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_rels/sheet2.xml.rels" ContentType="application/vnd.openxmlformats-package.relationships+xml"/>
  <Override PartName="/xl/worksheets/_rels/sheet10.xml.rels" ContentType="application/vnd.openxmlformats-package.relationships+xml"/>
  <Override PartName="/xl/worksheets/_rels/sheet1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_rels/workbook.xml.rels" ContentType="application/vnd.openxmlformats-package.relationships+xml"/>
  <Override PartName="/xl/media/image1.jpeg" ContentType="image/jpeg"/>
  <Override PartName="/xl/media/image2.jpeg" ContentType="image/jpeg"/>
  <Override PartName="/xl/media/image3.png" ContentType="image/png"/>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INSTRUCTION" sheetId="1" state="visible" r:id="rId3"/>
    <sheet name="COVERPAGE" sheetId="2" state="visible" r:id="rId4"/>
    <sheet name="Database (LECTURE-RES-PRAC)" sheetId="3" state="visible" r:id="rId5"/>
    <sheet name="Exam (LECTURE ONLY)" sheetId="4" state="visible" r:id="rId6"/>
    <sheet name="OUTPUT" sheetId="5" state="hidden" r:id="rId7"/>
    <sheet name="Grade computation" sheetId="6" state="visible" r:id="rId8"/>
    <sheet name="PRINTABLE (per grading)" sheetId="7" state="visible" r:id="rId9"/>
    <sheet name="Grade computation (2)" sheetId="8" state="hidden" r:id="rId10"/>
    <sheet name="Format" sheetId="9" state="hidden" r:id="rId11"/>
    <sheet name="PRINTABLE (GRADESHEET)" sheetId="10" state="visible" r:id="rId12"/>
    <sheet name="PRINTABLE (CO-PO REPORT)" sheetId="11" state="visible" r:id="rId13"/>
    <sheet name="CO-PO Attainment" sheetId="12" state="visible" r:id="rId14"/>
    <sheet name="Cohort Consolidated (COURSE)" sheetId="13" state="visible" r:id="rId15"/>
    <sheet name="Summary Report" sheetId="14" state="hidden" r:id="rId16"/>
  </sheets>
  <definedNames>
    <definedName function="false" hidden="false" localSheetId="10" name="_xlnm.Print_Area" vbProcedure="false">'PRINTABLE (CO-PO REPORT)'!$A$1:$V$58</definedName>
    <definedName function="false" hidden="false" localSheetId="10" name="_xlnm.Print_Titles" vbProcedure="false">'PRINTABLE (CO-PO REPORT)'!$1:$14</definedName>
    <definedName function="false" hidden="false" localSheetId="9" name="_xlnm.Print_Area" vbProcedure="false">'PRINTABLE (GRADESHEET)'!$A$1:$I$327</definedName>
    <definedName function="false" hidden="false" localSheetId="9" name="_xlnm.Print_Titles" vbProcedure="false">'PRINTABLE (GRADESHEET)'!$1:$19</definedName>
    <definedName function="false" hidden="false" localSheetId="6" name="_xlnm.Print_Area" vbProcedure="false">'PRINTABLE (per grading)'!$A$1:$L$327</definedName>
    <definedName function="false" hidden="false" localSheetId="6" name="_xlnm.Print_Titles" vbProcedure="false">'PRINTABLE (per grading)'!$1:$19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<sst xmlns="http://schemas.openxmlformats.org/spreadsheetml/2006/main" count="1106" uniqueCount="345">
  <si>
    <t xml:space="preserve">INSTRUCTIONS ON HOW TO USE:</t>
  </si>
  <si>
    <t xml:space="preserve">1. Click the Coverpage Tab. Encode the needed data in the INFORMATION SECTION. Signatures can be affixed to this sheet.</t>
  </si>
  <si>
    <t xml:space="preserve">2. Click the CO-PO Attainment tab. Map the CO to the appropriate PO to ensure that all PO are delivered throughout the study.</t>
  </si>
  <si>
    <t xml:space="preserve">3. The Database Sheet is where you will encode the students' names and the raw scores of their TLAs and ATs. For lecture exam scores, encode the score in the EXAM Sheet. For Research, Practicum, Laboratory encode the OUTPUT scores on the OUTPUT Sheet. On the encoding of the scores, leave blank if the student did not participate/ submit output for the specific task; encode 0 if the student participated but got a score of 0.</t>
  </si>
  <si>
    <t xml:space="preserve">CLO-PLO ATTAINMENT SYSTEM</t>
  </si>
  <si>
    <t xml:space="preserve">FOR PROFESSIONAL/GEN ED/RESEARCH/INTERNSHIP/SPECIAL COURSES</t>
  </si>
  <si>
    <t xml:space="preserve">4. Grades are automatically computed in the Grade Computation Sheet. Identify the Grading System to be used in the COVERPAGE Sheet.</t>
  </si>
  <si>
    <t xml:space="preserve">5. CO-PO Attainment will be finally computed upon the completion of the course.</t>
  </si>
  <si>
    <t xml:space="preserve">Note: For Gen Ed courses, include the irregular students in the encoding as per their enrolled class schedule. No separate computation is needed.</t>
  </si>
  <si>
    <t xml:space="preserve">You may click this link for a video tour and tutorial:</t>
  </si>
  <si>
    <t xml:space="preserve">CO-PO System TUTORIAL</t>
  </si>
  <si>
    <t xml:space="preserve">Semester &amp; Year:</t>
  </si>
  <si>
    <t xml:space="preserve">SECOND SEMESTER SY 2024-2025</t>
  </si>
  <si>
    <t xml:space="preserve">80-20</t>
  </si>
  <si>
    <t xml:space="preserve">Course Code:</t>
  </si>
  <si>
    <t xml:space="preserve">LECTURE</t>
  </si>
  <si>
    <t xml:space="preserve">60-40</t>
  </si>
  <si>
    <t xml:space="preserve">Course Title:</t>
  </si>
  <si>
    <t xml:space="preserve">Course Type:</t>
  </si>
  <si>
    <t xml:space="preserve">*CHOOSE COURSE TYPE</t>
  </si>
  <si>
    <t xml:space="preserve">Section:</t>
  </si>
  <si>
    <t xml:space="preserve">No. of Students:</t>
  </si>
  <si>
    <t xml:space="preserve">*will auto count based on encoded students' names</t>
  </si>
  <si>
    <t xml:space="preserve">GRADING SYSTEM</t>
  </si>
  <si>
    <t xml:space="preserve">*Choose base grade</t>
  </si>
  <si>
    <t xml:space="preserve">Instructor's Name</t>
  </si>
  <si>
    <t xml:space="preserve">Threshold</t>
  </si>
  <si>
    <t xml:space="preserve">*Determine threshold</t>
  </si>
  <si>
    <t xml:space="preserve">PREPARED BY:</t>
  </si>
  <si>
    <t xml:space="preserve">FOR PROFESSIONAL/GENERAL EDUCATION/RESEARCH/INTERNSHIP/OUTPUT-BASED COURSES</t>
  </si>
  <si>
    <t xml:space="preserve">Name of Faculty</t>
  </si>
  <si>
    <t xml:space="preserve">CHECKED BY:</t>
  </si>
  <si>
    <t xml:space="preserve">Program Head</t>
  </si>
  <si>
    <t xml:space="preserve">Target Level Criteria</t>
  </si>
  <si>
    <t xml:space="preserve">APPROVED BY:</t>
  </si>
  <si>
    <t xml:space="preserve">Low</t>
  </si>
  <si>
    <t xml:space="preserve">&lt;50%</t>
  </si>
  <si>
    <t xml:space="preserve">students can attain &lt;50% threshold</t>
  </si>
  <si>
    <t xml:space="preserve">Dean of College</t>
  </si>
  <si>
    <t xml:space="preserve">Moderate</t>
  </si>
  <si>
    <t xml:space="preserve">50-60%</t>
  </si>
  <si>
    <t xml:space="preserve">students can attain &gt;=50%&lt;threshold</t>
  </si>
  <si>
    <t xml:space="preserve">High</t>
  </si>
  <si>
    <t xml:space="preserve">&gt;60%</t>
  </si>
  <si>
    <t xml:space="preserve">students can attain &gt;= threshold</t>
  </si>
  <si>
    <t xml:space="preserve">editable</t>
  </si>
  <si>
    <t xml:space="preserve">*At the beginning of each semester, set the CO-PO mapping and targets according the level of CO-PO correlation identified based on the Syllabus. ENCODE MANUALLY.</t>
  </si>
  <si>
    <t xml:space="preserve">CO-PO MAPPING (TARGETS)</t>
  </si>
  <si>
    <t xml:space="preserve">CLO-PLO</t>
  </si>
  <si>
    <t xml:space="preserve">PLO1</t>
  </si>
  <si>
    <t xml:space="preserve">PLO2</t>
  </si>
  <si>
    <t xml:space="preserve">PLO3</t>
  </si>
  <si>
    <t xml:space="preserve">PLO4</t>
  </si>
  <si>
    <t xml:space="preserve">PLO5</t>
  </si>
  <si>
    <t xml:space="preserve">PLO6</t>
  </si>
  <si>
    <t xml:space="preserve">PLO7</t>
  </si>
  <si>
    <t xml:space="preserve">PLO8</t>
  </si>
  <si>
    <t xml:space="preserve">PLO9</t>
  </si>
  <si>
    <t xml:space="preserve">PLO10</t>
  </si>
  <si>
    <t xml:space="preserve">PLO11</t>
  </si>
  <si>
    <t xml:space="preserve">PLO12</t>
  </si>
  <si>
    <t xml:space="preserve">PLO13</t>
  </si>
  <si>
    <t xml:space="preserve">PLO14</t>
  </si>
  <si>
    <t xml:space="preserve">PLO15</t>
  </si>
  <si>
    <t xml:space="preserve">PLO16</t>
  </si>
  <si>
    <t xml:space="preserve">CLO1</t>
  </si>
  <si>
    <t xml:space="preserve">CLO2</t>
  </si>
  <si>
    <t xml:space="preserve">CLO3</t>
  </si>
  <si>
    <t xml:space="preserve">CLO4</t>
  </si>
  <si>
    <t xml:space="preserve">CLO5</t>
  </si>
  <si>
    <t xml:space="preserve">CLO6</t>
  </si>
  <si>
    <t xml:space="preserve">CLO7</t>
  </si>
  <si>
    <t xml:space="preserve">CLO8</t>
  </si>
  <si>
    <t xml:space="preserve">CLO9</t>
  </si>
  <si>
    <t xml:space="preserve">CLO10</t>
  </si>
  <si>
    <t xml:space="preserve">AVERAGE</t>
  </si>
  <si>
    <t xml:space="preserve">TLA</t>
  </si>
  <si>
    <t xml:space="preserve">CLO Met Criteria</t>
  </si>
  <si>
    <t xml:space="preserve">AT</t>
  </si>
  <si>
    <t xml:space="preserve">CONLAW1</t>
  </si>
  <si>
    <t xml:space="preserve">If CO Marks (%)&gt;=threshold</t>
  </si>
  <si>
    <t xml:space="preserve">Y</t>
  </si>
  <si>
    <t xml:space="preserve">Constitutional Law I</t>
  </si>
  <si>
    <t xml:space="preserve">Distribution of %</t>
  </si>
  <si>
    <t xml:space="preserve">If CLO Marks (%)&lt;threshold</t>
  </si>
  <si>
    <t xml:space="preserve">N</t>
  </si>
  <si>
    <t xml:space="preserve">Please type in your desired weighted distribution here</t>
  </si>
  <si>
    <t xml:space="preserve">Met Level Criteria</t>
  </si>
  <si>
    <t xml:space="preserve">students attained &lt;50% threshold</t>
  </si>
  <si>
    <t xml:space="preserve">students attained &gt;=50%&lt;threshold</t>
  </si>
  <si>
    <t xml:space="preserve">Threshold:</t>
  </si>
  <si>
    <t xml:space="preserve">students attained &gt;= threshold</t>
  </si>
  <si>
    <t xml:space="preserve">GRADING PERIOD</t>
  </si>
  <si>
    <t xml:space="preserve">PRELIM</t>
  </si>
  <si>
    <t xml:space="preserve">MIDTERM</t>
  </si>
  <si>
    <t xml:space="preserve">FINAL</t>
  </si>
  <si>
    <t xml:space="preserve">STUDENT ID</t>
  </si>
  <si>
    <t xml:space="preserve">STUDENT NAME</t>
  </si>
  <si>
    <t xml:space="preserve">ASSESSMENT TYPE</t>
  </si>
  <si>
    <t xml:space="preserve">TOTAL</t>
  </si>
  <si>
    <t xml:space="preserve">CLO Attainments (TLA &amp; AT)</t>
  </si>
  <si>
    <t xml:space="preserve">ASSESSMENT NO.</t>
  </si>
  <si>
    <t xml:space="preserve">CLO1 Marks (%)</t>
  </si>
  <si>
    <t xml:space="preserve">CLO1 Met (Y/N)</t>
  </si>
  <si>
    <t xml:space="preserve">CLO LEVEL</t>
  </si>
  <si>
    <t xml:space="preserve">CLO2 Marks (%)</t>
  </si>
  <si>
    <t xml:space="preserve">CLO2 Met (Y/N)</t>
  </si>
  <si>
    <t xml:space="preserve">CLO3 Marks (%)</t>
  </si>
  <si>
    <t xml:space="preserve">CLO3 Met (Y/N)</t>
  </si>
  <si>
    <t xml:space="preserve">CLO4 Marks (%)</t>
  </si>
  <si>
    <t xml:space="preserve">CLO4 Met (Y/N)</t>
  </si>
  <si>
    <t xml:space="preserve">CLO5 Marks (%)</t>
  </si>
  <si>
    <t xml:space="preserve">CLO5 Met (Y/N)</t>
  </si>
  <si>
    <t xml:space="preserve">CLO6 Marks (%)</t>
  </si>
  <si>
    <t xml:space="preserve">CLO6 Met (Y/N)</t>
  </si>
  <si>
    <t xml:space="preserve">CLO7 Marks (%)</t>
  </si>
  <si>
    <t xml:space="preserve">CLO7 Met (Y/N)</t>
  </si>
  <si>
    <t xml:space="preserve">CLO8 Marks (%)</t>
  </si>
  <si>
    <t xml:space="preserve">CLO8 Met (Y/N)</t>
  </si>
  <si>
    <t xml:space="preserve">CLO9 Marks (%)</t>
  </si>
  <si>
    <t xml:space="preserve">CLO9 Met (Y/N)</t>
  </si>
  <si>
    <t xml:space="preserve">CLO10 Marks (%)</t>
  </si>
  <si>
    <t xml:space="preserve">CLO10 Met (Y/N)</t>
  </si>
  <si>
    <t xml:space="preserve">CLO</t>
  </si>
  <si>
    <t xml:space="preserve">DATE/ACTIVITY NAME</t>
  </si>
  <si>
    <t xml:space="preserve">Quiz 1</t>
  </si>
  <si>
    <t xml:space="preserve">Written Recitation</t>
  </si>
  <si>
    <t xml:space="preserve">Quiz 2</t>
  </si>
  <si>
    <t xml:space="preserve">Portfolio</t>
  </si>
  <si>
    <t xml:space="preserve">M2 QUIZ 1</t>
  </si>
  <si>
    <t xml:space="preserve">M2 QUIZ 2</t>
  </si>
  <si>
    <t xml:space="preserve">M2 QUIZ 3</t>
  </si>
  <si>
    <t xml:space="preserve">M2 QUIZ 4</t>
  </si>
  <si>
    <t xml:space="preserve">M2 QUIZ 5</t>
  </si>
  <si>
    <t xml:space="preserve">M2 QUIZ 6</t>
  </si>
  <si>
    <t xml:space="preserve">M2 QUIZ 10</t>
  </si>
  <si>
    <t xml:space="preserve">M2 QUIZ 11</t>
  </si>
  <si>
    <t xml:space="preserve">M3 Q1</t>
  </si>
  <si>
    <t xml:space="preserve">M3 Q2</t>
  </si>
  <si>
    <t xml:space="preserve">M3 Q3</t>
  </si>
  <si>
    <t xml:space="preserve">M3 Q4</t>
  </si>
  <si>
    <t xml:space="preserve">M3 Q5</t>
  </si>
  <si>
    <t xml:space="preserve">COURSE&amp;YR. ⬇️  MAX MARK ➡️</t>
  </si>
  <si>
    <t xml:space="preserve">trinidad, isabel</t>
  </si>
  <si>
    <t xml:space="preserve">bsmt</t>
  </si>
  <si>
    <t xml:space="preserve">guevarra, marco</t>
  </si>
  <si>
    <t xml:space="preserve">lim, patricia</t>
  </si>
  <si>
    <t xml:space="preserve">yap, gerald</t>
  </si>
  <si>
    <t xml:space="preserve">chua, angeline</t>
  </si>
  <si>
    <t xml:space="preserve">tan, russell</t>
  </si>
  <si>
    <t xml:space="preserve">ong, bernadette</t>
  </si>
  <si>
    <t xml:space="preserve">sy, victor</t>
  </si>
  <si>
    <t xml:space="preserve">No. of Students who Passed</t>
  </si>
  <si>
    <t xml:space="preserve">No. of students achieved CLO</t>
  </si>
  <si>
    <t xml:space="preserve">No. of Students who Failed</t>
  </si>
  <si>
    <t xml:space="preserve">Threshold Marks for each question</t>
  </si>
  <si>
    <t xml:space="preserve">% students achieved CLO</t>
  </si>
  <si>
    <t xml:space="preserve">No. of Students who got &gt;threshold</t>
  </si>
  <si>
    <t xml:space="preserve">CLO Results</t>
  </si>
  <si>
    <t xml:space="preserve">Percentage of Students who Passed</t>
  </si>
  <si>
    <t xml:space="preserve">CLO-Question Matrix (EXAM)</t>
  </si>
  <si>
    <t xml:space="preserve">If CLO Marks (%)&gt;=threshold</t>
  </si>
  <si>
    <t xml:space="preserve">Prelim</t>
  </si>
  <si>
    <t xml:space="preserve">Midterm</t>
  </si>
  <si>
    <t xml:space="preserve">Final</t>
  </si>
  <si>
    <t xml:space="preserve">Total</t>
  </si>
  <si>
    <t xml:space="preserve">Instructor's Initial</t>
  </si>
  <si>
    <t xml:space="preserve">*Student ID and Student Names are autofill from Database Sheet</t>
  </si>
  <si>
    <t xml:space="preserve">TOTAL MARKS</t>
  </si>
  <si>
    <t xml:space="preserve">CLO Attainments</t>
  </si>
  <si>
    <t xml:space="preserve">Item nos.</t>
  </si>
  <si>
    <t xml:space="preserve">1-60</t>
  </si>
  <si>
    <t xml:space="preserve">MARKS</t>
  </si>
  <si>
    <t xml:space="preserve">1-70</t>
  </si>
  <si>
    <t xml:space="preserve">71-100</t>
  </si>
  <si>
    <t xml:space="preserve">1-25</t>
  </si>
  <si>
    <t xml:space="preserve">26-60</t>
  </si>
  <si>
    <t xml:space="preserve">61-100</t>
  </si>
  <si>
    <t xml:space="preserve">MAX MARK ➡️</t>
  </si>
  <si>
    <t xml:space="preserve">No. of Students who got &gt;60%</t>
  </si>
  <si>
    <t xml:space="preserve">CO1</t>
  </si>
  <si>
    <t xml:space="preserve">CO2</t>
  </si>
  <si>
    <t xml:space="preserve">CO3</t>
  </si>
  <si>
    <t xml:space="preserve">CO4</t>
  </si>
  <si>
    <t xml:space="preserve">CO5</t>
  </si>
  <si>
    <t xml:space="preserve">CO6</t>
  </si>
  <si>
    <t xml:space="preserve">CO7</t>
  </si>
  <si>
    <t xml:space="preserve">CO8</t>
  </si>
  <si>
    <t xml:space="preserve">CO9</t>
  </si>
  <si>
    <t xml:space="preserve">Activity Name</t>
  </si>
  <si>
    <t xml:space="preserve">portfolio</t>
  </si>
  <si>
    <t xml:space="preserve">CO-Question Matrix (TLA&amp;AT)</t>
  </si>
  <si>
    <t xml:space="preserve">OUTPUT</t>
  </si>
  <si>
    <t xml:space="preserve">Level &amp; Term:</t>
  </si>
  <si>
    <t xml:space="preserve">Instructor's Initial:</t>
  </si>
  <si>
    <t xml:space="preserve">Grading System:</t>
  </si>
  <si>
    <t xml:space="preserve">*THIS IS AUTO-FILL FROM DATASHEET AND AUTO-COMPUTE</t>
  </si>
  <si>
    <t xml:space="preserve">AVE CO RATE</t>
  </si>
  <si>
    <t xml:space="preserve">RATE </t>
  </si>
  <si>
    <t xml:space="preserve">GRADE</t>
  </si>
  <si>
    <t xml:space="preserve">AVE CO RATE
</t>
  </si>
  <si>
    <t xml:space="preserve">FINAL GRADE</t>
  </si>
  <si>
    <t xml:space="preserve">REMARKS</t>
  </si>
  <si>
    <t xml:space="preserve">JOSE MARIA COLLEGE FOUNDATION, INC.</t>
  </si>
  <si>
    <t xml:space="preserve">Philippine-Japan Friendship Highway, Sasa, Davao City</t>
  </si>
  <si>
    <t xml:space="preserve">OBE E-CLASS RECORD (CLO-PLO ATTAINMENT SYSTEM)</t>
  </si>
  <si>
    <t xml:space="preserve">     CLO ATTAINMENT REPORT</t>
  </si>
  <si>
    <t xml:space="preserve">CLO ATTAINMENT FOR THIS GRADING PERIOD</t>
  </si>
  <si>
    <t xml:space="preserve">Low attainment</t>
  </si>
  <si>
    <t xml:space="preserve">Moderate attainment</t>
  </si>
  <si>
    <t xml:space="preserve">High Attainment</t>
  </si>
  <si>
    <t xml:space="preserve">threshold</t>
  </si>
  <si>
    <t xml:space="preserve">Grading Period:</t>
  </si>
  <si>
    <t xml:space="preserve">Date Printed:</t>
  </si>
  <si>
    <t xml:space="preserve">% ATTAINED</t>
  </si>
  <si>
    <t xml:space="preserve">NO. OF STUDENT ATTAINED</t>
  </si>
  <si>
    <t xml:space="preserve">C04</t>
  </si>
  <si>
    <t xml:space="preserve">A</t>
  </si>
  <si>
    <t xml:space="preserve">B</t>
  </si>
  <si>
    <t xml:space="preserve">C</t>
  </si>
  <si>
    <t xml:space="preserve">D</t>
  </si>
  <si>
    <t xml:space="preserve">E</t>
  </si>
  <si>
    <t xml:space="preserve">Prepared by:</t>
  </si>
  <si>
    <t xml:space="preserve">Faculty</t>
  </si>
  <si>
    <t xml:space="preserve">Checked by:</t>
  </si>
  <si>
    <t xml:space="preserve">Assessment</t>
  </si>
  <si>
    <t xml:space="preserve">Approved by:</t>
  </si>
  <si>
    <t xml:space="preserve">TLA/AT</t>
  </si>
  <si>
    <t xml:space="preserve">EXAM/OUTPUT</t>
  </si>
  <si>
    <t xml:space="preserve">AVE</t>
  </si>
  <si>
    <t xml:space="preserve">%</t>
  </si>
  <si>
    <t xml:space="preserve">WA</t>
  </si>
  <si>
    <t xml:space="preserve">CO-Question Matrix</t>
  </si>
  <si>
    <t xml:space="preserve">*AUTO-FILL FROM DATASHEET</t>
  </si>
  <si>
    <t xml:space="preserve">AVE CO RATE
60%</t>
  </si>
  <si>
    <t xml:space="preserve">EXAM</t>
  </si>
  <si>
    <t xml:space="preserve">EXAM RATE 
40%</t>
  </si>
  <si>
    <t xml:space="preserve">% </t>
  </si>
  <si>
    <t xml:space="preserve">0001</t>
  </si>
  <si>
    <t xml:space="preserve">Student 1</t>
  </si>
  <si>
    <t xml:space="preserve">0002</t>
  </si>
  <si>
    <t xml:space="preserve">Student 2</t>
  </si>
  <si>
    <t xml:space="preserve">0003</t>
  </si>
  <si>
    <t xml:space="preserve">Student 3</t>
  </si>
  <si>
    <t xml:space="preserve">0004</t>
  </si>
  <si>
    <t xml:space="preserve">Student 4</t>
  </si>
  <si>
    <t xml:space="preserve">0005</t>
  </si>
  <si>
    <t xml:space="preserve">Student 5</t>
  </si>
  <si>
    <t xml:space="preserve">0006</t>
  </si>
  <si>
    <t xml:space="preserve">Student 6</t>
  </si>
  <si>
    <t xml:space="preserve">0007</t>
  </si>
  <si>
    <t xml:space="preserve">Student 7</t>
  </si>
  <si>
    <t xml:space="preserve">0008</t>
  </si>
  <si>
    <t xml:space="preserve">Student 8</t>
  </si>
  <si>
    <t xml:space="preserve">0009</t>
  </si>
  <si>
    <t xml:space="preserve">Student 9</t>
  </si>
  <si>
    <t xml:space="preserve">0010</t>
  </si>
  <si>
    <t xml:space="preserve">Student 10</t>
  </si>
  <si>
    <t xml:space="preserve">CO-PO ATTAINMENT SYSTEM</t>
  </si>
  <si>
    <t xml:space="preserve">CO Met Criteria</t>
  </si>
  <si>
    <t xml:space="preserve">If CO Marks (%)&gt;=Threshold</t>
  </si>
  <si>
    <t xml:space="preserve">If CO Marks (%)&lt;Threshold</t>
  </si>
  <si>
    <t xml:space="preserve">ML Initial:</t>
  </si>
  <si>
    <t xml:space="preserve">CO Attainments</t>
  </si>
  <si>
    <t xml:space="preserve">Q1</t>
  </si>
  <si>
    <t xml:space="preserve">Q2</t>
  </si>
  <si>
    <t xml:space="preserve">Q3</t>
  </si>
  <si>
    <t xml:space="preserve">Q4</t>
  </si>
  <si>
    <t xml:space="preserve">Q5</t>
  </si>
  <si>
    <t xml:space="preserve">Q6</t>
  </si>
  <si>
    <t xml:space="preserve">CO1 Marks (%)</t>
  </si>
  <si>
    <t xml:space="preserve">CO1 Met (Y/N)</t>
  </si>
  <si>
    <t xml:space="preserve">CO2 Marks (%)</t>
  </si>
  <si>
    <t xml:space="preserve">CO2 Met (Y/N)</t>
  </si>
  <si>
    <t xml:space="preserve">CO3 Marks (%)</t>
  </si>
  <si>
    <t xml:space="preserve">CO3 Met (Y/N)</t>
  </si>
  <si>
    <t xml:space="preserve">CO4 Marks (%)</t>
  </si>
  <si>
    <t xml:space="preserve">CO4 Met (Y/N)</t>
  </si>
  <si>
    <t xml:space="preserve">CO5 Marks (%)</t>
  </si>
  <si>
    <t xml:space="preserve">CO5 Met (Y/N)</t>
  </si>
  <si>
    <t xml:space="preserve">No. of students achieved CO</t>
  </si>
  <si>
    <t xml:space="preserve">% students achieved CO</t>
  </si>
  <si>
    <t xml:space="preserve">No. of Students who got &gt;50%</t>
  </si>
  <si>
    <t xml:space="preserve">CO Results</t>
  </si>
  <si>
    <t xml:space="preserve">Percentage of Students who got &gt;50%</t>
  </si>
  <si>
    <t xml:space="preserve">PO Attainment Calculation</t>
  </si>
  <si>
    <t xml:space="preserve">CO's</t>
  </si>
  <si>
    <t xml:space="preserve">PO1</t>
  </si>
  <si>
    <t xml:space="preserve">PO2</t>
  </si>
  <si>
    <t xml:space="preserve">PO3</t>
  </si>
  <si>
    <t xml:space="preserve">PO4</t>
  </si>
  <si>
    <t xml:space="preserve">PO5</t>
  </si>
  <si>
    <t xml:space="preserve">PO6</t>
  </si>
  <si>
    <t xml:space="preserve">PO7</t>
  </si>
  <si>
    <t xml:space="preserve">PO8</t>
  </si>
  <si>
    <t xml:space="preserve">PO Attainment</t>
  </si>
  <si>
    <t xml:space="preserve">OBE E-GRADE SHEET (CLO-PLO ATTAINMENT SYSTEM)</t>
  </si>
  <si>
    <t xml:space="preserve">COURSE CLO ATTAINMENT</t>
  </si>
  <si>
    <t xml:space="preserve">OBE CO-PO REPORT (CLO-PLO ATTAINMENT SYSTEM)</t>
  </si>
  <si>
    <t xml:space="preserve">SECTION CLO-PLO ATTAINMENT</t>
  </si>
  <si>
    <t xml:space="preserve">CO10</t>
  </si>
  <si>
    <t xml:space="preserve">CLO-PLO ATTAINMENT (DIFFERENCE TABLE)</t>
  </si>
  <si>
    <t xml:space="preserve">TARGET</t>
  </si>
  <si>
    <t xml:space="preserve">ATTAINMENT</t>
  </si>
  <si>
    <t xml:space="preserve">DIFFERENCE</t>
  </si>
  <si>
    <t xml:space="preserve">CLO-PLO ATTAINMENT CALCULATION SYSTEM</t>
  </si>
  <si>
    <t xml:space="preserve">CLO-Question Matrix (ASSESSMENT&amp;EXAM)</t>
  </si>
  <si>
    <t xml:space="preserve">✓</t>
  </si>
  <si>
    <t xml:space="preserve">*THIS IS AUTOFILL FROM DATASHEET AND AUTO-COMPUTE</t>
  </si>
  <si>
    <t xml:space="preserve">CLO-PLO Attainment</t>
  </si>
  <si>
    <t xml:space="preserve">CLO LEVEL CALCULATION</t>
  </si>
  <si>
    <t xml:space="preserve">CLO's</t>
  </si>
  <si>
    <t xml:space="preserve">Students Achieved CLO</t>
  </si>
  <si>
    <t xml:space="preserve">ASSESSMENT</t>
  </si>
  <si>
    <t xml:space="preserve">TLA/AT ATTAINMENT</t>
  </si>
  <si>
    <t xml:space="preserve">OUTPUT ATTAINMENT</t>
  </si>
  <si>
    <t xml:space="preserve">CLO ATTAINMENT FOR PLO</t>
  </si>
  <si>
    <t xml:space="preserve">CLO attainment %
(AT&amp;EXAM)</t>
  </si>
  <si>
    <t xml:space="preserve">CLO-PLO Attainment %</t>
  </si>
  <si>
    <t xml:space="preserve">Is CLO-PLO Attained?</t>
  </si>
  <si>
    <t xml:space="preserve">WEIGHTAGE</t>
  </si>
  <si>
    <t xml:space="preserve">CLO-PLO LEVEL ATTAINMENT FOR THIS CLASS</t>
  </si>
  <si>
    <t xml:space="preserve">CLO ATTAINMENT FOR THE SUBJECT</t>
  </si>
  <si>
    <t xml:space="preserve">FINAL CLO ATTAINMENT FOR THIS CLASS</t>
  </si>
  <si>
    <t xml:space="preserve">*At the beginning of each semester, set the CLO-PLO mapping and targets according the level of CLO-PLO correlation identified based on the Syllabus. ENCODED MANUALLY.</t>
  </si>
  <si>
    <t xml:space="preserve">FINAL CLO-PLO ATTAINMENT FOR THIS CLASS</t>
  </si>
  <si>
    <t xml:space="preserve">CLO-PLO MAPPING (TARGETS)</t>
  </si>
  <si>
    <t xml:space="preserve">CLO-PLO CORRELATION CRITERIA</t>
  </si>
  <si>
    <t xml:space="preserve">TARGET AVERAGE</t>
  </si>
  <si>
    <t xml:space="preserve">CO-PO Attainment
(COURSE-WISE ATTAINMENT)</t>
  </si>
  <si>
    <t xml:space="preserve">SECTIONS</t>
  </si>
  <si>
    <t xml:space="preserve">INSTRUCTOR</t>
  </si>
  <si>
    <t xml:space="preserve">PO9</t>
  </si>
  <si>
    <t xml:space="preserve">PO10</t>
  </si>
  <si>
    <t xml:space="preserve">PO11</t>
  </si>
  <si>
    <t xml:space="preserve">PO12</t>
  </si>
  <si>
    <t xml:space="preserve">CO-PO Attainment %</t>
  </si>
  <si>
    <t xml:space="preserve">Is CO-PO Attained?</t>
  </si>
  <si>
    <t xml:space="preserve">PO ATTAINMENT FOR THIS COURSE</t>
  </si>
  <si>
    <t xml:space="preserve">NOTE: Encode here the data from the CO-PO Attainment Sheet of each section.</t>
  </si>
  <si>
    <t xml:space="preserve">FINAL CO ATTAINMENT OF EACH CLASS TAKING THIS COURSE</t>
  </si>
  <si>
    <t xml:space="preserve">FINAL CO ATTAINMENT FOR THIS COURSE</t>
  </si>
  <si>
    <t xml:space="preserve">FINAL PO ATTAINMENT FOR THIS COURSE</t>
  </si>
  <si>
    <t xml:space="preserve">Graph</t>
  </si>
  <si>
    <t xml:space="preserve">Statistics</t>
  </si>
</sst>
</file>

<file path=xl/styles.xml><?xml version="1.0" encoding="utf-8"?>
<styleSheet xmlns="http://schemas.openxmlformats.org/spreadsheetml/2006/main">
  <numFmts count="10">
    <numFmt numFmtId="164" formatCode="General"/>
    <numFmt numFmtId="165" formatCode="0%"/>
    <numFmt numFmtId="166" formatCode="General"/>
    <numFmt numFmtId="167" formatCode="0.00"/>
    <numFmt numFmtId="168" formatCode="mmm\-yy"/>
    <numFmt numFmtId="169" formatCode="0"/>
    <numFmt numFmtId="170" formatCode="0.0"/>
    <numFmt numFmtId="171" formatCode="@"/>
    <numFmt numFmtId="172" formatCode="[$-F800]dddd&quot;, &quot;mmmm\ dd&quot;, &quot;yyyy"/>
    <numFmt numFmtId="173" formatCode="0.00%"/>
  </numFmts>
  <fonts count="45">
    <font>
      <sz val="12"/>
      <color theme="1"/>
      <name val="Calibri"/>
      <family val="0"/>
      <charset val="1"/>
    </font>
    <font>
      <sz val="10"/>
      <name val="Arial"/>
      <family val="0"/>
    </font>
    <font>
      <sz val="10"/>
      <name val="Arial"/>
      <family val="0"/>
    </font>
    <font>
      <sz val="10"/>
      <name val="Arial"/>
      <family val="0"/>
    </font>
    <font>
      <b val="true"/>
      <sz val="12"/>
      <color rgb="FF0070C0"/>
      <name val="Calibri"/>
      <family val="2"/>
      <charset val="1"/>
    </font>
    <font>
      <sz val="12"/>
      <color theme="1"/>
      <name val="Calibri"/>
      <family val="2"/>
      <charset val="1"/>
    </font>
    <font>
      <b val="true"/>
      <sz val="36"/>
      <color theme="1"/>
      <name val="Cutive"/>
      <family val="0"/>
      <charset val="1"/>
    </font>
    <font>
      <b val="true"/>
      <sz val="14"/>
      <color theme="1"/>
      <name val="Calibri"/>
      <family val="2"/>
      <charset val="1"/>
    </font>
    <font>
      <sz val="12"/>
      <color theme="5"/>
      <name val="Calibri"/>
      <family val="2"/>
      <charset val="1"/>
    </font>
    <font>
      <u val="single"/>
      <sz val="12"/>
      <color theme="10"/>
      <name val="Calibri"/>
      <family val="2"/>
      <charset val="1"/>
    </font>
    <font>
      <sz val="12"/>
      <color theme="0"/>
      <name val="Calibri"/>
      <family val="2"/>
      <charset val="1"/>
    </font>
    <font>
      <b val="true"/>
      <sz val="16"/>
      <color theme="1"/>
      <name val="Calibri"/>
      <family val="2"/>
      <charset val="1"/>
    </font>
    <font>
      <sz val="10"/>
      <color rgb="FFFF0000"/>
      <name val="Calibri"/>
      <family val="2"/>
      <charset val="1"/>
    </font>
    <font>
      <b val="true"/>
      <sz val="12"/>
      <color theme="1"/>
      <name val="Calibri"/>
      <family val="2"/>
      <charset val="1"/>
    </font>
    <font>
      <sz val="12"/>
      <color rgb="FFFF0000"/>
      <name val="Calibri"/>
      <family val="2"/>
      <charset val="1"/>
    </font>
    <font>
      <sz val="12"/>
      <name val="Calibri"/>
      <family val="2"/>
      <charset val="1"/>
    </font>
    <font>
      <sz val="11"/>
      <color rgb="FF0070C0"/>
      <name val="Calibri"/>
      <family val="2"/>
      <charset val="1"/>
    </font>
    <font>
      <b val="true"/>
      <sz val="14"/>
      <color rgb="FFFF0000"/>
      <name val="Calibri"/>
      <family val="2"/>
      <charset val="1"/>
    </font>
    <font>
      <b val="true"/>
      <sz val="22"/>
      <color theme="1"/>
      <name val="Calibri"/>
      <family val="2"/>
      <charset val="1"/>
    </font>
    <font>
      <sz val="22"/>
      <color theme="1"/>
      <name val="Calibri"/>
      <family val="2"/>
      <charset val="1"/>
    </font>
    <font>
      <b val="true"/>
      <sz val="12"/>
      <color rgb="FFFF0000"/>
      <name val="Calibri"/>
      <family val="2"/>
      <charset val="1"/>
    </font>
    <font>
      <sz val="12"/>
      <color rgb="FF0070C0"/>
      <name val="Calibri"/>
      <family val="2"/>
      <charset val="1"/>
    </font>
    <font>
      <b val="true"/>
      <sz val="12"/>
      <color theme="9"/>
      <name val="Calibri"/>
      <family val="2"/>
      <charset val="1"/>
    </font>
    <font>
      <sz val="12"/>
      <color theme="8"/>
      <name val="Calibri"/>
      <family val="2"/>
      <charset val="1"/>
    </font>
    <font>
      <sz val="10"/>
      <color theme="8"/>
      <name val="Calibri"/>
      <family val="2"/>
      <charset val="1"/>
    </font>
    <font>
      <b val="true"/>
      <i val="true"/>
      <sz val="12"/>
      <color theme="1"/>
      <name val="Calibri"/>
      <family val="2"/>
      <charset val="1"/>
    </font>
    <font>
      <i val="true"/>
      <sz val="12"/>
      <color rgb="FFFF0000"/>
      <name val="Calibri"/>
      <family val="2"/>
      <charset val="1"/>
    </font>
    <font>
      <b val="true"/>
      <sz val="12"/>
      <name val="Calibri"/>
      <family val="2"/>
      <charset val="1"/>
    </font>
    <font>
      <b val="true"/>
      <i val="true"/>
      <sz val="12"/>
      <color rgb="FFFF0000"/>
      <name val="Calibri"/>
      <family val="2"/>
      <charset val="1"/>
    </font>
    <font>
      <b val="true"/>
      <sz val="12"/>
      <color theme="0"/>
      <name val="Calibri"/>
      <family val="2"/>
      <charset val="1"/>
    </font>
    <font>
      <sz val="14"/>
      <color theme="0"/>
      <name val="Monaco"/>
      <family val="2"/>
      <charset val="1"/>
    </font>
    <font>
      <sz val="16"/>
      <color theme="1"/>
      <name val="Calibri"/>
      <family val="2"/>
      <charset val="1"/>
    </font>
    <font>
      <b val="true"/>
      <sz val="12"/>
      <color rgb="FFFFC000"/>
      <name val="Calibri"/>
      <family val="2"/>
      <charset val="1"/>
    </font>
    <font>
      <i val="true"/>
      <sz val="12"/>
      <color theme="1"/>
      <name val="Calibri"/>
      <family val="2"/>
      <charset val="1"/>
    </font>
    <font>
      <b val="true"/>
      <sz val="12"/>
      <color rgb="FF831E32"/>
      <name val="Calibri"/>
      <family val="2"/>
      <charset val="1"/>
    </font>
    <font>
      <b val="true"/>
      <sz val="12"/>
      <color rgb="FF002060"/>
      <name val="Calibri"/>
      <family val="2"/>
      <charset val="1"/>
    </font>
    <font>
      <b val="true"/>
      <sz val="12"/>
      <color rgb="FFC00000"/>
      <name val="Calibri"/>
      <family val="2"/>
      <charset val="1"/>
    </font>
    <font>
      <b val="true"/>
      <sz val="18"/>
      <color theme="1"/>
      <name val="Calibri"/>
      <family val="2"/>
      <charset val="1"/>
    </font>
    <font>
      <sz val="9"/>
      <color rgb="FFFF0000"/>
      <name val="Calibri"/>
      <family val="2"/>
      <charset val="1"/>
    </font>
    <font>
      <b val="true"/>
      <sz val="14"/>
      <color rgb="FF000000"/>
      <name val="Calibri"/>
      <family val="2"/>
    </font>
    <font>
      <b val="true"/>
      <sz val="14"/>
      <color rgb="FF1A1A1A"/>
      <name val="Calibri"/>
      <family val="2"/>
    </font>
    <font>
      <b val="true"/>
      <sz val="22"/>
      <color rgb="FFFF0000"/>
      <name val="Calibri"/>
      <family val="2"/>
      <charset val="1"/>
    </font>
    <font>
      <sz val="20"/>
      <color theme="1"/>
      <name val="Calibri"/>
      <family val="2"/>
      <charset val="1"/>
    </font>
    <font>
      <b val="true"/>
      <sz val="18"/>
      <color theme="0"/>
      <name val="Calibri"/>
      <family val="2"/>
      <charset val="1"/>
    </font>
    <font>
      <b val="true"/>
      <sz val="12"/>
      <color rgb="FF000000"/>
      <name val="Calibri"/>
      <family val="2"/>
      <charset val="1"/>
    </font>
  </fonts>
  <fills count="27">
    <fill>
      <patternFill patternType="none"/>
    </fill>
    <fill>
      <patternFill patternType="gray125"/>
    </fill>
    <fill>
      <patternFill patternType="solid">
        <fgColor rgb="FFFFC000"/>
        <bgColor rgb="FFFFFF00"/>
      </patternFill>
    </fill>
    <fill>
      <patternFill patternType="solid">
        <fgColor rgb="FFE7E6E6"/>
        <bgColor rgb="FFECECEC"/>
      </patternFill>
    </fill>
    <fill>
      <patternFill patternType="solid">
        <fgColor theme="9"/>
        <bgColor rgb="FF92D050"/>
      </patternFill>
    </fill>
    <fill>
      <patternFill patternType="solid">
        <fgColor rgb="FFFF9CD1"/>
        <bgColor rgb="FFFFC7CE"/>
      </patternFill>
    </fill>
    <fill>
      <patternFill patternType="solid">
        <fgColor rgb="FFFEF2CB"/>
        <bgColor rgb="FFECECEC"/>
      </patternFill>
    </fill>
    <fill>
      <patternFill patternType="solid">
        <fgColor rgb="FFFFFF00"/>
        <bgColor rgb="FFFFC000"/>
      </patternFill>
    </fill>
    <fill>
      <patternFill patternType="solid">
        <fgColor rgb="FFD0CECE"/>
        <bgColor rgb="FFD9D9D9"/>
      </patternFill>
    </fill>
    <fill>
      <patternFill patternType="solid">
        <fgColor rgb="FFECECEC"/>
        <bgColor rgb="FFE7E6E6"/>
      </patternFill>
    </fill>
    <fill>
      <patternFill patternType="solid">
        <fgColor rgb="FFD9E2F3"/>
        <bgColor rgb="FFDEEAF6"/>
      </patternFill>
    </fill>
    <fill>
      <patternFill patternType="solid">
        <fgColor rgb="FFC5E0B3"/>
        <bgColor rgb="FFC6EFCE"/>
      </patternFill>
    </fill>
    <fill>
      <patternFill patternType="solid">
        <fgColor rgb="FFE2EFD9"/>
        <bgColor rgb="FFE7E6E6"/>
      </patternFill>
    </fill>
    <fill>
      <patternFill patternType="solid">
        <fgColor rgb="FFF7CAAC"/>
        <bgColor rgb="FFFFC7CE"/>
      </patternFill>
    </fill>
    <fill>
      <patternFill patternType="solid">
        <fgColor rgb="FF9CC2E5"/>
        <bgColor rgb="FFB4C6E7"/>
      </patternFill>
    </fill>
    <fill>
      <patternFill patternType="solid">
        <fgColor rgb="FFFFE598"/>
        <bgColor rgb="FFFEF2CB"/>
      </patternFill>
    </fill>
    <fill>
      <patternFill patternType="solid">
        <fgColor theme="0"/>
        <bgColor rgb="FFECECEC"/>
      </patternFill>
    </fill>
    <fill>
      <patternFill patternType="solid">
        <fgColor rgb="FFA5A5A5"/>
        <bgColor rgb="FFB7B7B7"/>
      </patternFill>
    </fill>
    <fill>
      <patternFill patternType="solid">
        <fgColor theme="3" tint="0.4999"/>
        <bgColor rgb="FF8B8B8B"/>
      </patternFill>
    </fill>
    <fill>
      <patternFill patternType="solid">
        <fgColor rgb="FF92D050"/>
        <bgColor rgb="FFA8D08D"/>
      </patternFill>
    </fill>
    <fill>
      <patternFill patternType="solid">
        <fgColor rgb="FFDEEAF6"/>
        <bgColor rgb="FFD9E2F3"/>
      </patternFill>
    </fill>
    <fill>
      <patternFill patternType="solid">
        <fgColor rgb="FF831E32"/>
        <bgColor rgb="FF993366"/>
      </patternFill>
    </fill>
    <fill>
      <patternFill patternType="solid">
        <fgColor rgb="FFC00000"/>
        <bgColor rgb="FF9C0006"/>
      </patternFill>
    </fill>
    <fill>
      <patternFill patternType="solid">
        <fgColor rgb="FFFF0000"/>
        <bgColor rgb="FFC00000"/>
      </patternFill>
    </fill>
    <fill>
      <patternFill patternType="solid">
        <fgColor rgb="FFB4C6E7"/>
        <bgColor rgb="FF9CC2E5"/>
      </patternFill>
    </fill>
    <fill>
      <patternFill patternType="solid">
        <fgColor rgb="FFA8D08D"/>
        <bgColor rgb="FF92D050"/>
      </patternFill>
    </fill>
    <fill>
      <patternFill patternType="solid">
        <fgColor rgb="FF7030A0"/>
        <bgColor rgb="FF993366"/>
      </patternFill>
    </fill>
  </fills>
  <borders count="43">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right/>
      <top/>
      <bottom style="medium"/>
      <diagonal/>
    </border>
    <border diagonalUp="false" diagonalDown="false">
      <left style="thin"/>
      <right/>
      <top/>
      <bottom/>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style="medium"/>
      <right style="medium"/>
      <top style="medium"/>
      <bottom style="medium"/>
      <diagonal/>
    </border>
    <border diagonalUp="false" diagonalDown="false">
      <left/>
      <right style="thin"/>
      <top style="medium"/>
      <bottom style="medium"/>
      <diagonal/>
    </border>
    <border diagonalUp="false" diagonalDown="false">
      <left style="thin"/>
      <right style="thin"/>
      <top style="medium"/>
      <bottom style="medium"/>
      <diagonal/>
    </border>
    <border diagonalUp="false" diagonalDown="false">
      <left style="medium"/>
      <right style="medium"/>
      <top/>
      <bottom style="thin"/>
      <diagonal/>
    </border>
    <border diagonalUp="false" diagonalDown="false">
      <left/>
      <right style="thin"/>
      <top/>
      <bottom style="thin"/>
      <diagonal/>
    </border>
    <border diagonalUp="false" diagonalDown="false">
      <left style="thin"/>
      <right style="thin"/>
      <top/>
      <bottom style="thin"/>
      <diagonal/>
    </border>
    <border diagonalUp="false" diagonalDown="false">
      <left style="medium"/>
      <right style="medium"/>
      <top style="thin"/>
      <bottom style="thin"/>
      <diagonal/>
    </border>
    <border diagonalUp="false" diagonalDown="false">
      <left/>
      <right style="thin"/>
      <top style="thin"/>
      <bottom/>
      <diagonal/>
    </border>
    <border diagonalUp="false" diagonalDown="false">
      <left style="thin"/>
      <right style="thin"/>
      <top/>
      <bottom/>
      <diagonal/>
    </border>
    <border diagonalUp="false" diagonalDown="false">
      <left style="thin"/>
      <right/>
      <top style="thin"/>
      <bottom/>
      <diagonal/>
    </border>
    <border diagonalUp="false" diagonalDown="false">
      <left style="thin"/>
      <right/>
      <top/>
      <bottom style="thin"/>
      <diagonal/>
    </border>
    <border diagonalUp="false" diagonalDown="false">
      <left/>
      <right/>
      <top/>
      <bottom style="thin"/>
      <diagonal/>
    </border>
    <border diagonalUp="false" diagonalDown="false">
      <left style="medium"/>
      <right style="thin"/>
      <top style="medium"/>
      <bottom style="medium"/>
      <diagonal/>
    </border>
    <border diagonalUp="false" diagonalDown="false">
      <left style="thin"/>
      <right style="thin"/>
      <top style="medium"/>
      <bottom style="thin"/>
      <diagonal/>
    </border>
    <border diagonalUp="false" diagonalDown="false">
      <left style="thin"/>
      <right/>
      <top style="medium"/>
      <bottom style="medium"/>
      <diagonal/>
    </border>
    <border diagonalUp="false" diagonalDown="false">
      <left style="medium"/>
      <right/>
      <top style="medium"/>
      <bottom style="medium"/>
      <diagonal/>
    </border>
    <border diagonalUp="false" diagonalDown="false">
      <left style="thin"/>
      <right style="medium"/>
      <top style="medium"/>
      <bottom style="medium"/>
      <diagonal/>
    </border>
    <border diagonalUp="false" diagonalDown="false">
      <left style="thin"/>
      <right style="thin"/>
      <top style="thin"/>
      <bottom style="medium"/>
      <diagonal/>
    </border>
    <border diagonalUp="false" diagonalDown="false">
      <left style="medium"/>
      <right/>
      <top/>
      <bottom style="thin"/>
      <diagonal/>
    </border>
    <border diagonalUp="false" diagonalDown="false">
      <left/>
      <right style="thin"/>
      <top/>
      <bottom/>
      <diagonal/>
    </border>
    <border diagonalUp="false" diagonalDown="false">
      <left style="dotted"/>
      <right style="dotted"/>
      <top/>
      <bottom/>
      <diagonal/>
    </border>
    <border diagonalUp="false" diagonalDown="false">
      <left style="dotted"/>
      <right/>
      <top/>
      <bottom/>
      <diagonal/>
    </border>
    <border diagonalUp="false" diagonalDown="false">
      <left/>
      <right style="dotted"/>
      <top/>
      <bottom/>
      <diagonal/>
    </border>
    <border diagonalUp="false" diagonalDown="false">
      <left/>
      <right/>
      <top style="medium"/>
      <bottom style="medium"/>
      <diagonal/>
    </border>
    <border diagonalUp="false" diagonalDown="false">
      <left style="dotted"/>
      <right/>
      <top/>
      <bottom style="dotted"/>
      <diagonal/>
    </border>
    <border diagonalUp="false" diagonalDown="false">
      <left/>
      <right/>
      <top/>
      <bottom style="dotted"/>
      <diagonal/>
    </border>
    <border diagonalUp="false" diagonalDown="false">
      <left/>
      <right style="dotted"/>
      <top/>
      <bottom style="dotted"/>
      <diagonal/>
    </border>
    <border diagonalUp="false" diagonalDown="false">
      <left style="thin"/>
      <right/>
      <top/>
      <bottom style="medium"/>
      <diagonal/>
    </border>
    <border diagonalUp="false" diagonalDown="false">
      <left style="medium"/>
      <right style="thin"/>
      <top/>
      <bottom/>
      <diagonal/>
    </border>
    <border diagonalUp="false" diagonalDown="false">
      <left style="medium"/>
      <right style="thin"/>
      <top style="medium"/>
      <bottom style="thin"/>
      <diagonal/>
    </border>
    <border diagonalUp="false" diagonalDown="false">
      <left/>
      <right style="medium"/>
      <top/>
      <bottom style="thin"/>
      <diagonal/>
    </border>
    <border diagonalUp="false" diagonalDown="false">
      <left style="medium"/>
      <right style="thin"/>
      <top style="thin"/>
      <bottom style="thin"/>
      <diagonal/>
    </border>
    <border diagonalUp="false" diagonalDown="false">
      <left style="medium"/>
      <right style="thin"/>
      <top style="thin"/>
      <bottom style="medium"/>
      <diagonal/>
    </border>
    <border diagonalUp="false" diagonalDown="false">
      <left/>
      <right style="thin"/>
      <top/>
      <bottom style="medium"/>
      <diagonal/>
    </border>
    <border diagonalUp="false" diagonalDown="false">
      <left/>
      <right style="medium"/>
      <top/>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5" fontId="5" fillId="0" borderId="0" applyFont="true" applyBorder="true" applyAlignment="true" applyProtection="true">
      <alignment horizontal="general" vertical="bottom" textRotation="0" wrapText="false" indent="0" shrinkToFit="false"/>
      <protection locked="true" hidden="false"/>
    </xf>
  </cellStyleXfs>
  <cellXfs count="39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true" applyAlignment="true" applyProtection="true">
      <alignment horizontal="center" vertical="bottom" textRotation="0" wrapText="false" indent="0" shrinkToFit="false"/>
      <protection locked="true" hidden="false"/>
    </xf>
    <xf numFmtId="164" fontId="5" fillId="0" borderId="0" xfId="0" applyFont="true" applyBorder="true" applyAlignment="true" applyProtection="true">
      <alignment horizontal="left" vertical="bottom" textRotation="0" wrapText="true" indent="0" shrinkToFit="false"/>
      <protection locked="true" hidden="false"/>
    </xf>
    <xf numFmtId="164" fontId="5" fillId="0" borderId="0" xfId="0" applyFont="true" applyBorder="true" applyAlignment="true" applyProtection="true">
      <alignment horizontal="left" vertical="top" textRotation="0" wrapText="true" indent="0" shrinkToFit="false"/>
      <protection locked="true" hidden="false"/>
    </xf>
    <xf numFmtId="164" fontId="6" fillId="0" borderId="0" xfId="0" applyFont="true" applyBorder="true" applyAlignment="true" applyProtection="true">
      <alignment horizontal="center" vertical="center" textRotation="0" wrapText="false" indent="0" shrinkToFit="false"/>
      <protection locked="true" hidden="false"/>
    </xf>
    <xf numFmtId="164" fontId="7" fillId="2" borderId="0" xfId="0" applyFont="true" applyBorder="true" applyAlignment="true" applyProtection="true">
      <alignment horizontal="center" vertical="bottom" textRotation="0" wrapText="false" indent="0" shrinkToFit="false"/>
      <protection locked="true" hidden="false"/>
    </xf>
    <xf numFmtId="164" fontId="5" fillId="0" borderId="0"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true" applyAlignment="true" applyProtection="true">
      <alignment horizontal="left" vertical="top" textRotation="0" wrapText="true" indent="0" shrinkToFit="false"/>
      <protection locked="true" hidden="false"/>
    </xf>
    <xf numFmtId="164" fontId="9" fillId="0" borderId="0"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true" applyAlignment="true" applyProtection="true">
      <alignment horizontal="center" vertical="bottom" textRotation="0" wrapText="false" indent="0" shrinkToFit="false"/>
      <protection locked="true" hidden="true"/>
    </xf>
    <xf numFmtId="164" fontId="0" fillId="0" borderId="0" xfId="0" applyFont="false" applyBorder="true" applyAlignment="true" applyProtection="true">
      <alignment horizontal="general" vertical="bottom" textRotation="0" wrapText="false" indent="0" shrinkToFit="false"/>
      <protection locked="true" hidden="true"/>
    </xf>
    <xf numFmtId="164" fontId="5" fillId="0" borderId="0" xfId="0" applyFont="true" applyBorder="true" applyAlignment="true" applyProtection="true">
      <alignment horizontal="general" vertical="bottom" textRotation="0" wrapText="false" indent="0" shrinkToFit="false"/>
      <protection locked="true" hidden="true"/>
    </xf>
    <xf numFmtId="164" fontId="10" fillId="0" borderId="0" xfId="0" applyFont="true" applyBorder="true" applyAlignment="true" applyProtection="true">
      <alignment horizontal="general" vertical="bottom" textRotation="0" wrapText="false" indent="0" shrinkToFit="false"/>
      <protection locked="true" hidden="false"/>
    </xf>
    <xf numFmtId="164" fontId="11" fillId="0" borderId="1" xfId="0" applyFont="true" applyBorder="true" applyAlignment="true" applyProtection="true">
      <alignment horizontal="general" vertical="center" textRotation="0" wrapText="false" indent="0" shrinkToFit="false"/>
      <protection locked="true" hidden="true"/>
    </xf>
    <xf numFmtId="164" fontId="11" fillId="0" borderId="1" xfId="0" applyFont="true" applyBorder="true" applyAlignment="true" applyProtection="true">
      <alignment horizontal="center" vertical="center" textRotation="0" wrapText="false" indent="0" shrinkToFit="false"/>
      <protection locked="false" hidden="true"/>
    </xf>
    <xf numFmtId="165" fontId="10" fillId="0" borderId="0" xfId="0" applyFont="true" applyBorder="true" applyAlignment="true" applyProtection="true">
      <alignment horizontal="general" vertical="bottom" textRotation="0" wrapText="false" indent="0" shrinkToFit="false"/>
      <protection locked="true" hidden="true"/>
    </xf>
    <xf numFmtId="164" fontId="12" fillId="0" borderId="0" xfId="0" applyFont="true" applyBorder="true" applyAlignment="true" applyProtection="true">
      <alignment horizontal="general" vertical="bottom" textRotation="0" wrapText="false" indent="0" shrinkToFit="false"/>
      <protection locked="true" hidden="false"/>
    </xf>
    <xf numFmtId="166" fontId="11" fillId="3" borderId="1" xfId="0" applyFont="true" applyBorder="true" applyAlignment="true" applyProtection="true">
      <alignment horizontal="center" vertical="center" textRotation="0" wrapText="false" indent="0" shrinkToFit="false"/>
      <protection locked="true" hidden="true"/>
    </xf>
    <xf numFmtId="164" fontId="11" fillId="3" borderId="1" xfId="0" applyFont="true" applyBorder="true" applyAlignment="true" applyProtection="true">
      <alignment horizontal="center" vertical="center" textRotation="0" wrapText="false" indent="0" shrinkToFit="false"/>
      <protection locked="false" hidden="true"/>
    </xf>
    <xf numFmtId="164" fontId="10" fillId="0" borderId="0" xfId="0" applyFont="true" applyBorder="true" applyAlignment="true" applyProtection="true">
      <alignment horizontal="general" vertical="bottom" textRotation="0" wrapText="false" indent="0" shrinkToFit="false"/>
      <protection locked="true" hidden="true"/>
    </xf>
    <xf numFmtId="164" fontId="11" fillId="0" borderId="2" xfId="0" applyFont="true" applyBorder="true" applyAlignment="true" applyProtection="true">
      <alignment horizontal="general" vertical="center" textRotation="0" wrapText="false" indent="0" shrinkToFit="false"/>
      <protection locked="true" hidden="true"/>
    </xf>
    <xf numFmtId="164" fontId="11" fillId="0" borderId="2" xfId="0" applyFont="true" applyBorder="true" applyAlignment="true" applyProtection="true">
      <alignment horizontal="center" vertical="center" textRotation="0" wrapText="false" indent="0" shrinkToFit="false"/>
      <protection locked="false" hidden="true"/>
    </xf>
    <xf numFmtId="165" fontId="11" fillId="0" borderId="1" xfId="19" applyFont="true" applyBorder="true" applyAlignment="true" applyProtection="true">
      <alignment horizontal="center" vertical="center" textRotation="0" wrapText="false" indent="0" shrinkToFit="false"/>
      <protection locked="false" hidden="true"/>
    </xf>
    <xf numFmtId="164" fontId="6" fillId="0" borderId="0" xfId="0" applyFont="true" applyBorder="true" applyAlignment="true" applyProtection="true">
      <alignment horizontal="center" vertical="center" textRotation="0" wrapText="false" indent="0" shrinkToFit="false"/>
      <protection locked="true" hidden="true"/>
    </xf>
    <xf numFmtId="164" fontId="7" fillId="0" borderId="0" xfId="0" applyFont="true" applyBorder="true" applyAlignment="true" applyProtection="true">
      <alignment horizontal="right" vertical="bottom" textRotation="0" wrapText="false" indent="0" shrinkToFit="false"/>
      <protection locked="true" hidden="true"/>
    </xf>
    <xf numFmtId="164" fontId="11" fillId="0" borderId="3" xfId="0" applyFont="true" applyBorder="true" applyAlignment="true" applyProtection="true">
      <alignment horizontal="center" vertical="bottom" textRotation="0" wrapText="false" indent="0" shrinkToFit="false"/>
      <protection locked="false" hidden="true"/>
    </xf>
    <xf numFmtId="164" fontId="7" fillId="2" borderId="0" xfId="0" applyFont="true" applyBorder="true" applyAlignment="true" applyProtection="true">
      <alignment horizontal="center" vertical="bottom" textRotation="0" wrapText="false" indent="0" shrinkToFit="false"/>
      <protection locked="true" hidden="true"/>
    </xf>
    <xf numFmtId="164" fontId="11" fillId="0" borderId="0" xfId="0" applyFont="true" applyBorder="true" applyAlignment="true" applyProtection="true">
      <alignment horizontal="center" vertical="bottom" textRotation="0" wrapText="false" indent="0" shrinkToFit="false"/>
      <protection locked="false" hidden="true"/>
    </xf>
    <xf numFmtId="164" fontId="13" fillId="4" borderId="4" xfId="0" applyFont="true" applyBorder="true" applyAlignment="true" applyProtection="true">
      <alignment horizontal="center" vertical="bottom" textRotation="0" wrapText="false" indent="0" shrinkToFit="false"/>
      <protection locked="true" hidden="true"/>
    </xf>
    <xf numFmtId="164" fontId="13" fillId="0" borderId="1" xfId="0" applyFont="true" applyBorder="true" applyAlignment="true" applyProtection="true">
      <alignment horizontal="general" vertical="bottom" textRotation="0" wrapText="false" indent="0" shrinkToFit="false"/>
      <protection locked="true" hidden="true"/>
    </xf>
    <xf numFmtId="164" fontId="13" fillId="0" borderId="5" xfId="0" applyFont="true" applyBorder="true" applyAlignment="true" applyProtection="true">
      <alignment horizontal="general" vertical="bottom" textRotation="0" wrapText="false" indent="0" shrinkToFit="false"/>
      <protection locked="true" hidden="true"/>
    </xf>
    <xf numFmtId="165" fontId="14" fillId="0" borderId="1" xfId="19" applyFont="true" applyBorder="true" applyAlignment="true" applyProtection="true">
      <alignment horizontal="center" vertical="bottom" textRotation="0" wrapText="false" indent="0" shrinkToFit="false"/>
      <protection locked="false" hidden="false"/>
    </xf>
    <xf numFmtId="164" fontId="13" fillId="0" borderId="6" xfId="0" applyFont="true" applyBorder="true" applyAlignment="true" applyProtection="true">
      <alignment horizontal="general" vertical="bottom" textRotation="0" wrapText="false" indent="0" shrinkToFit="false"/>
      <protection locked="true" hidden="true"/>
    </xf>
    <xf numFmtId="164" fontId="15" fillId="0" borderId="6" xfId="0" applyFont="true" applyBorder="true" applyAlignment="true" applyProtection="true">
      <alignment horizontal="general" vertical="bottom" textRotation="0" wrapText="false" indent="0" shrinkToFit="false"/>
      <protection locked="true" hidden="true"/>
    </xf>
    <xf numFmtId="164" fontId="15" fillId="0" borderId="7" xfId="0" applyFont="true" applyBorder="true" applyAlignment="true" applyProtection="true">
      <alignment horizontal="general" vertical="bottom" textRotation="0" wrapText="false" indent="0" shrinkToFit="false"/>
      <protection locked="true" hidden="true"/>
    </xf>
    <xf numFmtId="165" fontId="13" fillId="0" borderId="6" xfId="0" applyFont="true" applyBorder="true" applyAlignment="true" applyProtection="true">
      <alignment horizontal="general" vertical="bottom" textRotation="0" wrapText="false" indent="0" shrinkToFit="false"/>
      <protection locked="true" hidden="true"/>
    </xf>
    <xf numFmtId="164" fontId="11" fillId="0" borderId="0" xfId="0" applyFont="true" applyBorder="true" applyAlignment="true" applyProtection="true">
      <alignment horizontal="center" vertical="bottom" textRotation="0" wrapText="false" indent="0" shrinkToFit="false"/>
      <protection locked="true" hidden="true"/>
    </xf>
    <xf numFmtId="164" fontId="16" fillId="0" borderId="0" xfId="0" applyFont="true" applyBorder="true" applyAlignment="true" applyProtection="true">
      <alignment horizontal="center" vertical="top" textRotation="0" wrapText="false" indent="0" shrinkToFit="false"/>
      <protection locked="true" hidden="true"/>
    </xf>
    <xf numFmtId="164" fontId="5" fillId="0" borderId="0" xfId="0" applyFont="true" applyBorder="true" applyAlignment="true" applyProtection="true">
      <alignment horizontal="right" vertical="bottom" textRotation="0" wrapText="false" indent="0" shrinkToFit="false"/>
      <protection locked="true" hidden="true"/>
    </xf>
    <xf numFmtId="164" fontId="17" fillId="0" borderId="0" xfId="0" applyFont="true" applyBorder="true" applyAlignment="true" applyProtection="true">
      <alignment horizontal="center" vertical="center" textRotation="0" wrapText="false" indent="0" shrinkToFit="false"/>
      <protection locked="true" hidden="true"/>
    </xf>
    <xf numFmtId="164" fontId="11" fillId="0" borderId="0" xfId="0" applyFont="true" applyBorder="true" applyAlignment="true" applyProtection="true">
      <alignment horizontal="general" vertical="bottom" textRotation="0" wrapText="false" indent="0" shrinkToFit="false"/>
      <protection locked="true" hidden="true"/>
    </xf>
    <xf numFmtId="164" fontId="13" fillId="5" borderId="0" xfId="0" applyFont="true" applyBorder="true" applyAlignment="true" applyProtection="true">
      <alignment horizontal="center" vertical="center" textRotation="0" wrapText="false" indent="0" shrinkToFit="false"/>
      <protection locked="true" hidden="true"/>
    </xf>
    <xf numFmtId="164" fontId="13" fillId="0" borderId="8" xfId="0" applyFont="true" applyBorder="true" applyAlignment="true" applyProtection="true">
      <alignment horizontal="center" vertical="center" textRotation="0" wrapText="false" indent="0" shrinkToFit="false"/>
      <protection locked="true" hidden="true"/>
    </xf>
    <xf numFmtId="164" fontId="13" fillId="0" borderId="9" xfId="0" applyFont="true" applyBorder="true" applyAlignment="true" applyProtection="true">
      <alignment horizontal="center" vertical="center" textRotation="0" wrapText="false" indent="0" shrinkToFit="false"/>
      <protection locked="true" hidden="true"/>
    </xf>
    <xf numFmtId="164" fontId="13" fillId="0" borderId="10" xfId="0" applyFont="true" applyBorder="true" applyAlignment="true" applyProtection="true">
      <alignment horizontal="center" vertical="center" textRotation="0" wrapText="false" indent="0" shrinkToFit="false"/>
      <protection locked="true" hidden="true"/>
    </xf>
    <xf numFmtId="164" fontId="13" fillId="0" borderId="11" xfId="0" applyFont="true" applyBorder="true" applyAlignment="true" applyProtection="true">
      <alignment horizontal="center" vertical="center" textRotation="0" wrapText="false" indent="0" shrinkToFit="false"/>
      <protection locked="true" hidden="true"/>
    </xf>
    <xf numFmtId="164" fontId="5" fillId="0" borderId="12" xfId="0" applyFont="true" applyBorder="true" applyAlignment="true" applyProtection="true">
      <alignment horizontal="center" vertical="center" textRotation="0" wrapText="false" indent="0" shrinkToFit="false"/>
      <protection locked="false" hidden="true"/>
    </xf>
    <xf numFmtId="164" fontId="5" fillId="0" borderId="13" xfId="0" applyFont="true" applyBorder="true" applyAlignment="true" applyProtection="true">
      <alignment horizontal="center" vertical="center" textRotation="0" wrapText="false" indent="0" shrinkToFit="false"/>
      <protection locked="false" hidden="true"/>
    </xf>
    <xf numFmtId="164" fontId="13" fillId="0" borderId="14" xfId="0" applyFont="true" applyBorder="true" applyAlignment="true" applyProtection="true">
      <alignment horizontal="center" vertical="center" textRotation="0" wrapText="false" indent="0" shrinkToFit="false"/>
      <protection locked="true" hidden="true"/>
    </xf>
    <xf numFmtId="164" fontId="5" fillId="0" borderId="7" xfId="0" applyFont="true" applyBorder="true" applyAlignment="true" applyProtection="true">
      <alignment horizontal="center" vertical="center" textRotation="0" wrapText="false" indent="0" shrinkToFit="false"/>
      <protection locked="false" hidden="true"/>
    </xf>
    <xf numFmtId="164" fontId="5" fillId="0" borderId="1" xfId="0" applyFont="true" applyBorder="true" applyAlignment="true" applyProtection="true">
      <alignment horizontal="center" vertical="center" textRotation="0" wrapText="false" indent="0" shrinkToFit="false"/>
      <protection locked="false" hidden="true"/>
    </xf>
    <xf numFmtId="164" fontId="5" fillId="0" borderId="15" xfId="0" applyFont="true" applyBorder="true" applyAlignment="true" applyProtection="true">
      <alignment horizontal="center" vertical="center" textRotation="0" wrapText="false" indent="0" shrinkToFit="false"/>
      <protection locked="false" hidden="true"/>
    </xf>
    <xf numFmtId="164" fontId="5" fillId="0" borderId="2" xfId="0" applyFont="true" applyBorder="true" applyAlignment="true" applyProtection="true">
      <alignment horizontal="center" vertical="center" textRotation="0" wrapText="false" indent="0" shrinkToFit="false"/>
      <protection locked="false" hidden="true"/>
    </xf>
    <xf numFmtId="164" fontId="13" fillId="6" borderId="1" xfId="0" applyFont="true" applyBorder="true" applyAlignment="true" applyProtection="true">
      <alignment horizontal="center" vertical="center" textRotation="0" wrapText="false" indent="0" shrinkToFit="false"/>
      <protection locked="true" hidden="true"/>
    </xf>
    <xf numFmtId="167" fontId="5" fillId="6" borderId="1" xfId="0" applyFont="true" applyBorder="true" applyAlignment="true" applyProtection="true">
      <alignment horizontal="center" vertical="bottom" textRotation="0" wrapText="false" indent="0" shrinkToFit="false"/>
      <protection locked="true" hidden="true"/>
    </xf>
    <xf numFmtId="164" fontId="18" fillId="0" borderId="0" xfId="0" applyFont="true" applyBorder="true" applyAlignment="true" applyProtection="true">
      <alignment horizontal="general" vertical="bottom" textRotation="0" wrapText="false" indent="0" shrinkToFit="false"/>
      <protection locked="true" hidden="true"/>
    </xf>
    <xf numFmtId="164" fontId="19" fillId="0" borderId="0" xfId="0" applyFont="true" applyBorder="true" applyAlignment="true" applyProtection="true">
      <alignment horizontal="general" vertical="bottom" textRotation="0" wrapText="false" indent="0" shrinkToFit="false"/>
      <protection locked="true" hidden="true"/>
    </xf>
    <xf numFmtId="164" fontId="13" fillId="4" borderId="1" xfId="0" applyFont="true" applyBorder="true" applyAlignment="true" applyProtection="true">
      <alignment horizontal="center" vertical="center" textRotation="0" wrapText="false" indent="0" shrinkToFit="false"/>
      <protection locked="true" hidden="true"/>
    </xf>
    <xf numFmtId="164" fontId="13" fillId="0" borderId="1" xfId="0" applyFont="true" applyBorder="true" applyAlignment="true" applyProtection="true">
      <alignment horizontal="center" vertical="center" textRotation="0" wrapText="true" indent="0" shrinkToFit="false"/>
      <protection locked="true" hidden="true"/>
    </xf>
    <xf numFmtId="164" fontId="13" fillId="0" borderId="0" xfId="0" applyFont="true" applyBorder="true" applyAlignment="true" applyProtection="true">
      <alignment horizontal="center" vertical="center" textRotation="0" wrapText="false" indent="0" shrinkToFit="false"/>
      <protection locked="true" hidden="true"/>
    </xf>
    <xf numFmtId="165" fontId="0" fillId="0" borderId="0" xfId="19" applyFont="true" applyBorder="true" applyAlignment="true" applyProtection="true">
      <alignment horizontal="general" vertical="bottom" textRotation="0" wrapText="false" indent="0" shrinkToFit="false"/>
      <protection locked="true" hidden="false"/>
    </xf>
    <xf numFmtId="164" fontId="13" fillId="0" borderId="1" xfId="0" applyFont="true" applyBorder="true" applyAlignment="true" applyProtection="true">
      <alignment horizontal="center" vertical="bottom" textRotation="0" wrapText="false" indent="0" shrinkToFit="false"/>
      <protection locked="true" hidden="true"/>
    </xf>
    <xf numFmtId="164" fontId="13" fillId="0" borderId="1" xfId="0" applyFont="true" applyBorder="true" applyAlignment="true" applyProtection="true">
      <alignment horizontal="center" vertical="center" textRotation="0" wrapText="false" indent="0" shrinkToFit="false"/>
      <protection locked="true" hidden="true"/>
    </xf>
    <xf numFmtId="164" fontId="13" fillId="0" borderId="16" xfId="0" applyFont="true" applyBorder="true" applyAlignment="true" applyProtection="true">
      <alignment horizontal="right" vertical="center" textRotation="0" wrapText="false" indent="0" shrinkToFit="false"/>
      <protection locked="true" hidden="true"/>
    </xf>
    <xf numFmtId="164" fontId="13" fillId="7" borderId="1" xfId="0" applyFont="true" applyBorder="true" applyAlignment="true" applyProtection="true">
      <alignment horizontal="center" vertical="bottom" textRotation="0" wrapText="false" indent="0" shrinkToFit="false"/>
      <protection locked="true" hidden="true"/>
    </xf>
    <xf numFmtId="165" fontId="10" fillId="0" borderId="0" xfId="19" applyFont="true" applyBorder="true" applyAlignment="true" applyProtection="true">
      <alignment horizontal="general" vertical="bottom" textRotation="0" wrapText="false" indent="0" shrinkToFit="false"/>
      <protection locked="true" hidden="false"/>
    </xf>
    <xf numFmtId="164" fontId="20" fillId="0" borderId="1" xfId="0" applyFont="true" applyBorder="true" applyAlignment="true" applyProtection="true">
      <alignment horizontal="center" vertical="center" textRotation="0" wrapText="true" indent="0" shrinkToFit="false"/>
      <protection locked="true" hidden="true"/>
    </xf>
    <xf numFmtId="165" fontId="14" fillId="8" borderId="1" xfId="0" applyFont="true" applyBorder="true" applyAlignment="true" applyProtection="true">
      <alignment horizontal="center" vertical="bottom" textRotation="0" wrapText="false" indent="0" shrinkToFit="false"/>
      <protection locked="false" hidden="true"/>
    </xf>
    <xf numFmtId="164" fontId="14" fillId="0" borderId="0" xfId="0" applyFont="true" applyBorder="true" applyAlignment="true" applyProtection="true">
      <alignment horizontal="general" vertical="bottom" textRotation="0" wrapText="false" indent="0" shrinkToFit="false"/>
      <protection locked="true" hidden="true"/>
    </xf>
    <xf numFmtId="164" fontId="5" fillId="0" borderId="0" xfId="0" applyFont="true" applyBorder="true" applyAlignment="true" applyProtection="true">
      <alignment horizontal="center" vertical="center" textRotation="0" wrapText="false" indent="0" shrinkToFit="false"/>
      <protection locked="true" hidden="true"/>
    </xf>
    <xf numFmtId="165" fontId="5" fillId="0" borderId="0" xfId="0" applyFont="true" applyBorder="true" applyAlignment="true" applyProtection="true">
      <alignment horizontal="center" vertical="center" textRotation="0" wrapText="false" indent="0" shrinkToFit="false"/>
      <protection locked="true" hidden="true"/>
    </xf>
    <xf numFmtId="166" fontId="13" fillId="9" borderId="1" xfId="0" applyFont="true" applyBorder="true" applyAlignment="true" applyProtection="true">
      <alignment horizontal="center" vertical="center" textRotation="0" wrapText="true" indent="0" shrinkToFit="false"/>
      <protection locked="true" hidden="true"/>
    </xf>
    <xf numFmtId="164" fontId="13" fillId="0" borderId="1" xfId="0" applyFont="true" applyBorder="true" applyAlignment="true" applyProtection="true">
      <alignment horizontal="left" vertical="bottom" textRotation="0" wrapText="false" indent="0" shrinkToFit="false"/>
      <protection locked="true" hidden="true"/>
    </xf>
    <xf numFmtId="165" fontId="13" fillId="0" borderId="1" xfId="0" applyFont="true" applyBorder="true" applyAlignment="true" applyProtection="true">
      <alignment horizontal="left" vertical="bottom" textRotation="0" wrapText="false" indent="0" shrinkToFit="false"/>
      <protection locked="true" hidden="true"/>
    </xf>
    <xf numFmtId="165" fontId="13" fillId="0" borderId="1" xfId="0" applyFont="true" applyBorder="true" applyAlignment="true" applyProtection="true">
      <alignment horizontal="center" vertical="center" textRotation="0" wrapText="true" indent="0" shrinkToFit="false"/>
      <protection locked="true" hidden="true"/>
    </xf>
    <xf numFmtId="164" fontId="20" fillId="0" borderId="0" xfId="0" applyFont="true" applyBorder="true" applyAlignment="true" applyProtection="true">
      <alignment horizontal="left" vertical="center" textRotation="0" wrapText="false" indent="0" shrinkToFit="false"/>
      <protection locked="true" hidden="true"/>
    </xf>
    <xf numFmtId="164" fontId="13" fillId="10" borderId="5" xfId="0" applyFont="true" applyBorder="true" applyAlignment="true" applyProtection="true">
      <alignment horizontal="center" vertical="center" textRotation="0" wrapText="false" indent="0" shrinkToFit="false"/>
      <protection locked="true" hidden="true"/>
    </xf>
    <xf numFmtId="164" fontId="13" fillId="10" borderId="0" xfId="0" applyFont="true" applyBorder="true" applyAlignment="true" applyProtection="true">
      <alignment horizontal="center" vertical="center" textRotation="0" wrapText="false" indent="0" shrinkToFit="false"/>
      <protection locked="true" hidden="true"/>
    </xf>
    <xf numFmtId="164" fontId="13" fillId="10" borderId="17" xfId="0" applyFont="true" applyBorder="true" applyAlignment="true" applyProtection="true">
      <alignment horizontal="center" vertical="center" textRotation="0" wrapText="false" indent="0" shrinkToFit="false"/>
      <protection locked="true" hidden="true"/>
    </xf>
    <xf numFmtId="164" fontId="13" fillId="10" borderId="5" xfId="0" applyFont="true" applyBorder="true" applyAlignment="true" applyProtection="true">
      <alignment horizontal="center" vertical="bottom" textRotation="0" wrapText="false" indent="0" shrinkToFit="false"/>
      <protection locked="true" hidden="true"/>
    </xf>
    <xf numFmtId="164" fontId="13" fillId="10" borderId="0" xfId="0" applyFont="true" applyBorder="true" applyAlignment="true" applyProtection="true">
      <alignment horizontal="center" vertical="bottom" textRotation="0" wrapText="false" indent="0" shrinkToFit="false"/>
      <protection locked="true" hidden="true"/>
    </xf>
    <xf numFmtId="164" fontId="13" fillId="0" borderId="5" xfId="0" applyFont="true" applyBorder="true" applyAlignment="true" applyProtection="true">
      <alignment horizontal="center" vertical="center" textRotation="0" wrapText="false" indent="0" shrinkToFit="false"/>
      <protection locked="false" hidden="true"/>
    </xf>
    <xf numFmtId="164" fontId="13" fillId="11" borderId="2" xfId="0" applyFont="true" applyBorder="true" applyAlignment="true" applyProtection="true">
      <alignment horizontal="center" vertical="center" textRotation="0" wrapText="false" indent="0" shrinkToFit="false"/>
      <protection locked="true" hidden="true"/>
    </xf>
    <xf numFmtId="164" fontId="13" fillId="12" borderId="2" xfId="0" applyFont="true" applyBorder="true" applyAlignment="true" applyProtection="true">
      <alignment horizontal="center" vertical="center" textRotation="0" wrapText="true" indent="0" shrinkToFit="false"/>
      <protection locked="true" hidden="true"/>
    </xf>
    <xf numFmtId="164" fontId="0" fillId="0" borderId="0" xfId="0" applyFont="false" applyBorder="true" applyAlignment="true" applyProtection="true">
      <alignment horizontal="general" vertical="bottom" textRotation="0" wrapText="false" indent="0" shrinkToFit="false"/>
      <protection locked="false" hidden="false"/>
    </xf>
    <xf numFmtId="164" fontId="7" fillId="13" borderId="18" xfId="0" applyFont="true" applyBorder="true" applyAlignment="true" applyProtection="true">
      <alignment horizontal="center" vertical="bottom" textRotation="0" wrapText="false" indent="0" shrinkToFit="false"/>
      <protection locked="true" hidden="true"/>
    </xf>
    <xf numFmtId="164" fontId="21" fillId="0" borderId="1" xfId="0" applyFont="true" applyBorder="true" applyAlignment="true" applyProtection="true">
      <alignment horizontal="center" vertical="center" textRotation="0" wrapText="true" indent="0" shrinkToFit="false"/>
      <protection locked="false" hidden="true"/>
    </xf>
    <xf numFmtId="164" fontId="13" fillId="11" borderId="16" xfId="0" applyFont="true" applyBorder="true" applyAlignment="true" applyProtection="true">
      <alignment horizontal="center" vertical="center" textRotation="0" wrapText="false" indent="0" shrinkToFit="false"/>
      <protection locked="true" hidden="true"/>
    </xf>
    <xf numFmtId="164" fontId="13" fillId="12" borderId="16" xfId="0" applyFont="true" applyBorder="true" applyAlignment="true" applyProtection="true">
      <alignment horizontal="center" vertical="center" textRotation="0" wrapText="true" indent="0" shrinkToFit="false"/>
      <protection locked="true" hidden="true"/>
    </xf>
    <xf numFmtId="164" fontId="21" fillId="0" borderId="7" xfId="0" applyFont="true" applyBorder="true" applyAlignment="true" applyProtection="true">
      <alignment horizontal="center" vertical="center" textRotation="0" wrapText="true" indent="0" shrinkToFit="false"/>
      <protection locked="false" hidden="true"/>
    </xf>
    <xf numFmtId="164" fontId="13" fillId="11" borderId="4" xfId="0" applyFont="true" applyBorder="true" applyAlignment="true" applyProtection="true">
      <alignment horizontal="center" vertical="center" textRotation="0" wrapText="false" indent="0" shrinkToFit="false"/>
      <protection locked="true" hidden="true"/>
    </xf>
    <xf numFmtId="164" fontId="13" fillId="12" borderId="4" xfId="0" applyFont="true" applyBorder="true" applyAlignment="true" applyProtection="true">
      <alignment horizontal="center" vertical="center" textRotation="0" wrapText="true" indent="0" shrinkToFit="false"/>
      <protection locked="true" hidden="true"/>
    </xf>
    <xf numFmtId="164" fontId="13" fillId="3" borderId="1" xfId="0" applyFont="true" applyBorder="true" applyAlignment="true" applyProtection="true">
      <alignment horizontal="center" vertical="center" textRotation="0" wrapText="true" indent="0" shrinkToFit="false"/>
      <protection locked="true" hidden="true"/>
    </xf>
    <xf numFmtId="164" fontId="13" fillId="14" borderId="1" xfId="0" applyFont="true" applyBorder="true" applyAlignment="true" applyProtection="true">
      <alignment horizontal="center" vertical="center" textRotation="0" wrapText="true" indent="0" shrinkToFit="false"/>
      <protection locked="true" hidden="true"/>
    </xf>
    <xf numFmtId="164" fontId="22" fillId="0" borderId="1" xfId="0" applyFont="true" applyBorder="true" applyAlignment="true" applyProtection="true">
      <alignment horizontal="center" vertical="center" textRotation="0" wrapText="false" indent="0" shrinkToFit="false"/>
      <protection locked="false" hidden="true"/>
    </xf>
    <xf numFmtId="164" fontId="22" fillId="11" borderId="16" xfId="0" applyFont="true" applyBorder="true" applyAlignment="true" applyProtection="true">
      <alignment horizontal="center" vertical="center" textRotation="0" wrapText="false" indent="0" shrinkToFit="false"/>
      <protection locked="true" hidden="true"/>
    </xf>
    <xf numFmtId="164" fontId="13" fillId="12" borderId="16" xfId="0" applyFont="true" applyBorder="true" applyAlignment="true" applyProtection="true">
      <alignment horizontal="general" vertical="center" textRotation="0" wrapText="true" indent="0" shrinkToFit="false"/>
      <protection locked="true" hidden="true"/>
    </xf>
    <xf numFmtId="164" fontId="22" fillId="11" borderId="4" xfId="0" applyFont="true" applyBorder="true" applyAlignment="true" applyProtection="true">
      <alignment horizontal="center" vertical="center" textRotation="0" wrapText="false" indent="0" shrinkToFit="false"/>
      <protection locked="true" hidden="true"/>
    </xf>
    <xf numFmtId="164" fontId="13" fillId="12" borderId="4" xfId="0" applyFont="true" applyBorder="true" applyAlignment="true" applyProtection="true">
      <alignment horizontal="general" vertical="center" textRotation="0" wrapText="true" indent="0" shrinkToFit="false"/>
      <protection locked="true" hidden="true"/>
    </xf>
    <xf numFmtId="168" fontId="23" fillId="0" borderId="1" xfId="0" applyFont="true" applyBorder="true" applyAlignment="true" applyProtection="true">
      <alignment horizontal="center" vertical="center" textRotation="0" wrapText="true" indent="0" shrinkToFit="false"/>
      <protection locked="false" hidden="true"/>
    </xf>
    <xf numFmtId="164" fontId="23" fillId="0" borderId="1" xfId="0" applyFont="true" applyBorder="true" applyAlignment="true" applyProtection="true">
      <alignment horizontal="center" vertical="center" textRotation="0" wrapText="true" indent="0" shrinkToFit="false"/>
      <protection locked="false" hidden="true"/>
    </xf>
    <xf numFmtId="165" fontId="20" fillId="11" borderId="13" xfId="0" applyFont="true" applyBorder="true" applyAlignment="true" applyProtection="true">
      <alignment horizontal="center" vertical="center" textRotation="0" wrapText="false" indent="0" shrinkToFit="false"/>
      <protection locked="true" hidden="true"/>
    </xf>
    <xf numFmtId="165" fontId="13" fillId="12" borderId="13" xfId="0" applyFont="true" applyBorder="true" applyAlignment="true" applyProtection="true">
      <alignment horizontal="center" vertical="center" textRotation="0" wrapText="true" indent="0" shrinkToFit="false"/>
      <protection locked="true" hidden="true"/>
    </xf>
    <xf numFmtId="164" fontId="24" fillId="0" borderId="1" xfId="0" applyFont="true" applyBorder="true" applyAlignment="true" applyProtection="true">
      <alignment horizontal="center" vertical="center" textRotation="0" wrapText="true" indent="0" shrinkToFit="false"/>
      <protection locked="false" hidden="true"/>
    </xf>
    <xf numFmtId="164" fontId="13" fillId="0" borderId="1" xfId="0" applyFont="true" applyBorder="true" applyAlignment="true" applyProtection="true">
      <alignment horizontal="left" vertical="center" textRotation="0" wrapText="false" indent="0" shrinkToFit="false"/>
      <protection locked="true" hidden="true"/>
    </xf>
    <xf numFmtId="164" fontId="13" fillId="15" borderId="1" xfId="0" applyFont="true" applyBorder="true" applyAlignment="true" applyProtection="true">
      <alignment horizontal="center" vertical="center" textRotation="0" wrapText="false" indent="0" shrinkToFit="false"/>
      <protection locked="false" hidden="true"/>
    </xf>
    <xf numFmtId="166" fontId="13" fillId="7" borderId="1" xfId="0" applyFont="true" applyBorder="true" applyAlignment="true" applyProtection="true">
      <alignment horizontal="center" vertical="center" textRotation="0" wrapText="false" indent="0" shrinkToFit="false"/>
      <protection locked="true" hidden="true"/>
    </xf>
    <xf numFmtId="164" fontId="5" fillId="0" borderId="1" xfId="0" applyFont="true" applyBorder="true" applyAlignment="true" applyProtection="true">
      <alignment horizontal="center" vertical="bottom" textRotation="0" wrapText="false" indent="0" shrinkToFit="false"/>
      <protection locked="false" hidden="true"/>
    </xf>
    <xf numFmtId="164" fontId="5" fillId="0" borderId="1" xfId="0" applyFont="true" applyBorder="true" applyAlignment="true" applyProtection="true">
      <alignment horizontal="general" vertical="bottom" textRotation="0" wrapText="false" indent="0" shrinkToFit="false"/>
      <protection locked="false" hidden="true"/>
    </xf>
    <xf numFmtId="166" fontId="13" fillId="11" borderId="1" xfId="0" applyFont="true" applyBorder="true" applyAlignment="true" applyProtection="true">
      <alignment horizontal="center" vertical="center" textRotation="0" wrapText="false" indent="0" shrinkToFit="false"/>
      <protection locked="true" hidden="true"/>
    </xf>
    <xf numFmtId="166" fontId="13" fillId="12" borderId="13" xfId="0" applyFont="true" applyBorder="true" applyAlignment="true" applyProtection="true">
      <alignment horizontal="center" vertical="center" textRotation="0" wrapText="false" indent="0" shrinkToFit="false"/>
      <protection locked="true" hidden="true"/>
    </xf>
    <xf numFmtId="164" fontId="15" fillId="16" borderId="1" xfId="0" applyFont="true" applyBorder="true" applyAlignment="true" applyProtection="true">
      <alignment horizontal="center" vertical="center" textRotation="0" wrapText="false" indent="0" shrinkToFit="false"/>
      <protection locked="false" hidden="true"/>
    </xf>
    <xf numFmtId="165" fontId="5" fillId="3" borderId="1" xfId="0" applyFont="true" applyBorder="true" applyAlignment="true" applyProtection="true">
      <alignment horizontal="center" vertical="center" textRotation="0" wrapText="false" indent="0" shrinkToFit="false"/>
      <protection locked="true" hidden="true"/>
    </xf>
    <xf numFmtId="164" fontId="5" fillId="14" borderId="1" xfId="0" applyFont="true" applyBorder="true" applyAlignment="true" applyProtection="true">
      <alignment horizontal="center" vertical="center" textRotation="0" wrapText="false" indent="0" shrinkToFit="false"/>
      <protection locked="true" hidden="true"/>
    </xf>
    <xf numFmtId="169" fontId="5" fillId="0" borderId="1" xfId="0" applyFont="true" applyBorder="true" applyAlignment="true" applyProtection="true">
      <alignment horizontal="center" vertical="center" textRotation="0" wrapText="false" indent="0" shrinkToFit="false"/>
      <protection locked="false" hidden="true"/>
    </xf>
    <xf numFmtId="164" fontId="5" fillId="16" borderId="1" xfId="0" applyFont="true" applyBorder="true" applyAlignment="true" applyProtection="true">
      <alignment horizontal="center" vertical="center" textRotation="0" wrapText="false" indent="0" shrinkToFit="false"/>
      <protection locked="false" hidden="true"/>
    </xf>
    <xf numFmtId="164" fontId="5" fillId="16" borderId="1" xfId="0" applyFont="true" applyBorder="true" applyAlignment="true" applyProtection="true">
      <alignment horizontal="center" vertical="bottom" textRotation="0" wrapText="false" indent="0" shrinkToFit="false"/>
      <protection locked="false" hidden="true"/>
    </xf>
    <xf numFmtId="164" fontId="5" fillId="16" borderId="1" xfId="0" applyFont="true" applyBorder="true" applyAlignment="true" applyProtection="true">
      <alignment horizontal="general" vertical="bottom" textRotation="0" wrapText="false" indent="0" shrinkToFit="false"/>
      <protection locked="false" hidden="true"/>
    </xf>
    <xf numFmtId="164" fontId="5" fillId="16" borderId="0" xfId="0" applyFont="true" applyBorder="true" applyAlignment="true" applyProtection="true">
      <alignment horizontal="general" vertical="bottom" textRotation="0" wrapText="false" indent="0" shrinkToFit="false"/>
      <protection locked="true" hidden="true"/>
    </xf>
    <xf numFmtId="164" fontId="0" fillId="16" borderId="0" xfId="0" applyFont="false" applyBorder="true" applyAlignment="true" applyProtection="true">
      <alignment horizontal="general" vertical="bottom" textRotation="0" wrapText="false" indent="0" shrinkToFit="false"/>
      <protection locked="true" hidden="false"/>
    </xf>
    <xf numFmtId="164" fontId="13" fillId="3" borderId="1" xfId="0" applyFont="true" applyBorder="true" applyAlignment="true" applyProtection="true">
      <alignment horizontal="center" vertical="bottom" textRotation="0" wrapText="false" indent="0" shrinkToFit="false"/>
      <protection locked="true" hidden="true"/>
    </xf>
    <xf numFmtId="166" fontId="13" fillId="3" borderId="1" xfId="0" applyFont="true" applyBorder="true" applyAlignment="true" applyProtection="true">
      <alignment horizontal="center" vertical="center" textRotation="0" wrapText="false" indent="0" shrinkToFit="false"/>
      <protection locked="true" hidden="true"/>
    </xf>
    <xf numFmtId="164" fontId="13" fillId="17" borderId="2" xfId="0" applyFont="true" applyBorder="true" applyAlignment="true" applyProtection="true">
      <alignment horizontal="center" vertical="center" textRotation="0" wrapText="false" indent="0" shrinkToFit="false"/>
      <protection locked="true" hidden="true"/>
    </xf>
    <xf numFmtId="164" fontId="5" fillId="17" borderId="2" xfId="0" applyFont="true" applyBorder="true" applyAlignment="true" applyProtection="true">
      <alignment horizontal="center" vertical="center" textRotation="0" wrapText="false" indent="0" shrinkToFit="false"/>
      <protection locked="true" hidden="true"/>
    </xf>
    <xf numFmtId="164" fontId="13" fillId="17" borderId="2" xfId="0" applyFont="true" applyBorder="true" applyAlignment="true" applyProtection="true">
      <alignment horizontal="general" vertical="center" textRotation="0" wrapText="false" indent="0" shrinkToFit="false"/>
      <protection locked="true" hidden="true"/>
    </xf>
    <xf numFmtId="164" fontId="13" fillId="0" borderId="1" xfId="0" applyFont="true" applyBorder="true" applyAlignment="true" applyProtection="true">
      <alignment horizontal="center" vertical="bottom" textRotation="0" wrapText="true" indent="0" shrinkToFit="false"/>
      <protection locked="true" hidden="true"/>
    </xf>
    <xf numFmtId="166" fontId="13" fillId="0" borderId="1" xfId="0" applyFont="true" applyBorder="true" applyAlignment="true" applyProtection="true">
      <alignment horizontal="center" vertical="center" textRotation="0" wrapText="false" indent="0" shrinkToFit="false"/>
      <protection locked="true" hidden="true"/>
    </xf>
    <xf numFmtId="164" fontId="13" fillId="0" borderId="2" xfId="0" applyFont="true" applyBorder="true" applyAlignment="true" applyProtection="true">
      <alignment horizontal="center" vertical="center" textRotation="0" wrapText="false" indent="0" shrinkToFit="false"/>
      <protection locked="true" hidden="true"/>
    </xf>
    <xf numFmtId="166" fontId="13" fillId="0" borderId="5" xfId="0" applyFont="true" applyBorder="true" applyAlignment="true" applyProtection="true">
      <alignment horizontal="center" vertical="center" textRotation="0" wrapText="false" indent="0" shrinkToFit="false"/>
      <protection locked="true" hidden="true"/>
    </xf>
    <xf numFmtId="164" fontId="13" fillId="17" borderId="16" xfId="0" applyFont="true" applyBorder="true" applyAlignment="true" applyProtection="true">
      <alignment horizontal="center" vertical="center" textRotation="0" wrapText="false" indent="0" shrinkToFit="false"/>
      <protection locked="true" hidden="true"/>
    </xf>
    <xf numFmtId="164" fontId="5" fillId="17" borderId="16" xfId="0" applyFont="true" applyBorder="true" applyAlignment="true" applyProtection="true">
      <alignment horizontal="center" vertical="center" textRotation="0" wrapText="false" indent="0" shrinkToFit="false"/>
      <protection locked="true" hidden="true"/>
    </xf>
    <xf numFmtId="164" fontId="13" fillId="17" borderId="16" xfId="0" applyFont="true" applyBorder="true" applyAlignment="true" applyProtection="true">
      <alignment horizontal="general" vertical="center" textRotation="0" wrapText="false" indent="0" shrinkToFit="false"/>
      <protection locked="true" hidden="true"/>
    </xf>
    <xf numFmtId="164" fontId="13" fillId="0" borderId="16" xfId="0" applyFont="true" applyBorder="true" applyAlignment="true" applyProtection="true">
      <alignment horizontal="center" vertical="center" textRotation="0" wrapText="false" indent="0" shrinkToFit="false"/>
      <protection locked="true" hidden="true"/>
    </xf>
    <xf numFmtId="164" fontId="13" fillId="0" borderId="13" xfId="0" applyFont="true" applyBorder="true" applyAlignment="true" applyProtection="true">
      <alignment horizontal="center" vertical="center" textRotation="0" wrapText="false" indent="0" shrinkToFit="false"/>
      <protection locked="true" hidden="true"/>
    </xf>
    <xf numFmtId="164" fontId="13" fillId="5" borderId="1" xfId="0" applyFont="true" applyBorder="true" applyAlignment="true" applyProtection="true">
      <alignment horizontal="center" vertical="center" textRotation="0" wrapText="false" indent="0" shrinkToFit="false"/>
      <protection locked="true" hidden="true"/>
    </xf>
    <xf numFmtId="169" fontId="25" fillId="5" borderId="1" xfId="0" applyFont="true" applyBorder="true" applyAlignment="true" applyProtection="true">
      <alignment horizontal="center" vertical="center" textRotation="0" wrapText="false" indent="0" shrinkToFit="false"/>
      <protection locked="true" hidden="true"/>
    </xf>
    <xf numFmtId="170" fontId="25" fillId="17" borderId="16" xfId="0" applyFont="true" applyBorder="true" applyAlignment="true" applyProtection="true">
      <alignment horizontal="center" vertical="center" textRotation="0" wrapText="false" indent="0" shrinkToFit="false"/>
      <protection locked="true" hidden="true"/>
    </xf>
    <xf numFmtId="164" fontId="26" fillId="17" borderId="16" xfId="0" applyFont="true" applyBorder="true" applyAlignment="true" applyProtection="true">
      <alignment horizontal="general" vertical="bottom" textRotation="0" wrapText="false" indent="0" shrinkToFit="false"/>
      <protection locked="true" hidden="true"/>
    </xf>
    <xf numFmtId="165" fontId="13" fillId="0" borderId="1" xfId="0" applyFont="true" applyBorder="true" applyAlignment="true" applyProtection="true">
      <alignment horizontal="center" vertical="center" textRotation="0" wrapText="false" indent="0" shrinkToFit="false"/>
      <protection locked="true" hidden="true"/>
    </xf>
    <xf numFmtId="167" fontId="13" fillId="0" borderId="0" xfId="0" applyFont="true" applyBorder="true" applyAlignment="true" applyProtection="true">
      <alignment horizontal="center" vertical="center" textRotation="0" wrapText="false" indent="0" shrinkToFit="false"/>
      <protection locked="true" hidden="true"/>
    </xf>
    <xf numFmtId="165" fontId="13" fillId="17" borderId="0" xfId="0" applyFont="true" applyBorder="true" applyAlignment="true" applyProtection="true">
      <alignment horizontal="center" vertical="center" textRotation="0" wrapText="false" indent="0" shrinkToFit="false"/>
      <protection locked="true" hidden="true"/>
    </xf>
    <xf numFmtId="167" fontId="13" fillId="0" borderId="16" xfId="0" applyFont="true" applyBorder="true" applyAlignment="true" applyProtection="true">
      <alignment horizontal="center" vertical="center" textRotation="0" wrapText="false" indent="0" shrinkToFit="false"/>
      <protection locked="true" hidden="true"/>
    </xf>
    <xf numFmtId="164" fontId="13" fillId="11" borderId="1" xfId="0" applyFont="true" applyBorder="true" applyAlignment="true" applyProtection="true">
      <alignment horizontal="center" vertical="bottom" textRotation="0" wrapText="false" indent="0" shrinkToFit="false"/>
      <protection locked="true" hidden="true"/>
    </xf>
    <xf numFmtId="164" fontId="5" fillId="17" borderId="16" xfId="0" applyFont="true" applyBorder="true" applyAlignment="true" applyProtection="true">
      <alignment horizontal="general" vertical="bottom" textRotation="0" wrapText="false" indent="0" shrinkToFit="false"/>
      <protection locked="true" hidden="true"/>
    </xf>
    <xf numFmtId="164" fontId="5" fillId="0" borderId="1" xfId="0" applyFont="true" applyBorder="true" applyAlignment="true" applyProtection="true">
      <alignment horizontal="center" vertical="center" textRotation="0" wrapText="false" indent="0" shrinkToFit="false"/>
      <protection locked="true" hidden="true"/>
    </xf>
    <xf numFmtId="164" fontId="5" fillId="17" borderId="0" xfId="0" applyFont="true" applyBorder="true" applyAlignment="true" applyProtection="true">
      <alignment horizontal="center" vertical="center" textRotation="0" wrapText="false" indent="0" shrinkToFit="false"/>
      <protection locked="true" hidden="true"/>
    </xf>
    <xf numFmtId="164" fontId="5" fillId="0" borderId="5" xfId="0" applyFont="true" applyBorder="true" applyAlignment="true" applyProtection="true">
      <alignment horizontal="center" vertical="center" textRotation="0" wrapText="false" indent="0" shrinkToFit="false"/>
      <protection locked="true" hidden="true"/>
    </xf>
    <xf numFmtId="164" fontId="5" fillId="0" borderId="2" xfId="0" applyFont="true" applyBorder="true" applyAlignment="true" applyProtection="true">
      <alignment horizontal="center" vertical="center" textRotation="0" wrapText="false" indent="0" shrinkToFit="false"/>
      <protection locked="true" hidden="true"/>
    </xf>
    <xf numFmtId="165" fontId="13" fillId="11" borderId="1" xfId="0" applyFont="true" applyBorder="true" applyAlignment="true" applyProtection="true">
      <alignment horizontal="center" vertical="center" textRotation="0" wrapText="false" indent="0" shrinkToFit="false"/>
      <protection locked="true" hidden="true"/>
    </xf>
    <xf numFmtId="165" fontId="13" fillId="17" borderId="13" xfId="0" applyFont="true" applyBorder="true" applyAlignment="true" applyProtection="true">
      <alignment horizontal="center" vertical="center" textRotation="0" wrapText="false" indent="0" shrinkToFit="false"/>
      <protection locked="true" hidden="true"/>
    </xf>
    <xf numFmtId="164" fontId="5" fillId="17" borderId="13" xfId="0" applyFont="true" applyBorder="true" applyAlignment="true" applyProtection="true">
      <alignment horizontal="general" vertical="bottom" textRotation="0" wrapText="false" indent="0" shrinkToFit="false"/>
      <protection locked="true" hidden="true"/>
    </xf>
    <xf numFmtId="164" fontId="13" fillId="17" borderId="13" xfId="0" applyFont="true" applyBorder="true" applyAlignment="true" applyProtection="true">
      <alignment horizontal="general" vertical="center" textRotation="0" wrapText="false" indent="0" shrinkToFit="false"/>
      <protection locked="true" hidden="true"/>
    </xf>
    <xf numFmtId="164" fontId="5" fillId="0" borderId="19" xfId="0" applyFont="true" applyBorder="true" applyAlignment="true" applyProtection="true">
      <alignment horizontal="center" vertical="center" textRotation="0" wrapText="false" indent="0" shrinkToFit="false"/>
      <protection locked="true" hidden="true"/>
    </xf>
    <xf numFmtId="164" fontId="5" fillId="17" borderId="19" xfId="0" applyFont="true" applyBorder="true" applyAlignment="true" applyProtection="true">
      <alignment horizontal="center" vertical="center" textRotation="0" wrapText="false" indent="0" shrinkToFit="false"/>
      <protection locked="true" hidden="true"/>
    </xf>
    <xf numFmtId="164" fontId="5" fillId="0" borderId="13" xfId="0" applyFont="true" applyBorder="true" applyAlignment="true" applyProtection="true">
      <alignment horizontal="center" vertical="center" textRotation="0" wrapText="false" indent="0" shrinkToFit="false"/>
      <protection locked="true" hidden="true"/>
    </xf>
    <xf numFmtId="164" fontId="13" fillId="0" borderId="0" xfId="0" applyFont="true" applyBorder="true" applyAlignment="true" applyProtection="true">
      <alignment horizontal="general" vertical="center" textRotation="0" wrapText="false" indent="0" shrinkToFit="false"/>
      <protection locked="true" hidden="false"/>
    </xf>
    <xf numFmtId="164" fontId="13" fillId="0" borderId="0" xfId="0" applyFont="true" applyBorder="true" applyAlignment="true" applyProtection="true">
      <alignment horizontal="center" vertical="center" textRotation="0" wrapText="false" indent="0" shrinkToFit="false"/>
      <protection locked="true" hidden="false"/>
    </xf>
    <xf numFmtId="164" fontId="5" fillId="0" borderId="0" xfId="0" applyFont="true" applyBorder="true" applyAlignment="true" applyProtection="true">
      <alignment horizontal="center" vertical="center" textRotation="0" wrapText="false" indent="0" shrinkToFit="false"/>
      <protection locked="true" hidden="false"/>
    </xf>
    <xf numFmtId="164" fontId="13" fillId="0" borderId="0" xfId="0" applyFont="true" applyBorder="true" applyAlignment="true" applyProtection="true">
      <alignment horizontal="center" vertical="center" textRotation="0" wrapText="true" indent="0" shrinkToFit="false"/>
      <protection locked="true" hidden="false"/>
    </xf>
    <xf numFmtId="164" fontId="19" fillId="0" borderId="0" xfId="0" applyFont="true" applyBorder="true" applyAlignment="true" applyProtection="true">
      <alignment horizontal="general" vertical="bottom" textRotation="0" wrapText="false" indent="0" shrinkToFit="false"/>
      <protection locked="true" hidden="false"/>
    </xf>
    <xf numFmtId="164" fontId="13" fillId="0" borderId="0" xfId="0" applyFont="true" applyBorder="true" applyAlignment="true" applyProtection="true">
      <alignment horizontal="center" vertical="center" textRotation="0" wrapText="true" indent="0" shrinkToFit="false"/>
      <protection locked="true" hidden="true"/>
    </xf>
    <xf numFmtId="164" fontId="13" fillId="0" borderId="0" xfId="0" applyFont="true" applyBorder="true" applyAlignment="true" applyProtection="true">
      <alignment horizontal="general" vertical="center" textRotation="0" wrapText="false" indent="0" shrinkToFit="false"/>
      <protection locked="true" hidden="true"/>
    </xf>
    <xf numFmtId="164" fontId="20" fillId="0" borderId="0" xfId="0" applyFont="true" applyBorder="true" applyAlignment="true" applyProtection="true">
      <alignment horizontal="center" vertical="center" textRotation="0" wrapText="true" indent="0" shrinkToFit="false"/>
      <protection locked="true" hidden="true"/>
    </xf>
    <xf numFmtId="166" fontId="5" fillId="0" borderId="1" xfId="0" applyFont="true" applyBorder="true" applyAlignment="true" applyProtection="true">
      <alignment horizontal="center" vertical="center" textRotation="0" wrapText="false" indent="0" shrinkToFit="false"/>
      <protection locked="true" hidden="true"/>
    </xf>
    <xf numFmtId="165" fontId="13" fillId="0" borderId="0" xfId="0" applyFont="true" applyBorder="true" applyAlignment="true" applyProtection="true">
      <alignment horizontal="center" vertical="center" textRotation="0" wrapText="true" indent="0" shrinkToFit="false"/>
      <protection locked="true" hidden="true"/>
    </xf>
    <xf numFmtId="164" fontId="13" fillId="0" borderId="16" xfId="0" applyFont="true" applyBorder="true" applyAlignment="true" applyProtection="true">
      <alignment horizontal="general" vertical="bottom" textRotation="0" wrapText="false" indent="0" shrinkToFit="false"/>
      <protection locked="true" hidden="true"/>
    </xf>
    <xf numFmtId="164" fontId="13" fillId="0" borderId="0" xfId="0" applyFont="true" applyBorder="true" applyAlignment="true" applyProtection="true">
      <alignment horizontal="general" vertical="bottom" textRotation="0" wrapText="false" indent="0" shrinkToFit="false"/>
      <protection locked="true" hidden="true"/>
    </xf>
    <xf numFmtId="164" fontId="14" fillId="0" borderId="16" xfId="0" applyFont="true" applyBorder="true" applyAlignment="true" applyProtection="true">
      <alignment horizontal="general" vertical="bottom" textRotation="0" wrapText="false" indent="0" shrinkToFit="false"/>
      <protection locked="true" hidden="true"/>
    </xf>
    <xf numFmtId="164" fontId="13" fillId="0" borderId="17" xfId="0" applyFont="true" applyBorder="true" applyAlignment="true" applyProtection="true">
      <alignment horizontal="center" vertical="center" textRotation="0" wrapText="false" indent="0" shrinkToFit="false"/>
      <protection locked="true" hidden="true"/>
    </xf>
    <xf numFmtId="164" fontId="7" fillId="13" borderId="1" xfId="0" applyFont="true" applyBorder="true" applyAlignment="true" applyProtection="true">
      <alignment horizontal="center" vertical="bottom" textRotation="0" wrapText="false" indent="0" shrinkToFit="false"/>
      <protection locked="true" hidden="true"/>
    </xf>
    <xf numFmtId="164" fontId="27" fillId="0" borderId="16" xfId="0" applyFont="true" applyBorder="true" applyAlignment="true" applyProtection="true">
      <alignment horizontal="center" vertical="bottom" textRotation="0" wrapText="false" indent="0" shrinkToFit="false"/>
      <protection locked="true" hidden="true"/>
    </xf>
    <xf numFmtId="171" fontId="13" fillId="0" borderId="1" xfId="0" applyFont="true" applyBorder="true" applyAlignment="true" applyProtection="true">
      <alignment horizontal="center" vertical="center" textRotation="0" wrapText="false" indent="0" shrinkToFit="false"/>
      <protection locked="false" hidden="true"/>
    </xf>
    <xf numFmtId="171" fontId="13" fillId="0" borderId="5" xfId="0" applyFont="true" applyBorder="true" applyAlignment="true" applyProtection="true">
      <alignment horizontal="center" vertical="center" textRotation="0" wrapText="false" indent="0" shrinkToFit="false"/>
      <protection locked="false" hidden="true"/>
    </xf>
    <xf numFmtId="164" fontId="13" fillId="16" borderId="1" xfId="0" applyFont="true" applyBorder="true" applyAlignment="true" applyProtection="true">
      <alignment horizontal="center" vertical="center" textRotation="0" wrapText="true" indent="0" shrinkToFit="false"/>
      <protection locked="true" hidden="true"/>
    </xf>
    <xf numFmtId="164" fontId="27" fillId="0" borderId="13" xfId="0" applyFont="true" applyBorder="true" applyAlignment="true" applyProtection="true">
      <alignment horizontal="center" vertical="center" textRotation="0" wrapText="false" indent="0" shrinkToFit="false"/>
      <protection locked="true" hidden="true"/>
    </xf>
    <xf numFmtId="164" fontId="13" fillId="12" borderId="13" xfId="0" applyFont="true" applyBorder="true" applyAlignment="true" applyProtection="true">
      <alignment horizontal="general" vertical="center" textRotation="0" wrapText="true" indent="0" shrinkToFit="false"/>
      <protection locked="true" hidden="true"/>
    </xf>
    <xf numFmtId="164" fontId="22" fillId="0" borderId="5" xfId="0" applyFont="true" applyBorder="true" applyAlignment="true" applyProtection="true">
      <alignment horizontal="center" vertical="center" textRotation="0" wrapText="false" indent="0" shrinkToFit="false"/>
      <protection locked="false" hidden="true"/>
    </xf>
    <xf numFmtId="164" fontId="13" fillId="12" borderId="13" xfId="0" applyFont="true" applyBorder="true" applyAlignment="true" applyProtection="true">
      <alignment horizontal="center" vertical="center" textRotation="0" wrapText="true" indent="0" shrinkToFit="false"/>
      <protection locked="true" hidden="true"/>
    </xf>
    <xf numFmtId="164" fontId="13" fillId="15" borderId="1" xfId="0" applyFont="true" applyBorder="true" applyAlignment="true" applyProtection="true">
      <alignment horizontal="right" vertical="center" textRotation="0" wrapText="false" indent="0" shrinkToFit="false"/>
      <protection locked="true" hidden="true"/>
    </xf>
    <xf numFmtId="166" fontId="13" fillId="12" borderId="1" xfId="0" applyFont="true" applyBorder="true" applyAlignment="true" applyProtection="true">
      <alignment horizontal="center" vertical="center" textRotation="0" wrapText="true" indent="0" shrinkToFit="false"/>
      <protection locked="true" hidden="true"/>
    </xf>
    <xf numFmtId="166" fontId="13" fillId="12" borderId="1" xfId="0" applyFont="true" applyBorder="true" applyAlignment="true" applyProtection="true">
      <alignment horizontal="center" vertical="center" textRotation="0" wrapText="false" indent="0" shrinkToFit="false"/>
      <protection locked="true" hidden="true"/>
    </xf>
    <xf numFmtId="164" fontId="5" fillId="0" borderId="1" xfId="0" applyFont="true" applyBorder="true" applyAlignment="true" applyProtection="true">
      <alignment horizontal="center" vertical="bottom" textRotation="0" wrapText="false" indent="0" shrinkToFit="false"/>
      <protection locked="true" hidden="true"/>
    </xf>
    <xf numFmtId="164" fontId="5" fillId="0" borderId="1" xfId="0" applyFont="true" applyBorder="true" applyAlignment="true" applyProtection="true">
      <alignment horizontal="general" vertical="bottom" textRotation="0" wrapText="false" indent="0" shrinkToFit="false"/>
      <protection locked="true" hidden="true"/>
    </xf>
    <xf numFmtId="165" fontId="5" fillId="16" borderId="1" xfId="0" applyFont="true" applyBorder="true" applyAlignment="true" applyProtection="true">
      <alignment horizontal="center" vertical="center" textRotation="0" wrapText="false" indent="0" shrinkToFit="false"/>
      <protection locked="true" hidden="true"/>
    </xf>
    <xf numFmtId="164" fontId="5" fillId="18" borderId="0" xfId="0" applyFont="true" applyBorder="true" applyAlignment="true" applyProtection="true">
      <alignment horizontal="general" vertical="bottom" textRotation="0" wrapText="false" indent="0" shrinkToFit="false"/>
      <protection locked="true" hidden="false"/>
    </xf>
    <xf numFmtId="164" fontId="0" fillId="18" borderId="0" xfId="0" applyFont="false" applyBorder="true" applyAlignment="true" applyProtection="true">
      <alignment horizontal="general" vertical="bottom" textRotation="0" wrapText="false" indent="0" shrinkToFit="false"/>
      <protection locked="true" hidden="false"/>
    </xf>
    <xf numFmtId="164" fontId="13" fillId="16" borderId="1" xfId="0" applyFont="true" applyBorder="true" applyAlignment="true" applyProtection="true">
      <alignment horizontal="center" vertical="bottom" textRotation="0" wrapText="false" indent="0" shrinkToFit="false"/>
      <protection locked="true" hidden="true"/>
    </xf>
    <xf numFmtId="166" fontId="13" fillId="16" borderId="1" xfId="0" applyFont="true" applyBorder="true" applyAlignment="true" applyProtection="true">
      <alignment horizontal="center" vertical="center" textRotation="0" wrapText="false" indent="0" shrinkToFit="false"/>
      <protection locked="true" hidden="true"/>
    </xf>
    <xf numFmtId="169" fontId="26" fillId="17" borderId="16" xfId="0" applyFont="true" applyBorder="true" applyAlignment="true" applyProtection="true">
      <alignment horizontal="general" vertical="bottom" textRotation="0" wrapText="false" indent="0" shrinkToFit="false"/>
      <protection locked="true" hidden="true"/>
    </xf>
    <xf numFmtId="169" fontId="28" fillId="17" borderId="16" xfId="0" applyFont="true" applyBorder="true" applyAlignment="true" applyProtection="true">
      <alignment horizontal="general" vertical="bottom" textRotation="0" wrapText="false" indent="0" shrinkToFit="false"/>
      <protection locked="true" hidden="true"/>
    </xf>
    <xf numFmtId="165" fontId="13" fillId="0" borderId="5" xfId="0" applyFont="true" applyBorder="true" applyAlignment="true" applyProtection="true">
      <alignment horizontal="center" vertical="center" textRotation="0" wrapText="false" indent="0" shrinkToFit="false"/>
      <protection locked="true" hidden="true"/>
    </xf>
    <xf numFmtId="164" fontId="5" fillId="0" borderId="16" xfId="0" applyFont="true" applyBorder="true" applyAlignment="true" applyProtection="true">
      <alignment horizontal="center" vertical="center" textRotation="0" wrapText="false" indent="0" shrinkToFit="false"/>
      <protection locked="true" hidden="true"/>
    </xf>
    <xf numFmtId="165" fontId="5" fillId="0" borderId="0" xfId="0" applyFont="true" applyBorder="true" applyAlignment="true" applyProtection="true">
      <alignment horizontal="general" vertical="bottom" textRotation="0" wrapText="false" indent="0" shrinkToFit="false"/>
      <protection locked="true" hidden="false"/>
    </xf>
    <xf numFmtId="164" fontId="18" fillId="0" borderId="0" xfId="0" applyFont="true" applyBorder="true" applyAlignment="true" applyProtection="true">
      <alignment horizontal="general" vertical="bottom" textRotation="0" wrapText="false" indent="0" shrinkToFit="false"/>
      <protection locked="true" hidden="false"/>
    </xf>
    <xf numFmtId="164" fontId="13" fillId="0" borderId="1" xfId="0" applyFont="true" applyBorder="true" applyAlignment="true" applyProtection="true">
      <alignment horizontal="general" vertical="bottom" textRotation="0" wrapText="false" indent="0" shrinkToFit="false"/>
      <protection locked="true" hidden="false"/>
    </xf>
    <xf numFmtId="164" fontId="13" fillId="0" borderId="1" xfId="0" applyFont="true" applyBorder="true" applyAlignment="true" applyProtection="true">
      <alignment horizontal="center" vertical="center" textRotation="0" wrapText="true" indent="0" shrinkToFit="false"/>
      <protection locked="true" hidden="false"/>
    </xf>
    <xf numFmtId="164" fontId="20" fillId="0" borderId="1" xfId="0" applyFont="true" applyBorder="true" applyAlignment="true" applyProtection="true">
      <alignment horizontal="center" vertical="center" textRotation="0" wrapText="true" indent="0" shrinkToFit="false"/>
      <protection locked="true" hidden="false"/>
    </xf>
    <xf numFmtId="165" fontId="13" fillId="0" borderId="1" xfId="0" applyFont="true" applyBorder="true" applyAlignment="true" applyProtection="true">
      <alignment horizontal="center" vertical="center" textRotation="0" wrapText="true" indent="0" shrinkToFit="false"/>
      <protection locked="true" hidden="false"/>
    </xf>
    <xf numFmtId="164" fontId="13" fillId="0" borderId="16" xfId="0" applyFont="true" applyBorder="true" applyAlignment="true" applyProtection="true">
      <alignment horizontal="general" vertical="bottom" textRotation="0" wrapText="false" indent="0" shrinkToFit="false"/>
      <protection locked="true" hidden="false"/>
    </xf>
    <xf numFmtId="165" fontId="13" fillId="0" borderId="0" xfId="0" applyFont="true" applyBorder="true" applyAlignment="true" applyProtection="true">
      <alignment horizontal="center" vertical="center" textRotation="0" wrapText="true" indent="0" shrinkToFit="false"/>
      <protection locked="true" hidden="false"/>
    </xf>
    <xf numFmtId="164" fontId="13" fillId="0" borderId="0" xfId="0" applyFont="true" applyBorder="true" applyAlignment="true" applyProtection="true">
      <alignment horizontal="general" vertical="bottom" textRotation="0" wrapText="false" indent="0" shrinkToFit="false"/>
      <protection locked="true" hidden="false"/>
    </xf>
    <xf numFmtId="171" fontId="13" fillId="0" borderId="1" xfId="0" applyFont="true" applyBorder="true" applyAlignment="true" applyProtection="true">
      <alignment horizontal="center" vertical="center" textRotation="0" wrapText="true" indent="0" shrinkToFit="false"/>
      <protection locked="false" hidden="true"/>
    </xf>
    <xf numFmtId="171" fontId="13" fillId="0" borderId="5" xfId="0" applyFont="true" applyBorder="true" applyAlignment="true" applyProtection="true">
      <alignment horizontal="center" vertical="center" textRotation="0" wrapText="true" indent="0" shrinkToFit="false"/>
      <protection locked="false" hidden="true"/>
    </xf>
    <xf numFmtId="170" fontId="25" fillId="5" borderId="1" xfId="0" applyFont="true" applyBorder="true" applyAlignment="true" applyProtection="true">
      <alignment horizontal="center" vertical="center" textRotation="0" wrapText="false" indent="0" shrinkToFit="false"/>
      <protection locked="true" hidden="true"/>
    </xf>
    <xf numFmtId="164" fontId="28" fillId="17" borderId="16" xfId="0" applyFont="true" applyBorder="true" applyAlignment="true" applyProtection="true">
      <alignment horizontal="general" vertical="bottom" textRotation="0" wrapText="false" indent="0" shrinkToFit="false"/>
      <protection locked="true" hidden="true"/>
    </xf>
    <xf numFmtId="164" fontId="29" fillId="0" borderId="0" xfId="0" applyFont="true" applyBorder="true" applyAlignment="true" applyProtection="true">
      <alignment horizontal="general" vertical="center" textRotation="0" wrapText="false" indent="0" shrinkToFit="false"/>
      <protection locked="true" hidden="true"/>
    </xf>
    <xf numFmtId="164" fontId="29" fillId="0" borderId="0" xfId="0" applyFont="true" applyBorder="true" applyAlignment="true" applyProtection="true">
      <alignment horizontal="center" vertical="bottom" textRotation="0" wrapText="false" indent="0" shrinkToFit="false"/>
      <protection locked="true" hidden="true"/>
    </xf>
    <xf numFmtId="164" fontId="13" fillId="0" borderId="5" xfId="0" applyFont="true" applyBorder="true" applyAlignment="true" applyProtection="true">
      <alignment horizontal="center" vertical="center" textRotation="0" wrapText="false" indent="0" shrinkToFit="false"/>
      <protection locked="true" hidden="true"/>
    </xf>
    <xf numFmtId="164" fontId="29" fillId="0" borderId="0" xfId="0" applyFont="true" applyBorder="true" applyAlignment="true" applyProtection="true">
      <alignment horizontal="center" vertical="center" textRotation="0" wrapText="false" indent="0" shrinkToFit="false"/>
      <protection locked="true" hidden="true"/>
    </xf>
    <xf numFmtId="166" fontId="5" fillId="0" borderId="5" xfId="0" applyFont="true" applyBorder="true" applyAlignment="true" applyProtection="true">
      <alignment horizontal="center" vertical="center" textRotation="0" wrapText="false" indent="0" shrinkToFit="false"/>
      <protection locked="true" hidden="true"/>
    </xf>
    <xf numFmtId="165" fontId="10" fillId="0" borderId="0" xfId="0" applyFont="true" applyBorder="true" applyAlignment="true" applyProtection="true">
      <alignment horizontal="center" vertical="center" textRotation="0" wrapText="false" indent="0" shrinkToFit="false"/>
      <protection locked="true" hidden="true"/>
    </xf>
    <xf numFmtId="166" fontId="30" fillId="0" borderId="0" xfId="0" applyFont="true" applyBorder="true" applyAlignment="true" applyProtection="true">
      <alignment horizontal="general" vertical="bottom" textRotation="0" wrapText="false" indent="0" shrinkToFit="false"/>
      <protection locked="true" hidden="true"/>
    </xf>
    <xf numFmtId="164" fontId="20" fillId="0" borderId="0" xfId="0" applyFont="true" applyBorder="true" applyAlignment="true" applyProtection="true">
      <alignment horizontal="general" vertical="bottom" textRotation="0" wrapText="false" indent="0" shrinkToFit="false"/>
      <protection locked="true" hidden="true"/>
    </xf>
    <xf numFmtId="164" fontId="13" fillId="0" borderId="20" xfId="0" applyFont="true" applyBorder="true" applyAlignment="true" applyProtection="true">
      <alignment horizontal="center" vertical="center" textRotation="0" wrapText="false" indent="0" shrinkToFit="false"/>
      <protection locked="true" hidden="true"/>
    </xf>
    <xf numFmtId="164" fontId="13" fillId="14" borderId="21" xfId="0" applyFont="true" applyBorder="true" applyAlignment="true" applyProtection="true">
      <alignment horizontal="center" vertical="center" textRotation="0" wrapText="false" indent="0" shrinkToFit="false"/>
      <protection locked="true" hidden="true"/>
    </xf>
    <xf numFmtId="165" fontId="5" fillId="8" borderId="21" xfId="0" applyFont="true" applyBorder="true" applyAlignment="true" applyProtection="true">
      <alignment horizontal="center" vertical="bottom" textRotation="0" wrapText="true" indent="0" shrinkToFit="false"/>
      <protection locked="true" hidden="true"/>
    </xf>
    <xf numFmtId="165" fontId="13" fillId="0" borderId="21" xfId="0" applyFont="true" applyBorder="true" applyAlignment="true" applyProtection="true">
      <alignment horizontal="center" vertical="center" textRotation="0" wrapText="true" indent="0" shrinkToFit="false"/>
      <protection locked="true" hidden="true"/>
    </xf>
    <xf numFmtId="164" fontId="7" fillId="2" borderId="10" xfId="0" applyFont="true" applyBorder="true" applyAlignment="true" applyProtection="true">
      <alignment horizontal="center" vertical="center" textRotation="0" wrapText="false" indent="0" shrinkToFit="false"/>
      <protection locked="true" hidden="true"/>
    </xf>
    <xf numFmtId="164" fontId="7" fillId="2" borderId="22" xfId="0" applyFont="true" applyBorder="true" applyAlignment="true" applyProtection="true">
      <alignment horizontal="center" vertical="center" textRotation="0" wrapText="false" indent="0" shrinkToFit="false"/>
      <protection locked="true" hidden="true"/>
    </xf>
    <xf numFmtId="164" fontId="17" fillId="19" borderId="23" xfId="0" applyFont="true" applyBorder="true" applyAlignment="true" applyProtection="true">
      <alignment horizontal="center" vertical="center" textRotation="0" wrapText="false" indent="0" shrinkToFit="false"/>
      <protection locked="true" hidden="true"/>
    </xf>
    <xf numFmtId="164" fontId="20" fillId="0" borderId="24" xfId="0" applyFont="true" applyBorder="true" applyAlignment="true" applyProtection="true">
      <alignment horizontal="center" vertical="center" textRotation="0" wrapText="false" indent="0" shrinkToFit="false"/>
      <protection locked="true" hidden="true"/>
    </xf>
    <xf numFmtId="165" fontId="14" fillId="20" borderId="25" xfId="0" applyFont="true" applyBorder="true" applyAlignment="true" applyProtection="true">
      <alignment horizontal="center" vertical="bottom" textRotation="0" wrapText="false" indent="0" shrinkToFit="false"/>
      <protection locked="true" hidden="true"/>
    </xf>
    <xf numFmtId="166" fontId="14" fillId="0" borderId="25" xfId="0" applyFont="true" applyBorder="true" applyAlignment="true" applyProtection="true">
      <alignment horizontal="center" vertical="bottom" textRotation="0" wrapText="false" indent="0" shrinkToFit="false"/>
      <protection locked="true" hidden="true"/>
    </xf>
    <xf numFmtId="165" fontId="14" fillId="8" borderId="25" xfId="0" applyFont="true" applyBorder="true" applyAlignment="true" applyProtection="true">
      <alignment horizontal="center" vertical="bottom" textRotation="0" wrapText="true" indent="0" shrinkToFit="false"/>
      <protection locked="true" hidden="true"/>
    </xf>
    <xf numFmtId="166" fontId="20" fillId="0" borderId="25" xfId="0" applyFont="true" applyBorder="true" applyAlignment="true" applyProtection="true">
      <alignment horizontal="center" vertical="bottom" textRotation="0" wrapText="false" indent="0" shrinkToFit="false"/>
      <protection locked="true" hidden="true"/>
    </xf>
    <xf numFmtId="165" fontId="14" fillId="8" borderId="25" xfId="0" applyFont="true" applyBorder="true" applyAlignment="true" applyProtection="true">
      <alignment horizontal="center" vertical="bottom" textRotation="0" wrapText="false" indent="0" shrinkToFit="false"/>
      <protection locked="true" hidden="true"/>
    </xf>
    <xf numFmtId="164" fontId="5" fillId="0" borderId="13" xfId="0" applyFont="true" applyBorder="true" applyAlignment="true" applyProtection="true">
      <alignment horizontal="center" vertical="bottom" textRotation="0" wrapText="false" indent="0" shrinkToFit="false"/>
      <protection locked="true" hidden="true"/>
    </xf>
    <xf numFmtId="164" fontId="5" fillId="0" borderId="13" xfId="0" applyFont="true" applyBorder="true" applyAlignment="true" applyProtection="true">
      <alignment horizontal="general" vertical="bottom" textRotation="0" wrapText="false" indent="0" shrinkToFit="false"/>
      <protection locked="true" hidden="true"/>
    </xf>
    <xf numFmtId="169" fontId="5" fillId="0" borderId="1" xfId="0" applyFont="true" applyBorder="true" applyAlignment="true" applyProtection="true">
      <alignment horizontal="general" vertical="bottom" textRotation="0" wrapText="false" indent="0" shrinkToFit="false"/>
      <protection locked="true" hidden="true"/>
    </xf>
    <xf numFmtId="167" fontId="5" fillId="20" borderId="1" xfId="0" applyFont="true" applyBorder="true" applyAlignment="true" applyProtection="true">
      <alignment horizontal="general" vertical="bottom" textRotation="0" wrapText="false" indent="0" shrinkToFit="false"/>
      <protection locked="true" hidden="true"/>
    </xf>
    <xf numFmtId="167" fontId="5" fillId="20" borderId="13" xfId="0" applyFont="true" applyBorder="true" applyAlignment="true" applyProtection="true">
      <alignment horizontal="general" vertical="bottom" textRotation="0" wrapText="false" indent="0" shrinkToFit="false"/>
      <protection locked="true" hidden="true"/>
    </xf>
    <xf numFmtId="167" fontId="5" fillId="8" borderId="13" xfId="0" applyFont="true" applyBorder="true" applyAlignment="true" applyProtection="true">
      <alignment horizontal="general" vertical="bottom" textRotation="0" wrapText="false" indent="0" shrinkToFit="false"/>
      <protection locked="true" hidden="true"/>
    </xf>
    <xf numFmtId="166" fontId="5" fillId="0" borderId="13" xfId="0" applyFont="true" applyBorder="true" applyAlignment="true" applyProtection="true">
      <alignment horizontal="center" vertical="center" textRotation="0" wrapText="false" indent="0" shrinkToFit="false"/>
      <protection locked="true" hidden="true"/>
    </xf>
    <xf numFmtId="169" fontId="13" fillId="2" borderId="13" xfId="0" applyFont="true" applyBorder="true" applyAlignment="true" applyProtection="true">
      <alignment horizontal="general" vertical="bottom" textRotation="0" wrapText="false" indent="0" shrinkToFit="false"/>
      <protection locked="true" hidden="true"/>
    </xf>
    <xf numFmtId="169" fontId="5" fillId="0" borderId="13" xfId="0" applyFont="true" applyBorder="true" applyAlignment="true" applyProtection="true">
      <alignment horizontal="general" vertical="bottom" textRotation="0" wrapText="false" indent="0" shrinkToFit="false"/>
      <protection locked="true" hidden="true"/>
    </xf>
    <xf numFmtId="169" fontId="13" fillId="2" borderId="18" xfId="0" applyFont="true" applyBorder="true" applyAlignment="true" applyProtection="true">
      <alignment horizontal="general" vertical="bottom" textRotation="0" wrapText="false" indent="0" shrinkToFit="false"/>
      <protection locked="true" hidden="true"/>
    </xf>
    <xf numFmtId="167" fontId="7" fillId="19" borderId="26" xfId="0" applyFont="true" applyBorder="true" applyAlignment="true" applyProtection="true">
      <alignment horizontal="general" vertical="bottom" textRotation="0" wrapText="false" indent="0" shrinkToFit="false"/>
      <protection locked="true" hidden="true"/>
    </xf>
    <xf numFmtId="164" fontId="18" fillId="0" borderId="0" xfId="0" applyFont="true" applyBorder="true" applyAlignment="true" applyProtection="true">
      <alignment horizontal="center" vertical="center" textRotation="0" wrapText="false" indent="0" shrinkToFit="false"/>
      <protection locked="true" hidden="true"/>
    </xf>
    <xf numFmtId="164" fontId="5" fillId="6" borderId="0" xfId="0" applyFont="true" applyBorder="true" applyAlignment="true" applyProtection="true">
      <alignment horizontal="general" vertical="bottom" textRotation="0" wrapText="false" indent="0" shrinkToFit="false"/>
      <protection locked="true" hidden="false"/>
    </xf>
    <xf numFmtId="164" fontId="5" fillId="0" borderId="27" xfId="0" applyFont="true" applyBorder="true" applyAlignment="true" applyProtection="true">
      <alignment horizontal="general" vertical="bottom" textRotation="0" wrapText="false" indent="0" shrinkToFit="false"/>
      <protection locked="true" hidden="false"/>
    </xf>
    <xf numFmtId="164" fontId="31" fillId="0" borderId="0" xfId="0" applyFont="true" applyBorder="true" applyAlignment="true" applyProtection="true">
      <alignment horizontal="center" vertical="center" textRotation="0" wrapText="false" indent="0" shrinkToFit="false"/>
      <protection locked="true" hidden="true"/>
    </xf>
    <xf numFmtId="164" fontId="14" fillId="6" borderId="0" xfId="0" applyFont="true" applyBorder="true" applyAlignment="true" applyProtection="true">
      <alignment horizontal="general" vertical="bottom" textRotation="0" wrapText="false" indent="0" shrinkToFit="false"/>
      <protection locked="true" hidden="false"/>
    </xf>
    <xf numFmtId="164" fontId="14" fillId="0" borderId="27" xfId="0" applyFont="true" applyBorder="true" applyAlignment="true" applyProtection="true">
      <alignment horizontal="general" vertical="bottom" textRotation="0" wrapText="false" indent="0" shrinkToFit="false"/>
      <protection locked="true" hidden="false"/>
    </xf>
    <xf numFmtId="164" fontId="14" fillId="0" borderId="0" xfId="0" applyFont="true" applyBorder="true" applyAlignment="true" applyProtection="true">
      <alignment horizontal="general" vertical="bottom" textRotation="0" wrapText="false" indent="0" shrinkToFit="false"/>
      <protection locked="true" hidden="false"/>
    </xf>
    <xf numFmtId="165" fontId="14" fillId="0" borderId="0" xfId="0" applyFont="true" applyBorder="true" applyAlignment="true" applyProtection="true">
      <alignment horizontal="general" vertical="bottom" textRotation="0" wrapText="false" indent="0" shrinkToFit="false"/>
      <protection locked="true" hidden="false"/>
    </xf>
    <xf numFmtId="164" fontId="5" fillId="21" borderId="0" xfId="0" applyFont="true" applyBorder="true" applyAlignment="true" applyProtection="true">
      <alignment horizontal="general" vertical="bottom" textRotation="0" wrapText="false" indent="0" shrinkToFit="false"/>
      <protection locked="true" hidden="true"/>
    </xf>
    <xf numFmtId="164" fontId="20" fillId="0" borderId="0" xfId="0" applyFont="true" applyBorder="true" applyAlignment="true" applyProtection="true">
      <alignment horizontal="center" vertical="center" textRotation="0" wrapText="false" indent="0" shrinkToFit="false"/>
      <protection locked="true" hidden="false"/>
    </xf>
    <xf numFmtId="164" fontId="20" fillId="6" borderId="0" xfId="0" applyFont="true" applyBorder="true" applyAlignment="true" applyProtection="true">
      <alignment horizontal="center" vertical="center" textRotation="0" wrapText="false" indent="0" shrinkToFit="false"/>
      <protection locked="true" hidden="false"/>
    </xf>
    <xf numFmtId="164" fontId="20" fillId="0" borderId="27" xfId="0" applyFont="true" applyBorder="true" applyAlignment="true" applyProtection="true">
      <alignment horizontal="center" vertical="center" textRotation="0" wrapText="false" indent="0" shrinkToFit="false"/>
      <protection locked="true" hidden="false"/>
    </xf>
    <xf numFmtId="164" fontId="32" fillId="0" borderId="28" xfId="0" applyFont="true" applyBorder="true" applyAlignment="true" applyProtection="true">
      <alignment horizontal="center" vertical="bottom" textRotation="0" wrapText="false" indent="0" shrinkToFit="false"/>
      <protection locked="true" hidden="true"/>
    </xf>
    <xf numFmtId="164" fontId="33" fillId="0" borderId="0" xfId="0" applyFont="true" applyBorder="true" applyAlignment="true" applyProtection="true">
      <alignment horizontal="general" vertical="bottom" textRotation="0" wrapText="false" indent="0" shrinkToFit="false"/>
      <protection locked="true" hidden="true"/>
    </xf>
    <xf numFmtId="164" fontId="13" fillId="0" borderId="3" xfId="0" applyFont="true" applyBorder="true" applyAlignment="true" applyProtection="true">
      <alignment horizontal="general" vertical="bottom" textRotation="0" wrapText="false" indent="0" shrinkToFit="false"/>
      <protection locked="true" hidden="true"/>
    </xf>
    <xf numFmtId="164" fontId="34" fillId="0" borderId="29" xfId="0" applyFont="true" applyBorder="true" applyAlignment="true" applyProtection="true">
      <alignment horizontal="right" vertical="bottom" textRotation="0" wrapText="false" indent="0" shrinkToFit="false"/>
      <protection locked="true" hidden="true"/>
    </xf>
    <xf numFmtId="165" fontId="35" fillId="0" borderId="0" xfId="0" applyFont="true" applyBorder="true" applyAlignment="true" applyProtection="true">
      <alignment horizontal="center" vertical="bottom" textRotation="0" wrapText="false" indent="0" shrinkToFit="false"/>
      <protection locked="true" hidden="true"/>
    </xf>
    <xf numFmtId="165" fontId="36" fillId="0" borderId="30" xfId="0" applyFont="true" applyBorder="true" applyAlignment="true" applyProtection="true">
      <alignment horizontal="left" vertical="bottom" textRotation="0" wrapText="false" indent="0" shrinkToFit="false"/>
      <protection locked="true" hidden="true"/>
    </xf>
    <xf numFmtId="164" fontId="20" fillId="0" borderId="0" xfId="0" applyFont="true" applyBorder="true" applyAlignment="true" applyProtection="true">
      <alignment horizontal="center" vertical="bottom" textRotation="0" wrapText="false" indent="0" shrinkToFit="false"/>
      <protection locked="true" hidden="false"/>
    </xf>
    <xf numFmtId="164" fontId="20" fillId="6" borderId="0" xfId="0" applyFont="true" applyBorder="true" applyAlignment="true" applyProtection="true">
      <alignment horizontal="center" vertical="bottom" textRotation="0" wrapText="false" indent="0" shrinkToFit="false"/>
      <protection locked="true" hidden="false"/>
    </xf>
    <xf numFmtId="164" fontId="20" fillId="0" borderId="0" xfId="0" applyFont="true" applyBorder="true" applyAlignment="true" applyProtection="true">
      <alignment horizontal="general" vertical="bottom" textRotation="0" wrapText="false" indent="0" shrinkToFit="false"/>
      <protection locked="true" hidden="false"/>
    </xf>
    <xf numFmtId="164" fontId="10" fillId="6" borderId="0" xfId="0" applyFont="true" applyBorder="true" applyAlignment="true" applyProtection="true">
      <alignment horizontal="general" vertical="bottom" textRotation="0" wrapText="false" indent="0" shrinkToFit="false"/>
      <protection locked="true" hidden="false"/>
    </xf>
    <xf numFmtId="164" fontId="13" fillId="0" borderId="31" xfId="0" applyFont="true" applyBorder="true" applyAlignment="true" applyProtection="true">
      <alignment horizontal="general" vertical="bottom" textRotation="0" wrapText="false" indent="0" shrinkToFit="false"/>
      <protection locked="true" hidden="true"/>
    </xf>
    <xf numFmtId="164" fontId="13" fillId="2" borderId="0" xfId="0" applyFont="true" applyBorder="true" applyAlignment="true" applyProtection="true">
      <alignment horizontal="center" vertical="bottom" textRotation="0" wrapText="false" indent="0" shrinkToFit="false"/>
      <protection locked="true" hidden="true"/>
    </xf>
    <xf numFmtId="164" fontId="20" fillId="0" borderId="0" xfId="0" applyFont="true" applyBorder="true" applyAlignment="true" applyProtection="true">
      <alignment horizontal="right" vertical="bottom" textRotation="0" wrapText="false" indent="0" shrinkToFit="false"/>
      <protection locked="true" hidden="false"/>
    </xf>
    <xf numFmtId="164" fontId="20" fillId="6" borderId="0" xfId="0" applyFont="true" applyBorder="true" applyAlignment="true" applyProtection="true">
      <alignment horizontal="right" vertical="bottom" textRotation="0" wrapText="false" indent="0" shrinkToFit="false"/>
      <protection locked="true" hidden="false"/>
    </xf>
    <xf numFmtId="164" fontId="20" fillId="6" borderId="0" xfId="0" applyFont="true" applyBorder="true" applyAlignment="true" applyProtection="true">
      <alignment horizontal="general" vertical="bottom" textRotation="0" wrapText="false" indent="0" shrinkToFit="false"/>
      <protection locked="true" hidden="false"/>
    </xf>
    <xf numFmtId="167" fontId="37" fillId="6" borderId="0" xfId="0" applyFont="true" applyBorder="true" applyAlignment="true" applyProtection="true">
      <alignment horizontal="center" vertical="center" textRotation="0" wrapText="false" indent="0" shrinkToFit="false"/>
      <protection locked="true" hidden="true"/>
    </xf>
    <xf numFmtId="165" fontId="11" fillId="7" borderId="0" xfId="0" applyFont="true" applyBorder="true" applyAlignment="true" applyProtection="true">
      <alignment horizontal="center" vertical="center" textRotation="0" wrapText="false" indent="0" shrinkToFit="false"/>
      <protection locked="true" hidden="true"/>
    </xf>
    <xf numFmtId="165" fontId="20" fillId="6" borderId="0" xfId="0" applyFont="true" applyBorder="true" applyAlignment="true" applyProtection="true">
      <alignment horizontal="general" vertical="bottom" textRotation="0" wrapText="false" indent="0" shrinkToFit="false"/>
      <protection locked="true" hidden="false"/>
    </xf>
    <xf numFmtId="165" fontId="20" fillId="0" borderId="0" xfId="0" applyFont="true" applyBorder="true" applyAlignment="true" applyProtection="true">
      <alignment horizontal="general" vertical="bottom" textRotation="0" wrapText="false" indent="0" shrinkToFit="false"/>
      <protection locked="true" hidden="false"/>
    </xf>
    <xf numFmtId="166" fontId="13" fillId="0" borderId="31" xfId="0" applyFont="true" applyBorder="true" applyAlignment="true" applyProtection="true">
      <alignment horizontal="left" vertical="bottom" textRotation="0" wrapText="false" indent="0" shrinkToFit="false"/>
      <protection locked="true" hidden="true"/>
    </xf>
    <xf numFmtId="165" fontId="5" fillId="6" borderId="0" xfId="0" applyFont="true" applyBorder="true" applyAlignment="true" applyProtection="true">
      <alignment horizontal="general" vertical="bottom" textRotation="0" wrapText="false" indent="0" shrinkToFit="false"/>
      <protection locked="true" hidden="false"/>
    </xf>
    <xf numFmtId="164" fontId="7" fillId="6" borderId="31" xfId="0" applyFont="true" applyBorder="true" applyAlignment="true" applyProtection="true">
      <alignment horizontal="general" vertical="bottom" textRotation="0" wrapText="false" indent="0" shrinkToFit="false"/>
      <protection locked="false" hidden="true"/>
    </xf>
    <xf numFmtId="172" fontId="13" fillId="0" borderId="31" xfId="0" applyFont="true" applyBorder="true" applyAlignment="true" applyProtection="true">
      <alignment horizontal="left" vertical="bottom" textRotation="0" wrapText="false" indent="0" shrinkToFit="false"/>
      <protection locked="true" hidden="true"/>
    </xf>
    <xf numFmtId="164" fontId="34" fillId="0" borderId="32" xfId="0" applyFont="true" applyBorder="true" applyAlignment="true" applyProtection="true">
      <alignment horizontal="right" vertical="bottom" textRotation="0" wrapText="false" indent="0" shrinkToFit="false"/>
      <protection locked="true" hidden="true"/>
    </xf>
    <xf numFmtId="165" fontId="35" fillId="0" borderId="33" xfId="0" applyFont="true" applyBorder="true" applyAlignment="true" applyProtection="true">
      <alignment horizontal="center" vertical="bottom" textRotation="0" wrapText="false" indent="0" shrinkToFit="false"/>
      <protection locked="true" hidden="true"/>
    </xf>
    <xf numFmtId="165" fontId="36" fillId="0" borderId="34" xfId="0" applyFont="true" applyBorder="true" applyAlignment="true" applyProtection="true">
      <alignment horizontal="left" vertical="bottom" textRotation="0" wrapText="false" indent="0" shrinkToFit="false"/>
      <protection locked="true" hidden="true"/>
    </xf>
    <xf numFmtId="164" fontId="13" fillId="4" borderId="8" xfId="0" applyFont="true" applyBorder="true" applyAlignment="true" applyProtection="true">
      <alignment horizontal="center" vertical="center" textRotation="0" wrapText="false" indent="0" shrinkToFit="false"/>
      <protection locked="true" hidden="true"/>
    </xf>
    <xf numFmtId="165" fontId="5" fillId="0" borderId="27" xfId="0" applyFont="true" applyBorder="true" applyAlignment="true" applyProtection="true">
      <alignment horizontal="general" vertical="bottom" textRotation="0" wrapText="false" indent="0" shrinkToFit="false"/>
      <protection locked="true" hidden="false"/>
    </xf>
    <xf numFmtId="164" fontId="5" fillId="22" borderId="3" xfId="0" applyFont="true" applyBorder="true" applyAlignment="true" applyProtection="true">
      <alignment horizontal="center" vertical="bottom" textRotation="0" wrapText="false" indent="0" shrinkToFit="false"/>
      <protection locked="true" hidden="false"/>
    </xf>
    <xf numFmtId="164" fontId="5" fillId="23" borderId="3" xfId="0" applyFont="true" applyBorder="true" applyAlignment="true" applyProtection="true">
      <alignment horizontal="center" vertical="bottom" textRotation="0" wrapText="false" indent="0" shrinkToFit="false"/>
      <protection locked="true" hidden="false"/>
    </xf>
    <xf numFmtId="164" fontId="5" fillId="22" borderId="0" xfId="0" applyFont="true" applyBorder="true" applyAlignment="true" applyProtection="true">
      <alignment horizontal="center" vertical="bottom" textRotation="0" wrapText="false" indent="0" shrinkToFit="false"/>
      <protection locked="true" hidden="false"/>
    </xf>
    <xf numFmtId="164" fontId="5" fillId="22" borderId="35" xfId="0" applyFont="true" applyBorder="true" applyAlignment="true" applyProtection="true">
      <alignment horizontal="center" vertical="bottom" textRotation="0" wrapText="false" indent="0" shrinkToFit="false"/>
      <protection locked="true" hidden="false"/>
    </xf>
    <xf numFmtId="164" fontId="5" fillId="6" borderId="0" xfId="0" applyFont="true" applyBorder="true" applyAlignment="true" applyProtection="true">
      <alignment horizontal="center" vertical="center" textRotation="0" wrapText="false" indent="0" shrinkToFit="false"/>
      <protection locked="true" hidden="false"/>
    </xf>
    <xf numFmtId="164" fontId="5" fillId="0" borderId="27" xfId="0" applyFont="true" applyBorder="true" applyAlignment="true" applyProtection="true">
      <alignment horizontal="center" vertical="center" textRotation="0" wrapText="false" indent="0" shrinkToFit="false"/>
      <protection locked="true" hidden="false"/>
    </xf>
    <xf numFmtId="165" fontId="5" fillId="0" borderId="0" xfId="0" applyFont="true" applyBorder="true" applyAlignment="true" applyProtection="true">
      <alignment horizontal="center" vertical="center" textRotation="0" wrapText="false" indent="0" shrinkToFit="false"/>
      <protection locked="true" hidden="false"/>
    </xf>
    <xf numFmtId="167" fontId="5" fillId="6" borderId="0" xfId="0" applyFont="true" applyBorder="true" applyAlignment="true" applyProtection="true">
      <alignment horizontal="general" vertical="bottom" textRotation="0" wrapText="false" indent="0" shrinkToFit="false"/>
      <protection locked="true" hidden="false"/>
    </xf>
    <xf numFmtId="167" fontId="5" fillId="0" borderId="27" xfId="0" applyFont="true" applyBorder="true" applyAlignment="true" applyProtection="true">
      <alignment horizontal="general" vertical="bottom" textRotation="0" wrapText="false" indent="0" shrinkToFit="false"/>
      <protection locked="true" hidden="false"/>
    </xf>
    <xf numFmtId="165" fontId="5" fillId="0" borderId="19" xfId="0" applyFont="true" applyBorder="true" applyAlignment="true" applyProtection="true">
      <alignment horizontal="general" vertical="bottom" textRotation="0" wrapText="false" indent="0" shrinkToFit="false"/>
      <protection locked="true" hidden="false"/>
    </xf>
    <xf numFmtId="167" fontId="5" fillId="6" borderId="19" xfId="0" applyFont="true" applyBorder="true" applyAlignment="true" applyProtection="true">
      <alignment horizontal="general" vertical="bottom" textRotation="0" wrapText="false" indent="0" shrinkToFit="false"/>
      <protection locked="true" hidden="false"/>
    </xf>
    <xf numFmtId="167" fontId="5" fillId="0" borderId="12" xfId="0" applyFont="true" applyBorder="true" applyAlignment="true" applyProtection="true">
      <alignment horizontal="general" vertical="bottom" textRotation="0" wrapText="false" indent="0" shrinkToFit="false"/>
      <protection locked="true" hidden="false"/>
    </xf>
    <xf numFmtId="164" fontId="5" fillId="0" borderId="19" xfId="0" applyFont="true" applyBorder="true" applyAlignment="true" applyProtection="true">
      <alignment horizontal="general" vertical="bottom" textRotation="0" wrapText="false" indent="0" shrinkToFit="false"/>
      <protection locked="true" hidden="false"/>
    </xf>
    <xf numFmtId="164" fontId="13" fillId="0" borderId="3" xfId="0" applyFont="true" applyBorder="true" applyAlignment="true" applyProtection="true">
      <alignment horizontal="center" vertical="bottom" textRotation="0" wrapText="false" indent="0" shrinkToFit="false"/>
      <protection locked="true" hidden="true"/>
    </xf>
    <xf numFmtId="164" fontId="5" fillId="0" borderId="0" xfId="0" applyFont="true" applyBorder="true" applyAlignment="true" applyProtection="true">
      <alignment horizontal="center" vertical="top" textRotation="0" wrapText="false" indent="0" shrinkToFit="false"/>
      <protection locked="true" hidden="true"/>
    </xf>
    <xf numFmtId="164" fontId="5" fillId="6" borderId="0" xfId="0" applyFont="true" applyBorder="true" applyAlignment="true" applyProtection="true">
      <alignment horizontal="general" vertical="bottom" textRotation="0" wrapText="true" indent="0" shrinkToFit="false"/>
      <protection locked="true" hidden="false"/>
    </xf>
    <xf numFmtId="164" fontId="5" fillId="0" borderId="0" xfId="0" applyFont="true" applyBorder="true" applyAlignment="true" applyProtection="true">
      <alignment horizontal="general" vertical="bottom" textRotation="0" wrapText="true" indent="0" shrinkToFit="false"/>
      <protection locked="true" hidden="false"/>
    </xf>
    <xf numFmtId="167" fontId="5" fillId="0" borderId="0" xfId="0" applyFont="true" applyBorder="true" applyAlignment="true" applyProtection="true">
      <alignment horizontal="general" vertical="bottom" textRotation="0" wrapText="false" indent="0" shrinkToFit="false"/>
      <protection locked="true" hidden="false"/>
    </xf>
    <xf numFmtId="167" fontId="38" fillId="6" borderId="0" xfId="0" applyFont="true" applyBorder="true" applyAlignment="true" applyProtection="true">
      <alignment horizontal="general" vertical="bottom" textRotation="0" wrapText="false" indent="0" shrinkToFit="false"/>
      <protection locked="true" hidden="false"/>
    </xf>
    <xf numFmtId="167" fontId="38" fillId="0" borderId="0" xfId="0" applyFont="true" applyBorder="true" applyAlignment="true" applyProtection="true">
      <alignment horizontal="general" vertical="bottom" textRotation="0" wrapText="false" indent="0" shrinkToFit="false"/>
      <protection locked="true" hidden="false"/>
    </xf>
    <xf numFmtId="167" fontId="14" fillId="6" borderId="0" xfId="0" applyFont="true" applyBorder="true" applyAlignment="true" applyProtection="true">
      <alignment horizontal="general" vertical="bottom" textRotation="0" wrapText="false" indent="0" shrinkToFit="false"/>
      <protection locked="true" hidden="false"/>
    </xf>
    <xf numFmtId="167" fontId="14" fillId="0" borderId="0" xfId="0" applyFont="true" applyBorder="true" applyAlignment="true" applyProtection="true">
      <alignment horizontal="general" vertical="bottom" textRotation="0" wrapText="false" indent="0" shrinkToFit="false"/>
      <protection locked="true" hidden="false"/>
    </xf>
    <xf numFmtId="167" fontId="13" fillId="6" borderId="0" xfId="0" applyFont="true" applyBorder="true" applyAlignment="true" applyProtection="true">
      <alignment horizontal="center" vertical="bottom" textRotation="0" wrapText="false" indent="0" shrinkToFit="false"/>
      <protection locked="true" hidden="false"/>
    </xf>
    <xf numFmtId="164" fontId="13" fillId="0" borderId="1" xfId="0" applyFont="true" applyBorder="true" applyAlignment="true" applyProtection="true">
      <alignment horizontal="center" vertical="center" textRotation="0" wrapText="false" indent="0" shrinkToFit="false"/>
      <protection locked="true" hidden="false"/>
    </xf>
    <xf numFmtId="164" fontId="13" fillId="4" borderId="1" xfId="0" applyFont="true" applyBorder="true" applyAlignment="true" applyProtection="true">
      <alignment horizontal="center" vertical="center" textRotation="0" wrapText="false" indent="0" shrinkToFit="false"/>
      <protection locked="true" hidden="false"/>
    </xf>
    <xf numFmtId="166" fontId="5" fillId="0" borderId="1" xfId="0" applyFont="true" applyBorder="true" applyAlignment="true" applyProtection="true">
      <alignment horizontal="center" vertical="center" textRotation="0" wrapText="false" indent="0" shrinkToFit="false"/>
      <protection locked="true" hidden="false"/>
    </xf>
    <xf numFmtId="165" fontId="5" fillId="0" borderId="1" xfId="0" applyFont="true" applyBorder="true" applyAlignment="true" applyProtection="true">
      <alignment horizontal="center" vertical="center" textRotation="0" wrapText="false" indent="0" shrinkToFit="false"/>
      <protection locked="true" hidden="false"/>
    </xf>
    <xf numFmtId="165" fontId="13" fillId="0" borderId="1" xfId="0" applyFont="true" applyBorder="true" applyAlignment="true" applyProtection="true">
      <alignment horizontal="center" vertical="center" textRotation="0" wrapText="false" indent="0" shrinkToFit="false"/>
      <protection locked="true" hidden="false"/>
    </xf>
    <xf numFmtId="164" fontId="5" fillId="14" borderId="1" xfId="0" applyFont="true" applyBorder="true" applyAlignment="true" applyProtection="true">
      <alignment horizontal="center" vertical="center" textRotation="0" wrapText="false" indent="0" shrinkToFit="false"/>
      <protection locked="true" hidden="false"/>
    </xf>
    <xf numFmtId="165" fontId="5" fillId="8" borderId="1" xfId="0" applyFont="true" applyBorder="true" applyAlignment="true" applyProtection="true">
      <alignment horizontal="center" vertical="bottom" textRotation="0" wrapText="true" indent="0" shrinkToFit="false"/>
      <protection locked="true" hidden="false"/>
    </xf>
    <xf numFmtId="165" fontId="5" fillId="0" borderId="1" xfId="0" applyFont="true" applyBorder="true" applyAlignment="true" applyProtection="true">
      <alignment horizontal="center" vertical="bottom" textRotation="0" wrapText="false" indent="0" shrinkToFit="false"/>
      <protection locked="true" hidden="false"/>
    </xf>
    <xf numFmtId="164" fontId="5" fillId="2" borderId="1" xfId="0" applyFont="true" applyBorder="true" applyAlignment="true" applyProtection="true">
      <alignment horizontal="center" vertical="bottom" textRotation="0" wrapText="false" indent="0" shrinkToFit="false"/>
      <protection locked="true" hidden="false"/>
    </xf>
    <xf numFmtId="164" fontId="5" fillId="0" borderId="1" xfId="0" applyFont="true" applyBorder="true" applyAlignment="true" applyProtection="true">
      <alignment horizontal="center" vertical="bottom" textRotation="0" wrapText="false" indent="0" shrinkToFit="false"/>
      <protection locked="true" hidden="false"/>
    </xf>
    <xf numFmtId="164" fontId="5" fillId="20" borderId="1" xfId="0" applyFont="true" applyBorder="true" applyAlignment="true" applyProtection="true">
      <alignment horizontal="center" vertical="bottom" textRotation="0" wrapText="false" indent="0" shrinkToFit="false"/>
      <protection locked="true" hidden="false"/>
    </xf>
    <xf numFmtId="164" fontId="5" fillId="0" borderId="1" xfId="0" applyFont="true" applyBorder="true" applyAlignment="true" applyProtection="true">
      <alignment horizontal="general" vertical="bottom" textRotation="0" wrapText="false" indent="0" shrinkToFit="false"/>
      <protection locked="true" hidden="false"/>
    </xf>
    <xf numFmtId="169" fontId="5" fillId="0" borderId="1" xfId="0" applyFont="true" applyBorder="true" applyAlignment="true" applyProtection="true">
      <alignment horizontal="general" vertical="bottom" textRotation="0" wrapText="false" indent="0" shrinkToFit="false"/>
      <protection locked="true" hidden="false"/>
    </xf>
    <xf numFmtId="167" fontId="5" fillId="20" borderId="1" xfId="0" applyFont="true" applyBorder="true" applyAlignment="true" applyProtection="true">
      <alignment horizontal="general" vertical="bottom" textRotation="0" wrapText="false" indent="0" shrinkToFit="false"/>
      <protection locked="true" hidden="false"/>
    </xf>
    <xf numFmtId="169" fontId="5" fillId="8" borderId="1" xfId="0" applyFont="true" applyBorder="true" applyAlignment="true" applyProtection="true">
      <alignment horizontal="general" vertical="bottom" textRotation="0" wrapText="false" indent="0" shrinkToFit="false"/>
      <protection locked="true" hidden="false"/>
    </xf>
    <xf numFmtId="166" fontId="5" fillId="8" borderId="1" xfId="0" applyFont="true" applyBorder="true" applyAlignment="true" applyProtection="true">
      <alignment horizontal="general" vertical="bottom" textRotation="0" wrapText="false" indent="0" shrinkToFit="false"/>
      <protection locked="true" hidden="false"/>
    </xf>
    <xf numFmtId="169" fontId="5" fillId="2" borderId="1" xfId="0" applyFont="true" applyBorder="true" applyAlignment="true" applyProtection="true">
      <alignment horizontal="general" vertical="bottom" textRotation="0" wrapText="false" indent="0" shrinkToFit="false"/>
      <protection locked="true" hidden="false"/>
    </xf>
    <xf numFmtId="169" fontId="5" fillId="0" borderId="0" xfId="0" applyFont="true" applyBorder="true" applyAlignment="true" applyProtection="true">
      <alignment horizontal="general" vertical="bottom" textRotation="0" wrapText="false" indent="0" shrinkToFit="false"/>
      <protection locked="true" hidden="false"/>
    </xf>
    <xf numFmtId="164" fontId="13" fillId="0" borderId="1" xfId="0" applyFont="true" applyBorder="true" applyAlignment="true" applyProtection="true">
      <alignment horizontal="center" vertical="bottom" textRotation="0" wrapText="false" indent="0" shrinkToFit="false"/>
      <protection locked="true" hidden="false"/>
    </xf>
    <xf numFmtId="164" fontId="13" fillId="0" borderId="2" xfId="0" applyFont="true" applyBorder="true" applyAlignment="true" applyProtection="true">
      <alignment horizontal="center" vertical="center" textRotation="0" wrapText="true" indent="0" shrinkToFit="false"/>
      <protection locked="true" hidden="false"/>
    </xf>
    <xf numFmtId="164" fontId="5" fillId="13" borderId="1" xfId="0" applyFont="true" applyBorder="true" applyAlignment="true" applyProtection="true">
      <alignment horizontal="center" vertical="bottom" textRotation="0" wrapText="false" indent="0" shrinkToFit="false"/>
      <protection locked="true" hidden="false"/>
    </xf>
    <xf numFmtId="164" fontId="13" fillId="15" borderId="1" xfId="0" applyFont="true" applyBorder="true" applyAlignment="true" applyProtection="true">
      <alignment horizontal="center" vertical="center" textRotation="0" wrapText="false" indent="0" shrinkToFit="false"/>
      <protection locked="true" hidden="false"/>
    </xf>
    <xf numFmtId="164" fontId="5" fillId="0" borderId="5" xfId="0" applyFont="true" applyBorder="true" applyAlignment="true" applyProtection="true">
      <alignment horizontal="center" vertical="bottom" textRotation="0" wrapText="false" indent="0" shrinkToFit="false"/>
      <protection locked="true" hidden="false"/>
    </xf>
    <xf numFmtId="164" fontId="13" fillId="0" borderId="1" xfId="0" applyFont="true" applyBorder="true" applyAlignment="true" applyProtection="true">
      <alignment horizontal="center" vertical="bottom" textRotation="0" wrapText="true" indent="0" shrinkToFit="false"/>
      <protection locked="true" hidden="false"/>
    </xf>
    <xf numFmtId="164" fontId="5" fillId="0" borderId="1" xfId="0" applyFont="true" applyBorder="true" applyAlignment="true" applyProtection="true">
      <alignment horizontal="center" vertical="center" textRotation="0" wrapText="false" indent="0" shrinkToFit="false"/>
      <protection locked="true" hidden="false"/>
    </xf>
    <xf numFmtId="164" fontId="13" fillId="24" borderId="0" xfId="0" applyFont="true" applyBorder="true" applyAlignment="true" applyProtection="true">
      <alignment horizontal="center" vertical="center" textRotation="0" wrapText="false" indent="0" shrinkToFit="false"/>
      <protection locked="true" hidden="false"/>
    </xf>
    <xf numFmtId="164" fontId="11" fillId="0" borderId="30" xfId="0" applyFont="true" applyBorder="true" applyAlignment="true" applyProtection="true">
      <alignment horizontal="center" vertical="bottom" textRotation="0" wrapText="false" indent="0" shrinkToFit="false"/>
      <protection locked="true" hidden="true"/>
    </xf>
    <xf numFmtId="164" fontId="32" fillId="0" borderId="29" xfId="0" applyFont="true" applyBorder="true" applyAlignment="true" applyProtection="true">
      <alignment horizontal="general" vertical="bottom" textRotation="0" wrapText="false" indent="0" shrinkToFit="false"/>
      <protection locked="true" hidden="true"/>
    </xf>
    <xf numFmtId="164" fontId="32" fillId="0" borderId="0" xfId="0" applyFont="true" applyBorder="true" applyAlignment="true" applyProtection="true">
      <alignment horizontal="general" vertical="bottom" textRotation="0" wrapText="false" indent="0" shrinkToFit="false"/>
      <protection locked="true" hidden="true"/>
    </xf>
    <xf numFmtId="164" fontId="32" fillId="0" borderId="30" xfId="0" applyFont="true" applyBorder="true" applyAlignment="true" applyProtection="true">
      <alignment horizontal="general" vertical="bottom" textRotation="0" wrapText="false" indent="0" shrinkToFit="false"/>
      <protection locked="true" hidden="true"/>
    </xf>
    <xf numFmtId="165" fontId="11" fillId="7" borderId="0" xfId="0" applyFont="true" applyBorder="true" applyAlignment="true" applyProtection="true">
      <alignment horizontal="center" vertical="center" textRotation="0" wrapText="true" indent="0" shrinkToFit="false"/>
      <protection locked="true" hidden="true"/>
    </xf>
    <xf numFmtId="164" fontId="11" fillId="0" borderId="0" xfId="0" applyFont="true" applyBorder="true" applyAlignment="true" applyProtection="true">
      <alignment horizontal="general" vertical="center" textRotation="0" wrapText="false" indent="0" shrinkToFit="false"/>
      <protection locked="true" hidden="true"/>
    </xf>
    <xf numFmtId="172" fontId="13" fillId="0" borderId="0" xfId="0" applyFont="true" applyBorder="true" applyAlignment="true" applyProtection="true">
      <alignment horizontal="left" vertical="bottom" textRotation="0" wrapText="false" indent="0" shrinkToFit="false"/>
      <protection locked="true" hidden="true"/>
    </xf>
    <xf numFmtId="164" fontId="7" fillId="4" borderId="36" xfId="0" applyFont="true" applyBorder="true" applyAlignment="true" applyProtection="true">
      <alignment horizontal="center" vertical="center" textRotation="0" wrapText="false" indent="0" shrinkToFit="false"/>
      <protection locked="true" hidden="true"/>
    </xf>
    <xf numFmtId="169" fontId="7" fillId="0" borderId="13" xfId="0" applyFont="true" applyBorder="true" applyAlignment="true" applyProtection="true">
      <alignment horizontal="center" vertical="center" textRotation="0" wrapText="false" indent="0" shrinkToFit="false"/>
      <protection locked="true" hidden="true"/>
    </xf>
    <xf numFmtId="167" fontId="7" fillId="20" borderId="13" xfId="0" applyFont="true" applyBorder="true" applyAlignment="true" applyProtection="true">
      <alignment horizontal="center" vertical="center" textRotation="0" wrapText="false" indent="0" shrinkToFit="false"/>
      <protection locked="true" hidden="true"/>
    </xf>
    <xf numFmtId="164" fontId="7" fillId="0" borderId="13" xfId="0" applyFont="true" applyBorder="true" applyAlignment="true" applyProtection="true">
      <alignment horizontal="center" vertical="center" textRotation="0" wrapText="false" indent="0" shrinkToFit="false"/>
      <protection locked="true" hidden="true"/>
    </xf>
    <xf numFmtId="164" fontId="32" fillId="0" borderId="28" xfId="0" applyFont="true" applyBorder="true" applyAlignment="true" applyProtection="true">
      <alignment horizontal="general" vertical="bottom" textRotation="0" wrapText="false" indent="0" shrinkToFit="false"/>
      <protection locked="true" hidden="true"/>
    </xf>
    <xf numFmtId="164" fontId="13" fillId="0" borderId="3" xfId="0" applyFont="true" applyBorder="true" applyAlignment="true" applyProtection="true">
      <alignment horizontal="left" vertical="bottom" textRotation="0" wrapText="false" indent="0" shrinkToFit="false"/>
      <protection locked="true" hidden="true"/>
    </xf>
    <xf numFmtId="167" fontId="37" fillId="10" borderId="0" xfId="0" applyFont="true" applyBorder="true" applyAlignment="true" applyProtection="true">
      <alignment horizontal="center" vertical="center" textRotation="0" wrapText="false" indent="0" shrinkToFit="false"/>
      <protection locked="true" hidden="true"/>
    </xf>
    <xf numFmtId="165" fontId="11" fillId="25" borderId="0" xfId="0" applyFont="true" applyBorder="true" applyAlignment="true" applyProtection="true">
      <alignment horizontal="center" vertical="center" textRotation="0" wrapText="true" indent="0" shrinkToFit="false"/>
      <protection locked="true" hidden="true"/>
    </xf>
    <xf numFmtId="164" fontId="13" fillId="0" borderId="31" xfId="0" applyFont="true" applyBorder="true" applyAlignment="true" applyProtection="true">
      <alignment horizontal="left" vertical="bottom" textRotation="0" wrapText="false" indent="0" shrinkToFit="false"/>
      <protection locked="true" hidden="true"/>
    </xf>
    <xf numFmtId="164" fontId="13" fillId="0" borderId="0" xfId="0" applyFont="true" applyBorder="true" applyAlignment="true" applyProtection="true">
      <alignment horizontal="left" vertical="bottom" textRotation="0" wrapText="false" indent="0" shrinkToFit="false"/>
      <protection locked="true" hidden="true"/>
    </xf>
    <xf numFmtId="164" fontId="34" fillId="0" borderId="0" xfId="0" applyFont="true" applyBorder="true" applyAlignment="true" applyProtection="true">
      <alignment horizontal="right" vertical="bottom" textRotation="0" wrapText="false" indent="0" shrinkToFit="false"/>
      <protection locked="true" hidden="true"/>
    </xf>
    <xf numFmtId="165" fontId="36" fillId="0" borderId="0" xfId="0" applyFont="true" applyBorder="true" applyAlignment="true" applyProtection="true">
      <alignment horizontal="left" vertical="bottom" textRotation="0" wrapText="false" indent="0" shrinkToFit="false"/>
      <protection locked="true" hidden="true"/>
    </xf>
    <xf numFmtId="164" fontId="13" fillId="0" borderId="31" xfId="0" applyFont="true" applyBorder="true" applyAlignment="true" applyProtection="true">
      <alignment horizontal="center" vertical="center" textRotation="0" wrapText="false" indent="0" shrinkToFit="false"/>
      <protection locked="true" hidden="true"/>
    </xf>
    <xf numFmtId="164" fontId="13" fillId="0" borderId="37" xfId="0" applyFont="true" applyBorder="true" applyAlignment="true" applyProtection="true">
      <alignment horizontal="center" vertical="center" textRotation="0" wrapText="false" indent="0" shrinkToFit="false"/>
      <protection locked="true" hidden="true"/>
    </xf>
    <xf numFmtId="167" fontId="5" fillId="0" borderId="12" xfId="0" applyFont="true" applyBorder="true" applyAlignment="true" applyProtection="true">
      <alignment horizontal="center" vertical="center" textRotation="0" wrapText="false" indent="0" shrinkToFit="false"/>
      <protection locked="true" hidden="true"/>
    </xf>
    <xf numFmtId="167" fontId="5" fillId="0" borderId="38" xfId="0" applyFont="true" applyBorder="true" applyAlignment="true" applyProtection="true">
      <alignment horizontal="center" vertical="center" textRotation="0" wrapText="false" indent="0" shrinkToFit="false"/>
      <protection locked="true" hidden="true"/>
    </xf>
    <xf numFmtId="164" fontId="13" fillId="0" borderId="39" xfId="0" applyFont="true" applyBorder="true" applyAlignment="true" applyProtection="true">
      <alignment horizontal="center" vertical="center" textRotation="0" wrapText="false" indent="0" shrinkToFit="false"/>
      <protection locked="true" hidden="true"/>
    </xf>
    <xf numFmtId="164" fontId="13" fillId="0" borderId="40" xfId="0" applyFont="true" applyBorder="true" applyAlignment="true" applyProtection="true">
      <alignment horizontal="center" vertical="center" textRotation="0" wrapText="false" indent="0" shrinkToFit="false"/>
      <protection locked="true" hidden="true"/>
    </xf>
    <xf numFmtId="167" fontId="14" fillId="0" borderId="41" xfId="0" applyFont="true" applyBorder="true" applyAlignment="true" applyProtection="true">
      <alignment horizontal="center" vertical="center" textRotation="0" wrapText="false" indent="0" shrinkToFit="false"/>
      <protection locked="true" hidden="true"/>
    </xf>
    <xf numFmtId="167" fontId="14" fillId="0" borderId="42" xfId="0" applyFont="true" applyBorder="true" applyAlignment="true" applyProtection="true">
      <alignment horizontal="center" vertical="center" textRotation="0" wrapText="false" indent="0" shrinkToFit="false"/>
      <protection locked="true" hidden="true"/>
    </xf>
    <xf numFmtId="164" fontId="13" fillId="0" borderId="0" xfId="0" applyFont="true" applyBorder="true" applyAlignment="true" applyProtection="true">
      <alignment horizontal="center" vertical="bottom" textRotation="0" wrapText="false" indent="0" shrinkToFit="false"/>
      <protection locked="true" hidden="true"/>
    </xf>
    <xf numFmtId="164" fontId="41" fillId="0" borderId="0" xfId="0" applyFont="true" applyBorder="true" applyAlignment="true" applyProtection="true">
      <alignment horizontal="general" vertical="bottom" textRotation="0" wrapText="false" indent="0" shrinkToFit="false"/>
      <protection locked="true" hidden="true"/>
    </xf>
    <xf numFmtId="164" fontId="13" fillId="2" borderId="1" xfId="0" applyFont="true" applyBorder="true" applyAlignment="true" applyProtection="true">
      <alignment horizontal="center" vertical="center" textRotation="0" wrapText="true" indent="0" shrinkToFit="false"/>
      <protection locked="true" hidden="true"/>
    </xf>
    <xf numFmtId="165" fontId="13" fillId="0" borderId="0" xfId="0" applyFont="true" applyBorder="true" applyAlignment="true" applyProtection="true">
      <alignment horizontal="general" vertical="bottom" textRotation="0" wrapText="false" indent="0" shrinkToFit="false"/>
      <protection locked="true" hidden="true"/>
    </xf>
    <xf numFmtId="164" fontId="11" fillId="24" borderId="0" xfId="0" applyFont="true" applyBorder="true" applyAlignment="true" applyProtection="true">
      <alignment horizontal="center" vertical="center" textRotation="0" wrapText="false" indent="0" shrinkToFit="false"/>
      <protection locked="true" hidden="true"/>
    </xf>
    <xf numFmtId="164" fontId="42" fillId="3" borderId="0" xfId="0" applyFont="true" applyBorder="true" applyAlignment="true" applyProtection="true">
      <alignment horizontal="center" vertical="center" textRotation="0" wrapText="false" indent="0" shrinkToFit="false"/>
      <protection locked="true" hidden="true"/>
    </xf>
    <xf numFmtId="165" fontId="13" fillId="3" borderId="1" xfId="0" applyFont="true" applyBorder="true" applyAlignment="true" applyProtection="true">
      <alignment horizontal="center" vertical="center" textRotation="0" wrapText="false" indent="0" shrinkToFit="false"/>
      <protection locked="true" hidden="true"/>
    </xf>
    <xf numFmtId="164" fontId="13" fillId="6" borderId="1" xfId="0" applyFont="true" applyBorder="true" applyAlignment="true" applyProtection="true">
      <alignment horizontal="center" vertical="center" textRotation="0" wrapText="true" indent="0" shrinkToFit="false"/>
      <protection locked="true" hidden="true"/>
    </xf>
    <xf numFmtId="164" fontId="5" fillId="0" borderId="1" xfId="0" applyFont="true" applyBorder="true" applyAlignment="true" applyProtection="true">
      <alignment horizontal="center" vertical="bottom" textRotation="0" wrapText="true" indent="0" shrinkToFit="false"/>
      <protection locked="true" hidden="true"/>
    </xf>
    <xf numFmtId="169" fontId="5" fillId="0" borderId="1" xfId="0" applyFont="true" applyBorder="true" applyAlignment="true" applyProtection="true">
      <alignment horizontal="center" vertical="bottom" textRotation="0" wrapText="false" indent="0" shrinkToFit="false"/>
      <protection locked="true" hidden="true"/>
    </xf>
    <xf numFmtId="167" fontId="5" fillId="0" borderId="1" xfId="0" applyFont="true" applyBorder="true" applyAlignment="true" applyProtection="true">
      <alignment horizontal="general" vertical="bottom" textRotation="0" wrapText="false" indent="0" shrinkToFit="false"/>
      <protection locked="true" hidden="true"/>
    </xf>
    <xf numFmtId="167" fontId="5" fillId="3" borderId="1" xfId="0" applyFont="true" applyBorder="true" applyAlignment="true" applyProtection="true">
      <alignment horizontal="general" vertical="bottom" textRotation="0" wrapText="false" indent="0" shrinkToFit="false"/>
      <protection locked="true" hidden="true"/>
    </xf>
    <xf numFmtId="167" fontId="13" fillId="6" borderId="1" xfId="0" applyFont="true" applyBorder="true" applyAlignment="true" applyProtection="true">
      <alignment horizontal="general" vertical="bottom" textRotation="0" wrapText="false" indent="0" shrinkToFit="false"/>
      <protection locked="true" hidden="true"/>
    </xf>
    <xf numFmtId="165" fontId="5" fillId="0" borderId="1" xfId="0" applyFont="true" applyBorder="true" applyAlignment="true" applyProtection="true">
      <alignment horizontal="general" vertical="bottom" textRotation="0" wrapText="false" indent="0" shrinkToFit="false"/>
      <protection locked="true" hidden="true"/>
    </xf>
    <xf numFmtId="165" fontId="5" fillId="0" borderId="0" xfId="0" applyFont="true" applyBorder="true" applyAlignment="true" applyProtection="true">
      <alignment horizontal="general" vertical="bottom" textRotation="0" wrapText="false" indent="0" shrinkToFit="false"/>
      <protection locked="true" hidden="true"/>
    </xf>
    <xf numFmtId="164" fontId="13" fillId="0" borderId="5" xfId="0" applyFont="true" applyBorder="true" applyAlignment="true" applyProtection="true">
      <alignment horizontal="center" vertical="center" textRotation="0" wrapText="true" indent="0" shrinkToFit="false"/>
      <protection locked="true" hidden="true"/>
    </xf>
    <xf numFmtId="165" fontId="5" fillId="0" borderId="1" xfId="0" applyFont="true" applyBorder="true" applyAlignment="true" applyProtection="true">
      <alignment horizontal="center" vertical="center" textRotation="0" wrapText="false" indent="0" shrinkToFit="false"/>
      <protection locked="true" hidden="true"/>
    </xf>
    <xf numFmtId="167" fontId="5" fillId="2" borderId="1" xfId="0" applyFont="true" applyBorder="true" applyAlignment="true" applyProtection="true">
      <alignment horizontal="general" vertical="bottom" textRotation="0" wrapText="false" indent="0" shrinkToFit="false"/>
      <protection locked="true" hidden="true"/>
    </xf>
    <xf numFmtId="167" fontId="5" fillId="7" borderId="1" xfId="0" applyFont="true" applyBorder="true" applyAlignment="true" applyProtection="true">
      <alignment horizontal="general" vertical="bottom" textRotation="0" wrapText="false" indent="0" shrinkToFit="false"/>
      <protection locked="true" hidden="true"/>
    </xf>
    <xf numFmtId="167" fontId="5" fillId="3" borderId="17" xfId="0" applyFont="true" applyBorder="true" applyAlignment="true" applyProtection="true">
      <alignment horizontal="center" vertical="bottom" textRotation="0" wrapText="false" indent="0" shrinkToFit="false"/>
      <protection locked="true" hidden="true"/>
    </xf>
    <xf numFmtId="165" fontId="5" fillId="0" borderId="1" xfId="0" applyFont="true" applyBorder="true" applyAlignment="true" applyProtection="true">
      <alignment horizontal="center" vertical="bottom" textRotation="0" wrapText="false" indent="0" shrinkToFit="false"/>
      <protection locked="true" hidden="true"/>
    </xf>
    <xf numFmtId="167" fontId="14" fillId="6" borderId="1" xfId="0" applyFont="true" applyBorder="true" applyAlignment="true" applyProtection="true">
      <alignment horizontal="center" vertical="center" textRotation="0" wrapText="false" indent="0" shrinkToFit="false"/>
      <protection locked="true" hidden="true"/>
    </xf>
    <xf numFmtId="164" fontId="5" fillId="0" borderId="1" xfId="0" applyFont="true" applyBorder="true" applyAlignment="true" applyProtection="true">
      <alignment horizontal="general" vertical="bottom" textRotation="0" wrapText="true" indent="0" shrinkToFit="false"/>
      <protection locked="true" hidden="true"/>
    </xf>
    <xf numFmtId="164" fontId="20" fillId="0" borderId="1" xfId="0" applyFont="true" applyBorder="true" applyAlignment="true" applyProtection="true">
      <alignment horizontal="general" vertical="bottom" textRotation="0" wrapText="true" indent="0" shrinkToFit="false"/>
      <protection locked="true" hidden="true"/>
    </xf>
    <xf numFmtId="167" fontId="37" fillId="4" borderId="1" xfId="0" applyFont="true" applyBorder="true" applyAlignment="true" applyProtection="true">
      <alignment horizontal="center" vertical="bottom" textRotation="0" wrapText="false" indent="0" shrinkToFit="false"/>
      <protection locked="true" hidden="true"/>
    </xf>
    <xf numFmtId="164" fontId="20" fillId="0" borderId="1" xfId="0" applyFont="true" applyBorder="true" applyAlignment="true" applyProtection="true">
      <alignment horizontal="left" vertical="bottom" textRotation="0" wrapText="true" indent="0" shrinkToFit="false"/>
      <protection locked="true" hidden="true"/>
    </xf>
    <xf numFmtId="167" fontId="43" fillId="26" borderId="1" xfId="0" applyFont="true" applyBorder="true" applyAlignment="true" applyProtection="true">
      <alignment horizontal="center" vertical="center" textRotation="0" wrapText="false" indent="0" shrinkToFit="false"/>
      <protection locked="true" hidden="true"/>
    </xf>
    <xf numFmtId="164" fontId="13" fillId="0" borderId="24" xfId="0" applyFont="true" applyBorder="true" applyAlignment="true" applyProtection="true">
      <alignment horizontal="center" vertical="center" textRotation="0" wrapText="false" indent="0" shrinkToFit="false"/>
      <protection locked="true" hidden="true"/>
    </xf>
    <xf numFmtId="173" fontId="5" fillId="0" borderId="0" xfId="0" applyFont="true" applyBorder="true" applyAlignment="true" applyProtection="true">
      <alignment horizontal="center" vertical="center" textRotation="0" wrapText="false" indent="0" shrinkToFit="false"/>
      <protection locked="true" hidden="true"/>
    </xf>
    <xf numFmtId="166" fontId="5" fillId="0" borderId="12" xfId="0" applyFont="true" applyBorder="true" applyAlignment="true" applyProtection="true">
      <alignment horizontal="center" vertical="center" textRotation="0" wrapText="false" indent="0" shrinkToFit="false"/>
      <protection locked="true" hidden="true"/>
    </xf>
    <xf numFmtId="164" fontId="13" fillId="4" borderId="1" xfId="0" applyFont="true" applyBorder="true" applyAlignment="true" applyProtection="true">
      <alignment horizontal="center" vertical="bottom" textRotation="0" wrapText="false" indent="0" shrinkToFit="false"/>
      <protection locked="true" hidden="true"/>
    </xf>
    <xf numFmtId="164" fontId="14" fillId="0" borderId="4" xfId="0" applyFont="true" applyBorder="true" applyAlignment="true" applyProtection="true">
      <alignment horizontal="center" vertical="bottom" textRotation="0" wrapText="true" indent="0" shrinkToFit="false"/>
      <protection locked="true" hidden="true"/>
    </xf>
    <xf numFmtId="167" fontId="44" fillId="2" borderId="0" xfId="0" applyFont="true" applyBorder="true" applyAlignment="true" applyProtection="true">
      <alignment horizontal="general" vertical="bottom" textRotation="0" wrapText="false" indent="0" shrinkToFit="false"/>
      <protection locked="true" hidden="true"/>
    </xf>
    <xf numFmtId="164" fontId="11" fillId="24" borderId="0" xfId="0" applyFont="true" applyBorder="true" applyAlignment="true" applyProtection="true">
      <alignment horizontal="center" vertical="center" textRotation="0" wrapText="true" indent="0" shrinkToFit="false"/>
      <protection locked="true" hidden="true"/>
    </xf>
    <xf numFmtId="167" fontId="5" fillId="0" borderId="1" xfId="0" applyFont="true" applyBorder="true" applyAlignment="true" applyProtection="true">
      <alignment horizontal="center" vertical="center" textRotation="0" wrapText="false" indent="0" shrinkToFit="false"/>
      <protection locked="true" hidden="true"/>
    </xf>
    <xf numFmtId="164" fontId="5" fillId="0" borderId="6" xfId="0" applyFont="true" applyBorder="true" applyAlignment="true" applyProtection="true">
      <alignment horizontal="center" vertical="center" textRotation="0" wrapText="false" indent="0" shrinkToFit="false"/>
      <protection locked="true" hidden="true"/>
    </xf>
    <xf numFmtId="167" fontId="14" fillId="0" borderId="1" xfId="0" applyFont="true" applyBorder="true" applyAlignment="true" applyProtection="true">
      <alignment horizontal="center" vertical="center" textRotation="0" wrapText="false" indent="0" shrinkToFit="false"/>
      <protection locked="true" hidden="true"/>
    </xf>
    <xf numFmtId="164" fontId="13" fillId="2" borderId="1" xfId="0" applyFont="true" applyBorder="true" applyAlignment="true" applyProtection="true">
      <alignment horizontal="center" vertical="bottom" textRotation="0" wrapText="false" indent="0" shrinkToFit="false"/>
      <protection locked="true" hidden="true"/>
    </xf>
    <xf numFmtId="167" fontId="13" fillId="4" borderId="1" xfId="0" applyFont="true" applyBorder="true" applyAlignment="true" applyProtection="true">
      <alignment horizontal="center" vertical="bottom" textRotation="0" wrapText="false" indent="0" shrinkToFit="false"/>
      <protection locked="true" hidden="tru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ont>
        <color rgb="FF000000"/>
      </font>
      <fill>
        <patternFill>
          <bgColor rgb="FFF7CAAC"/>
        </patternFill>
      </fill>
    </dxf>
    <dxf>
      <font>
        <b val="1"/>
        <color rgb="FF000000"/>
      </font>
      <fill>
        <patternFill>
          <bgColor rgb="FFFEF2CB"/>
        </patternFill>
      </fill>
    </dxf>
    <dxf>
      <font>
        <color rgb="FF006100"/>
      </font>
      <fill>
        <patternFill>
          <bgColor rgb="FFC6EFCE"/>
        </patternFill>
      </fill>
    </dxf>
    <dxf>
      <font>
        <color rgb="FF9C0006"/>
      </font>
      <fill>
        <patternFill>
          <bgColor rgb="FFFFC7CE"/>
        </patternFill>
      </fill>
    </dxf>
    <dxf>
      <font>
        <color rgb="FF9C0006"/>
      </font>
    </dxf>
    <dxf>
      <fill>
        <patternFill>
          <bgColor rgb="FFFFC7CE"/>
        </patternFill>
      </fill>
    </dxf>
  </dxfs>
  <colors>
    <indexedColors>
      <rgbColor rgb="FF000000"/>
      <rgbColor rgb="FFFFFFFF"/>
      <rgbColor rgb="FFFF0000"/>
      <rgbColor rgb="FF00FF00"/>
      <rgbColor rgb="FF0000FF"/>
      <rgbColor rgb="FFFFFF00"/>
      <rgbColor rgb="FFFF00FF"/>
      <rgbColor rgb="FFE7E6E6"/>
      <rgbColor rgb="FF9C0006"/>
      <rgbColor rgb="FF006100"/>
      <rgbColor rgb="FF000080"/>
      <rgbColor rgb="FFD9D9D9"/>
      <rgbColor rgb="FF800080"/>
      <rgbColor rgb="FF0070C0"/>
      <rgbColor rgb="FFB7B7B7"/>
      <rgbColor rgb="FF7F7F7F"/>
      <rgbColor rgb="FFA5A5A5"/>
      <rgbColor rgb="FF7030A0"/>
      <rgbColor rgb="FFFEF2CB"/>
      <rgbColor rgb="FFDEEAF6"/>
      <rgbColor rgb="FF660066"/>
      <rgbColor rgb="FFFFC7CE"/>
      <rgbColor rgb="FF0563C1"/>
      <rgbColor rgb="FFB4C6E7"/>
      <rgbColor rgb="FF000080"/>
      <rgbColor rgb="FFFF00FF"/>
      <rgbColor rgb="FFC5E0B3"/>
      <rgbColor rgb="FFECECEC"/>
      <rgbColor rgb="FF800080"/>
      <rgbColor rgb="FFC00000"/>
      <rgbColor rgb="FF008080"/>
      <rgbColor rgb="FF0000FF"/>
      <rgbColor rgb="FF00CCFF"/>
      <rgbColor rgb="FFE2EFD9"/>
      <rgbColor rgb="FFC6EFCE"/>
      <rgbColor rgb="FFFFE598"/>
      <rgbColor rgb="FF9CC2E5"/>
      <rgbColor rgb="FFFF9CD1"/>
      <rgbColor rgb="FFD0CECE"/>
      <rgbColor rgb="FFF7CAAC"/>
      <rgbColor rgb="FF4472C4"/>
      <rgbColor rgb="FF5B9BD5"/>
      <rgbColor rgb="FF92D050"/>
      <rgbColor rgb="FFFFC000"/>
      <rgbColor rgb="FFA8D08D"/>
      <rgbColor rgb="FFED7D31"/>
      <rgbColor rgb="FFD9E2F3"/>
      <rgbColor rgb="FF8B8B8B"/>
      <rgbColor rgb="FF002060"/>
      <rgbColor rgb="FF70AD47"/>
      <rgbColor rgb="FF003300"/>
      <rgbColor rgb="FF333300"/>
      <rgbColor rgb="FF831E32"/>
      <rgbColor rgb="FF993366"/>
      <rgbColor rgb="FF333399"/>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clustered"/>
        <c:varyColors val="0"/>
        <c:ser>
          <c:idx val="0"/>
          <c:order val="0"/>
          <c:tx>
            <c:strRef>
              <c:f>"TARGET"</c:f>
              <c:strCache>
                <c:ptCount val="1"/>
                <c:pt idx="0">
                  <c:v>TARGET</c:v>
                </c:pt>
              </c:strCache>
            </c:strRef>
          </c:tx>
          <c:spPr>
            <a:solidFill>
              <a:srgbClr val="4472c4"/>
            </a:solidFill>
            <a:ln w="0">
              <a:solidFill>
                <a:srgbClr val="000000"/>
              </a:solidFill>
            </a:ln>
          </c:spPr>
          <c:invertIfNegative val="0"/>
          <c:dLbls>
            <c:txPr>
              <a:bodyPr wrap="square"/>
              <a:lstStyle/>
              <a:p>
                <a:pPr>
                  <a:defRPr b="0" sz="1000" spc="-1" strike="noStrike">
                    <a:solidFill>
                      <a:srgbClr val="000000"/>
                    </a:solidFill>
                    <a:latin typeface="Calibri"/>
                    <a:ea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'PRINTABLE (CO-PO REPORT)'!$D$21:$S$21</c:f>
              <c:multiLvlStrCache>
                <c:ptCount val="1"/>
                <c:lvl>
                  <c:pt idx="0">
                    <c:v>PLO16</c:v>
                  </c:pt>
                </c:lvl>
                <c:lvl>
                  <c:pt idx="0">
                    <c:v>PLO15</c:v>
                  </c:pt>
                </c:lvl>
                <c:lvl>
                  <c:pt idx="0">
                    <c:v>PLO14</c:v>
                  </c:pt>
                </c:lvl>
                <c:lvl>
                  <c:pt idx="0">
                    <c:v>PLO13</c:v>
                  </c:pt>
                </c:lvl>
                <c:lvl>
                  <c:pt idx="0">
                    <c:v>PLO12</c:v>
                  </c:pt>
                </c:lvl>
                <c:lvl>
                  <c:pt idx="0">
                    <c:v>PLO11</c:v>
                  </c:pt>
                </c:lvl>
                <c:lvl>
                  <c:pt idx="0">
                    <c:v>PLO10</c:v>
                  </c:pt>
                </c:lvl>
                <c:lvl>
                  <c:pt idx="0">
                    <c:v>PLO9</c:v>
                  </c:pt>
                </c:lvl>
                <c:lvl>
                  <c:pt idx="0">
                    <c:v>PLO8</c:v>
                  </c:pt>
                </c:lvl>
                <c:lvl>
                  <c:pt idx="0">
                    <c:v>PLO7</c:v>
                  </c:pt>
                </c:lvl>
                <c:lvl>
                  <c:pt idx="0">
                    <c:v>PLO6</c:v>
                  </c:pt>
                </c:lvl>
                <c:lvl>
                  <c:pt idx="0">
                    <c:v>PLO5</c:v>
                  </c:pt>
                </c:lvl>
                <c:lvl>
                  <c:pt idx="0">
                    <c:v>PLO4</c:v>
                  </c:pt>
                </c:lvl>
                <c:lvl>
                  <c:pt idx="0">
                    <c:v>PLO3</c:v>
                  </c:pt>
                </c:lvl>
                <c:lvl>
                  <c:pt idx="0">
                    <c:v>PLO2</c:v>
                  </c:pt>
                </c:lvl>
                <c:lvl>
                  <c:pt idx="0">
                    <c:v>PLO1</c:v>
                  </c:pt>
                </c:lvl>
              </c:multiLvlStrCache>
            </c:multiLvlStrRef>
          </c:cat>
          <c:val>
            <c:numRef>
              <c:f>'PRINTABLE (CO-PO REPORT)'!$D$22:$S$22</c:f>
              <c:numCache>
                <c:formatCode>0.00</c:formatCode>
                <c:ptCount val="16"/>
                <c:pt idx="0">
                  <c:v>3</c:v>
                </c:pt>
                <c:pt idx="1">
                  <c:v>3</c:v>
                </c:pt>
                <c:pt idx="2">
                  <c:v>3</c:v>
                </c:pt>
                <c:pt idx="3">
                  <c:v>3</c:v>
                </c:pt>
                <c:pt idx="4">
                  <c:v>3</c:v>
                </c:pt>
                <c:pt idx="5">
                  <c:v>3</c:v>
                </c:pt>
                <c:pt idx="6">
                  <c:v>3</c:v>
                </c:pt>
                <c:pt idx="7">
                  <c:v>3</c:v>
                </c:pt>
                <c:pt idx="8">
                  <c:v>3</c:v>
                </c:pt>
                <c:pt idx="9">
                  <c:v>3</c:v>
                </c:pt>
              </c:numCache>
            </c:numRef>
          </c:val>
        </c:ser>
        <c:ser>
          <c:idx val="1"/>
          <c:order val="1"/>
          <c:tx>
            <c:strRef>
              <c:f>"ATTAINMENT"</c:f>
              <c:strCache>
                <c:ptCount val="1"/>
                <c:pt idx="0">
                  <c:v>ATTAINMENT</c:v>
                </c:pt>
              </c:strCache>
            </c:strRef>
          </c:tx>
          <c:spPr>
            <a:solidFill>
              <a:srgbClr val="ed7d31"/>
            </a:solidFill>
            <a:ln w="0">
              <a:solidFill>
                <a:srgbClr val="000000"/>
              </a:solidFill>
            </a:ln>
          </c:spPr>
          <c:invertIfNegative val="0"/>
          <c:dLbls>
            <c:txPr>
              <a:bodyPr wrap="square"/>
              <a:lstStyle/>
              <a:p>
                <a:pPr>
                  <a:defRPr b="0" sz="1000" spc="-1" strike="noStrike">
                    <a:solidFill>
                      <a:srgbClr val="000000"/>
                    </a:solidFill>
                    <a:latin typeface="Calibri"/>
                    <a:ea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'PRINTABLE (CO-PO REPORT)'!$D$21:$S$21</c:f>
              <c:multiLvlStrCache>
                <c:ptCount val="1"/>
                <c:lvl>
                  <c:pt idx="0">
                    <c:v>PLO16</c:v>
                  </c:pt>
                </c:lvl>
                <c:lvl>
                  <c:pt idx="0">
                    <c:v>PLO15</c:v>
                  </c:pt>
                </c:lvl>
                <c:lvl>
                  <c:pt idx="0">
                    <c:v>PLO14</c:v>
                  </c:pt>
                </c:lvl>
                <c:lvl>
                  <c:pt idx="0">
                    <c:v>PLO13</c:v>
                  </c:pt>
                </c:lvl>
                <c:lvl>
                  <c:pt idx="0">
                    <c:v>PLO12</c:v>
                  </c:pt>
                </c:lvl>
                <c:lvl>
                  <c:pt idx="0">
                    <c:v>PLO11</c:v>
                  </c:pt>
                </c:lvl>
                <c:lvl>
                  <c:pt idx="0">
                    <c:v>PLO10</c:v>
                  </c:pt>
                </c:lvl>
                <c:lvl>
                  <c:pt idx="0">
                    <c:v>PLO9</c:v>
                  </c:pt>
                </c:lvl>
                <c:lvl>
                  <c:pt idx="0">
                    <c:v>PLO8</c:v>
                  </c:pt>
                </c:lvl>
                <c:lvl>
                  <c:pt idx="0">
                    <c:v>PLO7</c:v>
                  </c:pt>
                </c:lvl>
                <c:lvl>
                  <c:pt idx="0">
                    <c:v>PLO6</c:v>
                  </c:pt>
                </c:lvl>
                <c:lvl>
                  <c:pt idx="0">
                    <c:v>PLO5</c:v>
                  </c:pt>
                </c:lvl>
                <c:lvl>
                  <c:pt idx="0">
                    <c:v>PLO4</c:v>
                  </c:pt>
                </c:lvl>
                <c:lvl>
                  <c:pt idx="0">
                    <c:v>PLO3</c:v>
                  </c:pt>
                </c:lvl>
                <c:lvl>
                  <c:pt idx="0">
                    <c:v>PLO2</c:v>
                  </c:pt>
                </c:lvl>
                <c:lvl>
                  <c:pt idx="0">
                    <c:v>PLO1</c:v>
                  </c:pt>
                </c:lvl>
              </c:multiLvlStrCache>
            </c:multiLvlStrRef>
          </c:cat>
          <c:val>
            <c:numRef>
              <c:f>'PRINTABLE (CO-PO REPORT)'!$D$23:$S$23</c:f>
              <c:numCache>
                <c:formatCode>0.00</c:formatCode>
                <c:ptCount val="16"/>
                <c:pt idx="0">
                  <c:v>2.79</c:v>
                </c:pt>
                <c:pt idx="1">
                  <c:v>2.79</c:v>
                </c:pt>
                <c:pt idx="2">
                  <c:v>2.79</c:v>
                </c:pt>
                <c:pt idx="3">
                  <c:v>2.79</c:v>
                </c:pt>
                <c:pt idx="4">
                  <c:v>2.79</c:v>
                </c:pt>
                <c:pt idx="5">
                  <c:v>2.79</c:v>
                </c:pt>
                <c:pt idx="6">
                  <c:v>2.79</c:v>
                </c:pt>
                <c:pt idx="7">
                  <c:v>2.79</c:v>
                </c:pt>
                <c:pt idx="8">
                  <c:v>2.79</c:v>
                </c:pt>
                <c:pt idx="9">
                  <c:v>2.79</c:v>
                </c:pt>
              </c:numCache>
            </c:numRef>
          </c:val>
        </c:ser>
        <c:gapWidth val="150"/>
        <c:overlap val="0"/>
        <c:axId val="10075303"/>
        <c:axId val="46717126"/>
      </c:barChart>
      <c:catAx>
        <c:axId val="10075303"/>
        <c:scaling>
          <c:orientation val="minMax"/>
        </c:scaling>
        <c:delete val="0"/>
        <c:axPos val="b"/>
        <c:numFmt formatCode="General" sourceLinked="0"/>
        <c:majorTickMark val="none"/>
        <c:minorTickMark val="none"/>
        <c:tickLblPos val="nextTo"/>
        <c:spPr>
          <a:ln w="6480">
            <a:solidFill>
              <a:srgbClr val="8b8b8b"/>
            </a:solidFill>
            <a:round/>
          </a:ln>
        </c:spPr>
        <c:txPr>
          <a:bodyPr/>
          <a:lstStyle/>
          <a:p>
            <a:pPr>
              <a:defRPr b="1" sz="1400" spc="-1" strike="noStrike">
                <a:solidFill>
                  <a:srgbClr val="000000"/>
                </a:solidFill>
                <a:latin typeface="Calibri"/>
                <a:ea typeface="Calibri"/>
              </a:defRPr>
            </a:pPr>
          </a:p>
        </c:txPr>
        <c:crossAx val="46717126"/>
        <c:crosses val="autoZero"/>
        <c:auto val="1"/>
        <c:lblAlgn val="ctr"/>
        <c:lblOffset val="100"/>
        <c:noMultiLvlLbl val="0"/>
      </c:catAx>
      <c:valAx>
        <c:axId val="46717126"/>
        <c:scaling>
          <c:orientation val="minMax"/>
        </c:scaling>
        <c:delete val="0"/>
        <c:axPos val="l"/>
        <c:majorGridlines>
          <c:spPr>
            <a:ln w="6480">
              <a:solidFill>
                <a:srgbClr val="b7b7b7"/>
              </a:solidFill>
              <a:round/>
            </a:ln>
          </c:spPr>
        </c:majorGridlines>
        <c:numFmt formatCode="0.00" sourceLinked="0"/>
        <c:majorTickMark val="none"/>
        <c:minorTickMark val="none"/>
        <c:tickLblPos val="nextTo"/>
        <c:spPr>
          <a:ln w="6480">
            <a:solidFill>
              <a:srgbClr val="8b8b8b"/>
            </a:solidFill>
            <a:round/>
          </a:ln>
        </c:spPr>
        <c:txPr>
          <a:bodyPr/>
          <a:lstStyle/>
          <a:p>
            <a:pPr>
              <a:defRPr b="1" sz="1400" spc="-1" strike="noStrike">
                <a:solidFill>
                  <a:srgbClr val="000000"/>
                </a:solidFill>
                <a:latin typeface="Calibri"/>
                <a:ea typeface="Calibri"/>
              </a:defRPr>
            </a:pPr>
          </a:p>
        </c:txPr>
        <c:crossAx val="10075303"/>
        <c:crosses val="autoZero"/>
        <c:crossBetween val="between"/>
      </c:valAx>
      <c:spPr>
        <a:noFill/>
        <a:ln w="0">
          <a:noFill/>
        </a:ln>
      </c:spPr>
    </c:plotArea>
    <c:legend>
      <c:legendPos val="b"/>
      <c:overlay val="0"/>
      <c:spPr>
        <a:noFill/>
        <a:ln w="0">
          <a:noFill/>
        </a:ln>
      </c:spPr>
      <c:txPr>
        <a:bodyPr/>
        <a:lstStyle/>
        <a:p>
          <a:pPr>
            <a:defRPr b="1" sz="1400" spc="-1" strike="noStrike">
              <a:solidFill>
                <a:srgbClr val="1a1a1a"/>
              </a:solidFill>
              <a:latin typeface="Calibri"/>
              <a:ea typeface="Calibri"/>
            </a:defRPr>
          </a:pPr>
        </a:p>
      </c:txPr>
    </c:legend>
    <c:plotVisOnly val="1"/>
    <c:dispBlanksAs val="zero"/>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png"/>
</Relationships>
</file>

<file path=xl/drawings/_rels/drawing2.xml.rels><?xml version="1.0" encoding="UTF-8"?>
<Relationships xmlns="http://schemas.openxmlformats.org/package/2006/relationships"><Relationship Id="rId1" Type="http://schemas.openxmlformats.org/officeDocument/2006/relationships/image" Target="../media/image3.png"/>
</Relationships>
</file>

<file path=xl/drawings/_rels/drawing3.xml.rels><?xml version="1.0" encoding="UTF-8"?>
<Relationships xmlns="http://schemas.openxmlformats.org/package/2006/relationships"><Relationship Id="rId1" Type="http://schemas.openxmlformats.org/officeDocument/2006/relationships/image" Target="../media/image3.png"/>
</Relationships>
</file>

<file path=xl/drawings/_rels/drawing4.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3.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10</xdr:col>
      <xdr:colOff>819000</xdr:colOff>
      <xdr:row>20</xdr:row>
      <xdr:rowOff>19080</xdr:rowOff>
    </xdr:from>
    <xdr:to>
      <xdr:col>19</xdr:col>
      <xdr:colOff>498600</xdr:colOff>
      <xdr:row>24</xdr:row>
      <xdr:rowOff>122760</xdr:rowOff>
    </xdr:to>
    <xdr:pic>
      <xdr:nvPicPr>
        <xdr:cNvPr id="0" name="image1.jpg" descr=""/>
        <xdr:cNvPicPr/>
      </xdr:nvPicPr>
      <xdr:blipFill>
        <a:blip r:embed="rId1"/>
        <a:stretch/>
      </xdr:blipFill>
      <xdr:spPr>
        <a:xfrm>
          <a:off x="8788320" y="6381720"/>
          <a:ext cx="7286040" cy="942120"/>
        </a:xfrm>
        <a:prstGeom prst="rect">
          <a:avLst/>
        </a:prstGeom>
        <a:ln w="0">
          <a:noFill/>
        </a:ln>
      </xdr:spPr>
    </xdr:pic>
    <xdr:clientData/>
  </xdr:twoCellAnchor>
  <xdr:twoCellAnchor editAs="oneCell">
    <xdr:from>
      <xdr:col>10</xdr:col>
      <xdr:colOff>819000</xdr:colOff>
      <xdr:row>14</xdr:row>
      <xdr:rowOff>0</xdr:rowOff>
    </xdr:from>
    <xdr:to>
      <xdr:col>19</xdr:col>
      <xdr:colOff>498600</xdr:colOff>
      <xdr:row>19</xdr:row>
      <xdr:rowOff>27720</xdr:rowOff>
    </xdr:to>
    <xdr:pic>
      <xdr:nvPicPr>
        <xdr:cNvPr id="1" name="image3.jpg" descr=""/>
        <xdr:cNvPicPr/>
      </xdr:nvPicPr>
      <xdr:blipFill>
        <a:blip r:embed="rId2"/>
        <a:stretch/>
      </xdr:blipFill>
      <xdr:spPr>
        <a:xfrm>
          <a:off x="8788320" y="5162400"/>
          <a:ext cx="7286040" cy="1028160"/>
        </a:xfrm>
        <a:prstGeom prst="rect">
          <a:avLst/>
        </a:prstGeom>
        <a:ln w="0">
          <a:noFill/>
        </a:ln>
      </xdr:spPr>
    </xdr:pic>
    <xdr:clientData/>
  </xdr:twoCellAnchor>
  <xdr:twoCellAnchor editAs="oneCell">
    <xdr:from>
      <xdr:col>2</xdr:col>
      <xdr:colOff>85680</xdr:colOff>
      <xdr:row>3</xdr:row>
      <xdr:rowOff>0</xdr:rowOff>
    </xdr:from>
    <xdr:to>
      <xdr:col>9</xdr:col>
      <xdr:colOff>154800</xdr:colOff>
      <xdr:row>15</xdr:row>
      <xdr:rowOff>113760</xdr:rowOff>
    </xdr:to>
    <xdr:pic>
      <xdr:nvPicPr>
        <xdr:cNvPr id="2" name="image2.png" descr=""/>
        <xdr:cNvPicPr/>
      </xdr:nvPicPr>
      <xdr:blipFill>
        <a:blip r:embed="rId3"/>
        <a:stretch/>
      </xdr:blipFill>
      <xdr:spPr>
        <a:xfrm>
          <a:off x="1679400" y="409680"/>
          <a:ext cx="5647680" cy="506664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581040</xdr:colOff>
      <xdr:row>0</xdr:row>
      <xdr:rowOff>0</xdr:rowOff>
    </xdr:from>
    <xdr:to>
      <xdr:col>11</xdr:col>
      <xdr:colOff>631080</xdr:colOff>
      <xdr:row>10</xdr:row>
      <xdr:rowOff>56520</xdr:rowOff>
    </xdr:to>
    <xdr:pic>
      <xdr:nvPicPr>
        <xdr:cNvPr id="3" name="image2.png" descr=""/>
        <xdr:cNvPicPr/>
      </xdr:nvPicPr>
      <xdr:blipFill>
        <a:blip r:embed="rId1"/>
        <a:stretch/>
      </xdr:blipFill>
      <xdr:spPr>
        <a:xfrm>
          <a:off x="5652000" y="0"/>
          <a:ext cx="4276080" cy="411408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324000</xdr:colOff>
      <xdr:row>0</xdr:row>
      <xdr:rowOff>0</xdr:rowOff>
    </xdr:from>
    <xdr:to>
      <xdr:col>1</xdr:col>
      <xdr:colOff>1704240</xdr:colOff>
      <xdr:row>4</xdr:row>
      <xdr:rowOff>84960</xdr:rowOff>
    </xdr:to>
    <xdr:pic>
      <xdr:nvPicPr>
        <xdr:cNvPr id="4" name="image2.png" descr=""/>
        <xdr:cNvPicPr/>
      </xdr:nvPicPr>
      <xdr:blipFill>
        <a:blip r:embed="rId1"/>
        <a:stretch/>
      </xdr:blipFill>
      <xdr:spPr>
        <a:xfrm>
          <a:off x="1755360" y="0"/>
          <a:ext cx="1380240" cy="130428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1076400</xdr:colOff>
      <xdr:row>25</xdr:row>
      <xdr:rowOff>152280</xdr:rowOff>
    </xdr:from>
    <xdr:to>
      <xdr:col>21</xdr:col>
      <xdr:colOff>507960</xdr:colOff>
      <xdr:row>49</xdr:row>
      <xdr:rowOff>37440</xdr:rowOff>
    </xdr:to>
    <xdr:graphicFrame>
      <xdr:nvGraphicFramePr>
        <xdr:cNvPr id="5" name="Chart 1"/>
        <xdr:cNvGraphicFramePr/>
      </xdr:nvGraphicFramePr>
      <xdr:xfrm>
        <a:off x="1076400" y="6172200"/>
        <a:ext cx="11810160" cy="48474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324000</xdr:colOff>
      <xdr:row>0</xdr:row>
      <xdr:rowOff>0</xdr:rowOff>
    </xdr:from>
    <xdr:to>
      <xdr:col>4</xdr:col>
      <xdr:colOff>62280</xdr:colOff>
      <xdr:row>4</xdr:row>
      <xdr:rowOff>84960</xdr:rowOff>
    </xdr:to>
    <xdr:pic>
      <xdr:nvPicPr>
        <xdr:cNvPr id="6" name="image2.png" descr=""/>
        <xdr:cNvPicPr/>
      </xdr:nvPicPr>
      <xdr:blipFill>
        <a:blip r:embed="rId2"/>
        <a:stretch/>
      </xdr:blipFill>
      <xdr:spPr>
        <a:xfrm>
          <a:off x="1755360" y="0"/>
          <a:ext cx="1380240" cy="130428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youtube.com/watch?v=SW0b4GiLhWI" TargetMode="External"/><Relationship Id="rId2"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10.xml.rels><?xml version="1.0" encoding="UTF-8"?>
<Relationships xmlns="http://schemas.openxmlformats.org/package/2006/relationships"><Relationship Id="rId1" Type="http://schemas.openxmlformats.org/officeDocument/2006/relationships/drawing" Target="../drawings/drawing3.xml"/>
</Relationships>
</file>

<file path=xl/worksheets/_rels/sheet11.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8" activeCellId="0" sqref="A18"/>
    </sheetView>
  </sheetViews>
  <sheetFormatPr defaultColWidth="11.125" defaultRowHeight="15" zeroHeight="false" outlineLevelRow="0" outlineLevelCol="0"/>
  <cols>
    <col collapsed="false" customWidth="true" hidden="false" outlineLevel="0" max="10" min="1" style="1" width="10.37"/>
    <col collapsed="false" customWidth="true" hidden="false" outlineLevel="0" max="19" min="11" style="1" width="11"/>
    <col collapsed="false" customWidth="false" hidden="false" outlineLevel="0" max="26" min="20" style="1" width="11.12"/>
  </cols>
  <sheetData>
    <row r="1" customFormat="false" ht="10.5" hidden="false" customHeight="true" outlineLevel="0" collapsed="false"/>
    <row r="2" customFormat="false" ht="6" hidden="false" customHeight="true" outlineLevel="0" collapsed="false"/>
    <row r="3" customFormat="false" ht="15.75" hidden="false" customHeight="true" outlineLevel="0" collapsed="false">
      <c r="L3" s="2" t="s">
        <v>0</v>
      </c>
    </row>
    <row r="4" customFormat="false" ht="30" hidden="false" customHeight="true" outlineLevel="0" collapsed="false">
      <c r="A4" s="3"/>
      <c r="B4" s="3"/>
      <c r="C4" s="3"/>
      <c r="D4" s="3"/>
      <c r="E4" s="3"/>
      <c r="F4" s="3"/>
      <c r="G4" s="3"/>
      <c r="H4" s="3"/>
      <c r="I4" s="3"/>
      <c r="J4" s="3"/>
      <c r="L4" s="4" t="s">
        <v>1</v>
      </c>
      <c r="M4" s="4"/>
      <c r="N4" s="4"/>
      <c r="O4" s="4"/>
      <c r="P4" s="4"/>
      <c r="Q4" s="4"/>
      <c r="R4" s="4"/>
      <c r="S4" s="4"/>
    </row>
    <row r="5" customFormat="false" ht="15.75" hidden="false" customHeight="true" outlineLevel="0" collapsed="false">
      <c r="A5" s="3"/>
      <c r="B5" s="3"/>
      <c r="C5" s="3"/>
      <c r="D5" s="3"/>
      <c r="E5" s="3"/>
      <c r="F5" s="3"/>
      <c r="G5" s="3"/>
      <c r="H5" s="3"/>
      <c r="I5" s="3"/>
      <c r="J5" s="3"/>
    </row>
    <row r="6" customFormat="false" ht="15.75" hidden="false" customHeight="true" outlineLevel="0" collapsed="false">
      <c r="A6" s="3"/>
      <c r="B6" s="3"/>
      <c r="C6" s="3"/>
      <c r="D6" s="3"/>
      <c r="E6" s="3"/>
      <c r="F6" s="3"/>
      <c r="G6" s="3"/>
      <c r="H6" s="3"/>
      <c r="I6" s="3"/>
      <c r="J6" s="3"/>
    </row>
    <row r="7" customFormat="false" ht="36" hidden="false" customHeight="true" outlineLevel="0" collapsed="false">
      <c r="A7" s="3"/>
      <c r="B7" s="3"/>
      <c r="C7" s="3"/>
      <c r="D7" s="3"/>
      <c r="E7" s="3"/>
      <c r="F7" s="3"/>
      <c r="G7" s="3"/>
      <c r="H7" s="3"/>
      <c r="I7" s="3"/>
      <c r="J7" s="3"/>
    </row>
    <row r="8" customFormat="false" ht="36" hidden="false" customHeight="true" outlineLevel="0" collapsed="false">
      <c r="A8" s="3"/>
      <c r="B8" s="3"/>
      <c r="C8" s="3"/>
      <c r="D8" s="3"/>
      <c r="E8" s="3"/>
      <c r="F8" s="3"/>
      <c r="G8" s="3"/>
      <c r="H8" s="3"/>
      <c r="I8" s="3"/>
      <c r="J8" s="3"/>
    </row>
    <row r="9" customFormat="false" ht="36" hidden="false" customHeight="true" outlineLevel="0" collapsed="false">
      <c r="A9" s="3"/>
      <c r="B9" s="3"/>
      <c r="C9" s="3"/>
      <c r="D9" s="3"/>
      <c r="E9" s="3"/>
      <c r="F9" s="3"/>
      <c r="G9" s="3"/>
      <c r="H9" s="3"/>
      <c r="I9" s="3"/>
      <c r="J9" s="3"/>
      <c r="L9" s="4" t="s">
        <v>2</v>
      </c>
      <c r="M9" s="4"/>
      <c r="N9" s="4"/>
      <c r="O9" s="4"/>
      <c r="P9" s="4"/>
      <c r="Q9" s="4"/>
      <c r="R9" s="4"/>
    </row>
    <row r="10" customFormat="false" ht="36" hidden="false" customHeight="true" outlineLevel="0" collapsed="false">
      <c r="A10" s="3"/>
      <c r="B10" s="3"/>
      <c r="C10" s="3"/>
      <c r="D10" s="3"/>
      <c r="E10" s="3"/>
      <c r="F10" s="3"/>
      <c r="G10" s="3"/>
      <c r="H10" s="3"/>
      <c r="I10" s="3"/>
      <c r="J10" s="3"/>
    </row>
    <row r="11" customFormat="false" ht="36" hidden="false" customHeight="true" outlineLevel="0" collapsed="false">
      <c r="A11" s="3"/>
      <c r="B11" s="3"/>
      <c r="C11" s="3"/>
      <c r="D11" s="3"/>
      <c r="E11" s="3"/>
      <c r="F11" s="3"/>
      <c r="G11" s="3"/>
      <c r="H11" s="3"/>
      <c r="I11" s="3"/>
      <c r="J11" s="3"/>
    </row>
    <row r="12" customFormat="false" ht="36" hidden="false" customHeight="true" outlineLevel="0" collapsed="false">
      <c r="A12" s="3"/>
      <c r="B12" s="3"/>
      <c r="C12" s="3"/>
      <c r="D12" s="3"/>
      <c r="E12" s="3"/>
      <c r="F12" s="3"/>
      <c r="G12" s="3"/>
      <c r="H12" s="3"/>
      <c r="I12" s="3"/>
      <c r="J12" s="3"/>
    </row>
    <row r="13" customFormat="false" ht="72.75" hidden="false" customHeight="true" outlineLevel="0" collapsed="false">
      <c r="A13" s="3"/>
      <c r="B13" s="3"/>
      <c r="C13" s="3"/>
      <c r="D13" s="3"/>
      <c r="E13" s="3"/>
      <c r="F13" s="3"/>
      <c r="G13" s="3"/>
      <c r="H13" s="3"/>
      <c r="I13" s="3"/>
      <c r="J13" s="3"/>
      <c r="L13" s="5" t="s">
        <v>3</v>
      </c>
      <c r="M13" s="5"/>
      <c r="N13" s="5"/>
      <c r="O13" s="5"/>
      <c r="P13" s="5"/>
      <c r="Q13" s="5"/>
      <c r="R13" s="5"/>
      <c r="S13" s="5"/>
    </row>
    <row r="14" customFormat="false" ht="24" hidden="false" customHeight="true" outlineLevel="0" collapsed="false">
      <c r="A14" s="3"/>
      <c r="B14" s="3"/>
      <c r="C14" s="3"/>
      <c r="D14" s="3"/>
      <c r="E14" s="3"/>
      <c r="F14" s="3"/>
      <c r="G14" s="3"/>
      <c r="H14" s="3"/>
      <c r="I14" s="3"/>
      <c r="J14" s="3"/>
      <c r="L14" s="5"/>
      <c r="M14" s="5"/>
      <c r="N14" s="5"/>
      <c r="O14" s="5"/>
      <c r="P14" s="5"/>
      <c r="Q14" s="5"/>
      <c r="R14" s="5"/>
      <c r="S14" s="5"/>
    </row>
    <row r="15" customFormat="false" ht="15.75" hidden="false" customHeight="true" outlineLevel="0" collapsed="false">
      <c r="A15" s="3"/>
      <c r="B15" s="3"/>
      <c r="C15" s="3"/>
      <c r="D15" s="3"/>
      <c r="E15" s="3"/>
      <c r="F15" s="3"/>
      <c r="G15" s="3"/>
      <c r="H15" s="3"/>
      <c r="I15" s="3"/>
      <c r="J15" s="3"/>
    </row>
    <row r="16" customFormat="false" ht="15.75" hidden="false" customHeight="true" outlineLevel="0" collapsed="false">
      <c r="A16" s="3"/>
      <c r="B16" s="3"/>
      <c r="C16" s="3"/>
      <c r="D16" s="3"/>
      <c r="E16" s="3"/>
      <c r="F16" s="3"/>
      <c r="G16" s="3"/>
      <c r="H16" s="3"/>
      <c r="I16" s="3"/>
      <c r="J16" s="3"/>
    </row>
    <row r="17" customFormat="false" ht="15.75" hidden="false" customHeight="true" outlineLevel="0" collapsed="false">
      <c r="A17" s="3"/>
      <c r="B17" s="3"/>
      <c r="C17" s="3"/>
      <c r="D17" s="3"/>
      <c r="E17" s="3"/>
      <c r="F17" s="3"/>
      <c r="G17" s="3"/>
      <c r="H17" s="3"/>
      <c r="I17" s="3"/>
      <c r="J17" s="3"/>
    </row>
    <row r="18" customFormat="false" ht="15.75" hidden="false" customHeight="true" outlineLevel="0" collapsed="false">
      <c r="A18" s="6" t="s">
        <v>4</v>
      </c>
      <c r="B18" s="6"/>
      <c r="C18" s="6"/>
      <c r="D18" s="6"/>
      <c r="E18" s="6"/>
      <c r="F18" s="6"/>
      <c r="G18" s="6"/>
      <c r="H18" s="6"/>
      <c r="I18" s="6"/>
      <c r="J18" s="6"/>
    </row>
    <row r="19" customFormat="false" ht="15.75" hidden="false" customHeight="true" outlineLevel="0" collapsed="false">
      <c r="A19" s="6"/>
      <c r="B19" s="6"/>
      <c r="C19" s="6"/>
      <c r="D19" s="6"/>
      <c r="E19" s="6"/>
      <c r="F19" s="6"/>
      <c r="G19" s="6"/>
      <c r="H19" s="6"/>
      <c r="I19" s="6"/>
      <c r="J19" s="6"/>
    </row>
    <row r="20" customFormat="false" ht="15.75" hidden="false" customHeight="true" outlineLevel="0" collapsed="false">
      <c r="A20" s="6"/>
      <c r="B20" s="6"/>
      <c r="C20" s="6"/>
      <c r="D20" s="6"/>
      <c r="E20" s="6"/>
      <c r="F20" s="6"/>
      <c r="G20" s="6"/>
      <c r="H20" s="6"/>
      <c r="I20" s="6"/>
      <c r="J20" s="6"/>
    </row>
    <row r="21" customFormat="false" ht="15.75" hidden="false" customHeight="true" outlineLevel="0" collapsed="false">
      <c r="A21" s="6"/>
      <c r="B21" s="6"/>
      <c r="C21" s="6"/>
      <c r="D21" s="6"/>
      <c r="E21" s="6"/>
      <c r="F21" s="6"/>
      <c r="G21" s="6"/>
      <c r="H21" s="6"/>
      <c r="I21" s="6"/>
      <c r="J21" s="6"/>
    </row>
    <row r="22" customFormat="false" ht="15.75" hidden="false" customHeight="true" outlineLevel="0" collapsed="false">
      <c r="A22" s="6"/>
      <c r="B22" s="6"/>
      <c r="C22" s="6"/>
      <c r="D22" s="6"/>
      <c r="E22" s="6"/>
      <c r="F22" s="6"/>
      <c r="G22" s="6"/>
      <c r="H22" s="6"/>
      <c r="I22" s="6"/>
      <c r="J22" s="6"/>
    </row>
    <row r="23" customFormat="false" ht="18.75" hidden="false" customHeight="true" outlineLevel="0" collapsed="false">
      <c r="B23" s="7" t="s">
        <v>5</v>
      </c>
      <c r="C23" s="7"/>
      <c r="D23" s="7"/>
      <c r="E23" s="7"/>
      <c r="F23" s="7"/>
      <c r="G23" s="7"/>
      <c r="H23" s="7"/>
      <c r="I23" s="7"/>
    </row>
    <row r="24" customFormat="false" ht="15.75" hidden="false" customHeight="true" outlineLevel="0" collapsed="false"/>
    <row r="25" customFormat="false" ht="15.75" hidden="false" customHeight="true" outlineLevel="0" collapsed="false"/>
    <row r="26" customFormat="false" ht="36" hidden="false" customHeight="true" outlineLevel="0" collapsed="false">
      <c r="L26" s="5" t="s">
        <v>6</v>
      </c>
      <c r="M26" s="5"/>
      <c r="N26" s="5"/>
      <c r="O26" s="5"/>
      <c r="P26" s="5"/>
      <c r="Q26" s="5"/>
      <c r="R26" s="5"/>
    </row>
    <row r="27" customFormat="false" ht="15.75" hidden="false" customHeight="true" outlineLevel="0" collapsed="false">
      <c r="L27" s="8" t="s">
        <v>7</v>
      </c>
    </row>
    <row r="28" customFormat="false" ht="15.75" hidden="false" customHeight="true" outlineLevel="0" collapsed="false">
      <c r="L28" s="9" t="s">
        <v>8</v>
      </c>
      <c r="M28" s="9"/>
      <c r="N28" s="9"/>
      <c r="O28" s="9"/>
      <c r="P28" s="9"/>
      <c r="Q28" s="9"/>
      <c r="R28" s="9"/>
      <c r="S28" s="9"/>
    </row>
    <row r="29" customFormat="false" ht="18.75" hidden="false" customHeight="true" outlineLevel="0" collapsed="false">
      <c r="L29" s="9"/>
      <c r="M29" s="9"/>
      <c r="N29" s="9"/>
      <c r="O29" s="9"/>
      <c r="P29" s="9"/>
      <c r="Q29" s="9"/>
      <c r="R29" s="9"/>
      <c r="S29" s="9"/>
    </row>
    <row r="30" customFormat="false" ht="15.75" hidden="false" customHeight="true" outlineLevel="0" collapsed="false">
      <c r="L30" s="8" t="s">
        <v>9</v>
      </c>
      <c r="P30" s="10" t="s">
        <v>10</v>
      </c>
    </row>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sheetProtection algorithmName="SHA-512" hashValue="hn3FrYvit09RBEHAc9BydSwpXonv1ZDjb+Jeb11q4V2DDUB6A+V1GNxJIhiBmUxNfpvu0CbnJoBV3Twbar4d8g==" saltValue="TIJm3iLShBgwQwI6nnv7jg==" spinCount="100000" sheet="true" objects="true" scenarios="true"/>
  <mergeCells count="8">
    <mergeCell ref="A4:J17"/>
    <mergeCell ref="L4:S4"/>
    <mergeCell ref="L9:R9"/>
    <mergeCell ref="L13:S14"/>
    <mergeCell ref="A18:J22"/>
    <mergeCell ref="B23:I23"/>
    <mergeCell ref="L26:R26"/>
    <mergeCell ref="L28:S29"/>
  </mergeCells>
  <hyperlinks>
    <hyperlink ref="P30" r:id="rId1" display="CO-PO System TUTORIAL"/>
  </hyperlinks>
  <printOptions headings="false" gridLines="false" gridLinesSet="true" horizontalCentered="false" verticalCentered="false"/>
  <pageMargins left="0.7" right="0.7" top="0.75" bottom="0.75" header="0.511811023622047" footer="0.511811023622047"/>
  <pageSetup paperSize="1" scale="48" fitToWidth="1" fitToHeight="1" pageOrder="downThenOver" orientation="landscape" blackAndWhite="false" draft="false" cellComments="none" horizontalDpi="300" verticalDpi="300" copies="1"/>
  <headerFooter differentFirst="false" differentOddEven="false">
    <oddHeader/>
    <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001"/>
  <sheetViews>
    <sheetView showFormulas="false" showGridLines="false" showRowColHeaders="true" showZeros="true" rightToLeft="false" tabSelected="false" showOutlineSymbols="true" defaultGridColor="true" view="normal" topLeftCell="A21" colorId="64" zoomScale="71" zoomScaleNormal="71" zoomScalePageLayoutView="100" workbookViewId="0">
      <selection pane="topLeft" activeCell="G31" activeCellId="0" sqref="G31"/>
    </sheetView>
  </sheetViews>
  <sheetFormatPr defaultColWidth="11.125" defaultRowHeight="15" zeroHeight="false" outlineLevelRow="0" outlineLevelCol="0"/>
  <cols>
    <col collapsed="false" customWidth="true" hidden="false" outlineLevel="0" max="17" min="1" style="1" width="11"/>
    <col collapsed="false" customWidth="true" hidden="false" outlineLevel="0" max="18" min="18" style="1" width="39.12"/>
    <col collapsed="false" customWidth="true" hidden="false" outlineLevel="0" max="19" min="19" style="1" width="65.12"/>
    <col collapsed="false" customWidth="true" hidden="false" outlineLevel="0" max="25" min="20" style="1" width="11"/>
    <col collapsed="false" customWidth="false" hidden="false" outlineLevel="0" max="26" min="26" style="1" width="11.12"/>
  </cols>
  <sheetData>
    <row r="1" customFormat="false" ht="15.75" hidden="false" customHeight="true" outlineLevel="0" collapsed="false">
      <c r="A1" s="11"/>
      <c r="B1" s="11"/>
      <c r="C1" s="11"/>
      <c r="D1" s="11"/>
      <c r="E1" s="11"/>
      <c r="F1" s="11"/>
      <c r="G1" s="11"/>
      <c r="H1" s="11"/>
      <c r="I1" s="11"/>
      <c r="J1" s="11"/>
      <c r="K1" s="11"/>
      <c r="L1" s="11"/>
      <c r="M1" s="11"/>
      <c r="N1" s="11"/>
      <c r="O1" s="11"/>
      <c r="P1" s="11"/>
      <c r="Q1" s="11"/>
      <c r="R1" s="12"/>
      <c r="S1" s="12"/>
    </row>
    <row r="2" customFormat="false" ht="15.75" hidden="false" customHeight="true" outlineLevel="0" collapsed="false">
      <c r="A2" s="11"/>
      <c r="B2" s="11"/>
      <c r="C2" s="11"/>
      <c r="D2" s="11"/>
      <c r="E2" s="11"/>
      <c r="F2" s="11"/>
      <c r="G2" s="11"/>
      <c r="H2" s="11"/>
      <c r="I2" s="11"/>
      <c r="J2" s="11"/>
      <c r="K2" s="11"/>
      <c r="L2" s="11"/>
      <c r="M2" s="11"/>
      <c r="N2" s="11"/>
      <c r="O2" s="11"/>
      <c r="P2" s="11"/>
      <c r="Q2" s="11"/>
      <c r="R2" s="13"/>
      <c r="S2" s="13"/>
      <c r="T2" s="8"/>
      <c r="U2" s="8"/>
      <c r="V2" s="14"/>
      <c r="W2" s="14"/>
      <c r="X2" s="14"/>
      <c r="Y2" s="14"/>
      <c r="Z2" s="14"/>
      <c r="AA2" s="14"/>
      <c r="AB2" s="14"/>
    </row>
    <row r="3" customFormat="false" ht="36" hidden="false" customHeight="true" outlineLevel="0" collapsed="false">
      <c r="A3" s="11"/>
      <c r="B3" s="11"/>
      <c r="C3" s="11"/>
      <c r="D3" s="11"/>
      <c r="E3" s="11"/>
      <c r="F3" s="11"/>
      <c r="G3" s="11"/>
      <c r="H3" s="11"/>
      <c r="I3" s="11"/>
      <c r="J3" s="11"/>
      <c r="K3" s="11"/>
      <c r="L3" s="11"/>
      <c r="M3" s="11"/>
      <c r="N3" s="11"/>
      <c r="O3" s="11"/>
      <c r="P3" s="11"/>
      <c r="Q3" s="11"/>
      <c r="R3" s="15" t="s">
        <v>11</v>
      </c>
      <c r="S3" s="16" t="s">
        <v>12</v>
      </c>
      <c r="T3" s="8"/>
      <c r="U3" s="8"/>
      <c r="V3" s="14"/>
      <c r="W3" s="14"/>
      <c r="X3" s="14"/>
      <c r="Y3" s="14" t="s">
        <v>13</v>
      </c>
      <c r="Z3" s="14"/>
      <c r="AA3" s="14"/>
      <c r="AB3" s="14"/>
    </row>
    <row r="4" customFormat="false" ht="36" hidden="false" customHeight="true" outlineLevel="0" collapsed="false">
      <c r="A4" s="11"/>
      <c r="B4" s="11"/>
      <c r="C4" s="11"/>
      <c r="D4" s="11"/>
      <c r="E4" s="11"/>
      <c r="F4" s="11"/>
      <c r="G4" s="11"/>
      <c r="H4" s="11"/>
      <c r="I4" s="11"/>
      <c r="J4" s="11"/>
      <c r="K4" s="11"/>
      <c r="L4" s="11"/>
      <c r="M4" s="11"/>
      <c r="N4" s="11"/>
      <c r="O4" s="11"/>
      <c r="P4" s="11"/>
      <c r="Q4" s="11"/>
      <c r="R4" s="15" t="s">
        <v>14</v>
      </c>
      <c r="S4" s="16"/>
      <c r="T4" s="8"/>
      <c r="U4" s="8"/>
      <c r="V4" s="14"/>
      <c r="W4" s="14" t="s">
        <v>15</v>
      </c>
      <c r="X4" s="14"/>
      <c r="Y4" s="14" t="s">
        <v>16</v>
      </c>
      <c r="Z4" s="14"/>
      <c r="AA4" s="17" t="n">
        <v>0.6</v>
      </c>
      <c r="AB4" s="14"/>
    </row>
    <row r="5" customFormat="false" ht="36" hidden="false" customHeight="true" outlineLevel="0" collapsed="false">
      <c r="A5" s="11"/>
      <c r="B5" s="11"/>
      <c r="C5" s="11"/>
      <c r="D5" s="11"/>
      <c r="E5" s="11"/>
      <c r="F5" s="11"/>
      <c r="G5" s="11"/>
      <c r="H5" s="11"/>
      <c r="I5" s="11"/>
      <c r="J5" s="11"/>
      <c r="K5" s="11"/>
      <c r="L5" s="11"/>
      <c r="M5" s="11"/>
      <c r="N5" s="11"/>
      <c r="O5" s="11"/>
      <c r="P5" s="11"/>
      <c r="Q5" s="11"/>
      <c r="R5" s="15" t="s">
        <v>17</v>
      </c>
      <c r="S5" s="16"/>
      <c r="T5" s="8"/>
      <c r="U5" s="8"/>
      <c r="V5" s="14"/>
      <c r="W5" s="14"/>
      <c r="X5" s="14"/>
      <c r="Y5" s="14"/>
      <c r="Z5" s="14"/>
      <c r="AA5" s="17" t="n">
        <v>0.65</v>
      </c>
      <c r="AB5" s="14"/>
    </row>
    <row r="6" customFormat="false" ht="36" hidden="false" customHeight="true" outlineLevel="0" collapsed="false">
      <c r="A6" s="11"/>
      <c r="B6" s="11"/>
      <c r="C6" s="11"/>
      <c r="D6" s="11"/>
      <c r="E6" s="11"/>
      <c r="F6" s="11"/>
      <c r="G6" s="11"/>
      <c r="H6" s="11"/>
      <c r="I6" s="11"/>
      <c r="J6" s="11"/>
      <c r="K6" s="11"/>
      <c r="L6" s="11"/>
      <c r="M6" s="11"/>
      <c r="N6" s="11"/>
      <c r="O6" s="11"/>
      <c r="P6" s="11"/>
      <c r="Q6" s="11"/>
      <c r="R6" s="15" t="s">
        <v>18</v>
      </c>
      <c r="S6" s="16" t="s">
        <v>15</v>
      </c>
      <c r="T6" s="18" t="s">
        <v>19</v>
      </c>
      <c r="U6" s="8"/>
      <c r="V6" s="14"/>
      <c r="W6" s="14"/>
      <c r="X6" s="14" t="n">
        <v>1</v>
      </c>
      <c r="Y6" s="14"/>
      <c r="Z6" s="14"/>
      <c r="AA6" s="17" t="n">
        <v>0.7</v>
      </c>
      <c r="AB6" s="14"/>
    </row>
    <row r="7" customFormat="false" ht="36" hidden="false" customHeight="true" outlineLevel="0" collapsed="false">
      <c r="A7" s="11"/>
      <c r="B7" s="11"/>
      <c r="C7" s="11"/>
      <c r="D7" s="11"/>
      <c r="E7" s="11"/>
      <c r="F7" s="11"/>
      <c r="G7" s="11"/>
      <c r="H7" s="11"/>
      <c r="I7" s="11"/>
      <c r="J7" s="11"/>
      <c r="K7" s="11"/>
      <c r="L7" s="11"/>
      <c r="M7" s="11"/>
      <c r="N7" s="11"/>
      <c r="O7" s="11"/>
      <c r="P7" s="11"/>
      <c r="Q7" s="11"/>
      <c r="R7" s="15" t="s">
        <v>20</v>
      </c>
      <c r="S7" s="16"/>
      <c r="T7" s="8"/>
      <c r="U7" s="8"/>
      <c r="V7" s="14"/>
      <c r="W7" s="14"/>
      <c r="X7" s="14" t="n">
        <v>2</v>
      </c>
      <c r="Y7" s="14"/>
      <c r="Z7" s="14"/>
      <c r="AA7" s="17" t="n">
        <v>0.75</v>
      </c>
      <c r="AB7" s="14"/>
    </row>
    <row r="8" customFormat="false" ht="36" hidden="false" customHeight="true" outlineLevel="0" collapsed="false">
      <c r="A8" s="11"/>
      <c r="B8" s="11"/>
      <c r="C8" s="11"/>
      <c r="D8" s="11"/>
      <c r="E8" s="11"/>
      <c r="F8" s="11"/>
      <c r="G8" s="11"/>
      <c r="H8" s="11"/>
      <c r="I8" s="11"/>
      <c r="J8" s="11"/>
      <c r="K8" s="11"/>
      <c r="L8" s="11"/>
      <c r="M8" s="11"/>
      <c r="N8" s="11"/>
      <c r="O8" s="11"/>
      <c r="P8" s="11"/>
      <c r="Q8" s="11"/>
      <c r="R8" s="15" t="s">
        <v>21</v>
      </c>
      <c r="S8" s="19" t="n">
        <f aca="false">IF('Database (LECTURE-RES-PRAC)'!B8=0,"",'Database (LECTURE-RES-PRAC)'!B8)</f>
        <v>8</v>
      </c>
      <c r="T8" s="18" t="s">
        <v>22</v>
      </c>
      <c r="U8" s="8"/>
      <c r="X8" s="14" t="n">
        <v>3</v>
      </c>
      <c r="Y8" s="14"/>
      <c r="AA8" s="17" t="n">
        <v>0.8</v>
      </c>
    </row>
    <row r="9" customFormat="false" ht="36" hidden="false" customHeight="true" outlineLevel="0" collapsed="false">
      <c r="A9" s="11"/>
      <c r="B9" s="11"/>
      <c r="C9" s="11"/>
      <c r="D9" s="11"/>
      <c r="E9" s="11"/>
      <c r="F9" s="11"/>
      <c r="G9" s="11"/>
      <c r="H9" s="11"/>
      <c r="I9" s="11"/>
      <c r="J9" s="11"/>
      <c r="K9" s="11"/>
      <c r="L9" s="11"/>
      <c r="M9" s="11"/>
      <c r="N9" s="11"/>
      <c r="O9" s="11"/>
      <c r="P9" s="11"/>
      <c r="Q9" s="11"/>
      <c r="R9" s="15" t="s">
        <v>23</v>
      </c>
      <c r="S9" s="20" t="s">
        <v>16</v>
      </c>
      <c r="T9" s="18" t="s">
        <v>24</v>
      </c>
      <c r="U9" s="8"/>
      <c r="AA9" s="21"/>
    </row>
    <row r="10" customFormat="false" ht="36" hidden="false" customHeight="true" outlineLevel="0" collapsed="false">
      <c r="A10" s="11"/>
      <c r="B10" s="11"/>
      <c r="C10" s="11"/>
      <c r="D10" s="11"/>
      <c r="E10" s="11"/>
      <c r="F10" s="11"/>
      <c r="G10" s="11"/>
      <c r="H10" s="11"/>
      <c r="I10" s="11"/>
      <c r="J10" s="11"/>
      <c r="K10" s="11"/>
      <c r="L10" s="11"/>
      <c r="M10" s="11"/>
      <c r="N10" s="11"/>
      <c r="O10" s="11"/>
      <c r="P10" s="11"/>
      <c r="Q10" s="11"/>
      <c r="R10" s="22" t="s">
        <v>25</v>
      </c>
      <c r="S10" s="23"/>
      <c r="T10" s="8"/>
      <c r="U10" s="8"/>
    </row>
    <row r="11" customFormat="false" ht="36" hidden="false" customHeight="true" outlineLevel="0" collapsed="false">
      <c r="A11" s="12"/>
      <c r="B11" s="12"/>
      <c r="C11" s="12"/>
      <c r="D11" s="12"/>
      <c r="E11" s="12"/>
      <c r="F11" s="12"/>
      <c r="G11" s="12"/>
      <c r="H11" s="12"/>
      <c r="I11" s="12"/>
      <c r="J11" s="12"/>
      <c r="K11" s="12"/>
      <c r="L11" s="12"/>
      <c r="M11" s="12"/>
      <c r="N11" s="12"/>
      <c r="O11" s="12"/>
      <c r="P11" s="12"/>
      <c r="Q11" s="12"/>
      <c r="R11" s="15" t="s">
        <v>26</v>
      </c>
      <c r="S11" s="24" t="n">
        <v>0.6</v>
      </c>
      <c r="T11" s="18" t="s">
        <v>27</v>
      </c>
      <c r="U11" s="8"/>
    </row>
    <row r="12" customFormat="false" ht="24" hidden="false" customHeight="true" outlineLevel="0" collapsed="false">
      <c r="A12" s="25" t="s">
        <v>4</v>
      </c>
      <c r="B12" s="25"/>
      <c r="C12" s="25"/>
      <c r="D12" s="25"/>
      <c r="E12" s="25"/>
      <c r="F12" s="25"/>
      <c r="G12" s="25"/>
      <c r="H12" s="25"/>
      <c r="I12" s="25"/>
      <c r="J12" s="25"/>
      <c r="K12" s="25"/>
      <c r="L12" s="25"/>
      <c r="M12" s="25"/>
      <c r="N12" s="25"/>
      <c r="O12" s="25"/>
      <c r="P12" s="25"/>
      <c r="Q12" s="25"/>
      <c r="R12" s="13"/>
      <c r="S12" s="13"/>
      <c r="T12" s="8"/>
      <c r="U12" s="8"/>
    </row>
    <row r="13" customFormat="false" ht="24" hidden="false" customHeight="true" outlineLevel="0" collapsed="false">
      <c r="A13" s="25"/>
      <c r="B13" s="25"/>
      <c r="C13" s="25"/>
      <c r="D13" s="25"/>
      <c r="E13" s="25"/>
      <c r="F13" s="25"/>
      <c r="G13" s="25"/>
      <c r="H13" s="25"/>
      <c r="I13" s="25"/>
      <c r="J13" s="25"/>
      <c r="K13" s="25"/>
      <c r="L13" s="25"/>
      <c r="M13" s="25"/>
      <c r="N13" s="25"/>
      <c r="O13" s="25"/>
      <c r="P13" s="25"/>
      <c r="Q13" s="25"/>
      <c r="R13" s="26" t="s">
        <v>28</v>
      </c>
      <c r="S13" s="27"/>
      <c r="T13" s="8"/>
      <c r="U13" s="8"/>
    </row>
    <row r="14" customFormat="false" ht="19.5" hidden="false" customHeight="true" outlineLevel="0" collapsed="false">
      <c r="A14" s="28" t="s">
        <v>29</v>
      </c>
      <c r="B14" s="28"/>
      <c r="C14" s="28"/>
      <c r="D14" s="28"/>
      <c r="E14" s="28"/>
      <c r="F14" s="28"/>
      <c r="G14" s="28"/>
      <c r="H14" s="28"/>
      <c r="I14" s="28"/>
      <c r="J14" s="28"/>
      <c r="K14" s="28"/>
      <c r="L14" s="28"/>
      <c r="M14" s="28"/>
      <c r="N14" s="28"/>
      <c r="O14" s="28"/>
      <c r="P14" s="28"/>
      <c r="Q14" s="28"/>
      <c r="R14" s="26"/>
      <c r="S14" s="29" t="s">
        <v>30</v>
      </c>
      <c r="T14" s="8"/>
      <c r="U14" s="8"/>
    </row>
    <row r="15" customFormat="false" ht="36.75" hidden="false" customHeight="true" outlineLevel="0" collapsed="false">
      <c r="A15" s="13"/>
      <c r="B15" s="13"/>
      <c r="C15" s="13"/>
      <c r="D15" s="13"/>
      <c r="E15" s="13"/>
      <c r="F15" s="13"/>
      <c r="G15" s="13"/>
      <c r="H15" s="13"/>
      <c r="I15" s="13"/>
      <c r="J15" s="13"/>
      <c r="K15" s="13"/>
      <c r="L15" s="13"/>
      <c r="M15" s="13"/>
      <c r="N15" s="13"/>
      <c r="O15" s="13"/>
      <c r="P15" s="13"/>
      <c r="Q15" s="13"/>
      <c r="R15" s="26" t="s">
        <v>31</v>
      </c>
      <c r="S15" s="27"/>
      <c r="T15" s="8"/>
      <c r="U15" s="8"/>
    </row>
    <row r="16" customFormat="false" ht="24" hidden="false" customHeight="true" outlineLevel="0" collapsed="false">
      <c r="A16" s="12"/>
      <c r="B16" s="13"/>
      <c r="C16" s="13"/>
      <c r="D16" s="13"/>
      <c r="E16" s="13"/>
      <c r="F16" s="13"/>
      <c r="G16" s="13"/>
      <c r="H16" s="13"/>
      <c r="I16" s="13"/>
      <c r="J16" s="13"/>
      <c r="K16" s="13"/>
      <c r="L16" s="13"/>
      <c r="M16" s="13"/>
      <c r="N16" s="13"/>
      <c r="O16" s="13"/>
      <c r="P16" s="13"/>
      <c r="Q16" s="13"/>
      <c r="R16" s="26"/>
      <c r="S16" s="29" t="s">
        <v>32</v>
      </c>
      <c r="T16" s="8"/>
      <c r="U16" s="8"/>
    </row>
    <row r="17" customFormat="false" ht="42" hidden="false" customHeight="true" outlineLevel="0" collapsed="false">
      <c r="A17" s="13"/>
      <c r="B17" s="12"/>
      <c r="C17" s="12"/>
      <c r="D17" s="12"/>
      <c r="E17" s="12"/>
      <c r="F17" s="12"/>
      <c r="G17" s="12"/>
      <c r="H17" s="13"/>
      <c r="I17" s="13"/>
      <c r="J17" s="13"/>
      <c r="K17" s="13"/>
      <c r="L17" s="30" t="s">
        <v>33</v>
      </c>
      <c r="M17" s="30"/>
      <c r="N17" s="30"/>
      <c r="O17" s="30"/>
      <c r="P17" s="30"/>
      <c r="Q17" s="30"/>
      <c r="R17" s="26" t="s">
        <v>34</v>
      </c>
      <c r="S17" s="27"/>
      <c r="T17" s="8"/>
      <c r="U17" s="8"/>
    </row>
    <row r="18" customFormat="false" ht="21.75" hidden="false" customHeight="true" outlineLevel="0" collapsed="false">
      <c r="A18" s="13"/>
      <c r="B18" s="12"/>
      <c r="C18" s="12"/>
      <c r="D18" s="12"/>
      <c r="E18" s="12"/>
      <c r="F18" s="12"/>
      <c r="G18" s="12"/>
      <c r="H18" s="13"/>
      <c r="I18" s="13"/>
      <c r="J18" s="13"/>
      <c r="K18" s="13"/>
      <c r="L18" s="31" t="n">
        <v>1</v>
      </c>
      <c r="M18" s="32" t="s">
        <v>35</v>
      </c>
      <c r="N18" s="33" t="s">
        <v>36</v>
      </c>
      <c r="O18" s="34" t="s">
        <v>37</v>
      </c>
      <c r="P18" s="35"/>
      <c r="Q18" s="36"/>
      <c r="R18" s="26"/>
      <c r="S18" s="29" t="s">
        <v>38</v>
      </c>
      <c r="T18" s="8"/>
      <c r="U18" s="8"/>
    </row>
    <row r="19" customFormat="false" ht="19.5" hidden="false" customHeight="true" outlineLevel="0" collapsed="false">
      <c r="A19" s="13"/>
      <c r="B19" s="12"/>
      <c r="C19" s="12"/>
      <c r="D19" s="12"/>
      <c r="E19" s="12"/>
      <c r="F19" s="12"/>
      <c r="G19" s="12"/>
      <c r="H19" s="13"/>
      <c r="I19" s="13"/>
      <c r="J19" s="13"/>
      <c r="K19" s="13"/>
      <c r="L19" s="31" t="n">
        <v>2</v>
      </c>
      <c r="M19" s="32" t="s">
        <v>39</v>
      </c>
      <c r="N19" s="33" t="s">
        <v>40</v>
      </c>
      <c r="O19" s="37" t="s">
        <v>41</v>
      </c>
      <c r="P19" s="35"/>
      <c r="Q19" s="36"/>
      <c r="R19" s="26"/>
      <c r="S19" s="38"/>
      <c r="T19" s="8"/>
      <c r="U19" s="8"/>
    </row>
    <row r="20" customFormat="false" ht="19.5" hidden="false" customHeight="true" outlineLevel="0" collapsed="false">
      <c r="A20" s="13"/>
      <c r="B20" s="12"/>
      <c r="C20" s="12"/>
      <c r="D20" s="12"/>
      <c r="E20" s="12"/>
      <c r="F20" s="12"/>
      <c r="G20" s="12"/>
      <c r="H20" s="13"/>
      <c r="I20" s="13"/>
      <c r="J20" s="13"/>
      <c r="K20" s="13"/>
      <c r="L20" s="31" t="n">
        <v>3</v>
      </c>
      <c r="M20" s="32" t="s">
        <v>42</v>
      </c>
      <c r="N20" s="33" t="s">
        <v>43</v>
      </c>
      <c r="O20" s="34" t="s">
        <v>44</v>
      </c>
      <c r="P20" s="35"/>
      <c r="Q20" s="36"/>
      <c r="R20" s="26"/>
      <c r="S20" s="38"/>
      <c r="T20" s="8"/>
      <c r="U20" s="8"/>
    </row>
    <row r="21" customFormat="false" ht="19.5" hidden="false" customHeight="true" outlineLevel="0" collapsed="false">
      <c r="A21" s="13"/>
      <c r="B21" s="13"/>
      <c r="C21" s="13"/>
      <c r="D21" s="13"/>
      <c r="E21" s="13"/>
      <c r="F21" s="13"/>
      <c r="G21" s="13"/>
      <c r="H21" s="13"/>
      <c r="I21" s="13"/>
      <c r="J21" s="13"/>
      <c r="K21" s="13"/>
      <c r="L21" s="13"/>
      <c r="M21" s="13"/>
      <c r="N21" s="39" t="s">
        <v>45</v>
      </c>
      <c r="O21" s="13"/>
      <c r="P21" s="13"/>
      <c r="Q21" s="13"/>
      <c r="R21" s="40"/>
      <c r="S21" s="12"/>
      <c r="T21" s="8"/>
      <c r="U21" s="8"/>
    </row>
    <row r="22" customFormat="false" ht="15.75" hidden="false" customHeight="true" outlineLevel="0" collapsed="false">
      <c r="A22" s="41" t="s">
        <v>46</v>
      </c>
      <c r="B22" s="41"/>
      <c r="C22" s="41"/>
      <c r="D22" s="41"/>
      <c r="E22" s="41"/>
      <c r="F22" s="41"/>
      <c r="G22" s="41"/>
      <c r="H22" s="41"/>
      <c r="I22" s="41"/>
      <c r="J22" s="41"/>
      <c r="K22" s="41"/>
      <c r="L22" s="41"/>
      <c r="M22" s="41"/>
      <c r="N22" s="41"/>
      <c r="O22" s="41"/>
      <c r="P22" s="41"/>
      <c r="Q22" s="41"/>
      <c r="R22" s="26"/>
      <c r="S22" s="42"/>
      <c r="T22" s="8"/>
      <c r="U22" s="8"/>
    </row>
    <row r="23" customFormat="false" ht="15.75" hidden="false" customHeight="true" outlineLevel="0" collapsed="false">
      <c r="A23" s="43" t="s">
        <v>47</v>
      </c>
      <c r="B23" s="43"/>
      <c r="C23" s="43"/>
      <c r="D23" s="43"/>
      <c r="E23" s="43"/>
      <c r="F23" s="43"/>
      <c r="G23" s="43"/>
      <c r="H23" s="43"/>
      <c r="I23" s="43"/>
      <c r="J23" s="43"/>
      <c r="K23" s="43"/>
      <c r="L23" s="43"/>
      <c r="M23" s="43"/>
      <c r="N23" s="43"/>
      <c r="O23" s="43"/>
      <c r="P23" s="43"/>
      <c r="Q23" s="43"/>
      <c r="R23" s="26"/>
      <c r="S23" s="42"/>
      <c r="T23" s="8"/>
      <c r="U23" s="8"/>
    </row>
    <row r="24" customFormat="false" ht="6.75" hidden="false" customHeight="true" outlineLevel="0" collapsed="false">
      <c r="A24" s="43"/>
      <c r="B24" s="43"/>
      <c r="C24" s="43"/>
      <c r="D24" s="43"/>
      <c r="E24" s="43"/>
      <c r="F24" s="43"/>
      <c r="G24" s="43"/>
      <c r="H24" s="43"/>
      <c r="I24" s="43"/>
      <c r="J24" s="43"/>
      <c r="K24" s="43"/>
      <c r="L24" s="43"/>
      <c r="M24" s="43"/>
      <c r="N24" s="43"/>
      <c r="O24" s="43"/>
      <c r="P24" s="43"/>
      <c r="Q24" s="43"/>
      <c r="R24" s="12"/>
      <c r="S24" s="12"/>
      <c r="T24" s="8"/>
      <c r="U24" s="8"/>
    </row>
    <row r="25" customFormat="false" ht="15.75" hidden="false" customHeight="true" outlineLevel="0" collapsed="false">
      <c r="A25" s="13"/>
      <c r="B25" s="13"/>
      <c r="C25" s="13"/>
      <c r="D25" s="13"/>
      <c r="E25" s="13"/>
      <c r="F25" s="13"/>
      <c r="G25" s="13"/>
      <c r="H25" s="13"/>
      <c r="I25" s="13"/>
      <c r="J25" s="13"/>
      <c r="K25" s="13"/>
      <c r="L25" s="13"/>
      <c r="M25" s="13"/>
      <c r="N25" s="13"/>
      <c r="O25" s="13"/>
      <c r="P25" s="13"/>
      <c r="Q25" s="13"/>
      <c r="R25" s="12"/>
      <c r="S25" s="12"/>
      <c r="T25" s="8"/>
      <c r="U25" s="8"/>
    </row>
    <row r="26" customFormat="false" ht="15.75" hidden="false" customHeight="true" outlineLevel="0" collapsed="false">
      <c r="A26" s="44" t="s">
        <v>48</v>
      </c>
      <c r="B26" s="45" t="s">
        <v>49</v>
      </c>
      <c r="C26" s="46" t="s">
        <v>50</v>
      </c>
      <c r="D26" s="45" t="s">
        <v>51</v>
      </c>
      <c r="E26" s="46" t="s">
        <v>52</v>
      </c>
      <c r="F26" s="45" t="s">
        <v>53</v>
      </c>
      <c r="G26" s="46" t="s">
        <v>54</v>
      </c>
      <c r="H26" s="45" t="s">
        <v>55</v>
      </c>
      <c r="I26" s="46" t="s">
        <v>56</v>
      </c>
      <c r="J26" s="45" t="s">
        <v>57</v>
      </c>
      <c r="K26" s="46" t="s">
        <v>58</v>
      </c>
      <c r="L26" s="45" t="s">
        <v>59</v>
      </c>
      <c r="M26" s="46" t="s">
        <v>60</v>
      </c>
      <c r="N26" s="45" t="s">
        <v>61</v>
      </c>
      <c r="O26" s="46" t="s">
        <v>62</v>
      </c>
      <c r="P26" s="45" t="s">
        <v>63</v>
      </c>
      <c r="Q26" s="46" t="s">
        <v>64</v>
      </c>
      <c r="R26" s="26"/>
      <c r="S26" s="42"/>
      <c r="T26" s="8"/>
      <c r="U26" s="8"/>
    </row>
    <row r="27" customFormat="false" ht="18.75" hidden="false" customHeight="true" outlineLevel="0" collapsed="false">
      <c r="A27" s="47" t="s">
        <v>65</v>
      </c>
      <c r="B27" s="48" t="n">
        <v>3</v>
      </c>
      <c r="C27" s="49"/>
      <c r="D27" s="49"/>
      <c r="E27" s="49" t="n">
        <v>3</v>
      </c>
      <c r="F27" s="49"/>
      <c r="G27" s="49"/>
      <c r="H27" s="49"/>
      <c r="I27" s="49"/>
      <c r="J27" s="49" t="n">
        <v>3</v>
      </c>
      <c r="K27" s="49" t="n">
        <v>3</v>
      </c>
      <c r="L27" s="49"/>
      <c r="M27" s="49"/>
      <c r="N27" s="49"/>
      <c r="O27" s="49"/>
      <c r="P27" s="49"/>
      <c r="Q27" s="49"/>
      <c r="R27" s="26"/>
      <c r="S27" s="42"/>
      <c r="T27" s="8"/>
      <c r="U27" s="8"/>
    </row>
    <row r="28" customFormat="false" ht="18.75" hidden="false" customHeight="true" outlineLevel="0" collapsed="false">
      <c r="A28" s="50" t="s">
        <v>66</v>
      </c>
      <c r="B28" s="51" t="n">
        <v>3</v>
      </c>
      <c r="C28" s="52" t="n">
        <v>3</v>
      </c>
      <c r="D28" s="52"/>
      <c r="E28" s="52" t="n">
        <v>3</v>
      </c>
      <c r="F28" s="52" t="n">
        <v>3</v>
      </c>
      <c r="G28" s="52" t="n">
        <v>3</v>
      </c>
      <c r="H28" s="52" t="n">
        <v>3</v>
      </c>
      <c r="I28" s="52" t="n">
        <v>3</v>
      </c>
      <c r="J28" s="52" t="n">
        <v>3</v>
      </c>
      <c r="K28" s="52" t="n">
        <v>3</v>
      </c>
      <c r="L28" s="52"/>
      <c r="M28" s="52"/>
      <c r="N28" s="52"/>
      <c r="O28" s="52"/>
      <c r="P28" s="52"/>
      <c r="Q28" s="52"/>
      <c r="R28" s="26"/>
      <c r="S28" s="42"/>
      <c r="T28" s="8"/>
      <c r="U28" s="8"/>
    </row>
    <row r="29" customFormat="false" ht="18.75" hidden="false" customHeight="true" outlineLevel="0" collapsed="false">
      <c r="A29" s="47" t="s">
        <v>67</v>
      </c>
      <c r="B29" s="51" t="n">
        <v>3</v>
      </c>
      <c r="C29" s="52" t="n">
        <v>3</v>
      </c>
      <c r="D29" s="52" t="n">
        <v>3</v>
      </c>
      <c r="E29" s="52" t="n">
        <v>3</v>
      </c>
      <c r="F29" s="52" t="n">
        <v>3</v>
      </c>
      <c r="G29" s="52" t="n">
        <v>3</v>
      </c>
      <c r="H29" s="52" t="n">
        <v>3</v>
      </c>
      <c r="I29" s="52" t="n">
        <v>3</v>
      </c>
      <c r="J29" s="52" t="n">
        <v>3</v>
      </c>
      <c r="K29" s="52" t="n">
        <v>3</v>
      </c>
      <c r="L29" s="52"/>
      <c r="M29" s="52"/>
      <c r="N29" s="52"/>
      <c r="O29" s="52"/>
      <c r="P29" s="52"/>
      <c r="Q29" s="52"/>
      <c r="R29" s="12"/>
      <c r="S29" s="12"/>
      <c r="T29" s="8"/>
      <c r="U29" s="8"/>
    </row>
    <row r="30" customFormat="false" ht="18.75" hidden="false" customHeight="true" outlineLevel="0" collapsed="false">
      <c r="A30" s="50" t="s">
        <v>68</v>
      </c>
      <c r="B30" s="51" t="n">
        <v>3</v>
      </c>
      <c r="C30" s="52"/>
      <c r="D30" s="52"/>
      <c r="E30" s="52"/>
      <c r="F30" s="52"/>
      <c r="G30" s="52"/>
      <c r="H30" s="52"/>
      <c r="I30" s="52"/>
      <c r="J30" s="52"/>
      <c r="K30" s="52"/>
      <c r="L30" s="52"/>
      <c r="M30" s="52"/>
      <c r="N30" s="52"/>
      <c r="O30" s="52"/>
      <c r="P30" s="52"/>
      <c r="Q30" s="52"/>
      <c r="R30" s="12"/>
      <c r="S30" s="12"/>
      <c r="T30" s="8"/>
      <c r="U30" s="8"/>
    </row>
    <row r="31" customFormat="false" ht="18.75" hidden="false" customHeight="true" outlineLevel="0" collapsed="false">
      <c r="A31" s="47" t="s">
        <v>69</v>
      </c>
      <c r="B31" s="51" t="n">
        <v>3</v>
      </c>
      <c r="C31" s="52"/>
      <c r="D31" s="52"/>
      <c r="E31" s="52"/>
      <c r="F31" s="52"/>
      <c r="G31" s="52"/>
      <c r="H31" s="52"/>
      <c r="I31" s="52"/>
      <c r="J31" s="52"/>
      <c r="K31" s="52"/>
      <c r="L31" s="52"/>
      <c r="M31" s="52"/>
      <c r="N31" s="52"/>
      <c r="O31" s="52"/>
      <c r="P31" s="52"/>
      <c r="Q31" s="52"/>
      <c r="R31" s="12"/>
      <c r="S31" s="12"/>
    </row>
    <row r="32" customFormat="false" ht="18.75" hidden="false" customHeight="true" outlineLevel="0" collapsed="false">
      <c r="A32" s="50" t="s">
        <v>70</v>
      </c>
      <c r="B32" s="51"/>
      <c r="C32" s="52"/>
      <c r="D32" s="52"/>
      <c r="E32" s="52"/>
      <c r="F32" s="52"/>
      <c r="G32" s="52"/>
      <c r="H32" s="52"/>
      <c r="I32" s="52"/>
      <c r="J32" s="52"/>
      <c r="K32" s="52"/>
      <c r="L32" s="52"/>
      <c r="M32" s="52"/>
      <c r="N32" s="52"/>
      <c r="O32" s="52"/>
      <c r="P32" s="52"/>
      <c r="Q32" s="52"/>
      <c r="R32" s="12"/>
      <c r="S32" s="12"/>
    </row>
    <row r="33" customFormat="false" ht="18.75" hidden="false" customHeight="true" outlineLevel="0" collapsed="false">
      <c r="A33" s="47" t="s">
        <v>71</v>
      </c>
      <c r="B33" s="51"/>
      <c r="C33" s="52"/>
      <c r="D33" s="52"/>
      <c r="E33" s="52"/>
      <c r="F33" s="52"/>
      <c r="G33" s="52"/>
      <c r="H33" s="52"/>
      <c r="I33" s="52"/>
      <c r="J33" s="52"/>
      <c r="K33" s="52"/>
      <c r="L33" s="52"/>
      <c r="M33" s="52"/>
      <c r="N33" s="52"/>
      <c r="O33" s="52"/>
      <c r="P33" s="52"/>
      <c r="Q33" s="52"/>
      <c r="R33" s="12"/>
      <c r="S33" s="12"/>
    </row>
    <row r="34" customFormat="false" ht="18.75" hidden="false" customHeight="true" outlineLevel="0" collapsed="false">
      <c r="A34" s="50" t="s">
        <v>72</v>
      </c>
      <c r="B34" s="51"/>
      <c r="C34" s="52"/>
      <c r="D34" s="52"/>
      <c r="E34" s="52"/>
      <c r="F34" s="52"/>
      <c r="G34" s="52"/>
      <c r="H34" s="52"/>
      <c r="I34" s="52"/>
      <c r="J34" s="52"/>
      <c r="K34" s="52"/>
      <c r="L34" s="52"/>
      <c r="M34" s="52"/>
      <c r="N34" s="52"/>
      <c r="O34" s="52"/>
      <c r="P34" s="52"/>
      <c r="Q34" s="52"/>
      <c r="R34" s="12"/>
      <c r="S34" s="12"/>
    </row>
    <row r="35" customFormat="false" ht="18.75" hidden="false" customHeight="true" outlineLevel="0" collapsed="false">
      <c r="A35" s="47" t="s">
        <v>73</v>
      </c>
      <c r="B35" s="51"/>
      <c r="C35" s="52"/>
      <c r="D35" s="52"/>
      <c r="E35" s="52"/>
      <c r="F35" s="52"/>
      <c r="G35" s="52"/>
      <c r="H35" s="52"/>
      <c r="I35" s="52"/>
      <c r="J35" s="52"/>
      <c r="K35" s="52"/>
      <c r="L35" s="52"/>
      <c r="M35" s="52"/>
      <c r="N35" s="52"/>
      <c r="O35" s="52"/>
      <c r="P35" s="52"/>
      <c r="Q35" s="52"/>
      <c r="R35" s="12"/>
      <c r="S35" s="12"/>
    </row>
    <row r="36" customFormat="false" ht="18.75" hidden="false" customHeight="true" outlineLevel="0" collapsed="false">
      <c r="A36" s="50" t="s">
        <v>74</v>
      </c>
      <c r="B36" s="53"/>
      <c r="C36" s="54"/>
      <c r="D36" s="54"/>
      <c r="E36" s="54"/>
      <c r="F36" s="54"/>
      <c r="G36" s="54"/>
      <c r="H36" s="54"/>
      <c r="I36" s="54"/>
      <c r="J36" s="54"/>
      <c r="K36" s="54"/>
      <c r="L36" s="54"/>
      <c r="M36" s="54"/>
      <c r="N36" s="54"/>
      <c r="O36" s="54"/>
      <c r="P36" s="54"/>
      <c r="Q36" s="54"/>
      <c r="R36" s="12"/>
      <c r="S36" s="12"/>
    </row>
    <row r="37" customFormat="false" ht="15.75" hidden="false" customHeight="true" outlineLevel="0" collapsed="false">
      <c r="A37" s="55" t="s">
        <v>75</v>
      </c>
      <c r="B37" s="56" t="n">
        <f aca="false">IFERROR(AVERAGE(B27:B36),"")</f>
        <v>3</v>
      </c>
      <c r="C37" s="56" t="n">
        <f aca="false">IFERROR(AVERAGE(C27:C36),"")</f>
        <v>3</v>
      </c>
      <c r="D37" s="56" t="n">
        <f aca="false">IFERROR(AVERAGE(D27:D36),"")</f>
        <v>3</v>
      </c>
      <c r="E37" s="56" t="n">
        <f aca="false">IFERROR(AVERAGE(E27:E36),"")</f>
        <v>3</v>
      </c>
      <c r="F37" s="56" t="n">
        <f aca="false">IFERROR(AVERAGE(F27:F36),"")</f>
        <v>3</v>
      </c>
      <c r="G37" s="56" t="n">
        <f aca="false">IFERROR(AVERAGE(G27:G36),"")</f>
        <v>3</v>
      </c>
      <c r="H37" s="56" t="n">
        <f aca="false">IFERROR(AVERAGE(H27:H36),"")</f>
        <v>3</v>
      </c>
      <c r="I37" s="56" t="n">
        <f aca="false">IFERROR(AVERAGE(I27:I36),"")</f>
        <v>3</v>
      </c>
      <c r="J37" s="56" t="n">
        <f aca="false">IFERROR(AVERAGE(J27:J36),"")</f>
        <v>3</v>
      </c>
      <c r="K37" s="56" t="n">
        <f aca="false">IFERROR(AVERAGE(K27:K36),"")</f>
        <v>3</v>
      </c>
      <c r="L37" s="56" t="str">
        <f aca="false">IFERROR(AVERAGE(L27:L36),"")</f>
        <v/>
      </c>
      <c r="M37" s="56" t="str">
        <f aca="false">IFERROR(AVERAGE(M27:M36),"")</f>
        <v/>
      </c>
      <c r="N37" s="56" t="str">
        <f aca="false">IFERROR(AVERAGE(N27:N36),"")</f>
        <v/>
      </c>
      <c r="O37" s="56" t="str">
        <f aca="false">IFERROR(AVERAGE(O27:O36),"")</f>
        <v/>
      </c>
      <c r="P37" s="56" t="str">
        <f aca="false">IFERROR(AVERAGE(P27:P36),"")</f>
        <v/>
      </c>
      <c r="Q37" s="56" t="str">
        <f aca="false">IFERROR(AVERAGE(Q27:Q36),"")</f>
        <v/>
      </c>
      <c r="R37" s="12"/>
      <c r="S37" s="12"/>
    </row>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sheetData>
  <sheetProtection algorithmName="SHA-512" hashValue="s/1lZKvi0ujeB9bzWF1iJgsMOdw3inxwyzkL58mawLgYTn+CNOq5lbOe6+NALEjq/vHqsSShfRliqU5a5jrgxw==" saltValue="Z1EnvfAY4G0UnMD+eVQGPw==" spinCount="100000" sheet="true" objects="true" scenarios="true"/>
  <mergeCells count="6">
    <mergeCell ref="A1:Q10"/>
    <mergeCell ref="A12:Q13"/>
    <mergeCell ref="A14:Q14"/>
    <mergeCell ref="L17:Q17"/>
    <mergeCell ref="A22:Q22"/>
    <mergeCell ref="A23:Q24"/>
  </mergeCells>
  <dataValidations count="4">
    <dataValidation allowBlank="true" errorStyle="stop" operator="between" showDropDown="false" showErrorMessage="true" showInputMessage="false" sqref="B27:Q36" type="list">
      <formula1>$X$6:$X$9</formula1>
      <formula2>0</formula2>
    </dataValidation>
    <dataValidation allowBlank="true" errorStyle="stop" operator="between" showDropDown="false" showErrorMessage="true" showInputMessage="false" sqref="S9" type="list">
      <formula1>$Y$3:$Y$4</formula1>
      <formula2>0</formula2>
    </dataValidation>
    <dataValidation allowBlank="true" errorStyle="stop" operator="between" showDropDown="false" showErrorMessage="true" showInputMessage="true" sqref="S11" type="list">
      <formula1>$AA$4:$AA$8</formula1>
      <formula2>0</formula2>
    </dataValidation>
    <dataValidation allowBlank="true" errorStyle="stop" operator="between" showDropDown="false" showErrorMessage="true" showInputMessage="false" sqref="S6" type="list">
      <formula1>$W$3:$W$5</formula1>
      <formula2>0</formula2>
    </dataValidation>
  </dataValidations>
  <printOptions headings="false" gridLines="false" gridLinesSet="true" horizontalCentered="false" verticalCentered="false"/>
  <pageMargins left="0.7" right="0.7" top="0.75" bottom="0.75" header="0.511811023622047" footer="0.511811023622047"/>
  <pageSetup paperSize="1" scale="51"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B5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0" topLeftCell="D1" activePane="topRight" state="frozen"/>
      <selection pane="topLeft" activeCell="A1" activeCellId="0" sqref="A1"/>
      <selection pane="topRight" activeCell="I29" activeCellId="0" sqref="I29"/>
    </sheetView>
  </sheetViews>
  <sheetFormatPr defaultColWidth="11.125" defaultRowHeight="15" zeroHeight="false" outlineLevelRow="0" outlineLevelCol="0"/>
  <cols>
    <col collapsed="false" customWidth="true" hidden="false" outlineLevel="0" max="1" min="1" style="1" width="21.37"/>
    <col collapsed="false" customWidth="true" hidden="false" outlineLevel="0" max="2" min="2" style="1" width="45.25"/>
    <col collapsed="false" customWidth="true" hidden="false" outlineLevel="0" max="3" min="3" style="1" width="31.63"/>
    <col collapsed="false" customWidth="true" hidden="false" outlineLevel="0" max="129" min="4" style="1" width="11"/>
    <col collapsed="false" customWidth="false" hidden="false" outlineLevel="0" max="131" min="130" style="1" width="11.12"/>
  </cols>
  <sheetData>
    <row r="1" customFormat="false" ht="30.75" hidden="false" customHeight="true" outlineLevel="0" collapsed="false">
      <c r="A1" s="57" t="s">
        <v>4</v>
      </c>
      <c r="B1" s="58"/>
      <c r="C1" s="58"/>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c r="BN1" s="58"/>
      <c r="BO1" s="58"/>
      <c r="BP1" s="58"/>
      <c r="BQ1" s="58"/>
      <c r="BR1" s="58"/>
      <c r="BS1" s="58"/>
      <c r="BT1" s="58"/>
      <c r="BU1" s="58"/>
      <c r="BV1" s="58"/>
      <c r="BW1" s="58"/>
      <c r="BX1" s="58"/>
      <c r="BY1" s="58"/>
      <c r="BZ1" s="58"/>
      <c r="CA1" s="58"/>
      <c r="CB1" s="58"/>
      <c r="CC1" s="58"/>
      <c r="CD1" s="58"/>
      <c r="CE1" s="58"/>
      <c r="CF1" s="58"/>
      <c r="CG1" s="58"/>
      <c r="CH1" s="58"/>
      <c r="CI1" s="58"/>
      <c r="CJ1" s="58"/>
      <c r="CK1" s="58"/>
      <c r="CL1" s="58"/>
      <c r="CM1" s="58"/>
      <c r="CN1" s="58"/>
      <c r="CO1" s="58"/>
      <c r="CP1" s="58"/>
      <c r="CQ1" s="58"/>
      <c r="CR1" s="58"/>
      <c r="CS1" s="58"/>
      <c r="CT1" s="58"/>
      <c r="CU1" s="58"/>
      <c r="CV1" s="58"/>
      <c r="CW1" s="58"/>
      <c r="CX1" s="58"/>
      <c r="CY1" s="58"/>
      <c r="CZ1" s="58"/>
      <c r="DA1" s="58"/>
      <c r="DB1" s="58"/>
      <c r="DC1" s="58"/>
      <c r="DD1" s="58"/>
      <c r="DE1" s="58"/>
      <c r="DF1" s="58"/>
      <c r="DG1" s="58"/>
      <c r="DH1" s="58"/>
      <c r="DI1" s="58"/>
      <c r="DJ1" s="58"/>
      <c r="DK1" s="58"/>
      <c r="DL1" s="58"/>
      <c r="DM1" s="58"/>
      <c r="DN1" s="58"/>
      <c r="DO1" s="58"/>
      <c r="DP1" s="58"/>
      <c r="DQ1" s="58"/>
      <c r="DR1" s="58"/>
      <c r="DS1" s="58"/>
      <c r="DT1" s="58"/>
      <c r="DU1" s="58"/>
      <c r="DV1" s="58"/>
      <c r="DW1" s="58"/>
      <c r="DX1" s="58"/>
      <c r="DY1" s="58"/>
      <c r="DZ1" s="13"/>
      <c r="EA1" s="13"/>
    </row>
    <row r="2" customFormat="false" ht="15.75" hidden="false" customHeight="true" outlineLevel="0" collapsed="false">
      <c r="A2" s="13"/>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21" t="s">
        <v>76</v>
      </c>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3"/>
      <c r="BZ2" s="13"/>
      <c r="CA2" s="13"/>
      <c r="CB2" s="13"/>
      <c r="CC2" s="13"/>
      <c r="CD2" s="13"/>
      <c r="CE2" s="13"/>
      <c r="CF2" s="13"/>
      <c r="CG2" s="13"/>
      <c r="CH2" s="13"/>
      <c r="CI2" s="13"/>
      <c r="CJ2" s="13"/>
      <c r="CK2" s="13"/>
      <c r="CL2" s="13"/>
      <c r="CM2" s="13"/>
      <c r="CN2" s="13"/>
      <c r="CO2" s="13"/>
      <c r="CP2" s="13"/>
      <c r="CQ2" s="13"/>
      <c r="CR2" s="13"/>
      <c r="CS2" s="13"/>
      <c r="CT2" s="13"/>
      <c r="CU2" s="13"/>
      <c r="CV2" s="13"/>
      <c r="CW2" s="59" t="s">
        <v>77</v>
      </c>
      <c r="CX2" s="59"/>
      <c r="CY2" s="59"/>
      <c r="CZ2" s="59"/>
      <c r="DA2" s="13"/>
      <c r="DB2" s="13"/>
      <c r="DC2" s="13"/>
      <c r="DD2" s="13"/>
      <c r="DE2" s="13"/>
      <c r="DF2" s="13"/>
      <c r="DG2" s="13"/>
      <c r="DH2" s="13"/>
      <c r="DI2" s="13"/>
      <c r="DJ2" s="13"/>
      <c r="DK2" s="13"/>
      <c r="DL2" s="13"/>
      <c r="DM2" s="13"/>
      <c r="DN2" s="13"/>
      <c r="DO2" s="13"/>
      <c r="DP2" s="13"/>
      <c r="DQ2" s="13"/>
      <c r="DR2" s="13"/>
      <c r="DS2" s="13"/>
      <c r="DT2" s="13"/>
      <c r="DU2" s="13"/>
      <c r="DV2" s="13"/>
      <c r="DW2" s="13"/>
      <c r="DX2" s="13"/>
      <c r="DY2" s="13"/>
      <c r="DZ2" s="13"/>
      <c r="EA2" s="13"/>
    </row>
    <row r="3" customFormat="false" ht="15.75" hidden="false" customHeight="true" outlineLevel="0" collapsed="false">
      <c r="A3" s="31" t="s">
        <v>11</v>
      </c>
      <c r="B3" s="60" t="str">
        <f aca="false">IF(COVERPAGE!S3=0,"",COVERPAGE!S3)</f>
        <v>SECOND SEMESTER SY 2024-2025</v>
      </c>
      <c r="C3" s="61"/>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c r="AG3" s="13"/>
      <c r="AH3" s="13"/>
      <c r="AI3" s="13"/>
      <c r="AJ3" s="13"/>
      <c r="AK3" s="21" t="s">
        <v>78</v>
      </c>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59"/>
      <c r="CX3" s="59"/>
      <c r="CY3" s="59"/>
      <c r="CZ3" s="59"/>
      <c r="DA3" s="13"/>
      <c r="DB3" s="13"/>
      <c r="DC3" s="13"/>
      <c r="DD3" s="13"/>
      <c r="DE3" s="13"/>
      <c r="DF3" s="13"/>
      <c r="DG3" s="13"/>
      <c r="DH3" s="13"/>
      <c r="DI3" s="13"/>
      <c r="DJ3" s="13"/>
      <c r="DK3" s="13"/>
      <c r="DL3" s="13"/>
      <c r="DM3" s="13"/>
      <c r="DN3" s="13"/>
      <c r="DO3" s="13"/>
      <c r="DP3" s="13"/>
      <c r="DQ3" s="13"/>
      <c r="DR3" s="13"/>
      <c r="DS3" s="13"/>
      <c r="DT3" s="13"/>
      <c r="DU3" s="13"/>
      <c r="DV3" s="13"/>
      <c r="DW3" s="13"/>
      <c r="DX3" s="13"/>
      <c r="DY3" s="13"/>
      <c r="DZ3" s="13"/>
      <c r="EA3" s="13"/>
      <c r="EB3" s="62"/>
    </row>
    <row r="4" customFormat="false" ht="15.75" hidden="false" customHeight="true" outlineLevel="0" collapsed="false">
      <c r="A4" s="31" t="s">
        <v>14</v>
      </c>
      <c r="B4" s="60" t="s">
        <v>79</v>
      </c>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3"/>
      <c r="BI4" s="13"/>
      <c r="BJ4" s="13"/>
      <c r="BK4" s="13"/>
      <c r="BL4" s="13"/>
      <c r="BM4" s="13"/>
      <c r="BN4" s="13"/>
      <c r="BO4" s="13"/>
      <c r="BP4" s="13"/>
      <c r="BQ4" s="13"/>
      <c r="BR4" s="13"/>
      <c r="BS4" s="13"/>
      <c r="BT4" s="13"/>
      <c r="BU4" s="13"/>
      <c r="BV4" s="13"/>
      <c r="BW4" s="13"/>
      <c r="BX4" s="13"/>
      <c r="BY4" s="13"/>
      <c r="BZ4" s="13"/>
      <c r="CA4" s="13"/>
      <c r="CB4" s="13"/>
      <c r="CC4" s="13"/>
      <c r="CD4" s="13"/>
      <c r="CE4" s="13"/>
      <c r="CF4" s="13"/>
      <c r="CG4" s="13"/>
      <c r="CH4" s="13"/>
      <c r="CI4" s="13"/>
      <c r="CJ4" s="13"/>
      <c r="CK4" s="13"/>
      <c r="CL4" s="13"/>
      <c r="CM4" s="13"/>
      <c r="CN4" s="13"/>
      <c r="CO4" s="13"/>
      <c r="CP4" s="13"/>
      <c r="CQ4" s="13"/>
      <c r="CR4" s="13"/>
      <c r="CS4" s="13"/>
      <c r="CT4" s="13"/>
      <c r="CU4" s="13"/>
      <c r="CV4" s="13"/>
      <c r="CW4" s="63" t="s">
        <v>80</v>
      </c>
      <c r="CX4" s="63"/>
      <c r="CY4" s="63"/>
      <c r="CZ4" s="64" t="s">
        <v>81</v>
      </c>
      <c r="DA4" s="13"/>
      <c r="DB4" s="13"/>
      <c r="DC4" s="13"/>
      <c r="DD4" s="13"/>
      <c r="DE4" s="13"/>
      <c r="DF4" s="13"/>
      <c r="DG4" s="13"/>
      <c r="DH4" s="13"/>
      <c r="DI4" s="13"/>
      <c r="DJ4" s="13"/>
      <c r="DK4" s="13"/>
      <c r="DL4" s="13"/>
      <c r="DM4" s="13"/>
      <c r="DN4" s="13"/>
      <c r="DO4" s="13"/>
      <c r="DP4" s="13"/>
      <c r="DQ4" s="13"/>
      <c r="DR4" s="13"/>
      <c r="DS4" s="13"/>
      <c r="DT4" s="13"/>
      <c r="DU4" s="13"/>
      <c r="DV4" s="13"/>
      <c r="DW4" s="13"/>
      <c r="DX4" s="13"/>
      <c r="DY4" s="13"/>
      <c r="DZ4" s="13"/>
      <c r="EA4" s="21" t="s">
        <v>65</v>
      </c>
      <c r="EB4" s="62"/>
    </row>
    <row r="5" customFormat="false" ht="15.75" hidden="false" customHeight="true" outlineLevel="0" collapsed="false">
      <c r="A5" s="31" t="s">
        <v>17</v>
      </c>
      <c r="B5" s="60" t="s">
        <v>82</v>
      </c>
      <c r="C5" s="65" t="s">
        <v>83</v>
      </c>
      <c r="D5" s="66" t="s">
        <v>76</v>
      </c>
      <c r="E5" s="66" t="s">
        <v>78</v>
      </c>
      <c r="F5" s="66" t="str">
        <f aca="false">IF(B6="LECTURE","EXAM",IF(B6="RESEARCH","OUTPUT",IF(B6="PRACTICUM","OUTPUT",IF(B6="STUDENT FORMATION","OUTPUT",""))))</f>
        <v>EXAM</v>
      </c>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63" t="s">
        <v>84</v>
      </c>
      <c r="CX5" s="63"/>
      <c r="CY5" s="63"/>
      <c r="CZ5" s="64" t="s">
        <v>85</v>
      </c>
      <c r="DA5" s="13"/>
      <c r="DB5" s="13"/>
      <c r="DC5" s="13"/>
      <c r="DD5" s="13"/>
      <c r="DE5" s="13"/>
      <c r="DF5" s="13"/>
      <c r="DG5" s="13"/>
      <c r="DH5" s="13"/>
      <c r="DI5" s="13"/>
      <c r="DJ5" s="13"/>
      <c r="DK5" s="13"/>
      <c r="DL5" s="13"/>
      <c r="DM5" s="13"/>
      <c r="DN5" s="13"/>
      <c r="DO5" s="13"/>
      <c r="DP5" s="13"/>
      <c r="DQ5" s="13"/>
      <c r="DR5" s="13"/>
      <c r="DS5" s="13"/>
      <c r="DT5" s="13"/>
      <c r="DU5" s="13"/>
      <c r="DV5" s="13"/>
      <c r="DW5" s="13"/>
      <c r="DX5" s="13"/>
      <c r="DY5" s="13"/>
      <c r="DZ5" s="13"/>
      <c r="EA5" s="21" t="s">
        <v>66</v>
      </c>
      <c r="EB5" s="67" t="n">
        <v>0.6</v>
      </c>
    </row>
    <row r="6" customFormat="false" ht="15.75" hidden="false" customHeight="true" outlineLevel="0" collapsed="false">
      <c r="A6" s="31" t="s">
        <v>18</v>
      </c>
      <c r="B6" s="68" t="str">
        <f aca="false">IF(COVERPAGE!S6="PRACTICUM",COVERPAGE!S6,IF(COVERPAGE!S6="RESEARCH",COVERPAGE!S6,IF(COVERPAGE!S6="LECTURE",COVERPAGE!S6,IF(COVERPAGE!S6="STUDENT FORMATION",COVERPAGE!S6,""))))</f>
        <v>LECTURE</v>
      </c>
      <c r="C6" s="65"/>
      <c r="D6" s="69" t="n">
        <v>0.4</v>
      </c>
      <c r="E6" s="69" t="n">
        <v>0.2</v>
      </c>
      <c r="F6" s="69" t="n">
        <v>0.4</v>
      </c>
      <c r="G6" s="70" t="s">
        <v>86</v>
      </c>
      <c r="H6" s="70"/>
      <c r="I6" s="70"/>
      <c r="J6" s="70"/>
      <c r="K6" s="70"/>
      <c r="L6" s="70"/>
      <c r="M6" s="70"/>
      <c r="N6" s="70"/>
      <c r="O6" s="70"/>
      <c r="P6" s="70"/>
      <c r="Q6" s="70"/>
      <c r="R6" s="70"/>
      <c r="S6" s="70"/>
      <c r="T6" s="70"/>
      <c r="U6" s="70"/>
      <c r="V6" s="70"/>
      <c r="W6" s="70"/>
      <c r="X6" s="70"/>
      <c r="Y6" s="70"/>
      <c r="Z6" s="70"/>
      <c r="AA6" s="70"/>
      <c r="AB6" s="70"/>
      <c r="AC6" s="70"/>
      <c r="AD6" s="13"/>
      <c r="AE6" s="13"/>
      <c r="AF6" s="13"/>
      <c r="AG6" s="13"/>
      <c r="AH6" s="13"/>
      <c r="AI6" s="13"/>
      <c r="AJ6" s="71"/>
      <c r="AK6" s="71"/>
      <c r="AL6" s="71"/>
      <c r="AM6" s="71"/>
      <c r="AN6" s="71"/>
      <c r="AO6" s="71"/>
      <c r="AP6" s="71"/>
      <c r="AQ6" s="71"/>
      <c r="AR6" s="71"/>
      <c r="AS6" s="71"/>
      <c r="AT6" s="71"/>
      <c r="AU6" s="71"/>
      <c r="AV6" s="71"/>
      <c r="AW6" s="71"/>
      <c r="AX6" s="71"/>
      <c r="AY6" s="71"/>
      <c r="AZ6" s="71"/>
      <c r="BA6" s="71"/>
      <c r="BB6" s="71"/>
      <c r="BC6" s="71"/>
      <c r="BD6" s="71"/>
      <c r="BE6" s="71"/>
      <c r="BF6" s="71"/>
      <c r="BG6" s="71"/>
      <c r="BH6" s="71"/>
      <c r="BI6" s="71"/>
      <c r="BJ6" s="71"/>
      <c r="BK6" s="71"/>
      <c r="BL6" s="72"/>
      <c r="BM6" s="13"/>
      <c r="BN6" s="13"/>
      <c r="BO6" s="13"/>
      <c r="BP6" s="13"/>
      <c r="BQ6" s="13"/>
      <c r="BR6" s="13"/>
      <c r="BS6" s="13"/>
      <c r="BT6" s="13"/>
      <c r="BU6" s="13"/>
      <c r="BV6" s="13"/>
      <c r="BW6" s="13"/>
      <c r="BX6" s="13"/>
      <c r="BY6" s="13"/>
      <c r="BZ6" s="13"/>
      <c r="CA6" s="13"/>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c r="DD6" s="13"/>
      <c r="DE6" s="13"/>
      <c r="DF6" s="13"/>
      <c r="DG6" s="13"/>
      <c r="DH6" s="13"/>
      <c r="DI6" s="13"/>
      <c r="DJ6" s="13"/>
      <c r="DK6" s="13"/>
      <c r="DL6" s="13"/>
      <c r="DM6" s="13"/>
      <c r="DN6" s="13"/>
      <c r="DO6" s="13"/>
      <c r="DP6" s="13"/>
      <c r="DQ6" s="13"/>
      <c r="DR6" s="13"/>
      <c r="DS6" s="13"/>
      <c r="DT6" s="13"/>
      <c r="DU6" s="13"/>
      <c r="DV6" s="13"/>
      <c r="DW6" s="13"/>
      <c r="DX6" s="13"/>
      <c r="DY6" s="13"/>
      <c r="DZ6" s="13"/>
      <c r="EA6" s="21" t="s">
        <v>67</v>
      </c>
      <c r="EB6" s="67" t="n">
        <v>0.65</v>
      </c>
    </row>
    <row r="7" customFormat="false" ht="15.75" hidden="false" customHeight="true" outlineLevel="0" collapsed="false">
      <c r="A7" s="31" t="s">
        <v>20</v>
      </c>
      <c r="B7" s="60" t="str">
        <f aca="false">IF(COVERPAGE!S7=0,"",COVERPAGE!S7)</f>
        <v/>
      </c>
      <c r="C7" s="61"/>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61"/>
      <c r="AI7" s="71"/>
      <c r="AJ7" s="71"/>
      <c r="AK7" s="71"/>
      <c r="AL7" s="71"/>
      <c r="AM7" s="71"/>
      <c r="AN7" s="71"/>
      <c r="AO7" s="71"/>
      <c r="AP7" s="71"/>
      <c r="AQ7" s="71"/>
      <c r="AR7" s="71"/>
      <c r="AS7" s="71"/>
      <c r="AT7" s="71"/>
      <c r="AU7" s="71"/>
      <c r="AV7" s="71"/>
      <c r="AW7" s="71"/>
      <c r="AX7" s="71"/>
      <c r="AY7" s="71"/>
      <c r="AZ7" s="71"/>
      <c r="BA7" s="71"/>
      <c r="BB7" s="71"/>
      <c r="BC7" s="71"/>
      <c r="BD7" s="71"/>
      <c r="BE7" s="71"/>
      <c r="BF7" s="71"/>
      <c r="BG7" s="71"/>
      <c r="BH7" s="71"/>
      <c r="BI7" s="71"/>
      <c r="BJ7" s="71"/>
      <c r="BK7" s="71"/>
      <c r="BL7" s="72"/>
      <c r="BM7" s="13"/>
      <c r="BN7" s="13"/>
      <c r="BO7" s="13"/>
      <c r="BP7" s="13"/>
      <c r="BQ7" s="13"/>
      <c r="BR7" s="13"/>
      <c r="BS7" s="13"/>
      <c r="BT7" s="13"/>
      <c r="BU7" s="13"/>
      <c r="BV7" s="13"/>
      <c r="BW7" s="13"/>
      <c r="BX7" s="13"/>
      <c r="BY7" s="13"/>
      <c r="BZ7" s="13"/>
      <c r="CA7" s="13"/>
      <c r="CB7" s="13"/>
      <c r="CC7" s="13"/>
      <c r="CD7" s="13"/>
      <c r="CE7" s="13"/>
      <c r="CF7" s="13"/>
      <c r="CG7" s="13"/>
      <c r="CH7" s="13"/>
      <c r="CI7" s="13"/>
      <c r="CJ7" s="13"/>
      <c r="CK7" s="13"/>
      <c r="CL7" s="13"/>
      <c r="CM7" s="13"/>
      <c r="CN7" s="13"/>
      <c r="CO7" s="13"/>
      <c r="CP7" s="13"/>
      <c r="CQ7" s="13"/>
      <c r="CR7" s="13"/>
      <c r="CS7" s="13"/>
      <c r="CT7" s="13"/>
      <c r="CU7" s="13"/>
      <c r="CV7" s="13"/>
      <c r="CW7" s="30" t="s">
        <v>87</v>
      </c>
      <c r="CX7" s="30"/>
      <c r="CY7" s="30"/>
      <c r="CZ7" s="30"/>
      <c r="DA7" s="30"/>
      <c r="DB7" s="30"/>
      <c r="DC7" s="13"/>
      <c r="DD7" s="13"/>
      <c r="DE7" s="13"/>
      <c r="DF7" s="13"/>
      <c r="DG7" s="13"/>
      <c r="DH7" s="13"/>
      <c r="DI7" s="13"/>
      <c r="DJ7" s="13"/>
      <c r="DK7" s="13"/>
      <c r="DL7" s="13"/>
      <c r="DM7" s="13"/>
      <c r="DN7" s="13"/>
      <c r="DO7" s="13"/>
      <c r="DP7" s="13"/>
      <c r="DQ7" s="13"/>
      <c r="DR7" s="13"/>
      <c r="DS7" s="13"/>
      <c r="DT7" s="13"/>
      <c r="DU7" s="13"/>
      <c r="DV7" s="13"/>
      <c r="DW7" s="13"/>
      <c r="DX7" s="13"/>
      <c r="DY7" s="13"/>
      <c r="DZ7" s="13"/>
      <c r="EA7" s="21" t="s">
        <v>68</v>
      </c>
      <c r="EB7" s="67" t="n">
        <v>0.7</v>
      </c>
    </row>
    <row r="8" customFormat="false" ht="15.75" hidden="false" customHeight="true" outlineLevel="0" collapsed="false">
      <c r="A8" s="31" t="s">
        <v>21</v>
      </c>
      <c r="B8" s="73" t="n">
        <f aca="false">COUNTA(B17:B316)</f>
        <v>8</v>
      </c>
      <c r="C8" s="61"/>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61"/>
      <c r="AI8" s="71"/>
      <c r="AJ8" s="71"/>
      <c r="AK8" s="71"/>
      <c r="AL8" s="71"/>
      <c r="AM8" s="71"/>
      <c r="AN8" s="71"/>
      <c r="AO8" s="71"/>
      <c r="AP8" s="71"/>
      <c r="AQ8" s="71"/>
      <c r="AR8" s="71"/>
      <c r="AS8" s="71"/>
      <c r="AT8" s="71"/>
      <c r="AU8" s="71"/>
      <c r="AV8" s="71"/>
      <c r="AW8" s="71"/>
      <c r="AX8" s="71"/>
      <c r="AY8" s="71"/>
      <c r="AZ8" s="71"/>
      <c r="BA8" s="71"/>
      <c r="BB8" s="71"/>
      <c r="BC8" s="71"/>
      <c r="BD8" s="71"/>
      <c r="BE8" s="71"/>
      <c r="BF8" s="71"/>
      <c r="BG8" s="71"/>
      <c r="BH8" s="71"/>
      <c r="BI8" s="71"/>
      <c r="BJ8" s="71"/>
      <c r="BK8" s="71"/>
      <c r="BL8" s="72"/>
      <c r="BM8" s="13"/>
      <c r="BN8" s="13"/>
      <c r="BO8" s="13"/>
      <c r="BP8" s="13"/>
      <c r="BQ8" s="13"/>
      <c r="BR8" s="13"/>
      <c r="BS8" s="13"/>
      <c r="BT8" s="13"/>
      <c r="BU8" s="13"/>
      <c r="BV8" s="13"/>
      <c r="BW8" s="13"/>
      <c r="BX8" s="13"/>
      <c r="BY8" s="13"/>
      <c r="BZ8" s="13"/>
      <c r="CA8" s="13"/>
      <c r="CB8" s="13"/>
      <c r="CC8" s="13"/>
      <c r="CD8" s="13"/>
      <c r="CE8" s="13"/>
      <c r="CF8" s="13"/>
      <c r="CG8" s="13"/>
      <c r="CH8" s="13"/>
      <c r="CI8" s="13"/>
      <c r="CJ8" s="13"/>
      <c r="CK8" s="13"/>
      <c r="CL8" s="13"/>
      <c r="CM8" s="13"/>
      <c r="CN8" s="13"/>
      <c r="CO8" s="13"/>
      <c r="CP8" s="13"/>
      <c r="CQ8" s="13"/>
      <c r="CR8" s="13"/>
      <c r="CS8" s="13"/>
      <c r="CT8" s="13"/>
      <c r="CU8" s="13"/>
      <c r="CV8" s="13"/>
      <c r="CW8" s="31" t="n">
        <v>1</v>
      </c>
      <c r="CX8" s="32" t="s">
        <v>35</v>
      </c>
      <c r="CY8" s="74" t="s">
        <v>88</v>
      </c>
      <c r="CZ8" s="74"/>
      <c r="DA8" s="74"/>
      <c r="DB8" s="74"/>
      <c r="DC8" s="13"/>
      <c r="DD8" s="13"/>
      <c r="DE8" s="13"/>
      <c r="DF8" s="13"/>
      <c r="DG8" s="13"/>
      <c r="DH8" s="13"/>
      <c r="DI8" s="13"/>
      <c r="DJ8" s="13"/>
      <c r="DK8" s="13"/>
      <c r="DL8" s="13"/>
      <c r="DM8" s="13"/>
      <c r="DN8" s="13"/>
      <c r="DO8" s="13"/>
      <c r="DP8" s="13"/>
      <c r="DQ8" s="13"/>
      <c r="DR8" s="13"/>
      <c r="DS8" s="13"/>
      <c r="DT8" s="13"/>
      <c r="DU8" s="13"/>
      <c r="DV8" s="13"/>
      <c r="DW8" s="13"/>
      <c r="DX8" s="13"/>
      <c r="DY8" s="13"/>
      <c r="DZ8" s="13"/>
      <c r="EA8" s="21" t="s">
        <v>69</v>
      </c>
      <c r="EB8" s="67" t="n">
        <v>0.75</v>
      </c>
    </row>
    <row r="9" customFormat="false" ht="15.75" hidden="false" customHeight="true" outlineLevel="0" collapsed="false">
      <c r="A9" s="31" t="s">
        <v>25</v>
      </c>
      <c r="B9" s="60" t="str">
        <f aca="false">IF(COVERPAGE!S10=0,"",COVERPAGE!S10)</f>
        <v/>
      </c>
      <c r="C9" s="61"/>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61"/>
      <c r="AI9" s="71"/>
      <c r="AJ9" s="71"/>
      <c r="AK9" s="71"/>
      <c r="AL9" s="71"/>
      <c r="AM9" s="71"/>
      <c r="AN9" s="71"/>
      <c r="AO9" s="71"/>
      <c r="AP9" s="71"/>
      <c r="AQ9" s="71"/>
      <c r="AR9" s="71"/>
      <c r="AS9" s="71"/>
      <c r="AT9" s="71"/>
      <c r="AU9" s="71"/>
      <c r="AV9" s="71"/>
      <c r="AW9" s="71"/>
      <c r="AX9" s="71"/>
      <c r="AY9" s="71"/>
      <c r="AZ9" s="71"/>
      <c r="BA9" s="71"/>
      <c r="BB9" s="71"/>
      <c r="BC9" s="71"/>
      <c r="BD9" s="71"/>
      <c r="BE9" s="71"/>
      <c r="BF9" s="71"/>
      <c r="BG9" s="71"/>
      <c r="BH9" s="71"/>
      <c r="BI9" s="71"/>
      <c r="BJ9" s="71"/>
      <c r="BK9" s="71"/>
      <c r="BL9" s="72"/>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31" t="n">
        <v>2</v>
      </c>
      <c r="CX9" s="32" t="s">
        <v>39</v>
      </c>
      <c r="CY9" s="75" t="s">
        <v>89</v>
      </c>
      <c r="CZ9" s="75"/>
      <c r="DA9" s="75"/>
      <c r="DB9" s="75"/>
      <c r="DC9" s="13"/>
      <c r="DD9" s="13"/>
      <c r="DE9" s="13"/>
      <c r="DF9" s="13"/>
      <c r="DG9" s="13"/>
      <c r="DH9" s="13"/>
      <c r="DI9" s="13"/>
      <c r="DJ9" s="13"/>
      <c r="DK9" s="13"/>
      <c r="DL9" s="13"/>
      <c r="DM9" s="13"/>
      <c r="DN9" s="13"/>
      <c r="DO9" s="13"/>
      <c r="DP9" s="13"/>
      <c r="DQ9" s="13"/>
      <c r="DR9" s="13"/>
      <c r="DS9" s="13"/>
      <c r="DT9" s="13"/>
      <c r="DU9" s="13"/>
      <c r="DV9" s="13"/>
      <c r="DW9" s="13"/>
      <c r="DX9" s="13"/>
      <c r="DY9" s="13"/>
      <c r="DZ9" s="13"/>
      <c r="EA9" s="21" t="s">
        <v>70</v>
      </c>
      <c r="EB9" s="67" t="n">
        <v>0.8</v>
      </c>
    </row>
    <row r="10" customFormat="false" ht="15.75" hidden="false" customHeight="true" outlineLevel="0" collapsed="false">
      <c r="A10" s="31" t="s">
        <v>90</v>
      </c>
      <c r="B10" s="76" t="n">
        <f aca="false">COVERPAGE!S11</f>
        <v>0.6</v>
      </c>
      <c r="C10" s="77"/>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71"/>
      <c r="AI10" s="71"/>
      <c r="AJ10" s="71"/>
      <c r="AK10" s="71"/>
      <c r="AL10" s="71"/>
      <c r="AM10" s="71"/>
      <c r="AN10" s="71"/>
      <c r="AO10" s="71"/>
      <c r="AP10" s="71"/>
      <c r="AQ10" s="71"/>
      <c r="AR10" s="71"/>
      <c r="AS10" s="71"/>
      <c r="AT10" s="71"/>
      <c r="AU10" s="71"/>
      <c r="AV10" s="71"/>
      <c r="AW10" s="71"/>
      <c r="AX10" s="71"/>
      <c r="AY10" s="71"/>
      <c r="AZ10" s="71"/>
      <c r="BA10" s="71"/>
      <c r="BB10" s="71"/>
      <c r="BC10" s="71"/>
      <c r="BD10" s="71"/>
      <c r="BE10" s="71"/>
      <c r="BF10" s="71"/>
      <c r="BG10" s="71"/>
      <c r="BH10" s="71"/>
      <c r="BI10" s="71"/>
      <c r="BJ10" s="71"/>
      <c r="BK10" s="71"/>
      <c r="BL10" s="72"/>
      <c r="BM10" s="13"/>
      <c r="BN10" s="13"/>
      <c r="BO10" s="13"/>
      <c r="BP10" s="13"/>
      <c r="BQ10" s="13"/>
      <c r="BR10" s="13"/>
      <c r="BS10" s="13"/>
      <c r="BT10" s="13"/>
      <c r="BU10" s="13"/>
      <c r="BV10" s="13"/>
      <c r="BW10" s="13"/>
      <c r="BX10" s="13"/>
      <c r="BY10" s="13"/>
      <c r="BZ10" s="13"/>
      <c r="CA10" s="13"/>
      <c r="CB10" s="13"/>
      <c r="CC10" s="13"/>
      <c r="CD10" s="13"/>
      <c r="CE10" s="13"/>
      <c r="CF10" s="13"/>
      <c r="CG10" s="13"/>
      <c r="CH10" s="13"/>
      <c r="CI10" s="13"/>
      <c r="CJ10" s="13"/>
      <c r="CK10" s="13"/>
      <c r="CL10" s="13"/>
      <c r="CM10" s="13"/>
      <c r="CN10" s="13"/>
      <c r="CO10" s="13"/>
      <c r="CP10" s="13"/>
      <c r="CQ10" s="13"/>
      <c r="CR10" s="13"/>
      <c r="CS10" s="13"/>
      <c r="CT10" s="13"/>
      <c r="CU10" s="13"/>
      <c r="CV10" s="13"/>
      <c r="CW10" s="31" t="n">
        <v>3</v>
      </c>
      <c r="CX10" s="32" t="s">
        <v>42</v>
      </c>
      <c r="CY10" s="74" t="s">
        <v>91</v>
      </c>
      <c r="CZ10" s="74"/>
      <c r="DA10" s="74"/>
      <c r="DB10" s="74"/>
      <c r="DC10" s="13"/>
      <c r="DD10" s="13"/>
      <c r="DE10" s="13"/>
      <c r="DF10" s="13"/>
      <c r="DG10" s="13"/>
      <c r="DH10" s="13"/>
      <c r="DI10" s="13"/>
      <c r="DJ10" s="13"/>
      <c r="DK10" s="13"/>
      <c r="DL10" s="13"/>
      <c r="DM10" s="13"/>
      <c r="DN10" s="13"/>
      <c r="DO10" s="13"/>
      <c r="DP10" s="13"/>
      <c r="DQ10" s="13"/>
      <c r="DR10" s="13"/>
      <c r="DS10" s="13"/>
      <c r="DT10" s="13"/>
      <c r="DU10" s="13"/>
      <c r="DV10" s="13"/>
      <c r="DW10" s="13"/>
      <c r="DX10" s="13"/>
      <c r="DY10" s="13"/>
      <c r="DZ10" s="13"/>
      <c r="EA10" s="21" t="s">
        <v>71</v>
      </c>
      <c r="EB10" s="67"/>
    </row>
    <row r="11" customFormat="false" ht="15.75" hidden="false" customHeight="true" outlineLevel="0" collapsed="false">
      <c r="A11" s="13"/>
      <c r="B11" s="13"/>
      <c r="C11" s="63" t="s">
        <v>92</v>
      </c>
      <c r="D11" s="78" t="s">
        <v>93</v>
      </c>
      <c r="E11" s="78"/>
      <c r="F11" s="78"/>
      <c r="G11" s="78"/>
      <c r="H11" s="78"/>
      <c r="I11" s="78"/>
      <c r="J11" s="78"/>
      <c r="K11" s="78"/>
      <c r="L11" s="78"/>
      <c r="M11" s="78"/>
      <c r="N11" s="78"/>
      <c r="O11" s="78"/>
      <c r="P11" s="78"/>
      <c r="Q11" s="78"/>
      <c r="R11" s="78"/>
      <c r="S11" s="78"/>
      <c r="T11" s="78"/>
      <c r="U11" s="78"/>
      <c r="V11" s="78"/>
      <c r="W11" s="78"/>
      <c r="X11" s="78"/>
      <c r="Y11" s="78"/>
      <c r="Z11" s="78"/>
      <c r="AA11" s="78"/>
      <c r="AB11" s="78"/>
      <c r="AC11" s="78"/>
      <c r="AD11" s="78"/>
      <c r="AE11" s="78"/>
      <c r="AF11" s="78"/>
      <c r="AG11" s="78"/>
      <c r="AH11" s="79"/>
      <c r="AI11" s="79"/>
      <c r="AJ11" s="80" t="s">
        <v>94</v>
      </c>
      <c r="AK11" s="80"/>
      <c r="AL11" s="80"/>
      <c r="AM11" s="80"/>
      <c r="AN11" s="80"/>
      <c r="AO11" s="80"/>
      <c r="AP11" s="80"/>
      <c r="AQ11" s="80"/>
      <c r="AR11" s="80"/>
      <c r="AS11" s="80"/>
      <c r="AT11" s="80"/>
      <c r="AU11" s="80"/>
      <c r="AV11" s="80"/>
      <c r="AW11" s="80"/>
      <c r="AX11" s="80"/>
      <c r="AY11" s="80"/>
      <c r="AZ11" s="80"/>
      <c r="BA11" s="80"/>
      <c r="BB11" s="80"/>
      <c r="BC11" s="80"/>
      <c r="BD11" s="80"/>
      <c r="BE11" s="80"/>
      <c r="BF11" s="80"/>
      <c r="BG11" s="80"/>
      <c r="BH11" s="80"/>
      <c r="BI11" s="80"/>
      <c r="BJ11" s="80"/>
      <c r="BK11" s="80"/>
      <c r="BL11" s="80"/>
      <c r="BM11" s="80"/>
      <c r="BN11" s="79"/>
      <c r="BO11" s="13"/>
      <c r="BP11" s="81" t="s">
        <v>95</v>
      </c>
      <c r="BQ11" s="81"/>
      <c r="BR11" s="81"/>
      <c r="BS11" s="81"/>
      <c r="BT11" s="81"/>
      <c r="BU11" s="81"/>
      <c r="BV11" s="81"/>
      <c r="BW11" s="81"/>
      <c r="BX11" s="81"/>
      <c r="BY11" s="81"/>
      <c r="BZ11" s="81"/>
      <c r="CA11" s="81"/>
      <c r="CB11" s="81"/>
      <c r="CC11" s="81"/>
      <c r="CD11" s="81"/>
      <c r="CE11" s="81"/>
      <c r="CF11" s="81"/>
      <c r="CG11" s="81"/>
      <c r="CH11" s="81"/>
      <c r="CI11" s="81"/>
      <c r="CJ11" s="81"/>
      <c r="CK11" s="81"/>
      <c r="CL11" s="81"/>
      <c r="CM11" s="81"/>
      <c r="CN11" s="81"/>
      <c r="CO11" s="81"/>
      <c r="CP11" s="81"/>
      <c r="CQ11" s="81"/>
      <c r="CR11" s="81"/>
      <c r="CS11" s="81"/>
      <c r="CT11" s="82"/>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21" t="s">
        <v>72</v>
      </c>
      <c r="EB11" s="14"/>
    </row>
    <row r="12" customFormat="false" ht="15.75" hidden="false" customHeight="true" outlineLevel="0" collapsed="false">
      <c r="A12" s="64" t="s">
        <v>96</v>
      </c>
      <c r="B12" s="64" t="s">
        <v>97</v>
      </c>
      <c r="C12" s="64" t="s">
        <v>98</v>
      </c>
      <c r="D12" s="83" t="s">
        <v>76</v>
      </c>
      <c r="E12" s="83" t="s">
        <v>76</v>
      </c>
      <c r="F12" s="83" t="s">
        <v>76</v>
      </c>
      <c r="G12" s="83" t="s">
        <v>76</v>
      </c>
      <c r="H12" s="83" t="s">
        <v>76</v>
      </c>
      <c r="I12" s="83" t="s">
        <v>78</v>
      </c>
      <c r="J12" s="83" t="s">
        <v>78</v>
      </c>
      <c r="K12" s="83"/>
      <c r="L12" s="83"/>
      <c r="M12" s="83"/>
      <c r="N12" s="83"/>
      <c r="O12" s="83"/>
      <c r="P12" s="83"/>
      <c r="Q12" s="83"/>
      <c r="R12" s="83"/>
      <c r="S12" s="83"/>
      <c r="T12" s="83"/>
      <c r="U12" s="83"/>
      <c r="V12" s="83"/>
      <c r="W12" s="83"/>
      <c r="X12" s="83"/>
      <c r="Y12" s="83"/>
      <c r="Z12" s="83"/>
      <c r="AA12" s="83"/>
      <c r="AB12" s="83"/>
      <c r="AC12" s="83"/>
      <c r="AD12" s="83"/>
      <c r="AE12" s="83"/>
      <c r="AF12" s="83"/>
      <c r="AG12" s="83"/>
      <c r="AH12" s="84" t="s">
        <v>99</v>
      </c>
      <c r="AI12" s="85" t="s">
        <v>99</v>
      </c>
      <c r="AJ12" s="83" t="s">
        <v>76</v>
      </c>
      <c r="AK12" s="83" t="s">
        <v>76</v>
      </c>
      <c r="AL12" s="83" t="s">
        <v>76</v>
      </c>
      <c r="AM12" s="83" t="s">
        <v>76</v>
      </c>
      <c r="AN12" s="83" t="s">
        <v>76</v>
      </c>
      <c r="AO12" s="83" t="s">
        <v>76</v>
      </c>
      <c r="AP12" s="83" t="s">
        <v>76</v>
      </c>
      <c r="AQ12" s="83" t="s">
        <v>76</v>
      </c>
      <c r="AR12" s="83" t="s">
        <v>76</v>
      </c>
      <c r="AS12" s="83" t="s">
        <v>78</v>
      </c>
      <c r="AT12" s="83" t="s">
        <v>78</v>
      </c>
      <c r="AU12" s="83" t="s">
        <v>78</v>
      </c>
      <c r="AV12" s="83" t="s">
        <v>78</v>
      </c>
      <c r="AW12" s="86"/>
      <c r="AX12" s="86"/>
      <c r="AY12" s="83"/>
      <c r="AZ12" s="83"/>
      <c r="BA12" s="83"/>
      <c r="BB12" s="83"/>
      <c r="BC12" s="83"/>
      <c r="BD12" s="83"/>
      <c r="BE12" s="83"/>
      <c r="BF12" s="83"/>
      <c r="BG12" s="83"/>
      <c r="BH12" s="83"/>
      <c r="BI12" s="83"/>
      <c r="BJ12" s="83"/>
      <c r="BK12" s="83"/>
      <c r="BL12" s="83"/>
      <c r="BM12" s="83"/>
      <c r="BN12" s="84" t="s">
        <v>99</v>
      </c>
      <c r="BO12" s="85" t="s">
        <v>99</v>
      </c>
      <c r="BP12" s="83" t="s">
        <v>76</v>
      </c>
      <c r="BQ12" s="83" t="s">
        <v>76</v>
      </c>
      <c r="BR12" s="83" t="s">
        <v>76</v>
      </c>
      <c r="BS12" s="83" t="s">
        <v>76</v>
      </c>
      <c r="BT12" s="83" t="s">
        <v>76</v>
      </c>
      <c r="BU12" s="83" t="s">
        <v>76</v>
      </c>
      <c r="BV12" s="83" t="s">
        <v>78</v>
      </c>
      <c r="BW12" s="83" t="s">
        <v>78</v>
      </c>
      <c r="BX12" s="83" t="s">
        <v>78</v>
      </c>
      <c r="BY12" s="83" t="s">
        <v>78</v>
      </c>
      <c r="BZ12" s="83" t="s">
        <v>78</v>
      </c>
      <c r="CA12" s="83"/>
      <c r="CB12" s="83"/>
      <c r="CC12" s="83"/>
      <c r="CD12" s="83"/>
      <c r="CE12" s="83"/>
      <c r="CF12" s="83"/>
      <c r="CG12" s="83"/>
      <c r="CH12" s="83"/>
      <c r="CI12" s="83"/>
      <c r="CJ12" s="83"/>
      <c r="CK12" s="83"/>
      <c r="CL12" s="83"/>
      <c r="CM12" s="83"/>
      <c r="CN12" s="83"/>
      <c r="CO12" s="83"/>
      <c r="CP12" s="83"/>
      <c r="CQ12" s="83"/>
      <c r="CR12" s="83"/>
      <c r="CS12" s="83"/>
      <c r="CT12" s="84" t="s">
        <v>99</v>
      </c>
      <c r="CU12" s="85" t="s">
        <v>99</v>
      </c>
      <c r="CV12" s="87" t="s">
        <v>100</v>
      </c>
      <c r="CW12" s="87"/>
      <c r="CX12" s="87"/>
      <c r="CY12" s="87"/>
      <c r="CZ12" s="87"/>
      <c r="DA12" s="87"/>
      <c r="DB12" s="87"/>
      <c r="DC12" s="87"/>
      <c r="DD12" s="87"/>
      <c r="DE12" s="87"/>
      <c r="DF12" s="87"/>
      <c r="DG12" s="87"/>
      <c r="DH12" s="87"/>
      <c r="DI12" s="87"/>
      <c r="DJ12" s="87"/>
      <c r="DK12" s="87"/>
      <c r="DL12" s="87"/>
      <c r="DM12" s="87"/>
      <c r="DN12" s="87"/>
      <c r="DO12" s="87"/>
      <c r="DP12" s="87"/>
      <c r="DQ12" s="87"/>
      <c r="DR12" s="87"/>
      <c r="DS12" s="87"/>
      <c r="DT12" s="87"/>
      <c r="DU12" s="87"/>
      <c r="DV12" s="87"/>
      <c r="DW12" s="87"/>
      <c r="DX12" s="87"/>
      <c r="DY12" s="87"/>
      <c r="DZ12" s="13"/>
      <c r="EA12" s="21" t="s">
        <v>73</v>
      </c>
    </row>
    <row r="13" customFormat="false" ht="15.75" hidden="false" customHeight="true" outlineLevel="0" collapsed="false">
      <c r="A13" s="64"/>
      <c r="B13" s="64"/>
      <c r="C13" s="64" t="s">
        <v>101</v>
      </c>
      <c r="D13" s="88" t="n">
        <v>1</v>
      </c>
      <c r="E13" s="88" t="n">
        <v>2</v>
      </c>
      <c r="F13" s="88" t="n">
        <v>3</v>
      </c>
      <c r="G13" s="88" t="n">
        <v>4</v>
      </c>
      <c r="H13" s="88" t="n">
        <v>5</v>
      </c>
      <c r="I13" s="88" t="n">
        <v>1</v>
      </c>
      <c r="J13" s="88" t="n">
        <v>2</v>
      </c>
      <c r="K13" s="88"/>
      <c r="L13" s="88"/>
      <c r="M13" s="88"/>
      <c r="N13" s="88"/>
      <c r="O13" s="88"/>
      <c r="P13" s="88"/>
      <c r="Q13" s="88"/>
      <c r="R13" s="88"/>
      <c r="S13" s="88"/>
      <c r="T13" s="88"/>
      <c r="U13" s="88"/>
      <c r="V13" s="88"/>
      <c r="W13" s="88"/>
      <c r="X13" s="88"/>
      <c r="Y13" s="88"/>
      <c r="Z13" s="88"/>
      <c r="AA13" s="88"/>
      <c r="AB13" s="88"/>
      <c r="AC13" s="88"/>
      <c r="AD13" s="88"/>
      <c r="AE13" s="88"/>
      <c r="AF13" s="88"/>
      <c r="AG13" s="88"/>
      <c r="AH13" s="89" t="s">
        <v>76</v>
      </c>
      <c r="AI13" s="90" t="s">
        <v>78</v>
      </c>
      <c r="AJ13" s="91" t="n">
        <v>1</v>
      </c>
      <c r="AK13" s="88" t="n">
        <v>2</v>
      </c>
      <c r="AL13" s="91" t="n">
        <v>3</v>
      </c>
      <c r="AM13" s="88" t="n">
        <v>4</v>
      </c>
      <c r="AN13" s="91" t="n">
        <v>5</v>
      </c>
      <c r="AO13" s="88" t="n">
        <v>6</v>
      </c>
      <c r="AP13" s="91" t="n">
        <v>7</v>
      </c>
      <c r="AQ13" s="88" t="n">
        <v>8</v>
      </c>
      <c r="AR13" s="88" t="n">
        <v>10</v>
      </c>
      <c r="AS13" s="91" t="n">
        <v>11</v>
      </c>
      <c r="AT13" s="88" t="n">
        <v>12</v>
      </c>
      <c r="AU13" s="91" t="n">
        <v>13</v>
      </c>
      <c r="AV13" s="88" t="n">
        <v>14</v>
      </c>
      <c r="AW13" s="86"/>
      <c r="AX13" s="86"/>
      <c r="AY13" s="88"/>
      <c r="AZ13" s="88"/>
      <c r="BA13" s="88"/>
      <c r="BB13" s="88"/>
      <c r="BC13" s="88"/>
      <c r="BD13" s="88"/>
      <c r="BE13" s="88"/>
      <c r="BF13" s="88"/>
      <c r="BG13" s="88"/>
      <c r="BH13" s="88"/>
      <c r="BI13" s="88"/>
      <c r="BJ13" s="88"/>
      <c r="BK13" s="88"/>
      <c r="BL13" s="88"/>
      <c r="BM13" s="88"/>
      <c r="BN13" s="89" t="s">
        <v>76</v>
      </c>
      <c r="BO13" s="90" t="s">
        <v>78</v>
      </c>
      <c r="BP13" s="88" t="n">
        <v>1</v>
      </c>
      <c r="BQ13" s="88" t="n">
        <v>2</v>
      </c>
      <c r="BR13" s="88" t="n">
        <v>3</v>
      </c>
      <c r="BS13" s="88" t="n">
        <v>4</v>
      </c>
      <c r="BT13" s="88" t="n">
        <v>5</v>
      </c>
      <c r="BU13" s="88" t="n">
        <v>6</v>
      </c>
      <c r="BV13" s="88" t="n">
        <v>7</v>
      </c>
      <c r="BW13" s="88" t="n">
        <v>8</v>
      </c>
      <c r="BX13" s="88" t="n">
        <v>9</v>
      </c>
      <c r="BY13" s="88" t="n">
        <v>10</v>
      </c>
      <c r="BZ13" s="88" t="n">
        <v>11</v>
      </c>
      <c r="CA13" s="88"/>
      <c r="CB13" s="88"/>
      <c r="CC13" s="88"/>
      <c r="CD13" s="88"/>
      <c r="CE13" s="88"/>
      <c r="CF13" s="88"/>
      <c r="CG13" s="88"/>
      <c r="CH13" s="88"/>
      <c r="CI13" s="88"/>
      <c r="CJ13" s="88"/>
      <c r="CK13" s="88"/>
      <c r="CL13" s="88"/>
      <c r="CM13" s="88"/>
      <c r="CN13" s="88"/>
      <c r="CO13" s="88"/>
      <c r="CP13" s="88"/>
      <c r="CQ13" s="88"/>
      <c r="CR13" s="88"/>
      <c r="CS13" s="88"/>
      <c r="CT13" s="92" t="s">
        <v>76</v>
      </c>
      <c r="CU13" s="93" t="s">
        <v>78</v>
      </c>
      <c r="CV13" s="94" t="s">
        <v>102</v>
      </c>
      <c r="CW13" s="95" t="s">
        <v>103</v>
      </c>
      <c r="CX13" s="95" t="s">
        <v>104</v>
      </c>
      <c r="CY13" s="94" t="s">
        <v>105</v>
      </c>
      <c r="CZ13" s="95" t="s">
        <v>106</v>
      </c>
      <c r="DA13" s="95" t="s">
        <v>104</v>
      </c>
      <c r="DB13" s="94" t="s">
        <v>107</v>
      </c>
      <c r="DC13" s="95" t="s">
        <v>108</v>
      </c>
      <c r="DD13" s="95" t="s">
        <v>104</v>
      </c>
      <c r="DE13" s="94" t="s">
        <v>109</v>
      </c>
      <c r="DF13" s="95" t="s">
        <v>110</v>
      </c>
      <c r="DG13" s="95" t="s">
        <v>104</v>
      </c>
      <c r="DH13" s="94" t="s">
        <v>111</v>
      </c>
      <c r="DI13" s="95" t="s">
        <v>112</v>
      </c>
      <c r="DJ13" s="95" t="s">
        <v>104</v>
      </c>
      <c r="DK13" s="94" t="s">
        <v>113</v>
      </c>
      <c r="DL13" s="95" t="s">
        <v>114</v>
      </c>
      <c r="DM13" s="95" t="s">
        <v>104</v>
      </c>
      <c r="DN13" s="94" t="s">
        <v>115</v>
      </c>
      <c r="DO13" s="95" t="s">
        <v>116</v>
      </c>
      <c r="DP13" s="95" t="s">
        <v>104</v>
      </c>
      <c r="DQ13" s="94" t="s">
        <v>117</v>
      </c>
      <c r="DR13" s="95" t="s">
        <v>118</v>
      </c>
      <c r="DS13" s="95" t="s">
        <v>104</v>
      </c>
      <c r="DT13" s="94" t="s">
        <v>119</v>
      </c>
      <c r="DU13" s="95" t="s">
        <v>120</v>
      </c>
      <c r="DV13" s="95" t="s">
        <v>104</v>
      </c>
      <c r="DW13" s="94" t="s">
        <v>121</v>
      </c>
      <c r="DX13" s="95" t="s">
        <v>122</v>
      </c>
      <c r="DY13" s="95" t="s">
        <v>104</v>
      </c>
      <c r="DZ13" s="13"/>
      <c r="EA13" s="21" t="s">
        <v>74</v>
      </c>
    </row>
    <row r="14" customFormat="false" ht="15.75" hidden="false" customHeight="true" outlineLevel="0" collapsed="false">
      <c r="A14" s="64"/>
      <c r="B14" s="64"/>
      <c r="C14" s="64" t="s">
        <v>123</v>
      </c>
      <c r="D14" s="96" t="s">
        <v>65</v>
      </c>
      <c r="E14" s="96" t="s">
        <v>65</v>
      </c>
      <c r="F14" s="96" t="s">
        <v>65</v>
      </c>
      <c r="G14" s="96"/>
      <c r="H14" s="96" t="s">
        <v>67</v>
      </c>
      <c r="I14" s="96" t="s">
        <v>68</v>
      </c>
      <c r="J14" s="96" t="s">
        <v>69</v>
      </c>
      <c r="K14" s="96"/>
      <c r="L14" s="96"/>
      <c r="M14" s="96"/>
      <c r="N14" s="96"/>
      <c r="O14" s="96"/>
      <c r="P14" s="96"/>
      <c r="Q14" s="96"/>
      <c r="R14" s="96"/>
      <c r="S14" s="96"/>
      <c r="T14" s="96"/>
      <c r="U14" s="96"/>
      <c r="V14" s="96"/>
      <c r="W14" s="96"/>
      <c r="X14" s="96"/>
      <c r="Y14" s="96"/>
      <c r="Z14" s="96"/>
      <c r="AA14" s="96"/>
      <c r="AB14" s="96"/>
      <c r="AC14" s="96"/>
      <c r="AD14" s="96"/>
      <c r="AE14" s="96"/>
      <c r="AF14" s="96"/>
      <c r="AG14" s="96"/>
      <c r="AH14" s="97"/>
      <c r="AI14" s="98"/>
      <c r="AJ14" s="96" t="s">
        <v>66</v>
      </c>
      <c r="AK14" s="96" t="s">
        <v>66</v>
      </c>
      <c r="AL14" s="96" t="s">
        <v>66</v>
      </c>
      <c r="AM14" s="96" t="s">
        <v>66</v>
      </c>
      <c r="AN14" s="96" t="s">
        <v>66</v>
      </c>
      <c r="AO14" s="96" t="s">
        <v>66</v>
      </c>
      <c r="AP14" s="96" t="s">
        <v>66</v>
      </c>
      <c r="AQ14" s="96" t="s">
        <v>66</v>
      </c>
      <c r="AR14" s="96"/>
      <c r="AS14" s="96"/>
      <c r="AT14" s="96" t="s">
        <v>66</v>
      </c>
      <c r="AU14" s="96" t="s">
        <v>66</v>
      </c>
      <c r="AV14" s="96" t="s">
        <v>66</v>
      </c>
      <c r="AW14" s="86"/>
      <c r="AX14" s="86"/>
      <c r="AY14" s="96"/>
      <c r="AZ14" s="96"/>
      <c r="BA14" s="96"/>
      <c r="BB14" s="96"/>
      <c r="BC14" s="96"/>
      <c r="BD14" s="96"/>
      <c r="BE14" s="96"/>
      <c r="BF14" s="96"/>
      <c r="BG14" s="96"/>
      <c r="BH14" s="96"/>
      <c r="BI14" s="96"/>
      <c r="BJ14" s="96"/>
      <c r="BK14" s="96"/>
      <c r="BL14" s="96"/>
      <c r="BM14" s="96"/>
      <c r="BN14" s="97"/>
      <c r="BO14" s="98"/>
      <c r="BP14" s="96" t="s">
        <v>67</v>
      </c>
      <c r="BQ14" s="96" t="s">
        <v>67</v>
      </c>
      <c r="BR14" s="96" t="s">
        <v>67</v>
      </c>
      <c r="BS14" s="96" t="s">
        <v>67</v>
      </c>
      <c r="BT14" s="96" t="s">
        <v>67</v>
      </c>
      <c r="BU14" s="96" t="s">
        <v>67</v>
      </c>
      <c r="BV14" s="96" t="s">
        <v>67</v>
      </c>
      <c r="BW14" s="96" t="s">
        <v>67</v>
      </c>
      <c r="BX14" s="96" t="s">
        <v>67</v>
      </c>
      <c r="BY14" s="96" t="s">
        <v>68</v>
      </c>
      <c r="BZ14" s="96" t="s">
        <v>69</v>
      </c>
      <c r="CA14" s="96"/>
      <c r="CB14" s="96"/>
      <c r="CC14" s="96"/>
      <c r="CD14" s="96"/>
      <c r="CE14" s="96"/>
      <c r="CF14" s="96"/>
      <c r="CG14" s="96"/>
      <c r="CH14" s="96"/>
      <c r="CI14" s="96"/>
      <c r="CJ14" s="96"/>
      <c r="CK14" s="96"/>
      <c r="CL14" s="96"/>
      <c r="CM14" s="96"/>
      <c r="CN14" s="96"/>
      <c r="CO14" s="96"/>
      <c r="CP14" s="96"/>
      <c r="CQ14" s="96"/>
      <c r="CR14" s="96"/>
      <c r="CS14" s="96"/>
      <c r="CT14" s="99"/>
      <c r="CU14" s="100"/>
      <c r="CV14" s="94"/>
      <c r="CW14" s="94"/>
      <c r="CX14" s="94"/>
      <c r="CY14" s="94"/>
      <c r="CZ14" s="94"/>
      <c r="DA14" s="94"/>
      <c r="DB14" s="94"/>
      <c r="DC14" s="94"/>
      <c r="DD14" s="94"/>
      <c r="DE14" s="94"/>
      <c r="DF14" s="94"/>
      <c r="DG14" s="94"/>
      <c r="DH14" s="94"/>
      <c r="DI14" s="94"/>
      <c r="DJ14" s="94"/>
      <c r="DK14" s="94"/>
      <c r="DL14" s="94"/>
      <c r="DM14" s="94"/>
      <c r="DN14" s="94"/>
      <c r="DO14" s="94"/>
      <c r="DP14" s="94"/>
      <c r="DQ14" s="94"/>
      <c r="DR14" s="94"/>
      <c r="DS14" s="94"/>
      <c r="DT14" s="94"/>
      <c r="DU14" s="94"/>
      <c r="DV14" s="94"/>
      <c r="DW14" s="94"/>
      <c r="DX14" s="94"/>
      <c r="DY14" s="94"/>
      <c r="DZ14" s="13"/>
      <c r="EA14" s="13"/>
    </row>
    <row r="15" customFormat="false" ht="33" hidden="false" customHeight="true" outlineLevel="0" collapsed="false">
      <c r="A15" s="64"/>
      <c r="B15" s="64"/>
      <c r="C15" s="64" t="s">
        <v>124</v>
      </c>
      <c r="D15" s="101" t="s">
        <v>125</v>
      </c>
      <c r="E15" s="101" t="s">
        <v>126</v>
      </c>
      <c r="F15" s="101" t="s">
        <v>127</v>
      </c>
      <c r="G15" s="102"/>
      <c r="H15" s="102"/>
      <c r="I15" s="102"/>
      <c r="J15" s="102" t="s">
        <v>128</v>
      </c>
      <c r="K15" s="102"/>
      <c r="L15" s="102"/>
      <c r="M15" s="102"/>
      <c r="N15" s="102"/>
      <c r="O15" s="102"/>
      <c r="P15" s="102"/>
      <c r="Q15" s="102"/>
      <c r="R15" s="102"/>
      <c r="S15" s="102"/>
      <c r="T15" s="102"/>
      <c r="U15" s="102"/>
      <c r="V15" s="102"/>
      <c r="W15" s="102"/>
      <c r="X15" s="102"/>
      <c r="Y15" s="102"/>
      <c r="Z15" s="102"/>
      <c r="AA15" s="102"/>
      <c r="AB15" s="102"/>
      <c r="AC15" s="101"/>
      <c r="AD15" s="102"/>
      <c r="AE15" s="102"/>
      <c r="AF15" s="102"/>
      <c r="AG15" s="102"/>
      <c r="AH15" s="103"/>
      <c r="AI15" s="104"/>
      <c r="AJ15" s="101" t="s">
        <v>129</v>
      </c>
      <c r="AK15" s="102" t="s">
        <v>130</v>
      </c>
      <c r="AL15" s="101" t="s">
        <v>131</v>
      </c>
      <c r="AM15" s="101" t="s">
        <v>132</v>
      </c>
      <c r="AN15" s="102" t="s">
        <v>133</v>
      </c>
      <c r="AO15" s="101" t="s">
        <v>134</v>
      </c>
      <c r="AP15" s="101" t="s">
        <v>135</v>
      </c>
      <c r="AQ15" s="102" t="s">
        <v>136</v>
      </c>
      <c r="AR15" s="102"/>
      <c r="AS15" s="102"/>
      <c r="AT15" s="102"/>
      <c r="AU15" s="102"/>
      <c r="AV15" s="105"/>
      <c r="AW15" s="86"/>
      <c r="AX15" s="86"/>
      <c r="AY15" s="102"/>
      <c r="AZ15" s="102"/>
      <c r="BA15" s="102"/>
      <c r="BB15" s="102"/>
      <c r="BC15" s="102"/>
      <c r="BD15" s="102"/>
      <c r="BE15" s="102"/>
      <c r="BF15" s="102"/>
      <c r="BG15" s="102"/>
      <c r="BH15" s="102"/>
      <c r="BI15" s="102"/>
      <c r="BJ15" s="102"/>
      <c r="BK15" s="102"/>
      <c r="BL15" s="102"/>
      <c r="BM15" s="102"/>
      <c r="BN15" s="103"/>
      <c r="BO15" s="104"/>
      <c r="BP15" s="101" t="s">
        <v>137</v>
      </c>
      <c r="BQ15" s="101" t="s">
        <v>138</v>
      </c>
      <c r="BR15" s="101" t="s">
        <v>139</v>
      </c>
      <c r="BS15" s="102" t="s">
        <v>140</v>
      </c>
      <c r="BT15" s="102" t="s">
        <v>141</v>
      </c>
      <c r="BU15" s="105"/>
      <c r="BV15" s="105"/>
      <c r="BW15" s="105"/>
      <c r="BX15" s="105"/>
      <c r="BY15" s="105"/>
      <c r="BZ15" s="105"/>
      <c r="CA15" s="102"/>
      <c r="CB15" s="102"/>
      <c r="CC15" s="102"/>
      <c r="CD15" s="102"/>
      <c r="CE15" s="102"/>
      <c r="CF15" s="102"/>
      <c r="CG15" s="102"/>
      <c r="CH15" s="102"/>
      <c r="CI15" s="102"/>
      <c r="CJ15" s="102"/>
      <c r="CK15" s="102"/>
      <c r="CL15" s="102"/>
      <c r="CM15" s="102"/>
      <c r="CN15" s="102"/>
      <c r="CO15" s="102"/>
      <c r="CP15" s="102"/>
      <c r="CQ15" s="102"/>
      <c r="CR15" s="102"/>
      <c r="CS15" s="102"/>
      <c r="CT15" s="103"/>
      <c r="CU15" s="104"/>
      <c r="CV15" s="94"/>
      <c r="CW15" s="94"/>
      <c r="CX15" s="94"/>
      <c r="CY15" s="94"/>
      <c r="CZ15" s="94"/>
      <c r="DA15" s="94"/>
      <c r="DB15" s="94"/>
      <c r="DC15" s="94"/>
      <c r="DD15" s="94"/>
      <c r="DE15" s="94"/>
      <c r="DF15" s="94"/>
      <c r="DG15" s="94"/>
      <c r="DH15" s="94"/>
      <c r="DI15" s="94"/>
      <c r="DJ15" s="94"/>
      <c r="DK15" s="94"/>
      <c r="DL15" s="94"/>
      <c r="DM15" s="94"/>
      <c r="DN15" s="94"/>
      <c r="DO15" s="94"/>
      <c r="DP15" s="94"/>
      <c r="DQ15" s="94"/>
      <c r="DR15" s="94"/>
      <c r="DS15" s="94"/>
      <c r="DT15" s="94"/>
      <c r="DU15" s="94"/>
      <c r="DV15" s="94"/>
      <c r="DW15" s="94"/>
      <c r="DX15" s="94"/>
      <c r="DY15" s="94"/>
      <c r="DZ15" s="13"/>
      <c r="EA15" s="13"/>
    </row>
    <row r="16" customFormat="false" ht="15.75" hidden="false" customHeight="true" outlineLevel="0" collapsed="false">
      <c r="A16" s="64"/>
      <c r="B16" s="64"/>
      <c r="C16" s="106" t="s">
        <v>142</v>
      </c>
      <c r="D16" s="107" t="n">
        <v>20</v>
      </c>
      <c r="E16" s="107" t="n">
        <v>20</v>
      </c>
      <c r="F16" s="107" t="n">
        <v>10</v>
      </c>
      <c r="G16" s="107" t="n">
        <v>20</v>
      </c>
      <c r="H16" s="107" t="n">
        <v>5</v>
      </c>
      <c r="I16" s="107" t="n">
        <v>100</v>
      </c>
      <c r="J16" s="107" t="n">
        <v>100</v>
      </c>
      <c r="K16" s="107"/>
      <c r="L16" s="107"/>
      <c r="M16" s="107"/>
      <c r="N16" s="107"/>
      <c r="O16" s="107"/>
      <c r="P16" s="107"/>
      <c r="Q16" s="107"/>
      <c r="R16" s="107"/>
      <c r="S16" s="107"/>
      <c r="T16" s="107"/>
      <c r="U16" s="107"/>
      <c r="V16" s="107"/>
      <c r="W16" s="107"/>
      <c r="X16" s="107"/>
      <c r="Y16" s="107"/>
      <c r="Z16" s="107"/>
      <c r="AA16" s="107"/>
      <c r="AB16" s="107"/>
      <c r="AC16" s="107"/>
      <c r="AD16" s="107"/>
      <c r="AE16" s="107"/>
      <c r="AF16" s="107"/>
      <c r="AG16" s="107"/>
      <c r="AH16" s="108" t="n">
        <f aca="false">IF(COUNTA(D16:AG16)&gt;0, SUMIF(D$12:AG$12,"TLA",D16:AG16), "")</f>
        <v>75</v>
      </c>
      <c r="AI16" s="108" t="n">
        <f aca="false">IF(COUNTA(D16:AG16)&gt;0, SUMIF(D$12:AG$12,"AT",D16:AG16), "")</f>
        <v>200</v>
      </c>
      <c r="AJ16" s="107" t="n">
        <v>10</v>
      </c>
      <c r="AK16" s="107" t="n">
        <v>10</v>
      </c>
      <c r="AL16" s="107" t="n">
        <v>10</v>
      </c>
      <c r="AM16" s="107" t="n">
        <v>10</v>
      </c>
      <c r="AN16" s="107" t="n">
        <v>10</v>
      </c>
      <c r="AO16" s="107" t="n">
        <v>10</v>
      </c>
      <c r="AP16" s="107" t="n">
        <v>10</v>
      </c>
      <c r="AQ16" s="107" t="n">
        <v>10</v>
      </c>
      <c r="AR16" s="107" t="n">
        <v>5</v>
      </c>
      <c r="AS16" s="107" t="n">
        <v>50</v>
      </c>
      <c r="AT16" s="107" t="n">
        <v>25</v>
      </c>
      <c r="AU16" s="107" t="n">
        <v>25</v>
      </c>
      <c r="AV16" s="107" t="n">
        <v>50</v>
      </c>
      <c r="AW16" s="86"/>
      <c r="AX16" s="107"/>
      <c r="AY16" s="107"/>
      <c r="AZ16" s="107"/>
      <c r="BA16" s="107"/>
      <c r="BB16" s="107"/>
      <c r="BC16" s="107"/>
      <c r="BD16" s="107"/>
      <c r="BE16" s="107"/>
      <c r="BF16" s="107"/>
      <c r="BG16" s="107"/>
      <c r="BH16" s="107"/>
      <c r="BI16" s="107"/>
      <c r="BJ16" s="107"/>
      <c r="BK16" s="107"/>
      <c r="BL16" s="107"/>
      <c r="BM16" s="107"/>
      <c r="BN16" s="108" t="n">
        <f aca="false">IF(COUNTA(AJ16:BM16)&gt;0, SUMIF(AJ$12:BM$12,"TLA",AJ16:BM16), "")</f>
        <v>85</v>
      </c>
      <c r="BO16" s="108" t="n">
        <f aca="false">IF(COUNTA(AJ16:BM16)&gt;0, SUMIF(AJ$12:BM$12,"AT",AJ16:BM16), "")</f>
        <v>150</v>
      </c>
      <c r="BP16" s="107" t="n">
        <v>10</v>
      </c>
      <c r="BQ16" s="107" t="n">
        <v>10</v>
      </c>
      <c r="BR16" s="107" t="n">
        <v>10</v>
      </c>
      <c r="BS16" s="107" t="n">
        <v>10</v>
      </c>
      <c r="BT16" s="107" t="n">
        <v>10</v>
      </c>
      <c r="BU16" s="107" t="n">
        <v>30</v>
      </c>
      <c r="BV16" s="107" t="n">
        <v>25</v>
      </c>
      <c r="BW16" s="107" t="n">
        <v>25</v>
      </c>
      <c r="BX16" s="107" t="n">
        <v>25</v>
      </c>
      <c r="BY16" s="107" t="n">
        <v>50</v>
      </c>
      <c r="BZ16" s="107" t="n">
        <v>25</v>
      </c>
      <c r="CA16" s="107"/>
      <c r="CB16" s="107"/>
      <c r="CC16" s="107"/>
      <c r="CD16" s="107"/>
      <c r="CE16" s="107"/>
      <c r="CF16" s="107"/>
      <c r="CG16" s="107"/>
      <c r="CH16" s="107"/>
      <c r="CI16" s="107"/>
      <c r="CJ16" s="107"/>
      <c r="CK16" s="107"/>
      <c r="CL16" s="107"/>
      <c r="CM16" s="107"/>
      <c r="CN16" s="107"/>
      <c r="CO16" s="107"/>
      <c r="CP16" s="107"/>
      <c r="CQ16" s="107"/>
      <c r="CR16" s="107"/>
      <c r="CS16" s="107"/>
      <c r="CT16" s="108" t="n">
        <f aca="false">IF(COUNTA(BP16:CS16)&gt;0, SUMIF(BP$12:CS$12,"TLA",BP16:CS16), "")</f>
        <v>80</v>
      </c>
      <c r="CU16" s="108" t="n">
        <f aca="false">IF(COUNTA(BP16:CS16)&gt;0, SUMIF(BP$12:CS$12,"AT",BP16:CS16), "")</f>
        <v>150</v>
      </c>
      <c r="CV16" s="94"/>
      <c r="CW16" s="94"/>
      <c r="CX16" s="94"/>
      <c r="CY16" s="94"/>
      <c r="CZ16" s="94"/>
      <c r="DA16" s="94"/>
      <c r="DB16" s="94"/>
      <c r="DC16" s="94"/>
      <c r="DD16" s="94"/>
      <c r="DE16" s="94"/>
      <c r="DF16" s="94"/>
      <c r="DG16" s="94"/>
      <c r="DH16" s="94"/>
      <c r="DI16" s="94"/>
      <c r="DJ16" s="94"/>
      <c r="DK16" s="94"/>
      <c r="DL16" s="94"/>
      <c r="DM16" s="94"/>
      <c r="DN16" s="94"/>
      <c r="DO16" s="94"/>
      <c r="DP16" s="94"/>
      <c r="DQ16" s="94"/>
      <c r="DR16" s="94"/>
      <c r="DS16" s="94"/>
      <c r="DT16" s="94"/>
      <c r="DU16" s="94"/>
      <c r="DV16" s="94"/>
      <c r="DW16" s="94"/>
      <c r="DX16" s="94"/>
      <c r="DY16" s="94"/>
      <c r="DZ16" s="13"/>
      <c r="EA16" s="13"/>
    </row>
    <row r="17" customFormat="false" ht="15.75" hidden="false" customHeight="true" outlineLevel="0" collapsed="false">
      <c r="A17" s="109"/>
      <c r="B17" s="110" t="s">
        <v>143</v>
      </c>
      <c r="C17" s="52" t="s">
        <v>144</v>
      </c>
      <c r="D17" s="52" t="n">
        <v>17</v>
      </c>
      <c r="E17" s="52" t="n">
        <v>19</v>
      </c>
      <c r="F17" s="52" t="n">
        <v>8</v>
      </c>
      <c r="G17" s="52" t="n">
        <v>20</v>
      </c>
      <c r="H17" s="52" t="n">
        <v>4</v>
      </c>
      <c r="I17" s="52" t="n">
        <v>87</v>
      </c>
      <c r="J17" s="52" t="n">
        <v>78</v>
      </c>
      <c r="K17" s="52"/>
      <c r="L17" s="52"/>
      <c r="M17" s="52"/>
      <c r="N17" s="52"/>
      <c r="O17" s="52"/>
      <c r="P17" s="52"/>
      <c r="Q17" s="52"/>
      <c r="R17" s="52"/>
      <c r="S17" s="52"/>
      <c r="T17" s="52"/>
      <c r="U17" s="52"/>
      <c r="V17" s="52"/>
      <c r="W17" s="52"/>
      <c r="X17" s="52"/>
      <c r="Y17" s="52"/>
      <c r="Z17" s="52"/>
      <c r="AA17" s="52"/>
      <c r="AB17" s="52"/>
      <c r="AC17" s="52"/>
      <c r="AD17" s="52"/>
      <c r="AE17" s="52"/>
      <c r="AF17" s="52"/>
      <c r="AG17" s="52"/>
      <c r="AH17" s="111" t="n">
        <f aca="false">IF(B17&lt;&gt;"",SUMIF(D$12:AG$12,"TLA",D17:AG17),"")</f>
        <v>68</v>
      </c>
      <c r="AI17" s="112" t="n">
        <f aca="false">IF(B17&lt;&gt;"",SUMIF(D$12:AG$12,"AT",D17:AG17),"")</f>
        <v>165</v>
      </c>
      <c r="AJ17" s="113" t="n">
        <v>9</v>
      </c>
      <c r="AK17" s="113"/>
      <c r="AL17" s="113" t="n">
        <v>9</v>
      </c>
      <c r="AM17" s="113" t="n">
        <v>8</v>
      </c>
      <c r="AN17" s="113" t="n">
        <v>9</v>
      </c>
      <c r="AO17" s="113"/>
      <c r="AP17" s="113" t="n">
        <v>10</v>
      </c>
      <c r="AQ17" s="113" t="n">
        <v>8</v>
      </c>
      <c r="AR17" s="113" t="n">
        <v>1</v>
      </c>
      <c r="AS17" s="113" t="n">
        <v>0</v>
      </c>
      <c r="AT17" s="113" t="n">
        <v>24</v>
      </c>
      <c r="AU17" s="113" t="n">
        <v>20</v>
      </c>
      <c r="AV17" s="113" t="n">
        <v>49</v>
      </c>
      <c r="AW17" s="52"/>
      <c r="AX17" s="52"/>
      <c r="AY17" s="52"/>
      <c r="AZ17" s="52"/>
      <c r="BA17" s="52"/>
      <c r="BB17" s="52"/>
      <c r="BC17" s="52"/>
      <c r="BD17" s="52"/>
      <c r="BE17" s="52"/>
      <c r="BF17" s="52"/>
      <c r="BG17" s="52"/>
      <c r="BH17" s="52"/>
      <c r="BI17" s="52"/>
      <c r="BJ17" s="52"/>
      <c r="BK17" s="52"/>
      <c r="BL17" s="52"/>
      <c r="BM17" s="52"/>
      <c r="BN17" s="111" t="n">
        <f aca="false">IF(B17&lt;&gt;"", SUMIF(AJ$12:BM$12,"TLA",AJ17:BM17), "")</f>
        <v>54</v>
      </c>
      <c r="BO17" s="112" t="n">
        <f aca="false">IF(B17&lt;&gt;"", SUMIF(AJ$12:BM$12,"AT",AJ17:BM17), "")</f>
        <v>93</v>
      </c>
      <c r="BP17" s="113" t="n">
        <v>8</v>
      </c>
      <c r="BQ17" s="113" t="n">
        <v>9</v>
      </c>
      <c r="BR17" s="113" t="n">
        <v>8</v>
      </c>
      <c r="BS17" s="113" t="n">
        <v>8</v>
      </c>
      <c r="BT17" s="113" t="n">
        <v>8</v>
      </c>
      <c r="BU17" s="113" t="n">
        <v>25</v>
      </c>
      <c r="BV17" s="113" t="n">
        <v>24</v>
      </c>
      <c r="BW17" s="113" t="n">
        <v>23</v>
      </c>
      <c r="BX17" s="113" t="n">
        <v>23</v>
      </c>
      <c r="BY17" s="113" t="n">
        <v>40</v>
      </c>
      <c r="BZ17" s="113" t="n">
        <v>19</v>
      </c>
      <c r="CA17" s="52"/>
      <c r="CB17" s="52"/>
      <c r="CC17" s="52"/>
      <c r="CD17" s="52"/>
      <c r="CE17" s="52"/>
      <c r="CF17" s="52"/>
      <c r="CG17" s="52"/>
      <c r="CH17" s="52"/>
      <c r="CI17" s="52"/>
      <c r="CJ17" s="52"/>
      <c r="CK17" s="52"/>
      <c r="CL17" s="52"/>
      <c r="CM17" s="52"/>
      <c r="CN17" s="52"/>
      <c r="CO17" s="52"/>
      <c r="CP17" s="52"/>
      <c r="CQ17" s="52"/>
      <c r="CR17" s="52"/>
      <c r="CS17" s="52"/>
      <c r="CT17" s="111" t="n">
        <f aca="false">IF(B17&lt;&gt;"",SUMIF(BP$12:CS$12,"TLA",BP17:CS17), "")</f>
        <v>66</v>
      </c>
      <c r="CU17" s="112" t="n">
        <f aca="false">IF(B17&lt;&gt;"",SUMIF(BP$12:CS$12,"AT",BP17:CS17), "")</f>
        <v>129</v>
      </c>
      <c r="CV17" s="114" t="n">
        <f aca="false">IF(B17&lt;&gt;"",IFERROR(SUMIF(D$14:CS$14, "CLO1", D17:CS17)/'Grade computation'!I$4,""),"")</f>
        <v>0.88</v>
      </c>
      <c r="CW17" s="115" t="str">
        <f aca="false">IF(CV17="","",IF(CV17&gt;=B$10,"Y","N"))</f>
        <v>Y</v>
      </c>
      <c r="CX17" s="115" t="n">
        <f aca="false">IF(CV17="","",IF(CV17&lt;50%,1,IF(AND(CV17&gt;=50%,CV17&lt;B$10),2,IF(CV17&gt;=B$10,3))))</f>
        <v>3</v>
      </c>
      <c r="CY17" s="114" t="n">
        <f aca="false">IF(B17&lt;&gt;"",IFERROR(IF((SUMIF(D$14:CS$14,"CLO2",D17:CS17)/'Grade computation'!I$5)=0,0,(SUMIF(D$14:CS$14,"CLO2",D17:CS17)/'Grade computation'!I$5)),""),"")</f>
        <v>0.811111111111111</v>
      </c>
      <c r="CZ17" s="115" t="str">
        <f aca="false">IF(CY17="","",IF(CY17&gt;=B$10,"Y","N"))</f>
        <v>Y</v>
      </c>
      <c r="DA17" s="115" t="n">
        <f aca="false">IF(CY17="","",IF(CY17&lt;50%,1,IF(AND(CY17&gt;=50%,CY17&lt;B$10),2,IF(CY17&gt;=B$10,3))))</f>
        <v>3</v>
      </c>
      <c r="DB17" s="114" t="n">
        <f aca="false">IF(B17&lt;&gt;"",IFERROR(IF((SUMIF(D$14:CS$14,"CLO3",D17:CS17)/'Grade computation'!I$6)=0,0,(SUMIF(D$14:CS$14,"CLO3",D17:CS17)/'Grade computation'!I$6)),""),"")</f>
        <v>0.875</v>
      </c>
      <c r="DC17" s="115" t="str">
        <f aca="false">IF(DB17="","",IF(DB17&gt;=B$10,"Y","N"))</f>
        <v>Y</v>
      </c>
      <c r="DD17" s="115" t="n">
        <f aca="false">IF(DB17="","",IF(DB17&lt;50%,1,IF(AND(DB17&gt;=50%,DB17&lt;B$10),2,IF(DB17&gt;=B$10,3))))</f>
        <v>3</v>
      </c>
      <c r="DE17" s="114" t="n">
        <f aca="false">IF(B17&lt;&gt;"",IFERROR(SUMIF(D$14:CS$14,"CLO4",D17:CS17)/'Grade computation'!I$7,""),"")</f>
        <v>0.846666666666667</v>
      </c>
      <c r="DF17" s="115" t="str">
        <f aca="false">IF(DE17="","",IF(DE17&gt;=B$10,"Y","N"))</f>
        <v>Y</v>
      </c>
      <c r="DG17" s="115" t="n">
        <f aca="false">IF(DE17="","",IF(DE17&lt;50%,1,IF(AND(DE17&gt;=50%,DE17&lt;B$10),2,IF(DE17&gt;=B$10,3))))</f>
        <v>3</v>
      </c>
      <c r="DH17" s="114" t="n">
        <f aca="false">IF(B17&lt;&gt;"",IFERROR(IF((SUMIF(D$14:CS$14,"CLO5",D17:CS17)/'Grade computation'!I$8)=0,0,(SUMIF(D$14:CS$14,"CLO5",D17:CS17)/'Grade computation'!I$8)),""),"")</f>
        <v>0.776</v>
      </c>
      <c r="DI17" s="115" t="str">
        <f aca="false">IF(DH17="","",IF(DH17&gt;=B$10,"Y","N"))</f>
        <v>Y</v>
      </c>
      <c r="DJ17" s="115" t="n">
        <f aca="false">IF(DH17="","",IF(DH17&lt;50%,1,IF(AND(DH17&gt;=50%,DH17&lt;B$10),2,IF(DH17&gt;=B$10,3))))</f>
        <v>3</v>
      </c>
      <c r="DK17" s="114" t="str">
        <f aca="false">IF(B17&lt;&gt;"",IFERROR(IF((SUMIF(D$14:CS$14,"CLO6",D17:CS17)/'Grade computation'!I$9)=0,0,(SUMIF(D$14:CS$14,"CLO6",D17:CS17)/'Grade computation'!I$9)),""),"")</f>
        <v/>
      </c>
      <c r="DL17" s="115" t="str">
        <f aca="false">IF(DK17="","",IF(DK17&gt;=B$10,"Y","N"))</f>
        <v/>
      </c>
      <c r="DM17" s="115" t="str">
        <f aca="false">IF(DK17="","",IF(DK17&lt;50%,1,IF(AND(DK17&gt;=50%,DK17&lt;B$10),2,IF(DK17&gt;=B$10,3))))</f>
        <v/>
      </c>
      <c r="DN17" s="114" t="str">
        <f aca="false">IF(B17&lt;&gt;"",IFERROR(IF((SUMIF(D$14:CS$14,"CLO7",D17:CS17)/'Grade computation'!I$10)=0,0,(SUMIF(D$14:CS$14,"CLO7",D17:CS17)/'Grade computation'!I$10)),""),"")</f>
        <v/>
      </c>
      <c r="DO17" s="115" t="str">
        <f aca="false">IF(DN17="","",IF(DN17&gt;=B$10,"Y","N"))</f>
        <v/>
      </c>
      <c r="DP17" s="115" t="str">
        <f aca="false">IF(DN17="","",IF(DN17&lt;50%,1,IF(AND(DN17&gt;=50%,DN17&lt;B$10),2,IF(DN17&gt;=B$10,3))))</f>
        <v/>
      </c>
      <c r="DQ17" s="114" t="str">
        <f aca="false">IF(B17&lt;&gt;"",IFERROR(IF((SUMIF(D$14:CS$14,"CLO8",D17:CS17)/'Grade computation'!I$11)=0,0,(SUMIF(D$14:CS$14,"CLO8",D17:CS17)/'Grade computation'!I$11)),""),"")</f>
        <v/>
      </c>
      <c r="DR17" s="115" t="str">
        <f aca="false">IF(DQ17="","",IF(DQ17&gt;=B$10,"Y","N"))</f>
        <v/>
      </c>
      <c r="DS17" s="115" t="str">
        <f aca="false">IF(DQ17="","",IF(DQ17&lt;50%,1,IF(AND(DQ17&gt;=50%,DQ17&lt;B$10),2,IF(DQ17&gt;=B$10,3))))</f>
        <v/>
      </c>
      <c r="DT17" s="114" t="str">
        <f aca="false">IF(B17&lt;&gt;"",IFERROR(IF((SUMIF(D$14:CS$14,"CLO9",D17:CS17)/'Grade computation'!I$12)=0,0,(SUMIF(D$14:CS$14,"CLO9",D17:CS17)/'Grade computation'!I$12)),""),"")</f>
        <v/>
      </c>
      <c r="DU17" s="115" t="str">
        <f aca="false">IF(DT17="","",IF(DT17&gt;=B$10,"Y","N"))</f>
        <v/>
      </c>
      <c r="DV17" s="115" t="str">
        <f aca="false">IF(DT17="","",IF(DT17&lt;50%,1,IF(AND(DT17&gt;=50%,DT17&lt;B$10),2,IF(DT17&gt;=B$10,3))))</f>
        <v/>
      </c>
      <c r="DW17" s="114" t="str">
        <f aca="false">IF(B17&lt;&gt;"",IFERROR(IF((SUMIF(D$14:CS$14,"CLO10",D17:CS17)/'Grade computation'!I$13)=0,0,(SUMIF(D$14:CS$14,"CLO10",D17:CS17)/'Grade computation'!I$13)),""),"")</f>
        <v/>
      </c>
      <c r="DX17" s="115" t="str">
        <f aca="false">IF(DW17="","",IF(DW17&gt;=B$10,"Y","N"))</f>
        <v/>
      </c>
      <c r="DY17" s="115" t="str">
        <f aca="false">IF(DW17="","",IF(DW17&lt;50%,1,IF(AND(DW17&gt;=50%,DW17&lt;B$10),2,IF(DW17&gt;=B$10,3))))</f>
        <v/>
      </c>
      <c r="DZ17" s="13"/>
      <c r="EA17" s="13"/>
    </row>
    <row r="18" customFormat="false" ht="15.75" hidden="false" customHeight="true" outlineLevel="0" collapsed="false">
      <c r="A18" s="109"/>
      <c r="B18" s="110" t="s">
        <v>145</v>
      </c>
      <c r="C18" s="52"/>
      <c r="D18" s="52" t="n">
        <v>19</v>
      </c>
      <c r="E18" s="52" t="n">
        <v>15</v>
      </c>
      <c r="F18" s="52" t="n">
        <v>9</v>
      </c>
      <c r="G18" s="52" t="n">
        <v>20</v>
      </c>
      <c r="H18" s="52" t="n">
        <v>5</v>
      </c>
      <c r="I18" s="52" t="n">
        <v>77</v>
      </c>
      <c r="J18" s="52" t="n">
        <v>80</v>
      </c>
      <c r="K18" s="52"/>
      <c r="L18" s="52"/>
      <c r="M18" s="52"/>
      <c r="N18" s="52"/>
      <c r="O18" s="52"/>
      <c r="P18" s="52"/>
      <c r="Q18" s="52"/>
      <c r="R18" s="52"/>
      <c r="S18" s="52"/>
      <c r="T18" s="52"/>
      <c r="U18" s="52"/>
      <c r="V18" s="52"/>
      <c r="W18" s="52"/>
      <c r="X18" s="52"/>
      <c r="Y18" s="52"/>
      <c r="Z18" s="52"/>
      <c r="AA18" s="52"/>
      <c r="AB18" s="52"/>
      <c r="AC18" s="52"/>
      <c r="AD18" s="52"/>
      <c r="AE18" s="52"/>
      <c r="AF18" s="52"/>
      <c r="AG18" s="52"/>
      <c r="AH18" s="111" t="n">
        <f aca="false">IF(B18&lt;&gt;"",SUMIF(D$12:AG$12,"TLA",D18:AG18),"")</f>
        <v>68</v>
      </c>
      <c r="AI18" s="112" t="n">
        <f aca="false">IF(B18&lt;&gt;"",SUMIF(D$12:AG$12,"AT",D18:AG18),"")</f>
        <v>157</v>
      </c>
      <c r="AJ18" s="113" t="n">
        <v>6</v>
      </c>
      <c r="AK18" s="113" t="n">
        <v>9</v>
      </c>
      <c r="AL18" s="113" t="n">
        <v>9</v>
      </c>
      <c r="AM18" s="113" t="n">
        <v>9</v>
      </c>
      <c r="AN18" s="113" t="n">
        <v>8</v>
      </c>
      <c r="AO18" s="113" t="n">
        <v>9</v>
      </c>
      <c r="AP18" s="113" t="n">
        <v>8</v>
      </c>
      <c r="AQ18" s="113" t="n">
        <v>10</v>
      </c>
      <c r="AR18" s="113" t="n">
        <v>5</v>
      </c>
      <c r="AS18" s="113" t="n">
        <v>50</v>
      </c>
      <c r="AT18" s="113" t="n">
        <v>22</v>
      </c>
      <c r="AU18" s="113" t="n">
        <v>23</v>
      </c>
      <c r="AV18" s="113" t="n">
        <v>42</v>
      </c>
      <c r="AW18" s="52"/>
      <c r="AX18" s="52"/>
      <c r="AY18" s="52"/>
      <c r="AZ18" s="52"/>
      <c r="BA18" s="52"/>
      <c r="BB18" s="52"/>
      <c r="BC18" s="52"/>
      <c r="BD18" s="52"/>
      <c r="BE18" s="52"/>
      <c r="BF18" s="52"/>
      <c r="BG18" s="52"/>
      <c r="BH18" s="52"/>
      <c r="BI18" s="52"/>
      <c r="BJ18" s="52"/>
      <c r="BK18" s="52"/>
      <c r="BL18" s="52"/>
      <c r="BM18" s="52"/>
      <c r="BN18" s="111" t="n">
        <f aca="false">IF(B18&lt;&gt;"", SUMIF(AJ$12:BM$12,"TLA",AJ18:BM18), "")</f>
        <v>73</v>
      </c>
      <c r="BO18" s="112" t="n">
        <f aca="false">IF(B18&lt;&gt;"", SUMIF(AJ$12:BM$12,"AT",AJ18:BM18), "")</f>
        <v>137</v>
      </c>
      <c r="BP18" s="113" t="n">
        <v>8</v>
      </c>
      <c r="BQ18" s="113" t="n">
        <v>9</v>
      </c>
      <c r="BR18" s="113" t="n">
        <v>9</v>
      </c>
      <c r="BS18" s="113" t="n">
        <v>10</v>
      </c>
      <c r="BT18" s="113" t="n">
        <v>8</v>
      </c>
      <c r="BU18" s="113" t="n">
        <v>29</v>
      </c>
      <c r="BV18" s="113" t="n">
        <v>23</v>
      </c>
      <c r="BW18" s="113" t="n">
        <v>20</v>
      </c>
      <c r="BX18" s="113" t="n">
        <v>24</v>
      </c>
      <c r="BY18" s="113" t="n">
        <v>31</v>
      </c>
      <c r="BZ18" s="113" t="n">
        <v>20</v>
      </c>
      <c r="CA18" s="52"/>
      <c r="CB18" s="52"/>
      <c r="CC18" s="52"/>
      <c r="CD18" s="52"/>
      <c r="CE18" s="52"/>
      <c r="CF18" s="52"/>
      <c r="CG18" s="52"/>
      <c r="CH18" s="52"/>
      <c r="CI18" s="52"/>
      <c r="CJ18" s="52"/>
      <c r="CK18" s="52"/>
      <c r="CL18" s="52"/>
      <c r="CM18" s="52"/>
      <c r="CN18" s="52"/>
      <c r="CO18" s="52"/>
      <c r="CP18" s="52"/>
      <c r="CQ18" s="52"/>
      <c r="CR18" s="52"/>
      <c r="CS18" s="52"/>
      <c r="CT18" s="111" t="n">
        <f aca="false">IF(B18&lt;&gt;"",SUMIF(BP$12:CS$12,"TLA",BP18:CS18), "")</f>
        <v>73</v>
      </c>
      <c r="CU18" s="112" t="n">
        <f aca="false">IF(B18&lt;&gt;"",SUMIF(BP$12:CS$12,"AT",BP18:CS18), "")</f>
        <v>118</v>
      </c>
      <c r="CV18" s="114" t="n">
        <f aca="false">IF(B18&lt;&gt;"",IFERROR(SUMIF(D$14:CS$14, "CLO1", D18:CS18)/'Grade computation'!I$4,""),"")</f>
        <v>0.86</v>
      </c>
      <c r="CW18" s="115" t="str">
        <f aca="false">IF(CV18="","",IF(CV18&gt;=B$10,"Y","N"))</f>
        <v>Y</v>
      </c>
      <c r="CX18" s="115" t="n">
        <f aca="false">IF(CV18="","",IF(CV18&lt;50%,1,IF(AND(CV18&gt;=50%,CV18&lt;B$10),2,IF(CV18&gt;=B$10,3))))</f>
        <v>3</v>
      </c>
      <c r="CY18" s="114" t="n">
        <f aca="false">IF(B18&lt;&gt;"",IFERROR(IF((SUMIF(D$14:CS$14,"CLO2",D18:CS18)/'Grade computation'!I$5)=0,0,(SUMIF(D$14:CS$14,"CLO2",D18:CS18)/'Grade computation'!I$5)),""),"")</f>
        <v>0.861111111111111</v>
      </c>
      <c r="CZ18" s="115" t="str">
        <f aca="false">IF(CY18="","",IF(CY18&gt;=B$10,"Y","N"))</f>
        <v>Y</v>
      </c>
      <c r="DA18" s="115" t="n">
        <f aca="false">IF(CY18="","",IF(CY18&lt;50%,1,IF(AND(CY18&gt;=50%,CY18&lt;B$10),2,IF(CY18&gt;=B$10,3))))</f>
        <v>3</v>
      </c>
      <c r="DB18" s="114" t="n">
        <f aca="false">IF(B18&lt;&gt;"",IFERROR(IF((SUMIF(D$14:CS$14,"CLO3",D18:CS18)/'Grade computation'!I$6)=0,0,(SUMIF(D$14:CS$14,"CLO3",D18:CS18)/'Grade computation'!I$6)),""),"")</f>
        <v>0.90625</v>
      </c>
      <c r="DC18" s="115" t="str">
        <f aca="false">IF(DB18="","",IF(DB18&gt;=B$10,"Y","N"))</f>
        <v>Y</v>
      </c>
      <c r="DD18" s="115" t="n">
        <f aca="false">IF(DB18="","",IF(DB18&lt;50%,1,IF(AND(DB18&gt;=50%,DB18&lt;B$10),2,IF(DB18&gt;=B$10,3))))</f>
        <v>3</v>
      </c>
      <c r="DE18" s="114" t="n">
        <f aca="false">IF(B18&lt;&gt;"",IFERROR(SUMIF(D$14:CS$14,"CLO4",D18:CS18)/'Grade computation'!I$7,""),"")</f>
        <v>0.72</v>
      </c>
      <c r="DF18" s="115" t="str">
        <f aca="false">IF(DE18="","",IF(DE18&gt;=B$10,"Y","N"))</f>
        <v>Y</v>
      </c>
      <c r="DG18" s="115" t="n">
        <f aca="false">IF(DE18="","",IF(DE18&lt;50%,1,IF(AND(DE18&gt;=50%,DE18&lt;B$10),2,IF(DE18&gt;=B$10,3))))</f>
        <v>3</v>
      </c>
      <c r="DH18" s="114" t="n">
        <f aca="false">IF(B18&lt;&gt;"",IFERROR(IF((SUMIF(D$14:CS$14,"CLO5",D18:CS18)/'Grade computation'!I$8)=0,0,(SUMIF(D$14:CS$14,"CLO5",D18:CS18)/'Grade computation'!I$8)),""),"")</f>
        <v>0.8</v>
      </c>
      <c r="DI18" s="115" t="str">
        <f aca="false">IF(DH18="","",IF(DH18&gt;=B$10,"Y","N"))</f>
        <v>Y</v>
      </c>
      <c r="DJ18" s="115" t="n">
        <f aca="false">IF(DH18="","",IF(DH18&lt;50%,1,IF(AND(DH18&gt;=50%,DH18&lt;B$10),2,IF(DH18&gt;=B$10,3))))</f>
        <v>3</v>
      </c>
      <c r="DK18" s="114" t="str">
        <f aca="false">IF(B18&lt;&gt;"",IFERROR(IF((SUMIF(D$14:CS$14,"CLO6",D18:CS18)/'Grade computation'!I$9)=0,0,(SUMIF(D$14:CS$14,"CLO6",D18:CS18)/'Grade computation'!I$9)),""),"")</f>
        <v/>
      </c>
      <c r="DL18" s="115" t="str">
        <f aca="false">IF(DK18="","",IF(DK18&gt;=B$10,"Y","N"))</f>
        <v/>
      </c>
      <c r="DM18" s="115" t="str">
        <f aca="false">IF(DK18="","",IF(DK18&lt;50%,1,IF(AND(DK18&gt;=50%,DK18&lt;B$10),2,IF(DK18&gt;=B$10,3))))</f>
        <v/>
      </c>
      <c r="DN18" s="114" t="str">
        <f aca="false">IF(B18&lt;&gt;"",IFERROR(IF((SUMIF(D$14:CS$14,"CLO7",D18:CS18)/'Grade computation'!I$10)=0,0,(SUMIF(D$14:CS$14,"CLO7",D18:CS18)/'Grade computation'!I$10)),""),"")</f>
        <v/>
      </c>
      <c r="DO18" s="115" t="str">
        <f aca="false">IF(DN18="","",IF(DN18&gt;=B$10,"Y","N"))</f>
        <v/>
      </c>
      <c r="DP18" s="115" t="str">
        <f aca="false">IF(DN18="","",IF(DN18&lt;50%,1,IF(AND(DN18&gt;=50%,DN18&lt;B$10),2,IF(DN18&gt;=B$10,3))))</f>
        <v/>
      </c>
      <c r="DQ18" s="114" t="str">
        <f aca="false">IF(B18&lt;&gt;"",IFERROR(IF((SUMIF(D$14:CS$14,"CLO8",D18:CS18)/'Grade computation'!I$11)=0,0,(SUMIF(D$14:CS$14,"CLO8",D18:CS18)/'Grade computation'!I$11)),""),"")</f>
        <v/>
      </c>
      <c r="DR18" s="115" t="str">
        <f aca="false">IF(DQ18="","",IF(DQ18&gt;=B$10,"Y","N"))</f>
        <v/>
      </c>
      <c r="DS18" s="115" t="str">
        <f aca="false">IF(DQ18="","",IF(DQ18&lt;50%,1,IF(AND(DQ18&gt;=50%,DQ18&lt;B$10),2,IF(DQ18&gt;=B$10,3))))</f>
        <v/>
      </c>
      <c r="DT18" s="114" t="str">
        <f aca="false">IF(B18&lt;&gt;"",IFERROR(IF((SUMIF(D$14:CS$14,"CLO9",D18:CS18)/'Grade computation'!I$12)=0,0,(SUMIF(D$14:CS$14,"CLO9",D18:CS18)/'Grade computation'!I$12)),""),"")</f>
        <v/>
      </c>
      <c r="DU18" s="115" t="str">
        <f aca="false">IF(DT18="","",IF(DT18&gt;=B$10,"Y","N"))</f>
        <v/>
      </c>
      <c r="DV18" s="115" t="str">
        <f aca="false">IF(DT18="","",IF(DT18&lt;50%,1,IF(AND(DT18&gt;=50%,DT18&lt;B$10),2,IF(DT18&gt;=B$10,3))))</f>
        <v/>
      </c>
      <c r="DW18" s="114" t="str">
        <f aca="false">IF(B18&lt;&gt;"",IFERROR(IF((SUMIF(D$14:CS$14,"CLO10",D18:CS18)/'Grade computation'!I$13)=0,0,(SUMIF(D$14:CS$14,"CLO10",D18:CS18)/'Grade computation'!I$13)),""),"")</f>
        <v/>
      </c>
      <c r="DX18" s="115" t="str">
        <f aca="false">IF(DW18="","",IF(DW18&gt;=B$10,"Y","N"))</f>
        <v/>
      </c>
      <c r="DY18" s="115" t="str">
        <f aca="false">IF(DW18="","",IF(DW18&lt;50%,1,IF(AND(DW18&gt;=50%,DW18&lt;B$10),2,IF(DW18&gt;=B$10,3))))</f>
        <v/>
      </c>
      <c r="DZ18" s="13"/>
      <c r="EA18" s="13"/>
    </row>
    <row r="19" customFormat="false" ht="15.75" hidden="false" customHeight="true" outlineLevel="0" collapsed="false">
      <c r="A19" s="109"/>
      <c r="B19" s="110" t="s">
        <v>146</v>
      </c>
      <c r="C19" s="52"/>
      <c r="D19" s="52" t="n">
        <v>19</v>
      </c>
      <c r="E19" s="52" t="n">
        <v>18</v>
      </c>
      <c r="F19" s="52" t="n">
        <v>8</v>
      </c>
      <c r="G19" s="52" t="n">
        <v>20</v>
      </c>
      <c r="H19" s="52" t="n">
        <v>4</v>
      </c>
      <c r="I19" s="52" t="n">
        <v>83</v>
      </c>
      <c r="J19" s="116" t="n">
        <v>79</v>
      </c>
      <c r="K19" s="116"/>
      <c r="L19" s="116"/>
      <c r="M19" s="116"/>
      <c r="N19" s="52"/>
      <c r="O19" s="52"/>
      <c r="P19" s="52"/>
      <c r="Q19" s="52"/>
      <c r="R19" s="52"/>
      <c r="S19" s="52"/>
      <c r="T19" s="52"/>
      <c r="U19" s="52"/>
      <c r="V19" s="52"/>
      <c r="W19" s="52"/>
      <c r="X19" s="52"/>
      <c r="Y19" s="52"/>
      <c r="Z19" s="52"/>
      <c r="AA19" s="52"/>
      <c r="AB19" s="52"/>
      <c r="AC19" s="52"/>
      <c r="AD19" s="52"/>
      <c r="AE19" s="52"/>
      <c r="AF19" s="52"/>
      <c r="AG19" s="52"/>
      <c r="AH19" s="111" t="n">
        <f aca="false">IF(B19&lt;&gt;"",SUMIF(D$12:AG$12,"TLA",D19:AG19),"")</f>
        <v>69</v>
      </c>
      <c r="AI19" s="112" t="n">
        <f aca="false">IF(B19&lt;&gt;"",SUMIF(D$12:AG$12,"AT",D19:AG19),"")</f>
        <v>162</v>
      </c>
      <c r="AJ19" s="113" t="n">
        <v>8</v>
      </c>
      <c r="AK19" s="113" t="n">
        <v>9</v>
      </c>
      <c r="AL19" s="113" t="n">
        <v>9</v>
      </c>
      <c r="AM19" s="113" t="n">
        <v>10</v>
      </c>
      <c r="AN19" s="113" t="n">
        <v>10</v>
      </c>
      <c r="AO19" s="113" t="n">
        <v>8</v>
      </c>
      <c r="AP19" s="113" t="n">
        <v>9</v>
      </c>
      <c r="AQ19" s="113"/>
      <c r="AR19" s="113" t="n">
        <v>3</v>
      </c>
      <c r="AS19" s="113" t="n">
        <v>50</v>
      </c>
      <c r="AT19" s="113" t="n">
        <v>18</v>
      </c>
      <c r="AU19" s="113" t="n">
        <v>23</v>
      </c>
      <c r="AV19" s="113" t="n">
        <v>43</v>
      </c>
      <c r="AW19" s="52"/>
      <c r="AX19" s="52"/>
      <c r="AY19" s="52"/>
      <c r="AZ19" s="52"/>
      <c r="BA19" s="52"/>
      <c r="BB19" s="52"/>
      <c r="BC19" s="52"/>
      <c r="BD19" s="52"/>
      <c r="BE19" s="52"/>
      <c r="BF19" s="52"/>
      <c r="BG19" s="52"/>
      <c r="BH19" s="52"/>
      <c r="BI19" s="52"/>
      <c r="BJ19" s="52"/>
      <c r="BK19" s="52"/>
      <c r="BL19" s="52"/>
      <c r="BM19" s="52"/>
      <c r="BN19" s="111" t="n">
        <f aca="false">IF(B19&lt;&gt;"", SUMIF(AJ$12:BM$12,"TLA",AJ19:BM19), "")</f>
        <v>66</v>
      </c>
      <c r="BO19" s="112" t="n">
        <f aca="false">IF(B19&lt;&gt;"", SUMIF(AJ$12:BM$12,"AT",AJ19:BM19), "")</f>
        <v>134</v>
      </c>
      <c r="BP19" s="113" t="n">
        <v>8</v>
      </c>
      <c r="BQ19" s="113" t="n">
        <v>9</v>
      </c>
      <c r="BR19" s="113"/>
      <c r="BS19" s="113" t="n">
        <v>9</v>
      </c>
      <c r="BT19" s="113" t="n">
        <v>8</v>
      </c>
      <c r="BU19" s="113" t="n">
        <v>23</v>
      </c>
      <c r="BV19" s="113" t="n">
        <v>22</v>
      </c>
      <c r="BW19" s="113" t="n">
        <v>24</v>
      </c>
      <c r="BX19" s="113" t="n">
        <v>23</v>
      </c>
      <c r="BY19" s="113" t="n">
        <v>39</v>
      </c>
      <c r="BZ19" s="113" t="n">
        <v>24</v>
      </c>
      <c r="CA19" s="52"/>
      <c r="CB19" s="52"/>
      <c r="CC19" s="52"/>
      <c r="CD19" s="52"/>
      <c r="CE19" s="52"/>
      <c r="CF19" s="52"/>
      <c r="CG19" s="52"/>
      <c r="CH19" s="52"/>
      <c r="CI19" s="52"/>
      <c r="CJ19" s="52"/>
      <c r="CK19" s="52"/>
      <c r="CL19" s="52"/>
      <c r="CM19" s="52"/>
      <c r="CN19" s="52"/>
      <c r="CO19" s="52"/>
      <c r="CP19" s="52"/>
      <c r="CQ19" s="52"/>
      <c r="CR19" s="52"/>
      <c r="CS19" s="52"/>
      <c r="CT19" s="111" t="n">
        <f aca="false">IF(B19&lt;&gt;"",SUMIF(BP$12:CS$12,"TLA",BP19:CS19), "")</f>
        <v>57</v>
      </c>
      <c r="CU19" s="112" t="n">
        <f aca="false">IF(B19&lt;&gt;"",SUMIF(BP$12:CS$12,"AT",BP19:CS19), "")</f>
        <v>132</v>
      </c>
      <c r="CV19" s="114" t="n">
        <f aca="false">IF(B19&lt;&gt;"",IFERROR(SUMIF(D$14:CS$14, "CLO1", D19:CS19)/'Grade computation'!I$4,""),"")</f>
        <v>0.9</v>
      </c>
      <c r="CW19" s="115" t="str">
        <f aca="false">IF(CV19="","",IF(CV19&gt;=B$10,"Y","N"))</f>
        <v>Y</v>
      </c>
      <c r="CX19" s="115" t="n">
        <f aca="false">IF(CV19="","",IF(CV19&lt;50%,1,IF(AND(CV19&gt;=50%,CV19&lt;B$10),2,IF(CV19&gt;=B$10,3))))</f>
        <v>3</v>
      </c>
      <c r="CY19" s="114" t="n">
        <f aca="false">IF(B19&lt;&gt;"",IFERROR(IF((SUMIF(D$14:CS$14,"CLO2",D19:CS19)/'Grade computation'!I$5)=0,0,(SUMIF(D$14:CS$14,"CLO2",D19:CS19)/'Grade computation'!I$5)),""),"")</f>
        <v>0.816666666666667</v>
      </c>
      <c r="CZ19" s="115" t="str">
        <f aca="false">IF(CY19="","",IF(CY19&gt;=B$10,"Y","N"))</f>
        <v>Y</v>
      </c>
      <c r="DA19" s="115" t="n">
        <f aca="false">IF(CY19="","",IF(CY19&lt;50%,1,IF(AND(CY19&gt;=50%,CY19&lt;B$10),2,IF(CY19&gt;=B$10,3))))</f>
        <v>3</v>
      </c>
      <c r="DB19" s="114" t="n">
        <f aca="false">IF(B19&lt;&gt;"",IFERROR(IF((SUMIF(D$14:CS$14,"CLO3",D19:CS19)/'Grade computation'!I$6)=0,0,(SUMIF(D$14:CS$14,"CLO3",D19:CS19)/'Grade computation'!I$6)),""),"")</f>
        <v>0.8125</v>
      </c>
      <c r="DC19" s="115" t="str">
        <f aca="false">IF(DB19="","",IF(DB19&gt;=B$10,"Y","N"))</f>
        <v>Y</v>
      </c>
      <c r="DD19" s="115" t="n">
        <f aca="false">IF(DB19="","",IF(DB19&lt;50%,1,IF(AND(DB19&gt;=50%,DB19&lt;B$10),2,IF(DB19&gt;=B$10,3))))</f>
        <v>3</v>
      </c>
      <c r="DE19" s="114" t="n">
        <f aca="false">IF(B19&lt;&gt;"",IFERROR(SUMIF(D$14:CS$14,"CLO4",D19:CS19)/'Grade computation'!I$7,""),"")</f>
        <v>0.813333333333333</v>
      </c>
      <c r="DF19" s="115" t="str">
        <f aca="false">IF(DE19="","",IF(DE19&gt;=B$10,"Y","N"))</f>
        <v>Y</v>
      </c>
      <c r="DG19" s="115" t="n">
        <f aca="false">IF(DE19="","",IF(DE19&lt;50%,1,IF(AND(DE19&gt;=50%,DE19&lt;B$10),2,IF(DE19&gt;=B$10,3))))</f>
        <v>3</v>
      </c>
      <c r="DH19" s="114" t="n">
        <f aca="false">IF(B19&lt;&gt;"",IFERROR(IF((SUMIF(D$14:CS$14,"CLO5",D19:CS19)/'Grade computation'!I$8)=0,0,(SUMIF(D$14:CS$14,"CLO5",D19:CS19)/'Grade computation'!I$8)),""),"")</f>
        <v>0.824</v>
      </c>
      <c r="DI19" s="115" t="str">
        <f aca="false">IF(DH19="","",IF(DH19&gt;=B$10,"Y","N"))</f>
        <v>Y</v>
      </c>
      <c r="DJ19" s="115" t="n">
        <f aca="false">IF(DH19="","",IF(DH19&lt;50%,1,IF(AND(DH19&gt;=50%,DH19&lt;B$10),2,IF(DH19&gt;=B$10,3))))</f>
        <v>3</v>
      </c>
      <c r="DK19" s="114" t="str">
        <f aca="false">IF(B19&lt;&gt;"",IFERROR(IF((SUMIF(D$14:CS$14,"CLO6",D19:CS19)/'Grade computation'!I$9)=0,0,(SUMIF(D$14:CS$14,"CLO6",D19:CS19)/'Grade computation'!I$9)),""),"")</f>
        <v/>
      </c>
      <c r="DL19" s="115" t="str">
        <f aca="false">IF(DK19="","",IF(DK19&gt;=B$10,"Y","N"))</f>
        <v/>
      </c>
      <c r="DM19" s="115" t="str">
        <f aca="false">IF(DK19="","",IF(DK19&lt;50%,1,IF(AND(DK19&gt;=50%,DK19&lt;B$10),2,IF(DK19&gt;=B$10,3))))</f>
        <v/>
      </c>
      <c r="DN19" s="114" t="str">
        <f aca="false">IF(B19&lt;&gt;"",IFERROR(IF((SUMIF(D$14:CS$14,"CLO7",D19:CS19)/'Grade computation'!I$10)=0,0,(SUMIF(D$14:CS$14,"CLO7",D19:CS19)/'Grade computation'!I$10)),""),"")</f>
        <v/>
      </c>
      <c r="DO19" s="115" t="str">
        <f aca="false">IF(DN19="","",IF(DN19&gt;=B$10,"Y","N"))</f>
        <v/>
      </c>
      <c r="DP19" s="115" t="str">
        <f aca="false">IF(DN19="","",IF(DN19&lt;50%,1,IF(AND(DN19&gt;=50%,DN19&lt;B$10),2,IF(DN19&gt;=B$10,3))))</f>
        <v/>
      </c>
      <c r="DQ19" s="114" t="str">
        <f aca="false">IF(B19&lt;&gt;"",IFERROR(IF((SUMIF(D$14:CS$14,"CLO8",D19:CS19)/'Grade computation'!I$11)=0,0,(SUMIF(D$14:CS$14,"CLO8",D19:CS19)/'Grade computation'!I$11)),""),"")</f>
        <v/>
      </c>
      <c r="DR19" s="115" t="str">
        <f aca="false">IF(DQ19="","",IF(DQ19&gt;=B$10,"Y","N"))</f>
        <v/>
      </c>
      <c r="DS19" s="115" t="str">
        <f aca="false">IF(DQ19="","",IF(DQ19&lt;50%,1,IF(AND(DQ19&gt;=50%,DQ19&lt;B$10),2,IF(DQ19&gt;=B$10,3))))</f>
        <v/>
      </c>
      <c r="DT19" s="114" t="str">
        <f aca="false">IF(B19&lt;&gt;"",IFERROR(IF((SUMIF(D$14:CS$14,"CLO9",D19:CS19)/'Grade computation'!I$12)=0,0,(SUMIF(D$14:CS$14,"CLO9",D19:CS19)/'Grade computation'!I$12)),""),"")</f>
        <v/>
      </c>
      <c r="DU19" s="115" t="str">
        <f aca="false">IF(DT19="","",IF(DT19&gt;=B$10,"Y","N"))</f>
        <v/>
      </c>
      <c r="DV19" s="115" t="str">
        <f aca="false">IF(DT19="","",IF(DT19&lt;50%,1,IF(AND(DT19&gt;=50%,DT19&lt;B$10),2,IF(DT19&gt;=B$10,3))))</f>
        <v/>
      </c>
      <c r="DW19" s="114" t="str">
        <f aca="false">IF(B19&lt;&gt;"",IFERROR(IF((SUMIF(D$14:CS$14,"CLO10",D19:CS19)/'Grade computation'!I$13)=0,0,(SUMIF(D$14:CS$14,"CLO10",D19:CS19)/'Grade computation'!I$13)),""),"")</f>
        <v/>
      </c>
      <c r="DX19" s="115" t="str">
        <f aca="false">IF(DW19="","",IF(DW19&gt;=B$10,"Y","N"))</f>
        <v/>
      </c>
      <c r="DY19" s="115" t="str">
        <f aca="false">IF(DW19="","",IF(DW19&lt;50%,1,IF(AND(DW19&gt;=50%,DW19&lt;B$10),2,IF(DW19&gt;=B$10,3))))</f>
        <v/>
      </c>
      <c r="DZ19" s="13"/>
      <c r="EA19" s="13"/>
    </row>
    <row r="20" customFormat="false" ht="15.75" hidden="false" customHeight="true" outlineLevel="0" collapsed="false">
      <c r="A20" s="109"/>
      <c r="B20" s="110" t="s">
        <v>147</v>
      </c>
      <c r="C20" s="52"/>
      <c r="D20" s="52"/>
      <c r="E20" s="52" t="n">
        <v>15</v>
      </c>
      <c r="F20" s="52" t="n">
        <v>9</v>
      </c>
      <c r="G20" s="52"/>
      <c r="H20" s="52" t="n">
        <v>4</v>
      </c>
      <c r="I20" s="52" t="n">
        <v>77</v>
      </c>
      <c r="J20" s="116" t="n">
        <v>91</v>
      </c>
      <c r="K20" s="116"/>
      <c r="L20" s="116"/>
      <c r="M20" s="116"/>
      <c r="N20" s="52"/>
      <c r="O20" s="52"/>
      <c r="P20" s="52"/>
      <c r="Q20" s="52"/>
      <c r="R20" s="52"/>
      <c r="S20" s="52"/>
      <c r="T20" s="52"/>
      <c r="U20" s="52"/>
      <c r="V20" s="52"/>
      <c r="W20" s="52"/>
      <c r="X20" s="52"/>
      <c r="Y20" s="52"/>
      <c r="Z20" s="52"/>
      <c r="AA20" s="52"/>
      <c r="AB20" s="52"/>
      <c r="AC20" s="52"/>
      <c r="AD20" s="52"/>
      <c r="AE20" s="52"/>
      <c r="AF20" s="52"/>
      <c r="AG20" s="52"/>
      <c r="AH20" s="111" t="n">
        <f aca="false">IF(B20&lt;&gt;"",SUMIF(D$12:AG$12,"TLA",D20:AG20),"")</f>
        <v>28</v>
      </c>
      <c r="AI20" s="112" t="n">
        <f aca="false">IF(B20&lt;&gt;"",SUMIF(D$12:AG$12,"AT",D20:AG20),"")</f>
        <v>168</v>
      </c>
      <c r="AJ20" s="113" t="n">
        <v>8</v>
      </c>
      <c r="AK20" s="113" t="n">
        <v>9</v>
      </c>
      <c r="AL20" s="113"/>
      <c r="AM20" s="113" t="n">
        <v>8</v>
      </c>
      <c r="AN20" s="113" t="n">
        <v>8</v>
      </c>
      <c r="AO20" s="113" t="n">
        <v>8</v>
      </c>
      <c r="AP20" s="113" t="n">
        <v>9</v>
      </c>
      <c r="AQ20" s="113" t="n">
        <v>10</v>
      </c>
      <c r="AR20" s="113"/>
      <c r="AS20" s="113"/>
      <c r="AT20" s="113" t="n">
        <v>20</v>
      </c>
      <c r="AU20" s="113" t="n">
        <v>22</v>
      </c>
      <c r="AV20" s="113" t="n">
        <v>44</v>
      </c>
      <c r="AW20" s="52"/>
      <c r="AX20" s="52"/>
      <c r="AY20" s="52"/>
      <c r="AZ20" s="52"/>
      <c r="BA20" s="52"/>
      <c r="BB20" s="52"/>
      <c r="BC20" s="52"/>
      <c r="BD20" s="52"/>
      <c r="BE20" s="52"/>
      <c r="BF20" s="52"/>
      <c r="BG20" s="52"/>
      <c r="BH20" s="52"/>
      <c r="BI20" s="52"/>
      <c r="BJ20" s="52"/>
      <c r="BK20" s="52"/>
      <c r="BL20" s="52"/>
      <c r="BM20" s="52"/>
      <c r="BN20" s="111" t="n">
        <f aca="false">IF(B20&lt;&gt;"", SUMIF(AJ$12:BM$12,"TLA",AJ20:BM20), "")</f>
        <v>60</v>
      </c>
      <c r="BO20" s="112" t="n">
        <f aca="false">IF(B20&lt;&gt;"", SUMIF(AJ$12:BM$12,"AT",AJ20:BM20), "")</f>
        <v>86</v>
      </c>
      <c r="BP20" s="113" t="n">
        <v>8</v>
      </c>
      <c r="BQ20" s="113" t="n">
        <v>8</v>
      </c>
      <c r="BR20" s="113" t="n">
        <v>9</v>
      </c>
      <c r="BS20" s="113" t="n">
        <v>9</v>
      </c>
      <c r="BT20" s="113" t="n">
        <v>7</v>
      </c>
      <c r="BU20" s="113"/>
      <c r="BV20" s="113" t="n">
        <v>20</v>
      </c>
      <c r="BW20" s="113" t="n">
        <v>21</v>
      </c>
      <c r="BX20" s="113" t="n">
        <v>21</v>
      </c>
      <c r="BY20" s="113" t="n">
        <v>48</v>
      </c>
      <c r="BZ20" s="113" t="n">
        <v>21</v>
      </c>
      <c r="CA20" s="52"/>
      <c r="CB20" s="52"/>
      <c r="CC20" s="52"/>
      <c r="CD20" s="52"/>
      <c r="CE20" s="52"/>
      <c r="CF20" s="52"/>
      <c r="CG20" s="52"/>
      <c r="CH20" s="52"/>
      <c r="CI20" s="52"/>
      <c r="CJ20" s="52"/>
      <c r="CK20" s="52"/>
      <c r="CL20" s="52"/>
      <c r="CM20" s="52"/>
      <c r="CN20" s="52"/>
      <c r="CO20" s="52"/>
      <c r="CP20" s="52"/>
      <c r="CQ20" s="52"/>
      <c r="CR20" s="52"/>
      <c r="CS20" s="52"/>
      <c r="CT20" s="111" t="n">
        <f aca="false">IF(B20&lt;&gt;"",SUMIF(BP$12:CS$12,"TLA",BP20:CS20), "")</f>
        <v>41</v>
      </c>
      <c r="CU20" s="112" t="n">
        <f aca="false">IF(B20&lt;&gt;"",SUMIF(BP$12:CS$12,"AT",BP20:CS20), "")</f>
        <v>131</v>
      </c>
      <c r="CV20" s="114" t="n">
        <f aca="false">IF(B20&lt;&gt;"",IFERROR(SUMIF(D$14:CS$14, "CLO1", D20:CS20)/'Grade computation'!I$4,""),"")</f>
        <v>0.48</v>
      </c>
      <c r="CW20" s="115" t="str">
        <f aca="false">IF(CV20="","",IF(CV20&gt;=B$10,"Y","N"))</f>
        <v>N</v>
      </c>
      <c r="CX20" s="115" t="n">
        <f aca="false">IF(CV20="","",IF(CV20&lt;50%,1,IF(AND(CV20&gt;=50%,CV20&lt;B$10),2,IF(CV20&gt;=B$10,3))))</f>
        <v>1</v>
      </c>
      <c r="CY20" s="114" t="n">
        <f aca="false">IF(B20&lt;&gt;"",IFERROR(IF((SUMIF(D$14:CS$14,"CLO2",D20:CS20)/'Grade computation'!I$5)=0,0,(SUMIF(D$14:CS$14,"CLO2",D20:CS20)/'Grade computation'!I$5)),""),"")</f>
        <v>0.811111111111111</v>
      </c>
      <c r="CZ20" s="115" t="str">
        <f aca="false">IF(CY20="","",IF(CY20&gt;=B$10,"Y","N"))</f>
        <v>Y</v>
      </c>
      <c r="DA20" s="115" t="n">
        <f aca="false">IF(CY20="","",IF(CY20&lt;50%,1,IF(AND(CY20&gt;=50%,CY20&lt;B$10),2,IF(CY20&gt;=B$10,3))))</f>
        <v>3</v>
      </c>
      <c r="DB20" s="114" t="n">
        <f aca="false">IF(B20&lt;&gt;"",IFERROR(IF((SUMIF(D$14:CS$14,"CLO3",D20:CS20)/'Grade computation'!I$6)=0,0,(SUMIF(D$14:CS$14,"CLO3",D20:CS20)/'Grade computation'!I$6)),""),"")</f>
        <v>0.66875</v>
      </c>
      <c r="DC20" s="115" t="str">
        <f aca="false">IF(DB20="","",IF(DB20&gt;=B$10,"Y","N"))</f>
        <v>Y</v>
      </c>
      <c r="DD20" s="115" t="n">
        <f aca="false">IF(DB20="","",IF(DB20&lt;50%,1,IF(AND(DB20&gt;=50%,DB20&lt;B$10),2,IF(DB20&gt;=B$10,3))))</f>
        <v>3</v>
      </c>
      <c r="DE20" s="114" t="n">
        <f aca="false">IF(B20&lt;&gt;"",IFERROR(SUMIF(D$14:CS$14,"CLO4",D20:CS20)/'Grade computation'!I$7,""),"")</f>
        <v>0.833333333333333</v>
      </c>
      <c r="DF20" s="115" t="str">
        <f aca="false">IF(DE20="","",IF(DE20&gt;=B$10,"Y","N"))</f>
        <v>Y</v>
      </c>
      <c r="DG20" s="115" t="n">
        <f aca="false">IF(DE20="","",IF(DE20&lt;50%,1,IF(AND(DE20&gt;=50%,DE20&lt;B$10),2,IF(DE20&gt;=B$10,3))))</f>
        <v>3</v>
      </c>
      <c r="DH20" s="114" t="n">
        <f aca="false">IF(B20&lt;&gt;"",IFERROR(IF((SUMIF(D$14:CS$14,"CLO5",D20:CS20)/'Grade computation'!I$8)=0,0,(SUMIF(D$14:CS$14,"CLO5",D20:CS20)/'Grade computation'!I$8)),""),"")</f>
        <v>0.896</v>
      </c>
      <c r="DI20" s="115" t="str">
        <f aca="false">IF(DH20="","",IF(DH20&gt;=B$10,"Y","N"))</f>
        <v>Y</v>
      </c>
      <c r="DJ20" s="115" t="n">
        <f aca="false">IF(DH20="","",IF(DH20&lt;50%,1,IF(AND(DH20&gt;=50%,DH20&lt;B$10),2,IF(DH20&gt;=B$10,3))))</f>
        <v>3</v>
      </c>
      <c r="DK20" s="114" t="str">
        <f aca="false">IF(B20&lt;&gt;"",IFERROR(IF((SUMIF(D$14:CS$14,"CLO6",D20:CS20)/'Grade computation'!I$9)=0,0,(SUMIF(D$14:CS$14,"CLO6",D20:CS20)/'Grade computation'!I$9)),""),"")</f>
        <v/>
      </c>
      <c r="DL20" s="115" t="str">
        <f aca="false">IF(DK20="","",IF(DK20&gt;=B$10,"Y","N"))</f>
        <v/>
      </c>
      <c r="DM20" s="115" t="str">
        <f aca="false">IF(DK20="","",IF(DK20&lt;50%,1,IF(AND(DK20&gt;=50%,DK20&lt;B$10),2,IF(DK20&gt;=B$10,3))))</f>
        <v/>
      </c>
      <c r="DN20" s="114" t="str">
        <f aca="false">IF(B20&lt;&gt;"",IFERROR(IF((SUMIF(D$14:CS$14,"CLO7",D20:CS20)/'Grade computation'!I$10)=0,0,(SUMIF(D$14:CS$14,"CLO7",D20:CS20)/'Grade computation'!I$10)),""),"")</f>
        <v/>
      </c>
      <c r="DO20" s="115" t="str">
        <f aca="false">IF(DN20="","",IF(DN20&gt;=B$10,"Y","N"))</f>
        <v/>
      </c>
      <c r="DP20" s="115" t="str">
        <f aca="false">IF(DN20="","",IF(DN20&lt;50%,1,IF(AND(DN20&gt;=50%,DN20&lt;B$10),2,IF(DN20&gt;=B$10,3))))</f>
        <v/>
      </c>
      <c r="DQ20" s="114" t="str">
        <f aca="false">IF(B20&lt;&gt;"",IFERROR(IF((SUMIF(D$14:CS$14,"CLO8",D20:CS20)/'Grade computation'!I$11)=0,0,(SUMIF(D$14:CS$14,"CLO8",D20:CS20)/'Grade computation'!I$11)),""),"")</f>
        <v/>
      </c>
      <c r="DR20" s="115" t="str">
        <f aca="false">IF(DQ20="","",IF(DQ20&gt;=B$10,"Y","N"))</f>
        <v/>
      </c>
      <c r="DS20" s="115" t="str">
        <f aca="false">IF(DQ20="","",IF(DQ20&lt;50%,1,IF(AND(DQ20&gt;=50%,DQ20&lt;B$10),2,IF(DQ20&gt;=B$10,3))))</f>
        <v/>
      </c>
      <c r="DT20" s="114" t="str">
        <f aca="false">IF(B20&lt;&gt;"",IFERROR(IF((SUMIF(D$14:CS$14,"CLO9",D20:CS20)/'Grade computation'!I$12)=0,0,(SUMIF(D$14:CS$14,"CLO9",D20:CS20)/'Grade computation'!I$12)),""),"")</f>
        <v/>
      </c>
      <c r="DU20" s="115" t="str">
        <f aca="false">IF(DT20="","",IF(DT20&gt;=B$10,"Y","N"))</f>
        <v/>
      </c>
      <c r="DV20" s="115" t="str">
        <f aca="false">IF(DT20="","",IF(DT20&lt;50%,1,IF(AND(DT20&gt;=50%,DT20&lt;B$10),2,IF(DT20&gt;=B$10,3))))</f>
        <v/>
      </c>
      <c r="DW20" s="114" t="str">
        <f aca="false">IF(B20&lt;&gt;"",IFERROR(IF((SUMIF(D$14:CS$14,"CLO10",D20:CS20)/'Grade computation'!I$13)=0,0,(SUMIF(D$14:CS$14,"CLO10",D20:CS20)/'Grade computation'!I$13)),""),"")</f>
        <v/>
      </c>
      <c r="DX20" s="115" t="str">
        <f aca="false">IF(DW20="","",IF(DW20&gt;=B$10,"Y","N"))</f>
        <v/>
      </c>
      <c r="DY20" s="115" t="str">
        <f aca="false">IF(DW20="","",IF(DW20&lt;50%,1,IF(AND(DW20&gt;=50%,DW20&lt;B$10),2,IF(DW20&gt;=B$10,3))))</f>
        <v/>
      </c>
      <c r="DZ20" s="13"/>
      <c r="EA20" s="13"/>
    </row>
    <row r="21" customFormat="false" ht="15.75" hidden="false" customHeight="true" outlineLevel="0" collapsed="false">
      <c r="A21" s="109"/>
      <c r="B21" s="110" t="s">
        <v>148</v>
      </c>
      <c r="C21" s="52"/>
      <c r="D21" s="52" t="n">
        <v>18</v>
      </c>
      <c r="E21" s="52" t="n">
        <v>15</v>
      </c>
      <c r="F21" s="52" t="n">
        <v>9</v>
      </c>
      <c r="G21" s="52"/>
      <c r="H21" s="52" t="n">
        <v>4</v>
      </c>
      <c r="I21" s="52" t="n">
        <v>87</v>
      </c>
      <c r="J21" s="52" t="n">
        <v>92</v>
      </c>
      <c r="K21" s="52"/>
      <c r="L21" s="52"/>
      <c r="M21" s="52"/>
      <c r="N21" s="52"/>
      <c r="O21" s="52"/>
      <c r="P21" s="52"/>
      <c r="Q21" s="52"/>
      <c r="R21" s="52"/>
      <c r="S21" s="52"/>
      <c r="T21" s="52"/>
      <c r="U21" s="52"/>
      <c r="V21" s="52"/>
      <c r="W21" s="52"/>
      <c r="X21" s="52"/>
      <c r="Y21" s="52"/>
      <c r="Z21" s="52"/>
      <c r="AA21" s="52"/>
      <c r="AB21" s="52"/>
      <c r="AC21" s="52"/>
      <c r="AD21" s="52"/>
      <c r="AE21" s="52"/>
      <c r="AF21" s="52"/>
      <c r="AG21" s="52"/>
      <c r="AH21" s="111" t="n">
        <f aca="false">IF(B21&lt;&gt;"",SUMIF(D$12:AG$12,"TLA",D21:AG21),"")</f>
        <v>46</v>
      </c>
      <c r="AI21" s="112" t="n">
        <f aca="false">IF(B21&lt;&gt;"",SUMIF(D$12:AG$12,"AT",D21:AG21),"")</f>
        <v>179</v>
      </c>
      <c r="AJ21" s="113"/>
      <c r="AK21" s="113" t="n">
        <v>10</v>
      </c>
      <c r="AL21" s="113" t="n">
        <v>9</v>
      </c>
      <c r="AM21" s="113" t="n">
        <v>10</v>
      </c>
      <c r="AN21" s="113" t="n">
        <v>8</v>
      </c>
      <c r="AO21" s="113"/>
      <c r="AP21" s="113" t="n">
        <v>9</v>
      </c>
      <c r="AQ21" s="113" t="n">
        <v>9</v>
      </c>
      <c r="AR21" s="113"/>
      <c r="AS21" s="113"/>
      <c r="AT21" s="113" t="n">
        <v>24</v>
      </c>
      <c r="AU21" s="113" t="n">
        <v>23</v>
      </c>
      <c r="AV21" s="113" t="n">
        <v>42</v>
      </c>
      <c r="AW21" s="52"/>
      <c r="AX21" s="52"/>
      <c r="AY21" s="52"/>
      <c r="AZ21" s="52"/>
      <c r="BA21" s="52"/>
      <c r="BB21" s="52"/>
      <c r="BC21" s="52"/>
      <c r="BD21" s="52"/>
      <c r="BE21" s="52"/>
      <c r="BF21" s="52"/>
      <c r="BG21" s="52"/>
      <c r="BH21" s="52"/>
      <c r="BI21" s="52"/>
      <c r="BJ21" s="52"/>
      <c r="BK21" s="52"/>
      <c r="BL21" s="52"/>
      <c r="BM21" s="52"/>
      <c r="BN21" s="111" t="n">
        <f aca="false">IF(B21&lt;&gt;"", SUMIF(AJ$12:BM$12,"TLA",AJ21:BM21), "")</f>
        <v>55</v>
      </c>
      <c r="BO21" s="112" t="n">
        <f aca="false">IF(B21&lt;&gt;"", SUMIF(AJ$12:BM$12,"AT",AJ21:BM21), "")</f>
        <v>89</v>
      </c>
      <c r="BP21" s="113" t="n">
        <v>8</v>
      </c>
      <c r="BQ21" s="113" t="n">
        <v>9</v>
      </c>
      <c r="BR21" s="113" t="n">
        <v>8</v>
      </c>
      <c r="BS21" s="113" t="n">
        <v>8</v>
      </c>
      <c r="BT21" s="113" t="n">
        <v>8</v>
      </c>
      <c r="BU21" s="113" t="n">
        <v>25</v>
      </c>
      <c r="BV21" s="113" t="n">
        <v>24</v>
      </c>
      <c r="BW21" s="113"/>
      <c r="BX21" s="113" t="n">
        <v>21</v>
      </c>
      <c r="BY21" s="113" t="n">
        <v>40</v>
      </c>
      <c r="BZ21" s="113" t="n">
        <v>23</v>
      </c>
      <c r="CA21" s="52"/>
      <c r="CB21" s="52"/>
      <c r="CC21" s="52"/>
      <c r="CD21" s="52"/>
      <c r="CE21" s="52"/>
      <c r="CF21" s="52"/>
      <c r="CG21" s="52"/>
      <c r="CH21" s="52"/>
      <c r="CI21" s="52"/>
      <c r="CJ21" s="52"/>
      <c r="CK21" s="52"/>
      <c r="CL21" s="52"/>
      <c r="CM21" s="52"/>
      <c r="CN21" s="52"/>
      <c r="CO21" s="52"/>
      <c r="CP21" s="52"/>
      <c r="CQ21" s="52"/>
      <c r="CR21" s="52"/>
      <c r="CS21" s="52"/>
      <c r="CT21" s="111" t="n">
        <f aca="false">IF(B21&lt;&gt;"",SUMIF(BP$12:CS$12,"TLA",BP21:CS21), "")</f>
        <v>66</v>
      </c>
      <c r="CU21" s="112" t="n">
        <f aca="false">IF(B21&lt;&gt;"",SUMIF(BP$12:CS$12,"AT",BP21:CS21), "")</f>
        <v>108</v>
      </c>
      <c r="CV21" s="114" t="n">
        <f aca="false">IF(B21&lt;&gt;"",IFERROR(SUMIF(D$14:CS$14, "CLO1", D21:CS21)/'Grade computation'!I$4,""),"")</f>
        <v>0.84</v>
      </c>
      <c r="CW21" s="115" t="str">
        <f aca="false">IF(CV21="","",IF(CV21&gt;=B$10,"Y","N"))</f>
        <v>Y</v>
      </c>
      <c r="CX21" s="115" t="n">
        <f aca="false">IF(CV21="","",IF(CV21&lt;50%,1,IF(AND(CV21&gt;=50%,CV21&lt;B$10),2,IF(CV21&gt;=B$10,3))))</f>
        <v>3</v>
      </c>
      <c r="CY21" s="114" t="n">
        <f aca="false">IF(B21&lt;&gt;"",IFERROR(IF((SUMIF(D$14:CS$14,"CLO2",D21:CS21)/'Grade computation'!I$5)=0,0,(SUMIF(D$14:CS$14,"CLO2",D21:CS21)/'Grade computation'!I$5)),""),"")</f>
        <v>0.8</v>
      </c>
      <c r="CZ21" s="115" t="str">
        <f aca="false">IF(CY21="","",IF(CY21&gt;=B$10,"Y","N"))</f>
        <v>Y</v>
      </c>
      <c r="DA21" s="115" t="n">
        <f aca="false">IF(CY21="","",IF(CY21&lt;50%,1,IF(AND(CY21&gt;=50%,CY21&lt;B$10),2,IF(CY21&gt;=B$10,3))))</f>
        <v>3</v>
      </c>
      <c r="DB21" s="114" t="n">
        <f aca="false">IF(B21&lt;&gt;"",IFERROR(IF((SUMIF(D$14:CS$14,"CLO3",D21:CS21)/'Grade computation'!I$6)=0,0,(SUMIF(D$14:CS$14,"CLO3",D21:CS21)/'Grade computation'!I$6)),""),"")</f>
        <v>0.71875</v>
      </c>
      <c r="DC21" s="115" t="str">
        <f aca="false">IF(DB21="","",IF(DB21&gt;=B$10,"Y","N"))</f>
        <v>Y</v>
      </c>
      <c r="DD21" s="115" t="n">
        <f aca="false">IF(DB21="","",IF(DB21&lt;50%,1,IF(AND(DB21&gt;=50%,DB21&lt;B$10),2,IF(DB21&gt;=B$10,3))))</f>
        <v>3</v>
      </c>
      <c r="DE21" s="114" t="n">
        <f aca="false">IF(B21&lt;&gt;"",IFERROR(SUMIF(D$14:CS$14,"CLO4",D21:CS21)/'Grade computation'!I$7,""),"")</f>
        <v>0.846666666666667</v>
      </c>
      <c r="DF21" s="115" t="str">
        <f aca="false">IF(DE21="","",IF(DE21&gt;=B$10,"Y","N"))</f>
        <v>Y</v>
      </c>
      <c r="DG21" s="115" t="n">
        <f aca="false">IF(DE21="","",IF(DE21&lt;50%,1,IF(AND(DE21&gt;=50%,DE21&lt;B$10),2,IF(DE21&gt;=B$10,3))))</f>
        <v>3</v>
      </c>
      <c r="DH21" s="114" t="n">
        <f aca="false">IF(B21&lt;&gt;"",IFERROR(IF((SUMIF(D$14:CS$14,"CLO5",D21:CS21)/'Grade computation'!I$8)=0,0,(SUMIF(D$14:CS$14,"CLO5",D21:CS21)/'Grade computation'!I$8)),""),"")</f>
        <v>0.92</v>
      </c>
      <c r="DI21" s="115" t="str">
        <f aca="false">IF(DH21="","",IF(DH21&gt;=B$10,"Y","N"))</f>
        <v>Y</v>
      </c>
      <c r="DJ21" s="115" t="n">
        <f aca="false">IF(DH21="","",IF(DH21&lt;50%,1,IF(AND(DH21&gt;=50%,DH21&lt;B$10),2,IF(DH21&gt;=B$10,3))))</f>
        <v>3</v>
      </c>
      <c r="DK21" s="114" t="str">
        <f aca="false">IF(B21&lt;&gt;"",IFERROR(IF((SUMIF(D$14:CS$14,"CLO6",D21:CS21)/'Grade computation'!I$9)=0,0,(SUMIF(D$14:CS$14,"CLO6",D21:CS21)/'Grade computation'!I$9)),""),"")</f>
        <v/>
      </c>
      <c r="DL21" s="115" t="str">
        <f aca="false">IF(DK21="","",IF(DK21&gt;=B$10,"Y","N"))</f>
        <v/>
      </c>
      <c r="DM21" s="115" t="str">
        <f aca="false">IF(DK21="","",IF(DK21&lt;50%,1,IF(AND(DK21&gt;=50%,DK21&lt;B$10),2,IF(DK21&gt;=B$10,3))))</f>
        <v/>
      </c>
      <c r="DN21" s="114" t="str">
        <f aca="false">IF(B21&lt;&gt;"",IFERROR(IF((SUMIF(D$14:CS$14,"CLO7",D21:CS21)/'Grade computation'!I$10)=0,0,(SUMIF(D$14:CS$14,"CLO7",D21:CS21)/'Grade computation'!I$10)),""),"")</f>
        <v/>
      </c>
      <c r="DO21" s="115" t="str">
        <f aca="false">IF(DN21="","",IF(DN21&gt;=B$10,"Y","N"))</f>
        <v/>
      </c>
      <c r="DP21" s="115" t="str">
        <f aca="false">IF(DN21="","",IF(DN21&lt;50%,1,IF(AND(DN21&gt;=50%,DN21&lt;B$10),2,IF(DN21&gt;=B$10,3))))</f>
        <v/>
      </c>
      <c r="DQ21" s="114" t="str">
        <f aca="false">IF(B21&lt;&gt;"",IFERROR(IF((SUMIF(D$14:CS$14,"CLO8",D21:CS21)/'Grade computation'!I$11)=0,0,(SUMIF(D$14:CS$14,"CLO8",D21:CS21)/'Grade computation'!I$11)),""),"")</f>
        <v/>
      </c>
      <c r="DR21" s="115" t="str">
        <f aca="false">IF(DQ21="","",IF(DQ21&gt;=B$10,"Y","N"))</f>
        <v/>
      </c>
      <c r="DS21" s="115" t="str">
        <f aca="false">IF(DQ21="","",IF(DQ21&lt;50%,1,IF(AND(DQ21&gt;=50%,DQ21&lt;B$10),2,IF(DQ21&gt;=B$10,3))))</f>
        <v/>
      </c>
      <c r="DT21" s="114" t="str">
        <f aca="false">IF(B21&lt;&gt;"",IFERROR(IF((SUMIF(D$14:CS$14,"CLO9",D21:CS21)/'Grade computation'!I$12)=0,0,(SUMIF(D$14:CS$14,"CLO9",D21:CS21)/'Grade computation'!I$12)),""),"")</f>
        <v/>
      </c>
      <c r="DU21" s="115" t="str">
        <f aca="false">IF(DT21="","",IF(DT21&gt;=B$10,"Y","N"))</f>
        <v/>
      </c>
      <c r="DV21" s="115" t="str">
        <f aca="false">IF(DT21="","",IF(DT21&lt;50%,1,IF(AND(DT21&gt;=50%,DT21&lt;B$10),2,IF(DT21&gt;=B$10,3))))</f>
        <v/>
      </c>
      <c r="DW21" s="114" t="str">
        <f aca="false">IF(B21&lt;&gt;"",IFERROR(IF((SUMIF(D$14:CS$14,"CLO10",D21:CS21)/'Grade computation'!I$13)=0,0,(SUMIF(D$14:CS$14,"CLO10",D21:CS21)/'Grade computation'!I$13)),""),"")</f>
        <v/>
      </c>
      <c r="DX21" s="115" t="str">
        <f aca="false">IF(DW21="","",IF(DW21&gt;=B$10,"Y","N"))</f>
        <v/>
      </c>
      <c r="DY21" s="115" t="str">
        <f aca="false">IF(DW21="","",IF(DW21&lt;50%,1,IF(AND(DW21&gt;=50%,DW21&lt;B$10),2,IF(DW21&gt;=B$10,3))))</f>
        <v/>
      </c>
      <c r="DZ21" s="13"/>
      <c r="EA21" s="13"/>
    </row>
    <row r="22" customFormat="false" ht="15.75" hidden="false" customHeight="true" outlineLevel="0" collapsed="false">
      <c r="A22" s="109"/>
      <c r="B22" s="110" t="s">
        <v>149</v>
      </c>
      <c r="C22" s="52"/>
      <c r="D22" s="52" t="n">
        <v>18</v>
      </c>
      <c r="E22" s="52" t="n">
        <v>17</v>
      </c>
      <c r="F22" s="52"/>
      <c r="G22" s="52"/>
      <c r="H22" s="52" t="n">
        <v>5</v>
      </c>
      <c r="I22" s="52" t="n">
        <v>90</v>
      </c>
      <c r="J22" s="52" t="n">
        <v>79</v>
      </c>
      <c r="K22" s="52"/>
      <c r="L22" s="52"/>
      <c r="M22" s="52"/>
      <c r="N22" s="52"/>
      <c r="O22" s="52"/>
      <c r="P22" s="52"/>
      <c r="Q22" s="52"/>
      <c r="R22" s="52"/>
      <c r="S22" s="52"/>
      <c r="T22" s="52"/>
      <c r="U22" s="52"/>
      <c r="V22" s="52"/>
      <c r="W22" s="52"/>
      <c r="X22" s="52"/>
      <c r="Y22" s="52"/>
      <c r="Z22" s="52"/>
      <c r="AA22" s="52"/>
      <c r="AB22" s="52"/>
      <c r="AC22" s="52"/>
      <c r="AD22" s="52"/>
      <c r="AE22" s="52"/>
      <c r="AF22" s="52"/>
      <c r="AG22" s="52"/>
      <c r="AH22" s="111" t="n">
        <f aca="false">IF(B22&lt;&gt;"",SUMIF(D$12:AG$12,"TLA",D22:AG22),"")</f>
        <v>40</v>
      </c>
      <c r="AI22" s="112" t="n">
        <f aca="false">IF(B22&lt;&gt;"",SUMIF(D$12:AG$12,"AT",D22:AG22),"")</f>
        <v>169</v>
      </c>
      <c r="AJ22" s="113" t="n">
        <v>9</v>
      </c>
      <c r="AK22" s="113"/>
      <c r="AL22" s="113"/>
      <c r="AM22" s="113" t="n">
        <v>9</v>
      </c>
      <c r="AN22" s="113" t="n">
        <v>9</v>
      </c>
      <c r="AO22" s="113" t="n">
        <v>9</v>
      </c>
      <c r="AP22" s="113"/>
      <c r="AQ22" s="113" t="n">
        <v>9</v>
      </c>
      <c r="AR22" s="113"/>
      <c r="AS22" s="113"/>
      <c r="AT22" s="113" t="n">
        <v>24</v>
      </c>
      <c r="AU22" s="113" t="n">
        <v>20</v>
      </c>
      <c r="AV22" s="113" t="n">
        <v>40</v>
      </c>
      <c r="AW22" s="52"/>
      <c r="AX22" s="52"/>
      <c r="AY22" s="52"/>
      <c r="AZ22" s="52"/>
      <c r="BA22" s="52"/>
      <c r="BB22" s="52"/>
      <c r="BC22" s="52"/>
      <c r="BD22" s="52"/>
      <c r="BE22" s="52"/>
      <c r="BF22" s="52"/>
      <c r="BG22" s="52"/>
      <c r="BH22" s="52"/>
      <c r="BI22" s="52"/>
      <c r="BJ22" s="52"/>
      <c r="BK22" s="52"/>
      <c r="BL22" s="52"/>
      <c r="BM22" s="52"/>
      <c r="BN22" s="111" t="n">
        <f aca="false">IF(B22&lt;&gt;"", SUMIF(AJ$12:BM$12,"TLA",AJ22:BM22), "")</f>
        <v>45</v>
      </c>
      <c r="BO22" s="112" t="n">
        <f aca="false">IF(B22&lt;&gt;"", SUMIF(AJ$12:BM$12,"AT",AJ22:BM22), "")</f>
        <v>84</v>
      </c>
      <c r="BP22" s="113" t="n">
        <v>9</v>
      </c>
      <c r="BQ22" s="113" t="n">
        <v>8</v>
      </c>
      <c r="BR22" s="113" t="n">
        <v>10</v>
      </c>
      <c r="BS22" s="113" t="n">
        <v>8</v>
      </c>
      <c r="BT22" s="113" t="n">
        <v>9</v>
      </c>
      <c r="BU22" s="113" t="n">
        <v>19</v>
      </c>
      <c r="BV22" s="113" t="n">
        <v>14</v>
      </c>
      <c r="BW22" s="113" t="n">
        <v>23</v>
      </c>
      <c r="BX22" s="113" t="n">
        <v>24</v>
      </c>
      <c r="BY22" s="113" t="n">
        <v>36</v>
      </c>
      <c r="BZ22" s="113" t="n">
        <v>23</v>
      </c>
      <c r="CA22" s="52"/>
      <c r="CB22" s="52"/>
      <c r="CC22" s="52"/>
      <c r="CD22" s="52"/>
      <c r="CE22" s="52"/>
      <c r="CF22" s="52"/>
      <c r="CG22" s="52"/>
      <c r="CH22" s="52"/>
      <c r="CI22" s="52"/>
      <c r="CJ22" s="52"/>
      <c r="CK22" s="52"/>
      <c r="CL22" s="52"/>
      <c r="CM22" s="52"/>
      <c r="CN22" s="52"/>
      <c r="CO22" s="52"/>
      <c r="CP22" s="52"/>
      <c r="CQ22" s="52"/>
      <c r="CR22" s="52"/>
      <c r="CS22" s="52"/>
      <c r="CT22" s="111" t="n">
        <f aca="false">IF(B22&lt;&gt;"",SUMIF(BP$12:CS$12,"TLA",BP22:CS22), "")</f>
        <v>63</v>
      </c>
      <c r="CU22" s="112" t="n">
        <f aca="false">IF(B22&lt;&gt;"",SUMIF(BP$12:CS$12,"AT",BP22:CS22), "")</f>
        <v>120</v>
      </c>
      <c r="CV22" s="114" t="n">
        <f aca="false">IF(B22&lt;&gt;"",IFERROR(SUMIF(D$14:CS$14, "CLO1", D22:CS22)/'Grade computation'!I$4,""),"")</f>
        <v>0.7</v>
      </c>
      <c r="CW22" s="115" t="str">
        <f aca="false">IF(CV22="","",IF(CV22&gt;=B$10,"Y","N"))</f>
        <v>Y</v>
      </c>
      <c r="CX22" s="115" t="n">
        <f aca="false">IF(CV22="","",IF(CV22&lt;50%,1,IF(AND(CV22&gt;=50%,CV22&lt;B$10),2,IF(CV22&gt;=B$10,3))))</f>
        <v>3</v>
      </c>
      <c r="CY22" s="114" t="n">
        <f aca="false">IF(B22&lt;&gt;"",IFERROR(IF((SUMIF(D$14:CS$14,"CLO2",D22:CS22)/'Grade computation'!I$5)=0,0,(SUMIF(D$14:CS$14,"CLO2",D22:CS22)/'Grade computation'!I$5)),""),"")</f>
        <v>0.716666666666667</v>
      </c>
      <c r="CZ22" s="115" t="str">
        <f aca="false">IF(CY22="","",IF(CY22&gt;=B$10,"Y","N"))</f>
        <v>Y</v>
      </c>
      <c r="DA22" s="115" t="n">
        <f aca="false">IF(CY22="","",IF(CY22&lt;50%,1,IF(AND(CY22&gt;=50%,CY22&lt;B$10),2,IF(CY22&gt;=B$10,3))))</f>
        <v>3</v>
      </c>
      <c r="DB22" s="114" t="n">
        <f aca="false">IF(B22&lt;&gt;"",IFERROR(IF((SUMIF(D$14:CS$14,"CLO3",D22:CS22)/'Grade computation'!I$6)=0,0,(SUMIF(D$14:CS$14,"CLO3",D22:CS22)/'Grade computation'!I$6)),""),"")</f>
        <v>0.80625</v>
      </c>
      <c r="DC22" s="115" t="str">
        <f aca="false">IF(DB22="","",IF(DB22&gt;=B$10,"Y","N"))</f>
        <v>Y</v>
      </c>
      <c r="DD22" s="115" t="n">
        <f aca="false">IF(DB22="","",IF(DB22&lt;50%,1,IF(AND(DB22&gt;=50%,DB22&lt;B$10),2,IF(DB22&gt;=B$10,3))))</f>
        <v>3</v>
      </c>
      <c r="DE22" s="114" t="n">
        <f aca="false">IF(B22&lt;&gt;"",IFERROR(SUMIF(D$14:CS$14,"CLO4",D22:CS22)/'Grade computation'!I$7,""),"")</f>
        <v>0.84</v>
      </c>
      <c r="DF22" s="115" t="str">
        <f aca="false">IF(DE22="","",IF(DE22&gt;=B$10,"Y","N"))</f>
        <v>Y</v>
      </c>
      <c r="DG22" s="115" t="n">
        <f aca="false">IF(DE22="","",IF(DE22&lt;50%,1,IF(AND(DE22&gt;=50%,DE22&lt;B$10),2,IF(DE22&gt;=B$10,3))))</f>
        <v>3</v>
      </c>
      <c r="DH22" s="114" t="n">
        <f aca="false">IF(B22&lt;&gt;"",IFERROR(IF((SUMIF(D$14:CS$14,"CLO5",D22:CS22)/'Grade computation'!I$8)=0,0,(SUMIF(D$14:CS$14,"CLO5",D22:CS22)/'Grade computation'!I$8)),""),"")</f>
        <v>0.816</v>
      </c>
      <c r="DI22" s="115" t="str">
        <f aca="false">IF(DH22="","",IF(DH22&gt;=B$10,"Y","N"))</f>
        <v>Y</v>
      </c>
      <c r="DJ22" s="115" t="n">
        <f aca="false">IF(DH22="","",IF(DH22&lt;50%,1,IF(AND(DH22&gt;=50%,DH22&lt;B$10),2,IF(DH22&gt;=B$10,3))))</f>
        <v>3</v>
      </c>
      <c r="DK22" s="114" t="str">
        <f aca="false">IF(B22&lt;&gt;"",IFERROR(IF((SUMIF(D$14:CS$14,"CLO6",D22:CS22)/'Grade computation'!I$9)=0,0,(SUMIF(D$14:CS$14,"CLO6",D22:CS22)/'Grade computation'!I$9)),""),"")</f>
        <v/>
      </c>
      <c r="DL22" s="115" t="str">
        <f aca="false">IF(DK22="","",IF(DK22&gt;=B$10,"Y","N"))</f>
        <v/>
      </c>
      <c r="DM22" s="115" t="str">
        <f aca="false">IF(DK22="","",IF(DK22&lt;50%,1,IF(AND(DK22&gt;=50%,DK22&lt;B$10),2,IF(DK22&gt;=B$10,3))))</f>
        <v/>
      </c>
      <c r="DN22" s="114" t="str">
        <f aca="false">IF(B22&lt;&gt;"",IFERROR(IF((SUMIF(D$14:CS$14,"CLO7",D22:CS22)/'Grade computation'!I$10)=0,0,(SUMIF(D$14:CS$14,"CLO7",D22:CS22)/'Grade computation'!I$10)),""),"")</f>
        <v/>
      </c>
      <c r="DO22" s="115" t="str">
        <f aca="false">IF(DN22="","",IF(DN22&gt;=B$10,"Y","N"))</f>
        <v/>
      </c>
      <c r="DP22" s="115" t="str">
        <f aca="false">IF(DN22="","",IF(DN22&lt;50%,1,IF(AND(DN22&gt;=50%,DN22&lt;B$10),2,IF(DN22&gt;=B$10,3))))</f>
        <v/>
      </c>
      <c r="DQ22" s="114" t="str">
        <f aca="false">IF(B22&lt;&gt;"",IFERROR(IF((SUMIF(D$14:CS$14,"CLO8",D22:CS22)/'Grade computation'!I$11)=0,0,(SUMIF(D$14:CS$14,"CLO8",D22:CS22)/'Grade computation'!I$11)),""),"")</f>
        <v/>
      </c>
      <c r="DR22" s="115" t="str">
        <f aca="false">IF(DQ22="","",IF(DQ22&gt;=B$10,"Y","N"))</f>
        <v/>
      </c>
      <c r="DS22" s="115" t="str">
        <f aca="false">IF(DQ22="","",IF(DQ22&lt;50%,1,IF(AND(DQ22&gt;=50%,DQ22&lt;B$10),2,IF(DQ22&gt;=B$10,3))))</f>
        <v/>
      </c>
      <c r="DT22" s="114" t="str">
        <f aca="false">IF(B22&lt;&gt;"",IFERROR(IF((SUMIF(D$14:CS$14,"CLO9",D22:CS22)/'Grade computation'!I$12)=0,0,(SUMIF(D$14:CS$14,"CLO9",D22:CS22)/'Grade computation'!I$12)),""),"")</f>
        <v/>
      </c>
      <c r="DU22" s="115" t="str">
        <f aca="false">IF(DT22="","",IF(DT22&gt;=B$10,"Y","N"))</f>
        <v/>
      </c>
      <c r="DV22" s="115" t="str">
        <f aca="false">IF(DT22="","",IF(DT22&lt;50%,1,IF(AND(DT22&gt;=50%,DT22&lt;B$10),2,IF(DT22&gt;=B$10,3))))</f>
        <v/>
      </c>
      <c r="DW22" s="114" t="str">
        <f aca="false">IF(B22&lt;&gt;"",IFERROR(IF((SUMIF(D$14:CS$14,"CLO10",D22:CS22)/'Grade computation'!I$13)=0,0,(SUMIF(D$14:CS$14,"CLO10",D22:CS22)/'Grade computation'!I$13)),""),"")</f>
        <v/>
      </c>
      <c r="DX22" s="115" t="str">
        <f aca="false">IF(DW22="","",IF(DW22&gt;=B$10,"Y","N"))</f>
        <v/>
      </c>
      <c r="DY22" s="115" t="str">
        <f aca="false">IF(DW22="","",IF(DW22&lt;50%,1,IF(AND(DW22&gt;=50%,DW22&lt;B$10),2,IF(DW22&gt;=B$10,3))))</f>
        <v/>
      </c>
      <c r="DZ22" s="13"/>
      <c r="EA22" s="13"/>
    </row>
    <row r="23" customFormat="false" ht="15.75" hidden="false" customHeight="true" outlineLevel="0" collapsed="false">
      <c r="A23" s="109"/>
      <c r="B23" s="110" t="s">
        <v>150</v>
      </c>
      <c r="C23" s="52"/>
      <c r="D23" s="52" t="n">
        <v>16</v>
      </c>
      <c r="E23" s="52" t="n">
        <v>17</v>
      </c>
      <c r="F23" s="52" t="n">
        <v>8</v>
      </c>
      <c r="G23" s="52"/>
      <c r="H23" s="52" t="n">
        <v>4</v>
      </c>
      <c r="I23" s="52" t="n">
        <v>97</v>
      </c>
      <c r="J23" s="117" t="n">
        <v>85</v>
      </c>
      <c r="K23" s="52"/>
      <c r="L23" s="52"/>
      <c r="M23" s="52"/>
      <c r="N23" s="52"/>
      <c r="O23" s="52"/>
      <c r="P23" s="52"/>
      <c r="Q23" s="52"/>
      <c r="R23" s="52"/>
      <c r="S23" s="52"/>
      <c r="T23" s="52"/>
      <c r="U23" s="52"/>
      <c r="V23" s="52"/>
      <c r="W23" s="52"/>
      <c r="X23" s="52"/>
      <c r="Y23" s="52"/>
      <c r="Z23" s="52"/>
      <c r="AA23" s="52"/>
      <c r="AB23" s="52"/>
      <c r="AC23" s="52"/>
      <c r="AD23" s="52"/>
      <c r="AE23" s="52"/>
      <c r="AF23" s="52"/>
      <c r="AG23" s="52"/>
      <c r="AH23" s="111" t="n">
        <f aca="false">IF(B23&lt;&gt;"",SUMIF(D$12:AG$12,"TLA",D23:AG23),"")</f>
        <v>45</v>
      </c>
      <c r="AI23" s="112" t="n">
        <f aca="false">IF(B23&lt;&gt;"",SUMIF(D$12:AG$12,"AT",D23:AG23),"")</f>
        <v>182</v>
      </c>
      <c r="AJ23" s="113" t="n">
        <v>6</v>
      </c>
      <c r="AK23" s="113" t="n">
        <v>10</v>
      </c>
      <c r="AL23" s="113" t="n">
        <v>8</v>
      </c>
      <c r="AM23" s="113" t="n">
        <v>8</v>
      </c>
      <c r="AN23" s="113" t="n">
        <v>8</v>
      </c>
      <c r="AO23" s="113" t="n">
        <v>10</v>
      </c>
      <c r="AP23" s="113" t="n">
        <v>9</v>
      </c>
      <c r="AQ23" s="113" t="n">
        <v>8</v>
      </c>
      <c r="AR23" s="113"/>
      <c r="AS23" s="113"/>
      <c r="AT23" s="113" t="n">
        <v>24</v>
      </c>
      <c r="AU23" s="113" t="n">
        <v>15</v>
      </c>
      <c r="AV23" s="113" t="n">
        <v>38</v>
      </c>
      <c r="AW23" s="52"/>
      <c r="AX23" s="52"/>
      <c r="AY23" s="52"/>
      <c r="AZ23" s="52"/>
      <c r="BA23" s="52"/>
      <c r="BB23" s="52"/>
      <c r="BC23" s="52"/>
      <c r="BD23" s="52"/>
      <c r="BE23" s="52"/>
      <c r="BF23" s="52"/>
      <c r="BG23" s="52"/>
      <c r="BH23" s="52"/>
      <c r="BI23" s="52"/>
      <c r="BJ23" s="52"/>
      <c r="BK23" s="52"/>
      <c r="BL23" s="52"/>
      <c r="BM23" s="52"/>
      <c r="BN23" s="111" t="n">
        <f aca="false">IF(B23&lt;&gt;"", SUMIF(AJ$12:BM$12,"TLA",AJ23:BM23), "")</f>
        <v>67</v>
      </c>
      <c r="BO23" s="112" t="n">
        <f aca="false">IF(B23&lt;&gt;"", SUMIF(AJ$12:BM$12,"AT",AJ23:BM23), "")</f>
        <v>77</v>
      </c>
      <c r="BP23" s="113" t="n">
        <v>8</v>
      </c>
      <c r="BQ23" s="113" t="n">
        <v>8</v>
      </c>
      <c r="BR23" s="113" t="n">
        <v>8</v>
      </c>
      <c r="BS23" s="113" t="n">
        <v>8</v>
      </c>
      <c r="BT23" s="113" t="n">
        <v>8</v>
      </c>
      <c r="BU23" s="113" t="n">
        <v>25</v>
      </c>
      <c r="BV23" s="113" t="n">
        <v>22</v>
      </c>
      <c r="BW23" s="113" t="n">
        <v>20</v>
      </c>
      <c r="BX23" s="113" t="n">
        <v>22</v>
      </c>
      <c r="BY23" s="113" t="n">
        <v>31</v>
      </c>
      <c r="BZ23" s="113" t="n">
        <v>23</v>
      </c>
      <c r="CA23" s="52"/>
      <c r="CB23" s="52"/>
      <c r="CC23" s="52"/>
      <c r="CD23" s="52"/>
      <c r="CE23" s="52"/>
      <c r="CF23" s="52"/>
      <c r="CG23" s="52"/>
      <c r="CH23" s="52"/>
      <c r="CI23" s="52"/>
      <c r="CJ23" s="52"/>
      <c r="CK23" s="52"/>
      <c r="CL23" s="52"/>
      <c r="CM23" s="52"/>
      <c r="CN23" s="52"/>
      <c r="CO23" s="52"/>
      <c r="CP23" s="52"/>
      <c r="CQ23" s="52"/>
      <c r="CR23" s="52"/>
      <c r="CS23" s="52"/>
      <c r="CT23" s="111" t="n">
        <f aca="false">IF(B23&lt;&gt;"",SUMIF(BP$12:CS$12,"TLA",BP23:CS23), "")</f>
        <v>65</v>
      </c>
      <c r="CU23" s="112" t="n">
        <f aca="false">IF(B23&lt;&gt;"",SUMIF(BP$12:CS$12,"AT",BP23:CS23), "")</f>
        <v>118</v>
      </c>
      <c r="CV23" s="114" t="n">
        <f aca="false">IF(B23&lt;&gt;"",IFERROR(SUMIF(D$14:CS$14, "CLO1", D23:CS23)/'Grade computation'!I$4,""),"")</f>
        <v>0.82</v>
      </c>
      <c r="CW23" s="115" t="str">
        <f aca="false">IF(CV23="","",IF(CV23&gt;=B$10,"Y","N"))</f>
        <v>Y</v>
      </c>
      <c r="CX23" s="115" t="n">
        <f aca="false">IF(CV23="","",IF(CV23&lt;50%,1,IF(AND(CV23&gt;=50%,CV23&lt;B$10),2,IF(CV23&gt;=B$10,3))))</f>
        <v>3</v>
      </c>
      <c r="CY23" s="114" t="n">
        <f aca="false">IF(B23&lt;&gt;"",IFERROR(IF((SUMIF(D$14:CS$14,"CLO2",D23:CS23)/'Grade computation'!I$5)=0,0,(SUMIF(D$14:CS$14,"CLO2",D23:CS23)/'Grade computation'!I$5)),""),"")</f>
        <v>0.8</v>
      </c>
      <c r="CZ23" s="115" t="str">
        <f aca="false">IF(CY23="","",IF(CY23&gt;=B$10,"Y","N"))</f>
        <v>Y</v>
      </c>
      <c r="DA23" s="115" t="n">
        <f aca="false">IF(CY23="","",IF(CY23&lt;50%,1,IF(AND(CY23&gt;=50%,CY23&lt;B$10),2,IF(CY23&gt;=B$10,3))))</f>
        <v>3</v>
      </c>
      <c r="DB23" s="114" t="n">
        <f aca="false">IF(B23&lt;&gt;"",IFERROR(IF((SUMIF(D$14:CS$14,"CLO3",D23:CS23)/'Grade computation'!I$6)=0,0,(SUMIF(D$14:CS$14,"CLO3",D23:CS23)/'Grade computation'!I$6)),""),"")</f>
        <v>0.83125</v>
      </c>
      <c r="DC23" s="115" t="str">
        <f aca="false">IF(DB23="","",IF(DB23&gt;=B$10,"Y","N"))</f>
        <v>Y</v>
      </c>
      <c r="DD23" s="115" t="n">
        <f aca="false">IF(DB23="","",IF(DB23&lt;50%,1,IF(AND(DB23&gt;=50%,DB23&lt;B$10),2,IF(DB23&gt;=B$10,3))))</f>
        <v>3</v>
      </c>
      <c r="DE23" s="114" t="n">
        <f aca="false">IF(B23&lt;&gt;"",IFERROR(SUMIF(D$14:CS$14,"CLO4",D23:CS23)/'Grade computation'!I$7,""),"")</f>
        <v>0.853333333333333</v>
      </c>
      <c r="DF23" s="115" t="str">
        <f aca="false">IF(DE23="","",IF(DE23&gt;=B$10,"Y","N"))</f>
        <v>Y</v>
      </c>
      <c r="DG23" s="115" t="n">
        <f aca="false">IF(DE23="","",IF(DE23&lt;50%,1,IF(AND(DE23&gt;=50%,DE23&lt;B$10),2,IF(DE23&gt;=B$10,3))))</f>
        <v>3</v>
      </c>
      <c r="DH23" s="114" t="n">
        <f aca="false">IF(B23&lt;&gt;"",IFERROR(IF((SUMIF(D$14:CS$14,"CLO5",D23:CS23)/'Grade computation'!I$8)=0,0,(SUMIF(D$14:CS$14,"CLO5",D23:CS23)/'Grade computation'!I$8)),""),"")</f>
        <v>0.864</v>
      </c>
      <c r="DI23" s="115" t="str">
        <f aca="false">IF(DH23="","",IF(DH23&gt;=B$10,"Y","N"))</f>
        <v>Y</v>
      </c>
      <c r="DJ23" s="115" t="n">
        <f aca="false">IF(DH23="","",IF(DH23&lt;50%,1,IF(AND(DH23&gt;=50%,DH23&lt;B$10),2,IF(DH23&gt;=B$10,3))))</f>
        <v>3</v>
      </c>
      <c r="DK23" s="114" t="str">
        <f aca="false">IF(B23&lt;&gt;"",IFERROR(IF((SUMIF(D$14:CS$14,"CLO6",D23:CS23)/'Grade computation'!I$9)=0,0,(SUMIF(D$14:CS$14,"CLO6",D23:CS23)/'Grade computation'!I$9)),""),"")</f>
        <v/>
      </c>
      <c r="DL23" s="115" t="str">
        <f aca="false">IF(DK23="","",IF(DK23&gt;=B$10,"Y","N"))</f>
        <v/>
      </c>
      <c r="DM23" s="115" t="str">
        <f aca="false">IF(DK23="","",IF(DK23&lt;50%,1,IF(AND(DK23&gt;=50%,DK23&lt;B$10),2,IF(DK23&gt;=B$10,3))))</f>
        <v/>
      </c>
      <c r="DN23" s="114" t="str">
        <f aca="false">IF(B23&lt;&gt;"",IFERROR(IF((SUMIF(D$14:CS$14,"CLO7",D23:CS23)/'Grade computation'!I$10)=0,0,(SUMIF(D$14:CS$14,"CLO7",D23:CS23)/'Grade computation'!I$10)),""),"")</f>
        <v/>
      </c>
      <c r="DO23" s="115" t="str">
        <f aca="false">IF(DN23="","",IF(DN23&gt;=B$10,"Y","N"))</f>
        <v/>
      </c>
      <c r="DP23" s="115" t="str">
        <f aca="false">IF(DN23="","",IF(DN23&lt;50%,1,IF(AND(DN23&gt;=50%,DN23&lt;B$10),2,IF(DN23&gt;=B$10,3))))</f>
        <v/>
      </c>
      <c r="DQ23" s="114" t="str">
        <f aca="false">IF(B23&lt;&gt;"",IFERROR(IF((SUMIF(D$14:CS$14,"CLO8",D23:CS23)/'Grade computation'!I$11)=0,0,(SUMIF(D$14:CS$14,"CLO8",D23:CS23)/'Grade computation'!I$11)),""),"")</f>
        <v/>
      </c>
      <c r="DR23" s="115" t="str">
        <f aca="false">IF(DQ23="","",IF(DQ23&gt;=B$10,"Y","N"))</f>
        <v/>
      </c>
      <c r="DS23" s="115" t="str">
        <f aca="false">IF(DQ23="","",IF(DQ23&lt;50%,1,IF(AND(DQ23&gt;=50%,DQ23&lt;B$10),2,IF(DQ23&gt;=B$10,3))))</f>
        <v/>
      </c>
      <c r="DT23" s="114" t="str">
        <f aca="false">IF(B23&lt;&gt;"",IFERROR(IF((SUMIF(D$14:CS$14,"CLO9",D23:CS23)/'Grade computation'!I$12)=0,0,(SUMIF(D$14:CS$14,"CLO9",D23:CS23)/'Grade computation'!I$12)),""),"")</f>
        <v/>
      </c>
      <c r="DU23" s="115" t="str">
        <f aca="false">IF(DT23="","",IF(DT23&gt;=B$10,"Y","N"))</f>
        <v/>
      </c>
      <c r="DV23" s="115" t="str">
        <f aca="false">IF(DT23="","",IF(DT23&lt;50%,1,IF(AND(DT23&gt;=50%,DT23&lt;B$10),2,IF(DT23&gt;=B$10,3))))</f>
        <v/>
      </c>
      <c r="DW23" s="114" t="str">
        <f aca="false">IF(B23&lt;&gt;"",IFERROR(IF((SUMIF(D$14:CS$14,"CLO10",D23:CS23)/'Grade computation'!I$13)=0,0,(SUMIF(D$14:CS$14,"CLO10",D23:CS23)/'Grade computation'!I$13)),""),"")</f>
        <v/>
      </c>
      <c r="DX23" s="115" t="str">
        <f aca="false">IF(DW23="","",IF(DW23&gt;=B$10,"Y","N"))</f>
        <v/>
      </c>
      <c r="DY23" s="115" t="str">
        <f aca="false">IF(DW23="","",IF(DW23&lt;50%,1,IF(AND(DW23&gt;=50%,DW23&lt;B$10),2,IF(DW23&gt;=B$10,3))))</f>
        <v/>
      </c>
      <c r="DZ23" s="13"/>
      <c r="EA23" s="13"/>
    </row>
    <row r="24" customFormat="false" ht="15.75" hidden="false" customHeight="true" outlineLevel="0" collapsed="false">
      <c r="A24" s="109"/>
      <c r="B24" s="110" t="s">
        <v>151</v>
      </c>
      <c r="C24" s="52"/>
      <c r="D24" s="52" t="n">
        <v>16</v>
      </c>
      <c r="E24" s="52" t="n">
        <v>15</v>
      </c>
      <c r="F24" s="52" t="n">
        <v>8</v>
      </c>
      <c r="G24" s="52"/>
      <c r="H24" s="52" t="n">
        <v>3</v>
      </c>
      <c r="I24" s="52"/>
      <c r="J24" s="52" t="n">
        <v>84</v>
      </c>
      <c r="K24" s="52"/>
      <c r="L24" s="52"/>
      <c r="M24" s="52"/>
      <c r="N24" s="52"/>
      <c r="O24" s="52"/>
      <c r="P24" s="52"/>
      <c r="Q24" s="52"/>
      <c r="R24" s="52"/>
      <c r="S24" s="52"/>
      <c r="T24" s="52"/>
      <c r="U24" s="52"/>
      <c r="V24" s="52"/>
      <c r="W24" s="52"/>
      <c r="X24" s="52"/>
      <c r="Y24" s="52"/>
      <c r="Z24" s="52"/>
      <c r="AA24" s="52"/>
      <c r="AB24" s="52"/>
      <c r="AC24" s="52"/>
      <c r="AD24" s="52"/>
      <c r="AE24" s="52"/>
      <c r="AF24" s="52"/>
      <c r="AG24" s="52"/>
      <c r="AH24" s="111" t="n">
        <f aca="false">IF(B24&lt;&gt;"",SUMIF(D$12:AG$12,"TLA",D24:AG24),"")</f>
        <v>42</v>
      </c>
      <c r="AI24" s="112" t="n">
        <f aca="false">IF(B24&lt;&gt;"",SUMIF(D$12:AG$12,"AT",D24:AG24),"")</f>
        <v>84</v>
      </c>
      <c r="AJ24" s="113" t="n">
        <v>10</v>
      </c>
      <c r="AK24" s="113" t="n">
        <v>9</v>
      </c>
      <c r="AL24" s="113" t="n">
        <v>8</v>
      </c>
      <c r="AM24" s="113" t="n">
        <v>9</v>
      </c>
      <c r="AN24" s="113" t="n">
        <v>8</v>
      </c>
      <c r="AO24" s="113" t="n">
        <v>9</v>
      </c>
      <c r="AP24" s="113" t="n">
        <v>9</v>
      </c>
      <c r="AQ24" s="113" t="n">
        <v>10</v>
      </c>
      <c r="AR24" s="113"/>
      <c r="AS24" s="113"/>
      <c r="AT24" s="113" t="n">
        <v>24</v>
      </c>
      <c r="AU24" s="113" t="n">
        <v>24</v>
      </c>
      <c r="AV24" s="113" t="n">
        <v>36</v>
      </c>
      <c r="AW24" s="52"/>
      <c r="AX24" s="52"/>
      <c r="AY24" s="52"/>
      <c r="AZ24" s="52"/>
      <c r="BA24" s="52"/>
      <c r="BB24" s="52"/>
      <c r="BC24" s="52"/>
      <c r="BD24" s="52"/>
      <c r="BE24" s="52"/>
      <c r="BF24" s="52"/>
      <c r="BG24" s="52"/>
      <c r="BH24" s="52"/>
      <c r="BI24" s="52"/>
      <c r="BJ24" s="52"/>
      <c r="BK24" s="52"/>
      <c r="BL24" s="52"/>
      <c r="BM24" s="52"/>
      <c r="BN24" s="111" t="n">
        <f aca="false">IF(B24&lt;&gt;"", SUMIF(AJ$12:BM$12,"TLA",AJ24:BM24), "")</f>
        <v>72</v>
      </c>
      <c r="BO24" s="112" t="n">
        <f aca="false">IF(B24&lt;&gt;"", SUMIF(AJ$12:BM$12,"AT",AJ24:BM24), "")</f>
        <v>84</v>
      </c>
      <c r="BP24" s="113" t="n">
        <v>9</v>
      </c>
      <c r="BQ24" s="113" t="n">
        <v>8</v>
      </c>
      <c r="BR24" s="113" t="n">
        <v>8</v>
      </c>
      <c r="BS24" s="113" t="n">
        <v>9</v>
      </c>
      <c r="BT24" s="113" t="n">
        <v>6</v>
      </c>
      <c r="BU24" s="113" t="n">
        <v>28</v>
      </c>
      <c r="BV24" s="113" t="n">
        <v>23</v>
      </c>
      <c r="BW24" s="113" t="n">
        <v>24</v>
      </c>
      <c r="BX24" s="113" t="n">
        <v>24</v>
      </c>
      <c r="BY24" s="113"/>
      <c r="BZ24" s="113"/>
      <c r="CA24" s="52"/>
      <c r="CB24" s="52"/>
      <c r="CC24" s="52"/>
      <c r="CD24" s="52"/>
      <c r="CE24" s="52"/>
      <c r="CF24" s="52"/>
      <c r="CG24" s="52"/>
      <c r="CH24" s="52"/>
      <c r="CI24" s="52"/>
      <c r="CJ24" s="52"/>
      <c r="CK24" s="52"/>
      <c r="CL24" s="52"/>
      <c r="CM24" s="52"/>
      <c r="CN24" s="52"/>
      <c r="CO24" s="52"/>
      <c r="CP24" s="52"/>
      <c r="CQ24" s="52"/>
      <c r="CR24" s="52"/>
      <c r="CS24" s="52"/>
      <c r="CT24" s="111" t="n">
        <f aca="false">IF(B24&lt;&gt;"",SUMIF(BP$12:CS$12,"TLA",BP24:CS24), "")</f>
        <v>68</v>
      </c>
      <c r="CU24" s="112" t="n">
        <f aca="false">IF(B24&lt;&gt;"",SUMIF(BP$12:CS$12,"AT",BP24:CS24), "")</f>
        <v>71</v>
      </c>
      <c r="CV24" s="114" t="n">
        <f aca="false">IF(B24&lt;&gt;"",IFERROR(SUMIF(D$14:CS$14, "CLO1", D24:CS24)/'Grade computation'!I$4,""),"")</f>
        <v>0.78</v>
      </c>
      <c r="CW24" s="115" t="str">
        <f aca="false">IF(CV24="","",IF(CV24&gt;=B$10,"Y","N"))</f>
        <v>Y</v>
      </c>
      <c r="CX24" s="115" t="n">
        <f aca="false">IF(CV24="","",IF(CV24&lt;50%,1,IF(AND(CV24&gt;=50%,CV24&lt;B$10),2,IF(CV24&gt;=B$10,3))))</f>
        <v>3</v>
      </c>
      <c r="CY24" s="114" t="n">
        <f aca="false">IF(B24&lt;&gt;"",IFERROR(IF((SUMIF(D$14:CS$14,"CLO2",D24:CS24)/'Grade computation'!I$5)=0,0,(SUMIF(D$14:CS$14,"CLO2",D24:CS24)/'Grade computation'!I$5)),""),"")</f>
        <v>0.866666666666667</v>
      </c>
      <c r="CZ24" s="115" t="str">
        <f aca="false">IF(CY24="","",IF(CY24&gt;=B$10,"Y","N"))</f>
        <v>Y</v>
      </c>
      <c r="DA24" s="115" t="n">
        <f aca="false">IF(CY24="","",IF(CY24&lt;50%,1,IF(AND(CY24&gt;=50%,CY24&lt;B$10),2,IF(CY24&gt;=B$10,3))))</f>
        <v>3</v>
      </c>
      <c r="DB24" s="114" t="n">
        <f aca="false">IF(B24&lt;&gt;"",IFERROR(IF((SUMIF(D$14:CS$14,"CLO3",D24:CS24)/'Grade computation'!I$6)=0,0,(SUMIF(D$14:CS$14,"CLO3",D24:CS24)/'Grade computation'!I$6)),""),"")</f>
        <v>0.8875</v>
      </c>
      <c r="DC24" s="115" t="str">
        <f aca="false">IF(DB24="","",IF(DB24&gt;=B$10,"Y","N"))</f>
        <v>Y</v>
      </c>
      <c r="DD24" s="115" t="n">
        <f aca="false">IF(DB24="","",IF(DB24&lt;50%,1,IF(AND(DB24&gt;=50%,DB24&lt;B$10),2,IF(DB24&gt;=B$10,3))))</f>
        <v>3</v>
      </c>
      <c r="DE24" s="114" t="n">
        <f aca="false">IF(B24&lt;&gt;"",IFERROR(SUMIF(D$14:CS$14,"CLO4",D24:CS24)/'Grade computation'!I$7,""),"")</f>
        <v>0</v>
      </c>
      <c r="DF24" s="115" t="str">
        <f aca="false">IF(DE24="","",IF(DE24&gt;=B$10,"Y","N"))</f>
        <v>N</v>
      </c>
      <c r="DG24" s="115" t="n">
        <f aca="false">IF(DE24="","",IF(DE24&lt;50%,1,IF(AND(DE24&gt;=50%,DE24&lt;B$10),2,IF(DE24&gt;=B$10,3))))</f>
        <v>1</v>
      </c>
      <c r="DH24" s="114" t="n">
        <f aca="false">IF(B24&lt;&gt;"",IFERROR(IF((SUMIF(D$14:CS$14,"CLO5",D24:CS24)/'Grade computation'!I$8)=0,0,(SUMIF(D$14:CS$14,"CLO5",D24:CS24)/'Grade computation'!I$8)),""),"")</f>
        <v>0.672</v>
      </c>
      <c r="DI24" s="115" t="str">
        <f aca="false">IF(DH24="","",IF(DH24&gt;=B$10,"Y","N"))</f>
        <v>Y</v>
      </c>
      <c r="DJ24" s="115" t="n">
        <f aca="false">IF(DH24="","",IF(DH24&lt;50%,1,IF(AND(DH24&gt;=50%,DH24&lt;B$10),2,IF(DH24&gt;=B$10,3))))</f>
        <v>3</v>
      </c>
      <c r="DK24" s="114" t="str">
        <f aca="false">IF(B24&lt;&gt;"",IFERROR(IF((SUMIF(D$14:CS$14,"CLO6",D24:CS24)/'Grade computation'!I$9)=0,0,(SUMIF(D$14:CS$14,"CLO6",D24:CS24)/'Grade computation'!I$9)),""),"")</f>
        <v/>
      </c>
      <c r="DL24" s="115" t="str">
        <f aca="false">IF(DK24="","",IF(DK24&gt;=B$10,"Y","N"))</f>
        <v/>
      </c>
      <c r="DM24" s="115" t="str">
        <f aca="false">IF(DK24="","",IF(DK24&lt;50%,1,IF(AND(DK24&gt;=50%,DK24&lt;B$10),2,IF(DK24&gt;=B$10,3))))</f>
        <v/>
      </c>
      <c r="DN24" s="114" t="str">
        <f aca="false">IF(B24&lt;&gt;"",IFERROR(IF((SUMIF(D$14:CS$14,"CLO7",D24:CS24)/'Grade computation'!I$10)=0,0,(SUMIF(D$14:CS$14,"CLO7",D24:CS24)/'Grade computation'!I$10)),""),"")</f>
        <v/>
      </c>
      <c r="DO24" s="115" t="str">
        <f aca="false">IF(DN24="","",IF(DN24&gt;=B$10,"Y","N"))</f>
        <v/>
      </c>
      <c r="DP24" s="115" t="str">
        <f aca="false">IF(DN24="","",IF(DN24&lt;50%,1,IF(AND(DN24&gt;=50%,DN24&lt;B$10),2,IF(DN24&gt;=B$10,3))))</f>
        <v/>
      </c>
      <c r="DQ24" s="114" t="str">
        <f aca="false">IF(B24&lt;&gt;"",IFERROR(IF((SUMIF(D$14:CS$14,"CLO8",D24:CS24)/'Grade computation'!I$11)=0,0,(SUMIF(D$14:CS$14,"CLO8",D24:CS24)/'Grade computation'!I$11)),""),"")</f>
        <v/>
      </c>
      <c r="DR24" s="115" t="str">
        <f aca="false">IF(DQ24="","",IF(DQ24&gt;=B$10,"Y","N"))</f>
        <v/>
      </c>
      <c r="DS24" s="115" t="str">
        <f aca="false">IF(DQ24="","",IF(DQ24&lt;50%,1,IF(AND(DQ24&gt;=50%,DQ24&lt;B$10),2,IF(DQ24&gt;=B$10,3))))</f>
        <v/>
      </c>
      <c r="DT24" s="114" t="str">
        <f aca="false">IF(B24&lt;&gt;"",IFERROR(IF((SUMIF(D$14:CS$14,"CLO9",D24:CS24)/'Grade computation'!I$12)=0,0,(SUMIF(D$14:CS$14,"CLO9",D24:CS24)/'Grade computation'!I$12)),""),"")</f>
        <v/>
      </c>
      <c r="DU24" s="115" t="str">
        <f aca="false">IF(DT24="","",IF(DT24&gt;=B$10,"Y","N"))</f>
        <v/>
      </c>
      <c r="DV24" s="115" t="str">
        <f aca="false">IF(DT24="","",IF(DT24&lt;50%,1,IF(AND(DT24&gt;=50%,DT24&lt;B$10),2,IF(DT24&gt;=B$10,3))))</f>
        <v/>
      </c>
      <c r="DW24" s="114" t="str">
        <f aca="false">IF(B24&lt;&gt;"",IFERROR(IF((SUMIF(D$14:CS$14,"CLO10",D24:CS24)/'Grade computation'!I$13)=0,0,(SUMIF(D$14:CS$14,"CLO10",D24:CS24)/'Grade computation'!I$13)),""),"")</f>
        <v/>
      </c>
      <c r="DX24" s="115" t="str">
        <f aca="false">IF(DW24="","",IF(DW24&gt;=B$10,"Y","N"))</f>
        <v/>
      </c>
      <c r="DY24" s="115" t="str">
        <f aca="false">IF(DW24="","",IF(DW24&lt;50%,1,IF(AND(DW24&gt;=50%,DW24&lt;B$10),2,IF(DW24&gt;=B$10,3))))</f>
        <v/>
      </c>
      <c r="DZ24" s="13"/>
      <c r="EA24" s="13"/>
    </row>
    <row r="25" customFormat="false" ht="15.75" hidden="false" customHeight="true" outlineLevel="0" collapsed="false">
      <c r="A25" s="109"/>
      <c r="B25" s="110"/>
      <c r="C25" s="52"/>
      <c r="D25" s="52"/>
      <c r="E25" s="52"/>
      <c r="F25" s="52"/>
      <c r="G25" s="52"/>
      <c r="H25" s="52"/>
      <c r="I25" s="52"/>
      <c r="J25" s="52"/>
      <c r="K25" s="52"/>
      <c r="L25" s="52"/>
      <c r="M25" s="52"/>
      <c r="N25" s="52"/>
      <c r="O25" s="52"/>
      <c r="P25" s="52"/>
      <c r="Q25" s="52"/>
      <c r="R25" s="52"/>
      <c r="S25" s="52"/>
      <c r="T25" s="52"/>
      <c r="U25" s="52"/>
      <c r="V25" s="52"/>
      <c r="W25" s="52"/>
      <c r="X25" s="52"/>
      <c r="Y25" s="52"/>
      <c r="Z25" s="52"/>
      <c r="AA25" s="52"/>
      <c r="AB25" s="52"/>
      <c r="AC25" s="52"/>
      <c r="AD25" s="52"/>
      <c r="AE25" s="52"/>
      <c r="AF25" s="52"/>
      <c r="AG25" s="52"/>
      <c r="AH25" s="111" t="str">
        <f aca="false">IF(B25&lt;&gt;"",SUMIF(D$12:AG$12,"TLA",D25:AG25),"")</f>
        <v/>
      </c>
      <c r="AI25" s="112" t="str">
        <f aca="false">IF(B25&lt;&gt;"",SUMIF(D$12:AG$12,"AT",D25:AG25),"")</f>
        <v/>
      </c>
      <c r="AJ25" s="113"/>
      <c r="AK25" s="113"/>
      <c r="AL25" s="113"/>
      <c r="AM25" s="113"/>
      <c r="AN25" s="113"/>
      <c r="AO25" s="113"/>
      <c r="AP25" s="113"/>
      <c r="AQ25" s="113"/>
      <c r="AR25" s="113"/>
      <c r="AS25" s="113"/>
      <c r="AT25" s="113"/>
      <c r="AU25" s="113"/>
      <c r="AV25" s="113"/>
      <c r="AW25" s="52"/>
      <c r="AX25" s="52"/>
      <c r="AY25" s="52"/>
      <c r="AZ25" s="52"/>
      <c r="BA25" s="52"/>
      <c r="BB25" s="52"/>
      <c r="BC25" s="52"/>
      <c r="BD25" s="52"/>
      <c r="BE25" s="52"/>
      <c r="BF25" s="52"/>
      <c r="BG25" s="52"/>
      <c r="BH25" s="52"/>
      <c r="BI25" s="52"/>
      <c r="BJ25" s="52"/>
      <c r="BK25" s="52"/>
      <c r="BL25" s="52"/>
      <c r="BM25" s="52"/>
      <c r="BN25" s="111" t="str">
        <f aca="false">IF(B25&lt;&gt;"", SUMIF(AJ$12:BM$12,"TLA",AJ25:BM25), "")</f>
        <v/>
      </c>
      <c r="BO25" s="112" t="str">
        <f aca="false">IF(B25&lt;&gt;"", SUMIF(AJ$12:BM$12,"AT",AJ25:BM25), "")</f>
        <v/>
      </c>
      <c r="BP25" s="113"/>
      <c r="BQ25" s="113"/>
      <c r="BR25" s="113"/>
      <c r="BS25" s="113"/>
      <c r="BT25" s="113"/>
      <c r="BU25" s="113"/>
      <c r="BV25" s="113"/>
      <c r="BW25" s="113"/>
      <c r="BX25" s="113"/>
      <c r="BY25" s="113"/>
      <c r="BZ25" s="113"/>
      <c r="CA25" s="52"/>
      <c r="CB25" s="52"/>
      <c r="CC25" s="52"/>
      <c r="CD25" s="52"/>
      <c r="CE25" s="52"/>
      <c r="CF25" s="52"/>
      <c r="CG25" s="52"/>
      <c r="CH25" s="52"/>
      <c r="CI25" s="52"/>
      <c r="CJ25" s="52"/>
      <c r="CK25" s="52"/>
      <c r="CL25" s="52"/>
      <c r="CM25" s="52"/>
      <c r="CN25" s="52"/>
      <c r="CO25" s="52"/>
      <c r="CP25" s="52"/>
      <c r="CQ25" s="52"/>
      <c r="CR25" s="52"/>
      <c r="CS25" s="52"/>
      <c r="CT25" s="111" t="str">
        <f aca="false">IF(B25&lt;&gt;"",SUMIF(BP$12:CS$12,"TLA",BP25:CS25), "")</f>
        <v/>
      </c>
      <c r="CU25" s="112" t="str">
        <f aca="false">IF(B25&lt;&gt;"",SUMIF(BP$12:CS$12,"AT",BP25:CS25), "")</f>
        <v/>
      </c>
      <c r="CV25" s="114" t="str">
        <f aca="false">IF(B25&lt;&gt;"",IFERROR(SUMIF(D$14:CS$14, "CLO1", D25:CS25)/'Grade computation'!I$4,""),"")</f>
        <v/>
      </c>
      <c r="CW25" s="115" t="str">
        <f aca="false">IF(CV25="","",IF(CV25&gt;=B$10,"Y","N"))</f>
        <v/>
      </c>
      <c r="CX25" s="115" t="str">
        <f aca="false">IF(CV25="","",IF(CV25&lt;50%,1,IF(AND(CV25&gt;=50%,CV25&lt;B$10),2,IF(CV25&gt;=B$10,3))))</f>
        <v/>
      </c>
      <c r="CY25" s="114" t="str">
        <f aca="false">IF(B25&lt;&gt;"",IFERROR(IF((SUMIF(D$14:CS$14,"CLO2",D25:CS25)/'Grade computation'!I$5)=0,0,(SUMIF(D$14:CS$14,"CLO2",D25:CS25)/'Grade computation'!I$5)),""),"")</f>
        <v/>
      </c>
      <c r="CZ25" s="115" t="str">
        <f aca="false">IF(CY25="","",IF(CY25&gt;=B$10,"Y","N"))</f>
        <v/>
      </c>
      <c r="DA25" s="115" t="str">
        <f aca="false">IF(CY25="","",IF(CY25&lt;50%,1,IF(AND(CY25&gt;=50%,CY25&lt;B$10),2,IF(CY25&gt;=B$10,3))))</f>
        <v/>
      </c>
      <c r="DB25" s="114" t="str">
        <f aca="false">IF(B25&lt;&gt;"",IFERROR(IF((SUMIF(D$14:CS$14,"CLO3",D25:CS25)/'Grade computation'!I$6)=0,0,(SUMIF(D$14:CS$14,"CLO3",D25:CS25)/'Grade computation'!I$6)),""),"")</f>
        <v/>
      </c>
      <c r="DC25" s="115" t="str">
        <f aca="false">IF(DB25="","",IF(DB25&gt;=B$10,"Y","N"))</f>
        <v/>
      </c>
      <c r="DD25" s="115" t="str">
        <f aca="false">IF(DB25="","",IF(DB25&lt;50%,1,IF(AND(DB25&gt;=50%,DB25&lt;B$10),2,IF(DB25&gt;=B$10,3))))</f>
        <v/>
      </c>
      <c r="DE25" s="114" t="str">
        <f aca="false">IF(B25&lt;&gt;"",IFERROR(SUMIF(D$14:CS$14,"CLO4",D25:CS25)/'Grade computation'!I$7,""),"")</f>
        <v/>
      </c>
      <c r="DF25" s="115" t="str">
        <f aca="false">IF(DE25="","",IF(DE25&gt;=B$10,"Y","N"))</f>
        <v/>
      </c>
      <c r="DG25" s="115" t="str">
        <f aca="false">IF(DE25="","",IF(DE25&lt;50%,1,IF(AND(DE25&gt;=50%,DE25&lt;B$10),2,IF(DE25&gt;=B$10,3))))</f>
        <v/>
      </c>
      <c r="DH25" s="114" t="str">
        <f aca="false">IF(B25&lt;&gt;"",IFERROR(IF((SUMIF(D$14:CS$14,"CLO5",D25:CS25)/'Grade computation'!I$8)=0,0,(SUMIF(D$14:CS$14,"CLO5",D25:CS25)/'Grade computation'!I$8)),""),"")</f>
        <v/>
      </c>
      <c r="DI25" s="115" t="str">
        <f aca="false">IF(DH25="","",IF(DH25&gt;=B$10,"Y","N"))</f>
        <v/>
      </c>
      <c r="DJ25" s="115" t="str">
        <f aca="false">IF(DH25="","",IF(DH25&lt;50%,1,IF(AND(DH25&gt;=50%,DH25&lt;B$10),2,IF(DH25&gt;=B$10,3))))</f>
        <v/>
      </c>
      <c r="DK25" s="114" t="str">
        <f aca="false">IF(B25&lt;&gt;"",IFERROR(IF((SUMIF(D$14:CS$14,"CLO6",D25:CS25)/'Grade computation'!I$9)=0,0,(SUMIF(D$14:CS$14,"CLO6",D25:CS25)/'Grade computation'!I$9)),""),"")</f>
        <v/>
      </c>
      <c r="DL25" s="115" t="str">
        <f aca="false">IF(DK25="","",IF(DK25&gt;=B$10,"Y","N"))</f>
        <v/>
      </c>
      <c r="DM25" s="115" t="str">
        <f aca="false">IF(DK25="","",IF(DK25&lt;50%,1,IF(AND(DK25&gt;=50%,DK25&lt;B$10),2,IF(DK25&gt;=B$10,3))))</f>
        <v/>
      </c>
      <c r="DN25" s="114" t="str">
        <f aca="false">IF(B25&lt;&gt;"",IFERROR(IF((SUMIF(D$14:CS$14,"CLO7",D25:CS25)/'Grade computation'!I$10)=0,0,(SUMIF(D$14:CS$14,"CLO7",D25:CS25)/'Grade computation'!I$10)),""),"")</f>
        <v/>
      </c>
      <c r="DO25" s="115" t="str">
        <f aca="false">IF(DN25="","",IF(DN25&gt;=B$10,"Y","N"))</f>
        <v/>
      </c>
      <c r="DP25" s="115" t="str">
        <f aca="false">IF(DN25="","",IF(DN25&lt;50%,1,IF(AND(DN25&gt;=50%,DN25&lt;B$10),2,IF(DN25&gt;=B$10,3))))</f>
        <v/>
      </c>
      <c r="DQ25" s="114" t="str">
        <f aca="false">IF(B25&lt;&gt;"",IFERROR(IF((SUMIF(D$14:CS$14,"CLO8",D25:CS25)/'Grade computation'!I$11)=0,0,(SUMIF(D$14:CS$14,"CLO8",D25:CS25)/'Grade computation'!I$11)),""),"")</f>
        <v/>
      </c>
      <c r="DR25" s="115" t="str">
        <f aca="false">IF(DQ25="","",IF(DQ25&gt;=B$10,"Y","N"))</f>
        <v/>
      </c>
      <c r="DS25" s="115" t="str">
        <f aca="false">IF(DQ25="","",IF(DQ25&lt;50%,1,IF(AND(DQ25&gt;=50%,DQ25&lt;B$10),2,IF(DQ25&gt;=B$10,3))))</f>
        <v/>
      </c>
      <c r="DT25" s="114" t="str">
        <f aca="false">IF(B25&lt;&gt;"",IFERROR(IF((SUMIF(D$14:CS$14,"CLO9",D25:CS25)/'Grade computation'!I$12)=0,0,(SUMIF(D$14:CS$14,"CLO9",D25:CS25)/'Grade computation'!I$12)),""),"")</f>
        <v/>
      </c>
      <c r="DU25" s="115" t="str">
        <f aca="false">IF(DT25="","",IF(DT25&gt;=B$10,"Y","N"))</f>
        <v/>
      </c>
      <c r="DV25" s="115" t="str">
        <f aca="false">IF(DT25="","",IF(DT25&lt;50%,1,IF(AND(DT25&gt;=50%,DT25&lt;B$10),2,IF(DT25&gt;=B$10,3))))</f>
        <v/>
      </c>
      <c r="DW25" s="114" t="str">
        <f aca="false">IF(B25&lt;&gt;"",IFERROR(IF((SUMIF(D$14:CS$14,"CLO10",D25:CS25)/'Grade computation'!I$13)=0,0,(SUMIF(D$14:CS$14,"CLO10",D25:CS25)/'Grade computation'!I$13)),""),"")</f>
        <v/>
      </c>
      <c r="DX25" s="115" t="str">
        <f aca="false">IF(DW25="","",IF(DW25&gt;=B$10,"Y","N"))</f>
        <v/>
      </c>
      <c r="DY25" s="115" t="str">
        <f aca="false">IF(DW25="","",IF(DW25&lt;50%,1,IF(AND(DW25&gt;=50%,DW25&lt;B$10),2,IF(DW25&gt;=B$10,3))))</f>
        <v/>
      </c>
      <c r="DZ25" s="13"/>
      <c r="EA25" s="13"/>
    </row>
    <row r="26" customFormat="false" ht="15.75" hidden="false" customHeight="true" outlineLevel="0" collapsed="false">
      <c r="A26" s="109"/>
      <c r="B26" s="110"/>
      <c r="C26" s="52"/>
      <c r="D26" s="5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111" t="str">
        <f aca="false">IF(B26&lt;&gt;"",SUMIF(D$12:AG$12,"TLA",D26:AG26),"")</f>
        <v/>
      </c>
      <c r="AI26" s="112" t="str">
        <f aca="false">IF(B26&lt;&gt;"",SUMIF(D$12:AG$12,"AT",D26:AG26),"")</f>
        <v/>
      </c>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111" t="str">
        <f aca="false">IF(B26&lt;&gt;"", SUMIF(AJ$12:BM$12,"TLA",AJ26:BM26), "")</f>
        <v/>
      </c>
      <c r="BO26" s="112" t="str">
        <f aca="false">IF(B26&lt;&gt;"", SUMIF(AJ$12:BM$12,"AT",AJ26:BM26), "")</f>
        <v/>
      </c>
      <c r="BP26" s="113"/>
      <c r="BQ26" s="113"/>
      <c r="BR26" s="113"/>
      <c r="BS26" s="113"/>
      <c r="BT26" s="113"/>
      <c r="BU26" s="113"/>
      <c r="BV26" s="113"/>
      <c r="BW26" s="113"/>
      <c r="BX26" s="113"/>
      <c r="BY26" s="113"/>
      <c r="BZ26" s="113"/>
      <c r="CA26" s="52"/>
      <c r="CB26" s="52"/>
      <c r="CC26" s="52"/>
      <c r="CD26" s="52"/>
      <c r="CE26" s="52"/>
      <c r="CF26" s="52"/>
      <c r="CG26" s="52"/>
      <c r="CH26" s="52"/>
      <c r="CI26" s="52"/>
      <c r="CJ26" s="52"/>
      <c r="CK26" s="52"/>
      <c r="CL26" s="52"/>
      <c r="CM26" s="52"/>
      <c r="CN26" s="52"/>
      <c r="CO26" s="52"/>
      <c r="CP26" s="52"/>
      <c r="CQ26" s="52"/>
      <c r="CR26" s="52"/>
      <c r="CS26" s="52"/>
      <c r="CT26" s="111" t="str">
        <f aca="false">IF(B26&lt;&gt;"",SUMIF(BP$12:CS$12,"TLA",BP26:CS26), "")</f>
        <v/>
      </c>
      <c r="CU26" s="112" t="str">
        <f aca="false">IF(B26&lt;&gt;"",SUMIF(BP$12:CS$12,"AT",BP26:CS26), "")</f>
        <v/>
      </c>
      <c r="CV26" s="114" t="str">
        <f aca="false">IF(B26&lt;&gt;"",IFERROR(SUMIF(D$14:CS$14, "CLO1", D26:CS26)/'Grade computation'!I$4,""),"")</f>
        <v/>
      </c>
      <c r="CW26" s="115" t="str">
        <f aca="false">IF(CV26="","",IF(CV26&gt;=B$10,"Y","N"))</f>
        <v/>
      </c>
      <c r="CX26" s="115" t="str">
        <f aca="false">IF(CV26="","",IF(CV26&lt;50%,1,IF(AND(CV26&gt;=50%,CV26&lt;B$10),2,IF(CV26&gt;=B$10,3))))</f>
        <v/>
      </c>
      <c r="CY26" s="114" t="str">
        <f aca="false">IF(B26&lt;&gt;"",IFERROR(IF((SUMIF(D$14:CS$14,"CLO2",D26:CS26)/'Grade computation'!I$5)=0,0,(SUMIF(D$14:CS$14,"CLO2",D26:CS26)/'Grade computation'!I$5)),""),"")</f>
        <v/>
      </c>
      <c r="CZ26" s="115" t="str">
        <f aca="false">IF(CY26="","",IF(CY26&gt;=B$10,"Y","N"))</f>
        <v/>
      </c>
      <c r="DA26" s="115" t="str">
        <f aca="false">IF(CY26="","",IF(CY26&lt;50%,1,IF(AND(CY26&gt;=50%,CY26&lt;B$10),2,IF(CY26&gt;=B$10,3))))</f>
        <v/>
      </c>
      <c r="DB26" s="114" t="str">
        <f aca="false">IF(B26&lt;&gt;"",IFERROR(IF((SUMIF(D$14:CS$14,"CLO3",D26:CS26)/'Grade computation'!I$6)=0,0,(SUMIF(D$14:CS$14,"CLO3",D26:CS26)/'Grade computation'!I$6)),""),"")</f>
        <v/>
      </c>
      <c r="DC26" s="115" t="str">
        <f aca="false">IF(DB26="","",IF(DB26&gt;=B$10,"Y","N"))</f>
        <v/>
      </c>
      <c r="DD26" s="115" t="str">
        <f aca="false">IF(DB26="","",IF(DB26&lt;50%,1,IF(AND(DB26&gt;=50%,DB26&lt;B$10),2,IF(DB26&gt;=B$10,3))))</f>
        <v/>
      </c>
      <c r="DE26" s="114" t="str">
        <f aca="false">IF(B26&lt;&gt;"",IFERROR(SUMIF(D$14:CS$14,"CLO4",D26:CS26)/'Grade computation'!I$7,""),"")</f>
        <v/>
      </c>
      <c r="DF26" s="115" t="str">
        <f aca="false">IF(DE26="","",IF(DE26&gt;=B$10,"Y","N"))</f>
        <v/>
      </c>
      <c r="DG26" s="115" t="str">
        <f aca="false">IF(DE26="","",IF(DE26&lt;50%,1,IF(AND(DE26&gt;=50%,DE26&lt;B$10),2,IF(DE26&gt;=B$10,3))))</f>
        <v/>
      </c>
      <c r="DH26" s="114" t="str">
        <f aca="false">IF(B26&lt;&gt;"",IFERROR(IF((SUMIF(D$14:CS$14,"CLO5",D26:CS26)/'Grade computation'!I$8)=0,0,(SUMIF(D$14:CS$14,"CLO5",D26:CS26)/'Grade computation'!I$8)),""),"")</f>
        <v/>
      </c>
      <c r="DI26" s="115" t="str">
        <f aca="false">IF(DH26="","",IF(DH26&gt;=B$10,"Y","N"))</f>
        <v/>
      </c>
      <c r="DJ26" s="115" t="str">
        <f aca="false">IF(DH26="","",IF(DH26&lt;50%,1,IF(AND(DH26&gt;=50%,DH26&lt;B$10),2,IF(DH26&gt;=B$10,3))))</f>
        <v/>
      </c>
      <c r="DK26" s="114" t="str">
        <f aca="false">IF(B26&lt;&gt;"",IFERROR(IF((SUMIF(D$14:CS$14,"CLO6",D26:CS26)/'Grade computation'!I$9)=0,0,(SUMIF(D$14:CS$14,"CLO6",D26:CS26)/'Grade computation'!I$9)),""),"")</f>
        <v/>
      </c>
      <c r="DL26" s="115" t="str">
        <f aca="false">IF(DK26="","",IF(DK26&gt;=B$10,"Y","N"))</f>
        <v/>
      </c>
      <c r="DM26" s="115" t="str">
        <f aca="false">IF(DK26="","",IF(DK26&lt;50%,1,IF(AND(DK26&gt;=50%,DK26&lt;B$10),2,IF(DK26&gt;=B$10,3))))</f>
        <v/>
      </c>
      <c r="DN26" s="114" t="str">
        <f aca="false">IF(B26&lt;&gt;"",IFERROR(IF((SUMIF(D$14:CS$14,"CLO7",D26:CS26)/'Grade computation'!I$10)=0,0,(SUMIF(D$14:CS$14,"CLO7",D26:CS26)/'Grade computation'!I$10)),""),"")</f>
        <v/>
      </c>
      <c r="DO26" s="115" t="str">
        <f aca="false">IF(DN26="","",IF(DN26&gt;=B$10,"Y","N"))</f>
        <v/>
      </c>
      <c r="DP26" s="115" t="str">
        <f aca="false">IF(DN26="","",IF(DN26&lt;50%,1,IF(AND(DN26&gt;=50%,DN26&lt;B$10),2,IF(DN26&gt;=B$10,3))))</f>
        <v/>
      </c>
      <c r="DQ26" s="114" t="str">
        <f aca="false">IF(B26&lt;&gt;"",IFERROR(IF((SUMIF(D$14:CS$14,"CLO8",D26:CS26)/'Grade computation'!I$11)=0,0,(SUMIF(D$14:CS$14,"CLO8",D26:CS26)/'Grade computation'!I$11)),""),"")</f>
        <v/>
      </c>
      <c r="DR26" s="115" t="str">
        <f aca="false">IF(DQ26="","",IF(DQ26&gt;=B$10,"Y","N"))</f>
        <v/>
      </c>
      <c r="DS26" s="115" t="str">
        <f aca="false">IF(DQ26="","",IF(DQ26&lt;50%,1,IF(AND(DQ26&gt;=50%,DQ26&lt;B$10),2,IF(DQ26&gt;=B$10,3))))</f>
        <v/>
      </c>
      <c r="DT26" s="114" t="str">
        <f aca="false">IF(B26&lt;&gt;"",IFERROR(IF((SUMIF(D$14:CS$14,"CLO9",D26:CS26)/'Grade computation'!I$12)=0,0,(SUMIF(D$14:CS$14,"CLO9",D26:CS26)/'Grade computation'!I$12)),""),"")</f>
        <v/>
      </c>
      <c r="DU26" s="115" t="str">
        <f aca="false">IF(DT26="","",IF(DT26&gt;=B$10,"Y","N"))</f>
        <v/>
      </c>
      <c r="DV26" s="115" t="str">
        <f aca="false">IF(DT26="","",IF(DT26&lt;50%,1,IF(AND(DT26&gt;=50%,DT26&lt;B$10),2,IF(DT26&gt;=B$10,3))))</f>
        <v/>
      </c>
      <c r="DW26" s="114" t="str">
        <f aca="false">IF(B26&lt;&gt;"",IFERROR(IF((SUMIF(D$14:CS$14,"CLO10",D26:CS26)/'Grade computation'!I$13)=0,0,(SUMIF(D$14:CS$14,"CLO10",D26:CS26)/'Grade computation'!I$13)),""),"")</f>
        <v/>
      </c>
      <c r="DX26" s="115" t="str">
        <f aca="false">IF(DW26="","",IF(DW26&gt;=B$10,"Y","N"))</f>
        <v/>
      </c>
      <c r="DY26" s="115" t="str">
        <f aca="false">IF(DW26="","",IF(DW26&lt;50%,1,IF(AND(DW26&gt;=50%,DW26&lt;B$10),2,IF(DW26&gt;=B$10,3))))</f>
        <v/>
      </c>
      <c r="DZ26" s="13"/>
      <c r="EA26" s="13"/>
    </row>
    <row r="27" customFormat="false" ht="15.75" hidden="false" customHeight="true" outlineLevel="0" collapsed="false">
      <c r="A27" s="109"/>
      <c r="B27" s="110"/>
      <c r="C27" s="52"/>
      <c r="D27" s="5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111" t="str">
        <f aca="false">IF(B27&lt;&gt;"",SUMIF(D$12:AG$12,"TLA",D27:AG27),"")</f>
        <v/>
      </c>
      <c r="AI27" s="112" t="str">
        <f aca="false">IF(B27&lt;&gt;"",SUMIF(D$12:AG$12,"AT",D27:AG27),"")</f>
        <v/>
      </c>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111" t="str">
        <f aca="false">IF(B27&lt;&gt;"", SUMIF(AJ$12:BM$12,"TLA",AJ27:BM27), "")</f>
        <v/>
      </c>
      <c r="BO27" s="112" t="str">
        <f aca="false">IF(B27&lt;&gt;"", SUMIF(AJ$12:BM$12,"AT",AJ27:BM27), "")</f>
        <v/>
      </c>
      <c r="BP27" s="113"/>
      <c r="BQ27" s="113"/>
      <c r="BR27" s="113"/>
      <c r="BS27" s="113"/>
      <c r="BT27" s="113"/>
      <c r="BU27" s="113"/>
      <c r="BV27" s="113"/>
      <c r="BW27" s="113"/>
      <c r="BX27" s="113"/>
      <c r="BY27" s="113"/>
      <c r="BZ27" s="113"/>
      <c r="CA27" s="52"/>
      <c r="CB27" s="52"/>
      <c r="CC27" s="52"/>
      <c r="CD27" s="52"/>
      <c r="CE27" s="52"/>
      <c r="CF27" s="52"/>
      <c r="CG27" s="52"/>
      <c r="CH27" s="52"/>
      <c r="CI27" s="52"/>
      <c r="CJ27" s="52"/>
      <c r="CK27" s="52"/>
      <c r="CL27" s="52"/>
      <c r="CM27" s="52"/>
      <c r="CN27" s="52"/>
      <c r="CO27" s="52"/>
      <c r="CP27" s="52"/>
      <c r="CQ27" s="52"/>
      <c r="CR27" s="52"/>
      <c r="CS27" s="52"/>
      <c r="CT27" s="111" t="str">
        <f aca="false">IF(B27&lt;&gt;"",SUMIF(BP$12:CS$12,"TLA",BP27:CS27), "")</f>
        <v/>
      </c>
      <c r="CU27" s="112" t="str">
        <f aca="false">IF(B27&lt;&gt;"",SUMIF(BP$12:CS$12,"AT",BP27:CS27), "")</f>
        <v/>
      </c>
      <c r="CV27" s="114" t="str">
        <f aca="false">IF(B27&lt;&gt;"",IFERROR(SUMIF(D$14:CS$14, "CLO1", D27:CS27)/'Grade computation'!I$4,""),"")</f>
        <v/>
      </c>
      <c r="CW27" s="115" t="str">
        <f aca="false">IF(CV27="","",IF(CV27&gt;=B$10,"Y","N"))</f>
        <v/>
      </c>
      <c r="CX27" s="115" t="str">
        <f aca="false">IF(CV27="","",IF(CV27&lt;50%,1,IF(AND(CV27&gt;=50%,CV27&lt;B$10),2,IF(CV27&gt;=B$10,3))))</f>
        <v/>
      </c>
      <c r="CY27" s="114" t="str">
        <f aca="false">IF(B27&lt;&gt;"",IFERROR(IF((SUMIF(D$14:CS$14,"CLO2",D27:CS27)/'Grade computation'!I$5)=0,0,(SUMIF(D$14:CS$14,"CLO2",D27:CS27)/'Grade computation'!I$5)),""),"")</f>
        <v/>
      </c>
      <c r="CZ27" s="115" t="str">
        <f aca="false">IF(CY27="","",IF(CY27&gt;=B$10,"Y","N"))</f>
        <v/>
      </c>
      <c r="DA27" s="115" t="str">
        <f aca="false">IF(CY27="","",IF(CY27&lt;50%,1,IF(AND(CY27&gt;=50%,CY27&lt;B$10),2,IF(CY27&gt;=B$10,3))))</f>
        <v/>
      </c>
      <c r="DB27" s="114" t="str">
        <f aca="false">IF(B27&lt;&gt;"",IFERROR(IF((SUMIF(D$14:CS$14,"CLO3",D27:CS27)/'Grade computation'!I$6)=0,0,(SUMIF(D$14:CS$14,"CLO3",D27:CS27)/'Grade computation'!I$6)),""),"")</f>
        <v/>
      </c>
      <c r="DC27" s="115" t="str">
        <f aca="false">IF(DB27="","",IF(DB27&gt;=B$10,"Y","N"))</f>
        <v/>
      </c>
      <c r="DD27" s="115" t="str">
        <f aca="false">IF(DB27="","",IF(DB27&lt;50%,1,IF(AND(DB27&gt;=50%,DB27&lt;B$10),2,IF(DB27&gt;=B$10,3))))</f>
        <v/>
      </c>
      <c r="DE27" s="114" t="str">
        <f aca="false">IF(B27&lt;&gt;"",IFERROR(SUMIF(D$14:CS$14,"CLO4",D27:CS27)/'Grade computation'!I$7,""),"")</f>
        <v/>
      </c>
      <c r="DF27" s="115" t="str">
        <f aca="false">IF(DE27="","",IF(DE27&gt;=B$10,"Y","N"))</f>
        <v/>
      </c>
      <c r="DG27" s="115" t="str">
        <f aca="false">IF(DE27="","",IF(DE27&lt;50%,1,IF(AND(DE27&gt;=50%,DE27&lt;B$10),2,IF(DE27&gt;=B$10,3))))</f>
        <v/>
      </c>
      <c r="DH27" s="114" t="str">
        <f aca="false">IF(B27&lt;&gt;"",IFERROR(IF((SUMIF(D$14:CS$14,"CLO5",D27:CS27)/'Grade computation'!I$8)=0,0,(SUMIF(D$14:CS$14,"CLO5",D27:CS27)/'Grade computation'!I$8)),""),"")</f>
        <v/>
      </c>
      <c r="DI27" s="115" t="str">
        <f aca="false">IF(DH27="","",IF(DH27&gt;=B$10,"Y","N"))</f>
        <v/>
      </c>
      <c r="DJ27" s="115" t="str">
        <f aca="false">IF(DH27="","",IF(DH27&lt;50%,1,IF(AND(DH27&gt;=50%,DH27&lt;B$10),2,IF(DH27&gt;=B$10,3))))</f>
        <v/>
      </c>
      <c r="DK27" s="114" t="str">
        <f aca="false">IF(B27&lt;&gt;"",IFERROR(IF((SUMIF(D$14:CS$14,"CLO6",D27:CS27)/'Grade computation'!I$9)=0,0,(SUMIF(D$14:CS$14,"CLO6",D27:CS27)/'Grade computation'!I$9)),""),"")</f>
        <v/>
      </c>
      <c r="DL27" s="115" t="str">
        <f aca="false">IF(DK27="","",IF(DK27&gt;=B$10,"Y","N"))</f>
        <v/>
      </c>
      <c r="DM27" s="115" t="str">
        <f aca="false">IF(DK27="","",IF(DK27&lt;50%,1,IF(AND(DK27&gt;=50%,DK27&lt;B$10),2,IF(DK27&gt;=B$10,3))))</f>
        <v/>
      </c>
      <c r="DN27" s="114" t="str">
        <f aca="false">IF(B27&lt;&gt;"",IFERROR(IF((SUMIF(D$14:CS$14,"CLO7",D27:CS27)/'Grade computation'!I$10)=0,0,(SUMIF(D$14:CS$14,"CLO7",D27:CS27)/'Grade computation'!I$10)),""),"")</f>
        <v/>
      </c>
      <c r="DO27" s="115" t="str">
        <f aca="false">IF(DN27="","",IF(DN27&gt;=B$10,"Y","N"))</f>
        <v/>
      </c>
      <c r="DP27" s="115" t="str">
        <f aca="false">IF(DN27="","",IF(DN27&lt;50%,1,IF(AND(DN27&gt;=50%,DN27&lt;B$10),2,IF(DN27&gt;=B$10,3))))</f>
        <v/>
      </c>
      <c r="DQ27" s="114" t="str">
        <f aca="false">IF(B27&lt;&gt;"",IFERROR(IF((SUMIF(D$14:CS$14,"CLO8",D27:CS27)/'Grade computation'!I$11)=0,0,(SUMIF(D$14:CS$14,"CLO8",D27:CS27)/'Grade computation'!I$11)),""),"")</f>
        <v/>
      </c>
      <c r="DR27" s="115" t="str">
        <f aca="false">IF(DQ27="","",IF(DQ27&gt;=B$10,"Y","N"))</f>
        <v/>
      </c>
      <c r="DS27" s="115" t="str">
        <f aca="false">IF(DQ27="","",IF(DQ27&lt;50%,1,IF(AND(DQ27&gt;=50%,DQ27&lt;B$10),2,IF(DQ27&gt;=B$10,3))))</f>
        <v/>
      </c>
      <c r="DT27" s="114" t="str">
        <f aca="false">IF(B27&lt;&gt;"",IFERROR(IF((SUMIF(D$14:CS$14,"CLO9",D27:CS27)/'Grade computation'!I$12)=0,0,(SUMIF(D$14:CS$14,"CLO9",D27:CS27)/'Grade computation'!I$12)),""),"")</f>
        <v/>
      </c>
      <c r="DU27" s="115" t="str">
        <f aca="false">IF(DT27="","",IF(DT27&gt;=B$10,"Y","N"))</f>
        <v/>
      </c>
      <c r="DV27" s="115" t="str">
        <f aca="false">IF(DT27="","",IF(DT27&lt;50%,1,IF(AND(DT27&gt;=50%,DT27&lt;B$10),2,IF(DT27&gt;=B$10,3))))</f>
        <v/>
      </c>
      <c r="DW27" s="114" t="str">
        <f aca="false">IF(B27&lt;&gt;"",IFERROR(IF((SUMIF(D$14:CS$14,"CLO10",D27:CS27)/'Grade computation'!I$13)=0,0,(SUMIF(D$14:CS$14,"CLO10",D27:CS27)/'Grade computation'!I$13)),""),"")</f>
        <v/>
      </c>
      <c r="DX27" s="115" t="str">
        <f aca="false">IF(DW27="","",IF(DW27&gt;=B$10,"Y","N"))</f>
        <v/>
      </c>
      <c r="DY27" s="115" t="str">
        <f aca="false">IF(DW27="","",IF(DW27&lt;50%,1,IF(AND(DW27&gt;=50%,DW27&lt;B$10),2,IF(DW27&gt;=B$10,3))))</f>
        <v/>
      </c>
      <c r="DZ27" s="13"/>
      <c r="EA27" s="13"/>
    </row>
    <row r="28" customFormat="false" ht="15.75" hidden="false" customHeight="true" outlineLevel="0" collapsed="false">
      <c r="A28" s="109"/>
      <c r="B28" s="110"/>
      <c r="C28" s="52"/>
      <c r="D28" s="5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111" t="str">
        <f aca="false">IF(B28&lt;&gt;"",SUMIF(D$12:AG$12,"TLA",D28:AG28),"")</f>
        <v/>
      </c>
      <c r="AI28" s="112" t="str">
        <f aca="false">IF(B28&lt;&gt;"",SUMIF(D$12:AG$12,"AT",D28:AG28),"")</f>
        <v/>
      </c>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111" t="str">
        <f aca="false">IF(B28&lt;&gt;"", SUMIF(AJ$12:BM$12,"TLA",AJ28:BM28), "")</f>
        <v/>
      </c>
      <c r="BO28" s="112" t="str">
        <f aca="false">IF(B28&lt;&gt;"", SUMIF(AJ$12:BM$12,"AT",AJ28:BM28), "")</f>
        <v/>
      </c>
      <c r="BP28" s="113"/>
      <c r="BQ28" s="113"/>
      <c r="BR28" s="113"/>
      <c r="BS28" s="113"/>
      <c r="BT28" s="113"/>
      <c r="BU28" s="113"/>
      <c r="BV28" s="113"/>
      <c r="BW28" s="113"/>
      <c r="BX28" s="113"/>
      <c r="BY28" s="113"/>
      <c r="BZ28" s="113"/>
      <c r="CA28" s="52"/>
      <c r="CB28" s="52"/>
      <c r="CC28" s="52"/>
      <c r="CD28" s="52"/>
      <c r="CE28" s="52"/>
      <c r="CF28" s="52"/>
      <c r="CG28" s="52"/>
      <c r="CH28" s="52"/>
      <c r="CI28" s="52"/>
      <c r="CJ28" s="52"/>
      <c r="CK28" s="52"/>
      <c r="CL28" s="52"/>
      <c r="CM28" s="52"/>
      <c r="CN28" s="52"/>
      <c r="CO28" s="52"/>
      <c r="CP28" s="52"/>
      <c r="CQ28" s="52"/>
      <c r="CR28" s="52"/>
      <c r="CS28" s="52"/>
      <c r="CT28" s="111" t="str">
        <f aca="false">IF(B28&lt;&gt;"",SUMIF(BP$12:CS$12,"TLA",BP28:CS28), "")</f>
        <v/>
      </c>
      <c r="CU28" s="112" t="str">
        <f aca="false">IF(B28&lt;&gt;"",SUMIF(BP$12:CS$12,"AT",BP28:CS28), "")</f>
        <v/>
      </c>
      <c r="CV28" s="114" t="str">
        <f aca="false">IF(B28&lt;&gt;"",IFERROR(SUMIF(D$14:CS$14, "CLO1", D28:CS28)/'Grade computation'!I$4,""),"")</f>
        <v/>
      </c>
      <c r="CW28" s="115" t="str">
        <f aca="false">IF(CV28="","",IF(CV28&gt;=B$10,"Y","N"))</f>
        <v/>
      </c>
      <c r="CX28" s="115" t="str">
        <f aca="false">IF(CV28="","",IF(CV28&lt;50%,1,IF(AND(CV28&gt;=50%,CV28&lt;B$10),2,IF(CV28&gt;=B$10,3))))</f>
        <v/>
      </c>
      <c r="CY28" s="114" t="str">
        <f aca="false">IF(B28&lt;&gt;"",IFERROR(IF((SUMIF(D$14:CS$14,"CLO2",D28:CS28)/'Grade computation'!I$5)=0,0,(SUMIF(D$14:CS$14,"CLO2",D28:CS28)/'Grade computation'!I$5)),""),"")</f>
        <v/>
      </c>
      <c r="CZ28" s="115" t="str">
        <f aca="false">IF(CY28="","",IF(CY28&gt;=B$10,"Y","N"))</f>
        <v/>
      </c>
      <c r="DA28" s="115" t="str">
        <f aca="false">IF(CY28="","",IF(CY28&lt;50%,1,IF(AND(CY28&gt;=50%,CY28&lt;B$10),2,IF(CY28&gt;=B$10,3))))</f>
        <v/>
      </c>
      <c r="DB28" s="114" t="str">
        <f aca="false">IF(B28&lt;&gt;"",IFERROR(IF((SUMIF(D$14:CS$14,"CLO3",D28:CS28)/'Grade computation'!I$6)=0,0,(SUMIF(D$14:CS$14,"CLO3",D28:CS28)/'Grade computation'!I$6)),""),"")</f>
        <v/>
      </c>
      <c r="DC28" s="115" t="str">
        <f aca="false">IF(DB28="","",IF(DB28&gt;=B$10,"Y","N"))</f>
        <v/>
      </c>
      <c r="DD28" s="115" t="str">
        <f aca="false">IF(DB28="","",IF(DB28&lt;50%,1,IF(AND(DB28&gt;=50%,DB28&lt;B$10),2,IF(DB28&gt;=B$10,3))))</f>
        <v/>
      </c>
      <c r="DE28" s="114" t="str">
        <f aca="false">IF(B28&lt;&gt;"",IFERROR(SUMIF(D$14:CS$14,"CLO4",D28:CS28)/'Grade computation'!I$7,""),"")</f>
        <v/>
      </c>
      <c r="DF28" s="115" t="str">
        <f aca="false">IF(DE28="","",IF(DE28&gt;=B$10,"Y","N"))</f>
        <v/>
      </c>
      <c r="DG28" s="115" t="str">
        <f aca="false">IF(DE28="","",IF(DE28&lt;50%,1,IF(AND(DE28&gt;=50%,DE28&lt;B$10),2,IF(DE28&gt;=B$10,3))))</f>
        <v/>
      </c>
      <c r="DH28" s="114" t="str">
        <f aca="false">IF(B28&lt;&gt;"",IFERROR(IF((SUMIF(D$14:CS$14,"CLO5",D28:CS28)/'Grade computation'!I$8)=0,0,(SUMIF(D$14:CS$14,"CLO5",D28:CS28)/'Grade computation'!I$8)),""),"")</f>
        <v/>
      </c>
      <c r="DI28" s="115" t="str">
        <f aca="false">IF(DH28="","",IF(DH28&gt;=B$10,"Y","N"))</f>
        <v/>
      </c>
      <c r="DJ28" s="115" t="str">
        <f aca="false">IF(DH28="","",IF(DH28&lt;50%,1,IF(AND(DH28&gt;=50%,DH28&lt;B$10),2,IF(DH28&gt;=B$10,3))))</f>
        <v/>
      </c>
      <c r="DK28" s="114" t="str">
        <f aca="false">IF(B28&lt;&gt;"",IFERROR(IF((SUMIF(D$14:CS$14,"CLO6",D28:CS28)/'Grade computation'!I$9)=0,0,(SUMIF(D$14:CS$14,"CLO6",D28:CS28)/'Grade computation'!I$9)),""),"")</f>
        <v/>
      </c>
      <c r="DL28" s="115" t="str">
        <f aca="false">IF(DK28="","",IF(DK28&gt;=B$10,"Y","N"))</f>
        <v/>
      </c>
      <c r="DM28" s="115" t="str">
        <f aca="false">IF(DK28="","",IF(DK28&lt;50%,1,IF(AND(DK28&gt;=50%,DK28&lt;B$10),2,IF(DK28&gt;=B$10,3))))</f>
        <v/>
      </c>
      <c r="DN28" s="114" t="str">
        <f aca="false">IF(B28&lt;&gt;"",IFERROR(IF((SUMIF(D$14:CS$14,"CLO7",D28:CS28)/'Grade computation'!I$10)=0,0,(SUMIF(D$14:CS$14,"CLO7",D28:CS28)/'Grade computation'!I$10)),""),"")</f>
        <v/>
      </c>
      <c r="DO28" s="115" t="str">
        <f aca="false">IF(DN28="","",IF(DN28&gt;=B$10,"Y","N"))</f>
        <v/>
      </c>
      <c r="DP28" s="115" t="str">
        <f aca="false">IF(DN28="","",IF(DN28&lt;50%,1,IF(AND(DN28&gt;=50%,DN28&lt;B$10),2,IF(DN28&gt;=B$10,3))))</f>
        <v/>
      </c>
      <c r="DQ28" s="114" t="str">
        <f aca="false">IF(B28&lt;&gt;"",IFERROR(IF((SUMIF(D$14:CS$14,"CLO8",D28:CS28)/'Grade computation'!I$11)=0,0,(SUMIF(D$14:CS$14,"CLO8",D28:CS28)/'Grade computation'!I$11)),""),"")</f>
        <v/>
      </c>
      <c r="DR28" s="115" t="str">
        <f aca="false">IF(DQ28="","",IF(DQ28&gt;=B$10,"Y","N"))</f>
        <v/>
      </c>
      <c r="DS28" s="115" t="str">
        <f aca="false">IF(DQ28="","",IF(DQ28&lt;50%,1,IF(AND(DQ28&gt;=50%,DQ28&lt;B$10),2,IF(DQ28&gt;=B$10,3))))</f>
        <v/>
      </c>
      <c r="DT28" s="114" t="str">
        <f aca="false">IF(B28&lt;&gt;"",IFERROR(IF((SUMIF(D$14:CS$14,"CLO9",D28:CS28)/'Grade computation'!I$12)=0,0,(SUMIF(D$14:CS$14,"CLO9",D28:CS28)/'Grade computation'!I$12)),""),"")</f>
        <v/>
      </c>
      <c r="DU28" s="115" t="str">
        <f aca="false">IF(DT28="","",IF(DT28&gt;=B$10,"Y","N"))</f>
        <v/>
      </c>
      <c r="DV28" s="115" t="str">
        <f aca="false">IF(DT28="","",IF(DT28&lt;50%,1,IF(AND(DT28&gt;=50%,DT28&lt;B$10),2,IF(DT28&gt;=B$10,3))))</f>
        <v/>
      </c>
      <c r="DW28" s="114" t="str">
        <f aca="false">IF(B28&lt;&gt;"",IFERROR(IF((SUMIF(D$14:CS$14,"CLO10",D28:CS28)/'Grade computation'!I$13)=0,0,(SUMIF(D$14:CS$14,"CLO10",D28:CS28)/'Grade computation'!I$13)),""),"")</f>
        <v/>
      </c>
      <c r="DX28" s="115" t="str">
        <f aca="false">IF(DW28="","",IF(DW28&gt;=B$10,"Y","N"))</f>
        <v/>
      </c>
      <c r="DY28" s="115" t="str">
        <f aca="false">IF(DW28="","",IF(DW28&lt;50%,1,IF(AND(DW28&gt;=50%,DW28&lt;B$10),2,IF(DW28&gt;=B$10,3))))</f>
        <v/>
      </c>
      <c r="DZ28" s="13"/>
      <c r="EA28" s="13"/>
    </row>
    <row r="29" customFormat="false" ht="15.75" hidden="false" customHeight="true" outlineLevel="0" collapsed="false">
      <c r="A29" s="109"/>
      <c r="B29" s="110"/>
      <c r="C29" s="52"/>
      <c r="D29" s="5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111" t="str">
        <f aca="false">IF(B29&lt;&gt;"",SUMIF(D$12:AG$12,"TLA",D29:AG29),"")</f>
        <v/>
      </c>
      <c r="AI29" s="112" t="str">
        <f aca="false">IF(B29&lt;&gt;"",SUMIF(D$12:AG$12,"AT",D29:AG29),"")</f>
        <v/>
      </c>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111" t="str">
        <f aca="false">IF(B29&lt;&gt;"", SUMIF(AJ$12:BM$12,"TLA",AJ29:BM29), "")</f>
        <v/>
      </c>
      <c r="BO29" s="112" t="str">
        <f aca="false">IF(B29&lt;&gt;"", SUMIF(AJ$12:BM$12,"AT",AJ29:BM29), "")</f>
        <v/>
      </c>
      <c r="BP29" s="113"/>
      <c r="BQ29" s="113"/>
      <c r="BR29" s="113"/>
      <c r="BS29" s="113"/>
      <c r="BT29" s="113"/>
      <c r="BU29" s="113"/>
      <c r="BV29" s="113"/>
      <c r="BW29" s="113"/>
      <c r="BX29" s="113"/>
      <c r="BY29" s="113"/>
      <c r="BZ29" s="113"/>
      <c r="CA29" s="52"/>
      <c r="CB29" s="52"/>
      <c r="CC29" s="52"/>
      <c r="CD29" s="52"/>
      <c r="CE29" s="52"/>
      <c r="CF29" s="52"/>
      <c r="CG29" s="52"/>
      <c r="CH29" s="52"/>
      <c r="CI29" s="52"/>
      <c r="CJ29" s="52"/>
      <c r="CK29" s="52"/>
      <c r="CL29" s="52"/>
      <c r="CM29" s="52"/>
      <c r="CN29" s="52"/>
      <c r="CO29" s="52"/>
      <c r="CP29" s="52"/>
      <c r="CQ29" s="52"/>
      <c r="CR29" s="52"/>
      <c r="CS29" s="52"/>
      <c r="CT29" s="111" t="str">
        <f aca="false">IF(B29&lt;&gt;"",SUMIF(BP$12:CS$12,"TLA",BP29:CS29), "")</f>
        <v/>
      </c>
      <c r="CU29" s="112" t="str">
        <f aca="false">IF(B29&lt;&gt;"",SUMIF(BP$12:CS$12,"AT",BP29:CS29), "")</f>
        <v/>
      </c>
      <c r="CV29" s="114" t="str">
        <f aca="false">IF(B29&lt;&gt;"",IFERROR(SUMIF(D$14:CS$14, "CLO1", D29:CS29)/'Grade computation'!I$4,""),"")</f>
        <v/>
      </c>
      <c r="CW29" s="115" t="str">
        <f aca="false">IF(CV29="","",IF(CV29&gt;=B$10,"Y","N"))</f>
        <v/>
      </c>
      <c r="CX29" s="115" t="str">
        <f aca="false">IF(CV29="","",IF(CV29&lt;50%,1,IF(AND(CV29&gt;=50%,CV29&lt;B$10),2,IF(CV29&gt;=B$10,3))))</f>
        <v/>
      </c>
      <c r="CY29" s="114" t="str">
        <f aca="false">IF(B29&lt;&gt;"",IFERROR(IF((SUMIF(D$14:CS$14,"CLO2",D29:CS29)/'Grade computation'!I$5)=0,0,(SUMIF(D$14:CS$14,"CLO2",D29:CS29)/'Grade computation'!I$5)),""),"")</f>
        <v/>
      </c>
      <c r="CZ29" s="115" t="str">
        <f aca="false">IF(CY29="","",IF(CY29&gt;=B$10,"Y","N"))</f>
        <v/>
      </c>
      <c r="DA29" s="115" t="str">
        <f aca="false">IF(CY29="","",IF(CY29&lt;50%,1,IF(AND(CY29&gt;=50%,CY29&lt;B$10),2,IF(CY29&gt;=B$10,3))))</f>
        <v/>
      </c>
      <c r="DB29" s="114" t="str">
        <f aca="false">IF(B29&lt;&gt;"",IFERROR(IF((SUMIF(D$14:CS$14,"CLO3",D29:CS29)/'Grade computation'!I$6)=0,0,(SUMIF(D$14:CS$14,"CLO3",D29:CS29)/'Grade computation'!I$6)),""),"")</f>
        <v/>
      </c>
      <c r="DC29" s="115" t="str">
        <f aca="false">IF(DB29="","",IF(DB29&gt;=B$10,"Y","N"))</f>
        <v/>
      </c>
      <c r="DD29" s="115" t="str">
        <f aca="false">IF(DB29="","",IF(DB29&lt;50%,1,IF(AND(DB29&gt;=50%,DB29&lt;B$10),2,IF(DB29&gt;=B$10,3))))</f>
        <v/>
      </c>
      <c r="DE29" s="114" t="str">
        <f aca="false">IF(B29&lt;&gt;"",IFERROR(SUMIF(D$14:CS$14,"CLO4",D29:CS29)/'Grade computation'!I$7,""),"")</f>
        <v/>
      </c>
      <c r="DF29" s="115" t="str">
        <f aca="false">IF(DE29="","",IF(DE29&gt;=B$10,"Y","N"))</f>
        <v/>
      </c>
      <c r="DG29" s="115" t="str">
        <f aca="false">IF(DE29="","",IF(DE29&lt;50%,1,IF(AND(DE29&gt;=50%,DE29&lt;B$10),2,IF(DE29&gt;=B$10,3))))</f>
        <v/>
      </c>
      <c r="DH29" s="114" t="str">
        <f aca="false">IF(B29&lt;&gt;"",IFERROR(IF((SUMIF(D$14:CS$14,"CLO5",D29:CS29)/'Grade computation'!I$8)=0,0,(SUMIF(D$14:CS$14,"CLO5",D29:CS29)/'Grade computation'!I$8)),""),"")</f>
        <v/>
      </c>
      <c r="DI29" s="115" t="str">
        <f aca="false">IF(DH29="","",IF(DH29&gt;=B$10,"Y","N"))</f>
        <v/>
      </c>
      <c r="DJ29" s="115" t="str">
        <f aca="false">IF(DH29="","",IF(DH29&lt;50%,1,IF(AND(DH29&gt;=50%,DH29&lt;B$10),2,IF(DH29&gt;=B$10,3))))</f>
        <v/>
      </c>
      <c r="DK29" s="114" t="str">
        <f aca="false">IF(B29&lt;&gt;"",IFERROR(IF((SUMIF(D$14:CS$14,"CLO6",D29:CS29)/'Grade computation'!I$9)=0,0,(SUMIF(D$14:CS$14,"CLO6",D29:CS29)/'Grade computation'!I$9)),""),"")</f>
        <v/>
      </c>
      <c r="DL29" s="115" t="str">
        <f aca="false">IF(DK29="","",IF(DK29&gt;=B$10,"Y","N"))</f>
        <v/>
      </c>
      <c r="DM29" s="115" t="str">
        <f aca="false">IF(DK29="","",IF(DK29&lt;50%,1,IF(AND(DK29&gt;=50%,DK29&lt;B$10),2,IF(DK29&gt;=B$10,3))))</f>
        <v/>
      </c>
      <c r="DN29" s="114" t="str">
        <f aca="false">IF(B29&lt;&gt;"",IFERROR(IF((SUMIF(D$14:CS$14,"CLO7",D29:CS29)/'Grade computation'!I$10)=0,0,(SUMIF(D$14:CS$14,"CLO7",D29:CS29)/'Grade computation'!I$10)),""),"")</f>
        <v/>
      </c>
      <c r="DO29" s="115" t="str">
        <f aca="false">IF(DN29="","",IF(DN29&gt;=B$10,"Y","N"))</f>
        <v/>
      </c>
      <c r="DP29" s="115" t="str">
        <f aca="false">IF(DN29="","",IF(DN29&lt;50%,1,IF(AND(DN29&gt;=50%,DN29&lt;B$10),2,IF(DN29&gt;=B$10,3))))</f>
        <v/>
      </c>
      <c r="DQ29" s="114" t="str">
        <f aca="false">IF(B29&lt;&gt;"",IFERROR(IF((SUMIF(D$14:CS$14,"CLO8",D29:CS29)/'Grade computation'!I$11)=0,0,(SUMIF(D$14:CS$14,"CLO8",D29:CS29)/'Grade computation'!I$11)),""),"")</f>
        <v/>
      </c>
      <c r="DR29" s="115" t="str">
        <f aca="false">IF(DQ29="","",IF(DQ29&gt;=B$10,"Y","N"))</f>
        <v/>
      </c>
      <c r="DS29" s="115" t="str">
        <f aca="false">IF(DQ29="","",IF(DQ29&lt;50%,1,IF(AND(DQ29&gt;=50%,DQ29&lt;B$10),2,IF(DQ29&gt;=B$10,3))))</f>
        <v/>
      </c>
      <c r="DT29" s="114" t="str">
        <f aca="false">IF(B29&lt;&gt;"",IFERROR(IF((SUMIF(D$14:CS$14,"CLO9",D29:CS29)/'Grade computation'!I$12)=0,0,(SUMIF(D$14:CS$14,"CLO9",D29:CS29)/'Grade computation'!I$12)),""),"")</f>
        <v/>
      </c>
      <c r="DU29" s="115" t="str">
        <f aca="false">IF(DT29="","",IF(DT29&gt;=B$10,"Y","N"))</f>
        <v/>
      </c>
      <c r="DV29" s="115" t="str">
        <f aca="false">IF(DT29="","",IF(DT29&lt;50%,1,IF(AND(DT29&gt;=50%,DT29&lt;B$10),2,IF(DT29&gt;=B$10,3))))</f>
        <v/>
      </c>
      <c r="DW29" s="114" t="str">
        <f aca="false">IF(B29&lt;&gt;"",IFERROR(IF((SUMIF(D$14:CS$14,"CLO10",D29:CS29)/'Grade computation'!I$13)=0,0,(SUMIF(D$14:CS$14,"CLO10",D29:CS29)/'Grade computation'!I$13)),""),"")</f>
        <v/>
      </c>
      <c r="DX29" s="115" t="str">
        <f aca="false">IF(DW29="","",IF(DW29&gt;=B$10,"Y","N"))</f>
        <v/>
      </c>
      <c r="DY29" s="115" t="str">
        <f aca="false">IF(DW29="","",IF(DW29&lt;50%,1,IF(AND(DW29&gt;=50%,DW29&lt;B$10),2,IF(DW29&gt;=B$10,3))))</f>
        <v/>
      </c>
      <c r="DZ29" s="13"/>
      <c r="EA29" s="13"/>
    </row>
    <row r="30" s="121" customFormat="true" ht="15.75" hidden="false" customHeight="true" outlineLevel="0" collapsed="false">
      <c r="A30" s="118"/>
      <c r="B30" s="119"/>
      <c r="C30" s="117"/>
      <c r="D30" s="117"/>
      <c r="E30" s="117"/>
      <c r="F30" s="117"/>
      <c r="G30" s="117"/>
      <c r="H30" s="117"/>
      <c r="I30" s="117"/>
      <c r="J30" s="117"/>
      <c r="K30" s="117"/>
      <c r="L30" s="117"/>
      <c r="M30" s="117"/>
      <c r="N30" s="117"/>
      <c r="O30" s="117"/>
      <c r="P30" s="117"/>
      <c r="Q30" s="117"/>
      <c r="R30" s="117"/>
      <c r="S30" s="117"/>
      <c r="T30" s="117"/>
      <c r="U30" s="117"/>
      <c r="V30" s="117"/>
      <c r="W30" s="117"/>
      <c r="X30" s="117"/>
      <c r="Y30" s="117"/>
      <c r="Z30" s="117"/>
      <c r="AA30" s="117"/>
      <c r="AB30" s="117"/>
      <c r="AC30" s="117"/>
      <c r="AD30" s="117"/>
      <c r="AE30" s="117"/>
      <c r="AF30" s="117"/>
      <c r="AG30" s="117"/>
      <c r="AH30" s="111" t="str">
        <f aca="false">IF(B30&lt;&gt;"",SUMIF(D$12:AG$12,"TLA",D30:AG30),"")</f>
        <v/>
      </c>
      <c r="AI30" s="112" t="str">
        <f aca="false">IF(B30&lt;&gt;"",SUMIF(D$12:AG$12,"AT",D30:AG30),"")</f>
        <v/>
      </c>
      <c r="AJ30" s="117"/>
      <c r="AK30" s="117"/>
      <c r="AL30" s="117"/>
      <c r="AM30" s="117"/>
      <c r="AN30" s="117"/>
      <c r="AO30" s="117"/>
      <c r="AP30" s="117"/>
      <c r="AQ30" s="117"/>
      <c r="AR30" s="117"/>
      <c r="AS30" s="117"/>
      <c r="AT30" s="117"/>
      <c r="AU30" s="117"/>
      <c r="AV30" s="117"/>
      <c r="AW30" s="117"/>
      <c r="AX30" s="117"/>
      <c r="AY30" s="117"/>
      <c r="AZ30" s="117"/>
      <c r="BA30" s="117"/>
      <c r="BB30" s="117"/>
      <c r="BC30" s="117"/>
      <c r="BD30" s="117"/>
      <c r="BE30" s="117"/>
      <c r="BF30" s="117"/>
      <c r="BG30" s="117"/>
      <c r="BH30" s="117"/>
      <c r="BI30" s="117"/>
      <c r="BJ30" s="117"/>
      <c r="BK30" s="117"/>
      <c r="BL30" s="117"/>
      <c r="BM30" s="117"/>
      <c r="BN30" s="111" t="str">
        <f aca="false">IF(B30&lt;&gt;"", SUMIF(AJ$12:BM$12,"TLA",AJ30:BM30), "")</f>
        <v/>
      </c>
      <c r="BO30" s="112" t="str">
        <f aca="false">IF(B30&lt;&gt;"", SUMIF(AJ$12:BM$12,"AT",AJ30:BM30), "")</f>
        <v/>
      </c>
      <c r="BP30" s="113"/>
      <c r="BQ30" s="113"/>
      <c r="BR30" s="113"/>
      <c r="BS30" s="113"/>
      <c r="BT30" s="113"/>
      <c r="BU30" s="113"/>
      <c r="BV30" s="113"/>
      <c r="BW30" s="113"/>
      <c r="BX30" s="113"/>
      <c r="BY30" s="113"/>
      <c r="BZ30" s="113"/>
      <c r="CA30" s="117"/>
      <c r="CB30" s="117"/>
      <c r="CC30" s="117"/>
      <c r="CD30" s="117"/>
      <c r="CE30" s="117"/>
      <c r="CF30" s="117"/>
      <c r="CG30" s="117"/>
      <c r="CH30" s="117"/>
      <c r="CI30" s="117"/>
      <c r="CJ30" s="117"/>
      <c r="CK30" s="117"/>
      <c r="CL30" s="117"/>
      <c r="CM30" s="117"/>
      <c r="CN30" s="117"/>
      <c r="CO30" s="117"/>
      <c r="CP30" s="117"/>
      <c r="CQ30" s="117"/>
      <c r="CR30" s="117"/>
      <c r="CS30" s="117"/>
      <c r="CT30" s="111" t="str">
        <f aca="false">IF(B30&lt;&gt;"",SUMIF(BP$12:CS$12,"TLA",BP30:CS30), "")</f>
        <v/>
      </c>
      <c r="CU30" s="112" t="str">
        <f aca="false">IF(B30&lt;&gt;"",SUMIF(BP$12:CS$12,"AT",BP30:CS30), "")</f>
        <v/>
      </c>
      <c r="CV30" s="114" t="str">
        <f aca="false">IF(B30&lt;&gt;"",IFERROR(SUMIF(D$14:CS$14, "CLO1", D30:CS30)/'Grade computation'!I$4,""),"")</f>
        <v/>
      </c>
      <c r="CW30" s="115" t="str">
        <f aca="false">IF(CV30="","",IF(CV30&gt;=B$10,"Y","N"))</f>
        <v/>
      </c>
      <c r="CX30" s="115" t="str">
        <f aca="false">IF(CV30="","",IF(CV30&lt;50%,1,IF(AND(CV30&gt;=50%,CV30&lt;B$10),2,IF(CV30&gt;=B$10,3))))</f>
        <v/>
      </c>
      <c r="CY30" s="114" t="str">
        <f aca="false">IF(B30&lt;&gt;"",IFERROR(IF((SUMIF(D$14:CS$14,"CLO2",D30:CS30)/'Grade computation'!I$5)=0,0,(SUMIF(D$14:CS$14,"CLO2",D30:CS30)/'Grade computation'!I$5)),""),"")</f>
        <v/>
      </c>
      <c r="CZ30" s="115" t="str">
        <f aca="false">IF(CY30="","",IF(CY30&gt;=B$10,"Y","N"))</f>
        <v/>
      </c>
      <c r="DA30" s="115" t="str">
        <f aca="false">IF(CY30="","",IF(CY30&lt;50%,1,IF(AND(CY30&gt;=50%,CY30&lt;B$10),2,IF(CY30&gt;=B$10,3))))</f>
        <v/>
      </c>
      <c r="DB30" s="114" t="str">
        <f aca="false">IF(B30&lt;&gt;"",IFERROR(IF((SUMIF(D$14:CS$14,"CLO3",D30:CS30)/'Grade computation'!I$6)=0,0,(SUMIF(D$14:CS$14,"CLO3",D30:CS30)/'Grade computation'!I$6)),""),"")</f>
        <v/>
      </c>
      <c r="DC30" s="115" t="str">
        <f aca="false">IF(DB30="","",IF(DB30&gt;=B$10,"Y","N"))</f>
        <v/>
      </c>
      <c r="DD30" s="115" t="str">
        <f aca="false">IF(DB30="","",IF(DB30&lt;50%,1,IF(AND(DB30&gt;=50%,DB30&lt;B$10),2,IF(DB30&gt;=B$10,3))))</f>
        <v/>
      </c>
      <c r="DE30" s="114" t="str">
        <f aca="false">IF(B30&lt;&gt;"",IFERROR(SUMIF(D$14:CS$14,"CLO4",D30:CS30)/'Grade computation'!I$7,""),"")</f>
        <v/>
      </c>
      <c r="DF30" s="115" t="str">
        <f aca="false">IF(DE30="","",IF(DE30&gt;=B$10,"Y","N"))</f>
        <v/>
      </c>
      <c r="DG30" s="115" t="str">
        <f aca="false">IF(DE30="","",IF(DE30&lt;50%,1,IF(AND(DE30&gt;=50%,DE30&lt;B$10),2,IF(DE30&gt;=B$10,3))))</f>
        <v/>
      </c>
      <c r="DH30" s="114" t="str">
        <f aca="false">IF(B30&lt;&gt;"",IFERROR(IF((SUMIF(D$14:CS$14,"CLO5",D30:CS30)/'Grade computation'!I$8)=0,0,(SUMIF(D$14:CS$14,"CLO5",D30:CS30)/'Grade computation'!I$8)),""),"")</f>
        <v/>
      </c>
      <c r="DI30" s="115" t="str">
        <f aca="false">IF(DH30="","",IF(DH30&gt;=B$10,"Y","N"))</f>
        <v/>
      </c>
      <c r="DJ30" s="115" t="str">
        <f aca="false">IF(DH30="","",IF(DH30&lt;50%,1,IF(AND(DH30&gt;=50%,DH30&lt;B$10),2,IF(DH30&gt;=B$10,3))))</f>
        <v/>
      </c>
      <c r="DK30" s="114" t="str">
        <f aca="false">IF(B30&lt;&gt;"",IFERROR(IF((SUMIF(D$14:CS$14,"CLO6",D30:CS30)/'Grade computation'!I$9)=0,0,(SUMIF(D$14:CS$14,"CLO6",D30:CS30)/'Grade computation'!I$9)),""),"")</f>
        <v/>
      </c>
      <c r="DL30" s="115" t="str">
        <f aca="false">IF(DK30="","",IF(DK30&gt;=B$10,"Y","N"))</f>
        <v/>
      </c>
      <c r="DM30" s="115" t="str">
        <f aca="false">IF(DK30="","",IF(DK30&lt;50%,1,IF(AND(DK30&gt;=50%,DK30&lt;B$10),2,IF(DK30&gt;=B$10,3))))</f>
        <v/>
      </c>
      <c r="DN30" s="114" t="str">
        <f aca="false">IF(B30&lt;&gt;"",IFERROR(IF((SUMIF(D$14:CS$14,"CLO7",D30:CS30)/'Grade computation'!I$10)=0,0,(SUMIF(D$14:CS$14,"CLO7",D30:CS30)/'Grade computation'!I$10)),""),"")</f>
        <v/>
      </c>
      <c r="DO30" s="115" t="str">
        <f aca="false">IF(DN30="","",IF(DN30&gt;=B$10,"Y","N"))</f>
        <v/>
      </c>
      <c r="DP30" s="115" t="str">
        <f aca="false">IF(DN30="","",IF(DN30&lt;50%,1,IF(AND(DN30&gt;=50%,DN30&lt;B$10),2,IF(DN30&gt;=B$10,3))))</f>
        <v/>
      </c>
      <c r="DQ30" s="114" t="str">
        <f aca="false">IF(B30&lt;&gt;"",IFERROR(IF((SUMIF(D$14:CS$14,"CLO8",D30:CS30)/'Grade computation'!I$11)=0,0,(SUMIF(D$14:CS$14,"CLO8",D30:CS30)/'Grade computation'!I$11)),""),"")</f>
        <v/>
      </c>
      <c r="DR30" s="115" t="str">
        <f aca="false">IF(DQ30="","",IF(DQ30&gt;=B$10,"Y","N"))</f>
        <v/>
      </c>
      <c r="DS30" s="115" t="str">
        <f aca="false">IF(DQ30="","",IF(DQ30&lt;50%,1,IF(AND(DQ30&gt;=50%,DQ30&lt;B$10),2,IF(DQ30&gt;=B$10,3))))</f>
        <v/>
      </c>
      <c r="DT30" s="114" t="str">
        <f aca="false">IF(B30&lt;&gt;"",IFERROR(IF((SUMIF(D$14:CS$14,"CLO9",D30:CS30)/'Grade computation'!I$12)=0,0,(SUMIF(D$14:CS$14,"CLO9",D30:CS30)/'Grade computation'!I$12)),""),"")</f>
        <v/>
      </c>
      <c r="DU30" s="115" t="str">
        <f aca="false">IF(DT30="","",IF(DT30&gt;=B$10,"Y","N"))</f>
        <v/>
      </c>
      <c r="DV30" s="115" t="str">
        <f aca="false">IF(DT30="","",IF(DT30&lt;50%,1,IF(AND(DT30&gt;=50%,DT30&lt;B$10),2,IF(DT30&gt;=B$10,3))))</f>
        <v/>
      </c>
      <c r="DW30" s="114" t="str">
        <f aca="false">IF(B30&lt;&gt;"",IFERROR(IF((SUMIF(D$14:CS$14,"CLO10",D30:CS30)/'Grade computation'!I$13)=0,0,(SUMIF(D$14:CS$14,"CLO10",D30:CS30)/'Grade computation'!I$13)),""),"")</f>
        <v/>
      </c>
      <c r="DX30" s="115" t="str">
        <f aca="false">IF(DW30="","",IF(DW30&gt;=B$10,"Y","N"))</f>
        <v/>
      </c>
      <c r="DY30" s="115" t="str">
        <f aca="false">IF(DW30="","",IF(DW30&lt;50%,1,IF(AND(DW30&gt;=50%,DW30&lt;B$10),2,IF(DW30&gt;=B$10,3))))</f>
        <v/>
      </c>
      <c r="DZ30" s="120"/>
      <c r="EA30" s="120"/>
    </row>
    <row r="31" customFormat="false" ht="15.75" hidden="false" customHeight="true" outlineLevel="0" collapsed="false">
      <c r="A31" s="118"/>
      <c r="B31" s="119"/>
      <c r="C31" s="117"/>
      <c r="D31" s="117"/>
      <c r="E31" s="117"/>
      <c r="F31" s="117"/>
      <c r="G31" s="117"/>
      <c r="H31" s="117"/>
      <c r="I31" s="117"/>
      <c r="J31" s="117"/>
      <c r="K31" s="117"/>
      <c r="L31" s="117"/>
      <c r="M31" s="117"/>
      <c r="N31" s="117"/>
      <c r="O31" s="117"/>
      <c r="P31" s="117"/>
      <c r="Q31" s="117"/>
      <c r="R31" s="117"/>
      <c r="S31" s="117"/>
      <c r="T31" s="117"/>
      <c r="U31" s="117"/>
      <c r="V31" s="117"/>
      <c r="W31" s="117"/>
      <c r="X31" s="117"/>
      <c r="Y31" s="117"/>
      <c r="Z31" s="117"/>
      <c r="AA31" s="117"/>
      <c r="AB31" s="117"/>
      <c r="AC31" s="117"/>
      <c r="AD31" s="117"/>
      <c r="AE31" s="117"/>
      <c r="AF31" s="117"/>
      <c r="AG31" s="117"/>
      <c r="AH31" s="111" t="str">
        <f aca="false">IF(B31&lt;&gt;"",SUMIF(D$12:AG$12,"TLA",D31:AG31),"")</f>
        <v/>
      </c>
      <c r="AI31" s="112" t="str">
        <f aca="false">IF(B31&lt;&gt;"",SUMIF(D$12:AG$12,"AT",D31:AG31),"")</f>
        <v/>
      </c>
      <c r="AJ31" s="117"/>
      <c r="AK31" s="117"/>
      <c r="AL31" s="117"/>
      <c r="AM31" s="117"/>
      <c r="AN31" s="117"/>
      <c r="AO31" s="117"/>
      <c r="AP31" s="117"/>
      <c r="AQ31" s="117"/>
      <c r="AR31" s="117"/>
      <c r="AS31" s="117"/>
      <c r="AT31" s="117"/>
      <c r="AU31" s="117"/>
      <c r="AV31" s="117"/>
      <c r="AW31" s="117"/>
      <c r="AX31" s="117"/>
      <c r="AY31" s="117"/>
      <c r="AZ31" s="117"/>
      <c r="BA31" s="117"/>
      <c r="BB31" s="117"/>
      <c r="BC31" s="117"/>
      <c r="BD31" s="117"/>
      <c r="BE31" s="117"/>
      <c r="BF31" s="117"/>
      <c r="BG31" s="117"/>
      <c r="BH31" s="117"/>
      <c r="BI31" s="117"/>
      <c r="BJ31" s="117"/>
      <c r="BK31" s="117"/>
      <c r="BL31" s="117"/>
      <c r="BM31" s="117"/>
      <c r="BN31" s="111" t="str">
        <f aca="false">IF(B31&lt;&gt;"", SUMIF(AJ$12:BM$12,"TLA",AJ31:BM31), "")</f>
        <v/>
      </c>
      <c r="BO31" s="112" t="str">
        <f aca="false">IF(B31&lt;&gt;"", SUMIF(AJ$12:BM$12,"AT",AJ31:BM31), "")</f>
        <v/>
      </c>
      <c r="BP31" s="113"/>
      <c r="BQ31" s="113"/>
      <c r="BR31" s="113"/>
      <c r="BS31" s="113"/>
      <c r="BT31" s="113"/>
      <c r="BU31" s="113"/>
      <c r="BV31" s="113"/>
      <c r="BW31" s="113"/>
      <c r="BX31" s="113"/>
      <c r="BY31" s="113"/>
      <c r="BZ31" s="113"/>
      <c r="CA31" s="117"/>
      <c r="CB31" s="117"/>
      <c r="CC31" s="117"/>
      <c r="CD31" s="117"/>
      <c r="CE31" s="117"/>
      <c r="CF31" s="117"/>
      <c r="CG31" s="117"/>
      <c r="CH31" s="117"/>
      <c r="CI31" s="117"/>
      <c r="CJ31" s="117"/>
      <c r="CK31" s="117"/>
      <c r="CL31" s="117"/>
      <c r="CM31" s="117"/>
      <c r="CN31" s="117"/>
      <c r="CO31" s="117"/>
      <c r="CP31" s="117"/>
      <c r="CQ31" s="117"/>
      <c r="CR31" s="117"/>
      <c r="CS31" s="117"/>
      <c r="CT31" s="111" t="str">
        <f aca="false">IF(B31&lt;&gt;"",SUMIF(BP$12:CS$12,"TLA",BP31:CS31), "")</f>
        <v/>
      </c>
      <c r="CU31" s="112" t="str">
        <f aca="false">IF(B31&lt;&gt;"",SUMIF(BP$12:CS$12,"AT",BP31:CS31), "")</f>
        <v/>
      </c>
      <c r="CV31" s="114" t="str">
        <f aca="false">IF(B31&lt;&gt;"",IFERROR(SUMIF(D$14:CS$14, "CLO1", D31:CS31)/'Grade computation'!I$4,""),"")</f>
        <v/>
      </c>
      <c r="CW31" s="115" t="str">
        <f aca="false">IF(CV31="","",IF(CV31&gt;=B$10,"Y","N"))</f>
        <v/>
      </c>
      <c r="CX31" s="115" t="str">
        <f aca="false">IF(CV31="","",IF(CV31&lt;50%,1,IF(AND(CV31&gt;=50%,CV31&lt;B$10),2,IF(CV31&gt;=B$10,3))))</f>
        <v/>
      </c>
      <c r="CY31" s="114" t="str">
        <f aca="false">IF(B31&lt;&gt;"",IFERROR(IF((SUMIF(D$14:CS$14,"CLO2",D31:CS31)/'Grade computation'!I$5)=0,0,(SUMIF(D$14:CS$14,"CLO2",D31:CS31)/'Grade computation'!I$5)),""),"")</f>
        <v/>
      </c>
      <c r="CZ31" s="115" t="str">
        <f aca="false">IF(CY31="","",IF(CY31&gt;=B$10,"Y","N"))</f>
        <v/>
      </c>
      <c r="DA31" s="115" t="str">
        <f aca="false">IF(CY31="","",IF(CY31&lt;50%,1,IF(AND(CY31&gt;=50%,CY31&lt;B$10),2,IF(CY31&gt;=B$10,3))))</f>
        <v/>
      </c>
      <c r="DB31" s="114" t="str">
        <f aca="false">IF(B31&lt;&gt;"",IFERROR(IF((SUMIF(D$14:CS$14,"CLO3",D31:CS31)/'Grade computation'!I$6)=0,0,(SUMIF(D$14:CS$14,"CLO3",D31:CS31)/'Grade computation'!I$6)),""),"")</f>
        <v/>
      </c>
      <c r="DC31" s="115" t="str">
        <f aca="false">IF(DB31="","",IF(DB31&gt;=B$10,"Y","N"))</f>
        <v/>
      </c>
      <c r="DD31" s="115" t="str">
        <f aca="false">IF(DB31="","",IF(DB31&lt;50%,1,IF(AND(DB31&gt;=50%,DB31&lt;B$10),2,IF(DB31&gt;=B$10,3))))</f>
        <v/>
      </c>
      <c r="DE31" s="114" t="str">
        <f aca="false">IF(B31&lt;&gt;"",IFERROR(SUMIF(D$14:CS$14,"CLO4",D31:CS31)/'Grade computation'!I$7,""),"")</f>
        <v/>
      </c>
      <c r="DF31" s="115" t="str">
        <f aca="false">IF(DE31="","",IF(DE31&gt;=B$10,"Y","N"))</f>
        <v/>
      </c>
      <c r="DG31" s="115" t="str">
        <f aca="false">IF(DE31="","",IF(DE31&lt;50%,1,IF(AND(DE31&gt;=50%,DE31&lt;B$10),2,IF(DE31&gt;=B$10,3))))</f>
        <v/>
      </c>
      <c r="DH31" s="114" t="str">
        <f aca="false">IF(B31&lt;&gt;"",IFERROR(IF((SUMIF(D$14:CS$14,"CLO5",D31:CS31)/'Grade computation'!I$8)=0,0,(SUMIF(D$14:CS$14,"CLO5",D31:CS31)/'Grade computation'!I$8)),""),"")</f>
        <v/>
      </c>
      <c r="DI31" s="115" t="str">
        <f aca="false">IF(DH31="","",IF(DH31&gt;=B$10,"Y","N"))</f>
        <v/>
      </c>
      <c r="DJ31" s="115" t="str">
        <f aca="false">IF(DH31="","",IF(DH31&lt;50%,1,IF(AND(DH31&gt;=50%,DH31&lt;B$10),2,IF(DH31&gt;=B$10,3))))</f>
        <v/>
      </c>
      <c r="DK31" s="114" t="str">
        <f aca="false">IF(B31&lt;&gt;"",IFERROR(IF((SUMIF(D$14:CS$14,"CLO6",D31:CS31)/'Grade computation'!I$9)=0,0,(SUMIF(D$14:CS$14,"CLO6",D31:CS31)/'Grade computation'!I$9)),""),"")</f>
        <v/>
      </c>
      <c r="DL31" s="115" t="str">
        <f aca="false">IF(DK31="","",IF(DK31&gt;=B$10,"Y","N"))</f>
        <v/>
      </c>
      <c r="DM31" s="115" t="str">
        <f aca="false">IF(DK31="","",IF(DK31&lt;50%,1,IF(AND(DK31&gt;=50%,DK31&lt;B$10),2,IF(DK31&gt;=B$10,3))))</f>
        <v/>
      </c>
      <c r="DN31" s="114" t="str">
        <f aca="false">IF(B31&lt;&gt;"",IFERROR(IF((SUMIF(D$14:CS$14,"CLO7",D31:CS31)/'Grade computation'!I$10)=0,0,(SUMIF(D$14:CS$14,"CLO7",D31:CS31)/'Grade computation'!I$10)),""),"")</f>
        <v/>
      </c>
      <c r="DO31" s="115" t="str">
        <f aca="false">IF(DN31="","",IF(DN31&gt;=B$10,"Y","N"))</f>
        <v/>
      </c>
      <c r="DP31" s="115" t="str">
        <f aca="false">IF(DN31="","",IF(DN31&lt;50%,1,IF(AND(DN31&gt;=50%,DN31&lt;B$10),2,IF(DN31&gt;=B$10,3))))</f>
        <v/>
      </c>
      <c r="DQ31" s="114" t="str">
        <f aca="false">IF(B31&lt;&gt;"",IFERROR(IF((SUMIF(D$14:CS$14,"CLO8",D31:CS31)/'Grade computation'!I$11)=0,0,(SUMIF(D$14:CS$14,"CLO8",D31:CS31)/'Grade computation'!I$11)),""),"")</f>
        <v/>
      </c>
      <c r="DR31" s="115" t="str">
        <f aca="false">IF(DQ31="","",IF(DQ31&gt;=B$10,"Y","N"))</f>
        <v/>
      </c>
      <c r="DS31" s="115" t="str">
        <f aca="false">IF(DQ31="","",IF(DQ31&lt;50%,1,IF(AND(DQ31&gt;=50%,DQ31&lt;B$10),2,IF(DQ31&gt;=B$10,3))))</f>
        <v/>
      </c>
      <c r="DT31" s="114" t="str">
        <f aca="false">IF(B31&lt;&gt;"",IFERROR(IF((SUMIF(D$14:CS$14,"CLO9",D31:CS31)/'Grade computation'!I$12)=0,0,(SUMIF(D$14:CS$14,"CLO9",D31:CS31)/'Grade computation'!I$12)),""),"")</f>
        <v/>
      </c>
      <c r="DU31" s="115" t="str">
        <f aca="false">IF(DT31="","",IF(DT31&gt;=B$10,"Y","N"))</f>
        <v/>
      </c>
      <c r="DV31" s="115" t="str">
        <f aca="false">IF(DT31="","",IF(DT31&lt;50%,1,IF(AND(DT31&gt;=50%,DT31&lt;B$10),2,IF(DT31&gt;=B$10,3))))</f>
        <v/>
      </c>
      <c r="DW31" s="114" t="str">
        <f aca="false">IF(B31&lt;&gt;"",IFERROR(IF((SUMIF(D$14:CS$14,"CLO10",D31:CS31)/'Grade computation'!I$13)=0,0,(SUMIF(D$14:CS$14,"CLO10",D31:CS31)/'Grade computation'!I$13)),""),"")</f>
        <v/>
      </c>
      <c r="DX31" s="115" t="str">
        <f aca="false">IF(DW31="","",IF(DW31&gt;=B$10,"Y","N"))</f>
        <v/>
      </c>
      <c r="DY31" s="115" t="str">
        <f aca="false">IF(DW31="","",IF(DW31&lt;50%,1,IF(AND(DW31&gt;=50%,DW31&lt;B$10),2,IF(DW31&gt;=B$10,3))))</f>
        <v/>
      </c>
      <c r="DZ31" s="13"/>
      <c r="EA31" s="13"/>
    </row>
    <row r="32" customFormat="false" ht="15.75" hidden="false" customHeight="true" outlineLevel="0" collapsed="false">
      <c r="A32" s="118"/>
      <c r="B32" s="119"/>
      <c r="C32" s="117"/>
      <c r="D32" s="117"/>
      <c r="E32" s="117"/>
      <c r="F32" s="117"/>
      <c r="G32" s="117"/>
      <c r="H32" s="117"/>
      <c r="I32" s="117"/>
      <c r="J32" s="117"/>
      <c r="K32" s="117"/>
      <c r="L32" s="117"/>
      <c r="M32" s="117"/>
      <c r="N32" s="117"/>
      <c r="O32" s="117"/>
      <c r="P32" s="117"/>
      <c r="Q32" s="117"/>
      <c r="R32" s="117"/>
      <c r="S32" s="117"/>
      <c r="T32" s="117"/>
      <c r="U32" s="117"/>
      <c r="V32" s="117"/>
      <c r="W32" s="117"/>
      <c r="X32" s="117"/>
      <c r="Y32" s="117"/>
      <c r="Z32" s="117"/>
      <c r="AA32" s="117"/>
      <c r="AB32" s="117"/>
      <c r="AC32" s="117"/>
      <c r="AD32" s="117"/>
      <c r="AE32" s="117"/>
      <c r="AF32" s="117"/>
      <c r="AG32" s="117"/>
      <c r="AH32" s="111" t="str">
        <f aca="false">IF(B32&lt;&gt;"",SUMIF(D$12:AG$12,"TLA",D32:AG32),"")</f>
        <v/>
      </c>
      <c r="AI32" s="112" t="str">
        <f aca="false">IF(B32&lt;&gt;"",SUMIF(D$12:AG$12,"AT",D32:AG32),"")</f>
        <v/>
      </c>
      <c r="AJ32" s="117"/>
      <c r="AK32" s="117"/>
      <c r="AL32" s="117"/>
      <c r="AM32" s="117"/>
      <c r="AN32" s="117"/>
      <c r="AO32" s="117"/>
      <c r="AP32" s="117"/>
      <c r="AQ32" s="117"/>
      <c r="AR32" s="117"/>
      <c r="AS32" s="117"/>
      <c r="AT32" s="117"/>
      <c r="AU32" s="117"/>
      <c r="AV32" s="117"/>
      <c r="AW32" s="117"/>
      <c r="AX32" s="117"/>
      <c r="AY32" s="117"/>
      <c r="AZ32" s="117"/>
      <c r="BA32" s="117"/>
      <c r="BB32" s="117"/>
      <c r="BC32" s="117"/>
      <c r="BD32" s="117"/>
      <c r="BE32" s="117"/>
      <c r="BF32" s="117"/>
      <c r="BG32" s="117"/>
      <c r="BH32" s="117"/>
      <c r="BI32" s="117"/>
      <c r="BJ32" s="117"/>
      <c r="BK32" s="117"/>
      <c r="BL32" s="117"/>
      <c r="BM32" s="117"/>
      <c r="BN32" s="111" t="str">
        <f aca="false">IF(B32&lt;&gt;"", SUMIF(AJ$12:BM$12,"TLA",AJ32:BM32), "")</f>
        <v/>
      </c>
      <c r="BO32" s="112" t="str">
        <f aca="false">IF(B32&lt;&gt;"", SUMIF(AJ$12:BM$12,"AT",AJ32:BM32), "")</f>
        <v/>
      </c>
      <c r="BP32" s="113"/>
      <c r="BQ32" s="113"/>
      <c r="BR32" s="113"/>
      <c r="BS32" s="113"/>
      <c r="BT32" s="113"/>
      <c r="BU32" s="113"/>
      <c r="BV32" s="113"/>
      <c r="BW32" s="113"/>
      <c r="BX32" s="113"/>
      <c r="BY32" s="113"/>
      <c r="BZ32" s="113"/>
      <c r="CA32" s="117"/>
      <c r="CB32" s="117"/>
      <c r="CC32" s="117"/>
      <c r="CD32" s="117"/>
      <c r="CE32" s="117"/>
      <c r="CF32" s="117"/>
      <c r="CG32" s="117"/>
      <c r="CH32" s="117"/>
      <c r="CI32" s="117"/>
      <c r="CJ32" s="117"/>
      <c r="CK32" s="117"/>
      <c r="CL32" s="117"/>
      <c r="CM32" s="117"/>
      <c r="CN32" s="117"/>
      <c r="CO32" s="117"/>
      <c r="CP32" s="117"/>
      <c r="CQ32" s="117"/>
      <c r="CR32" s="117"/>
      <c r="CS32" s="117"/>
      <c r="CT32" s="111" t="str">
        <f aca="false">IF(B32&lt;&gt;"",SUMIF(BP$12:CS$12,"TLA",BP32:CS32), "")</f>
        <v/>
      </c>
      <c r="CU32" s="112" t="str">
        <f aca="false">IF(B32&lt;&gt;"",SUMIF(BP$12:CS$12,"AT",BP32:CS32), "")</f>
        <v/>
      </c>
      <c r="CV32" s="114" t="str">
        <f aca="false">IF(B32&lt;&gt;"",IFERROR(SUMIF(D$14:CS$14, "CLO1", D32:CS32)/'Grade computation'!I$4,""),"")</f>
        <v/>
      </c>
      <c r="CW32" s="115" t="str">
        <f aca="false">IF(CV32="","",IF(CV32&gt;=B$10,"Y","N"))</f>
        <v/>
      </c>
      <c r="CX32" s="115" t="str">
        <f aca="false">IF(CV32="","",IF(CV32&lt;50%,1,IF(AND(CV32&gt;=50%,CV32&lt;B$10),2,IF(CV32&gt;=B$10,3))))</f>
        <v/>
      </c>
      <c r="CY32" s="114" t="str">
        <f aca="false">IF(B32&lt;&gt;"",IFERROR(IF((SUMIF(D$14:CS$14,"CLO2",D32:CS32)/'Grade computation'!I$5)=0,0,(SUMIF(D$14:CS$14,"CLO2",D32:CS32)/'Grade computation'!I$5)),""),"")</f>
        <v/>
      </c>
      <c r="CZ32" s="115" t="str">
        <f aca="false">IF(CY32="","",IF(CY32&gt;=B$10,"Y","N"))</f>
        <v/>
      </c>
      <c r="DA32" s="115" t="str">
        <f aca="false">IF(CY32="","",IF(CY32&lt;50%,1,IF(AND(CY32&gt;=50%,CY32&lt;B$10),2,IF(CY32&gt;=B$10,3))))</f>
        <v/>
      </c>
      <c r="DB32" s="114" t="str">
        <f aca="false">IF(B32&lt;&gt;"",IFERROR(IF((SUMIF(D$14:CS$14,"CLO3",D32:CS32)/'Grade computation'!I$6)=0,0,(SUMIF(D$14:CS$14,"CLO3",D32:CS32)/'Grade computation'!I$6)),""),"")</f>
        <v/>
      </c>
      <c r="DC32" s="115" t="str">
        <f aca="false">IF(DB32="","",IF(DB32&gt;=B$10,"Y","N"))</f>
        <v/>
      </c>
      <c r="DD32" s="115" t="str">
        <f aca="false">IF(DB32="","",IF(DB32&lt;50%,1,IF(AND(DB32&gt;=50%,DB32&lt;B$10),2,IF(DB32&gt;=B$10,3))))</f>
        <v/>
      </c>
      <c r="DE32" s="114" t="str">
        <f aca="false">IF(B32&lt;&gt;"",IFERROR(SUMIF(D$14:CS$14,"CLO4",D32:CS32)/'Grade computation'!I$7,""),"")</f>
        <v/>
      </c>
      <c r="DF32" s="115" t="str">
        <f aca="false">IF(DE32="","",IF(DE32&gt;=B$10,"Y","N"))</f>
        <v/>
      </c>
      <c r="DG32" s="115" t="str">
        <f aca="false">IF(DE32="","",IF(DE32&lt;50%,1,IF(AND(DE32&gt;=50%,DE32&lt;B$10),2,IF(DE32&gt;=B$10,3))))</f>
        <v/>
      </c>
      <c r="DH32" s="114" t="str">
        <f aca="false">IF(B32&lt;&gt;"",IFERROR(IF((SUMIF(D$14:CS$14,"CLO5",D32:CS32)/'Grade computation'!I$8)=0,0,(SUMIF(D$14:CS$14,"CLO5",D32:CS32)/'Grade computation'!I$8)),""),"")</f>
        <v/>
      </c>
      <c r="DI32" s="115" t="str">
        <f aca="false">IF(DH32="","",IF(DH32&gt;=B$10,"Y","N"))</f>
        <v/>
      </c>
      <c r="DJ32" s="115" t="str">
        <f aca="false">IF(DH32="","",IF(DH32&lt;50%,1,IF(AND(DH32&gt;=50%,DH32&lt;B$10),2,IF(DH32&gt;=B$10,3))))</f>
        <v/>
      </c>
      <c r="DK32" s="114" t="str">
        <f aca="false">IF(B32&lt;&gt;"",IFERROR(IF((SUMIF(D$14:CS$14,"CLO6",D32:CS32)/'Grade computation'!I$9)=0,0,(SUMIF(D$14:CS$14,"CLO6",D32:CS32)/'Grade computation'!I$9)),""),"")</f>
        <v/>
      </c>
      <c r="DL32" s="115" t="str">
        <f aca="false">IF(DK32="","",IF(DK32&gt;=B$10,"Y","N"))</f>
        <v/>
      </c>
      <c r="DM32" s="115" t="str">
        <f aca="false">IF(DK32="","",IF(DK32&lt;50%,1,IF(AND(DK32&gt;=50%,DK32&lt;B$10),2,IF(DK32&gt;=B$10,3))))</f>
        <v/>
      </c>
      <c r="DN32" s="114" t="str">
        <f aca="false">IF(B32&lt;&gt;"",IFERROR(IF((SUMIF(D$14:CS$14,"CLO7",D32:CS32)/'Grade computation'!I$10)=0,0,(SUMIF(D$14:CS$14,"CLO7",D32:CS32)/'Grade computation'!I$10)),""),"")</f>
        <v/>
      </c>
      <c r="DO32" s="115" t="str">
        <f aca="false">IF(DN32="","",IF(DN32&gt;=B$10,"Y","N"))</f>
        <v/>
      </c>
      <c r="DP32" s="115" t="str">
        <f aca="false">IF(DN32="","",IF(DN32&lt;50%,1,IF(AND(DN32&gt;=50%,DN32&lt;B$10),2,IF(DN32&gt;=B$10,3))))</f>
        <v/>
      </c>
      <c r="DQ32" s="114" t="str">
        <f aca="false">IF(B32&lt;&gt;"",IFERROR(IF((SUMIF(D$14:CS$14,"CLO8",D32:CS32)/'Grade computation'!I$11)=0,0,(SUMIF(D$14:CS$14,"CLO8",D32:CS32)/'Grade computation'!I$11)),""),"")</f>
        <v/>
      </c>
      <c r="DR32" s="115" t="str">
        <f aca="false">IF(DQ32="","",IF(DQ32&gt;=B$10,"Y","N"))</f>
        <v/>
      </c>
      <c r="DS32" s="115" t="str">
        <f aca="false">IF(DQ32="","",IF(DQ32&lt;50%,1,IF(AND(DQ32&gt;=50%,DQ32&lt;B$10),2,IF(DQ32&gt;=B$10,3))))</f>
        <v/>
      </c>
      <c r="DT32" s="114" t="str">
        <f aca="false">IF(B32&lt;&gt;"",IFERROR(IF((SUMIF(D$14:CS$14,"CLO9",D32:CS32)/'Grade computation'!I$12)=0,0,(SUMIF(D$14:CS$14,"CLO9",D32:CS32)/'Grade computation'!I$12)),""),"")</f>
        <v/>
      </c>
      <c r="DU32" s="115" t="str">
        <f aca="false">IF(DT32="","",IF(DT32&gt;=B$10,"Y","N"))</f>
        <v/>
      </c>
      <c r="DV32" s="115" t="str">
        <f aca="false">IF(DT32="","",IF(DT32&lt;50%,1,IF(AND(DT32&gt;=50%,DT32&lt;B$10),2,IF(DT32&gt;=B$10,3))))</f>
        <v/>
      </c>
      <c r="DW32" s="114" t="str">
        <f aca="false">IF(B32&lt;&gt;"",IFERROR(IF((SUMIF(D$14:CS$14,"CLO10",D32:CS32)/'Grade computation'!I$13)=0,0,(SUMIF(D$14:CS$14,"CLO10",D32:CS32)/'Grade computation'!I$13)),""),"")</f>
        <v/>
      </c>
      <c r="DX32" s="115" t="str">
        <f aca="false">IF(DW32="","",IF(DW32&gt;=B$10,"Y","N"))</f>
        <v/>
      </c>
      <c r="DY32" s="115" t="str">
        <f aca="false">IF(DW32="","",IF(DW32&lt;50%,1,IF(AND(DW32&gt;=50%,DW32&lt;B$10),2,IF(DW32&gt;=B$10,3))))</f>
        <v/>
      </c>
      <c r="DZ32" s="13"/>
      <c r="EA32" s="13"/>
    </row>
    <row r="33" customFormat="false" ht="15.75" hidden="false" customHeight="true" outlineLevel="0" collapsed="false">
      <c r="A33" s="118"/>
      <c r="B33" s="119"/>
      <c r="C33" s="117"/>
      <c r="D33" s="117"/>
      <c r="E33" s="117"/>
      <c r="F33" s="117"/>
      <c r="G33" s="117"/>
      <c r="H33" s="117"/>
      <c r="I33" s="117"/>
      <c r="J33" s="117"/>
      <c r="K33" s="117"/>
      <c r="L33" s="117"/>
      <c r="M33" s="117"/>
      <c r="N33" s="117"/>
      <c r="O33" s="117"/>
      <c r="P33" s="117"/>
      <c r="Q33" s="117"/>
      <c r="R33" s="117"/>
      <c r="S33" s="117"/>
      <c r="T33" s="117"/>
      <c r="U33" s="117"/>
      <c r="V33" s="117"/>
      <c r="W33" s="117"/>
      <c r="X33" s="117"/>
      <c r="Y33" s="117"/>
      <c r="Z33" s="117"/>
      <c r="AA33" s="117"/>
      <c r="AB33" s="117"/>
      <c r="AC33" s="117"/>
      <c r="AD33" s="117"/>
      <c r="AE33" s="117"/>
      <c r="AF33" s="117"/>
      <c r="AG33" s="117"/>
      <c r="AH33" s="111" t="str">
        <f aca="false">IF(B33&lt;&gt;"",SUMIF(D$12:AG$12,"TLA",D33:AG33),"")</f>
        <v/>
      </c>
      <c r="AI33" s="112" t="str">
        <f aca="false">IF(B33&lt;&gt;"",SUMIF(D$12:AG$12,"AT",D33:AG33),"")</f>
        <v/>
      </c>
      <c r="AJ33" s="117"/>
      <c r="AK33" s="117"/>
      <c r="AL33" s="117"/>
      <c r="AM33" s="117"/>
      <c r="AN33" s="117"/>
      <c r="AO33" s="117"/>
      <c r="AP33" s="117"/>
      <c r="AQ33" s="117"/>
      <c r="AR33" s="117"/>
      <c r="AS33" s="117"/>
      <c r="AT33" s="117"/>
      <c r="AU33" s="117"/>
      <c r="AV33" s="117"/>
      <c r="AW33" s="117"/>
      <c r="AX33" s="117"/>
      <c r="AY33" s="117"/>
      <c r="AZ33" s="117"/>
      <c r="BA33" s="117"/>
      <c r="BB33" s="117"/>
      <c r="BC33" s="117"/>
      <c r="BD33" s="117"/>
      <c r="BE33" s="117"/>
      <c r="BF33" s="117"/>
      <c r="BG33" s="117"/>
      <c r="BH33" s="117"/>
      <c r="BI33" s="117"/>
      <c r="BJ33" s="117"/>
      <c r="BK33" s="117"/>
      <c r="BL33" s="117"/>
      <c r="BM33" s="117"/>
      <c r="BN33" s="111" t="str">
        <f aca="false">IF(B33&lt;&gt;"", SUMIF(AJ$12:BM$12,"TLA",AJ33:BM33), "")</f>
        <v/>
      </c>
      <c r="BO33" s="112" t="str">
        <f aca="false">IF(B33&lt;&gt;"", SUMIF(AJ$12:BM$12,"AT",AJ33:BM33), "")</f>
        <v/>
      </c>
      <c r="BP33" s="113"/>
      <c r="BQ33" s="113"/>
      <c r="BR33" s="113"/>
      <c r="BS33" s="113"/>
      <c r="BT33" s="113"/>
      <c r="BU33" s="113"/>
      <c r="BV33" s="113"/>
      <c r="BW33" s="113"/>
      <c r="BX33" s="113"/>
      <c r="BY33" s="113"/>
      <c r="BZ33" s="113"/>
      <c r="CA33" s="117"/>
      <c r="CB33" s="117"/>
      <c r="CC33" s="117"/>
      <c r="CD33" s="117"/>
      <c r="CE33" s="117"/>
      <c r="CF33" s="117"/>
      <c r="CG33" s="117"/>
      <c r="CH33" s="117"/>
      <c r="CI33" s="117"/>
      <c r="CJ33" s="117"/>
      <c r="CK33" s="117"/>
      <c r="CL33" s="117"/>
      <c r="CM33" s="117"/>
      <c r="CN33" s="117"/>
      <c r="CO33" s="117"/>
      <c r="CP33" s="117"/>
      <c r="CQ33" s="117"/>
      <c r="CR33" s="117"/>
      <c r="CS33" s="117"/>
      <c r="CT33" s="111" t="str">
        <f aca="false">IF(B33&lt;&gt;"",SUMIF(BP$12:CS$12,"TLA",BP33:CS33), "")</f>
        <v/>
      </c>
      <c r="CU33" s="112" t="str">
        <f aca="false">IF(B33&lt;&gt;"",SUMIF(BP$12:CS$12,"AT",BP33:CS33), "")</f>
        <v/>
      </c>
      <c r="CV33" s="114" t="str">
        <f aca="false">IF(B33&lt;&gt;"",IFERROR(SUMIF(D$14:CS$14, "CLO1", D33:CS33)/'Grade computation'!I$4,""),"")</f>
        <v/>
      </c>
      <c r="CW33" s="115" t="str">
        <f aca="false">IF(CV33="","",IF(CV33&gt;=B$10,"Y","N"))</f>
        <v/>
      </c>
      <c r="CX33" s="115" t="str">
        <f aca="false">IF(CV33="","",IF(CV33&lt;50%,1,IF(AND(CV33&gt;=50%,CV33&lt;B$10),2,IF(CV33&gt;=B$10,3))))</f>
        <v/>
      </c>
      <c r="CY33" s="114" t="str">
        <f aca="false">IF(B33&lt;&gt;"",IFERROR(IF((SUMIF(D$14:CS$14,"CLO2",D33:CS33)/'Grade computation'!I$5)=0,0,(SUMIF(D$14:CS$14,"CLO2",D33:CS33)/'Grade computation'!I$5)),""),"")</f>
        <v/>
      </c>
      <c r="CZ33" s="115" t="str">
        <f aca="false">IF(CY33="","",IF(CY33&gt;=B$10,"Y","N"))</f>
        <v/>
      </c>
      <c r="DA33" s="115" t="str">
        <f aca="false">IF(CY33="","",IF(CY33&lt;50%,1,IF(AND(CY33&gt;=50%,CY33&lt;B$10),2,IF(CY33&gt;=B$10,3))))</f>
        <v/>
      </c>
      <c r="DB33" s="114" t="str">
        <f aca="false">IF(B33&lt;&gt;"",IFERROR(IF((SUMIF(D$14:CS$14,"CLO3",D33:CS33)/'Grade computation'!I$6)=0,0,(SUMIF(D$14:CS$14,"CLO3",D33:CS33)/'Grade computation'!I$6)),""),"")</f>
        <v/>
      </c>
      <c r="DC33" s="115" t="str">
        <f aca="false">IF(DB33="","",IF(DB33&gt;=B$10,"Y","N"))</f>
        <v/>
      </c>
      <c r="DD33" s="115" t="str">
        <f aca="false">IF(DB33="","",IF(DB33&lt;50%,1,IF(AND(DB33&gt;=50%,DB33&lt;B$10),2,IF(DB33&gt;=B$10,3))))</f>
        <v/>
      </c>
      <c r="DE33" s="114" t="str">
        <f aca="false">IF(B33&lt;&gt;"",IFERROR(SUMIF(D$14:CS$14,"CLO4",D33:CS33)/'Grade computation'!I$7,""),"")</f>
        <v/>
      </c>
      <c r="DF33" s="115" t="str">
        <f aca="false">IF(DE33="","",IF(DE33&gt;=B$10,"Y","N"))</f>
        <v/>
      </c>
      <c r="DG33" s="115" t="str">
        <f aca="false">IF(DE33="","",IF(DE33&lt;50%,1,IF(AND(DE33&gt;=50%,DE33&lt;B$10),2,IF(DE33&gt;=B$10,3))))</f>
        <v/>
      </c>
      <c r="DH33" s="114" t="str">
        <f aca="false">IF(B33&lt;&gt;"",IFERROR(IF((SUMIF(D$14:CS$14,"CLO5",D33:CS33)/'Grade computation'!I$8)=0,0,(SUMIF(D$14:CS$14,"CLO5",D33:CS33)/'Grade computation'!I$8)),""),"")</f>
        <v/>
      </c>
      <c r="DI33" s="115" t="str">
        <f aca="false">IF(DH33="","",IF(DH33&gt;=B$10,"Y","N"))</f>
        <v/>
      </c>
      <c r="DJ33" s="115" t="str">
        <f aca="false">IF(DH33="","",IF(DH33&lt;50%,1,IF(AND(DH33&gt;=50%,DH33&lt;B$10),2,IF(DH33&gt;=B$10,3))))</f>
        <v/>
      </c>
      <c r="DK33" s="114" t="str">
        <f aca="false">IF(B33&lt;&gt;"",IFERROR(IF((SUMIF(D$14:CS$14,"CLO6",D33:CS33)/'Grade computation'!I$9)=0,0,(SUMIF(D$14:CS$14,"CLO6",D33:CS33)/'Grade computation'!I$9)),""),"")</f>
        <v/>
      </c>
      <c r="DL33" s="115" t="str">
        <f aca="false">IF(DK33="","",IF(DK33&gt;=B$10,"Y","N"))</f>
        <v/>
      </c>
      <c r="DM33" s="115" t="str">
        <f aca="false">IF(DK33="","",IF(DK33&lt;50%,1,IF(AND(DK33&gt;=50%,DK33&lt;B$10),2,IF(DK33&gt;=B$10,3))))</f>
        <v/>
      </c>
      <c r="DN33" s="114" t="str">
        <f aca="false">IF(B33&lt;&gt;"",IFERROR(IF((SUMIF(D$14:CS$14,"CLO7",D33:CS33)/'Grade computation'!I$10)=0,0,(SUMIF(D$14:CS$14,"CLO7",D33:CS33)/'Grade computation'!I$10)),""),"")</f>
        <v/>
      </c>
      <c r="DO33" s="115" t="str">
        <f aca="false">IF(DN33="","",IF(DN33&gt;=B$10,"Y","N"))</f>
        <v/>
      </c>
      <c r="DP33" s="115" t="str">
        <f aca="false">IF(DN33="","",IF(DN33&lt;50%,1,IF(AND(DN33&gt;=50%,DN33&lt;B$10),2,IF(DN33&gt;=B$10,3))))</f>
        <v/>
      </c>
      <c r="DQ33" s="114" t="str">
        <f aca="false">IF(B33&lt;&gt;"",IFERROR(IF((SUMIF(D$14:CS$14,"CLO8",D33:CS33)/'Grade computation'!I$11)=0,0,(SUMIF(D$14:CS$14,"CLO8",D33:CS33)/'Grade computation'!I$11)),""),"")</f>
        <v/>
      </c>
      <c r="DR33" s="115" t="str">
        <f aca="false">IF(DQ33="","",IF(DQ33&gt;=B$10,"Y","N"))</f>
        <v/>
      </c>
      <c r="DS33" s="115" t="str">
        <f aca="false">IF(DQ33="","",IF(DQ33&lt;50%,1,IF(AND(DQ33&gt;=50%,DQ33&lt;B$10),2,IF(DQ33&gt;=B$10,3))))</f>
        <v/>
      </c>
      <c r="DT33" s="114" t="str">
        <f aca="false">IF(B33&lt;&gt;"",IFERROR(IF((SUMIF(D$14:CS$14,"CLO9",D33:CS33)/'Grade computation'!I$12)=0,0,(SUMIF(D$14:CS$14,"CLO9",D33:CS33)/'Grade computation'!I$12)),""),"")</f>
        <v/>
      </c>
      <c r="DU33" s="115" t="str">
        <f aca="false">IF(DT33="","",IF(DT33&gt;=B$10,"Y","N"))</f>
        <v/>
      </c>
      <c r="DV33" s="115" t="str">
        <f aca="false">IF(DT33="","",IF(DT33&lt;50%,1,IF(AND(DT33&gt;=50%,DT33&lt;B$10),2,IF(DT33&gt;=B$10,3))))</f>
        <v/>
      </c>
      <c r="DW33" s="114" t="str">
        <f aca="false">IF(B33&lt;&gt;"",IFERROR(IF((SUMIF(D$14:CS$14,"CLO10",D33:CS33)/'Grade computation'!I$13)=0,0,(SUMIF(D$14:CS$14,"CLO10",D33:CS33)/'Grade computation'!I$13)),""),"")</f>
        <v/>
      </c>
      <c r="DX33" s="115" t="str">
        <f aca="false">IF(DW33="","",IF(DW33&gt;=B$10,"Y","N"))</f>
        <v/>
      </c>
      <c r="DY33" s="115" t="str">
        <f aca="false">IF(DW33="","",IF(DW33&lt;50%,1,IF(AND(DW33&gt;=50%,DW33&lt;B$10),2,IF(DW33&gt;=B$10,3))))</f>
        <v/>
      </c>
      <c r="DZ33" s="13"/>
      <c r="EA33" s="13"/>
    </row>
    <row r="34" customFormat="false" ht="15.75" hidden="false" customHeight="true" outlineLevel="0" collapsed="false">
      <c r="A34" s="118"/>
      <c r="B34" s="119"/>
      <c r="C34" s="117"/>
      <c r="D34" s="117"/>
      <c r="E34" s="117"/>
      <c r="F34" s="117"/>
      <c r="G34" s="117"/>
      <c r="H34" s="117"/>
      <c r="I34" s="117"/>
      <c r="J34" s="117"/>
      <c r="K34" s="117"/>
      <c r="L34" s="117"/>
      <c r="M34" s="117"/>
      <c r="N34" s="117"/>
      <c r="O34" s="117"/>
      <c r="P34" s="117"/>
      <c r="Q34" s="117"/>
      <c r="R34" s="117"/>
      <c r="S34" s="117"/>
      <c r="T34" s="117"/>
      <c r="U34" s="117"/>
      <c r="V34" s="117"/>
      <c r="W34" s="117"/>
      <c r="X34" s="117"/>
      <c r="Y34" s="117"/>
      <c r="Z34" s="117"/>
      <c r="AA34" s="117"/>
      <c r="AB34" s="117"/>
      <c r="AC34" s="117"/>
      <c r="AD34" s="117"/>
      <c r="AE34" s="117"/>
      <c r="AF34" s="117"/>
      <c r="AG34" s="117"/>
      <c r="AH34" s="111" t="str">
        <f aca="false">IF(B34&lt;&gt;"",SUMIF(D$12:AG$12,"TLA",D34:AG34),"")</f>
        <v/>
      </c>
      <c r="AI34" s="112" t="str">
        <f aca="false">IF(B34&lt;&gt;"",SUMIF(D$12:AG$12,"AT",D34:AG34),"")</f>
        <v/>
      </c>
      <c r="AJ34" s="117"/>
      <c r="AK34" s="117"/>
      <c r="AL34" s="117"/>
      <c r="AM34" s="117"/>
      <c r="AN34" s="117"/>
      <c r="AO34" s="117"/>
      <c r="AP34" s="117"/>
      <c r="AQ34" s="117"/>
      <c r="AR34" s="117"/>
      <c r="AS34" s="117"/>
      <c r="AT34" s="117"/>
      <c r="AU34" s="117"/>
      <c r="AV34" s="117"/>
      <c r="AW34" s="117"/>
      <c r="AX34" s="117"/>
      <c r="AY34" s="117"/>
      <c r="AZ34" s="117"/>
      <c r="BA34" s="117"/>
      <c r="BB34" s="117"/>
      <c r="BC34" s="117"/>
      <c r="BD34" s="117"/>
      <c r="BE34" s="117"/>
      <c r="BF34" s="117"/>
      <c r="BG34" s="117"/>
      <c r="BH34" s="117"/>
      <c r="BI34" s="117"/>
      <c r="BJ34" s="117"/>
      <c r="BK34" s="117"/>
      <c r="BL34" s="117"/>
      <c r="BM34" s="117"/>
      <c r="BN34" s="111" t="str">
        <f aca="false">IF(B34&lt;&gt;"", SUMIF(AJ$12:BM$12,"TLA",AJ34:BM34), "")</f>
        <v/>
      </c>
      <c r="BO34" s="112" t="str">
        <f aca="false">IF(B34&lt;&gt;"", SUMIF(AJ$12:BM$12,"AT",AJ34:BM34), "")</f>
        <v/>
      </c>
      <c r="BP34" s="113"/>
      <c r="BQ34" s="113"/>
      <c r="BR34" s="113"/>
      <c r="BS34" s="113"/>
      <c r="BT34" s="113"/>
      <c r="BU34" s="113"/>
      <c r="BV34" s="113"/>
      <c r="BW34" s="113"/>
      <c r="BX34" s="113"/>
      <c r="BY34" s="113"/>
      <c r="BZ34" s="113"/>
      <c r="CA34" s="117"/>
      <c r="CB34" s="117"/>
      <c r="CC34" s="117"/>
      <c r="CD34" s="117"/>
      <c r="CE34" s="117"/>
      <c r="CF34" s="117"/>
      <c r="CG34" s="117"/>
      <c r="CH34" s="117"/>
      <c r="CI34" s="117"/>
      <c r="CJ34" s="117"/>
      <c r="CK34" s="117"/>
      <c r="CL34" s="117"/>
      <c r="CM34" s="117"/>
      <c r="CN34" s="117"/>
      <c r="CO34" s="117"/>
      <c r="CP34" s="117"/>
      <c r="CQ34" s="117"/>
      <c r="CR34" s="117"/>
      <c r="CS34" s="117"/>
      <c r="CT34" s="111" t="str">
        <f aca="false">IF(B34&lt;&gt;"",SUMIF(BP$12:CS$12,"TLA",BP34:CS34), "")</f>
        <v/>
      </c>
      <c r="CU34" s="112" t="str">
        <f aca="false">IF(B34&lt;&gt;"",SUMIF(BP$12:CS$12,"AT",BP34:CS34), "")</f>
        <v/>
      </c>
      <c r="CV34" s="114" t="str">
        <f aca="false">IF(B34&lt;&gt;"",IFERROR(SUMIF(D$14:CS$14, "CLO1", D34:CS34)/'Grade computation'!I$4,""),"")</f>
        <v/>
      </c>
      <c r="CW34" s="115" t="str">
        <f aca="false">IF(CV34="","",IF(CV34&gt;=B$10,"Y","N"))</f>
        <v/>
      </c>
      <c r="CX34" s="115" t="str">
        <f aca="false">IF(CV34="","",IF(CV34&lt;50%,1,IF(AND(CV34&gt;=50%,CV34&lt;B$10),2,IF(CV34&gt;=B$10,3))))</f>
        <v/>
      </c>
      <c r="CY34" s="114" t="str">
        <f aca="false">IF(B34&lt;&gt;"",IFERROR(IF((SUMIF(D$14:CS$14,"CLO2",D34:CS34)/'Grade computation'!I$5)=0,0,(SUMIF(D$14:CS$14,"CLO2",D34:CS34)/'Grade computation'!I$5)),""),"")</f>
        <v/>
      </c>
      <c r="CZ34" s="115" t="str">
        <f aca="false">IF(CY34="","",IF(CY34&gt;=B$10,"Y","N"))</f>
        <v/>
      </c>
      <c r="DA34" s="115" t="str">
        <f aca="false">IF(CY34="","",IF(CY34&lt;50%,1,IF(AND(CY34&gt;=50%,CY34&lt;B$10),2,IF(CY34&gt;=B$10,3))))</f>
        <v/>
      </c>
      <c r="DB34" s="114" t="str">
        <f aca="false">IF(B34&lt;&gt;"",IFERROR(IF((SUMIF(D$14:CS$14,"CLO3",D34:CS34)/'Grade computation'!I$6)=0,0,(SUMIF(D$14:CS$14,"CLO3",D34:CS34)/'Grade computation'!I$6)),""),"")</f>
        <v/>
      </c>
      <c r="DC34" s="115" t="str">
        <f aca="false">IF(DB34="","",IF(DB34&gt;=B$10,"Y","N"))</f>
        <v/>
      </c>
      <c r="DD34" s="115" t="str">
        <f aca="false">IF(DB34="","",IF(DB34&lt;50%,1,IF(AND(DB34&gt;=50%,DB34&lt;B$10),2,IF(DB34&gt;=B$10,3))))</f>
        <v/>
      </c>
      <c r="DE34" s="114" t="str">
        <f aca="false">IF(B34&lt;&gt;"",IFERROR(SUMIF(D$14:CS$14,"CLO4",D34:CS34)/'Grade computation'!I$7,""),"")</f>
        <v/>
      </c>
      <c r="DF34" s="115" t="str">
        <f aca="false">IF(DE34="","",IF(DE34&gt;=B$10,"Y","N"))</f>
        <v/>
      </c>
      <c r="DG34" s="115" t="str">
        <f aca="false">IF(DE34="","",IF(DE34&lt;50%,1,IF(AND(DE34&gt;=50%,DE34&lt;B$10),2,IF(DE34&gt;=B$10,3))))</f>
        <v/>
      </c>
      <c r="DH34" s="114" t="str">
        <f aca="false">IF(B34&lt;&gt;"",IFERROR(IF((SUMIF(D$14:CS$14,"CLO5",D34:CS34)/'Grade computation'!I$8)=0,0,(SUMIF(D$14:CS$14,"CLO5",D34:CS34)/'Grade computation'!I$8)),""),"")</f>
        <v/>
      </c>
      <c r="DI34" s="115" t="str">
        <f aca="false">IF(DH34="","",IF(DH34&gt;=B$10,"Y","N"))</f>
        <v/>
      </c>
      <c r="DJ34" s="115" t="str">
        <f aca="false">IF(DH34="","",IF(DH34&lt;50%,1,IF(AND(DH34&gt;=50%,DH34&lt;B$10),2,IF(DH34&gt;=B$10,3))))</f>
        <v/>
      </c>
      <c r="DK34" s="114" t="str">
        <f aca="false">IF(B34&lt;&gt;"",IFERROR(IF((SUMIF(D$14:CS$14,"CLO6",D34:CS34)/'Grade computation'!I$9)=0,0,(SUMIF(D$14:CS$14,"CLO6",D34:CS34)/'Grade computation'!I$9)),""),"")</f>
        <v/>
      </c>
      <c r="DL34" s="115" t="str">
        <f aca="false">IF(DK34="","",IF(DK34&gt;=B$10,"Y","N"))</f>
        <v/>
      </c>
      <c r="DM34" s="115" t="str">
        <f aca="false">IF(DK34="","",IF(DK34&lt;50%,1,IF(AND(DK34&gt;=50%,DK34&lt;B$10),2,IF(DK34&gt;=B$10,3))))</f>
        <v/>
      </c>
      <c r="DN34" s="114" t="str">
        <f aca="false">IF(B34&lt;&gt;"",IFERROR(IF((SUMIF(D$14:CS$14,"CLO7",D34:CS34)/'Grade computation'!I$10)=0,0,(SUMIF(D$14:CS$14,"CLO7",D34:CS34)/'Grade computation'!I$10)),""),"")</f>
        <v/>
      </c>
      <c r="DO34" s="115" t="str">
        <f aca="false">IF(DN34="","",IF(DN34&gt;=B$10,"Y","N"))</f>
        <v/>
      </c>
      <c r="DP34" s="115" t="str">
        <f aca="false">IF(DN34="","",IF(DN34&lt;50%,1,IF(AND(DN34&gt;=50%,DN34&lt;B$10),2,IF(DN34&gt;=B$10,3))))</f>
        <v/>
      </c>
      <c r="DQ34" s="114" t="str">
        <f aca="false">IF(B34&lt;&gt;"",IFERROR(IF((SUMIF(D$14:CS$14,"CLO8",D34:CS34)/'Grade computation'!I$11)=0,0,(SUMIF(D$14:CS$14,"CLO8",D34:CS34)/'Grade computation'!I$11)),""),"")</f>
        <v/>
      </c>
      <c r="DR34" s="115" t="str">
        <f aca="false">IF(DQ34="","",IF(DQ34&gt;=B$10,"Y","N"))</f>
        <v/>
      </c>
      <c r="DS34" s="115" t="str">
        <f aca="false">IF(DQ34="","",IF(DQ34&lt;50%,1,IF(AND(DQ34&gt;=50%,DQ34&lt;B$10),2,IF(DQ34&gt;=B$10,3))))</f>
        <v/>
      </c>
      <c r="DT34" s="114" t="str">
        <f aca="false">IF(B34&lt;&gt;"",IFERROR(IF((SUMIF(D$14:CS$14,"CLO9",D34:CS34)/'Grade computation'!I$12)=0,0,(SUMIF(D$14:CS$14,"CLO9",D34:CS34)/'Grade computation'!I$12)),""),"")</f>
        <v/>
      </c>
      <c r="DU34" s="115" t="str">
        <f aca="false">IF(DT34="","",IF(DT34&gt;=B$10,"Y","N"))</f>
        <v/>
      </c>
      <c r="DV34" s="115" t="str">
        <f aca="false">IF(DT34="","",IF(DT34&lt;50%,1,IF(AND(DT34&gt;=50%,DT34&lt;B$10),2,IF(DT34&gt;=B$10,3))))</f>
        <v/>
      </c>
      <c r="DW34" s="114" t="str">
        <f aca="false">IF(B34&lt;&gt;"",IFERROR(IF((SUMIF(D$14:CS$14,"CLO10",D34:CS34)/'Grade computation'!I$13)=0,0,(SUMIF(D$14:CS$14,"CLO10",D34:CS34)/'Grade computation'!I$13)),""),"")</f>
        <v/>
      </c>
      <c r="DX34" s="115" t="str">
        <f aca="false">IF(DW34="","",IF(DW34&gt;=B$10,"Y","N"))</f>
        <v/>
      </c>
      <c r="DY34" s="115" t="str">
        <f aca="false">IF(DW34="","",IF(DW34&lt;50%,1,IF(AND(DW34&gt;=50%,DW34&lt;B$10),2,IF(DW34&gt;=B$10,3))))</f>
        <v/>
      </c>
      <c r="DZ34" s="13"/>
      <c r="EA34" s="13"/>
    </row>
    <row r="35" customFormat="false" ht="15.75" hidden="false" customHeight="true" outlineLevel="0" collapsed="false">
      <c r="A35" s="118"/>
      <c r="B35" s="119"/>
      <c r="C35" s="117"/>
      <c r="D35" s="117"/>
      <c r="E35" s="117"/>
      <c r="F35" s="117"/>
      <c r="G35" s="117"/>
      <c r="H35" s="117"/>
      <c r="I35" s="117"/>
      <c r="J35" s="117"/>
      <c r="K35" s="117"/>
      <c r="L35" s="117"/>
      <c r="M35" s="117"/>
      <c r="N35" s="117"/>
      <c r="O35" s="117"/>
      <c r="P35" s="117"/>
      <c r="Q35" s="117"/>
      <c r="R35" s="117"/>
      <c r="S35" s="117"/>
      <c r="T35" s="117"/>
      <c r="U35" s="117"/>
      <c r="V35" s="117"/>
      <c r="W35" s="117"/>
      <c r="X35" s="117"/>
      <c r="Y35" s="117"/>
      <c r="Z35" s="117"/>
      <c r="AA35" s="117"/>
      <c r="AB35" s="117"/>
      <c r="AC35" s="117"/>
      <c r="AD35" s="117"/>
      <c r="AE35" s="117"/>
      <c r="AF35" s="117"/>
      <c r="AG35" s="117"/>
      <c r="AH35" s="111" t="str">
        <f aca="false">IF(B35&lt;&gt;"",SUMIF(D$12:AG$12,"TLA",D35:AG35),"")</f>
        <v/>
      </c>
      <c r="AI35" s="112" t="str">
        <f aca="false">IF(B35&lt;&gt;"",SUMIF(D$12:AG$12,"AT",D35:AG35),"")</f>
        <v/>
      </c>
      <c r="AJ35" s="117"/>
      <c r="AK35" s="117"/>
      <c r="AL35" s="117"/>
      <c r="AM35" s="117"/>
      <c r="AN35" s="117"/>
      <c r="AO35" s="117"/>
      <c r="AP35" s="117"/>
      <c r="AQ35" s="117"/>
      <c r="AR35" s="117"/>
      <c r="AS35" s="117"/>
      <c r="AT35" s="117"/>
      <c r="AU35" s="117"/>
      <c r="AV35" s="117"/>
      <c r="AW35" s="117"/>
      <c r="AX35" s="117"/>
      <c r="AY35" s="117"/>
      <c r="AZ35" s="117"/>
      <c r="BA35" s="117"/>
      <c r="BB35" s="117"/>
      <c r="BC35" s="117"/>
      <c r="BD35" s="117"/>
      <c r="BE35" s="117"/>
      <c r="BF35" s="117"/>
      <c r="BG35" s="117"/>
      <c r="BH35" s="117"/>
      <c r="BI35" s="117"/>
      <c r="BJ35" s="117"/>
      <c r="BK35" s="117"/>
      <c r="BL35" s="117"/>
      <c r="BM35" s="117"/>
      <c r="BN35" s="111" t="str">
        <f aca="false">IF(B35&lt;&gt;"", SUMIF(AJ$12:BM$12,"TLA",AJ35:BM35), "")</f>
        <v/>
      </c>
      <c r="BO35" s="112" t="str">
        <f aca="false">IF(B35&lt;&gt;"", SUMIF(AJ$12:BM$12,"AT",AJ35:BM35), "")</f>
        <v/>
      </c>
      <c r="BP35" s="113"/>
      <c r="BQ35" s="113"/>
      <c r="BR35" s="113"/>
      <c r="BS35" s="113"/>
      <c r="BT35" s="113"/>
      <c r="BU35" s="113"/>
      <c r="BV35" s="113"/>
      <c r="BW35" s="113"/>
      <c r="BX35" s="113"/>
      <c r="BY35" s="113"/>
      <c r="BZ35" s="113"/>
      <c r="CA35" s="117"/>
      <c r="CB35" s="117"/>
      <c r="CC35" s="117"/>
      <c r="CD35" s="117"/>
      <c r="CE35" s="117"/>
      <c r="CF35" s="117"/>
      <c r="CG35" s="117"/>
      <c r="CH35" s="117"/>
      <c r="CI35" s="117"/>
      <c r="CJ35" s="117"/>
      <c r="CK35" s="117"/>
      <c r="CL35" s="117"/>
      <c r="CM35" s="117"/>
      <c r="CN35" s="117"/>
      <c r="CO35" s="117"/>
      <c r="CP35" s="117"/>
      <c r="CQ35" s="117"/>
      <c r="CR35" s="117"/>
      <c r="CS35" s="117"/>
      <c r="CT35" s="111" t="str">
        <f aca="false">IF(B35&lt;&gt;"",SUMIF(BP$12:CS$12,"TLA",BP35:CS35), "")</f>
        <v/>
      </c>
      <c r="CU35" s="112" t="str">
        <f aca="false">IF(B35&lt;&gt;"",SUMIF(BP$12:CS$12,"AT",BP35:CS35), "")</f>
        <v/>
      </c>
      <c r="CV35" s="114" t="str">
        <f aca="false">IF(B35&lt;&gt;"",IFERROR(SUMIF(D$14:CS$14, "CLO1", D35:CS35)/'Grade computation'!I$4,""),"")</f>
        <v/>
      </c>
      <c r="CW35" s="115" t="str">
        <f aca="false">IF(CV35="","",IF(CV35&gt;=B$10,"Y","N"))</f>
        <v/>
      </c>
      <c r="CX35" s="115" t="str">
        <f aca="false">IF(CV35="","",IF(CV35&lt;50%,1,IF(AND(CV35&gt;=50%,CV35&lt;B$10),2,IF(CV35&gt;=B$10,3))))</f>
        <v/>
      </c>
      <c r="CY35" s="114" t="str">
        <f aca="false">IF(B35&lt;&gt;"",IFERROR(IF((SUMIF(D$14:CS$14,"CLO2",D35:CS35)/'Grade computation'!I$5)=0,0,(SUMIF(D$14:CS$14,"CLO2",D35:CS35)/'Grade computation'!I$5)),""),"")</f>
        <v/>
      </c>
      <c r="CZ35" s="115" t="str">
        <f aca="false">IF(CY35="","",IF(CY35&gt;=B$10,"Y","N"))</f>
        <v/>
      </c>
      <c r="DA35" s="115" t="str">
        <f aca="false">IF(CY35="","",IF(CY35&lt;50%,1,IF(AND(CY35&gt;=50%,CY35&lt;B$10),2,IF(CY35&gt;=B$10,3))))</f>
        <v/>
      </c>
      <c r="DB35" s="114" t="str">
        <f aca="false">IF(B35&lt;&gt;"",IFERROR(IF((SUMIF(D$14:CS$14,"CLO3",D35:CS35)/'Grade computation'!I$6)=0,0,(SUMIF(D$14:CS$14,"CLO3",D35:CS35)/'Grade computation'!I$6)),""),"")</f>
        <v/>
      </c>
      <c r="DC35" s="115" t="str">
        <f aca="false">IF(DB35="","",IF(DB35&gt;=B$10,"Y","N"))</f>
        <v/>
      </c>
      <c r="DD35" s="115" t="str">
        <f aca="false">IF(DB35="","",IF(DB35&lt;50%,1,IF(AND(DB35&gt;=50%,DB35&lt;B$10),2,IF(DB35&gt;=B$10,3))))</f>
        <v/>
      </c>
      <c r="DE35" s="114" t="str">
        <f aca="false">IF(B35&lt;&gt;"",IFERROR(SUMIF(D$14:CS$14,"CLO4",D35:CS35)/'Grade computation'!I$7,""),"")</f>
        <v/>
      </c>
      <c r="DF35" s="115" t="str">
        <f aca="false">IF(DE35="","",IF(DE35&gt;=B$10,"Y","N"))</f>
        <v/>
      </c>
      <c r="DG35" s="115" t="str">
        <f aca="false">IF(DE35="","",IF(DE35&lt;50%,1,IF(AND(DE35&gt;=50%,DE35&lt;B$10),2,IF(DE35&gt;=B$10,3))))</f>
        <v/>
      </c>
      <c r="DH35" s="114" t="str">
        <f aca="false">IF(B35&lt;&gt;"",IFERROR(IF((SUMIF(D$14:CS$14,"CLO5",D35:CS35)/'Grade computation'!I$8)=0,0,(SUMIF(D$14:CS$14,"CLO5",D35:CS35)/'Grade computation'!I$8)),""),"")</f>
        <v/>
      </c>
      <c r="DI35" s="115" t="str">
        <f aca="false">IF(DH35="","",IF(DH35&gt;=B$10,"Y","N"))</f>
        <v/>
      </c>
      <c r="DJ35" s="115" t="str">
        <f aca="false">IF(DH35="","",IF(DH35&lt;50%,1,IF(AND(DH35&gt;=50%,DH35&lt;B$10),2,IF(DH35&gt;=B$10,3))))</f>
        <v/>
      </c>
      <c r="DK35" s="114" t="str">
        <f aca="false">IF(B35&lt;&gt;"",IFERROR(IF((SUMIF(D$14:CS$14,"CLO6",D35:CS35)/'Grade computation'!I$9)=0,0,(SUMIF(D$14:CS$14,"CLO6",D35:CS35)/'Grade computation'!I$9)),""),"")</f>
        <v/>
      </c>
      <c r="DL35" s="115" t="str">
        <f aca="false">IF(DK35="","",IF(DK35&gt;=B$10,"Y","N"))</f>
        <v/>
      </c>
      <c r="DM35" s="115" t="str">
        <f aca="false">IF(DK35="","",IF(DK35&lt;50%,1,IF(AND(DK35&gt;=50%,DK35&lt;B$10),2,IF(DK35&gt;=B$10,3))))</f>
        <v/>
      </c>
      <c r="DN35" s="114" t="str">
        <f aca="false">IF(B35&lt;&gt;"",IFERROR(IF((SUMIF(D$14:CS$14,"CLO7",D35:CS35)/'Grade computation'!I$10)=0,0,(SUMIF(D$14:CS$14,"CLO7",D35:CS35)/'Grade computation'!I$10)),""),"")</f>
        <v/>
      </c>
      <c r="DO35" s="115" t="str">
        <f aca="false">IF(DN35="","",IF(DN35&gt;=B$10,"Y","N"))</f>
        <v/>
      </c>
      <c r="DP35" s="115" t="str">
        <f aca="false">IF(DN35="","",IF(DN35&lt;50%,1,IF(AND(DN35&gt;=50%,DN35&lt;B$10),2,IF(DN35&gt;=B$10,3))))</f>
        <v/>
      </c>
      <c r="DQ35" s="114" t="str">
        <f aca="false">IF(B35&lt;&gt;"",IFERROR(IF((SUMIF(D$14:CS$14,"CLO8",D35:CS35)/'Grade computation'!I$11)=0,0,(SUMIF(D$14:CS$14,"CLO8",D35:CS35)/'Grade computation'!I$11)),""),"")</f>
        <v/>
      </c>
      <c r="DR35" s="115" t="str">
        <f aca="false">IF(DQ35="","",IF(DQ35&gt;=B$10,"Y","N"))</f>
        <v/>
      </c>
      <c r="DS35" s="115" t="str">
        <f aca="false">IF(DQ35="","",IF(DQ35&lt;50%,1,IF(AND(DQ35&gt;=50%,DQ35&lt;B$10),2,IF(DQ35&gt;=B$10,3))))</f>
        <v/>
      </c>
      <c r="DT35" s="114" t="str">
        <f aca="false">IF(B35&lt;&gt;"",IFERROR(IF((SUMIF(D$14:CS$14,"CLO9",D35:CS35)/'Grade computation'!I$12)=0,0,(SUMIF(D$14:CS$14,"CLO9",D35:CS35)/'Grade computation'!I$12)),""),"")</f>
        <v/>
      </c>
      <c r="DU35" s="115" t="str">
        <f aca="false">IF(DT35="","",IF(DT35&gt;=B$10,"Y","N"))</f>
        <v/>
      </c>
      <c r="DV35" s="115" t="str">
        <f aca="false">IF(DT35="","",IF(DT35&lt;50%,1,IF(AND(DT35&gt;=50%,DT35&lt;B$10),2,IF(DT35&gt;=B$10,3))))</f>
        <v/>
      </c>
      <c r="DW35" s="114" t="str">
        <f aca="false">IF(B35&lt;&gt;"",IFERROR(IF((SUMIF(D$14:CS$14,"CLO10",D35:CS35)/'Grade computation'!I$13)=0,0,(SUMIF(D$14:CS$14,"CLO10",D35:CS35)/'Grade computation'!I$13)),""),"")</f>
        <v/>
      </c>
      <c r="DX35" s="115" t="str">
        <f aca="false">IF(DW35="","",IF(DW35&gt;=B$10,"Y","N"))</f>
        <v/>
      </c>
      <c r="DY35" s="115" t="str">
        <f aca="false">IF(DW35="","",IF(DW35&lt;50%,1,IF(AND(DW35&gt;=50%,DW35&lt;B$10),2,IF(DW35&gt;=B$10,3))))</f>
        <v/>
      </c>
      <c r="DZ35" s="13"/>
      <c r="EA35" s="13"/>
    </row>
    <row r="36" customFormat="false" ht="15.75" hidden="false" customHeight="true" outlineLevel="0" collapsed="false">
      <c r="A36" s="118"/>
      <c r="B36" s="119"/>
      <c r="C36" s="117"/>
      <c r="D36" s="117"/>
      <c r="E36" s="117"/>
      <c r="F36" s="117"/>
      <c r="G36" s="117"/>
      <c r="H36" s="117"/>
      <c r="I36" s="117"/>
      <c r="J36" s="117"/>
      <c r="K36" s="117"/>
      <c r="L36" s="117"/>
      <c r="M36" s="117"/>
      <c r="N36" s="117"/>
      <c r="O36" s="117"/>
      <c r="P36" s="117"/>
      <c r="Q36" s="117"/>
      <c r="R36" s="117"/>
      <c r="S36" s="117"/>
      <c r="T36" s="117"/>
      <c r="U36" s="117"/>
      <c r="V36" s="117"/>
      <c r="W36" s="117"/>
      <c r="X36" s="117"/>
      <c r="Y36" s="117"/>
      <c r="Z36" s="117"/>
      <c r="AA36" s="117"/>
      <c r="AB36" s="117"/>
      <c r="AC36" s="117"/>
      <c r="AD36" s="117"/>
      <c r="AE36" s="117"/>
      <c r="AF36" s="117"/>
      <c r="AG36" s="117"/>
      <c r="AH36" s="111" t="str">
        <f aca="false">IF(B36&lt;&gt;"",SUMIF(D$12:AG$12,"TLA",D36:AG36),"")</f>
        <v/>
      </c>
      <c r="AI36" s="112" t="str">
        <f aca="false">IF(B36&lt;&gt;"",SUMIF(D$12:AG$12,"AT",D36:AG36),"")</f>
        <v/>
      </c>
      <c r="AJ36" s="117"/>
      <c r="AK36" s="117"/>
      <c r="AL36" s="117"/>
      <c r="AM36" s="117"/>
      <c r="AN36" s="117"/>
      <c r="AO36" s="117"/>
      <c r="AP36" s="117"/>
      <c r="AQ36" s="117"/>
      <c r="AR36" s="117"/>
      <c r="AS36" s="117"/>
      <c r="AT36" s="117"/>
      <c r="AU36" s="117"/>
      <c r="AV36" s="117"/>
      <c r="AW36" s="117"/>
      <c r="AX36" s="117"/>
      <c r="AY36" s="117"/>
      <c r="AZ36" s="117"/>
      <c r="BA36" s="117"/>
      <c r="BB36" s="117"/>
      <c r="BC36" s="117"/>
      <c r="BD36" s="117"/>
      <c r="BE36" s="117"/>
      <c r="BF36" s="117"/>
      <c r="BG36" s="117"/>
      <c r="BH36" s="117"/>
      <c r="BI36" s="117"/>
      <c r="BJ36" s="117"/>
      <c r="BK36" s="117"/>
      <c r="BL36" s="117"/>
      <c r="BM36" s="117"/>
      <c r="BN36" s="111" t="str">
        <f aca="false">IF(B36&lt;&gt;"", SUMIF(AJ$12:BM$12,"TLA",AJ36:BM36), "")</f>
        <v/>
      </c>
      <c r="BO36" s="112" t="str">
        <f aca="false">IF(B36&lt;&gt;"", SUMIF(AJ$12:BM$12,"AT",AJ36:BM36), "")</f>
        <v/>
      </c>
      <c r="BP36" s="113"/>
      <c r="BQ36" s="113"/>
      <c r="BR36" s="113"/>
      <c r="BS36" s="113"/>
      <c r="BT36" s="113"/>
      <c r="BU36" s="113"/>
      <c r="BV36" s="113"/>
      <c r="BW36" s="113"/>
      <c r="BX36" s="113"/>
      <c r="BY36" s="113"/>
      <c r="BZ36" s="113"/>
      <c r="CA36" s="117"/>
      <c r="CB36" s="117"/>
      <c r="CC36" s="117"/>
      <c r="CD36" s="117"/>
      <c r="CE36" s="117"/>
      <c r="CF36" s="117"/>
      <c r="CG36" s="117"/>
      <c r="CH36" s="117"/>
      <c r="CI36" s="117"/>
      <c r="CJ36" s="117"/>
      <c r="CK36" s="117"/>
      <c r="CL36" s="117"/>
      <c r="CM36" s="117"/>
      <c r="CN36" s="117"/>
      <c r="CO36" s="117"/>
      <c r="CP36" s="117"/>
      <c r="CQ36" s="117"/>
      <c r="CR36" s="117"/>
      <c r="CS36" s="117"/>
      <c r="CT36" s="111" t="str">
        <f aca="false">IF(B36&lt;&gt;"",SUMIF(BP$12:CS$12,"TLA",BP36:CS36), "")</f>
        <v/>
      </c>
      <c r="CU36" s="112" t="str">
        <f aca="false">IF(B36&lt;&gt;"",SUMIF(BP$12:CS$12,"AT",BP36:CS36), "")</f>
        <v/>
      </c>
      <c r="CV36" s="114" t="str">
        <f aca="false">IF(B36&lt;&gt;"",IFERROR(SUMIF(D$14:CS$14, "CLO1", D36:CS36)/'Grade computation'!I$4,""),"")</f>
        <v/>
      </c>
      <c r="CW36" s="115" t="str">
        <f aca="false">IF(CV36="","",IF(CV36&gt;=B$10,"Y","N"))</f>
        <v/>
      </c>
      <c r="CX36" s="115" t="str">
        <f aca="false">IF(CV36="","",IF(CV36&lt;50%,1,IF(AND(CV36&gt;=50%,CV36&lt;B$10),2,IF(CV36&gt;=B$10,3))))</f>
        <v/>
      </c>
      <c r="CY36" s="114" t="str">
        <f aca="false">IF(B36&lt;&gt;"",IFERROR(IF((SUMIF(D$14:CS$14,"CLO2",D36:CS36)/'Grade computation'!I$5)=0,0,(SUMIF(D$14:CS$14,"CLO2",D36:CS36)/'Grade computation'!I$5)),""),"")</f>
        <v/>
      </c>
      <c r="CZ36" s="115" t="str">
        <f aca="false">IF(CY36="","",IF(CY36&gt;=B$10,"Y","N"))</f>
        <v/>
      </c>
      <c r="DA36" s="115" t="str">
        <f aca="false">IF(CY36="","",IF(CY36&lt;50%,1,IF(AND(CY36&gt;=50%,CY36&lt;B$10),2,IF(CY36&gt;=B$10,3))))</f>
        <v/>
      </c>
      <c r="DB36" s="114" t="str">
        <f aca="false">IF(B36&lt;&gt;"",IFERROR(IF((SUMIF(D$14:CS$14,"CLO3",D36:CS36)/'Grade computation'!I$6)=0,0,(SUMIF(D$14:CS$14,"CLO3",D36:CS36)/'Grade computation'!I$6)),""),"")</f>
        <v/>
      </c>
      <c r="DC36" s="115" t="str">
        <f aca="false">IF(DB36="","",IF(DB36&gt;=B$10,"Y","N"))</f>
        <v/>
      </c>
      <c r="DD36" s="115" t="str">
        <f aca="false">IF(DB36="","",IF(DB36&lt;50%,1,IF(AND(DB36&gt;=50%,DB36&lt;B$10),2,IF(DB36&gt;=B$10,3))))</f>
        <v/>
      </c>
      <c r="DE36" s="114" t="str">
        <f aca="false">IF(B36&lt;&gt;"",IFERROR(SUMIF(D$14:CS$14,"CLO4",D36:CS36)/'Grade computation'!I$7,""),"")</f>
        <v/>
      </c>
      <c r="DF36" s="115" t="str">
        <f aca="false">IF(DE36="","",IF(DE36&gt;=B$10,"Y","N"))</f>
        <v/>
      </c>
      <c r="DG36" s="115" t="str">
        <f aca="false">IF(DE36="","",IF(DE36&lt;50%,1,IF(AND(DE36&gt;=50%,DE36&lt;B$10),2,IF(DE36&gt;=B$10,3))))</f>
        <v/>
      </c>
      <c r="DH36" s="114" t="str">
        <f aca="false">IF(B36&lt;&gt;"",IFERROR(IF((SUMIF(D$14:CS$14,"CLO5",D36:CS36)/'Grade computation'!I$8)=0,0,(SUMIF(D$14:CS$14,"CLO5",D36:CS36)/'Grade computation'!I$8)),""),"")</f>
        <v/>
      </c>
      <c r="DI36" s="115" t="str">
        <f aca="false">IF(DH36="","",IF(DH36&gt;=B$10,"Y","N"))</f>
        <v/>
      </c>
      <c r="DJ36" s="115" t="str">
        <f aca="false">IF(DH36="","",IF(DH36&lt;50%,1,IF(AND(DH36&gt;=50%,DH36&lt;B$10),2,IF(DH36&gt;=B$10,3))))</f>
        <v/>
      </c>
      <c r="DK36" s="114" t="str">
        <f aca="false">IF(B36&lt;&gt;"",IFERROR(IF((SUMIF(D$14:CS$14,"CLO6",D36:CS36)/'Grade computation'!I$9)=0,0,(SUMIF(D$14:CS$14,"CLO6",D36:CS36)/'Grade computation'!I$9)),""),"")</f>
        <v/>
      </c>
      <c r="DL36" s="115" t="str">
        <f aca="false">IF(DK36="","",IF(DK36&gt;=B$10,"Y","N"))</f>
        <v/>
      </c>
      <c r="DM36" s="115" t="str">
        <f aca="false">IF(DK36="","",IF(DK36&lt;50%,1,IF(AND(DK36&gt;=50%,DK36&lt;B$10),2,IF(DK36&gt;=B$10,3))))</f>
        <v/>
      </c>
      <c r="DN36" s="114" t="str">
        <f aca="false">IF(B36&lt;&gt;"",IFERROR(IF((SUMIF(D$14:CS$14,"CLO7",D36:CS36)/'Grade computation'!I$10)=0,0,(SUMIF(D$14:CS$14,"CLO7",D36:CS36)/'Grade computation'!I$10)),""),"")</f>
        <v/>
      </c>
      <c r="DO36" s="115" t="str">
        <f aca="false">IF(DN36="","",IF(DN36&gt;=B$10,"Y","N"))</f>
        <v/>
      </c>
      <c r="DP36" s="115" t="str">
        <f aca="false">IF(DN36="","",IF(DN36&lt;50%,1,IF(AND(DN36&gt;=50%,DN36&lt;B$10),2,IF(DN36&gt;=B$10,3))))</f>
        <v/>
      </c>
      <c r="DQ36" s="114" t="str">
        <f aca="false">IF(B36&lt;&gt;"",IFERROR(IF((SUMIF(D$14:CS$14,"CLO8",D36:CS36)/'Grade computation'!I$11)=0,0,(SUMIF(D$14:CS$14,"CLO8",D36:CS36)/'Grade computation'!I$11)),""),"")</f>
        <v/>
      </c>
      <c r="DR36" s="115" t="str">
        <f aca="false">IF(DQ36="","",IF(DQ36&gt;=B$10,"Y","N"))</f>
        <v/>
      </c>
      <c r="DS36" s="115" t="str">
        <f aca="false">IF(DQ36="","",IF(DQ36&lt;50%,1,IF(AND(DQ36&gt;=50%,DQ36&lt;B$10),2,IF(DQ36&gt;=B$10,3))))</f>
        <v/>
      </c>
      <c r="DT36" s="114" t="str">
        <f aca="false">IF(B36&lt;&gt;"",IFERROR(IF((SUMIF(D$14:CS$14,"CLO9",D36:CS36)/'Grade computation'!I$12)=0,0,(SUMIF(D$14:CS$14,"CLO9",D36:CS36)/'Grade computation'!I$12)),""),"")</f>
        <v/>
      </c>
      <c r="DU36" s="115" t="str">
        <f aca="false">IF(DT36="","",IF(DT36&gt;=B$10,"Y","N"))</f>
        <v/>
      </c>
      <c r="DV36" s="115" t="str">
        <f aca="false">IF(DT36="","",IF(DT36&lt;50%,1,IF(AND(DT36&gt;=50%,DT36&lt;B$10),2,IF(DT36&gt;=B$10,3))))</f>
        <v/>
      </c>
      <c r="DW36" s="114" t="str">
        <f aca="false">IF(B36&lt;&gt;"",IFERROR(IF((SUMIF(D$14:CS$14,"CLO10",D36:CS36)/'Grade computation'!I$13)=0,0,(SUMIF(D$14:CS$14,"CLO10",D36:CS36)/'Grade computation'!I$13)),""),"")</f>
        <v/>
      </c>
      <c r="DX36" s="115" t="str">
        <f aca="false">IF(DW36="","",IF(DW36&gt;=B$10,"Y","N"))</f>
        <v/>
      </c>
      <c r="DY36" s="115" t="str">
        <f aca="false">IF(DW36="","",IF(DW36&lt;50%,1,IF(AND(DW36&gt;=50%,DW36&lt;B$10),2,IF(DW36&gt;=B$10,3))))</f>
        <v/>
      </c>
      <c r="DZ36" s="13"/>
      <c r="EA36" s="13"/>
    </row>
    <row r="37" customFormat="false" ht="15.75" hidden="false" customHeight="true" outlineLevel="0" collapsed="false">
      <c r="A37" s="118"/>
      <c r="B37" s="119"/>
      <c r="C37" s="117"/>
      <c r="D37" s="117"/>
      <c r="E37" s="117"/>
      <c r="F37" s="117"/>
      <c r="G37" s="117"/>
      <c r="H37" s="117"/>
      <c r="I37" s="117"/>
      <c r="J37" s="117"/>
      <c r="K37" s="117"/>
      <c r="L37" s="117"/>
      <c r="M37" s="117"/>
      <c r="N37" s="117"/>
      <c r="O37" s="117"/>
      <c r="P37" s="117"/>
      <c r="Q37" s="117"/>
      <c r="R37" s="117"/>
      <c r="S37" s="117"/>
      <c r="T37" s="117"/>
      <c r="U37" s="117"/>
      <c r="V37" s="117"/>
      <c r="W37" s="117"/>
      <c r="X37" s="117"/>
      <c r="Y37" s="117"/>
      <c r="Z37" s="117"/>
      <c r="AA37" s="117"/>
      <c r="AB37" s="117"/>
      <c r="AC37" s="117"/>
      <c r="AD37" s="117"/>
      <c r="AE37" s="117"/>
      <c r="AF37" s="117"/>
      <c r="AG37" s="117"/>
      <c r="AH37" s="111" t="str">
        <f aca="false">IF(B37&lt;&gt;"",SUMIF(D$12:AG$12,"TLA",D37:AG37),"")</f>
        <v/>
      </c>
      <c r="AI37" s="112" t="str">
        <f aca="false">IF(B37&lt;&gt;"",SUMIF(D$12:AG$12,"AT",D37:AG37),"")</f>
        <v/>
      </c>
      <c r="AJ37" s="117"/>
      <c r="AK37" s="117"/>
      <c r="AL37" s="117"/>
      <c r="AM37" s="117"/>
      <c r="AN37" s="117"/>
      <c r="AO37" s="117"/>
      <c r="AP37" s="117"/>
      <c r="AQ37" s="117"/>
      <c r="AR37" s="117"/>
      <c r="AS37" s="117"/>
      <c r="AT37" s="117"/>
      <c r="AU37" s="117"/>
      <c r="AV37" s="117"/>
      <c r="AW37" s="117"/>
      <c r="AX37" s="117"/>
      <c r="AY37" s="117"/>
      <c r="AZ37" s="117"/>
      <c r="BA37" s="117"/>
      <c r="BB37" s="117"/>
      <c r="BC37" s="117"/>
      <c r="BD37" s="117"/>
      <c r="BE37" s="117"/>
      <c r="BF37" s="117"/>
      <c r="BG37" s="117"/>
      <c r="BH37" s="117"/>
      <c r="BI37" s="117"/>
      <c r="BJ37" s="117"/>
      <c r="BK37" s="117"/>
      <c r="BL37" s="117"/>
      <c r="BM37" s="117"/>
      <c r="BN37" s="111" t="str">
        <f aca="false">IF(B37&lt;&gt;"", SUMIF(AJ$12:BM$12,"TLA",AJ37:BM37), "")</f>
        <v/>
      </c>
      <c r="BO37" s="112" t="str">
        <f aca="false">IF(B37&lt;&gt;"", SUMIF(AJ$12:BM$12,"AT",AJ37:BM37), "")</f>
        <v/>
      </c>
      <c r="BP37" s="113"/>
      <c r="BQ37" s="113"/>
      <c r="BR37" s="113"/>
      <c r="BS37" s="113"/>
      <c r="BT37" s="113"/>
      <c r="BU37" s="113"/>
      <c r="BV37" s="113"/>
      <c r="BW37" s="113"/>
      <c r="BX37" s="113"/>
      <c r="BY37" s="113"/>
      <c r="BZ37" s="113"/>
      <c r="CA37" s="117"/>
      <c r="CB37" s="117"/>
      <c r="CC37" s="117"/>
      <c r="CD37" s="117"/>
      <c r="CE37" s="117"/>
      <c r="CF37" s="117"/>
      <c r="CG37" s="117"/>
      <c r="CH37" s="117"/>
      <c r="CI37" s="117"/>
      <c r="CJ37" s="117"/>
      <c r="CK37" s="117"/>
      <c r="CL37" s="117"/>
      <c r="CM37" s="117"/>
      <c r="CN37" s="117"/>
      <c r="CO37" s="117"/>
      <c r="CP37" s="117"/>
      <c r="CQ37" s="117"/>
      <c r="CR37" s="117"/>
      <c r="CS37" s="117"/>
      <c r="CT37" s="111" t="str">
        <f aca="false">IF(B37&lt;&gt;"",SUMIF(BP$12:CS$12,"TLA",BP37:CS37), "")</f>
        <v/>
      </c>
      <c r="CU37" s="112" t="str">
        <f aca="false">IF(B37&lt;&gt;"",SUMIF(BP$12:CS$12,"AT",BP37:CS37), "")</f>
        <v/>
      </c>
      <c r="CV37" s="114" t="str">
        <f aca="false">IF(B37&lt;&gt;"",IFERROR(SUMIF(D$14:CS$14, "CLO1", D37:CS37)/'Grade computation'!I$4,""),"")</f>
        <v/>
      </c>
      <c r="CW37" s="115" t="str">
        <f aca="false">IF(CV37="","",IF(CV37&gt;=B$10,"Y","N"))</f>
        <v/>
      </c>
      <c r="CX37" s="115" t="str">
        <f aca="false">IF(CV37="","",IF(CV37&lt;50%,1,IF(AND(CV37&gt;=50%,CV37&lt;B$10),2,IF(CV37&gt;=B$10,3))))</f>
        <v/>
      </c>
      <c r="CY37" s="114" t="str">
        <f aca="false">IF(B37&lt;&gt;"",IFERROR(IF((SUMIF(D$14:CS$14,"CLO2",D37:CS37)/'Grade computation'!I$5)=0,0,(SUMIF(D$14:CS$14,"CLO2",D37:CS37)/'Grade computation'!I$5)),""),"")</f>
        <v/>
      </c>
      <c r="CZ37" s="115" t="str">
        <f aca="false">IF(CY37="","",IF(CY37&gt;=B$10,"Y","N"))</f>
        <v/>
      </c>
      <c r="DA37" s="115" t="str">
        <f aca="false">IF(CY37="","",IF(CY37&lt;50%,1,IF(AND(CY37&gt;=50%,CY37&lt;B$10),2,IF(CY37&gt;=B$10,3))))</f>
        <v/>
      </c>
      <c r="DB37" s="114" t="str">
        <f aca="false">IF(B37&lt;&gt;"",IFERROR(IF((SUMIF(D$14:CS$14,"CLO3",D37:CS37)/'Grade computation'!I$6)=0,0,(SUMIF(D$14:CS$14,"CLO3",D37:CS37)/'Grade computation'!I$6)),""),"")</f>
        <v/>
      </c>
      <c r="DC37" s="115" t="str">
        <f aca="false">IF(DB37="","",IF(DB37&gt;=B$10,"Y","N"))</f>
        <v/>
      </c>
      <c r="DD37" s="115" t="str">
        <f aca="false">IF(DB37="","",IF(DB37&lt;50%,1,IF(AND(DB37&gt;=50%,DB37&lt;B$10),2,IF(DB37&gt;=B$10,3))))</f>
        <v/>
      </c>
      <c r="DE37" s="114" t="str">
        <f aca="false">IF(B37&lt;&gt;"",IFERROR(SUMIF(D$14:CS$14,"CLO4",D37:CS37)/'Grade computation'!I$7,""),"")</f>
        <v/>
      </c>
      <c r="DF37" s="115" t="str">
        <f aca="false">IF(DE37="","",IF(DE37&gt;=B$10,"Y","N"))</f>
        <v/>
      </c>
      <c r="DG37" s="115" t="str">
        <f aca="false">IF(DE37="","",IF(DE37&lt;50%,1,IF(AND(DE37&gt;=50%,DE37&lt;B$10),2,IF(DE37&gt;=B$10,3))))</f>
        <v/>
      </c>
      <c r="DH37" s="114" t="str">
        <f aca="false">IF(B37&lt;&gt;"",IFERROR(IF((SUMIF(D$14:CS$14,"CLO5",D37:CS37)/'Grade computation'!I$8)=0,0,(SUMIF(D$14:CS$14,"CLO5",D37:CS37)/'Grade computation'!I$8)),""),"")</f>
        <v/>
      </c>
      <c r="DI37" s="115" t="str">
        <f aca="false">IF(DH37="","",IF(DH37&gt;=B$10,"Y","N"))</f>
        <v/>
      </c>
      <c r="DJ37" s="115" t="str">
        <f aca="false">IF(DH37="","",IF(DH37&lt;50%,1,IF(AND(DH37&gt;=50%,DH37&lt;B$10),2,IF(DH37&gt;=B$10,3))))</f>
        <v/>
      </c>
      <c r="DK37" s="114" t="str">
        <f aca="false">IF(B37&lt;&gt;"",IFERROR(IF((SUMIF(D$14:CS$14,"CLO6",D37:CS37)/'Grade computation'!I$9)=0,0,(SUMIF(D$14:CS$14,"CLO6",D37:CS37)/'Grade computation'!I$9)),""),"")</f>
        <v/>
      </c>
      <c r="DL37" s="115" t="str">
        <f aca="false">IF(DK37="","",IF(DK37&gt;=B$10,"Y","N"))</f>
        <v/>
      </c>
      <c r="DM37" s="115" t="str">
        <f aca="false">IF(DK37="","",IF(DK37&lt;50%,1,IF(AND(DK37&gt;=50%,DK37&lt;B$10),2,IF(DK37&gt;=B$10,3))))</f>
        <v/>
      </c>
      <c r="DN37" s="114" t="str">
        <f aca="false">IF(B37&lt;&gt;"",IFERROR(IF((SUMIF(D$14:CS$14,"CLO7",D37:CS37)/'Grade computation'!I$10)=0,0,(SUMIF(D$14:CS$14,"CLO7",D37:CS37)/'Grade computation'!I$10)),""),"")</f>
        <v/>
      </c>
      <c r="DO37" s="115" t="str">
        <f aca="false">IF(DN37="","",IF(DN37&gt;=B$10,"Y","N"))</f>
        <v/>
      </c>
      <c r="DP37" s="115" t="str">
        <f aca="false">IF(DN37="","",IF(DN37&lt;50%,1,IF(AND(DN37&gt;=50%,DN37&lt;B$10),2,IF(DN37&gt;=B$10,3))))</f>
        <v/>
      </c>
      <c r="DQ37" s="114" t="str">
        <f aca="false">IF(B37&lt;&gt;"",IFERROR(IF((SUMIF(D$14:CS$14,"CLO8",D37:CS37)/'Grade computation'!I$11)=0,0,(SUMIF(D$14:CS$14,"CLO8",D37:CS37)/'Grade computation'!I$11)),""),"")</f>
        <v/>
      </c>
      <c r="DR37" s="115" t="str">
        <f aca="false">IF(DQ37="","",IF(DQ37&gt;=B$10,"Y","N"))</f>
        <v/>
      </c>
      <c r="DS37" s="115" t="str">
        <f aca="false">IF(DQ37="","",IF(DQ37&lt;50%,1,IF(AND(DQ37&gt;=50%,DQ37&lt;B$10),2,IF(DQ37&gt;=B$10,3))))</f>
        <v/>
      </c>
      <c r="DT37" s="114" t="str">
        <f aca="false">IF(B37&lt;&gt;"",IFERROR(IF((SUMIF(D$14:CS$14,"CLO9",D37:CS37)/'Grade computation'!I$12)=0,0,(SUMIF(D$14:CS$14,"CLO9",D37:CS37)/'Grade computation'!I$12)),""),"")</f>
        <v/>
      </c>
      <c r="DU37" s="115" t="str">
        <f aca="false">IF(DT37="","",IF(DT37&gt;=B$10,"Y","N"))</f>
        <v/>
      </c>
      <c r="DV37" s="115" t="str">
        <f aca="false">IF(DT37="","",IF(DT37&lt;50%,1,IF(AND(DT37&gt;=50%,DT37&lt;B$10),2,IF(DT37&gt;=B$10,3))))</f>
        <v/>
      </c>
      <c r="DW37" s="114" t="str">
        <f aca="false">IF(B37&lt;&gt;"",IFERROR(IF((SUMIF(D$14:CS$14,"CLO10",D37:CS37)/'Grade computation'!I$13)=0,0,(SUMIF(D$14:CS$14,"CLO10",D37:CS37)/'Grade computation'!I$13)),""),"")</f>
        <v/>
      </c>
      <c r="DX37" s="115" t="str">
        <f aca="false">IF(DW37="","",IF(DW37&gt;=B$10,"Y","N"))</f>
        <v/>
      </c>
      <c r="DY37" s="115" t="str">
        <f aca="false">IF(DW37="","",IF(DW37&lt;50%,1,IF(AND(DW37&gt;=50%,DW37&lt;B$10),2,IF(DW37&gt;=B$10,3))))</f>
        <v/>
      </c>
      <c r="DZ37" s="13"/>
      <c r="EA37" s="13"/>
    </row>
    <row r="38" customFormat="false" ht="15.75" hidden="false" customHeight="true" outlineLevel="0" collapsed="false">
      <c r="A38" s="118"/>
      <c r="B38" s="119"/>
      <c r="C38" s="117"/>
      <c r="D38" s="117"/>
      <c r="E38" s="117"/>
      <c r="F38" s="117"/>
      <c r="G38" s="117"/>
      <c r="H38" s="117"/>
      <c r="I38" s="117"/>
      <c r="J38" s="117"/>
      <c r="K38" s="117"/>
      <c r="L38" s="117"/>
      <c r="M38" s="117"/>
      <c r="N38" s="117"/>
      <c r="O38" s="117"/>
      <c r="P38" s="117"/>
      <c r="Q38" s="117"/>
      <c r="R38" s="117"/>
      <c r="S38" s="117"/>
      <c r="T38" s="117"/>
      <c r="U38" s="117"/>
      <c r="V38" s="117"/>
      <c r="W38" s="117"/>
      <c r="X38" s="117"/>
      <c r="Y38" s="117"/>
      <c r="Z38" s="117"/>
      <c r="AA38" s="117"/>
      <c r="AB38" s="117"/>
      <c r="AC38" s="117"/>
      <c r="AD38" s="117"/>
      <c r="AE38" s="117"/>
      <c r="AF38" s="117"/>
      <c r="AG38" s="117"/>
      <c r="AH38" s="111" t="str">
        <f aca="false">IF(B38&lt;&gt;"",SUMIF(D$12:AG$12,"TLA",D38:AG38),"")</f>
        <v/>
      </c>
      <c r="AI38" s="112" t="str">
        <f aca="false">IF(B38&lt;&gt;"",SUMIF(D$12:AG$12,"AT",D38:AG38),"")</f>
        <v/>
      </c>
      <c r="AJ38" s="117"/>
      <c r="AK38" s="117"/>
      <c r="AL38" s="117"/>
      <c r="AM38" s="117"/>
      <c r="AN38" s="117"/>
      <c r="AO38" s="117"/>
      <c r="AP38" s="117"/>
      <c r="AQ38" s="117"/>
      <c r="AR38" s="117"/>
      <c r="AS38" s="117"/>
      <c r="AT38" s="117"/>
      <c r="AU38" s="117"/>
      <c r="AV38" s="117"/>
      <c r="AW38" s="117"/>
      <c r="AX38" s="117"/>
      <c r="AY38" s="117"/>
      <c r="AZ38" s="117"/>
      <c r="BA38" s="117"/>
      <c r="BB38" s="117"/>
      <c r="BC38" s="117"/>
      <c r="BD38" s="117"/>
      <c r="BE38" s="117"/>
      <c r="BF38" s="117"/>
      <c r="BG38" s="117"/>
      <c r="BH38" s="117"/>
      <c r="BI38" s="117"/>
      <c r="BJ38" s="117"/>
      <c r="BK38" s="117"/>
      <c r="BL38" s="117"/>
      <c r="BM38" s="117"/>
      <c r="BN38" s="111" t="str">
        <f aca="false">IF(B38&lt;&gt;"", SUMIF(AJ$12:BM$12,"TLA",AJ38:BM38), "")</f>
        <v/>
      </c>
      <c r="BO38" s="112" t="str">
        <f aca="false">IF(B38&lt;&gt;"", SUMIF(AJ$12:BM$12,"AT",AJ38:BM38), "")</f>
        <v/>
      </c>
      <c r="BP38" s="113"/>
      <c r="BQ38" s="113"/>
      <c r="BR38" s="113"/>
      <c r="BS38" s="113"/>
      <c r="BT38" s="113"/>
      <c r="BU38" s="113"/>
      <c r="BV38" s="113"/>
      <c r="BW38" s="113"/>
      <c r="BX38" s="113"/>
      <c r="BY38" s="113"/>
      <c r="BZ38" s="113"/>
      <c r="CA38" s="117"/>
      <c r="CB38" s="117"/>
      <c r="CC38" s="117"/>
      <c r="CD38" s="117"/>
      <c r="CE38" s="117"/>
      <c r="CF38" s="117"/>
      <c r="CG38" s="117"/>
      <c r="CH38" s="117"/>
      <c r="CI38" s="117"/>
      <c r="CJ38" s="117"/>
      <c r="CK38" s="117"/>
      <c r="CL38" s="117"/>
      <c r="CM38" s="117"/>
      <c r="CN38" s="117"/>
      <c r="CO38" s="117"/>
      <c r="CP38" s="117"/>
      <c r="CQ38" s="117"/>
      <c r="CR38" s="117"/>
      <c r="CS38" s="117"/>
      <c r="CT38" s="111" t="str">
        <f aca="false">IF(B38&lt;&gt;"",SUMIF(BP$12:CS$12,"TLA",BP38:CS38), "")</f>
        <v/>
      </c>
      <c r="CU38" s="112" t="str">
        <f aca="false">IF(B38&lt;&gt;"",SUMIF(BP$12:CS$12,"AT",BP38:CS38), "")</f>
        <v/>
      </c>
      <c r="CV38" s="114" t="str">
        <f aca="false">IF(B38&lt;&gt;"",IFERROR(SUMIF(D$14:CS$14, "CLO1", D38:CS38)/'Grade computation'!I$4,""),"")</f>
        <v/>
      </c>
      <c r="CW38" s="115" t="str">
        <f aca="false">IF(CV38="","",IF(CV38&gt;=B$10,"Y","N"))</f>
        <v/>
      </c>
      <c r="CX38" s="115" t="str">
        <f aca="false">IF(CV38="","",IF(CV38&lt;50%,1,IF(AND(CV38&gt;=50%,CV38&lt;B$10),2,IF(CV38&gt;=B$10,3))))</f>
        <v/>
      </c>
      <c r="CY38" s="114" t="str">
        <f aca="false">IF(B38&lt;&gt;"",IFERROR(IF((SUMIF(D$14:CS$14,"CLO2",D38:CS38)/'Grade computation'!I$5)=0,0,(SUMIF(D$14:CS$14,"CLO2",D38:CS38)/'Grade computation'!I$5)),""),"")</f>
        <v/>
      </c>
      <c r="CZ38" s="115" t="str">
        <f aca="false">IF(CY38="","",IF(CY38&gt;=B$10,"Y","N"))</f>
        <v/>
      </c>
      <c r="DA38" s="115" t="str">
        <f aca="false">IF(CY38="","",IF(CY38&lt;50%,1,IF(AND(CY38&gt;=50%,CY38&lt;B$10),2,IF(CY38&gt;=B$10,3))))</f>
        <v/>
      </c>
      <c r="DB38" s="114" t="str">
        <f aca="false">IF(B38&lt;&gt;"",IFERROR(IF((SUMIF(D$14:CS$14,"CLO3",D38:CS38)/'Grade computation'!I$6)=0,0,(SUMIF(D$14:CS$14,"CLO3",D38:CS38)/'Grade computation'!I$6)),""),"")</f>
        <v/>
      </c>
      <c r="DC38" s="115" t="str">
        <f aca="false">IF(DB38="","",IF(DB38&gt;=B$10,"Y","N"))</f>
        <v/>
      </c>
      <c r="DD38" s="115" t="str">
        <f aca="false">IF(DB38="","",IF(DB38&lt;50%,1,IF(AND(DB38&gt;=50%,DB38&lt;B$10),2,IF(DB38&gt;=B$10,3))))</f>
        <v/>
      </c>
      <c r="DE38" s="114" t="str">
        <f aca="false">IF(B38&lt;&gt;"",IFERROR(SUMIF(D$14:CS$14,"CLO4",D38:CS38)/'Grade computation'!I$7,""),"")</f>
        <v/>
      </c>
      <c r="DF38" s="115" t="str">
        <f aca="false">IF(DE38="","",IF(DE38&gt;=B$10,"Y","N"))</f>
        <v/>
      </c>
      <c r="DG38" s="115" t="str">
        <f aca="false">IF(DE38="","",IF(DE38&lt;50%,1,IF(AND(DE38&gt;=50%,DE38&lt;B$10),2,IF(DE38&gt;=B$10,3))))</f>
        <v/>
      </c>
      <c r="DH38" s="114" t="str">
        <f aca="false">IF(B38&lt;&gt;"",IFERROR(IF((SUMIF(D$14:CS$14,"CLO5",D38:CS38)/'Grade computation'!I$8)=0,0,(SUMIF(D$14:CS$14,"CLO5",D38:CS38)/'Grade computation'!I$8)),""),"")</f>
        <v/>
      </c>
      <c r="DI38" s="115" t="str">
        <f aca="false">IF(DH38="","",IF(DH38&gt;=B$10,"Y","N"))</f>
        <v/>
      </c>
      <c r="DJ38" s="115" t="str">
        <f aca="false">IF(DH38="","",IF(DH38&lt;50%,1,IF(AND(DH38&gt;=50%,DH38&lt;B$10),2,IF(DH38&gt;=B$10,3))))</f>
        <v/>
      </c>
      <c r="DK38" s="114" t="str">
        <f aca="false">IF(B38&lt;&gt;"",IFERROR(IF((SUMIF(D$14:CS$14,"CLO6",D38:CS38)/'Grade computation'!I$9)=0,0,(SUMIF(D$14:CS$14,"CLO6",D38:CS38)/'Grade computation'!I$9)),""),"")</f>
        <v/>
      </c>
      <c r="DL38" s="115" t="str">
        <f aca="false">IF(DK38="","",IF(DK38&gt;=B$10,"Y","N"))</f>
        <v/>
      </c>
      <c r="DM38" s="115" t="str">
        <f aca="false">IF(DK38="","",IF(DK38&lt;50%,1,IF(AND(DK38&gt;=50%,DK38&lt;B$10),2,IF(DK38&gt;=B$10,3))))</f>
        <v/>
      </c>
      <c r="DN38" s="114" t="str">
        <f aca="false">IF(B38&lt;&gt;"",IFERROR(IF((SUMIF(D$14:CS$14,"CLO7",D38:CS38)/'Grade computation'!I$10)=0,0,(SUMIF(D$14:CS$14,"CLO7",D38:CS38)/'Grade computation'!I$10)),""),"")</f>
        <v/>
      </c>
      <c r="DO38" s="115" t="str">
        <f aca="false">IF(DN38="","",IF(DN38&gt;=B$10,"Y","N"))</f>
        <v/>
      </c>
      <c r="DP38" s="115" t="str">
        <f aca="false">IF(DN38="","",IF(DN38&lt;50%,1,IF(AND(DN38&gt;=50%,DN38&lt;B$10),2,IF(DN38&gt;=B$10,3))))</f>
        <v/>
      </c>
      <c r="DQ38" s="114" t="str">
        <f aca="false">IF(B38&lt;&gt;"",IFERROR(IF((SUMIF(D$14:CS$14,"CLO8",D38:CS38)/'Grade computation'!I$11)=0,0,(SUMIF(D$14:CS$14,"CLO8",D38:CS38)/'Grade computation'!I$11)),""),"")</f>
        <v/>
      </c>
      <c r="DR38" s="115" t="str">
        <f aca="false">IF(DQ38="","",IF(DQ38&gt;=B$10,"Y","N"))</f>
        <v/>
      </c>
      <c r="DS38" s="115" t="str">
        <f aca="false">IF(DQ38="","",IF(DQ38&lt;50%,1,IF(AND(DQ38&gt;=50%,DQ38&lt;B$10),2,IF(DQ38&gt;=B$10,3))))</f>
        <v/>
      </c>
      <c r="DT38" s="114" t="str">
        <f aca="false">IF(B38&lt;&gt;"",IFERROR(IF((SUMIF(D$14:CS$14,"CLO9",D38:CS38)/'Grade computation'!I$12)=0,0,(SUMIF(D$14:CS$14,"CLO9",D38:CS38)/'Grade computation'!I$12)),""),"")</f>
        <v/>
      </c>
      <c r="DU38" s="115" t="str">
        <f aca="false">IF(DT38="","",IF(DT38&gt;=B$10,"Y","N"))</f>
        <v/>
      </c>
      <c r="DV38" s="115" t="str">
        <f aca="false">IF(DT38="","",IF(DT38&lt;50%,1,IF(AND(DT38&gt;=50%,DT38&lt;B$10),2,IF(DT38&gt;=B$10,3))))</f>
        <v/>
      </c>
      <c r="DW38" s="114" t="str">
        <f aca="false">IF(B38&lt;&gt;"",IFERROR(IF((SUMIF(D$14:CS$14,"CLO10",D38:CS38)/'Grade computation'!I$13)=0,0,(SUMIF(D$14:CS$14,"CLO10",D38:CS38)/'Grade computation'!I$13)),""),"")</f>
        <v/>
      </c>
      <c r="DX38" s="115" t="str">
        <f aca="false">IF(DW38="","",IF(DW38&gt;=B$10,"Y","N"))</f>
        <v/>
      </c>
      <c r="DY38" s="115" t="str">
        <f aca="false">IF(DW38="","",IF(DW38&lt;50%,1,IF(AND(DW38&gt;=50%,DW38&lt;B$10),2,IF(DW38&gt;=B$10,3))))</f>
        <v/>
      </c>
      <c r="DZ38" s="13"/>
      <c r="EA38" s="13"/>
    </row>
    <row r="39" customFormat="false" ht="15.75" hidden="false" customHeight="true" outlineLevel="0" collapsed="false">
      <c r="A39" s="118"/>
      <c r="B39" s="119"/>
      <c r="C39" s="117"/>
      <c r="D39" s="117"/>
      <c r="E39" s="117"/>
      <c r="F39" s="117"/>
      <c r="G39" s="117"/>
      <c r="H39" s="117"/>
      <c r="I39" s="117"/>
      <c r="J39" s="117"/>
      <c r="K39" s="117"/>
      <c r="L39" s="117"/>
      <c r="M39" s="117"/>
      <c r="N39" s="117"/>
      <c r="O39" s="117"/>
      <c r="P39" s="117"/>
      <c r="Q39" s="117"/>
      <c r="R39" s="117"/>
      <c r="S39" s="117"/>
      <c r="T39" s="117"/>
      <c r="U39" s="117"/>
      <c r="V39" s="117"/>
      <c r="W39" s="117"/>
      <c r="X39" s="117"/>
      <c r="Y39" s="117"/>
      <c r="Z39" s="117"/>
      <c r="AA39" s="117"/>
      <c r="AB39" s="117"/>
      <c r="AC39" s="117"/>
      <c r="AD39" s="117"/>
      <c r="AE39" s="117"/>
      <c r="AF39" s="117"/>
      <c r="AG39" s="117"/>
      <c r="AH39" s="111" t="str">
        <f aca="false">IF(B39&lt;&gt;"",SUMIF(D$12:AG$12,"TLA",D39:AG39),"")</f>
        <v/>
      </c>
      <c r="AI39" s="112" t="str">
        <f aca="false">IF(B39&lt;&gt;"",SUMIF(D$12:AG$12,"AT",D39:AG39),"")</f>
        <v/>
      </c>
      <c r="AJ39" s="117"/>
      <c r="AK39" s="117"/>
      <c r="AL39" s="117"/>
      <c r="AM39" s="117"/>
      <c r="AN39" s="117"/>
      <c r="AO39" s="117"/>
      <c r="AP39" s="117"/>
      <c r="AQ39" s="117"/>
      <c r="AR39" s="117"/>
      <c r="AS39" s="117"/>
      <c r="AT39" s="117"/>
      <c r="AU39" s="117"/>
      <c r="AV39" s="117"/>
      <c r="AW39" s="117"/>
      <c r="AX39" s="117"/>
      <c r="AY39" s="117"/>
      <c r="AZ39" s="117"/>
      <c r="BA39" s="117"/>
      <c r="BB39" s="117"/>
      <c r="BC39" s="117"/>
      <c r="BD39" s="117"/>
      <c r="BE39" s="117"/>
      <c r="BF39" s="117"/>
      <c r="BG39" s="117"/>
      <c r="BH39" s="117"/>
      <c r="BI39" s="117"/>
      <c r="BJ39" s="117"/>
      <c r="BK39" s="117"/>
      <c r="BL39" s="117"/>
      <c r="BM39" s="117"/>
      <c r="BN39" s="111" t="str">
        <f aca="false">IF(B39&lt;&gt;"", SUMIF(AJ$12:BM$12,"TLA",AJ39:BM39), "")</f>
        <v/>
      </c>
      <c r="BO39" s="112" t="str">
        <f aca="false">IF(B39&lt;&gt;"", SUMIF(AJ$12:BM$12,"AT",AJ39:BM39), "")</f>
        <v/>
      </c>
      <c r="BP39" s="113"/>
      <c r="BQ39" s="113"/>
      <c r="BR39" s="113"/>
      <c r="BS39" s="113"/>
      <c r="BT39" s="113"/>
      <c r="BU39" s="113"/>
      <c r="BV39" s="113"/>
      <c r="BW39" s="113"/>
      <c r="BX39" s="113"/>
      <c r="BY39" s="113"/>
      <c r="BZ39" s="113"/>
      <c r="CA39" s="117"/>
      <c r="CB39" s="117"/>
      <c r="CC39" s="117"/>
      <c r="CD39" s="117"/>
      <c r="CE39" s="117"/>
      <c r="CF39" s="117"/>
      <c r="CG39" s="117"/>
      <c r="CH39" s="117"/>
      <c r="CI39" s="117"/>
      <c r="CJ39" s="117"/>
      <c r="CK39" s="117"/>
      <c r="CL39" s="117"/>
      <c r="CM39" s="117"/>
      <c r="CN39" s="117"/>
      <c r="CO39" s="117"/>
      <c r="CP39" s="117"/>
      <c r="CQ39" s="117"/>
      <c r="CR39" s="117"/>
      <c r="CS39" s="117"/>
      <c r="CT39" s="111" t="str">
        <f aca="false">IF(B39&lt;&gt;"",SUMIF(BP$12:CS$12,"TLA",BP39:CS39), "")</f>
        <v/>
      </c>
      <c r="CU39" s="112" t="str">
        <f aca="false">IF(B39&lt;&gt;"",SUMIF(BP$12:CS$12,"AT",BP39:CS39), "")</f>
        <v/>
      </c>
      <c r="CV39" s="114" t="str">
        <f aca="false">IF(B39&lt;&gt;"",IFERROR(SUMIF(D$14:CS$14, "CLO1", D39:CS39)/'Grade computation'!I$4,""),"")</f>
        <v/>
      </c>
      <c r="CW39" s="115" t="str">
        <f aca="false">IF(CV39="","",IF(CV39&gt;=B$10,"Y","N"))</f>
        <v/>
      </c>
      <c r="CX39" s="115" t="str">
        <f aca="false">IF(CV39="","",IF(CV39&lt;50%,1,IF(AND(CV39&gt;=50%,CV39&lt;B$10),2,IF(CV39&gt;=B$10,3))))</f>
        <v/>
      </c>
      <c r="CY39" s="114" t="str">
        <f aca="false">IF(B39&lt;&gt;"",IFERROR(IF((SUMIF(D$14:CS$14,"CLO2",D39:CS39)/'Grade computation'!I$5)=0,0,(SUMIF(D$14:CS$14,"CLO2",D39:CS39)/'Grade computation'!I$5)),""),"")</f>
        <v/>
      </c>
      <c r="CZ39" s="115" t="str">
        <f aca="false">IF(CY39="","",IF(CY39&gt;=B$10,"Y","N"))</f>
        <v/>
      </c>
      <c r="DA39" s="115" t="str">
        <f aca="false">IF(CY39="","",IF(CY39&lt;50%,1,IF(AND(CY39&gt;=50%,CY39&lt;B$10),2,IF(CY39&gt;=B$10,3))))</f>
        <v/>
      </c>
      <c r="DB39" s="114" t="str">
        <f aca="false">IF(B39&lt;&gt;"",IFERROR(IF((SUMIF(D$14:CS$14,"CLO3",D39:CS39)/'Grade computation'!I$6)=0,0,(SUMIF(D$14:CS$14,"CLO3",D39:CS39)/'Grade computation'!I$6)),""),"")</f>
        <v/>
      </c>
      <c r="DC39" s="115" t="str">
        <f aca="false">IF(DB39="","",IF(DB39&gt;=B$10,"Y","N"))</f>
        <v/>
      </c>
      <c r="DD39" s="115" t="str">
        <f aca="false">IF(DB39="","",IF(DB39&lt;50%,1,IF(AND(DB39&gt;=50%,DB39&lt;B$10),2,IF(DB39&gt;=B$10,3))))</f>
        <v/>
      </c>
      <c r="DE39" s="114" t="str">
        <f aca="false">IF(B39&lt;&gt;"",IFERROR(SUMIF(D$14:CS$14,"CLO4",D39:CS39)/'Grade computation'!I$7,""),"")</f>
        <v/>
      </c>
      <c r="DF39" s="115" t="str">
        <f aca="false">IF(DE39="","",IF(DE39&gt;=B$10,"Y","N"))</f>
        <v/>
      </c>
      <c r="DG39" s="115" t="str">
        <f aca="false">IF(DE39="","",IF(DE39&lt;50%,1,IF(AND(DE39&gt;=50%,DE39&lt;B$10),2,IF(DE39&gt;=B$10,3))))</f>
        <v/>
      </c>
      <c r="DH39" s="114" t="str">
        <f aca="false">IF(B39&lt;&gt;"",IFERROR(IF((SUMIF(D$14:CS$14,"CLO5",D39:CS39)/'Grade computation'!I$8)=0,0,(SUMIF(D$14:CS$14,"CLO5",D39:CS39)/'Grade computation'!I$8)),""),"")</f>
        <v/>
      </c>
      <c r="DI39" s="115" t="str">
        <f aca="false">IF(DH39="","",IF(DH39&gt;=B$10,"Y","N"))</f>
        <v/>
      </c>
      <c r="DJ39" s="115" t="str">
        <f aca="false">IF(DH39="","",IF(DH39&lt;50%,1,IF(AND(DH39&gt;=50%,DH39&lt;B$10),2,IF(DH39&gt;=B$10,3))))</f>
        <v/>
      </c>
      <c r="DK39" s="114" t="str">
        <f aca="false">IF(B39&lt;&gt;"",IFERROR(IF((SUMIF(D$14:CS$14,"CLO6",D39:CS39)/'Grade computation'!I$9)=0,0,(SUMIF(D$14:CS$14,"CLO6",D39:CS39)/'Grade computation'!I$9)),""),"")</f>
        <v/>
      </c>
      <c r="DL39" s="115" t="str">
        <f aca="false">IF(DK39="","",IF(DK39&gt;=B$10,"Y","N"))</f>
        <v/>
      </c>
      <c r="DM39" s="115" t="str">
        <f aca="false">IF(DK39="","",IF(DK39&lt;50%,1,IF(AND(DK39&gt;=50%,DK39&lt;B$10),2,IF(DK39&gt;=B$10,3))))</f>
        <v/>
      </c>
      <c r="DN39" s="114" t="str">
        <f aca="false">IF(B39&lt;&gt;"",IFERROR(IF((SUMIF(D$14:CS$14,"CLO7",D39:CS39)/'Grade computation'!I$10)=0,0,(SUMIF(D$14:CS$14,"CLO7",D39:CS39)/'Grade computation'!I$10)),""),"")</f>
        <v/>
      </c>
      <c r="DO39" s="115" t="str">
        <f aca="false">IF(DN39="","",IF(DN39&gt;=B$10,"Y","N"))</f>
        <v/>
      </c>
      <c r="DP39" s="115" t="str">
        <f aca="false">IF(DN39="","",IF(DN39&lt;50%,1,IF(AND(DN39&gt;=50%,DN39&lt;B$10),2,IF(DN39&gt;=B$10,3))))</f>
        <v/>
      </c>
      <c r="DQ39" s="114" t="str">
        <f aca="false">IF(B39&lt;&gt;"",IFERROR(IF((SUMIF(D$14:CS$14,"CLO8",D39:CS39)/'Grade computation'!I$11)=0,0,(SUMIF(D$14:CS$14,"CLO8",D39:CS39)/'Grade computation'!I$11)),""),"")</f>
        <v/>
      </c>
      <c r="DR39" s="115" t="str">
        <f aca="false">IF(DQ39="","",IF(DQ39&gt;=B$10,"Y","N"))</f>
        <v/>
      </c>
      <c r="DS39" s="115" t="str">
        <f aca="false">IF(DQ39="","",IF(DQ39&lt;50%,1,IF(AND(DQ39&gt;=50%,DQ39&lt;B$10),2,IF(DQ39&gt;=B$10,3))))</f>
        <v/>
      </c>
      <c r="DT39" s="114" t="str">
        <f aca="false">IF(B39&lt;&gt;"",IFERROR(IF((SUMIF(D$14:CS$14,"CLO9",D39:CS39)/'Grade computation'!I$12)=0,0,(SUMIF(D$14:CS$14,"CLO9",D39:CS39)/'Grade computation'!I$12)),""),"")</f>
        <v/>
      </c>
      <c r="DU39" s="115" t="str">
        <f aca="false">IF(DT39="","",IF(DT39&gt;=B$10,"Y","N"))</f>
        <v/>
      </c>
      <c r="DV39" s="115" t="str">
        <f aca="false">IF(DT39="","",IF(DT39&lt;50%,1,IF(AND(DT39&gt;=50%,DT39&lt;B$10),2,IF(DT39&gt;=B$10,3))))</f>
        <v/>
      </c>
      <c r="DW39" s="114" t="str">
        <f aca="false">IF(B39&lt;&gt;"",IFERROR(IF((SUMIF(D$14:CS$14,"CLO10",D39:CS39)/'Grade computation'!I$13)=0,0,(SUMIF(D$14:CS$14,"CLO10",D39:CS39)/'Grade computation'!I$13)),""),"")</f>
        <v/>
      </c>
      <c r="DX39" s="115" t="str">
        <f aca="false">IF(DW39="","",IF(DW39&gt;=B$10,"Y","N"))</f>
        <v/>
      </c>
      <c r="DY39" s="115" t="str">
        <f aca="false">IF(DW39="","",IF(DW39&lt;50%,1,IF(AND(DW39&gt;=50%,DW39&lt;B$10),2,IF(DW39&gt;=B$10,3))))</f>
        <v/>
      </c>
      <c r="DZ39" s="13"/>
      <c r="EA39" s="13"/>
    </row>
    <row r="40" customFormat="false" ht="15.75" hidden="false" customHeight="true" outlineLevel="0" collapsed="false">
      <c r="A40" s="118"/>
      <c r="B40" s="119"/>
      <c r="C40" s="117"/>
      <c r="D40" s="117"/>
      <c r="E40" s="117"/>
      <c r="F40" s="117"/>
      <c r="G40" s="117"/>
      <c r="H40" s="117"/>
      <c r="I40" s="117"/>
      <c r="J40" s="117"/>
      <c r="K40" s="117"/>
      <c r="L40" s="117"/>
      <c r="M40" s="117"/>
      <c r="N40" s="117"/>
      <c r="O40" s="117"/>
      <c r="P40" s="117"/>
      <c r="Q40" s="117"/>
      <c r="R40" s="117"/>
      <c r="S40" s="117"/>
      <c r="T40" s="117"/>
      <c r="U40" s="117"/>
      <c r="V40" s="117"/>
      <c r="W40" s="117"/>
      <c r="X40" s="117"/>
      <c r="Y40" s="117"/>
      <c r="Z40" s="117"/>
      <c r="AA40" s="117"/>
      <c r="AB40" s="117"/>
      <c r="AC40" s="117"/>
      <c r="AD40" s="117"/>
      <c r="AE40" s="117"/>
      <c r="AF40" s="117"/>
      <c r="AG40" s="117"/>
      <c r="AH40" s="111" t="str">
        <f aca="false">IF(B40&lt;&gt;"",SUMIF(D$12:AG$12,"TLA",D40:AG40),"")</f>
        <v/>
      </c>
      <c r="AI40" s="112" t="str">
        <f aca="false">IF(B40&lt;&gt;"",SUMIF(D$12:AG$12,"AT",D40:AG40),"")</f>
        <v/>
      </c>
      <c r="AJ40" s="117"/>
      <c r="AK40" s="117"/>
      <c r="AL40" s="117"/>
      <c r="AM40" s="117"/>
      <c r="AN40" s="117"/>
      <c r="AO40" s="117"/>
      <c r="AP40" s="117"/>
      <c r="AQ40" s="117"/>
      <c r="AR40" s="117"/>
      <c r="AS40" s="117"/>
      <c r="AT40" s="117"/>
      <c r="AU40" s="117"/>
      <c r="AV40" s="117"/>
      <c r="AW40" s="117"/>
      <c r="AX40" s="117"/>
      <c r="AY40" s="117"/>
      <c r="AZ40" s="117"/>
      <c r="BA40" s="117"/>
      <c r="BB40" s="117"/>
      <c r="BC40" s="117"/>
      <c r="BD40" s="117"/>
      <c r="BE40" s="117"/>
      <c r="BF40" s="117"/>
      <c r="BG40" s="117"/>
      <c r="BH40" s="117"/>
      <c r="BI40" s="117"/>
      <c r="BJ40" s="117"/>
      <c r="BK40" s="117"/>
      <c r="BL40" s="117"/>
      <c r="BM40" s="117"/>
      <c r="BN40" s="111" t="str">
        <f aca="false">IF(B40&lt;&gt;"", SUMIF(AJ$12:BM$12,"TLA",AJ40:BM40), "")</f>
        <v/>
      </c>
      <c r="BO40" s="112" t="str">
        <f aca="false">IF(B40&lt;&gt;"", SUMIF(AJ$12:BM$12,"AT",AJ40:BM40), "")</f>
        <v/>
      </c>
      <c r="BP40" s="113"/>
      <c r="BQ40" s="113"/>
      <c r="BR40" s="113"/>
      <c r="BS40" s="113"/>
      <c r="BT40" s="113"/>
      <c r="BU40" s="113"/>
      <c r="BV40" s="113"/>
      <c r="BW40" s="113"/>
      <c r="BX40" s="113"/>
      <c r="BY40" s="113"/>
      <c r="BZ40" s="113"/>
      <c r="CA40" s="117"/>
      <c r="CB40" s="117"/>
      <c r="CC40" s="117"/>
      <c r="CD40" s="117"/>
      <c r="CE40" s="117"/>
      <c r="CF40" s="117"/>
      <c r="CG40" s="117"/>
      <c r="CH40" s="117"/>
      <c r="CI40" s="117"/>
      <c r="CJ40" s="117"/>
      <c r="CK40" s="117"/>
      <c r="CL40" s="117"/>
      <c r="CM40" s="117"/>
      <c r="CN40" s="117"/>
      <c r="CO40" s="117"/>
      <c r="CP40" s="117"/>
      <c r="CQ40" s="117"/>
      <c r="CR40" s="117"/>
      <c r="CS40" s="117"/>
      <c r="CT40" s="111" t="str">
        <f aca="false">IF(B40&lt;&gt;"",SUMIF(BP$12:CS$12,"TLA",BP40:CS40), "")</f>
        <v/>
      </c>
      <c r="CU40" s="112" t="str">
        <f aca="false">IF(B40&lt;&gt;"",SUMIF(BP$12:CS$12,"AT",BP40:CS40), "")</f>
        <v/>
      </c>
      <c r="CV40" s="114" t="str">
        <f aca="false">IF(B40&lt;&gt;"",IFERROR(SUMIF(D$14:CS$14, "CLO1", D40:CS40)/'Grade computation'!I$4,""),"")</f>
        <v/>
      </c>
      <c r="CW40" s="115" t="str">
        <f aca="false">IF(CV40="","",IF(CV40&gt;=B$10,"Y","N"))</f>
        <v/>
      </c>
      <c r="CX40" s="115" t="str">
        <f aca="false">IF(CV40="","",IF(CV40&lt;50%,1,IF(AND(CV40&gt;=50%,CV40&lt;B$10),2,IF(CV40&gt;=B$10,3))))</f>
        <v/>
      </c>
      <c r="CY40" s="114" t="str">
        <f aca="false">IF(B40&lt;&gt;"",IFERROR(IF((SUMIF(D$14:CS$14,"CLO2",D40:CS40)/'Grade computation'!I$5)=0,0,(SUMIF(D$14:CS$14,"CLO2",D40:CS40)/'Grade computation'!I$5)),""),"")</f>
        <v/>
      </c>
      <c r="CZ40" s="115" t="str">
        <f aca="false">IF(CY40="","",IF(CY40&gt;=B$10,"Y","N"))</f>
        <v/>
      </c>
      <c r="DA40" s="115" t="str">
        <f aca="false">IF(CY40="","",IF(CY40&lt;50%,1,IF(AND(CY40&gt;=50%,CY40&lt;B$10),2,IF(CY40&gt;=B$10,3))))</f>
        <v/>
      </c>
      <c r="DB40" s="114" t="str">
        <f aca="false">IF(B40&lt;&gt;"",IFERROR(IF((SUMIF(D$14:CS$14,"CLO3",D40:CS40)/'Grade computation'!I$6)=0,0,(SUMIF(D$14:CS$14,"CLO3",D40:CS40)/'Grade computation'!I$6)),""),"")</f>
        <v/>
      </c>
      <c r="DC40" s="115" t="str">
        <f aca="false">IF(DB40="","",IF(DB40&gt;=B$10,"Y","N"))</f>
        <v/>
      </c>
      <c r="DD40" s="115" t="str">
        <f aca="false">IF(DB40="","",IF(DB40&lt;50%,1,IF(AND(DB40&gt;=50%,DB40&lt;B$10),2,IF(DB40&gt;=B$10,3))))</f>
        <v/>
      </c>
      <c r="DE40" s="114" t="str">
        <f aca="false">IF(B40&lt;&gt;"",IFERROR(SUMIF(D$14:CS$14,"CLO4",D40:CS40)/'Grade computation'!I$7,""),"")</f>
        <v/>
      </c>
      <c r="DF40" s="115" t="str">
        <f aca="false">IF(DE40="","",IF(DE40&gt;=B$10,"Y","N"))</f>
        <v/>
      </c>
      <c r="DG40" s="115" t="str">
        <f aca="false">IF(DE40="","",IF(DE40&lt;50%,1,IF(AND(DE40&gt;=50%,DE40&lt;B$10),2,IF(DE40&gt;=B$10,3))))</f>
        <v/>
      </c>
      <c r="DH40" s="114" t="str">
        <f aca="false">IF(B40&lt;&gt;"",IFERROR(IF((SUMIF(D$14:CS$14,"CLO5",D40:CS40)/'Grade computation'!I$8)=0,0,(SUMIF(D$14:CS$14,"CLO5",D40:CS40)/'Grade computation'!I$8)),""),"")</f>
        <v/>
      </c>
      <c r="DI40" s="115" t="str">
        <f aca="false">IF(DH40="","",IF(DH40&gt;=B$10,"Y","N"))</f>
        <v/>
      </c>
      <c r="DJ40" s="115" t="str">
        <f aca="false">IF(DH40="","",IF(DH40&lt;50%,1,IF(AND(DH40&gt;=50%,DH40&lt;B$10),2,IF(DH40&gt;=B$10,3))))</f>
        <v/>
      </c>
      <c r="DK40" s="114" t="str">
        <f aca="false">IF(B40&lt;&gt;"",IFERROR(IF((SUMIF(D$14:CS$14,"CLO6",D40:CS40)/'Grade computation'!I$9)=0,0,(SUMIF(D$14:CS$14,"CLO6",D40:CS40)/'Grade computation'!I$9)),""),"")</f>
        <v/>
      </c>
      <c r="DL40" s="115" t="str">
        <f aca="false">IF(DK40="","",IF(DK40&gt;=B$10,"Y","N"))</f>
        <v/>
      </c>
      <c r="DM40" s="115" t="str">
        <f aca="false">IF(DK40="","",IF(DK40&lt;50%,1,IF(AND(DK40&gt;=50%,DK40&lt;B$10),2,IF(DK40&gt;=B$10,3))))</f>
        <v/>
      </c>
      <c r="DN40" s="114" t="str">
        <f aca="false">IF(B40&lt;&gt;"",IFERROR(IF((SUMIF(D$14:CS$14,"CLO7",D40:CS40)/'Grade computation'!I$10)=0,0,(SUMIF(D$14:CS$14,"CLO7",D40:CS40)/'Grade computation'!I$10)),""),"")</f>
        <v/>
      </c>
      <c r="DO40" s="115" t="str">
        <f aca="false">IF(DN40="","",IF(DN40&gt;=B$10,"Y","N"))</f>
        <v/>
      </c>
      <c r="DP40" s="115" t="str">
        <f aca="false">IF(DN40="","",IF(DN40&lt;50%,1,IF(AND(DN40&gt;=50%,DN40&lt;B$10),2,IF(DN40&gt;=B$10,3))))</f>
        <v/>
      </c>
      <c r="DQ40" s="114" t="str">
        <f aca="false">IF(B40&lt;&gt;"",IFERROR(IF((SUMIF(D$14:CS$14,"CLO8",D40:CS40)/'Grade computation'!I$11)=0,0,(SUMIF(D$14:CS$14,"CLO8",D40:CS40)/'Grade computation'!I$11)),""),"")</f>
        <v/>
      </c>
      <c r="DR40" s="115" t="str">
        <f aca="false">IF(DQ40="","",IF(DQ40&gt;=B$10,"Y","N"))</f>
        <v/>
      </c>
      <c r="DS40" s="115" t="str">
        <f aca="false">IF(DQ40="","",IF(DQ40&lt;50%,1,IF(AND(DQ40&gt;=50%,DQ40&lt;B$10),2,IF(DQ40&gt;=B$10,3))))</f>
        <v/>
      </c>
      <c r="DT40" s="114" t="str">
        <f aca="false">IF(B40&lt;&gt;"",IFERROR(IF((SUMIF(D$14:CS$14,"CLO9",D40:CS40)/'Grade computation'!I$12)=0,0,(SUMIF(D$14:CS$14,"CLO9",D40:CS40)/'Grade computation'!I$12)),""),"")</f>
        <v/>
      </c>
      <c r="DU40" s="115" t="str">
        <f aca="false">IF(DT40="","",IF(DT40&gt;=B$10,"Y","N"))</f>
        <v/>
      </c>
      <c r="DV40" s="115" t="str">
        <f aca="false">IF(DT40="","",IF(DT40&lt;50%,1,IF(AND(DT40&gt;=50%,DT40&lt;B$10),2,IF(DT40&gt;=B$10,3))))</f>
        <v/>
      </c>
      <c r="DW40" s="114" t="str">
        <f aca="false">IF(B40&lt;&gt;"",IFERROR(IF((SUMIF(D$14:CS$14,"CLO10",D40:CS40)/'Grade computation'!I$13)=0,0,(SUMIF(D$14:CS$14,"CLO10",D40:CS40)/'Grade computation'!I$13)),""),"")</f>
        <v/>
      </c>
      <c r="DX40" s="115" t="str">
        <f aca="false">IF(DW40="","",IF(DW40&gt;=B$10,"Y","N"))</f>
        <v/>
      </c>
      <c r="DY40" s="115" t="str">
        <f aca="false">IF(DW40="","",IF(DW40&lt;50%,1,IF(AND(DW40&gt;=50%,DW40&lt;B$10),2,IF(DW40&gt;=B$10,3))))</f>
        <v/>
      </c>
      <c r="DZ40" s="13"/>
      <c r="EA40" s="13"/>
    </row>
    <row r="41" customFormat="false" ht="15.75" hidden="false" customHeight="true" outlineLevel="0" collapsed="false">
      <c r="A41" s="118"/>
      <c r="B41" s="119"/>
      <c r="C41" s="117"/>
      <c r="D41" s="117"/>
      <c r="E41" s="117"/>
      <c r="F41" s="117"/>
      <c r="G41" s="117"/>
      <c r="H41" s="117"/>
      <c r="I41" s="117"/>
      <c r="J41" s="117"/>
      <c r="K41" s="117"/>
      <c r="L41" s="117"/>
      <c r="M41" s="117"/>
      <c r="N41" s="117"/>
      <c r="O41" s="117"/>
      <c r="P41" s="117"/>
      <c r="Q41" s="117"/>
      <c r="R41" s="117"/>
      <c r="S41" s="117"/>
      <c r="T41" s="117"/>
      <c r="U41" s="117"/>
      <c r="V41" s="117"/>
      <c r="W41" s="117"/>
      <c r="X41" s="117"/>
      <c r="Y41" s="117"/>
      <c r="Z41" s="117"/>
      <c r="AA41" s="117"/>
      <c r="AB41" s="117"/>
      <c r="AC41" s="117"/>
      <c r="AD41" s="117"/>
      <c r="AE41" s="117"/>
      <c r="AF41" s="117"/>
      <c r="AG41" s="117"/>
      <c r="AH41" s="111" t="str">
        <f aca="false">IF(B41&lt;&gt;"",SUMIF(D$12:AG$12,"TLA",D41:AG41),"")</f>
        <v/>
      </c>
      <c r="AI41" s="112" t="str">
        <f aca="false">IF(B41&lt;&gt;"",SUMIF(D$12:AG$12,"AT",D41:AG41),"")</f>
        <v/>
      </c>
      <c r="AJ41" s="117"/>
      <c r="AK41" s="117"/>
      <c r="AL41" s="117"/>
      <c r="AM41" s="117"/>
      <c r="AN41" s="117"/>
      <c r="AO41" s="117"/>
      <c r="AP41" s="117"/>
      <c r="AQ41" s="117"/>
      <c r="AR41" s="117"/>
      <c r="AS41" s="117"/>
      <c r="AT41" s="117"/>
      <c r="AU41" s="117"/>
      <c r="AV41" s="117"/>
      <c r="AW41" s="117"/>
      <c r="AX41" s="117"/>
      <c r="AY41" s="117"/>
      <c r="AZ41" s="117"/>
      <c r="BA41" s="117"/>
      <c r="BB41" s="117"/>
      <c r="BC41" s="117"/>
      <c r="BD41" s="117"/>
      <c r="BE41" s="117"/>
      <c r="BF41" s="117"/>
      <c r="BG41" s="117"/>
      <c r="BH41" s="117"/>
      <c r="BI41" s="117"/>
      <c r="BJ41" s="117"/>
      <c r="BK41" s="117"/>
      <c r="BL41" s="117"/>
      <c r="BM41" s="117"/>
      <c r="BN41" s="111" t="str">
        <f aca="false">IF(B41&lt;&gt;"", SUMIF(AJ$12:BM$12,"TLA",AJ41:BM41), "")</f>
        <v/>
      </c>
      <c r="BO41" s="112" t="str">
        <f aca="false">IF(B41&lt;&gt;"", SUMIF(AJ$12:BM$12,"AT",AJ41:BM41), "")</f>
        <v/>
      </c>
      <c r="BP41" s="113"/>
      <c r="BQ41" s="113"/>
      <c r="BR41" s="113"/>
      <c r="BS41" s="113"/>
      <c r="BT41" s="113"/>
      <c r="BU41" s="113"/>
      <c r="BV41" s="113"/>
      <c r="BW41" s="113"/>
      <c r="BX41" s="113"/>
      <c r="BY41" s="113"/>
      <c r="BZ41" s="113"/>
      <c r="CA41" s="117"/>
      <c r="CB41" s="117"/>
      <c r="CC41" s="117"/>
      <c r="CD41" s="117"/>
      <c r="CE41" s="117"/>
      <c r="CF41" s="117"/>
      <c r="CG41" s="117"/>
      <c r="CH41" s="117"/>
      <c r="CI41" s="117"/>
      <c r="CJ41" s="117"/>
      <c r="CK41" s="117"/>
      <c r="CL41" s="117"/>
      <c r="CM41" s="117"/>
      <c r="CN41" s="117"/>
      <c r="CO41" s="117"/>
      <c r="CP41" s="117"/>
      <c r="CQ41" s="117"/>
      <c r="CR41" s="117"/>
      <c r="CS41" s="117"/>
      <c r="CT41" s="111" t="str">
        <f aca="false">IF(B41&lt;&gt;"",SUMIF(BP$12:CS$12,"TLA",BP41:CS41), "")</f>
        <v/>
      </c>
      <c r="CU41" s="112" t="str">
        <f aca="false">IF(B41&lt;&gt;"",SUMIF(BP$12:CS$12,"AT",BP41:CS41), "")</f>
        <v/>
      </c>
      <c r="CV41" s="114" t="str">
        <f aca="false">IF(B41&lt;&gt;"",IFERROR(SUMIF(D$14:CS$14, "CLO1", D41:CS41)/'Grade computation'!I$4,""),"")</f>
        <v/>
      </c>
      <c r="CW41" s="115" t="str">
        <f aca="false">IF(CV41="","",IF(CV41&gt;=B$10,"Y","N"))</f>
        <v/>
      </c>
      <c r="CX41" s="115" t="str">
        <f aca="false">IF(CV41="","",IF(CV41&lt;50%,1,IF(AND(CV41&gt;=50%,CV41&lt;B$10),2,IF(CV41&gt;=B$10,3))))</f>
        <v/>
      </c>
      <c r="CY41" s="114" t="str">
        <f aca="false">IF(B41&lt;&gt;"",IFERROR(IF((SUMIF(D$14:CS$14,"CLO2",D41:CS41)/'Grade computation'!I$5)=0,0,(SUMIF(D$14:CS$14,"CLO2",D41:CS41)/'Grade computation'!I$5)),""),"")</f>
        <v/>
      </c>
      <c r="CZ41" s="115" t="str">
        <f aca="false">IF(CY41="","",IF(CY41&gt;=B$10,"Y","N"))</f>
        <v/>
      </c>
      <c r="DA41" s="115" t="str">
        <f aca="false">IF(CY41="","",IF(CY41&lt;50%,1,IF(AND(CY41&gt;=50%,CY41&lt;B$10),2,IF(CY41&gt;=B$10,3))))</f>
        <v/>
      </c>
      <c r="DB41" s="114" t="str">
        <f aca="false">IF(B41&lt;&gt;"",IFERROR(IF((SUMIF(D$14:CS$14,"CLO3",D41:CS41)/'Grade computation'!I$6)=0,0,(SUMIF(D$14:CS$14,"CLO3",D41:CS41)/'Grade computation'!I$6)),""),"")</f>
        <v/>
      </c>
      <c r="DC41" s="115" t="str">
        <f aca="false">IF(DB41="","",IF(DB41&gt;=B$10,"Y","N"))</f>
        <v/>
      </c>
      <c r="DD41" s="115" t="str">
        <f aca="false">IF(DB41="","",IF(DB41&lt;50%,1,IF(AND(DB41&gt;=50%,DB41&lt;B$10),2,IF(DB41&gt;=B$10,3))))</f>
        <v/>
      </c>
      <c r="DE41" s="114" t="str">
        <f aca="false">IF(B41&lt;&gt;"",IFERROR(SUMIF(D$14:CS$14,"CLO4",D41:CS41)/'Grade computation'!I$7,""),"")</f>
        <v/>
      </c>
      <c r="DF41" s="115" t="str">
        <f aca="false">IF(DE41="","",IF(DE41&gt;=B$10,"Y","N"))</f>
        <v/>
      </c>
      <c r="DG41" s="115" t="str">
        <f aca="false">IF(DE41="","",IF(DE41&lt;50%,1,IF(AND(DE41&gt;=50%,DE41&lt;B$10),2,IF(DE41&gt;=B$10,3))))</f>
        <v/>
      </c>
      <c r="DH41" s="114" t="str">
        <f aca="false">IF(B41&lt;&gt;"",IFERROR(IF((SUMIF(D$14:CS$14,"CLO5",D41:CS41)/'Grade computation'!I$8)=0,0,(SUMIF(D$14:CS$14,"CLO5",D41:CS41)/'Grade computation'!I$8)),""),"")</f>
        <v/>
      </c>
      <c r="DI41" s="115" t="str">
        <f aca="false">IF(DH41="","",IF(DH41&gt;=B$10,"Y","N"))</f>
        <v/>
      </c>
      <c r="DJ41" s="115" t="str">
        <f aca="false">IF(DH41="","",IF(DH41&lt;50%,1,IF(AND(DH41&gt;=50%,DH41&lt;B$10),2,IF(DH41&gt;=B$10,3))))</f>
        <v/>
      </c>
      <c r="DK41" s="114" t="str">
        <f aca="false">IF(B41&lt;&gt;"",IFERROR(IF((SUMIF(D$14:CS$14,"CLO6",D41:CS41)/'Grade computation'!I$9)=0,0,(SUMIF(D$14:CS$14,"CLO6",D41:CS41)/'Grade computation'!I$9)),""),"")</f>
        <v/>
      </c>
      <c r="DL41" s="115" t="str">
        <f aca="false">IF(DK41="","",IF(DK41&gt;=B$10,"Y","N"))</f>
        <v/>
      </c>
      <c r="DM41" s="115" t="str">
        <f aca="false">IF(DK41="","",IF(DK41&lt;50%,1,IF(AND(DK41&gt;=50%,DK41&lt;B$10),2,IF(DK41&gt;=B$10,3))))</f>
        <v/>
      </c>
      <c r="DN41" s="114" t="str">
        <f aca="false">IF(B41&lt;&gt;"",IFERROR(IF((SUMIF(D$14:CS$14,"CLO7",D41:CS41)/'Grade computation'!I$10)=0,0,(SUMIF(D$14:CS$14,"CLO7",D41:CS41)/'Grade computation'!I$10)),""),"")</f>
        <v/>
      </c>
      <c r="DO41" s="115" t="str">
        <f aca="false">IF(DN41="","",IF(DN41&gt;=B$10,"Y","N"))</f>
        <v/>
      </c>
      <c r="DP41" s="115" t="str">
        <f aca="false">IF(DN41="","",IF(DN41&lt;50%,1,IF(AND(DN41&gt;=50%,DN41&lt;B$10),2,IF(DN41&gt;=B$10,3))))</f>
        <v/>
      </c>
      <c r="DQ41" s="114" t="str">
        <f aca="false">IF(B41&lt;&gt;"",IFERROR(IF((SUMIF(D$14:CS$14,"CLO8",D41:CS41)/'Grade computation'!I$11)=0,0,(SUMIF(D$14:CS$14,"CLO8",D41:CS41)/'Grade computation'!I$11)),""),"")</f>
        <v/>
      </c>
      <c r="DR41" s="115" t="str">
        <f aca="false">IF(DQ41="","",IF(DQ41&gt;=B$10,"Y","N"))</f>
        <v/>
      </c>
      <c r="DS41" s="115" t="str">
        <f aca="false">IF(DQ41="","",IF(DQ41&lt;50%,1,IF(AND(DQ41&gt;=50%,DQ41&lt;B$10),2,IF(DQ41&gt;=B$10,3))))</f>
        <v/>
      </c>
      <c r="DT41" s="114" t="str">
        <f aca="false">IF(B41&lt;&gt;"",IFERROR(IF((SUMIF(D$14:CS$14,"CLO9",D41:CS41)/'Grade computation'!I$12)=0,0,(SUMIF(D$14:CS$14,"CLO9",D41:CS41)/'Grade computation'!I$12)),""),"")</f>
        <v/>
      </c>
      <c r="DU41" s="115" t="str">
        <f aca="false">IF(DT41="","",IF(DT41&gt;=B$10,"Y","N"))</f>
        <v/>
      </c>
      <c r="DV41" s="115" t="str">
        <f aca="false">IF(DT41="","",IF(DT41&lt;50%,1,IF(AND(DT41&gt;=50%,DT41&lt;B$10),2,IF(DT41&gt;=B$10,3))))</f>
        <v/>
      </c>
      <c r="DW41" s="114" t="str">
        <f aca="false">IF(B41&lt;&gt;"",IFERROR(IF((SUMIF(D$14:CS$14,"CLO10",D41:CS41)/'Grade computation'!I$13)=0,0,(SUMIF(D$14:CS$14,"CLO10",D41:CS41)/'Grade computation'!I$13)),""),"")</f>
        <v/>
      </c>
      <c r="DX41" s="115" t="str">
        <f aca="false">IF(DW41="","",IF(DW41&gt;=B$10,"Y","N"))</f>
        <v/>
      </c>
      <c r="DY41" s="115" t="str">
        <f aca="false">IF(DW41="","",IF(DW41&lt;50%,1,IF(AND(DW41&gt;=50%,DW41&lt;B$10),2,IF(DW41&gt;=B$10,3))))</f>
        <v/>
      </c>
      <c r="DZ41" s="13"/>
      <c r="EA41" s="13"/>
    </row>
    <row r="42" customFormat="false" ht="15.75" hidden="false" customHeight="true" outlineLevel="0" collapsed="false">
      <c r="A42" s="118"/>
      <c r="B42" s="119"/>
      <c r="C42" s="117"/>
      <c r="D42" s="117"/>
      <c r="E42" s="117"/>
      <c r="F42" s="117"/>
      <c r="G42" s="117"/>
      <c r="H42" s="117"/>
      <c r="I42" s="117"/>
      <c r="J42" s="117"/>
      <c r="K42" s="117"/>
      <c r="L42" s="117"/>
      <c r="M42" s="117"/>
      <c r="N42" s="117"/>
      <c r="O42" s="117"/>
      <c r="P42" s="117"/>
      <c r="Q42" s="117"/>
      <c r="R42" s="117"/>
      <c r="S42" s="117"/>
      <c r="T42" s="117"/>
      <c r="U42" s="117"/>
      <c r="V42" s="117"/>
      <c r="W42" s="117"/>
      <c r="X42" s="117"/>
      <c r="Y42" s="117"/>
      <c r="Z42" s="117"/>
      <c r="AA42" s="117"/>
      <c r="AB42" s="117"/>
      <c r="AC42" s="117"/>
      <c r="AD42" s="117"/>
      <c r="AE42" s="117"/>
      <c r="AF42" s="117"/>
      <c r="AG42" s="117"/>
      <c r="AH42" s="111" t="str">
        <f aca="false">IF(B42&lt;&gt;"",SUMIF(D$12:AG$12,"TLA",D42:AG42),"")</f>
        <v/>
      </c>
      <c r="AI42" s="112" t="str">
        <f aca="false">IF(B42&lt;&gt;"",SUMIF(D$12:AG$12,"AT",D42:AG42),"")</f>
        <v/>
      </c>
      <c r="AJ42" s="117"/>
      <c r="AK42" s="117"/>
      <c r="AL42" s="117"/>
      <c r="AM42" s="117"/>
      <c r="AN42" s="117"/>
      <c r="AO42" s="117"/>
      <c r="AP42" s="117"/>
      <c r="AQ42" s="117"/>
      <c r="AR42" s="117"/>
      <c r="AS42" s="117"/>
      <c r="AT42" s="117"/>
      <c r="AU42" s="117"/>
      <c r="AV42" s="117"/>
      <c r="AW42" s="117"/>
      <c r="AX42" s="117"/>
      <c r="AY42" s="117"/>
      <c r="AZ42" s="117"/>
      <c r="BA42" s="117"/>
      <c r="BB42" s="117"/>
      <c r="BC42" s="117"/>
      <c r="BD42" s="117"/>
      <c r="BE42" s="117"/>
      <c r="BF42" s="117"/>
      <c r="BG42" s="117"/>
      <c r="BH42" s="117"/>
      <c r="BI42" s="117"/>
      <c r="BJ42" s="117"/>
      <c r="BK42" s="117"/>
      <c r="BL42" s="117"/>
      <c r="BM42" s="117"/>
      <c r="BN42" s="111" t="str">
        <f aca="false">IF(B42&lt;&gt;"", SUMIF(AJ$12:BM$12,"TLA",AJ42:BM42), "")</f>
        <v/>
      </c>
      <c r="BO42" s="112" t="str">
        <f aca="false">IF(B42&lt;&gt;"", SUMIF(AJ$12:BM$12,"AT",AJ42:BM42), "")</f>
        <v/>
      </c>
      <c r="BP42" s="113"/>
      <c r="BQ42" s="113"/>
      <c r="BR42" s="113"/>
      <c r="BS42" s="113"/>
      <c r="BT42" s="113"/>
      <c r="BU42" s="113"/>
      <c r="BV42" s="113"/>
      <c r="BW42" s="113"/>
      <c r="BX42" s="113"/>
      <c r="BY42" s="113"/>
      <c r="BZ42" s="113"/>
      <c r="CA42" s="117"/>
      <c r="CB42" s="117"/>
      <c r="CC42" s="117"/>
      <c r="CD42" s="117"/>
      <c r="CE42" s="117"/>
      <c r="CF42" s="117"/>
      <c r="CG42" s="117"/>
      <c r="CH42" s="117"/>
      <c r="CI42" s="117"/>
      <c r="CJ42" s="117"/>
      <c r="CK42" s="117"/>
      <c r="CL42" s="117"/>
      <c r="CM42" s="117"/>
      <c r="CN42" s="117"/>
      <c r="CO42" s="117"/>
      <c r="CP42" s="117"/>
      <c r="CQ42" s="117"/>
      <c r="CR42" s="117"/>
      <c r="CS42" s="117"/>
      <c r="CT42" s="111" t="str">
        <f aca="false">IF(B42&lt;&gt;"",SUMIF(BP$12:CS$12,"TLA",BP42:CS42), "")</f>
        <v/>
      </c>
      <c r="CU42" s="112" t="str">
        <f aca="false">IF(B42&lt;&gt;"",SUMIF(BP$12:CS$12,"AT",BP42:CS42), "")</f>
        <v/>
      </c>
      <c r="CV42" s="114" t="str">
        <f aca="false">IF(B42&lt;&gt;"",IFERROR(SUMIF(D$14:CS$14, "CLO1", D42:CS42)/'Grade computation'!I$4,""),"")</f>
        <v/>
      </c>
      <c r="CW42" s="115" t="str">
        <f aca="false">IF(CV42="","",IF(CV42&gt;=B$10,"Y","N"))</f>
        <v/>
      </c>
      <c r="CX42" s="115" t="str">
        <f aca="false">IF(CV42="","",IF(CV42&lt;50%,1,IF(AND(CV42&gt;=50%,CV42&lt;B$10),2,IF(CV42&gt;=B$10,3))))</f>
        <v/>
      </c>
      <c r="CY42" s="114" t="str">
        <f aca="false">IF(B42&lt;&gt;"",IFERROR(IF((SUMIF(D$14:CS$14,"CLO2",D42:CS42)/'Grade computation'!I$5)=0,0,(SUMIF(D$14:CS$14,"CLO2",D42:CS42)/'Grade computation'!I$5)),""),"")</f>
        <v/>
      </c>
      <c r="CZ42" s="115" t="str">
        <f aca="false">IF(CY42="","",IF(CY42&gt;=B$10,"Y","N"))</f>
        <v/>
      </c>
      <c r="DA42" s="115" t="str">
        <f aca="false">IF(CY42="","",IF(CY42&lt;50%,1,IF(AND(CY42&gt;=50%,CY42&lt;B$10),2,IF(CY42&gt;=B$10,3))))</f>
        <v/>
      </c>
      <c r="DB42" s="114" t="str">
        <f aca="false">IF(B42&lt;&gt;"",IFERROR(IF((SUMIF(D$14:CS$14,"CLO3",D42:CS42)/'Grade computation'!I$6)=0,0,(SUMIF(D$14:CS$14,"CLO3",D42:CS42)/'Grade computation'!I$6)),""),"")</f>
        <v/>
      </c>
      <c r="DC42" s="115" t="str">
        <f aca="false">IF(DB42="","",IF(DB42&gt;=B$10,"Y","N"))</f>
        <v/>
      </c>
      <c r="DD42" s="115" t="str">
        <f aca="false">IF(DB42="","",IF(DB42&lt;50%,1,IF(AND(DB42&gt;=50%,DB42&lt;B$10),2,IF(DB42&gt;=B$10,3))))</f>
        <v/>
      </c>
      <c r="DE42" s="114" t="str">
        <f aca="false">IF(B42&lt;&gt;"",IFERROR(SUMIF(D$14:CS$14,"CLO4",D42:CS42)/'Grade computation'!I$7,""),"")</f>
        <v/>
      </c>
      <c r="DF42" s="115" t="str">
        <f aca="false">IF(DE42="","",IF(DE42&gt;=B$10,"Y","N"))</f>
        <v/>
      </c>
      <c r="DG42" s="115" t="str">
        <f aca="false">IF(DE42="","",IF(DE42&lt;50%,1,IF(AND(DE42&gt;=50%,DE42&lt;B$10),2,IF(DE42&gt;=B$10,3))))</f>
        <v/>
      </c>
      <c r="DH42" s="114" t="str">
        <f aca="false">IF(B42&lt;&gt;"",IFERROR(IF((SUMIF(D$14:CS$14,"CLO5",D42:CS42)/'Grade computation'!I$8)=0,0,(SUMIF(D$14:CS$14,"CLO5",D42:CS42)/'Grade computation'!I$8)),""),"")</f>
        <v/>
      </c>
      <c r="DI42" s="115" t="str">
        <f aca="false">IF(DH42="","",IF(DH42&gt;=B$10,"Y","N"))</f>
        <v/>
      </c>
      <c r="DJ42" s="115" t="str">
        <f aca="false">IF(DH42="","",IF(DH42&lt;50%,1,IF(AND(DH42&gt;=50%,DH42&lt;B$10),2,IF(DH42&gt;=B$10,3))))</f>
        <v/>
      </c>
      <c r="DK42" s="114" t="str">
        <f aca="false">IF(B42&lt;&gt;"",IFERROR(IF((SUMIF(D$14:CS$14,"CLO6",D42:CS42)/'Grade computation'!I$9)=0,0,(SUMIF(D$14:CS$14,"CLO6",D42:CS42)/'Grade computation'!I$9)),""),"")</f>
        <v/>
      </c>
      <c r="DL42" s="115" t="str">
        <f aca="false">IF(DK42="","",IF(DK42&gt;=B$10,"Y","N"))</f>
        <v/>
      </c>
      <c r="DM42" s="115" t="str">
        <f aca="false">IF(DK42="","",IF(DK42&lt;50%,1,IF(AND(DK42&gt;=50%,DK42&lt;B$10),2,IF(DK42&gt;=B$10,3))))</f>
        <v/>
      </c>
      <c r="DN42" s="114" t="str">
        <f aca="false">IF(B42&lt;&gt;"",IFERROR(IF((SUMIF(D$14:CS$14,"CLO7",D42:CS42)/'Grade computation'!I$10)=0,0,(SUMIF(D$14:CS$14,"CLO7",D42:CS42)/'Grade computation'!I$10)),""),"")</f>
        <v/>
      </c>
      <c r="DO42" s="115" t="str">
        <f aca="false">IF(DN42="","",IF(DN42&gt;=B$10,"Y","N"))</f>
        <v/>
      </c>
      <c r="DP42" s="115" t="str">
        <f aca="false">IF(DN42="","",IF(DN42&lt;50%,1,IF(AND(DN42&gt;=50%,DN42&lt;B$10),2,IF(DN42&gt;=B$10,3))))</f>
        <v/>
      </c>
      <c r="DQ42" s="114" t="str">
        <f aca="false">IF(B42&lt;&gt;"",IFERROR(IF((SUMIF(D$14:CS$14,"CLO8",D42:CS42)/'Grade computation'!I$11)=0,0,(SUMIF(D$14:CS$14,"CLO8",D42:CS42)/'Grade computation'!I$11)),""),"")</f>
        <v/>
      </c>
      <c r="DR42" s="115" t="str">
        <f aca="false">IF(DQ42="","",IF(DQ42&gt;=B$10,"Y","N"))</f>
        <v/>
      </c>
      <c r="DS42" s="115" t="str">
        <f aca="false">IF(DQ42="","",IF(DQ42&lt;50%,1,IF(AND(DQ42&gt;=50%,DQ42&lt;B$10),2,IF(DQ42&gt;=B$10,3))))</f>
        <v/>
      </c>
      <c r="DT42" s="114" t="str">
        <f aca="false">IF(B42&lt;&gt;"",IFERROR(IF((SUMIF(D$14:CS$14,"CLO9",D42:CS42)/'Grade computation'!I$12)=0,0,(SUMIF(D$14:CS$14,"CLO9",D42:CS42)/'Grade computation'!I$12)),""),"")</f>
        <v/>
      </c>
      <c r="DU42" s="115" t="str">
        <f aca="false">IF(DT42="","",IF(DT42&gt;=B$10,"Y","N"))</f>
        <v/>
      </c>
      <c r="DV42" s="115" t="str">
        <f aca="false">IF(DT42="","",IF(DT42&lt;50%,1,IF(AND(DT42&gt;=50%,DT42&lt;B$10),2,IF(DT42&gt;=B$10,3))))</f>
        <v/>
      </c>
      <c r="DW42" s="114" t="str">
        <f aca="false">IF(B42&lt;&gt;"",IFERROR(IF((SUMIF(D$14:CS$14,"CLO10",D42:CS42)/'Grade computation'!I$13)=0,0,(SUMIF(D$14:CS$14,"CLO10",D42:CS42)/'Grade computation'!I$13)),""),"")</f>
        <v/>
      </c>
      <c r="DX42" s="115" t="str">
        <f aca="false">IF(DW42="","",IF(DW42&gt;=B$10,"Y","N"))</f>
        <v/>
      </c>
      <c r="DY42" s="115" t="str">
        <f aca="false">IF(DW42="","",IF(DW42&lt;50%,1,IF(AND(DW42&gt;=50%,DW42&lt;B$10),2,IF(DW42&gt;=B$10,3))))</f>
        <v/>
      </c>
      <c r="DZ42" s="13"/>
      <c r="EA42" s="13"/>
    </row>
    <row r="43" customFormat="false" ht="15.75" hidden="false" customHeight="true" outlineLevel="0" collapsed="false">
      <c r="A43" s="118"/>
      <c r="B43" s="119"/>
      <c r="C43" s="117"/>
      <c r="D43" s="117"/>
      <c r="E43" s="117"/>
      <c r="F43" s="117"/>
      <c r="G43" s="117"/>
      <c r="H43" s="117"/>
      <c r="I43" s="117"/>
      <c r="J43" s="117"/>
      <c r="K43" s="117"/>
      <c r="L43" s="117"/>
      <c r="M43" s="117"/>
      <c r="N43" s="117"/>
      <c r="O43" s="117"/>
      <c r="P43" s="117"/>
      <c r="Q43" s="117"/>
      <c r="R43" s="117"/>
      <c r="S43" s="117"/>
      <c r="T43" s="117"/>
      <c r="U43" s="117"/>
      <c r="V43" s="117"/>
      <c r="W43" s="117"/>
      <c r="X43" s="117"/>
      <c r="Y43" s="117"/>
      <c r="Z43" s="117"/>
      <c r="AA43" s="117"/>
      <c r="AB43" s="117"/>
      <c r="AC43" s="117"/>
      <c r="AD43" s="117"/>
      <c r="AE43" s="117"/>
      <c r="AF43" s="117"/>
      <c r="AG43" s="117"/>
      <c r="AH43" s="111" t="str">
        <f aca="false">IF(B43&lt;&gt;"",SUMIF(D$12:AG$12,"TLA",D43:AG43),"")</f>
        <v/>
      </c>
      <c r="AI43" s="112" t="str">
        <f aca="false">IF(B43&lt;&gt;"",SUMIF(D$12:AG$12,"AT",D43:AG43),"")</f>
        <v/>
      </c>
      <c r="AJ43" s="117"/>
      <c r="AK43" s="117"/>
      <c r="AL43" s="117"/>
      <c r="AM43" s="117"/>
      <c r="AN43" s="117"/>
      <c r="AO43" s="117"/>
      <c r="AP43" s="117"/>
      <c r="AQ43" s="117"/>
      <c r="AR43" s="117"/>
      <c r="AS43" s="117"/>
      <c r="AT43" s="117"/>
      <c r="AU43" s="117"/>
      <c r="AV43" s="117"/>
      <c r="AW43" s="117"/>
      <c r="AX43" s="117"/>
      <c r="AY43" s="117"/>
      <c r="AZ43" s="117"/>
      <c r="BA43" s="117"/>
      <c r="BB43" s="117"/>
      <c r="BC43" s="117"/>
      <c r="BD43" s="117"/>
      <c r="BE43" s="117"/>
      <c r="BF43" s="117"/>
      <c r="BG43" s="117"/>
      <c r="BH43" s="117"/>
      <c r="BI43" s="117"/>
      <c r="BJ43" s="117"/>
      <c r="BK43" s="117"/>
      <c r="BL43" s="117"/>
      <c r="BM43" s="117"/>
      <c r="BN43" s="111" t="str">
        <f aca="false">IF(B43&lt;&gt;"", SUMIF(AJ$12:BM$12,"TLA",AJ43:BM43), "")</f>
        <v/>
      </c>
      <c r="BO43" s="112" t="str">
        <f aca="false">IF(B43&lt;&gt;"", SUMIF(AJ$12:BM$12,"AT",AJ43:BM43), "")</f>
        <v/>
      </c>
      <c r="BP43" s="113"/>
      <c r="BQ43" s="113"/>
      <c r="BR43" s="113"/>
      <c r="BS43" s="113"/>
      <c r="BT43" s="113"/>
      <c r="BU43" s="113"/>
      <c r="BV43" s="113"/>
      <c r="BW43" s="113"/>
      <c r="BX43" s="113"/>
      <c r="BY43" s="113"/>
      <c r="BZ43" s="113"/>
      <c r="CA43" s="117"/>
      <c r="CB43" s="117"/>
      <c r="CC43" s="117"/>
      <c r="CD43" s="117"/>
      <c r="CE43" s="117"/>
      <c r="CF43" s="117"/>
      <c r="CG43" s="117"/>
      <c r="CH43" s="117"/>
      <c r="CI43" s="117"/>
      <c r="CJ43" s="117"/>
      <c r="CK43" s="117"/>
      <c r="CL43" s="117"/>
      <c r="CM43" s="117"/>
      <c r="CN43" s="117"/>
      <c r="CO43" s="117"/>
      <c r="CP43" s="117"/>
      <c r="CQ43" s="117"/>
      <c r="CR43" s="117"/>
      <c r="CS43" s="117"/>
      <c r="CT43" s="111" t="str">
        <f aca="false">IF(B43&lt;&gt;"",SUMIF(BP$12:CS$12,"TLA",BP43:CS43), "")</f>
        <v/>
      </c>
      <c r="CU43" s="112" t="str">
        <f aca="false">IF(B43&lt;&gt;"",SUMIF(BP$12:CS$12,"AT",BP43:CS43), "")</f>
        <v/>
      </c>
      <c r="CV43" s="114" t="str">
        <f aca="false">IF(B43&lt;&gt;"",IFERROR(SUMIF(D$14:CS$14, "CLO1", D43:CS43)/'Grade computation'!I$4,""),"")</f>
        <v/>
      </c>
      <c r="CW43" s="115" t="str">
        <f aca="false">IF(CV43="","",IF(CV43&gt;=B$10,"Y","N"))</f>
        <v/>
      </c>
      <c r="CX43" s="115" t="str">
        <f aca="false">IF(CV43="","",IF(CV43&lt;50%,1,IF(AND(CV43&gt;=50%,CV43&lt;B$10),2,IF(CV43&gt;=B$10,3))))</f>
        <v/>
      </c>
      <c r="CY43" s="114" t="str">
        <f aca="false">IF(B43&lt;&gt;"",IFERROR(IF((SUMIF(D$14:CS$14,"CLO2",D43:CS43)/'Grade computation'!I$5)=0,0,(SUMIF(D$14:CS$14,"CLO2",D43:CS43)/'Grade computation'!I$5)),""),"")</f>
        <v/>
      </c>
      <c r="CZ43" s="115" t="str">
        <f aca="false">IF(CY43="","",IF(CY43&gt;=B$10,"Y","N"))</f>
        <v/>
      </c>
      <c r="DA43" s="115" t="str">
        <f aca="false">IF(CY43="","",IF(CY43&lt;50%,1,IF(AND(CY43&gt;=50%,CY43&lt;B$10),2,IF(CY43&gt;=B$10,3))))</f>
        <v/>
      </c>
      <c r="DB43" s="114" t="str">
        <f aca="false">IF(B43&lt;&gt;"",IFERROR(IF((SUMIF(D$14:CS$14,"CLO3",D43:CS43)/'Grade computation'!I$6)=0,0,(SUMIF(D$14:CS$14,"CLO3",D43:CS43)/'Grade computation'!I$6)),""),"")</f>
        <v/>
      </c>
      <c r="DC43" s="115" t="str">
        <f aca="false">IF(DB43="","",IF(DB43&gt;=B$10,"Y","N"))</f>
        <v/>
      </c>
      <c r="DD43" s="115" t="str">
        <f aca="false">IF(DB43="","",IF(DB43&lt;50%,1,IF(AND(DB43&gt;=50%,DB43&lt;B$10),2,IF(DB43&gt;=B$10,3))))</f>
        <v/>
      </c>
      <c r="DE43" s="114" t="str">
        <f aca="false">IF(B43&lt;&gt;"",IFERROR(SUMIF(D$14:CS$14,"CLO4",D43:CS43)/'Grade computation'!I$7,""),"")</f>
        <v/>
      </c>
      <c r="DF43" s="115" t="str">
        <f aca="false">IF(DE43="","",IF(DE43&gt;=B$10,"Y","N"))</f>
        <v/>
      </c>
      <c r="DG43" s="115" t="str">
        <f aca="false">IF(DE43="","",IF(DE43&lt;50%,1,IF(AND(DE43&gt;=50%,DE43&lt;B$10),2,IF(DE43&gt;=B$10,3))))</f>
        <v/>
      </c>
      <c r="DH43" s="114" t="str">
        <f aca="false">IF(B43&lt;&gt;"",IFERROR(IF((SUMIF(D$14:CS$14,"CLO5",D43:CS43)/'Grade computation'!I$8)=0,0,(SUMIF(D$14:CS$14,"CLO5",D43:CS43)/'Grade computation'!I$8)),""),"")</f>
        <v/>
      </c>
      <c r="DI43" s="115" t="str">
        <f aca="false">IF(DH43="","",IF(DH43&gt;=B$10,"Y","N"))</f>
        <v/>
      </c>
      <c r="DJ43" s="115" t="str">
        <f aca="false">IF(DH43="","",IF(DH43&lt;50%,1,IF(AND(DH43&gt;=50%,DH43&lt;B$10),2,IF(DH43&gt;=B$10,3))))</f>
        <v/>
      </c>
      <c r="DK43" s="114" t="str">
        <f aca="false">IF(B43&lt;&gt;"",IFERROR(IF((SUMIF(D$14:CS$14,"CLO6",D43:CS43)/'Grade computation'!I$9)=0,0,(SUMIF(D$14:CS$14,"CLO6",D43:CS43)/'Grade computation'!I$9)),""),"")</f>
        <v/>
      </c>
      <c r="DL43" s="115" t="str">
        <f aca="false">IF(DK43="","",IF(DK43&gt;=B$10,"Y","N"))</f>
        <v/>
      </c>
      <c r="DM43" s="115" t="str">
        <f aca="false">IF(DK43="","",IF(DK43&lt;50%,1,IF(AND(DK43&gt;=50%,DK43&lt;B$10),2,IF(DK43&gt;=B$10,3))))</f>
        <v/>
      </c>
      <c r="DN43" s="114" t="str">
        <f aca="false">IF(B43&lt;&gt;"",IFERROR(IF((SUMIF(D$14:CS$14,"CLO7",D43:CS43)/'Grade computation'!I$10)=0,0,(SUMIF(D$14:CS$14,"CLO7",D43:CS43)/'Grade computation'!I$10)),""),"")</f>
        <v/>
      </c>
      <c r="DO43" s="115" t="str">
        <f aca="false">IF(DN43="","",IF(DN43&gt;=B$10,"Y","N"))</f>
        <v/>
      </c>
      <c r="DP43" s="115" t="str">
        <f aca="false">IF(DN43="","",IF(DN43&lt;50%,1,IF(AND(DN43&gt;=50%,DN43&lt;B$10),2,IF(DN43&gt;=B$10,3))))</f>
        <v/>
      </c>
      <c r="DQ43" s="114" t="str">
        <f aca="false">IF(B43&lt;&gt;"",IFERROR(IF((SUMIF(D$14:CS$14,"CLO8",D43:CS43)/'Grade computation'!I$11)=0,0,(SUMIF(D$14:CS$14,"CLO8",D43:CS43)/'Grade computation'!I$11)),""),"")</f>
        <v/>
      </c>
      <c r="DR43" s="115" t="str">
        <f aca="false">IF(DQ43="","",IF(DQ43&gt;=B$10,"Y","N"))</f>
        <v/>
      </c>
      <c r="DS43" s="115" t="str">
        <f aca="false">IF(DQ43="","",IF(DQ43&lt;50%,1,IF(AND(DQ43&gt;=50%,DQ43&lt;B$10),2,IF(DQ43&gt;=B$10,3))))</f>
        <v/>
      </c>
      <c r="DT43" s="114" t="str">
        <f aca="false">IF(B43&lt;&gt;"",IFERROR(IF((SUMIF(D$14:CS$14,"CLO9",D43:CS43)/'Grade computation'!I$12)=0,0,(SUMIF(D$14:CS$14,"CLO9",D43:CS43)/'Grade computation'!I$12)),""),"")</f>
        <v/>
      </c>
      <c r="DU43" s="115" t="str">
        <f aca="false">IF(DT43="","",IF(DT43&gt;=B$10,"Y","N"))</f>
        <v/>
      </c>
      <c r="DV43" s="115" t="str">
        <f aca="false">IF(DT43="","",IF(DT43&lt;50%,1,IF(AND(DT43&gt;=50%,DT43&lt;B$10),2,IF(DT43&gt;=B$10,3))))</f>
        <v/>
      </c>
      <c r="DW43" s="114" t="str">
        <f aca="false">IF(B43&lt;&gt;"",IFERROR(IF((SUMIF(D$14:CS$14,"CLO10",D43:CS43)/'Grade computation'!I$13)=0,0,(SUMIF(D$14:CS$14,"CLO10",D43:CS43)/'Grade computation'!I$13)),""),"")</f>
        <v/>
      </c>
      <c r="DX43" s="115" t="str">
        <f aca="false">IF(DW43="","",IF(DW43&gt;=B$10,"Y","N"))</f>
        <v/>
      </c>
      <c r="DY43" s="115" t="str">
        <f aca="false">IF(DW43="","",IF(DW43&lt;50%,1,IF(AND(DW43&gt;=50%,DW43&lt;B$10),2,IF(DW43&gt;=B$10,3))))</f>
        <v/>
      </c>
      <c r="DZ43" s="13"/>
      <c r="EA43" s="13"/>
    </row>
    <row r="44" customFormat="false" ht="15.75" hidden="false" customHeight="true" outlineLevel="0" collapsed="false">
      <c r="A44" s="118"/>
      <c r="B44" s="119"/>
      <c r="C44" s="117"/>
      <c r="D44" s="117"/>
      <c r="E44" s="117"/>
      <c r="F44" s="117"/>
      <c r="G44" s="117"/>
      <c r="H44" s="117"/>
      <c r="I44" s="117"/>
      <c r="J44" s="117"/>
      <c r="K44" s="117"/>
      <c r="L44" s="117"/>
      <c r="M44" s="117"/>
      <c r="N44" s="117"/>
      <c r="O44" s="117"/>
      <c r="P44" s="117"/>
      <c r="Q44" s="117"/>
      <c r="R44" s="117"/>
      <c r="S44" s="117"/>
      <c r="T44" s="117"/>
      <c r="U44" s="117"/>
      <c r="V44" s="117"/>
      <c r="W44" s="117"/>
      <c r="X44" s="117"/>
      <c r="Y44" s="117"/>
      <c r="Z44" s="117"/>
      <c r="AA44" s="117"/>
      <c r="AB44" s="117"/>
      <c r="AC44" s="117"/>
      <c r="AD44" s="117"/>
      <c r="AE44" s="117"/>
      <c r="AF44" s="117"/>
      <c r="AG44" s="117"/>
      <c r="AH44" s="111" t="str">
        <f aca="false">IF(B44&lt;&gt;"",SUMIF(D$12:AG$12,"TLA",D44:AG44),"")</f>
        <v/>
      </c>
      <c r="AI44" s="112" t="str">
        <f aca="false">IF(B44&lt;&gt;"",SUMIF(D$12:AG$12,"AT",D44:AG44),"")</f>
        <v/>
      </c>
      <c r="AJ44" s="117"/>
      <c r="AK44" s="117"/>
      <c r="AL44" s="117"/>
      <c r="AM44" s="117"/>
      <c r="AN44" s="117"/>
      <c r="AO44" s="117"/>
      <c r="AP44" s="117"/>
      <c r="AQ44" s="117"/>
      <c r="AR44" s="117"/>
      <c r="AS44" s="117"/>
      <c r="AT44" s="117"/>
      <c r="AU44" s="117"/>
      <c r="AV44" s="117"/>
      <c r="AW44" s="117"/>
      <c r="AX44" s="117"/>
      <c r="AY44" s="117"/>
      <c r="AZ44" s="117"/>
      <c r="BA44" s="117"/>
      <c r="BB44" s="117"/>
      <c r="BC44" s="117"/>
      <c r="BD44" s="117"/>
      <c r="BE44" s="117"/>
      <c r="BF44" s="117"/>
      <c r="BG44" s="117"/>
      <c r="BH44" s="117"/>
      <c r="BI44" s="117"/>
      <c r="BJ44" s="117"/>
      <c r="BK44" s="117"/>
      <c r="BL44" s="117"/>
      <c r="BM44" s="117"/>
      <c r="BN44" s="111" t="str">
        <f aca="false">IF(B44&lt;&gt;"", SUMIF(AJ$12:BM$12,"TLA",AJ44:BM44), "")</f>
        <v/>
      </c>
      <c r="BO44" s="112" t="str">
        <f aca="false">IF(B44&lt;&gt;"", SUMIF(AJ$12:BM$12,"AT",AJ44:BM44), "")</f>
        <v/>
      </c>
      <c r="BP44" s="113"/>
      <c r="BQ44" s="113"/>
      <c r="BR44" s="113"/>
      <c r="BS44" s="113"/>
      <c r="BT44" s="113"/>
      <c r="BU44" s="113"/>
      <c r="BV44" s="113"/>
      <c r="BW44" s="113"/>
      <c r="BX44" s="113"/>
      <c r="BY44" s="113"/>
      <c r="BZ44" s="113"/>
      <c r="CA44" s="117"/>
      <c r="CB44" s="117"/>
      <c r="CC44" s="117"/>
      <c r="CD44" s="117"/>
      <c r="CE44" s="117"/>
      <c r="CF44" s="117"/>
      <c r="CG44" s="117"/>
      <c r="CH44" s="117"/>
      <c r="CI44" s="117"/>
      <c r="CJ44" s="117"/>
      <c r="CK44" s="117"/>
      <c r="CL44" s="117"/>
      <c r="CM44" s="117"/>
      <c r="CN44" s="117"/>
      <c r="CO44" s="117"/>
      <c r="CP44" s="117"/>
      <c r="CQ44" s="117"/>
      <c r="CR44" s="117"/>
      <c r="CS44" s="117"/>
      <c r="CT44" s="111" t="str">
        <f aca="false">IF(B44&lt;&gt;"",SUMIF(BP$12:CS$12,"TLA",BP44:CS44), "")</f>
        <v/>
      </c>
      <c r="CU44" s="112" t="str">
        <f aca="false">IF(B44&lt;&gt;"",SUMIF(BP$12:CS$12,"AT",BP44:CS44), "")</f>
        <v/>
      </c>
      <c r="CV44" s="114" t="str">
        <f aca="false">IF(B44&lt;&gt;"",IFERROR(SUMIF(D$14:CS$14, "CLO1", D44:CS44)/'Grade computation'!I$4,""),"")</f>
        <v/>
      </c>
      <c r="CW44" s="115" t="str">
        <f aca="false">IF(CV44="","",IF(CV44&gt;=B$10,"Y","N"))</f>
        <v/>
      </c>
      <c r="CX44" s="115" t="str">
        <f aca="false">IF(CV44="","",IF(CV44&lt;50%,1,IF(AND(CV44&gt;=50%,CV44&lt;B$10),2,IF(CV44&gt;=B$10,3))))</f>
        <v/>
      </c>
      <c r="CY44" s="114" t="str">
        <f aca="false">IF(B44&lt;&gt;"",IFERROR(IF((SUMIF(D$14:CS$14,"CLO2",D44:CS44)/'Grade computation'!I$5)=0,0,(SUMIF(D$14:CS$14,"CLO2",D44:CS44)/'Grade computation'!I$5)),""),"")</f>
        <v/>
      </c>
      <c r="CZ44" s="115" t="str">
        <f aca="false">IF(CY44="","",IF(CY44&gt;=B$10,"Y","N"))</f>
        <v/>
      </c>
      <c r="DA44" s="115" t="str">
        <f aca="false">IF(CY44="","",IF(CY44&lt;50%,1,IF(AND(CY44&gt;=50%,CY44&lt;B$10),2,IF(CY44&gt;=B$10,3))))</f>
        <v/>
      </c>
      <c r="DB44" s="114" t="str">
        <f aca="false">IF(B44&lt;&gt;"",IFERROR(IF((SUMIF(D$14:CS$14,"CLO3",D44:CS44)/'Grade computation'!I$6)=0,0,(SUMIF(D$14:CS$14,"CLO3",D44:CS44)/'Grade computation'!I$6)),""),"")</f>
        <v/>
      </c>
      <c r="DC44" s="115" t="str">
        <f aca="false">IF(DB44="","",IF(DB44&gt;=B$10,"Y","N"))</f>
        <v/>
      </c>
      <c r="DD44" s="115" t="str">
        <f aca="false">IF(DB44="","",IF(DB44&lt;50%,1,IF(AND(DB44&gt;=50%,DB44&lt;B$10),2,IF(DB44&gt;=B$10,3))))</f>
        <v/>
      </c>
      <c r="DE44" s="114" t="str">
        <f aca="false">IF(B44&lt;&gt;"",IFERROR(SUMIF(D$14:CS$14,"CLO4",D44:CS44)/'Grade computation'!I$7,""),"")</f>
        <v/>
      </c>
      <c r="DF44" s="115" t="str">
        <f aca="false">IF(DE44="","",IF(DE44&gt;=B$10,"Y","N"))</f>
        <v/>
      </c>
      <c r="DG44" s="115" t="str">
        <f aca="false">IF(DE44="","",IF(DE44&lt;50%,1,IF(AND(DE44&gt;=50%,DE44&lt;B$10),2,IF(DE44&gt;=B$10,3))))</f>
        <v/>
      </c>
      <c r="DH44" s="114" t="str">
        <f aca="false">IF(B44&lt;&gt;"",IFERROR(IF((SUMIF(D$14:CS$14,"CLO5",D44:CS44)/'Grade computation'!I$8)=0,0,(SUMIF(D$14:CS$14,"CLO5",D44:CS44)/'Grade computation'!I$8)),""),"")</f>
        <v/>
      </c>
      <c r="DI44" s="115" t="str">
        <f aca="false">IF(DH44="","",IF(DH44&gt;=B$10,"Y","N"))</f>
        <v/>
      </c>
      <c r="DJ44" s="115" t="str">
        <f aca="false">IF(DH44="","",IF(DH44&lt;50%,1,IF(AND(DH44&gt;=50%,DH44&lt;B$10),2,IF(DH44&gt;=B$10,3))))</f>
        <v/>
      </c>
      <c r="DK44" s="114" t="str">
        <f aca="false">IF(B44&lt;&gt;"",IFERROR(IF((SUMIF(D$14:CS$14,"CLO6",D44:CS44)/'Grade computation'!I$9)=0,0,(SUMIF(D$14:CS$14,"CLO6",D44:CS44)/'Grade computation'!I$9)),""),"")</f>
        <v/>
      </c>
      <c r="DL44" s="115" t="str">
        <f aca="false">IF(DK44="","",IF(DK44&gt;=B$10,"Y","N"))</f>
        <v/>
      </c>
      <c r="DM44" s="115" t="str">
        <f aca="false">IF(DK44="","",IF(DK44&lt;50%,1,IF(AND(DK44&gt;=50%,DK44&lt;B$10),2,IF(DK44&gt;=B$10,3))))</f>
        <v/>
      </c>
      <c r="DN44" s="114" t="str">
        <f aca="false">IF(B44&lt;&gt;"",IFERROR(IF((SUMIF(D$14:CS$14,"CLO7",D44:CS44)/'Grade computation'!I$10)=0,0,(SUMIF(D$14:CS$14,"CLO7",D44:CS44)/'Grade computation'!I$10)),""),"")</f>
        <v/>
      </c>
      <c r="DO44" s="115" t="str">
        <f aca="false">IF(DN44="","",IF(DN44&gt;=B$10,"Y","N"))</f>
        <v/>
      </c>
      <c r="DP44" s="115" t="str">
        <f aca="false">IF(DN44="","",IF(DN44&lt;50%,1,IF(AND(DN44&gt;=50%,DN44&lt;B$10),2,IF(DN44&gt;=B$10,3))))</f>
        <v/>
      </c>
      <c r="DQ44" s="114" t="str">
        <f aca="false">IF(B44&lt;&gt;"",IFERROR(IF((SUMIF(D$14:CS$14,"CLO8",D44:CS44)/'Grade computation'!I$11)=0,0,(SUMIF(D$14:CS$14,"CLO8",D44:CS44)/'Grade computation'!I$11)),""),"")</f>
        <v/>
      </c>
      <c r="DR44" s="115" t="str">
        <f aca="false">IF(DQ44="","",IF(DQ44&gt;=B$10,"Y","N"))</f>
        <v/>
      </c>
      <c r="DS44" s="115" t="str">
        <f aca="false">IF(DQ44="","",IF(DQ44&lt;50%,1,IF(AND(DQ44&gt;=50%,DQ44&lt;B$10),2,IF(DQ44&gt;=B$10,3))))</f>
        <v/>
      </c>
      <c r="DT44" s="114" t="str">
        <f aca="false">IF(B44&lt;&gt;"",IFERROR(IF((SUMIF(D$14:CS$14,"CLO9",D44:CS44)/'Grade computation'!I$12)=0,0,(SUMIF(D$14:CS$14,"CLO9",D44:CS44)/'Grade computation'!I$12)),""),"")</f>
        <v/>
      </c>
      <c r="DU44" s="115" t="str">
        <f aca="false">IF(DT44="","",IF(DT44&gt;=B$10,"Y","N"))</f>
        <v/>
      </c>
      <c r="DV44" s="115" t="str">
        <f aca="false">IF(DT44="","",IF(DT44&lt;50%,1,IF(AND(DT44&gt;=50%,DT44&lt;B$10),2,IF(DT44&gt;=B$10,3))))</f>
        <v/>
      </c>
      <c r="DW44" s="114" t="str">
        <f aca="false">IF(B44&lt;&gt;"",IFERROR(IF((SUMIF(D$14:CS$14,"CLO10",D44:CS44)/'Grade computation'!I$13)=0,0,(SUMIF(D$14:CS$14,"CLO10",D44:CS44)/'Grade computation'!I$13)),""),"")</f>
        <v/>
      </c>
      <c r="DX44" s="115" t="str">
        <f aca="false">IF(DW44="","",IF(DW44&gt;=B$10,"Y","N"))</f>
        <v/>
      </c>
      <c r="DY44" s="115" t="str">
        <f aca="false">IF(DW44="","",IF(DW44&lt;50%,1,IF(AND(DW44&gt;=50%,DW44&lt;B$10),2,IF(DW44&gt;=B$10,3))))</f>
        <v/>
      </c>
      <c r="DZ44" s="13"/>
      <c r="EA44" s="13"/>
    </row>
    <row r="45" customFormat="false" ht="15.75" hidden="false" customHeight="true" outlineLevel="0" collapsed="false">
      <c r="A45" s="118"/>
      <c r="B45" s="119"/>
      <c r="C45" s="117"/>
      <c r="D45" s="117"/>
      <c r="E45" s="117"/>
      <c r="F45" s="117"/>
      <c r="G45" s="117"/>
      <c r="H45" s="117"/>
      <c r="I45" s="117"/>
      <c r="J45" s="117"/>
      <c r="K45" s="117"/>
      <c r="L45" s="117"/>
      <c r="M45" s="117"/>
      <c r="N45" s="117"/>
      <c r="O45" s="117"/>
      <c r="P45" s="117"/>
      <c r="Q45" s="117"/>
      <c r="R45" s="117"/>
      <c r="S45" s="117"/>
      <c r="T45" s="117"/>
      <c r="U45" s="117"/>
      <c r="V45" s="117"/>
      <c r="W45" s="117"/>
      <c r="X45" s="117"/>
      <c r="Y45" s="117"/>
      <c r="Z45" s="117"/>
      <c r="AA45" s="117"/>
      <c r="AB45" s="117"/>
      <c r="AC45" s="117"/>
      <c r="AD45" s="117"/>
      <c r="AE45" s="117"/>
      <c r="AF45" s="117"/>
      <c r="AG45" s="117"/>
      <c r="AH45" s="111" t="str">
        <f aca="false">IF(B45&lt;&gt;"",SUMIF(D$12:AG$12,"TLA",D45:AG45),"")</f>
        <v/>
      </c>
      <c r="AI45" s="112" t="str">
        <f aca="false">IF(B45&lt;&gt;"",SUMIF(D$12:AG$12,"AT",D45:AG45),"")</f>
        <v/>
      </c>
      <c r="AJ45" s="117"/>
      <c r="AK45" s="117"/>
      <c r="AL45" s="117"/>
      <c r="AM45" s="117"/>
      <c r="AN45" s="117"/>
      <c r="AO45" s="117"/>
      <c r="AP45" s="117"/>
      <c r="AQ45" s="117"/>
      <c r="AR45" s="117"/>
      <c r="AS45" s="117"/>
      <c r="AT45" s="117"/>
      <c r="AU45" s="117"/>
      <c r="AV45" s="117"/>
      <c r="AW45" s="117"/>
      <c r="AX45" s="117"/>
      <c r="AY45" s="117"/>
      <c r="AZ45" s="117"/>
      <c r="BA45" s="117"/>
      <c r="BB45" s="117"/>
      <c r="BC45" s="117"/>
      <c r="BD45" s="117"/>
      <c r="BE45" s="117"/>
      <c r="BF45" s="117"/>
      <c r="BG45" s="117"/>
      <c r="BH45" s="117"/>
      <c r="BI45" s="117"/>
      <c r="BJ45" s="117"/>
      <c r="BK45" s="117"/>
      <c r="BL45" s="117"/>
      <c r="BM45" s="117"/>
      <c r="BN45" s="111" t="str">
        <f aca="false">IF(B45&lt;&gt;"", SUMIF(AJ$12:BM$12,"TLA",AJ45:BM45), "")</f>
        <v/>
      </c>
      <c r="BO45" s="112" t="str">
        <f aca="false">IF(B45&lt;&gt;"", SUMIF(AJ$12:BM$12,"AT",AJ45:BM45), "")</f>
        <v/>
      </c>
      <c r="BP45" s="113"/>
      <c r="BQ45" s="113"/>
      <c r="BR45" s="113"/>
      <c r="BS45" s="113"/>
      <c r="BT45" s="113"/>
      <c r="BU45" s="113"/>
      <c r="BV45" s="113"/>
      <c r="BW45" s="113"/>
      <c r="BX45" s="113"/>
      <c r="BY45" s="113"/>
      <c r="BZ45" s="113"/>
      <c r="CA45" s="117"/>
      <c r="CB45" s="117"/>
      <c r="CC45" s="117"/>
      <c r="CD45" s="117"/>
      <c r="CE45" s="117"/>
      <c r="CF45" s="117"/>
      <c r="CG45" s="117"/>
      <c r="CH45" s="117"/>
      <c r="CI45" s="117"/>
      <c r="CJ45" s="117"/>
      <c r="CK45" s="117"/>
      <c r="CL45" s="117"/>
      <c r="CM45" s="117"/>
      <c r="CN45" s="117"/>
      <c r="CO45" s="117"/>
      <c r="CP45" s="117"/>
      <c r="CQ45" s="117"/>
      <c r="CR45" s="117"/>
      <c r="CS45" s="117"/>
      <c r="CT45" s="111" t="str">
        <f aca="false">IF(B45&lt;&gt;"",SUMIF(BP$12:CS$12,"TLA",BP45:CS45), "")</f>
        <v/>
      </c>
      <c r="CU45" s="112" t="str">
        <f aca="false">IF(B45&lt;&gt;"",SUMIF(BP$12:CS$12,"AT",BP45:CS45), "")</f>
        <v/>
      </c>
      <c r="CV45" s="114" t="str">
        <f aca="false">IF(B45&lt;&gt;"",IFERROR(SUMIF(D$14:CS$14, "CLO1", D45:CS45)/'Grade computation'!I$4,""),"")</f>
        <v/>
      </c>
      <c r="CW45" s="115" t="str">
        <f aca="false">IF(CV45="","",IF(CV45&gt;=B$10,"Y","N"))</f>
        <v/>
      </c>
      <c r="CX45" s="115" t="str">
        <f aca="false">IF(CV45="","",IF(CV45&lt;50%,1,IF(AND(CV45&gt;=50%,CV45&lt;B$10),2,IF(CV45&gt;=B$10,3))))</f>
        <v/>
      </c>
      <c r="CY45" s="114" t="str">
        <f aca="false">IF(B45&lt;&gt;"",IFERROR(IF((SUMIF(D$14:CS$14,"CLO2",D45:CS45)/'Grade computation'!I$5)=0,0,(SUMIF(D$14:CS$14,"CLO2",D45:CS45)/'Grade computation'!I$5)),""),"")</f>
        <v/>
      </c>
      <c r="CZ45" s="115" t="str">
        <f aca="false">IF(CY45="","",IF(CY45&gt;=B$10,"Y","N"))</f>
        <v/>
      </c>
      <c r="DA45" s="115" t="str">
        <f aca="false">IF(CY45="","",IF(CY45&lt;50%,1,IF(AND(CY45&gt;=50%,CY45&lt;B$10),2,IF(CY45&gt;=B$10,3))))</f>
        <v/>
      </c>
      <c r="DB45" s="114" t="str">
        <f aca="false">IF(B45&lt;&gt;"",IFERROR(IF((SUMIF(D$14:CS$14,"CLO3",D45:CS45)/'Grade computation'!I$6)=0,0,(SUMIF(D$14:CS$14,"CLO3",D45:CS45)/'Grade computation'!I$6)),""),"")</f>
        <v/>
      </c>
      <c r="DC45" s="115" t="str">
        <f aca="false">IF(DB45="","",IF(DB45&gt;=B$10,"Y","N"))</f>
        <v/>
      </c>
      <c r="DD45" s="115" t="str">
        <f aca="false">IF(DB45="","",IF(DB45&lt;50%,1,IF(AND(DB45&gt;=50%,DB45&lt;B$10),2,IF(DB45&gt;=B$10,3))))</f>
        <v/>
      </c>
      <c r="DE45" s="114" t="str">
        <f aca="false">IF(B45&lt;&gt;"",IFERROR(SUMIF(D$14:CS$14,"CLO4",D45:CS45)/'Grade computation'!I$7,""),"")</f>
        <v/>
      </c>
      <c r="DF45" s="115" t="str">
        <f aca="false">IF(DE45="","",IF(DE45&gt;=B$10,"Y","N"))</f>
        <v/>
      </c>
      <c r="DG45" s="115" t="str">
        <f aca="false">IF(DE45="","",IF(DE45&lt;50%,1,IF(AND(DE45&gt;=50%,DE45&lt;B$10),2,IF(DE45&gt;=B$10,3))))</f>
        <v/>
      </c>
      <c r="DH45" s="114" t="str">
        <f aca="false">IF(B45&lt;&gt;"",IFERROR(IF((SUMIF(D$14:CS$14,"CLO5",D45:CS45)/'Grade computation'!I$8)=0,0,(SUMIF(D$14:CS$14,"CLO5",D45:CS45)/'Grade computation'!I$8)),""),"")</f>
        <v/>
      </c>
      <c r="DI45" s="115" t="str">
        <f aca="false">IF(DH45="","",IF(DH45&gt;=B$10,"Y","N"))</f>
        <v/>
      </c>
      <c r="DJ45" s="115" t="str">
        <f aca="false">IF(DH45="","",IF(DH45&lt;50%,1,IF(AND(DH45&gt;=50%,DH45&lt;B$10),2,IF(DH45&gt;=B$10,3))))</f>
        <v/>
      </c>
      <c r="DK45" s="114" t="str">
        <f aca="false">IF(B45&lt;&gt;"",IFERROR(IF((SUMIF(D$14:CS$14,"CLO6",D45:CS45)/'Grade computation'!I$9)=0,0,(SUMIF(D$14:CS$14,"CLO6",D45:CS45)/'Grade computation'!I$9)),""),"")</f>
        <v/>
      </c>
      <c r="DL45" s="115" t="str">
        <f aca="false">IF(DK45="","",IF(DK45&gt;=B$10,"Y","N"))</f>
        <v/>
      </c>
      <c r="DM45" s="115" t="str">
        <f aca="false">IF(DK45="","",IF(DK45&lt;50%,1,IF(AND(DK45&gt;=50%,DK45&lt;B$10),2,IF(DK45&gt;=B$10,3))))</f>
        <v/>
      </c>
      <c r="DN45" s="114" t="str">
        <f aca="false">IF(B45&lt;&gt;"",IFERROR(IF((SUMIF(D$14:CS$14,"CLO7",D45:CS45)/'Grade computation'!I$10)=0,0,(SUMIF(D$14:CS$14,"CLO7",D45:CS45)/'Grade computation'!I$10)),""),"")</f>
        <v/>
      </c>
      <c r="DO45" s="115" t="str">
        <f aca="false">IF(DN45="","",IF(DN45&gt;=B$10,"Y","N"))</f>
        <v/>
      </c>
      <c r="DP45" s="115" t="str">
        <f aca="false">IF(DN45="","",IF(DN45&lt;50%,1,IF(AND(DN45&gt;=50%,DN45&lt;B$10),2,IF(DN45&gt;=B$10,3))))</f>
        <v/>
      </c>
      <c r="DQ45" s="114" t="str">
        <f aca="false">IF(B45&lt;&gt;"",IFERROR(IF((SUMIF(D$14:CS$14,"CLO8",D45:CS45)/'Grade computation'!I$11)=0,0,(SUMIF(D$14:CS$14,"CLO8",D45:CS45)/'Grade computation'!I$11)),""),"")</f>
        <v/>
      </c>
      <c r="DR45" s="115" t="str">
        <f aca="false">IF(DQ45="","",IF(DQ45&gt;=B$10,"Y","N"))</f>
        <v/>
      </c>
      <c r="DS45" s="115" t="str">
        <f aca="false">IF(DQ45="","",IF(DQ45&lt;50%,1,IF(AND(DQ45&gt;=50%,DQ45&lt;B$10),2,IF(DQ45&gt;=B$10,3))))</f>
        <v/>
      </c>
      <c r="DT45" s="114" t="str">
        <f aca="false">IF(B45&lt;&gt;"",IFERROR(IF((SUMIF(D$14:CS$14,"CLO9",D45:CS45)/'Grade computation'!I$12)=0,0,(SUMIF(D$14:CS$14,"CLO9",D45:CS45)/'Grade computation'!I$12)),""),"")</f>
        <v/>
      </c>
      <c r="DU45" s="115" t="str">
        <f aca="false">IF(DT45="","",IF(DT45&gt;=B$10,"Y","N"))</f>
        <v/>
      </c>
      <c r="DV45" s="115" t="str">
        <f aca="false">IF(DT45="","",IF(DT45&lt;50%,1,IF(AND(DT45&gt;=50%,DT45&lt;B$10),2,IF(DT45&gt;=B$10,3))))</f>
        <v/>
      </c>
      <c r="DW45" s="114" t="str">
        <f aca="false">IF(B45&lt;&gt;"",IFERROR(IF((SUMIF(D$14:CS$14,"CLO10",D45:CS45)/'Grade computation'!I$13)=0,0,(SUMIF(D$14:CS$14,"CLO10",D45:CS45)/'Grade computation'!I$13)),""),"")</f>
        <v/>
      </c>
      <c r="DX45" s="115" t="str">
        <f aca="false">IF(DW45="","",IF(DW45&gt;=B$10,"Y","N"))</f>
        <v/>
      </c>
      <c r="DY45" s="115" t="str">
        <f aca="false">IF(DW45="","",IF(DW45&lt;50%,1,IF(AND(DW45&gt;=50%,DW45&lt;B$10),2,IF(DW45&gt;=B$10,3))))</f>
        <v/>
      </c>
      <c r="DZ45" s="13"/>
      <c r="EA45" s="13"/>
    </row>
    <row r="46" customFormat="false" ht="15.75" hidden="false" customHeight="true" outlineLevel="0" collapsed="false">
      <c r="A46" s="118"/>
      <c r="B46" s="119"/>
      <c r="C46" s="117"/>
      <c r="D46" s="117"/>
      <c r="E46" s="117"/>
      <c r="F46" s="117"/>
      <c r="G46" s="117"/>
      <c r="H46" s="117"/>
      <c r="I46" s="117"/>
      <c r="J46" s="117"/>
      <c r="K46" s="117"/>
      <c r="L46" s="117"/>
      <c r="M46" s="117"/>
      <c r="N46" s="117"/>
      <c r="O46" s="117"/>
      <c r="P46" s="117"/>
      <c r="Q46" s="117"/>
      <c r="R46" s="117"/>
      <c r="S46" s="117"/>
      <c r="T46" s="117"/>
      <c r="U46" s="117"/>
      <c r="V46" s="117"/>
      <c r="W46" s="117"/>
      <c r="X46" s="117"/>
      <c r="Y46" s="117"/>
      <c r="Z46" s="117"/>
      <c r="AA46" s="117"/>
      <c r="AB46" s="117"/>
      <c r="AC46" s="117"/>
      <c r="AD46" s="117"/>
      <c r="AE46" s="117"/>
      <c r="AF46" s="117"/>
      <c r="AG46" s="117"/>
      <c r="AH46" s="111" t="str">
        <f aca="false">IF(B46&lt;&gt;"",SUMIF(D$12:AG$12,"TLA",D46:AG46),"")</f>
        <v/>
      </c>
      <c r="AI46" s="112" t="str">
        <f aca="false">IF(B46&lt;&gt;"",SUMIF(D$12:AG$12,"AT",D46:AG46),"")</f>
        <v/>
      </c>
      <c r="AJ46" s="117"/>
      <c r="AK46" s="117"/>
      <c r="AL46" s="117"/>
      <c r="AM46" s="117"/>
      <c r="AN46" s="117"/>
      <c r="AO46" s="117"/>
      <c r="AP46" s="117"/>
      <c r="AQ46" s="117"/>
      <c r="AR46" s="117"/>
      <c r="AS46" s="117"/>
      <c r="AT46" s="117"/>
      <c r="AU46" s="117"/>
      <c r="AV46" s="117"/>
      <c r="AW46" s="117"/>
      <c r="AX46" s="117"/>
      <c r="AY46" s="117"/>
      <c r="AZ46" s="117"/>
      <c r="BA46" s="117"/>
      <c r="BB46" s="117"/>
      <c r="BC46" s="117"/>
      <c r="BD46" s="117"/>
      <c r="BE46" s="117"/>
      <c r="BF46" s="117"/>
      <c r="BG46" s="117"/>
      <c r="BH46" s="117"/>
      <c r="BI46" s="117"/>
      <c r="BJ46" s="117"/>
      <c r="BK46" s="117"/>
      <c r="BL46" s="117"/>
      <c r="BM46" s="117"/>
      <c r="BN46" s="111" t="str">
        <f aca="false">IF(B46&lt;&gt;"", SUMIF(AJ$12:BM$12,"TLA",AJ46:BM46), "")</f>
        <v/>
      </c>
      <c r="BO46" s="112" t="str">
        <f aca="false">IF(B46&lt;&gt;"", SUMIF(AJ$12:BM$12,"AT",AJ46:BM46), "")</f>
        <v/>
      </c>
      <c r="BP46" s="113"/>
      <c r="BQ46" s="113"/>
      <c r="BR46" s="113"/>
      <c r="BS46" s="113"/>
      <c r="BT46" s="113"/>
      <c r="BU46" s="113"/>
      <c r="BV46" s="113"/>
      <c r="BW46" s="113"/>
      <c r="BX46" s="113"/>
      <c r="BY46" s="113"/>
      <c r="BZ46" s="113"/>
      <c r="CA46" s="117"/>
      <c r="CB46" s="117"/>
      <c r="CC46" s="117"/>
      <c r="CD46" s="117"/>
      <c r="CE46" s="117"/>
      <c r="CF46" s="117"/>
      <c r="CG46" s="117"/>
      <c r="CH46" s="117"/>
      <c r="CI46" s="117"/>
      <c r="CJ46" s="117"/>
      <c r="CK46" s="117"/>
      <c r="CL46" s="117"/>
      <c r="CM46" s="117"/>
      <c r="CN46" s="117"/>
      <c r="CO46" s="117"/>
      <c r="CP46" s="117"/>
      <c r="CQ46" s="117"/>
      <c r="CR46" s="117"/>
      <c r="CS46" s="117"/>
      <c r="CT46" s="111" t="str">
        <f aca="false">IF(B46&lt;&gt;"",SUMIF(BP$12:CS$12,"TLA",BP46:CS46), "")</f>
        <v/>
      </c>
      <c r="CU46" s="112" t="str">
        <f aca="false">IF(B46&lt;&gt;"",SUMIF(BP$12:CS$12,"AT",BP46:CS46), "")</f>
        <v/>
      </c>
      <c r="CV46" s="114" t="str">
        <f aca="false">IF(B46&lt;&gt;"",IFERROR(SUMIF(D$14:CS$14, "CLO1", D46:CS46)/'Grade computation'!I$4,""),"")</f>
        <v/>
      </c>
      <c r="CW46" s="115" t="str">
        <f aca="false">IF(CV46="","",IF(CV46&gt;=B$10,"Y","N"))</f>
        <v/>
      </c>
      <c r="CX46" s="115" t="str">
        <f aca="false">IF(CV46="","",IF(CV46&lt;50%,1,IF(AND(CV46&gt;=50%,CV46&lt;B$10),2,IF(CV46&gt;=B$10,3))))</f>
        <v/>
      </c>
      <c r="CY46" s="114" t="str">
        <f aca="false">IF(B46&lt;&gt;"",IFERROR(IF((SUMIF(D$14:CS$14,"CLO2",D46:CS46)/'Grade computation'!I$5)=0,0,(SUMIF(D$14:CS$14,"CLO2",D46:CS46)/'Grade computation'!I$5)),""),"")</f>
        <v/>
      </c>
      <c r="CZ46" s="115" t="str">
        <f aca="false">IF(CY46="","",IF(CY46&gt;=B$10,"Y","N"))</f>
        <v/>
      </c>
      <c r="DA46" s="115" t="str">
        <f aca="false">IF(CY46="","",IF(CY46&lt;50%,1,IF(AND(CY46&gt;=50%,CY46&lt;B$10),2,IF(CY46&gt;=B$10,3))))</f>
        <v/>
      </c>
      <c r="DB46" s="114" t="str">
        <f aca="false">IF(B46&lt;&gt;"",IFERROR(IF((SUMIF(D$14:CS$14,"CLO3",D46:CS46)/'Grade computation'!I$6)=0,0,(SUMIF(D$14:CS$14,"CLO3",D46:CS46)/'Grade computation'!I$6)),""),"")</f>
        <v/>
      </c>
      <c r="DC46" s="115" t="str">
        <f aca="false">IF(DB46="","",IF(DB46&gt;=B$10,"Y","N"))</f>
        <v/>
      </c>
      <c r="DD46" s="115" t="str">
        <f aca="false">IF(DB46="","",IF(DB46&lt;50%,1,IF(AND(DB46&gt;=50%,DB46&lt;B$10),2,IF(DB46&gt;=B$10,3))))</f>
        <v/>
      </c>
      <c r="DE46" s="114" t="str">
        <f aca="false">IF(B46&lt;&gt;"",IFERROR(SUMIF(D$14:CS$14,"CLO4",D46:CS46)/'Grade computation'!I$7,""),"")</f>
        <v/>
      </c>
      <c r="DF46" s="115" t="str">
        <f aca="false">IF(DE46="","",IF(DE46&gt;=B$10,"Y","N"))</f>
        <v/>
      </c>
      <c r="DG46" s="115" t="str">
        <f aca="false">IF(DE46="","",IF(DE46&lt;50%,1,IF(AND(DE46&gt;=50%,DE46&lt;B$10),2,IF(DE46&gt;=B$10,3))))</f>
        <v/>
      </c>
      <c r="DH46" s="114" t="str">
        <f aca="false">IF(B46&lt;&gt;"",IFERROR(IF((SUMIF(D$14:CS$14,"CLO5",D46:CS46)/'Grade computation'!I$8)=0,0,(SUMIF(D$14:CS$14,"CLO5",D46:CS46)/'Grade computation'!I$8)),""),"")</f>
        <v/>
      </c>
      <c r="DI46" s="115" t="str">
        <f aca="false">IF(DH46="","",IF(DH46&gt;=B$10,"Y","N"))</f>
        <v/>
      </c>
      <c r="DJ46" s="115" t="str">
        <f aca="false">IF(DH46="","",IF(DH46&lt;50%,1,IF(AND(DH46&gt;=50%,DH46&lt;B$10),2,IF(DH46&gt;=B$10,3))))</f>
        <v/>
      </c>
      <c r="DK46" s="114" t="str">
        <f aca="false">IF(B46&lt;&gt;"",IFERROR(IF((SUMIF(D$14:CS$14,"CLO6",D46:CS46)/'Grade computation'!I$9)=0,0,(SUMIF(D$14:CS$14,"CLO6",D46:CS46)/'Grade computation'!I$9)),""),"")</f>
        <v/>
      </c>
      <c r="DL46" s="115" t="str">
        <f aca="false">IF(DK46="","",IF(DK46&gt;=B$10,"Y","N"))</f>
        <v/>
      </c>
      <c r="DM46" s="115" t="str">
        <f aca="false">IF(DK46="","",IF(DK46&lt;50%,1,IF(AND(DK46&gt;=50%,DK46&lt;B$10),2,IF(DK46&gt;=B$10,3))))</f>
        <v/>
      </c>
      <c r="DN46" s="114" t="str">
        <f aca="false">IF(B46&lt;&gt;"",IFERROR(IF((SUMIF(D$14:CS$14,"CLO7",D46:CS46)/'Grade computation'!I$10)=0,0,(SUMIF(D$14:CS$14,"CLO7",D46:CS46)/'Grade computation'!I$10)),""),"")</f>
        <v/>
      </c>
      <c r="DO46" s="115" t="str">
        <f aca="false">IF(DN46="","",IF(DN46&gt;=B$10,"Y","N"))</f>
        <v/>
      </c>
      <c r="DP46" s="115" t="str">
        <f aca="false">IF(DN46="","",IF(DN46&lt;50%,1,IF(AND(DN46&gt;=50%,DN46&lt;B$10),2,IF(DN46&gt;=B$10,3))))</f>
        <v/>
      </c>
      <c r="DQ46" s="114" t="str">
        <f aca="false">IF(B46&lt;&gt;"",IFERROR(IF((SUMIF(D$14:CS$14,"CLO8",D46:CS46)/'Grade computation'!I$11)=0,0,(SUMIF(D$14:CS$14,"CLO8",D46:CS46)/'Grade computation'!I$11)),""),"")</f>
        <v/>
      </c>
      <c r="DR46" s="115" t="str">
        <f aca="false">IF(DQ46="","",IF(DQ46&gt;=B$10,"Y","N"))</f>
        <v/>
      </c>
      <c r="DS46" s="115" t="str">
        <f aca="false">IF(DQ46="","",IF(DQ46&lt;50%,1,IF(AND(DQ46&gt;=50%,DQ46&lt;B$10),2,IF(DQ46&gt;=B$10,3))))</f>
        <v/>
      </c>
      <c r="DT46" s="114" t="str">
        <f aca="false">IF(B46&lt;&gt;"",IFERROR(IF((SUMIF(D$14:CS$14,"CLO9",D46:CS46)/'Grade computation'!I$12)=0,0,(SUMIF(D$14:CS$14,"CLO9",D46:CS46)/'Grade computation'!I$12)),""),"")</f>
        <v/>
      </c>
      <c r="DU46" s="115" t="str">
        <f aca="false">IF(DT46="","",IF(DT46&gt;=B$10,"Y","N"))</f>
        <v/>
      </c>
      <c r="DV46" s="115" t="str">
        <f aca="false">IF(DT46="","",IF(DT46&lt;50%,1,IF(AND(DT46&gt;=50%,DT46&lt;B$10),2,IF(DT46&gt;=B$10,3))))</f>
        <v/>
      </c>
      <c r="DW46" s="114" t="str">
        <f aca="false">IF(B46&lt;&gt;"",IFERROR(IF((SUMIF(D$14:CS$14,"CLO10",D46:CS46)/'Grade computation'!I$13)=0,0,(SUMIF(D$14:CS$14,"CLO10",D46:CS46)/'Grade computation'!I$13)),""),"")</f>
        <v/>
      </c>
      <c r="DX46" s="115" t="str">
        <f aca="false">IF(DW46="","",IF(DW46&gt;=B$10,"Y","N"))</f>
        <v/>
      </c>
      <c r="DY46" s="115" t="str">
        <f aca="false">IF(DW46="","",IF(DW46&lt;50%,1,IF(AND(DW46&gt;=50%,DW46&lt;B$10),2,IF(DW46&gt;=B$10,3))))</f>
        <v/>
      </c>
      <c r="DZ46" s="13"/>
      <c r="EA46" s="13"/>
    </row>
    <row r="47" customFormat="false" ht="15.75" hidden="false" customHeight="true" outlineLevel="0" collapsed="false">
      <c r="A47" s="118"/>
      <c r="B47" s="119"/>
      <c r="C47" s="117"/>
      <c r="D47" s="117"/>
      <c r="E47" s="117"/>
      <c r="F47" s="117"/>
      <c r="G47" s="117"/>
      <c r="H47" s="117"/>
      <c r="I47" s="117"/>
      <c r="J47" s="117"/>
      <c r="K47" s="117"/>
      <c r="L47" s="117"/>
      <c r="M47" s="117"/>
      <c r="N47" s="117"/>
      <c r="O47" s="117"/>
      <c r="P47" s="117"/>
      <c r="Q47" s="117"/>
      <c r="R47" s="117"/>
      <c r="S47" s="117"/>
      <c r="T47" s="117"/>
      <c r="U47" s="117"/>
      <c r="V47" s="117"/>
      <c r="W47" s="117"/>
      <c r="X47" s="117"/>
      <c r="Y47" s="117"/>
      <c r="Z47" s="117"/>
      <c r="AA47" s="117"/>
      <c r="AB47" s="117"/>
      <c r="AC47" s="117"/>
      <c r="AD47" s="117"/>
      <c r="AE47" s="117"/>
      <c r="AF47" s="117"/>
      <c r="AG47" s="117"/>
      <c r="AH47" s="111" t="str">
        <f aca="false">IF(B47&lt;&gt;"",SUMIF(D$12:AG$12,"TLA",D47:AG47),"")</f>
        <v/>
      </c>
      <c r="AI47" s="112" t="str">
        <f aca="false">IF(B47&lt;&gt;"",SUMIF(D$12:AG$12,"AT",D47:AG47),"")</f>
        <v/>
      </c>
      <c r="AJ47" s="117"/>
      <c r="AK47" s="117"/>
      <c r="AL47" s="117"/>
      <c r="AM47" s="117"/>
      <c r="AN47" s="117"/>
      <c r="AO47" s="117"/>
      <c r="AP47" s="117"/>
      <c r="AQ47" s="117"/>
      <c r="AR47" s="117"/>
      <c r="AS47" s="117"/>
      <c r="AT47" s="117"/>
      <c r="AU47" s="117"/>
      <c r="AV47" s="117"/>
      <c r="AW47" s="117"/>
      <c r="AX47" s="117"/>
      <c r="AY47" s="117"/>
      <c r="AZ47" s="117"/>
      <c r="BA47" s="117"/>
      <c r="BB47" s="117"/>
      <c r="BC47" s="117"/>
      <c r="BD47" s="117"/>
      <c r="BE47" s="117"/>
      <c r="BF47" s="117"/>
      <c r="BG47" s="117"/>
      <c r="BH47" s="117"/>
      <c r="BI47" s="117"/>
      <c r="BJ47" s="117"/>
      <c r="BK47" s="117"/>
      <c r="BL47" s="117"/>
      <c r="BM47" s="117"/>
      <c r="BN47" s="111" t="str">
        <f aca="false">IF(B47&lt;&gt;"", SUMIF(AJ$12:BM$12,"TLA",AJ47:BM47), "")</f>
        <v/>
      </c>
      <c r="BO47" s="112" t="str">
        <f aca="false">IF(B47&lt;&gt;"", SUMIF(AJ$12:BM$12,"AT",AJ47:BM47), "")</f>
        <v/>
      </c>
      <c r="BP47" s="113"/>
      <c r="BQ47" s="113"/>
      <c r="BR47" s="113"/>
      <c r="BS47" s="113"/>
      <c r="BT47" s="113"/>
      <c r="BU47" s="113"/>
      <c r="BV47" s="113"/>
      <c r="BW47" s="113"/>
      <c r="BX47" s="113"/>
      <c r="BY47" s="113"/>
      <c r="BZ47" s="113"/>
      <c r="CA47" s="117"/>
      <c r="CB47" s="117"/>
      <c r="CC47" s="117"/>
      <c r="CD47" s="117"/>
      <c r="CE47" s="117"/>
      <c r="CF47" s="117"/>
      <c r="CG47" s="117"/>
      <c r="CH47" s="117"/>
      <c r="CI47" s="117"/>
      <c r="CJ47" s="117"/>
      <c r="CK47" s="117"/>
      <c r="CL47" s="117"/>
      <c r="CM47" s="117"/>
      <c r="CN47" s="117"/>
      <c r="CO47" s="117"/>
      <c r="CP47" s="117"/>
      <c r="CQ47" s="117"/>
      <c r="CR47" s="117"/>
      <c r="CS47" s="117"/>
      <c r="CT47" s="111" t="str">
        <f aca="false">IF(B47&lt;&gt;"",SUMIF(BP$12:CS$12,"TLA",BP47:CS47), "")</f>
        <v/>
      </c>
      <c r="CU47" s="112" t="str">
        <f aca="false">IF(B47&lt;&gt;"",SUMIF(BP$12:CS$12,"AT",BP47:CS47), "")</f>
        <v/>
      </c>
      <c r="CV47" s="114" t="str">
        <f aca="false">IF(B47&lt;&gt;"",IFERROR(SUMIF(D$14:CS$14, "CLO1", D47:CS47)/'Grade computation'!I$4,""),"")</f>
        <v/>
      </c>
      <c r="CW47" s="115" t="str">
        <f aca="false">IF(CV47="","",IF(CV47&gt;=B$10,"Y","N"))</f>
        <v/>
      </c>
      <c r="CX47" s="115" t="str">
        <f aca="false">IF(CV47="","",IF(CV47&lt;50%,1,IF(AND(CV47&gt;=50%,CV47&lt;B$10),2,IF(CV47&gt;=B$10,3))))</f>
        <v/>
      </c>
      <c r="CY47" s="114" t="str">
        <f aca="false">IF(B47&lt;&gt;"",IFERROR(IF((SUMIF(D$14:CS$14,"CLO2",D47:CS47)/'Grade computation'!I$5)=0,0,(SUMIF(D$14:CS$14,"CLO2",D47:CS47)/'Grade computation'!I$5)),""),"")</f>
        <v/>
      </c>
      <c r="CZ47" s="115" t="str">
        <f aca="false">IF(CY47="","",IF(CY47&gt;=B$10,"Y","N"))</f>
        <v/>
      </c>
      <c r="DA47" s="115" t="str">
        <f aca="false">IF(CY47="","",IF(CY47&lt;50%,1,IF(AND(CY47&gt;=50%,CY47&lt;B$10),2,IF(CY47&gt;=B$10,3))))</f>
        <v/>
      </c>
      <c r="DB47" s="114" t="str">
        <f aca="false">IF(B47&lt;&gt;"",IFERROR(IF((SUMIF(D$14:CS$14,"CLO3",D47:CS47)/'Grade computation'!I$6)=0,0,(SUMIF(D$14:CS$14,"CLO3",D47:CS47)/'Grade computation'!I$6)),""),"")</f>
        <v/>
      </c>
      <c r="DC47" s="115" t="str">
        <f aca="false">IF(DB47="","",IF(DB47&gt;=B$10,"Y","N"))</f>
        <v/>
      </c>
      <c r="DD47" s="115" t="str">
        <f aca="false">IF(DB47="","",IF(DB47&lt;50%,1,IF(AND(DB47&gt;=50%,DB47&lt;B$10),2,IF(DB47&gt;=B$10,3))))</f>
        <v/>
      </c>
      <c r="DE47" s="114" t="str">
        <f aca="false">IF(B47&lt;&gt;"",IFERROR(SUMIF(D$14:CS$14,"CLO4",D47:CS47)/'Grade computation'!I$7,""),"")</f>
        <v/>
      </c>
      <c r="DF47" s="115" t="str">
        <f aca="false">IF(DE47="","",IF(DE47&gt;=B$10,"Y","N"))</f>
        <v/>
      </c>
      <c r="DG47" s="115" t="str">
        <f aca="false">IF(DE47="","",IF(DE47&lt;50%,1,IF(AND(DE47&gt;=50%,DE47&lt;B$10),2,IF(DE47&gt;=B$10,3))))</f>
        <v/>
      </c>
      <c r="DH47" s="114" t="str">
        <f aca="false">IF(B47&lt;&gt;"",IFERROR(IF((SUMIF(D$14:CS$14,"CLO5",D47:CS47)/'Grade computation'!I$8)=0,0,(SUMIF(D$14:CS$14,"CLO5",D47:CS47)/'Grade computation'!I$8)),""),"")</f>
        <v/>
      </c>
      <c r="DI47" s="115" t="str">
        <f aca="false">IF(DH47="","",IF(DH47&gt;=B$10,"Y","N"))</f>
        <v/>
      </c>
      <c r="DJ47" s="115" t="str">
        <f aca="false">IF(DH47="","",IF(DH47&lt;50%,1,IF(AND(DH47&gt;=50%,DH47&lt;B$10),2,IF(DH47&gt;=B$10,3))))</f>
        <v/>
      </c>
      <c r="DK47" s="114" t="str">
        <f aca="false">IF(B47&lt;&gt;"",IFERROR(IF((SUMIF(D$14:CS$14,"CLO6",D47:CS47)/'Grade computation'!I$9)=0,0,(SUMIF(D$14:CS$14,"CLO6",D47:CS47)/'Grade computation'!I$9)),""),"")</f>
        <v/>
      </c>
      <c r="DL47" s="115" t="str">
        <f aca="false">IF(DK47="","",IF(DK47&gt;=B$10,"Y","N"))</f>
        <v/>
      </c>
      <c r="DM47" s="115" t="str">
        <f aca="false">IF(DK47="","",IF(DK47&lt;50%,1,IF(AND(DK47&gt;=50%,DK47&lt;B$10),2,IF(DK47&gt;=B$10,3))))</f>
        <v/>
      </c>
      <c r="DN47" s="114" t="str">
        <f aca="false">IF(B47&lt;&gt;"",IFERROR(IF((SUMIF(D$14:CS$14,"CLO7",D47:CS47)/'Grade computation'!I$10)=0,0,(SUMIF(D$14:CS$14,"CLO7",D47:CS47)/'Grade computation'!I$10)),""),"")</f>
        <v/>
      </c>
      <c r="DO47" s="115" t="str">
        <f aca="false">IF(DN47="","",IF(DN47&gt;=B$10,"Y","N"))</f>
        <v/>
      </c>
      <c r="DP47" s="115" t="str">
        <f aca="false">IF(DN47="","",IF(DN47&lt;50%,1,IF(AND(DN47&gt;=50%,DN47&lt;B$10),2,IF(DN47&gt;=B$10,3))))</f>
        <v/>
      </c>
      <c r="DQ47" s="114" t="str">
        <f aca="false">IF(B47&lt;&gt;"",IFERROR(IF((SUMIF(D$14:CS$14,"CLO8",D47:CS47)/'Grade computation'!I$11)=0,0,(SUMIF(D$14:CS$14,"CLO8",D47:CS47)/'Grade computation'!I$11)),""),"")</f>
        <v/>
      </c>
      <c r="DR47" s="115" t="str">
        <f aca="false">IF(DQ47="","",IF(DQ47&gt;=B$10,"Y","N"))</f>
        <v/>
      </c>
      <c r="DS47" s="115" t="str">
        <f aca="false">IF(DQ47="","",IF(DQ47&lt;50%,1,IF(AND(DQ47&gt;=50%,DQ47&lt;B$10),2,IF(DQ47&gt;=B$10,3))))</f>
        <v/>
      </c>
      <c r="DT47" s="114" t="str">
        <f aca="false">IF(B47&lt;&gt;"",IFERROR(IF((SUMIF(D$14:CS$14,"CLO9",D47:CS47)/'Grade computation'!I$12)=0,0,(SUMIF(D$14:CS$14,"CLO9",D47:CS47)/'Grade computation'!I$12)),""),"")</f>
        <v/>
      </c>
      <c r="DU47" s="115" t="str">
        <f aca="false">IF(DT47="","",IF(DT47&gt;=B$10,"Y","N"))</f>
        <v/>
      </c>
      <c r="DV47" s="115" t="str">
        <f aca="false">IF(DT47="","",IF(DT47&lt;50%,1,IF(AND(DT47&gt;=50%,DT47&lt;B$10),2,IF(DT47&gt;=B$10,3))))</f>
        <v/>
      </c>
      <c r="DW47" s="114" t="str">
        <f aca="false">IF(B47&lt;&gt;"",IFERROR(IF((SUMIF(D$14:CS$14,"CLO10",D47:CS47)/'Grade computation'!I$13)=0,0,(SUMIF(D$14:CS$14,"CLO10",D47:CS47)/'Grade computation'!I$13)),""),"")</f>
        <v/>
      </c>
      <c r="DX47" s="115" t="str">
        <f aca="false">IF(DW47="","",IF(DW47&gt;=B$10,"Y","N"))</f>
        <v/>
      </c>
      <c r="DY47" s="115" t="str">
        <f aca="false">IF(DW47="","",IF(DW47&lt;50%,1,IF(AND(DW47&gt;=50%,DW47&lt;B$10),2,IF(DW47&gt;=B$10,3))))</f>
        <v/>
      </c>
      <c r="DZ47" s="13"/>
      <c r="EA47" s="13"/>
    </row>
    <row r="48" customFormat="false" ht="15.75" hidden="false" customHeight="true" outlineLevel="0" collapsed="false">
      <c r="A48" s="118"/>
      <c r="B48" s="119"/>
      <c r="C48" s="117"/>
      <c r="D48" s="117"/>
      <c r="E48" s="117"/>
      <c r="F48" s="117"/>
      <c r="G48" s="117"/>
      <c r="H48" s="117"/>
      <c r="I48" s="117"/>
      <c r="J48" s="117"/>
      <c r="K48" s="117"/>
      <c r="L48" s="117"/>
      <c r="M48" s="117"/>
      <c r="N48" s="117"/>
      <c r="O48" s="117"/>
      <c r="P48" s="117"/>
      <c r="Q48" s="117"/>
      <c r="R48" s="117"/>
      <c r="S48" s="117"/>
      <c r="T48" s="117"/>
      <c r="U48" s="117"/>
      <c r="V48" s="117"/>
      <c r="W48" s="117"/>
      <c r="X48" s="117"/>
      <c r="Y48" s="117"/>
      <c r="Z48" s="117"/>
      <c r="AA48" s="117"/>
      <c r="AB48" s="117"/>
      <c r="AC48" s="117"/>
      <c r="AD48" s="117"/>
      <c r="AE48" s="117"/>
      <c r="AF48" s="117"/>
      <c r="AG48" s="117"/>
      <c r="AH48" s="111" t="str">
        <f aca="false">IF(B48&lt;&gt;"",SUMIF(D$12:AG$12,"TLA",D48:AG48),"")</f>
        <v/>
      </c>
      <c r="AI48" s="112" t="str">
        <f aca="false">IF(B48&lt;&gt;"",SUMIF(D$12:AG$12,"AT",D48:AG48),"")</f>
        <v/>
      </c>
      <c r="AJ48" s="117"/>
      <c r="AK48" s="117"/>
      <c r="AL48" s="117"/>
      <c r="AM48" s="117"/>
      <c r="AN48" s="117"/>
      <c r="AO48" s="117"/>
      <c r="AP48" s="117"/>
      <c r="AQ48" s="117"/>
      <c r="AR48" s="117"/>
      <c r="AS48" s="117"/>
      <c r="AT48" s="117"/>
      <c r="AU48" s="117"/>
      <c r="AV48" s="117"/>
      <c r="AW48" s="117"/>
      <c r="AX48" s="117"/>
      <c r="AY48" s="117"/>
      <c r="AZ48" s="117"/>
      <c r="BA48" s="117"/>
      <c r="BB48" s="117"/>
      <c r="BC48" s="117"/>
      <c r="BD48" s="117"/>
      <c r="BE48" s="117"/>
      <c r="BF48" s="117"/>
      <c r="BG48" s="117"/>
      <c r="BH48" s="117"/>
      <c r="BI48" s="117"/>
      <c r="BJ48" s="117"/>
      <c r="BK48" s="117"/>
      <c r="BL48" s="117"/>
      <c r="BM48" s="117"/>
      <c r="BN48" s="111" t="str">
        <f aca="false">IF(B48&lt;&gt;"", SUMIF(AJ$12:BM$12,"TLA",AJ48:BM48), "")</f>
        <v/>
      </c>
      <c r="BO48" s="112" t="str">
        <f aca="false">IF(B48&lt;&gt;"", SUMIF(AJ$12:BM$12,"AT",AJ48:BM48), "")</f>
        <v/>
      </c>
      <c r="BP48" s="113"/>
      <c r="BQ48" s="113"/>
      <c r="BR48" s="113"/>
      <c r="BS48" s="113"/>
      <c r="BT48" s="113"/>
      <c r="BU48" s="113"/>
      <c r="BV48" s="113"/>
      <c r="BW48" s="113"/>
      <c r="BX48" s="113"/>
      <c r="BY48" s="113"/>
      <c r="BZ48" s="113"/>
      <c r="CA48" s="117"/>
      <c r="CB48" s="117"/>
      <c r="CC48" s="117"/>
      <c r="CD48" s="117"/>
      <c r="CE48" s="117"/>
      <c r="CF48" s="117"/>
      <c r="CG48" s="117"/>
      <c r="CH48" s="117"/>
      <c r="CI48" s="117"/>
      <c r="CJ48" s="117"/>
      <c r="CK48" s="117"/>
      <c r="CL48" s="117"/>
      <c r="CM48" s="117"/>
      <c r="CN48" s="117"/>
      <c r="CO48" s="117"/>
      <c r="CP48" s="117"/>
      <c r="CQ48" s="117"/>
      <c r="CR48" s="117"/>
      <c r="CS48" s="117"/>
      <c r="CT48" s="111" t="str">
        <f aca="false">IF(B48&lt;&gt;"",SUMIF(BP$12:CS$12,"TLA",BP48:CS48), "")</f>
        <v/>
      </c>
      <c r="CU48" s="112" t="str">
        <f aca="false">IF(B48&lt;&gt;"",SUMIF(BP$12:CS$12,"AT",BP48:CS48), "")</f>
        <v/>
      </c>
      <c r="CV48" s="114" t="str">
        <f aca="false">IF(B48&lt;&gt;"",IFERROR(SUMIF(D$14:CS$14, "CLO1", D48:CS48)/'Grade computation'!I$4,""),"")</f>
        <v/>
      </c>
      <c r="CW48" s="115" t="str">
        <f aca="false">IF(CV48="","",IF(CV48&gt;=B$10,"Y","N"))</f>
        <v/>
      </c>
      <c r="CX48" s="115" t="str">
        <f aca="false">IF(CV48="","",IF(CV48&lt;50%,1,IF(AND(CV48&gt;=50%,CV48&lt;B$10),2,IF(CV48&gt;=B$10,3))))</f>
        <v/>
      </c>
      <c r="CY48" s="114" t="str">
        <f aca="false">IF(B48&lt;&gt;"",IFERROR(IF((SUMIF(D$14:CS$14,"CLO2",D48:CS48)/'Grade computation'!I$5)=0,0,(SUMIF(D$14:CS$14,"CLO2",D48:CS48)/'Grade computation'!I$5)),""),"")</f>
        <v/>
      </c>
      <c r="CZ48" s="115" t="str">
        <f aca="false">IF(CY48="","",IF(CY48&gt;=B$10,"Y","N"))</f>
        <v/>
      </c>
      <c r="DA48" s="115" t="str">
        <f aca="false">IF(CY48="","",IF(CY48&lt;50%,1,IF(AND(CY48&gt;=50%,CY48&lt;B$10),2,IF(CY48&gt;=B$10,3))))</f>
        <v/>
      </c>
      <c r="DB48" s="114" t="str">
        <f aca="false">IF(B48&lt;&gt;"",IFERROR(IF((SUMIF(D$14:CS$14,"CLO3",D48:CS48)/'Grade computation'!I$6)=0,0,(SUMIF(D$14:CS$14,"CLO3",D48:CS48)/'Grade computation'!I$6)),""),"")</f>
        <v/>
      </c>
      <c r="DC48" s="115" t="str">
        <f aca="false">IF(DB48="","",IF(DB48&gt;=B$10,"Y","N"))</f>
        <v/>
      </c>
      <c r="DD48" s="115" t="str">
        <f aca="false">IF(DB48="","",IF(DB48&lt;50%,1,IF(AND(DB48&gt;=50%,DB48&lt;B$10),2,IF(DB48&gt;=B$10,3))))</f>
        <v/>
      </c>
      <c r="DE48" s="114" t="str">
        <f aca="false">IF(B48&lt;&gt;"",IFERROR(SUMIF(D$14:CS$14,"CLO4",D48:CS48)/'Grade computation'!I$7,""),"")</f>
        <v/>
      </c>
      <c r="DF48" s="115" t="str">
        <f aca="false">IF(DE48="","",IF(DE48&gt;=B$10,"Y","N"))</f>
        <v/>
      </c>
      <c r="DG48" s="115" t="str">
        <f aca="false">IF(DE48="","",IF(DE48&lt;50%,1,IF(AND(DE48&gt;=50%,DE48&lt;B$10),2,IF(DE48&gt;=B$10,3))))</f>
        <v/>
      </c>
      <c r="DH48" s="114" t="str">
        <f aca="false">IF(B48&lt;&gt;"",IFERROR(IF((SUMIF(D$14:CS$14,"CLO5",D48:CS48)/'Grade computation'!I$8)=0,0,(SUMIF(D$14:CS$14,"CLO5",D48:CS48)/'Grade computation'!I$8)),""),"")</f>
        <v/>
      </c>
      <c r="DI48" s="115" t="str">
        <f aca="false">IF(DH48="","",IF(DH48&gt;=B$10,"Y","N"))</f>
        <v/>
      </c>
      <c r="DJ48" s="115" t="str">
        <f aca="false">IF(DH48="","",IF(DH48&lt;50%,1,IF(AND(DH48&gt;=50%,DH48&lt;B$10),2,IF(DH48&gt;=B$10,3))))</f>
        <v/>
      </c>
      <c r="DK48" s="114" t="str">
        <f aca="false">IF(B48&lt;&gt;"",IFERROR(IF((SUMIF(D$14:CS$14,"CLO6",D48:CS48)/'Grade computation'!I$9)=0,0,(SUMIF(D$14:CS$14,"CLO6",D48:CS48)/'Grade computation'!I$9)),""),"")</f>
        <v/>
      </c>
      <c r="DL48" s="115" t="str">
        <f aca="false">IF(DK48="","",IF(DK48&gt;=B$10,"Y","N"))</f>
        <v/>
      </c>
      <c r="DM48" s="115" t="str">
        <f aca="false">IF(DK48="","",IF(DK48&lt;50%,1,IF(AND(DK48&gt;=50%,DK48&lt;B$10),2,IF(DK48&gt;=B$10,3))))</f>
        <v/>
      </c>
      <c r="DN48" s="114" t="str">
        <f aca="false">IF(B48&lt;&gt;"",IFERROR(IF((SUMIF(D$14:CS$14,"CLO7",D48:CS48)/'Grade computation'!I$10)=0,0,(SUMIF(D$14:CS$14,"CLO7",D48:CS48)/'Grade computation'!I$10)),""),"")</f>
        <v/>
      </c>
      <c r="DO48" s="115" t="str">
        <f aca="false">IF(DN48="","",IF(DN48&gt;=B$10,"Y","N"))</f>
        <v/>
      </c>
      <c r="DP48" s="115" t="str">
        <f aca="false">IF(DN48="","",IF(DN48&lt;50%,1,IF(AND(DN48&gt;=50%,DN48&lt;B$10),2,IF(DN48&gt;=B$10,3))))</f>
        <v/>
      </c>
      <c r="DQ48" s="114" t="str">
        <f aca="false">IF(B48&lt;&gt;"",IFERROR(IF((SUMIF(D$14:CS$14,"CLO8",D48:CS48)/'Grade computation'!I$11)=0,0,(SUMIF(D$14:CS$14,"CLO8",D48:CS48)/'Grade computation'!I$11)),""),"")</f>
        <v/>
      </c>
      <c r="DR48" s="115" t="str">
        <f aca="false">IF(DQ48="","",IF(DQ48&gt;=B$10,"Y","N"))</f>
        <v/>
      </c>
      <c r="DS48" s="115" t="str">
        <f aca="false">IF(DQ48="","",IF(DQ48&lt;50%,1,IF(AND(DQ48&gt;=50%,DQ48&lt;B$10),2,IF(DQ48&gt;=B$10,3))))</f>
        <v/>
      </c>
      <c r="DT48" s="114" t="str">
        <f aca="false">IF(B48&lt;&gt;"",IFERROR(IF((SUMIF(D$14:CS$14,"CLO9",D48:CS48)/'Grade computation'!I$12)=0,0,(SUMIF(D$14:CS$14,"CLO9",D48:CS48)/'Grade computation'!I$12)),""),"")</f>
        <v/>
      </c>
      <c r="DU48" s="115" t="str">
        <f aca="false">IF(DT48="","",IF(DT48&gt;=B$10,"Y","N"))</f>
        <v/>
      </c>
      <c r="DV48" s="115" t="str">
        <f aca="false">IF(DT48="","",IF(DT48&lt;50%,1,IF(AND(DT48&gt;=50%,DT48&lt;B$10),2,IF(DT48&gt;=B$10,3))))</f>
        <v/>
      </c>
      <c r="DW48" s="114" t="str">
        <f aca="false">IF(B48&lt;&gt;"",IFERROR(IF((SUMIF(D$14:CS$14,"CLO10",D48:CS48)/'Grade computation'!I$13)=0,0,(SUMIF(D$14:CS$14,"CLO10",D48:CS48)/'Grade computation'!I$13)),""),"")</f>
        <v/>
      </c>
      <c r="DX48" s="115" t="str">
        <f aca="false">IF(DW48="","",IF(DW48&gt;=B$10,"Y","N"))</f>
        <v/>
      </c>
      <c r="DY48" s="115" t="str">
        <f aca="false">IF(DW48="","",IF(DW48&lt;50%,1,IF(AND(DW48&gt;=50%,DW48&lt;B$10),2,IF(DW48&gt;=B$10,3))))</f>
        <v/>
      </c>
      <c r="DZ48" s="13"/>
      <c r="EA48" s="13"/>
    </row>
    <row r="49" customFormat="false" ht="15.75" hidden="false" customHeight="true" outlineLevel="0" collapsed="false">
      <c r="A49" s="118"/>
      <c r="B49" s="119"/>
      <c r="C49" s="117"/>
      <c r="D49" s="117"/>
      <c r="E49" s="117"/>
      <c r="F49" s="117"/>
      <c r="G49" s="117"/>
      <c r="H49" s="117"/>
      <c r="I49" s="117"/>
      <c r="J49" s="117"/>
      <c r="K49" s="117"/>
      <c r="L49" s="117"/>
      <c r="M49" s="117"/>
      <c r="N49" s="117"/>
      <c r="O49" s="117"/>
      <c r="P49" s="117"/>
      <c r="Q49" s="117"/>
      <c r="R49" s="117"/>
      <c r="S49" s="117"/>
      <c r="T49" s="117"/>
      <c r="U49" s="117"/>
      <c r="V49" s="117"/>
      <c r="W49" s="117"/>
      <c r="X49" s="117"/>
      <c r="Y49" s="117"/>
      <c r="Z49" s="117"/>
      <c r="AA49" s="117"/>
      <c r="AB49" s="117"/>
      <c r="AC49" s="117"/>
      <c r="AD49" s="117"/>
      <c r="AE49" s="117"/>
      <c r="AF49" s="117"/>
      <c r="AG49" s="117"/>
      <c r="AH49" s="111" t="str">
        <f aca="false">IF(B49&lt;&gt;"",SUMIF(D$12:AG$12,"TLA",D49:AG49),"")</f>
        <v/>
      </c>
      <c r="AI49" s="112" t="str">
        <f aca="false">IF(B49&lt;&gt;"",SUMIF(D$12:AG$12,"AT",D49:AG49),"")</f>
        <v/>
      </c>
      <c r="AJ49" s="117"/>
      <c r="AK49" s="117"/>
      <c r="AL49" s="117"/>
      <c r="AM49" s="117"/>
      <c r="AN49" s="117"/>
      <c r="AO49" s="117"/>
      <c r="AP49" s="117"/>
      <c r="AQ49" s="117"/>
      <c r="AR49" s="117"/>
      <c r="AS49" s="117"/>
      <c r="AT49" s="117"/>
      <c r="AU49" s="117"/>
      <c r="AV49" s="117"/>
      <c r="AW49" s="117"/>
      <c r="AX49" s="117"/>
      <c r="AY49" s="117"/>
      <c r="AZ49" s="117"/>
      <c r="BA49" s="117"/>
      <c r="BB49" s="117"/>
      <c r="BC49" s="117"/>
      <c r="BD49" s="117"/>
      <c r="BE49" s="117"/>
      <c r="BF49" s="117"/>
      <c r="BG49" s="117"/>
      <c r="BH49" s="117"/>
      <c r="BI49" s="117"/>
      <c r="BJ49" s="117"/>
      <c r="BK49" s="117"/>
      <c r="BL49" s="117"/>
      <c r="BM49" s="117"/>
      <c r="BN49" s="111" t="str">
        <f aca="false">IF(B49&lt;&gt;"", SUMIF(AJ$12:BM$12,"TLA",AJ49:BM49), "")</f>
        <v/>
      </c>
      <c r="BO49" s="112" t="str">
        <f aca="false">IF(B49&lt;&gt;"", SUMIF(AJ$12:BM$12,"AT",AJ49:BM49), "")</f>
        <v/>
      </c>
      <c r="BP49" s="113"/>
      <c r="BQ49" s="113"/>
      <c r="BR49" s="113"/>
      <c r="BS49" s="113"/>
      <c r="BT49" s="113"/>
      <c r="BU49" s="113"/>
      <c r="BV49" s="113"/>
      <c r="BW49" s="113"/>
      <c r="BX49" s="113"/>
      <c r="BY49" s="113"/>
      <c r="BZ49" s="113"/>
      <c r="CA49" s="117"/>
      <c r="CB49" s="117"/>
      <c r="CC49" s="117"/>
      <c r="CD49" s="117"/>
      <c r="CE49" s="117"/>
      <c r="CF49" s="117"/>
      <c r="CG49" s="117"/>
      <c r="CH49" s="117"/>
      <c r="CI49" s="117"/>
      <c r="CJ49" s="117"/>
      <c r="CK49" s="117"/>
      <c r="CL49" s="117"/>
      <c r="CM49" s="117"/>
      <c r="CN49" s="117"/>
      <c r="CO49" s="117"/>
      <c r="CP49" s="117"/>
      <c r="CQ49" s="117"/>
      <c r="CR49" s="117"/>
      <c r="CS49" s="117"/>
      <c r="CT49" s="111" t="str">
        <f aca="false">IF(B49&lt;&gt;"",SUMIF(BP$12:CS$12,"TLA",BP49:CS49), "")</f>
        <v/>
      </c>
      <c r="CU49" s="112" t="str">
        <f aca="false">IF(B49&lt;&gt;"",SUMIF(BP$12:CS$12,"AT",BP49:CS49), "")</f>
        <v/>
      </c>
      <c r="CV49" s="114" t="str">
        <f aca="false">IF(B49&lt;&gt;"",IFERROR(SUMIF(D$14:CS$14, "CLO1", D49:CS49)/'Grade computation'!I$4,""),"")</f>
        <v/>
      </c>
      <c r="CW49" s="115" t="str">
        <f aca="false">IF(CV49="","",IF(CV49&gt;=B$10,"Y","N"))</f>
        <v/>
      </c>
      <c r="CX49" s="115" t="str">
        <f aca="false">IF(CV49="","",IF(CV49&lt;50%,1,IF(AND(CV49&gt;=50%,CV49&lt;B$10),2,IF(CV49&gt;=B$10,3))))</f>
        <v/>
      </c>
      <c r="CY49" s="114" t="str">
        <f aca="false">IF(B49&lt;&gt;"",IFERROR(IF((SUMIF(D$14:CS$14,"CLO2",D49:CS49)/'Grade computation'!I$5)=0,0,(SUMIF(D$14:CS$14,"CLO2",D49:CS49)/'Grade computation'!I$5)),""),"")</f>
        <v/>
      </c>
      <c r="CZ49" s="115" t="str">
        <f aca="false">IF(CY49="","",IF(CY49&gt;=B$10,"Y","N"))</f>
        <v/>
      </c>
      <c r="DA49" s="115" t="str">
        <f aca="false">IF(CY49="","",IF(CY49&lt;50%,1,IF(AND(CY49&gt;=50%,CY49&lt;B$10),2,IF(CY49&gt;=B$10,3))))</f>
        <v/>
      </c>
      <c r="DB49" s="114" t="str">
        <f aca="false">IF(B49&lt;&gt;"",IFERROR(IF((SUMIF(D$14:CS$14,"CLO3",D49:CS49)/'Grade computation'!I$6)=0,0,(SUMIF(D$14:CS$14,"CLO3",D49:CS49)/'Grade computation'!I$6)),""),"")</f>
        <v/>
      </c>
      <c r="DC49" s="115" t="str">
        <f aca="false">IF(DB49="","",IF(DB49&gt;=B$10,"Y","N"))</f>
        <v/>
      </c>
      <c r="DD49" s="115" t="str">
        <f aca="false">IF(DB49="","",IF(DB49&lt;50%,1,IF(AND(DB49&gt;=50%,DB49&lt;B$10),2,IF(DB49&gt;=B$10,3))))</f>
        <v/>
      </c>
      <c r="DE49" s="114" t="str">
        <f aca="false">IF(B49&lt;&gt;"",IFERROR(SUMIF(D$14:CS$14,"CLO4",D49:CS49)/'Grade computation'!I$7,""),"")</f>
        <v/>
      </c>
      <c r="DF49" s="115" t="str">
        <f aca="false">IF(DE49="","",IF(DE49&gt;=B$10,"Y","N"))</f>
        <v/>
      </c>
      <c r="DG49" s="115" t="str">
        <f aca="false">IF(DE49="","",IF(DE49&lt;50%,1,IF(AND(DE49&gt;=50%,DE49&lt;B$10),2,IF(DE49&gt;=B$10,3))))</f>
        <v/>
      </c>
      <c r="DH49" s="114" t="str">
        <f aca="false">IF(B49&lt;&gt;"",IFERROR(IF((SUMIF(D$14:CS$14,"CLO5",D49:CS49)/'Grade computation'!I$8)=0,0,(SUMIF(D$14:CS$14,"CLO5",D49:CS49)/'Grade computation'!I$8)),""),"")</f>
        <v/>
      </c>
      <c r="DI49" s="115" t="str">
        <f aca="false">IF(DH49="","",IF(DH49&gt;=B$10,"Y","N"))</f>
        <v/>
      </c>
      <c r="DJ49" s="115" t="str">
        <f aca="false">IF(DH49="","",IF(DH49&lt;50%,1,IF(AND(DH49&gt;=50%,DH49&lt;B$10),2,IF(DH49&gt;=B$10,3))))</f>
        <v/>
      </c>
      <c r="DK49" s="114" t="str">
        <f aca="false">IF(B49&lt;&gt;"",IFERROR(IF((SUMIF(D$14:CS$14,"CLO6",D49:CS49)/'Grade computation'!I$9)=0,0,(SUMIF(D$14:CS$14,"CLO6",D49:CS49)/'Grade computation'!I$9)),""),"")</f>
        <v/>
      </c>
      <c r="DL49" s="115" t="str">
        <f aca="false">IF(DK49="","",IF(DK49&gt;=B$10,"Y","N"))</f>
        <v/>
      </c>
      <c r="DM49" s="115" t="str">
        <f aca="false">IF(DK49="","",IF(DK49&lt;50%,1,IF(AND(DK49&gt;=50%,DK49&lt;B$10),2,IF(DK49&gt;=B$10,3))))</f>
        <v/>
      </c>
      <c r="DN49" s="114" t="str">
        <f aca="false">IF(B49&lt;&gt;"",IFERROR(IF((SUMIF(D$14:CS$14,"CLO7",D49:CS49)/'Grade computation'!I$10)=0,0,(SUMIF(D$14:CS$14,"CLO7",D49:CS49)/'Grade computation'!I$10)),""),"")</f>
        <v/>
      </c>
      <c r="DO49" s="115" t="str">
        <f aca="false">IF(DN49="","",IF(DN49&gt;=B$10,"Y","N"))</f>
        <v/>
      </c>
      <c r="DP49" s="115" t="str">
        <f aca="false">IF(DN49="","",IF(DN49&lt;50%,1,IF(AND(DN49&gt;=50%,DN49&lt;B$10),2,IF(DN49&gt;=B$10,3))))</f>
        <v/>
      </c>
      <c r="DQ49" s="114" t="str">
        <f aca="false">IF(B49&lt;&gt;"",IFERROR(IF((SUMIF(D$14:CS$14,"CLO8",D49:CS49)/'Grade computation'!I$11)=0,0,(SUMIF(D$14:CS$14,"CLO8",D49:CS49)/'Grade computation'!I$11)),""),"")</f>
        <v/>
      </c>
      <c r="DR49" s="115" t="str">
        <f aca="false">IF(DQ49="","",IF(DQ49&gt;=B$10,"Y","N"))</f>
        <v/>
      </c>
      <c r="DS49" s="115" t="str">
        <f aca="false">IF(DQ49="","",IF(DQ49&lt;50%,1,IF(AND(DQ49&gt;=50%,DQ49&lt;B$10),2,IF(DQ49&gt;=B$10,3))))</f>
        <v/>
      </c>
      <c r="DT49" s="114" t="str">
        <f aca="false">IF(B49&lt;&gt;"",IFERROR(IF((SUMIF(D$14:CS$14,"CLO9",D49:CS49)/'Grade computation'!I$12)=0,0,(SUMIF(D$14:CS$14,"CLO9",D49:CS49)/'Grade computation'!I$12)),""),"")</f>
        <v/>
      </c>
      <c r="DU49" s="115" t="str">
        <f aca="false">IF(DT49="","",IF(DT49&gt;=B$10,"Y","N"))</f>
        <v/>
      </c>
      <c r="DV49" s="115" t="str">
        <f aca="false">IF(DT49="","",IF(DT49&lt;50%,1,IF(AND(DT49&gt;=50%,DT49&lt;B$10),2,IF(DT49&gt;=B$10,3))))</f>
        <v/>
      </c>
      <c r="DW49" s="114" t="str">
        <f aca="false">IF(B49&lt;&gt;"",IFERROR(IF((SUMIF(D$14:CS$14,"CLO10",D49:CS49)/'Grade computation'!I$13)=0,0,(SUMIF(D$14:CS$14,"CLO10",D49:CS49)/'Grade computation'!I$13)),""),"")</f>
        <v/>
      </c>
      <c r="DX49" s="115" t="str">
        <f aca="false">IF(DW49="","",IF(DW49&gt;=B$10,"Y","N"))</f>
        <v/>
      </c>
      <c r="DY49" s="115" t="str">
        <f aca="false">IF(DW49="","",IF(DW49&lt;50%,1,IF(AND(DW49&gt;=50%,DW49&lt;B$10),2,IF(DW49&gt;=B$10,3))))</f>
        <v/>
      </c>
      <c r="DZ49" s="13"/>
      <c r="EA49" s="13"/>
    </row>
    <row r="50" customFormat="false" ht="15.75" hidden="false" customHeight="true" outlineLevel="0" collapsed="false">
      <c r="A50" s="118"/>
      <c r="B50" s="119"/>
      <c r="C50" s="117"/>
      <c r="D50" s="117"/>
      <c r="E50" s="117"/>
      <c r="F50" s="117"/>
      <c r="G50" s="117"/>
      <c r="H50" s="117"/>
      <c r="I50" s="117"/>
      <c r="J50" s="117"/>
      <c r="K50" s="117"/>
      <c r="L50" s="117"/>
      <c r="M50" s="117"/>
      <c r="N50" s="117"/>
      <c r="O50" s="117"/>
      <c r="P50" s="117"/>
      <c r="Q50" s="117"/>
      <c r="R50" s="117"/>
      <c r="S50" s="117"/>
      <c r="T50" s="117"/>
      <c r="U50" s="117"/>
      <c r="V50" s="117"/>
      <c r="W50" s="117"/>
      <c r="X50" s="117"/>
      <c r="Y50" s="117"/>
      <c r="Z50" s="117"/>
      <c r="AA50" s="117"/>
      <c r="AB50" s="117"/>
      <c r="AC50" s="117"/>
      <c r="AD50" s="117"/>
      <c r="AE50" s="117"/>
      <c r="AF50" s="117"/>
      <c r="AG50" s="117"/>
      <c r="AH50" s="111" t="str">
        <f aca="false">IF(B50&lt;&gt;"",SUMIF(D$12:AG$12,"TLA",D50:AG50),"")</f>
        <v/>
      </c>
      <c r="AI50" s="112" t="str">
        <f aca="false">IF(B50&lt;&gt;"",SUMIF(D$12:AG$12,"AT",D50:AG50),"")</f>
        <v/>
      </c>
      <c r="AJ50" s="117"/>
      <c r="AK50" s="117"/>
      <c r="AL50" s="117"/>
      <c r="AM50" s="117"/>
      <c r="AN50" s="117"/>
      <c r="AO50" s="117"/>
      <c r="AP50" s="117"/>
      <c r="AQ50" s="117"/>
      <c r="AR50" s="117"/>
      <c r="AS50" s="117"/>
      <c r="AT50" s="117"/>
      <c r="AU50" s="117"/>
      <c r="AV50" s="117"/>
      <c r="AW50" s="117"/>
      <c r="AX50" s="117"/>
      <c r="AY50" s="117"/>
      <c r="AZ50" s="117"/>
      <c r="BA50" s="117"/>
      <c r="BB50" s="117"/>
      <c r="BC50" s="117"/>
      <c r="BD50" s="117"/>
      <c r="BE50" s="117"/>
      <c r="BF50" s="117"/>
      <c r="BG50" s="117"/>
      <c r="BH50" s="117"/>
      <c r="BI50" s="117"/>
      <c r="BJ50" s="117"/>
      <c r="BK50" s="117"/>
      <c r="BL50" s="117"/>
      <c r="BM50" s="117"/>
      <c r="BN50" s="111" t="str">
        <f aca="false">IF(B50&lt;&gt;"", SUMIF(AJ$12:BM$12,"TLA",AJ50:BM50), "")</f>
        <v/>
      </c>
      <c r="BO50" s="112" t="str">
        <f aca="false">IF(B50&lt;&gt;"", SUMIF(AJ$12:BM$12,"AT",AJ50:BM50), "")</f>
        <v/>
      </c>
      <c r="BP50" s="113"/>
      <c r="BQ50" s="113"/>
      <c r="BR50" s="113"/>
      <c r="BS50" s="113"/>
      <c r="BT50" s="113"/>
      <c r="BU50" s="113"/>
      <c r="BV50" s="113"/>
      <c r="BW50" s="113"/>
      <c r="BX50" s="113"/>
      <c r="BY50" s="113"/>
      <c r="BZ50" s="113"/>
      <c r="CA50" s="117"/>
      <c r="CB50" s="117"/>
      <c r="CC50" s="117"/>
      <c r="CD50" s="117"/>
      <c r="CE50" s="117"/>
      <c r="CF50" s="117"/>
      <c r="CG50" s="117"/>
      <c r="CH50" s="117"/>
      <c r="CI50" s="117"/>
      <c r="CJ50" s="117"/>
      <c r="CK50" s="117"/>
      <c r="CL50" s="117"/>
      <c r="CM50" s="117"/>
      <c r="CN50" s="117"/>
      <c r="CO50" s="117"/>
      <c r="CP50" s="117"/>
      <c r="CQ50" s="117"/>
      <c r="CR50" s="117"/>
      <c r="CS50" s="117"/>
      <c r="CT50" s="111" t="str">
        <f aca="false">IF(B50&lt;&gt;"",SUMIF(BP$12:CS$12,"TLA",BP50:CS50), "")</f>
        <v/>
      </c>
      <c r="CU50" s="112" t="str">
        <f aca="false">IF(B50&lt;&gt;"",SUMIF(BP$12:CS$12,"AT",BP50:CS50), "")</f>
        <v/>
      </c>
      <c r="CV50" s="114" t="str">
        <f aca="false">IF(B50&lt;&gt;"",IFERROR(SUMIF(D$14:CS$14, "CLO1", D50:CS50)/'Grade computation'!I$4,""),"")</f>
        <v/>
      </c>
      <c r="CW50" s="115" t="str">
        <f aca="false">IF(CV50="","",IF(CV50&gt;=B$10,"Y","N"))</f>
        <v/>
      </c>
      <c r="CX50" s="115" t="str">
        <f aca="false">IF(CV50="","",IF(CV50&lt;50%,1,IF(AND(CV50&gt;=50%,CV50&lt;B$10),2,IF(CV50&gt;=B$10,3))))</f>
        <v/>
      </c>
      <c r="CY50" s="114" t="str">
        <f aca="false">IF(B50&lt;&gt;"",IFERROR(IF((SUMIF(D$14:CS$14,"CLO2",D50:CS50)/'Grade computation'!I$5)=0,0,(SUMIF(D$14:CS$14,"CLO2",D50:CS50)/'Grade computation'!I$5)),""),"")</f>
        <v/>
      </c>
      <c r="CZ50" s="115" t="str">
        <f aca="false">IF(CY50="","",IF(CY50&gt;=B$10,"Y","N"))</f>
        <v/>
      </c>
      <c r="DA50" s="115" t="str">
        <f aca="false">IF(CY50="","",IF(CY50&lt;50%,1,IF(AND(CY50&gt;=50%,CY50&lt;B$10),2,IF(CY50&gt;=B$10,3))))</f>
        <v/>
      </c>
      <c r="DB50" s="114" t="str">
        <f aca="false">IF(B50&lt;&gt;"",IFERROR(IF((SUMIF(D$14:CS$14,"CLO3",D50:CS50)/'Grade computation'!I$6)=0,0,(SUMIF(D$14:CS$14,"CLO3",D50:CS50)/'Grade computation'!I$6)),""),"")</f>
        <v/>
      </c>
      <c r="DC50" s="115" t="str">
        <f aca="false">IF(DB50="","",IF(DB50&gt;=B$10,"Y","N"))</f>
        <v/>
      </c>
      <c r="DD50" s="115" t="str">
        <f aca="false">IF(DB50="","",IF(DB50&lt;50%,1,IF(AND(DB50&gt;=50%,DB50&lt;B$10),2,IF(DB50&gt;=B$10,3))))</f>
        <v/>
      </c>
      <c r="DE50" s="114" t="str">
        <f aca="false">IF(B50&lt;&gt;"",IFERROR(SUMIF(D$14:CS$14,"CLO4",D50:CS50)/'Grade computation'!I$7,""),"")</f>
        <v/>
      </c>
      <c r="DF50" s="115" t="str">
        <f aca="false">IF(DE50="","",IF(DE50&gt;=B$10,"Y","N"))</f>
        <v/>
      </c>
      <c r="DG50" s="115" t="str">
        <f aca="false">IF(DE50="","",IF(DE50&lt;50%,1,IF(AND(DE50&gt;=50%,DE50&lt;B$10),2,IF(DE50&gt;=B$10,3))))</f>
        <v/>
      </c>
      <c r="DH50" s="114" t="str">
        <f aca="false">IF(B50&lt;&gt;"",IFERROR(IF((SUMIF(D$14:CS$14,"CLO5",D50:CS50)/'Grade computation'!I$8)=0,0,(SUMIF(D$14:CS$14,"CLO5",D50:CS50)/'Grade computation'!I$8)),""),"")</f>
        <v/>
      </c>
      <c r="DI50" s="115" t="str">
        <f aca="false">IF(DH50="","",IF(DH50&gt;=B$10,"Y","N"))</f>
        <v/>
      </c>
      <c r="DJ50" s="115" t="str">
        <f aca="false">IF(DH50="","",IF(DH50&lt;50%,1,IF(AND(DH50&gt;=50%,DH50&lt;B$10),2,IF(DH50&gt;=B$10,3))))</f>
        <v/>
      </c>
      <c r="DK50" s="114" t="str">
        <f aca="false">IF(B50&lt;&gt;"",IFERROR(IF((SUMIF(D$14:CS$14,"CLO6",D50:CS50)/'Grade computation'!I$9)=0,0,(SUMIF(D$14:CS$14,"CLO6",D50:CS50)/'Grade computation'!I$9)),""),"")</f>
        <v/>
      </c>
      <c r="DL50" s="115" t="str">
        <f aca="false">IF(DK50="","",IF(DK50&gt;=B$10,"Y","N"))</f>
        <v/>
      </c>
      <c r="DM50" s="115" t="str">
        <f aca="false">IF(DK50="","",IF(DK50&lt;50%,1,IF(AND(DK50&gt;=50%,DK50&lt;B$10),2,IF(DK50&gt;=B$10,3))))</f>
        <v/>
      </c>
      <c r="DN50" s="114" t="str">
        <f aca="false">IF(B50&lt;&gt;"",IFERROR(IF((SUMIF(D$14:CS$14,"CLO7",D50:CS50)/'Grade computation'!I$10)=0,0,(SUMIF(D$14:CS$14,"CLO7",D50:CS50)/'Grade computation'!I$10)),""),"")</f>
        <v/>
      </c>
      <c r="DO50" s="115" t="str">
        <f aca="false">IF(DN50="","",IF(DN50&gt;=B$10,"Y","N"))</f>
        <v/>
      </c>
      <c r="DP50" s="115" t="str">
        <f aca="false">IF(DN50="","",IF(DN50&lt;50%,1,IF(AND(DN50&gt;=50%,DN50&lt;B$10),2,IF(DN50&gt;=B$10,3))))</f>
        <v/>
      </c>
      <c r="DQ50" s="114" t="str">
        <f aca="false">IF(B50&lt;&gt;"",IFERROR(IF((SUMIF(D$14:CS$14,"CLO8",D50:CS50)/'Grade computation'!I$11)=0,0,(SUMIF(D$14:CS$14,"CLO8",D50:CS50)/'Grade computation'!I$11)),""),"")</f>
        <v/>
      </c>
      <c r="DR50" s="115" t="str">
        <f aca="false">IF(DQ50="","",IF(DQ50&gt;=B$10,"Y","N"))</f>
        <v/>
      </c>
      <c r="DS50" s="115" t="str">
        <f aca="false">IF(DQ50="","",IF(DQ50&lt;50%,1,IF(AND(DQ50&gt;=50%,DQ50&lt;B$10),2,IF(DQ50&gt;=B$10,3))))</f>
        <v/>
      </c>
      <c r="DT50" s="114" t="str">
        <f aca="false">IF(B50&lt;&gt;"",IFERROR(IF((SUMIF(D$14:CS$14,"CLO9",D50:CS50)/'Grade computation'!I$12)=0,0,(SUMIF(D$14:CS$14,"CLO9",D50:CS50)/'Grade computation'!I$12)),""),"")</f>
        <v/>
      </c>
      <c r="DU50" s="115" t="str">
        <f aca="false">IF(DT50="","",IF(DT50&gt;=B$10,"Y","N"))</f>
        <v/>
      </c>
      <c r="DV50" s="115" t="str">
        <f aca="false">IF(DT50="","",IF(DT50&lt;50%,1,IF(AND(DT50&gt;=50%,DT50&lt;B$10),2,IF(DT50&gt;=B$10,3))))</f>
        <v/>
      </c>
      <c r="DW50" s="114" t="str">
        <f aca="false">IF(B50&lt;&gt;"",IFERROR(IF((SUMIF(D$14:CS$14,"CLO10",D50:CS50)/'Grade computation'!I$13)=0,0,(SUMIF(D$14:CS$14,"CLO10",D50:CS50)/'Grade computation'!I$13)),""),"")</f>
        <v/>
      </c>
      <c r="DX50" s="115" t="str">
        <f aca="false">IF(DW50="","",IF(DW50&gt;=B$10,"Y","N"))</f>
        <v/>
      </c>
      <c r="DY50" s="115" t="str">
        <f aca="false">IF(DW50="","",IF(DW50&lt;50%,1,IF(AND(DW50&gt;=50%,DW50&lt;B$10),2,IF(DW50&gt;=B$10,3))))</f>
        <v/>
      </c>
      <c r="DZ50" s="13"/>
      <c r="EA50" s="13"/>
    </row>
    <row r="51" customFormat="false" ht="15.75" hidden="false" customHeight="true" outlineLevel="0" collapsed="false">
      <c r="A51" s="118"/>
      <c r="B51" s="119"/>
      <c r="C51" s="117"/>
      <c r="D51" s="117"/>
      <c r="E51" s="117"/>
      <c r="F51" s="117"/>
      <c r="G51" s="117"/>
      <c r="H51" s="117"/>
      <c r="I51" s="117"/>
      <c r="J51" s="117"/>
      <c r="K51" s="117"/>
      <c r="L51" s="117"/>
      <c r="M51" s="117"/>
      <c r="N51" s="117"/>
      <c r="O51" s="117"/>
      <c r="P51" s="117"/>
      <c r="Q51" s="117"/>
      <c r="R51" s="117"/>
      <c r="S51" s="117"/>
      <c r="T51" s="117"/>
      <c r="U51" s="117"/>
      <c r="V51" s="117"/>
      <c r="W51" s="117"/>
      <c r="X51" s="117"/>
      <c r="Y51" s="117"/>
      <c r="Z51" s="117"/>
      <c r="AA51" s="117"/>
      <c r="AB51" s="117"/>
      <c r="AC51" s="117"/>
      <c r="AD51" s="117"/>
      <c r="AE51" s="117"/>
      <c r="AF51" s="117"/>
      <c r="AG51" s="117"/>
      <c r="AH51" s="111" t="str">
        <f aca="false">IF(B51&lt;&gt;"",SUMIF(D$12:AG$12,"TLA",D51:AG51),"")</f>
        <v/>
      </c>
      <c r="AI51" s="112" t="str">
        <f aca="false">IF(B51&lt;&gt;"",SUMIF(D$12:AG$12,"AT",D51:AG51),"")</f>
        <v/>
      </c>
      <c r="AJ51" s="117"/>
      <c r="AK51" s="117"/>
      <c r="AL51" s="117"/>
      <c r="AM51" s="117"/>
      <c r="AN51" s="117"/>
      <c r="AO51" s="117"/>
      <c r="AP51" s="117"/>
      <c r="AQ51" s="117"/>
      <c r="AR51" s="117"/>
      <c r="AS51" s="117"/>
      <c r="AT51" s="117"/>
      <c r="AU51" s="117"/>
      <c r="AV51" s="117"/>
      <c r="AW51" s="117"/>
      <c r="AX51" s="117"/>
      <c r="AY51" s="117"/>
      <c r="AZ51" s="117"/>
      <c r="BA51" s="117"/>
      <c r="BB51" s="117"/>
      <c r="BC51" s="117"/>
      <c r="BD51" s="117"/>
      <c r="BE51" s="117"/>
      <c r="BF51" s="117"/>
      <c r="BG51" s="117"/>
      <c r="BH51" s="117"/>
      <c r="BI51" s="117"/>
      <c r="BJ51" s="117"/>
      <c r="BK51" s="117"/>
      <c r="BL51" s="117"/>
      <c r="BM51" s="117"/>
      <c r="BN51" s="111" t="str">
        <f aca="false">IF(B51&lt;&gt;"", SUMIF(AJ$12:BM$12,"TLA",AJ51:BM51), "")</f>
        <v/>
      </c>
      <c r="BO51" s="112" t="str">
        <f aca="false">IF(B51&lt;&gt;"", SUMIF(AJ$12:BM$12,"AT",AJ51:BM51), "")</f>
        <v/>
      </c>
      <c r="BP51" s="113"/>
      <c r="BQ51" s="113"/>
      <c r="BR51" s="113"/>
      <c r="BS51" s="113"/>
      <c r="BT51" s="113"/>
      <c r="BU51" s="113"/>
      <c r="BV51" s="113"/>
      <c r="BW51" s="113"/>
      <c r="BX51" s="113"/>
      <c r="BY51" s="113"/>
      <c r="BZ51" s="113"/>
      <c r="CA51" s="117"/>
      <c r="CB51" s="117"/>
      <c r="CC51" s="117"/>
      <c r="CD51" s="117"/>
      <c r="CE51" s="117"/>
      <c r="CF51" s="117"/>
      <c r="CG51" s="117"/>
      <c r="CH51" s="117"/>
      <c r="CI51" s="117"/>
      <c r="CJ51" s="117"/>
      <c r="CK51" s="117"/>
      <c r="CL51" s="117"/>
      <c r="CM51" s="117"/>
      <c r="CN51" s="117"/>
      <c r="CO51" s="117"/>
      <c r="CP51" s="117"/>
      <c r="CQ51" s="117"/>
      <c r="CR51" s="117"/>
      <c r="CS51" s="117"/>
      <c r="CT51" s="111" t="str">
        <f aca="false">IF(B51&lt;&gt;"",SUMIF(BP$12:CS$12,"TLA",BP51:CS51), "")</f>
        <v/>
      </c>
      <c r="CU51" s="112" t="str">
        <f aca="false">IF(B51&lt;&gt;"",SUMIF(BP$12:CS$12,"AT",BP51:CS51), "")</f>
        <v/>
      </c>
      <c r="CV51" s="114" t="str">
        <f aca="false">IF(B51&lt;&gt;"",IFERROR(SUMIF(D$14:CS$14, "CLO1", D51:CS51)/'Grade computation'!I$4,""),"")</f>
        <v/>
      </c>
      <c r="CW51" s="115" t="str">
        <f aca="false">IF(CV51="","",IF(CV51&gt;=B$10,"Y","N"))</f>
        <v/>
      </c>
      <c r="CX51" s="115" t="str">
        <f aca="false">IF(CV51="","",IF(CV51&lt;50%,1,IF(AND(CV51&gt;=50%,CV51&lt;B$10),2,IF(CV51&gt;=B$10,3))))</f>
        <v/>
      </c>
      <c r="CY51" s="114" t="str">
        <f aca="false">IF(B51&lt;&gt;"",IFERROR(IF((SUMIF(D$14:CS$14,"CLO2",D51:CS51)/'Grade computation'!I$5)=0,0,(SUMIF(D$14:CS$14,"CLO2",D51:CS51)/'Grade computation'!I$5)),""),"")</f>
        <v/>
      </c>
      <c r="CZ51" s="115" t="str">
        <f aca="false">IF(CY51="","",IF(CY51&gt;=B$10,"Y","N"))</f>
        <v/>
      </c>
      <c r="DA51" s="115" t="str">
        <f aca="false">IF(CY51="","",IF(CY51&lt;50%,1,IF(AND(CY51&gt;=50%,CY51&lt;B$10),2,IF(CY51&gt;=B$10,3))))</f>
        <v/>
      </c>
      <c r="DB51" s="114" t="str">
        <f aca="false">IF(B51&lt;&gt;"",IFERROR(IF((SUMIF(D$14:CS$14,"CLO3",D51:CS51)/'Grade computation'!I$6)=0,0,(SUMIF(D$14:CS$14,"CLO3",D51:CS51)/'Grade computation'!I$6)),""),"")</f>
        <v/>
      </c>
      <c r="DC51" s="115" t="str">
        <f aca="false">IF(DB51="","",IF(DB51&gt;=B$10,"Y","N"))</f>
        <v/>
      </c>
      <c r="DD51" s="115" t="str">
        <f aca="false">IF(DB51="","",IF(DB51&lt;50%,1,IF(AND(DB51&gt;=50%,DB51&lt;B$10),2,IF(DB51&gt;=B$10,3))))</f>
        <v/>
      </c>
      <c r="DE51" s="114" t="str">
        <f aca="false">IF(B51&lt;&gt;"",IFERROR(SUMIF(D$14:CS$14,"CLO4",D51:CS51)/'Grade computation'!I$7,""),"")</f>
        <v/>
      </c>
      <c r="DF51" s="115" t="str">
        <f aca="false">IF(DE51="","",IF(DE51&gt;=B$10,"Y","N"))</f>
        <v/>
      </c>
      <c r="DG51" s="115" t="str">
        <f aca="false">IF(DE51="","",IF(DE51&lt;50%,1,IF(AND(DE51&gt;=50%,DE51&lt;B$10),2,IF(DE51&gt;=B$10,3))))</f>
        <v/>
      </c>
      <c r="DH51" s="114" t="str">
        <f aca="false">IF(B51&lt;&gt;"",IFERROR(IF((SUMIF(D$14:CS$14,"CLO5",D51:CS51)/'Grade computation'!I$8)=0,0,(SUMIF(D$14:CS$14,"CLO5",D51:CS51)/'Grade computation'!I$8)),""),"")</f>
        <v/>
      </c>
      <c r="DI51" s="115" t="str">
        <f aca="false">IF(DH51="","",IF(DH51&gt;=B$10,"Y","N"))</f>
        <v/>
      </c>
      <c r="DJ51" s="115" t="str">
        <f aca="false">IF(DH51="","",IF(DH51&lt;50%,1,IF(AND(DH51&gt;=50%,DH51&lt;B$10),2,IF(DH51&gt;=B$10,3))))</f>
        <v/>
      </c>
      <c r="DK51" s="114" t="str">
        <f aca="false">IF(B51&lt;&gt;"",IFERROR(IF((SUMIF(D$14:CS$14,"CLO6",D51:CS51)/'Grade computation'!I$9)=0,0,(SUMIF(D$14:CS$14,"CLO6",D51:CS51)/'Grade computation'!I$9)),""),"")</f>
        <v/>
      </c>
      <c r="DL51" s="115" t="str">
        <f aca="false">IF(DK51="","",IF(DK51&gt;=B$10,"Y","N"))</f>
        <v/>
      </c>
      <c r="DM51" s="115" t="str">
        <f aca="false">IF(DK51="","",IF(DK51&lt;50%,1,IF(AND(DK51&gt;=50%,DK51&lt;B$10),2,IF(DK51&gt;=B$10,3))))</f>
        <v/>
      </c>
      <c r="DN51" s="114" t="str">
        <f aca="false">IF(B51&lt;&gt;"",IFERROR(IF((SUMIF(D$14:CS$14,"CLO7",D51:CS51)/'Grade computation'!I$10)=0,0,(SUMIF(D$14:CS$14,"CLO7",D51:CS51)/'Grade computation'!I$10)),""),"")</f>
        <v/>
      </c>
      <c r="DO51" s="115" t="str">
        <f aca="false">IF(DN51="","",IF(DN51&gt;=B$10,"Y","N"))</f>
        <v/>
      </c>
      <c r="DP51" s="115" t="str">
        <f aca="false">IF(DN51="","",IF(DN51&lt;50%,1,IF(AND(DN51&gt;=50%,DN51&lt;B$10),2,IF(DN51&gt;=B$10,3))))</f>
        <v/>
      </c>
      <c r="DQ51" s="114" t="str">
        <f aca="false">IF(B51&lt;&gt;"",IFERROR(IF((SUMIF(D$14:CS$14,"CLO8",D51:CS51)/'Grade computation'!I$11)=0,0,(SUMIF(D$14:CS$14,"CLO8",D51:CS51)/'Grade computation'!I$11)),""),"")</f>
        <v/>
      </c>
      <c r="DR51" s="115" t="str">
        <f aca="false">IF(DQ51="","",IF(DQ51&gt;=B$10,"Y","N"))</f>
        <v/>
      </c>
      <c r="DS51" s="115" t="str">
        <f aca="false">IF(DQ51="","",IF(DQ51&lt;50%,1,IF(AND(DQ51&gt;=50%,DQ51&lt;B$10),2,IF(DQ51&gt;=B$10,3))))</f>
        <v/>
      </c>
      <c r="DT51" s="114" t="str">
        <f aca="false">IF(B51&lt;&gt;"",IFERROR(IF((SUMIF(D$14:CS$14,"CLO9",D51:CS51)/'Grade computation'!I$12)=0,0,(SUMIF(D$14:CS$14,"CLO9",D51:CS51)/'Grade computation'!I$12)),""),"")</f>
        <v/>
      </c>
      <c r="DU51" s="115" t="str">
        <f aca="false">IF(DT51="","",IF(DT51&gt;=B$10,"Y","N"))</f>
        <v/>
      </c>
      <c r="DV51" s="115" t="str">
        <f aca="false">IF(DT51="","",IF(DT51&lt;50%,1,IF(AND(DT51&gt;=50%,DT51&lt;B$10),2,IF(DT51&gt;=B$10,3))))</f>
        <v/>
      </c>
      <c r="DW51" s="114" t="str">
        <f aca="false">IF(B51&lt;&gt;"",IFERROR(IF((SUMIF(D$14:CS$14,"CLO10",D51:CS51)/'Grade computation'!I$13)=0,0,(SUMIF(D$14:CS$14,"CLO10",D51:CS51)/'Grade computation'!I$13)),""),"")</f>
        <v/>
      </c>
      <c r="DX51" s="115" t="str">
        <f aca="false">IF(DW51="","",IF(DW51&gt;=B$10,"Y","N"))</f>
        <v/>
      </c>
      <c r="DY51" s="115" t="str">
        <f aca="false">IF(DW51="","",IF(DW51&lt;50%,1,IF(AND(DW51&gt;=50%,DW51&lt;B$10),2,IF(DW51&gt;=B$10,3))))</f>
        <v/>
      </c>
      <c r="DZ51" s="13"/>
      <c r="EA51" s="13"/>
    </row>
    <row r="52" customFormat="false" ht="15.75" hidden="false" customHeight="true" outlineLevel="0" collapsed="false">
      <c r="A52" s="118"/>
      <c r="B52" s="119"/>
      <c r="C52" s="117"/>
      <c r="D52" s="117"/>
      <c r="E52" s="117"/>
      <c r="F52" s="117"/>
      <c r="G52" s="117"/>
      <c r="H52" s="117"/>
      <c r="I52" s="117"/>
      <c r="J52" s="117"/>
      <c r="K52" s="117"/>
      <c r="L52" s="117"/>
      <c r="M52" s="117"/>
      <c r="N52" s="117"/>
      <c r="O52" s="117"/>
      <c r="P52" s="117"/>
      <c r="Q52" s="117"/>
      <c r="R52" s="117"/>
      <c r="S52" s="117"/>
      <c r="T52" s="117"/>
      <c r="U52" s="117"/>
      <c r="V52" s="117"/>
      <c r="W52" s="117"/>
      <c r="X52" s="117"/>
      <c r="Y52" s="117"/>
      <c r="Z52" s="117"/>
      <c r="AA52" s="117"/>
      <c r="AB52" s="117"/>
      <c r="AC52" s="117"/>
      <c r="AD52" s="117"/>
      <c r="AE52" s="117"/>
      <c r="AF52" s="117"/>
      <c r="AG52" s="117"/>
      <c r="AH52" s="111" t="str">
        <f aca="false">IF(B52&lt;&gt;"",SUMIF(D$12:AG$12,"TLA",D52:AG52),"")</f>
        <v/>
      </c>
      <c r="AI52" s="112" t="str">
        <f aca="false">IF(B52&lt;&gt;"",SUMIF(D$12:AG$12,"AT",D52:AG52),"")</f>
        <v/>
      </c>
      <c r="AJ52" s="117"/>
      <c r="AK52" s="117"/>
      <c r="AL52" s="117"/>
      <c r="AM52" s="117"/>
      <c r="AN52" s="117"/>
      <c r="AO52" s="117"/>
      <c r="AP52" s="117"/>
      <c r="AQ52" s="117"/>
      <c r="AR52" s="117"/>
      <c r="AS52" s="117"/>
      <c r="AT52" s="117"/>
      <c r="AU52" s="117"/>
      <c r="AV52" s="117"/>
      <c r="AW52" s="117"/>
      <c r="AX52" s="117"/>
      <c r="AY52" s="117"/>
      <c r="AZ52" s="117"/>
      <c r="BA52" s="117"/>
      <c r="BB52" s="117"/>
      <c r="BC52" s="117"/>
      <c r="BD52" s="117"/>
      <c r="BE52" s="117"/>
      <c r="BF52" s="117"/>
      <c r="BG52" s="117"/>
      <c r="BH52" s="117"/>
      <c r="BI52" s="117"/>
      <c r="BJ52" s="117"/>
      <c r="BK52" s="117"/>
      <c r="BL52" s="117"/>
      <c r="BM52" s="117"/>
      <c r="BN52" s="111" t="str">
        <f aca="false">IF(B52&lt;&gt;"", SUMIF(AJ$12:BM$12,"TLA",AJ52:BM52), "")</f>
        <v/>
      </c>
      <c r="BO52" s="112" t="str">
        <f aca="false">IF(B52&lt;&gt;"", SUMIF(AJ$12:BM$12,"AT",AJ52:BM52), "")</f>
        <v/>
      </c>
      <c r="BP52" s="113"/>
      <c r="BQ52" s="113"/>
      <c r="BR52" s="113"/>
      <c r="BS52" s="113"/>
      <c r="BT52" s="113"/>
      <c r="BU52" s="113"/>
      <c r="BV52" s="113"/>
      <c r="BW52" s="113"/>
      <c r="BX52" s="113"/>
      <c r="BY52" s="113"/>
      <c r="BZ52" s="113"/>
      <c r="CA52" s="117"/>
      <c r="CB52" s="117"/>
      <c r="CC52" s="117"/>
      <c r="CD52" s="117"/>
      <c r="CE52" s="117"/>
      <c r="CF52" s="117"/>
      <c r="CG52" s="117"/>
      <c r="CH52" s="117"/>
      <c r="CI52" s="117"/>
      <c r="CJ52" s="117"/>
      <c r="CK52" s="117"/>
      <c r="CL52" s="117"/>
      <c r="CM52" s="117"/>
      <c r="CN52" s="117"/>
      <c r="CO52" s="117"/>
      <c r="CP52" s="117"/>
      <c r="CQ52" s="117"/>
      <c r="CR52" s="117"/>
      <c r="CS52" s="117"/>
      <c r="CT52" s="111" t="str">
        <f aca="false">IF(B52&lt;&gt;"",SUMIF(BP$12:CS$12,"TLA",BP52:CS52), "")</f>
        <v/>
      </c>
      <c r="CU52" s="112" t="str">
        <f aca="false">IF(B52&lt;&gt;"",SUMIF(BP$12:CS$12,"AT",BP52:CS52), "")</f>
        <v/>
      </c>
      <c r="CV52" s="114" t="str">
        <f aca="false">IF(B52&lt;&gt;"",IFERROR(SUMIF(D$14:CS$14, "CLO1", D52:CS52)/'Grade computation'!I$4,""),"")</f>
        <v/>
      </c>
      <c r="CW52" s="115" t="str">
        <f aca="false">IF(CV52="","",IF(CV52&gt;=B$10,"Y","N"))</f>
        <v/>
      </c>
      <c r="CX52" s="115" t="str">
        <f aca="false">IF(CV52="","",IF(CV52&lt;50%,1,IF(AND(CV52&gt;=50%,CV52&lt;B$10),2,IF(CV52&gt;=B$10,3))))</f>
        <v/>
      </c>
      <c r="CY52" s="114" t="str">
        <f aca="false">IF(B52&lt;&gt;"",IFERROR(IF((SUMIF(D$14:CS$14,"CLO2",D52:CS52)/'Grade computation'!I$5)=0,0,(SUMIF(D$14:CS$14,"CLO2",D52:CS52)/'Grade computation'!I$5)),""),"")</f>
        <v/>
      </c>
      <c r="CZ52" s="115" t="str">
        <f aca="false">IF(CY52="","",IF(CY52&gt;=B$10,"Y","N"))</f>
        <v/>
      </c>
      <c r="DA52" s="115" t="str">
        <f aca="false">IF(CY52="","",IF(CY52&lt;50%,1,IF(AND(CY52&gt;=50%,CY52&lt;B$10),2,IF(CY52&gt;=B$10,3))))</f>
        <v/>
      </c>
      <c r="DB52" s="114" t="str">
        <f aca="false">IF(B52&lt;&gt;"",IFERROR(IF((SUMIF(D$14:CS$14,"CLO3",D52:CS52)/'Grade computation'!I$6)=0,0,(SUMIF(D$14:CS$14,"CLO3",D52:CS52)/'Grade computation'!I$6)),""),"")</f>
        <v/>
      </c>
      <c r="DC52" s="115" t="str">
        <f aca="false">IF(DB52="","",IF(DB52&gt;=B$10,"Y","N"))</f>
        <v/>
      </c>
      <c r="DD52" s="115" t="str">
        <f aca="false">IF(DB52="","",IF(DB52&lt;50%,1,IF(AND(DB52&gt;=50%,DB52&lt;B$10),2,IF(DB52&gt;=B$10,3))))</f>
        <v/>
      </c>
      <c r="DE52" s="114" t="str">
        <f aca="false">IF(B52&lt;&gt;"",IFERROR(SUMIF(D$14:CS$14,"CLO4",D52:CS52)/'Grade computation'!I$7,""),"")</f>
        <v/>
      </c>
      <c r="DF52" s="115" t="str">
        <f aca="false">IF(DE52="","",IF(DE52&gt;=B$10,"Y","N"))</f>
        <v/>
      </c>
      <c r="DG52" s="115" t="str">
        <f aca="false">IF(DE52="","",IF(DE52&lt;50%,1,IF(AND(DE52&gt;=50%,DE52&lt;B$10),2,IF(DE52&gt;=B$10,3))))</f>
        <v/>
      </c>
      <c r="DH52" s="114" t="str">
        <f aca="false">IF(B52&lt;&gt;"",IFERROR(IF((SUMIF(D$14:CS$14,"CLO5",D52:CS52)/'Grade computation'!I$8)=0,0,(SUMIF(D$14:CS$14,"CLO5",D52:CS52)/'Grade computation'!I$8)),""),"")</f>
        <v/>
      </c>
      <c r="DI52" s="115" t="str">
        <f aca="false">IF(DH52="","",IF(DH52&gt;=B$10,"Y","N"))</f>
        <v/>
      </c>
      <c r="DJ52" s="115" t="str">
        <f aca="false">IF(DH52="","",IF(DH52&lt;50%,1,IF(AND(DH52&gt;=50%,DH52&lt;B$10),2,IF(DH52&gt;=B$10,3))))</f>
        <v/>
      </c>
      <c r="DK52" s="114" t="str">
        <f aca="false">IF(B52&lt;&gt;"",IFERROR(IF((SUMIF(D$14:CS$14,"CLO6",D52:CS52)/'Grade computation'!I$9)=0,0,(SUMIF(D$14:CS$14,"CLO6",D52:CS52)/'Grade computation'!I$9)),""),"")</f>
        <v/>
      </c>
      <c r="DL52" s="115" t="str">
        <f aca="false">IF(DK52="","",IF(DK52&gt;=B$10,"Y","N"))</f>
        <v/>
      </c>
      <c r="DM52" s="115" t="str">
        <f aca="false">IF(DK52="","",IF(DK52&lt;50%,1,IF(AND(DK52&gt;=50%,DK52&lt;B$10),2,IF(DK52&gt;=B$10,3))))</f>
        <v/>
      </c>
      <c r="DN52" s="114" t="str">
        <f aca="false">IF(B52&lt;&gt;"",IFERROR(IF((SUMIF(D$14:CS$14,"CLO7",D52:CS52)/'Grade computation'!I$10)=0,0,(SUMIF(D$14:CS$14,"CLO7",D52:CS52)/'Grade computation'!I$10)),""),"")</f>
        <v/>
      </c>
      <c r="DO52" s="115" t="str">
        <f aca="false">IF(DN52="","",IF(DN52&gt;=B$10,"Y","N"))</f>
        <v/>
      </c>
      <c r="DP52" s="115" t="str">
        <f aca="false">IF(DN52="","",IF(DN52&lt;50%,1,IF(AND(DN52&gt;=50%,DN52&lt;B$10),2,IF(DN52&gt;=B$10,3))))</f>
        <v/>
      </c>
      <c r="DQ52" s="114" t="str">
        <f aca="false">IF(B52&lt;&gt;"",IFERROR(IF((SUMIF(D$14:CS$14,"CLO8",D52:CS52)/'Grade computation'!I$11)=0,0,(SUMIF(D$14:CS$14,"CLO8",D52:CS52)/'Grade computation'!I$11)),""),"")</f>
        <v/>
      </c>
      <c r="DR52" s="115" t="str">
        <f aca="false">IF(DQ52="","",IF(DQ52&gt;=B$10,"Y","N"))</f>
        <v/>
      </c>
      <c r="DS52" s="115" t="str">
        <f aca="false">IF(DQ52="","",IF(DQ52&lt;50%,1,IF(AND(DQ52&gt;=50%,DQ52&lt;B$10),2,IF(DQ52&gt;=B$10,3))))</f>
        <v/>
      </c>
      <c r="DT52" s="114" t="str">
        <f aca="false">IF(B52&lt;&gt;"",IFERROR(IF((SUMIF(D$14:CS$14,"CLO9",D52:CS52)/'Grade computation'!I$12)=0,0,(SUMIF(D$14:CS$14,"CLO9",D52:CS52)/'Grade computation'!I$12)),""),"")</f>
        <v/>
      </c>
      <c r="DU52" s="115" t="str">
        <f aca="false">IF(DT52="","",IF(DT52&gt;=B$10,"Y","N"))</f>
        <v/>
      </c>
      <c r="DV52" s="115" t="str">
        <f aca="false">IF(DT52="","",IF(DT52&lt;50%,1,IF(AND(DT52&gt;=50%,DT52&lt;B$10),2,IF(DT52&gt;=B$10,3))))</f>
        <v/>
      </c>
      <c r="DW52" s="114" t="str">
        <f aca="false">IF(B52&lt;&gt;"",IFERROR(IF((SUMIF(D$14:CS$14,"CLO10",D52:CS52)/'Grade computation'!I$13)=0,0,(SUMIF(D$14:CS$14,"CLO10",D52:CS52)/'Grade computation'!I$13)),""),"")</f>
        <v/>
      </c>
      <c r="DX52" s="115" t="str">
        <f aca="false">IF(DW52="","",IF(DW52&gt;=B$10,"Y","N"))</f>
        <v/>
      </c>
      <c r="DY52" s="115" t="str">
        <f aca="false">IF(DW52="","",IF(DW52&lt;50%,1,IF(AND(DW52&gt;=50%,DW52&lt;B$10),2,IF(DW52&gt;=B$10,3))))</f>
        <v/>
      </c>
      <c r="DZ52" s="13"/>
      <c r="EA52" s="13"/>
    </row>
    <row r="53" customFormat="false" ht="15.75" hidden="false" customHeight="true" outlineLevel="0" collapsed="false">
      <c r="A53" s="118"/>
      <c r="B53" s="119"/>
      <c r="C53" s="117"/>
      <c r="D53" s="117"/>
      <c r="E53" s="117"/>
      <c r="F53" s="117"/>
      <c r="G53" s="117"/>
      <c r="H53" s="117"/>
      <c r="I53" s="117"/>
      <c r="J53" s="117"/>
      <c r="K53" s="117"/>
      <c r="L53" s="117"/>
      <c r="M53" s="117"/>
      <c r="N53" s="117"/>
      <c r="O53" s="117"/>
      <c r="P53" s="117"/>
      <c r="Q53" s="117"/>
      <c r="R53" s="117"/>
      <c r="S53" s="117"/>
      <c r="T53" s="117"/>
      <c r="U53" s="117"/>
      <c r="V53" s="117"/>
      <c r="W53" s="117"/>
      <c r="X53" s="117"/>
      <c r="Y53" s="117"/>
      <c r="Z53" s="117"/>
      <c r="AA53" s="117"/>
      <c r="AB53" s="117"/>
      <c r="AC53" s="117"/>
      <c r="AD53" s="117"/>
      <c r="AE53" s="117"/>
      <c r="AF53" s="117"/>
      <c r="AG53" s="117"/>
      <c r="AH53" s="111" t="str">
        <f aca="false">IF(B53&lt;&gt;"",SUMIF(D$12:AG$12,"TLA",D53:AG53),"")</f>
        <v/>
      </c>
      <c r="AI53" s="112" t="str">
        <f aca="false">IF(B53&lt;&gt;"",SUMIF(D$12:AG$12,"AT",D53:AG53),"")</f>
        <v/>
      </c>
      <c r="AJ53" s="117"/>
      <c r="AK53" s="117"/>
      <c r="AL53" s="117"/>
      <c r="AM53" s="117"/>
      <c r="AN53" s="117"/>
      <c r="AO53" s="117"/>
      <c r="AP53" s="117"/>
      <c r="AQ53" s="117"/>
      <c r="AR53" s="117"/>
      <c r="AS53" s="117"/>
      <c r="AT53" s="117"/>
      <c r="AU53" s="117"/>
      <c r="AV53" s="117"/>
      <c r="AW53" s="117"/>
      <c r="AX53" s="117"/>
      <c r="AY53" s="117"/>
      <c r="AZ53" s="117"/>
      <c r="BA53" s="117"/>
      <c r="BB53" s="117"/>
      <c r="BC53" s="117"/>
      <c r="BD53" s="117"/>
      <c r="BE53" s="117"/>
      <c r="BF53" s="117"/>
      <c r="BG53" s="117"/>
      <c r="BH53" s="117"/>
      <c r="BI53" s="117"/>
      <c r="BJ53" s="117"/>
      <c r="BK53" s="117"/>
      <c r="BL53" s="117"/>
      <c r="BM53" s="117"/>
      <c r="BN53" s="111" t="str">
        <f aca="false">IF(B53&lt;&gt;"", SUMIF(AJ$12:BM$12,"TLA",AJ53:BM53), "")</f>
        <v/>
      </c>
      <c r="BO53" s="112" t="str">
        <f aca="false">IF(B53&lt;&gt;"", SUMIF(AJ$12:BM$12,"AT",AJ53:BM53), "")</f>
        <v/>
      </c>
      <c r="BP53" s="113"/>
      <c r="BQ53" s="113"/>
      <c r="BR53" s="113"/>
      <c r="BS53" s="113"/>
      <c r="BT53" s="113"/>
      <c r="BU53" s="113"/>
      <c r="BV53" s="113"/>
      <c r="BW53" s="113"/>
      <c r="BX53" s="113"/>
      <c r="BY53" s="113"/>
      <c r="BZ53" s="113"/>
      <c r="CA53" s="117"/>
      <c r="CB53" s="117"/>
      <c r="CC53" s="117"/>
      <c r="CD53" s="117"/>
      <c r="CE53" s="117"/>
      <c r="CF53" s="117"/>
      <c r="CG53" s="117"/>
      <c r="CH53" s="117"/>
      <c r="CI53" s="117"/>
      <c r="CJ53" s="117"/>
      <c r="CK53" s="117"/>
      <c r="CL53" s="117"/>
      <c r="CM53" s="117"/>
      <c r="CN53" s="117"/>
      <c r="CO53" s="117"/>
      <c r="CP53" s="117"/>
      <c r="CQ53" s="117"/>
      <c r="CR53" s="117"/>
      <c r="CS53" s="117"/>
      <c r="CT53" s="111" t="str">
        <f aca="false">IF(B53&lt;&gt;"",SUMIF(BP$12:CS$12,"TLA",BP53:CS53), "")</f>
        <v/>
      </c>
      <c r="CU53" s="112" t="str">
        <f aca="false">IF(B53&lt;&gt;"",SUMIF(BP$12:CS$12,"AT",BP53:CS53), "")</f>
        <v/>
      </c>
      <c r="CV53" s="114" t="str">
        <f aca="false">IF(B53&lt;&gt;"",IFERROR(SUMIF(D$14:CS$14, "CLO1", D53:CS53)/'Grade computation'!I$4,""),"")</f>
        <v/>
      </c>
      <c r="CW53" s="115" t="str">
        <f aca="false">IF(CV53="","",IF(CV53&gt;=B$10,"Y","N"))</f>
        <v/>
      </c>
      <c r="CX53" s="115" t="str">
        <f aca="false">IF(CV53="","",IF(CV53&lt;50%,1,IF(AND(CV53&gt;=50%,CV53&lt;B$10),2,IF(CV53&gt;=B$10,3))))</f>
        <v/>
      </c>
      <c r="CY53" s="114" t="str">
        <f aca="false">IF(B53&lt;&gt;"",IFERROR(IF((SUMIF(D$14:CS$14,"CLO2",D53:CS53)/'Grade computation'!I$5)=0,0,(SUMIF(D$14:CS$14,"CLO2",D53:CS53)/'Grade computation'!I$5)),""),"")</f>
        <v/>
      </c>
      <c r="CZ53" s="115" t="str">
        <f aca="false">IF(CY53="","",IF(CY53&gt;=B$10,"Y","N"))</f>
        <v/>
      </c>
      <c r="DA53" s="115" t="str">
        <f aca="false">IF(CY53="","",IF(CY53&lt;50%,1,IF(AND(CY53&gt;=50%,CY53&lt;B$10),2,IF(CY53&gt;=B$10,3))))</f>
        <v/>
      </c>
      <c r="DB53" s="114" t="str">
        <f aca="false">IF(B53&lt;&gt;"",IFERROR(IF((SUMIF(D$14:CS$14,"CLO3",D53:CS53)/'Grade computation'!I$6)=0,0,(SUMIF(D$14:CS$14,"CLO3",D53:CS53)/'Grade computation'!I$6)),""),"")</f>
        <v/>
      </c>
      <c r="DC53" s="115" t="str">
        <f aca="false">IF(DB53="","",IF(DB53&gt;=B$10,"Y","N"))</f>
        <v/>
      </c>
      <c r="DD53" s="115" t="str">
        <f aca="false">IF(DB53="","",IF(DB53&lt;50%,1,IF(AND(DB53&gt;=50%,DB53&lt;B$10),2,IF(DB53&gt;=B$10,3))))</f>
        <v/>
      </c>
      <c r="DE53" s="114" t="str">
        <f aca="false">IF(B53&lt;&gt;"",IFERROR(SUMIF(D$14:CS$14,"CLO4",D53:CS53)/'Grade computation'!I$7,""),"")</f>
        <v/>
      </c>
      <c r="DF53" s="115" t="str">
        <f aca="false">IF(DE53="","",IF(DE53&gt;=B$10,"Y","N"))</f>
        <v/>
      </c>
      <c r="DG53" s="115" t="str">
        <f aca="false">IF(DE53="","",IF(DE53&lt;50%,1,IF(AND(DE53&gt;=50%,DE53&lt;B$10),2,IF(DE53&gt;=B$10,3))))</f>
        <v/>
      </c>
      <c r="DH53" s="114" t="str">
        <f aca="false">IF(B53&lt;&gt;"",IFERROR(IF((SUMIF(D$14:CS$14,"CLO5",D53:CS53)/'Grade computation'!I$8)=0,0,(SUMIF(D$14:CS$14,"CLO5",D53:CS53)/'Grade computation'!I$8)),""),"")</f>
        <v/>
      </c>
      <c r="DI53" s="115" t="str">
        <f aca="false">IF(DH53="","",IF(DH53&gt;=B$10,"Y","N"))</f>
        <v/>
      </c>
      <c r="DJ53" s="115" t="str">
        <f aca="false">IF(DH53="","",IF(DH53&lt;50%,1,IF(AND(DH53&gt;=50%,DH53&lt;B$10),2,IF(DH53&gt;=B$10,3))))</f>
        <v/>
      </c>
      <c r="DK53" s="114" t="str">
        <f aca="false">IF(B53&lt;&gt;"",IFERROR(IF((SUMIF(D$14:CS$14,"CLO6",D53:CS53)/'Grade computation'!I$9)=0,0,(SUMIF(D$14:CS$14,"CLO6",D53:CS53)/'Grade computation'!I$9)),""),"")</f>
        <v/>
      </c>
      <c r="DL53" s="115" t="str">
        <f aca="false">IF(DK53="","",IF(DK53&gt;=B$10,"Y","N"))</f>
        <v/>
      </c>
      <c r="DM53" s="115" t="str">
        <f aca="false">IF(DK53="","",IF(DK53&lt;50%,1,IF(AND(DK53&gt;=50%,DK53&lt;B$10),2,IF(DK53&gt;=B$10,3))))</f>
        <v/>
      </c>
      <c r="DN53" s="114" t="str">
        <f aca="false">IF(B53&lt;&gt;"",IFERROR(IF((SUMIF(D$14:CS$14,"CLO7",D53:CS53)/'Grade computation'!I$10)=0,0,(SUMIF(D$14:CS$14,"CLO7",D53:CS53)/'Grade computation'!I$10)),""),"")</f>
        <v/>
      </c>
      <c r="DO53" s="115" t="str">
        <f aca="false">IF(DN53="","",IF(DN53&gt;=B$10,"Y","N"))</f>
        <v/>
      </c>
      <c r="DP53" s="115" t="str">
        <f aca="false">IF(DN53="","",IF(DN53&lt;50%,1,IF(AND(DN53&gt;=50%,DN53&lt;B$10),2,IF(DN53&gt;=B$10,3))))</f>
        <v/>
      </c>
      <c r="DQ53" s="114" t="str">
        <f aca="false">IF(B53&lt;&gt;"",IFERROR(IF((SUMIF(D$14:CS$14,"CLO8",D53:CS53)/'Grade computation'!I$11)=0,0,(SUMIF(D$14:CS$14,"CLO8",D53:CS53)/'Grade computation'!I$11)),""),"")</f>
        <v/>
      </c>
      <c r="DR53" s="115" t="str">
        <f aca="false">IF(DQ53="","",IF(DQ53&gt;=B$10,"Y","N"))</f>
        <v/>
      </c>
      <c r="DS53" s="115" t="str">
        <f aca="false">IF(DQ53="","",IF(DQ53&lt;50%,1,IF(AND(DQ53&gt;=50%,DQ53&lt;B$10),2,IF(DQ53&gt;=B$10,3))))</f>
        <v/>
      </c>
      <c r="DT53" s="114" t="str">
        <f aca="false">IF(B53&lt;&gt;"",IFERROR(IF((SUMIF(D$14:CS$14,"CLO9",D53:CS53)/'Grade computation'!I$12)=0,0,(SUMIF(D$14:CS$14,"CLO9",D53:CS53)/'Grade computation'!I$12)),""),"")</f>
        <v/>
      </c>
      <c r="DU53" s="115" t="str">
        <f aca="false">IF(DT53="","",IF(DT53&gt;=B$10,"Y","N"))</f>
        <v/>
      </c>
      <c r="DV53" s="115" t="str">
        <f aca="false">IF(DT53="","",IF(DT53&lt;50%,1,IF(AND(DT53&gt;=50%,DT53&lt;B$10),2,IF(DT53&gt;=B$10,3))))</f>
        <v/>
      </c>
      <c r="DW53" s="114" t="str">
        <f aca="false">IF(B53&lt;&gt;"",IFERROR(IF((SUMIF(D$14:CS$14,"CLO10",D53:CS53)/'Grade computation'!I$13)=0,0,(SUMIF(D$14:CS$14,"CLO10",D53:CS53)/'Grade computation'!I$13)),""),"")</f>
        <v/>
      </c>
      <c r="DX53" s="115" t="str">
        <f aca="false">IF(DW53="","",IF(DW53&gt;=B$10,"Y","N"))</f>
        <v/>
      </c>
      <c r="DY53" s="115" t="str">
        <f aca="false">IF(DW53="","",IF(DW53&lt;50%,1,IF(AND(DW53&gt;=50%,DW53&lt;B$10),2,IF(DW53&gt;=B$10,3))))</f>
        <v/>
      </c>
      <c r="DZ53" s="13"/>
      <c r="EA53" s="13"/>
    </row>
    <row r="54" customFormat="false" ht="15.75" hidden="false" customHeight="true" outlineLevel="0" collapsed="false">
      <c r="A54" s="118"/>
      <c r="B54" s="119"/>
      <c r="C54" s="117"/>
      <c r="D54" s="117"/>
      <c r="E54" s="117"/>
      <c r="F54" s="117"/>
      <c r="G54" s="117"/>
      <c r="H54" s="117"/>
      <c r="I54" s="117"/>
      <c r="J54" s="117"/>
      <c r="K54" s="117"/>
      <c r="L54" s="117"/>
      <c r="M54" s="117"/>
      <c r="N54" s="117"/>
      <c r="O54" s="117"/>
      <c r="P54" s="117"/>
      <c r="Q54" s="117"/>
      <c r="R54" s="117"/>
      <c r="S54" s="117"/>
      <c r="T54" s="117"/>
      <c r="U54" s="117"/>
      <c r="V54" s="117"/>
      <c r="W54" s="117"/>
      <c r="X54" s="117"/>
      <c r="Y54" s="117"/>
      <c r="Z54" s="117"/>
      <c r="AA54" s="117"/>
      <c r="AB54" s="117"/>
      <c r="AC54" s="117"/>
      <c r="AD54" s="117"/>
      <c r="AE54" s="117"/>
      <c r="AF54" s="117"/>
      <c r="AG54" s="117"/>
      <c r="AH54" s="111" t="str">
        <f aca="false">IF(B54&lt;&gt;"",SUMIF(D$12:AG$12,"TLA",D54:AG54),"")</f>
        <v/>
      </c>
      <c r="AI54" s="112" t="str">
        <f aca="false">IF(B54&lt;&gt;"",SUMIF(D$12:AG$12,"AT",D54:AG54),"")</f>
        <v/>
      </c>
      <c r="AJ54" s="117"/>
      <c r="AK54" s="117"/>
      <c r="AL54" s="117"/>
      <c r="AM54" s="117"/>
      <c r="AN54" s="117"/>
      <c r="AO54" s="117"/>
      <c r="AP54" s="117"/>
      <c r="AQ54" s="117"/>
      <c r="AR54" s="117"/>
      <c r="AS54" s="117"/>
      <c r="AT54" s="117"/>
      <c r="AU54" s="117"/>
      <c r="AV54" s="117"/>
      <c r="AW54" s="117"/>
      <c r="AX54" s="117"/>
      <c r="AY54" s="117"/>
      <c r="AZ54" s="117"/>
      <c r="BA54" s="117"/>
      <c r="BB54" s="117"/>
      <c r="BC54" s="117"/>
      <c r="BD54" s="117"/>
      <c r="BE54" s="117"/>
      <c r="BF54" s="117"/>
      <c r="BG54" s="117"/>
      <c r="BH54" s="117"/>
      <c r="BI54" s="117"/>
      <c r="BJ54" s="117"/>
      <c r="BK54" s="117"/>
      <c r="BL54" s="117"/>
      <c r="BM54" s="117"/>
      <c r="BN54" s="111" t="str">
        <f aca="false">IF(B54&lt;&gt;"", SUMIF(AJ$12:BM$12,"TLA",AJ54:BM54), "")</f>
        <v/>
      </c>
      <c r="BO54" s="112" t="str">
        <f aca="false">IF(B54&lt;&gt;"", SUMIF(AJ$12:BM$12,"AT",AJ54:BM54), "")</f>
        <v/>
      </c>
      <c r="BP54" s="113"/>
      <c r="BQ54" s="113"/>
      <c r="BR54" s="113"/>
      <c r="BS54" s="113"/>
      <c r="BT54" s="113"/>
      <c r="BU54" s="113"/>
      <c r="BV54" s="113"/>
      <c r="BW54" s="113"/>
      <c r="BX54" s="113"/>
      <c r="BY54" s="113"/>
      <c r="BZ54" s="113"/>
      <c r="CA54" s="117"/>
      <c r="CB54" s="117"/>
      <c r="CC54" s="117"/>
      <c r="CD54" s="117"/>
      <c r="CE54" s="117"/>
      <c r="CF54" s="117"/>
      <c r="CG54" s="117"/>
      <c r="CH54" s="117"/>
      <c r="CI54" s="117"/>
      <c r="CJ54" s="117"/>
      <c r="CK54" s="117"/>
      <c r="CL54" s="117"/>
      <c r="CM54" s="117"/>
      <c r="CN54" s="117"/>
      <c r="CO54" s="117"/>
      <c r="CP54" s="117"/>
      <c r="CQ54" s="117"/>
      <c r="CR54" s="117"/>
      <c r="CS54" s="117"/>
      <c r="CT54" s="111" t="str">
        <f aca="false">IF(B54&lt;&gt;"",SUMIF(BP$12:CS$12,"TLA",BP54:CS54), "")</f>
        <v/>
      </c>
      <c r="CU54" s="112" t="str">
        <f aca="false">IF(B54&lt;&gt;"",SUMIF(BP$12:CS$12,"AT",BP54:CS54), "")</f>
        <v/>
      </c>
      <c r="CV54" s="114" t="str">
        <f aca="false">IF(B54&lt;&gt;"",IFERROR(SUMIF(D$14:CS$14, "CLO1", D54:CS54)/'Grade computation'!I$4,""),"")</f>
        <v/>
      </c>
      <c r="CW54" s="115" t="str">
        <f aca="false">IF(CV54="","",IF(CV54&gt;=B$10,"Y","N"))</f>
        <v/>
      </c>
      <c r="CX54" s="115" t="str">
        <f aca="false">IF(CV54="","",IF(CV54&lt;50%,1,IF(AND(CV54&gt;=50%,CV54&lt;B$10),2,IF(CV54&gt;=B$10,3))))</f>
        <v/>
      </c>
      <c r="CY54" s="114" t="str">
        <f aca="false">IF(B54&lt;&gt;"",IFERROR(IF((SUMIF(D$14:CS$14,"CLO2",D54:CS54)/'Grade computation'!I$5)=0,0,(SUMIF(D$14:CS$14,"CLO2",D54:CS54)/'Grade computation'!I$5)),""),"")</f>
        <v/>
      </c>
      <c r="CZ54" s="115" t="str">
        <f aca="false">IF(CY54="","",IF(CY54&gt;=B$10,"Y","N"))</f>
        <v/>
      </c>
      <c r="DA54" s="115" t="str">
        <f aca="false">IF(CY54="","",IF(CY54&lt;50%,1,IF(AND(CY54&gt;=50%,CY54&lt;B$10),2,IF(CY54&gt;=B$10,3))))</f>
        <v/>
      </c>
      <c r="DB54" s="114" t="str">
        <f aca="false">IF(B54&lt;&gt;"",IFERROR(IF((SUMIF(D$14:CS$14,"CLO3",D54:CS54)/'Grade computation'!I$6)=0,0,(SUMIF(D$14:CS$14,"CLO3",D54:CS54)/'Grade computation'!I$6)),""),"")</f>
        <v/>
      </c>
      <c r="DC54" s="115" t="str">
        <f aca="false">IF(DB54="","",IF(DB54&gt;=B$10,"Y","N"))</f>
        <v/>
      </c>
      <c r="DD54" s="115" t="str">
        <f aca="false">IF(DB54="","",IF(DB54&lt;50%,1,IF(AND(DB54&gt;=50%,DB54&lt;B$10),2,IF(DB54&gt;=B$10,3))))</f>
        <v/>
      </c>
      <c r="DE54" s="114" t="str">
        <f aca="false">IF(B54&lt;&gt;"",IFERROR(SUMIF(D$14:CS$14,"CLO4",D54:CS54)/'Grade computation'!I$7,""),"")</f>
        <v/>
      </c>
      <c r="DF54" s="115" t="str">
        <f aca="false">IF(DE54="","",IF(DE54&gt;=B$10,"Y","N"))</f>
        <v/>
      </c>
      <c r="DG54" s="115" t="str">
        <f aca="false">IF(DE54="","",IF(DE54&lt;50%,1,IF(AND(DE54&gt;=50%,DE54&lt;B$10),2,IF(DE54&gt;=B$10,3))))</f>
        <v/>
      </c>
      <c r="DH54" s="114" t="str">
        <f aca="false">IF(B54&lt;&gt;"",IFERROR(IF((SUMIF(D$14:CS$14,"CLO5",D54:CS54)/'Grade computation'!I$8)=0,0,(SUMIF(D$14:CS$14,"CLO5",D54:CS54)/'Grade computation'!I$8)),""),"")</f>
        <v/>
      </c>
      <c r="DI54" s="115" t="str">
        <f aca="false">IF(DH54="","",IF(DH54&gt;=B$10,"Y","N"))</f>
        <v/>
      </c>
      <c r="DJ54" s="115" t="str">
        <f aca="false">IF(DH54="","",IF(DH54&lt;50%,1,IF(AND(DH54&gt;=50%,DH54&lt;B$10),2,IF(DH54&gt;=B$10,3))))</f>
        <v/>
      </c>
      <c r="DK54" s="114" t="str">
        <f aca="false">IF(B54&lt;&gt;"",IFERROR(IF((SUMIF(D$14:CS$14,"CLO6",D54:CS54)/'Grade computation'!I$9)=0,0,(SUMIF(D$14:CS$14,"CLO6",D54:CS54)/'Grade computation'!I$9)),""),"")</f>
        <v/>
      </c>
      <c r="DL54" s="115" t="str">
        <f aca="false">IF(DK54="","",IF(DK54&gt;=B$10,"Y","N"))</f>
        <v/>
      </c>
      <c r="DM54" s="115" t="str">
        <f aca="false">IF(DK54="","",IF(DK54&lt;50%,1,IF(AND(DK54&gt;=50%,DK54&lt;B$10),2,IF(DK54&gt;=B$10,3))))</f>
        <v/>
      </c>
      <c r="DN54" s="114" t="str">
        <f aca="false">IF(B54&lt;&gt;"",IFERROR(IF((SUMIF(D$14:CS$14,"CLO7",D54:CS54)/'Grade computation'!I$10)=0,0,(SUMIF(D$14:CS$14,"CLO7",D54:CS54)/'Grade computation'!I$10)),""),"")</f>
        <v/>
      </c>
      <c r="DO54" s="115" t="str">
        <f aca="false">IF(DN54="","",IF(DN54&gt;=B$10,"Y","N"))</f>
        <v/>
      </c>
      <c r="DP54" s="115" t="str">
        <f aca="false">IF(DN54="","",IF(DN54&lt;50%,1,IF(AND(DN54&gt;=50%,DN54&lt;B$10),2,IF(DN54&gt;=B$10,3))))</f>
        <v/>
      </c>
      <c r="DQ54" s="114" t="str">
        <f aca="false">IF(B54&lt;&gt;"",IFERROR(IF((SUMIF(D$14:CS$14,"CLO8",D54:CS54)/'Grade computation'!I$11)=0,0,(SUMIF(D$14:CS$14,"CLO8",D54:CS54)/'Grade computation'!I$11)),""),"")</f>
        <v/>
      </c>
      <c r="DR54" s="115" t="str">
        <f aca="false">IF(DQ54="","",IF(DQ54&gt;=B$10,"Y","N"))</f>
        <v/>
      </c>
      <c r="DS54" s="115" t="str">
        <f aca="false">IF(DQ54="","",IF(DQ54&lt;50%,1,IF(AND(DQ54&gt;=50%,DQ54&lt;B$10),2,IF(DQ54&gt;=B$10,3))))</f>
        <v/>
      </c>
      <c r="DT54" s="114" t="str">
        <f aca="false">IF(B54&lt;&gt;"",IFERROR(IF((SUMIF(D$14:CS$14,"CLO9",D54:CS54)/'Grade computation'!I$12)=0,0,(SUMIF(D$14:CS$14,"CLO9",D54:CS54)/'Grade computation'!I$12)),""),"")</f>
        <v/>
      </c>
      <c r="DU54" s="115" t="str">
        <f aca="false">IF(DT54="","",IF(DT54&gt;=B$10,"Y","N"))</f>
        <v/>
      </c>
      <c r="DV54" s="115" t="str">
        <f aca="false">IF(DT54="","",IF(DT54&lt;50%,1,IF(AND(DT54&gt;=50%,DT54&lt;B$10),2,IF(DT54&gt;=B$10,3))))</f>
        <v/>
      </c>
      <c r="DW54" s="114" t="str">
        <f aca="false">IF(B54&lt;&gt;"",IFERROR(IF((SUMIF(D$14:CS$14,"CLO10",D54:CS54)/'Grade computation'!I$13)=0,0,(SUMIF(D$14:CS$14,"CLO10",D54:CS54)/'Grade computation'!I$13)),""),"")</f>
        <v/>
      </c>
      <c r="DX54" s="115" t="str">
        <f aca="false">IF(DW54="","",IF(DW54&gt;=B$10,"Y","N"))</f>
        <v/>
      </c>
      <c r="DY54" s="115" t="str">
        <f aca="false">IF(DW54="","",IF(DW54&lt;50%,1,IF(AND(DW54&gt;=50%,DW54&lt;B$10),2,IF(DW54&gt;=B$10,3))))</f>
        <v/>
      </c>
      <c r="DZ54" s="13"/>
      <c r="EA54" s="13"/>
    </row>
    <row r="55" customFormat="false" ht="15.75" hidden="false" customHeight="true" outlineLevel="0" collapsed="false">
      <c r="A55" s="118"/>
      <c r="B55" s="119"/>
      <c r="C55" s="117"/>
      <c r="D55" s="117"/>
      <c r="E55" s="117"/>
      <c r="F55" s="117"/>
      <c r="G55" s="117"/>
      <c r="H55" s="117"/>
      <c r="I55" s="117"/>
      <c r="J55" s="117"/>
      <c r="K55" s="117"/>
      <c r="L55" s="117"/>
      <c r="M55" s="117"/>
      <c r="N55" s="117"/>
      <c r="O55" s="117"/>
      <c r="P55" s="117"/>
      <c r="Q55" s="117"/>
      <c r="R55" s="117"/>
      <c r="S55" s="117"/>
      <c r="T55" s="117"/>
      <c r="U55" s="117"/>
      <c r="V55" s="117"/>
      <c r="W55" s="117"/>
      <c r="X55" s="117"/>
      <c r="Y55" s="117"/>
      <c r="Z55" s="117"/>
      <c r="AA55" s="117"/>
      <c r="AB55" s="117"/>
      <c r="AC55" s="117"/>
      <c r="AD55" s="117"/>
      <c r="AE55" s="117"/>
      <c r="AF55" s="117"/>
      <c r="AG55" s="117"/>
      <c r="AH55" s="111" t="str">
        <f aca="false">IF(B55&lt;&gt;"",SUMIF(D$12:AG$12,"TLA",D55:AG55),"")</f>
        <v/>
      </c>
      <c r="AI55" s="112" t="str">
        <f aca="false">IF(B55&lt;&gt;"",SUMIF(D$12:AG$12,"AT",D55:AG55),"")</f>
        <v/>
      </c>
      <c r="AJ55" s="117"/>
      <c r="AK55" s="117"/>
      <c r="AL55" s="117"/>
      <c r="AM55" s="117"/>
      <c r="AN55" s="117"/>
      <c r="AO55" s="117"/>
      <c r="AP55" s="117"/>
      <c r="AQ55" s="117"/>
      <c r="AR55" s="117"/>
      <c r="AS55" s="117"/>
      <c r="AT55" s="117"/>
      <c r="AU55" s="117"/>
      <c r="AV55" s="117"/>
      <c r="AW55" s="117"/>
      <c r="AX55" s="117"/>
      <c r="AY55" s="117"/>
      <c r="AZ55" s="117"/>
      <c r="BA55" s="117"/>
      <c r="BB55" s="117"/>
      <c r="BC55" s="117"/>
      <c r="BD55" s="117"/>
      <c r="BE55" s="117"/>
      <c r="BF55" s="117"/>
      <c r="BG55" s="117"/>
      <c r="BH55" s="117"/>
      <c r="BI55" s="117"/>
      <c r="BJ55" s="117"/>
      <c r="BK55" s="117"/>
      <c r="BL55" s="117"/>
      <c r="BM55" s="117"/>
      <c r="BN55" s="111" t="str">
        <f aca="false">IF(B55&lt;&gt;"", SUMIF(AJ$12:BM$12,"TLA",AJ55:BM55), "")</f>
        <v/>
      </c>
      <c r="BO55" s="112" t="str">
        <f aca="false">IF(B55&lt;&gt;"", SUMIF(AJ$12:BM$12,"AT",AJ55:BM55), "")</f>
        <v/>
      </c>
      <c r="BP55" s="113"/>
      <c r="BQ55" s="113"/>
      <c r="BR55" s="113"/>
      <c r="BS55" s="113"/>
      <c r="BT55" s="113"/>
      <c r="BU55" s="113"/>
      <c r="BV55" s="113"/>
      <c r="BW55" s="113"/>
      <c r="BX55" s="113"/>
      <c r="BY55" s="113"/>
      <c r="BZ55" s="113"/>
      <c r="CA55" s="117"/>
      <c r="CB55" s="117"/>
      <c r="CC55" s="117"/>
      <c r="CD55" s="117"/>
      <c r="CE55" s="117"/>
      <c r="CF55" s="117"/>
      <c r="CG55" s="117"/>
      <c r="CH55" s="117"/>
      <c r="CI55" s="117"/>
      <c r="CJ55" s="117"/>
      <c r="CK55" s="117"/>
      <c r="CL55" s="117"/>
      <c r="CM55" s="117"/>
      <c r="CN55" s="117"/>
      <c r="CO55" s="117"/>
      <c r="CP55" s="117"/>
      <c r="CQ55" s="117"/>
      <c r="CR55" s="117"/>
      <c r="CS55" s="117"/>
      <c r="CT55" s="111" t="str">
        <f aca="false">IF(B55&lt;&gt;"",SUMIF(BP$12:CS$12,"TLA",BP55:CS55), "")</f>
        <v/>
      </c>
      <c r="CU55" s="112" t="str">
        <f aca="false">IF(B55&lt;&gt;"",SUMIF(BP$12:CS$12,"AT",BP55:CS55), "")</f>
        <v/>
      </c>
      <c r="CV55" s="114" t="str">
        <f aca="false">IF(B55&lt;&gt;"",IFERROR(SUMIF(D$14:CS$14, "CLO1", D55:CS55)/'Grade computation'!I$4,""),"")</f>
        <v/>
      </c>
      <c r="CW55" s="115" t="str">
        <f aca="false">IF(CV55="","",IF(CV55&gt;=B$10,"Y","N"))</f>
        <v/>
      </c>
      <c r="CX55" s="115" t="str">
        <f aca="false">IF(CV55="","",IF(CV55&lt;50%,1,IF(AND(CV55&gt;=50%,CV55&lt;B$10),2,IF(CV55&gt;=B$10,3))))</f>
        <v/>
      </c>
      <c r="CY55" s="114" t="str">
        <f aca="false">IF(B55&lt;&gt;"",IFERROR(IF((SUMIF(D$14:CS$14,"CLO2",D55:CS55)/'Grade computation'!I$5)=0,0,(SUMIF(D$14:CS$14,"CLO2",D55:CS55)/'Grade computation'!I$5)),""),"")</f>
        <v/>
      </c>
      <c r="CZ55" s="115" t="str">
        <f aca="false">IF(CY55="","",IF(CY55&gt;=B$10,"Y","N"))</f>
        <v/>
      </c>
      <c r="DA55" s="115" t="str">
        <f aca="false">IF(CY55="","",IF(CY55&lt;50%,1,IF(AND(CY55&gt;=50%,CY55&lt;B$10),2,IF(CY55&gt;=B$10,3))))</f>
        <v/>
      </c>
      <c r="DB55" s="114" t="str">
        <f aca="false">IF(B55&lt;&gt;"",IFERROR(IF((SUMIF(D$14:CS$14,"CLO3",D55:CS55)/'Grade computation'!I$6)=0,0,(SUMIF(D$14:CS$14,"CLO3",D55:CS55)/'Grade computation'!I$6)),""),"")</f>
        <v/>
      </c>
      <c r="DC55" s="115" t="str">
        <f aca="false">IF(DB55="","",IF(DB55&gt;=B$10,"Y","N"))</f>
        <v/>
      </c>
      <c r="DD55" s="115" t="str">
        <f aca="false">IF(DB55="","",IF(DB55&lt;50%,1,IF(AND(DB55&gt;=50%,DB55&lt;B$10),2,IF(DB55&gt;=B$10,3))))</f>
        <v/>
      </c>
      <c r="DE55" s="114" t="str">
        <f aca="false">IF(B55&lt;&gt;"",IFERROR(SUMIF(D$14:CS$14,"CLO4",D55:CS55)/'Grade computation'!I$7,""),"")</f>
        <v/>
      </c>
      <c r="DF55" s="115" t="str">
        <f aca="false">IF(DE55="","",IF(DE55&gt;=B$10,"Y","N"))</f>
        <v/>
      </c>
      <c r="DG55" s="115" t="str">
        <f aca="false">IF(DE55="","",IF(DE55&lt;50%,1,IF(AND(DE55&gt;=50%,DE55&lt;B$10),2,IF(DE55&gt;=B$10,3))))</f>
        <v/>
      </c>
      <c r="DH55" s="114" t="str">
        <f aca="false">IF(B55&lt;&gt;"",IFERROR(IF((SUMIF(D$14:CS$14,"CLO5",D55:CS55)/'Grade computation'!I$8)=0,0,(SUMIF(D$14:CS$14,"CLO5",D55:CS55)/'Grade computation'!I$8)),""),"")</f>
        <v/>
      </c>
      <c r="DI55" s="115" t="str">
        <f aca="false">IF(DH55="","",IF(DH55&gt;=B$10,"Y","N"))</f>
        <v/>
      </c>
      <c r="DJ55" s="115" t="str">
        <f aca="false">IF(DH55="","",IF(DH55&lt;50%,1,IF(AND(DH55&gt;=50%,DH55&lt;B$10),2,IF(DH55&gt;=B$10,3))))</f>
        <v/>
      </c>
      <c r="DK55" s="114" t="str">
        <f aca="false">IF(B55&lt;&gt;"",IFERROR(IF((SUMIF(D$14:CS$14,"CLO6",D55:CS55)/'Grade computation'!I$9)=0,0,(SUMIF(D$14:CS$14,"CLO6",D55:CS55)/'Grade computation'!I$9)),""),"")</f>
        <v/>
      </c>
      <c r="DL55" s="115" t="str">
        <f aca="false">IF(DK55="","",IF(DK55&gt;=B$10,"Y","N"))</f>
        <v/>
      </c>
      <c r="DM55" s="115" t="str">
        <f aca="false">IF(DK55="","",IF(DK55&lt;50%,1,IF(AND(DK55&gt;=50%,DK55&lt;B$10),2,IF(DK55&gt;=B$10,3))))</f>
        <v/>
      </c>
      <c r="DN55" s="114" t="str">
        <f aca="false">IF(B55&lt;&gt;"",IFERROR(IF((SUMIF(D$14:CS$14,"CLO7",D55:CS55)/'Grade computation'!I$10)=0,0,(SUMIF(D$14:CS$14,"CLO7",D55:CS55)/'Grade computation'!I$10)),""),"")</f>
        <v/>
      </c>
      <c r="DO55" s="115" t="str">
        <f aca="false">IF(DN55="","",IF(DN55&gt;=B$10,"Y","N"))</f>
        <v/>
      </c>
      <c r="DP55" s="115" t="str">
        <f aca="false">IF(DN55="","",IF(DN55&lt;50%,1,IF(AND(DN55&gt;=50%,DN55&lt;B$10),2,IF(DN55&gt;=B$10,3))))</f>
        <v/>
      </c>
      <c r="DQ55" s="114" t="str">
        <f aca="false">IF(B55&lt;&gt;"",IFERROR(IF((SUMIF(D$14:CS$14,"CLO8",D55:CS55)/'Grade computation'!I$11)=0,0,(SUMIF(D$14:CS$14,"CLO8",D55:CS55)/'Grade computation'!I$11)),""),"")</f>
        <v/>
      </c>
      <c r="DR55" s="115" t="str">
        <f aca="false">IF(DQ55="","",IF(DQ55&gt;=B$10,"Y","N"))</f>
        <v/>
      </c>
      <c r="DS55" s="115" t="str">
        <f aca="false">IF(DQ55="","",IF(DQ55&lt;50%,1,IF(AND(DQ55&gt;=50%,DQ55&lt;B$10),2,IF(DQ55&gt;=B$10,3))))</f>
        <v/>
      </c>
      <c r="DT55" s="114" t="str">
        <f aca="false">IF(B55&lt;&gt;"",IFERROR(IF((SUMIF(D$14:CS$14,"CLO9",D55:CS55)/'Grade computation'!I$12)=0,0,(SUMIF(D$14:CS$14,"CLO9",D55:CS55)/'Grade computation'!I$12)),""),"")</f>
        <v/>
      </c>
      <c r="DU55" s="115" t="str">
        <f aca="false">IF(DT55="","",IF(DT55&gt;=B$10,"Y","N"))</f>
        <v/>
      </c>
      <c r="DV55" s="115" t="str">
        <f aca="false">IF(DT55="","",IF(DT55&lt;50%,1,IF(AND(DT55&gt;=50%,DT55&lt;B$10),2,IF(DT55&gt;=B$10,3))))</f>
        <v/>
      </c>
      <c r="DW55" s="114" t="str">
        <f aca="false">IF(B55&lt;&gt;"",IFERROR(IF((SUMIF(D$14:CS$14,"CLO10",D55:CS55)/'Grade computation'!I$13)=0,0,(SUMIF(D$14:CS$14,"CLO10",D55:CS55)/'Grade computation'!I$13)),""),"")</f>
        <v/>
      </c>
      <c r="DX55" s="115" t="str">
        <f aca="false">IF(DW55="","",IF(DW55&gt;=B$10,"Y","N"))</f>
        <v/>
      </c>
      <c r="DY55" s="115" t="str">
        <f aca="false">IF(DW55="","",IF(DW55&lt;50%,1,IF(AND(DW55&gt;=50%,DW55&lt;B$10),2,IF(DW55&gt;=B$10,3))))</f>
        <v/>
      </c>
      <c r="DZ55" s="13"/>
      <c r="EA55" s="13"/>
    </row>
    <row r="56" customFormat="false" ht="15.75" hidden="false" customHeight="true" outlineLevel="0" collapsed="false">
      <c r="A56" s="118"/>
      <c r="B56" s="119"/>
      <c r="C56" s="117"/>
      <c r="D56" s="117"/>
      <c r="E56" s="117"/>
      <c r="F56" s="117"/>
      <c r="G56" s="117"/>
      <c r="H56" s="117"/>
      <c r="I56" s="117"/>
      <c r="J56" s="117"/>
      <c r="K56" s="117"/>
      <c r="L56" s="117"/>
      <c r="M56" s="117"/>
      <c r="N56" s="117"/>
      <c r="O56" s="117"/>
      <c r="P56" s="117"/>
      <c r="Q56" s="117"/>
      <c r="R56" s="117"/>
      <c r="S56" s="117"/>
      <c r="T56" s="117"/>
      <c r="U56" s="117"/>
      <c r="V56" s="117"/>
      <c r="W56" s="117"/>
      <c r="X56" s="117"/>
      <c r="Y56" s="117"/>
      <c r="Z56" s="117"/>
      <c r="AA56" s="117"/>
      <c r="AB56" s="117"/>
      <c r="AC56" s="117"/>
      <c r="AD56" s="117"/>
      <c r="AE56" s="117"/>
      <c r="AF56" s="117"/>
      <c r="AG56" s="117"/>
      <c r="AH56" s="111" t="str">
        <f aca="false">IF(B56&lt;&gt;"",SUMIF(D$12:AG$12,"TLA",D56:AG56),"")</f>
        <v/>
      </c>
      <c r="AI56" s="112" t="str">
        <f aca="false">IF(B56&lt;&gt;"",SUMIF(D$12:AG$12,"AT",D56:AG56),"")</f>
        <v/>
      </c>
      <c r="AJ56" s="117"/>
      <c r="AK56" s="117"/>
      <c r="AL56" s="117"/>
      <c r="AM56" s="117"/>
      <c r="AN56" s="117"/>
      <c r="AO56" s="117"/>
      <c r="AP56" s="117"/>
      <c r="AQ56" s="117"/>
      <c r="AR56" s="117"/>
      <c r="AS56" s="117"/>
      <c r="AT56" s="117"/>
      <c r="AU56" s="117"/>
      <c r="AV56" s="117"/>
      <c r="AW56" s="117"/>
      <c r="AX56" s="117"/>
      <c r="AY56" s="117"/>
      <c r="AZ56" s="117"/>
      <c r="BA56" s="117"/>
      <c r="BB56" s="117"/>
      <c r="BC56" s="117"/>
      <c r="BD56" s="117"/>
      <c r="BE56" s="117"/>
      <c r="BF56" s="117"/>
      <c r="BG56" s="117"/>
      <c r="BH56" s="117"/>
      <c r="BI56" s="117"/>
      <c r="BJ56" s="117"/>
      <c r="BK56" s="117"/>
      <c r="BL56" s="117"/>
      <c r="BM56" s="117"/>
      <c r="BN56" s="111" t="str">
        <f aca="false">IF(B56&lt;&gt;"", SUMIF(AJ$12:BM$12,"TLA",AJ56:BM56), "")</f>
        <v/>
      </c>
      <c r="BO56" s="112" t="str">
        <f aca="false">IF(B56&lt;&gt;"", SUMIF(AJ$12:BM$12,"AT",AJ56:BM56), "")</f>
        <v/>
      </c>
      <c r="BP56" s="113"/>
      <c r="BQ56" s="113"/>
      <c r="BR56" s="113"/>
      <c r="BS56" s="113"/>
      <c r="BT56" s="113"/>
      <c r="BU56" s="113"/>
      <c r="BV56" s="113"/>
      <c r="BW56" s="113"/>
      <c r="BX56" s="113"/>
      <c r="BY56" s="113"/>
      <c r="BZ56" s="113"/>
      <c r="CA56" s="117"/>
      <c r="CB56" s="117"/>
      <c r="CC56" s="117"/>
      <c r="CD56" s="117"/>
      <c r="CE56" s="117"/>
      <c r="CF56" s="117"/>
      <c r="CG56" s="117"/>
      <c r="CH56" s="117"/>
      <c r="CI56" s="117"/>
      <c r="CJ56" s="117"/>
      <c r="CK56" s="117"/>
      <c r="CL56" s="117"/>
      <c r="CM56" s="117"/>
      <c r="CN56" s="117"/>
      <c r="CO56" s="117"/>
      <c r="CP56" s="117"/>
      <c r="CQ56" s="117"/>
      <c r="CR56" s="117"/>
      <c r="CS56" s="117"/>
      <c r="CT56" s="111" t="str">
        <f aca="false">IF(B56&lt;&gt;"",SUMIF(BP$12:CS$12,"TLA",BP56:CS56), "")</f>
        <v/>
      </c>
      <c r="CU56" s="112" t="str">
        <f aca="false">IF(B56&lt;&gt;"",SUMIF(BP$12:CS$12,"AT",BP56:CS56), "")</f>
        <v/>
      </c>
      <c r="CV56" s="114" t="str">
        <f aca="false">IF(B56&lt;&gt;"",IFERROR(SUMIF(D$14:CS$14, "CLO1", D56:CS56)/'Grade computation'!I$4,""),"")</f>
        <v/>
      </c>
      <c r="CW56" s="115" t="str">
        <f aca="false">IF(CV56="","",IF(CV56&gt;=B$10,"Y","N"))</f>
        <v/>
      </c>
      <c r="CX56" s="115" t="str">
        <f aca="false">IF(CV56="","",IF(CV56&lt;50%,1,IF(AND(CV56&gt;=50%,CV56&lt;B$10),2,IF(CV56&gt;=B$10,3))))</f>
        <v/>
      </c>
      <c r="CY56" s="114" t="str">
        <f aca="false">IF(B56&lt;&gt;"",IFERROR(IF((SUMIF(D$14:CS$14,"CLO2",D56:CS56)/'Grade computation'!I$5)=0,0,(SUMIF(D$14:CS$14,"CLO2",D56:CS56)/'Grade computation'!I$5)),""),"")</f>
        <v/>
      </c>
      <c r="CZ56" s="115" t="str">
        <f aca="false">IF(CY56="","",IF(CY56&gt;=B$10,"Y","N"))</f>
        <v/>
      </c>
      <c r="DA56" s="115" t="str">
        <f aca="false">IF(CY56="","",IF(CY56&lt;50%,1,IF(AND(CY56&gt;=50%,CY56&lt;B$10),2,IF(CY56&gt;=B$10,3))))</f>
        <v/>
      </c>
      <c r="DB56" s="114" t="str">
        <f aca="false">IF(B56&lt;&gt;"",IFERROR(IF((SUMIF(D$14:CS$14,"CLO3",D56:CS56)/'Grade computation'!I$6)=0,0,(SUMIF(D$14:CS$14,"CLO3",D56:CS56)/'Grade computation'!I$6)),""),"")</f>
        <v/>
      </c>
      <c r="DC56" s="115" t="str">
        <f aca="false">IF(DB56="","",IF(DB56&gt;=B$10,"Y","N"))</f>
        <v/>
      </c>
      <c r="DD56" s="115" t="str">
        <f aca="false">IF(DB56="","",IF(DB56&lt;50%,1,IF(AND(DB56&gt;=50%,DB56&lt;B$10),2,IF(DB56&gt;=B$10,3))))</f>
        <v/>
      </c>
      <c r="DE56" s="114" t="str">
        <f aca="false">IF(B56&lt;&gt;"",IFERROR(SUMIF(D$14:CS$14,"CLO4",D56:CS56)/'Grade computation'!I$7,""),"")</f>
        <v/>
      </c>
      <c r="DF56" s="115" t="str">
        <f aca="false">IF(DE56="","",IF(DE56&gt;=B$10,"Y","N"))</f>
        <v/>
      </c>
      <c r="DG56" s="115" t="str">
        <f aca="false">IF(DE56="","",IF(DE56&lt;50%,1,IF(AND(DE56&gt;=50%,DE56&lt;B$10),2,IF(DE56&gt;=B$10,3))))</f>
        <v/>
      </c>
      <c r="DH56" s="114" t="str">
        <f aca="false">IF(B56&lt;&gt;"",IFERROR(IF((SUMIF(D$14:CS$14,"CLO5",D56:CS56)/'Grade computation'!I$8)=0,0,(SUMIF(D$14:CS$14,"CLO5",D56:CS56)/'Grade computation'!I$8)),""),"")</f>
        <v/>
      </c>
      <c r="DI56" s="115" t="str">
        <f aca="false">IF(DH56="","",IF(DH56&gt;=B$10,"Y","N"))</f>
        <v/>
      </c>
      <c r="DJ56" s="115" t="str">
        <f aca="false">IF(DH56="","",IF(DH56&lt;50%,1,IF(AND(DH56&gt;=50%,DH56&lt;B$10),2,IF(DH56&gt;=B$10,3))))</f>
        <v/>
      </c>
      <c r="DK56" s="114" t="str">
        <f aca="false">IF(B56&lt;&gt;"",IFERROR(IF((SUMIF(D$14:CS$14,"CLO6",D56:CS56)/'Grade computation'!I$9)=0,0,(SUMIF(D$14:CS$14,"CLO6",D56:CS56)/'Grade computation'!I$9)),""),"")</f>
        <v/>
      </c>
      <c r="DL56" s="115" t="str">
        <f aca="false">IF(DK56="","",IF(DK56&gt;=B$10,"Y","N"))</f>
        <v/>
      </c>
      <c r="DM56" s="115" t="str">
        <f aca="false">IF(DK56="","",IF(DK56&lt;50%,1,IF(AND(DK56&gt;=50%,DK56&lt;B$10),2,IF(DK56&gt;=B$10,3))))</f>
        <v/>
      </c>
      <c r="DN56" s="114" t="str">
        <f aca="false">IF(B56&lt;&gt;"",IFERROR(IF((SUMIF(D$14:CS$14,"CLO7",D56:CS56)/'Grade computation'!I$10)=0,0,(SUMIF(D$14:CS$14,"CLO7",D56:CS56)/'Grade computation'!I$10)),""),"")</f>
        <v/>
      </c>
      <c r="DO56" s="115" t="str">
        <f aca="false">IF(DN56="","",IF(DN56&gt;=B$10,"Y","N"))</f>
        <v/>
      </c>
      <c r="DP56" s="115" t="str">
        <f aca="false">IF(DN56="","",IF(DN56&lt;50%,1,IF(AND(DN56&gt;=50%,DN56&lt;B$10),2,IF(DN56&gt;=B$10,3))))</f>
        <v/>
      </c>
      <c r="DQ56" s="114" t="str">
        <f aca="false">IF(B56&lt;&gt;"",IFERROR(IF((SUMIF(D$14:CS$14,"CLO8",D56:CS56)/'Grade computation'!I$11)=0,0,(SUMIF(D$14:CS$14,"CLO8",D56:CS56)/'Grade computation'!I$11)),""),"")</f>
        <v/>
      </c>
      <c r="DR56" s="115" t="str">
        <f aca="false">IF(DQ56="","",IF(DQ56&gt;=B$10,"Y","N"))</f>
        <v/>
      </c>
      <c r="DS56" s="115" t="str">
        <f aca="false">IF(DQ56="","",IF(DQ56&lt;50%,1,IF(AND(DQ56&gt;=50%,DQ56&lt;B$10),2,IF(DQ56&gt;=B$10,3))))</f>
        <v/>
      </c>
      <c r="DT56" s="114" t="str">
        <f aca="false">IF(B56&lt;&gt;"",IFERROR(IF((SUMIF(D$14:CS$14,"CLO9",D56:CS56)/'Grade computation'!I$12)=0,0,(SUMIF(D$14:CS$14,"CLO9",D56:CS56)/'Grade computation'!I$12)),""),"")</f>
        <v/>
      </c>
      <c r="DU56" s="115" t="str">
        <f aca="false">IF(DT56="","",IF(DT56&gt;=B$10,"Y","N"))</f>
        <v/>
      </c>
      <c r="DV56" s="115" t="str">
        <f aca="false">IF(DT56="","",IF(DT56&lt;50%,1,IF(AND(DT56&gt;=50%,DT56&lt;B$10),2,IF(DT56&gt;=B$10,3))))</f>
        <v/>
      </c>
      <c r="DW56" s="114" t="str">
        <f aca="false">IF(B56&lt;&gt;"",IFERROR(IF((SUMIF(D$14:CS$14,"CLO10",D56:CS56)/'Grade computation'!I$13)=0,0,(SUMIF(D$14:CS$14,"CLO10",D56:CS56)/'Grade computation'!I$13)),""),"")</f>
        <v/>
      </c>
      <c r="DX56" s="115" t="str">
        <f aca="false">IF(DW56="","",IF(DW56&gt;=B$10,"Y","N"))</f>
        <v/>
      </c>
      <c r="DY56" s="115" t="str">
        <f aca="false">IF(DW56="","",IF(DW56&lt;50%,1,IF(AND(DW56&gt;=50%,DW56&lt;B$10),2,IF(DW56&gt;=B$10,3))))</f>
        <v/>
      </c>
      <c r="DZ56" s="13"/>
      <c r="EA56" s="13"/>
    </row>
    <row r="57" customFormat="false" ht="15.75" hidden="false" customHeight="true" outlineLevel="0" collapsed="false">
      <c r="A57" s="118"/>
      <c r="B57" s="119"/>
      <c r="C57" s="117"/>
      <c r="D57" s="117"/>
      <c r="E57" s="117"/>
      <c r="F57" s="117"/>
      <c r="G57" s="117"/>
      <c r="H57" s="117"/>
      <c r="I57" s="117"/>
      <c r="J57" s="117"/>
      <c r="K57" s="117"/>
      <c r="L57" s="117"/>
      <c r="M57" s="117"/>
      <c r="N57" s="117"/>
      <c r="O57" s="117"/>
      <c r="P57" s="117"/>
      <c r="Q57" s="117"/>
      <c r="R57" s="117"/>
      <c r="S57" s="117"/>
      <c r="T57" s="117"/>
      <c r="U57" s="117"/>
      <c r="V57" s="117"/>
      <c r="W57" s="117"/>
      <c r="X57" s="117"/>
      <c r="Y57" s="117"/>
      <c r="Z57" s="117"/>
      <c r="AA57" s="117"/>
      <c r="AB57" s="117"/>
      <c r="AC57" s="117"/>
      <c r="AD57" s="117"/>
      <c r="AE57" s="117"/>
      <c r="AF57" s="117"/>
      <c r="AG57" s="117"/>
      <c r="AH57" s="111" t="str">
        <f aca="false">IF(B57&lt;&gt;"",SUMIF(D$12:AG$12,"TLA",D57:AG57),"")</f>
        <v/>
      </c>
      <c r="AI57" s="112" t="str">
        <f aca="false">IF(B57&lt;&gt;"",SUMIF(D$12:AG$12,"AT",D57:AG57),"")</f>
        <v/>
      </c>
      <c r="AJ57" s="117"/>
      <c r="AK57" s="117"/>
      <c r="AL57" s="117"/>
      <c r="AM57" s="117"/>
      <c r="AN57" s="117"/>
      <c r="AO57" s="117"/>
      <c r="AP57" s="117"/>
      <c r="AQ57" s="117"/>
      <c r="AR57" s="117"/>
      <c r="AS57" s="117"/>
      <c r="AT57" s="117"/>
      <c r="AU57" s="117"/>
      <c r="AV57" s="117"/>
      <c r="AW57" s="117"/>
      <c r="AX57" s="117"/>
      <c r="AY57" s="117"/>
      <c r="AZ57" s="117"/>
      <c r="BA57" s="117"/>
      <c r="BB57" s="117"/>
      <c r="BC57" s="117"/>
      <c r="BD57" s="117"/>
      <c r="BE57" s="117"/>
      <c r="BF57" s="117"/>
      <c r="BG57" s="117"/>
      <c r="BH57" s="117"/>
      <c r="BI57" s="117"/>
      <c r="BJ57" s="117"/>
      <c r="BK57" s="117"/>
      <c r="BL57" s="117"/>
      <c r="BM57" s="117"/>
      <c r="BN57" s="111" t="str">
        <f aca="false">IF(B57&lt;&gt;"", SUMIF(AJ$12:BM$12,"TLA",AJ57:BM57), "")</f>
        <v/>
      </c>
      <c r="BO57" s="112" t="str">
        <f aca="false">IF(B57&lt;&gt;"", SUMIF(AJ$12:BM$12,"AT",AJ57:BM57), "")</f>
        <v/>
      </c>
      <c r="BP57" s="113"/>
      <c r="BQ57" s="113"/>
      <c r="BR57" s="113"/>
      <c r="BS57" s="113"/>
      <c r="BT57" s="113"/>
      <c r="BU57" s="113"/>
      <c r="BV57" s="113"/>
      <c r="BW57" s="113"/>
      <c r="BX57" s="113"/>
      <c r="BY57" s="113"/>
      <c r="BZ57" s="113"/>
      <c r="CA57" s="117"/>
      <c r="CB57" s="117"/>
      <c r="CC57" s="117"/>
      <c r="CD57" s="117"/>
      <c r="CE57" s="117"/>
      <c r="CF57" s="117"/>
      <c r="CG57" s="117"/>
      <c r="CH57" s="117"/>
      <c r="CI57" s="117"/>
      <c r="CJ57" s="117"/>
      <c r="CK57" s="117"/>
      <c r="CL57" s="117"/>
      <c r="CM57" s="117"/>
      <c r="CN57" s="117"/>
      <c r="CO57" s="117"/>
      <c r="CP57" s="117"/>
      <c r="CQ57" s="117"/>
      <c r="CR57" s="117"/>
      <c r="CS57" s="117"/>
      <c r="CT57" s="111" t="str">
        <f aca="false">IF(B57&lt;&gt;"",SUMIF(BP$12:CS$12,"TLA",BP57:CS57), "")</f>
        <v/>
      </c>
      <c r="CU57" s="112" t="str">
        <f aca="false">IF(B57&lt;&gt;"",SUMIF(BP$12:CS$12,"AT",BP57:CS57), "")</f>
        <v/>
      </c>
      <c r="CV57" s="114" t="str">
        <f aca="false">IF(B57&lt;&gt;"",IFERROR(SUMIF(D$14:CS$14, "CLO1", D57:CS57)/'Grade computation'!I$4,""),"")</f>
        <v/>
      </c>
      <c r="CW57" s="115" t="str">
        <f aca="false">IF(CV57="","",IF(CV57&gt;=B$10,"Y","N"))</f>
        <v/>
      </c>
      <c r="CX57" s="115" t="str">
        <f aca="false">IF(CV57="","",IF(CV57&lt;50%,1,IF(AND(CV57&gt;=50%,CV57&lt;B$10),2,IF(CV57&gt;=B$10,3))))</f>
        <v/>
      </c>
      <c r="CY57" s="114" t="str">
        <f aca="false">IF(B57&lt;&gt;"",IFERROR(IF((SUMIF(D$14:CS$14,"CLO2",D57:CS57)/'Grade computation'!I$5)=0,0,(SUMIF(D$14:CS$14,"CLO2",D57:CS57)/'Grade computation'!I$5)),""),"")</f>
        <v/>
      </c>
      <c r="CZ57" s="115" t="str">
        <f aca="false">IF(CY57="","",IF(CY57&gt;=B$10,"Y","N"))</f>
        <v/>
      </c>
      <c r="DA57" s="115" t="str">
        <f aca="false">IF(CY57="","",IF(CY57&lt;50%,1,IF(AND(CY57&gt;=50%,CY57&lt;B$10),2,IF(CY57&gt;=B$10,3))))</f>
        <v/>
      </c>
      <c r="DB57" s="114" t="str">
        <f aca="false">IF(B57&lt;&gt;"",IFERROR(IF((SUMIF(D$14:CS$14,"CLO3",D57:CS57)/'Grade computation'!I$6)=0,0,(SUMIF(D$14:CS$14,"CLO3",D57:CS57)/'Grade computation'!I$6)),""),"")</f>
        <v/>
      </c>
      <c r="DC57" s="115" t="str">
        <f aca="false">IF(DB57="","",IF(DB57&gt;=B$10,"Y","N"))</f>
        <v/>
      </c>
      <c r="DD57" s="115" t="str">
        <f aca="false">IF(DB57="","",IF(DB57&lt;50%,1,IF(AND(DB57&gt;=50%,DB57&lt;B$10),2,IF(DB57&gt;=B$10,3))))</f>
        <v/>
      </c>
      <c r="DE57" s="114" t="str">
        <f aca="false">IF(B57&lt;&gt;"",IFERROR(SUMIF(D$14:CS$14,"CLO4",D57:CS57)/'Grade computation'!I$7,""),"")</f>
        <v/>
      </c>
      <c r="DF57" s="115" t="str">
        <f aca="false">IF(DE57="","",IF(DE57&gt;=B$10,"Y","N"))</f>
        <v/>
      </c>
      <c r="DG57" s="115" t="str">
        <f aca="false">IF(DE57="","",IF(DE57&lt;50%,1,IF(AND(DE57&gt;=50%,DE57&lt;B$10),2,IF(DE57&gt;=B$10,3))))</f>
        <v/>
      </c>
      <c r="DH57" s="114" t="str">
        <f aca="false">IF(B57&lt;&gt;"",IFERROR(IF((SUMIF(D$14:CS$14,"CLO5",D57:CS57)/'Grade computation'!I$8)=0,0,(SUMIF(D$14:CS$14,"CLO5",D57:CS57)/'Grade computation'!I$8)),""),"")</f>
        <v/>
      </c>
      <c r="DI57" s="115" t="str">
        <f aca="false">IF(DH57="","",IF(DH57&gt;=B$10,"Y","N"))</f>
        <v/>
      </c>
      <c r="DJ57" s="115" t="str">
        <f aca="false">IF(DH57="","",IF(DH57&lt;50%,1,IF(AND(DH57&gt;=50%,DH57&lt;B$10),2,IF(DH57&gt;=B$10,3))))</f>
        <v/>
      </c>
      <c r="DK57" s="114" t="str">
        <f aca="false">IF(B57&lt;&gt;"",IFERROR(IF((SUMIF(D$14:CS$14,"CLO6",D57:CS57)/'Grade computation'!I$9)=0,0,(SUMIF(D$14:CS$14,"CLO6",D57:CS57)/'Grade computation'!I$9)),""),"")</f>
        <v/>
      </c>
      <c r="DL57" s="115" t="str">
        <f aca="false">IF(DK57="","",IF(DK57&gt;=B$10,"Y","N"))</f>
        <v/>
      </c>
      <c r="DM57" s="115" t="str">
        <f aca="false">IF(DK57="","",IF(DK57&lt;50%,1,IF(AND(DK57&gt;=50%,DK57&lt;B$10),2,IF(DK57&gt;=B$10,3))))</f>
        <v/>
      </c>
      <c r="DN57" s="114" t="str">
        <f aca="false">IF(B57&lt;&gt;"",IFERROR(IF((SUMIF(D$14:CS$14,"CLO7",D57:CS57)/'Grade computation'!I$10)=0,0,(SUMIF(D$14:CS$14,"CLO7",D57:CS57)/'Grade computation'!I$10)),""),"")</f>
        <v/>
      </c>
      <c r="DO57" s="115" t="str">
        <f aca="false">IF(DN57="","",IF(DN57&gt;=B$10,"Y","N"))</f>
        <v/>
      </c>
      <c r="DP57" s="115" t="str">
        <f aca="false">IF(DN57="","",IF(DN57&lt;50%,1,IF(AND(DN57&gt;=50%,DN57&lt;B$10),2,IF(DN57&gt;=B$10,3))))</f>
        <v/>
      </c>
      <c r="DQ57" s="114" t="str">
        <f aca="false">IF(B57&lt;&gt;"",IFERROR(IF((SUMIF(D$14:CS$14,"CLO8",D57:CS57)/'Grade computation'!I$11)=0,0,(SUMIF(D$14:CS$14,"CLO8",D57:CS57)/'Grade computation'!I$11)),""),"")</f>
        <v/>
      </c>
      <c r="DR57" s="115" t="str">
        <f aca="false">IF(DQ57="","",IF(DQ57&gt;=B$10,"Y","N"))</f>
        <v/>
      </c>
      <c r="DS57" s="115" t="str">
        <f aca="false">IF(DQ57="","",IF(DQ57&lt;50%,1,IF(AND(DQ57&gt;=50%,DQ57&lt;B$10),2,IF(DQ57&gt;=B$10,3))))</f>
        <v/>
      </c>
      <c r="DT57" s="114" t="str">
        <f aca="false">IF(B57&lt;&gt;"",IFERROR(IF((SUMIF(D$14:CS$14,"CLO9",D57:CS57)/'Grade computation'!I$12)=0,0,(SUMIF(D$14:CS$14,"CLO9",D57:CS57)/'Grade computation'!I$12)),""),"")</f>
        <v/>
      </c>
      <c r="DU57" s="115" t="str">
        <f aca="false">IF(DT57="","",IF(DT57&gt;=B$10,"Y","N"))</f>
        <v/>
      </c>
      <c r="DV57" s="115" t="str">
        <f aca="false">IF(DT57="","",IF(DT57&lt;50%,1,IF(AND(DT57&gt;=50%,DT57&lt;B$10),2,IF(DT57&gt;=B$10,3))))</f>
        <v/>
      </c>
      <c r="DW57" s="114" t="str">
        <f aca="false">IF(B57&lt;&gt;"",IFERROR(IF((SUMIF(D$14:CS$14,"CLO10",D57:CS57)/'Grade computation'!I$13)=0,0,(SUMIF(D$14:CS$14,"CLO10",D57:CS57)/'Grade computation'!I$13)),""),"")</f>
        <v/>
      </c>
      <c r="DX57" s="115" t="str">
        <f aca="false">IF(DW57="","",IF(DW57&gt;=B$10,"Y","N"))</f>
        <v/>
      </c>
      <c r="DY57" s="115" t="str">
        <f aca="false">IF(DW57="","",IF(DW57&lt;50%,1,IF(AND(DW57&gt;=50%,DW57&lt;B$10),2,IF(DW57&gt;=B$10,3))))</f>
        <v/>
      </c>
      <c r="DZ57" s="13"/>
      <c r="EA57" s="13"/>
    </row>
    <row r="58" customFormat="false" ht="15.75" hidden="false" customHeight="true" outlineLevel="0" collapsed="false">
      <c r="A58" s="118"/>
      <c r="B58" s="119"/>
      <c r="C58" s="117"/>
      <c r="D58" s="117"/>
      <c r="E58" s="117"/>
      <c r="F58" s="117"/>
      <c r="G58" s="117"/>
      <c r="H58" s="117"/>
      <c r="I58" s="117"/>
      <c r="J58" s="117"/>
      <c r="K58" s="117"/>
      <c r="L58" s="117"/>
      <c r="M58" s="117"/>
      <c r="N58" s="117"/>
      <c r="O58" s="117"/>
      <c r="P58" s="117"/>
      <c r="Q58" s="117"/>
      <c r="R58" s="117"/>
      <c r="S58" s="117"/>
      <c r="T58" s="117"/>
      <c r="U58" s="117"/>
      <c r="V58" s="117"/>
      <c r="W58" s="117"/>
      <c r="X58" s="117"/>
      <c r="Y58" s="117"/>
      <c r="Z58" s="117"/>
      <c r="AA58" s="117"/>
      <c r="AB58" s="117"/>
      <c r="AC58" s="117"/>
      <c r="AD58" s="117"/>
      <c r="AE58" s="117"/>
      <c r="AF58" s="117"/>
      <c r="AG58" s="117"/>
      <c r="AH58" s="111" t="str">
        <f aca="false">IF(B58&lt;&gt;"",SUMIF(D$12:AG$12,"TLA",D58:AG58),"")</f>
        <v/>
      </c>
      <c r="AI58" s="112" t="str">
        <f aca="false">IF(B58&lt;&gt;"",SUMIF(D$12:AG$12,"AT",D58:AG58),"")</f>
        <v/>
      </c>
      <c r="AJ58" s="117"/>
      <c r="AK58" s="117"/>
      <c r="AL58" s="117"/>
      <c r="AM58" s="117"/>
      <c r="AN58" s="117"/>
      <c r="AO58" s="117"/>
      <c r="AP58" s="117"/>
      <c r="AQ58" s="117"/>
      <c r="AR58" s="117"/>
      <c r="AS58" s="117"/>
      <c r="AT58" s="117"/>
      <c r="AU58" s="117"/>
      <c r="AV58" s="117"/>
      <c r="AW58" s="117"/>
      <c r="AX58" s="117"/>
      <c r="AY58" s="117"/>
      <c r="AZ58" s="117"/>
      <c r="BA58" s="117"/>
      <c r="BB58" s="117"/>
      <c r="BC58" s="117"/>
      <c r="BD58" s="117"/>
      <c r="BE58" s="117"/>
      <c r="BF58" s="117"/>
      <c r="BG58" s="117"/>
      <c r="BH58" s="117"/>
      <c r="BI58" s="117"/>
      <c r="BJ58" s="117"/>
      <c r="BK58" s="117"/>
      <c r="BL58" s="117"/>
      <c r="BM58" s="117"/>
      <c r="BN58" s="111" t="str">
        <f aca="false">IF(B58&lt;&gt;"", SUMIF(AJ$12:BM$12,"TLA",AJ58:BM58), "")</f>
        <v/>
      </c>
      <c r="BO58" s="112" t="str">
        <f aca="false">IF(B58&lt;&gt;"", SUMIF(AJ$12:BM$12,"AT",AJ58:BM58), "")</f>
        <v/>
      </c>
      <c r="BP58" s="113"/>
      <c r="BQ58" s="113"/>
      <c r="BR58" s="113"/>
      <c r="BS58" s="113"/>
      <c r="BT58" s="113"/>
      <c r="BU58" s="113"/>
      <c r="BV58" s="113"/>
      <c r="BW58" s="113"/>
      <c r="BX58" s="113"/>
      <c r="BY58" s="113"/>
      <c r="BZ58" s="113"/>
      <c r="CA58" s="117"/>
      <c r="CB58" s="117"/>
      <c r="CC58" s="117"/>
      <c r="CD58" s="117"/>
      <c r="CE58" s="117"/>
      <c r="CF58" s="117"/>
      <c r="CG58" s="117"/>
      <c r="CH58" s="117"/>
      <c r="CI58" s="117"/>
      <c r="CJ58" s="117"/>
      <c r="CK58" s="117"/>
      <c r="CL58" s="117"/>
      <c r="CM58" s="117"/>
      <c r="CN58" s="117"/>
      <c r="CO58" s="117"/>
      <c r="CP58" s="117"/>
      <c r="CQ58" s="117"/>
      <c r="CR58" s="117"/>
      <c r="CS58" s="117"/>
      <c r="CT58" s="111" t="str">
        <f aca="false">IF(B58&lt;&gt;"",SUMIF(BP$12:CS$12,"TLA",BP58:CS58), "")</f>
        <v/>
      </c>
      <c r="CU58" s="112" t="str">
        <f aca="false">IF(B58&lt;&gt;"",SUMIF(BP$12:CS$12,"AT",BP58:CS58), "")</f>
        <v/>
      </c>
      <c r="CV58" s="114" t="str">
        <f aca="false">IF(B58&lt;&gt;"",IFERROR(SUMIF(D$14:CS$14, "CLO1", D58:CS58)/'Grade computation'!I$4,""),"")</f>
        <v/>
      </c>
      <c r="CW58" s="115" t="str">
        <f aca="false">IF(CV58="","",IF(CV58&gt;=B$10,"Y","N"))</f>
        <v/>
      </c>
      <c r="CX58" s="115" t="str">
        <f aca="false">IF(CV58="","",IF(CV58&lt;50%,1,IF(AND(CV58&gt;=50%,CV58&lt;B$10),2,IF(CV58&gt;=B$10,3))))</f>
        <v/>
      </c>
      <c r="CY58" s="114" t="str">
        <f aca="false">IF(B58&lt;&gt;"",IFERROR(IF((SUMIF(D$14:CS$14,"CLO2",D58:CS58)/'Grade computation'!I$5)=0,0,(SUMIF(D$14:CS$14,"CLO2",D58:CS58)/'Grade computation'!I$5)),""),"")</f>
        <v/>
      </c>
      <c r="CZ58" s="115" t="str">
        <f aca="false">IF(CY58="","",IF(CY58&gt;=B$10,"Y","N"))</f>
        <v/>
      </c>
      <c r="DA58" s="115" t="str">
        <f aca="false">IF(CY58="","",IF(CY58&lt;50%,1,IF(AND(CY58&gt;=50%,CY58&lt;B$10),2,IF(CY58&gt;=B$10,3))))</f>
        <v/>
      </c>
      <c r="DB58" s="114" t="str">
        <f aca="false">IF(B58&lt;&gt;"",IFERROR(IF((SUMIF(D$14:CS$14,"CLO3",D58:CS58)/'Grade computation'!I$6)=0,0,(SUMIF(D$14:CS$14,"CLO3",D58:CS58)/'Grade computation'!I$6)),""),"")</f>
        <v/>
      </c>
      <c r="DC58" s="115" t="str">
        <f aca="false">IF(DB58="","",IF(DB58&gt;=B$10,"Y","N"))</f>
        <v/>
      </c>
      <c r="DD58" s="115" t="str">
        <f aca="false">IF(DB58="","",IF(DB58&lt;50%,1,IF(AND(DB58&gt;=50%,DB58&lt;B$10),2,IF(DB58&gt;=B$10,3))))</f>
        <v/>
      </c>
      <c r="DE58" s="114" t="str">
        <f aca="false">IF(B58&lt;&gt;"",IFERROR(SUMIF(D$14:CS$14,"CLO4",D58:CS58)/'Grade computation'!I$7,""),"")</f>
        <v/>
      </c>
      <c r="DF58" s="115" t="str">
        <f aca="false">IF(DE58="","",IF(DE58&gt;=B$10,"Y","N"))</f>
        <v/>
      </c>
      <c r="DG58" s="115" t="str">
        <f aca="false">IF(DE58="","",IF(DE58&lt;50%,1,IF(AND(DE58&gt;=50%,DE58&lt;B$10),2,IF(DE58&gt;=B$10,3))))</f>
        <v/>
      </c>
      <c r="DH58" s="114" t="str">
        <f aca="false">IF(B58&lt;&gt;"",IFERROR(IF((SUMIF(D$14:CS$14,"CLO5",D58:CS58)/'Grade computation'!I$8)=0,0,(SUMIF(D$14:CS$14,"CLO5",D58:CS58)/'Grade computation'!I$8)),""),"")</f>
        <v/>
      </c>
      <c r="DI58" s="115" t="str">
        <f aca="false">IF(DH58="","",IF(DH58&gt;=B$10,"Y","N"))</f>
        <v/>
      </c>
      <c r="DJ58" s="115" t="str">
        <f aca="false">IF(DH58="","",IF(DH58&lt;50%,1,IF(AND(DH58&gt;=50%,DH58&lt;B$10),2,IF(DH58&gt;=B$10,3))))</f>
        <v/>
      </c>
      <c r="DK58" s="114" t="str">
        <f aca="false">IF(B58&lt;&gt;"",IFERROR(IF((SUMIF(D$14:CS$14,"CLO6",D58:CS58)/'Grade computation'!I$9)=0,0,(SUMIF(D$14:CS$14,"CLO6",D58:CS58)/'Grade computation'!I$9)),""),"")</f>
        <v/>
      </c>
      <c r="DL58" s="115" t="str">
        <f aca="false">IF(DK58="","",IF(DK58&gt;=B$10,"Y","N"))</f>
        <v/>
      </c>
      <c r="DM58" s="115" t="str">
        <f aca="false">IF(DK58="","",IF(DK58&lt;50%,1,IF(AND(DK58&gt;=50%,DK58&lt;B$10),2,IF(DK58&gt;=B$10,3))))</f>
        <v/>
      </c>
      <c r="DN58" s="114" t="str">
        <f aca="false">IF(B58&lt;&gt;"",IFERROR(IF((SUMIF(D$14:CS$14,"CLO7",D58:CS58)/'Grade computation'!I$10)=0,0,(SUMIF(D$14:CS$14,"CLO7",D58:CS58)/'Grade computation'!I$10)),""),"")</f>
        <v/>
      </c>
      <c r="DO58" s="115" t="str">
        <f aca="false">IF(DN58="","",IF(DN58&gt;=B$10,"Y","N"))</f>
        <v/>
      </c>
      <c r="DP58" s="115" t="str">
        <f aca="false">IF(DN58="","",IF(DN58&lt;50%,1,IF(AND(DN58&gt;=50%,DN58&lt;B$10),2,IF(DN58&gt;=B$10,3))))</f>
        <v/>
      </c>
      <c r="DQ58" s="114" t="str">
        <f aca="false">IF(B58&lt;&gt;"",IFERROR(IF((SUMIF(D$14:CS$14,"CLO8",D58:CS58)/'Grade computation'!I$11)=0,0,(SUMIF(D$14:CS$14,"CLO8",D58:CS58)/'Grade computation'!I$11)),""),"")</f>
        <v/>
      </c>
      <c r="DR58" s="115" t="str">
        <f aca="false">IF(DQ58="","",IF(DQ58&gt;=B$10,"Y","N"))</f>
        <v/>
      </c>
      <c r="DS58" s="115" t="str">
        <f aca="false">IF(DQ58="","",IF(DQ58&lt;50%,1,IF(AND(DQ58&gt;=50%,DQ58&lt;B$10),2,IF(DQ58&gt;=B$10,3))))</f>
        <v/>
      </c>
      <c r="DT58" s="114" t="str">
        <f aca="false">IF(B58&lt;&gt;"",IFERROR(IF((SUMIF(D$14:CS$14,"CLO9",D58:CS58)/'Grade computation'!I$12)=0,0,(SUMIF(D$14:CS$14,"CLO9",D58:CS58)/'Grade computation'!I$12)),""),"")</f>
        <v/>
      </c>
      <c r="DU58" s="115" t="str">
        <f aca="false">IF(DT58="","",IF(DT58&gt;=B$10,"Y","N"))</f>
        <v/>
      </c>
      <c r="DV58" s="115" t="str">
        <f aca="false">IF(DT58="","",IF(DT58&lt;50%,1,IF(AND(DT58&gt;=50%,DT58&lt;B$10),2,IF(DT58&gt;=B$10,3))))</f>
        <v/>
      </c>
      <c r="DW58" s="114" t="str">
        <f aca="false">IF(B58&lt;&gt;"",IFERROR(IF((SUMIF(D$14:CS$14,"CLO10",D58:CS58)/'Grade computation'!I$13)=0,0,(SUMIF(D$14:CS$14,"CLO10",D58:CS58)/'Grade computation'!I$13)),""),"")</f>
        <v/>
      </c>
      <c r="DX58" s="115" t="str">
        <f aca="false">IF(DW58="","",IF(DW58&gt;=B$10,"Y","N"))</f>
        <v/>
      </c>
      <c r="DY58" s="115" t="str">
        <f aca="false">IF(DW58="","",IF(DW58&lt;50%,1,IF(AND(DW58&gt;=50%,DW58&lt;B$10),2,IF(DW58&gt;=B$10,3))))</f>
        <v/>
      </c>
      <c r="DZ58" s="13"/>
      <c r="EA58" s="13"/>
    </row>
    <row r="59" customFormat="false" ht="15.75" hidden="false" customHeight="true" outlineLevel="0" collapsed="false">
      <c r="A59" s="118"/>
      <c r="B59" s="119"/>
      <c r="C59" s="117"/>
      <c r="D59" s="117"/>
      <c r="E59" s="117"/>
      <c r="F59" s="117"/>
      <c r="G59" s="117"/>
      <c r="H59" s="117"/>
      <c r="I59" s="117"/>
      <c r="J59" s="117"/>
      <c r="K59" s="117"/>
      <c r="L59" s="117"/>
      <c r="M59" s="117"/>
      <c r="N59" s="117"/>
      <c r="O59" s="117"/>
      <c r="P59" s="117"/>
      <c r="Q59" s="117"/>
      <c r="R59" s="117"/>
      <c r="S59" s="117"/>
      <c r="T59" s="117"/>
      <c r="U59" s="117"/>
      <c r="V59" s="117"/>
      <c r="W59" s="117"/>
      <c r="X59" s="117"/>
      <c r="Y59" s="117"/>
      <c r="Z59" s="117"/>
      <c r="AA59" s="117"/>
      <c r="AB59" s="117"/>
      <c r="AC59" s="117"/>
      <c r="AD59" s="117"/>
      <c r="AE59" s="117"/>
      <c r="AF59" s="117"/>
      <c r="AG59" s="117"/>
      <c r="AH59" s="111" t="str">
        <f aca="false">IF(B59&lt;&gt;"",SUMIF(D$12:AG$12,"TLA",D59:AG59),"")</f>
        <v/>
      </c>
      <c r="AI59" s="112" t="str">
        <f aca="false">IF(B59&lt;&gt;"",SUMIF(D$12:AG$12,"AT",D59:AG59),"")</f>
        <v/>
      </c>
      <c r="AJ59" s="117"/>
      <c r="AK59" s="117"/>
      <c r="AL59" s="117"/>
      <c r="AM59" s="117"/>
      <c r="AN59" s="117"/>
      <c r="AO59" s="117"/>
      <c r="AP59" s="117"/>
      <c r="AQ59" s="117"/>
      <c r="AR59" s="117"/>
      <c r="AS59" s="117"/>
      <c r="AT59" s="117"/>
      <c r="AU59" s="117"/>
      <c r="AV59" s="117"/>
      <c r="AW59" s="117"/>
      <c r="AX59" s="117"/>
      <c r="AY59" s="117"/>
      <c r="AZ59" s="117"/>
      <c r="BA59" s="117"/>
      <c r="BB59" s="117"/>
      <c r="BC59" s="117"/>
      <c r="BD59" s="117"/>
      <c r="BE59" s="117"/>
      <c r="BF59" s="117"/>
      <c r="BG59" s="117"/>
      <c r="BH59" s="117"/>
      <c r="BI59" s="117"/>
      <c r="BJ59" s="117"/>
      <c r="BK59" s="117"/>
      <c r="BL59" s="117"/>
      <c r="BM59" s="117"/>
      <c r="BN59" s="111" t="str">
        <f aca="false">IF(B59&lt;&gt;"", SUMIF(AJ$12:BM$12,"TLA",AJ59:BM59), "")</f>
        <v/>
      </c>
      <c r="BO59" s="112" t="str">
        <f aca="false">IF(B59&lt;&gt;"", SUMIF(AJ$12:BM$12,"AT",AJ59:BM59), "")</f>
        <v/>
      </c>
      <c r="BP59" s="113"/>
      <c r="BQ59" s="113"/>
      <c r="BR59" s="113"/>
      <c r="BS59" s="113"/>
      <c r="BT59" s="113"/>
      <c r="BU59" s="113"/>
      <c r="BV59" s="113"/>
      <c r="BW59" s="113"/>
      <c r="BX59" s="113"/>
      <c r="BY59" s="113"/>
      <c r="BZ59" s="113"/>
      <c r="CA59" s="117"/>
      <c r="CB59" s="117"/>
      <c r="CC59" s="117"/>
      <c r="CD59" s="117"/>
      <c r="CE59" s="117"/>
      <c r="CF59" s="117"/>
      <c r="CG59" s="117"/>
      <c r="CH59" s="117"/>
      <c r="CI59" s="117"/>
      <c r="CJ59" s="117"/>
      <c r="CK59" s="117"/>
      <c r="CL59" s="117"/>
      <c r="CM59" s="117"/>
      <c r="CN59" s="117"/>
      <c r="CO59" s="117"/>
      <c r="CP59" s="117"/>
      <c r="CQ59" s="117"/>
      <c r="CR59" s="117"/>
      <c r="CS59" s="117"/>
      <c r="CT59" s="111" t="str">
        <f aca="false">IF(B59&lt;&gt;"",SUMIF(BP$12:CS$12,"TLA",BP59:CS59), "")</f>
        <v/>
      </c>
      <c r="CU59" s="112" t="str">
        <f aca="false">IF(B59&lt;&gt;"",SUMIF(BP$12:CS$12,"AT",BP59:CS59), "")</f>
        <v/>
      </c>
      <c r="CV59" s="114" t="str">
        <f aca="false">IF(B59&lt;&gt;"",IFERROR(SUMIF(D$14:CS$14, "CLO1", D59:CS59)/'Grade computation'!I$4,""),"")</f>
        <v/>
      </c>
      <c r="CW59" s="115" t="str">
        <f aca="false">IF(CV59="","",IF(CV59&gt;=B$10,"Y","N"))</f>
        <v/>
      </c>
      <c r="CX59" s="115" t="str">
        <f aca="false">IF(CV59="","",IF(CV59&lt;50%,1,IF(AND(CV59&gt;=50%,CV59&lt;B$10),2,IF(CV59&gt;=B$10,3))))</f>
        <v/>
      </c>
      <c r="CY59" s="114" t="str">
        <f aca="false">IF(B59&lt;&gt;"",IFERROR(IF((SUMIF(D$14:CS$14,"CLO2",D59:CS59)/'Grade computation'!I$5)=0,0,(SUMIF(D$14:CS$14,"CLO2",D59:CS59)/'Grade computation'!I$5)),""),"")</f>
        <v/>
      </c>
      <c r="CZ59" s="115" t="str">
        <f aca="false">IF(CY59="","",IF(CY59&gt;=B$10,"Y","N"))</f>
        <v/>
      </c>
      <c r="DA59" s="115" t="str">
        <f aca="false">IF(CY59="","",IF(CY59&lt;50%,1,IF(AND(CY59&gt;=50%,CY59&lt;B$10),2,IF(CY59&gt;=B$10,3))))</f>
        <v/>
      </c>
      <c r="DB59" s="114" t="str">
        <f aca="false">IF(B59&lt;&gt;"",IFERROR(IF((SUMIF(D$14:CS$14,"CLO3",D59:CS59)/'Grade computation'!I$6)=0,0,(SUMIF(D$14:CS$14,"CLO3",D59:CS59)/'Grade computation'!I$6)),""),"")</f>
        <v/>
      </c>
      <c r="DC59" s="115" t="str">
        <f aca="false">IF(DB59="","",IF(DB59&gt;=B$10,"Y","N"))</f>
        <v/>
      </c>
      <c r="DD59" s="115" t="str">
        <f aca="false">IF(DB59="","",IF(DB59&lt;50%,1,IF(AND(DB59&gt;=50%,DB59&lt;B$10),2,IF(DB59&gt;=B$10,3))))</f>
        <v/>
      </c>
      <c r="DE59" s="114" t="str">
        <f aca="false">IF(B59&lt;&gt;"",IFERROR(SUMIF(D$14:CS$14,"CLO4",D59:CS59)/'Grade computation'!I$7,""),"")</f>
        <v/>
      </c>
      <c r="DF59" s="115" t="str">
        <f aca="false">IF(DE59="","",IF(DE59&gt;=B$10,"Y","N"))</f>
        <v/>
      </c>
      <c r="DG59" s="115" t="str">
        <f aca="false">IF(DE59="","",IF(DE59&lt;50%,1,IF(AND(DE59&gt;=50%,DE59&lt;B$10),2,IF(DE59&gt;=B$10,3))))</f>
        <v/>
      </c>
      <c r="DH59" s="114" t="str">
        <f aca="false">IF(B59&lt;&gt;"",IFERROR(IF((SUMIF(D$14:CS$14,"CLO5",D59:CS59)/'Grade computation'!I$8)=0,0,(SUMIF(D$14:CS$14,"CLO5",D59:CS59)/'Grade computation'!I$8)),""),"")</f>
        <v/>
      </c>
      <c r="DI59" s="115" t="str">
        <f aca="false">IF(DH59="","",IF(DH59&gt;=B$10,"Y","N"))</f>
        <v/>
      </c>
      <c r="DJ59" s="115" t="str">
        <f aca="false">IF(DH59="","",IF(DH59&lt;50%,1,IF(AND(DH59&gt;=50%,DH59&lt;B$10),2,IF(DH59&gt;=B$10,3))))</f>
        <v/>
      </c>
      <c r="DK59" s="114" t="str">
        <f aca="false">IF(B59&lt;&gt;"",IFERROR(IF((SUMIF(D$14:CS$14,"CLO6",D59:CS59)/'Grade computation'!I$9)=0,0,(SUMIF(D$14:CS$14,"CLO6",D59:CS59)/'Grade computation'!I$9)),""),"")</f>
        <v/>
      </c>
      <c r="DL59" s="115" t="str">
        <f aca="false">IF(DK59="","",IF(DK59&gt;=B$10,"Y","N"))</f>
        <v/>
      </c>
      <c r="DM59" s="115" t="str">
        <f aca="false">IF(DK59="","",IF(DK59&lt;50%,1,IF(AND(DK59&gt;=50%,DK59&lt;B$10),2,IF(DK59&gt;=B$10,3))))</f>
        <v/>
      </c>
      <c r="DN59" s="114" t="str">
        <f aca="false">IF(B59&lt;&gt;"",IFERROR(IF((SUMIF(D$14:CS$14,"CLO7",D59:CS59)/'Grade computation'!I$10)=0,0,(SUMIF(D$14:CS$14,"CLO7",D59:CS59)/'Grade computation'!I$10)),""),"")</f>
        <v/>
      </c>
      <c r="DO59" s="115" t="str">
        <f aca="false">IF(DN59="","",IF(DN59&gt;=B$10,"Y","N"))</f>
        <v/>
      </c>
      <c r="DP59" s="115" t="str">
        <f aca="false">IF(DN59="","",IF(DN59&lt;50%,1,IF(AND(DN59&gt;=50%,DN59&lt;B$10),2,IF(DN59&gt;=B$10,3))))</f>
        <v/>
      </c>
      <c r="DQ59" s="114" t="str">
        <f aca="false">IF(B59&lt;&gt;"",IFERROR(IF((SUMIF(D$14:CS$14,"CLO8",D59:CS59)/'Grade computation'!I$11)=0,0,(SUMIF(D$14:CS$14,"CLO8",D59:CS59)/'Grade computation'!I$11)),""),"")</f>
        <v/>
      </c>
      <c r="DR59" s="115" t="str">
        <f aca="false">IF(DQ59="","",IF(DQ59&gt;=B$10,"Y","N"))</f>
        <v/>
      </c>
      <c r="DS59" s="115" t="str">
        <f aca="false">IF(DQ59="","",IF(DQ59&lt;50%,1,IF(AND(DQ59&gt;=50%,DQ59&lt;B$10),2,IF(DQ59&gt;=B$10,3))))</f>
        <v/>
      </c>
      <c r="DT59" s="114" t="str">
        <f aca="false">IF(B59&lt;&gt;"",IFERROR(IF((SUMIF(D$14:CS$14,"CLO9",D59:CS59)/'Grade computation'!I$12)=0,0,(SUMIF(D$14:CS$14,"CLO9",D59:CS59)/'Grade computation'!I$12)),""),"")</f>
        <v/>
      </c>
      <c r="DU59" s="115" t="str">
        <f aca="false">IF(DT59="","",IF(DT59&gt;=B$10,"Y","N"))</f>
        <v/>
      </c>
      <c r="DV59" s="115" t="str">
        <f aca="false">IF(DT59="","",IF(DT59&lt;50%,1,IF(AND(DT59&gt;=50%,DT59&lt;B$10),2,IF(DT59&gt;=B$10,3))))</f>
        <v/>
      </c>
      <c r="DW59" s="114" t="str">
        <f aca="false">IF(B59&lt;&gt;"",IFERROR(IF((SUMIF(D$14:CS$14,"CLO10",D59:CS59)/'Grade computation'!I$13)=0,0,(SUMIF(D$14:CS$14,"CLO10",D59:CS59)/'Grade computation'!I$13)),""),"")</f>
        <v/>
      </c>
      <c r="DX59" s="115" t="str">
        <f aca="false">IF(DW59="","",IF(DW59&gt;=B$10,"Y","N"))</f>
        <v/>
      </c>
      <c r="DY59" s="115" t="str">
        <f aca="false">IF(DW59="","",IF(DW59&lt;50%,1,IF(AND(DW59&gt;=50%,DW59&lt;B$10),2,IF(DW59&gt;=B$10,3))))</f>
        <v/>
      </c>
      <c r="DZ59" s="13"/>
      <c r="EA59" s="13"/>
    </row>
    <row r="60" customFormat="false" ht="15.75" hidden="false" customHeight="true" outlineLevel="0" collapsed="false">
      <c r="A60" s="118"/>
      <c r="B60" s="119"/>
      <c r="C60" s="117"/>
      <c r="D60" s="117"/>
      <c r="E60" s="117"/>
      <c r="F60" s="117"/>
      <c r="G60" s="117"/>
      <c r="H60" s="117"/>
      <c r="I60" s="117"/>
      <c r="J60" s="117"/>
      <c r="K60" s="117"/>
      <c r="L60" s="117"/>
      <c r="M60" s="117"/>
      <c r="N60" s="117"/>
      <c r="O60" s="117"/>
      <c r="P60" s="117"/>
      <c r="Q60" s="117"/>
      <c r="R60" s="117"/>
      <c r="S60" s="117"/>
      <c r="T60" s="117"/>
      <c r="U60" s="117"/>
      <c r="V60" s="117"/>
      <c r="W60" s="117"/>
      <c r="X60" s="117"/>
      <c r="Y60" s="117"/>
      <c r="Z60" s="117"/>
      <c r="AA60" s="117"/>
      <c r="AB60" s="117"/>
      <c r="AC60" s="117"/>
      <c r="AD60" s="117"/>
      <c r="AE60" s="117"/>
      <c r="AF60" s="117"/>
      <c r="AG60" s="117"/>
      <c r="AH60" s="111" t="str">
        <f aca="false">IF(B60&lt;&gt;"",SUMIF(D$12:AG$12,"TLA",D60:AG60),"")</f>
        <v/>
      </c>
      <c r="AI60" s="112" t="str">
        <f aca="false">IF(B60&lt;&gt;"",SUMIF(D$12:AG$12,"AT",D60:AG60),"")</f>
        <v/>
      </c>
      <c r="AJ60" s="117"/>
      <c r="AK60" s="117"/>
      <c r="AL60" s="117"/>
      <c r="AM60" s="117"/>
      <c r="AN60" s="117"/>
      <c r="AO60" s="117"/>
      <c r="AP60" s="117"/>
      <c r="AQ60" s="117"/>
      <c r="AR60" s="117"/>
      <c r="AS60" s="117"/>
      <c r="AT60" s="117"/>
      <c r="AU60" s="117"/>
      <c r="AV60" s="117"/>
      <c r="AW60" s="117"/>
      <c r="AX60" s="117"/>
      <c r="AY60" s="117"/>
      <c r="AZ60" s="117"/>
      <c r="BA60" s="117"/>
      <c r="BB60" s="117"/>
      <c r="BC60" s="117"/>
      <c r="BD60" s="117"/>
      <c r="BE60" s="117"/>
      <c r="BF60" s="117"/>
      <c r="BG60" s="117"/>
      <c r="BH60" s="117"/>
      <c r="BI60" s="117"/>
      <c r="BJ60" s="117"/>
      <c r="BK60" s="117"/>
      <c r="BL60" s="117"/>
      <c r="BM60" s="117"/>
      <c r="BN60" s="111" t="str">
        <f aca="false">IF(B60&lt;&gt;"", SUMIF(AJ$12:BM$12,"TLA",AJ60:BM60), "")</f>
        <v/>
      </c>
      <c r="BO60" s="112" t="str">
        <f aca="false">IF(B60&lt;&gt;"", SUMIF(AJ$12:BM$12,"AT",AJ60:BM60), "")</f>
        <v/>
      </c>
      <c r="BP60" s="113"/>
      <c r="BQ60" s="113"/>
      <c r="BR60" s="113"/>
      <c r="BS60" s="113"/>
      <c r="BT60" s="113"/>
      <c r="BU60" s="113"/>
      <c r="BV60" s="113"/>
      <c r="BW60" s="113"/>
      <c r="BX60" s="113"/>
      <c r="BY60" s="113"/>
      <c r="BZ60" s="113"/>
      <c r="CA60" s="117"/>
      <c r="CB60" s="117"/>
      <c r="CC60" s="117"/>
      <c r="CD60" s="117"/>
      <c r="CE60" s="117"/>
      <c r="CF60" s="117"/>
      <c r="CG60" s="117"/>
      <c r="CH60" s="117"/>
      <c r="CI60" s="117"/>
      <c r="CJ60" s="117"/>
      <c r="CK60" s="117"/>
      <c r="CL60" s="117"/>
      <c r="CM60" s="117"/>
      <c r="CN60" s="117"/>
      <c r="CO60" s="117"/>
      <c r="CP60" s="117"/>
      <c r="CQ60" s="117"/>
      <c r="CR60" s="117"/>
      <c r="CS60" s="117"/>
      <c r="CT60" s="111" t="str">
        <f aca="false">IF(B60&lt;&gt;"",SUMIF(BP$12:CS$12,"TLA",BP60:CS60), "")</f>
        <v/>
      </c>
      <c r="CU60" s="112" t="str">
        <f aca="false">IF(B60&lt;&gt;"",SUMIF(BP$12:CS$12,"AT",BP60:CS60), "")</f>
        <v/>
      </c>
      <c r="CV60" s="114" t="str">
        <f aca="false">IF(B60&lt;&gt;"",IFERROR(SUMIF(D$14:CS$14, "CLO1", D60:CS60)/'Grade computation'!I$4,""),"")</f>
        <v/>
      </c>
      <c r="CW60" s="115" t="str">
        <f aca="false">IF(CV60="","",IF(CV60&gt;=B$10,"Y","N"))</f>
        <v/>
      </c>
      <c r="CX60" s="115" t="str">
        <f aca="false">IF(CV60="","",IF(CV60&lt;50%,1,IF(AND(CV60&gt;=50%,CV60&lt;B$10),2,IF(CV60&gt;=B$10,3))))</f>
        <v/>
      </c>
      <c r="CY60" s="114" t="str">
        <f aca="false">IF(B60&lt;&gt;"",IFERROR(IF((SUMIF(D$14:CS$14,"CLO2",D60:CS60)/'Grade computation'!I$5)=0,0,(SUMIF(D$14:CS$14,"CLO2",D60:CS60)/'Grade computation'!I$5)),""),"")</f>
        <v/>
      </c>
      <c r="CZ60" s="115" t="str">
        <f aca="false">IF(CY60="","",IF(CY60&gt;=B$10,"Y","N"))</f>
        <v/>
      </c>
      <c r="DA60" s="115" t="str">
        <f aca="false">IF(CY60="","",IF(CY60&lt;50%,1,IF(AND(CY60&gt;=50%,CY60&lt;B$10),2,IF(CY60&gt;=B$10,3))))</f>
        <v/>
      </c>
      <c r="DB60" s="114" t="str">
        <f aca="false">IF(B60&lt;&gt;"",IFERROR(IF((SUMIF(D$14:CS$14,"CLO3",D60:CS60)/'Grade computation'!I$6)=0,0,(SUMIF(D$14:CS$14,"CLO3",D60:CS60)/'Grade computation'!I$6)),""),"")</f>
        <v/>
      </c>
      <c r="DC60" s="115" t="str">
        <f aca="false">IF(DB60="","",IF(DB60&gt;=B$10,"Y","N"))</f>
        <v/>
      </c>
      <c r="DD60" s="115" t="str">
        <f aca="false">IF(DB60="","",IF(DB60&lt;50%,1,IF(AND(DB60&gt;=50%,DB60&lt;B$10),2,IF(DB60&gt;=B$10,3))))</f>
        <v/>
      </c>
      <c r="DE60" s="114" t="str">
        <f aca="false">IF(B60&lt;&gt;"",IFERROR(SUMIF(D$14:CS$14,"CLO4",D60:CS60)/'Grade computation'!I$7,""),"")</f>
        <v/>
      </c>
      <c r="DF60" s="115" t="str">
        <f aca="false">IF(DE60="","",IF(DE60&gt;=B$10,"Y","N"))</f>
        <v/>
      </c>
      <c r="DG60" s="115" t="str">
        <f aca="false">IF(DE60="","",IF(DE60&lt;50%,1,IF(AND(DE60&gt;=50%,DE60&lt;B$10),2,IF(DE60&gt;=B$10,3))))</f>
        <v/>
      </c>
      <c r="DH60" s="114" t="str">
        <f aca="false">IF(B60&lt;&gt;"",IFERROR(IF((SUMIF(D$14:CS$14,"CLO5",D60:CS60)/'Grade computation'!I$8)=0,0,(SUMIF(D$14:CS$14,"CLO5",D60:CS60)/'Grade computation'!I$8)),""),"")</f>
        <v/>
      </c>
      <c r="DI60" s="115" t="str">
        <f aca="false">IF(DH60="","",IF(DH60&gt;=B$10,"Y","N"))</f>
        <v/>
      </c>
      <c r="DJ60" s="115" t="str">
        <f aca="false">IF(DH60="","",IF(DH60&lt;50%,1,IF(AND(DH60&gt;=50%,DH60&lt;B$10),2,IF(DH60&gt;=B$10,3))))</f>
        <v/>
      </c>
      <c r="DK60" s="114" t="str">
        <f aca="false">IF(B60&lt;&gt;"",IFERROR(IF((SUMIF(D$14:CS$14,"CLO6",D60:CS60)/'Grade computation'!I$9)=0,0,(SUMIF(D$14:CS$14,"CLO6",D60:CS60)/'Grade computation'!I$9)),""),"")</f>
        <v/>
      </c>
      <c r="DL60" s="115" t="str">
        <f aca="false">IF(DK60="","",IF(DK60&gt;=B$10,"Y","N"))</f>
        <v/>
      </c>
      <c r="DM60" s="115" t="str">
        <f aca="false">IF(DK60="","",IF(DK60&lt;50%,1,IF(AND(DK60&gt;=50%,DK60&lt;B$10),2,IF(DK60&gt;=B$10,3))))</f>
        <v/>
      </c>
      <c r="DN60" s="114" t="str">
        <f aca="false">IF(B60&lt;&gt;"",IFERROR(IF((SUMIF(D$14:CS$14,"CLO7",D60:CS60)/'Grade computation'!I$10)=0,0,(SUMIF(D$14:CS$14,"CLO7",D60:CS60)/'Grade computation'!I$10)),""),"")</f>
        <v/>
      </c>
      <c r="DO60" s="115" t="str">
        <f aca="false">IF(DN60="","",IF(DN60&gt;=B$10,"Y","N"))</f>
        <v/>
      </c>
      <c r="DP60" s="115" t="str">
        <f aca="false">IF(DN60="","",IF(DN60&lt;50%,1,IF(AND(DN60&gt;=50%,DN60&lt;B$10),2,IF(DN60&gt;=B$10,3))))</f>
        <v/>
      </c>
      <c r="DQ60" s="114" t="str">
        <f aca="false">IF(B60&lt;&gt;"",IFERROR(IF((SUMIF(D$14:CS$14,"CLO8",D60:CS60)/'Grade computation'!I$11)=0,0,(SUMIF(D$14:CS$14,"CLO8",D60:CS60)/'Grade computation'!I$11)),""),"")</f>
        <v/>
      </c>
      <c r="DR60" s="115" t="str">
        <f aca="false">IF(DQ60="","",IF(DQ60&gt;=B$10,"Y","N"))</f>
        <v/>
      </c>
      <c r="DS60" s="115" t="str">
        <f aca="false">IF(DQ60="","",IF(DQ60&lt;50%,1,IF(AND(DQ60&gt;=50%,DQ60&lt;B$10),2,IF(DQ60&gt;=B$10,3))))</f>
        <v/>
      </c>
      <c r="DT60" s="114" t="str">
        <f aca="false">IF(B60&lt;&gt;"",IFERROR(IF((SUMIF(D$14:CS$14,"CLO9",D60:CS60)/'Grade computation'!I$12)=0,0,(SUMIF(D$14:CS$14,"CLO9",D60:CS60)/'Grade computation'!I$12)),""),"")</f>
        <v/>
      </c>
      <c r="DU60" s="115" t="str">
        <f aca="false">IF(DT60="","",IF(DT60&gt;=B$10,"Y","N"))</f>
        <v/>
      </c>
      <c r="DV60" s="115" t="str">
        <f aca="false">IF(DT60="","",IF(DT60&lt;50%,1,IF(AND(DT60&gt;=50%,DT60&lt;B$10),2,IF(DT60&gt;=B$10,3))))</f>
        <v/>
      </c>
      <c r="DW60" s="114" t="str">
        <f aca="false">IF(B60&lt;&gt;"",IFERROR(IF((SUMIF(D$14:CS$14,"CLO10",D60:CS60)/'Grade computation'!I$13)=0,0,(SUMIF(D$14:CS$14,"CLO10",D60:CS60)/'Grade computation'!I$13)),""),"")</f>
        <v/>
      </c>
      <c r="DX60" s="115" t="str">
        <f aca="false">IF(DW60="","",IF(DW60&gt;=B$10,"Y","N"))</f>
        <v/>
      </c>
      <c r="DY60" s="115" t="str">
        <f aca="false">IF(DW60="","",IF(DW60&lt;50%,1,IF(AND(DW60&gt;=50%,DW60&lt;B$10),2,IF(DW60&gt;=B$10,3))))</f>
        <v/>
      </c>
      <c r="DZ60" s="13"/>
      <c r="EA60" s="13"/>
    </row>
    <row r="61" customFormat="false" ht="15.75" hidden="false" customHeight="true" outlineLevel="0" collapsed="false">
      <c r="A61" s="118"/>
      <c r="B61" s="119"/>
      <c r="C61" s="117"/>
      <c r="D61" s="117"/>
      <c r="E61" s="117"/>
      <c r="F61" s="117"/>
      <c r="G61" s="117"/>
      <c r="H61" s="117"/>
      <c r="I61" s="117"/>
      <c r="J61" s="117"/>
      <c r="K61" s="117"/>
      <c r="L61" s="117"/>
      <c r="M61" s="117"/>
      <c r="N61" s="117"/>
      <c r="O61" s="117"/>
      <c r="P61" s="117"/>
      <c r="Q61" s="117"/>
      <c r="R61" s="117"/>
      <c r="S61" s="117"/>
      <c r="T61" s="117"/>
      <c r="U61" s="117"/>
      <c r="V61" s="117"/>
      <c r="W61" s="117"/>
      <c r="X61" s="117"/>
      <c r="Y61" s="117"/>
      <c r="Z61" s="117"/>
      <c r="AA61" s="117"/>
      <c r="AB61" s="117"/>
      <c r="AC61" s="117"/>
      <c r="AD61" s="117"/>
      <c r="AE61" s="117"/>
      <c r="AF61" s="117"/>
      <c r="AG61" s="117"/>
      <c r="AH61" s="111" t="str">
        <f aca="false">IF(B61&lt;&gt;"",SUMIF(D$12:AG$12,"TLA",D61:AG61),"")</f>
        <v/>
      </c>
      <c r="AI61" s="112" t="str">
        <f aca="false">IF(B61&lt;&gt;"",SUMIF(D$12:AG$12,"AT",D61:AG61),"")</f>
        <v/>
      </c>
      <c r="AJ61" s="117"/>
      <c r="AK61" s="117"/>
      <c r="AL61" s="117"/>
      <c r="AM61" s="117"/>
      <c r="AN61" s="117"/>
      <c r="AO61" s="117"/>
      <c r="AP61" s="117"/>
      <c r="AQ61" s="117"/>
      <c r="AR61" s="117"/>
      <c r="AS61" s="117"/>
      <c r="AT61" s="117"/>
      <c r="AU61" s="117"/>
      <c r="AV61" s="117"/>
      <c r="AW61" s="117"/>
      <c r="AX61" s="117"/>
      <c r="AY61" s="117"/>
      <c r="AZ61" s="117"/>
      <c r="BA61" s="117"/>
      <c r="BB61" s="117"/>
      <c r="BC61" s="117"/>
      <c r="BD61" s="117"/>
      <c r="BE61" s="117"/>
      <c r="BF61" s="117"/>
      <c r="BG61" s="117"/>
      <c r="BH61" s="117"/>
      <c r="BI61" s="117"/>
      <c r="BJ61" s="117"/>
      <c r="BK61" s="117"/>
      <c r="BL61" s="117"/>
      <c r="BM61" s="117"/>
      <c r="BN61" s="111" t="str">
        <f aca="false">IF(B61&lt;&gt;"", SUMIF(AJ$12:BM$12,"TLA",AJ61:BM61), "")</f>
        <v/>
      </c>
      <c r="BO61" s="112" t="str">
        <f aca="false">IF(B61&lt;&gt;"", SUMIF(AJ$12:BM$12,"AT",AJ61:BM61), "")</f>
        <v/>
      </c>
      <c r="BP61" s="113"/>
      <c r="BQ61" s="113"/>
      <c r="BR61" s="113"/>
      <c r="BS61" s="113"/>
      <c r="BT61" s="113"/>
      <c r="BU61" s="113"/>
      <c r="BV61" s="113"/>
      <c r="BW61" s="113"/>
      <c r="BX61" s="113"/>
      <c r="BY61" s="113"/>
      <c r="BZ61" s="113"/>
      <c r="CA61" s="117"/>
      <c r="CB61" s="117"/>
      <c r="CC61" s="117"/>
      <c r="CD61" s="117"/>
      <c r="CE61" s="117"/>
      <c r="CF61" s="117"/>
      <c r="CG61" s="117"/>
      <c r="CH61" s="117"/>
      <c r="CI61" s="117"/>
      <c r="CJ61" s="117"/>
      <c r="CK61" s="117"/>
      <c r="CL61" s="117"/>
      <c r="CM61" s="117"/>
      <c r="CN61" s="117"/>
      <c r="CO61" s="117"/>
      <c r="CP61" s="117"/>
      <c r="CQ61" s="117"/>
      <c r="CR61" s="117"/>
      <c r="CS61" s="117"/>
      <c r="CT61" s="111" t="str">
        <f aca="false">IF(B61&lt;&gt;"",SUMIF(BP$12:CS$12,"TLA",BP61:CS61), "")</f>
        <v/>
      </c>
      <c r="CU61" s="112" t="str">
        <f aca="false">IF(B61&lt;&gt;"",SUMIF(BP$12:CS$12,"AT",BP61:CS61), "")</f>
        <v/>
      </c>
      <c r="CV61" s="114" t="str">
        <f aca="false">IF(B61&lt;&gt;"",IFERROR(SUMIF(D$14:CS$14, "CLO1", D61:CS61)/'Grade computation'!I$4,""),"")</f>
        <v/>
      </c>
      <c r="CW61" s="115" t="str">
        <f aca="false">IF(CV61="","",IF(CV61&gt;=B$10,"Y","N"))</f>
        <v/>
      </c>
      <c r="CX61" s="115" t="str">
        <f aca="false">IF(CV61="","",IF(CV61&lt;50%,1,IF(AND(CV61&gt;=50%,CV61&lt;B$10),2,IF(CV61&gt;=B$10,3))))</f>
        <v/>
      </c>
      <c r="CY61" s="114" t="str">
        <f aca="false">IF(B61&lt;&gt;"",IFERROR(IF((SUMIF(D$14:CS$14,"CLO2",D61:CS61)/'Grade computation'!I$5)=0,0,(SUMIF(D$14:CS$14,"CLO2",D61:CS61)/'Grade computation'!I$5)),""),"")</f>
        <v/>
      </c>
      <c r="CZ61" s="115" t="str">
        <f aca="false">IF(CY61="","",IF(CY61&gt;=B$10,"Y","N"))</f>
        <v/>
      </c>
      <c r="DA61" s="115" t="str">
        <f aca="false">IF(CY61="","",IF(CY61&lt;50%,1,IF(AND(CY61&gt;=50%,CY61&lt;B$10),2,IF(CY61&gt;=B$10,3))))</f>
        <v/>
      </c>
      <c r="DB61" s="114" t="str">
        <f aca="false">IF(B61&lt;&gt;"",IFERROR(IF((SUMIF(D$14:CS$14,"CLO3",D61:CS61)/'Grade computation'!I$6)=0,0,(SUMIF(D$14:CS$14,"CLO3",D61:CS61)/'Grade computation'!I$6)),""),"")</f>
        <v/>
      </c>
      <c r="DC61" s="115" t="str">
        <f aca="false">IF(DB61="","",IF(DB61&gt;=B$10,"Y","N"))</f>
        <v/>
      </c>
      <c r="DD61" s="115" t="str">
        <f aca="false">IF(DB61="","",IF(DB61&lt;50%,1,IF(AND(DB61&gt;=50%,DB61&lt;B$10),2,IF(DB61&gt;=B$10,3))))</f>
        <v/>
      </c>
      <c r="DE61" s="114" t="str">
        <f aca="false">IF(B61&lt;&gt;"",IFERROR(SUMIF(D$14:CS$14,"CLO4",D61:CS61)/'Grade computation'!I$7,""),"")</f>
        <v/>
      </c>
      <c r="DF61" s="115" t="str">
        <f aca="false">IF(DE61="","",IF(DE61&gt;=B$10,"Y","N"))</f>
        <v/>
      </c>
      <c r="DG61" s="115" t="str">
        <f aca="false">IF(DE61="","",IF(DE61&lt;50%,1,IF(AND(DE61&gt;=50%,DE61&lt;B$10),2,IF(DE61&gt;=B$10,3))))</f>
        <v/>
      </c>
      <c r="DH61" s="114" t="str">
        <f aca="false">IF(B61&lt;&gt;"",IFERROR(IF((SUMIF(D$14:CS$14,"CLO5",D61:CS61)/'Grade computation'!I$8)=0,0,(SUMIF(D$14:CS$14,"CLO5",D61:CS61)/'Grade computation'!I$8)),""),"")</f>
        <v/>
      </c>
      <c r="DI61" s="115" t="str">
        <f aca="false">IF(DH61="","",IF(DH61&gt;=B$10,"Y","N"))</f>
        <v/>
      </c>
      <c r="DJ61" s="115" t="str">
        <f aca="false">IF(DH61="","",IF(DH61&lt;50%,1,IF(AND(DH61&gt;=50%,DH61&lt;B$10),2,IF(DH61&gt;=B$10,3))))</f>
        <v/>
      </c>
      <c r="DK61" s="114" t="str">
        <f aca="false">IF(B61&lt;&gt;"",IFERROR(IF((SUMIF(D$14:CS$14,"CLO6",D61:CS61)/'Grade computation'!I$9)=0,0,(SUMIF(D$14:CS$14,"CLO6",D61:CS61)/'Grade computation'!I$9)),""),"")</f>
        <v/>
      </c>
      <c r="DL61" s="115" t="str">
        <f aca="false">IF(DK61="","",IF(DK61&gt;=B$10,"Y","N"))</f>
        <v/>
      </c>
      <c r="DM61" s="115" t="str">
        <f aca="false">IF(DK61="","",IF(DK61&lt;50%,1,IF(AND(DK61&gt;=50%,DK61&lt;B$10),2,IF(DK61&gt;=B$10,3))))</f>
        <v/>
      </c>
      <c r="DN61" s="114" t="str">
        <f aca="false">IF(B61&lt;&gt;"",IFERROR(IF((SUMIF(D$14:CS$14,"CLO7",D61:CS61)/'Grade computation'!I$10)=0,0,(SUMIF(D$14:CS$14,"CLO7",D61:CS61)/'Grade computation'!I$10)),""),"")</f>
        <v/>
      </c>
      <c r="DO61" s="115" t="str">
        <f aca="false">IF(DN61="","",IF(DN61&gt;=B$10,"Y","N"))</f>
        <v/>
      </c>
      <c r="DP61" s="115" t="str">
        <f aca="false">IF(DN61="","",IF(DN61&lt;50%,1,IF(AND(DN61&gt;=50%,DN61&lt;B$10),2,IF(DN61&gt;=B$10,3))))</f>
        <v/>
      </c>
      <c r="DQ61" s="114" t="str">
        <f aca="false">IF(B61&lt;&gt;"",IFERROR(IF((SUMIF(D$14:CS$14,"CLO8",D61:CS61)/'Grade computation'!I$11)=0,0,(SUMIF(D$14:CS$14,"CLO8",D61:CS61)/'Grade computation'!I$11)),""),"")</f>
        <v/>
      </c>
      <c r="DR61" s="115" t="str">
        <f aca="false">IF(DQ61="","",IF(DQ61&gt;=B$10,"Y","N"))</f>
        <v/>
      </c>
      <c r="DS61" s="115" t="str">
        <f aca="false">IF(DQ61="","",IF(DQ61&lt;50%,1,IF(AND(DQ61&gt;=50%,DQ61&lt;B$10),2,IF(DQ61&gt;=B$10,3))))</f>
        <v/>
      </c>
      <c r="DT61" s="114" t="str">
        <f aca="false">IF(B61&lt;&gt;"",IFERROR(IF((SUMIF(D$14:CS$14,"CLO9",D61:CS61)/'Grade computation'!I$12)=0,0,(SUMIF(D$14:CS$14,"CLO9",D61:CS61)/'Grade computation'!I$12)),""),"")</f>
        <v/>
      </c>
      <c r="DU61" s="115" t="str">
        <f aca="false">IF(DT61="","",IF(DT61&gt;=B$10,"Y","N"))</f>
        <v/>
      </c>
      <c r="DV61" s="115" t="str">
        <f aca="false">IF(DT61="","",IF(DT61&lt;50%,1,IF(AND(DT61&gt;=50%,DT61&lt;B$10),2,IF(DT61&gt;=B$10,3))))</f>
        <v/>
      </c>
      <c r="DW61" s="114" t="str">
        <f aca="false">IF(B61&lt;&gt;"",IFERROR(IF((SUMIF(D$14:CS$14,"CLO10",D61:CS61)/'Grade computation'!I$13)=0,0,(SUMIF(D$14:CS$14,"CLO10",D61:CS61)/'Grade computation'!I$13)),""),"")</f>
        <v/>
      </c>
      <c r="DX61" s="115" t="str">
        <f aca="false">IF(DW61="","",IF(DW61&gt;=B$10,"Y","N"))</f>
        <v/>
      </c>
      <c r="DY61" s="115" t="str">
        <f aca="false">IF(DW61="","",IF(DW61&lt;50%,1,IF(AND(DW61&gt;=50%,DW61&lt;B$10),2,IF(DW61&gt;=B$10,3))))</f>
        <v/>
      </c>
      <c r="DZ61" s="13"/>
      <c r="EA61" s="13"/>
    </row>
    <row r="62" customFormat="false" ht="15.75" hidden="false" customHeight="true" outlineLevel="0" collapsed="false">
      <c r="A62" s="118"/>
      <c r="B62" s="119"/>
      <c r="C62" s="117"/>
      <c r="D62" s="117"/>
      <c r="E62" s="117"/>
      <c r="F62" s="117"/>
      <c r="G62" s="117"/>
      <c r="H62" s="117"/>
      <c r="I62" s="117"/>
      <c r="J62" s="117"/>
      <c r="K62" s="117"/>
      <c r="L62" s="117"/>
      <c r="M62" s="117"/>
      <c r="N62" s="117"/>
      <c r="O62" s="117"/>
      <c r="P62" s="117"/>
      <c r="Q62" s="117"/>
      <c r="R62" s="117"/>
      <c r="S62" s="117"/>
      <c r="T62" s="117"/>
      <c r="U62" s="117"/>
      <c r="V62" s="117"/>
      <c r="W62" s="117"/>
      <c r="X62" s="117"/>
      <c r="Y62" s="117"/>
      <c r="Z62" s="117"/>
      <c r="AA62" s="117"/>
      <c r="AB62" s="117"/>
      <c r="AC62" s="117"/>
      <c r="AD62" s="117"/>
      <c r="AE62" s="117"/>
      <c r="AF62" s="117"/>
      <c r="AG62" s="117"/>
      <c r="AH62" s="111" t="str">
        <f aca="false">IF(B62&lt;&gt;"",SUMIF(D$12:AG$12,"TLA",D62:AG62),"")</f>
        <v/>
      </c>
      <c r="AI62" s="112" t="str">
        <f aca="false">IF(B62&lt;&gt;"",SUMIF(D$12:AG$12,"AT",D62:AG62),"")</f>
        <v/>
      </c>
      <c r="AJ62" s="117"/>
      <c r="AK62" s="117"/>
      <c r="AL62" s="117"/>
      <c r="AM62" s="117"/>
      <c r="AN62" s="117"/>
      <c r="AO62" s="117"/>
      <c r="AP62" s="117"/>
      <c r="AQ62" s="117"/>
      <c r="AR62" s="117"/>
      <c r="AS62" s="117"/>
      <c r="AT62" s="117"/>
      <c r="AU62" s="117"/>
      <c r="AV62" s="117"/>
      <c r="AW62" s="117"/>
      <c r="AX62" s="117"/>
      <c r="AY62" s="117"/>
      <c r="AZ62" s="117"/>
      <c r="BA62" s="117"/>
      <c r="BB62" s="117"/>
      <c r="BC62" s="117"/>
      <c r="BD62" s="117"/>
      <c r="BE62" s="117"/>
      <c r="BF62" s="117"/>
      <c r="BG62" s="117"/>
      <c r="BH62" s="117"/>
      <c r="BI62" s="117"/>
      <c r="BJ62" s="117"/>
      <c r="BK62" s="117"/>
      <c r="BL62" s="117"/>
      <c r="BM62" s="117"/>
      <c r="BN62" s="111" t="str">
        <f aca="false">IF(B62&lt;&gt;"", SUMIF(AJ$12:BM$12,"TLA",AJ62:BM62), "")</f>
        <v/>
      </c>
      <c r="BO62" s="112" t="str">
        <f aca="false">IF(B62&lt;&gt;"", SUMIF(AJ$12:BM$12,"AT",AJ62:BM62), "")</f>
        <v/>
      </c>
      <c r="BP62" s="113"/>
      <c r="BQ62" s="113"/>
      <c r="BR62" s="113"/>
      <c r="BS62" s="113"/>
      <c r="BT62" s="113"/>
      <c r="BU62" s="113"/>
      <c r="BV62" s="113"/>
      <c r="BW62" s="113"/>
      <c r="BX62" s="113"/>
      <c r="BY62" s="113"/>
      <c r="BZ62" s="113"/>
      <c r="CA62" s="117"/>
      <c r="CB62" s="117"/>
      <c r="CC62" s="117"/>
      <c r="CD62" s="117"/>
      <c r="CE62" s="117"/>
      <c r="CF62" s="117"/>
      <c r="CG62" s="117"/>
      <c r="CH62" s="117"/>
      <c r="CI62" s="117"/>
      <c r="CJ62" s="117"/>
      <c r="CK62" s="117"/>
      <c r="CL62" s="117"/>
      <c r="CM62" s="117"/>
      <c r="CN62" s="117"/>
      <c r="CO62" s="117"/>
      <c r="CP62" s="117"/>
      <c r="CQ62" s="117"/>
      <c r="CR62" s="117"/>
      <c r="CS62" s="117"/>
      <c r="CT62" s="111" t="str">
        <f aca="false">IF(B62&lt;&gt;"",SUMIF(BP$12:CS$12,"TLA",BP62:CS62), "")</f>
        <v/>
      </c>
      <c r="CU62" s="112" t="str">
        <f aca="false">IF(B62&lt;&gt;"",SUMIF(BP$12:CS$12,"AT",BP62:CS62), "")</f>
        <v/>
      </c>
      <c r="CV62" s="114" t="str">
        <f aca="false">IF(B62&lt;&gt;"",IFERROR(SUMIF(D$14:CS$14, "CLO1", D62:CS62)/'Grade computation'!I$4,""),"")</f>
        <v/>
      </c>
      <c r="CW62" s="115" t="str">
        <f aca="false">IF(CV62="","",IF(CV62&gt;=B$10,"Y","N"))</f>
        <v/>
      </c>
      <c r="CX62" s="115" t="str">
        <f aca="false">IF(CV62="","",IF(CV62&lt;50%,1,IF(AND(CV62&gt;=50%,CV62&lt;B$10),2,IF(CV62&gt;=B$10,3))))</f>
        <v/>
      </c>
      <c r="CY62" s="114" t="str">
        <f aca="false">IF(B62&lt;&gt;"",IFERROR(IF((SUMIF(D$14:CS$14,"CLO2",D62:CS62)/'Grade computation'!I$5)=0,0,(SUMIF(D$14:CS$14,"CLO2",D62:CS62)/'Grade computation'!I$5)),""),"")</f>
        <v/>
      </c>
      <c r="CZ62" s="115" t="str">
        <f aca="false">IF(CY62="","",IF(CY62&gt;=B$10,"Y","N"))</f>
        <v/>
      </c>
      <c r="DA62" s="115" t="str">
        <f aca="false">IF(CY62="","",IF(CY62&lt;50%,1,IF(AND(CY62&gt;=50%,CY62&lt;B$10),2,IF(CY62&gt;=B$10,3))))</f>
        <v/>
      </c>
      <c r="DB62" s="114" t="str">
        <f aca="false">IF(B62&lt;&gt;"",IFERROR(IF((SUMIF(D$14:CS$14,"CLO3",D62:CS62)/'Grade computation'!I$6)=0,0,(SUMIF(D$14:CS$14,"CLO3",D62:CS62)/'Grade computation'!I$6)),""),"")</f>
        <v/>
      </c>
      <c r="DC62" s="115" t="str">
        <f aca="false">IF(DB62="","",IF(DB62&gt;=B$10,"Y","N"))</f>
        <v/>
      </c>
      <c r="DD62" s="115" t="str">
        <f aca="false">IF(DB62="","",IF(DB62&lt;50%,1,IF(AND(DB62&gt;=50%,DB62&lt;B$10),2,IF(DB62&gt;=B$10,3))))</f>
        <v/>
      </c>
      <c r="DE62" s="114" t="str">
        <f aca="false">IF(B62&lt;&gt;"",IFERROR(SUMIF(D$14:CS$14,"CLO4",D62:CS62)/'Grade computation'!I$7,""),"")</f>
        <v/>
      </c>
      <c r="DF62" s="115" t="str">
        <f aca="false">IF(DE62="","",IF(DE62&gt;=B$10,"Y","N"))</f>
        <v/>
      </c>
      <c r="DG62" s="115" t="str">
        <f aca="false">IF(DE62="","",IF(DE62&lt;50%,1,IF(AND(DE62&gt;=50%,DE62&lt;B$10),2,IF(DE62&gt;=B$10,3))))</f>
        <v/>
      </c>
      <c r="DH62" s="114" t="str">
        <f aca="false">IF(B62&lt;&gt;"",IFERROR(IF((SUMIF(D$14:CS$14,"CLO5",D62:CS62)/'Grade computation'!I$8)=0,0,(SUMIF(D$14:CS$14,"CLO5",D62:CS62)/'Grade computation'!I$8)),""),"")</f>
        <v/>
      </c>
      <c r="DI62" s="115" t="str">
        <f aca="false">IF(DH62="","",IF(DH62&gt;=B$10,"Y","N"))</f>
        <v/>
      </c>
      <c r="DJ62" s="115" t="str">
        <f aca="false">IF(DH62="","",IF(DH62&lt;50%,1,IF(AND(DH62&gt;=50%,DH62&lt;B$10),2,IF(DH62&gt;=B$10,3))))</f>
        <v/>
      </c>
      <c r="DK62" s="114" t="str">
        <f aca="false">IF(B62&lt;&gt;"",IFERROR(IF((SUMIF(D$14:CS$14,"CLO6",D62:CS62)/'Grade computation'!I$9)=0,0,(SUMIF(D$14:CS$14,"CLO6",D62:CS62)/'Grade computation'!I$9)),""),"")</f>
        <v/>
      </c>
      <c r="DL62" s="115" t="str">
        <f aca="false">IF(DK62="","",IF(DK62&gt;=B$10,"Y","N"))</f>
        <v/>
      </c>
      <c r="DM62" s="115" t="str">
        <f aca="false">IF(DK62="","",IF(DK62&lt;50%,1,IF(AND(DK62&gt;=50%,DK62&lt;B$10),2,IF(DK62&gt;=B$10,3))))</f>
        <v/>
      </c>
      <c r="DN62" s="114" t="str">
        <f aca="false">IF(B62&lt;&gt;"",IFERROR(IF((SUMIF(D$14:CS$14,"CLO7",D62:CS62)/'Grade computation'!I$10)=0,0,(SUMIF(D$14:CS$14,"CLO7",D62:CS62)/'Grade computation'!I$10)),""),"")</f>
        <v/>
      </c>
      <c r="DO62" s="115" t="str">
        <f aca="false">IF(DN62="","",IF(DN62&gt;=B$10,"Y","N"))</f>
        <v/>
      </c>
      <c r="DP62" s="115" t="str">
        <f aca="false">IF(DN62="","",IF(DN62&lt;50%,1,IF(AND(DN62&gt;=50%,DN62&lt;B$10),2,IF(DN62&gt;=B$10,3))))</f>
        <v/>
      </c>
      <c r="DQ62" s="114" t="str">
        <f aca="false">IF(B62&lt;&gt;"",IFERROR(IF((SUMIF(D$14:CS$14,"CLO8",D62:CS62)/'Grade computation'!I$11)=0,0,(SUMIF(D$14:CS$14,"CLO8",D62:CS62)/'Grade computation'!I$11)),""),"")</f>
        <v/>
      </c>
      <c r="DR62" s="115" t="str">
        <f aca="false">IF(DQ62="","",IF(DQ62&gt;=B$10,"Y","N"))</f>
        <v/>
      </c>
      <c r="DS62" s="115" t="str">
        <f aca="false">IF(DQ62="","",IF(DQ62&lt;50%,1,IF(AND(DQ62&gt;=50%,DQ62&lt;B$10),2,IF(DQ62&gt;=B$10,3))))</f>
        <v/>
      </c>
      <c r="DT62" s="114" t="str">
        <f aca="false">IF(B62&lt;&gt;"",IFERROR(IF((SUMIF(D$14:CS$14,"CLO9",D62:CS62)/'Grade computation'!I$12)=0,0,(SUMIF(D$14:CS$14,"CLO9",D62:CS62)/'Grade computation'!I$12)),""),"")</f>
        <v/>
      </c>
      <c r="DU62" s="115" t="str">
        <f aca="false">IF(DT62="","",IF(DT62&gt;=B$10,"Y","N"))</f>
        <v/>
      </c>
      <c r="DV62" s="115" t="str">
        <f aca="false">IF(DT62="","",IF(DT62&lt;50%,1,IF(AND(DT62&gt;=50%,DT62&lt;B$10),2,IF(DT62&gt;=B$10,3))))</f>
        <v/>
      </c>
      <c r="DW62" s="114" t="str">
        <f aca="false">IF(B62&lt;&gt;"",IFERROR(IF((SUMIF(D$14:CS$14,"CLO10",D62:CS62)/'Grade computation'!I$13)=0,0,(SUMIF(D$14:CS$14,"CLO10",D62:CS62)/'Grade computation'!I$13)),""),"")</f>
        <v/>
      </c>
      <c r="DX62" s="115" t="str">
        <f aca="false">IF(DW62="","",IF(DW62&gt;=B$10,"Y","N"))</f>
        <v/>
      </c>
      <c r="DY62" s="115" t="str">
        <f aca="false">IF(DW62="","",IF(DW62&lt;50%,1,IF(AND(DW62&gt;=50%,DW62&lt;B$10),2,IF(DW62&gt;=B$10,3))))</f>
        <v/>
      </c>
      <c r="DZ62" s="13"/>
      <c r="EA62" s="13"/>
    </row>
    <row r="63" customFormat="false" ht="15.75" hidden="false" customHeight="true" outlineLevel="0" collapsed="false">
      <c r="A63" s="118"/>
      <c r="B63" s="119"/>
      <c r="C63" s="117"/>
      <c r="D63" s="117"/>
      <c r="E63" s="117"/>
      <c r="F63" s="117"/>
      <c r="G63" s="117"/>
      <c r="H63" s="117"/>
      <c r="I63" s="117"/>
      <c r="J63" s="117"/>
      <c r="K63" s="117"/>
      <c r="L63" s="117"/>
      <c r="M63" s="117"/>
      <c r="N63" s="117"/>
      <c r="O63" s="117"/>
      <c r="P63" s="117"/>
      <c r="Q63" s="117"/>
      <c r="R63" s="117"/>
      <c r="S63" s="117"/>
      <c r="T63" s="117"/>
      <c r="U63" s="117"/>
      <c r="V63" s="117"/>
      <c r="W63" s="117"/>
      <c r="X63" s="117"/>
      <c r="Y63" s="117"/>
      <c r="Z63" s="117"/>
      <c r="AA63" s="117"/>
      <c r="AB63" s="117"/>
      <c r="AC63" s="117"/>
      <c r="AD63" s="117"/>
      <c r="AE63" s="117"/>
      <c r="AF63" s="117"/>
      <c r="AG63" s="117"/>
      <c r="AH63" s="111" t="str">
        <f aca="false">IF(B63&lt;&gt;"",SUMIF(D$12:AG$12,"TLA",D63:AG63),"")</f>
        <v/>
      </c>
      <c r="AI63" s="112" t="str">
        <f aca="false">IF(B63&lt;&gt;"",SUMIF(D$12:AG$12,"AT",D63:AG63),"")</f>
        <v/>
      </c>
      <c r="AJ63" s="117"/>
      <c r="AK63" s="117"/>
      <c r="AL63" s="117"/>
      <c r="AM63" s="117"/>
      <c r="AN63" s="117"/>
      <c r="AO63" s="117"/>
      <c r="AP63" s="117"/>
      <c r="AQ63" s="117"/>
      <c r="AR63" s="117"/>
      <c r="AS63" s="117"/>
      <c r="AT63" s="117"/>
      <c r="AU63" s="117"/>
      <c r="AV63" s="117"/>
      <c r="AW63" s="117"/>
      <c r="AX63" s="117"/>
      <c r="AY63" s="117"/>
      <c r="AZ63" s="117"/>
      <c r="BA63" s="117"/>
      <c r="BB63" s="117"/>
      <c r="BC63" s="117"/>
      <c r="BD63" s="117"/>
      <c r="BE63" s="117"/>
      <c r="BF63" s="117"/>
      <c r="BG63" s="117"/>
      <c r="BH63" s="117"/>
      <c r="BI63" s="117"/>
      <c r="BJ63" s="117"/>
      <c r="BK63" s="117"/>
      <c r="BL63" s="117"/>
      <c r="BM63" s="117"/>
      <c r="BN63" s="111" t="str">
        <f aca="false">IF(B63&lt;&gt;"", SUMIF(AJ$12:BM$12,"TLA",AJ63:BM63), "")</f>
        <v/>
      </c>
      <c r="BO63" s="112" t="str">
        <f aca="false">IF(B63&lt;&gt;"", SUMIF(AJ$12:BM$12,"AT",AJ63:BM63), "")</f>
        <v/>
      </c>
      <c r="BP63" s="113"/>
      <c r="BQ63" s="113"/>
      <c r="BR63" s="113"/>
      <c r="BS63" s="113"/>
      <c r="BT63" s="113"/>
      <c r="BU63" s="113"/>
      <c r="BV63" s="113"/>
      <c r="BW63" s="113"/>
      <c r="BX63" s="113"/>
      <c r="BY63" s="113"/>
      <c r="BZ63" s="113"/>
      <c r="CA63" s="117"/>
      <c r="CB63" s="117"/>
      <c r="CC63" s="117"/>
      <c r="CD63" s="117"/>
      <c r="CE63" s="117"/>
      <c r="CF63" s="117"/>
      <c r="CG63" s="117"/>
      <c r="CH63" s="117"/>
      <c r="CI63" s="117"/>
      <c r="CJ63" s="117"/>
      <c r="CK63" s="117"/>
      <c r="CL63" s="117"/>
      <c r="CM63" s="117"/>
      <c r="CN63" s="117"/>
      <c r="CO63" s="117"/>
      <c r="CP63" s="117"/>
      <c r="CQ63" s="117"/>
      <c r="CR63" s="117"/>
      <c r="CS63" s="117"/>
      <c r="CT63" s="111" t="str">
        <f aca="false">IF(B63&lt;&gt;"",SUMIF(BP$12:CS$12,"TLA",BP63:CS63), "")</f>
        <v/>
      </c>
      <c r="CU63" s="112" t="str">
        <f aca="false">IF(B63&lt;&gt;"",SUMIF(BP$12:CS$12,"AT",BP63:CS63), "")</f>
        <v/>
      </c>
      <c r="CV63" s="114" t="str">
        <f aca="false">IF(B63&lt;&gt;"",IFERROR(SUMIF(D$14:CS$14, "CLO1", D63:CS63)/'Grade computation'!I$4,""),"")</f>
        <v/>
      </c>
      <c r="CW63" s="115" t="str">
        <f aca="false">IF(CV63="","",IF(CV63&gt;=B$10,"Y","N"))</f>
        <v/>
      </c>
      <c r="CX63" s="115" t="str">
        <f aca="false">IF(CV63="","",IF(CV63&lt;50%,1,IF(AND(CV63&gt;=50%,CV63&lt;B$10),2,IF(CV63&gt;=B$10,3))))</f>
        <v/>
      </c>
      <c r="CY63" s="114" t="str">
        <f aca="false">IF(B63&lt;&gt;"",IFERROR(IF((SUMIF(D$14:CS$14,"CLO2",D63:CS63)/'Grade computation'!I$5)=0,0,(SUMIF(D$14:CS$14,"CLO2",D63:CS63)/'Grade computation'!I$5)),""),"")</f>
        <v/>
      </c>
      <c r="CZ63" s="115" t="str">
        <f aca="false">IF(CY63="","",IF(CY63&gt;=B$10,"Y","N"))</f>
        <v/>
      </c>
      <c r="DA63" s="115" t="str">
        <f aca="false">IF(CY63="","",IF(CY63&lt;50%,1,IF(AND(CY63&gt;=50%,CY63&lt;B$10),2,IF(CY63&gt;=B$10,3))))</f>
        <v/>
      </c>
      <c r="DB63" s="114" t="str">
        <f aca="false">IF(B63&lt;&gt;"",IFERROR(IF((SUMIF(D$14:CS$14,"CLO3",D63:CS63)/'Grade computation'!I$6)=0,0,(SUMIF(D$14:CS$14,"CLO3",D63:CS63)/'Grade computation'!I$6)),""),"")</f>
        <v/>
      </c>
      <c r="DC63" s="115" t="str">
        <f aca="false">IF(DB63="","",IF(DB63&gt;=B$10,"Y","N"))</f>
        <v/>
      </c>
      <c r="DD63" s="115" t="str">
        <f aca="false">IF(DB63="","",IF(DB63&lt;50%,1,IF(AND(DB63&gt;=50%,DB63&lt;B$10),2,IF(DB63&gt;=B$10,3))))</f>
        <v/>
      </c>
      <c r="DE63" s="114" t="str">
        <f aca="false">IF(B63&lt;&gt;"",IFERROR(SUMIF(D$14:CS$14,"CLO4",D63:CS63)/'Grade computation'!I$7,""),"")</f>
        <v/>
      </c>
      <c r="DF63" s="115" t="str">
        <f aca="false">IF(DE63="","",IF(DE63&gt;=B$10,"Y","N"))</f>
        <v/>
      </c>
      <c r="DG63" s="115" t="str">
        <f aca="false">IF(DE63="","",IF(DE63&lt;50%,1,IF(AND(DE63&gt;=50%,DE63&lt;B$10),2,IF(DE63&gt;=B$10,3))))</f>
        <v/>
      </c>
      <c r="DH63" s="114" t="str">
        <f aca="false">IF(B63&lt;&gt;"",IFERROR(IF((SUMIF(D$14:CS$14,"CLO5",D63:CS63)/'Grade computation'!I$8)=0,0,(SUMIF(D$14:CS$14,"CLO5",D63:CS63)/'Grade computation'!I$8)),""),"")</f>
        <v/>
      </c>
      <c r="DI63" s="115" t="str">
        <f aca="false">IF(DH63="","",IF(DH63&gt;=B$10,"Y","N"))</f>
        <v/>
      </c>
      <c r="DJ63" s="115" t="str">
        <f aca="false">IF(DH63="","",IF(DH63&lt;50%,1,IF(AND(DH63&gt;=50%,DH63&lt;B$10),2,IF(DH63&gt;=B$10,3))))</f>
        <v/>
      </c>
      <c r="DK63" s="114" t="str">
        <f aca="false">IF(B63&lt;&gt;"",IFERROR(IF((SUMIF(D$14:CS$14,"CLO6",D63:CS63)/'Grade computation'!I$9)=0,0,(SUMIF(D$14:CS$14,"CLO6",D63:CS63)/'Grade computation'!I$9)),""),"")</f>
        <v/>
      </c>
      <c r="DL63" s="115" t="str">
        <f aca="false">IF(DK63="","",IF(DK63&gt;=B$10,"Y","N"))</f>
        <v/>
      </c>
      <c r="DM63" s="115" t="str">
        <f aca="false">IF(DK63="","",IF(DK63&lt;50%,1,IF(AND(DK63&gt;=50%,DK63&lt;B$10),2,IF(DK63&gt;=B$10,3))))</f>
        <v/>
      </c>
      <c r="DN63" s="114" t="str">
        <f aca="false">IF(B63&lt;&gt;"",IFERROR(IF((SUMIF(D$14:CS$14,"CLO7",D63:CS63)/'Grade computation'!I$10)=0,0,(SUMIF(D$14:CS$14,"CLO7",D63:CS63)/'Grade computation'!I$10)),""),"")</f>
        <v/>
      </c>
      <c r="DO63" s="115" t="str">
        <f aca="false">IF(DN63="","",IF(DN63&gt;=B$10,"Y","N"))</f>
        <v/>
      </c>
      <c r="DP63" s="115" t="str">
        <f aca="false">IF(DN63="","",IF(DN63&lt;50%,1,IF(AND(DN63&gt;=50%,DN63&lt;B$10),2,IF(DN63&gt;=B$10,3))))</f>
        <v/>
      </c>
      <c r="DQ63" s="114" t="str">
        <f aca="false">IF(B63&lt;&gt;"",IFERROR(IF((SUMIF(D$14:CS$14,"CLO8",D63:CS63)/'Grade computation'!I$11)=0,0,(SUMIF(D$14:CS$14,"CLO8",D63:CS63)/'Grade computation'!I$11)),""),"")</f>
        <v/>
      </c>
      <c r="DR63" s="115" t="str">
        <f aca="false">IF(DQ63="","",IF(DQ63&gt;=B$10,"Y","N"))</f>
        <v/>
      </c>
      <c r="DS63" s="115" t="str">
        <f aca="false">IF(DQ63="","",IF(DQ63&lt;50%,1,IF(AND(DQ63&gt;=50%,DQ63&lt;B$10),2,IF(DQ63&gt;=B$10,3))))</f>
        <v/>
      </c>
      <c r="DT63" s="114" t="str">
        <f aca="false">IF(B63&lt;&gt;"",IFERROR(IF((SUMIF(D$14:CS$14,"CLO9",D63:CS63)/'Grade computation'!I$12)=0,0,(SUMIF(D$14:CS$14,"CLO9",D63:CS63)/'Grade computation'!I$12)),""),"")</f>
        <v/>
      </c>
      <c r="DU63" s="115" t="str">
        <f aca="false">IF(DT63="","",IF(DT63&gt;=B$10,"Y","N"))</f>
        <v/>
      </c>
      <c r="DV63" s="115" t="str">
        <f aca="false">IF(DT63="","",IF(DT63&lt;50%,1,IF(AND(DT63&gt;=50%,DT63&lt;B$10),2,IF(DT63&gt;=B$10,3))))</f>
        <v/>
      </c>
      <c r="DW63" s="114" t="str">
        <f aca="false">IF(B63&lt;&gt;"",IFERROR(IF((SUMIF(D$14:CS$14,"CLO10",D63:CS63)/'Grade computation'!I$13)=0,0,(SUMIF(D$14:CS$14,"CLO10",D63:CS63)/'Grade computation'!I$13)),""),"")</f>
        <v/>
      </c>
      <c r="DX63" s="115" t="str">
        <f aca="false">IF(DW63="","",IF(DW63&gt;=B$10,"Y","N"))</f>
        <v/>
      </c>
      <c r="DY63" s="115" t="str">
        <f aca="false">IF(DW63="","",IF(DW63&lt;50%,1,IF(AND(DW63&gt;=50%,DW63&lt;B$10),2,IF(DW63&gt;=B$10,3))))</f>
        <v/>
      </c>
      <c r="DZ63" s="13"/>
      <c r="EA63" s="13"/>
    </row>
    <row r="64" customFormat="false" ht="15.75" hidden="false" customHeight="true" outlineLevel="0" collapsed="false">
      <c r="A64" s="118"/>
      <c r="B64" s="119"/>
      <c r="C64" s="117"/>
      <c r="D64" s="117"/>
      <c r="E64" s="117"/>
      <c r="F64" s="117"/>
      <c r="G64" s="117"/>
      <c r="H64" s="117"/>
      <c r="I64" s="117"/>
      <c r="J64" s="117"/>
      <c r="K64" s="117"/>
      <c r="L64" s="117"/>
      <c r="M64" s="117"/>
      <c r="N64" s="117"/>
      <c r="O64" s="117"/>
      <c r="P64" s="117"/>
      <c r="Q64" s="117"/>
      <c r="R64" s="117"/>
      <c r="S64" s="117"/>
      <c r="T64" s="117"/>
      <c r="U64" s="117"/>
      <c r="V64" s="117"/>
      <c r="W64" s="117"/>
      <c r="X64" s="117"/>
      <c r="Y64" s="117"/>
      <c r="Z64" s="117"/>
      <c r="AA64" s="117"/>
      <c r="AB64" s="117"/>
      <c r="AC64" s="117"/>
      <c r="AD64" s="117"/>
      <c r="AE64" s="117"/>
      <c r="AF64" s="117"/>
      <c r="AG64" s="117"/>
      <c r="AH64" s="111" t="str">
        <f aca="false">IF(B64&lt;&gt;"",SUMIF(D$12:AG$12,"TLA",D64:AG64),"")</f>
        <v/>
      </c>
      <c r="AI64" s="112" t="str">
        <f aca="false">IF(B64&lt;&gt;"",SUMIF(D$12:AG$12,"AT",D64:AG64),"")</f>
        <v/>
      </c>
      <c r="AJ64" s="117"/>
      <c r="AK64" s="117"/>
      <c r="AL64" s="117"/>
      <c r="AM64" s="117"/>
      <c r="AN64" s="117"/>
      <c r="AO64" s="117"/>
      <c r="AP64" s="117"/>
      <c r="AQ64" s="117"/>
      <c r="AR64" s="117"/>
      <c r="AS64" s="117"/>
      <c r="AT64" s="117"/>
      <c r="AU64" s="117"/>
      <c r="AV64" s="117"/>
      <c r="AW64" s="117"/>
      <c r="AX64" s="117"/>
      <c r="AY64" s="117"/>
      <c r="AZ64" s="117"/>
      <c r="BA64" s="117"/>
      <c r="BB64" s="117"/>
      <c r="BC64" s="117"/>
      <c r="BD64" s="117"/>
      <c r="BE64" s="117"/>
      <c r="BF64" s="117"/>
      <c r="BG64" s="117"/>
      <c r="BH64" s="117"/>
      <c r="BI64" s="117"/>
      <c r="BJ64" s="117"/>
      <c r="BK64" s="117"/>
      <c r="BL64" s="117"/>
      <c r="BM64" s="117"/>
      <c r="BN64" s="111" t="str">
        <f aca="false">IF(B64&lt;&gt;"", SUMIF(AJ$12:BM$12,"TLA",AJ64:BM64), "")</f>
        <v/>
      </c>
      <c r="BO64" s="112" t="str">
        <f aca="false">IF(B64&lt;&gt;"", SUMIF(AJ$12:BM$12,"AT",AJ64:BM64), "")</f>
        <v/>
      </c>
      <c r="BP64" s="113"/>
      <c r="BQ64" s="113"/>
      <c r="BR64" s="113"/>
      <c r="BS64" s="113"/>
      <c r="BT64" s="113"/>
      <c r="BU64" s="113"/>
      <c r="BV64" s="113"/>
      <c r="BW64" s="113"/>
      <c r="BX64" s="113"/>
      <c r="BY64" s="113"/>
      <c r="BZ64" s="113"/>
      <c r="CA64" s="117"/>
      <c r="CB64" s="117"/>
      <c r="CC64" s="117"/>
      <c r="CD64" s="117"/>
      <c r="CE64" s="117"/>
      <c r="CF64" s="117"/>
      <c r="CG64" s="117"/>
      <c r="CH64" s="117"/>
      <c r="CI64" s="117"/>
      <c r="CJ64" s="117"/>
      <c r="CK64" s="117"/>
      <c r="CL64" s="117"/>
      <c r="CM64" s="117"/>
      <c r="CN64" s="117"/>
      <c r="CO64" s="117"/>
      <c r="CP64" s="117"/>
      <c r="CQ64" s="117"/>
      <c r="CR64" s="117"/>
      <c r="CS64" s="117"/>
      <c r="CT64" s="111" t="str">
        <f aca="false">IF(B64&lt;&gt;"",SUMIF(BP$12:CS$12,"TLA",BP64:CS64), "")</f>
        <v/>
      </c>
      <c r="CU64" s="112" t="str">
        <f aca="false">IF(B64&lt;&gt;"",SUMIF(BP$12:CS$12,"AT",BP64:CS64), "")</f>
        <v/>
      </c>
      <c r="CV64" s="114" t="str">
        <f aca="false">IF(B64&lt;&gt;"",IFERROR(SUMIF(D$14:CS$14, "CLO1", D64:CS64)/'Grade computation'!I$4,""),"")</f>
        <v/>
      </c>
      <c r="CW64" s="115" t="str">
        <f aca="false">IF(CV64="","",IF(CV64&gt;=B$10,"Y","N"))</f>
        <v/>
      </c>
      <c r="CX64" s="115" t="str">
        <f aca="false">IF(CV64="","",IF(CV64&lt;50%,1,IF(AND(CV64&gt;=50%,CV64&lt;B$10),2,IF(CV64&gt;=B$10,3))))</f>
        <v/>
      </c>
      <c r="CY64" s="114" t="str">
        <f aca="false">IF(B64&lt;&gt;"",IFERROR(IF((SUMIF(D$14:CS$14,"CLO2",D64:CS64)/'Grade computation'!I$5)=0,0,(SUMIF(D$14:CS$14,"CLO2",D64:CS64)/'Grade computation'!I$5)),""),"")</f>
        <v/>
      </c>
      <c r="CZ64" s="115" t="str">
        <f aca="false">IF(CY64="","",IF(CY64&gt;=B$10,"Y","N"))</f>
        <v/>
      </c>
      <c r="DA64" s="115" t="str">
        <f aca="false">IF(CY64="","",IF(CY64&lt;50%,1,IF(AND(CY64&gt;=50%,CY64&lt;B$10),2,IF(CY64&gt;=B$10,3))))</f>
        <v/>
      </c>
      <c r="DB64" s="114" t="str">
        <f aca="false">IF(B64&lt;&gt;"",IFERROR(IF((SUMIF(D$14:CS$14,"CLO3",D64:CS64)/'Grade computation'!I$6)=0,0,(SUMIF(D$14:CS$14,"CLO3",D64:CS64)/'Grade computation'!I$6)),""),"")</f>
        <v/>
      </c>
      <c r="DC64" s="115" t="str">
        <f aca="false">IF(DB64="","",IF(DB64&gt;=B$10,"Y","N"))</f>
        <v/>
      </c>
      <c r="DD64" s="115" t="str">
        <f aca="false">IF(DB64="","",IF(DB64&lt;50%,1,IF(AND(DB64&gt;=50%,DB64&lt;B$10),2,IF(DB64&gt;=B$10,3))))</f>
        <v/>
      </c>
      <c r="DE64" s="114" t="str">
        <f aca="false">IF(B64&lt;&gt;"",IFERROR(SUMIF(D$14:CS$14,"CLO4",D64:CS64)/'Grade computation'!I$7,""),"")</f>
        <v/>
      </c>
      <c r="DF64" s="115" t="str">
        <f aca="false">IF(DE64="","",IF(DE64&gt;=B$10,"Y","N"))</f>
        <v/>
      </c>
      <c r="DG64" s="115" t="str">
        <f aca="false">IF(DE64="","",IF(DE64&lt;50%,1,IF(AND(DE64&gt;=50%,DE64&lt;B$10),2,IF(DE64&gt;=B$10,3))))</f>
        <v/>
      </c>
      <c r="DH64" s="114" t="str">
        <f aca="false">IF(B64&lt;&gt;"",IFERROR(IF((SUMIF(D$14:CS$14,"CLO5",D64:CS64)/'Grade computation'!I$8)=0,0,(SUMIF(D$14:CS$14,"CLO5",D64:CS64)/'Grade computation'!I$8)),""),"")</f>
        <v/>
      </c>
      <c r="DI64" s="115" t="str">
        <f aca="false">IF(DH64="","",IF(DH64&gt;=B$10,"Y","N"))</f>
        <v/>
      </c>
      <c r="DJ64" s="115" t="str">
        <f aca="false">IF(DH64="","",IF(DH64&lt;50%,1,IF(AND(DH64&gt;=50%,DH64&lt;B$10),2,IF(DH64&gt;=B$10,3))))</f>
        <v/>
      </c>
      <c r="DK64" s="114" t="str">
        <f aca="false">IF(B64&lt;&gt;"",IFERROR(IF((SUMIF(D$14:CS$14,"CLO6",D64:CS64)/'Grade computation'!I$9)=0,0,(SUMIF(D$14:CS$14,"CLO6",D64:CS64)/'Grade computation'!I$9)),""),"")</f>
        <v/>
      </c>
      <c r="DL64" s="115" t="str">
        <f aca="false">IF(DK64="","",IF(DK64&gt;=B$10,"Y","N"))</f>
        <v/>
      </c>
      <c r="DM64" s="115" t="str">
        <f aca="false">IF(DK64="","",IF(DK64&lt;50%,1,IF(AND(DK64&gt;=50%,DK64&lt;B$10),2,IF(DK64&gt;=B$10,3))))</f>
        <v/>
      </c>
      <c r="DN64" s="114" t="str">
        <f aca="false">IF(B64&lt;&gt;"",IFERROR(IF((SUMIF(D$14:CS$14,"CLO7",D64:CS64)/'Grade computation'!I$10)=0,0,(SUMIF(D$14:CS$14,"CLO7",D64:CS64)/'Grade computation'!I$10)),""),"")</f>
        <v/>
      </c>
      <c r="DO64" s="115" t="str">
        <f aca="false">IF(DN64="","",IF(DN64&gt;=B$10,"Y","N"))</f>
        <v/>
      </c>
      <c r="DP64" s="115" t="str">
        <f aca="false">IF(DN64="","",IF(DN64&lt;50%,1,IF(AND(DN64&gt;=50%,DN64&lt;B$10),2,IF(DN64&gt;=B$10,3))))</f>
        <v/>
      </c>
      <c r="DQ64" s="114" t="str">
        <f aca="false">IF(B64&lt;&gt;"",IFERROR(IF((SUMIF(D$14:CS$14,"CLO8",D64:CS64)/'Grade computation'!I$11)=0,0,(SUMIF(D$14:CS$14,"CLO8",D64:CS64)/'Grade computation'!I$11)),""),"")</f>
        <v/>
      </c>
      <c r="DR64" s="115" t="str">
        <f aca="false">IF(DQ64="","",IF(DQ64&gt;=B$10,"Y","N"))</f>
        <v/>
      </c>
      <c r="DS64" s="115" t="str">
        <f aca="false">IF(DQ64="","",IF(DQ64&lt;50%,1,IF(AND(DQ64&gt;=50%,DQ64&lt;B$10),2,IF(DQ64&gt;=B$10,3))))</f>
        <v/>
      </c>
      <c r="DT64" s="114" t="str">
        <f aca="false">IF(B64&lt;&gt;"",IFERROR(IF((SUMIF(D$14:CS$14,"CLO9",D64:CS64)/'Grade computation'!I$12)=0,0,(SUMIF(D$14:CS$14,"CLO9",D64:CS64)/'Grade computation'!I$12)),""),"")</f>
        <v/>
      </c>
      <c r="DU64" s="115" t="str">
        <f aca="false">IF(DT64="","",IF(DT64&gt;=B$10,"Y","N"))</f>
        <v/>
      </c>
      <c r="DV64" s="115" t="str">
        <f aca="false">IF(DT64="","",IF(DT64&lt;50%,1,IF(AND(DT64&gt;=50%,DT64&lt;B$10),2,IF(DT64&gt;=B$10,3))))</f>
        <v/>
      </c>
      <c r="DW64" s="114" t="str">
        <f aca="false">IF(B64&lt;&gt;"",IFERROR(IF((SUMIF(D$14:CS$14,"CLO10",D64:CS64)/'Grade computation'!I$13)=0,0,(SUMIF(D$14:CS$14,"CLO10",D64:CS64)/'Grade computation'!I$13)),""),"")</f>
        <v/>
      </c>
      <c r="DX64" s="115" t="str">
        <f aca="false">IF(DW64="","",IF(DW64&gt;=B$10,"Y","N"))</f>
        <v/>
      </c>
      <c r="DY64" s="115" t="str">
        <f aca="false">IF(DW64="","",IF(DW64&lt;50%,1,IF(AND(DW64&gt;=50%,DW64&lt;B$10),2,IF(DW64&gt;=B$10,3))))</f>
        <v/>
      </c>
      <c r="DZ64" s="13"/>
      <c r="EA64" s="13"/>
    </row>
    <row r="65" customFormat="false" ht="15.75" hidden="false" customHeight="true" outlineLevel="0" collapsed="false">
      <c r="A65" s="118"/>
      <c r="B65" s="119"/>
      <c r="C65" s="117"/>
      <c r="D65" s="117"/>
      <c r="E65" s="117"/>
      <c r="F65" s="117"/>
      <c r="G65" s="117"/>
      <c r="H65" s="117"/>
      <c r="I65" s="117"/>
      <c r="J65" s="117"/>
      <c r="K65" s="117"/>
      <c r="L65" s="117"/>
      <c r="M65" s="117"/>
      <c r="N65" s="117"/>
      <c r="O65" s="117"/>
      <c r="P65" s="117"/>
      <c r="Q65" s="117"/>
      <c r="R65" s="117"/>
      <c r="S65" s="117"/>
      <c r="T65" s="117"/>
      <c r="U65" s="117"/>
      <c r="V65" s="117"/>
      <c r="W65" s="117"/>
      <c r="X65" s="117"/>
      <c r="Y65" s="117"/>
      <c r="Z65" s="117"/>
      <c r="AA65" s="117"/>
      <c r="AB65" s="117"/>
      <c r="AC65" s="117"/>
      <c r="AD65" s="117"/>
      <c r="AE65" s="117"/>
      <c r="AF65" s="117"/>
      <c r="AG65" s="117"/>
      <c r="AH65" s="111" t="str">
        <f aca="false">IF(B65&lt;&gt;"",SUMIF(D$12:AG$12,"TLA",D65:AG65),"")</f>
        <v/>
      </c>
      <c r="AI65" s="112" t="str">
        <f aca="false">IF(B65&lt;&gt;"",SUMIF(D$12:AG$12,"AT",D65:AG65),"")</f>
        <v/>
      </c>
      <c r="AJ65" s="117"/>
      <c r="AK65" s="117"/>
      <c r="AL65" s="117"/>
      <c r="AM65" s="117"/>
      <c r="AN65" s="117"/>
      <c r="AO65" s="117"/>
      <c r="AP65" s="117"/>
      <c r="AQ65" s="117"/>
      <c r="AR65" s="117"/>
      <c r="AS65" s="117"/>
      <c r="AT65" s="117"/>
      <c r="AU65" s="117"/>
      <c r="AV65" s="117"/>
      <c r="AW65" s="117"/>
      <c r="AX65" s="117"/>
      <c r="AY65" s="117"/>
      <c r="AZ65" s="117"/>
      <c r="BA65" s="117"/>
      <c r="BB65" s="117"/>
      <c r="BC65" s="117"/>
      <c r="BD65" s="117"/>
      <c r="BE65" s="117"/>
      <c r="BF65" s="117"/>
      <c r="BG65" s="117"/>
      <c r="BH65" s="117"/>
      <c r="BI65" s="117"/>
      <c r="BJ65" s="117"/>
      <c r="BK65" s="117"/>
      <c r="BL65" s="117"/>
      <c r="BM65" s="117"/>
      <c r="BN65" s="111" t="str">
        <f aca="false">IF(B65&lt;&gt;"", SUMIF(AJ$12:BM$12,"TLA",AJ65:BM65), "")</f>
        <v/>
      </c>
      <c r="BO65" s="112" t="str">
        <f aca="false">IF(B65&lt;&gt;"", SUMIF(AJ$12:BM$12,"AT",AJ65:BM65), "")</f>
        <v/>
      </c>
      <c r="BP65" s="113"/>
      <c r="BQ65" s="113"/>
      <c r="BR65" s="113"/>
      <c r="BS65" s="113"/>
      <c r="BT65" s="113"/>
      <c r="BU65" s="113"/>
      <c r="BV65" s="113"/>
      <c r="BW65" s="113"/>
      <c r="BX65" s="113"/>
      <c r="BY65" s="113"/>
      <c r="BZ65" s="113"/>
      <c r="CA65" s="117"/>
      <c r="CB65" s="117"/>
      <c r="CC65" s="117"/>
      <c r="CD65" s="117"/>
      <c r="CE65" s="117"/>
      <c r="CF65" s="117"/>
      <c r="CG65" s="117"/>
      <c r="CH65" s="117"/>
      <c r="CI65" s="117"/>
      <c r="CJ65" s="117"/>
      <c r="CK65" s="117"/>
      <c r="CL65" s="117"/>
      <c r="CM65" s="117"/>
      <c r="CN65" s="117"/>
      <c r="CO65" s="117"/>
      <c r="CP65" s="117"/>
      <c r="CQ65" s="117"/>
      <c r="CR65" s="117"/>
      <c r="CS65" s="117"/>
      <c r="CT65" s="111" t="str">
        <f aca="false">IF(B65&lt;&gt;"",SUMIF(BP$12:CS$12,"TLA",BP65:CS65), "")</f>
        <v/>
      </c>
      <c r="CU65" s="112" t="str">
        <f aca="false">IF(B65&lt;&gt;"",SUMIF(BP$12:CS$12,"AT",BP65:CS65), "")</f>
        <v/>
      </c>
      <c r="CV65" s="114" t="str">
        <f aca="false">IF(B65&lt;&gt;"",IFERROR(SUMIF(D$14:CS$14, "CLO1", D65:CS65)/'Grade computation'!I$4,""),"")</f>
        <v/>
      </c>
      <c r="CW65" s="115" t="str">
        <f aca="false">IF(CV65="","",IF(CV65&gt;=B$10,"Y","N"))</f>
        <v/>
      </c>
      <c r="CX65" s="115" t="str">
        <f aca="false">IF(CV65="","",IF(CV65&lt;50%,1,IF(AND(CV65&gt;=50%,CV65&lt;B$10),2,IF(CV65&gt;=B$10,3))))</f>
        <v/>
      </c>
      <c r="CY65" s="114" t="str">
        <f aca="false">IF(B65&lt;&gt;"",IFERROR(IF((SUMIF(D$14:CS$14,"CLO2",D65:CS65)/'Grade computation'!I$5)=0,0,(SUMIF(D$14:CS$14,"CLO2",D65:CS65)/'Grade computation'!I$5)),""),"")</f>
        <v/>
      </c>
      <c r="CZ65" s="115" t="str">
        <f aca="false">IF(CY65="","",IF(CY65&gt;=B$10,"Y","N"))</f>
        <v/>
      </c>
      <c r="DA65" s="115" t="str">
        <f aca="false">IF(CY65="","",IF(CY65&lt;50%,1,IF(AND(CY65&gt;=50%,CY65&lt;B$10),2,IF(CY65&gt;=B$10,3))))</f>
        <v/>
      </c>
      <c r="DB65" s="114" t="str">
        <f aca="false">IF(B65&lt;&gt;"",IFERROR(IF((SUMIF(D$14:CS$14,"CLO3",D65:CS65)/'Grade computation'!I$6)=0,0,(SUMIF(D$14:CS$14,"CLO3",D65:CS65)/'Grade computation'!I$6)),""),"")</f>
        <v/>
      </c>
      <c r="DC65" s="115" t="str">
        <f aca="false">IF(DB65="","",IF(DB65&gt;=B$10,"Y","N"))</f>
        <v/>
      </c>
      <c r="DD65" s="115" t="str">
        <f aca="false">IF(DB65="","",IF(DB65&lt;50%,1,IF(AND(DB65&gt;=50%,DB65&lt;B$10),2,IF(DB65&gt;=B$10,3))))</f>
        <v/>
      </c>
      <c r="DE65" s="114" t="str">
        <f aca="false">IF(B65&lt;&gt;"",IFERROR(SUMIF(D$14:CS$14,"CLO4",D65:CS65)/'Grade computation'!I$7,""),"")</f>
        <v/>
      </c>
      <c r="DF65" s="115" t="str">
        <f aca="false">IF(DE65="","",IF(DE65&gt;=B$10,"Y","N"))</f>
        <v/>
      </c>
      <c r="DG65" s="115" t="str">
        <f aca="false">IF(DE65="","",IF(DE65&lt;50%,1,IF(AND(DE65&gt;=50%,DE65&lt;B$10),2,IF(DE65&gt;=B$10,3))))</f>
        <v/>
      </c>
      <c r="DH65" s="114" t="str">
        <f aca="false">IF(B65&lt;&gt;"",IFERROR(IF((SUMIF(D$14:CS$14,"CLO5",D65:CS65)/'Grade computation'!I$8)=0,0,(SUMIF(D$14:CS$14,"CLO5",D65:CS65)/'Grade computation'!I$8)),""),"")</f>
        <v/>
      </c>
      <c r="DI65" s="115" t="str">
        <f aca="false">IF(DH65="","",IF(DH65&gt;=B$10,"Y","N"))</f>
        <v/>
      </c>
      <c r="DJ65" s="115" t="str">
        <f aca="false">IF(DH65="","",IF(DH65&lt;50%,1,IF(AND(DH65&gt;=50%,DH65&lt;B$10),2,IF(DH65&gt;=B$10,3))))</f>
        <v/>
      </c>
      <c r="DK65" s="114" t="str">
        <f aca="false">IF(B65&lt;&gt;"",IFERROR(IF((SUMIF(D$14:CS$14,"CLO6",D65:CS65)/'Grade computation'!I$9)=0,0,(SUMIF(D$14:CS$14,"CLO6",D65:CS65)/'Grade computation'!I$9)),""),"")</f>
        <v/>
      </c>
      <c r="DL65" s="115" t="str">
        <f aca="false">IF(DK65="","",IF(DK65&gt;=B$10,"Y","N"))</f>
        <v/>
      </c>
      <c r="DM65" s="115" t="str">
        <f aca="false">IF(DK65="","",IF(DK65&lt;50%,1,IF(AND(DK65&gt;=50%,DK65&lt;B$10),2,IF(DK65&gt;=B$10,3))))</f>
        <v/>
      </c>
      <c r="DN65" s="114" t="str">
        <f aca="false">IF(B65&lt;&gt;"",IFERROR(IF((SUMIF(D$14:CS$14,"CLO7",D65:CS65)/'Grade computation'!I$10)=0,0,(SUMIF(D$14:CS$14,"CLO7",D65:CS65)/'Grade computation'!I$10)),""),"")</f>
        <v/>
      </c>
      <c r="DO65" s="115" t="str">
        <f aca="false">IF(DN65="","",IF(DN65&gt;=B$10,"Y","N"))</f>
        <v/>
      </c>
      <c r="DP65" s="115" t="str">
        <f aca="false">IF(DN65="","",IF(DN65&lt;50%,1,IF(AND(DN65&gt;=50%,DN65&lt;B$10),2,IF(DN65&gt;=B$10,3))))</f>
        <v/>
      </c>
      <c r="DQ65" s="114" t="str">
        <f aca="false">IF(B65&lt;&gt;"",IFERROR(IF((SUMIF(D$14:CS$14,"CLO8",D65:CS65)/'Grade computation'!I$11)=0,0,(SUMIF(D$14:CS$14,"CLO8",D65:CS65)/'Grade computation'!I$11)),""),"")</f>
        <v/>
      </c>
      <c r="DR65" s="115" t="str">
        <f aca="false">IF(DQ65="","",IF(DQ65&gt;=B$10,"Y","N"))</f>
        <v/>
      </c>
      <c r="DS65" s="115" t="str">
        <f aca="false">IF(DQ65="","",IF(DQ65&lt;50%,1,IF(AND(DQ65&gt;=50%,DQ65&lt;B$10),2,IF(DQ65&gt;=B$10,3))))</f>
        <v/>
      </c>
      <c r="DT65" s="114" t="str">
        <f aca="false">IF(B65&lt;&gt;"",IFERROR(IF((SUMIF(D$14:CS$14,"CLO9",D65:CS65)/'Grade computation'!I$12)=0,0,(SUMIF(D$14:CS$14,"CLO9",D65:CS65)/'Grade computation'!I$12)),""),"")</f>
        <v/>
      </c>
      <c r="DU65" s="115" t="str">
        <f aca="false">IF(DT65="","",IF(DT65&gt;=B$10,"Y","N"))</f>
        <v/>
      </c>
      <c r="DV65" s="115" t="str">
        <f aca="false">IF(DT65="","",IF(DT65&lt;50%,1,IF(AND(DT65&gt;=50%,DT65&lt;B$10),2,IF(DT65&gt;=B$10,3))))</f>
        <v/>
      </c>
      <c r="DW65" s="114" t="str">
        <f aca="false">IF(B65&lt;&gt;"",IFERROR(IF((SUMIF(D$14:CS$14,"CLO10",D65:CS65)/'Grade computation'!I$13)=0,0,(SUMIF(D$14:CS$14,"CLO10",D65:CS65)/'Grade computation'!I$13)),""),"")</f>
        <v/>
      </c>
      <c r="DX65" s="115" t="str">
        <f aca="false">IF(DW65="","",IF(DW65&gt;=B$10,"Y","N"))</f>
        <v/>
      </c>
      <c r="DY65" s="115" t="str">
        <f aca="false">IF(DW65="","",IF(DW65&lt;50%,1,IF(AND(DW65&gt;=50%,DW65&lt;B$10),2,IF(DW65&gt;=B$10,3))))</f>
        <v/>
      </c>
      <c r="DZ65" s="13"/>
      <c r="EA65" s="13"/>
    </row>
    <row r="66" customFormat="false" ht="15.75" hidden="false" customHeight="true" outlineLevel="0" collapsed="false">
      <c r="A66" s="118"/>
      <c r="B66" s="119"/>
      <c r="C66" s="117"/>
      <c r="D66" s="117"/>
      <c r="E66" s="117"/>
      <c r="F66" s="117"/>
      <c r="G66" s="117"/>
      <c r="H66" s="117"/>
      <c r="I66" s="117"/>
      <c r="J66" s="117"/>
      <c r="K66" s="117"/>
      <c r="L66" s="117"/>
      <c r="M66" s="117"/>
      <c r="N66" s="117"/>
      <c r="O66" s="117"/>
      <c r="P66" s="117"/>
      <c r="Q66" s="117"/>
      <c r="R66" s="117"/>
      <c r="S66" s="117"/>
      <c r="T66" s="117"/>
      <c r="U66" s="117"/>
      <c r="V66" s="117"/>
      <c r="W66" s="117"/>
      <c r="X66" s="117"/>
      <c r="Y66" s="117"/>
      <c r="Z66" s="117"/>
      <c r="AA66" s="117"/>
      <c r="AB66" s="117"/>
      <c r="AC66" s="117"/>
      <c r="AD66" s="117"/>
      <c r="AE66" s="117"/>
      <c r="AF66" s="117"/>
      <c r="AG66" s="117"/>
      <c r="AH66" s="111" t="str">
        <f aca="false">IF(B66&lt;&gt;"",SUMIF(D$12:AG$12,"TLA",D66:AG66),"")</f>
        <v/>
      </c>
      <c r="AI66" s="112" t="str">
        <f aca="false">IF(B66&lt;&gt;"",SUMIF(D$12:AG$12,"AT",D66:AG66),"")</f>
        <v/>
      </c>
      <c r="AJ66" s="117"/>
      <c r="AK66" s="117"/>
      <c r="AL66" s="117"/>
      <c r="AM66" s="117"/>
      <c r="AN66" s="117"/>
      <c r="AO66" s="117"/>
      <c r="AP66" s="117"/>
      <c r="AQ66" s="117"/>
      <c r="AR66" s="117"/>
      <c r="AS66" s="117"/>
      <c r="AT66" s="117"/>
      <c r="AU66" s="117"/>
      <c r="AV66" s="117"/>
      <c r="AW66" s="117"/>
      <c r="AX66" s="117"/>
      <c r="AY66" s="117"/>
      <c r="AZ66" s="117"/>
      <c r="BA66" s="117"/>
      <c r="BB66" s="117"/>
      <c r="BC66" s="117"/>
      <c r="BD66" s="117"/>
      <c r="BE66" s="117"/>
      <c r="BF66" s="117"/>
      <c r="BG66" s="117"/>
      <c r="BH66" s="117"/>
      <c r="BI66" s="117"/>
      <c r="BJ66" s="117"/>
      <c r="BK66" s="117"/>
      <c r="BL66" s="117"/>
      <c r="BM66" s="117"/>
      <c r="BN66" s="111" t="str">
        <f aca="false">IF(B66&lt;&gt;"", SUMIF(AJ$12:BM$12,"TLA",AJ66:BM66), "")</f>
        <v/>
      </c>
      <c r="BO66" s="112" t="str">
        <f aca="false">IF(B66&lt;&gt;"", SUMIF(AJ$12:BM$12,"AT",AJ66:BM66), "")</f>
        <v/>
      </c>
      <c r="BP66" s="113"/>
      <c r="BQ66" s="113"/>
      <c r="BR66" s="113"/>
      <c r="BS66" s="113"/>
      <c r="BT66" s="113"/>
      <c r="BU66" s="113"/>
      <c r="BV66" s="113"/>
      <c r="BW66" s="113"/>
      <c r="BX66" s="113"/>
      <c r="BY66" s="113"/>
      <c r="BZ66" s="113"/>
      <c r="CA66" s="117"/>
      <c r="CB66" s="117"/>
      <c r="CC66" s="117"/>
      <c r="CD66" s="117"/>
      <c r="CE66" s="117"/>
      <c r="CF66" s="117"/>
      <c r="CG66" s="117"/>
      <c r="CH66" s="117"/>
      <c r="CI66" s="117"/>
      <c r="CJ66" s="117"/>
      <c r="CK66" s="117"/>
      <c r="CL66" s="117"/>
      <c r="CM66" s="117"/>
      <c r="CN66" s="117"/>
      <c r="CO66" s="117"/>
      <c r="CP66" s="117"/>
      <c r="CQ66" s="117"/>
      <c r="CR66" s="117"/>
      <c r="CS66" s="117"/>
      <c r="CT66" s="111" t="str">
        <f aca="false">IF(B66&lt;&gt;"",SUMIF(BP$12:CS$12,"TLA",BP66:CS66), "")</f>
        <v/>
      </c>
      <c r="CU66" s="112" t="str">
        <f aca="false">IF(B66&lt;&gt;"",SUMIF(BP$12:CS$12,"AT",BP66:CS66), "")</f>
        <v/>
      </c>
      <c r="CV66" s="114" t="str">
        <f aca="false">IF(B66&lt;&gt;"",IFERROR(SUMIF(D$14:CS$14, "CLO1", D66:CS66)/'Grade computation'!I$4,""),"")</f>
        <v/>
      </c>
      <c r="CW66" s="115" t="str">
        <f aca="false">IF(CV66="","",IF(CV66&gt;=B$10,"Y","N"))</f>
        <v/>
      </c>
      <c r="CX66" s="115" t="str">
        <f aca="false">IF(CV66="","",IF(CV66&lt;50%,1,IF(AND(CV66&gt;=50%,CV66&lt;B$10),2,IF(CV66&gt;=B$10,3))))</f>
        <v/>
      </c>
      <c r="CY66" s="114" t="str">
        <f aca="false">IF(B66&lt;&gt;"",IFERROR(IF((SUMIF(D$14:CS$14,"CLO2",D66:CS66)/'Grade computation'!I$5)=0,0,(SUMIF(D$14:CS$14,"CLO2",D66:CS66)/'Grade computation'!I$5)),""),"")</f>
        <v/>
      </c>
      <c r="CZ66" s="115" t="str">
        <f aca="false">IF(CY66="","",IF(CY66&gt;=B$10,"Y","N"))</f>
        <v/>
      </c>
      <c r="DA66" s="115" t="str">
        <f aca="false">IF(CY66="","",IF(CY66&lt;50%,1,IF(AND(CY66&gt;=50%,CY66&lt;B$10),2,IF(CY66&gt;=B$10,3))))</f>
        <v/>
      </c>
      <c r="DB66" s="114" t="str">
        <f aca="false">IF(B66&lt;&gt;"",IFERROR(IF((SUMIF(D$14:CS$14,"CLO3",D66:CS66)/'Grade computation'!I$6)=0,0,(SUMIF(D$14:CS$14,"CLO3",D66:CS66)/'Grade computation'!I$6)),""),"")</f>
        <v/>
      </c>
      <c r="DC66" s="115" t="str">
        <f aca="false">IF(DB66="","",IF(DB66&gt;=B$10,"Y","N"))</f>
        <v/>
      </c>
      <c r="DD66" s="115" t="str">
        <f aca="false">IF(DB66="","",IF(DB66&lt;50%,1,IF(AND(DB66&gt;=50%,DB66&lt;B$10),2,IF(DB66&gt;=B$10,3))))</f>
        <v/>
      </c>
      <c r="DE66" s="114" t="str">
        <f aca="false">IF(B66&lt;&gt;"",IFERROR(SUMIF(D$14:CS$14,"CLO4",D66:CS66)/'Grade computation'!I$7,""),"")</f>
        <v/>
      </c>
      <c r="DF66" s="115" t="str">
        <f aca="false">IF(DE66="","",IF(DE66&gt;=B$10,"Y","N"))</f>
        <v/>
      </c>
      <c r="DG66" s="115" t="str">
        <f aca="false">IF(DE66="","",IF(DE66&lt;50%,1,IF(AND(DE66&gt;=50%,DE66&lt;B$10),2,IF(DE66&gt;=B$10,3))))</f>
        <v/>
      </c>
      <c r="DH66" s="114" t="str">
        <f aca="false">IF(B66&lt;&gt;"",IFERROR(IF((SUMIF(D$14:CS$14,"CLO5",D66:CS66)/'Grade computation'!I$8)=0,0,(SUMIF(D$14:CS$14,"CLO5",D66:CS66)/'Grade computation'!I$8)),""),"")</f>
        <v/>
      </c>
      <c r="DI66" s="115" t="str">
        <f aca="false">IF(DH66="","",IF(DH66&gt;=B$10,"Y","N"))</f>
        <v/>
      </c>
      <c r="DJ66" s="115" t="str">
        <f aca="false">IF(DH66="","",IF(DH66&lt;50%,1,IF(AND(DH66&gt;=50%,DH66&lt;B$10),2,IF(DH66&gt;=B$10,3))))</f>
        <v/>
      </c>
      <c r="DK66" s="114" t="str">
        <f aca="false">IF(B66&lt;&gt;"",IFERROR(IF((SUMIF(D$14:CS$14,"CLO6",D66:CS66)/'Grade computation'!I$9)=0,0,(SUMIF(D$14:CS$14,"CLO6",D66:CS66)/'Grade computation'!I$9)),""),"")</f>
        <v/>
      </c>
      <c r="DL66" s="115" t="str">
        <f aca="false">IF(DK66="","",IF(DK66&gt;=B$10,"Y","N"))</f>
        <v/>
      </c>
      <c r="DM66" s="115" t="str">
        <f aca="false">IF(DK66="","",IF(DK66&lt;50%,1,IF(AND(DK66&gt;=50%,DK66&lt;B$10),2,IF(DK66&gt;=B$10,3))))</f>
        <v/>
      </c>
      <c r="DN66" s="114" t="str">
        <f aca="false">IF(B66&lt;&gt;"",IFERROR(IF((SUMIF(D$14:CS$14,"CLO7",D66:CS66)/'Grade computation'!I$10)=0,0,(SUMIF(D$14:CS$14,"CLO7",D66:CS66)/'Grade computation'!I$10)),""),"")</f>
        <v/>
      </c>
      <c r="DO66" s="115" t="str">
        <f aca="false">IF(DN66="","",IF(DN66&gt;=B$10,"Y","N"))</f>
        <v/>
      </c>
      <c r="DP66" s="115" t="str">
        <f aca="false">IF(DN66="","",IF(DN66&lt;50%,1,IF(AND(DN66&gt;=50%,DN66&lt;B$10),2,IF(DN66&gt;=B$10,3))))</f>
        <v/>
      </c>
      <c r="DQ66" s="114" t="str">
        <f aca="false">IF(B66&lt;&gt;"",IFERROR(IF((SUMIF(D$14:CS$14,"CLO8",D66:CS66)/'Grade computation'!I$11)=0,0,(SUMIF(D$14:CS$14,"CLO8",D66:CS66)/'Grade computation'!I$11)),""),"")</f>
        <v/>
      </c>
      <c r="DR66" s="115" t="str">
        <f aca="false">IF(DQ66="","",IF(DQ66&gt;=B$10,"Y","N"))</f>
        <v/>
      </c>
      <c r="DS66" s="115" t="str">
        <f aca="false">IF(DQ66="","",IF(DQ66&lt;50%,1,IF(AND(DQ66&gt;=50%,DQ66&lt;B$10),2,IF(DQ66&gt;=B$10,3))))</f>
        <v/>
      </c>
      <c r="DT66" s="114" t="str">
        <f aca="false">IF(B66&lt;&gt;"",IFERROR(IF((SUMIF(D$14:CS$14,"CLO9",D66:CS66)/'Grade computation'!I$12)=0,0,(SUMIF(D$14:CS$14,"CLO9",D66:CS66)/'Grade computation'!I$12)),""),"")</f>
        <v/>
      </c>
      <c r="DU66" s="115" t="str">
        <f aca="false">IF(DT66="","",IF(DT66&gt;=B$10,"Y","N"))</f>
        <v/>
      </c>
      <c r="DV66" s="115" t="str">
        <f aca="false">IF(DT66="","",IF(DT66&lt;50%,1,IF(AND(DT66&gt;=50%,DT66&lt;B$10),2,IF(DT66&gt;=B$10,3))))</f>
        <v/>
      </c>
      <c r="DW66" s="114" t="str">
        <f aca="false">IF(B66&lt;&gt;"",IFERROR(IF((SUMIF(D$14:CS$14,"CLO10",D66:CS66)/'Grade computation'!I$13)=0,0,(SUMIF(D$14:CS$14,"CLO10",D66:CS66)/'Grade computation'!I$13)),""),"")</f>
        <v/>
      </c>
      <c r="DX66" s="115" t="str">
        <f aca="false">IF(DW66="","",IF(DW66&gt;=B$10,"Y","N"))</f>
        <v/>
      </c>
      <c r="DY66" s="115" t="str">
        <f aca="false">IF(DW66="","",IF(DW66&lt;50%,1,IF(AND(DW66&gt;=50%,DW66&lt;B$10),2,IF(DW66&gt;=B$10,3))))</f>
        <v/>
      </c>
      <c r="DZ66" s="13"/>
      <c r="EA66" s="13"/>
    </row>
    <row r="67" customFormat="false" ht="15.75" hidden="false" customHeight="true" outlineLevel="0" collapsed="false">
      <c r="A67" s="118"/>
      <c r="B67" s="119"/>
      <c r="C67" s="117"/>
      <c r="D67" s="117"/>
      <c r="E67" s="117"/>
      <c r="F67" s="117"/>
      <c r="G67" s="117"/>
      <c r="H67" s="117"/>
      <c r="I67" s="117"/>
      <c r="J67" s="117"/>
      <c r="K67" s="117"/>
      <c r="L67" s="117"/>
      <c r="M67" s="117"/>
      <c r="N67" s="117"/>
      <c r="O67" s="117"/>
      <c r="P67" s="117"/>
      <c r="Q67" s="117"/>
      <c r="R67" s="117"/>
      <c r="S67" s="117"/>
      <c r="T67" s="117"/>
      <c r="U67" s="117"/>
      <c r="V67" s="117"/>
      <c r="W67" s="117"/>
      <c r="X67" s="117"/>
      <c r="Y67" s="117"/>
      <c r="Z67" s="117"/>
      <c r="AA67" s="117"/>
      <c r="AB67" s="117"/>
      <c r="AC67" s="117"/>
      <c r="AD67" s="117"/>
      <c r="AE67" s="117"/>
      <c r="AF67" s="117"/>
      <c r="AG67" s="117"/>
      <c r="AH67" s="111" t="str">
        <f aca="false">IF(B67&lt;&gt;"",SUMIF(D$12:AG$12,"TLA",D67:AG67),"")</f>
        <v/>
      </c>
      <c r="AI67" s="112" t="str">
        <f aca="false">IF(B67&lt;&gt;"",SUMIF(D$12:AG$12,"AT",D67:AG67),"")</f>
        <v/>
      </c>
      <c r="AJ67" s="117"/>
      <c r="AK67" s="117"/>
      <c r="AL67" s="117"/>
      <c r="AM67" s="117"/>
      <c r="AN67" s="117"/>
      <c r="AO67" s="117"/>
      <c r="AP67" s="117"/>
      <c r="AQ67" s="117"/>
      <c r="AR67" s="117"/>
      <c r="AS67" s="117"/>
      <c r="AT67" s="117"/>
      <c r="AU67" s="117"/>
      <c r="AV67" s="117"/>
      <c r="AW67" s="117"/>
      <c r="AX67" s="117"/>
      <c r="AY67" s="117"/>
      <c r="AZ67" s="117"/>
      <c r="BA67" s="117"/>
      <c r="BB67" s="117"/>
      <c r="BC67" s="117"/>
      <c r="BD67" s="117"/>
      <c r="BE67" s="117"/>
      <c r="BF67" s="117"/>
      <c r="BG67" s="117"/>
      <c r="BH67" s="117"/>
      <c r="BI67" s="117"/>
      <c r="BJ67" s="117"/>
      <c r="BK67" s="117"/>
      <c r="BL67" s="117"/>
      <c r="BM67" s="117"/>
      <c r="BN67" s="111" t="str">
        <f aca="false">IF(B67&lt;&gt;"", SUMIF(AJ$12:BM$12,"TLA",AJ67:BM67), "")</f>
        <v/>
      </c>
      <c r="BO67" s="112" t="str">
        <f aca="false">IF(B67&lt;&gt;"", SUMIF(AJ$12:BM$12,"AT",AJ67:BM67), "")</f>
        <v/>
      </c>
      <c r="BP67" s="113"/>
      <c r="BQ67" s="113"/>
      <c r="BR67" s="113"/>
      <c r="BS67" s="113"/>
      <c r="BT67" s="113"/>
      <c r="BU67" s="113"/>
      <c r="BV67" s="113"/>
      <c r="BW67" s="113"/>
      <c r="BX67" s="113"/>
      <c r="BY67" s="113"/>
      <c r="BZ67" s="113"/>
      <c r="CA67" s="117"/>
      <c r="CB67" s="117"/>
      <c r="CC67" s="117"/>
      <c r="CD67" s="117"/>
      <c r="CE67" s="117"/>
      <c r="CF67" s="117"/>
      <c r="CG67" s="117"/>
      <c r="CH67" s="117"/>
      <c r="CI67" s="117"/>
      <c r="CJ67" s="117"/>
      <c r="CK67" s="117"/>
      <c r="CL67" s="117"/>
      <c r="CM67" s="117"/>
      <c r="CN67" s="117"/>
      <c r="CO67" s="117"/>
      <c r="CP67" s="117"/>
      <c r="CQ67" s="117"/>
      <c r="CR67" s="117"/>
      <c r="CS67" s="117"/>
      <c r="CT67" s="111" t="str">
        <f aca="false">IF(B67&lt;&gt;"",SUMIF(BP$12:CS$12,"TLA",BP67:CS67), "")</f>
        <v/>
      </c>
      <c r="CU67" s="112" t="str">
        <f aca="false">IF(B67&lt;&gt;"",SUMIF(BP$12:CS$12,"AT",BP67:CS67), "")</f>
        <v/>
      </c>
      <c r="CV67" s="114" t="str">
        <f aca="false">IF(B67&lt;&gt;"",IFERROR(SUMIF(D$14:CS$14, "CLO1", D67:CS67)/'Grade computation'!I$4,""),"")</f>
        <v/>
      </c>
      <c r="CW67" s="115" t="str">
        <f aca="false">IF(CV67="","",IF(CV67&gt;=B$10,"Y","N"))</f>
        <v/>
      </c>
      <c r="CX67" s="115" t="str">
        <f aca="false">IF(CV67="","",IF(CV67&lt;50%,1,IF(AND(CV67&gt;=50%,CV67&lt;B$10),2,IF(CV67&gt;=B$10,3))))</f>
        <v/>
      </c>
      <c r="CY67" s="114" t="str">
        <f aca="false">IF(B67&lt;&gt;"",IFERROR(IF((SUMIF(D$14:CS$14,"CLO2",D67:CS67)/'Grade computation'!I$5)=0,0,(SUMIF(D$14:CS$14,"CLO2",D67:CS67)/'Grade computation'!I$5)),""),"")</f>
        <v/>
      </c>
      <c r="CZ67" s="115" t="str">
        <f aca="false">IF(CY67="","",IF(CY67&gt;=B$10,"Y","N"))</f>
        <v/>
      </c>
      <c r="DA67" s="115" t="str">
        <f aca="false">IF(CY67="","",IF(CY67&lt;50%,1,IF(AND(CY67&gt;=50%,CY67&lt;B$10),2,IF(CY67&gt;=B$10,3))))</f>
        <v/>
      </c>
      <c r="DB67" s="114" t="str">
        <f aca="false">IF(B67&lt;&gt;"",IFERROR(IF((SUMIF(D$14:CS$14,"CLO3",D67:CS67)/'Grade computation'!I$6)=0,0,(SUMIF(D$14:CS$14,"CLO3",D67:CS67)/'Grade computation'!I$6)),""),"")</f>
        <v/>
      </c>
      <c r="DC67" s="115" t="str">
        <f aca="false">IF(DB67="","",IF(DB67&gt;=B$10,"Y","N"))</f>
        <v/>
      </c>
      <c r="DD67" s="115" t="str">
        <f aca="false">IF(DB67="","",IF(DB67&lt;50%,1,IF(AND(DB67&gt;=50%,DB67&lt;B$10),2,IF(DB67&gt;=B$10,3))))</f>
        <v/>
      </c>
      <c r="DE67" s="114" t="str">
        <f aca="false">IF(B67&lt;&gt;"",IFERROR(SUMIF(D$14:CS$14,"CLO4",D67:CS67)/'Grade computation'!I$7,""),"")</f>
        <v/>
      </c>
      <c r="DF67" s="115" t="str">
        <f aca="false">IF(DE67="","",IF(DE67&gt;=B$10,"Y","N"))</f>
        <v/>
      </c>
      <c r="DG67" s="115" t="str">
        <f aca="false">IF(DE67="","",IF(DE67&lt;50%,1,IF(AND(DE67&gt;=50%,DE67&lt;B$10),2,IF(DE67&gt;=B$10,3))))</f>
        <v/>
      </c>
      <c r="DH67" s="114" t="str">
        <f aca="false">IF(B67&lt;&gt;"",IFERROR(IF((SUMIF(D$14:CS$14,"CLO5",D67:CS67)/'Grade computation'!I$8)=0,0,(SUMIF(D$14:CS$14,"CLO5",D67:CS67)/'Grade computation'!I$8)),""),"")</f>
        <v/>
      </c>
      <c r="DI67" s="115" t="str">
        <f aca="false">IF(DH67="","",IF(DH67&gt;=B$10,"Y","N"))</f>
        <v/>
      </c>
      <c r="DJ67" s="115" t="str">
        <f aca="false">IF(DH67="","",IF(DH67&lt;50%,1,IF(AND(DH67&gt;=50%,DH67&lt;B$10),2,IF(DH67&gt;=B$10,3))))</f>
        <v/>
      </c>
      <c r="DK67" s="114" t="str">
        <f aca="false">IF(B67&lt;&gt;"",IFERROR(IF((SUMIF(D$14:CS$14,"CLO6",D67:CS67)/'Grade computation'!I$9)=0,0,(SUMIF(D$14:CS$14,"CLO6",D67:CS67)/'Grade computation'!I$9)),""),"")</f>
        <v/>
      </c>
      <c r="DL67" s="115" t="str">
        <f aca="false">IF(DK67="","",IF(DK67&gt;=B$10,"Y","N"))</f>
        <v/>
      </c>
      <c r="DM67" s="115" t="str">
        <f aca="false">IF(DK67="","",IF(DK67&lt;50%,1,IF(AND(DK67&gt;=50%,DK67&lt;B$10),2,IF(DK67&gt;=B$10,3))))</f>
        <v/>
      </c>
      <c r="DN67" s="114" t="str">
        <f aca="false">IF(B67&lt;&gt;"",IFERROR(IF((SUMIF(D$14:CS$14,"CLO7",D67:CS67)/'Grade computation'!I$10)=0,0,(SUMIF(D$14:CS$14,"CLO7",D67:CS67)/'Grade computation'!I$10)),""),"")</f>
        <v/>
      </c>
      <c r="DO67" s="115" t="str">
        <f aca="false">IF(DN67="","",IF(DN67&gt;=B$10,"Y","N"))</f>
        <v/>
      </c>
      <c r="DP67" s="115" t="str">
        <f aca="false">IF(DN67="","",IF(DN67&lt;50%,1,IF(AND(DN67&gt;=50%,DN67&lt;B$10),2,IF(DN67&gt;=B$10,3))))</f>
        <v/>
      </c>
      <c r="DQ67" s="114" t="str">
        <f aca="false">IF(B67&lt;&gt;"",IFERROR(IF((SUMIF(D$14:CS$14,"CLO8",D67:CS67)/'Grade computation'!I$11)=0,0,(SUMIF(D$14:CS$14,"CLO8",D67:CS67)/'Grade computation'!I$11)),""),"")</f>
        <v/>
      </c>
      <c r="DR67" s="115" t="str">
        <f aca="false">IF(DQ67="","",IF(DQ67&gt;=B$10,"Y","N"))</f>
        <v/>
      </c>
      <c r="DS67" s="115" t="str">
        <f aca="false">IF(DQ67="","",IF(DQ67&lt;50%,1,IF(AND(DQ67&gt;=50%,DQ67&lt;B$10),2,IF(DQ67&gt;=B$10,3))))</f>
        <v/>
      </c>
      <c r="DT67" s="114" t="str">
        <f aca="false">IF(B67&lt;&gt;"",IFERROR(IF((SUMIF(D$14:CS$14,"CLO9",D67:CS67)/'Grade computation'!I$12)=0,0,(SUMIF(D$14:CS$14,"CLO9",D67:CS67)/'Grade computation'!I$12)),""),"")</f>
        <v/>
      </c>
      <c r="DU67" s="115" t="str">
        <f aca="false">IF(DT67="","",IF(DT67&gt;=B$10,"Y","N"))</f>
        <v/>
      </c>
      <c r="DV67" s="115" t="str">
        <f aca="false">IF(DT67="","",IF(DT67&lt;50%,1,IF(AND(DT67&gt;=50%,DT67&lt;B$10),2,IF(DT67&gt;=B$10,3))))</f>
        <v/>
      </c>
      <c r="DW67" s="114" t="str">
        <f aca="false">IF(B67&lt;&gt;"",IFERROR(IF((SUMIF(D$14:CS$14,"CLO10",D67:CS67)/'Grade computation'!I$13)=0,0,(SUMIF(D$14:CS$14,"CLO10",D67:CS67)/'Grade computation'!I$13)),""),"")</f>
        <v/>
      </c>
      <c r="DX67" s="115" t="str">
        <f aca="false">IF(DW67="","",IF(DW67&gt;=B$10,"Y","N"))</f>
        <v/>
      </c>
      <c r="DY67" s="115" t="str">
        <f aca="false">IF(DW67="","",IF(DW67&lt;50%,1,IF(AND(DW67&gt;=50%,DW67&lt;B$10),2,IF(DW67&gt;=B$10,3))))</f>
        <v/>
      </c>
      <c r="DZ67" s="13"/>
      <c r="EA67" s="13"/>
    </row>
    <row r="68" customFormat="false" ht="15.75" hidden="false" customHeight="true" outlineLevel="0" collapsed="false">
      <c r="A68" s="118"/>
      <c r="B68" s="119"/>
      <c r="C68" s="117"/>
      <c r="D68" s="117"/>
      <c r="E68" s="117"/>
      <c r="F68" s="117"/>
      <c r="G68" s="117"/>
      <c r="H68" s="117"/>
      <c r="I68" s="117"/>
      <c r="J68" s="117"/>
      <c r="K68" s="117"/>
      <c r="L68" s="117"/>
      <c r="M68" s="117"/>
      <c r="N68" s="117"/>
      <c r="O68" s="117"/>
      <c r="P68" s="117"/>
      <c r="Q68" s="117"/>
      <c r="R68" s="117"/>
      <c r="S68" s="117"/>
      <c r="T68" s="117"/>
      <c r="U68" s="117"/>
      <c r="V68" s="117"/>
      <c r="W68" s="117"/>
      <c r="X68" s="117"/>
      <c r="Y68" s="117"/>
      <c r="Z68" s="117"/>
      <c r="AA68" s="117"/>
      <c r="AB68" s="117"/>
      <c r="AC68" s="117"/>
      <c r="AD68" s="117"/>
      <c r="AE68" s="117"/>
      <c r="AF68" s="117"/>
      <c r="AG68" s="117"/>
      <c r="AH68" s="111" t="str">
        <f aca="false">IF(B68&lt;&gt;"",SUMIF(D$12:AG$12,"TLA",D68:AG68),"")</f>
        <v/>
      </c>
      <c r="AI68" s="112" t="str">
        <f aca="false">IF(B68&lt;&gt;"",SUMIF(D$12:AG$12,"AT",D68:AG68),"")</f>
        <v/>
      </c>
      <c r="AJ68" s="117"/>
      <c r="AK68" s="117"/>
      <c r="AL68" s="117"/>
      <c r="AM68" s="117"/>
      <c r="AN68" s="117"/>
      <c r="AO68" s="117"/>
      <c r="AP68" s="117"/>
      <c r="AQ68" s="117"/>
      <c r="AR68" s="117"/>
      <c r="AS68" s="117"/>
      <c r="AT68" s="117"/>
      <c r="AU68" s="117"/>
      <c r="AV68" s="117"/>
      <c r="AW68" s="117"/>
      <c r="AX68" s="117"/>
      <c r="AY68" s="117"/>
      <c r="AZ68" s="117"/>
      <c r="BA68" s="117"/>
      <c r="BB68" s="117"/>
      <c r="BC68" s="117"/>
      <c r="BD68" s="117"/>
      <c r="BE68" s="117"/>
      <c r="BF68" s="117"/>
      <c r="BG68" s="117"/>
      <c r="BH68" s="117"/>
      <c r="BI68" s="117"/>
      <c r="BJ68" s="117"/>
      <c r="BK68" s="117"/>
      <c r="BL68" s="117"/>
      <c r="BM68" s="117"/>
      <c r="BN68" s="111" t="str">
        <f aca="false">IF(B68&lt;&gt;"", SUMIF(AJ$12:BM$12,"TLA",AJ68:BM68), "")</f>
        <v/>
      </c>
      <c r="BO68" s="112" t="str">
        <f aca="false">IF(B68&lt;&gt;"", SUMIF(AJ$12:BM$12,"AT",AJ68:BM68), "")</f>
        <v/>
      </c>
      <c r="BP68" s="113"/>
      <c r="BQ68" s="113"/>
      <c r="BR68" s="113"/>
      <c r="BS68" s="113"/>
      <c r="BT68" s="113"/>
      <c r="BU68" s="113"/>
      <c r="BV68" s="113"/>
      <c r="BW68" s="113"/>
      <c r="BX68" s="113"/>
      <c r="BY68" s="113"/>
      <c r="BZ68" s="113"/>
      <c r="CA68" s="117"/>
      <c r="CB68" s="117"/>
      <c r="CC68" s="117"/>
      <c r="CD68" s="117"/>
      <c r="CE68" s="117"/>
      <c r="CF68" s="117"/>
      <c r="CG68" s="117"/>
      <c r="CH68" s="117"/>
      <c r="CI68" s="117"/>
      <c r="CJ68" s="117"/>
      <c r="CK68" s="117"/>
      <c r="CL68" s="117"/>
      <c r="CM68" s="117"/>
      <c r="CN68" s="117"/>
      <c r="CO68" s="117"/>
      <c r="CP68" s="117"/>
      <c r="CQ68" s="117"/>
      <c r="CR68" s="117"/>
      <c r="CS68" s="117"/>
      <c r="CT68" s="111" t="str">
        <f aca="false">IF(B68&lt;&gt;"",SUMIF(BP$12:CS$12,"TLA",BP68:CS68), "")</f>
        <v/>
      </c>
      <c r="CU68" s="112" t="str">
        <f aca="false">IF(B68&lt;&gt;"",SUMIF(BP$12:CS$12,"AT",BP68:CS68), "")</f>
        <v/>
      </c>
      <c r="CV68" s="114" t="str">
        <f aca="false">IF(B68&lt;&gt;"",IFERROR(SUMIF(D$14:CS$14, "CLO1", D68:CS68)/'Grade computation'!I$4,""),"")</f>
        <v/>
      </c>
      <c r="CW68" s="115" t="str">
        <f aca="false">IF(CV68="","",IF(CV68&gt;=B$10,"Y","N"))</f>
        <v/>
      </c>
      <c r="CX68" s="115" t="str">
        <f aca="false">IF(CV68="","",IF(CV68&lt;50%,1,IF(AND(CV68&gt;=50%,CV68&lt;B$10),2,IF(CV68&gt;=B$10,3))))</f>
        <v/>
      </c>
      <c r="CY68" s="114" t="str">
        <f aca="false">IF(B68&lt;&gt;"",IFERROR(IF((SUMIF(D$14:CS$14,"CLO2",D68:CS68)/'Grade computation'!I$5)=0,0,(SUMIF(D$14:CS$14,"CLO2",D68:CS68)/'Grade computation'!I$5)),""),"")</f>
        <v/>
      </c>
      <c r="CZ68" s="115" t="str">
        <f aca="false">IF(CY68="","",IF(CY68&gt;=B$10,"Y","N"))</f>
        <v/>
      </c>
      <c r="DA68" s="115" t="str">
        <f aca="false">IF(CY68="","",IF(CY68&lt;50%,1,IF(AND(CY68&gt;=50%,CY68&lt;B$10),2,IF(CY68&gt;=B$10,3))))</f>
        <v/>
      </c>
      <c r="DB68" s="114" t="str">
        <f aca="false">IF(B68&lt;&gt;"",IFERROR(IF((SUMIF(D$14:CS$14,"CLO3",D68:CS68)/'Grade computation'!I$6)=0,0,(SUMIF(D$14:CS$14,"CLO3",D68:CS68)/'Grade computation'!I$6)),""),"")</f>
        <v/>
      </c>
      <c r="DC68" s="115" t="str">
        <f aca="false">IF(DB68="","",IF(DB68&gt;=B$10,"Y","N"))</f>
        <v/>
      </c>
      <c r="DD68" s="115" t="str">
        <f aca="false">IF(DB68="","",IF(DB68&lt;50%,1,IF(AND(DB68&gt;=50%,DB68&lt;B$10),2,IF(DB68&gt;=B$10,3))))</f>
        <v/>
      </c>
      <c r="DE68" s="114" t="str">
        <f aca="false">IF(B68&lt;&gt;"",IFERROR(SUMIF(D$14:CS$14,"CLO4",D68:CS68)/'Grade computation'!I$7,""),"")</f>
        <v/>
      </c>
      <c r="DF68" s="115" t="str">
        <f aca="false">IF(DE68="","",IF(DE68&gt;=B$10,"Y","N"))</f>
        <v/>
      </c>
      <c r="DG68" s="115" t="str">
        <f aca="false">IF(DE68="","",IF(DE68&lt;50%,1,IF(AND(DE68&gt;=50%,DE68&lt;B$10),2,IF(DE68&gt;=B$10,3))))</f>
        <v/>
      </c>
      <c r="DH68" s="114" t="str">
        <f aca="false">IF(B68&lt;&gt;"",IFERROR(IF((SUMIF(D$14:CS$14,"CLO5",D68:CS68)/'Grade computation'!I$8)=0,0,(SUMIF(D$14:CS$14,"CLO5",D68:CS68)/'Grade computation'!I$8)),""),"")</f>
        <v/>
      </c>
      <c r="DI68" s="115" t="str">
        <f aca="false">IF(DH68="","",IF(DH68&gt;=B$10,"Y","N"))</f>
        <v/>
      </c>
      <c r="DJ68" s="115" t="str">
        <f aca="false">IF(DH68="","",IF(DH68&lt;50%,1,IF(AND(DH68&gt;=50%,DH68&lt;B$10),2,IF(DH68&gt;=B$10,3))))</f>
        <v/>
      </c>
      <c r="DK68" s="114" t="str">
        <f aca="false">IF(B68&lt;&gt;"",IFERROR(IF((SUMIF(D$14:CS$14,"CLO6",D68:CS68)/'Grade computation'!I$9)=0,0,(SUMIF(D$14:CS$14,"CLO6",D68:CS68)/'Grade computation'!I$9)),""),"")</f>
        <v/>
      </c>
      <c r="DL68" s="115" t="str">
        <f aca="false">IF(DK68="","",IF(DK68&gt;=B$10,"Y","N"))</f>
        <v/>
      </c>
      <c r="DM68" s="115" t="str">
        <f aca="false">IF(DK68="","",IF(DK68&lt;50%,1,IF(AND(DK68&gt;=50%,DK68&lt;B$10),2,IF(DK68&gt;=B$10,3))))</f>
        <v/>
      </c>
      <c r="DN68" s="114" t="str">
        <f aca="false">IF(B68&lt;&gt;"",IFERROR(IF((SUMIF(D$14:CS$14,"CLO7",D68:CS68)/'Grade computation'!I$10)=0,0,(SUMIF(D$14:CS$14,"CLO7",D68:CS68)/'Grade computation'!I$10)),""),"")</f>
        <v/>
      </c>
      <c r="DO68" s="115" t="str">
        <f aca="false">IF(DN68="","",IF(DN68&gt;=B$10,"Y","N"))</f>
        <v/>
      </c>
      <c r="DP68" s="115" t="str">
        <f aca="false">IF(DN68="","",IF(DN68&lt;50%,1,IF(AND(DN68&gt;=50%,DN68&lt;B$10),2,IF(DN68&gt;=B$10,3))))</f>
        <v/>
      </c>
      <c r="DQ68" s="114" t="str">
        <f aca="false">IF(B68&lt;&gt;"",IFERROR(IF((SUMIF(D$14:CS$14,"CLO8",D68:CS68)/'Grade computation'!I$11)=0,0,(SUMIF(D$14:CS$14,"CLO8",D68:CS68)/'Grade computation'!I$11)),""),"")</f>
        <v/>
      </c>
      <c r="DR68" s="115" t="str">
        <f aca="false">IF(DQ68="","",IF(DQ68&gt;=B$10,"Y","N"))</f>
        <v/>
      </c>
      <c r="DS68" s="115" t="str">
        <f aca="false">IF(DQ68="","",IF(DQ68&lt;50%,1,IF(AND(DQ68&gt;=50%,DQ68&lt;B$10),2,IF(DQ68&gt;=B$10,3))))</f>
        <v/>
      </c>
      <c r="DT68" s="114" t="str">
        <f aca="false">IF(B68&lt;&gt;"",IFERROR(IF((SUMIF(D$14:CS$14,"CLO9",D68:CS68)/'Grade computation'!I$12)=0,0,(SUMIF(D$14:CS$14,"CLO9",D68:CS68)/'Grade computation'!I$12)),""),"")</f>
        <v/>
      </c>
      <c r="DU68" s="115" t="str">
        <f aca="false">IF(DT68="","",IF(DT68&gt;=B$10,"Y","N"))</f>
        <v/>
      </c>
      <c r="DV68" s="115" t="str">
        <f aca="false">IF(DT68="","",IF(DT68&lt;50%,1,IF(AND(DT68&gt;=50%,DT68&lt;B$10),2,IF(DT68&gt;=B$10,3))))</f>
        <v/>
      </c>
      <c r="DW68" s="114" t="str">
        <f aca="false">IF(B68&lt;&gt;"",IFERROR(IF((SUMIF(D$14:CS$14,"CLO10",D68:CS68)/'Grade computation'!I$13)=0,0,(SUMIF(D$14:CS$14,"CLO10",D68:CS68)/'Grade computation'!I$13)),""),"")</f>
        <v/>
      </c>
      <c r="DX68" s="115" t="str">
        <f aca="false">IF(DW68="","",IF(DW68&gt;=B$10,"Y","N"))</f>
        <v/>
      </c>
      <c r="DY68" s="115" t="str">
        <f aca="false">IF(DW68="","",IF(DW68&lt;50%,1,IF(AND(DW68&gt;=50%,DW68&lt;B$10),2,IF(DW68&gt;=B$10,3))))</f>
        <v/>
      </c>
      <c r="DZ68" s="13"/>
      <c r="EA68" s="13"/>
    </row>
    <row r="69" customFormat="false" ht="15.75" hidden="false" customHeight="true" outlineLevel="0" collapsed="false">
      <c r="A69" s="118"/>
      <c r="B69" s="119"/>
      <c r="C69" s="117"/>
      <c r="D69" s="117"/>
      <c r="E69" s="117"/>
      <c r="F69" s="117"/>
      <c r="G69" s="117"/>
      <c r="H69" s="117"/>
      <c r="I69" s="117"/>
      <c r="J69" s="117"/>
      <c r="K69" s="117"/>
      <c r="L69" s="117"/>
      <c r="M69" s="117"/>
      <c r="N69" s="117"/>
      <c r="O69" s="117"/>
      <c r="P69" s="117"/>
      <c r="Q69" s="117"/>
      <c r="R69" s="117"/>
      <c r="S69" s="117"/>
      <c r="T69" s="117"/>
      <c r="U69" s="117"/>
      <c r="V69" s="117"/>
      <c r="W69" s="117"/>
      <c r="X69" s="117"/>
      <c r="Y69" s="117"/>
      <c r="Z69" s="117"/>
      <c r="AA69" s="117"/>
      <c r="AB69" s="117"/>
      <c r="AC69" s="117"/>
      <c r="AD69" s="117"/>
      <c r="AE69" s="117"/>
      <c r="AF69" s="117"/>
      <c r="AG69" s="117"/>
      <c r="AH69" s="111" t="str">
        <f aca="false">IF(B69&lt;&gt;"",SUMIF(D$12:AG$12,"TLA",D69:AG69),"")</f>
        <v/>
      </c>
      <c r="AI69" s="112" t="str">
        <f aca="false">IF(B69&lt;&gt;"",SUMIF(D$12:AG$12,"AT",D69:AG69),"")</f>
        <v/>
      </c>
      <c r="AJ69" s="117"/>
      <c r="AK69" s="117"/>
      <c r="AL69" s="117"/>
      <c r="AM69" s="117"/>
      <c r="AN69" s="117"/>
      <c r="AO69" s="117"/>
      <c r="AP69" s="117"/>
      <c r="AQ69" s="117"/>
      <c r="AR69" s="117"/>
      <c r="AS69" s="117"/>
      <c r="AT69" s="117"/>
      <c r="AU69" s="117"/>
      <c r="AV69" s="117"/>
      <c r="AW69" s="117"/>
      <c r="AX69" s="117"/>
      <c r="AY69" s="117"/>
      <c r="AZ69" s="117"/>
      <c r="BA69" s="117"/>
      <c r="BB69" s="117"/>
      <c r="BC69" s="117"/>
      <c r="BD69" s="117"/>
      <c r="BE69" s="117"/>
      <c r="BF69" s="117"/>
      <c r="BG69" s="117"/>
      <c r="BH69" s="117"/>
      <c r="BI69" s="117"/>
      <c r="BJ69" s="117"/>
      <c r="BK69" s="117"/>
      <c r="BL69" s="117"/>
      <c r="BM69" s="117"/>
      <c r="BN69" s="111" t="str">
        <f aca="false">IF(B69&lt;&gt;"", SUMIF(AJ$12:BM$12,"TLA",AJ69:BM69), "")</f>
        <v/>
      </c>
      <c r="BO69" s="112" t="str">
        <f aca="false">IF(B69&lt;&gt;"", SUMIF(AJ$12:BM$12,"AT",AJ69:BM69), "")</f>
        <v/>
      </c>
      <c r="BP69" s="113"/>
      <c r="BQ69" s="113"/>
      <c r="BR69" s="113"/>
      <c r="BS69" s="113"/>
      <c r="BT69" s="113"/>
      <c r="BU69" s="113"/>
      <c r="BV69" s="113"/>
      <c r="BW69" s="113"/>
      <c r="BX69" s="113"/>
      <c r="BY69" s="113"/>
      <c r="BZ69" s="113"/>
      <c r="CA69" s="117"/>
      <c r="CB69" s="117"/>
      <c r="CC69" s="117"/>
      <c r="CD69" s="117"/>
      <c r="CE69" s="117"/>
      <c r="CF69" s="117"/>
      <c r="CG69" s="117"/>
      <c r="CH69" s="117"/>
      <c r="CI69" s="117"/>
      <c r="CJ69" s="117"/>
      <c r="CK69" s="117"/>
      <c r="CL69" s="117"/>
      <c r="CM69" s="117"/>
      <c r="CN69" s="117"/>
      <c r="CO69" s="117"/>
      <c r="CP69" s="117"/>
      <c r="CQ69" s="117"/>
      <c r="CR69" s="117"/>
      <c r="CS69" s="117"/>
      <c r="CT69" s="111" t="str">
        <f aca="false">IF(B69&lt;&gt;"",SUMIF(BP$12:CS$12,"TLA",BP69:CS69), "")</f>
        <v/>
      </c>
      <c r="CU69" s="112" t="str">
        <f aca="false">IF(B69&lt;&gt;"",SUMIF(BP$12:CS$12,"AT",BP69:CS69), "")</f>
        <v/>
      </c>
      <c r="CV69" s="114" t="str">
        <f aca="false">IF(B69&lt;&gt;"",IFERROR(SUMIF(D$14:CS$14, "CLO1", D69:CS69)/'Grade computation'!I$4,""),"")</f>
        <v/>
      </c>
      <c r="CW69" s="115" t="str">
        <f aca="false">IF(CV69="","",IF(CV69&gt;=B$10,"Y","N"))</f>
        <v/>
      </c>
      <c r="CX69" s="115" t="str">
        <f aca="false">IF(CV69="","",IF(CV69&lt;50%,1,IF(AND(CV69&gt;=50%,CV69&lt;B$10),2,IF(CV69&gt;=B$10,3))))</f>
        <v/>
      </c>
      <c r="CY69" s="114" t="str">
        <f aca="false">IF(B69&lt;&gt;"",IFERROR(IF((SUMIF(D$14:CS$14,"CLO2",D69:CS69)/'Grade computation'!I$5)=0,0,(SUMIF(D$14:CS$14,"CLO2",D69:CS69)/'Grade computation'!I$5)),""),"")</f>
        <v/>
      </c>
      <c r="CZ69" s="115" t="str">
        <f aca="false">IF(CY69="","",IF(CY69&gt;=B$10,"Y","N"))</f>
        <v/>
      </c>
      <c r="DA69" s="115" t="str">
        <f aca="false">IF(CY69="","",IF(CY69&lt;50%,1,IF(AND(CY69&gt;=50%,CY69&lt;B$10),2,IF(CY69&gt;=B$10,3))))</f>
        <v/>
      </c>
      <c r="DB69" s="114" t="str">
        <f aca="false">IF(B69&lt;&gt;"",IFERROR(IF((SUMIF(D$14:CS$14,"CLO3",D69:CS69)/'Grade computation'!I$6)=0,0,(SUMIF(D$14:CS$14,"CLO3",D69:CS69)/'Grade computation'!I$6)),""),"")</f>
        <v/>
      </c>
      <c r="DC69" s="115" t="str">
        <f aca="false">IF(DB69="","",IF(DB69&gt;=B$10,"Y","N"))</f>
        <v/>
      </c>
      <c r="DD69" s="115" t="str">
        <f aca="false">IF(DB69="","",IF(DB69&lt;50%,1,IF(AND(DB69&gt;=50%,DB69&lt;B$10),2,IF(DB69&gt;=B$10,3))))</f>
        <v/>
      </c>
      <c r="DE69" s="114" t="str">
        <f aca="false">IF(B69&lt;&gt;"",IFERROR(SUMIF(D$14:CS$14,"CLO4",D69:CS69)/'Grade computation'!I$7,""),"")</f>
        <v/>
      </c>
      <c r="DF69" s="115" t="str">
        <f aca="false">IF(DE69="","",IF(DE69&gt;=B$10,"Y","N"))</f>
        <v/>
      </c>
      <c r="DG69" s="115" t="str">
        <f aca="false">IF(DE69="","",IF(DE69&lt;50%,1,IF(AND(DE69&gt;=50%,DE69&lt;B$10),2,IF(DE69&gt;=B$10,3))))</f>
        <v/>
      </c>
      <c r="DH69" s="114" t="str">
        <f aca="false">IF(B69&lt;&gt;"",IFERROR(IF((SUMIF(D$14:CS$14,"CLO5",D69:CS69)/'Grade computation'!I$8)=0,0,(SUMIF(D$14:CS$14,"CLO5",D69:CS69)/'Grade computation'!I$8)),""),"")</f>
        <v/>
      </c>
      <c r="DI69" s="115" t="str">
        <f aca="false">IF(DH69="","",IF(DH69&gt;=B$10,"Y","N"))</f>
        <v/>
      </c>
      <c r="DJ69" s="115" t="str">
        <f aca="false">IF(DH69="","",IF(DH69&lt;50%,1,IF(AND(DH69&gt;=50%,DH69&lt;B$10),2,IF(DH69&gt;=B$10,3))))</f>
        <v/>
      </c>
      <c r="DK69" s="114" t="str">
        <f aca="false">IF(B69&lt;&gt;"",IFERROR(IF((SUMIF(D$14:CS$14,"CLO6",D69:CS69)/'Grade computation'!I$9)=0,0,(SUMIF(D$14:CS$14,"CLO6",D69:CS69)/'Grade computation'!I$9)),""),"")</f>
        <v/>
      </c>
      <c r="DL69" s="115" t="str">
        <f aca="false">IF(DK69="","",IF(DK69&gt;=B$10,"Y","N"))</f>
        <v/>
      </c>
      <c r="DM69" s="115" t="str">
        <f aca="false">IF(DK69="","",IF(DK69&lt;50%,1,IF(AND(DK69&gt;=50%,DK69&lt;B$10),2,IF(DK69&gt;=B$10,3))))</f>
        <v/>
      </c>
      <c r="DN69" s="114" t="str">
        <f aca="false">IF(B69&lt;&gt;"",IFERROR(IF((SUMIF(D$14:CS$14,"CLO7",D69:CS69)/'Grade computation'!I$10)=0,0,(SUMIF(D$14:CS$14,"CLO7",D69:CS69)/'Grade computation'!I$10)),""),"")</f>
        <v/>
      </c>
      <c r="DO69" s="115" t="str">
        <f aca="false">IF(DN69="","",IF(DN69&gt;=B$10,"Y","N"))</f>
        <v/>
      </c>
      <c r="DP69" s="115" t="str">
        <f aca="false">IF(DN69="","",IF(DN69&lt;50%,1,IF(AND(DN69&gt;=50%,DN69&lt;B$10),2,IF(DN69&gt;=B$10,3))))</f>
        <v/>
      </c>
      <c r="DQ69" s="114" t="str">
        <f aca="false">IF(B69&lt;&gt;"",IFERROR(IF((SUMIF(D$14:CS$14,"CLO8",D69:CS69)/'Grade computation'!I$11)=0,0,(SUMIF(D$14:CS$14,"CLO8",D69:CS69)/'Grade computation'!I$11)),""),"")</f>
        <v/>
      </c>
      <c r="DR69" s="115" t="str">
        <f aca="false">IF(DQ69="","",IF(DQ69&gt;=B$10,"Y","N"))</f>
        <v/>
      </c>
      <c r="DS69" s="115" t="str">
        <f aca="false">IF(DQ69="","",IF(DQ69&lt;50%,1,IF(AND(DQ69&gt;=50%,DQ69&lt;B$10),2,IF(DQ69&gt;=B$10,3))))</f>
        <v/>
      </c>
      <c r="DT69" s="114" t="str">
        <f aca="false">IF(B69&lt;&gt;"",IFERROR(IF((SUMIF(D$14:CS$14,"CLO9",D69:CS69)/'Grade computation'!I$12)=0,0,(SUMIF(D$14:CS$14,"CLO9",D69:CS69)/'Grade computation'!I$12)),""),"")</f>
        <v/>
      </c>
      <c r="DU69" s="115" t="str">
        <f aca="false">IF(DT69="","",IF(DT69&gt;=B$10,"Y","N"))</f>
        <v/>
      </c>
      <c r="DV69" s="115" t="str">
        <f aca="false">IF(DT69="","",IF(DT69&lt;50%,1,IF(AND(DT69&gt;=50%,DT69&lt;B$10),2,IF(DT69&gt;=B$10,3))))</f>
        <v/>
      </c>
      <c r="DW69" s="114" t="str">
        <f aca="false">IF(B69&lt;&gt;"",IFERROR(IF((SUMIF(D$14:CS$14,"CLO10",D69:CS69)/'Grade computation'!I$13)=0,0,(SUMIF(D$14:CS$14,"CLO10",D69:CS69)/'Grade computation'!I$13)),""),"")</f>
        <v/>
      </c>
      <c r="DX69" s="115" t="str">
        <f aca="false">IF(DW69="","",IF(DW69&gt;=B$10,"Y","N"))</f>
        <v/>
      </c>
      <c r="DY69" s="115" t="str">
        <f aca="false">IF(DW69="","",IF(DW69&lt;50%,1,IF(AND(DW69&gt;=50%,DW69&lt;B$10),2,IF(DW69&gt;=B$10,3))))</f>
        <v/>
      </c>
      <c r="DZ69" s="13"/>
      <c r="EA69" s="13"/>
    </row>
    <row r="70" customFormat="false" ht="15.75" hidden="false" customHeight="true" outlineLevel="0" collapsed="false">
      <c r="A70" s="118"/>
      <c r="B70" s="119"/>
      <c r="C70" s="117"/>
      <c r="D70" s="117"/>
      <c r="E70" s="117"/>
      <c r="F70" s="117"/>
      <c r="G70" s="117"/>
      <c r="H70" s="117"/>
      <c r="I70" s="117"/>
      <c r="J70" s="117"/>
      <c r="K70" s="117"/>
      <c r="L70" s="117"/>
      <c r="M70" s="117"/>
      <c r="N70" s="117"/>
      <c r="O70" s="117"/>
      <c r="P70" s="117"/>
      <c r="Q70" s="117"/>
      <c r="R70" s="117"/>
      <c r="S70" s="117"/>
      <c r="T70" s="117"/>
      <c r="U70" s="117"/>
      <c r="V70" s="117"/>
      <c r="W70" s="117"/>
      <c r="X70" s="117"/>
      <c r="Y70" s="117"/>
      <c r="Z70" s="117"/>
      <c r="AA70" s="117"/>
      <c r="AB70" s="117"/>
      <c r="AC70" s="117"/>
      <c r="AD70" s="117"/>
      <c r="AE70" s="117"/>
      <c r="AF70" s="117"/>
      <c r="AG70" s="117"/>
      <c r="AH70" s="111" t="str">
        <f aca="false">IF(B70&lt;&gt;"",SUMIF(D$12:AG$12,"TLA",D70:AG70),"")</f>
        <v/>
      </c>
      <c r="AI70" s="112" t="str">
        <f aca="false">IF(B70&lt;&gt;"",SUMIF(D$12:AG$12,"AT",D70:AG70),"")</f>
        <v/>
      </c>
      <c r="AJ70" s="117"/>
      <c r="AK70" s="117"/>
      <c r="AL70" s="117"/>
      <c r="AM70" s="117"/>
      <c r="AN70" s="117"/>
      <c r="AO70" s="117"/>
      <c r="AP70" s="117"/>
      <c r="AQ70" s="117"/>
      <c r="AR70" s="117"/>
      <c r="AS70" s="117"/>
      <c r="AT70" s="117"/>
      <c r="AU70" s="117"/>
      <c r="AV70" s="117"/>
      <c r="AW70" s="117"/>
      <c r="AX70" s="117"/>
      <c r="AY70" s="117"/>
      <c r="AZ70" s="117"/>
      <c r="BA70" s="117"/>
      <c r="BB70" s="117"/>
      <c r="BC70" s="117"/>
      <c r="BD70" s="117"/>
      <c r="BE70" s="117"/>
      <c r="BF70" s="117"/>
      <c r="BG70" s="117"/>
      <c r="BH70" s="117"/>
      <c r="BI70" s="117"/>
      <c r="BJ70" s="117"/>
      <c r="BK70" s="117"/>
      <c r="BL70" s="117"/>
      <c r="BM70" s="117"/>
      <c r="BN70" s="111" t="str">
        <f aca="false">IF(B70&lt;&gt;"", SUMIF(AJ$12:BM$12,"TLA",AJ70:BM70), "")</f>
        <v/>
      </c>
      <c r="BO70" s="112" t="str">
        <f aca="false">IF(B70&lt;&gt;"", SUMIF(AJ$12:BM$12,"AT",AJ70:BM70), "")</f>
        <v/>
      </c>
      <c r="BP70" s="113"/>
      <c r="BQ70" s="113"/>
      <c r="BR70" s="113"/>
      <c r="BS70" s="113"/>
      <c r="BT70" s="113"/>
      <c r="BU70" s="113"/>
      <c r="BV70" s="113"/>
      <c r="BW70" s="113"/>
      <c r="BX70" s="113"/>
      <c r="BY70" s="113"/>
      <c r="BZ70" s="113"/>
      <c r="CA70" s="117"/>
      <c r="CB70" s="117"/>
      <c r="CC70" s="117"/>
      <c r="CD70" s="117"/>
      <c r="CE70" s="117"/>
      <c r="CF70" s="117"/>
      <c r="CG70" s="117"/>
      <c r="CH70" s="117"/>
      <c r="CI70" s="117"/>
      <c r="CJ70" s="117"/>
      <c r="CK70" s="117"/>
      <c r="CL70" s="117"/>
      <c r="CM70" s="117"/>
      <c r="CN70" s="117"/>
      <c r="CO70" s="117"/>
      <c r="CP70" s="117"/>
      <c r="CQ70" s="117"/>
      <c r="CR70" s="117"/>
      <c r="CS70" s="117"/>
      <c r="CT70" s="111" t="str">
        <f aca="false">IF(B70&lt;&gt;"",SUMIF(BP$12:CS$12,"TLA",BP70:CS70), "")</f>
        <v/>
      </c>
      <c r="CU70" s="112" t="str">
        <f aca="false">IF(B70&lt;&gt;"",SUMIF(BP$12:CS$12,"AT",BP70:CS70), "")</f>
        <v/>
      </c>
      <c r="CV70" s="114" t="str">
        <f aca="false">IF(B70&lt;&gt;"",IFERROR(SUMIF(D$14:CS$14, "CLO1", D70:CS70)/'Grade computation'!I$4,""),"")</f>
        <v/>
      </c>
      <c r="CW70" s="115" t="str">
        <f aca="false">IF(CV70="","",IF(CV70&gt;=B$10,"Y","N"))</f>
        <v/>
      </c>
      <c r="CX70" s="115" t="str">
        <f aca="false">IF(CV70="","",IF(CV70&lt;50%,1,IF(AND(CV70&gt;=50%,CV70&lt;B$10),2,IF(CV70&gt;=B$10,3))))</f>
        <v/>
      </c>
      <c r="CY70" s="114" t="str">
        <f aca="false">IF(B70&lt;&gt;"",IFERROR(IF((SUMIF(D$14:CS$14,"CLO2",D70:CS70)/'Grade computation'!I$5)=0,0,(SUMIF(D$14:CS$14,"CLO2",D70:CS70)/'Grade computation'!I$5)),""),"")</f>
        <v/>
      </c>
      <c r="CZ70" s="115" t="str">
        <f aca="false">IF(CY70="","",IF(CY70&gt;=B$10,"Y","N"))</f>
        <v/>
      </c>
      <c r="DA70" s="115" t="str">
        <f aca="false">IF(CY70="","",IF(CY70&lt;50%,1,IF(AND(CY70&gt;=50%,CY70&lt;B$10),2,IF(CY70&gt;=B$10,3))))</f>
        <v/>
      </c>
      <c r="DB70" s="114" t="str">
        <f aca="false">IF(B70&lt;&gt;"",IFERROR(IF((SUMIF(D$14:CS$14,"CLO3",D70:CS70)/'Grade computation'!I$6)=0,0,(SUMIF(D$14:CS$14,"CLO3",D70:CS70)/'Grade computation'!I$6)),""),"")</f>
        <v/>
      </c>
      <c r="DC70" s="115" t="str">
        <f aca="false">IF(DB70="","",IF(DB70&gt;=B$10,"Y","N"))</f>
        <v/>
      </c>
      <c r="DD70" s="115" t="str">
        <f aca="false">IF(DB70="","",IF(DB70&lt;50%,1,IF(AND(DB70&gt;=50%,DB70&lt;B$10),2,IF(DB70&gt;=B$10,3))))</f>
        <v/>
      </c>
      <c r="DE70" s="114" t="str">
        <f aca="false">IF(B70&lt;&gt;"",IFERROR(SUMIF(D$14:CS$14,"CLO4",D70:CS70)/'Grade computation'!I$7,""),"")</f>
        <v/>
      </c>
      <c r="DF70" s="115" t="str">
        <f aca="false">IF(DE70="","",IF(DE70&gt;=B$10,"Y","N"))</f>
        <v/>
      </c>
      <c r="DG70" s="115" t="str">
        <f aca="false">IF(DE70="","",IF(DE70&lt;50%,1,IF(AND(DE70&gt;=50%,DE70&lt;B$10),2,IF(DE70&gt;=B$10,3))))</f>
        <v/>
      </c>
      <c r="DH70" s="114" t="str">
        <f aca="false">IF(B70&lt;&gt;"",IFERROR(IF((SUMIF(D$14:CS$14,"CLO5",D70:CS70)/'Grade computation'!I$8)=0,0,(SUMIF(D$14:CS$14,"CLO5",D70:CS70)/'Grade computation'!I$8)),""),"")</f>
        <v/>
      </c>
      <c r="DI70" s="115" t="str">
        <f aca="false">IF(DH70="","",IF(DH70&gt;=B$10,"Y","N"))</f>
        <v/>
      </c>
      <c r="DJ70" s="115" t="str">
        <f aca="false">IF(DH70="","",IF(DH70&lt;50%,1,IF(AND(DH70&gt;=50%,DH70&lt;B$10),2,IF(DH70&gt;=B$10,3))))</f>
        <v/>
      </c>
      <c r="DK70" s="114" t="str">
        <f aca="false">IF(B70&lt;&gt;"",IFERROR(IF((SUMIF(D$14:CS$14,"CLO6",D70:CS70)/'Grade computation'!I$9)=0,0,(SUMIF(D$14:CS$14,"CLO6",D70:CS70)/'Grade computation'!I$9)),""),"")</f>
        <v/>
      </c>
      <c r="DL70" s="115" t="str">
        <f aca="false">IF(DK70="","",IF(DK70&gt;=B$10,"Y","N"))</f>
        <v/>
      </c>
      <c r="DM70" s="115" t="str">
        <f aca="false">IF(DK70="","",IF(DK70&lt;50%,1,IF(AND(DK70&gt;=50%,DK70&lt;B$10),2,IF(DK70&gt;=B$10,3))))</f>
        <v/>
      </c>
      <c r="DN70" s="114" t="str">
        <f aca="false">IF(B70&lt;&gt;"",IFERROR(IF((SUMIF(D$14:CS$14,"CLO7",D70:CS70)/'Grade computation'!I$10)=0,0,(SUMIF(D$14:CS$14,"CLO7",D70:CS70)/'Grade computation'!I$10)),""),"")</f>
        <v/>
      </c>
      <c r="DO70" s="115" t="str">
        <f aca="false">IF(DN70="","",IF(DN70&gt;=B$10,"Y","N"))</f>
        <v/>
      </c>
      <c r="DP70" s="115" t="str">
        <f aca="false">IF(DN70="","",IF(DN70&lt;50%,1,IF(AND(DN70&gt;=50%,DN70&lt;B$10),2,IF(DN70&gt;=B$10,3))))</f>
        <v/>
      </c>
      <c r="DQ70" s="114" t="str">
        <f aca="false">IF(B70&lt;&gt;"",IFERROR(IF((SUMIF(D$14:CS$14,"CLO8",D70:CS70)/'Grade computation'!I$11)=0,0,(SUMIF(D$14:CS$14,"CLO8",D70:CS70)/'Grade computation'!I$11)),""),"")</f>
        <v/>
      </c>
      <c r="DR70" s="115" t="str">
        <f aca="false">IF(DQ70="","",IF(DQ70&gt;=B$10,"Y","N"))</f>
        <v/>
      </c>
      <c r="DS70" s="115" t="str">
        <f aca="false">IF(DQ70="","",IF(DQ70&lt;50%,1,IF(AND(DQ70&gt;=50%,DQ70&lt;B$10),2,IF(DQ70&gt;=B$10,3))))</f>
        <v/>
      </c>
      <c r="DT70" s="114" t="str">
        <f aca="false">IF(B70&lt;&gt;"",IFERROR(IF((SUMIF(D$14:CS$14,"CLO9",D70:CS70)/'Grade computation'!I$12)=0,0,(SUMIF(D$14:CS$14,"CLO9",D70:CS70)/'Grade computation'!I$12)),""),"")</f>
        <v/>
      </c>
      <c r="DU70" s="115" t="str">
        <f aca="false">IF(DT70="","",IF(DT70&gt;=B$10,"Y","N"))</f>
        <v/>
      </c>
      <c r="DV70" s="115" t="str">
        <f aca="false">IF(DT70="","",IF(DT70&lt;50%,1,IF(AND(DT70&gt;=50%,DT70&lt;B$10),2,IF(DT70&gt;=B$10,3))))</f>
        <v/>
      </c>
      <c r="DW70" s="114" t="str">
        <f aca="false">IF(B70&lt;&gt;"",IFERROR(IF((SUMIF(D$14:CS$14,"CLO10",D70:CS70)/'Grade computation'!I$13)=0,0,(SUMIF(D$14:CS$14,"CLO10",D70:CS70)/'Grade computation'!I$13)),""),"")</f>
        <v/>
      </c>
      <c r="DX70" s="115" t="str">
        <f aca="false">IF(DW70="","",IF(DW70&gt;=B$10,"Y","N"))</f>
        <v/>
      </c>
      <c r="DY70" s="115" t="str">
        <f aca="false">IF(DW70="","",IF(DW70&lt;50%,1,IF(AND(DW70&gt;=50%,DW70&lt;B$10),2,IF(DW70&gt;=B$10,3))))</f>
        <v/>
      </c>
      <c r="DZ70" s="13"/>
      <c r="EA70" s="13"/>
    </row>
    <row r="71" customFormat="false" ht="15.75" hidden="false" customHeight="true" outlineLevel="0" collapsed="false">
      <c r="A71" s="118"/>
      <c r="B71" s="119"/>
      <c r="C71" s="117"/>
      <c r="D71" s="117"/>
      <c r="E71" s="117"/>
      <c r="F71" s="117"/>
      <c r="G71" s="117"/>
      <c r="H71" s="117"/>
      <c r="I71" s="117"/>
      <c r="J71" s="117"/>
      <c r="K71" s="117"/>
      <c r="L71" s="117"/>
      <c r="M71" s="117"/>
      <c r="N71" s="117"/>
      <c r="O71" s="117"/>
      <c r="P71" s="117"/>
      <c r="Q71" s="117"/>
      <c r="R71" s="117"/>
      <c r="S71" s="117"/>
      <c r="T71" s="117"/>
      <c r="U71" s="117"/>
      <c r="V71" s="117"/>
      <c r="W71" s="117"/>
      <c r="X71" s="117"/>
      <c r="Y71" s="117"/>
      <c r="Z71" s="117"/>
      <c r="AA71" s="117"/>
      <c r="AB71" s="117"/>
      <c r="AC71" s="117"/>
      <c r="AD71" s="117"/>
      <c r="AE71" s="117"/>
      <c r="AF71" s="117"/>
      <c r="AG71" s="117"/>
      <c r="AH71" s="111" t="str">
        <f aca="false">IF(B71&lt;&gt;"",SUMIF(D$12:AG$12,"TLA",D71:AG71),"")</f>
        <v/>
      </c>
      <c r="AI71" s="112" t="str">
        <f aca="false">IF(B71&lt;&gt;"",SUMIF(D$12:AG$12,"AT",D71:AG71),"")</f>
        <v/>
      </c>
      <c r="AJ71" s="117"/>
      <c r="AK71" s="117"/>
      <c r="AL71" s="117"/>
      <c r="AM71" s="117"/>
      <c r="AN71" s="117"/>
      <c r="AO71" s="117"/>
      <c r="AP71" s="117"/>
      <c r="AQ71" s="117"/>
      <c r="AR71" s="117"/>
      <c r="AS71" s="117"/>
      <c r="AT71" s="117"/>
      <c r="AU71" s="117"/>
      <c r="AV71" s="117"/>
      <c r="AW71" s="117"/>
      <c r="AX71" s="117"/>
      <c r="AY71" s="117"/>
      <c r="AZ71" s="117"/>
      <c r="BA71" s="117"/>
      <c r="BB71" s="117"/>
      <c r="BC71" s="117"/>
      <c r="BD71" s="117"/>
      <c r="BE71" s="117"/>
      <c r="BF71" s="117"/>
      <c r="BG71" s="117"/>
      <c r="BH71" s="117"/>
      <c r="BI71" s="117"/>
      <c r="BJ71" s="117"/>
      <c r="BK71" s="117"/>
      <c r="BL71" s="117"/>
      <c r="BM71" s="117"/>
      <c r="BN71" s="111" t="str">
        <f aca="false">IF(B71&lt;&gt;"", SUMIF(AJ$12:BM$12,"TLA",AJ71:BM71), "")</f>
        <v/>
      </c>
      <c r="BO71" s="112" t="str">
        <f aca="false">IF(B71&lt;&gt;"", SUMIF(AJ$12:BM$12,"AT",AJ71:BM71), "")</f>
        <v/>
      </c>
      <c r="BP71" s="113"/>
      <c r="BQ71" s="113"/>
      <c r="BR71" s="113"/>
      <c r="BS71" s="113"/>
      <c r="BT71" s="113"/>
      <c r="BU71" s="113"/>
      <c r="BV71" s="113"/>
      <c r="BW71" s="113"/>
      <c r="BX71" s="113"/>
      <c r="BY71" s="113"/>
      <c r="BZ71" s="113"/>
      <c r="CA71" s="117"/>
      <c r="CB71" s="117"/>
      <c r="CC71" s="117"/>
      <c r="CD71" s="117"/>
      <c r="CE71" s="117"/>
      <c r="CF71" s="117"/>
      <c r="CG71" s="117"/>
      <c r="CH71" s="117"/>
      <c r="CI71" s="117"/>
      <c r="CJ71" s="117"/>
      <c r="CK71" s="117"/>
      <c r="CL71" s="117"/>
      <c r="CM71" s="117"/>
      <c r="CN71" s="117"/>
      <c r="CO71" s="117"/>
      <c r="CP71" s="117"/>
      <c r="CQ71" s="117"/>
      <c r="CR71" s="117"/>
      <c r="CS71" s="117"/>
      <c r="CT71" s="111" t="str">
        <f aca="false">IF(B71&lt;&gt;"",SUMIF(BP$12:CS$12,"TLA",BP71:CS71), "")</f>
        <v/>
      </c>
      <c r="CU71" s="112" t="str">
        <f aca="false">IF(B71&lt;&gt;"",SUMIF(BP$12:CS$12,"AT",BP71:CS71), "")</f>
        <v/>
      </c>
      <c r="CV71" s="114" t="str">
        <f aca="false">IF(B71&lt;&gt;"",IFERROR(SUMIF(D$14:CS$14, "CLO1", D71:CS71)/'Grade computation'!I$4,""),"")</f>
        <v/>
      </c>
      <c r="CW71" s="115" t="str">
        <f aca="false">IF(CV71="","",IF(CV71&gt;=B$10,"Y","N"))</f>
        <v/>
      </c>
      <c r="CX71" s="115" t="str">
        <f aca="false">IF(CV71="","",IF(CV71&lt;50%,1,IF(AND(CV71&gt;=50%,CV71&lt;B$10),2,IF(CV71&gt;=B$10,3))))</f>
        <v/>
      </c>
      <c r="CY71" s="114" t="str">
        <f aca="false">IF(B71&lt;&gt;"",IFERROR(IF((SUMIF(D$14:CS$14,"CLO2",D71:CS71)/'Grade computation'!I$5)=0,0,(SUMIF(D$14:CS$14,"CLO2",D71:CS71)/'Grade computation'!I$5)),""),"")</f>
        <v/>
      </c>
      <c r="CZ71" s="115" t="str">
        <f aca="false">IF(CY71="","",IF(CY71&gt;=B$10,"Y","N"))</f>
        <v/>
      </c>
      <c r="DA71" s="115" t="str">
        <f aca="false">IF(CY71="","",IF(CY71&lt;50%,1,IF(AND(CY71&gt;=50%,CY71&lt;B$10),2,IF(CY71&gt;=B$10,3))))</f>
        <v/>
      </c>
      <c r="DB71" s="114" t="str">
        <f aca="false">IF(B71&lt;&gt;"",IFERROR(IF((SUMIF(D$14:CS$14,"CLO3",D71:CS71)/'Grade computation'!I$6)=0,0,(SUMIF(D$14:CS$14,"CLO3",D71:CS71)/'Grade computation'!I$6)),""),"")</f>
        <v/>
      </c>
      <c r="DC71" s="115" t="str">
        <f aca="false">IF(DB71="","",IF(DB71&gt;=B$10,"Y","N"))</f>
        <v/>
      </c>
      <c r="DD71" s="115" t="str">
        <f aca="false">IF(DB71="","",IF(DB71&lt;50%,1,IF(AND(DB71&gt;=50%,DB71&lt;B$10),2,IF(DB71&gt;=B$10,3))))</f>
        <v/>
      </c>
      <c r="DE71" s="114" t="str">
        <f aca="false">IF(B71&lt;&gt;"",IFERROR(SUMIF(D$14:CS$14,"CLO4",D71:CS71)/'Grade computation'!I$7,""),"")</f>
        <v/>
      </c>
      <c r="DF71" s="115" t="str">
        <f aca="false">IF(DE71="","",IF(DE71&gt;=B$10,"Y","N"))</f>
        <v/>
      </c>
      <c r="DG71" s="115" t="str">
        <f aca="false">IF(DE71="","",IF(DE71&lt;50%,1,IF(AND(DE71&gt;=50%,DE71&lt;B$10),2,IF(DE71&gt;=B$10,3))))</f>
        <v/>
      </c>
      <c r="DH71" s="114" t="str">
        <f aca="false">IF(B71&lt;&gt;"",IFERROR(IF((SUMIF(D$14:CS$14,"CLO5",D71:CS71)/'Grade computation'!I$8)=0,0,(SUMIF(D$14:CS$14,"CLO5",D71:CS71)/'Grade computation'!I$8)),""),"")</f>
        <v/>
      </c>
      <c r="DI71" s="115" t="str">
        <f aca="false">IF(DH71="","",IF(DH71&gt;=B$10,"Y","N"))</f>
        <v/>
      </c>
      <c r="DJ71" s="115" t="str">
        <f aca="false">IF(DH71="","",IF(DH71&lt;50%,1,IF(AND(DH71&gt;=50%,DH71&lt;B$10),2,IF(DH71&gt;=B$10,3))))</f>
        <v/>
      </c>
      <c r="DK71" s="114" t="str">
        <f aca="false">IF(B71&lt;&gt;"",IFERROR(IF((SUMIF(D$14:CS$14,"CLO6",D71:CS71)/'Grade computation'!I$9)=0,0,(SUMIF(D$14:CS$14,"CLO6",D71:CS71)/'Grade computation'!I$9)),""),"")</f>
        <v/>
      </c>
      <c r="DL71" s="115" t="str">
        <f aca="false">IF(DK71="","",IF(DK71&gt;=B$10,"Y","N"))</f>
        <v/>
      </c>
      <c r="DM71" s="115" t="str">
        <f aca="false">IF(DK71="","",IF(DK71&lt;50%,1,IF(AND(DK71&gt;=50%,DK71&lt;B$10),2,IF(DK71&gt;=B$10,3))))</f>
        <v/>
      </c>
      <c r="DN71" s="114" t="str">
        <f aca="false">IF(B71&lt;&gt;"",IFERROR(IF((SUMIF(D$14:CS$14,"CLO7",D71:CS71)/'Grade computation'!I$10)=0,0,(SUMIF(D$14:CS$14,"CLO7",D71:CS71)/'Grade computation'!I$10)),""),"")</f>
        <v/>
      </c>
      <c r="DO71" s="115" t="str">
        <f aca="false">IF(DN71="","",IF(DN71&gt;=B$10,"Y","N"))</f>
        <v/>
      </c>
      <c r="DP71" s="115" t="str">
        <f aca="false">IF(DN71="","",IF(DN71&lt;50%,1,IF(AND(DN71&gt;=50%,DN71&lt;B$10),2,IF(DN71&gt;=B$10,3))))</f>
        <v/>
      </c>
      <c r="DQ71" s="114" t="str">
        <f aca="false">IF(B71&lt;&gt;"",IFERROR(IF((SUMIF(D$14:CS$14,"CLO8",D71:CS71)/'Grade computation'!I$11)=0,0,(SUMIF(D$14:CS$14,"CLO8",D71:CS71)/'Grade computation'!I$11)),""),"")</f>
        <v/>
      </c>
      <c r="DR71" s="115" t="str">
        <f aca="false">IF(DQ71="","",IF(DQ71&gt;=B$10,"Y","N"))</f>
        <v/>
      </c>
      <c r="DS71" s="115" t="str">
        <f aca="false">IF(DQ71="","",IF(DQ71&lt;50%,1,IF(AND(DQ71&gt;=50%,DQ71&lt;B$10),2,IF(DQ71&gt;=B$10,3))))</f>
        <v/>
      </c>
      <c r="DT71" s="114" t="str">
        <f aca="false">IF(B71&lt;&gt;"",IFERROR(IF((SUMIF(D$14:CS$14,"CLO9",D71:CS71)/'Grade computation'!I$12)=0,0,(SUMIF(D$14:CS$14,"CLO9",D71:CS71)/'Grade computation'!I$12)),""),"")</f>
        <v/>
      </c>
      <c r="DU71" s="115" t="str">
        <f aca="false">IF(DT71="","",IF(DT71&gt;=B$10,"Y","N"))</f>
        <v/>
      </c>
      <c r="DV71" s="115" t="str">
        <f aca="false">IF(DT71="","",IF(DT71&lt;50%,1,IF(AND(DT71&gt;=50%,DT71&lt;B$10),2,IF(DT71&gt;=B$10,3))))</f>
        <v/>
      </c>
      <c r="DW71" s="114" t="str">
        <f aca="false">IF(B71&lt;&gt;"",IFERROR(IF((SUMIF(D$14:CS$14,"CLO10",D71:CS71)/'Grade computation'!I$13)=0,0,(SUMIF(D$14:CS$14,"CLO10",D71:CS71)/'Grade computation'!I$13)),""),"")</f>
        <v/>
      </c>
      <c r="DX71" s="115" t="str">
        <f aca="false">IF(DW71="","",IF(DW71&gt;=B$10,"Y","N"))</f>
        <v/>
      </c>
      <c r="DY71" s="115" t="str">
        <f aca="false">IF(DW71="","",IF(DW71&lt;50%,1,IF(AND(DW71&gt;=50%,DW71&lt;B$10),2,IF(DW71&gt;=B$10,3))))</f>
        <v/>
      </c>
      <c r="DZ71" s="13"/>
      <c r="EA71" s="13"/>
    </row>
    <row r="72" customFormat="false" ht="15.75" hidden="false" customHeight="true" outlineLevel="0" collapsed="false">
      <c r="A72" s="118"/>
      <c r="B72" s="119"/>
      <c r="C72" s="117"/>
      <c r="D72" s="117"/>
      <c r="E72" s="117"/>
      <c r="F72" s="117"/>
      <c r="G72" s="117"/>
      <c r="H72" s="117"/>
      <c r="I72" s="117"/>
      <c r="J72" s="117"/>
      <c r="K72" s="117"/>
      <c r="L72" s="117"/>
      <c r="M72" s="117"/>
      <c r="N72" s="117"/>
      <c r="O72" s="117"/>
      <c r="P72" s="117"/>
      <c r="Q72" s="117"/>
      <c r="R72" s="117"/>
      <c r="S72" s="117"/>
      <c r="T72" s="117"/>
      <c r="U72" s="117"/>
      <c r="V72" s="117"/>
      <c r="W72" s="117"/>
      <c r="X72" s="117"/>
      <c r="Y72" s="117"/>
      <c r="Z72" s="117"/>
      <c r="AA72" s="117"/>
      <c r="AB72" s="117"/>
      <c r="AC72" s="117"/>
      <c r="AD72" s="117"/>
      <c r="AE72" s="117"/>
      <c r="AF72" s="117"/>
      <c r="AG72" s="117"/>
      <c r="AH72" s="111" t="str">
        <f aca="false">IF(B72&lt;&gt;"",SUMIF(D$12:AG$12,"TLA",D72:AG72),"")</f>
        <v/>
      </c>
      <c r="AI72" s="112" t="str">
        <f aca="false">IF(B72&lt;&gt;"",SUMIF(D$12:AG$12,"AT",D72:AG72),"")</f>
        <v/>
      </c>
      <c r="AJ72" s="117"/>
      <c r="AK72" s="117"/>
      <c r="AL72" s="117"/>
      <c r="AM72" s="117"/>
      <c r="AN72" s="117"/>
      <c r="AO72" s="117"/>
      <c r="AP72" s="117"/>
      <c r="AQ72" s="117"/>
      <c r="AR72" s="117"/>
      <c r="AS72" s="117"/>
      <c r="AT72" s="117"/>
      <c r="AU72" s="117"/>
      <c r="AV72" s="117"/>
      <c r="AW72" s="117"/>
      <c r="AX72" s="117"/>
      <c r="AY72" s="117"/>
      <c r="AZ72" s="117"/>
      <c r="BA72" s="117"/>
      <c r="BB72" s="117"/>
      <c r="BC72" s="117"/>
      <c r="BD72" s="117"/>
      <c r="BE72" s="117"/>
      <c r="BF72" s="117"/>
      <c r="BG72" s="117"/>
      <c r="BH72" s="117"/>
      <c r="BI72" s="117"/>
      <c r="BJ72" s="117"/>
      <c r="BK72" s="117"/>
      <c r="BL72" s="117"/>
      <c r="BM72" s="117"/>
      <c r="BN72" s="111" t="str">
        <f aca="false">IF(B72&lt;&gt;"", SUMIF(AJ$12:BM$12,"TLA",AJ72:BM72), "")</f>
        <v/>
      </c>
      <c r="BO72" s="112" t="str">
        <f aca="false">IF(B72&lt;&gt;"", SUMIF(AJ$12:BM$12,"AT",AJ72:BM72), "")</f>
        <v/>
      </c>
      <c r="BP72" s="113"/>
      <c r="BQ72" s="113"/>
      <c r="BR72" s="113"/>
      <c r="BS72" s="113"/>
      <c r="BT72" s="113"/>
      <c r="BU72" s="113"/>
      <c r="BV72" s="113"/>
      <c r="BW72" s="113"/>
      <c r="BX72" s="113"/>
      <c r="BY72" s="113"/>
      <c r="BZ72" s="113"/>
      <c r="CA72" s="117"/>
      <c r="CB72" s="117"/>
      <c r="CC72" s="117"/>
      <c r="CD72" s="117"/>
      <c r="CE72" s="117"/>
      <c r="CF72" s="117"/>
      <c r="CG72" s="117"/>
      <c r="CH72" s="117"/>
      <c r="CI72" s="117"/>
      <c r="CJ72" s="117"/>
      <c r="CK72" s="117"/>
      <c r="CL72" s="117"/>
      <c r="CM72" s="117"/>
      <c r="CN72" s="117"/>
      <c r="CO72" s="117"/>
      <c r="CP72" s="117"/>
      <c r="CQ72" s="117"/>
      <c r="CR72" s="117"/>
      <c r="CS72" s="117"/>
      <c r="CT72" s="111" t="str">
        <f aca="false">IF(B72&lt;&gt;"",SUMIF(BP$12:CS$12,"TLA",BP72:CS72), "")</f>
        <v/>
      </c>
      <c r="CU72" s="112" t="str">
        <f aca="false">IF(B72&lt;&gt;"",SUMIF(BP$12:CS$12,"AT",BP72:CS72), "")</f>
        <v/>
      </c>
      <c r="CV72" s="114" t="str">
        <f aca="false">IF(B72&lt;&gt;"",IFERROR(SUMIF(D$14:CS$14, "CLO1", D72:CS72)/'Grade computation'!I$4,""),"")</f>
        <v/>
      </c>
      <c r="CW72" s="115" t="str">
        <f aca="false">IF(CV72="","",IF(CV72&gt;=B$10,"Y","N"))</f>
        <v/>
      </c>
      <c r="CX72" s="115" t="str">
        <f aca="false">IF(CV72="","",IF(CV72&lt;50%,1,IF(AND(CV72&gt;=50%,CV72&lt;B$10),2,IF(CV72&gt;=B$10,3))))</f>
        <v/>
      </c>
      <c r="CY72" s="114" t="str">
        <f aca="false">IF(B72&lt;&gt;"",IFERROR(IF((SUMIF(D$14:CS$14,"CLO2",D72:CS72)/'Grade computation'!I$5)=0,0,(SUMIF(D$14:CS$14,"CLO2",D72:CS72)/'Grade computation'!I$5)),""),"")</f>
        <v/>
      </c>
      <c r="CZ72" s="115" t="str">
        <f aca="false">IF(CY72="","",IF(CY72&gt;=B$10,"Y","N"))</f>
        <v/>
      </c>
      <c r="DA72" s="115" t="str">
        <f aca="false">IF(CY72="","",IF(CY72&lt;50%,1,IF(AND(CY72&gt;=50%,CY72&lt;B$10),2,IF(CY72&gt;=B$10,3))))</f>
        <v/>
      </c>
      <c r="DB72" s="114" t="str">
        <f aca="false">IF(B72&lt;&gt;"",IFERROR(IF((SUMIF(D$14:CS$14,"CLO3",D72:CS72)/'Grade computation'!I$6)=0,0,(SUMIF(D$14:CS$14,"CLO3",D72:CS72)/'Grade computation'!I$6)),""),"")</f>
        <v/>
      </c>
      <c r="DC72" s="115" t="str">
        <f aca="false">IF(DB72="","",IF(DB72&gt;=B$10,"Y","N"))</f>
        <v/>
      </c>
      <c r="DD72" s="115" t="str">
        <f aca="false">IF(DB72="","",IF(DB72&lt;50%,1,IF(AND(DB72&gt;=50%,DB72&lt;B$10),2,IF(DB72&gt;=B$10,3))))</f>
        <v/>
      </c>
      <c r="DE72" s="114" t="str">
        <f aca="false">IF(B72&lt;&gt;"",IFERROR(SUMIF(D$14:CS$14,"CLO4",D72:CS72)/'Grade computation'!I$7,""),"")</f>
        <v/>
      </c>
      <c r="DF72" s="115" t="str">
        <f aca="false">IF(DE72="","",IF(DE72&gt;=B$10,"Y","N"))</f>
        <v/>
      </c>
      <c r="DG72" s="115" t="str">
        <f aca="false">IF(DE72="","",IF(DE72&lt;50%,1,IF(AND(DE72&gt;=50%,DE72&lt;B$10),2,IF(DE72&gt;=B$10,3))))</f>
        <v/>
      </c>
      <c r="DH72" s="114" t="str">
        <f aca="false">IF(B72&lt;&gt;"",IFERROR(IF((SUMIF(D$14:CS$14,"CLO5",D72:CS72)/'Grade computation'!I$8)=0,0,(SUMIF(D$14:CS$14,"CLO5",D72:CS72)/'Grade computation'!I$8)),""),"")</f>
        <v/>
      </c>
      <c r="DI72" s="115" t="str">
        <f aca="false">IF(DH72="","",IF(DH72&gt;=B$10,"Y","N"))</f>
        <v/>
      </c>
      <c r="DJ72" s="115" t="str">
        <f aca="false">IF(DH72="","",IF(DH72&lt;50%,1,IF(AND(DH72&gt;=50%,DH72&lt;B$10),2,IF(DH72&gt;=B$10,3))))</f>
        <v/>
      </c>
      <c r="DK72" s="114" t="str">
        <f aca="false">IF(B72&lt;&gt;"",IFERROR(IF((SUMIF(D$14:CS$14,"CLO6",D72:CS72)/'Grade computation'!I$9)=0,0,(SUMIF(D$14:CS$14,"CLO6",D72:CS72)/'Grade computation'!I$9)),""),"")</f>
        <v/>
      </c>
      <c r="DL72" s="115" t="str">
        <f aca="false">IF(DK72="","",IF(DK72&gt;=B$10,"Y","N"))</f>
        <v/>
      </c>
      <c r="DM72" s="115" t="str">
        <f aca="false">IF(DK72="","",IF(DK72&lt;50%,1,IF(AND(DK72&gt;=50%,DK72&lt;B$10),2,IF(DK72&gt;=B$10,3))))</f>
        <v/>
      </c>
      <c r="DN72" s="114" t="str">
        <f aca="false">IF(B72&lt;&gt;"",IFERROR(IF((SUMIF(D$14:CS$14,"CLO7",D72:CS72)/'Grade computation'!I$10)=0,0,(SUMIF(D$14:CS$14,"CLO7",D72:CS72)/'Grade computation'!I$10)),""),"")</f>
        <v/>
      </c>
      <c r="DO72" s="115" t="str">
        <f aca="false">IF(DN72="","",IF(DN72&gt;=B$10,"Y","N"))</f>
        <v/>
      </c>
      <c r="DP72" s="115" t="str">
        <f aca="false">IF(DN72="","",IF(DN72&lt;50%,1,IF(AND(DN72&gt;=50%,DN72&lt;B$10),2,IF(DN72&gt;=B$10,3))))</f>
        <v/>
      </c>
      <c r="DQ72" s="114" t="str">
        <f aca="false">IF(B72&lt;&gt;"",IFERROR(IF((SUMIF(D$14:CS$14,"CLO8",D72:CS72)/'Grade computation'!I$11)=0,0,(SUMIF(D$14:CS$14,"CLO8",D72:CS72)/'Grade computation'!I$11)),""),"")</f>
        <v/>
      </c>
      <c r="DR72" s="115" t="str">
        <f aca="false">IF(DQ72="","",IF(DQ72&gt;=B$10,"Y","N"))</f>
        <v/>
      </c>
      <c r="DS72" s="115" t="str">
        <f aca="false">IF(DQ72="","",IF(DQ72&lt;50%,1,IF(AND(DQ72&gt;=50%,DQ72&lt;B$10),2,IF(DQ72&gt;=B$10,3))))</f>
        <v/>
      </c>
      <c r="DT72" s="114" t="str">
        <f aca="false">IF(B72&lt;&gt;"",IFERROR(IF((SUMIF(D$14:CS$14,"CLO9",D72:CS72)/'Grade computation'!I$12)=0,0,(SUMIF(D$14:CS$14,"CLO9",D72:CS72)/'Grade computation'!I$12)),""),"")</f>
        <v/>
      </c>
      <c r="DU72" s="115" t="str">
        <f aca="false">IF(DT72="","",IF(DT72&gt;=B$10,"Y","N"))</f>
        <v/>
      </c>
      <c r="DV72" s="115" t="str">
        <f aca="false">IF(DT72="","",IF(DT72&lt;50%,1,IF(AND(DT72&gt;=50%,DT72&lt;B$10),2,IF(DT72&gt;=B$10,3))))</f>
        <v/>
      </c>
      <c r="DW72" s="114" t="str">
        <f aca="false">IF(B72&lt;&gt;"",IFERROR(IF((SUMIF(D$14:CS$14,"CLO10",D72:CS72)/'Grade computation'!I$13)=0,0,(SUMIF(D$14:CS$14,"CLO10",D72:CS72)/'Grade computation'!I$13)),""),"")</f>
        <v/>
      </c>
      <c r="DX72" s="115" t="str">
        <f aca="false">IF(DW72="","",IF(DW72&gt;=B$10,"Y","N"))</f>
        <v/>
      </c>
      <c r="DY72" s="115" t="str">
        <f aca="false">IF(DW72="","",IF(DW72&lt;50%,1,IF(AND(DW72&gt;=50%,DW72&lt;B$10),2,IF(DW72&gt;=B$10,3))))</f>
        <v/>
      </c>
      <c r="DZ72" s="13"/>
      <c r="EA72" s="13"/>
    </row>
    <row r="73" customFormat="false" ht="15.75" hidden="false" customHeight="true" outlineLevel="0" collapsed="false">
      <c r="A73" s="118"/>
      <c r="B73" s="119"/>
      <c r="C73" s="117"/>
      <c r="D73" s="117"/>
      <c r="E73" s="117"/>
      <c r="F73" s="117"/>
      <c r="G73" s="117"/>
      <c r="H73" s="117"/>
      <c r="I73" s="117"/>
      <c r="J73" s="117"/>
      <c r="K73" s="117"/>
      <c r="L73" s="117"/>
      <c r="M73" s="117"/>
      <c r="N73" s="117"/>
      <c r="O73" s="117"/>
      <c r="P73" s="117"/>
      <c r="Q73" s="117"/>
      <c r="R73" s="117"/>
      <c r="S73" s="117"/>
      <c r="T73" s="117"/>
      <c r="U73" s="117"/>
      <c r="V73" s="117"/>
      <c r="W73" s="117"/>
      <c r="X73" s="117"/>
      <c r="Y73" s="117"/>
      <c r="Z73" s="117"/>
      <c r="AA73" s="117"/>
      <c r="AB73" s="117"/>
      <c r="AC73" s="117"/>
      <c r="AD73" s="117"/>
      <c r="AE73" s="117"/>
      <c r="AF73" s="117"/>
      <c r="AG73" s="117"/>
      <c r="AH73" s="111" t="str">
        <f aca="false">IF(B73&lt;&gt;"",SUMIF(D$12:AG$12,"TLA",D73:AG73),"")</f>
        <v/>
      </c>
      <c r="AI73" s="112" t="str">
        <f aca="false">IF(B73&lt;&gt;"",SUMIF(D$12:AG$12,"AT",D73:AG73),"")</f>
        <v/>
      </c>
      <c r="AJ73" s="117"/>
      <c r="AK73" s="117"/>
      <c r="AL73" s="117"/>
      <c r="AM73" s="117"/>
      <c r="AN73" s="117"/>
      <c r="AO73" s="117"/>
      <c r="AP73" s="117"/>
      <c r="AQ73" s="117"/>
      <c r="AR73" s="117"/>
      <c r="AS73" s="117"/>
      <c r="AT73" s="117"/>
      <c r="AU73" s="117"/>
      <c r="AV73" s="117"/>
      <c r="AW73" s="117"/>
      <c r="AX73" s="117"/>
      <c r="AY73" s="117"/>
      <c r="AZ73" s="117"/>
      <c r="BA73" s="117"/>
      <c r="BB73" s="117"/>
      <c r="BC73" s="117"/>
      <c r="BD73" s="117"/>
      <c r="BE73" s="117"/>
      <c r="BF73" s="117"/>
      <c r="BG73" s="117"/>
      <c r="BH73" s="117"/>
      <c r="BI73" s="117"/>
      <c r="BJ73" s="117"/>
      <c r="BK73" s="117"/>
      <c r="BL73" s="117"/>
      <c r="BM73" s="117"/>
      <c r="BN73" s="111" t="str">
        <f aca="false">IF(B73&lt;&gt;"", SUMIF(AJ$12:BM$12,"TLA",AJ73:BM73), "")</f>
        <v/>
      </c>
      <c r="BO73" s="112" t="str">
        <f aca="false">IF(B73&lt;&gt;"", SUMIF(AJ$12:BM$12,"AT",AJ73:BM73), "")</f>
        <v/>
      </c>
      <c r="BP73" s="113"/>
      <c r="BQ73" s="113"/>
      <c r="BR73" s="113"/>
      <c r="BS73" s="113"/>
      <c r="BT73" s="113"/>
      <c r="BU73" s="113"/>
      <c r="BV73" s="113"/>
      <c r="BW73" s="113"/>
      <c r="BX73" s="113"/>
      <c r="BY73" s="113"/>
      <c r="BZ73" s="113"/>
      <c r="CA73" s="117"/>
      <c r="CB73" s="117"/>
      <c r="CC73" s="117"/>
      <c r="CD73" s="117"/>
      <c r="CE73" s="117"/>
      <c r="CF73" s="117"/>
      <c r="CG73" s="117"/>
      <c r="CH73" s="117"/>
      <c r="CI73" s="117"/>
      <c r="CJ73" s="117"/>
      <c r="CK73" s="117"/>
      <c r="CL73" s="117"/>
      <c r="CM73" s="117"/>
      <c r="CN73" s="117"/>
      <c r="CO73" s="117"/>
      <c r="CP73" s="117"/>
      <c r="CQ73" s="117"/>
      <c r="CR73" s="117"/>
      <c r="CS73" s="117"/>
      <c r="CT73" s="111" t="str">
        <f aca="false">IF(B73&lt;&gt;"",SUMIF(BP$12:CS$12,"TLA",BP73:CS73), "")</f>
        <v/>
      </c>
      <c r="CU73" s="112" t="str">
        <f aca="false">IF(B73&lt;&gt;"",SUMIF(BP$12:CS$12,"AT",BP73:CS73), "")</f>
        <v/>
      </c>
      <c r="CV73" s="114" t="str">
        <f aca="false">IF(B73&lt;&gt;"",IFERROR(SUMIF(D$14:CS$14, "CLO1", D73:CS73)/'Grade computation'!I$4,""),"")</f>
        <v/>
      </c>
      <c r="CW73" s="115" t="str">
        <f aca="false">IF(CV73="","",IF(CV73&gt;=B$10,"Y","N"))</f>
        <v/>
      </c>
      <c r="CX73" s="115" t="str">
        <f aca="false">IF(CV73="","",IF(CV73&lt;50%,1,IF(AND(CV73&gt;=50%,CV73&lt;B$10),2,IF(CV73&gt;=B$10,3))))</f>
        <v/>
      </c>
      <c r="CY73" s="114" t="str">
        <f aca="false">IF(B73&lt;&gt;"",IFERROR(IF((SUMIF(D$14:CS$14,"CLO2",D73:CS73)/'Grade computation'!I$5)=0,0,(SUMIF(D$14:CS$14,"CLO2",D73:CS73)/'Grade computation'!I$5)),""),"")</f>
        <v/>
      </c>
      <c r="CZ73" s="115" t="str">
        <f aca="false">IF(CY73="","",IF(CY73&gt;=B$10,"Y","N"))</f>
        <v/>
      </c>
      <c r="DA73" s="115" t="str">
        <f aca="false">IF(CY73="","",IF(CY73&lt;50%,1,IF(AND(CY73&gt;=50%,CY73&lt;B$10),2,IF(CY73&gt;=B$10,3))))</f>
        <v/>
      </c>
      <c r="DB73" s="114" t="str">
        <f aca="false">IF(B73&lt;&gt;"",IFERROR(IF((SUMIF(D$14:CS$14,"CLO3",D73:CS73)/'Grade computation'!I$6)=0,0,(SUMIF(D$14:CS$14,"CLO3",D73:CS73)/'Grade computation'!I$6)),""),"")</f>
        <v/>
      </c>
      <c r="DC73" s="115" t="str">
        <f aca="false">IF(DB73="","",IF(DB73&gt;=B$10,"Y","N"))</f>
        <v/>
      </c>
      <c r="DD73" s="115" t="str">
        <f aca="false">IF(DB73="","",IF(DB73&lt;50%,1,IF(AND(DB73&gt;=50%,DB73&lt;B$10),2,IF(DB73&gt;=B$10,3))))</f>
        <v/>
      </c>
      <c r="DE73" s="114" t="str">
        <f aca="false">IF(B73&lt;&gt;"",IFERROR(SUMIF(D$14:CS$14,"CLO4",D73:CS73)/'Grade computation'!I$7,""),"")</f>
        <v/>
      </c>
      <c r="DF73" s="115" t="str">
        <f aca="false">IF(DE73="","",IF(DE73&gt;=B$10,"Y","N"))</f>
        <v/>
      </c>
      <c r="DG73" s="115" t="str">
        <f aca="false">IF(DE73="","",IF(DE73&lt;50%,1,IF(AND(DE73&gt;=50%,DE73&lt;B$10),2,IF(DE73&gt;=B$10,3))))</f>
        <v/>
      </c>
      <c r="DH73" s="114" t="str">
        <f aca="false">IF(B73&lt;&gt;"",IFERROR(IF((SUMIF(D$14:CS$14,"CLO5",D73:CS73)/'Grade computation'!I$8)=0,0,(SUMIF(D$14:CS$14,"CLO5",D73:CS73)/'Grade computation'!I$8)),""),"")</f>
        <v/>
      </c>
      <c r="DI73" s="115" t="str">
        <f aca="false">IF(DH73="","",IF(DH73&gt;=B$10,"Y","N"))</f>
        <v/>
      </c>
      <c r="DJ73" s="115" t="str">
        <f aca="false">IF(DH73="","",IF(DH73&lt;50%,1,IF(AND(DH73&gt;=50%,DH73&lt;B$10),2,IF(DH73&gt;=B$10,3))))</f>
        <v/>
      </c>
      <c r="DK73" s="114" t="str">
        <f aca="false">IF(B73&lt;&gt;"",IFERROR(IF((SUMIF(D$14:CS$14,"CLO6",D73:CS73)/'Grade computation'!I$9)=0,0,(SUMIF(D$14:CS$14,"CLO6",D73:CS73)/'Grade computation'!I$9)),""),"")</f>
        <v/>
      </c>
      <c r="DL73" s="115" t="str">
        <f aca="false">IF(DK73="","",IF(DK73&gt;=B$10,"Y","N"))</f>
        <v/>
      </c>
      <c r="DM73" s="115" t="str">
        <f aca="false">IF(DK73="","",IF(DK73&lt;50%,1,IF(AND(DK73&gt;=50%,DK73&lt;B$10),2,IF(DK73&gt;=B$10,3))))</f>
        <v/>
      </c>
      <c r="DN73" s="114" t="str">
        <f aca="false">IF(B73&lt;&gt;"",IFERROR(IF((SUMIF(D$14:CS$14,"CLO7",D73:CS73)/'Grade computation'!I$10)=0,0,(SUMIF(D$14:CS$14,"CLO7",D73:CS73)/'Grade computation'!I$10)),""),"")</f>
        <v/>
      </c>
      <c r="DO73" s="115" t="str">
        <f aca="false">IF(DN73="","",IF(DN73&gt;=B$10,"Y","N"))</f>
        <v/>
      </c>
      <c r="DP73" s="115" t="str">
        <f aca="false">IF(DN73="","",IF(DN73&lt;50%,1,IF(AND(DN73&gt;=50%,DN73&lt;B$10),2,IF(DN73&gt;=B$10,3))))</f>
        <v/>
      </c>
      <c r="DQ73" s="114" t="str">
        <f aca="false">IF(B73&lt;&gt;"",IFERROR(IF((SUMIF(D$14:CS$14,"CLO8",D73:CS73)/'Grade computation'!I$11)=0,0,(SUMIF(D$14:CS$14,"CLO8",D73:CS73)/'Grade computation'!I$11)),""),"")</f>
        <v/>
      </c>
      <c r="DR73" s="115" t="str">
        <f aca="false">IF(DQ73="","",IF(DQ73&gt;=B$10,"Y","N"))</f>
        <v/>
      </c>
      <c r="DS73" s="115" t="str">
        <f aca="false">IF(DQ73="","",IF(DQ73&lt;50%,1,IF(AND(DQ73&gt;=50%,DQ73&lt;B$10),2,IF(DQ73&gt;=B$10,3))))</f>
        <v/>
      </c>
      <c r="DT73" s="114" t="str">
        <f aca="false">IF(B73&lt;&gt;"",IFERROR(IF((SUMIF(D$14:CS$14,"CLO9",D73:CS73)/'Grade computation'!I$12)=0,0,(SUMIF(D$14:CS$14,"CLO9",D73:CS73)/'Grade computation'!I$12)),""),"")</f>
        <v/>
      </c>
      <c r="DU73" s="115" t="str">
        <f aca="false">IF(DT73="","",IF(DT73&gt;=B$10,"Y","N"))</f>
        <v/>
      </c>
      <c r="DV73" s="115" t="str">
        <f aca="false">IF(DT73="","",IF(DT73&lt;50%,1,IF(AND(DT73&gt;=50%,DT73&lt;B$10),2,IF(DT73&gt;=B$10,3))))</f>
        <v/>
      </c>
      <c r="DW73" s="114" t="str">
        <f aca="false">IF(B73&lt;&gt;"",IFERROR(IF((SUMIF(D$14:CS$14,"CLO10",D73:CS73)/'Grade computation'!I$13)=0,0,(SUMIF(D$14:CS$14,"CLO10",D73:CS73)/'Grade computation'!I$13)),""),"")</f>
        <v/>
      </c>
      <c r="DX73" s="115" t="str">
        <f aca="false">IF(DW73="","",IF(DW73&gt;=B$10,"Y","N"))</f>
        <v/>
      </c>
      <c r="DY73" s="115" t="str">
        <f aca="false">IF(DW73="","",IF(DW73&lt;50%,1,IF(AND(DW73&gt;=50%,DW73&lt;B$10),2,IF(DW73&gt;=B$10,3))))</f>
        <v/>
      </c>
      <c r="DZ73" s="13"/>
      <c r="EA73" s="13"/>
    </row>
    <row r="74" customFormat="false" ht="15.75" hidden="false" customHeight="true" outlineLevel="0" collapsed="false">
      <c r="A74" s="118"/>
      <c r="B74" s="119"/>
      <c r="C74" s="117"/>
      <c r="D74" s="117"/>
      <c r="E74" s="117"/>
      <c r="F74" s="117"/>
      <c r="G74" s="117"/>
      <c r="H74" s="117"/>
      <c r="I74" s="117"/>
      <c r="J74" s="117"/>
      <c r="K74" s="117"/>
      <c r="L74" s="117"/>
      <c r="M74" s="117"/>
      <c r="N74" s="117"/>
      <c r="O74" s="117"/>
      <c r="P74" s="117"/>
      <c r="Q74" s="117"/>
      <c r="R74" s="117"/>
      <c r="S74" s="117"/>
      <c r="T74" s="117"/>
      <c r="U74" s="117"/>
      <c r="V74" s="117"/>
      <c r="W74" s="117"/>
      <c r="X74" s="117"/>
      <c r="Y74" s="117"/>
      <c r="Z74" s="117"/>
      <c r="AA74" s="117"/>
      <c r="AB74" s="117"/>
      <c r="AC74" s="117"/>
      <c r="AD74" s="117"/>
      <c r="AE74" s="117"/>
      <c r="AF74" s="117"/>
      <c r="AG74" s="117"/>
      <c r="AH74" s="111" t="str">
        <f aca="false">IF(B74&lt;&gt;"",SUMIF(D$12:AG$12,"TLA",D74:AG74),"")</f>
        <v/>
      </c>
      <c r="AI74" s="112" t="str">
        <f aca="false">IF(B74&lt;&gt;"",SUMIF(D$12:AG$12,"AT",D74:AG74),"")</f>
        <v/>
      </c>
      <c r="AJ74" s="117"/>
      <c r="AK74" s="117"/>
      <c r="AL74" s="117"/>
      <c r="AM74" s="117"/>
      <c r="AN74" s="117"/>
      <c r="AO74" s="117"/>
      <c r="AP74" s="117"/>
      <c r="AQ74" s="117"/>
      <c r="AR74" s="117"/>
      <c r="AS74" s="117"/>
      <c r="AT74" s="117"/>
      <c r="AU74" s="117"/>
      <c r="AV74" s="117"/>
      <c r="AW74" s="117"/>
      <c r="AX74" s="117"/>
      <c r="AY74" s="117"/>
      <c r="AZ74" s="117"/>
      <c r="BA74" s="117"/>
      <c r="BB74" s="117"/>
      <c r="BC74" s="117"/>
      <c r="BD74" s="117"/>
      <c r="BE74" s="117"/>
      <c r="BF74" s="117"/>
      <c r="BG74" s="117"/>
      <c r="BH74" s="117"/>
      <c r="BI74" s="117"/>
      <c r="BJ74" s="117"/>
      <c r="BK74" s="117"/>
      <c r="BL74" s="117"/>
      <c r="BM74" s="117"/>
      <c r="BN74" s="111" t="str">
        <f aca="false">IF(B74&lt;&gt;"", SUMIF(AJ$12:BM$12,"TLA",AJ74:BM74), "")</f>
        <v/>
      </c>
      <c r="BO74" s="112" t="str">
        <f aca="false">IF(B74&lt;&gt;"", SUMIF(AJ$12:BM$12,"AT",AJ74:BM74), "")</f>
        <v/>
      </c>
      <c r="BP74" s="113"/>
      <c r="BQ74" s="113"/>
      <c r="BR74" s="113"/>
      <c r="BS74" s="113"/>
      <c r="BT74" s="113"/>
      <c r="BU74" s="113"/>
      <c r="BV74" s="113"/>
      <c r="BW74" s="113"/>
      <c r="BX74" s="113"/>
      <c r="BY74" s="113"/>
      <c r="BZ74" s="113"/>
      <c r="CA74" s="117"/>
      <c r="CB74" s="117"/>
      <c r="CC74" s="117"/>
      <c r="CD74" s="117"/>
      <c r="CE74" s="117"/>
      <c r="CF74" s="117"/>
      <c r="CG74" s="117"/>
      <c r="CH74" s="117"/>
      <c r="CI74" s="117"/>
      <c r="CJ74" s="117"/>
      <c r="CK74" s="117"/>
      <c r="CL74" s="117"/>
      <c r="CM74" s="117"/>
      <c r="CN74" s="117"/>
      <c r="CO74" s="117"/>
      <c r="CP74" s="117"/>
      <c r="CQ74" s="117"/>
      <c r="CR74" s="117"/>
      <c r="CS74" s="117"/>
      <c r="CT74" s="111" t="str">
        <f aca="false">IF(B74&lt;&gt;"",SUMIF(BP$12:CS$12,"TLA",BP74:CS74), "")</f>
        <v/>
      </c>
      <c r="CU74" s="112" t="str">
        <f aca="false">IF(B74&lt;&gt;"",SUMIF(BP$12:CS$12,"AT",BP74:CS74), "")</f>
        <v/>
      </c>
      <c r="CV74" s="114" t="str">
        <f aca="false">IF(B74&lt;&gt;"",IFERROR(SUMIF(D$14:CS$14, "CLO1", D74:CS74)/'Grade computation'!I$4,""),"")</f>
        <v/>
      </c>
      <c r="CW74" s="115" t="str">
        <f aca="false">IF(CV74="","",IF(CV74&gt;=B$10,"Y","N"))</f>
        <v/>
      </c>
      <c r="CX74" s="115" t="str">
        <f aca="false">IF(CV74="","",IF(CV74&lt;50%,1,IF(AND(CV74&gt;=50%,CV74&lt;B$10),2,IF(CV74&gt;=B$10,3))))</f>
        <v/>
      </c>
      <c r="CY74" s="114" t="str">
        <f aca="false">IF(B74&lt;&gt;"",IFERROR(IF((SUMIF(D$14:CS$14,"CLO2",D74:CS74)/'Grade computation'!I$5)=0,0,(SUMIF(D$14:CS$14,"CLO2",D74:CS74)/'Grade computation'!I$5)),""),"")</f>
        <v/>
      </c>
      <c r="CZ74" s="115" t="str">
        <f aca="false">IF(CY74="","",IF(CY74&gt;=B$10,"Y","N"))</f>
        <v/>
      </c>
      <c r="DA74" s="115" t="str">
        <f aca="false">IF(CY74="","",IF(CY74&lt;50%,1,IF(AND(CY74&gt;=50%,CY74&lt;B$10),2,IF(CY74&gt;=B$10,3))))</f>
        <v/>
      </c>
      <c r="DB74" s="114" t="str">
        <f aca="false">IF(B74&lt;&gt;"",IFERROR(IF((SUMIF(D$14:CS$14,"CLO3",D74:CS74)/'Grade computation'!I$6)=0,0,(SUMIF(D$14:CS$14,"CLO3",D74:CS74)/'Grade computation'!I$6)),""),"")</f>
        <v/>
      </c>
      <c r="DC74" s="115" t="str">
        <f aca="false">IF(DB74="","",IF(DB74&gt;=B$10,"Y","N"))</f>
        <v/>
      </c>
      <c r="DD74" s="115" t="str">
        <f aca="false">IF(DB74="","",IF(DB74&lt;50%,1,IF(AND(DB74&gt;=50%,DB74&lt;B$10),2,IF(DB74&gt;=B$10,3))))</f>
        <v/>
      </c>
      <c r="DE74" s="114" t="str">
        <f aca="false">IF(B74&lt;&gt;"",IFERROR(SUMIF(D$14:CS$14,"CLO4",D74:CS74)/'Grade computation'!I$7,""),"")</f>
        <v/>
      </c>
      <c r="DF74" s="115" t="str">
        <f aca="false">IF(DE74="","",IF(DE74&gt;=B$10,"Y","N"))</f>
        <v/>
      </c>
      <c r="DG74" s="115" t="str">
        <f aca="false">IF(DE74="","",IF(DE74&lt;50%,1,IF(AND(DE74&gt;=50%,DE74&lt;B$10),2,IF(DE74&gt;=B$10,3))))</f>
        <v/>
      </c>
      <c r="DH74" s="114" t="str">
        <f aca="false">IF(B74&lt;&gt;"",IFERROR(IF((SUMIF(D$14:CS$14,"CLO5",D74:CS74)/'Grade computation'!I$8)=0,0,(SUMIF(D$14:CS$14,"CLO5",D74:CS74)/'Grade computation'!I$8)),""),"")</f>
        <v/>
      </c>
      <c r="DI74" s="115" t="str">
        <f aca="false">IF(DH74="","",IF(DH74&gt;=B$10,"Y","N"))</f>
        <v/>
      </c>
      <c r="DJ74" s="115" t="str">
        <f aca="false">IF(DH74="","",IF(DH74&lt;50%,1,IF(AND(DH74&gt;=50%,DH74&lt;B$10),2,IF(DH74&gt;=B$10,3))))</f>
        <v/>
      </c>
      <c r="DK74" s="114" t="str">
        <f aca="false">IF(B74&lt;&gt;"",IFERROR(IF((SUMIF(D$14:CS$14,"CLO6",D74:CS74)/'Grade computation'!I$9)=0,0,(SUMIF(D$14:CS$14,"CLO6",D74:CS74)/'Grade computation'!I$9)),""),"")</f>
        <v/>
      </c>
      <c r="DL74" s="115" t="str">
        <f aca="false">IF(DK74="","",IF(DK74&gt;=B$10,"Y","N"))</f>
        <v/>
      </c>
      <c r="DM74" s="115" t="str">
        <f aca="false">IF(DK74="","",IF(DK74&lt;50%,1,IF(AND(DK74&gt;=50%,DK74&lt;B$10),2,IF(DK74&gt;=B$10,3))))</f>
        <v/>
      </c>
      <c r="DN74" s="114" t="str">
        <f aca="false">IF(B74&lt;&gt;"",IFERROR(IF((SUMIF(D$14:CS$14,"CLO7",D74:CS74)/'Grade computation'!I$10)=0,0,(SUMIF(D$14:CS$14,"CLO7",D74:CS74)/'Grade computation'!I$10)),""),"")</f>
        <v/>
      </c>
      <c r="DO74" s="115" t="str">
        <f aca="false">IF(DN74="","",IF(DN74&gt;=B$10,"Y","N"))</f>
        <v/>
      </c>
      <c r="DP74" s="115" t="str">
        <f aca="false">IF(DN74="","",IF(DN74&lt;50%,1,IF(AND(DN74&gt;=50%,DN74&lt;B$10),2,IF(DN74&gt;=B$10,3))))</f>
        <v/>
      </c>
      <c r="DQ74" s="114" t="str">
        <f aca="false">IF(B74&lt;&gt;"",IFERROR(IF((SUMIF(D$14:CS$14,"CLO8",D74:CS74)/'Grade computation'!I$11)=0,0,(SUMIF(D$14:CS$14,"CLO8",D74:CS74)/'Grade computation'!I$11)),""),"")</f>
        <v/>
      </c>
      <c r="DR74" s="115" t="str">
        <f aca="false">IF(DQ74="","",IF(DQ74&gt;=B$10,"Y","N"))</f>
        <v/>
      </c>
      <c r="DS74" s="115" t="str">
        <f aca="false">IF(DQ74="","",IF(DQ74&lt;50%,1,IF(AND(DQ74&gt;=50%,DQ74&lt;B$10),2,IF(DQ74&gt;=B$10,3))))</f>
        <v/>
      </c>
      <c r="DT74" s="114" t="str">
        <f aca="false">IF(B74&lt;&gt;"",IFERROR(IF((SUMIF(D$14:CS$14,"CLO9",D74:CS74)/'Grade computation'!I$12)=0,0,(SUMIF(D$14:CS$14,"CLO9",D74:CS74)/'Grade computation'!I$12)),""),"")</f>
        <v/>
      </c>
      <c r="DU74" s="115" t="str">
        <f aca="false">IF(DT74="","",IF(DT74&gt;=B$10,"Y","N"))</f>
        <v/>
      </c>
      <c r="DV74" s="115" t="str">
        <f aca="false">IF(DT74="","",IF(DT74&lt;50%,1,IF(AND(DT74&gt;=50%,DT74&lt;B$10),2,IF(DT74&gt;=B$10,3))))</f>
        <v/>
      </c>
      <c r="DW74" s="114" t="str">
        <f aca="false">IF(B74&lt;&gt;"",IFERROR(IF((SUMIF(D$14:CS$14,"CLO10",D74:CS74)/'Grade computation'!I$13)=0,0,(SUMIF(D$14:CS$14,"CLO10",D74:CS74)/'Grade computation'!I$13)),""),"")</f>
        <v/>
      </c>
      <c r="DX74" s="115" t="str">
        <f aca="false">IF(DW74="","",IF(DW74&gt;=B$10,"Y","N"))</f>
        <v/>
      </c>
      <c r="DY74" s="115" t="str">
        <f aca="false">IF(DW74="","",IF(DW74&lt;50%,1,IF(AND(DW74&gt;=50%,DW74&lt;B$10),2,IF(DW74&gt;=B$10,3))))</f>
        <v/>
      </c>
      <c r="DZ74" s="13"/>
      <c r="EA74" s="13"/>
    </row>
    <row r="75" customFormat="false" ht="15.75" hidden="false" customHeight="true" outlineLevel="0" collapsed="false">
      <c r="A75" s="118"/>
      <c r="B75" s="119"/>
      <c r="C75" s="117"/>
      <c r="D75" s="117"/>
      <c r="E75" s="117"/>
      <c r="F75" s="117"/>
      <c r="G75" s="117"/>
      <c r="H75" s="117"/>
      <c r="I75" s="117"/>
      <c r="J75" s="117"/>
      <c r="K75" s="117"/>
      <c r="L75" s="117"/>
      <c r="M75" s="117"/>
      <c r="N75" s="117"/>
      <c r="O75" s="117"/>
      <c r="P75" s="117"/>
      <c r="Q75" s="117"/>
      <c r="R75" s="117"/>
      <c r="S75" s="117"/>
      <c r="T75" s="117"/>
      <c r="U75" s="117"/>
      <c r="V75" s="117"/>
      <c r="W75" s="117"/>
      <c r="X75" s="117"/>
      <c r="Y75" s="117"/>
      <c r="Z75" s="117"/>
      <c r="AA75" s="117"/>
      <c r="AB75" s="117"/>
      <c r="AC75" s="117"/>
      <c r="AD75" s="117"/>
      <c r="AE75" s="117"/>
      <c r="AF75" s="117"/>
      <c r="AG75" s="117"/>
      <c r="AH75" s="111" t="str">
        <f aca="false">IF(B75&lt;&gt;"",SUMIF(D$12:AG$12,"TLA",D75:AG75),"")</f>
        <v/>
      </c>
      <c r="AI75" s="112" t="str">
        <f aca="false">IF(B75&lt;&gt;"",SUMIF(D$12:AG$12,"AT",D75:AG75),"")</f>
        <v/>
      </c>
      <c r="AJ75" s="117"/>
      <c r="AK75" s="117"/>
      <c r="AL75" s="117"/>
      <c r="AM75" s="117"/>
      <c r="AN75" s="117"/>
      <c r="AO75" s="117"/>
      <c r="AP75" s="117"/>
      <c r="AQ75" s="117"/>
      <c r="AR75" s="117"/>
      <c r="AS75" s="117"/>
      <c r="AT75" s="117"/>
      <c r="AU75" s="117"/>
      <c r="AV75" s="117"/>
      <c r="AW75" s="117"/>
      <c r="AX75" s="117"/>
      <c r="AY75" s="117"/>
      <c r="AZ75" s="117"/>
      <c r="BA75" s="117"/>
      <c r="BB75" s="117"/>
      <c r="BC75" s="117"/>
      <c r="BD75" s="117"/>
      <c r="BE75" s="117"/>
      <c r="BF75" s="117"/>
      <c r="BG75" s="117"/>
      <c r="BH75" s="117"/>
      <c r="BI75" s="117"/>
      <c r="BJ75" s="117"/>
      <c r="BK75" s="117"/>
      <c r="BL75" s="117"/>
      <c r="BM75" s="117"/>
      <c r="BN75" s="111" t="str">
        <f aca="false">IF(B75&lt;&gt;"", SUMIF(AJ$12:BM$12,"TLA",AJ75:BM75), "")</f>
        <v/>
      </c>
      <c r="BO75" s="112" t="str">
        <f aca="false">IF(B75&lt;&gt;"", SUMIF(AJ$12:BM$12,"AT",AJ75:BM75), "")</f>
        <v/>
      </c>
      <c r="BP75" s="113"/>
      <c r="BQ75" s="113"/>
      <c r="BR75" s="113"/>
      <c r="BS75" s="113"/>
      <c r="BT75" s="113"/>
      <c r="BU75" s="113"/>
      <c r="BV75" s="113"/>
      <c r="BW75" s="113"/>
      <c r="BX75" s="113"/>
      <c r="BY75" s="113"/>
      <c r="BZ75" s="113"/>
      <c r="CA75" s="117"/>
      <c r="CB75" s="117"/>
      <c r="CC75" s="117"/>
      <c r="CD75" s="117"/>
      <c r="CE75" s="117"/>
      <c r="CF75" s="117"/>
      <c r="CG75" s="117"/>
      <c r="CH75" s="117"/>
      <c r="CI75" s="117"/>
      <c r="CJ75" s="117"/>
      <c r="CK75" s="117"/>
      <c r="CL75" s="117"/>
      <c r="CM75" s="117"/>
      <c r="CN75" s="117"/>
      <c r="CO75" s="117"/>
      <c r="CP75" s="117"/>
      <c r="CQ75" s="117"/>
      <c r="CR75" s="117"/>
      <c r="CS75" s="117"/>
      <c r="CT75" s="111" t="str">
        <f aca="false">IF(B75&lt;&gt;"",SUMIF(BP$12:CS$12,"TLA",BP75:CS75), "")</f>
        <v/>
      </c>
      <c r="CU75" s="112" t="str">
        <f aca="false">IF(B75&lt;&gt;"",SUMIF(BP$12:CS$12,"AT",BP75:CS75), "")</f>
        <v/>
      </c>
      <c r="CV75" s="114" t="str">
        <f aca="false">IF(B75&lt;&gt;"",IFERROR(SUMIF(D$14:CS$14, "CLO1", D75:CS75)/'Grade computation'!I$4,""),"")</f>
        <v/>
      </c>
      <c r="CW75" s="115" t="str">
        <f aca="false">IF(CV75="","",IF(CV75&gt;=B$10,"Y","N"))</f>
        <v/>
      </c>
      <c r="CX75" s="115" t="str">
        <f aca="false">IF(CV75="","",IF(CV75&lt;50%,1,IF(AND(CV75&gt;=50%,CV75&lt;B$10),2,IF(CV75&gt;=B$10,3))))</f>
        <v/>
      </c>
      <c r="CY75" s="114" t="str">
        <f aca="false">IF(B75&lt;&gt;"",IFERROR(IF((SUMIF(D$14:CS$14,"CLO2",D75:CS75)/'Grade computation'!I$5)=0,0,(SUMIF(D$14:CS$14,"CLO2",D75:CS75)/'Grade computation'!I$5)),""),"")</f>
        <v/>
      </c>
      <c r="CZ75" s="115" t="str">
        <f aca="false">IF(CY75="","",IF(CY75&gt;=B$10,"Y","N"))</f>
        <v/>
      </c>
      <c r="DA75" s="115" t="str">
        <f aca="false">IF(CY75="","",IF(CY75&lt;50%,1,IF(AND(CY75&gt;=50%,CY75&lt;B$10),2,IF(CY75&gt;=B$10,3))))</f>
        <v/>
      </c>
      <c r="DB75" s="114" t="str">
        <f aca="false">IF(B75&lt;&gt;"",IFERROR(IF((SUMIF(D$14:CS$14,"CLO3",D75:CS75)/'Grade computation'!I$6)=0,0,(SUMIF(D$14:CS$14,"CLO3",D75:CS75)/'Grade computation'!I$6)),""),"")</f>
        <v/>
      </c>
      <c r="DC75" s="115" t="str">
        <f aca="false">IF(DB75="","",IF(DB75&gt;=B$10,"Y","N"))</f>
        <v/>
      </c>
      <c r="DD75" s="115" t="str">
        <f aca="false">IF(DB75="","",IF(DB75&lt;50%,1,IF(AND(DB75&gt;=50%,DB75&lt;B$10),2,IF(DB75&gt;=B$10,3))))</f>
        <v/>
      </c>
      <c r="DE75" s="114" t="str">
        <f aca="false">IF(B75&lt;&gt;"",IFERROR(SUMIF(D$14:CS$14,"CLO4",D75:CS75)/'Grade computation'!I$7,""),"")</f>
        <v/>
      </c>
      <c r="DF75" s="115" t="str">
        <f aca="false">IF(DE75="","",IF(DE75&gt;=B$10,"Y","N"))</f>
        <v/>
      </c>
      <c r="DG75" s="115" t="str">
        <f aca="false">IF(DE75="","",IF(DE75&lt;50%,1,IF(AND(DE75&gt;=50%,DE75&lt;B$10),2,IF(DE75&gt;=B$10,3))))</f>
        <v/>
      </c>
      <c r="DH75" s="114" t="str">
        <f aca="false">IF(B75&lt;&gt;"",IFERROR(IF((SUMIF(D$14:CS$14,"CLO5",D75:CS75)/'Grade computation'!I$8)=0,0,(SUMIF(D$14:CS$14,"CLO5",D75:CS75)/'Grade computation'!I$8)),""),"")</f>
        <v/>
      </c>
      <c r="DI75" s="115" t="str">
        <f aca="false">IF(DH75="","",IF(DH75&gt;=B$10,"Y","N"))</f>
        <v/>
      </c>
      <c r="DJ75" s="115" t="str">
        <f aca="false">IF(DH75="","",IF(DH75&lt;50%,1,IF(AND(DH75&gt;=50%,DH75&lt;B$10),2,IF(DH75&gt;=B$10,3))))</f>
        <v/>
      </c>
      <c r="DK75" s="114" t="str">
        <f aca="false">IF(B75&lt;&gt;"",IFERROR(IF((SUMIF(D$14:CS$14,"CLO6",D75:CS75)/'Grade computation'!I$9)=0,0,(SUMIF(D$14:CS$14,"CLO6",D75:CS75)/'Grade computation'!I$9)),""),"")</f>
        <v/>
      </c>
      <c r="DL75" s="115" t="str">
        <f aca="false">IF(DK75="","",IF(DK75&gt;=B$10,"Y","N"))</f>
        <v/>
      </c>
      <c r="DM75" s="115" t="str">
        <f aca="false">IF(DK75="","",IF(DK75&lt;50%,1,IF(AND(DK75&gt;=50%,DK75&lt;B$10),2,IF(DK75&gt;=B$10,3))))</f>
        <v/>
      </c>
      <c r="DN75" s="114" t="str">
        <f aca="false">IF(B75&lt;&gt;"",IFERROR(IF((SUMIF(D$14:CS$14,"CLO7",D75:CS75)/'Grade computation'!I$10)=0,0,(SUMIF(D$14:CS$14,"CLO7",D75:CS75)/'Grade computation'!I$10)),""),"")</f>
        <v/>
      </c>
      <c r="DO75" s="115" t="str">
        <f aca="false">IF(DN75="","",IF(DN75&gt;=B$10,"Y","N"))</f>
        <v/>
      </c>
      <c r="DP75" s="115" t="str">
        <f aca="false">IF(DN75="","",IF(DN75&lt;50%,1,IF(AND(DN75&gt;=50%,DN75&lt;B$10),2,IF(DN75&gt;=B$10,3))))</f>
        <v/>
      </c>
      <c r="DQ75" s="114" t="str">
        <f aca="false">IF(B75&lt;&gt;"",IFERROR(IF((SUMIF(D$14:CS$14,"CLO8",D75:CS75)/'Grade computation'!I$11)=0,0,(SUMIF(D$14:CS$14,"CLO8",D75:CS75)/'Grade computation'!I$11)),""),"")</f>
        <v/>
      </c>
      <c r="DR75" s="115" t="str">
        <f aca="false">IF(DQ75="","",IF(DQ75&gt;=B$10,"Y","N"))</f>
        <v/>
      </c>
      <c r="DS75" s="115" t="str">
        <f aca="false">IF(DQ75="","",IF(DQ75&lt;50%,1,IF(AND(DQ75&gt;=50%,DQ75&lt;B$10),2,IF(DQ75&gt;=B$10,3))))</f>
        <v/>
      </c>
      <c r="DT75" s="114" t="str">
        <f aca="false">IF(B75&lt;&gt;"",IFERROR(IF((SUMIF(D$14:CS$14,"CLO9",D75:CS75)/'Grade computation'!I$12)=0,0,(SUMIF(D$14:CS$14,"CLO9",D75:CS75)/'Grade computation'!I$12)),""),"")</f>
        <v/>
      </c>
      <c r="DU75" s="115" t="str">
        <f aca="false">IF(DT75="","",IF(DT75&gt;=B$10,"Y","N"))</f>
        <v/>
      </c>
      <c r="DV75" s="115" t="str">
        <f aca="false">IF(DT75="","",IF(DT75&lt;50%,1,IF(AND(DT75&gt;=50%,DT75&lt;B$10),2,IF(DT75&gt;=B$10,3))))</f>
        <v/>
      </c>
      <c r="DW75" s="114" t="str">
        <f aca="false">IF(B75&lt;&gt;"",IFERROR(IF((SUMIF(D$14:CS$14,"CLO10",D75:CS75)/'Grade computation'!I$13)=0,0,(SUMIF(D$14:CS$14,"CLO10",D75:CS75)/'Grade computation'!I$13)),""),"")</f>
        <v/>
      </c>
      <c r="DX75" s="115" t="str">
        <f aca="false">IF(DW75="","",IF(DW75&gt;=B$10,"Y","N"))</f>
        <v/>
      </c>
      <c r="DY75" s="115" t="str">
        <f aca="false">IF(DW75="","",IF(DW75&lt;50%,1,IF(AND(DW75&gt;=50%,DW75&lt;B$10),2,IF(DW75&gt;=B$10,3))))</f>
        <v/>
      </c>
      <c r="DZ75" s="13"/>
      <c r="EA75" s="13"/>
    </row>
    <row r="76" customFormat="false" ht="15.75" hidden="false" customHeight="true" outlineLevel="0" collapsed="false">
      <c r="A76" s="118"/>
      <c r="B76" s="119"/>
      <c r="C76" s="117"/>
      <c r="D76" s="117"/>
      <c r="E76" s="117"/>
      <c r="F76" s="117"/>
      <c r="G76" s="117"/>
      <c r="H76" s="117"/>
      <c r="I76" s="117"/>
      <c r="J76" s="117"/>
      <c r="K76" s="117"/>
      <c r="L76" s="117"/>
      <c r="M76" s="117"/>
      <c r="N76" s="117"/>
      <c r="O76" s="117"/>
      <c r="P76" s="117"/>
      <c r="Q76" s="117"/>
      <c r="R76" s="117"/>
      <c r="S76" s="117"/>
      <c r="T76" s="117"/>
      <c r="U76" s="117"/>
      <c r="V76" s="117"/>
      <c r="W76" s="117"/>
      <c r="X76" s="117"/>
      <c r="Y76" s="117"/>
      <c r="Z76" s="117"/>
      <c r="AA76" s="117"/>
      <c r="AB76" s="117"/>
      <c r="AC76" s="117"/>
      <c r="AD76" s="117"/>
      <c r="AE76" s="117"/>
      <c r="AF76" s="117"/>
      <c r="AG76" s="117"/>
      <c r="AH76" s="111" t="str">
        <f aca="false">IF(B76&lt;&gt;"",SUMIF(D$12:AG$12,"TLA",D76:AG76),"")</f>
        <v/>
      </c>
      <c r="AI76" s="112" t="str">
        <f aca="false">IF(B76&lt;&gt;"",SUMIF(D$12:AG$12,"AT",D76:AG76),"")</f>
        <v/>
      </c>
      <c r="AJ76" s="117"/>
      <c r="AK76" s="117"/>
      <c r="AL76" s="117"/>
      <c r="AM76" s="117"/>
      <c r="AN76" s="117"/>
      <c r="AO76" s="117"/>
      <c r="AP76" s="117"/>
      <c r="AQ76" s="117"/>
      <c r="AR76" s="117"/>
      <c r="AS76" s="117"/>
      <c r="AT76" s="117"/>
      <c r="AU76" s="117"/>
      <c r="AV76" s="117"/>
      <c r="AW76" s="117"/>
      <c r="AX76" s="117"/>
      <c r="AY76" s="117"/>
      <c r="AZ76" s="117"/>
      <c r="BA76" s="117"/>
      <c r="BB76" s="117"/>
      <c r="BC76" s="117"/>
      <c r="BD76" s="117"/>
      <c r="BE76" s="117"/>
      <c r="BF76" s="117"/>
      <c r="BG76" s="117"/>
      <c r="BH76" s="117"/>
      <c r="BI76" s="117"/>
      <c r="BJ76" s="117"/>
      <c r="BK76" s="117"/>
      <c r="BL76" s="117"/>
      <c r="BM76" s="117"/>
      <c r="BN76" s="111" t="str">
        <f aca="false">IF(B76&lt;&gt;"", SUMIF(AJ$12:BM$12,"TLA",AJ76:BM76), "")</f>
        <v/>
      </c>
      <c r="BO76" s="112" t="str">
        <f aca="false">IF(B76&lt;&gt;"", SUMIF(AJ$12:BM$12,"AT",AJ76:BM76), "")</f>
        <v/>
      </c>
      <c r="BP76" s="113"/>
      <c r="BQ76" s="113"/>
      <c r="BR76" s="113"/>
      <c r="BS76" s="113"/>
      <c r="BT76" s="113"/>
      <c r="BU76" s="113"/>
      <c r="BV76" s="113"/>
      <c r="BW76" s="113"/>
      <c r="BX76" s="113"/>
      <c r="BY76" s="113"/>
      <c r="BZ76" s="113"/>
      <c r="CA76" s="117"/>
      <c r="CB76" s="117"/>
      <c r="CC76" s="117"/>
      <c r="CD76" s="117"/>
      <c r="CE76" s="117"/>
      <c r="CF76" s="117"/>
      <c r="CG76" s="117"/>
      <c r="CH76" s="117"/>
      <c r="CI76" s="117"/>
      <c r="CJ76" s="117"/>
      <c r="CK76" s="117"/>
      <c r="CL76" s="117"/>
      <c r="CM76" s="117"/>
      <c r="CN76" s="117"/>
      <c r="CO76" s="117"/>
      <c r="CP76" s="117"/>
      <c r="CQ76" s="117"/>
      <c r="CR76" s="117"/>
      <c r="CS76" s="117"/>
      <c r="CT76" s="111" t="str">
        <f aca="false">IF(B76&lt;&gt;"",SUMIF(BP$12:CS$12,"TLA",BP76:CS76), "")</f>
        <v/>
      </c>
      <c r="CU76" s="112" t="str">
        <f aca="false">IF(B76&lt;&gt;"",SUMIF(BP$12:CS$12,"AT",BP76:CS76), "")</f>
        <v/>
      </c>
      <c r="CV76" s="114" t="str">
        <f aca="false">IF(B76&lt;&gt;"",IFERROR(SUMIF(D$14:CS$14, "CLO1", D76:CS76)/'Grade computation'!I$4,""),"")</f>
        <v/>
      </c>
      <c r="CW76" s="115" t="str">
        <f aca="false">IF(CV76="","",IF(CV76&gt;=B$10,"Y","N"))</f>
        <v/>
      </c>
      <c r="CX76" s="115" t="str">
        <f aca="false">IF(CV76="","",IF(CV76&lt;50%,1,IF(AND(CV76&gt;=50%,CV76&lt;B$10),2,IF(CV76&gt;=B$10,3))))</f>
        <v/>
      </c>
      <c r="CY76" s="114" t="str">
        <f aca="false">IF(B76&lt;&gt;"",IFERROR(IF((SUMIF(D$14:CS$14,"CLO2",D76:CS76)/'Grade computation'!I$5)=0,0,(SUMIF(D$14:CS$14,"CLO2",D76:CS76)/'Grade computation'!I$5)),""),"")</f>
        <v/>
      </c>
      <c r="CZ76" s="115" t="str">
        <f aca="false">IF(CY76="","",IF(CY76&gt;=B$10,"Y","N"))</f>
        <v/>
      </c>
      <c r="DA76" s="115" t="str">
        <f aca="false">IF(CY76="","",IF(CY76&lt;50%,1,IF(AND(CY76&gt;=50%,CY76&lt;B$10),2,IF(CY76&gt;=B$10,3))))</f>
        <v/>
      </c>
      <c r="DB76" s="114" t="str">
        <f aca="false">IF(B76&lt;&gt;"",IFERROR(IF((SUMIF(D$14:CS$14,"CLO3",D76:CS76)/'Grade computation'!I$6)=0,0,(SUMIF(D$14:CS$14,"CLO3",D76:CS76)/'Grade computation'!I$6)),""),"")</f>
        <v/>
      </c>
      <c r="DC76" s="115" t="str">
        <f aca="false">IF(DB76="","",IF(DB76&gt;=B$10,"Y","N"))</f>
        <v/>
      </c>
      <c r="DD76" s="115" t="str">
        <f aca="false">IF(DB76="","",IF(DB76&lt;50%,1,IF(AND(DB76&gt;=50%,DB76&lt;B$10),2,IF(DB76&gt;=B$10,3))))</f>
        <v/>
      </c>
      <c r="DE76" s="114" t="str">
        <f aca="false">IF(B76&lt;&gt;"",IFERROR(SUMIF(D$14:CS$14,"CLO4",D76:CS76)/'Grade computation'!I$7,""),"")</f>
        <v/>
      </c>
      <c r="DF76" s="115" t="str">
        <f aca="false">IF(DE76="","",IF(DE76&gt;=B$10,"Y","N"))</f>
        <v/>
      </c>
      <c r="DG76" s="115" t="str">
        <f aca="false">IF(DE76="","",IF(DE76&lt;50%,1,IF(AND(DE76&gt;=50%,DE76&lt;B$10),2,IF(DE76&gt;=B$10,3))))</f>
        <v/>
      </c>
      <c r="DH76" s="114" t="str">
        <f aca="false">IF(B76&lt;&gt;"",IFERROR(IF((SUMIF(D$14:CS$14,"CLO5",D76:CS76)/'Grade computation'!I$8)=0,0,(SUMIF(D$14:CS$14,"CLO5",D76:CS76)/'Grade computation'!I$8)),""),"")</f>
        <v/>
      </c>
      <c r="DI76" s="115" t="str">
        <f aca="false">IF(DH76="","",IF(DH76&gt;=B$10,"Y","N"))</f>
        <v/>
      </c>
      <c r="DJ76" s="115" t="str">
        <f aca="false">IF(DH76="","",IF(DH76&lt;50%,1,IF(AND(DH76&gt;=50%,DH76&lt;B$10),2,IF(DH76&gt;=B$10,3))))</f>
        <v/>
      </c>
      <c r="DK76" s="114" t="str">
        <f aca="false">IF(B76&lt;&gt;"",IFERROR(IF((SUMIF(D$14:CS$14,"CLO6",D76:CS76)/'Grade computation'!I$9)=0,0,(SUMIF(D$14:CS$14,"CLO6",D76:CS76)/'Grade computation'!I$9)),""),"")</f>
        <v/>
      </c>
      <c r="DL76" s="115" t="str">
        <f aca="false">IF(DK76="","",IF(DK76&gt;=B$10,"Y","N"))</f>
        <v/>
      </c>
      <c r="DM76" s="115" t="str">
        <f aca="false">IF(DK76="","",IF(DK76&lt;50%,1,IF(AND(DK76&gt;=50%,DK76&lt;B$10),2,IF(DK76&gt;=B$10,3))))</f>
        <v/>
      </c>
      <c r="DN76" s="114" t="str">
        <f aca="false">IF(B76&lt;&gt;"",IFERROR(IF((SUMIF(D$14:CS$14,"CLO7",D76:CS76)/'Grade computation'!I$10)=0,0,(SUMIF(D$14:CS$14,"CLO7",D76:CS76)/'Grade computation'!I$10)),""),"")</f>
        <v/>
      </c>
      <c r="DO76" s="115" t="str">
        <f aca="false">IF(DN76="","",IF(DN76&gt;=B$10,"Y","N"))</f>
        <v/>
      </c>
      <c r="DP76" s="115" t="str">
        <f aca="false">IF(DN76="","",IF(DN76&lt;50%,1,IF(AND(DN76&gt;=50%,DN76&lt;B$10),2,IF(DN76&gt;=B$10,3))))</f>
        <v/>
      </c>
      <c r="DQ76" s="114" t="str">
        <f aca="false">IF(B76&lt;&gt;"",IFERROR(IF((SUMIF(D$14:CS$14,"CLO8",D76:CS76)/'Grade computation'!I$11)=0,0,(SUMIF(D$14:CS$14,"CLO8",D76:CS76)/'Grade computation'!I$11)),""),"")</f>
        <v/>
      </c>
      <c r="DR76" s="115" t="str">
        <f aca="false">IF(DQ76="","",IF(DQ76&gt;=B$10,"Y","N"))</f>
        <v/>
      </c>
      <c r="DS76" s="115" t="str">
        <f aca="false">IF(DQ76="","",IF(DQ76&lt;50%,1,IF(AND(DQ76&gt;=50%,DQ76&lt;B$10),2,IF(DQ76&gt;=B$10,3))))</f>
        <v/>
      </c>
      <c r="DT76" s="114" t="str">
        <f aca="false">IF(B76&lt;&gt;"",IFERROR(IF((SUMIF(D$14:CS$14,"CLO9",D76:CS76)/'Grade computation'!I$12)=0,0,(SUMIF(D$14:CS$14,"CLO9",D76:CS76)/'Grade computation'!I$12)),""),"")</f>
        <v/>
      </c>
      <c r="DU76" s="115" t="str">
        <f aca="false">IF(DT76="","",IF(DT76&gt;=B$10,"Y","N"))</f>
        <v/>
      </c>
      <c r="DV76" s="115" t="str">
        <f aca="false">IF(DT76="","",IF(DT76&lt;50%,1,IF(AND(DT76&gt;=50%,DT76&lt;B$10),2,IF(DT76&gt;=B$10,3))))</f>
        <v/>
      </c>
      <c r="DW76" s="114" t="str">
        <f aca="false">IF(B76&lt;&gt;"",IFERROR(IF((SUMIF(D$14:CS$14,"CLO10",D76:CS76)/'Grade computation'!I$13)=0,0,(SUMIF(D$14:CS$14,"CLO10",D76:CS76)/'Grade computation'!I$13)),""),"")</f>
        <v/>
      </c>
      <c r="DX76" s="115" t="str">
        <f aca="false">IF(DW76="","",IF(DW76&gt;=B$10,"Y","N"))</f>
        <v/>
      </c>
      <c r="DY76" s="115" t="str">
        <f aca="false">IF(DW76="","",IF(DW76&lt;50%,1,IF(AND(DW76&gt;=50%,DW76&lt;B$10),2,IF(DW76&gt;=B$10,3))))</f>
        <v/>
      </c>
      <c r="DZ76" s="13"/>
      <c r="EA76" s="13"/>
    </row>
    <row r="77" customFormat="false" ht="15.75" hidden="false" customHeight="true" outlineLevel="0" collapsed="false">
      <c r="A77" s="118"/>
      <c r="B77" s="119"/>
      <c r="C77" s="117"/>
      <c r="D77" s="117"/>
      <c r="E77" s="117"/>
      <c r="F77" s="117"/>
      <c r="G77" s="117"/>
      <c r="H77" s="117"/>
      <c r="I77" s="117"/>
      <c r="J77" s="117"/>
      <c r="K77" s="117"/>
      <c r="L77" s="117"/>
      <c r="M77" s="117"/>
      <c r="N77" s="117"/>
      <c r="O77" s="117"/>
      <c r="P77" s="117"/>
      <c r="Q77" s="117"/>
      <c r="R77" s="117"/>
      <c r="S77" s="117"/>
      <c r="T77" s="117"/>
      <c r="U77" s="117"/>
      <c r="V77" s="117"/>
      <c r="W77" s="117"/>
      <c r="X77" s="117"/>
      <c r="Y77" s="117"/>
      <c r="Z77" s="117"/>
      <c r="AA77" s="117"/>
      <c r="AB77" s="117"/>
      <c r="AC77" s="117"/>
      <c r="AD77" s="117"/>
      <c r="AE77" s="117"/>
      <c r="AF77" s="117"/>
      <c r="AG77" s="117"/>
      <c r="AH77" s="111" t="str">
        <f aca="false">IF(B77&lt;&gt;"",SUMIF(D$12:AG$12,"TLA",D77:AG77),"")</f>
        <v/>
      </c>
      <c r="AI77" s="112" t="str">
        <f aca="false">IF(B77&lt;&gt;"",SUMIF(D$12:AG$12,"AT",D77:AG77),"")</f>
        <v/>
      </c>
      <c r="AJ77" s="117"/>
      <c r="AK77" s="117"/>
      <c r="AL77" s="117"/>
      <c r="AM77" s="117"/>
      <c r="AN77" s="117"/>
      <c r="AO77" s="117"/>
      <c r="AP77" s="117"/>
      <c r="AQ77" s="117"/>
      <c r="AR77" s="117"/>
      <c r="AS77" s="117"/>
      <c r="AT77" s="117"/>
      <c r="AU77" s="117"/>
      <c r="AV77" s="117"/>
      <c r="AW77" s="117"/>
      <c r="AX77" s="117"/>
      <c r="AY77" s="117"/>
      <c r="AZ77" s="117"/>
      <c r="BA77" s="117"/>
      <c r="BB77" s="117"/>
      <c r="BC77" s="117"/>
      <c r="BD77" s="117"/>
      <c r="BE77" s="117"/>
      <c r="BF77" s="117"/>
      <c r="BG77" s="117"/>
      <c r="BH77" s="117"/>
      <c r="BI77" s="117"/>
      <c r="BJ77" s="117"/>
      <c r="BK77" s="117"/>
      <c r="BL77" s="117"/>
      <c r="BM77" s="117"/>
      <c r="BN77" s="111" t="str">
        <f aca="false">IF(B77&lt;&gt;"", SUMIF(AJ$12:BM$12,"TLA",AJ77:BM77), "")</f>
        <v/>
      </c>
      <c r="BO77" s="112" t="str">
        <f aca="false">IF(B77&lt;&gt;"", SUMIF(AJ$12:BM$12,"AT",AJ77:BM77), "")</f>
        <v/>
      </c>
      <c r="BP77" s="113"/>
      <c r="BQ77" s="113"/>
      <c r="BR77" s="113"/>
      <c r="BS77" s="113"/>
      <c r="BT77" s="113"/>
      <c r="BU77" s="113"/>
      <c r="BV77" s="113"/>
      <c r="BW77" s="113"/>
      <c r="BX77" s="113"/>
      <c r="BY77" s="113"/>
      <c r="BZ77" s="113"/>
      <c r="CA77" s="117"/>
      <c r="CB77" s="117"/>
      <c r="CC77" s="117"/>
      <c r="CD77" s="117"/>
      <c r="CE77" s="117"/>
      <c r="CF77" s="117"/>
      <c r="CG77" s="117"/>
      <c r="CH77" s="117"/>
      <c r="CI77" s="117"/>
      <c r="CJ77" s="117"/>
      <c r="CK77" s="117"/>
      <c r="CL77" s="117"/>
      <c r="CM77" s="117"/>
      <c r="CN77" s="117"/>
      <c r="CO77" s="117"/>
      <c r="CP77" s="117"/>
      <c r="CQ77" s="117"/>
      <c r="CR77" s="117"/>
      <c r="CS77" s="117"/>
      <c r="CT77" s="111" t="str">
        <f aca="false">IF(B77&lt;&gt;"",SUMIF(BP$12:CS$12,"TLA",BP77:CS77), "")</f>
        <v/>
      </c>
      <c r="CU77" s="112" t="str">
        <f aca="false">IF(B77&lt;&gt;"",SUMIF(BP$12:CS$12,"AT",BP77:CS77), "")</f>
        <v/>
      </c>
      <c r="CV77" s="114" t="str">
        <f aca="false">IF(B77&lt;&gt;"",IFERROR(SUMIF(D$14:CS$14, "CLO1", D77:CS77)/'Grade computation'!I$4,""),"")</f>
        <v/>
      </c>
      <c r="CW77" s="115" t="str">
        <f aca="false">IF(CV77="","",IF(CV77&gt;=B$10,"Y","N"))</f>
        <v/>
      </c>
      <c r="CX77" s="115" t="str">
        <f aca="false">IF(CV77="","",IF(CV77&lt;50%,1,IF(AND(CV77&gt;=50%,CV77&lt;B$10),2,IF(CV77&gt;=B$10,3))))</f>
        <v/>
      </c>
      <c r="CY77" s="114" t="str">
        <f aca="false">IF(B77&lt;&gt;"",IFERROR(IF((SUMIF(D$14:CS$14,"CLO2",D77:CS77)/'Grade computation'!I$5)=0,0,(SUMIF(D$14:CS$14,"CLO2",D77:CS77)/'Grade computation'!I$5)),""),"")</f>
        <v/>
      </c>
      <c r="CZ77" s="115" t="str">
        <f aca="false">IF(CY77="","",IF(CY77&gt;=B$10,"Y","N"))</f>
        <v/>
      </c>
      <c r="DA77" s="115" t="str">
        <f aca="false">IF(CY77="","",IF(CY77&lt;50%,1,IF(AND(CY77&gt;=50%,CY77&lt;B$10),2,IF(CY77&gt;=B$10,3))))</f>
        <v/>
      </c>
      <c r="DB77" s="114" t="str">
        <f aca="false">IF(B77&lt;&gt;"",IFERROR(IF((SUMIF(D$14:CS$14,"CLO3",D77:CS77)/'Grade computation'!I$6)=0,0,(SUMIF(D$14:CS$14,"CLO3",D77:CS77)/'Grade computation'!I$6)),""),"")</f>
        <v/>
      </c>
      <c r="DC77" s="115" t="str">
        <f aca="false">IF(DB77="","",IF(DB77&gt;=B$10,"Y","N"))</f>
        <v/>
      </c>
      <c r="DD77" s="115" t="str">
        <f aca="false">IF(DB77="","",IF(DB77&lt;50%,1,IF(AND(DB77&gt;=50%,DB77&lt;B$10),2,IF(DB77&gt;=B$10,3))))</f>
        <v/>
      </c>
      <c r="DE77" s="114" t="str">
        <f aca="false">IF(B77&lt;&gt;"",IFERROR(SUMIF(D$14:CS$14,"CLO4",D77:CS77)/'Grade computation'!I$7,""),"")</f>
        <v/>
      </c>
      <c r="DF77" s="115" t="str">
        <f aca="false">IF(DE77="","",IF(DE77&gt;=B$10,"Y","N"))</f>
        <v/>
      </c>
      <c r="DG77" s="115" t="str">
        <f aca="false">IF(DE77="","",IF(DE77&lt;50%,1,IF(AND(DE77&gt;=50%,DE77&lt;B$10),2,IF(DE77&gt;=B$10,3))))</f>
        <v/>
      </c>
      <c r="DH77" s="114" t="str">
        <f aca="false">IF(B77&lt;&gt;"",IFERROR(IF((SUMIF(D$14:CS$14,"CLO5",D77:CS77)/'Grade computation'!I$8)=0,0,(SUMIF(D$14:CS$14,"CLO5",D77:CS77)/'Grade computation'!I$8)),""),"")</f>
        <v/>
      </c>
      <c r="DI77" s="115" t="str">
        <f aca="false">IF(DH77="","",IF(DH77&gt;=B$10,"Y","N"))</f>
        <v/>
      </c>
      <c r="DJ77" s="115" t="str">
        <f aca="false">IF(DH77="","",IF(DH77&lt;50%,1,IF(AND(DH77&gt;=50%,DH77&lt;B$10),2,IF(DH77&gt;=B$10,3))))</f>
        <v/>
      </c>
      <c r="DK77" s="114" t="str">
        <f aca="false">IF(B77&lt;&gt;"",IFERROR(IF((SUMIF(D$14:CS$14,"CLO6",D77:CS77)/'Grade computation'!I$9)=0,0,(SUMIF(D$14:CS$14,"CLO6",D77:CS77)/'Grade computation'!I$9)),""),"")</f>
        <v/>
      </c>
      <c r="DL77" s="115" t="str">
        <f aca="false">IF(DK77="","",IF(DK77&gt;=B$10,"Y","N"))</f>
        <v/>
      </c>
      <c r="DM77" s="115" t="str">
        <f aca="false">IF(DK77="","",IF(DK77&lt;50%,1,IF(AND(DK77&gt;=50%,DK77&lt;B$10),2,IF(DK77&gt;=B$10,3))))</f>
        <v/>
      </c>
      <c r="DN77" s="114" t="str">
        <f aca="false">IF(B77&lt;&gt;"",IFERROR(IF((SUMIF(D$14:CS$14,"CLO7",D77:CS77)/'Grade computation'!I$10)=0,0,(SUMIF(D$14:CS$14,"CLO7",D77:CS77)/'Grade computation'!I$10)),""),"")</f>
        <v/>
      </c>
      <c r="DO77" s="115" t="str">
        <f aca="false">IF(DN77="","",IF(DN77&gt;=B$10,"Y","N"))</f>
        <v/>
      </c>
      <c r="DP77" s="115" t="str">
        <f aca="false">IF(DN77="","",IF(DN77&lt;50%,1,IF(AND(DN77&gt;=50%,DN77&lt;B$10),2,IF(DN77&gt;=B$10,3))))</f>
        <v/>
      </c>
      <c r="DQ77" s="114" t="str">
        <f aca="false">IF(B77&lt;&gt;"",IFERROR(IF((SUMIF(D$14:CS$14,"CLO8",D77:CS77)/'Grade computation'!I$11)=0,0,(SUMIF(D$14:CS$14,"CLO8",D77:CS77)/'Grade computation'!I$11)),""),"")</f>
        <v/>
      </c>
      <c r="DR77" s="115" t="str">
        <f aca="false">IF(DQ77="","",IF(DQ77&gt;=B$10,"Y","N"))</f>
        <v/>
      </c>
      <c r="DS77" s="115" t="str">
        <f aca="false">IF(DQ77="","",IF(DQ77&lt;50%,1,IF(AND(DQ77&gt;=50%,DQ77&lt;B$10),2,IF(DQ77&gt;=B$10,3))))</f>
        <v/>
      </c>
      <c r="DT77" s="114" t="str">
        <f aca="false">IF(B77&lt;&gt;"",IFERROR(IF((SUMIF(D$14:CS$14,"CLO9",D77:CS77)/'Grade computation'!I$12)=0,0,(SUMIF(D$14:CS$14,"CLO9",D77:CS77)/'Grade computation'!I$12)),""),"")</f>
        <v/>
      </c>
      <c r="DU77" s="115" t="str">
        <f aca="false">IF(DT77="","",IF(DT77&gt;=B$10,"Y","N"))</f>
        <v/>
      </c>
      <c r="DV77" s="115" t="str">
        <f aca="false">IF(DT77="","",IF(DT77&lt;50%,1,IF(AND(DT77&gt;=50%,DT77&lt;B$10),2,IF(DT77&gt;=B$10,3))))</f>
        <v/>
      </c>
      <c r="DW77" s="114" t="str">
        <f aca="false">IF(B77&lt;&gt;"",IFERROR(IF((SUMIF(D$14:CS$14,"CLO10",D77:CS77)/'Grade computation'!I$13)=0,0,(SUMIF(D$14:CS$14,"CLO10",D77:CS77)/'Grade computation'!I$13)),""),"")</f>
        <v/>
      </c>
      <c r="DX77" s="115" t="str">
        <f aca="false">IF(DW77="","",IF(DW77&gt;=B$10,"Y","N"))</f>
        <v/>
      </c>
      <c r="DY77" s="115" t="str">
        <f aca="false">IF(DW77="","",IF(DW77&lt;50%,1,IF(AND(DW77&gt;=50%,DW77&lt;B$10),2,IF(DW77&gt;=B$10,3))))</f>
        <v/>
      </c>
      <c r="DZ77" s="13"/>
      <c r="EA77" s="13"/>
    </row>
    <row r="78" customFormat="false" ht="15.75" hidden="false" customHeight="true" outlineLevel="0" collapsed="false">
      <c r="A78" s="118"/>
      <c r="B78" s="119"/>
      <c r="C78" s="117"/>
      <c r="D78" s="117"/>
      <c r="E78" s="117"/>
      <c r="F78" s="117"/>
      <c r="G78" s="117"/>
      <c r="H78" s="117"/>
      <c r="I78" s="117"/>
      <c r="J78" s="117"/>
      <c r="K78" s="117"/>
      <c r="L78" s="117"/>
      <c r="M78" s="117"/>
      <c r="N78" s="117"/>
      <c r="O78" s="117"/>
      <c r="P78" s="117"/>
      <c r="Q78" s="117"/>
      <c r="R78" s="117"/>
      <c r="S78" s="117"/>
      <c r="T78" s="117"/>
      <c r="U78" s="117"/>
      <c r="V78" s="117"/>
      <c r="W78" s="117"/>
      <c r="X78" s="117"/>
      <c r="Y78" s="117"/>
      <c r="Z78" s="117"/>
      <c r="AA78" s="117"/>
      <c r="AB78" s="117"/>
      <c r="AC78" s="117"/>
      <c r="AD78" s="117"/>
      <c r="AE78" s="117"/>
      <c r="AF78" s="117"/>
      <c r="AG78" s="117"/>
      <c r="AH78" s="111" t="str">
        <f aca="false">IF(B78&lt;&gt;"",SUMIF(D$12:AG$12,"TLA",D78:AG78),"")</f>
        <v/>
      </c>
      <c r="AI78" s="112" t="str">
        <f aca="false">IF(B78&lt;&gt;"",SUMIF(D$12:AG$12,"AT",D78:AG78),"")</f>
        <v/>
      </c>
      <c r="AJ78" s="117"/>
      <c r="AK78" s="117"/>
      <c r="AL78" s="117"/>
      <c r="AM78" s="117"/>
      <c r="AN78" s="117"/>
      <c r="AO78" s="117"/>
      <c r="AP78" s="117"/>
      <c r="AQ78" s="117"/>
      <c r="AR78" s="117"/>
      <c r="AS78" s="117"/>
      <c r="AT78" s="117"/>
      <c r="AU78" s="117"/>
      <c r="AV78" s="117"/>
      <c r="AW78" s="117"/>
      <c r="AX78" s="117"/>
      <c r="AY78" s="117"/>
      <c r="AZ78" s="117"/>
      <c r="BA78" s="117"/>
      <c r="BB78" s="117"/>
      <c r="BC78" s="117"/>
      <c r="BD78" s="117"/>
      <c r="BE78" s="117"/>
      <c r="BF78" s="117"/>
      <c r="BG78" s="117"/>
      <c r="BH78" s="117"/>
      <c r="BI78" s="117"/>
      <c r="BJ78" s="117"/>
      <c r="BK78" s="117"/>
      <c r="BL78" s="117"/>
      <c r="BM78" s="117"/>
      <c r="BN78" s="111" t="str">
        <f aca="false">IF(B78&lt;&gt;"", SUMIF(AJ$12:BM$12,"TLA",AJ78:BM78), "")</f>
        <v/>
      </c>
      <c r="BO78" s="112" t="str">
        <f aca="false">IF(B78&lt;&gt;"", SUMIF(AJ$12:BM$12,"AT",AJ78:BM78), "")</f>
        <v/>
      </c>
      <c r="BP78" s="113"/>
      <c r="BQ78" s="113"/>
      <c r="BR78" s="113"/>
      <c r="BS78" s="113"/>
      <c r="BT78" s="113"/>
      <c r="BU78" s="113"/>
      <c r="BV78" s="113"/>
      <c r="BW78" s="113"/>
      <c r="BX78" s="113"/>
      <c r="BY78" s="113"/>
      <c r="BZ78" s="113"/>
      <c r="CA78" s="117"/>
      <c r="CB78" s="117"/>
      <c r="CC78" s="117"/>
      <c r="CD78" s="117"/>
      <c r="CE78" s="117"/>
      <c r="CF78" s="117"/>
      <c r="CG78" s="117"/>
      <c r="CH78" s="117"/>
      <c r="CI78" s="117"/>
      <c r="CJ78" s="117"/>
      <c r="CK78" s="117"/>
      <c r="CL78" s="117"/>
      <c r="CM78" s="117"/>
      <c r="CN78" s="117"/>
      <c r="CO78" s="117"/>
      <c r="CP78" s="117"/>
      <c r="CQ78" s="117"/>
      <c r="CR78" s="117"/>
      <c r="CS78" s="117"/>
      <c r="CT78" s="111" t="str">
        <f aca="false">IF(B78&lt;&gt;"",SUMIF(BP$12:CS$12,"TLA",BP78:CS78), "")</f>
        <v/>
      </c>
      <c r="CU78" s="112" t="str">
        <f aca="false">IF(B78&lt;&gt;"",SUMIF(BP$12:CS$12,"AT",BP78:CS78), "")</f>
        <v/>
      </c>
      <c r="CV78" s="114" t="str">
        <f aca="false">IF(B78&lt;&gt;"",IFERROR(SUMIF(D$14:CS$14, "CLO1", D78:CS78)/'Grade computation'!I$4,""),"")</f>
        <v/>
      </c>
      <c r="CW78" s="115" t="str">
        <f aca="false">IF(CV78="","",IF(CV78&gt;=B$10,"Y","N"))</f>
        <v/>
      </c>
      <c r="CX78" s="115" t="str">
        <f aca="false">IF(CV78="","",IF(CV78&lt;50%,1,IF(AND(CV78&gt;=50%,CV78&lt;B$10),2,IF(CV78&gt;=B$10,3))))</f>
        <v/>
      </c>
      <c r="CY78" s="114" t="str">
        <f aca="false">IF(B78&lt;&gt;"",IFERROR(IF((SUMIF(D$14:CS$14,"CLO2",D78:CS78)/'Grade computation'!I$5)=0,0,(SUMIF(D$14:CS$14,"CLO2",D78:CS78)/'Grade computation'!I$5)),""),"")</f>
        <v/>
      </c>
      <c r="CZ78" s="115" t="str">
        <f aca="false">IF(CY78="","",IF(CY78&gt;=B$10,"Y","N"))</f>
        <v/>
      </c>
      <c r="DA78" s="115" t="str">
        <f aca="false">IF(CY78="","",IF(CY78&lt;50%,1,IF(AND(CY78&gt;=50%,CY78&lt;B$10),2,IF(CY78&gt;=B$10,3))))</f>
        <v/>
      </c>
      <c r="DB78" s="114" t="str">
        <f aca="false">IF(B78&lt;&gt;"",IFERROR(IF((SUMIF(D$14:CS$14,"CLO3",D78:CS78)/'Grade computation'!I$6)=0,0,(SUMIF(D$14:CS$14,"CLO3",D78:CS78)/'Grade computation'!I$6)),""),"")</f>
        <v/>
      </c>
      <c r="DC78" s="115" t="str">
        <f aca="false">IF(DB78="","",IF(DB78&gt;=B$10,"Y","N"))</f>
        <v/>
      </c>
      <c r="DD78" s="115" t="str">
        <f aca="false">IF(DB78="","",IF(DB78&lt;50%,1,IF(AND(DB78&gt;=50%,DB78&lt;B$10),2,IF(DB78&gt;=B$10,3))))</f>
        <v/>
      </c>
      <c r="DE78" s="114" t="str">
        <f aca="false">IF(B78&lt;&gt;"",IFERROR(SUMIF(D$14:CS$14,"CLO4",D78:CS78)/'Grade computation'!I$7,""),"")</f>
        <v/>
      </c>
      <c r="DF78" s="115" t="str">
        <f aca="false">IF(DE78="","",IF(DE78&gt;=B$10,"Y","N"))</f>
        <v/>
      </c>
      <c r="DG78" s="115" t="str">
        <f aca="false">IF(DE78="","",IF(DE78&lt;50%,1,IF(AND(DE78&gt;=50%,DE78&lt;B$10),2,IF(DE78&gt;=B$10,3))))</f>
        <v/>
      </c>
      <c r="DH78" s="114" t="str">
        <f aca="false">IF(B78&lt;&gt;"",IFERROR(IF((SUMIF(D$14:CS$14,"CLO5",D78:CS78)/'Grade computation'!I$8)=0,0,(SUMIF(D$14:CS$14,"CLO5",D78:CS78)/'Grade computation'!I$8)),""),"")</f>
        <v/>
      </c>
      <c r="DI78" s="115" t="str">
        <f aca="false">IF(DH78="","",IF(DH78&gt;=B$10,"Y","N"))</f>
        <v/>
      </c>
      <c r="DJ78" s="115" t="str">
        <f aca="false">IF(DH78="","",IF(DH78&lt;50%,1,IF(AND(DH78&gt;=50%,DH78&lt;B$10),2,IF(DH78&gt;=B$10,3))))</f>
        <v/>
      </c>
      <c r="DK78" s="114" t="str">
        <f aca="false">IF(B78&lt;&gt;"",IFERROR(IF((SUMIF(D$14:CS$14,"CLO6",D78:CS78)/'Grade computation'!I$9)=0,0,(SUMIF(D$14:CS$14,"CLO6",D78:CS78)/'Grade computation'!I$9)),""),"")</f>
        <v/>
      </c>
      <c r="DL78" s="115" t="str">
        <f aca="false">IF(DK78="","",IF(DK78&gt;=B$10,"Y","N"))</f>
        <v/>
      </c>
      <c r="DM78" s="115" t="str">
        <f aca="false">IF(DK78="","",IF(DK78&lt;50%,1,IF(AND(DK78&gt;=50%,DK78&lt;B$10),2,IF(DK78&gt;=B$10,3))))</f>
        <v/>
      </c>
      <c r="DN78" s="114" t="str">
        <f aca="false">IF(B78&lt;&gt;"",IFERROR(IF((SUMIF(D$14:CS$14,"CLO7",D78:CS78)/'Grade computation'!I$10)=0,0,(SUMIF(D$14:CS$14,"CLO7",D78:CS78)/'Grade computation'!I$10)),""),"")</f>
        <v/>
      </c>
      <c r="DO78" s="115" t="str">
        <f aca="false">IF(DN78="","",IF(DN78&gt;=B$10,"Y","N"))</f>
        <v/>
      </c>
      <c r="DP78" s="115" t="str">
        <f aca="false">IF(DN78="","",IF(DN78&lt;50%,1,IF(AND(DN78&gt;=50%,DN78&lt;B$10),2,IF(DN78&gt;=B$10,3))))</f>
        <v/>
      </c>
      <c r="DQ78" s="114" t="str">
        <f aca="false">IF(B78&lt;&gt;"",IFERROR(IF((SUMIF(D$14:CS$14,"CLO8",D78:CS78)/'Grade computation'!I$11)=0,0,(SUMIF(D$14:CS$14,"CLO8",D78:CS78)/'Grade computation'!I$11)),""),"")</f>
        <v/>
      </c>
      <c r="DR78" s="115" t="str">
        <f aca="false">IF(DQ78="","",IF(DQ78&gt;=B$10,"Y","N"))</f>
        <v/>
      </c>
      <c r="DS78" s="115" t="str">
        <f aca="false">IF(DQ78="","",IF(DQ78&lt;50%,1,IF(AND(DQ78&gt;=50%,DQ78&lt;B$10),2,IF(DQ78&gt;=B$10,3))))</f>
        <v/>
      </c>
      <c r="DT78" s="114" t="str">
        <f aca="false">IF(B78&lt;&gt;"",IFERROR(IF((SUMIF(D$14:CS$14,"CLO9",D78:CS78)/'Grade computation'!I$12)=0,0,(SUMIF(D$14:CS$14,"CLO9",D78:CS78)/'Grade computation'!I$12)),""),"")</f>
        <v/>
      </c>
      <c r="DU78" s="115" t="str">
        <f aca="false">IF(DT78="","",IF(DT78&gt;=B$10,"Y","N"))</f>
        <v/>
      </c>
      <c r="DV78" s="115" t="str">
        <f aca="false">IF(DT78="","",IF(DT78&lt;50%,1,IF(AND(DT78&gt;=50%,DT78&lt;B$10),2,IF(DT78&gt;=B$10,3))))</f>
        <v/>
      </c>
      <c r="DW78" s="114" t="str">
        <f aca="false">IF(B78&lt;&gt;"",IFERROR(IF((SUMIF(D$14:CS$14,"CLO10",D78:CS78)/'Grade computation'!I$13)=0,0,(SUMIF(D$14:CS$14,"CLO10",D78:CS78)/'Grade computation'!I$13)),""),"")</f>
        <v/>
      </c>
      <c r="DX78" s="115" t="str">
        <f aca="false">IF(DW78="","",IF(DW78&gt;=B$10,"Y","N"))</f>
        <v/>
      </c>
      <c r="DY78" s="115" t="str">
        <f aca="false">IF(DW78="","",IF(DW78&lt;50%,1,IF(AND(DW78&gt;=50%,DW78&lt;B$10),2,IF(DW78&gt;=B$10,3))))</f>
        <v/>
      </c>
      <c r="DZ78" s="13"/>
      <c r="EA78" s="13"/>
    </row>
    <row r="79" customFormat="false" ht="15.75" hidden="false" customHeight="true" outlineLevel="0" collapsed="false">
      <c r="A79" s="118"/>
      <c r="B79" s="119"/>
      <c r="C79" s="117"/>
      <c r="D79" s="117"/>
      <c r="E79" s="117"/>
      <c r="F79" s="117"/>
      <c r="G79" s="117"/>
      <c r="H79" s="117"/>
      <c r="I79" s="117"/>
      <c r="J79" s="117"/>
      <c r="K79" s="117"/>
      <c r="L79" s="117"/>
      <c r="M79" s="117"/>
      <c r="N79" s="117"/>
      <c r="O79" s="117"/>
      <c r="P79" s="117"/>
      <c r="Q79" s="117"/>
      <c r="R79" s="117"/>
      <c r="S79" s="117"/>
      <c r="T79" s="117"/>
      <c r="U79" s="117"/>
      <c r="V79" s="117"/>
      <c r="W79" s="117"/>
      <c r="X79" s="117"/>
      <c r="Y79" s="117"/>
      <c r="Z79" s="117"/>
      <c r="AA79" s="117"/>
      <c r="AB79" s="117"/>
      <c r="AC79" s="117"/>
      <c r="AD79" s="117"/>
      <c r="AE79" s="117"/>
      <c r="AF79" s="117"/>
      <c r="AG79" s="117"/>
      <c r="AH79" s="111" t="str">
        <f aca="false">IF(B79&lt;&gt;"",SUMIF(D$12:AG$12,"TLA",D79:AG79),"")</f>
        <v/>
      </c>
      <c r="AI79" s="112" t="str">
        <f aca="false">IF(B79&lt;&gt;"",SUMIF(D$12:AG$12,"AT",D79:AG79),"")</f>
        <v/>
      </c>
      <c r="AJ79" s="117"/>
      <c r="AK79" s="117"/>
      <c r="AL79" s="117"/>
      <c r="AM79" s="117"/>
      <c r="AN79" s="117"/>
      <c r="AO79" s="117"/>
      <c r="AP79" s="117"/>
      <c r="AQ79" s="117"/>
      <c r="AR79" s="117"/>
      <c r="AS79" s="117"/>
      <c r="AT79" s="117"/>
      <c r="AU79" s="117"/>
      <c r="AV79" s="117"/>
      <c r="AW79" s="117"/>
      <c r="AX79" s="117"/>
      <c r="AY79" s="117"/>
      <c r="AZ79" s="117"/>
      <c r="BA79" s="117"/>
      <c r="BB79" s="117"/>
      <c r="BC79" s="117"/>
      <c r="BD79" s="117"/>
      <c r="BE79" s="117"/>
      <c r="BF79" s="117"/>
      <c r="BG79" s="117"/>
      <c r="BH79" s="117"/>
      <c r="BI79" s="117"/>
      <c r="BJ79" s="117"/>
      <c r="BK79" s="117"/>
      <c r="BL79" s="117"/>
      <c r="BM79" s="117"/>
      <c r="BN79" s="111" t="str">
        <f aca="false">IF(B79&lt;&gt;"", SUMIF(AJ$12:BM$12,"TLA",AJ79:BM79), "")</f>
        <v/>
      </c>
      <c r="BO79" s="112" t="str">
        <f aca="false">IF(B79&lt;&gt;"", SUMIF(AJ$12:BM$12,"AT",AJ79:BM79), "")</f>
        <v/>
      </c>
      <c r="BP79" s="113"/>
      <c r="BQ79" s="113"/>
      <c r="BR79" s="113"/>
      <c r="BS79" s="113"/>
      <c r="BT79" s="113"/>
      <c r="BU79" s="113"/>
      <c r="BV79" s="113"/>
      <c r="BW79" s="113"/>
      <c r="BX79" s="113"/>
      <c r="BY79" s="113"/>
      <c r="BZ79" s="113"/>
      <c r="CA79" s="117"/>
      <c r="CB79" s="117"/>
      <c r="CC79" s="117"/>
      <c r="CD79" s="117"/>
      <c r="CE79" s="117"/>
      <c r="CF79" s="117"/>
      <c r="CG79" s="117"/>
      <c r="CH79" s="117"/>
      <c r="CI79" s="117"/>
      <c r="CJ79" s="117"/>
      <c r="CK79" s="117"/>
      <c r="CL79" s="117"/>
      <c r="CM79" s="117"/>
      <c r="CN79" s="117"/>
      <c r="CO79" s="117"/>
      <c r="CP79" s="117"/>
      <c r="CQ79" s="117"/>
      <c r="CR79" s="117"/>
      <c r="CS79" s="117"/>
      <c r="CT79" s="111" t="str">
        <f aca="false">IF(B79&lt;&gt;"",SUMIF(BP$12:CS$12,"TLA",BP79:CS79), "")</f>
        <v/>
      </c>
      <c r="CU79" s="112" t="str">
        <f aca="false">IF(B79&lt;&gt;"",SUMIF(BP$12:CS$12,"AT",BP79:CS79), "")</f>
        <v/>
      </c>
      <c r="CV79" s="114" t="str">
        <f aca="false">IF(B79&lt;&gt;"",IFERROR(SUMIF(D$14:CS$14, "CLO1", D79:CS79)/'Grade computation'!I$4,""),"")</f>
        <v/>
      </c>
      <c r="CW79" s="115" t="str">
        <f aca="false">IF(CV79="","",IF(CV79&gt;=B$10,"Y","N"))</f>
        <v/>
      </c>
      <c r="CX79" s="115" t="str">
        <f aca="false">IF(CV79="","",IF(CV79&lt;50%,1,IF(AND(CV79&gt;=50%,CV79&lt;B$10),2,IF(CV79&gt;=B$10,3))))</f>
        <v/>
      </c>
      <c r="CY79" s="114" t="str">
        <f aca="false">IF(B79&lt;&gt;"",IFERROR(IF((SUMIF(D$14:CS$14,"CLO2",D79:CS79)/'Grade computation'!I$5)=0,0,(SUMIF(D$14:CS$14,"CLO2",D79:CS79)/'Grade computation'!I$5)),""),"")</f>
        <v/>
      </c>
      <c r="CZ79" s="115" t="str">
        <f aca="false">IF(CY79="","",IF(CY79&gt;=B$10,"Y","N"))</f>
        <v/>
      </c>
      <c r="DA79" s="115" t="str">
        <f aca="false">IF(CY79="","",IF(CY79&lt;50%,1,IF(AND(CY79&gt;=50%,CY79&lt;B$10),2,IF(CY79&gt;=B$10,3))))</f>
        <v/>
      </c>
      <c r="DB79" s="114" t="str">
        <f aca="false">IF(B79&lt;&gt;"",IFERROR(IF((SUMIF(D$14:CS$14,"CLO3",D79:CS79)/'Grade computation'!I$6)=0,0,(SUMIF(D$14:CS$14,"CLO3",D79:CS79)/'Grade computation'!I$6)),""),"")</f>
        <v/>
      </c>
      <c r="DC79" s="115" t="str">
        <f aca="false">IF(DB79="","",IF(DB79&gt;=B$10,"Y","N"))</f>
        <v/>
      </c>
      <c r="DD79" s="115" t="str">
        <f aca="false">IF(DB79="","",IF(DB79&lt;50%,1,IF(AND(DB79&gt;=50%,DB79&lt;B$10),2,IF(DB79&gt;=B$10,3))))</f>
        <v/>
      </c>
      <c r="DE79" s="114" t="str">
        <f aca="false">IF(B79&lt;&gt;"",IFERROR(SUMIF(D$14:CS$14,"CLO4",D79:CS79)/'Grade computation'!I$7,""),"")</f>
        <v/>
      </c>
      <c r="DF79" s="115" t="str">
        <f aca="false">IF(DE79="","",IF(DE79&gt;=B$10,"Y","N"))</f>
        <v/>
      </c>
      <c r="DG79" s="115" t="str">
        <f aca="false">IF(DE79="","",IF(DE79&lt;50%,1,IF(AND(DE79&gt;=50%,DE79&lt;B$10),2,IF(DE79&gt;=B$10,3))))</f>
        <v/>
      </c>
      <c r="DH79" s="114" t="str">
        <f aca="false">IF(B79&lt;&gt;"",IFERROR(IF((SUMIF(D$14:CS$14,"CLO5",D79:CS79)/'Grade computation'!I$8)=0,0,(SUMIF(D$14:CS$14,"CLO5",D79:CS79)/'Grade computation'!I$8)),""),"")</f>
        <v/>
      </c>
      <c r="DI79" s="115" t="str">
        <f aca="false">IF(DH79="","",IF(DH79&gt;=B$10,"Y","N"))</f>
        <v/>
      </c>
      <c r="DJ79" s="115" t="str">
        <f aca="false">IF(DH79="","",IF(DH79&lt;50%,1,IF(AND(DH79&gt;=50%,DH79&lt;B$10),2,IF(DH79&gt;=B$10,3))))</f>
        <v/>
      </c>
      <c r="DK79" s="114" t="str">
        <f aca="false">IF(B79&lt;&gt;"",IFERROR(IF((SUMIF(D$14:CS$14,"CLO6",D79:CS79)/'Grade computation'!I$9)=0,0,(SUMIF(D$14:CS$14,"CLO6",D79:CS79)/'Grade computation'!I$9)),""),"")</f>
        <v/>
      </c>
      <c r="DL79" s="115" t="str">
        <f aca="false">IF(DK79="","",IF(DK79&gt;=B$10,"Y","N"))</f>
        <v/>
      </c>
      <c r="DM79" s="115" t="str">
        <f aca="false">IF(DK79="","",IF(DK79&lt;50%,1,IF(AND(DK79&gt;=50%,DK79&lt;B$10),2,IF(DK79&gt;=B$10,3))))</f>
        <v/>
      </c>
      <c r="DN79" s="114" t="str">
        <f aca="false">IF(B79&lt;&gt;"",IFERROR(IF((SUMIF(D$14:CS$14,"CLO7",D79:CS79)/'Grade computation'!I$10)=0,0,(SUMIF(D$14:CS$14,"CLO7",D79:CS79)/'Grade computation'!I$10)),""),"")</f>
        <v/>
      </c>
      <c r="DO79" s="115" t="str">
        <f aca="false">IF(DN79="","",IF(DN79&gt;=B$10,"Y","N"))</f>
        <v/>
      </c>
      <c r="DP79" s="115" t="str">
        <f aca="false">IF(DN79="","",IF(DN79&lt;50%,1,IF(AND(DN79&gt;=50%,DN79&lt;B$10),2,IF(DN79&gt;=B$10,3))))</f>
        <v/>
      </c>
      <c r="DQ79" s="114" t="str">
        <f aca="false">IF(B79&lt;&gt;"",IFERROR(IF((SUMIF(D$14:CS$14,"CLO8",D79:CS79)/'Grade computation'!I$11)=0,0,(SUMIF(D$14:CS$14,"CLO8",D79:CS79)/'Grade computation'!I$11)),""),"")</f>
        <v/>
      </c>
      <c r="DR79" s="115" t="str">
        <f aca="false">IF(DQ79="","",IF(DQ79&gt;=B$10,"Y","N"))</f>
        <v/>
      </c>
      <c r="DS79" s="115" t="str">
        <f aca="false">IF(DQ79="","",IF(DQ79&lt;50%,1,IF(AND(DQ79&gt;=50%,DQ79&lt;B$10),2,IF(DQ79&gt;=B$10,3))))</f>
        <v/>
      </c>
      <c r="DT79" s="114" t="str">
        <f aca="false">IF(B79&lt;&gt;"",IFERROR(IF((SUMIF(D$14:CS$14,"CLO9",D79:CS79)/'Grade computation'!I$12)=0,0,(SUMIF(D$14:CS$14,"CLO9",D79:CS79)/'Grade computation'!I$12)),""),"")</f>
        <v/>
      </c>
      <c r="DU79" s="115" t="str">
        <f aca="false">IF(DT79="","",IF(DT79&gt;=B$10,"Y","N"))</f>
        <v/>
      </c>
      <c r="DV79" s="115" t="str">
        <f aca="false">IF(DT79="","",IF(DT79&lt;50%,1,IF(AND(DT79&gt;=50%,DT79&lt;B$10),2,IF(DT79&gt;=B$10,3))))</f>
        <v/>
      </c>
      <c r="DW79" s="114" t="str">
        <f aca="false">IF(B79&lt;&gt;"",IFERROR(IF((SUMIF(D$14:CS$14,"CLO10",D79:CS79)/'Grade computation'!I$13)=0,0,(SUMIF(D$14:CS$14,"CLO10",D79:CS79)/'Grade computation'!I$13)),""),"")</f>
        <v/>
      </c>
      <c r="DX79" s="115" t="str">
        <f aca="false">IF(DW79="","",IF(DW79&gt;=B$10,"Y","N"))</f>
        <v/>
      </c>
      <c r="DY79" s="115" t="str">
        <f aca="false">IF(DW79="","",IF(DW79&lt;50%,1,IF(AND(DW79&gt;=50%,DW79&lt;B$10),2,IF(DW79&gt;=B$10,3))))</f>
        <v/>
      </c>
      <c r="DZ79" s="13"/>
      <c r="EA79" s="13"/>
    </row>
    <row r="80" customFormat="false" ht="15.75" hidden="false" customHeight="true" outlineLevel="0" collapsed="false">
      <c r="A80" s="118"/>
      <c r="B80" s="119"/>
      <c r="C80" s="117"/>
      <c r="D80" s="117"/>
      <c r="E80" s="117"/>
      <c r="F80" s="117"/>
      <c r="G80" s="117"/>
      <c r="H80" s="117"/>
      <c r="I80" s="117"/>
      <c r="J80" s="117"/>
      <c r="K80" s="117"/>
      <c r="L80" s="117"/>
      <c r="M80" s="117"/>
      <c r="N80" s="117"/>
      <c r="O80" s="117"/>
      <c r="P80" s="117"/>
      <c r="Q80" s="117"/>
      <c r="R80" s="117"/>
      <c r="S80" s="117"/>
      <c r="T80" s="117"/>
      <c r="U80" s="117"/>
      <c r="V80" s="117"/>
      <c r="W80" s="117"/>
      <c r="X80" s="117"/>
      <c r="Y80" s="117"/>
      <c r="Z80" s="117"/>
      <c r="AA80" s="117"/>
      <c r="AB80" s="117"/>
      <c r="AC80" s="117"/>
      <c r="AD80" s="117"/>
      <c r="AE80" s="117"/>
      <c r="AF80" s="117"/>
      <c r="AG80" s="117"/>
      <c r="AH80" s="111" t="str">
        <f aca="false">IF(B80&lt;&gt;"",SUMIF(D$12:AG$12,"TLA",D80:AG80),"")</f>
        <v/>
      </c>
      <c r="AI80" s="112" t="str">
        <f aca="false">IF(B80&lt;&gt;"",SUMIF(D$12:AG$12,"AT",D80:AG80),"")</f>
        <v/>
      </c>
      <c r="AJ80" s="117"/>
      <c r="AK80" s="117"/>
      <c r="AL80" s="117"/>
      <c r="AM80" s="117"/>
      <c r="AN80" s="117"/>
      <c r="AO80" s="117"/>
      <c r="AP80" s="117"/>
      <c r="AQ80" s="117"/>
      <c r="AR80" s="117"/>
      <c r="AS80" s="117"/>
      <c r="AT80" s="117"/>
      <c r="AU80" s="117"/>
      <c r="AV80" s="117"/>
      <c r="AW80" s="117"/>
      <c r="AX80" s="117"/>
      <c r="AY80" s="117"/>
      <c r="AZ80" s="117"/>
      <c r="BA80" s="117"/>
      <c r="BB80" s="117"/>
      <c r="BC80" s="117"/>
      <c r="BD80" s="117"/>
      <c r="BE80" s="117"/>
      <c r="BF80" s="117"/>
      <c r="BG80" s="117"/>
      <c r="BH80" s="117"/>
      <c r="BI80" s="117"/>
      <c r="BJ80" s="117"/>
      <c r="BK80" s="117"/>
      <c r="BL80" s="117"/>
      <c r="BM80" s="117"/>
      <c r="BN80" s="111" t="str">
        <f aca="false">IF(B80&lt;&gt;"", SUMIF(AJ$12:BM$12,"TLA",AJ80:BM80), "")</f>
        <v/>
      </c>
      <c r="BO80" s="112" t="str">
        <f aca="false">IF(B80&lt;&gt;"", SUMIF(AJ$12:BM$12,"AT",AJ80:BM80), "")</f>
        <v/>
      </c>
      <c r="BP80" s="113"/>
      <c r="BQ80" s="113"/>
      <c r="BR80" s="113"/>
      <c r="BS80" s="113"/>
      <c r="BT80" s="113"/>
      <c r="BU80" s="113"/>
      <c r="BV80" s="113"/>
      <c r="BW80" s="113"/>
      <c r="BX80" s="113"/>
      <c r="BY80" s="113"/>
      <c r="BZ80" s="113"/>
      <c r="CA80" s="117"/>
      <c r="CB80" s="117"/>
      <c r="CC80" s="117"/>
      <c r="CD80" s="117"/>
      <c r="CE80" s="117"/>
      <c r="CF80" s="117"/>
      <c r="CG80" s="117"/>
      <c r="CH80" s="117"/>
      <c r="CI80" s="117"/>
      <c r="CJ80" s="117"/>
      <c r="CK80" s="117"/>
      <c r="CL80" s="117"/>
      <c r="CM80" s="117"/>
      <c r="CN80" s="117"/>
      <c r="CO80" s="117"/>
      <c r="CP80" s="117"/>
      <c r="CQ80" s="117"/>
      <c r="CR80" s="117"/>
      <c r="CS80" s="117"/>
      <c r="CT80" s="111" t="str">
        <f aca="false">IF(B80&lt;&gt;"",SUMIF(BP$12:CS$12,"TLA",BP80:CS80), "")</f>
        <v/>
      </c>
      <c r="CU80" s="112" t="str">
        <f aca="false">IF(B80&lt;&gt;"",SUMIF(BP$12:CS$12,"AT",BP80:CS80), "")</f>
        <v/>
      </c>
      <c r="CV80" s="114" t="str">
        <f aca="false">IF(B80&lt;&gt;"",IFERROR(SUMIF(D$14:CS$14, "CLO1", D80:CS80)/'Grade computation'!I$4,""),"")</f>
        <v/>
      </c>
      <c r="CW80" s="115" t="str">
        <f aca="false">IF(CV80="","",IF(CV80&gt;=B$10,"Y","N"))</f>
        <v/>
      </c>
      <c r="CX80" s="115" t="str">
        <f aca="false">IF(CV80="","",IF(CV80&lt;50%,1,IF(AND(CV80&gt;=50%,CV80&lt;B$10),2,IF(CV80&gt;=B$10,3))))</f>
        <v/>
      </c>
      <c r="CY80" s="114" t="str">
        <f aca="false">IF(B80&lt;&gt;"",IFERROR(IF((SUMIF(D$14:CS$14,"CLO2",D80:CS80)/'Grade computation'!I$5)=0,0,(SUMIF(D$14:CS$14,"CLO2",D80:CS80)/'Grade computation'!I$5)),""),"")</f>
        <v/>
      </c>
      <c r="CZ80" s="115" t="str">
        <f aca="false">IF(CY80="","",IF(CY80&gt;=B$10,"Y","N"))</f>
        <v/>
      </c>
      <c r="DA80" s="115" t="str">
        <f aca="false">IF(CY80="","",IF(CY80&lt;50%,1,IF(AND(CY80&gt;=50%,CY80&lt;B$10),2,IF(CY80&gt;=B$10,3))))</f>
        <v/>
      </c>
      <c r="DB80" s="114" t="str">
        <f aca="false">IF(B80&lt;&gt;"",IFERROR(IF((SUMIF(D$14:CS$14,"CLO3",D80:CS80)/'Grade computation'!I$6)=0,0,(SUMIF(D$14:CS$14,"CLO3",D80:CS80)/'Grade computation'!I$6)),""),"")</f>
        <v/>
      </c>
      <c r="DC80" s="115" t="str">
        <f aca="false">IF(DB80="","",IF(DB80&gt;=B$10,"Y","N"))</f>
        <v/>
      </c>
      <c r="DD80" s="115" t="str">
        <f aca="false">IF(DB80="","",IF(DB80&lt;50%,1,IF(AND(DB80&gt;=50%,DB80&lt;B$10),2,IF(DB80&gt;=B$10,3))))</f>
        <v/>
      </c>
      <c r="DE80" s="114" t="str">
        <f aca="false">IF(B80&lt;&gt;"",IFERROR(SUMIF(D$14:CS$14,"CLO4",D80:CS80)/'Grade computation'!I$7,""),"")</f>
        <v/>
      </c>
      <c r="DF80" s="115" t="str">
        <f aca="false">IF(DE80="","",IF(DE80&gt;=B$10,"Y","N"))</f>
        <v/>
      </c>
      <c r="DG80" s="115" t="str">
        <f aca="false">IF(DE80="","",IF(DE80&lt;50%,1,IF(AND(DE80&gt;=50%,DE80&lt;B$10),2,IF(DE80&gt;=B$10,3))))</f>
        <v/>
      </c>
      <c r="DH80" s="114" t="str">
        <f aca="false">IF(B80&lt;&gt;"",IFERROR(IF((SUMIF(D$14:CS$14,"CLO5",D80:CS80)/'Grade computation'!I$8)=0,0,(SUMIF(D$14:CS$14,"CLO5",D80:CS80)/'Grade computation'!I$8)),""),"")</f>
        <v/>
      </c>
      <c r="DI80" s="115" t="str">
        <f aca="false">IF(DH80="","",IF(DH80&gt;=B$10,"Y","N"))</f>
        <v/>
      </c>
      <c r="DJ80" s="115" t="str">
        <f aca="false">IF(DH80="","",IF(DH80&lt;50%,1,IF(AND(DH80&gt;=50%,DH80&lt;B$10),2,IF(DH80&gt;=B$10,3))))</f>
        <v/>
      </c>
      <c r="DK80" s="114" t="str">
        <f aca="false">IF(B80&lt;&gt;"",IFERROR(IF((SUMIF(D$14:CS$14,"CLO6",D80:CS80)/'Grade computation'!I$9)=0,0,(SUMIF(D$14:CS$14,"CLO6",D80:CS80)/'Grade computation'!I$9)),""),"")</f>
        <v/>
      </c>
      <c r="DL80" s="115" t="str">
        <f aca="false">IF(DK80="","",IF(DK80&gt;=B$10,"Y","N"))</f>
        <v/>
      </c>
      <c r="DM80" s="115" t="str">
        <f aca="false">IF(DK80="","",IF(DK80&lt;50%,1,IF(AND(DK80&gt;=50%,DK80&lt;B$10),2,IF(DK80&gt;=B$10,3))))</f>
        <v/>
      </c>
      <c r="DN80" s="114" t="str">
        <f aca="false">IF(B80&lt;&gt;"",IFERROR(IF((SUMIF(D$14:CS$14,"CLO7",D80:CS80)/'Grade computation'!I$10)=0,0,(SUMIF(D$14:CS$14,"CLO7",D80:CS80)/'Grade computation'!I$10)),""),"")</f>
        <v/>
      </c>
      <c r="DO80" s="115" t="str">
        <f aca="false">IF(DN80="","",IF(DN80&gt;=B$10,"Y","N"))</f>
        <v/>
      </c>
      <c r="DP80" s="115" t="str">
        <f aca="false">IF(DN80="","",IF(DN80&lt;50%,1,IF(AND(DN80&gt;=50%,DN80&lt;B$10),2,IF(DN80&gt;=B$10,3))))</f>
        <v/>
      </c>
      <c r="DQ80" s="114" t="str">
        <f aca="false">IF(B80&lt;&gt;"",IFERROR(IF((SUMIF(D$14:CS$14,"CLO8",D80:CS80)/'Grade computation'!I$11)=0,0,(SUMIF(D$14:CS$14,"CLO8",D80:CS80)/'Grade computation'!I$11)),""),"")</f>
        <v/>
      </c>
      <c r="DR80" s="115" t="str">
        <f aca="false">IF(DQ80="","",IF(DQ80&gt;=B$10,"Y","N"))</f>
        <v/>
      </c>
      <c r="DS80" s="115" t="str">
        <f aca="false">IF(DQ80="","",IF(DQ80&lt;50%,1,IF(AND(DQ80&gt;=50%,DQ80&lt;B$10),2,IF(DQ80&gt;=B$10,3))))</f>
        <v/>
      </c>
      <c r="DT80" s="114" t="str">
        <f aca="false">IF(B80&lt;&gt;"",IFERROR(IF((SUMIF(D$14:CS$14,"CLO9",D80:CS80)/'Grade computation'!I$12)=0,0,(SUMIF(D$14:CS$14,"CLO9",D80:CS80)/'Grade computation'!I$12)),""),"")</f>
        <v/>
      </c>
      <c r="DU80" s="115" t="str">
        <f aca="false">IF(DT80="","",IF(DT80&gt;=B$10,"Y","N"))</f>
        <v/>
      </c>
      <c r="DV80" s="115" t="str">
        <f aca="false">IF(DT80="","",IF(DT80&lt;50%,1,IF(AND(DT80&gt;=50%,DT80&lt;B$10),2,IF(DT80&gt;=B$10,3))))</f>
        <v/>
      </c>
      <c r="DW80" s="114" t="str">
        <f aca="false">IF(B80&lt;&gt;"",IFERROR(IF((SUMIF(D$14:CS$14,"CLO10",D80:CS80)/'Grade computation'!I$13)=0,0,(SUMIF(D$14:CS$14,"CLO10",D80:CS80)/'Grade computation'!I$13)),""),"")</f>
        <v/>
      </c>
      <c r="DX80" s="115" t="str">
        <f aca="false">IF(DW80="","",IF(DW80&gt;=B$10,"Y","N"))</f>
        <v/>
      </c>
      <c r="DY80" s="115" t="str">
        <f aca="false">IF(DW80="","",IF(DW80&lt;50%,1,IF(AND(DW80&gt;=50%,DW80&lt;B$10),2,IF(DW80&gt;=B$10,3))))</f>
        <v/>
      </c>
      <c r="DZ80" s="13"/>
      <c r="EA80" s="13"/>
    </row>
    <row r="81" customFormat="false" ht="15.75" hidden="false" customHeight="true" outlineLevel="0" collapsed="false">
      <c r="A81" s="118"/>
      <c r="B81" s="119"/>
      <c r="C81" s="117"/>
      <c r="D81" s="117"/>
      <c r="E81" s="117"/>
      <c r="F81" s="117"/>
      <c r="G81" s="117"/>
      <c r="H81" s="117"/>
      <c r="I81" s="117"/>
      <c r="J81" s="117"/>
      <c r="K81" s="117"/>
      <c r="L81" s="117"/>
      <c r="M81" s="117"/>
      <c r="N81" s="117"/>
      <c r="O81" s="117"/>
      <c r="P81" s="117"/>
      <c r="Q81" s="117"/>
      <c r="R81" s="117"/>
      <c r="S81" s="117"/>
      <c r="T81" s="117"/>
      <c r="U81" s="117"/>
      <c r="V81" s="117"/>
      <c r="W81" s="117"/>
      <c r="X81" s="117"/>
      <c r="Y81" s="117"/>
      <c r="Z81" s="117"/>
      <c r="AA81" s="117"/>
      <c r="AB81" s="117"/>
      <c r="AC81" s="117"/>
      <c r="AD81" s="117"/>
      <c r="AE81" s="117"/>
      <c r="AF81" s="117"/>
      <c r="AG81" s="117"/>
      <c r="AH81" s="111" t="str">
        <f aca="false">IF(B81&lt;&gt;"",SUMIF(D$12:AG$12,"TLA",D81:AG81),"")</f>
        <v/>
      </c>
      <c r="AI81" s="112" t="str">
        <f aca="false">IF(B81&lt;&gt;"",SUMIF(D$12:AG$12,"AT",D81:AG81),"")</f>
        <v/>
      </c>
      <c r="AJ81" s="117"/>
      <c r="AK81" s="117"/>
      <c r="AL81" s="117"/>
      <c r="AM81" s="117"/>
      <c r="AN81" s="117"/>
      <c r="AO81" s="117"/>
      <c r="AP81" s="117"/>
      <c r="AQ81" s="117"/>
      <c r="AR81" s="117"/>
      <c r="AS81" s="117"/>
      <c r="AT81" s="117"/>
      <c r="AU81" s="117"/>
      <c r="AV81" s="117"/>
      <c r="AW81" s="117"/>
      <c r="AX81" s="117"/>
      <c r="AY81" s="117"/>
      <c r="AZ81" s="117"/>
      <c r="BA81" s="117"/>
      <c r="BB81" s="117"/>
      <c r="BC81" s="117"/>
      <c r="BD81" s="117"/>
      <c r="BE81" s="117"/>
      <c r="BF81" s="117"/>
      <c r="BG81" s="117"/>
      <c r="BH81" s="117"/>
      <c r="BI81" s="117"/>
      <c r="BJ81" s="117"/>
      <c r="BK81" s="117"/>
      <c r="BL81" s="117"/>
      <c r="BM81" s="117"/>
      <c r="BN81" s="111" t="str">
        <f aca="false">IF(B81&lt;&gt;"", SUMIF(AJ$12:BM$12,"TLA",AJ81:BM81), "")</f>
        <v/>
      </c>
      <c r="BO81" s="112" t="str">
        <f aca="false">IF(B81&lt;&gt;"", SUMIF(AJ$12:BM$12,"AT",AJ81:BM81), "")</f>
        <v/>
      </c>
      <c r="BP81" s="113"/>
      <c r="BQ81" s="113"/>
      <c r="BR81" s="113"/>
      <c r="BS81" s="113"/>
      <c r="BT81" s="113"/>
      <c r="BU81" s="113"/>
      <c r="BV81" s="113"/>
      <c r="BW81" s="113"/>
      <c r="BX81" s="113"/>
      <c r="BY81" s="113"/>
      <c r="BZ81" s="113"/>
      <c r="CA81" s="117"/>
      <c r="CB81" s="117"/>
      <c r="CC81" s="117"/>
      <c r="CD81" s="117"/>
      <c r="CE81" s="117"/>
      <c r="CF81" s="117"/>
      <c r="CG81" s="117"/>
      <c r="CH81" s="117"/>
      <c r="CI81" s="117"/>
      <c r="CJ81" s="117"/>
      <c r="CK81" s="117"/>
      <c r="CL81" s="117"/>
      <c r="CM81" s="117"/>
      <c r="CN81" s="117"/>
      <c r="CO81" s="117"/>
      <c r="CP81" s="117"/>
      <c r="CQ81" s="117"/>
      <c r="CR81" s="117"/>
      <c r="CS81" s="117"/>
      <c r="CT81" s="111" t="str">
        <f aca="false">IF(B81&lt;&gt;"",SUMIF(BP$12:CS$12,"TLA",BP81:CS81), "")</f>
        <v/>
      </c>
      <c r="CU81" s="112" t="str">
        <f aca="false">IF(B81&lt;&gt;"",SUMIF(BP$12:CS$12,"AT",BP81:CS81), "")</f>
        <v/>
      </c>
      <c r="CV81" s="114" t="str">
        <f aca="false">IF(B81&lt;&gt;"",IFERROR(SUMIF(D$14:CS$14, "CLO1", D81:CS81)/'Grade computation'!I$4,""),"")</f>
        <v/>
      </c>
      <c r="CW81" s="115" t="str">
        <f aca="false">IF(CV81="","",IF(CV81&gt;=B$10,"Y","N"))</f>
        <v/>
      </c>
      <c r="CX81" s="115" t="str">
        <f aca="false">IF(CV81="","",IF(CV81&lt;50%,1,IF(AND(CV81&gt;=50%,CV81&lt;B$10),2,IF(CV81&gt;=B$10,3))))</f>
        <v/>
      </c>
      <c r="CY81" s="114" t="str">
        <f aca="false">IF(B81&lt;&gt;"",IFERROR(IF((SUMIF(D$14:CS$14,"CLO2",D81:CS81)/'Grade computation'!I$5)=0,0,(SUMIF(D$14:CS$14,"CLO2",D81:CS81)/'Grade computation'!I$5)),""),"")</f>
        <v/>
      </c>
      <c r="CZ81" s="115" t="str">
        <f aca="false">IF(CY81="","",IF(CY81&gt;=B$10,"Y","N"))</f>
        <v/>
      </c>
      <c r="DA81" s="115" t="str">
        <f aca="false">IF(CY81="","",IF(CY81&lt;50%,1,IF(AND(CY81&gt;=50%,CY81&lt;B$10),2,IF(CY81&gt;=B$10,3))))</f>
        <v/>
      </c>
      <c r="DB81" s="114" t="str">
        <f aca="false">IF(B81&lt;&gt;"",IFERROR(IF((SUMIF(D$14:CS$14,"CLO3",D81:CS81)/'Grade computation'!I$6)=0,0,(SUMIF(D$14:CS$14,"CLO3",D81:CS81)/'Grade computation'!I$6)),""),"")</f>
        <v/>
      </c>
      <c r="DC81" s="115" t="str">
        <f aca="false">IF(DB81="","",IF(DB81&gt;=B$10,"Y","N"))</f>
        <v/>
      </c>
      <c r="DD81" s="115" t="str">
        <f aca="false">IF(DB81="","",IF(DB81&lt;50%,1,IF(AND(DB81&gt;=50%,DB81&lt;B$10),2,IF(DB81&gt;=B$10,3))))</f>
        <v/>
      </c>
      <c r="DE81" s="114" t="str">
        <f aca="false">IF(B81&lt;&gt;"",IFERROR(SUMIF(D$14:CS$14,"CLO4",D81:CS81)/'Grade computation'!I$7,""),"")</f>
        <v/>
      </c>
      <c r="DF81" s="115" t="str">
        <f aca="false">IF(DE81="","",IF(DE81&gt;=B$10,"Y","N"))</f>
        <v/>
      </c>
      <c r="DG81" s="115" t="str">
        <f aca="false">IF(DE81="","",IF(DE81&lt;50%,1,IF(AND(DE81&gt;=50%,DE81&lt;B$10),2,IF(DE81&gt;=B$10,3))))</f>
        <v/>
      </c>
      <c r="DH81" s="114" t="str">
        <f aca="false">IF(B81&lt;&gt;"",IFERROR(IF((SUMIF(D$14:CS$14,"CLO5",D81:CS81)/'Grade computation'!I$8)=0,0,(SUMIF(D$14:CS$14,"CLO5",D81:CS81)/'Grade computation'!I$8)),""),"")</f>
        <v/>
      </c>
      <c r="DI81" s="115" t="str">
        <f aca="false">IF(DH81="","",IF(DH81&gt;=B$10,"Y","N"))</f>
        <v/>
      </c>
      <c r="DJ81" s="115" t="str">
        <f aca="false">IF(DH81="","",IF(DH81&lt;50%,1,IF(AND(DH81&gt;=50%,DH81&lt;B$10),2,IF(DH81&gt;=B$10,3))))</f>
        <v/>
      </c>
      <c r="DK81" s="114" t="str">
        <f aca="false">IF(B81&lt;&gt;"",IFERROR(IF((SUMIF(D$14:CS$14,"CLO6",D81:CS81)/'Grade computation'!I$9)=0,0,(SUMIF(D$14:CS$14,"CLO6",D81:CS81)/'Grade computation'!I$9)),""),"")</f>
        <v/>
      </c>
      <c r="DL81" s="115" t="str">
        <f aca="false">IF(DK81="","",IF(DK81&gt;=B$10,"Y","N"))</f>
        <v/>
      </c>
      <c r="DM81" s="115" t="str">
        <f aca="false">IF(DK81="","",IF(DK81&lt;50%,1,IF(AND(DK81&gt;=50%,DK81&lt;B$10),2,IF(DK81&gt;=B$10,3))))</f>
        <v/>
      </c>
      <c r="DN81" s="114" t="str">
        <f aca="false">IF(B81&lt;&gt;"",IFERROR(IF((SUMIF(D$14:CS$14,"CLO7",D81:CS81)/'Grade computation'!I$10)=0,0,(SUMIF(D$14:CS$14,"CLO7",D81:CS81)/'Grade computation'!I$10)),""),"")</f>
        <v/>
      </c>
      <c r="DO81" s="115" t="str">
        <f aca="false">IF(DN81="","",IF(DN81&gt;=B$10,"Y","N"))</f>
        <v/>
      </c>
      <c r="DP81" s="115" t="str">
        <f aca="false">IF(DN81="","",IF(DN81&lt;50%,1,IF(AND(DN81&gt;=50%,DN81&lt;B$10),2,IF(DN81&gt;=B$10,3))))</f>
        <v/>
      </c>
      <c r="DQ81" s="114" t="str">
        <f aca="false">IF(B81&lt;&gt;"",IFERROR(IF((SUMIF(D$14:CS$14,"CLO8",D81:CS81)/'Grade computation'!I$11)=0,0,(SUMIF(D$14:CS$14,"CLO8",D81:CS81)/'Grade computation'!I$11)),""),"")</f>
        <v/>
      </c>
      <c r="DR81" s="115" t="str">
        <f aca="false">IF(DQ81="","",IF(DQ81&gt;=B$10,"Y","N"))</f>
        <v/>
      </c>
      <c r="DS81" s="115" t="str">
        <f aca="false">IF(DQ81="","",IF(DQ81&lt;50%,1,IF(AND(DQ81&gt;=50%,DQ81&lt;B$10),2,IF(DQ81&gt;=B$10,3))))</f>
        <v/>
      </c>
      <c r="DT81" s="114" t="str">
        <f aca="false">IF(B81&lt;&gt;"",IFERROR(IF((SUMIF(D$14:CS$14,"CLO9",D81:CS81)/'Grade computation'!I$12)=0,0,(SUMIF(D$14:CS$14,"CLO9",D81:CS81)/'Grade computation'!I$12)),""),"")</f>
        <v/>
      </c>
      <c r="DU81" s="115" t="str">
        <f aca="false">IF(DT81="","",IF(DT81&gt;=B$10,"Y","N"))</f>
        <v/>
      </c>
      <c r="DV81" s="115" t="str">
        <f aca="false">IF(DT81="","",IF(DT81&lt;50%,1,IF(AND(DT81&gt;=50%,DT81&lt;B$10),2,IF(DT81&gt;=B$10,3))))</f>
        <v/>
      </c>
      <c r="DW81" s="114" t="str">
        <f aca="false">IF(B81&lt;&gt;"",IFERROR(IF((SUMIF(D$14:CS$14,"CLO10",D81:CS81)/'Grade computation'!I$13)=0,0,(SUMIF(D$14:CS$14,"CLO10",D81:CS81)/'Grade computation'!I$13)),""),"")</f>
        <v/>
      </c>
      <c r="DX81" s="115" t="str">
        <f aca="false">IF(DW81="","",IF(DW81&gt;=B$10,"Y","N"))</f>
        <v/>
      </c>
      <c r="DY81" s="115" t="str">
        <f aca="false">IF(DW81="","",IF(DW81&lt;50%,1,IF(AND(DW81&gt;=50%,DW81&lt;B$10),2,IF(DW81&gt;=B$10,3))))</f>
        <v/>
      </c>
      <c r="DZ81" s="13"/>
      <c r="EA81" s="13"/>
    </row>
    <row r="82" customFormat="false" ht="15.75" hidden="false" customHeight="true" outlineLevel="0" collapsed="false">
      <c r="A82" s="118"/>
      <c r="B82" s="119"/>
      <c r="C82" s="117"/>
      <c r="D82" s="117"/>
      <c r="E82" s="117"/>
      <c r="F82" s="117"/>
      <c r="G82" s="117"/>
      <c r="H82" s="117"/>
      <c r="I82" s="117"/>
      <c r="J82" s="117"/>
      <c r="K82" s="117"/>
      <c r="L82" s="117"/>
      <c r="M82" s="117"/>
      <c r="N82" s="117"/>
      <c r="O82" s="117"/>
      <c r="P82" s="117"/>
      <c r="Q82" s="117"/>
      <c r="R82" s="117"/>
      <c r="S82" s="117"/>
      <c r="T82" s="117"/>
      <c r="U82" s="117"/>
      <c r="V82" s="117"/>
      <c r="W82" s="117"/>
      <c r="X82" s="117"/>
      <c r="Y82" s="117"/>
      <c r="Z82" s="117"/>
      <c r="AA82" s="117"/>
      <c r="AB82" s="117"/>
      <c r="AC82" s="117"/>
      <c r="AD82" s="117"/>
      <c r="AE82" s="117"/>
      <c r="AF82" s="117"/>
      <c r="AG82" s="117"/>
      <c r="AH82" s="111" t="str">
        <f aca="false">IF(B82&lt;&gt;"",SUMIF(D$12:AG$12,"TLA",D82:AG82),"")</f>
        <v/>
      </c>
      <c r="AI82" s="112" t="str">
        <f aca="false">IF(B82&lt;&gt;"",SUMIF(D$12:AG$12,"AT",D82:AG82),"")</f>
        <v/>
      </c>
      <c r="AJ82" s="117"/>
      <c r="AK82" s="117"/>
      <c r="AL82" s="117"/>
      <c r="AM82" s="117"/>
      <c r="AN82" s="117"/>
      <c r="AO82" s="117"/>
      <c r="AP82" s="117"/>
      <c r="AQ82" s="117"/>
      <c r="AR82" s="117"/>
      <c r="AS82" s="117"/>
      <c r="AT82" s="117"/>
      <c r="AU82" s="117"/>
      <c r="AV82" s="117"/>
      <c r="AW82" s="117"/>
      <c r="AX82" s="117"/>
      <c r="AY82" s="117"/>
      <c r="AZ82" s="117"/>
      <c r="BA82" s="117"/>
      <c r="BB82" s="117"/>
      <c r="BC82" s="117"/>
      <c r="BD82" s="117"/>
      <c r="BE82" s="117"/>
      <c r="BF82" s="117"/>
      <c r="BG82" s="117"/>
      <c r="BH82" s="117"/>
      <c r="BI82" s="117"/>
      <c r="BJ82" s="117"/>
      <c r="BK82" s="117"/>
      <c r="BL82" s="117"/>
      <c r="BM82" s="117"/>
      <c r="BN82" s="111" t="str">
        <f aca="false">IF(B82&lt;&gt;"", SUMIF(AJ$12:BM$12,"TLA",AJ82:BM82), "")</f>
        <v/>
      </c>
      <c r="BO82" s="112" t="str">
        <f aca="false">IF(B82&lt;&gt;"", SUMIF(AJ$12:BM$12,"AT",AJ82:BM82), "")</f>
        <v/>
      </c>
      <c r="BP82" s="113"/>
      <c r="BQ82" s="113"/>
      <c r="BR82" s="113"/>
      <c r="BS82" s="113"/>
      <c r="BT82" s="113"/>
      <c r="BU82" s="113"/>
      <c r="BV82" s="113"/>
      <c r="BW82" s="113"/>
      <c r="BX82" s="113"/>
      <c r="BY82" s="113"/>
      <c r="BZ82" s="113"/>
      <c r="CA82" s="117"/>
      <c r="CB82" s="117"/>
      <c r="CC82" s="117"/>
      <c r="CD82" s="117"/>
      <c r="CE82" s="117"/>
      <c r="CF82" s="117"/>
      <c r="CG82" s="117"/>
      <c r="CH82" s="117"/>
      <c r="CI82" s="117"/>
      <c r="CJ82" s="117"/>
      <c r="CK82" s="117"/>
      <c r="CL82" s="117"/>
      <c r="CM82" s="117"/>
      <c r="CN82" s="117"/>
      <c r="CO82" s="117"/>
      <c r="CP82" s="117"/>
      <c r="CQ82" s="117"/>
      <c r="CR82" s="117"/>
      <c r="CS82" s="117"/>
      <c r="CT82" s="111" t="str">
        <f aca="false">IF(B82&lt;&gt;"",SUMIF(BP$12:CS$12,"TLA",BP82:CS82), "")</f>
        <v/>
      </c>
      <c r="CU82" s="112" t="str">
        <f aca="false">IF(B82&lt;&gt;"",SUMIF(BP$12:CS$12,"AT",BP82:CS82), "")</f>
        <v/>
      </c>
      <c r="CV82" s="114" t="str">
        <f aca="false">IF(B82&lt;&gt;"",IFERROR(SUMIF(D$14:CS$14, "CLO1", D82:CS82)/'Grade computation'!I$4,""),"")</f>
        <v/>
      </c>
      <c r="CW82" s="115" t="str">
        <f aca="false">IF(CV82="","",IF(CV82&gt;=B$10,"Y","N"))</f>
        <v/>
      </c>
      <c r="CX82" s="115" t="str">
        <f aca="false">IF(CV82="","",IF(CV82&lt;50%,1,IF(AND(CV82&gt;=50%,CV82&lt;B$10),2,IF(CV82&gt;=B$10,3))))</f>
        <v/>
      </c>
      <c r="CY82" s="114" t="str">
        <f aca="false">IF(B82&lt;&gt;"",IFERROR(IF((SUMIF(D$14:CS$14,"CLO2",D82:CS82)/'Grade computation'!I$5)=0,0,(SUMIF(D$14:CS$14,"CLO2",D82:CS82)/'Grade computation'!I$5)),""),"")</f>
        <v/>
      </c>
      <c r="CZ82" s="115" t="str">
        <f aca="false">IF(CY82="","",IF(CY82&gt;=B$10,"Y","N"))</f>
        <v/>
      </c>
      <c r="DA82" s="115" t="str">
        <f aca="false">IF(CY82="","",IF(CY82&lt;50%,1,IF(AND(CY82&gt;=50%,CY82&lt;B$10),2,IF(CY82&gt;=B$10,3))))</f>
        <v/>
      </c>
      <c r="DB82" s="114" t="str">
        <f aca="false">IF(B82&lt;&gt;"",IFERROR(IF((SUMIF(D$14:CS$14,"CLO3",D82:CS82)/'Grade computation'!I$6)=0,0,(SUMIF(D$14:CS$14,"CLO3",D82:CS82)/'Grade computation'!I$6)),""),"")</f>
        <v/>
      </c>
      <c r="DC82" s="115" t="str">
        <f aca="false">IF(DB82="","",IF(DB82&gt;=B$10,"Y","N"))</f>
        <v/>
      </c>
      <c r="DD82" s="115" t="str">
        <f aca="false">IF(DB82="","",IF(DB82&lt;50%,1,IF(AND(DB82&gt;=50%,DB82&lt;B$10),2,IF(DB82&gt;=B$10,3))))</f>
        <v/>
      </c>
      <c r="DE82" s="114" t="str">
        <f aca="false">IF(B82&lt;&gt;"",IFERROR(SUMIF(D$14:CS$14,"CLO4",D82:CS82)/'Grade computation'!I$7,""),"")</f>
        <v/>
      </c>
      <c r="DF82" s="115" t="str">
        <f aca="false">IF(DE82="","",IF(DE82&gt;=B$10,"Y","N"))</f>
        <v/>
      </c>
      <c r="DG82" s="115" t="str">
        <f aca="false">IF(DE82="","",IF(DE82&lt;50%,1,IF(AND(DE82&gt;=50%,DE82&lt;B$10),2,IF(DE82&gt;=B$10,3))))</f>
        <v/>
      </c>
      <c r="DH82" s="114" t="str">
        <f aca="false">IF(B82&lt;&gt;"",IFERROR(IF((SUMIF(D$14:CS$14,"CLO5",D82:CS82)/'Grade computation'!I$8)=0,0,(SUMIF(D$14:CS$14,"CLO5",D82:CS82)/'Grade computation'!I$8)),""),"")</f>
        <v/>
      </c>
      <c r="DI82" s="115" t="str">
        <f aca="false">IF(DH82="","",IF(DH82&gt;=B$10,"Y","N"))</f>
        <v/>
      </c>
      <c r="DJ82" s="115" t="str">
        <f aca="false">IF(DH82="","",IF(DH82&lt;50%,1,IF(AND(DH82&gt;=50%,DH82&lt;B$10),2,IF(DH82&gt;=B$10,3))))</f>
        <v/>
      </c>
      <c r="DK82" s="114" t="str">
        <f aca="false">IF(B82&lt;&gt;"",IFERROR(IF((SUMIF(D$14:CS$14,"CLO6",D82:CS82)/'Grade computation'!I$9)=0,0,(SUMIF(D$14:CS$14,"CLO6",D82:CS82)/'Grade computation'!I$9)),""),"")</f>
        <v/>
      </c>
      <c r="DL82" s="115" t="str">
        <f aca="false">IF(DK82="","",IF(DK82&gt;=B$10,"Y","N"))</f>
        <v/>
      </c>
      <c r="DM82" s="115" t="str">
        <f aca="false">IF(DK82="","",IF(DK82&lt;50%,1,IF(AND(DK82&gt;=50%,DK82&lt;B$10),2,IF(DK82&gt;=B$10,3))))</f>
        <v/>
      </c>
      <c r="DN82" s="114" t="str">
        <f aca="false">IF(B82&lt;&gt;"",IFERROR(IF((SUMIF(D$14:CS$14,"CLO7",D82:CS82)/'Grade computation'!I$10)=0,0,(SUMIF(D$14:CS$14,"CLO7",D82:CS82)/'Grade computation'!I$10)),""),"")</f>
        <v/>
      </c>
      <c r="DO82" s="115" t="str">
        <f aca="false">IF(DN82="","",IF(DN82&gt;=B$10,"Y","N"))</f>
        <v/>
      </c>
      <c r="DP82" s="115" t="str">
        <f aca="false">IF(DN82="","",IF(DN82&lt;50%,1,IF(AND(DN82&gt;=50%,DN82&lt;B$10),2,IF(DN82&gt;=B$10,3))))</f>
        <v/>
      </c>
      <c r="DQ82" s="114" t="str">
        <f aca="false">IF(B82&lt;&gt;"",IFERROR(IF((SUMIF(D$14:CS$14,"CLO8",D82:CS82)/'Grade computation'!I$11)=0,0,(SUMIF(D$14:CS$14,"CLO8",D82:CS82)/'Grade computation'!I$11)),""),"")</f>
        <v/>
      </c>
      <c r="DR82" s="115" t="str">
        <f aca="false">IF(DQ82="","",IF(DQ82&gt;=B$10,"Y","N"))</f>
        <v/>
      </c>
      <c r="DS82" s="115" t="str">
        <f aca="false">IF(DQ82="","",IF(DQ82&lt;50%,1,IF(AND(DQ82&gt;=50%,DQ82&lt;B$10),2,IF(DQ82&gt;=B$10,3))))</f>
        <v/>
      </c>
      <c r="DT82" s="114" t="str">
        <f aca="false">IF(B82&lt;&gt;"",IFERROR(IF((SUMIF(D$14:CS$14,"CLO9",D82:CS82)/'Grade computation'!I$12)=0,0,(SUMIF(D$14:CS$14,"CLO9",D82:CS82)/'Grade computation'!I$12)),""),"")</f>
        <v/>
      </c>
      <c r="DU82" s="115" t="str">
        <f aca="false">IF(DT82="","",IF(DT82&gt;=B$10,"Y","N"))</f>
        <v/>
      </c>
      <c r="DV82" s="115" t="str">
        <f aca="false">IF(DT82="","",IF(DT82&lt;50%,1,IF(AND(DT82&gt;=50%,DT82&lt;B$10),2,IF(DT82&gt;=B$10,3))))</f>
        <v/>
      </c>
      <c r="DW82" s="114" t="str">
        <f aca="false">IF(B82&lt;&gt;"",IFERROR(IF((SUMIF(D$14:CS$14,"CLO10",D82:CS82)/'Grade computation'!I$13)=0,0,(SUMIF(D$14:CS$14,"CLO10",D82:CS82)/'Grade computation'!I$13)),""),"")</f>
        <v/>
      </c>
      <c r="DX82" s="115" t="str">
        <f aca="false">IF(DW82="","",IF(DW82&gt;=B$10,"Y","N"))</f>
        <v/>
      </c>
      <c r="DY82" s="115" t="str">
        <f aca="false">IF(DW82="","",IF(DW82&lt;50%,1,IF(AND(DW82&gt;=50%,DW82&lt;B$10),2,IF(DW82&gt;=B$10,3))))</f>
        <v/>
      </c>
      <c r="DZ82" s="13"/>
      <c r="EA82" s="13"/>
    </row>
    <row r="83" customFormat="false" ht="15.75" hidden="false" customHeight="true" outlineLevel="0" collapsed="false">
      <c r="A83" s="118"/>
      <c r="B83" s="119"/>
      <c r="C83" s="117"/>
      <c r="D83" s="117"/>
      <c r="E83" s="117"/>
      <c r="F83" s="117"/>
      <c r="G83" s="117"/>
      <c r="H83" s="117"/>
      <c r="I83" s="117"/>
      <c r="J83" s="117"/>
      <c r="K83" s="117"/>
      <c r="L83" s="117"/>
      <c r="M83" s="117"/>
      <c r="N83" s="117"/>
      <c r="O83" s="117"/>
      <c r="P83" s="117"/>
      <c r="Q83" s="117"/>
      <c r="R83" s="117"/>
      <c r="S83" s="117"/>
      <c r="T83" s="117"/>
      <c r="U83" s="117"/>
      <c r="V83" s="117"/>
      <c r="W83" s="117"/>
      <c r="X83" s="117"/>
      <c r="Y83" s="117"/>
      <c r="Z83" s="117"/>
      <c r="AA83" s="117"/>
      <c r="AB83" s="117"/>
      <c r="AC83" s="117"/>
      <c r="AD83" s="117"/>
      <c r="AE83" s="117"/>
      <c r="AF83" s="117"/>
      <c r="AG83" s="117"/>
      <c r="AH83" s="111" t="str">
        <f aca="false">IF(B83&lt;&gt;"",SUMIF(D$12:AG$12,"TLA",D83:AG83),"")</f>
        <v/>
      </c>
      <c r="AI83" s="112" t="str">
        <f aca="false">IF(B83&lt;&gt;"",SUMIF(D$12:AG$12,"AT",D83:AG83),"")</f>
        <v/>
      </c>
      <c r="AJ83" s="117"/>
      <c r="AK83" s="117"/>
      <c r="AL83" s="117"/>
      <c r="AM83" s="117"/>
      <c r="AN83" s="117"/>
      <c r="AO83" s="117"/>
      <c r="AP83" s="117"/>
      <c r="AQ83" s="117"/>
      <c r="AR83" s="117"/>
      <c r="AS83" s="117"/>
      <c r="AT83" s="117"/>
      <c r="AU83" s="117"/>
      <c r="AV83" s="117"/>
      <c r="AW83" s="117"/>
      <c r="AX83" s="117"/>
      <c r="AY83" s="117"/>
      <c r="AZ83" s="117"/>
      <c r="BA83" s="117"/>
      <c r="BB83" s="117"/>
      <c r="BC83" s="117"/>
      <c r="BD83" s="117"/>
      <c r="BE83" s="117"/>
      <c r="BF83" s="117"/>
      <c r="BG83" s="117"/>
      <c r="BH83" s="117"/>
      <c r="BI83" s="117"/>
      <c r="BJ83" s="117"/>
      <c r="BK83" s="117"/>
      <c r="BL83" s="117"/>
      <c r="BM83" s="117"/>
      <c r="BN83" s="111" t="str">
        <f aca="false">IF(B83&lt;&gt;"", SUMIF(AJ$12:BM$12,"TLA",AJ83:BM83), "")</f>
        <v/>
      </c>
      <c r="BO83" s="112" t="str">
        <f aca="false">IF(B83&lt;&gt;"", SUMIF(AJ$12:BM$12,"AT",AJ83:BM83), "")</f>
        <v/>
      </c>
      <c r="BP83" s="113"/>
      <c r="BQ83" s="113"/>
      <c r="BR83" s="113"/>
      <c r="BS83" s="113"/>
      <c r="BT83" s="113"/>
      <c r="BU83" s="113"/>
      <c r="BV83" s="113"/>
      <c r="BW83" s="113"/>
      <c r="BX83" s="113"/>
      <c r="BY83" s="113"/>
      <c r="BZ83" s="113"/>
      <c r="CA83" s="117"/>
      <c r="CB83" s="117"/>
      <c r="CC83" s="117"/>
      <c r="CD83" s="117"/>
      <c r="CE83" s="117"/>
      <c r="CF83" s="117"/>
      <c r="CG83" s="117"/>
      <c r="CH83" s="117"/>
      <c r="CI83" s="117"/>
      <c r="CJ83" s="117"/>
      <c r="CK83" s="117"/>
      <c r="CL83" s="117"/>
      <c r="CM83" s="117"/>
      <c r="CN83" s="117"/>
      <c r="CO83" s="117"/>
      <c r="CP83" s="117"/>
      <c r="CQ83" s="117"/>
      <c r="CR83" s="117"/>
      <c r="CS83" s="117"/>
      <c r="CT83" s="111" t="str">
        <f aca="false">IF(B83&lt;&gt;"",SUMIF(BP$12:CS$12,"TLA",BP83:CS83), "")</f>
        <v/>
      </c>
      <c r="CU83" s="112" t="str">
        <f aca="false">IF(B83&lt;&gt;"",SUMIF(BP$12:CS$12,"AT",BP83:CS83), "")</f>
        <v/>
      </c>
      <c r="CV83" s="114" t="str">
        <f aca="false">IF(B83&lt;&gt;"",IFERROR(SUMIF(D$14:CS$14, "CLO1", D83:CS83)/'Grade computation'!I$4,""),"")</f>
        <v/>
      </c>
      <c r="CW83" s="115" t="str">
        <f aca="false">IF(CV83="","",IF(CV83&gt;=B$10,"Y","N"))</f>
        <v/>
      </c>
      <c r="CX83" s="115" t="str">
        <f aca="false">IF(CV83="","",IF(CV83&lt;50%,1,IF(AND(CV83&gt;=50%,CV83&lt;B$10),2,IF(CV83&gt;=B$10,3))))</f>
        <v/>
      </c>
      <c r="CY83" s="114" t="str">
        <f aca="false">IF(B83&lt;&gt;"",IFERROR(IF((SUMIF(D$14:CS$14,"CLO2",D83:CS83)/'Grade computation'!I$5)=0,0,(SUMIF(D$14:CS$14,"CLO2",D83:CS83)/'Grade computation'!I$5)),""),"")</f>
        <v/>
      </c>
      <c r="CZ83" s="115" t="str">
        <f aca="false">IF(CY83="","",IF(CY83&gt;=B$10,"Y","N"))</f>
        <v/>
      </c>
      <c r="DA83" s="115" t="str">
        <f aca="false">IF(CY83="","",IF(CY83&lt;50%,1,IF(AND(CY83&gt;=50%,CY83&lt;B$10),2,IF(CY83&gt;=B$10,3))))</f>
        <v/>
      </c>
      <c r="DB83" s="114" t="str">
        <f aca="false">IF(B83&lt;&gt;"",IFERROR(IF((SUMIF(D$14:CS$14,"CLO3",D83:CS83)/'Grade computation'!I$6)=0,0,(SUMIF(D$14:CS$14,"CLO3",D83:CS83)/'Grade computation'!I$6)),""),"")</f>
        <v/>
      </c>
      <c r="DC83" s="115" t="str">
        <f aca="false">IF(DB83="","",IF(DB83&gt;=B$10,"Y","N"))</f>
        <v/>
      </c>
      <c r="DD83" s="115" t="str">
        <f aca="false">IF(DB83="","",IF(DB83&lt;50%,1,IF(AND(DB83&gt;=50%,DB83&lt;B$10),2,IF(DB83&gt;=B$10,3))))</f>
        <v/>
      </c>
      <c r="DE83" s="114" t="str">
        <f aca="false">IF(B83&lt;&gt;"",IFERROR(SUMIF(D$14:CS$14,"CLO4",D83:CS83)/'Grade computation'!I$7,""),"")</f>
        <v/>
      </c>
      <c r="DF83" s="115" t="str">
        <f aca="false">IF(DE83="","",IF(DE83&gt;=B$10,"Y","N"))</f>
        <v/>
      </c>
      <c r="DG83" s="115" t="str">
        <f aca="false">IF(DE83="","",IF(DE83&lt;50%,1,IF(AND(DE83&gt;=50%,DE83&lt;B$10),2,IF(DE83&gt;=B$10,3))))</f>
        <v/>
      </c>
      <c r="DH83" s="114" t="str">
        <f aca="false">IF(B83&lt;&gt;"",IFERROR(IF((SUMIF(D$14:CS$14,"CLO5",D83:CS83)/'Grade computation'!I$8)=0,0,(SUMIF(D$14:CS$14,"CLO5",D83:CS83)/'Grade computation'!I$8)),""),"")</f>
        <v/>
      </c>
      <c r="DI83" s="115" t="str">
        <f aca="false">IF(DH83="","",IF(DH83&gt;=B$10,"Y","N"))</f>
        <v/>
      </c>
      <c r="DJ83" s="115" t="str">
        <f aca="false">IF(DH83="","",IF(DH83&lt;50%,1,IF(AND(DH83&gt;=50%,DH83&lt;B$10),2,IF(DH83&gt;=B$10,3))))</f>
        <v/>
      </c>
      <c r="DK83" s="114" t="str">
        <f aca="false">IF(B83&lt;&gt;"",IFERROR(IF((SUMIF(D$14:CS$14,"CLO6",D83:CS83)/'Grade computation'!I$9)=0,0,(SUMIF(D$14:CS$14,"CLO6",D83:CS83)/'Grade computation'!I$9)),""),"")</f>
        <v/>
      </c>
      <c r="DL83" s="115" t="str">
        <f aca="false">IF(DK83="","",IF(DK83&gt;=B$10,"Y","N"))</f>
        <v/>
      </c>
      <c r="DM83" s="115" t="str">
        <f aca="false">IF(DK83="","",IF(DK83&lt;50%,1,IF(AND(DK83&gt;=50%,DK83&lt;B$10),2,IF(DK83&gt;=B$10,3))))</f>
        <v/>
      </c>
      <c r="DN83" s="114" t="str">
        <f aca="false">IF(B83&lt;&gt;"",IFERROR(IF((SUMIF(D$14:CS$14,"CLO7",D83:CS83)/'Grade computation'!I$10)=0,0,(SUMIF(D$14:CS$14,"CLO7",D83:CS83)/'Grade computation'!I$10)),""),"")</f>
        <v/>
      </c>
      <c r="DO83" s="115" t="str">
        <f aca="false">IF(DN83="","",IF(DN83&gt;=B$10,"Y","N"))</f>
        <v/>
      </c>
      <c r="DP83" s="115" t="str">
        <f aca="false">IF(DN83="","",IF(DN83&lt;50%,1,IF(AND(DN83&gt;=50%,DN83&lt;B$10),2,IF(DN83&gt;=B$10,3))))</f>
        <v/>
      </c>
      <c r="DQ83" s="114" t="str">
        <f aca="false">IF(B83&lt;&gt;"",IFERROR(IF((SUMIF(D$14:CS$14,"CLO8",D83:CS83)/'Grade computation'!I$11)=0,0,(SUMIF(D$14:CS$14,"CLO8",D83:CS83)/'Grade computation'!I$11)),""),"")</f>
        <v/>
      </c>
      <c r="DR83" s="115" t="str">
        <f aca="false">IF(DQ83="","",IF(DQ83&gt;=B$10,"Y","N"))</f>
        <v/>
      </c>
      <c r="DS83" s="115" t="str">
        <f aca="false">IF(DQ83="","",IF(DQ83&lt;50%,1,IF(AND(DQ83&gt;=50%,DQ83&lt;B$10),2,IF(DQ83&gt;=B$10,3))))</f>
        <v/>
      </c>
      <c r="DT83" s="114" t="str">
        <f aca="false">IF(B83&lt;&gt;"",IFERROR(IF((SUMIF(D$14:CS$14,"CLO9",D83:CS83)/'Grade computation'!I$12)=0,0,(SUMIF(D$14:CS$14,"CLO9",D83:CS83)/'Grade computation'!I$12)),""),"")</f>
        <v/>
      </c>
      <c r="DU83" s="115" t="str">
        <f aca="false">IF(DT83="","",IF(DT83&gt;=B$10,"Y","N"))</f>
        <v/>
      </c>
      <c r="DV83" s="115" t="str">
        <f aca="false">IF(DT83="","",IF(DT83&lt;50%,1,IF(AND(DT83&gt;=50%,DT83&lt;B$10),2,IF(DT83&gt;=B$10,3))))</f>
        <v/>
      </c>
      <c r="DW83" s="114" t="str">
        <f aca="false">IF(B83&lt;&gt;"",IFERROR(IF((SUMIF(D$14:CS$14,"CLO10",D83:CS83)/'Grade computation'!I$13)=0,0,(SUMIF(D$14:CS$14,"CLO10",D83:CS83)/'Grade computation'!I$13)),""),"")</f>
        <v/>
      </c>
      <c r="DX83" s="115" t="str">
        <f aca="false">IF(DW83="","",IF(DW83&gt;=B$10,"Y","N"))</f>
        <v/>
      </c>
      <c r="DY83" s="115" t="str">
        <f aca="false">IF(DW83="","",IF(DW83&lt;50%,1,IF(AND(DW83&gt;=50%,DW83&lt;B$10),2,IF(DW83&gt;=B$10,3))))</f>
        <v/>
      </c>
      <c r="DZ83" s="13"/>
      <c r="EA83" s="13"/>
    </row>
    <row r="84" customFormat="false" ht="15.75" hidden="false" customHeight="true" outlineLevel="0" collapsed="false">
      <c r="A84" s="118"/>
      <c r="B84" s="119"/>
      <c r="C84" s="117"/>
      <c r="D84" s="117"/>
      <c r="E84" s="117"/>
      <c r="F84" s="117"/>
      <c r="G84" s="117"/>
      <c r="H84" s="117"/>
      <c r="I84" s="117"/>
      <c r="J84" s="117"/>
      <c r="K84" s="117"/>
      <c r="L84" s="117"/>
      <c r="M84" s="117"/>
      <c r="N84" s="117"/>
      <c r="O84" s="117"/>
      <c r="P84" s="117"/>
      <c r="Q84" s="117"/>
      <c r="R84" s="117"/>
      <c r="S84" s="117"/>
      <c r="T84" s="117"/>
      <c r="U84" s="117"/>
      <c r="V84" s="117"/>
      <c r="W84" s="117"/>
      <c r="X84" s="117"/>
      <c r="Y84" s="117"/>
      <c r="Z84" s="117"/>
      <c r="AA84" s="117"/>
      <c r="AB84" s="117"/>
      <c r="AC84" s="117"/>
      <c r="AD84" s="117"/>
      <c r="AE84" s="117"/>
      <c r="AF84" s="117"/>
      <c r="AG84" s="117"/>
      <c r="AH84" s="111" t="str">
        <f aca="false">IF(B84&lt;&gt;"",SUMIF(D$12:AG$12,"TLA",D84:AG84),"")</f>
        <v/>
      </c>
      <c r="AI84" s="112" t="str">
        <f aca="false">IF(B84&lt;&gt;"",SUMIF(D$12:AG$12,"AT",D84:AG84),"")</f>
        <v/>
      </c>
      <c r="AJ84" s="117"/>
      <c r="AK84" s="117"/>
      <c r="AL84" s="117"/>
      <c r="AM84" s="117"/>
      <c r="AN84" s="117"/>
      <c r="AO84" s="117"/>
      <c r="AP84" s="117"/>
      <c r="AQ84" s="117"/>
      <c r="AR84" s="117"/>
      <c r="AS84" s="117"/>
      <c r="AT84" s="117"/>
      <c r="AU84" s="117"/>
      <c r="AV84" s="117"/>
      <c r="AW84" s="117"/>
      <c r="AX84" s="117"/>
      <c r="AY84" s="117"/>
      <c r="AZ84" s="117"/>
      <c r="BA84" s="117"/>
      <c r="BB84" s="117"/>
      <c r="BC84" s="117"/>
      <c r="BD84" s="117"/>
      <c r="BE84" s="117"/>
      <c r="BF84" s="117"/>
      <c r="BG84" s="117"/>
      <c r="BH84" s="117"/>
      <c r="BI84" s="117"/>
      <c r="BJ84" s="117"/>
      <c r="BK84" s="117"/>
      <c r="BL84" s="117"/>
      <c r="BM84" s="117"/>
      <c r="BN84" s="111" t="str">
        <f aca="false">IF(B84&lt;&gt;"", SUMIF(AJ$12:BM$12,"TLA",AJ84:BM84), "")</f>
        <v/>
      </c>
      <c r="BO84" s="112" t="str">
        <f aca="false">IF(B84&lt;&gt;"", SUMIF(AJ$12:BM$12,"AT",AJ84:BM84), "")</f>
        <v/>
      </c>
      <c r="BP84" s="113"/>
      <c r="BQ84" s="113"/>
      <c r="BR84" s="113"/>
      <c r="BS84" s="113"/>
      <c r="BT84" s="113"/>
      <c r="BU84" s="113"/>
      <c r="BV84" s="113"/>
      <c r="BW84" s="113"/>
      <c r="BX84" s="113"/>
      <c r="BY84" s="113"/>
      <c r="BZ84" s="113"/>
      <c r="CA84" s="117"/>
      <c r="CB84" s="117"/>
      <c r="CC84" s="117"/>
      <c r="CD84" s="117"/>
      <c r="CE84" s="117"/>
      <c r="CF84" s="117"/>
      <c r="CG84" s="117"/>
      <c r="CH84" s="117"/>
      <c r="CI84" s="117"/>
      <c r="CJ84" s="117"/>
      <c r="CK84" s="117"/>
      <c r="CL84" s="117"/>
      <c r="CM84" s="117"/>
      <c r="CN84" s="117"/>
      <c r="CO84" s="117"/>
      <c r="CP84" s="117"/>
      <c r="CQ84" s="117"/>
      <c r="CR84" s="117"/>
      <c r="CS84" s="117"/>
      <c r="CT84" s="111" t="str">
        <f aca="false">IF(B84&lt;&gt;"",SUMIF(BP$12:CS$12,"TLA",BP84:CS84), "")</f>
        <v/>
      </c>
      <c r="CU84" s="112" t="str">
        <f aca="false">IF(B84&lt;&gt;"",SUMIF(BP$12:CS$12,"AT",BP84:CS84), "")</f>
        <v/>
      </c>
      <c r="CV84" s="114" t="str">
        <f aca="false">IF(B84&lt;&gt;"",IFERROR(SUMIF(D$14:CS$14, "CLO1", D84:CS84)/'Grade computation'!I$4,""),"")</f>
        <v/>
      </c>
      <c r="CW84" s="115" t="str">
        <f aca="false">IF(CV84="","",IF(CV84&gt;=B$10,"Y","N"))</f>
        <v/>
      </c>
      <c r="CX84" s="115" t="str">
        <f aca="false">IF(CV84="","",IF(CV84&lt;50%,1,IF(AND(CV84&gt;=50%,CV84&lt;B$10),2,IF(CV84&gt;=B$10,3))))</f>
        <v/>
      </c>
      <c r="CY84" s="114" t="str">
        <f aca="false">IF(B84&lt;&gt;"",IFERROR(IF((SUMIF(D$14:CS$14,"CLO2",D84:CS84)/'Grade computation'!I$5)=0,0,(SUMIF(D$14:CS$14,"CLO2",D84:CS84)/'Grade computation'!I$5)),""),"")</f>
        <v/>
      </c>
      <c r="CZ84" s="115" t="str">
        <f aca="false">IF(CY84="","",IF(CY84&gt;=B$10,"Y","N"))</f>
        <v/>
      </c>
      <c r="DA84" s="115" t="str">
        <f aca="false">IF(CY84="","",IF(CY84&lt;50%,1,IF(AND(CY84&gt;=50%,CY84&lt;B$10),2,IF(CY84&gt;=B$10,3))))</f>
        <v/>
      </c>
      <c r="DB84" s="114" t="str">
        <f aca="false">IF(B84&lt;&gt;"",IFERROR(IF((SUMIF(D$14:CS$14,"CLO3",D84:CS84)/'Grade computation'!I$6)=0,0,(SUMIF(D$14:CS$14,"CLO3",D84:CS84)/'Grade computation'!I$6)),""),"")</f>
        <v/>
      </c>
      <c r="DC84" s="115" t="str">
        <f aca="false">IF(DB84="","",IF(DB84&gt;=B$10,"Y","N"))</f>
        <v/>
      </c>
      <c r="DD84" s="115" t="str">
        <f aca="false">IF(DB84="","",IF(DB84&lt;50%,1,IF(AND(DB84&gt;=50%,DB84&lt;B$10),2,IF(DB84&gt;=B$10,3))))</f>
        <v/>
      </c>
      <c r="DE84" s="114" t="str">
        <f aca="false">IF(B84&lt;&gt;"",IFERROR(SUMIF(D$14:CS$14,"CLO4",D84:CS84)/'Grade computation'!I$7,""),"")</f>
        <v/>
      </c>
      <c r="DF84" s="115" t="str">
        <f aca="false">IF(DE84="","",IF(DE84&gt;=B$10,"Y","N"))</f>
        <v/>
      </c>
      <c r="DG84" s="115" t="str">
        <f aca="false">IF(DE84="","",IF(DE84&lt;50%,1,IF(AND(DE84&gt;=50%,DE84&lt;B$10),2,IF(DE84&gt;=B$10,3))))</f>
        <v/>
      </c>
      <c r="DH84" s="114" t="str">
        <f aca="false">IF(B84&lt;&gt;"",IFERROR(IF((SUMIF(D$14:CS$14,"CLO5",D84:CS84)/'Grade computation'!I$8)=0,0,(SUMIF(D$14:CS$14,"CLO5",D84:CS84)/'Grade computation'!I$8)),""),"")</f>
        <v/>
      </c>
      <c r="DI84" s="115" t="str">
        <f aca="false">IF(DH84="","",IF(DH84&gt;=B$10,"Y","N"))</f>
        <v/>
      </c>
      <c r="DJ84" s="115" t="str">
        <f aca="false">IF(DH84="","",IF(DH84&lt;50%,1,IF(AND(DH84&gt;=50%,DH84&lt;B$10),2,IF(DH84&gt;=B$10,3))))</f>
        <v/>
      </c>
      <c r="DK84" s="114" t="str">
        <f aca="false">IF(B84&lt;&gt;"",IFERROR(IF((SUMIF(D$14:CS$14,"CLO6",D84:CS84)/'Grade computation'!I$9)=0,0,(SUMIF(D$14:CS$14,"CLO6",D84:CS84)/'Grade computation'!I$9)),""),"")</f>
        <v/>
      </c>
      <c r="DL84" s="115" t="str">
        <f aca="false">IF(DK84="","",IF(DK84&gt;=B$10,"Y","N"))</f>
        <v/>
      </c>
      <c r="DM84" s="115" t="str">
        <f aca="false">IF(DK84="","",IF(DK84&lt;50%,1,IF(AND(DK84&gt;=50%,DK84&lt;B$10),2,IF(DK84&gt;=B$10,3))))</f>
        <v/>
      </c>
      <c r="DN84" s="114" t="str">
        <f aca="false">IF(B84&lt;&gt;"",IFERROR(IF((SUMIF(D$14:CS$14,"CLO7",D84:CS84)/'Grade computation'!I$10)=0,0,(SUMIF(D$14:CS$14,"CLO7",D84:CS84)/'Grade computation'!I$10)),""),"")</f>
        <v/>
      </c>
      <c r="DO84" s="115" t="str">
        <f aca="false">IF(DN84="","",IF(DN84&gt;=B$10,"Y","N"))</f>
        <v/>
      </c>
      <c r="DP84" s="115" t="str">
        <f aca="false">IF(DN84="","",IF(DN84&lt;50%,1,IF(AND(DN84&gt;=50%,DN84&lt;B$10),2,IF(DN84&gt;=B$10,3))))</f>
        <v/>
      </c>
      <c r="DQ84" s="114" t="str">
        <f aca="false">IF(B84&lt;&gt;"",IFERROR(IF((SUMIF(D$14:CS$14,"CLO8",D84:CS84)/'Grade computation'!I$11)=0,0,(SUMIF(D$14:CS$14,"CLO8",D84:CS84)/'Grade computation'!I$11)),""),"")</f>
        <v/>
      </c>
      <c r="DR84" s="115" t="str">
        <f aca="false">IF(DQ84="","",IF(DQ84&gt;=B$10,"Y","N"))</f>
        <v/>
      </c>
      <c r="DS84" s="115" t="str">
        <f aca="false">IF(DQ84="","",IF(DQ84&lt;50%,1,IF(AND(DQ84&gt;=50%,DQ84&lt;B$10),2,IF(DQ84&gt;=B$10,3))))</f>
        <v/>
      </c>
      <c r="DT84" s="114" t="str">
        <f aca="false">IF(B84&lt;&gt;"",IFERROR(IF((SUMIF(D$14:CS$14,"CLO9",D84:CS84)/'Grade computation'!I$12)=0,0,(SUMIF(D$14:CS$14,"CLO9",D84:CS84)/'Grade computation'!I$12)),""),"")</f>
        <v/>
      </c>
      <c r="DU84" s="115" t="str">
        <f aca="false">IF(DT84="","",IF(DT84&gt;=B$10,"Y","N"))</f>
        <v/>
      </c>
      <c r="DV84" s="115" t="str">
        <f aca="false">IF(DT84="","",IF(DT84&lt;50%,1,IF(AND(DT84&gt;=50%,DT84&lt;B$10),2,IF(DT84&gt;=B$10,3))))</f>
        <v/>
      </c>
      <c r="DW84" s="114" t="str">
        <f aca="false">IF(B84&lt;&gt;"",IFERROR(IF((SUMIF(D$14:CS$14,"CLO10",D84:CS84)/'Grade computation'!I$13)=0,0,(SUMIF(D$14:CS$14,"CLO10",D84:CS84)/'Grade computation'!I$13)),""),"")</f>
        <v/>
      </c>
      <c r="DX84" s="115" t="str">
        <f aca="false">IF(DW84="","",IF(DW84&gt;=B$10,"Y","N"))</f>
        <v/>
      </c>
      <c r="DY84" s="115" t="str">
        <f aca="false">IF(DW84="","",IF(DW84&lt;50%,1,IF(AND(DW84&gt;=50%,DW84&lt;B$10),2,IF(DW84&gt;=B$10,3))))</f>
        <v/>
      </c>
      <c r="DZ84" s="13"/>
      <c r="EA84" s="13"/>
    </row>
    <row r="85" customFormat="false" ht="15.75" hidden="false" customHeight="true" outlineLevel="0" collapsed="false">
      <c r="A85" s="118"/>
      <c r="B85" s="119"/>
      <c r="C85" s="117"/>
      <c r="D85" s="117"/>
      <c r="E85" s="117"/>
      <c r="F85" s="117"/>
      <c r="G85" s="117"/>
      <c r="H85" s="117"/>
      <c r="I85" s="117"/>
      <c r="J85" s="117"/>
      <c r="K85" s="117"/>
      <c r="L85" s="117"/>
      <c r="M85" s="117"/>
      <c r="N85" s="117"/>
      <c r="O85" s="117"/>
      <c r="P85" s="117"/>
      <c r="Q85" s="117"/>
      <c r="R85" s="117"/>
      <c r="S85" s="117"/>
      <c r="T85" s="117"/>
      <c r="U85" s="117"/>
      <c r="V85" s="117"/>
      <c r="W85" s="117"/>
      <c r="X85" s="117"/>
      <c r="Y85" s="117"/>
      <c r="Z85" s="117"/>
      <c r="AA85" s="117"/>
      <c r="AB85" s="117"/>
      <c r="AC85" s="117"/>
      <c r="AD85" s="117"/>
      <c r="AE85" s="117"/>
      <c r="AF85" s="117"/>
      <c r="AG85" s="117"/>
      <c r="AH85" s="111" t="str">
        <f aca="false">IF(B85&lt;&gt;"",SUMIF(D$12:AG$12,"TLA",D85:AG85),"")</f>
        <v/>
      </c>
      <c r="AI85" s="112" t="str">
        <f aca="false">IF(B85&lt;&gt;"",SUMIF(D$12:AG$12,"AT",D85:AG85),"")</f>
        <v/>
      </c>
      <c r="AJ85" s="117"/>
      <c r="AK85" s="117"/>
      <c r="AL85" s="117"/>
      <c r="AM85" s="117"/>
      <c r="AN85" s="117"/>
      <c r="AO85" s="117"/>
      <c r="AP85" s="117"/>
      <c r="AQ85" s="117"/>
      <c r="AR85" s="117"/>
      <c r="AS85" s="117"/>
      <c r="AT85" s="117"/>
      <c r="AU85" s="117"/>
      <c r="AV85" s="117"/>
      <c r="AW85" s="117"/>
      <c r="AX85" s="117"/>
      <c r="AY85" s="117"/>
      <c r="AZ85" s="117"/>
      <c r="BA85" s="117"/>
      <c r="BB85" s="117"/>
      <c r="BC85" s="117"/>
      <c r="BD85" s="117"/>
      <c r="BE85" s="117"/>
      <c r="BF85" s="117"/>
      <c r="BG85" s="117"/>
      <c r="BH85" s="117"/>
      <c r="BI85" s="117"/>
      <c r="BJ85" s="117"/>
      <c r="BK85" s="117"/>
      <c r="BL85" s="117"/>
      <c r="BM85" s="117"/>
      <c r="BN85" s="111" t="str">
        <f aca="false">IF(B85&lt;&gt;"", SUMIF(AJ$12:BM$12,"TLA",AJ85:BM85), "")</f>
        <v/>
      </c>
      <c r="BO85" s="112" t="str">
        <f aca="false">IF(B85&lt;&gt;"", SUMIF(AJ$12:BM$12,"AT",AJ85:BM85), "")</f>
        <v/>
      </c>
      <c r="BP85" s="113"/>
      <c r="BQ85" s="113"/>
      <c r="BR85" s="113"/>
      <c r="BS85" s="113"/>
      <c r="BT85" s="113"/>
      <c r="BU85" s="113"/>
      <c r="BV85" s="113"/>
      <c r="BW85" s="113"/>
      <c r="BX85" s="113"/>
      <c r="BY85" s="113"/>
      <c r="BZ85" s="113"/>
      <c r="CA85" s="117"/>
      <c r="CB85" s="117"/>
      <c r="CC85" s="117"/>
      <c r="CD85" s="117"/>
      <c r="CE85" s="117"/>
      <c r="CF85" s="117"/>
      <c r="CG85" s="117"/>
      <c r="CH85" s="117"/>
      <c r="CI85" s="117"/>
      <c r="CJ85" s="117"/>
      <c r="CK85" s="117"/>
      <c r="CL85" s="117"/>
      <c r="CM85" s="117"/>
      <c r="CN85" s="117"/>
      <c r="CO85" s="117"/>
      <c r="CP85" s="117"/>
      <c r="CQ85" s="117"/>
      <c r="CR85" s="117"/>
      <c r="CS85" s="117"/>
      <c r="CT85" s="111" t="str">
        <f aca="false">IF(B85&lt;&gt;"",SUMIF(BP$12:CS$12,"TLA",BP85:CS85), "")</f>
        <v/>
      </c>
      <c r="CU85" s="112" t="str">
        <f aca="false">IF(B85&lt;&gt;"",SUMIF(BP$12:CS$12,"AT",BP85:CS85), "")</f>
        <v/>
      </c>
      <c r="CV85" s="114" t="str">
        <f aca="false">IF(B85&lt;&gt;"",IFERROR(SUMIF(D$14:CS$14, "CLO1", D85:CS85)/'Grade computation'!I$4,""),"")</f>
        <v/>
      </c>
      <c r="CW85" s="115" t="str">
        <f aca="false">IF(CV85="","",IF(CV85&gt;=B$10,"Y","N"))</f>
        <v/>
      </c>
      <c r="CX85" s="115" t="str">
        <f aca="false">IF(CV85="","",IF(CV85&lt;50%,1,IF(AND(CV85&gt;=50%,CV85&lt;B$10),2,IF(CV85&gt;=B$10,3))))</f>
        <v/>
      </c>
      <c r="CY85" s="114" t="str">
        <f aca="false">IF(B85&lt;&gt;"",IFERROR(IF((SUMIF(D$14:CS$14,"CLO2",D85:CS85)/'Grade computation'!I$5)=0,0,(SUMIF(D$14:CS$14,"CLO2",D85:CS85)/'Grade computation'!I$5)),""),"")</f>
        <v/>
      </c>
      <c r="CZ85" s="115" t="str">
        <f aca="false">IF(CY85="","",IF(CY85&gt;=B$10,"Y","N"))</f>
        <v/>
      </c>
      <c r="DA85" s="115" t="str">
        <f aca="false">IF(CY85="","",IF(CY85&lt;50%,1,IF(AND(CY85&gt;=50%,CY85&lt;B$10),2,IF(CY85&gt;=B$10,3))))</f>
        <v/>
      </c>
      <c r="DB85" s="114" t="str">
        <f aca="false">IF(B85&lt;&gt;"",IFERROR(IF((SUMIF(D$14:CS$14,"CLO3",D85:CS85)/'Grade computation'!I$6)=0,0,(SUMIF(D$14:CS$14,"CLO3",D85:CS85)/'Grade computation'!I$6)),""),"")</f>
        <v/>
      </c>
      <c r="DC85" s="115" t="str">
        <f aca="false">IF(DB85="","",IF(DB85&gt;=B$10,"Y","N"))</f>
        <v/>
      </c>
      <c r="DD85" s="115" t="str">
        <f aca="false">IF(DB85="","",IF(DB85&lt;50%,1,IF(AND(DB85&gt;=50%,DB85&lt;B$10),2,IF(DB85&gt;=B$10,3))))</f>
        <v/>
      </c>
      <c r="DE85" s="114" t="str">
        <f aca="false">IF(B85&lt;&gt;"",IFERROR(SUMIF(D$14:CS$14,"CLO4",D85:CS85)/'Grade computation'!I$7,""),"")</f>
        <v/>
      </c>
      <c r="DF85" s="115" t="str">
        <f aca="false">IF(DE85="","",IF(DE85&gt;=B$10,"Y","N"))</f>
        <v/>
      </c>
      <c r="DG85" s="115" t="str">
        <f aca="false">IF(DE85="","",IF(DE85&lt;50%,1,IF(AND(DE85&gt;=50%,DE85&lt;B$10),2,IF(DE85&gt;=B$10,3))))</f>
        <v/>
      </c>
      <c r="DH85" s="114" t="str">
        <f aca="false">IF(B85&lt;&gt;"",IFERROR(IF((SUMIF(D$14:CS$14,"CLO5",D85:CS85)/'Grade computation'!I$8)=0,0,(SUMIF(D$14:CS$14,"CLO5",D85:CS85)/'Grade computation'!I$8)),""),"")</f>
        <v/>
      </c>
      <c r="DI85" s="115" t="str">
        <f aca="false">IF(DH85="","",IF(DH85&gt;=B$10,"Y","N"))</f>
        <v/>
      </c>
      <c r="DJ85" s="115" t="str">
        <f aca="false">IF(DH85="","",IF(DH85&lt;50%,1,IF(AND(DH85&gt;=50%,DH85&lt;B$10),2,IF(DH85&gt;=B$10,3))))</f>
        <v/>
      </c>
      <c r="DK85" s="114" t="str">
        <f aca="false">IF(B85&lt;&gt;"",IFERROR(IF((SUMIF(D$14:CS$14,"CLO6",D85:CS85)/'Grade computation'!I$9)=0,0,(SUMIF(D$14:CS$14,"CLO6",D85:CS85)/'Grade computation'!I$9)),""),"")</f>
        <v/>
      </c>
      <c r="DL85" s="115" t="str">
        <f aca="false">IF(DK85="","",IF(DK85&gt;=B$10,"Y","N"))</f>
        <v/>
      </c>
      <c r="DM85" s="115" t="str">
        <f aca="false">IF(DK85="","",IF(DK85&lt;50%,1,IF(AND(DK85&gt;=50%,DK85&lt;B$10),2,IF(DK85&gt;=B$10,3))))</f>
        <v/>
      </c>
      <c r="DN85" s="114" t="str">
        <f aca="false">IF(B85&lt;&gt;"",IFERROR(IF((SUMIF(D$14:CS$14,"CLO7",D85:CS85)/'Grade computation'!I$10)=0,0,(SUMIF(D$14:CS$14,"CLO7",D85:CS85)/'Grade computation'!I$10)),""),"")</f>
        <v/>
      </c>
      <c r="DO85" s="115" t="str">
        <f aca="false">IF(DN85="","",IF(DN85&gt;=B$10,"Y","N"))</f>
        <v/>
      </c>
      <c r="DP85" s="115" t="str">
        <f aca="false">IF(DN85="","",IF(DN85&lt;50%,1,IF(AND(DN85&gt;=50%,DN85&lt;B$10),2,IF(DN85&gt;=B$10,3))))</f>
        <v/>
      </c>
      <c r="DQ85" s="114" t="str">
        <f aca="false">IF(B85&lt;&gt;"",IFERROR(IF((SUMIF(D$14:CS$14,"CLO8",D85:CS85)/'Grade computation'!I$11)=0,0,(SUMIF(D$14:CS$14,"CLO8",D85:CS85)/'Grade computation'!I$11)),""),"")</f>
        <v/>
      </c>
      <c r="DR85" s="115" t="str">
        <f aca="false">IF(DQ85="","",IF(DQ85&gt;=B$10,"Y","N"))</f>
        <v/>
      </c>
      <c r="DS85" s="115" t="str">
        <f aca="false">IF(DQ85="","",IF(DQ85&lt;50%,1,IF(AND(DQ85&gt;=50%,DQ85&lt;B$10),2,IF(DQ85&gt;=B$10,3))))</f>
        <v/>
      </c>
      <c r="DT85" s="114" t="str">
        <f aca="false">IF(B85&lt;&gt;"",IFERROR(IF((SUMIF(D$14:CS$14,"CLO9",D85:CS85)/'Grade computation'!I$12)=0,0,(SUMIF(D$14:CS$14,"CLO9",D85:CS85)/'Grade computation'!I$12)),""),"")</f>
        <v/>
      </c>
      <c r="DU85" s="115" t="str">
        <f aca="false">IF(DT85="","",IF(DT85&gt;=B$10,"Y","N"))</f>
        <v/>
      </c>
      <c r="DV85" s="115" t="str">
        <f aca="false">IF(DT85="","",IF(DT85&lt;50%,1,IF(AND(DT85&gt;=50%,DT85&lt;B$10),2,IF(DT85&gt;=B$10,3))))</f>
        <v/>
      </c>
      <c r="DW85" s="114" t="str">
        <f aca="false">IF(B85&lt;&gt;"",IFERROR(IF((SUMIF(D$14:CS$14,"CLO10",D85:CS85)/'Grade computation'!I$13)=0,0,(SUMIF(D$14:CS$14,"CLO10",D85:CS85)/'Grade computation'!I$13)),""),"")</f>
        <v/>
      </c>
      <c r="DX85" s="115" t="str">
        <f aca="false">IF(DW85="","",IF(DW85&gt;=B$10,"Y","N"))</f>
        <v/>
      </c>
      <c r="DY85" s="115" t="str">
        <f aca="false">IF(DW85="","",IF(DW85&lt;50%,1,IF(AND(DW85&gt;=50%,DW85&lt;B$10),2,IF(DW85&gt;=B$10,3))))</f>
        <v/>
      </c>
      <c r="DZ85" s="13"/>
      <c r="EA85" s="13"/>
    </row>
    <row r="86" customFormat="false" ht="15.75" hidden="false" customHeight="true" outlineLevel="0" collapsed="false">
      <c r="A86" s="118"/>
      <c r="B86" s="119"/>
      <c r="C86" s="117"/>
      <c r="D86" s="117"/>
      <c r="E86" s="117"/>
      <c r="F86" s="117"/>
      <c r="G86" s="117"/>
      <c r="H86" s="117"/>
      <c r="I86" s="117"/>
      <c r="J86" s="117"/>
      <c r="K86" s="117"/>
      <c r="L86" s="117"/>
      <c r="M86" s="117"/>
      <c r="N86" s="117"/>
      <c r="O86" s="117"/>
      <c r="P86" s="117"/>
      <c r="Q86" s="117"/>
      <c r="R86" s="117"/>
      <c r="S86" s="117"/>
      <c r="T86" s="117"/>
      <c r="U86" s="117"/>
      <c r="V86" s="117"/>
      <c r="W86" s="117"/>
      <c r="X86" s="117"/>
      <c r="Y86" s="117"/>
      <c r="Z86" s="117"/>
      <c r="AA86" s="117"/>
      <c r="AB86" s="117"/>
      <c r="AC86" s="117"/>
      <c r="AD86" s="117"/>
      <c r="AE86" s="117"/>
      <c r="AF86" s="117"/>
      <c r="AG86" s="117"/>
      <c r="AH86" s="111" t="str">
        <f aca="false">IF(B86&lt;&gt;"",SUMIF(D$12:AG$12,"TLA",D86:AG86),"")</f>
        <v/>
      </c>
      <c r="AI86" s="112" t="str">
        <f aca="false">IF(B86&lt;&gt;"",SUMIF(D$12:AG$12,"AT",D86:AG86),"")</f>
        <v/>
      </c>
      <c r="AJ86" s="117"/>
      <c r="AK86" s="117"/>
      <c r="AL86" s="117"/>
      <c r="AM86" s="117"/>
      <c r="AN86" s="117"/>
      <c r="AO86" s="117"/>
      <c r="AP86" s="117"/>
      <c r="AQ86" s="117"/>
      <c r="AR86" s="117"/>
      <c r="AS86" s="117"/>
      <c r="AT86" s="117"/>
      <c r="AU86" s="117"/>
      <c r="AV86" s="117"/>
      <c r="AW86" s="117"/>
      <c r="AX86" s="117"/>
      <c r="AY86" s="117"/>
      <c r="AZ86" s="117"/>
      <c r="BA86" s="117"/>
      <c r="BB86" s="117"/>
      <c r="BC86" s="117"/>
      <c r="BD86" s="117"/>
      <c r="BE86" s="117"/>
      <c r="BF86" s="117"/>
      <c r="BG86" s="117"/>
      <c r="BH86" s="117"/>
      <c r="BI86" s="117"/>
      <c r="BJ86" s="117"/>
      <c r="BK86" s="117"/>
      <c r="BL86" s="117"/>
      <c r="BM86" s="117"/>
      <c r="BN86" s="111" t="str">
        <f aca="false">IF(B86&lt;&gt;"", SUMIF(AJ$12:BM$12,"TLA",AJ86:BM86), "")</f>
        <v/>
      </c>
      <c r="BO86" s="112" t="str">
        <f aca="false">IF(B86&lt;&gt;"", SUMIF(AJ$12:BM$12,"AT",AJ86:BM86), "")</f>
        <v/>
      </c>
      <c r="BP86" s="113"/>
      <c r="BQ86" s="113"/>
      <c r="BR86" s="113"/>
      <c r="BS86" s="113"/>
      <c r="BT86" s="113"/>
      <c r="BU86" s="113"/>
      <c r="BV86" s="113"/>
      <c r="BW86" s="113"/>
      <c r="BX86" s="113"/>
      <c r="BY86" s="113"/>
      <c r="BZ86" s="113"/>
      <c r="CA86" s="117"/>
      <c r="CB86" s="117"/>
      <c r="CC86" s="117"/>
      <c r="CD86" s="117"/>
      <c r="CE86" s="117"/>
      <c r="CF86" s="117"/>
      <c r="CG86" s="117"/>
      <c r="CH86" s="117"/>
      <c r="CI86" s="117"/>
      <c r="CJ86" s="117"/>
      <c r="CK86" s="117"/>
      <c r="CL86" s="117"/>
      <c r="CM86" s="117"/>
      <c r="CN86" s="117"/>
      <c r="CO86" s="117"/>
      <c r="CP86" s="117"/>
      <c r="CQ86" s="117"/>
      <c r="CR86" s="117"/>
      <c r="CS86" s="117"/>
      <c r="CT86" s="111" t="str">
        <f aca="false">IF(B86&lt;&gt;"",SUMIF(BP$12:CS$12,"TLA",BP86:CS86), "")</f>
        <v/>
      </c>
      <c r="CU86" s="112" t="str">
        <f aca="false">IF(B86&lt;&gt;"",SUMIF(BP$12:CS$12,"AT",BP86:CS86), "")</f>
        <v/>
      </c>
      <c r="CV86" s="114" t="str">
        <f aca="false">IF(B86&lt;&gt;"",IFERROR(SUMIF(D$14:CS$14, "CLO1", D86:CS86)/'Grade computation'!I$4,""),"")</f>
        <v/>
      </c>
      <c r="CW86" s="115" t="str">
        <f aca="false">IF(CV86="","",IF(CV86&gt;=B$10,"Y","N"))</f>
        <v/>
      </c>
      <c r="CX86" s="115" t="str">
        <f aca="false">IF(CV86="","",IF(CV86&lt;50%,1,IF(AND(CV86&gt;=50%,CV86&lt;B$10),2,IF(CV86&gt;=B$10,3))))</f>
        <v/>
      </c>
      <c r="CY86" s="114" t="str">
        <f aca="false">IF(B86&lt;&gt;"",IFERROR(IF((SUMIF(D$14:CS$14,"CLO2",D86:CS86)/'Grade computation'!I$5)=0,0,(SUMIF(D$14:CS$14,"CLO2",D86:CS86)/'Grade computation'!I$5)),""),"")</f>
        <v/>
      </c>
      <c r="CZ86" s="115" t="str">
        <f aca="false">IF(CY86="","",IF(CY86&gt;=B$10,"Y","N"))</f>
        <v/>
      </c>
      <c r="DA86" s="115" t="str">
        <f aca="false">IF(CY86="","",IF(CY86&lt;50%,1,IF(AND(CY86&gt;=50%,CY86&lt;B$10),2,IF(CY86&gt;=B$10,3))))</f>
        <v/>
      </c>
      <c r="DB86" s="114" t="str">
        <f aca="false">IF(B86&lt;&gt;"",IFERROR(IF((SUMIF(D$14:CS$14,"CLO3",D86:CS86)/'Grade computation'!I$6)=0,0,(SUMIF(D$14:CS$14,"CLO3",D86:CS86)/'Grade computation'!I$6)),""),"")</f>
        <v/>
      </c>
      <c r="DC86" s="115" t="str">
        <f aca="false">IF(DB86="","",IF(DB86&gt;=B$10,"Y","N"))</f>
        <v/>
      </c>
      <c r="DD86" s="115" t="str">
        <f aca="false">IF(DB86="","",IF(DB86&lt;50%,1,IF(AND(DB86&gt;=50%,DB86&lt;B$10),2,IF(DB86&gt;=B$10,3))))</f>
        <v/>
      </c>
      <c r="DE86" s="114" t="str">
        <f aca="false">IF(B86&lt;&gt;"",IFERROR(SUMIF(D$14:CS$14,"CLO4",D86:CS86)/'Grade computation'!I$7,""),"")</f>
        <v/>
      </c>
      <c r="DF86" s="115" t="str">
        <f aca="false">IF(DE86="","",IF(DE86&gt;=B$10,"Y","N"))</f>
        <v/>
      </c>
      <c r="DG86" s="115" t="str">
        <f aca="false">IF(DE86="","",IF(DE86&lt;50%,1,IF(AND(DE86&gt;=50%,DE86&lt;B$10),2,IF(DE86&gt;=B$10,3))))</f>
        <v/>
      </c>
      <c r="DH86" s="114" t="str">
        <f aca="false">IF(B86&lt;&gt;"",IFERROR(IF((SUMIF(D$14:CS$14,"CLO5",D86:CS86)/'Grade computation'!I$8)=0,0,(SUMIF(D$14:CS$14,"CLO5",D86:CS86)/'Grade computation'!I$8)),""),"")</f>
        <v/>
      </c>
      <c r="DI86" s="115" t="str">
        <f aca="false">IF(DH86="","",IF(DH86&gt;=B$10,"Y","N"))</f>
        <v/>
      </c>
      <c r="DJ86" s="115" t="str">
        <f aca="false">IF(DH86="","",IF(DH86&lt;50%,1,IF(AND(DH86&gt;=50%,DH86&lt;B$10),2,IF(DH86&gt;=B$10,3))))</f>
        <v/>
      </c>
      <c r="DK86" s="114" t="str">
        <f aca="false">IF(B86&lt;&gt;"",IFERROR(IF((SUMIF(D$14:CS$14,"CLO6",D86:CS86)/'Grade computation'!I$9)=0,0,(SUMIF(D$14:CS$14,"CLO6",D86:CS86)/'Grade computation'!I$9)),""),"")</f>
        <v/>
      </c>
      <c r="DL86" s="115" t="str">
        <f aca="false">IF(DK86="","",IF(DK86&gt;=B$10,"Y","N"))</f>
        <v/>
      </c>
      <c r="DM86" s="115" t="str">
        <f aca="false">IF(DK86="","",IF(DK86&lt;50%,1,IF(AND(DK86&gt;=50%,DK86&lt;B$10),2,IF(DK86&gt;=B$10,3))))</f>
        <v/>
      </c>
      <c r="DN86" s="114" t="str">
        <f aca="false">IF(B86&lt;&gt;"",IFERROR(IF((SUMIF(D$14:CS$14,"CLO7",D86:CS86)/'Grade computation'!I$10)=0,0,(SUMIF(D$14:CS$14,"CLO7",D86:CS86)/'Grade computation'!I$10)),""),"")</f>
        <v/>
      </c>
      <c r="DO86" s="115" t="str">
        <f aca="false">IF(DN86="","",IF(DN86&gt;=B$10,"Y","N"))</f>
        <v/>
      </c>
      <c r="DP86" s="115" t="str">
        <f aca="false">IF(DN86="","",IF(DN86&lt;50%,1,IF(AND(DN86&gt;=50%,DN86&lt;B$10),2,IF(DN86&gt;=B$10,3))))</f>
        <v/>
      </c>
      <c r="DQ86" s="114" t="str">
        <f aca="false">IF(B86&lt;&gt;"",IFERROR(IF((SUMIF(D$14:CS$14,"CLO8",D86:CS86)/'Grade computation'!I$11)=0,0,(SUMIF(D$14:CS$14,"CLO8",D86:CS86)/'Grade computation'!I$11)),""),"")</f>
        <v/>
      </c>
      <c r="DR86" s="115" t="str">
        <f aca="false">IF(DQ86="","",IF(DQ86&gt;=B$10,"Y","N"))</f>
        <v/>
      </c>
      <c r="DS86" s="115" t="str">
        <f aca="false">IF(DQ86="","",IF(DQ86&lt;50%,1,IF(AND(DQ86&gt;=50%,DQ86&lt;B$10),2,IF(DQ86&gt;=B$10,3))))</f>
        <v/>
      </c>
      <c r="DT86" s="114" t="str">
        <f aca="false">IF(B86&lt;&gt;"",IFERROR(IF((SUMIF(D$14:CS$14,"CLO9",D86:CS86)/'Grade computation'!I$12)=0,0,(SUMIF(D$14:CS$14,"CLO9",D86:CS86)/'Grade computation'!I$12)),""),"")</f>
        <v/>
      </c>
      <c r="DU86" s="115" t="str">
        <f aca="false">IF(DT86="","",IF(DT86&gt;=B$10,"Y","N"))</f>
        <v/>
      </c>
      <c r="DV86" s="115" t="str">
        <f aca="false">IF(DT86="","",IF(DT86&lt;50%,1,IF(AND(DT86&gt;=50%,DT86&lt;B$10),2,IF(DT86&gt;=B$10,3))))</f>
        <v/>
      </c>
      <c r="DW86" s="114" t="str">
        <f aca="false">IF(B86&lt;&gt;"",IFERROR(IF((SUMIF(D$14:CS$14,"CLO10",D86:CS86)/'Grade computation'!I$13)=0,0,(SUMIF(D$14:CS$14,"CLO10",D86:CS86)/'Grade computation'!I$13)),""),"")</f>
        <v/>
      </c>
      <c r="DX86" s="115" t="str">
        <f aca="false">IF(DW86="","",IF(DW86&gt;=B$10,"Y","N"))</f>
        <v/>
      </c>
      <c r="DY86" s="115" t="str">
        <f aca="false">IF(DW86="","",IF(DW86&lt;50%,1,IF(AND(DW86&gt;=50%,DW86&lt;B$10),2,IF(DW86&gt;=B$10,3))))</f>
        <v/>
      </c>
      <c r="DZ86" s="13"/>
      <c r="EA86" s="13"/>
    </row>
    <row r="87" customFormat="false" ht="15.75" hidden="false" customHeight="true" outlineLevel="0" collapsed="false">
      <c r="A87" s="118"/>
      <c r="B87" s="119"/>
      <c r="C87" s="117"/>
      <c r="D87" s="117"/>
      <c r="E87" s="117"/>
      <c r="F87" s="117"/>
      <c r="G87" s="117"/>
      <c r="H87" s="117"/>
      <c r="I87" s="117"/>
      <c r="J87" s="117"/>
      <c r="K87" s="117"/>
      <c r="L87" s="117"/>
      <c r="M87" s="117"/>
      <c r="N87" s="117"/>
      <c r="O87" s="117"/>
      <c r="P87" s="117"/>
      <c r="Q87" s="117"/>
      <c r="R87" s="117"/>
      <c r="S87" s="117"/>
      <c r="T87" s="117"/>
      <c r="U87" s="117"/>
      <c r="V87" s="117"/>
      <c r="W87" s="117"/>
      <c r="X87" s="117"/>
      <c r="Y87" s="117"/>
      <c r="Z87" s="117"/>
      <c r="AA87" s="117"/>
      <c r="AB87" s="117"/>
      <c r="AC87" s="117"/>
      <c r="AD87" s="117"/>
      <c r="AE87" s="117"/>
      <c r="AF87" s="117"/>
      <c r="AG87" s="117"/>
      <c r="AH87" s="111" t="str">
        <f aca="false">IF(B87&lt;&gt;"",SUMIF(D$12:AG$12,"TLA",D87:AG87),"")</f>
        <v/>
      </c>
      <c r="AI87" s="112" t="str">
        <f aca="false">IF(B87&lt;&gt;"",SUMIF(D$12:AG$12,"AT",D87:AG87),"")</f>
        <v/>
      </c>
      <c r="AJ87" s="117"/>
      <c r="AK87" s="117"/>
      <c r="AL87" s="117"/>
      <c r="AM87" s="117"/>
      <c r="AN87" s="117"/>
      <c r="AO87" s="117"/>
      <c r="AP87" s="117"/>
      <c r="AQ87" s="117"/>
      <c r="AR87" s="117"/>
      <c r="AS87" s="117"/>
      <c r="AT87" s="117"/>
      <c r="AU87" s="117"/>
      <c r="AV87" s="117"/>
      <c r="AW87" s="117"/>
      <c r="AX87" s="117"/>
      <c r="AY87" s="117"/>
      <c r="AZ87" s="117"/>
      <c r="BA87" s="117"/>
      <c r="BB87" s="117"/>
      <c r="BC87" s="117"/>
      <c r="BD87" s="117"/>
      <c r="BE87" s="117"/>
      <c r="BF87" s="117"/>
      <c r="BG87" s="117"/>
      <c r="BH87" s="117"/>
      <c r="BI87" s="117"/>
      <c r="BJ87" s="117"/>
      <c r="BK87" s="117"/>
      <c r="BL87" s="117"/>
      <c r="BM87" s="117"/>
      <c r="BN87" s="111" t="str">
        <f aca="false">IF(B87&lt;&gt;"", SUMIF(AJ$12:BM$12,"TLA",AJ87:BM87), "")</f>
        <v/>
      </c>
      <c r="BO87" s="112" t="str">
        <f aca="false">IF(B87&lt;&gt;"", SUMIF(AJ$12:BM$12,"AT",AJ87:BM87), "")</f>
        <v/>
      </c>
      <c r="BP87" s="113"/>
      <c r="BQ87" s="113"/>
      <c r="BR87" s="113"/>
      <c r="BS87" s="113"/>
      <c r="BT87" s="113"/>
      <c r="BU87" s="113"/>
      <c r="BV87" s="113"/>
      <c r="BW87" s="113"/>
      <c r="BX87" s="113"/>
      <c r="BY87" s="113"/>
      <c r="BZ87" s="113"/>
      <c r="CA87" s="117"/>
      <c r="CB87" s="117"/>
      <c r="CC87" s="117"/>
      <c r="CD87" s="117"/>
      <c r="CE87" s="117"/>
      <c r="CF87" s="117"/>
      <c r="CG87" s="117"/>
      <c r="CH87" s="117"/>
      <c r="CI87" s="117"/>
      <c r="CJ87" s="117"/>
      <c r="CK87" s="117"/>
      <c r="CL87" s="117"/>
      <c r="CM87" s="117"/>
      <c r="CN87" s="117"/>
      <c r="CO87" s="117"/>
      <c r="CP87" s="117"/>
      <c r="CQ87" s="117"/>
      <c r="CR87" s="117"/>
      <c r="CS87" s="117"/>
      <c r="CT87" s="111" t="str">
        <f aca="false">IF(B87&lt;&gt;"",SUMIF(BP$12:CS$12,"TLA",BP87:CS87), "")</f>
        <v/>
      </c>
      <c r="CU87" s="112" t="str">
        <f aca="false">IF(B87&lt;&gt;"",SUMIF(BP$12:CS$12,"AT",BP87:CS87), "")</f>
        <v/>
      </c>
      <c r="CV87" s="114" t="str">
        <f aca="false">IF(B87&lt;&gt;"",IFERROR(SUMIF(D$14:CS$14, "CLO1", D87:CS87)/'Grade computation'!I$4,""),"")</f>
        <v/>
      </c>
      <c r="CW87" s="115" t="str">
        <f aca="false">IF(CV87="","",IF(CV87&gt;=B$10,"Y","N"))</f>
        <v/>
      </c>
      <c r="CX87" s="115" t="str">
        <f aca="false">IF(CV87="","",IF(CV87&lt;50%,1,IF(AND(CV87&gt;=50%,CV87&lt;B$10),2,IF(CV87&gt;=B$10,3))))</f>
        <v/>
      </c>
      <c r="CY87" s="114" t="str">
        <f aca="false">IF(B87&lt;&gt;"",IFERROR(IF((SUMIF(D$14:CS$14,"CLO2",D87:CS87)/'Grade computation'!I$5)=0,0,(SUMIF(D$14:CS$14,"CLO2",D87:CS87)/'Grade computation'!I$5)),""),"")</f>
        <v/>
      </c>
      <c r="CZ87" s="115" t="str">
        <f aca="false">IF(CY87="","",IF(CY87&gt;=B$10,"Y","N"))</f>
        <v/>
      </c>
      <c r="DA87" s="115" t="str">
        <f aca="false">IF(CY87="","",IF(CY87&lt;50%,1,IF(AND(CY87&gt;=50%,CY87&lt;B$10),2,IF(CY87&gt;=B$10,3))))</f>
        <v/>
      </c>
      <c r="DB87" s="114" t="str">
        <f aca="false">IF(B87&lt;&gt;"",IFERROR(IF((SUMIF(D$14:CS$14,"CLO3",D87:CS87)/'Grade computation'!I$6)=0,0,(SUMIF(D$14:CS$14,"CLO3",D87:CS87)/'Grade computation'!I$6)),""),"")</f>
        <v/>
      </c>
      <c r="DC87" s="115" t="str">
        <f aca="false">IF(DB87="","",IF(DB87&gt;=B$10,"Y","N"))</f>
        <v/>
      </c>
      <c r="DD87" s="115" t="str">
        <f aca="false">IF(DB87="","",IF(DB87&lt;50%,1,IF(AND(DB87&gt;=50%,DB87&lt;B$10),2,IF(DB87&gt;=B$10,3))))</f>
        <v/>
      </c>
      <c r="DE87" s="114" t="str">
        <f aca="false">IF(B87&lt;&gt;"",IFERROR(SUMIF(D$14:CS$14,"CLO4",D87:CS87)/'Grade computation'!I$7,""),"")</f>
        <v/>
      </c>
      <c r="DF87" s="115" t="str">
        <f aca="false">IF(DE87="","",IF(DE87&gt;=B$10,"Y","N"))</f>
        <v/>
      </c>
      <c r="DG87" s="115" t="str">
        <f aca="false">IF(DE87="","",IF(DE87&lt;50%,1,IF(AND(DE87&gt;=50%,DE87&lt;B$10),2,IF(DE87&gt;=B$10,3))))</f>
        <v/>
      </c>
      <c r="DH87" s="114" t="str">
        <f aca="false">IF(B87&lt;&gt;"",IFERROR(IF((SUMIF(D$14:CS$14,"CLO5",D87:CS87)/'Grade computation'!I$8)=0,0,(SUMIF(D$14:CS$14,"CLO5",D87:CS87)/'Grade computation'!I$8)),""),"")</f>
        <v/>
      </c>
      <c r="DI87" s="115" t="str">
        <f aca="false">IF(DH87="","",IF(DH87&gt;=B$10,"Y","N"))</f>
        <v/>
      </c>
      <c r="DJ87" s="115" t="str">
        <f aca="false">IF(DH87="","",IF(DH87&lt;50%,1,IF(AND(DH87&gt;=50%,DH87&lt;B$10),2,IF(DH87&gt;=B$10,3))))</f>
        <v/>
      </c>
      <c r="DK87" s="114" t="str">
        <f aca="false">IF(B87&lt;&gt;"",IFERROR(IF((SUMIF(D$14:CS$14,"CLO6",D87:CS87)/'Grade computation'!I$9)=0,0,(SUMIF(D$14:CS$14,"CLO6",D87:CS87)/'Grade computation'!I$9)),""),"")</f>
        <v/>
      </c>
      <c r="DL87" s="115" t="str">
        <f aca="false">IF(DK87="","",IF(DK87&gt;=B$10,"Y","N"))</f>
        <v/>
      </c>
      <c r="DM87" s="115" t="str">
        <f aca="false">IF(DK87="","",IF(DK87&lt;50%,1,IF(AND(DK87&gt;=50%,DK87&lt;B$10),2,IF(DK87&gt;=B$10,3))))</f>
        <v/>
      </c>
      <c r="DN87" s="114" t="str">
        <f aca="false">IF(B87&lt;&gt;"",IFERROR(IF((SUMIF(D$14:CS$14,"CLO7",D87:CS87)/'Grade computation'!I$10)=0,0,(SUMIF(D$14:CS$14,"CLO7",D87:CS87)/'Grade computation'!I$10)),""),"")</f>
        <v/>
      </c>
      <c r="DO87" s="115" t="str">
        <f aca="false">IF(DN87="","",IF(DN87&gt;=B$10,"Y","N"))</f>
        <v/>
      </c>
      <c r="DP87" s="115" t="str">
        <f aca="false">IF(DN87="","",IF(DN87&lt;50%,1,IF(AND(DN87&gt;=50%,DN87&lt;B$10),2,IF(DN87&gt;=B$10,3))))</f>
        <v/>
      </c>
      <c r="DQ87" s="114" t="str">
        <f aca="false">IF(B87&lt;&gt;"",IFERROR(IF((SUMIF(D$14:CS$14,"CLO8",D87:CS87)/'Grade computation'!I$11)=0,0,(SUMIF(D$14:CS$14,"CLO8",D87:CS87)/'Grade computation'!I$11)),""),"")</f>
        <v/>
      </c>
      <c r="DR87" s="115" t="str">
        <f aca="false">IF(DQ87="","",IF(DQ87&gt;=B$10,"Y","N"))</f>
        <v/>
      </c>
      <c r="DS87" s="115" t="str">
        <f aca="false">IF(DQ87="","",IF(DQ87&lt;50%,1,IF(AND(DQ87&gt;=50%,DQ87&lt;B$10),2,IF(DQ87&gt;=B$10,3))))</f>
        <v/>
      </c>
      <c r="DT87" s="114" t="str">
        <f aca="false">IF(B87&lt;&gt;"",IFERROR(IF((SUMIF(D$14:CS$14,"CLO9",D87:CS87)/'Grade computation'!I$12)=0,0,(SUMIF(D$14:CS$14,"CLO9",D87:CS87)/'Grade computation'!I$12)),""),"")</f>
        <v/>
      </c>
      <c r="DU87" s="115" t="str">
        <f aca="false">IF(DT87="","",IF(DT87&gt;=B$10,"Y","N"))</f>
        <v/>
      </c>
      <c r="DV87" s="115" t="str">
        <f aca="false">IF(DT87="","",IF(DT87&lt;50%,1,IF(AND(DT87&gt;=50%,DT87&lt;B$10),2,IF(DT87&gt;=B$10,3))))</f>
        <v/>
      </c>
      <c r="DW87" s="114" t="str">
        <f aca="false">IF(B87&lt;&gt;"",IFERROR(IF((SUMIF(D$14:CS$14,"CLO10",D87:CS87)/'Grade computation'!I$13)=0,0,(SUMIF(D$14:CS$14,"CLO10",D87:CS87)/'Grade computation'!I$13)),""),"")</f>
        <v/>
      </c>
      <c r="DX87" s="115" t="str">
        <f aca="false">IF(DW87="","",IF(DW87&gt;=B$10,"Y","N"))</f>
        <v/>
      </c>
      <c r="DY87" s="115" t="str">
        <f aca="false">IF(DW87="","",IF(DW87&lt;50%,1,IF(AND(DW87&gt;=50%,DW87&lt;B$10),2,IF(DW87&gt;=B$10,3))))</f>
        <v/>
      </c>
      <c r="DZ87" s="13"/>
      <c r="EA87" s="13"/>
    </row>
    <row r="88" customFormat="false" ht="15.75" hidden="false" customHeight="true" outlineLevel="0" collapsed="false">
      <c r="A88" s="118"/>
      <c r="B88" s="119"/>
      <c r="C88" s="117"/>
      <c r="D88" s="117"/>
      <c r="E88" s="117"/>
      <c r="F88" s="117"/>
      <c r="G88" s="117"/>
      <c r="H88" s="117"/>
      <c r="I88" s="117"/>
      <c r="J88" s="117"/>
      <c r="K88" s="117"/>
      <c r="L88" s="117"/>
      <c r="M88" s="117"/>
      <c r="N88" s="117"/>
      <c r="O88" s="117"/>
      <c r="P88" s="117"/>
      <c r="Q88" s="117"/>
      <c r="R88" s="117"/>
      <c r="S88" s="117"/>
      <c r="T88" s="117"/>
      <c r="U88" s="117"/>
      <c r="V88" s="117"/>
      <c r="W88" s="117"/>
      <c r="X88" s="117"/>
      <c r="Y88" s="117"/>
      <c r="Z88" s="117"/>
      <c r="AA88" s="117"/>
      <c r="AB88" s="117"/>
      <c r="AC88" s="117"/>
      <c r="AD88" s="117"/>
      <c r="AE88" s="117"/>
      <c r="AF88" s="117"/>
      <c r="AG88" s="117"/>
      <c r="AH88" s="111" t="str">
        <f aca="false">IF(B88&lt;&gt;"",SUMIF(D$12:AG$12,"TLA",D88:AG88),"")</f>
        <v/>
      </c>
      <c r="AI88" s="112" t="str">
        <f aca="false">IF(B88&lt;&gt;"",SUMIF(D$12:AG$12,"AT",D88:AG88),"")</f>
        <v/>
      </c>
      <c r="AJ88" s="117"/>
      <c r="AK88" s="117"/>
      <c r="AL88" s="117"/>
      <c r="AM88" s="117"/>
      <c r="AN88" s="117"/>
      <c r="AO88" s="117"/>
      <c r="AP88" s="117"/>
      <c r="AQ88" s="117"/>
      <c r="AR88" s="117"/>
      <c r="AS88" s="117"/>
      <c r="AT88" s="117"/>
      <c r="AU88" s="117"/>
      <c r="AV88" s="117"/>
      <c r="AW88" s="117"/>
      <c r="AX88" s="117"/>
      <c r="AY88" s="117"/>
      <c r="AZ88" s="117"/>
      <c r="BA88" s="117"/>
      <c r="BB88" s="117"/>
      <c r="BC88" s="117"/>
      <c r="BD88" s="117"/>
      <c r="BE88" s="117"/>
      <c r="BF88" s="117"/>
      <c r="BG88" s="117"/>
      <c r="BH88" s="117"/>
      <c r="BI88" s="117"/>
      <c r="BJ88" s="117"/>
      <c r="BK88" s="117"/>
      <c r="BL88" s="117"/>
      <c r="BM88" s="117"/>
      <c r="BN88" s="111" t="str">
        <f aca="false">IF(B88&lt;&gt;"", SUMIF(AJ$12:BM$12,"TLA",AJ88:BM88), "")</f>
        <v/>
      </c>
      <c r="BO88" s="112" t="str">
        <f aca="false">IF(B88&lt;&gt;"", SUMIF(AJ$12:BM$12,"AT",AJ88:BM88), "")</f>
        <v/>
      </c>
      <c r="BP88" s="113"/>
      <c r="BQ88" s="113"/>
      <c r="BR88" s="113"/>
      <c r="BS88" s="113"/>
      <c r="BT88" s="113"/>
      <c r="BU88" s="113"/>
      <c r="BV88" s="113"/>
      <c r="BW88" s="113"/>
      <c r="BX88" s="113"/>
      <c r="BY88" s="113"/>
      <c r="BZ88" s="113"/>
      <c r="CA88" s="117"/>
      <c r="CB88" s="117"/>
      <c r="CC88" s="117"/>
      <c r="CD88" s="117"/>
      <c r="CE88" s="117"/>
      <c r="CF88" s="117"/>
      <c r="CG88" s="117"/>
      <c r="CH88" s="117"/>
      <c r="CI88" s="117"/>
      <c r="CJ88" s="117"/>
      <c r="CK88" s="117"/>
      <c r="CL88" s="117"/>
      <c r="CM88" s="117"/>
      <c r="CN88" s="117"/>
      <c r="CO88" s="117"/>
      <c r="CP88" s="117"/>
      <c r="CQ88" s="117"/>
      <c r="CR88" s="117"/>
      <c r="CS88" s="117"/>
      <c r="CT88" s="111" t="str">
        <f aca="false">IF(B88&lt;&gt;"",SUMIF(BP$12:CS$12,"TLA",BP88:CS88), "")</f>
        <v/>
      </c>
      <c r="CU88" s="112" t="str">
        <f aca="false">IF(B88&lt;&gt;"",SUMIF(BP$12:CS$12,"AT",BP88:CS88), "")</f>
        <v/>
      </c>
      <c r="CV88" s="114" t="str">
        <f aca="false">IF(B88&lt;&gt;"",IFERROR(SUMIF(D$14:CS$14, "CLO1", D88:CS88)/'Grade computation'!I$4,""),"")</f>
        <v/>
      </c>
      <c r="CW88" s="115" t="str">
        <f aca="false">IF(CV88="","",IF(CV88&gt;=B$10,"Y","N"))</f>
        <v/>
      </c>
      <c r="CX88" s="115" t="str">
        <f aca="false">IF(CV88="","",IF(CV88&lt;50%,1,IF(AND(CV88&gt;=50%,CV88&lt;B$10),2,IF(CV88&gt;=B$10,3))))</f>
        <v/>
      </c>
      <c r="CY88" s="114" t="str">
        <f aca="false">IF(B88&lt;&gt;"",IFERROR(IF((SUMIF(D$14:CS$14,"CLO2",D88:CS88)/'Grade computation'!I$5)=0,0,(SUMIF(D$14:CS$14,"CLO2",D88:CS88)/'Grade computation'!I$5)),""),"")</f>
        <v/>
      </c>
      <c r="CZ88" s="115" t="str">
        <f aca="false">IF(CY88="","",IF(CY88&gt;=B$10,"Y","N"))</f>
        <v/>
      </c>
      <c r="DA88" s="115" t="str">
        <f aca="false">IF(CY88="","",IF(CY88&lt;50%,1,IF(AND(CY88&gt;=50%,CY88&lt;B$10),2,IF(CY88&gt;=B$10,3))))</f>
        <v/>
      </c>
      <c r="DB88" s="114" t="str">
        <f aca="false">IF(B88&lt;&gt;"",IFERROR(IF((SUMIF(D$14:CS$14,"CLO3",D88:CS88)/'Grade computation'!I$6)=0,0,(SUMIF(D$14:CS$14,"CLO3",D88:CS88)/'Grade computation'!I$6)),""),"")</f>
        <v/>
      </c>
      <c r="DC88" s="115" t="str">
        <f aca="false">IF(DB88="","",IF(DB88&gt;=B$10,"Y","N"))</f>
        <v/>
      </c>
      <c r="DD88" s="115" t="str">
        <f aca="false">IF(DB88="","",IF(DB88&lt;50%,1,IF(AND(DB88&gt;=50%,DB88&lt;B$10),2,IF(DB88&gt;=B$10,3))))</f>
        <v/>
      </c>
      <c r="DE88" s="114" t="str">
        <f aca="false">IF(B88&lt;&gt;"",IFERROR(SUMIF(D$14:CS$14,"CLO4",D88:CS88)/'Grade computation'!I$7,""),"")</f>
        <v/>
      </c>
      <c r="DF88" s="115" t="str">
        <f aca="false">IF(DE88="","",IF(DE88&gt;=B$10,"Y","N"))</f>
        <v/>
      </c>
      <c r="DG88" s="115" t="str">
        <f aca="false">IF(DE88="","",IF(DE88&lt;50%,1,IF(AND(DE88&gt;=50%,DE88&lt;B$10),2,IF(DE88&gt;=B$10,3))))</f>
        <v/>
      </c>
      <c r="DH88" s="114" t="str">
        <f aca="false">IF(B88&lt;&gt;"",IFERROR(IF((SUMIF(D$14:CS$14,"CLO5",D88:CS88)/'Grade computation'!I$8)=0,0,(SUMIF(D$14:CS$14,"CLO5",D88:CS88)/'Grade computation'!I$8)),""),"")</f>
        <v/>
      </c>
      <c r="DI88" s="115" t="str">
        <f aca="false">IF(DH88="","",IF(DH88&gt;=B$10,"Y","N"))</f>
        <v/>
      </c>
      <c r="DJ88" s="115" t="str">
        <f aca="false">IF(DH88="","",IF(DH88&lt;50%,1,IF(AND(DH88&gt;=50%,DH88&lt;B$10),2,IF(DH88&gt;=B$10,3))))</f>
        <v/>
      </c>
      <c r="DK88" s="114" t="str">
        <f aca="false">IF(B88&lt;&gt;"",IFERROR(IF((SUMIF(D$14:CS$14,"CLO6",D88:CS88)/'Grade computation'!I$9)=0,0,(SUMIF(D$14:CS$14,"CLO6",D88:CS88)/'Grade computation'!I$9)),""),"")</f>
        <v/>
      </c>
      <c r="DL88" s="115" t="str">
        <f aca="false">IF(DK88="","",IF(DK88&gt;=B$10,"Y","N"))</f>
        <v/>
      </c>
      <c r="DM88" s="115" t="str">
        <f aca="false">IF(DK88="","",IF(DK88&lt;50%,1,IF(AND(DK88&gt;=50%,DK88&lt;B$10),2,IF(DK88&gt;=B$10,3))))</f>
        <v/>
      </c>
      <c r="DN88" s="114" t="str">
        <f aca="false">IF(B88&lt;&gt;"",IFERROR(IF((SUMIF(D$14:CS$14,"CLO7",D88:CS88)/'Grade computation'!I$10)=0,0,(SUMIF(D$14:CS$14,"CLO7",D88:CS88)/'Grade computation'!I$10)),""),"")</f>
        <v/>
      </c>
      <c r="DO88" s="115" t="str">
        <f aca="false">IF(DN88="","",IF(DN88&gt;=B$10,"Y","N"))</f>
        <v/>
      </c>
      <c r="DP88" s="115" t="str">
        <f aca="false">IF(DN88="","",IF(DN88&lt;50%,1,IF(AND(DN88&gt;=50%,DN88&lt;B$10),2,IF(DN88&gt;=B$10,3))))</f>
        <v/>
      </c>
      <c r="DQ88" s="114" t="str">
        <f aca="false">IF(B88&lt;&gt;"",IFERROR(IF((SUMIF(D$14:CS$14,"CLO8",D88:CS88)/'Grade computation'!I$11)=0,0,(SUMIF(D$14:CS$14,"CLO8",D88:CS88)/'Grade computation'!I$11)),""),"")</f>
        <v/>
      </c>
      <c r="DR88" s="115" t="str">
        <f aca="false">IF(DQ88="","",IF(DQ88&gt;=B$10,"Y","N"))</f>
        <v/>
      </c>
      <c r="DS88" s="115" t="str">
        <f aca="false">IF(DQ88="","",IF(DQ88&lt;50%,1,IF(AND(DQ88&gt;=50%,DQ88&lt;B$10),2,IF(DQ88&gt;=B$10,3))))</f>
        <v/>
      </c>
      <c r="DT88" s="114" t="str">
        <f aca="false">IF(B88&lt;&gt;"",IFERROR(IF((SUMIF(D$14:CS$14,"CLO9",D88:CS88)/'Grade computation'!I$12)=0,0,(SUMIF(D$14:CS$14,"CLO9",D88:CS88)/'Grade computation'!I$12)),""),"")</f>
        <v/>
      </c>
      <c r="DU88" s="115" t="str">
        <f aca="false">IF(DT88="","",IF(DT88&gt;=B$10,"Y","N"))</f>
        <v/>
      </c>
      <c r="DV88" s="115" t="str">
        <f aca="false">IF(DT88="","",IF(DT88&lt;50%,1,IF(AND(DT88&gt;=50%,DT88&lt;B$10),2,IF(DT88&gt;=B$10,3))))</f>
        <v/>
      </c>
      <c r="DW88" s="114" t="str">
        <f aca="false">IF(B88&lt;&gt;"",IFERROR(IF((SUMIF(D$14:CS$14,"CLO10",D88:CS88)/'Grade computation'!I$13)=0,0,(SUMIF(D$14:CS$14,"CLO10",D88:CS88)/'Grade computation'!I$13)),""),"")</f>
        <v/>
      </c>
      <c r="DX88" s="115" t="str">
        <f aca="false">IF(DW88="","",IF(DW88&gt;=B$10,"Y","N"))</f>
        <v/>
      </c>
      <c r="DY88" s="115" t="str">
        <f aca="false">IF(DW88="","",IF(DW88&lt;50%,1,IF(AND(DW88&gt;=50%,DW88&lt;B$10),2,IF(DW88&gt;=B$10,3))))</f>
        <v/>
      </c>
      <c r="DZ88" s="13"/>
      <c r="EA88" s="13"/>
    </row>
    <row r="89" customFormat="false" ht="15.75" hidden="false" customHeight="true" outlineLevel="0" collapsed="false">
      <c r="A89" s="118"/>
      <c r="B89" s="119"/>
      <c r="C89" s="117"/>
      <c r="D89" s="117"/>
      <c r="E89" s="117"/>
      <c r="F89" s="117"/>
      <c r="G89" s="117"/>
      <c r="H89" s="117"/>
      <c r="I89" s="117"/>
      <c r="J89" s="117"/>
      <c r="K89" s="117"/>
      <c r="L89" s="117"/>
      <c r="M89" s="117"/>
      <c r="N89" s="117"/>
      <c r="O89" s="117"/>
      <c r="P89" s="117"/>
      <c r="Q89" s="117"/>
      <c r="R89" s="117"/>
      <c r="S89" s="117"/>
      <c r="T89" s="117"/>
      <c r="U89" s="117"/>
      <c r="V89" s="117"/>
      <c r="W89" s="117"/>
      <c r="X89" s="117"/>
      <c r="Y89" s="117"/>
      <c r="Z89" s="117"/>
      <c r="AA89" s="117"/>
      <c r="AB89" s="117"/>
      <c r="AC89" s="117"/>
      <c r="AD89" s="117"/>
      <c r="AE89" s="117"/>
      <c r="AF89" s="117"/>
      <c r="AG89" s="117"/>
      <c r="AH89" s="111" t="str">
        <f aca="false">IF(B89&lt;&gt;"",SUMIF(D$12:AG$12,"TLA",D89:AG89),"")</f>
        <v/>
      </c>
      <c r="AI89" s="112" t="str">
        <f aca="false">IF(B89&lt;&gt;"",SUMIF(D$12:AG$12,"AT",D89:AG89),"")</f>
        <v/>
      </c>
      <c r="AJ89" s="117"/>
      <c r="AK89" s="117"/>
      <c r="AL89" s="117"/>
      <c r="AM89" s="117"/>
      <c r="AN89" s="117"/>
      <c r="AO89" s="117"/>
      <c r="AP89" s="117"/>
      <c r="AQ89" s="117"/>
      <c r="AR89" s="117"/>
      <c r="AS89" s="117"/>
      <c r="AT89" s="117"/>
      <c r="AU89" s="117"/>
      <c r="AV89" s="117"/>
      <c r="AW89" s="117"/>
      <c r="AX89" s="117"/>
      <c r="AY89" s="117"/>
      <c r="AZ89" s="117"/>
      <c r="BA89" s="117"/>
      <c r="BB89" s="117"/>
      <c r="BC89" s="117"/>
      <c r="BD89" s="117"/>
      <c r="BE89" s="117"/>
      <c r="BF89" s="117"/>
      <c r="BG89" s="117"/>
      <c r="BH89" s="117"/>
      <c r="BI89" s="117"/>
      <c r="BJ89" s="117"/>
      <c r="BK89" s="117"/>
      <c r="BL89" s="117"/>
      <c r="BM89" s="117"/>
      <c r="BN89" s="111" t="str">
        <f aca="false">IF(B89&lt;&gt;"", SUMIF(AJ$12:BM$12,"TLA",AJ89:BM89), "")</f>
        <v/>
      </c>
      <c r="BO89" s="112" t="str">
        <f aca="false">IF(B89&lt;&gt;"", SUMIF(AJ$12:BM$12,"AT",AJ89:BM89), "")</f>
        <v/>
      </c>
      <c r="BP89" s="113"/>
      <c r="BQ89" s="113"/>
      <c r="BR89" s="113"/>
      <c r="BS89" s="113"/>
      <c r="BT89" s="113"/>
      <c r="BU89" s="113"/>
      <c r="BV89" s="113"/>
      <c r="BW89" s="113"/>
      <c r="BX89" s="113"/>
      <c r="BY89" s="113"/>
      <c r="BZ89" s="113"/>
      <c r="CA89" s="117"/>
      <c r="CB89" s="117"/>
      <c r="CC89" s="117"/>
      <c r="CD89" s="117"/>
      <c r="CE89" s="117"/>
      <c r="CF89" s="117"/>
      <c r="CG89" s="117"/>
      <c r="CH89" s="117"/>
      <c r="CI89" s="117"/>
      <c r="CJ89" s="117"/>
      <c r="CK89" s="117"/>
      <c r="CL89" s="117"/>
      <c r="CM89" s="117"/>
      <c r="CN89" s="117"/>
      <c r="CO89" s="117"/>
      <c r="CP89" s="117"/>
      <c r="CQ89" s="117"/>
      <c r="CR89" s="117"/>
      <c r="CS89" s="117"/>
      <c r="CT89" s="111" t="str">
        <f aca="false">IF(B89&lt;&gt;"",SUMIF(BP$12:CS$12,"TLA",BP89:CS89), "")</f>
        <v/>
      </c>
      <c r="CU89" s="112" t="str">
        <f aca="false">IF(B89&lt;&gt;"",SUMIF(BP$12:CS$12,"AT",BP89:CS89), "")</f>
        <v/>
      </c>
      <c r="CV89" s="114" t="str">
        <f aca="false">IF(B89&lt;&gt;"",IFERROR(SUMIF(D$14:CS$14, "CLO1", D89:CS89)/'Grade computation'!I$4,""),"")</f>
        <v/>
      </c>
      <c r="CW89" s="115" t="str">
        <f aca="false">IF(CV89="","",IF(CV89&gt;=B$10,"Y","N"))</f>
        <v/>
      </c>
      <c r="CX89" s="115" t="str">
        <f aca="false">IF(CV89="","",IF(CV89&lt;50%,1,IF(AND(CV89&gt;=50%,CV89&lt;B$10),2,IF(CV89&gt;=B$10,3))))</f>
        <v/>
      </c>
      <c r="CY89" s="114" t="str">
        <f aca="false">IF(B89&lt;&gt;"",IFERROR(IF((SUMIF(D$14:CS$14,"CLO2",D89:CS89)/'Grade computation'!I$5)=0,0,(SUMIF(D$14:CS$14,"CLO2",D89:CS89)/'Grade computation'!I$5)),""),"")</f>
        <v/>
      </c>
      <c r="CZ89" s="115" t="str">
        <f aca="false">IF(CY89="","",IF(CY89&gt;=B$10,"Y","N"))</f>
        <v/>
      </c>
      <c r="DA89" s="115" t="str">
        <f aca="false">IF(CY89="","",IF(CY89&lt;50%,1,IF(AND(CY89&gt;=50%,CY89&lt;B$10),2,IF(CY89&gt;=B$10,3))))</f>
        <v/>
      </c>
      <c r="DB89" s="114" t="str">
        <f aca="false">IF(B89&lt;&gt;"",IFERROR(IF((SUMIF(D$14:CS$14,"CLO3",D89:CS89)/'Grade computation'!I$6)=0,0,(SUMIF(D$14:CS$14,"CLO3",D89:CS89)/'Grade computation'!I$6)),""),"")</f>
        <v/>
      </c>
      <c r="DC89" s="115" t="str">
        <f aca="false">IF(DB89="","",IF(DB89&gt;=B$10,"Y","N"))</f>
        <v/>
      </c>
      <c r="DD89" s="115" t="str">
        <f aca="false">IF(DB89="","",IF(DB89&lt;50%,1,IF(AND(DB89&gt;=50%,DB89&lt;B$10),2,IF(DB89&gt;=B$10,3))))</f>
        <v/>
      </c>
      <c r="DE89" s="114" t="str">
        <f aca="false">IF(B89&lt;&gt;"",IFERROR(SUMIF(D$14:CS$14,"CLO4",D89:CS89)/'Grade computation'!I$7,""),"")</f>
        <v/>
      </c>
      <c r="DF89" s="115" t="str">
        <f aca="false">IF(DE89="","",IF(DE89&gt;=B$10,"Y","N"))</f>
        <v/>
      </c>
      <c r="DG89" s="115" t="str">
        <f aca="false">IF(DE89="","",IF(DE89&lt;50%,1,IF(AND(DE89&gt;=50%,DE89&lt;B$10),2,IF(DE89&gt;=B$10,3))))</f>
        <v/>
      </c>
      <c r="DH89" s="114" t="str">
        <f aca="false">IF(B89&lt;&gt;"",IFERROR(IF((SUMIF(D$14:CS$14,"CLO5",D89:CS89)/'Grade computation'!I$8)=0,0,(SUMIF(D$14:CS$14,"CLO5",D89:CS89)/'Grade computation'!I$8)),""),"")</f>
        <v/>
      </c>
      <c r="DI89" s="115" t="str">
        <f aca="false">IF(DH89="","",IF(DH89&gt;=B$10,"Y","N"))</f>
        <v/>
      </c>
      <c r="DJ89" s="115" t="str">
        <f aca="false">IF(DH89="","",IF(DH89&lt;50%,1,IF(AND(DH89&gt;=50%,DH89&lt;B$10),2,IF(DH89&gt;=B$10,3))))</f>
        <v/>
      </c>
      <c r="DK89" s="114" t="str">
        <f aca="false">IF(B89&lt;&gt;"",IFERROR(IF((SUMIF(D$14:CS$14,"CLO6",D89:CS89)/'Grade computation'!I$9)=0,0,(SUMIF(D$14:CS$14,"CLO6",D89:CS89)/'Grade computation'!I$9)),""),"")</f>
        <v/>
      </c>
      <c r="DL89" s="115" t="str">
        <f aca="false">IF(DK89="","",IF(DK89&gt;=B$10,"Y","N"))</f>
        <v/>
      </c>
      <c r="DM89" s="115" t="str">
        <f aca="false">IF(DK89="","",IF(DK89&lt;50%,1,IF(AND(DK89&gt;=50%,DK89&lt;B$10),2,IF(DK89&gt;=B$10,3))))</f>
        <v/>
      </c>
      <c r="DN89" s="114" t="str">
        <f aca="false">IF(B89&lt;&gt;"",IFERROR(IF((SUMIF(D$14:CS$14,"CLO7",D89:CS89)/'Grade computation'!I$10)=0,0,(SUMIF(D$14:CS$14,"CLO7",D89:CS89)/'Grade computation'!I$10)),""),"")</f>
        <v/>
      </c>
      <c r="DO89" s="115" t="str">
        <f aca="false">IF(DN89="","",IF(DN89&gt;=B$10,"Y","N"))</f>
        <v/>
      </c>
      <c r="DP89" s="115" t="str">
        <f aca="false">IF(DN89="","",IF(DN89&lt;50%,1,IF(AND(DN89&gt;=50%,DN89&lt;B$10),2,IF(DN89&gt;=B$10,3))))</f>
        <v/>
      </c>
      <c r="DQ89" s="114" t="str">
        <f aca="false">IF(B89&lt;&gt;"",IFERROR(IF((SUMIF(D$14:CS$14,"CLO8",D89:CS89)/'Grade computation'!I$11)=0,0,(SUMIF(D$14:CS$14,"CLO8",D89:CS89)/'Grade computation'!I$11)),""),"")</f>
        <v/>
      </c>
      <c r="DR89" s="115" t="str">
        <f aca="false">IF(DQ89="","",IF(DQ89&gt;=B$10,"Y","N"))</f>
        <v/>
      </c>
      <c r="DS89" s="115" t="str">
        <f aca="false">IF(DQ89="","",IF(DQ89&lt;50%,1,IF(AND(DQ89&gt;=50%,DQ89&lt;B$10),2,IF(DQ89&gt;=B$10,3))))</f>
        <v/>
      </c>
      <c r="DT89" s="114" t="str">
        <f aca="false">IF(B89&lt;&gt;"",IFERROR(IF((SUMIF(D$14:CS$14,"CLO9",D89:CS89)/'Grade computation'!I$12)=0,0,(SUMIF(D$14:CS$14,"CLO9",D89:CS89)/'Grade computation'!I$12)),""),"")</f>
        <v/>
      </c>
      <c r="DU89" s="115" t="str">
        <f aca="false">IF(DT89="","",IF(DT89&gt;=B$10,"Y","N"))</f>
        <v/>
      </c>
      <c r="DV89" s="115" t="str">
        <f aca="false">IF(DT89="","",IF(DT89&lt;50%,1,IF(AND(DT89&gt;=50%,DT89&lt;B$10),2,IF(DT89&gt;=B$10,3))))</f>
        <v/>
      </c>
      <c r="DW89" s="114" t="str">
        <f aca="false">IF(B89&lt;&gt;"",IFERROR(IF((SUMIF(D$14:CS$14,"CLO10",D89:CS89)/'Grade computation'!I$13)=0,0,(SUMIF(D$14:CS$14,"CLO10",D89:CS89)/'Grade computation'!I$13)),""),"")</f>
        <v/>
      </c>
      <c r="DX89" s="115" t="str">
        <f aca="false">IF(DW89="","",IF(DW89&gt;=B$10,"Y","N"))</f>
        <v/>
      </c>
      <c r="DY89" s="115" t="str">
        <f aca="false">IF(DW89="","",IF(DW89&lt;50%,1,IF(AND(DW89&gt;=50%,DW89&lt;B$10),2,IF(DW89&gt;=B$10,3))))</f>
        <v/>
      </c>
      <c r="DZ89" s="13"/>
      <c r="EA89" s="13"/>
    </row>
    <row r="90" customFormat="false" ht="15.75" hidden="false" customHeight="true" outlineLevel="0" collapsed="false">
      <c r="A90" s="118"/>
      <c r="B90" s="119"/>
      <c r="C90" s="117"/>
      <c r="D90" s="117"/>
      <c r="E90" s="117"/>
      <c r="F90" s="117"/>
      <c r="G90" s="117"/>
      <c r="H90" s="117"/>
      <c r="I90" s="117"/>
      <c r="J90" s="117"/>
      <c r="K90" s="117"/>
      <c r="L90" s="117"/>
      <c r="M90" s="117"/>
      <c r="N90" s="117"/>
      <c r="O90" s="117"/>
      <c r="P90" s="117"/>
      <c r="Q90" s="117"/>
      <c r="R90" s="117"/>
      <c r="S90" s="117"/>
      <c r="T90" s="117"/>
      <c r="U90" s="117"/>
      <c r="V90" s="117"/>
      <c r="W90" s="117"/>
      <c r="X90" s="117"/>
      <c r="Y90" s="117"/>
      <c r="Z90" s="117"/>
      <c r="AA90" s="117"/>
      <c r="AB90" s="117"/>
      <c r="AC90" s="117"/>
      <c r="AD90" s="117"/>
      <c r="AE90" s="117"/>
      <c r="AF90" s="117"/>
      <c r="AG90" s="117"/>
      <c r="AH90" s="111" t="str">
        <f aca="false">IF(B90&lt;&gt;"",SUMIF(D$12:AG$12,"TLA",D90:AG90),"")</f>
        <v/>
      </c>
      <c r="AI90" s="112" t="str">
        <f aca="false">IF(B90&lt;&gt;"",SUMIF(D$12:AG$12,"AT",D90:AG90),"")</f>
        <v/>
      </c>
      <c r="AJ90" s="117"/>
      <c r="AK90" s="117"/>
      <c r="AL90" s="117"/>
      <c r="AM90" s="117"/>
      <c r="AN90" s="117"/>
      <c r="AO90" s="117"/>
      <c r="AP90" s="117"/>
      <c r="AQ90" s="117"/>
      <c r="AR90" s="117"/>
      <c r="AS90" s="117"/>
      <c r="AT90" s="117"/>
      <c r="AU90" s="117"/>
      <c r="AV90" s="117"/>
      <c r="AW90" s="117"/>
      <c r="AX90" s="117"/>
      <c r="AY90" s="117"/>
      <c r="AZ90" s="117"/>
      <c r="BA90" s="117"/>
      <c r="BB90" s="117"/>
      <c r="BC90" s="117"/>
      <c r="BD90" s="117"/>
      <c r="BE90" s="117"/>
      <c r="BF90" s="117"/>
      <c r="BG90" s="117"/>
      <c r="BH90" s="117"/>
      <c r="BI90" s="117"/>
      <c r="BJ90" s="117"/>
      <c r="BK90" s="117"/>
      <c r="BL90" s="117"/>
      <c r="BM90" s="117"/>
      <c r="BN90" s="111" t="str">
        <f aca="false">IF(B90&lt;&gt;"", SUMIF(AJ$12:BM$12,"TLA",AJ90:BM90), "")</f>
        <v/>
      </c>
      <c r="BO90" s="112" t="str">
        <f aca="false">IF(B90&lt;&gt;"", SUMIF(AJ$12:BM$12,"AT",AJ90:BM90), "")</f>
        <v/>
      </c>
      <c r="BP90" s="113"/>
      <c r="BQ90" s="113"/>
      <c r="BR90" s="113"/>
      <c r="BS90" s="113"/>
      <c r="BT90" s="113"/>
      <c r="BU90" s="113"/>
      <c r="BV90" s="113"/>
      <c r="BW90" s="113"/>
      <c r="BX90" s="113"/>
      <c r="BY90" s="113"/>
      <c r="BZ90" s="113"/>
      <c r="CA90" s="117"/>
      <c r="CB90" s="117"/>
      <c r="CC90" s="117"/>
      <c r="CD90" s="117"/>
      <c r="CE90" s="117"/>
      <c r="CF90" s="117"/>
      <c r="CG90" s="117"/>
      <c r="CH90" s="117"/>
      <c r="CI90" s="117"/>
      <c r="CJ90" s="117"/>
      <c r="CK90" s="117"/>
      <c r="CL90" s="117"/>
      <c r="CM90" s="117"/>
      <c r="CN90" s="117"/>
      <c r="CO90" s="117"/>
      <c r="CP90" s="117"/>
      <c r="CQ90" s="117"/>
      <c r="CR90" s="117"/>
      <c r="CS90" s="117"/>
      <c r="CT90" s="111" t="str">
        <f aca="false">IF(B90&lt;&gt;"",SUMIF(BP$12:CS$12,"TLA",BP90:CS90), "")</f>
        <v/>
      </c>
      <c r="CU90" s="112" t="str">
        <f aca="false">IF(B90&lt;&gt;"",SUMIF(BP$12:CS$12,"AT",BP90:CS90), "")</f>
        <v/>
      </c>
      <c r="CV90" s="114" t="str">
        <f aca="false">IF(B90&lt;&gt;"",IFERROR(SUMIF(D$14:CS$14, "CLO1", D90:CS90)/'Grade computation'!I$4,""),"")</f>
        <v/>
      </c>
      <c r="CW90" s="115" t="str">
        <f aca="false">IF(CV90="","",IF(CV90&gt;=B$10,"Y","N"))</f>
        <v/>
      </c>
      <c r="CX90" s="115" t="str">
        <f aca="false">IF(CV90="","",IF(CV90&lt;50%,1,IF(AND(CV90&gt;=50%,CV90&lt;B$10),2,IF(CV90&gt;=B$10,3))))</f>
        <v/>
      </c>
      <c r="CY90" s="114" t="str">
        <f aca="false">IF(B90&lt;&gt;"",IFERROR(IF((SUMIF(D$14:CS$14,"CLO2",D90:CS90)/'Grade computation'!I$5)=0,0,(SUMIF(D$14:CS$14,"CLO2",D90:CS90)/'Grade computation'!I$5)),""),"")</f>
        <v/>
      </c>
      <c r="CZ90" s="115" t="str">
        <f aca="false">IF(CY90="","",IF(CY90&gt;=B$10,"Y","N"))</f>
        <v/>
      </c>
      <c r="DA90" s="115" t="str">
        <f aca="false">IF(CY90="","",IF(CY90&lt;50%,1,IF(AND(CY90&gt;=50%,CY90&lt;B$10),2,IF(CY90&gt;=B$10,3))))</f>
        <v/>
      </c>
      <c r="DB90" s="114" t="str">
        <f aca="false">IF(B90&lt;&gt;"",IFERROR(IF((SUMIF(D$14:CS$14,"CLO3",D90:CS90)/'Grade computation'!I$6)=0,0,(SUMIF(D$14:CS$14,"CLO3",D90:CS90)/'Grade computation'!I$6)),""),"")</f>
        <v/>
      </c>
      <c r="DC90" s="115" t="str">
        <f aca="false">IF(DB90="","",IF(DB90&gt;=B$10,"Y","N"))</f>
        <v/>
      </c>
      <c r="DD90" s="115" t="str">
        <f aca="false">IF(DB90="","",IF(DB90&lt;50%,1,IF(AND(DB90&gt;=50%,DB90&lt;B$10),2,IF(DB90&gt;=B$10,3))))</f>
        <v/>
      </c>
      <c r="DE90" s="114" t="str">
        <f aca="false">IF(B90&lt;&gt;"",IFERROR(SUMIF(D$14:CS$14,"CLO4",D90:CS90)/'Grade computation'!I$7,""),"")</f>
        <v/>
      </c>
      <c r="DF90" s="115" t="str">
        <f aca="false">IF(DE90="","",IF(DE90&gt;=B$10,"Y","N"))</f>
        <v/>
      </c>
      <c r="DG90" s="115" t="str">
        <f aca="false">IF(DE90="","",IF(DE90&lt;50%,1,IF(AND(DE90&gt;=50%,DE90&lt;B$10),2,IF(DE90&gt;=B$10,3))))</f>
        <v/>
      </c>
      <c r="DH90" s="114" t="str">
        <f aca="false">IF(B90&lt;&gt;"",IFERROR(IF((SUMIF(D$14:CS$14,"CLO5",D90:CS90)/'Grade computation'!I$8)=0,0,(SUMIF(D$14:CS$14,"CLO5",D90:CS90)/'Grade computation'!I$8)),""),"")</f>
        <v/>
      </c>
      <c r="DI90" s="115" t="str">
        <f aca="false">IF(DH90="","",IF(DH90&gt;=B$10,"Y","N"))</f>
        <v/>
      </c>
      <c r="DJ90" s="115" t="str">
        <f aca="false">IF(DH90="","",IF(DH90&lt;50%,1,IF(AND(DH90&gt;=50%,DH90&lt;B$10),2,IF(DH90&gt;=B$10,3))))</f>
        <v/>
      </c>
      <c r="DK90" s="114" t="str">
        <f aca="false">IF(B90&lt;&gt;"",IFERROR(IF((SUMIF(D$14:CS$14,"CLO6",D90:CS90)/'Grade computation'!I$9)=0,0,(SUMIF(D$14:CS$14,"CLO6",D90:CS90)/'Grade computation'!I$9)),""),"")</f>
        <v/>
      </c>
      <c r="DL90" s="115" t="str">
        <f aca="false">IF(DK90="","",IF(DK90&gt;=B$10,"Y","N"))</f>
        <v/>
      </c>
      <c r="DM90" s="115" t="str">
        <f aca="false">IF(DK90="","",IF(DK90&lt;50%,1,IF(AND(DK90&gt;=50%,DK90&lt;B$10),2,IF(DK90&gt;=B$10,3))))</f>
        <v/>
      </c>
      <c r="DN90" s="114" t="str">
        <f aca="false">IF(B90&lt;&gt;"",IFERROR(IF((SUMIF(D$14:CS$14,"CLO7",D90:CS90)/'Grade computation'!I$10)=0,0,(SUMIF(D$14:CS$14,"CLO7",D90:CS90)/'Grade computation'!I$10)),""),"")</f>
        <v/>
      </c>
      <c r="DO90" s="115" t="str">
        <f aca="false">IF(DN90="","",IF(DN90&gt;=B$10,"Y","N"))</f>
        <v/>
      </c>
      <c r="DP90" s="115" t="str">
        <f aca="false">IF(DN90="","",IF(DN90&lt;50%,1,IF(AND(DN90&gt;=50%,DN90&lt;B$10),2,IF(DN90&gt;=B$10,3))))</f>
        <v/>
      </c>
      <c r="DQ90" s="114" t="str">
        <f aca="false">IF(B90&lt;&gt;"",IFERROR(IF((SUMIF(D$14:CS$14,"CLO8",D90:CS90)/'Grade computation'!I$11)=0,0,(SUMIF(D$14:CS$14,"CLO8",D90:CS90)/'Grade computation'!I$11)),""),"")</f>
        <v/>
      </c>
      <c r="DR90" s="115" t="str">
        <f aca="false">IF(DQ90="","",IF(DQ90&gt;=B$10,"Y","N"))</f>
        <v/>
      </c>
      <c r="DS90" s="115" t="str">
        <f aca="false">IF(DQ90="","",IF(DQ90&lt;50%,1,IF(AND(DQ90&gt;=50%,DQ90&lt;B$10),2,IF(DQ90&gt;=B$10,3))))</f>
        <v/>
      </c>
      <c r="DT90" s="114" t="str">
        <f aca="false">IF(B90&lt;&gt;"",IFERROR(IF((SUMIF(D$14:CS$14,"CLO9",D90:CS90)/'Grade computation'!I$12)=0,0,(SUMIF(D$14:CS$14,"CLO9",D90:CS90)/'Grade computation'!I$12)),""),"")</f>
        <v/>
      </c>
      <c r="DU90" s="115" t="str">
        <f aca="false">IF(DT90="","",IF(DT90&gt;=B$10,"Y","N"))</f>
        <v/>
      </c>
      <c r="DV90" s="115" t="str">
        <f aca="false">IF(DT90="","",IF(DT90&lt;50%,1,IF(AND(DT90&gt;=50%,DT90&lt;B$10),2,IF(DT90&gt;=B$10,3))))</f>
        <v/>
      </c>
      <c r="DW90" s="114" t="str">
        <f aca="false">IF(B90&lt;&gt;"",IFERROR(IF((SUMIF(D$14:CS$14,"CLO10",D90:CS90)/'Grade computation'!I$13)=0,0,(SUMIF(D$14:CS$14,"CLO10",D90:CS90)/'Grade computation'!I$13)),""),"")</f>
        <v/>
      </c>
      <c r="DX90" s="115" t="str">
        <f aca="false">IF(DW90="","",IF(DW90&gt;=B$10,"Y","N"))</f>
        <v/>
      </c>
      <c r="DY90" s="115" t="str">
        <f aca="false">IF(DW90="","",IF(DW90&lt;50%,1,IF(AND(DW90&gt;=50%,DW90&lt;B$10),2,IF(DW90&gt;=B$10,3))))</f>
        <v/>
      </c>
      <c r="DZ90" s="13"/>
      <c r="EA90" s="13"/>
    </row>
    <row r="91" customFormat="false" ht="15.75" hidden="false" customHeight="true" outlineLevel="0" collapsed="false">
      <c r="A91" s="118"/>
      <c r="B91" s="119"/>
      <c r="C91" s="117"/>
      <c r="D91" s="117"/>
      <c r="E91" s="117"/>
      <c r="F91" s="117"/>
      <c r="G91" s="117"/>
      <c r="H91" s="117"/>
      <c r="I91" s="117"/>
      <c r="J91" s="117"/>
      <c r="K91" s="117"/>
      <c r="L91" s="117"/>
      <c r="M91" s="117"/>
      <c r="N91" s="117"/>
      <c r="O91" s="117"/>
      <c r="P91" s="117"/>
      <c r="Q91" s="117"/>
      <c r="R91" s="117"/>
      <c r="S91" s="117"/>
      <c r="T91" s="117"/>
      <c r="U91" s="117"/>
      <c r="V91" s="117"/>
      <c r="W91" s="117"/>
      <c r="X91" s="117"/>
      <c r="Y91" s="117"/>
      <c r="Z91" s="117"/>
      <c r="AA91" s="117"/>
      <c r="AB91" s="117"/>
      <c r="AC91" s="117"/>
      <c r="AD91" s="117"/>
      <c r="AE91" s="117"/>
      <c r="AF91" s="117"/>
      <c r="AG91" s="117"/>
      <c r="AH91" s="111" t="str">
        <f aca="false">IF(B91&lt;&gt;"",SUMIF(D$12:AG$12,"TLA",D91:AG91),"")</f>
        <v/>
      </c>
      <c r="AI91" s="112" t="str">
        <f aca="false">IF(B91&lt;&gt;"",SUMIF(D$12:AG$12,"AT",D91:AG91),"")</f>
        <v/>
      </c>
      <c r="AJ91" s="117"/>
      <c r="AK91" s="117"/>
      <c r="AL91" s="117"/>
      <c r="AM91" s="117"/>
      <c r="AN91" s="117"/>
      <c r="AO91" s="117"/>
      <c r="AP91" s="117"/>
      <c r="AQ91" s="117"/>
      <c r="AR91" s="117"/>
      <c r="AS91" s="117"/>
      <c r="AT91" s="117"/>
      <c r="AU91" s="117"/>
      <c r="AV91" s="117"/>
      <c r="AW91" s="117"/>
      <c r="AX91" s="117"/>
      <c r="AY91" s="117"/>
      <c r="AZ91" s="117"/>
      <c r="BA91" s="117"/>
      <c r="BB91" s="117"/>
      <c r="BC91" s="117"/>
      <c r="BD91" s="117"/>
      <c r="BE91" s="117"/>
      <c r="BF91" s="117"/>
      <c r="BG91" s="117"/>
      <c r="BH91" s="117"/>
      <c r="BI91" s="117"/>
      <c r="BJ91" s="117"/>
      <c r="BK91" s="117"/>
      <c r="BL91" s="117"/>
      <c r="BM91" s="117"/>
      <c r="BN91" s="111" t="str">
        <f aca="false">IF(B91&lt;&gt;"", SUMIF(AJ$12:BM$12,"TLA",AJ91:BM91), "")</f>
        <v/>
      </c>
      <c r="BO91" s="112" t="str">
        <f aca="false">IF(B91&lt;&gt;"", SUMIF(AJ$12:BM$12,"AT",AJ91:BM91), "")</f>
        <v/>
      </c>
      <c r="BP91" s="113"/>
      <c r="BQ91" s="113"/>
      <c r="BR91" s="113"/>
      <c r="BS91" s="113"/>
      <c r="BT91" s="113"/>
      <c r="BU91" s="113"/>
      <c r="BV91" s="113"/>
      <c r="BW91" s="113"/>
      <c r="BX91" s="113"/>
      <c r="BY91" s="113"/>
      <c r="BZ91" s="113"/>
      <c r="CA91" s="117"/>
      <c r="CB91" s="117"/>
      <c r="CC91" s="117"/>
      <c r="CD91" s="117"/>
      <c r="CE91" s="117"/>
      <c r="CF91" s="117"/>
      <c r="CG91" s="117"/>
      <c r="CH91" s="117"/>
      <c r="CI91" s="117"/>
      <c r="CJ91" s="117"/>
      <c r="CK91" s="117"/>
      <c r="CL91" s="117"/>
      <c r="CM91" s="117"/>
      <c r="CN91" s="117"/>
      <c r="CO91" s="117"/>
      <c r="CP91" s="117"/>
      <c r="CQ91" s="117"/>
      <c r="CR91" s="117"/>
      <c r="CS91" s="117"/>
      <c r="CT91" s="111" t="str">
        <f aca="false">IF(B91&lt;&gt;"",SUMIF(BP$12:CS$12,"TLA",BP91:CS91), "")</f>
        <v/>
      </c>
      <c r="CU91" s="112" t="str">
        <f aca="false">IF(B91&lt;&gt;"",SUMIF(BP$12:CS$12,"AT",BP91:CS91), "")</f>
        <v/>
      </c>
      <c r="CV91" s="114" t="str">
        <f aca="false">IF(B91&lt;&gt;"",IFERROR(SUMIF(D$14:CS$14, "CLO1", D91:CS91)/'Grade computation'!I$4,""),"")</f>
        <v/>
      </c>
      <c r="CW91" s="115" t="str">
        <f aca="false">IF(CV91="","",IF(CV91&gt;=B$10,"Y","N"))</f>
        <v/>
      </c>
      <c r="CX91" s="115" t="str">
        <f aca="false">IF(CV91="","",IF(CV91&lt;50%,1,IF(AND(CV91&gt;=50%,CV91&lt;B$10),2,IF(CV91&gt;=B$10,3))))</f>
        <v/>
      </c>
      <c r="CY91" s="114" t="str">
        <f aca="false">IF(B91&lt;&gt;"",IFERROR(IF((SUMIF(D$14:CS$14,"CLO2",D91:CS91)/'Grade computation'!I$5)=0,0,(SUMIF(D$14:CS$14,"CLO2",D91:CS91)/'Grade computation'!I$5)),""),"")</f>
        <v/>
      </c>
      <c r="CZ91" s="115" t="str">
        <f aca="false">IF(CY91="","",IF(CY91&gt;=B$10,"Y","N"))</f>
        <v/>
      </c>
      <c r="DA91" s="115" t="str">
        <f aca="false">IF(CY91="","",IF(CY91&lt;50%,1,IF(AND(CY91&gt;=50%,CY91&lt;B$10),2,IF(CY91&gt;=B$10,3))))</f>
        <v/>
      </c>
      <c r="DB91" s="114" t="str">
        <f aca="false">IF(B91&lt;&gt;"",IFERROR(IF((SUMIF(D$14:CS$14,"CLO3",D91:CS91)/'Grade computation'!I$6)=0,0,(SUMIF(D$14:CS$14,"CLO3",D91:CS91)/'Grade computation'!I$6)),""),"")</f>
        <v/>
      </c>
      <c r="DC91" s="115" t="str">
        <f aca="false">IF(DB91="","",IF(DB91&gt;=B$10,"Y","N"))</f>
        <v/>
      </c>
      <c r="DD91" s="115" t="str">
        <f aca="false">IF(DB91="","",IF(DB91&lt;50%,1,IF(AND(DB91&gt;=50%,DB91&lt;B$10),2,IF(DB91&gt;=B$10,3))))</f>
        <v/>
      </c>
      <c r="DE91" s="114" t="str">
        <f aca="false">IF(B91&lt;&gt;"",IFERROR(SUMIF(D$14:CS$14,"CLO4",D91:CS91)/'Grade computation'!I$7,""),"")</f>
        <v/>
      </c>
      <c r="DF91" s="115" t="str">
        <f aca="false">IF(DE91="","",IF(DE91&gt;=B$10,"Y","N"))</f>
        <v/>
      </c>
      <c r="DG91" s="115" t="str">
        <f aca="false">IF(DE91="","",IF(DE91&lt;50%,1,IF(AND(DE91&gt;=50%,DE91&lt;B$10),2,IF(DE91&gt;=B$10,3))))</f>
        <v/>
      </c>
      <c r="DH91" s="114" t="str">
        <f aca="false">IF(B91&lt;&gt;"",IFERROR(IF((SUMIF(D$14:CS$14,"CLO5",D91:CS91)/'Grade computation'!I$8)=0,0,(SUMIF(D$14:CS$14,"CLO5",D91:CS91)/'Grade computation'!I$8)),""),"")</f>
        <v/>
      </c>
      <c r="DI91" s="115" t="str">
        <f aca="false">IF(DH91="","",IF(DH91&gt;=B$10,"Y","N"))</f>
        <v/>
      </c>
      <c r="DJ91" s="115" t="str">
        <f aca="false">IF(DH91="","",IF(DH91&lt;50%,1,IF(AND(DH91&gt;=50%,DH91&lt;B$10),2,IF(DH91&gt;=B$10,3))))</f>
        <v/>
      </c>
      <c r="DK91" s="114" t="str">
        <f aca="false">IF(B91&lt;&gt;"",IFERROR(IF((SUMIF(D$14:CS$14,"CLO6",D91:CS91)/'Grade computation'!I$9)=0,0,(SUMIF(D$14:CS$14,"CLO6",D91:CS91)/'Grade computation'!I$9)),""),"")</f>
        <v/>
      </c>
      <c r="DL91" s="115" t="str">
        <f aca="false">IF(DK91="","",IF(DK91&gt;=B$10,"Y","N"))</f>
        <v/>
      </c>
      <c r="DM91" s="115" t="str">
        <f aca="false">IF(DK91="","",IF(DK91&lt;50%,1,IF(AND(DK91&gt;=50%,DK91&lt;B$10),2,IF(DK91&gt;=B$10,3))))</f>
        <v/>
      </c>
      <c r="DN91" s="114" t="str">
        <f aca="false">IF(B91&lt;&gt;"",IFERROR(IF((SUMIF(D$14:CS$14,"CLO7",D91:CS91)/'Grade computation'!I$10)=0,0,(SUMIF(D$14:CS$14,"CLO7",D91:CS91)/'Grade computation'!I$10)),""),"")</f>
        <v/>
      </c>
      <c r="DO91" s="115" t="str">
        <f aca="false">IF(DN91="","",IF(DN91&gt;=B$10,"Y","N"))</f>
        <v/>
      </c>
      <c r="DP91" s="115" t="str">
        <f aca="false">IF(DN91="","",IF(DN91&lt;50%,1,IF(AND(DN91&gt;=50%,DN91&lt;B$10),2,IF(DN91&gt;=B$10,3))))</f>
        <v/>
      </c>
      <c r="DQ91" s="114" t="str">
        <f aca="false">IF(B91&lt;&gt;"",IFERROR(IF((SUMIF(D$14:CS$14,"CLO8",D91:CS91)/'Grade computation'!I$11)=0,0,(SUMIF(D$14:CS$14,"CLO8",D91:CS91)/'Grade computation'!I$11)),""),"")</f>
        <v/>
      </c>
      <c r="DR91" s="115" t="str">
        <f aca="false">IF(DQ91="","",IF(DQ91&gt;=B$10,"Y","N"))</f>
        <v/>
      </c>
      <c r="DS91" s="115" t="str">
        <f aca="false">IF(DQ91="","",IF(DQ91&lt;50%,1,IF(AND(DQ91&gt;=50%,DQ91&lt;B$10),2,IF(DQ91&gt;=B$10,3))))</f>
        <v/>
      </c>
      <c r="DT91" s="114" t="str">
        <f aca="false">IF(B91&lt;&gt;"",IFERROR(IF((SUMIF(D$14:CS$14,"CLO9",D91:CS91)/'Grade computation'!I$12)=0,0,(SUMIF(D$14:CS$14,"CLO9",D91:CS91)/'Grade computation'!I$12)),""),"")</f>
        <v/>
      </c>
      <c r="DU91" s="115" t="str">
        <f aca="false">IF(DT91="","",IF(DT91&gt;=B$10,"Y","N"))</f>
        <v/>
      </c>
      <c r="DV91" s="115" t="str">
        <f aca="false">IF(DT91="","",IF(DT91&lt;50%,1,IF(AND(DT91&gt;=50%,DT91&lt;B$10),2,IF(DT91&gt;=B$10,3))))</f>
        <v/>
      </c>
      <c r="DW91" s="114" t="str">
        <f aca="false">IF(B91&lt;&gt;"",IFERROR(IF((SUMIF(D$14:CS$14,"CLO10",D91:CS91)/'Grade computation'!I$13)=0,0,(SUMIF(D$14:CS$14,"CLO10",D91:CS91)/'Grade computation'!I$13)),""),"")</f>
        <v/>
      </c>
      <c r="DX91" s="115" t="str">
        <f aca="false">IF(DW91="","",IF(DW91&gt;=B$10,"Y","N"))</f>
        <v/>
      </c>
      <c r="DY91" s="115" t="str">
        <f aca="false">IF(DW91="","",IF(DW91&lt;50%,1,IF(AND(DW91&gt;=50%,DW91&lt;B$10),2,IF(DW91&gt;=B$10,3))))</f>
        <v/>
      </c>
      <c r="DZ91" s="13"/>
      <c r="EA91" s="13"/>
    </row>
    <row r="92" customFormat="false" ht="15.75" hidden="false" customHeight="true" outlineLevel="0" collapsed="false">
      <c r="A92" s="118"/>
      <c r="B92" s="119"/>
      <c r="C92" s="117"/>
      <c r="D92" s="117"/>
      <c r="E92" s="117"/>
      <c r="F92" s="117"/>
      <c r="G92" s="117"/>
      <c r="H92" s="117"/>
      <c r="I92" s="117"/>
      <c r="J92" s="117"/>
      <c r="K92" s="117"/>
      <c r="L92" s="117"/>
      <c r="M92" s="117"/>
      <c r="N92" s="117"/>
      <c r="O92" s="117"/>
      <c r="P92" s="117"/>
      <c r="Q92" s="117"/>
      <c r="R92" s="117"/>
      <c r="S92" s="117"/>
      <c r="T92" s="117"/>
      <c r="U92" s="117"/>
      <c r="V92" s="117"/>
      <c r="W92" s="117"/>
      <c r="X92" s="117"/>
      <c r="Y92" s="117"/>
      <c r="Z92" s="117"/>
      <c r="AA92" s="117"/>
      <c r="AB92" s="117"/>
      <c r="AC92" s="117"/>
      <c r="AD92" s="117"/>
      <c r="AE92" s="117"/>
      <c r="AF92" s="117"/>
      <c r="AG92" s="117"/>
      <c r="AH92" s="111" t="str">
        <f aca="false">IF(B92&lt;&gt;"",SUMIF(D$12:AG$12,"TLA",D92:AG92),"")</f>
        <v/>
      </c>
      <c r="AI92" s="112" t="str">
        <f aca="false">IF(B92&lt;&gt;"",SUMIF(D$12:AG$12,"AT",D92:AG92),"")</f>
        <v/>
      </c>
      <c r="AJ92" s="117"/>
      <c r="AK92" s="117"/>
      <c r="AL92" s="117"/>
      <c r="AM92" s="117"/>
      <c r="AN92" s="117"/>
      <c r="AO92" s="117"/>
      <c r="AP92" s="117"/>
      <c r="AQ92" s="117"/>
      <c r="AR92" s="117"/>
      <c r="AS92" s="117"/>
      <c r="AT92" s="117"/>
      <c r="AU92" s="117"/>
      <c r="AV92" s="117"/>
      <c r="AW92" s="117"/>
      <c r="AX92" s="117"/>
      <c r="AY92" s="117"/>
      <c r="AZ92" s="117"/>
      <c r="BA92" s="117"/>
      <c r="BB92" s="117"/>
      <c r="BC92" s="117"/>
      <c r="BD92" s="117"/>
      <c r="BE92" s="117"/>
      <c r="BF92" s="117"/>
      <c r="BG92" s="117"/>
      <c r="BH92" s="117"/>
      <c r="BI92" s="117"/>
      <c r="BJ92" s="117"/>
      <c r="BK92" s="117"/>
      <c r="BL92" s="117"/>
      <c r="BM92" s="117"/>
      <c r="BN92" s="111" t="str">
        <f aca="false">IF(B92&lt;&gt;"", SUMIF(AJ$12:BM$12,"TLA",AJ92:BM92), "")</f>
        <v/>
      </c>
      <c r="BO92" s="112" t="str">
        <f aca="false">IF(B92&lt;&gt;"", SUMIF(AJ$12:BM$12,"AT",AJ92:BM92), "")</f>
        <v/>
      </c>
      <c r="BP92" s="113"/>
      <c r="BQ92" s="113"/>
      <c r="BR92" s="113"/>
      <c r="BS92" s="113"/>
      <c r="BT92" s="113"/>
      <c r="BU92" s="113"/>
      <c r="BV92" s="113"/>
      <c r="BW92" s="113"/>
      <c r="BX92" s="113"/>
      <c r="BY92" s="113"/>
      <c r="BZ92" s="113"/>
      <c r="CA92" s="117"/>
      <c r="CB92" s="117"/>
      <c r="CC92" s="117"/>
      <c r="CD92" s="117"/>
      <c r="CE92" s="117"/>
      <c r="CF92" s="117"/>
      <c r="CG92" s="117"/>
      <c r="CH92" s="117"/>
      <c r="CI92" s="117"/>
      <c r="CJ92" s="117"/>
      <c r="CK92" s="117"/>
      <c r="CL92" s="117"/>
      <c r="CM92" s="117"/>
      <c r="CN92" s="117"/>
      <c r="CO92" s="117"/>
      <c r="CP92" s="117"/>
      <c r="CQ92" s="117"/>
      <c r="CR92" s="117"/>
      <c r="CS92" s="117"/>
      <c r="CT92" s="111" t="str">
        <f aca="false">IF(B92&lt;&gt;"",SUMIF(BP$12:CS$12,"TLA",BP92:CS92), "")</f>
        <v/>
      </c>
      <c r="CU92" s="112" t="str">
        <f aca="false">IF(B92&lt;&gt;"",SUMIF(BP$12:CS$12,"AT",BP92:CS92), "")</f>
        <v/>
      </c>
      <c r="CV92" s="114" t="str">
        <f aca="false">IF(B92&lt;&gt;"",IFERROR(SUMIF(D$14:CS$14, "CLO1", D92:CS92)/'Grade computation'!I$4,""),"")</f>
        <v/>
      </c>
      <c r="CW92" s="115" t="str">
        <f aca="false">IF(CV92="","",IF(CV92&gt;=B$10,"Y","N"))</f>
        <v/>
      </c>
      <c r="CX92" s="115" t="str">
        <f aca="false">IF(CV92="","",IF(CV92&lt;50%,1,IF(AND(CV92&gt;=50%,CV92&lt;B$10),2,IF(CV92&gt;=B$10,3))))</f>
        <v/>
      </c>
      <c r="CY92" s="114" t="str">
        <f aca="false">IF(B92&lt;&gt;"",IFERROR(IF((SUMIF(D$14:CS$14,"CLO2",D92:CS92)/'Grade computation'!I$5)=0,0,(SUMIF(D$14:CS$14,"CLO2",D92:CS92)/'Grade computation'!I$5)),""),"")</f>
        <v/>
      </c>
      <c r="CZ92" s="115" t="str">
        <f aca="false">IF(CY92="","",IF(CY92&gt;=B$10,"Y","N"))</f>
        <v/>
      </c>
      <c r="DA92" s="115" t="str">
        <f aca="false">IF(CY92="","",IF(CY92&lt;50%,1,IF(AND(CY92&gt;=50%,CY92&lt;B$10),2,IF(CY92&gt;=B$10,3))))</f>
        <v/>
      </c>
      <c r="DB92" s="114" t="str">
        <f aca="false">IF(B92&lt;&gt;"",IFERROR(IF((SUMIF(D$14:CS$14,"CLO3",D92:CS92)/'Grade computation'!I$6)=0,0,(SUMIF(D$14:CS$14,"CLO3",D92:CS92)/'Grade computation'!I$6)),""),"")</f>
        <v/>
      </c>
      <c r="DC92" s="115" t="str">
        <f aca="false">IF(DB92="","",IF(DB92&gt;=B$10,"Y","N"))</f>
        <v/>
      </c>
      <c r="DD92" s="115" t="str">
        <f aca="false">IF(DB92="","",IF(DB92&lt;50%,1,IF(AND(DB92&gt;=50%,DB92&lt;B$10),2,IF(DB92&gt;=B$10,3))))</f>
        <v/>
      </c>
      <c r="DE92" s="114" t="str">
        <f aca="false">IF(B92&lt;&gt;"",IFERROR(SUMIF(D$14:CS$14,"CLO4",D92:CS92)/'Grade computation'!I$7,""),"")</f>
        <v/>
      </c>
      <c r="DF92" s="115" t="str">
        <f aca="false">IF(DE92="","",IF(DE92&gt;=B$10,"Y","N"))</f>
        <v/>
      </c>
      <c r="DG92" s="115" t="str">
        <f aca="false">IF(DE92="","",IF(DE92&lt;50%,1,IF(AND(DE92&gt;=50%,DE92&lt;B$10),2,IF(DE92&gt;=B$10,3))))</f>
        <v/>
      </c>
      <c r="DH92" s="114" t="str">
        <f aca="false">IF(B92&lt;&gt;"",IFERROR(IF((SUMIF(D$14:CS$14,"CLO5",D92:CS92)/'Grade computation'!I$8)=0,0,(SUMIF(D$14:CS$14,"CLO5",D92:CS92)/'Grade computation'!I$8)),""),"")</f>
        <v/>
      </c>
      <c r="DI92" s="115" t="str">
        <f aca="false">IF(DH92="","",IF(DH92&gt;=B$10,"Y","N"))</f>
        <v/>
      </c>
      <c r="DJ92" s="115" t="str">
        <f aca="false">IF(DH92="","",IF(DH92&lt;50%,1,IF(AND(DH92&gt;=50%,DH92&lt;B$10),2,IF(DH92&gt;=B$10,3))))</f>
        <v/>
      </c>
      <c r="DK92" s="114" t="str">
        <f aca="false">IF(B92&lt;&gt;"",IFERROR(IF((SUMIF(D$14:CS$14,"CLO6",D92:CS92)/'Grade computation'!I$9)=0,0,(SUMIF(D$14:CS$14,"CLO6",D92:CS92)/'Grade computation'!I$9)),""),"")</f>
        <v/>
      </c>
      <c r="DL92" s="115" t="str">
        <f aca="false">IF(DK92="","",IF(DK92&gt;=B$10,"Y","N"))</f>
        <v/>
      </c>
      <c r="DM92" s="115" t="str">
        <f aca="false">IF(DK92="","",IF(DK92&lt;50%,1,IF(AND(DK92&gt;=50%,DK92&lt;B$10),2,IF(DK92&gt;=B$10,3))))</f>
        <v/>
      </c>
      <c r="DN92" s="114" t="str">
        <f aca="false">IF(B92&lt;&gt;"",IFERROR(IF((SUMIF(D$14:CS$14,"CLO7",D92:CS92)/'Grade computation'!I$10)=0,0,(SUMIF(D$14:CS$14,"CLO7",D92:CS92)/'Grade computation'!I$10)),""),"")</f>
        <v/>
      </c>
      <c r="DO92" s="115" t="str">
        <f aca="false">IF(DN92="","",IF(DN92&gt;=B$10,"Y","N"))</f>
        <v/>
      </c>
      <c r="DP92" s="115" t="str">
        <f aca="false">IF(DN92="","",IF(DN92&lt;50%,1,IF(AND(DN92&gt;=50%,DN92&lt;B$10),2,IF(DN92&gt;=B$10,3))))</f>
        <v/>
      </c>
      <c r="DQ92" s="114" t="str">
        <f aca="false">IF(B92&lt;&gt;"",IFERROR(IF((SUMIF(D$14:CS$14,"CLO8",D92:CS92)/'Grade computation'!I$11)=0,0,(SUMIF(D$14:CS$14,"CLO8",D92:CS92)/'Grade computation'!I$11)),""),"")</f>
        <v/>
      </c>
      <c r="DR92" s="115" t="str">
        <f aca="false">IF(DQ92="","",IF(DQ92&gt;=B$10,"Y","N"))</f>
        <v/>
      </c>
      <c r="DS92" s="115" t="str">
        <f aca="false">IF(DQ92="","",IF(DQ92&lt;50%,1,IF(AND(DQ92&gt;=50%,DQ92&lt;B$10),2,IF(DQ92&gt;=B$10,3))))</f>
        <v/>
      </c>
      <c r="DT92" s="114" t="str">
        <f aca="false">IF(B92&lt;&gt;"",IFERROR(IF((SUMIF(D$14:CS$14,"CLO9",D92:CS92)/'Grade computation'!I$12)=0,0,(SUMIF(D$14:CS$14,"CLO9",D92:CS92)/'Grade computation'!I$12)),""),"")</f>
        <v/>
      </c>
      <c r="DU92" s="115" t="str">
        <f aca="false">IF(DT92="","",IF(DT92&gt;=B$10,"Y","N"))</f>
        <v/>
      </c>
      <c r="DV92" s="115" t="str">
        <f aca="false">IF(DT92="","",IF(DT92&lt;50%,1,IF(AND(DT92&gt;=50%,DT92&lt;B$10),2,IF(DT92&gt;=B$10,3))))</f>
        <v/>
      </c>
      <c r="DW92" s="114" t="str">
        <f aca="false">IF(B92&lt;&gt;"",IFERROR(IF((SUMIF(D$14:CS$14,"CLO10",D92:CS92)/'Grade computation'!I$13)=0,0,(SUMIF(D$14:CS$14,"CLO10",D92:CS92)/'Grade computation'!I$13)),""),"")</f>
        <v/>
      </c>
      <c r="DX92" s="115" t="str">
        <f aca="false">IF(DW92="","",IF(DW92&gt;=B$10,"Y","N"))</f>
        <v/>
      </c>
      <c r="DY92" s="115" t="str">
        <f aca="false">IF(DW92="","",IF(DW92&lt;50%,1,IF(AND(DW92&gt;=50%,DW92&lt;B$10),2,IF(DW92&gt;=B$10,3))))</f>
        <v/>
      </c>
      <c r="DZ92" s="13"/>
      <c r="EA92" s="13"/>
    </row>
    <row r="93" customFormat="false" ht="15.75" hidden="false" customHeight="true" outlineLevel="0" collapsed="false">
      <c r="A93" s="118"/>
      <c r="B93" s="119"/>
      <c r="C93" s="117"/>
      <c r="D93" s="117"/>
      <c r="E93" s="117"/>
      <c r="F93" s="117"/>
      <c r="G93" s="117"/>
      <c r="H93" s="117"/>
      <c r="I93" s="117"/>
      <c r="J93" s="117"/>
      <c r="K93" s="117"/>
      <c r="L93" s="117"/>
      <c r="M93" s="117"/>
      <c r="N93" s="117"/>
      <c r="O93" s="117"/>
      <c r="P93" s="117"/>
      <c r="Q93" s="117"/>
      <c r="R93" s="117"/>
      <c r="S93" s="117"/>
      <c r="T93" s="117"/>
      <c r="U93" s="117"/>
      <c r="V93" s="117"/>
      <c r="W93" s="117"/>
      <c r="X93" s="117"/>
      <c r="Y93" s="117"/>
      <c r="Z93" s="117"/>
      <c r="AA93" s="117"/>
      <c r="AB93" s="117"/>
      <c r="AC93" s="117"/>
      <c r="AD93" s="117"/>
      <c r="AE93" s="117"/>
      <c r="AF93" s="117"/>
      <c r="AG93" s="117"/>
      <c r="AH93" s="111" t="str">
        <f aca="false">IF(B93&lt;&gt;"",SUMIF(D$12:AG$12,"TLA",D93:AG93),"")</f>
        <v/>
      </c>
      <c r="AI93" s="112" t="str">
        <f aca="false">IF(B93&lt;&gt;"",SUMIF(D$12:AG$12,"AT",D93:AG93),"")</f>
        <v/>
      </c>
      <c r="AJ93" s="117"/>
      <c r="AK93" s="117"/>
      <c r="AL93" s="117"/>
      <c r="AM93" s="117"/>
      <c r="AN93" s="117"/>
      <c r="AO93" s="117"/>
      <c r="AP93" s="117"/>
      <c r="AQ93" s="117"/>
      <c r="AR93" s="117"/>
      <c r="AS93" s="117"/>
      <c r="AT93" s="117"/>
      <c r="AU93" s="117"/>
      <c r="AV93" s="117"/>
      <c r="AW93" s="117"/>
      <c r="AX93" s="117"/>
      <c r="AY93" s="117"/>
      <c r="AZ93" s="117"/>
      <c r="BA93" s="117"/>
      <c r="BB93" s="117"/>
      <c r="BC93" s="117"/>
      <c r="BD93" s="117"/>
      <c r="BE93" s="117"/>
      <c r="BF93" s="117"/>
      <c r="BG93" s="117"/>
      <c r="BH93" s="117"/>
      <c r="BI93" s="117"/>
      <c r="BJ93" s="117"/>
      <c r="BK93" s="117"/>
      <c r="BL93" s="117"/>
      <c r="BM93" s="117"/>
      <c r="BN93" s="111" t="str">
        <f aca="false">IF(B93&lt;&gt;"", SUMIF(AJ$12:BM$12,"TLA",AJ93:BM93), "")</f>
        <v/>
      </c>
      <c r="BO93" s="112" t="str">
        <f aca="false">IF(B93&lt;&gt;"", SUMIF(AJ$12:BM$12,"AT",AJ93:BM93), "")</f>
        <v/>
      </c>
      <c r="BP93" s="113"/>
      <c r="BQ93" s="113"/>
      <c r="BR93" s="113"/>
      <c r="BS93" s="113"/>
      <c r="BT93" s="113"/>
      <c r="BU93" s="113"/>
      <c r="BV93" s="113"/>
      <c r="BW93" s="113"/>
      <c r="BX93" s="113"/>
      <c r="BY93" s="113"/>
      <c r="BZ93" s="113"/>
      <c r="CA93" s="117"/>
      <c r="CB93" s="117"/>
      <c r="CC93" s="117"/>
      <c r="CD93" s="117"/>
      <c r="CE93" s="117"/>
      <c r="CF93" s="117"/>
      <c r="CG93" s="117"/>
      <c r="CH93" s="117"/>
      <c r="CI93" s="117"/>
      <c r="CJ93" s="117"/>
      <c r="CK93" s="117"/>
      <c r="CL93" s="117"/>
      <c r="CM93" s="117"/>
      <c r="CN93" s="117"/>
      <c r="CO93" s="117"/>
      <c r="CP93" s="117"/>
      <c r="CQ93" s="117"/>
      <c r="CR93" s="117"/>
      <c r="CS93" s="117"/>
      <c r="CT93" s="111" t="str">
        <f aca="false">IF(B93&lt;&gt;"",SUMIF(BP$12:CS$12,"TLA",BP93:CS93), "")</f>
        <v/>
      </c>
      <c r="CU93" s="112" t="str">
        <f aca="false">IF(B93&lt;&gt;"",SUMIF(BP$12:CS$12,"AT",BP93:CS93), "")</f>
        <v/>
      </c>
      <c r="CV93" s="114" t="str">
        <f aca="false">IF(B93&lt;&gt;"",IFERROR(SUMIF(D$14:CS$14, "CLO1", D93:CS93)/'Grade computation'!I$4,""),"")</f>
        <v/>
      </c>
      <c r="CW93" s="115" t="str">
        <f aca="false">IF(CV93="","",IF(CV93&gt;=B$10,"Y","N"))</f>
        <v/>
      </c>
      <c r="CX93" s="115" t="str">
        <f aca="false">IF(CV93="","",IF(CV93&lt;50%,1,IF(AND(CV93&gt;=50%,CV93&lt;B$10),2,IF(CV93&gt;=B$10,3))))</f>
        <v/>
      </c>
      <c r="CY93" s="114" t="str">
        <f aca="false">IF(B93&lt;&gt;"",IFERROR(IF((SUMIF(D$14:CS$14,"CLO2",D93:CS93)/'Grade computation'!I$5)=0,0,(SUMIF(D$14:CS$14,"CLO2",D93:CS93)/'Grade computation'!I$5)),""),"")</f>
        <v/>
      </c>
      <c r="CZ93" s="115" t="str">
        <f aca="false">IF(CY93="","",IF(CY93&gt;=B$10,"Y","N"))</f>
        <v/>
      </c>
      <c r="DA93" s="115" t="str">
        <f aca="false">IF(CY93="","",IF(CY93&lt;50%,1,IF(AND(CY93&gt;=50%,CY93&lt;B$10),2,IF(CY93&gt;=B$10,3))))</f>
        <v/>
      </c>
      <c r="DB93" s="114" t="str">
        <f aca="false">IF(B93&lt;&gt;"",IFERROR(IF((SUMIF(D$14:CS$14,"CLO3",D93:CS93)/'Grade computation'!I$6)=0,0,(SUMIF(D$14:CS$14,"CLO3",D93:CS93)/'Grade computation'!I$6)),""),"")</f>
        <v/>
      </c>
      <c r="DC93" s="115" t="str">
        <f aca="false">IF(DB93="","",IF(DB93&gt;=B$10,"Y","N"))</f>
        <v/>
      </c>
      <c r="DD93" s="115" t="str">
        <f aca="false">IF(DB93="","",IF(DB93&lt;50%,1,IF(AND(DB93&gt;=50%,DB93&lt;B$10),2,IF(DB93&gt;=B$10,3))))</f>
        <v/>
      </c>
      <c r="DE93" s="114" t="str">
        <f aca="false">IF(B93&lt;&gt;"",IFERROR(SUMIF(D$14:CS$14,"CLO4",D93:CS93)/'Grade computation'!I$7,""),"")</f>
        <v/>
      </c>
      <c r="DF93" s="115" t="str">
        <f aca="false">IF(DE93="","",IF(DE93&gt;=B$10,"Y","N"))</f>
        <v/>
      </c>
      <c r="DG93" s="115" t="str">
        <f aca="false">IF(DE93="","",IF(DE93&lt;50%,1,IF(AND(DE93&gt;=50%,DE93&lt;B$10),2,IF(DE93&gt;=B$10,3))))</f>
        <v/>
      </c>
      <c r="DH93" s="114" t="str">
        <f aca="false">IF(B93&lt;&gt;"",IFERROR(IF((SUMIF(D$14:CS$14,"CLO5",D93:CS93)/'Grade computation'!I$8)=0,0,(SUMIF(D$14:CS$14,"CLO5",D93:CS93)/'Grade computation'!I$8)),""),"")</f>
        <v/>
      </c>
      <c r="DI93" s="115" t="str">
        <f aca="false">IF(DH93="","",IF(DH93&gt;=B$10,"Y","N"))</f>
        <v/>
      </c>
      <c r="DJ93" s="115" t="str">
        <f aca="false">IF(DH93="","",IF(DH93&lt;50%,1,IF(AND(DH93&gt;=50%,DH93&lt;B$10),2,IF(DH93&gt;=B$10,3))))</f>
        <v/>
      </c>
      <c r="DK93" s="114" t="str">
        <f aca="false">IF(B93&lt;&gt;"",IFERROR(IF((SUMIF(D$14:CS$14,"CLO6",D93:CS93)/'Grade computation'!I$9)=0,0,(SUMIF(D$14:CS$14,"CLO6",D93:CS93)/'Grade computation'!I$9)),""),"")</f>
        <v/>
      </c>
      <c r="DL93" s="115" t="str">
        <f aca="false">IF(DK93="","",IF(DK93&gt;=B$10,"Y","N"))</f>
        <v/>
      </c>
      <c r="DM93" s="115" t="str">
        <f aca="false">IF(DK93="","",IF(DK93&lt;50%,1,IF(AND(DK93&gt;=50%,DK93&lt;B$10),2,IF(DK93&gt;=B$10,3))))</f>
        <v/>
      </c>
      <c r="DN93" s="114" t="str">
        <f aca="false">IF(B93&lt;&gt;"",IFERROR(IF((SUMIF(D$14:CS$14,"CLO7",D93:CS93)/'Grade computation'!I$10)=0,0,(SUMIF(D$14:CS$14,"CLO7",D93:CS93)/'Grade computation'!I$10)),""),"")</f>
        <v/>
      </c>
      <c r="DO93" s="115" t="str">
        <f aca="false">IF(DN93="","",IF(DN93&gt;=B$10,"Y","N"))</f>
        <v/>
      </c>
      <c r="DP93" s="115" t="str">
        <f aca="false">IF(DN93="","",IF(DN93&lt;50%,1,IF(AND(DN93&gt;=50%,DN93&lt;B$10),2,IF(DN93&gt;=B$10,3))))</f>
        <v/>
      </c>
      <c r="DQ93" s="114" t="str">
        <f aca="false">IF(B93&lt;&gt;"",IFERROR(IF((SUMIF(D$14:CS$14,"CLO8",D93:CS93)/'Grade computation'!I$11)=0,0,(SUMIF(D$14:CS$14,"CLO8",D93:CS93)/'Grade computation'!I$11)),""),"")</f>
        <v/>
      </c>
      <c r="DR93" s="115" t="str">
        <f aca="false">IF(DQ93="","",IF(DQ93&gt;=B$10,"Y","N"))</f>
        <v/>
      </c>
      <c r="DS93" s="115" t="str">
        <f aca="false">IF(DQ93="","",IF(DQ93&lt;50%,1,IF(AND(DQ93&gt;=50%,DQ93&lt;B$10),2,IF(DQ93&gt;=B$10,3))))</f>
        <v/>
      </c>
      <c r="DT93" s="114" t="str">
        <f aca="false">IF(B93&lt;&gt;"",IFERROR(IF((SUMIF(D$14:CS$14,"CLO9",D93:CS93)/'Grade computation'!I$12)=0,0,(SUMIF(D$14:CS$14,"CLO9",D93:CS93)/'Grade computation'!I$12)),""),"")</f>
        <v/>
      </c>
      <c r="DU93" s="115" t="str">
        <f aca="false">IF(DT93="","",IF(DT93&gt;=B$10,"Y","N"))</f>
        <v/>
      </c>
      <c r="DV93" s="115" t="str">
        <f aca="false">IF(DT93="","",IF(DT93&lt;50%,1,IF(AND(DT93&gt;=50%,DT93&lt;B$10),2,IF(DT93&gt;=B$10,3))))</f>
        <v/>
      </c>
      <c r="DW93" s="114" t="str">
        <f aca="false">IF(B93&lt;&gt;"",IFERROR(IF((SUMIF(D$14:CS$14,"CLO10",D93:CS93)/'Grade computation'!I$13)=0,0,(SUMIF(D$14:CS$14,"CLO10",D93:CS93)/'Grade computation'!I$13)),""),"")</f>
        <v/>
      </c>
      <c r="DX93" s="115" t="str">
        <f aca="false">IF(DW93="","",IF(DW93&gt;=B$10,"Y","N"))</f>
        <v/>
      </c>
      <c r="DY93" s="115" t="str">
        <f aca="false">IF(DW93="","",IF(DW93&lt;50%,1,IF(AND(DW93&gt;=50%,DW93&lt;B$10),2,IF(DW93&gt;=B$10,3))))</f>
        <v/>
      </c>
      <c r="DZ93" s="13"/>
      <c r="EA93" s="13"/>
    </row>
    <row r="94" customFormat="false" ht="15.75" hidden="false" customHeight="true" outlineLevel="0" collapsed="false">
      <c r="A94" s="118"/>
      <c r="B94" s="119"/>
      <c r="C94" s="117"/>
      <c r="D94" s="117"/>
      <c r="E94" s="117"/>
      <c r="F94" s="117"/>
      <c r="G94" s="117"/>
      <c r="H94" s="117"/>
      <c r="I94" s="117"/>
      <c r="J94" s="117"/>
      <c r="K94" s="117"/>
      <c r="L94" s="117"/>
      <c r="M94" s="117"/>
      <c r="N94" s="117"/>
      <c r="O94" s="117"/>
      <c r="P94" s="117"/>
      <c r="Q94" s="117"/>
      <c r="R94" s="117"/>
      <c r="S94" s="117"/>
      <c r="T94" s="117"/>
      <c r="U94" s="117"/>
      <c r="V94" s="117"/>
      <c r="W94" s="117"/>
      <c r="X94" s="117"/>
      <c r="Y94" s="117"/>
      <c r="Z94" s="117"/>
      <c r="AA94" s="117"/>
      <c r="AB94" s="117"/>
      <c r="AC94" s="117"/>
      <c r="AD94" s="117"/>
      <c r="AE94" s="117"/>
      <c r="AF94" s="117"/>
      <c r="AG94" s="117"/>
      <c r="AH94" s="111" t="str">
        <f aca="false">IF(B94&lt;&gt;"",SUMIF(D$12:AG$12,"TLA",D94:AG94),"")</f>
        <v/>
      </c>
      <c r="AI94" s="112" t="str">
        <f aca="false">IF(B94&lt;&gt;"",SUMIF(D$12:AG$12,"AT",D94:AG94),"")</f>
        <v/>
      </c>
      <c r="AJ94" s="117"/>
      <c r="AK94" s="117"/>
      <c r="AL94" s="117"/>
      <c r="AM94" s="117"/>
      <c r="AN94" s="117"/>
      <c r="AO94" s="117"/>
      <c r="AP94" s="117"/>
      <c r="AQ94" s="117"/>
      <c r="AR94" s="117"/>
      <c r="AS94" s="117"/>
      <c r="AT94" s="117"/>
      <c r="AU94" s="117"/>
      <c r="AV94" s="117"/>
      <c r="AW94" s="117"/>
      <c r="AX94" s="117"/>
      <c r="AY94" s="117"/>
      <c r="AZ94" s="117"/>
      <c r="BA94" s="117"/>
      <c r="BB94" s="117"/>
      <c r="BC94" s="117"/>
      <c r="BD94" s="117"/>
      <c r="BE94" s="117"/>
      <c r="BF94" s="117"/>
      <c r="BG94" s="117"/>
      <c r="BH94" s="117"/>
      <c r="BI94" s="117"/>
      <c r="BJ94" s="117"/>
      <c r="BK94" s="117"/>
      <c r="BL94" s="117"/>
      <c r="BM94" s="117"/>
      <c r="BN94" s="111" t="str">
        <f aca="false">IF(B94&lt;&gt;"", SUMIF(AJ$12:BM$12,"TLA",AJ94:BM94), "")</f>
        <v/>
      </c>
      <c r="BO94" s="112" t="str">
        <f aca="false">IF(B94&lt;&gt;"", SUMIF(AJ$12:BM$12,"AT",AJ94:BM94), "")</f>
        <v/>
      </c>
      <c r="BP94" s="113"/>
      <c r="BQ94" s="113"/>
      <c r="BR94" s="113"/>
      <c r="BS94" s="113"/>
      <c r="BT94" s="113"/>
      <c r="BU94" s="113"/>
      <c r="BV94" s="113"/>
      <c r="BW94" s="113"/>
      <c r="BX94" s="113"/>
      <c r="BY94" s="113"/>
      <c r="BZ94" s="113"/>
      <c r="CA94" s="117"/>
      <c r="CB94" s="117"/>
      <c r="CC94" s="117"/>
      <c r="CD94" s="117"/>
      <c r="CE94" s="117"/>
      <c r="CF94" s="117"/>
      <c r="CG94" s="117"/>
      <c r="CH94" s="117"/>
      <c r="CI94" s="117"/>
      <c r="CJ94" s="117"/>
      <c r="CK94" s="117"/>
      <c r="CL94" s="117"/>
      <c r="CM94" s="117"/>
      <c r="CN94" s="117"/>
      <c r="CO94" s="117"/>
      <c r="CP94" s="117"/>
      <c r="CQ94" s="117"/>
      <c r="CR94" s="117"/>
      <c r="CS94" s="117"/>
      <c r="CT94" s="111" t="str">
        <f aca="false">IF(B94&lt;&gt;"",SUMIF(BP$12:CS$12,"TLA",BP94:CS94), "")</f>
        <v/>
      </c>
      <c r="CU94" s="112" t="str">
        <f aca="false">IF(B94&lt;&gt;"",SUMIF(BP$12:CS$12,"AT",BP94:CS94), "")</f>
        <v/>
      </c>
      <c r="CV94" s="114" t="str">
        <f aca="false">IF(B94&lt;&gt;"",IFERROR(SUMIF(D$14:CS$14, "CLO1", D94:CS94)/'Grade computation'!I$4,""),"")</f>
        <v/>
      </c>
      <c r="CW94" s="115" t="str">
        <f aca="false">IF(CV94="","",IF(CV94&gt;=B$10,"Y","N"))</f>
        <v/>
      </c>
      <c r="CX94" s="115" t="str">
        <f aca="false">IF(CV94="","",IF(CV94&lt;50%,1,IF(AND(CV94&gt;=50%,CV94&lt;B$10),2,IF(CV94&gt;=B$10,3))))</f>
        <v/>
      </c>
      <c r="CY94" s="114" t="str">
        <f aca="false">IF(B94&lt;&gt;"",IFERROR(IF((SUMIF(D$14:CS$14,"CLO2",D94:CS94)/'Grade computation'!I$5)=0,0,(SUMIF(D$14:CS$14,"CLO2",D94:CS94)/'Grade computation'!I$5)),""),"")</f>
        <v/>
      </c>
      <c r="CZ94" s="115" t="str">
        <f aca="false">IF(CY94="","",IF(CY94&gt;=B$10,"Y","N"))</f>
        <v/>
      </c>
      <c r="DA94" s="115" t="str">
        <f aca="false">IF(CY94="","",IF(CY94&lt;50%,1,IF(AND(CY94&gt;=50%,CY94&lt;B$10),2,IF(CY94&gt;=B$10,3))))</f>
        <v/>
      </c>
      <c r="DB94" s="114" t="str">
        <f aca="false">IF(B94&lt;&gt;"",IFERROR(IF((SUMIF(D$14:CS$14,"CLO3",D94:CS94)/'Grade computation'!I$6)=0,0,(SUMIF(D$14:CS$14,"CLO3",D94:CS94)/'Grade computation'!I$6)),""),"")</f>
        <v/>
      </c>
      <c r="DC94" s="115" t="str">
        <f aca="false">IF(DB94="","",IF(DB94&gt;=B$10,"Y","N"))</f>
        <v/>
      </c>
      <c r="DD94" s="115" t="str">
        <f aca="false">IF(DB94="","",IF(DB94&lt;50%,1,IF(AND(DB94&gt;=50%,DB94&lt;B$10),2,IF(DB94&gt;=B$10,3))))</f>
        <v/>
      </c>
      <c r="DE94" s="114" t="str">
        <f aca="false">IF(B94&lt;&gt;"",IFERROR(SUMIF(D$14:CS$14,"CLO4",D94:CS94)/'Grade computation'!I$7,""),"")</f>
        <v/>
      </c>
      <c r="DF94" s="115" t="str">
        <f aca="false">IF(DE94="","",IF(DE94&gt;=B$10,"Y","N"))</f>
        <v/>
      </c>
      <c r="DG94" s="115" t="str">
        <f aca="false">IF(DE94="","",IF(DE94&lt;50%,1,IF(AND(DE94&gt;=50%,DE94&lt;B$10),2,IF(DE94&gt;=B$10,3))))</f>
        <v/>
      </c>
      <c r="DH94" s="114" t="str">
        <f aca="false">IF(B94&lt;&gt;"",IFERROR(IF((SUMIF(D$14:CS$14,"CLO5",D94:CS94)/'Grade computation'!I$8)=0,0,(SUMIF(D$14:CS$14,"CLO5",D94:CS94)/'Grade computation'!I$8)),""),"")</f>
        <v/>
      </c>
      <c r="DI94" s="115" t="str">
        <f aca="false">IF(DH94="","",IF(DH94&gt;=B$10,"Y","N"))</f>
        <v/>
      </c>
      <c r="DJ94" s="115" t="str">
        <f aca="false">IF(DH94="","",IF(DH94&lt;50%,1,IF(AND(DH94&gt;=50%,DH94&lt;B$10),2,IF(DH94&gt;=B$10,3))))</f>
        <v/>
      </c>
      <c r="DK94" s="114" t="str">
        <f aca="false">IF(B94&lt;&gt;"",IFERROR(IF((SUMIF(D$14:CS$14,"CLO6",D94:CS94)/'Grade computation'!I$9)=0,0,(SUMIF(D$14:CS$14,"CLO6",D94:CS94)/'Grade computation'!I$9)),""),"")</f>
        <v/>
      </c>
      <c r="DL94" s="115" t="str">
        <f aca="false">IF(DK94="","",IF(DK94&gt;=B$10,"Y","N"))</f>
        <v/>
      </c>
      <c r="DM94" s="115" t="str">
        <f aca="false">IF(DK94="","",IF(DK94&lt;50%,1,IF(AND(DK94&gt;=50%,DK94&lt;B$10),2,IF(DK94&gt;=B$10,3))))</f>
        <v/>
      </c>
      <c r="DN94" s="114" t="str">
        <f aca="false">IF(B94&lt;&gt;"",IFERROR(IF((SUMIF(D$14:CS$14,"CLO7",D94:CS94)/'Grade computation'!I$10)=0,0,(SUMIF(D$14:CS$14,"CLO7",D94:CS94)/'Grade computation'!I$10)),""),"")</f>
        <v/>
      </c>
      <c r="DO94" s="115" t="str">
        <f aca="false">IF(DN94="","",IF(DN94&gt;=B$10,"Y","N"))</f>
        <v/>
      </c>
      <c r="DP94" s="115" t="str">
        <f aca="false">IF(DN94="","",IF(DN94&lt;50%,1,IF(AND(DN94&gt;=50%,DN94&lt;B$10),2,IF(DN94&gt;=B$10,3))))</f>
        <v/>
      </c>
      <c r="DQ94" s="114" t="str">
        <f aca="false">IF(B94&lt;&gt;"",IFERROR(IF((SUMIF(D$14:CS$14,"CLO8",D94:CS94)/'Grade computation'!I$11)=0,0,(SUMIF(D$14:CS$14,"CLO8",D94:CS94)/'Grade computation'!I$11)),""),"")</f>
        <v/>
      </c>
      <c r="DR94" s="115" t="str">
        <f aca="false">IF(DQ94="","",IF(DQ94&gt;=B$10,"Y","N"))</f>
        <v/>
      </c>
      <c r="DS94" s="115" t="str">
        <f aca="false">IF(DQ94="","",IF(DQ94&lt;50%,1,IF(AND(DQ94&gt;=50%,DQ94&lt;B$10),2,IF(DQ94&gt;=B$10,3))))</f>
        <v/>
      </c>
      <c r="DT94" s="114" t="str">
        <f aca="false">IF(B94&lt;&gt;"",IFERROR(IF((SUMIF(D$14:CS$14,"CLO9",D94:CS94)/'Grade computation'!I$12)=0,0,(SUMIF(D$14:CS$14,"CLO9",D94:CS94)/'Grade computation'!I$12)),""),"")</f>
        <v/>
      </c>
      <c r="DU94" s="115" t="str">
        <f aca="false">IF(DT94="","",IF(DT94&gt;=B$10,"Y","N"))</f>
        <v/>
      </c>
      <c r="DV94" s="115" t="str">
        <f aca="false">IF(DT94="","",IF(DT94&lt;50%,1,IF(AND(DT94&gt;=50%,DT94&lt;B$10),2,IF(DT94&gt;=B$10,3))))</f>
        <v/>
      </c>
      <c r="DW94" s="114" t="str">
        <f aca="false">IF(B94&lt;&gt;"",IFERROR(IF((SUMIF(D$14:CS$14,"CLO10",D94:CS94)/'Grade computation'!I$13)=0,0,(SUMIF(D$14:CS$14,"CLO10",D94:CS94)/'Grade computation'!I$13)),""),"")</f>
        <v/>
      </c>
      <c r="DX94" s="115" t="str">
        <f aca="false">IF(DW94="","",IF(DW94&gt;=B$10,"Y","N"))</f>
        <v/>
      </c>
      <c r="DY94" s="115" t="str">
        <f aca="false">IF(DW94="","",IF(DW94&lt;50%,1,IF(AND(DW94&gt;=50%,DW94&lt;B$10),2,IF(DW94&gt;=B$10,3))))</f>
        <v/>
      </c>
      <c r="DZ94" s="13"/>
      <c r="EA94" s="13"/>
    </row>
    <row r="95" customFormat="false" ht="15.75" hidden="false" customHeight="true" outlineLevel="0" collapsed="false">
      <c r="A95" s="118"/>
      <c r="B95" s="119"/>
      <c r="C95" s="117"/>
      <c r="D95" s="117"/>
      <c r="E95" s="117"/>
      <c r="F95" s="117"/>
      <c r="G95" s="117"/>
      <c r="H95" s="117"/>
      <c r="I95" s="117"/>
      <c r="J95" s="117"/>
      <c r="K95" s="117"/>
      <c r="L95" s="117"/>
      <c r="M95" s="117"/>
      <c r="N95" s="117"/>
      <c r="O95" s="117"/>
      <c r="P95" s="117"/>
      <c r="Q95" s="117"/>
      <c r="R95" s="117"/>
      <c r="S95" s="117"/>
      <c r="T95" s="117"/>
      <c r="U95" s="117"/>
      <c r="V95" s="117"/>
      <c r="W95" s="117"/>
      <c r="X95" s="117"/>
      <c r="Y95" s="117"/>
      <c r="Z95" s="117"/>
      <c r="AA95" s="117"/>
      <c r="AB95" s="117"/>
      <c r="AC95" s="117"/>
      <c r="AD95" s="117"/>
      <c r="AE95" s="117"/>
      <c r="AF95" s="117"/>
      <c r="AG95" s="117"/>
      <c r="AH95" s="111" t="str">
        <f aca="false">IF(B95&lt;&gt;"",SUMIF(D$12:AG$12,"TLA",D95:AG95),"")</f>
        <v/>
      </c>
      <c r="AI95" s="112" t="str">
        <f aca="false">IF(B95&lt;&gt;"",SUMIF(D$12:AG$12,"AT",D95:AG95),"")</f>
        <v/>
      </c>
      <c r="AJ95" s="117"/>
      <c r="AK95" s="117"/>
      <c r="AL95" s="117"/>
      <c r="AM95" s="117"/>
      <c r="AN95" s="117"/>
      <c r="AO95" s="117"/>
      <c r="AP95" s="117"/>
      <c r="AQ95" s="117"/>
      <c r="AR95" s="117"/>
      <c r="AS95" s="117"/>
      <c r="AT95" s="117"/>
      <c r="AU95" s="117"/>
      <c r="AV95" s="117"/>
      <c r="AW95" s="117"/>
      <c r="AX95" s="117"/>
      <c r="AY95" s="117"/>
      <c r="AZ95" s="117"/>
      <c r="BA95" s="117"/>
      <c r="BB95" s="117"/>
      <c r="BC95" s="117"/>
      <c r="BD95" s="117"/>
      <c r="BE95" s="117"/>
      <c r="BF95" s="117"/>
      <c r="BG95" s="117"/>
      <c r="BH95" s="117"/>
      <c r="BI95" s="117"/>
      <c r="BJ95" s="117"/>
      <c r="BK95" s="117"/>
      <c r="BL95" s="117"/>
      <c r="BM95" s="117"/>
      <c r="BN95" s="111" t="str">
        <f aca="false">IF(B95&lt;&gt;"", SUMIF(AJ$12:BM$12,"TLA",AJ95:BM95), "")</f>
        <v/>
      </c>
      <c r="BO95" s="112" t="str">
        <f aca="false">IF(B95&lt;&gt;"", SUMIF(AJ$12:BM$12,"AT",AJ95:BM95), "")</f>
        <v/>
      </c>
      <c r="BP95" s="113"/>
      <c r="BQ95" s="113"/>
      <c r="BR95" s="113"/>
      <c r="BS95" s="113"/>
      <c r="BT95" s="113"/>
      <c r="BU95" s="113"/>
      <c r="BV95" s="113"/>
      <c r="BW95" s="113"/>
      <c r="BX95" s="113"/>
      <c r="BY95" s="113"/>
      <c r="BZ95" s="113"/>
      <c r="CA95" s="117"/>
      <c r="CB95" s="117"/>
      <c r="CC95" s="117"/>
      <c r="CD95" s="117"/>
      <c r="CE95" s="117"/>
      <c r="CF95" s="117"/>
      <c r="CG95" s="117"/>
      <c r="CH95" s="117"/>
      <c r="CI95" s="117"/>
      <c r="CJ95" s="117"/>
      <c r="CK95" s="117"/>
      <c r="CL95" s="117"/>
      <c r="CM95" s="117"/>
      <c r="CN95" s="117"/>
      <c r="CO95" s="117"/>
      <c r="CP95" s="117"/>
      <c r="CQ95" s="117"/>
      <c r="CR95" s="117"/>
      <c r="CS95" s="117"/>
      <c r="CT95" s="111" t="str">
        <f aca="false">IF(B95&lt;&gt;"",SUMIF(BP$12:CS$12,"TLA",BP95:CS95), "")</f>
        <v/>
      </c>
      <c r="CU95" s="112" t="str">
        <f aca="false">IF(B95&lt;&gt;"",SUMIF(BP$12:CS$12,"AT",BP95:CS95), "")</f>
        <v/>
      </c>
      <c r="CV95" s="114" t="str">
        <f aca="false">IF(B95&lt;&gt;"",IFERROR(SUMIF(D$14:CS$14, "CLO1", D95:CS95)/'Grade computation'!I$4,""),"")</f>
        <v/>
      </c>
      <c r="CW95" s="115" t="str">
        <f aca="false">IF(CV95="","",IF(CV95&gt;=B$10,"Y","N"))</f>
        <v/>
      </c>
      <c r="CX95" s="115" t="str">
        <f aca="false">IF(CV95="","",IF(CV95&lt;50%,1,IF(AND(CV95&gt;=50%,CV95&lt;B$10),2,IF(CV95&gt;=B$10,3))))</f>
        <v/>
      </c>
      <c r="CY95" s="114" t="str">
        <f aca="false">IF(B95&lt;&gt;"",IFERROR(IF((SUMIF(D$14:CS$14,"CLO2",D95:CS95)/'Grade computation'!I$5)=0,0,(SUMIF(D$14:CS$14,"CLO2",D95:CS95)/'Grade computation'!I$5)),""),"")</f>
        <v/>
      </c>
      <c r="CZ95" s="115" t="str">
        <f aca="false">IF(CY95="","",IF(CY95&gt;=B$10,"Y","N"))</f>
        <v/>
      </c>
      <c r="DA95" s="115" t="str">
        <f aca="false">IF(CY95="","",IF(CY95&lt;50%,1,IF(AND(CY95&gt;=50%,CY95&lt;B$10),2,IF(CY95&gt;=B$10,3))))</f>
        <v/>
      </c>
      <c r="DB95" s="114" t="str">
        <f aca="false">IF(B95&lt;&gt;"",IFERROR(IF((SUMIF(D$14:CS$14,"CLO3",D95:CS95)/'Grade computation'!I$6)=0,0,(SUMIF(D$14:CS$14,"CLO3",D95:CS95)/'Grade computation'!I$6)),""),"")</f>
        <v/>
      </c>
      <c r="DC95" s="115" t="str">
        <f aca="false">IF(DB95="","",IF(DB95&gt;=B$10,"Y","N"))</f>
        <v/>
      </c>
      <c r="DD95" s="115" t="str">
        <f aca="false">IF(DB95="","",IF(DB95&lt;50%,1,IF(AND(DB95&gt;=50%,DB95&lt;B$10),2,IF(DB95&gt;=B$10,3))))</f>
        <v/>
      </c>
      <c r="DE95" s="114" t="str">
        <f aca="false">IF(B95&lt;&gt;"",IFERROR(SUMIF(D$14:CS$14,"CLO4",D95:CS95)/'Grade computation'!I$7,""),"")</f>
        <v/>
      </c>
      <c r="DF95" s="115" t="str">
        <f aca="false">IF(DE95="","",IF(DE95&gt;=B$10,"Y","N"))</f>
        <v/>
      </c>
      <c r="DG95" s="115" t="str">
        <f aca="false">IF(DE95="","",IF(DE95&lt;50%,1,IF(AND(DE95&gt;=50%,DE95&lt;B$10),2,IF(DE95&gt;=B$10,3))))</f>
        <v/>
      </c>
      <c r="DH95" s="114" t="str">
        <f aca="false">IF(B95&lt;&gt;"",IFERROR(IF((SUMIF(D$14:CS$14,"CLO5",D95:CS95)/'Grade computation'!I$8)=0,0,(SUMIF(D$14:CS$14,"CLO5",D95:CS95)/'Grade computation'!I$8)),""),"")</f>
        <v/>
      </c>
      <c r="DI95" s="115" t="str">
        <f aca="false">IF(DH95="","",IF(DH95&gt;=B$10,"Y","N"))</f>
        <v/>
      </c>
      <c r="DJ95" s="115" t="str">
        <f aca="false">IF(DH95="","",IF(DH95&lt;50%,1,IF(AND(DH95&gt;=50%,DH95&lt;B$10),2,IF(DH95&gt;=B$10,3))))</f>
        <v/>
      </c>
      <c r="DK95" s="114" t="str">
        <f aca="false">IF(B95&lt;&gt;"",IFERROR(IF((SUMIF(D$14:CS$14,"CLO6",D95:CS95)/'Grade computation'!I$9)=0,0,(SUMIF(D$14:CS$14,"CLO6",D95:CS95)/'Grade computation'!I$9)),""),"")</f>
        <v/>
      </c>
      <c r="DL95" s="115" t="str">
        <f aca="false">IF(DK95="","",IF(DK95&gt;=B$10,"Y","N"))</f>
        <v/>
      </c>
      <c r="DM95" s="115" t="str">
        <f aca="false">IF(DK95="","",IF(DK95&lt;50%,1,IF(AND(DK95&gt;=50%,DK95&lt;B$10),2,IF(DK95&gt;=B$10,3))))</f>
        <v/>
      </c>
      <c r="DN95" s="114" t="str">
        <f aca="false">IF(B95&lt;&gt;"",IFERROR(IF((SUMIF(D$14:CS$14,"CLO7",D95:CS95)/'Grade computation'!I$10)=0,0,(SUMIF(D$14:CS$14,"CLO7",D95:CS95)/'Grade computation'!I$10)),""),"")</f>
        <v/>
      </c>
      <c r="DO95" s="115" t="str">
        <f aca="false">IF(DN95="","",IF(DN95&gt;=B$10,"Y","N"))</f>
        <v/>
      </c>
      <c r="DP95" s="115" t="str">
        <f aca="false">IF(DN95="","",IF(DN95&lt;50%,1,IF(AND(DN95&gt;=50%,DN95&lt;B$10),2,IF(DN95&gt;=B$10,3))))</f>
        <v/>
      </c>
      <c r="DQ95" s="114" t="str">
        <f aca="false">IF(B95&lt;&gt;"",IFERROR(IF((SUMIF(D$14:CS$14,"CLO8",D95:CS95)/'Grade computation'!I$11)=0,0,(SUMIF(D$14:CS$14,"CLO8",D95:CS95)/'Grade computation'!I$11)),""),"")</f>
        <v/>
      </c>
      <c r="DR95" s="115" t="str">
        <f aca="false">IF(DQ95="","",IF(DQ95&gt;=B$10,"Y","N"))</f>
        <v/>
      </c>
      <c r="DS95" s="115" t="str">
        <f aca="false">IF(DQ95="","",IF(DQ95&lt;50%,1,IF(AND(DQ95&gt;=50%,DQ95&lt;B$10),2,IF(DQ95&gt;=B$10,3))))</f>
        <v/>
      </c>
      <c r="DT95" s="114" t="str">
        <f aca="false">IF(B95&lt;&gt;"",IFERROR(IF((SUMIF(D$14:CS$14,"CLO9",D95:CS95)/'Grade computation'!I$12)=0,0,(SUMIF(D$14:CS$14,"CLO9",D95:CS95)/'Grade computation'!I$12)),""),"")</f>
        <v/>
      </c>
      <c r="DU95" s="115" t="str">
        <f aca="false">IF(DT95="","",IF(DT95&gt;=B$10,"Y","N"))</f>
        <v/>
      </c>
      <c r="DV95" s="115" t="str">
        <f aca="false">IF(DT95="","",IF(DT95&lt;50%,1,IF(AND(DT95&gt;=50%,DT95&lt;B$10),2,IF(DT95&gt;=B$10,3))))</f>
        <v/>
      </c>
      <c r="DW95" s="114" t="str">
        <f aca="false">IF(B95&lt;&gt;"",IFERROR(IF((SUMIF(D$14:CS$14,"CLO10",D95:CS95)/'Grade computation'!I$13)=0,0,(SUMIF(D$14:CS$14,"CLO10",D95:CS95)/'Grade computation'!I$13)),""),"")</f>
        <v/>
      </c>
      <c r="DX95" s="115" t="str">
        <f aca="false">IF(DW95="","",IF(DW95&gt;=B$10,"Y","N"))</f>
        <v/>
      </c>
      <c r="DY95" s="115" t="str">
        <f aca="false">IF(DW95="","",IF(DW95&lt;50%,1,IF(AND(DW95&gt;=50%,DW95&lt;B$10),2,IF(DW95&gt;=B$10,3))))</f>
        <v/>
      </c>
      <c r="DZ95" s="13"/>
      <c r="EA95" s="13"/>
    </row>
    <row r="96" customFormat="false" ht="15.75" hidden="false" customHeight="true" outlineLevel="0" collapsed="false">
      <c r="A96" s="118"/>
      <c r="B96" s="119"/>
      <c r="C96" s="117"/>
      <c r="D96" s="117"/>
      <c r="E96" s="117"/>
      <c r="F96" s="117"/>
      <c r="G96" s="117"/>
      <c r="H96" s="117"/>
      <c r="I96" s="117"/>
      <c r="J96" s="117"/>
      <c r="K96" s="117"/>
      <c r="L96" s="117"/>
      <c r="M96" s="117"/>
      <c r="N96" s="117"/>
      <c r="O96" s="117"/>
      <c r="P96" s="117"/>
      <c r="Q96" s="117"/>
      <c r="R96" s="117"/>
      <c r="S96" s="117"/>
      <c r="T96" s="117"/>
      <c r="U96" s="117"/>
      <c r="V96" s="117"/>
      <c r="W96" s="117"/>
      <c r="X96" s="117"/>
      <c r="Y96" s="117"/>
      <c r="Z96" s="117"/>
      <c r="AA96" s="117"/>
      <c r="AB96" s="117"/>
      <c r="AC96" s="117"/>
      <c r="AD96" s="117"/>
      <c r="AE96" s="117"/>
      <c r="AF96" s="117"/>
      <c r="AG96" s="117"/>
      <c r="AH96" s="111" t="str">
        <f aca="false">IF(B96&lt;&gt;"",SUMIF(D$12:AG$12,"TLA",D96:AG96),"")</f>
        <v/>
      </c>
      <c r="AI96" s="112" t="str">
        <f aca="false">IF(B96&lt;&gt;"",SUMIF(D$12:AG$12,"AT",D96:AG96),"")</f>
        <v/>
      </c>
      <c r="AJ96" s="117"/>
      <c r="AK96" s="117"/>
      <c r="AL96" s="117"/>
      <c r="AM96" s="117"/>
      <c r="AN96" s="117"/>
      <c r="AO96" s="117"/>
      <c r="AP96" s="117"/>
      <c r="AQ96" s="117"/>
      <c r="AR96" s="117"/>
      <c r="AS96" s="117"/>
      <c r="AT96" s="117"/>
      <c r="AU96" s="117"/>
      <c r="AV96" s="117"/>
      <c r="AW96" s="117"/>
      <c r="AX96" s="117"/>
      <c r="AY96" s="117"/>
      <c r="AZ96" s="117"/>
      <c r="BA96" s="117"/>
      <c r="BB96" s="117"/>
      <c r="BC96" s="117"/>
      <c r="BD96" s="117"/>
      <c r="BE96" s="117"/>
      <c r="BF96" s="117"/>
      <c r="BG96" s="117"/>
      <c r="BH96" s="117"/>
      <c r="BI96" s="117"/>
      <c r="BJ96" s="117"/>
      <c r="BK96" s="117"/>
      <c r="BL96" s="117"/>
      <c r="BM96" s="117"/>
      <c r="BN96" s="111" t="str">
        <f aca="false">IF(B96&lt;&gt;"", SUMIF(AJ$12:BM$12,"TLA",AJ96:BM96), "")</f>
        <v/>
      </c>
      <c r="BO96" s="112" t="str">
        <f aca="false">IF(B96&lt;&gt;"", SUMIF(AJ$12:BM$12,"AT",AJ96:BM96), "")</f>
        <v/>
      </c>
      <c r="BP96" s="113"/>
      <c r="BQ96" s="113"/>
      <c r="BR96" s="113"/>
      <c r="BS96" s="113"/>
      <c r="BT96" s="113"/>
      <c r="BU96" s="113"/>
      <c r="BV96" s="113"/>
      <c r="BW96" s="113"/>
      <c r="BX96" s="113"/>
      <c r="BY96" s="113"/>
      <c r="BZ96" s="113"/>
      <c r="CA96" s="117"/>
      <c r="CB96" s="117"/>
      <c r="CC96" s="117"/>
      <c r="CD96" s="117"/>
      <c r="CE96" s="117"/>
      <c r="CF96" s="117"/>
      <c r="CG96" s="117"/>
      <c r="CH96" s="117"/>
      <c r="CI96" s="117"/>
      <c r="CJ96" s="117"/>
      <c r="CK96" s="117"/>
      <c r="CL96" s="117"/>
      <c r="CM96" s="117"/>
      <c r="CN96" s="117"/>
      <c r="CO96" s="117"/>
      <c r="CP96" s="117"/>
      <c r="CQ96" s="117"/>
      <c r="CR96" s="117"/>
      <c r="CS96" s="117"/>
      <c r="CT96" s="111" t="str">
        <f aca="false">IF(B96&lt;&gt;"",SUMIF(BP$12:CS$12,"TLA",BP96:CS96), "")</f>
        <v/>
      </c>
      <c r="CU96" s="112" t="str">
        <f aca="false">IF(B96&lt;&gt;"",SUMIF(BP$12:CS$12,"AT",BP96:CS96), "")</f>
        <v/>
      </c>
      <c r="CV96" s="114" t="str">
        <f aca="false">IF(B96&lt;&gt;"",IFERROR(SUMIF(D$14:CS$14, "CLO1", D96:CS96)/'Grade computation'!I$4,""),"")</f>
        <v/>
      </c>
      <c r="CW96" s="115" t="str">
        <f aca="false">IF(CV96="","",IF(CV96&gt;=B$10,"Y","N"))</f>
        <v/>
      </c>
      <c r="CX96" s="115" t="str">
        <f aca="false">IF(CV96="","",IF(CV96&lt;50%,1,IF(AND(CV96&gt;=50%,CV96&lt;B$10),2,IF(CV96&gt;=B$10,3))))</f>
        <v/>
      </c>
      <c r="CY96" s="114" t="str">
        <f aca="false">IF(B96&lt;&gt;"",IFERROR(IF((SUMIF(D$14:CS$14,"CLO2",D96:CS96)/'Grade computation'!I$5)=0,0,(SUMIF(D$14:CS$14,"CLO2",D96:CS96)/'Grade computation'!I$5)),""),"")</f>
        <v/>
      </c>
      <c r="CZ96" s="115" t="str">
        <f aca="false">IF(CY96="","",IF(CY96&gt;=B$10,"Y","N"))</f>
        <v/>
      </c>
      <c r="DA96" s="115" t="str">
        <f aca="false">IF(CY96="","",IF(CY96&lt;50%,1,IF(AND(CY96&gt;=50%,CY96&lt;B$10),2,IF(CY96&gt;=B$10,3))))</f>
        <v/>
      </c>
      <c r="DB96" s="114" t="str">
        <f aca="false">IF(B96&lt;&gt;"",IFERROR(IF((SUMIF(D$14:CS$14,"CLO3",D96:CS96)/'Grade computation'!I$6)=0,0,(SUMIF(D$14:CS$14,"CLO3",D96:CS96)/'Grade computation'!I$6)),""),"")</f>
        <v/>
      </c>
      <c r="DC96" s="115" t="str">
        <f aca="false">IF(DB96="","",IF(DB96&gt;=B$10,"Y","N"))</f>
        <v/>
      </c>
      <c r="DD96" s="115" t="str">
        <f aca="false">IF(DB96="","",IF(DB96&lt;50%,1,IF(AND(DB96&gt;=50%,DB96&lt;B$10),2,IF(DB96&gt;=B$10,3))))</f>
        <v/>
      </c>
      <c r="DE96" s="114" t="str">
        <f aca="false">IF(B96&lt;&gt;"",IFERROR(SUMIF(D$14:CS$14,"CLO4",D96:CS96)/'Grade computation'!I$7,""),"")</f>
        <v/>
      </c>
      <c r="DF96" s="115" t="str">
        <f aca="false">IF(DE96="","",IF(DE96&gt;=B$10,"Y","N"))</f>
        <v/>
      </c>
      <c r="DG96" s="115" t="str">
        <f aca="false">IF(DE96="","",IF(DE96&lt;50%,1,IF(AND(DE96&gt;=50%,DE96&lt;B$10),2,IF(DE96&gt;=B$10,3))))</f>
        <v/>
      </c>
      <c r="DH96" s="114" t="str">
        <f aca="false">IF(B96&lt;&gt;"",IFERROR(IF((SUMIF(D$14:CS$14,"CLO5",D96:CS96)/'Grade computation'!I$8)=0,0,(SUMIF(D$14:CS$14,"CLO5",D96:CS96)/'Grade computation'!I$8)),""),"")</f>
        <v/>
      </c>
      <c r="DI96" s="115" t="str">
        <f aca="false">IF(DH96="","",IF(DH96&gt;=B$10,"Y","N"))</f>
        <v/>
      </c>
      <c r="DJ96" s="115" t="str">
        <f aca="false">IF(DH96="","",IF(DH96&lt;50%,1,IF(AND(DH96&gt;=50%,DH96&lt;B$10),2,IF(DH96&gt;=B$10,3))))</f>
        <v/>
      </c>
      <c r="DK96" s="114" t="str">
        <f aca="false">IF(B96&lt;&gt;"",IFERROR(IF((SUMIF(D$14:CS$14,"CLO6",D96:CS96)/'Grade computation'!I$9)=0,0,(SUMIF(D$14:CS$14,"CLO6",D96:CS96)/'Grade computation'!I$9)),""),"")</f>
        <v/>
      </c>
      <c r="DL96" s="115" t="str">
        <f aca="false">IF(DK96="","",IF(DK96&gt;=B$10,"Y","N"))</f>
        <v/>
      </c>
      <c r="DM96" s="115" t="str">
        <f aca="false">IF(DK96="","",IF(DK96&lt;50%,1,IF(AND(DK96&gt;=50%,DK96&lt;B$10),2,IF(DK96&gt;=B$10,3))))</f>
        <v/>
      </c>
      <c r="DN96" s="114" t="str">
        <f aca="false">IF(B96&lt;&gt;"",IFERROR(IF((SUMIF(D$14:CS$14,"CLO7",D96:CS96)/'Grade computation'!I$10)=0,0,(SUMIF(D$14:CS$14,"CLO7",D96:CS96)/'Grade computation'!I$10)),""),"")</f>
        <v/>
      </c>
      <c r="DO96" s="115" t="str">
        <f aca="false">IF(DN96="","",IF(DN96&gt;=B$10,"Y","N"))</f>
        <v/>
      </c>
      <c r="DP96" s="115" t="str">
        <f aca="false">IF(DN96="","",IF(DN96&lt;50%,1,IF(AND(DN96&gt;=50%,DN96&lt;B$10),2,IF(DN96&gt;=B$10,3))))</f>
        <v/>
      </c>
      <c r="DQ96" s="114" t="str">
        <f aca="false">IF(B96&lt;&gt;"",IFERROR(IF((SUMIF(D$14:CS$14,"CLO8",D96:CS96)/'Grade computation'!I$11)=0,0,(SUMIF(D$14:CS$14,"CLO8",D96:CS96)/'Grade computation'!I$11)),""),"")</f>
        <v/>
      </c>
      <c r="DR96" s="115" t="str">
        <f aca="false">IF(DQ96="","",IF(DQ96&gt;=B$10,"Y","N"))</f>
        <v/>
      </c>
      <c r="DS96" s="115" t="str">
        <f aca="false">IF(DQ96="","",IF(DQ96&lt;50%,1,IF(AND(DQ96&gt;=50%,DQ96&lt;B$10),2,IF(DQ96&gt;=B$10,3))))</f>
        <v/>
      </c>
      <c r="DT96" s="114" t="str">
        <f aca="false">IF(B96&lt;&gt;"",IFERROR(IF((SUMIF(D$14:CS$14,"CLO9",D96:CS96)/'Grade computation'!I$12)=0,0,(SUMIF(D$14:CS$14,"CLO9",D96:CS96)/'Grade computation'!I$12)),""),"")</f>
        <v/>
      </c>
      <c r="DU96" s="115" t="str">
        <f aca="false">IF(DT96="","",IF(DT96&gt;=B$10,"Y","N"))</f>
        <v/>
      </c>
      <c r="DV96" s="115" t="str">
        <f aca="false">IF(DT96="","",IF(DT96&lt;50%,1,IF(AND(DT96&gt;=50%,DT96&lt;B$10),2,IF(DT96&gt;=B$10,3))))</f>
        <v/>
      </c>
      <c r="DW96" s="114" t="str">
        <f aca="false">IF(B96&lt;&gt;"",IFERROR(IF((SUMIF(D$14:CS$14,"CLO10",D96:CS96)/'Grade computation'!I$13)=0,0,(SUMIF(D$14:CS$14,"CLO10",D96:CS96)/'Grade computation'!I$13)),""),"")</f>
        <v/>
      </c>
      <c r="DX96" s="115" t="str">
        <f aca="false">IF(DW96="","",IF(DW96&gt;=B$10,"Y","N"))</f>
        <v/>
      </c>
      <c r="DY96" s="115" t="str">
        <f aca="false">IF(DW96="","",IF(DW96&lt;50%,1,IF(AND(DW96&gt;=50%,DW96&lt;B$10),2,IF(DW96&gt;=B$10,3))))</f>
        <v/>
      </c>
      <c r="DZ96" s="13"/>
      <c r="EA96" s="13"/>
    </row>
    <row r="97" customFormat="false" ht="15.75" hidden="false" customHeight="true" outlineLevel="0" collapsed="false">
      <c r="A97" s="118"/>
      <c r="B97" s="119"/>
      <c r="C97" s="117"/>
      <c r="D97" s="117"/>
      <c r="E97" s="117"/>
      <c r="F97" s="117"/>
      <c r="G97" s="117"/>
      <c r="H97" s="117"/>
      <c r="I97" s="117"/>
      <c r="J97" s="117"/>
      <c r="K97" s="117"/>
      <c r="L97" s="117"/>
      <c r="M97" s="117"/>
      <c r="N97" s="117"/>
      <c r="O97" s="117"/>
      <c r="P97" s="117"/>
      <c r="Q97" s="117"/>
      <c r="R97" s="117"/>
      <c r="S97" s="117"/>
      <c r="T97" s="117"/>
      <c r="U97" s="117"/>
      <c r="V97" s="117"/>
      <c r="W97" s="117"/>
      <c r="X97" s="117"/>
      <c r="Y97" s="117"/>
      <c r="Z97" s="117"/>
      <c r="AA97" s="117"/>
      <c r="AB97" s="117"/>
      <c r="AC97" s="117"/>
      <c r="AD97" s="117"/>
      <c r="AE97" s="117"/>
      <c r="AF97" s="117"/>
      <c r="AG97" s="117"/>
      <c r="AH97" s="111" t="str">
        <f aca="false">IF(B97&lt;&gt;"",SUMIF(D$12:AG$12,"TLA",D97:AG97),"")</f>
        <v/>
      </c>
      <c r="AI97" s="112" t="str">
        <f aca="false">IF(B97&lt;&gt;"",SUMIF(D$12:AG$12,"AT",D97:AG97),"")</f>
        <v/>
      </c>
      <c r="AJ97" s="117"/>
      <c r="AK97" s="117"/>
      <c r="AL97" s="117"/>
      <c r="AM97" s="117"/>
      <c r="AN97" s="117"/>
      <c r="AO97" s="117"/>
      <c r="AP97" s="117"/>
      <c r="AQ97" s="117"/>
      <c r="AR97" s="117"/>
      <c r="AS97" s="117"/>
      <c r="AT97" s="117"/>
      <c r="AU97" s="117"/>
      <c r="AV97" s="117"/>
      <c r="AW97" s="117"/>
      <c r="AX97" s="117"/>
      <c r="AY97" s="117"/>
      <c r="AZ97" s="117"/>
      <c r="BA97" s="117"/>
      <c r="BB97" s="117"/>
      <c r="BC97" s="117"/>
      <c r="BD97" s="117"/>
      <c r="BE97" s="117"/>
      <c r="BF97" s="117"/>
      <c r="BG97" s="117"/>
      <c r="BH97" s="117"/>
      <c r="BI97" s="117"/>
      <c r="BJ97" s="117"/>
      <c r="BK97" s="117"/>
      <c r="BL97" s="117"/>
      <c r="BM97" s="117"/>
      <c r="BN97" s="111" t="str">
        <f aca="false">IF(B97&lt;&gt;"", SUMIF(AJ$12:BM$12,"TLA",AJ97:BM97), "")</f>
        <v/>
      </c>
      <c r="BO97" s="112" t="str">
        <f aca="false">IF(B97&lt;&gt;"", SUMIF(AJ$12:BM$12,"AT",AJ97:BM97), "")</f>
        <v/>
      </c>
      <c r="BP97" s="113"/>
      <c r="BQ97" s="113"/>
      <c r="BR97" s="113"/>
      <c r="BS97" s="113"/>
      <c r="BT97" s="113"/>
      <c r="BU97" s="113"/>
      <c r="BV97" s="113"/>
      <c r="BW97" s="113"/>
      <c r="BX97" s="113"/>
      <c r="BY97" s="113"/>
      <c r="BZ97" s="113"/>
      <c r="CA97" s="117"/>
      <c r="CB97" s="117"/>
      <c r="CC97" s="117"/>
      <c r="CD97" s="117"/>
      <c r="CE97" s="117"/>
      <c r="CF97" s="117"/>
      <c r="CG97" s="117"/>
      <c r="CH97" s="117"/>
      <c r="CI97" s="117"/>
      <c r="CJ97" s="117"/>
      <c r="CK97" s="117"/>
      <c r="CL97" s="117"/>
      <c r="CM97" s="117"/>
      <c r="CN97" s="117"/>
      <c r="CO97" s="117"/>
      <c r="CP97" s="117"/>
      <c r="CQ97" s="117"/>
      <c r="CR97" s="117"/>
      <c r="CS97" s="117"/>
      <c r="CT97" s="111" t="str">
        <f aca="false">IF(B97&lt;&gt;"",SUMIF(BP$12:CS$12,"TLA",BP97:CS97), "")</f>
        <v/>
      </c>
      <c r="CU97" s="112" t="str">
        <f aca="false">IF(B97&lt;&gt;"",SUMIF(BP$12:CS$12,"AT",BP97:CS97), "")</f>
        <v/>
      </c>
      <c r="CV97" s="114" t="str">
        <f aca="false">IF(B97&lt;&gt;"",IFERROR(SUMIF(D$14:CS$14, "CLO1", D97:CS97)/'Grade computation'!I$4,""),"")</f>
        <v/>
      </c>
      <c r="CW97" s="115" t="str">
        <f aca="false">IF(CV97="","",IF(CV97&gt;=B$10,"Y","N"))</f>
        <v/>
      </c>
      <c r="CX97" s="115" t="str">
        <f aca="false">IF(CV97="","",IF(CV97&lt;50%,1,IF(AND(CV97&gt;=50%,CV97&lt;B$10),2,IF(CV97&gt;=B$10,3))))</f>
        <v/>
      </c>
      <c r="CY97" s="114" t="str">
        <f aca="false">IF(B97&lt;&gt;"",IFERROR(IF((SUMIF(D$14:CS$14,"CLO2",D97:CS97)/'Grade computation'!I$5)=0,0,(SUMIF(D$14:CS$14,"CLO2",D97:CS97)/'Grade computation'!I$5)),""),"")</f>
        <v/>
      </c>
      <c r="CZ97" s="115" t="str">
        <f aca="false">IF(CY97="","",IF(CY97&gt;=B$10,"Y","N"))</f>
        <v/>
      </c>
      <c r="DA97" s="115" t="str">
        <f aca="false">IF(CY97="","",IF(CY97&lt;50%,1,IF(AND(CY97&gt;=50%,CY97&lt;B$10),2,IF(CY97&gt;=B$10,3))))</f>
        <v/>
      </c>
      <c r="DB97" s="114" t="str">
        <f aca="false">IF(B97&lt;&gt;"",IFERROR(IF((SUMIF(D$14:CS$14,"CLO3",D97:CS97)/'Grade computation'!I$6)=0,0,(SUMIF(D$14:CS$14,"CLO3",D97:CS97)/'Grade computation'!I$6)),""),"")</f>
        <v/>
      </c>
      <c r="DC97" s="115" t="str">
        <f aca="false">IF(DB97="","",IF(DB97&gt;=B$10,"Y","N"))</f>
        <v/>
      </c>
      <c r="DD97" s="115" t="str">
        <f aca="false">IF(DB97="","",IF(DB97&lt;50%,1,IF(AND(DB97&gt;=50%,DB97&lt;B$10),2,IF(DB97&gt;=B$10,3))))</f>
        <v/>
      </c>
      <c r="DE97" s="114" t="str">
        <f aca="false">IF(B97&lt;&gt;"",IFERROR(SUMIF(D$14:CS$14,"CLO4",D97:CS97)/'Grade computation'!I$7,""),"")</f>
        <v/>
      </c>
      <c r="DF97" s="115" t="str">
        <f aca="false">IF(DE97="","",IF(DE97&gt;=B$10,"Y","N"))</f>
        <v/>
      </c>
      <c r="DG97" s="115" t="str">
        <f aca="false">IF(DE97="","",IF(DE97&lt;50%,1,IF(AND(DE97&gt;=50%,DE97&lt;B$10),2,IF(DE97&gt;=B$10,3))))</f>
        <v/>
      </c>
      <c r="DH97" s="114" t="str">
        <f aca="false">IF(B97&lt;&gt;"",IFERROR(IF((SUMIF(D$14:CS$14,"CLO5",D97:CS97)/'Grade computation'!I$8)=0,0,(SUMIF(D$14:CS$14,"CLO5",D97:CS97)/'Grade computation'!I$8)),""),"")</f>
        <v/>
      </c>
      <c r="DI97" s="115" t="str">
        <f aca="false">IF(DH97="","",IF(DH97&gt;=B$10,"Y","N"))</f>
        <v/>
      </c>
      <c r="DJ97" s="115" t="str">
        <f aca="false">IF(DH97="","",IF(DH97&lt;50%,1,IF(AND(DH97&gt;=50%,DH97&lt;B$10),2,IF(DH97&gt;=B$10,3))))</f>
        <v/>
      </c>
      <c r="DK97" s="114" t="str">
        <f aca="false">IF(B97&lt;&gt;"",IFERROR(IF((SUMIF(D$14:CS$14,"CLO6",D97:CS97)/'Grade computation'!I$9)=0,0,(SUMIF(D$14:CS$14,"CLO6",D97:CS97)/'Grade computation'!I$9)),""),"")</f>
        <v/>
      </c>
      <c r="DL97" s="115" t="str">
        <f aca="false">IF(DK97="","",IF(DK97&gt;=B$10,"Y","N"))</f>
        <v/>
      </c>
      <c r="DM97" s="115" t="str">
        <f aca="false">IF(DK97="","",IF(DK97&lt;50%,1,IF(AND(DK97&gt;=50%,DK97&lt;B$10),2,IF(DK97&gt;=B$10,3))))</f>
        <v/>
      </c>
      <c r="DN97" s="114" t="str">
        <f aca="false">IF(B97&lt;&gt;"",IFERROR(IF((SUMIF(D$14:CS$14,"CLO7",D97:CS97)/'Grade computation'!I$10)=0,0,(SUMIF(D$14:CS$14,"CLO7",D97:CS97)/'Grade computation'!I$10)),""),"")</f>
        <v/>
      </c>
      <c r="DO97" s="115" t="str">
        <f aca="false">IF(DN97="","",IF(DN97&gt;=B$10,"Y","N"))</f>
        <v/>
      </c>
      <c r="DP97" s="115" t="str">
        <f aca="false">IF(DN97="","",IF(DN97&lt;50%,1,IF(AND(DN97&gt;=50%,DN97&lt;B$10),2,IF(DN97&gt;=B$10,3))))</f>
        <v/>
      </c>
      <c r="DQ97" s="114" t="str">
        <f aca="false">IF(B97&lt;&gt;"",IFERROR(IF((SUMIF(D$14:CS$14,"CLO8",D97:CS97)/'Grade computation'!I$11)=0,0,(SUMIF(D$14:CS$14,"CLO8",D97:CS97)/'Grade computation'!I$11)),""),"")</f>
        <v/>
      </c>
      <c r="DR97" s="115" t="str">
        <f aca="false">IF(DQ97="","",IF(DQ97&gt;=B$10,"Y","N"))</f>
        <v/>
      </c>
      <c r="DS97" s="115" t="str">
        <f aca="false">IF(DQ97="","",IF(DQ97&lt;50%,1,IF(AND(DQ97&gt;=50%,DQ97&lt;B$10),2,IF(DQ97&gt;=B$10,3))))</f>
        <v/>
      </c>
      <c r="DT97" s="114" t="str">
        <f aca="false">IF(B97&lt;&gt;"",IFERROR(IF((SUMIF(D$14:CS$14,"CLO9",D97:CS97)/'Grade computation'!I$12)=0,0,(SUMIF(D$14:CS$14,"CLO9",D97:CS97)/'Grade computation'!I$12)),""),"")</f>
        <v/>
      </c>
      <c r="DU97" s="115" t="str">
        <f aca="false">IF(DT97="","",IF(DT97&gt;=B$10,"Y","N"))</f>
        <v/>
      </c>
      <c r="DV97" s="115" t="str">
        <f aca="false">IF(DT97="","",IF(DT97&lt;50%,1,IF(AND(DT97&gt;=50%,DT97&lt;B$10),2,IF(DT97&gt;=B$10,3))))</f>
        <v/>
      </c>
      <c r="DW97" s="114" t="str">
        <f aca="false">IF(B97&lt;&gt;"",IFERROR(IF((SUMIF(D$14:CS$14,"CLO10",D97:CS97)/'Grade computation'!I$13)=0,0,(SUMIF(D$14:CS$14,"CLO10",D97:CS97)/'Grade computation'!I$13)),""),"")</f>
        <v/>
      </c>
      <c r="DX97" s="115" t="str">
        <f aca="false">IF(DW97="","",IF(DW97&gt;=B$10,"Y","N"))</f>
        <v/>
      </c>
      <c r="DY97" s="115" t="str">
        <f aca="false">IF(DW97="","",IF(DW97&lt;50%,1,IF(AND(DW97&gt;=50%,DW97&lt;B$10),2,IF(DW97&gt;=B$10,3))))</f>
        <v/>
      </c>
      <c r="DZ97" s="13"/>
      <c r="EA97" s="13"/>
    </row>
    <row r="98" customFormat="false" ht="15.75" hidden="false" customHeight="true" outlineLevel="0" collapsed="false">
      <c r="A98" s="118"/>
      <c r="B98" s="119"/>
      <c r="C98" s="117"/>
      <c r="D98" s="117"/>
      <c r="E98" s="117"/>
      <c r="F98" s="117"/>
      <c r="G98" s="117"/>
      <c r="H98" s="117"/>
      <c r="I98" s="117"/>
      <c r="J98" s="117"/>
      <c r="K98" s="117"/>
      <c r="L98" s="117"/>
      <c r="M98" s="117"/>
      <c r="N98" s="117"/>
      <c r="O98" s="117"/>
      <c r="P98" s="117"/>
      <c r="Q98" s="117"/>
      <c r="R98" s="117"/>
      <c r="S98" s="117"/>
      <c r="T98" s="117"/>
      <c r="U98" s="117"/>
      <c r="V98" s="117"/>
      <c r="W98" s="117"/>
      <c r="X98" s="117"/>
      <c r="Y98" s="117"/>
      <c r="Z98" s="117"/>
      <c r="AA98" s="117"/>
      <c r="AB98" s="117"/>
      <c r="AC98" s="117"/>
      <c r="AD98" s="117"/>
      <c r="AE98" s="117"/>
      <c r="AF98" s="117"/>
      <c r="AG98" s="117"/>
      <c r="AH98" s="111" t="str">
        <f aca="false">IF(B98&lt;&gt;"",SUMIF(D$12:AG$12,"TLA",D98:AG98),"")</f>
        <v/>
      </c>
      <c r="AI98" s="112" t="str">
        <f aca="false">IF(B98&lt;&gt;"",SUMIF(D$12:AG$12,"AT",D98:AG98),"")</f>
        <v/>
      </c>
      <c r="AJ98" s="117"/>
      <c r="AK98" s="117"/>
      <c r="AL98" s="117"/>
      <c r="AM98" s="117"/>
      <c r="AN98" s="117"/>
      <c r="AO98" s="117"/>
      <c r="AP98" s="117"/>
      <c r="AQ98" s="117"/>
      <c r="AR98" s="117"/>
      <c r="AS98" s="117"/>
      <c r="AT98" s="117"/>
      <c r="AU98" s="117"/>
      <c r="AV98" s="117"/>
      <c r="AW98" s="117"/>
      <c r="AX98" s="117"/>
      <c r="AY98" s="117"/>
      <c r="AZ98" s="117"/>
      <c r="BA98" s="117"/>
      <c r="BB98" s="117"/>
      <c r="BC98" s="117"/>
      <c r="BD98" s="117"/>
      <c r="BE98" s="117"/>
      <c r="BF98" s="117"/>
      <c r="BG98" s="117"/>
      <c r="BH98" s="117"/>
      <c r="BI98" s="117"/>
      <c r="BJ98" s="117"/>
      <c r="BK98" s="117"/>
      <c r="BL98" s="117"/>
      <c r="BM98" s="117"/>
      <c r="BN98" s="111" t="str">
        <f aca="false">IF(B98&lt;&gt;"", SUMIF(AJ$12:BM$12,"TLA",AJ98:BM98), "")</f>
        <v/>
      </c>
      <c r="BO98" s="112" t="str">
        <f aca="false">IF(B98&lt;&gt;"", SUMIF(AJ$12:BM$12,"AT",AJ98:BM98), "")</f>
        <v/>
      </c>
      <c r="BP98" s="113"/>
      <c r="BQ98" s="113"/>
      <c r="BR98" s="113"/>
      <c r="BS98" s="113"/>
      <c r="BT98" s="113"/>
      <c r="BU98" s="113"/>
      <c r="BV98" s="113"/>
      <c r="BW98" s="113"/>
      <c r="BX98" s="113"/>
      <c r="BY98" s="113"/>
      <c r="BZ98" s="113"/>
      <c r="CA98" s="117"/>
      <c r="CB98" s="117"/>
      <c r="CC98" s="117"/>
      <c r="CD98" s="117"/>
      <c r="CE98" s="117"/>
      <c r="CF98" s="117"/>
      <c r="CG98" s="117"/>
      <c r="CH98" s="117"/>
      <c r="CI98" s="117"/>
      <c r="CJ98" s="117"/>
      <c r="CK98" s="117"/>
      <c r="CL98" s="117"/>
      <c r="CM98" s="117"/>
      <c r="CN98" s="117"/>
      <c r="CO98" s="117"/>
      <c r="CP98" s="117"/>
      <c r="CQ98" s="117"/>
      <c r="CR98" s="117"/>
      <c r="CS98" s="117"/>
      <c r="CT98" s="111" t="str">
        <f aca="false">IF(B98&lt;&gt;"",SUMIF(BP$12:CS$12,"TLA",BP98:CS98), "")</f>
        <v/>
      </c>
      <c r="CU98" s="112" t="str">
        <f aca="false">IF(B98&lt;&gt;"",SUMIF(BP$12:CS$12,"AT",BP98:CS98), "")</f>
        <v/>
      </c>
      <c r="CV98" s="114" t="str">
        <f aca="false">IF(B98&lt;&gt;"",IFERROR(SUMIF(D$14:CS$14, "CLO1", D98:CS98)/'Grade computation'!I$4,""),"")</f>
        <v/>
      </c>
      <c r="CW98" s="115" t="str">
        <f aca="false">IF(CV98="","",IF(CV98&gt;=B$10,"Y","N"))</f>
        <v/>
      </c>
      <c r="CX98" s="115" t="str">
        <f aca="false">IF(CV98="","",IF(CV98&lt;50%,1,IF(AND(CV98&gt;=50%,CV98&lt;B$10),2,IF(CV98&gt;=B$10,3))))</f>
        <v/>
      </c>
      <c r="CY98" s="114" t="str">
        <f aca="false">IF(B98&lt;&gt;"",IFERROR(IF((SUMIF(D$14:CS$14,"CLO2",D98:CS98)/'Grade computation'!I$5)=0,0,(SUMIF(D$14:CS$14,"CLO2",D98:CS98)/'Grade computation'!I$5)),""),"")</f>
        <v/>
      </c>
      <c r="CZ98" s="115" t="str">
        <f aca="false">IF(CY98="","",IF(CY98&gt;=B$10,"Y","N"))</f>
        <v/>
      </c>
      <c r="DA98" s="115" t="str">
        <f aca="false">IF(CY98="","",IF(CY98&lt;50%,1,IF(AND(CY98&gt;=50%,CY98&lt;B$10),2,IF(CY98&gt;=B$10,3))))</f>
        <v/>
      </c>
      <c r="DB98" s="114" t="str">
        <f aca="false">IF(B98&lt;&gt;"",IFERROR(IF((SUMIF(D$14:CS$14,"CLO3",D98:CS98)/'Grade computation'!I$6)=0,0,(SUMIF(D$14:CS$14,"CLO3",D98:CS98)/'Grade computation'!I$6)),""),"")</f>
        <v/>
      </c>
      <c r="DC98" s="115" t="str">
        <f aca="false">IF(DB98="","",IF(DB98&gt;=B$10,"Y","N"))</f>
        <v/>
      </c>
      <c r="DD98" s="115" t="str">
        <f aca="false">IF(DB98="","",IF(DB98&lt;50%,1,IF(AND(DB98&gt;=50%,DB98&lt;B$10),2,IF(DB98&gt;=B$10,3))))</f>
        <v/>
      </c>
      <c r="DE98" s="114" t="str">
        <f aca="false">IF(B98&lt;&gt;"",IFERROR(SUMIF(D$14:CS$14,"CLO4",D98:CS98)/'Grade computation'!I$7,""),"")</f>
        <v/>
      </c>
      <c r="DF98" s="115" t="str">
        <f aca="false">IF(DE98="","",IF(DE98&gt;=B$10,"Y","N"))</f>
        <v/>
      </c>
      <c r="DG98" s="115" t="str">
        <f aca="false">IF(DE98="","",IF(DE98&lt;50%,1,IF(AND(DE98&gt;=50%,DE98&lt;B$10),2,IF(DE98&gt;=B$10,3))))</f>
        <v/>
      </c>
      <c r="DH98" s="114" t="str">
        <f aca="false">IF(B98&lt;&gt;"",IFERROR(IF((SUMIF(D$14:CS$14,"CLO5",D98:CS98)/'Grade computation'!I$8)=0,0,(SUMIF(D$14:CS$14,"CLO5",D98:CS98)/'Grade computation'!I$8)),""),"")</f>
        <v/>
      </c>
      <c r="DI98" s="115" t="str">
        <f aca="false">IF(DH98="","",IF(DH98&gt;=B$10,"Y","N"))</f>
        <v/>
      </c>
      <c r="DJ98" s="115" t="str">
        <f aca="false">IF(DH98="","",IF(DH98&lt;50%,1,IF(AND(DH98&gt;=50%,DH98&lt;B$10),2,IF(DH98&gt;=B$10,3))))</f>
        <v/>
      </c>
      <c r="DK98" s="114" t="str">
        <f aca="false">IF(B98&lt;&gt;"",IFERROR(IF((SUMIF(D$14:CS$14,"CLO6",D98:CS98)/'Grade computation'!I$9)=0,0,(SUMIF(D$14:CS$14,"CLO6",D98:CS98)/'Grade computation'!I$9)),""),"")</f>
        <v/>
      </c>
      <c r="DL98" s="115" t="str">
        <f aca="false">IF(DK98="","",IF(DK98&gt;=B$10,"Y","N"))</f>
        <v/>
      </c>
      <c r="DM98" s="115" t="str">
        <f aca="false">IF(DK98="","",IF(DK98&lt;50%,1,IF(AND(DK98&gt;=50%,DK98&lt;B$10),2,IF(DK98&gt;=B$10,3))))</f>
        <v/>
      </c>
      <c r="DN98" s="114" t="str">
        <f aca="false">IF(B98&lt;&gt;"",IFERROR(IF((SUMIF(D$14:CS$14,"CLO7",D98:CS98)/'Grade computation'!I$10)=0,0,(SUMIF(D$14:CS$14,"CLO7",D98:CS98)/'Grade computation'!I$10)),""),"")</f>
        <v/>
      </c>
      <c r="DO98" s="115" t="str">
        <f aca="false">IF(DN98="","",IF(DN98&gt;=B$10,"Y","N"))</f>
        <v/>
      </c>
      <c r="DP98" s="115" t="str">
        <f aca="false">IF(DN98="","",IF(DN98&lt;50%,1,IF(AND(DN98&gt;=50%,DN98&lt;B$10),2,IF(DN98&gt;=B$10,3))))</f>
        <v/>
      </c>
      <c r="DQ98" s="114" t="str">
        <f aca="false">IF(B98&lt;&gt;"",IFERROR(IF((SUMIF(D$14:CS$14,"CLO8",D98:CS98)/'Grade computation'!I$11)=0,0,(SUMIF(D$14:CS$14,"CLO8",D98:CS98)/'Grade computation'!I$11)),""),"")</f>
        <v/>
      </c>
      <c r="DR98" s="115" t="str">
        <f aca="false">IF(DQ98="","",IF(DQ98&gt;=B$10,"Y","N"))</f>
        <v/>
      </c>
      <c r="DS98" s="115" t="str">
        <f aca="false">IF(DQ98="","",IF(DQ98&lt;50%,1,IF(AND(DQ98&gt;=50%,DQ98&lt;B$10),2,IF(DQ98&gt;=B$10,3))))</f>
        <v/>
      </c>
      <c r="DT98" s="114" t="str">
        <f aca="false">IF(B98&lt;&gt;"",IFERROR(IF((SUMIF(D$14:CS$14,"CLO9",D98:CS98)/'Grade computation'!I$12)=0,0,(SUMIF(D$14:CS$14,"CLO9",D98:CS98)/'Grade computation'!I$12)),""),"")</f>
        <v/>
      </c>
      <c r="DU98" s="115" t="str">
        <f aca="false">IF(DT98="","",IF(DT98&gt;=B$10,"Y","N"))</f>
        <v/>
      </c>
      <c r="DV98" s="115" t="str">
        <f aca="false">IF(DT98="","",IF(DT98&lt;50%,1,IF(AND(DT98&gt;=50%,DT98&lt;B$10),2,IF(DT98&gt;=B$10,3))))</f>
        <v/>
      </c>
      <c r="DW98" s="114" t="str">
        <f aca="false">IF(B98&lt;&gt;"",IFERROR(IF((SUMIF(D$14:CS$14,"CLO10",D98:CS98)/'Grade computation'!I$13)=0,0,(SUMIF(D$14:CS$14,"CLO10",D98:CS98)/'Grade computation'!I$13)),""),"")</f>
        <v/>
      </c>
      <c r="DX98" s="115" t="str">
        <f aca="false">IF(DW98="","",IF(DW98&gt;=B$10,"Y","N"))</f>
        <v/>
      </c>
      <c r="DY98" s="115" t="str">
        <f aca="false">IF(DW98="","",IF(DW98&lt;50%,1,IF(AND(DW98&gt;=50%,DW98&lt;B$10),2,IF(DW98&gt;=B$10,3))))</f>
        <v/>
      </c>
      <c r="DZ98" s="13"/>
      <c r="EA98" s="13"/>
    </row>
    <row r="99" customFormat="false" ht="15.75" hidden="false" customHeight="true" outlineLevel="0" collapsed="false">
      <c r="A99" s="118"/>
      <c r="B99" s="119"/>
      <c r="C99" s="117"/>
      <c r="D99" s="117"/>
      <c r="E99" s="117"/>
      <c r="F99" s="117"/>
      <c r="G99" s="117"/>
      <c r="H99" s="117"/>
      <c r="I99" s="117"/>
      <c r="J99" s="117"/>
      <c r="K99" s="117"/>
      <c r="L99" s="117"/>
      <c r="M99" s="117"/>
      <c r="N99" s="117"/>
      <c r="O99" s="117"/>
      <c r="P99" s="117"/>
      <c r="Q99" s="117"/>
      <c r="R99" s="117"/>
      <c r="S99" s="117"/>
      <c r="T99" s="117"/>
      <c r="U99" s="117"/>
      <c r="V99" s="117"/>
      <c r="W99" s="117"/>
      <c r="X99" s="117"/>
      <c r="Y99" s="117"/>
      <c r="Z99" s="117"/>
      <c r="AA99" s="117"/>
      <c r="AB99" s="117"/>
      <c r="AC99" s="117"/>
      <c r="AD99" s="117"/>
      <c r="AE99" s="117"/>
      <c r="AF99" s="117"/>
      <c r="AG99" s="117"/>
      <c r="AH99" s="111" t="str">
        <f aca="false">IF(B99&lt;&gt;"",SUMIF(D$12:AG$12,"TLA",D99:AG99),"")</f>
        <v/>
      </c>
      <c r="AI99" s="112" t="str">
        <f aca="false">IF(B99&lt;&gt;"",SUMIF(D$12:AG$12,"AT",D99:AG99),"")</f>
        <v/>
      </c>
      <c r="AJ99" s="117"/>
      <c r="AK99" s="117"/>
      <c r="AL99" s="117"/>
      <c r="AM99" s="117"/>
      <c r="AN99" s="117"/>
      <c r="AO99" s="117"/>
      <c r="AP99" s="117"/>
      <c r="AQ99" s="117"/>
      <c r="AR99" s="117"/>
      <c r="AS99" s="117"/>
      <c r="AT99" s="117"/>
      <c r="AU99" s="117"/>
      <c r="AV99" s="117"/>
      <c r="AW99" s="117"/>
      <c r="AX99" s="117"/>
      <c r="AY99" s="117"/>
      <c r="AZ99" s="117"/>
      <c r="BA99" s="117"/>
      <c r="BB99" s="117"/>
      <c r="BC99" s="117"/>
      <c r="BD99" s="117"/>
      <c r="BE99" s="117"/>
      <c r="BF99" s="117"/>
      <c r="BG99" s="117"/>
      <c r="BH99" s="117"/>
      <c r="BI99" s="117"/>
      <c r="BJ99" s="117"/>
      <c r="BK99" s="117"/>
      <c r="BL99" s="117"/>
      <c r="BM99" s="117"/>
      <c r="BN99" s="111" t="str">
        <f aca="false">IF(B99&lt;&gt;"", SUMIF(AJ$12:BM$12,"TLA",AJ99:BM99), "")</f>
        <v/>
      </c>
      <c r="BO99" s="112" t="str">
        <f aca="false">IF(B99&lt;&gt;"", SUMIF(AJ$12:BM$12,"AT",AJ99:BM99), "")</f>
        <v/>
      </c>
      <c r="BP99" s="113"/>
      <c r="BQ99" s="113"/>
      <c r="BR99" s="113"/>
      <c r="BS99" s="113"/>
      <c r="BT99" s="113"/>
      <c r="BU99" s="113"/>
      <c r="BV99" s="113"/>
      <c r="BW99" s="113"/>
      <c r="BX99" s="113"/>
      <c r="BY99" s="113"/>
      <c r="BZ99" s="113"/>
      <c r="CA99" s="117"/>
      <c r="CB99" s="117"/>
      <c r="CC99" s="117"/>
      <c r="CD99" s="117"/>
      <c r="CE99" s="117"/>
      <c r="CF99" s="117"/>
      <c r="CG99" s="117"/>
      <c r="CH99" s="117"/>
      <c r="CI99" s="117"/>
      <c r="CJ99" s="117"/>
      <c r="CK99" s="117"/>
      <c r="CL99" s="117"/>
      <c r="CM99" s="117"/>
      <c r="CN99" s="117"/>
      <c r="CO99" s="117"/>
      <c r="CP99" s="117"/>
      <c r="CQ99" s="117"/>
      <c r="CR99" s="117"/>
      <c r="CS99" s="117"/>
      <c r="CT99" s="111" t="str">
        <f aca="false">IF(B99&lt;&gt;"",SUMIF(BP$12:CS$12,"TLA",BP99:CS99), "")</f>
        <v/>
      </c>
      <c r="CU99" s="112" t="str">
        <f aca="false">IF(B99&lt;&gt;"",SUMIF(BP$12:CS$12,"AT",BP99:CS99), "")</f>
        <v/>
      </c>
      <c r="CV99" s="114" t="str">
        <f aca="false">IF(B99&lt;&gt;"",IFERROR(SUMIF(D$14:CS$14, "CLO1", D99:CS99)/'Grade computation'!I$4,""),"")</f>
        <v/>
      </c>
      <c r="CW99" s="115" t="str">
        <f aca="false">IF(CV99="","",IF(CV99&gt;=B$10,"Y","N"))</f>
        <v/>
      </c>
      <c r="CX99" s="115" t="str">
        <f aca="false">IF(CV99="","",IF(CV99&lt;50%,1,IF(AND(CV99&gt;=50%,CV99&lt;B$10),2,IF(CV99&gt;=B$10,3))))</f>
        <v/>
      </c>
      <c r="CY99" s="114" t="str">
        <f aca="false">IF(B99&lt;&gt;"",IFERROR(IF((SUMIF(D$14:CS$14,"CLO2",D99:CS99)/'Grade computation'!I$5)=0,0,(SUMIF(D$14:CS$14,"CLO2",D99:CS99)/'Grade computation'!I$5)),""),"")</f>
        <v/>
      </c>
      <c r="CZ99" s="115" t="str">
        <f aca="false">IF(CY99="","",IF(CY99&gt;=B$10,"Y","N"))</f>
        <v/>
      </c>
      <c r="DA99" s="115" t="str">
        <f aca="false">IF(CY99="","",IF(CY99&lt;50%,1,IF(AND(CY99&gt;=50%,CY99&lt;B$10),2,IF(CY99&gt;=B$10,3))))</f>
        <v/>
      </c>
      <c r="DB99" s="114" t="str">
        <f aca="false">IF(B99&lt;&gt;"",IFERROR(IF((SUMIF(D$14:CS$14,"CLO3",D99:CS99)/'Grade computation'!I$6)=0,0,(SUMIF(D$14:CS$14,"CLO3",D99:CS99)/'Grade computation'!I$6)),""),"")</f>
        <v/>
      </c>
      <c r="DC99" s="115" t="str">
        <f aca="false">IF(DB99="","",IF(DB99&gt;=B$10,"Y","N"))</f>
        <v/>
      </c>
      <c r="DD99" s="115" t="str">
        <f aca="false">IF(DB99="","",IF(DB99&lt;50%,1,IF(AND(DB99&gt;=50%,DB99&lt;B$10),2,IF(DB99&gt;=B$10,3))))</f>
        <v/>
      </c>
      <c r="DE99" s="114" t="str">
        <f aca="false">IF(B99&lt;&gt;"",IFERROR(SUMIF(D$14:CS$14,"CLO4",D99:CS99)/'Grade computation'!I$7,""),"")</f>
        <v/>
      </c>
      <c r="DF99" s="115" t="str">
        <f aca="false">IF(DE99="","",IF(DE99&gt;=B$10,"Y","N"))</f>
        <v/>
      </c>
      <c r="DG99" s="115" t="str">
        <f aca="false">IF(DE99="","",IF(DE99&lt;50%,1,IF(AND(DE99&gt;=50%,DE99&lt;B$10),2,IF(DE99&gt;=B$10,3))))</f>
        <v/>
      </c>
      <c r="DH99" s="114" t="str">
        <f aca="false">IF(B99&lt;&gt;"",IFERROR(IF((SUMIF(D$14:CS$14,"CLO5",D99:CS99)/'Grade computation'!I$8)=0,0,(SUMIF(D$14:CS$14,"CLO5",D99:CS99)/'Grade computation'!I$8)),""),"")</f>
        <v/>
      </c>
      <c r="DI99" s="115" t="str">
        <f aca="false">IF(DH99="","",IF(DH99&gt;=B$10,"Y","N"))</f>
        <v/>
      </c>
      <c r="DJ99" s="115" t="str">
        <f aca="false">IF(DH99="","",IF(DH99&lt;50%,1,IF(AND(DH99&gt;=50%,DH99&lt;B$10),2,IF(DH99&gt;=B$10,3))))</f>
        <v/>
      </c>
      <c r="DK99" s="114" t="str">
        <f aca="false">IF(B99&lt;&gt;"",IFERROR(IF((SUMIF(D$14:CS$14,"CLO6",D99:CS99)/'Grade computation'!I$9)=0,0,(SUMIF(D$14:CS$14,"CLO6",D99:CS99)/'Grade computation'!I$9)),""),"")</f>
        <v/>
      </c>
      <c r="DL99" s="115" t="str">
        <f aca="false">IF(DK99="","",IF(DK99&gt;=B$10,"Y","N"))</f>
        <v/>
      </c>
      <c r="DM99" s="115" t="str">
        <f aca="false">IF(DK99="","",IF(DK99&lt;50%,1,IF(AND(DK99&gt;=50%,DK99&lt;B$10),2,IF(DK99&gt;=B$10,3))))</f>
        <v/>
      </c>
      <c r="DN99" s="114" t="str">
        <f aca="false">IF(B99&lt;&gt;"",IFERROR(IF((SUMIF(D$14:CS$14,"CLO7",D99:CS99)/'Grade computation'!I$10)=0,0,(SUMIF(D$14:CS$14,"CLO7",D99:CS99)/'Grade computation'!I$10)),""),"")</f>
        <v/>
      </c>
      <c r="DO99" s="115" t="str">
        <f aca="false">IF(DN99="","",IF(DN99&gt;=B$10,"Y","N"))</f>
        <v/>
      </c>
      <c r="DP99" s="115" t="str">
        <f aca="false">IF(DN99="","",IF(DN99&lt;50%,1,IF(AND(DN99&gt;=50%,DN99&lt;B$10),2,IF(DN99&gt;=B$10,3))))</f>
        <v/>
      </c>
      <c r="DQ99" s="114" t="str">
        <f aca="false">IF(B99&lt;&gt;"",IFERROR(IF((SUMIF(D$14:CS$14,"CLO8",D99:CS99)/'Grade computation'!I$11)=0,0,(SUMIF(D$14:CS$14,"CLO8",D99:CS99)/'Grade computation'!I$11)),""),"")</f>
        <v/>
      </c>
      <c r="DR99" s="115" t="str">
        <f aca="false">IF(DQ99="","",IF(DQ99&gt;=B$10,"Y","N"))</f>
        <v/>
      </c>
      <c r="DS99" s="115" t="str">
        <f aca="false">IF(DQ99="","",IF(DQ99&lt;50%,1,IF(AND(DQ99&gt;=50%,DQ99&lt;B$10),2,IF(DQ99&gt;=B$10,3))))</f>
        <v/>
      </c>
      <c r="DT99" s="114" t="str">
        <f aca="false">IF(B99&lt;&gt;"",IFERROR(IF((SUMIF(D$14:CS$14,"CLO9",D99:CS99)/'Grade computation'!I$12)=0,0,(SUMIF(D$14:CS$14,"CLO9",D99:CS99)/'Grade computation'!I$12)),""),"")</f>
        <v/>
      </c>
      <c r="DU99" s="115" t="str">
        <f aca="false">IF(DT99="","",IF(DT99&gt;=B$10,"Y","N"))</f>
        <v/>
      </c>
      <c r="DV99" s="115" t="str">
        <f aca="false">IF(DT99="","",IF(DT99&lt;50%,1,IF(AND(DT99&gt;=50%,DT99&lt;B$10),2,IF(DT99&gt;=B$10,3))))</f>
        <v/>
      </c>
      <c r="DW99" s="114" t="str">
        <f aca="false">IF(B99&lt;&gt;"",IFERROR(IF((SUMIF(D$14:CS$14,"CLO10",D99:CS99)/'Grade computation'!I$13)=0,0,(SUMIF(D$14:CS$14,"CLO10",D99:CS99)/'Grade computation'!I$13)),""),"")</f>
        <v/>
      </c>
      <c r="DX99" s="115" t="str">
        <f aca="false">IF(DW99="","",IF(DW99&gt;=B$10,"Y","N"))</f>
        <v/>
      </c>
      <c r="DY99" s="115" t="str">
        <f aca="false">IF(DW99="","",IF(DW99&lt;50%,1,IF(AND(DW99&gt;=50%,DW99&lt;B$10),2,IF(DW99&gt;=B$10,3))))</f>
        <v/>
      </c>
      <c r="DZ99" s="13"/>
      <c r="EA99" s="13"/>
    </row>
    <row r="100" customFormat="false" ht="15.75" hidden="false" customHeight="true" outlineLevel="0" collapsed="false">
      <c r="A100" s="118"/>
      <c r="B100" s="119"/>
      <c r="C100" s="117"/>
      <c r="D100" s="117"/>
      <c r="E100" s="117"/>
      <c r="F100" s="117"/>
      <c r="G100" s="117"/>
      <c r="H100" s="117"/>
      <c r="I100" s="117"/>
      <c r="J100" s="117"/>
      <c r="K100" s="117"/>
      <c r="L100" s="117"/>
      <c r="M100" s="117"/>
      <c r="N100" s="117"/>
      <c r="O100" s="117"/>
      <c r="P100" s="117"/>
      <c r="Q100" s="117"/>
      <c r="R100" s="117"/>
      <c r="S100" s="117"/>
      <c r="T100" s="117"/>
      <c r="U100" s="117"/>
      <c r="V100" s="117"/>
      <c r="W100" s="117"/>
      <c r="X100" s="117"/>
      <c r="Y100" s="117"/>
      <c r="Z100" s="117"/>
      <c r="AA100" s="117"/>
      <c r="AB100" s="117"/>
      <c r="AC100" s="117"/>
      <c r="AD100" s="117"/>
      <c r="AE100" s="117"/>
      <c r="AF100" s="117"/>
      <c r="AG100" s="117"/>
      <c r="AH100" s="111" t="str">
        <f aca="false">IF(B100&lt;&gt;"",SUMIF(D$12:AG$12,"TLA",D100:AG100),"")</f>
        <v/>
      </c>
      <c r="AI100" s="112" t="str">
        <f aca="false">IF(B100&lt;&gt;"",SUMIF(D$12:AG$12,"AT",D100:AG100),"")</f>
        <v/>
      </c>
      <c r="AJ100" s="117"/>
      <c r="AK100" s="117"/>
      <c r="AL100" s="117"/>
      <c r="AM100" s="117"/>
      <c r="AN100" s="117"/>
      <c r="AO100" s="117"/>
      <c r="AP100" s="117"/>
      <c r="AQ100" s="117"/>
      <c r="AR100" s="117"/>
      <c r="AS100" s="117"/>
      <c r="AT100" s="117"/>
      <c r="AU100" s="117"/>
      <c r="AV100" s="117"/>
      <c r="AW100" s="117"/>
      <c r="AX100" s="117"/>
      <c r="AY100" s="117"/>
      <c r="AZ100" s="117"/>
      <c r="BA100" s="117"/>
      <c r="BB100" s="117"/>
      <c r="BC100" s="117"/>
      <c r="BD100" s="117"/>
      <c r="BE100" s="117"/>
      <c r="BF100" s="117"/>
      <c r="BG100" s="117"/>
      <c r="BH100" s="117"/>
      <c r="BI100" s="117"/>
      <c r="BJ100" s="117"/>
      <c r="BK100" s="117"/>
      <c r="BL100" s="117"/>
      <c r="BM100" s="117"/>
      <c r="BN100" s="111" t="str">
        <f aca="false">IF(B100&lt;&gt;"", SUMIF(AJ$12:BM$12,"TLA",AJ100:BM100), "")</f>
        <v/>
      </c>
      <c r="BO100" s="112" t="str">
        <f aca="false">IF(B100&lt;&gt;"", SUMIF(AJ$12:BM$12,"AT",AJ100:BM100), "")</f>
        <v/>
      </c>
      <c r="BP100" s="113"/>
      <c r="BQ100" s="113"/>
      <c r="BR100" s="113"/>
      <c r="BS100" s="113"/>
      <c r="BT100" s="113"/>
      <c r="BU100" s="113"/>
      <c r="BV100" s="113"/>
      <c r="BW100" s="113"/>
      <c r="BX100" s="113"/>
      <c r="BY100" s="113"/>
      <c r="BZ100" s="113"/>
      <c r="CA100" s="117"/>
      <c r="CB100" s="117"/>
      <c r="CC100" s="117"/>
      <c r="CD100" s="117"/>
      <c r="CE100" s="117"/>
      <c r="CF100" s="117"/>
      <c r="CG100" s="117"/>
      <c r="CH100" s="117"/>
      <c r="CI100" s="117"/>
      <c r="CJ100" s="117"/>
      <c r="CK100" s="117"/>
      <c r="CL100" s="117"/>
      <c r="CM100" s="117"/>
      <c r="CN100" s="117"/>
      <c r="CO100" s="117"/>
      <c r="CP100" s="117"/>
      <c r="CQ100" s="117"/>
      <c r="CR100" s="117"/>
      <c r="CS100" s="117"/>
      <c r="CT100" s="111" t="str">
        <f aca="false">IF(B100&lt;&gt;"",SUMIF(BP$12:CS$12,"TLA",BP100:CS100), "")</f>
        <v/>
      </c>
      <c r="CU100" s="112" t="str">
        <f aca="false">IF(B100&lt;&gt;"",SUMIF(BP$12:CS$12,"AT",BP100:CS100), "")</f>
        <v/>
      </c>
      <c r="CV100" s="114" t="str">
        <f aca="false">IF(B100&lt;&gt;"",IFERROR(SUMIF(D$14:CS$14, "CLO1", D100:CS100)/'Grade computation'!I$4,""),"")</f>
        <v/>
      </c>
      <c r="CW100" s="115" t="str">
        <f aca="false">IF(CV100="","",IF(CV100&gt;=B$10,"Y","N"))</f>
        <v/>
      </c>
      <c r="CX100" s="115" t="str">
        <f aca="false">IF(CV100="","",IF(CV100&lt;50%,1,IF(AND(CV100&gt;=50%,CV100&lt;B$10),2,IF(CV100&gt;=B$10,3))))</f>
        <v/>
      </c>
      <c r="CY100" s="114" t="str">
        <f aca="false">IF(B100&lt;&gt;"",IFERROR(IF((SUMIF(D$14:CS$14,"CLO2",D100:CS100)/'Grade computation'!I$5)=0,0,(SUMIF(D$14:CS$14,"CLO2",D100:CS100)/'Grade computation'!I$5)),""),"")</f>
        <v/>
      </c>
      <c r="CZ100" s="115" t="str">
        <f aca="false">IF(CY100="","",IF(CY100&gt;=B$10,"Y","N"))</f>
        <v/>
      </c>
      <c r="DA100" s="115" t="str">
        <f aca="false">IF(CY100="","",IF(CY100&lt;50%,1,IF(AND(CY100&gt;=50%,CY100&lt;B$10),2,IF(CY100&gt;=B$10,3))))</f>
        <v/>
      </c>
      <c r="DB100" s="114" t="str">
        <f aca="false">IF(B100&lt;&gt;"",IFERROR(IF((SUMIF(D$14:CS$14,"CLO3",D100:CS100)/'Grade computation'!I$6)=0,0,(SUMIF(D$14:CS$14,"CLO3",D100:CS100)/'Grade computation'!I$6)),""),"")</f>
        <v/>
      </c>
      <c r="DC100" s="115" t="str">
        <f aca="false">IF(DB100="","",IF(DB100&gt;=B$10,"Y","N"))</f>
        <v/>
      </c>
      <c r="DD100" s="115" t="str">
        <f aca="false">IF(DB100="","",IF(DB100&lt;50%,1,IF(AND(DB100&gt;=50%,DB100&lt;B$10),2,IF(DB100&gt;=B$10,3))))</f>
        <v/>
      </c>
      <c r="DE100" s="114" t="str">
        <f aca="false">IF(B100&lt;&gt;"",IFERROR(SUMIF(D$14:CS$14,"CLO4",D100:CS100)/'Grade computation'!I$7,""),"")</f>
        <v/>
      </c>
      <c r="DF100" s="115" t="str">
        <f aca="false">IF(DE100="","",IF(DE100&gt;=B$10,"Y","N"))</f>
        <v/>
      </c>
      <c r="DG100" s="115" t="str">
        <f aca="false">IF(DE100="","",IF(DE100&lt;50%,1,IF(AND(DE100&gt;=50%,DE100&lt;B$10),2,IF(DE100&gt;=B$10,3))))</f>
        <v/>
      </c>
      <c r="DH100" s="114" t="str">
        <f aca="false">IF(B100&lt;&gt;"",IFERROR(IF((SUMIF(D$14:CS$14,"CLO5",D100:CS100)/'Grade computation'!I$8)=0,0,(SUMIF(D$14:CS$14,"CLO5",D100:CS100)/'Grade computation'!I$8)),""),"")</f>
        <v/>
      </c>
      <c r="DI100" s="115" t="str">
        <f aca="false">IF(DH100="","",IF(DH100&gt;=B$10,"Y","N"))</f>
        <v/>
      </c>
      <c r="DJ100" s="115" t="str">
        <f aca="false">IF(DH100="","",IF(DH100&lt;50%,1,IF(AND(DH100&gt;=50%,DH100&lt;B$10),2,IF(DH100&gt;=B$10,3))))</f>
        <v/>
      </c>
      <c r="DK100" s="114" t="str">
        <f aca="false">IF(B100&lt;&gt;"",IFERROR(IF((SUMIF(D$14:CS$14,"CLO6",D100:CS100)/'Grade computation'!I$9)=0,0,(SUMIF(D$14:CS$14,"CLO6",D100:CS100)/'Grade computation'!I$9)),""),"")</f>
        <v/>
      </c>
      <c r="DL100" s="115" t="str">
        <f aca="false">IF(DK100="","",IF(DK100&gt;=B$10,"Y","N"))</f>
        <v/>
      </c>
      <c r="DM100" s="115" t="str">
        <f aca="false">IF(DK100="","",IF(DK100&lt;50%,1,IF(AND(DK100&gt;=50%,DK100&lt;B$10),2,IF(DK100&gt;=B$10,3))))</f>
        <v/>
      </c>
      <c r="DN100" s="114" t="str">
        <f aca="false">IF(B100&lt;&gt;"",IFERROR(IF((SUMIF(D$14:CS$14,"CLO7",D100:CS100)/'Grade computation'!I$10)=0,0,(SUMIF(D$14:CS$14,"CLO7",D100:CS100)/'Grade computation'!I$10)),""),"")</f>
        <v/>
      </c>
      <c r="DO100" s="115" t="str">
        <f aca="false">IF(DN100="","",IF(DN100&gt;=B$10,"Y","N"))</f>
        <v/>
      </c>
      <c r="DP100" s="115" t="str">
        <f aca="false">IF(DN100="","",IF(DN100&lt;50%,1,IF(AND(DN100&gt;=50%,DN100&lt;B$10),2,IF(DN100&gt;=B$10,3))))</f>
        <v/>
      </c>
      <c r="DQ100" s="114" t="str">
        <f aca="false">IF(B100&lt;&gt;"",IFERROR(IF((SUMIF(D$14:CS$14,"CLO8",D100:CS100)/'Grade computation'!I$11)=0,0,(SUMIF(D$14:CS$14,"CLO8",D100:CS100)/'Grade computation'!I$11)),""),"")</f>
        <v/>
      </c>
      <c r="DR100" s="115" t="str">
        <f aca="false">IF(DQ100="","",IF(DQ100&gt;=B$10,"Y","N"))</f>
        <v/>
      </c>
      <c r="DS100" s="115" t="str">
        <f aca="false">IF(DQ100="","",IF(DQ100&lt;50%,1,IF(AND(DQ100&gt;=50%,DQ100&lt;B$10),2,IF(DQ100&gt;=B$10,3))))</f>
        <v/>
      </c>
      <c r="DT100" s="114" t="str">
        <f aca="false">IF(B100&lt;&gt;"",IFERROR(IF((SUMIF(D$14:CS$14,"CLO9",D100:CS100)/'Grade computation'!I$12)=0,0,(SUMIF(D$14:CS$14,"CLO9",D100:CS100)/'Grade computation'!I$12)),""),"")</f>
        <v/>
      </c>
      <c r="DU100" s="115" t="str">
        <f aca="false">IF(DT100="","",IF(DT100&gt;=B$10,"Y","N"))</f>
        <v/>
      </c>
      <c r="DV100" s="115" t="str">
        <f aca="false">IF(DT100="","",IF(DT100&lt;50%,1,IF(AND(DT100&gt;=50%,DT100&lt;B$10),2,IF(DT100&gt;=B$10,3))))</f>
        <v/>
      </c>
      <c r="DW100" s="114" t="str">
        <f aca="false">IF(B100&lt;&gt;"",IFERROR(IF((SUMIF(D$14:CS$14,"CLO10",D100:CS100)/'Grade computation'!I$13)=0,0,(SUMIF(D$14:CS$14,"CLO10",D100:CS100)/'Grade computation'!I$13)),""),"")</f>
        <v/>
      </c>
      <c r="DX100" s="115" t="str">
        <f aca="false">IF(DW100="","",IF(DW100&gt;=B$10,"Y","N"))</f>
        <v/>
      </c>
      <c r="DY100" s="115" t="str">
        <f aca="false">IF(DW100="","",IF(DW100&lt;50%,1,IF(AND(DW100&gt;=50%,DW100&lt;B$10),2,IF(DW100&gt;=B$10,3))))</f>
        <v/>
      </c>
      <c r="DZ100" s="13"/>
      <c r="EA100" s="13"/>
    </row>
    <row r="101" customFormat="false" ht="15.75" hidden="false" customHeight="true" outlineLevel="0" collapsed="false">
      <c r="A101" s="118"/>
      <c r="B101" s="119"/>
      <c r="C101" s="117"/>
      <c r="D101" s="117"/>
      <c r="E101" s="117"/>
      <c r="F101" s="117"/>
      <c r="G101" s="117"/>
      <c r="H101" s="117"/>
      <c r="I101" s="117"/>
      <c r="J101" s="117"/>
      <c r="K101" s="117"/>
      <c r="L101" s="117"/>
      <c r="M101" s="117"/>
      <c r="N101" s="117"/>
      <c r="O101" s="117"/>
      <c r="P101" s="117"/>
      <c r="Q101" s="117"/>
      <c r="R101" s="117"/>
      <c r="S101" s="117"/>
      <c r="T101" s="117"/>
      <c r="U101" s="117"/>
      <c r="V101" s="117"/>
      <c r="W101" s="117"/>
      <c r="X101" s="117"/>
      <c r="Y101" s="117"/>
      <c r="Z101" s="117"/>
      <c r="AA101" s="117"/>
      <c r="AB101" s="117"/>
      <c r="AC101" s="117"/>
      <c r="AD101" s="117"/>
      <c r="AE101" s="117"/>
      <c r="AF101" s="117"/>
      <c r="AG101" s="117"/>
      <c r="AH101" s="111" t="str">
        <f aca="false">IF(B101&lt;&gt;"",SUMIF(D$12:AG$12,"TLA",D101:AG101),"")</f>
        <v/>
      </c>
      <c r="AI101" s="112" t="str">
        <f aca="false">IF(B101&lt;&gt;"",SUMIF(D$12:AG$12,"AT",D101:AG101),"")</f>
        <v/>
      </c>
      <c r="AJ101" s="117"/>
      <c r="AK101" s="117"/>
      <c r="AL101" s="117"/>
      <c r="AM101" s="117"/>
      <c r="AN101" s="117"/>
      <c r="AO101" s="117"/>
      <c r="AP101" s="117"/>
      <c r="AQ101" s="117"/>
      <c r="AR101" s="117"/>
      <c r="AS101" s="117"/>
      <c r="AT101" s="117"/>
      <c r="AU101" s="117"/>
      <c r="AV101" s="117"/>
      <c r="AW101" s="117"/>
      <c r="AX101" s="117"/>
      <c r="AY101" s="117"/>
      <c r="AZ101" s="117"/>
      <c r="BA101" s="117"/>
      <c r="BB101" s="117"/>
      <c r="BC101" s="117"/>
      <c r="BD101" s="117"/>
      <c r="BE101" s="117"/>
      <c r="BF101" s="117"/>
      <c r="BG101" s="117"/>
      <c r="BH101" s="117"/>
      <c r="BI101" s="117"/>
      <c r="BJ101" s="117"/>
      <c r="BK101" s="117"/>
      <c r="BL101" s="117"/>
      <c r="BM101" s="117"/>
      <c r="BN101" s="111" t="str">
        <f aca="false">IF(B101&lt;&gt;"", SUMIF(AJ$12:BM$12,"TLA",AJ101:BM101), "")</f>
        <v/>
      </c>
      <c r="BO101" s="112" t="str">
        <f aca="false">IF(B101&lt;&gt;"", SUMIF(AJ$12:BM$12,"AT",AJ101:BM101), "")</f>
        <v/>
      </c>
      <c r="BP101" s="113"/>
      <c r="BQ101" s="113"/>
      <c r="BR101" s="113"/>
      <c r="BS101" s="113"/>
      <c r="BT101" s="113"/>
      <c r="BU101" s="113"/>
      <c r="BV101" s="113"/>
      <c r="BW101" s="113"/>
      <c r="BX101" s="113"/>
      <c r="BY101" s="113"/>
      <c r="BZ101" s="113"/>
      <c r="CA101" s="117"/>
      <c r="CB101" s="117"/>
      <c r="CC101" s="117"/>
      <c r="CD101" s="117"/>
      <c r="CE101" s="117"/>
      <c r="CF101" s="117"/>
      <c r="CG101" s="117"/>
      <c r="CH101" s="117"/>
      <c r="CI101" s="117"/>
      <c r="CJ101" s="117"/>
      <c r="CK101" s="117"/>
      <c r="CL101" s="117"/>
      <c r="CM101" s="117"/>
      <c r="CN101" s="117"/>
      <c r="CO101" s="117"/>
      <c r="CP101" s="117"/>
      <c r="CQ101" s="117"/>
      <c r="CR101" s="117"/>
      <c r="CS101" s="117"/>
      <c r="CT101" s="111" t="str">
        <f aca="false">IF(B101&lt;&gt;"",SUMIF(BP$12:CS$12,"TLA",BP101:CS101), "")</f>
        <v/>
      </c>
      <c r="CU101" s="112" t="str">
        <f aca="false">IF(B101&lt;&gt;"",SUMIF(BP$12:CS$12,"AT",BP101:CS101), "")</f>
        <v/>
      </c>
      <c r="CV101" s="114" t="str">
        <f aca="false">IF(B101&lt;&gt;"",IFERROR(SUMIF(D$14:CS$14, "CLO1", D101:CS101)/'Grade computation'!I$4,""),"")</f>
        <v/>
      </c>
      <c r="CW101" s="115" t="str">
        <f aca="false">IF(CV101="","",IF(CV101&gt;=B$10,"Y","N"))</f>
        <v/>
      </c>
      <c r="CX101" s="115" t="str">
        <f aca="false">IF(CV101="","",IF(CV101&lt;50%,1,IF(AND(CV101&gt;=50%,CV101&lt;B$10),2,IF(CV101&gt;=B$10,3))))</f>
        <v/>
      </c>
      <c r="CY101" s="114" t="str">
        <f aca="false">IF(B101&lt;&gt;"",IFERROR(IF((SUMIF(D$14:CS$14,"CLO2",D101:CS101)/'Grade computation'!I$5)=0,0,(SUMIF(D$14:CS$14,"CLO2",D101:CS101)/'Grade computation'!I$5)),""),"")</f>
        <v/>
      </c>
      <c r="CZ101" s="115" t="str">
        <f aca="false">IF(CY101="","",IF(CY101&gt;=B$10,"Y","N"))</f>
        <v/>
      </c>
      <c r="DA101" s="115" t="str">
        <f aca="false">IF(CY101="","",IF(CY101&lt;50%,1,IF(AND(CY101&gt;=50%,CY101&lt;B$10),2,IF(CY101&gt;=B$10,3))))</f>
        <v/>
      </c>
      <c r="DB101" s="114" t="str">
        <f aca="false">IF(B101&lt;&gt;"",IFERROR(IF((SUMIF(D$14:CS$14,"CLO3",D101:CS101)/'Grade computation'!I$6)=0,0,(SUMIF(D$14:CS$14,"CLO3",D101:CS101)/'Grade computation'!I$6)),""),"")</f>
        <v/>
      </c>
      <c r="DC101" s="115" t="str">
        <f aca="false">IF(DB101="","",IF(DB101&gt;=B$10,"Y","N"))</f>
        <v/>
      </c>
      <c r="DD101" s="115" t="str">
        <f aca="false">IF(DB101="","",IF(DB101&lt;50%,1,IF(AND(DB101&gt;=50%,DB101&lt;B$10),2,IF(DB101&gt;=B$10,3))))</f>
        <v/>
      </c>
      <c r="DE101" s="114" t="str">
        <f aca="false">IF(B101&lt;&gt;"",IFERROR(SUMIF(D$14:CS$14,"CLO4",D101:CS101)/'Grade computation'!I$7,""),"")</f>
        <v/>
      </c>
      <c r="DF101" s="115" t="str">
        <f aca="false">IF(DE101="","",IF(DE101&gt;=B$10,"Y","N"))</f>
        <v/>
      </c>
      <c r="DG101" s="115" t="str">
        <f aca="false">IF(DE101="","",IF(DE101&lt;50%,1,IF(AND(DE101&gt;=50%,DE101&lt;B$10),2,IF(DE101&gt;=B$10,3))))</f>
        <v/>
      </c>
      <c r="DH101" s="114" t="str">
        <f aca="false">IF(B101&lt;&gt;"",IFERROR(IF((SUMIF(D$14:CS$14,"CLO5",D101:CS101)/'Grade computation'!I$8)=0,0,(SUMIF(D$14:CS$14,"CLO5",D101:CS101)/'Grade computation'!I$8)),""),"")</f>
        <v/>
      </c>
      <c r="DI101" s="115" t="str">
        <f aca="false">IF(DH101="","",IF(DH101&gt;=B$10,"Y","N"))</f>
        <v/>
      </c>
      <c r="DJ101" s="115" t="str">
        <f aca="false">IF(DH101="","",IF(DH101&lt;50%,1,IF(AND(DH101&gt;=50%,DH101&lt;B$10),2,IF(DH101&gt;=B$10,3))))</f>
        <v/>
      </c>
      <c r="DK101" s="114" t="str">
        <f aca="false">IF(B101&lt;&gt;"",IFERROR(IF((SUMIF(D$14:CS$14,"CLO6",D101:CS101)/'Grade computation'!I$9)=0,0,(SUMIF(D$14:CS$14,"CLO6",D101:CS101)/'Grade computation'!I$9)),""),"")</f>
        <v/>
      </c>
      <c r="DL101" s="115" t="str">
        <f aca="false">IF(DK101="","",IF(DK101&gt;=B$10,"Y","N"))</f>
        <v/>
      </c>
      <c r="DM101" s="115" t="str">
        <f aca="false">IF(DK101="","",IF(DK101&lt;50%,1,IF(AND(DK101&gt;=50%,DK101&lt;B$10),2,IF(DK101&gt;=B$10,3))))</f>
        <v/>
      </c>
      <c r="DN101" s="114" t="str">
        <f aca="false">IF(B101&lt;&gt;"",IFERROR(IF((SUMIF(D$14:CS$14,"CLO7",D101:CS101)/'Grade computation'!I$10)=0,0,(SUMIF(D$14:CS$14,"CLO7",D101:CS101)/'Grade computation'!I$10)),""),"")</f>
        <v/>
      </c>
      <c r="DO101" s="115" t="str">
        <f aca="false">IF(DN101="","",IF(DN101&gt;=B$10,"Y","N"))</f>
        <v/>
      </c>
      <c r="DP101" s="115" t="str">
        <f aca="false">IF(DN101="","",IF(DN101&lt;50%,1,IF(AND(DN101&gt;=50%,DN101&lt;B$10),2,IF(DN101&gt;=B$10,3))))</f>
        <v/>
      </c>
      <c r="DQ101" s="114" t="str">
        <f aca="false">IF(B101&lt;&gt;"",IFERROR(IF((SUMIF(D$14:CS$14,"CLO8",D101:CS101)/'Grade computation'!I$11)=0,0,(SUMIF(D$14:CS$14,"CLO8",D101:CS101)/'Grade computation'!I$11)),""),"")</f>
        <v/>
      </c>
      <c r="DR101" s="115" t="str">
        <f aca="false">IF(DQ101="","",IF(DQ101&gt;=B$10,"Y","N"))</f>
        <v/>
      </c>
      <c r="DS101" s="115" t="str">
        <f aca="false">IF(DQ101="","",IF(DQ101&lt;50%,1,IF(AND(DQ101&gt;=50%,DQ101&lt;B$10),2,IF(DQ101&gt;=B$10,3))))</f>
        <v/>
      </c>
      <c r="DT101" s="114" t="str">
        <f aca="false">IF(B101&lt;&gt;"",IFERROR(IF((SUMIF(D$14:CS$14,"CLO9",D101:CS101)/'Grade computation'!I$12)=0,0,(SUMIF(D$14:CS$14,"CLO9",D101:CS101)/'Grade computation'!I$12)),""),"")</f>
        <v/>
      </c>
      <c r="DU101" s="115" t="str">
        <f aca="false">IF(DT101="","",IF(DT101&gt;=B$10,"Y","N"))</f>
        <v/>
      </c>
      <c r="DV101" s="115" t="str">
        <f aca="false">IF(DT101="","",IF(DT101&lt;50%,1,IF(AND(DT101&gt;=50%,DT101&lt;B$10),2,IF(DT101&gt;=B$10,3))))</f>
        <v/>
      </c>
      <c r="DW101" s="114" t="str">
        <f aca="false">IF(B101&lt;&gt;"",IFERROR(IF((SUMIF(D$14:CS$14,"CLO10",D101:CS101)/'Grade computation'!I$13)=0,0,(SUMIF(D$14:CS$14,"CLO10",D101:CS101)/'Grade computation'!I$13)),""),"")</f>
        <v/>
      </c>
      <c r="DX101" s="115" t="str">
        <f aca="false">IF(DW101="","",IF(DW101&gt;=B$10,"Y","N"))</f>
        <v/>
      </c>
      <c r="DY101" s="115" t="str">
        <f aca="false">IF(DW101="","",IF(DW101&lt;50%,1,IF(AND(DW101&gt;=50%,DW101&lt;B$10),2,IF(DW101&gt;=B$10,3))))</f>
        <v/>
      </c>
      <c r="DZ101" s="13"/>
      <c r="EA101" s="13"/>
    </row>
    <row r="102" customFormat="false" ht="15.75" hidden="false" customHeight="true" outlineLevel="0" collapsed="false">
      <c r="A102" s="118"/>
      <c r="B102" s="119"/>
      <c r="C102" s="117"/>
      <c r="D102" s="117"/>
      <c r="E102" s="117"/>
      <c r="F102" s="117"/>
      <c r="G102" s="117"/>
      <c r="H102" s="117"/>
      <c r="I102" s="117"/>
      <c r="J102" s="117"/>
      <c r="K102" s="117"/>
      <c r="L102" s="117"/>
      <c r="M102" s="117"/>
      <c r="N102" s="117"/>
      <c r="O102" s="117"/>
      <c r="P102" s="117"/>
      <c r="Q102" s="117"/>
      <c r="R102" s="117"/>
      <c r="S102" s="117"/>
      <c r="T102" s="117"/>
      <c r="U102" s="117"/>
      <c r="V102" s="117"/>
      <c r="W102" s="117"/>
      <c r="X102" s="117"/>
      <c r="Y102" s="117"/>
      <c r="Z102" s="117"/>
      <c r="AA102" s="117"/>
      <c r="AB102" s="117"/>
      <c r="AC102" s="117"/>
      <c r="AD102" s="117"/>
      <c r="AE102" s="117"/>
      <c r="AF102" s="117"/>
      <c r="AG102" s="117"/>
      <c r="AH102" s="111" t="str">
        <f aca="false">IF(B102&lt;&gt;"",SUMIF(D$12:AG$12,"TLA",D102:AG102),"")</f>
        <v/>
      </c>
      <c r="AI102" s="112" t="str">
        <f aca="false">IF(B102&lt;&gt;"",SUMIF(D$12:AG$12,"AT",D102:AG102),"")</f>
        <v/>
      </c>
      <c r="AJ102" s="117"/>
      <c r="AK102" s="117"/>
      <c r="AL102" s="117"/>
      <c r="AM102" s="117"/>
      <c r="AN102" s="117"/>
      <c r="AO102" s="117"/>
      <c r="AP102" s="117"/>
      <c r="AQ102" s="117"/>
      <c r="AR102" s="117"/>
      <c r="AS102" s="117"/>
      <c r="AT102" s="117"/>
      <c r="AU102" s="117"/>
      <c r="AV102" s="117"/>
      <c r="AW102" s="117"/>
      <c r="AX102" s="117"/>
      <c r="AY102" s="117"/>
      <c r="AZ102" s="117"/>
      <c r="BA102" s="117"/>
      <c r="BB102" s="117"/>
      <c r="BC102" s="117"/>
      <c r="BD102" s="117"/>
      <c r="BE102" s="117"/>
      <c r="BF102" s="117"/>
      <c r="BG102" s="117"/>
      <c r="BH102" s="117"/>
      <c r="BI102" s="117"/>
      <c r="BJ102" s="117"/>
      <c r="BK102" s="117"/>
      <c r="BL102" s="117"/>
      <c r="BM102" s="117"/>
      <c r="BN102" s="111" t="str">
        <f aca="false">IF(B102&lt;&gt;"", SUMIF(AJ$12:BM$12,"TLA",AJ102:BM102), "")</f>
        <v/>
      </c>
      <c r="BO102" s="112" t="str">
        <f aca="false">IF(B102&lt;&gt;"", SUMIF(AJ$12:BM$12,"AT",AJ102:BM102), "")</f>
        <v/>
      </c>
      <c r="BP102" s="113"/>
      <c r="BQ102" s="113"/>
      <c r="BR102" s="113"/>
      <c r="BS102" s="113"/>
      <c r="BT102" s="113"/>
      <c r="BU102" s="113"/>
      <c r="BV102" s="113"/>
      <c r="BW102" s="113"/>
      <c r="BX102" s="113"/>
      <c r="BY102" s="113"/>
      <c r="BZ102" s="113"/>
      <c r="CA102" s="117"/>
      <c r="CB102" s="117"/>
      <c r="CC102" s="117"/>
      <c r="CD102" s="117"/>
      <c r="CE102" s="117"/>
      <c r="CF102" s="117"/>
      <c r="CG102" s="117"/>
      <c r="CH102" s="117"/>
      <c r="CI102" s="117"/>
      <c r="CJ102" s="117"/>
      <c r="CK102" s="117"/>
      <c r="CL102" s="117"/>
      <c r="CM102" s="117"/>
      <c r="CN102" s="117"/>
      <c r="CO102" s="117"/>
      <c r="CP102" s="117"/>
      <c r="CQ102" s="117"/>
      <c r="CR102" s="117"/>
      <c r="CS102" s="117"/>
      <c r="CT102" s="111" t="str">
        <f aca="false">IF(B102&lt;&gt;"",SUMIF(BP$12:CS$12,"TLA",BP102:CS102), "")</f>
        <v/>
      </c>
      <c r="CU102" s="112" t="str">
        <f aca="false">IF(B102&lt;&gt;"",SUMIF(BP$12:CS$12,"AT",BP102:CS102), "")</f>
        <v/>
      </c>
      <c r="CV102" s="114" t="str">
        <f aca="false">IF(B102&lt;&gt;"",IFERROR(SUMIF(D$14:CS$14, "CLO1", D102:CS102)/'Grade computation'!I$4,""),"")</f>
        <v/>
      </c>
      <c r="CW102" s="115" t="str">
        <f aca="false">IF(CV102="","",IF(CV102&gt;=B$10,"Y","N"))</f>
        <v/>
      </c>
      <c r="CX102" s="115" t="str">
        <f aca="false">IF(CV102="","",IF(CV102&lt;50%,1,IF(AND(CV102&gt;=50%,CV102&lt;B$10),2,IF(CV102&gt;=B$10,3))))</f>
        <v/>
      </c>
      <c r="CY102" s="114" t="str">
        <f aca="false">IF(B102&lt;&gt;"",IFERROR(IF((SUMIF(D$14:CS$14,"CLO2",D102:CS102)/'Grade computation'!I$5)=0,0,(SUMIF(D$14:CS$14,"CLO2",D102:CS102)/'Grade computation'!I$5)),""),"")</f>
        <v/>
      </c>
      <c r="CZ102" s="115" t="str">
        <f aca="false">IF(CY102="","",IF(CY102&gt;=B$10,"Y","N"))</f>
        <v/>
      </c>
      <c r="DA102" s="115" t="str">
        <f aca="false">IF(CY102="","",IF(CY102&lt;50%,1,IF(AND(CY102&gt;=50%,CY102&lt;B$10),2,IF(CY102&gt;=B$10,3))))</f>
        <v/>
      </c>
      <c r="DB102" s="114" t="str">
        <f aca="false">IF(B102&lt;&gt;"",IFERROR(IF((SUMIF(D$14:CS$14,"CLO3",D102:CS102)/'Grade computation'!I$6)=0,0,(SUMIF(D$14:CS$14,"CLO3",D102:CS102)/'Grade computation'!I$6)),""),"")</f>
        <v/>
      </c>
      <c r="DC102" s="115" t="str">
        <f aca="false">IF(DB102="","",IF(DB102&gt;=B$10,"Y","N"))</f>
        <v/>
      </c>
      <c r="DD102" s="115" t="str">
        <f aca="false">IF(DB102="","",IF(DB102&lt;50%,1,IF(AND(DB102&gt;=50%,DB102&lt;B$10),2,IF(DB102&gt;=B$10,3))))</f>
        <v/>
      </c>
      <c r="DE102" s="114" t="str">
        <f aca="false">IF(B102&lt;&gt;"",IFERROR(SUMIF(D$14:CS$14,"CLO4",D102:CS102)/'Grade computation'!I$7,""),"")</f>
        <v/>
      </c>
      <c r="DF102" s="115" t="str">
        <f aca="false">IF(DE102="","",IF(DE102&gt;=B$10,"Y","N"))</f>
        <v/>
      </c>
      <c r="DG102" s="115" t="str">
        <f aca="false">IF(DE102="","",IF(DE102&lt;50%,1,IF(AND(DE102&gt;=50%,DE102&lt;B$10),2,IF(DE102&gt;=B$10,3))))</f>
        <v/>
      </c>
      <c r="DH102" s="114" t="str">
        <f aca="false">IF(B102&lt;&gt;"",IFERROR(IF((SUMIF(D$14:CS$14,"CLO5",D102:CS102)/'Grade computation'!I$8)=0,0,(SUMIF(D$14:CS$14,"CLO5",D102:CS102)/'Grade computation'!I$8)),""),"")</f>
        <v/>
      </c>
      <c r="DI102" s="115" t="str">
        <f aca="false">IF(DH102="","",IF(DH102&gt;=B$10,"Y","N"))</f>
        <v/>
      </c>
      <c r="DJ102" s="115" t="str">
        <f aca="false">IF(DH102="","",IF(DH102&lt;50%,1,IF(AND(DH102&gt;=50%,DH102&lt;B$10),2,IF(DH102&gt;=B$10,3))))</f>
        <v/>
      </c>
      <c r="DK102" s="114" t="str">
        <f aca="false">IF(B102&lt;&gt;"",IFERROR(IF((SUMIF(D$14:CS$14,"CLO6",D102:CS102)/'Grade computation'!I$9)=0,0,(SUMIF(D$14:CS$14,"CLO6",D102:CS102)/'Grade computation'!I$9)),""),"")</f>
        <v/>
      </c>
      <c r="DL102" s="115" t="str">
        <f aca="false">IF(DK102="","",IF(DK102&gt;=B$10,"Y","N"))</f>
        <v/>
      </c>
      <c r="DM102" s="115" t="str">
        <f aca="false">IF(DK102="","",IF(DK102&lt;50%,1,IF(AND(DK102&gt;=50%,DK102&lt;B$10),2,IF(DK102&gt;=B$10,3))))</f>
        <v/>
      </c>
      <c r="DN102" s="114" t="str">
        <f aca="false">IF(B102&lt;&gt;"",IFERROR(IF((SUMIF(D$14:CS$14,"CLO7",D102:CS102)/'Grade computation'!I$10)=0,0,(SUMIF(D$14:CS$14,"CLO7",D102:CS102)/'Grade computation'!I$10)),""),"")</f>
        <v/>
      </c>
      <c r="DO102" s="115" t="str">
        <f aca="false">IF(DN102="","",IF(DN102&gt;=B$10,"Y","N"))</f>
        <v/>
      </c>
      <c r="DP102" s="115" t="str">
        <f aca="false">IF(DN102="","",IF(DN102&lt;50%,1,IF(AND(DN102&gt;=50%,DN102&lt;B$10),2,IF(DN102&gt;=B$10,3))))</f>
        <v/>
      </c>
      <c r="DQ102" s="114" t="str">
        <f aca="false">IF(B102&lt;&gt;"",IFERROR(IF((SUMIF(D$14:CS$14,"CLO8",D102:CS102)/'Grade computation'!I$11)=0,0,(SUMIF(D$14:CS$14,"CLO8",D102:CS102)/'Grade computation'!I$11)),""),"")</f>
        <v/>
      </c>
      <c r="DR102" s="115" t="str">
        <f aca="false">IF(DQ102="","",IF(DQ102&gt;=B$10,"Y","N"))</f>
        <v/>
      </c>
      <c r="DS102" s="115" t="str">
        <f aca="false">IF(DQ102="","",IF(DQ102&lt;50%,1,IF(AND(DQ102&gt;=50%,DQ102&lt;B$10),2,IF(DQ102&gt;=B$10,3))))</f>
        <v/>
      </c>
      <c r="DT102" s="114" t="str">
        <f aca="false">IF(B102&lt;&gt;"",IFERROR(IF((SUMIF(D$14:CS$14,"CLO9",D102:CS102)/'Grade computation'!I$12)=0,0,(SUMIF(D$14:CS$14,"CLO9",D102:CS102)/'Grade computation'!I$12)),""),"")</f>
        <v/>
      </c>
      <c r="DU102" s="115" t="str">
        <f aca="false">IF(DT102="","",IF(DT102&gt;=B$10,"Y","N"))</f>
        <v/>
      </c>
      <c r="DV102" s="115" t="str">
        <f aca="false">IF(DT102="","",IF(DT102&lt;50%,1,IF(AND(DT102&gt;=50%,DT102&lt;B$10),2,IF(DT102&gt;=B$10,3))))</f>
        <v/>
      </c>
      <c r="DW102" s="114" t="str">
        <f aca="false">IF(B102&lt;&gt;"",IFERROR(IF((SUMIF(D$14:CS$14,"CLO10",D102:CS102)/'Grade computation'!I$13)=0,0,(SUMIF(D$14:CS$14,"CLO10",D102:CS102)/'Grade computation'!I$13)),""),"")</f>
        <v/>
      </c>
      <c r="DX102" s="115" t="str">
        <f aca="false">IF(DW102="","",IF(DW102&gt;=B$10,"Y","N"))</f>
        <v/>
      </c>
      <c r="DY102" s="115" t="str">
        <f aca="false">IF(DW102="","",IF(DW102&lt;50%,1,IF(AND(DW102&gt;=50%,DW102&lt;B$10),2,IF(DW102&gt;=B$10,3))))</f>
        <v/>
      </c>
      <c r="DZ102" s="13"/>
      <c r="EA102" s="13"/>
    </row>
    <row r="103" customFormat="false" ht="15.75" hidden="false" customHeight="true" outlineLevel="0" collapsed="false">
      <c r="A103" s="118"/>
      <c r="B103" s="119"/>
      <c r="C103" s="117"/>
      <c r="D103" s="117"/>
      <c r="E103" s="117"/>
      <c r="F103" s="117"/>
      <c r="G103" s="117"/>
      <c r="H103" s="117"/>
      <c r="I103" s="117"/>
      <c r="J103" s="117"/>
      <c r="K103" s="117"/>
      <c r="L103" s="117"/>
      <c r="M103" s="117"/>
      <c r="N103" s="117"/>
      <c r="O103" s="117"/>
      <c r="P103" s="117"/>
      <c r="Q103" s="117"/>
      <c r="R103" s="117"/>
      <c r="S103" s="117"/>
      <c r="T103" s="117"/>
      <c r="U103" s="117"/>
      <c r="V103" s="117"/>
      <c r="W103" s="117"/>
      <c r="X103" s="117"/>
      <c r="Y103" s="117"/>
      <c r="Z103" s="117"/>
      <c r="AA103" s="117"/>
      <c r="AB103" s="117"/>
      <c r="AC103" s="117"/>
      <c r="AD103" s="117"/>
      <c r="AE103" s="117"/>
      <c r="AF103" s="117"/>
      <c r="AG103" s="117"/>
      <c r="AH103" s="111" t="str">
        <f aca="false">IF(B103&lt;&gt;"",SUMIF(D$12:AG$12,"TLA",D103:AG103),"")</f>
        <v/>
      </c>
      <c r="AI103" s="112" t="str">
        <f aca="false">IF(B103&lt;&gt;"",SUMIF(D$12:AG$12,"AT",D103:AG103),"")</f>
        <v/>
      </c>
      <c r="AJ103" s="117"/>
      <c r="AK103" s="117"/>
      <c r="AL103" s="117"/>
      <c r="AM103" s="117"/>
      <c r="AN103" s="117"/>
      <c r="AO103" s="117"/>
      <c r="AP103" s="117"/>
      <c r="AQ103" s="117"/>
      <c r="AR103" s="117"/>
      <c r="AS103" s="117"/>
      <c r="AT103" s="117"/>
      <c r="AU103" s="117"/>
      <c r="AV103" s="117"/>
      <c r="AW103" s="117"/>
      <c r="AX103" s="117"/>
      <c r="AY103" s="117"/>
      <c r="AZ103" s="117"/>
      <c r="BA103" s="117"/>
      <c r="BB103" s="117"/>
      <c r="BC103" s="117"/>
      <c r="BD103" s="117"/>
      <c r="BE103" s="117"/>
      <c r="BF103" s="117"/>
      <c r="BG103" s="117"/>
      <c r="BH103" s="117"/>
      <c r="BI103" s="117"/>
      <c r="BJ103" s="117"/>
      <c r="BK103" s="117"/>
      <c r="BL103" s="117"/>
      <c r="BM103" s="117"/>
      <c r="BN103" s="111" t="str">
        <f aca="false">IF(B103&lt;&gt;"", SUMIF(AJ$12:BM$12,"TLA",AJ103:BM103), "")</f>
        <v/>
      </c>
      <c r="BO103" s="112" t="str">
        <f aca="false">IF(B103&lt;&gt;"", SUMIF(AJ$12:BM$12,"AT",AJ103:BM103), "")</f>
        <v/>
      </c>
      <c r="BP103" s="113"/>
      <c r="BQ103" s="113"/>
      <c r="BR103" s="113"/>
      <c r="BS103" s="113"/>
      <c r="BT103" s="113"/>
      <c r="BU103" s="113"/>
      <c r="BV103" s="113"/>
      <c r="BW103" s="113"/>
      <c r="BX103" s="113"/>
      <c r="BY103" s="113"/>
      <c r="BZ103" s="113"/>
      <c r="CA103" s="117"/>
      <c r="CB103" s="117"/>
      <c r="CC103" s="117"/>
      <c r="CD103" s="117"/>
      <c r="CE103" s="117"/>
      <c r="CF103" s="117"/>
      <c r="CG103" s="117"/>
      <c r="CH103" s="117"/>
      <c r="CI103" s="117"/>
      <c r="CJ103" s="117"/>
      <c r="CK103" s="117"/>
      <c r="CL103" s="117"/>
      <c r="CM103" s="117"/>
      <c r="CN103" s="117"/>
      <c r="CO103" s="117"/>
      <c r="CP103" s="117"/>
      <c r="CQ103" s="117"/>
      <c r="CR103" s="117"/>
      <c r="CS103" s="117"/>
      <c r="CT103" s="111" t="str">
        <f aca="false">IF(B103&lt;&gt;"",SUMIF(BP$12:CS$12,"TLA",BP103:CS103), "")</f>
        <v/>
      </c>
      <c r="CU103" s="112" t="str">
        <f aca="false">IF(B103&lt;&gt;"",SUMIF(BP$12:CS$12,"AT",BP103:CS103), "")</f>
        <v/>
      </c>
      <c r="CV103" s="114" t="str">
        <f aca="false">IF(B103&lt;&gt;"",IFERROR(SUMIF(D$14:CS$14, "CLO1", D103:CS103)/'Grade computation'!I$4,""),"")</f>
        <v/>
      </c>
      <c r="CW103" s="115" t="str">
        <f aca="false">IF(CV103="","",IF(CV103&gt;=B$10,"Y","N"))</f>
        <v/>
      </c>
      <c r="CX103" s="115" t="str">
        <f aca="false">IF(CV103="","",IF(CV103&lt;50%,1,IF(AND(CV103&gt;=50%,CV103&lt;B$10),2,IF(CV103&gt;=B$10,3))))</f>
        <v/>
      </c>
      <c r="CY103" s="114" t="str">
        <f aca="false">IF(B103&lt;&gt;"",IFERROR(IF((SUMIF(D$14:CS$14,"CLO2",D103:CS103)/'Grade computation'!I$5)=0,0,(SUMIF(D$14:CS$14,"CLO2",D103:CS103)/'Grade computation'!I$5)),""),"")</f>
        <v/>
      </c>
      <c r="CZ103" s="115" t="str">
        <f aca="false">IF(CY103="","",IF(CY103&gt;=B$10,"Y","N"))</f>
        <v/>
      </c>
      <c r="DA103" s="115" t="str">
        <f aca="false">IF(CY103="","",IF(CY103&lt;50%,1,IF(AND(CY103&gt;=50%,CY103&lt;B$10),2,IF(CY103&gt;=B$10,3))))</f>
        <v/>
      </c>
      <c r="DB103" s="114" t="str">
        <f aca="false">IF(B103&lt;&gt;"",IFERROR(IF((SUMIF(D$14:CS$14,"CLO3",D103:CS103)/'Grade computation'!I$6)=0,0,(SUMIF(D$14:CS$14,"CLO3",D103:CS103)/'Grade computation'!I$6)),""),"")</f>
        <v/>
      </c>
      <c r="DC103" s="115" t="str">
        <f aca="false">IF(DB103="","",IF(DB103&gt;=B$10,"Y","N"))</f>
        <v/>
      </c>
      <c r="DD103" s="115" t="str">
        <f aca="false">IF(DB103="","",IF(DB103&lt;50%,1,IF(AND(DB103&gt;=50%,DB103&lt;B$10),2,IF(DB103&gt;=B$10,3))))</f>
        <v/>
      </c>
      <c r="DE103" s="114" t="str">
        <f aca="false">IF(B103&lt;&gt;"",IFERROR(SUMIF(D$14:CS$14,"CLO4",D103:CS103)/'Grade computation'!I$7,""),"")</f>
        <v/>
      </c>
      <c r="DF103" s="115" t="str">
        <f aca="false">IF(DE103="","",IF(DE103&gt;=B$10,"Y","N"))</f>
        <v/>
      </c>
      <c r="DG103" s="115" t="str">
        <f aca="false">IF(DE103="","",IF(DE103&lt;50%,1,IF(AND(DE103&gt;=50%,DE103&lt;B$10),2,IF(DE103&gt;=B$10,3))))</f>
        <v/>
      </c>
      <c r="DH103" s="114" t="str">
        <f aca="false">IF(B103&lt;&gt;"",IFERROR(IF((SUMIF(D$14:CS$14,"CLO5",D103:CS103)/'Grade computation'!I$8)=0,0,(SUMIF(D$14:CS$14,"CLO5",D103:CS103)/'Grade computation'!I$8)),""),"")</f>
        <v/>
      </c>
      <c r="DI103" s="115" t="str">
        <f aca="false">IF(DH103="","",IF(DH103&gt;=B$10,"Y","N"))</f>
        <v/>
      </c>
      <c r="DJ103" s="115" t="str">
        <f aca="false">IF(DH103="","",IF(DH103&lt;50%,1,IF(AND(DH103&gt;=50%,DH103&lt;B$10),2,IF(DH103&gt;=B$10,3))))</f>
        <v/>
      </c>
      <c r="DK103" s="114" t="str">
        <f aca="false">IF(B103&lt;&gt;"",IFERROR(IF((SUMIF(D$14:CS$14,"CLO6",D103:CS103)/'Grade computation'!I$9)=0,0,(SUMIF(D$14:CS$14,"CLO6",D103:CS103)/'Grade computation'!I$9)),""),"")</f>
        <v/>
      </c>
      <c r="DL103" s="115" t="str">
        <f aca="false">IF(DK103="","",IF(DK103&gt;=B$10,"Y","N"))</f>
        <v/>
      </c>
      <c r="DM103" s="115" t="str">
        <f aca="false">IF(DK103="","",IF(DK103&lt;50%,1,IF(AND(DK103&gt;=50%,DK103&lt;B$10),2,IF(DK103&gt;=B$10,3))))</f>
        <v/>
      </c>
      <c r="DN103" s="114" t="str">
        <f aca="false">IF(B103&lt;&gt;"",IFERROR(IF((SUMIF(D$14:CS$14,"CLO7",D103:CS103)/'Grade computation'!I$10)=0,0,(SUMIF(D$14:CS$14,"CLO7",D103:CS103)/'Grade computation'!I$10)),""),"")</f>
        <v/>
      </c>
      <c r="DO103" s="115" t="str">
        <f aca="false">IF(DN103="","",IF(DN103&gt;=B$10,"Y","N"))</f>
        <v/>
      </c>
      <c r="DP103" s="115" t="str">
        <f aca="false">IF(DN103="","",IF(DN103&lt;50%,1,IF(AND(DN103&gt;=50%,DN103&lt;B$10),2,IF(DN103&gt;=B$10,3))))</f>
        <v/>
      </c>
      <c r="DQ103" s="114" t="str">
        <f aca="false">IF(B103&lt;&gt;"",IFERROR(IF((SUMIF(D$14:CS$14,"CLO8",D103:CS103)/'Grade computation'!I$11)=0,0,(SUMIF(D$14:CS$14,"CLO8",D103:CS103)/'Grade computation'!I$11)),""),"")</f>
        <v/>
      </c>
      <c r="DR103" s="115" t="str">
        <f aca="false">IF(DQ103="","",IF(DQ103&gt;=B$10,"Y","N"))</f>
        <v/>
      </c>
      <c r="DS103" s="115" t="str">
        <f aca="false">IF(DQ103="","",IF(DQ103&lt;50%,1,IF(AND(DQ103&gt;=50%,DQ103&lt;B$10),2,IF(DQ103&gt;=B$10,3))))</f>
        <v/>
      </c>
      <c r="DT103" s="114" t="str">
        <f aca="false">IF(B103&lt;&gt;"",IFERROR(IF((SUMIF(D$14:CS$14,"CLO9",D103:CS103)/'Grade computation'!I$12)=0,0,(SUMIF(D$14:CS$14,"CLO9",D103:CS103)/'Grade computation'!I$12)),""),"")</f>
        <v/>
      </c>
      <c r="DU103" s="115" t="str">
        <f aca="false">IF(DT103="","",IF(DT103&gt;=B$10,"Y","N"))</f>
        <v/>
      </c>
      <c r="DV103" s="115" t="str">
        <f aca="false">IF(DT103="","",IF(DT103&lt;50%,1,IF(AND(DT103&gt;=50%,DT103&lt;B$10),2,IF(DT103&gt;=B$10,3))))</f>
        <v/>
      </c>
      <c r="DW103" s="114" t="str">
        <f aca="false">IF(B103&lt;&gt;"",IFERROR(IF((SUMIF(D$14:CS$14,"CLO10",D103:CS103)/'Grade computation'!I$13)=0,0,(SUMIF(D$14:CS$14,"CLO10",D103:CS103)/'Grade computation'!I$13)),""),"")</f>
        <v/>
      </c>
      <c r="DX103" s="115" t="str">
        <f aca="false">IF(DW103="","",IF(DW103&gt;=B$10,"Y","N"))</f>
        <v/>
      </c>
      <c r="DY103" s="115" t="str">
        <f aca="false">IF(DW103="","",IF(DW103&lt;50%,1,IF(AND(DW103&gt;=50%,DW103&lt;B$10),2,IF(DW103&gt;=B$10,3))))</f>
        <v/>
      </c>
      <c r="DZ103" s="13"/>
      <c r="EA103" s="13"/>
    </row>
    <row r="104" customFormat="false" ht="15.75" hidden="false" customHeight="true" outlineLevel="0" collapsed="false">
      <c r="A104" s="118"/>
      <c r="B104" s="119"/>
      <c r="C104" s="117"/>
      <c r="D104" s="117"/>
      <c r="E104" s="117"/>
      <c r="F104" s="117"/>
      <c r="G104" s="117"/>
      <c r="H104" s="117"/>
      <c r="I104" s="117"/>
      <c r="J104" s="117"/>
      <c r="K104" s="117"/>
      <c r="L104" s="117"/>
      <c r="M104" s="117"/>
      <c r="N104" s="117"/>
      <c r="O104" s="117"/>
      <c r="P104" s="117"/>
      <c r="Q104" s="117"/>
      <c r="R104" s="117"/>
      <c r="S104" s="117"/>
      <c r="T104" s="117"/>
      <c r="U104" s="117"/>
      <c r="V104" s="117"/>
      <c r="W104" s="117"/>
      <c r="X104" s="117"/>
      <c r="Y104" s="117"/>
      <c r="Z104" s="117"/>
      <c r="AA104" s="117"/>
      <c r="AB104" s="117"/>
      <c r="AC104" s="117"/>
      <c r="AD104" s="117"/>
      <c r="AE104" s="117"/>
      <c r="AF104" s="117"/>
      <c r="AG104" s="117"/>
      <c r="AH104" s="111" t="str">
        <f aca="false">IF(B104&lt;&gt;"",SUMIF(D$12:AG$12,"TLA",D104:AG104),"")</f>
        <v/>
      </c>
      <c r="AI104" s="112" t="str">
        <f aca="false">IF(B104&lt;&gt;"",SUMIF(D$12:AG$12,"AT",D104:AG104),"")</f>
        <v/>
      </c>
      <c r="AJ104" s="117"/>
      <c r="AK104" s="117"/>
      <c r="AL104" s="117"/>
      <c r="AM104" s="117"/>
      <c r="AN104" s="117"/>
      <c r="AO104" s="117"/>
      <c r="AP104" s="117"/>
      <c r="AQ104" s="117"/>
      <c r="AR104" s="117"/>
      <c r="AS104" s="117"/>
      <c r="AT104" s="117"/>
      <c r="AU104" s="117"/>
      <c r="AV104" s="117"/>
      <c r="AW104" s="117"/>
      <c r="AX104" s="117"/>
      <c r="AY104" s="117"/>
      <c r="AZ104" s="117"/>
      <c r="BA104" s="117"/>
      <c r="BB104" s="117"/>
      <c r="BC104" s="117"/>
      <c r="BD104" s="117"/>
      <c r="BE104" s="117"/>
      <c r="BF104" s="117"/>
      <c r="BG104" s="117"/>
      <c r="BH104" s="117"/>
      <c r="BI104" s="117"/>
      <c r="BJ104" s="117"/>
      <c r="BK104" s="117"/>
      <c r="BL104" s="117"/>
      <c r="BM104" s="117"/>
      <c r="BN104" s="111" t="str">
        <f aca="false">IF(B104&lt;&gt;"", SUMIF(AJ$12:BM$12,"TLA",AJ104:BM104), "")</f>
        <v/>
      </c>
      <c r="BO104" s="112" t="str">
        <f aca="false">IF(B104&lt;&gt;"", SUMIF(AJ$12:BM$12,"AT",AJ104:BM104), "")</f>
        <v/>
      </c>
      <c r="BP104" s="113"/>
      <c r="BQ104" s="113"/>
      <c r="BR104" s="113"/>
      <c r="BS104" s="113"/>
      <c r="BT104" s="113"/>
      <c r="BU104" s="113"/>
      <c r="BV104" s="113"/>
      <c r="BW104" s="113"/>
      <c r="BX104" s="113"/>
      <c r="BY104" s="113"/>
      <c r="BZ104" s="113"/>
      <c r="CA104" s="117"/>
      <c r="CB104" s="117"/>
      <c r="CC104" s="117"/>
      <c r="CD104" s="117"/>
      <c r="CE104" s="117"/>
      <c r="CF104" s="117"/>
      <c r="CG104" s="117"/>
      <c r="CH104" s="117"/>
      <c r="CI104" s="117"/>
      <c r="CJ104" s="117"/>
      <c r="CK104" s="117"/>
      <c r="CL104" s="117"/>
      <c r="CM104" s="117"/>
      <c r="CN104" s="117"/>
      <c r="CO104" s="117"/>
      <c r="CP104" s="117"/>
      <c r="CQ104" s="117"/>
      <c r="CR104" s="117"/>
      <c r="CS104" s="117"/>
      <c r="CT104" s="111" t="str">
        <f aca="false">IF(B104&lt;&gt;"",SUMIF(BP$12:CS$12,"TLA",BP104:CS104), "")</f>
        <v/>
      </c>
      <c r="CU104" s="112" t="str">
        <f aca="false">IF(B104&lt;&gt;"",SUMIF(BP$12:CS$12,"AT",BP104:CS104), "")</f>
        <v/>
      </c>
      <c r="CV104" s="114" t="str">
        <f aca="false">IF(B104&lt;&gt;"",IFERROR(SUMIF(D$14:CS$14, "CLO1", D104:CS104)/'Grade computation'!I$4,""),"")</f>
        <v/>
      </c>
      <c r="CW104" s="115" t="str">
        <f aca="false">IF(CV104="","",IF(CV104&gt;=B$10,"Y","N"))</f>
        <v/>
      </c>
      <c r="CX104" s="115" t="str">
        <f aca="false">IF(CV104="","",IF(CV104&lt;50%,1,IF(AND(CV104&gt;=50%,CV104&lt;B$10),2,IF(CV104&gt;=B$10,3))))</f>
        <v/>
      </c>
      <c r="CY104" s="114" t="str">
        <f aca="false">IF(B104&lt;&gt;"",IFERROR(IF((SUMIF(D$14:CS$14,"CLO2",D104:CS104)/'Grade computation'!I$5)=0,0,(SUMIF(D$14:CS$14,"CLO2",D104:CS104)/'Grade computation'!I$5)),""),"")</f>
        <v/>
      </c>
      <c r="CZ104" s="115" t="str">
        <f aca="false">IF(CY104="","",IF(CY104&gt;=B$10,"Y","N"))</f>
        <v/>
      </c>
      <c r="DA104" s="115" t="str">
        <f aca="false">IF(CY104="","",IF(CY104&lt;50%,1,IF(AND(CY104&gt;=50%,CY104&lt;B$10),2,IF(CY104&gt;=B$10,3))))</f>
        <v/>
      </c>
      <c r="DB104" s="114" t="str">
        <f aca="false">IF(B104&lt;&gt;"",IFERROR(IF((SUMIF(D$14:CS$14,"CLO3",D104:CS104)/'Grade computation'!I$6)=0,0,(SUMIF(D$14:CS$14,"CLO3",D104:CS104)/'Grade computation'!I$6)),""),"")</f>
        <v/>
      </c>
      <c r="DC104" s="115" t="str">
        <f aca="false">IF(DB104="","",IF(DB104&gt;=B$10,"Y","N"))</f>
        <v/>
      </c>
      <c r="DD104" s="115" t="str">
        <f aca="false">IF(DB104="","",IF(DB104&lt;50%,1,IF(AND(DB104&gt;=50%,DB104&lt;B$10),2,IF(DB104&gt;=B$10,3))))</f>
        <v/>
      </c>
      <c r="DE104" s="114" t="str">
        <f aca="false">IF(B104&lt;&gt;"",IFERROR(SUMIF(D$14:CS$14,"CLO4",D104:CS104)/'Grade computation'!I$7,""),"")</f>
        <v/>
      </c>
      <c r="DF104" s="115" t="str">
        <f aca="false">IF(DE104="","",IF(DE104&gt;=B$10,"Y","N"))</f>
        <v/>
      </c>
      <c r="DG104" s="115" t="str">
        <f aca="false">IF(DE104="","",IF(DE104&lt;50%,1,IF(AND(DE104&gt;=50%,DE104&lt;B$10),2,IF(DE104&gt;=B$10,3))))</f>
        <v/>
      </c>
      <c r="DH104" s="114" t="str">
        <f aca="false">IF(B104&lt;&gt;"",IFERROR(IF((SUMIF(D$14:CS$14,"CLO5",D104:CS104)/'Grade computation'!I$8)=0,0,(SUMIF(D$14:CS$14,"CLO5",D104:CS104)/'Grade computation'!I$8)),""),"")</f>
        <v/>
      </c>
      <c r="DI104" s="115" t="str">
        <f aca="false">IF(DH104="","",IF(DH104&gt;=B$10,"Y","N"))</f>
        <v/>
      </c>
      <c r="DJ104" s="115" t="str">
        <f aca="false">IF(DH104="","",IF(DH104&lt;50%,1,IF(AND(DH104&gt;=50%,DH104&lt;B$10),2,IF(DH104&gt;=B$10,3))))</f>
        <v/>
      </c>
      <c r="DK104" s="114" t="str">
        <f aca="false">IF(B104&lt;&gt;"",IFERROR(IF((SUMIF(D$14:CS$14,"CLO6",D104:CS104)/'Grade computation'!I$9)=0,0,(SUMIF(D$14:CS$14,"CLO6",D104:CS104)/'Grade computation'!I$9)),""),"")</f>
        <v/>
      </c>
      <c r="DL104" s="115" t="str">
        <f aca="false">IF(DK104="","",IF(DK104&gt;=B$10,"Y","N"))</f>
        <v/>
      </c>
      <c r="DM104" s="115" t="str">
        <f aca="false">IF(DK104="","",IF(DK104&lt;50%,1,IF(AND(DK104&gt;=50%,DK104&lt;B$10),2,IF(DK104&gt;=B$10,3))))</f>
        <v/>
      </c>
      <c r="DN104" s="114" t="str">
        <f aca="false">IF(B104&lt;&gt;"",IFERROR(IF((SUMIF(D$14:CS$14,"CLO7",D104:CS104)/'Grade computation'!I$10)=0,0,(SUMIF(D$14:CS$14,"CLO7",D104:CS104)/'Grade computation'!I$10)),""),"")</f>
        <v/>
      </c>
      <c r="DO104" s="115" t="str">
        <f aca="false">IF(DN104="","",IF(DN104&gt;=B$10,"Y","N"))</f>
        <v/>
      </c>
      <c r="DP104" s="115" t="str">
        <f aca="false">IF(DN104="","",IF(DN104&lt;50%,1,IF(AND(DN104&gt;=50%,DN104&lt;B$10),2,IF(DN104&gt;=B$10,3))))</f>
        <v/>
      </c>
      <c r="DQ104" s="114" t="str">
        <f aca="false">IF(B104&lt;&gt;"",IFERROR(IF((SUMIF(D$14:CS$14,"CLO8",D104:CS104)/'Grade computation'!I$11)=0,0,(SUMIF(D$14:CS$14,"CLO8",D104:CS104)/'Grade computation'!I$11)),""),"")</f>
        <v/>
      </c>
      <c r="DR104" s="115" t="str">
        <f aca="false">IF(DQ104="","",IF(DQ104&gt;=B$10,"Y","N"))</f>
        <v/>
      </c>
      <c r="DS104" s="115" t="str">
        <f aca="false">IF(DQ104="","",IF(DQ104&lt;50%,1,IF(AND(DQ104&gt;=50%,DQ104&lt;B$10),2,IF(DQ104&gt;=B$10,3))))</f>
        <v/>
      </c>
      <c r="DT104" s="114" t="str">
        <f aca="false">IF(B104&lt;&gt;"",IFERROR(IF((SUMIF(D$14:CS$14,"CLO9",D104:CS104)/'Grade computation'!I$12)=0,0,(SUMIF(D$14:CS$14,"CLO9",D104:CS104)/'Grade computation'!I$12)),""),"")</f>
        <v/>
      </c>
      <c r="DU104" s="115" t="str">
        <f aca="false">IF(DT104="","",IF(DT104&gt;=B$10,"Y","N"))</f>
        <v/>
      </c>
      <c r="DV104" s="115" t="str">
        <f aca="false">IF(DT104="","",IF(DT104&lt;50%,1,IF(AND(DT104&gt;=50%,DT104&lt;B$10),2,IF(DT104&gt;=B$10,3))))</f>
        <v/>
      </c>
      <c r="DW104" s="114" t="str">
        <f aca="false">IF(B104&lt;&gt;"",IFERROR(IF((SUMIF(D$14:CS$14,"CLO10",D104:CS104)/'Grade computation'!I$13)=0,0,(SUMIF(D$14:CS$14,"CLO10",D104:CS104)/'Grade computation'!I$13)),""),"")</f>
        <v/>
      </c>
      <c r="DX104" s="115" t="str">
        <f aca="false">IF(DW104="","",IF(DW104&gt;=B$10,"Y","N"))</f>
        <v/>
      </c>
      <c r="DY104" s="115" t="str">
        <f aca="false">IF(DW104="","",IF(DW104&lt;50%,1,IF(AND(DW104&gt;=50%,DW104&lt;B$10),2,IF(DW104&gt;=B$10,3))))</f>
        <v/>
      </c>
      <c r="DZ104" s="13"/>
      <c r="EA104" s="13"/>
    </row>
    <row r="105" customFormat="false" ht="15.75" hidden="false" customHeight="true" outlineLevel="0" collapsed="false">
      <c r="A105" s="118"/>
      <c r="B105" s="119"/>
      <c r="C105" s="117"/>
      <c r="D105" s="117"/>
      <c r="E105" s="117"/>
      <c r="F105" s="117"/>
      <c r="G105" s="117"/>
      <c r="H105" s="117"/>
      <c r="I105" s="117"/>
      <c r="J105" s="117"/>
      <c r="K105" s="117"/>
      <c r="L105" s="117"/>
      <c r="M105" s="117"/>
      <c r="N105" s="117"/>
      <c r="O105" s="117"/>
      <c r="P105" s="117"/>
      <c r="Q105" s="117"/>
      <c r="R105" s="117"/>
      <c r="S105" s="117"/>
      <c r="T105" s="117"/>
      <c r="U105" s="117"/>
      <c r="V105" s="117"/>
      <c r="W105" s="117"/>
      <c r="X105" s="117"/>
      <c r="Y105" s="117"/>
      <c r="Z105" s="117"/>
      <c r="AA105" s="117"/>
      <c r="AB105" s="117"/>
      <c r="AC105" s="117"/>
      <c r="AD105" s="117"/>
      <c r="AE105" s="117"/>
      <c r="AF105" s="117"/>
      <c r="AG105" s="117"/>
      <c r="AH105" s="111" t="str">
        <f aca="false">IF(B105&lt;&gt;"",SUMIF(D$12:AG$12,"TLA",D105:AG105),"")</f>
        <v/>
      </c>
      <c r="AI105" s="112" t="str">
        <f aca="false">IF(B105&lt;&gt;"",SUMIF(D$12:AG$12,"AT",D105:AG105),"")</f>
        <v/>
      </c>
      <c r="AJ105" s="117"/>
      <c r="AK105" s="117"/>
      <c r="AL105" s="117"/>
      <c r="AM105" s="117"/>
      <c r="AN105" s="117"/>
      <c r="AO105" s="117"/>
      <c r="AP105" s="117"/>
      <c r="AQ105" s="117"/>
      <c r="AR105" s="117"/>
      <c r="AS105" s="117"/>
      <c r="AT105" s="117"/>
      <c r="AU105" s="117"/>
      <c r="AV105" s="117"/>
      <c r="AW105" s="117"/>
      <c r="AX105" s="117"/>
      <c r="AY105" s="117"/>
      <c r="AZ105" s="117"/>
      <c r="BA105" s="117"/>
      <c r="BB105" s="117"/>
      <c r="BC105" s="117"/>
      <c r="BD105" s="117"/>
      <c r="BE105" s="117"/>
      <c r="BF105" s="117"/>
      <c r="BG105" s="117"/>
      <c r="BH105" s="117"/>
      <c r="BI105" s="117"/>
      <c r="BJ105" s="117"/>
      <c r="BK105" s="117"/>
      <c r="BL105" s="117"/>
      <c r="BM105" s="117"/>
      <c r="BN105" s="111" t="str">
        <f aca="false">IF(B105&lt;&gt;"", SUMIF(AJ$12:BM$12,"TLA",AJ105:BM105), "")</f>
        <v/>
      </c>
      <c r="BO105" s="112" t="str">
        <f aca="false">IF(B105&lt;&gt;"", SUMIF(AJ$12:BM$12,"AT",AJ105:BM105), "")</f>
        <v/>
      </c>
      <c r="BP105" s="113"/>
      <c r="BQ105" s="113"/>
      <c r="BR105" s="113"/>
      <c r="BS105" s="113"/>
      <c r="BT105" s="113"/>
      <c r="BU105" s="113"/>
      <c r="BV105" s="113"/>
      <c r="BW105" s="113"/>
      <c r="BX105" s="113"/>
      <c r="BY105" s="113"/>
      <c r="BZ105" s="113"/>
      <c r="CA105" s="117"/>
      <c r="CB105" s="117"/>
      <c r="CC105" s="117"/>
      <c r="CD105" s="117"/>
      <c r="CE105" s="117"/>
      <c r="CF105" s="117"/>
      <c r="CG105" s="117"/>
      <c r="CH105" s="117"/>
      <c r="CI105" s="117"/>
      <c r="CJ105" s="117"/>
      <c r="CK105" s="117"/>
      <c r="CL105" s="117"/>
      <c r="CM105" s="117"/>
      <c r="CN105" s="117"/>
      <c r="CO105" s="117"/>
      <c r="CP105" s="117"/>
      <c r="CQ105" s="117"/>
      <c r="CR105" s="117"/>
      <c r="CS105" s="117"/>
      <c r="CT105" s="111" t="str">
        <f aca="false">IF(B105&lt;&gt;"",SUMIF(BP$12:CS$12,"TLA",BP105:CS105), "")</f>
        <v/>
      </c>
      <c r="CU105" s="112" t="str">
        <f aca="false">IF(B105&lt;&gt;"",SUMIF(BP$12:CS$12,"AT",BP105:CS105), "")</f>
        <v/>
      </c>
      <c r="CV105" s="114" t="str">
        <f aca="false">IF(B105&lt;&gt;"",IFERROR(SUMIF(D$14:CS$14, "CLO1", D105:CS105)/'Grade computation'!I$4,""),"")</f>
        <v/>
      </c>
      <c r="CW105" s="115" t="str">
        <f aca="false">IF(CV105="","",IF(CV105&gt;=B$10,"Y","N"))</f>
        <v/>
      </c>
      <c r="CX105" s="115" t="str">
        <f aca="false">IF(CV105="","",IF(CV105&lt;50%,1,IF(AND(CV105&gt;=50%,CV105&lt;B$10),2,IF(CV105&gt;=B$10,3))))</f>
        <v/>
      </c>
      <c r="CY105" s="114" t="str">
        <f aca="false">IF(B105&lt;&gt;"",IFERROR(IF((SUMIF(D$14:CS$14,"CLO2",D105:CS105)/'Grade computation'!I$5)=0,0,(SUMIF(D$14:CS$14,"CLO2",D105:CS105)/'Grade computation'!I$5)),""),"")</f>
        <v/>
      </c>
      <c r="CZ105" s="115" t="str">
        <f aca="false">IF(CY105="","",IF(CY105&gt;=B$10,"Y","N"))</f>
        <v/>
      </c>
      <c r="DA105" s="115" t="str">
        <f aca="false">IF(CY105="","",IF(CY105&lt;50%,1,IF(AND(CY105&gt;=50%,CY105&lt;B$10),2,IF(CY105&gt;=B$10,3))))</f>
        <v/>
      </c>
      <c r="DB105" s="114" t="str">
        <f aca="false">IF(B105&lt;&gt;"",IFERROR(IF((SUMIF(D$14:CS$14,"CLO3",D105:CS105)/'Grade computation'!I$6)=0,0,(SUMIF(D$14:CS$14,"CLO3",D105:CS105)/'Grade computation'!I$6)),""),"")</f>
        <v/>
      </c>
      <c r="DC105" s="115" t="str">
        <f aca="false">IF(DB105="","",IF(DB105&gt;=B$10,"Y","N"))</f>
        <v/>
      </c>
      <c r="DD105" s="115" t="str">
        <f aca="false">IF(DB105="","",IF(DB105&lt;50%,1,IF(AND(DB105&gt;=50%,DB105&lt;B$10),2,IF(DB105&gt;=B$10,3))))</f>
        <v/>
      </c>
      <c r="DE105" s="114" t="str">
        <f aca="false">IF(B105&lt;&gt;"",IFERROR(SUMIF(D$14:CS$14,"CLO4",D105:CS105)/'Grade computation'!I$7,""),"")</f>
        <v/>
      </c>
      <c r="DF105" s="115" t="str">
        <f aca="false">IF(DE105="","",IF(DE105&gt;=B$10,"Y","N"))</f>
        <v/>
      </c>
      <c r="DG105" s="115" t="str">
        <f aca="false">IF(DE105="","",IF(DE105&lt;50%,1,IF(AND(DE105&gt;=50%,DE105&lt;B$10),2,IF(DE105&gt;=B$10,3))))</f>
        <v/>
      </c>
      <c r="DH105" s="114" t="str">
        <f aca="false">IF(B105&lt;&gt;"",IFERROR(IF((SUMIF(D$14:CS$14,"CLO5",D105:CS105)/'Grade computation'!I$8)=0,0,(SUMIF(D$14:CS$14,"CLO5",D105:CS105)/'Grade computation'!I$8)),""),"")</f>
        <v/>
      </c>
      <c r="DI105" s="115" t="str">
        <f aca="false">IF(DH105="","",IF(DH105&gt;=B$10,"Y","N"))</f>
        <v/>
      </c>
      <c r="DJ105" s="115" t="str">
        <f aca="false">IF(DH105="","",IF(DH105&lt;50%,1,IF(AND(DH105&gt;=50%,DH105&lt;B$10),2,IF(DH105&gt;=B$10,3))))</f>
        <v/>
      </c>
      <c r="DK105" s="114" t="str">
        <f aca="false">IF(B105&lt;&gt;"",IFERROR(IF((SUMIF(D$14:CS$14,"CLO6",D105:CS105)/'Grade computation'!I$9)=0,0,(SUMIF(D$14:CS$14,"CLO6",D105:CS105)/'Grade computation'!I$9)),""),"")</f>
        <v/>
      </c>
      <c r="DL105" s="115" t="str">
        <f aca="false">IF(DK105="","",IF(DK105&gt;=B$10,"Y","N"))</f>
        <v/>
      </c>
      <c r="DM105" s="115" t="str">
        <f aca="false">IF(DK105="","",IF(DK105&lt;50%,1,IF(AND(DK105&gt;=50%,DK105&lt;B$10),2,IF(DK105&gt;=B$10,3))))</f>
        <v/>
      </c>
      <c r="DN105" s="114" t="str">
        <f aca="false">IF(B105&lt;&gt;"",IFERROR(IF((SUMIF(D$14:CS$14,"CLO7",D105:CS105)/'Grade computation'!I$10)=0,0,(SUMIF(D$14:CS$14,"CLO7",D105:CS105)/'Grade computation'!I$10)),""),"")</f>
        <v/>
      </c>
      <c r="DO105" s="115" t="str">
        <f aca="false">IF(DN105="","",IF(DN105&gt;=B$10,"Y","N"))</f>
        <v/>
      </c>
      <c r="DP105" s="115" t="str">
        <f aca="false">IF(DN105="","",IF(DN105&lt;50%,1,IF(AND(DN105&gt;=50%,DN105&lt;B$10),2,IF(DN105&gt;=B$10,3))))</f>
        <v/>
      </c>
      <c r="DQ105" s="114" t="str">
        <f aca="false">IF(B105&lt;&gt;"",IFERROR(IF((SUMIF(D$14:CS$14,"CLO8",D105:CS105)/'Grade computation'!I$11)=0,0,(SUMIF(D$14:CS$14,"CLO8",D105:CS105)/'Grade computation'!I$11)),""),"")</f>
        <v/>
      </c>
      <c r="DR105" s="115" t="str">
        <f aca="false">IF(DQ105="","",IF(DQ105&gt;=B$10,"Y","N"))</f>
        <v/>
      </c>
      <c r="DS105" s="115" t="str">
        <f aca="false">IF(DQ105="","",IF(DQ105&lt;50%,1,IF(AND(DQ105&gt;=50%,DQ105&lt;B$10),2,IF(DQ105&gt;=B$10,3))))</f>
        <v/>
      </c>
      <c r="DT105" s="114" t="str">
        <f aca="false">IF(B105&lt;&gt;"",IFERROR(IF((SUMIF(D$14:CS$14,"CLO9",D105:CS105)/'Grade computation'!I$12)=0,0,(SUMIF(D$14:CS$14,"CLO9",D105:CS105)/'Grade computation'!I$12)),""),"")</f>
        <v/>
      </c>
      <c r="DU105" s="115" t="str">
        <f aca="false">IF(DT105="","",IF(DT105&gt;=B$10,"Y","N"))</f>
        <v/>
      </c>
      <c r="DV105" s="115" t="str">
        <f aca="false">IF(DT105="","",IF(DT105&lt;50%,1,IF(AND(DT105&gt;=50%,DT105&lt;B$10),2,IF(DT105&gt;=B$10,3))))</f>
        <v/>
      </c>
      <c r="DW105" s="114" t="str">
        <f aca="false">IF(B105&lt;&gt;"",IFERROR(IF((SUMIF(D$14:CS$14,"CLO10",D105:CS105)/'Grade computation'!I$13)=0,0,(SUMIF(D$14:CS$14,"CLO10",D105:CS105)/'Grade computation'!I$13)),""),"")</f>
        <v/>
      </c>
      <c r="DX105" s="115" t="str">
        <f aca="false">IF(DW105="","",IF(DW105&gt;=B$10,"Y","N"))</f>
        <v/>
      </c>
      <c r="DY105" s="115" t="str">
        <f aca="false">IF(DW105="","",IF(DW105&lt;50%,1,IF(AND(DW105&gt;=50%,DW105&lt;B$10),2,IF(DW105&gt;=B$10,3))))</f>
        <v/>
      </c>
      <c r="DZ105" s="13"/>
      <c r="EA105" s="13"/>
    </row>
    <row r="106" customFormat="false" ht="15.75" hidden="false" customHeight="true" outlineLevel="0" collapsed="false">
      <c r="A106" s="118"/>
      <c r="B106" s="119"/>
      <c r="C106" s="117"/>
      <c r="D106" s="117"/>
      <c r="E106" s="117"/>
      <c r="F106" s="117"/>
      <c r="G106" s="117"/>
      <c r="H106" s="117"/>
      <c r="I106" s="117"/>
      <c r="J106" s="117"/>
      <c r="K106" s="117"/>
      <c r="L106" s="117"/>
      <c r="M106" s="117"/>
      <c r="N106" s="117"/>
      <c r="O106" s="117"/>
      <c r="P106" s="117"/>
      <c r="Q106" s="117"/>
      <c r="R106" s="117"/>
      <c r="S106" s="117"/>
      <c r="T106" s="117"/>
      <c r="U106" s="117"/>
      <c r="V106" s="117"/>
      <c r="W106" s="117"/>
      <c r="X106" s="117"/>
      <c r="Y106" s="117"/>
      <c r="Z106" s="117"/>
      <c r="AA106" s="117"/>
      <c r="AB106" s="117"/>
      <c r="AC106" s="117"/>
      <c r="AD106" s="117"/>
      <c r="AE106" s="117"/>
      <c r="AF106" s="117"/>
      <c r="AG106" s="117"/>
      <c r="AH106" s="111" t="str">
        <f aca="false">IF(B106&lt;&gt;"",SUMIF(D$12:AG$12,"TLA",D106:AG106),"")</f>
        <v/>
      </c>
      <c r="AI106" s="112" t="str">
        <f aca="false">IF(B106&lt;&gt;"",SUMIF(D$12:AG$12,"AT",D106:AG106),"")</f>
        <v/>
      </c>
      <c r="AJ106" s="117"/>
      <c r="AK106" s="117"/>
      <c r="AL106" s="117"/>
      <c r="AM106" s="117"/>
      <c r="AN106" s="117"/>
      <c r="AO106" s="117"/>
      <c r="AP106" s="117"/>
      <c r="AQ106" s="117"/>
      <c r="AR106" s="117"/>
      <c r="AS106" s="117"/>
      <c r="AT106" s="117"/>
      <c r="AU106" s="117"/>
      <c r="AV106" s="117"/>
      <c r="AW106" s="117"/>
      <c r="AX106" s="117"/>
      <c r="AY106" s="117"/>
      <c r="AZ106" s="117"/>
      <c r="BA106" s="117"/>
      <c r="BB106" s="117"/>
      <c r="BC106" s="117"/>
      <c r="BD106" s="117"/>
      <c r="BE106" s="117"/>
      <c r="BF106" s="117"/>
      <c r="BG106" s="117"/>
      <c r="BH106" s="117"/>
      <c r="BI106" s="117"/>
      <c r="BJ106" s="117"/>
      <c r="BK106" s="117"/>
      <c r="BL106" s="117"/>
      <c r="BM106" s="117"/>
      <c r="BN106" s="111" t="str">
        <f aca="false">IF(B106&lt;&gt;"", SUMIF(AJ$12:BM$12,"TLA",AJ106:BM106), "")</f>
        <v/>
      </c>
      <c r="BO106" s="112" t="str">
        <f aca="false">IF(B106&lt;&gt;"", SUMIF(AJ$12:BM$12,"AT",AJ106:BM106), "")</f>
        <v/>
      </c>
      <c r="BP106" s="113"/>
      <c r="BQ106" s="113"/>
      <c r="BR106" s="113"/>
      <c r="BS106" s="113"/>
      <c r="BT106" s="113"/>
      <c r="BU106" s="113"/>
      <c r="BV106" s="113"/>
      <c r="BW106" s="113"/>
      <c r="BX106" s="113"/>
      <c r="BY106" s="113"/>
      <c r="BZ106" s="113"/>
      <c r="CA106" s="117"/>
      <c r="CB106" s="117"/>
      <c r="CC106" s="117"/>
      <c r="CD106" s="117"/>
      <c r="CE106" s="117"/>
      <c r="CF106" s="117"/>
      <c r="CG106" s="117"/>
      <c r="CH106" s="117"/>
      <c r="CI106" s="117"/>
      <c r="CJ106" s="117"/>
      <c r="CK106" s="117"/>
      <c r="CL106" s="117"/>
      <c r="CM106" s="117"/>
      <c r="CN106" s="117"/>
      <c r="CO106" s="117"/>
      <c r="CP106" s="117"/>
      <c r="CQ106" s="117"/>
      <c r="CR106" s="117"/>
      <c r="CS106" s="117"/>
      <c r="CT106" s="111" t="str">
        <f aca="false">IF(B106&lt;&gt;"",SUMIF(BP$12:CS$12,"TLA",BP106:CS106), "")</f>
        <v/>
      </c>
      <c r="CU106" s="112" t="str">
        <f aca="false">IF(B106&lt;&gt;"",SUMIF(BP$12:CS$12,"AT",BP106:CS106), "")</f>
        <v/>
      </c>
      <c r="CV106" s="114" t="str">
        <f aca="false">IF(B106&lt;&gt;"",IFERROR(SUMIF(D$14:CS$14, "CLO1", D106:CS106)/'Grade computation'!I$4,""),"")</f>
        <v/>
      </c>
      <c r="CW106" s="115" t="str">
        <f aca="false">IF(CV106="","",IF(CV106&gt;=B$10,"Y","N"))</f>
        <v/>
      </c>
      <c r="CX106" s="115" t="str">
        <f aca="false">IF(CV106="","",IF(CV106&lt;50%,1,IF(AND(CV106&gt;=50%,CV106&lt;B$10),2,IF(CV106&gt;=B$10,3))))</f>
        <v/>
      </c>
      <c r="CY106" s="114" t="str">
        <f aca="false">IF(B106&lt;&gt;"",IFERROR(IF((SUMIF(D$14:CS$14,"CLO2",D106:CS106)/'Grade computation'!I$5)=0,0,(SUMIF(D$14:CS$14,"CLO2",D106:CS106)/'Grade computation'!I$5)),""),"")</f>
        <v/>
      </c>
      <c r="CZ106" s="115" t="str">
        <f aca="false">IF(CY106="","",IF(CY106&gt;=B$10,"Y","N"))</f>
        <v/>
      </c>
      <c r="DA106" s="115" t="str">
        <f aca="false">IF(CY106="","",IF(CY106&lt;50%,1,IF(AND(CY106&gt;=50%,CY106&lt;B$10),2,IF(CY106&gt;=B$10,3))))</f>
        <v/>
      </c>
      <c r="DB106" s="114" t="str">
        <f aca="false">IF(B106&lt;&gt;"",IFERROR(IF((SUMIF(D$14:CS$14,"CLO3",D106:CS106)/'Grade computation'!I$6)=0,0,(SUMIF(D$14:CS$14,"CLO3",D106:CS106)/'Grade computation'!I$6)),""),"")</f>
        <v/>
      </c>
      <c r="DC106" s="115" t="str">
        <f aca="false">IF(DB106="","",IF(DB106&gt;=B$10,"Y","N"))</f>
        <v/>
      </c>
      <c r="DD106" s="115" t="str">
        <f aca="false">IF(DB106="","",IF(DB106&lt;50%,1,IF(AND(DB106&gt;=50%,DB106&lt;B$10),2,IF(DB106&gt;=B$10,3))))</f>
        <v/>
      </c>
      <c r="DE106" s="114" t="str">
        <f aca="false">IF(B106&lt;&gt;"",IFERROR(SUMIF(D$14:CS$14,"CLO4",D106:CS106)/'Grade computation'!I$7,""),"")</f>
        <v/>
      </c>
      <c r="DF106" s="115" t="str">
        <f aca="false">IF(DE106="","",IF(DE106&gt;=B$10,"Y","N"))</f>
        <v/>
      </c>
      <c r="DG106" s="115" t="str">
        <f aca="false">IF(DE106="","",IF(DE106&lt;50%,1,IF(AND(DE106&gt;=50%,DE106&lt;B$10),2,IF(DE106&gt;=B$10,3))))</f>
        <v/>
      </c>
      <c r="DH106" s="114" t="str">
        <f aca="false">IF(B106&lt;&gt;"",IFERROR(IF((SUMIF(D$14:CS$14,"CLO5",D106:CS106)/'Grade computation'!I$8)=0,0,(SUMIF(D$14:CS$14,"CLO5",D106:CS106)/'Grade computation'!I$8)),""),"")</f>
        <v/>
      </c>
      <c r="DI106" s="115" t="str">
        <f aca="false">IF(DH106="","",IF(DH106&gt;=B$10,"Y","N"))</f>
        <v/>
      </c>
      <c r="DJ106" s="115" t="str">
        <f aca="false">IF(DH106="","",IF(DH106&lt;50%,1,IF(AND(DH106&gt;=50%,DH106&lt;B$10),2,IF(DH106&gt;=B$10,3))))</f>
        <v/>
      </c>
      <c r="DK106" s="114" t="str">
        <f aca="false">IF(B106&lt;&gt;"",IFERROR(IF((SUMIF(D$14:CS$14,"CLO6",D106:CS106)/'Grade computation'!I$9)=0,0,(SUMIF(D$14:CS$14,"CLO6",D106:CS106)/'Grade computation'!I$9)),""),"")</f>
        <v/>
      </c>
      <c r="DL106" s="115" t="str">
        <f aca="false">IF(DK106="","",IF(DK106&gt;=B$10,"Y","N"))</f>
        <v/>
      </c>
      <c r="DM106" s="115" t="str">
        <f aca="false">IF(DK106="","",IF(DK106&lt;50%,1,IF(AND(DK106&gt;=50%,DK106&lt;B$10),2,IF(DK106&gt;=B$10,3))))</f>
        <v/>
      </c>
      <c r="DN106" s="114" t="str">
        <f aca="false">IF(B106&lt;&gt;"",IFERROR(IF((SUMIF(D$14:CS$14,"CLO7",D106:CS106)/'Grade computation'!I$10)=0,0,(SUMIF(D$14:CS$14,"CLO7",D106:CS106)/'Grade computation'!I$10)),""),"")</f>
        <v/>
      </c>
      <c r="DO106" s="115" t="str">
        <f aca="false">IF(DN106="","",IF(DN106&gt;=B$10,"Y","N"))</f>
        <v/>
      </c>
      <c r="DP106" s="115" t="str">
        <f aca="false">IF(DN106="","",IF(DN106&lt;50%,1,IF(AND(DN106&gt;=50%,DN106&lt;B$10),2,IF(DN106&gt;=B$10,3))))</f>
        <v/>
      </c>
      <c r="DQ106" s="114" t="str">
        <f aca="false">IF(B106&lt;&gt;"",IFERROR(IF((SUMIF(D$14:CS$14,"CLO8",D106:CS106)/'Grade computation'!I$11)=0,0,(SUMIF(D$14:CS$14,"CLO8",D106:CS106)/'Grade computation'!I$11)),""),"")</f>
        <v/>
      </c>
      <c r="DR106" s="115" t="str">
        <f aca="false">IF(DQ106="","",IF(DQ106&gt;=B$10,"Y","N"))</f>
        <v/>
      </c>
      <c r="DS106" s="115" t="str">
        <f aca="false">IF(DQ106="","",IF(DQ106&lt;50%,1,IF(AND(DQ106&gt;=50%,DQ106&lt;B$10),2,IF(DQ106&gt;=B$10,3))))</f>
        <v/>
      </c>
      <c r="DT106" s="114" t="str">
        <f aca="false">IF(B106&lt;&gt;"",IFERROR(IF((SUMIF(D$14:CS$14,"CLO9",D106:CS106)/'Grade computation'!I$12)=0,0,(SUMIF(D$14:CS$14,"CLO9",D106:CS106)/'Grade computation'!I$12)),""),"")</f>
        <v/>
      </c>
      <c r="DU106" s="115" t="str">
        <f aca="false">IF(DT106="","",IF(DT106&gt;=B$10,"Y","N"))</f>
        <v/>
      </c>
      <c r="DV106" s="115" t="str">
        <f aca="false">IF(DT106="","",IF(DT106&lt;50%,1,IF(AND(DT106&gt;=50%,DT106&lt;B$10),2,IF(DT106&gt;=B$10,3))))</f>
        <v/>
      </c>
      <c r="DW106" s="114" t="str">
        <f aca="false">IF(B106&lt;&gt;"",IFERROR(IF((SUMIF(D$14:CS$14,"CLO10",D106:CS106)/'Grade computation'!I$13)=0,0,(SUMIF(D$14:CS$14,"CLO10",D106:CS106)/'Grade computation'!I$13)),""),"")</f>
        <v/>
      </c>
      <c r="DX106" s="115" t="str">
        <f aca="false">IF(DW106="","",IF(DW106&gt;=B$10,"Y","N"))</f>
        <v/>
      </c>
      <c r="DY106" s="115" t="str">
        <f aca="false">IF(DW106="","",IF(DW106&lt;50%,1,IF(AND(DW106&gt;=50%,DW106&lt;B$10),2,IF(DW106&gt;=B$10,3))))</f>
        <v/>
      </c>
      <c r="DZ106" s="13"/>
      <c r="EA106" s="13"/>
    </row>
    <row r="107" customFormat="false" ht="15.75" hidden="false" customHeight="true" outlineLevel="0" collapsed="false">
      <c r="A107" s="118"/>
      <c r="B107" s="119"/>
      <c r="C107" s="117"/>
      <c r="D107" s="117"/>
      <c r="E107" s="117"/>
      <c r="F107" s="117"/>
      <c r="G107" s="117"/>
      <c r="H107" s="117"/>
      <c r="I107" s="117"/>
      <c r="J107" s="117"/>
      <c r="K107" s="117"/>
      <c r="L107" s="117"/>
      <c r="M107" s="117"/>
      <c r="N107" s="117"/>
      <c r="O107" s="117"/>
      <c r="P107" s="117"/>
      <c r="Q107" s="117"/>
      <c r="R107" s="117"/>
      <c r="S107" s="117"/>
      <c r="T107" s="117"/>
      <c r="U107" s="117"/>
      <c r="V107" s="117"/>
      <c r="W107" s="117"/>
      <c r="X107" s="117"/>
      <c r="Y107" s="117"/>
      <c r="Z107" s="117"/>
      <c r="AA107" s="117"/>
      <c r="AB107" s="117"/>
      <c r="AC107" s="117"/>
      <c r="AD107" s="117"/>
      <c r="AE107" s="117"/>
      <c r="AF107" s="117"/>
      <c r="AG107" s="117"/>
      <c r="AH107" s="111" t="str">
        <f aca="false">IF(B107&lt;&gt;"",SUMIF(D$12:AG$12,"TLA",D107:AG107),"")</f>
        <v/>
      </c>
      <c r="AI107" s="112" t="str">
        <f aca="false">IF(B107&lt;&gt;"",SUMIF(D$12:AG$12,"AT",D107:AG107),"")</f>
        <v/>
      </c>
      <c r="AJ107" s="117"/>
      <c r="AK107" s="117"/>
      <c r="AL107" s="117"/>
      <c r="AM107" s="117"/>
      <c r="AN107" s="117"/>
      <c r="AO107" s="117"/>
      <c r="AP107" s="117"/>
      <c r="AQ107" s="117"/>
      <c r="AR107" s="117"/>
      <c r="AS107" s="117"/>
      <c r="AT107" s="117"/>
      <c r="AU107" s="117"/>
      <c r="AV107" s="117"/>
      <c r="AW107" s="117"/>
      <c r="AX107" s="117"/>
      <c r="AY107" s="117"/>
      <c r="AZ107" s="117"/>
      <c r="BA107" s="117"/>
      <c r="BB107" s="117"/>
      <c r="BC107" s="117"/>
      <c r="BD107" s="117"/>
      <c r="BE107" s="117"/>
      <c r="BF107" s="117"/>
      <c r="BG107" s="117"/>
      <c r="BH107" s="117"/>
      <c r="BI107" s="117"/>
      <c r="BJ107" s="117"/>
      <c r="BK107" s="117"/>
      <c r="BL107" s="117"/>
      <c r="BM107" s="117"/>
      <c r="BN107" s="111" t="str">
        <f aca="false">IF(B107&lt;&gt;"", SUMIF(AJ$12:BM$12,"TLA",AJ107:BM107), "")</f>
        <v/>
      </c>
      <c r="BO107" s="112" t="str">
        <f aca="false">IF(B107&lt;&gt;"", SUMIF(AJ$12:BM$12,"AT",AJ107:BM107), "")</f>
        <v/>
      </c>
      <c r="BP107" s="113"/>
      <c r="BQ107" s="113"/>
      <c r="BR107" s="113"/>
      <c r="BS107" s="113"/>
      <c r="BT107" s="113"/>
      <c r="BU107" s="113"/>
      <c r="BV107" s="113"/>
      <c r="BW107" s="113"/>
      <c r="BX107" s="113"/>
      <c r="BY107" s="113"/>
      <c r="BZ107" s="113"/>
      <c r="CA107" s="117"/>
      <c r="CB107" s="117"/>
      <c r="CC107" s="117"/>
      <c r="CD107" s="117"/>
      <c r="CE107" s="117"/>
      <c r="CF107" s="117"/>
      <c r="CG107" s="117"/>
      <c r="CH107" s="117"/>
      <c r="CI107" s="117"/>
      <c r="CJ107" s="117"/>
      <c r="CK107" s="117"/>
      <c r="CL107" s="117"/>
      <c r="CM107" s="117"/>
      <c r="CN107" s="117"/>
      <c r="CO107" s="117"/>
      <c r="CP107" s="117"/>
      <c r="CQ107" s="117"/>
      <c r="CR107" s="117"/>
      <c r="CS107" s="117"/>
      <c r="CT107" s="111" t="str">
        <f aca="false">IF(B107&lt;&gt;"",SUMIF(BP$12:CS$12,"TLA",BP107:CS107), "")</f>
        <v/>
      </c>
      <c r="CU107" s="112" t="str">
        <f aca="false">IF(B107&lt;&gt;"",SUMIF(BP$12:CS$12,"AT",BP107:CS107), "")</f>
        <v/>
      </c>
      <c r="CV107" s="114" t="str">
        <f aca="false">IF(B107&lt;&gt;"",IFERROR(SUMIF(D$14:CS$14, "CLO1", D107:CS107)/'Grade computation'!I$4,""),"")</f>
        <v/>
      </c>
      <c r="CW107" s="115" t="str">
        <f aca="false">IF(CV107="","",IF(CV107&gt;=B$10,"Y","N"))</f>
        <v/>
      </c>
      <c r="CX107" s="115" t="str">
        <f aca="false">IF(CV107="","",IF(CV107&lt;50%,1,IF(AND(CV107&gt;=50%,CV107&lt;B$10),2,IF(CV107&gt;=B$10,3))))</f>
        <v/>
      </c>
      <c r="CY107" s="114" t="str">
        <f aca="false">IF(B107&lt;&gt;"",IFERROR(IF((SUMIF(D$14:CS$14,"CLO2",D107:CS107)/'Grade computation'!I$5)=0,0,(SUMIF(D$14:CS$14,"CLO2",D107:CS107)/'Grade computation'!I$5)),""),"")</f>
        <v/>
      </c>
      <c r="CZ107" s="115" t="str">
        <f aca="false">IF(CY107="","",IF(CY107&gt;=B$10,"Y","N"))</f>
        <v/>
      </c>
      <c r="DA107" s="115" t="str">
        <f aca="false">IF(CY107="","",IF(CY107&lt;50%,1,IF(AND(CY107&gt;=50%,CY107&lt;B$10),2,IF(CY107&gt;=B$10,3))))</f>
        <v/>
      </c>
      <c r="DB107" s="114" t="str">
        <f aca="false">IF(B107&lt;&gt;"",IFERROR(IF((SUMIF(D$14:CS$14,"CLO3",D107:CS107)/'Grade computation'!I$6)=0,0,(SUMIF(D$14:CS$14,"CLO3",D107:CS107)/'Grade computation'!I$6)),""),"")</f>
        <v/>
      </c>
      <c r="DC107" s="115" t="str">
        <f aca="false">IF(DB107="","",IF(DB107&gt;=B$10,"Y","N"))</f>
        <v/>
      </c>
      <c r="DD107" s="115" t="str">
        <f aca="false">IF(DB107="","",IF(DB107&lt;50%,1,IF(AND(DB107&gt;=50%,DB107&lt;B$10),2,IF(DB107&gt;=B$10,3))))</f>
        <v/>
      </c>
      <c r="DE107" s="114" t="str">
        <f aca="false">IF(B107&lt;&gt;"",IFERROR(SUMIF(D$14:CS$14,"CLO4",D107:CS107)/'Grade computation'!I$7,""),"")</f>
        <v/>
      </c>
      <c r="DF107" s="115" t="str">
        <f aca="false">IF(DE107="","",IF(DE107&gt;=B$10,"Y","N"))</f>
        <v/>
      </c>
      <c r="DG107" s="115" t="str">
        <f aca="false">IF(DE107="","",IF(DE107&lt;50%,1,IF(AND(DE107&gt;=50%,DE107&lt;B$10),2,IF(DE107&gt;=B$10,3))))</f>
        <v/>
      </c>
      <c r="DH107" s="114" t="str">
        <f aca="false">IF(B107&lt;&gt;"",IFERROR(IF((SUMIF(D$14:CS$14,"CLO5",D107:CS107)/'Grade computation'!I$8)=0,0,(SUMIF(D$14:CS$14,"CLO5",D107:CS107)/'Grade computation'!I$8)),""),"")</f>
        <v/>
      </c>
      <c r="DI107" s="115" t="str">
        <f aca="false">IF(DH107="","",IF(DH107&gt;=B$10,"Y","N"))</f>
        <v/>
      </c>
      <c r="DJ107" s="115" t="str">
        <f aca="false">IF(DH107="","",IF(DH107&lt;50%,1,IF(AND(DH107&gt;=50%,DH107&lt;B$10),2,IF(DH107&gt;=B$10,3))))</f>
        <v/>
      </c>
      <c r="DK107" s="114" t="str">
        <f aca="false">IF(B107&lt;&gt;"",IFERROR(IF((SUMIF(D$14:CS$14,"CLO6",D107:CS107)/'Grade computation'!I$9)=0,0,(SUMIF(D$14:CS$14,"CLO6",D107:CS107)/'Grade computation'!I$9)),""),"")</f>
        <v/>
      </c>
      <c r="DL107" s="115" t="str">
        <f aca="false">IF(DK107="","",IF(DK107&gt;=B$10,"Y","N"))</f>
        <v/>
      </c>
      <c r="DM107" s="115" t="str">
        <f aca="false">IF(DK107="","",IF(DK107&lt;50%,1,IF(AND(DK107&gt;=50%,DK107&lt;B$10),2,IF(DK107&gt;=B$10,3))))</f>
        <v/>
      </c>
      <c r="DN107" s="114" t="str">
        <f aca="false">IF(B107&lt;&gt;"",IFERROR(IF((SUMIF(D$14:CS$14,"CLO7",D107:CS107)/'Grade computation'!I$10)=0,0,(SUMIF(D$14:CS$14,"CLO7",D107:CS107)/'Grade computation'!I$10)),""),"")</f>
        <v/>
      </c>
      <c r="DO107" s="115" t="str">
        <f aca="false">IF(DN107="","",IF(DN107&gt;=B$10,"Y","N"))</f>
        <v/>
      </c>
      <c r="DP107" s="115" t="str">
        <f aca="false">IF(DN107="","",IF(DN107&lt;50%,1,IF(AND(DN107&gt;=50%,DN107&lt;B$10),2,IF(DN107&gt;=B$10,3))))</f>
        <v/>
      </c>
      <c r="DQ107" s="114" t="str">
        <f aca="false">IF(B107&lt;&gt;"",IFERROR(IF((SUMIF(D$14:CS$14,"CLO8",D107:CS107)/'Grade computation'!I$11)=0,0,(SUMIF(D$14:CS$14,"CLO8",D107:CS107)/'Grade computation'!I$11)),""),"")</f>
        <v/>
      </c>
      <c r="DR107" s="115" t="str">
        <f aca="false">IF(DQ107="","",IF(DQ107&gt;=B$10,"Y","N"))</f>
        <v/>
      </c>
      <c r="DS107" s="115" t="str">
        <f aca="false">IF(DQ107="","",IF(DQ107&lt;50%,1,IF(AND(DQ107&gt;=50%,DQ107&lt;B$10),2,IF(DQ107&gt;=B$10,3))))</f>
        <v/>
      </c>
      <c r="DT107" s="114" t="str">
        <f aca="false">IF(B107&lt;&gt;"",IFERROR(IF((SUMIF(D$14:CS$14,"CLO9",D107:CS107)/'Grade computation'!I$12)=0,0,(SUMIF(D$14:CS$14,"CLO9",D107:CS107)/'Grade computation'!I$12)),""),"")</f>
        <v/>
      </c>
      <c r="DU107" s="115" t="str">
        <f aca="false">IF(DT107="","",IF(DT107&gt;=B$10,"Y","N"))</f>
        <v/>
      </c>
      <c r="DV107" s="115" t="str">
        <f aca="false">IF(DT107="","",IF(DT107&lt;50%,1,IF(AND(DT107&gt;=50%,DT107&lt;B$10),2,IF(DT107&gt;=B$10,3))))</f>
        <v/>
      </c>
      <c r="DW107" s="114" t="str">
        <f aca="false">IF(B107&lt;&gt;"",IFERROR(IF((SUMIF(D$14:CS$14,"CLO10",D107:CS107)/'Grade computation'!I$13)=0,0,(SUMIF(D$14:CS$14,"CLO10",D107:CS107)/'Grade computation'!I$13)),""),"")</f>
        <v/>
      </c>
      <c r="DX107" s="115" t="str">
        <f aca="false">IF(DW107="","",IF(DW107&gt;=B$10,"Y","N"))</f>
        <v/>
      </c>
      <c r="DY107" s="115" t="str">
        <f aca="false">IF(DW107="","",IF(DW107&lt;50%,1,IF(AND(DW107&gt;=50%,DW107&lt;B$10),2,IF(DW107&gt;=B$10,3))))</f>
        <v/>
      </c>
      <c r="DZ107" s="13"/>
      <c r="EA107" s="13"/>
    </row>
    <row r="108" customFormat="false" ht="15.75" hidden="false" customHeight="true" outlineLevel="0" collapsed="false">
      <c r="A108" s="118"/>
      <c r="B108" s="119"/>
      <c r="C108" s="117"/>
      <c r="D108" s="117"/>
      <c r="E108" s="117"/>
      <c r="F108" s="117"/>
      <c r="G108" s="117"/>
      <c r="H108" s="117"/>
      <c r="I108" s="117"/>
      <c r="J108" s="117"/>
      <c r="K108" s="117"/>
      <c r="L108" s="117"/>
      <c r="M108" s="117"/>
      <c r="N108" s="117"/>
      <c r="O108" s="117"/>
      <c r="P108" s="117"/>
      <c r="Q108" s="117"/>
      <c r="R108" s="117"/>
      <c r="S108" s="117"/>
      <c r="T108" s="117"/>
      <c r="U108" s="117"/>
      <c r="V108" s="117"/>
      <c r="W108" s="117"/>
      <c r="X108" s="117"/>
      <c r="Y108" s="117"/>
      <c r="Z108" s="117"/>
      <c r="AA108" s="117"/>
      <c r="AB108" s="117"/>
      <c r="AC108" s="117"/>
      <c r="AD108" s="117"/>
      <c r="AE108" s="117"/>
      <c r="AF108" s="117"/>
      <c r="AG108" s="117"/>
      <c r="AH108" s="111" t="str">
        <f aca="false">IF(B108&lt;&gt;"",SUMIF(D$12:AG$12,"TLA",D108:AG108),"")</f>
        <v/>
      </c>
      <c r="AI108" s="112" t="str">
        <f aca="false">IF(B108&lt;&gt;"",SUMIF(D$12:AG$12,"AT",D108:AG108),"")</f>
        <v/>
      </c>
      <c r="AJ108" s="117"/>
      <c r="AK108" s="117"/>
      <c r="AL108" s="117"/>
      <c r="AM108" s="117"/>
      <c r="AN108" s="117"/>
      <c r="AO108" s="117"/>
      <c r="AP108" s="117"/>
      <c r="AQ108" s="117"/>
      <c r="AR108" s="117"/>
      <c r="AS108" s="117"/>
      <c r="AT108" s="117"/>
      <c r="AU108" s="117"/>
      <c r="AV108" s="117"/>
      <c r="AW108" s="117"/>
      <c r="AX108" s="117"/>
      <c r="AY108" s="117"/>
      <c r="AZ108" s="117"/>
      <c r="BA108" s="117"/>
      <c r="BB108" s="117"/>
      <c r="BC108" s="117"/>
      <c r="BD108" s="117"/>
      <c r="BE108" s="117"/>
      <c r="BF108" s="117"/>
      <c r="BG108" s="117"/>
      <c r="BH108" s="117"/>
      <c r="BI108" s="117"/>
      <c r="BJ108" s="117"/>
      <c r="BK108" s="117"/>
      <c r="BL108" s="117"/>
      <c r="BM108" s="117"/>
      <c r="BN108" s="111" t="str">
        <f aca="false">IF(B108&lt;&gt;"", SUMIF(AJ$12:BM$12,"TLA",AJ108:BM108), "")</f>
        <v/>
      </c>
      <c r="BO108" s="112" t="str">
        <f aca="false">IF(B108&lt;&gt;"", SUMIF(AJ$12:BM$12,"AT",AJ108:BM108), "")</f>
        <v/>
      </c>
      <c r="BP108" s="113"/>
      <c r="BQ108" s="113"/>
      <c r="BR108" s="113"/>
      <c r="BS108" s="113"/>
      <c r="BT108" s="113"/>
      <c r="BU108" s="113"/>
      <c r="BV108" s="113"/>
      <c r="BW108" s="113"/>
      <c r="BX108" s="113"/>
      <c r="BY108" s="113"/>
      <c r="BZ108" s="113"/>
      <c r="CA108" s="117"/>
      <c r="CB108" s="117"/>
      <c r="CC108" s="117"/>
      <c r="CD108" s="117"/>
      <c r="CE108" s="117"/>
      <c r="CF108" s="117"/>
      <c r="CG108" s="117"/>
      <c r="CH108" s="117"/>
      <c r="CI108" s="117"/>
      <c r="CJ108" s="117"/>
      <c r="CK108" s="117"/>
      <c r="CL108" s="117"/>
      <c r="CM108" s="117"/>
      <c r="CN108" s="117"/>
      <c r="CO108" s="117"/>
      <c r="CP108" s="117"/>
      <c r="CQ108" s="117"/>
      <c r="CR108" s="117"/>
      <c r="CS108" s="117"/>
      <c r="CT108" s="111" t="str">
        <f aca="false">IF(B108&lt;&gt;"",SUMIF(BP$12:CS$12,"TLA",BP108:CS108), "")</f>
        <v/>
      </c>
      <c r="CU108" s="112" t="str">
        <f aca="false">IF(B108&lt;&gt;"",SUMIF(BP$12:CS$12,"AT",BP108:CS108), "")</f>
        <v/>
      </c>
      <c r="CV108" s="114" t="str">
        <f aca="false">IF(B108&lt;&gt;"",IFERROR(SUMIF(D$14:CS$14, "CLO1", D108:CS108)/'Grade computation'!I$4,""),"")</f>
        <v/>
      </c>
      <c r="CW108" s="115" t="str">
        <f aca="false">IF(CV108="","",IF(CV108&gt;=B$10,"Y","N"))</f>
        <v/>
      </c>
      <c r="CX108" s="115" t="str">
        <f aca="false">IF(CV108="","",IF(CV108&lt;50%,1,IF(AND(CV108&gt;=50%,CV108&lt;B$10),2,IF(CV108&gt;=B$10,3))))</f>
        <v/>
      </c>
      <c r="CY108" s="114" t="str">
        <f aca="false">IF(B108&lt;&gt;"",IFERROR(IF((SUMIF(D$14:CS$14,"CLO2",D108:CS108)/'Grade computation'!I$5)=0,0,(SUMIF(D$14:CS$14,"CLO2",D108:CS108)/'Grade computation'!I$5)),""),"")</f>
        <v/>
      </c>
      <c r="CZ108" s="115" t="str">
        <f aca="false">IF(CY108="","",IF(CY108&gt;=B$10,"Y","N"))</f>
        <v/>
      </c>
      <c r="DA108" s="115" t="str">
        <f aca="false">IF(CY108="","",IF(CY108&lt;50%,1,IF(AND(CY108&gt;=50%,CY108&lt;B$10),2,IF(CY108&gt;=B$10,3))))</f>
        <v/>
      </c>
      <c r="DB108" s="114" t="str">
        <f aca="false">IF(B108&lt;&gt;"",IFERROR(IF((SUMIF(D$14:CS$14,"CLO3",D108:CS108)/'Grade computation'!I$6)=0,0,(SUMIF(D$14:CS$14,"CLO3",D108:CS108)/'Grade computation'!I$6)),""),"")</f>
        <v/>
      </c>
      <c r="DC108" s="115" t="str">
        <f aca="false">IF(DB108="","",IF(DB108&gt;=B$10,"Y","N"))</f>
        <v/>
      </c>
      <c r="DD108" s="115" t="str">
        <f aca="false">IF(DB108="","",IF(DB108&lt;50%,1,IF(AND(DB108&gt;=50%,DB108&lt;B$10),2,IF(DB108&gt;=B$10,3))))</f>
        <v/>
      </c>
      <c r="DE108" s="114" t="str">
        <f aca="false">IF(B108&lt;&gt;"",IFERROR(SUMIF(D$14:CS$14,"CLO4",D108:CS108)/'Grade computation'!I$7,""),"")</f>
        <v/>
      </c>
      <c r="DF108" s="115" t="str">
        <f aca="false">IF(DE108="","",IF(DE108&gt;=B$10,"Y","N"))</f>
        <v/>
      </c>
      <c r="DG108" s="115" t="str">
        <f aca="false">IF(DE108="","",IF(DE108&lt;50%,1,IF(AND(DE108&gt;=50%,DE108&lt;B$10),2,IF(DE108&gt;=B$10,3))))</f>
        <v/>
      </c>
      <c r="DH108" s="114" t="str">
        <f aca="false">IF(B108&lt;&gt;"",IFERROR(IF((SUMIF(D$14:CS$14,"CLO5",D108:CS108)/'Grade computation'!I$8)=0,0,(SUMIF(D$14:CS$14,"CLO5",D108:CS108)/'Grade computation'!I$8)),""),"")</f>
        <v/>
      </c>
      <c r="DI108" s="115" t="str">
        <f aca="false">IF(DH108="","",IF(DH108&gt;=B$10,"Y","N"))</f>
        <v/>
      </c>
      <c r="DJ108" s="115" t="str">
        <f aca="false">IF(DH108="","",IF(DH108&lt;50%,1,IF(AND(DH108&gt;=50%,DH108&lt;B$10),2,IF(DH108&gt;=B$10,3))))</f>
        <v/>
      </c>
      <c r="DK108" s="114" t="str">
        <f aca="false">IF(B108&lt;&gt;"",IFERROR(IF((SUMIF(D$14:CS$14,"CLO6",D108:CS108)/'Grade computation'!I$9)=0,0,(SUMIF(D$14:CS$14,"CLO6",D108:CS108)/'Grade computation'!I$9)),""),"")</f>
        <v/>
      </c>
      <c r="DL108" s="115" t="str">
        <f aca="false">IF(DK108="","",IF(DK108&gt;=B$10,"Y","N"))</f>
        <v/>
      </c>
      <c r="DM108" s="115" t="str">
        <f aca="false">IF(DK108="","",IF(DK108&lt;50%,1,IF(AND(DK108&gt;=50%,DK108&lt;B$10),2,IF(DK108&gt;=B$10,3))))</f>
        <v/>
      </c>
      <c r="DN108" s="114" t="str">
        <f aca="false">IF(B108&lt;&gt;"",IFERROR(IF((SUMIF(D$14:CS$14,"CLO7",D108:CS108)/'Grade computation'!I$10)=0,0,(SUMIF(D$14:CS$14,"CLO7",D108:CS108)/'Grade computation'!I$10)),""),"")</f>
        <v/>
      </c>
      <c r="DO108" s="115" t="str">
        <f aca="false">IF(DN108="","",IF(DN108&gt;=B$10,"Y","N"))</f>
        <v/>
      </c>
      <c r="DP108" s="115" t="str">
        <f aca="false">IF(DN108="","",IF(DN108&lt;50%,1,IF(AND(DN108&gt;=50%,DN108&lt;B$10),2,IF(DN108&gt;=B$10,3))))</f>
        <v/>
      </c>
      <c r="DQ108" s="114" t="str">
        <f aca="false">IF(B108&lt;&gt;"",IFERROR(IF((SUMIF(D$14:CS$14,"CLO8",D108:CS108)/'Grade computation'!I$11)=0,0,(SUMIF(D$14:CS$14,"CLO8",D108:CS108)/'Grade computation'!I$11)),""),"")</f>
        <v/>
      </c>
      <c r="DR108" s="115" t="str">
        <f aca="false">IF(DQ108="","",IF(DQ108&gt;=B$10,"Y","N"))</f>
        <v/>
      </c>
      <c r="DS108" s="115" t="str">
        <f aca="false">IF(DQ108="","",IF(DQ108&lt;50%,1,IF(AND(DQ108&gt;=50%,DQ108&lt;B$10),2,IF(DQ108&gt;=B$10,3))))</f>
        <v/>
      </c>
      <c r="DT108" s="114" t="str">
        <f aca="false">IF(B108&lt;&gt;"",IFERROR(IF((SUMIF(D$14:CS$14,"CLO9",D108:CS108)/'Grade computation'!I$12)=0,0,(SUMIF(D$14:CS$14,"CLO9",D108:CS108)/'Grade computation'!I$12)),""),"")</f>
        <v/>
      </c>
      <c r="DU108" s="115" t="str">
        <f aca="false">IF(DT108="","",IF(DT108&gt;=B$10,"Y","N"))</f>
        <v/>
      </c>
      <c r="DV108" s="115" t="str">
        <f aca="false">IF(DT108="","",IF(DT108&lt;50%,1,IF(AND(DT108&gt;=50%,DT108&lt;B$10),2,IF(DT108&gt;=B$10,3))))</f>
        <v/>
      </c>
      <c r="DW108" s="114" t="str">
        <f aca="false">IF(B108&lt;&gt;"",IFERROR(IF((SUMIF(D$14:CS$14,"CLO10",D108:CS108)/'Grade computation'!I$13)=0,0,(SUMIF(D$14:CS$14,"CLO10",D108:CS108)/'Grade computation'!I$13)),""),"")</f>
        <v/>
      </c>
      <c r="DX108" s="115" t="str">
        <f aca="false">IF(DW108="","",IF(DW108&gt;=B$10,"Y","N"))</f>
        <v/>
      </c>
      <c r="DY108" s="115" t="str">
        <f aca="false">IF(DW108="","",IF(DW108&lt;50%,1,IF(AND(DW108&gt;=50%,DW108&lt;B$10),2,IF(DW108&gt;=B$10,3))))</f>
        <v/>
      </c>
      <c r="DZ108" s="13"/>
      <c r="EA108" s="13"/>
    </row>
    <row r="109" customFormat="false" ht="15.75" hidden="false" customHeight="true" outlineLevel="0" collapsed="false">
      <c r="A109" s="118"/>
      <c r="B109" s="119"/>
      <c r="C109" s="117"/>
      <c r="D109" s="117"/>
      <c r="E109" s="117"/>
      <c r="F109" s="117"/>
      <c r="G109" s="117"/>
      <c r="H109" s="117"/>
      <c r="I109" s="117"/>
      <c r="J109" s="117"/>
      <c r="K109" s="117"/>
      <c r="L109" s="117"/>
      <c r="M109" s="117"/>
      <c r="N109" s="117"/>
      <c r="O109" s="117"/>
      <c r="P109" s="117"/>
      <c r="Q109" s="117"/>
      <c r="R109" s="117"/>
      <c r="S109" s="117"/>
      <c r="T109" s="117"/>
      <c r="U109" s="117"/>
      <c r="V109" s="117"/>
      <c r="W109" s="117"/>
      <c r="X109" s="117"/>
      <c r="Y109" s="117"/>
      <c r="Z109" s="117"/>
      <c r="AA109" s="117"/>
      <c r="AB109" s="117"/>
      <c r="AC109" s="117"/>
      <c r="AD109" s="117"/>
      <c r="AE109" s="117"/>
      <c r="AF109" s="117"/>
      <c r="AG109" s="117"/>
      <c r="AH109" s="111" t="str">
        <f aca="false">IF(B109&lt;&gt;"",SUMIF(D$12:AG$12,"TLA",D109:AG109),"")</f>
        <v/>
      </c>
      <c r="AI109" s="112" t="str">
        <f aca="false">IF(B109&lt;&gt;"",SUMIF(D$12:AG$12,"AT",D109:AG109),"")</f>
        <v/>
      </c>
      <c r="AJ109" s="117"/>
      <c r="AK109" s="117"/>
      <c r="AL109" s="117"/>
      <c r="AM109" s="117"/>
      <c r="AN109" s="117"/>
      <c r="AO109" s="117"/>
      <c r="AP109" s="117"/>
      <c r="AQ109" s="117"/>
      <c r="AR109" s="117"/>
      <c r="AS109" s="117"/>
      <c r="AT109" s="117"/>
      <c r="AU109" s="117"/>
      <c r="AV109" s="117"/>
      <c r="AW109" s="117"/>
      <c r="AX109" s="117"/>
      <c r="AY109" s="117"/>
      <c r="AZ109" s="117"/>
      <c r="BA109" s="117"/>
      <c r="BB109" s="117"/>
      <c r="BC109" s="117"/>
      <c r="BD109" s="117"/>
      <c r="BE109" s="117"/>
      <c r="BF109" s="117"/>
      <c r="BG109" s="117"/>
      <c r="BH109" s="117"/>
      <c r="BI109" s="117"/>
      <c r="BJ109" s="117"/>
      <c r="BK109" s="117"/>
      <c r="BL109" s="117"/>
      <c r="BM109" s="117"/>
      <c r="BN109" s="111" t="str">
        <f aca="false">IF(B109&lt;&gt;"", SUMIF(AJ$12:BM$12,"TLA",AJ109:BM109), "")</f>
        <v/>
      </c>
      <c r="BO109" s="112" t="str">
        <f aca="false">IF(B109&lt;&gt;"", SUMIF(AJ$12:BM$12,"AT",AJ109:BM109), "")</f>
        <v/>
      </c>
      <c r="BP109" s="113"/>
      <c r="BQ109" s="113"/>
      <c r="BR109" s="113"/>
      <c r="BS109" s="113"/>
      <c r="BT109" s="113"/>
      <c r="BU109" s="113"/>
      <c r="BV109" s="113"/>
      <c r="BW109" s="113"/>
      <c r="BX109" s="113"/>
      <c r="BY109" s="113"/>
      <c r="BZ109" s="113"/>
      <c r="CA109" s="117"/>
      <c r="CB109" s="117"/>
      <c r="CC109" s="117"/>
      <c r="CD109" s="117"/>
      <c r="CE109" s="117"/>
      <c r="CF109" s="117"/>
      <c r="CG109" s="117"/>
      <c r="CH109" s="117"/>
      <c r="CI109" s="117"/>
      <c r="CJ109" s="117"/>
      <c r="CK109" s="117"/>
      <c r="CL109" s="117"/>
      <c r="CM109" s="117"/>
      <c r="CN109" s="117"/>
      <c r="CO109" s="117"/>
      <c r="CP109" s="117"/>
      <c r="CQ109" s="117"/>
      <c r="CR109" s="117"/>
      <c r="CS109" s="117"/>
      <c r="CT109" s="111" t="str">
        <f aca="false">IF(B109&lt;&gt;"",SUMIF(BP$12:CS$12,"TLA",BP109:CS109), "")</f>
        <v/>
      </c>
      <c r="CU109" s="112" t="str">
        <f aca="false">IF(B109&lt;&gt;"",SUMIF(BP$12:CS$12,"AT",BP109:CS109), "")</f>
        <v/>
      </c>
      <c r="CV109" s="114" t="str">
        <f aca="false">IF(B109&lt;&gt;"",IFERROR(SUMIF(D$14:CS$14, "CLO1", D109:CS109)/'Grade computation'!I$4,""),"")</f>
        <v/>
      </c>
      <c r="CW109" s="115" t="str">
        <f aca="false">IF(CV109="","",IF(CV109&gt;=B$10,"Y","N"))</f>
        <v/>
      </c>
      <c r="CX109" s="115" t="str">
        <f aca="false">IF(CV109="","",IF(CV109&lt;50%,1,IF(AND(CV109&gt;=50%,CV109&lt;B$10),2,IF(CV109&gt;=B$10,3))))</f>
        <v/>
      </c>
      <c r="CY109" s="114" t="str">
        <f aca="false">IF(B109&lt;&gt;"",IFERROR(IF((SUMIF(D$14:CS$14,"CLO2",D109:CS109)/'Grade computation'!I$5)=0,0,(SUMIF(D$14:CS$14,"CLO2",D109:CS109)/'Grade computation'!I$5)),""),"")</f>
        <v/>
      </c>
      <c r="CZ109" s="115" t="str">
        <f aca="false">IF(CY109="","",IF(CY109&gt;=B$10,"Y","N"))</f>
        <v/>
      </c>
      <c r="DA109" s="115" t="str">
        <f aca="false">IF(CY109="","",IF(CY109&lt;50%,1,IF(AND(CY109&gt;=50%,CY109&lt;B$10),2,IF(CY109&gt;=B$10,3))))</f>
        <v/>
      </c>
      <c r="DB109" s="114" t="str">
        <f aca="false">IF(B109&lt;&gt;"",IFERROR(IF((SUMIF(D$14:CS$14,"CLO3",D109:CS109)/'Grade computation'!I$6)=0,0,(SUMIF(D$14:CS$14,"CLO3",D109:CS109)/'Grade computation'!I$6)),""),"")</f>
        <v/>
      </c>
      <c r="DC109" s="115" t="str">
        <f aca="false">IF(DB109="","",IF(DB109&gt;=B$10,"Y","N"))</f>
        <v/>
      </c>
      <c r="DD109" s="115" t="str">
        <f aca="false">IF(DB109="","",IF(DB109&lt;50%,1,IF(AND(DB109&gt;=50%,DB109&lt;B$10),2,IF(DB109&gt;=B$10,3))))</f>
        <v/>
      </c>
      <c r="DE109" s="114" t="str">
        <f aca="false">IF(B109&lt;&gt;"",IFERROR(SUMIF(D$14:CS$14,"CLO4",D109:CS109)/'Grade computation'!I$7,""),"")</f>
        <v/>
      </c>
      <c r="DF109" s="115" t="str">
        <f aca="false">IF(DE109="","",IF(DE109&gt;=B$10,"Y","N"))</f>
        <v/>
      </c>
      <c r="DG109" s="115" t="str">
        <f aca="false">IF(DE109="","",IF(DE109&lt;50%,1,IF(AND(DE109&gt;=50%,DE109&lt;B$10),2,IF(DE109&gt;=B$10,3))))</f>
        <v/>
      </c>
      <c r="DH109" s="114" t="str">
        <f aca="false">IF(B109&lt;&gt;"",IFERROR(IF((SUMIF(D$14:CS$14,"CLO5",D109:CS109)/'Grade computation'!I$8)=0,0,(SUMIF(D$14:CS$14,"CLO5",D109:CS109)/'Grade computation'!I$8)),""),"")</f>
        <v/>
      </c>
      <c r="DI109" s="115" t="str">
        <f aca="false">IF(DH109="","",IF(DH109&gt;=B$10,"Y","N"))</f>
        <v/>
      </c>
      <c r="DJ109" s="115" t="str">
        <f aca="false">IF(DH109="","",IF(DH109&lt;50%,1,IF(AND(DH109&gt;=50%,DH109&lt;B$10),2,IF(DH109&gt;=B$10,3))))</f>
        <v/>
      </c>
      <c r="DK109" s="114" t="str">
        <f aca="false">IF(B109&lt;&gt;"",IFERROR(IF((SUMIF(D$14:CS$14,"CLO6",D109:CS109)/'Grade computation'!I$9)=0,0,(SUMIF(D$14:CS$14,"CLO6",D109:CS109)/'Grade computation'!I$9)),""),"")</f>
        <v/>
      </c>
      <c r="DL109" s="115" t="str">
        <f aca="false">IF(DK109="","",IF(DK109&gt;=B$10,"Y","N"))</f>
        <v/>
      </c>
      <c r="DM109" s="115" t="str">
        <f aca="false">IF(DK109="","",IF(DK109&lt;50%,1,IF(AND(DK109&gt;=50%,DK109&lt;B$10),2,IF(DK109&gt;=B$10,3))))</f>
        <v/>
      </c>
      <c r="DN109" s="114" t="str">
        <f aca="false">IF(B109&lt;&gt;"",IFERROR(IF((SUMIF(D$14:CS$14,"CLO7",D109:CS109)/'Grade computation'!I$10)=0,0,(SUMIF(D$14:CS$14,"CLO7",D109:CS109)/'Grade computation'!I$10)),""),"")</f>
        <v/>
      </c>
      <c r="DO109" s="115" t="str">
        <f aca="false">IF(DN109="","",IF(DN109&gt;=B$10,"Y","N"))</f>
        <v/>
      </c>
      <c r="DP109" s="115" t="str">
        <f aca="false">IF(DN109="","",IF(DN109&lt;50%,1,IF(AND(DN109&gt;=50%,DN109&lt;B$10),2,IF(DN109&gt;=B$10,3))))</f>
        <v/>
      </c>
      <c r="DQ109" s="114" t="str">
        <f aca="false">IF(B109&lt;&gt;"",IFERROR(IF((SUMIF(D$14:CS$14,"CLO8",D109:CS109)/'Grade computation'!I$11)=0,0,(SUMIF(D$14:CS$14,"CLO8",D109:CS109)/'Grade computation'!I$11)),""),"")</f>
        <v/>
      </c>
      <c r="DR109" s="115" t="str">
        <f aca="false">IF(DQ109="","",IF(DQ109&gt;=B$10,"Y","N"))</f>
        <v/>
      </c>
      <c r="DS109" s="115" t="str">
        <f aca="false">IF(DQ109="","",IF(DQ109&lt;50%,1,IF(AND(DQ109&gt;=50%,DQ109&lt;B$10),2,IF(DQ109&gt;=B$10,3))))</f>
        <v/>
      </c>
      <c r="DT109" s="114" t="str">
        <f aca="false">IF(B109&lt;&gt;"",IFERROR(IF((SUMIF(D$14:CS$14,"CLO9",D109:CS109)/'Grade computation'!I$12)=0,0,(SUMIF(D$14:CS$14,"CLO9",D109:CS109)/'Grade computation'!I$12)),""),"")</f>
        <v/>
      </c>
      <c r="DU109" s="115" t="str">
        <f aca="false">IF(DT109="","",IF(DT109&gt;=B$10,"Y","N"))</f>
        <v/>
      </c>
      <c r="DV109" s="115" t="str">
        <f aca="false">IF(DT109="","",IF(DT109&lt;50%,1,IF(AND(DT109&gt;=50%,DT109&lt;B$10),2,IF(DT109&gt;=B$10,3))))</f>
        <v/>
      </c>
      <c r="DW109" s="114" t="str">
        <f aca="false">IF(B109&lt;&gt;"",IFERROR(IF((SUMIF(D$14:CS$14,"CLO10",D109:CS109)/'Grade computation'!I$13)=0,0,(SUMIF(D$14:CS$14,"CLO10",D109:CS109)/'Grade computation'!I$13)),""),"")</f>
        <v/>
      </c>
      <c r="DX109" s="115" t="str">
        <f aca="false">IF(DW109="","",IF(DW109&gt;=B$10,"Y","N"))</f>
        <v/>
      </c>
      <c r="DY109" s="115" t="str">
        <f aca="false">IF(DW109="","",IF(DW109&lt;50%,1,IF(AND(DW109&gt;=50%,DW109&lt;B$10),2,IF(DW109&gt;=B$10,3))))</f>
        <v/>
      </c>
      <c r="DZ109" s="13"/>
      <c r="EA109" s="13"/>
    </row>
    <row r="110" customFormat="false" ht="15.75" hidden="false" customHeight="true" outlineLevel="0" collapsed="false">
      <c r="A110" s="118"/>
      <c r="B110" s="119"/>
      <c r="C110" s="117"/>
      <c r="D110" s="117"/>
      <c r="E110" s="117"/>
      <c r="F110" s="117"/>
      <c r="G110" s="117"/>
      <c r="H110" s="117"/>
      <c r="I110" s="117"/>
      <c r="J110" s="117"/>
      <c r="K110" s="117"/>
      <c r="L110" s="117"/>
      <c r="M110" s="117"/>
      <c r="N110" s="117"/>
      <c r="O110" s="117"/>
      <c r="P110" s="117"/>
      <c r="Q110" s="117"/>
      <c r="R110" s="117"/>
      <c r="S110" s="117"/>
      <c r="T110" s="117"/>
      <c r="U110" s="117"/>
      <c r="V110" s="117"/>
      <c r="W110" s="117"/>
      <c r="X110" s="117"/>
      <c r="Y110" s="117"/>
      <c r="Z110" s="117"/>
      <c r="AA110" s="117"/>
      <c r="AB110" s="117"/>
      <c r="AC110" s="117"/>
      <c r="AD110" s="117"/>
      <c r="AE110" s="117"/>
      <c r="AF110" s="117"/>
      <c r="AG110" s="117"/>
      <c r="AH110" s="111" t="str">
        <f aca="false">IF(B110&lt;&gt;"",SUMIF(D$12:AG$12,"TLA",D110:AG110),"")</f>
        <v/>
      </c>
      <c r="AI110" s="112" t="str">
        <f aca="false">IF(B110&lt;&gt;"",SUMIF(D$12:AG$12,"AT",D110:AG110),"")</f>
        <v/>
      </c>
      <c r="AJ110" s="117"/>
      <c r="AK110" s="117"/>
      <c r="AL110" s="117"/>
      <c r="AM110" s="117"/>
      <c r="AN110" s="117"/>
      <c r="AO110" s="117"/>
      <c r="AP110" s="117"/>
      <c r="AQ110" s="117"/>
      <c r="AR110" s="117"/>
      <c r="AS110" s="117"/>
      <c r="AT110" s="117"/>
      <c r="AU110" s="117"/>
      <c r="AV110" s="117"/>
      <c r="AW110" s="117"/>
      <c r="AX110" s="117"/>
      <c r="AY110" s="117"/>
      <c r="AZ110" s="117"/>
      <c r="BA110" s="117"/>
      <c r="BB110" s="117"/>
      <c r="BC110" s="117"/>
      <c r="BD110" s="117"/>
      <c r="BE110" s="117"/>
      <c r="BF110" s="117"/>
      <c r="BG110" s="117"/>
      <c r="BH110" s="117"/>
      <c r="BI110" s="117"/>
      <c r="BJ110" s="117"/>
      <c r="BK110" s="117"/>
      <c r="BL110" s="117"/>
      <c r="BM110" s="117"/>
      <c r="BN110" s="111" t="str">
        <f aca="false">IF(B110&lt;&gt;"", SUMIF(AJ$12:BM$12,"TLA",AJ110:BM110), "")</f>
        <v/>
      </c>
      <c r="BO110" s="112" t="str">
        <f aca="false">IF(B110&lt;&gt;"", SUMIF(AJ$12:BM$12,"AT",AJ110:BM110), "")</f>
        <v/>
      </c>
      <c r="BP110" s="113"/>
      <c r="BQ110" s="113"/>
      <c r="BR110" s="113"/>
      <c r="BS110" s="113"/>
      <c r="BT110" s="113"/>
      <c r="BU110" s="113"/>
      <c r="BV110" s="113"/>
      <c r="BW110" s="113"/>
      <c r="BX110" s="113"/>
      <c r="BY110" s="113"/>
      <c r="BZ110" s="113"/>
      <c r="CA110" s="117"/>
      <c r="CB110" s="117"/>
      <c r="CC110" s="117"/>
      <c r="CD110" s="117"/>
      <c r="CE110" s="117"/>
      <c r="CF110" s="117"/>
      <c r="CG110" s="117"/>
      <c r="CH110" s="117"/>
      <c r="CI110" s="117"/>
      <c r="CJ110" s="117"/>
      <c r="CK110" s="117"/>
      <c r="CL110" s="117"/>
      <c r="CM110" s="117"/>
      <c r="CN110" s="117"/>
      <c r="CO110" s="117"/>
      <c r="CP110" s="117"/>
      <c r="CQ110" s="117"/>
      <c r="CR110" s="117"/>
      <c r="CS110" s="117"/>
      <c r="CT110" s="111" t="str">
        <f aca="false">IF(B110&lt;&gt;"",SUMIF(BP$12:CS$12,"TLA",BP110:CS110), "")</f>
        <v/>
      </c>
      <c r="CU110" s="112" t="str">
        <f aca="false">IF(B110&lt;&gt;"",SUMIF(BP$12:CS$12,"AT",BP110:CS110), "")</f>
        <v/>
      </c>
      <c r="CV110" s="114" t="str">
        <f aca="false">IF(B110&lt;&gt;"",IFERROR(SUMIF(D$14:CS$14, "CLO1", D110:CS110)/'Grade computation'!I$4,""),"")</f>
        <v/>
      </c>
      <c r="CW110" s="115" t="str">
        <f aca="false">IF(CV110="","",IF(CV110&gt;=B$10,"Y","N"))</f>
        <v/>
      </c>
      <c r="CX110" s="115" t="str">
        <f aca="false">IF(CV110="","",IF(CV110&lt;50%,1,IF(AND(CV110&gt;=50%,CV110&lt;B$10),2,IF(CV110&gt;=B$10,3))))</f>
        <v/>
      </c>
      <c r="CY110" s="114" t="str">
        <f aca="false">IF(B110&lt;&gt;"",IFERROR(IF((SUMIF(D$14:CS$14,"CLO2",D110:CS110)/'Grade computation'!I$5)=0,0,(SUMIF(D$14:CS$14,"CLO2",D110:CS110)/'Grade computation'!I$5)),""),"")</f>
        <v/>
      </c>
      <c r="CZ110" s="115" t="str">
        <f aca="false">IF(CY110="","",IF(CY110&gt;=B$10,"Y","N"))</f>
        <v/>
      </c>
      <c r="DA110" s="115" t="str">
        <f aca="false">IF(CY110="","",IF(CY110&lt;50%,1,IF(AND(CY110&gt;=50%,CY110&lt;B$10),2,IF(CY110&gt;=B$10,3))))</f>
        <v/>
      </c>
      <c r="DB110" s="114" t="str">
        <f aca="false">IF(B110&lt;&gt;"",IFERROR(IF((SUMIF(D$14:CS$14,"CLO3",D110:CS110)/'Grade computation'!I$6)=0,0,(SUMIF(D$14:CS$14,"CLO3",D110:CS110)/'Grade computation'!I$6)),""),"")</f>
        <v/>
      </c>
      <c r="DC110" s="115" t="str">
        <f aca="false">IF(DB110="","",IF(DB110&gt;=B$10,"Y","N"))</f>
        <v/>
      </c>
      <c r="DD110" s="115" t="str">
        <f aca="false">IF(DB110="","",IF(DB110&lt;50%,1,IF(AND(DB110&gt;=50%,DB110&lt;B$10),2,IF(DB110&gt;=B$10,3))))</f>
        <v/>
      </c>
      <c r="DE110" s="114" t="str">
        <f aca="false">IF(B110&lt;&gt;"",IFERROR(SUMIF(D$14:CS$14,"CLO4",D110:CS110)/'Grade computation'!I$7,""),"")</f>
        <v/>
      </c>
      <c r="DF110" s="115" t="str">
        <f aca="false">IF(DE110="","",IF(DE110&gt;=B$10,"Y","N"))</f>
        <v/>
      </c>
      <c r="DG110" s="115" t="str">
        <f aca="false">IF(DE110="","",IF(DE110&lt;50%,1,IF(AND(DE110&gt;=50%,DE110&lt;B$10),2,IF(DE110&gt;=B$10,3))))</f>
        <v/>
      </c>
      <c r="DH110" s="114" t="str">
        <f aca="false">IF(B110&lt;&gt;"",IFERROR(IF((SUMIF(D$14:CS$14,"CLO5",D110:CS110)/'Grade computation'!I$8)=0,0,(SUMIF(D$14:CS$14,"CLO5",D110:CS110)/'Grade computation'!I$8)),""),"")</f>
        <v/>
      </c>
      <c r="DI110" s="115" t="str">
        <f aca="false">IF(DH110="","",IF(DH110&gt;=B$10,"Y","N"))</f>
        <v/>
      </c>
      <c r="DJ110" s="115" t="str">
        <f aca="false">IF(DH110="","",IF(DH110&lt;50%,1,IF(AND(DH110&gt;=50%,DH110&lt;B$10),2,IF(DH110&gt;=B$10,3))))</f>
        <v/>
      </c>
      <c r="DK110" s="114" t="str">
        <f aca="false">IF(B110&lt;&gt;"",IFERROR(IF((SUMIF(D$14:CS$14,"CLO6",D110:CS110)/'Grade computation'!I$9)=0,0,(SUMIF(D$14:CS$14,"CLO6",D110:CS110)/'Grade computation'!I$9)),""),"")</f>
        <v/>
      </c>
      <c r="DL110" s="115" t="str">
        <f aca="false">IF(DK110="","",IF(DK110&gt;=B$10,"Y","N"))</f>
        <v/>
      </c>
      <c r="DM110" s="115" t="str">
        <f aca="false">IF(DK110="","",IF(DK110&lt;50%,1,IF(AND(DK110&gt;=50%,DK110&lt;B$10),2,IF(DK110&gt;=B$10,3))))</f>
        <v/>
      </c>
      <c r="DN110" s="114" t="str">
        <f aca="false">IF(B110&lt;&gt;"",IFERROR(IF((SUMIF(D$14:CS$14,"CLO7",D110:CS110)/'Grade computation'!I$10)=0,0,(SUMIF(D$14:CS$14,"CLO7",D110:CS110)/'Grade computation'!I$10)),""),"")</f>
        <v/>
      </c>
      <c r="DO110" s="115" t="str">
        <f aca="false">IF(DN110="","",IF(DN110&gt;=B$10,"Y","N"))</f>
        <v/>
      </c>
      <c r="DP110" s="115" t="str">
        <f aca="false">IF(DN110="","",IF(DN110&lt;50%,1,IF(AND(DN110&gt;=50%,DN110&lt;B$10),2,IF(DN110&gt;=B$10,3))))</f>
        <v/>
      </c>
      <c r="DQ110" s="114" t="str">
        <f aca="false">IF(B110&lt;&gt;"",IFERROR(IF((SUMIF(D$14:CS$14,"CLO8",D110:CS110)/'Grade computation'!I$11)=0,0,(SUMIF(D$14:CS$14,"CLO8",D110:CS110)/'Grade computation'!I$11)),""),"")</f>
        <v/>
      </c>
      <c r="DR110" s="115" t="str">
        <f aca="false">IF(DQ110="","",IF(DQ110&gt;=B$10,"Y","N"))</f>
        <v/>
      </c>
      <c r="DS110" s="115" t="str">
        <f aca="false">IF(DQ110="","",IF(DQ110&lt;50%,1,IF(AND(DQ110&gt;=50%,DQ110&lt;B$10),2,IF(DQ110&gt;=B$10,3))))</f>
        <v/>
      </c>
      <c r="DT110" s="114" t="str">
        <f aca="false">IF(B110&lt;&gt;"",IFERROR(IF((SUMIF(D$14:CS$14,"CLO9",D110:CS110)/'Grade computation'!I$12)=0,0,(SUMIF(D$14:CS$14,"CLO9",D110:CS110)/'Grade computation'!I$12)),""),"")</f>
        <v/>
      </c>
      <c r="DU110" s="115" t="str">
        <f aca="false">IF(DT110="","",IF(DT110&gt;=B$10,"Y","N"))</f>
        <v/>
      </c>
      <c r="DV110" s="115" t="str">
        <f aca="false">IF(DT110="","",IF(DT110&lt;50%,1,IF(AND(DT110&gt;=50%,DT110&lt;B$10),2,IF(DT110&gt;=B$10,3))))</f>
        <v/>
      </c>
      <c r="DW110" s="114" t="str">
        <f aca="false">IF(B110&lt;&gt;"",IFERROR(IF((SUMIF(D$14:CS$14,"CLO10",D110:CS110)/'Grade computation'!I$13)=0,0,(SUMIF(D$14:CS$14,"CLO10",D110:CS110)/'Grade computation'!I$13)),""),"")</f>
        <v/>
      </c>
      <c r="DX110" s="115" t="str">
        <f aca="false">IF(DW110="","",IF(DW110&gt;=B$10,"Y","N"))</f>
        <v/>
      </c>
      <c r="DY110" s="115" t="str">
        <f aca="false">IF(DW110="","",IF(DW110&lt;50%,1,IF(AND(DW110&gt;=50%,DW110&lt;B$10),2,IF(DW110&gt;=B$10,3))))</f>
        <v/>
      </c>
      <c r="DZ110" s="13"/>
      <c r="EA110" s="13"/>
    </row>
    <row r="111" customFormat="false" ht="15.75" hidden="false" customHeight="true" outlineLevel="0" collapsed="false">
      <c r="A111" s="118"/>
      <c r="B111" s="119"/>
      <c r="C111" s="117"/>
      <c r="D111" s="117"/>
      <c r="E111" s="117"/>
      <c r="F111" s="117"/>
      <c r="G111" s="117"/>
      <c r="H111" s="117"/>
      <c r="I111" s="117"/>
      <c r="J111" s="117"/>
      <c r="K111" s="117"/>
      <c r="L111" s="117"/>
      <c r="M111" s="117"/>
      <c r="N111" s="117"/>
      <c r="O111" s="117"/>
      <c r="P111" s="117"/>
      <c r="Q111" s="117"/>
      <c r="R111" s="117"/>
      <c r="S111" s="117"/>
      <c r="T111" s="117"/>
      <c r="U111" s="117"/>
      <c r="V111" s="117"/>
      <c r="W111" s="117"/>
      <c r="X111" s="117"/>
      <c r="Y111" s="117"/>
      <c r="Z111" s="117"/>
      <c r="AA111" s="117"/>
      <c r="AB111" s="117"/>
      <c r="AC111" s="117"/>
      <c r="AD111" s="117"/>
      <c r="AE111" s="117"/>
      <c r="AF111" s="117"/>
      <c r="AG111" s="117"/>
      <c r="AH111" s="111" t="str">
        <f aca="false">IF(B111&lt;&gt;"",SUMIF(D$12:AG$12,"TLA",D111:AG111),"")</f>
        <v/>
      </c>
      <c r="AI111" s="112" t="str">
        <f aca="false">IF(B111&lt;&gt;"",SUMIF(D$12:AG$12,"AT",D111:AG111),"")</f>
        <v/>
      </c>
      <c r="AJ111" s="117"/>
      <c r="AK111" s="117"/>
      <c r="AL111" s="117"/>
      <c r="AM111" s="117"/>
      <c r="AN111" s="117"/>
      <c r="AO111" s="117"/>
      <c r="AP111" s="117"/>
      <c r="AQ111" s="117"/>
      <c r="AR111" s="117"/>
      <c r="AS111" s="117"/>
      <c r="AT111" s="117"/>
      <c r="AU111" s="117"/>
      <c r="AV111" s="117"/>
      <c r="AW111" s="117"/>
      <c r="AX111" s="117"/>
      <c r="AY111" s="117"/>
      <c r="AZ111" s="117"/>
      <c r="BA111" s="117"/>
      <c r="BB111" s="117"/>
      <c r="BC111" s="117"/>
      <c r="BD111" s="117"/>
      <c r="BE111" s="117"/>
      <c r="BF111" s="117"/>
      <c r="BG111" s="117"/>
      <c r="BH111" s="117"/>
      <c r="BI111" s="117"/>
      <c r="BJ111" s="117"/>
      <c r="BK111" s="117"/>
      <c r="BL111" s="117"/>
      <c r="BM111" s="117"/>
      <c r="BN111" s="111" t="str">
        <f aca="false">IF(B111&lt;&gt;"", SUMIF(AJ$12:BM$12,"TLA",AJ111:BM111), "")</f>
        <v/>
      </c>
      <c r="BO111" s="112" t="str">
        <f aca="false">IF(B111&lt;&gt;"", SUMIF(AJ$12:BM$12,"AT",AJ111:BM111), "")</f>
        <v/>
      </c>
      <c r="BP111" s="113"/>
      <c r="BQ111" s="113"/>
      <c r="BR111" s="113"/>
      <c r="BS111" s="113"/>
      <c r="BT111" s="113"/>
      <c r="BU111" s="113"/>
      <c r="BV111" s="113"/>
      <c r="BW111" s="113"/>
      <c r="BX111" s="113"/>
      <c r="BY111" s="113"/>
      <c r="BZ111" s="113"/>
      <c r="CA111" s="117"/>
      <c r="CB111" s="117"/>
      <c r="CC111" s="117"/>
      <c r="CD111" s="117"/>
      <c r="CE111" s="117"/>
      <c r="CF111" s="117"/>
      <c r="CG111" s="117"/>
      <c r="CH111" s="117"/>
      <c r="CI111" s="117"/>
      <c r="CJ111" s="117"/>
      <c r="CK111" s="117"/>
      <c r="CL111" s="117"/>
      <c r="CM111" s="117"/>
      <c r="CN111" s="117"/>
      <c r="CO111" s="117"/>
      <c r="CP111" s="117"/>
      <c r="CQ111" s="117"/>
      <c r="CR111" s="117"/>
      <c r="CS111" s="117"/>
      <c r="CT111" s="111" t="str">
        <f aca="false">IF(B111&lt;&gt;"",SUMIF(BP$12:CS$12,"TLA",BP111:CS111), "")</f>
        <v/>
      </c>
      <c r="CU111" s="112" t="str">
        <f aca="false">IF(B111&lt;&gt;"",SUMIF(BP$12:CS$12,"AT",BP111:CS111), "")</f>
        <v/>
      </c>
      <c r="CV111" s="114" t="str">
        <f aca="false">IF(B111&lt;&gt;"",IFERROR(SUMIF(D$14:CS$14, "CLO1", D111:CS111)/'Grade computation'!I$4,""),"")</f>
        <v/>
      </c>
      <c r="CW111" s="115" t="str">
        <f aca="false">IF(CV111="","",IF(CV111&gt;=B$10,"Y","N"))</f>
        <v/>
      </c>
      <c r="CX111" s="115" t="str">
        <f aca="false">IF(CV111="","",IF(CV111&lt;50%,1,IF(AND(CV111&gt;=50%,CV111&lt;B$10),2,IF(CV111&gt;=B$10,3))))</f>
        <v/>
      </c>
      <c r="CY111" s="114" t="str">
        <f aca="false">IF(B111&lt;&gt;"",IFERROR(IF((SUMIF(D$14:CS$14,"CLO2",D111:CS111)/'Grade computation'!I$5)=0,0,(SUMIF(D$14:CS$14,"CLO2",D111:CS111)/'Grade computation'!I$5)),""),"")</f>
        <v/>
      </c>
      <c r="CZ111" s="115" t="str">
        <f aca="false">IF(CY111="","",IF(CY111&gt;=B$10,"Y","N"))</f>
        <v/>
      </c>
      <c r="DA111" s="115" t="str">
        <f aca="false">IF(CY111="","",IF(CY111&lt;50%,1,IF(AND(CY111&gt;=50%,CY111&lt;B$10),2,IF(CY111&gt;=B$10,3))))</f>
        <v/>
      </c>
      <c r="DB111" s="114" t="str">
        <f aca="false">IF(B111&lt;&gt;"",IFERROR(IF((SUMIF(D$14:CS$14,"CLO3",D111:CS111)/'Grade computation'!I$6)=0,0,(SUMIF(D$14:CS$14,"CLO3",D111:CS111)/'Grade computation'!I$6)),""),"")</f>
        <v/>
      </c>
      <c r="DC111" s="115" t="str">
        <f aca="false">IF(DB111="","",IF(DB111&gt;=B$10,"Y","N"))</f>
        <v/>
      </c>
      <c r="DD111" s="115" t="str">
        <f aca="false">IF(DB111="","",IF(DB111&lt;50%,1,IF(AND(DB111&gt;=50%,DB111&lt;B$10),2,IF(DB111&gt;=B$10,3))))</f>
        <v/>
      </c>
      <c r="DE111" s="114" t="str">
        <f aca="false">IF(B111&lt;&gt;"",IFERROR(SUMIF(D$14:CS$14,"CLO4",D111:CS111)/'Grade computation'!I$7,""),"")</f>
        <v/>
      </c>
      <c r="DF111" s="115" t="str">
        <f aca="false">IF(DE111="","",IF(DE111&gt;=B$10,"Y","N"))</f>
        <v/>
      </c>
      <c r="DG111" s="115" t="str">
        <f aca="false">IF(DE111="","",IF(DE111&lt;50%,1,IF(AND(DE111&gt;=50%,DE111&lt;B$10),2,IF(DE111&gt;=B$10,3))))</f>
        <v/>
      </c>
      <c r="DH111" s="114" t="str">
        <f aca="false">IF(B111&lt;&gt;"",IFERROR(IF((SUMIF(D$14:CS$14,"CLO5",D111:CS111)/'Grade computation'!I$8)=0,0,(SUMIF(D$14:CS$14,"CLO5",D111:CS111)/'Grade computation'!I$8)),""),"")</f>
        <v/>
      </c>
      <c r="DI111" s="115" t="str">
        <f aca="false">IF(DH111="","",IF(DH111&gt;=B$10,"Y","N"))</f>
        <v/>
      </c>
      <c r="DJ111" s="115" t="str">
        <f aca="false">IF(DH111="","",IF(DH111&lt;50%,1,IF(AND(DH111&gt;=50%,DH111&lt;B$10),2,IF(DH111&gt;=B$10,3))))</f>
        <v/>
      </c>
      <c r="DK111" s="114" t="str">
        <f aca="false">IF(B111&lt;&gt;"",IFERROR(IF((SUMIF(D$14:CS$14,"CLO6",D111:CS111)/'Grade computation'!I$9)=0,0,(SUMIF(D$14:CS$14,"CLO6",D111:CS111)/'Grade computation'!I$9)),""),"")</f>
        <v/>
      </c>
      <c r="DL111" s="115" t="str">
        <f aca="false">IF(DK111="","",IF(DK111&gt;=B$10,"Y","N"))</f>
        <v/>
      </c>
      <c r="DM111" s="115" t="str">
        <f aca="false">IF(DK111="","",IF(DK111&lt;50%,1,IF(AND(DK111&gt;=50%,DK111&lt;B$10),2,IF(DK111&gt;=B$10,3))))</f>
        <v/>
      </c>
      <c r="DN111" s="114" t="str">
        <f aca="false">IF(B111&lt;&gt;"",IFERROR(IF((SUMIF(D$14:CS$14,"CLO7",D111:CS111)/'Grade computation'!I$10)=0,0,(SUMIF(D$14:CS$14,"CLO7",D111:CS111)/'Grade computation'!I$10)),""),"")</f>
        <v/>
      </c>
      <c r="DO111" s="115" t="str">
        <f aca="false">IF(DN111="","",IF(DN111&gt;=B$10,"Y","N"))</f>
        <v/>
      </c>
      <c r="DP111" s="115" t="str">
        <f aca="false">IF(DN111="","",IF(DN111&lt;50%,1,IF(AND(DN111&gt;=50%,DN111&lt;B$10),2,IF(DN111&gt;=B$10,3))))</f>
        <v/>
      </c>
      <c r="DQ111" s="114" t="str">
        <f aca="false">IF(B111&lt;&gt;"",IFERROR(IF((SUMIF(D$14:CS$14,"CLO8",D111:CS111)/'Grade computation'!I$11)=0,0,(SUMIF(D$14:CS$14,"CLO8",D111:CS111)/'Grade computation'!I$11)),""),"")</f>
        <v/>
      </c>
      <c r="DR111" s="115" t="str">
        <f aca="false">IF(DQ111="","",IF(DQ111&gt;=B$10,"Y","N"))</f>
        <v/>
      </c>
      <c r="DS111" s="115" t="str">
        <f aca="false">IF(DQ111="","",IF(DQ111&lt;50%,1,IF(AND(DQ111&gt;=50%,DQ111&lt;B$10),2,IF(DQ111&gt;=B$10,3))))</f>
        <v/>
      </c>
      <c r="DT111" s="114" t="str">
        <f aca="false">IF(B111&lt;&gt;"",IFERROR(IF((SUMIF(D$14:CS$14,"CLO9",D111:CS111)/'Grade computation'!I$12)=0,0,(SUMIF(D$14:CS$14,"CLO9",D111:CS111)/'Grade computation'!I$12)),""),"")</f>
        <v/>
      </c>
      <c r="DU111" s="115" t="str">
        <f aca="false">IF(DT111="","",IF(DT111&gt;=B$10,"Y","N"))</f>
        <v/>
      </c>
      <c r="DV111" s="115" t="str">
        <f aca="false">IF(DT111="","",IF(DT111&lt;50%,1,IF(AND(DT111&gt;=50%,DT111&lt;B$10),2,IF(DT111&gt;=B$10,3))))</f>
        <v/>
      </c>
      <c r="DW111" s="114" t="str">
        <f aca="false">IF(B111&lt;&gt;"",IFERROR(IF((SUMIF(D$14:CS$14,"CLO10",D111:CS111)/'Grade computation'!I$13)=0,0,(SUMIF(D$14:CS$14,"CLO10",D111:CS111)/'Grade computation'!I$13)),""),"")</f>
        <v/>
      </c>
      <c r="DX111" s="115" t="str">
        <f aca="false">IF(DW111="","",IF(DW111&gt;=B$10,"Y","N"))</f>
        <v/>
      </c>
      <c r="DY111" s="115" t="str">
        <f aca="false">IF(DW111="","",IF(DW111&lt;50%,1,IF(AND(DW111&gt;=50%,DW111&lt;B$10),2,IF(DW111&gt;=B$10,3))))</f>
        <v/>
      </c>
      <c r="DZ111" s="13"/>
      <c r="EA111" s="13"/>
    </row>
    <row r="112" customFormat="false" ht="15.75" hidden="false" customHeight="true" outlineLevel="0" collapsed="false">
      <c r="A112" s="118"/>
      <c r="B112" s="119"/>
      <c r="C112" s="117"/>
      <c r="D112" s="117"/>
      <c r="E112" s="117"/>
      <c r="F112" s="117"/>
      <c r="G112" s="117"/>
      <c r="H112" s="117"/>
      <c r="I112" s="117"/>
      <c r="J112" s="117"/>
      <c r="K112" s="117"/>
      <c r="L112" s="117"/>
      <c r="M112" s="117"/>
      <c r="N112" s="117"/>
      <c r="O112" s="117"/>
      <c r="P112" s="117"/>
      <c r="Q112" s="117"/>
      <c r="R112" s="117"/>
      <c r="S112" s="117"/>
      <c r="T112" s="117"/>
      <c r="U112" s="117"/>
      <c r="V112" s="117"/>
      <c r="W112" s="117"/>
      <c r="X112" s="117"/>
      <c r="Y112" s="117"/>
      <c r="Z112" s="117"/>
      <c r="AA112" s="117"/>
      <c r="AB112" s="117"/>
      <c r="AC112" s="117"/>
      <c r="AD112" s="117"/>
      <c r="AE112" s="117"/>
      <c r="AF112" s="117"/>
      <c r="AG112" s="117"/>
      <c r="AH112" s="111" t="str">
        <f aca="false">IF(B112&lt;&gt;"",SUMIF(D$12:AG$12,"TLA",D112:AG112),"")</f>
        <v/>
      </c>
      <c r="AI112" s="112" t="str">
        <f aca="false">IF(B112&lt;&gt;"",SUMIF(D$12:AG$12,"AT",D112:AG112),"")</f>
        <v/>
      </c>
      <c r="AJ112" s="117"/>
      <c r="AK112" s="117"/>
      <c r="AL112" s="117"/>
      <c r="AM112" s="117"/>
      <c r="AN112" s="117"/>
      <c r="AO112" s="117"/>
      <c r="AP112" s="117"/>
      <c r="AQ112" s="117"/>
      <c r="AR112" s="117"/>
      <c r="AS112" s="117"/>
      <c r="AT112" s="117"/>
      <c r="AU112" s="117"/>
      <c r="AV112" s="117"/>
      <c r="AW112" s="117"/>
      <c r="AX112" s="117"/>
      <c r="AY112" s="117"/>
      <c r="AZ112" s="117"/>
      <c r="BA112" s="117"/>
      <c r="BB112" s="117"/>
      <c r="BC112" s="117"/>
      <c r="BD112" s="117"/>
      <c r="BE112" s="117"/>
      <c r="BF112" s="117"/>
      <c r="BG112" s="117"/>
      <c r="BH112" s="117"/>
      <c r="BI112" s="117"/>
      <c r="BJ112" s="117"/>
      <c r="BK112" s="117"/>
      <c r="BL112" s="117"/>
      <c r="BM112" s="117"/>
      <c r="BN112" s="111" t="str">
        <f aca="false">IF(B112&lt;&gt;"", SUMIF(AJ$12:BM$12,"TLA",AJ112:BM112), "")</f>
        <v/>
      </c>
      <c r="BO112" s="112" t="str">
        <f aca="false">IF(B112&lt;&gt;"", SUMIF(AJ$12:BM$12,"AT",AJ112:BM112), "")</f>
        <v/>
      </c>
      <c r="BP112" s="113"/>
      <c r="BQ112" s="113"/>
      <c r="BR112" s="113"/>
      <c r="BS112" s="113"/>
      <c r="BT112" s="113"/>
      <c r="BU112" s="113"/>
      <c r="BV112" s="113"/>
      <c r="BW112" s="113"/>
      <c r="BX112" s="113"/>
      <c r="BY112" s="113"/>
      <c r="BZ112" s="113"/>
      <c r="CA112" s="117"/>
      <c r="CB112" s="117"/>
      <c r="CC112" s="117"/>
      <c r="CD112" s="117"/>
      <c r="CE112" s="117"/>
      <c r="CF112" s="117"/>
      <c r="CG112" s="117"/>
      <c r="CH112" s="117"/>
      <c r="CI112" s="117"/>
      <c r="CJ112" s="117"/>
      <c r="CK112" s="117"/>
      <c r="CL112" s="117"/>
      <c r="CM112" s="117"/>
      <c r="CN112" s="117"/>
      <c r="CO112" s="117"/>
      <c r="CP112" s="117"/>
      <c r="CQ112" s="117"/>
      <c r="CR112" s="117"/>
      <c r="CS112" s="117"/>
      <c r="CT112" s="111" t="str">
        <f aca="false">IF(B112&lt;&gt;"",SUMIF(BP$12:CS$12,"TLA",BP112:CS112), "")</f>
        <v/>
      </c>
      <c r="CU112" s="112" t="str">
        <f aca="false">IF(B112&lt;&gt;"",SUMIF(BP$12:CS$12,"AT",BP112:CS112), "")</f>
        <v/>
      </c>
      <c r="CV112" s="114" t="str">
        <f aca="false">IF(B112&lt;&gt;"",IFERROR(SUMIF(D$14:CS$14, "CLO1", D112:CS112)/'Grade computation'!I$4,""),"")</f>
        <v/>
      </c>
      <c r="CW112" s="115" t="str">
        <f aca="false">IF(CV112="","",IF(CV112&gt;=B$10,"Y","N"))</f>
        <v/>
      </c>
      <c r="CX112" s="115" t="str">
        <f aca="false">IF(CV112="","",IF(CV112&lt;50%,1,IF(AND(CV112&gt;=50%,CV112&lt;B$10),2,IF(CV112&gt;=B$10,3))))</f>
        <v/>
      </c>
      <c r="CY112" s="114" t="str">
        <f aca="false">IF(B112&lt;&gt;"",IFERROR(IF((SUMIF(D$14:CS$14,"CLO2",D112:CS112)/'Grade computation'!I$5)=0,0,(SUMIF(D$14:CS$14,"CLO2",D112:CS112)/'Grade computation'!I$5)),""),"")</f>
        <v/>
      </c>
      <c r="CZ112" s="115" t="str">
        <f aca="false">IF(CY112="","",IF(CY112&gt;=B$10,"Y","N"))</f>
        <v/>
      </c>
      <c r="DA112" s="115" t="str">
        <f aca="false">IF(CY112="","",IF(CY112&lt;50%,1,IF(AND(CY112&gt;=50%,CY112&lt;B$10),2,IF(CY112&gt;=B$10,3))))</f>
        <v/>
      </c>
      <c r="DB112" s="114" t="str">
        <f aca="false">IF(B112&lt;&gt;"",IFERROR(IF((SUMIF(D$14:CS$14,"CLO3",D112:CS112)/'Grade computation'!I$6)=0,0,(SUMIF(D$14:CS$14,"CLO3",D112:CS112)/'Grade computation'!I$6)),""),"")</f>
        <v/>
      </c>
      <c r="DC112" s="115" t="str">
        <f aca="false">IF(DB112="","",IF(DB112&gt;=B$10,"Y","N"))</f>
        <v/>
      </c>
      <c r="DD112" s="115" t="str">
        <f aca="false">IF(DB112="","",IF(DB112&lt;50%,1,IF(AND(DB112&gt;=50%,DB112&lt;B$10),2,IF(DB112&gt;=B$10,3))))</f>
        <v/>
      </c>
      <c r="DE112" s="114" t="str">
        <f aca="false">IF(B112&lt;&gt;"",IFERROR(SUMIF(D$14:CS$14,"CLO4",D112:CS112)/'Grade computation'!I$7,""),"")</f>
        <v/>
      </c>
      <c r="DF112" s="115" t="str">
        <f aca="false">IF(DE112="","",IF(DE112&gt;=B$10,"Y","N"))</f>
        <v/>
      </c>
      <c r="DG112" s="115" t="str">
        <f aca="false">IF(DE112="","",IF(DE112&lt;50%,1,IF(AND(DE112&gt;=50%,DE112&lt;B$10),2,IF(DE112&gt;=B$10,3))))</f>
        <v/>
      </c>
      <c r="DH112" s="114" t="str">
        <f aca="false">IF(B112&lt;&gt;"",IFERROR(IF((SUMIF(D$14:CS$14,"CLO5",D112:CS112)/'Grade computation'!I$8)=0,0,(SUMIF(D$14:CS$14,"CLO5",D112:CS112)/'Grade computation'!I$8)),""),"")</f>
        <v/>
      </c>
      <c r="DI112" s="115" t="str">
        <f aca="false">IF(DH112="","",IF(DH112&gt;=B$10,"Y","N"))</f>
        <v/>
      </c>
      <c r="DJ112" s="115" t="str">
        <f aca="false">IF(DH112="","",IF(DH112&lt;50%,1,IF(AND(DH112&gt;=50%,DH112&lt;B$10),2,IF(DH112&gt;=B$10,3))))</f>
        <v/>
      </c>
      <c r="DK112" s="114" t="str">
        <f aca="false">IF(B112&lt;&gt;"",IFERROR(IF((SUMIF(D$14:CS$14,"CLO6",D112:CS112)/'Grade computation'!I$9)=0,0,(SUMIF(D$14:CS$14,"CLO6",D112:CS112)/'Grade computation'!I$9)),""),"")</f>
        <v/>
      </c>
      <c r="DL112" s="115" t="str">
        <f aca="false">IF(DK112="","",IF(DK112&gt;=B$10,"Y","N"))</f>
        <v/>
      </c>
      <c r="DM112" s="115" t="str">
        <f aca="false">IF(DK112="","",IF(DK112&lt;50%,1,IF(AND(DK112&gt;=50%,DK112&lt;B$10),2,IF(DK112&gt;=B$10,3))))</f>
        <v/>
      </c>
      <c r="DN112" s="114" t="str">
        <f aca="false">IF(B112&lt;&gt;"",IFERROR(IF((SUMIF(D$14:CS$14,"CLO7",D112:CS112)/'Grade computation'!I$10)=0,0,(SUMIF(D$14:CS$14,"CLO7",D112:CS112)/'Grade computation'!I$10)),""),"")</f>
        <v/>
      </c>
      <c r="DO112" s="115" t="str">
        <f aca="false">IF(DN112="","",IF(DN112&gt;=B$10,"Y","N"))</f>
        <v/>
      </c>
      <c r="DP112" s="115" t="str">
        <f aca="false">IF(DN112="","",IF(DN112&lt;50%,1,IF(AND(DN112&gt;=50%,DN112&lt;B$10),2,IF(DN112&gt;=B$10,3))))</f>
        <v/>
      </c>
      <c r="DQ112" s="114" t="str">
        <f aca="false">IF(B112&lt;&gt;"",IFERROR(IF((SUMIF(D$14:CS$14,"CLO8",D112:CS112)/'Grade computation'!I$11)=0,0,(SUMIF(D$14:CS$14,"CLO8",D112:CS112)/'Grade computation'!I$11)),""),"")</f>
        <v/>
      </c>
      <c r="DR112" s="115" t="str">
        <f aca="false">IF(DQ112="","",IF(DQ112&gt;=B$10,"Y","N"))</f>
        <v/>
      </c>
      <c r="DS112" s="115" t="str">
        <f aca="false">IF(DQ112="","",IF(DQ112&lt;50%,1,IF(AND(DQ112&gt;=50%,DQ112&lt;B$10),2,IF(DQ112&gt;=B$10,3))))</f>
        <v/>
      </c>
      <c r="DT112" s="114" t="str">
        <f aca="false">IF(B112&lt;&gt;"",IFERROR(IF((SUMIF(D$14:CS$14,"CLO9",D112:CS112)/'Grade computation'!I$12)=0,0,(SUMIF(D$14:CS$14,"CLO9",D112:CS112)/'Grade computation'!I$12)),""),"")</f>
        <v/>
      </c>
      <c r="DU112" s="115" t="str">
        <f aca="false">IF(DT112="","",IF(DT112&gt;=B$10,"Y","N"))</f>
        <v/>
      </c>
      <c r="DV112" s="115" t="str">
        <f aca="false">IF(DT112="","",IF(DT112&lt;50%,1,IF(AND(DT112&gt;=50%,DT112&lt;B$10),2,IF(DT112&gt;=B$10,3))))</f>
        <v/>
      </c>
      <c r="DW112" s="114" t="str">
        <f aca="false">IF(B112&lt;&gt;"",IFERROR(IF((SUMIF(D$14:CS$14,"CLO10",D112:CS112)/'Grade computation'!I$13)=0,0,(SUMIF(D$14:CS$14,"CLO10",D112:CS112)/'Grade computation'!I$13)),""),"")</f>
        <v/>
      </c>
      <c r="DX112" s="115" t="str">
        <f aca="false">IF(DW112="","",IF(DW112&gt;=B$10,"Y","N"))</f>
        <v/>
      </c>
      <c r="DY112" s="115" t="str">
        <f aca="false">IF(DW112="","",IF(DW112&lt;50%,1,IF(AND(DW112&gt;=50%,DW112&lt;B$10),2,IF(DW112&gt;=B$10,3))))</f>
        <v/>
      </c>
      <c r="DZ112" s="13"/>
      <c r="EA112" s="13"/>
    </row>
    <row r="113" customFormat="false" ht="15.75" hidden="false" customHeight="true" outlineLevel="0" collapsed="false">
      <c r="A113" s="118"/>
      <c r="B113" s="119"/>
      <c r="C113" s="117"/>
      <c r="D113" s="117"/>
      <c r="E113" s="117"/>
      <c r="F113" s="117"/>
      <c r="G113" s="117"/>
      <c r="H113" s="117"/>
      <c r="I113" s="117"/>
      <c r="J113" s="117"/>
      <c r="K113" s="117"/>
      <c r="L113" s="117"/>
      <c r="M113" s="117"/>
      <c r="N113" s="117"/>
      <c r="O113" s="117"/>
      <c r="P113" s="117"/>
      <c r="Q113" s="117"/>
      <c r="R113" s="117"/>
      <c r="S113" s="117"/>
      <c r="T113" s="117"/>
      <c r="U113" s="117"/>
      <c r="V113" s="117"/>
      <c r="W113" s="117"/>
      <c r="X113" s="117"/>
      <c r="Y113" s="117"/>
      <c r="Z113" s="117"/>
      <c r="AA113" s="117"/>
      <c r="AB113" s="117"/>
      <c r="AC113" s="117"/>
      <c r="AD113" s="117"/>
      <c r="AE113" s="117"/>
      <c r="AF113" s="117"/>
      <c r="AG113" s="117"/>
      <c r="AH113" s="111" t="str">
        <f aca="false">IF(B113&lt;&gt;"",SUMIF(D$12:AG$12,"TLA",D113:AG113),"")</f>
        <v/>
      </c>
      <c r="AI113" s="112" t="str">
        <f aca="false">IF(B113&lt;&gt;"",SUMIF(D$12:AG$12,"AT",D113:AG113),"")</f>
        <v/>
      </c>
      <c r="AJ113" s="117"/>
      <c r="AK113" s="117"/>
      <c r="AL113" s="117"/>
      <c r="AM113" s="117"/>
      <c r="AN113" s="117"/>
      <c r="AO113" s="117"/>
      <c r="AP113" s="117"/>
      <c r="AQ113" s="117"/>
      <c r="AR113" s="117"/>
      <c r="AS113" s="117"/>
      <c r="AT113" s="117"/>
      <c r="AU113" s="117"/>
      <c r="AV113" s="117"/>
      <c r="AW113" s="117"/>
      <c r="AX113" s="117"/>
      <c r="AY113" s="117"/>
      <c r="AZ113" s="117"/>
      <c r="BA113" s="117"/>
      <c r="BB113" s="117"/>
      <c r="BC113" s="117"/>
      <c r="BD113" s="117"/>
      <c r="BE113" s="117"/>
      <c r="BF113" s="117"/>
      <c r="BG113" s="117"/>
      <c r="BH113" s="117"/>
      <c r="BI113" s="117"/>
      <c r="BJ113" s="117"/>
      <c r="BK113" s="117"/>
      <c r="BL113" s="117"/>
      <c r="BM113" s="117"/>
      <c r="BN113" s="111" t="str">
        <f aca="false">IF(B113&lt;&gt;"", SUMIF(AJ$12:BM$12,"TLA",AJ113:BM113), "")</f>
        <v/>
      </c>
      <c r="BO113" s="112" t="str">
        <f aca="false">IF(B113&lt;&gt;"", SUMIF(AJ$12:BM$12,"AT",AJ113:BM113), "")</f>
        <v/>
      </c>
      <c r="BP113" s="113"/>
      <c r="BQ113" s="113"/>
      <c r="BR113" s="113"/>
      <c r="BS113" s="113"/>
      <c r="BT113" s="113"/>
      <c r="BU113" s="113"/>
      <c r="BV113" s="113"/>
      <c r="BW113" s="113"/>
      <c r="BX113" s="113"/>
      <c r="BY113" s="113"/>
      <c r="BZ113" s="113"/>
      <c r="CA113" s="117"/>
      <c r="CB113" s="117"/>
      <c r="CC113" s="117"/>
      <c r="CD113" s="117"/>
      <c r="CE113" s="117"/>
      <c r="CF113" s="117"/>
      <c r="CG113" s="117"/>
      <c r="CH113" s="117"/>
      <c r="CI113" s="117"/>
      <c r="CJ113" s="117"/>
      <c r="CK113" s="117"/>
      <c r="CL113" s="117"/>
      <c r="CM113" s="117"/>
      <c r="CN113" s="117"/>
      <c r="CO113" s="117"/>
      <c r="CP113" s="117"/>
      <c r="CQ113" s="117"/>
      <c r="CR113" s="117"/>
      <c r="CS113" s="117"/>
      <c r="CT113" s="111" t="str">
        <f aca="false">IF(B113&lt;&gt;"",SUMIF(BP$12:CS$12,"TLA",BP113:CS113), "")</f>
        <v/>
      </c>
      <c r="CU113" s="112" t="str">
        <f aca="false">IF(B113&lt;&gt;"",SUMIF(BP$12:CS$12,"AT",BP113:CS113), "")</f>
        <v/>
      </c>
      <c r="CV113" s="114" t="str">
        <f aca="false">IF(B113&lt;&gt;"",IFERROR(SUMIF(D$14:CS$14, "CLO1", D113:CS113)/'Grade computation'!I$4,""),"")</f>
        <v/>
      </c>
      <c r="CW113" s="115" t="str">
        <f aca="false">IF(CV113="","",IF(CV113&gt;=B$10,"Y","N"))</f>
        <v/>
      </c>
      <c r="CX113" s="115" t="str">
        <f aca="false">IF(CV113="","",IF(CV113&lt;50%,1,IF(AND(CV113&gt;=50%,CV113&lt;B$10),2,IF(CV113&gt;=B$10,3))))</f>
        <v/>
      </c>
      <c r="CY113" s="114" t="str">
        <f aca="false">IF(B113&lt;&gt;"",IFERROR(IF((SUMIF(D$14:CS$14,"CLO2",D113:CS113)/'Grade computation'!I$5)=0,0,(SUMIF(D$14:CS$14,"CLO2",D113:CS113)/'Grade computation'!I$5)),""),"")</f>
        <v/>
      </c>
      <c r="CZ113" s="115" t="str">
        <f aca="false">IF(CY113="","",IF(CY113&gt;=B$10,"Y","N"))</f>
        <v/>
      </c>
      <c r="DA113" s="115" t="str">
        <f aca="false">IF(CY113="","",IF(CY113&lt;50%,1,IF(AND(CY113&gt;=50%,CY113&lt;B$10),2,IF(CY113&gt;=B$10,3))))</f>
        <v/>
      </c>
      <c r="DB113" s="114" t="str">
        <f aca="false">IF(B113&lt;&gt;"",IFERROR(IF((SUMIF(D$14:CS$14,"CLO3",D113:CS113)/'Grade computation'!I$6)=0,0,(SUMIF(D$14:CS$14,"CLO3",D113:CS113)/'Grade computation'!I$6)),""),"")</f>
        <v/>
      </c>
      <c r="DC113" s="115" t="str">
        <f aca="false">IF(DB113="","",IF(DB113&gt;=B$10,"Y","N"))</f>
        <v/>
      </c>
      <c r="DD113" s="115" t="str">
        <f aca="false">IF(DB113="","",IF(DB113&lt;50%,1,IF(AND(DB113&gt;=50%,DB113&lt;B$10),2,IF(DB113&gt;=B$10,3))))</f>
        <v/>
      </c>
      <c r="DE113" s="114" t="str">
        <f aca="false">IF(B113&lt;&gt;"",IFERROR(SUMIF(D$14:CS$14,"CLO4",D113:CS113)/'Grade computation'!I$7,""),"")</f>
        <v/>
      </c>
      <c r="DF113" s="115" t="str">
        <f aca="false">IF(DE113="","",IF(DE113&gt;=B$10,"Y","N"))</f>
        <v/>
      </c>
      <c r="DG113" s="115" t="str">
        <f aca="false">IF(DE113="","",IF(DE113&lt;50%,1,IF(AND(DE113&gt;=50%,DE113&lt;B$10),2,IF(DE113&gt;=B$10,3))))</f>
        <v/>
      </c>
      <c r="DH113" s="114" t="str">
        <f aca="false">IF(B113&lt;&gt;"",IFERROR(IF((SUMIF(D$14:CS$14,"CLO5",D113:CS113)/'Grade computation'!I$8)=0,0,(SUMIF(D$14:CS$14,"CLO5",D113:CS113)/'Grade computation'!I$8)),""),"")</f>
        <v/>
      </c>
      <c r="DI113" s="115" t="str">
        <f aca="false">IF(DH113="","",IF(DH113&gt;=B$10,"Y","N"))</f>
        <v/>
      </c>
      <c r="DJ113" s="115" t="str">
        <f aca="false">IF(DH113="","",IF(DH113&lt;50%,1,IF(AND(DH113&gt;=50%,DH113&lt;B$10),2,IF(DH113&gt;=B$10,3))))</f>
        <v/>
      </c>
      <c r="DK113" s="114" t="str">
        <f aca="false">IF(B113&lt;&gt;"",IFERROR(IF((SUMIF(D$14:CS$14,"CLO6",D113:CS113)/'Grade computation'!I$9)=0,0,(SUMIF(D$14:CS$14,"CLO6",D113:CS113)/'Grade computation'!I$9)),""),"")</f>
        <v/>
      </c>
      <c r="DL113" s="115" t="str">
        <f aca="false">IF(DK113="","",IF(DK113&gt;=B$10,"Y","N"))</f>
        <v/>
      </c>
      <c r="DM113" s="115" t="str">
        <f aca="false">IF(DK113="","",IF(DK113&lt;50%,1,IF(AND(DK113&gt;=50%,DK113&lt;B$10),2,IF(DK113&gt;=B$10,3))))</f>
        <v/>
      </c>
      <c r="DN113" s="114" t="str">
        <f aca="false">IF(B113&lt;&gt;"",IFERROR(IF((SUMIF(D$14:CS$14,"CLO7",D113:CS113)/'Grade computation'!I$10)=0,0,(SUMIF(D$14:CS$14,"CLO7",D113:CS113)/'Grade computation'!I$10)),""),"")</f>
        <v/>
      </c>
      <c r="DO113" s="115" t="str">
        <f aca="false">IF(DN113="","",IF(DN113&gt;=B$10,"Y","N"))</f>
        <v/>
      </c>
      <c r="DP113" s="115" t="str">
        <f aca="false">IF(DN113="","",IF(DN113&lt;50%,1,IF(AND(DN113&gt;=50%,DN113&lt;B$10),2,IF(DN113&gt;=B$10,3))))</f>
        <v/>
      </c>
      <c r="DQ113" s="114" t="str">
        <f aca="false">IF(B113&lt;&gt;"",IFERROR(IF((SUMIF(D$14:CS$14,"CLO8",D113:CS113)/'Grade computation'!I$11)=0,0,(SUMIF(D$14:CS$14,"CLO8",D113:CS113)/'Grade computation'!I$11)),""),"")</f>
        <v/>
      </c>
      <c r="DR113" s="115" t="str">
        <f aca="false">IF(DQ113="","",IF(DQ113&gt;=B$10,"Y","N"))</f>
        <v/>
      </c>
      <c r="DS113" s="115" t="str">
        <f aca="false">IF(DQ113="","",IF(DQ113&lt;50%,1,IF(AND(DQ113&gt;=50%,DQ113&lt;B$10),2,IF(DQ113&gt;=B$10,3))))</f>
        <v/>
      </c>
      <c r="DT113" s="114" t="str">
        <f aca="false">IF(B113&lt;&gt;"",IFERROR(IF((SUMIF(D$14:CS$14,"CLO9",D113:CS113)/'Grade computation'!I$12)=0,0,(SUMIF(D$14:CS$14,"CLO9",D113:CS113)/'Grade computation'!I$12)),""),"")</f>
        <v/>
      </c>
      <c r="DU113" s="115" t="str">
        <f aca="false">IF(DT113="","",IF(DT113&gt;=B$10,"Y","N"))</f>
        <v/>
      </c>
      <c r="DV113" s="115" t="str">
        <f aca="false">IF(DT113="","",IF(DT113&lt;50%,1,IF(AND(DT113&gt;=50%,DT113&lt;B$10),2,IF(DT113&gt;=B$10,3))))</f>
        <v/>
      </c>
      <c r="DW113" s="114" t="str">
        <f aca="false">IF(B113&lt;&gt;"",IFERROR(IF((SUMIF(D$14:CS$14,"CLO10",D113:CS113)/'Grade computation'!I$13)=0,0,(SUMIF(D$14:CS$14,"CLO10",D113:CS113)/'Grade computation'!I$13)),""),"")</f>
        <v/>
      </c>
      <c r="DX113" s="115" t="str">
        <f aca="false">IF(DW113="","",IF(DW113&gt;=B$10,"Y","N"))</f>
        <v/>
      </c>
      <c r="DY113" s="115" t="str">
        <f aca="false">IF(DW113="","",IF(DW113&lt;50%,1,IF(AND(DW113&gt;=50%,DW113&lt;B$10),2,IF(DW113&gt;=B$10,3))))</f>
        <v/>
      </c>
      <c r="DZ113" s="13"/>
      <c r="EA113" s="13"/>
    </row>
    <row r="114" customFormat="false" ht="15.75" hidden="false" customHeight="true" outlineLevel="0" collapsed="false">
      <c r="A114" s="118"/>
      <c r="B114" s="119"/>
      <c r="C114" s="117"/>
      <c r="D114" s="117"/>
      <c r="E114" s="117"/>
      <c r="F114" s="117"/>
      <c r="G114" s="117"/>
      <c r="H114" s="117"/>
      <c r="I114" s="117"/>
      <c r="J114" s="117"/>
      <c r="K114" s="117"/>
      <c r="L114" s="117"/>
      <c r="M114" s="117"/>
      <c r="N114" s="117"/>
      <c r="O114" s="117"/>
      <c r="P114" s="117"/>
      <c r="Q114" s="117"/>
      <c r="R114" s="117"/>
      <c r="S114" s="117"/>
      <c r="T114" s="117"/>
      <c r="U114" s="117"/>
      <c r="V114" s="117"/>
      <c r="W114" s="117"/>
      <c r="X114" s="117"/>
      <c r="Y114" s="117"/>
      <c r="Z114" s="117"/>
      <c r="AA114" s="117"/>
      <c r="AB114" s="117"/>
      <c r="AC114" s="117"/>
      <c r="AD114" s="117"/>
      <c r="AE114" s="117"/>
      <c r="AF114" s="117"/>
      <c r="AG114" s="117"/>
      <c r="AH114" s="111" t="str">
        <f aca="false">IF(B114&lt;&gt;"",SUMIF(D$12:AG$12,"TLA",D114:AG114),"")</f>
        <v/>
      </c>
      <c r="AI114" s="112" t="str">
        <f aca="false">IF(B114&lt;&gt;"",SUMIF(D$12:AG$12,"AT",D114:AG114),"")</f>
        <v/>
      </c>
      <c r="AJ114" s="117"/>
      <c r="AK114" s="117"/>
      <c r="AL114" s="117"/>
      <c r="AM114" s="117"/>
      <c r="AN114" s="117"/>
      <c r="AO114" s="117"/>
      <c r="AP114" s="117"/>
      <c r="AQ114" s="117"/>
      <c r="AR114" s="117"/>
      <c r="AS114" s="117"/>
      <c r="AT114" s="117"/>
      <c r="AU114" s="117"/>
      <c r="AV114" s="117"/>
      <c r="AW114" s="117"/>
      <c r="AX114" s="117"/>
      <c r="AY114" s="117"/>
      <c r="AZ114" s="117"/>
      <c r="BA114" s="117"/>
      <c r="BB114" s="117"/>
      <c r="BC114" s="117"/>
      <c r="BD114" s="117"/>
      <c r="BE114" s="117"/>
      <c r="BF114" s="117"/>
      <c r="BG114" s="117"/>
      <c r="BH114" s="117"/>
      <c r="BI114" s="117"/>
      <c r="BJ114" s="117"/>
      <c r="BK114" s="117"/>
      <c r="BL114" s="117"/>
      <c r="BM114" s="117"/>
      <c r="BN114" s="111" t="str">
        <f aca="false">IF(B114&lt;&gt;"", SUMIF(AJ$12:BM$12,"TLA",AJ114:BM114), "")</f>
        <v/>
      </c>
      <c r="BO114" s="112" t="str">
        <f aca="false">IF(B114&lt;&gt;"", SUMIF(AJ$12:BM$12,"AT",AJ114:BM114), "")</f>
        <v/>
      </c>
      <c r="BP114" s="113"/>
      <c r="BQ114" s="113"/>
      <c r="BR114" s="113"/>
      <c r="BS114" s="113"/>
      <c r="BT114" s="113"/>
      <c r="BU114" s="113"/>
      <c r="BV114" s="113"/>
      <c r="BW114" s="113"/>
      <c r="BX114" s="113"/>
      <c r="BY114" s="113"/>
      <c r="BZ114" s="113"/>
      <c r="CA114" s="117"/>
      <c r="CB114" s="117"/>
      <c r="CC114" s="117"/>
      <c r="CD114" s="117"/>
      <c r="CE114" s="117"/>
      <c r="CF114" s="117"/>
      <c r="CG114" s="117"/>
      <c r="CH114" s="117"/>
      <c r="CI114" s="117"/>
      <c r="CJ114" s="117"/>
      <c r="CK114" s="117"/>
      <c r="CL114" s="117"/>
      <c r="CM114" s="117"/>
      <c r="CN114" s="117"/>
      <c r="CO114" s="117"/>
      <c r="CP114" s="117"/>
      <c r="CQ114" s="117"/>
      <c r="CR114" s="117"/>
      <c r="CS114" s="117"/>
      <c r="CT114" s="111" t="str">
        <f aca="false">IF(B114&lt;&gt;"",SUMIF(BP$12:CS$12,"TLA",BP114:CS114), "")</f>
        <v/>
      </c>
      <c r="CU114" s="112" t="str">
        <f aca="false">IF(B114&lt;&gt;"",SUMIF(BP$12:CS$12,"AT",BP114:CS114), "")</f>
        <v/>
      </c>
      <c r="CV114" s="114" t="str">
        <f aca="false">IF(B114&lt;&gt;"",IFERROR(SUMIF(D$14:CS$14, "CLO1", D114:CS114)/'Grade computation'!I$4,""),"")</f>
        <v/>
      </c>
      <c r="CW114" s="115" t="str">
        <f aca="false">IF(CV114="","",IF(CV114&gt;=B$10,"Y","N"))</f>
        <v/>
      </c>
      <c r="CX114" s="115" t="str">
        <f aca="false">IF(CV114="","",IF(CV114&lt;50%,1,IF(AND(CV114&gt;=50%,CV114&lt;B$10),2,IF(CV114&gt;=B$10,3))))</f>
        <v/>
      </c>
      <c r="CY114" s="114" t="str">
        <f aca="false">IF(B114&lt;&gt;"",IFERROR(IF((SUMIF(D$14:CS$14,"CLO2",D114:CS114)/'Grade computation'!I$5)=0,0,(SUMIF(D$14:CS$14,"CLO2",D114:CS114)/'Grade computation'!I$5)),""),"")</f>
        <v/>
      </c>
      <c r="CZ114" s="115" t="str">
        <f aca="false">IF(CY114="","",IF(CY114&gt;=B$10,"Y","N"))</f>
        <v/>
      </c>
      <c r="DA114" s="115" t="str">
        <f aca="false">IF(CY114="","",IF(CY114&lt;50%,1,IF(AND(CY114&gt;=50%,CY114&lt;B$10),2,IF(CY114&gt;=B$10,3))))</f>
        <v/>
      </c>
      <c r="DB114" s="114" t="str">
        <f aca="false">IF(B114&lt;&gt;"",IFERROR(IF((SUMIF(D$14:CS$14,"CLO3",D114:CS114)/'Grade computation'!I$6)=0,0,(SUMIF(D$14:CS$14,"CLO3",D114:CS114)/'Grade computation'!I$6)),""),"")</f>
        <v/>
      </c>
      <c r="DC114" s="115" t="str">
        <f aca="false">IF(DB114="","",IF(DB114&gt;=B$10,"Y","N"))</f>
        <v/>
      </c>
      <c r="DD114" s="115" t="str">
        <f aca="false">IF(DB114="","",IF(DB114&lt;50%,1,IF(AND(DB114&gt;=50%,DB114&lt;B$10),2,IF(DB114&gt;=B$10,3))))</f>
        <v/>
      </c>
      <c r="DE114" s="114" t="str">
        <f aca="false">IF(B114&lt;&gt;"",IFERROR(SUMIF(D$14:CS$14,"CLO4",D114:CS114)/'Grade computation'!I$7,""),"")</f>
        <v/>
      </c>
      <c r="DF114" s="115" t="str">
        <f aca="false">IF(DE114="","",IF(DE114&gt;=B$10,"Y","N"))</f>
        <v/>
      </c>
      <c r="DG114" s="115" t="str">
        <f aca="false">IF(DE114="","",IF(DE114&lt;50%,1,IF(AND(DE114&gt;=50%,DE114&lt;B$10),2,IF(DE114&gt;=B$10,3))))</f>
        <v/>
      </c>
      <c r="DH114" s="114" t="str">
        <f aca="false">IF(B114&lt;&gt;"",IFERROR(IF((SUMIF(D$14:CS$14,"CLO5",D114:CS114)/'Grade computation'!I$8)=0,0,(SUMIF(D$14:CS$14,"CLO5",D114:CS114)/'Grade computation'!I$8)),""),"")</f>
        <v/>
      </c>
      <c r="DI114" s="115" t="str">
        <f aca="false">IF(DH114="","",IF(DH114&gt;=B$10,"Y","N"))</f>
        <v/>
      </c>
      <c r="DJ114" s="115" t="str">
        <f aca="false">IF(DH114="","",IF(DH114&lt;50%,1,IF(AND(DH114&gt;=50%,DH114&lt;B$10),2,IF(DH114&gt;=B$10,3))))</f>
        <v/>
      </c>
      <c r="DK114" s="114" t="str">
        <f aca="false">IF(B114&lt;&gt;"",IFERROR(IF((SUMIF(D$14:CS$14,"CLO6",D114:CS114)/'Grade computation'!I$9)=0,0,(SUMIF(D$14:CS$14,"CLO6",D114:CS114)/'Grade computation'!I$9)),""),"")</f>
        <v/>
      </c>
      <c r="DL114" s="115" t="str">
        <f aca="false">IF(DK114="","",IF(DK114&gt;=B$10,"Y","N"))</f>
        <v/>
      </c>
      <c r="DM114" s="115" t="str">
        <f aca="false">IF(DK114="","",IF(DK114&lt;50%,1,IF(AND(DK114&gt;=50%,DK114&lt;B$10),2,IF(DK114&gt;=B$10,3))))</f>
        <v/>
      </c>
      <c r="DN114" s="114" t="str">
        <f aca="false">IF(B114&lt;&gt;"",IFERROR(IF((SUMIF(D$14:CS$14,"CLO7",D114:CS114)/'Grade computation'!I$10)=0,0,(SUMIF(D$14:CS$14,"CLO7",D114:CS114)/'Grade computation'!I$10)),""),"")</f>
        <v/>
      </c>
      <c r="DO114" s="115" t="str">
        <f aca="false">IF(DN114="","",IF(DN114&gt;=B$10,"Y","N"))</f>
        <v/>
      </c>
      <c r="DP114" s="115" t="str">
        <f aca="false">IF(DN114="","",IF(DN114&lt;50%,1,IF(AND(DN114&gt;=50%,DN114&lt;B$10),2,IF(DN114&gt;=B$10,3))))</f>
        <v/>
      </c>
      <c r="DQ114" s="114" t="str">
        <f aca="false">IF(B114&lt;&gt;"",IFERROR(IF((SUMIF(D$14:CS$14,"CLO8",D114:CS114)/'Grade computation'!I$11)=0,0,(SUMIF(D$14:CS$14,"CLO8",D114:CS114)/'Grade computation'!I$11)),""),"")</f>
        <v/>
      </c>
      <c r="DR114" s="115" t="str">
        <f aca="false">IF(DQ114="","",IF(DQ114&gt;=B$10,"Y","N"))</f>
        <v/>
      </c>
      <c r="DS114" s="115" t="str">
        <f aca="false">IF(DQ114="","",IF(DQ114&lt;50%,1,IF(AND(DQ114&gt;=50%,DQ114&lt;B$10),2,IF(DQ114&gt;=B$10,3))))</f>
        <v/>
      </c>
      <c r="DT114" s="114" t="str">
        <f aca="false">IF(B114&lt;&gt;"",IFERROR(IF((SUMIF(D$14:CS$14,"CLO9",D114:CS114)/'Grade computation'!I$12)=0,0,(SUMIF(D$14:CS$14,"CLO9",D114:CS114)/'Grade computation'!I$12)),""),"")</f>
        <v/>
      </c>
      <c r="DU114" s="115" t="str">
        <f aca="false">IF(DT114="","",IF(DT114&gt;=B$10,"Y","N"))</f>
        <v/>
      </c>
      <c r="DV114" s="115" t="str">
        <f aca="false">IF(DT114="","",IF(DT114&lt;50%,1,IF(AND(DT114&gt;=50%,DT114&lt;B$10),2,IF(DT114&gt;=B$10,3))))</f>
        <v/>
      </c>
      <c r="DW114" s="114" t="str">
        <f aca="false">IF(B114&lt;&gt;"",IFERROR(IF((SUMIF(D$14:CS$14,"CLO10",D114:CS114)/'Grade computation'!I$13)=0,0,(SUMIF(D$14:CS$14,"CLO10",D114:CS114)/'Grade computation'!I$13)),""),"")</f>
        <v/>
      </c>
      <c r="DX114" s="115" t="str">
        <f aca="false">IF(DW114="","",IF(DW114&gt;=B$10,"Y","N"))</f>
        <v/>
      </c>
      <c r="DY114" s="115" t="str">
        <f aca="false">IF(DW114="","",IF(DW114&lt;50%,1,IF(AND(DW114&gt;=50%,DW114&lt;B$10),2,IF(DW114&gt;=B$10,3))))</f>
        <v/>
      </c>
      <c r="DZ114" s="13"/>
      <c r="EA114" s="13"/>
    </row>
    <row r="115" customFormat="false" ht="15.75" hidden="false" customHeight="true" outlineLevel="0" collapsed="false">
      <c r="A115" s="118"/>
      <c r="B115" s="119"/>
      <c r="C115" s="117"/>
      <c r="D115" s="117"/>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7"/>
      <c r="AA115" s="117"/>
      <c r="AB115" s="117"/>
      <c r="AC115" s="117"/>
      <c r="AD115" s="117"/>
      <c r="AE115" s="117"/>
      <c r="AF115" s="117"/>
      <c r="AG115" s="117"/>
      <c r="AH115" s="111" t="str">
        <f aca="false">IF(B115&lt;&gt;"",SUMIF(D$12:AG$12,"TLA",D115:AG115),"")</f>
        <v/>
      </c>
      <c r="AI115" s="112" t="str">
        <f aca="false">IF(B115&lt;&gt;"",SUMIF(D$12:AG$12,"AT",D115:AG115),"")</f>
        <v/>
      </c>
      <c r="AJ115" s="117"/>
      <c r="AK115" s="117"/>
      <c r="AL115" s="117"/>
      <c r="AM115" s="117"/>
      <c r="AN115" s="117"/>
      <c r="AO115" s="117"/>
      <c r="AP115" s="117"/>
      <c r="AQ115" s="117"/>
      <c r="AR115" s="117"/>
      <c r="AS115" s="117"/>
      <c r="AT115" s="117"/>
      <c r="AU115" s="117"/>
      <c r="AV115" s="117"/>
      <c r="AW115" s="117"/>
      <c r="AX115" s="117"/>
      <c r="AY115" s="117"/>
      <c r="AZ115" s="117"/>
      <c r="BA115" s="117"/>
      <c r="BB115" s="117"/>
      <c r="BC115" s="117"/>
      <c r="BD115" s="117"/>
      <c r="BE115" s="117"/>
      <c r="BF115" s="117"/>
      <c r="BG115" s="117"/>
      <c r="BH115" s="117"/>
      <c r="BI115" s="117"/>
      <c r="BJ115" s="117"/>
      <c r="BK115" s="117"/>
      <c r="BL115" s="117"/>
      <c r="BM115" s="117"/>
      <c r="BN115" s="111" t="str">
        <f aca="false">IF(B115&lt;&gt;"", SUMIF(AJ$12:BM$12,"TLA",AJ115:BM115), "")</f>
        <v/>
      </c>
      <c r="BO115" s="112" t="str">
        <f aca="false">IF(B115&lt;&gt;"", SUMIF(AJ$12:BM$12,"AT",AJ115:BM115), "")</f>
        <v/>
      </c>
      <c r="BP115" s="113"/>
      <c r="BQ115" s="113"/>
      <c r="BR115" s="113"/>
      <c r="BS115" s="113"/>
      <c r="BT115" s="113"/>
      <c r="BU115" s="113"/>
      <c r="BV115" s="113"/>
      <c r="BW115" s="113"/>
      <c r="BX115" s="113"/>
      <c r="BY115" s="113"/>
      <c r="BZ115" s="113"/>
      <c r="CA115" s="117"/>
      <c r="CB115" s="117"/>
      <c r="CC115" s="117"/>
      <c r="CD115" s="117"/>
      <c r="CE115" s="117"/>
      <c r="CF115" s="117"/>
      <c r="CG115" s="117"/>
      <c r="CH115" s="117"/>
      <c r="CI115" s="117"/>
      <c r="CJ115" s="117"/>
      <c r="CK115" s="117"/>
      <c r="CL115" s="117"/>
      <c r="CM115" s="117"/>
      <c r="CN115" s="117"/>
      <c r="CO115" s="117"/>
      <c r="CP115" s="117"/>
      <c r="CQ115" s="117"/>
      <c r="CR115" s="117"/>
      <c r="CS115" s="117"/>
      <c r="CT115" s="111" t="str">
        <f aca="false">IF(B115&lt;&gt;"",SUMIF(BP$12:CS$12,"TLA",BP115:CS115), "")</f>
        <v/>
      </c>
      <c r="CU115" s="112" t="str">
        <f aca="false">IF(B115&lt;&gt;"",SUMIF(BP$12:CS$12,"AT",BP115:CS115), "")</f>
        <v/>
      </c>
      <c r="CV115" s="114" t="str">
        <f aca="false">IF(B115&lt;&gt;"",IFERROR(SUMIF(D$14:CS$14, "CLO1", D115:CS115)/'Grade computation'!I$4,""),"")</f>
        <v/>
      </c>
      <c r="CW115" s="115" t="str">
        <f aca="false">IF(CV115="","",IF(CV115&gt;=B$10,"Y","N"))</f>
        <v/>
      </c>
      <c r="CX115" s="115" t="str">
        <f aca="false">IF(CV115="","",IF(CV115&lt;50%,1,IF(AND(CV115&gt;=50%,CV115&lt;B$10),2,IF(CV115&gt;=B$10,3))))</f>
        <v/>
      </c>
      <c r="CY115" s="114" t="str">
        <f aca="false">IF(B115&lt;&gt;"",IFERROR(IF((SUMIF(D$14:CS$14,"CLO2",D115:CS115)/'Grade computation'!I$5)=0,0,(SUMIF(D$14:CS$14,"CLO2",D115:CS115)/'Grade computation'!I$5)),""),"")</f>
        <v/>
      </c>
      <c r="CZ115" s="115" t="str">
        <f aca="false">IF(CY115="","",IF(CY115&gt;=B$10,"Y","N"))</f>
        <v/>
      </c>
      <c r="DA115" s="115" t="str">
        <f aca="false">IF(CY115="","",IF(CY115&lt;50%,1,IF(AND(CY115&gt;=50%,CY115&lt;B$10),2,IF(CY115&gt;=B$10,3))))</f>
        <v/>
      </c>
      <c r="DB115" s="114" t="str">
        <f aca="false">IF(B115&lt;&gt;"",IFERROR(IF((SUMIF(D$14:CS$14,"CLO3",D115:CS115)/'Grade computation'!I$6)=0,0,(SUMIF(D$14:CS$14,"CLO3",D115:CS115)/'Grade computation'!I$6)),""),"")</f>
        <v/>
      </c>
      <c r="DC115" s="115" t="str">
        <f aca="false">IF(DB115="","",IF(DB115&gt;=B$10,"Y","N"))</f>
        <v/>
      </c>
      <c r="DD115" s="115" t="str">
        <f aca="false">IF(DB115="","",IF(DB115&lt;50%,1,IF(AND(DB115&gt;=50%,DB115&lt;B$10),2,IF(DB115&gt;=B$10,3))))</f>
        <v/>
      </c>
      <c r="DE115" s="114" t="str">
        <f aca="false">IF(B115&lt;&gt;"",IFERROR(SUMIF(D$14:CS$14,"CLO4",D115:CS115)/'Grade computation'!I$7,""),"")</f>
        <v/>
      </c>
      <c r="DF115" s="115" t="str">
        <f aca="false">IF(DE115="","",IF(DE115&gt;=B$10,"Y","N"))</f>
        <v/>
      </c>
      <c r="DG115" s="115" t="str">
        <f aca="false">IF(DE115="","",IF(DE115&lt;50%,1,IF(AND(DE115&gt;=50%,DE115&lt;B$10),2,IF(DE115&gt;=B$10,3))))</f>
        <v/>
      </c>
      <c r="DH115" s="114" t="str">
        <f aca="false">IF(B115&lt;&gt;"",IFERROR(IF((SUMIF(D$14:CS$14,"CLO5",D115:CS115)/'Grade computation'!I$8)=0,0,(SUMIF(D$14:CS$14,"CLO5",D115:CS115)/'Grade computation'!I$8)),""),"")</f>
        <v/>
      </c>
      <c r="DI115" s="115" t="str">
        <f aca="false">IF(DH115="","",IF(DH115&gt;=B$10,"Y","N"))</f>
        <v/>
      </c>
      <c r="DJ115" s="115" t="str">
        <f aca="false">IF(DH115="","",IF(DH115&lt;50%,1,IF(AND(DH115&gt;=50%,DH115&lt;B$10),2,IF(DH115&gt;=B$10,3))))</f>
        <v/>
      </c>
      <c r="DK115" s="114" t="str">
        <f aca="false">IF(B115&lt;&gt;"",IFERROR(IF((SUMIF(D$14:CS$14,"CLO6",D115:CS115)/'Grade computation'!I$9)=0,0,(SUMIF(D$14:CS$14,"CLO6",D115:CS115)/'Grade computation'!I$9)),""),"")</f>
        <v/>
      </c>
      <c r="DL115" s="115" t="str">
        <f aca="false">IF(DK115="","",IF(DK115&gt;=B$10,"Y","N"))</f>
        <v/>
      </c>
      <c r="DM115" s="115" t="str">
        <f aca="false">IF(DK115="","",IF(DK115&lt;50%,1,IF(AND(DK115&gt;=50%,DK115&lt;B$10),2,IF(DK115&gt;=B$10,3))))</f>
        <v/>
      </c>
      <c r="DN115" s="114" t="str">
        <f aca="false">IF(B115&lt;&gt;"",IFERROR(IF((SUMIF(D$14:CS$14,"CLO7",D115:CS115)/'Grade computation'!I$10)=0,0,(SUMIF(D$14:CS$14,"CLO7",D115:CS115)/'Grade computation'!I$10)),""),"")</f>
        <v/>
      </c>
      <c r="DO115" s="115" t="str">
        <f aca="false">IF(DN115="","",IF(DN115&gt;=B$10,"Y","N"))</f>
        <v/>
      </c>
      <c r="DP115" s="115" t="str">
        <f aca="false">IF(DN115="","",IF(DN115&lt;50%,1,IF(AND(DN115&gt;=50%,DN115&lt;B$10),2,IF(DN115&gt;=B$10,3))))</f>
        <v/>
      </c>
      <c r="DQ115" s="114" t="str">
        <f aca="false">IF(B115&lt;&gt;"",IFERROR(IF((SUMIF(D$14:CS$14,"CLO8",D115:CS115)/'Grade computation'!I$11)=0,0,(SUMIF(D$14:CS$14,"CLO8",D115:CS115)/'Grade computation'!I$11)),""),"")</f>
        <v/>
      </c>
      <c r="DR115" s="115" t="str">
        <f aca="false">IF(DQ115="","",IF(DQ115&gt;=B$10,"Y","N"))</f>
        <v/>
      </c>
      <c r="DS115" s="115" t="str">
        <f aca="false">IF(DQ115="","",IF(DQ115&lt;50%,1,IF(AND(DQ115&gt;=50%,DQ115&lt;B$10),2,IF(DQ115&gt;=B$10,3))))</f>
        <v/>
      </c>
      <c r="DT115" s="114" t="str">
        <f aca="false">IF(B115&lt;&gt;"",IFERROR(IF((SUMIF(D$14:CS$14,"CLO9",D115:CS115)/'Grade computation'!I$12)=0,0,(SUMIF(D$14:CS$14,"CLO9",D115:CS115)/'Grade computation'!I$12)),""),"")</f>
        <v/>
      </c>
      <c r="DU115" s="115" t="str">
        <f aca="false">IF(DT115="","",IF(DT115&gt;=B$10,"Y","N"))</f>
        <v/>
      </c>
      <c r="DV115" s="115" t="str">
        <f aca="false">IF(DT115="","",IF(DT115&lt;50%,1,IF(AND(DT115&gt;=50%,DT115&lt;B$10),2,IF(DT115&gt;=B$10,3))))</f>
        <v/>
      </c>
      <c r="DW115" s="114" t="str">
        <f aca="false">IF(B115&lt;&gt;"",IFERROR(IF((SUMIF(D$14:CS$14,"CLO10",D115:CS115)/'Grade computation'!I$13)=0,0,(SUMIF(D$14:CS$14,"CLO10",D115:CS115)/'Grade computation'!I$13)),""),"")</f>
        <v/>
      </c>
      <c r="DX115" s="115" t="str">
        <f aca="false">IF(DW115="","",IF(DW115&gt;=B$10,"Y","N"))</f>
        <v/>
      </c>
      <c r="DY115" s="115" t="str">
        <f aca="false">IF(DW115="","",IF(DW115&lt;50%,1,IF(AND(DW115&gt;=50%,DW115&lt;B$10),2,IF(DW115&gt;=B$10,3))))</f>
        <v/>
      </c>
      <c r="DZ115" s="13"/>
      <c r="EA115" s="13"/>
    </row>
    <row r="116" customFormat="false" ht="15.75" hidden="false" customHeight="true" outlineLevel="0" collapsed="false">
      <c r="A116" s="118"/>
      <c r="B116" s="119"/>
      <c r="C116" s="117"/>
      <c r="D116" s="117"/>
      <c r="E116" s="117"/>
      <c r="F116" s="117"/>
      <c r="G116" s="117"/>
      <c r="H116" s="117"/>
      <c r="I116" s="117"/>
      <c r="J116" s="117"/>
      <c r="K116" s="117"/>
      <c r="L116" s="117"/>
      <c r="M116" s="117"/>
      <c r="N116" s="117"/>
      <c r="O116" s="117"/>
      <c r="P116" s="117"/>
      <c r="Q116" s="117"/>
      <c r="R116" s="117"/>
      <c r="S116" s="117"/>
      <c r="T116" s="117"/>
      <c r="U116" s="117"/>
      <c r="V116" s="117"/>
      <c r="W116" s="117"/>
      <c r="X116" s="117"/>
      <c r="Y116" s="117"/>
      <c r="Z116" s="117"/>
      <c r="AA116" s="117"/>
      <c r="AB116" s="117"/>
      <c r="AC116" s="117"/>
      <c r="AD116" s="117"/>
      <c r="AE116" s="117"/>
      <c r="AF116" s="117"/>
      <c r="AG116" s="117"/>
      <c r="AH116" s="111" t="str">
        <f aca="false">IF(B116&lt;&gt;"",SUMIF(D$12:AG$12,"TLA",D116:AG116),"")</f>
        <v/>
      </c>
      <c r="AI116" s="112" t="str">
        <f aca="false">IF(B116&lt;&gt;"",SUMIF(D$12:AG$12,"AT",D116:AG116),"")</f>
        <v/>
      </c>
      <c r="AJ116" s="117"/>
      <c r="AK116" s="117"/>
      <c r="AL116" s="117"/>
      <c r="AM116" s="117"/>
      <c r="AN116" s="117"/>
      <c r="AO116" s="117"/>
      <c r="AP116" s="117"/>
      <c r="AQ116" s="117"/>
      <c r="AR116" s="117"/>
      <c r="AS116" s="117"/>
      <c r="AT116" s="117"/>
      <c r="AU116" s="117"/>
      <c r="AV116" s="117"/>
      <c r="AW116" s="117"/>
      <c r="AX116" s="117"/>
      <c r="AY116" s="117"/>
      <c r="AZ116" s="117"/>
      <c r="BA116" s="117"/>
      <c r="BB116" s="117"/>
      <c r="BC116" s="117"/>
      <c r="BD116" s="117"/>
      <c r="BE116" s="117"/>
      <c r="BF116" s="117"/>
      <c r="BG116" s="117"/>
      <c r="BH116" s="117"/>
      <c r="BI116" s="117"/>
      <c r="BJ116" s="117"/>
      <c r="BK116" s="117"/>
      <c r="BL116" s="117"/>
      <c r="BM116" s="117"/>
      <c r="BN116" s="111" t="str">
        <f aca="false">IF(B116&lt;&gt;"", SUMIF(AJ$12:BM$12,"TLA",AJ116:BM116), "")</f>
        <v/>
      </c>
      <c r="BO116" s="112" t="str">
        <f aca="false">IF(B116&lt;&gt;"", SUMIF(AJ$12:BM$12,"AT",AJ116:BM116), "")</f>
        <v/>
      </c>
      <c r="BP116" s="113"/>
      <c r="BQ116" s="113"/>
      <c r="BR116" s="113"/>
      <c r="BS116" s="113"/>
      <c r="BT116" s="113"/>
      <c r="BU116" s="113"/>
      <c r="BV116" s="113"/>
      <c r="BW116" s="113"/>
      <c r="BX116" s="113"/>
      <c r="BY116" s="113"/>
      <c r="BZ116" s="113"/>
      <c r="CA116" s="117"/>
      <c r="CB116" s="117"/>
      <c r="CC116" s="117"/>
      <c r="CD116" s="117"/>
      <c r="CE116" s="117"/>
      <c r="CF116" s="117"/>
      <c r="CG116" s="117"/>
      <c r="CH116" s="117"/>
      <c r="CI116" s="117"/>
      <c r="CJ116" s="117"/>
      <c r="CK116" s="117"/>
      <c r="CL116" s="117"/>
      <c r="CM116" s="117"/>
      <c r="CN116" s="117"/>
      <c r="CO116" s="117"/>
      <c r="CP116" s="117"/>
      <c r="CQ116" s="117"/>
      <c r="CR116" s="117"/>
      <c r="CS116" s="117"/>
      <c r="CT116" s="111" t="str">
        <f aca="false">IF(B116&lt;&gt;"",SUMIF(BP$12:CS$12,"TLA",BP116:CS116), "")</f>
        <v/>
      </c>
      <c r="CU116" s="112" t="str">
        <f aca="false">IF(B116&lt;&gt;"",SUMIF(BP$12:CS$12,"AT",BP116:CS116), "")</f>
        <v/>
      </c>
      <c r="CV116" s="114" t="str">
        <f aca="false">IF(B116&lt;&gt;"",IFERROR(SUMIF(D$14:CS$14, "CLO1", D116:CS116)/'Grade computation'!I$4,""),"")</f>
        <v/>
      </c>
      <c r="CW116" s="115" t="str">
        <f aca="false">IF(CV116="","",IF(CV116&gt;=B$10,"Y","N"))</f>
        <v/>
      </c>
      <c r="CX116" s="115" t="str">
        <f aca="false">IF(CV116="","",IF(CV116&lt;50%,1,IF(AND(CV116&gt;=50%,CV116&lt;B$10),2,IF(CV116&gt;=B$10,3))))</f>
        <v/>
      </c>
      <c r="CY116" s="114" t="str">
        <f aca="false">IF(B116&lt;&gt;"",IFERROR(IF((SUMIF(D$14:CS$14,"CLO2",D116:CS116)/'Grade computation'!I$5)=0,0,(SUMIF(D$14:CS$14,"CLO2",D116:CS116)/'Grade computation'!I$5)),""),"")</f>
        <v/>
      </c>
      <c r="CZ116" s="115" t="str">
        <f aca="false">IF(CY116="","",IF(CY116&gt;=B$10,"Y","N"))</f>
        <v/>
      </c>
      <c r="DA116" s="115" t="str">
        <f aca="false">IF(CY116="","",IF(CY116&lt;50%,1,IF(AND(CY116&gt;=50%,CY116&lt;B$10),2,IF(CY116&gt;=B$10,3))))</f>
        <v/>
      </c>
      <c r="DB116" s="114" t="str">
        <f aca="false">IF(B116&lt;&gt;"",IFERROR(IF((SUMIF(D$14:CS$14,"CLO3",D116:CS116)/'Grade computation'!I$6)=0,0,(SUMIF(D$14:CS$14,"CLO3",D116:CS116)/'Grade computation'!I$6)),""),"")</f>
        <v/>
      </c>
      <c r="DC116" s="115" t="str">
        <f aca="false">IF(DB116="","",IF(DB116&gt;=B$10,"Y","N"))</f>
        <v/>
      </c>
      <c r="DD116" s="115" t="str">
        <f aca="false">IF(DB116="","",IF(DB116&lt;50%,1,IF(AND(DB116&gt;=50%,DB116&lt;B$10),2,IF(DB116&gt;=B$10,3))))</f>
        <v/>
      </c>
      <c r="DE116" s="114" t="str">
        <f aca="false">IF(B116&lt;&gt;"",IFERROR(SUMIF(D$14:CS$14,"CLO4",D116:CS116)/'Grade computation'!I$7,""),"")</f>
        <v/>
      </c>
      <c r="DF116" s="115" t="str">
        <f aca="false">IF(DE116="","",IF(DE116&gt;=B$10,"Y","N"))</f>
        <v/>
      </c>
      <c r="DG116" s="115" t="str">
        <f aca="false">IF(DE116="","",IF(DE116&lt;50%,1,IF(AND(DE116&gt;=50%,DE116&lt;B$10),2,IF(DE116&gt;=B$10,3))))</f>
        <v/>
      </c>
      <c r="DH116" s="114" t="str">
        <f aca="false">IF(B116&lt;&gt;"",IFERROR(IF((SUMIF(D$14:CS$14,"CLO5",D116:CS116)/'Grade computation'!I$8)=0,0,(SUMIF(D$14:CS$14,"CLO5",D116:CS116)/'Grade computation'!I$8)),""),"")</f>
        <v/>
      </c>
      <c r="DI116" s="115" t="str">
        <f aca="false">IF(DH116="","",IF(DH116&gt;=B$10,"Y","N"))</f>
        <v/>
      </c>
      <c r="DJ116" s="115" t="str">
        <f aca="false">IF(DH116="","",IF(DH116&lt;50%,1,IF(AND(DH116&gt;=50%,DH116&lt;B$10),2,IF(DH116&gt;=B$10,3))))</f>
        <v/>
      </c>
      <c r="DK116" s="114" t="str">
        <f aca="false">IF(B116&lt;&gt;"",IFERROR(IF((SUMIF(D$14:CS$14,"CLO6",D116:CS116)/'Grade computation'!I$9)=0,0,(SUMIF(D$14:CS$14,"CLO6",D116:CS116)/'Grade computation'!I$9)),""),"")</f>
        <v/>
      </c>
      <c r="DL116" s="115" t="str">
        <f aca="false">IF(DK116="","",IF(DK116&gt;=B$10,"Y","N"))</f>
        <v/>
      </c>
      <c r="DM116" s="115" t="str">
        <f aca="false">IF(DK116="","",IF(DK116&lt;50%,1,IF(AND(DK116&gt;=50%,DK116&lt;B$10),2,IF(DK116&gt;=B$10,3))))</f>
        <v/>
      </c>
      <c r="DN116" s="114" t="str">
        <f aca="false">IF(B116&lt;&gt;"",IFERROR(IF((SUMIF(D$14:CS$14,"CLO7",D116:CS116)/'Grade computation'!I$10)=0,0,(SUMIF(D$14:CS$14,"CLO7",D116:CS116)/'Grade computation'!I$10)),""),"")</f>
        <v/>
      </c>
      <c r="DO116" s="115" t="str">
        <f aca="false">IF(DN116="","",IF(DN116&gt;=B$10,"Y","N"))</f>
        <v/>
      </c>
      <c r="DP116" s="115" t="str">
        <f aca="false">IF(DN116="","",IF(DN116&lt;50%,1,IF(AND(DN116&gt;=50%,DN116&lt;B$10),2,IF(DN116&gt;=B$10,3))))</f>
        <v/>
      </c>
      <c r="DQ116" s="114" t="str">
        <f aca="false">IF(B116&lt;&gt;"",IFERROR(IF((SUMIF(D$14:CS$14,"CLO8",D116:CS116)/'Grade computation'!I$11)=0,0,(SUMIF(D$14:CS$14,"CLO8",D116:CS116)/'Grade computation'!I$11)),""),"")</f>
        <v/>
      </c>
      <c r="DR116" s="115" t="str">
        <f aca="false">IF(DQ116="","",IF(DQ116&gt;=B$10,"Y","N"))</f>
        <v/>
      </c>
      <c r="DS116" s="115" t="str">
        <f aca="false">IF(DQ116="","",IF(DQ116&lt;50%,1,IF(AND(DQ116&gt;=50%,DQ116&lt;B$10),2,IF(DQ116&gt;=B$10,3))))</f>
        <v/>
      </c>
      <c r="DT116" s="114" t="str">
        <f aca="false">IF(B116&lt;&gt;"",IFERROR(IF((SUMIF(D$14:CS$14,"CLO9",D116:CS116)/'Grade computation'!I$12)=0,0,(SUMIF(D$14:CS$14,"CLO9",D116:CS116)/'Grade computation'!I$12)),""),"")</f>
        <v/>
      </c>
      <c r="DU116" s="115" t="str">
        <f aca="false">IF(DT116="","",IF(DT116&gt;=B$10,"Y","N"))</f>
        <v/>
      </c>
      <c r="DV116" s="115" t="str">
        <f aca="false">IF(DT116="","",IF(DT116&lt;50%,1,IF(AND(DT116&gt;=50%,DT116&lt;B$10),2,IF(DT116&gt;=B$10,3))))</f>
        <v/>
      </c>
      <c r="DW116" s="114" t="str">
        <f aca="false">IF(B116&lt;&gt;"",IFERROR(IF((SUMIF(D$14:CS$14,"CLO10",D116:CS116)/'Grade computation'!I$13)=0,0,(SUMIF(D$14:CS$14,"CLO10",D116:CS116)/'Grade computation'!I$13)),""),"")</f>
        <v/>
      </c>
      <c r="DX116" s="115" t="str">
        <f aca="false">IF(DW116="","",IF(DW116&gt;=B$10,"Y","N"))</f>
        <v/>
      </c>
      <c r="DY116" s="115" t="str">
        <f aca="false">IF(DW116="","",IF(DW116&lt;50%,1,IF(AND(DW116&gt;=50%,DW116&lt;B$10),2,IF(DW116&gt;=B$10,3))))</f>
        <v/>
      </c>
      <c r="DZ116" s="13"/>
      <c r="EA116" s="13"/>
    </row>
    <row r="117" customFormat="false" ht="15.75" hidden="false" customHeight="true" outlineLevel="0" collapsed="false">
      <c r="A117" s="118"/>
      <c r="B117" s="119"/>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c r="AA117" s="117"/>
      <c r="AB117" s="117"/>
      <c r="AC117" s="117"/>
      <c r="AD117" s="117"/>
      <c r="AE117" s="117"/>
      <c r="AF117" s="117"/>
      <c r="AG117" s="117"/>
      <c r="AH117" s="111" t="str">
        <f aca="false">IF(B117&lt;&gt;"",SUMIF(D$12:AG$12,"TLA",D117:AG117),"")</f>
        <v/>
      </c>
      <c r="AI117" s="112" t="str">
        <f aca="false">IF(B117&lt;&gt;"",SUMIF(D$12:AG$12,"AT",D117:AG117),"")</f>
        <v/>
      </c>
      <c r="AJ117" s="117"/>
      <c r="AK117" s="117"/>
      <c r="AL117" s="117"/>
      <c r="AM117" s="117"/>
      <c r="AN117" s="117"/>
      <c r="AO117" s="117"/>
      <c r="AP117" s="117"/>
      <c r="AQ117" s="117"/>
      <c r="AR117" s="117"/>
      <c r="AS117" s="117"/>
      <c r="AT117" s="117"/>
      <c r="AU117" s="117"/>
      <c r="AV117" s="117"/>
      <c r="AW117" s="117"/>
      <c r="AX117" s="117"/>
      <c r="AY117" s="117"/>
      <c r="AZ117" s="117"/>
      <c r="BA117" s="117"/>
      <c r="BB117" s="117"/>
      <c r="BC117" s="117"/>
      <c r="BD117" s="117"/>
      <c r="BE117" s="117"/>
      <c r="BF117" s="117"/>
      <c r="BG117" s="117"/>
      <c r="BH117" s="117"/>
      <c r="BI117" s="117"/>
      <c r="BJ117" s="117"/>
      <c r="BK117" s="117"/>
      <c r="BL117" s="117"/>
      <c r="BM117" s="117"/>
      <c r="BN117" s="111" t="str">
        <f aca="false">IF(B117&lt;&gt;"", SUMIF(AJ$12:BM$12,"TLA",AJ117:BM117), "")</f>
        <v/>
      </c>
      <c r="BO117" s="112" t="str">
        <f aca="false">IF(B117&lt;&gt;"", SUMIF(AJ$12:BM$12,"AT",AJ117:BM117), "")</f>
        <v/>
      </c>
      <c r="BP117" s="113"/>
      <c r="BQ117" s="113"/>
      <c r="BR117" s="113"/>
      <c r="BS117" s="113"/>
      <c r="BT117" s="113"/>
      <c r="BU117" s="113"/>
      <c r="BV117" s="113"/>
      <c r="BW117" s="113"/>
      <c r="BX117" s="113"/>
      <c r="BY117" s="113"/>
      <c r="BZ117" s="113"/>
      <c r="CA117" s="117"/>
      <c r="CB117" s="117"/>
      <c r="CC117" s="117"/>
      <c r="CD117" s="117"/>
      <c r="CE117" s="117"/>
      <c r="CF117" s="117"/>
      <c r="CG117" s="117"/>
      <c r="CH117" s="117"/>
      <c r="CI117" s="117"/>
      <c r="CJ117" s="117"/>
      <c r="CK117" s="117"/>
      <c r="CL117" s="117"/>
      <c r="CM117" s="117"/>
      <c r="CN117" s="117"/>
      <c r="CO117" s="117"/>
      <c r="CP117" s="117"/>
      <c r="CQ117" s="117"/>
      <c r="CR117" s="117"/>
      <c r="CS117" s="117"/>
      <c r="CT117" s="111" t="str">
        <f aca="false">IF(B117&lt;&gt;"",SUMIF(BP$12:CS$12,"TLA",BP117:CS117), "")</f>
        <v/>
      </c>
      <c r="CU117" s="112" t="str">
        <f aca="false">IF(B117&lt;&gt;"",SUMIF(BP$12:CS$12,"AT",BP117:CS117), "")</f>
        <v/>
      </c>
      <c r="CV117" s="114" t="str">
        <f aca="false">IF(B117&lt;&gt;"",IFERROR(SUMIF(D$14:CS$14, "CLO1", D117:CS117)/'Grade computation'!I$4,""),"")</f>
        <v/>
      </c>
      <c r="CW117" s="115" t="str">
        <f aca="false">IF(CV117="","",IF(CV117&gt;=B$10,"Y","N"))</f>
        <v/>
      </c>
      <c r="CX117" s="115" t="str">
        <f aca="false">IF(CV117="","",IF(CV117&lt;50%,1,IF(AND(CV117&gt;=50%,CV117&lt;B$10),2,IF(CV117&gt;=B$10,3))))</f>
        <v/>
      </c>
      <c r="CY117" s="114" t="str">
        <f aca="false">IF(B117&lt;&gt;"",IFERROR(IF((SUMIF(D$14:CS$14,"CLO2",D117:CS117)/'Grade computation'!I$5)=0,0,(SUMIF(D$14:CS$14,"CLO2",D117:CS117)/'Grade computation'!I$5)),""),"")</f>
        <v/>
      </c>
      <c r="CZ117" s="115" t="str">
        <f aca="false">IF(CY117="","",IF(CY117&gt;=B$10,"Y","N"))</f>
        <v/>
      </c>
      <c r="DA117" s="115" t="str">
        <f aca="false">IF(CY117="","",IF(CY117&lt;50%,1,IF(AND(CY117&gt;=50%,CY117&lt;B$10),2,IF(CY117&gt;=B$10,3))))</f>
        <v/>
      </c>
      <c r="DB117" s="114" t="str">
        <f aca="false">IF(B117&lt;&gt;"",IFERROR(IF((SUMIF(D$14:CS$14,"CLO3",D117:CS117)/'Grade computation'!I$6)=0,0,(SUMIF(D$14:CS$14,"CLO3",D117:CS117)/'Grade computation'!I$6)),""),"")</f>
        <v/>
      </c>
      <c r="DC117" s="115" t="str">
        <f aca="false">IF(DB117="","",IF(DB117&gt;=B$10,"Y","N"))</f>
        <v/>
      </c>
      <c r="DD117" s="115" t="str">
        <f aca="false">IF(DB117="","",IF(DB117&lt;50%,1,IF(AND(DB117&gt;=50%,DB117&lt;B$10),2,IF(DB117&gt;=B$10,3))))</f>
        <v/>
      </c>
      <c r="DE117" s="114" t="str">
        <f aca="false">IF(B117&lt;&gt;"",IFERROR(SUMIF(D$14:CS$14,"CLO4",D117:CS117)/'Grade computation'!I$7,""),"")</f>
        <v/>
      </c>
      <c r="DF117" s="115" t="str">
        <f aca="false">IF(DE117="","",IF(DE117&gt;=B$10,"Y","N"))</f>
        <v/>
      </c>
      <c r="DG117" s="115" t="str">
        <f aca="false">IF(DE117="","",IF(DE117&lt;50%,1,IF(AND(DE117&gt;=50%,DE117&lt;B$10),2,IF(DE117&gt;=B$10,3))))</f>
        <v/>
      </c>
      <c r="DH117" s="114" t="str">
        <f aca="false">IF(B117&lt;&gt;"",IFERROR(IF((SUMIF(D$14:CS$14,"CLO5",D117:CS117)/'Grade computation'!I$8)=0,0,(SUMIF(D$14:CS$14,"CLO5",D117:CS117)/'Grade computation'!I$8)),""),"")</f>
        <v/>
      </c>
      <c r="DI117" s="115" t="str">
        <f aca="false">IF(DH117="","",IF(DH117&gt;=B$10,"Y","N"))</f>
        <v/>
      </c>
      <c r="DJ117" s="115" t="str">
        <f aca="false">IF(DH117="","",IF(DH117&lt;50%,1,IF(AND(DH117&gt;=50%,DH117&lt;B$10),2,IF(DH117&gt;=B$10,3))))</f>
        <v/>
      </c>
      <c r="DK117" s="114" t="str">
        <f aca="false">IF(B117&lt;&gt;"",IFERROR(IF((SUMIF(D$14:CS$14,"CLO6",D117:CS117)/'Grade computation'!I$9)=0,0,(SUMIF(D$14:CS$14,"CLO6",D117:CS117)/'Grade computation'!I$9)),""),"")</f>
        <v/>
      </c>
      <c r="DL117" s="115" t="str">
        <f aca="false">IF(DK117="","",IF(DK117&gt;=B$10,"Y","N"))</f>
        <v/>
      </c>
      <c r="DM117" s="115" t="str">
        <f aca="false">IF(DK117="","",IF(DK117&lt;50%,1,IF(AND(DK117&gt;=50%,DK117&lt;B$10),2,IF(DK117&gt;=B$10,3))))</f>
        <v/>
      </c>
      <c r="DN117" s="114" t="str">
        <f aca="false">IF(B117&lt;&gt;"",IFERROR(IF((SUMIF(D$14:CS$14,"CLO7",D117:CS117)/'Grade computation'!I$10)=0,0,(SUMIF(D$14:CS$14,"CLO7",D117:CS117)/'Grade computation'!I$10)),""),"")</f>
        <v/>
      </c>
      <c r="DO117" s="115" t="str">
        <f aca="false">IF(DN117="","",IF(DN117&gt;=B$10,"Y","N"))</f>
        <v/>
      </c>
      <c r="DP117" s="115" t="str">
        <f aca="false">IF(DN117="","",IF(DN117&lt;50%,1,IF(AND(DN117&gt;=50%,DN117&lt;B$10),2,IF(DN117&gt;=B$10,3))))</f>
        <v/>
      </c>
      <c r="DQ117" s="114" t="str">
        <f aca="false">IF(B117&lt;&gt;"",IFERROR(IF((SUMIF(D$14:CS$14,"CLO8",D117:CS117)/'Grade computation'!I$11)=0,0,(SUMIF(D$14:CS$14,"CLO8",D117:CS117)/'Grade computation'!I$11)),""),"")</f>
        <v/>
      </c>
      <c r="DR117" s="115" t="str">
        <f aca="false">IF(DQ117="","",IF(DQ117&gt;=B$10,"Y","N"))</f>
        <v/>
      </c>
      <c r="DS117" s="115" t="str">
        <f aca="false">IF(DQ117="","",IF(DQ117&lt;50%,1,IF(AND(DQ117&gt;=50%,DQ117&lt;B$10),2,IF(DQ117&gt;=B$10,3))))</f>
        <v/>
      </c>
      <c r="DT117" s="114" t="str">
        <f aca="false">IF(B117&lt;&gt;"",IFERROR(IF((SUMIF(D$14:CS$14,"CLO9",D117:CS117)/'Grade computation'!I$12)=0,0,(SUMIF(D$14:CS$14,"CLO9",D117:CS117)/'Grade computation'!I$12)),""),"")</f>
        <v/>
      </c>
      <c r="DU117" s="115" t="str">
        <f aca="false">IF(DT117="","",IF(DT117&gt;=B$10,"Y","N"))</f>
        <v/>
      </c>
      <c r="DV117" s="115" t="str">
        <f aca="false">IF(DT117="","",IF(DT117&lt;50%,1,IF(AND(DT117&gt;=50%,DT117&lt;B$10),2,IF(DT117&gt;=B$10,3))))</f>
        <v/>
      </c>
      <c r="DW117" s="114" t="str">
        <f aca="false">IF(B117&lt;&gt;"",IFERROR(IF((SUMIF(D$14:CS$14,"CLO10",D117:CS117)/'Grade computation'!I$13)=0,0,(SUMIF(D$14:CS$14,"CLO10",D117:CS117)/'Grade computation'!I$13)),""),"")</f>
        <v/>
      </c>
      <c r="DX117" s="115" t="str">
        <f aca="false">IF(DW117="","",IF(DW117&gt;=B$10,"Y","N"))</f>
        <v/>
      </c>
      <c r="DY117" s="115" t="str">
        <f aca="false">IF(DW117="","",IF(DW117&lt;50%,1,IF(AND(DW117&gt;=50%,DW117&lt;B$10),2,IF(DW117&gt;=B$10,3))))</f>
        <v/>
      </c>
      <c r="DZ117" s="13"/>
      <c r="EA117" s="13"/>
    </row>
    <row r="118" customFormat="false" ht="15.75" hidden="false" customHeight="true" outlineLevel="0" collapsed="false">
      <c r="A118" s="118"/>
      <c r="B118" s="119"/>
      <c r="C118" s="117"/>
      <c r="D118" s="117"/>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7"/>
      <c r="AA118" s="117"/>
      <c r="AB118" s="117"/>
      <c r="AC118" s="117"/>
      <c r="AD118" s="117"/>
      <c r="AE118" s="117"/>
      <c r="AF118" s="117"/>
      <c r="AG118" s="117"/>
      <c r="AH118" s="111" t="str">
        <f aca="false">IF(B118&lt;&gt;"",SUMIF(D$12:AG$12,"TLA",D118:AG118),"")</f>
        <v/>
      </c>
      <c r="AI118" s="112" t="str">
        <f aca="false">IF(B118&lt;&gt;"",SUMIF(D$12:AG$12,"AT",D118:AG118),"")</f>
        <v/>
      </c>
      <c r="AJ118" s="117"/>
      <c r="AK118" s="117"/>
      <c r="AL118" s="117"/>
      <c r="AM118" s="117"/>
      <c r="AN118" s="117"/>
      <c r="AO118" s="117"/>
      <c r="AP118" s="117"/>
      <c r="AQ118" s="117"/>
      <c r="AR118" s="117"/>
      <c r="AS118" s="117"/>
      <c r="AT118" s="117"/>
      <c r="AU118" s="117"/>
      <c r="AV118" s="117"/>
      <c r="AW118" s="117"/>
      <c r="AX118" s="117"/>
      <c r="AY118" s="117"/>
      <c r="AZ118" s="117"/>
      <c r="BA118" s="117"/>
      <c r="BB118" s="117"/>
      <c r="BC118" s="117"/>
      <c r="BD118" s="117"/>
      <c r="BE118" s="117"/>
      <c r="BF118" s="117"/>
      <c r="BG118" s="117"/>
      <c r="BH118" s="117"/>
      <c r="BI118" s="117"/>
      <c r="BJ118" s="117"/>
      <c r="BK118" s="117"/>
      <c r="BL118" s="117"/>
      <c r="BM118" s="117"/>
      <c r="BN118" s="111" t="str">
        <f aca="false">IF(B118&lt;&gt;"", SUMIF(AJ$12:BM$12,"TLA",AJ118:BM118), "")</f>
        <v/>
      </c>
      <c r="BO118" s="112" t="str">
        <f aca="false">IF(B118&lt;&gt;"", SUMIF(AJ$12:BM$12,"AT",AJ118:BM118), "")</f>
        <v/>
      </c>
      <c r="BP118" s="113"/>
      <c r="BQ118" s="113"/>
      <c r="BR118" s="113"/>
      <c r="BS118" s="113"/>
      <c r="BT118" s="113"/>
      <c r="BU118" s="113"/>
      <c r="BV118" s="113"/>
      <c r="BW118" s="113"/>
      <c r="BX118" s="113"/>
      <c r="BY118" s="113"/>
      <c r="BZ118" s="113"/>
      <c r="CA118" s="117"/>
      <c r="CB118" s="117"/>
      <c r="CC118" s="117"/>
      <c r="CD118" s="117"/>
      <c r="CE118" s="117"/>
      <c r="CF118" s="117"/>
      <c r="CG118" s="117"/>
      <c r="CH118" s="117"/>
      <c r="CI118" s="117"/>
      <c r="CJ118" s="117"/>
      <c r="CK118" s="117"/>
      <c r="CL118" s="117"/>
      <c r="CM118" s="117"/>
      <c r="CN118" s="117"/>
      <c r="CO118" s="117"/>
      <c r="CP118" s="117"/>
      <c r="CQ118" s="117"/>
      <c r="CR118" s="117"/>
      <c r="CS118" s="117"/>
      <c r="CT118" s="111" t="str">
        <f aca="false">IF(B118&lt;&gt;"",SUMIF(BP$12:CS$12,"TLA",BP118:CS118), "")</f>
        <v/>
      </c>
      <c r="CU118" s="112" t="str">
        <f aca="false">IF(B118&lt;&gt;"",SUMIF(BP$12:CS$12,"AT",BP118:CS118), "")</f>
        <v/>
      </c>
      <c r="CV118" s="114" t="str">
        <f aca="false">IF(B118&lt;&gt;"",IFERROR(SUMIF(D$14:CS$14, "CLO1", D118:CS118)/'Grade computation'!I$4,""),"")</f>
        <v/>
      </c>
      <c r="CW118" s="115" t="str">
        <f aca="false">IF(CV118="","",IF(CV118&gt;=B$10,"Y","N"))</f>
        <v/>
      </c>
      <c r="CX118" s="115" t="str">
        <f aca="false">IF(CV118="","",IF(CV118&lt;50%,1,IF(AND(CV118&gt;=50%,CV118&lt;B$10),2,IF(CV118&gt;=B$10,3))))</f>
        <v/>
      </c>
      <c r="CY118" s="114" t="str">
        <f aca="false">IF(B118&lt;&gt;"",IFERROR(IF((SUMIF(D$14:CS$14,"CLO2",D118:CS118)/'Grade computation'!I$5)=0,0,(SUMIF(D$14:CS$14,"CLO2",D118:CS118)/'Grade computation'!I$5)),""),"")</f>
        <v/>
      </c>
      <c r="CZ118" s="115" t="str">
        <f aca="false">IF(CY118="","",IF(CY118&gt;=B$10,"Y","N"))</f>
        <v/>
      </c>
      <c r="DA118" s="115" t="str">
        <f aca="false">IF(CY118="","",IF(CY118&lt;50%,1,IF(AND(CY118&gt;=50%,CY118&lt;B$10),2,IF(CY118&gt;=B$10,3))))</f>
        <v/>
      </c>
      <c r="DB118" s="114" t="str">
        <f aca="false">IF(B118&lt;&gt;"",IFERROR(IF((SUMIF(D$14:CS$14,"CLO3",D118:CS118)/'Grade computation'!I$6)=0,0,(SUMIF(D$14:CS$14,"CLO3",D118:CS118)/'Grade computation'!I$6)),""),"")</f>
        <v/>
      </c>
      <c r="DC118" s="115" t="str">
        <f aca="false">IF(DB118="","",IF(DB118&gt;=B$10,"Y","N"))</f>
        <v/>
      </c>
      <c r="DD118" s="115" t="str">
        <f aca="false">IF(DB118="","",IF(DB118&lt;50%,1,IF(AND(DB118&gt;=50%,DB118&lt;B$10),2,IF(DB118&gt;=B$10,3))))</f>
        <v/>
      </c>
      <c r="DE118" s="114" t="str">
        <f aca="false">IF(B118&lt;&gt;"",IFERROR(SUMIF(D$14:CS$14,"CLO4",D118:CS118)/'Grade computation'!I$7,""),"")</f>
        <v/>
      </c>
      <c r="DF118" s="115" t="str">
        <f aca="false">IF(DE118="","",IF(DE118&gt;=B$10,"Y","N"))</f>
        <v/>
      </c>
      <c r="DG118" s="115" t="str">
        <f aca="false">IF(DE118="","",IF(DE118&lt;50%,1,IF(AND(DE118&gt;=50%,DE118&lt;B$10),2,IF(DE118&gt;=B$10,3))))</f>
        <v/>
      </c>
      <c r="DH118" s="114" t="str">
        <f aca="false">IF(B118&lt;&gt;"",IFERROR(IF((SUMIF(D$14:CS$14,"CLO5",D118:CS118)/'Grade computation'!I$8)=0,0,(SUMIF(D$14:CS$14,"CLO5",D118:CS118)/'Grade computation'!I$8)),""),"")</f>
        <v/>
      </c>
      <c r="DI118" s="115" t="str">
        <f aca="false">IF(DH118="","",IF(DH118&gt;=B$10,"Y","N"))</f>
        <v/>
      </c>
      <c r="DJ118" s="115" t="str">
        <f aca="false">IF(DH118="","",IF(DH118&lt;50%,1,IF(AND(DH118&gt;=50%,DH118&lt;B$10),2,IF(DH118&gt;=B$10,3))))</f>
        <v/>
      </c>
      <c r="DK118" s="114" t="str">
        <f aca="false">IF(B118&lt;&gt;"",IFERROR(IF((SUMIF(D$14:CS$14,"CLO6",D118:CS118)/'Grade computation'!I$9)=0,0,(SUMIF(D$14:CS$14,"CLO6",D118:CS118)/'Grade computation'!I$9)),""),"")</f>
        <v/>
      </c>
      <c r="DL118" s="115" t="str">
        <f aca="false">IF(DK118="","",IF(DK118&gt;=B$10,"Y","N"))</f>
        <v/>
      </c>
      <c r="DM118" s="115" t="str">
        <f aca="false">IF(DK118="","",IF(DK118&lt;50%,1,IF(AND(DK118&gt;=50%,DK118&lt;B$10),2,IF(DK118&gt;=B$10,3))))</f>
        <v/>
      </c>
      <c r="DN118" s="114" t="str">
        <f aca="false">IF(B118&lt;&gt;"",IFERROR(IF((SUMIF(D$14:CS$14,"CLO7",D118:CS118)/'Grade computation'!I$10)=0,0,(SUMIF(D$14:CS$14,"CLO7",D118:CS118)/'Grade computation'!I$10)),""),"")</f>
        <v/>
      </c>
      <c r="DO118" s="115" t="str">
        <f aca="false">IF(DN118="","",IF(DN118&gt;=B$10,"Y","N"))</f>
        <v/>
      </c>
      <c r="DP118" s="115" t="str">
        <f aca="false">IF(DN118="","",IF(DN118&lt;50%,1,IF(AND(DN118&gt;=50%,DN118&lt;B$10),2,IF(DN118&gt;=B$10,3))))</f>
        <v/>
      </c>
      <c r="DQ118" s="114" t="str">
        <f aca="false">IF(B118&lt;&gt;"",IFERROR(IF((SUMIF(D$14:CS$14,"CLO8",D118:CS118)/'Grade computation'!I$11)=0,0,(SUMIF(D$14:CS$14,"CLO8",D118:CS118)/'Grade computation'!I$11)),""),"")</f>
        <v/>
      </c>
      <c r="DR118" s="115" t="str">
        <f aca="false">IF(DQ118="","",IF(DQ118&gt;=B$10,"Y","N"))</f>
        <v/>
      </c>
      <c r="DS118" s="115" t="str">
        <f aca="false">IF(DQ118="","",IF(DQ118&lt;50%,1,IF(AND(DQ118&gt;=50%,DQ118&lt;B$10),2,IF(DQ118&gt;=B$10,3))))</f>
        <v/>
      </c>
      <c r="DT118" s="114" t="str">
        <f aca="false">IF(B118&lt;&gt;"",IFERROR(IF((SUMIF(D$14:CS$14,"CLO9",D118:CS118)/'Grade computation'!I$12)=0,0,(SUMIF(D$14:CS$14,"CLO9",D118:CS118)/'Grade computation'!I$12)),""),"")</f>
        <v/>
      </c>
      <c r="DU118" s="115" t="str">
        <f aca="false">IF(DT118="","",IF(DT118&gt;=B$10,"Y","N"))</f>
        <v/>
      </c>
      <c r="DV118" s="115" t="str">
        <f aca="false">IF(DT118="","",IF(DT118&lt;50%,1,IF(AND(DT118&gt;=50%,DT118&lt;B$10),2,IF(DT118&gt;=B$10,3))))</f>
        <v/>
      </c>
      <c r="DW118" s="114" t="str">
        <f aca="false">IF(B118&lt;&gt;"",IFERROR(IF((SUMIF(D$14:CS$14,"CLO10",D118:CS118)/'Grade computation'!I$13)=0,0,(SUMIF(D$14:CS$14,"CLO10",D118:CS118)/'Grade computation'!I$13)),""),"")</f>
        <v/>
      </c>
      <c r="DX118" s="115" t="str">
        <f aca="false">IF(DW118="","",IF(DW118&gt;=B$10,"Y","N"))</f>
        <v/>
      </c>
      <c r="DY118" s="115" t="str">
        <f aca="false">IF(DW118="","",IF(DW118&lt;50%,1,IF(AND(DW118&gt;=50%,DW118&lt;B$10),2,IF(DW118&gt;=B$10,3))))</f>
        <v/>
      </c>
      <c r="DZ118" s="13"/>
      <c r="EA118" s="13"/>
    </row>
    <row r="119" customFormat="false" ht="15.75" hidden="false" customHeight="true" outlineLevel="0" collapsed="false">
      <c r="A119" s="118"/>
      <c r="B119" s="119"/>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c r="AA119" s="117"/>
      <c r="AB119" s="117"/>
      <c r="AC119" s="117"/>
      <c r="AD119" s="117"/>
      <c r="AE119" s="117"/>
      <c r="AF119" s="117"/>
      <c r="AG119" s="117"/>
      <c r="AH119" s="111" t="str">
        <f aca="false">IF(B119&lt;&gt;"",SUMIF(D$12:AG$12,"TLA",D119:AG119),"")</f>
        <v/>
      </c>
      <c r="AI119" s="112" t="str">
        <f aca="false">IF(B119&lt;&gt;"",SUMIF(D$12:AG$12,"AT",D119:AG119),"")</f>
        <v/>
      </c>
      <c r="AJ119" s="117"/>
      <c r="AK119" s="117"/>
      <c r="AL119" s="117"/>
      <c r="AM119" s="117"/>
      <c r="AN119" s="117"/>
      <c r="AO119" s="117"/>
      <c r="AP119" s="117"/>
      <c r="AQ119" s="117"/>
      <c r="AR119" s="117"/>
      <c r="AS119" s="117"/>
      <c r="AT119" s="117"/>
      <c r="AU119" s="117"/>
      <c r="AV119" s="117"/>
      <c r="AW119" s="117"/>
      <c r="AX119" s="117"/>
      <c r="AY119" s="117"/>
      <c r="AZ119" s="117"/>
      <c r="BA119" s="117"/>
      <c r="BB119" s="117"/>
      <c r="BC119" s="117"/>
      <c r="BD119" s="117"/>
      <c r="BE119" s="117"/>
      <c r="BF119" s="117"/>
      <c r="BG119" s="117"/>
      <c r="BH119" s="117"/>
      <c r="BI119" s="117"/>
      <c r="BJ119" s="117"/>
      <c r="BK119" s="117"/>
      <c r="BL119" s="117"/>
      <c r="BM119" s="117"/>
      <c r="BN119" s="111" t="str">
        <f aca="false">IF(B119&lt;&gt;"", SUMIF(AJ$12:BM$12,"TLA",AJ119:BM119), "")</f>
        <v/>
      </c>
      <c r="BO119" s="112" t="str">
        <f aca="false">IF(B119&lt;&gt;"", SUMIF(AJ$12:BM$12,"AT",AJ119:BM119), "")</f>
        <v/>
      </c>
      <c r="BP119" s="113"/>
      <c r="BQ119" s="113"/>
      <c r="BR119" s="113"/>
      <c r="BS119" s="113"/>
      <c r="BT119" s="113"/>
      <c r="BU119" s="113"/>
      <c r="BV119" s="113"/>
      <c r="BW119" s="113"/>
      <c r="BX119" s="113"/>
      <c r="BY119" s="113"/>
      <c r="BZ119" s="113"/>
      <c r="CA119" s="117"/>
      <c r="CB119" s="117"/>
      <c r="CC119" s="117"/>
      <c r="CD119" s="117"/>
      <c r="CE119" s="117"/>
      <c r="CF119" s="117"/>
      <c r="CG119" s="117"/>
      <c r="CH119" s="117"/>
      <c r="CI119" s="117"/>
      <c r="CJ119" s="117"/>
      <c r="CK119" s="117"/>
      <c r="CL119" s="117"/>
      <c r="CM119" s="117"/>
      <c r="CN119" s="117"/>
      <c r="CO119" s="117"/>
      <c r="CP119" s="117"/>
      <c r="CQ119" s="117"/>
      <c r="CR119" s="117"/>
      <c r="CS119" s="117"/>
      <c r="CT119" s="111" t="str">
        <f aca="false">IF(B119&lt;&gt;"",SUMIF(BP$12:CS$12,"TLA",BP119:CS119), "")</f>
        <v/>
      </c>
      <c r="CU119" s="112" t="str">
        <f aca="false">IF(B119&lt;&gt;"",SUMIF(BP$12:CS$12,"AT",BP119:CS119), "")</f>
        <v/>
      </c>
      <c r="CV119" s="114" t="str">
        <f aca="false">IF(B119&lt;&gt;"",IFERROR(SUMIF(D$14:CS$14, "CLO1", D119:CS119)/'Grade computation'!I$4,""),"")</f>
        <v/>
      </c>
      <c r="CW119" s="115" t="str">
        <f aca="false">IF(CV119="","",IF(CV119&gt;=B$10,"Y","N"))</f>
        <v/>
      </c>
      <c r="CX119" s="115" t="str">
        <f aca="false">IF(CV119="","",IF(CV119&lt;50%,1,IF(AND(CV119&gt;=50%,CV119&lt;B$10),2,IF(CV119&gt;=B$10,3))))</f>
        <v/>
      </c>
      <c r="CY119" s="114" t="str">
        <f aca="false">IF(B119&lt;&gt;"",IFERROR(IF((SUMIF(D$14:CS$14,"CLO2",D119:CS119)/'Grade computation'!I$5)=0,0,(SUMIF(D$14:CS$14,"CLO2",D119:CS119)/'Grade computation'!I$5)),""),"")</f>
        <v/>
      </c>
      <c r="CZ119" s="115" t="str">
        <f aca="false">IF(CY119="","",IF(CY119&gt;=B$10,"Y","N"))</f>
        <v/>
      </c>
      <c r="DA119" s="115" t="str">
        <f aca="false">IF(CY119="","",IF(CY119&lt;50%,1,IF(AND(CY119&gt;=50%,CY119&lt;B$10),2,IF(CY119&gt;=B$10,3))))</f>
        <v/>
      </c>
      <c r="DB119" s="114" t="str">
        <f aca="false">IF(B119&lt;&gt;"",IFERROR(IF((SUMIF(D$14:CS$14,"CLO3",D119:CS119)/'Grade computation'!I$6)=0,0,(SUMIF(D$14:CS$14,"CLO3",D119:CS119)/'Grade computation'!I$6)),""),"")</f>
        <v/>
      </c>
      <c r="DC119" s="115" t="str">
        <f aca="false">IF(DB119="","",IF(DB119&gt;=B$10,"Y","N"))</f>
        <v/>
      </c>
      <c r="DD119" s="115" t="str">
        <f aca="false">IF(DB119="","",IF(DB119&lt;50%,1,IF(AND(DB119&gt;=50%,DB119&lt;B$10),2,IF(DB119&gt;=B$10,3))))</f>
        <v/>
      </c>
      <c r="DE119" s="114" t="str">
        <f aca="false">IF(B119&lt;&gt;"",IFERROR(SUMIF(D$14:CS$14,"CLO4",D119:CS119)/'Grade computation'!I$7,""),"")</f>
        <v/>
      </c>
      <c r="DF119" s="115" t="str">
        <f aca="false">IF(DE119="","",IF(DE119&gt;=B$10,"Y","N"))</f>
        <v/>
      </c>
      <c r="DG119" s="115" t="str">
        <f aca="false">IF(DE119="","",IF(DE119&lt;50%,1,IF(AND(DE119&gt;=50%,DE119&lt;B$10),2,IF(DE119&gt;=B$10,3))))</f>
        <v/>
      </c>
      <c r="DH119" s="114" t="str">
        <f aca="false">IF(B119&lt;&gt;"",IFERROR(IF((SUMIF(D$14:CS$14,"CLO5",D119:CS119)/'Grade computation'!I$8)=0,0,(SUMIF(D$14:CS$14,"CLO5",D119:CS119)/'Grade computation'!I$8)),""),"")</f>
        <v/>
      </c>
      <c r="DI119" s="115" t="str">
        <f aca="false">IF(DH119="","",IF(DH119&gt;=B$10,"Y","N"))</f>
        <v/>
      </c>
      <c r="DJ119" s="115" t="str">
        <f aca="false">IF(DH119="","",IF(DH119&lt;50%,1,IF(AND(DH119&gt;=50%,DH119&lt;B$10),2,IF(DH119&gt;=B$10,3))))</f>
        <v/>
      </c>
      <c r="DK119" s="114" t="str">
        <f aca="false">IF(B119&lt;&gt;"",IFERROR(IF((SUMIF(D$14:CS$14,"CLO6",D119:CS119)/'Grade computation'!I$9)=0,0,(SUMIF(D$14:CS$14,"CLO6",D119:CS119)/'Grade computation'!I$9)),""),"")</f>
        <v/>
      </c>
      <c r="DL119" s="115" t="str">
        <f aca="false">IF(DK119="","",IF(DK119&gt;=B$10,"Y","N"))</f>
        <v/>
      </c>
      <c r="DM119" s="115" t="str">
        <f aca="false">IF(DK119="","",IF(DK119&lt;50%,1,IF(AND(DK119&gt;=50%,DK119&lt;B$10),2,IF(DK119&gt;=B$10,3))))</f>
        <v/>
      </c>
      <c r="DN119" s="114" t="str">
        <f aca="false">IF(B119&lt;&gt;"",IFERROR(IF((SUMIF(D$14:CS$14,"CLO7",D119:CS119)/'Grade computation'!I$10)=0,0,(SUMIF(D$14:CS$14,"CLO7",D119:CS119)/'Grade computation'!I$10)),""),"")</f>
        <v/>
      </c>
      <c r="DO119" s="115" t="str">
        <f aca="false">IF(DN119="","",IF(DN119&gt;=B$10,"Y","N"))</f>
        <v/>
      </c>
      <c r="DP119" s="115" t="str">
        <f aca="false">IF(DN119="","",IF(DN119&lt;50%,1,IF(AND(DN119&gt;=50%,DN119&lt;B$10),2,IF(DN119&gt;=B$10,3))))</f>
        <v/>
      </c>
      <c r="DQ119" s="114" t="str">
        <f aca="false">IF(B119&lt;&gt;"",IFERROR(IF((SUMIF(D$14:CS$14,"CLO8",D119:CS119)/'Grade computation'!I$11)=0,0,(SUMIF(D$14:CS$14,"CLO8",D119:CS119)/'Grade computation'!I$11)),""),"")</f>
        <v/>
      </c>
      <c r="DR119" s="115" t="str">
        <f aca="false">IF(DQ119="","",IF(DQ119&gt;=B$10,"Y","N"))</f>
        <v/>
      </c>
      <c r="DS119" s="115" t="str">
        <f aca="false">IF(DQ119="","",IF(DQ119&lt;50%,1,IF(AND(DQ119&gt;=50%,DQ119&lt;B$10),2,IF(DQ119&gt;=B$10,3))))</f>
        <v/>
      </c>
      <c r="DT119" s="114" t="str">
        <f aca="false">IF(B119&lt;&gt;"",IFERROR(IF((SUMIF(D$14:CS$14,"CLO9",D119:CS119)/'Grade computation'!I$12)=0,0,(SUMIF(D$14:CS$14,"CLO9",D119:CS119)/'Grade computation'!I$12)),""),"")</f>
        <v/>
      </c>
      <c r="DU119" s="115" t="str">
        <f aca="false">IF(DT119="","",IF(DT119&gt;=B$10,"Y","N"))</f>
        <v/>
      </c>
      <c r="DV119" s="115" t="str">
        <f aca="false">IF(DT119="","",IF(DT119&lt;50%,1,IF(AND(DT119&gt;=50%,DT119&lt;B$10),2,IF(DT119&gt;=B$10,3))))</f>
        <v/>
      </c>
      <c r="DW119" s="114" t="str">
        <f aca="false">IF(B119&lt;&gt;"",IFERROR(IF((SUMIF(D$14:CS$14,"CLO10",D119:CS119)/'Grade computation'!I$13)=0,0,(SUMIF(D$14:CS$14,"CLO10",D119:CS119)/'Grade computation'!I$13)),""),"")</f>
        <v/>
      </c>
      <c r="DX119" s="115" t="str">
        <f aca="false">IF(DW119="","",IF(DW119&gt;=B$10,"Y","N"))</f>
        <v/>
      </c>
      <c r="DY119" s="115" t="str">
        <f aca="false">IF(DW119="","",IF(DW119&lt;50%,1,IF(AND(DW119&gt;=50%,DW119&lt;B$10),2,IF(DW119&gt;=B$10,3))))</f>
        <v/>
      </c>
      <c r="DZ119" s="13"/>
      <c r="EA119" s="13"/>
    </row>
    <row r="120" customFormat="false" ht="15.75" hidden="false" customHeight="true" outlineLevel="0" collapsed="false">
      <c r="A120" s="118"/>
      <c r="B120" s="119"/>
      <c r="C120" s="117"/>
      <c r="D120" s="117"/>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c r="AA120" s="117"/>
      <c r="AB120" s="117"/>
      <c r="AC120" s="117"/>
      <c r="AD120" s="117"/>
      <c r="AE120" s="117"/>
      <c r="AF120" s="117"/>
      <c r="AG120" s="117"/>
      <c r="AH120" s="111" t="str">
        <f aca="false">IF(B120&lt;&gt;"",SUMIF(D$12:AG$12,"TLA",D120:AG120),"")</f>
        <v/>
      </c>
      <c r="AI120" s="112" t="str">
        <f aca="false">IF(B120&lt;&gt;"",SUMIF(D$12:AG$12,"AT",D120:AG120),"")</f>
        <v/>
      </c>
      <c r="AJ120" s="117"/>
      <c r="AK120" s="117"/>
      <c r="AL120" s="117"/>
      <c r="AM120" s="117"/>
      <c r="AN120" s="117"/>
      <c r="AO120" s="117"/>
      <c r="AP120" s="117"/>
      <c r="AQ120" s="117"/>
      <c r="AR120" s="117"/>
      <c r="AS120" s="117"/>
      <c r="AT120" s="117"/>
      <c r="AU120" s="117"/>
      <c r="AV120" s="117"/>
      <c r="AW120" s="117"/>
      <c r="AX120" s="117"/>
      <c r="AY120" s="117"/>
      <c r="AZ120" s="117"/>
      <c r="BA120" s="117"/>
      <c r="BB120" s="117"/>
      <c r="BC120" s="117"/>
      <c r="BD120" s="117"/>
      <c r="BE120" s="117"/>
      <c r="BF120" s="117"/>
      <c r="BG120" s="117"/>
      <c r="BH120" s="117"/>
      <c r="BI120" s="117"/>
      <c r="BJ120" s="117"/>
      <c r="BK120" s="117"/>
      <c r="BL120" s="117"/>
      <c r="BM120" s="117"/>
      <c r="BN120" s="111" t="str">
        <f aca="false">IF(B120&lt;&gt;"", SUMIF(AJ$12:BM$12,"TLA",AJ120:BM120), "")</f>
        <v/>
      </c>
      <c r="BO120" s="112" t="str">
        <f aca="false">IF(B120&lt;&gt;"", SUMIF(AJ$12:BM$12,"AT",AJ120:BM120), "")</f>
        <v/>
      </c>
      <c r="BP120" s="113"/>
      <c r="BQ120" s="113"/>
      <c r="BR120" s="113"/>
      <c r="BS120" s="113"/>
      <c r="BT120" s="113"/>
      <c r="BU120" s="113"/>
      <c r="BV120" s="113"/>
      <c r="BW120" s="113"/>
      <c r="BX120" s="113"/>
      <c r="BY120" s="113"/>
      <c r="BZ120" s="113"/>
      <c r="CA120" s="117"/>
      <c r="CB120" s="117"/>
      <c r="CC120" s="117"/>
      <c r="CD120" s="117"/>
      <c r="CE120" s="117"/>
      <c r="CF120" s="117"/>
      <c r="CG120" s="117"/>
      <c r="CH120" s="117"/>
      <c r="CI120" s="117"/>
      <c r="CJ120" s="117"/>
      <c r="CK120" s="117"/>
      <c r="CL120" s="117"/>
      <c r="CM120" s="117"/>
      <c r="CN120" s="117"/>
      <c r="CO120" s="117"/>
      <c r="CP120" s="117"/>
      <c r="CQ120" s="117"/>
      <c r="CR120" s="117"/>
      <c r="CS120" s="117"/>
      <c r="CT120" s="111" t="str">
        <f aca="false">IF(B120&lt;&gt;"",SUMIF(BP$12:CS$12,"TLA",BP120:CS120), "")</f>
        <v/>
      </c>
      <c r="CU120" s="112" t="str">
        <f aca="false">IF(B120&lt;&gt;"",SUMIF(BP$12:CS$12,"AT",BP120:CS120), "")</f>
        <v/>
      </c>
      <c r="CV120" s="114" t="str">
        <f aca="false">IF(B120&lt;&gt;"",IFERROR(SUMIF(D$14:CS$14, "CLO1", D120:CS120)/'Grade computation'!I$4,""),"")</f>
        <v/>
      </c>
      <c r="CW120" s="115" t="str">
        <f aca="false">IF(CV120="","",IF(CV120&gt;=B$10,"Y","N"))</f>
        <v/>
      </c>
      <c r="CX120" s="115" t="str">
        <f aca="false">IF(CV120="","",IF(CV120&lt;50%,1,IF(AND(CV120&gt;=50%,CV120&lt;B$10),2,IF(CV120&gt;=B$10,3))))</f>
        <v/>
      </c>
      <c r="CY120" s="114" t="str">
        <f aca="false">IF(B120&lt;&gt;"",IFERROR(IF((SUMIF(D$14:CS$14,"CLO2",D120:CS120)/'Grade computation'!I$5)=0,0,(SUMIF(D$14:CS$14,"CLO2",D120:CS120)/'Grade computation'!I$5)),""),"")</f>
        <v/>
      </c>
      <c r="CZ120" s="115" t="str">
        <f aca="false">IF(CY120="","",IF(CY120&gt;=B$10,"Y","N"))</f>
        <v/>
      </c>
      <c r="DA120" s="115" t="str">
        <f aca="false">IF(CY120="","",IF(CY120&lt;50%,1,IF(AND(CY120&gt;=50%,CY120&lt;B$10),2,IF(CY120&gt;=B$10,3))))</f>
        <v/>
      </c>
      <c r="DB120" s="114" t="str">
        <f aca="false">IF(B120&lt;&gt;"",IFERROR(IF((SUMIF(D$14:CS$14,"CLO3",D120:CS120)/'Grade computation'!I$6)=0,0,(SUMIF(D$14:CS$14,"CLO3",D120:CS120)/'Grade computation'!I$6)),""),"")</f>
        <v/>
      </c>
      <c r="DC120" s="115" t="str">
        <f aca="false">IF(DB120="","",IF(DB120&gt;=B$10,"Y","N"))</f>
        <v/>
      </c>
      <c r="DD120" s="115" t="str">
        <f aca="false">IF(DB120="","",IF(DB120&lt;50%,1,IF(AND(DB120&gt;=50%,DB120&lt;B$10),2,IF(DB120&gt;=B$10,3))))</f>
        <v/>
      </c>
      <c r="DE120" s="114" t="str">
        <f aca="false">IF(B120&lt;&gt;"",IFERROR(SUMIF(D$14:CS$14,"CLO4",D120:CS120)/'Grade computation'!I$7,""),"")</f>
        <v/>
      </c>
      <c r="DF120" s="115" t="str">
        <f aca="false">IF(DE120="","",IF(DE120&gt;=B$10,"Y","N"))</f>
        <v/>
      </c>
      <c r="DG120" s="115" t="str">
        <f aca="false">IF(DE120="","",IF(DE120&lt;50%,1,IF(AND(DE120&gt;=50%,DE120&lt;B$10),2,IF(DE120&gt;=B$10,3))))</f>
        <v/>
      </c>
      <c r="DH120" s="114" t="str">
        <f aca="false">IF(B120&lt;&gt;"",IFERROR(IF((SUMIF(D$14:CS$14,"CLO5",D120:CS120)/'Grade computation'!I$8)=0,0,(SUMIF(D$14:CS$14,"CLO5",D120:CS120)/'Grade computation'!I$8)),""),"")</f>
        <v/>
      </c>
      <c r="DI120" s="115" t="str">
        <f aca="false">IF(DH120="","",IF(DH120&gt;=B$10,"Y","N"))</f>
        <v/>
      </c>
      <c r="DJ120" s="115" t="str">
        <f aca="false">IF(DH120="","",IF(DH120&lt;50%,1,IF(AND(DH120&gt;=50%,DH120&lt;B$10),2,IF(DH120&gt;=B$10,3))))</f>
        <v/>
      </c>
      <c r="DK120" s="114" t="str">
        <f aca="false">IF(B120&lt;&gt;"",IFERROR(IF((SUMIF(D$14:CS$14,"CLO6",D120:CS120)/'Grade computation'!I$9)=0,0,(SUMIF(D$14:CS$14,"CLO6",D120:CS120)/'Grade computation'!I$9)),""),"")</f>
        <v/>
      </c>
      <c r="DL120" s="115" t="str">
        <f aca="false">IF(DK120="","",IF(DK120&gt;=B$10,"Y","N"))</f>
        <v/>
      </c>
      <c r="DM120" s="115" t="str">
        <f aca="false">IF(DK120="","",IF(DK120&lt;50%,1,IF(AND(DK120&gt;=50%,DK120&lt;B$10),2,IF(DK120&gt;=B$10,3))))</f>
        <v/>
      </c>
      <c r="DN120" s="114" t="str">
        <f aca="false">IF(B120&lt;&gt;"",IFERROR(IF((SUMIF(D$14:CS$14,"CLO7",D120:CS120)/'Grade computation'!I$10)=0,0,(SUMIF(D$14:CS$14,"CLO7",D120:CS120)/'Grade computation'!I$10)),""),"")</f>
        <v/>
      </c>
      <c r="DO120" s="115" t="str">
        <f aca="false">IF(DN120="","",IF(DN120&gt;=B$10,"Y","N"))</f>
        <v/>
      </c>
      <c r="DP120" s="115" t="str">
        <f aca="false">IF(DN120="","",IF(DN120&lt;50%,1,IF(AND(DN120&gt;=50%,DN120&lt;B$10),2,IF(DN120&gt;=B$10,3))))</f>
        <v/>
      </c>
      <c r="DQ120" s="114" t="str">
        <f aca="false">IF(B120&lt;&gt;"",IFERROR(IF((SUMIF(D$14:CS$14,"CLO8",D120:CS120)/'Grade computation'!I$11)=0,0,(SUMIF(D$14:CS$14,"CLO8",D120:CS120)/'Grade computation'!I$11)),""),"")</f>
        <v/>
      </c>
      <c r="DR120" s="115" t="str">
        <f aca="false">IF(DQ120="","",IF(DQ120&gt;=B$10,"Y","N"))</f>
        <v/>
      </c>
      <c r="DS120" s="115" t="str">
        <f aca="false">IF(DQ120="","",IF(DQ120&lt;50%,1,IF(AND(DQ120&gt;=50%,DQ120&lt;B$10),2,IF(DQ120&gt;=B$10,3))))</f>
        <v/>
      </c>
      <c r="DT120" s="114" t="str">
        <f aca="false">IF(B120&lt;&gt;"",IFERROR(IF((SUMIF(D$14:CS$14,"CLO9",D120:CS120)/'Grade computation'!I$12)=0,0,(SUMIF(D$14:CS$14,"CLO9",D120:CS120)/'Grade computation'!I$12)),""),"")</f>
        <v/>
      </c>
      <c r="DU120" s="115" t="str">
        <f aca="false">IF(DT120="","",IF(DT120&gt;=B$10,"Y","N"))</f>
        <v/>
      </c>
      <c r="DV120" s="115" t="str">
        <f aca="false">IF(DT120="","",IF(DT120&lt;50%,1,IF(AND(DT120&gt;=50%,DT120&lt;B$10),2,IF(DT120&gt;=B$10,3))))</f>
        <v/>
      </c>
      <c r="DW120" s="114" t="str">
        <f aca="false">IF(B120&lt;&gt;"",IFERROR(IF((SUMIF(D$14:CS$14,"CLO10",D120:CS120)/'Grade computation'!I$13)=0,0,(SUMIF(D$14:CS$14,"CLO10",D120:CS120)/'Grade computation'!I$13)),""),"")</f>
        <v/>
      </c>
      <c r="DX120" s="115" t="str">
        <f aca="false">IF(DW120="","",IF(DW120&gt;=B$10,"Y","N"))</f>
        <v/>
      </c>
      <c r="DY120" s="115" t="str">
        <f aca="false">IF(DW120="","",IF(DW120&lt;50%,1,IF(AND(DW120&gt;=50%,DW120&lt;B$10),2,IF(DW120&gt;=B$10,3))))</f>
        <v/>
      </c>
      <c r="DZ120" s="13"/>
      <c r="EA120" s="13"/>
    </row>
    <row r="121" customFormat="false" ht="15.75" hidden="false" customHeight="true" outlineLevel="0" collapsed="false">
      <c r="A121" s="118"/>
      <c r="B121" s="119"/>
      <c r="C121" s="117"/>
      <c r="D121" s="117"/>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c r="AA121" s="117"/>
      <c r="AB121" s="117"/>
      <c r="AC121" s="117"/>
      <c r="AD121" s="117"/>
      <c r="AE121" s="117"/>
      <c r="AF121" s="117"/>
      <c r="AG121" s="117"/>
      <c r="AH121" s="111" t="str">
        <f aca="false">IF(B121&lt;&gt;"",SUMIF(D$12:AG$12,"TLA",D121:AG121),"")</f>
        <v/>
      </c>
      <c r="AI121" s="112" t="str">
        <f aca="false">IF(B121&lt;&gt;"",SUMIF(D$12:AG$12,"AT",D121:AG121),"")</f>
        <v/>
      </c>
      <c r="AJ121" s="117"/>
      <c r="AK121" s="117"/>
      <c r="AL121" s="117"/>
      <c r="AM121" s="117"/>
      <c r="AN121" s="117"/>
      <c r="AO121" s="117"/>
      <c r="AP121" s="117"/>
      <c r="AQ121" s="117"/>
      <c r="AR121" s="117"/>
      <c r="AS121" s="117"/>
      <c r="AT121" s="117"/>
      <c r="AU121" s="117"/>
      <c r="AV121" s="117"/>
      <c r="AW121" s="117"/>
      <c r="AX121" s="117"/>
      <c r="AY121" s="117"/>
      <c r="AZ121" s="117"/>
      <c r="BA121" s="117"/>
      <c r="BB121" s="117"/>
      <c r="BC121" s="117"/>
      <c r="BD121" s="117"/>
      <c r="BE121" s="117"/>
      <c r="BF121" s="117"/>
      <c r="BG121" s="117"/>
      <c r="BH121" s="117"/>
      <c r="BI121" s="117"/>
      <c r="BJ121" s="117"/>
      <c r="BK121" s="117"/>
      <c r="BL121" s="117"/>
      <c r="BM121" s="117"/>
      <c r="BN121" s="111" t="str">
        <f aca="false">IF(B121&lt;&gt;"", SUMIF(AJ$12:BM$12,"TLA",AJ121:BM121), "")</f>
        <v/>
      </c>
      <c r="BO121" s="112" t="str">
        <f aca="false">IF(B121&lt;&gt;"", SUMIF(AJ$12:BM$12,"AT",AJ121:BM121), "")</f>
        <v/>
      </c>
      <c r="BP121" s="113"/>
      <c r="BQ121" s="113"/>
      <c r="BR121" s="113"/>
      <c r="BS121" s="113"/>
      <c r="BT121" s="113"/>
      <c r="BU121" s="113"/>
      <c r="BV121" s="113"/>
      <c r="BW121" s="113"/>
      <c r="BX121" s="113"/>
      <c r="BY121" s="113"/>
      <c r="BZ121" s="113"/>
      <c r="CA121" s="117"/>
      <c r="CB121" s="117"/>
      <c r="CC121" s="117"/>
      <c r="CD121" s="117"/>
      <c r="CE121" s="117"/>
      <c r="CF121" s="117"/>
      <c r="CG121" s="117"/>
      <c r="CH121" s="117"/>
      <c r="CI121" s="117"/>
      <c r="CJ121" s="117"/>
      <c r="CK121" s="117"/>
      <c r="CL121" s="117"/>
      <c r="CM121" s="117"/>
      <c r="CN121" s="117"/>
      <c r="CO121" s="117"/>
      <c r="CP121" s="117"/>
      <c r="CQ121" s="117"/>
      <c r="CR121" s="117"/>
      <c r="CS121" s="117"/>
      <c r="CT121" s="111" t="str">
        <f aca="false">IF(B121&lt;&gt;"",SUMIF(BP$12:CS$12,"TLA",BP121:CS121), "")</f>
        <v/>
      </c>
      <c r="CU121" s="112" t="str">
        <f aca="false">IF(B121&lt;&gt;"",SUMIF(BP$12:CS$12,"AT",BP121:CS121), "")</f>
        <v/>
      </c>
      <c r="CV121" s="114" t="str">
        <f aca="false">IF(B121&lt;&gt;"",IFERROR(SUMIF(D$14:CS$14, "CLO1", D121:CS121)/'Grade computation'!I$4,""),"")</f>
        <v/>
      </c>
      <c r="CW121" s="115" t="str">
        <f aca="false">IF(CV121="","",IF(CV121&gt;=B$10,"Y","N"))</f>
        <v/>
      </c>
      <c r="CX121" s="115" t="str">
        <f aca="false">IF(CV121="","",IF(CV121&lt;50%,1,IF(AND(CV121&gt;=50%,CV121&lt;B$10),2,IF(CV121&gt;=B$10,3))))</f>
        <v/>
      </c>
      <c r="CY121" s="114" t="str">
        <f aca="false">IF(B121&lt;&gt;"",IFERROR(IF((SUMIF(D$14:CS$14,"CLO2",D121:CS121)/'Grade computation'!I$5)=0,0,(SUMIF(D$14:CS$14,"CLO2",D121:CS121)/'Grade computation'!I$5)),""),"")</f>
        <v/>
      </c>
      <c r="CZ121" s="115" t="str">
        <f aca="false">IF(CY121="","",IF(CY121&gt;=B$10,"Y","N"))</f>
        <v/>
      </c>
      <c r="DA121" s="115" t="str">
        <f aca="false">IF(CY121="","",IF(CY121&lt;50%,1,IF(AND(CY121&gt;=50%,CY121&lt;B$10),2,IF(CY121&gt;=B$10,3))))</f>
        <v/>
      </c>
      <c r="DB121" s="114" t="str">
        <f aca="false">IF(B121&lt;&gt;"",IFERROR(IF((SUMIF(D$14:CS$14,"CLO3",D121:CS121)/'Grade computation'!I$6)=0,0,(SUMIF(D$14:CS$14,"CLO3",D121:CS121)/'Grade computation'!I$6)),""),"")</f>
        <v/>
      </c>
      <c r="DC121" s="115" t="str">
        <f aca="false">IF(DB121="","",IF(DB121&gt;=B$10,"Y","N"))</f>
        <v/>
      </c>
      <c r="DD121" s="115" t="str">
        <f aca="false">IF(DB121="","",IF(DB121&lt;50%,1,IF(AND(DB121&gt;=50%,DB121&lt;B$10),2,IF(DB121&gt;=B$10,3))))</f>
        <v/>
      </c>
      <c r="DE121" s="114" t="str">
        <f aca="false">IF(B121&lt;&gt;"",IFERROR(SUMIF(D$14:CS$14,"CLO4",D121:CS121)/'Grade computation'!I$7,""),"")</f>
        <v/>
      </c>
      <c r="DF121" s="115" t="str">
        <f aca="false">IF(DE121="","",IF(DE121&gt;=B$10,"Y","N"))</f>
        <v/>
      </c>
      <c r="DG121" s="115" t="str">
        <f aca="false">IF(DE121="","",IF(DE121&lt;50%,1,IF(AND(DE121&gt;=50%,DE121&lt;B$10),2,IF(DE121&gt;=B$10,3))))</f>
        <v/>
      </c>
      <c r="DH121" s="114" t="str">
        <f aca="false">IF(B121&lt;&gt;"",IFERROR(IF((SUMIF(D$14:CS$14,"CLO5",D121:CS121)/'Grade computation'!I$8)=0,0,(SUMIF(D$14:CS$14,"CLO5",D121:CS121)/'Grade computation'!I$8)),""),"")</f>
        <v/>
      </c>
      <c r="DI121" s="115" t="str">
        <f aca="false">IF(DH121="","",IF(DH121&gt;=B$10,"Y","N"))</f>
        <v/>
      </c>
      <c r="DJ121" s="115" t="str">
        <f aca="false">IF(DH121="","",IF(DH121&lt;50%,1,IF(AND(DH121&gt;=50%,DH121&lt;B$10),2,IF(DH121&gt;=B$10,3))))</f>
        <v/>
      </c>
      <c r="DK121" s="114" t="str">
        <f aca="false">IF(B121&lt;&gt;"",IFERROR(IF((SUMIF(D$14:CS$14,"CLO6",D121:CS121)/'Grade computation'!I$9)=0,0,(SUMIF(D$14:CS$14,"CLO6",D121:CS121)/'Grade computation'!I$9)),""),"")</f>
        <v/>
      </c>
      <c r="DL121" s="115" t="str">
        <f aca="false">IF(DK121="","",IF(DK121&gt;=B$10,"Y","N"))</f>
        <v/>
      </c>
      <c r="DM121" s="115" t="str">
        <f aca="false">IF(DK121="","",IF(DK121&lt;50%,1,IF(AND(DK121&gt;=50%,DK121&lt;B$10),2,IF(DK121&gt;=B$10,3))))</f>
        <v/>
      </c>
      <c r="DN121" s="114" t="str">
        <f aca="false">IF(B121&lt;&gt;"",IFERROR(IF((SUMIF(D$14:CS$14,"CLO7",D121:CS121)/'Grade computation'!I$10)=0,0,(SUMIF(D$14:CS$14,"CLO7",D121:CS121)/'Grade computation'!I$10)),""),"")</f>
        <v/>
      </c>
      <c r="DO121" s="115" t="str">
        <f aca="false">IF(DN121="","",IF(DN121&gt;=B$10,"Y","N"))</f>
        <v/>
      </c>
      <c r="DP121" s="115" t="str">
        <f aca="false">IF(DN121="","",IF(DN121&lt;50%,1,IF(AND(DN121&gt;=50%,DN121&lt;B$10),2,IF(DN121&gt;=B$10,3))))</f>
        <v/>
      </c>
      <c r="DQ121" s="114" t="str">
        <f aca="false">IF(B121&lt;&gt;"",IFERROR(IF((SUMIF(D$14:CS$14,"CLO8",D121:CS121)/'Grade computation'!I$11)=0,0,(SUMIF(D$14:CS$14,"CLO8",D121:CS121)/'Grade computation'!I$11)),""),"")</f>
        <v/>
      </c>
      <c r="DR121" s="115" t="str">
        <f aca="false">IF(DQ121="","",IF(DQ121&gt;=B$10,"Y","N"))</f>
        <v/>
      </c>
      <c r="DS121" s="115" t="str">
        <f aca="false">IF(DQ121="","",IF(DQ121&lt;50%,1,IF(AND(DQ121&gt;=50%,DQ121&lt;B$10),2,IF(DQ121&gt;=B$10,3))))</f>
        <v/>
      </c>
      <c r="DT121" s="114" t="str">
        <f aca="false">IF(B121&lt;&gt;"",IFERROR(IF((SUMIF(D$14:CS$14,"CLO9",D121:CS121)/'Grade computation'!I$12)=0,0,(SUMIF(D$14:CS$14,"CLO9",D121:CS121)/'Grade computation'!I$12)),""),"")</f>
        <v/>
      </c>
      <c r="DU121" s="115" t="str">
        <f aca="false">IF(DT121="","",IF(DT121&gt;=B$10,"Y","N"))</f>
        <v/>
      </c>
      <c r="DV121" s="115" t="str">
        <f aca="false">IF(DT121="","",IF(DT121&lt;50%,1,IF(AND(DT121&gt;=50%,DT121&lt;B$10),2,IF(DT121&gt;=B$10,3))))</f>
        <v/>
      </c>
      <c r="DW121" s="114" t="str">
        <f aca="false">IF(B121&lt;&gt;"",IFERROR(IF((SUMIF(D$14:CS$14,"CLO10",D121:CS121)/'Grade computation'!I$13)=0,0,(SUMIF(D$14:CS$14,"CLO10",D121:CS121)/'Grade computation'!I$13)),""),"")</f>
        <v/>
      </c>
      <c r="DX121" s="115" t="str">
        <f aca="false">IF(DW121="","",IF(DW121&gt;=B$10,"Y","N"))</f>
        <v/>
      </c>
      <c r="DY121" s="115" t="str">
        <f aca="false">IF(DW121="","",IF(DW121&lt;50%,1,IF(AND(DW121&gt;=50%,DW121&lt;B$10),2,IF(DW121&gt;=B$10,3))))</f>
        <v/>
      </c>
      <c r="DZ121" s="13"/>
      <c r="EA121" s="13"/>
    </row>
    <row r="122" customFormat="false" ht="15.75" hidden="false" customHeight="true" outlineLevel="0" collapsed="false">
      <c r="A122" s="118"/>
      <c r="B122" s="119"/>
      <c r="C122" s="117"/>
      <c r="D122" s="117"/>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c r="AA122" s="117"/>
      <c r="AB122" s="117"/>
      <c r="AC122" s="117"/>
      <c r="AD122" s="117"/>
      <c r="AE122" s="117"/>
      <c r="AF122" s="117"/>
      <c r="AG122" s="117"/>
      <c r="AH122" s="111" t="str">
        <f aca="false">IF(B122&lt;&gt;"",SUMIF(D$12:AG$12,"TLA",D122:AG122),"")</f>
        <v/>
      </c>
      <c r="AI122" s="112" t="str">
        <f aca="false">IF(B122&lt;&gt;"",SUMIF(D$12:AG$12,"AT",D122:AG122),"")</f>
        <v/>
      </c>
      <c r="AJ122" s="117"/>
      <c r="AK122" s="117"/>
      <c r="AL122" s="117"/>
      <c r="AM122" s="117"/>
      <c r="AN122" s="117"/>
      <c r="AO122" s="117"/>
      <c r="AP122" s="117"/>
      <c r="AQ122" s="117"/>
      <c r="AR122" s="117"/>
      <c r="AS122" s="117"/>
      <c r="AT122" s="117"/>
      <c r="AU122" s="117"/>
      <c r="AV122" s="117"/>
      <c r="AW122" s="117"/>
      <c r="AX122" s="117"/>
      <c r="AY122" s="117"/>
      <c r="AZ122" s="117"/>
      <c r="BA122" s="117"/>
      <c r="BB122" s="117"/>
      <c r="BC122" s="117"/>
      <c r="BD122" s="117"/>
      <c r="BE122" s="117"/>
      <c r="BF122" s="117"/>
      <c r="BG122" s="117"/>
      <c r="BH122" s="117"/>
      <c r="BI122" s="117"/>
      <c r="BJ122" s="117"/>
      <c r="BK122" s="117"/>
      <c r="BL122" s="117"/>
      <c r="BM122" s="117"/>
      <c r="BN122" s="111" t="str">
        <f aca="false">IF(B122&lt;&gt;"", SUMIF(AJ$12:BM$12,"TLA",AJ122:BM122), "")</f>
        <v/>
      </c>
      <c r="BO122" s="112" t="str">
        <f aca="false">IF(B122&lt;&gt;"", SUMIF(AJ$12:BM$12,"AT",AJ122:BM122), "")</f>
        <v/>
      </c>
      <c r="BP122" s="113"/>
      <c r="BQ122" s="113"/>
      <c r="BR122" s="113"/>
      <c r="BS122" s="113"/>
      <c r="BT122" s="113"/>
      <c r="BU122" s="113"/>
      <c r="BV122" s="113"/>
      <c r="BW122" s="113"/>
      <c r="BX122" s="113"/>
      <c r="BY122" s="113"/>
      <c r="BZ122" s="113"/>
      <c r="CA122" s="117"/>
      <c r="CB122" s="117"/>
      <c r="CC122" s="117"/>
      <c r="CD122" s="117"/>
      <c r="CE122" s="117"/>
      <c r="CF122" s="117"/>
      <c r="CG122" s="117"/>
      <c r="CH122" s="117"/>
      <c r="CI122" s="117"/>
      <c r="CJ122" s="117"/>
      <c r="CK122" s="117"/>
      <c r="CL122" s="117"/>
      <c r="CM122" s="117"/>
      <c r="CN122" s="117"/>
      <c r="CO122" s="117"/>
      <c r="CP122" s="117"/>
      <c r="CQ122" s="117"/>
      <c r="CR122" s="117"/>
      <c r="CS122" s="117"/>
      <c r="CT122" s="111" t="str">
        <f aca="false">IF(B122&lt;&gt;"",SUMIF(BP$12:CS$12,"TLA",BP122:CS122), "")</f>
        <v/>
      </c>
      <c r="CU122" s="112" t="str">
        <f aca="false">IF(B122&lt;&gt;"",SUMIF(BP$12:CS$12,"AT",BP122:CS122), "")</f>
        <v/>
      </c>
      <c r="CV122" s="114" t="str">
        <f aca="false">IF(B122&lt;&gt;"",IFERROR(SUMIF(D$14:CS$14, "CLO1", D122:CS122)/'Grade computation'!I$4,""),"")</f>
        <v/>
      </c>
      <c r="CW122" s="115" t="str">
        <f aca="false">IF(CV122="","",IF(CV122&gt;=B$10,"Y","N"))</f>
        <v/>
      </c>
      <c r="CX122" s="115" t="str">
        <f aca="false">IF(CV122="","",IF(CV122&lt;50%,1,IF(AND(CV122&gt;=50%,CV122&lt;B$10),2,IF(CV122&gt;=B$10,3))))</f>
        <v/>
      </c>
      <c r="CY122" s="114" t="str">
        <f aca="false">IF(B122&lt;&gt;"",IFERROR(IF((SUMIF(D$14:CS$14,"CLO2",D122:CS122)/'Grade computation'!I$5)=0,0,(SUMIF(D$14:CS$14,"CLO2",D122:CS122)/'Grade computation'!I$5)),""),"")</f>
        <v/>
      </c>
      <c r="CZ122" s="115" t="str">
        <f aca="false">IF(CY122="","",IF(CY122&gt;=B$10,"Y","N"))</f>
        <v/>
      </c>
      <c r="DA122" s="115" t="str">
        <f aca="false">IF(CY122="","",IF(CY122&lt;50%,1,IF(AND(CY122&gt;=50%,CY122&lt;B$10),2,IF(CY122&gt;=B$10,3))))</f>
        <v/>
      </c>
      <c r="DB122" s="114" t="str">
        <f aca="false">IF(B122&lt;&gt;"",IFERROR(IF((SUMIF(D$14:CS$14,"CLO3",D122:CS122)/'Grade computation'!I$6)=0,0,(SUMIF(D$14:CS$14,"CLO3",D122:CS122)/'Grade computation'!I$6)),""),"")</f>
        <v/>
      </c>
      <c r="DC122" s="115" t="str">
        <f aca="false">IF(DB122="","",IF(DB122&gt;=B$10,"Y","N"))</f>
        <v/>
      </c>
      <c r="DD122" s="115" t="str">
        <f aca="false">IF(DB122="","",IF(DB122&lt;50%,1,IF(AND(DB122&gt;=50%,DB122&lt;B$10),2,IF(DB122&gt;=B$10,3))))</f>
        <v/>
      </c>
      <c r="DE122" s="114" t="str">
        <f aca="false">IF(B122&lt;&gt;"",IFERROR(SUMIF(D$14:CS$14,"CLO4",D122:CS122)/'Grade computation'!I$7,""),"")</f>
        <v/>
      </c>
      <c r="DF122" s="115" t="str">
        <f aca="false">IF(DE122="","",IF(DE122&gt;=B$10,"Y","N"))</f>
        <v/>
      </c>
      <c r="DG122" s="115" t="str">
        <f aca="false">IF(DE122="","",IF(DE122&lt;50%,1,IF(AND(DE122&gt;=50%,DE122&lt;B$10),2,IF(DE122&gt;=B$10,3))))</f>
        <v/>
      </c>
      <c r="DH122" s="114" t="str">
        <f aca="false">IF(B122&lt;&gt;"",IFERROR(IF((SUMIF(D$14:CS$14,"CLO5",D122:CS122)/'Grade computation'!I$8)=0,0,(SUMIF(D$14:CS$14,"CLO5",D122:CS122)/'Grade computation'!I$8)),""),"")</f>
        <v/>
      </c>
      <c r="DI122" s="115" t="str">
        <f aca="false">IF(DH122="","",IF(DH122&gt;=B$10,"Y","N"))</f>
        <v/>
      </c>
      <c r="DJ122" s="115" t="str">
        <f aca="false">IF(DH122="","",IF(DH122&lt;50%,1,IF(AND(DH122&gt;=50%,DH122&lt;B$10),2,IF(DH122&gt;=B$10,3))))</f>
        <v/>
      </c>
      <c r="DK122" s="114" t="str">
        <f aca="false">IF(B122&lt;&gt;"",IFERROR(IF((SUMIF(D$14:CS$14,"CLO6",D122:CS122)/'Grade computation'!I$9)=0,0,(SUMIF(D$14:CS$14,"CLO6",D122:CS122)/'Grade computation'!I$9)),""),"")</f>
        <v/>
      </c>
      <c r="DL122" s="115" t="str">
        <f aca="false">IF(DK122="","",IF(DK122&gt;=B$10,"Y","N"))</f>
        <v/>
      </c>
      <c r="DM122" s="115" t="str">
        <f aca="false">IF(DK122="","",IF(DK122&lt;50%,1,IF(AND(DK122&gt;=50%,DK122&lt;B$10),2,IF(DK122&gt;=B$10,3))))</f>
        <v/>
      </c>
      <c r="DN122" s="114" t="str">
        <f aca="false">IF(B122&lt;&gt;"",IFERROR(IF((SUMIF(D$14:CS$14,"CLO7",D122:CS122)/'Grade computation'!I$10)=0,0,(SUMIF(D$14:CS$14,"CLO7",D122:CS122)/'Grade computation'!I$10)),""),"")</f>
        <v/>
      </c>
      <c r="DO122" s="115" t="str">
        <f aca="false">IF(DN122="","",IF(DN122&gt;=B$10,"Y","N"))</f>
        <v/>
      </c>
      <c r="DP122" s="115" t="str">
        <f aca="false">IF(DN122="","",IF(DN122&lt;50%,1,IF(AND(DN122&gt;=50%,DN122&lt;B$10),2,IF(DN122&gt;=B$10,3))))</f>
        <v/>
      </c>
      <c r="DQ122" s="114" t="str">
        <f aca="false">IF(B122&lt;&gt;"",IFERROR(IF((SUMIF(D$14:CS$14,"CLO8",D122:CS122)/'Grade computation'!I$11)=0,0,(SUMIF(D$14:CS$14,"CLO8",D122:CS122)/'Grade computation'!I$11)),""),"")</f>
        <v/>
      </c>
      <c r="DR122" s="115" t="str">
        <f aca="false">IF(DQ122="","",IF(DQ122&gt;=B$10,"Y","N"))</f>
        <v/>
      </c>
      <c r="DS122" s="115" t="str">
        <f aca="false">IF(DQ122="","",IF(DQ122&lt;50%,1,IF(AND(DQ122&gt;=50%,DQ122&lt;B$10),2,IF(DQ122&gt;=B$10,3))))</f>
        <v/>
      </c>
      <c r="DT122" s="114" t="str">
        <f aca="false">IF(B122&lt;&gt;"",IFERROR(IF((SUMIF(D$14:CS$14,"CLO9",D122:CS122)/'Grade computation'!I$12)=0,0,(SUMIF(D$14:CS$14,"CLO9",D122:CS122)/'Grade computation'!I$12)),""),"")</f>
        <v/>
      </c>
      <c r="DU122" s="115" t="str">
        <f aca="false">IF(DT122="","",IF(DT122&gt;=B$10,"Y","N"))</f>
        <v/>
      </c>
      <c r="DV122" s="115" t="str">
        <f aca="false">IF(DT122="","",IF(DT122&lt;50%,1,IF(AND(DT122&gt;=50%,DT122&lt;B$10),2,IF(DT122&gt;=B$10,3))))</f>
        <v/>
      </c>
      <c r="DW122" s="114" t="str">
        <f aca="false">IF(B122&lt;&gt;"",IFERROR(IF((SUMIF(D$14:CS$14,"CLO10",D122:CS122)/'Grade computation'!I$13)=0,0,(SUMIF(D$14:CS$14,"CLO10",D122:CS122)/'Grade computation'!I$13)),""),"")</f>
        <v/>
      </c>
      <c r="DX122" s="115" t="str">
        <f aca="false">IF(DW122="","",IF(DW122&gt;=B$10,"Y","N"))</f>
        <v/>
      </c>
      <c r="DY122" s="115" t="str">
        <f aca="false">IF(DW122="","",IF(DW122&lt;50%,1,IF(AND(DW122&gt;=50%,DW122&lt;B$10),2,IF(DW122&gt;=B$10,3))))</f>
        <v/>
      </c>
      <c r="DZ122" s="13"/>
      <c r="EA122" s="13"/>
    </row>
    <row r="123" customFormat="false" ht="15.75" hidden="false" customHeight="true" outlineLevel="0" collapsed="false">
      <c r="A123" s="118"/>
      <c r="B123" s="119"/>
      <c r="C123" s="117"/>
      <c r="D123" s="117"/>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7"/>
      <c r="AA123" s="117"/>
      <c r="AB123" s="117"/>
      <c r="AC123" s="117"/>
      <c r="AD123" s="117"/>
      <c r="AE123" s="117"/>
      <c r="AF123" s="117"/>
      <c r="AG123" s="117"/>
      <c r="AH123" s="111" t="str">
        <f aca="false">IF(B123&lt;&gt;"",SUMIF(D$12:AG$12,"TLA",D123:AG123),"")</f>
        <v/>
      </c>
      <c r="AI123" s="112" t="str">
        <f aca="false">IF(B123&lt;&gt;"",SUMIF(D$12:AG$12,"AT",D123:AG123),"")</f>
        <v/>
      </c>
      <c r="AJ123" s="117"/>
      <c r="AK123" s="117"/>
      <c r="AL123" s="117"/>
      <c r="AM123" s="117"/>
      <c r="AN123" s="117"/>
      <c r="AO123" s="117"/>
      <c r="AP123" s="117"/>
      <c r="AQ123" s="117"/>
      <c r="AR123" s="117"/>
      <c r="AS123" s="117"/>
      <c r="AT123" s="117"/>
      <c r="AU123" s="117"/>
      <c r="AV123" s="117"/>
      <c r="AW123" s="117"/>
      <c r="AX123" s="117"/>
      <c r="AY123" s="117"/>
      <c r="AZ123" s="117"/>
      <c r="BA123" s="117"/>
      <c r="BB123" s="117"/>
      <c r="BC123" s="117"/>
      <c r="BD123" s="117"/>
      <c r="BE123" s="117"/>
      <c r="BF123" s="117"/>
      <c r="BG123" s="117"/>
      <c r="BH123" s="117"/>
      <c r="BI123" s="117"/>
      <c r="BJ123" s="117"/>
      <c r="BK123" s="117"/>
      <c r="BL123" s="117"/>
      <c r="BM123" s="117"/>
      <c r="BN123" s="111" t="str">
        <f aca="false">IF(B123&lt;&gt;"", SUMIF(AJ$12:BM$12,"TLA",AJ123:BM123), "")</f>
        <v/>
      </c>
      <c r="BO123" s="112" t="str">
        <f aca="false">IF(B123&lt;&gt;"", SUMIF(AJ$12:BM$12,"AT",AJ123:BM123), "")</f>
        <v/>
      </c>
      <c r="BP123" s="113"/>
      <c r="BQ123" s="113"/>
      <c r="BR123" s="113"/>
      <c r="BS123" s="113"/>
      <c r="BT123" s="113"/>
      <c r="BU123" s="113"/>
      <c r="BV123" s="113"/>
      <c r="BW123" s="113"/>
      <c r="BX123" s="113"/>
      <c r="BY123" s="113"/>
      <c r="BZ123" s="113"/>
      <c r="CA123" s="117"/>
      <c r="CB123" s="117"/>
      <c r="CC123" s="117"/>
      <c r="CD123" s="117"/>
      <c r="CE123" s="117"/>
      <c r="CF123" s="117"/>
      <c r="CG123" s="117"/>
      <c r="CH123" s="117"/>
      <c r="CI123" s="117"/>
      <c r="CJ123" s="117"/>
      <c r="CK123" s="117"/>
      <c r="CL123" s="117"/>
      <c r="CM123" s="117"/>
      <c r="CN123" s="117"/>
      <c r="CO123" s="117"/>
      <c r="CP123" s="117"/>
      <c r="CQ123" s="117"/>
      <c r="CR123" s="117"/>
      <c r="CS123" s="117"/>
      <c r="CT123" s="111" t="str">
        <f aca="false">IF(B123&lt;&gt;"",SUMIF(BP$12:CS$12,"TLA",BP123:CS123), "")</f>
        <v/>
      </c>
      <c r="CU123" s="112" t="str">
        <f aca="false">IF(B123&lt;&gt;"",SUMIF(BP$12:CS$12,"AT",BP123:CS123), "")</f>
        <v/>
      </c>
      <c r="CV123" s="114" t="str">
        <f aca="false">IF(B123&lt;&gt;"",IFERROR(SUMIF(D$14:CS$14, "CLO1", D123:CS123)/'Grade computation'!I$4,""),"")</f>
        <v/>
      </c>
      <c r="CW123" s="115" t="str">
        <f aca="false">IF(CV123="","",IF(CV123&gt;=B$10,"Y","N"))</f>
        <v/>
      </c>
      <c r="CX123" s="115" t="str">
        <f aca="false">IF(CV123="","",IF(CV123&lt;50%,1,IF(AND(CV123&gt;=50%,CV123&lt;B$10),2,IF(CV123&gt;=B$10,3))))</f>
        <v/>
      </c>
      <c r="CY123" s="114" t="str">
        <f aca="false">IF(B123&lt;&gt;"",IFERROR(IF((SUMIF(D$14:CS$14,"CLO2",D123:CS123)/'Grade computation'!I$5)=0,0,(SUMIF(D$14:CS$14,"CLO2",D123:CS123)/'Grade computation'!I$5)),""),"")</f>
        <v/>
      </c>
      <c r="CZ123" s="115" t="str">
        <f aca="false">IF(CY123="","",IF(CY123&gt;=B$10,"Y","N"))</f>
        <v/>
      </c>
      <c r="DA123" s="115" t="str">
        <f aca="false">IF(CY123="","",IF(CY123&lt;50%,1,IF(AND(CY123&gt;=50%,CY123&lt;B$10),2,IF(CY123&gt;=B$10,3))))</f>
        <v/>
      </c>
      <c r="DB123" s="114" t="str">
        <f aca="false">IF(B123&lt;&gt;"",IFERROR(IF((SUMIF(D$14:CS$14,"CLO3",D123:CS123)/'Grade computation'!I$6)=0,0,(SUMIF(D$14:CS$14,"CLO3",D123:CS123)/'Grade computation'!I$6)),""),"")</f>
        <v/>
      </c>
      <c r="DC123" s="115" t="str">
        <f aca="false">IF(DB123="","",IF(DB123&gt;=B$10,"Y","N"))</f>
        <v/>
      </c>
      <c r="DD123" s="115" t="str">
        <f aca="false">IF(DB123="","",IF(DB123&lt;50%,1,IF(AND(DB123&gt;=50%,DB123&lt;B$10),2,IF(DB123&gt;=B$10,3))))</f>
        <v/>
      </c>
      <c r="DE123" s="114" t="str">
        <f aca="false">IF(B123&lt;&gt;"",IFERROR(SUMIF(D$14:CS$14,"CLO4",D123:CS123)/'Grade computation'!I$7,""),"")</f>
        <v/>
      </c>
      <c r="DF123" s="115" t="str">
        <f aca="false">IF(DE123="","",IF(DE123&gt;=B$10,"Y","N"))</f>
        <v/>
      </c>
      <c r="DG123" s="115" t="str">
        <f aca="false">IF(DE123="","",IF(DE123&lt;50%,1,IF(AND(DE123&gt;=50%,DE123&lt;B$10),2,IF(DE123&gt;=B$10,3))))</f>
        <v/>
      </c>
      <c r="DH123" s="114" t="str">
        <f aca="false">IF(B123&lt;&gt;"",IFERROR(IF((SUMIF(D$14:CS$14,"CLO5",D123:CS123)/'Grade computation'!I$8)=0,0,(SUMIF(D$14:CS$14,"CLO5",D123:CS123)/'Grade computation'!I$8)),""),"")</f>
        <v/>
      </c>
      <c r="DI123" s="115" t="str">
        <f aca="false">IF(DH123="","",IF(DH123&gt;=B$10,"Y","N"))</f>
        <v/>
      </c>
      <c r="DJ123" s="115" t="str">
        <f aca="false">IF(DH123="","",IF(DH123&lt;50%,1,IF(AND(DH123&gt;=50%,DH123&lt;B$10),2,IF(DH123&gt;=B$10,3))))</f>
        <v/>
      </c>
      <c r="DK123" s="114" t="str">
        <f aca="false">IF(B123&lt;&gt;"",IFERROR(IF((SUMIF(D$14:CS$14,"CLO6",D123:CS123)/'Grade computation'!I$9)=0,0,(SUMIF(D$14:CS$14,"CLO6",D123:CS123)/'Grade computation'!I$9)),""),"")</f>
        <v/>
      </c>
      <c r="DL123" s="115" t="str">
        <f aca="false">IF(DK123="","",IF(DK123&gt;=B$10,"Y","N"))</f>
        <v/>
      </c>
      <c r="DM123" s="115" t="str">
        <f aca="false">IF(DK123="","",IF(DK123&lt;50%,1,IF(AND(DK123&gt;=50%,DK123&lt;B$10),2,IF(DK123&gt;=B$10,3))))</f>
        <v/>
      </c>
      <c r="DN123" s="114" t="str">
        <f aca="false">IF(B123&lt;&gt;"",IFERROR(IF((SUMIF(D$14:CS$14,"CLO7",D123:CS123)/'Grade computation'!I$10)=0,0,(SUMIF(D$14:CS$14,"CLO7",D123:CS123)/'Grade computation'!I$10)),""),"")</f>
        <v/>
      </c>
      <c r="DO123" s="115" t="str">
        <f aca="false">IF(DN123="","",IF(DN123&gt;=B$10,"Y","N"))</f>
        <v/>
      </c>
      <c r="DP123" s="115" t="str">
        <f aca="false">IF(DN123="","",IF(DN123&lt;50%,1,IF(AND(DN123&gt;=50%,DN123&lt;B$10),2,IF(DN123&gt;=B$10,3))))</f>
        <v/>
      </c>
      <c r="DQ123" s="114" t="str">
        <f aca="false">IF(B123&lt;&gt;"",IFERROR(IF((SUMIF(D$14:CS$14,"CLO8",D123:CS123)/'Grade computation'!I$11)=0,0,(SUMIF(D$14:CS$14,"CLO8",D123:CS123)/'Grade computation'!I$11)),""),"")</f>
        <v/>
      </c>
      <c r="DR123" s="115" t="str">
        <f aca="false">IF(DQ123="","",IF(DQ123&gt;=B$10,"Y","N"))</f>
        <v/>
      </c>
      <c r="DS123" s="115" t="str">
        <f aca="false">IF(DQ123="","",IF(DQ123&lt;50%,1,IF(AND(DQ123&gt;=50%,DQ123&lt;B$10),2,IF(DQ123&gt;=B$10,3))))</f>
        <v/>
      </c>
      <c r="DT123" s="114" t="str">
        <f aca="false">IF(B123&lt;&gt;"",IFERROR(IF((SUMIF(D$14:CS$14,"CLO9",D123:CS123)/'Grade computation'!I$12)=0,0,(SUMIF(D$14:CS$14,"CLO9",D123:CS123)/'Grade computation'!I$12)),""),"")</f>
        <v/>
      </c>
      <c r="DU123" s="115" t="str">
        <f aca="false">IF(DT123="","",IF(DT123&gt;=B$10,"Y","N"))</f>
        <v/>
      </c>
      <c r="DV123" s="115" t="str">
        <f aca="false">IF(DT123="","",IF(DT123&lt;50%,1,IF(AND(DT123&gt;=50%,DT123&lt;B$10),2,IF(DT123&gt;=B$10,3))))</f>
        <v/>
      </c>
      <c r="DW123" s="114" t="str">
        <f aca="false">IF(B123&lt;&gt;"",IFERROR(IF((SUMIF(D$14:CS$14,"CLO10",D123:CS123)/'Grade computation'!I$13)=0,0,(SUMIF(D$14:CS$14,"CLO10",D123:CS123)/'Grade computation'!I$13)),""),"")</f>
        <v/>
      </c>
      <c r="DX123" s="115" t="str">
        <f aca="false">IF(DW123="","",IF(DW123&gt;=B$10,"Y","N"))</f>
        <v/>
      </c>
      <c r="DY123" s="115" t="str">
        <f aca="false">IF(DW123="","",IF(DW123&lt;50%,1,IF(AND(DW123&gt;=50%,DW123&lt;B$10),2,IF(DW123&gt;=B$10,3))))</f>
        <v/>
      </c>
      <c r="DZ123" s="13"/>
      <c r="EA123" s="13"/>
    </row>
    <row r="124" customFormat="false" ht="15.75" hidden="false" customHeight="true" outlineLevel="0" collapsed="false">
      <c r="A124" s="118"/>
      <c r="B124" s="119"/>
      <c r="C124" s="117"/>
      <c r="D124" s="117"/>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c r="AA124" s="117"/>
      <c r="AB124" s="117"/>
      <c r="AC124" s="117"/>
      <c r="AD124" s="117"/>
      <c r="AE124" s="117"/>
      <c r="AF124" s="117"/>
      <c r="AG124" s="117"/>
      <c r="AH124" s="111" t="str">
        <f aca="false">IF(B124&lt;&gt;"",SUMIF(D$12:AG$12,"TLA",D124:AG124),"")</f>
        <v/>
      </c>
      <c r="AI124" s="112" t="str">
        <f aca="false">IF(B124&lt;&gt;"",SUMIF(D$12:AG$12,"AT",D124:AG124),"")</f>
        <v/>
      </c>
      <c r="AJ124" s="117"/>
      <c r="AK124" s="117"/>
      <c r="AL124" s="117"/>
      <c r="AM124" s="117"/>
      <c r="AN124" s="117"/>
      <c r="AO124" s="117"/>
      <c r="AP124" s="117"/>
      <c r="AQ124" s="117"/>
      <c r="AR124" s="117"/>
      <c r="AS124" s="117"/>
      <c r="AT124" s="117"/>
      <c r="AU124" s="117"/>
      <c r="AV124" s="117"/>
      <c r="AW124" s="117"/>
      <c r="AX124" s="117"/>
      <c r="AY124" s="117"/>
      <c r="AZ124" s="117"/>
      <c r="BA124" s="117"/>
      <c r="BB124" s="117"/>
      <c r="BC124" s="117"/>
      <c r="BD124" s="117"/>
      <c r="BE124" s="117"/>
      <c r="BF124" s="117"/>
      <c r="BG124" s="117"/>
      <c r="BH124" s="117"/>
      <c r="BI124" s="117"/>
      <c r="BJ124" s="117"/>
      <c r="BK124" s="117"/>
      <c r="BL124" s="117"/>
      <c r="BM124" s="117"/>
      <c r="BN124" s="111" t="str">
        <f aca="false">IF(B124&lt;&gt;"", SUMIF(AJ$12:BM$12,"TLA",AJ124:BM124), "")</f>
        <v/>
      </c>
      <c r="BO124" s="112" t="str">
        <f aca="false">IF(B124&lt;&gt;"", SUMIF(AJ$12:BM$12,"AT",AJ124:BM124), "")</f>
        <v/>
      </c>
      <c r="BP124" s="113"/>
      <c r="BQ124" s="113"/>
      <c r="BR124" s="113"/>
      <c r="BS124" s="113"/>
      <c r="BT124" s="113"/>
      <c r="BU124" s="113"/>
      <c r="BV124" s="113"/>
      <c r="BW124" s="113"/>
      <c r="BX124" s="113"/>
      <c r="BY124" s="113"/>
      <c r="BZ124" s="113"/>
      <c r="CA124" s="117"/>
      <c r="CB124" s="117"/>
      <c r="CC124" s="117"/>
      <c r="CD124" s="117"/>
      <c r="CE124" s="117"/>
      <c r="CF124" s="117"/>
      <c r="CG124" s="117"/>
      <c r="CH124" s="117"/>
      <c r="CI124" s="117"/>
      <c r="CJ124" s="117"/>
      <c r="CK124" s="117"/>
      <c r="CL124" s="117"/>
      <c r="CM124" s="117"/>
      <c r="CN124" s="117"/>
      <c r="CO124" s="117"/>
      <c r="CP124" s="117"/>
      <c r="CQ124" s="117"/>
      <c r="CR124" s="117"/>
      <c r="CS124" s="117"/>
      <c r="CT124" s="111" t="str">
        <f aca="false">IF(B124&lt;&gt;"",SUMIF(BP$12:CS$12,"TLA",BP124:CS124), "")</f>
        <v/>
      </c>
      <c r="CU124" s="112" t="str">
        <f aca="false">IF(B124&lt;&gt;"",SUMIF(BP$12:CS$12,"AT",BP124:CS124), "")</f>
        <v/>
      </c>
      <c r="CV124" s="114" t="str">
        <f aca="false">IF(B124&lt;&gt;"",IFERROR(SUMIF(D$14:CS$14, "CLO1", D124:CS124)/'Grade computation'!I$4,""),"")</f>
        <v/>
      </c>
      <c r="CW124" s="115" t="str">
        <f aca="false">IF(CV124="","",IF(CV124&gt;=B$10,"Y","N"))</f>
        <v/>
      </c>
      <c r="CX124" s="115" t="str">
        <f aca="false">IF(CV124="","",IF(CV124&lt;50%,1,IF(AND(CV124&gt;=50%,CV124&lt;B$10),2,IF(CV124&gt;=B$10,3))))</f>
        <v/>
      </c>
      <c r="CY124" s="114" t="str">
        <f aca="false">IF(B124&lt;&gt;"",IFERROR(IF((SUMIF(D$14:CS$14,"CLO2",D124:CS124)/'Grade computation'!I$5)=0,0,(SUMIF(D$14:CS$14,"CLO2",D124:CS124)/'Grade computation'!I$5)),""),"")</f>
        <v/>
      </c>
      <c r="CZ124" s="115" t="str">
        <f aca="false">IF(CY124="","",IF(CY124&gt;=B$10,"Y","N"))</f>
        <v/>
      </c>
      <c r="DA124" s="115" t="str">
        <f aca="false">IF(CY124="","",IF(CY124&lt;50%,1,IF(AND(CY124&gt;=50%,CY124&lt;B$10),2,IF(CY124&gt;=B$10,3))))</f>
        <v/>
      </c>
      <c r="DB124" s="114" t="str">
        <f aca="false">IF(B124&lt;&gt;"",IFERROR(IF((SUMIF(D$14:CS$14,"CLO3",D124:CS124)/'Grade computation'!I$6)=0,0,(SUMIF(D$14:CS$14,"CLO3",D124:CS124)/'Grade computation'!I$6)),""),"")</f>
        <v/>
      </c>
      <c r="DC124" s="115" t="str">
        <f aca="false">IF(DB124="","",IF(DB124&gt;=B$10,"Y","N"))</f>
        <v/>
      </c>
      <c r="DD124" s="115" t="str">
        <f aca="false">IF(DB124="","",IF(DB124&lt;50%,1,IF(AND(DB124&gt;=50%,DB124&lt;B$10),2,IF(DB124&gt;=B$10,3))))</f>
        <v/>
      </c>
      <c r="DE124" s="114" t="str">
        <f aca="false">IF(B124&lt;&gt;"",IFERROR(SUMIF(D$14:CS$14,"CLO4",D124:CS124)/'Grade computation'!I$7,""),"")</f>
        <v/>
      </c>
      <c r="DF124" s="115" t="str">
        <f aca="false">IF(DE124="","",IF(DE124&gt;=B$10,"Y","N"))</f>
        <v/>
      </c>
      <c r="DG124" s="115" t="str">
        <f aca="false">IF(DE124="","",IF(DE124&lt;50%,1,IF(AND(DE124&gt;=50%,DE124&lt;B$10),2,IF(DE124&gt;=B$10,3))))</f>
        <v/>
      </c>
      <c r="DH124" s="114" t="str">
        <f aca="false">IF(B124&lt;&gt;"",IFERROR(IF((SUMIF(D$14:CS$14,"CLO5",D124:CS124)/'Grade computation'!I$8)=0,0,(SUMIF(D$14:CS$14,"CLO5",D124:CS124)/'Grade computation'!I$8)),""),"")</f>
        <v/>
      </c>
      <c r="DI124" s="115" t="str">
        <f aca="false">IF(DH124="","",IF(DH124&gt;=B$10,"Y","N"))</f>
        <v/>
      </c>
      <c r="DJ124" s="115" t="str">
        <f aca="false">IF(DH124="","",IF(DH124&lt;50%,1,IF(AND(DH124&gt;=50%,DH124&lt;B$10),2,IF(DH124&gt;=B$10,3))))</f>
        <v/>
      </c>
      <c r="DK124" s="114" t="str">
        <f aca="false">IF(B124&lt;&gt;"",IFERROR(IF((SUMIF(D$14:CS$14,"CLO6",D124:CS124)/'Grade computation'!I$9)=0,0,(SUMIF(D$14:CS$14,"CLO6",D124:CS124)/'Grade computation'!I$9)),""),"")</f>
        <v/>
      </c>
      <c r="DL124" s="115" t="str">
        <f aca="false">IF(DK124="","",IF(DK124&gt;=B$10,"Y","N"))</f>
        <v/>
      </c>
      <c r="DM124" s="115" t="str">
        <f aca="false">IF(DK124="","",IF(DK124&lt;50%,1,IF(AND(DK124&gt;=50%,DK124&lt;B$10),2,IF(DK124&gt;=B$10,3))))</f>
        <v/>
      </c>
      <c r="DN124" s="114" t="str">
        <f aca="false">IF(B124&lt;&gt;"",IFERROR(IF((SUMIF(D$14:CS$14,"CLO7",D124:CS124)/'Grade computation'!I$10)=0,0,(SUMIF(D$14:CS$14,"CLO7",D124:CS124)/'Grade computation'!I$10)),""),"")</f>
        <v/>
      </c>
      <c r="DO124" s="115" t="str">
        <f aca="false">IF(DN124="","",IF(DN124&gt;=B$10,"Y","N"))</f>
        <v/>
      </c>
      <c r="DP124" s="115" t="str">
        <f aca="false">IF(DN124="","",IF(DN124&lt;50%,1,IF(AND(DN124&gt;=50%,DN124&lt;B$10),2,IF(DN124&gt;=B$10,3))))</f>
        <v/>
      </c>
      <c r="DQ124" s="114" t="str">
        <f aca="false">IF(B124&lt;&gt;"",IFERROR(IF((SUMIF(D$14:CS$14,"CLO8",D124:CS124)/'Grade computation'!I$11)=0,0,(SUMIF(D$14:CS$14,"CLO8",D124:CS124)/'Grade computation'!I$11)),""),"")</f>
        <v/>
      </c>
      <c r="DR124" s="115" t="str">
        <f aca="false">IF(DQ124="","",IF(DQ124&gt;=B$10,"Y","N"))</f>
        <v/>
      </c>
      <c r="DS124" s="115" t="str">
        <f aca="false">IF(DQ124="","",IF(DQ124&lt;50%,1,IF(AND(DQ124&gt;=50%,DQ124&lt;B$10),2,IF(DQ124&gt;=B$10,3))))</f>
        <v/>
      </c>
      <c r="DT124" s="114" t="str">
        <f aca="false">IF(B124&lt;&gt;"",IFERROR(IF((SUMIF(D$14:CS$14,"CLO9",D124:CS124)/'Grade computation'!I$12)=0,0,(SUMIF(D$14:CS$14,"CLO9",D124:CS124)/'Grade computation'!I$12)),""),"")</f>
        <v/>
      </c>
      <c r="DU124" s="115" t="str">
        <f aca="false">IF(DT124="","",IF(DT124&gt;=B$10,"Y","N"))</f>
        <v/>
      </c>
      <c r="DV124" s="115" t="str">
        <f aca="false">IF(DT124="","",IF(DT124&lt;50%,1,IF(AND(DT124&gt;=50%,DT124&lt;B$10),2,IF(DT124&gt;=B$10,3))))</f>
        <v/>
      </c>
      <c r="DW124" s="114" t="str">
        <f aca="false">IF(B124&lt;&gt;"",IFERROR(IF((SUMIF(D$14:CS$14,"CLO10",D124:CS124)/'Grade computation'!I$13)=0,0,(SUMIF(D$14:CS$14,"CLO10",D124:CS124)/'Grade computation'!I$13)),""),"")</f>
        <v/>
      </c>
      <c r="DX124" s="115" t="str">
        <f aca="false">IF(DW124="","",IF(DW124&gt;=B$10,"Y","N"))</f>
        <v/>
      </c>
      <c r="DY124" s="115" t="str">
        <f aca="false">IF(DW124="","",IF(DW124&lt;50%,1,IF(AND(DW124&gt;=50%,DW124&lt;B$10),2,IF(DW124&gt;=B$10,3))))</f>
        <v/>
      </c>
      <c r="DZ124" s="13"/>
      <c r="EA124" s="13"/>
    </row>
    <row r="125" customFormat="false" ht="15.75" hidden="false" customHeight="true" outlineLevel="0" collapsed="false">
      <c r="A125" s="118"/>
      <c r="B125" s="119"/>
      <c r="C125" s="117"/>
      <c r="D125" s="117"/>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c r="AA125" s="117"/>
      <c r="AB125" s="117"/>
      <c r="AC125" s="117"/>
      <c r="AD125" s="117"/>
      <c r="AE125" s="117"/>
      <c r="AF125" s="117"/>
      <c r="AG125" s="117"/>
      <c r="AH125" s="111" t="str">
        <f aca="false">IF(B125&lt;&gt;"",SUMIF(D$12:AG$12,"TLA",D125:AG125),"")</f>
        <v/>
      </c>
      <c r="AI125" s="112" t="str">
        <f aca="false">IF(B125&lt;&gt;"",SUMIF(D$12:AG$12,"AT",D125:AG125),"")</f>
        <v/>
      </c>
      <c r="AJ125" s="117"/>
      <c r="AK125" s="117"/>
      <c r="AL125" s="117"/>
      <c r="AM125" s="117"/>
      <c r="AN125" s="117"/>
      <c r="AO125" s="117"/>
      <c r="AP125" s="117"/>
      <c r="AQ125" s="117"/>
      <c r="AR125" s="117"/>
      <c r="AS125" s="117"/>
      <c r="AT125" s="117"/>
      <c r="AU125" s="117"/>
      <c r="AV125" s="117"/>
      <c r="AW125" s="117"/>
      <c r="AX125" s="117"/>
      <c r="AY125" s="117"/>
      <c r="AZ125" s="117"/>
      <c r="BA125" s="117"/>
      <c r="BB125" s="117"/>
      <c r="BC125" s="117"/>
      <c r="BD125" s="117"/>
      <c r="BE125" s="117"/>
      <c r="BF125" s="117"/>
      <c r="BG125" s="117"/>
      <c r="BH125" s="117"/>
      <c r="BI125" s="117"/>
      <c r="BJ125" s="117"/>
      <c r="BK125" s="117"/>
      <c r="BL125" s="117"/>
      <c r="BM125" s="117"/>
      <c r="BN125" s="111" t="str">
        <f aca="false">IF(B125&lt;&gt;"", SUMIF(AJ$12:BM$12,"TLA",AJ125:BM125), "")</f>
        <v/>
      </c>
      <c r="BO125" s="112" t="str">
        <f aca="false">IF(B125&lt;&gt;"", SUMIF(AJ$12:BM$12,"AT",AJ125:BM125), "")</f>
        <v/>
      </c>
      <c r="BP125" s="113"/>
      <c r="BQ125" s="113"/>
      <c r="BR125" s="113"/>
      <c r="BS125" s="113"/>
      <c r="BT125" s="113"/>
      <c r="BU125" s="113"/>
      <c r="BV125" s="113"/>
      <c r="BW125" s="113"/>
      <c r="BX125" s="113"/>
      <c r="BY125" s="113"/>
      <c r="BZ125" s="113"/>
      <c r="CA125" s="117"/>
      <c r="CB125" s="117"/>
      <c r="CC125" s="117"/>
      <c r="CD125" s="117"/>
      <c r="CE125" s="117"/>
      <c r="CF125" s="117"/>
      <c r="CG125" s="117"/>
      <c r="CH125" s="117"/>
      <c r="CI125" s="117"/>
      <c r="CJ125" s="117"/>
      <c r="CK125" s="117"/>
      <c r="CL125" s="117"/>
      <c r="CM125" s="117"/>
      <c r="CN125" s="117"/>
      <c r="CO125" s="117"/>
      <c r="CP125" s="117"/>
      <c r="CQ125" s="117"/>
      <c r="CR125" s="117"/>
      <c r="CS125" s="117"/>
      <c r="CT125" s="111" t="str">
        <f aca="false">IF(B125&lt;&gt;"",SUMIF(BP$12:CS$12,"TLA",BP125:CS125), "")</f>
        <v/>
      </c>
      <c r="CU125" s="112" t="str">
        <f aca="false">IF(B125&lt;&gt;"",SUMIF(BP$12:CS$12,"AT",BP125:CS125), "")</f>
        <v/>
      </c>
      <c r="CV125" s="114" t="str">
        <f aca="false">IF(B125&lt;&gt;"",IFERROR(SUMIF(D$14:CS$14, "CLO1", D125:CS125)/'Grade computation'!I$4,""),"")</f>
        <v/>
      </c>
      <c r="CW125" s="115" t="str">
        <f aca="false">IF(CV125="","",IF(CV125&gt;=B$10,"Y","N"))</f>
        <v/>
      </c>
      <c r="CX125" s="115" t="str">
        <f aca="false">IF(CV125="","",IF(CV125&lt;50%,1,IF(AND(CV125&gt;=50%,CV125&lt;B$10),2,IF(CV125&gt;=B$10,3))))</f>
        <v/>
      </c>
      <c r="CY125" s="114" t="str">
        <f aca="false">IF(B125&lt;&gt;"",IFERROR(IF((SUMIF(D$14:CS$14,"CLO2",D125:CS125)/'Grade computation'!I$5)=0,0,(SUMIF(D$14:CS$14,"CLO2",D125:CS125)/'Grade computation'!I$5)),""),"")</f>
        <v/>
      </c>
      <c r="CZ125" s="115" t="str">
        <f aca="false">IF(CY125="","",IF(CY125&gt;=B$10,"Y","N"))</f>
        <v/>
      </c>
      <c r="DA125" s="115" t="str">
        <f aca="false">IF(CY125="","",IF(CY125&lt;50%,1,IF(AND(CY125&gt;=50%,CY125&lt;B$10),2,IF(CY125&gt;=B$10,3))))</f>
        <v/>
      </c>
      <c r="DB125" s="114" t="str">
        <f aca="false">IF(B125&lt;&gt;"",IFERROR(IF((SUMIF(D$14:CS$14,"CLO3",D125:CS125)/'Grade computation'!I$6)=0,0,(SUMIF(D$14:CS$14,"CLO3",D125:CS125)/'Grade computation'!I$6)),""),"")</f>
        <v/>
      </c>
      <c r="DC125" s="115" t="str">
        <f aca="false">IF(DB125="","",IF(DB125&gt;=B$10,"Y","N"))</f>
        <v/>
      </c>
      <c r="DD125" s="115" t="str">
        <f aca="false">IF(DB125="","",IF(DB125&lt;50%,1,IF(AND(DB125&gt;=50%,DB125&lt;B$10),2,IF(DB125&gt;=B$10,3))))</f>
        <v/>
      </c>
      <c r="DE125" s="114" t="str">
        <f aca="false">IF(B125&lt;&gt;"",IFERROR(SUMIF(D$14:CS$14,"CLO4",D125:CS125)/'Grade computation'!I$7,""),"")</f>
        <v/>
      </c>
      <c r="DF125" s="115" t="str">
        <f aca="false">IF(DE125="","",IF(DE125&gt;=B$10,"Y","N"))</f>
        <v/>
      </c>
      <c r="DG125" s="115" t="str">
        <f aca="false">IF(DE125="","",IF(DE125&lt;50%,1,IF(AND(DE125&gt;=50%,DE125&lt;B$10),2,IF(DE125&gt;=B$10,3))))</f>
        <v/>
      </c>
      <c r="DH125" s="114" t="str">
        <f aca="false">IF(B125&lt;&gt;"",IFERROR(IF((SUMIF(D$14:CS$14,"CLO5",D125:CS125)/'Grade computation'!I$8)=0,0,(SUMIF(D$14:CS$14,"CLO5",D125:CS125)/'Grade computation'!I$8)),""),"")</f>
        <v/>
      </c>
      <c r="DI125" s="115" t="str">
        <f aca="false">IF(DH125="","",IF(DH125&gt;=B$10,"Y","N"))</f>
        <v/>
      </c>
      <c r="DJ125" s="115" t="str">
        <f aca="false">IF(DH125="","",IF(DH125&lt;50%,1,IF(AND(DH125&gt;=50%,DH125&lt;B$10),2,IF(DH125&gt;=B$10,3))))</f>
        <v/>
      </c>
      <c r="DK125" s="114" t="str">
        <f aca="false">IF(B125&lt;&gt;"",IFERROR(IF((SUMIF(D$14:CS$14,"CLO6",D125:CS125)/'Grade computation'!I$9)=0,0,(SUMIF(D$14:CS$14,"CLO6",D125:CS125)/'Grade computation'!I$9)),""),"")</f>
        <v/>
      </c>
      <c r="DL125" s="115" t="str">
        <f aca="false">IF(DK125="","",IF(DK125&gt;=B$10,"Y","N"))</f>
        <v/>
      </c>
      <c r="DM125" s="115" t="str">
        <f aca="false">IF(DK125="","",IF(DK125&lt;50%,1,IF(AND(DK125&gt;=50%,DK125&lt;B$10),2,IF(DK125&gt;=B$10,3))))</f>
        <v/>
      </c>
      <c r="DN125" s="114" t="str">
        <f aca="false">IF(B125&lt;&gt;"",IFERROR(IF((SUMIF(D$14:CS$14,"CLO7",D125:CS125)/'Grade computation'!I$10)=0,0,(SUMIF(D$14:CS$14,"CLO7",D125:CS125)/'Grade computation'!I$10)),""),"")</f>
        <v/>
      </c>
      <c r="DO125" s="115" t="str">
        <f aca="false">IF(DN125="","",IF(DN125&gt;=B$10,"Y","N"))</f>
        <v/>
      </c>
      <c r="DP125" s="115" t="str">
        <f aca="false">IF(DN125="","",IF(DN125&lt;50%,1,IF(AND(DN125&gt;=50%,DN125&lt;B$10),2,IF(DN125&gt;=B$10,3))))</f>
        <v/>
      </c>
      <c r="DQ125" s="114" t="str">
        <f aca="false">IF(B125&lt;&gt;"",IFERROR(IF((SUMIF(D$14:CS$14,"CLO8",D125:CS125)/'Grade computation'!I$11)=0,0,(SUMIF(D$14:CS$14,"CLO8",D125:CS125)/'Grade computation'!I$11)),""),"")</f>
        <v/>
      </c>
      <c r="DR125" s="115" t="str">
        <f aca="false">IF(DQ125="","",IF(DQ125&gt;=B$10,"Y","N"))</f>
        <v/>
      </c>
      <c r="DS125" s="115" t="str">
        <f aca="false">IF(DQ125="","",IF(DQ125&lt;50%,1,IF(AND(DQ125&gt;=50%,DQ125&lt;B$10),2,IF(DQ125&gt;=B$10,3))))</f>
        <v/>
      </c>
      <c r="DT125" s="114" t="str">
        <f aca="false">IF(B125&lt;&gt;"",IFERROR(IF((SUMIF(D$14:CS$14,"CLO9",D125:CS125)/'Grade computation'!I$12)=0,0,(SUMIF(D$14:CS$14,"CLO9",D125:CS125)/'Grade computation'!I$12)),""),"")</f>
        <v/>
      </c>
      <c r="DU125" s="115" t="str">
        <f aca="false">IF(DT125="","",IF(DT125&gt;=B$10,"Y","N"))</f>
        <v/>
      </c>
      <c r="DV125" s="115" t="str">
        <f aca="false">IF(DT125="","",IF(DT125&lt;50%,1,IF(AND(DT125&gt;=50%,DT125&lt;B$10),2,IF(DT125&gt;=B$10,3))))</f>
        <v/>
      </c>
      <c r="DW125" s="114" t="str">
        <f aca="false">IF(B125&lt;&gt;"",IFERROR(IF((SUMIF(D$14:CS$14,"CLO10",D125:CS125)/'Grade computation'!I$13)=0,0,(SUMIF(D$14:CS$14,"CLO10",D125:CS125)/'Grade computation'!I$13)),""),"")</f>
        <v/>
      </c>
      <c r="DX125" s="115" t="str">
        <f aca="false">IF(DW125="","",IF(DW125&gt;=B$10,"Y","N"))</f>
        <v/>
      </c>
      <c r="DY125" s="115" t="str">
        <f aca="false">IF(DW125="","",IF(DW125&lt;50%,1,IF(AND(DW125&gt;=50%,DW125&lt;B$10),2,IF(DW125&gt;=B$10,3))))</f>
        <v/>
      </c>
      <c r="DZ125" s="13"/>
      <c r="EA125" s="13"/>
    </row>
    <row r="126" customFormat="false" ht="15.75" hidden="false" customHeight="true" outlineLevel="0" collapsed="false">
      <c r="A126" s="118"/>
      <c r="B126" s="119"/>
      <c r="C126" s="117"/>
      <c r="D126" s="117"/>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7"/>
      <c r="AA126" s="117"/>
      <c r="AB126" s="117"/>
      <c r="AC126" s="117"/>
      <c r="AD126" s="117"/>
      <c r="AE126" s="117"/>
      <c r="AF126" s="117"/>
      <c r="AG126" s="117"/>
      <c r="AH126" s="111" t="str">
        <f aca="false">IF(B126&lt;&gt;"",SUMIF(D$12:AG$12,"TLA",D126:AG126),"")</f>
        <v/>
      </c>
      <c r="AI126" s="112" t="str">
        <f aca="false">IF(B126&lt;&gt;"",SUMIF(D$12:AG$12,"AT",D126:AG126),"")</f>
        <v/>
      </c>
      <c r="AJ126" s="117"/>
      <c r="AK126" s="117"/>
      <c r="AL126" s="117"/>
      <c r="AM126" s="117"/>
      <c r="AN126" s="117"/>
      <c r="AO126" s="117"/>
      <c r="AP126" s="117"/>
      <c r="AQ126" s="117"/>
      <c r="AR126" s="117"/>
      <c r="AS126" s="117"/>
      <c r="AT126" s="117"/>
      <c r="AU126" s="117"/>
      <c r="AV126" s="117"/>
      <c r="AW126" s="117"/>
      <c r="AX126" s="117"/>
      <c r="AY126" s="117"/>
      <c r="AZ126" s="117"/>
      <c r="BA126" s="117"/>
      <c r="BB126" s="117"/>
      <c r="BC126" s="117"/>
      <c r="BD126" s="117"/>
      <c r="BE126" s="117"/>
      <c r="BF126" s="117"/>
      <c r="BG126" s="117"/>
      <c r="BH126" s="117"/>
      <c r="BI126" s="117"/>
      <c r="BJ126" s="117"/>
      <c r="BK126" s="117"/>
      <c r="BL126" s="117"/>
      <c r="BM126" s="117"/>
      <c r="BN126" s="111" t="str">
        <f aca="false">IF(B126&lt;&gt;"", SUMIF(AJ$12:BM$12,"TLA",AJ126:BM126), "")</f>
        <v/>
      </c>
      <c r="BO126" s="112" t="str">
        <f aca="false">IF(B126&lt;&gt;"", SUMIF(AJ$12:BM$12,"AT",AJ126:BM126), "")</f>
        <v/>
      </c>
      <c r="BP126" s="113"/>
      <c r="BQ126" s="113"/>
      <c r="BR126" s="113"/>
      <c r="BS126" s="113"/>
      <c r="BT126" s="113"/>
      <c r="BU126" s="113"/>
      <c r="BV126" s="113"/>
      <c r="BW126" s="113"/>
      <c r="BX126" s="113"/>
      <c r="BY126" s="113"/>
      <c r="BZ126" s="113"/>
      <c r="CA126" s="117"/>
      <c r="CB126" s="117"/>
      <c r="CC126" s="117"/>
      <c r="CD126" s="117"/>
      <c r="CE126" s="117"/>
      <c r="CF126" s="117"/>
      <c r="CG126" s="117"/>
      <c r="CH126" s="117"/>
      <c r="CI126" s="117"/>
      <c r="CJ126" s="117"/>
      <c r="CK126" s="117"/>
      <c r="CL126" s="117"/>
      <c r="CM126" s="117"/>
      <c r="CN126" s="117"/>
      <c r="CO126" s="117"/>
      <c r="CP126" s="117"/>
      <c r="CQ126" s="117"/>
      <c r="CR126" s="117"/>
      <c r="CS126" s="117"/>
      <c r="CT126" s="111" t="str">
        <f aca="false">IF(B126&lt;&gt;"",SUMIF(BP$12:CS$12,"TLA",BP126:CS126), "")</f>
        <v/>
      </c>
      <c r="CU126" s="112" t="str">
        <f aca="false">IF(B126&lt;&gt;"",SUMIF(BP$12:CS$12,"AT",BP126:CS126), "")</f>
        <v/>
      </c>
      <c r="CV126" s="114" t="str">
        <f aca="false">IF(B126&lt;&gt;"",IFERROR(SUMIF(D$14:CS$14, "CLO1", D126:CS126)/'Grade computation'!I$4,""),"")</f>
        <v/>
      </c>
      <c r="CW126" s="115" t="str">
        <f aca="false">IF(CV126="","",IF(CV126&gt;=B$10,"Y","N"))</f>
        <v/>
      </c>
      <c r="CX126" s="115" t="str">
        <f aca="false">IF(CV126="","",IF(CV126&lt;50%,1,IF(AND(CV126&gt;=50%,CV126&lt;B$10),2,IF(CV126&gt;=B$10,3))))</f>
        <v/>
      </c>
      <c r="CY126" s="114" t="str">
        <f aca="false">IF(B126&lt;&gt;"",IFERROR(IF((SUMIF(D$14:CS$14,"CLO2",D126:CS126)/'Grade computation'!I$5)=0,0,(SUMIF(D$14:CS$14,"CLO2",D126:CS126)/'Grade computation'!I$5)),""),"")</f>
        <v/>
      </c>
      <c r="CZ126" s="115" t="str">
        <f aca="false">IF(CY126="","",IF(CY126&gt;=B$10,"Y","N"))</f>
        <v/>
      </c>
      <c r="DA126" s="115" t="str">
        <f aca="false">IF(CY126="","",IF(CY126&lt;50%,1,IF(AND(CY126&gt;=50%,CY126&lt;B$10),2,IF(CY126&gt;=B$10,3))))</f>
        <v/>
      </c>
      <c r="DB126" s="114" t="str">
        <f aca="false">IF(B126&lt;&gt;"",IFERROR(IF((SUMIF(D$14:CS$14,"CLO3",D126:CS126)/'Grade computation'!I$6)=0,0,(SUMIF(D$14:CS$14,"CLO3",D126:CS126)/'Grade computation'!I$6)),""),"")</f>
        <v/>
      </c>
      <c r="DC126" s="115" t="str">
        <f aca="false">IF(DB126="","",IF(DB126&gt;=B$10,"Y","N"))</f>
        <v/>
      </c>
      <c r="DD126" s="115" t="str">
        <f aca="false">IF(DB126="","",IF(DB126&lt;50%,1,IF(AND(DB126&gt;=50%,DB126&lt;B$10),2,IF(DB126&gt;=B$10,3))))</f>
        <v/>
      </c>
      <c r="DE126" s="114" t="str">
        <f aca="false">IF(B126&lt;&gt;"",IFERROR(SUMIF(D$14:CS$14,"CLO4",D126:CS126)/'Grade computation'!I$7,""),"")</f>
        <v/>
      </c>
      <c r="DF126" s="115" t="str">
        <f aca="false">IF(DE126="","",IF(DE126&gt;=B$10,"Y","N"))</f>
        <v/>
      </c>
      <c r="DG126" s="115" t="str">
        <f aca="false">IF(DE126="","",IF(DE126&lt;50%,1,IF(AND(DE126&gt;=50%,DE126&lt;B$10),2,IF(DE126&gt;=B$10,3))))</f>
        <v/>
      </c>
      <c r="DH126" s="114" t="str">
        <f aca="false">IF(B126&lt;&gt;"",IFERROR(IF((SUMIF(D$14:CS$14,"CLO5",D126:CS126)/'Grade computation'!I$8)=0,0,(SUMIF(D$14:CS$14,"CLO5",D126:CS126)/'Grade computation'!I$8)),""),"")</f>
        <v/>
      </c>
      <c r="DI126" s="115" t="str">
        <f aca="false">IF(DH126="","",IF(DH126&gt;=B$10,"Y","N"))</f>
        <v/>
      </c>
      <c r="DJ126" s="115" t="str">
        <f aca="false">IF(DH126="","",IF(DH126&lt;50%,1,IF(AND(DH126&gt;=50%,DH126&lt;B$10),2,IF(DH126&gt;=B$10,3))))</f>
        <v/>
      </c>
      <c r="DK126" s="114" t="str">
        <f aca="false">IF(B126&lt;&gt;"",IFERROR(IF((SUMIF(D$14:CS$14,"CLO6",D126:CS126)/'Grade computation'!I$9)=0,0,(SUMIF(D$14:CS$14,"CLO6",D126:CS126)/'Grade computation'!I$9)),""),"")</f>
        <v/>
      </c>
      <c r="DL126" s="115" t="str">
        <f aca="false">IF(DK126="","",IF(DK126&gt;=B$10,"Y","N"))</f>
        <v/>
      </c>
      <c r="DM126" s="115" t="str">
        <f aca="false">IF(DK126="","",IF(DK126&lt;50%,1,IF(AND(DK126&gt;=50%,DK126&lt;B$10),2,IF(DK126&gt;=B$10,3))))</f>
        <v/>
      </c>
      <c r="DN126" s="114" t="str">
        <f aca="false">IF(B126&lt;&gt;"",IFERROR(IF((SUMIF(D$14:CS$14,"CLO7",D126:CS126)/'Grade computation'!I$10)=0,0,(SUMIF(D$14:CS$14,"CLO7",D126:CS126)/'Grade computation'!I$10)),""),"")</f>
        <v/>
      </c>
      <c r="DO126" s="115" t="str">
        <f aca="false">IF(DN126="","",IF(DN126&gt;=B$10,"Y","N"))</f>
        <v/>
      </c>
      <c r="DP126" s="115" t="str">
        <f aca="false">IF(DN126="","",IF(DN126&lt;50%,1,IF(AND(DN126&gt;=50%,DN126&lt;B$10),2,IF(DN126&gt;=B$10,3))))</f>
        <v/>
      </c>
      <c r="DQ126" s="114" t="str">
        <f aca="false">IF(B126&lt;&gt;"",IFERROR(IF((SUMIF(D$14:CS$14,"CLO8",D126:CS126)/'Grade computation'!I$11)=0,0,(SUMIF(D$14:CS$14,"CLO8",D126:CS126)/'Grade computation'!I$11)),""),"")</f>
        <v/>
      </c>
      <c r="DR126" s="115" t="str">
        <f aca="false">IF(DQ126="","",IF(DQ126&gt;=B$10,"Y","N"))</f>
        <v/>
      </c>
      <c r="DS126" s="115" t="str">
        <f aca="false">IF(DQ126="","",IF(DQ126&lt;50%,1,IF(AND(DQ126&gt;=50%,DQ126&lt;B$10),2,IF(DQ126&gt;=B$10,3))))</f>
        <v/>
      </c>
      <c r="DT126" s="114" t="str">
        <f aca="false">IF(B126&lt;&gt;"",IFERROR(IF((SUMIF(D$14:CS$14,"CLO9",D126:CS126)/'Grade computation'!I$12)=0,0,(SUMIF(D$14:CS$14,"CLO9",D126:CS126)/'Grade computation'!I$12)),""),"")</f>
        <v/>
      </c>
      <c r="DU126" s="115" t="str">
        <f aca="false">IF(DT126="","",IF(DT126&gt;=B$10,"Y","N"))</f>
        <v/>
      </c>
      <c r="DV126" s="115" t="str">
        <f aca="false">IF(DT126="","",IF(DT126&lt;50%,1,IF(AND(DT126&gt;=50%,DT126&lt;B$10),2,IF(DT126&gt;=B$10,3))))</f>
        <v/>
      </c>
      <c r="DW126" s="114" t="str">
        <f aca="false">IF(B126&lt;&gt;"",IFERROR(IF((SUMIF(D$14:CS$14,"CLO10",D126:CS126)/'Grade computation'!I$13)=0,0,(SUMIF(D$14:CS$14,"CLO10",D126:CS126)/'Grade computation'!I$13)),""),"")</f>
        <v/>
      </c>
      <c r="DX126" s="115" t="str">
        <f aca="false">IF(DW126="","",IF(DW126&gt;=B$10,"Y","N"))</f>
        <v/>
      </c>
      <c r="DY126" s="115" t="str">
        <f aca="false">IF(DW126="","",IF(DW126&lt;50%,1,IF(AND(DW126&gt;=50%,DW126&lt;B$10),2,IF(DW126&gt;=B$10,3))))</f>
        <v/>
      </c>
      <c r="DZ126" s="13"/>
      <c r="EA126" s="13"/>
    </row>
    <row r="127" customFormat="false" ht="15.75" hidden="false" customHeight="true" outlineLevel="0" collapsed="false">
      <c r="A127" s="118"/>
      <c r="B127" s="119"/>
      <c r="C127" s="117"/>
      <c r="D127" s="117"/>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c r="AA127" s="117"/>
      <c r="AB127" s="117"/>
      <c r="AC127" s="117"/>
      <c r="AD127" s="117"/>
      <c r="AE127" s="117"/>
      <c r="AF127" s="117"/>
      <c r="AG127" s="117"/>
      <c r="AH127" s="111" t="str">
        <f aca="false">IF(B127&lt;&gt;"",SUMIF(D$12:AG$12,"TLA",D127:AG127),"")</f>
        <v/>
      </c>
      <c r="AI127" s="112" t="str">
        <f aca="false">IF(B127&lt;&gt;"",SUMIF(D$12:AG$12,"AT",D127:AG127),"")</f>
        <v/>
      </c>
      <c r="AJ127" s="117"/>
      <c r="AK127" s="117"/>
      <c r="AL127" s="117"/>
      <c r="AM127" s="117"/>
      <c r="AN127" s="117"/>
      <c r="AO127" s="117"/>
      <c r="AP127" s="117"/>
      <c r="AQ127" s="117"/>
      <c r="AR127" s="117"/>
      <c r="AS127" s="117"/>
      <c r="AT127" s="117"/>
      <c r="AU127" s="117"/>
      <c r="AV127" s="117"/>
      <c r="AW127" s="117"/>
      <c r="AX127" s="117"/>
      <c r="AY127" s="117"/>
      <c r="AZ127" s="117"/>
      <c r="BA127" s="117"/>
      <c r="BB127" s="117"/>
      <c r="BC127" s="117"/>
      <c r="BD127" s="117"/>
      <c r="BE127" s="117"/>
      <c r="BF127" s="117"/>
      <c r="BG127" s="117"/>
      <c r="BH127" s="117"/>
      <c r="BI127" s="117"/>
      <c r="BJ127" s="117"/>
      <c r="BK127" s="117"/>
      <c r="BL127" s="117"/>
      <c r="BM127" s="117"/>
      <c r="BN127" s="111" t="str">
        <f aca="false">IF(B127&lt;&gt;"", SUMIF(AJ$12:BM$12,"TLA",AJ127:BM127), "")</f>
        <v/>
      </c>
      <c r="BO127" s="112" t="str">
        <f aca="false">IF(B127&lt;&gt;"", SUMIF(AJ$12:BM$12,"AT",AJ127:BM127), "")</f>
        <v/>
      </c>
      <c r="BP127" s="113"/>
      <c r="BQ127" s="113"/>
      <c r="BR127" s="113"/>
      <c r="BS127" s="113"/>
      <c r="BT127" s="113"/>
      <c r="BU127" s="113"/>
      <c r="BV127" s="113"/>
      <c r="BW127" s="113"/>
      <c r="BX127" s="113"/>
      <c r="BY127" s="113"/>
      <c r="BZ127" s="113"/>
      <c r="CA127" s="117"/>
      <c r="CB127" s="117"/>
      <c r="CC127" s="117"/>
      <c r="CD127" s="117"/>
      <c r="CE127" s="117"/>
      <c r="CF127" s="117"/>
      <c r="CG127" s="117"/>
      <c r="CH127" s="117"/>
      <c r="CI127" s="117"/>
      <c r="CJ127" s="117"/>
      <c r="CK127" s="117"/>
      <c r="CL127" s="117"/>
      <c r="CM127" s="117"/>
      <c r="CN127" s="117"/>
      <c r="CO127" s="117"/>
      <c r="CP127" s="117"/>
      <c r="CQ127" s="117"/>
      <c r="CR127" s="117"/>
      <c r="CS127" s="117"/>
      <c r="CT127" s="111" t="str">
        <f aca="false">IF(B127&lt;&gt;"",SUMIF(BP$12:CS$12,"TLA",BP127:CS127), "")</f>
        <v/>
      </c>
      <c r="CU127" s="112" t="str">
        <f aca="false">IF(B127&lt;&gt;"",SUMIF(BP$12:CS$12,"AT",BP127:CS127), "")</f>
        <v/>
      </c>
      <c r="CV127" s="114" t="str">
        <f aca="false">IF(B127&lt;&gt;"",IFERROR(SUMIF(D$14:CS$14, "CLO1", D127:CS127)/'Grade computation'!I$4,""),"")</f>
        <v/>
      </c>
      <c r="CW127" s="115" t="str">
        <f aca="false">IF(CV127="","",IF(CV127&gt;=B$10,"Y","N"))</f>
        <v/>
      </c>
      <c r="CX127" s="115" t="str">
        <f aca="false">IF(CV127="","",IF(CV127&lt;50%,1,IF(AND(CV127&gt;=50%,CV127&lt;B$10),2,IF(CV127&gt;=B$10,3))))</f>
        <v/>
      </c>
      <c r="CY127" s="114" t="str">
        <f aca="false">IF(B127&lt;&gt;"",IFERROR(IF((SUMIF(D$14:CS$14,"CLO2",D127:CS127)/'Grade computation'!I$5)=0,0,(SUMIF(D$14:CS$14,"CLO2",D127:CS127)/'Grade computation'!I$5)),""),"")</f>
        <v/>
      </c>
      <c r="CZ127" s="115" t="str">
        <f aca="false">IF(CY127="","",IF(CY127&gt;=B$10,"Y","N"))</f>
        <v/>
      </c>
      <c r="DA127" s="115" t="str">
        <f aca="false">IF(CY127="","",IF(CY127&lt;50%,1,IF(AND(CY127&gt;=50%,CY127&lt;B$10),2,IF(CY127&gt;=B$10,3))))</f>
        <v/>
      </c>
      <c r="DB127" s="114" t="str">
        <f aca="false">IF(B127&lt;&gt;"",IFERROR(IF((SUMIF(D$14:CS$14,"CLO3",D127:CS127)/'Grade computation'!I$6)=0,0,(SUMIF(D$14:CS$14,"CLO3",D127:CS127)/'Grade computation'!I$6)),""),"")</f>
        <v/>
      </c>
      <c r="DC127" s="115" t="str">
        <f aca="false">IF(DB127="","",IF(DB127&gt;=B$10,"Y","N"))</f>
        <v/>
      </c>
      <c r="DD127" s="115" t="str">
        <f aca="false">IF(DB127="","",IF(DB127&lt;50%,1,IF(AND(DB127&gt;=50%,DB127&lt;B$10),2,IF(DB127&gt;=B$10,3))))</f>
        <v/>
      </c>
      <c r="DE127" s="114" t="str">
        <f aca="false">IF(B127&lt;&gt;"",IFERROR(SUMIF(D$14:CS$14,"CLO4",D127:CS127)/'Grade computation'!I$7,""),"")</f>
        <v/>
      </c>
      <c r="DF127" s="115" t="str">
        <f aca="false">IF(DE127="","",IF(DE127&gt;=B$10,"Y","N"))</f>
        <v/>
      </c>
      <c r="DG127" s="115" t="str">
        <f aca="false">IF(DE127="","",IF(DE127&lt;50%,1,IF(AND(DE127&gt;=50%,DE127&lt;B$10),2,IF(DE127&gt;=B$10,3))))</f>
        <v/>
      </c>
      <c r="DH127" s="114" t="str">
        <f aca="false">IF(B127&lt;&gt;"",IFERROR(IF((SUMIF(D$14:CS$14,"CLO5",D127:CS127)/'Grade computation'!I$8)=0,0,(SUMIF(D$14:CS$14,"CLO5",D127:CS127)/'Grade computation'!I$8)),""),"")</f>
        <v/>
      </c>
      <c r="DI127" s="115" t="str">
        <f aca="false">IF(DH127="","",IF(DH127&gt;=B$10,"Y","N"))</f>
        <v/>
      </c>
      <c r="DJ127" s="115" t="str">
        <f aca="false">IF(DH127="","",IF(DH127&lt;50%,1,IF(AND(DH127&gt;=50%,DH127&lt;B$10),2,IF(DH127&gt;=B$10,3))))</f>
        <v/>
      </c>
      <c r="DK127" s="114" t="str">
        <f aca="false">IF(B127&lt;&gt;"",IFERROR(IF((SUMIF(D$14:CS$14,"CLO6",D127:CS127)/'Grade computation'!I$9)=0,0,(SUMIF(D$14:CS$14,"CLO6",D127:CS127)/'Grade computation'!I$9)),""),"")</f>
        <v/>
      </c>
      <c r="DL127" s="115" t="str">
        <f aca="false">IF(DK127="","",IF(DK127&gt;=B$10,"Y","N"))</f>
        <v/>
      </c>
      <c r="DM127" s="115" t="str">
        <f aca="false">IF(DK127="","",IF(DK127&lt;50%,1,IF(AND(DK127&gt;=50%,DK127&lt;B$10),2,IF(DK127&gt;=B$10,3))))</f>
        <v/>
      </c>
      <c r="DN127" s="114" t="str">
        <f aca="false">IF(B127&lt;&gt;"",IFERROR(IF((SUMIF(D$14:CS$14,"CLO7",D127:CS127)/'Grade computation'!I$10)=0,0,(SUMIF(D$14:CS$14,"CLO7",D127:CS127)/'Grade computation'!I$10)),""),"")</f>
        <v/>
      </c>
      <c r="DO127" s="115" t="str">
        <f aca="false">IF(DN127="","",IF(DN127&gt;=B$10,"Y","N"))</f>
        <v/>
      </c>
      <c r="DP127" s="115" t="str">
        <f aca="false">IF(DN127="","",IF(DN127&lt;50%,1,IF(AND(DN127&gt;=50%,DN127&lt;B$10),2,IF(DN127&gt;=B$10,3))))</f>
        <v/>
      </c>
      <c r="DQ127" s="114" t="str">
        <f aca="false">IF(B127&lt;&gt;"",IFERROR(IF((SUMIF(D$14:CS$14,"CLO8",D127:CS127)/'Grade computation'!I$11)=0,0,(SUMIF(D$14:CS$14,"CLO8",D127:CS127)/'Grade computation'!I$11)),""),"")</f>
        <v/>
      </c>
      <c r="DR127" s="115" t="str">
        <f aca="false">IF(DQ127="","",IF(DQ127&gt;=B$10,"Y","N"))</f>
        <v/>
      </c>
      <c r="DS127" s="115" t="str">
        <f aca="false">IF(DQ127="","",IF(DQ127&lt;50%,1,IF(AND(DQ127&gt;=50%,DQ127&lt;B$10),2,IF(DQ127&gt;=B$10,3))))</f>
        <v/>
      </c>
      <c r="DT127" s="114" t="str">
        <f aca="false">IF(B127&lt;&gt;"",IFERROR(IF((SUMIF(D$14:CS$14,"CLO9",D127:CS127)/'Grade computation'!I$12)=0,0,(SUMIF(D$14:CS$14,"CLO9",D127:CS127)/'Grade computation'!I$12)),""),"")</f>
        <v/>
      </c>
      <c r="DU127" s="115" t="str">
        <f aca="false">IF(DT127="","",IF(DT127&gt;=B$10,"Y","N"))</f>
        <v/>
      </c>
      <c r="DV127" s="115" t="str">
        <f aca="false">IF(DT127="","",IF(DT127&lt;50%,1,IF(AND(DT127&gt;=50%,DT127&lt;B$10),2,IF(DT127&gt;=B$10,3))))</f>
        <v/>
      </c>
      <c r="DW127" s="114" t="str">
        <f aca="false">IF(B127&lt;&gt;"",IFERROR(IF((SUMIF(D$14:CS$14,"CLO10",D127:CS127)/'Grade computation'!I$13)=0,0,(SUMIF(D$14:CS$14,"CLO10",D127:CS127)/'Grade computation'!I$13)),""),"")</f>
        <v/>
      </c>
      <c r="DX127" s="115" t="str">
        <f aca="false">IF(DW127="","",IF(DW127&gt;=B$10,"Y","N"))</f>
        <v/>
      </c>
      <c r="DY127" s="115" t="str">
        <f aca="false">IF(DW127="","",IF(DW127&lt;50%,1,IF(AND(DW127&gt;=50%,DW127&lt;B$10),2,IF(DW127&gt;=B$10,3))))</f>
        <v/>
      </c>
      <c r="DZ127" s="13"/>
      <c r="EA127" s="13"/>
    </row>
    <row r="128" customFormat="false" ht="15.75" hidden="false" customHeight="true" outlineLevel="0" collapsed="false">
      <c r="A128" s="118"/>
      <c r="B128" s="119"/>
      <c r="C128" s="117"/>
      <c r="D128" s="117"/>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c r="AA128" s="117"/>
      <c r="AB128" s="117"/>
      <c r="AC128" s="117"/>
      <c r="AD128" s="117"/>
      <c r="AE128" s="117"/>
      <c r="AF128" s="117"/>
      <c r="AG128" s="117"/>
      <c r="AH128" s="111" t="str">
        <f aca="false">IF(B128&lt;&gt;"",SUMIF(D$12:AG$12,"TLA",D128:AG128),"")</f>
        <v/>
      </c>
      <c r="AI128" s="112" t="str">
        <f aca="false">IF(B128&lt;&gt;"",SUMIF(D$12:AG$12,"AT",D128:AG128),"")</f>
        <v/>
      </c>
      <c r="AJ128" s="117"/>
      <c r="AK128" s="117"/>
      <c r="AL128" s="117"/>
      <c r="AM128" s="117"/>
      <c r="AN128" s="117"/>
      <c r="AO128" s="117"/>
      <c r="AP128" s="117"/>
      <c r="AQ128" s="117"/>
      <c r="AR128" s="117"/>
      <c r="AS128" s="117"/>
      <c r="AT128" s="117"/>
      <c r="AU128" s="117"/>
      <c r="AV128" s="117"/>
      <c r="AW128" s="117"/>
      <c r="AX128" s="117"/>
      <c r="AY128" s="117"/>
      <c r="AZ128" s="117"/>
      <c r="BA128" s="117"/>
      <c r="BB128" s="117"/>
      <c r="BC128" s="117"/>
      <c r="BD128" s="117"/>
      <c r="BE128" s="117"/>
      <c r="BF128" s="117"/>
      <c r="BG128" s="117"/>
      <c r="BH128" s="117"/>
      <c r="BI128" s="117"/>
      <c r="BJ128" s="117"/>
      <c r="BK128" s="117"/>
      <c r="BL128" s="117"/>
      <c r="BM128" s="117"/>
      <c r="BN128" s="111" t="str">
        <f aca="false">IF(B128&lt;&gt;"", SUMIF(AJ$12:BM$12,"TLA",AJ128:BM128), "")</f>
        <v/>
      </c>
      <c r="BO128" s="112" t="str">
        <f aca="false">IF(B128&lt;&gt;"", SUMIF(AJ$12:BM$12,"AT",AJ128:BM128), "")</f>
        <v/>
      </c>
      <c r="BP128" s="113"/>
      <c r="BQ128" s="113"/>
      <c r="BR128" s="113"/>
      <c r="BS128" s="113"/>
      <c r="BT128" s="113"/>
      <c r="BU128" s="113"/>
      <c r="BV128" s="113"/>
      <c r="BW128" s="113"/>
      <c r="BX128" s="113"/>
      <c r="BY128" s="113"/>
      <c r="BZ128" s="113"/>
      <c r="CA128" s="117"/>
      <c r="CB128" s="117"/>
      <c r="CC128" s="117"/>
      <c r="CD128" s="117"/>
      <c r="CE128" s="117"/>
      <c r="CF128" s="117"/>
      <c r="CG128" s="117"/>
      <c r="CH128" s="117"/>
      <c r="CI128" s="117"/>
      <c r="CJ128" s="117"/>
      <c r="CK128" s="117"/>
      <c r="CL128" s="117"/>
      <c r="CM128" s="117"/>
      <c r="CN128" s="117"/>
      <c r="CO128" s="117"/>
      <c r="CP128" s="117"/>
      <c r="CQ128" s="117"/>
      <c r="CR128" s="117"/>
      <c r="CS128" s="117"/>
      <c r="CT128" s="111" t="str">
        <f aca="false">IF(B128&lt;&gt;"",SUMIF(BP$12:CS$12,"TLA",BP128:CS128), "")</f>
        <v/>
      </c>
      <c r="CU128" s="112" t="str">
        <f aca="false">IF(B128&lt;&gt;"",SUMIF(BP$12:CS$12,"AT",BP128:CS128), "")</f>
        <v/>
      </c>
      <c r="CV128" s="114" t="str">
        <f aca="false">IF(B128&lt;&gt;"",IFERROR(SUMIF(D$14:CS$14, "CLO1", D128:CS128)/'Grade computation'!I$4,""),"")</f>
        <v/>
      </c>
      <c r="CW128" s="115" t="str">
        <f aca="false">IF(CV128="","",IF(CV128&gt;=B$10,"Y","N"))</f>
        <v/>
      </c>
      <c r="CX128" s="115" t="str">
        <f aca="false">IF(CV128="","",IF(CV128&lt;50%,1,IF(AND(CV128&gt;=50%,CV128&lt;B$10),2,IF(CV128&gt;=B$10,3))))</f>
        <v/>
      </c>
      <c r="CY128" s="114" t="str">
        <f aca="false">IF(B128&lt;&gt;"",IFERROR(IF((SUMIF(D$14:CS$14,"CLO2",D128:CS128)/'Grade computation'!I$5)=0,0,(SUMIF(D$14:CS$14,"CLO2",D128:CS128)/'Grade computation'!I$5)),""),"")</f>
        <v/>
      </c>
      <c r="CZ128" s="115" t="str">
        <f aca="false">IF(CY128="","",IF(CY128&gt;=B$10,"Y","N"))</f>
        <v/>
      </c>
      <c r="DA128" s="115" t="str">
        <f aca="false">IF(CY128="","",IF(CY128&lt;50%,1,IF(AND(CY128&gt;=50%,CY128&lt;B$10),2,IF(CY128&gt;=B$10,3))))</f>
        <v/>
      </c>
      <c r="DB128" s="114" t="str">
        <f aca="false">IF(B128&lt;&gt;"",IFERROR(IF((SUMIF(D$14:CS$14,"CLO3",D128:CS128)/'Grade computation'!I$6)=0,0,(SUMIF(D$14:CS$14,"CLO3",D128:CS128)/'Grade computation'!I$6)),""),"")</f>
        <v/>
      </c>
      <c r="DC128" s="115" t="str">
        <f aca="false">IF(DB128="","",IF(DB128&gt;=B$10,"Y","N"))</f>
        <v/>
      </c>
      <c r="DD128" s="115" t="str">
        <f aca="false">IF(DB128="","",IF(DB128&lt;50%,1,IF(AND(DB128&gt;=50%,DB128&lt;B$10),2,IF(DB128&gt;=B$10,3))))</f>
        <v/>
      </c>
      <c r="DE128" s="114" t="str">
        <f aca="false">IF(B128&lt;&gt;"",IFERROR(SUMIF(D$14:CS$14,"CLO4",D128:CS128)/'Grade computation'!I$7,""),"")</f>
        <v/>
      </c>
      <c r="DF128" s="115" t="str">
        <f aca="false">IF(DE128="","",IF(DE128&gt;=B$10,"Y","N"))</f>
        <v/>
      </c>
      <c r="DG128" s="115" t="str">
        <f aca="false">IF(DE128="","",IF(DE128&lt;50%,1,IF(AND(DE128&gt;=50%,DE128&lt;B$10),2,IF(DE128&gt;=B$10,3))))</f>
        <v/>
      </c>
      <c r="DH128" s="114" t="str">
        <f aca="false">IF(B128&lt;&gt;"",IFERROR(IF((SUMIF(D$14:CS$14,"CLO5",D128:CS128)/'Grade computation'!I$8)=0,0,(SUMIF(D$14:CS$14,"CLO5",D128:CS128)/'Grade computation'!I$8)),""),"")</f>
        <v/>
      </c>
      <c r="DI128" s="115" t="str">
        <f aca="false">IF(DH128="","",IF(DH128&gt;=B$10,"Y","N"))</f>
        <v/>
      </c>
      <c r="DJ128" s="115" t="str">
        <f aca="false">IF(DH128="","",IF(DH128&lt;50%,1,IF(AND(DH128&gt;=50%,DH128&lt;B$10),2,IF(DH128&gt;=B$10,3))))</f>
        <v/>
      </c>
      <c r="DK128" s="114" t="str">
        <f aca="false">IF(B128&lt;&gt;"",IFERROR(IF((SUMIF(D$14:CS$14,"CLO6",D128:CS128)/'Grade computation'!I$9)=0,0,(SUMIF(D$14:CS$14,"CLO6",D128:CS128)/'Grade computation'!I$9)),""),"")</f>
        <v/>
      </c>
      <c r="DL128" s="115" t="str">
        <f aca="false">IF(DK128="","",IF(DK128&gt;=B$10,"Y","N"))</f>
        <v/>
      </c>
      <c r="DM128" s="115" t="str">
        <f aca="false">IF(DK128="","",IF(DK128&lt;50%,1,IF(AND(DK128&gt;=50%,DK128&lt;B$10),2,IF(DK128&gt;=B$10,3))))</f>
        <v/>
      </c>
      <c r="DN128" s="114" t="str">
        <f aca="false">IF(B128&lt;&gt;"",IFERROR(IF((SUMIF(D$14:CS$14,"CLO7",D128:CS128)/'Grade computation'!I$10)=0,0,(SUMIF(D$14:CS$14,"CLO7",D128:CS128)/'Grade computation'!I$10)),""),"")</f>
        <v/>
      </c>
      <c r="DO128" s="115" t="str">
        <f aca="false">IF(DN128="","",IF(DN128&gt;=B$10,"Y","N"))</f>
        <v/>
      </c>
      <c r="DP128" s="115" t="str">
        <f aca="false">IF(DN128="","",IF(DN128&lt;50%,1,IF(AND(DN128&gt;=50%,DN128&lt;B$10),2,IF(DN128&gt;=B$10,3))))</f>
        <v/>
      </c>
      <c r="DQ128" s="114" t="str">
        <f aca="false">IF(B128&lt;&gt;"",IFERROR(IF((SUMIF(D$14:CS$14,"CLO8",D128:CS128)/'Grade computation'!I$11)=0,0,(SUMIF(D$14:CS$14,"CLO8",D128:CS128)/'Grade computation'!I$11)),""),"")</f>
        <v/>
      </c>
      <c r="DR128" s="115" t="str">
        <f aca="false">IF(DQ128="","",IF(DQ128&gt;=B$10,"Y","N"))</f>
        <v/>
      </c>
      <c r="DS128" s="115" t="str">
        <f aca="false">IF(DQ128="","",IF(DQ128&lt;50%,1,IF(AND(DQ128&gt;=50%,DQ128&lt;B$10),2,IF(DQ128&gt;=B$10,3))))</f>
        <v/>
      </c>
      <c r="DT128" s="114" t="str">
        <f aca="false">IF(B128&lt;&gt;"",IFERROR(IF((SUMIF(D$14:CS$14,"CLO9",D128:CS128)/'Grade computation'!I$12)=0,0,(SUMIF(D$14:CS$14,"CLO9",D128:CS128)/'Grade computation'!I$12)),""),"")</f>
        <v/>
      </c>
      <c r="DU128" s="115" t="str">
        <f aca="false">IF(DT128="","",IF(DT128&gt;=B$10,"Y","N"))</f>
        <v/>
      </c>
      <c r="DV128" s="115" t="str">
        <f aca="false">IF(DT128="","",IF(DT128&lt;50%,1,IF(AND(DT128&gt;=50%,DT128&lt;B$10),2,IF(DT128&gt;=B$10,3))))</f>
        <v/>
      </c>
      <c r="DW128" s="114" t="str">
        <f aca="false">IF(B128&lt;&gt;"",IFERROR(IF((SUMIF(D$14:CS$14,"CLO10",D128:CS128)/'Grade computation'!I$13)=0,0,(SUMIF(D$14:CS$14,"CLO10",D128:CS128)/'Grade computation'!I$13)),""),"")</f>
        <v/>
      </c>
      <c r="DX128" s="115" t="str">
        <f aca="false">IF(DW128="","",IF(DW128&gt;=B$10,"Y","N"))</f>
        <v/>
      </c>
      <c r="DY128" s="115" t="str">
        <f aca="false">IF(DW128="","",IF(DW128&lt;50%,1,IF(AND(DW128&gt;=50%,DW128&lt;B$10),2,IF(DW128&gt;=B$10,3))))</f>
        <v/>
      </c>
      <c r="DZ128" s="13"/>
      <c r="EA128" s="13"/>
    </row>
    <row r="129" customFormat="false" ht="15.75" hidden="false" customHeight="true" outlineLevel="0" collapsed="false">
      <c r="A129" s="118"/>
      <c r="B129" s="119"/>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c r="AA129" s="117"/>
      <c r="AB129" s="117"/>
      <c r="AC129" s="117"/>
      <c r="AD129" s="117"/>
      <c r="AE129" s="117"/>
      <c r="AF129" s="117"/>
      <c r="AG129" s="117"/>
      <c r="AH129" s="111" t="str">
        <f aca="false">IF(B129&lt;&gt;"",SUMIF(D$12:AG$12,"TLA",D129:AG129),"")</f>
        <v/>
      </c>
      <c r="AI129" s="112" t="str">
        <f aca="false">IF(B129&lt;&gt;"",SUMIF(D$12:AG$12,"AT",D129:AG129),"")</f>
        <v/>
      </c>
      <c r="AJ129" s="117"/>
      <c r="AK129" s="117"/>
      <c r="AL129" s="117"/>
      <c r="AM129" s="117"/>
      <c r="AN129" s="117"/>
      <c r="AO129" s="117"/>
      <c r="AP129" s="117"/>
      <c r="AQ129" s="117"/>
      <c r="AR129" s="117"/>
      <c r="AS129" s="117"/>
      <c r="AT129" s="117"/>
      <c r="AU129" s="117"/>
      <c r="AV129" s="117"/>
      <c r="AW129" s="117"/>
      <c r="AX129" s="117"/>
      <c r="AY129" s="117"/>
      <c r="AZ129" s="117"/>
      <c r="BA129" s="117"/>
      <c r="BB129" s="117"/>
      <c r="BC129" s="117"/>
      <c r="BD129" s="117"/>
      <c r="BE129" s="117"/>
      <c r="BF129" s="117"/>
      <c r="BG129" s="117"/>
      <c r="BH129" s="117"/>
      <c r="BI129" s="117"/>
      <c r="BJ129" s="117"/>
      <c r="BK129" s="117"/>
      <c r="BL129" s="117"/>
      <c r="BM129" s="117"/>
      <c r="BN129" s="111" t="str">
        <f aca="false">IF(B129&lt;&gt;"", SUMIF(AJ$12:BM$12,"TLA",AJ129:BM129), "")</f>
        <v/>
      </c>
      <c r="BO129" s="112" t="str">
        <f aca="false">IF(B129&lt;&gt;"", SUMIF(AJ$12:BM$12,"AT",AJ129:BM129), "")</f>
        <v/>
      </c>
      <c r="BP129" s="113"/>
      <c r="BQ129" s="113"/>
      <c r="BR129" s="113"/>
      <c r="BS129" s="113"/>
      <c r="BT129" s="113"/>
      <c r="BU129" s="113"/>
      <c r="BV129" s="113"/>
      <c r="BW129" s="113"/>
      <c r="BX129" s="113"/>
      <c r="BY129" s="113"/>
      <c r="BZ129" s="113"/>
      <c r="CA129" s="117"/>
      <c r="CB129" s="117"/>
      <c r="CC129" s="117"/>
      <c r="CD129" s="117"/>
      <c r="CE129" s="117"/>
      <c r="CF129" s="117"/>
      <c r="CG129" s="117"/>
      <c r="CH129" s="117"/>
      <c r="CI129" s="117"/>
      <c r="CJ129" s="117"/>
      <c r="CK129" s="117"/>
      <c r="CL129" s="117"/>
      <c r="CM129" s="117"/>
      <c r="CN129" s="117"/>
      <c r="CO129" s="117"/>
      <c r="CP129" s="117"/>
      <c r="CQ129" s="117"/>
      <c r="CR129" s="117"/>
      <c r="CS129" s="117"/>
      <c r="CT129" s="111" t="str">
        <f aca="false">IF(B129&lt;&gt;"",SUMIF(BP$12:CS$12,"TLA",BP129:CS129), "")</f>
        <v/>
      </c>
      <c r="CU129" s="112" t="str">
        <f aca="false">IF(B129&lt;&gt;"",SUMIF(BP$12:CS$12,"AT",BP129:CS129), "")</f>
        <v/>
      </c>
      <c r="CV129" s="114" t="str">
        <f aca="false">IF(B129&lt;&gt;"",IFERROR(SUMIF(D$14:CS$14, "CLO1", D129:CS129)/'Grade computation'!I$4,""),"")</f>
        <v/>
      </c>
      <c r="CW129" s="115" t="str">
        <f aca="false">IF(CV129="","",IF(CV129&gt;=B$10,"Y","N"))</f>
        <v/>
      </c>
      <c r="CX129" s="115" t="str">
        <f aca="false">IF(CV129="","",IF(CV129&lt;50%,1,IF(AND(CV129&gt;=50%,CV129&lt;B$10),2,IF(CV129&gt;=B$10,3))))</f>
        <v/>
      </c>
      <c r="CY129" s="114" t="str">
        <f aca="false">IF(B129&lt;&gt;"",IFERROR(IF((SUMIF(D$14:CS$14,"CLO2",D129:CS129)/'Grade computation'!I$5)=0,0,(SUMIF(D$14:CS$14,"CLO2",D129:CS129)/'Grade computation'!I$5)),""),"")</f>
        <v/>
      </c>
      <c r="CZ129" s="115" t="str">
        <f aca="false">IF(CY129="","",IF(CY129&gt;=B$10,"Y","N"))</f>
        <v/>
      </c>
      <c r="DA129" s="115" t="str">
        <f aca="false">IF(CY129="","",IF(CY129&lt;50%,1,IF(AND(CY129&gt;=50%,CY129&lt;B$10),2,IF(CY129&gt;=B$10,3))))</f>
        <v/>
      </c>
      <c r="DB129" s="114" t="str">
        <f aca="false">IF(B129&lt;&gt;"",IFERROR(IF((SUMIF(D$14:CS$14,"CLO3",D129:CS129)/'Grade computation'!I$6)=0,0,(SUMIF(D$14:CS$14,"CLO3",D129:CS129)/'Grade computation'!I$6)),""),"")</f>
        <v/>
      </c>
      <c r="DC129" s="115" t="str">
        <f aca="false">IF(DB129="","",IF(DB129&gt;=B$10,"Y","N"))</f>
        <v/>
      </c>
      <c r="DD129" s="115" t="str">
        <f aca="false">IF(DB129="","",IF(DB129&lt;50%,1,IF(AND(DB129&gt;=50%,DB129&lt;B$10),2,IF(DB129&gt;=B$10,3))))</f>
        <v/>
      </c>
      <c r="DE129" s="114" t="str">
        <f aca="false">IF(B129&lt;&gt;"",IFERROR(SUMIF(D$14:CS$14,"CLO4",D129:CS129)/'Grade computation'!I$7,""),"")</f>
        <v/>
      </c>
      <c r="DF129" s="115" t="str">
        <f aca="false">IF(DE129="","",IF(DE129&gt;=B$10,"Y","N"))</f>
        <v/>
      </c>
      <c r="DG129" s="115" t="str">
        <f aca="false">IF(DE129="","",IF(DE129&lt;50%,1,IF(AND(DE129&gt;=50%,DE129&lt;B$10),2,IF(DE129&gt;=B$10,3))))</f>
        <v/>
      </c>
      <c r="DH129" s="114" t="str">
        <f aca="false">IF(B129&lt;&gt;"",IFERROR(IF((SUMIF(D$14:CS$14,"CLO5",D129:CS129)/'Grade computation'!I$8)=0,0,(SUMIF(D$14:CS$14,"CLO5",D129:CS129)/'Grade computation'!I$8)),""),"")</f>
        <v/>
      </c>
      <c r="DI129" s="115" t="str">
        <f aca="false">IF(DH129="","",IF(DH129&gt;=B$10,"Y","N"))</f>
        <v/>
      </c>
      <c r="DJ129" s="115" t="str">
        <f aca="false">IF(DH129="","",IF(DH129&lt;50%,1,IF(AND(DH129&gt;=50%,DH129&lt;B$10),2,IF(DH129&gt;=B$10,3))))</f>
        <v/>
      </c>
      <c r="DK129" s="114" t="str">
        <f aca="false">IF(B129&lt;&gt;"",IFERROR(IF((SUMIF(D$14:CS$14,"CLO6",D129:CS129)/'Grade computation'!I$9)=0,0,(SUMIF(D$14:CS$14,"CLO6",D129:CS129)/'Grade computation'!I$9)),""),"")</f>
        <v/>
      </c>
      <c r="DL129" s="115" t="str">
        <f aca="false">IF(DK129="","",IF(DK129&gt;=B$10,"Y","N"))</f>
        <v/>
      </c>
      <c r="DM129" s="115" t="str">
        <f aca="false">IF(DK129="","",IF(DK129&lt;50%,1,IF(AND(DK129&gt;=50%,DK129&lt;B$10),2,IF(DK129&gt;=B$10,3))))</f>
        <v/>
      </c>
      <c r="DN129" s="114" t="str">
        <f aca="false">IF(B129&lt;&gt;"",IFERROR(IF((SUMIF(D$14:CS$14,"CLO7",D129:CS129)/'Grade computation'!I$10)=0,0,(SUMIF(D$14:CS$14,"CLO7",D129:CS129)/'Grade computation'!I$10)),""),"")</f>
        <v/>
      </c>
      <c r="DO129" s="115" t="str">
        <f aca="false">IF(DN129="","",IF(DN129&gt;=B$10,"Y","N"))</f>
        <v/>
      </c>
      <c r="DP129" s="115" t="str">
        <f aca="false">IF(DN129="","",IF(DN129&lt;50%,1,IF(AND(DN129&gt;=50%,DN129&lt;B$10),2,IF(DN129&gt;=B$10,3))))</f>
        <v/>
      </c>
      <c r="DQ129" s="114" t="str">
        <f aca="false">IF(B129&lt;&gt;"",IFERROR(IF((SUMIF(D$14:CS$14,"CLO8",D129:CS129)/'Grade computation'!I$11)=0,0,(SUMIF(D$14:CS$14,"CLO8",D129:CS129)/'Grade computation'!I$11)),""),"")</f>
        <v/>
      </c>
      <c r="DR129" s="115" t="str">
        <f aca="false">IF(DQ129="","",IF(DQ129&gt;=B$10,"Y","N"))</f>
        <v/>
      </c>
      <c r="DS129" s="115" t="str">
        <f aca="false">IF(DQ129="","",IF(DQ129&lt;50%,1,IF(AND(DQ129&gt;=50%,DQ129&lt;B$10),2,IF(DQ129&gt;=B$10,3))))</f>
        <v/>
      </c>
      <c r="DT129" s="114" t="str">
        <f aca="false">IF(B129&lt;&gt;"",IFERROR(IF((SUMIF(D$14:CS$14,"CLO9",D129:CS129)/'Grade computation'!I$12)=0,0,(SUMIF(D$14:CS$14,"CLO9",D129:CS129)/'Grade computation'!I$12)),""),"")</f>
        <v/>
      </c>
      <c r="DU129" s="115" t="str">
        <f aca="false">IF(DT129="","",IF(DT129&gt;=B$10,"Y","N"))</f>
        <v/>
      </c>
      <c r="DV129" s="115" t="str">
        <f aca="false">IF(DT129="","",IF(DT129&lt;50%,1,IF(AND(DT129&gt;=50%,DT129&lt;B$10),2,IF(DT129&gt;=B$10,3))))</f>
        <v/>
      </c>
      <c r="DW129" s="114" t="str">
        <f aca="false">IF(B129&lt;&gt;"",IFERROR(IF((SUMIF(D$14:CS$14,"CLO10",D129:CS129)/'Grade computation'!I$13)=0,0,(SUMIF(D$14:CS$14,"CLO10",D129:CS129)/'Grade computation'!I$13)),""),"")</f>
        <v/>
      </c>
      <c r="DX129" s="115" t="str">
        <f aca="false">IF(DW129="","",IF(DW129&gt;=B$10,"Y","N"))</f>
        <v/>
      </c>
      <c r="DY129" s="115" t="str">
        <f aca="false">IF(DW129="","",IF(DW129&lt;50%,1,IF(AND(DW129&gt;=50%,DW129&lt;B$10),2,IF(DW129&gt;=B$10,3))))</f>
        <v/>
      </c>
      <c r="DZ129" s="13"/>
      <c r="EA129" s="13"/>
    </row>
    <row r="130" customFormat="false" ht="15.75" hidden="false" customHeight="true" outlineLevel="0" collapsed="false">
      <c r="A130" s="118"/>
      <c r="B130" s="119"/>
      <c r="C130" s="117"/>
      <c r="D130" s="117"/>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7"/>
      <c r="AA130" s="117"/>
      <c r="AB130" s="117"/>
      <c r="AC130" s="117"/>
      <c r="AD130" s="117"/>
      <c r="AE130" s="117"/>
      <c r="AF130" s="117"/>
      <c r="AG130" s="117"/>
      <c r="AH130" s="111" t="str">
        <f aca="false">IF(B130&lt;&gt;"",SUMIF(D$12:AG$12,"TLA",D130:AG130),"")</f>
        <v/>
      </c>
      <c r="AI130" s="112" t="str">
        <f aca="false">IF(B130&lt;&gt;"",SUMIF(D$12:AG$12,"AT",D130:AG130),"")</f>
        <v/>
      </c>
      <c r="AJ130" s="117"/>
      <c r="AK130" s="117"/>
      <c r="AL130" s="117"/>
      <c r="AM130" s="117"/>
      <c r="AN130" s="117"/>
      <c r="AO130" s="117"/>
      <c r="AP130" s="117"/>
      <c r="AQ130" s="117"/>
      <c r="AR130" s="117"/>
      <c r="AS130" s="117"/>
      <c r="AT130" s="117"/>
      <c r="AU130" s="117"/>
      <c r="AV130" s="117"/>
      <c r="AW130" s="117"/>
      <c r="AX130" s="117"/>
      <c r="AY130" s="117"/>
      <c r="AZ130" s="117"/>
      <c r="BA130" s="117"/>
      <c r="BB130" s="117"/>
      <c r="BC130" s="117"/>
      <c r="BD130" s="117"/>
      <c r="BE130" s="117"/>
      <c r="BF130" s="117"/>
      <c r="BG130" s="117"/>
      <c r="BH130" s="117"/>
      <c r="BI130" s="117"/>
      <c r="BJ130" s="117"/>
      <c r="BK130" s="117"/>
      <c r="BL130" s="117"/>
      <c r="BM130" s="117"/>
      <c r="BN130" s="111" t="str">
        <f aca="false">IF(B130&lt;&gt;"", SUMIF(AJ$12:BM$12,"TLA",AJ130:BM130), "")</f>
        <v/>
      </c>
      <c r="BO130" s="112" t="str">
        <f aca="false">IF(B130&lt;&gt;"", SUMIF(AJ$12:BM$12,"AT",AJ130:BM130), "")</f>
        <v/>
      </c>
      <c r="BP130" s="113"/>
      <c r="BQ130" s="113"/>
      <c r="BR130" s="113"/>
      <c r="BS130" s="113"/>
      <c r="BT130" s="113"/>
      <c r="BU130" s="113"/>
      <c r="BV130" s="113"/>
      <c r="BW130" s="113"/>
      <c r="BX130" s="113"/>
      <c r="BY130" s="113"/>
      <c r="BZ130" s="113"/>
      <c r="CA130" s="117"/>
      <c r="CB130" s="117"/>
      <c r="CC130" s="117"/>
      <c r="CD130" s="117"/>
      <c r="CE130" s="117"/>
      <c r="CF130" s="117"/>
      <c r="CG130" s="117"/>
      <c r="CH130" s="117"/>
      <c r="CI130" s="117"/>
      <c r="CJ130" s="117"/>
      <c r="CK130" s="117"/>
      <c r="CL130" s="117"/>
      <c r="CM130" s="117"/>
      <c r="CN130" s="117"/>
      <c r="CO130" s="117"/>
      <c r="CP130" s="117"/>
      <c r="CQ130" s="117"/>
      <c r="CR130" s="117"/>
      <c r="CS130" s="117"/>
      <c r="CT130" s="111" t="str">
        <f aca="false">IF(B130&lt;&gt;"",SUMIF(BP$12:CS$12,"TLA",BP130:CS130), "")</f>
        <v/>
      </c>
      <c r="CU130" s="112" t="str">
        <f aca="false">IF(B130&lt;&gt;"",SUMIF(BP$12:CS$12,"AT",BP130:CS130), "")</f>
        <v/>
      </c>
      <c r="CV130" s="114" t="str">
        <f aca="false">IF(B130&lt;&gt;"",IFERROR(SUMIF(D$14:CS$14, "CLO1", D130:CS130)/'Grade computation'!I$4,""),"")</f>
        <v/>
      </c>
      <c r="CW130" s="115" t="str">
        <f aca="false">IF(CV130="","",IF(CV130&gt;=B$10,"Y","N"))</f>
        <v/>
      </c>
      <c r="CX130" s="115" t="str">
        <f aca="false">IF(CV130="","",IF(CV130&lt;50%,1,IF(AND(CV130&gt;=50%,CV130&lt;B$10),2,IF(CV130&gt;=B$10,3))))</f>
        <v/>
      </c>
      <c r="CY130" s="114" t="str">
        <f aca="false">IF(B130&lt;&gt;"",IFERROR(IF((SUMIF(D$14:CS$14,"CLO2",D130:CS130)/'Grade computation'!I$5)=0,0,(SUMIF(D$14:CS$14,"CLO2",D130:CS130)/'Grade computation'!I$5)),""),"")</f>
        <v/>
      </c>
      <c r="CZ130" s="115" t="str">
        <f aca="false">IF(CY130="","",IF(CY130&gt;=B$10,"Y","N"))</f>
        <v/>
      </c>
      <c r="DA130" s="115" t="str">
        <f aca="false">IF(CY130="","",IF(CY130&lt;50%,1,IF(AND(CY130&gt;=50%,CY130&lt;B$10),2,IF(CY130&gt;=B$10,3))))</f>
        <v/>
      </c>
      <c r="DB130" s="114" t="str">
        <f aca="false">IF(B130&lt;&gt;"",IFERROR(IF((SUMIF(D$14:CS$14,"CLO3",D130:CS130)/'Grade computation'!I$6)=0,0,(SUMIF(D$14:CS$14,"CLO3",D130:CS130)/'Grade computation'!I$6)),""),"")</f>
        <v/>
      </c>
      <c r="DC130" s="115" t="str">
        <f aca="false">IF(DB130="","",IF(DB130&gt;=B$10,"Y","N"))</f>
        <v/>
      </c>
      <c r="DD130" s="115" t="str">
        <f aca="false">IF(DB130="","",IF(DB130&lt;50%,1,IF(AND(DB130&gt;=50%,DB130&lt;B$10),2,IF(DB130&gt;=B$10,3))))</f>
        <v/>
      </c>
      <c r="DE130" s="114" t="str">
        <f aca="false">IF(B130&lt;&gt;"",IFERROR(SUMIF(D$14:CS$14,"CLO4",D130:CS130)/'Grade computation'!I$7,""),"")</f>
        <v/>
      </c>
      <c r="DF130" s="115" t="str">
        <f aca="false">IF(DE130="","",IF(DE130&gt;=B$10,"Y","N"))</f>
        <v/>
      </c>
      <c r="DG130" s="115" t="str">
        <f aca="false">IF(DE130="","",IF(DE130&lt;50%,1,IF(AND(DE130&gt;=50%,DE130&lt;B$10),2,IF(DE130&gt;=B$10,3))))</f>
        <v/>
      </c>
      <c r="DH130" s="114" t="str">
        <f aca="false">IF(B130&lt;&gt;"",IFERROR(IF((SUMIF(D$14:CS$14,"CLO5",D130:CS130)/'Grade computation'!I$8)=0,0,(SUMIF(D$14:CS$14,"CLO5",D130:CS130)/'Grade computation'!I$8)),""),"")</f>
        <v/>
      </c>
      <c r="DI130" s="115" t="str">
        <f aca="false">IF(DH130="","",IF(DH130&gt;=B$10,"Y","N"))</f>
        <v/>
      </c>
      <c r="DJ130" s="115" t="str">
        <f aca="false">IF(DH130="","",IF(DH130&lt;50%,1,IF(AND(DH130&gt;=50%,DH130&lt;B$10),2,IF(DH130&gt;=B$10,3))))</f>
        <v/>
      </c>
      <c r="DK130" s="114" t="str">
        <f aca="false">IF(B130&lt;&gt;"",IFERROR(IF((SUMIF(D$14:CS$14,"CLO6",D130:CS130)/'Grade computation'!I$9)=0,0,(SUMIF(D$14:CS$14,"CLO6",D130:CS130)/'Grade computation'!I$9)),""),"")</f>
        <v/>
      </c>
      <c r="DL130" s="115" t="str">
        <f aca="false">IF(DK130="","",IF(DK130&gt;=B$10,"Y","N"))</f>
        <v/>
      </c>
      <c r="DM130" s="115" t="str">
        <f aca="false">IF(DK130="","",IF(DK130&lt;50%,1,IF(AND(DK130&gt;=50%,DK130&lt;B$10),2,IF(DK130&gt;=B$10,3))))</f>
        <v/>
      </c>
      <c r="DN130" s="114" t="str">
        <f aca="false">IF(B130&lt;&gt;"",IFERROR(IF((SUMIF(D$14:CS$14,"CLO7",D130:CS130)/'Grade computation'!I$10)=0,0,(SUMIF(D$14:CS$14,"CLO7",D130:CS130)/'Grade computation'!I$10)),""),"")</f>
        <v/>
      </c>
      <c r="DO130" s="115" t="str">
        <f aca="false">IF(DN130="","",IF(DN130&gt;=B$10,"Y","N"))</f>
        <v/>
      </c>
      <c r="DP130" s="115" t="str">
        <f aca="false">IF(DN130="","",IF(DN130&lt;50%,1,IF(AND(DN130&gt;=50%,DN130&lt;B$10),2,IF(DN130&gt;=B$10,3))))</f>
        <v/>
      </c>
      <c r="DQ130" s="114" t="str">
        <f aca="false">IF(B130&lt;&gt;"",IFERROR(IF((SUMIF(D$14:CS$14,"CLO8",D130:CS130)/'Grade computation'!I$11)=0,0,(SUMIF(D$14:CS$14,"CLO8",D130:CS130)/'Grade computation'!I$11)),""),"")</f>
        <v/>
      </c>
      <c r="DR130" s="115" t="str">
        <f aca="false">IF(DQ130="","",IF(DQ130&gt;=B$10,"Y","N"))</f>
        <v/>
      </c>
      <c r="DS130" s="115" t="str">
        <f aca="false">IF(DQ130="","",IF(DQ130&lt;50%,1,IF(AND(DQ130&gt;=50%,DQ130&lt;B$10),2,IF(DQ130&gt;=B$10,3))))</f>
        <v/>
      </c>
      <c r="DT130" s="114" t="str">
        <f aca="false">IF(B130&lt;&gt;"",IFERROR(IF((SUMIF(D$14:CS$14,"CLO9",D130:CS130)/'Grade computation'!I$12)=0,0,(SUMIF(D$14:CS$14,"CLO9",D130:CS130)/'Grade computation'!I$12)),""),"")</f>
        <v/>
      </c>
      <c r="DU130" s="115" t="str">
        <f aca="false">IF(DT130="","",IF(DT130&gt;=B$10,"Y","N"))</f>
        <v/>
      </c>
      <c r="DV130" s="115" t="str">
        <f aca="false">IF(DT130="","",IF(DT130&lt;50%,1,IF(AND(DT130&gt;=50%,DT130&lt;B$10),2,IF(DT130&gt;=B$10,3))))</f>
        <v/>
      </c>
      <c r="DW130" s="114" t="str">
        <f aca="false">IF(B130&lt;&gt;"",IFERROR(IF((SUMIF(D$14:CS$14,"CLO10",D130:CS130)/'Grade computation'!I$13)=0,0,(SUMIF(D$14:CS$14,"CLO10",D130:CS130)/'Grade computation'!I$13)),""),"")</f>
        <v/>
      </c>
      <c r="DX130" s="115" t="str">
        <f aca="false">IF(DW130="","",IF(DW130&gt;=B$10,"Y","N"))</f>
        <v/>
      </c>
      <c r="DY130" s="115" t="str">
        <f aca="false">IF(DW130="","",IF(DW130&lt;50%,1,IF(AND(DW130&gt;=50%,DW130&lt;B$10),2,IF(DW130&gt;=B$10,3))))</f>
        <v/>
      </c>
      <c r="DZ130" s="13"/>
      <c r="EA130" s="13"/>
    </row>
    <row r="131" customFormat="false" ht="15.75" hidden="false" customHeight="true" outlineLevel="0" collapsed="false">
      <c r="A131" s="118"/>
      <c r="B131" s="119"/>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c r="AA131" s="117"/>
      <c r="AB131" s="117"/>
      <c r="AC131" s="117"/>
      <c r="AD131" s="117"/>
      <c r="AE131" s="117"/>
      <c r="AF131" s="117"/>
      <c r="AG131" s="117"/>
      <c r="AH131" s="111" t="str">
        <f aca="false">IF(B131&lt;&gt;"",SUMIF(D$12:AG$12,"TLA",D131:AG131),"")</f>
        <v/>
      </c>
      <c r="AI131" s="112" t="str">
        <f aca="false">IF(B131&lt;&gt;"",SUMIF(D$12:AG$12,"AT",D131:AG131),"")</f>
        <v/>
      </c>
      <c r="AJ131" s="117"/>
      <c r="AK131" s="117"/>
      <c r="AL131" s="117"/>
      <c r="AM131" s="117"/>
      <c r="AN131" s="117"/>
      <c r="AO131" s="117"/>
      <c r="AP131" s="117"/>
      <c r="AQ131" s="117"/>
      <c r="AR131" s="117"/>
      <c r="AS131" s="117"/>
      <c r="AT131" s="117"/>
      <c r="AU131" s="117"/>
      <c r="AV131" s="117"/>
      <c r="AW131" s="117"/>
      <c r="AX131" s="117"/>
      <c r="AY131" s="117"/>
      <c r="AZ131" s="117"/>
      <c r="BA131" s="117"/>
      <c r="BB131" s="117"/>
      <c r="BC131" s="117"/>
      <c r="BD131" s="117"/>
      <c r="BE131" s="117"/>
      <c r="BF131" s="117"/>
      <c r="BG131" s="117"/>
      <c r="BH131" s="117"/>
      <c r="BI131" s="117"/>
      <c r="BJ131" s="117"/>
      <c r="BK131" s="117"/>
      <c r="BL131" s="117"/>
      <c r="BM131" s="117"/>
      <c r="BN131" s="111" t="str">
        <f aca="false">IF(B131&lt;&gt;"", SUMIF(AJ$12:BM$12,"TLA",AJ131:BM131), "")</f>
        <v/>
      </c>
      <c r="BO131" s="112" t="str">
        <f aca="false">IF(B131&lt;&gt;"", SUMIF(AJ$12:BM$12,"AT",AJ131:BM131), "")</f>
        <v/>
      </c>
      <c r="BP131" s="113"/>
      <c r="BQ131" s="113"/>
      <c r="BR131" s="113"/>
      <c r="BS131" s="113"/>
      <c r="BT131" s="113"/>
      <c r="BU131" s="113"/>
      <c r="BV131" s="113"/>
      <c r="BW131" s="113"/>
      <c r="BX131" s="113"/>
      <c r="BY131" s="113"/>
      <c r="BZ131" s="113"/>
      <c r="CA131" s="117"/>
      <c r="CB131" s="117"/>
      <c r="CC131" s="117"/>
      <c r="CD131" s="117"/>
      <c r="CE131" s="117"/>
      <c r="CF131" s="117"/>
      <c r="CG131" s="117"/>
      <c r="CH131" s="117"/>
      <c r="CI131" s="117"/>
      <c r="CJ131" s="117"/>
      <c r="CK131" s="117"/>
      <c r="CL131" s="117"/>
      <c r="CM131" s="117"/>
      <c r="CN131" s="117"/>
      <c r="CO131" s="117"/>
      <c r="CP131" s="117"/>
      <c r="CQ131" s="117"/>
      <c r="CR131" s="117"/>
      <c r="CS131" s="117"/>
      <c r="CT131" s="111" t="str">
        <f aca="false">IF(B131&lt;&gt;"",SUMIF(BP$12:CS$12,"TLA",BP131:CS131), "")</f>
        <v/>
      </c>
      <c r="CU131" s="112" t="str">
        <f aca="false">IF(B131&lt;&gt;"",SUMIF(BP$12:CS$12,"AT",BP131:CS131), "")</f>
        <v/>
      </c>
      <c r="CV131" s="114" t="str">
        <f aca="false">IF(B131&lt;&gt;"",IFERROR(SUMIF(D$14:CS$14, "CLO1", D131:CS131)/'Grade computation'!I$4,""),"")</f>
        <v/>
      </c>
      <c r="CW131" s="115" t="str">
        <f aca="false">IF(CV131="","",IF(CV131&gt;=B$10,"Y","N"))</f>
        <v/>
      </c>
      <c r="CX131" s="115" t="str">
        <f aca="false">IF(CV131="","",IF(CV131&lt;50%,1,IF(AND(CV131&gt;=50%,CV131&lt;B$10),2,IF(CV131&gt;=B$10,3))))</f>
        <v/>
      </c>
      <c r="CY131" s="114" t="str">
        <f aca="false">IF(B131&lt;&gt;"",IFERROR(IF((SUMIF(D$14:CS$14,"CLO2",D131:CS131)/'Grade computation'!I$5)=0,0,(SUMIF(D$14:CS$14,"CLO2",D131:CS131)/'Grade computation'!I$5)),""),"")</f>
        <v/>
      </c>
      <c r="CZ131" s="115" t="str">
        <f aca="false">IF(CY131="","",IF(CY131&gt;=B$10,"Y","N"))</f>
        <v/>
      </c>
      <c r="DA131" s="115" t="str">
        <f aca="false">IF(CY131="","",IF(CY131&lt;50%,1,IF(AND(CY131&gt;=50%,CY131&lt;B$10),2,IF(CY131&gt;=B$10,3))))</f>
        <v/>
      </c>
      <c r="DB131" s="114" t="str">
        <f aca="false">IF(B131&lt;&gt;"",IFERROR(IF((SUMIF(D$14:CS$14,"CLO3",D131:CS131)/'Grade computation'!I$6)=0,0,(SUMIF(D$14:CS$14,"CLO3",D131:CS131)/'Grade computation'!I$6)),""),"")</f>
        <v/>
      </c>
      <c r="DC131" s="115" t="str">
        <f aca="false">IF(DB131="","",IF(DB131&gt;=B$10,"Y","N"))</f>
        <v/>
      </c>
      <c r="DD131" s="115" t="str">
        <f aca="false">IF(DB131="","",IF(DB131&lt;50%,1,IF(AND(DB131&gt;=50%,DB131&lt;B$10),2,IF(DB131&gt;=B$10,3))))</f>
        <v/>
      </c>
      <c r="DE131" s="114" t="str">
        <f aca="false">IF(B131&lt;&gt;"",IFERROR(SUMIF(D$14:CS$14,"CLO4",D131:CS131)/'Grade computation'!I$7,""),"")</f>
        <v/>
      </c>
      <c r="DF131" s="115" t="str">
        <f aca="false">IF(DE131="","",IF(DE131&gt;=B$10,"Y","N"))</f>
        <v/>
      </c>
      <c r="DG131" s="115" t="str">
        <f aca="false">IF(DE131="","",IF(DE131&lt;50%,1,IF(AND(DE131&gt;=50%,DE131&lt;B$10),2,IF(DE131&gt;=B$10,3))))</f>
        <v/>
      </c>
      <c r="DH131" s="114" t="str">
        <f aca="false">IF(B131&lt;&gt;"",IFERROR(IF((SUMIF(D$14:CS$14,"CLO5",D131:CS131)/'Grade computation'!I$8)=0,0,(SUMIF(D$14:CS$14,"CLO5",D131:CS131)/'Grade computation'!I$8)),""),"")</f>
        <v/>
      </c>
      <c r="DI131" s="115" t="str">
        <f aca="false">IF(DH131="","",IF(DH131&gt;=B$10,"Y","N"))</f>
        <v/>
      </c>
      <c r="DJ131" s="115" t="str">
        <f aca="false">IF(DH131="","",IF(DH131&lt;50%,1,IF(AND(DH131&gt;=50%,DH131&lt;B$10),2,IF(DH131&gt;=B$10,3))))</f>
        <v/>
      </c>
      <c r="DK131" s="114" t="str">
        <f aca="false">IF(B131&lt;&gt;"",IFERROR(IF((SUMIF(D$14:CS$14,"CLO6",D131:CS131)/'Grade computation'!I$9)=0,0,(SUMIF(D$14:CS$14,"CLO6",D131:CS131)/'Grade computation'!I$9)),""),"")</f>
        <v/>
      </c>
      <c r="DL131" s="115" t="str">
        <f aca="false">IF(DK131="","",IF(DK131&gt;=B$10,"Y","N"))</f>
        <v/>
      </c>
      <c r="DM131" s="115" t="str">
        <f aca="false">IF(DK131="","",IF(DK131&lt;50%,1,IF(AND(DK131&gt;=50%,DK131&lt;B$10),2,IF(DK131&gt;=B$10,3))))</f>
        <v/>
      </c>
      <c r="DN131" s="114" t="str">
        <f aca="false">IF(B131&lt;&gt;"",IFERROR(IF((SUMIF(D$14:CS$14,"CLO7",D131:CS131)/'Grade computation'!I$10)=0,0,(SUMIF(D$14:CS$14,"CLO7",D131:CS131)/'Grade computation'!I$10)),""),"")</f>
        <v/>
      </c>
      <c r="DO131" s="115" t="str">
        <f aca="false">IF(DN131="","",IF(DN131&gt;=B$10,"Y","N"))</f>
        <v/>
      </c>
      <c r="DP131" s="115" t="str">
        <f aca="false">IF(DN131="","",IF(DN131&lt;50%,1,IF(AND(DN131&gt;=50%,DN131&lt;B$10),2,IF(DN131&gt;=B$10,3))))</f>
        <v/>
      </c>
      <c r="DQ131" s="114" t="str">
        <f aca="false">IF(B131&lt;&gt;"",IFERROR(IF((SUMIF(D$14:CS$14,"CLO8",D131:CS131)/'Grade computation'!I$11)=0,0,(SUMIF(D$14:CS$14,"CLO8",D131:CS131)/'Grade computation'!I$11)),""),"")</f>
        <v/>
      </c>
      <c r="DR131" s="115" t="str">
        <f aca="false">IF(DQ131="","",IF(DQ131&gt;=B$10,"Y","N"))</f>
        <v/>
      </c>
      <c r="DS131" s="115" t="str">
        <f aca="false">IF(DQ131="","",IF(DQ131&lt;50%,1,IF(AND(DQ131&gt;=50%,DQ131&lt;B$10),2,IF(DQ131&gt;=B$10,3))))</f>
        <v/>
      </c>
      <c r="DT131" s="114" t="str">
        <f aca="false">IF(B131&lt;&gt;"",IFERROR(IF((SUMIF(D$14:CS$14,"CLO9",D131:CS131)/'Grade computation'!I$12)=0,0,(SUMIF(D$14:CS$14,"CLO9",D131:CS131)/'Grade computation'!I$12)),""),"")</f>
        <v/>
      </c>
      <c r="DU131" s="115" t="str">
        <f aca="false">IF(DT131="","",IF(DT131&gt;=B$10,"Y","N"))</f>
        <v/>
      </c>
      <c r="DV131" s="115" t="str">
        <f aca="false">IF(DT131="","",IF(DT131&lt;50%,1,IF(AND(DT131&gt;=50%,DT131&lt;B$10),2,IF(DT131&gt;=B$10,3))))</f>
        <v/>
      </c>
      <c r="DW131" s="114" t="str">
        <f aca="false">IF(B131&lt;&gt;"",IFERROR(IF((SUMIF(D$14:CS$14,"CLO10",D131:CS131)/'Grade computation'!I$13)=0,0,(SUMIF(D$14:CS$14,"CLO10",D131:CS131)/'Grade computation'!I$13)),""),"")</f>
        <v/>
      </c>
      <c r="DX131" s="115" t="str">
        <f aca="false">IF(DW131="","",IF(DW131&gt;=B$10,"Y","N"))</f>
        <v/>
      </c>
      <c r="DY131" s="115" t="str">
        <f aca="false">IF(DW131="","",IF(DW131&lt;50%,1,IF(AND(DW131&gt;=50%,DW131&lt;B$10),2,IF(DW131&gt;=B$10,3))))</f>
        <v/>
      </c>
      <c r="DZ131" s="13"/>
      <c r="EA131" s="13"/>
    </row>
    <row r="132" customFormat="false" ht="15.75" hidden="false" customHeight="true" outlineLevel="0" collapsed="false">
      <c r="A132" s="118"/>
      <c r="B132" s="119"/>
      <c r="C132" s="117"/>
      <c r="D132" s="117"/>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7"/>
      <c r="AA132" s="117"/>
      <c r="AB132" s="117"/>
      <c r="AC132" s="117"/>
      <c r="AD132" s="117"/>
      <c r="AE132" s="117"/>
      <c r="AF132" s="117"/>
      <c r="AG132" s="117"/>
      <c r="AH132" s="111" t="str">
        <f aca="false">IF(B132&lt;&gt;"",SUMIF(D$12:AG$12,"TLA",D132:AG132),"")</f>
        <v/>
      </c>
      <c r="AI132" s="112" t="str">
        <f aca="false">IF(B132&lt;&gt;"",SUMIF(D$12:AG$12,"AT",D132:AG132),"")</f>
        <v/>
      </c>
      <c r="AJ132" s="117"/>
      <c r="AK132" s="117"/>
      <c r="AL132" s="117"/>
      <c r="AM132" s="117"/>
      <c r="AN132" s="117"/>
      <c r="AO132" s="117"/>
      <c r="AP132" s="117"/>
      <c r="AQ132" s="117"/>
      <c r="AR132" s="117"/>
      <c r="AS132" s="117"/>
      <c r="AT132" s="117"/>
      <c r="AU132" s="117"/>
      <c r="AV132" s="117"/>
      <c r="AW132" s="117"/>
      <c r="AX132" s="117"/>
      <c r="AY132" s="117"/>
      <c r="AZ132" s="117"/>
      <c r="BA132" s="117"/>
      <c r="BB132" s="117"/>
      <c r="BC132" s="117"/>
      <c r="BD132" s="117"/>
      <c r="BE132" s="117"/>
      <c r="BF132" s="117"/>
      <c r="BG132" s="117"/>
      <c r="BH132" s="117"/>
      <c r="BI132" s="117"/>
      <c r="BJ132" s="117"/>
      <c r="BK132" s="117"/>
      <c r="BL132" s="117"/>
      <c r="BM132" s="117"/>
      <c r="BN132" s="111" t="str">
        <f aca="false">IF(B132&lt;&gt;"", SUMIF(AJ$12:BM$12,"TLA",AJ132:BM132), "")</f>
        <v/>
      </c>
      <c r="BO132" s="112" t="str">
        <f aca="false">IF(B132&lt;&gt;"", SUMIF(AJ$12:BM$12,"AT",AJ132:BM132), "")</f>
        <v/>
      </c>
      <c r="BP132" s="113"/>
      <c r="BQ132" s="113"/>
      <c r="BR132" s="113"/>
      <c r="BS132" s="113"/>
      <c r="BT132" s="113"/>
      <c r="BU132" s="113"/>
      <c r="BV132" s="113"/>
      <c r="BW132" s="113"/>
      <c r="BX132" s="113"/>
      <c r="BY132" s="113"/>
      <c r="BZ132" s="113"/>
      <c r="CA132" s="117"/>
      <c r="CB132" s="117"/>
      <c r="CC132" s="117"/>
      <c r="CD132" s="117"/>
      <c r="CE132" s="117"/>
      <c r="CF132" s="117"/>
      <c r="CG132" s="117"/>
      <c r="CH132" s="117"/>
      <c r="CI132" s="117"/>
      <c r="CJ132" s="117"/>
      <c r="CK132" s="117"/>
      <c r="CL132" s="117"/>
      <c r="CM132" s="117"/>
      <c r="CN132" s="117"/>
      <c r="CO132" s="117"/>
      <c r="CP132" s="117"/>
      <c r="CQ132" s="117"/>
      <c r="CR132" s="117"/>
      <c r="CS132" s="117"/>
      <c r="CT132" s="111" t="str">
        <f aca="false">IF(B132&lt;&gt;"",SUMIF(BP$12:CS$12,"TLA",BP132:CS132), "")</f>
        <v/>
      </c>
      <c r="CU132" s="112" t="str">
        <f aca="false">IF(B132&lt;&gt;"",SUMIF(BP$12:CS$12,"AT",BP132:CS132), "")</f>
        <v/>
      </c>
      <c r="CV132" s="114" t="str">
        <f aca="false">IF(B132&lt;&gt;"",IFERROR(SUMIF(D$14:CS$14, "CLO1", D132:CS132)/'Grade computation'!I$4,""),"")</f>
        <v/>
      </c>
      <c r="CW132" s="115" t="str">
        <f aca="false">IF(CV132="","",IF(CV132&gt;=B$10,"Y","N"))</f>
        <v/>
      </c>
      <c r="CX132" s="115" t="str">
        <f aca="false">IF(CV132="","",IF(CV132&lt;50%,1,IF(AND(CV132&gt;=50%,CV132&lt;B$10),2,IF(CV132&gt;=B$10,3))))</f>
        <v/>
      </c>
      <c r="CY132" s="114" t="str">
        <f aca="false">IF(B132&lt;&gt;"",IFERROR(IF((SUMIF(D$14:CS$14,"CLO2",D132:CS132)/'Grade computation'!I$5)=0,0,(SUMIF(D$14:CS$14,"CLO2",D132:CS132)/'Grade computation'!I$5)),""),"")</f>
        <v/>
      </c>
      <c r="CZ132" s="115" t="str">
        <f aca="false">IF(CY132="","",IF(CY132&gt;=B$10,"Y","N"))</f>
        <v/>
      </c>
      <c r="DA132" s="115" t="str">
        <f aca="false">IF(CY132="","",IF(CY132&lt;50%,1,IF(AND(CY132&gt;=50%,CY132&lt;B$10),2,IF(CY132&gt;=B$10,3))))</f>
        <v/>
      </c>
      <c r="DB132" s="114" t="str">
        <f aca="false">IF(B132&lt;&gt;"",IFERROR(IF((SUMIF(D$14:CS$14,"CLO3",D132:CS132)/'Grade computation'!I$6)=0,0,(SUMIF(D$14:CS$14,"CLO3",D132:CS132)/'Grade computation'!I$6)),""),"")</f>
        <v/>
      </c>
      <c r="DC132" s="115" t="str">
        <f aca="false">IF(DB132="","",IF(DB132&gt;=B$10,"Y","N"))</f>
        <v/>
      </c>
      <c r="DD132" s="115" t="str">
        <f aca="false">IF(DB132="","",IF(DB132&lt;50%,1,IF(AND(DB132&gt;=50%,DB132&lt;B$10),2,IF(DB132&gt;=B$10,3))))</f>
        <v/>
      </c>
      <c r="DE132" s="114" t="str">
        <f aca="false">IF(B132&lt;&gt;"",IFERROR(SUMIF(D$14:CS$14,"CLO4",D132:CS132)/'Grade computation'!I$7,""),"")</f>
        <v/>
      </c>
      <c r="DF132" s="115" t="str">
        <f aca="false">IF(DE132="","",IF(DE132&gt;=B$10,"Y","N"))</f>
        <v/>
      </c>
      <c r="DG132" s="115" t="str">
        <f aca="false">IF(DE132="","",IF(DE132&lt;50%,1,IF(AND(DE132&gt;=50%,DE132&lt;B$10),2,IF(DE132&gt;=B$10,3))))</f>
        <v/>
      </c>
      <c r="DH132" s="114" t="str">
        <f aca="false">IF(B132&lt;&gt;"",IFERROR(IF((SUMIF(D$14:CS$14,"CLO5",D132:CS132)/'Grade computation'!I$8)=0,0,(SUMIF(D$14:CS$14,"CLO5",D132:CS132)/'Grade computation'!I$8)),""),"")</f>
        <v/>
      </c>
      <c r="DI132" s="115" t="str">
        <f aca="false">IF(DH132="","",IF(DH132&gt;=B$10,"Y","N"))</f>
        <v/>
      </c>
      <c r="DJ132" s="115" t="str">
        <f aca="false">IF(DH132="","",IF(DH132&lt;50%,1,IF(AND(DH132&gt;=50%,DH132&lt;B$10),2,IF(DH132&gt;=B$10,3))))</f>
        <v/>
      </c>
      <c r="DK132" s="114" t="str">
        <f aca="false">IF(B132&lt;&gt;"",IFERROR(IF((SUMIF(D$14:CS$14,"CLO6",D132:CS132)/'Grade computation'!I$9)=0,0,(SUMIF(D$14:CS$14,"CLO6",D132:CS132)/'Grade computation'!I$9)),""),"")</f>
        <v/>
      </c>
      <c r="DL132" s="115" t="str">
        <f aca="false">IF(DK132="","",IF(DK132&gt;=B$10,"Y","N"))</f>
        <v/>
      </c>
      <c r="DM132" s="115" t="str">
        <f aca="false">IF(DK132="","",IF(DK132&lt;50%,1,IF(AND(DK132&gt;=50%,DK132&lt;B$10),2,IF(DK132&gt;=B$10,3))))</f>
        <v/>
      </c>
      <c r="DN132" s="114" t="str">
        <f aca="false">IF(B132&lt;&gt;"",IFERROR(IF((SUMIF(D$14:CS$14,"CLO7",D132:CS132)/'Grade computation'!I$10)=0,0,(SUMIF(D$14:CS$14,"CLO7",D132:CS132)/'Grade computation'!I$10)),""),"")</f>
        <v/>
      </c>
      <c r="DO132" s="115" t="str">
        <f aca="false">IF(DN132="","",IF(DN132&gt;=B$10,"Y","N"))</f>
        <v/>
      </c>
      <c r="DP132" s="115" t="str">
        <f aca="false">IF(DN132="","",IF(DN132&lt;50%,1,IF(AND(DN132&gt;=50%,DN132&lt;B$10),2,IF(DN132&gt;=B$10,3))))</f>
        <v/>
      </c>
      <c r="DQ132" s="114" t="str">
        <f aca="false">IF(B132&lt;&gt;"",IFERROR(IF((SUMIF(D$14:CS$14,"CLO8",D132:CS132)/'Grade computation'!I$11)=0,0,(SUMIF(D$14:CS$14,"CLO8",D132:CS132)/'Grade computation'!I$11)),""),"")</f>
        <v/>
      </c>
      <c r="DR132" s="115" t="str">
        <f aca="false">IF(DQ132="","",IF(DQ132&gt;=B$10,"Y","N"))</f>
        <v/>
      </c>
      <c r="DS132" s="115" t="str">
        <f aca="false">IF(DQ132="","",IF(DQ132&lt;50%,1,IF(AND(DQ132&gt;=50%,DQ132&lt;B$10),2,IF(DQ132&gt;=B$10,3))))</f>
        <v/>
      </c>
      <c r="DT132" s="114" t="str">
        <f aca="false">IF(B132&lt;&gt;"",IFERROR(IF((SUMIF(D$14:CS$14,"CLO9",D132:CS132)/'Grade computation'!I$12)=0,0,(SUMIF(D$14:CS$14,"CLO9",D132:CS132)/'Grade computation'!I$12)),""),"")</f>
        <v/>
      </c>
      <c r="DU132" s="115" t="str">
        <f aca="false">IF(DT132="","",IF(DT132&gt;=B$10,"Y","N"))</f>
        <v/>
      </c>
      <c r="DV132" s="115" t="str">
        <f aca="false">IF(DT132="","",IF(DT132&lt;50%,1,IF(AND(DT132&gt;=50%,DT132&lt;B$10),2,IF(DT132&gt;=B$10,3))))</f>
        <v/>
      </c>
      <c r="DW132" s="114" t="str">
        <f aca="false">IF(B132&lt;&gt;"",IFERROR(IF((SUMIF(D$14:CS$14,"CLO10",D132:CS132)/'Grade computation'!I$13)=0,0,(SUMIF(D$14:CS$14,"CLO10",D132:CS132)/'Grade computation'!I$13)),""),"")</f>
        <v/>
      </c>
      <c r="DX132" s="115" t="str">
        <f aca="false">IF(DW132="","",IF(DW132&gt;=B$10,"Y","N"))</f>
        <v/>
      </c>
      <c r="DY132" s="115" t="str">
        <f aca="false">IF(DW132="","",IF(DW132&lt;50%,1,IF(AND(DW132&gt;=50%,DW132&lt;B$10),2,IF(DW132&gt;=B$10,3))))</f>
        <v/>
      </c>
      <c r="DZ132" s="13"/>
      <c r="EA132" s="13"/>
    </row>
    <row r="133" customFormat="false" ht="15.75" hidden="false" customHeight="true" outlineLevel="0" collapsed="false">
      <c r="A133" s="118"/>
      <c r="B133" s="119"/>
      <c r="C133" s="117"/>
      <c r="D133" s="117"/>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7"/>
      <c r="AA133" s="117"/>
      <c r="AB133" s="117"/>
      <c r="AC133" s="117"/>
      <c r="AD133" s="117"/>
      <c r="AE133" s="117"/>
      <c r="AF133" s="117"/>
      <c r="AG133" s="117"/>
      <c r="AH133" s="111" t="str">
        <f aca="false">IF(B133&lt;&gt;"",SUMIF(D$12:AG$12,"TLA",D133:AG133),"")</f>
        <v/>
      </c>
      <c r="AI133" s="112" t="str">
        <f aca="false">IF(B133&lt;&gt;"",SUMIF(D$12:AG$12,"AT",D133:AG133),"")</f>
        <v/>
      </c>
      <c r="AJ133" s="117"/>
      <c r="AK133" s="117"/>
      <c r="AL133" s="117"/>
      <c r="AM133" s="117"/>
      <c r="AN133" s="117"/>
      <c r="AO133" s="117"/>
      <c r="AP133" s="117"/>
      <c r="AQ133" s="117"/>
      <c r="AR133" s="117"/>
      <c r="AS133" s="117"/>
      <c r="AT133" s="117"/>
      <c r="AU133" s="117"/>
      <c r="AV133" s="117"/>
      <c r="AW133" s="117"/>
      <c r="AX133" s="117"/>
      <c r="AY133" s="117"/>
      <c r="AZ133" s="117"/>
      <c r="BA133" s="117"/>
      <c r="BB133" s="117"/>
      <c r="BC133" s="117"/>
      <c r="BD133" s="117"/>
      <c r="BE133" s="117"/>
      <c r="BF133" s="117"/>
      <c r="BG133" s="117"/>
      <c r="BH133" s="117"/>
      <c r="BI133" s="117"/>
      <c r="BJ133" s="117"/>
      <c r="BK133" s="117"/>
      <c r="BL133" s="117"/>
      <c r="BM133" s="117"/>
      <c r="BN133" s="111" t="str">
        <f aca="false">IF(B133&lt;&gt;"", SUMIF(AJ$12:BM$12,"TLA",AJ133:BM133), "")</f>
        <v/>
      </c>
      <c r="BO133" s="112" t="str">
        <f aca="false">IF(B133&lt;&gt;"", SUMIF(AJ$12:BM$12,"AT",AJ133:BM133), "")</f>
        <v/>
      </c>
      <c r="BP133" s="113"/>
      <c r="BQ133" s="113"/>
      <c r="BR133" s="113"/>
      <c r="BS133" s="113"/>
      <c r="BT133" s="113"/>
      <c r="BU133" s="113"/>
      <c r="BV133" s="113"/>
      <c r="BW133" s="113"/>
      <c r="BX133" s="113"/>
      <c r="BY133" s="113"/>
      <c r="BZ133" s="113"/>
      <c r="CA133" s="117"/>
      <c r="CB133" s="117"/>
      <c r="CC133" s="117"/>
      <c r="CD133" s="117"/>
      <c r="CE133" s="117"/>
      <c r="CF133" s="117"/>
      <c r="CG133" s="117"/>
      <c r="CH133" s="117"/>
      <c r="CI133" s="117"/>
      <c r="CJ133" s="117"/>
      <c r="CK133" s="117"/>
      <c r="CL133" s="117"/>
      <c r="CM133" s="117"/>
      <c r="CN133" s="117"/>
      <c r="CO133" s="117"/>
      <c r="CP133" s="117"/>
      <c r="CQ133" s="117"/>
      <c r="CR133" s="117"/>
      <c r="CS133" s="117"/>
      <c r="CT133" s="111" t="str">
        <f aca="false">IF(B133&lt;&gt;"",SUMIF(BP$12:CS$12,"TLA",BP133:CS133), "")</f>
        <v/>
      </c>
      <c r="CU133" s="112" t="str">
        <f aca="false">IF(B133&lt;&gt;"",SUMIF(BP$12:CS$12,"AT",BP133:CS133), "")</f>
        <v/>
      </c>
      <c r="CV133" s="114" t="str">
        <f aca="false">IF(B133&lt;&gt;"",IFERROR(SUMIF(D$14:CS$14, "CLO1", D133:CS133)/'Grade computation'!I$4,""),"")</f>
        <v/>
      </c>
      <c r="CW133" s="115" t="str">
        <f aca="false">IF(CV133="","",IF(CV133&gt;=B$10,"Y","N"))</f>
        <v/>
      </c>
      <c r="CX133" s="115" t="str">
        <f aca="false">IF(CV133="","",IF(CV133&lt;50%,1,IF(AND(CV133&gt;=50%,CV133&lt;B$10),2,IF(CV133&gt;=B$10,3))))</f>
        <v/>
      </c>
      <c r="CY133" s="114" t="str">
        <f aca="false">IF(B133&lt;&gt;"",IFERROR(IF((SUMIF(D$14:CS$14,"CLO2",D133:CS133)/'Grade computation'!I$5)=0,0,(SUMIF(D$14:CS$14,"CLO2",D133:CS133)/'Grade computation'!I$5)),""),"")</f>
        <v/>
      </c>
      <c r="CZ133" s="115" t="str">
        <f aca="false">IF(CY133="","",IF(CY133&gt;=B$10,"Y","N"))</f>
        <v/>
      </c>
      <c r="DA133" s="115" t="str">
        <f aca="false">IF(CY133="","",IF(CY133&lt;50%,1,IF(AND(CY133&gt;=50%,CY133&lt;B$10),2,IF(CY133&gt;=B$10,3))))</f>
        <v/>
      </c>
      <c r="DB133" s="114" t="str">
        <f aca="false">IF(B133&lt;&gt;"",IFERROR(IF((SUMIF(D$14:CS$14,"CLO3",D133:CS133)/'Grade computation'!I$6)=0,0,(SUMIF(D$14:CS$14,"CLO3",D133:CS133)/'Grade computation'!I$6)),""),"")</f>
        <v/>
      </c>
      <c r="DC133" s="115" t="str">
        <f aca="false">IF(DB133="","",IF(DB133&gt;=B$10,"Y","N"))</f>
        <v/>
      </c>
      <c r="DD133" s="115" t="str">
        <f aca="false">IF(DB133="","",IF(DB133&lt;50%,1,IF(AND(DB133&gt;=50%,DB133&lt;B$10),2,IF(DB133&gt;=B$10,3))))</f>
        <v/>
      </c>
      <c r="DE133" s="114" t="str">
        <f aca="false">IF(B133&lt;&gt;"",IFERROR(SUMIF(D$14:CS$14,"CLO4",D133:CS133)/'Grade computation'!I$7,""),"")</f>
        <v/>
      </c>
      <c r="DF133" s="115" t="str">
        <f aca="false">IF(DE133="","",IF(DE133&gt;=B$10,"Y","N"))</f>
        <v/>
      </c>
      <c r="DG133" s="115" t="str">
        <f aca="false">IF(DE133="","",IF(DE133&lt;50%,1,IF(AND(DE133&gt;=50%,DE133&lt;B$10),2,IF(DE133&gt;=B$10,3))))</f>
        <v/>
      </c>
      <c r="DH133" s="114" t="str">
        <f aca="false">IF(B133&lt;&gt;"",IFERROR(IF((SUMIF(D$14:CS$14,"CLO5",D133:CS133)/'Grade computation'!I$8)=0,0,(SUMIF(D$14:CS$14,"CLO5",D133:CS133)/'Grade computation'!I$8)),""),"")</f>
        <v/>
      </c>
      <c r="DI133" s="115" t="str">
        <f aca="false">IF(DH133="","",IF(DH133&gt;=B$10,"Y","N"))</f>
        <v/>
      </c>
      <c r="DJ133" s="115" t="str">
        <f aca="false">IF(DH133="","",IF(DH133&lt;50%,1,IF(AND(DH133&gt;=50%,DH133&lt;B$10),2,IF(DH133&gt;=B$10,3))))</f>
        <v/>
      </c>
      <c r="DK133" s="114" t="str">
        <f aca="false">IF(B133&lt;&gt;"",IFERROR(IF((SUMIF(D$14:CS$14,"CLO6",D133:CS133)/'Grade computation'!I$9)=0,0,(SUMIF(D$14:CS$14,"CLO6",D133:CS133)/'Grade computation'!I$9)),""),"")</f>
        <v/>
      </c>
      <c r="DL133" s="115" t="str">
        <f aca="false">IF(DK133="","",IF(DK133&gt;=B$10,"Y","N"))</f>
        <v/>
      </c>
      <c r="DM133" s="115" t="str">
        <f aca="false">IF(DK133="","",IF(DK133&lt;50%,1,IF(AND(DK133&gt;=50%,DK133&lt;B$10),2,IF(DK133&gt;=B$10,3))))</f>
        <v/>
      </c>
      <c r="DN133" s="114" t="str">
        <f aca="false">IF(B133&lt;&gt;"",IFERROR(IF((SUMIF(D$14:CS$14,"CLO7",D133:CS133)/'Grade computation'!I$10)=0,0,(SUMIF(D$14:CS$14,"CLO7",D133:CS133)/'Grade computation'!I$10)),""),"")</f>
        <v/>
      </c>
      <c r="DO133" s="115" t="str">
        <f aca="false">IF(DN133="","",IF(DN133&gt;=B$10,"Y","N"))</f>
        <v/>
      </c>
      <c r="DP133" s="115" t="str">
        <f aca="false">IF(DN133="","",IF(DN133&lt;50%,1,IF(AND(DN133&gt;=50%,DN133&lt;B$10),2,IF(DN133&gt;=B$10,3))))</f>
        <v/>
      </c>
      <c r="DQ133" s="114" t="str">
        <f aca="false">IF(B133&lt;&gt;"",IFERROR(IF((SUMIF(D$14:CS$14,"CLO8",D133:CS133)/'Grade computation'!I$11)=0,0,(SUMIF(D$14:CS$14,"CLO8",D133:CS133)/'Grade computation'!I$11)),""),"")</f>
        <v/>
      </c>
      <c r="DR133" s="115" t="str">
        <f aca="false">IF(DQ133="","",IF(DQ133&gt;=B$10,"Y","N"))</f>
        <v/>
      </c>
      <c r="DS133" s="115" t="str">
        <f aca="false">IF(DQ133="","",IF(DQ133&lt;50%,1,IF(AND(DQ133&gt;=50%,DQ133&lt;B$10),2,IF(DQ133&gt;=B$10,3))))</f>
        <v/>
      </c>
      <c r="DT133" s="114" t="str">
        <f aca="false">IF(B133&lt;&gt;"",IFERROR(IF((SUMIF(D$14:CS$14,"CLO9",D133:CS133)/'Grade computation'!I$12)=0,0,(SUMIF(D$14:CS$14,"CLO9",D133:CS133)/'Grade computation'!I$12)),""),"")</f>
        <v/>
      </c>
      <c r="DU133" s="115" t="str">
        <f aca="false">IF(DT133="","",IF(DT133&gt;=B$10,"Y","N"))</f>
        <v/>
      </c>
      <c r="DV133" s="115" t="str">
        <f aca="false">IF(DT133="","",IF(DT133&lt;50%,1,IF(AND(DT133&gt;=50%,DT133&lt;B$10),2,IF(DT133&gt;=B$10,3))))</f>
        <v/>
      </c>
      <c r="DW133" s="114" t="str">
        <f aca="false">IF(B133&lt;&gt;"",IFERROR(IF((SUMIF(D$14:CS$14,"CLO10",D133:CS133)/'Grade computation'!I$13)=0,0,(SUMIF(D$14:CS$14,"CLO10",D133:CS133)/'Grade computation'!I$13)),""),"")</f>
        <v/>
      </c>
      <c r="DX133" s="115" t="str">
        <f aca="false">IF(DW133="","",IF(DW133&gt;=B$10,"Y","N"))</f>
        <v/>
      </c>
      <c r="DY133" s="115" t="str">
        <f aca="false">IF(DW133="","",IF(DW133&lt;50%,1,IF(AND(DW133&gt;=50%,DW133&lt;B$10),2,IF(DW133&gt;=B$10,3))))</f>
        <v/>
      </c>
      <c r="DZ133" s="13"/>
      <c r="EA133" s="13"/>
    </row>
    <row r="134" customFormat="false" ht="15.75" hidden="false" customHeight="true" outlineLevel="0" collapsed="false">
      <c r="A134" s="118"/>
      <c r="B134" s="119"/>
      <c r="C134" s="117"/>
      <c r="D134" s="117"/>
      <c r="E134" s="117"/>
      <c r="F134" s="117"/>
      <c r="G134" s="117"/>
      <c r="H134" s="117"/>
      <c r="I134" s="117"/>
      <c r="J134" s="117"/>
      <c r="K134" s="117"/>
      <c r="L134" s="117"/>
      <c r="M134" s="117"/>
      <c r="N134" s="117"/>
      <c r="O134" s="117"/>
      <c r="P134" s="117"/>
      <c r="Q134" s="117"/>
      <c r="R134" s="117"/>
      <c r="S134" s="117"/>
      <c r="T134" s="117"/>
      <c r="U134" s="117"/>
      <c r="V134" s="117"/>
      <c r="W134" s="117"/>
      <c r="X134" s="117"/>
      <c r="Y134" s="117"/>
      <c r="Z134" s="117"/>
      <c r="AA134" s="117"/>
      <c r="AB134" s="117"/>
      <c r="AC134" s="117"/>
      <c r="AD134" s="117"/>
      <c r="AE134" s="117"/>
      <c r="AF134" s="117"/>
      <c r="AG134" s="117"/>
      <c r="AH134" s="111" t="str">
        <f aca="false">IF(B134&lt;&gt;"",SUMIF(D$12:AG$12,"TLA",D134:AG134),"")</f>
        <v/>
      </c>
      <c r="AI134" s="112" t="str">
        <f aca="false">IF(B134&lt;&gt;"",SUMIF(D$12:AG$12,"AT",D134:AG134),"")</f>
        <v/>
      </c>
      <c r="AJ134" s="117"/>
      <c r="AK134" s="117"/>
      <c r="AL134" s="117"/>
      <c r="AM134" s="117"/>
      <c r="AN134" s="117"/>
      <c r="AO134" s="117"/>
      <c r="AP134" s="117"/>
      <c r="AQ134" s="117"/>
      <c r="AR134" s="117"/>
      <c r="AS134" s="117"/>
      <c r="AT134" s="117"/>
      <c r="AU134" s="117"/>
      <c r="AV134" s="117"/>
      <c r="AW134" s="117"/>
      <c r="AX134" s="117"/>
      <c r="AY134" s="117"/>
      <c r="AZ134" s="117"/>
      <c r="BA134" s="117"/>
      <c r="BB134" s="117"/>
      <c r="BC134" s="117"/>
      <c r="BD134" s="117"/>
      <c r="BE134" s="117"/>
      <c r="BF134" s="117"/>
      <c r="BG134" s="117"/>
      <c r="BH134" s="117"/>
      <c r="BI134" s="117"/>
      <c r="BJ134" s="117"/>
      <c r="BK134" s="117"/>
      <c r="BL134" s="117"/>
      <c r="BM134" s="117"/>
      <c r="BN134" s="111" t="str">
        <f aca="false">IF(B134&lt;&gt;"", SUMIF(AJ$12:BM$12,"TLA",AJ134:BM134), "")</f>
        <v/>
      </c>
      <c r="BO134" s="112" t="str">
        <f aca="false">IF(B134&lt;&gt;"", SUMIF(AJ$12:BM$12,"AT",AJ134:BM134), "")</f>
        <v/>
      </c>
      <c r="BP134" s="113"/>
      <c r="BQ134" s="113"/>
      <c r="BR134" s="113"/>
      <c r="BS134" s="113"/>
      <c r="BT134" s="113"/>
      <c r="BU134" s="113"/>
      <c r="BV134" s="113"/>
      <c r="BW134" s="113"/>
      <c r="BX134" s="113"/>
      <c r="BY134" s="113"/>
      <c r="BZ134" s="113"/>
      <c r="CA134" s="117"/>
      <c r="CB134" s="117"/>
      <c r="CC134" s="117"/>
      <c r="CD134" s="117"/>
      <c r="CE134" s="117"/>
      <c r="CF134" s="117"/>
      <c r="CG134" s="117"/>
      <c r="CH134" s="117"/>
      <c r="CI134" s="117"/>
      <c r="CJ134" s="117"/>
      <c r="CK134" s="117"/>
      <c r="CL134" s="117"/>
      <c r="CM134" s="117"/>
      <c r="CN134" s="117"/>
      <c r="CO134" s="117"/>
      <c r="CP134" s="117"/>
      <c r="CQ134" s="117"/>
      <c r="CR134" s="117"/>
      <c r="CS134" s="117"/>
      <c r="CT134" s="111" t="str">
        <f aca="false">IF(B134&lt;&gt;"",SUMIF(BP$12:CS$12,"TLA",BP134:CS134), "")</f>
        <v/>
      </c>
      <c r="CU134" s="112" t="str">
        <f aca="false">IF(B134&lt;&gt;"",SUMIF(BP$12:CS$12,"AT",BP134:CS134), "")</f>
        <v/>
      </c>
      <c r="CV134" s="114" t="str">
        <f aca="false">IF(B134&lt;&gt;"",IFERROR(SUMIF(D$14:CS$14, "CLO1", D134:CS134)/'Grade computation'!I$4,""),"")</f>
        <v/>
      </c>
      <c r="CW134" s="115" t="str">
        <f aca="false">IF(CV134="","",IF(CV134&gt;=B$10,"Y","N"))</f>
        <v/>
      </c>
      <c r="CX134" s="115" t="str">
        <f aca="false">IF(CV134="","",IF(CV134&lt;50%,1,IF(AND(CV134&gt;=50%,CV134&lt;B$10),2,IF(CV134&gt;=B$10,3))))</f>
        <v/>
      </c>
      <c r="CY134" s="114" t="str">
        <f aca="false">IF(B134&lt;&gt;"",IFERROR(IF((SUMIF(D$14:CS$14,"CLO2",D134:CS134)/'Grade computation'!I$5)=0,0,(SUMIF(D$14:CS$14,"CLO2",D134:CS134)/'Grade computation'!I$5)),""),"")</f>
        <v/>
      </c>
      <c r="CZ134" s="115" t="str">
        <f aca="false">IF(CY134="","",IF(CY134&gt;=B$10,"Y","N"))</f>
        <v/>
      </c>
      <c r="DA134" s="115" t="str">
        <f aca="false">IF(CY134="","",IF(CY134&lt;50%,1,IF(AND(CY134&gt;=50%,CY134&lt;B$10),2,IF(CY134&gt;=B$10,3))))</f>
        <v/>
      </c>
      <c r="DB134" s="114" t="str">
        <f aca="false">IF(B134&lt;&gt;"",IFERROR(IF((SUMIF(D$14:CS$14,"CLO3",D134:CS134)/'Grade computation'!I$6)=0,0,(SUMIF(D$14:CS$14,"CLO3",D134:CS134)/'Grade computation'!I$6)),""),"")</f>
        <v/>
      </c>
      <c r="DC134" s="115" t="str">
        <f aca="false">IF(DB134="","",IF(DB134&gt;=B$10,"Y","N"))</f>
        <v/>
      </c>
      <c r="DD134" s="115" t="str">
        <f aca="false">IF(DB134="","",IF(DB134&lt;50%,1,IF(AND(DB134&gt;=50%,DB134&lt;B$10),2,IF(DB134&gt;=B$10,3))))</f>
        <v/>
      </c>
      <c r="DE134" s="114" t="str">
        <f aca="false">IF(B134&lt;&gt;"",IFERROR(SUMIF(D$14:CS$14,"CLO4",D134:CS134)/'Grade computation'!I$7,""),"")</f>
        <v/>
      </c>
      <c r="DF134" s="115" t="str">
        <f aca="false">IF(DE134="","",IF(DE134&gt;=B$10,"Y","N"))</f>
        <v/>
      </c>
      <c r="DG134" s="115" t="str">
        <f aca="false">IF(DE134="","",IF(DE134&lt;50%,1,IF(AND(DE134&gt;=50%,DE134&lt;B$10),2,IF(DE134&gt;=B$10,3))))</f>
        <v/>
      </c>
      <c r="DH134" s="114" t="str">
        <f aca="false">IF(B134&lt;&gt;"",IFERROR(IF((SUMIF(D$14:CS$14,"CLO5",D134:CS134)/'Grade computation'!I$8)=0,0,(SUMIF(D$14:CS$14,"CLO5",D134:CS134)/'Grade computation'!I$8)),""),"")</f>
        <v/>
      </c>
      <c r="DI134" s="115" t="str">
        <f aca="false">IF(DH134="","",IF(DH134&gt;=B$10,"Y","N"))</f>
        <v/>
      </c>
      <c r="DJ134" s="115" t="str">
        <f aca="false">IF(DH134="","",IF(DH134&lt;50%,1,IF(AND(DH134&gt;=50%,DH134&lt;B$10),2,IF(DH134&gt;=B$10,3))))</f>
        <v/>
      </c>
      <c r="DK134" s="114" t="str">
        <f aca="false">IF(B134&lt;&gt;"",IFERROR(IF((SUMIF(D$14:CS$14,"CLO6",D134:CS134)/'Grade computation'!I$9)=0,0,(SUMIF(D$14:CS$14,"CLO6",D134:CS134)/'Grade computation'!I$9)),""),"")</f>
        <v/>
      </c>
      <c r="DL134" s="115" t="str">
        <f aca="false">IF(DK134="","",IF(DK134&gt;=B$10,"Y","N"))</f>
        <v/>
      </c>
      <c r="DM134" s="115" t="str">
        <f aca="false">IF(DK134="","",IF(DK134&lt;50%,1,IF(AND(DK134&gt;=50%,DK134&lt;B$10),2,IF(DK134&gt;=B$10,3))))</f>
        <v/>
      </c>
      <c r="DN134" s="114" t="str">
        <f aca="false">IF(B134&lt;&gt;"",IFERROR(IF((SUMIF(D$14:CS$14,"CLO7",D134:CS134)/'Grade computation'!I$10)=0,0,(SUMIF(D$14:CS$14,"CLO7",D134:CS134)/'Grade computation'!I$10)),""),"")</f>
        <v/>
      </c>
      <c r="DO134" s="115" t="str">
        <f aca="false">IF(DN134="","",IF(DN134&gt;=B$10,"Y","N"))</f>
        <v/>
      </c>
      <c r="DP134" s="115" t="str">
        <f aca="false">IF(DN134="","",IF(DN134&lt;50%,1,IF(AND(DN134&gt;=50%,DN134&lt;B$10),2,IF(DN134&gt;=B$10,3))))</f>
        <v/>
      </c>
      <c r="DQ134" s="114" t="str">
        <f aca="false">IF(B134&lt;&gt;"",IFERROR(IF((SUMIF(D$14:CS$14,"CLO8",D134:CS134)/'Grade computation'!I$11)=0,0,(SUMIF(D$14:CS$14,"CLO8",D134:CS134)/'Grade computation'!I$11)),""),"")</f>
        <v/>
      </c>
      <c r="DR134" s="115" t="str">
        <f aca="false">IF(DQ134="","",IF(DQ134&gt;=B$10,"Y","N"))</f>
        <v/>
      </c>
      <c r="DS134" s="115" t="str">
        <f aca="false">IF(DQ134="","",IF(DQ134&lt;50%,1,IF(AND(DQ134&gt;=50%,DQ134&lt;B$10),2,IF(DQ134&gt;=B$10,3))))</f>
        <v/>
      </c>
      <c r="DT134" s="114" t="str">
        <f aca="false">IF(B134&lt;&gt;"",IFERROR(IF((SUMIF(D$14:CS$14,"CLO9",D134:CS134)/'Grade computation'!I$12)=0,0,(SUMIF(D$14:CS$14,"CLO9",D134:CS134)/'Grade computation'!I$12)),""),"")</f>
        <v/>
      </c>
      <c r="DU134" s="115" t="str">
        <f aca="false">IF(DT134="","",IF(DT134&gt;=B$10,"Y","N"))</f>
        <v/>
      </c>
      <c r="DV134" s="115" t="str">
        <f aca="false">IF(DT134="","",IF(DT134&lt;50%,1,IF(AND(DT134&gt;=50%,DT134&lt;B$10),2,IF(DT134&gt;=B$10,3))))</f>
        <v/>
      </c>
      <c r="DW134" s="114" t="str">
        <f aca="false">IF(B134&lt;&gt;"",IFERROR(IF((SUMIF(D$14:CS$14,"CLO10",D134:CS134)/'Grade computation'!I$13)=0,0,(SUMIF(D$14:CS$14,"CLO10",D134:CS134)/'Grade computation'!I$13)),""),"")</f>
        <v/>
      </c>
      <c r="DX134" s="115" t="str">
        <f aca="false">IF(DW134="","",IF(DW134&gt;=B$10,"Y","N"))</f>
        <v/>
      </c>
      <c r="DY134" s="115" t="str">
        <f aca="false">IF(DW134="","",IF(DW134&lt;50%,1,IF(AND(DW134&gt;=50%,DW134&lt;B$10),2,IF(DW134&gt;=B$10,3))))</f>
        <v/>
      </c>
      <c r="DZ134" s="13"/>
      <c r="EA134" s="13"/>
    </row>
    <row r="135" customFormat="false" ht="15.75" hidden="false" customHeight="true" outlineLevel="0" collapsed="false">
      <c r="A135" s="118"/>
      <c r="B135" s="119"/>
      <c r="C135" s="117"/>
      <c r="D135" s="117"/>
      <c r="E135" s="117"/>
      <c r="F135" s="117"/>
      <c r="G135" s="117"/>
      <c r="H135" s="117"/>
      <c r="I135" s="117"/>
      <c r="J135" s="117"/>
      <c r="K135" s="117"/>
      <c r="L135" s="117"/>
      <c r="M135" s="117"/>
      <c r="N135" s="117"/>
      <c r="O135" s="117"/>
      <c r="P135" s="117"/>
      <c r="Q135" s="117"/>
      <c r="R135" s="117"/>
      <c r="S135" s="117"/>
      <c r="T135" s="117"/>
      <c r="U135" s="117"/>
      <c r="V135" s="117"/>
      <c r="W135" s="117"/>
      <c r="X135" s="117"/>
      <c r="Y135" s="117"/>
      <c r="Z135" s="117"/>
      <c r="AA135" s="117"/>
      <c r="AB135" s="117"/>
      <c r="AC135" s="117"/>
      <c r="AD135" s="117"/>
      <c r="AE135" s="117"/>
      <c r="AF135" s="117"/>
      <c r="AG135" s="117"/>
      <c r="AH135" s="111" t="str">
        <f aca="false">IF(B135&lt;&gt;"",SUMIF(D$12:AG$12,"TLA",D135:AG135),"")</f>
        <v/>
      </c>
      <c r="AI135" s="112" t="str">
        <f aca="false">IF(B135&lt;&gt;"",SUMIF(D$12:AG$12,"AT",D135:AG135),"")</f>
        <v/>
      </c>
      <c r="AJ135" s="117"/>
      <c r="AK135" s="117"/>
      <c r="AL135" s="117"/>
      <c r="AM135" s="117"/>
      <c r="AN135" s="117"/>
      <c r="AO135" s="117"/>
      <c r="AP135" s="117"/>
      <c r="AQ135" s="117"/>
      <c r="AR135" s="117"/>
      <c r="AS135" s="117"/>
      <c r="AT135" s="117"/>
      <c r="AU135" s="117"/>
      <c r="AV135" s="117"/>
      <c r="AW135" s="117"/>
      <c r="AX135" s="117"/>
      <c r="AY135" s="117"/>
      <c r="AZ135" s="117"/>
      <c r="BA135" s="117"/>
      <c r="BB135" s="117"/>
      <c r="BC135" s="117"/>
      <c r="BD135" s="117"/>
      <c r="BE135" s="117"/>
      <c r="BF135" s="117"/>
      <c r="BG135" s="117"/>
      <c r="BH135" s="117"/>
      <c r="BI135" s="117"/>
      <c r="BJ135" s="117"/>
      <c r="BK135" s="117"/>
      <c r="BL135" s="117"/>
      <c r="BM135" s="117"/>
      <c r="BN135" s="111" t="str">
        <f aca="false">IF(B135&lt;&gt;"", SUMIF(AJ$12:BM$12,"TLA",AJ135:BM135), "")</f>
        <v/>
      </c>
      <c r="BO135" s="112" t="str">
        <f aca="false">IF(B135&lt;&gt;"", SUMIF(AJ$12:BM$12,"AT",AJ135:BM135), "")</f>
        <v/>
      </c>
      <c r="BP135" s="113"/>
      <c r="BQ135" s="113"/>
      <c r="BR135" s="113"/>
      <c r="BS135" s="113"/>
      <c r="BT135" s="113"/>
      <c r="BU135" s="113"/>
      <c r="BV135" s="113"/>
      <c r="BW135" s="113"/>
      <c r="BX135" s="113"/>
      <c r="BY135" s="113"/>
      <c r="BZ135" s="113"/>
      <c r="CA135" s="117"/>
      <c r="CB135" s="117"/>
      <c r="CC135" s="117"/>
      <c r="CD135" s="117"/>
      <c r="CE135" s="117"/>
      <c r="CF135" s="117"/>
      <c r="CG135" s="117"/>
      <c r="CH135" s="117"/>
      <c r="CI135" s="117"/>
      <c r="CJ135" s="117"/>
      <c r="CK135" s="117"/>
      <c r="CL135" s="117"/>
      <c r="CM135" s="117"/>
      <c r="CN135" s="117"/>
      <c r="CO135" s="117"/>
      <c r="CP135" s="117"/>
      <c r="CQ135" s="117"/>
      <c r="CR135" s="117"/>
      <c r="CS135" s="117"/>
      <c r="CT135" s="111" t="str">
        <f aca="false">IF(B135&lt;&gt;"",SUMIF(BP$12:CS$12,"TLA",BP135:CS135), "")</f>
        <v/>
      </c>
      <c r="CU135" s="112" t="str">
        <f aca="false">IF(B135&lt;&gt;"",SUMIF(BP$12:CS$12,"AT",BP135:CS135), "")</f>
        <v/>
      </c>
      <c r="CV135" s="114" t="str">
        <f aca="false">IF(B135&lt;&gt;"",IFERROR(SUMIF(D$14:CS$14, "CLO1", D135:CS135)/'Grade computation'!I$4,""),"")</f>
        <v/>
      </c>
      <c r="CW135" s="115" t="str">
        <f aca="false">IF(CV135="","",IF(CV135&gt;=B$10,"Y","N"))</f>
        <v/>
      </c>
      <c r="CX135" s="115" t="str">
        <f aca="false">IF(CV135="","",IF(CV135&lt;50%,1,IF(AND(CV135&gt;=50%,CV135&lt;B$10),2,IF(CV135&gt;=B$10,3))))</f>
        <v/>
      </c>
      <c r="CY135" s="114" t="str">
        <f aca="false">IF(B135&lt;&gt;"",IFERROR(IF((SUMIF(D$14:CS$14,"CLO2",D135:CS135)/'Grade computation'!I$5)=0,0,(SUMIF(D$14:CS$14,"CLO2",D135:CS135)/'Grade computation'!I$5)),""),"")</f>
        <v/>
      </c>
      <c r="CZ135" s="115" t="str">
        <f aca="false">IF(CY135="","",IF(CY135&gt;=B$10,"Y","N"))</f>
        <v/>
      </c>
      <c r="DA135" s="115" t="str">
        <f aca="false">IF(CY135="","",IF(CY135&lt;50%,1,IF(AND(CY135&gt;=50%,CY135&lt;B$10),2,IF(CY135&gt;=B$10,3))))</f>
        <v/>
      </c>
      <c r="DB135" s="114" t="str">
        <f aca="false">IF(B135&lt;&gt;"",IFERROR(IF((SUMIF(D$14:CS$14,"CLO3",D135:CS135)/'Grade computation'!I$6)=0,0,(SUMIF(D$14:CS$14,"CLO3",D135:CS135)/'Grade computation'!I$6)),""),"")</f>
        <v/>
      </c>
      <c r="DC135" s="115" t="str">
        <f aca="false">IF(DB135="","",IF(DB135&gt;=B$10,"Y","N"))</f>
        <v/>
      </c>
      <c r="DD135" s="115" t="str">
        <f aca="false">IF(DB135="","",IF(DB135&lt;50%,1,IF(AND(DB135&gt;=50%,DB135&lt;B$10),2,IF(DB135&gt;=B$10,3))))</f>
        <v/>
      </c>
      <c r="DE135" s="114" t="str">
        <f aca="false">IF(B135&lt;&gt;"",IFERROR(SUMIF(D$14:CS$14,"CLO4",D135:CS135)/'Grade computation'!I$7,""),"")</f>
        <v/>
      </c>
      <c r="DF135" s="115" t="str">
        <f aca="false">IF(DE135="","",IF(DE135&gt;=B$10,"Y","N"))</f>
        <v/>
      </c>
      <c r="DG135" s="115" t="str">
        <f aca="false">IF(DE135="","",IF(DE135&lt;50%,1,IF(AND(DE135&gt;=50%,DE135&lt;B$10),2,IF(DE135&gt;=B$10,3))))</f>
        <v/>
      </c>
      <c r="DH135" s="114" t="str">
        <f aca="false">IF(B135&lt;&gt;"",IFERROR(IF((SUMIF(D$14:CS$14,"CLO5",D135:CS135)/'Grade computation'!I$8)=0,0,(SUMIF(D$14:CS$14,"CLO5",D135:CS135)/'Grade computation'!I$8)),""),"")</f>
        <v/>
      </c>
      <c r="DI135" s="115" t="str">
        <f aca="false">IF(DH135="","",IF(DH135&gt;=B$10,"Y","N"))</f>
        <v/>
      </c>
      <c r="DJ135" s="115" t="str">
        <f aca="false">IF(DH135="","",IF(DH135&lt;50%,1,IF(AND(DH135&gt;=50%,DH135&lt;B$10),2,IF(DH135&gt;=B$10,3))))</f>
        <v/>
      </c>
      <c r="DK135" s="114" t="str">
        <f aca="false">IF(B135&lt;&gt;"",IFERROR(IF((SUMIF(D$14:CS$14,"CLO6",D135:CS135)/'Grade computation'!I$9)=0,0,(SUMIF(D$14:CS$14,"CLO6",D135:CS135)/'Grade computation'!I$9)),""),"")</f>
        <v/>
      </c>
      <c r="DL135" s="115" t="str">
        <f aca="false">IF(DK135="","",IF(DK135&gt;=B$10,"Y","N"))</f>
        <v/>
      </c>
      <c r="DM135" s="115" t="str">
        <f aca="false">IF(DK135="","",IF(DK135&lt;50%,1,IF(AND(DK135&gt;=50%,DK135&lt;B$10),2,IF(DK135&gt;=B$10,3))))</f>
        <v/>
      </c>
      <c r="DN135" s="114" t="str">
        <f aca="false">IF(B135&lt;&gt;"",IFERROR(IF((SUMIF(D$14:CS$14,"CLO7",D135:CS135)/'Grade computation'!I$10)=0,0,(SUMIF(D$14:CS$14,"CLO7",D135:CS135)/'Grade computation'!I$10)),""),"")</f>
        <v/>
      </c>
      <c r="DO135" s="115" t="str">
        <f aca="false">IF(DN135="","",IF(DN135&gt;=B$10,"Y","N"))</f>
        <v/>
      </c>
      <c r="DP135" s="115" t="str">
        <f aca="false">IF(DN135="","",IF(DN135&lt;50%,1,IF(AND(DN135&gt;=50%,DN135&lt;B$10),2,IF(DN135&gt;=B$10,3))))</f>
        <v/>
      </c>
      <c r="DQ135" s="114" t="str">
        <f aca="false">IF(B135&lt;&gt;"",IFERROR(IF((SUMIF(D$14:CS$14,"CLO8",D135:CS135)/'Grade computation'!I$11)=0,0,(SUMIF(D$14:CS$14,"CLO8",D135:CS135)/'Grade computation'!I$11)),""),"")</f>
        <v/>
      </c>
      <c r="DR135" s="115" t="str">
        <f aca="false">IF(DQ135="","",IF(DQ135&gt;=B$10,"Y","N"))</f>
        <v/>
      </c>
      <c r="DS135" s="115" t="str">
        <f aca="false">IF(DQ135="","",IF(DQ135&lt;50%,1,IF(AND(DQ135&gt;=50%,DQ135&lt;B$10),2,IF(DQ135&gt;=B$10,3))))</f>
        <v/>
      </c>
      <c r="DT135" s="114" t="str">
        <f aca="false">IF(B135&lt;&gt;"",IFERROR(IF((SUMIF(D$14:CS$14,"CLO9",D135:CS135)/'Grade computation'!I$12)=0,0,(SUMIF(D$14:CS$14,"CLO9",D135:CS135)/'Grade computation'!I$12)),""),"")</f>
        <v/>
      </c>
      <c r="DU135" s="115" t="str">
        <f aca="false">IF(DT135="","",IF(DT135&gt;=B$10,"Y","N"))</f>
        <v/>
      </c>
      <c r="DV135" s="115" t="str">
        <f aca="false">IF(DT135="","",IF(DT135&lt;50%,1,IF(AND(DT135&gt;=50%,DT135&lt;B$10),2,IF(DT135&gt;=B$10,3))))</f>
        <v/>
      </c>
      <c r="DW135" s="114" t="str">
        <f aca="false">IF(B135&lt;&gt;"",IFERROR(IF((SUMIF(D$14:CS$14,"CLO10",D135:CS135)/'Grade computation'!I$13)=0,0,(SUMIF(D$14:CS$14,"CLO10",D135:CS135)/'Grade computation'!I$13)),""),"")</f>
        <v/>
      </c>
      <c r="DX135" s="115" t="str">
        <f aca="false">IF(DW135="","",IF(DW135&gt;=B$10,"Y","N"))</f>
        <v/>
      </c>
      <c r="DY135" s="115" t="str">
        <f aca="false">IF(DW135="","",IF(DW135&lt;50%,1,IF(AND(DW135&gt;=50%,DW135&lt;B$10),2,IF(DW135&gt;=B$10,3))))</f>
        <v/>
      </c>
      <c r="DZ135" s="13"/>
      <c r="EA135" s="13"/>
    </row>
    <row r="136" customFormat="false" ht="15.75" hidden="false" customHeight="true" outlineLevel="0" collapsed="false">
      <c r="A136" s="118"/>
      <c r="B136" s="119"/>
      <c r="C136" s="117"/>
      <c r="D136" s="117"/>
      <c r="E136" s="117"/>
      <c r="F136" s="117"/>
      <c r="G136" s="117"/>
      <c r="H136" s="117"/>
      <c r="I136" s="117"/>
      <c r="J136" s="117"/>
      <c r="K136" s="117"/>
      <c r="L136" s="117"/>
      <c r="M136" s="117"/>
      <c r="N136" s="117"/>
      <c r="O136" s="117"/>
      <c r="P136" s="117"/>
      <c r="Q136" s="117"/>
      <c r="R136" s="117"/>
      <c r="S136" s="117"/>
      <c r="T136" s="117"/>
      <c r="U136" s="117"/>
      <c r="V136" s="117"/>
      <c r="W136" s="117"/>
      <c r="X136" s="117"/>
      <c r="Y136" s="117"/>
      <c r="Z136" s="117"/>
      <c r="AA136" s="117"/>
      <c r="AB136" s="117"/>
      <c r="AC136" s="117"/>
      <c r="AD136" s="117"/>
      <c r="AE136" s="117"/>
      <c r="AF136" s="117"/>
      <c r="AG136" s="117"/>
      <c r="AH136" s="111" t="str">
        <f aca="false">IF(B136&lt;&gt;"",SUMIF(D$12:AG$12,"TLA",D136:AG136),"")</f>
        <v/>
      </c>
      <c r="AI136" s="112" t="str">
        <f aca="false">IF(B136&lt;&gt;"",SUMIF(D$12:AG$12,"AT",D136:AG136),"")</f>
        <v/>
      </c>
      <c r="AJ136" s="117"/>
      <c r="AK136" s="117"/>
      <c r="AL136" s="117"/>
      <c r="AM136" s="117"/>
      <c r="AN136" s="117"/>
      <c r="AO136" s="117"/>
      <c r="AP136" s="117"/>
      <c r="AQ136" s="117"/>
      <c r="AR136" s="117"/>
      <c r="AS136" s="117"/>
      <c r="AT136" s="117"/>
      <c r="AU136" s="117"/>
      <c r="AV136" s="117"/>
      <c r="AW136" s="117"/>
      <c r="AX136" s="117"/>
      <c r="AY136" s="117"/>
      <c r="AZ136" s="117"/>
      <c r="BA136" s="117"/>
      <c r="BB136" s="117"/>
      <c r="BC136" s="117"/>
      <c r="BD136" s="117"/>
      <c r="BE136" s="117"/>
      <c r="BF136" s="117"/>
      <c r="BG136" s="117"/>
      <c r="BH136" s="117"/>
      <c r="BI136" s="117"/>
      <c r="BJ136" s="117"/>
      <c r="BK136" s="117"/>
      <c r="BL136" s="117"/>
      <c r="BM136" s="117"/>
      <c r="BN136" s="111" t="str">
        <f aca="false">IF(B136&lt;&gt;"", SUMIF(AJ$12:BM$12,"TLA",AJ136:BM136), "")</f>
        <v/>
      </c>
      <c r="BO136" s="112" t="str">
        <f aca="false">IF(B136&lt;&gt;"", SUMIF(AJ$12:BM$12,"AT",AJ136:BM136), "")</f>
        <v/>
      </c>
      <c r="BP136" s="113"/>
      <c r="BQ136" s="113"/>
      <c r="BR136" s="113"/>
      <c r="BS136" s="113"/>
      <c r="BT136" s="113"/>
      <c r="BU136" s="113"/>
      <c r="BV136" s="113"/>
      <c r="BW136" s="113"/>
      <c r="BX136" s="113"/>
      <c r="BY136" s="113"/>
      <c r="BZ136" s="113"/>
      <c r="CA136" s="117"/>
      <c r="CB136" s="117"/>
      <c r="CC136" s="117"/>
      <c r="CD136" s="117"/>
      <c r="CE136" s="117"/>
      <c r="CF136" s="117"/>
      <c r="CG136" s="117"/>
      <c r="CH136" s="117"/>
      <c r="CI136" s="117"/>
      <c r="CJ136" s="117"/>
      <c r="CK136" s="117"/>
      <c r="CL136" s="117"/>
      <c r="CM136" s="117"/>
      <c r="CN136" s="117"/>
      <c r="CO136" s="117"/>
      <c r="CP136" s="117"/>
      <c r="CQ136" s="117"/>
      <c r="CR136" s="117"/>
      <c r="CS136" s="117"/>
      <c r="CT136" s="111" t="str">
        <f aca="false">IF(B136&lt;&gt;"",SUMIF(BP$12:CS$12,"TLA",BP136:CS136), "")</f>
        <v/>
      </c>
      <c r="CU136" s="112" t="str">
        <f aca="false">IF(B136&lt;&gt;"",SUMIF(BP$12:CS$12,"AT",BP136:CS136), "")</f>
        <v/>
      </c>
      <c r="CV136" s="114" t="str">
        <f aca="false">IF(B136&lt;&gt;"",IFERROR(SUMIF(D$14:CS$14, "CLO1", D136:CS136)/'Grade computation'!I$4,""),"")</f>
        <v/>
      </c>
      <c r="CW136" s="115" t="str">
        <f aca="false">IF(CV136="","",IF(CV136&gt;=B$10,"Y","N"))</f>
        <v/>
      </c>
      <c r="CX136" s="115" t="str">
        <f aca="false">IF(CV136="","",IF(CV136&lt;50%,1,IF(AND(CV136&gt;=50%,CV136&lt;B$10),2,IF(CV136&gt;=B$10,3))))</f>
        <v/>
      </c>
      <c r="CY136" s="114" t="str">
        <f aca="false">IF(B136&lt;&gt;"",IFERROR(IF((SUMIF(D$14:CS$14,"CLO2",D136:CS136)/'Grade computation'!I$5)=0,0,(SUMIF(D$14:CS$14,"CLO2",D136:CS136)/'Grade computation'!I$5)),""),"")</f>
        <v/>
      </c>
      <c r="CZ136" s="115" t="str">
        <f aca="false">IF(CY136="","",IF(CY136&gt;=B$10,"Y","N"))</f>
        <v/>
      </c>
      <c r="DA136" s="115" t="str">
        <f aca="false">IF(CY136="","",IF(CY136&lt;50%,1,IF(AND(CY136&gt;=50%,CY136&lt;B$10),2,IF(CY136&gt;=B$10,3))))</f>
        <v/>
      </c>
      <c r="DB136" s="114" t="str">
        <f aca="false">IF(B136&lt;&gt;"",IFERROR(IF((SUMIF(D$14:CS$14,"CLO3",D136:CS136)/'Grade computation'!I$6)=0,0,(SUMIF(D$14:CS$14,"CLO3",D136:CS136)/'Grade computation'!I$6)),""),"")</f>
        <v/>
      </c>
      <c r="DC136" s="115" t="str">
        <f aca="false">IF(DB136="","",IF(DB136&gt;=B$10,"Y","N"))</f>
        <v/>
      </c>
      <c r="DD136" s="115" t="str">
        <f aca="false">IF(DB136="","",IF(DB136&lt;50%,1,IF(AND(DB136&gt;=50%,DB136&lt;B$10),2,IF(DB136&gt;=B$10,3))))</f>
        <v/>
      </c>
      <c r="DE136" s="114" t="str">
        <f aca="false">IF(B136&lt;&gt;"",IFERROR(SUMIF(D$14:CS$14,"CLO4",D136:CS136)/'Grade computation'!I$7,""),"")</f>
        <v/>
      </c>
      <c r="DF136" s="115" t="str">
        <f aca="false">IF(DE136="","",IF(DE136&gt;=B$10,"Y","N"))</f>
        <v/>
      </c>
      <c r="DG136" s="115" t="str">
        <f aca="false">IF(DE136="","",IF(DE136&lt;50%,1,IF(AND(DE136&gt;=50%,DE136&lt;B$10),2,IF(DE136&gt;=B$10,3))))</f>
        <v/>
      </c>
      <c r="DH136" s="114" t="str">
        <f aca="false">IF(B136&lt;&gt;"",IFERROR(IF((SUMIF(D$14:CS$14,"CLO5",D136:CS136)/'Grade computation'!I$8)=0,0,(SUMIF(D$14:CS$14,"CLO5",D136:CS136)/'Grade computation'!I$8)),""),"")</f>
        <v/>
      </c>
      <c r="DI136" s="115" t="str">
        <f aca="false">IF(DH136="","",IF(DH136&gt;=B$10,"Y","N"))</f>
        <v/>
      </c>
      <c r="DJ136" s="115" t="str">
        <f aca="false">IF(DH136="","",IF(DH136&lt;50%,1,IF(AND(DH136&gt;=50%,DH136&lt;B$10),2,IF(DH136&gt;=B$10,3))))</f>
        <v/>
      </c>
      <c r="DK136" s="114" t="str">
        <f aca="false">IF(B136&lt;&gt;"",IFERROR(IF((SUMIF(D$14:CS$14,"CLO6",D136:CS136)/'Grade computation'!I$9)=0,0,(SUMIF(D$14:CS$14,"CLO6",D136:CS136)/'Grade computation'!I$9)),""),"")</f>
        <v/>
      </c>
      <c r="DL136" s="115" t="str">
        <f aca="false">IF(DK136="","",IF(DK136&gt;=B$10,"Y","N"))</f>
        <v/>
      </c>
      <c r="DM136" s="115" t="str">
        <f aca="false">IF(DK136="","",IF(DK136&lt;50%,1,IF(AND(DK136&gt;=50%,DK136&lt;B$10),2,IF(DK136&gt;=B$10,3))))</f>
        <v/>
      </c>
      <c r="DN136" s="114" t="str">
        <f aca="false">IF(B136&lt;&gt;"",IFERROR(IF((SUMIF(D$14:CS$14,"CLO7",D136:CS136)/'Grade computation'!I$10)=0,0,(SUMIF(D$14:CS$14,"CLO7",D136:CS136)/'Grade computation'!I$10)),""),"")</f>
        <v/>
      </c>
      <c r="DO136" s="115" t="str">
        <f aca="false">IF(DN136="","",IF(DN136&gt;=B$10,"Y","N"))</f>
        <v/>
      </c>
      <c r="DP136" s="115" t="str">
        <f aca="false">IF(DN136="","",IF(DN136&lt;50%,1,IF(AND(DN136&gt;=50%,DN136&lt;B$10),2,IF(DN136&gt;=B$10,3))))</f>
        <v/>
      </c>
      <c r="DQ136" s="114" t="str">
        <f aca="false">IF(B136&lt;&gt;"",IFERROR(IF((SUMIF(D$14:CS$14,"CLO8",D136:CS136)/'Grade computation'!I$11)=0,0,(SUMIF(D$14:CS$14,"CLO8",D136:CS136)/'Grade computation'!I$11)),""),"")</f>
        <v/>
      </c>
      <c r="DR136" s="115" t="str">
        <f aca="false">IF(DQ136="","",IF(DQ136&gt;=B$10,"Y","N"))</f>
        <v/>
      </c>
      <c r="DS136" s="115" t="str">
        <f aca="false">IF(DQ136="","",IF(DQ136&lt;50%,1,IF(AND(DQ136&gt;=50%,DQ136&lt;B$10),2,IF(DQ136&gt;=B$10,3))))</f>
        <v/>
      </c>
      <c r="DT136" s="114" t="str">
        <f aca="false">IF(B136&lt;&gt;"",IFERROR(IF((SUMIF(D$14:CS$14,"CLO9",D136:CS136)/'Grade computation'!I$12)=0,0,(SUMIF(D$14:CS$14,"CLO9",D136:CS136)/'Grade computation'!I$12)),""),"")</f>
        <v/>
      </c>
      <c r="DU136" s="115" t="str">
        <f aca="false">IF(DT136="","",IF(DT136&gt;=B$10,"Y","N"))</f>
        <v/>
      </c>
      <c r="DV136" s="115" t="str">
        <f aca="false">IF(DT136="","",IF(DT136&lt;50%,1,IF(AND(DT136&gt;=50%,DT136&lt;B$10),2,IF(DT136&gt;=B$10,3))))</f>
        <v/>
      </c>
      <c r="DW136" s="114" t="str">
        <f aca="false">IF(B136&lt;&gt;"",IFERROR(IF((SUMIF(D$14:CS$14,"CLO10",D136:CS136)/'Grade computation'!I$13)=0,0,(SUMIF(D$14:CS$14,"CLO10",D136:CS136)/'Grade computation'!I$13)),""),"")</f>
        <v/>
      </c>
      <c r="DX136" s="115" t="str">
        <f aca="false">IF(DW136="","",IF(DW136&gt;=B$10,"Y","N"))</f>
        <v/>
      </c>
      <c r="DY136" s="115" t="str">
        <f aca="false">IF(DW136="","",IF(DW136&lt;50%,1,IF(AND(DW136&gt;=50%,DW136&lt;B$10),2,IF(DW136&gt;=B$10,3))))</f>
        <v/>
      </c>
      <c r="DZ136" s="13"/>
      <c r="EA136" s="13"/>
    </row>
    <row r="137" customFormat="false" ht="15.75" hidden="false" customHeight="true" outlineLevel="0" collapsed="false">
      <c r="A137" s="118"/>
      <c r="B137" s="119"/>
      <c r="C137" s="117"/>
      <c r="D137" s="117"/>
      <c r="E137" s="117"/>
      <c r="F137" s="117"/>
      <c r="G137" s="117"/>
      <c r="H137" s="117"/>
      <c r="I137" s="117"/>
      <c r="J137" s="117"/>
      <c r="K137" s="117"/>
      <c r="L137" s="117"/>
      <c r="M137" s="117"/>
      <c r="N137" s="117"/>
      <c r="O137" s="117"/>
      <c r="P137" s="117"/>
      <c r="Q137" s="117"/>
      <c r="R137" s="117"/>
      <c r="S137" s="117"/>
      <c r="T137" s="117"/>
      <c r="U137" s="117"/>
      <c r="V137" s="117"/>
      <c r="W137" s="117"/>
      <c r="X137" s="117"/>
      <c r="Y137" s="117"/>
      <c r="Z137" s="117"/>
      <c r="AA137" s="117"/>
      <c r="AB137" s="117"/>
      <c r="AC137" s="117"/>
      <c r="AD137" s="117"/>
      <c r="AE137" s="117"/>
      <c r="AF137" s="117"/>
      <c r="AG137" s="117"/>
      <c r="AH137" s="111" t="str">
        <f aca="false">IF(B137&lt;&gt;"",SUMIF(D$12:AG$12,"TLA",D137:AG137),"")</f>
        <v/>
      </c>
      <c r="AI137" s="112" t="str">
        <f aca="false">IF(B137&lt;&gt;"",SUMIF(D$12:AG$12,"AT",D137:AG137),"")</f>
        <v/>
      </c>
      <c r="AJ137" s="117"/>
      <c r="AK137" s="117"/>
      <c r="AL137" s="117"/>
      <c r="AM137" s="117"/>
      <c r="AN137" s="117"/>
      <c r="AO137" s="117"/>
      <c r="AP137" s="117"/>
      <c r="AQ137" s="117"/>
      <c r="AR137" s="117"/>
      <c r="AS137" s="117"/>
      <c r="AT137" s="117"/>
      <c r="AU137" s="117"/>
      <c r="AV137" s="117"/>
      <c r="AW137" s="117"/>
      <c r="AX137" s="117"/>
      <c r="AY137" s="117"/>
      <c r="AZ137" s="117"/>
      <c r="BA137" s="117"/>
      <c r="BB137" s="117"/>
      <c r="BC137" s="117"/>
      <c r="BD137" s="117"/>
      <c r="BE137" s="117"/>
      <c r="BF137" s="117"/>
      <c r="BG137" s="117"/>
      <c r="BH137" s="117"/>
      <c r="BI137" s="117"/>
      <c r="BJ137" s="117"/>
      <c r="BK137" s="117"/>
      <c r="BL137" s="117"/>
      <c r="BM137" s="117"/>
      <c r="BN137" s="111" t="str">
        <f aca="false">IF(B137&lt;&gt;"", SUMIF(AJ$12:BM$12,"TLA",AJ137:BM137), "")</f>
        <v/>
      </c>
      <c r="BO137" s="112" t="str">
        <f aca="false">IF(B137&lt;&gt;"", SUMIF(AJ$12:BM$12,"AT",AJ137:BM137), "")</f>
        <v/>
      </c>
      <c r="BP137" s="113"/>
      <c r="BQ137" s="113"/>
      <c r="BR137" s="113"/>
      <c r="BS137" s="113"/>
      <c r="BT137" s="113"/>
      <c r="BU137" s="113"/>
      <c r="BV137" s="113"/>
      <c r="BW137" s="113"/>
      <c r="BX137" s="113"/>
      <c r="BY137" s="113"/>
      <c r="BZ137" s="113"/>
      <c r="CA137" s="117"/>
      <c r="CB137" s="117"/>
      <c r="CC137" s="117"/>
      <c r="CD137" s="117"/>
      <c r="CE137" s="117"/>
      <c r="CF137" s="117"/>
      <c r="CG137" s="117"/>
      <c r="CH137" s="117"/>
      <c r="CI137" s="117"/>
      <c r="CJ137" s="117"/>
      <c r="CK137" s="117"/>
      <c r="CL137" s="117"/>
      <c r="CM137" s="117"/>
      <c r="CN137" s="117"/>
      <c r="CO137" s="117"/>
      <c r="CP137" s="117"/>
      <c r="CQ137" s="117"/>
      <c r="CR137" s="117"/>
      <c r="CS137" s="117"/>
      <c r="CT137" s="111" t="str">
        <f aca="false">IF(B137&lt;&gt;"",SUMIF(BP$12:CS$12,"TLA",BP137:CS137), "")</f>
        <v/>
      </c>
      <c r="CU137" s="112" t="str">
        <f aca="false">IF(B137&lt;&gt;"",SUMIF(BP$12:CS$12,"AT",BP137:CS137), "")</f>
        <v/>
      </c>
      <c r="CV137" s="114" t="str">
        <f aca="false">IF(B137&lt;&gt;"",IFERROR(SUMIF(D$14:CS$14, "CLO1", D137:CS137)/'Grade computation'!I$4,""),"")</f>
        <v/>
      </c>
      <c r="CW137" s="115" t="str">
        <f aca="false">IF(CV137="","",IF(CV137&gt;=B$10,"Y","N"))</f>
        <v/>
      </c>
      <c r="CX137" s="115" t="str">
        <f aca="false">IF(CV137="","",IF(CV137&lt;50%,1,IF(AND(CV137&gt;=50%,CV137&lt;B$10),2,IF(CV137&gt;=B$10,3))))</f>
        <v/>
      </c>
      <c r="CY137" s="114" t="str">
        <f aca="false">IF(B137&lt;&gt;"",IFERROR(IF((SUMIF(D$14:CS$14,"CLO2",D137:CS137)/'Grade computation'!I$5)=0,0,(SUMIF(D$14:CS$14,"CLO2",D137:CS137)/'Grade computation'!I$5)),""),"")</f>
        <v/>
      </c>
      <c r="CZ137" s="115" t="str">
        <f aca="false">IF(CY137="","",IF(CY137&gt;=B$10,"Y","N"))</f>
        <v/>
      </c>
      <c r="DA137" s="115" t="str">
        <f aca="false">IF(CY137="","",IF(CY137&lt;50%,1,IF(AND(CY137&gt;=50%,CY137&lt;B$10),2,IF(CY137&gt;=B$10,3))))</f>
        <v/>
      </c>
      <c r="DB137" s="114" t="str">
        <f aca="false">IF(B137&lt;&gt;"",IFERROR(IF((SUMIF(D$14:CS$14,"CLO3",D137:CS137)/'Grade computation'!I$6)=0,0,(SUMIF(D$14:CS$14,"CLO3",D137:CS137)/'Grade computation'!I$6)),""),"")</f>
        <v/>
      </c>
      <c r="DC137" s="115" t="str">
        <f aca="false">IF(DB137="","",IF(DB137&gt;=B$10,"Y","N"))</f>
        <v/>
      </c>
      <c r="DD137" s="115" t="str">
        <f aca="false">IF(DB137="","",IF(DB137&lt;50%,1,IF(AND(DB137&gt;=50%,DB137&lt;B$10),2,IF(DB137&gt;=B$10,3))))</f>
        <v/>
      </c>
      <c r="DE137" s="114" t="str">
        <f aca="false">IF(B137&lt;&gt;"",IFERROR(SUMIF(D$14:CS$14,"CLO4",D137:CS137)/'Grade computation'!I$7,""),"")</f>
        <v/>
      </c>
      <c r="DF137" s="115" t="str">
        <f aca="false">IF(DE137="","",IF(DE137&gt;=B$10,"Y","N"))</f>
        <v/>
      </c>
      <c r="DG137" s="115" t="str">
        <f aca="false">IF(DE137="","",IF(DE137&lt;50%,1,IF(AND(DE137&gt;=50%,DE137&lt;B$10),2,IF(DE137&gt;=B$10,3))))</f>
        <v/>
      </c>
      <c r="DH137" s="114" t="str">
        <f aca="false">IF(B137&lt;&gt;"",IFERROR(IF((SUMIF(D$14:CS$14,"CLO5",D137:CS137)/'Grade computation'!I$8)=0,0,(SUMIF(D$14:CS$14,"CLO5",D137:CS137)/'Grade computation'!I$8)),""),"")</f>
        <v/>
      </c>
      <c r="DI137" s="115" t="str">
        <f aca="false">IF(DH137="","",IF(DH137&gt;=B$10,"Y","N"))</f>
        <v/>
      </c>
      <c r="DJ137" s="115" t="str">
        <f aca="false">IF(DH137="","",IF(DH137&lt;50%,1,IF(AND(DH137&gt;=50%,DH137&lt;B$10),2,IF(DH137&gt;=B$10,3))))</f>
        <v/>
      </c>
      <c r="DK137" s="114" t="str">
        <f aca="false">IF(B137&lt;&gt;"",IFERROR(IF((SUMIF(D$14:CS$14,"CLO6",D137:CS137)/'Grade computation'!I$9)=0,0,(SUMIF(D$14:CS$14,"CLO6",D137:CS137)/'Grade computation'!I$9)),""),"")</f>
        <v/>
      </c>
      <c r="DL137" s="115" t="str">
        <f aca="false">IF(DK137="","",IF(DK137&gt;=B$10,"Y","N"))</f>
        <v/>
      </c>
      <c r="DM137" s="115" t="str">
        <f aca="false">IF(DK137="","",IF(DK137&lt;50%,1,IF(AND(DK137&gt;=50%,DK137&lt;B$10),2,IF(DK137&gt;=B$10,3))))</f>
        <v/>
      </c>
      <c r="DN137" s="114" t="str">
        <f aca="false">IF(B137&lt;&gt;"",IFERROR(IF((SUMIF(D$14:CS$14,"CLO7",D137:CS137)/'Grade computation'!I$10)=0,0,(SUMIF(D$14:CS$14,"CLO7",D137:CS137)/'Grade computation'!I$10)),""),"")</f>
        <v/>
      </c>
      <c r="DO137" s="115" t="str">
        <f aca="false">IF(DN137="","",IF(DN137&gt;=B$10,"Y","N"))</f>
        <v/>
      </c>
      <c r="DP137" s="115" t="str">
        <f aca="false">IF(DN137="","",IF(DN137&lt;50%,1,IF(AND(DN137&gt;=50%,DN137&lt;B$10),2,IF(DN137&gt;=B$10,3))))</f>
        <v/>
      </c>
      <c r="DQ137" s="114" t="str">
        <f aca="false">IF(B137&lt;&gt;"",IFERROR(IF((SUMIF(D$14:CS$14,"CLO8",D137:CS137)/'Grade computation'!I$11)=0,0,(SUMIF(D$14:CS$14,"CLO8",D137:CS137)/'Grade computation'!I$11)),""),"")</f>
        <v/>
      </c>
      <c r="DR137" s="115" t="str">
        <f aca="false">IF(DQ137="","",IF(DQ137&gt;=B$10,"Y","N"))</f>
        <v/>
      </c>
      <c r="DS137" s="115" t="str">
        <f aca="false">IF(DQ137="","",IF(DQ137&lt;50%,1,IF(AND(DQ137&gt;=50%,DQ137&lt;B$10),2,IF(DQ137&gt;=B$10,3))))</f>
        <v/>
      </c>
      <c r="DT137" s="114" t="str">
        <f aca="false">IF(B137&lt;&gt;"",IFERROR(IF((SUMIF(D$14:CS$14,"CLO9",D137:CS137)/'Grade computation'!I$12)=0,0,(SUMIF(D$14:CS$14,"CLO9",D137:CS137)/'Grade computation'!I$12)),""),"")</f>
        <v/>
      </c>
      <c r="DU137" s="115" t="str">
        <f aca="false">IF(DT137="","",IF(DT137&gt;=B$10,"Y","N"))</f>
        <v/>
      </c>
      <c r="DV137" s="115" t="str">
        <f aca="false">IF(DT137="","",IF(DT137&lt;50%,1,IF(AND(DT137&gt;=50%,DT137&lt;B$10),2,IF(DT137&gt;=B$10,3))))</f>
        <v/>
      </c>
      <c r="DW137" s="114" t="str">
        <f aca="false">IF(B137&lt;&gt;"",IFERROR(IF((SUMIF(D$14:CS$14,"CLO10",D137:CS137)/'Grade computation'!I$13)=0,0,(SUMIF(D$14:CS$14,"CLO10",D137:CS137)/'Grade computation'!I$13)),""),"")</f>
        <v/>
      </c>
      <c r="DX137" s="115" t="str">
        <f aca="false">IF(DW137="","",IF(DW137&gt;=B$10,"Y","N"))</f>
        <v/>
      </c>
      <c r="DY137" s="115" t="str">
        <f aca="false">IF(DW137="","",IF(DW137&lt;50%,1,IF(AND(DW137&gt;=50%,DW137&lt;B$10),2,IF(DW137&gt;=B$10,3))))</f>
        <v/>
      </c>
      <c r="DZ137" s="13"/>
      <c r="EA137" s="13"/>
    </row>
    <row r="138" customFormat="false" ht="15.75" hidden="false" customHeight="true" outlineLevel="0" collapsed="false">
      <c r="A138" s="118"/>
      <c r="B138" s="119"/>
      <c r="C138" s="117"/>
      <c r="D138" s="117"/>
      <c r="E138" s="117"/>
      <c r="F138" s="117"/>
      <c r="G138" s="117"/>
      <c r="H138" s="117"/>
      <c r="I138" s="117"/>
      <c r="J138" s="117"/>
      <c r="K138" s="117"/>
      <c r="L138" s="117"/>
      <c r="M138" s="117"/>
      <c r="N138" s="117"/>
      <c r="O138" s="117"/>
      <c r="P138" s="117"/>
      <c r="Q138" s="117"/>
      <c r="R138" s="117"/>
      <c r="S138" s="117"/>
      <c r="T138" s="117"/>
      <c r="U138" s="117"/>
      <c r="V138" s="117"/>
      <c r="W138" s="117"/>
      <c r="X138" s="117"/>
      <c r="Y138" s="117"/>
      <c r="Z138" s="117"/>
      <c r="AA138" s="117"/>
      <c r="AB138" s="117"/>
      <c r="AC138" s="117"/>
      <c r="AD138" s="117"/>
      <c r="AE138" s="117"/>
      <c r="AF138" s="117"/>
      <c r="AG138" s="117"/>
      <c r="AH138" s="111" t="str">
        <f aca="false">IF(B138&lt;&gt;"",SUMIF(D$12:AG$12,"TLA",D138:AG138),"")</f>
        <v/>
      </c>
      <c r="AI138" s="112" t="str">
        <f aca="false">IF(B138&lt;&gt;"",SUMIF(D$12:AG$12,"AT",D138:AG138),"")</f>
        <v/>
      </c>
      <c r="AJ138" s="117"/>
      <c r="AK138" s="117"/>
      <c r="AL138" s="117"/>
      <c r="AM138" s="117"/>
      <c r="AN138" s="117"/>
      <c r="AO138" s="117"/>
      <c r="AP138" s="117"/>
      <c r="AQ138" s="117"/>
      <c r="AR138" s="117"/>
      <c r="AS138" s="117"/>
      <c r="AT138" s="117"/>
      <c r="AU138" s="117"/>
      <c r="AV138" s="117"/>
      <c r="AW138" s="117"/>
      <c r="AX138" s="117"/>
      <c r="AY138" s="117"/>
      <c r="AZ138" s="117"/>
      <c r="BA138" s="117"/>
      <c r="BB138" s="117"/>
      <c r="BC138" s="117"/>
      <c r="BD138" s="117"/>
      <c r="BE138" s="117"/>
      <c r="BF138" s="117"/>
      <c r="BG138" s="117"/>
      <c r="BH138" s="117"/>
      <c r="BI138" s="117"/>
      <c r="BJ138" s="117"/>
      <c r="BK138" s="117"/>
      <c r="BL138" s="117"/>
      <c r="BM138" s="117"/>
      <c r="BN138" s="111" t="str">
        <f aca="false">IF(B138&lt;&gt;"", SUMIF(AJ$12:BM$12,"TLA",AJ138:BM138), "")</f>
        <v/>
      </c>
      <c r="BO138" s="112" t="str">
        <f aca="false">IF(B138&lt;&gt;"", SUMIF(AJ$12:BM$12,"AT",AJ138:BM138), "")</f>
        <v/>
      </c>
      <c r="BP138" s="113"/>
      <c r="BQ138" s="113"/>
      <c r="BR138" s="113"/>
      <c r="BS138" s="113"/>
      <c r="BT138" s="113"/>
      <c r="BU138" s="113"/>
      <c r="BV138" s="113"/>
      <c r="BW138" s="113"/>
      <c r="BX138" s="113"/>
      <c r="BY138" s="113"/>
      <c r="BZ138" s="113"/>
      <c r="CA138" s="117"/>
      <c r="CB138" s="117"/>
      <c r="CC138" s="117"/>
      <c r="CD138" s="117"/>
      <c r="CE138" s="117"/>
      <c r="CF138" s="117"/>
      <c r="CG138" s="117"/>
      <c r="CH138" s="117"/>
      <c r="CI138" s="117"/>
      <c r="CJ138" s="117"/>
      <c r="CK138" s="117"/>
      <c r="CL138" s="117"/>
      <c r="CM138" s="117"/>
      <c r="CN138" s="117"/>
      <c r="CO138" s="117"/>
      <c r="CP138" s="117"/>
      <c r="CQ138" s="117"/>
      <c r="CR138" s="117"/>
      <c r="CS138" s="117"/>
      <c r="CT138" s="111" t="str">
        <f aca="false">IF(B138&lt;&gt;"",SUMIF(BP$12:CS$12,"TLA",BP138:CS138), "")</f>
        <v/>
      </c>
      <c r="CU138" s="112" t="str">
        <f aca="false">IF(B138&lt;&gt;"",SUMIF(BP$12:CS$12,"AT",BP138:CS138), "")</f>
        <v/>
      </c>
      <c r="CV138" s="114" t="str">
        <f aca="false">IF(B138&lt;&gt;"",IFERROR(SUMIF(D$14:CS$14, "CLO1", D138:CS138)/'Grade computation'!I$4,""),"")</f>
        <v/>
      </c>
      <c r="CW138" s="115" t="str">
        <f aca="false">IF(CV138="","",IF(CV138&gt;=B$10,"Y","N"))</f>
        <v/>
      </c>
      <c r="CX138" s="115" t="str">
        <f aca="false">IF(CV138="","",IF(CV138&lt;50%,1,IF(AND(CV138&gt;=50%,CV138&lt;B$10),2,IF(CV138&gt;=B$10,3))))</f>
        <v/>
      </c>
      <c r="CY138" s="114" t="str">
        <f aca="false">IF(B138&lt;&gt;"",IFERROR(IF((SUMIF(D$14:CS$14,"CLO2",D138:CS138)/'Grade computation'!I$5)=0,0,(SUMIF(D$14:CS$14,"CLO2",D138:CS138)/'Grade computation'!I$5)),""),"")</f>
        <v/>
      </c>
      <c r="CZ138" s="115" t="str">
        <f aca="false">IF(CY138="","",IF(CY138&gt;=B$10,"Y","N"))</f>
        <v/>
      </c>
      <c r="DA138" s="115" t="str">
        <f aca="false">IF(CY138="","",IF(CY138&lt;50%,1,IF(AND(CY138&gt;=50%,CY138&lt;B$10),2,IF(CY138&gt;=B$10,3))))</f>
        <v/>
      </c>
      <c r="DB138" s="114" t="str">
        <f aca="false">IF(B138&lt;&gt;"",IFERROR(IF((SUMIF(D$14:CS$14,"CLO3",D138:CS138)/'Grade computation'!I$6)=0,0,(SUMIF(D$14:CS$14,"CLO3",D138:CS138)/'Grade computation'!I$6)),""),"")</f>
        <v/>
      </c>
      <c r="DC138" s="115" t="str">
        <f aca="false">IF(DB138="","",IF(DB138&gt;=B$10,"Y","N"))</f>
        <v/>
      </c>
      <c r="DD138" s="115" t="str">
        <f aca="false">IF(DB138="","",IF(DB138&lt;50%,1,IF(AND(DB138&gt;=50%,DB138&lt;B$10),2,IF(DB138&gt;=B$10,3))))</f>
        <v/>
      </c>
      <c r="DE138" s="114" t="str">
        <f aca="false">IF(B138&lt;&gt;"",IFERROR(SUMIF(D$14:CS$14,"CLO4",D138:CS138)/'Grade computation'!I$7,""),"")</f>
        <v/>
      </c>
      <c r="DF138" s="115" t="str">
        <f aca="false">IF(DE138="","",IF(DE138&gt;=B$10,"Y","N"))</f>
        <v/>
      </c>
      <c r="DG138" s="115" t="str">
        <f aca="false">IF(DE138="","",IF(DE138&lt;50%,1,IF(AND(DE138&gt;=50%,DE138&lt;B$10),2,IF(DE138&gt;=B$10,3))))</f>
        <v/>
      </c>
      <c r="DH138" s="114" t="str">
        <f aca="false">IF(B138&lt;&gt;"",IFERROR(IF((SUMIF(D$14:CS$14,"CLO5",D138:CS138)/'Grade computation'!I$8)=0,0,(SUMIF(D$14:CS$14,"CLO5",D138:CS138)/'Grade computation'!I$8)),""),"")</f>
        <v/>
      </c>
      <c r="DI138" s="115" t="str">
        <f aca="false">IF(DH138="","",IF(DH138&gt;=B$10,"Y","N"))</f>
        <v/>
      </c>
      <c r="DJ138" s="115" t="str">
        <f aca="false">IF(DH138="","",IF(DH138&lt;50%,1,IF(AND(DH138&gt;=50%,DH138&lt;B$10),2,IF(DH138&gt;=B$10,3))))</f>
        <v/>
      </c>
      <c r="DK138" s="114" t="str">
        <f aca="false">IF(B138&lt;&gt;"",IFERROR(IF((SUMIF(D$14:CS$14,"CLO6",D138:CS138)/'Grade computation'!I$9)=0,0,(SUMIF(D$14:CS$14,"CLO6",D138:CS138)/'Grade computation'!I$9)),""),"")</f>
        <v/>
      </c>
      <c r="DL138" s="115" t="str">
        <f aca="false">IF(DK138="","",IF(DK138&gt;=B$10,"Y","N"))</f>
        <v/>
      </c>
      <c r="DM138" s="115" t="str">
        <f aca="false">IF(DK138="","",IF(DK138&lt;50%,1,IF(AND(DK138&gt;=50%,DK138&lt;B$10),2,IF(DK138&gt;=B$10,3))))</f>
        <v/>
      </c>
      <c r="DN138" s="114" t="str">
        <f aca="false">IF(B138&lt;&gt;"",IFERROR(IF((SUMIF(D$14:CS$14,"CLO7",D138:CS138)/'Grade computation'!I$10)=0,0,(SUMIF(D$14:CS$14,"CLO7",D138:CS138)/'Grade computation'!I$10)),""),"")</f>
        <v/>
      </c>
      <c r="DO138" s="115" t="str">
        <f aca="false">IF(DN138="","",IF(DN138&gt;=B$10,"Y","N"))</f>
        <v/>
      </c>
      <c r="DP138" s="115" t="str">
        <f aca="false">IF(DN138="","",IF(DN138&lt;50%,1,IF(AND(DN138&gt;=50%,DN138&lt;B$10),2,IF(DN138&gt;=B$10,3))))</f>
        <v/>
      </c>
      <c r="DQ138" s="114" t="str">
        <f aca="false">IF(B138&lt;&gt;"",IFERROR(IF((SUMIF(D$14:CS$14,"CLO8",D138:CS138)/'Grade computation'!I$11)=0,0,(SUMIF(D$14:CS$14,"CLO8",D138:CS138)/'Grade computation'!I$11)),""),"")</f>
        <v/>
      </c>
      <c r="DR138" s="115" t="str">
        <f aca="false">IF(DQ138="","",IF(DQ138&gt;=B$10,"Y","N"))</f>
        <v/>
      </c>
      <c r="DS138" s="115" t="str">
        <f aca="false">IF(DQ138="","",IF(DQ138&lt;50%,1,IF(AND(DQ138&gt;=50%,DQ138&lt;B$10),2,IF(DQ138&gt;=B$10,3))))</f>
        <v/>
      </c>
      <c r="DT138" s="114" t="str">
        <f aca="false">IF(B138&lt;&gt;"",IFERROR(IF((SUMIF(D$14:CS$14,"CLO9",D138:CS138)/'Grade computation'!I$12)=0,0,(SUMIF(D$14:CS$14,"CLO9",D138:CS138)/'Grade computation'!I$12)),""),"")</f>
        <v/>
      </c>
      <c r="DU138" s="115" t="str">
        <f aca="false">IF(DT138="","",IF(DT138&gt;=B$10,"Y","N"))</f>
        <v/>
      </c>
      <c r="DV138" s="115" t="str">
        <f aca="false">IF(DT138="","",IF(DT138&lt;50%,1,IF(AND(DT138&gt;=50%,DT138&lt;B$10),2,IF(DT138&gt;=B$10,3))))</f>
        <v/>
      </c>
      <c r="DW138" s="114" t="str">
        <f aca="false">IF(B138&lt;&gt;"",IFERROR(IF((SUMIF(D$14:CS$14,"CLO10",D138:CS138)/'Grade computation'!I$13)=0,0,(SUMIF(D$14:CS$14,"CLO10",D138:CS138)/'Grade computation'!I$13)),""),"")</f>
        <v/>
      </c>
      <c r="DX138" s="115" t="str">
        <f aca="false">IF(DW138="","",IF(DW138&gt;=B$10,"Y","N"))</f>
        <v/>
      </c>
      <c r="DY138" s="115" t="str">
        <f aca="false">IF(DW138="","",IF(DW138&lt;50%,1,IF(AND(DW138&gt;=50%,DW138&lt;B$10),2,IF(DW138&gt;=B$10,3))))</f>
        <v/>
      </c>
      <c r="DZ138" s="13"/>
      <c r="EA138" s="13"/>
    </row>
    <row r="139" customFormat="false" ht="15.75" hidden="false" customHeight="true" outlineLevel="0" collapsed="false">
      <c r="A139" s="118"/>
      <c r="B139" s="119"/>
      <c r="C139" s="117"/>
      <c r="D139" s="117"/>
      <c r="E139" s="117"/>
      <c r="F139" s="117"/>
      <c r="G139" s="117"/>
      <c r="H139" s="117"/>
      <c r="I139" s="117"/>
      <c r="J139" s="117"/>
      <c r="K139" s="117"/>
      <c r="L139" s="117"/>
      <c r="M139" s="117"/>
      <c r="N139" s="117"/>
      <c r="O139" s="117"/>
      <c r="P139" s="117"/>
      <c r="Q139" s="117"/>
      <c r="R139" s="117"/>
      <c r="S139" s="117"/>
      <c r="T139" s="117"/>
      <c r="U139" s="117"/>
      <c r="V139" s="117"/>
      <c r="W139" s="117"/>
      <c r="X139" s="117"/>
      <c r="Y139" s="117"/>
      <c r="Z139" s="117"/>
      <c r="AA139" s="117"/>
      <c r="AB139" s="117"/>
      <c r="AC139" s="117"/>
      <c r="AD139" s="117"/>
      <c r="AE139" s="117"/>
      <c r="AF139" s="117"/>
      <c r="AG139" s="117"/>
      <c r="AH139" s="111" t="str">
        <f aca="false">IF(B139&lt;&gt;"",SUMIF(D$12:AG$12,"TLA",D139:AG139),"")</f>
        <v/>
      </c>
      <c r="AI139" s="112" t="str">
        <f aca="false">IF(B139&lt;&gt;"",SUMIF(D$12:AG$12,"AT",D139:AG139),"")</f>
        <v/>
      </c>
      <c r="AJ139" s="117"/>
      <c r="AK139" s="117"/>
      <c r="AL139" s="117"/>
      <c r="AM139" s="117"/>
      <c r="AN139" s="117"/>
      <c r="AO139" s="117"/>
      <c r="AP139" s="117"/>
      <c r="AQ139" s="117"/>
      <c r="AR139" s="117"/>
      <c r="AS139" s="117"/>
      <c r="AT139" s="117"/>
      <c r="AU139" s="117"/>
      <c r="AV139" s="117"/>
      <c r="AW139" s="117"/>
      <c r="AX139" s="117"/>
      <c r="AY139" s="117"/>
      <c r="AZ139" s="117"/>
      <c r="BA139" s="117"/>
      <c r="BB139" s="117"/>
      <c r="BC139" s="117"/>
      <c r="BD139" s="117"/>
      <c r="BE139" s="117"/>
      <c r="BF139" s="117"/>
      <c r="BG139" s="117"/>
      <c r="BH139" s="117"/>
      <c r="BI139" s="117"/>
      <c r="BJ139" s="117"/>
      <c r="BK139" s="117"/>
      <c r="BL139" s="117"/>
      <c r="BM139" s="117"/>
      <c r="BN139" s="111" t="str">
        <f aca="false">IF(B139&lt;&gt;"", SUMIF(AJ$12:BM$12,"TLA",AJ139:BM139), "")</f>
        <v/>
      </c>
      <c r="BO139" s="112" t="str">
        <f aca="false">IF(B139&lt;&gt;"", SUMIF(AJ$12:BM$12,"AT",AJ139:BM139), "")</f>
        <v/>
      </c>
      <c r="BP139" s="113"/>
      <c r="BQ139" s="113"/>
      <c r="BR139" s="113"/>
      <c r="BS139" s="113"/>
      <c r="BT139" s="113"/>
      <c r="BU139" s="113"/>
      <c r="BV139" s="113"/>
      <c r="BW139" s="113"/>
      <c r="BX139" s="113"/>
      <c r="BY139" s="113"/>
      <c r="BZ139" s="113"/>
      <c r="CA139" s="117"/>
      <c r="CB139" s="117"/>
      <c r="CC139" s="117"/>
      <c r="CD139" s="117"/>
      <c r="CE139" s="117"/>
      <c r="CF139" s="117"/>
      <c r="CG139" s="117"/>
      <c r="CH139" s="117"/>
      <c r="CI139" s="117"/>
      <c r="CJ139" s="117"/>
      <c r="CK139" s="117"/>
      <c r="CL139" s="117"/>
      <c r="CM139" s="117"/>
      <c r="CN139" s="117"/>
      <c r="CO139" s="117"/>
      <c r="CP139" s="117"/>
      <c r="CQ139" s="117"/>
      <c r="CR139" s="117"/>
      <c r="CS139" s="117"/>
      <c r="CT139" s="111" t="str">
        <f aca="false">IF(B139&lt;&gt;"",SUMIF(BP$12:CS$12,"TLA",BP139:CS139), "")</f>
        <v/>
      </c>
      <c r="CU139" s="112" t="str">
        <f aca="false">IF(B139&lt;&gt;"",SUMIF(BP$12:CS$12,"AT",BP139:CS139), "")</f>
        <v/>
      </c>
      <c r="CV139" s="114" t="str">
        <f aca="false">IF(B139&lt;&gt;"",IFERROR(SUMIF(D$14:CS$14, "CLO1", D139:CS139)/'Grade computation'!I$4,""),"")</f>
        <v/>
      </c>
      <c r="CW139" s="115" t="str">
        <f aca="false">IF(CV139="","",IF(CV139&gt;=B$10,"Y","N"))</f>
        <v/>
      </c>
      <c r="CX139" s="115" t="str">
        <f aca="false">IF(CV139="","",IF(CV139&lt;50%,1,IF(AND(CV139&gt;=50%,CV139&lt;B$10),2,IF(CV139&gt;=B$10,3))))</f>
        <v/>
      </c>
      <c r="CY139" s="114" t="str">
        <f aca="false">IF(B139&lt;&gt;"",IFERROR(IF((SUMIF(D$14:CS$14,"CLO2",D139:CS139)/'Grade computation'!I$5)=0,0,(SUMIF(D$14:CS$14,"CLO2",D139:CS139)/'Grade computation'!I$5)),""),"")</f>
        <v/>
      </c>
      <c r="CZ139" s="115" t="str">
        <f aca="false">IF(CY139="","",IF(CY139&gt;=B$10,"Y","N"))</f>
        <v/>
      </c>
      <c r="DA139" s="115" t="str">
        <f aca="false">IF(CY139="","",IF(CY139&lt;50%,1,IF(AND(CY139&gt;=50%,CY139&lt;B$10),2,IF(CY139&gt;=B$10,3))))</f>
        <v/>
      </c>
      <c r="DB139" s="114" t="str">
        <f aca="false">IF(B139&lt;&gt;"",IFERROR(IF((SUMIF(D$14:CS$14,"CLO3",D139:CS139)/'Grade computation'!I$6)=0,0,(SUMIF(D$14:CS$14,"CLO3",D139:CS139)/'Grade computation'!I$6)),""),"")</f>
        <v/>
      </c>
      <c r="DC139" s="115" t="str">
        <f aca="false">IF(DB139="","",IF(DB139&gt;=B$10,"Y","N"))</f>
        <v/>
      </c>
      <c r="DD139" s="115" t="str">
        <f aca="false">IF(DB139="","",IF(DB139&lt;50%,1,IF(AND(DB139&gt;=50%,DB139&lt;B$10),2,IF(DB139&gt;=B$10,3))))</f>
        <v/>
      </c>
      <c r="DE139" s="114" t="str">
        <f aca="false">IF(B139&lt;&gt;"",IFERROR(SUMIF(D$14:CS$14,"CLO4",D139:CS139)/'Grade computation'!I$7,""),"")</f>
        <v/>
      </c>
      <c r="DF139" s="115" t="str">
        <f aca="false">IF(DE139="","",IF(DE139&gt;=B$10,"Y","N"))</f>
        <v/>
      </c>
      <c r="DG139" s="115" t="str">
        <f aca="false">IF(DE139="","",IF(DE139&lt;50%,1,IF(AND(DE139&gt;=50%,DE139&lt;B$10),2,IF(DE139&gt;=B$10,3))))</f>
        <v/>
      </c>
      <c r="DH139" s="114" t="str">
        <f aca="false">IF(B139&lt;&gt;"",IFERROR(IF((SUMIF(D$14:CS$14,"CLO5",D139:CS139)/'Grade computation'!I$8)=0,0,(SUMIF(D$14:CS$14,"CLO5",D139:CS139)/'Grade computation'!I$8)),""),"")</f>
        <v/>
      </c>
      <c r="DI139" s="115" t="str">
        <f aca="false">IF(DH139="","",IF(DH139&gt;=B$10,"Y","N"))</f>
        <v/>
      </c>
      <c r="DJ139" s="115" t="str">
        <f aca="false">IF(DH139="","",IF(DH139&lt;50%,1,IF(AND(DH139&gt;=50%,DH139&lt;B$10),2,IF(DH139&gt;=B$10,3))))</f>
        <v/>
      </c>
      <c r="DK139" s="114" t="str">
        <f aca="false">IF(B139&lt;&gt;"",IFERROR(IF((SUMIF(D$14:CS$14,"CLO6",D139:CS139)/'Grade computation'!I$9)=0,0,(SUMIF(D$14:CS$14,"CLO6",D139:CS139)/'Grade computation'!I$9)),""),"")</f>
        <v/>
      </c>
      <c r="DL139" s="115" t="str">
        <f aca="false">IF(DK139="","",IF(DK139&gt;=B$10,"Y","N"))</f>
        <v/>
      </c>
      <c r="DM139" s="115" t="str">
        <f aca="false">IF(DK139="","",IF(DK139&lt;50%,1,IF(AND(DK139&gt;=50%,DK139&lt;B$10),2,IF(DK139&gt;=B$10,3))))</f>
        <v/>
      </c>
      <c r="DN139" s="114" t="str">
        <f aca="false">IF(B139&lt;&gt;"",IFERROR(IF((SUMIF(D$14:CS$14,"CLO7",D139:CS139)/'Grade computation'!I$10)=0,0,(SUMIF(D$14:CS$14,"CLO7",D139:CS139)/'Grade computation'!I$10)),""),"")</f>
        <v/>
      </c>
      <c r="DO139" s="115" t="str">
        <f aca="false">IF(DN139="","",IF(DN139&gt;=B$10,"Y","N"))</f>
        <v/>
      </c>
      <c r="DP139" s="115" t="str">
        <f aca="false">IF(DN139="","",IF(DN139&lt;50%,1,IF(AND(DN139&gt;=50%,DN139&lt;B$10),2,IF(DN139&gt;=B$10,3))))</f>
        <v/>
      </c>
      <c r="DQ139" s="114" t="str">
        <f aca="false">IF(B139&lt;&gt;"",IFERROR(IF((SUMIF(D$14:CS$14,"CLO8",D139:CS139)/'Grade computation'!I$11)=0,0,(SUMIF(D$14:CS$14,"CLO8",D139:CS139)/'Grade computation'!I$11)),""),"")</f>
        <v/>
      </c>
      <c r="DR139" s="115" t="str">
        <f aca="false">IF(DQ139="","",IF(DQ139&gt;=B$10,"Y","N"))</f>
        <v/>
      </c>
      <c r="DS139" s="115" t="str">
        <f aca="false">IF(DQ139="","",IF(DQ139&lt;50%,1,IF(AND(DQ139&gt;=50%,DQ139&lt;B$10),2,IF(DQ139&gt;=B$10,3))))</f>
        <v/>
      </c>
      <c r="DT139" s="114" t="str">
        <f aca="false">IF(B139&lt;&gt;"",IFERROR(IF((SUMIF(D$14:CS$14,"CLO9",D139:CS139)/'Grade computation'!I$12)=0,0,(SUMIF(D$14:CS$14,"CLO9",D139:CS139)/'Grade computation'!I$12)),""),"")</f>
        <v/>
      </c>
      <c r="DU139" s="115" t="str">
        <f aca="false">IF(DT139="","",IF(DT139&gt;=B$10,"Y","N"))</f>
        <v/>
      </c>
      <c r="DV139" s="115" t="str">
        <f aca="false">IF(DT139="","",IF(DT139&lt;50%,1,IF(AND(DT139&gt;=50%,DT139&lt;B$10),2,IF(DT139&gt;=B$10,3))))</f>
        <v/>
      </c>
      <c r="DW139" s="114" t="str">
        <f aca="false">IF(B139&lt;&gt;"",IFERROR(IF((SUMIF(D$14:CS$14,"CLO10",D139:CS139)/'Grade computation'!I$13)=0,0,(SUMIF(D$14:CS$14,"CLO10",D139:CS139)/'Grade computation'!I$13)),""),"")</f>
        <v/>
      </c>
      <c r="DX139" s="115" t="str">
        <f aca="false">IF(DW139="","",IF(DW139&gt;=B$10,"Y","N"))</f>
        <v/>
      </c>
      <c r="DY139" s="115" t="str">
        <f aca="false">IF(DW139="","",IF(DW139&lt;50%,1,IF(AND(DW139&gt;=50%,DW139&lt;B$10),2,IF(DW139&gt;=B$10,3))))</f>
        <v/>
      </c>
      <c r="DZ139" s="13"/>
      <c r="EA139" s="13"/>
    </row>
    <row r="140" customFormat="false" ht="15.75" hidden="false" customHeight="true" outlineLevel="0" collapsed="false">
      <c r="A140" s="118"/>
      <c r="B140" s="119"/>
      <c r="C140" s="117"/>
      <c r="D140" s="117"/>
      <c r="E140" s="117"/>
      <c r="F140" s="117"/>
      <c r="G140" s="117"/>
      <c r="H140" s="117"/>
      <c r="I140" s="117"/>
      <c r="J140" s="117"/>
      <c r="K140" s="117"/>
      <c r="L140" s="117"/>
      <c r="M140" s="117"/>
      <c r="N140" s="117"/>
      <c r="O140" s="117"/>
      <c r="P140" s="117"/>
      <c r="Q140" s="117"/>
      <c r="R140" s="117"/>
      <c r="S140" s="117"/>
      <c r="T140" s="117"/>
      <c r="U140" s="117"/>
      <c r="V140" s="117"/>
      <c r="W140" s="117"/>
      <c r="X140" s="117"/>
      <c r="Y140" s="117"/>
      <c r="Z140" s="117"/>
      <c r="AA140" s="117"/>
      <c r="AB140" s="117"/>
      <c r="AC140" s="117"/>
      <c r="AD140" s="117"/>
      <c r="AE140" s="117"/>
      <c r="AF140" s="117"/>
      <c r="AG140" s="117"/>
      <c r="AH140" s="111" t="str">
        <f aca="false">IF(B140&lt;&gt;"",SUMIF(D$12:AG$12,"TLA",D140:AG140),"")</f>
        <v/>
      </c>
      <c r="AI140" s="112" t="str">
        <f aca="false">IF(B140&lt;&gt;"",SUMIF(D$12:AG$12,"AT",D140:AG140),"")</f>
        <v/>
      </c>
      <c r="AJ140" s="117"/>
      <c r="AK140" s="117"/>
      <c r="AL140" s="117"/>
      <c r="AM140" s="117"/>
      <c r="AN140" s="117"/>
      <c r="AO140" s="117"/>
      <c r="AP140" s="117"/>
      <c r="AQ140" s="117"/>
      <c r="AR140" s="117"/>
      <c r="AS140" s="117"/>
      <c r="AT140" s="117"/>
      <c r="AU140" s="117"/>
      <c r="AV140" s="117"/>
      <c r="AW140" s="117"/>
      <c r="AX140" s="117"/>
      <c r="AY140" s="117"/>
      <c r="AZ140" s="117"/>
      <c r="BA140" s="117"/>
      <c r="BB140" s="117"/>
      <c r="BC140" s="117"/>
      <c r="BD140" s="117"/>
      <c r="BE140" s="117"/>
      <c r="BF140" s="117"/>
      <c r="BG140" s="117"/>
      <c r="BH140" s="117"/>
      <c r="BI140" s="117"/>
      <c r="BJ140" s="117"/>
      <c r="BK140" s="117"/>
      <c r="BL140" s="117"/>
      <c r="BM140" s="117"/>
      <c r="BN140" s="111" t="str">
        <f aca="false">IF(B140&lt;&gt;"", SUMIF(AJ$12:BM$12,"TLA",AJ140:BM140), "")</f>
        <v/>
      </c>
      <c r="BO140" s="112" t="str">
        <f aca="false">IF(B140&lt;&gt;"", SUMIF(AJ$12:BM$12,"AT",AJ140:BM140), "")</f>
        <v/>
      </c>
      <c r="BP140" s="113"/>
      <c r="BQ140" s="113"/>
      <c r="BR140" s="113"/>
      <c r="BS140" s="113"/>
      <c r="BT140" s="113"/>
      <c r="BU140" s="113"/>
      <c r="BV140" s="113"/>
      <c r="BW140" s="113"/>
      <c r="BX140" s="113"/>
      <c r="BY140" s="113"/>
      <c r="BZ140" s="113"/>
      <c r="CA140" s="117"/>
      <c r="CB140" s="117"/>
      <c r="CC140" s="117"/>
      <c r="CD140" s="117"/>
      <c r="CE140" s="117"/>
      <c r="CF140" s="117"/>
      <c r="CG140" s="117"/>
      <c r="CH140" s="117"/>
      <c r="CI140" s="117"/>
      <c r="CJ140" s="117"/>
      <c r="CK140" s="117"/>
      <c r="CL140" s="117"/>
      <c r="CM140" s="117"/>
      <c r="CN140" s="117"/>
      <c r="CO140" s="117"/>
      <c r="CP140" s="117"/>
      <c r="CQ140" s="117"/>
      <c r="CR140" s="117"/>
      <c r="CS140" s="117"/>
      <c r="CT140" s="111" t="str">
        <f aca="false">IF(B140&lt;&gt;"",SUMIF(BP$12:CS$12,"TLA",BP140:CS140), "")</f>
        <v/>
      </c>
      <c r="CU140" s="112" t="str">
        <f aca="false">IF(B140&lt;&gt;"",SUMIF(BP$12:CS$12,"AT",BP140:CS140), "")</f>
        <v/>
      </c>
      <c r="CV140" s="114" t="str">
        <f aca="false">IF(B140&lt;&gt;"",IFERROR(SUMIF(D$14:CS$14, "CLO1", D140:CS140)/'Grade computation'!I$4,""),"")</f>
        <v/>
      </c>
      <c r="CW140" s="115" t="str">
        <f aca="false">IF(CV140="","",IF(CV140&gt;=B$10,"Y","N"))</f>
        <v/>
      </c>
      <c r="CX140" s="115" t="str">
        <f aca="false">IF(CV140="","",IF(CV140&lt;50%,1,IF(AND(CV140&gt;=50%,CV140&lt;B$10),2,IF(CV140&gt;=B$10,3))))</f>
        <v/>
      </c>
      <c r="CY140" s="114" t="str">
        <f aca="false">IF(B140&lt;&gt;"",IFERROR(IF((SUMIF(D$14:CS$14,"CLO2",D140:CS140)/'Grade computation'!I$5)=0,0,(SUMIF(D$14:CS$14,"CLO2",D140:CS140)/'Grade computation'!I$5)),""),"")</f>
        <v/>
      </c>
      <c r="CZ140" s="115" t="str">
        <f aca="false">IF(CY140="","",IF(CY140&gt;=B$10,"Y","N"))</f>
        <v/>
      </c>
      <c r="DA140" s="115" t="str">
        <f aca="false">IF(CY140="","",IF(CY140&lt;50%,1,IF(AND(CY140&gt;=50%,CY140&lt;B$10),2,IF(CY140&gt;=B$10,3))))</f>
        <v/>
      </c>
      <c r="DB140" s="114" t="str">
        <f aca="false">IF(B140&lt;&gt;"",IFERROR(IF((SUMIF(D$14:CS$14,"CLO3",D140:CS140)/'Grade computation'!I$6)=0,0,(SUMIF(D$14:CS$14,"CLO3",D140:CS140)/'Grade computation'!I$6)),""),"")</f>
        <v/>
      </c>
      <c r="DC140" s="115" t="str">
        <f aca="false">IF(DB140="","",IF(DB140&gt;=B$10,"Y","N"))</f>
        <v/>
      </c>
      <c r="DD140" s="115" t="str">
        <f aca="false">IF(DB140="","",IF(DB140&lt;50%,1,IF(AND(DB140&gt;=50%,DB140&lt;B$10),2,IF(DB140&gt;=B$10,3))))</f>
        <v/>
      </c>
      <c r="DE140" s="114" t="str">
        <f aca="false">IF(B140&lt;&gt;"",IFERROR(SUMIF(D$14:CS$14,"CLO4",D140:CS140)/'Grade computation'!I$7,""),"")</f>
        <v/>
      </c>
      <c r="DF140" s="115" t="str">
        <f aca="false">IF(DE140="","",IF(DE140&gt;=B$10,"Y","N"))</f>
        <v/>
      </c>
      <c r="DG140" s="115" t="str">
        <f aca="false">IF(DE140="","",IF(DE140&lt;50%,1,IF(AND(DE140&gt;=50%,DE140&lt;B$10),2,IF(DE140&gt;=B$10,3))))</f>
        <v/>
      </c>
      <c r="DH140" s="114" t="str">
        <f aca="false">IF(B140&lt;&gt;"",IFERROR(IF((SUMIF(D$14:CS$14,"CLO5",D140:CS140)/'Grade computation'!I$8)=0,0,(SUMIF(D$14:CS$14,"CLO5",D140:CS140)/'Grade computation'!I$8)),""),"")</f>
        <v/>
      </c>
      <c r="DI140" s="115" t="str">
        <f aca="false">IF(DH140="","",IF(DH140&gt;=B$10,"Y","N"))</f>
        <v/>
      </c>
      <c r="DJ140" s="115" t="str">
        <f aca="false">IF(DH140="","",IF(DH140&lt;50%,1,IF(AND(DH140&gt;=50%,DH140&lt;B$10),2,IF(DH140&gt;=B$10,3))))</f>
        <v/>
      </c>
      <c r="DK140" s="114" t="str">
        <f aca="false">IF(B140&lt;&gt;"",IFERROR(IF((SUMIF(D$14:CS$14,"CLO6",D140:CS140)/'Grade computation'!I$9)=0,0,(SUMIF(D$14:CS$14,"CLO6",D140:CS140)/'Grade computation'!I$9)),""),"")</f>
        <v/>
      </c>
      <c r="DL140" s="115" t="str">
        <f aca="false">IF(DK140="","",IF(DK140&gt;=B$10,"Y","N"))</f>
        <v/>
      </c>
      <c r="DM140" s="115" t="str">
        <f aca="false">IF(DK140="","",IF(DK140&lt;50%,1,IF(AND(DK140&gt;=50%,DK140&lt;B$10),2,IF(DK140&gt;=B$10,3))))</f>
        <v/>
      </c>
      <c r="DN140" s="114" t="str">
        <f aca="false">IF(B140&lt;&gt;"",IFERROR(IF((SUMIF(D$14:CS$14,"CLO7",D140:CS140)/'Grade computation'!I$10)=0,0,(SUMIF(D$14:CS$14,"CLO7",D140:CS140)/'Grade computation'!I$10)),""),"")</f>
        <v/>
      </c>
      <c r="DO140" s="115" t="str">
        <f aca="false">IF(DN140="","",IF(DN140&gt;=B$10,"Y","N"))</f>
        <v/>
      </c>
      <c r="DP140" s="115" t="str">
        <f aca="false">IF(DN140="","",IF(DN140&lt;50%,1,IF(AND(DN140&gt;=50%,DN140&lt;B$10),2,IF(DN140&gt;=B$10,3))))</f>
        <v/>
      </c>
      <c r="DQ140" s="114" t="str">
        <f aca="false">IF(B140&lt;&gt;"",IFERROR(IF((SUMIF(D$14:CS$14,"CLO8",D140:CS140)/'Grade computation'!I$11)=0,0,(SUMIF(D$14:CS$14,"CLO8",D140:CS140)/'Grade computation'!I$11)),""),"")</f>
        <v/>
      </c>
      <c r="DR140" s="115" t="str">
        <f aca="false">IF(DQ140="","",IF(DQ140&gt;=B$10,"Y","N"))</f>
        <v/>
      </c>
      <c r="DS140" s="115" t="str">
        <f aca="false">IF(DQ140="","",IF(DQ140&lt;50%,1,IF(AND(DQ140&gt;=50%,DQ140&lt;B$10),2,IF(DQ140&gt;=B$10,3))))</f>
        <v/>
      </c>
      <c r="DT140" s="114" t="str">
        <f aca="false">IF(B140&lt;&gt;"",IFERROR(IF((SUMIF(D$14:CS$14,"CLO9",D140:CS140)/'Grade computation'!I$12)=0,0,(SUMIF(D$14:CS$14,"CLO9",D140:CS140)/'Grade computation'!I$12)),""),"")</f>
        <v/>
      </c>
      <c r="DU140" s="115" t="str">
        <f aca="false">IF(DT140="","",IF(DT140&gt;=B$10,"Y","N"))</f>
        <v/>
      </c>
      <c r="DV140" s="115" t="str">
        <f aca="false">IF(DT140="","",IF(DT140&lt;50%,1,IF(AND(DT140&gt;=50%,DT140&lt;B$10),2,IF(DT140&gt;=B$10,3))))</f>
        <v/>
      </c>
      <c r="DW140" s="114" t="str">
        <f aca="false">IF(B140&lt;&gt;"",IFERROR(IF((SUMIF(D$14:CS$14,"CLO10",D140:CS140)/'Grade computation'!I$13)=0,0,(SUMIF(D$14:CS$14,"CLO10",D140:CS140)/'Grade computation'!I$13)),""),"")</f>
        <v/>
      </c>
      <c r="DX140" s="115" t="str">
        <f aca="false">IF(DW140="","",IF(DW140&gt;=B$10,"Y","N"))</f>
        <v/>
      </c>
      <c r="DY140" s="115" t="str">
        <f aca="false">IF(DW140="","",IF(DW140&lt;50%,1,IF(AND(DW140&gt;=50%,DW140&lt;B$10),2,IF(DW140&gt;=B$10,3))))</f>
        <v/>
      </c>
      <c r="DZ140" s="13"/>
      <c r="EA140" s="13"/>
    </row>
    <row r="141" customFormat="false" ht="15.75" hidden="false" customHeight="true" outlineLevel="0" collapsed="false">
      <c r="A141" s="118"/>
      <c r="B141" s="119"/>
      <c r="C141" s="117"/>
      <c r="D141" s="117"/>
      <c r="E141" s="117"/>
      <c r="F141" s="117"/>
      <c r="G141" s="117"/>
      <c r="H141" s="117"/>
      <c r="I141" s="117"/>
      <c r="J141" s="117"/>
      <c r="K141" s="117"/>
      <c r="L141" s="117"/>
      <c r="M141" s="117"/>
      <c r="N141" s="117"/>
      <c r="O141" s="117"/>
      <c r="P141" s="117"/>
      <c r="Q141" s="117"/>
      <c r="R141" s="117"/>
      <c r="S141" s="117"/>
      <c r="T141" s="117"/>
      <c r="U141" s="117"/>
      <c r="V141" s="117"/>
      <c r="W141" s="117"/>
      <c r="X141" s="117"/>
      <c r="Y141" s="117"/>
      <c r="Z141" s="117"/>
      <c r="AA141" s="117"/>
      <c r="AB141" s="117"/>
      <c r="AC141" s="117"/>
      <c r="AD141" s="117"/>
      <c r="AE141" s="117"/>
      <c r="AF141" s="117"/>
      <c r="AG141" s="117"/>
      <c r="AH141" s="111" t="str">
        <f aca="false">IF(B141&lt;&gt;"",SUMIF(D$12:AG$12,"TLA",D141:AG141),"")</f>
        <v/>
      </c>
      <c r="AI141" s="112" t="str">
        <f aca="false">IF(B141&lt;&gt;"",SUMIF(D$12:AG$12,"AT",D141:AG141),"")</f>
        <v/>
      </c>
      <c r="AJ141" s="117"/>
      <c r="AK141" s="117"/>
      <c r="AL141" s="117"/>
      <c r="AM141" s="117"/>
      <c r="AN141" s="117"/>
      <c r="AO141" s="117"/>
      <c r="AP141" s="117"/>
      <c r="AQ141" s="117"/>
      <c r="AR141" s="117"/>
      <c r="AS141" s="117"/>
      <c r="AT141" s="117"/>
      <c r="AU141" s="117"/>
      <c r="AV141" s="117"/>
      <c r="AW141" s="117"/>
      <c r="AX141" s="117"/>
      <c r="AY141" s="117"/>
      <c r="AZ141" s="117"/>
      <c r="BA141" s="117"/>
      <c r="BB141" s="117"/>
      <c r="BC141" s="117"/>
      <c r="BD141" s="117"/>
      <c r="BE141" s="117"/>
      <c r="BF141" s="117"/>
      <c r="BG141" s="117"/>
      <c r="BH141" s="117"/>
      <c r="BI141" s="117"/>
      <c r="BJ141" s="117"/>
      <c r="BK141" s="117"/>
      <c r="BL141" s="117"/>
      <c r="BM141" s="117"/>
      <c r="BN141" s="111" t="str">
        <f aca="false">IF(B141&lt;&gt;"", SUMIF(AJ$12:BM$12,"TLA",AJ141:BM141), "")</f>
        <v/>
      </c>
      <c r="BO141" s="112" t="str">
        <f aca="false">IF(B141&lt;&gt;"", SUMIF(AJ$12:BM$12,"AT",AJ141:BM141), "")</f>
        <v/>
      </c>
      <c r="BP141" s="113"/>
      <c r="BQ141" s="113"/>
      <c r="BR141" s="113"/>
      <c r="BS141" s="113"/>
      <c r="BT141" s="113"/>
      <c r="BU141" s="113"/>
      <c r="BV141" s="113"/>
      <c r="BW141" s="113"/>
      <c r="BX141" s="113"/>
      <c r="BY141" s="113"/>
      <c r="BZ141" s="113"/>
      <c r="CA141" s="117"/>
      <c r="CB141" s="117"/>
      <c r="CC141" s="117"/>
      <c r="CD141" s="117"/>
      <c r="CE141" s="117"/>
      <c r="CF141" s="117"/>
      <c r="CG141" s="117"/>
      <c r="CH141" s="117"/>
      <c r="CI141" s="117"/>
      <c r="CJ141" s="117"/>
      <c r="CK141" s="117"/>
      <c r="CL141" s="117"/>
      <c r="CM141" s="117"/>
      <c r="CN141" s="117"/>
      <c r="CO141" s="117"/>
      <c r="CP141" s="117"/>
      <c r="CQ141" s="117"/>
      <c r="CR141" s="117"/>
      <c r="CS141" s="117"/>
      <c r="CT141" s="111" t="str">
        <f aca="false">IF(B141&lt;&gt;"",SUMIF(BP$12:CS$12,"TLA",BP141:CS141), "")</f>
        <v/>
      </c>
      <c r="CU141" s="112" t="str">
        <f aca="false">IF(B141&lt;&gt;"",SUMIF(BP$12:CS$12,"AT",BP141:CS141), "")</f>
        <v/>
      </c>
      <c r="CV141" s="114" t="str">
        <f aca="false">IF(B141&lt;&gt;"",IFERROR(SUMIF(D$14:CS$14, "CLO1", D141:CS141)/'Grade computation'!I$4,""),"")</f>
        <v/>
      </c>
      <c r="CW141" s="115" t="str">
        <f aca="false">IF(CV141="","",IF(CV141&gt;=B$10,"Y","N"))</f>
        <v/>
      </c>
      <c r="CX141" s="115" t="str">
        <f aca="false">IF(CV141="","",IF(CV141&lt;50%,1,IF(AND(CV141&gt;=50%,CV141&lt;B$10),2,IF(CV141&gt;=B$10,3))))</f>
        <v/>
      </c>
      <c r="CY141" s="114" t="str">
        <f aca="false">IF(B141&lt;&gt;"",IFERROR(IF((SUMIF(D$14:CS$14,"CLO2",D141:CS141)/'Grade computation'!I$5)=0,0,(SUMIF(D$14:CS$14,"CLO2",D141:CS141)/'Grade computation'!I$5)),""),"")</f>
        <v/>
      </c>
      <c r="CZ141" s="115" t="str">
        <f aca="false">IF(CY141="","",IF(CY141&gt;=B$10,"Y","N"))</f>
        <v/>
      </c>
      <c r="DA141" s="115" t="str">
        <f aca="false">IF(CY141="","",IF(CY141&lt;50%,1,IF(AND(CY141&gt;=50%,CY141&lt;B$10),2,IF(CY141&gt;=B$10,3))))</f>
        <v/>
      </c>
      <c r="DB141" s="114" t="str">
        <f aca="false">IF(B141&lt;&gt;"",IFERROR(IF((SUMIF(D$14:CS$14,"CLO3",D141:CS141)/'Grade computation'!I$6)=0,0,(SUMIF(D$14:CS$14,"CLO3",D141:CS141)/'Grade computation'!I$6)),""),"")</f>
        <v/>
      </c>
      <c r="DC141" s="115" t="str">
        <f aca="false">IF(DB141="","",IF(DB141&gt;=B$10,"Y","N"))</f>
        <v/>
      </c>
      <c r="DD141" s="115" t="str">
        <f aca="false">IF(DB141="","",IF(DB141&lt;50%,1,IF(AND(DB141&gt;=50%,DB141&lt;B$10),2,IF(DB141&gt;=B$10,3))))</f>
        <v/>
      </c>
      <c r="DE141" s="114" t="str">
        <f aca="false">IF(B141&lt;&gt;"",IFERROR(SUMIF(D$14:CS$14,"CLO4",D141:CS141)/'Grade computation'!I$7,""),"")</f>
        <v/>
      </c>
      <c r="DF141" s="115" t="str">
        <f aca="false">IF(DE141="","",IF(DE141&gt;=B$10,"Y","N"))</f>
        <v/>
      </c>
      <c r="DG141" s="115" t="str">
        <f aca="false">IF(DE141="","",IF(DE141&lt;50%,1,IF(AND(DE141&gt;=50%,DE141&lt;B$10),2,IF(DE141&gt;=B$10,3))))</f>
        <v/>
      </c>
      <c r="DH141" s="114" t="str">
        <f aca="false">IF(B141&lt;&gt;"",IFERROR(IF((SUMIF(D$14:CS$14,"CLO5",D141:CS141)/'Grade computation'!I$8)=0,0,(SUMIF(D$14:CS$14,"CLO5",D141:CS141)/'Grade computation'!I$8)),""),"")</f>
        <v/>
      </c>
      <c r="DI141" s="115" t="str">
        <f aca="false">IF(DH141="","",IF(DH141&gt;=B$10,"Y","N"))</f>
        <v/>
      </c>
      <c r="DJ141" s="115" t="str">
        <f aca="false">IF(DH141="","",IF(DH141&lt;50%,1,IF(AND(DH141&gt;=50%,DH141&lt;B$10),2,IF(DH141&gt;=B$10,3))))</f>
        <v/>
      </c>
      <c r="DK141" s="114" t="str">
        <f aca="false">IF(B141&lt;&gt;"",IFERROR(IF((SUMIF(D$14:CS$14,"CLO6",D141:CS141)/'Grade computation'!I$9)=0,0,(SUMIF(D$14:CS$14,"CLO6",D141:CS141)/'Grade computation'!I$9)),""),"")</f>
        <v/>
      </c>
      <c r="DL141" s="115" t="str">
        <f aca="false">IF(DK141="","",IF(DK141&gt;=B$10,"Y","N"))</f>
        <v/>
      </c>
      <c r="DM141" s="115" t="str">
        <f aca="false">IF(DK141="","",IF(DK141&lt;50%,1,IF(AND(DK141&gt;=50%,DK141&lt;B$10),2,IF(DK141&gt;=B$10,3))))</f>
        <v/>
      </c>
      <c r="DN141" s="114" t="str">
        <f aca="false">IF(B141&lt;&gt;"",IFERROR(IF((SUMIF(D$14:CS$14,"CLO7",D141:CS141)/'Grade computation'!I$10)=0,0,(SUMIF(D$14:CS$14,"CLO7",D141:CS141)/'Grade computation'!I$10)),""),"")</f>
        <v/>
      </c>
      <c r="DO141" s="115" t="str">
        <f aca="false">IF(DN141="","",IF(DN141&gt;=B$10,"Y","N"))</f>
        <v/>
      </c>
      <c r="DP141" s="115" t="str">
        <f aca="false">IF(DN141="","",IF(DN141&lt;50%,1,IF(AND(DN141&gt;=50%,DN141&lt;B$10),2,IF(DN141&gt;=B$10,3))))</f>
        <v/>
      </c>
      <c r="DQ141" s="114" t="str">
        <f aca="false">IF(B141&lt;&gt;"",IFERROR(IF((SUMIF(D$14:CS$14,"CLO8",D141:CS141)/'Grade computation'!I$11)=0,0,(SUMIF(D$14:CS$14,"CLO8",D141:CS141)/'Grade computation'!I$11)),""),"")</f>
        <v/>
      </c>
      <c r="DR141" s="115" t="str">
        <f aca="false">IF(DQ141="","",IF(DQ141&gt;=B$10,"Y","N"))</f>
        <v/>
      </c>
      <c r="DS141" s="115" t="str">
        <f aca="false">IF(DQ141="","",IF(DQ141&lt;50%,1,IF(AND(DQ141&gt;=50%,DQ141&lt;B$10),2,IF(DQ141&gt;=B$10,3))))</f>
        <v/>
      </c>
      <c r="DT141" s="114" t="str">
        <f aca="false">IF(B141&lt;&gt;"",IFERROR(IF((SUMIF(D$14:CS$14,"CLO9",D141:CS141)/'Grade computation'!I$12)=0,0,(SUMIF(D$14:CS$14,"CLO9",D141:CS141)/'Grade computation'!I$12)),""),"")</f>
        <v/>
      </c>
      <c r="DU141" s="115" t="str">
        <f aca="false">IF(DT141="","",IF(DT141&gt;=B$10,"Y","N"))</f>
        <v/>
      </c>
      <c r="DV141" s="115" t="str">
        <f aca="false">IF(DT141="","",IF(DT141&lt;50%,1,IF(AND(DT141&gt;=50%,DT141&lt;B$10),2,IF(DT141&gt;=B$10,3))))</f>
        <v/>
      </c>
      <c r="DW141" s="114" t="str">
        <f aca="false">IF(B141&lt;&gt;"",IFERROR(IF((SUMIF(D$14:CS$14,"CLO10",D141:CS141)/'Grade computation'!I$13)=0,0,(SUMIF(D$14:CS$14,"CLO10",D141:CS141)/'Grade computation'!I$13)),""),"")</f>
        <v/>
      </c>
      <c r="DX141" s="115" t="str">
        <f aca="false">IF(DW141="","",IF(DW141&gt;=B$10,"Y","N"))</f>
        <v/>
      </c>
      <c r="DY141" s="115" t="str">
        <f aca="false">IF(DW141="","",IF(DW141&lt;50%,1,IF(AND(DW141&gt;=50%,DW141&lt;B$10),2,IF(DW141&gt;=B$10,3))))</f>
        <v/>
      </c>
      <c r="DZ141" s="13"/>
      <c r="EA141" s="13"/>
    </row>
    <row r="142" customFormat="false" ht="15.75" hidden="false" customHeight="true" outlineLevel="0" collapsed="false">
      <c r="A142" s="118"/>
      <c r="B142" s="119"/>
      <c r="C142" s="117"/>
      <c r="D142" s="117"/>
      <c r="E142" s="117"/>
      <c r="F142" s="117"/>
      <c r="G142" s="117"/>
      <c r="H142" s="117"/>
      <c r="I142" s="117"/>
      <c r="J142" s="117"/>
      <c r="K142" s="117"/>
      <c r="L142" s="117"/>
      <c r="M142" s="117"/>
      <c r="N142" s="117"/>
      <c r="O142" s="117"/>
      <c r="P142" s="117"/>
      <c r="Q142" s="117"/>
      <c r="R142" s="117"/>
      <c r="S142" s="117"/>
      <c r="T142" s="117"/>
      <c r="U142" s="117"/>
      <c r="V142" s="117"/>
      <c r="W142" s="117"/>
      <c r="X142" s="117"/>
      <c r="Y142" s="117"/>
      <c r="Z142" s="117"/>
      <c r="AA142" s="117"/>
      <c r="AB142" s="117"/>
      <c r="AC142" s="117"/>
      <c r="AD142" s="117"/>
      <c r="AE142" s="117"/>
      <c r="AF142" s="117"/>
      <c r="AG142" s="117"/>
      <c r="AH142" s="111" t="str">
        <f aca="false">IF(B142&lt;&gt;"",SUMIF(D$12:AG$12,"TLA",D142:AG142),"")</f>
        <v/>
      </c>
      <c r="AI142" s="112" t="str">
        <f aca="false">IF(B142&lt;&gt;"",SUMIF(D$12:AG$12,"AT",D142:AG142),"")</f>
        <v/>
      </c>
      <c r="AJ142" s="117"/>
      <c r="AK142" s="117"/>
      <c r="AL142" s="117"/>
      <c r="AM142" s="117"/>
      <c r="AN142" s="117"/>
      <c r="AO142" s="117"/>
      <c r="AP142" s="117"/>
      <c r="AQ142" s="117"/>
      <c r="AR142" s="117"/>
      <c r="AS142" s="117"/>
      <c r="AT142" s="117"/>
      <c r="AU142" s="117"/>
      <c r="AV142" s="117"/>
      <c r="AW142" s="117"/>
      <c r="AX142" s="117"/>
      <c r="AY142" s="117"/>
      <c r="AZ142" s="117"/>
      <c r="BA142" s="117"/>
      <c r="BB142" s="117"/>
      <c r="BC142" s="117"/>
      <c r="BD142" s="117"/>
      <c r="BE142" s="117"/>
      <c r="BF142" s="117"/>
      <c r="BG142" s="117"/>
      <c r="BH142" s="117"/>
      <c r="BI142" s="117"/>
      <c r="BJ142" s="117"/>
      <c r="BK142" s="117"/>
      <c r="BL142" s="117"/>
      <c r="BM142" s="117"/>
      <c r="BN142" s="111" t="str">
        <f aca="false">IF(B142&lt;&gt;"", SUMIF(AJ$12:BM$12,"TLA",AJ142:BM142), "")</f>
        <v/>
      </c>
      <c r="BO142" s="112" t="str">
        <f aca="false">IF(B142&lt;&gt;"", SUMIF(AJ$12:BM$12,"AT",AJ142:BM142), "")</f>
        <v/>
      </c>
      <c r="BP142" s="113"/>
      <c r="BQ142" s="113"/>
      <c r="BR142" s="113"/>
      <c r="BS142" s="113"/>
      <c r="BT142" s="113"/>
      <c r="BU142" s="113"/>
      <c r="BV142" s="113"/>
      <c r="BW142" s="113"/>
      <c r="BX142" s="113"/>
      <c r="BY142" s="113"/>
      <c r="BZ142" s="113"/>
      <c r="CA142" s="117"/>
      <c r="CB142" s="117"/>
      <c r="CC142" s="117"/>
      <c r="CD142" s="117"/>
      <c r="CE142" s="117"/>
      <c r="CF142" s="117"/>
      <c r="CG142" s="117"/>
      <c r="CH142" s="117"/>
      <c r="CI142" s="117"/>
      <c r="CJ142" s="117"/>
      <c r="CK142" s="117"/>
      <c r="CL142" s="117"/>
      <c r="CM142" s="117"/>
      <c r="CN142" s="117"/>
      <c r="CO142" s="117"/>
      <c r="CP142" s="117"/>
      <c r="CQ142" s="117"/>
      <c r="CR142" s="117"/>
      <c r="CS142" s="117"/>
      <c r="CT142" s="111" t="str">
        <f aca="false">IF(B142&lt;&gt;"",SUMIF(BP$12:CS$12,"TLA",BP142:CS142), "")</f>
        <v/>
      </c>
      <c r="CU142" s="112" t="str">
        <f aca="false">IF(B142&lt;&gt;"",SUMIF(BP$12:CS$12,"AT",BP142:CS142), "")</f>
        <v/>
      </c>
      <c r="CV142" s="114" t="str">
        <f aca="false">IF(B142&lt;&gt;"",IFERROR(SUMIF(D$14:CS$14, "CLO1", D142:CS142)/'Grade computation'!I$4,""),"")</f>
        <v/>
      </c>
      <c r="CW142" s="115" t="str">
        <f aca="false">IF(CV142="","",IF(CV142&gt;=B$10,"Y","N"))</f>
        <v/>
      </c>
      <c r="CX142" s="115" t="str">
        <f aca="false">IF(CV142="","",IF(CV142&lt;50%,1,IF(AND(CV142&gt;=50%,CV142&lt;B$10),2,IF(CV142&gt;=B$10,3))))</f>
        <v/>
      </c>
      <c r="CY142" s="114" t="str">
        <f aca="false">IF(B142&lt;&gt;"",IFERROR(IF((SUMIF(D$14:CS$14,"CLO2",D142:CS142)/'Grade computation'!I$5)=0,0,(SUMIF(D$14:CS$14,"CLO2",D142:CS142)/'Grade computation'!I$5)),""),"")</f>
        <v/>
      </c>
      <c r="CZ142" s="115" t="str">
        <f aca="false">IF(CY142="","",IF(CY142&gt;=B$10,"Y","N"))</f>
        <v/>
      </c>
      <c r="DA142" s="115" t="str">
        <f aca="false">IF(CY142="","",IF(CY142&lt;50%,1,IF(AND(CY142&gt;=50%,CY142&lt;B$10),2,IF(CY142&gt;=B$10,3))))</f>
        <v/>
      </c>
      <c r="DB142" s="114" t="str">
        <f aca="false">IF(B142&lt;&gt;"",IFERROR(IF((SUMIF(D$14:CS$14,"CLO3",D142:CS142)/'Grade computation'!I$6)=0,0,(SUMIF(D$14:CS$14,"CLO3",D142:CS142)/'Grade computation'!I$6)),""),"")</f>
        <v/>
      </c>
      <c r="DC142" s="115" t="str">
        <f aca="false">IF(DB142="","",IF(DB142&gt;=B$10,"Y","N"))</f>
        <v/>
      </c>
      <c r="DD142" s="115" t="str">
        <f aca="false">IF(DB142="","",IF(DB142&lt;50%,1,IF(AND(DB142&gt;=50%,DB142&lt;B$10),2,IF(DB142&gt;=B$10,3))))</f>
        <v/>
      </c>
      <c r="DE142" s="114" t="str">
        <f aca="false">IF(B142&lt;&gt;"",IFERROR(SUMIF(D$14:CS$14,"CLO4",D142:CS142)/'Grade computation'!I$7,""),"")</f>
        <v/>
      </c>
      <c r="DF142" s="115" t="str">
        <f aca="false">IF(DE142="","",IF(DE142&gt;=B$10,"Y","N"))</f>
        <v/>
      </c>
      <c r="DG142" s="115" t="str">
        <f aca="false">IF(DE142="","",IF(DE142&lt;50%,1,IF(AND(DE142&gt;=50%,DE142&lt;B$10),2,IF(DE142&gt;=B$10,3))))</f>
        <v/>
      </c>
      <c r="DH142" s="114" t="str">
        <f aca="false">IF(B142&lt;&gt;"",IFERROR(IF((SUMIF(D$14:CS$14,"CLO5",D142:CS142)/'Grade computation'!I$8)=0,0,(SUMIF(D$14:CS$14,"CLO5",D142:CS142)/'Grade computation'!I$8)),""),"")</f>
        <v/>
      </c>
      <c r="DI142" s="115" t="str">
        <f aca="false">IF(DH142="","",IF(DH142&gt;=B$10,"Y","N"))</f>
        <v/>
      </c>
      <c r="DJ142" s="115" t="str">
        <f aca="false">IF(DH142="","",IF(DH142&lt;50%,1,IF(AND(DH142&gt;=50%,DH142&lt;B$10),2,IF(DH142&gt;=B$10,3))))</f>
        <v/>
      </c>
      <c r="DK142" s="114" t="str">
        <f aca="false">IF(B142&lt;&gt;"",IFERROR(IF((SUMIF(D$14:CS$14,"CLO6",D142:CS142)/'Grade computation'!I$9)=0,0,(SUMIF(D$14:CS$14,"CLO6",D142:CS142)/'Grade computation'!I$9)),""),"")</f>
        <v/>
      </c>
      <c r="DL142" s="115" t="str">
        <f aca="false">IF(DK142="","",IF(DK142&gt;=B$10,"Y","N"))</f>
        <v/>
      </c>
      <c r="DM142" s="115" t="str">
        <f aca="false">IF(DK142="","",IF(DK142&lt;50%,1,IF(AND(DK142&gt;=50%,DK142&lt;B$10),2,IF(DK142&gt;=B$10,3))))</f>
        <v/>
      </c>
      <c r="DN142" s="114" t="str">
        <f aca="false">IF(B142&lt;&gt;"",IFERROR(IF((SUMIF(D$14:CS$14,"CLO7",D142:CS142)/'Grade computation'!I$10)=0,0,(SUMIF(D$14:CS$14,"CLO7",D142:CS142)/'Grade computation'!I$10)),""),"")</f>
        <v/>
      </c>
      <c r="DO142" s="115" t="str">
        <f aca="false">IF(DN142="","",IF(DN142&gt;=B$10,"Y","N"))</f>
        <v/>
      </c>
      <c r="DP142" s="115" t="str">
        <f aca="false">IF(DN142="","",IF(DN142&lt;50%,1,IF(AND(DN142&gt;=50%,DN142&lt;B$10),2,IF(DN142&gt;=B$10,3))))</f>
        <v/>
      </c>
      <c r="DQ142" s="114" t="str">
        <f aca="false">IF(B142&lt;&gt;"",IFERROR(IF((SUMIF(D$14:CS$14,"CLO8",D142:CS142)/'Grade computation'!I$11)=0,0,(SUMIF(D$14:CS$14,"CLO8",D142:CS142)/'Grade computation'!I$11)),""),"")</f>
        <v/>
      </c>
      <c r="DR142" s="115" t="str">
        <f aca="false">IF(DQ142="","",IF(DQ142&gt;=B$10,"Y","N"))</f>
        <v/>
      </c>
      <c r="DS142" s="115" t="str">
        <f aca="false">IF(DQ142="","",IF(DQ142&lt;50%,1,IF(AND(DQ142&gt;=50%,DQ142&lt;B$10),2,IF(DQ142&gt;=B$10,3))))</f>
        <v/>
      </c>
      <c r="DT142" s="114" t="str">
        <f aca="false">IF(B142&lt;&gt;"",IFERROR(IF((SUMIF(D$14:CS$14,"CLO9",D142:CS142)/'Grade computation'!I$12)=0,0,(SUMIF(D$14:CS$14,"CLO9",D142:CS142)/'Grade computation'!I$12)),""),"")</f>
        <v/>
      </c>
      <c r="DU142" s="115" t="str">
        <f aca="false">IF(DT142="","",IF(DT142&gt;=B$10,"Y","N"))</f>
        <v/>
      </c>
      <c r="DV142" s="115" t="str">
        <f aca="false">IF(DT142="","",IF(DT142&lt;50%,1,IF(AND(DT142&gt;=50%,DT142&lt;B$10),2,IF(DT142&gt;=B$10,3))))</f>
        <v/>
      </c>
      <c r="DW142" s="114" t="str">
        <f aca="false">IF(B142&lt;&gt;"",IFERROR(IF((SUMIF(D$14:CS$14,"CLO10",D142:CS142)/'Grade computation'!I$13)=0,0,(SUMIF(D$14:CS$14,"CLO10",D142:CS142)/'Grade computation'!I$13)),""),"")</f>
        <v/>
      </c>
      <c r="DX142" s="115" t="str">
        <f aca="false">IF(DW142="","",IF(DW142&gt;=B$10,"Y","N"))</f>
        <v/>
      </c>
      <c r="DY142" s="115" t="str">
        <f aca="false">IF(DW142="","",IF(DW142&lt;50%,1,IF(AND(DW142&gt;=50%,DW142&lt;B$10),2,IF(DW142&gt;=B$10,3))))</f>
        <v/>
      </c>
      <c r="DZ142" s="13"/>
      <c r="EA142" s="13"/>
    </row>
    <row r="143" customFormat="false" ht="15.75" hidden="false" customHeight="true" outlineLevel="0" collapsed="false">
      <c r="A143" s="118"/>
      <c r="B143" s="119"/>
      <c r="C143" s="117"/>
      <c r="D143" s="117"/>
      <c r="E143" s="117"/>
      <c r="F143" s="117"/>
      <c r="G143" s="117"/>
      <c r="H143" s="117"/>
      <c r="I143" s="117"/>
      <c r="J143" s="117"/>
      <c r="K143" s="117"/>
      <c r="L143" s="117"/>
      <c r="M143" s="117"/>
      <c r="N143" s="117"/>
      <c r="O143" s="117"/>
      <c r="P143" s="117"/>
      <c r="Q143" s="117"/>
      <c r="R143" s="117"/>
      <c r="S143" s="117"/>
      <c r="T143" s="117"/>
      <c r="U143" s="117"/>
      <c r="V143" s="117"/>
      <c r="W143" s="117"/>
      <c r="X143" s="117"/>
      <c r="Y143" s="117"/>
      <c r="Z143" s="117"/>
      <c r="AA143" s="117"/>
      <c r="AB143" s="117"/>
      <c r="AC143" s="117"/>
      <c r="AD143" s="117"/>
      <c r="AE143" s="117"/>
      <c r="AF143" s="117"/>
      <c r="AG143" s="117"/>
      <c r="AH143" s="111" t="str">
        <f aca="false">IF(B143&lt;&gt;"",SUMIF(D$12:AG$12,"TLA",D143:AG143),"")</f>
        <v/>
      </c>
      <c r="AI143" s="112" t="str">
        <f aca="false">IF(B143&lt;&gt;"",SUMIF(D$12:AG$12,"AT",D143:AG143),"")</f>
        <v/>
      </c>
      <c r="AJ143" s="117"/>
      <c r="AK143" s="117"/>
      <c r="AL143" s="117"/>
      <c r="AM143" s="117"/>
      <c r="AN143" s="117"/>
      <c r="AO143" s="117"/>
      <c r="AP143" s="117"/>
      <c r="AQ143" s="117"/>
      <c r="AR143" s="117"/>
      <c r="AS143" s="117"/>
      <c r="AT143" s="117"/>
      <c r="AU143" s="117"/>
      <c r="AV143" s="117"/>
      <c r="AW143" s="117"/>
      <c r="AX143" s="117"/>
      <c r="AY143" s="117"/>
      <c r="AZ143" s="117"/>
      <c r="BA143" s="117"/>
      <c r="BB143" s="117"/>
      <c r="BC143" s="117"/>
      <c r="BD143" s="117"/>
      <c r="BE143" s="117"/>
      <c r="BF143" s="117"/>
      <c r="BG143" s="117"/>
      <c r="BH143" s="117"/>
      <c r="BI143" s="117"/>
      <c r="BJ143" s="117"/>
      <c r="BK143" s="117"/>
      <c r="BL143" s="117"/>
      <c r="BM143" s="117"/>
      <c r="BN143" s="111" t="str">
        <f aca="false">IF(B143&lt;&gt;"", SUMIF(AJ$12:BM$12,"TLA",AJ143:BM143), "")</f>
        <v/>
      </c>
      <c r="BO143" s="112" t="str">
        <f aca="false">IF(B143&lt;&gt;"", SUMIF(AJ$12:BM$12,"AT",AJ143:BM143), "")</f>
        <v/>
      </c>
      <c r="BP143" s="113"/>
      <c r="BQ143" s="113"/>
      <c r="BR143" s="113"/>
      <c r="BS143" s="113"/>
      <c r="BT143" s="113"/>
      <c r="BU143" s="113"/>
      <c r="BV143" s="113"/>
      <c r="BW143" s="113"/>
      <c r="BX143" s="113"/>
      <c r="BY143" s="113"/>
      <c r="BZ143" s="113"/>
      <c r="CA143" s="117"/>
      <c r="CB143" s="117"/>
      <c r="CC143" s="117"/>
      <c r="CD143" s="117"/>
      <c r="CE143" s="117"/>
      <c r="CF143" s="117"/>
      <c r="CG143" s="117"/>
      <c r="CH143" s="117"/>
      <c r="CI143" s="117"/>
      <c r="CJ143" s="117"/>
      <c r="CK143" s="117"/>
      <c r="CL143" s="117"/>
      <c r="CM143" s="117"/>
      <c r="CN143" s="117"/>
      <c r="CO143" s="117"/>
      <c r="CP143" s="117"/>
      <c r="CQ143" s="117"/>
      <c r="CR143" s="117"/>
      <c r="CS143" s="117"/>
      <c r="CT143" s="111" t="str">
        <f aca="false">IF(B143&lt;&gt;"",SUMIF(BP$12:CS$12,"TLA",BP143:CS143), "")</f>
        <v/>
      </c>
      <c r="CU143" s="112" t="str">
        <f aca="false">IF(B143&lt;&gt;"",SUMIF(BP$12:CS$12,"AT",BP143:CS143), "")</f>
        <v/>
      </c>
      <c r="CV143" s="114" t="str">
        <f aca="false">IF(B143&lt;&gt;"",IFERROR(SUMIF(D$14:CS$14, "CLO1", D143:CS143)/'Grade computation'!I$4,""),"")</f>
        <v/>
      </c>
      <c r="CW143" s="115" t="str">
        <f aca="false">IF(CV143="","",IF(CV143&gt;=B$10,"Y","N"))</f>
        <v/>
      </c>
      <c r="CX143" s="115" t="str">
        <f aca="false">IF(CV143="","",IF(CV143&lt;50%,1,IF(AND(CV143&gt;=50%,CV143&lt;B$10),2,IF(CV143&gt;=B$10,3))))</f>
        <v/>
      </c>
      <c r="CY143" s="114" t="str">
        <f aca="false">IF(B143&lt;&gt;"",IFERROR(IF((SUMIF(D$14:CS$14,"CLO2",D143:CS143)/'Grade computation'!I$5)=0,0,(SUMIF(D$14:CS$14,"CLO2",D143:CS143)/'Grade computation'!I$5)),""),"")</f>
        <v/>
      </c>
      <c r="CZ143" s="115" t="str">
        <f aca="false">IF(CY143="","",IF(CY143&gt;=B$10,"Y","N"))</f>
        <v/>
      </c>
      <c r="DA143" s="115" t="str">
        <f aca="false">IF(CY143="","",IF(CY143&lt;50%,1,IF(AND(CY143&gt;=50%,CY143&lt;B$10),2,IF(CY143&gt;=B$10,3))))</f>
        <v/>
      </c>
      <c r="DB143" s="114" t="str">
        <f aca="false">IF(B143&lt;&gt;"",IFERROR(IF((SUMIF(D$14:CS$14,"CLO3",D143:CS143)/'Grade computation'!I$6)=0,0,(SUMIF(D$14:CS$14,"CLO3",D143:CS143)/'Grade computation'!I$6)),""),"")</f>
        <v/>
      </c>
      <c r="DC143" s="115" t="str">
        <f aca="false">IF(DB143="","",IF(DB143&gt;=B$10,"Y","N"))</f>
        <v/>
      </c>
      <c r="DD143" s="115" t="str">
        <f aca="false">IF(DB143="","",IF(DB143&lt;50%,1,IF(AND(DB143&gt;=50%,DB143&lt;B$10),2,IF(DB143&gt;=B$10,3))))</f>
        <v/>
      </c>
      <c r="DE143" s="114" t="str">
        <f aca="false">IF(B143&lt;&gt;"",IFERROR(SUMIF(D$14:CS$14,"CLO4",D143:CS143)/'Grade computation'!I$7,""),"")</f>
        <v/>
      </c>
      <c r="DF143" s="115" t="str">
        <f aca="false">IF(DE143="","",IF(DE143&gt;=B$10,"Y","N"))</f>
        <v/>
      </c>
      <c r="DG143" s="115" t="str">
        <f aca="false">IF(DE143="","",IF(DE143&lt;50%,1,IF(AND(DE143&gt;=50%,DE143&lt;B$10),2,IF(DE143&gt;=B$10,3))))</f>
        <v/>
      </c>
      <c r="DH143" s="114" t="str">
        <f aca="false">IF(B143&lt;&gt;"",IFERROR(IF((SUMIF(D$14:CS$14,"CLO5",D143:CS143)/'Grade computation'!I$8)=0,0,(SUMIF(D$14:CS$14,"CLO5",D143:CS143)/'Grade computation'!I$8)),""),"")</f>
        <v/>
      </c>
      <c r="DI143" s="115" t="str">
        <f aca="false">IF(DH143="","",IF(DH143&gt;=B$10,"Y","N"))</f>
        <v/>
      </c>
      <c r="DJ143" s="115" t="str">
        <f aca="false">IF(DH143="","",IF(DH143&lt;50%,1,IF(AND(DH143&gt;=50%,DH143&lt;B$10),2,IF(DH143&gt;=B$10,3))))</f>
        <v/>
      </c>
      <c r="DK143" s="114" t="str">
        <f aca="false">IF(B143&lt;&gt;"",IFERROR(IF((SUMIF(D$14:CS$14,"CLO6",D143:CS143)/'Grade computation'!I$9)=0,0,(SUMIF(D$14:CS$14,"CLO6",D143:CS143)/'Grade computation'!I$9)),""),"")</f>
        <v/>
      </c>
      <c r="DL143" s="115" t="str">
        <f aca="false">IF(DK143="","",IF(DK143&gt;=B$10,"Y","N"))</f>
        <v/>
      </c>
      <c r="DM143" s="115" t="str">
        <f aca="false">IF(DK143="","",IF(DK143&lt;50%,1,IF(AND(DK143&gt;=50%,DK143&lt;B$10),2,IF(DK143&gt;=B$10,3))))</f>
        <v/>
      </c>
      <c r="DN143" s="114" t="str">
        <f aca="false">IF(B143&lt;&gt;"",IFERROR(IF((SUMIF(D$14:CS$14,"CLO7",D143:CS143)/'Grade computation'!I$10)=0,0,(SUMIF(D$14:CS$14,"CLO7",D143:CS143)/'Grade computation'!I$10)),""),"")</f>
        <v/>
      </c>
      <c r="DO143" s="115" t="str">
        <f aca="false">IF(DN143="","",IF(DN143&gt;=B$10,"Y","N"))</f>
        <v/>
      </c>
      <c r="DP143" s="115" t="str">
        <f aca="false">IF(DN143="","",IF(DN143&lt;50%,1,IF(AND(DN143&gt;=50%,DN143&lt;B$10),2,IF(DN143&gt;=B$10,3))))</f>
        <v/>
      </c>
      <c r="DQ143" s="114" t="str">
        <f aca="false">IF(B143&lt;&gt;"",IFERROR(IF((SUMIF(D$14:CS$14,"CLO8",D143:CS143)/'Grade computation'!I$11)=0,0,(SUMIF(D$14:CS$14,"CLO8",D143:CS143)/'Grade computation'!I$11)),""),"")</f>
        <v/>
      </c>
      <c r="DR143" s="115" t="str">
        <f aca="false">IF(DQ143="","",IF(DQ143&gt;=B$10,"Y","N"))</f>
        <v/>
      </c>
      <c r="DS143" s="115" t="str">
        <f aca="false">IF(DQ143="","",IF(DQ143&lt;50%,1,IF(AND(DQ143&gt;=50%,DQ143&lt;B$10),2,IF(DQ143&gt;=B$10,3))))</f>
        <v/>
      </c>
      <c r="DT143" s="114" t="str">
        <f aca="false">IF(B143&lt;&gt;"",IFERROR(IF((SUMIF(D$14:CS$14,"CLO9",D143:CS143)/'Grade computation'!I$12)=0,0,(SUMIF(D$14:CS$14,"CLO9",D143:CS143)/'Grade computation'!I$12)),""),"")</f>
        <v/>
      </c>
      <c r="DU143" s="115" t="str">
        <f aca="false">IF(DT143="","",IF(DT143&gt;=B$10,"Y","N"))</f>
        <v/>
      </c>
      <c r="DV143" s="115" t="str">
        <f aca="false">IF(DT143="","",IF(DT143&lt;50%,1,IF(AND(DT143&gt;=50%,DT143&lt;B$10),2,IF(DT143&gt;=B$10,3))))</f>
        <v/>
      </c>
      <c r="DW143" s="114" t="str">
        <f aca="false">IF(B143&lt;&gt;"",IFERROR(IF((SUMIF(D$14:CS$14,"CLO10",D143:CS143)/'Grade computation'!I$13)=0,0,(SUMIF(D$14:CS$14,"CLO10",D143:CS143)/'Grade computation'!I$13)),""),"")</f>
        <v/>
      </c>
      <c r="DX143" s="115" t="str">
        <f aca="false">IF(DW143="","",IF(DW143&gt;=B$10,"Y","N"))</f>
        <v/>
      </c>
      <c r="DY143" s="115" t="str">
        <f aca="false">IF(DW143="","",IF(DW143&lt;50%,1,IF(AND(DW143&gt;=50%,DW143&lt;B$10),2,IF(DW143&gt;=B$10,3))))</f>
        <v/>
      </c>
      <c r="DZ143" s="13"/>
      <c r="EA143" s="13"/>
    </row>
    <row r="144" customFormat="false" ht="15.75" hidden="false" customHeight="true" outlineLevel="0" collapsed="false">
      <c r="A144" s="118"/>
      <c r="B144" s="119"/>
      <c r="C144" s="117"/>
      <c r="D144" s="117"/>
      <c r="E144" s="117"/>
      <c r="F144" s="117"/>
      <c r="G144" s="117"/>
      <c r="H144" s="117"/>
      <c r="I144" s="117"/>
      <c r="J144" s="117"/>
      <c r="K144" s="117"/>
      <c r="L144" s="117"/>
      <c r="M144" s="117"/>
      <c r="N144" s="117"/>
      <c r="O144" s="117"/>
      <c r="P144" s="117"/>
      <c r="Q144" s="117"/>
      <c r="R144" s="117"/>
      <c r="S144" s="117"/>
      <c r="T144" s="117"/>
      <c r="U144" s="117"/>
      <c r="V144" s="117"/>
      <c r="W144" s="117"/>
      <c r="X144" s="117"/>
      <c r="Y144" s="117"/>
      <c r="Z144" s="117"/>
      <c r="AA144" s="117"/>
      <c r="AB144" s="117"/>
      <c r="AC144" s="117"/>
      <c r="AD144" s="117"/>
      <c r="AE144" s="117"/>
      <c r="AF144" s="117"/>
      <c r="AG144" s="117"/>
      <c r="AH144" s="111" t="str">
        <f aca="false">IF(B144&lt;&gt;"",SUMIF(D$12:AG$12,"TLA",D144:AG144),"")</f>
        <v/>
      </c>
      <c r="AI144" s="112" t="str">
        <f aca="false">IF(B144&lt;&gt;"",SUMIF(D$12:AG$12,"AT",D144:AG144),"")</f>
        <v/>
      </c>
      <c r="AJ144" s="117"/>
      <c r="AK144" s="117"/>
      <c r="AL144" s="117"/>
      <c r="AM144" s="117"/>
      <c r="AN144" s="117"/>
      <c r="AO144" s="117"/>
      <c r="AP144" s="117"/>
      <c r="AQ144" s="117"/>
      <c r="AR144" s="117"/>
      <c r="AS144" s="117"/>
      <c r="AT144" s="117"/>
      <c r="AU144" s="117"/>
      <c r="AV144" s="117"/>
      <c r="AW144" s="117"/>
      <c r="AX144" s="117"/>
      <c r="AY144" s="117"/>
      <c r="AZ144" s="117"/>
      <c r="BA144" s="117"/>
      <c r="BB144" s="117"/>
      <c r="BC144" s="117"/>
      <c r="BD144" s="117"/>
      <c r="BE144" s="117"/>
      <c r="BF144" s="117"/>
      <c r="BG144" s="117"/>
      <c r="BH144" s="117"/>
      <c r="BI144" s="117"/>
      <c r="BJ144" s="117"/>
      <c r="BK144" s="117"/>
      <c r="BL144" s="117"/>
      <c r="BM144" s="117"/>
      <c r="BN144" s="111" t="str">
        <f aca="false">IF(B144&lt;&gt;"", SUMIF(AJ$12:BM$12,"TLA",AJ144:BM144), "")</f>
        <v/>
      </c>
      <c r="BO144" s="112" t="str">
        <f aca="false">IF(B144&lt;&gt;"", SUMIF(AJ$12:BM$12,"AT",AJ144:BM144), "")</f>
        <v/>
      </c>
      <c r="BP144" s="113"/>
      <c r="BQ144" s="113"/>
      <c r="BR144" s="113"/>
      <c r="BS144" s="113"/>
      <c r="BT144" s="113"/>
      <c r="BU144" s="113"/>
      <c r="BV144" s="113"/>
      <c r="BW144" s="113"/>
      <c r="BX144" s="113"/>
      <c r="BY144" s="113"/>
      <c r="BZ144" s="113"/>
      <c r="CA144" s="117"/>
      <c r="CB144" s="117"/>
      <c r="CC144" s="117"/>
      <c r="CD144" s="117"/>
      <c r="CE144" s="117"/>
      <c r="CF144" s="117"/>
      <c r="CG144" s="117"/>
      <c r="CH144" s="117"/>
      <c r="CI144" s="117"/>
      <c r="CJ144" s="117"/>
      <c r="CK144" s="117"/>
      <c r="CL144" s="117"/>
      <c r="CM144" s="117"/>
      <c r="CN144" s="117"/>
      <c r="CO144" s="117"/>
      <c r="CP144" s="117"/>
      <c r="CQ144" s="117"/>
      <c r="CR144" s="117"/>
      <c r="CS144" s="117"/>
      <c r="CT144" s="111" t="str">
        <f aca="false">IF(B144&lt;&gt;"",SUMIF(BP$12:CS$12,"TLA",BP144:CS144), "")</f>
        <v/>
      </c>
      <c r="CU144" s="112" t="str">
        <f aca="false">IF(B144&lt;&gt;"",SUMIF(BP$12:CS$12,"AT",BP144:CS144), "")</f>
        <v/>
      </c>
      <c r="CV144" s="114" t="str">
        <f aca="false">IF(B144&lt;&gt;"",IFERROR(SUMIF(D$14:CS$14, "CLO1", D144:CS144)/'Grade computation'!I$4,""),"")</f>
        <v/>
      </c>
      <c r="CW144" s="115" t="str">
        <f aca="false">IF(CV144="","",IF(CV144&gt;=B$10,"Y","N"))</f>
        <v/>
      </c>
      <c r="CX144" s="115" t="str">
        <f aca="false">IF(CV144="","",IF(CV144&lt;50%,1,IF(AND(CV144&gt;=50%,CV144&lt;B$10),2,IF(CV144&gt;=B$10,3))))</f>
        <v/>
      </c>
      <c r="CY144" s="114" t="str">
        <f aca="false">IF(B144&lt;&gt;"",IFERROR(IF((SUMIF(D$14:CS$14,"CLO2",D144:CS144)/'Grade computation'!I$5)=0,0,(SUMIF(D$14:CS$14,"CLO2",D144:CS144)/'Grade computation'!I$5)),""),"")</f>
        <v/>
      </c>
      <c r="CZ144" s="115" t="str">
        <f aca="false">IF(CY144="","",IF(CY144&gt;=B$10,"Y","N"))</f>
        <v/>
      </c>
      <c r="DA144" s="115" t="str">
        <f aca="false">IF(CY144="","",IF(CY144&lt;50%,1,IF(AND(CY144&gt;=50%,CY144&lt;B$10),2,IF(CY144&gt;=B$10,3))))</f>
        <v/>
      </c>
      <c r="DB144" s="114" t="str">
        <f aca="false">IF(B144&lt;&gt;"",IFERROR(IF((SUMIF(D$14:CS$14,"CLO3",D144:CS144)/'Grade computation'!I$6)=0,0,(SUMIF(D$14:CS$14,"CLO3",D144:CS144)/'Grade computation'!I$6)),""),"")</f>
        <v/>
      </c>
      <c r="DC144" s="115" t="str">
        <f aca="false">IF(DB144="","",IF(DB144&gt;=B$10,"Y","N"))</f>
        <v/>
      </c>
      <c r="DD144" s="115" t="str">
        <f aca="false">IF(DB144="","",IF(DB144&lt;50%,1,IF(AND(DB144&gt;=50%,DB144&lt;B$10),2,IF(DB144&gt;=B$10,3))))</f>
        <v/>
      </c>
      <c r="DE144" s="114" t="str">
        <f aca="false">IF(B144&lt;&gt;"",IFERROR(SUMIF(D$14:CS$14,"CLO4",D144:CS144)/'Grade computation'!I$7,""),"")</f>
        <v/>
      </c>
      <c r="DF144" s="115" t="str">
        <f aca="false">IF(DE144="","",IF(DE144&gt;=B$10,"Y","N"))</f>
        <v/>
      </c>
      <c r="DG144" s="115" t="str">
        <f aca="false">IF(DE144="","",IF(DE144&lt;50%,1,IF(AND(DE144&gt;=50%,DE144&lt;B$10),2,IF(DE144&gt;=B$10,3))))</f>
        <v/>
      </c>
      <c r="DH144" s="114" t="str">
        <f aca="false">IF(B144&lt;&gt;"",IFERROR(IF((SUMIF(D$14:CS$14,"CLO5",D144:CS144)/'Grade computation'!I$8)=0,0,(SUMIF(D$14:CS$14,"CLO5",D144:CS144)/'Grade computation'!I$8)),""),"")</f>
        <v/>
      </c>
      <c r="DI144" s="115" t="str">
        <f aca="false">IF(DH144="","",IF(DH144&gt;=B$10,"Y","N"))</f>
        <v/>
      </c>
      <c r="DJ144" s="115" t="str">
        <f aca="false">IF(DH144="","",IF(DH144&lt;50%,1,IF(AND(DH144&gt;=50%,DH144&lt;B$10),2,IF(DH144&gt;=B$10,3))))</f>
        <v/>
      </c>
      <c r="DK144" s="114" t="str">
        <f aca="false">IF(B144&lt;&gt;"",IFERROR(IF((SUMIF(D$14:CS$14,"CLO6",D144:CS144)/'Grade computation'!I$9)=0,0,(SUMIF(D$14:CS$14,"CLO6",D144:CS144)/'Grade computation'!I$9)),""),"")</f>
        <v/>
      </c>
      <c r="DL144" s="115" t="str">
        <f aca="false">IF(DK144="","",IF(DK144&gt;=B$10,"Y","N"))</f>
        <v/>
      </c>
      <c r="DM144" s="115" t="str">
        <f aca="false">IF(DK144="","",IF(DK144&lt;50%,1,IF(AND(DK144&gt;=50%,DK144&lt;B$10),2,IF(DK144&gt;=B$10,3))))</f>
        <v/>
      </c>
      <c r="DN144" s="114" t="str">
        <f aca="false">IF(B144&lt;&gt;"",IFERROR(IF((SUMIF(D$14:CS$14,"CLO7",D144:CS144)/'Grade computation'!I$10)=0,0,(SUMIF(D$14:CS$14,"CLO7",D144:CS144)/'Grade computation'!I$10)),""),"")</f>
        <v/>
      </c>
      <c r="DO144" s="115" t="str">
        <f aca="false">IF(DN144="","",IF(DN144&gt;=B$10,"Y","N"))</f>
        <v/>
      </c>
      <c r="DP144" s="115" t="str">
        <f aca="false">IF(DN144="","",IF(DN144&lt;50%,1,IF(AND(DN144&gt;=50%,DN144&lt;B$10),2,IF(DN144&gt;=B$10,3))))</f>
        <v/>
      </c>
      <c r="DQ144" s="114" t="str">
        <f aca="false">IF(B144&lt;&gt;"",IFERROR(IF((SUMIF(D$14:CS$14,"CLO8",D144:CS144)/'Grade computation'!I$11)=0,0,(SUMIF(D$14:CS$14,"CLO8",D144:CS144)/'Grade computation'!I$11)),""),"")</f>
        <v/>
      </c>
      <c r="DR144" s="115" t="str">
        <f aca="false">IF(DQ144="","",IF(DQ144&gt;=B$10,"Y","N"))</f>
        <v/>
      </c>
      <c r="DS144" s="115" t="str">
        <f aca="false">IF(DQ144="","",IF(DQ144&lt;50%,1,IF(AND(DQ144&gt;=50%,DQ144&lt;B$10),2,IF(DQ144&gt;=B$10,3))))</f>
        <v/>
      </c>
      <c r="DT144" s="114" t="str">
        <f aca="false">IF(B144&lt;&gt;"",IFERROR(IF((SUMIF(D$14:CS$14,"CLO9",D144:CS144)/'Grade computation'!I$12)=0,0,(SUMIF(D$14:CS$14,"CLO9",D144:CS144)/'Grade computation'!I$12)),""),"")</f>
        <v/>
      </c>
      <c r="DU144" s="115" t="str">
        <f aca="false">IF(DT144="","",IF(DT144&gt;=B$10,"Y","N"))</f>
        <v/>
      </c>
      <c r="DV144" s="115" t="str">
        <f aca="false">IF(DT144="","",IF(DT144&lt;50%,1,IF(AND(DT144&gt;=50%,DT144&lt;B$10),2,IF(DT144&gt;=B$10,3))))</f>
        <v/>
      </c>
      <c r="DW144" s="114" t="str">
        <f aca="false">IF(B144&lt;&gt;"",IFERROR(IF((SUMIF(D$14:CS$14,"CLO10",D144:CS144)/'Grade computation'!I$13)=0,0,(SUMIF(D$14:CS$14,"CLO10",D144:CS144)/'Grade computation'!I$13)),""),"")</f>
        <v/>
      </c>
      <c r="DX144" s="115" t="str">
        <f aca="false">IF(DW144="","",IF(DW144&gt;=B$10,"Y","N"))</f>
        <v/>
      </c>
      <c r="DY144" s="115" t="str">
        <f aca="false">IF(DW144="","",IF(DW144&lt;50%,1,IF(AND(DW144&gt;=50%,DW144&lt;B$10),2,IF(DW144&gt;=B$10,3))))</f>
        <v/>
      </c>
      <c r="DZ144" s="13"/>
      <c r="EA144" s="13"/>
    </row>
    <row r="145" customFormat="false" ht="15.75" hidden="false" customHeight="true" outlineLevel="0" collapsed="false">
      <c r="A145" s="118"/>
      <c r="B145" s="119"/>
      <c r="C145" s="117"/>
      <c r="D145" s="117"/>
      <c r="E145" s="117"/>
      <c r="F145" s="117"/>
      <c r="G145" s="117"/>
      <c r="H145" s="117"/>
      <c r="I145" s="117"/>
      <c r="J145" s="117"/>
      <c r="K145" s="117"/>
      <c r="L145" s="117"/>
      <c r="M145" s="117"/>
      <c r="N145" s="117"/>
      <c r="O145" s="117"/>
      <c r="P145" s="117"/>
      <c r="Q145" s="117"/>
      <c r="R145" s="117"/>
      <c r="S145" s="117"/>
      <c r="T145" s="117"/>
      <c r="U145" s="117"/>
      <c r="V145" s="117"/>
      <c r="W145" s="117"/>
      <c r="X145" s="117"/>
      <c r="Y145" s="117"/>
      <c r="Z145" s="117"/>
      <c r="AA145" s="117"/>
      <c r="AB145" s="117"/>
      <c r="AC145" s="117"/>
      <c r="AD145" s="117"/>
      <c r="AE145" s="117"/>
      <c r="AF145" s="117"/>
      <c r="AG145" s="117"/>
      <c r="AH145" s="111" t="str">
        <f aca="false">IF(B145&lt;&gt;"",SUMIF(D$12:AG$12,"TLA",D145:AG145),"")</f>
        <v/>
      </c>
      <c r="AI145" s="112" t="str">
        <f aca="false">IF(B145&lt;&gt;"",SUMIF(D$12:AG$12,"AT",D145:AG145),"")</f>
        <v/>
      </c>
      <c r="AJ145" s="117"/>
      <c r="AK145" s="117"/>
      <c r="AL145" s="117"/>
      <c r="AM145" s="117"/>
      <c r="AN145" s="117"/>
      <c r="AO145" s="117"/>
      <c r="AP145" s="117"/>
      <c r="AQ145" s="117"/>
      <c r="AR145" s="117"/>
      <c r="AS145" s="117"/>
      <c r="AT145" s="117"/>
      <c r="AU145" s="117"/>
      <c r="AV145" s="117"/>
      <c r="AW145" s="117"/>
      <c r="AX145" s="117"/>
      <c r="AY145" s="117"/>
      <c r="AZ145" s="117"/>
      <c r="BA145" s="117"/>
      <c r="BB145" s="117"/>
      <c r="BC145" s="117"/>
      <c r="BD145" s="117"/>
      <c r="BE145" s="117"/>
      <c r="BF145" s="117"/>
      <c r="BG145" s="117"/>
      <c r="BH145" s="117"/>
      <c r="BI145" s="117"/>
      <c r="BJ145" s="117"/>
      <c r="BK145" s="117"/>
      <c r="BL145" s="117"/>
      <c r="BM145" s="117"/>
      <c r="BN145" s="111" t="str">
        <f aca="false">IF(B145&lt;&gt;"", SUMIF(AJ$12:BM$12,"TLA",AJ145:BM145), "")</f>
        <v/>
      </c>
      <c r="BO145" s="112" t="str">
        <f aca="false">IF(B145&lt;&gt;"", SUMIF(AJ$12:BM$12,"AT",AJ145:BM145), "")</f>
        <v/>
      </c>
      <c r="BP145" s="113"/>
      <c r="BQ145" s="113"/>
      <c r="BR145" s="113"/>
      <c r="BS145" s="113"/>
      <c r="BT145" s="113"/>
      <c r="BU145" s="113"/>
      <c r="BV145" s="113"/>
      <c r="BW145" s="113"/>
      <c r="BX145" s="113"/>
      <c r="BY145" s="113"/>
      <c r="BZ145" s="113"/>
      <c r="CA145" s="117"/>
      <c r="CB145" s="117"/>
      <c r="CC145" s="117"/>
      <c r="CD145" s="117"/>
      <c r="CE145" s="117"/>
      <c r="CF145" s="117"/>
      <c r="CG145" s="117"/>
      <c r="CH145" s="117"/>
      <c r="CI145" s="117"/>
      <c r="CJ145" s="117"/>
      <c r="CK145" s="117"/>
      <c r="CL145" s="117"/>
      <c r="CM145" s="117"/>
      <c r="CN145" s="117"/>
      <c r="CO145" s="117"/>
      <c r="CP145" s="117"/>
      <c r="CQ145" s="117"/>
      <c r="CR145" s="117"/>
      <c r="CS145" s="117"/>
      <c r="CT145" s="111" t="str">
        <f aca="false">IF(B145&lt;&gt;"",SUMIF(BP$12:CS$12,"TLA",BP145:CS145), "")</f>
        <v/>
      </c>
      <c r="CU145" s="112" t="str">
        <f aca="false">IF(B145&lt;&gt;"",SUMIF(BP$12:CS$12,"AT",BP145:CS145), "")</f>
        <v/>
      </c>
      <c r="CV145" s="114" t="str">
        <f aca="false">IF(B145&lt;&gt;"",IFERROR(SUMIF(D$14:CS$14, "CLO1", D145:CS145)/'Grade computation'!I$4,""),"")</f>
        <v/>
      </c>
      <c r="CW145" s="115" t="str">
        <f aca="false">IF(CV145="","",IF(CV145&gt;=B$10,"Y","N"))</f>
        <v/>
      </c>
      <c r="CX145" s="115" t="str">
        <f aca="false">IF(CV145="","",IF(CV145&lt;50%,1,IF(AND(CV145&gt;=50%,CV145&lt;B$10),2,IF(CV145&gt;=B$10,3))))</f>
        <v/>
      </c>
      <c r="CY145" s="114" t="str">
        <f aca="false">IF(B145&lt;&gt;"",IFERROR(IF((SUMIF(D$14:CS$14,"CLO2",D145:CS145)/'Grade computation'!I$5)=0,0,(SUMIF(D$14:CS$14,"CLO2",D145:CS145)/'Grade computation'!I$5)),""),"")</f>
        <v/>
      </c>
      <c r="CZ145" s="115" t="str">
        <f aca="false">IF(CY145="","",IF(CY145&gt;=B$10,"Y","N"))</f>
        <v/>
      </c>
      <c r="DA145" s="115" t="str">
        <f aca="false">IF(CY145="","",IF(CY145&lt;50%,1,IF(AND(CY145&gt;=50%,CY145&lt;B$10),2,IF(CY145&gt;=B$10,3))))</f>
        <v/>
      </c>
      <c r="DB145" s="114" t="str">
        <f aca="false">IF(B145&lt;&gt;"",IFERROR(IF((SUMIF(D$14:CS$14,"CLO3",D145:CS145)/'Grade computation'!I$6)=0,0,(SUMIF(D$14:CS$14,"CLO3",D145:CS145)/'Grade computation'!I$6)),""),"")</f>
        <v/>
      </c>
      <c r="DC145" s="115" t="str">
        <f aca="false">IF(DB145="","",IF(DB145&gt;=B$10,"Y","N"))</f>
        <v/>
      </c>
      <c r="DD145" s="115" t="str">
        <f aca="false">IF(DB145="","",IF(DB145&lt;50%,1,IF(AND(DB145&gt;=50%,DB145&lt;B$10),2,IF(DB145&gt;=B$10,3))))</f>
        <v/>
      </c>
      <c r="DE145" s="114" t="str">
        <f aca="false">IF(B145&lt;&gt;"",IFERROR(SUMIF(D$14:CS$14,"CLO4",D145:CS145)/'Grade computation'!I$7,""),"")</f>
        <v/>
      </c>
      <c r="DF145" s="115" t="str">
        <f aca="false">IF(DE145="","",IF(DE145&gt;=B$10,"Y","N"))</f>
        <v/>
      </c>
      <c r="DG145" s="115" t="str">
        <f aca="false">IF(DE145="","",IF(DE145&lt;50%,1,IF(AND(DE145&gt;=50%,DE145&lt;B$10),2,IF(DE145&gt;=B$10,3))))</f>
        <v/>
      </c>
      <c r="DH145" s="114" t="str">
        <f aca="false">IF(B145&lt;&gt;"",IFERROR(IF((SUMIF(D$14:CS$14,"CLO5",D145:CS145)/'Grade computation'!I$8)=0,0,(SUMIF(D$14:CS$14,"CLO5",D145:CS145)/'Grade computation'!I$8)),""),"")</f>
        <v/>
      </c>
      <c r="DI145" s="115" t="str">
        <f aca="false">IF(DH145="","",IF(DH145&gt;=B$10,"Y","N"))</f>
        <v/>
      </c>
      <c r="DJ145" s="115" t="str">
        <f aca="false">IF(DH145="","",IF(DH145&lt;50%,1,IF(AND(DH145&gt;=50%,DH145&lt;B$10),2,IF(DH145&gt;=B$10,3))))</f>
        <v/>
      </c>
      <c r="DK145" s="114" t="str">
        <f aca="false">IF(B145&lt;&gt;"",IFERROR(IF((SUMIF(D$14:CS$14,"CLO6",D145:CS145)/'Grade computation'!I$9)=0,0,(SUMIF(D$14:CS$14,"CLO6",D145:CS145)/'Grade computation'!I$9)),""),"")</f>
        <v/>
      </c>
      <c r="DL145" s="115" t="str">
        <f aca="false">IF(DK145="","",IF(DK145&gt;=B$10,"Y","N"))</f>
        <v/>
      </c>
      <c r="DM145" s="115" t="str">
        <f aca="false">IF(DK145="","",IF(DK145&lt;50%,1,IF(AND(DK145&gt;=50%,DK145&lt;B$10),2,IF(DK145&gt;=B$10,3))))</f>
        <v/>
      </c>
      <c r="DN145" s="114" t="str">
        <f aca="false">IF(B145&lt;&gt;"",IFERROR(IF((SUMIF(D$14:CS$14,"CLO7",D145:CS145)/'Grade computation'!I$10)=0,0,(SUMIF(D$14:CS$14,"CLO7",D145:CS145)/'Grade computation'!I$10)),""),"")</f>
        <v/>
      </c>
      <c r="DO145" s="115" t="str">
        <f aca="false">IF(DN145="","",IF(DN145&gt;=B$10,"Y","N"))</f>
        <v/>
      </c>
      <c r="DP145" s="115" t="str">
        <f aca="false">IF(DN145="","",IF(DN145&lt;50%,1,IF(AND(DN145&gt;=50%,DN145&lt;B$10),2,IF(DN145&gt;=B$10,3))))</f>
        <v/>
      </c>
      <c r="DQ145" s="114" t="str">
        <f aca="false">IF(B145&lt;&gt;"",IFERROR(IF((SUMIF(D$14:CS$14,"CLO8",D145:CS145)/'Grade computation'!I$11)=0,0,(SUMIF(D$14:CS$14,"CLO8",D145:CS145)/'Grade computation'!I$11)),""),"")</f>
        <v/>
      </c>
      <c r="DR145" s="115" t="str">
        <f aca="false">IF(DQ145="","",IF(DQ145&gt;=B$10,"Y","N"))</f>
        <v/>
      </c>
      <c r="DS145" s="115" t="str">
        <f aca="false">IF(DQ145="","",IF(DQ145&lt;50%,1,IF(AND(DQ145&gt;=50%,DQ145&lt;B$10),2,IF(DQ145&gt;=B$10,3))))</f>
        <v/>
      </c>
      <c r="DT145" s="114" t="str">
        <f aca="false">IF(B145&lt;&gt;"",IFERROR(IF((SUMIF(D$14:CS$14,"CLO9",D145:CS145)/'Grade computation'!I$12)=0,0,(SUMIF(D$14:CS$14,"CLO9",D145:CS145)/'Grade computation'!I$12)),""),"")</f>
        <v/>
      </c>
      <c r="DU145" s="115" t="str">
        <f aca="false">IF(DT145="","",IF(DT145&gt;=B$10,"Y","N"))</f>
        <v/>
      </c>
      <c r="DV145" s="115" t="str">
        <f aca="false">IF(DT145="","",IF(DT145&lt;50%,1,IF(AND(DT145&gt;=50%,DT145&lt;B$10),2,IF(DT145&gt;=B$10,3))))</f>
        <v/>
      </c>
      <c r="DW145" s="114" t="str">
        <f aca="false">IF(B145&lt;&gt;"",IFERROR(IF((SUMIF(D$14:CS$14,"CLO10",D145:CS145)/'Grade computation'!I$13)=0,0,(SUMIF(D$14:CS$14,"CLO10",D145:CS145)/'Grade computation'!I$13)),""),"")</f>
        <v/>
      </c>
      <c r="DX145" s="115" t="str">
        <f aca="false">IF(DW145="","",IF(DW145&gt;=B$10,"Y","N"))</f>
        <v/>
      </c>
      <c r="DY145" s="115" t="str">
        <f aca="false">IF(DW145="","",IF(DW145&lt;50%,1,IF(AND(DW145&gt;=50%,DW145&lt;B$10),2,IF(DW145&gt;=B$10,3))))</f>
        <v/>
      </c>
      <c r="DZ145" s="13"/>
      <c r="EA145" s="13"/>
    </row>
    <row r="146" customFormat="false" ht="15.75" hidden="false" customHeight="true" outlineLevel="0" collapsed="false">
      <c r="A146" s="118"/>
      <c r="B146" s="119"/>
      <c r="C146" s="117"/>
      <c r="D146" s="117"/>
      <c r="E146" s="117"/>
      <c r="F146" s="117"/>
      <c r="G146" s="117"/>
      <c r="H146" s="117"/>
      <c r="I146" s="117"/>
      <c r="J146" s="117"/>
      <c r="K146" s="117"/>
      <c r="L146" s="117"/>
      <c r="M146" s="117"/>
      <c r="N146" s="117"/>
      <c r="O146" s="117"/>
      <c r="P146" s="117"/>
      <c r="Q146" s="117"/>
      <c r="R146" s="117"/>
      <c r="S146" s="117"/>
      <c r="T146" s="117"/>
      <c r="U146" s="117"/>
      <c r="V146" s="117"/>
      <c r="W146" s="117"/>
      <c r="X146" s="117"/>
      <c r="Y146" s="117"/>
      <c r="Z146" s="117"/>
      <c r="AA146" s="117"/>
      <c r="AB146" s="117"/>
      <c r="AC146" s="117"/>
      <c r="AD146" s="117"/>
      <c r="AE146" s="117"/>
      <c r="AF146" s="117"/>
      <c r="AG146" s="117"/>
      <c r="AH146" s="111" t="str">
        <f aca="false">IF(B146&lt;&gt;"",SUMIF(D$12:AG$12,"TLA",D146:AG146),"")</f>
        <v/>
      </c>
      <c r="AI146" s="112" t="str">
        <f aca="false">IF(B146&lt;&gt;"",SUMIF(D$12:AG$12,"AT",D146:AG146),"")</f>
        <v/>
      </c>
      <c r="AJ146" s="117"/>
      <c r="AK146" s="117"/>
      <c r="AL146" s="117"/>
      <c r="AM146" s="117"/>
      <c r="AN146" s="117"/>
      <c r="AO146" s="117"/>
      <c r="AP146" s="117"/>
      <c r="AQ146" s="117"/>
      <c r="AR146" s="117"/>
      <c r="AS146" s="117"/>
      <c r="AT146" s="117"/>
      <c r="AU146" s="117"/>
      <c r="AV146" s="117"/>
      <c r="AW146" s="117"/>
      <c r="AX146" s="117"/>
      <c r="AY146" s="117"/>
      <c r="AZ146" s="117"/>
      <c r="BA146" s="117"/>
      <c r="BB146" s="117"/>
      <c r="BC146" s="117"/>
      <c r="BD146" s="117"/>
      <c r="BE146" s="117"/>
      <c r="BF146" s="117"/>
      <c r="BG146" s="117"/>
      <c r="BH146" s="117"/>
      <c r="BI146" s="117"/>
      <c r="BJ146" s="117"/>
      <c r="BK146" s="117"/>
      <c r="BL146" s="117"/>
      <c r="BM146" s="117"/>
      <c r="BN146" s="111" t="str">
        <f aca="false">IF(B146&lt;&gt;"", SUMIF(AJ$12:BM$12,"TLA",AJ146:BM146), "")</f>
        <v/>
      </c>
      <c r="BO146" s="112" t="str">
        <f aca="false">IF(B146&lt;&gt;"", SUMIF(AJ$12:BM$12,"AT",AJ146:BM146), "")</f>
        <v/>
      </c>
      <c r="BP146" s="113"/>
      <c r="BQ146" s="113"/>
      <c r="BR146" s="113"/>
      <c r="BS146" s="113"/>
      <c r="BT146" s="113"/>
      <c r="BU146" s="113"/>
      <c r="BV146" s="113"/>
      <c r="BW146" s="113"/>
      <c r="BX146" s="113"/>
      <c r="BY146" s="113"/>
      <c r="BZ146" s="113"/>
      <c r="CA146" s="117"/>
      <c r="CB146" s="117"/>
      <c r="CC146" s="117"/>
      <c r="CD146" s="117"/>
      <c r="CE146" s="117"/>
      <c r="CF146" s="117"/>
      <c r="CG146" s="117"/>
      <c r="CH146" s="117"/>
      <c r="CI146" s="117"/>
      <c r="CJ146" s="117"/>
      <c r="CK146" s="117"/>
      <c r="CL146" s="117"/>
      <c r="CM146" s="117"/>
      <c r="CN146" s="117"/>
      <c r="CO146" s="117"/>
      <c r="CP146" s="117"/>
      <c r="CQ146" s="117"/>
      <c r="CR146" s="117"/>
      <c r="CS146" s="117"/>
      <c r="CT146" s="111" t="str">
        <f aca="false">IF(B146&lt;&gt;"",SUMIF(BP$12:CS$12,"TLA",BP146:CS146), "")</f>
        <v/>
      </c>
      <c r="CU146" s="112" t="str">
        <f aca="false">IF(B146&lt;&gt;"",SUMIF(BP$12:CS$12,"AT",BP146:CS146), "")</f>
        <v/>
      </c>
      <c r="CV146" s="114" t="str">
        <f aca="false">IF(B146&lt;&gt;"",IFERROR(SUMIF(D$14:CS$14, "CLO1", D146:CS146)/'Grade computation'!I$4,""),"")</f>
        <v/>
      </c>
      <c r="CW146" s="115" t="str">
        <f aca="false">IF(CV146="","",IF(CV146&gt;=B$10,"Y","N"))</f>
        <v/>
      </c>
      <c r="CX146" s="115" t="str">
        <f aca="false">IF(CV146="","",IF(CV146&lt;50%,1,IF(AND(CV146&gt;=50%,CV146&lt;B$10),2,IF(CV146&gt;=B$10,3))))</f>
        <v/>
      </c>
      <c r="CY146" s="114" t="str">
        <f aca="false">IF(B146&lt;&gt;"",IFERROR(IF((SUMIF(D$14:CS$14,"CLO2",D146:CS146)/'Grade computation'!I$5)=0,0,(SUMIF(D$14:CS$14,"CLO2",D146:CS146)/'Grade computation'!I$5)),""),"")</f>
        <v/>
      </c>
      <c r="CZ146" s="115" t="str">
        <f aca="false">IF(CY146="","",IF(CY146&gt;=B$10,"Y","N"))</f>
        <v/>
      </c>
      <c r="DA146" s="115" t="str">
        <f aca="false">IF(CY146="","",IF(CY146&lt;50%,1,IF(AND(CY146&gt;=50%,CY146&lt;B$10),2,IF(CY146&gt;=B$10,3))))</f>
        <v/>
      </c>
      <c r="DB146" s="114" t="str">
        <f aca="false">IF(B146&lt;&gt;"",IFERROR(IF((SUMIF(D$14:CS$14,"CLO3",D146:CS146)/'Grade computation'!I$6)=0,0,(SUMIF(D$14:CS$14,"CLO3",D146:CS146)/'Grade computation'!I$6)),""),"")</f>
        <v/>
      </c>
      <c r="DC146" s="115" t="str">
        <f aca="false">IF(DB146="","",IF(DB146&gt;=B$10,"Y","N"))</f>
        <v/>
      </c>
      <c r="DD146" s="115" t="str">
        <f aca="false">IF(DB146="","",IF(DB146&lt;50%,1,IF(AND(DB146&gt;=50%,DB146&lt;B$10),2,IF(DB146&gt;=B$10,3))))</f>
        <v/>
      </c>
      <c r="DE146" s="114" t="str">
        <f aca="false">IF(B146&lt;&gt;"",IFERROR(SUMIF(D$14:CS$14,"CLO4",D146:CS146)/'Grade computation'!I$7,""),"")</f>
        <v/>
      </c>
      <c r="DF146" s="115" t="str">
        <f aca="false">IF(DE146="","",IF(DE146&gt;=B$10,"Y","N"))</f>
        <v/>
      </c>
      <c r="DG146" s="115" t="str">
        <f aca="false">IF(DE146="","",IF(DE146&lt;50%,1,IF(AND(DE146&gt;=50%,DE146&lt;B$10),2,IF(DE146&gt;=B$10,3))))</f>
        <v/>
      </c>
      <c r="DH146" s="114" t="str">
        <f aca="false">IF(B146&lt;&gt;"",IFERROR(IF((SUMIF(D$14:CS$14,"CLO5",D146:CS146)/'Grade computation'!I$8)=0,0,(SUMIF(D$14:CS$14,"CLO5",D146:CS146)/'Grade computation'!I$8)),""),"")</f>
        <v/>
      </c>
      <c r="DI146" s="115" t="str">
        <f aca="false">IF(DH146="","",IF(DH146&gt;=B$10,"Y","N"))</f>
        <v/>
      </c>
      <c r="DJ146" s="115" t="str">
        <f aca="false">IF(DH146="","",IF(DH146&lt;50%,1,IF(AND(DH146&gt;=50%,DH146&lt;B$10),2,IF(DH146&gt;=B$10,3))))</f>
        <v/>
      </c>
      <c r="DK146" s="114" t="str">
        <f aca="false">IF(B146&lt;&gt;"",IFERROR(IF((SUMIF(D$14:CS$14,"CLO6",D146:CS146)/'Grade computation'!I$9)=0,0,(SUMIF(D$14:CS$14,"CLO6",D146:CS146)/'Grade computation'!I$9)),""),"")</f>
        <v/>
      </c>
      <c r="DL146" s="115" t="str">
        <f aca="false">IF(DK146="","",IF(DK146&gt;=B$10,"Y","N"))</f>
        <v/>
      </c>
      <c r="DM146" s="115" t="str">
        <f aca="false">IF(DK146="","",IF(DK146&lt;50%,1,IF(AND(DK146&gt;=50%,DK146&lt;B$10),2,IF(DK146&gt;=B$10,3))))</f>
        <v/>
      </c>
      <c r="DN146" s="114" t="str">
        <f aca="false">IF(B146&lt;&gt;"",IFERROR(IF((SUMIF(D$14:CS$14,"CLO7",D146:CS146)/'Grade computation'!I$10)=0,0,(SUMIF(D$14:CS$14,"CLO7",D146:CS146)/'Grade computation'!I$10)),""),"")</f>
        <v/>
      </c>
      <c r="DO146" s="115" t="str">
        <f aca="false">IF(DN146="","",IF(DN146&gt;=B$10,"Y","N"))</f>
        <v/>
      </c>
      <c r="DP146" s="115" t="str">
        <f aca="false">IF(DN146="","",IF(DN146&lt;50%,1,IF(AND(DN146&gt;=50%,DN146&lt;B$10),2,IF(DN146&gt;=B$10,3))))</f>
        <v/>
      </c>
      <c r="DQ146" s="114" t="str">
        <f aca="false">IF(B146&lt;&gt;"",IFERROR(IF((SUMIF(D$14:CS$14,"CLO8",D146:CS146)/'Grade computation'!I$11)=0,0,(SUMIF(D$14:CS$14,"CLO8",D146:CS146)/'Grade computation'!I$11)),""),"")</f>
        <v/>
      </c>
      <c r="DR146" s="115" t="str">
        <f aca="false">IF(DQ146="","",IF(DQ146&gt;=B$10,"Y","N"))</f>
        <v/>
      </c>
      <c r="DS146" s="115" t="str">
        <f aca="false">IF(DQ146="","",IF(DQ146&lt;50%,1,IF(AND(DQ146&gt;=50%,DQ146&lt;B$10),2,IF(DQ146&gt;=B$10,3))))</f>
        <v/>
      </c>
      <c r="DT146" s="114" t="str">
        <f aca="false">IF(B146&lt;&gt;"",IFERROR(IF((SUMIF(D$14:CS$14,"CLO9",D146:CS146)/'Grade computation'!I$12)=0,0,(SUMIF(D$14:CS$14,"CLO9",D146:CS146)/'Grade computation'!I$12)),""),"")</f>
        <v/>
      </c>
      <c r="DU146" s="115" t="str">
        <f aca="false">IF(DT146="","",IF(DT146&gt;=B$10,"Y","N"))</f>
        <v/>
      </c>
      <c r="DV146" s="115" t="str">
        <f aca="false">IF(DT146="","",IF(DT146&lt;50%,1,IF(AND(DT146&gt;=50%,DT146&lt;B$10),2,IF(DT146&gt;=B$10,3))))</f>
        <v/>
      </c>
      <c r="DW146" s="114" t="str">
        <f aca="false">IF(B146&lt;&gt;"",IFERROR(IF((SUMIF(D$14:CS$14,"CLO10",D146:CS146)/'Grade computation'!I$13)=0,0,(SUMIF(D$14:CS$14,"CLO10",D146:CS146)/'Grade computation'!I$13)),""),"")</f>
        <v/>
      </c>
      <c r="DX146" s="115" t="str">
        <f aca="false">IF(DW146="","",IF(DW146&gt;=B$10,"Y","N"))</f>
        <v/>
      </c>
      <c r="DY146" s="115" t="str">
        <f aca="false">IF(DW146="","",IF(DW146&lt;50%,1,IF(AND(DW146&gt;=50%,DW146&lt;B$10),2,IF(DW146&gt;=B$10,3))))</f>
        <v/>
      </c>
      <c r="DZ146" s="13"/>
      <c r="EA146" s="13"/>
    </row>
    <row r="147" customFormat="false" ht="15.75" hidden="false" customHeight="true" outlineLevel="0" collapsed="false">
      <c r="A147" s="118"/>
      <c r="B147" s="119"/>
      <c r="C147" s="117"/>
      <c r="D147" s="117"/>
      <c r="E147" s="117"/>
      <c r="F147" s="117"/>
      <c r="G147" s="117"/>
      <c r="H147" s="117"/>
      <c r="I147" s="117"/>
      <c r="J147" s="117"/>
      <c r="K147" s="117"/>
      <c r="L147" s="117"/>
      <c r="M147" s="117"/>
      <c r="N147" s="117"/>
      <c r="O147" s="117"/>
      <c r="P147" s="117"/>
      <c r="Q147" s="117"/>
      <c r="R147" s="117"/>
      <c r="S147" s="117"/>
      <c r="T147" s="117"/>
      <c r="U147" s="117"/>
      <c r="V147" s="117"/>
      <c r="W147" s="117"/>
      <c r="X147" s="117"/>
      <c r="Y147" s="117"/>
      <c r="Z147" s="117"/>
      <c r="AA147" s="117"/>
      <c r="AB147" s="117"/>
      <c r="AC147" s="117"/>
      <c r="AD147" s="117"/>
      <c r="AE147" s="117"/>
      <c r="AF147" s="117"/>
      <c r="AG147" s="117"/>
      <c r="AH147" s="111" t="str">
        <f aca="false">IF(B147&lt;&gt;"",SUMIF(D$12:AG$12,"TLA",D147:AG147),"")</f>
        <v/>
      </c>
      <c r="AI147" s="112" t="str">
        <f aca="false">IF(B147&lt;&gt;"",SUMIF(D$12:AG$12,"AT",D147:AG147),"")</f>
        <v/>
      </c>
      <c r="AJ147" s="117"/>
      <c r="AK147" s="117"/>
      <c r="AL147" s="117"/>
      <c r="AM147" s="117"/>
      <c r="AN147" s="117"/>
      <c r="AO147" s="117"/>
      <c r="AP147" s="117"/>
      <c r="AQ147" s="117"/>
      <c r="AR147" s="117"/>
      <c r="AS147" s="117"/>
      <c r="AT147" s="117"/>
      <c r="AU147" s="117"/>
      <c r="AV147" s="117"/>
      <c r="AW147" s="117"/>
      <c r="AX147" s="117"/>
      <c r="AY147" s="117"/>
      <c r="AZ147" s="117"/>
      <c r="BA147" s="117"/>
      <c r="BB147" s="117"/>
      <c r="BC147" s="117"/>
      <c r="BD147" s="117"/>
      <c r="BE147" s="117"/>
      <c r="BF147" s="117"/>
      <c r="BG147" s="117"/>
      <c r="BH147" s="117"/>
      <c r="BI147" s="117"/>
      <c r="BJ147" s="117"/>
      <c r="BK147" s="117"/>
      <c r="BL147" s="117"/>
      <c r="BM147" s="117"/>
      <c r="BN147" s="111" t="str">
        <f aca="false">IF(B147&lt;&gt;"", SUMIF(AJ$12:BM$12,"TLA",AJ147:BM147), "")</f>
        <v/>
      </c>
      <c r="BO147" s="112" t="str">
        <f aca="false">IF(B147&lt;&gt;"", SUMIF(AJ$12:BM$12,"AT",AJ147:BM147), "")</f>
        <v/>
      </c>
      <c r="BP147" s="113"/>
      <c r="BQ147" s="113"/>
      <c r="BR147" s="113"/>
      <c r="BS147" s="113"/>
      <c r="BT147" s="113"/>
      <c r="BU147" s="113"/>
      <c r="BV147" s="113"/>
      <c r="BW147" s="113"/>
      <c r="BX147" s="113"/>
      <c r="BY147" s="113"/>
      <c r="BZ147" s="113"/>
      <c r="CA147" s="117"/>
      <c r="CB147" s="117"/>
      <c r="CC147" s="117"/>
      <c r="CD147" s="117"/>
      <c r="CE147" s="117"/>
      <c r="CF147" s="117"/>
      <c r="CG147" s="117"/>
      <c r="CH147" s="117"/>
      <c r="CI147" s="117"/>
      <c r="CJ147" s="117"/>
      <c r="CK147" s="117"/>
      <c r="CL147" s="117"/>
      <c r="CM147" s="117"/>
      <c r="CN147" s="117"/>
      <c r="CO147" s="117"/>
      <c r="CP147" s="117"/>
      <c r="CQ147" s="117"/>
      <c r="CR147" s="117"/>
      <c r="CS147" s="117"/>
      <c r="CT147" s="111" t="str">
        <f aca="false">IF(B147&lt;&gt;"",SUMIF(BP$12:CS$12,"TLA",BP147:CS147), "")</f>
        <v/>
      </c>
      <c r="CU147" s="112" t="str">
        <f aca="false">IF(B147&lt;&gt;"",SUMIF(BP$12:CS$12,"AT",BP147:CS147), "")</f>
        <v/>
      </c>
      <c r="CV147" s="114" t="str">
        <f aca="false">IF(B147&lt;&gt;"",IFERROR(SUMIF(D$14:CS$14, "CLO1", D147:CS147)/'Grade computation'!I$4,""),"")</f>
        <v/>
      </c>
      <c r="CW147" s="115" t="str">
        <f aca="false">IF(CV147="","",IF(CV147&gt;=B$10,"Y","N"))</f>
        <v/>
      </c>
      <c r="CX147" s="115" t="str">
        <f aca="false">IF(CV147="","",IF(CV147&lt;50%,1,IF(AND(CV147&gt;=50%,CV147&lt;B$10),2,IF(CV147&gt;=B$10,3))))</f>
        <v/>
      </c>
      <c r="CY147" s="114" t="str">
        <f aca="false">IF(B147&lt;&gt;"",IFERROR(IF((SUMIF(D$14:CS$14,"CLO2",D147:CS147)/'Grade computation'!I$5)=0,0,(SUMIF(D$14:CS$14,"CLO2",D147:CS147)/'Grade computation'!I$5)),""),"")</f>
        <v/>
      </c>
      <c r="CZ147" s="115" t="str">
        <f aca="false">IF(CY147="","",IF(CY147&gt;=B$10,"Y","N"))</f>
        <v/>
      </c>
      <c r="DA147" s="115" t="str">
        <f aca="false">IF(CY147="","",IF(CY147&lt;50%,1,IF(AND(CY147&gt;=50%,CY147&lt;B$10),2,IF(CY147&gt;=B$10,3))))</f>
        <v/>
      </c>
      <c r="DB147" s="114" t="str">
        <f aca="false">IF(B147&lt;&gt;"",IFERROR(IF((SUMIF(D$14:CS$14,"CLO3",D147:CS147)/'Grade computation'!I$6)=0,0,(SUMIF(D$14:CS$14,"CLO3",D147:CS147)/'Grade computation'!I$6)),""),"")</f>
        <v/>
      </c>
      <c r="DC147" s="115" t="str">
        <f aca="false">IF(DB147="","",IF(DB147&gt;=B$10,"Y","N"))</f>
        <v/>
      </c>
      <c r="DD147" s="115" t="str">
        <f aca="false">IF(DB147="","",IF(DB147&lt;50%,1,IF(AND(DB147&gt;=50%,DB147&lt;B$10),2,IF(DB147&gt;=B$10,3))))</f>
        <v/>
      </c>
      <c r="DE147" s="114" t="str">
        <f aca="false">IF(B147&lt;&gt;"",IFERROR(SUMIF(D$14:CS$14,"CLO4",D147:CS147)/'Grade computation'!I$7,""),"")</f>
        <v/>
      </c>
      <c r="DF147" s="115" t="str">
        <f aca="false">IF(DE147="","",IF(DE147&gt;=B$10,"Y","N"))</f>
        <v/>
      </c>
      <c r="DG147" s="115" t="str">
        <f aca="false">IF(DE147="","",IF(DE147&lt;50%,1,IF(AND(DE147&gt;=50%,DE147&lt;B$10),2,IF(DE147&gt;=B$10,3))))</f>
        <v/>
      </c>
      <c r="DH147" s="114" t="str">
        <f aca="false">IF(B147&lt;&gt;"",IFERROR(IF((SUMIF(D$14:CS$14,"CLO5",D147:CS147)/'Grade computation'!I$8)=0,0,(SUMIF(D$14:CS$14,"CLO5",D147:CS147)/'Grade computation'!I$8)),""),"")</f>
        <v/>
      </c>
      <c r="DI147" s="115" t="str">
        <f aca="false">IF(DH147="","",IF(DH147&gt;=B$10,"Y","N"))</f>
        <v/>
      </c>
      <c r="DJ147" s="115" t="str">
        <f aca="false">IF(DH147="","",IF(DH147&lt;50%,1,IF(AND(DH147&gt;=50%,DH147&lt;B$10),2,IF(DH147&gt;=B$10,3))))</f>
        <v/>
      </c>
      <c r="DK147" s="114" t="str">
        <f aca="false">IF(B147&lt;&gt;"",IFERROR(IF((SUMIF(D$14:CS$14,"CLO6",D147:CS147)/'Grade computation'!I$9)=0,0,(SUMIF(D$14:CS$14,"CLO6",D147:CS147)/'Grade computation'!I$9)),""),"")</f>
        <v/>
      </c>
      <c r="DL147" s="115" t="str">
        <f aca="false">IF(DK147="","",IF(DK147&gt;=B$10,"Y","N"))</f>
        <v/>
      </c>
      <c r="DM147" s="115" t="str">
        <f aca="false">IF(DK147="","",IF(DK147&lt;50%,1,IF(AND(DK147&gt;=50%,DK147&lt;B$10),2,IF(DK147&gt;=B$10,3))))</f>
        <v/>
      </c>
      <c r="DN147" s="114" t="str">
        <f aca="false">IF(B147&lt;&gt;"",IFERROR(IF((SUMIF(D$14:CS$14,"CLO7",D147:CS147)/'Grade computation'!I$10)=0,0,(SUMIF(D$14:CS$14,"CLO7",D147:CS147)/'Grade computation'!I$10)),""),"")</f>
        <v/>
      </c>
      <c r="DO147" s="115" t="str">
        <f aca="false">IF(DN147="","",IF(DN147&gt;=B$10,"Y","N"))</f>
        <v/>
      </c>
      <c r="DP147" s="115" t="str">
        <f aca="false">IF(DN147="","",IF(DN147&lt;50%,1,IF(AND(DN147&gt;=50%,DN147&lt;B$10),2,IF(DN147&gt;=B$10,3))))</f>
        <v/>
      </c>
      <c r="DQ147" s="114" t="str">
        <f aca="false">IF(B147&lt;&gt;"",IFERROR(IF((SUMIF(D$14:CS$14,"CLO8",D147:CS147)/'Grade computation'!I$11)=0,0,(SUMIF(D$14:CS$14,"CLO8",D147:CS147)/'Grade computation'!I$11)),""),"")</f>
        <v/>
      </c>
      <c r="DR147" s="115" t="str">
        <f aca="false">IF(DQ147="","",IF(DQ147&gt;=B$10,"Y","N"))</f>
        <v/>
      </c>
      <c r="DS147" s="115" t="str">
        <f aca="false">IF(DQ147="","",IF(DQ147&lt;50%,1,IF(AND(DQ147&gt;=50%,DQ147&lt;B$10),2,IF(DQ147&gt;=B$10,3))))</f>
        <v/>
      </c>
      <c r="DT147" s="114" t="str">
        <f aca="false">IF(B147&lt;&gt;"",IFERROR(IF((SUMIF(D$14:CS$14,"CLO9",D147:CS147)/'Grade computation'!I$12)=0,0,(SUMIF(D$14:CS$14,"CLO9",D147:CS147)/'Grade computation'!I$12)),""),"")</f>
        <v/>
      </c>
      <c r="DU147" s="115" t="str">
        <f aca="false">IF(DT147="","",IF(DT147&gt;=B$10,"Y","N"))</f>
        <v/>
      </c>
      <c r="DV147" s="115" t="str">
        <f aca="false">IF(DT147="","",IF(DT147&lt;50%,1,IF(AND(DT147&gt;=50%,DT147&lt;B$10),2,IF(DT147&gt;=B$10,3))))</f>
        <v/>
      </c>
      <c r="DW147" s="114" t="str">
        <f aca="false">IF(B147&lt;&gt;"",IFERROR(IF((SUMIF(D$14:CS$14,"CLO10",D147:CS147)/'Grade computation'!I$13)=0,0,(SUMIF(D$14:CS$14,"CLO10",D147:CS147)/'Grade computation'!I$13)),""),"")</f>
        <v/>
      </c>
      <c r="DX147" s="115" t="str">
        <f aca="false">IF(DW147="","",IF(DW147&gt;=B$10,"Y","N"))</f>
        <v/>
      </c>
      <c r="DY147" s="115" t="str">
        <f aca="false">IF(DW147="","",IF(DW147&lt;50%,1,IF(AND(DW147&gt;=50%,DW147&lt;B$10),2,IF(DW147&gt;=B$10,3))))</f>
        <v/>
      </c>
      <c r="DZ147" s="13"/>
      <c r="EA147" s="13"/>
    </row>
    <row r="148" customFormat="false" ht="15.75" hidden="false" customHeight="true" outlineLevel="0" collapsed="false">
      <c r="A148" s="118"/>
      <c r="B148" s="119"/>
      <c r="C148" s="117"/>
      <c r="D148" s="117"/>
      <c r="E148" s="117"/>
      <c r="F148" s="117"/>
      <c r="G148" s="117"/>
      <c r="H148" s="117"/>
      <c r="I148" s="117"/>
      <c r="J148" s="117"/>
      <c r="K148" s="117"/>
      <c r="L148" s="117"/>
      <c r="M148" s="117"/>
      <c r="N148" s="117"/>
      <c r="O148" s="117"/>
      <c r="P148" s="117"/>
      <c r="Q148" s="117"/>
      <c r="R148" s="117"/>
      <c r="S148" s="117"/>
      <c r="T148" s="117"/>
      <c r="U148" s="117"/>
      <c r="V148" s="117"/>
      <c r="W148" s="117"/>
      <c r="X148" s="117"/>
      <c r="Y148" s="117"/>
      <c r="Z148" s="117"/>
      <c r="AA148" s="117"/>
      <c r="AB148" s="117"/>
      <c r="AC148" s="117"/>
      <c r="AD148" s="117"/>
      <c r="AE148" s="117"/>
      <c r="AF148" s="117"/>
      <c r="AG148" s="117"/>
      <c r="AH148" s="111" t="str">
        <f aca="false">IF(B148&lt;&gt;"",SUMIF(D$12:AG$12,"TLA",D148:AG148),"")</f>
        <v/>
      </c>
      <c r="AI148" s="112" t="str">
        <f aca="false">IF(B148&lt;&gt;"",SUMIF(D$12:AG$12,"AT",D148:AG148),"")</f>
        <v/>
      </c>
      <c r="AJ148" s="117"/>
      <c r="AK148" s="117"/>
      <c r="AL148" s="117"/>
      <c r="AM148" s="117"/>
      <c r="AN148" s="117"/>
      <c r="AO148" s="117"/>
      <c r="AP148" s="117"/>
      <c r="AQ148" s="117"/>
      <c r="AR148" s="117"/>
      <c r="AS148" s="117"/>
      <c r="AT148" s="117"/>
      <c r="AU148" s="117"/>
      <c r="AV148" s="117"/>
      <c r="AW148" s="117"/>
      <c r="AX148" s="117"/>
      <c r="AY148" s="117"/>
      <c r="AZ148" s="117"/>
      <c r="BA148" s="117"/>
      <c r="BB148" s="117"/>
      <c r="BC148" s="117"/>
      <c r="BD148" s="117"/>
      <c r="BE148" s="117"/>
      <c r="BF148" s="117"/>
      <c r="BG148" s="117"/>
      <c r="BH148" s="117"/>
      <c r="BI148" s="117"/>
      <c r="BJ148" s="117"/>
      <c r="BK148" s="117"/>
      <c r="BL148" s="117"/>
      <c r="BM148" s="117"/>
      <c r="BN148" s="111" t="str">
        <f aca="false">IF(B148&lt;&gt;"", SUMIF(AJ$12:BM$12,"TLA",AJ148:BM148), "")</f>
        <v/>
      </c>
      <c r="BO148" s="112" t="str">
        <f aca="false">IF(B148&lt;&gt;"", SUMIF(AJ$12:BM$12,"AT",AJ148:BM148), "")</f>
        <v/>
      </c>
      <c r="BP148" s="113"/>
      <c r="BQ148" s="113"/>
      <c r="BR148" s="113"/>
      <c r="BS148" s="113"/>
      <c r="BT148" s="113"/>
      <c r="BU148" s="113"/>
      <c r="BV148" s="113"/>
      <c r="BW148" s="113"/>
      <c r="BX148" s="113"/>
      <c r="BY148" s="113"/>
      <c r="BZ148" s="113"/>
      <c r="CA148" s="117"/>
      <c r="CB148" s="117"/>
      <c r="CC148" s="117"/>
      <c r="CD148" s="117"/>
      <c r="CE148" s="117"/>
      <c r="CF148" s="117"/>
      <c r="CG148" s="117"/>
      <c r="CH148" s="117"/>
      <c r="CI148" s="117"/>
      <c r="CJ148" s="117"/>
      <c r="CK148" s="117"/>
      <c r="CL148" s="117"/>
      <c r="CM148" s="117"/>
      <c r="CN148" s="117"/>
      <c r="CO148" s="117"/>
      <c r="CP148" s="117"/>
      <c r="CQ148" s="117"/>
      <c r="CR148" s="117"/>
      <c r="CS148" s="117"/>
      <c r="CT148" s="111" t="str">
        <f aca="false">IF(B148&lt;&gt;"",SUMIF(BP$12:CS$12,"TLA",BP148:CS148), "")</f>
        <v/>
      </c>
      <c r="CU148" s="112" t="str">
        <f aca="false">IF(B148&lt;&gt;"",SUMIF(BP$12:CS$12,"AT",BP148:CS148), "")</f>
        <v/>
      </c>
      <c r="CV148" s="114" t="str">
        <f aca="false">IF(B148&lt;&gt;"",IFERROR(SUMIF(D$14:CS$14, "CLO1", D148:CS148)/'Grade computation'!I$4,""),"")</f>
        <v/>
      </c>
      <c r="CW148" s="115" t="str">
        <f aca="false">IF(CV148="","",IF(CV148&gt;=B$10,"Y","N"))</f>
        <v/>
      </c>
      <c r="CX148" s="115" t="str">
        <f aca="false">IF(CV148="","",IF(CV148&lt;50%,1,IF(AND(CV148&gt;=50%,CV148&lt;B$10),2,IF(CV148&gt;=B$10,3))))</f>
        <v/>
      </c>
      <c r="CY148" s="114" t="str">
        <f aca="false">IF(B148&lt;&gt;"",IFERROR(IF((SUMIF(D$14:CS$14,"CLO2",D148:CS148)/'Grade computation'!I$5)=0,0,(SUMIF(D$14:CS$14,"CLO2",D148:CS148)/'Grade computation'!I$5)),""),"")</f>
        <v/>
      </c>
      <c r="CZ148" s="115" t="str">
        <f aca="false">IF(CY148="","",IF(CY148&gt;=B$10,"Y","N"))</f>
        <v/>
      </c>
      <c r="DA148" s="115" t="str">
        <f aca="false">IF(CY148="","",IF(CY148&lt;50%,1,IF(AND(CY148&gt;=50%,CY148&lt;B$10),2,IF(CY148&gt;=B$10,3))))</f>
        <v/>
      </c>
      <c r="DB148" s="114" t="str">
        <f aca="false">IF(B148&lt;&gt;"",IFERROR(IF((SUMIF(D$14:CS$14,"CLO3",D148:CS148)/'Grade computation'!I$6)=0,0,(SUMIF(D$14:CS$14,"CLO3",D148:CS148)/'Grade computation'!I$6)),""),"")</f>
        <v/>
      </c>
      <c r="DC148" s="115" t="str">
        <f aca="false">IF(DB148="","",IF(DB148&gt;=B$10,"Y","N"))</f>
        <v/>
      </c>
      <c r="DD148" s="115" t="str">
        <f aca="false">IF(DB148="","",IF(DB148&lt;50%,1,IF(AND(DB148&gt;=50%,DB148&lt;B$10),2,IF(DB148&gt;=B$10,3))))</f>
        <v/>
      </c>
      <c r="DE148" s="114" t="str">
        <f aca="false">IF(B148&lt;&gt;"",IFERROR(SUMIF(D$14:CS$14,"CLO4",D148:CS148)/'Grade computation'!I$7,""),"")</f>
        <v/>
      </c>
      <c r="DF148" s="115" t="str">
        <f aca="false">IF(DE148="","",IF(DE148&gt;=B$10,"Y","N"))</f>
        <v/>
      </c>
      <c r="DG148" s="115" t="str">
        <f aca="false">IF(DE148="","",IF(DE148&lt;50%,1,IF(AND(DE148&gt;=50%,DE148&lt;B$10),2,IF(DE148&gt;=B$10,3))))</f>
        <v/>
      </c>
      <c r="DH148" s="114" t="str">
        <f aca="false">IF(B148&lt;&gt;"",IFERROR(IF((SUMIF(D$14:CS$14,"CLO5",D148:CS148)/'Grade computation'!I$8)=0,0,(SUMIF(D$14:CS$14,"CLO5",D148:CS148)/'Grade computation'!I$8)),""),"")</f>
        <v/>
      </c>
      <c r="DI148" s="115" t="str">
        <f aca="false">IF(DH148="","",IF(DH148&gt;=B$10,"Y","N"))</f>
        <v/>
      </c>
      <c r="DJ148" s="115" t="str">
        <f aca="false">IF(DH148="","",IF(DH148&lt;50%,1,IF(AND(DH148&gt;=50%,DH148&lt;B$10),2,IF(DH148&gt;=B$10,3))))</f>
        <v/>
      </c>
      <c r="DK148" s="114" t="str">
        <f aca="false">IF(B148&lt;&gt;"",IFERROR(IF((SUMIF(D$14:CS$14,"CLO6",D148:CS148)/'Grade computation'!I$9)=0,0,(SUMIF(D$14:CS$14,"CLO6",D148:CS148)/'Grade computation'!I$9)),""),"")</f>
        <v/>
      </c>
      <c r="DL148" s="115" t="str">
        <f aca="false">IF(DK148="","",IF(DK148&gt;=B$10,"Y","N"))</f>
        <v/>
      </c>
      <c r="DM148" s="115" t="str">
        <f aca="false">IF(DK148="","",IF(DK148&lt;50%,1,IF(AND(DK148&gt;=50%,DK148&lt;B$10),2,IF(DK148&gt;=B$10,3))))</f>
        <v/>
      </c>
      <c r="DN148" s="114" t="str">
        <f aca="false">IF(B148&lt;&gt;"",IFERROR(IF((SUMIF(D$14:CS$14,"CLO7",D148:CS148)/'Grade computation'!I$10)=0,0,(SUMIF(D$14:CS$14,"CLO7",D148:CS148)/'Grade computation'!I$10)),""),"")</f>
        <v/>
      </c>
      <c r="DO148" s="115" t="str">
        <f aca="false">IF(DN148="","",IF(DN148&gt;=B$10,"Y","N"))</f>
        <v/>
      </c>
      <c r="DP148" s="115" t="str">
        <f aca="false">IF(DN148="","",IF(DN148&lt;50%,1,IF(AND(DN148&gt;=50%,DN148&lt;B$10),2,IF(DN148&gt;=B$10,3))))</f>
        <v/>
      </c>
      <c r="DQ148" s="114" t="str">
        <f aca="false">IF(B148&lt;&gt;"",IFERROR(IF((SUMIF(D$14:CS$14,"CLO8",D148:CS148)/'Grade computation'!I$11)=0,0,(SUMIF(D$14:CS$14,"CLO8",D148:CS148)/'Grade computation'!I$11)),""),"")</f>
        <v/>
      </c>
      <c r="DR148" s="115" t="str">
        <f aca="false">IF(DQ148="","",IF(DQ148&gt;=B$10,"Y","N"))</f>
        <v/>
      </c>
      <c r="DS148" s="115" t="str">
        <f aca="false">IF(DQ148="","",IF(DQ148&lt;50%,1,IF(AND(DQ148&gt;=50%,DQ148&lt;B$10),2,IF(DQ148&gt;=B$10,3))))</f>
        <v/>
      </c>
      <c r="DT148" s="114" t="str">
        <f aca="false">IF(B148&lt;&gt;"",IFERROR(IF((SUMIF(D$14:CS$14,"CLO9",D148:CS148)/'Grade computation'!I$12)=0,0,(SUMIF(D$14:CS$14,"CLO9",D148:CS148)/'Grade computation'!I$12)),""),"")</f>
        <v/>
      </c>
      <c r="DU148" s="115" t="str">
        <f aca="false">IF(DT148="","",IF(DT148&gt;=B$10,"Y","N"))</f>
        <v/>
      </c>
      <c r="DV148" s="115" t="str">
        <f aca="false">IF(DT148="","",IF(DT148&lt;50%,1,IF(AND(DT148&gt;=50%,DT148&lt;B$10),2,IF(DT148&gt;=B$10,3))))</f>
        <v/>
      </c>
      <c r="DW148" s="114" t="str">
        <f aca="false">IF(B148&lt;&gt;"",IFERROR(IF((SUMIF(D$14:CS$14,"CLO10",D148:CS148)/'Grade computation'!I$13)=0,0,(SUMIF(D$14:CS$14,"CLO10",D148:CS148)/'Grade computation'!I$13)),""),"")</f>
        <v/>
      </c>
      <c r="DX148" s="115" t="str">
        <f aca="false">IF(DW148="","",IF(DW148&gt;=B$10,"Y","N"))</f>
        <v/>
      </c>
      <c r="DY148" s="115" t="str">
        <f aca="false">IF(DW148="","",IF(DW148&lt;50%,1,IF(AND(DW148&gt;=50%,DW148&lt;B$10),2,IF(DW148&gt;=B$10,3))))</f>
        <v/>
      </c>
      <c r="DZ148" s="13"/>
      <c r="EA148" s="13"/>
    </row>
    <row r="149" customFormat="false" ht="15.75" hidden="false" customHeight="true" outlineLevel="0" collapsed="false">
      <c r="A149" s="118"/>
      <c r="B149" s="119"/>
      <c r="C149" s="117"/>
      <c r="D149" s="117"/>
      <c r="E149" s="117"/>
      <c r="F149" s="117"/>
      <c r="G149" s="117"/>
      <c r="H149" s="117"/>
      <c r="I149" s="117"/>
      <c r="J149" s="117"/>
      <c r="K149" s="117"/>
      <c r="L149" s="117"/>
      <c r="M149" s="117"/>
      <c r="N149" s="117"/>
      <c r="O149" s="117"/>
      <c r="P149" s="117"/>
      <c r="Q149" s="117"/>
      <c r="R149" s="117"/>
      <c r="S149" s="117"/>
      <c r="T149" s="117"/>
      <c r="U149" s="117"/>
      <c r="V149" s="117"/>
      <c r="W149" s="117"/>
      <c r="X149" s="117"/>
      <c r="Y149" s="117"/>
      <c r="Z149" s="117"/>
      <c r="AA149" s="117"/>
      <c r="AB149" s="117"/>
      <c r="AC149" s="117"/>
      <c r="AD149" s="117"/>
      <c r="AE149" s="117"/>
      <c r="AF149" s="117"/>
      <c r="AG149" s="117"/>
      <c r="AH149" s="111" t="str">
        <f aca="false">IF(B149&lt;&gt;"",SUMIF(D$12:AG$12,"TLA",D149:AG149),"")</f>
        <v/>
      </c>
      <c r="AI149" s="112" t="str">
        <f aca="false">IF(B149&lt;&gt;"",SUMIF(D$12:AG$12,"AT",D149:AG149),"")</f>
        <v/>
      </c>
      <c r="AJ149" s="117"/>
      <c r="AK149" s="117"/>
      <c r="AL149" s="117"/>
      <c r="AM149" s="117"/>
      <c r="AN149" s="117"/>
      <c r="AO149" s="117"/>
      <c r="AP149" s="117"/>
      <c r="AQ149" s="117"/>
      <c r="AR149" s="117"/>
      <c r="AS149" s="117"/>
      <c r="AT149" s="117"/>
      <c r="AU149" s="117"/>
      <c r="AV149" s="117"/>
      <c r="AW149" s="117"/>
      <c r="AX149" s="117"/>
      <c r="AY149" s="117"/>
      <c r="AZ149" s="117"/>
      <c r="BA149" s="117"/>
      <c r="BB149" s="117"/>
      <c r="BC149" s="117"/>
      <c r="BD149" s="117"/>
      <c r="BE149" s="117"/>
      <c r="BF149" s="117"/>
      <c r="BG149" s="117"/>
      <c r="BH149" s="117"/>
      <c r="BI149" s="117"/>
      <c r="BJ149" s="117"/>
      <c r="BK149" s="117"/>
      <c r="BL149" s="117"/>
      <c r="BM149" s="117"/>
      <c r="BN149" s="111" t="str">
        <f aca="false">IF(B149&lt;&gt;"", SUMIF(AJ$12:BM$12,"TLA",AJ149:BM149), "")</f>
        <v/>
      </c>
      <c r="BO149" s="112" t="str">
        <f aca="false">IF(B149&lt;&gt;"", SUMIF(AJ$12:BM$12,"AT",AJ149:BM149), "")</f>
        <v/>
      </c>
      <c r="BP149" s="113"/>
      <c r="BQ149" s="113"/>
      <c r="BR149" s="113"/>
      <c r="BS149" s="113"/>
      <c r="BT149" s="113"/>
      <c r="BU149" s="113"/>
      <c r="BV149" s="113"/>
      <c r="BW149" s="113"/>
      <c r="BX149" s="113"/>
      <c r="BY149" s="113"/>
      <c r="BZ149" s="113"/>
      <c r="CA149" s="117"/>
      <c r="CB149" s="117"/>
      <c r="CC149" s="117"/>
      <c r="CD149" s="117"/>
      <c r="CE149" s="117"/>
      <c r="CF149" s="117"/>
      <c r="CG149" s="117"/>
      <c r="CH149" s="117"/>
      <c r="CI149" s="117"/>
      <c r="CJ149" s="117"/>
      <c r="CK149" s="117"/>
      <c r="CL149" s="117"/>
      <c r="CM149" s="117"/>
      <c r="CN149" s="117"/>
      <c r="CO149" s="117"/>
      <c r="CP149" s="117"/>
      <c r="CQ149" s="117"/>
      <c r="CR149" s="117"/>
      <c r="CS149" s="117"/>
      <c r="CT149" s="111" t="str">
        <f aca="false">IF(B149&lt;&gt;"",SUMIF(BP$12:CS$12,"TLA",BP149:CS149), "")</f>
        <v/>
      </c>
      <c r="CU149" s="112" t="str">
        <f aca="false">IF(B149&lt;&gt;"",SUMIF(BP$12:CS$12,"AT",BP149:CS149), "")</f>
        <v/>
      </c>
      <c r="CV149" s="114" t="str">
        <f aca="false">IF(B149&lt;&gt;"",IFERROR(SUMIF(D$14:CS$14, "CLO1", D149:CS149)/'Grade computation'!I$4,""),"")</f>
        <v/>
      </c>
      <c r="CW149" s="115" t="str">
        <f aca="false">IF(CV149="","",IF(CV149&gt;=B$10,"Y","N"))</f>
        <v/>
      </c>
      <c r="CX149" s="115" t="str">
        <f aca="false">IF(CV149="","",IF(CV149&lt;50%,1,IF(AND(CV149&gt;=50%,CV149&lt;B$10),2,IF(CV149&gt;=B$10,3))))</f>
        <v/>
      </c>
      <c r="CY149" s="114" t="str">
        <f aca="false">IF(B149&lt;&gt;"",IFERROR(IF((SUMIF(D$14:CS$14,"CLO2",D149:CS149)/'Grade computation'!I$5)=0,0,(SUMIF(D$14:CS$14,"CLO2",D149:CS149)/'Grade computation'!I$5)),""),"")</f>
        <v/>
      </c>
      <c r="CZ149" s="115" t="str">
        <f aca="false">IF(CY149="","",IF(CY149&gt;=B$10,"Y","N"))</f>
        <v/>
      </c>
      <c r="DA149" s="115" t="str">
        <f aca="false">IF(CY149="","",IF(CY149&lt;50%,1,IF(AND(CY149&gt;=50%,CY149&lt;B$10),2,IF(CY149&gt;=B$10,3))))</f>
        <v/>
      </c>
      <c r="DB149" s="114" t="str">
        <f aca="false">IF(B149&lt;&gt;"",IFERROR(IF((SUMIF(D$14:CS$14,"CLO3",D149:CS149)/'Grade computation'!I$6)=0,0,(SUMIF(D$14:CS$14,"CLO3",D149:CS149)/'Grade computation'!I$6)),""),"")</f>
        <v/>
      </c>
      <c r="DC149" s="115" t="str">
        <f aca="false">IF(DB149="","",IF(DB149&gt;=B$10,"Y","N"))</f>
        <v/>
      </c>
      <c r="DD149" s="115" t="str">
        <f aca="false">IF(DB149="","",IF(DB149&lt;50%,1,IF(AND(DB149&gt;=50%,DB149&lt;B$10),2,IF(DB149&gt;=B$10,3))))</f>
        <v/>
      </c>
      <c r="DE149" s="114" t="str">
        <f aca="false">IF(B149&lt;&gt;"",IFERROR(SUMIF(D$14:CS$14,"CLO4",D149:CS149)/'Grade computation'!I$7,""),"")</f>
        <v/>
      </c>
      <c r="DF149" s="115" t="str">
        <f aca="false">IF(DE149="","",IF(DE149&gt;=B$10,"Y","N"))</f>
        <v/>
      </c>
      <c r="DG149" s="115" t="str">
        <f aca="false">IF(DE149="","",IF(DE149&lt;50%,1,IF(AND(DE149&gt;=50%,DE149&lt;B$10),2,IF(DE149&gt;=B$10,3))))</f>
        <v/>
      </c>
      <c r="DH149" s="114" t="str">
        <f aca="false">IF(B149&lt;&gt;"",IFERROR(IF((SUMIF(D$14:CS$14,"CLO5",D149:CS149)/'Grade computation'!I$8)=0,0,(SUMIF(D$14:CS$14,"CLO5",D149:CS149)/'Grade computation'!I$8)),""),"")</f>
        <v/>
      </c>
      <c r="DI149" s="115" t="str">
        <f aca="false">IF(DH149="","",IF(DH149&gt;=B$10,"Y","N"))</f>
        <v/>
      </c>
      <c r="DJ149" s="115" t="str">
        <f aca="false">IF(DH149="","",IF(DH149&lt;50%,1,IF(AND(DH149&gt;=50%,DH149&lt;B$10),2,IF(DH149&gt;=B$10,3))))</f>
        <v/>
      </c>
      <c r="DK149" s="114" t="str">
        <f aca="false">IF(B149&lt;&gt;"",IFERROR(IF((SUMIF(D$14:CS$14,"CLO6",D149:CS149)/'Grade computation'!I$9)=0,0,(SUMIF(D$14:CS$14,"CLO6",D149:CS149)/'Grade computation'!I$9)),""),"")</f>
        <v/>
      </c>
      <c r="DL149" s="115" t="str">
        <f aca="false">IF(DK149="","",IF(DK149&gt;=B$10,"Y","N"))</f>
        <v/>
      </c>
      <c r="DM149" s="115" t="str">
        <f aca="false">IF(DK149="","",IF(DK149&lt;50%,1,IF(AND(DK149&gt;=50%,DK149&lt;B$10),2,IF(DK149&gt;=B$10,3))))</f>
        <v/>
      </c>
      <c r="DN149" s="114" t="str">
        <f aca="false">IF(B149&lt;&gt;"",IFERROR(IF((SUMIF(D$14:CS$14,"CLO7",D149:CS149)/'Grade computation'!I$10)=0,0,(SUMIF(D$14:CS$14,"CLO7",D149:CS149)/'Grade computation'!I$10)),""),"")</f>
        <v/>
      </c>
      <c r="DO149" s="115" t="str">
        <f aca="false">IF(DN149="","",IF(DN149&gt;=B$10,"Y","N"))</f>
        <v/>
      </c>
      <c r="DP149" s="115" t="str">
        <f aca="false">IF(DN149="","",IF(DN149&lt;50%,1,IF(AND(DN149&gt;=50%,DN149&lt;B$10),2,IF(DN149&gt;=B$10,3))))</f>
        <v/>
      </c>
      <c r="DQ149" s="114" t="str">
        <f aca="false">IF(B149&lt;&gt;"",IFERROR(IF((SUMIF(D$14:CS$14,"CLO8",D149:CS149)/'Grade computation'!I$11)=0,0,(SUMIF(D$14:CS$14,"CLO8",D149:CS149)/'Grade computation'!I$11)),""),"")</f>
        <v/>
      </c>
      <c r="DR149" s="115" t="str">
        <f aca="false">IF(DQ149="","",IF(DQ149&gt;=B$10,"Y","N"))</f>
        <v/>
      </c>
      <c r="DS149" s="115" t="str">
        <f aca="false">IF(DQ149="","",IF(DQ149&lt;50%,1,IF(AND(DQ149&gt;=50%,DQ149&lt;B$10),2,IF(DQ149&gt;=B$10,3))))</f>
        <v/>
      </c>
      <c r="DT149" s="114" t="str">
        <f aca="false">IF(B149&lt;&gt;"",IFERROR(IF((SUMIF(D$14:CS$14,"CLO9",D149:CS149)/'Grade computation'!I$12)=0,0,(SUMIF(D$14:CS$14,"CLO9",D149:CS149)/'Grade computation'!I$12)),""),"")</f>
        <v/>
      </c>
      <c r="DU149" s="115" t="str">
        <f aca="false">IF(DT149="","",IF(DT149&gt;=B$10,"Y","N"))</f>
        <v/>
      </c>
      <c r="DV149" s="115" t="str">
        <f aca="false">IF(DT149="","",IF(DT149&lt;50%,1,IF(AND(DT149&gt;=50%,DT149&lt;B$10),2,IF(DT149&gt;=B$10,3))))</f>
        <v/>
      </c>
      <c r="DW149" s="114" t="str">
        <f aca="false">IF(B149&lt;&gt;"",IFERROR(IF((SUMIF(D$14:CS$14,"CLO10",D149:CS149)/'Grade computation'!I$13)=0,0,(SUMIF(D$14:CS$14,"CLO10",D149:CS149)/'Grade computation'!I$13)),""),"")</f>
        <v/>
      </c>
      <c r="DX149" s="115" t="str">
        <f aca="false">IF(DW149="","",IF(DW149&gt;=B$10,"Y","N"))</f>
        <v/>
      </c>
      <c r="DY149" s="115" t="str">
        <f aca="false">IF(DW149="","",IF(DW149&lt;50%,1,IF(AND(DW149&gt;=50%,DW149&lt;B$10),2,IF(DW149&gt;=B$10,3))))</f>
        <v/>
      </c>
      <c r="DZ149" s="13"/>
      <c r="EA149" s="13"/>
    </row>
    <row r="150" customFormat="false" ht="15.75" hidden="false" customHeight="true" outlineLevel="0" collapsed="false">
      <c r="A150" s="118"/>
      <c r="B150" s="119"/>
      <c r="C150" s="117"/>
      <c r="D150" s="117"/>
      <c r="E150" s="117"/>
      <c r="F150" s="117"/>
      <c r="G150" s="117"/>
      <c r="H150" s="117"/>
      <c r="I150" s="117"/>
      <c r="J150" s="117"/>
      <c r="K150" s="117"/>
      <c r="L150" s="117"/>
      <c r="M150" s="117"/>
      <c r="N150" s="117"/>
      <c r="O150" s="117"/>
      <c r="P150" s="117"/>
      <c r="Q150" s="117"/>
      <c r="R150" s="117"/>
      <c r="S150" s="117"/>
      <c r="T150" s="117"/>
      <c r="U150" s="117"/>
      <c r="V150" s="117"/>
      <c r="W150" s="117"/>
      <c r="X150" s="117"/>
      <c r="Y150" s="117"/>
      <c r="Z150" s="117"/>
      <c r="AA150" s="117"/>
      <c r="AB150" s="117"/>
      <c r="AC150" s="117"/>
      <c r="AD150" s="117"/>
      <c r="AE150" s="117"/>
      <c r="AF150" s="117"/>
      <c r="AG150" s="117"/>
      <c r="AH150" s="111" t="str">
        <f aca="false">IF(B150&lt;&gt;"",SUMIF(D$12:AG$12,"TLA",D150:AG150),"")</f>
        <v/>
      </c>
      <c r="AI150" s="112" t="str">
        <f aca="false">IF(B150&lt;&gt;"",SUMIF(D$12:AG$12,"AT",D150:AG150),"")</f>
        <v/>
      </c>
      <c r="AJ150" s="117"/>
      <c r="AK150" s="117"/>
      <c r="AL150" s="117"/>
      <c r="AM150" s="117"/>
      <c r="AN150" s="117"/>
      <c r="AO150" s="117"/>
      <c r="AP150" s="117"/>
      <c r="AQ150" s="117"/>
      <c r="AR150" s="117"/>
      <c r="AS150" s="117"/>
      <c r="AT150" s="117"/>
      <c r="AU150" s="117"/>
      <c r="AV150" s="117"/>
      <c r="AW150" s="117"/>
      <c r="AX150" s="117"/>
      <c r="AY150" s="117"/>
      <c r="AZ150" s="117"/>
      <c r="BA150" s="117"/>
      <c r="BB150" s="117"/>
      <c r="BC150" s="117"/>
      <c r="BD150" s="117"/>
      <c r="BE150" s="117"/>
      <c r="BF150" s="117"/>
      <c r="BG150" s="117"/>
      <c r="BH150" s="117"/>
      <c r="BI150" s="117"/>
      <c r="BJ150" s="117"/>
      <c r="BK150" s="117"/>
      <c r="BL150" s="117"/>
      <c r="BM150" s="117"/>
      <c r="BN150" s="111" t="str">
        <f aca="false">IF(B150&lt;&gt;"", SUMIF(AJ$12:BM$12,"TLA",AJ150:BM150), "")</f>
        <v/>
      </c>
      <c r="BO150" s="112" t="str">
        <f aca="false">IF(B150&lt;&gt;"", SUMIF(AJ$12:BM$12,"AT",AJ150:BM150), "")</f>
        <v/>
      </c>
      <c r="BP150" s="113"/>
      <c r="BQ150" s="113"/>
      <c r="BR150" s="113"/>
      <c r="BS150" s="113"/>
      <c r="BT150" s="113"/>
      <c r="BU150" s="113"/>
      <c r="BV150" s="113"/>
      <c r="BW150" s="113"/>
      <c r="BX150" s="113"/>
      <c r="BY150" s="113"/>
      <c r="BZ150" s="113"/>
      <c r="CA150" s="117"/>
      <c r="CB150" s="117"/>
      <c r="CC150" s="117"/>
      <c r="CD150" s="117"/>
      <c r="CE150" s="117"/>
      <c r="CF150" s="117"/>
      <c r="CG150" s="117"/>
      <c r="CH150" s="117"/>
      <c r="CI150" s="117"/>
      <c r="CJ150" s="117"/>
      <c r="CK150" s="117"/>
      <c r="CL150" s="117"/>
      <c r="CM150" s="117"/>
      <c r="CN150" s="117"/>
      <c r="CO150" s="117"/>
      <c r="CP150" s="117"/>
      <c r="CQ150" s="117"/>
      <c r="CR150" s="117"/>
      <c r="CS150" s="117"/>
      <c r="CT150" s="111" t="str">
        <f aca="false">IF(B150&lt;&gt;"",SUMIF(BP$12:CS$12,"TLA",BP150:CS150), "")</f>
        <v/>
      </c>
      <c r="CU150" s="112" t="str">
        <f aca="false">IF(B150&lt;&gt;"",SUMIF(BP$12:CS$12,"AT",BP150:CS150), "")</f>
        <v/>
      </c>
      <c r="CV150" s="114" t="str">
        <f aca="false">IF(B150&lt;&gt;"",IFERROR(SUMIF(D$14:CS$14, "CLO1", D150:CS150)/'Grade computation'!I$4,""),"")</f>
        <v/>
      </c>
      <c r="CW150" s="115" t="str">
        <f aca="false">IF(CV150="","",IF(CV150&gt;=B$10,"Y","N"))</f>
        <v/>
      </c>
      <c r="CX150" s="115" t="str">
        <f aca="false">IF(CV150="","",IF(CV150&lt;50%,1,IF(AND(CV150&gt;=50%,CV150&lt;B$10),2,IF(CV150&gt;=B$10,3))))</f>
        <v/>
      </c>
      <c r="CY150" s="114" t="str">
        <f aca="false">IF(B150&lt;&gt;"",IFERROR(IF((SUMIF(D$14:CS$14,"CLO2",D150:CS150)/'Grade computation'!I$5)=0,0,(SUMIF(D$14:CS$14,"CLO2",D150:CS150)/'Grade computation'!I$5)),""),"")</f>
        <v/>
      </c>
      <c r="CZ150" s="115" t="str">
        <f aca="false">IF(CY150="","",IF(CY150&gt;=B$10,"Y","N"))</f>
        <v/>
      </c>
      <c r="DA150" s="115" t="str">
        <f aca="false">IF(CY150="","",IF(CY150&lt;50%,1,IF(AND(CY150&gt;=50%,CY150&lt;B$10),2,IF(CY150&gt;=B$10,3))))</f>
        <v/>
      </c>
      <c r="DB150" s="114" t="str">
        <f aca="false">IF(B150&lt;&gt;"",IFERROR(IF((SUMIF(D$14:CS$14,"CLO3",D150:CS150)/'Grade computation'!I$6)=0,0,(SUMIF(D$14:CS$14,"CLO3",D150:CS150)/'Grade computation'!I$6)),""),"")</f>
        <v/>
      </c>
      <c r="DC150" s="115" t="str">
        <f aca="false">IF(DB150="","",IF(DB150&gt;=B$10,"Y","N"))</f>
        <v/>
      </c>
      <c r="DD150" s="115" t="str">
        <f aca="false">IF(DB150="","",IF(DB150&lt;50%,1,IF(AND(DB150&gt;=50%,DB150&lt;B$10),2,IF(DB150&gt;=B$10,3))))</f>
        <v/>
      </c>
      <c r="DE150" s="114" t="str">
        <f aca="false">IF(B150&lt;&gt;"",IFERROR(SUMIF(D$14:CS$14,"CLO4",D150:CS150)/'Grade computation'!I$7,""),"")</f>
        <v/>
      </c>
      <c r="DF150" s="115" t="str">
        <f aca="false">IF(DE150="","",IF(DE150&gt;=B$10,"Y","N"))</f>
        <v/>
      </c>
      <c r="DG150" s="115" t="str">
        <f aca="false">IF(DE150="","",IF(DE150&lt;50%,1,IF(AND(DE150&gt;=50%,DE150&lt;B$10),2,IF(DE150&gt;=B$10,3))))</f>
        <v/>
      </c>
      <c r="DH150" s="114" t="str">
        <f aca="false">IF(B150&lt;&gt;"",IFERROR(IF((SUMIF(D$14:CS$14,"CLO5",D150:CS150)/'Grade computation'!I$8)=0,0,(SUMIF(D$14:CS$14,"CLO5",D150:CS150)/'Grade computation'!I$8)),""),"")</f>
        <v/>
      </c>
      <c r="DI150" s="115" t="str">
        <f aca="false">IF(DH150="","",IF(DH150&gt;=B$10,"Y","N"))</f>
        <v/>
      </c>
      <c r="DJ150" s="115" t="str">
        <f aca="false">IF(DH150="","",IF(DH150&lt;50%,1,IF(AND(DH150&gt;=50%,DH150&lt;B$10),2,IF(DH150&gt;=B$10,3))))</f>
        <v/>
      </c>
      <c r="DK150" s="114" t="str">
        <f aca="false">IF(B150&lt;&gt;"",IFERROR(IF((SUMIF(D$14:CS$14,"CLO6",D150:CS150)/'Grade computation'!I$9)=0,0,(SUMIF(D$14:CS$14,"CLO6",D150:CS150)/'Grade computation'!I$9)),""),"")</f>
        <v/>
      </c>
      <c r="DL150" s="115" t="str">
        <f aca="false">IF(DK150="","",IF(DK150&gt;=B$10,"Y","N"))</f>
        <v/>
      </c>
      <c r="DM150" s="115" t="str">
        <f aca="false">IF(DK150="","",IF(DK150&lt;50%,1,IF(AND(DK150&gt;=50%,DK150&lt;B$10),2,IF(DK150&gt;=B$10,3))))</f>
        <v/>
      </c>
      <c r="DN150" s="114" t="str">
        <f aca="false">IF(B150&lt;&gt;"",IFERROR(IF((SUMIF(D$14:CS$14,"CLO7",D150:CS150)/'Grade computation'!I$10)=0,0,(SUMIF(D$14:CS$14,"CLO7",D150:CS150)/'Grade computation'!I$10)),""),"")</f>
        <v/>
      </c>
      <c r="DO150" s="115" t="str">
        <f aca="false">IF(DN150="","",IF(DN150&gt;=B$10,"Y","N"))</f>
        <v/>
      </c>
      <c r="DP150" s="115" t="str">
        <f aca="false">IF(DN150="","",IF(DN150&lt;50%,1,IF(AND(DN150&gt;=50%,DN150&lt;B$10),2,IF(DN150&gt;=B$10,3))))</f>
        <v/>
      </c>
      <c r="DQ150" s="114" t="str">
        <f aca="false">IF(B150&lt;&gt;"",IFERROR(IF((SUMIF(D$14:CS$14,"CLO8",D150:CS150)/'Grade computation'!I$11)=0,0,(SUMIF(D$14:CS$14,"CLO8",D150:CS150)/'Grade computation'!I$11)),""),"")</f>
        <v/>
      </c>
      <c r="DR150" s="115" t="str">
        <f aca="false">IF(DQ150="","",IF(DQ150&gt;=B$10,"Y","N"))</f>
        <v/>
      </c>
      <c r="DS150" s="115" t="str">
        <f aca="false">IF(DQ150="","",IF(DQ150&lt;50%,1,IF(AND(DQ150&gt;=50%,DQ150&lt;B$10),2,IF(DQ150&gt;=B$10,3))))</f>
        <v/>
      </c>
      <c r="DT150" s="114" t="str">
        <f aca="false">IF(B150&lt;&gt;"",IFERROR(IF((SUMIF(D$14:CS$14,"CLO9",D150:CS150)/'Grade computation'!I$12)=0,0,(SUMIF(D$14:CS$14,"CLO9",D150:CS150)/'Grade computation'!I$12)),""),"")</f>
        <v/>
      </c>
      <c r="DU150" s="115" t="str">
        <f aca="false">IF(DT150="","",IF(DT150&gt;=B$10,"Y","N"))</f>
        <v/>
      </c>
      <c r="DV150" s="115" t="str">
        <f aca="false">IF(DT150="","",IF(DT150&lt;50%,1,IF(AND(DT150&gt;=50%,DT150&lt;B$10),2,IF(DT150&gt;=B$10,3))))</f>
        <v/>
      </c>
      <c r="DW150" s="114" t="str">
        <f aca="false">IF(B150&lt;&gt;"",IFERROR(IF((SUMIF(D$14:CS$14,"CLO10",D150:CS150)/'Grade computation'!I$13)=0,0,(SUMIF(D$14:CS$14,"CLO10",D150:CS150)/'Grade computation'!I$13)),""),"")</f>
        <v/>
      </c>
      <c r="DX150" s="115" t="str">
        <f aca="false">IF(DW150="","",IF(DW150&gt;=B$10,"Y","N"))</f>
        <v/>
      </c>
      <c r="DY150" s="115" t="str">
        <f aca="false">IF(DW150="","",IF(DW150&lt;50%,1,IF(AND(DW150&gt;=50%,DW150&lt;B$10),2,IF(DW150&gt;=B$10,3))))</f>
        <v/>
      </c>
      <c r="DZ150" s="13"/>
      <c r="EA150" s="13"/>
    </row>
    <row r="151" customFormat="false" ht="15.75" hidden="false" customHeight="true" outlineLevel="0" collapsed="false">
      <c r="A151" s="118"/>
      <c r="B151" s="119"/>
      <c r="C151" s="117"/>
      <c r="D151" s="117"/>
      <c r="E151" s="117"/>
      <c r="F151" s="117"/>
      <c r="G151" s="117"/>
      <c r="H151" s="117"/>
      <c r="I151" s="117"/>
      <c r="J151" s="117"/>
      <c r="K151" s="117"/>
      <c r="L151" s="117"/>
      <c r="M151" s="117"/>
      <c r="N151" s="117"/>
      <c r="O151" s="117"/>
      <c r="P151" s="117"/>
      <c r="Q151" s="117"/>
      <c r="R151" s="117"/>
      <c r="S151" s="117"/>
      <c r="T151" s="117"/>
      <c r="U151" s="117"/>
      <c r="V151" s="117"/>
      <c r="W151" s="117"/>
      <c r="X151" s="117"/>
      <c r="Y151" s="117"/>
      <c r="Z151" s="117"/>
      <c r="AA151" s="117"/>
      <c r="AB151" s="117"/>
      <c r="AC151" s="117"/>
      <c r="AD151" s="117"/>
      <c r="AE151" s="117"/>
      <c r="AF151" s="117"/>
      <c r="AG151" s="117"/>
      <c r="AH151" s="111" t="str">
        <f aca="false">IF(B151&lt;&gt;"",SUMIF(D$12:AG$12,"TLA",D151:AG151),"")</f>
        <v/>
      </c>
      <c r="AI151" s="112" t="str">
        <f aca="false">IF(B151&lt;&gt;"",SUMIF(D$12:AG$12,"AT",D151:AG151),"")</f>
        <v/>
      </c>
      <c r="AJ151" s="117"/>
      <c r="AK151" s="117"/>
      <c r="AL151" s="117"/>
      <c r="AM151" s="117"/>
      <c r="AN151" s="117"/>
      <c r="AO151" s="117"/>
      <c r="AP151" s="117"/>
      <c r="AQ151" s="117"/>
      <c r="AR151" s="117"/>
      <c r="AS151" s="117"/>
      <c r="AT151" s="117"/>
      <c r="AU151" s="117"/>
      <c r="AV151" s="117"/>
      <c r="AW151" s="117"/>
      <c r="AX151" s="117"/>
      <c r="AY151" s="117"/>
      <c r="AZ151" s="117"/>
      <c r="BA151" s="117"/>
      <c r="BB151" s="117"/>
      <c r="BC151" s="117"/>
      <c r="BD151" s="117"/>
      <c r="BE151" s="117"/>
      <c r="BF151" s="117"/>
      <c r="BG151" s="117"/>
      <c r="BH151" s="117"/>
      <c r="BI151" s="117"/>
      <c r="BJ151" s="117"/>
      <c r="BK151" s="117"/>
      <c r="BL151" s="117"/>
      <c r="BM151" s="117"/>
      <c r="BN151" s="111" t="str">
        <f aca="false">IF(B151&lt;&gt;"", SUMIF(AJ$12:BM$12,"TLA",AJ151:BM151), "")</f>
        <v/>
      </c>
      <c r="BO151" s="112" t="str">
        <f aca="false">IF(B151&lt;&gt;"", SUMIF(AJ$12:BM$12,"AT",AJ151:BM151), "")</f>
        <v/>
      </c>
      <c r="BP151" s="113"/>
      <c r="BQ151" s="113"/>
      <c r="BR151" s="113"/>
      <c r="BS151" s="113"/>
      <c r="BT151" s="113"/>
      <c r="BU151" s="113"/>
      <c r="BV151" s="113"/>
      <c r="BW151" s="113"/>
      <c r="BX151" s="113"/>
      <c r="BY151" s="113"/>
      <c r="BZ151" s="113"/>
      <c r="CA151" s="117"/>
      <c r="CB151" s="117"/>
      <c r="CC151" s="117"/>
      <c r="CD151" s="117"/>
      <c r="CE151" s="117"/>
      <c r="CF151" s="117"/>
      <c r="CG151" s="117"/>
      <c r="CH151" s="117"/>
      <c r="CI151" s="117"/>
      <c r="CJ151" s="117"/>
      <c r="CK151" s="117"/>
      <c r="CL151" s="117"/>
      <c r="CM151" s="117"/>
      <c r="CN151" s="117"/>
      <c r="CO151" s="117"/>
      <c r="CP151" s="117"/>
      <c r="CQ151" s="117"/>
      <c r="CR151" s="117"/>
      <c r="CS151" s="117"/>
      <c r="CT151" s="111" t="str">
        <f aca="false">IF(B151&lt;&gt;"",SUMIF(BP$12:CS$12,"TLA",BP151:CS151), "")</f>
        <v/>
      </c>
      <c r="CU151" s="112" t="str">
        <f aca="false">IF(B151&lt;&gt;"",SUMIF(BP$12:CS$12,"AT",BP151:CS151), "")</f>
        <v/>
      </c>
      <c r="CV151" s="114" t="str">
        <f aca="false">IF(B151&lt;&gt;"",IFERROR(SUMIF(D$14:CS$14, "CLO1", D151:CS151)/'Grade computation'!I$4,""),"")</f>
        <v/>
      </c>
      <c r="CW151" s="115" t="str">
        <f aca="false">IF(CV151="","",IF(CV151&gt;=B$10,"Y","N"))</f>
        <v/>
      </c>
      <c r="CX151" s="115" t="str">
        <f aca="false">IF(CV151="","",IF(CV151&lt;50%,1,IF(AND(CV151&gt;=50%,CV151&lt;B$10),2,IF(CV151&gt;=B$10,3))))</f>
        <v/>
      </c>
      <c r="CY151" s="114" t="str">
        <f aca="false">IF(B151&lt;&gt;"",IFERROR(IF((SUMIF(D$14:CS$14,"CLO2",D151:CS151)/'Grade computation'!I$5)=0,0,(SUMIF(D$14:CS$14,"CLO2",D151:CS151)/'Grade computation'!I$5)),""),"")</f>
        <v/>
      </c>
      <c r="CZ151" s="115" t="str">
        <f aca="false">IF(CY151="","",IF(CY151&gt;=B$10,"Y","N"))</f>
        <v/>
      </c>
      <c r="DA151" s="115" t="str">
        <f aca="false">IF(CY151="","",IF(CY151&lt;50%,1,IF(AND(CY151&gt;=50%,CY151&lt;B$10),2,IF(CY151&gt;=B$10,3))))</f>
        <v/>
      </c>
      <c r="DB151" s="114" t="str">
        <f aca="false">IF(B151&lt;&gt;"",IFERROR(IF((SUMIF(D$14:CS$14,"CLO3",D151:CS151)/'Grade computation'!I$6)=0,0,(SUMIF(D$14:CS$14,"CLO3",D151:CS151)/'Grade computation'!I$6)),""),"")</f>
        <v/>
      </c>
      <c r="DC151" s="115" t="str">
        <f aca="false">IF(DB151="","",IF(DB151&gt;=B$10,"Y","N"))</f>
        <v/>
      </c>
      <c r="DD151" s="115" t="str">
        <f aca="false">IF(DB151="","",IF(DB151&lt;50%,1,IF(AND(DB151&gt;=50%,DB151&lt;B$10),2,IF(DB151&gt;=B$10,3))))</f>
        <v/>
      </c>
      <c r="DE151" s="114" t="str">
        <f aca="false">IF(B151&lt;&gt;"",IFERROR(SUMIF(D$14:CS$14,"CLO4",D151:CS151)/'Grade computation'!I$7,""),"")</f>
        <v/>
      </c>
      <c r="DF151" s="115" t="str">
        <f aca="false">IF(DE151="","",IF(DE151&gt;=B$10,"Y","N"))</f>
        <v/>
      </c>
      <c r="DG151" s="115" t="str">
        <f aca="false">IF(DE151="","",IF(DE151&lt;50%,1,IF(AND(DE151&gt;=50%,DE151&lt;B$10),2,IF(DE151&gt;=B$10,3))))</f>
        <v/>
      </c>
      <c r="DH151" s="114" t="str">
        <f aca="false">IF(B151&lt;&gt;"",IFERROR(IF((SUMIF(D$14:CS$14,"CLO5",D151:CS151)/'Grade computation'!I$8)=0,0,(SUMIF(D$14:CS$14,"CLO5",D151:CS151)/'Grade computation'!I$8)),""),"")</f>
        <v/>
      </c>
      <c r="DI151" s="115" t="str">
        <f aca="false">IF(DH151="","",IF(DH151&gt;=B$10,"Y","N"))</f>
        <v/>
      </c>
      <c r="DJ151" s="115" t="str">
        <f aca="false">IF(DH151="","",IF(DH151&lt;50%,1,IF(AND(DH151&gt;=50%,DH151&lt;B$10),2,IF(DH151&gt;=B$10,3))))</f>
        <v/>
      </c>
      <c r="DK151" s="114" t="str">
        <f aca="false">IF(B151&lt;&gt;"",IFERROR(IF((SUMIF(D$14:CS$14,"CLO6",D151:CS151)/'Grade computation'!I$9)=0,0,(SUMIF(D$14:CS$14,"CLO6",D151:CS151)/'Grade computation'!I$9)),""),"")</f>
        <v/>
      </c>
      <c r="DL151" s="115" t="str">
        <f aca="false">IF(DK151="","",IF(DK151&gt;=B$10,"Y","N"))</f>
        <v/>
      </c>
      <c r="DM151" s="115" t="str">
        <f aca="false">IF(DK151="","",IF(DK151&lt;50%,1,IF(AND(DK151&gt;=50%,DK151&lt;B$10),2,IF(DK151&gt;=B$10,3))))</f>
        <v/>
      </c>
      <c r="DN151" s="114" t="str">
        <f aca="false">IF(B151&lt;&gt;"",IFERROR(IF((SUMIF(D$14:CS$14,"CLO7",D151:CS151)/'Grade computation'!I$10)=0,0,(SUMIF(D$14:CS$14,"CLO7",D151:CS151)/'Grade computation'!I$10)),""),"")</f>
        <v/>
      </c>
      <c r="DO151" s="115" t="str">
        <f aca="false">IF(DN151="","",IF(DN151&gt;=B$10,"Y","N"))</f>
        <v/>
      </c>
      <c r="DP151" s="115" t="str">
        <f aca="false">IF(DN151="","",IF(DN151&lt;50%,1,IF(AND(DN151&gt;=50%,DN151&lt;B$10),2,IF(DN151&gt;=B$10,3))))</f>
        <v/>
      </c>
      <c r="DQ151" s="114" t="str">
        <f aca="false">IF(B151&lt;&gt;"",IFERROR(IF((SUMIF(D$14:CS$14,"CLO8",D151:CS151)/'Grade computation'!I$11)=0,0,(SUMIF(D$14:CS$14,"CLO8",D151:CS151)/'Grade computation'!I$11)),""),"")</f>
        <v/>
      </c>
      <c r="DR151" s="115" t="str">
        <f aca="false">IF(DQ151="","",IF(DQ151&gt;=B$10,"Y","N"))</f>
        <v/>
      </c>
      <c r="DS151" s="115" t="str">
        <f aca="false">IF(DQ151="","",IF(DQ151&lt;50%,1,IF(AND(DQ151&gt;=50%,DQ151&lt;B$10),2,IF(DQ151&gt;=B$10,3))))</f>
        <v/>
      </c>
      <c r="DT151" s="114" t="str">
        <f aca="false">IF(B151&lt;&gt;"",IFERROR(IF((SUMIF(D$14:CS$14,"CLO9",D151:CS151)/'Grade computation'!I$12)=0,0,(SUMIF(D$14:CS$14,"CLO9",D151:CS151)/'Grade computation'!I$12)),""),"")</f>
        <v/>
      </c>
      <c r="DU151" s="115" t="str">
        <f aca="false">IF(DT151="","",IF(DT151&gt;=B$10,"Y","N"))</f>
        <v/>
      </c>
      <c r="DV151" s="115" t="str">
        <f aca="false">IF(DT151="","",IF(DT151&lt;50%,1,IF(AND(DT151&gt;=50%,DT151&lt;B$10),2,IF(DT151&gt;=B$10,3))))</f>
        <v/>
      </c>
      <c r="DW151" s="114" t="str">
        <f aca="false">IF(B151&lt;&gt;"",IFERROR(IF((SUMIF(D$14:CS$14,"CLO10",D151:CS151)/'Grade computation'!I$13)=0,0,(SUMIF(D$14:CS$14,"CLO10",D151:CS151)/'Grade computation'!I$13)),""),"")</f>
        <v/>
      </c>
      <c r="DX151" s="115" t="str">
        <f aca="false">IF(DW151="","",IF(DW151&gt;=B$10,"Y","N"))</f>
        <v/>
      </c>
      <c r="DY151" s="115" t="str">
        <f aca="false">IF(DW151="","",IF(DW151&lt;50%,1,IF(AND(DW151&gt;=50%,DW151&lt;B$10),2,IF(DW151&gt;=B$10,3))))</f>
        <v/>
      </c>
      <c r="DZ151" s="13"/>
      <c r="EA151" s="13"/>
    </row>
    <row r="152" customFormat="false" ht="15.75" hidden="false" customHeight="true" outlineLevel="0" collapsed="false">
      <c r="A152" s="118"/>
      <c r="B152" s="119"/>
      <c r="C152" s="117"/>
      <c r="D152" s="117"/>
      <c r="E152" s="117"/>
      <c r="F152" s="117"/>
      <c r="G152" s="117"/>
      <c r="H152" s="117"/>
      <c r="I152" s="117"/>
      <c r="J152" s="117"/>
      <c r="K152" s="117"/>
      <c r="L152" s="117"/>
      <c r="M152" s="117"/>
      <c r="N152" s="117"/>
      <c r="O152" s="117"/>
      <c r="P152" s="117"/>
      <c r="Q152" s="117"/>
      <c r="R152" s="117"/>
      <c r="S152" s="117"/>
      <c r="T152" s="117"/>
      <c r="U152" s="117"/>
      <c r="V152" s="117"/>
      <c r="W152" s="117"/>
      <c r="X152" s="117"/>
      <c r="Y152" s="117"/>
      <c r="Z152" s="117"/>
      <c r="AA152" s="117"/>
      <c r="AB152" s="117"/>
      <c r="AC152" s="117"/>
      <c r="AD152" s="117"/>
      <c r="AE152" s="117"/>
      <c r="AF152" s="117"/>
      <c r="AG152" s="117"/>
      <c r="AH152" s="111" t="str">
        <f aca="false">IF(B152&lt;&gt;"",SUMIF(D$12:AG$12,"TLA",D152:AG152),"")</f>
        <v/>
      </c>
      <c r="AI152" s="112" t="str">
        <f aca="false">IF(B152&lt;&gt;"",SUMIF(D$12:AG$12,"AT",D152:AG152),"")</f>
        <v/>
      </c>
      <c r="AJ152" s="117"/>
      <c r="AK152" s="117"/>
      <c r="AL152" s="117"/>
      <c r="AM152" s="117"/>
      <c r="AN152" s="117"/>
      <c r="AO152" s="117"/>
      <c r="AP152" s="117"/>
      <c r="AQ152" s="117"/>
      <c r="AR152" s="117"/>
      <c r="AS152" s="117"/>
      <c r="AT152" s="117"/>
      <c r="AU152" s="117"/>
      <c r="AV152" s="117"/>
      <c r="AW152" s="117"/>
      <c r="AX152" s="117"/>
      <c r="AY152" s="117"/>
      <c r="AZ152" s="117"/>
      <c r="BA152" s="117"/>
      <c r="BB152" s="117"/>
      <c r="BC152" s="117"/>
      <c r="BD152" s="117"/>
      <c r="BE152" s="117"/>
      <c r="BF152" s="117"/>
      <c r="BG152" s="117"/>
      <c r="BH152" s="117"/>
      <c r="BI152" s="117"/>
      <c r="BJ152" s="117"/>
      <c r="BK152" s="117"/>
      <c r="BL152" s="117"/>
      <c r="BM152" s="117"/>
      <c r="BN152" s="111" t="str">
        <f aca="false">IF(B152&lt;&gt;"", SUMIF(AJ$12:BM$12,"TLA",AJ152:BM152), "")</f>
        <v/>
      </c>
      <c r="BO152" s="112" t="str">
        <f aca="false">IF(B152&lt;&gt;"", SUMIF(AJ$12:BM$12,"AT",AJ152:BM152), "")</f>
        <v/>
      </c>
      <c r="BP152" s="113"/>
      <c r="BQ152" s="113"/>
      <c r="BR152" s="113"/>
      <c r="BS152" s="113"/>
      <c r="BT152" s="113"/>
      <c r="BU152" s="113"/>
      <c r="BV152" s="113"/>
      <c r="BW152" s="113"/>
      <c r="BX152" s="113"/>
      <c r="BY152" s="113"/>
      <c r="BZ152" s="113"/>
      <c r="CA152" s="117"/>
      <c r="CB152" s="117"/>
      <c r="CC152" s="117"/>
      <c r="CD152" s="117"/>
      <c r="CE152" s="117"/>
      <c r="CF152" s="117"/>
      <c r="CG152" s="117"/>
      <c r="CH152" s="117"/>
      <c r="CI152" s="117"/>
      <c r="CJ152" s="117"/>
      <c r="CK152" s="117"/>
      <c r="CL152" s="117"/>
      <c r="CM152" s="117"/>
      <c r="CN152" s="117"/>
      <c r="CO152" s="117"/>
      <c r="CP152" s="117"/>
      <c r="CQ152" s="117"/>
      <c r="CR152" s="117"/>
      <c r="CS152" s="117"/>
      <c r="CT152" s="111" t="str">
        <f aca="false">IF(B152&lt;&gt;"",SUMIF(BP$12:CS$12,"TLA",BP152:CS152), "")</f>
        <v/>
      </c>
      <c r="CU152" s="112" t="str">
        <f aca="false">IF(B152&lt;&gt;"",SUMIF(BP$12:CS$12,"AT",BP152:CS152), "")</f>
        <v/>
      </c>
      <c r="CV152" s="114" t="str">
        <f aca="false">IF(B152&lt;&gt;"",IFERROR(SUMIF(D$14:CS$14, "CLO1", D152:CS152)/'Grade computation'!I$4,""),"")</f>
        <v/>
      </c>
      <c r="CW152" s="115" t="str">
        <f aca="false">IF(CV152="","",IF(CV152&gt;=B$10,"Y","N"))</f>
        <v/>
      </c>
      <c r="CX152" s="115" t="str">
        <f aca="false">IF(CV152="","",IF(CV152&lt;50%,1,IF(AND(CV152&gt;=50%,CV152&lt;B$10),2,IF(CV152&gt;=B$10,3))))</f>
        <v/>
      </c>
      <c r="CY152" s="114" t="str">
        <f aca="false">IF(B152&lt;&gt;"",IFERROR(IF((SUMIF(D$14:CS$14,"CLO2",D152:CS152)/'Grade computation'!I$5)=0,0,(SUMIF(D$14:CS$14,"CLO2",D152:CS152)/'Grade computation'!I$5)),""),"")</f>
        <v/>
      </c>
      <c r="CZ152" s="115" t="str">
        <f aca="false">IF(CY152="","",IF(CY152&gt;=B$10,"Y","N"))</f>
        <v/>
      </c>
      <c r="DA152" s="115" t="str">
        <f aca="false">IF(CY152="","",IF(CY152&lt;50%,1,IF(AND(CY152&gt;=50%,CY152&lt;B$10),2,IF(CY152&gt;=B$10,3))))</f>
        <v/>
      </c>
      <c r="DB152" s="114" t="str">
        <f aca="false">IF(B152&lt;&gt;"",IFERROR(IF((SUMIF(D$14:CS$14,"CLO3",D152:CS152)/'Grade computation'!I$6)=0,0,(SUMIF(D$14:CS$14,"CLO3",D152:CS152)/'Grade computation'!I$6)),""),"")</f>
        <v/>
      </c>
      <c r="DC152" s="115" t="str">
        <f aca="false">IF(DB152="","",IF(DB152&gt;=B$10,"Y","N"))</f>
        <v/>
      </c>
      <c r="DD152" s="115" t="str">
        <f aca="false">IF(DB152="","",IF(DB152&lt;50%,1,IF(AND(DB152&gt;=50%,DB152&lt;B$10),2,IF(DB152&gt;=B$10,3))))</f>
        <v/>
      </c>
      <c r="DE152" s="114" t="str">
        <f aca="false">IF(B152&lt;&gt;"",IFERROR(SUMIF(D$14:CS$14,"CLO4",D152:CS152)/'Grade computation'!I$7,""),"")</f>
        <v/>
      </c>
      <c r="DF152" s="115" t="str">
        <f aca="false">IF(DE152="","",IF(DE152&gt;=B$10,"Y","N"))</f>
        <v/>
      </c>
      <c r="DG152" s="115" t="str">
        <f aca="false">IF(DE152="","",IF(DE152&lt;50%,1,IF(AND(DE152&gt;=50%,DE152&lt;B$10),2,IF(DE152&gt;=B$10,3))))</f>
        <v/>
      </c>
      <c r="DH152" s="114" t="str">
        <f aca="false">IF(B152&lt;&gt;"",IFERROR(IF((SUMIF(D$14:CS$14,"CLO5",D152:CS152)/'Grade computation'!I$8)=0,0,(SUMIF(D$14:CS$14,"CLO5",D152:CS152)/'Grade computation'!I$8)),""),"")</f>
        <v/>
      </c>
      <c r="DI152" s="115" t="str">
        <f aca="false">IF(DH152="","",IF(DH152&gt;=B$10,"Y","N"))</f>
        <v/>
      </c>
      <c r="DJ152" s="115" t="str">
        <f aca="false">IF(DH152="","",IF(DH152&lt;50%,1,IF(AND(DH152&gt;=50%,DH152&lt;B$10),2,IF(DH152&gt;=B$10,3))))</f>
        <v/>
      </c>
      <c r="DK152" s="114" t="str">
        <f aca="false">IF(B152&lt;&gt;"",IFERROR(IF((SUMIF(D$14:CS$14,"CLO6",D152:CS152)/'Grade computation'!I$9)=0,0,(SUMIF(D$14:CS$14,"CLO6",D152:CS152)/'Grade computation'!I$9)),""),"")</f>
        <v/>
      </c>
      <c r="DL152" s="115" t="str">
        <f aca="false">IF(DK152="","",IF(DK152&gt;=B$10,"Y","N"))</f>
        <v/>
      </c>
      <c r="DM152" s="115" t="str">
        <f aca="false">IF(DK152="","",IF(DK152&lt;50%,1,IF(AND(DK152&gt;=50%,DK152&lt;B$10),2,IF(DK152&gt;=B$10,3))))</f>
        <v/>
      </c>
      <c r="DN152" s="114" t="str">
        <f aca="false">IF(B152&lt;&gt;"",IFERROR(IF((SUMIF(D$14:CS$14,"CLO7",D152:CS152)/'Grade computation'!I$10)=0,0,(SUMIF(D$14:CS$14,"CLO7",D152:CS152)/'Grade computation'!I$10)),""),"")</f>
        <v/>
      </c>
      <c r="DO152" s="115" t="str">
        <f aca="false">IF(DN152="","",IF(DN152&gt;=B$10,"Y","N"))</f>
        <v/>
      </c>
      <c r="DP152" s="115" t="str">
        <f aca="false">IF(DN152="","",IF(DN152&lt;50%,1,IF(AND(DN152&gt;=50%,DN152&lt;B$10),2,IF(DN152&gt;=B$10,3))))</f>
        <v/>
      </c>
      <c r="DQ152" s="114" t="str">
        <f aca="false">IF(B152&lt;&gt;"",IFERROR(IF((SUMIF(D$14:CS$14,"CLO8",D152:CS152)/'Grade computation'!I$11)=0,0,(SUMIF(D$14:CS$14,"CLO8",D152:CS152)/'Grade computation'!I$11)),""),"")</f>
        <v/>
      </c>
      <c r="DR152" s="115" t="str">
        <f aca="false">IF(DQ152="","",IF(DQ152&gt;=B$10,"Y","N"))</f>
        <v/>
      </c>
      <c r="DS152" s="115" t="str">
        <f aca="false">IF(DQ152="","",IF(DQ152&lt;50%,1,IF(AND(DQ152&gt;=50%,DQ152&lt;B$10),2,IF(DQ152&gt;=B$10,3))))</f>
        <v/>
      </c>
      <c r="DT152" s="114" t="str">
        <f aca="false">IF(B152&lt;&gt;"",IFERROR(IF((SUMIF(D$14:CS$14,"CLO9",D152:CS152)/'Grade computation'!I$12)=0,0,(SUMIF(D$14:CS$14,"CLO9",D152:CS152)/'Grade computation'!I$12)),""),"")</f>
        <v/>
      </c>
      <c r="DU152" s="115" t="str">
        <f aca="false">IF(DT152="","",IF(DT152&gt;=B$10,"Y","N"))</f>
        <v/>
      </c>
      <c r="DV152" s="115" t="str">
        <f aca="false">IF(DT152="","",IF(DT152&lt;50%,1,IF(AND(DT152&gt;=50%,DT152&lt;B$10),2,IF(DT152&gt;=B$10,3))))</f>
        <v/>
      </c>
      <c r="DW152" s="114" t="str">
        <f aca="false">IF(B152&lt;&gt;"",IFERROR(IF((SUMIF(D$14:CS$14,"CLO10",D152:CS152)/'Grade computation'!I$13)=0,0,(SUMIF(D$14:CS$14,"CLO10",D152:CS152)/'Grade computation'!I$13)),""),"")</f>
        <v/>
      </c>
      <c r="DX152" s="115" t="str">
        <f aca="false">IF(DW152="","",IF(DW152&gt;=B$10,"Y","N"))</f>
        <v/>
      </c>
      <c r="DY152" s="115" t="str">
        <f aca="false">IF(DW152="","",IF(DW152&lt;50%,1,IF(AND(DW152&gt;=50%,DW152&lt;B$10),2,IF(DW152&gt;=B$10,3))))</f>
        <v/>
      </c>
      <c r="DZ152" s="13"/>
      <c r="EA152" s="13"/>
    </row>
    <row r="153" customFormat="false" ht="15.75" hidden="false" customHeight="true" outlineLevel="0" collapsed="false">
      <c r="A153" s="118"/>
      <c r="B153" s="119"/>
      <c r="C153" s="117"/>
      <c r="D153" s="117"/>
      <c r="E153" s="117"/>
      <c r="F153" s="117"/>
      <c r="G153" s="117"/>
      <c r="H153" s="117"/>
      <c r="I153" s="117"/>
      <c r="J153" s="117"/>
      <c r="K153" s="117"/>
      <c r="L153" s="117"/>
      <c r="M153" s="117"/>
      <c r="N153" s="117"/>
      <c r="O153" s="117"/>
      <c r="P153" s="117"/>
      <c r="Q153" s="117"/>
      <c r="R153" s="117"/>
      <c r="S153" s="117"/>
      <c r="T153" s="117"/>
      <c r="U153" s="117"/>
      <c r="V153" s="117"/>
      <c r="W153" s="117"/>
      <c r="X153" s="117"/>
      <c r="Y153" s="117"/>
      <c r="Z153" s="117"/>
      <c r="AA153" s="117"/>
      <c r="AB153" s="117"/>
      <c r="AC153" s="117"/>
      <c r="AD153" s="117"/>
      <c r="AE153" s="117"/>
      <c r="AF153" s="117"/>
      <c r="AG153" s="117"/>
      <c r="AH153" s="111" t="str">
        <f aca="false">IF(B153&lt;&gt;"",SUMIF(D$12:AG$12,"TLA",D153:AG153),"")</f>
        <v/>
      </c>
      <c r="AI153" s="112" t="str">
        <f aca="false">IF(B153&lt;&gt;"",SUMIF(D$12:AG$12,"AT",D153:AG153),"")</f>
        <v/>
      </c>
      <c r="AJ153" s="117"/>
      <c r="AK153" s="117"/>
      <c r="AL153" s="117"/>
      <c r="AM153" s="117"/>
      <c r="AN153" s="117"/>
      <c r="AO153" s="117"/>
      <c r="AP153" s="117"/>
      <c r="AQ153" s="117"/>
      <c r="AR153" s="117"/>
      <c r="AS153" s="117"/>
      <c r="AT153" s="117"/>
      <c r="AU153" s="117"/>
      <c r="AV153" s="117"/>
      <c r="AW153" s="117"/>
      <c r="AX153" s="117"/>
      <c r="AY153" s="117"/>
      <c r="AZ153" s="117"/>
      <c r="BA153" s="117"/>
      <c r="BB153" s="117"/>
      <c r="BC153" s="117"/>
      <c r="BD153" s="117"/>
      <c r="BE153" s="117"/>
      <c r="BF153" s="117"/>
      <c r="BG153" s="117"/>
      <c r="BH153" s="117"/>
      <c r="BI153" s="117"/>
      <c r="BJ153" s="117"/>
      <c r="BK153" s="117"/>
      <c r="BL153" s="117"/>
      <c r="BM153" s="117"/>
      <c r="BN153" s="111" t="str">
        <f aca="false">IF(B153&lt;&gt;"", SUMIF(AJ$12:BM$12,"TLA",AJ153:BM153), "")</f>
        <v/>
      </c>
      <c r="BO153" s="112" t="str">
        <f aca="false">IF(B153&lt;&gt;"", SUMIF(AJ$12:BM$12,"AT",AJ153:BM153), "")</f>
        <v/>
      </c>
      <c r="BP153" s="113"/>
      <c r="BQ153" s="113"/>
      <c r="BR153" s="113"/>
      <c r="BS153" s="113"/>
      <c r="BT153" s="113"/>
      <c r="BU153" s="113"/>
      <c r="BV153" s="113"/>
      <c r="BW153" s="113"/>
      <c r="BX153" s="113"/>
      <c r="BY153" s="113"/>
      <c r="BZ153" s="113"/>
      <c r="CA153" s="117"/>
      <c r="CB153" s="117"/>
      <c r="CC153" s="117"/>
      <c r="CD153" s="117"/>
      <c r="CE153" s="117"/>
      <c r="CF153" s="117"/>
      <c r="CG153" s="117"/>
      <c r="CH153" s="117"/>
      <c r="CI153" s="117"/>
      <c r="CJ153" s="117"/>
      <c r="CK153" s="117"/>
      <c r="CL153" s="117"/>
      <c r="CM153" s="117"/>
      <c r="CN153" s="117"/>
      <c r="CO153" s="117"/>
      <c r="CP153" s="117"/>
      <c r="CQ153" s="117"/>
      <c r="CR153" s="117"/>
      <c r="CS153" s="117"/>
      <c r="CT153" s="111" t="str">
        <f aca="false">IF(B153&lt;&gt;"",SUMIF(BP$12:CS$12,"TLA",BP153:CS153), "")</f>
        <v/>
      </c>
      <c r="CU153" s="112" t="str">
        <f aca="false">IF(B153&lt;&gt;"",SUMIF(BP$12:CS$12,"AT",BP153:CS153), "")</f>
        <v/>
      </c>
      <c r="CV153" s="114" t="str">
        <f aca="false">IF(B153&lt;&gt;"",IFERROR(SUMIF(D$14:CS$14, "CLO1", D153:CS153)/'Grade computation'!I$4,""),"")</f>
        <v/>
      </c>
      <c r="CW153" s="115" t="str">
        <f aca="false">IF(CV153="","",IF(CV153&gt;=B$10,"Y","N"))</f>
        <v/>
      </c>
      <c r="CX153" s="115" t="str">
        <f aca="false">IF(CV153="","",IF(CV153&lt;50%,1,IF(AND(CV153&gt;=50%,CV153&lt;B$10),2,IF(CV153&gt;=B$10,3))))</f>
        <v/>
      </c>
      <c r="CY153" s="114" t="str">
        <f aca="false">IF(B153&lt;&gt;"",IFERROR(IF((SUMIF(D$14:CS$14,"CLO2",D153:CS153)/'Grade computation'!I$5)=0,0,(SUMIF(D$14:CS$14,"CLO2",D153:CS153)/'Grade computation'!I$5)),""),"")</f>
        <v/>
      </c>
      <c r="CZ153" s="115" t="str">
        <f aca="false">IF(CY153="","",IF(CY153&gt;=B$10,"Y","N"))</f>
        <v/>
      </c>
      <c r="DA153" s="115" t="str">
        <f aca="false">IF(CY153="","",IF(CY153&lt;50%,1,IF(AND(CY153&gt;=50%,CY153&lt;B$10),2,IF(CY153&gt;=B$10,3))))</f>
        <v/>
      </c>
      <c r="DB153" s="114" t="str">
        <f aca="false">IF(B153&lt;&gt;"",IFERROR(IF((SUMIF(D$14:CS$14,"CLO3",D153:CS153)/'Grade computation'!I$6)=0,0,(SUMIF(D$14:CS$14,"CLO3",D153:CS153)/'Grade computation'!I$6)),""),"")</f>
        <v/>
      </c>
      <c r="DC153" s="115" t="str">
        <f aca="false">IF(DB153="","",IF(DB153&gt;=B$10,"Y","N"))</f>
        <v/>
      </c>
      <c r="DD153" s="115" t="str">
        <f aca="false">IF(DB153="","",IF(DB153&lt;50%,1,IF(AND(DB153&gt;=50%,DB153&lt;B$10),2,IF(DB153&gt;=B$10,3))))</f>
        <v/>
      </c>
      <c r="DE153" s="114" t="str">
        <f aca="false">IF(B153&lt;&gt;"",IFERROR(SUMIF(D$14:CS$14,"CLO4",D153:CS153)/'Grade computation'!I$7,""),"")</f>
        <v/>
      </c>
      <c r="DF153" s="115" t="str">
        <f aca="false">IF(DE153="","",IF(DE153&gt;=B$10,"Y","N"))</f>
        <v/>
      </c>
      <c r="DG153" s="115" t="str">
        <f aca="false">IF(DE153="","",IF(DE153&lt;50%,1,IF(AND(DE153&gt;=50%,DE153&lt;B$10),2,IF(DE153&gt;=B$10,3))))</f>
        <v/>
      </c>
      <c r="DH153" s="114" t="str">
        <f aca="false">IF(B153&lt;&gt;"",IFERROR(IF((SUMIF(D$14:CS$14,"CLO5",D153:CS153)/'Grade computation'!I$8)=0,0,(SUMIF(D$14:CS$14,"CLO5",D153:CS153)/'Grade computation'!I$8)),""),"")</f>
        <v/>
      </c>
      <c r="DI153" s="115" t="str">
        <f aca="false">IF(DH153="","",IF(DH153&gt;=B$10,"Y","N"))</f>
        <v/>
      </c>
      <c r="DJ153" s="115" t="str">
        <f aca="false">IF(DH153="","",IF(DH153&lt;50%,1,IF(AND(DH153&gt;=50%,DH153&lt;B$10),2,IF(DH153&gt;=B$10,3))))</f>
        <v/>
      </c>
      <c r="DK153" s="114" t="str">
        <f aca="false">IF(B153&lt;&gt;"",IFERROR(IF((SUMIF(D$14:CS$14,"CLO6",D153:CS153)/'Grade computation'!I$9)=0,0,(SUMIF(D$14:CS$14,"CLO6",D153:CS153)/'Grade computation'!I$9)),""),"")</f>
        <v/>
      </c>
      <c r="DL153" s="115" t="str">
        <f aca="false">IF(DK153="","",IF(DK153&gt;=B$10,"Y","N"))</f>
        <v/>
      </c>
      <c r="DM153" s="115" t="str">
        <f aca="false">IF(DK153="","",IF(DK153&lt;50%,1,IF(AND(DK153&gt;=50%,DK153&lt;B$10),2,IF(DK153&gt;=B$10,3))))</f>
        <v/>
      </c>
      <c r="DN153" s="114" t="str">
        <f aca="false">IF(B153&lt;&gt;"",IFERROR(IF((SUMIF(D$14:CS$14,"CLO7",D153:CS153)/'Grade computation'!I$10)=0,0,(SUMIF(D$14:CS$14,"CLO7",D153:CS153)/'Grade computation'!I$10)),""),"")</f>
        <v/>
      </c>
      <c r="DO153" s="115" t="str">
        <f aca="false">IF(DN153="","",IF(DN153&gt;=B$10,"Y","N"))</f>
        <v/>
      </c>
      <c r="DP153" s="115" t="str">
        <f aca="false">IF(DN153="","",IF(DN153&lt;50%,1,IF(AND(DN153&gt;=50%,DN153&lt;B$10),2,IF(DN153&gt;=B$10,3))))</f>
        <v/>
      </c>
      <c r="DQ153" s="114" t="str">
        <f aca="false">IF(B153&lt;&gt;"",IFERROR(IF((SUMIF(D$14:CS$14,"CLO8",D153:CS153)/'Grade computation'!I$11)=0,0,(SUMIF(D$14:CS$14,"CLO8",D153:CS153)/'Grade computation'!I$11)),""),"")</f>
        <v/>
      </c>
      <c r="DR153" s="115" t="str">
        <f aca="false">IF(DQ153="","",IF(DQ153&gt;=B$10,"Y","N"))</f>
        <v/>
      </c>
      <c r="DS153" s="115" t="str">
        <f aca="false">IF(DQ153="","",IF(DQ153&lt;50%,1,IF(AND(DQ153&gt;=50%,DQ153&lt;B$10),2,IF(DQ153&gt;=B$10,3))))</f>
        <v/>
      </c>
      <c r="DT153" s="114" t="str">
        <f aca="false">IF(B153&lt;&gt;"",IFERROR(IF((SUMIF(D$14:CS$14,"CLO9",D153:CS153)/'Grade computation'!I$12)=0,0,(SUMIF(D$14:CS$14,"CLO9",D153:CS153)/'Grade computation'!I$12)),""),"")</f>
        <v/>
      </c>
      <c r="DU153" s="115" t="str">
        <f aca="false">IF(DT153="","",IF(DT153&gt;=B$10,"Y","N"))</f>
        <v/>
      </c>
      <c r="DV153" s="115" t="str">
        <f aca="false">IF(DT153="","",IF(DT153&lt;50%,1,IF(AND(DT153&gt;=50%,DT153&lt;B$10),2,IF(DT153&gt;=B$10,3))))</f>
        <v/>
      </c>
      <c r="DW153" s="114" t="str">
        <f aca="false">IF(B153&lt;&gt;"",IFERROR(IF((SUMIF(D$14:CS$14,"CLO10",D153:CS153)/'Grade computation'!I$13)=0,0,(SUMIF(D$14:CS$14,"CLO10",D153:CS153)/'Grade computation'!I$13)),""),"")</f>
        <v/>
      </c>
      <c r="DX153" s="115" t="str">
        <f aca="false">IF(DW153="","",IF(DW153&gt;=B$10,"Y","N"))</f>
        <v/>
      </c>
      <c r="DY153" s="115" t="str">
        <f aca="false">IF(DW153="","",IF(DW153&lt;50%,1,IF(AND(DW153&gt;=50%,DW153&lt;B$10),2,IF(DW153&gt;=B$10,3))))</f>
        <v/>
      </c>
      <c r="DZ153" s="13"/>
      <c r="EA153" s="13"/>
    </row>
    <row r="154" customFormat="false" ht="15.75" hidden="false" customHeight="true" outlineLevel="0" collapsed="false">
      <c r="A154" s="118"/>
      <c r="B154" s="119"/>
      <c r="C154" s="117"/>
      <c r="D154" s="117"/>
      <c r="E154" s="117"/>
      <c r="F154" s="117"/>
      <c r="G154" s="117"/>
      <c r="H154" s="117"/>
      <c r="I154" s="117"/>
      <c r="J154" s="117"/>
      <c r="K154" s="117"/>
      <c r="L154" s="117"/>
      <c r="M154" s="117"/>
      <c r="N154" s="117"/>
      <c r="O154" s="117"/>
      <c r="P154" s="117"/>
      <c r="Q154" s="117"/>
      <c r="R154" s="117"/>
      <c r="S154" s="117"/>
      <c r="T154" s="117"/>
      <c r="U154" s="117"/>
      <c r="V154" s="117"/>
      <c r="W154" s="117"/>
      <c r="X154" s="117"/>
      <c r="Y154" s="117"/>
      <c r="Z154" s="117"/>
      <c r="AA154" s="117"/>
      <c r="AB154" s="117"/>
      <c r="AC154" s="117"/>
      <c r="AD154" s="117"/>
      <c r="AE154" s="117"/>
      <c r="AF154" s="117"/>
      <c r="AG154" s="117"/>
      <c r="AH154" s="111" t="str">
        <f aca="false">IF(B154&lt;&gt;"",SUMIF(D$12:AG$12,"TLA",D154:AG154),"")</f>
        <v/>
      </c>
      <c r="AI154" s="112" t="str">
        <f aca="false">IF(B154&lt;&gt;"",SUMIF(D$12:AG$12,"AT",D154:AG154),"")</f>
        <v/>
      </c>
      <c r="AJ154" s="117"/>
      <c r="AK154" s="117"/>
      <c r="AL154" s="117"/>
      <c r="AM154" s="117"/>
      <c r="AN154" s="117"/>
      <c r="AO154" s="117"/>
      <c r="AP154" s="117"/>
      <c r="AQ154" s="117"/>
      <c r="AR154" s="117"/>
      <c r="AS154" s="117"/>
      <c r="AT154" s="117"/>
      <c r="AU154" s="117"/>
      <c r="AV154" s="117"/>
      <c r="AW154" s="117"/>
      <c r="AX154" s="117"/>
      <c r="AY154" s="117"/>
      <c r="AZ154" s="117"/>
      <c r="BA154" s="117"/>
      <c r="BB154" s="117"/>
      <c r="BC154" s="117"/>
      <c r="BD154" s="117"/>
      <c r="BE154" s="117"/>
      <c r="BF154" s="117"/>
      <c r="BG154" s="117"/>
      <c r="BH154" s="117"/>
      <c r="BI154" s="117"/>
      <c r="BJ154" s="117"/>
      <c r="BK154" s="117"/>
      <c r="BL154" s="117"/>
      <c r="BM154" s="117"/>
      <c r="BN154" s="111" t="str">
        <f aca="false">IF(B154&lt;&gt;"", SUMIF(AJ$12:BM$12,"TLA",AJ154:BM154), "")</f>
        <v/>
      </c>
      <c r="BO154" s="112" t="str">
        <f aca="false">IF(B154&lt;&gt;"", SUMIF(AJ$12:BM$12,"AT",AJ154:BM154), "")</f>
        <v/>
      </c>
      <c r="BP154" s="113"/>
      <c r="BQ154" s="113"/>
      <c r="BR154" s="113"/>
      <c r="BS154" s="113"/>
      <c r="BT154" s="113"/>
      <c r="BU154" s="113"/>
      <c r="BV154" s="113"/>
      <c r="BW154" s="113"/>
      <c r="BX154" s="113"/>
      <c r="BY154" s="113"/>
      <c r="BZ154" s="113"/>
      <c r="CA154" s="117"/>
      <c r="CB154" s="117"/>
      <c r="CC154" s="117"/>
      <c r="CD154" s="117"/>
      <c r="CE154" s="117"/>
      <c r="CF154" s="117"/>
      <c r="CG154" s="117"/>
      <c r="CH154" s="117"/>
      <c r="CI154" s="117"/>
      <c r="CJ154" s="117"/>
      <c r="CK154" s="117"/>
      <c r="CL154" s="117"/>
      <c r="CM154" s="117"/>
      <c r="CN154" s="117"/>
      <c r="CO154" s="117"/>
      <c r="CP154" s="117"/>
      <c r="CQ154" s="117"/>
      <c r="CR154" s="117"/>
      <c r="CS154" s="117"/>
      <c r="CT154" s="111" t="str">
        <f aca="false">IF(B154&lt;&gt;"",SUMIF(BP$12:CS$12,"TLA",BP154:CS154), "")</f>
        <v/>
      </c>
      <c r="CU154" s="112" t="str">
        <f aca="false">IF(B154&lt;&gt;"",SUMIF(BP$12:CS$12,"AT",BP154:CS154), "")</f>
        <v/>
      </c>
      <c r="CV154" s="114" t="str">
        <f aca="false">IF(B154&lt;&gt;"",IFERROR(SUMIF(D$14:CS$14, "CLO1", D154:CS154)/'Grade computation'!I$4,""),"")</f>
        <v/>
      </c>
      <c r="CW154" s="115" t="str">
        <f aca="false">IF(CV154="","",IF(CV154&gt;=B$10,"Y","N"))</f>
        <v/>
      </c>
      <c r="CX154" s="115" t="str">
        <f aca="false">IF(CV154="","",IF(CV154&lt;50%,1,IF(AND(CV154&gt;=50%,CV154&lt;B$10),2,IF(CV154&gt;=B$10,3))))</f>
        <v/>
      </c>
      <c r="CY154" s="114" t="str">
        <f aca="false">IF(B154&lt;&gt;"",IFERROR(IF((SUMIF(D$14:CS$14,"CLO2",D154:CS154)/'Grade computation'!I$5)=0,0,(SUMIF(D$14:CS$14,"CLO2",D154:CS154)/'Grade computation'!I$5)),""),"")</f>
        <v/>
      </c>
      <c r="CZ154" s="115" t="str">
        <f aca="false">IF(CY154="","",IF(CY154&gt;=B$10,"Y","N"))</f>
        <v/>
      </c>
      <c r="DA154" s="115" t="str">
        <f aca="false">IF(CY154="","",IF(CY154&lt;50%,1,IF(AND(CY154&gt;=50%,CY154&lt;B$10),2,IF(CY154&gt;=B$10,3))))</f>
        <v/>
      </c>
      <c r="DB154" s="114" t="str">
        <f aca="false">IF(B154&lt;&gt;"",IFERROR(IF((SUMIF(D$14:CS$14,"CLO3",D154:CS154)/'Grade computation'!I$6)=0,0,(SUMIF(D$14:CS$14,"CLO3",D154:CS154)/'Grade computation'!I$6)),""),"")</f>
        <v/>
      </c>
      <c r="DC154" s="115" t="str">
        <f aca="false">IF(DB154="","",IF(DB154&gt;=B$10,"Y","N"))</f>
        <v/>
      </c>
      <c r="DD154" s="115" t="str">
        <f aca="false">IF(DB154="","",IF(DB154&lt;50%,1,IF(AND(DB154&gt;=50%,DB154&lt;B$10),2,IF(DB154&gt;=B$10,3))))</f>
        <v/>
      </c>
      <c r="DE154" s="114" t="str">
        <f aca="false">IF(B154&lt;&gt;"",IFERROR(SUMIF(D$14:CS$14,"CLO4",D154:CS154)/'Grade computation'!I$7,""),"")</f>
        <v/>
      </c>
      <c r="DF154" s="115" t="str">
        <f aca="false">IF(DE154="","",IF(DE154&gt;=B$10,"Y","N"))</f>
        <v/>
      </c>
      <c r="DG154" s="115" t="str">
        <f aca="false">IF(DE154="","",IF(DE154&lt;50%,1,IF(AND(DE154&gt;=50%,DE154&lt;B$10),2,IF(DE154&gt;=B$10,3))))</f>
        <v/>
      </c>
      <c r="DH154" s="114" t="str">
        <f aca="false">IF(B154&lt;&gt;"",IFERROR(IF((SUMIF(D$14:CS$14,"CLO5",D154:CS154)/'Grade computation'!I$8)=0,0,(SUMIF(D$14:CS$14,"CLO5",D154:CS154)/'Grade computation'!I$8)),""),"")</f>
        <v/>
      </c>
      <c r="DI154" s="115" t="str">
        <f aca="false">IF(DH154="","",IF(DH154&gt;=B$10,"Y","N"))</f>
        <v/>
      </c>
      <c r="DJ154" s="115" t="str">
        <f aca="false">IF(DH154="","",IF(DH154&lt;50%,1,IF(AND(DH154&gt;=50%,DH154&lt;B$10),2,IF(DH154&gt;=B$10,3))))</f>
        <v/>
      </c>
      <c r="DK154" s="114" t="str">
        <f aca="false">IF(B154&lt;&gt;"",IFERROR(IF((SUMIF(D$14:CS$14,"CLO6",D154:CS154)/'Grade computation'!I$9)=0,0,(SUMIF(D$14:CS$14,"CLO6",D154:CS154)/'Grade computation'!I$9)),""),"")</f>
        <v/>
      </c>
      <c r="DL154" s="115" t="str">
        <f aca="false">IF(DK154="","",IF(DK154&gt;=B$10,"Y","N"))</f>
        <v/>
      </c>
      <c r="DM154" s="115" t="str">
        <f aca="false">IF(DK154="","",IF(DK154&lt;50%,1,IF(AND(DK154&gt;=50%,DK154&lt;B$10),2,IF(DK154&gt;=B$10,3))))</f>
        <v/>
      </c>
      <c r="DN154" s="114" t="str">
        <f aca="false">IF(B154&lt;&gt;"",IFERROR(IF((SUMIF(D$14:CS$14,"CLO7",D154:CS154)/'Grade computation'!I$10)=0,0,(SUMIF(D$14:CS$14,"CLO7",D154:CS154)/'Grade computation'!I$10)),""),"")</f>
        <v/>
      </c>
      <c r="DO154" s="115" t="str">
        <f aca="false">IF(DN154="","",IF(DN154&gt;=B$10,"Y","N"))</f>
        <v/>
      </c>
      <c r="DP154" s="115" t="str">
        <f aca="false">IF(DN154="","",IF(DN154&lt;50%,1,IF(AND(DN154&gt;=50%,DN154&lt;B$10),2,IF(DN154&gt;=B$10,3))))</f>
        <v/>
      </c>
      <c r="DQ154" s="114" t="str">
        <f aca="false">IF(B154&lt;&gt;"",IFERROR(IF((SUMIF(D$14:CS$14,"CLO8",D154:CS154)/'Grade computation'!I$11)=0,0,(SUMIF(D$14:CS$14,"CLO8",D154:CS154)/'Grade computation'!I$11)),""),"")</f>
        <v/>
      </c>
      <c r="DR154" s="115" t="str">
        <f aca="false">IF(DQ154="","",IF(DQ154&gt;=B$10,"Y","N"))</f>
        <v/>
      </c>
      <c r="DS154" s="115" t="str">
        <f aca="false">IF(DQ154="","",IF(DQ154&lt;50%,1,IF(AND(DQ154&gt;=50%,DQ154&lt;B$10),2,IF(DQ154&gt;=B$10,3))))</f>
        <v/>
      </c>
      <c r="DT154" s="114" t="str">
        <f aca="false">IF(B154&lt;&gt;"",IFERROR(IF((SUMIF(D$14:CS$14,"CLO9",D154:CS154)/'Grade computation'!I$12)=0,0,(SUMIF(D$14:CS$14,"CLO9",D154:CS154)/'Grade computation'!I$12)),""),"")</f>
        <v/>
      </c>
      <c r="DU154" s="115" t="str">
        <f aca="false">IF(DT154="","",IF(DT154&gt;=B$10,"Y","N"))</f>
        <v/>
      </c>
      <c r="DV154" s="115" t="str">
        <f aca="false">IF(DT154="","",IF(DT154&lt;50%,1,IF(AND(DT154&gt;=50%,DT154&lt;B$10),2,IF(DT154&gt;=B$10,3))))</f>
        <v/>
      </c>
      <c r="DW154" s="114" t="str">
        <f aca="false">IF(B154&lt;&gt;"",IFERROR(IF((SUMIF(D$14:CS$14,"CLO10",D154:CS154)/'Grade computation'!I$13)=0,0,(SUMIF(D$14:CS$14,"CLO10",D154:CS154)/'Grade computation'!I$13)),""),"")</f>
        <v/>
      </c>
      <c r="DX154" s="115" t="str">
        <f aca="false">IF(DW154="","",IF(DW154&gt;=B$10,"Y","N"))</f>
        <v/>
      </c>
      <c r="DY154" s="115" t="str">
        <f aca="false">IF(DW154="","",IF(DW154&lt;50%,1,IF(AND(DW154&gt;=50%,DW154&lt;B$10),2,IF(DW154&gt;=B$10,3))))</f>
        <v/>
      </c>
      <c r="DZ154" s="13"/>
      <c r="EA154" s="13"/>
    </row>
    <row r="155" customFormat="false" ht="15.75" hidden="false" customHeight="true" outlineLevel="0" collapsed="false">
      <c r="A155" s="118"/>
      <c r="B155" s="119"/>
      <c r="C155" s="117"/>
      <c r="D155" s="117"/>
      <c r="E155" s="117"/>
      <c r="F155" s="117"/>
      <c r="G155" s="117"/>
      <c r="H155" s="117"/>
      <c r="I155" s="117"/>
      <c r="J155" s="117"/>
      <c r="K155" s="117"/>
      <c r="L155" s="117"/>
      <c r="M155" s="117"/>
      <c r="N155" s="117"/>
      <c r="O155" s="117"/>
      <c r="P155" s="117"/>
      <c r="Q155" s="117"/>
      <c r="R155" s="117"/>
      <c r="S155" s="117"/>
      <c r="T155" s="117"/>
      <c r="U155" s="117"/>
      <c r="V155" s="117"/>
      <c r="W155" s="117"/>
      <c r="X155" s="117"/>
      <c r="Y155" s="117"/>
      <c r="Z155" s="117"/>
      <c r="AA155" s="117"/>
      <c r="AB155" s="117"/>
      <c r="AC155" s="117"/>
      <c r="AD155" s="117"/>
      <c r="AE155" s="117"/>
      <c r="AF155" s="117"/>
      <c r="AG155" s="117"/>
      <c r="AH155" s="111" t="str">
        <f aca="false">IF(B155&lt;&gt;"",SUMIF(D$12:AG$12,"TLA",D155:AG155),"")</f>
        <v/>
      </c>
      <c r="AI155" s="112" t="str">
        <f aca="false">IF(B155&lt;&gt;"",SUMIF(D$12:AG$12,"AT",D155:AG155),"")</f>
        <v/>
      </c>
      <c r="AJ155" s="117"/>
      <c r="AK155" s="117"/>
      <c r="AL155" s="117"/>
      <c r="AM155" s="117"/>
      <c r="AN155" s="117"/>
      <c r="AO155" s="117"/>
      <c r="AP155" s="117"/>
      <c r="AQ155" s="117"/>
      <c r="AR155" s="117"/>
      <c r="AS155" s="117"/>
      <c r="AT155" s="117"/>
      <c r="AU155" s="117"/>
      <c r="AV155" s="117"/>
      <c r="AW155" s="117"/>
      <c r="AX155" s="117"/>
      <c r="AY155" s="117"/>
      <c r="AZ155" s="117"/>
      <c r="BA155" s="117"/>
      <c r="BB155" s="117"/>
      <c r="BC155" s="117"/>
      <c r="BD155" s="117"/>
      <c r="BE155" s="117"/>
      <c r="BF155" s="117"/>
      <c r="BG155" s="117"/>
      <c r="BH155" s="117"/>
      <c r="BI155" s="117"/>
      <c r="BJ155" s="117"/>
      <c r="BK155" s="117"/>
      <c r="BL155" s="117"/>
      <c r="BM155" s="117"/>
      <c r="BN155" s="111" t="str">
        <f aca="false">IF(B155&lt;&gt;"", SUMIF(AJ$12:BM$12,"TLA",AJ155:BM155), "")</f>
        <v/>
      </c>
      <c r="BO155" s="112" t="str">
        <f aca="false">IF(B155&lt;&gt;"", SUMIF(AJ$12:BM$12,"AT",AJ155:BM155), "")</f>
        <v/>
      </c>
      <c r="BP155" s="113"/>
      <c r="BQ155" s="113"/>
      <c r="BR155" s="113"/>
      <c r="BS155" s="113"/>
      <c r="BT155" s="113"/>
      <c r="BU155" s="113"/>
      <c r="BV155" s="113"/>
      <c r="BW155" s="113"/>
      <c r="BX155" s="113"/>
      <c r="BY155" s="113"/>
      <c r="BZ155" s="113"/>
      <c r="CA155" s="117"/>
      <c r="CB155" s="117"/>
      <c r="CC155" s="117"/>
      <c r="CD155" s="117"/>
      <c r="CE155" s="117"/>
      <c r="CF155" s="117"/>
      <c r="CG155" s="117"/>
      <c r="CH155" s="117"/>
      <c r="CI155" s="117"/>
      <c r="CJ155" s="117"/>
      <c r="CK155" s="117"/>
      <c r="CL155" s="117"/>
      <c r="CM155" s="117"/>
      <c r="CN155" s="117"/>
      <c r="CO155" s="117"/>
      <c r="CP155" s="117"/>
      <c r="CQ155" s="117"/>
      <c r="CR155" s="117"/>
      <c r="CS155" s="117"/>
      <c r="CT155" s="111" t="str">
        <f aca="false">IF(B155&lt;&gt;"",SUMIF(BP$12:CS$12,"TLA",BP155:CS155), "")</f>
        <v/>
      </c>
      <c r="CU155" s="112" t="str">
        <f aca="false">IF(B155&lt;&gt;"",SUMIF(BP$12:CS$12,"AT",BP155:CS155), "")</f>
        <v/>
      </c>
      <c r="CV155" s="114" t="str">
        <f aca="false">IF(B155&lt;&gt;"",IFERROR(SUMIF(D$14:CS$14, "CLO1", D155:CS155)/'Grade computation'!I$4,""),"")</f>
        <v/>
      </c>
      <c r="CW155" s="115" t="str">
        <f aca="false">IF(CV155="","",IF(CV155&gt;=B$10,"Y","N"))</f>
        <v/>
      </c>
      <c r="CX155" s="115" t="str">
        <f aca="false">IF(CV155="","",IF(CV155&lt;50%,1,IF(AND(CV155&gt;=50%,CV155&lt;B$10),2,IF(CV155&gt;=B$10,3))))</f>
        <v/>
      </c>
      <c r="CY155" s="114" t="str">
        <f aca="false">IF(B155&lt;&gt;"",IFERROR(IF((SUMIF(D$14:CS$14,"CLO2",D155:CS155)/'Grade computation'!I$5)=0,0,(SUMIF(D$14:CS$14,"CLO2",D155:CS155)/'Grade computation'!I$5)),""),"")</f>
        <v/>
      </c>
      <c r="CZ155" s="115" t="str">
        <f aca="false">IF(CY155="","",IF(CY155&gt;=B$10,"Y","N"))</f>
        <v/>
      </c>
      <c r="DA155" s="115" t="str">
        <f aca="false">IF(CY155="","",IF(CY155&lt;50%,1,IF(AND(CY155&gt;=50%,CY155&lt;B$10),2,IF(CY155&gt;=B$10,3))))</f>
        <v/>
      </c>
      <c r="DB155" s="114" t="str">
        <f aca="false">IF(B155&lt;&gt;"",IFERROR(IF((SUMIF(D$14:CS$14,"CLO3",D155:CS155)/'Grade computation'!I$6)=0,0,(SUMIF(D$14:CS$14,"CLO3",D155:CS155)/'Grade computation'!I$6)),""),"")</f>
        <v/>
      </c>
      <c r="DC155" s="115" t="str">
        <f aca="false">IF(DB155="","",IF(DB155&gt;=B$10,"Y","N"))</f>
        <v/>
      </c>
      <c r="DD155" s="115" t="str">
        <f aca="false">IF(DB155="","",IF(DB155&lt;50%,1,IF(AND(DB155&gt;=50%,DB155&lt;B$10),2,IF(DB155&gt;=B$10,3))))</f>
        <v/>
      </c>
      <c r="DE155" s="114" t="str">
        <f aca="false">IF(B155&lt;&gt;"",IFERROR(SUMIF(D$14:CS$14,"CLO4",D155:CS155)/'Grade computation'!I$7,""),"")</f>
        <v/>
      </c>
      <c r="DF155" s="115" t="str">
        <f aca="false">IF(DE155="","",IF(DE155&gt;=B$10,"Y","N"))</f>
        <v/>
      </c>
      <c r="DG155" s="115" t="str">
        <f aca="false">IF(DE155="","",IF(DE155&lt;50%,1,IF(AND(DE155&gt;=50%,DE155&lt;B$10),2,IF(DE155&gt;=B$10,3))))</f>
        <v/>
      </c>
      <c r="DH155" s="114" t="str">
        <f aca="false">IF(B155&lt;&gt;"",IFERROR(IF((SUMIF(D$14:CS$14,"CLO5",D155:CS155)/'Grade computation'!I$8)=0,0,(SUMIF(D$14:CS$14,"CLO5",D155:CS155)/'Grade computation'!I$8)),""),"")</f>
        <v/>
      </c>
      <c r="DI155" s="115" t="str">
        <f aca="false">IF(DH155="","",IF(DH155&gt;=B$10,"Y","N"))</f>
        <v/>
      </c>
      <c r="DJ155" s="115" t="str">
        <f aca="false">IF(DH155="","",IF(DH155&lt;50%,1,IF(AND(DH155&gt;=50%,DH155&lt;B$10),2,IF(DH155&gt;=B$10,3))))</f>
        <v/>
      </c>
      <c r="DK155" s="114" t="str">
        <f aca="false">IF(B155&lt;&gt;"",IFERROR(IF((SUMIF(D$14:CS$14,"CLO6",D155:CS155)/'Grade computation'!I$9)=0,0,(SUMIF(D$14:CS$14,"CLO6",D155:CS155)/'Grade computation'!I$9)),""),"")</f>
        <v/>
      </c>
      <c r="DL155" s="115" t="str">
        <f aca="false">IF(DK155="","",IF(DK155&gt;=B$10,"Y","N"))</f>
        <v/>
      </c>
      <c r="DM155" s="115" t="str">
        <f aca="false">IF(DK155="","",IF(DK155&lt;50%,1,IF(AND(DK155&gt;=50%,DK155&lt;B$10),2,IF(DK155&gt;=B$10,3))))</f>
        <v/>
      </c>
      <c r="DN155" s="114" t="str">
        <f aca="false">IF(B155&lt;&gt;"",IFERROR(IF((SUMIF(D$14:CS$14,"CLO7",D155:CS155)/'Grade computation'!I$10)=0,0,(SUMIF(D$14:CS$14,"CLO7",D155:CS155)/'Grade computation'!I$10)),""),"")</f>
        <v/>
      </c>
      <c r="DO155" s="115" t="str">
        <f aca="false">IF(DN155="","",IF(DN155&gt;=B$10,"Y","N"))</f>
        <v/>
      </c>
      <c r="DP155" s="115" t="str">
        <f aca="false">IF(DN155="","",IF(DN155&lt;50%,1,IF(AND(DN155&gt;=50%,DN155&lt;B$10),2,IF(DN155&gt;=B$10,3))))</f>
        <v/>
      </c>
      <c r="DQ155" s="114" t="str">
        <f aca="false">IF(B155&lt;&gt;"",IFERROR(IF((SUMIF(D$14:CS$14,"CLO8",D155:CS155)/'Grade computation'!I$11)=0,0,(SUMIF(D$14:CS$14,"CLO8",D155:CS155)/'Grade computation'!I$11)),""),"")</f>
        <v/>
      </c>
      <c r="DR155" s="115" t="str">
        <f aca="false">IF(DQ155="","",IF(DQ155&gt;=B$10,"Y","N"))</f>
        <v/>
      </c>
      <c r="DS155" s="115" t="str">
        <f aca="false">IF(DQ155="","",IF(DQ155&lt;50%,1,IF(AND(DQ155&gt;=50%,DQ155&lt;B$10),2,IF(DQ155&gt;=B$10,3))))</f>
        <v/>
      </c>
      <c r="DT155" s="114" t="str">
        <f aca="false">IF(B155&lt;&gt;"",IFERROR(IF((SUMIF(D$14:CS$14,"CLO9",D155:CS155)/'Grade computation'!I$12)=0,0,(SUMIF(D$14:CS$14,"CLO9",D155:CS155)/'Grade computation'!I$12)),""),"")</f>
        <v/>
      </c>
      <c r="DU155" s="115" t="str">
        <f aca="false">IF(DT155="","",IF(DT155&gt;=B$10,"Y","N"))</f>
        <v/>
      </c>
      <c r="DV155" s="115" t="str">
        <f aca="false">IF(DT155="","",IF(DT155&lt;50%,1,IF(AND(DT155&gt;=50%,DT155&lt;B$10),2,IF(DT155&gt;=B$10,3))))</f>
        <v/>
      </c>
      <c r="DW155" s="114" t="str">
        <f aca="false">IF(B155&lt;&gt;"",IFERROR(IF((SUMIF(D$14:CS$14,"CLO10",D155:CS155)/'Grade computation'!I$13)=0,0,(SUMIF(D$14:CS$14,"CLO10",D155:CS155)/'Grade computation'!I$13)),""),"")</f>
        <v/>
      </c>
      <c r="DX155" s="115" t="str">
        <f aca="false">IF(DW155="","",IF(DW155&gt;=B$10,"Y","N"))</f>
        <v/>
      </c>
      <c r="DY155" s="115" t="str">
        <f aca="false">IF(DW155="","",IF(DW155&lt;50%,1,IF(AND(DW155&gt;=50%,DW155&lt;B$10),2,IF(DW155&gt;=B$10,3))))</f>
        <v/>
      </c>
      <c r="DZ155" s="13"/>
      <c r="EA155" s="13"/>
    </row>
    <row r="156" customFormat="false" ht="15.75" hidden="false" customHeight="true" outlineLevel="0" collapsed="false">
      <c r="A156" s="118"/>
      <c r="B156" s="119"/>
      <c r="C156" s="117"/>
      <c r="D156" s="117"/>
      <c r="E156" s="117"/>
      <c r="F156" s="117"/>
      <c r="G156" s="117"/>
      <c r="H156" s="117"/>
      <c r="I156" s="117"/>
      <c r="J156" s="117"/>
      <c r="K156" s="117"/>
      <c r="L156" s="117"/>
      <c r="M156" s="117"/>
      <c r="N156" s="117"/>
      <c r="O156" s="117"/>
      <c r="P156" s="117"/>
      <c r="Q156" s="117"/>
      <c r="R156" s="117"/>
      <c r="S156" s="117"/>
      <c r="T156" s="117"/>
      <c r="U156" s="117"/>
      <c r="V156" s="117"/>
      <c r="W156" s="117"/>
      <c r="X156" s="117"/>
      <c r="Y156" s="117"/>
      <c r="Z156" s="117"/>
      <c r="AA156" s="117"/>
      <c r="AB156" s="117"/>
      <c r="AC156" s="117"/>
      <c r="AD156" s="117"/>
      <c r="AE156" s="117"/>
      <c r="AF156" s="117"/>
      <c r="AG156" s="117"/>
      <c r="AH156" s="111" t="str">
        <f aca="false">IF(B156&lt;&gt;"",SUMIF(D$12:AG$12,"TLA",D156:AG156),"")</f>
        <v/>
      </c>
      <c r="AI156" s="112" t="str">
        <f aca="false">IF(B156&lt;&gt;"",SUMIF(D$12:AG$12,"AT",D156:AG156),"")</f>
        <v/>
      </c>
      <c r="AJ156" s="117"/>
      <c r="AK156" s="117"/>
      <c r="AL156" s="117"/>
      <c r="AM156" s="117"/>
      <c r="AN156" s="117"/>
      <c r="AO156" s="117"/>
      <c r="AP156" s="117"/>
      <c r="AQ156" s="117"/>
      <c r="AR156" s="117"/>
      <c r="AS156" s="117"/>
      <c r="AT156" s="117"/>
      <c r="AU156" s="117"/>
      <c r="AV156" s="117"/>
      <c r="AW156" s="117"/>
      <c r="AX156" s="117"/>
      <c r="AY156" s="117"/>
      <c r="AZ156" s="117"/>
      <c r="BA156" s="117"/>
      <c r="BB156" s="117"/>
      <c r="BC156" s="117"/>
      <c r="BD156" s="117"/>
      <c r="BE156" s="117"/>
      <c r="BF156" s="117"/>
      <c r="BG156" s="117"/>
      <c r="BH156" s="117"/>
      <c r="BI156" s="117"/>
      <c r="BJ156" s="117"/>
      <c r="BK156" s="117"/>
      <c r="BL156" s="117"/>
      <c r="BM156" s="117"/>
      <c r="BN156" s="111" t="str">
        <f aca="false">IF(B156&lt;&gt;"", SUMIF(AJ$12:BM$12,"TLA",AJ156:BM156), "")</f>
        <v/>
      </c>
      <c r="BO156" s="112" t="str">
        <f aca="false">IF(B156&lt;&gt;"", SUMIF(AJ$12:BM$12,"AT",AJ156:BM156), "")</f>
        <v/>
      </c>
      <c r="BP156" s="113"/>
      <c r="BQ156" s="113"/>
      <c r="BR156" s="113"/>
      <c r="BS156" s="113"/>
      <c r="BT156" s="113"/>
      <c r="BU156" s="113"/>
      <c r="BV156" s="113"/>
      <c r="BW156" s="113"/>
      <c r="BX156" s="113"/>
      <c r="BY156" s="113"/>
      <c r="BZ156" s="113"/>
      <c r="CA156" s="117"/>
      <c r="CB156" s="117"/>
      <c r="CC156" s="117"/>
      <c r="CD156" s="117"/>
      <c r="CE156" s="117"/>
      <c r="CF156" s="117"/>
      <c r="CG156" s="117"/>
      <c r="CH156" s="117"/>
      <c r="CI156" s="117"/>
      <c r="CJ156" s="117"/>
      <c r="CK156" s="117"/>
      <c r="CL156" s="117"/>
      <c r="CM156" s="117"/>
      <c r="CN156" s="117"/>
      <c r="CO156" s="117"/>
      <c r="CP156" s="117"/>
      <c r="CQ156" s="117"/>
      <c r="CR156" s="117"/>
      <c r="CS156" s="117"/>
      <c r="CT156" s="111" t="str">
        <f aca="false">IF(B156&lt;&gt;"",SUMIF(BP$12:CS$12,"TLA",BP156:CS156), "")</f>
        <v/>
      </c>
      <c r="CU156" s="112" t="str">
        <f aca="false">IF(B156&lt;&gt;"",SUMIF(BP$12:CS$12,"AT",BP156:CS156), "")</f>
        <v/>
      </c>
      <c r="CV156" s="114" t="str">
        <f aca="false">IF(B156&lt;&gt;"",IFERROR(SUMIF(D$14:CS$14, "CLO1", D156:CS156)/'Grade computation'!I$4,""),"")</f>
        <v/>
      </c>
      <c r="CW156" s="115" t="str">
        <f aca="false">IF(CV156="","",IF(CV156&gt;=B$10,"Y","N"))</f>
        <v/>
      </c>
      <c r="CX156" s="115" t="str">
        <f aca="false">IF(CV156="","",IF(CV156&lt;50%,1,IF(AND(CV156&gt;=50%,CV156&lt;B$10),2,IF(CV156&gt;=B$10,3))))</f>
        <v/>
      </c>
      <c r="CY156" s="114" t="str">
        <f aca="false">IF(B156&lt;&gt;"",IFERROR(IF((SUMIF(D$14:CS$14,"CLO2",D156:CS156)/'Grade computation'!I$5)=0,0,(SUMIF(D$14:CS$14,"CLO2",D156:CS156)/'Grade computation'!I$5)),""),"")</f>
        <v/>
      </c>
      <c r="CZ156" s="115" t="str">
        <f aca="false">IF(CY156="","",IF(CY156&gt;=B$10,"Y","N"))</f>
        <v/>
      </c>
      <c r="DA156" s="115" t="str">
        <f aca="false">IF(CY156="","",IF(CY156&lt;50%,1,IF(AND(CY156&gt;=50%,CY156&lt;B$10),2,IF(CY156&gt;=B$10,3))))</f>
        <v/>
      </c>
      <c r="DB156" s="114" t="str">
        <f aca="false">IF(B156&lt;&gt;"",IFERROR(IF((SUMIF(D$14:CS$14,"CLO3",D156:CS156)/'Grade computation'!I$6)=0,0,(SUMIF(D$14:CS$14,"CLO3",D156:CS156)/'Grade computation'!I$6)),""),"")</f>
        <v/>
      </c>
      <c r="DC156" s="115" t="str">
        <f aca="false">IF(DB156="","",IF(DB156&gt;=B$10,"Y","N"))</f>
        <v/>
      </c>
      <c r="DD156" s="115" t="str">
        <f aca="false">IF(DB156="","",IF(DB156&lt;50%,1,IF(AND(DB156&gt;=50%,DB156&lt;B$10),2,IF(DB156&gt;=B$10,3))))</f>
        <v/>
      </c>
      <c r="DE156" s="114" t="str">
        <f aca="false">IF(B156&lt;&gt;"",IFERROR(SUMIF(D$14:CS$14,"CLO4",D156:CS156)/'Grade computation'!I$7,""),"")</f>
        <v/>
      </c>
      <c r="DF156" s="115" t="str">
        <f aca="false">IF(DE156="","",IF(DE156&gt;=B$10,"Y","N"))</f>
        <v/>
      </c>
      <c r="DG156" s="115" t="str">
        <f aca="false">IF(DE156="","",IF(DE156&lt;50%,1,IF(AND(DE156&gt;=50%,DE156&lt;B$10),2,IF(DE156&gt;=B$10,3))))</f>
        <v/>
      </c>
      <c r="DH156" s="114" t="str">
        <f aca="false">IF(B156&lt;&gt;"",IFERROR(IF((SUMIF(D$14:CS$14,"CLO5",D156:CS156)/'Grade computation'!I$8)=0,0,(SUMIF(D$14:CS$14,"CLO5",D156:CS156)/'Grade computation'!I$8)),""),"")</f>
        <v/>
      </c>
      <c r="DI156" s="115" t="str">
        <f aca="false">IF(DH156="","",IF(DH156&gt;=B$10,"Y","N"))</f>
        <v/>
      </c>
      <c r="DJ156" s="115" t="str">
        <f aca="false">IF(DH156="","",IF(DH156&lt;50%,1,IF(AND(DH156&gt;=50%,DH156&lt;B$10),2,IF(DH156&gt;=B$10,3))))</f>
        <v/>
      </c>
      <c r="DK156" s="114" t="str">
        <f aca="false">IF(B156&lt;&gt;"",IFERROR(IF((SUMIF(D$14:CS$14,"CLO6",D156:CS156)/'Grade computation'!I$9)=0,0,(SUMIF(D$14:CS$14,"CLO6",D156:CS156)/'Grade computation'!I$9)),""),"")</f>
        <v/>
      </c>
      <c r="DL156" s="115" t="str">
        <f aca="false">IF(DK156="","",IF(DK156&gt;=B$10,"Y","N"))</f>
        <v/>
      </c>
      <c r="DM156" s="115" t="str">
        <f aca="false">IF(DK156="","",IF(DK156&lt;50%,1,IF(AND(DK156&gt;=50%,DK156&lt;B$10),2,IF(DK156&gt;=B$10,3))))</f>
        <v/>
      </c>
      <c r="DN156" s="114" t="str">
        <f aca="false">IF(B156&lt;&gt;"",IFERROR(IF((SUMIF(D$14:CS$14,"CLO7",D156:CS156)/'Grade computation'!I$10)=0,0,(SUMIF(D$14:CS$14,"CLO7",D156:CS156)/'Grade computation'!I$10)),""),"")</f>
        <v/>
      </c>
      <c r="DO156" s="115" t="str">
        <f aca="false">IF(DN156="","",IF(DN156&gt;=B$10,"Y","N"))</f>
        <v/>
      </c>
      <c r="DP156" s="115" t="str">
        <f aca="false">IF(DN156="","",IF(DN156&lt;50%,1,IF(AND(DN156&gt;=50%,DN156&lt;B$10),2,IF(DN156&gt;=B$10,3))))</f>
        <v/>
      </c>
      <c r="DQ156" s="114" t="str">
        <f aca="false">IF(B156&lt;&gt;"",IFERROR(IF((SUMIF(D$14:CS$14,"CLO8",D156:CS156)/'Grade computation'!I$11)=0,0,(SUMIF(D$14:CS$14,"CLO8",D156:CS156)/'Grade computation'!I$11)),""),"")</f>
        <v/>
      </c>
      <c r="DR156" s="115" t="str">
        <f aca="false">IF(DQ156="","",IF(DQ156&gt;=B$10,"Y","N"))</f>
        <v/>
      </c>
      <c r="DS156" s="115" t="str">
        <f aca="false">IF(DQ156="","",IF(DQ156&lt;50%,1,IF(AND(DQ156&gt;=50%,DQ156&lt;B$10),2,IF(DQ156&gt;=B$10,3))))</f>
        <v/>
      </c>
      <c r="DT156" s="114" t="str">
        <f aca="false">IF(B156&lt;&gt;"",IFERROR(IF((SUMIF(D$14:CS$14,"CLO9",D156:CS156)/'Grade computation'!I$12)=0,0,(SUMIF(D$14:CS$14,"CLO9",D156:CS156)/'Grade computation'!I$12)),""),"")</f>
        <v/>
      </c>
      <c r="DU156" s="115" t="str">
        <f aca="false">IF(DT156="","",IF(DT156&gt;=B$10,"Y","N"))</f>
        <v/>
      </c>
      <c r="DV156" s="115" t="str">
        <f aca="false">IF(DT156="","",IF(DT156&lt;50%,1,IF(AND(DT156&gt;=50%,DT156&lt;B$10),2,IF(DT156&gt;=B$10,3))))</f>
        <v/>
      </c>
      <c r="DW156" s="114" t="str">
        <f aca="false">IF(B156&lt;&gt;"",IFERROR(IF((SUMIF(D$14:CS$14,"CLO10",D156:CS156)/'Grade computation'!I$13)=0,0,(SUMIF(D$14:CS$14,"CLO10",D156:CS156)/'Grade computation'!I$13)),""),"")</f>
        <v/>
      </c>
      <c r="DX156" s="115" t="str">
        <f aca="false">IF(DW156="","",IF(DW156&gt;=B$10,"Y","N"))</f>
        <v/>
      </c>
      <c r="DY156" s="115" t="str">
        <f aca="false">IF(DW156="","",IF(DW156&lt;50%,1,IF(AND(DW156&gt;=50%,DW156&lt;B$10),2,IF(DW156&gt;=B$10,3))))</f>
        <v/>
      </c>
      <c r="DZ156" s="13"/>
      <c r="EA156" s="13"/>
    </row>
    <row r="157" customFormat="false" ht="15.75" hidden="false" customHeight="true" outlineLevel="0" collapsed="false">
      <c r="A157" s="118"/>
      <c r="B157" s="119"/>
      <c r="C157" s="117"/>
      <c r="D157" s="117"/>
      <c r="E157" s="117"/>
      <c r="F157" s="117"/>
      <c r="G157" s="117"/>
      <c r="H157" s="117"/>
      <c r="I157" s="117"/>
      <c r="J157" s="117"/>
      <c r="K157" s="117"/>
      <c r="L157" s="117"/>
      <c r="M157" s="117"/>
      <c r="N157" s="117"/>
      <c r="O157" s="117"/>
      <c r="P157" s="117"/>
      <c r="Q157" s="117"/>
      <c r="R157" s="117"/>
      <c r="S157" s="117"/>
      <c r="T157" s="117"/>
      <c r="U157" s="117"/>
      <c r="V157" s="117"/>
      <c r="W157" s="117"/>
      <c r="X157" s="117"/>
      <c r="Y157" s="117"/>
      <c r="Z157" s="117"/>
      <c r="AA157" s="117"/>
      <c r="AB157" s="117"/>
      <c r="AC157" s="117"/>
      <c r="AD157" s="117"/>
      <c r="AE157" s="117"/>
      <c r="AF157" s="117"/>
      <c r="AG157" s="117"/>
      <c r="AH157" s="111" t="str">
        <f aca="false">IF(B157&lt;&gt;"",SUMIF(D$12:AG$12,"TLA",D157:AG157),"")</f>
        <v/>
      </c>
      <c r="AI157" s="112" t="str">
        <f aca="false">IF(B157&lt;&gt;"",SUMIF(D$12:AG$12,"AT",D157:AG157),"")</f>
        <v/>
      </c>
      <c r="AJ157" s="117"/>
      <c r="AK157" s="117"/>
      <c r="AL157" s="117"/>
      <c r="AM157" s="117"/>
      <c r="AN157" s="117"/>
      <c r="AO157" s="117"/>
      <c r="AP157" s="117"/>
      <c r="AQ157" s="117"/>
      <c r="AR157" s="117"/>
      <c r="AS157" s="117"/>
      <c r="AT157" s="117"/>
      <c r="AU157" s="117"/>
      <c r="AV157" s="117"/>
      <c r="AW157" s="117"/>
      <c r="AX157" s="117"/>
      <c r="AY157" s="117"/>
      <c r="AZ157" s="117"/>
      <c r="BA157" s="117"/>
      <c r="BB157" s="117"/>
      <c r="BC157" s="117"/>
      <c r="BD157" s="117"/>
      <c r="BE157" s="117"/>
      <c r="BF157" s="117"/>
      <c r="BG157" s="117"/>
      <c r="BH157" s="117"/>
      <c r="BI157" s="117"/>
      <c r="BJ157" s="117"/>
      <c r="BK157" s="117"/>
      <c r="BL157" s="117"/>
      <c r="BM157" s="117"/>
      <c r="BN157" s="111" t="str">
        <f aca="false">IF(B157&lt;&gt;"", SUMIF(AJ$12:BM$12,"TLA",AJ157:BM157), "")</f>
        <v/>
      </c>
      <c r="BO157" s="112" t="str">
        <f aca="false">IF(B157&lt;&gt;"", SUMIF(AJ$12:BM$12,"AT",AJ157:BM157), "")</f>
        <v/>
      </c>
      <c r="BP157" s="113"/>
      <c r="BQ157" s="113"/>
      <c r="BR157" s="113"/>
      <c r="BS157" s="113"/>
      <c r="BT157" s="113"/>
      <c r="BU157" s="113"/>
      <c r="BV157" s="113"/>
      <c r="BW157" s="113"/>
      <c r="BX157" s="113"/>
      <c r="BY157" s="113"/>
      <c r="BZ157" s="113"/>
      <c r="CA157" s="117"/>
      <c r="CB157" s="117"/>
      <c r="CC157" s="117"/>
      <c r="CD157" s="117"/>
      <c r="CE157" s="117"/>
      <c r="CF157" s="117"/>
      <c r="CG157" s="117"/>
      <c r="CH157" s="117"/>
      <c r="CI157" s="117"/>
      <c r="CJ157" s="117"/>
      <c r="CK157" s="117"/>
      <c r="CL157" s="117"/>
      <c r="CM157" s="117"/>
      <c r="CN157" s="117"/>
      <c r="CO157" s="117"/>
      <c r="CP157" s="117"/>
      <c r="CQ157" s="117"/>
      <c r="CR157" s="117"/>
      <c r="CS157" s="117"/>
      <c r="CT157" s="111" t="str">
        <f aca="false">IF(B157&lt;&gt;"",SUMIF(BP$12:CS$12,"TLA",BP157:CS157), "")</f>
        <v/>
      </c>
      <c r="CU157" s="112" t="str">
        <f aca="false">IF(B157&lt;&gt;"",SUMIF(BP$12:CS$12,"AT",BP157:CS157), "")</f>
        <v/>
      </c>
      <c r="CV157" s="114" t="str">
        <f aca="false">IF(B157&lt;&gt;"",IFERROR(SUMIF(D$14:CS$14, "CLO1", D157:CS157)/'Grade computation'!I$4,""),"")</f>
        <v/>
      </c>
      <c r="CW157" s="115" t="str">
        <f aca="false">IF(CV157="","",IF(CV157&gt;=B$10,"Y","N"))</f>
        <v/>
      </c>
      <c r="CX157" s="115" t="str">
        <f aca="false">IF(CV157="","",IF(CV157&lt;50%,1,IF(AND(CV157&gt;=50%,CV157&lt;B$10),2,IF(CV157&gt;=B$10,3))))</f>
        <v/>
      </c>
      <c r="CY157" s="114" t="str">
        <f aca="false">IF(B157&lt;&gt;"",IFERROR(IF((SUMIF(D$14:CS$14,"CLO2",D157:CS157)/'Grade computation'!I$5)=0,0,(SUMIF(D$14:CS$14,"CLO2",D157:CS157)/'Grade computation'!I$5)),""),"")</f>
        <v/>
      </c>
      <c r="CZ157" s="115" t="str">
        <f aca="false">IF(CY157="","",IF(CY157&gt;=B$10,"Y","N"))</f>
        <v/>
      </c>
      <c r="DA157" s="115" t="str">
        <f aca="false">IF(CY157="","",IF(CY157&lt;50%,1,IF(AND(CY157&gt;=50%,CY157&lt;B$10),2,IF(CY157&gt;=B$10,3))))</f>
        <v/>
      </c>
      <c r="DB157" s="114" t="str">
        <f aca="false">IF(B157&lt;&gt;"",IFERROR(IF((SUMIF(D$14:CS$14,"CLO3",D157:CS157)/'Grade computation'!I$6)=0,0,(SUMIF(D$14:CS$14,"CLO3",D157:CS157)/'Grade computation'!I$6)),""),"")</f>
        <v/>
      </c>
      <c r="DC157" s="115" t="str">
        <f aca="false">IF(DB157="","",IF(DB157&gt;=B$10,"Y","N"))</f>
        <v/>
      </c>
      <c r="DD157" s="115" t="str">
        <f aca="false">IF(DB157="","",IF(DB157&lt;50%,1,IF(AND(DB157&gt;=50%,DB157&lt;B$10),2,IF(DB157&gt;=B$10,3))))</f>
        <v/>
      </c>
      <c r="DE157" s="114" t="str">
        <f aca="false">IF(B157&lt;&gt;"",IFERROR(SUMIF(D$14:CS$14,"CLO4",D157:CS157)/'Grade computation'!I$7,""),"")</f>
        <v/>
      </c>
      <c r="DF157" s="115" t="str">
        <f aca="false">IF(DE157="","",IF(DE157&gt;=B$10,"Y","N"))</f>
        <v/>
      </c>
      <c r="DG157" s="115" t="str">
        <f aca="false">IF(DE157="","",IF(DE157&lt;50%,1,IF(AND(DE157&gt;=50%,DE157&lt;B$10),2,IF(DE157&gt;=B$10,3))))</f>
        <v/>
      </c>
      <c r="DH157" s="114" t="str">
        <f aca="false">IF(B157&lt;&gt;"",IFERROR(IF((SUMIF(D$14:CS$14,"CLO5",D157:CS157)/'Grade computation'!I$8)=0,0,(SUMIF(D$14:CS$14,"CLO5",D157:CS157)/'Grade computation'!I$8)),""),"")</f>
        <v/>
      </c>
      <c r="DI157" s="115" t="str">
        <f aca="false">IF(DH157="","",IF(DH157&gt;=B$10,"Y","N"))</f>
        <v/>
      </c>
      <c r="DJ157" s="115" t="str">
        <f aca="false">IF(DH157="","",IF(DH157&lt;50%,1,IF(AND(DH157&gt;=50%,DH157&lt;B$10),2,IF(DH157&gt;=B$10,3))))</f>
        <v/>
      </c>
      <c r="DK157" s="114" t="str">
        <f aca="false">IF(B157&lt;&gt;"",IFERROR(IF((SUMIF(D$14:CS$14,"CLO6",D157:CS157)/'Grade computation'!I$9)=0,0,(SUMIF(D$14:CS$14,"CLO6",D157:CS157)/'Grade computation'!I$9)),""),"")</f>
        <v/>
      </c>
      <c r="DL157" s="115" t="str">
        <f aca="false">IF(DK157="","",IF(DK157&gt;=B$10,"Y","N"))</f>
        <v/>
      </c>
      <c r="DM157" s="115" t="str">
        <f aca="false">IF(DK157="","",IF(DK157&lt;50%,1,IF(AND(DK157&gt;=50%,DK157&lt;B$10),2,IF(DK157&gt;=B$10,3))))</f>
        <v/>
      </c>
      <c r="DN157" s="114" t="str">
        <f aca="false">IF(B157&lt;&gt;"",IFERROR(IF((SUMIF(D$14:CS$14,"CLO7",D157:CS157)/'Grade computation'!I$10)=0,0,(SUMIF(D$14:CS$14,"CLO7",D157:CS157)/'Grade computation'!I$10)),""),"")</f>
        <v/>
      </c>
      <c r="DO157" s="115" t="str">
        <f aca="false">IF(DN157="","",IF(DN157&gt;=B$10,"Y","N"))</f>
        <v/>
      </c>
      <c r="DP157" s="115" t="str">
        <f aca="false">IF(DN157="","",IF(DN157&lt;50%,1,IF(AND(DN157&gt;=50%,DN157&lt;B$10),2,IF(DN157&gt;=B$10,3))))</f>
        <v/>
      </c>
      <c r="DQ157" s="114" t="str">
        <f aca="false">IF(B157&lt;&gt;"",IFERROR(IF((SUMIF(D$14:CS$14,"CLO8",D157:CS157)/'Grade computation'!I$11)=0,0,(SUMIF(D$14:CS$14,"CLO8",D157:CS157)/'Grade computation'!I$11)),""),"")</f>
        <v/>
      </c>
      <c r="DR157" s="115" t="str">
        <f aca="false">IF(DQ157="","",IF(DQ157&gt;=B$10,"Y","N"))</f>
        <v/>
      </c>
      <c r="DS157" s="115" t="str">
        <f aca="false">IF(DQ157="","",IF(DQ157&lt;50%,1,IF(AND(DQ157&gt;=50%,DQ157&lt;B$10),2,IF(DQ157&gt;=B$10,3))))</f>
        <v/>
      </c>
      <c r="DT157" s="114" t="str">
        <f aca="false">IF(B157&lt;&gt;"",IFERROR(IF((SUMIF(D$14:CS$14,"CLO9",D157:CS157)/'Grade computation'!I$12)=0,0,(SUMIF(D$14:CS$14,"CLO9",D157:CS157)/'Grade computation'!I$12)),""),"")</f>
        <v/>
      </c>
      <c r="DU157" s="115" t="str">
        <f aca="false">IF(DT157="","",IF(DT157&gt;=B$10,"Y","N"))</f>
        <v/>
      </c>
      <c r="DV157" s="115" t="str">
        <f aca="false">IF(DT157="","",IF(DT157&lt;50%,1,IF(AND(DT157&gt;=50%,DT157&lt;B$10),2,IF(DT157&gt;=B$10,3))))</f>
        <v/>
      </c>
      <c r="DW157" s="114" t="str">
        <f aca="false">IF(B157&lt;&gt;"",IFERROR(IF((SUMIF(D$14:CS$14,"CLO10",D157:CS157)/'Grade computation'!I$13)=0,0,(SUMIF(D$14:CS$14,"CLO10",D157:CS157)/'Grade computation'!I$13)),""),"")</f>
        <v/>
      </c>
      <c r="DX157" s="115" t="str">
        <f aca="false">IF(DW157="","",IF(DW157&gt;=B$10,"Y","N"))</f>
        <v/>
      </c>
      <c r="DY157" s="115" t="str">
        <f aca="false">IF(DW157="","",IF(DW157&lt;50%,1,IF(AND(DW157&gt;=50%,DW157&lt;B$10),2,IF(DW157&gt;=B$10,3))))</f>
        <v/>
      </c>
      <c r="DZ157" s="13"/>
      <c r="EA157" s="13"/>
    </row>
    <row r="158" customFormat="false" ht="15.75" hidden="false" customHeight="true" outlineLevel="0" collapsed="false">
      <c r="A158" s="118"/>
      <c r="B158" s="119"/>
      <c r="C158" s="117"/>
      <c r="D158" s="117"/>
      <c r="E158" s="117"/>
      <c r="F158" s="117"/>
      <c r="G158" s="117"/>
      <c r="H158" s="117"/>
      <c r="I158" s="117"/>
      <c r="J158" s="117"/>
      <c r="K158" s="117"/>
      <c r="L158" s="117"/>
      <c r="M158" s="117"/>
      <c r="N158" s="117"/>
      <c r="O158" s="117"/>
      <c r="P158" s="117"/>
      <c r="Q158" s="117"/>
      <c r="R158" s="117"/>
      <c r="S158" s="117"/>
      <c r="T158" s="117"/>
      <c r="U158" s="117"/>
      <c r="V158" s="117"/>
      <c r="W158" s="117"/>
      <c r="X158" s="117"/>
      <c r="Y158" s="117"/>
      <c r="Z158" s="117"/>
      <c r="AA158" s="117"/>
      <c r="AB158" s="117"/>
      <c r="AC158" s="117"/>
      <c r="AD158" s="117"/>
      <c r="AE158" s="117"/>
      <c r="AF158" s="117"/>
      <c r="AG158" s="117"/>
      <c r="AH158" s="111" t="str">
        <f aca="false">IF(B158&lt;&gt;"",SUMIF(D$12:AG$12,"TLA",D158:AG158),"")</f>
        <v/>
      </c>
      <c r="AI158" s="112" t="str">
        <f aca="false">IF(B158&lt;&gt;"",SUMIF(D$12:AG$12,"AT",D158:AG158),"")</f>
        <v/>
      </c>
      <c r="AJ158" s="117"/>
      <c r="AK158" s="117"/>
      <c r="AL158" s="117"/>
      <c r="AM158" s="117"/>
      <c r="AN158" s="117"/>
      <c r="AO158" s="117"/>
      <c r="AP158" s="117"/>
      <c r="AQ158" s="117"/>
      <c r="AR158" s="117"/>
      <c r="AS158" s="117"/>
      <c r="AT158" s="117"/>
      <c r="AU158" s="117"/>
      <c r="AV158" s="117"/>
      <c r="AW158" s="117"/>
      <c r="AX158" s="117"/>
      <c r="AY158" s="117"/>
      <c r="AZ158" s="117"/>
      <c r="BA158" s="117"/>
      <c r="BB158" s="117"/>
      <c r="BC158" s="117"/>
      <c r="BD158" s="117"/>
      <c r="BE158" s="117"/>
      <c r="BF158" s="117"/>
      <c r="BG158" s="117"/>
      <c r="BH158" s="117"/>
      <c r="BI158" s="117"/>
      <c r="BJ158" s="117"/>
      <c r="BK158" s="117"/>
      <c r="BL158" s="117"/>
      <c r="BM158" s="117"/>
      <c r="BN158" s="111" t="str">
        <f aca="false">IF(B158&lt;&gt;"", SUMIF(AJ$12:BM$12,"TLA",AJ158:BM158), "")</f>
        <v/>
      </c>
      <c r="BO158" s="112" t="str">
        <f aca="false">IF(B158&lt;&gt;"", SUMIF(AJ$12:BM$12,"AT",AJ158:BM158), "")</f>
        <v/>
      </c>
      <c r="BP158" s="113"/>
      <c r="BQ158" s="113"/>
      <c r="BR158" s="113"/>
      <c r="BS158" s="113"/>
      <c r="BT158" s="113"/>
      <c r="BU158" s="113"/>
      <c r="BV158" s="113"/>
      <c r="BW158" s="113"/>
      <c r="BX158" s="113"/>
      <c r="BY158" s="113"/>
      <c r="BZ158" s="113"/>
      <c r="CA158" s="117"/>
      <c r="CB158" s="117"/>
      <c r="CC158" s="117"/>
      <c r="CD158" s="117"/>
      <c r="CE158" s="117"/>
      <c r="CF158" s="117"/>
      <c r="CG158" s="117"/>
      <c r="CH158" s="117"/>
      <c r="CI158" s="117"/>
      <c r="CJ158" s="117"/>
      <c r="CK158" s="117"/>
      <c r="CL158" s="117"/>
      <c r="CM158" s="117"/>
      <c r="CN158" s="117"/>
      <c r="CO158" s="117"/>
      <c r="CP158" s="117"/>
      <c r="CQ158" s="117"/>
      <c r="CR158" s="117"/>
      <c r="CS158" s="117"/>
      <c r="CT158" s="111" t="str">
        <f aca="false">IF(B158&lt;&gt;"",SUMIF(BP$12:CS$12,"TLA",BP158:CS158), "")</f>
        <v/>
      </c>
      <c r="CU158" s="112" t="str">
        <f aca="false">IF(B158&lt;&gt;"",SUMIF(BP$12:CS$12,"AT",BP158:CS158), "")</f>
        <v/>
      </c>
      <c r="CV158" s="114" t="str">
        <f aca="false">IF(B158&lt;&gt;"",IFERROR(SUMIF(D$14:CS$14, "CLO1", D158:CS158)/'Grade computation'!I$4,""),"")</f>
        <v/>
      </c>
      <c r="CW158" s="115" t="str">
        <f aca="false">IF(CV158="","",IF(CV158&gt;=B$10,"Y","N"))</f>
        <v/>
      </c>
      <c r="CX158" s="115" t="str">
        <f aca="false">IF(CV158="","",IF(CV158&lt;50%,1,IF(AND(CV158&gt;=50%,CV158&lt;B$10),2,IF(CV158&gt;=B$10,3))))</f>
        <v/>
      </c>
      <c r="CY158" s="114" t="str">
        <f aca="false">IF(B158&lt;&gt;"",IFERROR(IF((SUMIF(D$14:CS$14,"CLO2",D158:CS158)/'Grade computation'!I$5)=0,0,(SUMIF(D$14:CS$14,"CLO2",D158:CS158)/'Grade computation'!I$5)),""),"")</f>
        <v/>
      </c>
      <c r="CZ158" s="115" t="str">
        <f aca="false">IF(CY158="","",IF(CY158&gt;=B$10,"Y","N"))</f>
        <v/>
      </c>
      <c r="DA158" s="115" t="str">
        <f aca="false">IF(CY158="","",IF(CY158&lt;50%,1,IF(AND(CY158&gt;=50%,CY158&lt;B$10),2,IF(CY158&gt;=B$10,3))))</f>
        <v/>
      </c>
      <c r="DB158" s="114" t="str">
        <f aca="false">IF(B158&lt;&gt;"",IFERROR(IF((SUMIF(D$14:CS$14,"CLO3",D158:CS158)/'Grade computation'!I$6)=0,0,(SUMIF(D$14:CS$14,"CLO3",D158:CS158)/'Grade computation'!I$6)),""),"")</f>
        <v/>
      </c>
      <c r="DC158" s="115" t="str">
        <f aca="false">IF(DB158="","",IF(DB158&gt;=B$10,"Y","N"))</f>
        <v/>
      </c>
      <c r="DD158" s="115" t="str">
        <f aca="false">IF(DB158="","",IF(DB158&lt;50%,1,IF(AND(DB158&gt;=50%,DB158&lt;B$10),2,IF(DB158&gt;=B$10,3))))</f>
        <v/>
      </c>
      <c r="DE158" s="114" t="str">
        <f aca="false">IF(B158&lt;&gt;"",IFERROR(SUMIF(D$14:CS$14,"CLO4",D158:CS158)/'Grade computation'!I$7,""),"")</f>
        <v/>
      </c>
      <c r="DF158" s="115" t="str">
        <f aca="false">IF(DE158="","",IF(DE158&gt;=B$10,"Y","N"))</f>
        <v/>
      </c>
      <c r="DG158" s="115" t="str">
        <f aca="false">IF(DE158="","",IF(DE158&lt;50%,1,IF(AND(DE158&gt;=50%,DE158&lt;B$10),2,IF(DE158&gt;=B$10,3))))</f>
        <v/>
      </c>
      <c r="DH158" s="114" t="str">
        <f aca="false">IF(B158&lt;&gt;"",IFERROR(IF((SUMIF(D$14:CS$14,"CLO5",D158:CS158)/'Grade computation'!I$8)=0,0,(SUMIF(D$14:CS$14,"CLO5",D158:CS158)/'Grade computation'!I$8)),""),"")</f>
        <v/>
      </c>
      <c r="DI158" s="115" t="str">
        <f aca="false">IF(DH158="","",IF(DH158&gt;=B$10,"Y","N"))</f>
        <v/>
      </c>
      <c r="DJ158" s="115" t="str">
        <f aca="false">IF(DH158="","",IF(DH158&lt;50%,1,IF(AND(DH158&gt;=50%,DH158&lt;B$10),2,IF(DH158&gt;=B$10,3))))</f>
        <v/>
      </c>
      <c r="DK158" s="114" t="str">
        <f aca="false">IF(B158&lt;&gt;"",IFERROR(IF((SUMIF(D$14:CS$14,"CLO6",D158:CS158)/'Grade computation'!I$9)=0,0,(SUMIF(D$14:CS$14,"CLO6",D158:CS158)/'Grade computation'!I$9)),""),"")</f>
        <v/>
      </c>
      <c r="DL158" s="115" t="str">
        <f aca="false">IF(DK158="","",IF(DK158&gt;=B$10,"Y","N"))</f>
        <v/>
      </c>
      <c r="DM158" s="115" t="str">
        <f aca="false">IF(DK158="","",IF(DK158&lt;50%,1,IF(AND(DK158&gt;=50%,DK158&lt;B$10),2,IF(DK158&gt;=B$10,3))))</f>
        <v/>
      </c>
      <c r="DN158" s="114" t="str">
        <f aca="false">IF(B158&lt;&gt;"",IFERROR(IF((SUMIF(D$14:CS$14,"CLO7",D158:CS158)/'Grade computation'!I$10)=0,0,(SUMIF(D$14:CS$14,"CLO7",D158:CS158)/'Grade computation'!I$10)),""),"")</f>
        <v/>
      </c>
      <c r="DO158" s="115" t="str">
        <f aca="false">IF(DN158="","",IF(DN158&gt;=B$10,"Y","N"))</f>
        <v/>
      </c>
      <c r="DP158" s="115" t="str">
        <f aca="false">IF(DN158="","",IF(DN158&lt;50%,1,IF(AND(DN158&gt;=50%,DN158&lt;B$10),2,IF(DN158&gt;=B$10,3))))</f>
        <v/>
      </c>
      <c r="DQ158" s="114" t="str">
        <f aca="false">IF(B158&lt;&gt;"",IFERROR(IF((SUMIF(D$14:CS$14,"CLO8",D158:CS158)/'Grade computation'!I$11)=0,0,(SUMIF(D$14:CS$14,"CLO8",D158:CS158)/'Grade computation'!I$11)),""),"")</f>
        <v/>
      </c>
      <c r="DR158" s="115" t="str">
        <f aca="false">IF(DQ158="","",IF(DQ158&gt;=B$10,"Y","N"))</f>
        <v/>
      </c>
      <c r="DS158" s="115" t="str">
        <f aca="false">IF(DQ158="","",IF(DQ158&lt;50%,1,IF(AND(DQ158&gt;=50%,DQ158&lt;B$10),2,IF(DQ158&gt;=B$10,3))))</f>
        <v/>
      </c>
      <c r="DT158" s="114" t="str">
        <f aca="false">IF(B158&lt;&gt;"",IFERROR(IF((SUMIF(D$14:CS$14,"CLO9",D158:CS158)/'Grade computation'!I$12)=0,0,(SUMIF(D$14:CS$14,"CLO9",D158:CS158)/'Grade computation'!I$12)),""),"")</f>
        <v/>
      </c>
      <c r="DU158" s="115" t="str">
        <f aca="false">IF(DT158="","",IF(DT158&gt;=B$10,"Y","N"))</f>
        <v/>
      </c>
      <c r="DV158" s="115" t="str">
        <f aca="false">IF(DT158="","",IF(DT158&lt;50%,1,IF(AND(DT158&gt;=50%,DT158&lt;B$10),2,IF(DT158&gt;=B$10,3))))</f>
        <v/>
      </c>
      <c r="DW158" s="114" t="str">
        <f aca="false">IF(B158&lt;&gt;"",IFERROR(IF((SUMIF(D$14:CS$14,"CLO10",D158:CS158)/'Grade computation'!I$13)=0,0,(SUMIF(D$14:CS$14,"CLO10",D158:CS158)/'Grade computation'!I$13)),""),"")</f>
        <v/>
      </c>
      <c r="DX158" s="115" t="str">
        <f aca="false">IF(DW158="","",IF(DW158&gt;=B$10,"Y","N"))</f>
        <v/>
      </c>
      <c r="DY158" s="115" t="str">
        <f aca="false">IF(DW158="","",IF(DW158&lt;50%,1,IF(AND(DW158&gt;=50%,DW158&lt;B$10),2,IF(DW158&gt;=B$10,3))))</f>
        <v/>
      </c>
      <c r="DZ158" s="13"/>
      <c r="EA158" s="13"/>
    </row>
    <row r="159" customFormat="false" ht="15.75" hidden="false" customHeight="true" outlineLevel="0" collapsed="false">
      <c r="A159" s="118"/>
      <c r="B159" s="119"/>
      <c r="C159" s="117"/>
      <c r="D159" s="117"/>
      <c r="E159" s="117"/>
      <c r="F159" s="117"/>
      <c r="G159" s="117"/>
      <c r="H159" s="117"/>
      <c r="I159" s="117"/>
      <c r="J159" s="117"/>
      <c r="K159" s="117"/>
      <c r="L159" s="117"/>
      <c r="M159" s="117"/>
      <c r="N159" s="117"/>
      <c r="O159" s="117"/>
      <c r="P159" s="117"/>
      <c r="Q159" s="117"/>
      <c r="R159" s="117"/>
      <c r="S159" s="117"/>
      <c r="T159" s="117"/>
      <c r="U159" s="117"/>
      <c r="V159" s="117"/>
      <c r="W159" s="117"/>
      <c r="X159" s="117"/>
      <c r="Y159" s="117"/>
      <c r="Z159" s="117"/>
      <c r="AA159" s="117"/>
      <c r="AB159" s="117"/>
      <c r="AC159" s="117"/>
      <c r="AD159" s="117"/>
      <c r="AE159" s="117"/>
      <c r="AF159" s="117"/>
      <c r="AG159" s="117"/>
      <c r="AH159" s="111" t="str">
        <f aca="false">IF(B159&lt;&gt;"",SUMIF(D$12:AG$12,"TLA",D159:AG159),"")</f>
        <v/>
      </c>
      <c r="AI159" s="112" t="str">
        <f aca="false">IF(B159&lt;&gt;"",SUMIF(D$12:AG$12,"AT",D159:AG159),"")</f>
        <v/>
      </c>
      <c r="AJ159" s="117"/>
      <c r="AK159" s="117"/>
      <c r="AL159" s="117"/>
      <c r="AM159" s="117"/>
      <c r="AN159" s="117"/>
      <c r="AO159" s="117"/>
      <c r="AP159" s="117"/>
      <c r="AQ159" s="117"/>
      <c r="AR159" s="117"/>
      <c r="AS159" s="117"/>
      <c r="AT159" s="117"/>
      <c r="AU159" s="117"/>
      <c r="AV159" s="117"/>
      <c r="AW159" s="117"/>
      <c r="AX159" s="117"/>
      <c r="AY159" s="117"/>
      <c r="AZ159" s="117"/>
      <c r="BA159" s="117"/>
      <c r="BB159" s="117"/>
      <c r="BC159" s="117"/>
      <c r="BD159" s="117"/>
      <c r="BE159" s="117"/>
      <c r="BF159" s="117"/>
      <c r="BG159" s="117"/>
      <c r="BH159" s="117"/>
      <c r="BI159" s="117"/>
      <c r="BJ159" s="117"/>
      <c r="BK159" s="117"/>
      <c r="BL159" s="117"/>
      <c r="BM159" s="117"/>
      <c r="BN159" s="111" t="str">
        <f aca="false">IF(B159&lt;&gt;"", SUMIF(AJ$12:BM$12,"TLA",AJ159:BM159), "")</f>
        <v/>
      </c>
      <c r="BO159" s="112" t="str">
        <f aca="false">IF(B159&lt;&gt;"", SUMIF(AJ$12:BM$12,"AT",AJ159:BM159), "")</f>
        <v/>
      </c>
      <c r="BP159" s="113"/>
      <c r="BQ159" s="113"/>
      <c r="BR159" s="113"/>
      <c r="BS159" s="113"/>
      <c r="BT159" s="113"/>
      <c r="BU159" s="113"/>
      <c r="BV159" s="113"/>
      <c r="BW159" s="113"/>
      <c r="BX159" s="113"/>
      <c r="BY159" s="113"/>
      <c r="BZ159" s="113"/>
      <c r="CA159" s="117"/>
      <c r="CB159" s="117"/>
      <c r="CC159" s="117"/>
      <c r="CD159" s="117"/>
      <c r="CE159" s="117"/>
      <c r="CF159" s="117"/>
      <c r="CG159" s="117"/>
      <c r="CH159" s="117"/>
      <c r="CI159" s="117"/>
      <c r="CJ159" s="117"/>
      <c r="CK159" s="117"/>
      <c r="CL159" s="117"/>
      <c r="CM159" s="117"/>
      <c r="CN159" s="117"/>
      <c r="CO159" s="117"/>
      <c r="CP159" s="117"/>
      <c r="CQ159" s="117"/>
      <c r="CR159" s="117"/>
      <c r="CS159" s="117"/>
      <c r="CT159" s="111" t="str">
        <f aca="false">IF(B159&lt;&gt;"",SUMIF(BP$12:CS$12,"TLA",BP159:CS159), "")</f>
        <v/>
      </c>
      <c r="CU159" s="112" t="str">
        <f aca="false">IF(B159&lt;&gt;"",SUMIF(BP$12:CS$12,"AT",BP159:CS159), "")</f>
        <v/>
      </c>
      <c r="CV159" s="114" t="str">
        <f aca="false">IF(B159&lt;&gt;"",IFERROR(SUMIF(D$14:CS$14, "CLO1", D159:CS159)/'Grade computation'!I$4,""),"")</f>
        <v/>
      </c>
      <c r="CW159" s="115" t="str">
        <f aca="false">IF(CV159="","",IF(CV159&gt;=B$10,"Y","N"))</f>
        <v/>
      </c>
      <c r="CX159" s="115" t="str">
        <f aca="false">IF(CV159="","",IF(CV159&lt;50%,1,IF(AND(CV159&gt;=50%,CV159&lt;B$10),2,IF(CV159&gt;=B$10,3))))</f>
        <v/>
      </c>
      <c r="CY159" s="114" t="str">
        <f aca="false">IF(B159&lt;&gt;"",IFERROR(IF((SUMIF(D$14:CS$14,"CLO2",D159:CS159)/'Grade computation'!I$5)=0,0,(SUMIF(D$14:CS$14,"CLO2",D159:CS159)/'Grade computation'!I$5)),""),"")</f>
        <v/>
      </c>
      <c r="CZ159" s="115" t="str">
        <f aca="false">IF(CY159="","",IF(CY159&gt;=B$10,"Y","N"))</f>
        <v/>
      </c>
      <c r="DA159" s="115" t="str">
        <f aca="false">IF(CY159="","",IF(CY159&lt;50%,1,IF(AND(CY159&gt;=50%,CY159&lt;B$10),2,IF(CY159&gt;=B$10,3))))</f>
        <v/>
      </c>
      <c r="DB159" s="114" t="str">
        <f aca="false">IF(B159&lt;&gt;"",IFERROR(IF((SUMIF(D$14:CS$14,"CLO3",D159:CS159)/'Grade computation'!I$6)=0,0,(SUMIF(D$14:CS$14,"CLO3",D159:CS159)/'Grade computation'!I$6)),""),"")</f>
        <v/>
      </c>
      <c r="DC159" s="115" t="str">
        <f aca="false">IF(DB159="","",IF(DB159&gt;=B$10,"Y","N"))</f>
        <v/>
      </c>
      <c r="DD159" s="115" t="str">
        <f aca="false">IF(DB159="","",IF(DB159&lt;50%,1,IF(AND(DB159&gt;=50%,DB159&lt;B$10),2,IF(DB159&gt;=B$10,3))))</f>
        <v/>
      </c>
      <c r="DE159" s="114" t="str">
        <f aca="false">IF(B159&lt;&gt;"",IFERROR(SUMIF(D$14:CS$14,"CLO4",D159:CS159)/'Grade computation'!I$7,""),"")</f>
        <v/>
      </c>
      <c r="DF159" s="115" t="str">
        <f aca="false">IF(DE159="","",IF(DE159&gt;=B$10,"Y","N"))</f>
        <v/>
      </c>
      <c r="DG159" s="115" t="str">
        <f aca="false">IF(DE159="","",IF(DE159&lt;50%,1,IF(AND(DE159&gt;=50%,DE159&lt;B$10),2,IF(DE159&gt;=B$10,3))))</f>
        <v/>
      </c>
      <c r="DH159" s="114" t="str">
        <f aca="false">IF(B159&lt;&gt;"",IFERROR(IF((SUMIF(D$14:CS$14,"CLO5",D159:CS159)/'Grade computation'!I$8)=0,0,(SUMIF(D$14:CS$14,"CLO5",D159:CS159)/'Grade computation'!I$8)),""),"")</f>
        <v/>
      </c>
      <c r="DI159" s="115" t="str">
        <f aca="false">IF(DH159="","",IF(DH159&gt;=B$10,"Y","N"))</f>
        <v/>
      </c>
      <c r="DJ159" s="115" t="str">
        <f aca="false">IF(DH159="","",IF(DH159&lt;50%,1,IF(AND(DH159&gt;=50%,DH159&lt;B$10),2,IF(DH159&gt;=B$10,3))))</f>
        <v/>
      </c>
      <c r="DK159" s="114" t="str">
        <f aca="false">IF(B159&lt;&gt;"",IFERROR(IF((SUMIF(D$14:CS$14,"CLO6",D159:CS159)/'Grade computation'!I$9)=0,0,(SUMIF(D$14:CS$14,"CLO6",D159:CS159)/'Grade computation'!I$9)),""),"")</f>
        <v/>
      </c>
      <c r="DL159" s="115" t="str">
        <f aca="false">IF(DK159="","",IF(DK159&gt;=B$10,"Y","N"))</f>
        <v/>
      </c>
      <c r="DM159" s="115" t="str">
        <f aca="false">IF(DK159="","",IF(DK159&lt;50%,1,IF(AND(DK159&gt;=50%,DK159&lt;B$10),2,IF(DK159&gt;=B$10,3))))</f>
        <v/>
      </c>
      <c r="DN159" s="114" t="str">
        <f aca="false">IF(B159&lt;&gt;"",IFERROR(IF((SUMIF(D$14:CS$14,"CLO7",D159:CS159)/'Grade computation'!I$10)=0,0,(SUMIF(D$14:CS$14,"CLO7",D159:CS159)/'Grade computation'!I$10)),""),"")</f>
        <v/>
      </c>
      <c r="DO159" s="115" t="str">
        <f aca="false">IF(DN159="","",IF(DN159&gt;=B$10,"Y","N"))</f>
        <v/>
      </c>
      <c r="DP159" s="115" t="str">
        <f aca="false">IF(DN159="","",IF(DN159&lt;50%,1,IF(AND(DN159&gt;=50%,DN159&lt;B$10),2,IF(DN159&gt;=B$10,3))))</f>
        <v/>
      </c>
      <c r="DQ159" s="114" t="str">
        <f aca="false">IF(B159&lt;&gt;"",IFERROR(IF((SUMIF(D$14:CS$14,"CLO8",D159:CS159)/'Grade computation'!I$11)=0,0,(SUMIF(D$14:CS$14,"CLO8",D159:CS159)/'Grade computation'!I$11)),""),"")</f>
        <v/>
      </c>
      <c r="DR159" s="115" t="str">
        <f aca="false">IF(DQ159="","",IF(DQ159&gt;=B$10,"Y","N"))</f>
        <v/>
      </c>
      <c r="DS159" s="115" t="str">
        <f aca="false">IF(DQ159="","",IF(DQ159&lt;50%,1,IF(AND(DQ159&gt;=50%,DQ159&lt;B$10),2,IF(DQ159&gt;=B$10,3))))</f>
        <v/>
      </c>
      <c r="DT159" s="114" t="str">
        <f aca="false">IF(B159&lt;&gt;"",IFERROR(IF((SUMIF(D$14:CS$14,"CLO9",D159:CS159)/'Grade computation'!I$12)=0,0,(SUMIF(D$14:CS$14,"CLO9",D159:CS159)/'Grade computation'!I$12)),""),"")</f>
        <v/>
      </c>
      <c r="DU159" s="115" t="str">
        <f aca="false">IF(DT159="","",IF(DT159&gt;=B$10,"Y","N"))</f>
        <v/>
      </c>
      <c r="DV159" s="115" t="str">
        <f aca="false">IF(DT159="","",IF(DT159&lt;50%,1,IF(AND(DT159&gt;=50%,DT159&lt;B$10),2,IF(DT159&gt;=B$10,3))))</f>
        <v/>
      </c>
      <c r="DW159" s="114" t="str">
        <f aca="false">IF(B159&lt;&gt;"",IFERROR(IF((SUMIF(D$14:CS$14,"CLO10",D159:CS159)/'Grade computation'!I$13)=0,0,(SUMIF(D$14:CS$14,"CLO10",D159:CS159)/'Grade computation'!I$13)),""),"")</f>
        <v/>
      </c>
      <c r="DX159" s="115" t="str">
        <f aca="false">IF(DW159="","",IF(DW159&gt;=B$10,"Y","N"))</f>
        <v/>
      </c>
      <c r="DY159" s="115" t="str">
        <f aca="false">IF(DW159="","",IF(DW159&lt;50%,1,IF(AND(DW159&gt;=50%,DW159&lt;B$10),2,IF(DW159&gt;=B$10,3))))</f>
        <v/>
      </c>
      <c r="DZ159" s="13"/>
      <c r="EA159" s="13"/>
    </row>
    <row r="160" customFormat="false" ht="15.75" hidden="false" customHeight="true" outlineLevel="0" collapsed="false">
      <c r="A160" s="118"/>
      <c r="B160" s="119"/>
      <c r="C160" s="117"/>
      <c r="D160" s="117"/>
      <c r="E160" s="117"/>
      <c r="F160" s="117"/>
      <c r="G160" s="117"/>
      <c r="H160" s="117"/>
      <c r="I160" s="117"/>
      <c r="J160" s="117"/>
      <c r="K160" s="117"/>
      <c r="L160" s="117"/>
      <c r="M160" s="117"/>
      <c r="N160" s="117"/>
      <c r="O160" s="117"/>
      <c r="P160" s="117"/>
      <c r="Q160" s="117"/>
      <c r="R160" s="117"/>
      <c r="S160" s="117"/>
      <c r="T160" s="117"/>
      <c r="U160" s="117"/>
      <c r="V160" s="117"/>
      <c r="W160" s="117"/>
      <c r="X160" s="117"/>
      <c r="Y160" s="117"/>
      <c r="Z160" s="117"/>
      <c r="AA160" s="117"/>
      <c r="AB160" s="117"/>
      <c r="AC160" s="117"/>
      <c r="AD160" s="117"/>
      <c r="AE160" s="117"/>
      <c r="AF160" s="117"/>
      <c r="AG160" s="117"/>
      <c r="AH160" s="111" t="str">
        <f aca="false">IF(B160&lt;&gt;"",SUMIF(D$12:AG$12,"TLA",D160:AG160),"")</f>
        <v/>
      </c>
      <c r="AI160" s="112" t="str">
        <f aca="false">IF(B160&lt;&gt;"",SUMIF(D$12:AG$12,"AT",D160:AG160),"")</f>
        <v/>
      </c>
      <c r="AJ160" s="117"/>
      <c r="AK160" s="117"/>
      <c r="AL160" s="117"/>
      <c r="AM160" s="117"/>
      <c r="AN160" s="117"/>
      <c r="AO160" s="117"/>
      <c r="AP160" s="117"/>
      <c r="AQ160" s="117"/>
      <c r="AR160" s="117"/>
      <c r="AS160" s="117"/>
      <c r="AT160" s="117"/>
      <c r="AU160" s="117"/>
      <c r="AV160" s="117"/>
      <c r="AW160" s="117"/>
      <c r="AX160" s="117"/>
      <c r="AY160" s="117"/>
      <c r="AZ160" s="117"/>
      <c r="BA160" s="117"/>
      <c r="BB160" s="117"/>
      <c r="BC160" s="117"/>
      <c r="BD160" s="117"/>
      <c r="BE160" s="117"/>
      <c r="BF160" s="117"/>
      <c r="BG160" s="117"/>
      <c r="BH160" s="117"/>
      <c r="BI160" s="117"/>
      <c r="BJ160" s="117"/>
      <c r="BK160" s="117"/>
      <c r="BL160" s="117"/>
      <c r="BM160" s="117"/>
      <c r="BN160" s="111" t="str">
        <f aca="false">IF(B160&lt;&gt;"", SUMIF(AJ$12:BM$12,"TLA",AJ160:BM160), "")</f>
        <v/>
      </c>
      <c r="BO160" s="112" t="str">
        <f aca="false">IF(B160&lt;&gt;"", SUMIF(AJ$12:BM$12,"AT",AJ160:BM160), "")</f>
        <v/>
      </c>
      <c r="BP160" s="113"/>
      <c r="BQ160" s="113"/>
      <c r="BR160" s="113"/>
      <c r="BS160" s="113"/>
      <c r="BT160" s="113"/>
      <c r="BU160" s="113"/>
      <c r="BV160" s="113"/>
      <c r="BW160" s="113"/>
      <c r="BX160" s="113"/>
      <c r="BY160" s="113"/>
      <c r="BZ160" s="113"/>
      <c r="CA160" s="117"/>
      <c r="CB160" s="117"/>
      <c r="CC160" s="117"/>
      <c r="CD160" s="117"/>
      <c r="CE160" s="117"/>
      <c r="CF160" s="117"/>
      <c r="CG160" s="117"/>
      <c r="CH160" s="117"/>
      <c r="CI160" s="117"/>
      <c r="CJ160" s="117"/>
      <c r="CK160" s="117"/>
      <c r="CL160" s="117"/>
      <c r="CM160" s="117"/>
      <c r="CN160" s="117"/>
      <c r="CO160" s="117"/>
      <c r="CP160" s="117"/>
      <c r="CQ160" s="117"/>
      <c r="CR160" s="117"/>
      <c r="CS160" s="117"/>
      <c r="CT160" s="111" t="str">
        <f aca="false">IF(B160&lt;&gt;"",SUMIF(BP$12:CS$12,"TLA",BP160:CS160), "")</f>
        <v/>
      </c>
      <c r="CU160" s="112" t="str">
        <f aca="false">IF(B160&lt;&gt;"",SUMIF(BP$12:CS$12,"AT",BP160:CS160), "")</f>
        <v/>
      </c>
      <c r="CV160" s="114" t="str">
        <f aca="false">IF(B160&lt;&gt;"",IFERROR(SUMIF(D$14:CS$14, "CLO1", D160:CS160)/'Grade computation'!I$4,""),"")</f>
        <v/>
      </c>
      <c r="CW160" s="115" t="str">
        <f aca="false">IF(CV160="","",IF(CV160&gt;=B$10,"Y","N"))</f>
        <v/>
      </c>
      <c r="CX160" s="115" t="str">
        <f aca="false">IF(CV160="","",IF(CV160&lt;50%,1,IF(AND(CV160&gt;=50%,CV160&lt;B$10),2,IF(CV160&gt;=B$10,3))))</f>
        <v/>
      </c>
      <c r="CY160" s="114" t="str">
        <f aca="false">IF(B160&lt;&gt;"",IFERROR(IF((SUMIF(D$14:CS$14,"CLO2",D160:CS160)/'Grade computation'!I$5)=0,0,(SUMIF(D$14:CS$14,"CLO2",D160:CS160)/'Grade computation'!I$5)),""),"")</f>
        <v/>
      </c>
      <c r="CZ160" s="115" t="str">
        <f aca="false">IF(CY160="","",IF(CY160&gt;=B$10,"Y","N"))</f>
        <v/>
      </c>
      <c r="DA160" s="115" t="str">
        <f aca="false">IF(CY160="","",IF(CY160&lt;50%,1,IF(AND(CY160&gt;=50%,CY160&lt;B$10),2,IF(CY160&gt;=B$10,3))))</f>
        <v/>
      </c>
      <c r="DB160" s="114" t="str">
        <f aca="false">IF(B160&lt;&gt;"",IFERROR(IF((SUMIF(D$14:CS$14,"CLO3",D160:CS160)/'Grade computation'!I$6)=0,0,(SUMIF(D$14:CS$14,"CLO3",D160:CS160)/'Grade computation'!I$6)),""),"")</f>
        <v/>
      </c>
      <c r="DC160" s="115" t="str">
        <f aca="false">IF(DB160="","",IF(DB160&gt;=B$10,"Y","N"))</f>
        <v/>
      </c>
      <c r="DD160" s="115" t="str">
        <f aca="false">IF(DB160="","",IF(DB160&lt;50%,1,IF(AND(DB160&gt;=50%,DB160&lt;B$10),2,IF(DB160&gt;=B$10,3))))</f>
        <v/>
      </c>
      <c r="DE160" s="114" t="str">
        <f aca="false">IF(B160&lt;&gt;"",IFERROR(SUMIF(D$14:CS$14,"CLO4",D160:CS160)/'Grade computation'!I$7,""),"")</f>
        <v/>
      </c>
      <c r="DF160" s="115" t="str">
        <f aca="false">IF(DE160="","",IF(DE160&gt;=B$10,"Y","N"))</f>
        <v/>
      </c>
      <c r="DG160" s="115" t="str">
        <f aca="false">IF(DE160="","",IF(DE160&lt;50%,1,IF(AND(DE160&gt;=50%,DE160&lt;B$10),2,IF(DE160&gt;=B$10,3))))</f>
        <v/>
      </c>
      <c r="DH160" s="114" t="str">
        <f aca="false">IF(B160&lt;&gt;"",IFERROR(IF((SUMIF(D$14:CS$14,"CLO5",D160:CS160)/'Grade computation'!I$8)=0,0,(SUMIF(D$14:CS$14,"CLO5",D160:CS160)/'Grade computation'!I$8)),""),"")</f>
        <v/>
      </c>
      <c r="DI160" s="115" t="str">
        <f aca="false">IF(DH160="","",IF(DH160&gt;=B$10,"Y","N"))</f>
        <v/>
      </c>
      <c r="DJ160" s="115" t="str">
        <f aca="false">IF(DH160="","",IF(DH160&lt;50%,1,IF(AND(DH160&gt;=50%,DH160&lt;B$10),2,IF(DH160&gt;=B$10,3))))</f>
        <v/>
      </c>
      <c r="DK160" s="114" t="str">
        <f aca="false">IF(B160&lt;&gt;"",IFERROR(IF((SUMIF(D$14:CS$14,"CLO6",D160:CS160)/'Grade computation'!I$9)=0,0,(SUMIF(D$14:CS$14,"CLO6",D160:CS160)/'Grade computation'!I$9)),""),"")</f>
        <v/>
      </c>
      <c r="DL160" s="115" t="str">
        <f aca="false">IF(DK160="","",IF(DK160&gt;=B$10,"Y","N"))</f>
        <v/>
      </c>
      <c r="DM160" s="115" t="str">
        <f aca="false">IF(DK160="","",IF(DK160&lt;50%,1,IF(AND(DK160&gt;=50%,DK160&lt;B$10),2,IF(DK160&gt;=B$10,3))))</f>
        <v/>
      </c>
      <c r="DN160" s="114" t="str">
        <f aca="false">IF(B160&lt;&gt;"",IFERROR(IF((SUMIF(D$14:CS$14,"CLO7",D160:CS160)/'Grade computation'!I$10)=0,0,(SUMIF(D$14:CS$14,"CLO7",D160:CS160)/'Grade computation'!I$10)),""),"")</f>
        <v/>
      </c>
      <c r="DO160" s="115" t="str">
        <f aca="false">IF(DN160="","",IF(DN160&gt;=B$10,"Y","N"))</f>
        <v/>
      </c>
      <c r="DP160" s="115" t="str">
        <f aca="false">IF(DN160="","",IF(DN160&lt;50%,1,IF(AND(DN160&gt;=50%,DN160&lt;B$10),2,IF(DN160&gt;=B$10,3))))</f>
        <v/>
      </c>
      <c r="DQ160" s="114" t="str">
        <f aca="false">IF(B160&lt;&gt;"",IFERROR(IF((SUMIF(D$14:CS$14,"CLO8",D160:CS160)/'Grade computation'!I$11)=0,0,(SUMIF(D$14:CS$14,"CLO8",D160:CS160)/'Grade computation'!I$11)),""),"")</f>
        <v/>
      </c>
      <c r="DR160" s="115" t="str">
        <f aca="false">IF(DQ160="","",IF(DQ160&gt;=B$10,"Y","N"))</f>
        <v/>
      </c>
      <c r="DS160" s="115" t="str">
        <f aca="false">IF(DQ160="","",IF(DQ160&lt;50%,1,IF(AND(DQ160&gt;=50%,DQ160&lt;B$10),2,IF(DQ160&gt;=B$10,3))))</f>
        <v/>
      </c>
      <c r="DT160" s="114" t="str">
        <f aca="false">IF(B160&lt;&gt;"",IFERROR(IF((SUMIF(D$14:CS$14,"CLO9",D160:CS160)/'Grade computation'!I$12)=0,0,(SUMIF(D$14:CS$14,"CLO9",D160:CS160)/'Grade computation'!I$12)),""),"")</f>
        <v/>
      </c>
      <c r="DU160" s="115" t="str">
        <f aca="false">IF(DT160="","",IF(DT160&gt;=B$10,"Y","N"))</f>
        <v/>
      </c>
      <c r="DV160" s="115" t="str">
        <f aca="false">IF(DT160="","",IF(DT160&lt;50%,1,IF(AND(DT160&gt;=50%,DT160&lt;B$10),2,IF(DT160&gt;=B$10,3))))</f>
        <v/>
      </c>
      <c r="DW160" s="114" t="str">
        <f aca="false">IF(B160&lt;&gt;"",IFERROR(IF((SUMIF(D$14:CS$14,"CLO10",D160:CS160)/'Grade computation'!I$13)=0,0,(SUMIF(D$14:CS$14,"CLO10",D160:CS160)/'Grade computation'!I$13)),""),"")</f>
        <v/>
      </c>
      <c r="DX160" s="115" t="str">
        <f aca="false">IF(DW160="","",IF(DW160&gt;=B$10,"Y","N"))</f>
        <v/>
      </c>
      <c r="DY160" s="115" t="str">
        <f aca="false">IF(DW160="","",IF(DW160&lt;50%,1,IF(AND(DW160&gt;=50%,DW160&lt;B$10),2,IF(DW160&gt;=B$10,3))))</f>
        <v/>
      </c>
      <c r="DZ160" s="13"/>
      <c r="EA160" s="13"/>
    </row>
    <row r="161" customFormat="false" ht="15.75" hidden="false" customHeight="true" outlineLevel="0" collapsed="false">
      <c r="A161" s="118"/>
      <c r="B161" s="119"/>
      <c r="C161" s="117"/>
      <c r="D161" s="117"/>
      <c r="E161" s="117"/>
      <c r="F161" s="117"/>
      <c r="G161" s="117"/>
      <c r="H161" s="117"/>
      <c r="I161" s="117"/>
      <c r="J161" s="117"/>
      <c r="K161" s="117"/>
      <c r="L161" s="117"/>
      <c r="M161" s="117"/>
      <c r="N161" s="117"/>
      <c r="O161" s="117"/>
      <c r="P161" s="117"/>
      <c r="Q161" s="117"/>
      <c r="R161" s="117"/>
      <c r="S161" s="117"/>
      <c r="T161" s="117"/>
      <c r="U161" s="117"/>
      <c r="V161" s="117"/>
      <c r="W161" s="117"/>
      <c r="X161" s="117"/>
      <c r="Y161" s="117"/>
      <c r="Z161" s="117"/>
      <c r="AA161" s="117"/>
      <c r="AB161" s="117"/>
      <c r="AC161" s="117"/>
      <c r="AD161" s="117"/>
      <c r="AE161" s="117"/>
      <c r="AF161" s="117"/>
      <c r="AG161" s="117"/>
      <c r="AH161" s="111" t="str">
        <f aca="false">IF(B161&lt;&gt;"",SUMIF(D$12:AG$12,"TLA",D161:AG161),"")</f>
        <v/>
      </c>
      <c r="AI161" s="112" t="str">
        <f aca="false">IF(B161&lt;&gt;"",SUMIF(D$12:AG$12,"AT",D161:AG161),"")</f>
        <v/>
      </c>
      <c r="AJ161" s="117"/>
      <c r="AK161" s="117"/>
      <c r="AL161" s="117"/>
      <c r="AM161" s="117"/>
      <c r="AN161" s="117"/>
      <c r="AO161" s="117"/>
      <c r="AP161" s="117"/>
      <c r="AQ161" s="117"/>
      <c r="AR161" s="117"/>
      <c r="AS161" s="117"/>
      <c r="AT161" s="117"/>
      <c r="AU161" s="117"/>
      <c r="AV161" s="117"/>
      <c r="AW161" s="117"/>
      <c r="AX161" s="117"/>
      <c r="AY161" s="117"/>
      <c r="AZ161" s="117"/>
      <c r="BA161" s="117"/>
      <c r="BB161" s="117"/>
      <c r="BC161" s="117"/>
      <c r="BD161" s="117"/>
      <c r="BE161" s="117"/>
      <c r="BF161" s="117"/>
      <c r="BG161" s="117"/>
      <c r="BH161" s="117"/>
      <c r="BI161" s="117"/>
      <c r="BJ161" s="117"/>
      <c r="BK161" s="117"/>
      <c r="BL161" s="117"/>
      <c r="BM161" s="117"/>
      <c r="BN161" s="111" t="str">
        <f aca="false">IF(B161&lt;&gt;"", SUMIF(AJ$12:BM$12,"TLA",AJ161:BM161), "")</f>
        <v/>
      </c>
      <c r="BO161" s="112" t="str">
        <f aca="false">IF(B161&lt;&gt;"", SUMIF(AJ$12:BM$12,"AT",AJ161:BM161), "")</f>
        <v/>
      </c>
      <c r="BP161" s="113"/>
      <c r="BQ161" s="113"/>
      <c r="BR161" s="113"/>
      <c r="BS161" s="113"/>
      <c r="BT161" s="113"/>
      <c r="BU161" s="113"/>
      <c r="BV161" s="113"/>
      <c r="BW161" s="113"/>
      <c r="BX161" s="113"/>
      <c r="BY161" s="113"/>
      <c r="BZ161" s="113"/>
      <c r="CA161" s="117"/>
      <c r="CB161" s="117"/>
      <c r="CC161" s="117"/>
      <c r="CD161" s="117"/>
      <c r="CE161" s="117"/>
      <c r="CF161" s="117"/>
      <c r="CG161" s="117"/>
      <c r="CH161" s="117"/>
      <c r="CI161" s="117"/>
      <c r="CJ161" s="117"/>
      <c r="CK161" s="117"/>
      <c r="CL161" s="117"/>
      <c r="CM161" s="117"/>
      <c r="CN161" s="117"/>
      <c r="CO161" s="117"/>
      <c r="CP161" s="117"/>
      <c r="CQ161" s="117"/>
      <c r="CR161" s="117"/>
      <c r="CS161" s="117"/>
      <c r="CT161" s="111" t="str">
        <f aca="false">IF(B161&lt;&gt;"",SUMIF(BP$12:CS$12,"TLA",BP161:CS161), "")</f>
        <v/>
      </c>
      <c r="CU161" s="112" t="str">
        <f aca="false">IF(B161&lt;&gt;"",SUMIF(BP$12:CS$12,"AT",BP161:CS161), "")</f>
        <v/>
      </c>
      <c r="CV161" s="114" t="str">
        <f aca="false">IF(B161&lt;&gt;"",IFERROR(SUMIF(D$14:CS$14, "CLO1", D161:CS161)/'Grade computation'!I$4,""),"")</f>
        <v/>
      </c>
      <c r="CW161" s="115" t="str">
        <f aca="false">IF(CV161="","",IF(CV161&gt;=B$10,"Y","N"))</f>
        <v/>
      </c>
      <c r="CX161" s="115" t="str">
        <f aca="false">IF(CV161="","",IF(CV161&lt;50%,1,IF(AND(CV161&gt;=50%,CV161&lt;B$10),2,IF(CV161&gt;=B$10,3))))</f>
        <v/>
      </c>
      <c r="CY161" s="114" t="str">
        <f aca="false">IF(B161&lt;&gt;"",IFERROR(IF((SUMIF(D$14:CS$14,"CLO2",D161:CS161)/'Grade computation'!I$5)=0,0,(SUMIF(D$14:CS$14,"CLO2",D161:CS161)/'Grade computation'!I$5)),""),"")</f>
        <v/>
      </c>
      <c r="CZ161" s="115" t="str">
        <f aca="false">IF(CY161="","",IF(CY161&gt;=B$10,"Y","N"))</f>
        <v/>
      </c>
      <c r="DA161" s="115" t="str">
        <f aca="false">IF(CY161="","",IF(CY161&lt;50%,1,IF(AND(CY161&gt;=50%,CY161&lt;B$10),2,IF(CY161&gt;=B$10,3))))</f>
        <v/>
      </c>
      <c r="DB161" s="114" t="str">
        <f aca="false">IF(B161&lt;&gt;"",IFERROR(IF((SUMIF(D$14:CS$14,"CLO3",D161:CS161)/'Grade computation'!I$6)=0,0,(SUMIF(D$14:CS$14,"CLO3",D161:CS161)/'Grade computation'!I$6)),""),"")</f>
        <v/>
      </c>
      <c r="DC161" s="115" t="str">
        <f aca="false">IF(DB161="","",IF(DB161&gt;=B$10,"Y","N"))</f>
        <v/>
      </c>
      <c r="DD161" s="115" t="str">
        <f aca="false">IF(DB161="","",IF(DB161&lt;50%,1,IF(AND(DB161&gt;=50%,DB161&lt;B$10),2,IF(DB161&gt;=B$10,3))))</f>
        <v/>
      </c>
      <c r="DE161" s="114" t="str">
        <f aca="false">IF(B161&lt;&gt;"",IFERROR(SUMIF(D$14:CS$14,"CLO4",D161:CS161)/'Grade computation'!I$7,""),"")</f>
        <v/>
      </c>
      <c r="DF161" s="115" t="str">
        <f aca="false">IF(DE161="","",IF(DE161&gt;=B$10,"Y","N"))</f>
        <v/>
      </c>
      <c r="DG161" s="115" t="str">
        <f aca="false">IF(DE161="","",IF(DE161&lt;50%,1,IF(AND(DE161&gt;=50%,DE161&lt;B$10),2,IF(DE161&gt;=B$10,3))))</f>
        <v/>
      </c>
      <c r="DH161" s="114" t="str">
        <f aca="false">IF(B161&lt;&gt;"",IFERROR(IF((SUMIF(D$14:CS$14,"CLO5",D161:CS161)/'Grade computation'!I$8)=0,0,(SUMIF(D$14:CS$14,"CLO5",D161:CS161)/'Grade computation'!I$8)),""),"")</f>
        <v/>
      </c>
      <c r="DI161" s="115" t="str">
        <f aca="false">IF(DH161="","",IF(DH161&gt;=B$10,"Y","N"))</f>
        <v/>
      </c>
      <c r="DJ161" s="115" t="str">
        <f aca="false">IF(DH161="","",IF(DH161&lt;50%,1,IF(AND(DH161&gt;=50%,DH161&lt;B$10),2,IF(DH161&gt;=B$10,3))))</f>
        <v/>
      </c>
      <c r="DK161" s="114" t="str">
        <f aca="false">IF(B161&lt;&gt;"",IFERROR(IF((SUMIF(D$14:CS$14,"CLO6",D161:CS161)/'Grade computation'!I$9)=0,0,(SUMIF(D$14:CS$14,"CLO6",D161:CS161)/'Grade computation'!I$9)),""),"")</f>
        <v/>
      </c>
      <c r="DL161" s="115" t="str">
        <f aca="false">IF(DK161="","",IF(DK161&gt;=B$10,"Y","N"))</f>
        <v/>
      </c>
      <c r="DM161" s="115" t="str">
        <f aca="false">IF(DK161="","",IF(DK161&lt;50%,1,IF(AND(DK161&gt;=50%,DK161&lt;B$10),2,IF(DK161&gt;=B$10,3))))</f>
        <v/>
      </c>
      <c r="DN161" s="114" t="str">
        <f aca="false">IF(B161&lt;&gt;"",IFERROR(IF((SUMIF(D$14:CS$14,"CLO7",D161:CS161)/'Grade computation'!I$10)=0,0,(SUMIF(D$14:CS$14,"CLO7",D161:CS161)/'Grade computation'!I$10)),""),"")</f>
        <v/>
      </c>
      <c r="DO161" s="115" t="str">
        <f aca="false">IF(DN161="","",IF(DN161&gt;=B$10,"Y","N"))</f>
        <v/>
      </c>
      <c r="DP161" s="115" t="str">
        <f aca="false">IF(DN161="","",IF(DN161&lt;50%,1,IF(AND(DN161&gt;=50%,DN161&lt;B$10),2,IF(DN161&gt;=B$10,3))))</f>
        <v/>
      </c>
      <c r="DQ161" s="114" t="str">
        <f aca="false">IF(B161&lt;&gt;"",IFERROR(IF((SUMIF(D$14:CS$14,"CLO8",D161:CS161)/'Grade computation'!I$11)=0,0,(SUMIF(D$14:CS$14,"CLO8",D161:CS161)/'Grade computation'!I$11)),""),"")</f>
        <v/>
      </c>
      <c r="DR161" s="115" t="str">
        <f aca="false">IF(DQ161="","",IF(DQ161&gt;=B$10,"Y","N"))</f>
        <v/>
      </c>
      <c r="DS161" s="115" t="str">
        <f aca="false">IF(DQ161="","",IF(DQ161&lt;50%,1,IF(AND(DQ161&gt;=50%,DQ161&lt;B$10),2,IF(DQ161&gt;=B$10,3))))</f>
        <v/>
      </c>
      <c r="DT161" s="114" t="str">
        <f aca="false">IF(B161&lt;&gt;"",IFERROR(IF((SUMIF(D$14:CS$14,"CLO9",D161:CS161)/'Grade computation'!I$12)=0,0,(SUMIF(D$14:CS$14,"CLO9",D161:CS161)/'Grade computation'!I$12)),""),"")</f>
        <v/>
      </c>
      <c r="DU161" s="115" t="str">
        <f aca="false">IF(DT161="","",IF(DT161&gt;=B$10,"Y","N"))</f>
        <v/>
      </c>
      <c r="DV161" s="115" t="str">
        <f aca="false">IF(DT161="","",IF(DT161&lt;50%,1,IF(AND(DT161&gt;=50%,DT161&lt;B$10),2,IF(DT161&gt;=B$10,3))))</f>
        <v/>
      </c>
      <c r="DW161" s="114" t="str">
        <f aca="false">IF(B161&lt;&gt;"",IFERROR(IF((SUMIF(D$14:CS$14,"CLO10",D161:CS161)/'Grade computation'!I$13)=0,0,(SUMIF(D$14:CS$14,"CLO10",D161:CS161)/'Grade computation'!I$13)),""),"")</f>
        <v/>
      </c>
      <c r="DX161" s="115" t="str">
        <f aca="false">IF(DW161="","",IF(DW161&gt;=B$10,"Y","N"))</f>
        <v/>
      </c>
      <c r="DY161" s="115" t="str">
        <f aca="false">IF(DW161="","",IF(DW161&lt;50%,1,IF(AND(DW161&gt;=50%,DW161&lt;B$10),2,IF(DW161&gt;=B$10,3))))</f>
        <v/>
      </c>
      <c r="DZ161" s="13"/>
      <c r="EA161" s="13"/>
    </row>
    <row r="162" customFormat="false" ht="15.75" hidden="false" customHeight="true" outlineLevel="0" collapsed="false">
      <c r="A162" s="118"/>
      <c r="B162" s="119"/>
      <c r="C162" s="117"/>
      <c r="D162" s="117"/>
      <c r="E162" s="117"/>
      <c r="F162" s="117"/>
      <c r="G162" s="117"/>
      <c r="H162" s="117"/>
      <c r="I162" s="117"/>
      <c r="J162" s="117"/>
      <c r="K162" s="117"/>
      <c r="L162" s="117"/>
      <c r="M162" s="117"/>
      <c r="N162" s="117"/>
      <c r="O162" s="117"/>
      <c r="P162" s="117"/>
      <c r="Q162" s="117"/>
      <c r="R162" s="117"/>
      <c r="S162" s="117"/>
      <c r="T162" s="117"/>
      <c r="U162" s="117"/>
      <c r="V162" s="117"/>
      <c r="W162" s="117"/>
      <c r="X162" s="117"/>
      <c r="Y162" s="117"/>
      <c r="Z162" s="117"/>
      <c r="AA162" s="117"/>
      <c r="AB162" s="117"/>
      <c r="AC162" s="117"/>
      <c r="AD162" s="117"/>
      <c r="AE162" s="117"/>
      <c r="AF162" s="117"/>
      <c r="AG162" s="117"/>
      <c r="AH162" s="111" t="str">
        <f aca="false">IF(B162&lt;&gt;"",SUMIF(D$12:AG$12,"TLA",D162:AG162),"")</f>
        <v/>
      </c>
      <c r="AI162" s="112" t="str">
        <f aca="false">IF(B162&lt;&gt;"",SUMIF(D$12:AG$12,"AT",D162:AG162),"")</f>
        <v/>
      </c>
      <c r="AJ162" s="117"/>
      <c r="AK162" s="117"/>
      <c r="AL162" s="117"/>
      <c r="AM162" s="117"/>
      <c r="AN162" s="117"/>
      <c r="AO162" s="117"/>
      <c r="AP162" s="117"/>
      <c r="AQ162" s="117"/>
      <c r="AR162" s="117"/>
      <c r="AS162" s="117"/>
      <c r="AT162" s="117"/>
      <c r="AU162" s="117"/>
      <c r="AV162" s="117"/>
      <c r="AW162" s="117"/>
      <c r="AX162" s="117"/>
      <c r="AY162" s="117"/>
      <c r="AZ162" s="117"/>
      <c r="BA162" s="117"/>
      <c r="BB162" s="117"/>
      <c r="BC162" s="117"/>
      <c r="BD162" s="117"/>
      <c r="BE162" s="117"/>
      <c r="BF162" s="117"/>
      <c r="BG162" s="117"/>
      <c r="BH162" s="117"/>
      <c r="BI162" s="117"/>
      <c r="BJ162" s="117"/>
      <c r="BK162" s="117"/>
      <c r="BL162" s="117"/>
      <c r="BM162" s="117"/>
      <c r="BN162" s="111" t="str">
        <f aca="false">IF(B162&lt;&gt;"", SUMIF(AJ$12:BM$12,"TLA",AJ162:BM162), "")</f>
        <v/>
      </c>
      <c r="BO162" s="112" t="str">
        <f aca="false">IF(B162&lt;&gt;"", SUMIF(AJ$12:BM$12,"AT",AJ162:BM162), "")</f>
        <v/>
      </c>
      <c r="BP162" s="113"/>
      <c r="BQ162" s="113"/>
      <c r="BR162" s="113"/>
      <c r="BS162" s="113"/>
      <c r="BT162" s="113"/>
      <c r="BU162" s="113"/>
      <c r="BV162" s="113"/>
      <c r="BW162" s="113"/>
      <c r="BX162" s="113"/>
      <c r="BY162" s="113"/>
      <c r="BZ162" s="113"/>
      <c r="CA162" s="117"/>
      <c r="CB162" s="117"/>
      <c r="CC162" s="117"/>
      <c r="CD162" s="117"/>
      <c r="CE162" s="117"/>
      <c r="CF162" s="117"/>
      <c r="CG162" s="117"/>
      <c r="CH162" s="117"/>
      <c r="CI162" s="117"/>
      <c r="CJ162" s="117"/>
      <c r="CK162" s="117"/>
      <c r="CL162" s="117"/>
      <c r="CM162" s="117"/>
      <c r="CN162" s="117"/>
      <c r="CO162" s="117"/>
      <c r="CP162" s="117"/>
      <c r="CQ162" s="117"/>
      <c r="CR162" s="117"/>
      <c r="CS162" s="117"/>
      <c r="CT162" s="111" t="str">
        <f aca="false">IF(B162&lt;&gt;"",SUMIF(BP$12:CS$12,"TLA",BP162:CS162), "")</f>
        <v/>
      </c>
      <c r="CU162" s="112" t="str">
        <f aca="false">IF(B162&lt;&gt;"",SUMIF(BP$12:CS$12,"AT",BP162:CS162), "")</f>
        <v/>
      </c>
      <c r="CV162" s="114" t="str">
        <f aca="false">IF(B162&lt;&gt;"",IFERROR(SUMIF(D$14:CS$14, "CLO1", D162:CS162)/'Grade computation'!I$4,""),"")</f>
        <v/>
      </c>
      <c r="CW162" s="115" t="str">
        <f aca="false">IF(CV162="","",IF(CV162&gt;=B$10,"Y","N"))</f>
        <v/>
      </c>
      <c r="CX162" s="115" t="str">
        <f aca="false">IF(CV162="","",IF(CV162&lt;50%,1,IF(AND(CV162&gt;=50%,CV162&lt;B$10),2,IF(CV162&gt;=B$10,3))))</f>
        <v/>
      </c>
      <c r="CY162" s="114" t="str">
        <f aca="false">IF(B162&lt;&gt;"",IFERROR(IF((SUMIF(D$14:CS$14,"CLO2",D162:CS162)/'Grade computation'!I$5)=0,0,(SUMIF(D$14:CS$14,"CLO2",D162:CS162)/'Grade computation'!I$5)),""),"")</f>
        <v/>
      </c>
      <c r="CZ162" s="115" t="str">
        <f aca="false">IF(CY162="","",IF(CY162&gt;=B$10,"Y","N"))</f>
        <v/>
      </c>
      <c r="DA162" s="115" t="str">
        <f aca="false">IF(CY162="","",IF(CY162&lt;50%,1,IF(AND(CY162&gt;=50%,CY162&lt;B$10),2,IF(CY162&gt;=B$10,3))))</f>
        <v/>
      </c>
      <c r="DB162" s="114" t="str">
        <f aca="false">IF(B162&lt;&gt;"",IFERROR(IF((SUMIF(D$14:CS$14,"CLO3",D162:CS162)/'Grade computation'!I$6)=0,0,(SUMIF(D$14:CS$14,"CLO3",D162:CS162)/'Grade computation'!I$6)),""),"")</f>
        <v/>
      </c>
      <c r="DC162" s="115" t="str">
        <f aca="false">IF(DB162="","",IF(DB162&gt;=B$10,"Y","N"))</f>
        <v/>
      </c>
      <c r="DD162" s="115" t="str">
        <f aca="false">IF(DB162="","",IF(DB162&lt;50%,1,IF(AND(DB162&gt;=50%,DB162&lt;B$10),2,IF(DB162&gt;=B$10,3))))</f>
        <v/>
      </c>
      <c r="DE162" s="114" t="str">
        <f aca="false">IF(B162&lt;&gt;"",IFERROR(SUMIF(D$14:CS$14,"CLO4",D162:CS162)/'Grade computation'!I$7,""),"")</f>
        <v/>
      </c>
      <c r="DF162" s="115" t="str">
        <f aca="false">IF(DE162="","",IF(DE162&gt;=B$10,"Y","N"))</f>
        <v/>
      </c>
      <c r="DG162" s="115" t="str">
        <f aca="false">IF(DE162="","",IF(DE162&lt;50%,1,IF(AND(DE162&gt;=50%,DE162&lt;B$10),2,IF(DE162&gt;=B$10,3))))</f>
        <v/>
      </c>
      <c r="DH162" s="114" t="str">
        <f aca="false">IF(B162&lt;&gt;"",IFERROR(IF((SUMIF(D$14:CS$14,"CLO5",D162:CS162)/'Grade computation'!I$8)=0,0,(SUMIF(D$14:CS$14,"CLO5",D162:CS162)/'Grade computation'!I$8)),""),"")</f>
        <v/>
      </c>
      <c r="DI162" s="115" t="str">
        <f aca="false">IF(DH162="","",IF(DH162&gt;=B$10,"Y","N"))</f>
        <v/>
      </c>
      <c r="DJ162" s="115" t="str">
        <f aca="false">IF(DH162="","",IF(DH162&lt;50%,1,IF(AND(DH162&gt;=50%,DH162&lt;B$10),2,IF(DH162&gt;=B$10,3))))</f>
        <v/>
      </c>
      <c r="DK162" s="114" t="str">
        <f aca="false">IF(B162&lt;&gt;"",IFERROR(IF((SUMIF(D$14:CS$14,"CLO6",D162:CS162)/'Grade computation'!I$9)=0,0,(SUMIF(D$14:CS$14,"CLO6",D162:CS162)/'Grade computation'!I$9)),""),"")</f>
        <v/>
      </c>
      <c r="DL162" s="115" t="str">
        <f aca="false">IF(DK162="","",IF(DK162&gt;=B$10,"Y","N"))</f>
        <v/>
      </c>
      <c r="DM162" s="115" t="str">
        <f aca="false">IF(DK162="","",IF(DK162&lt;50%,1,IF(AND(DK162&gt;=50%,DK162&lt;B$10),2,IF(DK162&gt;=B$10,3))))</f>
        <v/>
      </c>
      <c r="DN162" s="114" t="str">
        <f aca="false">IF(B162&lt;&gt;"",IFERROR(IF((SUMIF(D$14:CS$14,"CLO7",D162:CS162)/'Grade computation'!I$10)=0,0,(SUMIF(D$14:CS$14,"CLO7",D162:CS162)/'Grade computation'!I$10)),""),"")</f>
        <v/>
      </c>
      <c r="DO162" s="115" t="str">
        <f aca="false">IF(DN162="","",IF(DN162&gt;=B$10,"Y","N"))</f>
        <v/>
      </c>
      <c r="DP162" s="115" t="str">
        <f aca="false">IF(DN162="","",IF(DN162&lt;50%,1,IF(AND(DN162&gt;=50%,DN162&lt;B$10),2,IF(DN162&gt;=B$10,3))))</f>
        <v/>
      </c>
      <c r="DQ162" s="114" t="str">
        <f aca="false">IF(B162&lt;&gt;"",IFERROR(IF((SUMIF(D$14:CS$14,"CLO8",D162:CS162)/'Grade computation'!I$11)=0,0,(SUMIF(D$14:CS$14,"CLO8",D162:CS162)/'Grade computation'!I$11)),""),"")</f>
        <v/>
      </c>
      <c r="DR162" s="115" t="str">
        <f aca="false">IF(DQ162="","",IF(DQ162&gt;=B$10,"Y","N"))</f>
        <v/>
      </c>
      <c r="DS162" s="115" t="str">
        <f aca="false">IF(DQ162="","",IF(DQ162&lt;50%,1,IF(AND(DQ162&gt;=50%,DQ162&lt;B$10),2,IF(DQ162&gt;=B$10,3))))</f>
        <v/>
      </c>
      <c r="DT162" s="114" t="str">
        <f aca="false">IF(B162&lt;&gt;"",IFERROR(IF((SUMIF(D$14:CS$14,"CLO9",D162:CS162)/'Grade computation'!I$12)=0,0,(SUMIF(D$14:CS$14,"CLO9",D162:CS162)/'Grade computation'!I$12)),""),"")</f>
        <v/>
      </c>
      <c r="DU162" s="115" t="str">
        <f aca="false">IF(DT162="","",IF(DT162&gt;=B$10,"Y","N"))</f>
        <v/>
      </c>
      <c r="DV162" s="115" t="str">
        <f aca="false">IF(DT162="","",IF(DT162&lt;50%,1,IF(AND(DT162&gt;=50%,DT162&lt;B$10),2,IF(DT162&gt;=B$10,3))))</f>
        <v/>
      </c>
      <c r="DW162" s="114" t="str">
        <f aca="false">IF(B162&lt;&gt;"",IFERROR(IF((SUMIF(D$14:CS$14,"CLO10",D162:CS162)/'Grade computation'!I$13)=0,0,(SUMIF(D$14:CS$14,"CLO10",D162:CS162)/'Grade computation'!I$13)),""),"")</f>
        <v/>
      </c>
      <c r="DX162" s="115" t="str">
        <f aca="false">IF(DW162="","",IF(DW162&gt;=B$10,"Y","N"))</f>
        <v/>
      </c>
      <c r="DY162" s="115" t="str">
        <f aca="false">IF(DW162="","",IF(DW162&lt;50%,1,IF(AND(DW162&gt;=50%,DW162&lt;B$10),2,IF(DW162&gt;=B$10,3))))</f>
        <v/>
      </c>
      <c r="DZ162" s="13"/>
      <c r="EA162" s="13"/>
    </row>
    <row r="163" customFormat="false" ht="15.75" hidden="false" customHeight="true" outlineLevel="0" collapsed="false">
      <c r="A163" s="118"/>
      <c r="B163" s="119"/>
      <c r="C163" s="117"/>
      <c r="D163" s="117"/>
      <c r="E163" s="117"/>
      <c r="F163" s="117"/>
      <c r="G163" s="117"/>
      <c r="H163" s="117"/>
      <c r="I163" s="117"/>
      <c r="J163" s="117"/>
      <c r="K163" s="117"/>
      <c r="L163" s="117"/>
      <c r="M163" s="117"/>
      <c r="N163" s="117"/>
      <c r="O163" s="117"/>
      <c r="P163" s="117"/>
      <c r="Q163" s="117"/>
      <c r="R163" s="117"/>
      <c r="S163" s="117"/>
      <c r="T163" s="117"/>
      <c r="U163" s="117"/>
      <c r="V163" s="117"/>
      <c r="W163" s="117"/>
      <c r="X163" s="117"/>
      <c r="Y163" s="117"/>
      <c r="Z163" s="117"/>
      <c r="AA163" s="117"/>
      <c r="AB163" s="117"/>
      <c r="AC163" s="117"/>
      <c r="AD163" s="117"/>
      <c r="AE163" s="117"/>
      <c r="AF163" s="117"/>
      <c r="AG163" s="117"/>
      <c r="AH163" s="111" t="str">
        <f aca="false">IF(B163&lt;&gt;"",SUMIF(D$12:AG$12,"TLA",D163:AG163),"")</f>
        <v/>
      </c>
      <c r="AI163" s="112" t="str">
        <f aca="false">IF(B163&lt;&gt;"",SUMIF(D$12:AG$12,"AT",D163:AG163),"")</f>
        <v/>
      </c>
      <c r="AJ163" s="117"/>
      <c r="AK163" s="117"/>
      <c r="AL163" s="117"/>
      <c r="AM163" s="117"/>
      <c r="AN163" s="117"/>
      <c r="AO163" s="117"/>
      <c r="AP163" s="117"/>
      <c r="AQ163" s="117"/>
      <c r="AR163" s="117"/>
      <c r="AS163" s="117"/>
      <c r="AT163" s="117"/>
      <c r="AU163" s="117"/>
      <c r="AV163" s="117"/>
      <c r="AW163" s="117"/>
      <c r="AX163" s="117"/>
      <c r="AY163" s="117"/>
      <c r="AZ163" s="117"/>
      <c r="BA163" s="117"/>
      <c r="BB163" s="117"/>
      <c r="BC163" s="117"/>
      <c r="BD163" s="117"/>
      <c r="BE163" s="117"/>
      <c r="BF163" s="117"/>
      <c r="BG163" s="117"/>
      <c r="BH163" s="117"/>
      <c r="BI163" s="117"/>
      <c r="BJ163" s="117"/>
      <c r="BK163" s="117"/>
      <c r="BL163" s="117"/>
      <c r="BM163" s="117"/>
      <c r="BN163" s="111" t="str">
        <f aca="false">IF(B163&lt;&gt;"", SUMIF(AJ$12:BM$12,"TLA",AJ163:BM163), "")</f>
        <v/>
      </c>
      <c r="BO163" s="112" t="str">
        <f aca="false">IF(B163&lt;&gt;"", SUMIF(AJ$12:BM$12,"AT",AJ163:BM163), "")</f>
        <v/>
      </c>
      <c r="BP163" s="113"/>
      <c r="BQ163" s="113"/>
      <c r="BR163" s="113"/>
      <c r="BS163" s="113"/>
      <c r="BT163" s="113"/>
      <c r="BU163" s="113"/>
      <c r="BV163" s="113"/>
      <c r="BW163" s="113"/>
      <c r="BX163" s="113"/>
      <c r="BY163" s="113"/>
      <c r="BZ163" s="113"/>
      <c r="CA163" s="117"/>
      <c r="CB163" s="117"/>
      <c r="CC163" s="117"/>
      <c r="CD163" s="117"/>
      <c r="CE163" s="117"/>
      <c r="CF163" s="117"/>
      <c r="CG163" s="117"/>
      <c r="CH163" s="117"/>
      <c r="CI163" s="117"/>
      <c r="CJ163" s="117"/>
      <c r="CK163" s="117"/>
      <c r="CL163" s="117"/>
      <c r="CM163" s="117"/>
      <c r="CN163" s="117"/>
      <c r="CO163" s="117"/>
      <c r="CP163" s="117"/>
      <c r="CQ163" s="117"/>
      <c r="CR163" s="117"/>
      <c r="CS163" s="117"/>
      <c r="CT163" s="111" t="str">
        <f aca="false">IF(B163&lt;&gt;"",SUMIF(BP$12:CS$12,"TLA",BP163:CS163), "")</f>
        <v/>
      </c>
      <c r="CU163" s="112" t="str">
        <f aca="false">IF(B163&lt;&gt;"",SUMIF(BP$12:CS$12,"AT",BP163:CS163), "")</f>
        <v/>
      </c>
      <c r="CV163" s="114" t="str">
        <f aca="false">IF(B163&lt;&gt;"",IFERROR(SUMIF(D$14:CS$14, "CLO1", D163:CS163)/'Grade computation'!I$4,""),"")</f>
        <v/>
      </c>
      <c r="CW163" s="115" t="str">
        <f aca="false">IF(CV163="","",IF(CV163&gt;=B$10,"Y","N"))</f>
        <v/>
      </c>
      <c r="CX163" s="115" t="str">
        <f aca="false">IF(CV163="","",IF(CV163&lt;50%,1,IF(AND(CV163&gt;=50%,CV163&lt;B$10),2,IF(CV163&gt;=B$10,3))))</f>
        <v/>
      </c>
      <c r="CY163" s="114" t="str">
        <f aca="false">IF(B163&lt;&gt;"",IFERROR(IF((SUMIF(D$14:CS$14,"CLO2",D163:CS163)/'Grade computation'!I$5)=0,0,(SUMIF(D$14:CS$14,"CLO2",D163:CS163)/'Grade computation'!I$5)),""),"")</f>
        <v/>
      </c>
      <c r="CZ163" s="115" t="str">
        <f aca="false">IF(CY163="","",IF(CY163&gt;=B$10,"Y","N"))</f>
        <v/>
      </c>
      <c r="DA163" s="115" t="str">
        <f aca="false">IF(CY163="","",IF(CY163&lt;50%,1,IF(AND(CY163&gt;=50%,CY163&lt;B$10),2,IF(CY163&gt;=B$10,3))))</f>
        <v/>
      </c>
      <c r="DB163" s="114" t="str">
        <f aca="false">IF(B163&lt;&gt;"",IFERROR(IF((SUMIF(D$14:CS$14,"CLO3",D163:CS163)/'Grade computation'!I$6)=0,0,(SUMIF(D$14:CS$14,"CLO3",D163:CS163)/'Grade computation'!I$6)),""),"")</f>
        <v/>
      </c>
      <c r="DC163" s="115" t="str">
        <f aca="false">IF(DB163="","",IF(DB163&gt;=B$10,"Y","N"))</f>
        <v/>
      </c>
      <c r="DD163" s="115" t="str">
        <f aca="false">IF(DB163="","",IF(DB163&lt;50%,1,IF(AND(DB163&gt;=50%,DB163&lt;B$10),2,IF(DB163&gt;=B$10,3))))</f>
        <v/>
      </c>
      <c r="DE163" s="114" t="str">
        <f aca="false">IF(B163&lt;&gt;"",IFERROR(SUMIF(D$14:CS$14,"CLO4",D163:CS163)/'Grade computation'!I$7,""),"")</f>
        <v/>
      </c>
      <c r="DF163" s="115" t="str">
        <f aca="false">IF(DE163="","",IF(DE163&gt;=B$10,"Y","N"))</f>
        <v/>
      </c>
      <c r="DG163" s="115" t="str">
        <f aca="false">IF(DE163="","",IF(DE163&lt;50%,1,IF(AND(DE163&gt;=50%,DE163&lt;B$10),2,IF(DE163&gt;=B$10,3))))</f>
        <v/>
      </c>
      <c r="DH163" s="114" t="str">
        <f aca="false">IF(B163&lt;&gt;"",IFERROR(IF((SUMIF(D$14:CS$14,"CLO5",D163:CS163)/'Grade computation'!I$8)=0,0,(SUMIF(D$14:CS$14,"CLO5",D163:CS163)/'Grade computation'!I$8)),""),"")</f>
        <v/>
      </c>
      <c r="DI163" s="115" t="str">
        <f aca="false">IF(DH163="","",IF(DH163&gt;=B$10,"Y","N"))</f>
        <v/>
      </c>
      <c r="DJ163" s="115" t="str">
        <f aca="false">IF(DH163="","",IF(DH163&lt;50%,1,IF(AND(DH163&gt;=50%,DH163&lt;B$10),2,IF(DH163&gt;=B$10,3))))</f>
        <v/>
      </c>
      <c r="DK163" s="114" t="str">
        <f aca="false">IF(B163&lt;&gt;"",IFERROR(IF((SUMIF(D$14:CS$14,"CLO6",D163:CS163)/'Grade computation'!I$9)=0,0,(SUMIF(D$14:CS$14,"CLO6",D163:CS163)/'Grade computation'!I$9)),""),"")</f>
        <v/>
      </c>
      <c r="DL163" s="115" t="str">
        <f aca="false">IF(DK163="","",IF(DK163&gt;=B$10,"Y","N"))</f>
        <v/>
      </c>
      <c r="DM163" s="115" t="str">
        <f aca="false">IF(DK163="","",IF(DK163&lt;50%,1,IF(AND(DK163&gt;=50%,DK163&lt;B$10),2,IF(DK163&gt;=B$10,3))))</f>
        <v/>
      </c>
      <c r="DN163" s="114" t="str">
        <f aca="false">IF(B163&lt;&gt;"",IFERROR(IF((SUMIF(D$14:CS$14,"CLO7",D163:CS163)/'Grade computation'!I$10)=0,0,(SUMIF(D$14:CS$14,"CLO7",D163:CS163)/'Grade computation'!I$10)),""),"")</f>
        <v/>
      </c>
      <c r="DO163" s="115" t="str">
        <f aca="false">IF(DN163="","",IF(DN163&gt;=B$10,"Y","N"))</f>
        <v/>
      </c>
      <c r="DP163" s="115" t="str">
        <f aca="false">IF(DN163="","",IF(DN163&lt;50%,1,IF(AND(DN163&gt;=50%,DN163&lt;B$10),2,IF(DN163&gt;=B$10,3))))</f>
        <v/>
      </c>
      <c r="DQ163" s="114" t="str">
        <f aca="false">IF(B163&lt;&gt;"",IFERROR(IF((SUMIF(D$14:CS$14,"CLO8",D163:CS163)/'Grade computation'!I$11)=0,0,(SUMIF(D$14:CS$14,"CLO8",D163:CS163)/'Grade computation'!I$11)),""),"")</f>
        <v/>
      </c>
      <c r="DR163" s="115" t="str">
        <f aca="false">IF(DQ163="","",IF(DQ163&gt;=B$10,"Y","N"))</f>
        <v/>
      </c>
      <c r="DS163" s="115" t="str">
        <f aca="false">IF(DQ163="","",IF(DQ163&lt;50%,1,IF(AND(DQ163&gt;=50%,DQ163&lt;B$10),2,IF(DQ163&gt;=B$10,3))))</f>
        <v/>
      </c>
      <c r="DT163" s="114" t="str">
        <f aca="false">IF(B163&lt;&gt;"",IFERROR(IF((SUMIF(D$14:CS$14,"CLO9",D163:CS163)/'Grade computation'!I$12)=0,0,(SUMIF(D$14:CS$14,"CLO9",D163:CS163)/'Grade computation'!I$12)),""),"")</f>
        <v/>
      </c>
      <c r="DU163" s="115" t="str">
        <f aca="false">IF(DT163="","",IF(DT163&gt;=B$10,"Y","N"))</f>
        <v/>
      </c>
      <c r="DV163" s="115" t="str">
        <f aca="false">IF(DT163="","",IF(DT163&lt;50%,1,IF(AND(DT163&gt;=50%,DT163&lt;B$10),2,IF(DT163&gt;=B$10,3))))</f>
        <v/>
      </c>
      <c r="DW163" s="114" t="str">
        <f aca="false">IF(B163&lt;&gt;"",IFERROR(IF((SUMIF(D$14:CS$14,"CLO10",D163:CS163)/'Grade computation'!I$13)=0,0,(SUMIF(D$14:CS$14,"CLO10",D163:CS163)/'Grade computation'!I$13)),""),"")</f>
        <v/>
      </c>
      <c r="DX163" s="115" t="str">
        <f aca="false">IF(DW163="","",IF(DW163&gt;=B$10,"Y","N"))</f>
        <v/>
      </c>
      <c r="DY163" s="115" t="str">
        <f aca="false">IF(DW163="","",IF(DW163&lt;50%,1,IF(AND(DW163&gt;=50%,DW163&lt;B$10),2,IF(DW163&gt;=B$10,3))))</f>
        <v/>
      </c>
      <c r="DZ163" s="13"/>
      <c r="EA163" s="13"/>
    </row>
    <row r="164" customFormat="false" ht="15.75" hidden="false" customHeight="true" outlineLevel="0" collapsed="false">
      <c r="A164" s="118"/>
      <c r="B164" s="119"/>
      <c r="C164" s="117"/>
      <c r="D164" s="117"/>
      <c r="E164" s="117"/>
      <c r="F164" s="117"/>
      <c r="G164" s="117"/>
      <c r="H164" s="117"/>
      <c r="I164" s="117"/>
      <c r="J164" s="117"/>
      <c r="K164" s="117"/>
      <c r="L164" s="117"/>
      <c r="M164" s="117"/>
      <c r="N164" s="117"/>
      <c r="O164" s="117"/>
      <c r="P164" s="117"/>
      <c r="Q164" s="117"/>
      <c r="R164" s="117"/>
      <c r="S164" s="117"/>
      <c r="T164" s="117"/>
      <c r="U164" s="117"/>
      <c r="V164" s="117"/>
      <c r="W164" s="117"/>
      <c r="X164" s="117"/>
      <c r="Y164" s="117"/>
      <c r="Z164" s="117"/>
      <c r="AA164" s="117"/>
      <c r="AB164" s="117"/>
      <c r="AC164" s="117"/>
      <c r="AD164" s="117"/>
      <c r="AE164" s="117"/>
      <c r="AF164" s="117"/>
      <c r="AG164" s="117"/>
      <c r="AH164" s="111" t="str">
        <f aca="false">IF(B164&lt;&gt;"",SUMIF(D$12:AG$12,"TLA",D164:AG164),"")</f>
        <v/>
      </c>
      <c r="AI164" s="112" t="str">
        <f aca="false">IF(B164&lt;&gt;"",SUMIF(D$12:AG$12,"AT",D164:AG164),"")</f>
        <v/>
      </c>
      <c r="AJ164" s="117"/>
      <c r="AK164" s="117"/>
      <c r="AL164" s="117"/>
      <c r="AM164" s="117"/>
      <c r="AN164" s="117"/>
      <c r="AO164" s="117"/>
      <c r="AP164" s="117"/>
      <c r="AQ164" s="117"/>
      <c r="AR164" s="117"/>
      <c r="AS164" s="117"/>
      <c r="AT164" s="117"/>
      <c r="AU164" s="117"/>
      <c r="AV164" s="117"/>
      <c r="AW164" s="117"/>
      <c r="AX164" s="117"/>
      <c r="AY164" s="117"/>
      <c r="AZ164" s="117"/>
      <c r="BA164" s="117"/>
      <c r="BB164" s="117"/>
      <c r="BC164" s="117"/>
      <c r="BD164" s="117"/>
      <c r="BE164" s="117"/>
      <c r="BF164" s="117"/>
      <c r="BG164" s="117"/>
      <c r="BH164" s="117"/>
      <c r="BI164" s="117"/>
      <c r="BJ164" s="117"/>
      <c r="BK164" s="117"/>
      <c r="BL164" s="117"/>
      <c r="BM164" s="117"/>
      <c r="BN164" s="111" t="str">
        <f aca="false">IF(B164&lt;&gt;"", SUMIF(AJ$12:BM$12,"TLA",AJ164:BM164), "")</f>
        <v/>
      </c>
      <c r="BO164" s="112" t="str">
        <f aca="false">IF(B164&lt;&gt;"", SUMIF(AJ$12:BM$12,"AT",AJ164:BM164), "")</f>
        <v/>
      </c>
      <c r="BP164" s="113"/>
      <c r="BQ164" s="113"/>
      <c r="BR164" s="113"/>
      <c r="BS164" s="113"/>
      <c r="BT164" s="113"/>
      <c r="BU164" s="113"/>
      <c r="BV164" s="113"/>
      <c r="BW164" s="113"/>
      <c r="BX164" s="113"/>
      <c r="BY164" s="113"/>
      <c r="BZ164" s="113"/>
      <c r="CA164" s="117"/>
      <c r="CB164" s="117"/>
      <c r="CC164" s="117"/>
      <c r="CD164" s="117"/>
      <c r="CE164" s="117"/>
      <c r="CF164" s="117"/>
      <c r="CG164" s="117"/>
      <c r="CH164" s="117"/>
      <c r="CI164" s="117"/>
      <c r="CJ164" s="117"/>
      <c r="CK164" s="117"/>
      <c r="CL164" s="117"/>
      <c r="CM164" s="117"/>
      <c r="CN164" s="117"/>
      <c r="CO164" s="117"/>
      <c r="CP164" s="117"/>
      <c r="CQ164" s="117"/>
      <c r="CR164" s="117"/>
      <c r="CS164" s="117"/>
      <c r="CT164" s="111" t="str">
        <f aca="false">IF(B164&lt;&gt;"",SUMIF(BP$12:CS$12,"TLA",BP164:CS164), "")</f>
        <v/>
      </c>
      <c r="CU164" s="112" t="str">
        <f aca="false">IF(B164&lt;&gt;"",SUMIF(BP$12:CS$12,"AT",BP164:CS164), "")</f>
        <v/>
      </c>
      <c r="CV164" s="114" t="str">
        <f aca="false">IF(B164&lt;&gt;"",IFERROR(SUMIF(D$14:CS$14, "CLO1", D164:CS164)/'Grade computation'!I$4,""),"")</f>
        <v/>
      </c>
      <c r="CW164" s="115" t="str">
        <f aca="false">IF(CV164="","",IF(CV164&gt;=B$10,"Y","N"))</f>
        <v/>
      </c>
      <c r="CX164" s="115" t="str">
        <f aca="false">IF(CV164="","",IF(CV164&lt;50%,1,IF(AND(CV164&gt;=50%,CV164&lt;B$10),2,IF(CV164&gt;=B$10,3))))</f>
        <v/>
      </c>
      <c r="CY164" s="114" t="str">
        <f aca="false">IF(B164&lt;&gt;"",IFERROR(IF((SUMIF(D$14:CS$14,"CLO2",D164:CS164)/'Grade computation'!I$5)=0,0,(SUMIF(D$14:CS$14,"CLO2",D164:CS164)/'Grade computation'!I$5)),""),"")</f>
        <v/>
      </c>
      <c r="CZ164" s="115" t="str">
        <f aca="false">IF(CY164="","",IF(CY164&gt;=B$10,"Y","N"))</f>
        <v/>
      </c>
      <c r="DA164" s="115" t="str">
        <f aca="false">IF(CY164="","",IF(CY164&lt;50%,1,IF(AND(CY164&gt;=50%,CY164&lt;B$10),2,IF(CY164&gt;=B$10,3))))</f>
        <v/>
      </c>
      <c r="DB164" s="114" t="str">
        <f aca="false">IF(B164&lt;&gt;"",IFERROR(IF((SUMIF(D$14:CS$14,"CLO3",D164:CS164)/'Grade computation'!I$6)=0,0,(SUMIF(D$14:CS$14,"CLO3",D164:CS164)/'Grade computation'!I$6)),""),"")</f>
        <v/>
      </c>
      <c r="DC164" s="115" t="str">
        <f aca="false">IF(DB164="","",IF(DB164&gt;=B$10,"Y","N"))</f>
        <v/>
      </c>
      <c r="DD164" s="115" t="str">
        <f aca="false">IF(DB164="","",IF(DB164&lt;50%,1,IF(AND(DB164&gt;=50%,DB164&lt;B$10),2,IF(DB164&gt;=B$10,3))))</f>
        <v/>
      </c>
      <c r="DE164" s="114" t="str">
        <f aca="false">IF(B164&lt;&gt;"",IFERROR(SUMIF(D$14:CS$14,"CLO4",D164:CS164)/'Grade computation'!I$7,""),"")</f>
        <v/>
      </c>
      <c r="DF164" s="115" t="str">
        <f aca="false">IF(DE164="","",IF(DE164&gt;=B$10,"Y","N"))</f>
        <v/>
      </c>
      <c r="DG164" s="115" t="str">
        <f aca="false">IF(DE164="","",IF(DE164&lt;50%,1,IF(AND(DE164&gt;=50%,DE164&lt;B$10),2,IF(DE164&gt;=B$10,3))))</f>
        <v/>
      </c>
      <c r="DH164" s="114" t="str">
        <f aca="false">IF(B164&lt;&gt;"",IFERROR(IF((SUMIF(D$14:CS$14,"CLO5",D164:CS164)/'Grade computation'!I$8)=0,0,(SUMIF(D$14:CS$14,"CLO5",D164:CS164)/'Grade computation'!I$8)),""),"")</f>
        <v/>
      </c>
      <c r="DI164" s="115" t="str">
        <f aca="false">IF(DH164="","",IF(DH164&gt;=B$10,"Y","N"))</f>
        <v/>
      </c>
      <c r="DJ164" s="115" t="str">
        <f aca="false">IF(DH164="","",IF(DH164&lt;50%,1,IF(AND(DH164&gt;=50%,DH164&lt;B$10),2,IF(DH164&gt;=B$10,3))))</f>
        <v/>
      </c>
      <c r="DK164" s="114" t="str">
        <f aca="false">IF(B164&lt;&gt;"",IFERROR(IF((SUMIF(D$14:CS$14,"CLO6",D164:CS164)/'Grade computation'!I$9)=0,0,(SUMIF(D$14:CS$14,"CLO6",D164:CS164)/'Grade computation'!I$9)),""),"")</f>
        <v/>
      </c>
      <c r="DL164" s="115" t="str">
        <f aca="false">IF(DK164="","",IF(DK164&gt;=B$10,"Y","N"))</f>
        <v/>
      </c>
      <c r="DM164" s="115" t="str">
        <f aca="false">IF(DK164="","",IF(DK164&lt;50%,1,IF(AND(DK164&gt;=50%,DK164&lt;B$10),2,IF(DK164&gt;=B$10,3))))</f>
        <v/>
      </c>
      <c r="DN164" s="114" t="str">
        <f aca="false">IF(B164&lt;&gt;"",IFERROR(IF((SUMIF(D$14:CS$14,"CLO7",D164:CS164)/'Grade computation'!I$10)=0,0,(SUMIF(D$14:CS$14,"CLO7",D164:CS164)/'Grade computation'!I$10)),""),"")</f>
        <v/>
      </c>
      <c r="DO164" s="115" t="str">
        <f aca="false">IF(DN164="","",IF(DN164&gt;=B$10,"Y","N"))</f>
        <v/>
      </c>
      <c r="DP164" s="115" t="str">
        <f aca="false">IF(DN164="","",IF(DN164&lt;50%,1,IF(AND(DN164&gt;=50%,DN164&lt;B$10),2,IF(DN164&gt;=B$10,3))))</f>
        <v/>
      </c>
      <c r="DQ164" s="114" t="str">
        <f aca="false">IF(B164&lt;&gt;"",IFERROR(IF((SUMIF(D$14:CS$14,"CLO8",D164:CS164)/'Grade computation'!I$11)=0,0,(SUMIF(D$14:CS$14,"CLO8",D164:CS164)/'Grade computation'!I$11)),""),"")</f>
        <v/>
      </c>
      <c r="DR164" s="115" t="str">
        <f aca="false">IF(DQ164="","",IF(DQ164&gt;=B$10,"Y","N"))</f>
        <v/>
      </c>
      <c r="DS164" s="115" t="str">
        <f aca="false">IF(DQ164="","",IF(DQ164&lt;50%,1,IF(AND(DQ164&gt;=50%,DQ164&lt;B$10),2,IF(DQ164&gt;=B$10,3))))</f>
        <v/>
      </c>
      <c r="DT164" s="114" t="str">
        <f aca="false">IF(B164&lt;&gt;"",IFERROR(IF((SUMIF(D$14:CS$14,"CLO9",D164:CS164)/'Grade computation'!I$12)=0,0,(SUMIF(D$14:CS$14,"CLO9",D164:CS164)/'Grade computation'!I$12)),""),"")</f>
        <v/>
      </c>
      <c r="DU164" s="115" t="str">
        <f aca="false">IF(DT164="","",IF(DT164&gt;=B$10,"Y","N"))</f>
        <v/>
      </c>
      <c r="DV164" s="115" t="str">
        <f aca="false">IF(DT164="","",IF(DT164&lt;50%,1,IF(AND(DT164&gt;=50%,DT164&lt;B$10),2,IF(DT164&gt;=B$10,3))))</f>
        <v/>
      </c>
      <c r="DW164" s="114" t="str">
        <f aca="false">IF(B164&lt;&gt;"",IFERROR(IF((SUMIF(D$14:CS$14,"CLO10",D164:CS164)/'Grade computation'!I$13)=0,0,(SUMIF(D$14:CS$14,"CLO10",D164:CS164)/'Grade computation'!I$13)),""),"")</f>
        <v/>
      </c>
      <c r="DX164" s="115" t="str">
        <f aca="false">IF(DW164="","",IF(DW164&gt;=B$10,"Y","N"))</f>
        <v/>
      </c>
      <c r="DY164" s="115" t="str">
        <f aca="false">IF(DW164="","",IF(DW164&lt;50%,1,IF(AND(DW164&gt;=50%,DW164&lt;B$10),2,IF(DW164&gt;=B$10,3))))</f>
        <v/>
      </c>
      <c r="DZ164" s="13"/>
      <c r="EA164" s="13"/>
    </row>
    <row r="165" customFormat="false" ht="15.75" hidden="false" customHeight="true" outlineLevel="0" collapsed="false">
      <c r="A165" s="118"/>
      <c r="B165" s="119"/>
      <c r="C165" s="117"/>
      <c r="D165" s="117"/>
      <c r="E165" s="117"/>
      <c r="F165" s="117"/>
      <c r="G165" s="117"/>
      <c r="H165" s="117"/>
      <c r="I165" s="117"/>
      <c r="J165" s="117"/>
      <c r="K165" s="117"/>
      <c r="L165" s="117"/>
      <c r="M165" s="117"/>
      <c r="N165" s="117"/>
      <c r="O165" s="117"/>
      <c r="P165" s="117"/>
      <c r="Q165" s="117"/>
      <c r="R165" s="117"/>
      <c r="S165" s="117"/>
      <c r="T165" s="117"/>
      <c r="U165" s="117"/>
      <c r="V165" s="117"/>
      <c r="W165" s="117"/>
      <c r="X165" s="117"/>
      <c r="Y165" s="117"/>
      <c r="Z165" s="117"/>
      <c r="AA165" s="117"/>
      <c r="AB165" s="117"/>
      <c r="AC165" s="117"/>
      <c r="AD165" s="117"/>
      <c r="AE165" s="117"/>
      <c r="AF165" s="117"/>
      <c r="AG165" s="117"/>
      <c r="AH165" s="111" t="str">
        <f aca="false">IF(B165&lt;&gt;"",SUMIF(D$12:AG$12,"TLA",D165:AG165),"")</f>
        <v/>
      </c>
      <c r="AI165" s="112" t="str">
        <f aca="false">IF(B165&lt;&gt;"",SUMIF(D$12:AG$12,"AT",D165:AG165),"")</f>
        <v/>
      </c>
      <c r="AJ165" s="117"/>
      <c r="AK165" s="117"/>
      <c r="AL165" s="117"/>
      <c r="AM165" s="117"/>
      <c r="AN165" s="117"/>
      <c r="AO165" s="117"/>
      <c r="AP165" s="117"/>
      <c r="AQ165" s="117"/>
      <c r="AR165" s="117"/>
      <c r="AS165" s="117"/>
      <c r="AT165" s="117"/>
      <c r="AU165" s="117"/>
      <c r="AV165" s="117"/>
      <c r="AW165" s="117"/>
      <c r="AX165" s="117"/>
      <c r="AY165" s="117"/>
      <c r="AZ165" s="117"/>
      <c r="BA165" s="117"/>
      <c r="BB165" s="117"/>
      <c r="BC165" s="117"/>
      <c r="BD165" s="117"/>
      <c r="BE165" s="117"/>
      <c r="BF165" s="117"/>
      <c r="BG165" s="117"/>
      <c r="BH165" s="117"/>
      <c r="BI165" s="117"/>
      <c r="BJ165" s="117"/>
      <c r="BK165" s="117"/>
      <c r="BL165" s="117"/>
      <c r="BM165" s="117"/>
      <c r="BN165" s="111" t="str">
        <f aca="false">IF(B165&lt;&gt;"", SUMIF(AJ$12:BM$12,"TLA",AJ165:BM165), "")</f>
        <v/>
      </c>
      <c r="BO165" s="112" t="str">
        <f aca="false">IF(B165&lt;&gt;"", SUMIF(AJ$12:BM$12,"AT",AJ165:BM165), "")</f>
        <v/>
      </c>
      <c r="BP165" s="113"/>
      <c r="BQ165" s="113"/>
      <c r="BR165" s="113"/>
      <c r="BS165" s="113"/>
      <c r="BT165" s="113"/>
      <c r="BU165" s="113"/>
      <c r="BV165" s="113"/>
      <c r="BW165" s="113"/>
      <c r="BX165" s="113"/>
      <c r="BY165" s="113"/>
      <c r="BZ165" s="113"/>
      <c r="CA165" s="117"/>
      <c r="CB165" s="117"/>
      <c r="CC165" s="117"/>
      <c r="CD165" s="117"/>
      <c r="CE165" s="117"/>
      <c r="CF165" s="117"/>
      <c r="CG165" s="117"/>
      <c r="CH165" s="117"/>
      <c r="CI165" s="117"/>
      <c r="CJ165" s="117"/>
      <c r="CK165" s="117"/>
      <c r="CL165" s="117"/>
      <c r="CM165" s="117"/>
      <c r="CN165" s="117"/>
      <c r="CO165" s="117"/>
      <c r="CP165" s="117"/>
      <c r="CQ165" s="117"/>
      <c r="CR165" s="117"/>
      <c r="CS165" s="117"/>
      <c r="CT165" s="111" t="str">
        <f aca="false">IF(B165&lt;&gt;"",SUMIF(BP$12:CS$12,"TLA",BP165:CS165), "")</f>
        <v/>
      </c>
      <c r="CU165" s="112" t="str">
        <f aca="false">IF(B165&lt;&gt;"",SUMIF(BP$12:CS$12,"AT",BP165:CS165), "")</f>
        <v/>
      </c>
      <c r="CV165" s="114" t="str">
        <f aca="false">IF(B165&lt;&gt;"",IFERROR(SUMIF(D$14:CS$14, "CLO1", D165:CS165)/'Grade computation'!I$4,""),"")</f>
        <v/>
      </c>
      <c r="CW165" s="115" t="str">
        <f aca="false">IF(CV165="","",IF(CV165&gt;=B$10,"Y","N"))</f>
        <v/>
      </c>
      <c r="CX165" s="115" t="str">
        <f aca="false">IF(CV165="","",IF(CV165&lt;50%,1,IF(AND(CV165&gt;=50%,CV165&lt;B$10),2,IF(CV165&gt;=B$10,3))))</f>
        <v/>
      </c>
      <c r="CY165" s="114" t="str">
        <f aca="false">IF(B165&lt;&gt;"",IFERROR(IF((SUMIF(D$14:CS$14,"CLO2",D165:CS165)/'Grade computation'!I$5)=0,0,(SUMIF(D$14:CS$14,"CLO2",D165:CS165)/'Grade computation'!I$5)),""),"")</f>
        <v/>
      </c>
      <c r="CZ165" s="115" t="str">
        <f aca="false">IF(CY165="","",IF(CY165&gt;=B$10,"Y","N"))</f>
        <v/>
      </c>
      <c r="DA165" s="115" t="str">
        <f aca="false">IF(CY165="","",IF(CY165&lt;50%,1,IF(AND(CY165&gt;=50%,CY165&lt;B$10),2,IF(CY165&gt;=B$10,3))))</f>
        <v/>
      </c>
      <c r="DB165" s="114" t="str">
        <f aca="false">IF(B165&lt;&gt;"",IFERROR(IF((SUMIF(D$14:CS$14,"CLO3",D165:CS165)/'Grade computation'!I$6)=0,0,(SUMIF(D$14:CS$14,"CLO3",D165:CS165)/'Grade computation'!I$6)),""),"")</f>
        <v/>
      </c>
      <c r="DC165" s="115" t="str">
        <f aca="false">IF(DB165="","",IF(DB165&gt;=B$10,"Y","N"))</f>
        <v/>
      </c>
      <c r="DD165" s="115" t="str">
        <f aca="false">IF(DB165="","",IF(DB165&lt;50%,1,IF(AND(DB165&gt;=50%,DB165&lt;B$10),2,IF(DB165&gt;=B$10,3))))</f>
        <v/>
      </c>
      <c r="DE165" s="114" t="str">
        <f aca="false">IF(B165&lt;&gt;"",IFERROR(SUMIF(D$14:CS$14,"CLO4",D165:CS165)/'Grade computation'!I$7,""),"")</f>
        <v/>
      </c>
      <c r="DF165" s="115" t="str">
        <f aca="false">IF(DE165="","",IF(DE165&gt;=B$10,"Y","N"))</f>
        <v/>
      </c>
      <c r="DG165" s="115" t="str">
        <f aca="false">IF(DE165="","",IF(DE165&lt;50%,1,IF(AND(DE165&gt;=50%,DE165&lt;B$10),2,IF(DE165&gt;=B$10,3))))</f>
        <v/>
      </c>
      <c r="DH165" s="114" t="str">
        <f aca="false">IF(B165&lt;&gt;"",IFERROR(IF((SUMIF(D$14:CS$14,"CLO5",D165:CS165)/'Grade computation'!I$8)=0,0,(SUMIF(D$14:CS$14,"CLO5",D165:CS165)/'Grade computation'!I$8)),""),"")</f>
        <v/>
      </c>
      <c r="DI165" s="115" t="str">
        <f aca="false">IF(DH165="","",IF(DH165&gt;=B$10,"Y","N"))</f>
        <v/>
      </c>
      <c r="DJ165" s="115" t="str">
        <f aca="false">IF(DH165="","",IF(DH165&lt;50%,1,IF(AND(DH165&gt;=50%,DH165&lt;B$10),2,IF(DH165&gt;=B$10,3))))</f>
        <v/>
      </c>
      <c r="DK165" s="114" t="str">
        <f aca="false">IF(B165&lt;&gt;"",IFERROR(IF((SUMIF(D$14:CS$14,"CLO6",D165:CS165)/'Grade computation'!I$9)=0,0,(SUMIF(D$14:CS$14,"CLO6",D165:CS165)/'Grade computation'!I$9)),""),"")</f>
        <v/>
      </c>
      <c r="DL165" s="115" t="str">
        <f aca="false">IF(DK165="","",IF(DK165&gt;=B$10,"Y","N"))</f>
        <v/>
      </c>
      <c r="DM165" s="115" t="str">
        <f aca="false">IF(DK165="","",IF(DK165&lt;50%,1,IF(AND(DK165&gt;=50%,DK165&lt;B$10),2,IF(DK165&gt;=B$10,3))))</f>
        <v/>
      </c>
      <c r="DN165" s="114" t="str">
        <f aca="false">IF(B165&lt;&gt;"",IFERROR(IF((SUMIF(D$14:CS$14,"CLO7",D165:CS165)/'Grade computation'!I$10)=0,0,(SUMIF(D$14:CS$14,"CLO7",D165:CS165)/'Grade computation'!I$10)),""),"")</f>
        <v/>
      </c>
      <c r="DO165" s="115" t="str">
        <f aca="false">IF(DN165="","",IF(DN165&gt;=B$10,"Y","N"))</f>
        <v/>
      </c>
      <c r="DP165" s="115" t="str">
        <f aca="false">IF(DN165="","",IF(DN165&lt;50%,1,IF(AND(DN165&gt;=50%,DN165&lt;B$10),2,IF(DN165&gt;=B$10,3))))</f>
        <v/>
      </c>
      <c r="DQ165" s="114" t="str">
        <f aca="false">IF(B165&lt;&gt;"",IFERROR(IF((SUMIF(D$14:CS$14,"CLO8",D165:CS165)/'Grade computation'!I$11)=0,0,(SUMIF(D$14:CS$14,"CLO8",D165:CS165)/'Grade computation'!I$11)),""),"")</f>
        <v/>
      </c>
      <c r="DR165" s="115" t="str">
        <f aca="false">IF(DQ165="","",IF(DQ165&gt;=B$10,"Y","N"))</f>
        <v/>
      </c>
      <c r="DS165" s="115" t="str">
        <f aca="false">IF(DQ165="","",IF(DQ165&lt;50%,1,IF(AND(DQ165&gt;=50%,DQ165&lt;B$10),2,IF(DQ165&gt;=B$10,3))))</f>
        <v/>
      </c>
      <c r="DT165" s="114" t="str">
        <f aca="false">IF(B165&lt;&gt;"",IFERROR(IF((SUMIF(D$14:CS$14,"CLO9",D165:CS165)/'Grade computation'!I$12)=0,0,(SUMIF(D$14:CS$14,"CLO9",D165:CS165)/'Grade computation'!I$12)),""),"")</f>
        <v/>
      </c>
      <c r="DU165" s="115" t="str">
        <f aca="false">IF(DT165="","",IF(DT165&gt;=B$10,"Y","N"))</f>
        <v/>
      </c>
      <c r="DV165" s="115" t="str">
        <f aca="false">IF(DT165="","",IF(DT165&lt;50%,1,IF(AND(DT165&gt;=50%,DT165&lt;B$10),2,IF(DT165&gt;=B$10,3))))</f>
        <v/>
      </c>
      <c r="DW165" s="114" t="str">
        <f aca="false">IF(B165&lt;&gt;"",IFERROR(IF((SUMIF(D$14:CS$14,"CLO10",D165:CS165)/'Grade computation'!I$13)=0,0,(SUMIF(D$14:CS$14,"CLO10",D165:CS165)/'Grade computation'!I$13)),""),"")</f>
        <v/>
      </c>
      <c r="DX165" s="115" t="str">
        <f aca="false">IF(DW165="","",IF(DW165&gt;=B$10,"Y","N"))</f>
        <v/>
      </c>
      <c r="DY165" s="115" t="str">
        <f aca="false">IF(DW165="","",IF(DW165&lt;50%,1,IF(AND(DW165&gt;=50%,DW165&lt;B$10),2,IF(DW165&gt;=B$10,3))))</f>
        <v/>
      </c>
      <c r="DZ165" s="13"/>
      <c r="EA165" s="13"/>
    </row>
    <row r="166" customFormat="false" ht="15.75" hidden="false" customHeight="true" outlineLevel="0" collapsed="false">
      <c r="A166" s="118"/>
      <c r="B166" s="119"/>
      <c r="C166" s="117"/>
      <c r="D166" s="117"/>
      <c r="E166" s="117"/>
      <c r="F166" s="117"/>
      <c r="G166" s="117"/>
      <c r="H166" s="117"/>
      <c r="I166" s="117"/>
      <c r="J166" s="117"/>
      <c r="K166" s="117"/>
      <c r="L166" s="117"/>
      <c r="M166" s="117"/>
      <c r="N166" s="117"/>
      <c r="O166" s="117"/>
      <c r="P166" s="117"/>
      <c r="Q166" s="117"/>
      <c r="R166" s="117"/>
      <c r="S166" s="117"/>
      <c r="T166" s="117"/>
      <c r="U166" s="117"/>
      <c r="V166" s="117"/>
      <c r="W166" s="117"/>
      <c r="X166" s="117"/>
      <c r="Y166" s="117"/>
      <c r="Z166" s="117"/>
      <c r="AA166" s="117"/>
      <c r="AB166" s="117"/>
      <c r="AC166" s="117"/>
      <c r="AD166" s="117"/>
      <c r="AE166" s="117"/>
      <c r="AF166" s="117"/>
      <c r="AG166" s="117"/>
      <c r="AH166" s="111" t="str">
        <f aca="false">IF(B166&lt;&gt;"",SUMIF(D$12:AG$12,"TLA",D166:AG166),"")</f>
        <v/>
      </c>
      <c r="AI166" s="112" t="str">
        <f aca="false">IF(B166&lt;&gt;"",SUMIF(D$12:AG$12,"AT",D166:AG166),"")</f>
        <v/>
      </c>
      <c r="AJ166" s="117"/>
      <c r="AK166" s="117"/>
      <c r="AL166" s="117"/>
      <c r="AM166" s="117"/>
      <c r="AN166" s="117"/>
      <c r="AO166" s="117"/>
      <c r="AP166" s="117"/>
      <c r="AQ166" s="117"/>
      <c r="AR166" s="117"/>
      <c r="AS166" s="117"/>
      <c r="AT166" s="117"/>
      <c r="AU166" s="117"/>
      <c r="AV166" s="117"/>
      <c r="AW166" s="117"/>
      <c r="AX166" s="117"/>
      <c r="AY166" s="117"/>
      <c r="AZ166" s="117"/>
      <c r="BA166" s="117"/>
      <c r="BB166" s="117"/>
      <c r="BC166" s="117"/>
      <c r="BD166" s="117"/>
      <c r="BE166" s="117"/>
      <c r="BF166" s="117"/>
      <c r="BG166" s="117"/>
      <c r="BH166" s="117"/>
      <c r="BI166" s="117"/>
      <c r="BJ166" s="117"/>
      <c r="BK166" s="117"/>
      <c r="BL166" s="117"/>
      <c r="BM166" s="117"/>
      <c r="BN166" s="111" t="str">
        <f aca="false">IF(B166&lt;&gt;"", SUMIF(AJ$12:BM$12,"TLA",AJ166:BM166), "")</f>
        <v/>
      </c>
      <c r="BO166" s="112" t="str">
        <f aca="false">IF(B166&lt;&gt;"", SUMIF(AJ$12:BM$12,"AT",AJ166:BM166), "")</f>
        <v/>
      </c>
      <c r="BP166" s="113"/>
      <c r="BQ166" s="113"/>
      <c r="BR166" s="113"/>
      <c r="BS166" s="113"/>
      <c r="BT166" s="113"/>
      <c r="BU166" s="113"/>
      <c r="BV166" s="113"/>
      <c r="BW166" s="113"/>
      <c r="BX166" s="113"/>
      <c r="BY166" s="113"/>
      <c r="BZ166" s="113"/>
      <c r="CA166" s="117"/>
      <c r="CB166" s="117"/>
      <c r="CC166" s="117"/>
      <c r="CD166" s="117"/>
      <c r="CE166" s="117"/>
      <c r="CF166" s="117"/>
      <c r="CG166" s="117"/>
      <c r="CH166" s="117"/>
      <c r="CI166" s="117"/>
      <c r="CJ166" s="117"/>
      <c r="CK166" s="117"/>
      <c r="CL166" s="117"/>
      <c r="CM166" s="117"/>
      <c r="CN166" s="117"/>
      <c r="CO166" s="117"/>
      <c r="CP166" s="117"/>
      <c r="CQ166" s="117"/>
      <c r="CR166" s="117"/>
      <c r="CS166" s="117"/>
      <c r="CT166" s="111" t="str">
        <f aca="false">IF(B166&lt;&gt;"",SUMIF(BP$12:CS$12,"TLA",BP166:CS166), "")</f>
        <v/>
      </c>
      <c r="CU166" s="112" t="str">
        <f aca="false">IF(B166&lt;&gt;"",SUMIF(BP$12:CS$12,"AT",BP166:CS166), "")</f>
        <v/>
      </c>
      <c r="CV166" s="114" t="str">
        <f aca="false">IF(B166&lt;&gt;"",IFERROR(SUMIF(D$14:CS$14, "CLO1", D166:CS166)/'Grade computation'!I$4,""),"")</f>
        <v/>
      </c>
      <c r="CW166" s="115" t="str">
        <f aca="false">IF(CV166="","",IF(CV166&gt;=B$10,"Y","N"))</f>
        <v/>
      </c>
      <c r="CX166" s="115" t="str">
        <f aca="false">IF(CV166="","",IF(CV166&lt;50%,1,IF(AND(CV166&gt;=50%,CV166&lt;B$10),2,IF(CV166&gt;=B$10,3))))</f>
        <v/>
      </c>
      <c r="CY166" s="114" t="str">
        <f aca="false">IF(B166&lt;&gt;"",IFERROR(IF((SUMIF(D$14:CS$14,"CLO2",D166:CS166)/'Grade computation'!I$5)=0,0,(SUMIF(D$14:CS$14,"CLO2",D166:CS166)/'Grade computation'!I$5)),""),"")</f>
        <v/>
      </c>
      <c r="CZ166" s="115" t="str">
        <f aca="false">IF(CY166="","",IF(CY166&gt;=B$10,"Y","N"))</f>
        <v/>
      </c>
      <c r="DA166" s="115" t="str">
        <f aca="false">IF(CY166="","",IF(CY166&lt;50%,1,IF(AND(CY166&gt;=50%,CY166&lt;B$10),2,IF(CY166&gt;=B$10,3))))</f>
        <v/>
      </c>
      <c r="DB166" s="114" t="str">
        <f aca="false">IF(B166&lt;&gt;"",IFERROR(IF((SUMIF(D$14:CS$14,"CLO3",D166:CS166)/'Grade computation'!I$6)=0,0,(SUMIF(D$14:CS$14,"CLO3",D166:CS166)/'Grade computation'!I$6)),""),"")</f>
        <v/>
      </c>
      <c r="DC166" s="115" t="str">
        <f aca="false">IF(DB166="","",IF(DB166&gt;=B$10,"Y","N"))</f>
        <v/>
      </c>
      <c r="DD166" s="115" t="str">
        <f aca="false">IF(DB166="","",IF(DB166&lt;50%,1,IF(AND(DB166&gt;=50%,DB166&lt;B$10),2,IF(DB166&gt;=B$10,3))))</f>
        <v/>
      </c>
      <c r="DE166" s="114" t="str">
        <f aca="false">IF(B166&lt;&gt;"",IFERROR(SUMIF(D$14:CS$14,"CLO4",D166:CS166)/'Grade computation'!I$7,""),"")</f>
        <v/>
      </c>
      <c r="DF166" s="115" t="str">
        <f aca="false">IF(DE166="","",IF(DE166&gt;=B$10,"Y","N"))</f>
        <v/>
      </c>
      <c r="DG166" s="115" t="str">
        <f aca="false">IF(DE166="","",IF(DE166&lt;50%,1,IF(AND(DE166&gt;=50%,DE166&lt;B$10),2,IF(DE166&gt;=B$10,3))))</f>
        <v/>
      </c>
      <c r="DH166" s="114" t="str">
        <f aca="false">IF(B166&lt;&gt;"",IFERROR(IF((SUMIF(D$14:CS$14,"CLO5",D166:CS166)/'Grade computation'!I$8)=0,0,(SUMIF(D$14:CS$14,"CLO5",D166:CS166)/'Grade computation'!I$8)),""),"")</f>
        <v/>
      </c>
      <c r="DI166" s="115" t="str">
        <f aca="false">IF(DH166="","",IF(DH166&gt;=B$10,"Y","N"))</f>
        <v/>
      </c>
      <c r="DJ166" s="115" t="str">
        <f aca="false">IF(DH166="","",IF(DH166&lt;50%,1,IF(AND(DH166&gt;=50%,DH166&lt;B$10),2,IF(DH166&gt;=B$10,3))))</f>
        <v/>
      </c>
      <c r="DK166" s="114" t="str">
        <f aca="false">IF(B166&lt;&gt;"",IFERROR(IF((SUMIF(D$14:CS$14,"CLO6",D166:CS166)/'Grade computation'!I$9)=0,0,(SUMIF(D$14:CS$14,"CLO6",D166:CS166)/'Grade computation'!I$9)),""),"")</f>
        <v/>
      </c>
      <c r="DL166" s="115" t="str">
        <f aca="false">IF(DK166="","",IF(DK166&gt;=B$10,"Y","N"))</f>
        <v/>
      </c>
      <c r="DM166" s="115" t="str">
        <f aca="false">IF(DK166="","",IF(DK166&lt;50%,1,IF(AND(DK166&gt;=50%,DK166&lt;B$10),2,IF(DK166&gt;=B$10,3))))</f>
        <v/>
      </c>
      <c r="DN166" s="114" t="str">
        <f aca="false">IF(B166&lt;&gt;"",IFERROR(IF((SUMIF(D$14:CS$14,"CLO7",D166:CS166)/'Grade computation'!I$10)=0,0,(SUMIF(D$14:CS$14,"CLO7",D166:CS166)/'Grade computation'!I$10)),""),"")</f>
        <v/>
      </c>
      <c r="DO166" s="115" t="str">
        <f aca="false">IF(DN166="","",IF(DN166&gt;=B$10,"Y","N"))</f>
        <v/>
      </c>
      <c r="DP166" s="115" t="str">
        <f aca="false">IF(DN166="","",IF(DN166&lt;50%,1,IF(AND(DN166&gt;=50%,DN166&lt;B$10),2,IF(DN166&gt;=B$10,3))))</f>
        <v/>
      </c>
      <c r="DQ166" s="114" t="str">
        <f aca="false">IF(B166&lt;&gt;"",IFERROR(IF((SUMIF(D$14:CS$14,"CLO8",D166:CS166)/'Grade computation'!I$11)=0,0,(SUMIF(D$14:CS$14,"CLO8",D166:CS166)/'Grade computation'!I$11)),""),"")</f>
        <v/>
      </c>
      <c r="DR166" s="115" t="str">
        <f aca="false">IF(DQ166="","",IF(DQ166&gt;=B$10,"Y","N"))</f>
        <v/>
      </c>
      <c r="DS166" s="115" t="str">
        <f aca="false">IF(DQ166="","",IF(DQ166&lt;50%,1,IF(AND(DQ166&gt;=50%,DQ166&lt;B$10),2,IF(DQ166&gt;=B$10,3))))</f>
        <v/>
      </c>
      <c r="DT166" s="114" t="str">
        <f aca="false">IF(B166&lt;&gt;"",IFERROR(IF((SUMIF(D$14:CS$14,"CLO9",D166:CS166)/'Grade computation'!I$12)=0,0,(SUMIF(D$14:CS$14,"CLO9",D166:CS166)/'Grade computation'!I$12)),""),"")</f>
        <v/>
      </c>
      <c r="DU166" s="115" t="str">
        <f aca="false">IF(DT166="","",IF(DT166&gt;=B$10,"Y","N"))</f>
        <v/>
      </c>
      <c r="DV166" s="115" t="str">
        <f aca="false">IF(DT166="","",IF(DT166&lt;50%,1,IF(AND(DT166&gt;=50%,DT166&lt;B$10),2,IF(DT166&gt;=B$10,3))))</f>
        <v/>
      </c>
      <c r="DW166" s="114" t="str">
        <f aca="false">IF(B166&lt;&gt;"",IFERROR(IF((SUMIF(D$14:CS$14,"CLO10",D166:CS166)/'Grade computation'!I$13)=0,0,(SUMIF(D$14:CS$14,"CLO10",D166:CS166)/'Grade computation'!I$13)),""),"")</f>
        <v/>
      </c>
      <c r="DX166" s="115" t="str">
        <f aca="false">IF(DW166="","",IF(DW166&gt;=B$10,"Y","N"))</f>
        <v/>
      </c>
      <c r="DY166" s="115" t="str">
        <f aca="false">IF(DW166="","",IF(DW166&lt;50%,1,IF(AND(DW166&gt;=50%,DW166&lt;B$10),2,IF(DW166&gt;=B$10,3))))</f>
        <v/>
      </c>
      <c r="DZ166" s="13"/>
      <c r="EA166" s="13"/>
    </row>
    <row r="167" customFormat="false" ht="15.75" hidden="false" customHeight="true" outlineLevel="0" collapsed="false">
      <c r="A167" s="118"/>
      <c r="B167" s="119"/>
      <c r="C167" s="117"/>
      <c r="D167" s="117"/>
      <c r="E167" s="117"/>
      <c r="F167" s="117"/>
      <c r="G167" s="117"/>
      <c r="H167" s="117"/>
      <c r="I167" s="117"/>
      <c r="J167" s="117"/>
      <c r="K167" s="117"/>
      <c r="L167" s="117"/>
      <c r="M167" s="117"/>
      <c r="N167" s="117"/>
      <c r="O167" s="117"/>
      <c r="P167" s="117"/>
      <c r="Q167" s="117"/>
      <c r="R167" s="117"/>
      <c r="S167" s="117"/>
      <c r="T167" s="117"/>
      <c r="U167" s="117"/>
      <c r="V167" s="117"/>
      <c r="W167" s="117"/>
      <c r="X167" s="117"/>
      <c r="Y167" s="117"/>
      <c r="Z167" s="117"/>
      <c r="AA167" s="117"/>
      <c r="AB167" s="117"/>
      <c r="AC167" s="117"/>
      <c r="AD167" s="117"/>
      <c r="AE167" s="117"/>
      <c r="AF167" s="117"/>
      <c r="AG167" s="117"/>
      <c r="AH167" s="111" t="str">
        <f aca="false">IF(B167&lt;&gt;"",SUMIF(D$12:AG$12,"TLA",D167:AG167),"")</f>
        <v/>
      </c>
      <c r="AI167" s="112" t="str">
        <f aca="false">IF(B167&lt;&gt;"",SUMIF(D$12:AG$12,"AT",D167:AG167),"")</f>
        <v/>
      </c>
      <c r="AJ167" s="117"/>
      <c r="AK167" s="117"/>
      <c r="AL167" s="117"/>
      <c r="AM167" s="117"/>
      <c r="AN167" s="117"/>
      <c r="AO167" s="117"/>
      <c r="AP167" s="117"/>
      <c r="AQ167" s="117"/>
      <c r="AR167" s="117"/>
      <c r="AS167" s="117"/>
      <c r="AT167" s="117"/>
      <c r="AU167" s="117"/>
      <c r="AV167" s="117"/>
      <c r="AW167" s="117"/>
      <c r="AX167" s="117"/>
      <c r="AY167" s="117"/>
      <c r="AZ167" s="117"/>
      <c r="BA167" s="117"/>
      <c r="BB167" s="117"/>
      <c r="BC167" s="117"/>
      <c r="BD167" s="117"/>
      <c r="BE167" s="117"/>
      <c r="BF167" s="117"/>
      <c r="BG167" s="117"/>
      <c r="BH167" s="117"/>
      <c r="BI167" s="117"/>
      <c r="BJ167" s="117"/>
      <c r="BK167" s="117"/>
      <c r="BL167" s="117"/>
      <c r="BM167" s="117"/>
      <c r="BN167" s="111" t="str">
        <f aca="false">IF(B167&lt;&gt;"", SUMIF(AJ$12:BM$12,"TLA",AJ167:BM167), "")</f>
        <v/>
      </c>
      <c r="BO167" s="112" t="str">
        <f aca="false">IF(B167&lt;&gt;"", SUMIF(AJ$12:BM$12,"AT",AJ167:BM167), "")</f>
        <v/>
      </c>
      <c r="BP167" s="113"/>
      <c r="BQ167" s="113"/>
      <c r="BR167" s="113"/>
      <c r="BS167" s="113"/>
      <c r="BT167" s="113"/>
      <c r="BU167" s="113"/>
      <c r="BV167" s="113"/>
      <c r="BW167" s="113"/>
      <c r="BX167" s="113"/>
      <c r="BY167" s="113"/>
      <c r="BZ167" s="113"/>
      <c r="CA167" s="117"/>
      <c r="CB167" s="117"/>
      <c r="CC167" s="117"/>
      <c r="CD167" s="117"/>
      <c r="CE167" s="117"/>
      <c r="CF167" s="117"/>
      <c r="CG167" s="117"/>
      <c r="CH167" s="117"/>
      <c r="CI167" s="117"/>
      <c r="CJ167" s="117"/>
      <c r="CK167" s="117"/>
      <c r="CL167" s="117"/>
      <c r="CM167" s="117"/>
      <c r="CN167" s="117"/>
      <c r="CO167" s="117"/>
      <c r="CP167" s="117"/>
      <c r="CQ167" s="117"/>
      <c r="CR167" s="117"/>
      <c r="CS167" s="117"/>
      <c r="CT167" s="111" t="str">
        <f aca="false">IF(B167&lt;&gt;"",SUMIF(BP$12:CS$12,"TLA",BP167:CS167), "")</f>
        <v/>
      </c>
      <c r="CU167" s="112" t="str">
        <f aca="false">IF(B167&lt;&gt;"",SUMIF(BP$12:CS$12,"AT",BP167:CS167), "")</f>
        <v/>
      </c>
      <c r="CV167" s="114" t="str">
        <f aca="false">IF(B167&lt;&gt;"",IFERROR(SUMIF(D$14:CS$14, "CLO1", D167:CS167)/'Grade computation'!I$4,""),"")</f>
        <v/>
      </c>
      <c r="CW167" s="115" t="str">
        <f aca="false">IF(CV167="","",IF(CV167&gt;=B$10,"Y","N"))</f>
        <v/>
      </c>
      <c r="CX167" s="115" t="str">
        <f aca="false">IF(CV167="","",IF(CV167&lt;50%,1,IF(AND(CV167&gt;=50%,CV167&lt;B$10),2,IF(CV167&gt;=B$10,3))))</f>
        <v/>
      </c>
      <c r="CY167" s="114" t="str">
        <f aca="false">IF(B167&lt;&gt;"",IFERROR(IF((SUMIF(D$14:CS$14,"CLO2",D167:CS167)/'Grade computation'!I$5)=0,0,(SUMIF(D$14:CS$14,"CLO2",D167:CS167)/'Grade computation'!I$5)),""),"")</f>
        <v/>
      </c>
      <c r="CZ167" s="115" t="str">
        <f aca="false">IF(CY167="","",IF(CY167&gt;=B$10,"Y","N"))</f>
        <v/>
      </c>
      <c r="DA167" s="115" t="str">
        <f aca="false">IF(CY167="","",IF(CY167&lt;50%,1,IF(AND(CY167&gt;=50%,CY167&lt;B$10),2,IF(CY167&gt;=B$10,3))))</f>
        <v/>
      </c>
      <c r="DB167" s="114" t="str">
        <f aca="false">IF(B167&lt;&gt;"",IFERROR(IF((SUMIF(D$14:CS$14,"CLO3",D167:CS167)/'Grade computation'!I$6)=0,0,(SUMIF(D$14:CS$14,"CLO3",D167:CS167)/'Grade computation'!I$6)),""),"")</f>
        <v/>
      </c>
      <c r="DC167" s="115" t="str">
        <f aca="false">IF(DB167="","",IF(DB167&gt;=B$10,"Y","N"))</f>
        <v/>
      </c>
      <c r="DD167" s="115" t="str">
        <f aca="false">IF(DB167="","",IF(DB167&lt;50%,1,IF(AND(DB167&gt;=50%,DB167&lt;B$10),2,IF(DB167&gt;=B$10,3))))</f>
        <v/>
      </c>
      <c r="DE167" s="114" t="str">
        <f aca="false">IF(B167&lt;&gt;"",IFERROR(SUMIF(D$14:CS$14,"CLO4",D167:CS167)/'Grade computation'!I$7,""),"")</f>
        <v/>
      </c>
      <c r="DF167" s="115" t="str">
        <f aca="false">IF(DE167="","",IF(DE167&gt;=B$10,"Y","N"))</f>
        <v/>
      </c>
      <c r="DG167" s="115" t="str">
        <f aca="false">IF(DE167="","",IF(DE167&lt;50%,1,IF(AND(DE167&gt;=50%,DE167&lt;B$10),2,IF(DE167&gt;=B$10,3))))</f>
        <v/>
      </c>
      <c r="DH167" s="114" t="str">
        <f aca="false">IF(B167&lt;&gt;"",IFERROR(IF((SUMIF(D$14:CS$14,"CLO5",D167:CS167)/'Grade computation'!I$8)=0,0,(SUMIF(D$14:CS$14,"CLO5",D167:CS167)/'Grade computation'!I$8)),""),"")</f>
        <v/>
      </c>
      <c r="DI167" s="115" t="str">
        <f aca="false">IF(DH167="","",IF(DH167&gt;=B$10,"Y","N"))</f>
        <v/>
      </c>
      <c r="DJ167" s="115" t="str">
        <f aca="false">IF(DH167="","",IF(DH167&lt;50%,1,IF(AND(DH167&gt;=50%,DH167&lt;B$10),2,IF(DH167&gt;=B$10,3))))</f>
        <v/>
      </c>
      <c r="DK167" s="114" t="str">
        <f aca="false">IF(B167&lt;&gt;"",IFERROR(IF((SUMIF(D$14:CS$14,"CLO6",D167:CS167)/'Grade computation'!I$9)=0,0,(SUMIF(D$14:CS$14,"CLO6",D167:CS167)/'Grade computation'!I$9)),""),"")</f>
        <v/>
      </c>
      <c r="DL167" s="115" t="str">
        <f aca="false">IF(DK167="","",IF(DK167&gt;=B$10,"Y","N"))</f>
        <v/>
      </c>
      <c r="DM167" s="115" t="str">
        <f aca="false">IF(DK167="","",IF(DK167&lt;50%,1,IF(AND(DK167&gt;=50%,DK167&lt;B$10),2,IF(DK167&gt;=B$10,3))))</f>
        <v/>
      </c>
      <c r="DN167" s="114" t="str">
        <f aca="false">IF(B167&lt;&gt;"",IFERROR(IF((SUMIF(D$14:CS$14,"CLO7",D167:CS167)/'Grade computation'!I$10)=0,0,(SUMIF(D$14:CS$14,"CLO7",D167:CS167)/'Grade computation'!I$10)),""),"")</f>
        <v/>
      </c>
      <c r="DO167" s="115" t="str">
        <f aca="false">IF(DN167="","",IF(DN167&gt;=B$10,"Y","N"))</f>
        <v/>
      </c>
      <c r="DP167" s="115" t="str">
        <f aca="false">IF(DN167="","",IF(DN167&lt;50%,1,IF(AND(DN167&gt;=50%,DN167&lt;B$10),2,IF(DN167&gt;=B$10,3))))</f>
        <v/>
      </c>
      <c r="DQ167" s="114" t="str">
        <f aca="false">IF(B167&lt;&gt;"",IFERROR(IF((SUMIF(D$14:CS$14,"CLO8",D167:CS167)/'Grade computation'!I$11)=0,0,(SUMIF(D$14:CS$14,"CLO8",D167:CS167)/'Grade computation'!I$11)),""),"")</f>
        <v/>
      </c>
      <c r="DR167" s="115" t="str">
        <f aca="false">IF(DQ167="","",IF(DQ167&gt;=B$10,"Y","N"))</f>
        <v/>
      </c>
      <c r="DS167" s="115" t="str">
        <f aca="false">IF(DQ167="","",IF(DQ167&lt;50%,1,IF(AND(DQ167&gt;=50%,DQ167&lt;B$10),2,IF(DQ167&gt;=B$10,3))))</f>
        <v/>
      </c>
      <c r="DT167" s="114" t="str">
        <f aca="false">IF(B167&lt;&gt;"",IFERROR(IF((SUMIF(D$14:CS$14,"CLO9",D167:CS167)/'Grade computation'!I$12)=0,0,(SUMIF(D$14:CS$14,"CLO9",D167:CS167)/'Grade computation'!I$12)),""),"")</f>
        <v/>
      </c>
      <c r="DU167" s="115" t="str">
        <f aca="false">IF(DT167="","",IF(DT167&gt;=B$10,"Y","N"))</f>
        <v/>
      </c>
      <c r="DV167" s="115" t="str">
        <f aca="false">IF(DT167="","",IF(DT167&lt;50%,1,IF(AND(DT167&gt;=50%,DT167&lt;B$10),2,IF(DT167&gt;=B$10,3))))</f>
        <v/>
      </c>
      <c r="DW167" s="114" t="str">
        <f aca="false">IF(B167&lt;&gt;"",IFERROR(IF((SUMIF(D$14:CS$14,"CLO10",D167:CS167)/'Grade computation'!I$13)=0,0,(SUMIF(D$14:CS$14,"CLO10",D167:CS167)/'Grade computation'!I$13)),""),"")</f>
        <v/>
      </c>
      <c r="DX167" s="115" t="str">
        <f aca="false">IF(DW167="","",IF(DW167&gt;=B$10,"Y","N"))</f>
        <v/>
      </c>
      <c r="DY167" s="115" t="str">
        <f aca="false">IF(DW167="","",IF(DW167&lt;50%,1,IF(AND(DW167&gt;=50%,DW167&lt;B$10),2,IF(DW167&gt;=B$10,3))))</f>
        <v/>
      </c>
      <c r="DZ167" s="13"/>
      <c r="EA167" s="13"/>
    </row>
    <row r="168" customFormat="false" ht="15.75" hidden="false" customHeight="true" outlineLevel="0" collapsed="false">
      <c r="A168" s="118"/>
      <c r="B168" s="119"/>
      <c r="C168" s="117"/>
      <c r="D168" s="117"/>
      <c r="E168" s="117"/>
      <c r="F168" s="117"/>
      <c r="G168" s="117"/>
      <c r="H168" s="117"/>
      <c r="I168" s="117"/>
      <c r="J168" s="117"/>
      <c r="K168" s="117"/>
      <c r="L168" s="117"/>
      <c r="M168" s="117"/>
      <c r="N168" s="117"/>
      <c r="O168" s="117"/>
      <c r="P168" s="117"/>
      <c r="Q168" s="117"/>
      <c r="R168" s="117"/>
      <c r="S168" s="117"/>
      <c r="T168" s="117"/>
      <c r="U168" s="117"/>
      <c r="V168" s="117"/>
      <c r="W168" s="117"/>
      <c r="X168" s="117"/>
      <c r="Y168" s="117"/>
      <c r="Z168" s="117"/>
      <c r="AA168" s="117"/>
      <c r="AB168" s="117"/>
      <c r="AC168" s="117"/>
      <c r="AD168" s="117"/>
      <c r="AE168" s="117"/>
      <c r="AF168" s="117"/>
      <c r="AG168" s="117"/>
      <c r="AH168" s="111" t="str">
        <f aca="false">IF(B168&lt;&gt;"",SUMIF(D$12:AG$12,"TLA",D168:AG168),"")</f>
        <v/>
      </c>
      <c r="AI168" s="112" t="str">
        <f aca="false">IF(B168&lt;&gt;"",SUMIF(D$12:AG$12,"AT",D168:AG168),"")</f>
        <v/>
      </c>
      <c r="AJ168" s="117"/>
      <c r="AK168" s="117"/>
      <c r="AL168" s="117"/>
      <c r="AM168" s="117"/>
      <c r="AN168" s="117"/>
      <c r="AO168" s="117"/>
      <c r="AP168" s="117"/>
      <c r="AQ168" s="117"/>
      <c r="AR168" s="117"/>
      <c r="AS168" s="117"/>
      <c r="AT168" s="117"/>
      <c r="AU168" s="117"/>
      <c r="AV168" s="117"/>
      <c r="AW168" s="117"/>
      <c r="AX168" s="117"/>
      <c r="AY168" s="117"/>
      <c r="AZ168" s="117"/>
      <c r="BA168" s="117"/>
      <c r="BB168" s="117"/>
      <c r="BC168" s="117"/>
      <c r="BD168" s="117"/>
      <c r="BE168" s="117"/>
      <c r="BF168" s="117"/>
      <c r="BG168" s="117"/>
      <c r="BH168" s="117"/>
      <c r="BI168" s="117"/>
      <c r="BJ168" s="117"/>
      <c r="BK168" s="117"/>
      <c r="BL168" s="117"/>
      <c r="BM168" s="117"/>
      <c r="BN168" s="111" t="str">
        <f aca="false">IF(B168&lt;&gt;"", SUMIF(AJ$12:BM$12,"TLA",AJ168:BM168), "")</f>
        <v/>
      </c>
      <c r="BO168" s="112" t="str">
        <f aca="false">IF(B168&lt;&gt;"", SUMIF(AJ$12:BM$12,"AT",AJ168:BM168), "")</f>
        <v/>
      </c>
      <c r="BP168" s="113"/>
      <c r="BQ168" s="113"/>
      <c r="BR168" s="113"/>
      <c r="BS168" s="113"/>
      <c r="BT168" s="113"/>
      <c r="BU168" s="113"/>
      <c r="BV168" s="113"/>
      <c r="BW168" s="113"/>
      <c r="BX168" s="113"/>
      <c r="BY168" s="113"/>
      <c r="BZ168" s="113"/>
      <c r="CA168" s="117"/>
      <c r="CB168" s="117"/>
      <c r="CC168" s="117"/>
      <c r="CD168" s="117"/>
      <c r="CE168" s="117"/>
      <c r="CF168" s="117"/>
      <c r="CG168" s="117"/>
      <c r="CH168" s="117"/>
      <c r="CI168" s="117"/>
      <c r="CJ168" s="117"/>
      <c r="CK168" s="117"/>
      <c r="CL168" s="117"/>
      <c r="CM168" s="117"/>
      <c r="CN168" s="117"/>
      <c r="CO168" s="117"/>
      <c r="CP168" s="117"/>
      <c r="CQ168" s="117"/>
      <c r="CR168" s="117"/>
      <c r="CS168" s="117"/>
      <c r="CT168" s="111" t="str">
        <f aca="false">IF(B168&lt;&gt;"",SUMIF(BP$12:CS$12,"TLA",BP168:CS168), "")</f>
        <v/>
      </c>
      <c r="CU168" s="112" t="str">
        <f aca="false">IF(B168&lt;&gt;"",SUMIF(BP$12:CS$12,"AT",BP168:CS168), "")</f>
        <v/>
      </c>
      <c r="CV168" s="114" t="str">
        <f aca="false">IF(B168&lt;&gt;"",IFERROR(SUMIF(D$14:CS$14, "CLO1", D168:CS168)/'Grade computation'!I$4,""),"")</f>
        <v/>
      </c>
      <c r="CW168" s="115" t="str">
        <f aca="false">IF(CV168="","",IF(CV168&gt;=B$10,"Y","N"))</f>
        <v/>
      </c>
      <c r="CX168" s="115" t="str">
        <f aca="false">IF(CV168="","",IF(CV168&lt;50%,1,IF(AND(CV168&gt;=50%,CV168&lt;B$10),2,IF(CV168&gt;=B$10,3))))</f>
        <v/>
      </c>
      <c r="CY168" s="114" t="str">
        <f aca="false">IF(B168&lt;&gt;"",IFERROR(IF((SUMIF(D$14:CS$14,"CLO2",D168:CS168)/'Grade computation'!I$5)=0,0,(SUMIF(D$14:CS$14,"CLO2",D168:CS168)/'Grade computation'!I$5)),""),"")</f>
        <v/>
      </c>
      <c r="CZ168" s="115" t="str">
        <f aca="false">IF(CY168="","",IF(CY168&gt;=B$10,"Y","N"))</f>
        <v/>
      </c>
      <c r="DA168" s="115" t="str">
        <f aca="false">IF(CY168="","",IF(CY168&lt;50%,1,IF(AND(CY168&gt;=50%,CY168&lt;B$10),2,IF(CY168&gt;=B$10,3))))</f>
        <v/>
      </c>
      <c r="DB168" s="114" t="str">
        <f aca="false">IF(B168&lt;&gt;"",IFERROR(IF((SUMIF(D$14:CS$14,"CLO3",D168:CS168)/'Grade computation'!I$6)=0,0,(SUMIF(D$14:CS$14,"CLO3",D168:CS168)/'Grade computation'!I$6)),""),"")</f>
        <v/>
      </c>
      <c r="DC168" s="115" t="str">
        <f aca="false">IF(DB168="","",IF(DB168&gt;=B$10,"Y","N"))</f>
        <v/>
      </c>
      <c r="DD168" s="115" t="str">
        <f aca="false">IF(DB168="","",IF(DB168&lt;50%,1,IF(AND(DB168&gt;=50%,DB168&lt;B$10),2,IF(DB168&gt;=B$10,3))))</f>
        <v/>
      </c>
      <c r="DE168" s="114" t="str">
        <f aca="false">IF(B168&lt;&gt;"",IFERROR(SUMIF(D$14:CS$14,"CLO4",D168:CS168)/'Grade computation'!I$7,""),"")</f>
        <v/>
      </c>
      <c r="DF168" s="115" t="str">
        <f aca="false">IF(DE168="","",IF(DE168&gt;=B$10,"Y","N"))</f>
        <v/>
      </c>
      <c r="DG168" s="115" t="str">
        <f aca="false">IF(DE168="","",IF(DE168&lt;50%,1,IF(AND(DE168&gt;=50%,DE168&lt;B$10),2,IF(DE168&gt;=B$10,3))))</f>
        <v/>
      </c>
      <c r="DH168" s="114" t="str">
        <f aca="false">IF(B168&lt;&gt;"",IFERROR(IF((SUMIF(D$14:CS$14,"CLO5",D168:CS168)/'Grade computation'!I$8)=0,0,(SUMIF(D$14:CS$14,"CLO5",D168:CS168)/'Grade computation'!I$8)),""),"")</f>
        <v/>
      </c>
      <c r="DI168" s="115" t="str">
        <f aca="false">IF(DH168="","",IF(DH168&gt;=B$10,"Y","N"))</f>
        <v/>
      </c>
      <c r="DJ168" s="115" t="str">
        <f aca="false">IF(DH168="","",IF(DH168&lt;50%,1,IF(AND(DH168&gt;=50%,DH168&lt;B$10),2,IF(DH168&gt;=B$10,3))))</f>
        <v/>
      </c>
      <c r="DK168" s="114" t="str">
        <f aca="false">IF(B168&lt;&gt;"",IFERROR(IF((SUMIF(D$14:CS$14,"CLO6",D168:CS168)/'Grade computation'!I$9)=0,0,(SUMIF(D$14:CS$14,"CLO6",D168:CS168)/'Grade computation'!I$9)),""),"")</f>
        <v/>
      </c>
      <c r="DL168" s="115" t="str">
        <f aca="false">IF(DK168="","",IF(DK168&gt;=B$10,"Y","N"))</f>
        <v/>
      </c>
      <c r="DM168" s="115" t="str">
        <f aca="false">IF(DK168="","",IF(DK168&lt;50%,1,IF(AND(DK168&gt;=50%,DK168&lt;B$10),2,IF(DK168&gt;=B$10,3))))</f>
        <v/>
      </c>
      <c r="DN168" s="114" t="str">
        <f aca="false">IF(B168&lt;&gt;"",IFERROR(IF((SUMIF(D$14:CS$14,"CLO7",D168:CS168)/'Grade computation'!I$10)=0,0,(SUMIF(D$14:CS$14,"CLO7",D168:CS168)/'Grade computation'!I$10)),""),"")</f>
        <v/>
      </c>
      <c r="DO168" s="115" t="str">
        <f aca="false">IF(DN168="","",IF(DN168&gt;=B$10,"Y","N"))</f>
        <v/>
      </c>
      <c r="DP168" s="115" t="str">
        <f aca="false">IF(DN168="","",IF(DN168&lt;50%,1,IF(AND(DN168&gt;=50%,DN168&lt;B$10),2,IF(DN168&gt;=B$10,3))))</f>
        <v/>
      </c>
      <c r="DQ168" s="114" t="str">
        <f aca="false">IF(B168&lt;&gt;"",IFERROR(IF((SUMIF(D$14:CS$14,"CLO8",D168:CS168)/'Grade computation'!I$11)=0,0,(SUMIF(D$14:CS$14,"CLO8",D168:CS168)/'Grade computation'!I$11)),""),"")</f>
        <v/>
      </c>
      <c r="DR168" s="115" t="str">
        <f aca="false">IF(DQ168="","",IF(DQ168&gt;=B$10,"Y","N"))</f>
        <v/>
      </c>
      <c r="DS168" s="115" t="str">
        <f aca="false">IF(DQ168="","",IF(DQ168&lt;50%,1,IF(AND(DQ168&gt;=50%,DQ168&lt;B$10),2,IF(DQ168&gt;=B$10,3))))</f>
        <v/>
      </c>
      <c r="DT168" s="114" t="str">
        <f aca="false">IF(B168&lt;&gt;"",IFERROR(IF((SUMIF(D$14:CS$14,"CLO9",D168:CS168)/'Grade computation'!I$12)=0,0,(SUMIF(D$14:CS$14,"CLO9",D168:CS168)/'Grade computation'!I$12)),""),"")</f>
        <v/>
      </c>
      <c r="DU168" s="115" t="str">
        <f aca="false">IF(DT168="","",IF(DT168&gt;=B$10,"Y","N"))</f>
        <v/>
      </c>
      <c r="DV168" s="115" t="str">
        <f aca="false">IF(DT168="","",IF(DT168&lt;50%,1,IF(AND(DT168&gt;=50%,DT168&lt;B$10),2,IF(DT168&gt;=B$10,3))))</f>
        <v/>
      </c>
      <c r="DW168" s="114" t="str">
        <f aca="false">IF(B168&lt;&gt;"",IFERROR(IF((SUMIF(D$14:CS$14,"CLO10",D168:CS168)/'Grade computation'!I$13)=0,0,(SUMIF(D$14:CS$14,"CLO10",D168:CS168)/'Grade computation'!I$13)),""),"")</f>
        <v/>
      </c>
      <c r="DX168" s="115" t="str">
        <f aca="false">IF(DW168="","",IF(DW168&gt;=B$10,"Y","N"))</f>
        <v/>
      </c>
      <c r="DY168" s="115" t="str">
        <f aca="false">IF(DW168="","",IF(DW168&lt;50%,1,IF(AND(DW168&gt;=50%,DW168&lt;B$10),2,IF(DW168&gt;=B$10,3))))</f>
        <v/>
      </c>
      <c r="DZ168" s="13"/>
      <c r="EA168" s="13"/>
    </row>
    <row r="169" customFormat="false" ht="15.75" hidden="false" customHeight="true" outlineLevel="0" collapsed="false">
      <c r="A169" s="118"/>
      <c r="B169" s="119"/>
      <c r="C169" s="117"/>
      <c r="D169" s="117"/>
      <c r="E169" s="117"/>
      <c r="F169" s="117"/>
      <c r="G169" s="117"/>
      <c r="H169" s="117"/>
      <c r="I169" s="117"/>
      <c r="J169" s="117"/>
      <c r="K169" s="117"/>
      <c r="L169" s="117"/>
      <c r="M169" s="117"/>
      <c r="N169" s="117"/>
      <c r="O169" s="117"/>
      <c r="P169" s="117"/>
      <c r="Q169" s="117"/>
      <c r="R169" s="117"/>
      <c r="S169" s="117"/>
      <c r="T169" s="117"/>
      <c r="U169" s="117"/>
      <c r="V169" s="117"/>
      <c r="W169" s="117"/>
      <c r="X169" s="117"/>
      <c r="Y169" s="117"/>
      <c r="Z169" s="117"/>
      <c r="AA169" s="117"/>
      <c r="AB169" s="117"/>
      <c r="AC169" s="117"/>
      <c r="AD169" s="117"/>
      <c r="AE169" s="117"/>
      <c r="AF169" s="117"/>
      <c r="AG169" s="117"/>
      <c r="AH169" s="111" t="str">
        <f aca="false">IF(B169&lt;&gt;"",SUMIF(D$12:AG$12,"TLA",D169:AG169),"")</f>
        <v/>
      </c>
      <c r="AI169" s="112" t="str">
        <f aca="false">IF(B169&lt;&gt;"",SUMIF(D$12:AG$12,"AT",D169:AG169),"")</f>
        <v/>
      </c>
      <c r="AJ169" s="117"/>
      <c r="AK169" s="117"/>
      <c r="AL169" s="117"/>
      <c r="AM169" s="117"/>
      <c r="AN169" s="117"/>
      <c r="AO169" s="117"/>
      <c r="AP169" s="117"/>
      <c r="AQ169" s="117"/>
      <c r="AR169" s="117"/>
      <c r="AS169" s="117"/>
      <c r="AT169" s="117"/>
      <c r="AU169" s="117"/>
      <c r="AV169" s="117"/>
      <c r="AW169" s="117"/>
      <c r="AX169" s="117"/>
      <c r="AY169" s="117"/>
      <c r="AZ169" s="117"/>
      <c r="BA169" s="117"/>
      <c r="BB169" s="117"/>
      <c r="BC169" s="117"/>
      <c r="BD169" s="117"/>
      <c r="BE169" s="117"/>
      <c r="BF169" s="117"/>
      <c r="BG169" s="117"/>
      <c r="BH169" s="117"/>
      <c r="BI169" s="117"/>
      <c r="BJ169" s="117"/>
      <c r="BK169" s="117"/>
      <c r="BL169" s="117"/>
      <c r="BM169" s="117"/>
      <c r="BN169" s="111" t="str">
        <f aca="false">IF(B169&lt;&gt;"", SUMIF(AJ$12:BM$12,"TLA",AJ169:BM169), "")</f>
        <v/>
      </c>
      <c r="BO169" s="112" t="str">
        <f aca="false">IF(B169&lt;&gt;"", SUMIF(AJ$12:BM$12,"AT",AJ169:BM169), "")</f>
        <v/>
      </c>
      <c r="BP169" s="113"/>
      <c r="BQ169" s="113"/>
      <c r="BR169" s="113"/>
      <c r="BS169" s="113"/>
      <c r="BT169" s="113"/>
      <c r="BU169" s="113"/>
      <c r="BV169" s="113"/>
      <c r="BW169" s="113"/>
      <c r="BX169" s="113"/>
      <c r="BY169" s="113"/>
      <c r="BZ169" s="113"/>
      <c r="CA169" s="117"/>
      <c r="CB169" s="117"/>
      <c r="CC169" s="117"/>
      <c r="CD169" s="117"/>
      <c r="CE169" s="117"/>
      <c r="CF169" s="117"/>
      <c r="CG169" s="117"/>
      <c r="CH169" s="117"/>
      <c r="CI169" s="117"/>
      <c r="CJ169" s="117"/>
      <c r="CK169" s="117"/>
      <c r="CL169" s="117"/>
      <c r="CM169" s="117"/>
      <c r="CN169" s="117"/>
      <c r="CO169" s="117"/>
      <c r="CP169" s="117"/>
      <c r="CQ169" s="117"/>
      <c r="CR169" s="117"/>
      <c r="CS169" s="117"/>
      <c r="CT169" s="111" t="str">
        <f aca="false">IF(B169&lt;&gt;"",SUMIF(BP$12:CS$12,"TLA",BP169:CS169), "")</f>
        <v/>
      </c>
      <c r="CU169" s="112" t="str">
        <f aca="false">IF(B169&lt;&gt;"",SUMIF(BP$12:CS$12,"AT",BP169:CS169), "")</f>
        <v/>
      </c>
      <c r="CV169" s="114" t="str">
        <f aca="false">IF(B169&lt;&gt;"",IFERROR(SUMIF(D$14:CS$14, "CLO1", D169:CS169)/'Grade computation'!I$4,""),"")</f>
        <v/>
      </c>
      <c r="CW169" s="115" t="str">
        <f aca="false">IF(CV169="","",IF(CV169&gt;=B$10,"Y","N"))</f>
        <v/>
      </c>
      <c r="CX169" s="115" t="str">
        <f aca="false">IF(CV169="","",IF(CV169&lt;50%,1,IF(AND(CV169&gt;=50%,CV169&lt;B$10),2,IF(CV169&gt;=B$10,3))))</f>
        <v/>
      </c>
      <c r="CY169" s="114" t="str">
        <f aca="false">IF(B169&lt;&gt;"",IFERROR(IF((SUMIF(D$14:CS$14,"CLO2",D169:CS169)/'Grade computation'!I$5)=0,0,(SUMIF(D$14:CS$14,"CLO2",D169:CS169)/'Grade computation'!I$5)),""),"")</f>
        <v/>
      </c>
      <c r="CZ169" s="115" t="str">
        <f aca="false">IF(CY169="","",IF(CY169&gt;=B$10,"Y","N"))</f>
        <v/>
      </c>
      <c r="DA169" s="115" t="str">
        <f aca="false">IF(CY169="","",IF(CY169&lt;50%,1,IF(AND(CY169&gt;=50%,CY169&lt;B$10),2,IF(CY169&gt;=B$10,3))))</f>
        <v/>
      </c>
      <c r="DB169" s="114" t="str">
        <f aca="false">IF(B169&lt;&gt;"",IFERROR(IF((SUMIF(D$14:CS$14,"CLO3",D169:CS169)/'Grade computation'!I$6)=0,0,(SUMIF(D$14:CS$14,"CLO3",D169:CS169)/'Grade computation'!I$6)),""),"")</f>
        <v/>
      </c>
      <c r="DC169" s="115" t="str">
        <f aca="false">IF(DB169="","",IF(DB169&gt;=B$10,"Y","N"))</f>
        <v/>
      </c>
      <c r="DD169" s="115" t="str">
        <f aca="false">IF(DB169="","",IF(DB169&lt;50%,1,IF(AND(DB169&gt;=50%,DB169&lt;B$10),2,IF(DB169&gt;=B$10,3))))</f>
        <v/>
      </c>
      <c r="DE169" s="114" t="str">
        <f aca="false">IF(B169&lt;&gt;"",IFERROR(SUMIF(D$14:CS$14,"CLO4",D169:CS169)/'Grade computation'!I$7,""),"")</f>
        <v/>
      </c>
      <c r="DF169" s="115" t="str">
        <f aca="false">IF(DE169="","",IF(DE169&gt;=B$10,"Y","N"))</f>
        <v/>
      </c>
      <c r="DG169" s="115" t="str">
        <f aca="false">IF(DE169="","",IF(DE169&lt;50%,1,IF(AND(DE169&gt;=50%,DE169&lt;B$10),2,IF(DE169&gt;=B$10,3))))</f>
        <v/>
      </c>
      <c r="DH169" s="114" t="str">
        <f aca="false">IF(B169&lt;&gt;"",IFERROR(IF((SUMIF(D$14:CS$14,"CLO5",D169:CS169)/'Grade computation'!I$8)=0,0,(SUMIF(D$14:CS$14,"CLO5",D169:CS169)/'Grade computation'!I$8)),""),"")</f>
        <v/>
      </c>
      <c r="DI169" s="115" t="str">
        <f aca="false">IF(DH169="","",IF(DH169&gt;=B$10,"Y","N"))</f>
        <v/>
      </c>
      <c r="DJ169" s="115" t="str">
        <f aca="false">IF(DH169="","",IF(DH169&lt;50%,1,IF(AND(DH169&gt;=50%,DH169&lt;B$10),2,IF(DH169&gt;=B$10,3))))</f>
        <v/>
      </c>
      <c r="DK169" s="114" t="str">
        <f aca="false">IF(B169&lt;&gt;"",IFERROR(IF((SUMIF(D$14:CS$14,"CLO6",D169:CS169)/'Grade computation'!I$9)=0,0,(SUMIF(D$14:CS$14,"CLO6",D169:CS169)/'Grade computation'!I$9)),""),"")</f>
        <v/>
      </c>
      <c r="DL169" s="115" t="str">
        <f aca="false">IF(DK169="","",IF(DK169&gt;=B$10,"Y","N"))</f>
        <v/>
      </c>
      <c r="DM169" s="115" t="str">
        <f aca="false">IF(DK169="","",IF(DK169&lt;50%,1,IF(AND(DK169&gt;=50%,DK169&lt;B$10),2,IF(DK169&gt;=B$10,3))))</f>
        <v/>
      </c>
      <c r="DN169" s="114" t="str">
        <f aca="false">IF(B169&lt;&gt;"",IFERROR(IF((SUMIF(D$14:CS$14,"CLO7",D169:CS169)/'Grade computation'!I$10)=0,0,(SUMIF(D$14:CS$14,"CLO7",D169:CS169)/'Grade computation'!I$10)),""),"")</f>
        <v/>
      </c>
      <c r="DO169" s="115" t="str">
        <f aca="false">IF(DN169="","",IF(DN169&gt;=B$10,"Y","N"))</f>
        <v/>
      </c>
      <c r="DP169" s="115" t="str">
        <f aca="false">IF(DN169="","",IF(DN169&lt;50%,1,IF(AND(DN169&gt;=50%,DN169&lt;B$10),2,IF(DN169&gt;=B$10,3))))</f>
        <v/>
      </c>
      <c r="DQ169" s="114" t="str">
        <f aca="false">IF(B169&lt;&gt;"",IFERROR(IF((SUMIF(D$14:CS$14,"CLO8",D169:CS169)/'Grade computation'!I$11)=0,0,(SUMIF(D$14:CS$14,"CLO8",D169:CS169)/'Grade computation'!I$11)),""),"")</f>
        <v/>
      </c>
      <c r="DR169" s="115" t="str">
        <f aca="false">IF(DQ169="","",IF(DQ169&gt;=B$10,"Y","N"))</f>
        <v/>
      </c>
      <c r="DS169" s="115" t="str">
        <f aca="false">IF(DQ169="","",IF(DQ169&lt;50%,1,IF(AND(DQ169&gt;=50%,DQ169&lt;B$10),2,IF(DQ169&gt;=B$10,3))))</f>
        <v/>
      </c>
      <c r="DT169" s="114" t="str">
        <f aca="false">IF(B169&lt;&gt;"",IFERROR(IF((SUMIF(D$14:CS$14,"CLO9",D169:CS169)/'Grade computation'!I$12)=0,0,(SUMIF(D$14:CS$14,"CLO9",D169:CS169)/'Grade computation'!I$12)),""),"")</f>
        <v/>
      </c>
      <c r="DU169" s="115" t="str">
        <f aca="false">IF(DT169="","",IF(DT169&gt;=B$10,"Y","N"))</f>
        <v/>
      </c>
      <c r="DV169" s="115" t="str">
        <f aca="false">IF(DT169="","",IF(DT169&lt;50%,1,IF(AND(DT169&gt;=50%,DT169&lt;B$10),2,IF(DT169&gt;=B$10,3))))</f>
        <v/>
      </c>
      <c r="DW169" s="114" t="str">
        <f aca="false">IF(B169&lt;&gt;"",IFERROR(IF((SUMIF(D$14:CS$14,"CLO10",D169:CS169)/'Grade computation'!I$13)=0,0,(SUMIF(D$14:CS$14,"CLO10",D169:CS169)/'Grade computation'!I$13)),""),"")</f>
        <v/>
      </c>
      <c r="DX169" s="115" t="str">
        <f aca="false">IF(DW169="","",IF(DW169&gt;=B$10,"Y","N"))</f>
        <v/>
      </c>
      <c r="DY169" s="115" t="str">
        <f aca="false">IF(DW169="","",IF(DW169&lt;50%,1,IF(AND(DW169&gt;=50%,DW169&lt;B$10),2,IF(DW169&gt;=B$10,3))))</f>
        <v/>
      </c>
      <c r="DZ169" s="13"/>
      <c r="EA169" s="13"/>
    </row>
    <row r="170" customFormat="false" ht="15.75" hidden="false" customHeight="true" outlineLevel="0" collapsed="false">
      <c r="A170" s="118"/>
      <c r="B170" s="119"/>
      <c r="C170" s="117"/>
      <c r="D170" s="117"/>
      <c r="E170" s="117"/>
      <c r="F170" s="117"/>
      <c r="G170" s="117"/>
      <c r="H170" s="117"/>
      <c r="I170" s="117"/>
      <c r="J170" s="117"/>
      <c r="K170" s="117"/>
      <c r="L170" s="117"/>
      <c r="M170" s="117"/>
      <c r="N170" s="117"/>
      <c r="O170" s="117"/>
      <c r="P170" s="117"/>
      <c r="Q170" s="117"/>
      <c r="R170" s="117"/>
      <c r="S170" s="117"/>
      <c r="T170" s="117"/>
      <c r="U170" s="117"/>
      <c r="V170" s="117"/>
      <c r="W170" s="117"/>
      <c r="X170" s="117"/>
      <c r="Y170" s="117"/>
      <c r="Z170" s="117"/>
      <c r="AA170" s="117"/>
      <c r="AB170" s="117"/>
      <c r="AC170" s="117"/>
      <c r="AD170" s="117"/>
      <c r="AE170" s="117"/>
      <c r="AF170" s="117"/>
      <c r="AG170" s="117"/>
      <c r="AH170" s="111" t="str">
        <f aca="false">IF(B170&lt;&gt;"",SUMIF(D$12:AG$12,"TLA",D170:AG170),"")</f>
        <v/>
      </c>
      <c r="AI170" s="112" t="str">
        <f aca="false">IF(B170&lt;&gt;"",SUMIF(D$12:AG$12,"AT",D170:AG170),"")</f>
        <v/>
      </c>
      <c r="AJ170" s="117"/>
      <c r="AK170" s="117"/>
      <c r="AL170" s="117"/>
      <c r="AM170" s="117"/>
      <c r="AN170" s="117"/>
      <c r="AO170" s="117"/>
      <c r="AP170" s="117"/>
      <c r="AQ170" s="117"/>
      <c r="AR170" s="117"/>
      <c r="AS170" s="117"/>
      <c r="AT170" s="117"/>
      <c r="AU170" s="117"/>
      <c r="AV170" s="117"/>
      <c r="AW170" s="117"/>
      <c r="AX170" s="117"/>
      <c r="AY170" s="117"/>
      <c r="AZ170" s="117"/>
      <c r="BA170" s="117"/>
      <c r="BB170" s="117"/>
      <c r="BC170" s="117"/>
      <c r="BD170" s="117"/>
      <c r="BE170" s="117"/>
      <c r="BF170" s="117"/>
      <c r="BG170" s="117"/>
      <c r="BH170" s="117"/>
      <c r="BI170" s="117"/>
      <c r="BJ170" s="117"/>
      <c r="BK170" s="117"/>
      <c r="BL170" s="117"/>
      <c r="BM170" s="117"/>
      <c r="BN170" s="111" t="str">
        <f aca="false">IF(B170&lt;&gt;"", SUMIF(AJ$12:BM$12,"TLA",AJ170:BM170), "")</f>
        <v/>
      </c>
      <c r="BO170" s="112" t="str">
        <f aca="false">IF(B170&lt;&gt;"", SUMIF(AJ$12:BM$12,"AT",AJ170:BM170), "")</f>
        <v/>
      </c>
      <c r="BP170" s="113"/>
      <c r="BQ170" s="113"/>
      <c r="BR170" s="113"/>
      <c r="BS170" s="113"/>
      <c r="BT170" s="113"/>
      <c r="BU170" s="113"/>
      <c r="BV170" s="113"/>
      <c r="BW170" s="113"/>
      <c r="BX170" s="113"/>
      <c r="BY170" s="113"/>
      <c r="BZ170" s="113"/>
      <c r="CA170" s="117"/>
      <c r="CB170" s="117"/>
      <c r="CC170" s="117"/>
      <c r="CD170" s="117"/>
      <c r="CE170" s="117"/>
      <c r="CF170" s="117"/>
      <c r="CG170" s="117"/>
      <c r="CH170" s="117"/>
      <c r="CI170" s="117"/>
      <c r="CJ170" s="117"/>
      <c r="CK170" s="117"/>
      <c r="CL170" s="117"/>
      <c r="CM170" s="117"/>
      <c r="CN170" s="117"/>
      <c r="CO170" s="117"/>
      <c r="CP170" s="117"/>
      <c r="CQ170" s="117"/>
      <c r="CR170" s="117"/>
      <c r="CS170" s="117"/>
      <c r="CT170" s="111" t="str">
        <f aca="false">IF(B170&lt;&gt;"",SUMIF(BP$12:CS$12,"TLA",BP170:CS170), "")</f>
        <v/>
      </c>
      <c r="CU170" s="112" t="str">
        <f aca="false">IF(B170&lt;&gt;"",SUMIF(BP$12:CS$12,"AT",BP170:CS170), "")</f>
        <v/>
      </c>
      <c r="CV170" s="114" t="str">
        <f aca="false">IF(B170&lt;&gt;"",IFERROR(SUMIF(D$14:CS$14, "CLO1", D170:CS170)/'Grade computation'!I$4,""),"")</f>
        <v/>
      </c>
      <c r="CW170" s="115" t="str">
        <f aca="false">IF(CV170="","",IF(CV170&gt;=B$10,"Y","N"))</f>
        <v/>
      </c>
      <c r="CX170" s="115" t="str">
        <f aca="false">IF(CV170="","",IF(CV170&lt;50%,1,IF(AND(CV170&gt;=50%,CV170&lt;B$10),2,IF(CV170&gt;=B$10,3))))</f>
        <v/>
      </c>
      <c r="CY170" s="114" t="str">
        <f aca="false">IF(B170&lt;&gt;"",IFERROR(IF((SUMIF(D$14:CS$14,"CLO2",D170:CS170)/'Grade computation'!I$5)=0,0,(SUMIF(D$14:CS$14,"CLO2",D170:CS170)/'Grade computation'!I$5)),""),"")</f>
        <v/>
      </c>
      <c r="CZ170" s="115" t="str">
        <f aca="false">IF(CY170="","",IF(CY170&gt;=B$10,"Y","N"))</f>
        <v/>
      </c>
      <c r="DA170" s="115" t="str">
        <f aca="false">IF(CY170="","",IF(CY170&lt;50%,1,IF(AND(CY170&gt;=50%,CY170&lt;B$10),2,IF(CY170&gt;=B$10,3))))</f>
        <v/>
      </c>
      <c r="DB170" s="114" t="str">
        <f aca="false">IF(B170&lt;&gt;"",IFERROR(IF((SUMIF(D$14:CS$14,"CLO3",D170:CS170)/'Grade computation'!I$6)=0,0,(SUMIF(D$14:CS$14,"CLO3",D170:CS170)/'Grade computation'!I$6)),""),"")</f>
        <v/>
      </c>
      <c r="DC170" s="115" t="str">
        <f aca="false">IF(DB170="","",IF(DB170&gt;=B$10,"Y","N"))</f>
        <v/>
      </c>
      <c r="DD170" s="115" t="str">
        <f aca="false">IF(DB170="","",IF(DB170&lt;50%,1,IF(AND(DB170&gt;=50%,DB170&lt;B$10),2,IF(DB170&gt;=B$10,3))))</f>
        <v/>
      </c>
      <c r="DE170" s="114" t="str">
        <f aca="false">IF(B170&lt;&gt;"",IFERROR(SUMIF(D$14:CS$14,"CLO4",D170:CS170)/'Grade computation'!I$7,""),"")</f>
        <v/>
      </c>
      <c r="DF170" s="115" t="str">
        <f aca="false">IF(DE170="","",IF(DE170&gt;=B$10,"Y","N"))</f>
        <v/>
      </c>
      <c r="DG170" s="115" t="str">
        <f aca="false">IF(DE170="","",IF(DE170&lt;50%,1,IF(AND(DE170&gt;=50%,DE170&lt;B$10),2,IF(DE170&gt;=B$10,3))))</f>
        <v/>
      </c>
      <c r="DH170" s="114" t="str">
        <f aca="false">IF(B170&lt;&gt;"",IFERROR(IF((SUMIF(D$14:CS$14,"CLO5",D170:CS170)/'Grade computation'!I$8)=0,0,(SUMIF(D$14:CS$14,"CLO5",D170:CS170)/'Grade computation'!I$8)),""),"")</f>
        <v/>
      </c>
      <c r="DI170" s="115" t="str">
        <f aca="false">IF(DH170="","",IF(DH170&gt;=B$10,"Y","N"))</f>
        <v/>
      </c>
      <c r="DJ170" s="115" t="str">
        <f aca="false">IF(DH170="","",IF(DH170&lt;50%,1,IF(AND(DH170&gt;=50%,DH170&lt;B$10),2,IF(DH170&gt;=B$10,3))))</f>
        <v/>
      </c>
      <c r="DK170" s="114" t="str">
        <f aca="false">IF(B170&lt;&gt;"",IFERROR(IF((SUMIF(D$14:CS$14,"CLO6",D170:CS170)/'Grade computation'!I$9)=0,0,(SUMIF(D$14:CS$14,"CLO6",D170:CS170)/'Grade computation'!I$9)),""),"")</f>
        <v/>
      </c>
      <c r="DL170" s="115" t="str">
        <f aca="false">IF(DK170="","",IF(DK170&gt;=B$10,"Y","N"))</f>
        <v/>
      </c>
      <c r="DM170" s="115" t="str">
        <f aca="false">IF(DK170="","",IF(DK170&lt;50%,1,IF(AND(DK170&gt;=50%,DK170&lt;B$10),2,IF(DK170&gt;=B$10,3))))</f>
        <v/>
      </c>
      <c r="DN170" s="114" t="str">
        <f aca="false">IF(B170&lt;&gt;"",IFERROR(IF((SUMIF(D$14:CS$14,"CLO7",D170:CS170)/'Grade computation'!I$10)=0,0,(SUMIF(D$14:CS$14,"CLO7",D170:CS170)/'Grade computation'!I$10)),""),"")</f>
        <v/>
      </c>
      <c r="DO170" s="115" t="str">
        <f aca="false">IF(DN170="","",IF(DN170&gt;=B$10,"Y","N"))</f>
        <v/>
      </c>
      <c r="DP170" s="115" t="str">
        <f aca="false">IF(DN170="","",IF(DN170&lt;50%,1,IF(AND(DN170&gt;=50%,DN170&lt;B$10),2,IF(DN170&gt;=B$10,3))))</f>
        <v/>
      </c>
      <c r="DQ170" s="114" t="str">
        <f aca="false">IF(B170&lt;&gt;"",IFERROR(IF((SUMIF(D$14:CS$14,"CLO8",D170:CS170)/'Grade computation'!I$11)=0,0,(SUMIF(D$14:CS$14,"CLO8",D170:CS170)/'Grade computation'!I$11)),""),"")</f>
        <v/>
      </c>
      <c r="DR170" s="115" t="str">
        <f aca="false">IF(DQ170="","",IF(DQ170&gt;=B$10,"Y","N"))</f>
        <v/>
      </c>
      <c r="DS170" s="115" t="str">
        <f aca="false">IF(DQ170="","",IF(DQ170&lt;50%,1,IF(AND(DQ170&gt;=50%,DQ170&lt;B$10),2,IF(DQ170&gt;=B$10,3))))</f>
        <v/>
      </c>
      <c r="DT170" s="114" t="str">
        <f aca="false">IF(B170&lt;&gt;"",IFERROR(IF((SUMIF(D$14:CS$14,"CLO9",D170:CS170)/'Grade computation'!I$12)=0,0,(SUMIF(D$14:CS$14,"CLO9",D170:CS170)/'Grade computation'!I$12)),""),"")</f>
        <v/>
      </c>
      <c r="DU170" s="115" t="str">
        <f aca="false">IF(DT170="","",IF(DT170&gt;=B$10,"Y","N"))</f>
        <v/>
      </c>
      <c r="DV170" s="115" t="str">
        <f aca="false">IF(DT170="","",IF(DT170&lt;50%,1,IF(AND(DT170&gt;=50%,DT170&lt;B$10),2,IF(DT170&gt;=B$10,3))))</f>
        <v/>
      </c>
      <c r="DW170" s="114" t="str">
        <f aca="false">IF(B170&lt;&gt;"",IFERROR(IF((SUMIF(D$14:CS$14,"CLO10",D170:CS170)/'Grade computation'!I$13)=0,0,(SUMIF(D$14:CS$14,"CLO10",D170:CS170)/'Grade computation'!I$13)),""),"")</f>
        <v/>
      </c>
      <c r="DX170" s="115" t="str">
        <f aca="false">IF(DW170="","",IF(DW170&gt;=B$10,"Y","N"))</f>
        <v/>
      </c>
      <c r="DY170" s="115" t="str">
        <f aca="false">IF(DW170="","",IF(DW170&lt;50%,1,IF(AND(DW170&gt;=50%,DW170&lt;B$10),2,IF(DW170&gt;=B$10,3))))</f>
        <v/>
      </c>
      <c r="DZ170" s="13"/>
      <c r="EA170" s="13"/>
    </row>
    <row r="171" customFormat="false" ht="15.75" hidden="false" customHeight="true" outlineLevel="0" collapsed="false">
      <c r="A171" s="118"/>
      <c r="B171" s="119"/>
      <c r="C171" s="117"/>
      <c r="D171" s="117"/>
      <c r="E171" s="117"/>
      <c r="F171" s="117"/>
      <c r="G171" s="117"/>
      <c r="H171" s="117"/>
      <c r="I171" s="117"/>
      <c r="J171" s="117"/>
      <c r="K171" s="117"/>
      <c r="L171" s="117"/>
      <c r="M171" s="117"/>
      <c r="N171" s="117"/>
      <c r="O171" s="117"/>
      <c r="P171" s="117"/>
      <c r="Q171" s="117"/>
      <c r="R171" s="117"/>
      <c r="S171" s="117"/>
      <c r="T171" s="117"/>
      <c r="U171" s="117"/>
      <c r="V171" s="117"/>
      <c r="W171" s="117"/>
      <c r="X171" s="117"/>
      <c r="Y171" s="117"/>
      <c r="Z171" s="117"/>
      <c r="AA171" s="117"/>
      <c r="AB171" s="117"/>
      <c r="AC171" s="117"/>
      <c r="AD171" s="117"/>
      <c r="AE171" s="117"/>
      <c r="AF171" s="117"/>
      <c r="AG171" s="117"/>
      <c r="AH171" s="111" t="str">
        <f aca="false">IF(B171&lt;&gt;"",SUMIF(D$12:AG$12,"TLA",D171:AG171),"")</f>
        <v/>
      </c>
      <c r="AI171" s="112" t="str">
        <f aca="false">IF(B171&lt;&gt;"",SUMIF(D$12:AG$12,"AT",D171:AG171),"")</f>
        <v/>
      </c>
      <c r="AJ171" s="117"/>
      <c r="AK171" s="117"/>
      <c r="AL171" s="117"/>
      <c r="AM171" s="117"/>
      <c r="AN171" s="117"/>
      <c r="AO171" s="117"/>
      <c r="AP171" s="117"/>
      <c r="AQ171" s="117"/>
      <c r="AR171" s="117"/>
      <c r="AS171" s="117"/>
      <c r="AT171" s="117"/>
      <c r="AU171" s="117"/>
      <c r="AV171" s="117"/>
      <c r="AW171" s="117"/>
      <c r="AX171" s="117"/>
      <c r="AY171" s="117"/>
      <c r="AZ171" s="117"/>
      <c r="BA171" s="117"/>
      <c r="BB171" s="117"/>
      <c r="BC171" s="117"/>
      <c r="BD171" s="117"/>
      <c r="BE171" s="117"/>
      <c r="BF171" s="117"/>
      <c r="BG171" s="117"/>
      <c r="BH171" s="117"/>
      <c r="BI171" s="117"/>
      <c r="BJ171" s="117"/>
      <c r="BK171" s="117"/>
      <c r="BL171" s="117"/>
      <c r="BM171" s="117"/>
      <c r="BN171" s="111" t="str">
        <f aca="false">IF(B171&lt;&gt;"", SUMIF(AJ$12:BM$12,"TLA",AJ171:BM171), "")</f>
        <v/>
      </c>
      <c r="BO171" s="112" t="str">
        <f aca="false">IF(B171&lt;&gt;"", SUMIF(AJ$12:BM$12,"AT",AJ171:BM171), "")</f>
        <v/>
      </c>
      <c r="BP171" s="113"/>
      <c r="BQ171" s="113"/>
      <c r="BR171" s="113"/>
      <c r="BS171" s="113"/>
      <c r="BT171" s="113"/>
      <c r="BU171" s="113"/>
      <c r="BV171" s="113"/>
      <c r="BW171" s="113"/>
      <c r="BX171" s="113"/>
      <c r="BY171" s="113"/>
      <c r="BZ171" s="113"/>
      <c r="CA171" s="117"/>
      <c r="CB171" s="117"/>
      <c r="CC171" s="117"/>
      <c r="CD171" s="117"/>
      <c r="CE171" s="117"/>
      <c r="CF171" s="117"/>
      <c r="CG171" s="117"/>
      <c r="CH171" s="117"/>
      <c r="CI171" s="117"/>
      <c r="CJ171" s="117"/>
      <c r="CK171" s="117"/>
      <c r="CL171" s="117"/>
      <c r="CM171" s="117"/>
      <c r="CN171" s="117"/>
      <c r="CO171" s="117"/>
      <c r="CP171" s="117"/>
      <c r="CQ171" s="117"/>
      <c r="CR171" s="117"/>
      <c r="CS171" s="117"/>
      <c r="CT171" s="111" t="str">
        <f aca="false">IF(B171&lt;&gt;"",SUMIF(BP$12:CS$12,"TLA",BP171:CS171), "")</f>
        <v/>
      </c>
      <c r="CU171" s="112" t="str">
        <f aca="false">IF(B171&lt;&gt;"",SUMIF(BP$12:CS$12,"AT",BP171:CS171), "")</f>
        <v/>
      </c>
      <c r="CV171" s="114" t="str">
        <f aca="false">IF(B171&lt;&gt;"",IFERROR(SUMIF(D$14:CS$14, "CLO1", D171:CS171)/'Grade computation'!I$4,""),"")</f>
        <v/>
      </c>
      <c r="CW171" s="115" t="str">
        <f aca="false">IF(CV171="","",IF(CV171&gt;=B$10,"Y","N"))</f>
        <v/>
      </c>
      <c r="CX171" s="115" t="str">
        <f aca="false">IF(CV171="","",IF(CV171&lt;50%,1,IF(AND(CV171&gt;=50%,CV171&lt;B$10),2,IF(CV171&gt;=B$10,3))))</f>
        <v/>
      </c>
      <c r="CY171" s="114" t="str">
        <f aca="false">IF(B171&lt;&gt;"",IFERROR(IF((SUMIF(D$14:CS$14,"CLO2",D171:CS171)/'Grade computation'!I$5)=0,0,(SUMIF(D$14:CS$14,"CLO2",D171:CS171)/'Grade computation'!I$5)),""),"")</f>
        <v/>
      </c>
      <c r="CZ171" s="115" t="str">
        <f aca="false">IF(CY171="","",IF(CY171&gt;=B$10,"Y","N"))</f>
        <v/>
      </c>
      <c r="DA171" s="115" t="str">
        <f aca="false">IF(CY171="","",IF(CY171&lt;50%,1,IF(AND(CY171&gt;=50%,CY171&lt;B$10),2,IF(CY171&gt;=B$10,3))))</f>
        <v/>
      </c>
      <c r="DB171" s="114" t="str">
        <f aca="false">IF(B171&lt;&gt;"",IFERROR(IF((SUMIF(D$14:CS$14,"CLO3",D171:CS171)/'Grade computation'!I$6)=0,0,(SUMIF(D$14:CS$14,"CLO3",D171:CS171)/'Grade computation'!I$6)),""),"")</f>
        <v/>
      </c>
      <c r="DC171" s="115" t="str">
        <f aca="false">IF(DB171="","",IF(DB171&gt;=B$10,"Y","N"))</f>
        <v/>
      </c>
      <c r="DD171" s="115" t="str">
        <f aca="false">IF(DB171="","",IF(DB171&lt;50%,1,IF(AND(DB171&gt;=50%,DB171&lt;B$10),2,IF(DB171&gt;=B$10,3))))</f>
        <v/>
      </c>
      <c r="DE171" s="114" t="str">
        <f aca="false">IF(B171&lt;&gt;"",IFERROR(SUMIF(D$14:CS$14,"CLO4",D171:CS171)/'Grade computation'!I$7,""),"")</f>
        <v/>
      </c>
      <c r="DF171" s="115" t="str">
        <f aca="false">IF(DE171="","",IF(DE171&gt;=B$10,"Y","N"))</f>
        <v/>
      </c>
      <c r="DG171" s="115" t="str">
        <f aca="false">IF(DE171="","",IF(DE171&lt;50%,1,IF(AND(DE171&gt;=50%,DE171&lt;B$10),2,IF(DE171&gt;=B$10,3))))</f>
        <v/>
      </c>
      <c r="DH171" s="114" t="str">
        <f aca="false">IF(B171&lt;&gt;"",IFERROR(IF((SUMIF(D$14:CS$14,"CLO5",D171:CS171)/'Grade computation'!I$8)=0,0,(SUMIF(D$14:CS$14,"CLO5",D171:CS171)/'Grade computation'!I$8)),""),"")</f>
        <v/>
      </c>
      <c r="DI171" s="115" t="str">
        <f aca="false">IF(DH171="","",IF(DH171&gt;=B$10,"Y","N"))</f>
        <v/>
      </c>
      <c r="DJ171" s="115" t="str">
        <f aca="false">IF(DH171="","",IF(DH171&lt;50%,1,IF(AND(DH171&gt;=50%,DH171&lt;B$10),2,IF(DH171&gt;=B$10,3))))</f>
        <v/>
      </c>
      <c r="DK171" s="114" t="str">
        <f aca="false">IF(B171&lt;&gt;"",IFERROR(IF((SUMIF(D$14:CS$14,"CLO6",D171:CS171)/'Grade computation'!I$9)=0,0,(SUMIF(D$14:CS$14,"CLO6",D171:CS171)/'Grade computation'!I$9)),""),"")</f>
        <v/>
      </c>
      <c r="DL171" s="115" t="str">
        <f aca="false">IF(DK171="","",IF(DK171&gt;=B$10,"Y","N"))</f>
        <v/>
      </c>
      <c r="DM171" s="115" t="str">
        <f aca="false">IF(DK171="","",IF(DK171&lt;50%,1,IF(AND(DK171&gt;=50%,DK171&lt;B$10),2,IF(DK171&gt;=B$10,3))))</f>
        <v/>
      </c>
      <c r="DN171" s="114" t="str">
        <f aca="false">IF(B171&lt;&gt;"",IFERROR(IF((SUMIF(D$14:CS$14,"CLO7",D171:CS171)/'Grade computation'!I$10)=0,0,(SUMIF(D$14:CS$14,"CLO7",D171:CS171)/'Grade computation'!I$10)),""),"")</f>
        <v/>
      </c>
      <c r="DO171" s="115" t="str">
        <f aca="false">IF(DN171="","",IF(DN171&gt;=B$10,"Y","N"))</f>
        <v/>
      </c>
      <c r="DP171" s="115" t="str">
        <f aca="false">IF(DN171="","",IF(DN171&lt;50%,1,IF(AND(DN171&gt;=50%,DN171&lt;B$10),2,IF(DN171&gt;=B$10,3))))</f>
        <v/>
      </c>
      <c r="DQ171" s="114" t="str">
        <f aca="false">IF(B171&lt;&gt;"",IFERROR(IF((SUMIF(D$14:CS$14,"CLO8",D171:CS171)/'Grade computation'!I$11)=0,0,(SUMIF(D$14:CS$14,"CLO8",D171:CS171)/'Grade computation'!I$11)),""),"")</f>
        <v/>
      </c>
      <c r="DR171" s="115" t="str">
        <f aca="false">IF(DQ171="","",IF(DQ171&gt;=B$10,"Y","N"))</f>
        <v/>
      </c>
      <c r="DS171" s="115" t="str">
        <f aca="false">IF(DQ171="","",IF(DQ171&lt;50%,1,IF(AND(DQ171&gt;=50%,DQ171&lt;B$10),2,IF(DQ171&gt;=B$10,3))))</f>
        <v/>
      </c>
      <c r="DT171" s="114" t="str">
        <f aca="false">IF(B171&lt;&gt;"",IFERROR(IF((SUMIF(D$14:CS$14,"CLO9",D171:CS171)/'Grade computation'!I$12)=0,0,(SUMIF(D$14:CS$14,"CLO9",D171:CS171)/'Grade computation'!I$12)),""),"")</f>
        <v/>
      </c>
      <c r="DU171" s="115" t="str">
        <f aca="false">IF(DT171="","",IF(DT171&gt;=B$10,"Y","N"))</f>
        <v/>
      </c>
      <c r="DV171" s="115" t="str">
        <f aca="false">IF(DT171="","",IF(DT171&lt;50%,1,IF(AND(DT171&gt;=50%,DT171&lt;B$10),2,IF(DT171&gt;=B$10,3))))</f>
        <v/>
      </c>
      <c r="DW171" s="114" t="str">
        <f aca="false">IF(B171&lt;&gt;"",IFERROR(IF((SUMIF(D$14:CS$14,"CLO10",D171:CS171)/'Grade computation'!I$13)=0,0,(SUMIF(D$14:CS$14,"CLO10",D171:CS171)/'Grade computation'!I$13)),""),"")</f>
        <v/>
      </c>
      <c r="DX171" s="115" t="str">
        <f aca="false">IF(DW171="","",IF(DW171&gt;=B$10,"Y","N"))</f>
        <v/>
      </c>
      <c r="DY171" s="115" t="str">
        <f aca="false">IF(DW171="","",IF(DW171&lt;50%,1,IF(AND(DW171&gt;=50%,DW171&lt;B$10),2,IF(DW171&gt;=B$10,3))))</f>
        <v/>
      </c>
      <c r="DZ171" s="13"/>
      <c r="EA171" s="13"/>
    </row>
    <row r="172" customFormat="false" ht="15.75" hidden="false" customHeight="true" outlineLevel="0" collapsed="false">
      <c r="A172" s="118"/>
      <c r="B172" s="119"/>
      <c r="C172" s="117"/>
      <c r="D172" s="117"/>
      <c r="E172" s="117"/>
      <c r="F172" s="117"/>
      <c r="G172" s="117"/>
      <c r="H172" s="117"/>
      <c r="I172" s="117"/>
      <c r="J172" s="117"/>
      <c r="K172" s="117"/>
      <c r="L172" s="117"/>
      <c r="M172" s="117"/>
      <c r="N172" s="117"/>
      <c r="O172" s="117"/>
      <c r="P172" s="117"/>
      <c r="Q172" s="117"/>
      <c r="R172" s="117"/>
      <c r="S172" s="117"/>
      <c r="T172" s="117"/>
      <c r="U172" s="117"/>
      <c r="V172" s="117"/>
      <c r="W172" s="117"/>
      <c r="X172" s="117"/>
      <c r="Y172" s="117"/>
      <c r="Z172" s="117"/>
      <c r="AA172" s="117"/>
      <c r="AB172" s="117"/>
      <c r="AC172" s="117"/>
      <c r="AD172" s="117"/>
      <c r="AE172" s="117"/>
      <c r="AF172" s="117"/>
      <c r="AG172" s="117"/>
      <c r="AH172" s="111" t="str">
        <f aca="false">IF(B172&lt;&gt;"",SUMIF(D$12:AG$12,"TLA",D172:AG172),"")</f>
        <v/>
      </c>
      <c r="AI172" s="112" t="str">
        <f aca="false">IF(B172&lt;&gt;"",SUMIF(D$12:AG$12,"AT",D172:AG172),"")</f>
        <v/>
      </c>
      <c r="AJ172" s="117"/>
      <c r="AK172" s="117"/>
      <c r="AL172" s="117"/>
      <c r="AM172" s="117"/>
      <c r="AN172" s="117"/>
      <c r="AO172" s="117"/>
      <c r="AP172" s="117"/>
      <c r="AQ172" s="117"/>
      <c r="AR172" s="117"/>
      <c r="AS172" s="117"/>
      <c r="AT172" s="117"/>
      <c r="AU172" s="117"/>
      <c r="AV172" s="117"/>
      <c r="AW172" s="117"/>
      <c r="AX172" s="117"/>
      <c r="AY172" s="117"/>
      <c r="AZ172" s="117"/>
      <c r="BA172" s="117"/>
      <c r="BB172" s="117"/>
      <c r="BC172" s="117"/>
      <c r="BD172" s="117"/>
      <c r="BE172" s="117"/>
      <c r="BF172" s="117"/>
      <c r="BG172" s="117"/>
      <c r="BH172" s="117"/>
      <c r="BI172" s="117"/>
      <c r="BJ172" s="117"/>
      <c r="BK172" s="117"/>
      <c r="BL172" s="117"/>
      <c r="BM172" s="117"/>
      <c r="BN172" s="111" t="str">
        <f aca="false">IF(B172&lt;&gt;"", SUMIF(AJ$12:BM$12,"TLA",AJ172:BM172), "")</f>
        <v/>
      </c>
      <c r="BO172" s="112" t="str">
        <f aca="false">IF(B172&lt;&gt;"", SUMIF(AJ$12:BM$12,"AT",AJ172:BM172), "")</f>
        <v/>
      </c>
      <c r="BP172" s="113"/>
      <c r="BQ172" s="113"/>
      <c r="BR172" s="113"/>
      <c r="BS172" s="113"/>
      <c r="BT172" s="113"/>
      <c r="BU172" s="113"/>
      <c r="BV172" s="113"/>
      <c r="BW172" s="113"/>
      <c r="BX172" s="113"/>
      <c r="BY172" s="113"/>
      <c r="BZ172" s="113"/>
      <c r="CA172" s="117"/>
      <c r="CB172" s="117"/>
      <c r="CC172" s="117"/>
      <c r="CD172" s="117"/>
      <c r="CE172" s="117"/>
      <c r="CF172" s="117"/>
      <c r="CG172" s="117"/>
      <c r="CH172" s="117"/>
      <c r="CI172" s="117"/>
      <c r="CJ172" s="117"/>
      <c r="CK172" s="117"/>
      <c r="CL172" s="117"/>
      <c r="CM172" s="117"/>
      <c r="CN172" s="117"/>
      <c r="CO172" s="117"/>
      <c r="CP172" s="117"/>
      <c r="CQ172" s="117"/>
      <c r="CR172" s="117"/>
      <c r="CS172" s="117"/>
      <c r="CT172" s="111" t="str">
        <f aca="false">IF(B172&lt;&gt;"",SUMIF(BP$12:CS$12,"TLA",BP172:CS172), "")</f>
        <v/>
      </c>
      <c r="CU172" s="112" t="str">
        <f aca="false">IF(B172&lt;&gt;"",SUMIF(BP$12:CS$12,"AT",BP172:CS172), "")</f>
        <v/>
      </c>
      <c r="CV172" s="114" t="str">
        <f aca="false">IF(B172&lt;&gt;"",IFERROR(SUMIF(D$14:CS$14, "CLO1", D172:CS172)/'Grade computation'!I$4,""),"")</f>
        <v/>
      </c>
      <c r="CW172" s="115" t="str">
        <f aca="false">IF(CV172="","",IF(CV172&gt;=B$10,"Y","N"))</f>
        <v/>
      </c>
      <c r="CX172" s="115" t="str">
        <f aca="false">IF(CV172="","",IF(CV172&lt;50%,1,IF(AND(CV172&gt;=50%,CV172&lt;B$10),2,IF(CV172&gt;=B$10,3))))</f>
        <v/>
      </c>
      <c r="CY172" s="114" t="str">
        <f aca="false">IF(B172&lt;&gt;"",IFERROR(IF((SUMIF(D$14:CS$14,"CLO2",D172:CS172)/'Grade computation'!I$5)=0,0,(SUMIF(D$14:CS$14,"CLO2",D172:CS172)/'Grade computation'!I$5)),""),"")</f>
        <v/>
      </c>
      <c r="CZ172" s="115" t="str">
        <f aca="false">IF(CY172="","",IF(CY172&gt;=B$10,"Y","N"))</f>
        <v/>
      </c>
      <c r="DA172" s="115" t="str">
        <f aca="false">IF(CY172="","",IF(CY172&lt;50%,1,IF(AND(CY172&gt;=50%,CY172&lt;B$10),2,IF(CY172&gt;=B$10,3))))</f>
        <v/>
      </c>
      <c r="DB172" s="114" t="str">
        <f aca="false">IF(B172&lt;&gt;"",IFERROR(IF((SUMIF(D$14:CS$14,"CLO3",D172:CS172)/'Grade computation'!I$6)=0,0,(SUMIF(D$14:CS$14,"CLO3",D172:CS172)/'Grade computation'!I$6)),""),"")</f>
        <v/>
      </c>
      <c r="DC172" s="115" t="str">
        <f aca="false">IF(DB172="","",IF(DB172&gt;=B$10,"Y","N"))</f>
        <v/>
      </c>
      <c r="DD172" s="115" t="str">
        <f aca="false">IF(DB172="","",IF(DB172&lt;50%,1,IF(AND(DB172&gt;=50%,DB172&lt;B$10),2,IF(DB172&gt;=B$10,3))))</f>
        <v/>
      </c>
      <c r="DE172" s="114" t="str">
        <f aca="false">IF(B172&lt;&gt;"",IFERROR(SUMIF(D$14:CS$14,"CLO4",D172:CS172)/'Grade computation'!I$7,""),"")</f>
        <v/>
      </c>
      <c r="DF172" s="115" t="str">
        <f aca="false">IF(DE172="","",IF(DE172&gt;=B$10,"Y","N"))</f>
        <v/>
      </c>
      <c r="DG172" s="115" t="str">
        <f aca="false">IF(DE172="","",IF(DE172&lt;50%,1,IF(AND(DE172&gt;=50%,DE172&lt;B$10),2,IF(DE172&gt;=B$10,3))))</f>
        <v/>
      </c>
      <c r="DH172" s="114" t="str">
        <f aca="false">IF(B172&lt;&gt;"",IFERROR(IF((SUMIF(D$14:CS$14,"CLO5",D172:CS172)/'Grade computation'!I$8)=0,0,(SUMIF(D$14:CS$14,"CLO5",D172:CS172)/'Grade computation'!I$8)),""),"")</f>
        <v/>
      </c>
      <c r="DI172" s="115" t="str">
        <f aca="false">IF(DH172="","",IF(DH172&gt;=B$10,"Y","N"))</f>
        <v/>
      </c>
      <c r="DJ172" s="115" t="str">
        <f aca="false">IF(DH172="","",IF(DH172&lt;50%,1,IF(AND(DH172&gt;=50%,DH172&lt;B$10),2,IF(DH172&gt;=B$10,3))))</f>
        <v/>
      </c>
      <c r="DK172" s="114" t="str">
        <f aca="false">IF(B172&lt;&gt;"",IFERROR(IF((SUMIF(D$14:CS$14,"CLO6",D172:CS172)/'Grade computation'!I$9)=0,0,(SUMIF(D$14:CS$14,"CLO6",D172:CS172)/'Grade computation'!I$9)),""),"")</f>
        <v/>
      </c>
      <c r="DL172" s="115" t="str">
        <f aca="false">IF(DK172="","",IF(DK172&gt;=B$10,"Y","N"))</f>
        <v/>
      </c>
      <c r="DM172" s="115" t="str">
        <f aca="false">IF(DK172="","",IF(DK172&lt;50%,1,IF(AND(DK172&gt;=50%,DK172&lt;B$10),2,IF(DK172&gt;=B$10,3))))</f>
        <v/>
      </c>
      <c r="DN172" s="114" t="str">
        <f aca="false">IF(B172&lt;&gt;"",IFERROR(IF((SUMIF(D$14:CS$14,"CLO7",D172:CS172)/'Grade computation'!I$10)=0,0,(SUMIF(D$14:CS$14,"CLO7",D172:CS172)/'Grade computation'!I$10)),""),"")</f>
        <v/>
      </c>
      <c r="DO172" s="115" t="str">
        <f aca="false">IF(DN172="","",IF(DN172&gt;=B$10,"Y","N"))</f>
        <v/>
      </c>
      <c r="DP172" s="115" t="str">
        <f aca="false">IF(DN172="","",IF(DN172&lt;50%,1,IF(AND(DN172&gt;=50%,DN172&lt;B$10),2,IF(DN172&gt;=B$10,3))))</f>
        <v/>
      </c>
      <c r="DQ172" s="114" t="str">
        <f aca="false">IF(B172&lt;&gt;"",IFERROR(IF((SUMIF(D$14:CS$14,"CLO8",D172:CS172)/'Grade computation'!I$11)=0,0,(SUMIF(D$14:CS$14,"CLO8",D172:CS172)/'Grade computation'!I$11)),""),"")</f>
        <v/>
      </c>
      <c r="DR172" s="115" t="str">
        <f aca="false">IF(DQ172="","",IF(DQ172&gt;=B$10,"Y","N"))</f>
        <v/>
      </c>
      <c r="DS172" s="115" t="str">
        <f aca="false">IF(DQ172="","",IF(DQ172&lt;50%,1,IF(AND(DQ172&gt;=50%,DQ172&lt;B$10),2,IF(DQ172&gt;=B$10,3))))</f>
        <v/>
      </c>
      <c r="DT172" s="114" t="str">
        <f aca="false">IF(B172&lt;&gt;"",IFERROR(IF((SUMIF(D$14:CS$14,"CLO9",D172:CS172)/'Grade computation'!I$12)=0,0,(SUMIF(D$14:CS$14,"CLO9",D172:CS172)/'Grade computation'!I$12)),""),"")</f>
        <v/>
      </c>
      <c r="DU172" s="115" t="str">
        <f aca="false">IF(DT172="","",IF(DT172&gt;=B$10,"Y","N"))</f>
        <v/>
      </c>
      <c r="DV172" s="115" t="str">
        <f aca="false">IF(DT172="","",IF(DT172&lt;50%,1,IF(AND(DT172&gt;=50%,DT172&lt;B$10),2,IF(DT172&gt;=B$10,3))))</f>
        <v/>
      </c>
      <c r="DW172" s="114" t="str">
        <f aca="false">IF(B172&lt;&gt;"",IFERROR(IF((SUMIF(D$14:CS$14,"CLO10",D172:CS172)/'Grade computation'!I$13)=0,0,(SUMIF(D$14:CS$14,"CLO10",D172:CS172)/'Grade computation'!I$13)),""),"")</f>
        <v/>
      </c>
      <c r="DX172" s="115" t="str">
        <f aca="false">IF(DW172="","",IF(DW172&gt;=B$10,"Y","N"))</f>
        <v/>
      </c>
      <c r="DY172" s="115" t="str">
        <f aca="false">IF(DW172="","",IF(DW172&lt;50%,1,IF(AND(DW172&gt;=50%,DW172&lt;B$10),2,IF(DW172&gt;=B$10,3))))</f>
        <v/>
      </c>
      <c r="DZ172" s="13"/>
      <c r="EA172" s="13"/>
    </row>
    <row r="173" customFormat="false" ht="15.75" hidden="false" customHeight="true" outlineLevel="0" collapsed="false">
      <c r="A173" s="118"/>
      <c r="B173" s="119"/>
      <c r="C173" s="117"/>
      <c r="D173" s="117"/>
      <c r="E173" s="117"/>
      <c r="F173" s="117"/>
      <c r="G173" s="117"/>
      <c r="H173" s="117"/>
      <c r="I173" s="117"/>
      <c r="J173" s="117"/>
      <c r="K173" s="117"/>
      <c r="L173" s="117"/>
      <c r="M173" s="117"/>
      <c r="N173" s="117"/>
      <c r="O173" s="117"/>
      <c r="P173" s="117"/>
      <c r="Q173" s="117"/>
      <c r="R173" s="117"/>
      <c r="S173" s="117"/>
      <c r="T173" s="117"/>
      <c r="U173" s="117"/>
      <c r="V173" s="117"/>
      <c r="W173" s="117"/>
      <c r="X173" s="117"/>
      <c r="Y173" s="117"/>
      <c r="Z173" s="117"/>
      <c r="AA173" s="117"/>
      <c r="AB173" s="117"/>
      <c r="AC173" s="117"/>
      <c r="AD173" s="117"/>
      <c r="AE173" s="117"/>
      <c r="AF173" s="117"/>
      <c r="AG173" s="117"/>
      <c r="AH173" s="111" t="str">
        <f aca="false">IF(B173&lt;&gt;"",SUMIF(D$12:AG$12,"TLA",D173:AG173),"")</f>
        <v/>
      </c>
      <c r="AI173" s="112" t="str">
        <f aca="false">IF(B173&lt;&gt;"",SUMIF(D$12:AG$12,"AT",D173:AG173),"")</f>
        <v/>
      </c>
      <c r="AJ173" s="117"/>
      <c r="AK173" s="117"/>
      <c r="AL173" s="117"/>
      <c r="AM173" s="117"/>
      <c r="AN173" s="117"/>
      <c r="AO173" s="117"/>
      <c r="AP173" s="117"/>
      <c r="AQ173" s="117"/>
      <c r="AR173" s="117"/>
      <c r="AS173" s="117"/>
      <c r="AT173" s="117"/>
      <c r="AU173" s="117"/>
      <c r="AV173" s="117"/>
      <c r="AW173" s="117"/>
      <c r="AX173" s="117"/>
      <c r="AY173" s="117"/>
      <c r="AZ173" s="117"/>
      <c r="BA173" s="117"/>
      <c r="BB173" s="117"/>
      <c r="BC173" s="117"/>
      <c r="BD173" s="117"/>
      <c r="BE173" s="117"/>
      <c r="BF173" s="117"/>
      <c r="BG173" s="117"/>
      <c r="BH173" s="117"/>
      <c r="BI173" s="117"/>
      <c r="BJ173" s="117"/>
      <c r="BK173" s="117"/>
      <c r="BL173" s="117"/>
      <c r="BM173" s="117"/>
      <c r="BN173" s="111" t="str">
        <f aca="false">IF(B173&lt;&gt;"", SUMIF(AJ$12:BM$12,"TLA",AJ173:BM173), "")</f>
        <v/>
      </c>
      <c r="BO173" s="112" t="str">
        <f aca="false">IF(B173&lt;&gt;"", SUMIF(AJ$12:BM$12,"AT",AJ173:BM173), "")</f>
        <v/>
      </c>
      <c r="BP173" s="113"/>
      <c r="BQ173" s="113"/>
      <c r="BR173" s="113"/>
      <c r="BS173" s="113"/>
      <c r="BT173" s="113"/>
      <c r="BU173" s="113"/>
      <c r="BV173" s="113"/>
      <c r="BW173" s="113"/>
      <c r="BX173" s="113"/>
      <c r="BY173" s="113"/>
      <c r="BZ173" s="113"/>
      <c r="CA173" s="117"/>
      <c r="CB173" s="117"/>
      <c r="CC173" s="117"/>
      <c r="CD173" s="117"/>
      <c r="CE173" s="117"/>
      <c r="CF173" s="117"/>
      <c r="CG173" s="117"/>
      <c r="CH173" s="117"/>
      <c r="CI173" s="117"/>
      <c r="CJ173" s="117"/>
      <c r="CK173" s="117"/>
      <c r="CL173" s="117"/>
      <c r="CM173" s="117"/>
      <c r="CN173" s="117"/>
      <c r="CO173" s="117"/>
      <c r="CP173" s="117"/>
      <c r="CQ173" s="117"/>
      <c r="CR173" s="117"/>
      <c r="CS173" s="117"/>
      <c r="CT173" s="111" t="str">
        <f aca="false">IF(B173&lt;&gt;"",SUMIF(BP$12:CS$12,"TLA",BP173:CS173), "")</f>
        <v/>
      </c>
      <c r="CU173" s="112" t="str">
        <f aca="false">IF(B173&lt;&gt;"",SUMIF(BP$12:CS$12,"AT",BP173:CS173), "")</f>
        <v/>
      </c>
      <c r="CV173" s="114" t="str">
        <f aca="false">IF(B173&lt;&gt;"",IFERROR(SUMIF(D$14:CS$14, "CLO1", D173:CS173)/'Grade computation'!I$4,""),"")</f>
        <v/>
      </c>
      <c r="CW173" s="115" t="str">
        <f aca="false">IF(CV173="","",IF(CV173&gt;=B$10,"Y","N"))</f>
        <v/>
      </c>
      <c r="CX173" s="115" t="str">
        <f aca="false">IF(CV173="","",IF(CV173&lt;50%,1,IF(AND(CV173&gt;=50%,CV173&lt;B$10),2,IF(CV173&gt;=B$10,3))))</f>
        <v/>
      </c>
      <c r="CY173" s="114" t="str">
        <f aca="false">IF(B173&lt;&gt;"",IFERROR(IF((SUMIF(D$14:CS$14,"CLO2",D173:CS173)/'Grade computation'!I$5)=0,0,(SUMIF(D$14:CS$14,"CLO2",D173:CS173)/'Grade computation'!I$5)),""),"")</f>
        <v/>
      </c>
      <c r="CZ173" s="115" t="str">
        <f aca="false">IF(CY173="","",IF(CY173&gt;=B$10,"Y","N"))</f>
        <v/>
      </c>
      <c r="DA173" s="115" t="str">
        <f aca="false">IF(CY173="","",IF(CY173&lt;50%,1,IF(AND(CY173&gt;=50%,CY173&lt;B$10),2,IF(CY173&gt;=B$10,3))))</f>
        <v/>
      </c>
      <c r="DB173" s="114" t="str">
        <f aca="false">IF(B173&lt;&gt;"",IFERROR(IF((SUMIF(D$14:CS$14,"CLO3",D173:CS173)/'Grade computation'!I$6)=0,0,(SUMIF(D$14:CS$14,"CLO3",D173:CS173)/'Grade computation'!I$6)),""),"")</f>
        <v/>
      </c>
      <c r="DC173" s="115" t="str">
        <f aca="false">IF(DB173="","",IF(DB173&gt;=B$10,"Y","N"))</f>
        <v/>
      </c>
      <c r="DD173" s="115" t="str">
        <f aca="false">IF(DB173="","",IF(DB173&lt;50%,1,IF(AND(DB173&gt;=50%,DB173&lt;B$10),2,IF(DB173&gt;=B$10,3))))</f>
        <v/>
      </c>
      <c r="DE173" s="114" t="str">
        <f aca="false">IF(B173&lt;&gt;"",IFERROR(SUMIF(D$14:CS$14,"CLO4",D173:CS173)/'Grade computation'!I$7,""),"")</f>
        <v/>
      </c>
      <c r="DF173" s="115" t="str">
        <f aca="false">IF(DE173="","",IF(DE173&gt;=B$10,"Y","N"))</f>
        <v/>
      </c>
      <c r="DG173" s="115" t="str">
        <f aca="false">IF(DE173="","",IF(DE173&lt;50%,1,IF(AND(DE173&gt;=50%,DE173&lt;B$10),2,IF(DE173&gt;=B$10,3))))</f>
        <v/>
      </c>
      <c r="DH173" s="114" t="str">
        <f aca="false">IF(B173&lt;&gt;"",IFERROR(IF((SUMIF(D$14:CS$14,"CLO5",D173:CS173)/'Grade computation'!I$8)=0,0,(SUMIF(D$14:CS$14,"CLO5",D173:CS173)/'Grade computation'!I$8)),""),"")</f>
        <v/>
      </c>
      <c r="DI173" s="115" t="str">
        <f aca="false">IF(DH173="","",IF(DH173&gt;=B$10,"Y","N"))</f>
        <v/>
      </c>
      <c r="DJ173" s="115" t="str">
        <f aca="false">IF(DH173="","",IF(DH173&lt;50%,1,IF(AND(DH173&gt;=50%,DH173&lt;B$10),2,IF(DH173&gt;=B$10,3))))</f>
        <v/>
      </c>
      <c r="DK173" s="114" t="str">
        <f aca="false">IF(B173&lt;&gt;"",IFERROR(IF((SUMIF(D$14:CS$14,"CLO6",D173:CS173)/'Grade computation'!I$9)=0,0,(SUMIF(D$14:CS$14,"CLO6",D173:CS173)/'Grade computation'!I$9)),""),"")</f>
        <v/>
      </c>
      <c r="DL173" s="115" t="str">
        <f aca="false">IF(DK173="","",IF(DK173&gt;=B$10,"Y","N"))</f>
        <v/>
      </c>
      <c r="DM173" s="115" t="str">
        <f aca="false">IF(DK173="","",IF(DK173&lt;50%,1,IF(AND(DK173&gt;=50%,DK173&lt;B$10),2,IF(DK173&gt;=B$10,3))))</f>
        <v/>
      </c>
      <c r="DN173" s="114" t="str">
        <f aca="false">IF(B173&lt;&gt;"",IFERROR(IF((SUMIF(D$14:CS$14,"CLO7",D173:CS173)/'Grade computation'!I$10)=0,0,(SUMIF(D$14:CS$14,"CLO7",D173:CS173)/'Grade computation'!I$10)),""),"")</f>
        <v/>
      </c>
      <c r="DO173" s="115" t="str">
        <f aca="false">IF(DN173="","",IF(DN173&gt;=B$10,"Y","N"))</f>
        <v/>
      </c>
      <c r="DP173" s="115" t="str">
        <f aca="false">IF(DN173="","",IF(DN173&lt;50%,1,IF(AND(DN173&gt;=50%,DN173&lt;B$10),2,IF(DN173&gt;=B$10,3))))</f>
        <v/>
      </c>
      <c r="DQ173" s="114" t="str">
        <f aca="false">IF(B173&lt;&gt;"",IFERROR(IF((SUMIF(D$14:CS$14,"CLO8",D173:CS173)/'Grade computation'!I$11)=0,0,(SUMIF(D$14:CS$14,"CLO8",D173:CS173)/'Grade computation'!I$11)),""),"")</f>
        <v/>
      </c>
      <c r="DR173" s="115" t="str">
        <f aca="false">IF(DQ173="","",IF(DQ173&gt;=B$10,"Y","N"))</f>
        <v/>
      </c>
      <c r="DS173" s="115" t="str">
        <f aca="false">IF(DQ173="","",IF(DQ173&lt;50%,1,IF(AND(DQ173&gt;=50%,DQ173&lt;B$10),2,IF(DQ173&gt;=B$10,3))))</f>
        <v/>
      </c>
      <c r="DT173" s="114" t="str">
        <f aca="false">IF(B173&lt;&gt;"",IFERROR(IF((SUMIF(D$14:CS$14,"CLO9",D173:CS173)/'Grade computation'!I$12)=0,0,(SUMIF(D$14:CS$14,"CLO9",D173:CS173)/'Grade computation'!I$12)),""),"")</f>
        <v/>
      </c>
      <c r="DU173" s="115" t="str">
        <f aca="false">IF(DT173="","",IF(DT173&gt;=B$10,"Y","N"))</f>
        <v/>
      </c>
      <c r="DV173" s="115" t="str">
        <f aca="false">IF(DT173="","",IF(DT173&lt;50%,1,IF(AND(DT173&gt;=50%,DT173&lt;B$10),2,IF(DT173&gt;=B$10,3))))</f>
        <v/>
      </c>
      <c r="DW173" s="114" t="str">
        <f aca="false">IF(B173&lt;&gt;"",IFERROR(IF((SUMIF(D$14:CS$14,"CLO10",D173:CS173)/'Grade computation'!I$13)=0,0,(SUMIF(D$14:CS$14,"CLO10",D173:CS173)/'Grade computation'!I$13)),""),"")</f>
        <v/>
      </c>
      <c r="DX173" s="115" t="str">
        <f aca="false">IF(DW173="","",IF(DW173&gt;=B$10,"Y","N"))</f>
        <v/>
      </c>
      <c r="DY173" s="115" t="str">
        <f aca="false">IF(DW173="","",IF(DW173&lt;50%,1,IF(AND(DW173&gt;=50%,DW173&lt;B$10),2,IF(DW173&gt;=B$10,3))))</f>
        <v/>
      </c>
      <c r="DZ173" s="13"/>
      <c r="EA173" s="13"/>
    </row>
    <row r="174" customFormat="false" ht="15.75" hidden="false" customHeight="true" outlineLevel="0" collapsed="false">
      <c r="A174" s="118"/>
      <c r="B174" s="119"/>
      <c r="C174" s="117"/>
      <c r="D174" s="117"/>
      <c r="E174" s="117"/>
      <c r="F174" s="117"/>
      <c r="G174" s="117"/>
      <c r="H174" s="117"/>
      <c r="I174" s="117"/>
      <c r="J174" s="117"/>
      <c r="K174" s="117"/>
      <c r="L174" s="117"/>
      <c r="M174" s="117"/>
      <c r="N174" s="117"/>
      <c r="O174" s="117"/>
      <c r="P174" s="117"/>
      <c r="Q174" s="117"/>
      <c r="R174" s="117"/>
      <c r="S174" s="117"/>
      <c r="T174" s="117"/>
      <c r="U174" s="117"/>
      <c r="V174" s="117"/>
      <c r="W174" s="117"/>
      <c r="X174" s="117"/>
      <c r="Y174" s="117"/>
      <c r="Z174" s="117"/>
      <c r="AA174" s="117"/>
      <c r="AB174" s="117"/>
      <c r="AC174" s="117"/>
      <c r="AD174" s="117"/>
      <c r="AE174" s="117"/>
      <c r="AF174" s="117"/>
      <c r="AG174" s="117"/>
      <c r="AH174" s="111" t="str">
        <f aca="false">IF(B174&lt;&gt;"",SUMIF(D$12:AG$12,"TLA",D174:AG174),"")</f>
        <v/>
      </c>
      <c r="AI174" s="112" t="str">
        <f aca="false">IF(B174&lt;&gt;"",SUMIF(D$12:AG$12,"AT",D174:AG174),"")</f>
        <v/>
      </c>
      <c r="AJ174" s="117"/>
      <c r="AK174" s="117"/>
      <c r="AL174" s="117"/>
      <c r="AM174" s="117"/>
      <c r="AN174" s="117"/>
      <c r="AO174" s="117"/>
      <c r="AP174" s="117"/>
      <c r="AQ174" s="117"/>
      <c r="AR174" s="117"/>
      <c r="AS174" s="117"/>
      <c r="AT174" s="117"/>
      <c r="AU174" s="117"/>
      <c r="AV174" s="117"/>
      <c r="AW174" s="117"/>
      <c r="AX174" s="117"/>
      <c r="AY174" s="117"/>
      <c r="AZ174" s="117"/>
      <c r="BA174" s="117"/>
      <c r="BB174" s="117"/>
      <c r="BC174" s="117"/>
      <c r="BD174" s="117"/>
      <c r="BE174" s="117"/>
      <c r="BF174" s="117"/>
      <c r="BG174" s="117"/>
      <c r="BH174" s="117"/>
      <c r="BI174" s="117"/>
      <c r="BJ174" s="117"/>
      <c r="BK174" s="117"/>
      <c r="BL174" s="117"/>
      <c r="BM174" s="117"/>
      <c r="BN174" s="111" t="str">
        <f aca="false">IF(B174&lt;&gt;"", SUMIF(AJ$12:BM$12,"TLA",AJ174:BM174), "")</f>
        <v/>
      </c>
      <c r="BO174" s="112" t="str">
        <f aca="false">IF(B174&lt;&gt;"", SUMIF(AJ$12:BM$12,"AT",AJ174:BM174), "")</f>
        <v/>
      </c>
      <c r="BP174" s="113"/>
      <c r="BQ174" s="113"/>
      <c r="BR174" s="113"/>
      <c r="BS174" s="113"/>
      <c r="BT174" s="113"/>
      <c r="BU174" s="113"/>
      <c r="BV174" s="113"/>
      <c r="BW174" s="113"/>
      <c r="BX174" s="113"/>
      <c r="BY174" s="113"/>
      <c r="BZ174" s="113"/>
      <c r="CA174" s="117"/>
      <c r="CB174" s="117"/>
      <c r="CC174" s="117"/>
      <c r="CD174" s="117"/>
      <c r="CE174" s="117"/>
      <c r="CF174" s="117"/>
      <c r="CG174" s="117"/>
      <c r="CH174" s="117"/>
      <c r="CI174" s="117"/>
      <c r="CJ174" s="117"/>
      <c r="CK174" s="117"/>
      <c r="CL174" s="117"/>
      <c r="CM174" s="117"/>
      <c r="CN174" s="117"/>
      <c r="CO174" s="117"/>
      <c r="CP174" s="117"/>
      <c r="CQ174" s="117"/>
      <c r="CR174" s="117"/>
      <c r="CS174" s="117"/>
      <c r="CT174" s="111" t="str">
        <f aca="false">IF(B174&lt;&gt;"",SUMIF(BP$12:CS$12,"TLA",BP174:CS174), "")</f>
        <v/>
      </c>
      <c r="CU174" s="112" t="str">
        <f aca="false">IF(B174&lt;&gt;"",SUMIF(BP$12:CS$12,"AT",BP174:CS174), "")</f>
        <v/>
      </c>
      <c r="CV174" s="114" t="str">
        <f aca="false">IF(B174&lt;&gt;"",IFERROR(SUMIF(D$14:CS$14, "CLO1", D174:CS174)/'Grade computation'!I$4,""),"")</f>
        <v/>
      </c>
      <c r="CW174" s="115" t="str">
        <f aca="false">IF(CV174="","",IF(CV174&gt;=B$10,"Y","N"))</f>
        <v/>
      </c>
      <c r="CX174" s="115" t="str">
        <f aca="false">IF(CV174="","",IF(CV174&lt;50%,1,IF(AND(CV174&gt;=50%,CV174&lt;B$10),2,IF(CV174&gt;=B$10,3))))</f>
        <v/>
      </c>
      <c r="CY174" s="114" t="str">
        <f aca="false">IF(B174&lt;&gt;"",IFERROR(IF((SUMIF(D$14:CS$14,"CLO2",D174:CS174)/'Grade computation'!I$5)=0,0,(SUMIF(D$14:CS$14,"CLO2",D174:CS174)/'Grade computation'!I$5)),""),"")</f>
        <v/>
      </c>
      <c r="CZ174" s="115" t="str">
        <f aca="false">IF(CY174="","",IF(CY174&gt;=B$10,"Y","N"))</f>
        <v/>
      </c>
      <c r="DA174" s="115" t="str">
        <f aca="false">IF(CY174="","",IF(CY174&lt;50%,1,IF(AND(CY174&gt;=50%,CY174&lt;B$10),2,IF(CY174&gt;=B$10,3))))</f>
        <v/>
      </c>
      <c r="DB174" s="114" t="str">
        <f aca="false">IF(B174&lt;&gt;"",IFERROR(IF((SUMIF(D$14:CS$14,"CLO3",D174:CS174)/'Grade computation'!I$6)=0,0,(SUMIF(D$14:CS$14,"CLO3",D174:CS174)/'Grade computation'!I$6)),""),"")</f>
        <v/>
      </c>
      <c r="DC174" s="115" t="str">
        <f aca="false">IF(DB174="","",IF(DB174&gt;=B$10,"Y","N"))</f>
        <v/>
      </c>
      <c r="DD174" s="115" t="str">
        <f aca="false">IF(DB174="","",IF(DB174&lt;50%,1,IF(AND(DB174&gt;=50%,DB174&lt;B$10),2,IF(DB174&gt;=B$10,3))))</f>
        <v/>
      </c>
      <c r="DE174" s="114" t="str">
        <f aca="false">IF(B174&lt;&gt;"",IFERROR(SUMIF(D$14:CS$14,"CLO4",D174:CS174)/'Grade computation'!I$7,""),"")</f>
        <v/>
      </c>
      <c r="DF174" s="115" t="str">
        <f aca="false">IF(DE174="","",IF(DE174&gt;=B$10,"Y","N"))</f>
        <v/>
      </c>
      <c r="DG174" s="115" t="str">
        <f aca="false">IF(DE174="","",IF(DE174&lt;50%,1,IF(AND(DE174&gt;=50%,DE174&lt;B$10),2,IF(DE174&gt;=B$10,3))))</f>
        <v/>
      </c>
      <c r="DH174" s="114" t="str">
        <f aca="false">IF(B174&lt;&gt;"",IFERROR(IF((SUMIF(D$14:CS$14,"CLO5",D174:CS174)/'Grade computation'!I$8)=0,0,(SUMIF(D$14:CS$14,"CLO5",D174:CS174)/'Grade computation'!I$8)),""),"")</f>
        <v/>
      </c>
      <c r="DI174" s="115" t="str">
        <f aca="false">IF(DH174="","",IF(DH174&gt;=B$10,"Y","N"))</f>
        <v/>
      </c>
      <c r="DJ174" s="115" t="str">
        <f aca="false">IF(DH174="","",IF(DH174&lt;50%,1,IF(AND(DH174&gt;=50%,DH174&lt;B$10),2,IF(DH174&gt;=B$10,3))))</f>
        <v/>
      </c>
      <c r="DK174" s="114" t="str">
        <f aca="false">IF(B174&lt;&gt;"",IFERROR(IF((SUMIF(D$14:CS$14,"CLO6",D174:CS174)/'Grade computation'!I$9)=0,0,(SUMIF(D$14:CS$14,"CLO6",D174:CS174)/'Grade computation'!I$9)),""),"")</f>
        <v/>
      </c>
      <c r="DL174" s="115" t="str">
        <f aca="false">IF(DK174="","",IF(DK174&gt;=B$10,"Y","N"))</f>
        <v/>
      </c>
      <c r="DM174" s="115" t="str">
        <f aca="false">IF(DK174="","",IF(DK174&lt;50%,1,IF(AND(DK174&gt;=50%,DK174&lt;B$10),2,IF(DK174&gt;=B$10,3))))</f>
        <v/>
      </c>
      <c r="DN174" s="114" t="str">
        <f aca="false">IF(B174&lt;&gt;"",IFERROR(IF((SUMIF(D$14:CS$14,"CLO7",D174:CS174)/'Grade computation'!I$10)=0,0,(SUMIF(D$14:CS$14,"CLO7",D174:CS174)/'Grade computation'!I$10)),""),"")</f>
        <v/>
      </c>
      <c r="DO174" s="115" t="str">
        <f aca="false">IF(DN174="","",IF(DN174&gt;=B$10,"Y","N"))</f>
        <v/>
      </c>
      <c r="DP174" s="115" t="str">
        <f aca="false">IF(DN174="","",IF(DN174&lt;50%,1,IF(AND(DN174&gt;=50%,DN174&lt;B$10),2,IF(DN174&gt;=B$10,3))))</f>
        <v/>
      </c>
      <c r="DQ174" s="114" t="str">
        <f aca="false">IF(B174&lt;&gt;"",IFERROR(IF((SUMIF(D$14:CS$14,"CLO8",D174:CS174)/'Grade computation'!I$11)=0,0,(SUMIF(D$14:CS$14,"CLO8",D174:CS174)/'Grade computation'!I$11)),""),"")</f>
        <v/>
      </c>
      <c r="DR174" s="115" t="str">
        <f aca="false">IF(DQ174="","",IF(DQ174&gt;=B$10,"Y","N"))</f>
        <v/>
      </c>
      <c r="DS174" s="115" t="str">
        <f aca="false">IF(DQ174="","",IF(DQ174&lt;50%,1,IF(AND(DQ174&gt;=50%,DQ174&lt;B$10),2,IF(DQ174&gt;=B$10,3))))</f>
        <v/>
      </c>
      <c r="DT174" s="114" t="str">
        <f aca="false">IF(B174&lt;&gt;"",IFERROR(IF((SUMIF(D$14:CS$14,"CLO9",D174:CS174)/'Grade computation'!I$12)=0,0,(SUMIF(D$14:CS$14,"CLO9",D174:CS174)/'Grade computation'!I$12)),""),"")</f>
        <v/>
      </c>
      <c r="DU174" s="115" t="str">
        <f aca="false">IF(DT174="","",IF(DT174&gt;=B$10,"Y","N"))</f>
        <v/>
      </c>
      <c r="DV174" s="115" t="str">
        <f aca="false">IF(DT174="","",IF(DT174&lt;50%,1,IF(AND(DT174&gt;=50%,DT174&lt;B$10),2,IF(DT174&gt;=B$10,3))))</f>
        <v/>
      </c>
      <c r="DW174" s="114" t="str">
        <f aca="false">IF(B174&lt;&gt;"",IFERROR(IF((SUMIF(D$14:CS$14,"CLO10",D174:CS174)/'Grade computation'!I$13)=0,0,(SUMIF(D$14:CS$14,"CLO10",D174:CS174)/'Grade computation'!I$13)),""),"")</f>
        <v/>
      </c>
      <c r="DX174" s="115" t="str">
        <f aca="false">IF(DW174="","",IF(DW174&gt;=B$10,"Y","N"))</f>
        <v/>
      </c>
      <c r="DY174" s="115" t="str">
        <f aca="false">IF(DW174="","",IF(DW174&lt;50%,1,IF(AND(DW174&gt;=50%,DW174&lt;B$10),2,IF(DW174&gt;=B$10,3))))</f>
        <v/>
      </c>
      <c r="DZ174" s="13"/>
      <c r="EA174" s="13"/>
    </row>
    <row r="175" customFormat="false" ht="15.75" hidden="false" customHeight="true" outlineLevel="0" collapsed="false">
      <c r="A175" s="118"/>
      <c r="B175" s="119"/>
      <c r="C175" s="117"/>
      <c r="D175" s="117"/>
      <c r="E175" s="117"/>
      <c r="F175" s="117"/>
      <c r="G175" s="117"/>
      <c r="H175" s="117"/>
      <c r="I175" s="117"/>
      <c r="J175" s="117"/>
      <c r="K175" s="117"/>
      <c r="L175" s="117"/>
      <c r="M175" s="117"/>
      <c r="N175" s="117"/>
      <c r="O175" s="117"/>
      <c r="P175" s="117"/>
      <c r="Q175" s="117"/>
      <c r="R175" s="117"/>
      <c r="S175" s="117"/>
      <c r="T175" s="117"/>
      <c r="U175" s="117"/>
      <c r="V175" s="117"/>
      <c r="W175" s="117"/>
      <c r="X175" s="117"/>
      <c r="Y175" s="117"/>
      <c r="Z175" s="117"/>
      <c r="AA175" s="117"/>
      <c r="AB175" s="117"/>
      <c r="AC175" s="117"/>
      <c r="AD175" s="117"/>
      <c r="AE175" s="117"/>
      <c r="AF175" s="117"/>
      <c r="AG175" s="117"/>
      <c r="AH175" s="111" t="str">
        <f aca="false">IF(B175&lt;&gt;"",SUMIF(D$12:AG$12,"TLA",D175:AG175),"")</f>
        <v/>
      </c>
      <c r="AI175" s="112" t="str">
        <f aca="false">IF(B175&lt;&gt;"",SUMIF(D$12:AG$12,"AT",D175:AG175),"")</f>
        <v/>
      </c>
      <c r="AJ175" s="117"/>
      <c r="AK175" s="117"/>
      <c r="AL175" s="117"/>
      <c r="AM175" s="117"/>
      <c r="AN175" s="117"/>
      <c r="AO175" s="117"/>
      <c r="AP175" s="117"/>
      <c r="AQ175" s="117"/>
      <c r="AR175" s="117"/>
      <c r="AS175" s="117"/>
      <c r="AT175" s="117"/>
      <c r="AU175" s="117"/>
      <c r="AV175" s="117"/>
      <c r="AW175" s="117"/>
      <c r="AX175" s="117"/>
      <c r="AY175" s="117"/>
      <c r="AZ175" s="117"/>
      <c r="BA175" s="117"/>
      <c r="BB175" s="117"/>
      <c r="BC175" s="117"/>
      <c r="BD175" s="117"/>
      <c r="BE175" s="117"/>
      <c r="BF175" s="117"/>
      <c r="BG175" s="117"/>
      <c r="BH175" s="117"/>
      <c r="BI175" s="117"/>
      <c r="BJ175" s="117"/>
      <c r="BK175" s="117"/>
      <c r="BL175" s="117"/>
      <c r="BM175" s="117"/>
      <c r="BN175" s="111" t="str">
        <f aca="false">IF(B175&lt;&gt;"", SUMIF(AJ$12:BM$12,"TLA",AJ175:BM175), "")</f>
        <v/>
      </c>
      <c r="BO175" s="112" t="str">
        <f aca="false">IF(B175&lt;&gt;"", SUMIF(AJ$12:BM$12,"AT",AJ175:BM175), "")</f>
        <v/>
      </c>
      <c r="BP175" s="113"/>
      <c r="BQ175" s="113"/>
      <c r="BR175" s="113"/>
      <c r="BS175" s="113"/>
      <c r="BT175" s="113"/>
      <c r="BU175" s="113"/>
      <c r="BV175" s="113"/>
      <c r="BW175" s="113"/>
      <c r="BX175" s="113"/>
      <c r="BY175" s="113"/>
      <c r="BZ175" s="113"/>
      <c r="CA175" s="117"/>
      <c r="CB175" s="117"/>
      <c r="CC175" s="117"/>
      <c r="CD175" s="117"/>
      <c r="CE175" s="117"/>
      <c r="CF175" s="117"/>
      <c r="CG175" s="117"/>
      <c r="CH175" s="117"/>
      <c r="CI175" s="117"/>
      <c r="CJ175" s="117"/>
      <c r="CK175" s="117"/>
      <c r="CL175" s="117"/>
      <c r="CM175" s="117"/>
      <c r="CN175" s="117"/>
      <c r="CO175" s="117"/>
      <c r="CP175" s="117"/>
      <c r="CQ175" s="117"/>
      <c r="CR175" s="117"/>
      <c r="CS175" s="117"/>
      <c r="CT175" s="111" t="str">
        <f aca="false">IF(B175&lt;&gt;"",SUMIF(BP$12:CS$12,"TLA",BP175:CS175), "")</f>
        <v/>
      </c>
      <c r="CU175" s="112" t="str">
        <f aca="false">IF(B175&lt;&gt;"",SUMIF(BP$12:CS$12,"AT",BP175:CS175), "")</f>
        <v/>
      </c>
      <c r="CV175" s="114" t="str">
        <f aca="false">IF(B175&lt;&gt;"",IFERROR(SUMIF(D$14:CS$14, "CLO1", D175:CS175)/'Grade computation'!I$4,""),"")</f>
        <v/>
      </c>
      <c r="CW175" s="115" t="str">
        <f aca="false">IF(CV175="","",IF(CV175&gt;=B$10,"Y","N"))</f>
        <v/>
      </c>
      <c r="CX175" s="115" t="str">
        <f aca="false">IF(CV175="","",IF(CV175&lt;50%,1,IF(AND(CV175&gt;=50%,CV175&lt;B$10),2,IF(CV175&gt;=B$10,3))))</f>
        <v/>
      </c>
      <c r="CY175" s="114" t="str">
        <f aca="false">IF(B175&lt;&gt;"",IFERROR(IF((SUMIF(D$14:CS$14,"CLO2",D175:CS175)/'Grade computation'!I$5)=0,0,(SUMIF(D$14:CS$14,"CLO2",D175:CS175)/'Grade computation'!I$5)),""),"")</f>
        <v/>
      </c>
      <c r="CZ175" s="115" t="str">
        <f aca="false">IF(CY175="","",IF(CY175&gt;=B$10,"Y","N"))</f>
        <v/>
      </c>
      <c r="DA175" s="115" t="str">
        <f aca="false">IF(CY175="","",IF(CY175&lt;50%,1,IF(AND(CY175&gt;=50%,CY175&lt;B$10),2,IF(CY175&gt;=B$10,3))))</f>
        <v/>
      </c>
      <c r="DB175" s="114" t="str">
        <f aca="false">IF(B175&lt;&gt;"",IFERROR(IF((SUMIF(D$14:CS$14,"CLO3",D175:CS175)/'Grade computation'!I$6)=0,0,(SUMIF(D$14:CS$14,"CLO3",D175:CS175)/'Grade computation'!I$6)),""),"")</f>
        <v/>
      </c>
      <c r="DC175" s="115" t="str">
        <f aca="false">IF(DB175="","",IF(DB175&gt;=B$10,"Y","N"))</f>
        <v/>
      </c>
      <c r="DD175" s="115" t="str">
        <f aca="false">IF(DB175="","",IF(DB175&lt;50%,1,IF(AND(DB175&gt;=50%,DB175&lt;B$10),2,IF(DB175&gt;=B$10,3))))</f>
        <v/>
      </c>
      <c r="DE175" s="114" t="str">
        <f aca="false">IF(B175&lt;&gt;"",IFERROR(SUMIF(D$14:CS$14,"CLO4",D175:CS175)/'Grade computation'!I$7,""),"")</f>
        <v/>
      </c>
      <c r="DF175" s="115" t="str">
        <f aca="false">IF(DE175="","",IF(DE175&gt;=B$10,"Y","N"))</f>
        <v/>
      </c>
      <c r="DG175" s="115" t="str">
        <f aca="false">IF(DE175="","",IF(DE175&lt;50%,1,IF(AND(DE175&gt;=50%,DE175&lt;B$10),2,IF(DE175&gt;=B$10,3))))</f>
        <v/>
      </c>
      <c r="DH175" s="114" t="str">
        <f aca="false">IF(B175&lt;&gt;"",IFERROR(IF((SUMIF(D$14:CS$14,"CLO5",D175:CS175)/'Grade computation'!I$8)=0,0,(SUMIF(D$14:CS$14,"CLO5",D175:CS175)/'Grade computation'!I$8)),""),"")</f>
        <v/>
      </c>
      <c r="DI175" s="115" t="str">
        <f aca="false">IF(DH175="","",IF(DH175&gt;=B$10,"Y","N"))</f>
        <v/>
      </c>
      <c r="DJ175" s="115" t="str">
        <f aca="false">IF(DH175="","",IF(DH175&lt;50%,1,IF(AND(DH175&gt;=50%,DH175&lt;B$10),2,IF(DH175&gt;=B$10,3))))</f>
        <v/>
      </c>
      <c r="DK175" s="114" t="str">
        <f aca="false">IF(B175&lt;&gt;"",IFERROR(IF((SUMIF(D$14:CS$14,"CLO6",D175:CS175)/'Grade computation'!I$9)=0,0,(SUMIF(D$14:CS$14,"CLO6",D175:CS175)/'Grade computation'!I$9)),""),"")</f>
        <v/>
      </c>
      <c r="DL175" s="115" t="str">
        <f aca="false">IF(DK175="","",IF(DK175&gt;=B$10,"Y","N"))</f>
        <v/>
      </c>
      <c r="DM175" s="115" t="str">
        <f aca="false">IF(DK175="","",IF(DK175&lt;50%,1,IF(AND(DK175&gt;=50%,DK175&lt;B$10),2,IF(DK175&gt;=B$10,3))))</f>
        <v/>
      </c>
      <c r="DN175" s="114" t="str">
        <f aca="false">IF(B175&lt;&gt;"",IFERROR(IF((SUMIF(D$14:CS$14,"CLO7",D175:CS175)/'Grade computation'!I$10)=0,0,(SUMIF(D$14:CS$14,"CLO7",D175:CS175)/'Grade computation'!I$10)),""),"")</f>
        <v/>
      </c>
      <c r="DO175" s="115" t="str">
        <f aca="false">IF(DN175="","",IF(DN175&gt;=B$10,"Y","N"))</f>
        <v/>
      </c>
      <c r="DP175" s="115" t="str">
        <f aca="false">IF(DN175="","",IF(DN175&lt;50%,1,IF(AND(DN175&gt;=50%,DN175&lt;B$10),2,IF(DN175&gt;=B$10,3))))</f>
        <v/>
      </c>
      <c r="DQ175" s="114" t="str">
        <f aca="false">IF(B175&lt;&gt;"",IFERROR(IF((SUMIF(D$14:CS$14,"CLO8",D175:CS175)/'Grade computation'!I$11)=0,0,(SUMIF(D$14:CS$14,"CLO8",D175:CS175)/'Grade computation'!I$11)),""),"")</f>
        <v/>
      </c>
      <c r="DR175" s="115" t="str">
        <f aca="false">IF(DQ175="","",IF(DQ175&gt;=B$10,"Y","N"))</f>
        <v/>
      </c>
      <c r="DS175" s="115" t="str">
        <f aca="false">IF(DQ175="","",IF(DQ175&lt;50%,1,IF(AND(DQ175&gt;=50%,DQ175&lt;B$10),2,IF(DQ175&gt;=B$10,3))))</f>
        <v/>
      </c>
      <c r="DT175" s="114" t="str">
        <f aca="false">IF(B175&lt;&gt;"",IFERROR(IF((SUMIF(D$14:CS$14,"CLO9",D175:CS175)/'Grade computation'!I$12)=0,0,(SUMIF(D$14:CS$14,"CLO9",D175:CS175)/'Grade computation'!I$12)),""),"")</f>
        <v/>
      </c>
      <c r="DU175" s="115" t="str">
        <f aca="false">IF(DT175="","",IF(DT175&gt;=B$10,"Y","N"))</f>
        <v/>
      </c>
      <c r="DV175" s="115" t="str">
        <f aca="false">IF(DT175="","",IF(DT175&lt;50%,1,IF(AND(DT175&gt;=50%,DT175&lt;B$10),2,IF(DT175&gt;=B$10,3))))</f>
        <v/>
      </c>
      <c r="DW175" s="114" t="str">
        <f aca="false">IF(B175&lt;&gt;"",IFERROR(IF((SUMIF(D$14:CS$14,"CLO10",D175:CS175)/'Grade computation'!I$13)=0,0,(SUMIF(D$14:CS$14,"CLO10",D175:CS175)/'Grade computation'!I$13)),""),"")</f>
        <v/>
      </c>
      <c r="DX175" s="115" t="str">
        <f aca="false">IF(DW175="","",IF(DW175&gt;=B$10,"Y","N"))</f>
        <v/>
      </c>
      <c r="DY175" s="115" t="str">
        <f aca="false">IF(DW175="","",IF(DW175&lt;50%,1,IF(AND(DW175&gt;=50%,DW175&lt;B$10),2,IF(DW175&gt;=B$10,3))))</f>
        <v/>
      </c>
      <c r="DZ175" s="13"/>
      <c r="EA175" s="13"/>
    </row>
    <row r="176" customFormat="false" ht="15.75" hidden="false" customHeight="true" outlineLevel="0" collapsed="false">
      <c r="A176" s="118"/>
      <c r="B176" s="119"/>
      <c r="C176" s="117"/>
      <c r="D176" s="117"/>
      <c r="E176" s="117"/>
      <c r="F176" s="117"/>
      <c r="G176" s="117"/>
      <c r="H176" s="117"/>
      <c r="I176" s="117"/>
      <c r="J176" s="117"/>
      <c r="K176" s="117"/>
      <c r="L176" s="117"/>
      <c r="M176" s="117"/>
      <c r="N176" s="117"/>
      <c r="O176" s="117"/>
      <c r="P176" s="117"/>
      <c r="Q176" s="117"/>
      <c r="R176" s="117"/>
      <c r="S176" s="117"/>
      <c r="T176" s="117"/>
      <c r="U176" s="117"/>
      <c r="V176" s="117"/>
      <c r="W176" s="117"/>
      <c r="X176" s="117"/>
      <c r="Y176" s="117"/>
      <c r="Z176" s="117"/>
      <c r="AA176" s="117"/>
      <c r="AB176" s="117"/>
      <c r="AC176" s="117"/>
      <c r="AD176" s="117"/>
      <c r="AE176" s="117"/>
      <c r="AF176" s="117"/>
      <c r="AG176" s="117"/>
      <c r="AH176" s="111" t="str">
        <f aca="false">IF(B176&lt;&gt;"",SUMIF(D$12:AG$12,"TLA",D176:AG176),"")</f>
        <v/>
      </c>
      <c r="AI176" s="112" t="str">
        <f aca="false">IF(B176&lt;&gt;"",SUMIF(D$12:AG$12,"AT",D176:AG176),"")</f>
        <v/>
      </c>
      <c r="AJ176" s="117"/>
      <c r="AK176" s="117"/>
      <c r="AL176" s="117"/>
      <c r="AM176" s="117"/>
      <c r="AN176" s="117"/>
      <c r="AO176" s="117"/>
      <c r="AP176" s="117"/>
      <c r="AQ176" s="117"/>
      <c r="AR176" s="117"/>
      <c r="AS176" s="117"/>
      <c r="AT176" s="117"/>
      <c r="AU176" s="117"/>
      <c r="AV176" s="117"/>
      <c r="AW176" s="117"/>
      <c r="AX176" s="117"/>
      <c r="AY176" s="117"/>
      <c r="AZ176" s="117"/>
      <c r="BA176" s="117"/>
      <c r="BB176" s="117"/>
      <c r="BC176" s="117"/>
      <c r="BD176" s="117"/>
      <c r="BE176" s="117"/>
      <c r="BF176" s="117"/>
      <c r="BG176" s="117"/>
      <c r="BH176" s="117"/>
      <c r="BI176" s="117"/>
      <c r="BJ176" s="117"/>
      <c r="BK176" s="117"/>
      <c r="BL176" s="117"/>
      <c r="BM176" s="117"/>
      <c r="BN176" s="111" t="str">
        <f aca="false">IF(B176&lt;&gt;"", SUMIF(AJ$12:BM$12,"TLA",AJ176:BM176), "")</f>
        <v/>
      </c>
      <c r="BO176" s="112" t="str">
        <f aca="false">IF(B176&lt;&gt;"", SUMIF(AJ$12:BM$12,"AT",AJ176:BM176), "")</f>
        <v/>
      </c>
      <c r="BP176" s="113"/>
      <c r="BQ176" s="113"/>
      <c r="BR176" s="113"/>
      <c r="BS176" s="113"/>
      <c r="BT176" s="113"/>
      <c r="BU176" s="113"/>
      <c r="BV176" s="113"/>
      <c r="BW176" s="113"/>
      <c r="BX176" s="113"/>
      <c r="BY176" s="113"/>
      <c r="BZ176" s="113"/>
      <c r="CA176" s="117"/>
      <c r="CB176" s="117"/>
      <c r="CC176" s="117"/>
      <c r="CD176" s="117"/>
      <c r="CE176" s="117"/>
      <c r="CF176" s="117"/>
      <c r="CG176" s="117"/>
      <c r="CH176" s="117"/>
      <c r="CI176" s="117"/>
      <c r="CJ176" s="117"/>
      <c r="CK176" s="117"/>
      <c r="CL176" s="117"/>
      <c r="CM176" s="117"/>
      <c r="CN176" s="117"/>
      <c r="CO176" s="117"/>
      <c r="CP176" s="117"/>
      <c r="CQ176" s="117"/>
      <c r="CR176" s="117"/>
      <c r="CS176" s="117"/>
      <c r="CT176" s="111" t="str">
        <f aca="false">IF(B176&lt;&gt;"",SUMIF(BP$12:CS$12,"TLA",BP176:CS176), "")</f>
        <v/>
      </c>
      <c r="CU176" s="112" t="str">
        <f aca="false">IF(B176&lt;&gt;"",SUMIF(BP$12:CS$12,"AT",BP176:CS176), "")</f>
        <v/>
      </c>
      <c r="CV176" s="114" t="str">
        <f aca="false">IF(B176&lt;&gt;"",IFERROR(SUMIF(D$14:CS$14, "CLO1", D176:CS176)/'Grade computation'!I$4,""),"")</f>
        <v/>
      </c>
      <c r="CW176" s="115" t="str">
        <f aca="false">IF(CV176="","",IF(CV176&gt;=B$10,"Y","N"))</f>
        <v/>
      </c>
      <c r="CX176" s="115" t="str">
        <f aca="false">IF(CV176="","",IF(CV176&lt;50%,1,IF(AND(CV176&gt;=50%,CV176&lt;B$10),2,IF(CV176&gt;=B$10,3))))</f>
        <v/>
      </c>
      <c r="CY176" s="114" t="str">
        <f aca="false">IF(B176&lt;&gt;"",IFERROR(IF((SUMIF(D$14:CS$14,"CLO2",D176:CS176)/'Grade computation'!I$5)=0,0,(SUMIF(D$14:CS$14,"CLO2",D176:CS176)/'Grade computation'!I$5)),""),"")</f>
        <v/>
      </c>
      <c r="CZ176" s="115" t="str">
        <f aca="false">IF(CY176="","",IF(CY176&gt;=B$10,"Y","N"))</f>
        <v/>
      </c>
      <c r="DA176" s="115" t="str">
        <f aca="false">IF(CY176="","",IF(CY176&lt;50%,1,IF(AND(CY176&gt;=50%,CY176&lt;B$10),2,IF(CY176&gt;=B$10,3))))</f>
        <v/>
      </c>
      <c r="DB176" s="114" t="str">
        <f aca="false">IF(B176&lt;&gt;"",IFERROR(IF((SUMIF(D$14:CS$14,"CLO3",D176:CS176)/'Grade computation'!I$6)=0,0,(SUMIF(D$14:CS$14,"CLO3",D176:CS176)/'Grade computation'!I$6)),""),"")</f>
        <v/>
      </c>
      <c r="DC176" s="115" t="str">
        <f aca="false">IF(DB176="","",IF(DB176&gt;=B$10,"Y","N"))</f>
        <v/>
      </c>
      <c r="DD176" s="115" t="str">
        <f aca="false">IF(DB176="","",IF(DB176&lt;50%,1,IF(AND(DB176&gt;=50%,DB176&lt;B$10),2,IF(DB176&gt;=B$10,3))))</f>
        <v/>
      </c>
      <c r="DE176" s="114" t="str">
        <f aca="false">IF(B176&lt;&gt;"",IFERROR(SUMIF(D$14:CS$14,"CLO4",D176:CS176)/'Grade computation'!I$7,""),"")</f>
        <v/>
      </c>
      <c r="DF176" s="115" t="str">
        <f aca="false">IF(DE176="","",IF(DE176&gt;=B$10,"Y","N"))</f>
        <v/>
      </c>
      <c r="DG176" s="115" t="str">
        <f aca="false">IF(DE176="","",IF(DE176&lt;50%,1,IF(AND(DE176&gt;=50%,DE176&lt;B$10),2,IF(DE176&gt;=B$10,3))))</f>
        <v/>
      </c>
      <c r="DH176" s="114" t="str">
        <f aca="false">IF(B176&lt;&gt;"",IFERROR(IF((SUMIF(D$14:CS$14,"CLO5",D176:CS176)/'Grade computation'!I$8)=0,0,(SUMIF(D$14:CS$14,"CLO5",D176:CS176)/'Grade computation'!I$8)),""),"")</f>
        <v/>
      </c>
      <c r="DI176" s="115" t="str">
        <f aca="false">IF(DH176="","",IF(DH176&gt;=B$10,"Y","N"))</f>
        <v/>
      </c>
      <c r="DJ176" s="115" t="str">
        <f aca="false">IF(DH176="","",IF(DH176&lt;50%,1,IF(AND(DH176&gt;=50%,DH176&lt;B$10),2,IF(DH176&gt;=B$10,3))))</f>
        <v/>
      </c>
      <c r="DK176" s="114" t="str">
        <f aca="false">IF(B176&lt;&gt;"",IFERROR(IF((SUMIF(D$14:CS$14,"CLO6",D176:CS176)/'Grade computation'!I$9)=0,0,(SUMIF(D$14:CS$14,"CLO6",D176:CS176)/'Grade computation'!I$9)),""),"")</f>
        <v/>
      </c>
      <c r="DL176" s="115" t="str">
        <f aca="false">IF(DK176="","",IF(DK176&gt;=B$10,"Y","N"))</f>
        <v/>
      </c>
      <c r="DM176" s="115" t="str">
        <f aca="false">IF(DK176="","",IF(DK176&lt;50%,1,IF(AND(DK176&gt;=50%,DK176&lt;B$10),2,IF(DK176&gt;=B$10,3))))</f>
        <v/>
      </c>
      <c r="DN176" s="114" t="str">
        <f aca="false">IF(B176&lt;&gt;"",IFERROR(IF((SUMIF(D$14:CS$14,"CLO7",D176:CS176)/'Grade computation'!I$10)=0,0,(SUMIF(D$14:CS$14,"CLO7",D176:CS176)/'Grade computation'!I$10)),""),"")</f>
        <v/>
      </c>
      <c r="DO176" s="115" t="str">
        <f aca="false">IF(DN176="","",IF(DN176&gt;=B$10,"Y","N"))</f>
        <v/>
      </c>
      <c r="DP176" s="115" t="str">
        <f aca="false">IF(DN176="","",IF(DN176&lt;50%,1,IF(AND(DN176&gt;=50%,DN176&lt;B$10),2,IF(DN176&gt;=B$10,3))))</f>
        <v/>
      </c>
      <c r="DQ176" s="114" t="str">
        <f aca="false">IF(B176&lt;&gt;"",IFERROR(IF((SUMIF(D$14:CS$14,"CLO8",D176:CS176)/'Grade computation'!I$11)=0,0,(SUMIF(D$14:CS$14,"CLO8",D176:CS176)/'Grade computation'!I$11)),""),"")</f>
        <v/>
      </c>
      <c r="DR176" s="115" t="str">
        <f aca="false">IF(DQ176="","",IF(DQ176&gt;=B$10,"Y","N"))</f>
        <v/>
      </c>
      <c r="DS176" s="115" t="str">
        <f aca="false">IF(DQ176="","",IF(DQ176&lt;50%,1,IF(AND(DQ176&gt;=50%,DQ176&lt;B$10),2,IF(DQ176&gt;=B$10,3))))</f>
        <v/>
      </c>
      <c r="DT176" s="114" t="str">
        <f aca="false">IF(B176&lt;&gt;"",IFERROR(IF((SUMIF(D$14:CS$14,"CLO9",D176:CS176)/'Grade computation'!I$12)=0,0,(SUMIF(D$14:CS$14,"CLO9",D176:CS176)/'Grade computation'!I$12)),""),"")</f>
        <v/>
      </c>
      <c r="DU176" s="115" t="str">
        <f aca="false">IF(DT176="","",IF(DT176&gt;=B$10,"Y","N"))</f>
        <v/>
      </c>
      <c r="DV176" s="115" t="str">
        <f aca="false">IF(DT176="","",IF(DT176&lt;50%,1,IF(AND(DT176&gt;=50%,DT176&lt;B$10),2,IF(DT176&gt;=B$10,3))))</f>
        <v/>
      </c>
      <c r="DW176" s="114" t="str">
        <f aca="false">IF(B176&lt;&gt;"",IFERROR(IF((SUMIF(D$14:CS$14,"CLO10",D176:CS176)/'Grade computation'!I$13)=0,0,(SUMIF(D$14:CS$14,"CLO10",D176:CS176)/'Grade computation'!I$13)),""),"")</f>
        <v/>
      </c>
      <c r="DX176" s="115" t="str">
        <f aca="false">IF(DW176="","",IF(DW176&gt;=B$10,"Y","N"))</f>
        <v/>
      </c>
      <c r="DY176" s="115" t="str">
        <f aca="false">IF(DW176="","",IF(DW176&lt;50%,1,IF(AND(DW176&gt;=50%,DW176&lt;B$10),2,IF(DW176&gt;=B$10,3))))</f>
        <v/>
      </c>
      <c r="DZ176" s="13"/>
      <c r="EA176" s="13"/>
    </row>
    <row r="177" customFormat="false" ht="15.75" hidden="false" customHeight="true" outlineLevel="0" collapsed="false">
      <c r="A177" s="118"/>
      <c r="B177" s="119"/>
      <c r="C177" s="117"/>
      <c r="D177" s="117"/>
      <c r="E177" s="117"/>
      <c r="F177" s="117"/>
      <c r="G177" s="117"/>
      <c r="H177" s="117"/>
      <c r="I177" s="117"/>
      <c r="J177" s="117"/>
      <c r="K177" s="117"/>
      <c r="L177" s="117"/>
      <c r="M177" s="117"/>
      <c r="N177" s="117"/>
      <c r="O177" s="117"/>
      <c r="P177" s="117"/>
      <c r="Q177" s="117"/>
      <c r="R177" s="117"/>
      <c r="S177" s="117"/>
      <c r="T177" s="117"/>
      <c r="U177" s="117"/>
      <c r="V177" s="117"/>
      <c r="W177" s="117"/>
      <c r="X177" s="117"/>
      <c r="Y177" s="117"/>
      <c r="Z177" s="117"/>
      <c r="AA177" s="117"/>
      <c r="AB177" s="117"/>
      <c r="AC177" s="117"/>
      <c r="AD177" s="117"/>
      <c r="AE177" s="117"/>
      <c r="AF177" s="117"/>
      <c r="AG177" s="117"/>
      <c r="AH177" s="111" t="str">
        <f aca="false">IF(B177&lt;&gt;"",SUMIF(D$12:AG$12,"TLA",D177:AG177),"")</f>
        <v/>
      </c>
      <c r="AI177" s="112" t="str">
        <f aca="false">IF(B177&lt;&gt;"",SUMIF(D$12:AG$12,"AT",D177:AG177),"")</f>
        <v/>
      </c>
      <c r="AJ177" s="117"/>
      <c r="AK177" s="117"/>
      <c r="AL177" s="117"/>
      <c r="AM177" s="117"/>
      <c r="AN177" s="117"/>
      <c r="AO177" s="117"/>
      <c r="AP177" s="117"/>
      <c r="AQ177" s="117"/>
      <c r="AR177" s="117"/>
      <c r="AS177" s="117"/>
      <c r="AT177" s="117"/>
      <c r="AU177" s="117"/>
      <c r="AV177" s="117"/>
      <c r="AW177" s="117"/>
      <c r="AX177" s="117"/>
      <c r="AY177" s="117"/>
      <c r="AZ177" s="117"/>
      <c r="BA177" s="117"/>
      <c r="BB177" s="117"/>
      <c r="BC177" s="117"/>
      <c r="BD177" s="117"/>
      <c r="BE177" s="117"/>
      <c r="BF177" s="117"/>
      <c r="BG177" s="117"/>
      <c r="BH177" s="117"/>
      <c r="BI177" s="117"/>
      <c r="BJ177" s="117"/>
      <c r="BK177" s="117"/>
      <c r="BL177" s="117"/>
      <c r="BM177" s="117"/>
      <c r="BN177" s="111" t="str">
        <f aca="false">IF(B177&lt;&gt;"", SUMIF(AJ$12:BM$12,"TLA",AJ177:BM177), "")</f>
        <v/>
      </c>
      <c r="BO177" s="112" t="str">
        <f aca="false">IF(B177&lt;&gt;"", SUMIF(AJ$12:BM$12,"AT",AJ177:BM177), "")</f>
        <v/>
      </c>
      <c r="BP177" s="113"/>
      <c r="BQ177" s="113"/>
      <c r="BR177" s="113"/>
      <c r="BS177" s="113"/>
      <c r="BT177" s="113"/>
      <c r="BU177" s="113"/>
      <c r="BV177" s="113"/>
      <c r="BW177" s="113"/>
      <c r="BX177" s="113"/>
      <c r="BY177" s="113"/>
      <c r="BZ177" s="113"/>
      <c r="CA177" s="117"/>
      <c r="CB177" s="117"/>
      <c r="CC177" s="117"/>
      <c r="CD177" s="117"/>
      <c r="CE177" s="117"/>
      <c r="CF177" s="117"/>
      <c r="CG177" s="117"/>
      <c r="CH177" s="117"/>
      <c r="CI177" s="117"/>
      <c r="CJ177" s="117"/>
      <c r="CK177" s="117"/>
      <c r="CL177" s="117"/>
      <c r="CM177" s="117"/>
      <c r="CN177" s="117"/>
      <c r="CO177" s="117"/>
      <c r="CP177" s="117"/>
      <c r="CQ177" s="117"/>
      <c r="CR177" s="117"/>
      <c r="CS177" s="117"/>
      <c r="CT177" s="111" t="str">
        <f aca="false">IF(B177&lt;&gt;"",SUMIF(BP$12:CS$12,"TLA",BP177:CS177), "")</f>
        <v/>
      </c>
      <c r="CU177" s="112" t="str">
        <f aca="false">IF(B177&lt;&gt;"",SUMIF(BP$12:CS$12,"AT",BP177:CS177), "")</f>
        <v/>
      </c>
      <c r="CV177" s="114" t="str">
        <f aca="false">IF(B177&lt;&gt;"",IFERROR(SUMIF(D$14:CS$14, "CLO1", D177:CS177)/'Grade computation'!I$4,""),"")</f>
        <v/>
      </c>
      <c r="CW177" s="115" t="str">
        <f aca="false">IF(CV177="","",IF(CV177&gt;=B$10,"Y","N"))</f>
        <v/>
      </c>
      <c r="CX177" s="115" t="str">
        <f aca="false">IF(CV177="","",IF(CV177&lt;50%,1,IF(AND(CV177&gt;=50%,CV177&lt;B$10),2,IF(CV177&gt;=B$10,3))))</f>
        <v/>
      </c>
      <c r="CY177" s="114" t="str">
        <f aca="false">IF(B177&lt;&gt;"",IFERROR(IF((SUMIF(D$14:CS$14,"CLO2",D177:CS177)/'Grade computation'!I$5)=0,0,(SUMIF(D$14:CS$14,"CLO2",D177:CS177)/'Grade computation'!I$5)),""),"")</f>
        <v/>
      </c>
      <c r="CZ177" s="115" t="str">
        <f aca="false">IF(CY177="","",IF(CY177&gt;=B$10,"Y","N"))</f>
        <v/>
      </c>
      <c r="DA177" s="115" t="str">
        <f aca="false">IF(CY177="","",IF(CY177&lt;50%,1,IF(AND(CY177&gt;=50%,CY177&lt;B$10),2,IF(CY177&gt;=B$10,3))))</f>
        <v/>
      </c>
      <c r="DB177" s="114" t="str">
        <f aca="false">IF(B177&lt;&gt;"",IFERROR(IF((SUMIF(D$14:CS$14,"CLO3",D177:CS177)/'Grade computation'!I$6)=0,0,(SUMIF(D$14:CS$14,"CLO3",D177:CS177)/'Grade computation'!I$6)),""),"")</f>
        <v/>
      </c>
      <c r="DC177" s="115" t="str">
        <f aca="false">IF(DB177="","",IF(DB177&gt;=B$10,"Y","N"))</f>
        <v/>
      </c>
      <c r="DD177" s="115" t="str">
        <f aca="false">IF(DB177="","",IF(DB177&lt;50%,1,IF(AND(DB177&gt;=50%,DB177&lt;B$10),2,IF(DB177&gt;=B$10,3))))</f>
        <v/>
      </c>
      <c r="DE177" s="114" t="str">
        <f aca="false">IF(B177&lt;&gt;"",IFERROR(SUMIF(D$14:CS$14,"CLO4",D177:CS177)/'Grade computation'!I$7,""),"")</f>
        <v/>
      </c>
      <c r="DF177" s="115" t="str">
        <f aca="false">IF(DE177="","",IF(DE177&gt;=B$10,"Y","N"))</f>
        <v/>
      </c>
      <c r="DG177" s="115" t="str">
        <f aca="false">IF(DE177="","",IF(DE177&lt;50%,1,IF(AND(DE177&gt;=50%,DE177&lt;B$10),2,IF(DE177&gt;=B$10,3))))</f>
        <v/>
      </c>
      <c r="DH177" s="114" t="str">
        <f aca="false">IF(B177&lt;&gt;"",IFERROR(IF((SUMIF(D$14:CS$14,"CLO5",D177:CS177)/'Grade computation'!I$8)=0,0,(SUMIF(D$14:CS$14,"CLO5",D177:CS177)/'Grade computation'!I$8)),""),"")</f>
        <v/>
      </c>
      <c r="DI177" s="115" t="str">
        <f aca="false">IF(DH177="","",IF(DH177&gt;=B$10,"Y","N"))</f>
        <v/>
      </c>
      <c r="DJ177" s="115" t="str">
        <f aca="false">IF(DH177="","",IF(DH177&lt;50%,1,IF(AND(DH177&gt;=50%,DH177&lt;B$10),2,IF(DH177&gt;=B$10,3))))</f>
        <v/>
      </c>
      <c r="DK177" s="114" t="str">
        <f aca="false">IF(B177&lt;&gt;"",IFERROR(IF((SUMIF(D$14:CS$14,"CLO6",D177:CS177)/'Grade computation'!I$9)=0,0,(SUMIF(D$14:CS$14,"CLO6",D177:CS177)/'Grade computation'!I$9)),""),"")</f>
        <v/>
      </c>
      <c r="DL177" s="115" t="str">
        <f aca="false">IF(DK177="","",IF(DK177&gt;=B$10,"Y","N"))</f>
        <v/>
      </c>
      <c r="DM177" s="115" t="str">
        <f aca="false">IF(DK177="","",IF(DK177&lt;50%,1,IF(AND(DK177&gt;=50%,DK177&lt;B$10),2,IF(DK177&gt;=B$10,3))))</f>
        <v/>
      </c>
      <c r="DN177" s="114" t="str">
        <f aca="false">IF(B177&lt;&gt;"",IFERROR(IF((SUMIF(D$14:CS$14,"CLO7",D177:CS177)/'Grade computation'!I$10)=0,0,(SUMIF(D$14:CS$14,"CLO7",D177:CS177)/'Grade computation'!I$10)),""),"")</f>
        <v/>
      </c>
      <c r="DO177" s="115" t="str">
        <f aca="false">IF(DN177="","",IF(DN177&gt;=B$10,"Y","N"))</f>
        <v/>
      </c>
      <c r="DP177" s="115" t="str">
        <f aca="false">IF(DN177="","",IF(DN177&lt;50%,1,IF(AND(DN177&gt;=50%,DN177&lt;B$10),2,IF(DN177&gt;=B$10,3))))</f>
        <v/>
      </c>
      <c r="DQ177" s="114" t="str">
        <f aca="false">IF(B177&lt;&gt;"",IFERROR(IF((SUMIF(D$14:CS$14,"CLO8",D177:CS177)/'Grade computation'!I$11)=0,0,(SUMIF(D$14:CS$14,"CLO8",D177:CS177)/'Grade computation'!I$11)),""),"")</f>
        <v/>
      </c>
      <c r="DR177" s="115" t="str">
        <f aca="false">IF(DQ177="","",IF(DQ177&gt;=B$10,"Y","N"))</f>
        <v/>
      </c>
      <c r="DS177" s="115" t="str">
        <f aca="false">IF(DQ177="","",IF(DQ177&lt;50%,1,IF(AND(DQ177&gt;=50%,DQ177&lt;B$10),2,IF(DQ177&gt;=B$10,3))))</f>
        <v/>
      </c>
      <c r="DT177" s="114" t="str">
        <f aca="false">IF(B177&lt;&gt;"",IFERROR(IF((SUMIF(D$14:CS$14,"CLO9",D177:CS177)/'Grade computation'!I$12)=0,0,(SUMIF(D$14:CS$14,"CLO9",D177:CS177)/'Grade computation'!I$12)),""),"")</f>
        <v/>
      </c>
      <c r="DU177" s="115" t="str">
        <f aca="false">IF(DT177="","",IF(DT177&gt;=B$10,"Y","N"))</f>
        <v/>
      </c>
      <c r="DV177" s="115" t="str">
        <f aca="false">IF(DT177="","",IF(DT177&lt;50%,1,IF(AND(DT177&gt;=50%,DT177&lt;B$10),2,IF(DT177&gt;=B$10,3))))</f>
        <v/>
      </c>
      <c r="DW177" s="114" t="str">
        <f aca="false">IF(B177&lt;&gt;"",IFERROR(IF((SUMIF(D$14:CS$14,"CLO10",D177:CS177)/'Grade computation'!I$13)=0,0,(SUMIF(D$14:CS$14,"CLO10",D177:CS177)/'Grade computation'!I$13)),""),"")</f>
        <v/>
      </c>
      <c r="DX177" s="115" t="str">
        <f aca="false">IF(DW177="","",IF(DW177&gt;=B$10,"Y","N"))</f>
        <v/>
      </c>
      <c r="DY177" s="115" t="str">
        <f aca="false">IF(DW177="","",IF(DW177&lt;50%,1,IF(AND(DW177&gt;=50%,DW177&lt;B$10),2,IF(DW177&gt;=B$10,3))))</f>
        <v/>
      </c>
      <c r="DZ177" s="13"/>
      <c r="EA177" s="13"/>
    </row>
    <row r="178" customFormat="false" ht="15.75" hidden="false" customHeight="true" outlineLevel="0" collapsed="false">
      <c r="A178" s="118"/>
      <c r="B178" s="119"/>
      <c r="C178" s="117"/>
      <c r="D178" s="117"/>
      <c r="E178" s="117"/>
      <c r="F178" s="117"/>
      <c r="G178" s="117"/>
      <c r="H178" s="117"/>
      <c r="I178" s="117"/>
      <c r="J178" s="117"/>
      <c r="K178" s="117"/>
      <c r="L178" s="117"/>
      <c r="M178" s="117"/>
      <c r="N178" s="117"/>
      <c r="O178" s="117"/>
      <c r="P178" s="117"/>
      <c r="Q178" s="117"/>
      <c r="R178" s="117"/>
      <c r="S178" s="117"/>
      <c r="T178" s="117"/>
      <c r="U178" s="117"/>
      <c r="V178" s="117"/>
      <c r="W178" s="117"/>
      <c r="X178" s="117"/>
      <c r="Y178" s="117"/>
      <c r="Z178" s="117"/>
      <c r="AA178" s="117"/>
      <c r="AB178" s="117"/>
      <c r="AC178" s="117"/>
      <c r="AD178" s="117"/>
      <c r="AE178" s="117"/>
      <c r="AF178" s="117"/>
      <c r="AG178" s="117"/>
      <c r="AH178" s="111" t="str">
        <f aca="false">IF(B178&lt;&gt;"",SUMIF(D$12:AG$12,"TLA",D178:AG178),"")</f>
        <v/>
      </c>
      <c r="AI178" s="112" t="str">
        <f aca="false">IF(B178&lt;&gt;"",SUMIF(D$12:AG$12,"AT",D178:AG178),"")</f>
        <v/>
      </c>
      <c r="AJ178" s="117"/>
      <c r="AK178" s="117"/>
      <c r="AL178" s="117"/>
      <c r="AM178" s="117"/>
      <c r="AN178" s="117"/>
      <c r="AO178" s="117"/>
      <c r="AP178" s="117"/>
      <c r="AQ178" s="117"/>
      <c r="AR178" s="117"/>
      <c r="AS178" s="117"/>
      <c r="AT178" s="117"/>
      <c r="AU178" s="117"/>
      <c r="AV178" s="117"/>
      <c r="AW178" s="117"/>
      <c r="AX178" s="117"/>
      <c r="AY178" s="117"/>
      <c r="AZ178" s="117"/>
      <c r="BA178" s="117"/>
      <c r="BB178" s="117"/>
      <c r="BC178" s="117"/>
      <c r="BD178" s="117"/>
      <c r="BE178" s="117"/>
      <c r="BF178" s="117"/>
      <c r="BG178" s="117"/>
      <c r="BH178" s="117"/>
      <c r="BI178" s="117"/>
      <c r="BJ178" s="117"/>
      <c r="BK178" s="117"/>
      <c r="BL178" s="117"/>
      <c r="BM178" s="117"/>
      <c r="BN178" s="111" t="str">
        <f aca="false">IF(B178&lt;&gt;"", SUMIF(AJ$12:BM$12,"TLA",AJ178:BM178), "")</f>
        <v/>
      </c>
      <c r="BO178" s="112" t="str">
        <f aca="false">IF(B178&lt;&gt;"", SUMIF(AJ$12:BM$12,"AT",AJ178:BM178), "")</f>
        <v/>
      </c>
      <c r="BP178" s="113"/>
      <c r="BQ178" s="113"/>
      <c r="BR178" s="113"/>
      <c r="BS178" s="113"/>
      <c r="BT178" s="113"/>
      <c r="BU178" s="113"/>
      <c r="BV178" s="113"/>
      <c r="BW178" s="113"/>
      <c r="BX178" s="113"/>
      <c r="BY178" s="113"/>
      <c r="BZ178" s="113"/>
      <c r="CA178" s="117"/>
      <c r="CB178" s="117"/>
      <c r="CC178" s="117"/>
      <c r="CD178" s="117"/>
      <c r="CE178" s="117"/>
      <c r="CF178" s="117"/>
      <c r="CG178" s="117"/>
      <c r="CH178" s="117"/>
      <c r="CI178" s="117"/>
      <c r="CJ178" s="117"/>
      <c r="CK178" s="117"/>
      <c r="CL178" s="117"/>
      <c r="CM178" s="117"/>
      <c r="CN178" s="117"/>
      <c r="CO178" s="117"/>
      <c r="CP178" s="117"/>
      <c r="CQ178" s="117"/>
      <c r="CR178" s="117"/>
      <c r="CS178" s="117"/>
      <c r="CT178" s="111" t="str">
        <f aca="false">IF(B178&lt;&gt;"",SUMIF(BP$12:CS$12,"TLA",BP178:CS178), "")</f>
        <v/>
      </c>
      <c r="CU178" s="112" t="str">
        <f aca="false">IF(B178&lt;&gt;"",SUMIF(BP$12:CS$12,"AT",BP178:CS178), "")</f>
        <v/>
      </c>
      <c r="CV178" s="114" t="str">
        <f aca="false">IF(B178&lt;&gt;"",IFERROR(SUMIF(D$14:CS$14, "CLO1", D178:CS178)/'Grade computation'!I$4,""),"")</f>
        <v/>
      </c>
      <c r="CW178" s="115" t="str">
        <f aca="false">IF(CV178="","",IF(CV178&gt;=B$10,"Y","N"))</f>
        <v/>
      </c>
      <c r="CX178" s="115" t="str">
        <f aca="false">IF(CV178="","",IF(CV178&lt;50%,1,IF(AND(CV178&gt;=50%,CV178&lt;B$10),2,IF(CV178&gt;=B$10,3))))</f>
        <v/>
      </c>
      <c r="CY178" s="114" t="str">
        <f aca="false">IF(B178&lt;&gt;"",IFERROR(IF((SUMIF(D$14:CS$14,"CLO2",D178:CS178)/'Grade computation'!I$5)=0,0,(SUMIF(D$14:CS$14,"CLO2",D178:CS178)/'Grade computation'!I$5)),""),"")</f>
        <v/>
      </c>
      <c r="CZ178" s="115" t="str">
        <f aca="false">IF(CY178="","",IF(CY178&gt;=B$10,"Y","N"))</f>
        <v/>
      </c>
      <c r="DA178" s="115" t="str">
        <f aca="false">IF(CY178="","",IF(CY178&lt;50%,1,IF(AND(CY178&gt;=50%,CY178&lt;B$10),2,IF(CY178&gt;=B$10,3))))</f>
        <v/>
      </c>
      <c r="DB178" s="114" t="str">
        <f aca="false">IF(B178&lt;&gt;"",IFERROR(IF((SUMIF(D$14:CS$14,"CLO3",D178:CS178)/'Grade computation'!I$6)=0,0,(SUMIF(D$14:CS$14,"CLO3",D178:CS178)/'Grade computation'!I$6)),""),"")</f>
        <v/>
      </c>
      <c r="DC178" s="115" t="str">
        <f aca="false">IF(DB178="","",IF(DB178&gt;=B$10,"Y","N"))</f>
        <v/>
      </c>
      <c r="DD178" s="115" t="str">
        <f aca="false">IF(DB178="","",IF(DB178&lt;50%,1,IF(AND(DB178&gt;=50%,DB178&lt;B$10),2,IF(DB178&gt;=B$10,3))))</f>
        <v/>
      </c>
      <c r="DE178" s="114" t="str">
        <f aca="false">IF(B178&lt;&gt;"",IFERROR(SUMIF(D$14:CS$14,"CLO4",D178:CS178)/'Grade computation'!I$7,""),"")</f>
        <v/>
      </c>
      <c r="DF178" s="115" t="str">
        <f aca="false">IF(DE178="","",IF(DE178&gt;=B$10,"Y","N"))</f>
        <v/>
      </c>
      <c r="DG178" s="115" t="str">
        <f aca="false">IF(DE178="","",IF(DE178&lt;50%,1,IF(AND(DE178&gt;=50%,DE178&lt;B$10),2,IF(DE178&gt;=B$10,3))))</f>
        <v/>
      </c>
      <c r="DH178" s="114" t="str">
        <f aca="false">IF(B178&lt;&gt;"",IFERROR(IF((SUMIF(D$14:CS$14,"CLO5",D178:CS178)/'Grade computation'!I$8)=0,0,(SUMIF(D$14:CS$14,"CLO5",D178:CS178)/'Grade computation'!I$8)),""),"")</f>
        <v/>
      </c>
      <c r="DI178" s="115" t="str">
        <f aca="false">IF(DH178="","",IF(DH178&gt;=B$10,"Y","N"))</f>
        <v/>
      </c>
      <c r="DJ178" s="115" t="str">
        <f aca="false">IF(DH178="","",IF(DH178&lt;50%,1,IF(AND(DH178&gt;=50%,DH178&lt;B$10),2,IF(DH178&gt;=B$10,3))))</f>
        <v/>
      </c>
      <c r="DK178" s="114" t="str">
        <f aca="false">IF(B178&lt;&gt;"",IFERROR(IF((SUMIF(D$14:CS$14,"CLO6",D178:CS178)/'Grade computation'!I$9)=0,0,(SUMIF(D$14:CS$14,"CLO6",D178:CS178)/'Grade computation'!I$9)),""),"")</f>
        <v/>
      </c>
      <c r="DL178" s="115" t="str">
        <f aca="false">IF(DK178="","",IF(DK178&gt;=B$10,"Y","N"))</f>
        <v/>
      </c>
      <c r="DM178" s="115" t="str">
        <f aca="false">IF(DK178="","",IF(DK178&lt;50%,1,IF(AND(DK178&gt;=50%,DK178&lt;B$10),2,IF(DK178&gt;=B$10,3))))</f>
        <v/>
      </c>
      <c r="DN178" s="114" t="str">
        <f aca="false">IF(B178&lt;&gt;"",IFERROR(IF((SUMIF(D$14:CS$14,"CLO7",D178:CS178)/'Grade computation'!I$10)=0,0,(SUMIF(D$14:CS$14,"CLO7",D178:CS178)/'Grade computation'!I$10)),""),"")</f>
        <v/>
      </c>
      <c r="DO178" s="115" t="str">
        <f aca="false">IF(DN178="","",IF(DN178&gt;=B$10,"Y","N"))</f>
        <v/>
      </c>
      <c r="DP178" s="115" t="str">
        <f aca="false">IF(DN178="","",IF(DN178&lt;50%,1,IF(AND(DN178&gt;=50%,DN178&lt;B$10),2,IF(DN178&gt;=B$10,3))))</f>
        <v/>
      </c>
      <c r="DQ178" s="114" t="str">
        <f aca="false">IF(B178&lt;&gt;"",IFERROR(IF((SUMIF(D$14:CS$14,"CLO8",D178:CS178)/'Grade computation'!I$11)=0,0,(SUMIF(D$14:CS$14,"CLO8",D178:CS178)/'Grade computation'!I$11)),""),"")</f>
        <v/>
      </c>
      <c r="DR178" s="115" t="str">
        <f aca="false">IF(DQ178="","",IF(DQ178&gt;=B$10,"Y","N"))</f>
        <v/>
      </c>
      <c r="DS178" s="115" t="str">
        <f aca="false">IF(DQ178="","",IF(DQ178&lt;50%,1,IF(AND(DQ178&gt;=50%,DQ178&lt;B$10),2,IF(DQ178&gt;=B$10,3))))</f>
        <v/>
      </c>
      <c r="DT178" s="114" t="str">
        <f aca="false">IF(B178&lt;&gt;"",IFERROR(IF((SUMIF(D$14:CS$14,"CLO9",D178:CS178)/'Grade computation'!I$12)=0,0,(SUMIF(D$14:CS$14,"CLO9",D178:CS178)/'Grade computation'!I$12)),""),"")</f>
        <v/>
      </c>
      <c r="DU178" s="115" t="str">
        <f aca="false">IF(DT178="","",IF(DT178&gt;=B$10,"Y","N"))</f>
        <v/>
      </c>
      <c r="DV178" s="115" t="str">
        <f aca="false">IF(DT178="","",IF(DT178&lt;50%,1,IF(AND(DT178&gt;=50%,DT178&lt;B$10),2,IF(DT178&gt;=B$10,3))))</f>
        <v/>
      </c>
      <c r="DW178" s="114" t="str">
        <f aca="false">IF(B178&lt;&gt;"",IFERROR(IF((SUMIF(D$14:CS$14,"CLO10",D178:CS178)/'Grade computation'!I$13)=0,0,(SUMIF(D$14:CS$14,"CLO10",D178:CS178)/'Grade computation'!I$13)),""),"")</f>
        <v/>
      </c>
      <c r="DX178" s="115" t="str">
        <f aca="false">IF(DW178="","",IF(DW178&gt;=B$10,"Y","N"))</f>
        <v/>
      </c>
      <c r="DY178" s="115" t="str">
        <f aca="false">IF(DW178="","",IF(DW178&lt;50%,1,IF(AND(DW178&gt;=50%,DW178&lt;B$10),2,IF(DW178&gt;=B$10,3))))</f>
        <v/>
      </c>
      <c r="DZ178" s="13"/>
      <c r="EA178" s="13"/>
    </row>
    <row r="179" customFormat="false" ht="15.75" hidden="false" customHeight="true" outlineLevel="0" collapsed="false">
      <c r="A179" s="118"/>
      <c r="B179" s="119"/>
      <c r="C179" s="117"/>
      <c r="D179" s="117"/>
      <c r="E179" s="117"/>
      <c r="F179" s="117"/>
      <c r="G179" s="117"/>
      <c r="H179" s="117"/>
      <c r="I179" s="117"/>
      <c r="J179" s="117"/>
      <c r="K179" s="117"/>
      <c r="L179" s="117"/>
      <c r="M179" s="117"/>
      <c r="N179" s="117"/>
      <c r="O179" s="117"/>
      <c r="P179" s="117"/>
      <c r="Q179" s="117"/>
      <c r="R179" s="117"/>
      <c r="S179" s="117"/>
      <c r="T179" s="117"/>
      <c r="U179" s="117"/>
      <c r="V179" s="117"/>
      <c r="W179" s="117"/>
      <c r="X179" s="117"/>
      <c r="Y179" s="117"/>
      <c r="Z179" s="117"/>
      <c r="AA179" s="117"/>
      <c r="AB179" s="117"/>
      <c r="AC179" s="117"/>
      <c r="AD179" s="117"/>
      <c r="AE179" s="117"/>
      <c r="AF179" s="117"/>
      <c r="AG179" s="117"/>
      <c r="AH179" s="111" t="str">
        <f aca="false">IF(B179&lt;&gt;"",SUMIF(D$12:AG$12,"TLA",D179:AG179),"")</f>
        <v/>
      </c>
      <c r="AI179" s="112" t="str">
        <f aca="false">IF(B179&lt;&gt;"",SUMIF(D$12:AG$12,"AT",D179:AG179),"")</f>
        <v/>
      </c>
      <c r="AJ179" s="117"/>
      <c r="AK179" s="117"/>
      <c r="AL179" s="117"/>
      <c r="AM179" s="117"/>
      <c r="AN179" s="117"/>
      <c r="AO179" s="117"/>
      <c r="AP179" s="117"/>
      <c r="AQ179" s="117"/>
      <c r="AR179" s="117"/>
      <c r="AS179" s="117"/>
      <c r="AT179" s="117"/>
      <c r="AU179" s="117"/>
      <c r="AV179" s="117"/>
      <c r="AW179" s="117"/>
      <c r="AX179" s="117"/>
      <c r="AY179" s="117"/>
      <c r="AZ179" s="117"/>
      <c r="BA179" s="117"/>
      <c r="BB179" s="117"/>
      <c r="BC179" s="117"/>
      <c r="BD179" s="117"/>
      <c r="BE179" s="117"/>
      <c r="BF179" s="117"/>
      <c r="BG179" s="117"/>
      <c r="BH179" s="117"/>
      <c r="BI179" s="117"/>
      <c r="BJ179" s="117"/>
      <c r="BK179" s="117"/>
      <c r="BL179" s="117"/>
      <c r="BM179" s="117"/>
      <c r="BN179" s="111" t="str">
        <f aca="false">IF(B179&lt;&gt;"", SUMIF(AJ$12:BM$12,"TLA",AJ179:BM179), "")</f>
        <v/>
      </c>
      <c r="BO179" s="112" t="str">
        <f aca="false">IF(B179&lt;&gt;"", SUMIF(AJ$12:BM$12,"AT",AJ179:BM179), "")</f>
        <v/>
      </c>
      <c r="BP179" s="113"/>
      <c r="BQ179" s="113"/>
      <c r="BR179" s="113"/>
      <c r="BS179" s="113"/>
      <c r="BT179" s="113"/>
      <c r="BU179" s="113"/>
      <c r="BV179" s="113"/>
      <c r="BW179" s="113"/>
      <c r="BX179" s="113"/>
      <c r="BY179" s="113"/>
      <c r="BZ179" s="113"/>
      <c r="CA179" s="117"/>
      <c r="CB179" s="117"/>
      <c r="CC179" s="117"/>
      <c r="CD179" s="117"/>
      <c r="CE179" s="117"/>
      <c r="CF179" s="117"/>
      <c r="CG179" s="117"/>
      <c r="CH179" s="117"/>
      <c r="CI179" s="117"/>
      <c r="CJ179" s="117"/>
      <c r="CK179" s="117"/>
      <c r="CL179" s="117"/>
      <c r="CM179" s="117"/>
      <c r="CN179" s="117"/>
      <c r="CO179" s="117"/>
      <c r="CP179" s="117"/>
      <c r="CQ179" s="117"/>
      <c r="CR179" s="117"/>
      <c r="CS179" s="117"/>
      <c r="CT179" s="111" t="str">
        <f aca="false">IF(B179&lt;&gt;"",SUMIF(BP$12:CS$12,"TLA",BP179:CS179), "")</f>
        <v/>
      </c>
      <c r="CU179" s="112" t="str">
        <f aca="false">IF(B179&lt;&gt;"",SUMIF(BP$12:CS$12,"AT",BP179:CS179), "")</f>
        <v/>
      </c>
      <c r="CV179" s="114" t="str">
        <f aca="false">IF(B179&lt;&gt;"",IFERROR(SUMIF(D$14:CS$14, "CLO1", D179:CS179)/'Grade computation'!I$4,""),"")</f>
        <v/>
      </c>
      <c r="CW179" s="115" t="str">
        <f aca="false">IF(CV179="","",IF(CV179&gt;=B$10,"Y","N"))</f>
        <v/>
      </c>
      <c r="CX179" s="115" t="str">
        <f aca="false">IF(CV179="","",IF(CV179&lt;50%,1,IF(AND(CV179&gt;=50%,CV179&lt;B$10),2,IF(CV179&gt;=B$10,3))))</f>
        <v/>
      </c>
      <c r="CY179" s="114" t="str">
        <f aca="false">IF(B179&lt;&gt;"",IFERROR(IF((SUMIF(D$14:CS$14,"CLO2",D179:CS179)/'Grade computation'!I$5)=0,0,(SUMIF(D$14:CS$14,"CLO2",D179:CS179)/'Grade computation'!I$5)),""),"")</f>
        <v/>
      </c>
      <c r="CZ179" s="115" t="str">
        <f aca="false">IF(CY179="","",IF(CY179&gt;=B$10,"Y","N"))</f>
        <v/>
      </c>
      <c r="DA179" s="115" t="str">
        <f aca="false">IF(CY179="","",IF(CY179&lt;50%,1,IF(AND(CY179&gt;=50%,CY179&lt;B$10),2,IF(CY179&gt;=B$10,3))))</f>
        <v/>
      </c>
      <c r="DB179" s="114" t="str">
        <f aca="false">IF(B179&lt;&gt;"",IFERROR(IF((SUMIF(D$14:CS$14,"CLO3",D179:CS179)/'Grade computation'!I$6)=0,0,(SUMIF(D$14:CS$14,"CLO3",D179:CS179)/'Grade computation'!I$6)),""),"")</f>
        <v/>
      </c>
      <c r="DC179" s="115" t="str">
        <f aca="false">IF(DB179="","",IF(DB179&gt;=B$10,"Y","N"))</f>
        <v/>
      </c>
      <c r="DD179" s="115" t="str">
        <f aca="false">IF(DB179="","",IF(DB179&lt;50%,1,IF(AND(DB179&gt;=50%,DB179&lt;B$10),2,IF(DB179&gt;=B$10,3))))</f>
        <v/>
      </c>
      <c r="DE179" s="114" t="str">
        <f aca="false">IF(B179&lt;&gt;"",IFERROR(SUMIF(D$14:CS$14,"CLO4",D179:CS179)/'Grade computation'!I$7,""),"")</f>
        <v/>
      </c>
      <c r="DF179" s="115" t="str">
        <f aca="false">IF(DE179="","",IF(DE179&gt;=B$10,"Y","N"))</f>
        <v/>
      </c>
      <c r="DG179" s="115" t="str">
        <f aca="false">IF(DE179="","",IF(DE179&lt;50%,1,IF(AND(DE179&gt;=50%,DE179&lt;B$10),2,IF(DE179&gt;=B$10,3))))</f>
        <v/>
      </c>
      <c r="DH179" s="114" t="str">
        <f aca="false">IF(B179&lt;&gt;"",IFERROR(IF((SUMIF(D$14:CS$14,"CLO5",D179:CS179)/'Grade computation'!I$8)=0,0,(SUMIF(D$14:CS$14,"CLO5",D179:CS179)/'Grade computation'!I$8)),""),"")</f>
        <v/>
      </c>
      <c r="DI179" s="115" t="str">
        <f aca="false">IF(DH179="","",IF(DH179&gt;=B$10,"Y","N"))</f>
        <v/>
      </c>
      <c r="DJ179" s="115" t="str">
        <f aca="false">IF(DH179="","",IF(DH179&lt;50%,1,IF(AND(DH179&gt;=50%,DH179&lt;B$10),2,IF(DH179&gt;=B$10,3))))</f>
        <v/>
      </c>
      <c r="DK179" s="114" t="str">
        <f aca="false">IF(B179&lt;&gt;"",IFERROR(IF((SUMIF(D$14:CS$14,"CLO6",D179:CS179)/'Grade computation'!I$9)=0,0,(SUMIF(D$14:CS$14,"CLO6",D179:CS179)/'Grade computation'!I$9)),""),"")</f>
        <v/>
      </c>
      <c r="DL179" s="115" t="str">
        <f aca="false">IF(DK179="","",IF(DK179&gt;=B$10,"Y","N"))</f>
        <v/>
      </c>
      <c r="DM179" s="115" t="str">
        <f aca="false">IF(DK179="","",IF(DK179&lt;50%,1,IF(AND(DK179&gt;=50%,DK179&lt;B$10),2,IF(DK179&gt;=B$10,3))))</f>
        <v/>
      </c>
      <c r="DN179" s="114" t="str">
        <f aca="false">IF(B179&lt;&gt;"",IFERROR(IF((SUMIF(D$14:CS$14,"CLO7",D179:CS179)/'Grade computation'!I$10)=0,0,(SUMIF(D$14:CS$14,"CLO7",D179:CS179)/'Grade computation'!I$10)),""),"")</f>
        <v/>
      </c>
      <c r="DO179" s="115" t="str">
        <f aca="false">IF(DN179="","",IF(DN179&gt;=B$10,"Y","N"))</f>
        <v/>
      </c>
      <c r="DP179" s="115" t="str">
        <f aca="false">IF(DN179="","",IF(DN179&lt;50%,1,IF(AND(DN179&gt;=50%,DN179&lt;B$10),2,IF(DN179&gt;=B$10,3))))</f>
        <v/>
      </c>
      <c r="DQ179" s="114" t="str">
        <f aca="false">IF(B179&lt;&gt;"",IFERROR(IF((SUMIF(D$14:CS$14,"CLO8",D179:CS179)/'Grade computation'!I$11)=0,0,(SUMIF(D$14:CS$14,"CLO8",D179:CS179)/'Grade computation'!I$11)),""),"")</f>
        <v/>
      </c>
      <c r="DR179" s="115" t="str">
        <f aca="false">IF(DQ179="","",IF(DQ179&gt;=B$10,"Y","N"))</f>
        <v/>
      </c>
      <c r="DS179" s="115" t="str">
        <f aca="false">IF(DQ179="","",IF(DQ179&lt;50%,1,IF(AND(DQ179&gt;=50%,DQ179&lt;B$10),2,IF(DQ179&gt;=B$10,3))))</f>
        <v/>
      </c>
      <c r="DT179" s="114" t="str">
        <f aca="false">IF(B179&lt;&gt;"",IFERROR(IF((SUMIF(D$14:CS$14,"CLO9",D179:CS179)/'Grade computation'!I$12)=0,0,(SUMIF(D$14:CS$14,"CLO9",D179:CS179)/'Grade computation'!I$12)),""),"")</f>
        <v/>
      </c>
      <c r="DU179" s="115" t="str">
        <f aca="false">IF(DT179="","",IF(DT179&gt;=B$10,"Y","N"))</f>
        <v/>
      </c>
      <c r="DV179" s="115" t="str">
        <f aca="false">IF(DT179="","",IF(DT179&lt;50%,1,IF(AND(DT179&gt;=50%,DT179&lt;B$10),2,IF(DT179&gt;=B$10,3))))</f>
        <v/>
      </c>
      <c r="DW179" s="114" t="str">
        <f aca="false">IF(B179&lt;&gt;"",IFERROR(IF((SUMIF(D$14:CS$14,"CLO10",D179:CS179)/'Grade computation'!I$13)=0,0,(SUMIF(D$14:CS$14,"CLO10",D179:CS179)/'Grade computation'!I$13)),""),"")</f>
        <v/>
      </c>
      <c r="DX179" s="115" t="str">
        <f aca="false">IF(DW179="","",IF(DW179&gt;=B$10,"Y","N"))</f>
        <v/>
      </c>
      <c r="DY179" s="115" t="str">
        <f aca="false">IF(DW179="","",IF(DW179&lt;50%,1,IF(AND(DW179&gt;=50%,DW179&lt;B$10),2,IF(DW179&gt;=B$10,3))))</f>
        <v/>
      </c>
      <c r="DZ179" s="13"/>
      <c r="EA179" s="13"/>
    </row>
    <row r="180" customFormat="false" ht="15.75" hidden="false" customHeight="true" outlineLevel="0" collapsed="false">
      <c r="A180" s="118"/>
      <c r="B180" s="119"/>
      <c r="C180" s="117"/>
      <c r="D180" s="117"/>
      <c r="E180" s="117"/>
      <c r="F180" s="117"/>
      <c r="G180" s="117"/>
      <c r="H180" s="117"/>
      <c r="I180" s="117"/>
      <c r="J180" s="117"/>
      <c r="K180" s="117"/>
      <c r="L180" s="117"/>
      <c r="M180" s="117"/>
      <c r="N180" s="117"/>
      <c r="O180" s="117"/>
      <c r="P180" s="117"/>
      <c r="Q180" s="117"/>
      <c r="R180" s="117"/>
      <c r="S180" s="117"/>
      <c r="T180" s="117"/>
      <c r="U180" s="117"/>
      <c r="V180" s="117"/>
      <c r="W180" s="117"/>
      <c r="X180" s="117"/>
      <c r="Y180" s="117"/>
      <c r="Z180" s="117"/>
      <c r="AA180" s="117"/>
      <c r="AB180" s="117"/>
      <c r="AC180" s="117"/>
      <c r="AD180" s="117"/>
      <c r="AE180" s="117"/>
      <c r="AF180" s="117"/>
      <c r="AG180" s="117"/>
      <c r="AH180" s="111" t="str">
        <f aca="false">IF(B180&lt;&gt;"",SUMIF(D$12:AG$12,"TLA",D180:AG180),"")</f>
        <v/>
      </c>
      <c r="AI180" s="112" t="str">
        <f aca="false">IF(B180&lt;&gt;"",SUMIF(D$12:AG$12,"AT",D180:AG180),"")</f>
        <v/>
      </c>
      <c r="AJ180" s="117"/>
      <c r="AK180" s="117"/>
      <c r="AL180" s="117"/>
      <c r="AM180" s="117"/>
      <c r="AN180" s="117"/>
      <c r="AO180" s="117"/>
      <c r="AP180" s="117"/>
      <c r="AQ180" s="117"/>
      <c r="AR180" s="117"/>
      <c r="AS180" s="117"/>
      <c r="AT180" s="117"/>
      <c r="AU180" s="117"/>
      <c r="AV180" s="117"/>
      <c r="AW180" s="117"/>
      <c r="AX180" s="117"/>
      <c r="AY180" s="117"/>
      <c r="AZ180" s="117"/>
      <c r="BA180" s="117"/>
      <c r="BB180" s="117"/>
      <c r="BC180" s="117"/>
      <c r="BD180" s="117"/>
      <c r="BE180" s="117"/>
      <c r="BF180" s="117"/>
      <c r="BG180" s="117"/>
      <c r="BH180" s="117"/>
      <c r="BI180" s="117"/>
      <c r="BJ180" s="117"/>
      <c r="BK180" s="117"/>
      <c r="BL180" s="117"/>
      <c r="BM180" s="117"/>
      <c r="BN180" s="111" t="str">
        <f aca="false">IF(B180&lt;&gt;"", SUMIF(AJ$12:BM$12,"TLA",AJ180:BM180), "")</f>
        <v/>
      </c>
      <c r="BO180" s="112" t="str">
        <f aca="false">IF(B180&lt;&gt;"", SUMIF(AJ$12:BM$12,"AT",AJ180:BM180), "")</f>
        <v/>
      </c>
      <c r="BP180" s="113"/>
      <c r="BQ180" s="113"/>
      <c r="BR180" s="113"/>
      <c r="BS180" s="113"/>
      <c r="BT180" s="113"/>
      <c r="BU180" s="113"/>
      <c r="BV180" s="113"/>
      <c r="BW180" s="113"/>
      <c r="BX180" s="113"/>
      <c r="BY180" s="113"/>
      <c r="BZ180" s="113"/>
      <c r="CA180" s="117"/>
      <c r="CB180" s="117"/>
      <c r="CC180" s="117"/>
      <c r="CD180" s="117"/>
      <c r="CE180" s="117"/>
      <c r="CF180" s="117"/>
      <c r="CG180" s="117"/>
      <c r="CH180" s="117"/>
      <c r="CI180" s="117"/>
      <c r="CJ180" s="117"/>
      <c r="CK180" s="117"/>
      <c r="CL180" s="117"/>
      <c r="CM180" s="117"/>
      <c r="CN180" s="117"/>
      <c r="CO180" s="117"/>
      <c r="CP180" s="117"/>
      <c r="CQ180" s="117"/>
      <c r="CR180" s="117"/>
      <c r="CS180" s="117"/>
      <c r="CT180" s="111" t="str">
        <f aca="false">IF(B180&lt;&gt;"",SUMIF(BP$12:CS$12,"TLA",BP180:CS180), "")</f>
        <v/>
      </c>
      <c r="CU180" s="112" t="str">
        <f aca="false">IF(B180&lt;&gt;"",SUMIF(BP$12:CS$12,"AT",BP180:CS180), "")</f>
        <v/>
      </c>
      <c r="CV180" s="114" t="str">
        <f aca="false">IF(B180&lt;&gt;"",IFERROR(SUMIF(D$14:CS$14, "CLO1", D180:CS180)/'Grade computation'!I$4,""),"")</f>
        <v/>
      </c>
      <c r="CW180" s="115" t="str">
        <f aca="false">IF(CV180="","",IF(CV180&gt;=B$10,"Y","N"))</f>
        <v/>
      </c>
      <c r="CX180" s="115" t="str">
        <f aca="false">IF(CV180="","",IF(CV180&lt;50%,1,IF(AND(CV180&gt;=50%,CV180&lt;B$10),2,IF(CV180&gt;=B$10,3))))</f>
        <v/>
      </c>
      <c r="CY180" s="114" t="str">
        <f aca="false">IF(B180&lt;&gt;"",IFERROR(IF((SUMIF(D$14:CS$14,"CLO2",D180:CS180)/'Grade computation'!I$5)=0,0,(SUMIF(D$14:CS$14,"CLO2",D180:CS180)/'Grade computation'!I$5)),""),"")</f>
        <v/>
      </c>
      <c r="CZ180" s="115" t="str">
        <f aca="false">IF(CY180="","",IF(CY180&gt;=B$10,"Y","N"))</f>
        <v/>
      </c>
      <c r="DA180" s="115" t="str">
        <f aca="false">IF(CY180="","",IF(CY180&lt;50%,1,IF(AND(CY180&gt;=50%,CY180&lt;B$10),2,IF(CY180&gt;=B$10,3))))</f>
        <v/>
      </c>
      <c r="DB180" s="114" t="str">
        <f aca="false">IF(B180&lt;&gt;"",IFERROR(IF((SUMIF(D$14:CS$14,"CLO3",D180:CS180)/'Grade computation'!I$6)=0,0,(SUMIF(D$14:CS$14,"CLO3",D180:CS180)/'Grade computation'!I$6)),""),"")</f>
        <v/>
      </c>
      <c r="DC180" s="115" t="str">
        <f aca="false">IF(DB180="","",IF(DB180&gt;=B$10,"Y","N"))</f>
        <v/>
      </c>
      <c r="DD180" s="115" t="str">
        <f aca="false">IF(DB180="","",IF(DB180&lt;50%,1,IF(AND(DB180&gt;=50%,DB180&lt;B$10),2,IF(DB180&gt;=B$10,3))))</f>
        <v/>
      </c>
      <c r="DE180" s="114" t="str">
        <f aca="false">IF(B180&lt;&gt;"",IFERROR(SUMIF(D$14:CS$14,"CLO4",D180:CS180)/'Grade computation'!I$7,""),"")</f>
        <v/>
      </c>
      <c r="DF180" s="115" t="str">
        <f aca="false">IF(DE180="","",IF(DE180&gt;=B$10,"Y","N"))</f>
        <v/>
      </c>
      <c r="DG180" s="115" t="str">
        <f aca="false">IF(DE180="","",IF(DE180&lt;50%,1,IF(AND(DE180&gt;=50%,DE180&lt;B$10),2,IF(DE180&gt;=B$10,3))))</f>
        <v/>
      </c>
      <c r="DH180" s="114" t="str">
        <f aca="false">IF(B180&lt;&gt;"",IFERROR(IF((SUMIF(D$14:CS$14,"CLO5",D180:CS180)/'Grade computation'!I$8)=0,0,(SUMIF(D$14:CS$14,"CLO5",D180:CS180)/'Grade computation'!I$8)),""),"")</f>
        <v/>
      </c>
      <c r="DI180" s="115" t="str">
        <f aca="false">IF(DH180="","",IF(DH180&gt;=B$10,"Y","N"))</f>
        <v/>
      </c>
      <c r="DJ180" s="115" t="str">
        <f aca="false">IF(DH180="","",IF(DH180&lt;50%,1,IF(AND(DH180&gt;=50%,DH180&lt;B$10),2,IF(DH180&gt;=B$10,3))))</f>
        <v/>
      </c>
      <c r="DK180" s="114" t="str">
        <f aca="false">IF(B180&lt;&gt;"",IFERROR(IF((SUMIF(D$14:CS$14,"CLO6",D180:CS180)/'Grade computation'!I$9)=0,0,(SUMIF(D$14:CS$14,"CLO6",D180:CS180)/'Grade computation'!I$9)),""),"")</f>
        <v/>
      </c>
      <c r="DL180" s="115" t="str">
        <f aca="false">IF(DK180="","",IF(DK180&gt;=B$10,"Y","N"))</f>
        <v/>
      </c>
      <c r="DM180" s="115" t="str">
        <f aca="false">IF(DK180="","",IF(DK180&lt;50%,1,IF(AND(DK180&gt;=50%,DK180&lt;B$10),2,IF(DK180&gt;=B$10,3))))</f>
        <v/>
      </c>
      <c r="DN180" s="114" t="str">
        <f aca="false">IF(B180&lt;&gt;"",IFERROR(IF((SUMIF(D$14:CS$14,"CLO7",D180:CS180)/'Grade computation'!I$10)=0,0,(SUMIF(D$14:CS$14,"CLO7",D180:CS180)/'Grade computation'!I$10)),""),"")</f>
        <v/>
      </c>
      <c r="DO180" s="115" t="str">
        <f aca="false">IF(DN180="","",IF(DN180&gt;=B$10,"Y","N"))</f>
        <v/>
      </c>
      <c r="DP180" s="115" t="str">
        <f aca="false">IF(DN180="","",IF(DN180&lt;50%,1,IF(AND(DN180&gt;=50%,DN180&lt;B$10),2,IF(DN180&gt;=B$10,3))))</f>
        <v/>
      </c>
      <c r="DQ180" s="114" t="str">
        <f aca="false">IF(B180&lt;&gt;"",IFERROR(IF((SUMIF(D$14:CS$14,"CLO8",D180:CS180)/'Grade computation'!I$11)=0,0,(SUMIF(D$14:CS$14,"CLO8",D180:CS180)/'Grade computation'!I$11)),""),"")</f>
        <v/>
      </c>
      <c r="DR180" s="115" t="str">
        <f aca="false">IF(DQ180="","",IF(DQ180&gt;=B$10,"Y","N"))</f>
        <v/>
      </c>
      <c r="DS180" s="115" t="str">
        <f aca="false">IF(DQ180="","",IF(DQ180&lt;50%,1,IF(AND(DQ180&gt;=50%,DQ180&lt;B$10),2,IF(DQ180&gt;=B$10,3))))</f>
        <v/>
      </c>
      <c r="DT180" s="114" t="str">
        <f aca="false">IF(B180&lt;&gt;"",IFERROR(IF((SUMIF(D$14:CS$14,"CLO9",D180:CS180)/'Grade computation'!I$12)=0,0,(SUMIF(D$14:CS$14,"CLO9",D180:CS180)/'Grade computation'!I$12)),""),"")</f>
        <v/>
      </c>
      <c r="DU180" s="115" t="str">
        <f aca="false">IF(DT180="","",IF(DT180&gt;=B$10,"Y","N"))</f>
        <v/>
      </c>
      <c r="DV180" s="115" t="str">
        <f aca="false">IF(DT180="","",IF(DT180&lt;50%,1,IF(AND(DT180&gt;=50%,DT180&lt;B$10),2,IF(DT180&gt;=B$10,3))))</f>
        <v/>
      </c>
      <c r="DW180" s="114" t="str">
        <f aca="false">IF(B180&lt;&gt;"",IFERROR(IF((SUMIF(D$14:CS$14,"CLO10",D180:CS180)/'Grade computation'!I$13)=0,0,(SUMIF(D$14:CS$14,"CLO10",D180:CS180)/'Grade computation'!I$13)),""),"")</f>
        <v/>
      </c>
      <c r="DX180" s="115" t="str">
        <f aca="false">IF(DW180="","",IF(DW180&gt;=B$10,"Y","N"))</f>
        <v/>
      </c>
      <c r="DY180" s="115" t="str">
        <f aca="false">IF(DW180="","",IF(DW180&lt;50%,1,IF(AND(DW180&gt;=50%,DW180&lt;B$10),2,IF(DW180&gt;=B$10,3))))</f>
        <v/>
      </c>
      <c r="DZ180" s="13"/>
      <c r="EA180" s="13"/>
    </row>
    <row r="181" customFormat="false" ht="15.75" hidden="false" customHeight="true" outlineLevel="0" collapsed="false">
      <c r="A181" s="118"/>
      <c r="B181" s="119"/>
      <c r="C181" s="117"/>
      <c r="D181" s="117"/>
      <c r="E181" s="117"/>
      <c r="F181" s="117"/>
      <c r="G181" s="117"/>
      <c r="H181" s="117"/>
      <c r="I181" s="117"/>
      <c r="J181" s="117"/>
      <c r="K181" s="117"/>
      <c r="L181" s="117"/>
      <c r="M181" s="117"/>
      <c r="N181" s="117"/>
      <c r="O181" s="117"/>
      <c r="P181" s="117"/>
      <c r="Q181" s="117"/>
      <c r="R181" s="117"/>
      <c r="S181" s="117"/>
      <c r="T181" s="117"/>
      <c r="U181" s="117"/>
      <c r="V181" s="117"/>
      <c r="W181" s="117"/>
      <c r="X181" s="117"/>
      <c r="Y181" s="117"/>
      <c r="Z181" s="117"/>
      <c r="AA181" s="117"/>
      <c r="AB181" s="117"/>
      <c r="AC181" s="117"/>
      <c r="AD181" s="117"/>
      <c r="AE181" s="117"/>
      <c r="AF181" s="117"/>
      <c r="AG181" s="117"/>
      <c r="AH181" s="111" t="str">
        <f aca="false">IF(B181&lt;&gt;"",SUMIF(D$12:AG$12,"TLA",D181:AG181),"")</f>
        <v/>
      </c>
      <c r="AI181" s="112" t="str">
        <f aca="false">IF(B181&lt;&gt;"",SUMIF(D$12:AG$12,"AT",D181:AG181),"")</f>
        <v/>
      </c>
      <c r="AJ181" s="117"/>
      <c r="AK181" s="117"/>
      <c r="AL181" s="117"/>
      <c r="AM181" s="117"/>
      <c r="AN181" s="117"/>
      <c r="AO181" s="117"/>
      <c r="AP181" s="117"/>
      <c r="AQ181" s="117"/>
      <c r="AR181" s="117"/>
      <c r="AS181" s="117"/>
      <c r="AT181" s="117"/>
      <c r="AU181" s="117"/>
      <c r="AV181" s="117"/>
      <c r="AW181" s="117"/>
      <c r="AX181" s="117"/>
      <c r="AY181" s="117"/>
      <c r="AZ181" s="117"/>
      <c r="BA181" s="117"/>
      <c r="BB181" s="117"/>
      <c r="BC181" s="117"/>
      <c r="BD181" s="117"/>
      <c r="BE181" s="117"/>
      <c r="BF181" s="117"/>
      <c r="BG181" s="117"/>
      <c r="BH181" s="117"/>
      <c r="BI181" s="117"/>
      <c r="BJ181" s="117"/>
      <c r="BK181" s="117"/>
      <c r="BL181" s="117"/>
      <c r="BM181" s="117"/>
      <c r="BN181" s="111" t="str">
        <f aca="false">IF(B181&lt;&gt;"", SUMIF(AJ$12:BM$12,"TLA",AJ181:BM181), "")</f>
        <v/>
      </c>
      <c r="BO181" s="112" t="str">
        <f aca="false">IF(B181&lt;&gt;"", SUMIF(AJ$12:BM$12,"AT",AJ181:BM181), "")</f>
        <v/>
      </c>
      <c r="BP181" s="113"/>
      <c r="BQ181" s="113"/>
      <c r="BR181" s="113"/>
      <c r="BS181" s="113"/>
      <c r="BT181" s="113"/>
      <c r="BU181" s="113"/>
      <c r="BV181" s="113"/>
      <c r="BW181" s="113"/>
      <c r="BX181" s="113"/>
      <c r="BY181" s="113"/>
      <c r="BZ181" s="113"/>
      <c r="CA181" s="117"/>
      <c r="CB181" s="117"/>
      <c r="CC181" s="117"/>
      <c r="CD181" s="117"/>
      <c r="CE181" s="117"/>
      <c r="CF181" s="117"/>
      <c r="CG181" s="117"/>
      <c r="CH181" s="117"/>
      <c r="CI181" s="117"/>
      <c r="CJ181" s="117"/>
      <c r="CK181" s="117"/>
      <c r="CL181" s="117"/>
      <c r="CM181" s="117"/>
      <c r="CN181" s="117"/>
      <c r="CO181" s="117"/>
      <c r="CP181" s="117"/>
      <c r="CQ181" s="117"/>
      <c r="CR181" s="117"/>
      <c r="CS181" s="117"/>
      <c r="CT181" s="111" t="str">
        <f aca="false">IF(B181&lt;&gt;"",SUMIF(BP$12:CS$12,"TLA",BP181:CS181), "")</f>
        <v/>
      </c>
      <c r="CU181" s="112" t="str">
        <f aca="false">IF(B181&lt;&gt;"",SUMIF(BP$12:CS$12,"AT",BP181:CS181), "")</f>
        <v/>
      </c>
      <c r="CV181" s="114" t="str">
        <f aca="false">IF(B181&lt;&gt;"",IFERROR(SUMIF(D$14:CS$14, "CLO1", D181:CS181)/'Grade computation'!I$4,""),"")</f>
        <v/>
      </c>
      <c r="CW181" s="115" t="str">
        <f aca="false">IF(CV181="","",IF(CV181&gt;=B$10,"Y","N"))</f>
        <v/>
      </c>
      <c r="CX181" s="115" t="str">
        <f aca="false">IF(CV181="","",IF(CV181&lt;50%,1,IF(AND(CV181&gt;=50%,CV181&lt;B$10),2,IF(CV181&gt;=B$10,3))))</f>
        <v/>
      </c>
      <c r="CY181" s="114" t="str">
        <f aca="false">IF(B181&lt;&gt;"",IFERROR(IF((SUMIF(D$14:CS$14,"CLO2",D181:CS181)/'Grade computation'!I$5)=0,0,(SUMIF(D$14:CS$14,"CLO2",D181:CS181)/'Grade computation'!I$5)),""),"")</f>
        <v/>
      </c>
      <c r="CZ181" s="115" t="str">
        <f aca="false">IF(CY181="","",IF(CY181&gt;=B$10,"Y","N"))</f>
        <v/>
      </c>
      <c r="DA181" s="115" t="str">
        <f aca="false">IF(CY181="","",IF(CY181&lt;50%,1,IF(AND(CY181&gt;=50%,CY181&lt;B$10),2,IF(CY181&gt;=B$10,3))))</f>
        <v/>
      </c>
      <c r="DB181" s="114" t="str">
        <f aca="false">IF(B181&lt;&gt;"",IFERROR(IF((SUMIF(D$14:CS$14,"CLO3",D181:CS181)/'Grade computation'!I$6)=0,0,(SUMIF(D$14:CS$14,"CLO3",D181:CS181)/'Grade computation'!I$6)),""),"")</f>
        <v/>
      </c>
      <c r="DC181" s="115" t="str">
        <f aca="false">IF(DB181="","",IF(DB181&gt;=B$10,"Y","N"))</f>
        <v/>
      </c>
      <c r="DD181" s="115" t="str">
        <f aca="false">IF(DB181="","",IF(DB181&lt;50%,1,IF(AND(DB181&gt;=50%,DB181&lt;B$10),2,IF(DB181&gt;=B$10,3))))</f>
        <v/>
      </c>
      <c r="DE181" s="114" t="str">
        <f aca="false">IF(B181&lt;&gt;"",IFERROR(SUMIF(D$14:CS$14,"CLO4",D181:CS181)/'Grade computation'!I$7,""),"")</f>
        <v/>
      </c>
      <c r="DF181" s="115" t="str">
        <f aca="false">IF(DE181="","",IF(DE181&gt;=B$10,"Y","N"))</f>
        <v/>
      </c>
      <c r="DG181" s="115" t="str">
        <f aca="false">IF(DE181="","",IF(DE181&lt;50%,1,IF(AND(DE181&gt;=50%,DE181&lt;B$10),2,IF(DE181&gt;=B$10,3))))</f>
        <v/>
      </c>
      <c r="DH181" s="114" t="str">
        <f aca="false">IF(B181&lt;&gt;"",IFERROR(IF((SUMIF(D$14:CS$14,"CLO5",D181:CS181)/'Grade computation'!I$8)=0,0,(SUMIF(D$14:CS$14,"CLO5",D181:CS181)/'Grade computation'!I$8)),""),"")</f>
        <v/>
      </c>
      <c r="DI181" s="115" t="str">
        <f aca="false">IF(DH181="","",IF(DH181&gt;=B$10,"Y","N"))</f>
        <v/>
      </c>
      <c r="DJ181" s="115" t="str">
        <f aca="false">IF(DH181="","",IF(DH181&lt;50%,1,IF(AND(DH181&gt;=50%,DH181&lt;B$10),2,IF(DH181&gt;=B$10,3))))</f>
        <v/>
      </c>
      <c r="DK181" s="114" t="str">
        <f aca="false">IF(B181&lt;&gt;"",IFERROR(IF((SUMIF(D$14:CS$14,"CLO6",D181:CS181)/'Grade computation'!I$9)=0,0,(SUMIF(D$14:CS$14,"CLO6",D181:CS181)/'Grade computation'!I$9)),""),"")</f>
        <v/>
      </c>
      <c r="DL181" s="115" t="str">
        <f aca="false">IF(DK181="","",IF(DK181&gt;=B$10,"Y","N"))</f>
        <v/>
      </c>
      <c r="DM181" s="115" t="str">
        <f aca="false">IF(DK181="","",IF(DK181&lt;50%,1,IF(AND(DK181&gt;=50%,DK181&lt;B$10),2,IF(DK181&gt;=B$10,3))))</f>
        <v/>
      </c>
      <c r="DN181" s="114" t="str">
        <f aca="false">IF(B181&lt;&gt;"",IFERROR(IF((SUMIF(D$14:CS$14,"CLO7",D181:CS181)/'Grade computation'!I$10)=0,0,(SUMIF(D$14:CS$14,"CLO7",D181:CS181)/'Grade computation'!I$10)),""),"")</f>
        <v/>
      </c>
      <c r="DO181" s="115" t="str">
        <f aca="false">IF(DN181="","",IF(DN181&gt;=B$10,"Y","N"))</f>
        <v/>
      </c>
      <c r="DP181" s="115" t="str">
        <f aca="false">IF(DN181="","",IF(DN181&lt;50%,1,IF(AND(DN181&gt;=50%,DN181&lt;B$10),2,IF(DN181&gt;=B$10,3))))</f>
        <v/>
      </c>
      <c r="DQ181" s="114" t="str">
        <f aca="false">IF(B181&lt;&gt;"",IFERROR(IF((SUMIF(D$14:CS$14,"CLO8",D181:CS181)/'Grade computation'!I$11)=0,0,(SUMIF(D$14:CS$14,"CLO8",D181:CS181)/'Grade computation'!I$11)),""),"")</f>
        <v/>
      </c>
      <c r="DR181" s="115" t="str">
        <f aca="false">IF(DQ181="","",IF(DQ181&gt;=B$10,"Y","N"))</f>
        <v/>
      </c>
      <c r="DS181" s="115" t="str">
        <f aca="false">IF(DQ181="","",IF(DQ181&lt;50%,1,IF(AND(DQ181&gt;=50%,DQ181&lt;B$10),2,IF(DQ181&gt;=B$10,3))))</f>
        <v/>
      </c>
      <c r="DT181" s="114" t="str">
        <f aca="false">IF(B181&lt;&gt;"",IFERROR(IF((SUMIF(D$14:CS$14,"CLO9",D181:CS181)/'Grade computation'!I$12)=0,0,(SUMIF(D$14:CS$14,"CLO9",D181:CS181)/'Grade computation'!I$12)),""),"")</f>
        <v/>
      </c>
      <c r="DU181" s="115" t="str">
        <f aca="false">IF(DT181="","",IF(DT181&gt;=B$10,"Y","N"))</f>
        <v/>
      </c>
      <c r="DV181" s="115" t="str">
        <f aca="false">IF(DT181="","",IF(DT181&lt;50%,1,IF(AND(DT181&gt;=50%,DT181&lt;B$10),2,IF(DT181&gt;=B$10,3))))</f>
        <v/>
      </c>
      <c r="DW181" s="114" t="str">
        <f aca="false">IF(B181&lt;&gt;"",IFERROR(IF((SUMIF(D$14:CS$14,"CLO10",D181:CS181)/'Grade computation'!I$13)=0,0,(SUMIF(D$14:CS$14,"CLO10",D181:CS181)/'Grade computation'!I$13)),""),"")</f>
        <v/>
      </c>
      <c r="DX181" s="115" t="str">
        <f aca="false">IF(DW181="","",IF(DW181&gt;=B$10,"Y","N"))</f>
        <v/>
      </c>
      <c r="DY181" s="115" t="str">
        <f aca="false">IF(DW181="","",IF(DW181&lt;50%,1,IF(AND(DW181&gt;=50%,DW181&lt;B$10),2,IF(DW181&gt;=B$10,3))))</f>
        <v/>
      </c>
      <c r="DZ181" s="13"/>
      <c r="EA181" s="13"/>
    </row>
    <row r="182" customFormat="false" ht="15.75" hidden="false" customHeight="true" outlineLevel="0" collapsed="false">
      <c r="A182" s="118"/>
      <c r="B182" s="119"/>
      <c r="C182" s="117"/>
      <c r="D182" s="117"/>
      <c r="E182" s="117"/>
      <c r="F182" s="117"/>
      <c r="G182" s="117"/>
      <c r="H182" s="117"/>
      <c r="I182" s="117"/>
      <c r="J182" s="117"/>
      <c r="K182" s="117"/>
      <c r="L182" s="117"/>
      <c r="M182" s="117"/>
      <c r="N182" s="117"/>
      <c r="O182" s="117"/>
      <c r="P182" s="117"/>
      <c r="Q182" s="117"/>
      <c r="R182" s="117"/>
      <c r="S182" s="117"/>
      <c r="T182" s="117"/>
      <c r="U182" s="117"/>
      <c r="V182" s="117"/>
      <c r="W182" s="117"/>
      <c r="X182" s="117"/>
      <c r="Y182" s="117"/>
      <c r="Z182" s="117"/>
      <c r="AA182" s="117"/>
      <c r="AB182" s="117"/>
      <c r="AC182" s="117"/>
      <c r="AD182" s="117"/>
      <c r="AE182" s="117"/>
      <c r="AF182" s="117"/>
      <c r="AG182" s="117"/>
      <c r="AH182" s="111" t="str">
        <f aca="false">IF(B182&lt;&gt;"",SUMIF(D$12:AG$12,"TLA",D182:AG182),"")</f>
        <v/>
      </c>
      <c r="AI182" s="112" t="str">
        <f aca="false">IF(B182&lt;&gt;"",SUMIF(D$12:AG$12,"AT",D182:AG182),"")</f>
        <v/>
      </c>
      <c r="AJ182" s="117"/>
      <c r="AK182" s="117"/>
      <c r="AL182" s="117"/>
      <c r="AM182" s="117"/>
      <c r="AN182" s="117"/>
      <c r="AO182" s="117"/>
      <c r="AP182" s="117"/>
      <c r="AQ182" s="117"/>
      <c r="AR182" s="117"/>
      <c r="AS182" s="117"/>
      <c r="AT182" s="117"/>
      <c r="AU182" s="117"/>
      <c r="AV182" s="117"/>
      <c r="AW182" s="117"/>
      <c r="AX182" s="117"/>
      <c r="AY182" s="117"/>
      <c r="AZ182" s="117"/>
      <c r="BA182" s="117"/>
      <c r="BB182" s="117"/>
      <c r="BC182" s="117"/>
      <c r="BD182" s="117"/>
      <c r="BE182" s="117"/>
      <c r="BF182" s="117"/>
      <c r="BG182" s="117"/>
      <c r="BH182" s="117"/>
      <c r="BI182" s="117"/>
      <c r="BJ182" s="117"/>
      <c r="BK182" s="117"/>
      <c r="BL182" s="117"/>
      <c r="BM182" s="117"/>
      <c r="BN182" s="111" t="str">
        <f aca="false">IF(B182&lt;&gt;"", SUMIF(AJ$12:BM$12,"TLA",AJ182:BM182), "")</f>
        <v/>
      </c>
      <c r="BO182" s="112" t="str">
        <f aca="false">IF(B182&lt;&gt;"", SUMIF(AJ$12:BM$12,"AT",AJ182:BM182), "")</f>
        <v/>
      </c>
      <c r="BP182" s="113"/>
      <c r="BQ182" s="113"/>
      <c r="BR182" s="113"/>
      <c r="BS182" s="113"/>
      <c r="BT182" s="113"/>
      <c r="BU182" s="113"/>
      <c r="BV182" s="113"/>
      <c r="BW182" s="113"/>
      <c r="BX182" s="113"/>
      <c r="BY182" s="113"/>
      <c r="BZ182" s="113"/>
      <c r="CA182" s="117"/>
      <c r="CB182" s="117"/>
      <c r="CC182" s="117"/>
      <c r="CD182" s="117"/>
      <c r="CE182" s="117"/>
      <c r="CF182" s="117"/>
      <c r="CG182" s="117"/>
      <c r="CH182" s="117"/>
      <c r="CI182" s="117"/>
      <c r="CJ182" s="117"/>
      <c r="CK182" s="117"/>
      <c r="CL182" s="117"/>
      <c r="CM182" s="117"/>
      <c r="CN182" s="117"/>
      <c r="CO182" s="117"/>
      <c r="CP182" s="117"/>
      <c r="CQ182" s="117"/>
      <c r="CR182" s="117"/>
      <c r="CS182" s="117"/>
      <c r="CT182" s="111" t="str">
        <f aca="false">IF(B182&lt;&gt;"",SUMIF(BP$12:CS$12,"TLA",BP182:CS182), "")</f>
        <v/>
      </c>
      <c r="CU182" s="112" t="str">
        <f aca="false">IF(B182&lt;&gt;"",SUMIF(BP$12:CS$12,"AT",BP182:CS182), "")</f>
        <v/>
      </c>
      <c r="CV182" s="114" t="str">
        <f aca="false">IF(B182&lt;&gt;"",IFERROR(SUMIF(D$14:CS$14, "CLO1", D182:CS182)/'Grade computation'!I$4,""),"")</f>
        <v/>
      </c>
      <c r="CW182" s="115" t="str">
        <f aca="false">IF(CV182="","",IF(CV182&gt;=B$10,"Y","N"))</f>
        <v/>
      </c>
      <c r="CX182" s="115" t="str">
        <f aca="false">IF(CV182="","",IF(CV182&lt;50%,1,IF(AND(CV182&gt;=50%,CV182&lt;B$10),2,IF(CV182&gt;=B$10,3))))</f>
        <v/>
      </c>
      <c r="CY182" s="114" t="str">
        <f aca="false">IF(B182&lt;&gt;"",IFERROR(IF((SUMIF(D$14:CS$14,"CLO2",D182:CS182)/'Grade computation'!I$5)=0,0,(SUMIF(D$14:CS$14,"CLO2",D182:CS182)/'Grade computation'!I$5)),""),"")</f>
        <v/>
      </c>
      <c r="CZ182" s="115" t="str">
        <f aca="false">IF(CY182="","",IF(CY182&gt;=B$10,"Y","N"))</f>
        <v/>
      </c>
      <c r="DA182" s="115" t="str">
        <f aca="false">IF(CY182="","",IF(CY182&lt;50%,1,IF(AND(CY182&gt;=50%,CY182&lt;B$10),2,IF(CY182&gt;=B$10,3))))</f>
        <v/>
      </c>
      <c r="DB182" s="114" t="str">
        <f aca="false">IF(B182&lt;&gt;"",IFERROR(IF((SUMIF(D$14:CS$14,"CLO3",D182:CS182)/'Grade computation'!I$6)=0,0,(SUMIF(D$14:CS$14,"CLO3",D182:CS182)/'Grade computation'!I$6)),""),"")</f>
        <v/>
      </c>
      <c r="DC182" s="115" t="str">
        <f aca="false">IF(DB182="","",IF(DB182&gt;=B$10,"Y","N"))</f>
        <v/>
      </c>
      <c r="DD182" s="115" t="str">
        <f aca="false">IF(DB182="","",IF(DB182&lt;50%,1,IF(AND(DB182&gt;=50%,DB182&lt;B$10),2,IF(DB182&gt;=B$10,3))))</f>
        <v/>
      </c>
      <c r="DE182" s="114" t="str">
        <f aca="false">IF(B182&lt;&gt;"",IFERROR(SUMIF(D$14:CS$14,"CLO4",D182:CS182)/'Grade computation'!I$7,""),"")</f>
        <v/>
      </c>
      <c r="DF182" s="115" t="str">
        <f aca="false">IF(DE182="","",IF(DE182&gt;=B$10,"Y","N"))</f>
        <v/>
      </c>
      <c r="DG182" s="115" t="str">
        <f aca="false">IF(DE182="","",IF(DE182&lt;50%,1,IF(AND(DE182&gt;=50%,DE182&lt;B$10),2,IF(DE182&gt;=B$10,3))))</f>
        <v/>
      </c>
      <c r="DH182" s="114" t="str">
        <f aca="false">IF(B182&lt;&gt;"",IFERROR(IF((SUMIF(D$14:CS$14,"CLO5",D182:CS182)/'Grade computation'!I$8)=0,0,(SUMIF(D$14:CS$14,"CLO5",D182:CS182)/'Grade computation'!I$8)),""),"")</f>
        <v/>
      </c>
      <c r="DI182" s="115" t="str">
        <f aca="false">IF(DH182="","",IF(DH182&gt;=B$10,"Y","N"))</f>
        <v/>
      </c>
      <c r="DJ182" s="115" t="str">
        <f aca="false">IF(DH182="","",IF(DH182&lt;50%,1,IF(AND(DH182&gt;=50%,DH182&lt;B$10),2,IF(DH182&gt;=B$10,3))))</f>
        <v/>
      </c>
      <c r="DK182" s="114" t="str">
        <f aca="false">IF(B182&lt;&gt;"",IFERROR(IF((SUMIF(D$14:CS$14,"CLO6",D182:CS182)/'Grade computation'!I$9)=0,0,(SUMIF(D$14:CS$14,"CLO6",D182:CS182)/'Grade computation'!I$9)),""),"")</f>
        <v/>
      </c>
      <c r="DL182" s="115" t="str">
        <f aca="false">IF(DK182="","",IF(DK182&gt;=B$10,"Y","N"))</f>
        <v/>
      </c>
      <c r="DM182" s="115" t="str">
        <f aca="false">IF(DK182="","",IF(DK182&lt;50%,1,IF(AND(DK182&gt;=50%,DK182&lt;B$10),2,IF(DK182&gt;=B$10,3))))</f>
        <v/>
      </c>
      <c r="DN182" s="114" t="str">
        <f aca="false">IF(B182&lt;&gt;"",IFERROR(IF((SUMIF(D$14:CS$14,"CLO7",D182:CS182)/'Grade computation'!I$10)=0,0,(SUMIF(D$14:CS$14,"CLO7",D182:CS182)/'Grade computation'!I$10)),""),"")</f>
        <v/>
      </c>
      <c r="DO182" s="115" t="str">
        <f aca="false">IF(DN182="","",IF(DN182&gt;=B$10,"Y","N"))</f>
        <v/>
      </c>
      <c r="DP182" s="115" t="str">
        <f aca="false">IF(DN182="","",IF(DN182&lt;50%,1,IF(AND(DN182&gt;=50%,DN182&lt;B$10),2,IF(DN182&gt;=B$10,3))))</f>
        <v/>
      </c>
      <c r="DQ182" s="114" t="str">
        <f aca="false">IF(B182&lt;&gt;"",IFERROR(IF((SUMIF(D$14:CS$14,"CLO8",D182:CS182)/'Grade computation'!I$11)=0,0,(SUMIF(D$14:CS$14,"CLO8",D182:CS182)/'Grade computation'!I$11)),""),"")</f>
        <v/>
      </c>
      <c r="DR182" s="115" t="str">
        <f aca="false">IF(DQ182="","",IF(DQ182&gt;=B$10,"Y","N"))</f>
        <v/>
      </c>
      <c r="DS182" s="115" t="str">
        <f aca="false">IF(DQ182="","",IF(DQ182&lt;50%,1,IF(AND(DQ182&gt;=50%,DQ182&lt;B$10),2,IF(DQ182&gt;=B$10,3))))</f>
        <v/>
      </c>
      <c r="DT182" s="114" t="str">
        <f aca="false">IF(B182&lt;&gt;"",IFERROR(IF((SUMIF(D$14:CS$14,"CLO9",D182:CS182)/'Grade computation'!I$12)=0,0,(SUMIF(D$14:CS$14,"CLO9",D182:CS182)/'Grade computation'!I$12)),""),"")</f>
        <v/>
      </c>
      <c r="DU182" s="115" t="str">
        <f aca="false">IF(DT182="","",IF(DT182&gt;=B$10,"Y","N"))</f>
        <v/>
      </c>
      <c r="DV182" s="115" t="str">
        <f aca="false">IF(DT182="","",IF(DT182&lt;50%,1,IF(AND(DT182&gt;=50%,DT182&lt;B$10),2,IF(DT182&gt;=B$10,3))))</f>
        <v/>
      </c>
      <c r="DW182" s="114" t="str">
        <f aca="false">IF(B182&lt;&gt;"",IFERROR(IF((SUMIF(D$14:CS$14,"CLO10",D182:CS182)/'Grade computation'!I$13)=0,0,(SUMIF(D$14:CS$14,"CLO10",D182:CS182)/'Grade computation'!I$13)),""),"")</f>
        <v/>
      </c>
      <c r="DX182" s="115" t="str">
        <f aca="false">IF(DW182="","",IF(DW182&gt;=B$10,"Y","N"))</f>
        <v/>
      </c>
      <c r="DY182" s="115" t="str">
        <f aca="false">IF(DW182="","",IF(DW182&lt;50%,1,IF(AND(DW182&gt;=50%,DW182&lt;B$10),2,IF(DW182&gt;=B$10,3))))</f>
        <v/>
      </c>
      <c r="DZ182" s="13"/>
      <c r="EA182" s="13"/>
    </row>
    <row r="183" customFormat="false" ht="15.75" hidden="false" customHeight="true" outlineLevel="0" collapsed="false">
      <c r="A183" s="118"/>
      <c r="B183" s="119"/>
      <c r="C183" s="117"/>
      <c r="D183" s="117"/>
      <c r="E183" s="117"/>
      <c r="F183" s="117"/>
      <c r="G183" s="117"/>
      <c r="H183" s="117"/>
      <c r="I183" s="117"/>
      <c r="J183" s="117"/>
      <c r="K183" s="117"/>
      <c r="L183" s="117"/>
      <c r="M183" s="117"/>
      <c r="N183" s="117"/>
      <c r="O183" s="117"/>
      <c r="P183" s="117"/>
      <c r="Q183" s="117"/>
      <c r="R183" s="117"/>
      <c r="S183" s="117"/>
      <c r="T183" s="117"/>
      <c r="U183" s="117"/>
      <c r="V183" s="117"/>
      <c r="W183" s="117"/>
      <c r="X183" s="117"/>
      <c r="Y183" s="117"/>
      <c r="Z183" s="117"/>
      <c r="AA183" s="117"/>
      <c r="AB183" s="117"/>
      <c r="AC183" s="117"/>
      <c r="AD183" s="117"/>
      <c r="AE183" s="117"/>
      <c r="AF183" s="117"/>
      <c r="AG183" s="117"/>
      <c r="AH183" s="111" t="str">
        <f aca="false">IF(B183&lt;&gt;"",SUMIF(D$12:AG$12,"TLA",D183:AG183),"")</f>
        <v/>
      </c>
      <c r="AI183" s="112" t="str">
        <f aca="false">IF(B183&lt;&gt;"",SUMIF(D$12:AG$12,"AT",D183:AG183),"")</f>
        <v/>
      </c>
      <c r="AJ183" s="117"/>
      <c r="AK183" s="117"/>
      <c r="AL183" s="117"/>
      <c r="AM183" s="117"/>
      <c r="AN183" s="117"/>
      <c r="AO183" s="117"/>
      <c r="AP183" s="117"/>
      <c r="AQ183" s="117"/>
      <c r="AR183" s="117"/>
      <c r="AS183" s="117"/>
      <c r="AT183" s="117"/>
      <c r="AU183" s="117"/>
      <c r="AV183" s="117"/>
      <c r="AW183" s="117"/>
      <c r="AX183" s="117"/>
      <c r="AY183" s="117"/>
      <c r="AZ183" s="117"/>
      <c r="BA183" s="117"/>
      <c r="BB183" s="117"/>
      <c r="BC183" s="117"/>
      <c r="BD183" s="117"/>
      <c r="BE183" s="117"/>
      <c r="BF183" s="117"/>
      <c r="BG183" s="117"/>
      <c r="BH183" s="117"/>
      <c r="BI183" s="117"/>
      <c r="BJ183" s="117"/>
      <c r="BK183" s="117"/>
      <c r="BL183" s="117"/>
      <c r="BM183" s="117"/>
      <c r="BN183" s="111" t="str">
        <f aca="false">IF(B183&lt;&gt;"", SUMIF(AJ$12:BM$12,"TLA",AJ183:BM183), "")</f>
        <v/>
      </c>
      <c r="BO183" s="112" t="str">
        <f aca="false">IF(B183&lt;&gt;"", SUMIF(AJ$12:BM$12,"AT",AJ183:BM183), "")</f>
        <v/>
      </c>
      <c r="BP183" s="113"/>
      <c r="BQ183" s="113"/>
      <c r="BR183" s="113"/>
      <c r="BS183" s="113"/>
      <c r="BT183" s="113"/>
      <c r="BU183" s="113"/>
      <c r="BV183" s="113"/>
      <c r="BW183" s="113"/>
      <c r="BX183" s="113"/>
      <c r="BY183" s="113"/>
      <c r="BZ183" s="113"/>
      <c r="CA183" s="117"/>
      <c r="CB183" s="117"/>
      <c r="CC183" s="117"/>
      <c r="CD183" s="117"/>
      <c r="CE183" s="117"/>
      <c r="CF183" s="117"/>
      <c r="CG183" s="117"/>
      <c r="CH183" s="117"/>
      <c r="CI183" s="117"/>
      <c r="CJ183" s="117"/>
      <c r="CK183" s="117"/>
      <c r="CL183" s="117"/>
      <c r="CM183" s="117"/>
      <c r="CN183" s="117"/>
      <c r="CO183" s="117"/>
      <c r="CP183" s="117"/>
      <c r="CQ183" s="117"/>
      <c r="CR183" s="117"/>
      <c r="CS183" s="117"/>
      <c r="CT183" s="111" t="str">
        <f aca="false">IF(B183&lt;&gt;"",SUMIF(BP$12:CS$12,"TLA",BP183:CS183), "")</f>
        <v/>
      </c>
      <c r="CU183" s="112" t="str">
        <f aca="false">IF(B183&lt;&gt;"",SUMIF(BP$12:CS$12,"AT",BP183:CS183), "")</f>
        <v/>
      </c>
      <c r="CV183" s="114" t="str">
        <f aca="false">IF(B183&lt;&gt;"",IFERROR(SUMIF(D$14:CS$14, "CLO1", D183:CS183)/'Grade computation'!I$4,""),"")</f>
        <v/>
      </c>
      <c r="CW183" s="115" t="str">
        <f aca="false">IF(CV183="","",IF(CV183&gt;=B$10,"Y","N"))</f>
        <v/>
      </c>
      <c r="CX183" s="115" t="str">
        <f aca="false">IF(CV183="","",IF(CV183&lt;50%,1,IF(AND(CV183&gt;=50%,CV183&lt;B$10),2,IF(CV183&gt;=B$10,3))))</f>
        <v/>
      </c>
      <c r="CY183" s="114" t="str">
        <f aca="false">IF(B183&lt;&gt;"",IFERROR(IF((SUMIF(D$14:CS$14,"CLO2",D183:CS183)/'Grade computation'!I$5)=0,0,(SUMIF(D$14:CS$14,"CLO2",D183:CS183)/'Grade computation'!I$5)),""),"")</f>
        <v/>
      </c>
      <c r="CZ183" s="115" t="str">
        <f aca="false">IF(CY183="","",IF(CY183&gt;=B$10,"Y","N"))</f>
        <v/>
      </c>
      <c r="DA183" s="115" t="str">
        <f aca="false">IF(CY183="","",IF(CY183&lt;50%,1,IF(AND(CY183&gt;=50%,CY183&lt;B$10),2,IF(CY183&gt;=B$10,3))))</f>
        <v/>
      </c>
      <c r="DB183" s="114" t="str">
        <f aca="false">IF(B183&lt;&gt;"",IFERROR(IF((SUMIF(D$14:CS$14,"CLO3",D183:CS183)/'Grade computation'!I$6)=0,0,(SUMIF(D$14:CS$14,"CLO3",D183:CS183)/'Grade computation'!I$6)),""),"")</f>
        <v/>
      </c>
      <c r="DC183" s="115" t="str">
        <f aca="false">IF(DB183="","",IF(DB183&gt;=B$10,"Y","N"))</f>
        <v/>
      </c>
      <c r="DD183" s="115" t="str">
        <f aca="false">IF(DB183="","",IF(DB183&lt;50%,1,IF(AND(DB183&gt;=50%,DB183&lt;B$10),2,IF(DB183&gt;=B$10,3))))</f>
        <v/>
      </c>
      <c r="DE183" s="114" t="str">
        <f aca="false">IF(B183&lt;&gt;"",IFERROR(SUMIF(D$14:CS$14,"CLO4",D183:CS183)/'Grade computation'!I$7,""),"")</f>
        <v/>
      </c>
      <c r="DF183" s="115" t="str">
        <f aca="false">IF(DE183="","",IF(DE183&gt;=B$10,"Y","N"))</f>
        <v/>
      </c>
      <c r="DG183" s="115" t="str">
        <f aca="false">IF(DE183="","",IF(DE183&lt;50%,1,IF(AND(DE183&gt;=50%,DE183&lt;B$10),2,IF(DE183&gt;=B$10,3))))</f>
        <v/>
      </c>
      <c r="DH183" s="114" t="str">
        <f aca="false">IF(B183&lt;&gt;"",IFERROR(IF((SUMIF(D$14:CS$14,"CLO5",D183:CS183)/'Grade computation'!I$8)=0,0,(SUMIF(D$14:CS$14,"CLO5",D183:CS183)/'Grade computation'!I$8)),""),"")</f>
        <v/>
      </c>
      <c r="DI183" s="115" t="str">
        <f aca="false">IF(DH183="","",IF(DH183&gt;=B$10,"Y","N"))</f>
        <v/>
      </c>
      <c r="DJ183" s="115" t="str">
        <f aca="false">IF(DH183="","",IF(DH183&lt;50%,1,IF(AND(DH183&gt;=50%,DH183&lt;B$10),2,IF(DH183&gt;=B$10,3))))</f>
        <v/>
      </c>
      <c r="DK183" s="114" t="str">
        <f aca="false">IF(B183&lt;&gt;"",IFERROR(IF((SUMIF(D$14:CS$14,"CLO6",D183:CS183)/'Grade computation'!I$9)=0,0,(SUMIF(D$14:CS$14,"CLO6",D183:CS183)/'Grade computation'!I$9)),""),"")</f>
        <v/>
      </c>
      <c r="DL183" s="115" t="str">
        <f aca="false">IF(DK183="","",IF(DK183&gt;=B$10,"Y","N"))</f>
        <v/>
      </c>
      <c r="DM183" s="115" t="str">
        <f aca="false">IF(DK183="","",IF(DK183&lt;50%,1,IF(AND(DK183&gt;=50%,DK183&lt;B$10),2,IF(DK183&gt;=B$10,3))))</f>
        <v/>
      </c>
      <c r="DN183" s="114" t="str">
        <f aca="false">IF(B183&lt;&gt;"",IFERROR(IF((SUMIF(D$14:CS$14,"CLO7",D183:CS183)/'Grade computation'!I$10)=0,0,(SUMIF(D$14:CS$14,"CLO7",D183:CS183)/'Grade computation'!I$10)),""),"")</f>
        <v/>
      </c>
      <c r="DO183" s="115" t="str">
        <f aca="false">IF(DN183="","",IF(DN183&gt;=B$10,"Y","N"))</f>
        <v/>
      </c>
      <c r="DP183" s="115" t="str">
        <f aca="false">IF(DN183="","",IF(DN183&lt;50%,1,IF(AND(DN183&gt;=50%,DN183&lt;B$10),2,IF(DN183&gt;=B$10,3))))</f>
        <v/>
      </c>
      <c r="DQ183" s="114" t="str">
        <f aca="false">IF(B183&lt;&gt;"",IFERROR(IF((SUMIF(D$14:CS$14,"CLO8",D183:CS183)/'Grade computation'!I$11)=0,0,(SUMIF(D$14:CS$14,"CLO8",D183:CS183)/'Grade computation'!I$11)),""),"")</f>
        <v/>
      </c>
      <c r="DR183" s="115" t="str">
        <f aca="false">IF(DQ183="","",IF(DQ183&gt;=B$10,"Y","N"))</f>
        <v/>
      </c>
      <c r="DS183" s="115" t="str">
        <f aca="false">IF(DQ183="","",IF(DQ183&lt;50%,1,IF(AND(DQ183&gt;=50%,DQ183&lt;B$10),2,IF(DQ183&gt;=B$10,3))))</f>
        <v/>
      </c>
      <c r="DT183" s="114" t="str">
        <f aca="false">IF(B183&lt;&gt;"",IFERROR(IF((SUMIF(D$14:CS$14,"CLO9",D183:CS183)/'Grade computation'!I$12)=0,0,(SUMIF(D$14:CS$14,"CLO9",D183:CS183)/'Grade computation'!I$12)),""),"")</f>
        <v/>
      </c>
      <c r="DU183" s="115" t="str">
        <f aca="false">IF(DT183="","",IF(DT183&gt;=B$10,"Y","N"))</f>
        <v/>
      </c>
      <c r="DV183" s="115" t="str">
        <f aca="false">IF(DT183="","",IF(DT183&lt;50%,1,IF(AND(DT183&gt;=50%,DT183&lt;B$10),2,IF(DT183&gt;=B$10,3))))</f>
        <v/>
      </c>
      <c r="DW183" s="114" t="str">
        <f aca="false">IF(B183&lt;&gt;"",IFERROR(IF((SUMIF(D$14:CS$14,"CLO10",D183:CS183)/'Grade computation'!I$13)=0,0,(SUMIF(D$14:CS$14,"CLO10",D183:CS183)/'Grade computation'!I$13)),""),"")</f>
        <v/>
      </c>
      <c r="DX183" s="115" t="str">
        <f aca="false">IF(DW183="","",IF(DW183&gt;=B$10,"Y","N"))</f>
        <v/>
      </c>
      <c r="DY183" s="115" t="str">
        <f aca="false">IF(DW183="","",IF(DW183&lt;50%,1,IF(AND(DW183&gt;=50%,DW183&lt;B$10),2,IF(DW183&gt;=B$10,3))))</f>
        <v/>
      </c>
      <c r="DZ183" s="13"/>
      <c r="EA183" s="13"/>
    </row>
    <row r="184" customFormat="false" ht="15.75" hidden="false" customHeight="true" outlineLevel="0" collapsed="false">
      <c r="A184" s="118"/>
      <c r="B184" s="119"/>
      <c r="C184" s="117"/>
      <c r="D184" s="117"/>
      <c r="E184" s="117"/>
      <c r="F184" s="117"/>
      <c r="G184" s="117"/>
      <c r="H184" s="117"/>
      <c r="I184" s="117"/>
      <c r="J184" s="117"/>
      <c r="K184" s="117"/>
      <c r="L184" s="117"/>
      <c r="M184" s="117"/>
      <c r="N184" s="117"/>
      <c r="O184" s="117"/>
      <c r="P184" s="117"/>
      <c r="Q184" s="117"/>
      <c r="R184" s="117"/>
      <c r="S184" s="117"/>
      <c r="T184" s="117"/>
      <c r="U184" s="117"/>
      <c r="V184" s="117"/>
      <c r="W184" s="117"/>
      <c r="X184" s="117"/>
      <c r="Y184" s="117"/>
      <c r="Z184" s="117"/>
      <c r="AA184" s="117"/>
      <c r="AB184" s="117"/>
      <c r="AC184" s="117"/>
      <c r="AD184" s="117"/>
      <c r="AE184" s="117"/>
      <c r="AF184" s="117"/>
      <c r="AG184" s="117"/>
      <c r="AH184" s="111" t="str">
        <f aca="false">IF(B184&lt;&gt;"",SUMIF(D$12:AG$12,"TLA",D184:AG184),"")</f>
        <v/>
      </c>
      <c r="AI184" s="112" t="str">
        <f aca="false">IF(B184&lt;&gt;"",SUMIF(D$12:AG$12,"AT",D184:AG184),"")</f>
        <v/>
      </c>
      <c r="AJ184" s="117"/>
      <c r="AK184" s="117"/>
      <c r="AL184" s="117"/>
      <c r="AM184" s="117"/>
      <c r="AN184" s="117"/>
      <c r="AO184" s="117"/>
      <c r="AP184" s="117"/>
      <c r="AQ184" s="117"/>
      <c r="AR184" s="117"/>
      <c r="AS184" s="117"/>
      <c r="AT184" s="117"/>
      <c r="AU184" s="117"/>
      <c r="AV184" s="117"/>
      <c r="AW184" s="117"/>
      <c r="AX184" s="117"/>
      <c r="AY184" s="117"/>
      <c r="AZ184" s="117"/>
      <c r="BA184" s="117"/>
      <c r="BB184" s="117"/>
      <c r="BC184" s="117"/>
      <c r="BD184" s="117"/>
      <c r="BE184" s="117"/>
      <c r="BF184" s="117"/>
      <c r="BG184" s="117"/>
      <c r="BH184" s="117"/>
      <c r="BI184" s="117"/>
      <c r="BJ184" s="117"/>
      <c r="BK184" s="117"/>
      <c r="BL184" s="117"/>
      <c r="BM184" s="117"/>
      <c r="BN184" s="111" t="str">
        <f aca="false">IF(B184&lt;&gt;"", SUMIF(AJ$12:BM$12,"TLA",AJ184:BM184), "")</f>
        <v/>
      </c>
      <c r="BO184" s="112" t="str">
        <f aca="false">IF(B184&lt;&gt;"", SUMIF(AJ$12:BM$12,"AT",AJ184:BM184), "")</f>
        <v/>
      </c>
      <c r="BP184" s="113"/>
      <c r="BQ184" s="113"/>
      <c r="BR184" s="113"/>
      <c r="BS184" s="113"/>
      <c r="BT184" s="113"/>
      <c r="BU184" s="113"/>
      <c r="BV184" s="113"/>
      <c r="BW184" s="113"/>
      <c r="BX184" s="113"/>
      <c r="BY184" s="113"/>
      <c r="BZ184" s="113"/>
      <c r="CA184" s="117"/>
      <c r="CB184" s="117"/>
      <c r="CC184" s="117"/>
      <c r="CD184" s="117"/>
      <c r="CE184" s="117"/>
      <c r="CF184" s="117"/>
      <c r="CG184" s="117"/>
      <c r="CH184" s="117"/>
      <c r="CI184" s="117"/>
      <c r="CJ184" s="117"/>
      <c r="CK184" s="117"/>
      <c r="CL184" s="117"/>
      <c r="CM184" s="117"/>
      <c r="CN184" s="117"/>
      <c r="CO184" s="117"/>
      <c r="CP184" s="117"/>
      <c r="CQ184" s="117"/>
      <c r="CR184" s="117"/>
      <c r="CS184" s="117"/>
      <c r="CT184" s="111" t="str">
        <f aca="false">IF(B184&lt;&gt;"",SUMIF(BP$12:CS$12,"TLA",BP184:CS184), "")</f>
        <v/>
      </c>
      <c r="CU184" s="112" t="str">
        <f aca="false">IF(B184&lt;&gt;"",SUMIF(BP$12:CS$12,"AT",BP184:CS184), "")</f>
        <v/>
      </c>
      <c r="CV184" s="114" t="str">
        <f aca="false">IF(B184&lt;&gt;"",IFERROR(SUMIF(D$14:CS$14, "CLO1", D184:CS184)/'Grade computation'!I$4,""),"")</f>
        <v/>
      </c>
      <c r="CW184" s="115" t="str">
        <f aca="false">IF(CV184="","",IF(CV184&gt;=B$10,"Y","N"))</f>
        <v/>
      </c>
      <c r="CX184" s="115" t="str">
        <f aca="false">IF(CV184="","",IF(CV184&lt;50%,1,IF(AND(CV184&gt;=50%,CV184&lt;B$10),2,IF(CV184&gt;=B$10,3))))</f>
        <v/>
      </c>
      <c r="CY184" s="114" t="str">
        <f aca="false">IF(B184&lt;&gt;"",IFERROR(IF((SUMIF(D$14:CS$14,"CLO2",D184:CS184)/'Grade computation'!I$5)=0,0,(SUMIF(D$14:CS$14,"CLO2",D184:CS184)/'Grade computation'!I$5)),""),"")</f>
        <v/>
      </c>
      <c r="CZ184" s="115" t="str">
        <f aca="false">IF(CY184="","",IF(CY184&gt;=B$10,"Y","N"))</f>
        <v/>
      </c>
      <c r="DA184" s="115" t="str">
        <f aca="false">IF(CY184="","",IF(CY184&lt;50%,1,IF(AND(CY184&gt;=50%,CY184&lt;B$10),2,IF(CY184&gt;=B$10,3))))</f>
        <v/>
      </c>
      <c r="DB184" s="114" t="str">
        <f aca="false">IF(B184&lt;&gt;"",IFERROR(IF((SUMIF(D$14:CS$14,"CLO3",D184:CS184)/'Grade computation'!I$6)=0,0,(SUMIF(D$14:CS$14,"CLO3",D184:CS184)/'Grade computation'!I$6)),""),"")</f>
        <v/>
      </c>
      <c r="DC184" s="115" t="str">
        <f aca="false">IF(DB184="","",IF(DB184&gt;=B$10,"Y","N"))</f>
        <v/>
      </c>
      <c r="DD184" s="115" t="str">
        <f aca="false">IF(DB184="","",IF(DB184&lt;50%,1,IF(AND(DB184&gt;=50%,DB184&lt;B$10),2,IF(DB184&gt;=B$10,3))))</f>
        <v/>
      </c>
      <c r="DE184" s="114" t="str">
        <f aca="false">IF(B184&lt;&gt;"",IFERROR(SUMIF(D$14:CS$14,"CLO4",D184:CS184)/'Grade computation'!I$7,""),"")</f>
        <v/>
      </c>
      <c r="DF184" s="115" t="str">
        <f aca="false">IF(DE184="","",IF(DE184&gt;=B$10,"Y","N"))</f>
        <v/>
      </c>
      <c r="DG184" s="115" t="str">
        <f aca="false">IF(DE184="","",IF(DE184&lt;50%,1,IF(AND(DE184&gt;=50%,DE184&lt;B$10),2,IF(DE184&gt;=B$10,3))))</f>
        <v/>
      </c>
      <c r="DH184" s="114" t="str">
        <f aca="false">IF(B184&lt;&gt;"",IFERROR(IF((SUMIF(D$14:CS$14,"CLO5",D184:CS184)/'Grade computation'!I$8)=0,0,(SUMIF(D$14:CS$14,"CLO5",D184:CS184)/'Grade computation'!I$8)),""),"")</f>
        <v/>
      </c>
      <c r="DI184" s="115" t="str">
        <f aca="false">IF(DH184="","",IF(DH184&gt;=B$10,"Y","N"))</f>
        <v/>
      </c>
      <c r="DJ184" s="115" t="str">
        <f aca="false">IF(DH184="","",IF(DH184&lt;50%,1,IF(AND(DH184&gt;=50%,DH184&lt;B$10),2,IF(DH184&gt;=B$10,3))))</f>
        <v/>
      </c>
      <c r="DK184" s="114" t="str">
        <f aca="false">IF(B184&lt;&gt;"",IFERROR(IF((SUMIF(D$14:CS$14,"CLO6",D184:CS184)/'Grade computation'!I$9)=0,0,(SUMIF(D$14:CS$14,"CLO6",D184:CS184)/'Grade computation'!I$9)),""),"")</f>
        <v/>
      </c>
      <c r="DL184" s="115" t="str">
        <f aca="false">IF(DK184="","",IF(DK184&gt;=B$10,"Y","N"))</f>
        <v/>
      </c>
      <c r="DM184" s="115" t="str">
        <f aca="false">IF(DK184="","",IF(DK184&lt;50%,1,IF(AND(DK184&gt;=50%,DK184&lt;B$10),2,IF(DK184&gt;=B$10,3))))</f>
        <v/>
      </c>
      <c r="DN184" s="114" t="str">
        <f aca="false">IF(B184&lt;&gt;"",IFERROR(IF((SUMIF(D$14:CS$14,"CLO7",D184:CS184)/'Grade computation'!I$10)=0,0,(SUMIF(D$14:CS$14,"CLO7",D184:CS184)/'Grade computation'!I$10)),""),"")</f>
        <v/>
      </c>
      <c r="DO184" s="115" t="str">
        <f aca="false">IF(DN184="","",IF(DN184&gt;=B$10,"Y","N"))</f>
        <v/>
      </c>
      <c r="DP184" s="115" t="str">
        <f aca="false">IF(DN184="","",IF(DN184&lt;50%,1,IF(AND(DN184&gt;=50%,DN184&lt;B$10),2,IF(DN184&gt;=B$10,3))))</f>
        <v/>
      </c>
      <c r="DQ184" s="114" t="str">
        <f aca="false">IF(B184&lt;&gt;"",IFERROR(IF((SUMIF(D$14:CS$14,"CLO8",D184:CS184)/'Grade computation'!I$11)=0,0,(SUMIF(D$14:CS$14,"CLO8",D184:CS184)/'Grade computation'!I$11)),""),"")</f>
        <v/>
      </c>
      <c r="DR184" s="115" t="str">
        <f aca="false">IF(DQ184="","",IF(DQ184&gt;=B$10,"Y","N"))</f>
        <v/>
      </c>
      <c r="DS184" s="115" t="str">
        <f aca="false">IF(DQ184="","",IF(DQ184&lt;50%,1,IF(AND(DQ184&gt;=50%,DQ184&lt;B$10),2,IF(DQ184&gt;=B$10,3))))</f>
        <v/>
      </c>
      <c r="DT184" s="114" t="str">
        <f aca="false">IF(B184&lt;&gt;"",IFERROR(IF((SUMIF(D$14:CS$14,"CLO9",D184:CS184)/'Grade computation'!I$12)=0,0,(SUMIF(D$14:CS$14,"CLO9",D184:CS184)/'Grade computation'!I$12)),""),"")</f>
        <v/>
      </c>
      <c r="DU184" s="115" t="str">
        <f aca="false">IF(DT184="","",IF(DT184&gt;=B$10,"Y","N"))</f>
        <v/>
      </c>
      <c r="DV184" s="115" t="str">
        <f aca="false">IF(DT184="","",IF(DT184&lt;50%,1,IF(AND(DT184&gt;=50%,DT184&lt;B$10),2,IF(DT184&gt;=B$10,3))))</f>
        <v/>
      </c>
      <c r="DW184" s="114" t="str">
        <f aca="false">IF(B184&lt;&gt;"",IFERROR(IF((SUMIF(D$14:CS$14,"CLO10",D184:CS184)/'Grade computation'!I$13)=0,0,(SUMIF(D$14:CS$14,"CLO10",D184:CS184)/'Grade computation'!I$13)),""),"")</f>
        <v/>
      </c>
      <c r="DX184" s="115" t="str">
        <f aca="false">IF(DW184="","",IF(DW184&gt;=B$10,"Y","N"))</f>
        <v/>
      </c>
      <c r="DY184" s="115" t="str">
        <f aca="false">IF(DW184="","",IF(DW184&lt;50%,1,IF(AND(DW184&gt;=50%,DW184&lt;B$10),2,IF(DW184&gt;=B$10,3))))</f>
        <v/>
      </c>
      <c r="DZ184" s="13"/>
      <c r="EA184" s="13"/>
    </row>
    <row r="185" customFormat="false" ht="15.75" hidden="false" customHeight="true" outlineLevel="0" collapsed="false">
      <c r="A185" s="118"/>
      <c r="B185" s="119"/>
      <c r="C185" s="117"/>
      <c r="D185" s="117"/>
      <c r="E185" s="117"/>
      <c r="F185" s="117"/>
      <c r="G185" s="117"/>
      <c r="H185" s="117"/>
      <c r="I185" s="117"/>
      <c r="J185" s="117"/>
      <c r="K185" s="117"/>
      <c r="L185" s="117"/>
      <c r="M185" s="117"/>
      <c r="N185" s="117"/>
      <c r="O185" s="117"/>
      <c r="P185" s="117"/>
      <c r="Q185" s="117"/>
      <c r="R185" s="117"/>
      <c r="S185" s="117"/>
      <c r="T185" s="117"/>
      <c r="U185" s="117"/>
      <c r="V185" s="117"/>
      <c r="W185" s="117"/>
      <c r="X185" s="117"/>
      <c r="Y185" s="117"/>
      <c r="Z185" s="117"/>
      <c r="AA185" s="117"/>
      <c r="AB185" s="117"/>
      <c r="AC185" s="117"/>
      <c r="AD185" s="117"/>
      <c r="AE185" s="117"/>
      <c r="AF185" s="117"/>
      <c r="AG185" s="117"/>
      <c r="AH185" s="111" t="str">
        <f aca="false">IF(B185&lt;&gt;"",SUMIF(D$12:AG$12,"TLA",D185:AG185),"")</f>
        <v/>
      </c>
      <c r="AI185" s="112" t="str">
        <f aca="false">IF(B185&lt;&gt;"",SUMIF(D$12:AG$12,"AT",D185:AG185),"")</f>
        <v/>
      </c>
      <c r="AJ185" s="117"/>
      <c r="AK185" s="117"/>
      <c r="AL185" s="117"/>
      <c r="AM185" s="117"/>
      <c r="AN185" s="117"/>
      <c r="AO185" s="117"/>
      <c r="AP185" s="117"/>
      <c r="AQ185" s="117"/>
      <c r="AR185" s="117"/>
      <c r="AS185" s="117"/>
      <c r="AT185" s="117"/>
      <c r="AU185" s="117"/>
      <c r="AV185" s="117"/>
      <c r="AW185" s="117"/>
      <c r="AX185" s="117"/>
      <c r="AY185" s="117"/>
      <c r="AZ185" s="117"/>
      <c r="BA185" s="117"/>
      <c r="BB185" s="117"/>
      <c r="BC185" s="117"/>
      <c r="BD185" s="117"/>
      <c r="BE185" s="117"/>
      <c r="BF185" s="117"/>
      <c r="BG185" s="117"/>
      <c r="BH185" s="117"/>
      <c r="BI185" s="117"/>
      <c r="BJ185" s="117"/>
      <c r="BK185" s="117"/>
      <c r="BL185" s="117"/>
      <c r="BM185" s="117"/>
      <c r="BN185" s="111" t="str">
        <f aca="false">IF(B185&lt;&gt;"", SUMIF(AJ$12:BM$12,"TLA",AJ185:BM185), "")</f>
        <v/>
      </c>
      <c r="BO185" s="112" t="str">
        <f aca="false">IF(B185&lt;&gt;"", SUMIF(AJ$12:BM$12,"AT",AJ185:BM185), "")</f>
        <v/>
      </c>
      <c r="BP185" s="113"/>
      <c r="BQ185" s="113"/>
      <c r="BR185" s="113"/>
      <c r="BS185" s="113"/>
      <c r="BT185" s="113"/>
      <c r="BU185" s="113"/>
      <c r="BV185" s="113"/>
      <c r="BW185" s="113"/>
      <c r="BX185" s="113"/>
      <c r="BY185" s="113"/>
      <c r="BZ185" s="113"/>
      <c r="CA185" s="117"/>
      <c r="CB185" s="117"/>
      <c r="CC185" s="117"/>
      <c r="CD185" s="117"/>
      <c r="CE185" s="117"/>
      <c r="CF185" s="117"/>
      <c r="CG185" s="117"/>
      <c r="CH185" s="117"/>
      <c r="CI185" s="117"/>
      <c r="CJ185" s="117"/>
      <c r="CK185" s="117"/>
      <c r="CL185" s="117"/>
      <c r="CM185" s="117"/>
      <c r="CN185" s="117"/>
      <c r="CO185" s="117"/>
      <c r="CP185" s="117"/>
      <c r="CQ185" s="117"/>
      <c r="CR185" s="117"/>
      <c r="CS185" s="117"/>
      <c r="CT185" s="111" t="str">
        <f aca="false">IF(B185&lt;&gt;"",SUMIF(BP$12:CS$12,"TLA",BP185:CS185), "")</f>
        <v/>
      </c>
      <c r="CU185" s="112" t="str">
        <f aca="false">IF(B185&lt;&gt;"",SUMIF(BP$12:CS$12,"AT",BP185:CS185), "")</f>
        <v/>
      </c>
      <c r="CV185" s="114" t="str">
        <f aca="false">IF(B185&lt;&gt;"",IFERROR(SUMIF(D$14:CS$14, "CLO1", D185:CS185)/'Grade computation'!I$4,""),"")</f>
        <v/>
      </c>
      <c r="CW185" s="115" t="str">
        <f aca="false">IF(CV185="","",IF(CV185&gt;=B$10,"Y","N"))</f>
        <v/>
      </c>
      <c r="CX185" s="115" t="str">
        <f aca="false">IF(CV185="","",IF(CV185&lt;50%,1,IF(AND(CV185&gt;=50%,CV185&lt;B$10),2,IF(CV185&gt;=B$10,3))))</f>
        <v/>
      </c>
      <c r="CY185" s="114" t="str">
        <f aca="false">IF(B185&lt;&gt;"",IFERROR(IF((SUMIF(D$14:CS$14,"CLO2",D185:CS185)/'Grade computation'!I$5)=0,0,(SUMIF(D$14:CS$14,"CLO2",D185:CS185)/'Grade computation'!I$5)),""),"")</f>
        <v/>
      </c>
      <c r="CZ185" s="115" t="str">
        <f aca="false">IF(CY185="","",IF(CY185&gt;=B$10,"Y","N"))</f>
        <v/>
      </c>
      <c r="DA185" s="115" t="str">
        <f aca="false">IF(CY185="","",IF(CY185&lt;50%,1,IF(AND(CY185&gt;=50%,CY185&lt;B$10),2,IF(CY185&gt;=B$10,3))))</f>
        <v/>
      </c>
      <c r="DB185" s="114" t="str">
        <f aca="false">IF(B185&lt;&gt;"",IFERROR(IF((SUMIF(D$14:CS$14,"CLO3",D185:CS185)/'Grade computation'!I$6)=0,0,(SUMIF(D$14:CS$14,"CLO3",D185:CS185)/'Grade computation'!I$6)),""),"")</f>
        <v/>
      </c>
      <c r="DC185" s="115" t="str">
        <f aca="false">IF(DB185="","",IF(DB185&gt;=B$10,"Y","N"))</f>
        <v/>
      </c>
      <c r="DD185" s="115" t="str">
        <f aca="false">IF(DB185="","",IF(DB185&lt;50%,1,IF(AND(DB185&gt;=50%,DB185&lt;B$10),2,IF(DB185&gt;=B$10,3))))</f>
        <v/>
      </c>
      <c r="DE185" s="114" t="str">
        <f aca="false">IF(B185&lt;&gt;"",IFERROR(SUMIF(D$14:CS$14,"CLO4",D185:CS185)/'Grade computation'!I$7,""),"")</f>
        <v/>
      </c>
      <c r="DF185" s="115" t="str">
        <f aca="false">IF(DE185="","",IF(DE185&gt;=B$10,"Y","N"))</f>
        <v/>
      </c>
      <c r="DG185" s="115" t="str">
        <f aca="false">IF(DE185="","",IF(DE185&lt;50%,1,IF(AND(DE185&gt;=50%,DE185&lt;B$10),2,IF(DE185&gt;=B$10,3))))</f>
        <v/>
      </c>
      <c r="DH185" s="114" t="str">
        <f aca="false">IF(B185&lt;&gt;"",IFERROR(IF((SUMIF(D$14:CS$14,"CLO5",D185:CS185)/'Grade computation'!I$8)=0,0,(SUMIF(D$14:CS$14,"CLO5",D185:CS185)/'Grade computation'!I$8)),""),"")</f>
        <v/>
      </c>
      <c r="DI185" s="115" t="str">
        <f aca="false">IF(DH185="","",IF(DH185&gt;=B$10,"Y","N"))</f>
        <v/>
      </c>
      <c r="DJ185" s="115" t="str">
        <f aca="false">IF(DH185="","",IF(DH185&lt;50%,1,IF(AND(DH185&gt;=50%,DH185&lt;B$10),2,IF(DH185&gt;=B$10,3))))</f>
        <v/>
      </c>
      <c r="DK185" s="114" t="str">
        <f aca="false">IF(B185&lt;&gt;"",IFERROR(IF((SUMIF(D$14:CS$14,"CLO6",D185:CS185)/'Grade computation'!I$9)=0,0,(SUMIF(D$14:CS$14,"CLO6",D185:CS185)/'Grade computation'!I$9)),""),"")</f>
        <v/>
      </c>
      <c r="DL185" s="115" t="str">
        <f aca="false">IF(DK185="","",IF(DK185&gt;=B$10,"Y","N"))</f>
        <v/>
      </c>
      <c r="DM185" s="115" t="str">
        <f aca="false">IF(DK185="","",IF(DK185&lt;50%,1,IF(AND(DK185&gt;=50%,DK185&lt;B$10),2,IF(DK185&gt;=B$10,3))))</f>
        <v/>
      </c>
      <c r="DN185" s="114" t="str">
        <f aca="false">IF(B185&lt;&gt;"",IFERROR(IF((SUMIF(D$14:CS$14,"CLO7",D185:CS185)/'Grade computation'!I$10)=0,0,(SUMIF(D$14:CS$14,"CLO7",D185:CS185)/'Grade computation'!I$10)),""),"")</f>
        <v/>
      </c>
      <c r="DO185" s="115" t="str">
        <f aca="false">IF(DN185="","",IF(DN185&gt;=B$10,"Y","N"))</f>
        <v/>
      </c>
      <c r="DP185" s="115" t="str">
        <f aca="false">IF(DN185="","",IF(DN185&lt;50%,1,IF(AND(DN185&gt;=50%,DN185&lt;B$10),2,IF(DN185&gt;=B$10,3))))</f>
        <v/>
      </c>
      <c r="DQ185" s="114" t="str">
        <f aca="false">IF(B185&lt;&gt;"",IFERROR(IF((SUMIF(D$14:CS$14,"CLO8",D185:CS185)/'Grade computation'!I$11)=0,0,(SUMIF(D$14:CS$14,"CLO8",D185:CS185)/'Grade computation'!I$11)),""),"")</f>
        <v/>
      </c>
      <c r="DR185" s="115" t="str">
        <f aca="false">IF(DQ185="","",IF(DQ185&gt;=B$10,"Y","N"))</f>
        <v/>
      </c>
      <c r="DS185" s="115" t="str">
        <f aca="false">IF(DQ185="","",IF(DQ185&lt;50%,1,IF(AND(DQ185&gt;=50%,DQ185&lt;B$10),2,IF(DQ185&gt;=B$10,3))))</f>
        <v/>
      </c>
      <c r="DT185" s="114" t="str">
        <f aca="false">IF(B185&lt;&gt;"",IFERROR(IF((SUMIF(D$14:CS$14,"CLO9",D185:CS185)/'Grade computation'!I$12)=0,0,(SUMIF(D$14:CS$14,"CLO9",D185:CS185)/'Grade computation'!I$12)),""),"")</f>
        <v/>
      </c>
      <c r="DU185" s="115" t="str">
        <f aca="false">IF(DT185="","",IF(DT185&gt;=B$10,"Y","N"))</f>
        <v/>
      </c>
      <c r="DV185" s="115" t="str">
        <f aca="false">IF(DT185="","",IF(DT185&lt;50%,1,IF(AND(DT185&gt;=50%,DT185&lt;B$10),2,IF(DT185&gt;=B$10,3))))</f>
        <v/>
      </c>
      <c r="DW185" s="114" t="str">
        <f aca="false">IF(B185&lt;&gt;"",IFERROR(IF((SUMIF(D$14:CS$14,"CLO10",D185:CS185)/'Grade computation'!I$13)=0,0,(SUMIF(D$14:CS$14,"CLO10",D185:CS185)/'Grade computation'!I$13)),""),"")</f>
        <v/>
      </c>
      <c r="DX185" s="115" t="str">
        <f aca="false">IF(DW185="","",IF(DW185&gt;=B$10,"Y","N"))</f>
        <v/>
      </c>
      <c r="DY185" s="115" t="str">
        <f aca="false">IF(DW185="","",IF(DW185&lt;50%,1,IF(AND(DW185&gt;=50%,DW185&lt;B$10),2,IF(DW185&gt;=B$10,3))))</f>
        <v/>
      </c>
      <c r="DZ185" s="13"/>
      <c r="EA185" s="13"/>
    </row>
    <row r="186" customFormat="false" ht="15.75" hidden="false" customHeight="true" outlineLevel="0" collapsed="false">
      <c r="A186" s="118"/>
      <c r="B186" s="119"/>
      <c r="C186" s="117"/>
      <c r="D186" s="117"/>
      <c r="E186" s="117"/>
      <c r="F186" s="117"/>
      <c r="G186" s="117"/>
      <c r="H186" s="117"/>
      <c r="I186" s="117"/>
      <c r="J186" s="117"/>
      <c r="K186" s="117"/>
      <c r="L186" s="117"/>
      <c r="M186" s="117"/>
      <c r="N186" s="117"/>
      <c r="O186" s="117"/>
      <c r="P186" s="117"/>
      <c r="Q186" s="117"/>
      <c r="R186" s="117"/>
      <c r="S186" s="117"/>
      <c r="T186" s="117"/>
      <c r="U186" s="117"/>
      <c r="V186" s="117"/>
      <c r="W186" s="117"/>
      <c r="X186" s="117"/>
      <c r="Y186" s="117"/>
      <c r="Z186" s="117"/>
      <c r="AA186" s="117"/>
      <c r="AB186" s="117"/>
      <c r="AC186" s="117"/>
      <c r="AD186" s="117"/>
      <c r="AE186" s="117"/>
      <c r="AF186" s="117"/>
      <c r="AG186" s="117"/>
      <c r="AH186" s="111" t="str">
        <f aca="false">IF(B186&lt;&gt;"",SUMIF(D$12:AG$12,"TLA",D186:AG186),"")</f>
        <v/>
      </c>
      <c r="AI186" s="112" t="str">
        <f aca="false">IF(B186&lt;&gt;"",SUMIF(D$12:AG$12,"AT",D186:AG186),"")</f>
        <v/>
      </c>
      <c r="AJ186" s="117"/>
      <c r="AK186" s="117"/>
      <c r="AL186" s="117"/>
      <c r="AM186" s="117"/>
      <c r="AN186" s="117"/>
      <c r="AO186" s="117"/>
      <c r="AP186" s="117"/>
      <c r="AQ186" s="117"/>
      <c r="AR186" s="117"/>
      <c r="AS186" s="117"/>
      <c r="AT186" s="117"/>
      <c r="AU186" s="117"/>
      <c r="AV186" s="117"/>
      <c r="AW186" s="117"/>
      <c r="AX186" s="117"/>
      <c r="AY186" s="117"/>
      <c r="AZ186" s="117"/>
      <c r="BA186" s="117"/>
      <c r="BB186" s="117"/>
      <c r="BC186" s="117"/>
      <c r="BD186" s="117"/>
      <c r="BE186" s="117"/>
      <c r="BF186" s="117"/>
      <c r="BG186" s="117"/>
      <c r="BH186" s="117"/>
      <c r="BI186" s="117"/>
      <c r="BJ186" s="117"/>
      <c r="BK186" s="117"/>
      <c r="BL186" s="117"/>
      <c r="BM186" s="117"/>
      <c r="BN186" s="111" t="str">
        <f aca="false">IF(B186&lt;&gt;"", SUMIF(AJ$12:BM$12,"TLA",AJ186:BM186), "")</f>
        <v/>
      </c>
      <c r="BO186" s="112" t="str">
        <f aca="false">IF(B186&lt;&gt;"", SUMIF(AJ$12:BM$12,"AT",AJ186:BM186), "")</f>
        <v/>
      </c>
      <c r="BP186" s="113"/>
      <c r="BQ186" s="113"/>
      <c r="BR186" s="113"/>
      <c r="BS186" s="113"/>
      <c r="BT186" s="113"/>
      <c r="BU186" s="113"/>
      <c r="BV186" s="113"/>
      <c r="BW186" s="113"/>
      <c r="BX186" s="113"/>
      <c r="BY186" s="113"/>
      <c r="BZ186" s="113"/>
      <c r="CA186" s="117"/>
      <c r="CB186" s="117"/>
      <c r="CC186" s="117"/>
      <c r="CD186" s="117"/>
      <c r="CE186" s="117"/>
      <c r="CF186" s="117"/>
      <c r="CG186" s="117"/>
      <c r="CH186" s="117"/>
      <c r="CI186" s="117"/>
      <c r="CJ186" s="117"/>
      <c r="CK186" s="117"/>
      <c r="CL186" s="117"/>
      <c r="CM186" s="117"/>
      <c r="CN186" s="117"/>
      <c r="CO186" s="117"/>
      <c r="CP186" s="117"/>
      <c r="CQ186" s="117"/>
      <c r="CR186" s="117"/>
      <c r="CS186" s="117"/>
      <c r="CT186" s="111" t="str">
        <f aca="false">IF(B186&lt;&gt;"",SUMIF(BP$12:CS$12,"TLA",BP186:CS186), "")</f>
        <v/>
      </c>
      <c r="CU186" s="112" t="str">
        <f aca="false">IF(B186&lt;&gt;"",SUMIF(BP$12:CS$12,"AT",BP186:CS186), "")</f>
        <v/>
      </c>
      <c r="CV186" s="114" t="str">
        <f aca="false">IF(B186&lt;&gt;"",IFERROR(SUMIF(D$14:CS$14, "CLO1", D186:CS186)/'Grade computation'!I$4,""),"")</f>
        <v/>
      </c>
      <c r="CW186" s="115" t="str">
        <f aca="false">IF(CV186="","",IF(CV186&gt;=B$10,"Y","N"))</f>
        <v/>
      </c>
      <c r="CX186" s="115" t="str">
        <f aca="false">IF(CV186="","",IF(CV186&lt;50%,1,IF(AND(CV186&gt;=50%,CV186&lt;B$10),2,IF(CV186&gt;=B$10,3))))</f>
        <v/>
      </c>
      <c r="CY186" s="114" t="str">
        <f aca="false">IF(B186&lt;&gt;"",IFERROR(IF((SUMIF(D$14:CS$14,"CLO2",D186:CS186)/'Grade computation'!I$5)=0,0,(SUMIF(D$14:CS$14,"CLO2",D186:CS186)/'Grade computation'!I$5)),""),"")</f>
        <v/>
      </c>
      <c r="CZ186" s="115" t="str">
        <f aca="false">IF(CY186="","",IF(CY186&gt;=B$10,"Y","N"))</f>
        <v/>
      </c>
      <c r="DA186" s="115" t="str">
        <f aca="false">IF(CY186="","",IF(CY186&lt;50%,1,IF(AND(CY186&gt;=50%,CY186&lt;B$10),2,IF(CY186&gt;=B$10,3))))</f>
        <v/>
      </c>
      <c r="DB186" s="114" t="str">
        <f aca="false">IF(B186&lt;&gt;"",IFERROR(IF((SUMIF(D$14:CS$14,"CLO3",D186:CS186)/'Grade computation'!I$6)=0,0,(SUMIF(D$14:CS$14,"CLO3",D186:CS186)/'Grade computation'!I$6)),""),"")</f>
        <v/>
      </c>
      <c r="DC186" s="115" t="str">
        <f aca="false">IF(DB186="","",IF(DB186&gt;=B$10,"Y","N"))</f>
        <v/>
      </c>
      <c r="DD186" s="115" t="str">
        <f aca="false">IF(DB186="","",IF(DB186&lt;50%,1,IF(AND(DB186&gt;=50%,DB186&lt;B$10),2,IF(DB186&gt;=B$10,3))))</f>
        <v/>
      </c>
      <c r="DE186" s="114" t="str">
        <f aca="false">IF(B186&lt;&gt;"",IFERROR(SUMIF(D$14:CS$14,"CLO4",D186:CS186)/'Grade computation'!I$7,""),"")</f>
        <v/>
      </c>
      <c r="DF186" s="115" t="str">
        <f aca="false">IF(DE186="","",IF(DE186&gt;=B$10,"Y","N"))</f>
        <v/>
      </c>
      <c r="DG186" s="115" t="str">
        <f aca="false">IF(DE186="","",IF(DE186&lt;50%,1,IF(AND(DE186&gt;=50%,DE186&lt;B$10),2,IF(DE186&gt;=B$10,3))))</f>
        <v/>
      </c>
      <c r="DH186" s="114" t="str">
        <f aca="false">IF(B186&lt;&gt;"",IFERROR(IF((SUMIF(D$14:CS$14,"CLO5",D186:CS186)/'Grade computation'!I$8)=0,0,(SUMIF(D$14:CS$14,"CLO5",D186:CS186)/'Grade computation'!I$8)),""),"")</f>
        <v/>
      </c>
      <c r="DI186" s="115" t="str">
        <f aca="false">IF(DH186="","",IF(DH186&gt;=B$10,"Y","N"))</f>
        <v/>
      </c>
      <c r="DJ186" s="115" t="str">
        <f aca="false">IF(DH186="","",IF(DH186&lt;50%,1,IF(AND(DH186&gt;=50%,DH186&lt;B$10),2,IF(DH186&gt;=B$10,3))))</f>
        <v/>
      </c>
      <c r="DK186" s="114" t="str">
        <f aca="false">IF(B186&lt;&gt;"",IFERROR(IF((SUMIF(D$14:CS$14,"CLO6",D186:CS186)/'Grade computation'!I$9)=0,0,(SUMIF(D$14:CS$14,"CLO6",D186:CS186)/'Grade computation'!I$9)),""),"")</f>
        <v/>
      </c>
      <c r="DL186" s="115" t="str">
        <f aca="false">IF(DK186="","",IF(DK186&gt;=B$10,"Y","N"))</f>
        <v/>
      </c>
      <c r="DM186" s="115" t="str">
        <f aca="false">IF(DK186="","",IF(DK186&lt;50%,1,IF(AND(DK186&gt;=50%,DK186&lt;B$10),2,IF(DK186&gt;=B$10,3))))</f>
        <v/>
      </c>
      <c r="DN186" s="114" t="str">
        <f aca="false">IF(B186&lt;&gt;"",IFERROR(IF((SUMIF(D$14:CS$14,"CLO7",D186:CS186)/'Grade computation'!I$10)=0,0,(SUMIF(D$14:CS$14,"CLO7",D186:CS186)/'Grade computation'!I$10)),""),"")</f>
        <v/>
      </c>
      <c r="DO186" s="115" t="str">
        <f aca="false">IF(DN186="","",IF(DN186&gt;=B$10,"Y","N"))</f>
        <v/>
      </c>
      <c r="DP186" s="115" t="str">
        <f aca="false">IF(DN186="","",IF(DN186&lt;50%,1,IF(AND(DN186&gt;=50%,DN186&lt;B$10),2,IF(DN186&gt;=B$10,3))))</f>
        <v/>
      </c>
      <c r="DQ186" s="114" t="str">
        <f aca="false">IF(B186&lt;&gt;"",IFERROR(IF((SUMIF(D$14:CS$14,"CLO8",D186:CS186)/'Grade computation'!I$11)=0,0,(SUMIF(D$14:CS$14,"CLO8",D186:CS186)/'Grade computation'!I$11)),""),"")</f>
        <v/>
      </c>
      <c r="DR186" s="115" t="str">
        <f aca="false">IF(DQ186="","",IF(DQ186&gt;=B$10,"Y","N"))</f>
        <v/>
      </c>
      <c r="DS186" s="115" t="str">
        <f aca="false">IF(DQ186="","",IF(DQ186&lt;50%,1,IF(AND(DQ186&gt;=50%,DQ186&lt;B$10),2,IF(DQ186&gt;=B$10,3))))</f>
        <v/>
      </c>
      <c r="DT186" s="114" t="str">
        <f aca="false">IF(B186&lt;&gt;"",IFERROR(IF((SUMIF(D$14:CS$14,"CLO9",D186:CS186)/'Grade computation'!I$12)=0,0,(SUMIF(D$14:CS$14,"CLO9",D186:CS186)/'Grade computation'!I$12)),""),"")</f>
        <v/>
      </c>
      <c r="DU186" s="115" t="str">
        <f aca="false">IF(DT186="","",IF(DT186&gt;=B$10,"Y","N"))</f>
        <v/>
      </c>
      <c r="DV186" s="115" t="str">
        <f aca="false">IF(DT186="","",IF(DT186&lt;50%,1,IF(AND(DT186&gt;=50%,DT186&lt;B$10),2,IF(DT186&gt;=B$10,3))))</f>
        <v/>
      </c>
      <c r="DW186" s="114" t="str">
        <f aca="false">IF(B186&lt;&gt;"",IFERROR(IF((SUMIF(D$14:CS$14,"CLO10",D186:CS186)/'Grade computation'!I$13)=0,0,(SUMIF(D$14:CS$14,"CLO10",D186:CS186)/'Grade computation'!I$13)),""),"")</f>
        <v/>
      </c>
      <c r="DX186" s="115" t="str">
        <f aca="false">IF(DW186="","",IF(DW186&gt;=B$10,"Y","N"))</f>
        <v/>
      </c>
      <c r="DY186" s="115" t="str">
        <f aca="false">IF(DW186="","",IF(DW186&lt;50%,1,IF(AND(DW186&gt;=50%,DW186&lt;B$10),2,IF(DW186&gt;=B$10,3))))</f>
        <v/>
      </c>
      <c r="DZ186" s="13"/>
      <c r="EA186" s="13"/>
    </row>
    <row r="187" customFormat="false" ht="15.75" hidden="false" customHeight="true" outlineLevel="0" collapsed="false">
      <c r="A187" s="118"/>
      <c r="B187" s="119"/>
      <c r="C187" s="117"/>
      <c r="D187" s="117"/>
      <c r="E187" s="117"/>
      <c r="F187" s="117"/>
      <c r="G187" s="117"/>
      <c r="H187" s="117"/>
      <c r="I187" s="117"/>
      <c r="J187" s="117"/>
      <c r="K187" s="117"/>
      <c r="L187" s="117"/>
      <c r="M187" s="117"/>
      <c r="N187" s="117"/>
      <c r="O187" s="117"/>
      <c r="P187" s="117"/>
      <c r="Q187" s="117"/>
      <c r="R187" s="117"/>
      <c r="S187" s="117"/>
      <c r="T187" s="117"/>
      <c r="U187" s="117"/>
      <c r="V187" s="117"/>
      <c r="W187" s="117"/>
      <c r="X187" s="117"/>
      <c r="Y187" s="117"/>
      <c r="Z187" s="117"/>
      <c r="AA187" s="117"/>
      <c r="AB187" s="117"/>
      <c r="AC187" s="117"/>
      <c r="AD187" s="117"/>
      <c r="AE187" s="117"/>
      <c r="AF187" s="117"/>
      <c r="AG187" s="117"/>
      <c r="AH187" s="111" t="str">
        <f aca="false">IF(B187&lt;&gt;"",SUMIF(D$12:AG$12,"TLA",D187:AG187),"")</f>
        <v/>
      </c>
      <c r="AI187" s="112" t="str">
        <f aca="false">IF(B187&lt;&gt;"",SUMIF(D$12:AG$12,"AT",D187:AG187),"")</f>
        <v/>
      </c>
      <c r="AJ187" s="117"/>
      <c r="AK187" s="117"/>
      <c r="AL187" s="117"/>
      <c r="AM187" s="117"/>
      <c r="AN187" s="117"/>
      <c r="AO187" s="117"/>
      <c r="AP187" s="117"/>
      <c r="AQ187" s="117"/>
      <c r="AR187" s="117"/>
      <c r="AS187" s="117"/>
      <c r="AT187" s="117"/>
      <c r="AU187" s="117"/>
      <c r="AV187" s="117"/>
      <c r="AW187" s="117"/>
      <c r="AX187" s="117"/>
      <c r="AY187" s="117"/>
      <c r="AZ187" s="117"/>
      <c r="BA187" s="117"/>
      <c r="BB187" s="117"/>
      <c r="BC187" s="117"/>
      <c r="BD187" s="117"/>
      <c r="BE187" s="117"/>
      <c r="BF187" s="117"/>
      <c r="BG187" s="117"/>
      <c r="BH187" s="117"/>
      <c r="BI187" s="117"/>
      <c r="BJ187" s="117"/>
      <c r="BK187" s="117"/>
      <c r="BL187" s="117"/>
      <c r="BM187" s="117"/>
      <c r="BN187" s="111" t="str">
        <f aca="false">IF(B187&lt;&gt;"", SUMIF(AJ$12:BM$12,"TLA",AJ187:BM187), "")</f>
        <v/>
      </c>
      <c r="BO187" s="112" t="str">
        <f aca="false">IF(B187&lt;&gt;"", SUMIF(AJ$12:BM$12,"AT",AJ187:BM187), "")</f>
        <v/>
      </c>
      <c r="BP187" s="113"/>
      <c r="BQ187" s="113"/>
      <c r="BR187" s="113"/>
      <c r="BS187" s="113"/>
      <c r="BT187" s="113"/>
      <c r="BU187" s="113"/>
      <c r="BV187" s="113"/>
      <c r="BW187" s="113"/>
      <c r="BX187" s="113"/>
      <c r="BY187" s="113"/>
      <c r="BZ187" s="113"/>
      <c r="CA187" s="117"/>
      <c r="CB187" s="117"/>
      <c r="CC187" s="117"/>
      <c r="CD187" s="117"/>
      <c r="CE187" s="117"/>
      <c r="CF187" s="117"/>
      <c r="CG187" s="117"/>
      <c r="CH187" s="117"/>
      <c r="CI187" s="117"/>
      <c r="CJ187" s="117"/>
      <c r="CK187" s="117"/>
      <c r="CL187" s="117"/>
      <c r="CM187" s="117"/>
      <c r="CN187" s="117"/>
      <c r="CO187" s="117"/>
      <c r="CP187" s="117"/>
      <c r="CQ187" s="117"/>
      <c r="CR187" s="117"/>
      <c r="CS187" s="117"/>
      <c r="CT187" s="111" t="str">
        <f aca="false">IF(B187&lt;&gt;"",SUMIF(BP$12:CS$12,"TLA",BP187:CS187), "")</f>
        <v/>
      </c>
      <c r="CU187" s="112" t="str">
        <f aca="false">IF(B187&lt;&gt;"",SUMIF(BP$12:CS$12,"AT",BP187:CS187), "")</f>
        <v/>
      </c>
      <c r="CV187" s="114" t="str">
        <f aca="false">IF(B187&lt;&gt;"",IFERROR(SUMIF(D$14:CS$14, "CLO1", D187:CS187)/'Grade computation'!I$4,""),"")</f>
        <v/>
      </c>
      <c r="CW187" s="115" t="str">
        <f aca="false">IF(CV187="","",IF(CV187&gt;=B$10,"Y","N"))</f>
        <v/>
      </c>
      <c r="CX187" s="115" t="str">
        <f aca="false">IF(CV187="","",IF(CV187&lt;50%,1,IF(AND(CV187&gt;=50%,CV187&lt;B$10),2,IF(CV187&gt;=B$10,3))))</f>
        <v/>
      </c>
      <c r="CY187" s="114" t="str">
        <f aca="false">IF(B187&lt;&gt;"",IFERROR(IF((SUMIF(D$14:CS$14,"CLO2",D187:CS187)/'Grade computation'!I$5)=0,0,(SUMIF(D$14:CS$14,"CLO2",D187:CS187)/'Grade computation'!I$5)),""),"")</f>
        <v/>
      </c>
      <c r="CZ187" s="115" t="str">
        <f aca="false">IF(CY187="","",IF(CY187&gt;=B$10,"Y","N"))</f>
        <v/>
      </c>
      <c r="DA187" s="115" t="str">
        <f aca="false">IF(CY187="","",IF(CY187&lt;50%,1,IF(AND(CY187&gt;=50%,CY187&lt;B$10),2,IF(CY187&gt;=B$10,3))))</f>
        <v/>
      </c>
      <c r="DB187" s="114" t="str">
        <f aca="false">IF(B187&lt;&gt;"",IFERROR(IF((SUMIF(D$14:CS$14,"CLO3",D187:CS187)/'Grade computation'!I$6)=0,0,(SUMIF(D$14:CS$14,"CLO3",D187:CS187)/'Grade computation'!I$6)),""),"")</f>
        <v/>
      </c>
      <c r="DC187" s="115" t="str">
        <f aca="false">IF(DB187="","",IF(DB187&gt;=B$10,"Y","N"))</f>
        <v/>
      </c>
      <c r="DD187" s="115" t="str">
        <f aca="false">IF(DB187="","",IF(DB187&lt;50%,1,IF(AND(DB187&gt;=50%,DB187&lt;B$10),2,IF(DB187&gt;=B$10,3))))</f>
        <v/>
      </c>
      <c r="DE187" s="114" t="str">
        <f aca="false">IF(B187&lt;&gt;"",IFERROR(SUMIF(D$14:CS$14,"CLO4",D187:CS187)/'Grade computation'!I$7,""),"")</f>
        <v/>
      </c>
      <c r="DF187" s="115" t="str">
        <f aca="false">IF(DE187="","",IF(DE187&gt;=B$10,"Y","N"))</f>
        <v/>
      </c>
      <c r="DG187" s="115" t="str">
        <f aca="false">IF(DE187="","",IF(DE187&lt;50%,1,IF(AND(DE187&gt;=50%,DE187&lt;B$10),2,IF(DE187&gt;=B$10,3))))</f>
        <v/>
      </c>
      <c r="DH187" s="114" t="str">
        <f aca="false">IF(B187&lt;&gt;"",IFERROR(IF((SUMIF(D$14:CS$14,"CLO5",D187:CS187)/'Grade computation'!I$8)=0,0,(SUMIF(D$14:CS$14,"CLO5",D187:CS187)/'Grade computation'!I$8)),""),"")</f>
        <v/>
      </c>
      <c r="DI187" s="115" t="str">
        <f aca="false">IF(DH187="","",IF(DH187&gt;=B$10,"Y","N"))</f>
        <v/>
      </c>
      <c r="DJ187" s="115" t="str">
        <f aca="false">IF(DH187="","",IF(DH187&lt;50%,1,IF(AND(DH187&gt;=50%,DH187&lt;B$10),2,IF(DH187&gt;=B$10,3))))</f>
        <v/>
      </c>
      <c r="DK187" s="114" t="str">
        <f aca="false">IF(B187&lt;&gt;"",IFERROR(IF((SUMIF(D$14:CS$14,"CLO6",D187:CS187)/'Grade computation'!I$9)=0,0,(SUMIF(D$14:CS$14,"CLO6",D187:CS187)/'Grade computation'!I$9)),""),"")</f>
        <v/>
      </c>
      <c r="DL187" s="115" t="str">
        <f aca="false">IF(DK187="","",IF(DK187&gt;=B$10,"Y","N"))</f>
        <v/>
      </c>
      <c r="DM187" s="115" t="str">
        <f aca="false">IF(DK187="","",IF(DK187&lt;50%,1,IF(AND(DK187&gt;=50%,DK187&lt;B$10),2,IF(DK187&gt;=B$10,3))))</f>
        <v/>
      </c>
      <c r="DN187" s="114" t="str">
        <f aca="false">IF(B187&lt;&gt;"",IFERROR(IF((SUMIF(D$14:CS$14,"CLO7",D187:CS187)/'Grade computation'!I$10)=0,0,(SUMIF(D$14:CS$14,"CLO7",D187:CS187)/'Grade computation'!I$10)),""),"")</f>
        <v/>
      </c>
      <c r="DO187" s="115" t="str">
        <f aca="false">IF(DN187="","",IF(DN187&gt;=B$10,"Y","N"))</f>
        <v/>
      </c>
      <c r="DP187" s="115" t="str">
        <f aca="false">IF(DN187="","",IF(DN187&lt;50%,1,IF(AND(DN187&gt;=50%,DN187&lt;B$10),2,IF(DN187&gt;=B$10,3))))</f>
        <v/>
      </c>
      <c r="DQ187" s="114" t="str">
        <f aca="false">IF(B187&lt;&gt;"",IFERROR(IF((SUMIF(D$14:CS$14,"CLO8",D187:CS187)/'Grade computation'!I$11)=0,0,(SUMIF(D$14:CS$14,"CLO8",D187:CS187)/'Grade computation'!I$11)),""),"")</f>
        <v/>
      </c>
      <c r="DR187" s="115" t="str">
        <f aca="false">IF(DQ187="","",IF(DQ187&gt;=B$10,"Y","N"))</f>
        <v/>
      </c>
      <c r="DS187" s="115" t="str">
        <f aca="false">IF(DQ187="","",IF(DQ187&lt;50%,1,IF(AND(DQ187&gt;=50%,DQ187&lt;B$10),2,IF(DQ187&gt;=B$10,3))))</f>
        <v/>
      </c>
      <c r="DT187" s="114" t="str">
        <f aca="false">IF(B187&lt;&gt;"",IFERROR(IF((SUMIF(D$14:CS$14,"CLO9",D187:CS187)/'Grade computation'!I$12)=0,0,(SUMIF(D$14:CS$14,"CLO9",D187:CS187)/'Grade computation'!I$12)),""),"")</f>
        <v/>
      </c>
      <c r="DU187" s="115" t="str">
        <f aca="false">IF(DT187="","",IF(DT187&gt;=B$10,"Y","N"))</f>
        <v/>
      </c>
      <c r="DV187" s="115" t="str">
        <f aca="false">IF(DT187="","",IF(DT187&lt;50%,1,IF(AND(DT187&gt;=50%,DT187&lt;B$10),2,IF(DT187&gt;=B$10,3))))</f>
        <v/>
      </c>
      <c r="DW187" s="114" t="str">
        <f aca="false">IF(B187&lt;&gt;"",IFERROR(IF((SUMIF(D$14:CS$14,"CLO10",D187:CS187)/'Grade computation'!I$13)=0,0,(SUMIF(D$14:CS$14,"CLO10",D187:CS187)/'Grade computation'!I$13)),""),"")</f>
        <v/>
      </c>
      <c r="DX187" s="115" t="str">
        <f aca="false">IF(DW187="","",IF(DW187&gt;=B$10,"Y","N"))</f>
        <v/>
      </c>
      <c r="DY187" s="115" t="str">
        <f aca="false">IF(DW187="","",IF(DW187&lt;50%,1,IF(AND(DW187&gt;=50%,DW187&lt;B$10),2,IF(DW187&gt;=B$10,3))))</f>
        <v/>
      </c>
      <c r="DZ187" s="13"/>
      <c r="EA187" s="13"/>
    </row>
    <row r="188" customFormat="false" ht="15.75" hidden="false" customHeight="true" outlineLevel="0" collapsed="false">
      <c r="A188" s="118"/>
      <c r="B188" s="119"/>
      <c r="C188" s="117"/>
      <c r="D188" s="117"/>
      <c r="E188" s="117"/>
      <c r="F188" s="117"/>
      <c r="G188" s="117"/>
      <c r="H188" s="117"/>
      <c r="I188" s="117"/>
      <c r="J188" s="117"/>
      <c r="K188" s="117"/>
      <c r="L188" s="117"/>
      <c r="M188" s="117"/>
      <c r="N188" s="117"/>
      <c r="O188" s="117"/>
      <c r="P188" s="117"/>
      <c r="Q188" s="117"/>
      <c r="R188" s="117"/>
      <c r="S188" s="117"/>
      <c r="T188" s="117"/>
      <c r="U188" s="117"/>
      <c r="V188" s="117"/>
      <c r="W188" s="117"/>
      <c r="X188" s="117"/>
      <c r="Y188" s="117"/>
      <c r="Z188" s="117"/>
      <c r="AA188" s="117"/>
      <c r="AB188" s="117"/>
      <c r="AC188" s="117"/>
      <c r="AD188" s="117"/>
      <c r="AE188" s="117"/>
      <c r="AF188" s="117"/>
      <c r="AG188" s="117"/>
      <c r="AH188" s="111" t="str">
        <f aca="false">IF(B188&lt;&gt;"",SUMIF(D$12:AG$12,"TLA",D188:AG188),"")</f>
        <v/>
      </c>
      <c r="AI188" s="112" t="str">
        <f aca="false">IF(B188&lt;&gt;"",SUMIF(D$12:AG$12,"AT",D188:AG188),"")</f>
        <v/>
      </c>
      <c r="AJ188" s="117"/>
      <c r="AK188" s="117"/>
      <c r="AL188" s="117"/>
      <c r="AM188" s="117"/>
      <c r="AN188" s="117"/>
      <c r="AO188" s="117"/>
      <c r="AP188" s="117"/>
      <c r="AQ188" s="117"/>
      <c r="AR188" s="117"/>
      <c r="AS188" s="117"/>
      <c r="AT188" s="117"/>
      <c r="AU188" s="117"/>
      <c r="AV188" s="117"/>
      <c r="AW188" s="117"/>
      <c r="AX188" s="117"/>
      <c r="AY188" s="117"/>
      <c r="AZ188" s="117"/>
      <c r="BA188" s="117"/>
      <c r="BB188" s="117"/>
      <c r="BC188" s="117"/>
      <c r="BD188" s="117"/>
      <c r="BE188" s="117"/>
      <c r="BF188" s="117"/>
      <c r="BG188" s="117"/>
      <c r="BH188" s="117"/>
      <c r="BI188" s="117"/>
      <c r="BJ188" s="117"/>
      <c r="BK188" s="117"/>
      <c r="BL188" s="117"/>
      <c r="BM188" s="117"/>
      <c r="BN188" s="111" t="str">
        <f aca="false">IF(B188&lt;&gt;"", SUMIF(AJ$12:BM$12,"TLA",AJ188:BM188), "")</f>
        <v/>
      </c>
      <c r="BO188" s="112" t="str">
        <f aca="false">IF(B188&lt;&gt;"", SUMIF(AJ$12:BM$12,"AT",AJ188:BM188), "")</f>
        <v/>
      </c>
      <c r="BP188" s="113"/>
      <c r="BQ188" s="113"/>
      <c r="BR188" s="113"/>
      <c r="BS188" s="113"/>
      <c r="BT188" s="113"/>
      <c r="BU188" s="113"/>
      <c r="BV188" s="113"/>
      <c r="BW188" s="113"/>
      <c r="BX188" s="113"/>
      <c r="BY188" s="113"/>
      <c r="BZ188" s="113"/>
      <c r="CA188" s="117"/>
      <c r="CB188" s="117"/>
      <c r="CC188" s="117"/>
      <c r="CD188" s="117"/>
      <c r="CE188" s="117"/>
      <c r="CF188" s="117"/>
      <c r="CG188" s="117"/>
      <c r="CH188" s="117"/>
      <c r="CI188" s="117"/>
      <c r="CJ188" s="117"/>
      <c r="CK188" s="117"/>
      <c r="CL188" s="117"/>
      <c r="CM188" s="117"/>
      <c r="CN188" s="117"/>
      <c r="CO188" s="117"/>
      <c r="CP188" s="117"/>
      <c r="CQ188" s="117"/>
      <c r="CR188" s="117"/>
      <c r="CS188" s="117"/>
      <c r="CT188" s="111" t="str">
        <f aca="false">IF(B188&lt;&gt;"",SUMIF(BP$12:CS$12,"TLA",BP188:CS188), "")</f>
        <v/>
      </c>
      <c r="CU188" s="112" t="str">
        <f aca="false">IF(B188&lt;&gt;"",SUMIF(BP$12:CS$12,"AT",BP188:CS188), "")</f>
        <v/>
      </c>
      <c r="CV188" s="114" t="str">
        <f aca="false">IF(B188&lt;&gt;"",IFERROR(SUMIF(D$14:CS$14, "CLO1", D188:CS188)/'Grade computation'!I$4,""),"")</f>
        <v/>
      </c>
      <c r="CW188" s="115" t="str">
        <f aca="false">IF(CV188="","",IF(CV188&gt;=B$10,"Y","N"))</f>
        <v/>
      </c>
      <c r="CX188" s="115" t="str">
        <f aca="false">IF(CV188="","",IF(CV188&lt;50%,1,IF(AND(CV188&gt;=50%,CV188&lt;B$10),2,IF(CV188&gt;=B$10,3))))</f>
        <v/>
      </c>
      <c r="CY188" s="114" t="str">
        <f aca="false">IF(B188&lt;&gt;"",IFERROR(IF((SUMIF(D$14:CS$14,"CLO2",D188:CS188)/'Grade computation'!I$5)=0,0,(SUMIF(D$14:CS$14,"CLO2",D188:CS188)/'Grade computation'!I$5)),""),"")</f>
        <v/>
      </c>
      <c r="CZ188" s="115" t="str">
        <f aca="false">IF(CY188="","",IF(CY188&gt;=B$10,"Y","N"))</f>
        <v/>
      </c>
      <c r="DA188" s="115" t="str">
        <f aca="false">IF(CY188="","",IF(CY188&lt;50%,1,IF(AND(CY188&gt;=50%,CY188&lt;B$10),2,IF(CY188&gt;=B$10,3))))</f>
        <v/>
      </c>
      <c r="DB188" s="114" t="str">
        <f aca="false">IF(B188&lt;&gt;"",IFERROR(IF((SUMIF(D$14:CS$14,"CLO3",D188:CS188)/'Grade computation'!I$6)=0,0,(SUMIF(D$14:CS$14,"CLO3",D188:CS188)/'Grade computation'!I$6)),""),"")</f>
        <v/>
      </c>
      <c r="DC188" s="115" t="str">
        <f aca="false">IF(DB188="","",IF(DB188&gt;=B$10,"Y","N"))</f>
        <v/>
      </c>
      <c r="DD188" s="115" t="str">
        <f aca="false">IF(DB188="","",IF(DB188&lt;50%,1,IF(AND(DB188&gt;=50%,DB188&lt;B$10),2,IF(DB188&gt;=B$10,3))))</f>
        <v/>
      </c>
      <c r="DE188" s="114" t="str">
        <f aca="false">IF(B188&lt;&gt;"",IFERROR(SUMIF(D$14:CS$14,"CLO4",D188:CS188)/'Grade computation'!I$7,""),"")</f>
        <v/>
      </c>
      <c r="DF188" s="115" t="str">
        <f aca="false">IF(DE188="","",IF(DE188&gt;=B$10,"Y","N"))</f>
        <v/>
      </c>
      <c r="DG188" s="115" t="str">
        <f aca="false">IF(DE188="","",IF(DE188&lt;50%,1,IF(AND(DE188&gt;=50%,DE188&lt;B$10),2,IF(DE188&gt;=B$10,3))))</f>
        <v/>
      </c>
      <c r="DH188" s="114" t="str">
        <f aca="false">IF(B188&lt;&gt;"",IFERROR(IF((SUMIF(D$14:CS$14,"CLO5",D188:CS188)/'Grade computation'!I$8)=0,0,(SUMIF(D$14:CS$14,"CLO5",D188:CS188)/'Grade computation'!I$8)),""),"")</f>
        <v/>
      </c>
      <c r="DI188" s="115" t="str">
        <f aca="false">IF(DH188="","",IF(DH188&gt;=B$10,"Y","N"))</f>
        <v/>
      </c>
      <c r="DJ188" s="115" t="str">
        <f aca="false">IF(DH188="","",IF(DH188&lt;50%,1,IF(AND(DH188&gt;=50%,DH188&lt;B$10),2,IF(DH188&gt;=B$10,3))))</f>
        <v/>
      </c>
      <c r="DK188" s="114" t="str">
        <f aca="false">IF(B188&lt;&gt;"",IFERROR(IF((SUMIF(D$14:CS$14,"CLO6",D188:CS188)/'Grade computation'!I$9)=0,0,(SUMIF(D$14:CS$14,"CLO6",D188:CS188)/'Grade computation'!I$9)),""),"")</f>
        <v/>
      </c>
      <c r="DL188" s="115" t="str">
        <f aca="false">IF(DK188="","",IF(DK188&gt;=B$10,"Y","N"))</f>
        <v/>
      </c>
      <c r="DM188" s="115" t="str">
        <f aca="false">IF(DK188="","",IF(DK188&lt;50%,1,IF(AND(DK188&gt;=50%,DK188&lt;B$10),2,IF(DK188&gt;=B$10,3))))</f>
        <v/>
      </c>
      <c r="DN188" s="114" t="str">
        <f aca="false">IF(B188&lt;&gt;"",IFERROR(IF((SUMIF(D$14:CS$14,"CLO7",D188:CS188)/'Grade computation'!I$10)=0,0,(SUMIF(D$14:CS$14,"CLO7",D188:CS188)/'Grade computation'!I$10)),""),"")</f>
        <v/>
      </c>
      <c r="DO188" s="115" t="str">
        <f aca="false">IF(DN188="","",IF(DN188&gt;=B$10,"Y","N"))</f>
        <v/>
      </c>
      <c r="DP188" s="115" t="str">
        <f aca="false">IF(DN188="","",IF(DN188&lt;50%,1,IF(AND(DN188&gt;=50%,DN188&lt;B$10),2,IF(DN188&gt;=B$10,3))))</f>
        <v/>
      </c>
      <c r="DQ188" s="114" t="str">
        <f aca="false">IF(B188&lt;&gt;"",IFERROR(IF((SUMIF(D$14:CS$14,"CLO8",D188:CS188)/'Grade computation'!I$11)=0,0,(SUMIF(D$14:CS$14,"CLO8",D188:CS188)/'Grade computation'!I$11)),""),"")</f>
        <v/>
      </c>
      <c r="DR188" s="115" t="str">
        <f aca="false">IF(DQ188="","",IF(DQ188&gt;=B$10,"Y","N"))</f>
        <v/>
      </c>
      <c r="DS188" s="115" t="str">
        <f aca="false">IF(DQ188="","",IF(DQ188&lt;50%,1,IF(AND(DQ188&gt;=50%,DQ188&lt;B$10),2,IF(DQ188&gt;=B$10,3))))</f>
        <v/>
      </c>
      <c r="DT188" s="114" t="str">
        <f aca="false">IF(B188&lt;&gt;"",IFERROR(IF((SUMIF(D$14:CS$14,"CLO9",D188:CS188)/'Grade computation'!I$12)=0,0,(SUMIF(D$14:CS$14,"CLO9",D188:CS188)/'Grade computation'!I$12)),""),"")</f>
        <v/>
      </c>
      <c r="DU188" s="115" t="str">
        <f aca="false">IF(DT188="","",IF(DT188&gt;=B$10,"Y","N"))</f>
        <v/>
      </c>
      <c r="DV188" s="115" t="str">
        <f aca="false">IF(DT188="","",IF(DT188&lt;50%,1,IF(AND(DT188&gt;=50%,DT188&lt;B$10),2,IF(DT188&gt;=B$10,3))))</f>
        <v/>
      </c>
      <c r="DW188" s="114" t="str">
        <f aca="false">IF(B188&lt;&gt;"",IFERROR(IF((SUMIF(D$14:CS$14,"CLO10",D188:CS188)/'Grade computation'!I$13)=0,0,(SUMIF(D$14:CS$14,"CLO10",D188:CS188)/'Grade computation'!I$13)),""),"")</f>
        <v/>
      </c>
      <c r="DX188" s="115" t="str">
        <f aca="false">IF(DW188="","",IF(DW188&gt;=B$10,"Y","N"))</f>
        <v/>
      </c>
      <c r="DY188" s="115" t="str">
        <f aca="false">IF(DW188="","",IF(DW188&lt;50%,1,IF(AND(DW188&gt;=50%,DW188&lt;B$10),2,IF(DW188&gt;=B$10,3))))</f>
        <v/>
      </c>
      <c r="DZ188" s="13"/>
      <c r="EA188" s="13"/>
    </row>
    <row r="189" customFormat="false" ht="15.75" hidden="false" customHeight="true" outlineLevel="0" collapsed="false">
      <c r="A189" s="118"/>
      <c r="B189" s="119"/>
      <c r="C189" s="117"/>
      <c r="D189" s="117"/>
      <c r="E189" s="117"/>
      <c r="F189" s="117"/>
      <c r="G189" s="117"/>
      <c r="H189" s="117"/>
      <c r="I189" s="117"/>
      <c r="J189" s="117"/>
      <c r="K189" s="117"/>
      <c r="L189" s="117"/>
      <c r="M189" s="117"/>
      <c r="N189" s="117"/>
      <c r="O189" s="117"/>
      <c r="P189" s="117"/>
      <c r="Q189" s="117"/>
      <c r="R189" s="117"/>
      <c r="S189" s="117"/>
      <c r="T189" s="117"/>
      <c r="U189" s="117"/>
      <c r="V189" s="117"/>
      <c r="W189" s="117"/>
      <c r="X189" s="117"/>
      <c r="Y189" s="117"/>
      <c r="Z189" s="117"/>
      <c r="AA189" s="117"/>
      <c r="AB189" s="117"/>
      <c r="AC189" s="117"/>
      <c r="AD189" s="117"/>
      <c r="AE189" s="117"/>
      <c r="AF189" s="117"/>
      <c r="AG189" s="117"/>
      <c r="AH189" s="111" t="str">
        <f aca="false">IF(B189&lt;&gt;"",SUMIF(D$12:AG$12,"TLA",D189:AG189),"")</f>
        <v/>
      </c>
      <c r="AI189" s="112" t="str">
        <f aca="false">IF(B189&lt;&gt;"",SUMIF(D$12:AG$12,"AT",D189:AG189),"")</f>
        <v/>
      </c>
      <c r="AJ189" s="117"/>
      <c r="AK189" s="117"/>
      <c r="AL189" s="117"/>
      <c r="AM189" s="117"/>
      <c r="AN189" s="117"/>
      <c r="AO189" s="117"/>
      <c r="AP189" s="117"/>
      <c r="AQ189" s="117"/>
      <c r="AR189" s="117"/>
      <c r="AS189" s="117"/>
      <c r="AT189" s="117"/>
      <c r="AU189" s="117"/>
      <c r="AV189" s="117"/>
      <c r="AW189" s="117"/>
      <c r="AX189" s="117"/>
      <c r="AY189" s="117"/>
      <c r="AZ189" s="117"/>
      <c r="BA189" s="117"/>
      <c r="BB189" s="117"/>
      <c r="BC189" s="117"/>
      <c r="BD189" s="117"/>
      <c r="BE189" s="117"/>
      <c r="BF189" s="117"/>
      <c r="BG189" s="117"/>
      <c r="BH189" s="117"/>
      <c r="BI189" s="117"/>
      <c r="BJ189" s="117"/>
      <c r="BK189" s="117"/>
      <c r="BL189" s="117"/>
      <c r="BM189" s="117"/>
      <c r="BN189" s="111" t="str">
        <f aca="false">IF(B189&lt;&gt;"", SUMIF(AJ$12:BM$12,"TLA",AJ189:BM189), "")</f>
        <v/>
      </c>
      <c r="BO189" s="112" t="str">
        <f aca="false">IF(B189&lt;&gt;"", SUMIF(AJ$12:BM$12,"AT",AJ189:BM189), "")</f>
        <v/>
      </c>
      <c r="BP189" s="113"/>
      <c r="BQ189" s="113"/>
      <c r="BR189" s="113"/>
      <c r="BS189" s="113"/>
      <c r="BT189" s="113"/>
      <c r="BU189" s="113"/>
      <c r="BV189" s="113"/>
      <c r="BW189" s="113"/>
      <c r="BX189" s="113"/>
      <c r="BY189" s="113"/>
      <c r="BZ189" s="113"/>
      <c r="CA189" s="117"/>
      <c r="CB189" s="117"/>
      <c r="CC189" s="117"/>
      <c r="CD189" s="117"/>
      <c r="CE189" s="117"/>
      <c r="CF189" s="117"/>
      <c r="CG189" s="117"/>
      <c r="CH189" s="117"/>
      <c r="CI189" s="117"/>
      <c r="CJ189" s="117"/>
      <c r="CK189" s="117"/>
      <c r="CL189" s="117"/>
      <c r="CM189" s="117"/>
      <c r="CN189" s="117"/>
      <c r="CO189" s="117"/>
      <c r="CP189" s="117"/>
      <c r="CQ189" s="117"/>
      <c r="CR189" s="117"/>
      <c r="CS189" s="117"/>
      <c r="CT189" s="111" t="str">
        <f aca="false">IF(B189&lt;&gt;"",SUMIF(BP$12:CS$12,"TLA",BP189:CS189), "")</f>
        <v/>
      </c>
      <c r="CU189" s="112" t="str">
        <f aca="false">IF(B189&lt;&gt;"",SUMIF(BP$12:CS$12,"AT",BP189:CS189), "")</f>
        <v/>
      </c>
      <c r="CV189" s="114" t="str">
        <f aca="false">IF(B189&lt;&gt;"",IFERROR(SUMIF(D$14:CS$14, "CLO1", D189:CS189)/'Grade computation'!I$4,""),"")</f>
        <v/>
      </c>
      <c r="CW189" s="115" t="str">
        <f aca="false">IF(CV189="","",IF(CV189&gt;=B$10,"Y","N"))</f>
        <v/>
      </c>
      <c r="CX189" s="115" t="str">
        <f aca="false">IF(CV189="","",IF(CV189&lt;50%,1,IF(AND(CV189&gt;=50%,CV189&lt;B$10),2,IF(CV189&gt;=B$10,3))))</f>
        <v/>
      </c>
      <c r="CY189" s="114" t="str">
        <f aca="false">IF(B189&lt;&gt;"",IFERROR(IF((SUMIF(D$14:CS$14,"CLO2",D189:CS189)/'Grade computation'!I$5)=0,0,(SUMIF(D$14:CS$14,"CLO2",D189:CS189)/'Grade computation'!I$5)),""),"")</f>
        <v/>
      </c>
      <c r="CZ189" s="115" t="str">
        <f aca="false">IF(CY189="","",IF(CY189&gt;=B$10,"Y","N"))</f>
        <v/>
      </c>
      <c r="DA189" s="115" t="str">
        <f aca="false">IF(CY189="","",IF(CY189&lt;50%,1,IF(AND(CY189&gt;=50%,CY189&lt;B$10),2,IF(CY189&gt;=B$10,3))))</f>
        <v/>
      </c>
      <c r="DB189" s="114" t="str">
        <f aca="false">IF(B189&lt;&gt;"",IFERROR(IF((SUMIF(D$14:CS$14,"CLO3",D189:CS189)/'Grade computation'!I$6)=0,0,(SUMIF(D$14:CS$14,"CLO3",D189:CS189)/'Grade computation'!I$6)),""),"")</f>
        <v/>
      </c>
      <c r="DC189" s="115" t="str">
        <f aca="false">IF(DB189="","",IF(DB189&gt;=B$10,"Y","N"))</f>
        <v/>
      </c>
      <c r="DD189" s="115" t="str">
        <f aca="false">IF(DB189="","",IF(DB189&lt;50%,1,IF(AND(DB189&gt;=50%,DB189&lt;B$10),2,IF(DB189&gt;=B$10,3))))</f>
        <v/>
      </c>
      <c r="DE189" s="114" t="str">
        <f aca="false">IF(B189&lt;&gt;"",IFERROR(SUMIF(D$14:CS$14,"CLO4",D189:CS189)/'Grade computation'!I$7,""),"")</f>
        <v/>
      </c>
      <c r="DF189" s="115" t="str">
        <f aca="false">IF(DE189="","",IF(DE189&gt;=B$10,"Y","N"))</f>
        <v/>
      </c>
      <c r="DG189" s="115" t="str">
        <f aca="false">IF(DE189="","",IF(DE189&lt;50%,1,IF(AND(DE189&gt;=50%,DE189&lt;B$10),2,IF(DE189&gt;=B$10,3))))</f>
        <v/>
      </c>
      <c r="DH189" s="114" t="str">
        <f aca="false">IF(B189&lt;&gt;"",IFERROR(IF((SUMIF(D$14:CS$14,"CLO5",D189:CS189)/'Grade computation'!I$8)=0,0,(SUMIF(D$14:CS$14,"CLO5",D189:CS189)/'Grade computation'!I$8)),""),"")</f>
        <v/>
      </c>
      <c r="DI189" s="115" t="str">
        <f aca="false">IF(DH189="","",IF(DH189&gt;=B$10,"Y","N"))</f>
        <v/>
      </c>
      <c r="DJ189" s="115" t="str">
        <f aca="false">IF(DH189="","",IF(DH189&lt;50%,1,IF(AND(DH189&gt;=50%,DH189&lt;B$10),2,IF(DH189&gt;=B$10,3))))</f>
        <v/>
      </c>
      <c r="DK189" s="114" t="str">
        <f aca="false">IF(B189&lt;&gt;"",IFERROR(IF((SUMIF(D$14:CS$14,"CLO6",D189:CS189)/'Grade computation'!I$9)=0,0,(SUMIF(D$14:CS$14,"CLO6",D189:CS189)/'Grade computation'!I$9)),""),"")</f>
        <v/>
      </c>
      <c r="DL189" s="115" t="str">
        <f aca="false">IF(DK189="","",IF(DK189&gt;=B$10,"Y","N"))</f>
        <v/>
      </c>
      <c r="DM189" s="115" t="str">
        <f aca="false">IF(DK189="","",IF(DK189&lt;50%,1,IF(AND(DK189&gt;=50%,DK189&lt;B$10),2,IF(DK189&gt;=B$10,3))))</f>
        <v/>
      </c>
      <c r="DN189" s="114" t="str">
        <f aca="false">IF(B189&lt;&gt;"",IFERROR(IF((SUMIF(D$14:CS$14,"CLO7",D189:CS189)/'Grade computation'!I$10)=0,0,(SUMIF(D$14:CS$14,"CLO7",D189:CS189)/'Grade computation'!I$10)),""),"")</f>
        <v/>
      </c>
      <c r="DO189" s="115" t="str">
        <f aca="false">IF(DN189="","",IF(DN189&gt;=B$10,"Y","N"))</f>
        <v/>
      </c>
      <c r="DP189" s="115" t="str">
        <f aca="false">IF(DN189="","",IF(DN189&lt;50%,1,IF(AND(DN189&gt;=50%,DN189&lt;B$10),2,IF(DN189&gt;=B$10,3))))</f>
        <v/>
      </c>
      <c r="DQ189" s="114" t="str">
        <f aca="false">IF(B189&lt;&gt;"",IFERROR(IF((SUMIF(D$14:CS$14,"CLO8",D189:CS189)/'Grade computation'!I$11)=0,0,(SUMIF(D$14:CS$14,"CLO8",D189:CS189)/'Grade computation'!I$11)),""),"")</f>
        <v/>
      </c>
      <c r="DR189" s="115" t="str">
        <f aca="false">IF(DQ189="","",IF(DQ189&gt;=B$10,"Y","N"))</f>
        <v/>
      </c>
      <c r="DS189" s="115" t="str">
        <f aca="false">IF(DQ189="","",IF(DQ189&lt;50%,1,IF(AND(DQ189&gt;=50%,DQ189&lt;B$10),2,IF(DQ189&gt;=B$10,3))))</f>
        <v/>
      </c>
      <c r="DT189" s="114" t="str">
        <f aca="false">IF(B189&lt;&gt;"",IFERROR(IF((SUMIF(D$14:CS$14,"CLO9",D189:CS189)/'Grade computation'!I$12)=0,0,(SUMIF(D$14:CS$14,"CLO9",D189:CS189)/'Grade computation'!I$12)),""),"")</f>
        <v/>
      </c>
      <c r="DU189" s="115" t="str">
        <f aca="false">IF(DT189="","",IF(DT189&gt;=B$10,"Y","N"))</f>
        <v/>
      </c>
      <c r="DV189" s="115" t="str">
        <f aca="false">IF(DT189="","",IF(DT189&lt;50%,1,IF(AND(DT189&gt;=50%,DT189&lt;B$10),2,IF(DT189&gt;=B$10,3))))</f>
        <v/>
      </c>
      <c r="DW189" s="114" t="str">
        <f aca="false">IF(B189&lt;&gt;"",IFERROR(IF((SUMIF(D$14:CS$14,"CLO10",D189:CS189)/'Grade computation'!I$13)=0,0,(SUMIF(D$14:CS$14,"CLO10",D189:CS189)/'Grade computation'!I$13)),""),"")</f>
        <v/>
      </c>
      <c r="DX189" s="115" t="str">
        <f aca="false">IF(DW189="","",IF(DW189&gt;=B$10,"Y","N"))</f>
        <v/>
      </c>
      <c r="DY189" s="115" t="str">
        <f aca="false">IF(DW189="","",IF(DW189&lt;50%,1,IF(AND(DW189&gt;=50%,DW189&lt;B$10),2,IF(DW189&gt;=B$10,3))))</f>
        <v/>
      </c>
      <c r="DZ189" s="13"/>
      <c r="EA189" s="13"/>
    </row>
    <row r="190" customFormat="false" ht="15.75" hidden="false" customHeight="true" outlineLevel="0" collapsed="false">
      <c r="A190" s="118"/>
      <c r="B190" s="119"/>
      <c r="C190" s="117"/>
      <c r="D190" s="117"/>
      <c r="E190" s="117"/>
      <c r="F190" s="117"/>
      <c r="G190" s="117"/>
      <c r="H190" s="117"/>
      <c r="I190" s="117"/>
      <c r="J190" s="117"/>
      <c r="K190" s="117"/>
      <c r="L190" s="117"/>
      <c r="M190" s="117"/>
      <c r="N190" s="117"/>
      <c r="O190" s="117"/>
      <c r="P190" s="117"/>
      <c r="Q190" s="117"/>
      <c r="R190" s="117"/>
      <c r="S190" s="117"/>
      <c r="T190" s="117"/>
      <c r="U190" s="117"/>
      <c r="V190" s="117"/>
      <c r="W190" s="117"/>
      <c r="X190" s="117"/>
      <c r="Y190" s="117"/>
      <c r="Z190" s="117"/>
      <c r="AA190" s="117"/>
      <c r="AB190" s="117"/>
      <c r="AC190" s="117"/>
      <c r="AD190" s="117"/>
      <c r="AE190" s="117"/>
      <c r="AF190" s="117"/>
      <c r="AG190" s="117"/>
      <c r="AH190" s="111" t="str">
        <f aca="false">IF(B190&lt;&gt;"",SUMIF(D$12:AG$12,"TLA",D190:AG190),"")</f>
        <v/>
      </c>
      <c r="AI190" s="112" t="str">
        <f aca="false">IF(B190&lt;&gt;"",SUMIF(D$12:AG$12,"AT",D190:AG190),"")</f>
        <v/>
      </c>
      <c r="AJ190" s="117"/>
      <c r="AK190" s="117"/>
      <c r="AL190" s="117"/>
      <c r="AM190" s="117"/>
      <c r="AN190" s="117"/>
      <c r="AO190" s="117"/>
      <c r="AP190" s="117"/>
      <c r="AQ190" s="117"/>
      <c r="AR190" s="117"/>
      <c r="AS190" s="117"/>
      <c r="AT190" s="117"/>
      <c r="AU190" s="117"/>
      <c r="AV190" s="117"/>
      <c r="AW190" s="117"/>
      <c r="AX190" s="117"/>
      <c r="AY190" s="117"/>
      <c r="AZ190" s="117"/>
      <c r="BA190" s="117"/>
      <c r="BB190" s="117"/>
      <c r="BC190" s="117"/>
      <c r="BD190" s="117"/>
      <c r="BE190" s="117"/>
      <c r="BF190" s="117"/>
      <c r="BG190" s="117"/>
      <c r="BH190" s="117"/>
      <c r="BI190" s="117"/>
      <c r="BJ190" s="117"/>
      <c r="BK190" s="117"/>
      <c r="BL190" s="117"/>
      <c r="BM190" s="117"/>
      <c r="BN190" s="111" t="str">
        <f aca="false">IF(B190&lt;&gt;"", SUMIF(AJ$12:BM$12,"TLA",AJ190:BM190), "")</f>
        <v/>
      </c>
      <c r="BO190" s="112" t="str">
        <f aca="false">IF(B190&lt;&gt;"", SUMIF(AJ$12:BM$12,"AT",AJ190:BM190), "")</f>
        <v/>
      </c>
      <c r="BP190" s="113"/>
      <c r="BQ190" s="113"/>
      <c r="BR190" s="113"/>
      <c r="BS190" s="113"/>
      <c r="BT190" s="113"/>
      <c r="BU190" s="113"/>
      <c r="BV190" s="113"/>
      <c r="BW190" s="113"/>
      <c r="BX190" s="113"/>
      <c r="BY190" s="113"/>
      <c r="BZ190" s="113"/>
      <c r="CA190" s="117"/>
      <c r="CB190" s="117"/>
      <c r="CC190" s="117"/>
      <c r="CD190" s="117"/>
      <c r="CE190" s="117"/>
      <c r="CF190" s="117"/>
      <c r="CG190" s="117"/>
      <c r="CH190" s="117"/>
      <c r="CI190" s="117"/>
      <c r="CJ190" s="117"/>
      <c r="CK190" s="117"/>
      <c r="CL190" s="117"/>
      <c r="CM190" s="117"/>
      <c r="CN190" s="117"/>
      <c r="CO190" s="117"/>
      <c r="CP190" s="117"/>
      <c r="CQ190" s="117"/>
      <c r="CR190" s="117"/>
      <c r="CS190" s="117"/>
      <c r="CT190" s="111" t="str">
        <f aca="false">IF(B190&lt;&gt;"",SUMIF(BP$12:CS$12,"TLA",BP190:CS190), "")</f>
        <v/>
      </c>
      <c r="CU190" s="112" t="str">
        <f aca="false">IF(B190&lt;&gt;"",SUMIF(BP$12:CS$12,"AT",BP190:CS190), "")</f>
        <v/>
      </c>
      <c r="CV190" s="114" t="str">
        <f aca="false">IF(B190&lt;&gt;"",IFERROR(SUMIF(D$14:CS$14, "CLO1", D190:CS190)/'Grade computation'!I$4,""),"")</f>
        <v/>
      </c>
      <c r="CW190" s="115" t="str">
        <f aca="false">IF(CV190="","",IF(CV190&gt;=B$10,"Y","N"))</f>
        <v/>
      </c>
      <c r="CX190" s="115" t="str">
        <f aca="false">IF(CV190="","",IF(CV190&lt;50%,1,IF(AND(CV190&gt;=50%,CV190&lt;B$10),2,IF(CV190&gt;=B$10,3))))</f>
        <v/>
      </c>
      <c r="CY190" s="114" t="str">
        <f aca="false">IF(B190&lt;&gt;"",IFERROR(IF((SUMIF(D$14:CS$14,"CLO2",D190:CS190)/'Grade computation'!I$5)=0,0,(SUMIF(D$14:CS$14,"CLO2",D190:CS190)/'Grade computation'!I$5)),""),"")</f>
        <v/>
      </c>
      <c r="CZ190" s="115" t="str">
        <f aca="false">IF(CY190="","",IF(CY190&gt;=B$10,"Y","N"))</f>
        <v/>
      </c>
      <c r="DA190" s="115" t="str">
        <f aca="false">IF(CY190="","",IF(CY190&lt;50%,1,IF(AND(CY190&gt;=50%,CY190&lt;B$10),2,IF(CY190&gt;=B$10,3))))</f>
        <v/>
      </c>
      <c r="DB190" s="114" t="str">
        <f aca="false">IF(B190&lt;&gt;"",IFERROR(IF((SUMIF(D$14:CS$14,"CLO3",D190:CS190)/'Grade computation'!I$6)=0,0,(SUMIF(D$14:CS$14,"CLO3",D190:CS190)/'Grade computation'!I$6)),""),"")</f>
        <v/>
      </c>
      <c r="DC190" s="115" t="str">
        <f aca="false">IF(DB190="","",IF(DB190&gt;=B$10,"Y","N"))</f>
        <v/>
      </c>
      <c r="DD190" s="115" t="str">
        <f aca="false">IF(DB190="","",IF(DB190&lt;50%,1,IF(AND(DB190&gt;=50%,DB190&lt;B$10),2,IF(DB190&gt;=B$10,3))))</f>
        <v/>
      </c>
      <c r="DE190" s="114" t="str">
        <f aca="false">IF(B190&lt;&gt;"",IFERROR(SUMIF(D$14:CS$14,"CLO4",D190:CS190)/'Grade computation'!I$7,""),"")</f>
        <v/>
      </c>
      <c r="DF190" s="115" t="str">
        <f aca="false">IF(DE190="","",IF(DE190&gt;=B$10,"Y","N"))</f>
        <v/>
      </c>
      <c r="DG190" s="115" t="str">
        <f aca="false">IF(DE190="","",IF(DE190&lt;50%,1,IF(AND(DE190&gt;=50%,DE190&lt;B$10),2,IF(DE190&gt;=B$10,3))))</f>
        <v/>
      </c>
      <c r="DH190" s="114" t="str">
        <f aca="false">IF(B190&lt;&gt;"",IFERROR(IF((SUMIF(D$14:CS$14,"CLO5",D190:CS190)/'Grade computation'!I$8)=0,0,(SUMIF(D$14:CS$14,"CLO5",D190:CS190)/'Grade computation'!I$8)),""),"")</f>
        <v/>
      </c>
      <c r="DI190" s="115" t="str">
        <f aca="false">IF(DH190="","",IF(DH190&gt;=B$10,"Y","N"))</f>
        <v/>
      </c>
      <c r="DJ190" s="115" t="str">
        <f aca="false">IF(DH190="","",IF(DH190&lt;50%,1,IF(AND(DH190&gt;=50%,DH190&lt;B$10),2,IF(DH190&gt;=B$10,3))))</f>
        <v/>
      </c>
      <c r="DK190" s="114" t="str">
        <f aca="false">IF(B190&lt;&gt;"",IFERROR(IF((SUMIF(D$14:CS$14,"CLO6",D190:CS190)/'Grade computation'!I$9)=0,0,(SUMIF(D$14:CS$14,"CLO6",D190:CS190)/'Grade computation'!I$9)),""),"")</f>
        <v/>
      </c>
      <c r="DL190" s="115" t="str">
        <f aca="false">IF(DK190="","",IF(DK190&gt;=B$10,"Y","N"))</f>
        <v/>
      </c>
      <c r="DM190" s="115" t="str">
        <f aca="false">IF(DK190="","",IF(DK190&lt;50%,1,IF(AND(DK190&gt;=50%,DK190&lt;B$10),2,IF(DK190&gt;=B$10,3))))</f>
        <v/>
      </c>
      <c r="DN190" s="114" t="str">
        <f aca="false">IF(B190&lt;&gt;"",IFERROR(IF((SUMIF(D$14:CS$14,"CLO7",D190:CS190)/'Grade computation'!I$10)=0,0,(SUMIF(D$14:CS$14,"CLO7",D190:CS190)/'Grade computation'!I$10)),""),"")</f>
        <v/>
      </c>
      <c r="DO190" s="115" t="str">
        <f aca="false">IF(DN190="","",IF(DN190&gt;=B$10,"Y","N"))</f>
        <v/>
      </c>
      <c r="DP190" s="115" t="str">
        <f aca="false">IF(DN190="","",IF(DN190&lt;50%,1,IF(AND(DN190&gt;=50%,DN190&lt;B$10),2,IF(DN190&gt;=B$10,3))))</f>
        <v/>
      </c>
      <c r="DQ190" s="114" t="str">
        <f aca="false">IF(B190&lt;&gt;"",IFERROR(IF((SUMIF(D$14:CS$14,"CLO8",D190:CS190)/'Grade computation'!I$11)=0,0,(SUMIF(D$14:CS$14,"CLO8",D190:CS190)/'Grade computation'!I$11)),""),"")</f>
        <v/>
      </c>
      <c r="DR190" s="115" t="str">
        <f aca="false">IF(DQ190="","",IF(DQ190&gt;=B$10,"Y","N"))</f>
        <v/>
      </c>
      <c r="DS190" s="115" t="str">
        <f aca="false">IF(DQ190="","",IF(DQ190&lt;50%,1,IF(AND(DQ190&gt;=50%,DQ190&lt;B$10),2,IF(DQ190&gt;=B$10,3))))</f>
        <v/>
      </c>
      <c r="DT190" s="114" t="str">
        <f aca="false">IF(B190&lt;&gt;"",IFERROR(IF((SUMIF(D$14:CS$14,"CLO9",D190:CS190)/'Grade computation'!I$12)=0,0,(SUMIF(D$14:CS$14,"CLO9",D190:CS190)/'Grade computation'!I$12)),""),"")</f>
        <v/>
      </c>
      <c r="DU190" s="115" t="str">
        <f aca="false">IF(DT190="","",IF(DT190&gt;=B$10,"Y","N"))</f>
        <v/>
      </c>
      <c r="DV190" s="115" t="str">
        <f aca="false">IF(DT190="","",IF(DT190&lt;50%,1,IF(AND(DT190&gt;=50%,DT190&lt;B$10),2,IF(DT190&gt;=B$10,3))))</f>
        <v/>
      </c>
      <c r="DW190" s="114" t="str">
        <f aca="false">IF(B190&lt;&gt;"",IFERROR(IF((SUMIF(D$14:CS$14,"CLO10",D190:CS190)/'Grade computation'!I$13)=0,0,(SUMIF(D$14:CS$14,"CLO10",D190:CS190)/'Grade computation'!I$13)),""),"")</f>
        <v/>
      </c>
      <c r="DX190" s="115" t="str">
        <f aca="false">IF(DW190="","",IF(DW190&gt;=B$10,"Y","N"))</f>
        <v/>
      </c>
      <c r="DY190" s="115" t="str">
        <f aca="false">IF(DW190="","",IF(DW190&lt;50%,1,IF(AND(DW190&gt;=50%,DW190&lt;B$10),2,IF(DW190&gt;=B$10,3))))</f>
        <v/>
      </c>
      <c r="DZ190" s="13"/>
      <c r="EA190" s="13"/>
    </row>
    <row r="191" customFormat="false" ht="15.75" hidden="false" customHeight="true" outlineLevel="0" collapsed="false">
      <c r="A191" s="118"/>
      <c r="B191" s="119"/>
      <c r="C191" s="117"/>
      <c r="D191" s="117"/>
      <c r="E191" s="117"/>
      <c r="F191" s="117"/>
      <c r="G191" s="117"/>
      <c r="H191" s="117"/>
      <c r="I191" s="117"/>
      <c r="J191" s="117"/>
      <c r="K191" s="117"/>
      <c r="L191" s="117"/>
      <c r="M191" s="117"/>
      <c r="N191" s="117"/>
      <c r="O191" s="117"/>
      <c r="P191" s="117"/>
      <c r="Q191" s="117"/>
      <c r="R191" s="117"/>
      <c r="S191" s="117"/>
      <c r="T191" s="117"/>
      <c r="U191" s="117"/>
      <c r="V191" s="117"/>
      <c r="W191" s="117"/>
      <c r="X191" s="117"/>
      <c r="Y191" s="117"/>
      <c r="Z191" s="117"/>
      <c r="AA191" s="117"/>
      <c r="AB191" s="117"/>
      <c r="AC191" s="117"/>
      <c r="AD191" s="117"/>
      <c r="AE191" s="117"/>
      <c r="AF191" s="117"/>
      <c r="AG191" s="117"/>
      <c r="AH191" s="111" t="str">
        <f aca="false">IF(B191&lt;&gt;"",SUMIF(D$12:AG$12,"TLA",D191:AG191),"")</f>
        <v/>
      </c>
      <c r="AI191" s="112" t="str">
        <f aca="false">IF(B191&lt;&gt;"",SUMIF(D$12:AG$12,"AT",D191:AG191),"")</f>
        <v/>
      </c>
      <c r="AJ191" s="117"/>
      <c r="AK191" s="117"/>
      <c r="AL191" s="117"/>
      <c r="AM191" s="117"/>
      <c r="AN191" s="117"/>
      <c r="AO191" s="117"/>
      <c r="AP191" s="117"/>
      <c r="AQ191" s="117"/>
      <c r="AR191" s="117"/>
      <c r="AS191" s="117"/>
      <c r="AT191" s="117"/>
      <c r="AU191" s="117"/>
      <c r="AV191" s="117"/>
      <c r="AW191" s="117"/>
      <c r="AX191" s="117"/>
      <c r="AY191" s="117"/>
      <c r="AZ191" s="117"/>
      <c r="BA191" s="117"/>
      <c r="BB191" s="117"/>
      <c r="BC191" s="117"/>
      <c r="BD191" s="117"/>
      <c r="BE191" s="117"/>
      <c r="BF191" s="117"/>
      <c r="BG191" s="117"/>
      <c r="BH191" s="117"/>
      <c r="BI191" s="117"/>
      <c r="BJ191" s="117"/>
      <c r="BK191" s="117"/>
      <c r="BL191" s="117"/>
      <c r="BM191" s="117"/>
      <c r="BN191" s="111" t="str">
        <f aca="false">IF(B191&lt;&gt;"", SUMIF(AJ$12:BM$12,"TLA",AJ191:BM191), "")</f>
        <v/>
      </c>
      <c r="BO191" s="112" t="str">
        <f aca="false">IF(B191&lt;&gt;"", SUMIF(AJ$12:BM$12,"AT",AJ191:BM191), "")</f>
        <v/>
      </c>
      <c r="BP191" s="113"/>
      <c r="BQ191" s="113"/>
      <c r="BR191" s="113"/>
      <c r="BS191" s="113"/>
      <c r="BT191" s="113"/>
      <c r="BU191" s="113"/>
      <c r="BV191" s="113"/>
      <c r="BW191" s="113"/>
      <c r="BX191" s="113"/>
      <c r="BY191" s="113"/>
      <c r="BZ191" s="113"/>
      <c r="CA191" s="117"/>
      <c r="CB191" s="117"/>
      <c r="CC191" s="117"/>
      <c r="CD191" s="117"/>
      <c r="CE191" s="117"/>
      <c r="CF191" s="117"/>
      <c r="CG191" s="117"/>
      <c r="CH191" s="117"/>
      <c r="CI191" s="117"/>
      <c r="CJ191" s="117"/>
      <c r="CK191" s="117"/>
      <c r="CL191" s="117"/>
      <c r="CM191" s="117"/>
      <c r="CN191" s="117"/>
      <c r="CO191" s="117"/>
      <c r="CP191" s="117"/>
      <c r="CQ191" s="117"/>
      <c r="CR191" s="117"/>
      <c r="CS191" s="117"/>
      <c r="CT191" s="111" t="str">
        <f aca="false">IF(B191&lt;&gt;"",SUMIF(BP$12:CS$12,"TLA",BP191:CS191), "")</f>
        <v/>
      </c>
      <c r="CU191" s="112" t="str">
        <f aca="false">IF(B191&lt;&gt;"",SUMIF(BP$12:CS$12,"AT",BP191:CS191), "")</f>
        <v/>
      </c>
      <c r="CV191" s="114" t="str">
        <f aca="false">IF(B191&lt;&gt;"",IFERROR(SUMIF(D$14:CS$14, "CLO1", D191:CS191)/'Grade computation'!I$4,""),"")</f>
        <v/>
      </c>
      <c r="CW191" s="115" t="str">
        <f aca="false">IF(CV191="","",IF(CV191&gt;=B$10,"Y","N"))</f>
        <v/>
      </c>
      <c r="CX191" s="115" t="str">
        <f aca="false">IF(CV191="","",IF(CV191&lt;50%,1,IF(AND(CV191&gt;=50%,CV191&lt;B$10),2,IF(CV191&gt;=B$10,3))))</f>
        <v/>
      </c>
      <c r="CY191" s="114" t="str">
        <f aca="false">IF(B191&lt;&gt;"",IFERROR(IF((SUMIF(D$14:CS$14,"CLO2",D191:CS191)/'Grade computation'!I$5)=0,0,(SUMIF(D$14:CS$14,"CLO2",D191:CS191)/'Grade computation'!I$5)),""),"")</f>
        <v/>
      </c>
      <c r="CZ191" s="115" t="str">
        <f aca="false">IF(CY191="","",IF(CY191&gt;=B$10,"Y","N"))</f>
        <v/>
      </c>
      <c r="DA191" s="115" t="str">
        <f aca="false">IF(CY191="","",IF(CY191&lt;50%,1,IF(AND(CY191&gt;=50%,CY191&lt;B$10),2,IF(CY191&gt;=B$10,3))))</f>
        <v/>
      </c>
      <c r="DB191" s="114" t="str">
        <f aca="false">IF(B191&lt;&gt;"",IFERROR(IF((SUMIF(D$14:CS$14,"CLO3",D191:CS191)/'Grade computation'!I$6)=0,0,(SUMIF(D$14:CS$14,"CLO3",D191:CS191)/'Grade computation'!I$6)),""),"")</f>
        <v/>
      </c>
      <c r="DC191" s="115" t="str">
        <f aca="false">IF(DB191="","",IF(DB191&gt;=B$10,"Y","N"))</f>
        <v/>
      </c>
      <c r="DD191" s="115" t="str">
        <f aca="false">IF(DB191="","",IF(DB191&lt;50%,1,IF(AND(DB191&gt;=50%,DB191&lt;B$10),2,IF(DB191&gt;=B$10,3))))</f>
        <v/>
      </c>
      <c r="DE191" s="114" t="str">
        <f aca="false">IF(B191&lt;&gt;"",IFERROR(SUMIF(D$14:CS$14,"CLO4",D191:CS191)/'Grade computation'!I$7,""),"")</f>
        <v/>
      </c>
      <c r="DF191" s="115" t="str">
        <f aca="false">IF(DE191="","",IF(DE191&gt;=B$10,"Y","N"))</f>
        <v/>
      </c>
      <c r="DG191" s="115" t="str">
        <f aca="false">IF(DE191="","",IF(DE191&lt;50%,1,IF(AND(DE191&gt;=50%,DE191&lt;B$10),2,IF(DE191&gt;=B$10,3))))</f>
        <v/>
      </c>
      <c r="DH191" s="114" t="str">
        <f aca="false">IF(B191&lt;&gt;"",IFERROR(IF((SUMIF(D$14:CS$14,"CLO5",D191:CS191)/'Grade computation'!I$8)=0,0,(SUMIF(D$14:CS$14,"CLO5",D191:CS191)/'Grade computation'!I$8)),""),"")</f>
        <v/>
      </c>
      <c r="DI191" s="115" t="str">
        <f aca="false">IF(DH191="","",IF(DH191&gt;=B$10,"Y","N"))</f>
        <v/>
      </c>
      <c r="DJ191" s="115" t="str">
        <f aca="false">IF(DH191="","",IF(DH191&lt;50%,1,IF(AND(DH191&gt;=50%,DH191&lt;B$10),2,IF(DH191&gt;=B$10,3))))</f>
        <v/>
      </c>
      <c r="DK191" s="114" t="str">
        <f aca="false">IF(B191&lt;&gt;"",IFERROR(IF((SUMIF(D$14:CS$14,"CLO6",D191:CS191)/'Grade computation'!I$9)=0,0,(SUMIF(D$14:CS$14,"CLO6",D191:CS191)/'Grade computation'!I$9)),""),"")</f>
        <v/>
      </c>
      <c r="DL191" s="115" t="str">
        <f aca="false">IF(DK191="","",IF(DK191&gt;=B$10,"Y","N"))</f>
        <v/>
      </c>
      <c r="DM191" s="115" t="str">
        <f aca="false">IF(DK191="","",IF(DK191&lt;50%,1,IF(AND(DK191&gt;=50%,DK191&lt;B$10),2,IF(DK191&gt;=B$10,3))))</f>
        <v/>
      </c>
      <c r="DN191" s="114" t="str">
        <f aca="false">IF(B191&lt;&gt;"",IFERROR(IF((SUMIF(D$14:CS$14,"CLO7",D191:CS191)/'Grade computation'!I$10)=0,0,(SUMIF(D$14:CS$14,"CLO7",D191:CS191)/'Grade computation'!I$10)),""),"")</f>
        <v/>
      </c>
      <c r="DO191" s="115" t="str">
        <f aca="false">IF(DN191="","",IF(DN191&gt;=B$10,"Y","N"))</f>
        <v/>
      </c>
      <c r="DP191" s="115" t="str">
        <f aca="false">IF(DN191="","",IF(DN191&lt;50%,1,IF(AND(DN191&gt;=50%,DN191&lt;B$10),2,IF(DN191&gt;=B$10,3))))</f>
        <v/>
      </c>
      <c r="DQ191" s="114" t="str">
        <f aca="false">IF(B191&lt;&gt;"",IFERROR(IF((SUMIF(D$14:CS$14,"CLO8",D191:CS191)/'Grade computation'!I$11)=0,0,(SUMIF(D$14:CS$14,"CLO8",D191:CS191)/'Grade computation'!I$11)),""),"")</f>
        <v/>
      </c>
      <c r="DR191" s="115" t="str">
        <f aca="false">IF(DQ191="","",IF(DQ191&gt;=B$10,"Y","N"))</f>
        <v/>
      </c>
      <c r="DS191" s="115" t="str">
        <f aca="false">IF(DQ191="","",IF(DQ191&lt;50%,1,IF(AND(DQ191&gt;=50%,DQ191&lt;B$10),2,IF(DQ191&gt;=B$10,3))))</f>
        <v/>
      </c>
      <c r="DT191" s="114" t="str">
        <f aca="false">IF(B191&lt;&gt;"",IFERROR(IF((SUMIF(D$14:CS$14,"CLO9",D191:CS191)/'Grade computation'!I$12)=0,0,(SUMIF(D$14:CS$14,"CLO9",D191:CS191)/'Grade computation'!I$12)),""),"")</f>
        <v/>
      </c>
      <c r="DU191" s="115" t="str">
        <f aca="false">IF(DT191="","",IF(DT191&gt;=B$10,"Y","N"))</f>
        <v/>
      </c>
      <c r="DV191" s="115" t="str">
        <f aca="false">IF(DT191="","",IF(DT191&lt;50%,1,IF(AND(DT191&gt;=50%,DT191&lt;B$10),2,IF(DT191&gt;=B$10,3))))</f>
        <v/>
      </c>
      <c r="DW191" s="114" t="str">
        <f aca="false">IF(B191&lt;&gt;"",IFERROR(IF((SUMIF(D$14:CS$14,"CLO10",D191:CS191)/'Grade computation'!I$13)=0,0,(SUMIF(D$14:CS$14,"CLO10",D191:CS191)/'Grade computation'!I$13)),""),"")</f>
        <v/>
      </c>
      <c r="DX191" s="115" t="str">
        <f aca="false">IF(DW191="","",IF(DW191&gt;=B$10,"Y","N"))</f>
        <v/>
      </c>
      <c r="DY191" s="115" t="str">
        <f aca="false">IF(DW191="","",IF(DW191&lt;50%,1,IF(AND(DW191&gt;=50%,DW191&lt;B$10),2,IF(DW191&gt;=B$10,3))))</f>
        <v/>
      </c>
      <c r="DZ191" s="13"/>
      <c r="EA191" s="13"/>
    </row>
    <row r="192" customFormat="false" ht="15.75" hidden="false" customHeight="true" outlineLevel="0" collapsed="false">
      <c r="A192" s="118"/>
      <c r="B192" s="119"/>
      <c r="C192" s="117"/>
      <c r="D192" s="117"/>
      <c r="E192" s="117"/>
      <c r="F192" s="117"/>
      <c r="G192" s="117"/>
      <c r="H192" s="117"/>
      <c r="I192" s="117"/>
      <c r="J192" s="117"/>
      <c r="K192" s="117"/>
      <c r="L192" s="117"/>
      <c r="M192" s="117"/>
      <c r="N192" s="117"/>
      <c r="O192" s="117"/>
      <c r="P192" s="117"/>
      <c r="Q192" s="117"/>
      <c r="R192" s="117"/>
      <c r="S192" s="117"/>
      <c r="T192" s="117"/>
      <c r="U192" s="117"/>
      <c r="V192" s="117"/>
      <c r="W192" s="117"/>
      <c r="X192" s="117"/>
      <c r="Y192" s="117"/>
      <c r="Z192" s="117"/>
      <c r="AA192" s="117"/>
      <c r="AB192" s="117"/>
      <c r="AC192" s="117"/>
      <c r="AD192" s="117"/>
      <c r="AE192" s="117"/>
      <c r="AF192" s="117"/>
      <c r="AG192" s="117"/>
      <c r="AH192" s="111" t="str">
        <f aca="false">IF(B192&lt;&gt;"",SUMIF(D$12:AG$12,"TLA",D192:AG192),"")</f>
        <v/>
      </c>
      <c r="AI192" s="112" t="str">
        <f aca="false">IF(B192&lt;&gt;"",SUMIF(D$12:AG$12,"AT",D192:AG192),"")</f>
        <v/>
      </c>
      <c r="AJ192" s="117"/>
      <c r="AK192" s="117"/>
      <c r="AL192" s="117"/>
      <c r="AM192" s="117"/>
      <c r="AN192" s="117"/>
      <c r="AO192" s="117"/>
      <c r="AP192" s="117"/>
      <c r="AQ192" s="117"/>
      <c r="AR192" s="117"/>
      <c r="AS192" s="117"/>
      <c r="AT192" s="117"/>
      <c r="AU192" s="117"/>
      <c r="AV192" s="117"/>
      <c r="AW192" s="117"/>
      <c r="AX192" s="117"/>
      <c r="AY192" s="117"/>
      <c r="AZ192" s="117"/>
      <c r="BA192" s="117"/>
      <c r="BB192" s="117"/>
      <c r="BC192" s="117"/>
      <c r="BD192" s="117"/>
      <c r="BE192" s="117"/>
      <c r="BF192" s="117"/>
      <c r="BG192" s="117"/>
      <c r="BH192" s="117"/>
      <c r="BI192" s="117"/>
      <c r="BJ192" s="117"/>
      <c r="BK192" s="117"/>
      <c r="BL192" s="117"/>
      <c r="BM192" s="117"/>
      <c r="BN192" s="111" t="str">
        <f aca="false">IF(B192&lt;&gt;"", SUMIF(AJ$12:BM$12,"TLA",AJ192:BM192), "")</f>
        <v/>
      </c>
      <c r="BO192" s="112" t="str">
        <f aca="false">IF(B192&lt;&gt;"", SUMIF(AJ$12:BM$12,"AT",AJ192:BM192), "")</f>
        <v/>
      </c>
      <c r="BP192" s="113"/>
      <c r="BQ192" s="113"/>
      <c r="BR192" s="113"/>
      <c r="BS192" s="113"/>
      <c r="BT192" s="113"/>
      <c r="BU192" s="113"/>
      <c r="BV192" s="113"/>
      <c r="BW192" s="113"/>
      <c r="BX192" s="113"/>
      <c r="BY192" s="113"/>
      <c r="BZ192" s="113"/>
      <c r="CA192" s="117"/>
      <c r="CB192" s="117"/>
      <c r="CC192" s="117"/>
      <c r="CD192" s="117"/>
      <c r="CE192" s="117"/>
      <c r="CF192" s="117"/>
      <c r="CG192" s="117"/>
      <c r="CH192" s="117"/>
      <c r="CI192" s="117"/>
      <c r="CJ192" s="117"/>
      <c r="CK192" s="117"/>
      <c r="CL192" s="117"/>
      <c r="CM192" s="117"/>
      <c r="CN192" s="117"/>
      <c r="CO192" s="117"/>
      <c r="CP192" s="117"/>
      <c r="CQ192" s="117"/>
      <c r="CR192" s="117"/>
      <c r="CS192" s="117"/>
      <c r="CT192" s="111" t="str">
        <f aca="false">IF(B192&lt;&gt;"",SUMIF(BP$12:CS$12,"TLA",BP192:CS192), "")</f>
        <v/>
      </c>
      <c r="CU192" s="112" t="str">
        <f aca="false">IF(B192&lt;&gt;"",SUMIF(BP$12:CS$12,"AT",BP192:CS192), "")</f>
        <v/>
      </c>
      <c r="CV192" s="114" t="str">
        <f aca="false">IF(B192&lt;&gt;"",IFERROR(SUMIF(D$14:CS$14, "CLO1", D192:CS192)/'Grade computation'!I$4,""),"")</f>
        <v/>
      </c>
      <c r="CW192" s="115" t="str">
        <f aca="false">IF(CV192="","",IF(CV192&gt;=B$10,"Y","N"))</f>
        <v/>
      </c>
      <c r="CX192" s="115" t="str">
        <f aca="false">IF(CV192="","",IF(CV192&lt;50%,1,IF(AND(CV192&gt;=50%,CV192&lt;B$10),2,IF(CV192&gt;=B$10,3))))</f>
        <v/>
      </c>
      <c r="CY192" s="114" t="str">
        <f aca="false">IF(B192&lt;&gt;"",IFERROR(IF((SUMIF(D$14:CS$14,"CLO2",D192:CS192)/'Grade computation'!I$5)=0,0,(SUMIF(D$14:CS$14,"CLO2",D192:CS192)/'Grade computation'!I$5)),""),"")</f>
        <v/>
      </c>
      <c r="CZ192" s="115" t="str">
        <f aca="false">IF(CY192="","",IF(CY192&gt;=B$10,"Y","N"))</f>
        <v/>
      </c>
      <c r="DA192" s="115" t="str">
        <f aca="false">IF(CY192="","",IF(CY192&lt;50%,1,IF(AND(CY192&gt;=50%,CY192&lt;B$10),2,IF(CY192&gt;=B$10,3))))</f>
        <v/>
      </c>
      <c r="DB192" s="114" t="str">
        <f aca="false">IF(B192&lt;&gt;"",IFERROR(IF((SUMIF(D$14:CS$14,"CLO3",D192:CS192)/'Grade computation'!I$6)=0,0,(SUMIF(D$14:CS$14,"CLO3",D192:CS192)/'Grade computation'!I$6)),""),"")</f>
        <v/>
      </c>
      <c r="DC192" s="115" t="str">
        <f aca="false">IF(DB192="","",IF(DB192&gt;=B$10,"Y","N"))</f>
        <v/>
      </c>
      <c r="DD192" s="115" t="str">
        <f aca="false">IF(DB192="","",IF(DB192&lt;50%,1,IF(AND(DB192&gt;=50%,DB192&lt;B$10),2,IF(DB192&gt;=B$10,3))))</f>
        <v/>
      </c>
      <c r="DE192" s="114" t="str">
        <f aca="false">IF(B192&lt;&gt;"",IFERROR(SUMIF(D$14:CS$14,"CLO4",D192:CS192)/'Grade computation'!I$7,""),"")</f>
        <v/>
      </c>
      <c r="DF192" s="115" t="str">
        <f aca="false">IF(DE192="","",IF(DE192&gt;=B$10,"Y","N"))</f>
        <v/>
      </c>
      <c r="DG192" s="115" t="str">
        <f aca="false">IF(DE192="","",IF(DE192&lt;50%,1,IF(AND(DE192&gt;=50%,DE192&lt;B$10),2,IF(DE192&gt;=B$10,3))))</f>
        <v/>
      </c>
      <c r="DH192" s="114" t="str">
        <f aca="false">IF(B192&lt;&gt;"",IFERROR(IF((SUMIF(D$14:CS$14,"CLO5",D192:CS192)/'Grade computation'!I$8)=0,0,(SUMIF(D$14:CS$14,"CLO5",D192:CS192)/'Grade computation'!I$8)),""),"")</f>
        <v/>
      </c>
      <c r="DI192" s="115" t="str">
        <f aca="false">IF(DH192="","",IF(DH192&gt;=B$10,"Y","N"))</f>
        <v/>
      </c>
      <c r="DJ192" s="115" t="str">
        <f aca="false">IF(DH192="","",IF(DH192&lt;50%,1,IF(AND(DH192&gt;=50%,DH192&lt;B$10),2,IF(DH192&gt;=B$10,3))))</f>
        <v/>
      </c>
      <c r="DK192" s="114" t="str">
        <f aca="false">IF(B192&lt;&gt;"",IFERROR(IF((SUMIF(D$14:CS$14,"CLO6",D192:CS192)/'Grade computation'!I$9)=0,0,(SUMIF(D$14:CS$14,"CLO6",D192:CS192)/'Grade computation'!I$9)),""),"")</f>
        <v/>
      </c>
      <c r="DL192" s="115" t="str">
        <f aca="false">IF(DK192="","",IF(DK192&gt;=B$10,"Y","N"))</f>
        <v/>
      </c>
      <c r="DM192" s="115" t="str">
        <f aca="false">IF(DK192="","",IF(DK192&lt;50%,1,IF(AND(DK192&gt;=50%,DK192&lt;B$10),2,IF(DK192&gt;=B$10,3))))</f>
        <v/>
      </c>
      <c r="DN192" s="114" t="str">
        <f aca="false">IF(B192&lt;&gt;"",IFERROR(IF((SUMIF(D$14:CS$14,"CLO7",D192:CS192)/'Grade computation'!I$10)=0,0,(SUMIF(D$14:CS$14,"CLO7",D192:CS192)/'Grade computation'!I$10)),""),"")</f>
        <v/>
      </c>
      <c r="DO192" s="115" t="str">
        <f aca="false">IF(DN192="","",IF(DN192&gt;=B$10,"Y","N"))</f>
        <v/>
      </c>
      <c r="DP192" s="115" t="str">
        <f aca="false">IF(DN192="","",IF(DN192&lt;50%,1,IF(AND(DN192&gt;=50%,DN192&lt;B$10),2,IF(DN192&gt;=B$10,3))))</f>
        <v/>
      </c>
      <c r="DQ192" s="114" t="str">
        <f aca="false">IF(B192&lt;&gt;"",IFERROR(IF((SUMIF(D$14:CS$14,"CLO8",D192:CS192)/'Grade computation'!I$11)=0,0,(SUMIF(D$14:CS$14,"CLO8",D192:CS192)/'Grade computation'!I$11)),""),"")</f>
        <v/>
      </c>
      <c r="DR192" s="115" t="str">
        <f aca="false">IF(DQ192="","",IF(DQ192&gt;=B$10,"Y","N"))</f>
        <v/>
      </c>
      <c r="DS192" s="115" t="str">
        <f aca="false">IF(DQ192="","",IF(DQ192&lt;50%,1,IF(AND(DQ192&gt;=50%,DQ192&lt;B$10),2,IF(DQ192&gt;=B$10,3))))</f>
        <v/>
      </c>
      <c r="DT192" s="114" t="str">
        <f aca="false">IF(B192&lt;&gt;"",IFERROR(IF((SUMIF(D$14:CS$14,"CLO9",D192:CS192)/'Grade computation'!I$12)=0,0,(SUMIF(D$14:CS$14,"CLO9",D192:CS192)/'Grade computation'!I$12)),""),"")</f>
        <v/>
      </c>
      <c r="DU192" s="115" t="str">
        <f aca="false">IF(DT192="","",IF(DT192&gt;=B$10,"Y","N"))</f>
        <v/>
      </c>
      <c r="DV192" s="115" t="str">
        <f aca="false">IF(DT192="","",IF(DT192&lt;50%,1,IF(AND(DT192&gt;=50%,DT192&lt;B$10),2,IF(DT192&gt;=B$10,3))))</f>
        <v/>
      </c>
      <c r="DW192" s="114" t="str">
        <f aca="false">IF(B192&lt;&gt;"",IFERROR(IF((SUMIF(D$14:CS$14,"CLO10",D192:CS192)/'Grade computation'!I$13)=0,0,(SUMIF(D$14:CS$14,"CLO10",D192:CS192)/'Grade computation'!I$13)),""),"")</f>
        <v/>
      </c>
      <c r="DX192" s="115" t="str">
        <f aca="false">IF(DW192="","",IF(DW192&gt;=B$10,"Y","N"))</f>
        <v/>
      </c>
      <c r="DY192" s="115" t="str">
        <f aca="false">IF(DW192="","",IF(DW192&lt;50%,1,IF(AND(DW192&gt;=50%,DW192&lt;B$10),2,IF(DW192&gt;=B$10,3))))</f>
        <v/>
      </c>
      <c r="DZ192" s="13"/>
      <c r="EA192" s="13"/>
    </row>
    <row r="193" customFormat="false" ht="15.75" hidden="false" customHeight="true" outlineLevel="0" collapsed="false">
      <c r="A193" s="118"/>
      <c r="B193" s="119"/>
      <c r="C193" s="117"/>
      <c r="D193" s="117"/>
      <c r="E193" s="117"/>
      <c r="F193" s="117"/>
      <c r="G193" s="117"/>
      <c r="H193" s="117"/>
      <c r="I193" s="117"/>
      <c r="J193" s="117"/>
      <c r="K193" s="117"/>
      <c r="L193" s="117"/>
      <c r="M193" s="117"/>
      <c r="N193" s="117"/>
      <c r="O193" s="117"/>
      <c r="P193" s="117"/>
      <c r="Q193" s="117"/>
      <c r="R193" s="117"/>
      <c r="S193" s="117"/>
      <c r="T193" s="117"/>
      <c r="U193" s="117"/>
      <c r="V193" s="117"/>
      <c r="W193" s="117"/>
      <c r="X193" s="117"/>
      <c r="Y193" s="117"/>
      <c r="Z193" s="117"/>
      <c r="AA193" s="117"/>
      <c r="AB193" s="117"/>
      <c r="AC193" s="117"/>
      <c r="AD193" s="117"/>
      <c r="AE193" s="117"/>
      <c r="AF193" s="117"/>
      <c r="AG193" s="117"/>
      <c r="AH193" s="111" t="str">
        <f aca="false">IF(B193&lt;&gt;"",SUMIF(D$12:AG$12,"TLA",D193:AG193),"")</f>
        <v/>
      </c>
      <c r="AI193" s="112" t="str">
        <f aca="false">IF(B193&lt;&gt;"",SUMIF(D$12:AG$12,"AT",D193:AG193),"")</f>
        <v/>
      </c>
      <c r="AJ193" s="117"/>
      <c r="AK193" s="117"/>
      <c r="AL193" s="117"/>
      <c r="AM193" s="117"/>
      <c r="AN193" s="117"/>
      <c r="AO193" s="117"/>
      <c r="AP193" s="117"/>
      <c r="AQ193" s="117"/>
      <c r="AR193" s="117"/>
      <c r="AS193" s="117"/>
      <c r="AT193" s="117"/>
      <c r="AU193" s="117"/>
      <c r="AV193" s="117"/>
      <c r="AW193" s="117"/>
      <c r="AX193" s="117"/>
      <c r="AY193" s="117"/>
      <c r="AZ193" s="117"/>
      <c r="BA193" s="117"/>
      <c r="BB193" s="117"/>
      <c r="BC193" s="117"/>
      <c r="BD193" s="117"/>
      <c r="BE193" s="117"/>
      <c r="BF193" s="117"/>
      <c r="BG193" s="117"/>
      <c r="BH193" s="117"/>
      <c r="BI193" s="117"/>
      <c r="BJ193" s="117"/>
      <c r="BK193" s="117"/>
      <c r="BL193" s="117"/>
      <c r="BM193" s="117"/>
      <c r="BN193" s="111" t="str">
        <f aca="false">IF(B193&lt;&gt;"", SUMIF(AJ$12:BM$12,"TLA",AJ193:BM193), "")</f>
        <v/>
      </c>
      <c r="BO193" s="112" t="str">
        <f aca="false">IF(B193&lt;&gt;"", SUMIF(AJ$12:BM$12,"AT",AJ193:BM193), "")</f>
        <v/>
      </c>
      <c r="BP193" s="113"/>
      <c r="BQ193" s="113"/>
      <c r="BR193" s="113"/>
      <c r="BS193" s="113"/>
      <c r="BT193" s="113"/>
      <c r="BU193" s="113"/>
      <c r="BV193" s="113"/>
      <c r="BW193" s="113"/>
      <c r="BX193" s="113"/>
      <c r="BY193" s="113"/>
      <c r="BZ193" s="113"/>
      <c r="CA193" s="117"/>
      <c r="CB193" s="117"/>
      <c r="CC193" s="117"/>
      <c r="CD193" s="117"/>
      <c r="CE193" s="117"/>
      <c r="CF193" s="117"/>
      <c r="CG193" s="117"/>
      <c r="CH193" s="117"/>
      <c r="CI193" s="117"/>
      <c r="CJ193" s="117"/>
      <c r="CK193" s="117"/>
      <c r="CL193" s="117"/>
      <c r="CM193" s="117"/>
      <c r="CN193" s="117"/>
      <c r="CO193" s="117"/>
      <c r="CP193" s="117"/>
      <c r="CQ193" s="117"/>
      <c r="CR193" s="117"/>
      <c r="CS193" s="117"/>
      <c r="CT193" s="111" t="str">
        <f aca="false">IF(B193&lt;&gt;"",SUMIF(BP$12:CS$12,"TLA",BP193:CS193), "")</f>
        <v/>
      </c>
      <c r="CU193" s="112" t="str">
        <f aca="false">IF(B193&lt;&gt;"",SUMIF(BP$12:CS$12,"AT",BP193:CS193), "")</f>
        <v/>
      </c>
      <c r="CV193" s="114" t="str">
        <f aca="false">IF(B193&lt;&gt;"",IFERROR(SUMIF(D$14:CS$14, "CLO1", D193:CS193)/'Grade computation'!I$4,""),"")</f>
        <v/>
      </c>
      <c r="CW193" s="115" t="str">
        <f aca="false">IF(CV193="","",IF(CV193&gt;=B$10,"Y","N"))</f>
        <v/>
      </c>
      <c r="CX193" s="115" t="str">
        <f aca="false">IF(CV193="","",IF(CV193&lt;50%,1,IF(AND(CV193&gt;=50%,CV193&lt;B$10),2,IF(CV193&gt;=B$10,3))))</f>
        <v/>
      </c>
      <c r="CY193" s="114" t="str">
        <f aca="false">IF(B193&lt;&gt;"",IFERROR(IF((SUMIF(D$14:CS$14,"CLO2",D193:CS193)/'Grade computation'!I$5)=0,0,(SUMIF(D$14:CS$14,"CLO2",D193:CS193)/'Grade computation'!I$5)),""),"")</f>
        <v/>
      </c>
      <c r="CZ193" s="115" t="str">
        <f aca="false">IF(CY193="","",IF(CY193&gt;=B$10,"Y","N"))</f>
        <v/>
      </c>
      <c r="DA193" s="115" t="str">
        <f aca="false">IF(CY193="","",IF(CY193&lt;50%,1,IF(AND(CY193&gt;=50%,CY193&lt;B$10),2,IF(CY193&gt;=B$10,3))))</f>
        <v/>
      </c>
      <c r="DB193" s="114" t="str">
        <f aca="false">IF(B193&lt;&gt;"",IFERROR(IF((SUMIF(D$14:CS$14,"CLO3",D193:CS193)/'Grade computation'!I$6)=0,0,(SUMIF(D$14:CS$14,"CLO3",D193:CS193)/'Grade computation'!I$6)),""),"")</f>
        <v/>
      </c>
      <c r="DC193" s="115" t="str">
        <f aca="false">IF(DB193="","",IF(DB193&gt;=B$10,"Y","N"))</f>
        <v/>
      </c>
      <c r="DD193" s="115" t="str">
        <f aca="false">IF(DB193="","",IF(DB193&lt;50%,1,IF(AND(DB193&gt;=50%,DB193&lt;B$10),2,IF(DB193&gt;=B$10,3))))</f>
        <v/>
      </c>
      <c r="DE193" s="114" t="str">
        <f aca="false">IF(B193&lt;&gt;"",IFERROR(SUMIF(D$14:CS$14,"CLO4",D193:CS193)/'Grade computation'!I$7,""),"")</f>
        <v/>
      </c>
      <c r="DF193" s="115" t="str">
        <f aca="false">IF(DE193="","",IF(DE193&gt;=B$10,"Y","N"))</f>
        <v/>
      </c>
      <c r="DG193" s="115" t="str">
        <f aca="false">IF(DE193="","",IF(DE193&lt;50%,1,IF(AND(DE193&gt;=50%,DE193&lt;B$10),2,IF(DE193&gt;=B$10,3))))</f>
        <v/>
      </c>
      <c r="DH193" s="114" t="str">
        <f aca="false">IF(B193&lt;&gt;"",IFERROR(IF((SUMIF(D$14:CS$14,"CLO5",D193:CS193)/'Grade computation'!I$8)=0,0,(SUMIF(D$14:CS$14,"CLO5",D193:CS193)/'Grade computation'!I$8)),""),"")</f>
        <v/>
      </c>
      <c r="DI193" s="115" t="str">
        <f aca="false">IF(DH193="","",IF(DH193&gt;=B$10,"Y","N"))</f>
        <v/>
      </c>
      <c r="DJ193" s="115" t="str">
        <f aca="false">IF(DH193="","",IF(DH193&lt;50%,1,IF(AND(DH193&gt;=50%,DH193&lt;B$10),2,IF(DH193&gt;=B$10,3))))</f>
        <v/>
      </c>
      <c r="DK193" s="114" t="str">
        <f aca="false">IF(B193&lt;&gt;"",IFERROR(IF((SUMIF(D$14:CS$14,"CLO6",D193:CS193)/'Grade computation'!I$9)=0,0,(SUMIF(D$14:CS$14,"CLO6",D193:CS193)/'Grade computation'!I$9)),""),"")</f>
        <v/>
      </c>
      <c r="DL193" s="115" t="str">
        <f aca="false">IF(DK193="","",IF(DK193&gt;=B$10,"Y","N"))</f>
        <v/>
      </c>
      <c r="DM193" s="115" t="str">
        <f aca="false">IF(DK193="","",IF(DK193&lt;50%,1,IF(AND(DK193&gt;=50%,DK193&lt;B$10),2,IF(DK193&gt;=B$10,3))))</f>
        <v/>
      </c>
      <c r="DN193" s="114" t="str">
        <f aca="false">IF(B193&lt;&gt;"",IFERROR(IF((SUMIF(D$14:CS$14,"CLO7",D193:CS193)/'Grade computation'!I$10)=0,0,(SUMIF(D$14:CS$14,"CLO7",D193:CS193)/'Grade computation'!I$10)),""),"")</f>
        <v/>
      </c>
      <c r="DO193" s="115" t="str">
        <f aca="false">IF(DN193="","",IF(DN193&gt;=B$10,"Y","N"))</f>
        <v/>
      </c>
      <c r="DP193" s="115" t="str">
        <f aca="false">IF(DN193="","",IF(DN193&lt;50%,1,IF(AND(DN193&gt;=50%,DN193&lt;B$10),2,IF(DN193&gt;=B$10,3))))</f>
        <v/>
      </c>
      <c r="DQ193" s="114" t="str">
        <f aca="false">IF(B193&lt;&gt;"",IFERROR(IF((SUMIF(D$14:CS$14,"CLO8",D193:CS193)/'Grade computation'!I$11)=0,0,(SUMIF(D$14:CS$14,"CLO8",D193:CS193)/'Grade computation'!I$11)),""),"")</f>
        <v/>
      </c>
      <c r="DR193" s="115" t="str">
        <f aca="false">IF(DQ193="","",IF(DQ193&gt;=B$10,"Y","N"))</f>
        <v/>
      </c>
      <c r="DS193" s="115" t="str">
        <f aca="false">IF(DQ193="","",IF(DQ193&lt;50%,1,IF(AND(DQ193&gt;=50%,DQ193&lt;B$10),2,IF(DQ193&gt;=B$10,3))))</f>
        <v/>
      </c>
      <c r="DT193" s="114" t="str">
        <f aca="false">IF(B193&lt;&gt;"",IFERROR(IF((SUMIF(D$14:CS$14,"CLO9",D193:CS193)/'Grade computation'!I$12)=0,0,(SUMIF(D$14:CS$14,"CLO9",D193:CS193)/'Grade computation'!I$12)),""),"")</f>
        <v/>
      </c>
      <c r="DU193" s="115" t="str">
        <f aca="false">IF(DT193="","",IF(DT193&gt;=B$10,"Y","N"))</f>
        <v/>
      </c>
      <c r="DV193" s="115" t="str">
        <f aca="false">IF(DT193="","",IF(DT193&lt;50%,1,IF(AND(DT193&gt;=50%,DT193&lt;B$10),2,IF(DT193&gt;=B$10,3))))</f>
        <v/>
      </c>
      <c r="DW193" s="114" t="str">
        <f aca="false">IF(B193&lt;&gt;"",IFERROR(IF((SUMIF(D$14:CS$14,"CLO10",D193:CS193)/'Grade computation'!I$13)=0,0,(SUMIF(D$14:CS$14,"CLO10",D193:CS193)/'Grade computation'!I$13)),""),"")</f>
        <v/>
      </c>
      <c r="DX193" s="115" t="str">
        <f aca="false">IF(DW193="","",IF(DW193&gt;=B$10,"Y","N"))</f>
        <v/>
      </c>
      <c r="DY193" s="115" t="str">
        <f aca="false">IF(DW193="","",IF(DW193&lt;50%,1,IF(AND(DW193&gt;=50%,DW193&lt;B$10),2,IF(DW193&gt;=B$10,3))))</f>
        <v/>
      </c>
      <c r="DZ193" s="13"/>
      <c r="EA193" s="13"/>
    </row>
    <row r="194" customFormat="false" ht="15.75" hidden="false" customHeight="true" outlineLevel="0" collapsed="false">
      <c r="A194" s="118"/>
      <c r="B194" s="119"/>
      <c r="C194" s="117"/>
      <c r="D194" s="117"/>
      <c r="E194" s="117"/>
      <c r="F194" s="117"/>
      <c r="G194" s="117"/>
      <c r="H194" s="117"/>
      <c r="I194" s="117"/>
      <c r="J194" s="117"/>
      <c r="K194" s="117"/>
      <c r="L194" s="117"/>
      <c r="M194" s="117"/>
      <c r="N194" s="117"/>
      <c r="O194" s="117"/>
      <c r="P194" s="117"/>
      <c r="Q194" s="117"/>
      <c r="R194" s="117"/>
      <c r="S194" s="117"/>
      <c r="T194" s="117"/>
      <c r="U194" s="117"/>
      <c r="V194" s="117"/>
      <c r="W194" s="117"/>
      <c r="X194" s="117"/>
      <c r="Y194" s="117"/>
      <c r="Z194" s="117"/>
      <c r="AA194" s="117"/>
      <c r="AB194" s="117"/>
      <c r="AC194" s="117"/>
      <c r="AD194" s="117"/>
      <c r="AE194" s="117"/>
      <c r="AF194" s="117"/>
      <c r="AG194" s="117"/>
      <c r="AH194" s="111" t="str">
        <f aca="false">IF(B194&lt;&gt;"",SUMIF(D$12:AG$12,"TLA",D194:AG194),"")</f>
        <v/>
      </c>
      <c r="AI194" s="112" t="str">
        <f aca="false">IF(B194&lt;&gt;"",SUMIF(D$12:AG$12,"AT",D194:AG194),"")</f>
        <v/>
      </c>
      <c r="AJ194" s="117"/>
      <c r="AK194" s="117"/>
      <c r="AL194" s="117"/>
      <c r="AM194" s="117"/>
      <c r="AN194" s="117"/>
      <c r="AO194" s="117"/>
      <c r="AP194" s="117"/>
      <c r="AQ194" s="117"/>
      <c r="AR194" s="117"/>
      <c r="AS194" s="117"/>
      <c r="AT194" s="117"/>
      <c r="AU194" s="117"/>
      <c r="AV194" s="117"/>
      <c r="AW194" s="117"/>
      <c r="AX194" s="117"/>
      <c r="AY194" s="117"/>
      <c r="AZ194" s="117"/>
      <c r="BA194" s="117"/>
      <c r="BB194" s="117"/>
      <c r="BC194" s="117"/>
      <c r="BD194" s="117"/>
      <c r="BE194" s="117"/>
      <c r="BF194" s="117"/>
      <c r="BG194" s="117"/>
      <c r="BH194" s="117"/>
      <c r="BI194" s="117"/>
      <c r="BJ194" s="117"/>
      <c r="BK194" s="117"/>
      <c r="BL194" s="117"/>
      <c r="BM194" s="117"/>
      <c r="BN194" s="111" t="str">
        <f aca="false">IF(B194&lt;&gt;"", SUMIF(AJ$12:BM$12,"TLA",AJ194:BM194), "")</f>
        <v/>
      </c>
      <c r="BO194" s="112" t="str">
        <f aca="false">IF(B194&lt;&gt;"", SUMIF(AJ$12:BM$12,"AT",AJ194:BM194), "")</f>
        <v/>
      </c>
      <c r="BP194" s="113"/>
      <c r="BQ194" s="113"/>
      <c r="BR194" s="113"/>
      <c r="BS194" s="113"/>
      <c r="BT194" s="113"/>
      <c r="BU194" s="113"/>
      <c r="BV194" s="113"/>
      <c r="BW194" s="113"/>
      <c r="BX194" s="113"/>
      <c r="BY194" s="113"/>
      <c r="BZ194" s="113"/>
      <c r="CA194" s="117"/>
      <c r="CB194" s="117"/>
      <c r="CC194" s="117"/>
      <c r="CD194" s="117"/>
      <c r="CE194" s="117"/>
      <c r="CF194" s="117"/>
      <c r="CG194" s="117"/>
      <c r="CH194" s="117"/>
      <c r="CI194" s="117"/>
      <c r="CJ194" s="117"/>
      <c r="CK194" s="117"/>
      <c r="CL194" s="117"/>
      <c r="CM194" s="117"/>
      <c r="CN194" s="117"/>
      <c r="CO194" s="117"/>
      <c r="CP194" s="117"/>
      <c r="CQ194" s="117"/>
      <c r="CR194" s="117"/>
      <c r="CS194" s="117"/>
      <c r="CT194" s="111" t="str">
        <f aca="false">IF(B194&lt;&gt;"",SUMIF(BP$12:CS$12,"TLA",BP194:CS194), "")</f>
        <v/>
      </c>
      <c r="CU194" s="112" t="str">
        <f aca="false">IF(B194&lt;&gt;"",SUMIF(BP$12:CS$12,"AT",BP194:CS194), "")</f>
        <v/>
      </c>
      <c r="CV194" s="114" t="str">
        <f aca="false">IF(B194&lt;&gt;"",IFERROR(SUMIF(D$14:CS$14, "CLO1", D194:CS194)/'Grade computation'!I$4,""),"")</f>
        <v/>
      </c>
      <c r="CW194" s="115" t="str">
        <f aca="false">IF(CV194="","",IF(CV194&gt;=B$10,"Y","N"))</f>
        <v/>
      </c>
      <c r="CX194" s="115" t="str">
        <f aca="false">IF(CV194="","",IF(CV194&lt;50%,1,IF(AND(CV194&gt;=50%,CV194&lt;B$10),2,IF(CV194&gt;=B$10,3))))</f>
        <v/>
      </c>
      <c r="CY194" s="114" t="str">
        <f aca="false">IF(B194&lt;&gt;"",IFERROR(IF((SUMIF(D$14:CS$14,"CLO2",D194:CS194)/'Grade computation'!I$5)=0,0,(SUMIF(D$14:CS$14,"CLO2",D194:CS194)/'Grade computation'!I$5)),""),"")</f>
        <v/>
      </c>
      <c r="CZ194" s="115" t="str">
        <f aca="false">IF(CY194="","",IF(CY194&gt;=B$10,"Y","N"))</f>
        <v/>
      </c>
      <c r="DA194" s="115" t="str">
        <f aca="false">IF(CY194="","",IF(CY194&lt;50%,1,IF(AND(CY194&gt;=50%,CY194&lt;B$10),2,IF(CY194&gt;=B$10,3))))</f>
        <v/>
      </c>
      <c r="DB194" s="114" t="str">
        <f aca="false">IF(B194&lt;&gt;"",IFERROR(IF((SUMIF(D$14:CS$14,"CLO3",D194:CS194)/'Grade computation'!I$6)=0,0,(SUMIF(D$14:CS$14,"CLO3",D194:CS194)/'Grade computation'!I$6)),""),"")</f>
        <v/>
      </c>
      <c r="DC194" s="115" t="str">
        <f aca="false">IF(DB194="","",IF(DB194&gt;=B$10,"Y","N"))</f>
        <v/>
      </c>
      <c r="DD194" s="115" t="str">
        <f aca="false">IF(DB194="","",IF(DB194&lt;50%,1,IF(AND(DB194&gt;=50%,DB194&lt;B$10),2,IF(DB194&gt;=B$10,3))))</f>
        <v/>
      </c>
      <c r="DE194" s="114" t="str">
        <f aca="false">IF(B194&lt;&gt;"",IFERROR(SUMIF(D$14:CS$14,"CLO4",D194:CS194)/'Grade computation'!I$7,""),"")</f>
        <v/>
      </c>
      <c r="DF194" s="115" t="str">
        <f aca="false">IF(DE194="","",IF(DE194&gt;=B$10,"Y","N"))</f>
        <v/>
      </c>
      <c r="DG194" s="115" t="str">
        <f aca="false">IF(DE194="","",IF(DE194&lt;50%,1,IF(AND(DE194&gt;=50%,DE194&lt;B$10),2,IF(DE194&gt;=B$10,3))))</f>
        <v/>
      </c>
      <c r="DH194" s="114" t="str">
        <f aca="false">IF(B194&lt;&gt;"",IFERROR(IF((SUMIF(D$14:CS$14,"CLO5",D194:CS194)/'Grade computation'!I$8)=0,0,(SUMIF(D$14:CS$14,"CLO5",D194:CS194)/'Grade computation'!I$8)),""),"")</f>
        <v/>
      </c>
      <c r="DI194" s="115" t="str">
        <f aca="false">IF(DH194="","",IF(DH194&gt;=B$10,"Y","N"))</f>
        <v/>
      </c>
      <c r="DJ194" s="115" t="str">
        <f aca="false">IF(DH194="","",IF(DH194&lt;50%,1,IF(AND(DH194&gt;=50%,DH194&lt;B$10),2,IF(DH194&gt;=B$10,3))))</f>
        <v/>
      </c>
      <c r="DK194" s="114" t="str">
        <f aca="false">IF(B194&lt;&gt;"",IFERROR(IF((SUMIF(D$14:CS$14,"CLO6",D194:CS194)/'Grade computation'!I$9)=0,0,(SUMIF(D$14:CS$14,"CLO6",D194:CS194)/'Grade computation'!I$9)),""),"")</f>
        <v/>
      </c>
      <c r="DL194" s="115" t="str">
        <f aca="false">IF(DK194="","",IF(DK194&gt;=B$10,"Y","N"))</f>
        <v/>
      </c>
      <c r="DM194" s="115" t="str">
        <f aca="false">IF(DK194="","",IF(DK194&lt;50%,1,IF(AND(DK194&gt;=50%,DK194&lt;B$10),2,IF(DK194&gt;=B$10,3))))</f>
        <v/>
      </c>
      <c r="DN194" s="114" t="str">
        <f aca="false">IF(B194&lt;&gt;"",IFERROR(IF((SUMIF(D$14:CS$14,"CLO7",D194:CS194)/'Grade computation'!I$10)=0,0,(SUMIF(D$14:CS$14,"CLO7",D194:CS194)/'Grade computation'!I$10)),""),"")</f>
        <v/>
      </c>
      <c r="DO194" s="115" t="str">
        <f aca="false">IF(DN194="","",IF(DN194&gt;=B$10,"Y","N"))</f>
        <v/>
      </c>
      <c r="DP194" s="115" t="str">
        <f aca="false">IF(DN194="","",IF(DN194&lt;50%,1,IF(AND(DN194&gt;=50%,DN194&lt;B$10),2,IF(DN194&gt;=B$10,3))))</f>
        <v/>
      </c>
      <c r="DQ194" s="114" t="str">
        <f aca="false">IF(B194&lt;&gt;"",IFERROR(IF((SUMIF(D$14:CS$14,"CLO8",D194:CS194)/'Grade computation'!I$11)=0,0,(SUMIF(D$14:CS$14,"CLO8",D194:CS194)/'Grade computation'!I$11)),""),"")</f>
        <v/>
      </c>
      <c r="DR194" s="115" t="str">
        <f aca="false">IF(DQ194="","",IF(DQ194&gt;=B$10,"Y","N"))</f>
        <v/>
      </c>
      <c r="DS194" s="115" t="str">
        <f aca="false">IF(DQ194="","",IF(DQ194&lt;50%,1,IF(AND(DQ194&gt;=50%,DQ194&lt;B$10),2,IF(DQ194&gt;=B$10,3))))</f>
        <v/>
      </c>
      <c r="DT194" s="114" t="str">
        <f aca="false">IF(B194&lt;&gt;"",IFERROR(IF((SUMIF(D$14:CS$14,"CLO9",D194:CS194)/'Grade computation'!I$12)=0,0,(SUMIF(D$14:CS$14,"CLO9",D194:CS194)/'Grade computation'!I$12)),""),"")</f>
        <v/>
      </c>
      <c r="DU194" s="115" t="str">
        <f aca="false">IF(DT194="","",IF(DT194&gt;=B$10,"Y","N"))</f>
        <v/>
      </c>
      <c r="DV194" s="115" t="str">
        <f aca="false">IF(DT194="","",IF(DT194&lt;50%,1,IF(AND(DT194&gt;=50%,DT194&lt;B$10),2,IF(DT194&gt;=B$10,3))))</f>
        <v/>
      </c>
      <c r="DW194" s="114" t="str">
        <f aca="false">IF(B194&lt;&gt;"",IFERROR(IF((SUMIF(D$14:CS$14,"CLO10",D194:CS194)/'Grade computation'!I$13)=0,0,(SUMIF(D$14:CS$14,"CLO10",D194:CS194)/'Grade computation'!I$13)),""),"")</f>
        <v/>
      </c>
      <c r="DX194" s="115" t="str">
        <f aca="false">IF(DW194="","",IF(DW194&gt;=B$10,"Y","N"))</f>
        <v/>
      </c>
      <c r="DY194" s="115" t="str">
        <f aca="false">IF(DW194="","",IF(DW194&lt;50%,1,IF(AND(DW194&gt;=50%,DW194&lt;B$10),2,IF(DW194&gt;=B$10,3))))</f>
        <v/>
      </c>
      <c r="DZ194" s="13"/>
      <c r="EA194" s="13"/>
    </row>
    <row r="195" customFormat="false" ht="15.75" hidden="false" customHeight="true" outlineLevel="0" collapsed="false">
      <c r="A195" s="118"/>
      <c r="B195" s="119"/>
      <c r="C195" s="117"/>
      <c r="D195" s="117"/>
      <c r="E195" s="117"/>
      <c r="F195" s="117"/>
      <c r="G195" s="117"/>
      <c r="H195" s="117"/>
      <c r="I195" s="117"/>
      <c r="J195" s="117"/>
      <c r="K195" s="117"/>
      <c r="L195" s="117"/>
      <c r="M195" s="117"/>
      <c r="N195" s="117"/>
      <c r="O195" s="117"/>
      <c r="P195" s="117"/>
      <c r="Q195" s="117"/>
      <c r="R195" s="117"/>
      <c r="S195" s="117"/>
      <c r="T195" s="117"/>
      <c r="U195" s="117"/>
      <c r="V195" s="117"/>
      <c r="W195" s="117"/>
      <c r="X195" s="117"/>
      <c r="Y195" s="117"/>
      <c r="Z195" s="117"/>
      <c r="AA195" s="117"/>
      <c r="AB195" s="117"/>
      <c r="AC195" s="117"/>
      <c r="AD195" s="117"/>
      <c r="AE195" s="117"/>
      <c r="AF195" s="117"/>
      <c r="AG195" s="117"/>
      <c r="AH195" s="111" t="str">
        <f aca="false">IF(B195&lt;&gt;"",SUMIF(D$12:AG$12,"TLA",D195:AG195),"")</f>
        <v/>
      </c>
      <c r="AI195" s="112" t="str">
        <f aca="false">IF(B195&lt;&gt;"",SUMIF(D$12:AG$12,"AT",D195:AG195),"")</f>
        <v/>
      </c>
      <c r="AJ195" s="117"/>
      <c r="AK195" s="117"/>
      <c r="AL195" s="117"/>
      <c r="AM195" s="117"/>
      <c r="AN195" s="117"/>
      <c r="AO195" s="117"/>
      <c r="AP195" s="117"/>
      <c r="AQ195" s="117"/>
      <c r="AR195" s="117"/>
      <c r="AS195" s="117"/>
      <c r="AT195" s="117"/>
      <c r="AU195" s="117"/>
      <c r="AV195" s="117"/>
      <c r="AW195" s="117"/>
      <c r="AX195" s="117"/>
      <c r="AY195" s="117"/>
      <c r="AZ195" s="117"/>
      <c r="BA195" s="117"/>
      <c r="BB195" s="117"/>
      <c r="BC195" s="117"/>
      <c r="BD195" s="117"/>
      <c r="BE195" s="117"/>
      <c r="BF195" s="117"/>
      <c r="BG195" s="117"/>
      <c r="BH195" s="117"/>
      <c r="BI195" s="117"/>
      <c r="BJ195" s="117"/>
      <c r="BK195" s="117"/>
      <c r="BL195" s="117"/>
      <c r="BM195" s="117"/>
      <c r="BN195" s="111" t="str">
        <f aca="false">IF(B195&lt;&gt;"", SUMIF(AJ$12:BM$12,"TLA",AJ195:BM195), "")</f>
        <v/>
      </c>
      <c r="BO195" s="112" t="str">
        <f aca="false">IF(B195&lt;&gt;"", SUMIF(AJ$12:BM$12,"AT",AJ195:BM195), "")</f>
        <v/>
      </c>
      <c r="BP195" s="113"/>
      <c r="BQ195" s="113"/>
      <c r="BR195" s="113"/>
      <c r="BS195" s="113"/>
      <c r="BT195" s="113"/>
      <c r="BU195" s="113"/>
      <c r="BV195" s="113"/>
      <c r="BW195" s="113"/>
      <c r="BX195" s="113"/>
      <c r="BY195" s="113"/>
      <c r="BZ195" s="113"/>
      <c r="CA195" s="117"/>
      <c r="CB195" s="117"/>
      <c r="CC195" s="117"/>
      <c r="CD195" s="117"/>
      <c r="CE195" s="117"/>
      <c r="CF195" s="117"/>
      <c r="CG195" s="117"/>
      <c r="CH195" s="117"/>
      <c r="CI195" s="117"/>
      <c r="CJ195" s="117"/>
      <c r="CK195" s="117"/>
      <c r="CL195" s="117"/>
      <c r="CM195" s="117"/>
      <c r="CN195" s="117"/>
      <c r="CO195" s="117"/>
      <c r="CP195" s="117"/>
      <c r="CQ195" s="117"/>
      <c r="CR195" s="117"/>
      <c r="CS195" s="117"/>
      <c r="CT195" s="111" t="str">
        <f aca="false">IF(B195&lt;&gt;"",SUMIF(BP$12:CS$12,"TLA",BP195:CS195), "")</f>
        <v/>
      </c>
      <c r="CU195" s="112" t="str">
        <f aca="false">IF(B195&lt;&gt;"",SUMIF(BP$12:CS$12,"AT",BP195:CS195), "")</f>
        <v/>
      </c>
      <c r="CV195" s="114" t="str">
        <f aca="false">IF(B195&lt;&gt;"",IFERROR(SUMIF(D$14:CS$14, "CLO1", D195:CS195)/'Grade computation'!I$4,""),"")</f>
        <v/>
      </c>
      <c r="CW195" s="115" t="str">
        <f aca="false">IF(CV195="","",IF(CV195&gt;=B$10,"Y","N"))</f>
        <v/>
      </c>
      <c r="CX195" s="115" t="str">
        <f aca="false">IF(CV195="","",IF(CV195&lt;50%,1,IF(AND(CV195&gt;=50%,CV195&lt;B$10),2,IF(CV195&gt;=B$10,3))))</f>
        <v/>
      </c>
      <c r="CY195" s="114" t="str">
        <f aca="false">IF(B195&lt;&gt;"",IFERROR(IF((SUMIF(D$14:CS$14,"CLO2",D195:CS195)/'Grade computation'!I$5)=0,0,(SUMIF(D$14:CS$14,"CLO2",D195:CS195)/'Grade computation'!I$5)),""),"")</f>
        <v/>
      </c>
      <c r="CZ195" s="115" t="str">
        <f aca="false">IF(CY195="","",IF(CY195&gt;=B$10,"Y","N"))</f>
        <v/>
      </c>
      <c r="DA195" s="115" t="str">
        <f aca="false">IF(CY195="","",IF(CY195&lt;50%,1,IF(AND(CY195&gt;=50%,CY195&lt;B$10),2,IF(CY195&gt;=B$10,3))))</f>
        <v/>
      </c>
      <c r="DB195" s="114" t="str">
        <f aca="false">IF(B195&lt;&gt;"",IFERROR(IF((SUMIF(D$14:CS$14,"CLO3",D195:CS195)/'Grade computation'!I$6)=0,0,(SUMIF(D$14:CS$14,"CLO3",D195:CS195)/'Grade computation'!I$6)),""),"")</f>
        <v/>
      </c>
      <c r="DC195" s="115" t="str">
        <f aca="false">IF(DB195="","",IF(DB195&gt;=B$10,"Y","N"))</f>
        <v/>
      </c>
      <c r="DD195" s="115" t="str">
        <f aca="false">IF(DB195="","",IF(DB195&lt;50%,1,IF(AND(DB195&gt;=50%,DB195&lt;B$10),2,IF(DB195&gt;=B$10,3))))</f>
        <v/>
      </c>
      <c r="DE195" s="114" t="str">
        <f aca="false">IF(B195&lt;&gt;"",IFERROR(SUMIF(D$14:CS$14,"CLO4",D195:CS195)/'Grade computation'!I$7,""),"")</f>
        <v/>
      </c>
      <c r="DF195" s="115" t="str">
        <f aca="false">IF(DE195="","",IF(DE195&gt;=B$10,"Y","N"))</f>
        <v/>
      </c>
      <c r="DG195" s="115" t="str">
        <f aca="false">IF(DE195="","",IF(DE195&lt;50%,1,IF(AND(DE195&gt;=50%,DE195&lt;B$10),2,IF(DE195&gt;=B$10,3))))</f>
        <v/>
      </c>
      <c r="DH195" s="114" t="str">
        <f aca="false">IF(B195&lt;&gt;"",IFERROR(IF((SUMIF(D$14:CS$14,"CLO5",D195:CS195)/'Grade computation'!I$8)=0,0,(SUMIF(D$14:CS$14,"CLO5",D195:CS195)/'Grade computation'!I$8)),""),"")</f>
        <v/>
      </c>
      <c r="DI195" s="115" t="str">
        <f aca="false">IF(DH195="","",IF(DH195&gt;=B$10,"Y","N"))</f>
        <v/>
      </c>
      <c r="DJ195" s="115" t="str">
        <f aca="false">IF(DH195="","",IF(DH195&lt;50%,1,IF(AND(DH195&gt;=50%,DH195&lt;B$10),2,IF(DH195&gt;=B$10,3))))</f>
        <v/>
      </c>
      <c r="DK195" s="114" t="str">
        <f aca="false">IF(B195&lt;&gt;"",IFERROR(IF((SUMIF(D$14:CS$14,"CLO6",D195:CS195)/'Grade computation'!I$9)=0,0,(SUMIF(D$14:CS$14,"CLO6",D195:CS195)/'Grade computation'!I$9)),""),"")</f>
        <v/>
      </c>
      <c r="DL195" s="115" t="str">
        <f aca="false">IF(DK195="","",IF(DK195&gt;=B$10,"Y","N"))</f>
        <v/>
      </c>
      <c r="DM195" s="115" t="str">
        <f aca="false">IF(DK195="","",IF(DK195&lt;50%,1,IF(AND(DK195&gt;=50%,DK195&lt;B$10),2,IF(DK195&gt;=B$10,3))))</f>
        <v/>
      </c>
      <c r="DN195" s="114" t="str">
        <f aca="false">IF(B195&lt;&gt;"",IFERROR(IF((SUMIF(D$14:CS$14,"CLO7",D195:CS195)/'Grade computation'!I$10)=0,0,(SUMIF(D$14:CS$14,"CLO7",D195:CS195)/'Grade computation'!I$10)),""),"")</f>
        <v/>
      </c>
      <c r="DO195" s="115" t="str">
        <f aca="false">IF(DN195="","",IF(DN195&gt;=B$10,"Y","N"))</f>
        <v/>
      </c>
      <c r="DP195" s="115" t="str">
        <f aca="false">IF(DN195="","",IF(DN195&lt;50%,1,IF(AND(DN195&gt;=50%,DN195&lt;B$10),2,IF(DN195&gt;=B$10,3))))</f>
        <v/>
      </c>
      <c r="DQ195" s="114" t="str">
        <f aca="false">IF(B195&lt;&gt;"",IFERROR(IF((SUMIF(D$14:CS$14,"CLO8",D195:CS195)/'Grade computation'!I$11)=0,0,(SUMIF(D$14:CS$14,"CLO8",D195:CS195)/'Grade computation'!I$11)),""),"")</f>
        <v/>
      </c>
      <c r="DR195" s="115" t="str">
        <f aca="false">IF(DQ195="","",IF(DQ195&gt;=B$10,"Y","N"))</f>
        <v/>
      </c>
      <c r="DS195" s="115" t="str">
        <f aca="false">IF(DQ195="","",IF(DQ195&lt;50%,1,IF(AND(DQ195&gt;=50%,DQ195&lt;B$10),2,IF(DQ195&gt;=B$10,3))))</f>
        <v/>
      </c>
      <c r="DT195" s="114" t="str">
        <f aca="false">IF(B195&lt;&gt;"",IFERROR(IF((SUMIF(D$14:CS$14,"CLO9",D195:CS195)/'Grade computation'!I$12)=0,0,(SUMIF(D$14:CS$14,"CLO9",D195:CS195)/'Grade computation'!I$12)),""),"")</f>
        <v/>
      </c>
      <c r="DU195" s="115" t="str">
        <f aca="false">IF(DT195="","",IF(DT195&gt;=B$10,"Y","N"))</f>
        <v/>
      </c>
      <c r="DV195" s="115" t="str">
        <f aca="false">IF(DT195="","",IF(DT195&lt;50%,1,IF(AND(DT195&gt;=50%,DT195&lt;B$10),2,IF(DT195&gt;=B$10,3))))</f>
        <v/>
      </c>
      <c r="DW195" s="114" t="str">
        <f aca="false">IF(B195&lt;&gt;"",IFERROR(IF((SUMIF(D$14:CS$14,"CLO10",D195:CS195)/'Grade computation'!I$13)=0,0,(SUMIF(D$14:CS$14,"CLO10",D195:CS195)/'Grade computation'!I$13)),""),"")</f>
        <v/>
      </c>
      <c r="DX195" s="115" t="str">
        <f aca="false">IF(DW195="","",IF(DW195&gt;=B$10,"Y","N"))</f>
        <v/>
      </c>
      <c r="DY195" s="115" t="str">
        <f aca="false">IF(DW195="","",IF(DW195&lt;50%,1,IF(AND(DW195&gt;=50%,DW195&lt;B$10),2,IF(DW195&gt;=B$10,3))))</f>
        <v/>
      </c>
      <c r="DZ195" s="13"/>
      <c r="EA195" s="13"/>
    </row>
    <row r="196" customFormat="false" ht="15.75" hidden="false" customHeight="true" outlineLevel="0" collapsed="false">
      <c r="A196" s="118"/>
      <c r="B196" s="119"/>
      <c r="C196" s="117"/>
      <c r="D196" s="117"/>
      <c r="E196" s="117"/>
      <c r="F196" s="117"/>
      <c r="G196" s="117"/>
      <c r="H196" s="117"/>
      <c r="I196" s="117"/>
      <c r="J196" s="117"/>
      <c r="K196" s="117"/>
      <c r="L196" s="117"/>
      <c r="M196" s="117"/>
      <c r="N196" s="117"/>
      <c r="O196" s="117"/>
      <c r="P196" s="117"/>
      <c r="Q196" s="117"/>
      <c r="R196" s="117"/>
      <c r="S196" s="117"/>
      <c r="T196" s="117"/>
      <c r="U196" s="117"/>
      <c r="V196" s="117"/>
      <c r="W196" s="117"/>
      <c r="X196" s="117"/>
      <c r="Y196" s="117"/>
      <c r="Z196" s="117"/>
      <c r="AA196" s="117"/>
      <c r="AB196" s="117"/>
      <c r="AC196" s="117"/>
      <c r="AD196" s="117"/>
      <c r="AE196" s="117"/>
      <c r="AF196" s="117"/>
      <c r="AG196" s="117"/>
      <c r="AH196" s="111" t="str">
        <f aca="false">IF(B196&lt;&gt;"",SUMIF(D$12:AG$12,"TLA",D196:AG196),"")</f>
        <v/>
      </c>
      <c r="AI196" s="112" t="str">
        <f aca="false">IF(B196&lt;&gt;"",SUMIF(D$12:AG$12,"AT",D196:AG196),"")</f>
        <v/>
      </c>
      <c r="AJ196" s="117"/>
      <c r="AK196" s="117"/>
      <c r="AL196" s="117"/>
      <c r="AM196" s="117"/>
      <c r="AN196" s="117"/>
      <c r="AO196" s="117"/>
      <c r="AP196" s="117"/>
      <c r="AQ196" s="117"/>
      <c r="AR196" s="117"/>
      <c r="AS196" s="117"/>
      <c r="AT196" s="117"/>
      <c r="AU196" s="117"/>
      <c r="AV196" s="117"/>
      <c r="AW196" s="117"/>
      <c r="AX196" s="117"/>
      <c r="AY196" s="117"/>
      <c r="AZ196" s="117"/>
      <c r="BA196" s="117"/>
      <c r="BB196" s="117"/>
      <c r="BC196" s="117"/>
      <c r="BD196" s="117"/>
      <c r="BE196" s="117"/>
      <c r="BF196" s="117"/>
      <c r="BG196" s="117"/>
      <c r="BH196" s="117"/>
      <c r="BI196" s="117"/>
      <c r="BJ196" s="117"/>
      <c r="BK196" s="117"/>
      <c r="BL196" s="117"/>
      <c r="BM196" s="117"/>
      <c r="BN196" s="111" t="str">
        <f aca="false">IF(B196&lt;&gt;"", SUMIF(AJ$12:BM$12,"TLA",AJ196:BM196), "")</f>
        <v/>
      </c>
      <c r="BO196" s="112" t="str">
        <f aca="false">IF(B196&lt;&gt;"", SUMIF(AJ$12:BM$12,"AT",AJ196:BM196), "")</f>
        <v/>
      </c>
      <c r="BP196" s="113"/>
      <c r="BQ196" s="113"/>
      <c r="BR196" s="113"/>
      <c r="BS196" s="113"/>
      <c r="BT196" s="113"/>
      <c r="BU196" s="113"/>
      <c r="BV196" s="113"/>
      <c r="BW196" s="113"/>
      <c r="BX196" s="113"/>
      <c r="BY196" s="113"/>
      <c r="BZ196" s="113"/>
      <c r="CA196" s="117"/>
      <c r="CB196" s="117"/>
      <c r="CC196" s="117"/>
      <c r="CD196" s="117"/>
      <c r="CE196" s="117"/>
      <c r="CF196" s="117"/>
      <c r="CG196" s="117"/>
      <c r="CH196" s="117"/>
      <c r="CI196" s="117"/>
      <c r="CJ196" s="117"/>
      <c r="CK196" s="117"/>
      <c r="CL196" s="117"/>
      <c r="CM196" s="117"/>
      <c r="CN196" s="117"/>
      <c r="CO196" s="117"/>
      <c r="CP196" s="117"/>
      <c r="CQ196" s="117"/>
      <c r="CR196" s="117"/>
      <c r="CS196" s="117"/>
      <c r="CT196" s="111" t="str">
        <f aca="false">IF(B196&lt;&gt;"",SUMIF(BP$12:CS$12,"TLA",BP196:CS196), "")</f>
        <v/>
      </c>
      <c r="CU196" s="112" t="str">
        <f aca="false">IF(B196&lt;&gt;"",SUMIF(BP$12:CS$12,"AT",BP196:CS196), "")</f>
        <v/>
      </c>
      <c r="CV196" s="114" t="str">
        <f aca="false">IF(B196&lt;&gt;"",IFERROR(SUMIF(D$14:CS$14, "CLO1", D196:CS196)/'Grade computation'!I$4,""),"")</f>
        <v/>
      </c>
      <c r="CW196" s="115" t="str">
        <f aca="false">IF(CV196="","",IF(CV196&gt;=B$10,"Y","N"))</f>
        <v/>
      </c>
      <c r="CX196" s="115" t="str">
        <f aca="false">IF(CV196="","",IF(CV196&lt;50%,1,IF(AND(CV196&gt;=50%,CV196&lt;B$10),2,IF(CV196&gt;=B$10,3))))</f>
        <v/>
      </c>
      <c r="CY196" s="114" t="str">
        <f aca="false">IF(B196&lt;&gt;"",IFERROR(IF((SUMIF(D$14:CS$14,"CLO2",D196:CS196)/'Grade computation'!I$5)=0,0,(SUMIF(D$14:CS$14,"CLO2",D196:CS196)/'Grade computation'!I$5)),""),"")</f>
        <v/>
      </c>
      <c r="CZ196" s="115" t="str">
        <f aca="false">IF(CY196="","",IF(CY196&gt;=B$10,"Y","N"))</f>
        <v/>
      </c>
      <c r="DA196" s="115" t="str">
        <f aca="false">IF(CY196="","",IF(CY196&lt;50%,1,IF(AND(CY196&gt;=50%,CY196&lt;B$10),2,IF(CY196&gt;=B$10,3))))</f>
        <v/>
      </c>
      <c r="DB196" s="114" t="str">
        <f aca="false">IF(B196&lt;&gt;"",IFERROR(IF((SUMIF(D$14:CS$14,"CLO3",D196:CS196)/'Grade computation'!I$6)=0,0,(SUMIF(D$14:CS$14,"CLO3",D196:CS196)/'Grade computation'!I$6)),""),"")</f>
        <v/>
      </c>
      <c r="DC196" s="115" t="str">
        <f aca="false">IF(DB196="","",IF(DB196&gt;=B$10,"Y","N"))</f>
        <v/>
      </c>
      <c r="DD196" s="115" t="str">
        <f aca="false">IF(DB196="","",IF(DB196&lt;50%,1,IF(AND(DB196&gt;=50%,DB196&lt;B$10),2,IF(DB196&gt;=B$10,3))))</f>
        <v/>
      </c>
      <c r="DE196" s="114" t="str">
        <f aca="false">IF(B196&lt;&gt;"",IFERROR(SUMIF(D$14:CS$14,"CLO4",D196:CS196)/'Grade computation'!I$7,""),"")</f>
        <v/>
      </c>
      <c r="DF196" s="115" t="str">
        <f aca="false">IF(DE196="","",IF(DE196&gt;=B$10,"Y","N"))</f>
        <v/>
      </c>
      <c r="DG196" s="115" t="str">
        <f aca="false">IF(DE196="","",IF(DE196&lt;50%,1,IF(AND(DE196&gt;=50%,DE196&lt;B$10),2,IF(DE196&gt;=B$10,3))))</f>
        <v/>
      </c>
      <c r="DH196" s="114" t="str">
        <f aca="false">IF(B196&lt;&gt;"",IFERROR(IF((SUMIF(D$14:CS$14,"CLO5",D196:CS196)/'Grade computation'!I$8)=0,0,(SUMIF(D$14:CS$14,"CLO5",D196:CS196)/'Grade computation'!I$8)),""),"")</f>
        <v/>
      </c>
      <c r="DI196" s="115" t="str">
        <f aca="false">IF(DH196="","",IF(DH196&gt;=B$10,"Y","N"))</f>
        <v/>
      </c>
      <c r="DJ196" s="115" t="str">
        <f aca="false">IF(DH196="","",IF(DH196&lt;50%,1,IF(AND(DH196&gt;=50%,DH196&lt;B$10),2,IF(DH196&gt;=B$10,3))))</f>
        <v/>
      </c>
      <c r="DK196" s="114" t="str">
        <f aca="false">IF(B196&lt;&gt;"",IFERROR(IF((SUMIF(D$14:CS$14,"CLO6",D196:CS196)/'Grade computation'!I$9)=0,0,(SUMIF(D$14:CS$14,"CLO6",D196:CS196)/'Grade computation'!I$9)),""),"")</f>
        <v/>
      </c>
      <c r="DL196" s="115" t="str">
        <f aca="false">IF(DK196="","",IF(DK196&gt;=B$10,"Y","N"))</f>
        <v/>
      </c>
      <c r="DM196" s="115" t="str">
        <f aca="false">IF(DK196="","",IF(DK196&lt;50%,1,IF(AND(DK196&gt;=50%,DK196&lt;B$10),2,IF(DK196&gt;=B$10,3))))</f>
        <v/>
      </c>
      <c r="DN196" s="114" t="str">
        <f aca="false">IF(B196&lt;&gt;"",IFERROR(IF((SUMIF(D$14:CS$14,"CLO7",D196:CS196)/'Grade computation'!I$10)=0,0,(SUMIF(D$14:CS$14,"CLO7",D196:CS196)/'Grade computation'!I$10)),""),"")</f>
        <v/>
      </c>
      <c r="DO196" s="115" t="str">
        <f aca="false">IF(DN196="","",IF(DN196&gt;=B$10,"Y","N"))</f>
        <v/>
      </c>
      <c r="DP196" s="115" t="str">
        <f aca="false">IF(DN196="","",IF(DN196&lt;50%,1,IF(AND(DN196&gt;=50%,DN196&lt;B$10),2,IF(DN196&gt;=B$10,3))))</f>
        <v/>
      </c>
      <c r="DQ196" s="114" t="str">
        <f aca="false">IF(B196&lt;&gt;"",IFERROR(IF((SUMIF(D$14:CS$14,"CLO8",D196:CS196)/'Grade computation'!I$11)=0,0,(SUMIF(D$14:CS$14,"CLO8",D196:CS196)/'Grade computation'!I$11)),""),"")</f>
        <v/>
      </c>
      <c r="DR196" s="115" t="str">
        <f aca="false">IF(DQ196="","",IF(DQ196&gt;=B$10,"Y","N"))</f>
        <v/>
      </c>
      <c r="DS196" s="115" t="str">
        <f aca="false">IF(DQ196="","",IF(DQ196&lt;50%,1,IF(AND(DQ196&gt;=50%,DQ196&lt;B$10),2,IF(DQ196&gt;=B$10,3))))</f>
        <v/>
      </c>
      <c r="DT196" s="114" t="str">
        <f aca="false">IF(B196&lt;&gt;"",IFERROR(IF((SUMIF(D$14:CS$14,"CLO9",D196:CS196)/'Grade computation'!I$12)=0,0,(SUMIF(D$14:CS$14,"CLO9",D196:CS196)/'Grade computation'!I$12)),""),"")</f>
        <v/>
      </c>
      <c r="DU196" s="115" t="str">
        <f aca="false">IF(DT196="","",IF(DT196&gt;=B$10,"Y","N"))</f>
        <v/>
      </c>
      <c r="DV196" s="115" t="str">
        <f aca="false">IF(DT196="","",IF(DT196&lt;50%,1,IF(AND(DT196&gt;=50%,DT196&lt;B$10),2,IF(DT196&gt;=B$10,3))))</f>
        <v/>
      </c>
      <c r="DW196" s="114" t="str">
        <f aca="false">IF(B196&lt;&gt;"",IFERROR(IF((SUMIF(D$14:CS$14,"CLO10",D196:CS196)/'Grade computation'!I$13)=0,0,(SUMIF(D$14:CS$14,"CLO10",D196:CS196)/'Grade computation'!I$13)),""),"")</f>
        <v/>
      </c>
      <c r="DX196" s="115" t="str">
        <f aca="false">IF(DW196="","",IF(DW196&gt;=B$10,"Y","N"))</f>
        <v/>
      </c>
      <c r="DY196" s="115" t="str">
        <f aca="false">IF(DW196="","",IF(DW196&lt;50%,1,IF(AND(DW196&gt;=50%,DW196&lt;B$10),2,IF(DW196&gt;=B$10,3))))</f>
        <v/>
      </c>
      <c r="DZ196" s="13"/>
      <c r="EA196" s="13"/>
    </row>
    <row r="197" customFormat="false" ht="15.75" hidden="false" customHeight="true" outlineLevel="0" collapsed="false">
      <c r="A197" s="118"/>
      <c r="B197" s="119"/>
      <c r="C197" s="117"/>
      <c r="D197" s="117"/>
      <c r="E197" s="117"/>
      <c r="F197" s="117"/>
      <c r="G197" s="117"/>
      <c r="H197" s="117"/>
      <c r="I197" s="117"/>
      <c r="J197" s="117"/>
      <c r="K197" s="117"/>
      <c r="L197" s="117"/>
      <c r="M197" s="117"/>
      <c r="N197" s="117"/>
      <c r="O197" s="117"/>
      <c r="P197" s="117"/>
      <c r="Q197" s="117"/>
      <c r="R197" s="117"/>
      <c r="S197" s="117"/>
      <c r="T197" s="117"/>
      <c r="U197" s="117"/>
      <c r="V197" s="117"/>
      <c r="W197" s="117"/>
      <c r="X197" s="117"/>
      <c r="Y197" s="117"/>
      <c r="Z197" s="117"/>
      <c r="AA197" s="117"/>
      <c r="AB197" s="117"/>
      <c r="AC197" s="117"/>
      <c r="AD197" s="117"/>
      <c r="AE197" s="117"/>
      <c r="AF197" s="117"/>
      <c r="AG197" s="117"/>
      <c r="AH197" s="111" t="str">
        <f aca="false">IF(B197&lt;&gt;"",SUMIF(D$12:AG$12,"TLA",D197:AG197),"")</f>
        <v/>
      </c>
      <c r="AI197" s="112" t="str">
        <f aca="false">IF(B197&lt;&gt;"",SUMIF(D$12:AG$12,"AT",D197:AG197),"")</f>
        <v/>
      </c>
      <c r="AJ197" s="117"/>
      <c r="AK197" s="117"/>
      <c r="AL197" s="117"/>
      <c r="AM197" s="117"/>
      <c r="AN197" s="117"/>
      <c r="AO197" s="117"/>
      <c r="AP197" s="117"/>
      <c r="AQ197" s="117"/>
      <c r="AR197" s="117"/>
      <c r="AS197" s="117"/>
      <c r="AT197" s="117"/>
      <c r="AU197" s="117"/>
      <c r="AV197" s="117"/>
      <c r="AW197" s="117"/>
      <c r="AX197" s="117"/>
      <c r="AY197" s="117"/>
      <c r="AZ197" s="117"/>
      <c r="BA197" s="117"/>
      <c r="BB197" s="117"/>
      <c r="BC197" s="117"/>
      <c r="BD197" s="117"/>
      <c r="BE197" s="117"/>
      <c r="BF197" s="117"/>
      <c r="BG197" s="117"/>
      <c r="BH197" s="117"/>
      <c r="BI197" s="117"/>
      <c r="BJ197" s="117"/>
      <c r="BK197" s="117"/>
      <c r="BL197" s="117"/>
      <c r="BM197" s="117"/>
      <c r="BN197" s="111" t="str">
        <f aca="false">IF(B197&lt;&gt;"", SUMIF(AJ$12:BM$12,"TLA",AJ197:BM197), "")</f>
        <v/>
      </c>
      <c r="BO197" s="112" t="str">
        <f aca="false">IF(B197&lt;&gt;"", SUMIF(AJ$12:BM$12,"AT",AJ197:BM197), "")</f>
        <v/>
      </c>
      <c r="BP197" s="113"/>
      <c r="BQ197" s="113"/>
      <c r="BR197" s="113"/>
      <c r="BS197" s="113"/>
      <c r="BT197" s="113"/>
      <c r="BU197" s="113"/>
      <c r="BV197" s="113"/>
      <c r="BW197" s="113"/>
      <c r="BX197" s="113"/>
      <c r="BY197" s="113"/>
      <c r="BZ197" s="113"/>
      <c r="CA197" s="117"/>
      <c r="CB197" s="117"/>
      <c r="CC197" s="117"/>
      <c r="CD197" s="117"/>
      <c r="CE197" s="117"/>
      <c r="CF197" s="117"/>
      <c r="CG197" s="117"/>
      <c r="CH197" s="117"/>
      <c r="CI197" s="117"/>
      <c r="CJ197" s="117"/>
      <c r="CK197" s="117"/>
      <c r="CL197" s="117"/>
      <c r="CM197" s="117"/>
      <c r="CN197" s="117"/>
      <c r="CO197" s="117"/>
      <c r="CP197" s="117"/>
      <c r="CQ197" s="117"/>
      <c r="CR197" s="117"/>
      <c r="CS197" s="117"/>
      <c r="CT197" s="111" t="str">
        <f aca="false">IF(B197&lt;&gt;"",SUMIF(BP$12:CS$12,"TLA",BP197:CS197), "")</f>
        <v/>
      </c>
      <c r="CU197" s="112" t="str">
        <f aca="false">IF(B197&lt;&gt;"",SUMIF(BP$12:CS$12,"AT",BP197:CS197), "")</f>
        <v/>
      </c>
      <c r="CV197" s="114" t="str">
        <f aca="false">IF(B197&lt;&gt;"",IFERROR(SUMIF(D$14:CS$14, "CLO1", D197:CS197)/'Grade computation'!I$4,""),"")</f>
        <v/>
      </c>
      <c r="CW197" s="115" t="str">
        <f aca="false">IF(CV197="","",IF(CV197&gt;=B$10,"Y","N"))</f>
        <v/>
      </c>
      <c r="CX197" s="115" t="str">
        <f aca="false">IF(CV197="","",IF(CV197&lt;50%,1,IF(AND(CV197&gt;=50%,CV197&lt;B$10),2,IF(CV197&gt;=B$10,3))))</f>
        <v/>
      </c>
      <c r="CY197" s="114" t="str">
        <f aca="false">IF(B197&lt;&gt;"",IFERROR(IF((SUMIF(D$14:CS$14,"CLO2",D197:CS197)/'Grade computation'!I$5)=0,0,(SUMIF(D$14:CS$14,"CLO2",D197:CS197)/'Grade computation'!I$5)),""),"")</f>
        <v/>
      </c>
      <c r="CZ197" s="115" t="str">
        <f aca="false">IF(CY197="","",IF(CY197&gt;=B$10,"Y","N"))</f>
        <v/>
      </c>
      <c r="DA197" s="115" t="str">
        <f aca="false">IF(CY197="","",IF(CY197&lt;50%,1,IF(AND(CY197&gt;=50%,CY197&lt;B$10),2,IF(CY197&gt;=B$10,3))))</f>
        <v/>
      </c>
      <c r="DB197" s="114" t="str">
        <f aca="false">IF(B197&lt;&gt;"",IFERROR(IF((SUMIF(D$14:CS$14,"CLO3",D197:CS197)/'Grade computation'!I$6)=0,0,(SUMIF(D$14:CS$14,"CLO3",D197:CS197)/'Grade computation'!I$6)),""),"")</f>
        <v/>
      </c>
      <c r="DC197" s="115" t="str">
        <f aca="false">IF(DB197="","",IF(DB197&gt;=B$10,"Y","N"))</f>
        <v/>
      </c>
      <c r="DD197" s="115" t="str">
        <f aca="false">IF(DB197="","",IF(DB197&lt;50%,1,IF(AND(DB197&gt;=50%,DB197&lt;B$10),2,IF(DB197&gt;=B$10,3))))</f>
        <v/>
      </c>
      <c r="DE197" s="114" t="str">
        <f aca="false">IF(B197&lt;&gt;"",IFERROR(SUMIF(D$14:CS$14,"CLO4",D197:CS197)/'Grade computation'!I$7,""),"")</f>
        <v/>
      </c>
      <c r="DF197" s="115" t="str">
        <f aca="false">IF(DE197="","",IF(DE197&gt;=B$10,"Y","N"))</f>
        <v/>
      </c>
      <c r="DG197" s="115" t="str">
        <f aca="false">IF(DE197="","",IF(DE197&lt;50%,1,IF(AND(DE197&gt;=50%,DE197&lt;B$10),2,IF(DE197&gt;=B$10,3))))</f>
        <v/>
      </c>
      <c r="DH197" s="114" t="str">
        <f aca="false">IF(B197&lt;&gt;"",IFERROR(IF((SUMIF(D$14:CS$14,"CLO5",D197:CS197)/'Grade computation'!I$8)=0,0,(SUMIF(D$14:CS$14,"CLO5",D197:CS197)/'Grade computation'!I$8)),""),"")</f>
        <v/>
      </c>
      <c r="DI197" s="115" t="str">
        <f aca="false">IF(DH197="","",IF(DH197&gt;=B$10,"Y","N"))</f>
        <v/>
      </c>
      <c r="DJ197" s="115" t="str">
        <f aca="false">IF(DH197="","",IF(DH197&lt;50%,1,IF(AND(DH197&gt;=50%,DH197&lt;B$10),2,IF(DH197&gt;=B$10,3))))</f>
        <v/>
      </c>
      <c r="DK197" s="114" t="str">
        <f aca="false">IF(B197&lt;&gt;"",IFERROR(IF((SUMIF(D$14:CS$14,"CLO6",D197:CS197)/'Grade computation'!I$9)=0,0,(SUMIF(D$14:CS$14,"CLO6",D197:CS197)/'Grade computation'!I$9)),""),"")</f>
        <v/>
      </c>
      <c r="DL197" s="115" t="str">
        <f aca="false">IF(DK197="","",IF(DK197&gt;=B$10,"Y","N"))</f>
        <v/>
      </c>
      <c r="DM197" s="115" t="str">
        <f aca="false">IF(DK197="","",IF(DK197&lt;50%,1,IF(AND(DK197&gt;=50%,DK197&lt;B$10),2,IF(DK197&gt;=B$10,3))))</f>
        <v/>
      </c>
      <c r="DN197" s="114" t="str">
        <f aca="false">IF(B197&lt;&gt;"",IFERROR(IF((SUMIF(D$14:CS$14,"CLO7",D197:CS197)/'Grade computation'!I$10)=0,0,(SUMIF(D$14:CS$14,"CLO7",D197:CS197)/'Grade computation'!I$10)),""),"")</f>
        <v/>
      </c>
      <c r="DO197" s="115" t="str">
        <f aca="false">IF(DN197="","",IF(DN197&gt;=B$10,"Y","N"))</f>
        <v/>
      </c>
      <c r="DP197" s="115" t="str">
        <f aca="false">IF(DN197="","",IF(DN197&lt;50%,1,IF(AND(DN197&gt;=50%,DN197&lt;B$10),2,IF(DN197&gt;=B$10,3))))</f>
        <v/>
      </c>
      <c r="DQ197" s="114" t="str">
        <f aca="false">IF(B197&lt;&gt;"",IFERROR(IF((SUMIF(D$14:CS$14,"CLO8",D197:CS197)/'Grade computation'!I$11)=0,0,(SUMIF(D$14:CS$14,"CLO8",D197:CS197)/'Grade computation'!I$11)),""),"")</f>
        <v/>
      </c>
      <c r="DR197" s="115" t="str">
        <f aca="false">IF(DQ197="","",IF(DQ197&gt;=B$10,"Y","N"))</f>
        <v/>
      </c>
      <c r="DS197" s="115" t="str">
        <f aca="false">IF(DQ197="","",IF(DQ197&lt;50%,1,IF(AND(DQ197&gt;=50%,DQ197&lt;B$10),2,IF(DQ197&gt;=B$10,3))))</f>
        <v/>
      </c>
      <c r="DT197" s="114" t="str">
        <f aca="false">IF(B197&lt;&gt;"",IFERROR(IF((SUMIF(D$14:CS$14,"CLO9",D197:CS197)/'Grade computation'!I$12)=0,0,(SUMIF(D$14:CS$14,"CLO9",D197:CS197)/'Grade computation'!I$12)),""),"")</f>
        <v/>
      </c>
      <c r="DU197" s="115" t="str">
        <f aca="false">IF(DT197="","",IF(DT197&gt;=B$10,"Y","N"))</f>
        <v/>
      </c>
      <c r="DV197" s="115" t="str">
        <f aca="false">IF(DT197="","",IF(DT197&lt;50%,1,IF(AND(DT197&gt;=50%,DT197&lt;B$10),2,IF(DT197&gt;=B$10,3))))</f>
        <v/>
      </c>
      <c r="DW197" s="114" t="str">
        <f aca="false">IF(B197&lt;&gt;"",IFERROR(IF((SUMIF(D$14:CS$14,"CLO10",D197:CS197)/'Grade computation'!I$13)=0,0,(SUMIF(D$14:CS$14,"CLO10",D197:CS197)/'Grade computation'!I$13)),""),"")</f>
        <v/>
      </c>
      <c r="DX197" s="115" t="str">
        <f aca="false">IF(DW197="","",IF(DW197&gt;=B$10,"Y","N"))</f>
        <v/>
      </c>
      <c r="DY197" s="115" t="str">
        <f aca="false">IF(DW197="","",IF(DW197&lt;50%,1,IF(AND(DW197&gt;=50%,DW197&lt;B$10),2,IF(DW197&gt;=B$10,3))))</f>
        <v/>
      </c>
      <c r="DZ197" s="13"/>
      <c r="EA197" s="13"/>
    </row>
    <row r="198" customFormat="false" ht="15.75" hidden="false" customHeight="true" outlineLevel="0" collapsed="false">
      <c r="A198" s="118"/>
      <c r="B198" s="119"/>
      <c r="C198" s="117"/>
      <c r="D198" s="117"/>
      <c r="E198" s="117"/>
      <c r="F198" s="117"/>
      <c r="G198" s="117"/>
      <c r="H198" s="117"/>
      <c r="I198" s="117"/>
      <c r="J198" s="117"/>
      <c r="K198" s="117"/>
      <c r="L198" s="117"/>
      <c r="M198" s="117"/>
      <c r="N198" s="117"/>
      <c r="O198" s="117"/>
      <c r="P198" s="117"/>
      <c r="Q198" s="117"/>
      <c r="R198" s="117"/>
      <c r="S198" s="117"/>
      <c r="T198" s="117"/>
      <c r="U198" s="117"/>
      <c r="V198" s="117"/>
      <c r="W198" s="117"/>
      <c r="X198" s="117"/>
      <c r="Y198" s="117"/>
      <c r="Z198" s="117"/>
      <c r="AA198" s="117"/>
      <c r="AB198" s="117"/>
      <c r="AC198" s="117"/>
      <c r="AD198" s="117"/>
      <c r="AE198" s="117"/>
      <c r="AF198" s="117"/>
      <c r="AG198" s="117"/>
      <c r="AH198" s="111" t="str">
        <f aca="false">IF(B198&lt;&gt;"",SUMIF(D$12:AG$12,"TLA",D198:AG198),"")</f>
        <v/>
      </c>
      <c r="AI198" s="112" t="str">
        <f aca="false">IF(B198&lt;&gt;"",SUMIF(D$12:AG$12,"AT",D198:AG198),"")</f>
        <v/>
      </c>
      <c r="AJ198" s="117"/>
      <c r="AK198" s="117"/>
      <c r="AL198" s="117"/>
      <c r="AM198" s="117"/>
      <c r="AN198" s="117"/>
      <c r="AO198" s="117"/>
      <c r="AP198" s="117"/>
      <c r="AQ198" s="117"/>
      <c r="AR198" s="117"/>
      <c r="AS198" s="117"/>
      <c r="AT198" s="117"/>
      <c r="AU198" s="117"/>
      <c r="AV198" s="117"/>
      <c r="AW198" s="117"/>
      <c r="AX198" s="117"/>
      <c r="AY198" s="117"/>
      <c r="AZ198" s="117"/>
      <c r="BA198" s="117"/>
      <c r="BB198" s="117"/>
      <c r="BC198" s="117"/>
      <c r="BD198" s="117"/>
      <c r="BE198" s="117"/>
      <c r="BF198" s="117"/>
      <c r="BG198" s="117"/>
      <c r="BH198" s="117"/>
      <c r="BI198" s="117"/>
      <c r="BJ198" s="117"/>
      <c r="BK198" s="117"/>
      <c r="BL198" s="117"/>
      <c r="BM198" s="117"/>
      <c r="BN198" s="111" t="str">
        <f aca="false">IF(B198&lt;&gt;"", SUMIF(AJ$12:BM$12,"TLA",AJ198:BM198), "")</f>
        <v/>
      </c>
      <c r="BO198" s="112" t="str">
        <f aca="false">IF(B198&lt;&gt;"", SUMIF(AJ$12:BM$12,"AT",AJ198:BM198), "")</f>
        <v/>
      </c>
      <c r="BP198" s="113"/>
      <c r="BQ198" s="113"/>
      <c r="BR198" s="113"/>
      <c r="BS198" s="113"/>
      <c r="BT198" s="113"/>
      <c r="BU198" s="113"/>
      <c r="BV198" s="113"/>
      <c r="BW198" s="113"/>
      <c r="BX198" s="113"/>
      <c r="BY198" s="113"/>
      <c r="BZ198" s="113"/>
      <c r="CA198" s="117"/>
      <c r="CB198" s="117"/>
      <c r="CC198" s="117"/>
      <c r="CD198" s="117"/>
      <c r="CE198" s="117"/>
      <c r="CF198" s="117"/>
      <c r="CG198" s="117"/>
      <c r="CH198" s="117"/>
      <c r="CI198" s="117"/>
      <c r="CJ198" s="117"/>
      <c r="CK198" s="117"/>
      <c r="CL198" s="117"/>
      <c r="CM198" s="117"/>
      <c r="CN198" s="117"/>
      <c r="CO198" s="117"/>
      <c r="CP198" s="117"/>
      <c r="CQ198" s="117"/>
      <c r="CR198" s="117"/>
      <c r="CS198" s="117"/>
      <c r="CT198" s="111" t="str">
        <f aca="false">IF(B198&lt;&gt;"",SUMIF(BP$12:CS$12,"TLA",BP198:CS198), "")</f>
        <v/>
      </c>
      <c r="CU198" s="112" t="str">
        <f aca="false">IF(B198&lt;&gt;"",SUMIF(BP$12:CS$12,"AT",BP198:CS198), "")</f>
        <v/>
      </c>
      <c r="CV198" s="114" t="str">
        <f aca="false">IF(B198&lt;&gt;"",IFERROR(SUMIF(D$14:CS$14, "CLO1", D198:CS198)/'Grade computation'!I$4,""),"")</f>
        <v/>
      </c>
      <c r="CW198" s="115" t="str">
        <f aca="false">IF(CV198="","",IF(CV198&gt;=B$10,"Y","N"))</f>
        <v/>
      </c>
      <c r="CX198" s="115" t="str">
        <f aca="false">IF(CV198="","",IF(CV198&lt;50%,1,IF(AND(CV198&gt;=50%,CV198&lt;B$10),2,IF(CV198&gt;=B$10,3))))</f>
        <v/>
      </c>
      <c r="CY198" s="114" t="str">
        <f aca="false">IF(B198&lt;&gt;"",IFERROR(IF((SUMIF(D$14:CS$14,"CLO2",D198:CS198)/'Grade computation'!I$5)=0,0,(SUMIF(D$14:CS$14,"CLO2",D198:CS198)/'Grade computation'!I$5)),""),"")</f>
        <v/>
      </c>
      <c r="CZ198" s="115" t="str">
        <f aca="false">IF(CY198="","",IF(CY198&gt;=B$10,"Y","N"))</f>
        <v/>
      </c>
      <c r="DA198" s="115" t="str">
        <f aca="false">IF(CY198="","",IF(CY198&lt;50%,1,IF(AND(CY198&gt;=50%,CY198&lt;B$10),2,IF(CY198&gt;=B$10,3))))</f>
        <v/>
      </c>
      <c r="DB198" s="114" t="str">
        <f aca="false">IF(B198&lt;&gt;"",IFERROR(IF((SUMIF(D$14:CS$14,"CLO3",D198:CS198)/'Grade computation'!I$6)=0,0,(SUMIF(D$14:CS$14,"CLO3",D198:CS198)/'Grade computation'!I$6)),""),"")</f>
        <v/>
      </c>
      <c r="DC198" s="115" t="str">
        <f aca="false">IF(DB198="","",IF(DB198&gt;=B$10,"Y","N"))</f>
        <v/>
      </c>
      <c r="DD198" s="115" t="str">
        <f aca="false">IF(DB198="","",IF(DB198&lt;50%,1,IF(AND(DB198&gt;=50%,DB198&lt;B$10),2,IF(DB198&gt;=B$10,3))))</f>
        <v/>
      </c>
      <c r="DE198" s="114" t="str">
        <f aca="false">IF(B198&lt;&gt;"",IFERROR(SUMIF(D$14:CS$14,"CLO4",D198:CS198)/'Grade computation'!I$7,""),"")</f>
        <v/>
      </c>
      <c r="DF198" s="115" t="str">
        <f aca="false">IF(DE198="","",IF(DE198&gt;=B$10,"Y","N"))</f>
        <v/>
      </c>
      <c r="DG198" s="115" t="str">
        <f aca="false">IF(DE198="","",IF(DE198&lt;50%,1,IF(AND(DE198&gt;=50%,DE198&lt;B$10),2,IF(DE198&gt;=B$10,3))))</f>
        <v/>
      </c>
      <c r="DH198" s="114" t="str">
        <f aca="false">IF(B198&lt;&gt;"",IFERROR(IF((SUMIF(D$14:CS$14,"CLO5",D198:CS198)/'Grade computation'!I$8)=0,0,(SUMIF(D$14:CS$14,"CLO5",D198:CS198)/'Grade computation'!I$8)),""),"")</f>
        <v/>
      </c>
      <c r="DI198" s="115" t="str">
        <f aca="false">IF(DH198="","",IF(DH198&gt;=B$10,"Y","N"))</f>
        <v/>
      </c>
      <c r="DJ198" s="115" t="str">
        <f aca="false">IF(DH198="","",IF(DH198&lt;50%,1,IF(AND(DH198&gt;=50%,DH198&lt;B$10),2,IF(DH198&gt;=B$10,3))))</f>
        <v/>
      </c>
      <c r="DK198" s="114" t="str">
        <f aca="false">IF(B198&lt;&gt;"",IFERROR(IF((SUMIF(D$14:CS$14,"CLO6",D198:CS198)/'Grade computation'!I$9)=0,0,(SUMIF(D$14:CS$14,"CLO6",D198:CS198)/'Grade computation'!I$9)),""),"")</f>
        <v/>
      </c>
      <c r="DL198" s="115" t="str">
        <f aca="false">IF(DK198="","",IF(DK198&gt;=B$10,"Y","N"))</f>
        <v/>
      </c>
      <c r="DM198" s="115" t="str">
        <f aca="false">IF(DK198="","",IF(DK198&lt;50%,1,IF(AND(DK198&gt;=50%,DK198&lt;B$10),2,IF(DK198&gt;=B$10,3))))</f>
        <v/>
      </c>
      <c r="DN198" s="114" t="str">
        <f aca="false">IF(B198&lt;&gt;"",IFERROR(IF((SUMIF(D$14:CS$14,"CLO7",D198:CS198)/'Grade computation'!I$10)=0,0,(SUMIF(D$14:CS$14,"CLO7",D198:CS198)/'Grade computation'!I$10)),""),"")</f>
        <v/>
      </c>
      <c r="DO198" s="115" t="str">
        <f aca="false">IF(DN198="","",IF(DN198&gt;=B$10,"Y","N"))</f>
        <v/>
      </c>
      <c r="DP198" s="115" t="str">
        <f aca="false">IF(DN198="","",IF(DN198&lt;50%,1,IF(AND(DN198&gt;=50%,DN198&lt;B$10),2,IF(DN198&gt;=B$10,3))))</f>
        <v/>
      </c>
      <c r="DQ198" s="114" t="str">
        <f aca="false">IF(B198&lt;&gt;"",IFERROR(IF((SUMIF(D$14:CS$14,"CLO8",D198:CS198)/'Grade computation'!I$11)=0,0,(SUMIF(D$14:CS$14,"CLO8",D198:CS198)/'Grade computation'!I$11)),""),"")</f>
        <v/>
      </c>
      <c r="DR198" s="115" t="str">
        <f aca="false">IF(DQ198="","",IF(DQ198&gt;=B$10,"Y","N"))</f>
        <v/>
      </c>
      <c r="DS198" s="115" t="str">
        <f aca="false">IF(DQ198="","",IF(DQ198&lt;50%,1,IF(AND(DQ198&gt;=50%,DQ198&lt;B$10),2,IF(DQ198&gt;=B$10,3))))</f>
        <v/>
      </c>
      <c r="DT198" s="114" t="str">
        <f aca="false">IF(B198&lt;&gt;"",IFERROR(IF((SUMIF(D$14:CS$14,"CLO9",D198:CS198)/'Grade computation'!I$12)=0,0,(SUMIF(D$14:CS$14,"CLO9",D198:CS198)/'Grade computation'!I$12)),""),"")</f>
        <v/>
      </c>
      <c r="DU198" s="115" t="str">
        <f aca="false">IF(DT198="","",IF(DT198&gt;=B$10,"Y","N"))</f>
        <v/>
      </c>
      <c r="DV198" s="115" t="str">
        <f aca="false">IF(DT198="","",IF(DT198&lt;50%,1,IF(AND(DT198&gt;=50%,DT198&lt;B$10),2,IF(DT198&gt;=B$10,3))))</f>
        <v/>
      </c>
      <c r="DW198" s="114" t="str">
        <f aca="false">IF(B198&lt;&gt;"",IFERROR(IF((SUMIF(D$14:CS$14,"CLO10",D198:CS198)/'Grade computation'!I$13)=0,0,(SUMIF(D$14:CS$14,"CLO10",D198:CS198)/'Grade computation'!I$13)),""),"")</f>
        <v/>
      </c>
      <c r="DX198" s="115" t="str">
        <f aca="false">IF(DW198="","",IF(DW198&gt;=B$10,"Y","N"))</f>
        <v/>
      </c>
      <c r="DY198" s="115" t="str">
        <f aca="false">IF(DW198="","",IF(DW198&lt;50%,1,IF(AND(DW198&gt;=50%,DW198&lt;B$10),2,IF(DW198&gt;=B$10,3))))</f>
        <v/>
      </c>
      <c r="DZ198" s="13"/>
      <c r="EA198" s="13"/>
    </row>
    <row r="199" customFormat="false" ht="15.75" hidden="false" customHeight="true" outlineLevel="0" collapsed="false">
      <c r="A199" s="118"/>
      <c r="B199" s="119"/>
      <c r="C199" s="117"/>
      <c r="D199" s="117"/>
      <c r="E199" s="117"/>
      <c r="F199" s="117"/>
      <c r="G199" s="117"/>
      <c r="H199" s="117"/>
      <c r="I199" s="117"/>
      <c r="J199" s="117"/>
      <c r="K199" s="117"/>
      <c r="L199" s="117"/>
      <c r="M199" s="117"/>
      <c r="N199" s="117"/>
      <c r="O199" s="117"/>
      <c r="P199" s="117"/>
      <c r="Q199" s="117"/>
      <c r="R199" s="117"/>
      <c r="S199" s="117"/>
      <c r="T199" s="117"/>
      <c r="U199" s="117"/>
      <c r="V199" s="117"/>
      <c r="W199" s="117"/>
      <c r="X199" s="117"/>
      <c r="Y199" s="117"/>
      <c r="Z199" s="117"/>
      <c r="AA199" s="117"/>
      <c r="AB199" s="117"/>
      <c r="AC199" s="117"/>
      <c r="AD199" s="117"/>
      <c r="AE199" s="117"/>
      <c r="AF199" s="117"/>
      <c r="AG199" s="117"/>
      <c r="AH199" s="111" t="str">
        <f aca="false">IF(B199&lt;&gt;"",SUMIF(D$12:AG$12,"TLA",D199:AG199),"")</f>
        <v/>
      </c>
      <c r="AI199" s="112" t="str">
        <f aca="false">IF(B199&lt;&gt;"",SUMIF(D$12:AG$12,"AT",D199:AG199),"")</f>
        <v/>
      </c>
      <c r="AJ199" s="117"/>
      <c r="AK199" s="117"/>
      <c r="AL199" s="117"/>
      <c r="AM199" s="117"/>
      <c r="AN199" s="117"/>
      <c r="AO199" s="117"/>
      <c r="AP199" s="117"/>
      <c r="AQ199" s="117"/>
      <c r="AR199" s="117"/>
      <c r="AS199" s="117"/>
      <c r="AT199" s="117"/>
      <c r="AU199" s="117"/>
      <c r="AV199" s="117"/>
      <c r="AW199" s="117"/>
      <c r="AX199" s="117"/>
      <c r="AY199" s="117"/>
      <c r="AZ199" s="117"/>
      <c r="BA199" s="117"/>
      <c r="BB199" s="117"/>
      <c r="BC199" s="117"/>
      <c r="BD199" s="117"/>
      <c r="BE199" s="117"/>
      <c r="BF199" s="117"/>
      <c r="BG199" s="117"/>
      <c r="BH199" s="117"/>
      <c r="BI199" s="117"/>
      <c r="BJ199" s="117"/>
      <c r="BK199" s="117"/>
      <c r="BL199" s="117"/>
      <c r="BM199" s="117"/>
      <c r="BN199" s="111" t="str">
        <f aca="false">IF(B199&lt;&gt;"", SUMIF(AJ$12:BM$12,"TLA",AJ199:BM199), "")</f>
        <v/>
      </c>
      <c r="BO199" s="112" t="str">
        <f aca="false">IF(B199&lt;&gt;"", SUMIF(AJ$12:BM$12,"AT",AJ199:BM199), "")</f>
        <v/>
      </c>
      <c r="BP199" s="113"/>
      <c r="BQ199" s="113"/>
      <c r="BR199" s="113"/>
      <c r="BS199" s="113"/>
      <c r="BT199" s="113"/>
      <c r="BU199" s="113"/>
      <c r="BV199" s="113"/>
      <c r="BW199" s="113"/>
      <c r="BX199" s="113"/>
      <c r="BY199" s="113"/>
      <c r="BZ199" s="113"/>
      <c r="CA199" s="117"/>
      <c r="CB199" s="117"/>
      <c r="CC199" s="117"/>
      <c r="CD199" s="117"/>
      <c r="CE199" s="117"/>
      <c r="CF199" s="117"/>
      <c r="CG199" s="117"/>
      <c r="CH199" s="117"/>
      <c r="CI199" s="117"/>
      <c r="CJ199" s="117"/>
      <c r="CK199" s="117"/>
      <c r="CL199" s="117"/>
      <c r="CM199" s="117"/>
      <c r="CN199" s="117"/>
      <c r="CO199" s="117"/>
      <c r="CP199" s="117"/>
      <c r="CQ199" s="117"/>
      <c r="CR199" s="117"/>
      <c r="CS199" s="117"/>
      <c r="CT199" s="111" t="str">
        <f aca="false">IF(B199&lt;&gt;"",SUMIF(BP$12:CS$12,"TLA",BP199:CS199), "")</f>
        <v/>
      </c>
      <c r="CU199" s="112" t="str">
        <f aca="false">IF(B199&lt;&gt;"",SUMIF(BP$12:CS$12,"AT",BP199:CS199), "")</f>
        <v/>
      </c>
      <c r="CV199" s="114" t="str">
        <f aca="false">IF(B199&lt;&gt;"",IFERROR(SUMIF(D$14:CS$14, "CLO1", D199:CS199)/'Grade computation'!I$4,""),"")</f>
        <v/>
      </c>
      <c r="CW199" s="115" t="str">
        <f aca="false">IF(CV199="","",IF(CV199&gt;=B$10,"Y","N"))</f>
        <v/>
      </c>
      <c r="CX199" s="115" t="str">
        <f aca="false">IF(CV199="","",IF(CV199&lt;50%,1,IF(AND(CV199&gt;=50%,CV199&lt;B$10),2,IF(CV199&gt;=B$10,3))))</f>
        <v/>
      </c>
      <c r="CY199" s="114" t="str">
        <f aca="false">IF(B199&lt;&gt;"",IFERROR(IF((SUMIF(D$14:CS$14,"CLO2",D199:CS199)/'Grade computation'!I$5)=0,0,(SUMIF(D$14:CS$14,"CLO2",D199:CS199)/'Grade computation'!I$5)),""),"")</f>
        <v/>
      </c>
      <c r="CZ199" s="115" t="str">
        <f aca="false">IF(CY199="","",IF(CY199&gt;=B$10,"Y","N"))</f>
        <v/>
      </c>
      <c r="DA199" s="115" t="str">
        <f aca="false">IF(CY199="","",IF(CY199&lt;50%,1,IF(AND(CY199&gt;=50%,CY199&lt;B$10),2,IF(CY199&gt;=B$10,3))))</f>
        <v/>
      </c>
      <c r="DB199" s="114" t="str">
        <f aca="false">IF(B199&lt;&gt;"",IFERROR(IF((SUMIF(D$14:CS$14,"CLO3",D199:CS199)/'Grade computation'!I$6)=0,0,(SUMIF(D$14:CS$14,"CLO3",D199:CS199)/'Grade computation'!I$6)),""),"")</f>
        <v/>
      </c>
      <c r="DC199" s="115" t="str">
        <f aca="false">IF(DB199="","",IF(DB199&gt;=B$10,"Y","N"))</f>
        <v/>
      </c>
      <c r="DD199" s="115" t="str">
        <f aca="false">IF(DB199="","",IF(DB199&lt;50%,1,IF(AND(DB199&gt;=50%,DB199&lt;B$10),2,IF(DB199&gt;=B$10,3))))</f>
        <v/>
      </c>
      <c r="DE199" s="114" t="str">
        <f aca="false">IF(B199&lt;&gt;"",IFERROR(SUMIF(D$14:CS$14,"CLO4",D199:CS199)/'Grade computation'!I$7,""),"")</f>
        <v/>
      </c>
      <c r="DF199" s="115" t="str">
        <f aca="false">IF(DE199="","",IF(DE199&gt;=B$10,"Y","N"))</f>
        <v/>
      </c>
      <c r="DG199" s="115" t="str">
        <f aca="false">IF(DE199="","",IF(DE199&lt;50%,1,IF(AND(DE199&gt;=50%,DE199&lt;B$10),2,IF(DE199&gt;=B$10,3))))</f>
        <v/>
      </c>
      <c r="DH199" s="114" t="str">
        <f aca="false">IF(B199&lt;&gt;"",IFERROR(IF((SUMIF(D$14:CS$14,"CLO5",D199:CS199)/'Grade computation'!I$8)=0,0,(SUMIF(D$14:CS$14,"CLO5",D199:CS199)/'Grade computation'!I$8)),""),"")</f>
        <v/>
      </c>
      <c r="DI199" s="115" t="str">
        <f aca="false">IF(DH199="","",IF(DH199&gt;=B$10,"Y","N"))</f>
        <v/>
      </c>
      <c r="DJ199" s="115" t="str">
        <f aca="false">IF(DH199="","",IF(DH199&lt;50%,1,IF(AND(DH199&gt;=50%,DH199&lt;B$10),2,IF(DH199&gt;=B$10,3))))</f>
        <v/>
      </c>
      <c r="DK199" s="114" t="str">
        <f aca="false">IF(B199&lt;&gt;"",IFERROR(IF((SUMIF(D$14:CS$14,"CLO6",D199:CS199)/'Grade computation'!I$9)=0,0,(SUMIF(D$14:CS$14,"CLO6",D199:CS199)/'Grade computation'!I$9)),""),"")</f>
        <v/>
      </c>
      <c r="DL199" s="115" t="str">
        <f aca="false">IF(DK199="","",IF(DK199&gt;=B$10,"Y","N"))</f>
        <v/>
      </c>
      <c r="DM199" s="115" t="str">
        <f aca="false">IF(DK199="","",IF(DK199&lt;50%,1,IF(AND(DK199&gt;=50%,DK199&lt;B$10),2,IF(DK199&gt;=B$10,3))))</f>
        <v/>
      </c>
      <c r="DN199" s="114" t="str">
        <f aca="false">IF(B199&lt;&gt;"",IFERROR(IF((SUMIF(D$14:CS$14,"CLO7",D199:CS199)/'Grade computation'!I$10)=0,0,(SUMIF(D$14:CS$14,"CLO7",D199:CS199)/'Grade computation'!I$10)),""),"")</f>
        <v/>
      </c>
      <c r="DO199" s="115" t="str">
        <f aca="false">IF(DN199="","",IF(DN199&gt;=B$10,"Y","N"))</f>
        <v/>
      </c>
      <c r="DP199" s="115" t="str">
        <f aca="false">IF(DN199="","",IF(DN199&lt;50%,1,IF(AND(DN199&gt;=50%,DN199&lt;B$10),2,IF(DN199&gt;=B$10,3))))</f>
        <v/>
      </c>
      <c r="DQ199" s="114" t="str">
        <f aca="false">IF(B199&lt;&gt;"",IFERROR(IF((SUMIF(D$14:CS$14,"CLO8",D199:CS199)/'Grade computation'!I$11)=0,0,(SUMIF(D$14:CS$14,"CLO8",D199:CS199)/'Grade computation'!I$11)),""),"")</f>
        <v/>
      </c>
      <c r="DR199" s="115" t="str">
        <f aca="false">IF(DQ199="","",IF(DQ199&gt;=B$10,"Y","N"))</f>
        <v/>
      </c>
      <c r="DS199" s="115" t="str">
        <f aca="false">IF(DQ199="","",IF(DQ199&lt;50%,1,IF(AND(DQ199&gt;=50%,DQ199&lt;B$10),2,IF(DQ199&gt;=B$10,3))))</f>
        <v/>
      </c>
      <c r="DT199" s="114" t="str">
        <f aca="false">IF(B199&lt;&gt;"",IFERROR(IF((SUMIF(D$14:CS$14,"CLO9",D199:CS199)/'Grade computation'!I$12)=0,0,(SUMIF(D$14:CS$14,"CLO9",D199:CS199)/'Grade computation'!I$12)),""),"")</f>
        <v/>
      </c>
      <c r="DU199" s="115" t="str">
        <f aca="false">IF(DT199="","",IF(DT199&gt;=B$10,"Y","N"))</f>
        <v/>
      </c>
      <c r="DV199" s="115" t="str">
        <f aca="false">IF(DT199="","",IF(DT199&lt;50%,1,IF(AND(DT199&gt;=50%,DT199&lt;B$10),2,IF(DT199&gt;=B$10,3))))</f>
        <v/>
      </c>
      <c r="DW199" s="114" t="str">
        <f aca="false">IF(B199&lt;&gt;"",IFERROR(IF((SUMIF(D$14:CS$14,"CLO10",D199:CS199)/'Grade computation'!I$13)=0,0,(SUMIF(D$14:CS$14,"CLO10",D199:CS199)/'Grade computation'!I$13)),""),"")</f>
        <v/>
      </c>
      <c r="DX199" s="115" t="str">
        <f aca="false">IF(DW199="","",IF(DW199&gt;=B$10,"Y","N"))</f>
        <v/>
      </c>
      <c r="DY199" s="115" t="str">
        <f aca="false">IF(DW199="","",IF(DW199&lt;50%,1,IF(AND(DW199&gt;=50%,DW199&lt;B$10),2,IF(DW199&gt;=B$10,3))))</f>
        <v/>
      </c>
      <c r="DZ199" s="13"/>
      <c r="EA199" s="13"/>
    </row>
    <row r="200" customFormat="false" ht="15.75" hidden="false" customHeight="true" outlineLevel="0" collapsed="false">
      <c r="A200" s="118"/>
      <c r="B200" s="119"/>
      <c r="C200" s="117"/>
      <c r="D200" s="117"/>
      <c r="E200" s="117"/>
      <c r="F200" s="117"/>
      <c r="G200" s="117"/>
      <c r="H200" s="117"/>
      <c r="I200" s="117"/>
      <c r="J200" s="117"/>
      <c r="K200" s="117"/>
      <c r="L200" s="117"/>
      <c r="M200" s="117"/>
      <c r="N200" s="117"/>
      <c r="O200" s="117"/>
      <c r="P200" s="117"/>
      <c r="Q200" s="117"/>
      <c r="R200" s="117"/>
      <c r="S200" s="117"/>
      <c r="T200" s="117"/>
      <c r="U200" s="117"/>
      <c r="V200" s="117"/>
      <c r="W200" s="117"/>
      <c r="X200" s="117"/>
      <c r="Y200" s="117"/>
      <c r="Z200" s="117"/>
      <c r="AA200" s="117"/>
      <c r="AB200" s="117"/>
      <c r="AC200" s="117"/>
      <c r="AD200" s="117"/>
      <c r="AE200" s="117"/>
      <c r="AF200" s="117"/>
      <c r="AG200" s="117"/>
      <c r="AH200" s="111" t="str">
        <f aca="false">IF(B200&lt;&gt;"",SUMIF(D$12:AG$12,"TLA",D200:AG200),"")</f>
        <v/>
      </c>
      <c r="AI200" s="112" t="str">
        <f aca="false">IF(B200&lt;&gt;"",SUMIF(D$12:AG$12,"AT",D200:AG200),"")</f>
        <v/>
      </c>
      <c r="AJ200" s="117"/>
      <c r="AK200" s="117"/>
      <c r="AL200" s="117"/>
      <c r="AM200" s="117"/>
      <c r="AN200" s="117"/>
      <c r="AO200" s="117"/>
      <c r="AP200" s="117"/>
      <c r="AQ200" s="117"/>
      <c r="AR200" s="117"/>
      <c r="AS200" s="117"/>
      <c r="AT200" s="117"/>
      <c r="AU200" s="117"/>
      <c r="AV200" s="117"/>
      <c r="AW200" s="117"/>
      <c r="AX200" s="117"/>
      <c r="AY200" s="117"/>
      <c r="AZ200" s="117"/>
      <c r="BA200" s="117"/>
      <c r="BB200" s="117"/>
      <c r="BC200" s="117"/>
      <c r="BD200" s="117"/>
      <c r="BE200" s="117"/>
      <c r="BF200" s="117"/>
      <c r="BG200" s="117"/>
      <c r="BH200" s="117"/>
      <c r="BI200" s="117"/>
      <c r="BJ200" s="117"/>
      <c r="BK200" s="117"/>
      <c r="BL200" s="117"/>
      <c r="BM200" s="117"/>
      <c r="BN200" s="111" t="str">
        <f aca="false">IF(B200&lt;&gt;"", SUMIF(AJ$12:BM$12,"TLA",AJ200:BM200), "")</f>
        <v/>
      </c>
      <c r="BO200" s="112" t="str">
        <f aca="false">IF(B200&lt;&gt;"", SUMIF(AJ$12:BM$12,"AT",AJ200:BM200), "")</f>
        <v/>
      </c>
      <c r="BP200" s="113"/>
      <c r="BQ200" s="113"/>
      <c r="BR200" s="113"/>
      <c r="BS200" s="113"/>
      <c r="BT200" s="113"/>
      <c r="BU200" s="113"/>
      <c r="BV200" s="113"/>
      <c r="BW200" s="113"/>
      <c r="BX200" s="113"/>
      <c r="BY200" s="113"/>
      <c r="BZ200" s="113"/>
      <c r="CA200" s="117"/>
      <c r="CB200" s="117"/>
      <c r="CC200" s="117"/>
      <c r="CD200" s="117"/>
      <c r="CE200" s="117"/>
      <c r="CF200" s="117"/>
      <c r="CG200" s="117"/>
      <c r="CH200" s="117"/>
      <c r="CI200" s="117"/>
      <c r="CJ200" s="117"/>
      <c r="CK200" s="117"/>
      <c r="CL200" s="117"/>
      <c r="CM200" s="117"/>
      <c r="CN200" s="117"/>
      <c r="CO200" s="117"/>
      <c r="CP200" s="117"/>
      <c r="CQ200" s="117"/>
      <c r="CR200" s="117"/>
      <c r="CS200" s="117"/>
      <c r="CT200" s="111" t="str">
        <f aca="false">IF(B200&lt;&gt;"",SUMIF(BP$12:CS$12,"TLA",BP200:CS200), "")</f>
        <v/>
      </c>
      <c r="CU200" s="112" t="str">
        <f aca="false">IF(B200&lt;&gt;"",SUMIF(BP$12:CS$12,"AT",BP200:CS200), "")</f>
        <v/>
      </c>
      <c r="CV200" s="114" t="str">
        <f aca="false">IF(B200&lt;&gt;"",IFERROR(SUMIF(D$14:CS$14, "CLO1", D200:CS200)/'Grade computation'!I$4,""),"")</f>
        <v/>
      </c>
      <c r="CW200" s="115" t="str">
        <f aca="false">IF(CV200="","",IF(CV200&gt;=B$10,"Y","N"))</f>
        <v/>
      </c>
      <c r="CX200" s="115" t="str">
        <f aca="false">IF(CV200="","",IF(CV200&lt;50%,1,IF(AND(CV200&gt;=50%,CV200&lt;B$10),2,IF(CV200&gt;=B$10,3))))</f>
        <v/>
      </c>
      <c r="CY200" s="114" t="str">
        <f aca="false">IF(B200&lt;&gt;"",IFERROR(IF((SUMIF(D$14:CS$14,"CLO2",D200:CS200)/'Grade computation'!I$5)=0,0,(SUMIF(D$14:CS$14,"CLO2",D200:CS200)/'Grade computation'!I$5)),""),"")</f>
        <v/>
      </c>
      <c r="CZ200" s="115" t="str">
        <f aca="false">IF(CY200="","",IF(CY200&gt;=B$10,"Y","N"))</f>
        <v/>
      </c>
      <c r="DA200" s="115" t="str">
        <f aca="false">IF(CY200="","",IF(CY200&lt;50%,1,IF(AND(CY200&gt;=50%,CY200&lt;B$10),2,IF(CY200&gt;=B$10,3))))</f>
        <v/>
      </c>
      <c r="DB200" s="114" t="str">
        <f aca="false">IF(B200&lt;&gt;"",IFERROR(IF((SUMIF(D$14:CS$14,"CLO3",D200:CS200)/'Grade computation'!I$6)=0,0,(SUMIF(D$14:CS$14,"CLO3",D200:CS200)/'Grade computation'!I$6)),""),"")</f>
        <v/>
      </c>
      <c r="DC200" s="115" t="str">
        <f aca="false">IF(DB200="","",IF(DB200&gt;=B$10,"Y","N"))</f>
        <v/>
      </c>
      <c r="DD200" s="115" t="str">
        <f aca="false">IF(DB200="","",IF(DB200&lt;50%,1,IF(AND(DB200&gt;=50%,DB200&lt;B$10),2,IF(DB200&gt;=B$10,3))))</f>
        <v/>
      </c>
      <c r="DE200" s="114" t="str">
        <f aca="false">IF(B200&lt;&gt;"",IFERROR(SUMIF(D$14:CS$14,"CLO4",D200:CS200)/'Grade computation'!I$7,""),"")</f>
        <v/>
      </c>
      <c r="DF200" s="115" t="str">
        <f aca="false">IF(DE200="","",IF(DE200&gt;=B$10,"Y","N"))</f>
        <v/>
      </c>
      <c r="DG200" s="115" t="str">
        <f aca="false">IF(DE200="","",IF(DE200&lt;50%,1,IF(AND(DE200&gt;=50%,DE200&lt;B$10),2,IF(DE200&gt;=B$10,3))))</f>
        <v/>
      </c>
      <c r="DH200" s="114" t="str">
        <f aca="false">IF(B200&lt;&gt;"",IFERROR(IF((SUMIF(D$14:CS$14,"CLO5",D200:CS200)/'Grade computation'!I$8)=0,0,(SUMIF(D$14:CS$14,"CLO5",D200:CS200)/'Grade computation'!I$8)),""),"")</f>
        <v/>
      </c>
      <c r="DI200" s="115" t="str">
        <f aca="false">IF(DH200="","",IF(DH200&gt;=B$10,"Y","N"))</f>
        <v/>
      </c>
      <c r="DJ200" s="115" t="str">
        <f aca="false">IF(DH200="","",IF(DH200&lt;50%,1,IF(AND(DH200&gt;=50%,DH200&lt;B$10),2,IF(DH200&gt;=B$10,3))))</f>
        <v/>
      </c>
      <c r="DK200" s="114" t="str">
        <f aca="false">IF(B200&lt;&gt;"",IFERROR(IF((SUMIF(D$14:CS$14,"CLO6",D200:CS200)/'Grade computation'!I$9)=0,0,(SUMIF(D$14:CS$14,"CLO6",D200:CS200)/'Grade computation'!I$9)),""),"")</f>
        <v/>
      </c>
      <c r="DL200" s="115" t="str">
        <f aca="false">IF(DK200="","",IF(DK200&gt;=B$10,"Y","N"))</f>
        <v/>
      </c>
      <c r="DM200" s="115" t="str">
        <f aca="false">IF(DK200="","",IF(DK200&lt;50%,1,IF(AND(DK200&gt;=50%,DK200&lt;B$10),2,IF(DK200&gt;=B$10,3))))</f>
        <v/>
      </c>
      <c r="DN200" s="114" t="str">
        <f aca="false">IF(B200&lt;&gt;"",IFERROR(IF((SUMIF(D$14:CS$14,"CLO7",D200:CS200)/'Grade computation'!I$10)=0,0,(SUMIF(D$14:CS$14,"CLO7",D200:CS200)/'Grade computation'!I$10)),""),"")</f>
        <v/>
      </c>
      <c r="DO200" s="115" t="str">
        <f aca="false">IF(DN200="","",IF(DN200&gt;=B$10,"Y","N"))</f>
        <v/>
      </c>
      <c r="DP200" s="115" t="str">
        <f aca="false">IF(DN200="","",IF(DN200&lt;50%,1,IF(AND(DN200&gt;=50%,DN200&lt;B$10),2,IF(DN200&gt;=B$10,3))))</f>
        <v/>
      </c>
      <c r="DQ200" s="114" t="str">
        <f aca="false">IF(B200&lt;&gt;"",IFERROR(IF((SUMIF(D$14:CS$14,"CLO8",D200:CS200)/'Grade computation'!I$11)=0,0,(SUMIF(D$14:CS$14,"CLO8",D200:CS200)/'Grade computation'!I$11)),""),"")</f>
        <v/>
      </c>
      <c r="DR200" s="115" t="str">
        <f aca="false">IF(DQ200="","",IF(DQ200&gt;=B$10,"Y","N"))</f>
        <v/>
      </c>
      <c r="DS200" s="115" t="str">
        <f aca="false">IF(DQ200="","",IF(DQ200&lt;50%,1,IF(AND(DQ200&gt;=50%,DQ200&lt;B$10),2,IF(DQ200&gt;=B$10,3))))</f>
        <v/>
      </c>
      <c r="DT200" s="114" t="str">
        <f aca="false">IF(B200&lt;&gt;"",IFERROR(IF((SUMIF(D$14:CS$14,"CLO9",D200:CS200)/'Grade computation'!I$12)=0,0,(SUMIF(D$14:CS$14,"CLO9",D200:CS200)/'Grade computation'!I$12)),""),"")</f>
        <v/>
      </c>
      <c r="DU200" s="115" t="str">
        <f aca="false">IF(DT200="","",IF(DT200&gt;=B$10,"Y","N"))</f>
        <v/>
      </c>
      <c r="DV200" s="115" t="str">
        <f aca="false">IF(DT200="","",IF(DT200&lt;50%,1,IF(AND(DT200&gt;=50%,DT200&lt;B$10),2,IF(DT200&gt;=B$10,3))))</f>
        <v/>
      </c>
      <c r="DW200" s="114" t="str">
        <f aca="false">IF(B200&lt;&gt;"",IFERROR(IF((SUMIF(D$14:CS$14,"CLO10",D200:CS200)/'Grade computation'!I$13)=0,0,(SUMIF(D$14:CS$14,"CLO10",D200:CS200)/'Grade computation'!I$13)),""),"")</f>
        <v/>
      </c>
      <c r="DX200" s="115" t="str">
        <f aca="false">IF(DW200="","",IF(DW200&gt;=B$10,"Y","N"))</f>
        <v/>
      </c>
      <c r="DY200" s="115" t="str">
        <f aca="false">IF(DW200="","",IF(DW200&lt;50%,1,IF(AND(DW200&gt;=50%,DW200&lt;B$10),2,IF(DW200&gt;=B$10,3))))</f>
        <v/>
      </c>
      <c r="DZ200" s="13"/>
      <c r="EA200" s="13"/>
    </row>
    <row r="201" customFormat="false" ht="15.75" hidden="false" customHeight="true" outlineLevel="0" collapsed="false">
      <c r="A201" s="118"/>
      <c r="B201" s="119"/>
      <c r="C201" s="117"/>
      <c r="D201" s="117"/>
      <c r="E201" s="117"/>
      <c r="F201" s="117"/>
      <c r="G201" s="117"/>
      <c r="H201" s="117"/>
      <c r="I201" s="117"/>
      <c r="J201" s="117"/>
      <c r="K201" s="117"/>
      <c r="L201" s="117"/>
      <c r="M201" s="117"/>
      <c r="N201" s="117"/>
      <c r="O201" s="117"/>
      <c r="P201" s="117"/>
      <c r="Q201" s="117"/>
      <c r="R201" s="117"/>
      <c r="S201" s="117"/>
      <c r="T201" s="117"/>
      <c r="U201" s="117"/>
      <c r="V201" s="117"/>
      <c r="W201" s="117"/>
      <c r="X201" s="117"/>
      <c r="Y201" s="117"/>
      <c r="Z201" s="117"/>
      <c r="AA201" s="117"/>
      <c r="AB201" s="117"/>
      <c r="AC201" s="117"/>
      <c r="AD201" s="117"/>
      <c r="AE201" s="117"/>
      <c r="AF201" s="117"/>
      <c r="AG201" s="117"/>
      <c r="AH201" s="111" t="str">
        <f aca="false">IF(B201&lt;&gt;"",SUMIF(D$12:AG$12,"TLA",D201:AG201),"")</f>
        <v/>
      </c>
      <c r="AI201" s="112" t="str">
        <f aca="false">IF(B201&lt;&gt;"",SUMIF(D$12:AG$12,"AT",D201:AG201),"")</f>
        <v/>
      </c>
      <c r="AJ201" s="117"/>
      <c r="AK201" s="117"/>
      <c r="AL201" s="117"/>
      <c r="AM201" s="117"/>
      <c r="AN201" s="117"/>
      <c r="AO201" s="117"/>
      <c r="AP201" s="117"/>
      <c r="AQ201" s="117"/>
      <c r="AR201" s="117"/>
      <c r="AS201" s="117"/>
      <c r="AT201" s="117"/>
      <c r="AU201" s="117"/>
      <c r="AV201" s="117"/>
      <c r="AW201" s="117"/>
      <c r="AX201" s="117"/>
      <c r="AY201" s="117"/>
      <c r="AZ201" s="117"/>
      <c r="BA201" s="117"/>
      <c r="BB201" s="117"/>
      <c r="BC201" s="117"/>
      <c r="BD201" s="117"/>
      <c r="BE201" s="117"/>
      <c r="BF201" s="117"/>
      <c r="BG201" s="117"/>
      <c r="BH201" s="117"/>
      <c r="BI201" s="117"/>
      <c r="BJ201" s="117"/>
      <c r="BK201" s="117"/>
      <c r="BL201" s="117"/>
      <c r="BM201" s="117"/>
      <c r="BN201" s="111" t="str">
        <f aca="false">IF(B201&lt;&gt;"", SUMIF(AJ$12:BM$12,"TLA",AJ201:BM201), "")</f>
        <v/>
      </c>
      <c r="BO201" s="112" t="str">
        <f aca="false">IF(B201&lt;&gt;"", SUMIF(AJ$12:BM$12,"AT",AJ201:BM201), "")</f>
        <v/>
      </c>
      <c r="BP201" s="113"/>
      <c r="BQ201" s="113"/>
      <c r="BR201" s="113"/>
      <c r="BS201" s="113"/>
      <c r="BT201" s="113"/>
      <c r="BU201" s="113"/>
      <c r="BV201" s="113"/>
      <c r="BW201" s="113"/>
      <c r="BX201" s="113"/>
      <c r="BY201" s="113"/>
      <c r="BZ201" s="113"/>
      <c r="CA201" s="117"/>
      <c r="CB201" s="117"/>
      <c r="CC201" s="117"/>
      <c r="CD201" s="117"/>
      <c r="CE201" s="117"/>
      <c r="CF201" s="117"/>
      <c r="CG201" s="117"/>
      <c r="CH201" s="117"/>
      <c r="CI201" s="117"/>
      <c r="CJ201" s="117"/>
      <c r="CK201" s="117"/>
      <c r="CL201" s="117"/>
      <c r="CM201" s="117"/>
      <c r="CN201" s="117"/>
      <c r="CO201" s="117"/>
      <c r="CP201" s="117"/>
      <c r="CQ201" s="117"/>
      <c r="CR201" s="117"/>
      <c r="CS201" s="117"/>
      <c r="CT201" s="111" t="str">
        <f aca="false">IF(B201&lt;&gt;"",SUMIF(BP$12:CS$12,"TLA",BP201:CS201), "")</f>
        <v/>
      </c>
      <c r="CU201" s="112" t="str">
        <f aca="false">IF(B201&lt;&gt;"",SUMIF(BP$12:CS$12,"AT",BP201:CS201), "")</f>
        <v/>
      </c>
      <c r="CV201" s="114" t="str">
        <f aca="false">IF(B201&lt;&gt;"",IFERROR(SUMIF(D$14:CS$14, "CLO1", D201:CS201)/'Grade computation'!I$4,""),"")</f>
        <v/>
      </c>
      <c r="CW201" s="115" t="str">
        <f aca="false">IF(CV201="","",IF(CV201&gt;=B$10,"Y","N"))</f>
        <v/>
      </c>
      <c r="CX201" s="115" t="str">
        <f aca="false">IF(CV201="","",IF(CV201&lt;50%,1,IF(AND(CV201&gt;=50%,CV201&lt;B$10),2,IF(CV201&gt;=B$10,3))))</f>
        <v/>
      </c>
      <c r="CY201" s="114" t="str">
        <f aca="false">IF(B201&lt;&gt;"",IFERROR(IF((SUMIF(D$14:CS$14,"CLO2",D201:CS201)/'Grade computation'!I$5)=0,0,(SUMIF(D$14:CS$14,"CLO2",D201:CS201)/'Grade computation'!I$5)),""),"")</f>
        <v/>
      </c>
      <c r="CZ201" s="115" t="str">
        <f aca="false">IF(CY201="","",IF(CY201&gt;=B$10,"Y","N"))</f>
        <v/>
      </c>
      <c r="DA201" s="115" t="str">
        <f aca="false">IF(CY201="","",IF(CY201&lt;50%,1,IF(AND(CY201&gt;=50%,CY201&lt;B$10),2,IF(CY201&gt;=B$10,3))))</f>
        <v/>
      </c>
      <c r="DB201" s="114" t="str">
        <f aca="false">IF(B201&lt;&gt;"",IFERROR(IF((SUMIF(D$14:CS$14,"CLO3",D201:CS201)/'Grade computation'!I$6)=0,0,(SUMIF(D$14:CS$14,"CLO3",D201:CS201)/'Grade computation'!I$6)),""),"")</f>
        <v/>
      </c>
      <c r="DC201" s="115" t="str">
        <f aca="false">IF(DB201="","",IF(DB201&gt;=B$10,"Y","N"))</f>
        <v/>
      </c>
      <c r="DD201" s="115" t="str">
        <f aca="false">IF(DB201="","",IF(DB201&lt;50%,1,IF(AND(DB201&gt;=50%,DB201&lt;B$10),2,IF(DB201&gt;=B$10,3))))</f>
        <v/>
      </c>
      <c r="DE201" s="114" t="str">
        <f aca="false">IF(B201&lt;&gt;"",IFERROR(SUMIF(D$14:CS$14,"CLO4",D201:CS201)/'Grade computation'!I$7,""),"")</f>
        <v/>
      </c>
      <c r="DF201" s="115" t="str">
        <f aca="false">IF(DE201="","",IF(DE201&gt;=B$10,"Y","N"))</f>
        <v/>
      </c>
      <c r="DG201" s="115" t="str">
        <f aca="false">IF(DE201="","",IF(DE201&lt;50%,1,IF(AND(DE201&gt;=50%,DE201&lt;B$10),2,IF(DE201&gt;=B$10,3))))</f>
        <v/>
      </c>
      <c r="DH201" s="114" t="str">
        <f aca="false">IF(B201&lt;&gt;"",IFERROR(IF((SUMIF(D$14:CS$14,"CLO5",D201:CS201)/'Grade computation'!I$8)=0,0,(SUMIF(D$14:CS$14,"CLO5",D201:CS201)/'Grade computation'!I$8)),""),"")</f>
        <v/>
      </c>
      <c r="DI201" s="115" t="str">
        <f aca="false">IF(DH201="","",IF(DH201&gt;=B$10,"Y","N"))</f>
        <v/>
      </c>
      <c r="DJ201" s="115" t="str">
        <f aca="false">IF(DH201="","",IF(DH201&lt;50%,1,IF(AND(DH201&gt;=50%,DH201&lt;B$10),2,IF(DH201&gt;=B$10,3))))</f>
        <v/>
      </c>
      <c r="DK201" s="114" t="str">
        <f aca="false">IF(B201&lt;&gt;"",IFERROR(IF((SUMIF(D$14:CS$14,"CLO6",D201:CS201)/'Grade computation'!I$9)=0,0,(SUMIF(D$14:CS$14,"CLO6",D201:CS201)/'Grade computation'!I$9)),""),"")</f>
        <v/>
      </c>
      <c r="DL201" s="115" t="str">
        <f aca="false">IF(DK201="","",IF(DK201&gt;=B$10,"Y","N"))</f>
        <v/>
      </c>
      <c r="DM201" s="115" t="str">
        <f aca="false">IF(DK201="","",IF(DK201&lt;50%,1,IF(AND(DK201&gt;=50%,DK201&lt;B$10),2,IF(DK201&gt;=B$10,3))))</f>
        <v/>
      </c>
      <c r="DN201" s="114" t="str">
        <f aca="false">IF(B201&lt;&gt;"",IFERROR(IF((SUMIF(D$14:CS$14,"CLO7",D201:CS201)/'Grade computation'!I$10)=0,0,(SUMIF(D$14:CS$14,"CLO7",D201:CS201)/'Grade computation'!I$10)),""),"")</f>
        <v/>
      </c>
      <c r="DO201" s="115" t="str">
        <f aca="false">IF(DN201="","",IF(DN201&gt;=B$10,"Y","N"))</f>
        <v/>
      </c>
      <c r="DP201" s="115" t="str">
        <f aca="false">IF(DN201="","",IF(DN201&lt;50%,1,IF(AND(DN201&gt;=50%,DN201&lt;B$10),2,IF(DN201&gt;=B$10,3))))</f>
        <v/>
      </c>
      <c r="DQ201" s="114" t="str">
        <f aca="false">IF(B201&lt;&gt;"",IFERROR(IF((SUMIF(D$14:CS$14,"CLO8",D201:CS201)/'Grade computation'!I$11)=0,0,(SUMIF(D$14:CS$14,"CLO8",D201:CS201)/'Grade computation'!I$11)),""),"")</f>
        <v/>
      </c>
      <c r="DR201" s="115" t="str">
        <f aca="false">IF(DQ201="","",IF(DQ201&gt;=B$10,"Y","N"))</f>
        <v/>
      </c>
      <c r="DS201" s="115" t="str">
        <f aca="false">IF(DQ201="","",IF(DQ201&lt;50%,1,IF(AND(DQ201&gt;=50%,DQ201&lt;B$10),2,IF(DQ201&gt;=B$10,3))))</f>
        <v/>
      </c>
      <c r="DT201" s="114" t="str">
        <f aca="false">IF(B201&lt;&gt;"",IFERROR(IF((SUMIF(D$14:CS$14,"CLO9",D201:CS201)/'Grade computation'!I$12)=0,0,(SUMIF(D$14:CS$14,"CLO9",D201:CS201)/'Grade computation'!I$12)),""),"")</f>
        <v/>
      </c>
      <c r="DU201" s="115" t="str">
        <f aca="false">IF(DT201="","",IF(DT201&gt;=B$10,"Y","N"))</f>
        <v/>
      </c>
      <c r="DV201" s="115" t="str">
        <f aca="false">IF(DT201="","",IF(DT201&lt;50%,1,IF(AND(DT201&gt;=50%,DT201&lt;B$10),2,IF(DT201&gt;=B$10,3))))</f>
        <v/>
      </c>
      <c r="DW201" s="114" t="str">
        <f aca="false">IF(B201&lt;&gt;"",IFERROR(IF((SUMIF(D$14:CS$14,"CLO10",D201:CS201)/'Grade computation'!I$13)=0,0,(SUMIF(D$14:CS$14,"CLO10",D201:CS201)/'Grade computation'!I$13)),""),"")</f>
        <v/>
      </c>
      <c r="DX201" s="115" t="str">
        <f aca="false">IF(DW201="","",IF(DW201&gt;=B$10,"Y","N"))</f>
        <v/>
      </c>
      <c r="DY201" s="115" t="str">
        <f aca="false">IF(DW201="","",IF(DW201&lt;50%,1,IF(AND(DW201&gt;=50%,DW201&lt;B$10),2,IF(DW201&gt;=B$10,3))))</f>
        <v/>
      </c>
      <c r="DZ201" s="13"/>
      <c r="EA201" s="13"/>
    </row>
    <row r="202" customFormat="false" ht="15.75" hidden="false" customHeight="true" outlineLevel="0" collapsed="false">
      <c r="A202" s="118"/>
      <c r="B202" s="119"/>
      <c r="C202" s="117"/>
      <c r="D202" s="117"/>
      <c r="E202" s="117"/>
      <c r="F202" s="117"/>
      <c r="G202" s="117"/>
      <c r="H202" s="117"/>
      <c r="I202" s="117"/>
      <c r="J202" s="117"/>
      <c r="K202" s="117"/>
      <c r="L202" s="117"/>
      <c r="M202" s="117"/>
      <c r="N202" s="117"/>
      <c r="O202" s="117"/>
      <c r="P202" s="117"/>
      <c r="Q202" s="117"/>
      <c r="R202" s="117"/>
      <c r="S202" s="117"/>
      <c r="T202" s="117"/>
      <c r="U202" s="117"/>
      <c r="V202" s="117"/>
      <c r="W202" s="117"/>
      <c r="X202" s="117"/>
      <c r="Y202" s="117"/>
      <c r="Z202" s="117"/>
      <c r="AA202" s="117"/>
      <c r="AB202" s="117"/>
      <c r="AC202" s="117"/>
      <c r="AD202" s="117"/>
      <c r="AE202" s="117"/>
      <c r="AF202" s="117"/>
      <c r="AG202" s="117"/>
      <c r="AH202" s="111" t="str">
        <f aca="false">IF(B202&lt;&gt;"",SUMIF(D$12:AG$12,"TLA",D202:AG202),"")</f>
        <v/>
      </c>
      <c r="AI202" s="112" t="str">
        <f aca="false">IF(B202&lt;&gt;"",SUMIF(D$12:AG$12,"AT",D202:AG202),"")</f>
        <v/>
      </c>
      <c r="AJ202" s="117"/>
      <c r="AK202" s="117"/>
      <c r="AL202" s="117"/>
      <c r="AM202" s="117"/>
      <c r="AN202" s="117"/>
      <c r="AO202" s="117"/>
      <c r="AP202" s="117"/>
      <c r="AQ202" s="117"/>
      <c r="AR202" s="117"/>
      <c r="AS202" s="117"/>
      <c r="AT202" s="117"/>
      <c r="AU202" s="117"/>
      <c r="AV202" s="117"/>
      <c r="AW202" s="117"/>
      <c r="AX202" s="117"/>
      <c r="AY202" s="117"/>
      <c r="AZ202" s="117"/>
      <c r="BA202" s="117"/>
      <c r="BB202" s="117"/>
      <c r="BC202" s="117"/>
      <c r="BD202" s="117"/>
      <c r="BE202" s="117"/>
      <c r="BF202" s="117"/>
      <c r="BG202" s="117"/>
      <c r="BH202" s="117"/>
      <c r="BI202" s="117"/>
      <c r="BJ202" s="117"/>
      <c r="BK202" s="117"/>
      <c r="BL202" s="117"/>
      <c r="BM202" s="117"/>
      <c r="BN202" s="111" t="str">
        <f aca="false">IF(B202&lt;&gt;"", SUMIF(AJ$12:BM$12,"TLA",AJ202:BM202), "")</f>
        <v/>
      </c>
      <c r="BO202" s="112" t="str">
        <f aca="false">IF(B202&lt;&gt;"", SUMIF(AJ$12:BM$12,"AT",AJ202:BM202), "")</f>
        <v/>
      </c>
      <c r="BP202" s="113"/>
      <c r="BQ202" s="113"/>
      <c r="BR202" s="113"/>
      <c r="BS202" s="113"/>
      <c r="BT202" s="113"/>
      <c r="BU202" s="113"/>
      <c r="BV202" s="113"/>
      <c r="BW202" s="113"/>
      <c r="BX202" s="113"/>
      <c r="BY202" s="113"/>
      <c r="BZ202" s="113"/>
      <c r="CA202" s="117"/>
      <c r="CB202" s="117"/>
      <c r="CC202" s="117"/>
      <c r="CD202" s="117"/>
      <c r="CE202" s="117"/>
      <c r="CF202" s="117"/>
      <c r="CG202" s="117"/>
      <c r="CH202" s="117"/>
      <c r="CI202" s="117"/>
      <c r="CJ202" s="117"/>
      <c r="CK202" s="117"/>
      <c r="CL202" s="117"/>
      <c r="CM202" s="117"/>
      <c r="CN202" s="117"/>
      <c r="CO202" s="117"/>
      <c r="CP202" s="117"/>
      <c r="CQ202" s="117"/>
      <c r="CR202" s="117"/>
      <c r="CS202" s="117"/>
      <c r="CT202" s="111" t="str">
        <f aca="false">IF(B202&lt;&gt;"",SUMIF(BP$12:CS$12,"TLA",BP202:CS202), "")</f>
        <v/>
      </c>
      <c r="CU202" s="112" t="str">
        <f aca="false">IF(B202&lt;&gt;"",SUMIF(BP$12:CS$12,"AT",BP202:CS202), "")</f>
        <v/>
      </c>
      <c r="CV202" s="114" t="str">
        <f aca="false">IF(B202&lt;&gt;"",IFERROR(SUMIF(D$14:CS$14, "CLO1", D202:CS202)/'Grade computation'!I$4,""),"")</f>
        <v/>
      </c>
      <c r="CW202" s="115" t="str">
        <f aca="false">IF(CV202="","",IF(CV202&gt;=B$10,"Y","N"))</f>
        <v/>
      </c>
      <c r="CX202" s="115" t="str">
        <f aca="false">IF(CV202="","",IF(CV202&lt;50%,1,IF(AND(CV202&gt;=50%,CV202&lt;B$10),2,IF(CV202&gt;=B$10,3))))</f>
        <v/>
      </c>
      <c r="CY202" s="114" t="str">
        <f aca="false">IF(B202&lt;&gt;"",IFERROR(IF((SUMIF(D$14:CS$14,"CLO2",D202:CS202)/'Grade computation'!I$5)=0,0,(SUMIF(D$14:CS$14,"CLO2",D202:CS202)/'Grade computation'!I$5)),""),"")</f>
        <v/>
      </c>
      <c r="CZ202" s="115" t="str">
        <f aca="false">IF(CY202="","",IF(CY202&gt;=B$10,"Y","N"))</f>
        <v/>
      </c>
      <c r="DA202" s="115" t="str">
        <f aca="false">IF(CY202="","",IF(CY202&lt;50%,1,IF(AND(CY202&gt;=50%,CY202&lt;B$10),2,IF(CY202&gt;=B$10,3))))</f>
        <v/>
      </c>
      <c r="DB202" s="114" t="str">
        <f aca="false">IF(B202&lt;&gt;"",IFERROR(IF((SUMIF(D$14:CS$14,"CLO3",D202:CS202)/'Grade computation'!I$6)=0,0,(SUMIF(D$14:CS$14,"CLO3",D202:CS202)/'Grade computation'!I$6)),""),"")</f>
        <v/>
      </c>
      <c r="DC202" s="115" t="str">
        <f aca="false">IF(DB202="","",IF(DB202&gt;=B$10,"Y","N"))</f>
        <v/>
      </c>
      <c r="DD202" s="115" t="str">
        <f aca="false">IF(DB202="","",IF(DB202&lt;50%,1,IF(AND(DB202&gt;=50%,DB202&lt;B$10),2,IF(DB202&gt;=B$10,3))))</f>
        <v/>
      </c>
      <c r="DE202" s="114" t="str">
        <f aca="false">IF(B202&lt;&gt;"",IFERROR(SUMIF(D$14:CS$14,"CLO4",D202:CS202)/'Grade computation'!I$7,""),"")</f>
        <v/>
      </c>
      <c r="DF202" s="115" t="str">
        <f aca="false">IF(DE202="","",IF(DE202&gt;=B$10,"Y","N"))</f>
        <v/>
      </c>
      <c r="DG202" s="115" t="str">
        <f aca="false">IF(DE202="","",IF(DE202&lt;50%,1,IF(AND(DE202&gt;=50%,DE202&lt;B$10),2,IF(DE202&gt;=B$10,3))))</f>
        <v/>
      </c>
      <c r="DH202" s="114" t="str">
        <f aca="false">IF(B202&lt;&gt;"",IFERROR(IF((SUMIF(D$14:CS$14,"CLO5",D202:CS202)/'Grade computation'!I$8)=0,0,(SUMIF(D$14:CS$14,"CLO5",D202:CS202)/'Grade computation'!I$8)),""),"")</f>
        <v/>
      </c>
      <c r="DI202" s="115" t="str">
        <f aca="false">IF(DH202="","",IF(DH202&gt;=B$10,"Y","N"))</f>
        <v/>
      </c>
      <c r="DJ202" s="115" t="str">
        <f aca="false">IF(DH202="","",IF(DH202&lt;50%,1,IF(AND(DH202&gt;=50%,DH202&lt;B$10),2,IF(DH202&gt;=B$10,3))))</f>
        <v/>
      </c>
      <c r="DK202" s="114" t="str">
        <f aca="false">IF(B202&lt;&gt;"",IFERROR(IF((SUMIF(D$14:CS$14,"CLO6",D202:CS202)/'Grade computation'!I$9)=0,0,(SUMIF(D$14:CS$14,"CLO6",D202:CS202)/'Grade computation'!I$9)),""),"")</f>
        <v/>
      </c>
      <c r="DL202" s="115" t="str">
        <f aca="false">IF(DK202="","",IF(DK202&gt;=B$10,"Y","N"))</f>
        <v/>
      </c>
      <c r="DM202" s="115" t="str">
        <f aca="false">IF(DK202="","",IF(DK202&lt;50%,1,IF(AND(DK202&gt;=50%,DK202&lt;B$10),2,IF(DK202&gt;=B$10,3))))</f>
        <v/>
      </c>
      <c r="DN202" s="114" t="str">
        <f aca="false">IF(B202&lt;&gt;"",IFERROR(IF((SUMIF(D$14:CS$14,"CLO7",D202:CS202)/'Grade computation'!I$10)=0,0,(SUMIF(D$14:CS$14,"CLO7",D202:CS202)/'Grade computation'!I$10)),""),"")</f>
        <v/>
      </c>
      <c r="DO202" s="115" t="str">
        <f aca="false">IF(DN202="","",IF(DN202&gt;=B$10,"Y","N"))</f>
        <v/>
      </c>
      <c r="DP202" s="115" t="str">
        <f aca="false">IF(DN202="","",IF(DN202&lt;50%,1,IF(AND(DN202&gt;=50%,DN202&lt;B$10),2,IF(DN202&gt;=B$10,3))))</f>
        <v/>
      </c>
      <c r="DQ202" s="114" t="str">
        <f aca="false">IF(B202&lt;&gt;"",IFERROR(IF((SUMIF(D$14:CS$14,"CLO8",D202:CS202)/'Grade computation'!I$11)=0,0,(SUMIF(D$14:CS$14,"CLO8",D202:CS202)/'Grade computation'!I$11)),""),"")</f>
        <v/>
      </c>
      <c r="DR202" s="115" t="str">
        <f aca="false">IF(DQ202="","",IF(DQ202&gt;=B$10,"Y","N"))</f>
        <v/>
      </c>
      <c r="DS202" s="115" t="str">
        <f aca="false">IF(DQ202="","",IF(DQ202&lt;50%,1,IF(AND(DQ202&gt;=50%,DQ202&lt;B$10),2,IF(DQ202&gt;=B$10,3))))</f>
        <v/>
      </c>
      <c r="DT202" s="114" t="str">
        <f aca="false">IF(B202&lt;&gt;"",IFERROR(IF((SUMIF(D$14:CS$14,"CLO9",D202:CS202)/'Grade computation'!I$12)=0,0,(SUMIF(D$14:CS$14,"CLO9",D202:CS202)/'Grade computation'!I$12)),""),"")</f>
        <v/>
      </c>
      <c r="DU202" s="115" t="str">
        <f aca="false">IF(DT202="","",IF(DT202&gt;=B$10,"Y","N"))</f>
        <v/>
      </c>
      <c r="DV202" s="115" t="str">
        <f aca="false">IF(DT202="","",IF(DT202&lt;50%,1,IF(AND(DT202&gt;=50%,DT202&lt;B$10),2,IF(DT202&gt;=B$10,3))))</f>
        <v/>
      </c>
      <c r="DW202" s="114" t="str">
        <f aca="false">IF(B202&lt;&gt;"",IFERROR(IF((SUMIF(D$14:CS$14,"CLO10",D202:CS202)/'Grade computation'!I$13)=0,0,(SUMIF(D$14:CS$14,"CLO10",D202:CS202)/'Grade computation'!I$13)),""),"")</f>
        <v/>
      </c>
      <c r="DX202" s="115" t="str">
        <f aca="false">IF(DW202="","",IF(DW202&gt;=B$10,"Y","N"))</f>
        <v/>
      </c>
      <c r="DY202" s="115" t="str">
        <f aca="false">IF(DW202="","",IF(DW202&lt;50%,1,IF(AND(DW202&gt;=50%,DW202&lt;B$10),2,IF(DW202&gt;=B$10,3))))</f>
        <v/>
      </c>
      <c r="DZ202" s="13"/>
      <c r="EA202" s="13"/>
    </row>
    <row r="203" customFormat="false" ht="15.75" hidden="false" customHeight="true" outlineLevel="0" collapsed="false">
      <c r="A203" s="118"/>
      <c r="B203" s="119"/>
      <c r="C203" s="117"/>
      <c r="D203" s="117"/>
      <c r="E203" s="117"/>
      <c r="F203" s="117"/>
      <c r="G203" s="117"/>
      <c r="H203" s="117"/>
      <c r="I203" s="117"/>
      <c r="J203" s="117"/>
      <c r="K203" s="117"/>
      <c r="L203" s="117"/>
      <c r="M203" s="117"/>
      <c r="N203" s="117"/>
      <c r="O203" s="117"/>
      <c r="P203" s="117"/>
      <c r="Q203" s="117"/>
      <c r="R203" s="117"/>
      <c r="S203" s="117"/>
      <c r="T203" s="117"/>
      <c r="U203" s="117"/>
      <c r="V203" s="117"/>
      <c r="W203" s="117"/>
      <c r="X203" s="117"/>
      <c r="Y203" s="117"/>
      <c r="Z203" s="117"/>
      <c r="AA203" s="117"/>
      <c r="AB203" s="117"/>
      <c r="AC203" s="117"/>
      <c r="AD203" s="117"/>
      <c r="AE203" s="117"/>
      <c r="AF203" s="117"/>
      <c r="AG203" s="117"/>
      <c r="AH203" s="111" t="str">
        <f aca="false">IF(B203&lt;&gt;"",SUMIF(D$12:AG$12,"TLA",D203:AG203),"")</f>
        <v/>
      </c>
      <c r="AI203" s="112" t="str">
        <f aca="false">IF(B203&lt;&gt;"",SUMIF(D$12:AG$12,"AT",D203:AG203),"")</f>
        <v/>
      </c>
      <c r="AJ203" s="117"/>
      <c r="AK203" s="117"/>
      <c r="AL203" s="117"/>
      <c r="AM203" s="117"/>
      <c r="AN203" s="117"/>
      <c r="AO203" s="117"/>
      <c r="AP203" s="117"/>
      <c r="AQ203" s="117"/>
      <c r="AR203" s="117"/>
      <c r="AS203" s="117"/>
      <c r="AT203" s="117"/>
      <c r="AU203" s="117"/>
      <c r="AV203" s="117"/>
      <c r="AW203" s="117"/>
      <c r="AX203" s="117"/>
      <c r="AY203" s="117"/>
      <c r="AZ203" s="117"/>
      <c r="BA203" s="117"/>
      <c r="BB203" s="117"/>
      <c r="BC203" s="117"/>
      <c r="BD203" s="117"/>
      <c r="BE203" s="117"/>
      <c r="BF203" s="117"/>
      <c r="BG203" s="117"/>
      <c r="BH203" s="117"/>
      <c r="BI203" s="117"/>
      <c r="BJ203" s="117"/>
      <c r="BK203" s="117"/>
      <c r="BL203" s="117"/>
      <c r="BM203" s="117"/>
      <c r="BN203" s="111" t="str">
        <f aca="false">IF(B203&lt;&gt;"", SUMIF(AJ$12:BM$12,"TLA",AJ203:BM203), "")</f>
        <v/>
      </c>
      <c r="BO203" s="112" t="str">
        <f aca="false">IF(B203&lt;&gt;"", SUMIF(AJ$12:BM$12,"AT",AJ203:BM203), "")</f>
        <v/>
      </c>
      <c r="BP203" s="113"/>
      <c r="BQ203" s="113"/>
      <c r="BR203" s="113"/>
      <c r="BS203" s="113"/>
      <c r="BT203" s="113"/>
      <c r="BU203" s="113"/>
      <c r="BV203" s="113"/>
      <c r="BW203" s="113"/>
      <c r="BX203" s="113"/>
      <c r="BY203" s="113"/>
      <c r="BZ203" s="113"/>
      <c r="CA203" s="117"/>
      <c r="CB203" s="117"/>
      <c r="CC203" s="117"/>
      <c r="CD203" s="117"/>
      <c r="CE203" s="117"/>
      <c r="CF203" s="117"/>
      <c r="CG203" s="117"/>
      <c r="CH203" s="117"/>
      <c r="CI203" s="117"/>
      <c r="CJ203" s="117"/>
      <c r="CK203" s="117"/>
      <c r="CL203" s="117"/>
      <c r="CM203" s="117"/>
      <c r="CN203" s="117"/>
      <c r="CO203" s="117"/>
      <c r="CP203" s="117"/>
      <c r="CQ203" s="117"/>
      <c r="CR203" s="117"/>
      <c r="CS203" s="117"/>
      <c r="CT203" s="111" t="str">
        <f aca="false">IF(B203&lt;&gt;"",SUMIF(BP$12:CS$12,"TLA",BP203:CS203), "")</f>
        <v/>
      </c>
      <c r="CU203" s="112" t="str">
        <f aca="false">IF(B203&lt;&gt;"",SUMIF(BP$12:CS$12,"AT",BP203:CS203), "")</f>
        <v/>
      </c>
      <c r="CV203" s="114" t="str">
        <f aca="false">IF(B203&lt;&gt;"",IFERROR(SUMIF(D$14:CS$14, "CLO1", D203:CS203)/'Grade computation'!I$4,""),"")</f>
        <v/>
      </c>
      <c r="CW203" s="115" t="str">
        <f aca="false">IF(CV203="","",IF(CV203&gt;=B$10,"Y","N"))</f>
        <v/>
      </c>
      <c r="CX203" s="115" t="str">
        <f aca="false">IF(CV203="","",IF(CV203&lt;50%,1,IF(AND(CV203&gt;=50%,CV203&lt;B$10),2,IF(CV203&gt;=B$10,3))))</f>
        <v/>
      </c>
      <c r="CY203" s="114" t="str">
        <f aca="false">IF(B203&lt;&gt;"",IFERROR(IF((SUMIF(D$14:CS$14,"CLO2",D203:CS203)/'Grade computation'!I$5)=0,0,(SUMIF(D$14:CS$14,"CLO2",D203:CS203)/'Grade computation'!I$5)),""),"")</f>
        <v/>
      </c>
      <c r="CZ203" s="115" t="str">
        <f aca="false">IF(CY203="","",IF(CY203&gt;=B$10,"Y","N"))</f>
        <v/>
      </c>
      <c r="DA203" s="115" t="str">
        <f aca="false">IF(CY203="","",IF(CY203&lt;50%,1,IF(AND(CY203&gt;=50%,CY203&lt;B$10),2,IF(CY203&gt;=B$10,3))))</f>
        <v/>
      </c>
      <c r="DB203" s="114" t="str">
        <f aca="false">IF(B203&lt;&gt;"",IFERROR(IF((SUMIF(D$14:CS$14,"CLO3",D203:CS203)/'Grade computation'!I$6)=0,0,(SUMIF(D$14:CS$14,"CLO3",D203:CS203)/'Grade computation'!I$6)),""),"")</f>
        <v/>
      </c>
      <c r="DC203" s="115" t="str">
        <f aca="false">IF(DB203="","",IF(DB203&gt;=B$10,"Y","N"))</f>
        <v/>
      </c>
      <c r="DD203" s="115" t="str">
        <f aca="false">IF(DB203="","",IF(DB203&lt;50%,1,IF(AND(DB203&gt;=50%,DB203&lt;B$10),2,IF(DB203&gt;=B$10,3))))</f>
        <v/>
      </c>
      <c r="DE203" s="114" t="str">
        <f aca="false">IF(B203&lt;&gt;"",IFERROR(SUMIF(D$14:CS$14,"CLO4",D203:CS203)/'Grade computation'!I$7,""),"")</f>
        <v/>
      </c>
      <c r="DF203" s="115" t="str">
        <f aca="false">IF(DE203="","",IF(DE203&gt;=B$10,"Y","N"))</f>
        <v/>
      </c>
      <c r="DG203" s="115" t="str">
        <f aca="false">IF(DE203="","",IF(DE203&lt;50%,1,IF(AND(DE203&gt;=50%,DE203&lt;B$10),2,IF(DE203&gt;=B$10,3))))</f>
        <v/>
      </c>
      <c r="DH203" s="114" t="str">
        <f aca="false">IF(B203&lt;&gt;"",IFERROR(IF((SUMIF(D$14:CS$14,"CLO5",D203:CS203)/'Grade computation'!I$8)=0,0,(SUMIF(D$14:CS$14,"CLO5",D203:CS203)/'Grade computation'!I$8)),""),"")</f>
        <v/>
      </c>
      <c r="DI203" s="115" t="str">
        <f aca="false">IF(DH203="","",IF(DH203&gt;=B$10,"Y","N"))</f>
        <v/>
      </c>
      <c r="DJ203" s="115" t="str">
        <f aca="false">IF(DH203="","",IF(DH203&lt;50%,1,IF(AND(DH203&gt;=50%,DH203&lt;B$10),2,IF(DH203&gt;=B$10,3))))</f>
        <v/>
      </c>
      <c r="DK203" s="114" t="str">
        <f aca="false">IF(B203&lt;&gt;"",IFERROR(IF((SUMIF(D$14:CS$14,"CLO6",D203:CS203)/'Grade computation'!I$9)=0,0,(SUMIF(D$14:CS$14,"CLO6",D203:CS203)/'Grade computation'!I$9)),""),"")</f>
        <v/>
      </c>
      <c r="DL203" s="115" t="str">
        <f aca="false">IF(DK203="","",IF(DK203&gt;=B$10,"Y","N"))</f>
        <v/>
      </c>
      <c r="DM203" s="115" t="str">
        <f aca="false">IF(DK203="","",IF(DK203&lt;50%,1,IF(AND(DK203&gt;=50%,DK203&lt;B$10),2,IF(DK203&gt;=B$10,3))))</f>
        <v/>
      </c>
      <c r="DN203" s="114" t="str">
        <f aca="false">IF(B203&lt;&gt;"",IFERROR(IF((SUMIF(D$14:CS$14,"CLO7",D203:CS203)/'Grade computation'!I$10)=0,0,(SUMIF(D$14:CS$14,"CLO7",D203:CS203)/'Grade computation'!I$10)),""),"")</f>
        <v/>
      </c>
      <c r="DO203" s="115" t="str">
        <f aca="false">IF(DN203="","",IF(DN203&gt;=B$10,"Y","N"))</f>
        <v/>
      </c>
      <c r="DP203" s="115" t="str">
        <f aca="false">IF(DN203="","",IF(DN203&lt;50%,1,IF(AND(DN203&gt;=50%,DN203&lt;B$10),2,IF(DN203&gt;=B$10,3))))</f>
        <v/>
      </c>
      <c r="DQ203" s="114" t="str">
        <f aca="false">IF(B203&lt;&gt;"",IFERROR(IF((SUMIF(D$14:CS$14,"CLO8",D203:CS203)/'Grade computation'!I$11)=0,0,(SUMIF(D$14:CS$14,"CLO8",D203:CS203)/'Grade computation'!I$11)),""),"")</f>
        <v/>
      </c>
      <c r="DR203" s="115" t="str">
        <f aca="false">IF(DQ203="","",IF(DQ203&gt;=B$10,"Y","N"))</f>
        <v/>
      </c>
      <c r="DS203" s="115" t="str">
        <f aca="false">IF(DQ203="","",IF(DQ203&lt;50%,1,IF(AND(DQ203&gt;=50%,DQ203&lt;B$10),2,IF(DQ203&gt;=B$10,3))))</f>
        <v/>
      </c>
      <c r="DT203" s="114" t="str">
        <f aca="false">IF(B203&lt;&gt;"",IFERROR(IF((SUMIF(D$14:CS$14,"CLO9",D203:CS203)/'Grade computation'!I$12)=0,0,(SUMIF(D$14:CS$14,"CLO9",D203:CS203)/'Grade computation'!I$12)),""),"")</f>
        <v/>
      </c>
      <c r="DU203" s="115" t="str">
        <f aca="false">IF(DT203="","",IF(DT203&gt;=B$10,"Y","N"))</f>
        <v/>
      </c>
      <c r="DV203" s="115" t="str">
        <f aca="false">IF(DT203="","",IF(DT203&lt;50%,1,IF(AND(DT203&gt;=50%,DT203&lt;B$10),2,IF(DT203&gt;=B$10,3))))</f>
        <v/>
      </c>
      <c r="DW203" s="114" t="str">
        <f aca="false">IF(B203&lt;&gt;"",IFERROR(IF((SUMIF(D$14:CS$14,"CLO10",D203:CS203)/'Grade computation'!I$13)=0,0,(SUMIF(D$14:CS$14,"CLO10",D203:CS203)/'Grade computation'!I$13)),""),"")</f>
        <v/>
      </c>
      <c r="DX203" s="115" t="str">
        <f aca="false">IF(DW203="","",IF(DW203&gt;=B$10,"Y","N"))</f>
        <v/>
      </c>
      <c r="DY203" s="115" t="str">
        <f aca="false">IF(DW203="","",IF(DW203&lt;50%,1,IF(AND(DW203&gt;=50%,DW203&lt;B$10),2,IF(DW203&gt;=B$10,3))))</f>
        <v/>
      </c>
      <c r="DZ203" s="13"/>
      <c r="EA203" s="13"/>
    </row>
    <row r="204" customFormat="false" ht="15.75" hidden="false" customHeight="true" outlineLevel="0" collapsed="false">
      <c r="A204" s="118"/>
      <c r="B204" s="119"/>
      <c r="C204" s="117"/>
      <c r="D204" s="117"/>
      <c r="E204" s="117"/>
      <c r="F204" s="117"/>
      <c r="G204" s="117"/>
      <c r="H204" s="117"/>
      <c r="I204" s="117"/>
      <c r="J204" s="117"/>
      <c r="K204" s="117"/>
      <c r="L204" s="117"/>
      <c r="M204" s="117"/>
      <c r="N204" s="117"/>
      <c r="O204" s="117"/>
      <c r="P204" s="117"/>
      <c r="Q204" s="117"/>
      <c r="R204" s="117"/>
      <c r="S204" s="117"/>
      <c r="T204" s="117"/>
      <c r="U204" s="117"/>
      <c r="V204" s="117"/>
      <c r="W204" s="117"/>
      <c r="X204" s="117"/>
      <c r="Y204" s="117"/>
      <c r="Z204" s="117"/>
      <c r="AA204" s="117"/>
      <c r="AB204" s="117"/>
      <c r="AC204" s="117"/>
      <c r="AD204" s="117"/>
      <c r="AE204" s="117"/>
      <c r="AF204" s="117"/>
      <c r="AG204" s="117"/>
      <c r="AH204" s="111" t="str">
        <f aca="false">IF(B204&lt;&gt;"",SUMIF(D$12:AG$12,"TLA",D204:AG204),"")</f>
        <v/>
      </c>
      <c r="AI204" s="112" t="str">
        <f aca="false">IF(B204&lt;&gt;"",SUMIF(D$12:AG$12,"AT",D204:AG204),"")</f>
        <v/>
      </c>
      <c r="AJ204" s="117"/>
      <c r="AK204" s="117"/>
      <c r="AL204" s="117"/>
      <c r="AM204" s="117"/>
      <c r="AN204" s="117"/>
      <c r="AO204" s="117"/>
      <c r="AP204" s="117"/>
      <c r="AQ204" s="117"/>
      <c r="AR204" s="117"/>
      <c r="AS204" s="117"/>
      <c r="AT204" s="117"/>
      <c r="AU204" s="117"/>
      <c r="AV204" s="117"/>
      <c r="AW204" s="117"/>
      <c r="AX204" s="117"/>
      <c r="AY204" s="117"/>
      <c r="AZ204" s="117"/>
      <c r="BA204" s="117"/>
      <c r="BB204" s="117"/>
      <c r="BC204" s="117"/>
      <c r="BD204" s="117"/>
      <c r="BE204" s="117"/>
      <c r="BF204" s="117"/>
      <c r="BG204" s="117"/>
      <c r="BH204" s="117"/>
      <c r="BI204" s="117"/>
      <c r="BJ204" s="117"/>
      <c r="BK204" s="117"/>
      <c r="BL204" s="117"/>
      <c r="BM204" s="117"/>
      <c r="BN204" s="111" t="str">
        <f aca="false">IF(B204&lt;&gt;"", SUMIF(AJ$12:BM$12,"TLA",AJ204:BM204), "")</f>
        <v/>
      </c>
      <c r="BO204" s="112" t="str">
        <f aca="false">IF(B204&lt;&gt;"", SUMIF(AJ$12:BM$12,"AT",AJ204:BM204), "")</f>
        <v/>
      </c>
      <c r="BP204" s="113"/>
      <c r="BQ204" s="113"/>
      <c r="BR204" s="113"/>
      <c r="BS204" s="113"/>
      <c r="BT204" s="113"/>
      <c r="BU204" s="113"/>
      <c r="BV204" s="113"/>
      <c r="BW204" s="113"/>
      <c r="BX204" s="113"/>
      <c r="BY204" s="113"/>
      <c r="BZ204" s="113"/>
      <c r="CA204" s="117"/>
      <c r="CB204" s="117"/>
      <c r="CC204" s="117"/>
      <c r="CD204" s="117"/>
      <c r="CE204" s="117"/>
      <c r="CF204" s="117"/>
      <c r="CG204" s="117"/>
      <c r="CH204" s="117"/>
      <c r="CI204" s="117"/>
      <c r="CJ204" s="117"/>
      <c r="CK204" s="117"/>
      <c r="CL204" s="117"/>
      <c r="CM204" s="117"/>
      <c r="CN204" s="117"/>
      <c r="CO204" s="117"/>
      <c r="CP204" s="117"/>
      <c r="CQ204" s="117"/>
      <c r="CR204" s="117"/>
      <c r="CS204" s="117"/>
      <c r="CT204" s="111" t="str">
        <f aca="false">IF(B204&lt;&gt;"",SUMIF(BP$12:CS$12,"TLA",BP204:CS204), "")</f>
        <v/>
      </c>
      <c r="CU204" s="112" t="str">
        <f aca="false">IF(B204&lt;&gt;"",SUMIF(BP$12:CS$12,"AT",BP204:CS204), "")</f>
        <v/>
      </c>
      <c r="CV204" s="114" t="str">
        <f aca="false">IF(B204&lt;&gt;"",IFERROR(SUMIF(D$14:CS$14, "CLO1", D204:CS204)/'Grade computation'!I$4,""),"")</f>
        <v/>
      </c>
      <c r="CW204" s="115" t="str">
        <f aca="false">IF(CV204="","",IF(CV204&gt;=B$10,"Y","N"))</f>
        <v/>
      </c>
      <c r="CX204" s="115" t="str">
        <f aca="false">IF(CV204="","",IF(CV204&lt;50%,1,IF(AND(CV204&gt;=50%,CV204&lt;B$10),2,IF(CV204&gt;=B$10,3))))</f>
        <v/>
      </c>
      <c r="CY204" s="114" t="str">
        <f aca="false">IF(B204&lt;&gt;"",IFERROR(IF((SUMIF(D$14:CS$14,"CLO2",D204:CS204)/'Grade computation'!I$5)=0,0,(SUMIF(D$14:CS$14,"CLO2",D204:CS204)/'Grade computation'!I$5)),""),"")</f>
        <v/>
      </c>
      <c r="CZ204" s="115" t="str">
        <f aca="false">IF(CY204="","",IF(CY204&gt;=B$10,"Y","N"))</f>
        <v/>
      </c>
      <c r="DA204" s="115" t="str">
        <f aca="false">IF(CY204="","",IF(CY204&lt;50%,1,IF(AND(CY204&gt;=50%,CY204&lt;B$10),2,IF(CY204&gt;=B$10,3))))</f>
        <v/>
      </c>
      <c r="DB204" s="114" t="str">
        <f aca="false">IF(B204&lt;&gt;"",IFERROR(IF((SUMIF(D$14:CS$14,"CLO3",D204:CS204)/'Grade computation'!I$6)=0,0,(SUMIF(D$14:CS$14,"CLO3",D204:CS204)/'Grade computation'!I$6)),""),"")</f>
        <v/>
      </c>
      <c r="DC204" s="115" t="str">
        <f aca="false">IF(DB204="","",IF(DB204&gt;=B$10,"Y","N"))</f>
        <v/>
      </c>
      <c r="DD204" s="115" t="str">
        <f aca="false">IF(DB204="","",IF(DB204&lt;50%,1,IF(AND(DB204&gt;=50%,DB204&lt;B$10),2,IF(DB204&gt;=B$10,3))))</f>
        <v/>
      </c>
      <c r="DE204" s="114" t="str">
        <f aca="false">IF(B204&lt;&gt;"",IFERROR(SUMIF(D$14:CS$14,"CLO4",D204:CS204)/'Grade computation'!I$7,""),"")</f>
        <v/>
      </c>
      <c r="DF204" s="115" t="str">
        <f aca="false">IF(DE204="","",IF(DE204&gt;=B$10,"Y","N"))</f>
        <v/>
      </c>
      <c r="DG204" s="115" t="str">
        <f aca="false">IF(DE204="","",IF(DE204&lt;50%,1,IF(AND(DE204&gt;=50%,DE204&lt;B$10),2,IF(DE204&gt;=B$10,3))))</f>
        <v/>
      </c>
      <c r="DH204" s="114" t="str">
        <f aca="false">IF(B204&lt;&gt;"",IFERROR(IF((SUMIF(D$14:CS$14,"CLO5",D204:CS204)/'Grade computation'!I$8)=0,0,(SUMIF(D$14:CS$14,"CLO5",D204:CS204)/'Grade computation'!I$8)),""),"")</f>
        <v/>
      </c>
      <c r="DI204" s="115" t="str">
        <f aca="false">IF(DH204="","",IF(DH204&gt;=B$10,"Y","N"))</f>
        <v/>
      </c>
      <c r="DJ204" s="115" t="str">
        <f aca="false">IF(DH204="","",IF(DH204&lt;50%,1,IF(AND(DH204&gt;=50%,DH204&lt;B$10),2,IF(DH204&gt;=B$10,3))))</f>
        <v/>
      </c>
      <c r="DK204" s="114" t="str">
        <f aca="false">IF(B204&lt;&gt;"",IFERROR(IF((SUMIF(D$14:CS$14,"CLO6",D204:CS204)/'Grade computation'!I$9)=0,0,(SUMIF(D$14:CS$14,"CLO6",D204:CS204)/'Grade computation'!I$9)),""),"")</f>
        <v/>
      </c>
      <c r="DL204" s="115" t="str">
        <f aca="false">IF(DK204="","",IF(DK204&gt;=B$10,"Y","N"))</f>
        <v/>
      </c>
      <c r="DM204" s="115" t="str">
        <f aca="false">IF(DK204="","",IF(DK204&lt;50%,1,IF(AND(DK204&gt;=50%,DK204&lt;B$10),2,IF(DK204&gt;=B$10,3))))</f>
        <v/>
      </c>
      <c r="DN204" s="114" t="str">
        <f aca="false">IF(B204&lt;&gt;"",IFERROR(IF((SUMIF(D$14:CS$14,"CLO7",D204:CS204)/'Grade computation'!I$10)=0,0,(SUMIF(D$14:CS$14,"CLO7",D204:CS204)/'Grade computation'!I$10)),""),"")</f>
        <v/>
      </c>
      <c r="DO204" s="115" t="str">
        <f aca="false">IF(DN204="","",IF(DN204&gt;=B$10,"Y","N"))</f>
        <v/>
      </c>
      <c r="DP204" s="115" t="str">
        <f aca="false">IF(DN204="","",IF(DN204&lt;50%,1,IF(AND(DN204&gt;=50%,DN204&lt;B$10),2,IF(DN204&gt;=B$10,3))))</f>
        <v/>
      </c>
      <c r="DQ204" s="114" t="str">
        <f aca="false">IF(B204&lt;&gt;"",IFERROR(IF((SUMIF(D$14:CS$14,"CLO8",D204:CS204)/'Grade computation'!I$11)=0,0,(SUMIF(D$14:CS$14,"CLO8",D204:CS204)/'Grade computation'!I$11)),""),"")</f>
        <v/>
      </c>
      <c r="DR204" s="115" t="str">
        <f aca="false">IF(DQ204="","",IF(DQ204&gt;=B$10,"Y","N"))</f>
        <v/>
      </c>
      <c r="DS204" s="115" t="str">
        <f aca="false">IF(DQ204="","",IF(DQ204&lt;50%,1,IF(AND(DQ204&gt;=50%,DQ204&lt;B$10),2,IF(DQ204&gt;=B$10,3))))</f>
        <v/>
      </c>
      <c r="DT204" s="114" t="str">
        <f aca="false">IF(B204&lt;&gt;"",IFERROR(IF((SUMIF(D$14:CS$14,"CLO9",D204:CS204)/'Grade computation'!I$12)=0,0,(SUMIF(D$14:CS$14,"CLO9",D204:CS204)/'Grade computation'!I$12)),""),"")</f>
        <v/>
      </c>
      <c r="DU204" s="115" t="str">
        <f aca="false">IF(DT204="","",IF(DT204&gt;=B$10,"Y","N"))</f>
        <v/>
      </c>
      <c r="DV204" s="115" t="str">
        <f aca="false">IF(DT204="","",IF(DT204&lt;50%,1,IF(AND(DT204&gt;=50%,DT204&lt;B$10),2,IF(DT204&gt;=B$10,3))))</f>
        <v/>
      </c>
      <c r="DW204" s="114" t="str">
        <f aca="false">IF(B204&lt;&gt;"",IFERROR(IF((SUMIF(D$14:CS$14,"CLO10",D204:CS204)/'Grade computation'!I$13)=0,0,(SUMIF(D$14:CS$14,"CLO10",D204:CS204)/'Grade computation'!I$13)),""),"")</f>
        <v/>
      </c>
      <c r="DX204" s="115" t="str">
        <f aca="false">IF(DW204="","",IF(DW204&gt;=B$10,"Y","N"))</f>
        <v/>
      </c>
      <c r="DY204" s="115" t="str">
        <f aca="false">IF(DW204="","",IF(DW204&lt;50%,1,IF(AND(DW204&gt;=50%,DW204&lt;B$10),2,IF(DW204&gt;=B$10,3))))</f>
        <v/>
      </c>
      <c r="DZ204" s="13"/>
      <c r="EA204" s="13"/>
    </row>
    <row r="205" customFormat="false" ht="15.75" hidden="false" customHeight="true" outlineLevel="0" collapsed="false">
      <c r="A205" s="118"/>
      <c r="B205" s="119"/>
      <c r="C205" s="117"/>
      <c r="D205" s="117"/>
      <c r="E205" s="117"/>
      <c r="F205" s="117"/>
      <c r="G205" s="117"/>
      <c r="H205" s="117"/>
      <c r="I205" s="117"/>
      <c r="J205" s="117"/>
      <c r="K205" s="117"/>
      <c r="L205" s="117"/>
      <c r="M205" s="117"/>
      <c r="N205" s="117"/>
      <c r="O205" s="117"/>
      <c r="P205" s="117"/>
      <c r="Q205" s="117"/>
      <c r="R205" s="117"/>
      <c r="S205" s="117"/>
      <c r="T205" s="117"/>
      <c r="U205" s="117"/>
      <c r="V205" s="117"/>
      <c r="W205" s="117"/>
      <c r="X205" s="117"/>
      <c r="Y205" s="117"/>
      <c r="Z205" s="117"/>
      <c r="AA205" s="117"/>
      <c r="AB205" s="117"/>
      <c r="AC205" s="117"/>
      <c r="AD205" s="117"/>
      <c r="AE205" s="117"/>
      <c r="AF205" s="117"/>
      <c r="AG205" s="117"/>
      <c r="AH205" s="111" t="str">
        <f aca="false">IF(B205&lt;&gt;"",SUMIF(D$12:AG$12,"TLA",D205:AG205),"")</f>
        <v/>
      </c>
      <c r="AI205" s="112" t="str">
        <f aca="false">IF(B205&lt;&gt;"",SUMIF(D$12:AG$12,"AT",D205:AG205),"")</f>
        <v/>
      </c>
      <c r="AJ205" s="117"/>
      <c r="AK205" s="117"/>
      <c r="AL205" s="117"/>
      <c r="AM205" s="117"/>
      <c r="AN205" s="117"/>
      <c r="AO205" s="117"/>
      <c r="AP205" s="117"/>
      <c r="AQ205" s="117"/>
      <c r="AR205" s="117"/>
      <c r="AS205" s="117"/>
      <c r="AT205" s="117"/>
      <c r="AU205" s="117"/>
      <c r="AV205" s="117"/>
      <c r="AW205" s="117"/>
      <c r="AX205" s="117"/>
      <c r="AY205" s="117"/>
      <c r="AZ205" s="117"/>
      <c r="BA205" s="117"/>
      <c r="BB205" s="117"/>
      <c r="BC205" s="117"/>
      <c r="BD205" s="117"/>
      <c r="BE205" s="117"/>
      <c r="BF205" s="117"/>
      <c r="BG205" s="117"/>
      <c r="BH205" s="117"/>
      <c r="BI205" s="117"/>
      <c r="BJ205" s="117"/>
      <c r="BK205" s="117"/>
      <c r="BL205" s="117"/>
      <c r="BM205" s="117"/>
      <c r="BN205" s="111" t="str">
        <f aca="false">IF(B205&lt;&gt;"", SUMIF(AJ$12:BM$12,"TLA",AJ205:BM205), "")</f>
        <v/>
      </c>
      <c r="BO205" s="112" t="str">
        <f aca="false">IF(B205&lt;&gt;"", SUMIF(AJ$12:BM$12,"AT",AJ205:BM205), "")</f>
        <v/>
      </c>
      <c r="BP205" s="113"/>
      <c r="BQ205" s="113"/>
      <c r="BR205" s="113"/>
      <c r="BS205" s="113"/>
      <c r="BT205" s="113"/>
      <c r="BU205" s="113"/>
      <c r="BV205" s="113"/>
      <c r="BW205" s="113"/>
      <c r="BX205" s="113"/>
      <c r="BY205" s="113"/>
      <c r="BZ205" s="113"/>
      <c r="CA205" s="117"/>
      <c r="CB205" s="117"/>
      <c r="CC205" s="117"/>
      <c r="CD205" s="117"/>
      <c r="CE205" s="117"/>
      <c r="CF205" s="117"/>
      <c r="CG205" s="117"/>
      <c r="CH205" s="117"/>
      <c r="CI205" s="117"/>
      <c r="CJ205" s="117"/>
      <c r="CK205" s="117"/>
      <c r="CL205" s="117"/>
      <c r="CM205" s="117"/>
      <c r="CN205" s="117"/>
      <c r="CO205" s="117"/>
      <c r="CP205" s="117"/>
      <c r="CQ205" s="117"/>
      <c r="CR205" s="117"/>
      <c r="CS205" s="117"/>
      <c r="CT205" s="111" t="str">
        <f aca="false">IF(B205&lt;&gt;"",SUMIF(BP$12:CS$12,"TLA",BP205:CS205), "")</f>
        <v/>
      </c>
      <c r="CU205" s="112" t="str">
        <f aca="false">IF(B205&lt;&gt;"",SUMIF(BP$12:CS$12,"AT",BP205:CS205), "")</f>
        <v/>
      </c>
      <c r="CV205" s="114" t="str">
        <f aca="false">IF(B205&lt;&gt;"",IFERROR(SUMIF(D$14:CS$14, "CLO1", D205:CS205)/'Grade computation'!I$4,""),"")</f>
        <v/>
      </c>
      <c r="CW205" s="115" t="str">
        <f aca="false">IF(CV205="","",IF(CV205&gt;=B$10,"Y","N"))</f>
        <v/>
      </c>
      <c r="CX205" s="115" t="str">
        <f aca="false">IF(CV205="","",IF(CV205&lt;50%,1,IF(AND(CV205&gt;=50%,CV205&lt;B$10),2,IF(CV205&gt;=B$10,3))))</f>
        <v/>
      </c>
      <c r="CY205" s="114" t="str">
        <f aca="false">IF(B205&lt;&gt;"",IFERROR(IF((SUMIF(D$14:CS$14,"CLO2",D205:CS205)/'Grade computation'!I$5)=0,0,(SUMIF(D$14:CS$14,"CLO2",D205:CS205)/'Grade computation'!I$5)),""),"")</f>
        <v/>
      </c>
      <c r="CZ205" s="115" t="str">
        <f aca="false">IF(CY205="","",IF(CY205&gt;=B$10,"Y","N"))</f>
        <v/>
      </c>
      <c r="DA205" s="115" t="str">
        <f aca="false">IF(CY205="","",IF(CY205&lt;50%,1,IF(AND(CY205&gt;=50%,CY205&lt;B$10),2,IF(CY205&gt;=B$10,3))))</f>
        <v/>
      </c>
      <c r="DB205" s="114" t="str">
        <f aca="false">IF(B205&lt;&gt;"",IFERROR(IF((SUMIF(D$14:CS$14,"CLO3",D205:CS205)/'Grade computation'!I$6)=0,0,(SUMIF(D$14:CS$14,"CLO3",D205:CS205)/'Grade computation'!I$6)),""),"")</f>
        <v/>
      </c>
      <c r="DC205" s="115" t="str">
        <f aca="false">IF(DB205="","",IF(DB205&gt;=B$10,"Y","N"))</f>
        <v/>
      </c>
      <c r="DD205" s="115" t="str">
        <f aca="false">IF(DB205="","",IF(DB205&lt;50%,1,IF(AND(DB205&gt;=50%,DB205&lt;B$10),2,IF(DB205&gt;=B$10,3))))</f>
        <v/>
      </c>
      <c r="DE205" s="114" t="str">
        <f aca="false">IF(B205&lt;&gt;"",IFERROR(SUMIF(D$14:CS$14,"CLO4",D205:CS205)/'Grade computation'!I$7,""),"")</f>
        <v/>
      </c>
      <c r="DF205" s="115" t="str">
        <f aca="false">IF(DE205="","",IF(DE205&gt;=B$10,"Y","N"))</f>
        <v/>
      </c>
      <c r="DG205" s="115" t="str">
        <f aca="false">IF(DE205="","",IF(DE205&lt;50%,1,IF(AND(DE205&gt;=50%,DE205&lt;B$10),2,IF(DE205&gt;=B$10,3))))</f>
        <v/>
      </c>
      <c r="DH205" s="114" t="str">
        <f aca="false">IF(B205&lt;&gt;"",IFERROR(IF((SUMIF(D$14:CS$14,"CLO5",D205:CS205)/'Grade computation'!I$8)=0,0,(SUMIF(D$14:CS$14,"CLO5",D205:CS205)/'Grade computation'!I$8)),""),"")</f>
        <v/>
      </c>
      <c r="DI205" s="115" t="str">
        <f aca="false">IF(DH205="","",IF(DH205&gt;=B$10,"Y","N"))</f>
        <v/>
      </c>
      <c r="DJ205" s="115" t="str">
        <f aca="false">IF(DH205="","",IF(DH205&lt;50%,1,IF(AND(DH205&gt;=50%,DH205&lt;B$10),2,IF(DH205&gt;=B$10,3))))</f>
        <v/>
      </c>
      <c r="DK205" s="114" t="str">
        <f aca="false">IF(B205&lt;&gt;"",IFERROR(IF((SUMIF(D$14:CS$14,"CLO6",D205:CS205)/'Grade computation'!I$9)=0,0,(SUMIF(D$14:CS$14,"CLO6",D205:CS205)/'Grade computation'!I$9)),""),"")</f>
        <v/>
      </c>
      <c r="DL205" s="115" t="str">
        <f aca="false">IF(DK205="","",IF(DK205&gt;=B$10,"Y","N"))</f>
        <v/>
      </c>
      <c r="DM205" s="115" t="str">
        <f aca="false">IF(DK205="","",IF(DK205&lt;50%,1,IF(AND(DK205&gt;=50%,DK205&lt;B$10),2,IF(DK205&gt;=B$10,3))))</f>
        <v/>
      </c>
      <c r="DN205" s="114" t="str">
        <f aca="false">IF(B205&lt;&gt;"",IFERROR(IF((SUMIF(D$14:CS$14,"CLO7",D205:CS205)/'Grade computation'!I$10)=0,0,(SUMIF(D$14:CS$14,"CLO7",D205:CS205)/'Grade computation'!I$10)),""),"")</f>
        <v/>
      </c>
      <c r="DO205" s="115" t="str">
        <f aca="false">IF(DN205="","",IF(DN205&gt;=B$10,"Y","N"))</f>
        <v/>
      </c>
      <c r="DP205" s="115" t="str">
        <f aca="false">IF(DN205="","",IF(DN205&lt;50%,1,IF(AND(DN205&gt;=50%,DN205&lt;B$10),2,IF(DN205&gt;=B$10,3))))</f>
        <v/>
      </c>
      <c r="DQ205" s="114" t="str">
        <f aca="false">IF(B205&lt;&gt;"",IFERROR(IF((SUMIF(D$14:CS$14,"CLO8",D205:CS205)/'Grade computation'!I$11)=0,0,(SUMIF(D$14:CS$14,"CLO8",D205:CS205)/'Grade computation'!I$11)),""),"")</f>
        <v/>
      </c>
      <c r="DR205" s="115" t="str">
        <f aca="false">IF(DQ205="","",IF(DQ205&gt;=B$10,"Y","N"))</f>
        <v/>
      </c>
      <c r="DS205" s="115" t="str">
        <f aca="false">IF(DQ205="","",IF(DQ205&lt;50%,1,IF(AND(DQ205&gt;=50%,DQ205&lt;B$10),2,IF(DQ205&gt;=B$10,3))))</f>
        <v/>
      </c>
      <c r="DT205" s="114" t="str">
        <f aca="false">IF(B205&lt;&gt;"",IFERROR(IF((SUMIF(D$14:CS$14,"CLO9",D205:CS205)/'Grade computation'!I$12)=0,0,(SUMIF(D$14:CS$14,"CLO9",D205:CS205)/'Grade computation'!I$12)),""),"")</f>
        <v/>
      </c>
      <c r="DU205" s="115" t="str">
        <f aca="false">IF(DT205="","",IF(DT205&gt;=B$10,"Y","N"))</f>
        <v/>
      </c>
      <c r="DV205" s="115" t="str">
        <f aca="false">IF(DT205="","",IF(DT205&lt;50%,1,IF(AND(DT205&gt;=50%,DT205&lt;B$10),2,IF(DT205&gt;=B$10,3))))</f>
        <v/>
      </c>
      <c r="DW205" s="114" t="str">
        <f aca="false">IF(B205&lt;&gt;"",IFERROR(IF((SUMIF(D$14:CS$14,"CLO10",D205:CS205)/'Grade computation'!I$13)=0,0,(SUMIF(D$14:CS$14,"CLO10",D205:CS205)/'Grade computation'!I$13)),""),"")</f>
        <v/>
      </c>
      <c r="DX205" s="115" t="str">
        <f aca="false">IF(DW205="","",IF(DW205&gt;=B$10,"Y","N"))</f>
        <v/>
      </c>
      <c r="DY205" s="115" t="str">
        <f aca="false">IF(DW205="","",IF(DW205&lt;50%,1,IF(AND(DW205&gt;=50%,DW205&lt;B$10),2,IF(DW205&gt;=B$10,3))))</f>
        <v/>
      </c>
      <c r="DZ205" s="13"/>
      <c r="EA205" s="13"/>
    </row>
    <row r="206" customFormat="false" ht="15.75" hidden="false" customHeight="true" outlineLevel="0" collapsed="false">
      <c r="A206" s="118"/>
      <c r="B206" s="119"/>
      <c r="C206" s="117"/>
      <c r="D206" s="117"/>
      <c r="E206" s="117"/>
      <c r="F206" s="117"/>
      <c r="G206" s="117"/>
      <c r="H206" s="117"/>
      <c r="I206" s="117"/>
      <c r="J206" s="117"/>
      <c r="K206" s="117"/>
      <c r="L206" s="117"/>
      <c r="M206" s="117"/>
      <c r="N206" s="117"/>
      <c r="O206" s="117"/>
      <c r="P206" s="117"/>
      <c r="Q206" s="117"/>
      <c r="R206" s="117"/>
      <c r="S206" s="117"/>
      <c r="T206" s="117"/>
      <c r="U206" s="117"/>
      <c r="V206" s="117"/>
      <c r="W206" s="117"/>
      <c r="X206" s="117"/>
      <c r="Y206" s="117"/>
      <c r="Z206" s="117"/>
      <c r="AA206" s="117"/>
      <c r="AB206" s="117"/>
      <c r="AC206" s="117"/>
      <c r="AD206" s="117"/>
      <c r="AE206" s="117"/>
      <c r="AF206" s="117"/>
      <c r="AG206" s="117"/>
      <c r="AH206" s="111" t="str">
        <f aca="false">IF(B206&lt;&gt;"",SUMIF(D$12:AG$12,"TLA",D206:AG206),"")</f>
        <v/>
      </c>
      <c r="AI206" s="112" t="str">
        <f aca="false">IF(B206&lt;&gt;"",SUMIF(D$12:AG$12,"AT",D206:AG206),"")</f>
        <v/>
      </c>
      <c r="AJ206" s="117"/>
      <c r="AK206" s="117"/>
      <c r="AL206" s="117"/>
      <c r="AM206" s="117"/>
      <c r="AN206" s="117"/>
      <c r="AO206" s="117"/>
      <c r="AP206" s="117"/>
      <c r="AQ206" s="117"/>
      <c r="AR206" s="117"/>
      <c r="AS206" s="117"/>
      <c r="AT206" s="117"/>
      <c r="AU206" s="117"/>
      <c r="AV206" s="117"/>
      <c r="AW206" s="117"/>
      <c r="AX206" s="117"/>
      <c r="AY206" s="117"/>
      <c r="AZ206" s="117"/>
      <c r="BA206" s="117"/>
      <c r="BB206" s="117"/>
      <c r="BC206" s="117"/>
      <c r="BD206" s="117"/>
      <c r="BE206" s="117"/>
      <c r="BF206" s="117"/>
      <c r="BG206" s="117"/>
      <c r="BH206" s="117"/>
      <c r="BI206" s="117"/>
      <c r="BJ206" s="117"/>
      <c r="BK206" s="117"/>
      <c r="BL206" s="117"/>
      <c r="BM206" s="117"/>
      <c r="BN206" s="111" t="str">
        <f aca="false">IF(B206&lt;&gt;"", SUMIF(AJ$12:BM$12,"TLA",AJ206:BM206), "")</f>
        <v/>
      </c>
      <c r="BO206" s="112" t="str">
        <f aca="false">IF(B206&lt;&gt;"", SUMIF(AJ$12:BM$12,"AT",AJ206:BM206), "")</f>
        <v/>
      </c>
      <c r="BP206" s="113"/>
      <c r="BQ206" s="113"/>
      <c r="BR206" s="113"/>
      <c r="BS206" s="113"/>
      <c r="BT206" s="113"/>
      <c r="BU206" s="113"/>
      <c r="BV206" s="113"/>
      <c r="BW206" s="113"/>
      <c r="BX206" s="113"/>
      <c r="BY206" s="113"/>
      <c r="BZ206" s="113"/>
      <c r="CA206" s="117"/>
      <c r="CB206" s="117"/>
      <c r="CC206" s="117"/>
      <c r="CD206" s="117"/>
      <c r="CE206" s="117"/>
      <c r="CF206" s="117"/>
      <c r="CG206" s="117"/>
      <c r="CH206" s="117"/>
      <c r="CI206" s="117"/>
      <c r="CJ206" s="117"/>
      <c r="CK206" s="117"/>
      <c r="CL206" s="117"/>
      <c r="CM206" s="117"/>
      <c r="CN206" s="117"/>
      <c r="CO206" s="117"/>
      <c r="CP206" s="117"/>
      <c r="CQ206" s="117"/>
      <c r="CR206" s="117"/>
      <c r="CS206" s="117"/>
      <c r="CT206" s="111" t="str">
        <f aca="false">IF(B206&lt;&gt;"",SUMIF(BP$12:CS$12,"TLA",BP206:CS206), "")</f>
        <v/>
      </c>
      <c r="CU206" s="112" t="str">
        <f aca="false">IF(B206&lt;&gt;"",SUMIF(BP$12:CS$12,"AT",BP206:CS206), "")</f>
        <v/>
      </c>
      <c r="CV206" s="114" t="str">
        <f aca="false">IF(B206&lt;&gt;"",IFERROR(SUMIF(D$14:CS$14, "CLO1", D206:CS206)/'Grade computation'!I$4,""),"")</f>
        <v/>
      </c>
      <c r="CW206" s="115" t="str">
        <f aca="false">IF(CV206="","",IF(CV206&gt;=B$10,"Y","N"))</f>
        <v/>
      </c>
      <c r="CX206" s="115" t="str">
        <f aca="false">IF(CV206="","",IF(CV206&lt;50%,1,IF(AND(CV206&gt;=50%,CV206&lt;B$10),2,IF(CV206&gt;=B$10,3))))</f>
        <v/>
      </c>
      <c r="CY206" s="114" t="str">
        <f aca="false">IF(B206&lt;&gt;"",IFERROR(IF((SUMIF(D$14:CS$14,"CLO2",D206:CS206)/'Grade computation'!I$5)=0,0,(SUMIF(D$14:CS$14,"CLO2",D206:CS206)/'Grade computation'!I$5)),""),"")</f>
        <v/>
      </c>
      <c r="CZ206" s="115" t="str">
        <f aca="false">IF(CY206="","",IF(CY206&gt;=B$10,"Y","N"))</f>
        <v/>
      </c>
      <c r="DA206" s="115" t="str">
        <f aca="false">IF(CY206="","",IF(CY206&lt;50%,1,IF(AND(CY206&gt;=50%,CY206&lt;B$10),2,IF(CY206&gt;=B$10,3))))</f>
        <v/>
      </c>
      <c r="DB206" s="114" t="str">
        <f aca="false">IF(B206&lt;&gt;"",IFERROR(IF((SUMIF(D$14:CS$14,"CLO3",D206:CS206)/'Grade computation'!I$6)=0,0,(SUMIF(D$14:CS$14,"CLO3",D206:CS206)/'Grade computation'!I$6)),""),"")</f>
        <v/>
      </c>
      <c r="DC206" s="115" t="str">
        <f aca="false">IF(DB206="","",IF(DB206&gt;=B$10,"Y","N"))</f>
        <v/>
      </c>
      <c r="DD206" s="115" t="str">
        <f aca="false">IF(DB206="","",IF(DB206&lt;50%,1,IF(AND(DB206&gt;=50%,DB206&lt;B$10),2,IF(DB206&gt;=B$10,3))))</f>
        <v/>
      </c>
      <c r="DE206" s="114" t="str">
        <f aca="false">IF(B206&lt;&gt;"",IFERROR(SUMIF(D$14:CS$14,"CLO4",D206:CS206)/'Grade computation'!I$7,""),"")</f>
        <v/>
      </c>
      <c r="DF206" s="115" t="str">
        <f aca="false">IF(DE206="","",IF(DE206&gt;=B$10,"Y","N"))</f>
        <v/>
      </c>
      <c r="DG206" s="115" t="str">
        <f aca="false">IF(DE206="","",IF(DE206&lt;50%,1,IF(AND(DE206&gt;=50%,DE206&lt;B$10),2,IF(DE206&gt;=B$10,3))))</f>
        <v/>
      </c>
      <c r="DH206" s="114" t="str">
        <f aca="false">IF(B206&lt;&gt;"",IFERROR(IF((SUMIF(D$14:CS$14,"CLO5",D206:CS206)/'Grade computation'!I$8)=0,0,(SUMIF(D$14:CS$14,"CLO5",D206:CS206)/'Grade computation'!I$8)),""),"")</f>
        <v/>
      </c>
      <c r="DI206" s="115" t="str">
        <f aca="false">IF(DH206="","",IF(DH206&gt;=B$10,"Y","N"))</f>
        <v/>
      </c>
      <c r="DJ206" s="115" t="str">
        <f aca="false">IF(DH206="","",IF(DH206&lt;50%,1,IF(AND(DH206&gt;=50%,DH206&lt;B$10),2,IF(DH206&gt;=B$10,3))))</f>
        <v/>
      </c>
      <c r="DK206" s="114" t="str">
        <f aca="false">IF(B206&lt;&gt;"",IFERROR(IF((SUMIF(D$14:CS$14,"CLO6",D206:CS206)/'Grade computation'!I$9)=0,0,(SUMIF(D$14:CS$14,"CLO6",D206:CS206)/'Grade computation'!I$9)),""),"")</f>
        <v/>
      </c>
      <c r="DL206" s="115" t="str">
        <f aca="false">IF(DK206="","",IF(DK206&gt;=B$10,"Y","N"))</f>
        <v/>
      </c>
      <c r="DM206" s="115" t="str">
        <f aca="false">IF(DK206="","",IF(DK206&lt;50%,1,IF(AND(DK206&gt;=50%,DK206&lt;B$10),2,IF(DK206&gt;=B$10,3))))</f>
        <v/>
      </c>
      <c r="DN206" s="114" t="str">
        <f aca="false">IF(B206&lt;&gt;"",IFERROR(IF((SUMIF(D$14:CS$14,"CLO7",D206:CS206)/'Grade computation'!I$10)=0,0,(SUMIF(D$14:CS$14,"CLO7",D206:CS206)/'Grade computation'!I$10)),""),"")</f>
        <v/>
      </c>
      <c r="DO206" s="115" t="str">
        <f aca="false">IF(DN206="","",IF(DN206&gt;=B$10,"Y","N"))</f>
        <v/>
      </c>
      <c r="DP206" s="115" t="str">
        <f aca="false">IF(DN206="","",IF(DN206&lt;50%,1,IF(AND(DN206&gt;=50%,DN206&lt;B$10),2,IF(DN206&gt;=B$10,3))))</f>
        <v/>
      </c>
      <c r="DQ206" s="114" t="str">
        <f aca="false">IF(B206&lt;&gt;"",IFERROR(IF((SUMIF(D$14:CS$14,"CLO8",D206:CS206)/'Grade computation'!I$11)=0,0,(SUMIF(D$14:CS$14,"CLO8",D206:CS206)/'Grade computation'!I$11)),""),"")</f>
        <v/>
      </c>
      <c r="DR206" s="115" t="str">
        <f aca="false">IF(DQ206="","",IF(DQ206&gt;=B$10,"Y","N"))</f>
        <v/>
      </c>
      <c r="DS206" s="115" t="str">
        <f aca="false">IF(DQ206="","",IF(DQ206&lt;50%,1,IF(AND(DQ206&gt;=50%,DQ206&lt;B$10),2,IF(DQ206&gt;=B$10,3))))</f>
        <v/>
      </c>
      <c r="DT206" s="114" t="str">
        <f aca="false">IF(B206&lt;&gt;"",IFERROR(IF((SUMIF(D$14:CS$14,"CLO9",D206:CS206)/'Grade computation'!I$12)=0,0,(SUMIF(D$14:CS$14,"CLO9",D206:CS206)/'Grade computation'!I$12)),""),"")</f>
        <v/>
      </c>
      <c r="DU206" s="115" t="str">
        <f aca="false">IF(DT206="","",IF(DT206&gt;=B$10,"Y","N"))</f>
        <v/>
      </c>
      <c r="DV206" s="115" t="str">
        <f aca="false">IF(DT206="","",IF(DT206&lt;50%,1,IF(AND(DT206&gt;=50%,DT206&lt;B$10),2,IF(DT206&gt;=B$10,3))))</f>
        <v/>
      </c>
      <c r="DW206" s="114" t="str">
        <f aca="false">IF(B206&lt;&gt;"",IFERROR(IF((SUMIF(D$14:CS$14,"CLO10",D206:CS206)/'Grade computation'!I$13)=0,0,(SUMIF(D$14:CS$14,"CLO10",D206:CS206)/'Grade computation'!I$13)),""),"")</f>
        <v/>
      </c>
      <c r="DX206" s="115" t="str">
        <f aca="false">IF(DW206="","",IF(DW206&gt;=B$10,"Y","N"))</f>
        <v/>
      </c>
      <c r="DY206" s="115" t="str">
        <f aca="false">IF(DW206="","",IF(DW206&lt;50%,1,IF(AND(DW206&gt;=50%,DW206&lt;B$10),2,IF(DW206&gt;=B$10,3))))</f>
        <v/>
      </c>
      <c r="DZ206" s="13"/>
      <c r="EA206" s="13"/>
    </row>
    <row r="207" customFormat="false" ht="15.75" hidden="false" customHeight="true" outlineLevel="0" collapsed="false">
      <c r="A207" s="118"/>
      <c r="B207" s="119"/>
      <c r="C207" s="117"/>
      <c r="D207" s="117"/>
      <c r="E207" s="117"/>
      <c r="F207" s="117"/>
      <c r="G207" s="117"/>
      <c r="H207" s="117"/>
      <c r="I207" s="117"/>
      <c r="J207" s="117"/>
      <c r="K207" s="117"/>
      <c r="L207" s="117"/>
      <c r="M207" s="117"/>
      <c r="N207" s="117"/>
      <c r="O207" s="117"/>
      <c r="P207" s="117"/>
      <c r="Q207" s="117"/>
      <c r="R207" s="117"/>
      <c r="S207" s="117"/>
      <c r="T207" s="117"/>
      <c r="U207" s="117"/>
      <c r="V207" s="117"/>
      <c r="W207" s="117"/>
      <c r="X207" s="117"/>
      <c r="Y207" s="117"/>
      <c r="Z207" s="117"/>
      <c r="AA207" s="117"/>
      <c r="AB207" s="117"/>
      <c r="AC207" s="117"/>
      <c r="AD207" s="117"/>
      <c r="AE207" s="117"/>
      <c r="AF207" s="117"/>
      <c r="AG207" s="117"/>
      <c r="AH207" s="111" t="str">
        <f aca="false">IF(B207&lt;&gt;"",SUMIF(D$12:AG$12,"TLA",D207:AG207),"")</f>
        <v/>
      </c>
      <c r="AI207" s="112" t="str">
        <f aca="false">IF(B207&lt;&gt;"",SUMIF(D$12:AG$12,"AT",D207:AG207),"")</f>
        <v/>
      </c>
      <c r="AJ207" s="117"/>
      <c r="AK207" s="117"/>
      <c r="AL207" s="117"/>
      <c r="AM207" s="117"/>
      <c r="AN207" s="117"/>
      <c r="AO207" s="117"/>
      <c r="AP207" s="117"/>
      <c r="AQ207" s="117"/>
      <c r="AR207" s="117"/>
      <c r="AS207" s="117"/>
      <c r="AT207" s="117"/>
      <c r="AU207" s="117"/>
      <c r="AV207" s="117"/>
      <c r="AW207" s="117"/>
      <c r="AX207" s="117"/>
      <c r="AY207" s="117"/>
      <c r="AZ207" s="117"/>
      <c r="BA207" s="117"/>
      <c r="BB207" s="117"/>
      <c r="BC207" s="117"/>
      <c r="BD207" s="117"/>
      <c r="BE207" s="117"/>
      <c r="BF207" s="117"/>
      <c r="BG207" s="117"/>
      <c r="BH207" s="117"/>
      <c r="BI207" s="117"/>
      <c r="BJ207" s="117"/>
      <c r="BK207" s="117"/>
      <c r="BL207" s="117"/>
      <c r="BM207" s="117"/>
      <c r="BN207" s="111" t="str">
        <f aca="false">IF(B207&lt;&gt;"", SUMIF(AJ$12:BM$12,"TLA",AJ207:BM207), "")</f>
        <v/>
      </c>
      <c r="BO207" s="112" t="str">
        <f aca="false">IF(B207&lt;&gt;"", SUMIF(AJ$12:BM$12,"AT",AJ207:BM207), "")</f>
        <v/>
      </c>
      <c r="BP207" s="113"/>
      <c r="BQ207" s="113"/>
      <c r="BR207" s="113"/>
      <c r="BS207" s="113"/>
      <c r="BT207" s="113"/>
      <c r="BU207" s="113"/>
      <c r="BV207" s="113"/>
      <c r="BW207" s="113"/>
      <c r="BX207" s="113"/>
      <c r="BY207" s="113"/>
      <c r="BZ207" s="113"/>
      <c r="CA207" s="117"/>
      <c r="CB207" s="117"/>
      <c r="CC207" s="117"/>
      <c r="CD207" s="117"/>
      <c r="CE207" s="117"/>
      <c r="CF207" s="117"/>
      <c r="CG207" s="117"/>
      <c r="CH207" s="117"/>
      <c r="CI207" s="117"/>
      <c r="CJ207" s="117"/>
      <c r="CK207" s="117"/>
      <c r="CL207" s="117"/>
      <c r="CM207" s="117"/>
      <c r="CN207" s="117"/>
      <c r="CO207" s="117"/>
      <c r="CP207" s="117"/>
      <c r="CQ207" s="117"/>
      <c r="CR207" s="117"/>
      <c r="CS207" s="117"/>
      <c r="CT207" s="111" t="str">
        <f aca="false">IF(B207&lt;&gt;"",SUMIF(BP$12:CS$12,"TLA",BP207:CS207), "")</f>
        <v/>
      </c>
      <c r="CU207" s="112" t="str">
        <f aca="false">IF(B207&lt;&gt;"",SUMIF(BP$12:CS$12,"AT",BP207:CS207), "")</f>
        <v/>
      </c>
      <c r="CV207" s="114" t="str">
        <f aca="false">IF(B207&lt;&gt;"",IFERROR(SUMIF(D$14:CS$14, "CLO1", D207:CS207)/'Grade computation'!I$4,""),"")</f>
        <v/>
      </c>
      <c r="CW207" s="115" t="str">
        <f aca="false">IF(CV207="","",IF(CV207&gt;=B$10,"Y","N"))</f>
        <v/>
      </c>
      <c r="CX207" s="115" t="str">
        <f aca="false">IF(CV207="","",IF(CV207&lt;50%,1,IF(AND(CV207&gt;=50%,CV207&lt;B$10),2,IF(CV207&gt;=B$10,3))))</f>
        <v/>
      </c>
      <c r="CY207" s="114" t="str">
        <f aca="false">IF(B207&lt;&gt;"",IFERROR(IF((SUMIF(D$14:CS$14,"CLO2",D207:CS207)/'Grade computation'!I$5)=0,0,(SUMIF(D$14:CS$14,"CLO2",D207:CS207)/'Grade computation'!I$5)),""),"")</f>
        <v/>
      </c>
      <c r="CZ207" s="115" t="str">
        <f aca="false">IF(CY207="","",IF(CY207&gt;=B$10,"Y","N"))</f>
        <v/>
      </c>
      <c r="DA207" s="115" t="str">
        <f aca="false">IF(CY207="","",IF(CY207&lt;50%,1,IF(AND(CY207&gt;=50%,CY207&lt;B$10),2,IF(CY207&gt;=B$10,3))))</f>
        <v/>
      </c>
      <c r="DB207" s="114" t="str">
        <f aca="false">IF(B207&lt;&gt;"",IFERROR(IF((SUMIF(D$14:CS$14,"CLO3",D207:CS207)/'Grade computation'!I$6)=0,0,(SUMIF(D$14:CS$14,"CLO3",D207:CS207)/'Grade computation'!I$6)),""),"")</f>
        <v/>
      </c>
      <c r="DC207" s="115" t="str">
        <f aca="false">IF(DB207="","",IF(DB207&gt;=B$10,"Y","N"))</f>
        <v/>
      </c>
      <c r="DD207" s="115" t="str">
        <f aca="false">IF(DB207="","",IF(DB207&lt;50%,1,IF(AND(DB207&gt;=50%,DB207&lt;B$10),2,IF(DB207&gt;=B$10,3))))</f>
        <v/>
      </c>
      <c r="DE207" s="114" t="str">
        <f aca="false">IF(B207&lt;&gt;"",IFERROR(SUMIF(D$14:CS$14,"CLO4",D207:CS207)/'Grade computation'!I$7,""),"")</f>
        <v/>
      </c>
      <c r="DF207" s="115" t="str">
        <f aca="false">IF(DE207="","",IF(DE207&gt;=B$10,"Y","N"))</f>
        <v/>
      </c>
      <c r="DG207" s="115" t="str">
        <f aca="false">IF(DE207="","",IF(DE207&lt;50%,1,IF(AND(DE207&gt;=50%,DE207&lt;B$10),2,IF(DE207&gt;=B$10,3))))</f>
        <v/>
      </c>
      <c r="DH207" s="114" t="str">
        <f aca="false">IF(B207&lt;&gt;"",IFERROR(IF((SUMIF(D$14:CS$14,"CLO5",D207:CS207)/'Grade computation'!I$8)=0,0,(SUMIF(D$14:CS$14,"CLO5",D207:CS207)/'Grade computation'!I$8)),""),"")</f>
        <v/>
      </c>
      <c r="DI207" s="115" t="str">
        <f aca="false">IF(DH207="","",IF(DH207&gt;=B$10,"Y","N"))</f>
        <v/>
      </c>
      <c r="DJ207" s="115" t="str">
        <f aca="false">IF(DH207="","",IF(DH207&lt;50%,1,IF(AND(DH207&gt;=50%,DH207&lt;B$10),2,IF(DH207&gt;=B$10,3))))</f>
        <v/>
      </c>
      <c r="DK207" s="114" t="str">
        <f aca="false">IF(B207&lt;&gt;"",IFERROR(IF((SUMIF(D$14:CS$14,"CLO6",D207:CS207)/'Grade computation'!I$9)=0,0,(SUMIF(D$14:CS$14,"CLO6",D207:CS207)/'Grade computation'!I$9)),""),"")</f>
        <v/>
      </c>
      <c r="DL207" s="115" t="str">
        <f aca="false">IF(DK207="","",IF(DK207&gt;=B$10,"Y","N"))</f>
        <v/>
      </c>
      <c r="DM207" s="115" t="str">
        <f aca="false">IF(DK207="","",IF(DK207&lt;50%,1,IF(AND(DK207&gt;=50%,DK207&lt;B$10),2,IF(DK207&gt;=B$10,3))))</f>
        <v/>
      </c>
      <c r="DN207" s="114" t="str">
        <f aca="false">IF(B207&lt;&gt;"",IFERROR(IF((SUMIF(D$14:CS$14,"CLO7",D207:CS207)/'Grade computation'!I$10)=0,0,(SUMIF(D$14:CS$14,"CLO7",D207:CS207)/'Grade computation'!I$10)),""),"")</f>
        <v/>
      </c>
      <c r="DO207" s="115" t="str">
        <f aca="false">IF(DN207="","",IF(DN207&gt;=B$10,"Y","N"))</f>
        <v/>
      </c>
      <c r="DP207" s="115" t="str">
        <f aca="false">IF(DN207="","",IF(DN207&lt;50%,1,IF(AND(DN207&gt;=50%,DN207&lt;B$10),2,IF(DN207&gt;=B$10,3))))</f>
        <v/>
      </c>
      <c r="DQ207" s="114" t="str">
        <f aca="false">IF(B207&lt;&gt;"",IFERROR(IF((SUMIF(D$14:CS$14,"CLO8",D207:CS207)/'Grade computation'!I$11)=0,0,(SUMIF(D$14:CS$14,"CLO8",D207:CS207)/'Grade computation'!I$11)),""),"")</f>
        <v/>
      </c>
      <c r="DR207" s="115" t="str">
        <f aca="false">IF(DQ207="","",IF(DQ207&gt;=B$10,"Y","N"))</f>
        <v/>
      </c>
      <c r="DS207" s="115" t="str">
        <f aca="false">IF(DQ207="","",IF(DQ207&lt;50%,1,IF(AND(DQ207&gt;=50%,DQ207&lt;B$10),2,IF(DQ207&gt;=B$10,3))))</f>
        <v/>
      </c>
      <c r="DT207" s="114" t="str">
        <f aca="false">IF(B207&lt;&gt;"",IFERROR(IF((SUMIF(D$14:CS$14,"CLO9",D207:CS207)/'Grade computation'!I$12)=0,0,(SUMIF(D$14:CS$14,"CLO9",D207:CS207)/'Grade computation'!I$12)),""),"")</f>
        <v/>
      </c>
      <c r="DU207" s="115" t="str">
        <f aca="false">IF(DT207="","",IF(DT207&gt;=B$10,"Y","N"))</f>
        <v/>
      </c>
      <c r="DV207" s="115" t="str">
        <f aca="false">IF(DT207="","",IF(DT207&lt;50%,1,IF(AND(DT207&gt;=50%,DT207&lt;B$10),2,IF(DT207&gt;=B$10,3))))</f>
        <v/>
      </c>
      <c r="DW207" s="114" t="str">
        <f aca="false">IF(B207&lt;&gt;"",IFERROR(IF((SUMIF(D$14:CS$14,"CLO10",D207:CS207)/'Grade computation'!I$13)=0,0,(SUMIF(D$14:CS$14,"CLO10",D207:CS207)/'Grade computation'!I$13)),""),"")</f>
        <v/>
      </c>
      <c r="DX207" s="115" t="str">
        <f aca="false">IF(DW207="","",IF(DW207&gt;=B$10,"Y","N"))</f>
        <v/>
      </c>
      <c r="DY207" s="115" t="str">
        <f aca="false">IF(DW207="","",IF(DW207&lt;50%,1,IF(AND(DW207&gt;=50%,DW207&lt;B$10),2,IF(DW207&gt;=B$10,3))))</f>
        <v/>
      </c>
      <c r="DZ207" s="13"/>
      <c r="EA207" s="13"/>
    </row>
    <row r="208" customFormat="false" ht="15.75" hidden="false" customHeight="true" outlineLevel="0" collapsed="false">
      <c r="A208" s="118"/>
      <c r="B208" s="119"/>
      <c r="C208" s="117"/>
      <c r="D208" s="117"/>
      <c r="E208" s="117"/>
      <c r="F208" s="117"/>
      <c r="G208" s="117"/>
      <c r="H208" s="117"/>
      <c r="I208" s="117"/>
      <c r="J208" s="117"/>
      <c r="K208" s="117"/>
      <c r="L208" s="117"/>
      <c r="M208" s="117"/>
      <c r="N208" s="117"/>
      <c r="O208" s="117"/>
      <c r="P208" s="117"/>
      <c r="Q208" s="117"/>
      <c r="R208" s="117"/>
      <c r="S208" s="117"/>
      <c r="T208" s="117"/>
      <c r="U208" s="117"/>
      <c r="V208" s="117"/>
      <c r="W208" s="117"/>
      <c r="X208" s="117"/>
      <c r="Y208" s="117"/>
      <c r="Z208" s="117"/>
      <c r="AA208" s="117"/>
      <c r="AB208" s="117"/>
      <c r="AC208" s="117"/>
      <c r="AD208" s="117"/>
      <c r="AE208" s="117"/>
      <c r="AF208" s="117"/>
      <c r="AG208" s="117"/>
      <c r="AH208" s="111" t="str">
        <f aca="false">IF(B208&lt;&gt;"",SUMIF(D$12:AG$12,"TLA",D208:AG208),"")</f>
        <v/>
      </c>
      <c r="AI208" s="112" t="str">
        <f aca="false">IF(B208&lt;&gt;"",SUMIF(D$12:AG$12,"AT",D208:AG208),"")</f>
        <v/>
      </c>
      <c r="AJ208" s="117"/>
      <c r="AK208" s="117"/>
      <c r="AL208" s="117"/>
      <c r="AM208" s="117"/>
      <c r="AN208" s="117"/>
      <c r="AO208" s="117"/>
      <c r="AP208" s="117"/>
      <c r="AQ208" s="117"/>
      <c r="AR208" s="117"/>
      <c r="AS208" s="117"/>
      <c r="AT208" s="117"/>
      <c r="AU208" s="117"/>
      <c r="AV208" s="117"/>
      <c r="AW208" s="117"/>
      <c r="AX208" s="117"/>
      <c r="AY208" s="117"/>
      <c r="AZ208" s="117"/>
      <c r="BA208" s="117"/>
      <c r="BB208" s="117"/>
      <c r="BC208" s="117"/>
      <c r="BD208" s="117"/>
      <c r="BE208" s="117"/>
      <c r="BF208" s="117"/>
      <c r="BG208" s="117"/>
      <c r="BH208" s="117"/>
      <c r="BI208" s="117"/>
      <c r="BJ208" s="117"/>
      <c r="BK208" s="117"/>
      <c r="BL208" s="117"/>
      <c r="BM208" s="117"/>
      <c r="BN208" s="111" t="str">
        <f aca="false">IF(B208&lt;&gt;"", SUMIF(AJ$12:BM$12,"TLA",AJ208:BM208), "")</f>
        <v/>
      </c>
      <c r="BO208" s="112" t="str">
        <f aca="false">IF(B208&lt;&gt;"", SUMIF(AJ$12:BM$12,"AT",AJ208:BM208), "")</f>
        <v/>
      </c>
      <c r="BP208" s="113"/>
      <c r="BQ208" s="113"/>
      <c r="BR208" s="113"/>
      <c r="BS208" s="113"/>
      <c r="BT208" s="113"/>
      <c r="BU208" s="113"/>
      <c r="BV208" s="113"/>
      <c r="BW208" s="113"/>
      <c r="BX208" s="113"/>
      <c r="BY208" s="113"/>
      <c r="BZ208" s="113"/>
      <c r="CA208" s="117"/>
      <c r="CB208" s="117"/>
      <c r="CC208" s="117"/>
      <c r="CD208" s="117"/>
      <c r="CE208" s="117"/>
      <c r="CF208" s="117"/>
      <c r="CG208" s="117"/>
      <c r="CH208" s="117"/>
      <c r="CI208" s="117"/>
      <c r="CJ208" s="117"/>
      <c r="CK208" s="117"/>
      <c r="CL208" s="117"/>
      <c r="CM208" s="117"/>
      <c r="CN208" s="117"/>
      <c r="CO208" s="117"/>
      <c r="CP208" s="117"/>
      <c r="CQ208" s="117"/>
      <c r="CR208" s="117"/>
      <c r="CS208" s="117"/>
      <c r="CT208" s="111" t="str">
        <f aca="false">IF(B208&lt;&gt;"",SUMIF(BP$12:CS$12,"TLA",BP208:CS208), "")</f>
        <v/>
      </c>
      <c r="CU208" s="112" t="str">
        <f aca="false">IF(B208&lt;&gt;"",SUMIF(BP$12:CS$12,"AT",BP208:CS208), "")</f>
        <v/>
      </c>
      <c r="CV208" s="114" t="str">
        <f aca="false">IF(B208&lt;&gt;"",IFERROR(SUMIF(D$14:CS$14, "CLO1", D208:CS208)/'Grade computation'!I$4,""),"")</f>
        <v/>
      </c>
      <c r="CW208" s="115" t="str">
        <f aca="false">IF(CV208="","",IF(CV208&gt;=B$10,"Y","N"))</f>
        <v/>
      </c>
      <c r="CX208" s="115" t="str">
        <f aca="false">IF(CV208="","",IF(CV208&lt;50%,1,IF(AND(CV208&gt;=50%,CV208&lt;B$10),2,IF(CV208&gt;=B$10,3))))</f>
        <v/>
      </c>
      <c r="CY208" s="114" t="str">
        <f aca="false">IF(B208&lt;&gt;"",IFERROR(IF((SUMIF(D$14:CS$14,"CLO2",D208:CS208)/'Grade computation'!I$5)=0,0,(SUMIF(D$14:CS$14,"CLO2",D208:CS208)/'Grade computation'!I$5)),""),"")</f>
        <v/>
      </c>
      <c r="CZ208" s="115" t="str">
        <f aca="false">IF(CY208="","",IF(CY208&gt;=B$10,"Y","N"))</f>
        <v/>
      </c>
      <c r="DA208" s="115" t="str">
        <f aca="false">IF(CY208="","",IF(CY208&lt;50%,1,IF(AND(CY208&gt;=50%,CY208&lt;B$10),2,IF(CY208&gt;=B$10,3))))</f>
        <v/>
      </c>
      <c r="DB208" s="114" t="str">
        <f aca="false">IF(B208&lt;&gt;"",IFERROR(IF((SUMIF(D$14:CS$14,"CLO3",D208:CS208)/'Grade computation'!I$6)=0,0,(SUMIF(D$14:CS$14,"CLO3",D208:CS208)/'Grade computation'!I$6)),""),"")</f>
        <v/>
      </c>
      <c r="DC208" s="115" t="str">
        <f aca="false">IF(DB208="","",IF(DB208&gt;=B$10,"Y","N"))</f>
        <v/>
      </c>
      <c r="DD208" s="115" t="str">
        <f aca="false">IF(DB208="","",IF(DB208&lt;50%,1,IF(AND(DB208&gt;=50%,DB208&lt;B$10),2,IF(DB208&gt;=B$10,3))))</f>
        <v/>
      </c>
      <c r="DE208" s="114" t="str">
        <f aca="false">IF(B208&lt;&gt;"",IFERROR(SUMIF(D$14:CS$14,"CLO4",D208:CS208)/'Grade computation'!I$7,""),"")</f>
        <v/>
      </c>
      <c r="DF208" s="115" t="str">
        <f aca="false">IF(DE208="","",IF(DE208&gt;=B$10,"Y","N"))</f>
        <v/>
      </c>
      <c r="DG208" s="115" t="str">
        <f aca="false">IF(DE208="","",IF(DE208&lt;50%,1,IF(AND(DE208&gt;=50%,DE208&lt;B$10),2,IF(DE208&gt;=B$10,3))))</f>
        <v/>
      </c>
      <c r="DH208" s="114" t="str">
        <f aca="false">IF(B208&lt;&gt;"",IFERROR(IF((SUMIF(D$14:CS$14,"CLO5",D208:CS208)/'Grade computation'!I$8)=0,0,(SUMIF(D$14:CS$14,"CLO5",D208:CS208)/'Grade computation'!I$8)),""),"")</f>
        <v/>
      </c>
      <c r="DI208" s="115" t="str">
        <f aca="false">IF(DH208="","",IF(DH208&gt;=B$10,"Y","N"))</f>
        <v/>
      </c>
      <c r="DJ208" s="115" t="str">
        <f aca="false">IF(DH208="","",IF(DH208&lt;50%,1,IF(AND(DH208&gt;=50%,DH208&lt;B$10),2,IF(DH208&gt;=B$10,3))))</f>
        <v/>
      </c>
      <c r="DK208" s="114" t="str">
        <f aca="false">IF(B208&lt;&gt;"",IFERROR(IF((SUMIF(D$14:CS$14,"CLO6",D208:CS208)/'Grade computation'!I$9)=0,0,(SUMIF(D$14:CS$14,"CLO6",D208:CS208)/'Grade computation'!I$9)),""),"")</f>
        <v/>
      </c>
      <c r="DL208" s="115" t="str">
        <f aca="false">IF(DK208="","",IF(DK208&gt;=B$10,"Y","N"))</f>
        <v/>
      </c>
      <c r="DM208" s="115" t="str">
        <f aca="false">IF(DK208="","",IF(DK208&lt;50%,1,IF(AND(DK208&gt;=50%,DK208&lt;B$10),2,IF(DK208&gt;=B$10,3))))</f>
        <v/>
      </c>
      <c r="DN208" s="114" t="str">
        <f aca="false">IF(B208&lt;&gt;"",IFERROR(IF((SUMIF(D$14:CS$14,"CLO7",D208:CS208)/'Grade computation'!I$10)=0,0,(SUMIF(D$14:CS$14,"CLO7",D208:CS208)/'Grade computation'!I$10)),""),"")</f>
        <v/>
      </c>
      <c r="DO208" s="115" t="str">
        <f aca="false">IF(DN208="","",IF(DN208&gt;=B$10,"Y","N"))</f>
        <v/>
      </c>
      <c r="DP208" s="115" t="str">
        <f aca="false">IF(DN208="","",IF(DN208&lt;50%,1,IF(AND(DN208&gt;=50%,DN208&lt;B$10),2,IF(DN208&gt;=B$10,3))))</f>
        <v/>
      </c>
      <c r="DQ208" s="114" t="str">
        <f aca="false">IF(B208&lt;&gt;"",IFERROR(IF((SUMIF(D$14:CS$14,"CLO8",D208:CS208)/'Grade computation'!I$11)=0,0,(SUMIF(D$14:CS$14,"CLO8",D208:CS208)/'Grade computation'!I$11)),""),"")</f>
        <v/>
      </c>
      <c r="DR208" s="115" t="str">
        <f aca="false">IF(DQ208="","",IF(DQ208&gt;=B$10,"Y","N"))</f>
        <v/>
      </c>
      <c r="DS208" s="115" t="str">
        <f aca="false">IF(DQ208="","",IF(DQ208&lt;50%,1,IF(AND(DQ208&gt;=50%,DQ208&lt;B$10),2,IF(DQ208&gt;=B$10,3))))</f>
        <v/>
      </c>
      <c r="DT208" s="114" t="str">
        <f aca="false">IF(B208&lt;&gt;"",IFERROR(IF((SUMIF(D$14:CS$14,"CLO9",D208:CS208)/'Grade computation'!I$12)=0,0,(SUMIF(D$14:CS$14,"CLO9",D208:CS208)/'Grade computation'!I$12)),""),"")</f>
        <v/>
      </c>
      <c r="DU208" s="115" t="str">
        <f aca="false">IF(DT208="","",IF(DT208&gt;=B$10,"Y","N"))</f>
        <v/>
      </c>
      <c r="DV208" s="115" t="str">
        <f aca="false">IF(DT208="","",IF(DT208&lt;50%,1,IF(AND(DT208&gt;=50%,DT208&lt;B$10),2,IF(DT208&gt;=B$10,3))))</f>
        <v/>
      </c>
      <c r="DW208" s="114" t="str">
        <f aca="false">IF(B208&lt;&gt;"",IFERROR(IF((SUMIF(D$14:CS$14,"CLO10",D208:CS208)/'Grade computation'!I$13)=0,0,(SUMIF(D$14:CS$14,"CLO10",D208:CS208)/'Grade computation'!I$13)),""),"")</f>
        <v/>
      </c>
      <c r="DX208" s="115" t="str">
        <f aca="false">IF(DW208="","",IF(DW208&gt;=B$10,"Y","N"))</f>
        <v/>
      </c>
      <c r="DY208" s="115" t="str">
        <f aca="false">IF(DW208="","",IF(DW208&lt;50%,1,IF(AND(DW208&gt;=50%,DW208&lt;B$10),2,IF(DW208&gt;=B$10,3))))</f>
        <v/>
      </c>
      <c r="DZ208" s="13"/>
      <c r="EA208" s="13"/>
    </row>
    <row r="209" customFormat="false" ht="15.75" hidden="false" customHeight="true" outlineLevel="0" collapsed="false">
      <c r="A209" s="118"/>
      <c r="B209" s="119"/>
      <c r="C209" s="117"/>
      <c r="D209" s="117"/>
      <c r="E209" s="117"/>
      <c r="F209" s="117"/>
      <c r="G209" s="117"/>
      <c r="H209" s="117"/>
      <c r="I209" s="117"/>
      <c r="J209" s="117"/>
      <c r="K209" s="117"/>
      <c r="L209" s="117"/>
      <c r="M209" s="117"/>
      <c r="N209" s="117"/>
      <c r="O209" s="117"/>
      <c r="P209" s="117"/>
      <c r="Q209" s="117"/>
      <c r="R209" s="117"/>
      <c r="S209" s="117"/>
      <c r="T209" s="117"/>
      <c r="U209" s="117"/>
      <c r="V209" s="117"/>
      <c r="W209" s="117"/>
      <c r="X209" s="117"/>
      <c r="Y209" s="117"/>
      <c r="Z209" s="117"/>
      <c r="AA209" s="117"/>
      <c r="AB209" s="117"/>
      <c r="AC209" s="117"/>
      <c r="AD209" s="117"/>
      <c r="AE209" s="117"/>
      <c r="AF209" s="117"/>
      <c r="AG209" s="117"/>
      <c r="AH209" s="111" t="str">
        <f aca="false">IF(B209&lt;&gt;"",SUMIF(D$12:AG$12,"TLA",D209:AG209),"")</f>
        <v/>
      </c>
      <c r="AI209" s="112" t="str">
        <f aca="false">IF(B209&lt;&gt;"",SUMIF(D$12:AG$12,"AT",D209:AG209),"")</f>
        <v/>
      </c>
      <c r="AJ209" s="117"/>
      <c r="AK209" s="117"/>
      <c r="AL209" s="117"/>
      <c r="AM209" s="117"/>
      <c r="AN209" s="117"/>
      <c r="AO209" s="117"/>
      <c r="AP209" s="117"/>
      <c r="AQ209" s="117"/>
      <c r="AR209" s="117"/>
      <c r="AS209" s="117"/>
      <c r="AT209" s="117"/>
      <c r="AU209" s="117"/>
      <c r="AV209" s="117"/>
      <c r="AW209" s="117"/>
      <c r="AX209" s="117"/>
      <c r="AY209" s="117"/>
      <c r="AZ209" s="117"/>
      <c r="BA209" s="117"/>
      <c r="BB209" s="117"/>
      <c r="BC209" s="117"/>
      <c r="BD209" s="117"/>
      <c r="BE209" s="117"/>
      <c r="BF209" s="117"/>
      <c r="BG209" s="117"/>
      <c r="BH209" s="117"/>
      <c r="BI209" s="117"/>
      <c r="BJ209" s="117"/>
      <c r="BK209" s="117"/>
      <c r="BL209" s="117"/>
      <c r="BM209" s="117"/>
      <c r="BN209" s="111" t="str">
        <f aca="false">IF(B209&lt;&gt;"", SUMIF(AJ$12:BM$12,"TLA",AJ209:BM209), "")</f>
        <v/>
      </c>
      <c r="BO209" s="112" t="str">
        <f aca="false">IF(B209&lt;&gt;"", SUMIF(AJ$12:BM$12,"AT",AJ209:BM209), "")</f>
        <v/>
      </c>
      <c r="BP209" s="113"/>
      <c r="BQ209" s="113"/>
      <c r="BR209" s="113"/>
      <c r="BS209" s="113"/>
      <c r="BT209" s="113"/>
      <c r="BU209" s="113"/>
      <c r="BV209" s="113"/>
      <c r="BW209" s="113"/>
      <c r="BX209" s="113"/>
      <c r="BY209" s="113"/>
      <c r="BZ209" s="113"/>
      <c r="CA209" s="117"/>
      <c r="CB209" s="117"/>
      <c r="CC209" s="117"/>
      <c r="CD209" s="117"/>
      <c r="CE209" s="117"/>
      <c r="CF209" s="117"/>
      <c r="CG209" s="117"/>
      <c r="CH209" s="117"/>
      <c r="CI209" s="117"/>
      <c r="CJ209" s="117"/>
      <c r="CK209" s="117"/>
      <c r="CL209" s="117"/>
      <c r="CM209" s="117"/>
      <c r="CN209" s="117"/>
      <c r="CO209" s="117"/>
      <c r="CP209" s="117"/>
      <c r="CQ209" s="117"/>
      <c r="CR209" s="117"/>
      <c r="CS209" s="117"/>
      <c r="CT209" s="111" t="str">
        <f aca="false">IF(B209&lt;&gt;"",SUMIF(BP$12:CS$12,"TLA",BP209:CS209), "")</f>
        <v/>
      </c>
      <c r="CU209" s="112" t="str">
        <f aca="false">IF(B209&lt;&gt;"",SUMIF(BP$12:CS$12,"AT",BP209:CS209), "")</f>
        <v/>
      </c>
      <c r="CV209" s="114" t="str">
        <f aca="false">IF(B209&lt;&gt;"",IFERROR(SUMIF(D$14:CS$14, "CLO1", D209:CS209)/'Grade computation'!I$4,""),"")</f>
        <v/>
      </c>
      <c r="CW209" s="115" t="str">
        <f aca="false">IF(CV209="","",IF(CV209&gt;=B$10,"Y","N"))</f>
        <v/>
      </c>
      <c r="CX209" s="115" t="str">
        <f aca="false">IF(CV209="","",IF(CV209&lt;50%,1,IF(AND(CV209&gt;=50%,CV209&lt;B$10),2,IF(CV209&gt;=B$10,3))))</f>
        <v/>
      </c>
      <c r="CY209" s="114" t="str">
        <f aca="false">IF(B209&lt;&gt;"",IFERROR(IF((SUMIF(D$14:CS$14,"CLO2",D209:CS209)/'Grade computation'!I$5)=0,0,(SUMIF(D$14:CS$14,"CLO2",D209:CS209)/'Grade computation'!I$5)),""),"")</f>
        <v/>
      </c>
      <c r="CZ209" s="115" t="str">
        <f aca="false">IF(CY209="","",IF(CY209&gt;=B$10,"Y","N"))</f>
        <v/>
      </c>
      <c r="DA209" s="115" t="str">
        <f aca="false">IF(CY209="","",IF(CY209&lt;50%,1,IF(AND(CY209&gt;=50%,CY209&lt;B$10),2,IF(CY209&gt;=B$10,3))))</f>
        <v/>
      </c>
      <c r="DB209" s="114" t="str">
        <f aca="false">IF(B209&lt;&gt;"",IFERROR(IF((SUMIF(D$14:CS$14,"CLO3",D209:CS209)/'Grade computation'!I$6)=0,0,(SUMIF(D$14:CS$14,"CLO3",D209:CS209)/'Grade computation'!I$6)),""),"")</f>
        <v/>
      </c>
      <c r="DC209" s="115" t="str">
        <f aca="false">IF(DB209="","",IF(DB209&gt;=B$10,"Y","N"))</f>
        <v/>
      </c>
      <c r="DD209" s="115" t="str">
        <f aca="false">IF(DB209="","",IF(DB209&lt;50%,1,IF(AND(DB209&gt;=50%,DB209&lt;B$10),2,IF(DB209&gt;=B$10,3))))</f>
        <v/>
      </c>
      <c r="DE209" s="114" t="str">
        <f aca="false">IF(B209&lt;&gt;"",IFERROR(SUMIF(D$14:CS$14,"CLO4",D209:CS209)/'Grade computation'!I$7,""),"")</f>
        <v/>
      </c>
      <c r="DF209" s="115" t="str">
        <f aca="false">IF(DE209="","",IF(DE209&gt;=B$10,"Y","N"))</f>
        <v/>
      </c>
      <c r="DG209" s="115" t="str">
        <f aca="false">IF(DE209="","",IF(DE209&lt;50%,1,IF(AND(DE209&gt;=50%,DE209&lt;B$10),2,IF(DE209&gt;=B$10,3))))</f>
        <v/>
      </c>
      <c r="DH209" s="114" t="str">
        <f aca="false">IF(B209&lt;&gt;"",IFERROR(IF((SUMIF(D$14:CS$14,"CLO5",D209:CS209)/'Grade computation'!I$8)=0,0,(SUMIF(D$14:CS$14,"CLO5",D209:CS209)/'Grade computation'!I$8)),""),"")</f>
        <v/>
      </c>
      <c r="DI209" s="115" t="str">
        <f aca="false">IF(DH209="","",IF(DH209&gt;=B$10,"Y","N"))</f>
        <v/>
      </c>
      <c r="DJ209" s="115" t="str">
        <f aca="false">IF(DH209="","",IF(DH209&lt;50%,1,IF(AND(DH209&gt;=50%,DH209&lt;B$10),2,IF(DH209&gt;=B$10,3))))</f>
        <v/>
      </c>
      <c r="DK209" s="114" t="str">
        <f aca="false">IF(B209&lt;&gt;"",IFERROR(IF((SUMIF(D$14:CS$14,"CLO6",D209:CS209)/'Grade computation'!I$9)=0,0,(SUMIF(D$14:CS$14,"CLO6",D209:CS209)/'Grade computation'!I$9)),""),"")</f>
        <v/>
      </c>
      <c r="DL209" s="115" t="str">
        <f aca="false">IF(DK209="","",IF(DK209&gt;=B$10,"Y","N"))</f>
        <v/>
      </c>
      <c r="DM209" s="115" t="str">
        <f aca="false">IF(DK209="","",IF(DK209&lt;50%,1,IF(AND(DK209&gt;=50%,DK209&lt;B$10),2,IF(DK209&gt;=B$10,3))))</f>
        <v/>
      </c>
      <c r="DN209" s="114" t="str">
        <f aca="false">IF(B209&lt;&gt;"",IFERROR(IF((SUMIF(D$14:CS$14,"CLO7",D209:CS209)/'Grade computation'!I$10)=0,0,(SUMIF(D$14:CS$14,"CLO7",D209:CS209)/'Grade computation'!I$10)),""),"")</f>
        <v/>
      </c>
      <c r="DO209" s="115" t="str">
        <f aca="false">IF(DN209="","",IF(DN209&gt;=B$10,"Y","N"))</f>
        <v/>
      </c>
      <c r="DP209" s="115" t="str">
        <f aca="false">IF(DN209="","",IF(DN209&lt;50%,1,IF(AND(DN209&gt;=50%,DN209&lt;B$10),2,IF(DN209&gt;=B$10,3))))</f>
        <v/>
      </c>
      <c r="DQ209" s="114" t="str">
        <f aca="false">IF(B209&lt;&gt;"",IFERROR(IF((SUMIF(D$14:CS$14,"CLO8",D209:CS209)/'Grade computation'!I$11)=0,0,(SUMIF(D$14:CS$14,"CLO8",D209:CS209)/'Grade computation'!I$11)),""),"")</f>
        <v/>
      </c>
      <c r="DR209" s="115" t="str">
        <f aca="false">IF(DQ209="","",IF(DQ209&gt;=B$10,"Y","N"))</f>
        <v/>
      </c>
      <c r="DS209" s="115" t="str">
        <f aca="false">IF(DQ209="","",IF(DQ209&lt;50%,1,IF(AND(DQ209&gt;=50%,DQ209&lt;B$10),2,IF(DQ209&gt;=B$10,3))))</f>
        <v/>
      </c>
      <c r="DT209" s="114" t="str">
        <f aca="false">IF(B209&lt;&gt;"",IFERROR(IF((SUMIF(D$14:CS$14,"CLO9",D209:CS209)/'Grade computation'!I$12)=0,0,(SUMIF(D$14:CS$14,"CLO9",D209:CS209)/'Grade computation'!I$12)),""),"")</f>
        <v/>
      </c>
      <c r="DU209" s="115" t="str">
        <f aca="false">IF(DT209="","",IF(DT209&gt;=B$10,"Y","N"))</f>
        <v/>
      </c>
      <c r="DV209" s="115" t="str">
        <f aca="false">IF(DT209="","",IF(DT209&lt;50%,1,IF(AND(DT209&gt;=50%,DT209&lt;B$10),2,IF(DT209&gt;=B$10,3))))</f>
        <v/>
      </c>
      <c r="DW209" s="114" t="str">
        <f aca="false">IF(B209&lt;&gt;"",IFERROR(IF((SUMIF(D$14:CS$14,"CLO10",D209:CS209)/'Grade computation'!I$13)=0,0,(SUMIF(D$14:CS$14,"CLO10",D209:CS209)/'Grade computation'!I$13)),""),"")</f>
        <v/>
      </c>
      <c r="DX209" s="115" t="str">
        <f aca="false">IF(DW209="","",IF(DW209&gt;=B$10,"Y","N"))</f>
        <v/>
      </c>
      <c r="DY209" s="115" t="str">
        <f aca="false">IF(DW209="","",IF(DW209&lt;50%,1,IF(AND(DW209&gt;=50%,DW209&lt;B$10),2,IF(DW209&gt;=B$10,3))))</f>
        <v/>
      </c>
      <c r="DZ209" s="13"/>
      <c r="EA209" s="13"/>
    </row>
    <row r="210" customFormat="false" ht="15.75" hidden="false" customHeight="true" outlineLevel="0" collapsed="false">
      <c r="A210" s="118"/>
      <c r="B210" s="119"/>
      <c r="C210" s="117"/>
      <c r="D210" s="117"/>
      <c r="E210" s="117"/>
      <c r="F210" s="117"/>
      <c r="G210" s="117"/>
      <c r="H210" s="117"/>
      <c r="I210" s="117"/>
      <c r="J210" s="117"/>
      <c r="K210" s="117"/>
      <c r="L210" s="117"/>
      <c r="M210" s="117"/>
      <c r="N210" s="117"/>
      <c r="O210" s="117"/>
      <c r="P210" s="117"/>
      <c r="Q210" s="117"/>
      <c r="R210" s="117"/>
      <c r="S210" s="117"/>
      <c r="T210" s="117"/>
      <c r="U210" s="117"/>
      <c r="V210" s="117"/>
      <c r="W210" s="117"/>
      <c r="X210" s="117"/>
      <c r="Y210" s="117"/>
      <c r="Z210" s="117"/>
      <c r="AA210" s="117"/>
      <c r="AB210" s="117"/>
      <c r="AC210" s="117"/>
      <c r="AD210" s="117"/>
      <c r="AE210" s="117"/>
      <c r="AF210" s="117"/>
      <c r="AG210" s="117"/>
      <c r="AH210" s="111" t="str">
        <f aca="false">IF(B210&lt;&gt;"",SUMIF(D$12:AG$12,"TLA",D210:AG210),"")</f>
        <v/>
      </c>
      <c r="AI210" s="112" t="str">
        <f aca="false">IF(B210&lt;&gt;"",SUMIF(D$12:AG$12,"AT",D210:AG210),"")</f>
        <v/>
      </c>
      <c r="AJ210" s="117"/>
      <c r="AK210" s="117"/>
      <c r="AL210" s="117"/>
      <c r="AM210" s="117"/>
      <c r="AN210" s="117"/>
      <c r="AO210" s="117"/>
      <c r="AP210" s="117"/>
      <c r="AQ210" s="117"/>
      <c r="AR210" s="117"/>
      <c r="AS210" s="117"/>
      <c r="AT210" s="117"/>
      <c r="AU210" s="117"/>
      <c r="AV210" s="117"/>
      <c r="AW210" s="117"/>
      <c r="AX210" s="117"/>
      <c r="AY210" s="117"/>
      <c r="AZ210" s="117"/>
      <c r="BA210" s="117"/>
      <c r="BB210" s="117"/>
      <c r="BC210" s="117"/>
      <c r="BD210" s="117"/>
      <c r="BE210" s="117"/>
      <c r="BF210" s="117"/>
      <c r="BG210" s="117"/>
      <c r="BH210" s="117"/>
      <c r="BI210" s="117"/>
      <c r="BJ210" s="117"/>
      <c r="BK210" s="117"/>
      <c r="BL210" s="117"/>
      <c r="BM210" s="117"/>
      <c r="BN210" s="111" t="str">
        <f aca="false">IF(B210&lt;&gt;"", SUMIF(AJ$12:BM$12,"TLA",AJ210:BM210), "")</f>
        <v/>
      </c>
      <c r="BO210" s="112" t="str">
        <f aca="false">IF(B210&lt;&gt;"", SUMIF(AJ$12:BM$12,"AT",AJ210:BM210), "")</f>
        <v/>
      </c>
      <c r="BP210" s="113"/>
      <c r="BQ210" s="113"/>
      <c r="BR210" s="113"/>
      <c r="BS210" s="113"/>
      <c r="BT210" s="113"/>
      <c r="BU210" s="113"/>
      <c r="BV210" s="113"/>
      <c r="BW210" s="113"/>
      <c r="BX210" s="113"/>
      <c r="BY210" s="113"/>
      <c r="BZ210" s="113"/>
      <c r="CA210" s="117"/>
      <c r="CB210" s="117"/>
      <c r="CC210" s="117"/>
      <c r="CD210" s="117"/>
      <c r="CE210" s="117"/>
      <c r="CF210" s="117"/>
      <c r="CG210" s="117"/>
      <c r="CH210" s="117"/>
      <c r="CI210" s="117"/>
      <c r="CJ210" s="117"/>
      <c r="CK210" s="117"/>
      <c r="CL210" s="117"/>
      <c r="CM210" s="117"/>
      <c r="CN210" s="117"/>
      <c r="CO210" s="117"/>
      <c r="CP210" s="117"/>
      <c r="CQ210" s="117"/>
      <c r="CR210" s="117"/>
      <c r="CS210" s="117"/>
      <c r="CT210" s="111" t="str">
        <f aca="false">IF(B210&lt;&gt;"",SUMIF(BP$12:CS$12,"TLA",BP210:CS210), "")</f>
        <v/>
      </c>
      <c r="CU210" s="112" t="str">
        <f aca="false">IF(B210&lt;&gt;"",SUMIF(BP$12:CS$12,"AT",BP210:CS210), "")</f>
        <v/>
      </c>
      <c r="CV210" s="114" t="str">
        <f aca="false">IF(B210&lt;&gt;"",IFERROR(SUMIF(D$14:CS$14, "CLO1", D210:CS210)/'Grade computation'!I$4,""),"")</f>
        <v/>
      </c>
      <c r="CW210" s="115" t="str">
        <f aca="false">IF(CV210="","",IF(CV210&gt;=B$10,"Y","N"))</f>
        <v/>
      </c>
      <c r="CX210" s="115" t="str">
        <f aca="false">IF(CV210="","",IF(CV210&lt;50%,1,IF(AND(CV210&gt;=50%,CV210&lt;B$10),2,IF(CV210&gt;=B$10,3))))</f>
        <v/>
      </c>
      <c r="CY210" s="114" t="str">
        <f aca="false">IF(B210&lt;&gt;"",IFERROR(IF((SUMIF(D$14:CS$14,"CLO2",D210:CS210)/'Grade computation'!I$5)=0,0,(SUMIF(D$14:CS$14,"CLO2",D210:CS210)/'Grade computation'!I$5)),""),"")</f>
        <v/>
      </c>
      <c r="CZ210" s="115" t="str">
        <f aca="false">IF(CY210="","",IF(CY210&gt;=B$10,"Y","N"))</f>
        <v/>
      </c>
      <c r="DA210" s="115" t="str">
        <f aca="false">IF(CY210="","",IF(CY210&lt;50%,1,IF(AND(CY210&gt;=50%,CY210&lt;B$10),2,IF(CY210&gt;=B$10,3))))</f>
        <v/>
      </c>
      <c r="DB210" s="114" t="str">
        <f aca="false">IF(B210&lt;&gt;"",IFERROR(IF((SUMIF(D$14:CS$14,"CLO3",D210:CS210)/'Grade computation'!I$6)=0,0,(SUMIF(D$14:CS$14,"CLO3",D210:CS210)/'Grade computation'!I$6)),""),"")</f>
        <v/>
      </c>
      <c r="DC210" s="115" t="str">
        <f aca="false">IF(DB210="","",IF(DB210&gt;=B$10,"Y","N"))</f>
        <v/>
      </c>
      <c r="DD210" s="115" t="str">
        <f aca="false">IF(DB210="","",IF(DB210&lt;50%,1,IF(AND(DB210&gt;=50%,DB210&lt;B$10),2,IF(DB210&gt;=B$10,3))))</f>
        <v/>
      </c>
      <c r="DE210" s="114" t="str">
        <f aca="false">IF(B210&lt;&gt;"",IFERROR(SUMIF(D$14:CS$14,"CLO4",D210:CS210)/'Grade computation'!I$7,""),"")</f>
        <v/>
      </c>
      <c r="DF210" s="115" t="str">
        <f aca="false">IF(DE210="","",IF(DE210&gt;=B$10,"Y","N"))</f>
        <v/>
      </c>
      <c r="DG210" s="115" t="str">
        <f aca="false">IF(DE210="","",IF(DE210&lt;50%,1,IF(AND(DE210&gt;=50%,DE210&lt;B$10),2,IF(DE210&gt;=B$10,3))))</f>
        <v/>
      </c>
      <c r="DH210" s="114" t="str">
        <f aca="false">IF(B210&lt;&gt;"",IFERROR(IF((SUMIF(D$14:CS$14,"CLO5",D210:CS210)/'Grade computation'!I$8)=0,0,(SUMIF(D$14:CS$14,"CLO5",D210:CS210)/'Grade computation'!I$8)),""),"")</f>
        <v/>
      </c>
      <c r="DI210" s="115" t="str">
        <f aca="false">IF(DH210="","",IF(DH210&gt;=B$10,"Y","N"))</f>
        <v/>
      </c>
      <c r="DJ210" s="115" t="str">
        <f aca="false">IF(DH210="","",IF(DH210&lt;50%,1,IF(AND(DH210&gt;=50%,DH210&lt;B$10),2,IF(DH210&gt;=B$10,3))))</f>
        <v/>
      </c>
      <c r="DK210" s="114" t="str">
        <f aca="false">IF(B210&lt;&gt;"",IFERROR(IF((SUMIF(D$14:CS$14,"CLO6",D210:CS210)/'Grade computation'!I$9)=0,0,(SUMIF(D$14:CS$14,"CLO6",D210:CS210)/'Grade computation'!I$9)),""),"")</f>
        <v/>
      </c>
      <c r="DL210" s="115" t="str">
        <f aca="false">IF(DK210="","",IF(DK210&gt;=B$10,"Y","N"))</f>
        <v/>
      </c>
      <c r="DM210" s="115" t="str">
        <f aca="false">IF(DK210="","",IF(DK210&lt;50%,1,IF(AND(DK210&gt;=50%,DK210&lt;B$10),2,IF(DK210&gt;=B$10,3))))</f>
        <v/>
      </c>
      <c r="DN210" s="114" t="str">
        <f aca="false">IF(B210&lt;&gt;"",IFERROR(IF((SUMIF(D$14:CS$14,"CLO7",D210:CS210)/'Grade computation'!I$10)=0,0,(SUMIF(D$14:CS$14,"CLO7",D210:CS210)/'Grade computation'!I$10)),""),"")</f>
        <v/>
      </c>
      <c r="DO210" s="115" t="str">
        <f aca="false">IF(DN210="","",IF(DN210&gt;=B$10,"Y","N"))</f>
        <v/>
      </c>
      <c r="DP210" s="115" t="str">
        <f aca="false">IF(DN210="","",IF(DN210&lt;50%,1,IF(AND(DN210&gt;=50%,DN210&lt;B$10),2,IF(DN210&gt;=B$10,3))))</f>
        <v/>
      </c>
      <c r="DQ210" s="114" t="str">
        <f aca="false">IF(B210&lt;&gt;"",IFERROR(IF((SUMIF(D$14:CS$14,"CLO8",D210:CS210)/'Grade computation'!I$11)=0,0,(SUMIF(D$14:CS$14,"CLO8",D210:CS210)/'Grade computation'!I$11)),""),"")</f>
        <v/>
      </c>
      <c r="DR210" s="115" t="str">
        <f aca="false">IF(DQ210="","",IF(DQ210&gt;=B$10,"Y","N"))</f>
        <v/>
      </c>
      <c r="DS210" s="115" t="str">
        <f aca="false">IF(DQ210="","",IF(DQ210&lt;50%,1,IF(AND(DQ210&gt;=50%,DQ210&lt;B$10),2,IF(DQ210&gt;=B$10,3))))</f>
        <v/>
      </c>
      <c r="DT210" s="114" t="str">
        <f aca="false">IF(B210&lt;&gt;"",IFERROR(IF((SUMIF(D$14:CS$14,"CLO9",D210:CS210)/'Grade computation'!I$12)=0,0,(SUMIF(D$14:CS$14,"CLO9",D210:CS210)/'Grade computation'!I$12)),""),"")</f>
        <v/>
      </c>
      <c r="DU210" s="115" t="str">
        <f aca="false">IF(DT210="","",IF(DT210&gt;=B$10,"Y","N"))</f>
        <v/>
      </c>
      <c r="DV210" s="115" t="str">
        <f aca="false">IF(DT210="","",IF(DT210&lt;50%,1,IF(AND(DT210&gt;=50%,DT210&lt;B$10),2,IF(DT210&gt;=B$10,3))))</f>
        <v/>
      </c>
      <c r="DW210" s="114" t="str">
        <f aca="false">IF(B210&lt;&gt;"",IFERROR(IF((SUMIF(D$14:CS$14,"CLO10",D210:CS210)/'Grade computation'!I$13)=0,0,(SUMIF(D$14:CS$14,"CLO10",D210:CS210)/'Grade computation'!I$13)),""),"")</f>
        <v/>
      </c>
      <c r="DX210" s="115" t="str">
        <f aca="false">IF(DW210="","",IF(DW210&gt;=B$10,"Y","N"))</f>
        <v/>
      </c>
      <c r="DY210" s="115" t="str">
        <f aca="false">IF(DW210="","",IF(DW210&lt;50%,1,IF(AND(DW210&gt;=50%,DW210&lt;B$10),2,IF(DW210&gt;=B$10,3))))</f>
        <v/>
      </c>
      <c r="DZ210" s="13"/>
      <c r="EA210" s="13"/>
    </row>
    <row r="211" customFormat="false" ht="15.75" hidden="false" customHeight="true" outlineLevel="0" collapsed="false">
      <c r="A211" s="118"/>
      <c r="B211" s="119"/>
      <c r="C211" s="117"/>
      <c r="D211" s="117"/>
      <c r="E211" s="117"/>
      <c r="F211" s="117"/>
      <c r="G211" s="117"/>
      <c r="H211" s="117"/>
      <c r="I211" s="117"/>
      <c r="J211" s="117"/>
      <c r="K211" s="117"/>
      <c r="L211" s="117"/>
      <c r="M211" s="117"/>
      <c r="N211" s="117"/>
      <c r="O211" s="117"/>
      <c r="P211" s="117"/>
      <c r="Q211" s="117"/>
      <c r="R211" s="117"/>
      <c r="S211" s="117"/>
      <c r="T211" s="117"/>
      <c r="U211" s="117"/>
      <c r="V211" s="117"/>
      <c r="W211" s="117"/>
      <c r="X211" s="117"/>
      <c r="Y211" s="117"/>
      <c r="Z211" s="117"/>
      <c r="AA211" s="117"/>
      <c r="AB211" s="117"/>
      <c r="AC211" s="117"/>
      <c r="AD211" s="117"/>
      <c r="AE211" s="117"/>
      <c r="AF211" s="117"/>
      <c r="AG211" s="117"/>
      <c r="AH211" s="111" t="str">
        <f aca="false">IF(B211&lt;&gt;"",SUMIF(D$12:AG$12,"TLA",D211:AG211),"")</f>
        <v/>
      </c>
      <c r="AI211" s="112" t="str">
        <f aca="false">IF(B211&lt;&gt;"",SUMIF(D$12:AG$12,"AT",D211:AG211),"")</f>
        <v/>
      </c>
      <c r="AJ211" s="117"/>
      <c r="AK211" s="117"/>
      <c r="AL211" s="117"/>
      <c r="AM211" s="117"/>
      <c r="AN211" s="117"/>
      <c r="AO211" s="117"/>
      <c r="AP211" s="117"/>
      <c r="AQ211" s="117"/>
      <c r="AR211" s="117"/>
      <c r="AS211" s="117"/>
      <c r="AT211" s="117"/>
      <c r="AU211" s="117"/>
      <c r="AV211" s="117"/>
      <c r="AW211" s="117"/>
      <c r="AX211" s="117"/>
      <c r="AY211" s="117"/>
      <c r="AZ211" s="117"/>
      <c r="BA211" s="117"/>
      <c r="BB211" s="117"/>
      <c r="BC211" s="117"/>
      <c r="BD211" s="117"/>
      <c r="BE211" s="117"/>
      <c r="BF211" s="117"/>
      <c r="BG211" s="117"/>
      <c r="BH211" s="117"/>
      <c r="BI211" s="117"/>
      <c r="BJ211" s="117"/>
      <c r="BK211" s="117"/>
      <c r="BL211" s="117"/>
      <c r="BM211" s="117"/>
      <c r="BN211" s="111" t="str">
        <f aca="false">IF(B211&lt;&gt;"", SUMIF(AJ$12:BM$12,"TLA",AJ211:BM211), "")</f>
        <v/>
      </c>
      <c r="BO211" s="112" t="str">
        <f aca="false">IF(B211&lt;&gt;"", SUMIF(AJ$12:BM$12,"AT",AJ211:BM211), "")</f>
        <v/>
      </c>
      <c r="BP211" s="113"/>
      <c r="BQ211" s="113"/>
      <c r="BR211" s="113"/>
      <c r="BS211" s="113"/>
      <c r="BT211" s="113"/>
      <c r="BU211" s="113"/>
      <c r="BV211" s="113"/>
      <c r="BW211" s="113"/>
      <c r="BX211" s="113"/>
      <c r="BY211" s="113"/>
      <c r="BZ211" s="113"/>
      <c r="CA211" s="117"/>
      <c r="CB211" s="117"/>
      <c r="CC211" s="117"/>
      <c r="CD211" s="117"/>
      <c r="CE211" s="117"/>
      <c r="CF211" s="117"/>
      <c r="CG211" s="117"/>
      <c r="CH211" s="117"/>
      <c r="CI211" s="117"/>
      <c r="CJ211" s="117"/>
      <c r="CK211" s="117"/>
      <c r="CL211" s="117"/>
      <c r="CM211" s="117"/>
      <c r="CN211" s="117"/>
      <c r="CO211" s="117"/>
      <c r="CP211" s="117"/>
      <c r="CQ211" s="117"/>
      <c r="CR211" s="117"/>
      <c r="CS211" s="117"/>
      <c r="CT211" s="111" t="str">
        <f aca="false">IF(B211&lt;&gt;"",SUMIF(BP$12:CS$12,"TLA",BP211:CS211), "")</f>
        <v/>
      </c>
      <c r="CU211" s="112" t="str">
        <f aca="false">IF(B211&lt;&gt;"",SUMIF(BP$12:CS$12,"AT",BP211:CS211), "")</f>
        <v/>
      </c>
      <c r="CV211" s="114" t="str">
        <f aca="false">IF(B211&lt;&gt;"",IFERROR(SUMIF(D$14:CS$14, "CLO1", D211:CS211)/'Grade computation'!I$4,""),"")</f>
        <v/>
      </c>
      <c r="CW211" s="115" t="str">
        <f aca="false">IF(CV211="","",IF(CV211&gt;=B$10,"Y","N"))</f>
        <v/>
      </c>
      <c r="CX211" s="115" t="str">
        <f aca="false">IF(CV211="","",IF(CV211&lt;50%,1,IF(AND(CV211&gt;=50%,CV211&lt;B$10),2,IF(CV211&gt;=B$10,3))))</f>
        <v/>
      </c>
      <c r="CY211" s="114" t="str">
        <f aca="false">IF(B211&lt;&gt;"",IFERROR(IF((SUMIF(D$14:CS$14,"CLO2",D211:CS211)/'Grade computation'!I$5)=0,0,(SUMIF(D$14:CS$14,"CLO2",D211:CS211)/'Grade computation'!I$5)),""),"")</f>
        <v/>
      </c>
      <c r="CZ211" s="115" t="str">
        <f aca="false">IF(CY211="","",IF(CY211&gt;=B$10,"Y","N"))</f>
        <v/>
      </c>
      <c r="DA211" s="115" t="str">
        <f aca="false">IF(CY211="","",IF(CY211&lt;50%,1,IF(AND(CY211&gt;=50%,CY211&lt;B$10),2,IF(CY211&gt;=B$10,3))))</f>
        <v/>
      </c>
      <c r="DB211" s="114" t="str">
        <f aca="false">IF(B211&lt;&gt;"",IFERROR(IF((SUMIF(D$14:CS$14,"CLO3",D211:CS211)/'Grade computation'!I$6)=0,0,(SUMIF(D$14:CS$14,"CLO3",D211:CS211)/'Grade computation'!I$6)),""),"")</f>
        <v/>
      </c>
      <c r="DC211" s="115" t="str">
        <f aca="false">IF(DB211="","",IF(DB211&gt;=B$10,"Y","N"))</f>
        <v/>
      </c>
      <c r="DD211" s="115" t="str">
        <f aca="false">IF(DB211="","",IF(DB211&lt;50%,1,IF(AND(DB211&gt;=50%,DB211&lt;B$10),2,IF(DB211&gt;=B$10,3))))</f>
        <v/>
      </c>
      <c r="DE211" s="114" t="str">
        <f aca="false">IF(B211&lt;&gt;"",IFERROR(SUMIF(D$14:CS$14,"CLO4",D211:CS211)/'Grade computation'!I$7,""),"")</f>
        <v/>
      </c>
      <c r="DF211" s="115" t="str">
        <f aca="false">IF(DE211="","",IF(DE211&gt;=B$10,"Y","N"))</f>
        <v/>
      </c>
      <c r="DG211" s="115" t="str">
        <f aca="false">IF(DE211="","",IF(DE211&lt;50%,1,IF(AND(DE211&gt;=50%,DE211&lt;B$10),2,IF(DE211&gt;=B$10,3))))</f>
        <v/>
      </c>
      <c r="DH211" s="114" t="str">
        <f aca="false">IF(B211&lt;&gt;"",IFERROR(IF((SUMIF(D$14:CS$14,"CLO5",D211:CS211)/'Grade computation'!I$8)=0,0,(SUMIF(D$14:CS$14,"CLO5",D211:CS211)/'Grade computation'!I$8)),""),"")</f>
        <v/>
      </c>
      <c r="DI211" s="115" t="str">
        <f aca="false">IF(DH211="","",IF(DH211&gt;=B$10,"Y","N"))</f>
        <v/>
      </c>
      <c r="DJ211" s="115" t="str">
        <f aca="false">IF(DH211="","",IF(DH211&lt;50%,1,IF(AND(DH211&gt;=50%,DH211&lt;B$10),2,IF(DH211&gt;=B$10,3))))</f>
        <v/>
      </c>
      <c r="DK211" s="114" t="str">
        <f aca="false">IF(B211&lt;&gt;"",IFERROR(IF((SUMIF(D$14:CS$14,"CLO6",D211:CS211)/'Grade computation'!I$9)=0,0,(SUMIF(D$14:CS$14,"CLO6",D211:CS211)/'Grade computation'!I$9)),""),"")</f>
        <v/>
      </c>
      <c r="DL211" s="115" t="str">
        <f aca="false">IF(DK211="","",IF(DK211&gt;=B$10,"Y","N"))</f>
        <v/>
      </c>
      <c r="DM211" s="115" t="str">
        <f aca="false">IF(DK211="","",IF(DK211&lt;50%,1,IF(AND(DK211&gt;=50%,DK211&lt;B$10),2,IF(DK211&gt;=B$10,3))))</f>
        <v/>
      </c>
      <c r="DN211" s="114" t="str">
        <f aca="false">IF(B211&lt;&gt;"",IFERROR(IF((SUMIF(D$14:CS$14,"CLO7",D211:CS211)/'Grade computation'!I$10)=0,0,(SUMIF(D$14:CS$14,"CLO7",D211:CS211)/'Grade computation'!I$10)),""),"")</f>
        <v/>
      </c>
      <c r="DO211" s="115" t="str">
        <f aca="false">IF(DN211="","",IF(DN211&gt;=B$10,"Y","N"))</f>
        <v/>
      </c>
      <c r="DP211" s="115" t="str">
        <f aca="false">IF(DN211="","",IF(DN211&lt;50%,1,IF(AND(DN211&gt;=50%,DN211&lt;B$10),2,IF(DN211&gt;=B$10,3))))</f>
        <v/>
      </c>
      <c r="DQ211" s="114" t="str">
        <f aca="false">IF(B211&lt;&gt;"",IFERROR(IF((SUMIF(D$14:CS$14,"CLO8",D211:CS211)/'Grade computation'!I$11)=0,0,(SUMIF(D$14:CS$14,"CLO8",D211:CS211)/'Grade computation'!I$11)),""),"")</f>
        <v/>
      </c>
      <c r="DR211" s="115" t="str">
        <f aca="false">IF(DQ211="","",IF(DQ211&gt;=B$10,"Y","N"))</f>
        <v/>
      </c>
      <c r="DS211" s="115" t="str">
        <f aca="false">IF(DQ211="","",IF(DQ211&lt;50%,1,IF(AND(DQ211&gt;=50%,DQ211&lt;B$10),2,IF(DQ211&gt;=B$10,3))))</f>
        <v/>
      </c>
      <c r="DT211" s="114" t="str">
        <f aca="false">IF(B211&lt;&gt;"",IFERROR(IF((SUMIF(D$14:CS$14,"CLO9",D211:CS211)/'Grade computation'!I$12)=0,0,(SUMIF(D$14:CS$14,"CLO9",D211:CS211)/'Grade computation'!I$12)),""),"")</f>
        <v/>
      </c>
      <c r="DU211" s="115" t="str">
        <f aca="false">IF(DT211="","",IF(DT211&gt;=B$10,"Y","N"))</f>
        <v/>
      </c>
      <c r="DV211" s="115" t="str">
        <f aca="false">IF(DT211="","",IF(DT211&lt;50%,1,IF(AND(DT211&gt;=50%,DT211&lt;B$10),2,IF(DT211&gt;=B$10,3))))</f>
        <v/>
      </c>
      <c r="DW211" s="114" t="str">
        <f aca="false">IF(B211&lt;&gt;"",IFERROR(IF((SUMIF(D$14:CS$14,"CLO10",D211:CS211)/'Grade computation'!I$13)=0,0,(SUMIF(D$14:CS$14,"CLO10",D211:CS211)/'Grade computation'!I$13)),""),"")</f>
        <v/>
      </c>
      <c r="DX211" s="115" t="str">
        <f aca="false">IF(DW211="","",IF(DW211&gt;=B$10,"Y","N"))</f>
        <v/>
      </c>
      <c r="DY211" s="115" t="str">
        <f aca="false">IF(DW211="","",IF(DW211&lt;50%,1,IF(AND(DW211&gt;=50%,DW211&lt;B$10),2,IF(DW211&gt;=B$10,3))))</f>
        <v/>
      </c>
      <c r="DZ211" s="13"/>
      <c r="EA211" s="13"/>
    </row>
    <row r="212" customFormat="false" ht="15.75" hidden="false" customHeight="true" outlineLevel="0" collapsed="false">
      <c r="A212" s="118"/>
      <c r="B212" s="119"/>
      <c r="C212" s="117"/>
      <c r="D212" s="117"/>
      <c r="E212" s="117"/>
      <c r="F212" s="117"/>
      <c r="G212" s="117"/>
      <c r="H212" s="117"/>
      <c r="I212" s="117"/>
      <c r="J212" s="117"/>
      <c r="K212" s="117"/>
      <c r="L212" s="117"/>
      <c r="M212" s="117"/>
      <c r="N212" s="117"/>
      <c r="O212" s="117"/>
      <c r="P212" s="117"/>
      <c r="Q212" s="117"/>
      <c r="R212" s="117"/>
      <c r="S212" s="117"/>
      <c r="T212" s="117"/>
      <c r="U212" s="117"/>
      <c r="V212" s="117"/>
      <c r="W212" s="117"/>
      <c r="X212" s="117"/>
      <c r="Y212" s="117"/>
      <c r="Z212" s="117"/>
      <c r="AA212" s="117"/>
      <c r="AB212" s="117"/>
      <c r="AC212" s="117"/>
      <c r="AD212" s="117"/>
      <c r="AE212" s="117"/>
      <c r="AF212" s="117"/>
      <c r="AG212" s="117"/>
      <c r="AH212" s="111" t="str">
        <f aca="false">IF(B212&lt;&gt;"",SUMIF(D$12:AG$12,"TLA",D212:AG212),"")</f>
        <v/>
      </c>
      <c r="AI212" s="112" t="str">
        <f aca="false">IF(B212&lt;&gt;"",SUMIF(D$12:AG$12,"AT",D212:AG212),"")</f>
        <v/>
      </c>
      <c r="AJ212" s="117"/>
      <c r="AK212" s="117"/>
      <c r="AL212" s="117"/>
      <c r="AM212" s="117"/>
      <c r="AN212" s="117"/>
      <c r="AO212" s="117"/>
      <c r="AP212" s="117"/>
      <c r="AQ212" s="117"/>
      <c r="AR212" s="117"/>
      <c r="AS212" s="117"/>
      <c r="AT212" s="117"/>
      <c r="AU212" s="117"/>
      <c r="AV212" s="117"/>
      <c r="AW212" s="117"/>
      <c r="AX212" s="117"/>
      <c r="AY212" s="117"/>
      <c r="AZ212" s="117"/>
      <c r="BA212" s="117"/>
      <c r="BB212" s="117"/>
      <c r="BC212" s="117"/>
      <c r="BD212" s="117"/>
      <c r="BE212" s="117"/>
      <c r="BF212" s="117"/>
      <c r="BG212" s="117"/>
      <c r="BH212" s="117"/>
      <c r="BI212" s="117"/>
      <c r="BJ212" s="117"/>
      <c r="BK212" s="117"/>
      <c r="BL212" s="117"/>
      <c r="BM212" s="117"/>
      <c r="BN212" s="111" t="str">
        <f aca="false">IF(B212&lt;&gt;"", SUMIF(AJ$12:BM$12,"TLA",AJ212:BM212), "")</f>
        <v/>
      </c>
      <c r="BO212" s="112" t="str">
        <f aca="false">IF(B212&lt;&gt;"", SUMIF(AJ$12:BM$12,"AT",AJ212:BM212), "")</f>
        <v/>
      </c>
      <c r="BP212" s="113"/>
      <c r="BQ212" s="113"/>
      <c r="BR212" s="113"/>
      <c r="BS212" s="113"/>
      <c r="BT212" s="113"/>
      <c r="BU212" s="113"/>
      <c r="BV212" s="113"/>
      <c r="BW212" s="113"/>
      <c r="BX212" s="113"/>
      <c r="BY212" s="113"/>
      <c r="BZ212" s="113"/>
      <c r="CA212" s="117"/>
      <c r="CB212" s="117"/>
      <c r="CC212" s="117"/>
      <c r="CD212" s="117"/>
      <c r="CE212" s="117"/>
      <c r="CF212" s="117"/>
      <c r="CG212" s="117"/>
      <c r="CH212" s="117"/>
      <c r="CI212" s="117"/>
      <c r="CJ212" s="117"/>
      <c r="CK212" s="117"/>
      <c r="CL212" s="117"/>
      <c r="CM212" s="117"/>
      <c r="CN212" s="117"/>
      <c r="CO212" s="117"/>
      <c r="CP212" s="117"/>
      <c r="CQ212" s="117"/>
      <c r="CR212" s="117"/>
      <c r="CS212" s="117"/>
      <c r="CT212" s="111" t="str">
        <f aca="false">IF(B212&lt;&gt;"",SUMIF(BP$12:CS$12,"TLA",BP212:CS212), "")</f>
        <v/>
      </c>
      <c r="CU212" s="112" t="str">
        <f aca="false">IF(B212&lt;&gt;"",SUMIF(BP$12:CS$12,"AT",BP212:CS212), "")</f>
        <v/>
      </c>
      <c r="CV212" s="114" t="str">
        <f aca="false">IF(B212&lt;&gt;"",IFERROR(SUMIF(D$14:CS$14, "CLO1", D212:CS212)/'Grade computation'!I$4,""),"")</f>
        <v/>
      </c>
      <c r="CW212" s="115" t="str">
        <f aca="false">IF(CV212="","",IF(CV212&gt;=B$10,"Y","N"))</f>
        <v/>
      </c>
      <c r="CX212" s="115" t="str">
        <f aca="false">IF(CV212="","",IF(CV212&lt;50%,1,IF(AND(CV212&gt;=50%,CV212&lt;B$10),2,IF(CV212&gt;=B$10,3))))</f>
        <v/>
      </c>
      <c r="CY212" s="114" t="str">
        <f aca="false">IF(B212&lt;&gt;"",IFERROR(IF((SUMIF(D$14:CS$14,"CLO2",D212:CS212)/'Grade computation'!I$5)=0,0,(SUMIF(D$14:CS$14,"CLO2",D212:CS212)/'Grade computation'!I$5)),""),"")</f>
        <v/>
      </c>
      <c r="CZ212" s="115" t="str">
        <f aca="false">IF(CY212="","",IF(CY212&gt;=B$10,"Y","N"))</f>
        <v/>
      </c>
      <c r="DA212" s="115" t="str">
        <f aca="false">IF(CY212="","",IF(CY212&lt;50%,1,IF(AND(CY212&gt;=50%,CY212&lt;B$10),2,IF(CY212&gt;=B$10,3))))</f>
        <v/>
      </c>
      <c r="DB212" s="114" t="str">
        <f aca="false">IF(B212&lt;&gt;"",IFERROR(IF((SUMIF(D$14:CS$14,"CLO3",D212:CS212)/'Grade computation'!I$6)=0,0,(SUMIF(D$14:CS$14,"CLO3",D212:CS212)/'Grade computation'!I$6)),""),"")</f>
        <v/>
      </c>
      <c r="DC212" s="115" t="str">
        <f aca="false">IF(DB212="","",IF(DB212&gt;=B$10,"Y","N"))</f>
        <v/>
      </c>
      <c r="DD212" s="115" t="str">
        <f aca="false">IF(DB212="","",IF(DB212&lt;50%,1,IF(AND(DB212&gt;=50%,DB212&lt;B$10),2,IF(DB212&gt;=B$10,3))))</f>
        <v/>
      </c>
      <c r="DE212" s="114" t="str">
        <f aca="false">IF(B212&lt;&gt;"",IFERROR(SUMIF(D$14:CS$14,"CLO4",D212:CS212)/'Grade computation'!I$7,""),"")</f>
        <v/>
      </c>
      <c r="DF212" s="115" t="str">
        <f aca="false">IF(DE212="","",IF(DE212&gt;=B$10,"Y","N"))</f>
        <v/>
      </c>
      <c r="DG212" s="115" t="str">
        <f aca="false">IF(DE212="","",IF(DE212&lt;50%,1,IF(AND(DE212&gt;=50%,DE212&lt;B$10),2,IF(DE212&gt;=B$10,3))))</f>
        <v/>
      </c>
      <c r="DH212" s="114" t="str">
        <f aca="false">IF(B212&lt;&gt;"",IFERROR(IF((SUMIF(D$14:CS$14,"CLO5",D212:CS212)/'Grade computation'!I$8)=0,0,(SUMIF(D$14:CS$14,"CLO5",D212:CS212)/'Grade computation'!I$8)),""),"")</f>
        <v/>
      </c>
      <c r="DI212" s="115" t="str">
        <f aca="false">IF(DH212="","",IF(DH212&gt;=B$10,"Y","N"))</f>
        <v/>
      </c>
      <c r="DJ212" s="115" t="str">
        <f aca="false">IF(DH212="","",IF(DH212&lt;50%,1,IF(AND(DH212&gt;=50%,DH212&lt;B$10),2,IF(DH212&gt;=B$10,3))))</f>
        <v/>
      </c>
      <c r="DK212" s="114" t="str">
        <f aca="false">IF(B212&lt;&gt;"",IFERROR(IF((SUMIF(D$14:CS$14,"CLO6",D212:CS212)/'Grade computation'!I$9)=0,0,(SUMIF(D$14:CS$14,"CLO6",D212:CS212)/'Grade computation'!I$9)),""),"")</f>
        <v/>
      </c>
      <c r="DL212" s="115" t="str">
        <f aca="false">IF(DK212="","",IF(DK212&gt;=B$10,"Y","N"))</f>
        <v/>
      </c>
      <c r="DM212" s="115" t="str">
        <f aca="false">IF(DK212="","",IF(DK212&lt;50%,1,IF(AND(DK212&gt;=50%,DK212&lt;B$10),2,IF(DK212&gt;=B$10,3))))</f>
        <v/>
      </c>
      <c r="DN212" s="114" t="str">
        <f aca="false">IF(B212&lt;&gt;"",IFERROR(IF((SUMIF(D$14:CS$14,"CLO7",D212:CS212)/'Grade computation'!I$10)=0,0,(SUMIF(D$14:CS$14,"CLO7",D212:CS212)/'Grade computation'!I$10)),""),"")</f>
        <v/>
      </c>
      <c r="DO212" s="115" t="str">
        <f aca="false">IF(DN212="","",IF(DN212&gt;=B$10,"Y","N"))</f>
        <v/>
      </c>
      <c r="DP212" s="115" t="str">
        <f aca="false">IF(DN212="","",IF(DN212&lt;50%,1,IF(AND(DN212&gt;=50%,DN212&lt;B$10),2,IF(DN212&gt;=B$10,3))))</f>
        <v/>
      </c>
      <c r="DQ212" s="114" t="str">
        <f aca="false">IF(B212&lt;&gt;"",IFERROR(IF((SUMIF(D$14:CS$14,"CLO8",D212:CS212)/'Grade computation'!I$11)=0,0,(SUMIF(D$14:CS$14,"CLO8",D212:CS212)/'Grade computation'!I$11)),""),"")</f>
        <v/>
      </c>
      <c r="DR212" s="115" t="str">
        <f aca="false">IF(DQ212="","",IF(DQ212&gt;=B$10,"Y","N"))</f>
        <v/>
      </c>
      <c r="DS212" s="115" t="str">
        <f aca="false">IF(DQ212="","",IF(DQ212&lt;50%,1,IF(AND(DQ212&gt;=50%,DQ212&lt;B$10),2,IF(DQ212&gt;=B$10,3))))</f>
        <v/>
      </c>
      <c r="DT212" s="114" t="str">
        <f aca="false">IF(B212&lt;&gt;"",IFERROR(IF((SUMIF(D$14:CS$14,"CLO9",D212:CS212)/'Grade computation'!I$12)=0,0,(SUMIF(D$14:CS$14,"CLO9",D212:CS212)/'Grade computation'!I$12)),""),"")</f>
        <v/>
      </c>
      <c r="DU212" s="115" t="str">
        <f aca="false">IF(DT212="","",IF(DT212&gt;=B$10,"Y","N"))</f>
        <v/>
      </c>
      <c r="DV212" s="115" t="str">
        <f aca="false">IF(DT212="","",IF(DT212&lt;50%,1,IF(AND(DT212&gt;=50%,DT212&lt;B$10),2,IF(DT212&gt;=B$10,3))))</f>
        <v/>
      </c>
      <c r="DW212" s="114" t="str">
        <f aca="false">IF(B212&lt;&gt;"",IFERROR(IF((SUMIF(D$14:CS$14,"CLO10",D212:CS212)/'Grade computation'!I$13)=0,0,(SUMIF(D$14:CS$14,"CLO10",D212:CS212)/'Grade computation'!I$13)),""),"")</f>
        <v/>
      </c>
      <c r="DX212" s="115" t="str">
        <f aca="false">IF(DW212="","",IF(DW212&gt;=B$10,"Y","N"))</f>
        <v/>
      </c>
      <c r="DY212" s="115" t="str">
        <f aca="false">IF(DW212="","",IF(DW212&lt;50%,1,IF(AND(DW212&gt;=50%,DW212&lt;B$10),2,IF(DW212&gt;=B$10,3))))</f>
        <v/>
      </c>
      <c r="DZ212" s="13"/>
      <c r="EA212" s="13"/>
    </row>
    <row r="213" customFormat="false" ht="15.75" hidden="false" customHeight="true" outlineLevel="0" collapsed="false">
      <c r="A213" s="118"/>
      <c r="B213" s="119"/>
      <c r="C213" s="117"/>
      <c r="D213" s="117"/>
      <c r="E213" s="117"/>
      <c r="F213" s="117"/>
      <c r="G213" s="117"/>
      <c r="H213" s="117"/>
      <c r="I213" s="117"/>
      <c r="J213" s="117"/>
      <c r="K213" s="117"/>
      <c r="L213" s="117"/>
      <c r="M213" s="117"/>
      <c r="N213" s="117"/>
      <c r="O213" s="117"/>
      <c r="P213" s="117"/>
      <c r="Q213" s="117"/>
      <c r="R213" s="117"/>
      <c r="S213" s="117"/>
      <c r="T213" s="117"/>
      <c r="U213" s="117"/>
      <c r="V213" s="117"/>
      <c r="W213" s="117"/>
      <c r="X213" s="117"/>
      <c r="Y213" s="117"/>
      <c r="Z213" s="117"/>
      <c r="AA213" s="117"/>
      <c r="AB213" s="117"/>
      <c r="AC213" s="117"/>
      <c r="AD213" s="117"/>
      <c r="AE213" s="117"/>
      <c r="AF213" s="117"/>
      <c r="AG213" s="117"/>
      <c r="AH213" s="111" t="str">
        <f aca="false">IF(B213&lt;&gt;"",SUMIF(D$12:AG$12,"TLA",D213:AG213),"")</f>
        <v/>
      </c>
      <c r="AI213" s="112" t="str">
        <f aca="false">IF(B213&lt;&gt;"",SUMIF(D$12:AG$12,"AT",D213:AG213),"")</f>
        <v/>
      </c>
      <c r="AJ213" s="117"/>
      <c r="AK213" s="117"/>
      <c r="AL213" s="117"/>
      <c r="AM213" s="117"/>
      <c r="AN213" s="117"/>
      <c r="AO213" s="117"/>
      <c r="AP213" s="117"/>
      <c r="AQ213" s="117"/>
      <c r="AR213" s="117"/>
      <c r="AS213" s="117"/>
      <c r="AT213" s="117"/>
      <c r="AU213" s="117"/>
      <c r="AV213" s="117"/>
      <c r="AW213" s="117"/>
      <c r="AX213" s="117"/>
      <c r="AY213" s="117"/>
      <c r="AZ213" s="117"/>
      <c r="BA213" s="117"/>
      <c r="BB213" s="117"/>
      <c r="BC213" s="117"/>
      <c r="BD213" s="117"/>
      <c r="BE213" s="117"/>
      <c r="BF213" s="117"/>
      <c r="BG213" s="117"/>
      <c r="BH213" s="117"/>
      <c r="BI213" s="117"/>
      <c r="BJ213" s="117"/>
      <c r="BK213" s="117"/>
      <c r="BL213" s="117"/>
      <c r="BM213" s="117"/>
      <c r="BN213" s="111" t="str">
        <f aca="false">IF(B213&lt;&gt;"", SUMIF(AJ$12:BM$12,"TLA",AJ213:BM213), "")</f>
        <v/>
      </c>
      <c r="BO213" s="112" t="str">
        <f aca="false">IF(B213&lt;&gt;"", SUMIF(AJ$12:BM$12,"AT",AJ213:BM213), "")</f>
        <v/>
      </c>
      <c r="BP213" s="113"/>
      <c r="BQ213" s="113"/>
      <c r="BR213" s="113"/>
      <c r="BS213" s="113"/>
      <c r="BT213" s="113"/>
      <c r="BU213" s="113"/>
      <c r="BV213" s="113"/>
      <c r="BW213" s="113"/>
      <c r="BX213" s="113"/>
      <c r="BY213" s="113"/>
      <c r="BZ213" s="113"/>
      <c r="CA213" s="117"/>
      <c r="CB213" s="117"/>
      <c r="CC213" s="117"/>
      <c r="CD213" s="117"/>
      <c r="CE213" s="117"/>
      <c r="CF213" s="117"/>
      <c r="CG213" s="117"/>
      <c r="CH213" s="117"/>
      <c r="CI213" s="117"/>
      <c r="CJ213" s="117"/>
      <c r="CK213" s="117"/>
      <c r="CL213" s="117"/>
      <c r="CM213" s="117"/>
      <c r="CN213" s="117"/>
      <c r="CO213" s="117"/>
      <c r="CP213" s="117"/>
      <c r="CQ213" s="117"/>
      <c r="CR213" s="117"/>
      <c r="CS213" s="117"/>
      <c r="CT213" s="111" t="str">
        <f aca="false">IF(B213&lt;&gt;"",SUMIF(BP$12:CS$12,"TLA",BP213:CS213), "")</f>
        <v/>
      </c>
      <c r="CU213" s="112" t="str">
        <f aca="false">IF(B213&lt;&gt;"",SUMIF(BP$12:CS$12,"AT",BP213:CS213), "")</f>
        <v/>
      </c>
      <c r="CV213" s="114" t="str">
        <f aca="false">IF(B213&lt;&gt;"",IFERROR(SUMIF(D$14:CS$14, "CLO1", D213:CS213)/'Grade computation'!I$4,""),"")</f>
        <v/>
      </c>
      <c r="CW213" s="115" t="str">
        <f aca="false">IF(CV213="","",IF(CV213&gt;=B$10,"Y","N"))</f>
        <v/>
      </c>
      <c r="CX213" s="115" t="str">
        <f aca="false">IF(CV213="","",IF(CV213&lt;50%,1,IF(AND(CV213&gt;=50%,CV213&lt;B$10),2,IF(CV213&gt;=B$10,3))))</f>
        <v/>
      </c>
      <c r="CY213" s="114" t="str">
        <f aca="false">IF(B213&lt;&gt;"",IFERROR(IF((SUMIF(D$14:CS$14,"CLO2",D213:CS213)/'Grade computation'!I$5)=0,0,(SUMIF(D$14:CS$14,"CLO2",D213:CS213)/'Grade computation'!I$5)),""),"")</f>
        <v/>
      </c>
      <c r="CZ213" s="115" t="str">
        <f aca="false">IF(CY213="","",IF(CY213&gt;=B$10,"Y","N"))</f>
        <v/>
      </c>
      <c r="DA213" s="115" t="str">
        <f aca="false">IF(CY213="","",IF(CY213&lt;50%,1,IF(AND(CY213&gt;=50%,CY213&lt;B$10),2,IF(CY213&gt;=B$10,3))))</f>
        <v/>
      </c>
      <c r="DB213" s="114" t="str">
        <f aca="false">IF(B213&lt;&gt;"",IFERROR(IF((SUMIF(D$14:CS$14,"CLO3",D213:CS213)/'Grade computation'!I$6)=0,0,(SUMIF(D$14:CS$14,"CLO3",D213:CS213)/'Grade computation'!I$6)),""),"")</f>
        <v/>
      </c>
      <c r="DC213" s="115" t="str">
        <f aca="false">IF(DB213="","",IF(DB213&gt;=B$10,"Y","N"))</f>
        <v/>
      </c>
      <c r="DD213" s="115" t="str">
        <f aca="false">IF(DB213="","",IF(DB213&lt;50%,1,IF(AND(DB213&gt;=50%,DB213&lt;B$10),2,IF(DB213&gt;=B$10,3))))</f>
        <v/>
      </c>
      <c r="DE213" s="114" t="str">
        <f aca="false">IF(B213&lt;&gt;"",IFERROR(SUMIF(D$14:CS$14,"CLO4",D213:CS213)/'Grade computation'!I$7,""),"")</f>
        <v/>
      </c>
      <c r="DF213" s="115" t="str">
        <f aca="false">IF(DE213="","",IF(DE213&gt;=B$10,"Y","N"))</f>
        <v/>
      </c>
      <c r="DG213" s="115" t="str">
        <f aca="false">IF(DE213="","",IF(DE213&lt;50%,1,IF(AND(DE213&gt;=50%,DE213&lt;B$10),2,IF(DE213&gt;=B$10,3))))</f>
        <v/>
      </c>
      <c r="DH213" s="114" t="str">
        <f aca="false">IF(B213&lt;&gt;"",IFERROR(IF((SUMIF(D$14:CS$14,"CLO5",D213:CS213)/'Grade computation'!I$8)=0,0,(SUMIF(D$14:CS$14,"CLO5",D213:CS213)/'Grade computation'!I$8)),""),"")</f>
        <v/>
      </c>
      <c r="DI213" s="115" t="str">
        <f aca="false">IF(DH213="","",IF(DH213&gt;=B$10,"Y","N"))</f>
        <v/>
      </c>
      <c r="DJ213" s="115" t="str">
        <f aca="false">IF(DH213="","",IF(DH213&lt;50%,1,IF(AND(DH213&gt;=50%,DH213&lt;B$10),2,IF(DH213&gt;=B$10,3))))</f>
        <v/>
      </c>
      <c r="DK213" s="114" t="str">
        <f aca="false">IF(B213&lt;&gt;"",IFERROR(IF((SUMIF(D$14:CS$14,"CLO6",D213:CS213)/'Grade computation'!I$9)=0,0,(SUMIF(D$14:CS$14,"CLO6",D213:CS213)/'Grade computation'!I$9)),""),"")</f>
        <v/>
      </c>
      <c r="DL213" s="115" t="str">
        <f aca="false">IF(DK213="","",IF(DK213&gt;=B$10,"Y","N"))</f>
        <v/>
      </c>
      <c r="DM213" s="115" t="str">
        <f aca="false">IF(DK213="","",IF(DK213&lt;50%,1,IF(AND(DK213&gt;=50%,DK213&lt;B$10),2,IF(DK213&gt;=B$10,3))))</f>
        <v/>
      </c>
      <c r="DN213" s="114" t="str">
        <f aca="false">IF(B213&lt;&gt;"",IFERROR(IF((SUMIF(D$14:CS$14,"CLO7",D213:CS213)/'Grade computation'!I$10)=0,0,(SUMIF(D$14:CS$14,"CLO7",D213:CS213)/'Grade computation'!I$10)),""),"")</f>
        <v/>
      </c>
      <c r="DO213" s="115" t="str">
        <f aca="false">IF(DN213="","",IF(DN213&gt;=B$10,"Y","N"))</f>
        <v/>
      </c>
      <c r="DP213" s="115" t="str">
        <f aca="false">IF(DN213="","",IF(DN213&lt;50%,1,IF(AND(DN213&gt;=50%,DN213&lt;B$10),2,IF(DN213&gt;=B$10,3))))</f>
        <v/>
      </c>
      <c r="DQ213" s="114" t="str">
        <f aca="false">IF(B213&lt;&gt;"",IFERROR(IF((SUMIF(D$14:CS$14,"CLO8",D213:CS213)/'Grade computation'!I$11)=0,0,(SUMIF(D$14:CS$14,"CLO8",D213:CS213)/'Grade computation'!I$11)),""),"")</f>
        <v/>
      </c>
      <c r="DR213" s="115" t="str">
        <f aca="false">IF(DQ213="","",IF(DQ213&gt;=B$10,"Y","N"))</f>
        <v/>
      </c>
      <c r="DS213" s="115" t="str">
        <f aca="false">IF(DQ213="","",IF(DQ213&lt;50%,1,IF(AND(DQ213&gt;=50%,DQ213&lt;B$10),2,IF(DQ213&gt;=B$10,3))))</f>
        <v/>
      </c>
      <c r="DT213" s="114" t="str">
        <f aca="false">IF(B213&lt;&gt;"",IFERROR(IF((SUMIF(D$14:CS$14,"CLO9",D213:CS213)/'Grade computation'!I$12)=0,0,(SUMIF(D$14:CS$14,"CLO9",D213:CS213)/'Grade computation'!I$12)),""),"")</f>
        <v/>
      </c>
      <c r="DU213" s="115" t="str">
        <f aca="false">IF(DT213="","",IF(DT213&gt;=B$10,"Y","N"))</f>
        <v/>
      </c>
      <c r="DV213" s="115" t="str">
        <f aca="false">IF(DT213="","",IF(DT213&lt;50%,1,IF(AND(DT213&gt;=50%,DT213&lt;B$10),2,IF(DT213&gt;=B$10,3))))</f>
        <v/>
      </c>
      <c r="DW213" s="114" t="str">
        <f aca="false">IF(B213&lt;&gt;"",IFERROR(IF((SUMIF(D$14:CS$14,"CLO10",D213:CS213)/'Grade computation'!I$13)=0,0,(SUMIF(D$14:CS$14,"CLO10",D213:CS213)/'Grade computation'!I$13)),""),"")</f>
        <v/>
      </c>
      <c r="DX213" s="115" t="str">
        <f aca="false">IF(DW213="","",IF(DW213&gt;=B$10,"Y","N"))</f>
        <v/>
      </c>
      <c r="DY213" s="115" t="str">
        <f aca="false">IF(DW213="","",IF(DW213&lt;50%,1,IF(AND(DW213&gt;=50%,DW213&lt;B$10),2,IF(DW213&gt;=B$10,3))))</f>
        <v/>
      </c>
      <c r="DZ213" s="13"/>
      <c r="EA213" s="13"/>
    </row>
    <row r="214" customFormat="false" ht="15.75" hidden="false" customHeight="true" outlineLevel="0" collapsed="false">
      <c r="A214" s="118"/>
      <c r="B214" s="119"/>
      <c r="C214" s="117"/>
      <c r="D214" s="117"/>
      <c r="E214" s="117"/>
      <c r="F214" s="117"/>
      <c r="G214" s="117"/>
      <c r="H214" s="117"/>
      <c r="I214" s="117"/>
      <c r="J214" s="117"/>
      <c r="K214" s="117"/>
      <c r="L214" s="117"/>
      <c r="M214" s="117"/>
      <c r="N214" s="117"/>
      <c r="O214" s="117"/>
      <c r="P214" s="117"/>
      <c r="Q214" s="117"/>
      <c r="R214" s="117"/>
      <c r="S214" s="117"/>
      <c r="T214" s="117"/>
      <c r="U214" s="117"/>
      <c r="V214" s="117"/>
      <c r="W214" s="117"/>
      <c r="X214" s="117"/>
      <c r="Y214" s="117"/>
      <c r="Z214" s="117"/>
      <c r="AA214" s="117"/>
      <c r="AB214" s="117"/>
      <c r="AC214" s="117"/>
      <c r="AD214" s="117"/>
      <c r="AE214" s="117"/>
      <c r="AF214" s="117"/>
      <c r="AG214" s="117"/>
      <c r="AH214" s="111" t="str">
        <f aca="false">IF(B214&lt;&gt;"",SUMIF(D$12:AG$12,"TLA",D214:AG214),"")</f>
        <v/>
      </c>
      <c r="AI214" s="112" t="str">
        <f aca="false">IF(B214&lt;&gt;"",SUMIF(D$12:AG$12,"AT",D214:AG214),"")</f>
        <v/>
      </c>
      <c r="AJ214" s="117"/>
      <c r="AK214" s="117"/>
      <c r="AL214" s="117"/>
      <c r="AM214" s="117"/>
      <c r="AN214" s="117"/>
      <c r="AO214" s="117"/>
      <c r="AP214" s="117"/>
      <c r="AQ214" s="117"/>
      <c r="AR214" s="117"/>
      <c r="AS214" s="117"/>
      <c r="AT214" s="117"/>
      <c r="AU214" s="117"/>
      <c r="AV214" s="117"/>
      <c r="AW214" s="117"/>
      <c r="AX214" s="117"/>
      <c r="AY214" s="117"/>
      <c r="AZ214" s="117"/>
      <c r="BA214" s="117"/>
      <c r="BB214" s="117"/>
      <c r="BC214" s="117"/>
      <c r="BD214" s="117"/>
      <c r="BE214" s="117"/>
      <c r="BF214" s="117"/>
      <c r="BG214" s="117"/>
      <c r="BH214" s="117"/>
      <c r="BI214" s="117"/>
      <c r="BJ214" s="117"/>
      <c r="BK214" s="117"/>
      <c r="BL214" s="117"/>
      <c r="BM214" s="117"/>
      <c r="BN214" s="111" t="str">
        <f aca="false">IF(B214&lt;&gt;"", SUMIF(AJ$12:BM$12,"TLA",AJ214:BM214), "")</f>
        <v/>
      </c>
      <c r="BO214" s="112" t="str">
        <f aca="false">IF(B214&lt;&gt;"", SUMIF(AJ$12:BM$12,"AT",AJ214:BM214), "")</f>
        <v/>
      </c>
      <c r="BP214" s="113"/>
      <c r="BQ214" s="113"/>
      <c r="BR214" s="113"/>
      <c r="BS214" s="113"/>
      <c r="BT214" s="113"/>
      <c r="BU214" s="113"/>
      <c r="BV214" s="113"/>
      <c r="BW214" s="113"/>
      <c r="BX214" s="113"/>
      <c r="BY214" s="113"/>
      <c r="BZ214" s="113"/>
      <c r="CA214" s="117"/>
      <c r="CB214" s="117"/>
      <c r="CC214" s="117"/>
      <c r="CD214" s="117"/>
      <c r="CE214" s="117"/>
      <c r="CF214" s="117"/>
      <c r="CG214" s="117"/>
      <c r="CH214" s="117"/>
      <c r="CI214" s="117"/>
      <c r="CJ214" s="117"/>
      <c r="CK214" s="117"/>
      <c r="CL214" s="117"/>
      <c r="CM214" s="117"/>
      <c r="CN214" s="117"/>
      <c r="CO214" s="117"/>
      <c r="CP214" s="117"/>
      <c r="CQ214" s="117"/>
      <c r="CR214" s="117"/>
      <c r="CS214" s="117"/>
      <c r="CT214" s="111" t="str">
        <f aca="false">IF(B214&lt;&gt;"",SUMIF(BP$12:CS$12,"TLA",BP214:CS214), "")</f>
        <v/>
      </c>
      <c r="CU214" s="112" t="str">
        <f aca="false">IF(B214&lt;&gt;"",SUMIF(BP$12:CS$12,"AT",BP214:CS214), "")</f>
        <v/>
      </c>
      <c r="CV214" s="114" t="str">
        <f aca="false">IF(B214&lt;&gt;"",IFERROR(SUMIF(D$14:CS$14, "CLO1", D214:CS214)/'Grade computation'!I$4,""),"")</f>
        <v/>
      </c>
      <c r="CW214" s="115" t="str">
        <f aca="false">IF(CV214="","",IF(CV214&gt;=B$10,"Y","N"))</f>
        <v/>
      </c>
      <c r="CX214" s="115" t="str">
        <f aca="false">IF(CV214="","",IF(CV214&lt;50%,1,IF(AND(CV214&gt;=50%,CV214&lt;B$10),2,IF(CV214&gt;=B$10,3))))</f>
        <v/>
      </c>
      <c r="CY214" s="114" t="str">
        <f aca="false">IF(B214&lt;&gt;"",IFERROR(IF((SUMIF(D$14:CS$14,"CLO2",D214:CS214)/'Grade computation'!I$5)=0,0,(SUMIF(D$14:CS$14,"CLO2",D214:CS214)/'Grade computation'!I$5)),""),"")</f>
        <v/>
      </c>
      <c r="CZ214" s="115" t="str">
        <f aca="false">IF(CY214="","",IF(CY214&gt;=B$10,"Y","N"))</f>
        <v/>
      </c>
      <c r="DA214" s="115" t="str">
        <f aca="false">IF(CY214="","",IF(CY214&lt;50%,1,IF(AND(CY214&gt;=50%,CY214&lt;B$10),2,IF(CY214&gt;=B$10,3))))</f>
        <v/>
      </c>
      <c r="DB214" s="114" t="str">
        <f aca="false">IF(B214&lt;&gt;"",IFERROR(IF((SUMIF(D$14:CS$14,"CLO3",D214:CS214)/'Grade computation'!I$6)=0,0,(SUMIF(D$14:CS$14,"CLO3",D214:CS214)/'Grade computation'!I$6)),""),"")</f>
        <v/>
      </c>
      <c r="DC214" s="115" t="str">
        <f aca="false">IF(DB214="","",IF(DB214&gt;=B$10,"Y","N"))</f>
        <v/>
      </c>
      <c r="DD214" s="115" t="str">
        <f aca="false">IF(DB214="","",IF(DB214&lt;50%,1,IF(AND(DB214&gt;=50%,DB214&lt;B$10),2,IF(DB214&gt;=B$10,3))))</f>
        <v/>
      </c>
      <c r="DE214" s="114" t="str">
        <f aca="false">IF(B214&lt;&gt;"",IFERROR(SUMIF(D$14:CS$14,"CLO4",D214:CS214)/'Grade computation'!I$7,""),"")</f>
        <v/>
      </c>
      <c r="DF214" s="115" t="str">
        <f aca="false">IF(DE214="","",IF(DE214&gt;=B$10,"Y","N"))</f>
        <v/>
      </c>
      <c r="DG214" s="115" t="str">
        <f aca="false">IF(DE214="","",IF(DE214&lt;50%,1,IF(AND(DE214&gt;=50%,DE214&lt;B$10),2,IF(DE214&gt;=B$10,3))))</f>
        <v/>
      </c>
      <c r="DH214" s="114" t="str">
        <f aca="false">IF(B214&lt;&gt;"",IFERROR(IF((SUMIF(D$14:CS$14,"CLO5",D214:CS214)/'Grade computation'!I$8)=0,0,(SUMIF(D$14:CS$14,"CLO5",D214:CS214)/'Grade computation'!I$8)),""),"")</f>
        <v/>
      </c>
      <c r="DI214" s="115" t="str">
        <f aca="false">IF(DH214="","",IF(DH214&gt;=B$10,"Y","N"))</f>
        <v/>
      </c>
      <c r="DJ214" s="115" t="str">
        <f aca="false">IF(DH214="","",IF(DH214&lt;50%,1,IF(AND(DH214&gt;=50%,DH214&lt;B$10),2,IF(DH214&gt;=B$10,3))))</f>
        <v/>
      </c>
      <c r="DK214" s="114" t="str">
        <f aca="false">IF(B214&lt;&gt;"",IFERROR(IF((SUMIF(D$14:CS$14,"CLO6",D214:CS214)/'Grade computation'!I$9)=0,0,(SUMIF(D$14:CS$14,"CLO6",D214:CS214)/'Grade computation'!I$9)),""),"")</f>
        <v/>
      </c>
      <c r="DL214" s="115" t="str">
        <f aca="false">IF(DK214="","",IF(DK214&gt;=B$10,"Y","N"))</f>
        <v/>
      </c>
      <c r="DM214" s="115" t="str">
        <f aca="false">IF(DK214="","",IF(DK214&lt;50%,1,IF(AND(DK214&gt;=50%,DK214&lt;B$10),2,IF(DK214&gt;=B$10,3))))</f>
        <v/>
      </c>
      <c r="DN214" s="114" t="str">
        <f aca="false">IF(B214&lt;&gt;"",IFERROR(IF((SUMIF(D$14:CS$14,"CLO7",D214:CS214)/'Grade computation'!I$10)=0,0,(SUMIF(D$14:CS$14,"CLO7",D214:CS214)/'Grade computation'!I$10)),""),"")</f>
        <v/>
      </c>
      <c r="DO214" s="115" t="str">
        <f aca="false">IF(DN214="","",IF(DN214&gt;=B$10,"Y","N"))</f>
        <v/>
      </c>
      <c r="DP214" s="115" t="str">
        <f aca="false">IF(DN214="","",IF(DN214&lt;50%,1,IF(AND(DN214&gt;=50%,DN214&lt;B$10),2,IF(DN214&gt;=B$10,3))))</f>
        <v/>
      </c>
      <c r="DQ214" s="114" t="str">
        <f aca="false">IF(B214&lt;&gt;"",IFERROR(IF((SUMIF(D$14:CS$14,"CLO8",D214:CS214)/'Grade computation'!I$11)=0,0,(SUMIF(D$14:CS$14,"CLO8",D214:CS214)/'Grade computation'!I$11)),""),"")</f>
        <v/>
      </c>
      <c r="DR214" s="115" t="str">
        <f aca="false">IF(DQ214="","",IF(DQ214&gt;=B$10,"Y","N"))</f>
        <v/>
      </c>
      <c r="DS214" s="115" t="str">
        <f aca="false">IF(DQ214="","",IF(DQ214&lt;50%,1,IF(AND(DQ214&gt;=50%,DQ214&lt;B$10),2,IF(DQ214&gt;=B$10,3))))</f>
        <v/>
      </c>
      <c r="DT214" s="114" t="str">
        <f aca="false">IF(B214&lt;&gt;"",IFERROR(IF((SUMIF(D$14:CS$14,"CLO9",D214:CS214)/'Grade computation'!I$12)=0,0,(SUMIF(D$14:CS$14,"CLO9",D214:CS214)/'Grade computation'!I$12)),""),"")</f>
        <v/>
      </c>
      <c r="DU214" s="115" t="str">
        <f aca="false">IF(DT214="","",IF(DT214&gt;=B$10,"Y","N"))</f>
        <v/>
      </c>
      <c r="DV214" s="115" t="str">
        <f aca="false">IF(DT214="","",IF(DT214&lt;50%,1,IF(AND(DT214&gt;=50%,DT214&lt;B$10),2,IF(DT214&gt;=B$10,3))))</f>
        <v/>
      </c>
      <c r="DW214" s="114" t="str">
        <f aca="false">IF(B214&lt;&gt;"",IFERROR(IF((SUMIF(D$14:CS$14,"CLO10",D214:CS214)/'Grade computation'!I$13)=0,0,(SUMIF(D$14:CS$14,"CLO10",D214:CS214)/'Grade computation'!I$13)),""),"")</f>
        <v/>
      </c>
      <c r="DX214" s="115" t="str">
        <f aca="false">IF(DW214="","",IF(DW214&gt;=B$10,"Y","N"))</f>
        <v/>
      </c>
      <c r="DY214" s="115" t="str">
        <f aca="false">IF(DW214="","",IF(DW214&lt;50%,1,IF(AND(DW214&gt;=50%,DW214&lt;B$10),2,IF(DW214&gt;=B$10,3))))</f>
        <v/>
      </c>
      <c r="DZ214" s="13"/>
      <c r="EA214" s="13"/>
    </row>
    <row r="215" customFormat="false" ht="15.75" hidden="false" customHeight="true" outlineLevel="0" collapsed="false">
      <c r="A215" s="118"/>
      <c r="B215" s="119"/>
      <c r="C215" s="117"/>
      <c r="D215" s="117"/>
      <c r="E215" s="117"/>
      <c r="F215" s="117"/>
      <c r="G215" s="117"/>
      <c r="H215" s="117"/>
      <c r="I215" s="117"/>
      <c r="J215" s="117"/>
      <c r="K215" s="117"/>
      <c r="L215" s="117"/>
      <c r="M215" s="117"/>
      <c r="N215" s="117"/>
      <c r="O215" s="117"/>
      <c r="P215" s="117"/>
      <c r="Q215" s="117"/>
      <c r="R215" s="117"/>
      <c r="S215" s="117"/>
      <c r="T215" s="117"/>
      <c r="U215" s="117"/>
      <c r="V215" s="117"/>
      <c r="W215" s="117"/>
      <c r="X215" s="117"/>
      <c r="Y215" s="117"/>
      <c r="Z215" s="117"/>
      <c r="AA215" s="117"/>
      <c r="AB215" s="117"/>
      <c r="AC215" s="117"/>
      <c r="AD215" s="117"/>
      <c r="AE215" s="117"/>
      <c r="AF215" s="117"/>
      <c r="AG215" s="117"/>
      <c r="AH215" s="111" t="str">
        <f aca="false">IF(B215&lt;&gt;"",SUMIF(D$12:AG$12,"TLA",D215:AG215),"")</f>
        <v/>
      </c>
      <c r="AI215" s="112" t="str">
        <f aca="false">IF(B215&lt;&gt;"",SUMIF(D$12:AG$12,"AT",D215:AG215),"")</f>
        <v/>
      </c>
      <c r="AJ215" s="117"/>
      <c r="AK215" s="117"/>
      <c r="AL215" s="117"/>
      <c r="AM215" s="117"/>
      <c r="AN215" s="117"/>
      <c r="AO215" s="117"/>
      <c r="AP215" s="117"/>
      <c r="AQ215" s="117"/>
      <c r="AR215" s="117"/>
      <c r="AS215" s="117"/>
      <c r="AT215" s="117"/>
      <c r="AU215" s="117"/>
      <c r="AV215" s="117"/>
      <c r="AW215" s="117"/>
      <c r="AX215" s="117"/>
      <c r="AY215" s="117"/>
      <c r="AZ215" s="117"/>
      <c r="BA215" s="117"/>
      <c r="BB215" s="117"/>
      <c r="BC215" s="117"/>
      <c r="BD215" s="117"/>
      <c r="BE215" s="117"/>
      <c r="BF215" s="117"/>
      <c r="BG215" s="117"/>
      <c r="BH215" s="117"/>
      <c r="BI215" s="117"/>
      <c r="BJ215" s="117"/>
      <c r="BK215" s="117"/>
      <c r="BL215" s="117"/>
      <c r="BM215" s="117"/>
      <c r="BN215" s="111" t="str">
        <f aca="false">IF(B215&lt;&gt;"", SUMIF(AJ$12:BM$12,"TLA",AJ215:BM215), "")</f>
        <v/>
      </c>
      <c r="BO215" s="112" t="str">
        <f aca="false">IF(B215&lt;&gt;"", SUMIF(AJ$12:BM$12,"AT",AJ215:BM215), "")</f>
        <v/>
      </c>
      <c r="BP215" s="113"/>
      <c r="BQ215" s="113"/>
      <c r="BR215" s="113"/>
      <c r="BS215" s="113"/>
      <c r="BT215" s="113"/>
      <c r="BU215" s="113"/>
      <c r="BV215" s="113"/>
      <c r="BW215" s="113"/>
      <c r="BX215" s="113"/>
      <c r="BY215" s="113"/>
      <c r="BZ215" s="113"/>
      <c r="CA215" s="117"/>
      <c r="CB215" s="117"/>
      <c r="CC215" s="117"/>
      <c r="CD215" s="117"/>
      <c r="CE215" s="117"/>
      <c r="CF215" s="117"/>
      <c r="CG215" s="117"/>
      <c r="CH215" s="117"/>
      <c r="CI215" s="117"/>
      <c r="CJ215" s="117"/>
      <c r="CK215" s="117"/>
      <c r="CL215" s="117"/>
      <c r="CM215" s="117"/>
      <c r="CN215" s="117"/>
      <c r="CO215" s="117"/>
      <c r="CP215" s="117"/>
      <c r="CQ215" s="117"/>
      <c r="CR215" s="117"/>
      <c r="CS215" s="117"/>
      <c r="CT215" s="111" t="str">
        <f aca="false">IF(B215&lt;&gt;"",SUMIF(BP$12:CS$12,"TLA",BP215:CS215), "")</f>
        <v/>
      </c>
      <c r="CU215" s="112" t="str">
        <f aca="false">IF(B215&lt;&gt;"",SUMIF(BP$12:CS$12,"AT",BP215:CS215), "")</f>
        <v/>
      </c>
      <c r="CV215" s="114" t="str">
        <f aca="false">IF(B215&lt;&gt;"",IFERROR(SUMIF(D$14:CS$14, "CLO1", D215:CS215)/'Grade computation'!I$4,""),"")</f>
        <v/>
      </c>
      <c r="CW215" s="115" t="str">
        <f aca="false">IF(CV215="","",IF(CV215&gt;=B$10,"Y","N"))</f>
        <v/>
      </c>
      <c r="CX215" s="115" t="str">
        <f aca="false">IF(CV215="","",IF(CV215&lt;50%,1,IF(AND(CV215&gt;=50%,CV215&lt;B$10),2,IF(CV215&gt;=B$10,3))))</f>
        <v/>
      </c>
      <c r="CY215" s="114" t="str">
        <f aca="false">IF(B215&lt;&gt;"",IFERROR(IF((SUMIF(D$14:CS$14,"CLO2",D215:CS215)/'Grade computation'!I$5)=0,0,(SUMIF(D$14:CS$14,"CLO2",D215:CS215)/'Grade computation'!I$5)),""),"")</f>
        <v/>
      </c>
      <c r="CZ215" s="115" t="str">
        <f aca="false">IF(CY215="","",IF(CY215&gt;=B$10,"Y","N"))</f>
        <v/>
      </c>
      <c r="DA215" s="115" t="str">
        <f aca="false">IF(CY215="","",IF(CY215&lt;50%,1,IF(AND(CY215&gt;=50%,CY215&lt;B$10),2,IF(CY215&gt;=B$10,3))))</f>
        <v/>
      </c>
      <c r="DB215" s="114" t="str">
        <f aca="false">IF(B215&lt;&gt;"",IFERROR(IF((SUMIF(D$14:CS$14,"CLO3",D215:CS215)/'Grade computation'!I$6)=0,0,(SUMIF(D$14:CS$14,"CLO3",D215:CS215)/'Grade computation'!I$6)),""),"")</f>
        <v/>
      </c>
      <c r="DC215" s="115" t="str">
        <f aca="false">IF(DB215="","",IF(DB215&gt;=B$10,"Y","N"))</f>
        <v/>
      </c>
      <c r="DD215" s="115" t="str">
        <f aca="false">IF(DB215="","",IF(DB215&lt;50%,1,IF(AND(DB215&gt;=50%,DB215&lt;B$10),2,IF(DB215&gt;=B$10,3))))</f>
        <v/>
      </c>
      <c r="DE215" s="114" t="str">
        <f aca="false">IF(B215&lt;&gt;"",IFERROR(SUMIF(D$14:CS$14,"CLO4",D215:CS215)/'Grade computation'!I$7,""),"")</f>
        <v/>
      </c>
      <c r="DF215" s="115" t="str">
        <f aca="false">IF(DE215="","",IF(DE215&gt;=B$10,"Y","N"))</f>
        <v/>
      </c>
      <c r="DG215" s="115" t="str">
        <f aca="false">IF(DE215="","",IF(DE215&lt;50%,1,IF(AND(DE215&gt;=50%,DE215&lt;B$10),2,IF(DE215&gt;=B$10,3))))</f>
        <v/>
      </c>
      <c r="DH215" s="114" t="str">
        <f aca="false">IF(B215&lt;&gt;"",IFERROR(IF((SUMIF(D$14:CS$14,"CLO5",D215:CS215)/'Grade computation'!I$8)=0,0,(SUMIF(D$14:CS$14,"CLO5",D215:CS215)/'Grade computation'!I$8)),""),"")</f>
        <v/>
      </c>
      <c r="DI215" s="115" t="str">
        <f aca="false">IF(DH215="","",IF(DH215&gt;=B$10,"Y","N"))</f>
        <v/>
      </c>
      <c r="DJ215" s="115" t="str">
        <f aca="false">IF(DH215="","",IF(DH215&lt;50%,1,IF(AND(DH215&gt;=50%,DH215&lt;B$10),2,IF(DH215&gt;=B$10,3))))</f>
        <v/>
      </c>
      <c r="DK215" s="114" t="str">
        <f aca="false">IF(B215&lt;&gt;"",IFERROR(IF((SUMIF(D$14:CS$14,"CLO6",D215:CS215)/'Grade computation'!I$9)=0,0,(SUMIF(D$14:CS$14,"CLO6",D215:CS215)/'Grade computation'!I$9)),""),"")</f>
        <v/>
      </c>
      <c r="DL215" s="115" t="str">
        <f aca="false">IF(DK215="","",IF(DK215&gt;=B$10,"Y","N"))</f>
        <v/>
      </c>
      <c r="DM215" s="115" t="str">
        <f aca="false">IF(DK215="","",IF(DK215&lt;50%,1,IF(AND(DK215&gt;=50%,DK215&lt;B$10),2,IF(DK215&gt;=B$10,3))))</f>
        <v/>
      </c>
      <c r="DN215" s="114" t="str">
        <f aca="false">IF(B215&lt;&gt;"",IFERROR(IF((SUMIF(D$14:CS$14,"CLO7",D215:CS215)/'Grade computation'!I$10)=0,0,(SUMIF(D$14:CS$14,"CLO7",D215:CS215)/'Grade computation'!I$10)),""),"")</f>
        <v/>
      </c>
      <c r="DO215" s="115" t="str">
        <f aca="false">IF(DN215="","",IF(DN215&gt;=B$10,"Y","N"))</f>
        <v/>
      </c>
      <c r="DP215" s="115" t="str">
        <f aca="false">IF(DN215="","",IF(DN215&lt;50%,1,IF(AND(DN215&gt;=50%,DN215&lt;B$10),2,IF(DN215&gt;=B$10,3))))</f>
        <v/>
      </c>
      <c r="DQ215" s="114" t="str">
        <f aca="false">IF(B215&lt;&gt;"",IFERROR(IF((SUMIF(D$14:CS$14,"CLO8",D215:CS215)/'Grade computation'!I$11)=0,0,(SUMIF(D$14:CS$14,"CLO8",D215:CS215)/'Grade computation'!I$11)),""),"")</f>
        <v/>
      </c>
      <c r="DR215" s="115" t="str">
        <f aca="false">IF(DQ215="","",IF(DQ215&gt;=B$10,"Y","N"))</f>
        <v/>
      </c>
      <c r="DS215" s="115" t="str">
        <f aca="false">IF(DQ215="","",IF(DQ215&lt;50%,1,IF(AND(DQ215&gt;=50%,DQ215&lt;B$10),2,IF(DQ215&gt;=B$10,3))))</f>
        <v/>
      </c>
      <c r="DT215" s="114" t="str">
        <f aca="false">IF(B215&lt;&gt;"",IFERROR(IF((SUMIF(D$14:CS$14,"CLO9",D215:CS215)/'Grade computation'!I$12)=0,0,(SUMIF(D$14:CS$14,"CLO9",D215:CS215)/'Grade computation'!I$12)),""),"")</f>
        <v/>
      </c>
      <c r="DU215" s="115" t="str">
        <f aca="false">IF(DT215="","",IF(DT215&gt;=B$10,"Y","N"))</f>
        <v/>
      </c>
      <c r="DV215" s="115" t="str">
        <f aca="false">IF(DT215="","",IF(DT215&lt;50%,1,IF(AND(DT215&gt;=50%,DT215&lt;B$10),2,IF(DT215&gt;=B$10,3))))</f>
        <v/>
      </c>
      <c r="DW215" s="114" t="str">
        <f aca="false">IF(B215&lt;&gt;"",IFERROR(IF((SUMIF(D$14:CS$14,"CLO10",D215:CS215)/'Grade computation'!I$13)=0,0,(SUMIF(D$14:CS$14,"CLO10",D215:CS215)/'Grade computation'!I$13)),""),"")</f>
        <v/>
      </c>
      <c r="DX215" s="115" t="str">
        <f aca="false">IF(DW215="","",IF(DW215&gt;=B$10,"Y","N"))</f>
        <v/>
      </c>
      <c r="DY215" s="115" t="str">
        <f aca="false">IF(DW215="","",IF(DW215&lt;50%,1,IF(AND(DW215&gt;=50%,DW215&lt;B$10),2,IF(DW215&gt;=B$10,3))))</f>
        <v/>
      </c>
      <c r="DZ215" s="13"/>
      <c r="EA215" s="13"/>
    </row>
    <row r="216" customFormat="false" ht="15.75" hidden="false" customHeight="true" outlineLevel="0" collapsed="false">
      <c r="A216" s="118"/>
      <c r="B216" s="119"/>
      <c r="C216" s="117"/>
      <c r="D216" s="117"/>
      <c r="E216" s="117"/>
      <c r="F216" s="117"/>
      <c r="G216" s="117"/>
      <c r="H216" s="117"/>
      <c r="I216" s="117"/>
      <c r="J216" s="117"/>
      <c r="K216" s="117"/>
      <c r="L216" s="117"/>
      <c r="M216" s="117"/>
      <c r="N216" s="117"/>
      <c r="O216" s="117"/>
      <c r="P216" s="117"/>
      <c r="Q216" s="117"/>
      <c r="R216" s="117"/>
      <c r="S216" s="117"/>
      <c r="T216" s="117"/>
      <c r="U216" s="117"/>
      <c r="V216" s="117"/>
      <c r="W216" s="117"/>
      <c r="X216" s="117"/>
      <c r="Y216" s="117"/>
      <c r="Z216" s="117"/>
      <c r="AA216" s="117"/>
      <c r="AB216" s="117"/>
      <c r="AC216" s="117"/>
      <c r="AD216" s="117"/>
      <c r="AE216" s="117"/>
      <c r="AF216" s="117"/>
      <c r="AG216" s="117"/>
      <c r="AH216" s="111" t="str">
        <f aca="false">IF(B216&lt;&gt;"",SUMIF(D$12:AG$12,"TLA",D216:AG216),"")</f>
        <v/>
      </c>
      <c r="AI216" s="112" t="str">
        <f aca="false">IF(B216&lt;&gt;"",SUMIF(D$12:AG$12,"AT",D216:AG216),"")</f>
        <v/>
      </c>
      <c r="AJ216" s="117"/>
      <c r="AK216" s="117"/>
      <c r="AL216" s="117"/>
      <c r="AM216" s="117"/>
      <c r="AN216" s="117"/>
      <c r="AO216" s="117"/>
      <c r="AP216" s="117"/>
      <c r="AQ216" s="117"/>
      <c r="AR216" s="117"/>
      <c r="AS216" s="117"/>
      <c r="AT216" s="117"/>
      <c r="AU216" s="117"/>
      <c r="AV216" s="117"/>
      <c r="AW216" s="117"/>
      <c r="AX216" s="117"/>
      <c r="AY216" s="117"/>
      <c r="AZ216" s="117"/>
      <c r="BA216" s="117"/>
      <c r="BB216" s="117"/>
      <c r="BC216" s="117"/>
      <c r="BD216" s="117"/>
      <c r="BE216" s="117"/>
      <c r="BF216" s="117"/>
      <c r="BG216" s="117"/>
      <c r="BH216" s="117"/>
      <c r="BI216" s="117"/>
      <c r="BJ216" s="117"/>
      <c r="BK216" s="117"/>
      <c r="BL216" s="117"/>
      <c r="BM216" s="117"/>
      <c r="BN216" s="111" t="str">
        <f aca="false">IF(B216&lt;&gt;"", SUMIF(AJ$12:BM$12,"TLA",AJ216:BM216), "")</f>
        <v/>
      </c>
      <c r="BO216" s="112" t="str">
        <f aca="false">IF(B216&lt;&gt;"", SUMIF(AJ$12:BM$12,"AT",AJ216:BM216), "")</f>
        <v/>
      </c>
      <c r="BP216" s="113"/>
      <c r="BQ216" s="113"/>
      <c r="BR216" s="113"/>
      <c r="BS216" s="113"/>
      <c r="BT216" s="113"/>
      <c r="BU216" s="113"/>
      <c r="BV216" s="113"/>
      <c r="BW216" s="113"/>
      <c r="BX216" s="113"/>
      <c r="BY216" s="113"/>
      <c r="BZ216" s="113"/>
      <c r="CA216" s="117"/>
      <c r="CB216" s="117"/>
      <c r="CC216" s="117"/>
      <c r="CD216" s="117"/>
      <c r="CE216" s="117"/>
      <c r="CF216" s="117"/>
      <c r="CG216" s="117"/>
      <c r="CH216" s="117"/>
      <c r="CI216" s="117"/>
      <c r="CJ216" s="117"/>
      <c r="CK216" s="117"/>
      <c r="CL216" s="117"/>
      <c r="CM216" s="117"/>
      <c r="CN216" s="117"/>
      <c r="CO216" s="117"/>
      <c r="CP216" s="117"/>
      <c r="CQ216" s="117"/>
      <c r="CR216" s="117"/>
      <c r="CS216" s="117"/>
      <c r="CT216" s="111" t="str">
        <f aca="false">IF(B216&lt;&gt;"",SUMIF(BP$12:CS$12,"TLA",BP216:CS216), "")</f>
        <v/>
      </c>
      <c r="CU216" s="112" t="str">
        <f aca="false">IF(B216&lt;&gt;"",SUMIF(BP$12:CS$12,"AT",BP216:CS216), "")</f>
        <v/>
      </c>
      <c r="CV216" s="114" t="str">
        <f aca="false">IF(B216&lt;&gt;"",IFERROR(SUMIF(D$14:CS$14, "CLO1", D216:CS216)/'Grade computation'!I$4,""),"")</f>
        <v/>
      </c>
      <c r="CW216" s="115" t="str">
        <f aca="false">IF(CV216="","",IF(CV216&gt;=B$10,"Y","N"))</f>
        <v/>
      </c>
      <c r="CX216" s="115" t="str">
        <f aca="false">IF(CV216="","",IF(CV216&lt;50%,1,IF(AND(CV216&gt;=50%,CV216&lt;B$10),2,IF(CV216&gt;=B$10,3))))</f>
        <v/>
      </c>
      <c r="CY216" s="114" t="str">
        <f aca="false">IF(B216&lt;&gt;"",IFERROR(IF((SUMIF(D$14:CS$14,"CLO2",D216:CS216)/'Grade computation'!I$5)=0,0,(SUMIF(D$14:CS$14,"CLO2",D216:CS216)/'Grade computation'!I$5)),""),"")</f>
        <v/>
      </c>
      <c r="CZ216" s="115" t="str">
        <f aca="false">IF(CY216="","",IF(CY216&gt;=B$10,"Y","N"))</f>
        <v/>
      </c>
      <c r="DA216" s="115" t="str">
        <f aca="false">IF(CY216="","",IF(CY216&lt;50%,1,IF(AND(CY216&gt;=50%,CY216&lt;B$10),2,IF(CY216&gt;=B$10,3))))</f>
        <v/>
      </c>
      <c r="DB216" s="114" t="str">
        <f aca="false">IF(B216&lt;&gt;"",IFERROR(IF((SUMIF(D$14:CS$14,"CLO3",D216:CS216)/'Grade computation'!I$6)=0,0,(SUMIF(D$14:CS$14,"CLO3",D216:CS216)/'Grade computation'!I$6)),""),"")</f>
        <v/>
      </c>
      <c r="DC216" s="115" t="str">
        <f aca="false">IF(DB216="","",IF(DB216&gt;=B$10,"Y","N"))</f>
        <v/>
      </c>
      <c r="DD216" s="115" t="str">
        <f aca="false">IF(DB216="","",IF(DB216&lt;50%,1,IF(AND(DB216&gt;=50%,DB216&lt;B$10),2,IF(DB216&gt;=B$10,3))))</f>
        <v/>
      </c>
      <c r="DE216" s="114" t="str">
        <f aca="false">IF(B216&lt;&gt;"",IFERROR(SUMIF(D$14:CS$14,"CLO4",D216:CS216)/'Grade computation'!I$7,""),"")</f>
        <v/>
      </c>
      <c r="DF216" s="115" t="str">
        <f aca="false">IF(DE216="","",IF(DE216&gt;=B$10,"Y","N"))</f>
        <v/>
      </c>
      <c r="DG216" s="115" t="str">
        <f aca="false">IF(DE216="","",IF(DE216&lt;50%,1,IF(AND(DE216&gt;=50%,DE216&lt;B$10),2,IF(DE216&gt;=B$10,3))))</f>
        <v/>
      </c>
      <c r="DH216" s="114" t="str">
        <f aca="false">IF(B216&lt;&gt;"",IFERROR(IF((SUMIF(D$14:CS$14,"CLO5",D216:CS216)/'Grade computation'!I$8)=0,0,(SUMIF(D$14:CS$14,"CLO5",D216:CS216)/'Grade computation'!I$8)),""),"")</f>
        <v/>
      </c>
      <c r="DI216" s="115" t="str">
        <f aca="false">IF(DH216="","",IF(DH216&gt;=B$10,"Y","N"))</f>
        <v/>
      </c>
      <c r="DJ216" s="115" t="str">
        <f aca="false">IF(DH216="","",IF(DH216&lt;50%,1,IF(AND(DH216&gt;=50%,DH216&lt;B$10),2,IF(DH216&gt;=B$10,3))))</f>
        <v/>
      </c>
      <c r="DK216" s="114" t="str">
        <f aca="false">IF(B216&lt;&gt;"",IFERROR(IF((SUMIF(D$14:CS$14,"CLO6",D216:CS216)/'Grade computation'!I$9)=0,0,(SUMIF(D$14:CS$14,"CLO6",D216:CS216)/'Grade computation'!I$9)),""),"")</f>
        <v/>
      </c>
      <c r="DL216" s="115" t="str">
        <f aca="false">IF(DK216="","",IF(DK216&gt;=B$10,"Y","N"))</f>
        <v/>
      </c>
      <c r="DM216" s="115" t="str">
        <f aca="false">IF(DK216="","",IF(DK216&lt;50%,1,IF(AND(DK216&gt;=50%,DK216&lt;B$10),2,IF(DK216&gt;=B$10,3))))</f>
        <v/>
      </c>
      <c r="DN216" s="114" t="str">
        <f aca="false">IF(B216&lt;&gt;"",IFERROR(IF((SUMIF(D$14:CS$14,"CLO7",D216:CS216)/'Grade computation'!I$10)=0,0,(SUMIF(D$14:CS$14,"CLO7",D216:CS216)/'Grade computation'!I$10)),""),"")</f>
        <v/>
      </c>
      <c r="DO216" s="115" t="str">
        <f aca="false">IF(DN216="","",IF(DN216&gt;=B$10,"Y","N"))</f>
        <v/>
      </c>
      <c r="DP216" s="115" t="str">
        <f aca="false">IF(DN216="","",IF(DN216&lt;50%,1,IF(AND(DN216&gt;=50%,DN216&lt;B$10),2,IF(DN216&gt;=B$10,3))))</f>
        <v/>
      </c>
      <c r="DQ216" s="114" t="str">
        <f aca="false">IF(B216&lt;&gt;"",IFERROR(IF((SUMIF(D$14:CS$14,"CLO8",D216:CS216)/'Grade computation'!I$11)=0,0,(SUMIF(D$14:CS$14,"CLO8",D216:CS216)/'Grade computation'!I$11)),""),"")</f>
        <v/>
      </c>
      <c r="DR216" s="115" t="str">
        <f aca="false">IF(DQ216="","",IF(DQ216&gt;=B$10,"Y","N"))</f>
        <v/>
      </c>
      <c r="DS216" s="115" t="str">
        <f aca="false">IF(DQ216="","",IF(DQ216&lt;50%,1,IF(AND(DQ216&gt;=50%,DQ216&lt;B$10),2,IF(DQ216&gt;=B$10,3))))</f>
        <v/>
      </c>
      <c r="DT216" s="114" t="str">
        <f aca="false">IF(B216&lt;&gt;"",IFERROR(IF((SUMIF(D$14:CS$14,"CLO9",D216:CS216)/'Grade computation'!I$12)=0,0,(SUMIF(D$14:CS$14,"CLO9",D216:CS216)/'Grade computation'!I$12)),""),"")</f>
        <v/>
      </c>
      <c r="DU216" s="115" t="str">
        <f aca="false">IF(DT216="","",IF(DT216&gt;=B$10,"Y","N"))</f>
        <v/>
      </c>
      <c r="DV216" s="115" t="str">
        <f aca="false">IF(DT216="","",IF(DT216&lt;50%,1,IF(AND(DT216&gt;=50%,DT216&lt;B$10),2,IF(DT216&gt;=B$10,3))))</f>
        <v/>
      </c>
      <c r="DW216" s="114" t="str">
        <f aca="false">IF(B216&lt;&gt;"",IFERROR(IF((SUMIF(D$14:CS$14,"CLO10",D216:CS216)/'Grade computation'!I$13)=0,0,(SUMIF(D$14:CS$14,"CLO10",D216:CS216)/'Grade computation'!I$13)),""),"")</f>
        <v/>
      </c>
      <c r="DX216" s="115" t="str">
        <f aca="false">IF(DW216="","",IF(DW216&gt;=B$10,"Y","N"))</f>
        <v/>
      </c>
      <c r="DY216" s="115" t="str">
        <f aca="false">IF(DW216="","",IF(DW216&lt;50%,1,IF(AND(DW216&gt;=50%,DW216&lt;B$10),2,IF(DW216&gt;=B$10,3))))</f>
        <v/>
      </c>
      <c r="DZ216" s="13"/>
      <c r="EA216" s="13"/>
    </row>
    <row r="217" customFormat="false" ht="15.75" hidden="false" customHeight="true" outlineLevel="0" collapsed="false">
      <c r="A217" s="118"/>
      <c r="B217" s="119"/>
      <c r="C217" s="117"/>
      <c r="D217" s="117"/>
      <c r="E217" s="117"/>
      <c r="F217" s="117"/>
      <c r="G217" s="117"/>
      <c r="H217" s="117"/>
      <c r="I217" s="117"/>
      <c r="J217" s="117"/>
      <c r="K217" s="117"/>
      <c r="L217" s="117"/>
      <c r="M217" s="117"/>
      <c r="N217" s="117"/>
      <c r="O217" s="117"/>
      <c r="P217" s="117"/>
      <c r="Q217" s="117"/>
      <c r="R217" s="117"/>
      <c r="S217" s="117"/>
      <c r="T217" s="117"/>
      <c r="U217" s="117"/>
      <c r="V217" s="117"/>
      <c r="W217" s="117"/>
      <c r="X217" s="117"/>
      <c r="Y217" s="117"/>
      <c r="Z217" s="117"/>
      <c r="AA217" s="117"/>
      <c r="AB217" s="117"/>
      <c r="AC217" s="117"/>
      <c r="AD217" s="117"/>
      <c r="AE217" s="117"/>
      <c r="AF217" s="117"/>
      <c r="AG217" s="117"/>
      <c r="AH217" s="111" t="str">
        <f aca="false">IF(B217&lt;&gt;"",SUMIF(D$12:AG$12,"TLA",D217:AG217),"")</f>
        <v/>
      </c>
      <c r="AI217" s="112" t="str">
        <f aca="false">IF(B217&lt;&gt;"",SUMIF(D$12:AG$12,"AT",D217:AG217),"")</f>
        <v/>
      </c>
      <c r="AJ217" s="117"/>
      <c r="AK217" s="117"/>
      <c r="AL217" s="117"/>
      <c r="AM217" s="117"/>
      <c r="AN217" s="117"/>
      <c r="AO217" s="117"/>
      <c r="AP217" s="117"/>
      <c r="AQ217" s="117"/>
      <c r="AR217" s="117"/>
      <c r="AS217" s="117"/>
      <c r="AT217" s="117"/>
      <c r="AU217" s="117"/>
      <c r="AV217" s="117"/>
      <c r="AW217" s="117"/>
      <c r="AX217" s="117"/>
      <c r="AY217" s="117"/>
      <c r="AZ217" s="117"/>
      <c r="BA217" s="117"/>
      <c r="BB217" s="117"/>
      <c r="BC217" s="117"/>
      <c r="BD217" s="117"/>
      <c r="BE217" s="117"/>
      <c r="BF217" s="117"/>
      <c r="BG217" s="117"/>
      <c r="BH217" s="117"/>
      <c r="BI217" s="117"/>
      <c r="BJ217" s="117"/>
      <c r="BK217" s="117"/>
      <c r="BL217" s="117"/>
      <c r="BM217" s="117"/>
      <c r="BN217" s="111" t="str">
        <f aca="false">IF(B217&lt;&gt;"", SUMIF(AJ$12:BM$12,"TLA",AJ217:BM217), "")</f>
        <v/>
      </c>
      <c r="BO217" s="112" t="str">
        <f aca="false">IF(B217&lt;&gt;"", SUMIF(AJ$12:BM$12,"AT",AJ217:BM217), "")</f>
        <v/>
      </c>
      <c r="BP217" s="113"/>
      <c r="BQ217" s="113"/>
      <c r="BR217" s="113"/>
      <c r="BS217" s="113"/>
      <c r="BT217" s="113"/>
      <c r="BU217" s="113"/>
      <c r="BV217" s="113"/>
      <c r="BW217" s="113"/>
      <c r="BX217" s="113"/>
      <c r="BY217" s="113"/>
      <c r="BZ217" s="113"/>
      <c r="CA217" s="117"/>
      <c r="CB217" s="117"/>
      <c r="CC217" s="117"/>
      <c r="CD217" s="117"/>
      <c r="CE217" s="117"/>
      <c r="CF217" s="117"/>
      <c r="CG217" s="117"/>
      <c r="CH217" s="117"/>
      <c r="CI217" s="117"/>
      <c r="CJ217" s="117"/>
      <c r="CK217" s="117"/>
      <c r="CL217" s="117"/>
      <c r="CM217" s="117"/>
      <c r="CN217" s="117"/>
      <c r="CO217" s="117"/>
      <c r="CP217" s="117"/>
      <c r="CQ217" s="117"/>
      <c r="CR217" s="117"/>
      <c r="CS217" s="117"/>
      <c r="CT217" s="111" t="str">
        <f aca="false">IF(B217&lt;&gt;"",SUMIF(BP$12:CS$12,"TLA",BP217:CS217), "")</f>
        <v/>
      </c>
      <c r="CU217" s="112" t="str">
        <f aca="false">IF(B217&lt;&gt;"",SUMIF(BP$12:CS$12,"AT",BP217:CS217), "")</f>
        <v/>
      </c>
      <c r="CV217" s="114" t="str">
        <f aca="false">IF(B217&lt;&gt;"",IFERROR(SUMIF(D$14:CS$14, "CLO1", D217:CS217)/'Grade computation'!I$4,""),"")</f>
        <v/>
      </c>
      <c r="CW217" s="115" t="str">
        <f aca="false">IF(CV217="","",IF(CV217&gt;=B$10,"Y","N"))</f>
        <v/>
      </c>
      <c r="CX217" s="115" t="str">
        <f aca="false">IF(CV217="","",IF(CV217&lt;50%,1,IF(AND(CV217&gt;=50%,CV217&lt;B$10),2,IF(CV217&gt;=B$10,3))))</f>
        <v/>
      </c>
      <c r="CY217" s="114" t="str">
        <f aca="false">IF(B217&lt;&gt;"",IFERROR(IF((SUMIF(D$14:CS$14,"CLO2",D217:CS217)/'Grade computation'!I$5)=0,0,(SUMIF(D$14:CS$14,"CLO2",D217:CS217)/'Grade computation'!I$5)),""),"")</f>
        <v/>
      </c>
      <c r="CZ217" s="115" t="str">
        <f aca="false">IF(CY217="","",IF(CY217&gt;=B$10,"Y","N"))</f>
        <v/>
      </c>
      <c r="DA217" s="115" t="str">
        <f aca="false">IF(CY217="","",IF(CY217&lt;50%,1,IF(AND(CY217&gt;=50%,CY217&lt;B$10),2,IF(CY217&gt;=B$10,3))))</f>
        <v/>
      </c>
      <c r="DB217" s="114" t="str">
        <f aca="false">IF(B217&lt;&gt;"",IFERROR(IF((SUMIF(D$14:CS$14,"CLO3",D217:CS217)/'Grade computation'!I$6)=0,0,(SUMIF(D$14:CS$14,"CLO3",D217:CS217)/'Grade computation'!I$6)),""),"")</f>
        <v/>
      </c>
      <c r="DC217" s="115" t="str">
        <f aca="false">IF(DB217="","",IF(DB217&gt;=B$10,"Y","N"))</f>
        <v/>
      </c>
      <c r="DD217" s="115" t="str">
        <f aca="false">IF(DB217="","",IF(DB217&lt;50%,1,IF(AND(DB217&gt;=50%,DB217&lt;B$10),2,IF(DB217&gt;=B$10,3))))</f>
        <v/>
      </c>
      <c r="DE217" s="114" t="str">
        <f aca="false">IF(B217&lt;&gt;"",IFERROR(SUMIF(D$14:CS$14,"CLO4",D217:CS217)/'Grade computation'!I$7,""),"")</f>
        <v/>
      </c>
      <c r="DF217" s="115" t="str">
        <f aca="false">IF(DE217="","",IF(DE217&gt;=B$10,"Y","N"))</f>
        <v/>
      </c>
      <c r="DG217" s="115" t="str">
        <f aca="false">IF(DE217="","",IF(DE217&lt;50%,1,IF(AND(DE217&gt;=50%,DE217&lt;B$10),2,IF(DE217&gt;=B$10,3))))</f>
        <v/>
      </c>
      <c r="DH217" s="114" t="str">
        <f aca="false">IF(B217&lt;&gt;"",IFERROR(IF((SUMIF(D$14:CS$14,"CLO5",D217:CS217)/'Grade computation'!I$8)=0,0,(SUMIF(D$14:CS$14,"CLO5",D217:CS217)/'Grade computation'!I$8)),""),"")</f>
        <v/>
      </c>
      <c r="DI217" s="115" t="str">
        <f aca="false">IF(DH217="","",IF(DH217&gt;=B$10,"Y","N"))</f>
        <v/>
      </c>
      <c r="DJ217" s="115" t="str">
        <f aca="false">IF(DH217="","",IF(DH217&lt;50%,1,IF(AND(DH217&gt;=50%,DH217&lt;B$10),2,IF(DH217&gt;=B$10,3))))</f>
        <v/>
      </c>
      <c r="DK217" s="114" t="str">
        <f aca="false">IF(B217&lt;&gt;"",IFERROR(IF((SUMIF(D$14:CS$14,"CLO6",D217:CS217)/'Grade computation'!I$9)=0,0,(SUMIF(D$14:CS$14,"CLO6",D217:CS217)/'Grade computation'!I$9)),""),"")</f>
        <v/>
      </c>
      <c r="DL217" s="115" t="str">
        <f aca="false">IF(DK217="","",IF(DK217&gt;=B$10,"Y","N"))</f>
        <v/>
      </c>
      <c r="DM217" s="115" t="str">
        <f aca="false">IF(DK217="","",IF(DK217&lt;50%,1,IF(AND(DK217&gt;=50%,DK217&lt;B$10),2,IF(DK217&gt;=B$10,3))))</f>
        <v/>
      </c>
      <c r="DN217" s="114" t="str">
        <f aca="false">IF(B217&lt;&gt;"",IFERROR(IF((SUMIF(D$14:CS$14,"CLO7",D217:CS217)/'Grade computation'!I$10)=0,0,(SUMIF(D$14:CS$14,"CLO7",D217:CS217)/'Grade computation'!I$10)),""),"")</f>
        <v/>
      </c>
      <c r="DO217" s="115" t="str">
        <f aca="false">IF(DN217="","",IF(DN217&gt;=B$10,"Y","N"))</f>
        <v/>
      </c>
      <c r="DP217" s="115" t="str">
        <f aca="false">IF(DN217="","",IF(DN217&lt;50%,1,IF(AND(DN217&gt;=50%,DN217&lt;B$10),2,IF(DN217&gt;=B$10,3))))</f>
        <v/>
      </c>
      <c r="DQ217" s="114" t="str">
        <f aca="false">IF(B217&lt;&gt;"",IFERROR(IF((SUMIF(D$14:CS$14,"CLO8",D217:CS217)/'Grade computation'!I$11)=0,0,(SUMIF(D$14:CS$14,"CLO8",D217:CS217)/'Grade computation'!I$11)),""),"")</f>
        <v/>
      </c>
      <c r="DR217" s="115" t="str">
        <f aca="false">IF(DQ217="","",IF(DQ217&gt;=B$10,"Y","N"))</f>
        <v/>
      </c>
      <c r="DS217" s="115" t="str">
        <f aca="false">IF(DQ217="","",IF(DQ217&lt;50%,1,IF(AND(DQ217&gt;=50%,DQ217&lt;B$10),2,IF(DQ217&gt;=B$10,3))))</f>
        <v/>
      </c>
      <c r="DT217" s="114" t="str">
        <f aca="false">IF(B217&lt;&gt;"",IFERROR(IF((SUMIF(D$14:CS$14,"CLO9",D217:CS217)/'Grade computation'!I$12)=0,0,(SUMIF(D$14:CS$14,"CLO9",D217:CS217)/'Grade computation'!I$12)),""),"")</f>
        <v/>
      </c>
      <c r="DU217" s="115" t="str">
        <f aca="false">IF(DT217="","",IF(DT217&gt;=B$10,"Y","N"))</f>
        <v/>
      </c>
      <c r="DV217" s="115" t="str">
        <f aca="false">IF(DT217="","",IF(DT217&lt;50%,1,IF(AND(DT217&gt;=50%,DT217&lt;B$10),2,IF(DT217&gt;=B$10,3))))</f>
        <v/>
      </c>
      <c r="DW217" s="114" t="str">
        <f aca="false">IF(B217&lt;&gt;"",IFERROR(IF((SUMIF(D$14:CS$14,"CLO10",D217:CS217)/'Grade computation'!I$13)=0,0,(SUMIF(D$14:CS$14,"CLO10",D217:CS217)/'Grade computation'!I$13)),""),"")</f>
        <v/>
      </c>
      <c r="DX217" s="115" t="str">
        <f aca="false">IF(DW217="","",IF(DW217&gt;=B$10,"Y","N"))</f>
        <v/>
      </c>
      <c r="DY217" s="115" t="str">
        <f aca="false">IF(DW217="","",IF(DW217&lt;50%,1,IF(AND(DW217&gt;=50%,DW217&lt;B$10),2,IF(DW217&gt;=B$10,3))))</f>
        <v/>
      </c>
      <c r="DZ217" s="13"/>
      <c r="EA217" s="13"/>
    </row>
    <row r="218" customFormat="false" ht="15.75" hidden="false" customHeight="true" outlineLevel="0" collapsed="false">
      <c r="A218" s="118"/>
      <c r="B218" s="119"/>
      <c r="C218" s="117"/>
      <c r="D218" s="117"/>
      <c r="E218" s="117"/>
      <c r="F218" s="117"/>
      <c r="G218" s="117"/>
      <c r="H218" s="117"/>
      <c r="I218" s="117"/>
      <c r="J218" s="117"/>
      <c r="K218" s="117"/>
      <c r="L218" s="117"/>
      <c r="M218" s="117"/>
      <c r="N218" s="117"/>
      <c r="O218" s="117"/>
      <c r="P218" s="117"/>
      <c r="Q218" s="117"/>
      <c r="R218" s="117"/>
      <c r="S218" s="117"/>
      <c r="T218" s="117"/>
      <c r="U218" s="117"/>
      <c r="V218" s="117"/>
      <c r="W218" s="117"/>
      <c r="X218" s="117"/>
      <c r="Y218" s="117"/>
      <c r="Z218" s="117"/>
      <c r="AA218" s="117"/>
      <c r="AB218" s="117"/>
      <c r="AC218" s="117"/>
      <c r="AD218" s="117"/>
      <c r="AE218" s="117"/>
      <c r="AF218" s="117"/>
      <c r="AG218" s="117"/>
      <c r="AH218" s="111" t="str">
        <f aca="false">IF(B218&lt;&gt;"",SUMIF(D$12:AG$12,"TLA",D218:AG218),"")</f>
        <v/>
      </c>
      <c r="AI218" s="112" t="str">
        <f aca="false">IF(B218&lt;&gt;"",SUMIF(D$12:AG$12,"AT",D218:AG218),"")</f>
        <v/>
      </c>
      <c r="AJ218" s="117"/>
      <c r="AK218" s="117"/>
      <c r="AL218" s="117"/>
      <c r="AM218" s="117"/>
      <c r="AN218" s="117"/>
      <c r="AO218" s="117"/>
      <c r="AP218" s="117"/>
      <c r="AQ218" s="117"/>
      <c r="AR218" s="117"/>
      <c r="AS218" s="117"/>
      <c r="AT218" s="117"/>
      <c r="AU218" s="117"/>
      <c r="AV218" s="117"/>
      <c r="AW218" s="117"/>
      <c r="AX218" s="117"/>
      <c r="AY218" s="117"/>
      <c r="AZ218" s="117"/>
      <c r="BA218" s="117"/>
      <c r="BB218" s="117"/>
      <c r="BC218" s="117"/>
      <c r="BD218" s="117"/>
      <c r="BE218" s="117"/>
      <c r="BF218" s="117"/>
      <c r="BG218" s="117"/>
      <c r="BH218" s="117"/>
      <c r="BI218" s="117"/>
      <c r="BJ218" s="117"/>
      <c r="BK218" s="117"/>
      <c r="BL218" s="117"/>
      <c r="BM218" s="117"/>
      <c r="BN218" s="111" t="str">
        <f aca="false">IF(B218&lt;&gt;"", SUMIF(AJ$12:BM$12,"TLA",AJ218:BM218), "")</f>
        <v/>
      </c>
      <c r="BO218" s="112" t="str">
        <f aca="false">IF(B218&lt;&gt;"", SUMIF(AJ$12:BM$12,"AT",AJ218:BM218), "")</f>
        <v/>
      </c>
      <c r="BP218" s="113"/>
      <c r="BQ218" s="113"/>
      <c r="BR218" s="113"/>
      <c r="BS218" s="113"/>
      <c r="BT218" s="113"/>
      <c r="BU218" s="113"/>
      <c r="BV218" s="113"/>
      <c r="BW218" s="113"/>
      <c r="BX218" s="113"/>
      <c r="BY218" s="113"/>
      <c r="BZ218" s="113"/>
      <c r="CA218" s="117"/>
      <c r="CB218" s="117"/>
      <c r="CC218" s="117"/>
      <c r="CD218" s="117"/>
      <c r="CE218" s="117"/>
      <c r="CF218" s="117"/>
      <c r="CG218" s="117"/>
      <c r="CH218" s="117"/>
      <c r="CI218" s="117"/>
      <c r="CJ218" s="117"/>
      <c r="CK218" s="117"/>
      <c r="CL218" s="117"/>
      <c r="CM218" s="117"/>
      <c r="CN218" s="117"/>
      <c r="CO218" s="117"/>
      <c r="CP218" s="117"/>
      <c r="CQ218" s="117"/>
      <c r="CR218" s="117"/>
      <c r="CS218" s="117"/>
      <c r="CT218" s="111" t="str">
        <f aca="false">IF(B218&lt;&gt;"",SUMIF(BP$12:CS$12,"TLA",BP218:CS218), "")</f>
        <v/>
      </c>
      <c r="CU218" s="112" t="str">
        <f aca="false">IF(B218&lt;&gt;"",SUMIF(BP$12:CS$12,"AT",BP218:CS218), "")</f>
        <v/>
      </c>
      <c r="CV218" s="114" t="str">
        <f aca="false">IF(B218&lt;&gt;"",IFERROR(SUMIF(D$14:CS$14, "CLO1", D218:CS218)/'Grade computation'!I$4,""),"")</f>
        <v/>
      </c>
      <c r="CW218" s="115" t="str">
        <f aca="false">IF(CV218="","",IF(CV218&gt;=B$10,"Y","N"))</f>
        <v/>
      </c>
      <c r="CX218" s="115" t="str">
        <f aca="false">IF(CV218="","",IF(CV218&lt;50%,1,IF(AND(CV218&gt;=50%,CV218&lt;B$10),2,IF(CV218&gt;=B$10,3))))</f>
        <v/>
      </c>
      <c r="CY218" s="114" t="str">
        <f aca="false">IF(B218&lt;&gt;"",IFERROR(IF((SUMIF(D$14:CS$14,"CLO2",D218:CS218)/'Grade computation'!I$5)=0,0,(SUMIF(D$14:CS$14,"CLO2",D218:CS218)/'Grade computation'!I$5)),""),"")</f>
        <v/>
      </c>
      <c r="CZ218" s="115" t="str">
        <f aca="false">IF(CY218="","",IF(CY218&gt;=B$10,"Y","N"))</f>
        <v/>
      </c>
      <c r="DA218" s="115" t="str">
        <f aca="false">IF(CY218="","",IF(CY218&lt;50%,1,IF(AND(CY218&gt;=50%,CY218&lt;B$10),2,IF(CY218&gt;=B$10,3))))</f>
        <v/>
      </c>
      <c r="DB218" s="114" t="str">
        <f aca="false">IF(B218&lt;&gt;"",IFERROR(IF((SUMIF(D$14:CS$14,"CLO3",D218:CS218)/'Grade computation'!I$6)=0,0,(SUMIF(D$14:CS$14,"CLO3",D218:CS218)/'Grade computation'!I$6)),""),"")</f>
        <v/>
      </c>
      <c r="DC218" s="115" t="str">
        <f aca="false">IF(DB218="","",IF(DB218&gt;=B$10,"Y","N"))</f>
        <v/>
      </c>
      <c r="DD218" s="115" t="str">
        <f aca="false">IF(DB218="","",IF(DB218&lt;50%,1,IF(AND(DB218&gt;=50%,DB218&lt;B$10),2,IF(DB218&gt;=B$10,3))))</f>
        <v/>
      </c>
      <c r="DE218" s="114" t="str">
        <f aca="false">IF(B218&lt;&gt;"",IFERROR(SUMIF(D$14:CS$14,"CLO4",D218:CS218)/'Grade computation'!I$7,""),"")</f>
        <v/>
      </c>
      <c r="DF218" s="115" t="str">
        <f aca="false">IF(DE218="","",IF(DE218&gt;=B$10,"Y","N"))</f>
        <v/>
      </c>
      <c r="DG218" s="115" t="str">
        <f aca="false">IF(DE218="","",IF(DE218&lt;50%,1,IF(AND(DE218&gt;=50%,DE218&lt;B$10),2,IF(DE218&gt;=B$10,3))))</f>
        <v/>
      </c>
      <c r="DH218" s="114" t="str">
        <f aca="false">IF(B218&lt;&gt;"",IFERROR(IF((SUMIF(D$14:CS$14,"CLO5",D218:CS218)/'Grade computation'!I$8)=0,0,(SUMIF(D$14:CS$14,"CLO5",D218:CS218)/'Grade computation'!I$8)),""),"")</f>
        <v/>
      </c>
      <c r="DI218" s="115" t="str">
        <f aca="false">IF(DH218="","",IF(DH218&gt;=B$10,"Y","N"))</f>
        <v/>
      </c>
      <c r="DJ218" s="115" t="str">
        <f aca="false">IF(DH218="","",IF(DH218&lt;50%,1,IF(AND(DH218&gt;=50%,DH218&lt;B$10),2,IF(DH218&gt;=B$10,3))))</f>
        <v/>
      </c>
      <c r="DK218" s="114" t="str">
        <f aca="false">IF(B218&lt;&gt;"",IFERROR(IF((SUMIF(D$14:CS$14,"CLO6",D218:CS218)/'Grade computation'!I$9)=0,0,(SUMIF(D$14:CS$14,"CLO6",D218:CS218)/'Grade computation'!I$9)),""),"")</f>
        <v/>
      </c>
      <c r="DL218" s="115" t="str">
        <f aca="false">IF(DK218="","",IF(DK218&gt;=B$10,"Y","N"))</f>
        <v/>
      </c>
      <c r="DM218" s="115" t="str">
        <f aca="false">IF(DK218="","",IF(DK218&lt;50%,1,IF(AND(DK218&gt;=50%,DK218&lt;B$10),2,IF(DK218&gt;=B$10,3))))</f>
        <v/>
      </c>
      <c r="DN218" s="114" t="str">
        <f aca="false">IF(B218&lt;&gt;"",IFERROR(IF((SUMIF(D$14:CS$14,"CLO7",D218:CS218)/'Grade computation'!I$10)=0,0,(SUMIF(D$14:CS$14,"CLO7",D218:CS218)/'Grade computation'!I$10)),""),"")</f>
        <v/>
      </c>
      <c r="DO218" s="115" t="str">
        <f aca="false">IF(DN218="","",IF(DN218&gt;=B$10,"Y","N"))</f>
        <v/>
      </c>
      <c r="DP218" s="115" t="str">
        <f aca="false">IF(DN218="","",IF(DN218&lt;50%,1,IF(AND(DN218&gt;=50%,DN218&lt;B$10),2,IF(DN218&gt;=B$10,3))))</f>
        <v/>
      </c>
      <c r="DQ218" s="114" t="str">
        <f aca="false">IF(B218&lt;&gt;"",IFERROR(IF((SUMIF(D$14:CS$14,"CLO8",D218:CS218)/'Grade computation'!I$11)=0,0,(SUMIF(D$14:CS$14,"CLO8",D218:CS218)/'Grade computation'!I$11)),""),"")</f>
        <v/>
      </c>
      <c r="DR218" s="115" t="str">
        <f aca="false">IF(DQ218="","",IF(DQ218&gt;=B$10,"Y","N"))</f>
        <v/>
      </c>
      <c r="DS218" s="115" t="str">
        <f aca="false">IF(DQ218="","",IF(DQ218&lt;50%,1,IF(AND(DQ218&gt;=50%,DQ218&lt;B$10),2,IF(DQ218&gt;=B$10,3))))</f>
        <v/>
      </c>
      <c r="DT218" s="114" t="str">
        <f aca="false">IF(B218&lt;&gt;"",IFERROR(IF((SUMIF(D$14:CS$14,"CLO9",D218:CS218)/'Grade computation'!I$12)=0,0,(SUMIF(D$14:CS$14,"CLO9",D218:CS218)/'Grade computation'!I$12)),""),"")</f>
        <v/>
      </c>
      <c r="DU218" s="115" t="str">
        <f aca="false">IF(DT218="","",IF(DT218&gt;=B$10,"Y","N"))</f>
        <v/>
      </c>
      <c r="DV218" s="115" t="str">
        <f aca="false">IF(DT218="","",IF(DT218&lt;50%,1,IF(AND(DT218&gt;=50%,DT218&lt;B$10),2,IF(DT218&gt;=B$10,3))))</f>
        <v/>
      </c>
      <c r="DW218" s="114" t="str">
        <f aca="false">IF(B218&lt;&gt;"",IFERROR(IF((SUMIF(D$14:CS$14,"CLO10",D218:CS218)/'Grade computation'!I$13)=0,0,(SUMIF(D$14:CS$14,"CLO10",D218:CS218)/'Grade computation'!I$13)),""),"")</f>
        <v/>
      </c>
      <c r="DX218" s="115" t="str">
        <f aca="false">IF(DW218="","",IF(DW218&gt;=B$10,"Y","N"))</f>
        <v/>
      </c>
      <c r="DY218" s="115" t="str">
        <f aca="false">IF(DW218="","",IF(DW218&lt;50%,1,IF(AND(DW218&gt;=50%,DW218&lt;B$10),2,IF(DW218&gt;=B$10,3))))</f>
        <v/>
      </c>
      <c r="DZ218" s="13"/>
      <c r="EA218" s="13"/>
    </row>
    <row r="219" customFormat="false" ht="15.75" hidden="false" customHeight="true" outlineLevel="0" collapsed="false">
      <c r="A219" s="118"/>
      <c r="B219" s="119"/>
      <c r="C219" s="117"/>
      <c r="D219" s="117"/>
      <c r="E219" s="117"/>
      <c r="F219" s="117"/>
      <c r="G219" s="117"/>
      <c r="H219" s="117"/>
      <c r="I219" s="117"/>
      <c r="J219" s="117"/>
      <c r="K219" s="117"/>
      <c r="L219" s="117"/>
      <c r="M219" s="117"/>
      <c r="N219" s="117"/>
      <c r="O219" s="117"/>
      <c r="P219" s="117"/>
      <c r="Q219" s="117"/>
      <c r="R219" s="117"/>
      <c r="S219" s="117"/>
      <c r="T219" s="117"/>
      <c r="U219" s="117"/>
      <c r="V219" s="117"/>
      <c r="W219" s="117"/>
      <c r="X219" s="117"/>
      <c r="Y219" s="117"/>
      <c r="Z219" s="117"/>
      <c r="AA219" s="117"/>
      <c r="AB219" s="117"/>
      <c r="AC219" s="117"/>
      <c r="AD219" s="117"/>
      <c r="AE219" s="117"/>
      <c r="AF219" s="117"/>
      <c r="AG219" s="117"/>
      <c r="AH219" s="111" t="str">
        <f aca="false">IF(B219&lt;&gt;"",SUMIF(D$12:AG$12,"TLA",D219:AG219),"")</f>
        <v/>
      </c>
      <c r="AI219" s="112" t="str">
        <f aca="false">IF(B219&lt;&gt;"",SUMIF(D$12:AG$12,"AT",D219:AG219),"")</f>
        <v/>
      </c>
      <c r="AJ219" s="117"/>
      <c r="AK219" s="117"/>
      <c r="AL219" s="117"/>
      <c r="AM219" s="117"/>
      <c r="AN219" s="117"/>
      <c r="AO219" s="117"/>
      <c r="AP219" s="117"/>
      <c r="AQ219" s="117"/>
      <c r="AR219" s="117"/>
      <c r="AS219" s="117"/>
      <c r="AT219" s="117"/>
      <c r="AU219" s="117"/>
      <c r="AV219" s="117"/>
      <c r="AW219" s="117"/>
      <c r="AX219" s="117"/>
      <c r="AY219" s="117"/>
      <c r="AZ219" s="117"/>
      <c r="BA219" s="117"/>
      <c r="BB219" s="117"/>
      <c r="BC219" s="117"/>
      <c r="BD219" s="117"/>
      <c r="BE219" s="117"/>
      <c r="BF219" s="117"/>
      <c r="BG219" s="117"/>
      <c r="BH219" s="117"/>
      <c r="BI219" s="117"/>
      <c r="BJ219" s="117"/>
      <c r="BK219" s="117"/>
      <c r="BL219" s="117"/>
      <c r="BM219" s="117"/>
      <c r="BN219" s="111" t="str">
        <f aca="false">IF(B219&lt;&gt;"", SUMIF(AJ$12:BM$12,"TLA",AJ219:BM219), "")</f>
        <v/>
      </c>
      <c r="BO219" s="112" t="str">
        <f aca="false">IF(B219&lt;&gt;"", SUMIF(AJ$12:BM$12,"AT",AJ219:BM219), "")</f>
        <v/>
      </c>
      <c r="BP219" s="113"/>
      <c r="BQ219" s="113"/>
      <c r="BR219" s="113"/>
      <c r="BS219" s="113"/>
      <c r="BT219" s="113"/>
      <c r="BU219" s="113"/>
      <c r="BV219" s="113"/>
      <c r="BW219" s="113"/>
      <c r="BX219" s="113"/>
      <c r="BY219" s="113"/>
      <c r="BZ219" s="113"/>
      <c r="CA219" s="117"/>
      <c r="CB219" s="117"/>
      <c r="CC219" s="117"/>
      <c r="CD219" s="117"/>
      <c r="CE219" s="117"/>
      <c r="CF219" s="117"/>
      <c r="CG219" s="117"/>
      <c r="CH219" s="117"/>
      <c r="CI219" s="117"/>
      <c r="CJ219" s="117"/>
      <c r="CK219" s="117"/>
      <c r="CL219" s="117"/>
      <c r="CM219" s="117"/>
      <c r="CN219" s="117"/>
      <c r="CO219" s="117"/>
      <c r="CP219" s="117"/>
      <c r="CQ219" s="117"/>
      <c r="CR219" s="117"/>
      <c r="CS219" s="117"/>
      <c r="CT219" s="111" t="str">
        <f aca="false">IF(B219&lt;&gt;"",SUMIF(BP$12:CS$12,"TLA",BP219:CS219), "")</f>
        <v/>
      </c>
      <c r="CU219" s="112" t="str">
        <f aca="false">IF(B219&lt;&gt;"",SUMIF(BP$12:CS$12,"AT",BP219:CS219), "")</f>
        <v/>
      </c>
      <c r="CV219" s="114" t="str">
        <f aca="false">IF(B219&lt;&gt;"",IFERROR(SUMIF(D$14:CS$14, "CLO1", D219:CS219)/'Grade computation'!I$4,""),"")</f>
        <v/>
      </c>
      <c r="CW219" s="115" t="str">
        <f aca="false">IF(CV219="","",IF(CV219&gt;=B$10,"Y","N"))</f>
        <v/>
      </c>
      <c r="CX219" s="115" t="str">
        <f aca="false">IF(CV219="","",IF(CV219&lt;50%,1,IF(AND(CV219&gt;=50%,CV219&lt;B$10),2,IF(CV219&gt;=B$10,3))))</f>
        <v/>
      </c>
      <c r="CY219" s="114" t="str">
        <f aca="false">IF(B219&lt;&gt;"",IFERROR(IF((SUMIF(D$14:CS$14,"CLO2",D219:CS219)/'Grade computation'!I$5)=0,0,(SUMIF(D$14:CS$14,"CLO2",D219:CS219)/'Grade computation'!I$5)),""),"")</f>
        <v/>
      </c>
      <c r="CZ219" s="115" t="str">
        <f aca="false">IF(CY219="","",IF(CY219&gt;=B$10,"Y","N"))</f>
        <v/>
      </c>
      <c r="DA219" s="115" t="str">
        <f aca="false">IF(CY219="","",IF(CY219&lt;50%,1,IF(AND(CY219&gt;=50%,CY219&lt;B$10),2,IF(CY219&gt;=B$10,3))))</f>
        <v/>
      </c>
      <c r="DB219" s="114" t="str">
        <f aca="false">IF(B219&lt;&gt;"",IFERROR(IF((SUMIF(D$14:CS$14,"CLO3",D219:CS219)/'Grade computation'!I$6)=0,0,(SUMIF(D$14:CS$14,"CLO3",D219:CS219)/'Grade computation'!I$6)),""),"")</f>
        <v/>
      </c>
      <c r="DC219" s="115" t="str">
        <f aca="false">IF(DB219="","",IF(DB219&gt;=B$10,"Y","N"))</f>
        <v/>
      </c>
      <c r="DD219" s="115" t="str">
        <f aca="false">IF(DB219="","",IF(DB219&lt;50%,1,IF(AND(DB219&gt;=50%,DB219&lt;B$10),2,IF(DB219&gt;=B$10,3))))</f>
        <v/>
      </c>
      <c r="DE219" s="114" t="str">
        <f aca="false">IF(B219&lt;&gt;"",IFERROR(SUMIF(D$14:CS$14,"CLO4",D219:CS219)/'Grade computation'!I$7,""),"")</f>
        <v/>
      </c>
      <c r="DF219" s="115" t="str">
        <f aca="false">IF(DE219="","",IF(DE219&gt;=B$10,"Y","N"))</f>
        <v/>
      </c>
      <c r="DG219" s="115" t="str">
        <f aca="false">IF(DE219="","",IF(DE219&lt;50%,1,IF(AND(DE219&gt;=50%,DE219&lt;B$10),2,IF(DE219&gt;=B$10,3))))</f>
        <v/>
      </c>
      <c r="DH219" s="114" t="str">
        <f aca="false">IF(B219&lt;&gt;"",IFERROR(IF((SUMIF(D$14:CS$14,"CLO5",D219:CS219)/'Grade computation'!I$8)=0,0,(SUMIF(D$14:CS$14,"CLO5",D219:CS219)/'Grade computation'!I$8)),""),"")</f>
        <v/>
      </c>
      <c r="DI219" s="115" t="str">
        <f aca="false">IF(DH219="","",IF(DH219&gt;=B$10,"Y","N"))</f>
        <v/>
      </c>
      <c r="DJ219" s="115" t="str">
        <f aca="false">IF(DH219="","",IF(DH219&lt;50%,1,IF(AND(DH219&gt;=50%,DH219&lt;B$10),2,IF(DH219&gt;=B$10,3))))</f>
        <v/>
      </c>
      <c r="DK219" s="114" t="str">
        <f aca="false">IF(B219&lt;&gt;"",IFERROR(IF((SUMIF(D$14:CS$14,"CLO6",D219:CS219)/'Grade computation'!I$9)=0,0,(SUMIF(D$14:CS$14,"CLO6",D219:CS219)/'Grade computation'!I$9)),""),"")</f>
        <v/>
      </c>
      <c r="DL219" s="115" t="str">
        <f aca="false">IF(DK219="","",IF(DK219&gt;=B$10,"Y","N"))</f>
        <v/>
      </c>
      <c r="DM219" s="115" t="str">
        <f aca="false">IF(DK219="","",IF(DK219&lt;50%,1,IF(AND(DK219&gt;=50%,DK219&lt;B$10),2,IF(DK219&gt;=B$10,3))))</f>
        <v/>
      </c>
      <c r="DN219" s="114" t="str">
        <f aca="false">IF(B219&lt;&gt;"",IFERROR(IF((SUMIF(D$14:CS$14,"CLO7",D219:CS219)/'Grade computation'!I$10)=0,0,(SUMIF(D$14:CS$14,"CLO7",D219:CS219)/'Grade computation'!I$10)),""),"")</f>
        <v/>
      </c>
      <c r="DO219" s="115" t="str">
        <f aca="false">IF(DN219="","",IF(DN219&gt;=B$10,"Y","N"))</f>
        <v/>
      </c>
      <c r="DP219" s="115" t="str">
        <f aca="false">IF(DN219="","",IF(DN219&lt;50%,1,IF(AND(DN219&gt;=50%,DN219&lt;B$10),2,IF(DN219&gt;=B$10,3))))</f>
        <v/>
      </c>
      <c r="DQ219" s="114" t="str">
        <f aca="false">IF(B219&lt;&gt;"",IFERROR(IF((SUMIF(D$14:CS$14,"CLO8",D219:CS219)/'Grade computation'!I$11)=0,0,(SUMIF(D$14:CS$14,"CLO8",D219:CS219)/'Grade computation'!I$11)),""),"")</f>
        <v/>
      </c>
      <c r="DR219" s="115" t="str">
        <f aca="false">IF(DQ219="","",IF(DQ219&gt;=B$10,"Y","N"))</f>
        <v/>
      </c>
      <c r="DS219" s="115" t="str">
        <f aca="false">IF(DQ219="","",IF(DQ219&lt;50%,1,IF(AND(DQ219&gt;=50%,DQ219&lt;B$10),2,IF(DQ219&gt;=B$10,3))))</f>
        <v/>
      </c>
      <c r="DT219" s="114" t="str">
        <f aca="false">IF(B219&lt;&gt;"",IFERROR(IF((SUMIF(D$14:CS$14,"CLO9",D219:CS219)/'Grade computation'!I$12)=0,0,(SUMIF(D$14:CS$14,"CLO9",D219:CS219)/'Grade computation'!I$12)),""),"")</f>
        <v/>
      </c>
      <c r="DU219" s="115" t="str">
        <f aca="false">IF(DT219="","",IF(DT219&gt;=B$10,"Y","N"))</f>
        <v/>
      </c>
      <c r="DV219" s="115" t="str">
        <f aca="false">IF(DT219="","",IF(DT219&lt;50%,1,IF(AND(DT219&gt;=50%,DT219&lt;B$10),2,IF(DT219&gt;=B$10,3))))</f>
        <v/>
      </c>
      <c r="DW219" s="114" t="str">
        <f aca="false">IF(B219&lt;&gt;"",IFERROR(IF((SUMIF(D$14:CS$14,"CLO10",D219:CS219)/'Grade computation'!I$13)=0,0,(SUMIF(D$14:CS$14,"CLO10",D219:CS219)/'Grade computation'!I$13)),""),"")</f>
        <v/>
      </c>
      <c r="DX219" s="115" t="str">
        <f aca="false">IF(DW219="","",IF(DW219&gt;=B$10,"Y","N"))</f>
        <v/>
      </c>
      <c r="DY219" s="115" t="str">
        <f aca="false">IF(DW219="","",IF(DW219&lt;50%,1,IF(AND(DW219&gt;=50%,DW219&lt;B$10),2,IF(DW219&gt;=B$10,3))))</f>
        <v/>
      </c>
      <c r="DZ219" s="13"/>
      <c r="EA219" s="13"/>
    </row>
    <row r="220" customFormat="false" ht="15.75" hidden="false" customHeight="true" outlineLevel="0" collapsed="false">
      <c r="A220" s="118"/>
      <c r="B220" s="119"/>
      <c r="C220" s="117"/>
      <c r="D220" s="117"/>
      <c r="E220" s="117"/>
      <c r="F220" s="117"/>
      <c r="G220" s="117"/>
      <c r="H220" s="117"/>
      <c r="I220" s="117"/>
      <c r="J220" s="117"/>
      <c r="K220" s="117"/>
      <c r="L220" s="117"/>
      <c r="M220" s="117"/>
      <c r="N220" s="117"/>
      <c r="O220" s="117"/>
      <c r="P220" s="117"/>
      <c r="Q220" s="117"/>
      <c r="R220" s="117"/>
      <c r="S220" s="117"/>
      <c r="T220" s="117"/>
      <c r="U220" s="117"/>
      <c r="V220" s="117"/>
      <c r="W220" s="117"/>
      <c r="X220" s="117"/>
      <c r="Y220" s="117"/>
      <c r="Z220" s="117"/>
      <c r="AA220" s="117"/>
      <c r="AB220" s="117"/>
      <c r="AC220" s="117"/>
      <c r="AD220" s="117"/>
      <c r="AE220" s="117"/>
      <c r="AF220" s="117"/>
      <c r="AG220" s="117"/>
      <c r="AH220" s="111" t="str">
        <f aca="false">IF(B220&lt;&gt;"",SUMIF(D$12:AG$12,"TLA",D220:AG220),"")</f>
        <v/>
      </c>
      <c r="AI220" s="112" t="str">
        <f aca="false">IF(B220&lt;&gt;"",SUMIF(D$12:AG$12,"AT",D220:AG220),"")</f>
        <v/>
      </c>
      <c r="AJ220" s="117"/>
      <c r="AK220" s="117"/>
      <c r="AL220" s="117"/>
      <c r="AM220" s="117"/>
      <c r="AN220" s="117"/>
      <c r="AO220" s="117"/>
      <c r="AP220" s="117"/>
      <c r="AQ220" s="117"/>
      <c r="AR220" s="117"/>
      <c r="AS220" s="117"/>
      <c r="AT220" s="117"/>
      <c r="AU220" s="117"/>
      <c r="AV220" s="117"/>
      <c r="AW220" s="117"/>
      <c r="AX220" s="117"/>
      <c r="AY220" s="117"/>
      <c r="AZ220" s="117"/>
      <c r="BA220" s="117"/>
      <c r="BB220" s="117"/>
      <c r="BC220" s="117"/>
      <c r="BD220" s="117"/>
      <c r="BE220" s="117"/>
      <c r="BF220" s="117"/>
      <c r="BG220" s="117"/>
      <c r="BH220" s="117"/>
      <c r="BI220" s="117"/>
      <c r="BJ220" s="117"/>
      <c r="BK220" s="117"/>
      <c r="BL220" s="117"/>
      <c r="BM220" s="117"/>
      <c r="BN220" s="111" t="str">
        <f aca="false">IF(B220&lt;&gt;"", SUMIF(AJ$12:BM$12,"TLA",AJ220:BM220), "")</f>
        <v/>
      </c>
      <c r="BO220" s="112" t="str">
        <f aca="false">IF(B220&lt;&gt;"", SUMIF(AJ$12:BM$12,"AT",AJ220:BM220), "")</f>
        <v/>
      </c>
      <c r="BP220" s="113"/>
      <c r="BQ220" s="113"/>
      <c r="BR220" s="113"/>
      <c r="BS220" s="113"/>
      <c r="BT220" s="113"/>
      <c r="BU220" s="113"/>
      <c r="BV220" s="113"/>
      <c r="BW220" s="113"/>
      <c r="BX220" s="113"/>
      <c r="BY220" s="113"/>
      <c r="BZ220" s="113"/>
      <c r="CA220" s="117"/>
      <c r="CB220" s="117"/>
      <c r="CC220" s="117"/>
      <c r="CD220" s="117"/>
      <c r="CE220" s="117"/>
      <c r="CF220" s="117"/>
      <c r="CG220" s="117"/>
      <c r="CH220" s="117"/>
      <c r="CI220" s="117"/>
      <c r="CJ220" s="117"/>
      <c r="CK220" s="117"/>
      <c r="CL220" s="117"/>
      <c r="CM220" s="117"/>
      <c r="CN220" s="117"/>
      <c r="CO220" s="117"/>
      <c r="CP220" s="117"/>
      <c r="CQ220" s="117"/>
      <c r="CR220" s="117"/>
      <c r="CS220" s="117"/>
      <c r="CT220" s="111" t="str">
        <f aca="false">IF(B220&lt;&gt;"",SUMIF(BP$12:CS$12,"TLA",BP220:CS220), "")</f>
        <v/>
      </c>
      <c r="CU220" s="112" t="str">
        <f aca="false">IF(B220&lt;&gt;"",SUMIF(BP$12:CS$12,"AT",BP220:CS220), "")</f>
        <v/>
      </c>
      <c r="CV220" s="114" t="str">
        <f aca="false">IF(B220&lt;&gt;"",IFERROR(SUMIF(D$14:CS$14, "CLO1", D220:CS220)/'Grade computation'!I$4,""),"")</f>
        <v/>
      </c>
      <c r="CW220" s="115" t="str">
        <f aca="false">IF(CV220="","",IF(CV220&gt;=B$10,"Y","N"))</f>
        <v/>
      </c>
      <c r="CX220" s="115" t="str">
        <f aca="false">IF(CV220="","",IF(CV220&lt;50%,1,IF(AND(CV220&gt;=50%,CV220&lt;B$10),2,IF(CV220&gt;=B$10,3))))</f>
        <v/>
      </c>
      <c r="CY220" s="114" t="str">
        <f aca="false">IF(B220&lt;&gt;"",IFERROR(IF((SUMIF(D$14:CS$14,"CLO2",D220:CS220)/'Grade computation'!I$5)=0,0,(SUMIF(D$14:CS$14,"CLO2",D220:CS220)/'Grade computation'!I$5)),""),"")</f>
        <v/>
      </c>
      <c r="CZ220" s="115" t="str">
        <f aca="false">IF(CY220="","",IF(CY220&gt;=B$10,"Y","N"))</f>
        <v/>
      </c>
      <c r="DA220" s="115" t="str">
        <f aca="false">IF(CY220="","",IF(CY220&lt;50%,1,IF(AND(CY220&gt;=50%,CY220&lt;B$10),2,IF(CY220&gt;=B$10,3))))</f>
        <v/>
      </c>
      <c r="DB220" s="114" t="str">
        <f aca="false">IF(B220&lt;&gt;"",IFERROR(IF((SUMIF(D$14:CS$14,"CLO3",D220:CS220)/'Grade computation'!I$6)=0,0,(SUMIF(D$14:CS$14,"CLO3",D220:CS220)/'Grade computation'!I$6)),""),"")</f>
        <v/>
      </c>
      <c r="DC220" s="115" t="str">
        <f aca="false">IF(DB220="","",IF(DB220&gt;=B$10,"Y","N"))</f>
        <v/>
      </c>
      <c r="DD220" s="115" t="str">
        <f aca="false">IF(DB220="","",IF(DB220&lt;50%,1,IF(AND(DB220&gt;=50%,DB220&lt;B$10),2,IF(DB220&gt;=B$10,3))))</f>
        <v/>
      </c>
      <c r="DE220" s="114" t="str">
        <f aca="false">IF(B220&lt;&gt;"",IFERROR(SUMIF(D$14:CS$14,"CLO4",D220:CS220)/'Grade computation'!I$7,""),"")</f>
        <v/>
      </c>
      <c r="DF220" s="115" t="str">
        <f aca="false">IF(DE220="","",IF(DE220&gt;=B$10,"Y","N"))</f>
        <v/>
      </c>
      <c r="DG220" s="115" t="str">
        <f aca="false">IF(DE220="","",IF(DE220&lt;50%,1,IF(AND(DE220&gt;=50%,DE220&lt;B$10),2,IF(DE220&gt;=B$10,3))))</f>
        <v/>
      </c>
      <c r="DH220" s="114" t="str">
        <f aca="false">IF(B220&lt;&gt;"",IFERROR(IF((SUMIF(D$14:CS$14,"CLO5",D220:CS220)/'Grade computation'!I$8)=0,0,(SUMIF(D$14:CS$14,"CLO5",D220:CS220)/'Grade computation'!I$8)),""),"")</f>
        <v/>
      </c>
      <c r="DI220" s="115" t="str">
        <f aca="false">IF(DH220="","",IF(DH220&gt;=B$10,"Y","N"))</f>
        <v/>
      </c>
      <c r="DJ220" s="115" t="str">
        <f aca="false">IF(DH220="","",IF(DH220&lt;50%,1,IF(AND(DH220&gt;=50%,DH220&lt;B$10),2,IF(DH220&gt;=B$10,3))))</f>
        <v/>
      </c>
      <c r="DK220" s="114" t="str">
        <f aca="false">IF(B220&lt;&gt;"",IFERROR(IF((SUMIF(D$14:CS$14,"CLO6",D220:CS220)/'Grade computation'!I$9)=0,0,(SUMIF(D$14:CS$14,"CLO6",D220:CS220)/'Grade computation'!I$9)),""),"")</f>
        <v/>
      </c>
      <c r="DL220" s="115" t="str">
        <f aca="false">IF(DK220="","",IF(DK220&gt;=B$10,"Y","N"))</f>
        <v/>
      </c>
      <c r="DM220" s="115" t="str">
        <f aca="false">IF(DK220="","",IF(DK220&lt;50%,1,IF(AND(DK220&gt;=50%,DK220&lt;B$10),2,IF(DK220&gt;=B$10,3))))</f>
        <v/>
      </c>
      <c r="DN220" s="114" t="str">
        <f aca="false">IF(B220&lt;&gt;"",IFERROR(IF((SUMIF(D$14:CS$14,"CLO7",D220:CS220)/'Grade computation'!I$10)=0,0,(SUMIF(D$14:CS$14,"CLO7",D220:CS220)/'Grade computation'!I$10)),""),"")</f>
        <v/>
      </c>
      <c r="DO220" s="115" t="str">
        <f aca="false">IF(DN220="","",IF(DN220&gt;=B$10,"Y","N"))</f>
        <v/>
      </c>
      <c r="DP220" s="115" t="str">
        <f aca="false">IF(DN220="","",IF(DN220&lt;50%,1,IF(AND(DN220&gt;=50%,DN220&lt;B$10),2,IF(DN220&gt;=B$10,3))))</f>
        <v/>
      </c>
      <c r="DQ220" s="114" t="str">
        <f aca="false">IF(B220&lt;&gt;"",IFERROR(IF((SUMIF(D$14:CS$14,"CLO8",D220:CS220)/'Grade computation'!I$11)=0,0,(SUMIF(D$14:CS$14,"CLO8",D220:CS220)/'Grade computation'!I$11)),""),"")</f>
        <v/>
      </c>
      <c r="DR220" s="115" t="str">
        <f aca="false">IF(DQ220="","",IF(DQ220&gt;=B$10,"Y","N"))</f>
        <v/>
      </c>
      <c r="DS220" s="115" t="str">
        <f aca="false">IF(DQ220="","",IF(DQ220&lt;50%,1,IF(AND(DQ220&gt;=50%,DQ220&lt;B$10),2,IF(DQ220&gt;=B$10,3))))</f>
        <v/>
      </c>
      <c r="DT220" s="114" t="str">
        <f aca="false">IF(B220&lt;&gt;"",IFERROR(IF((SUMIF(D$14:CS$14,"CLO9",D220:CS220)/'Grade computation'!I$12)=0,0,(SUMIF(D$14:CS$14,"CLO9",D220:CS220)/'Grade computation'!I$12)),""),"")</f>
        <v/>
      </c>
      <c r="DU220" s="115" t="str">
        <f aca="false">IF(DT220="","",IF(DT220&gt;=B$10,"Y","N"))</f>
        <v/>
      </c>
      <c r="DV220" s="115" t="str">
        <f aca="false">IF(DT220="","",IF(DT220&lt;50%,1,IF(AND(DT220&gt;=50%,DT220&lt;B$10),2,IF(DT220&gt;=B$10,3))))</f>
        <v/>
      </c>
      <c r="DW220" s="114" t="str">
        <f aca="false">IF(B220&lt;&gt;"",IFERROR(IF((SUMIF(D$14:CS$14,"CLO10",D220:CS220)/'Grade computation'!I$13)=0,0,(SUMIF(D$14:CS$14,"CLO10",D220:CS220)/'Grade computation'!I$13)),""),"")</f>
        <v/>
      </c>
      <c r="DX220" s="115" t="str">
        <f aca="false">IF(DW220="","",IF(DW220&gt;=B$10,"Y","N"))</f>
        <v/>
      </c>
      <c r="DY220" s="115" t="str">
        <f aca="false">IF(DW220="","",IF(DW220&lt;50%,1,IF(AND(DW220&gt;=50%,DW220&lt;B$10),2,IF(DW220&gt;=B$10,3))))</f>
        <v/>
      </c>
      <c r="DZ220" s="13"/>
      <c r="EA220" s="13"/>
    </row>
    <row r="221" customFormat="false" ht="15.75" hidden="false" customHeight="true" outlineLevel="0" collapsed="false">
      <c r="A221" s="118"/>
      <c r="B221" s="119"/>
      <c r="C221" s="117"/>
      <c r="D221" s="117"/>
      <c r="E221" s="117"/>
      <c r="F221" s="117"/>
      <c r="G221" s="117"/>
      <c r="H221" s="117"/>
      <c r="I221" s="117"/>
      <c r="J221" s="117"/>
      <c r="K221" s="117"/>
      <c r="L221" s="117"/>
      <c r="M221" s="117"/>
      <c r="N221" s="117"/>
      <c r="O221" s="117"/>
      <c r="P221" s="117"/>
      <c r="Q221" s="117"/>
      <c r="R221" s="117"/>
      <c r="S221" s="117"/>
      <c r="T221" s="117"/>
      <c r="U221" s="117"/>
      <c r="V221" s="117"/>
      <c r="W221" s="117"/>
      <c r="X221" s="117"/>
      <c r="Y221" s="117"/>
      <c r="Z221" s="117"/>
      <c r="AA221" s="117"/>
      <c r="AB221" s="117"/>
      <c r="AC221" s="117"/>
      <c r="AD221" s="117"/>
      <c r="AE221" s="117"/>
      <c r="AF221" s="117"/>
      <c r="AG221" s="117"/>
      <c r="AH221" s="111" t="str">
        <f aca="false">IF(B221&lt;&gt;"",SUMIF(D$12:AG$12,"TLA",D221:AG221),"")</f>
        <v/>
      </c>
      <c r="AI221" s="112" t="str">
        <f aca="false">IF(B221&lt;&gt;"",SUMIF(D$12:AG$12,"AT",D221:AG221),"")</f>
        <v/>
      </c>
      <c r="AJ221" s="117"/>
      <c r="AK221" s="117"/>
      <c r="AL221" s="117"/>
      <c r="AM221" s="117"/>
      <c r="AN221" s="117"/>
      <c r="AO221" s="117"/>
      <c r="AP221" s="117"/>
      <c r="AQ221" s="117"/>
      <c r="AR221" s="117"/>
      <c r="AS221" s="117"/>
      <c r="AT221" s="117"/>
      <c r="AU221" s="117"/>
      <c r="AV221" s="117"/>
      <c r="AW221" s="117"/>
      <c r="AX221" s="117"/>
      <c r="AY221" s="117"/>
      <c r="AZ221" s="117"/>
      <c r="BA221" s="117"/>
      <c r="BB221" s="117"/>
      <c r="BC221" s="117"/>
      <c r="BD221" s="117"/>
      <c r="BE221" s="117"/>
      <c r="BF221" s="117"/>
      <c r="BG221" s="117"/>
      <c r="BH221" s="117"/>
      <c r="BI221" s="117"/>
      <c r="BJ221" s="117"/>
      <c r="BK221" s="117"/>
      <c r="BL221" s="117"/>
      <c r="BM221" s="117"/>
      <c r="BN221" s="111" t="str">
        <f aca="false">IF(B221&lt;&gt;"", SUMIF(AJ$12:BM$12,"TLA",AJ221:BM221), "")</f>
        <v/>
      </c>
      <c r="BO221" s="112" t="str">
        <f aca="false">IF(B221&lt;&gt;"", SUMIF(AJ$12:BM$12,"AT",AJ221:BM221), "")</f>
        <v/>
      </c>
      <c r="BP221" s="113"/>
      <c r="BQ221" s="113"/>
      <c r="BR221" s="113"/>
      <c r="BS221" s="113"/>
      <c r="BT221" s="113"/>
      <c r="BU221" s="113"/>
      <c r="BV221" s="113"/>
      <c r="BW221" s="113"/>
      <c r="BX221" s="113"/>
      <c r="BY221" s="113"/>
      <c r="BZ221" s="113"/>
      <c r="CA221" s="117"/>
      <c r="CB221" s="117"/>
      <c r="CC221" s="117"/>
      <c r="CD221" s="117"/>
      <c r="CE221" s="117"/>
      <c r="CF221" s="117"/>
      <c r="CG221" s="117"/>
      <c r="CH221" s="117"/>
      <c r="CI221" s="117"/>
      <c r="CJ221" s="117"/>
      <c r="CK221" s="117"/>
      <c r="CL221" s="117"/>
      <c r="CM221" s="117"/>
      <c r="CN221" s="117"/>
      <c r="CO221" s="117"/>
      <c r="CP221" s="117"/>
      <c r="CQ221" s="117"/>
      <c r="CR221" s="117"/>
      <c r="CS221" s="117"/>
      <c r="CT221" s="111" t="str">
        <f aca="false">IF(B221&lt;&gt;"",SUMIF(BP$12:CS$12,"TLA",BP221:CS221), "")</f>
        <v/>
      </c>
      <c r="CU221" s="112" t="str">
        <f aca="false">IF(B221&lt;&gt;"",SUMIF(BP$12:CS$12,"AT",BP221:CS221), "")</f>
        <v/>
      </c>
      <c r="CV221" s="114" t="str">
        <f aca="false">IF(B221&lt;&gt;"",IFERROR(SUMIF(D$14:CS$14, "CLO1", D221:CS221)/'Grade computation'!I$4,""),"")</f>
        <v/>
      </c>
      <c r="CW221" s="115" t="str">
        <f aca="false">IF(CV221="","",IF(CV221&gt;=B$10,"Y","N"))</f>
        <v/>
      </c>
      <c r="CX221" s="115" t="str">
        <f aca="false">IF(CV221="","",IF(CV221&lt;50%,1,IF(AND(CV221&gt;=50%,CV221&lt;B$10),2,IF(CV221&gt;=B$10,3))))</f>
        <v/>
      </c>
      <c r="CY221" s="114" t="str">
        <f aca="false">IF(B221&lt;&gt;"",IFERROR(IF((SUMIF(D$14:CS$14,"CLO2",D221:CS221)/'Grade computation'!I$5)=0,0,(SUMIF(D$14:CS$14,"CLO2",D221:CS221)/'Grade computation'!I$5)),""),"")</f>
        <v/>
      </c>
      <c r="CZ221" s="115" t="str">
        <f aca="false">IF(CY221="","",IF(CY221&gt;=B$10,"Y","N"))</f>
        <v/>
      </c>
      <c r="DA221" s="115" t="str">
        <f aca="false">IF(CY221="","",IF(CY221&lt;50%,1,IF(AND(CY221&gt;=50%,CY221&lt;B$10),2,IF(CY221&gt;=B$10,3))))</f>
        <v/>
      </c>
      <c r="DB221" s="114" t="str">
        <f aca="false">IF(B221&lt;&gt;"",IFERROR(IF((SUMIF(D$14:CS$14,"CLO3",D221:CS221)/'Grade computation'!I$6)=0,0,(SUMIF(D$14:CS$14,"CLO3",D221:CS221)/'Grade computation'!I$6)),""),"")</f>
        <v/>
      </c>
      <c r="DC221" s="115" t="str">
        <f aca="false">IF(DB221="","",IF(DB221&gt;=B$10,"Y","N"))</f>
        <v/>
      </c>
      <c r="DD221" s="115" t="str">
        <f aca="false">IF(DB221="","",IF(DB221&lt;50%,1,IF(AND(DB221&gt;=50%,DB221&lt;B$10),2,IF(DB221&gt;=B$10,3))))</f>
        <v/>
      </c>
      <c r="DE221" s="114" t="str">
        <f aca="false">IF(B221&lt;&gt;"",IFERROR(SUMIF(D$14:CS$14,"CLO4",D221:CS221)/'Grade computation'!I$7,""),"")</f>
        <v/>
      </c>
      <c r="DF221" s="115" t="str">
        <f aca="false">IF(DE221="","",IF(DE221&gt;=B$10,"Y","N"))</f>
        <v/>
      </c>
      <c r="DG221" s="115" t="str">
        <f aca="false">IF(DE221="","",IF(DE221&lt;50%,1,IF(AND(DE221&gt;=50%,DE221&lt;B$10),2,IF(DE221&gt;=B$10,3))))</f>
        <v/>
      </c>
      <c r="DH221" s="114" t="str">
        <f aca="false">IF(B221&lt;&gt;"",IFERROR(IF((SUMIF(D$14:CS$14,"CLO5",D221:CS221)/'Grade computation'!I$8)=0,0,(SUMIF(D$14:CS$14,"CLO5",D221:CS221)/'Grade computation'!I$8)),""),"")</f>
        <v/>
      </c>
      <c r="DI221" s="115" t="str">
        <f aca="false">IF(DH221="","",IF(DH221&gt;=B$10,"Y","N"))</f>
        <v/>
      </c>
      <c r="DJ221" s="115" t="str">
        <f aca="false">IF(DH221="","",IF(DH221&lt;50%,1,IF(AND(DH221&gt;=50%,DH221&lt;B$10),2,IF(DH221&gt;=B$10,3))))</f>
        <v/>
      </c>
      <c r="DK221" s="114" t="str">
        <f aca="false">IF(B221&lt;&gt;"",IFERROR(IF((SUMIF(D$14:CS$14,"CLO6",D221:CS221)/'Grade computation'!I$9)=0,0,(SUMIF(D$14:CS$14,"CLO6",D221:CS221)/'Grade computation'!I$9)),""),"")</f>
        <v/>
      </c>
      <c r="DL221" s="115" t="str">
        <f aca="false">IF(DK221="","",IF(DK221&gt;=B$10,"Y","N"))</f>
        <v/>
      </c>
      <c r="DM221" s="115" t="str">
        <f aca="false">IF(DK221="","",IF(DK221&lt;50%,1,IF(AND(DK221&gt;=50%,DK221&lt;B$10),2,IF(DK221&gt;=B$10,3))))</f>
        <v/>
      </c>
      <c r="DN221" s="114" t="str">
        <f aca="false">IF(B221&lt;&gt;"",IFERROR(IF((SUMIF(D$14:CS$14,"CLO7",D221:CS221)/'Grade computation'!I$10)=0,0,(SUMIF(D$14:CS$14,"CLO7",D221:CS221)/'Grade computation'!I$10)),""),"")</f>
        <v/>
      </c>
      <c r="DO221" s="115" t="str">
        <f aca="false">IF(DN221="","",IF(DN221&gt;=B$10,"Y","N"))</f>
        <v/>
      </c>
      <c r="DP221" s="115" t="str">
        <f aca="false">IF(DN221="","",IF(DN221&lt;50%,1,IF(AND(DN221&gt;=50%,DN221&lt;B$10),2,IF(DN221&gt;=B$10,3))))</f>
        <v/>
      </c>
      <c r="DQ221" s="114" t="str">
        <f aca="false">IF(B221&lt;&gt;"",IFERROR(IF((SUMIF(D$14:CS$14,"CLO8",D221:CS221)/'Grade computation'!I$11)=0,0,(SUMIF(D$14:CS$14,"CLO8",D221:CS221)/'Grade computation'!I$11)),""),"")</f>
        <v/>
      </c>
      <c r="DR221" s="115" t="str">
        <f aca="false">IF(DQ221="","",IF(DQ221&gt;=B$10,"Y","N"))</f>
        <v/>
      </c>
      <c r="DS221" s="115" t="str">
        <f aca="false">IF(DQ221="","",IF(DQ221&lt;50%,1,IF(AND(DQ221&gt;=50%,DQ221&lt;B$10),2,IF(DQ221&gt;=B$10,3))))</f>
        <v/>
      </c>
      <c r="DT221" s="114" t="str">
        <f aca="false">IF(B221&lt;&gt;"",IFERROR(IF((SUMIF(D$14:CS$14,"CLO9",D221:CS221)/'Grade computation'!I$12)=0,0,(SUMIF(D$14:CS$14,"CLO9",D221:CS221)/'Grade computation'!I$12)),""),"")</f>
        <v/>
      </c>
      <c r="DU221" s="115" t="str">
        <f aca="false">IF(DT221="","",IF(DT221&gt;=B$10,"Y","N"))</f>
        <v/>
      </c>
      <c r="DV221" s="115" t="str">
        <f aca="false">IF(DT221="","",IF(DT221&lt;50%,1,IF(AND(DT221&gt;=50%,DT221&lt;B$10),2,IF(DT221&gt;=B$10,3))))</f>
        <v/>
      </c>
      <c r="DW221" s="114" t="str">
        <f aca="false">IF(B221&lt;&gt;"",IFERROR(IF((SUMIF(D$14:CS$14,"CLO10",D221:CS221)/'Grade computation'!I$13)=0,0,(SUMIF(D$14:CS$14,"CLO10",D221:CS221)/'Grade computation'!I$13)),""),"")</f>
        <v/>
      </c>
      <c r="DX221" s="115" t="str">
        <f aca="false">IF(DW221="","",IF(DW221&gt;=B$10,"Y","N"))</f>
        <v/>
      </c>
      <c r="DY221" s="115" t="str">
        <f aca="false">IF(DW221="","",IF(DW221&lt;50%,1,IF(AND(DW221&gt;=50%,DW221&lt;B$10),2,IF(DW221&gt;=B$10,3))))</f>
        <v/>
      </c>
      <c r="DZ221" s="13"/>
      <c r="EA221" s="13"/>
    </row>
    <row r="222" customFormat="false" ht="15.75" hidden="false" customHeight="true" outlineLevel="0" collapsed="false">
      <c r="A222" s="118"/>
      <c r="B222" s="119"/>
      <c r="C222" s="117"/>
      <c r="D222" s="117"/>
      <c r="E222" s="117"/>
      <c r="F222" s="117"/>
      <c r="G222" s="117"/>
      <c r="H222" s="117"/>
      <c r="I222" s="117"/>
      <c r="J222" s="117"/>
      <c r="K222" s="117"/>
      <c r="L222" s="117"/>
      <c r="M222" s="117"/>
      <c r="N222" s="117"/>
      <c r="O222" s="117"/>
      <c r="P222" s="117"/>
      <c r="Q222" s="117"/>
      <c r="R222" s="117"/>
      <c r="S222" s="117"/>
      <c r="T222" s="117"/>
      <c r="U222" s="117"/>
      <c r="V222" s="117"/>
      <c r="W222" s="117"/>
      <c r="X222" s="117"/>
      <c r="Y222" s="117"/>
      <c r="Z222" s="117"/>
      <c r="AA222" s="117"/>
      <c r="AB222" s="117"/>
      <c r="AC222" s="117"/>
      <c r="AD222" s="117"/>
      <c r="AE222" s="117"/>
      <c r="AF222" s="117"/>
      <c r="AG222" s="117"/>
      <c r="AH222" s="111" t="str">
        <f aca="false">IF(B222&lt;&gt;"",SUMIF(D$12:AG$12,"TLA",D222:AG222),"")</f>
        <v/>
      </c>
      <c r="AI222" s="112" t="str">
        <f aca="false">IF(B222&lt;&gt;"",SUMIF(D$12:AG$12,"AT",D222:AG222),"")</f>
        <v/>
      </c>
      <c r="AJ222" s="117"/>
      <c r="AK222" s="117"/>
      <c r="AL222" s="117"/>
      <c r="AM222" s="117"/>
      <c r="AN222" s="117"/>
      <c r="AO222" s="117"/>
      <c r="AP222" s="117"/>
      <c r="AQ222" s="117"/>
      <c r="AR222" s="117"/>
      <c r="AS222" s="117"/>
      <c r="AT222" s="117"/>
      <c r="AU222" s="117"/>
      <c r="AV222" s="117"/>
      <c r="AW222" s="117"/>
      <c r="AX222" s="117"/>
      <c r="AY222" s="117"/>
      <c r="AZ222" s="117"/>
      <c r="BA222" s="117"/>
      <c r="BB222" s="117"/>
      <c r="BC222" s="117"/>
      <c r="BD222" s="117"/>
      <c r="BE222" s="117"/>
      <c r="BF222" s="117"/>
      <c r="BG222" s="117"/>
      <c r="BH222" s="117"/>
      <c r="BI222" s="117"/>
      <c r="BJ222" s="117"/>
      <c r="BK222" s="117"/>
      <c r="BL222" s="117"/>
      <c r="BM222" s="117"/>
      <c r="BN222" s="111" t="str">
        <f aca="false">IF(B222&lt;&gt;"", SUMIF(AJ$12:BM$12,"TLA",AJ222:BM222), "")</f>
        <v/>
      </c>
      <c r="BO222" s="112" t="str">
        <f aca="false">IF(B222&lt;&gt;"", SUMIF(AJ$12:BM$12,"AT",AJ222:BM222), "")</f>
        <v/>
      </c>
      <c r="BP222" s="113"/>
      <c r="BQ222" s="113"/>
      <c r="BR222" s="113"/>
      <c r="BS222" s="113"/>
      <c r="BT222" s="113"/>
      <c r="BU222" s="113"/>
      <c r="BV222" s="113"/>
      <c r="BW222" s="113"/>
      <c r="BX222" s="113"/>
      <c r="BY222" s="113"/>
      <c r="BZ222" s="113"/>
      <c r="CA222" s="117"/>
      <c r="CB222" s="117"/>
      <c r="CC222" s="117"/>
      <c r="CD222" s="117"/>
      <c r="CE222" s="117"/>
      <c r="CF222" s="117"/>
      <c r="CG222" s="117"/>
      <c r="CH222" s="117"/>
      <c r="CI222" s="117"/>
      <c r="CJ222" s="117"/>
      <c r="CK222" s="117"/>
      <c r="CL222" s="117"/>
      <c r="CM222" s="117"/>
      <c r="CN222" s="117"/>
      <c r="CO222" s="117"/>
      <c r="CP222" s="117"/>
      <c r="CQ222" s="117"/>
      <c r="CR222" s="117"/>
      <c r="CS222" s="117"/>
      <c r="CT222" s="111" t="str">
        <f aca="false">IF(B222&lt;&gt;"",SUMIF(BP$12:CS$12,"TLA",BP222:CS222), "")</f>
        <v/>
      </c>
      <c r="CU222" s="112" t="str">
        <f aca="false">IF(B222&lt;&gt;"",SUMIF(BP$12:CS$12,"AT",BP222:CS222), "")</f>
        <v/>
      </c>
      <c r="CV222" s="114" t="str">
        <f aca="false">IF(B222&lt;&gt;"",IFERROR(SUMIF(D$14:CS$14, "CLO1", D222:CS222)/'Grade computation'!I$4,""),"")</f>
        <v/>
      </c>
      <c r="CW222" s="115" t="str">
        <f aca="false">IF(CV222="","",IF(CV222&gt;=B$10,"Y","N"))</f>
        <v/>
      </c>
      <c r="CX222" s="115" t="str">
        <f aca="false">IF(CV222="","",IF(CV222&lt;50%,1,IF(AND(CV222&gt;=50%,CV222&lt;B$10),2,IF(CV222&gt;=B$10,3))))</f>
        <v/>
      </c>
      <c r="CY222" s="114" t="str">
        <f aca="false">IF(B222&lt;&gt;"",IFERROR(IF((SUMIF(D$14:CS$14,"CLO2",D222:CS222)/'Grade computation'!I$5)=0,0,(SUMIF(D$14:CS$14,"CLO2",D222:CS222)/'Grade computation'!I$5)),""),"")</f>
        <v/>
      </c>
      <c r="CZ222" s="115" t="str">
        <f aca="false">IF(CY222="","",IF(CY222&gt;=B$10,"Y","N"))</f>
        <v/>
      </c>
      <c r="DA222" s="115" t="str">
        <f aca="false">IF(CY222="","",IF(CY222&lt;50%,1,IF(AND(CY222&gt;=50%,CY222&lt;B$10),2,IF(CY222&gt;=B$10,3))))</f>
        <v/>
      </c>
      <c r="DB222" s="114" t="str">
        <f aca="false">IF(B222&lt;&gt;"",IFERROR(IF((SUMIF(D$14:CS$14,"CLO3",D222:CS222)/'Grade computation'!I$6)=0,0,(SUMIF(D$14:CS$14,"CLO3",D222:CS222)/'Grade computation'!I$6)),""),"")</f>
        <v/>
      </c>
      <c r="DC222" s="115" t="str">
        <f aca="false">IF(DB222="","",IF(DB222&gt;=B$10,"Y","N"))</f>
        <v/>
      </c>
      <c r="DD222" s="115" t="str">
        <f aca="false">IF(DB222="","",IF(DB222&lt;50%,1,IF(AND(DB222&gt;=50%,DB222&lt;B$10),2,IF(DB222&gt;=B$10,3))))</f>
        <v/>
      </c>
      <c r="DE222" s="114" t="str">
        <f aca="false">IF(B222&lt;&gt;"",IFERROR(SUMIF(D$14:CS$14,"CLO4",D222:CS222)/'Grade computation'!I$7,""),"")</f>
        <v/>
      </c>
      <c r="DF222" s="115" t="str">
        <f aca="false">IF(DE222="","",IF(DE222&gt;=B$10,"Y","N"))</f>
        <v/>
      </c>
      <c r="DG222" s="115" t="str">
        <f aca="false">IF(DE222="","",IF(DE222&lt;50%,1,IF(AND(DE222&gt;=50%,DE222&lt;B$10),2,IF(DE222&gt;=B$10,3))))</f>
        <v/>
      </c>
      <c r="DH222" s="114" t="str">
        <f aca="false">IF(B222&lt;&gt;"",IFERROR(IF((SUMIF(D$14:CS$14,"CLO5",D222:CS222)/'Grade computation'!I$8)=0,0,(SUMIF(D$14:CS$14,"CLO5",D222:CS222)/'Grade computation'!I$8)),""),"")</f>
        <v/>
      </c>
      <c r="DI222" s="115" t="str">
        <f aca="false">IF(DH222="","",IF(DH222&gt;=B$10,"Y","N"))</f>
        <v/>
      </c>
      <c r="DJ222" s="115" t="str">
        <f aca="false">IF(DH222="","",IF(DH222&lt;50%,1,IF(AND(DH222&gt;=50%,DH222&lt;B$10),2,IF(DH222&gt;=B$10,3))))</f>
        <v/>
      </c>
      <c r="DK222" s="114" t="str">
        <f aca="false">IF(B222&lt;&gt;"",IFERROR(IF((SUMIF(D$14:CS$14,"CLO6",D222:CS222)/'Grade computation'!I$9)=0,0,(SUMIF(D$14:CS$14,"CLO6",D222:CS222)/'Grade computation'!I$9)),""),"")</f>
        <v/>
      </c>
      <c r="DL222" s="115" t="str">
        <f aca="false">IF(DK222="","",IF(DK222&gt;=B$10,"Y","N"))</f>
        <v/>
      </c>
      <c r="DM222" s="115" t="str">
        <f aca="false">IF(DK222="","",IF(DK222&lt;50%,1,IF(AND(DK222&gt;=50%,DK222&lt;B$10),2,IF(DK222&gt;=B$10,3))))</f>
        <v/>
      </c>
      <c r="DN222" s="114" t="str">
        <f aca="false">IF(B222&lt;&gt;"",IFERROR(IF((SUMIF(D$14:CS$14,"CLO7",D222:CS222)/'Grade computation'!I$10)=0,0,(SUMIF(D$14:CS$14,"CLO7",D222:CS222)/'Grade computation'!I$10)),""),"")</f>
        <v/>
      </c>
      <c r="DO222" s="115" t="str">
        <f aca="false">IF(DN222="","",IF(DN222&gt;=B$10,"Y","N"))</f>
        <v/>
      </c>
      <c r="DP222" s="115" t="str">
        <f aca="false">IF(DN222="","",IF(DN222&lt;50%,1,IF(AND(DN222&gt;=50%,DN222&lt;B$10),2,IF(DN222&gt;=B$10,3))))</f>
        <v/>
      </c>
      <c r="DQ222" s="114" t="str">
        <f aca="false">IF(B222&lt;&gt;"",IFERROR(IF((SUMIF(D$14:CS$14,"CLO8",D222:CS222)/'Grade computation'!I$11)=0,0,(SUMIF(D$14:CS$14,"CLO8",D222:CS222)/'Grade computation'!I$11)),""),"")</f>
        <v/>
      </c>
      <c r="DR222" s="115" t="str">
        <f aca="false">IF(DQ222="","",IF(DQ222&gt;=B$10,"Y","N"))</f>
        <v/>
      </c>
      <c r="DS222" s="115" t="str">
        <f aca="false">IF(DQ222="","",IF(DQ222&lt;50%,1,IF(AND(DQ222&gt;=50%,DQ222&lt;B$10),2,IF(DQ222&gt;=B$10,3))))</f>
        <v/>
      </c>
      <c r="DT222" s="114" t="str">
        <f aca="false">IF(B222&lt;&gt;"",IFERROR(IF((SUMIF(D$14:CS$14,"CLO9",D222:CS222)/'Grade computation'!I$12)=0,0,(SUMIF(D$14:CS$14,"CLO9",D222:CS222)/'Grade computation'!I$12)),""),"")</f>
        <v/>
      </c>
      <c r="DU222" s="115" t="str">
        <f aca="false">IF(DT222="","",IF(DT222&gt;=B$10,"Y","N"))</f>
        <v/>
      </c>
      <c r="DV222" s="115" t="str">
        <f aca="false">IF(DT222="","",IF(DT222&lt;50%,1,IF(AND(DT222&gt;=50%,DT222&lt;B$10),2,IF(DT222&gt;=B$10,3))))</f>
        <v/>
      </c>
      <c r="DW222" s="114" t="str">
        <f aca="false">IF(B222&lt;&gt;"",IFERROR(IF((SUMIF(D$14:CS$14,"CLO10",D222:CS222)/'Grade computation'!I$13)=0,0,(SUMIF(D$14:CS$14,"CLO10",D222:CS222)/'Grade computation'!I$13)),""),"")</f>
        <v/>
      </c>
      <c r="DX222" s="115" t="str">
        <f aca="false">IF(DW222="","",IF(DW222&gt;=B$10,"Y","N"))</f>
        <v/>
      </c>
      <c r="DY222" s="115" t="str">
        <f aca="false">IF(DW222="","",IF(DW222&lt;50%,1,IF(AND(DW222&gt;=50%,DW222&lt;B$10),2,IF(DW222&gt;=B$10,3))))</f>
        <v/>
      </c>
      <c r="DZ222" s="13"/>
      <c r="EA222" s="13"/>
    </row>
    <row r="223" customFormat="false" ht="15.75" hidden="false" customHeight="true" outlineLevel="0" collapsed="false">
      <c r="A223" s="118"/>
      <c r="B223" s="119"/>
      <c r="C223" s="117"/>
      <c r="D223" s="117"/>
      <c r="E223" s="117"/>
      <c r="F223" s="117"/>
      <c r="G223" s="117"/>
      <c r="H223" s="117"/>
      <c r="I223" s="117"/>
      <c r="J223" s="117"/>
      <c r="K223" s="117"/>
      <c r="L223" s="117"/>
      <c r="M223" s="117"/>
      <c r="N223" s="117"/>
      <c r="O223" s="117"/>
      <c r="P223" s="117"/>
      <c r="Q223" s="117"/>
      <c r="R223" s="117"/>
      <c r="S223" s="117"/>
      <c r="T223" s="117"/>
      <c r="U223" s="117"/>
      <c r="V223" s="117"/>
      <c r="W223" s="117"/>
      <c r="X223" s="117"/>
      <c r="Y223" s="117"/>
      <c r="Z223" s="117"/>
      <c r="AA223" s="117"/>
      <c r="AB223" s="117"/>
      <c r="AC223" s="117"/>
      <c r="AD223" s="117"/>
      <c r="AE223" s="117"/>
      <c r="AF223" s="117"/>
      <c r="AG223" s="117"/>
      <c r="AH223" s="111" t="str">
        <f aca="false">IF(B223&lt;&gt;"",SUMIF(D$12:AG$12,"TLA",D223:AG223),"")</f>
        <v/>
      </c>
      <c r="AI223" s="112" t="str">
        <f aca="false">IF(B223&lt;&gt;"",SUMIF(D$12:AG$12,"AT",D223:AG223),"")</f>
        <v/>
      </c>
      <c r="AJ223" s="117"/>
      <c r="AK223" s="117"/>
      <c r="AL223" s="117"/>
      <c r="AM223" s="117"/>
      <c r="AN223" s="117"/>
      <c r="AO223" s="117"/>
      <c r="AP223" s="117"/>
      <c r="AQ223" s="117"/>
      <c r="AR223" s="117"/>
      <c r="AS223" s="117"/>
      <c r="AT223" s="117"/>
      <c r="AU223" s="117"/>
      <c r="AV223" s="117"/>
      <c r="AW223" s="117"/>
      <c r="AX223" s="117"/>
      <c r="AY223" s="117"/>
      <c r="AZ223" s="117"/>
      <c r="BA223" s="117"/>
      <c r="BB223" s="117"/>
      <c r="BC223" s="117"/>
      <c r="BD223" s="117"/>
      <c r="BE223" s="117"/>
      <c r="BF223" s="117"/>
      <c r="BG223" s="117"/>
      <c r="BH223" s="117"/>
      <c r="BI223" s="117"/>
      <c r="BJ223" s="117"/>
      <c r="BK223" s="117"/>
      <c r="BL223" s="117"/>
      <c r="BM223" s="117"/>
      <c r="BN223" s="111" t="str">
        <f aca="false">IF(B223&lt;&gt;"", SUMIF(AJ$12:BM$12,"TLA",AJ223:BM223), "")</f>
        <v/>
      </c>
      <c r="BO223" s="112" t="str">
        <f aca="false">IF(B223&lt;&gt;"", SUMIF(AJ$12:BM$12,"AT",AJ223:BM223), "")</f>
        <v/>
      </c>
      <c r="BP223" s="113"/>
      <c r="BQ223" s="113"/>
      <c r="BR223" s="113"/>
      <c r="BS223" s="113"/>
      <c r="BT223" s="113"/>
      <c r="BU223" s="113"/>
      <c r="BV223" s="113"/>
      <c r="BW223" s="113"/>
      <c r="BX223" s="113"/>
      <c r="BY223" s="113"/>
      <c r="BZ223" s="113"/>
      <c r="CA223" s="117"/>
      <c r="CB223" s="117"/>
      <c r="CC223" s="117"/>
      <c r="CD223" s="117"/>
      <c r="CE223" s="117"/>
      <c r="CF223" s="117"/>
      <c r="CG223" s="117"/>
      <c r="CH223" s="117"/>
      <c r="CI223" s="117"/>
      <c r="CJ223" s="117"/>
      <c r="CK223" s="117"/>
      <c r="CL223" s="117"/>
      <c r="CM223" s="117"/>
      <c r="CN223" s="117"/>
      <c r="CO223" s="117"/>
      <c r="CP223" s="117"/>
      <c r="CQ223" s="117"/>
      <c r="CR223" s="117"/>
      <c r="CS223" s="117"/>
      <c r="CT223" s="111" t="str">
        <f aca="false">IF(B223&lt;&gt;"",SUMIF(BP$12:CS$12,"TLA",BP223:CS223), "")</f>
        <v/>
      </c>
      <c r="CU223" s="112" t="str">
        <f aca="false">IF(B223&lt;&gt;"",SUMIF(BP$12:CS$12,"AT",BP223:CS223), "")</f>
        <v/>
      </c>
      <c r="CV223" s="114" t="str">
        <f aca="false">IF(B223&lt;&gt;"",IFERROR(SUMIF(D$14:CS$14, "CLO1", D223:CS223)/'Grade computation'!I$4,""),"")</f>
        <v/>
      </c>
      <c r="CW223" s="115" t="str">
        <f aca="false">IF(CV223="","",IF(CV223&gt;=B$10,"Y","N"))</f>
        <v/>
      </c>
      <c r="CX223" s="115" t="str">
        <f aca="false">IF(CV223="","",IF(CV223&lt;50%,1,IF(AND(CV223&gt;=50%,CV223&lt;B$10),2,IF(CV223&gt;=B$10,3))))</f>
        <v/>
      </c>
      <c r="CY223" s="114" t="str">
        <f aca="false">IF(B223&lt;&gt;"",IFERROR(IF((SUMIF(D$14:CS$14,"CLO2",D223:CS223)/'Grade computation'!I$5)=0,0,(SUMIF(D$14:CS$14,"CLO2",D223:CS223)/'Grade computation'!I$5)),""),"")</f>
        <v/>
      </c>
      <c r="CZ223" s="115" t="str">
        <f aca="false">IF(CY223="","",IF(CY223&gt;=B$10,"Y","N"))</f>
        <v/>
      </c>
      <c r="DA223" s="115" t="str">
        <f aca="false">IF(CY223="","",IF(CY223&lt;50%,1,IF(AND(CY223&gt;=50%,CY223&lt;B$10),2,IF(CY223&gt;=B$10,3))))</f>
        <v/>
      </c>
      <c r="DB223" s="114" t="str">
        <f aca="false">IF(B223&lt;&gt;"",IFERROR(IF((SUMIF(D$14:CS$14,"CLO3",D223:CS223)/'Grade computation'!I$6)=0,0,(SUMIF(D$14:CS$14,"CLO3",D223:CS223)/'Grade computation'!I$6)),""),"")</f>
        <v/>
      </c>
      <c r="DC223" s="115" t="str">
        <f aca="false">IF(DB223="","",IF(DB223&gt;=B$10,"Y","N"))</f>
        <v/>
      </c>
      <c r="DD223" s="115" t="str">
        <f aca="false">IF(DB223="","",IF(DB223&lt;50%,1,IF(AND(DB223&gt;=50%,DB223&lt;B$10),2,IF(DB223&gt;=B$10,3))))</f>
        <v/>
      </c>
      <c r="DE223" s="114" t="str">
        <f aca="false">IF(B223&lt;&gt;"",IFERROR(SUMIF(D$14:CS$14,"CLO4",D223:CS223)/'Grade computation'!I$7,""),"")</f>
        <v/>
      </c>
      <c r="DF223" s="115" t="str">
        <f aca="false">IF(DE223="","",IF(DE223&gt;=B$10,"Y","N"))</f>
        <v/>
      </c>
      <c r="DG223" s="115" t="str">
        <f aca="false">IF(DE223="","",IF(DE223&lt;50%,1,IF(AND(DE223&gt;=50%,DE223&lt;B$10),2,IF(DE223&gt;=B$10,3))))</f>
        <v/>
      </c>
      <c r="DH223" s="114" t="str">
        <f aca="false">IF(B223&lt;&gt;"",IFERROR(IF((SUMIF(D$14:CS$14,"CLO5",D223:CS223)/'Grade computation'!I$8)=0,0,(SUMIF(D$14:CS$14,"CLO5",D223:CS223)/'Grade computation'!I$8)),""),"")</f>
        <v/>
      </c>
      <c r="DI223" s="115" t="str">
        <f aca="false">IF(DH223="","",IF(DH223&gt;=B$10,"Y","N"))</f>
        <v/>
      </c>
      <c r="DJ223" s="115" t="str">
        <f aca="false">IF(DH223="","",IF(DH223&lt;50%,1,IF(AND(DH223&gt;=50%,DH223&lt;B$10),2,IF(DH223&gt;=B$10,3))))</f>
        <v/>
      </c>
      <c r="DK223" s="114" t="str">
        <f aca="false">IF(B223&lt;&gt;"",IFERROR(IF((SUMIF(D$14:CS$14,"CLO6",D223:CS223)/'Grade computation'!I$9)=0,0,(SUMIF(D$14:CS$14,"CLO6",D223:CS223)/'Grade computation'!I$9)),""),"")</f>
        <v/>
      </c>
      <c r="DL223" s="115" t="str">
        <f aca="false">IF(DK223="","",IF(DK223&gt;=B$10,"Y","N"))</f>
        <v/>
      </c>
      <c r="DM223" s="115" t="str">
        <f aca="false">IF(DK223="","",IF(DK223&lt;50%,1,IF(AND(DK223&gt;=50%,DK223&lt;B$10),2,IF(DK223&gt;=B$10,3))))</f>
        <v/>
      </c>
      <c r="DN223" s="114" t="str">
        <f aca="false">IF(B223&lt;&gt;"",IFERROR(IF((SUMIF(D$14:CS$14,"CLO7",D223:CS223)/'Grade computation'!I$10)=0,0,(SUMIF(D$14:CS$14,"CLO7",D223:CS223)/'Grade computation'!I$10)),""),"")</f>
        <v/>
      </c>
      <c r="DO223" s="115" t="str">
        <f aca="false">IF(DN223="","",IF(DN223&gt;=B$10,"Y","N"))</f>
        <v/>
      </c>
      <c r="DP223" s="115" t="str">
        <f aca="false">IF(DN223="","",IF(DN223&lt;50%,1,IF(AND(DN223&gt;=50%,DN223&lt;B$10),2,IF(DN223&gt;=B$10,3))))</f>
        <v/>
      </c>
      <c r="DQ223" s="114" t="str">
        <f aca="false">IF(B223&lt;&gt;"",IFERROR(IF((SUMIF(D$14:CS$14,"CLO8",D223:CS223)/'Grade computation'!I$11)=0,0,(SUMIF(D$14:CS$14,"CLO8",D223:CS223)/'Grade computation'!I$11)),""),"")</f>
        <v/>
      </c>
      <c r="DR223" s="115" t="str">
        <f aca="false">IF(DQ223="","",IF(DQ223&gt;=B$10,"Y","N"))</f>
        <v/>
      </c>
      <c r="DS223" s="115" t="str">
        <f aca="false">IF(DQ223="","",IF(DQ223&lt;50%,1,IF(AND(DQ223&gt;=50%,DQ223&lt;B$10),2,IF(DQ223&gt;=B$10,3))))</f>
        <v/>
      </c>
      <c r="DT223" s="114" t="str">
        <f aca="false">IF(B223&lt;&gt;"",IFERROR(IF((SUMIF(D$14:CS$14,"CLO9",D223:CS223)/'Grade computation'!I$12)=0,0,(SUMIF(D$14:CS$14,"CLO9",D223:CS223)/'Grade computation'!I$12)),""),"")</f>
        <v/>
      </c>
      <c r="DU223" s="115" t="str">
        <f aca="false">IF(DT223="","",IF(DT223&gt;=B$10,"Y","N"))</f>
        <v/>
      </c>
      <c r="DV223" s="115" t="str">
        <f aca="false">IF(DT223="","",IF(DT223&lt;50%,1,IF(AND(DT223&gt;=50%,DT223&lt;B$10),2,IF(DT223&gt;=B$10,3))))</f>
        <v/>
      </c>
      <c r="DW223" s="114" t="str">
        <f aca="false">IF(B223&lt;&gt;"",IFERROR(IF((SUMIF(D$14:CS$14,"CLO10",D223:CS223)/'Grade computation'!I$13)=0,0,(SUMIF(D$14:CS$14,"CLO10",D223:CS223)/'Grade computation'!I$13)),""),"")</f>
        <v/>
      </c>
      <c r="DX223" s="115" t="str">
        <f aca="false">IF(DW223="","",IF(DW223&gt;=B$10,"Y","N"))</f>
        <v/>
      </c>
      <c r="DY223" s="115" t="str">
        <f aca="false">IF(DW223="","",IF(DW223&lt;50%,1,IF(AND(DW223&gt;=50%,DW223&lt;B$10),2,IF(DW223&gt;=B$10,3))))</f>
        <v/>
      </c>
      <c r="DZ223" s="13"/>
      <c r="EA223" s="13"/>
    </row>
    <row r="224" customFormat="false" ht="15.75" hidden="false" customHeight="true" outlineLevel="0" collapsed="false">
      <c r="A224" s="118"/>
      <c r="B224" s="119"/>
      <c r="C224" s="117"/>
      <c r="D224" s="117"/>
      <c r="E224" s="117"/>
      <c r="F224" s="117"/>
      <c r="G224" s="117"/>
      <c r="H224" s="117"/>
      <c r="I224" s="117"/>
      <c r="J224" s="117"/>
      <c r="K224" s="117"/>
      <c r="L224" s="117"/>
      <c r="M224" s="117"/>
      <c r="N224" s="117"/>
      <c r="O224" s="117"/>
      <c r="P224" s="117"/>
      <c r="Q224" s="117"/>
      <c r="R224" s="117"/>
      <c r="S224" s="117"/>
      <c r="T224" s="117"/>
      <c r="U224" s="117"/>
      <c r="V224" s="117"/>
      <c r="W224" s="117"/>
      <c r="X224" s="117"/>
      <c r="Y224" s="117"/>
      <c r="Z224" s="117"/>
      <c r="AA224" s="117"/>
      <c r="AB224" s="117"/>
      <c r="AC224" s="117"/>
      <c r="AD224" s="117"/>
      <c r="AE224" s="117"/>
      <c r="AF224" s="117"/>
      <c r="AG224" s="117"/>
      <c r="AH224" s="111" t="str">
        <f aca="false">IF(B224&lt;&gt;"",SUMIF(D$12:AG$12,"TLA",D224:AG224),"")</f>
        <v/>
      </c>
      <c r="AI224" s="112" t="str">
        <f aca="false">IF(B224&lt;&gt;"",SUMIF(D$12:AG$12,"AT",D224:AG224),"")</f>
        <v/>
      </c>
      <c r="AJ224" s="117"/>
      <c r="AK224" s="117"/>
      <c r="AL224" s="117"/>
      <c r="AM224" s="117"/>
      <c r="AN224" s="117"/>
      <c r="AO224" s="117"/>
      <c r="AP224" s="117"/>
      <c r="AQ224" s="117"/>
      <c r="AR224" s="117"/>
      <c r="AS224" s="117"/>
      <c r="AT224" s="117"/>
      <c r="AU224" s="117"/>
      <c r="AV224" s="117"/>
      <c r="AW224" s="117"/>
      <c r="AX224" s="117"/>
      <c r="AY224" s="117"/>
      <c r="AZ224" s="117"/>
      <c r="BA224" s="117"/>
      <c r="BB224" s="117"/>
      <c r="BC224" s="117"/>
      <c r="BD224" s="117"/>
      <c r="BE224" s="117"/>
      <c r="BF224" s="117"/>
      <c r="BG224" s="117"/>
      <c r="BH224" s="117"/>
      <c r="BI224" s="117"/>
      <c r="BJ224" s="117"/>
      <c r="BK224" s="117"/>
      <c r="BL224" s="117"/>
      <c r="BM224" s="117"/>
      <c r="BN224" s="111" t="str">
        <f aca="false">IF(B224&lt;&gt;"", SUMIF(AJ$12:BM$12,"TLA",AJ224:BM224), "")</f>
        <v/>
      </c>
      <c r="BO224" s="112" t="str">
        <f aca="false">IF(B224&lt;&gt;"", SUMIF(AJ$12:BM$12,"AT",AJ224:BM224), "")</f>
        <v/>
      </c>
      <c r="BP224" s="113"/>
      <c r="BQ224" s="113"/>
      <c r="BR224" s="113"/>
      <c r="BS224" s="113"/>
      <c r="BT224" s="113"/>
      <c r="BU224" s="113"/>
      <c r="BV224" s="113"/>
      <c r="BW224" s="113"/>
      <c r="BX224" s="113"/>
      <c r="BY224" s="113"/>
      <c r="BZ224" s="113"/>
      <c r="CA224" s="117"/>
      <c r="CB224" s="117"/>
      <c r="CC224" s="117"/>
      <c r="CD224" s="117"/>
      <c r="CE224" s="117"/>
      <c r="CF224" s="117"/>
      <c r="CG224" s="117"/>
      <c r="CH224" s="117"/>
      <c r="CI224" s="117"/>
      <c r="CJ224" s="117"/>
      <c r="CK224" s="117"/>
      <c r="CL224" s="117"/>
      <c r="CM224" s="117"/>
      <c r="CN224" s="117"/>
      <c r="CO224" s="117"/>
      <c r="CP224" s="117"/>
      <c r="CQ224" s="117"/>
      <c r="CR224" s="117"/>
      <c r="CS224" s="117"/>
      <c r="CT224" s="111" t="str">
        <f aca="false">IF(B224&lt;&gt;"",SUMIF(BP$12:CS$12,"TLA",BP224:CS224), "")</f>
        <v/>
      </c>
      <c r="CU224" s="112" t="str">
        <f aca="false">IF(B224&lt;&gt;"",SUMIF(BP$12:CS$12,"AT",BP224:CS224), "")</f>
        <v/>
      </c>
      <c r="CV224" s="114" t="str">
        <f aca="false">IF(B224&lt;&gt;"",IFERROR(SUMIF(D$14:CS$14, "CLO1", D224:CS224)/'Grade computation'!I$4,""),"")</f>
        <v/>
      </c>
      <c r="CW224" s="115" t="str">
        <f aca="false">IF(CV224="","",IF(CV224&gt;=B$10,"Y","N"))</f>
        <v/>
      </c>
      <c r="CX224" s="115" t="str">
        <f aca="false">IF(CV224="","",IF(CV224&lt;50%,1,IF(AND(CV224&gt;=50%,CV224&lt;B$10),2,IF(CV224&gt;=B$10,3))))</f>
        <v/>
      </c>
      <c r="CY224" s="114" t="str">
        <f aca="false">IF(B224&lt;&gt;"",IFERROR(IF((SUMIF(D$14:CS$14,"CLO2",D224:CS224)/'Grade computation'!I$5)=0,0,(SUMIF(D$14:CS$14,"CLO2",D224:CS224)/'Grade computation'!I$5)),""),"")</f>
        <v/>
      </c>
      <c r="CZ224" s="115" t="str">
        <f aca="false">IF(CY224="","",IF(CY224&gt;=B$10,"Y","N"))</f>
        <v/>
      </c>
      <c r="DA224" s="115" t="str">
        <f aca="false">IF(CY224="","",IF(CY224&lt;50%,1,IF(AND(CY224&gt;=50%,CY224&lt;B$10),2,IF(CY224&gt;=B$10,3))))</f>
        <v/>
      </c>
      <c r="DB224" s="114" t="str">
        <f aca="false">IF(B224&lt;&gt;"",IFERROR(IF((SUMIF(D$14:CS$14,"CLO3",D224:CS224)/'Grade computation'!I$6)=0,0,(SUMIF(D$14:CS$14,"CLO3",D224:CS224)/'Grade computation'!I$6)),""),"")</f>
        <v/>
      </c>
      <c r="DC224" s="115" t="str">
        <f aca="false">IF(DB224="","",IF(DB224&gt;=B$10,"Y","N"))</f>
        <v/>
      </c>
      <c r="DD224" s="115" t="str">
        <f aca="false">IF(DB224="","",IF(DB224&lt;50%,1,IF(AND(DB224&gt;=50%,DB224&lt;B$10),2,IF(DB224&gt;=B$10,3))))</f>
        <v/>
      </c>
      <c r="DE224" s="114" t="str">
        <f aca="false">IF(B224&lt;&gt;"",IFERROR(SUMIF(D$14:CS$14,"CLO4",D224:CS224)/'Grade computation'!I$7,""),"")</f>
        <v/>
      </c>
      <c r="DF224" s="115" t="str">
        <f aca="false">IF(DE224="","",IF(DE224&gt;=B$10,"Y","N"))</f>
        <v/>
      </c>
      <c r="DG224" s="115" t="str">
        <f aca="false">IF(DE224="","",IF(DE224&lt;50%,1,IF(AND(DE224&gt;=50%,DE224&lt;B$10),2,IF(DE224&gt;=B$10,3))))</f>
        <v/>
      </c>
      <c r="DH224" s="114" t="str">
        <f aca="false">IF(B224&lt;&gt;"",IFERROR(IF((SUMIF(D$14:CS$14,"CLO5",D224:CS224)/'Grade computation'!I$8)=0,0,(SUMIF(D$14:CS$14,"CLO5",D224:CS224)/'Grade computation'!I$8)),""),"")</f>
        <v/>
      </c>
      <c r="DI224" s="115" t="str">
        <f aca="false">IF(DH224="","",IF(DH224&gt;=B$10,"Y","N"))</f>
        <v/>
      </c>
      <c r="DJ224" s="115" t="str">
        <f aca="false">IF(DH224="","",IF(DH224&lt;50%,1,IF(AND(DH224&gt;=50%,DH224&lt;B$10),2,IF(DH224&gt;=B$10,3))))</f>
        <v/>
      </c>
      <c r="DK224" s="114" t="str">
        <f aca="false">IF(B224&lt;&gt;"",IFERROR(IF((SUMIF(D$14:CS$14,"CLO6",D224:CS224)/'Grade computation'!I$9)=0,0,(SUMIF(D$14:CS$14,"CLO6",D224:CS224)/'Grade computation'!I$9)),""),"")</f>
        <v/>
      </c>
      <c r="DL224" s="115" t="str">
        <f aca="false">IF(DK224="","",IF(DK224&gt;=B$10,"Y","N"))</f>
        <v/>
      </c>
      <c r="DM224" s="115" t="str">
        <f aca="false">IF(DK224="","",IF(DK224&lt;50%,1,IF(AND(DK224&gt;=50%,DK224&lt;B$10),2,IF(DK224&gt;=B$10,3))))</f>
        <v/>
      </c>
      <c r="DN224" s="114" t="str">
        <f aca="false">IF(B224&lt;&gt;"",IFERROR(IF((SUMIF(D$14:CS$14,"CLO7",D224:CS224)/'Grade computation'!I$10)=0,0,(SUMIF(D$14:CS$14,"CLO7",D224:CS224)/'Grade computation'!I$10)),""),"")</f>
        <v/>
      </c>
      <c r="DO224" s="115" t="str">
        <f aca="false">IF(DN224="","",IF(DN224&gt;=B$10,"Y","N"))</f>
        <v/>
      </c>
      <c r="DP224" s="115" t="str">
        <f aca="false">IF(DN224="","",IF(DN224&lt;50%,1,IF(AND(DN224&gt;=50%,DN224&lt;B$10),2,IF(DN224&gt;=B$10,3))))</f>
        <v/>
      </c>
      <c r="DQ224" s="114" t="str">
        <f aca="false">IF(B224&lt;&gt;"",IFERROR(IF((SUMIF(D$14:CS$14,"CLO8",D224:CS224)/'Grade computation'!I$11)=0,0,(SUMIF(D$14:CS$14,"CLO8",D224:CS224)/'Grade computation'!I$11)),""),"")</f>
        <v/>
      </c>
      <c r="DR224" s="115" t="str">
        <f aca="false">IF(DQ224="","",IF(DQ224&gt;=B$10,"Y","N"))</f>
        <v/>
      </c>
      <c r="DS224" s="115" t="str">
        <f aca="false">IF(DQ224="","",IF(DQ224&lt;50%,1,IF(AND(DQ224&gt;=50%,DQ224&lt;B$10),2,IF(DQ224&gt;=B$10,3))))</f>
        <v/>
      </c>
      <c r="DT224" s="114" t="str">
        <f aca="false">IF(B224&lt;&gt;"",IFERROR(IF((SUMIF(D$14:CS$14,"CLO9",D224:CS224)/'Grade computation'!I$12)=0,0,(SUMIF(D$14:CS$14,"CLO9",D224:CS224)/'Grade computation'!I$12)),""),"")</f>
        <v/>
      </c>
      <c r="DU224" s="115" t="str">
        <f aca="false">IF(DT224="","",IF(DT224&gt;=B$10,"Y","N"))</f>
        <v/>
      </c>
      <c r="DV224" s="115" t="str">
        <f aca="false">IF(DT224="","",IF(DT224&lt;50%,1,IF(AND(DT224&gt;=50%,DT224&lt;B$10),2,IF(DT224&gt;=B$10,3))))</f>
        <v/>
      </c>
      <c r="DW224" s="114" t="str">
        <f aca="false">IF(B224&lt;&gt;"",IFERROR(IF((SUMIF(D$14:CS$14,"CLO10",D224:CS224)/'Grade computation'!I$13)=0,0,(SUMIF(D$14:CS$14,"CLO10",D224:CS224)/'Grade computation'!I$13)),""),"")</f>
        <v/>
      </c>
      <c r="DX224" s="115" t="str">
        <f aca="false">IF(DW224="","",IF(DW224&gt;=B$10,"Y","N"))</f>
        <v/>
      </c>
      <c r="DY224" s="115" t="str">
        <f aca="false">IF(DW224="","",IF(DW224&lt;50%,1,IF(AND(DW224&gt;=50%,DW224&lt;B$10),2,IF(DW224&gt;=B$10,3))))</f>
        <v/>
      </c>
      <c r="DZ224" s="13"/>
      <c r="EA224" s="13"/>
    </row>
    <row r="225" customFormat="false" ht="15.75" hidden="false" customHeight="true" outlineLevel="0" collapsed="false">
      <c r="A225" s="118"/>
      <c r="B225" s="119"/>
      <c r="C225" s="117"/>
      <c r="D225" s="117"/>
      <c r="E225" s="117"/>
      <c r="F225" s="117"/>
      <c r="G225" s="117"/>
      <c r="H225" s="117"/>
      <c r="I225" s="117"/>
      <c r="J225" s="117"/>
      <c r="K225" s="117"/>
      <c r="L225" s="117"/>
      <c r="M225" s="117"/>
      <c r="N225" s="117"/>
      <c r="O225" s="117"/>
      <c r="P225" s="117"/>
      <c r="Q225" s="117"/>
      <c r="R225" s="117"/>
      <c r="S225" s="117"/>
      <c r="T225" s="117"/>
      <c r="U225" s="117"/>
      <c r="V225" s="117"/>
      <c r="W225" s="117"/>
      <c r="X225" s="117"/>
      <c r="Y225" s="117"/>
      <c r="Z225" s="117"/>
      <c r="AA225" s="117"/>
      <c r="AB225" s="117"/>
      <c r="AC225" s="117"/>
      <c r="AD225" s="117"/>
      <c r="AE225" s="117"/>
      <c r="AF225" s="117"/>
      <c r="AG225" s="117"/>
      <c r="AH225" s="111" t="str">
        <f aca="false">IF(B225&lt;&gt;"",SUMIF(D$12:AG$12,"TLA",D225:AG225),"")</f>
        <v/>
      </c>
      <c r="AI225" s="112" t="str">
        <f aca="false">IF(B225&lt;&gt;"",SUMIF(D$12:AG$12,"AT",D225:AG225),"")</f>
        <v/>
      </c>
      <c r="AJ225" s="117"/>
      <c r="AK225" s="117"/>
      <c r="AL225" s="117"/>
      <c r="AM225" s="117"/>
      <c r="AN225" s="117"/>
      <c r="AO225" s="117"/>
      <c r="AP225" s="117"/>
      <c r="AQ225" s="117"/>
      <c r="AR225" s="117"/>
      <c r="AS225" s="117"/>
      <c r="AT225" s="117"/>
      <c r="AU225" s="117"/>
      <c r="AV225" s="117"/>
      <c r="AW225" s="117"/>
      <c r="AX225" s="117"/>
      <c r="AY225" s="117"/>
      <c r="AZ225" s="117"/>
      <c r="BA225" s="117"/>
      <c r="BB225" s="117"/>
      <c r="BC225" s="117"/>
      <c r="BD225" s="117"/>
      <c r="BE225" s="117"/>
      <c r="BF225" s="117"/>
      <c r="BG225" s="117"/>
      <c r="BH225" s="117"/>
      <c r="BI225" s="117"/>
      <c r="BJ225" s="117"/>
      <c r="BK225" s="117"/>
      <c r="BL225" s="117"/>
      <c r="BM225" s="117"/>
      <c r="BN225" s="111" t="str">
        <f aca="false">IF(B225&lt;&gt;"", SUMIF(AJ$12:BM$12,"TLA",AJ225:BM225), "")</f>
        <v/>
      </c>
      <c r="BO225" s="112" t="str">
        <f aca="false">IF(B225&lt;&gt;"", SUMIF(AJ$12:BM$12,"AT",AJ225:BM225), "")</f>
        <v/>
      </c>
      <c r="BP225" s="113"/>
      <c r="BQ225" s="113"/>
      <c r="BR225" s="113"/>
      <c r="BS225" s="113"/>
      <c r="BT225" s="113"/>
      <c r="BU225" s="113"/>
      <c r="BV225" s="113"/>
      <c r="BW225" s="113"/>
      <c r="BX225" s="113"/>
      <c r="BY225" s="113"/>
      <c r="BZ225" s="113"/>
      <c r="CA225" s="117"/>
      <c r="CB225" s="117"/>
      <c r="CC225" s="117"/>
      <c r="CD225" s="117"/>
      <c r="CE225" s="117"/>
      <c r="CF225" s="117"/>
      <c r="CG225" s="117"/>
      <c r="CH225" s="117"/>
      <c r="CI225" s="117"/>
      <c r="CJ225" s="117"/>
      <c r="CK225" s="117"/>
      <c r="CL225" s="117"/>
      <c r="CM225" s="117"/>
      <c r="CN225" s="117"/>
      <c r="CO225" s="117"/>
      <c r="CP225" s="117"/>
      <c r="CQ225" s="117"/>
      <c r="CR225" s="117"/>
      <c r="CS225" s="117"/>
      <c r="CT225" s="111" t="str">
        <f aca="false">IF(B225&lt;&gt;"",SUMIF(BP$12:CS$12,"TLA",BP225:CS225), "")</f>
        <v/>
      </c>
      <c r="CU225" s="112" t="str">
        <f aca="false">IF(B225&lt;&gt;"",SUMIF(BP$12:CS$12,"AT",BP225:CS225), "")</f>
        <v/>
      </c>
      <c r="CV225" s="114" t="str">
        <f aca="false">IF(B225&lt;&gt;"",IFERROR(SUMIF(D$14:CS$14, "CLO1", D225:CS225)/'Grade computation'!I$4,""),"")</f>
        <v/>
      </c>
      <c r="CW225" s="115" t="str">
        <f aca="false">IF(CV225="","",IF(CV225&gt;=B$10,"Y","N"))</f>
        <v/>
      </c>
      <c r="CX225" s="115" t="str">
        <f aca="false">IF(CV225="","",IF(CV225&lt;50%,1,IF(AND(CV225&gt;=50%,CV225&lt;B$10),2,IF(CV225&gt;=B$10,3))))</f>
        <v/>
      </c>
      <c r="CY225" s="114" t="str">
        <f aca="false">IF(B225&lt;&gt;"",IFERROR(IF((SUMIF(D$14:CS$14,"CLO2",D225:CS225)/'Grade computation'!I$5)=0,0,(SUMIF(D$14:CS$14,"CLO2",D225:CS225)/'Grade computation'!I$5)),""),"")</f>
        <v/>
      </c>
      <c r="CZ225" s="115" t="str">
        <f aca="false">IF(CY225="","",IF(CY225&gt;=B$10,"Y","N"))</f>
        <v/>
      </c>
      <c r="DA225" s="115" t="str">
        <f aca="false">IF(CY225="","",IF(CY225&lt;50%,1,IF(AND(CY225&gt;=50%,CY225&lt;B$10),2,IF(CY225&gt;=B$10,3))))</f>
        <v/>
      </c>
      <c r="DB225" s="114" t="str">
        <f aca="false">IF(B225&lt;&gt;"",IFERROR(IF((SUMIF(D$14:CS$14,"CLO3",D225:CS225)/'Grade computation'!I$6)=0,0,(SUMIF(D$14:CS$14,"CLO3",D225:CS225)/'Grade computation'!I$6)),""),"")</f>
        <v/>
      </c>
      <c r="DC225" s="115" t="str">
        <f aca="false">IF(DB225="","",IF(DB225&gt;=B$10,"Y","N"))</f>
        <v/>
      </c>
      <c r="DD225" s="115" t="str">
        <f aca="false">IF(DB225="","",IF(DB225&lt;50%,1,IF(AND(DB225&gt;=50%,DB225&lt;B$10),2,IF(DB225&gt;=B$10,3))))</f>
        <v/>
      </c>
      <c r="DE225" s="114" t="str">
        <f aca="false">IF(B225&lt;&gt;"",IFERROR(SUMIF(D$14:CS$14,"CLO4",D225:CS225)/'Grade computation'!I$7,""),"")</f>
        <v/>
      </c>
      <c r="DF225" s="115" t="str">
        <f aca="false">IF(DE225="","",IF(DE225&gt;=B$10,"Y","N"))</f>
        <v/>
      </c>
      <c r="DG225" s="115" t="str">
        <f aca="false">IF(DE225="","",IF(DE225&lt;50%,1,IF(AND(DE225&gt;=50%,DE225&lt;B$10),2,IF(DE225&gt;=B$10,3))))</f>
        <v/>
      </c>
      <c r="DH225" s="114" t="str">
        <f aca="false">IF(B225&lt;&gt;"",IFERROR(IF((SUMIF(D$14:CS$14,"CLO5",D225:CS225)/'Grade computation'!I$8)=0,0,(SUMIF(D$14:CS$14,"CLO5",D225:CS225)/'Grade computation'!I$8)),""),"")</f>
        <v/>
      </c>
      <c r="DI225" s="115" t="str">
        <f aca="false">IF(DH225="","",IF(DH225&gt;=B$10,"Y","N"))</f>
        <v/>
      </c>
      <c r="DJ225" s="115" t="str">
        <f aca="false">IF(DH225="","",IF(DH225&lt;50%,1,IF(AND(DH225&gt;=50%,DH225&lt;B$10),2,IF(DH225&gt;=B$10,3))))</f>
        <v/>
      </c>
      <c r="DK225" s="114" t="str">
        <f aca="false">IF(B225&lt;&gt;"",IFERROR(IF((SUMIF(D$14:CS$14,"CLO6",D225:CS225)/'Grade computation'!I$9)=0,0,(SUMIF(D$14:CS$14,"CLO6",D225:CS225)/'Grade computation'!I$9)),""),"")</f>
        <v/>
      </c>
      <c r="DL225" s="115" t="str">
        <f aca="false">IF(DK225="","",IF(DK225&gt;=B$10,"Y","N"))</f>
        <v/>
      </c>
      <c r="DM225" s="115" t="str">
        <f aca="false">IF(DK225="","",IF(DK225&lt;50%,1,IF(AND(DK225&gt;=50%,DK225&lt;B$10),2,IF(DK225&gt;=B$10,3))))</f>
        <v/>
      </c>
      <c r="DN225" s="114" t="str">
        <f aca="false">IF(B225&lt;&gt;"",IFERROR(IF((SUMIF(D$14:CS$14,"CLO7",D225:CS225)/'Grade computation'!I$10)=0,0,(SUMIF(D$14:CS$14,"CLO7",D225:CS225)/'Grade computation'!I$10)),""),"")</f>
        <v/>
      </c>
      <c r="DO225" s="115" t="str">
        <f aca="false">IF(DN225="","",IF(DN225&gt;=B$10,"Y","N"))</f>
        <v/>
      </c>
      <c r="DP225" s="115" t="str">
        <f aca="false">IF(DN225="","",IF(DN225&lt;50%,1,IF(AND(DN225&gt;=50%,DN225&lt;B$10),2,IF(DN225&gt;=B$10,3))))</f>
        <v/>
      </c>
      <c r="DQ225" s="114" t="str">
        <f aca="false">IF(B225&lt;&gt;"",IFERROR(IF((SUMIF(D$14:CS$14,"CLO8",D225:CS225)/'Grade computation'!I$11)=0,0,(SUMIF(D$14:CS$14,"CLO8",D225:CS225)/'Grade computation'!I$11)),""),"")</f>
        <v/>
      </c>
      <c r="DR225" s="115" t="str">
        <f aca="false">IF(DQ225="","",IF(DQ225&gt;=B$10,"Y","N"))</f>
        <v/>
      </c>
      <c r="DS225" s="115" t="str">
        <f aca="false">IF(DQ225="","",IF(DQ225&lt;50%,1,IF(AND(DQ225&gt;=50%,DQ225&lt;B$10),2,IF(DQ225&gt;=B$10,3))))</f>
        <v/>
      </c>
      <c r="DT225" s="114" t="str">
        <f aca="false">IF(B225&lt;&gt;"",IFERROR(IF((SUMIF(D$14:CS$14,"CLO9",D225:CS225)/'Grade computation'!I$12)=0,0,(SUMIF(D$14:CS$14,"CLO9",D225:CS225)/'Grade computation'!I$12)),""),"")</f>
        <v/>
      </c>
      <c r="DU225" s="115" t="str">
        <f aca="false">IF(DT225="","",IF(DT225&gt;=B$10,"Y","N"))</f>
        <v/>
      </c>
      <c r="DV225" s="115" t="str">
        <f aca="false">IF(DT225="","",IF(DT225&lt;50%,1,IF(AND(DT225&gt;=50%,DT225&lt;B$10),2,IF(DT225&gt;=B$10,3))))</f>
        <v/>
      </c>
      <c r="DW225" s="114" t="str">
        <f aca="false">IF(B225&lt;&gt;"",IFERROR(IF((SUMIF(D$14:CS$14,"CLO10",D225:CS225)/'Grade computation'!I$13)=0,0,(SUMIF(D$14:CS$14,"CLO10",D225:CS225)/'Grade computation'!I$13)),""),"")</f>
        <v/>
      </c>
      <c r="DX225" s="115" t="str">
        <f aca="false">IF(DW225="","",IF(DW225&gt;=B$10,"Y","N"))</f>
        <v/>
      </c>
      <c r="DY225" s="115" t="str">
        <f aca="false">IF(DW225="","",IF(DW225&lt;50%,1,IF(AND(DW225&gt;=50%,DW225&lt;B$10),2,IF(DW225&gt;=B$10,3))))</f>
        <v/>
      </c>
      <c r="DZ225" s="13"/>
      <c r="EA225" s="13"/>
    </row>
    <row r="226" customFormat="false" ht="15.75" hidden="false" customHeight="true" outlineLevel="0" collapsed="false">
      <c r="A226" s="118"/>
      <c r="B226" s="119"/>
      <c r="C226" s="117"/>
      <c r="D226" s="117"/>
      <c r="E226" s="117"/>
      <c r="F226" s="117"/>
      <c r="G226" s="117"/>
      <c r="H226" s="117"/>
      <c r="I226" s="117"/>
      <c r="J226" s="117"/>
      <c r="K226" s="117"/>
      <c r="L226" s="117"/>
      <c r="M226" s="117"/>
      <c r="N226" s="117"/>
      <c r="O226" s="117"/>
      <c r="P226" s="117"/>
      <c r="Q226" s="117"/>
      <c r="R226" s="117"/>
      <c r="S226" s="117"/>
      <c r="T226" s="117"/>
      <c r="U226" s="117"/>
      <c r="V226" s="117"/>
      <c r="W226" s="117"/>
      <c r="X226" s="117"/>
      <c r="Y226" s="117"/>
      <c r="Z226" s="117"/>
      <c r="AA226" s="117"/>
      <c r="AB226" s="117"/>
      <c r="AC226" s="117"/>
      <c r="AD226" s="117"/>
      <c r="AE226" s="117"/>
      <c r="AF226" s="117"/>
      <c r="AG226" s="117"/>
      <c r="AH226" s="111" t="str">
        <f aca="false">IF(B226&lt;&gt;"",SUMIF(D$12:AG$12,"TLA",D226:AG226),"")</f>
        <v/>
      </c>
      <c r="AI226" s="112" t="str">
        <f aca="false">IF(B226&lt;&gt;"",SUMIF(D$12:AG$12,"AT",D226:AG226),"")</f>
        <v/>
      </c>
      <c r="AJ226" s="117"/>
      <c r="AK226" s="117"/>
      <c r="AL226" s="117"/>
      <c r="AM226" s="117"/>
      <c r="AN226" s="117"/>
      <c r="AO226" s="117"/>
      <c r="AP226" s="117"/>
      <c r="AQ226" s="117"/>
      <c r="AR226" s="117"/>
      <c r="AS226" s="117"/>
      <c r="AT226" s="117"/>
      <c r="AU226" s="117"/>
      <c r="AV226" s="117"/>
      <c r="AW226" s="117"/>
      <c r="AX226" s="117"/>
      <c r="AY226" s="117"/>
      <c r="AZ226" s="117"/>
      <c r="BA226" s="117"/>
      <c r="BB226" s="117"/>
      <c r="BC226" s="117"/>
      <c r="BD226" s="117"/>
      <c r="BE226" s="117"/>
      <c r="BF226" s="117"/>
      <c r="BG226" s="117"/>
      <c r="BH226" s="117"/>
      <c r="BI226" s="117"/>
      <c r="BJ226" s="117"/>
      <c r="BK226" s="117"/>
      <c r="BL226" s="117"/>
      <c r="BM226" s="117"/>
      <c r="BN226" s="111" t="str">
        <f aca="false">IF(B226&lt;&gt;"", SUMIF(AJ$12:BM$12,"TLA",AJ226:BM226), "")</f>
        <v/>
      </c>
      <c r="BO226" s="112" t="str">
        <f aca="false">IF(B226&lt;&gt;"", SUMIF(AJ$12:BM$12,"AT",AJ226:BM226), "")</f>
        <v/>
      </c>
      <c r="BP226" s="113"/>
      <c r="BQ226" s="113"/>
      <c r="BR226" s="113"/>
      <c r="BS226" s="113"/>
      <c r="BT226" s="113"/>
      <c r="BU226" s="113"/>
      <c r="BV226" s="113"/>
      <c r="BW226" s="113"/>
      <c r="BX226" s="113"/>
      <c r="BY226" s="113"/>
      <c r="BZ226" s="113"/>
      <c r="CA226" s="117"/>
      <c r="CB226" s="117"/>
      <c r="CC226" s="117"/>
      <c r="CD226" s="117"/>
      <c r="CE226" s="117"/>
      <c r="CF226" s="117"/>
      <c r="CG226" s="117"/>
      <c r="CH226" s="117"/>
      <c r="CI226" s="117"/>
      <c r="CJ226" s="117"/>
      <c r="CK226" s="117"/>
      <c r="CL226" s="117"/>
      <c r="CM226" s="117"/>
      <c r="CN226" s="117"/>
      <c r="CO226" s="117"/>
      <c r="CP226" s="117"/>
      <c r="CQ226" s="117"/>
      <c r="CR226" s="117"/>
      <c r="CS226" s="117"/>
      <c r="CT226" s="111" t="str">
        <f aca="false">IF(B226&lt;&gt;"",SUMIF(BP$12:CS$12,"TLA",BP226:CS226), "")</f>
        <v/>
      </c>
      <c r="CU226" s="112" t="str">
        <f aca="false">IF(B226&lt;&gt;"",SUMIF(BP$12:CS$12,"AT",BP226:CS226), "")</f>
        <v/>
      </c>
      <c r="CV226" s="114" t="str">
        <f aca="false">IF(B226&lt;&gt;"",IFERROR(SUMIF(D$14:CS$14, "CLO1", D226:CS226)/'Grade computation'!I$4,""),"")</f>
        <v/>
      </c>
      <c r="CW226" s="115" t="str">
        <f aca="false">IF(CV226="","",IF(CV226&gt;=B$10,"Y","N"))</f>
        <v/>
      </c>
      <c r="CX226" s="115" t="str">
        <f aca="false">IF(CV226="","",IF(CV226&lt;50%,1,IF(AND(CV226&gt;=50%,CV226&lt;B$10),2,IF(CV226&gt;=B$10,3))))</f>
        <v/>
      </c>
      <c r="CY226" s="114" t="str">
        <f aca="false">IF(B226&lt;&gt;"",IFERROR(IF((SUMIF(D$14:CS$14,"CLO2",D226:CS226)/'Grade computation'!I$5)=0,0,(SUMIF(D$14:CS$14,"CLO2",D226:CS226)/'Grade computation'!I$5)),""),"")</f>
        <v/>
      </c>
      <c r="CZ226" s="115" t="str">
        <f aca="false">IF(CY226="","",IF(CY226&gt;=B$10,"Y","N"))</f>
        <v/>
      </c>
      <c r="DA226" s="115" t="str">
        <f aca="false">IF(CY226="","",IF(CY226&lt;50%,1,IF(AND(CY226&gt;=50%,CY226&lt;B$10),2,IF(CY226&gt;=B$10,3))))</f>
        <v/>
      </c>
      <c r="DB226" s="114" t="str">
        <f aca="false">IF(B226&lt;&gt;"",IFERROR(IF((SUMIF(D$14:CS$14,"CLO3",D226:CS226)/'Grade computation'!I$6)=0,0,(SUMIF(D$14:CS$14,"CLO3",D226:CS226)/'Grade computation'!I$6)),""),"")</f>
        <v/>
      </c>
      <c r="DC226" s="115" t="str">
        <f aca="false">IF(DB226="","",IF(DB226&gt;=B$10,"Y","N"))</f>
        <v/>
      </c>
      <c r="DD226" s="115" t="str">
        <f aca="false">IF(DB226="","",IF(DB226&lt;50%,1,IF(AND(DB226&gt;=50%,DB226&lt;B$10),2,IF(DB226&gt;=B$10,3))))</f>
        <v/>
      </c>
      <c r="DE226" s="114" t="str">
        <f aca="false">IF(B226&lt;&gt;"",IFERROR(SUMIF(D$14:CS$14,"CLO4",D226:CS226)/'Grade computation'!I$7,""),"")</f>
        <v/>
      </c>
      <c r="DF226" s="115" t="str">
        <f aca="false">IF(DE226="","",IF(DE226&gt;=B$10,"Y","N"))</f>
        <v/>
      </c>
      <c r="DG226" s="115" t="str">
        <f aca="false">IF(DE226="","",IF(DE226&lt;50%,1,IF(AND(DE226&gt;=50%,DE226&lt;B$10),2,IF(DE226&gt;=B$10,3))))</f>
        <v/>
      </c>
      <c r="DH226" s="114" t="str">
        <f aca="false">IF(B226&lt;&gt;"",IFERROR(IF((SUMIF(D$14:CS$14,"CLO5",D226:CS226)/'Grade computation'!I$8)=0,0,(SUMIF(D$14:CS$14,"CLO5",D226:CS226)/'Grade computation'!I$8)),""),"")</f>
        <v/>
      </c>
      <c r="DI226" s="115" t="str">
        <f aca="false">IF(DH226="","",IF(DH226&gt;=B$10,"Y","N"))</f>
        <v/>
      </c>
      <c r="DJ226" s="115" t="str">
        <f aca="false">IF(DH226="","",IF(DH226&lt;50%,1,IF(AND(DH226&gt;=50%,DH226&lt;B$10),2,IF(DH226&gt;=B$10,3))))</f>
        <v/>
      </c>
      <c r="DK226" s="114" t="str">
        <f aca="false">IF(B226&lt;&gt;"",IFERROR(IF((SUMIF(D$14:CS$14,"CLO6",D226:CS226)/'Grade computation'!I$9)=0,0,(SUMIF(D$14:CS$14,"CLO6",D226:CS226)/'Grade computation'!I$9)),""),"")</f>
        <v/>
      </c>
      <c r="DL226" s="115" t="str">
        <f aca="false">IF(DK226="","",IF(DK226&gt;=B$10,"Y","N"))</f>
        <v/>
      </c>
      <c r="DM226" s="115" t="str">
        <f aca="false">IF(DK226="","",IF(DK226&lt;50%,1,IF(AND(DK226&gt;=50%,DK226&lt;B$10),2,IF(DK226&gt;=B$10,3))))</f>
        <v/>
      </c>
      <c r="DN226" s="114" t="str">
        <f aca="false">IF(B226&lt;&gt;"",IFERROR(IF((SUMIF(D$14:CS$14,"CLO7",D226:CS226)/'Grade computation'!I$10)=0,0,(SUMIF(D$14:CS$14,"CLO7",D226:CS226)/'Grade computation'!I$10)),""),"")</f>
        <v/>
      </c>
      <c r="DO226" s="115" t="str">
        <f aca="false">IF(DN226="","",IF(DN226&gt;=B$10,"Y","N"))</f>
        <v/>
      </c>
      <c r="DP226" s="115" t="str">
        <f aca="false">IF(DN226="","",IF(DN226&lt;50%,1,IF(AND(DN226&gt;=50%,DN226&lt;B$10),2,IF(DN226&gt;=B$10,3))))</f>
        <v/>
      </c>
      <c r="DQ226" s="114" t="str">
        <f aca="false">IF(B226&lt;&gt;"",IFERROR(IF((SUMIF(D$14:CS$14,"CLO8",D226:CS226)/'Grade computation'!I$11)=0,0,(SUMIF(D$14:CS$14,"CLO8",D226:CS226)/'Grade computation'!I$11)),""),"")</f>
        <v/>
      </c>
      <c r="DR226" s="115" t="str">
        <f aca="false">IF(DQ226="","",IF(DQ226&gt;=B$10,"Y","N"))</f>
        <v/>
      </c>
      <c r="DS226" s="115" t="str">
        <f aca="false">IF(DQ226="","",IF(DQ226&lt;50%,1,IF(AND(DQ226&gt;=50%,DQ226&lt;B$10),2,IF(DQ226&gt;=B$10,3))))</f>
        <v/>
      </c>
      <c r="DT226" s="114" t="str">
        <f aca="false">IF(B226&lt;&gt;"",IFERROR(IF((SUMIF(D$14:CS$14,"CLO9",D226:CS226)/'Grade computation'!I$12)=0,0,(SUMIF(D$14:CS$14,"CLO9",D226:CS226)/'Grade computation'!I$12)),""),"")</f>
        <v/>
      </c>
      <c r="DU226" s="115" t="str">
        <f aca="false">IF(DT226="","",IF(DT226&gt;=B$10,"Y","N"))</f>
        <v/>
      </c>
      <c r="DV226" s="115" t="str">
        <f aca="false">IF(DT226="","",IF(DT226&lt;50%,1,IF(AND(DT226&gt;=50%,DT226&lt;B$10),2,IF(DT226&gt;=B$10,3))))</f>
        <v/>
      </c>
      <c r="DW226" s="114" t="str">
        <f aca="false">IF(B226&lt;&gt;"",IFERROR(IF((SUMIF(D$14:CS$14,"CLO10",D226:CS226)/'Grade computation'!I$13)=0,0,(SUMIF(D$14:CS$14,"CLO10",D226:CS226)/'Grade computation'!I$13)),""),"")</f>
        <v/>
      </c>
      <c r="DX226" s="115" t="str">
        <f aca="false">IF(DW226="","",IF(DW226&gt;=B$10,"Y","N"))</f>
        <v/>
      </c>
      <c r="DY226" s="115" t="str">
        <f aca="false">IF(DW226="","",IF(DW226&lt;50%,1,IF(AND(DW226&gt;=50%,DW226&lt;B$10),2,IF(DW226&gt;=B$10,3))))</f>
        <v/>
      </c>
      <c r="DZ226" s="13"/>
      <c r="EA226" s="13"/>
    </row>
    <row r="227" customFormat="false" ht="15.75" hidden="false" customHeight="true" outlineLevel="0" collapsed="false">
      <c r="A227" s="118"/>
      <c r="B227" s="119"/>
      <c r="C227" s="117"/>
      <c r="D227" s="117"/>
      <c r="E227" s="117"/>
      <c r="F227" s="117"/>
      <c r="G227" s="117"/>
      <c r="H227" s="117"/>
      <c r="I227" s="117"/>
      <c r="J227" s="117"/>
      <c r="K227" s="117"/>
      <c r="L227" s="117"/>
      <c r="M227" s="117"/>
      <c r="N227" s="117"/>
      <c r="O227" s="117"/>
      <c r="P227" s="117"/>
      <c r="Q227" s="117"/>
      <c r="R227" s="117"/>
      <c r="S227" s="117"/>
      <c r="T227" s="117"/>
      <c r="U227" s="117"/>
      <c r="V227" s="117"/>
      <c r="W227" s="117"/>
      <c r="X227" s="117"/>
      <c r="Y227" s="117"/>
      <c r="Z227" s="117"/>
      <c r="AA227" s="117"/>
      <c r="AB227" s="117"/>
      <c r="AC227" s="117"/>
      <c r="AD227" s="117"/>
      <c r="AE227" s="117"/>
      <c r="AF227" s="117"/>
      <c r="AG227" s="117"/>
      <c r="AH227" s="111" t="str">
        <f aca="false">IF(B227&lt;&gt;"",SUMIF(D$12:AG$12,"TLA",D227:AG227),"")</f>
        <v/>
      </c>
      <c r="AI227" s="112" t="str">
        <f aca="false">IF(B227&lt;&gt;"",SUMIF(D$12:AG$12,"AT",D227:AG227),"")</f>
        <v/>
      </c>
      <c r="AJ227" s="117"/>
      <c r="AK227" s="117"/>
      <c r="AL227" s="117"/>
      <c r="AM227" s="117"/>
      <c r="AN227" s="117"/>
      <c r="AO227" s="117"/>
      <c r="AP227" s="117"/>
      <c r="AQ227" s="117"/>
      <c r="AR227" s="117"/>
      <c r="AS227" s="117"/>
      <c r="AT227" s="117"/>
      <c r="AU227" s="117"/>
      <c r="AV227" s="117"/>
      <c r="AW227" s="117"/>
      <c r="AX227" s="117"/>
      <c r="AY227" s="117"/>
      <c r="AZ227" s="117"/>
      <c r="BA227" s="117"/>
      <c r="BB227" s="117"/>
      <c r="BC227" s="117"/>
      <c r="BD227" s="117"/>
      <c r="BE227" s="117"/>
      <c r="BF227" s="117"/>
      <c r="BG227" s="117"/>
      <c r="BH227" s="117"/>
      <c r="BI227" s="117"/>
      <c r="BJ227" s="117"/>
      <c r="BK227" s="117"/>
      <c r="BL227" s="117"/>
      <c r="BM227" s="117"/>
      <c r="BN227" s="111" t="str">
        <f aca="false">IF(B227&lt;&gt;"", SUMIF(AJ$12:BM$12,"TLA",AJ227:BM227), "")</f>
        <v/>
      </c>
      <c r="BO227" s="112" t="str">
        <f aca="false">IF(B227&lt;&gt;"", SUMIF(AJ$12:BM$12,"AT",AJ227:BM227), "")</f>
        <v/>
      </c>
      <c r="BP227" s="113"/>
      <c r="BQ227" s="113"/>
      <c r="BR227" s="113"/>
      <c r="BS227" s="113"/>
      <c r="BT227" s="113"/>
      <c r="BU227" s="113"/>
      <c r="BV227" s="113"/>
      <c r="BW227" s="113"/>
      <c r="BX227" s="113"/>
      <c r="BY227" s="113"/>
      <c r="BZ227" s="113"/>
      <c r="CA227" s="117"/>
      <c r="CB227" s="117"/>
      <c r="CC227" s="117"/>
      <c r="CD227" s="117"/>
      <c r="CE227" s="117"/>
      <c r="CF227" s="117"/>
      <c r="CG227" s="117"/>
      <c r="CH227" s="117"/>
      <c r="CI227" s="117"/>
      <c r="CJ227" s="117"/>
      <c r="CK227" s="117"/>
      <c r="CL227" s="117"/>
      <c r="CM227" s="117"/>
      <c r="CN227" s="117"/>
      <c r="CO227" s="117"/>
      <c r="CP227" s="117"/>
      <c r="CQ227" s="117"/>
      <c r="CR227" s="117"/>
      <c r="CS227" s="117"/>
      <c r="CT227" s="111" t="str">
        <f aca="false">IF(B227&lt;&gt;"",SUMIF(BP$12:CS$12,"TLA",BP227:CS227), "")</f>
        <v/>
      </c>
      <c r="CU227" s="112" t="str">
        <f aca="false">IF(B227&lt;&gt;"",SUMIF(BP$12:CS$12,"AT",BP227:CS227), "")</f>
        <v/>
      </c>
      <c r="CV227" s="114" t="str">
        <f aca="false">IF(B227&lt;&gt;"",IFERROR(SUMIF(D$14:CS$14, "CLO1", D227:CS227)/'Grade computation'!I$4,""),"")</f>
        <v/>
      </c>
      <c r="CW227" s="115" t="str">
        <f aca="false">IF(CV227="","",IF(CV227&gt;=B$10,"Y","N"))</f>
        <v/>
      </c>
      <c r="CX227" s="115" t="str">
        <f aca="false">IF(CV227="","",IF(CV227&lt;50%,1,IF(AND(CV227&gt;=50%,CV227&lt;B$10),2,IF(CV227&gt;=B$10,3))))</f>
        <v/>
      </c>
      <c r="CY227" s="114" t="str">
        <f aca="false">IF(B227&lt;&gt;"",IFERROR(IF((SUMIF(D$14:CS$14,"CLO2",D227:CS227)/'Grade computation'!I$5)=0,0,(SUMIF(D$14:CS$14,"CLO2",D227:CS227)/'Grade computation'!I$5)),""),"")</f>
        <v/>
      </c>
      <c r="CZ227" s="115" t="str">
        <f aca="false">IF(CY227="","",IF(CY227&gt;=B$10,"Y","N"))</f>
        <v/>
      </c>
      <c r="DA227" s="115" t="str">
        <f aca="false">IF(CY227="","",IF(CY227&lt;50%,1,IF(AND(CY227&gt;=50%,CY227&lt;B$10),2,IF(CY227&gt;=B$10,3))))</f>
        <v/>
      </c>
      <c r="DB227" s="114" t="str">
        <f aca="false">IF(B227&lt;&gt;"",IFERROR(IF((SUMIF(D$14:CS$14,"CLO3",D227:CS227)/'Grade computation'!I$6)=0,0,(SUMIF(D$14:CS$14,"CLO3",D227:CS227)/'Grade computation'!I$6)),""),"")</f>
        <v/>
      </c>
      <c r="DC227" s="115" t="str">
        <f aca="false">IF(DB227="","",IF(DB227&gt;=B$10,"Y","N"))</f>
        <v/>
      </c>
      <c r="DD227" s="115" t="str">
        <f aca="false">IF(DB227="","",IF(DB227&lt;50%,1,IF(AND(DB227&gt;=50%,DB227&lt;B$10),2,IF(DB227&gt;=B$10,3))))</f>
        <v/>
      </c>
      <c r="DE227" s="114" t="str">
        <f aca="false">IF(B227&lt;&gt;"",IFERROR(SUMIF(D$14:CS$14,"CLO4",D227:CS227)/'Grade computation'!I$7,""),"")</f>
        <v/>
      </c>
      <c r="DF227" s="115" t="str">
        <f aca="false">IF(DE227="","",IF(DE227&gt;=B$10,"Y","N"))</f>
        <v/>
      </c>
      <c r="DG227" s="115" t="str">
        <f aca="false">IF(DE227="","",IF(DE227&lt;50%,1,IF(AND(DE227&gt;=50%,DE227&lt;B$10),2,IF(DE227&gt;=B$10,3))))</f>
        <v/>
      </c>
      <c r="DH227" s="114" t="str">
        <f aca="false">IF(B227&lt;&gt;"",IFERROR(IF((SUMIF(D$14:CS$14,"CLO5",D227:CS227)/'Grade computation'!I$8)=0,0,(SUMIF(D$14:CS$14,"CLO5",D227:CS227)/'Grade computation'!I$8)),""),"")</f>
        <v/>
      </c>
      <c r="DI227" s="115" t="str">
        <f aca="false">IF(DH227="","",IF(DH227&gt;=B$10,"Y","N"))</f>
        <v/>
      </c>
      <c r="DJ227" s="115" t="str">
        <f aca="false">IF(DH227="","",IF(DH227&lt;50%,1,IF(AND(DH227&gt;=50%,DH227&lt;B$10),2,IF(DH227&gt;=B$10,3))))</f>
        <v/>
      </c>
      <c r="DK227" s="114" t="str">
        <f aca="false">IF(B227&lt;&gt;"",IFERROR(IF((SUMIF(D$14:CS$14,"CLO6",D227:CS227)/'Grade computation'!I$9)=0,0,(SUMIF(D$14:CS$14,"CLO6",D227:CS227)/'Grade computation'!I$9)),""),"")</f>
        <v/>
      </c>
      <c r="DL227" s="115" t="str">
        <f aca="false">IF(DK227="","",IF(DK227&gt;=B$10,"Y","N"))</f>
        <v/>
      </c>
      <c r="DM227" s="115" t="str">
        <f aca="false">IF(DK227="","",IF(DK227&lt;50%,1,IF(AND(DK227&gt;=50%,DK227&lt;B$10),2,IF(DK227&gt;=B$10,3))))</f>
        <v/>
      </c>
      <c r="DN227" s="114" t="str">
        <f aca="false">IF(B227&lt;&gt;"",IFERROR(IF((SUMIF(D$14:CS$14,"CLO7",D227:CS227)/'Grade computation'!I$10)=0,0,(SUMIF(D$14:CS$14,"CLO7",D227:CS227)/'Grade computation'!I$10)),""),"")</f>
        <v/>
      </c>
      <c r="DO227" s="115" t="str">
        <f aca="false">IF(DN227="","",IF(DN227&gt;=B$10,"Y","N"))</f>
        <v/>
      </c>
      <c r="DP227" s="115" t="str">
        <f aca="false">IF(DN227="","",IF(DN227&lt;50%,1,IF(AND(DN227&gt;=50%,DN227&lt;B$10),2,IF(DN227&gt;=B$10,3))))</f>
        <v/>
      </c>
      <c r="DQ227" s="114" t="str">
        <f aca="false">IF(B227&lt;&gt;"",IFERROR(IF((SUMIF(D$14:CS$14,"CLO8",D227:CS227)/'Grade computation'!I$11)=0,0,(SUMIF(D$14:CS$14,"CLO8",D227:CS227)/'Grade computation'!I$11)),""),"")</f>
        <v/>
      </c>
      <c r="DR227" s="115" t="str">
        <f aca="false">IF(DQ227="","",IF(DQ227&gt;=B$10,"Y","N"))</f>
        <v/>
      </c>
      <c r="DS227" s="115" t="str">
        <f aca="false">IF(DQ227="","",IF(DQ227&lt;50%,1,IF(AND(DQ227&gt;=50%,DQ227&lt;B$10),2,IF(DQ227&gt;=B$10,3))))</f>
        <v/>
      </c>
      <c r="DT227" s="114" t="str">
        <f aca="false">IF(B227&lt;&gt;"",IFERROR(IF((SUMIF(D$14:CS$14,"CLO9",D227:CS227)/'Grade computation'!I$12)=0,0,(SUMIF(D$14:CS$14,"CLO9",D227:CS227)/'Grade computation'!I$12)),""),"")</f>
        <v/>
      </c>
      <c r="DU227" s="115" t="str">
        <f aca="false">IF(DT227="","",IF(DT227&gt;=B$10,"Y","N"))</f>
        <v/>
      </c>
      <c r="DV227" s="115" t="str">
        <f aca="false">IF(DT227="","",IF(DT227&lt;50%,1,IF(AND(DT227&gt;=50%,DT227&lt;B$10),2,IF(DT227&gt;=B$10,3))))</f>
        <v/>
      </c>
      <c r="DW227" s="114" t="str">
        <f aca="false">IF(B227&lt;&gt;"",IFERROR(IF((SUMIF(D$14:CS$14,"CLO10",D227:CS227)/'Grade computation'!I$13)=0,0,(SUMIF(D$14:CS$14,"CLO10",D227:CS227)/'Grade computation'!I$13)),""),"")</f>
        <v/>
      </c>
      <c r="DX227" s="115" t="str">
        <f aca="false">IF(DW227="","",IF(DW227&gt;=B$10,"Y","N"))</f>
        <v/>
      </c>
      <c r="DY227" s="115" t="str">
        <f aca="false">IF(DW227="","",IF(DW227&lt;50%,1,IF(AND(DW227&gt;=50%,DW227&lt;B$10),2,IF(DW227&gt;=B$10,3))))</f>
        <v/>
      </c>
      <c r="DZ227" s="13"/>
      <c r="EA227" s="13"/>
    </row>
    <row r="228" customFormat="false" ht="15.75" hidden="false" customHeight="true" outlineLevel="0" collapsed="false">
      <c r="A228" s="118"/>
      <c r="B228" s="119"/>
      <c r="C228" s="117"/>
      <c r="D228" s="117"/>
      <c r="E228" s="117"/>
      <c r="F228" s="117"/>
      <c r="G228" s="117"/>
      <c r="H228" s="117"/>
      <c r="I228" s="117"/>
      <c r="J228" s="117"/>
      <c r="K228" s="117"/>
      <c r="L228" s="117"/>
      <c r="M228" s="117"/>
      <c r="N228" s="117"/>
      <c r="O228" s="117"/>
      <c r="P228" s="117"/>
      <c r="Q228" s="117"/>
      <c r="R228" s="117"/>
      <c r="S228" s="117"/>
      <c r="T228" s="117"/>
      <c r="U228" s="117"/>
      <c r="V228" s="117"/>
      <c r="W228" s="117"/>
      <c r="X228" s="117"/>
      <c r="Y228" s="117"/>
      <c r="Z228" s="117"/>
      <c r="AA228" s="117"/>
      <c r="AB228" s="117"/>
      <c r="AC228" s="117"/>
      <c r="AD228" s="117"/>
      <c r="AE228" s="117"/>
      <c r="AF228" s="117"/>
      <c r="AG228" s="117"/>
      <c r="AH228" s="111" t="str">
        <f aca="false">IF(B228&lt;&gt;"",SUMIF(D$12:AG$12,"TLA",D228:AG228),"")</f>
        <v/>
      </c>
      <c r="AI228" s="112" t="str">
        <f aca="false">IF(B228&lt;&gt;"",SUMIF(D$12:AG$12,"AT",D228:AG228),"")</f>
        <v/>
      </c>
      <c r="AJ228" s="117"/>
      <c r="AK228" s="117"/>
      <c r="AL228" s="117"/>
      <c r="AM228" s="117"/>
      <c r="AN228" s="117"/>
      <c r="AO228" s="117"/>
      <c r="AP228" s="117"/>
      <c r="AQ228" s="117"/>
      <c r="AR228" s="117"/>
      <c r="AS228" s="117"/>
      <c r="AT228" s="117"/>
      <c r="AU228" s="117"/>
      <c r="AV228" s="117"/>
      <c r="AW228" s="117"/>
      <c r="AX228" s="117"/>
      <c r="AY228" s="117"/>
      <c r="AZ228" s="117"/>
      <c r="BA228" s="117"/>
      <c r="BB228" s="117"/>
      <c r="BC228" s="117"/>
      <c r="BD228" s="117"/>
      <c r="BE228" s="117"/>
      <c r="BF228" s="117"/>
      <c r="BG228" s="117"/>
      <c r="BH228" s="117"/>
      <c r="BI228" s="117"/>
      <c r="BJ228" s="117"/>
      <c r="BK228" s="117"/>
      <c r="BL228" s="117"/>
      <c r="BM228" s="117"/>
      <c r="BN228" s="111" t="str">
        <f aca="false">IF(B228&lt;&gt;"", SUMIF(AJ$12:BM$12,"TLA",AJ228:BM228), "")</f>
        <v/>
      </c>
      <c r="BO228" s="112" t="str">
        <f aca="false">IF(B228&lt;&gt;"", SUMIF(AJ$12:BM$12,"AT",AJ228:BM228), "")</f>
        <v/>
      </c>
      <c r="BP228" s="113"/>
      <c r="BQ228" s="113"/>
      <c r="BR228" s="113"/>
      <c r="BS228" s="113"/>
      <c r="BT228" s="113"/>
      <c r="BU228" s="113"/>
      <c r="BV228" s="113"/>
      <c r="BW228" s="113"/>
      <c r="BX228" s="113"/>
      <c r="BY228" s="113"/>
      <c r="BZ228" s="113"/>
      <c r="CA228" s="117"/>
      <c r="CB228" s="117"/>
      <c r="CC228" s="117"/>
      <c r="CD228" s="117"/>
      <c r="CE228" s="117"/>
      <c r="CF228" s="117"/>
      <c r="CG228" s="117"/>
      <c r="CH228" s="117"/>
      <c r="CI228" s="117"/>
      <c r="CJ228" s="117"/>
      <c r="CK228" s="117"/>
      <c r="CL228" s="117"/>
      <c r="CM228" s="117"/>
      <c r="CN228" s="117"/>
      <c r="CO228" s="117"/>
      <c r="CP228" s="117"/>
      <c r="CQ228" s="117"/>
      <c r="CR228" s="117"/>
      <c r="CS228" s="117"/>
      <c r="CT228" s="111" t="str">
        <f aca="false">IF(B228&lt;&gt;"",SUMIF(BP$12:CS$12,"TLA",BP228:CS228), "")</f>
        <v/>
      </c>
      <c r="CU228" s="112" t="str">
        <f aca="false">IF(B228&lt;&gt;"",SUMIF(BP$12:CS$12,"AT",BP228:CS228), "")</f>
        <v/>
      </c>
      <c r="CV228" s="114" t="str">
        <f aca="false">IF(B228&lt;&gt;"",IFERROR(SUMIF(D$14:CS$14, "CLO1", D228:CS228)/'Grade computation'!I$4,""),"")</f>
        <v/>
      </c>
      <c r="CW228" s="115" t="str">
        <f aca="false">IF(CV228="","",IF(CV228&gt;=B$10,"Y","N"))</f>
        <v/>
      </c>
      <c r="CX228" s="115" t="str">
        <f aca="false">IF(CV228="","",IF(CV228&lt;50%,1,IF(AND(CV228&gt;=50%,CV228&lt;B$10),2,IF(CV228&gt;=B$10,3))))</f>
        <v/>
      </c>
      <c r="CY228" s="114" t="str">
        <f aca="false">IF(B228&lt;&gt;"",IFERROR(IF((SUMIF(D$14:CS$14,"CLO2",D228:CS228)/'Grade computation'!I$5)=0,0,(SUMIF(D$14:CS$14,"CLO2",D228:CS228)/'Grade computation'!I$5)),""),"")</f>
        <v/>
      </c>
      <c r="CZ228" s="115" t="str">
        <f aca="false">IF(CY228="","",IF(CY228&gt;=B$10,"Y","N"))</f>
        <v/>
      </c>
      <c r="DA228" s="115" t="str">
        <f aca="false">IF(CY228="","",IF(CY228&lt;50%,1,IF(AND(CY228&gt;=50%,CY228&lt;B$10),2,IF(CY228&gt;=B$10,3))))</f>
        <v/>
      </c>
      <c r="DB228" s="114" t="str">
        <f aca="false">IF(B228&lt;&gt;"",IFERROR(IF((SUMIF(D$14:CS$14,"CLO3",D228:CS228)/'Grade computation'!I$6)=0,0,(SUMIF(D$14:CS$14,"CLO3",D228:CS228)/'Grade computation'!I$6)),""),"")</f>
        <v/>
      </c>
      <c r="DC228" s="115" t="str">
        <f aca="false">IF(DB228="","",IF(DB228&gt;=B$10,"Y","N"))</f>
        <v/>
      </c>
      <c r="DD228" s="115" t="str">
        <f aca="false">IF(DB228="","",IF(DB228&lt;50%,1,IF(AND(DB228&gt;=50%,DB228&lt;B$10),2,IF(DB228&gt;=B$10,3))))</f>
        <v/>
      </c>
      <c r="DE228" s="114" t="str">
        <f aca="false">IF(B228&lt;&gt;"",IFERROR(SUMIF(D$14:CS$14,"CLO4",D228:CS228)/'Grade computation'!I$7,""),"")</f>
        <v/>
      </c>
      <c r="DF228" s="115" t="str">
        <f aca="false">IF(DE228="","",IF(DE228&gt;=B$10,"Y","N"))</f>
        <v/>
      </c>
      <c r="DG228" s="115" t="str">
        <f aca="false">IF(DE228="","",IF(DE228&lt;50%,1,IF(AND(DE228&gt;=50%,DE228&lt;B$10),2,IF(DE228&gt;=B$10,3))))</f>
        <v/>
      </c>
      <c r="DH228" s="114" t="str">
        <f aca="false">IF(B228&lt;&gt;"",IFERROR(IF((SUMIF(D$14:CS$14,"CLO5",D228:CS228)/'Grade computation'!I$8)=0,0,(SUMIF(D$14:CS$14,"CLO5",D228:CS228)/'Grade computation'!I$8)),""),"")</f>
        <v/>
      </c>
      <c r="DI228" s="115" t="str">
        <f aca="false">IF(DH228="","",IF(DH228&gt;=B$10,"Y","N"))</f>
        <v/>
      </c>
      <c r="DJ228" s="115" t="str">
        <f aca="false">IF(DH228="","",IF(DH228&lt;50%,1,IF(AND(DH228&gt;=50%,DH228&lt;B$10),2,IF(DH228&gt;=B$10,3))))</f>
        <v/>
      </c>
      <c r="DK228" s="114" t="str">
        <f aca="false">IF(B228&lt;&gt;"",IFERROR(IF((SUMIF(D$14:CS$14,"CLO6",D228:CS228)/'Grade computation'!I$9)=0,0,(SUMIF(D$14:CS$14,"CLO6",D228:CS228)/'Grade computation'!I$9)),""),"")</f>
        <v/>
      </c>
      <c r="DL228" s="115" t="str">
        <f aca="false">IF(DK228="","",IF(DK228&gt;=B$10,"Y","N"))</f>
        <v/>
      </c>
      <c r="DM228" s="115" t="str">
        <f aca="false">IF(DK228="","",IF(DK228&lt;50%,1,IF(AND(DK228&gt;=50%,DK228&lt;B$10),2,IF(DK228&gt;=B$10,3))))</f>
        <v/>
      </c>
      <c r="DN228" s="114" t="str">
        <f aca="false">IF(B228&lt;&gt;"",IFERROR(IF((SUMIF(D$14:CS$14,"CLO7",D228:CS228)/'Grade computation'!I$10)=0,0,(SUMIF(D$14:CS$14,"CLO7",D228:CS228)/'Grade computation'!I$10)),""),"")</f>
        <v/>
      </c>
      <c r="DO228" s="115" t="str">
        <f aca="false">IF(DN228="","",IF(DN228&gt;=B$10,"Y","N"))</f>
        <v/>
      </c>
      <c r="DP228" s="115" t="str">
        <f aca="false">IF(DN228="","",IF(DN228&lt;50%,1,IF(AND(DN228&gt;=50%,DN228&lt;B$10),2,IF(DN228&gt;=B$10,3))))</f>
        <v/>
      </c>
      <c r="DQ228" s="114" t="str">
        <f aca="false">IF(B228&lt;&gt;"",IFERROR(IF((SUMIF(D$14:CS$14,"CLO8",D228:CS228)/'Grade computation'!I$11)=0,0,(SUMIF(D$14:CS$14,"CLO8",D228:CS228)/'Grade computation'!I$11)),""),"")</f>
        <v/>
      </c>
      <c r="DR228" s="115" t="str">
        <f aca="false">IF(DQ228="","",IF(DQ228&gt;=B$10,"Y","N"))</f>
        <v/>
      </c>
      <c r="DS228" s="115" t="str">
        <f aca="false">IF(DQ228="","",IF(DQ228&lt;50%,1,IF(AND(DQ228&gt;=50%,DQ228&lt;B$10),2,IF(DQ228&gt;=B$10,3))))</f>
        <v/>
      </c>
      <c r="DT228" s="114" t="str">
        <f aca="false">IF(B228&lt;&gt;"",IFERROR(IF((SUMIF(D$14:CS$14,"CLO9",D228:CS228)/'Grade computation'!I$12)=0,0,(SUMIF(D$14:CS$14,"CLO9",D228:CS228)/'Grade computation'!I$12)),""),"")</f>
        <v/>
      </c>
      <c r="DU228" s="115" t="str">
        <f aca="false">IF(DT228="","",IF(DT228&gt;=B$10,"Y","N"))</f>
        <v/>
      </c>
      <c r="DV228" s="115" t="str">
        <f aca="false">IF(DT228="","",IF(DT228&lt;50%,1,IF(AND(DT228&gt;=50%,DT228&lt;B$10),2,IF(DT228&gt;=B$10,3))))</f>
        <v/>
      </c>
      <c r="DW228" s="114" t="str">
        <f aca="false">IF(B228&lt;&gt;"",IFERROR(IF((SUMIF(D$14:CS$14,"CLO10",D228:CS228)/'Grade computation'!I$13)=0,0,(SUMIF(D$14:CS$14,"CLO10",D228:CS228)/'Grade computation'!I$13)),""),"")</f>
        <v/>
      </c>
      <c r="DX228" s="115" t="str">
        <f aca="false">IF(DW228="","",IF(DW228&gt;=B$10,"Y","N"))</f>
        <v/>
      </c>
      <c r="DY228" s="115" t="str">
        <f aca="false">IF(DW228="","",IF(DW228&lt;50%,1,IF(AND(DW228&gt;=50%,DW228&lt;B$10),2,IF(DW228&gt;=B$10,3))))</f>
        <v/>
      </c>
      <c r="DZ228" s="13"/>
      <c r="EA228" s="13"/>
    </row>
    <row r="229" customFormat="false" ht="15.75" hidden="false" customHeight="true" outlineLevel="0" collapsed="false">
      <c r="A229" s="118"/>
      <c r="B229" s="119"/>
      <c r="C229" s="117"/>
      <c r="D229" s="117"/>
      <c r="E229" s="117"/>
      <c r="F229" s="117"/>
      <c r="G229" s="117"/>
      <c r="H229" s="117"/>
      <c r="I229" s="117"/>
      <c r="J229" s="117"/>
      <c r="K229" s="117"/>
      <c r="L229" s="117"/>
      <c r="M229" s="117"/>
      <c r="N229" s="117"/>
      <c r="O229" s="117"/>
      <c r="P229" s="117"/>
      <c r="Q229" s="117"/>
      <c r="R229" s="117"/>
      <c r="S229" s="117"/>
      <c r="T229" s="117"/>
      <c r="U229" s="117"/>
      <c r="V229" s="117"/>
      <c r="W229" s="117"/>
      <c r="X229" s="117"/>
      <c r="Y229" s="117"/>
      <c r="Z229" s="117"/>
      <c r="AA229" s="117"/>
      <c r="AB229" s="117"/>
      <c r="AC229" s="117"/>
      <c r="AD229" s="117"/>
      <c r="AE229" s="117"/>
      <c r="AF229" s="117"/>
      <c r="AG229" s="117"/>
      <c r="AH229" s="111" t="str">
        <f aca="false">IF(B229&lt;&gt;"",SUMIF(D$12:AG$12,"TLA",D229:AG229),"")</f>
        <v/>
      </c>
      <c r="AI229" s="112" t="str">
        <f aca="false">IF(B229&lt;&gt;"",SUMIF(D$12:AG$12,"AT",D229:AG229),"")</f>
        <v/>
      </c>
      <c r="AJ229" s="117"/>
      <c r="AK229" s="117"/>
      <c r="AL229" s="117"/>
      <c r="AM229" s="117"/>
      <c r="AN229" s="117"/>
      <c r="AO229" s="117"/>
      <c r="AP229" s="117"/>
      <c r="AQ229" s="117"/>
      <c r="AR229" s="117"/>
      <c r="AS229" s="117"/>
      <c r="AT229" s="117"/>
      <c r="AU229" s="117"/>
      <c r="AV229" s="117"/>
      <c r="AW229" s="117"/>
      <c r="AX229" s="117"/>
      <c r="AY229" s="117"/>
      <c r="AZ229" s="117"/>
      <c r="BA229" s="117"/>
      <c r="BB229" s="117"/>
      <c r="BC229" s="117"/>
      <c r="BD229" s="117"/>
      <c r="BE229" s="117"/>
      <c r="BF229" s="117"/>
      <c r="BG229" s="117"/>
      <c r="BH229" s="117"/>
      <c r="BI229" s="117"/>
      <c r="BJ229" s="117"/>
      <c r="BK229" s="117"/>
      <c r="BL229" s="117"/>
      <c r="BM229" s="117"/>
      <c r="BN229" s="111" t="str">
        <f aca="false">IF(B229&lt;&gt;"", SUMIF(AJ$12:BM$12,"TLA",AJ229:BM229), "")</f>
        <v/>
      </c>
      <c r="BO229" s="112" t="str">
        <f aca="false">IF(B229&lt;&gt;"", SUMIF(AJ$12:BM$12,"AT",AJ229:BM229), "")</f>
        <v/>
      </c>
      <c r="BP229" s="113"/>
      <c r="BQ229" s="113"/>
      <c r="BR229" s="113"/>
      <c r="BS229" s="113"/>
      <c r="BT229" s="113"/>
      <c r="BU229" s="113"/>
      <c r="BV229" s="113"/>
      <c r="BW229" s="113"/>
      <c r="BX229" s="113"/>
      <c r="BY229" s="113"/>
      <c r="BZ229" s="113"/>
      <c r="CA229" s="117"/>
      <c r="CB229" s="117"/>
      <c r="CC229" s="117"/>
      <c r="CD229" s="117"/>
      <c r="CE229" s="117"/>
      <c r="CF229" s="117"/>
      <c r="CG229" s="117"/>
      <c r="CH229" s="117"/>
      <c r="CI229" s="117"/>
      <c r="CJ229" s="117"/>
      <c r="CK229" s="117"/>
      <c r="CL229" s="117"/>
      <c r="CM229" s="117"/>
      <c r="CN229" s="117"/>
      <c r="CO229" s="117"/>
      <c r="CP229" s="117"/>
      <c r="CQ229" s="117"/>
      <c r="CR229" s="117"/>
      <c r="CS229" s="117"/>
      <c r="CT229" s="111" t="str">
        <f aca="false">IF(B229&lt;&gt;"",SUMIF(BP$12:CS$12,"TLA",BP229:CS229), "")</f>
        <v/>
      </c>
      <c r="CU229" s="112" t="str">
        <f aca="false">IF(B229&lt;&gt;"",SUMIF(BP$12:CS$12,"AT",BP229:CS229), "")</f>
        <v/>
      </c>
      <c r="CV229" s="114" t="str">
        <f aca="false">IF(B229&lt;&gt;"",IFERROR(SUMIF(D$14:CS$14, "CLO1", D229:CS229)/'Grade computation'!I$4,""),"")</f>
        <v/>
      </c>
      <c r="CW229" s="115" t="str">
        <f aca="false">IF(CV229="","",IF(CV229&gt;=B$10,"Y","N"))</f>
        <v/>
      </c>
      <c r="CX229" s="115" t="str">
        <f aca="false">IF(CV229="","",IF(CV229&lt;50%,1,IF(AND(CV229&gt;=50%,CV229&lt;B$10),2,IF(CV229&gt;=B$10,3))))</f>
        <v/>
      </c>
      <c r="CY229" s="114" t="str">
        <f aca="false">IF(B229&lt;&gt;"",IFERROR(IF((SUMIF(D$14:CS$14,"CLO2",D229:CS229)/'Grade computation'!I$5)=0,0,(SUMIF(D$14:CS$14,"CLO2",D229:CS229)/'Grade computation'!I$5)),""),"")</f>
        <v/>
      </c>
      <c r="CZ229" s="115" t="str">
        <f aca="false">IF(CY229="","",IF(CY229&gt;=B$10,"Y","N"))</f>
        <v/>
      </c>
      <c r="DA229" s="115" t="str">
        <f aca="false">IF(CY229="","",IF(CY229&lt;50%,1,IF(AND(CY229&gt;=50%,CY229&lt;B$10),2,IF(CY229&gt;=B$10,3))))</f>
        <v/>
      </c>
      <c r="DB229" s="114" t="str">
        <f aca="false">IF(B229&lt;&gt;"",IFERROR(IF((SUMIF(D$14:CS$14,"CLO3",D229:CS229)/'Grade computation'!I$6)=0,0,(SUMIF(D$14:CS$14,"CLO3",D229:CS229)/'Grade computation'!I$6)),""),"")</f>
        <v/>
      </c>
      <c r="DC229" s="115" t="str">
        <f aca="false">IF(DB229="","",IF(DB229&gt;=B$10,"Y","N"))</f>
        <v/>
      </c>
      <c r="DD229" s="115" t="str">
        <f aca="false">IF(DB229="","",IF(DB229&lt;50%,1,IF(AND(DB229&gt;=50%,DB229&lt;B$10),2,IF(DB229&gt;=B$10,3))))</f>
        <v/>
      </c>
      <c r="DE229" s="114" t="str">
        <f aca="false">IF(B229&lt;&gt;"",IFERROR(SUMIF(D$14:CS$14,"CLO4",D229:CS229)/'Grade computation'!I$7,""),"")</f>
        <v/>
      </c>
      <c r="DF229" s="115" t="str">
        <f aca="false">IF(DE229="","",IF(DE229&gt;=B$10,"Y","N"))</f>
        <v/>
      </c>
      <c r="DG229" s="115" t="str">
        <f aca="false">IF(DE229="","",IF(DE229&lt;50%,1,IF(AND(DE229&gt;=50%,DE229&lt;B$10),2,IF(DE229&gt;=B$10,3))))</f>
        <v/>
      </c>
      <c r="DH229" s="114" t="str">
        <f aca="false">IF(B229&lt;&gt;"",IFERROR(IF((SUMIF(D$14:CS$14,"CLO5",D229:CS229)/'Grade computation'!I$8)=0,0,(SUMIF(D$14:CS$14,"CLO5",D229:CS229)/'Grade computation'!I$8)),""),"")</f>
        <v/>
      </c>
      <c r="DI229" s="115" t="str">
        <f aca="false">IF(DH229="","",IF(DH229&gt;=B$10,"Y","N"))</f>
        <v/>
      </c>
      <c r="DJ229" s="115" t="str">
        <f aca="false">IF(DH229="","",IF(DH229&lt;50%,1,IF(AND(DH229&gt;=50%,DH229&lt;B$10),2,IF(DH229&gt;=B$10,3))))</f>
        <v/>
      </c>
      <c r="DK229" s="114" t="str">
        <f aca="false">IF(B229&lt;&gt;"",IFERROR(IF((SUMIF(D$14:CS$14,"CLO6",D229:CS229)/'Grade computation'!I$9)=0,0,(SUMIF(D$14:CS$14,"CLO6",D229:CS229)/'Grade computation'!I$9)),""),"")</f>
        <v/>
      </c>
      <c r="DL229" s="115" t="str">
        <f aca="false">IF(DK229="","",IF(DK229&gt;=B$10,"Y","N"))</f>
        <v/>
      </c>
      <c r="DM229" s="115" t="str">
        <f aca="false">IF(DK229="","",IF(DK229&lt;50%,1,IF(AND(DK229&gt;=50%,DK229&lt;B$10),2,IF(DK229&gt;=B$10,3))))</f>
        <v/>
      </c>
      <c r="DN229" s="114" t="str">
        <f aca="false">IF(B229&lt;&gt;"",IFERROR(IF((SUMIF(D$14:CS$14,"CLO7",D229:CS229)/'Grade computation'!I$10)=0,0,(SUMIF(D$14:CS$14,"CLO7",D229:CS229)/'Grade computation'!I$10)),""),"")</f>
        <v/>
      </c>
      <c r="DO229" s="115" t="str">
        <f aca="false">IF(DN229="","",IF(DN229&gt;=B$10,"Y","N"))</f>
        <v/>
      </c>
      <c r="DP229" s="115" t="str">
        <f aca="false">IF(DN229="","",IF(DN229&lt;50%,1,IF(AND(DN229&gt;=50%,DN229&lt;B$10),2,IF(DN229&gt;=B$10,3))))</f>
        <v/>
      </c>
      <c r="DQ229" s="114" t="str">
        <f aca="false">IF(B229&lt;&gt;"",IFERROR(IF((SUMIF(D$14:CS$14,"CLO8",D229:CS229)/'Grade computation'!I$11)=0,0,(SUMIF(D$14:CS$14,"CLO8",D229:CS229)/'Grade computation'!I$11)),""),"")</f>
        <v/>
      </c>
      <c r="DR229" s="115" t="str">
        <f aca="false">IF(DQ229="","",IF(DQ229&gt;=B$10,"Y","N"))</f>
        <v/>
      </c>
      <c r="DS229" s="115" t="str">
        <f aca="false">IF(DQ229="","",IF(DQ229&lt;50%,1,IF(AND(DQ229&gt;=50%,DQ229&lt;B$10),2,IF(DQ229&gt;=B$10,3))))</f>
        <v/>
      </c>
      <c r="DT229" s="114" t="str">
        <f aca="false">IF(B229&lt;&gt;"",IFERROR(IF((SUMIF(D$14:CS$14,"CLO9",D229:CS229)/'Grade computation'!I$12)=0,0,(SUMIF(D$14:CS$14,"CLO9",D229:CS229)/'Grade computation'!I$12)),""),"")</f>
        <v/>
      </c>
      <c r="DU229" s="115" t="str">
        <f aca="false">IF(DT229="","",IF(DT229&gt;=B$10,"Y","N"))</f>
        <v/>
      </c>
      <c r="DV229" s="115" t="str">
        <f aca="false">IF(DT229="","",IF(DT229&lt;50%,1,IF(AND(DT229&gt;=50%,DT229&lt;B$10),2,IF(DT229&gt;=B$10,3))))</f>
        <v/>
      </c>
      <c r="DW229" s="114" t="str">
        <f aca="false">IF(B229&lt;&gt;"",IFERROR(IF((SUMIF(D$14:CS$14,"CLO10",D229:CS229)/'Grade computation'!I$13)=0,0,(SUMIF(D$14:CS$14,"CLO10",D229:CS229)/'Grade computation'!I$13)),""),"")</f>
        <v/>
      </c>
      <c r="DX229" s="115" t="str">
        <f aca="false">IF(DW229="","",IF(DW229&gt;=B$10,"Y","N"))</f>
        <v/>
      </c>
      <c r="DY229" s="115" t="str">
        <f aca="false">IF(DW229="","",IF(DW229&lt;50%,1,IF(AND(DW229&gt;=50%,DW229&lt;B$10),2,IF(DW229&gt;=B$10,3))))</f>
        <v/>
      </c>
      <c r="DZ229" s="13"/>
      <c r="EA229" s="13"/>
    </row>
    <row r="230" customFormat="false" ht="15.75" hidden="false" customHeight="true" outlineLevel="0" collapsed="false">
      <c r="A230" s="118"/>
      <c r="B230" s="119"/>
      <c r="C230" s="117"/>
      <c r="D230" s="117"/>
      <c r="E230" s="117"/>
      <c r="F230" s="117"/>
      <c r="G230" s="117"/>
      <c r="H230" s="117"/>
      <c r="I230" s="117"/>
      <c r="J230" s="117"/>
      <c r="K230" s="117"/>
      <c r="L230" s="117"/>
      <c r="M230" s="117"/>
      <c r="N230" s="117"/>
      <c r="O230" s="117"/>
      <c r="P230" s="117"/>
      <c r="Q230" s="117"/>
      <c r="R230" s="117"/>
      <c r="S230" s="117"/>
      <c r="T230" s="117"/>
      <c r="U230" s="117"/>
      <c r="V230" s="117"/>
      <c r="W230" s="117"/>
      <c r="X230" s="117"/>
      <c r="Y230" s="117"/>
      <c r="Z230" s="117"/>
      <c r="AA230" s="117"/>
      <c r="AB230" s="117"/>
      <c r="AC230" s="117"/>
      <c r="AD230" s="117"/>
      <c r="AE230" s="117"/>
      <c r="AF230" s="117"/>
      <c r="AG230" s="117"/>
      <c r="AH230" s="111" t="str">
        <f aca="false">IF(B230&lt;&gt;"",SUMIF(D$12:AG$12,"TLA",D230:AG230),"")</f>
        <v/>
      </c>
      <c r="AI230" s="112" t="str">
        <f aca="false">IF(B230&lt;&gt;"",SUMIF(D$12:AG$12,"AT",D230:AG230),"")</f>
        <v/>
      </c>
      <c r="AJ230" s="117"/>
      <c r="AK230" s="117"/>
      <c r="AL230" s="117"/>
      <c r="AM230" s="117"/>
      <c r="AN230" s="117"/>
      <c r="AO230" s="117"/>
      <c r="AP230" s="117"/>
      <c r="AQ230" s="117"/>
      <c r="AR230" s="117"/>
      <c r="AS230" s="117"/>
      <c r="AT230" s="117"/>
      <c r="AU230" s="117"/>
      <c r="AV230" s="117"/>
      <c r="AW230" s="117"/>
      <c r="AX230" s="117"/>
      <c r="AY230" s="117"/>
      <c r="AZ230" s="117"/>
      <c r="BA230" s="117"/>
      <c r="BB230" s="117"/>
      <c r="BC230" s="117"/>
      <c r="BD230" s="117"/>
      <c r="BE230" s="117"/>
      <c r="BF230" s="117"/>
      <c r="BG230" s="117"/>
      <c r="BH230" s="117"/>
      <c r="BI230" s="117"/>
      <c r="BJ230" s="117"/>
      <c r="BK230" s="117"/>
      <c r="BL230" s="117"/>
      <c r="BM230" s="117"/>
      <c r="BN230" s="111" t="str">
        <f aca="false">IF(B230&lt;&gt;"", SUMIF(AJ$12:BM$12,"TLA",AJ230:BM230), "")</f>
        <v/>
      </c>
      <c r="BO230" s="112" t="str">
        <f aca="false">IF(B230&lt;&gt;"", SUMIF(AJ$12:BM$12,"AT",AJ230:BM230), "")</f>
        <v/>
      </c>
      <c r="BP230" s="113"/>
      <c r="BQ230" s="113"/>
      <c r="BR230" s="113"/>
      <c r="BS230" s="113"/>
      <c r="BT230" s="113"/>
      <c r="BU230" s="113"/>
      <c r="BV230" s="113"/>
      <c r="BW230" s="113"/>
      <c r="BX230" s="113"/>
      <c r="BY230" s="113"/>
      <c r="BZ230" s="113"/>
      <c r="CA230" s="117"/>
      <c r="CB230" s="117"/>
      <c r="CC230" s="117"/>
      <c r="CD230" s="117"/>
      <c r="CE230" s="117"/>
      <c r="CF230" s="117"/>
      <c r="CG230" s="117"/>
      <c r="CH230" s="117"/>
      <c r="CI230" s="117"/>
      <c r="CJ230" s="117"/>
      <c r="CK230" s="117"/>
      <c r="CL230" s="117"/>
      <c r="CM230" s="117"/>
      <c r="CN230" s="117"/>
      <c r="CO230" s="117"/>
      <c r="CP230" s="117"/>
      <c r="CQ230" s="117"/>
      <c r="CR230" s="117"/>
      <c r="CS230" s="117"/>
      <c r="CT230" s="111" t="str">
        <f aca="false">IF(B230&lt;&gt;"",SUMIF(BP$12:CS$12,"TLA",BP230:CS230), "")</f>
        <v/>
      </c>
      <c r="CU230" s="112" t="str">
        <f aca="false">IF(B230&lt;&gt;"",SUMIF(BP$12:CS$12,"AT",BP230:CS230), "")</f>
        <v/>
      </c>
      <c r="CV230" s="114" t="str">
        <f aca="false">IF(B230&lt;&gt;"",IFERROR(SUMIF(D$14:CS$14, "CLO1", D230:CS230)/'Grade computation'!I$4,""),"")</f>
        <v/>
      </c>
      <c r="CW230" s="115" t="str">
        <f aca="false">IF(CV230="","",IF(CV230&gt;=B$10,"Y","N"))</f>
        <v/>
      </c>
      <c r="CX230" s="115" t="str">
        <f aca="false">IF(CV230="","",IF(CV230&lt;50%,1,IF(AND(CV230&gt;=50%,CV230&lt;B$10),2,IF(CV230&gt;=B$10,3))))</f>
        <v/>
      </c>
      <c r="CY230" s="114" t="str">
        <f aca="false">IF(B230&lt;&gt;"",IFERROR(IF((SUMIF(D$14:CS$14,"CLO2",D230:CS230)/'Grade computation'!I$5)=0,0,(SUMIF(D$14:CS$14,"CLO2",D230:CS230)/'Grade computation'!I$5)),""),"")</f>
        <v/>
      </c>
      <c r="CZ230" s="115" t="str">
        <f aca="false">IF(CY230="","",IF(CY230&gt;=B$10,"Y","N"))</f>
        <v/>
      </c>
      <c r="DA230" s="115" t="str">
        <f aca="false">IF(CY230="","",IF(CY230&lt;50%,1,IF(AND(CY230&gt;=50%,CY230&lt;B$10),2,IF(CY230&gt;=B$10,3))))</f>
        <v/>
      </c>
      <c r="DB230" s="114" t="str">
        <f aca="false">IF(B230&lt;&gt;"",IFERROR(IF((SUMIF(D$14:CS$14,"CLO3",D230:CS230)/'Grade computation'!I$6)=0,0,(SUMIF(D$14:CS$14,"CLO3",D230:CS230)/'Grade computation'!I$6)),""),"")</f>
        <v/>
      </c>
      <c r="DC230" s="115" t="str">
        <f aca="false">IF(DB230="","",IF(DB230&gt;=B$10,"Y","N"))</f>
        <v/>
      </c>
      <c r="DD230" s="115" t="str">
        <f aca="false">IF(DB230="","",IF(DB230&lt;50%,1,IF(AND(DB230&gt;=50%,DB230&lt;B$10),2,IF(DB230&gt;=B$10,3))))</f>
        <v/>
      </c>
      <c r="DE230" s="114" t="str">
        <f aca="false">IF(B230&lt;&gt;"",IFERROR(SUMIF(D$14:CS$14,"CLO4",D230:CS230)/'Grade computation'!I$7,""),"")</f>
        <v/>
      </c>
      <c r="DF230" s="115" t="str">
        <f aca="false">IF(DE230="","",IF(DE230&gt;=B$10,"Y","N"))</f>
        <v/>
      </c>
      <c r="DG230" s="115" t="str">
        <f aca="false">IF(DE230="","",IF(DE230&lt;50%,1,IF(AND(DE230&gt;=50%,DE230&lt;B$10),2,IF(DE230&gt;=B$10,3))))</f>
        <v/>
      </c>
      <c r="DH230" s="114" t="str">
        <f aca="false">IF(B230&lt;&gt;"",IFERROR(IF((SUMIF(D$14:CS$14,"CLO5",D230:CS230)/'Grade computation'!I$8)=0,0,(SUMIF(D$14:CS$14,"CLO5",D230:CS230)/'Grade computation'!I$8)),""),"")</f>
        <v/>
      </c>
      <c r="DI230" s="115" t="str">
        <f aca="false">IF(DH230="","",IF(DH230&gt;=B$10,"Y","N"))</f>
        <v/>
      </c>
      <c r="DJ230" s="115" t="str">
        <f aca="false">IF(DH230="","",IF(DH230&lt;50%,1,IF(AND(DH230&gt;=50%,DH230&lt;B$10),2,IF(DH230&gt;=B$10,3))))</f>
        <v/>
      </c>
      <c r="DK230" s="114" t="str">
        <f aca="false">IF(B230&lt;&gt;"",IFERROR(IF((SUMIF(D$14:CS$14,"CLO6",D230:CS230)/'Grade computation'!I$9)=0,0,(SUMIF(D$14:CS$14,"CLO6",D230:CS230)/'Grade computation'!I$9)),""),"")</f>
        <v/>
      </c>
      <c r="DL230" s="115" t="str">
        <f aca="false">IF(DK230="","",IF(DK230&gt;=B$10,"Y","N"))</f>
        <v/>
      </c>
      <c r="DM230" s="115" t="str">
        <f aca="false">IF(DK230="","",IF(DK230&lt;50%,1,IF(AND(DK230&gt;=50%,DK230&lt;B$10),2,IF(DK230&gt;=B$10,3))))</f>
        <v/>
      </c>
      <c r="DN230" s="114" t="str">
        <f aca="false">IF(B230&lt;&gt;"",IFERROR(IF((SUMIF(D$14:CS$14,"CLO7",D230:CS230)/'Grade computation'!I$10)=0,0,(SUMIF(D$14:CS$14,"CLO7",D230:CS230)/'Grade computation'!I$10)),""),"")</f>
        <v/>
      </c>
      <c r="DO230" s="115" t="str">
        <f aca="false">IF(DN230="","",IF(DN230&gt;=B$10,"Y","N"))</f>
        <v/>
      </c>
      <c r="DP230" s="115" t="str">
        <f aca="false">IF(DN230="","",IF(DN230&lt;50%,1,IF(AND(DN230&gt;=50%,DN230&lt;B$10),2,IF(DN230&gt;=B$10,3))))</f>
        <v/>
      </c>
      <c r="DQ230" s="114" t="str">
        <f aca="false">IF(B230&lt;&gt;"",IFERROR(IF((SUMIF(D$14:CS$14,"CLO8",D230:CS230)/'Grade computation'!I$11)=0,0,(SUMIF(D$14:CS$14,"CLO8",D230:CS230)/'Grade computation'!I$11)),""),"")</f>
        <v/>
      </c>
      <c r="DR230" s="115" t="str">
        <f aca="false">IF(DQ230="","",IF(DQ230&gt;=B$10,"Y","N"))</f>
        <v/>
      </c>
      <c r="DS230" s="115" t="str">
        <f aca="false">IF(DQ230="","",IF(DQ230&lt;50%,1,IF(AND(DQ230&gt;=50%,DQ230&lt;B$10),2,IF(DQ230&gt;=B$10,3))))</f>
        <v/>
      </c>
      <c r="DT230" s="114" t="str">
        <f aca="false">IF(B230&lt;&gt;"",IFERROR(IF((SUMIF(D$14:CS$14,"CLO9",D230:CS230)/'Grade computation'!I$12)=0,0,(SUMIF(D$14:CS$14,"CLO9",D230:CS230)/'Grade computation'!I$12)),""),"")</f>
        <v/>
      </c>
      <c r="DU230" s="115" t="str">
        <f aca="false">IF(DT230="","",IF(DT230&gt;=B$10,"Y","N"))</f>
        <v/>
      </c>
      <c r="DV230" s="115" t="str">
        <f aca="false">IF(DT230="","",IF(DT230&lt;50%,1,IF(AND(DT230&gt;=50%,DT230&lt;B$10),2,IF(DT230&gt;=B$10,3))))</f>
        <v/>
      </c>
      <c r="DW230" s="114" t="str">
        <f aca="false">IF(B230&lt;&gt;"",IFERROR(IF((SUMIF(D$14:CS$14,"CLO10",D230:CS230)/'Grade computation'!I$13)=0,0,(SUMIF(D$14:CS$14,"CLO10",D230:CS230)/'Grade computation'!I$13)),""),"")</f>
        <v/>
      </c>
      <c r="DX230" s="115" t="str">
        <f aca="false">IF(DW230="","",IF(DW230&gt;=B$10,"Y","N"))</f>
        <v/>
      </c>
      <c r="DY230" s="115" t="str">
        <f aca="false">IF(DW230="","",IF(DW230&lt;50%,1,IF(AND(DW230&gt;=50%,DW230&lt;B$10),2,IF(DW230&gt;=B$10,3))))</f>
        <v/>
      </c>
      <c r="DZ230" s="13"/>
      <c r="EA230" s="13"/>
    </row>
    <row r="231" customFormat="false" ht="15.75" hidden="false" customHeight="true" outlineLevel="0" collapsed="false">
      <c r="A231" s="118"/>
      <c r="B231" s="119"/>
      <c r="C231" s="117"/>
      <c r="D231" s="117"/>
      <c r="E231" s="117"/>
      <c r="F231" s="117"/>
      <c r="G231" s="117"/>
      <c r="H231" s="117"/>
      <c r="I231" s="117"/>
      <c r="J231" s="117"/>
      <c r="K231" s="117"/>
      <c r="L231" s="117"/>
      <c r="M231" s="117"/>
      <c r="N231" s="117"/>
      <c r="O231" s="117"/>
      <c r="P231" s="117"/>
      <c r="Q231" s="117"/>
      <c r="R231" s="117"/>
      <c r="S231" s="117"/>
      <c r="T231" s="117"/>
      <c r="U231" s="117"/>
      <c r="V231" s="117"/>
      <c r="W231" s="117"/>
      <c r="X231" s="117"/>
      <c r="Y231" s="117"/>
      <c r="Z231" s="117"/>
      <c r="AA231" s="117"/>
      <c r="AB231" s="117"/>
      <c r="AC231" s="117"/>
      <c r="AD231" s="117"/>
      <c r="AE231" s="117"/>
      <c r="AF231" s="117"/>
      <c r="AG231" s="117"/>
      <c r="AH231" s="111" t="str">
        <f aca="false">IF(B231&lt;&gt;"",SUMIF(D$12:AG$12,"TLA",D231:AG231),"")</f>
        <v/>
      </c>
      <c r="AI231" s="112" t="str">
        <f aca="false">IF(B231&lt;&gt;"",SUMIF(D$12:AG$12,"AT",D231:AG231),"")</f>
        <v/>
      </c>
      <c r="AJ231" s="117"/>
      <c r="AK231" s="117"/>
      <c r="AL231" s="117"/>
      <c r="AM231" s="117"/>
      <c r="AN231" s="117"/>
      <c r="AO231" s="117"/>
      <c r="AP231" s="117"/>
      <c r="AQ231" s="117"/>
      <c r="AR231" s="117"/>
      <c r="AS231" s="117"/>
      <c r="AT231" s="117"/>
      <c r="AU231" s="117"/>
      <c r="AV231" s="117"/>
      <c r="AW231" s="117"/>
      <c r="AX231" s="117"/>
      <c r="AY231" s="117"/>
      <c r="AZ231" s="117"/>
      <c r="BA231" s="117"/>
      <c r="BB231" s="117"/>
      <c r="BC231" s="117"/>
      <c r="BD231" s="117"/>
      <c r="BE231" s="117"/>
      <c r="BF231" s="117"/>
      <c r="BG231" s="117"/>
      <c r="BH231" s="117"/>
      <c r="BI231" s="117"/>
      <c r="BJ231" s="117"/>
      <c r="BK231" s="117"/>
      <c r="BL231" s="117"/>
      <c r="BM231" s="117"/>
      <c r="BN231" s="111" t="str">
        <f aca="false">IF(B231&lt;&gt;"", SUMIF(AJ$12:BM$12,"TLA",AJ231:BM231), "")</f>
        <v/>
      </c>
      <c r="BO231" s="112" t="str">
        <f aca="false">IF(B231&lt;&gt;"", SUMIF(AJ$12:BM$12,"AT",AJ231:BM231), "")</f>
        <v/>
      </c>
      <c r="BP231" s="113"/>
      <c r="BQ231" s="113"/>
      <c r="BR231" s="113"/>
      <c r="BS231" s="113"/>
      <c r="BT231" s="113"/>
      <c r="BU231" s="113"/>
      <c r="BV231" s="113"/>
      <c r="BW231" s="113"/>
      <c r="BX231" s="113"/>
      <c r="BY231" s="113"/>
      <c r="BZ231" s="113"/>
      <c r="CA231" s="117"/>
      <c r="CB231" s="117"/>
      <c r="CC231" s="117"/>
      <c r="CD231" s="117"/>
      <c r="CE231" s="117"/>
      <c r="CF231" s="117"/>
      <c r="CG231" s="117"/>
      <c r="CH231" s="117"/>
      <c r="CI231" s="117"/>
      <c r="CJ231" s="117"/>
      <c r="CK231" s="117"/>
      <c r="CL231" s="117"/>
      <c r="CM231" s="117"/>
      <c r="CN231" s="117"/>
      <c r="CO231" s="117"/>
      <c r="CP231" s="117"/>
      <c r="CQ231" s="117"/>
      <c r="CR231" s="117"/>
      <c r="CS231" s="117"/>
      <c r="CT231" s="111" t="str">
        <f aca="false">IF(B231&lt;&gt;"",SUMIF(BP$12:CS$12,"TLA",BP231:CS231), "")</f>
        <v/>
      </c>
      <c r="CU231" s="112" t="str">
        <f aca="false">IF(B231&lt;&gt;"",SUMIF(BP$12:CS$12,"AT",BP231:CS231), "")</f>
        <v/>
      </c>
      <c r="CV231" s="114" t="str">
        <f aca="false">IF(B231&lt;&gt;"",IFERROR(SUMIF(D$14:CS$14, "CLO1", D231:CS231)/'Grade computation'!I$4,""),"")</f>
        <v/>
      </c>
      <c r="CW231" s="115" t="str">
        <f aca="false">IF(CV231="","",IF(CV231&gt;=B$10,"Y","N"))</f>
        <v/>
      </c>
      <c r="CX231" s="115" t="str">
        <f aca="false">IF(CV231="","",IF(CV231&lt;50%,1,IF(AND(CV231&gt;=50%,CV231&lt;B$10),2,IF(CV231&gt;=B$10,3))))</f>
        <v/>
      </c>
      <c r="CY231" s="114" t="str">
        <f aca="false">IF(B231&lt;&gt;"",IFERROR(IF((SUMIF(D$14:CS$14,"CLO2",D231:CS231)/'Grade computation'!I$5)=0,0,(SUMIF(D$14:CS$14,"CLO2",D231:CS231)/'Grade computation'!I$5)),""),"")</f>
        <v/>
      </c>
      <c r="CZ231" s="115" t="str">
        <f aca="false">IF(CY231="","",IF(CY231&gt;=B$10,"Y","N"))</f>
        <v/>
      </c>
      <c r="DA231" s="115" t="str">
        <f aca="false">IF(CY231="","",IF(CY231&lt;50%,1,IF(AND(CY231&gt;=50%,CY231&lt;B$10),2,IF(CY231&gt;=B$10,3))))</f>
        <v/>
      </c>
      <c r="DB231" s="114" t="str">
        <f aca="false">IF(B231&lt;&gt;"",IFERROR(IF((SUMIF(D$14:CS$14,"CLO3",D231:CS231)/'Grade computation'!I$6)=0,0,(SUMIF(D$14:CS$14,"CLO3",D231:CS231)/'Grade computation'!I$6)),""),"")</f>
        <v/>
      </c>
      <c r="DC231" s="115" t="str">
        <f aca="false">IF(DB231="","",IF(DB231&gt;=B$10,"Y","N"))</f>
        <v/>
      </c>
      <c r="DD231" s="115" t="str">
        <f aca="false">IF(DB231="","",IF(DB231&lt;50%,1,IF(AND(DB231&gt;=50%,DB231&lt;B$10),2,IF(DB231&gt;=B$10,3))))</f>
        <v/>
      </c>
      <c r="DE231" s="114" t="str">
        <f aca="false">IF(B231&lt;&gt;"",IFERROR(SUMIF(D$14:CS$14,"CLO4",D231:CS231)/'Grade computation'!I$7,""),"")</f>
        <v/>
      </c>
      <c r="DF231" s="115" t="str">
        <f aca="false">IF(DE231="","",IF(DE231&gt;=B$10,"Y","N"))</f>
        <v/>
      </c>
      <c r="DG231" s="115" t="str">
        <f aca="false">IF(DE231="","",IF(DE231&lt;50%,1,IF(AND(DE231&gt;=50%,DE231&lt;B$10),2,IF(DE231&gt;=B$10,3))))</f>
        <v/>
      </c>
      <c r="DH231" s="114" t="str">
        <f aca="false">IF(B231&lt;&gt;"",IFERROR(IF((SUMIF(D$14:CS$14,"CLO5",D231:CS231)/'Grade computation'!I$8)=0,0,(SUMIF(D$14:CS$14,"CLO5",D231:CS231)/'Grade computation'!I$8)),""),"")</f>
        <v/>
      </c>
      <c r="DI231" s="115" t="str">
        <f aca="false">IF(DH231="","",IF(DH231&gt;=B$10,"Y","N"))</f>
        <v/>
      </c>
      <c r="DJ231" s="115" t="str">
        <f aca="false">IF(DH231="","",IF(DH231&lt;50%,1,IF(AND(DH231&gt;=50%,DH231&lt;B$10),2,IF(DH231&gt;=B$10,3))))</f>
        <v/>
      </c>
      <c r="DK231" s="114" t="str">
        <f aca="false">IF(B231&lt;&gt;"",IFERROR(IF((SUMIF(D$14:CS$14,"CLO6",D231:CS231)/'Grade computation'!I$9)=0,0,(SUMIF(D$14:CS$14,"CLO6",D231:CS231)/'Grade computation'!I$9)),""),"")</f>
        <v/>
      </c>
      <c r="DL231" s="115" t="str">
        <f aca="false">IF(DK231="","",IF(DK231&gt;=B$10,"Y","N"))</f>
        <v/>
      </c>
      <c r="DM231" s="115" t="str">
        <f aca="false">IF(DK231="","",IF(DK231&lt;50%,1,IF(AND(DK231&gt;=50%,DK231&lt;B$10),2,IF(DK231&gt;=B$10,3))))</f>
        <v/>
      </c>
      <c r="DN231" s="114" t="str">
        <f aca="false">IF(B231&lt;&gt;"",IFERROR(IF((SUMIF(D$14:CS$14,"CLO7",D231:CS231)/'Grade computation'!I$10)=0,0,(SUMIF(D$14:CS$14,"CLO7",D231:CS231)/'Grade computation'!I$10)),""),"")</f>
        <v/>
      </c>
      <c r="DO231" s="115" t="str">
        <f aca="false">IF(DN231="","",IF(DN231&gt;=B$10,"Y","N"))</f>
        <v/>
      </c>
      <c r="DP231" s="115" t="str">
        <f aca="false">IF(DN231="","",IF(DN231&lt;50%,1,IF(AND(DN231&gt;=50%,DN231&lt;B$10),2,IF(DN231&gt;=B$10,3))))</f>
        <v/>
      </c>
      <c r="DQ231" s="114" t="str">
        <f aca="false">IF(B231&lt;&gt;"",IFERROR(IF((SUMIF(D$14:CS$14,"CLO8",D231:CS231)/'Grade computation'!I$11)=0,0,(SUMIF(D$14:CS$14,"CLO8",D231:CS231)/'Grade computation'!I$11)),""),"")</f>
        <v/>
      </c>
      <c r="DR231" s="115" t="str">
        <f aca="false">IF(DQ231="","",IF(DQ231&gt;=B$10,"Y","N"))</f>
        <v/>
      </c>
      <c r="DS231" s="115" t="str">
        <f aca="false">IF(DQ231="","",IF(DQ231&lt;50%,1,IF(AND(DQ231&gt;=50%,DQ231&lt;B$10),2,IF(DQ231&gt;=B$10,3))))</f>
        <v/>
      </c>
      <c r="DT231" s="114" t="str">
        <f aca="false">IF(B231&lt;&gt;"",IFERROR(IF((SUMIF(D$14:CS$14,"CLO9",D231:CS231)/'Grade computation'!I$12)=0,0,(SUMIF(D$14:CS$14,"CLO9",D231:CS231)/'Grade computation'!I$12)),""),"")</f>
        <v/>
      </c>
      <c r="DU231" s="115" t="str">
        <f aca="false">IF(DT231="","",IF(DT231&gt;=B$10,"Y","N"))</f>
        <v/>
      </c>
      <c r="DV231" s="115" t="str">
        <f aca="false">IF(DT231="","",IF(DT231&lt;50%,1,IF(AND(DT231&gt;=50%,DT231&lt;B$10),2,IF(DT231&gt;=B$10,3))))</f>
        <v/>
      </c>
      <c r="DW231" s="114" t="str">
        <f aca="false">IF(B231&lt;&gt;"",IFERROR(IF((SUMIF(D$14:CS$14,"CLO10",D231:CS231)/'Grade computation'!I$13)=0,0,(SUMIF(D$14:CS$14,"CLO10",D231:CS231)/'Grade computation'!I$13)),""),"")</f>
        <v/>
      </c>
      <c r="DX231" s="115" t="str">
        <f aca="false">IF(DW231="","",IF(DW231&gt;=B$10,"Y","N"))</f>
        <v/>
      </c>
      <c r="DY231" s="115" t="str">
        <f aca="false">IF(DW231="","",IF(DW231&lt;50%,1,IF(AND(DW231&gt;=50%,DW231&lt;B$10),2,IF(DW231&gt;=B$10,3))))</f>
        <v/>
      </c>
      <c r="DZ231" s="13"/>
      <c r="EA231" s="13"/>
    </row>
    <row r="232" customFormat="false" ht="15.75" hidden="false" customHeight="true" outlineLevel="0" collapsed="false">
      <c r="A232" s="118"/>
      <c r="B232" s="119"/>
      <c r="C232" s="117"/>
      <c r="D232" s="117"/>
      <c r="E232" s="117"/>
      <c r="F232" s="117"/>
      <c r="G232" s="117"/>
      <c r="H232" s="117"/>
      <c r="I232" s="117"/>
      <c r="J232" s="117"/>
      <c r="K232" s="117"/>
      <c r="L232" s="117"/>
      <c r="M232" s="117"/>
      <c r="N232" s="117"/>
      <c r="O232" s="117"/>
      <c r="P232" s="117"/>
      <c r="Q232" s="117"/>
      <c r="R232" s="117"/>
      <c r="S232" s="117"/>
      <c r="T232" s="117"/>
      <c r="U232" s="117"/>
      <c r="V232" s="117"/>
      <c r="W232" s="117"/>
      <c r="X232" s="117"/>
      <c r="Y232" s="117"/>
      <c r="Z232" s="117"/>
      <c r="AA232" s="117"/>
      <c r="AB232" s="117"/>
      <c r="AC232" s="117"/>
      <c r="AD232" s="117"/>
      <c r="AE232" s="117"/>
      <c r="AF232" s="117"/>
      <c r="AG232" s="117"/>
      <c r="AH232" s="111" t="str">
        <f aca="false">IF(B232&lt;&gt;"",SUMIF(D$12:AG$12,"TLA",D232:AG232),"")</f>
        <v/>
      </c>
      <c r="AI232" s="112" t="str">
        <f aca="false">IF(B232&lt;&gt;"",SUMIF(D$12:AG$12,"AT",D232:AG232),"")</f>
        <v/>
      </c>
      <c r="AJ232" s="117"/>
      <c r="AK232" s="117"/>
      <c r="AL232" s="117"/>
      <c r="AM232" s="117"/>
      <c r="AN232" s="117"/>
      <c r="AO232" s="117"/>
      <c r="AP232" s="117"/>
      <c r="AQ232" s="117"/>
      <c r="AR232" s="117"/>
      <c r="AS232" s="117"/>
      <c r="AT232" s="117"/>
      <c r="AU232" s="117"/>
      <c r="AV232" s="117"/>
      <c r="AW232" s="117"/>
      <c r="AX232" s="117"/>
      <c r="AY232" s="117"/>
      <c r="AZ232" s="117"/>
      <c r="BA232" s="117"/>
      <c r="BB232" s="117"/>
      <c r="BC232" s="117"/>
      <c r="BD232" s="117"/>
      <c r="BE232" s="117"/>
      <c r="BF232" s="117"/>
      <c r="BG232" s="117"/>
      <c r="BH232" s="117"/>
      <c r="BI232" s="117"/>
      <c r="BJ232" s="117"/>
      <c r="BK232" s="117"/>
      <c r="BL232" s="117"/>
      <c r="BM232" s="117"/>
      <c r="BN232" s="111" t="str">
        <f aca="false">IF(B232&lt;&gt;"", SUMIF(AJ$12:BM$12,"TLA",AJ232:BM232), "")</f>
        <v/>
      </c>
      <c r="BO232" s="112" t="str">
        <f aca="false">IF(B232&lt;&gt;"", SUMIF(AJ$12:BM$12,"AT",AJ232:BM232), "")</f>
        <v/>
      </c>
      <c r="BP232" s="113"/>
      <c r="BQ232" s="113"/>
      <c r="BR232" s="113"/>
      <c r="BS232" s="113"/>
      <c r="BT232" s="113"/>
      <c r="BU232" s="113"/>
      <c r="BV232" s="113"/>
      <c r="BW232" s="113"/>
      <c r="BX232" s="113"/>
      <c r="BY232" s="113"/>
      <c r="BZ232" s="113"/>
      <c r="CA232" s="117"/>
      <c r="CB232" s="117"/>
      <c r="CC232" s="117"/>
      <c r="CD232" s="117"/>
      <c r="CE232" s="117"/>
      <c r="CF232" s="117"/>
      <c r="CG232" s="117"/>
      <c r="CH232" s="117"/>
      <c r="CI232" s="117"/>
      <c r="CJ232" s="117"/>
      <c r="CK232" s="117"/>
      <c r="CL232" s="117"/>
      <c r="CM232" s="117"/>
      <c r="CN232" s="117"/>
      <c r="CO232" s="117"/>
      <c r="CP232" s="117"/>
      <c r="CQ232" s="117"/>
      <c r="CR232" s="117"/>
      <c r="CS232" s="117"/>
      <c r="CT232" s="111" t="str">
        <f aca="false">IF(B232&lt;&gt;"",SUMIF(BP$12:CS$12,"TLA",BP232:CS232), "")</f>
        <v/>
      </c>
      <c r="CU232" s="112" t="str">
        <f aca="false">IF(B232&lt;&gt;"",SUMIF(BP$12:CS$12,"AT",BP232:CS232), "")</f>
        <v/>
      </c>
      <c r="CV232" s="114" t="str">
        <f aca="false">IF(B232&lt;&gt;"",IFERROR(SUMIF(D$14:CS$14, "CLO1", D232:CS232)/'Grade computation'!I$4,""),"")</f>
        <v/>
      </c>
      <c r="CW232" s="115" t="str">
        <f aca="false">IF(CV232="","",IF(CV232&gt;=B$10,"Y","N"))</f>
        <v/>
      </c>
      <c r="CX232" s="115" t="str">
        <f aca="false">IF(CV232="","",IF(CV232&lt;50%,1,IF(AND(CV232&gt;=50%,CV232&lt;B$10),2,IF(CV232&gt;=B$10,3))))</f>
        <v/>
      </c>
      <c r="CY232" s="114" t="str">
        <f aca="false">IF(B232&lt;&gt;"",IFERROR(IF((SUMIF(D$14:CS$14,"CLO2",D232:CS232)/'Grade computation'!I$5)=0,0,(SUMIF(D$14:CS$14,"CLO2",D232:CS232)/'Grade computation'!I$5)),""),"")</f>
        <v/>
      </c>
      <c r="CZ232" s="115" t="str">
        <f aca="false">IF(CY232="","",IF(CY232&gt;=B$10,"Y","N"))</f>
        <v/>
      </c>
      <c r="DA232" s="115" t="str">
        <f aca="false">IF(CY232="","",IF(CY232&lt;50%,1,IF(AND(CY232&gt;=50%,CY232&lt;B$10),2,IF(CY232&gt;=B$10,3))))</f>
        <v/>
      </c>
      <c r="DB232" s="114" t="str">
        <f aca="false">IF(B232&lt;&gt;"",IFERROR(IF((SUMIF(D$14:CS$14,"CLO3",D232:CS232)/'Grade computation'!I$6)=0,0,(SUMIF(D$14:CS$14,"CLO3",D232:CS232)/'Grade computation'!I$6)),""),"")</f>
        <v/>
      </c>
      <c r="DC232" s="115" t="str">
        <f aca="false">IF(DB232="","",IF(DB232&gt;=B$10,"Y","N"))</f>
        <v/>
      </c>
      <c r="DD232" s="115" t="str">
        <f aca="false">IF(DB232="","",IF(DB232&lt;50%,1,IF(AND(DB232&gt;=50%,DB232&lt;B$10),2,IF(DB232&gt;=B$10,3))))</f>
        <v/>
      </c>
      <c r="DE232" s="114" t="str">
        <f aca="false">IF(B232&lt;&gt;"",IFERROR(SUMIF(D$14:CS$14,"CLO4",D232:CS232)/'Grade computation'!I$7,""),"")</f>
        <v/>
      </c>
      <c r="DF232" s="115" t="str">
        <f aca="false">IF(DE232="","",IF(DE232&gt;=B$10,"Y","N"))</f>
        <v/>
      </c>
      <c r="DG232" s="115" t="str">
        <f aca="false">IF(DE232="","",IF(DE232&lt;50%,1,IF(AND(DE232&gt;=50%,DE232&lt;B$10),2,IF(DE232&gt;=B$10,3))))</f>
        <v/>
      </c>
      <c r="DH232" s="114" t="str">
        <f aca="false">IF(B232&lt;&gt;"",IFERROR(IF((SUMIF(D$14:CS$14,"CLO5",D232:CS232)/'Grade computation'!I$8)=0,0,(SUMIF(D$14:CS$14,"CLO5",D232:CS232)/'Grade computation'!I$8)),""),"")</f>
        <v/>
      </c>
      <c r="DI232" s="115" t="str">
        <f aca="false">IF(DH232="","",IF(DH232&gt;=B$10,"Y","N"))</f>
        <v/>
      </c>
      <c r="DJ232" s="115" t="str">
        <f aca="false">IF(DH232="","",IF(DH232&lt;50%,1,IF(AND(DH232&gt;=50%,DH232&lt;B$10),2,IF(DH232&gt;=B$10,3))))</f>
        <v/>
      </c>
      <c r="DK232" s="114" t="str">
        <f aca="false">IF(B232&lt;&gt;"",IFERROR(IF((SUMIF(D$14:CS$14,"CLO6",D232:CS232)/'Grade computation'!I$9)=0,0,(SUMIF(D$14:CS$14,"CLO6",D232:CS232)/'Grade computation'!I$9)),""),"")</f>
        <v/>
      </c>
      <c r="DL232" s="115" t="str">
        <f aca="false">IF(DK232="","",IF(DK232&gt;=B$10,"Y","N"))</f>
        <v/>
      </c>
      <c r="DM232" s="115" t="str">
        <f aca="false">IF(DK232="","",IF(DK232&lt;50%,1,IF(AND(DK232&gt;=50%,DK232&lt;B$10),2,IF(DK232&gt;=B$10,3))))</f>
        <v/>
      </c>
      <c r="DN232" s="114" t="str">
        <f aca="false">IF(B232&lt;&gt;"",IFERROR(IF((SUMIF(D$14:CS$14,"CLO7",D232:CS232)/'Grade computation'!I$10)=0,0,(SUMIF(D$14:CS$14,"CLO7",D232:CS232)/'Grade computation'!I$10)),""),"")</f>
        <v/>
      </c>
      <c r="DO232" s="115" t="str">
        <f aca="false">IF(DN232="","",IF(DN232&gt;=B$10,"Y","N"))</f>
        <v/>
      </c>
      <c r="DP232" s="115" t="str">
        <f aca="false">IF(DN232="","",IF(DN232&lt;50%,1,IF(AND(DN232&gt;=50%,DN232&lt;B$10),2,IF(DN232&gt;=B$10,3))))</f>
        <v/>
      </c>
      <c r="DQ232" s="114" t="str">
        <f aca="false">IF(B232&lt;&gt;"",IFERROR(IF((SUMIF(D$14:CS$14,"CLO8",D232:CS232)/'Grade computation'!I$11)=0,0,(SUMIF(D$14:CS$14,"CLO8",D232:CS232)/'Grade computation'!I$11)),""),"")</f>
        <v/>
      </c>
      <c r="DR232" s="115" t="str">
        <f aca="false">IF(DQ232="","",IF(DQ232&gt;=B$10,"Y","N"))</f>
        <v/>
      </c>
      <c r="DS232" s="115" t="str">
        <f aca="false">IF(DQ232="","",IF(DQ232&lt;50%,1,IF(AND(DQ232&gt;=50%,DQ232&lt;B$10),2,IF(DQ232&gt;=B$10,3))))</f>
        <v/>
      </c>
      <c r="DT232" s="114" t="str">
        <f aca="false">IF(B232&lt;&gt;"",IFERROR(IF((SUMIF(D$14:CS$14,"CLO9",D232:CS232)/'Grade computation'!I$12)=0,0,(SUMIF(D$14:CS$14,"CLO9",D232:CS232)/'Grade computation'!I$12)),""),"")</f>
        <v/>
      </c>
      <c r="DU232" s="115" t="str">
        <f aca="false">IF(DT232="","",IF(DT232&gt;=B$10,"Y","N"))</f>
        <v/>
      </c>
      <c r="DV232" s="115" t="str">
        <f aca="false">IF(DT232="","",IF(DT232&lt;50%,1,IF(AND(DT232&gt;=50%,DT232&lt;B$10),2,IF(DT232&gt;=B$10,3))))</f>
        <v/>
      </c>
      <c r="DW232" s="114" t="str">
        <f aca="false">IF(B232&lt;&gt;"",IFERROR(IF((SUMIF(D$14:CS$14,"CLO10",D232:CS232)/'Grade computation'!I$13)=0,0,(SUMIF(D$14:CS$14,"CLO10",D232:CS232)/'Grade computation'!I$13)),""),"")</f>
        <v/>
      </c>
      <c r="DX232" s="115" t="str">
        <f aca="false">IF(DW232="","",IF(DW232&gt;=B$10,"Y","N"))</f>
        <v/>
      </c>
      <c r="DY232" s="115" t="str">
        <f aca="false">IF(DW232="","",IF(DW232&lt;50%,1,IF(AND(DW232&gt;=50%,DW232&lt;B$10),2,IF(DW232&gt;=B$10,3))))</f>
        <v/>
      </c>
      <c r="DZ232" s="13"/>
      <c r="EA232" s="13"/>
    </row>
    <row r="233" customFormat="false" ht="15.75" hidden="false" customHeight="true" outlineLevel="0" collapsed="false">
      <c r="A233" s="118"/>
      <c r="B233" s="119"/>
      <c r="C233" s="117"/>
      <c r="D233" s="117"/>
      <c r="E233" s="117"/>
      <c r="F233" s="117"/>
      <c r="G233" s="117"/>
      <c r="H233" s="117"/>
      <c r="I233" s="117"/>
      <c r="J233" s="117"/>
      <c r="K233" s="117"/>
      <c r="L233" s="117"/>
      <c r="M233" s="117"/>
      <c r="N233" s="117"/>
      <c r="O233" s="117"/>
      <c r="P233" s="117"/>
      <c r="Q233" s="117"/>
      <c r="R233" s="117"/>
      <c r="S233" s="117"/>
      <c r="T233" s="117"/>
      <c r="U233" s="117"/>
      <c r="V233" s="117"/>
      <c r="W233" s="117"/>
      <c r="X233" s="117"/>
      <c r="Y233" s="117"/>
      <c r="Z233" s="117"/>
      <c r="AA233" s="117"/>
      <c r="AB233" s="117"/>
      <c r="AC233" s="117"/>
      <c r="AD233" s="117"/>
      <c r="AE233" s="117"/>
      <c r="AF233" s="117"/>
      <c r="AG233" s="117"/>
      <c r="AH233" s="111" t="str">
        <f aca="false">IF(B233&lt;&gt;"",SUMIF(D$12:AG$12,"TLA",D233:AG233),"")</f>
        <v/>
      </c>
      <c r="AI233" s="112" t="str">
        <f aca="false">IF(B233&lt;&gt;"",SUMIF(D$12:AG$12,"AT",D233:AG233),"")</f>
        <v/>
      </c>
      <c r="AJ233" s="117"/>
      <c r="AK233" s="117"/>
      <c r="AL233" s="117"/>
      <c r="AM233" s="117"/>
      <c r="AN233" s="117"/>
      <c r="AO233" s="117"/>
      <c r="AP233" s="117"/>
      <c r="AQ233" s="117"/>
      <c r="AR233" s="117"/>
      <c r="AS233" s="117"/>
      <c r="AT233" s="117"/>
      <c r="AU233" s="117"/>
      <c r="AV233" s="117"/>
      <c r="AW233" s="117"/>
      <c r="AX233" s="117"/>
      <c r="AY233" s="117"/>
      <c r="AZ233" s="117"/>
      <c r="BA233" s="117"/>
      <c r="BB233" s="117"/>
      <c r="BC233" s="117"/>
      <c r="BD233" s="117"/>
      <c r="BE233" s="117"/>
      <c r="BF233" s="117"/>
      <c r="BG233" s="117"/>
      <c r="BH233" s="117"/>
      <c r="BI233" s="117"/>
      <c r="BJ233" s="117"/>
      <c r="BK233" s="117"/>
      <c r="BL233" s="117"/>
      <c r="BM233" s="117"/>
      <c r="BN233" s="111" t="str">
        <f aca="false">IF(B233&lt;&gt;"", SUMIF(AJ$12:BM$12,"TLA",AJ233:BM233), "")</f>
        <v/>
      </c>
      <c r="BO233" s="112" t="str">
        <f aca="false">IF(B233&lt;&gt;"", SUMIF(AJ$12:BM$12,"AT",AJ233:BM233), "")</f>
        <v/>
      </c>
      <c r="BP233" s="113"/>
      <c r="BQ233" s="113"/>
      <c r="BR233" s="113"/>
      <c r="BS233" s="113"/>
      <c r="BT233" s="113"/>
      <c r="BU233" s="113"/>
      <c r="BV233" s="113"/>
      <c r="BW233" s="113"/>
      <c r="BX233" s="113"/>
      <c r="BY233" s="113"/>
      <c r="BZ233" s="113"/>
      <c r="CA233" s="117"/>
      <c r="CB233" s="117"/>
      <c r="CC233" s="117"/>
      <c r="CD233" s="117"/>
      <c r="CE233" s="117"/>
      <c r="CF233" s="117"/>
      <c r="CG233" s="117"/>
      <c r="CH233" s="117"/>
      <c r="CI233" s="117"/>
      <c r="CJ233" s="117"/>
      <c r="CK233" s="117"/>
      <c r="CL233" s="117"/>
      <c r="CM233" s="117"/>
      <c r="CN233" s="117"/>
      <c r="CO233" s="117"/>
      <c r="CP233" s="117"/>
      <c r="CQ233" s="117"/>
      <c r="CR233" s="117"/>
      <c r="CS233" s="117"/>
      <c r="CT233" s="111" t="str">
        <f aca="false">IF(B233&lt;&gt;"",SUMIF(BP$12:CS$12,"TLA",BP233:CS233), "")</f>
        <v/>
      </c>
      <c r="CU233" s="112" t="str">
        <f aca="false">IF(B233&lt;&gt;"",SUMIF(BP$12:CS$12,"AT",BP233:CS233), "")</f>
        <v/>
      </c>
      <c r="CV233" s="114" t="str">
        <f aca="false">IF(B233&lt;&gt;"",IFERROR(SUMIF(D$14:CS$14, "CLO1", D233:CS233)/'Grade computation'!I$4,""),"")</f>
        <v/>
      </c>
      <c r="CW233" s="115" t="str">
        <f aca="false">IF(CV233="","",IF(CV233&gt;=B$10,"Y","N"))</f>
        <v/>
      </c>
      <c r="CX233" s="115" t="str">
        <f aca="false">IF(CV233="","",IF(CV233&lt;50%,1,IF(AND(CV233&gt;=50%,CV233&lt;B$10),2,IF(CV233&gt;=B$10,3))))</f>
        <v/>
      </c>
      <c r="CY233" s="114" t="str">
        <f aca="false">IF(B233&lt;&gt;"",IFERROR(IF((SUMIF(D$14:CS$14,"CLO2",D233:CS233)/'Grade computation'!I$5)=0,0,(SUMIF(D$14:CS$14,"CLO2",D233:CS233)/'Grade computation'!I$5)),""),"")</f>
        <v/>
      </c>
      <c r="CZ233" s="115" t="str">
        <f aca="false">IF(CY233="","",IF(CY233&gt;=B$10,"Y","N"))</f>
        <v/>
      </c>
      <c r="DA233" s="115" t="str">
        <f aca="false">IF(CY233="","",IF(CY233&lt;50%,1,IF(AND(CY233&gt;=50%,CY233&lt;B$10),2,IF(CY233&gt;=B$10,3))))</f>
        <v/>
      </c>
      <c r="DB233" s="114" t="str">
        <f aca="false">IF(B233&lt;&gt;"",IFERROR(IF((SUMIF(D$14:CS$14,"CLO3",D233:CS233)/'Grade computation'!I$6)=0,0,(SUMIF(D$14:CS$14,"CLO3",D233:CS233)/'Grade computation'!I$6)),""),"")</f>
        <v/>
      </c>
      <c r="DC233" s="115" t="str">
        <f aca="false">IF(DB233="","",IF(DB233&gt;=B$10,"Y","N"))</f>
        <v/>
      </c>
      <c r="DD233" s="115" t="str">
        <f aca="false">IF(DB233="","",IF(DB233&lt;50%,1,IF(AND(DB233&gt;=50%,DB233&lt;B$10),2,IF(DB233&gt;=B$10,3))))</f>
        <v/>
      </c>
      <c r="DE233" s="114" t="str">
        <f aca="false">IF(B233&lt;&gt;"",IFERROR(SUMIF(D$14:CS$14,"CLO4",D233:CS233)/'Grade computation'!I$7,""),"")</f>
        <v/>
      </c>
      <c r="DF233" s="115" t="str">
        <f aca="false">IF(DE233="","",IF(DE233&gt;=B$10,"Y","N"))</f>
        <v/>
      </c>
      <c r="DG233" s="115" t="str">
        <f aca="false">IF(DE233="","",IF(DE233&lt;50%,1,IF(AND(DE233&gt;=50%,DE233&lt;B$10),2,IF(DE233&gt;=B$10,3))))</f>
        <v/>
      </c>
      <c r="DH233" s="114" t="str">
        <f aca="false">IF(B233&lt;&gt;"",IFERROR(IF((SUMIF(D$14:CS$14,"CLO5",D233:CS233)/'Grade computation'!I$8)=0,0,(SUMIF(D$14:CS$14,"CLO5",D233:CS233)/'Grade computation'!I$8)),""),"")</f>
        <v/>
      </c>
      <c r="DI233" s="115" t="str">
        <f aca="false">IF(DH233="","",IF(DH233&gt;=B$10,"Y","N"))</f>
        <v/>
      </c>
      <c r="DJ233" s="115" t="str">
        <f aca="false">IF(DH233="","",IF(DH233&lt;50%,1,IF(AND(DH233&gt;=50%,DH233&lt;B$10),2,IF(DH233&gt;=B$10,3))))</f>
        <v/>
      </c>
      <c r="DK233" s="114" t="str">
        <f aca="false">IF(B233&lt;&gt;"",IFERROR(IF((SUMIF(D$14:CS$14,"CLO6",D233:CS233)/'Grade computation'!I$9)=0,0,(SUMIF(D$14:CS$14,"CLO6",D233:CS233)/'Grade computation'!I$9)),""),"")</f>
        <v/>
      </c>
      <c r="DL233" s="115" t="str">
        <f aca="false">IF(DK233="","",IF(DK233&gt;=B$10,"Y","N"))</f>
        <v/>
      </c>
      <c r="DM233" s="115" t="str">
        <f aca="false">IF(DK233="","",IF(DK233&lt;50%,1,IF(AND(DK233&gt;=50%,DK233&lt;B$10),2,IF(DK233&gt;=B$10,3))))</f>
        <v/>
      </c>
      <c r="DN233" s="114" t="str">
        <f aca="false">IF(B233&lt;&gt;"",IFERROR(IF((SUMIF(D$14:CS$14,"CLO7",D233:CS233)/'Grade computation'!I$10)=0,0,(SUMIF(D$14:CS$14,"CLO7",D233:CS233)/'Grade computation'!I$10)),""),"")</f>
        <v/>
      </c>
      <c r="DO233" s="115" t="str">
        <f aca="false">IF(DN233="","",IF(DN233&gt;=B$10,"Y","N"))</f>
        <v/>
      </c>
      <c r="DP233" s="115" t="str">
        <f aca="false">IF(DN233="","",IF(DN233&lt;50%,1,IF(AND(DN233&gt;=50%,DN233&lt;B$10),2,IF(DN233&gt;=B$10,3))))</f>
        <v/>
      </c>
      <c r="DQ233" s="114" t="str">
        <f aca="false">IF(B233&lt;&gt;"",IFERROR(IF((SUMIF(D$14:CS$14,"CLO8",D233:CS233)/'Grade computation'!I$11)=0,0,(SUMIF(D$14:CS$14,"CLO8",D233:CS233)/'Grade computation'!I$11)),""),"")</f>
        <v/>
      </c>
      <c r="DR233" s="115" t="str">
        <f aca="false">IF(DQ233="","",IF(DQ233&gt;=B$10,"Y","N"))</f>
        <v/>
      </c>
      <c r="DS233" s="115" t="str">
        <f aca="false">IF(DQ233="","",IF(DQ233&lt;50%,1,IF(AND(DQ233&gt;=50%,DQ233&lt;B$10),2,IF(DQ233&gt;=B$10,3))))</f>
        <v/>
      </c>
      <c r="DT233" s="114" t="str">
        <f aca="false">IF(B233&lt;&gt;"",IFERROR(IF((SUMIF(D$14:CS$14,"CLO9",D233:CS233)/'Grade computation'!I$12)=0,0,(SUMIF(D$14:CS$14,"CLO9",D233:CS233)/'Grade computation'!I$12)),""),"")</f>
        <v/>
      </c>
      <c r="DU233" s="115" t="str">
        <f aca="false">IF(DT233="","",IF(DT233&gt;=B$10,"Y","N"))</f>
        <v/>
      </c>
      <c r="DV233" s="115" t="str">
        <f aca="false">IF(DT233="","",IF(DT233&lt;50%,1,IF(AND(DT233&gt;=50%,DT233&lt;B$10),2,IF(DT233&gt;=B$10,3))))</f>
        <v/>
      </c>
      <c r="DW233" s="114" t="str">
        <f aca="false">IF(B233&lt;&gt;"",IFERROR(IF((SUMIF(D$14:CS$14,"CLO10",D233:CS233)/'Grade computation'!I$13)=0,0,(SUMIF(D$14:CS$14,"CLO10",D233:CS233)/'Grade computation'!I$13)),""),"")</f>
        <v/>
      </c>
      <c r="DX233" s="115" t="str">
        <f aca="false">IF(DW233="","",IF(DW233&gt;=B$10,"Y","N"))</f>
        <v/>
      </c>
      <c r="DY233" s="115" t="str">
        <f aca="false">IF(DW233="","",IF(DW233&lt;50%,1,IF(AND(DW233&gt;=50%,DW233&lt;B$10),2,IF(DW233&gt;=B$10,3))))</f>
        <v/>
      </c>
      <c r="DZ233" s="13"/>
      <c r="EA233" s="13"/>
    </row>
    <row r="234" customFormat="false" ht="15.75" hidden="false" customHeight="true" outlineLevel="0" collapsed="false">
      <c r="A234" s="118"/>
      <c r="B234" s="119"/>
      <c r="C234" s="117"/>
      <c r="D234" s="117"/>
      <c r="E234" s="117"/>
      <c r="F234" s="117"/>
      <c r="G234" s="117"/>
      <c r="H234" s="117"/>
      <c r="I234" s="117"/>
      <c r="J234" s="117"/>
      <c r="K234" s="117"/>
      <c r="L234" s="117"/>
      <c r="M234" s="117"/>
      <c r="N234" s="117"/>
      <c r="O234" s="117"/>
      <c r="P234" s="117"/>
      <c r="Q234" s="117"/>
      <c r="R234" s="117"/>
      <c r="S234" s="117"/>
      <c r="T234" s="117"/>
      <c r="U234" s="117"/>
      <c r="V234" s="117"/>
      <c r="W234" s="117"/>
      <c r="X234" s="117"/>
      <c r="Y234" s="117"/>
      <c r="Z234" s="117"/>
      <c r="AA234" s="117"/>
      <c r="AB234" s="117"/>
      <c r="AC234" s="117"/>
      <c r="AD234" s="117"/>
      <c r="AE234" s="117"/>
      <c r="AF234" s="117"/>
      <c r="AG234" s="117"/>
      <c r="AH234" s="111" t="str">
        <f aca="false">IF(B234&lt;&gt;"",SUMIF(D$12:AG$12,"TLA",D234:AG234),"")</f>
        <v/>
      </c>
      <c r="AI234" s="112" t="str">
        <f aca="false">IF(B234&lt;&gt;"",SUMIF(D$12:AG$12,"AT",D234:AG234),"")</f>
        <v/>
      </c>
      <c r="AJ234" s="117"/>
      <c r="AK234" s="117"/>
      <c r="AL234" s="117"/>
      <c r="AM234" s="117"/>
      <c r="AN234" s="117"/>
      <c r="AO234" s="117"/>
      <c r="AP234" s="117"/>
      <c r="AQ234" s="117"/>
      <c r="AR234" s="117"/>
      <c r="AS234" s="117"/>
      <c r="AT234" s="117"/>
      <c r="AU234" s="117"/>
      <c r="AV234" s="117"/>
      <c r="AW234" s="117"/>
      <c r="AX234" s="117"/>
      <c r="AY234" s="117"/>
      <c r="AZ234" s="117"/>
      <c r="BA234" s="117"/>
      <c r="BB234" s="117"/>
      <c r="BC234" s="117"/>
      <c r="BD234" s="117"/>
      <c r="BE234" s="117"/>
      <c r="BF234" s="117"/>
      <c r="BG234" s="117"/>
      <c r="BH234" s="117"/>
      <c r="BI234" s="117"/>
      <c r="BJ234" s="117"/>
      <c r="BK234" s="117"/>
      <c r="BL234" s="117"/>
      <c r="BM234" s="117"/>
      <c r="BN234" s="111" t="str">
        <f aca="false">IF(B234&lt;&gt;"", SUMIF(AJ$12:BM$12,"TLA",AJ234:BM234), "")</f>
        <v/>
      </c>
      <c r="BO234" s="112" t="str">
        <f aca="false">IF(B234&lt;&gt;"", SUMIF(AJ$12:BM$12,"AT",AJ234:BM234), "")</f>
        <v/>
      </c>
      <c r="BP234" s="113"/>
      <c r="BQ234" s="113"/>
      <c r="BR234" s="113"/>
      <c r="BS234" s="113"/>
      <c r="BT234" s="113"/>
      <c r="BU234" s="113"/>
      <c r="BV234" s="113"/>
      <c r="BW234" s="113"/>
      <c r="BX234" s="113"/>
      <c r="BY234" s="113"/>
      <c r="BZ234" s="113"/>
      <c r="CA234" s="117"/>
      <c r="CB234" s="117"/>
      <c r="CC234" s="117"/>
      <c r="CD234" s="117"/>
      <c r="CE234" s="117"/>
      <c r="CF234" s="117"/>
      <c r="CG234" s="117"/>
      <c r="CH234" s="117"/>
      <c r="CI234" s="117"/>
      <c r="CJ234" s="117"/>
      <c r="CK234" s="117"/>
      <c r="CL234" s="117"/>
      <c r="CM234" s="117"/>
      <c r="CN234" s="117"/>
      <c r="CO234" s="117"/>
      <c r="CP234" s="117"/>
      <c r="CQ234" s="117"/>
      <c r="CR234" s="117"/>
      <c r="CS234" s="117"/>
      <c r="CT234" s="111" t="str">
        <f aca="false">IF(B234&lt;&gt;"",SUMIF(BP$12:CS$12,"TLA",BP234:CS234), "")</f>
        <v/>
      </c>
      <c r="CU234" s="112" t="str">
        <f aca="false">IF(B234&lt;&gt;"",SUMIF(BP$12:CS$12,"AT",BP234:CS234), "")</f>
        <v/>
      </c>
      <c r="CV234" s="114" t="str">
        <f aca="false">IF(B234&lt;&gt;"",IFERROR(SUMIF(D$14:CS$14, "CLO1", D234:CS234)/'Grade computation'!I$4,""),"")</f>
        <v/>
      </c>
      <c r="CW234" s="115" t="str">
        <f aca="false">IF(CV234="","",IF(CV234&gt;=B$10,"Y","N"))</f>
        <v/>
      </c>
      <c r="CX234" s="115" t="str">
        <f aca="false">IF(CV234="","",IF(CV234&lt;50%,1,IF(AND(CV234&gt;=50%,CV234&lt;B$10),2,IF(CV234&gt;=B$10,3))))</f>
        <v/>
      </c>
      <c r="CY234" s="114" t="str">
        <f aca="false">IF(B234&lt;&gt;"",IFERROR(IF((SUMIF(D$14:CS$14,"CLO2",D234:CS234)/'Grade computation'!I$5)=0,0,(SUMIF(D$14:CS$14,"CLO2",D234:CS234)/'Grade computation'!I$5)),""),"")</f>
        <v/>
      </c>
      <c r="CZ234" s="115" t="str">
        <f aca="false">IF(CY234="","",IF(CY234&gt;=B$10,"Y","N"))</f>
        <v/>
      </c>
      <c r="DA234" s="115" t="str">
        <f aca="false">IF(CY234="","",IF(CY234&lt;50%,1,IF(AND(CY234&gt;=50%,CY234&lt;B$10),2,IF(CY234&gt;=B$10,3))))</f>
        <v/>
      </c>
      <c r="DB234" s="114" t="str">
        <f aca="false">IF(B234&lt;&gt;"",IFERROR(IF((SUMIF(D$14:CS$14,"CLO3",D234:CS234)/'Grade computation'!I$6)=0,0,(SUMIF(D$14:CS$14,"CLO3",D234:CS234)/'Grade computation'!I$6)),""),"")</f>
        <v/>
      </c>
      <c r="DC234" s="115" t="str">
        <f aca="false">IF(DB234="","",IF(DB234&gt;=B$10,"Y","N"))</f>
        <v/>
      </c>
      <c r="DD234" s="115" t="str">
        <f aca="false">IF(DB234="","",IF(DB234&lt;50%,1,IF(AND(DB234&gt;=50%,DB234&lt;B$10),2,IF(DB234&gt;=B$10,3))))</f>
        <v/>
      </c>
      <c r="DE234" s="114" t="str">
        <f aca="false">IF(B234&lt;&gt;"",IFERROR(SUMIF(D$14:CS$14,"CLO4",D234:CS234)/'Grade computation'!I$7,""),"")</f>
        <v/>
      </c>
      <c r="DF234" s="115" t="str">
        <f aca="false">IF(DE234="","",IF(DE234&gt;=B$10,"Y","N"))</f>
        <v/>
      </c>
      <c r="DG234" s="115" t="str">
        <f aca="false">IF(DE234="","",IF(DE234&lt;50%,1,IF(AND(DE234&gt;=50%,DE234&lt;B$10),2,IF(DE234&gt;=B$10,3))))</f>
        <v/>
      </c>
      <c r="DH234" s="114" t="str">
        <f aca="false">IF(B234&lt;&gt;"",IFERROR(IF((SUMIF(D$14:CS$14,"CLO5",D234:CS234)/'Grade computation'!I$8)=0,0,(SUMIF(D$14:CS$14,"CLO5",D234:CS234)/'Grade computation'!I$8)),""),"")</f>
        <v/>
      </c>
      <c r="DI234" s="115" t="str">
        <f aca="false">IF(DH234="","",IF(DH234&gt;=B$10,"Y","N"))</f>
        <v/>
      </c>
      <c r="DJ234" s="115" t="str">
        <f aca="false">IF(DH234="","",IF(DH234&lt;50%,1,IF(AND(DH234&gt;=50%,DH234&lt;B$10),2,IF(DH234&gt;=B$10,3))))</f>
        <v/>
      </c>
      <c r="DK234" s="114" t="str">
        <f aca="false">IF(B234&lt;&gt;"",IFERROR(IF((SUMIF(D$14:CS$14,"CLO6",D234:CS234)/'Grade computation'!I$9)=0,0,(SUMIF(D$14:CS$14,"CLO6",D234:CS234)/'Grade computation'!I$9)),""),"")</f>
        <v/>
      </c>
      <c r="DL234" s="115" t="str">
        <f aca="false">IF(DK234="","",IF(DK234&gt;=B$10,"Y","N"))</f>
        <v/>
      </c>
      <c r="DM234" s="115" t="str">
        <f aca="false">IF(DK234="","",IF(DK234&lt;50%,1,IF(AND(DK234&gt;=50%,DK234&lt;B$10),2,IF(DK234&gt;=B$10,3))))</f>
        <v/>
      </c>
      <c r="DN234" s="114" t="str">
        <f aca="false">IF(B234&lt;&gt;"",IFERROR(IF((SUMIF(D$14:CS$14,"CLO7",D234:CS234)/'Grade computation'!I$10)=0,0,(SUMIF(D$14:CS$14,"CLO7",D234:CS234)/'Grade computation'!I$10)),""),"")</f>
        <v/>
      </c>
      <c r="DO234" s="115" t="str">
        <f aca="false">IF(DN234="","",IF(DN234&gt;=B$10,"Y","N"))</f>
        <v/>
      </c>
      <c r="DP234" s="115" t="str">
        <f aca="false">IF(DN234="","",IF(DN234&lt;50%,1,IF(AND(DN234&gt;=50%,DN234&lt;B$10),2,IF(DN234&gt;=B$10,3))))</f>
        <v/>
      </c>
      <c r="DQ234" s="114" t="str">
        <f aca="false">IF(B234&lt;&gt;"",IFERROR(IF((SUMIF(D$14:CS$14,"CLO8",D234:CS234)/'Grade computation'!I$11)=0,0,(SUMIF(D$14:CS$14,"CLO8",D234:CS234)/'Grade computation'!I$11)),""),"")</f>
        <v/>
      </c>
      <c r="DR234" s="115" t="str">
        <f aca="false">IF(DQ234="","",IF(DQ234&gt;=B$10,"Y","N"))</f>
        <v/>
      </c>
      <c r="DS234" s="115" t="str">
        <f aca="false">IF(DQ234="","",IF(DQ234&lt;50%,1,IF(AND(DQ234&gt;=50%,DQ234&lt;B$10),2,IF(DQ234&gt;=B$10,3))))</f>
        <v/>
      </c>
      <c r="DT234" s="114" t="str">
        <f aca="false">IF(B234&lt;&gt;"",IFERROR(IF((SUMIF(D$14:CS$14,"CLO9",D234:CS234)/'Grade computation'!I$12)=0,0,(SUMIF(D$14:CS$14,"CLO9",D234:CS234)/'Grade computation'!I$12)),""),"")</f>
        <v/>
      </c>
      <c r="DU234" s="115" t="str">
        <f aca="false">IF(DT234="","",IF(DT234&gt;=B$10,"Y","N"))</f>
        <v/>
      </c>
      <c r="DV234" s="115" t="str">
        <f aca="false">IF(DT234="","",IF(DT234&lt;50%,1,IF(AND(DT234&gt;=50%,DT234&lt;B$10),2,IF(DT234&gt;=B$10,3))))</f>
        <v/>
      </c>
      <c r="DW234" s="114" t="str">
        <f aca="false">IF(B234&lt;&gt;"",IFERROR(IF((SUMIF(D$14:CS$14,"CLO10",D234:CS234)/'Grade computation'!I$13)=0,0,(SUMIF(D$14:CS$14,"CLO10",D234:CS234)/'Grade computation'!I$13)),""),"")</f>
        <v/>
      </c>
      <c r="DX234" s="115" t="str">
        <f aca="false">IF(DW234="","",IF(DW234&gt;=B$10,"Y","N"))</f>
        <v/>
      </c>
      <c r="DY234" s="115" t="str">
        <f aca="false">IF(DW234="","",IF(DW234&lt;50%,1,IF(AND(DW234&gt;=50%,DW234&lt;B$10),2,IF(DW234&gt;=B$10,3))))</f>
        <v/>
      </c>
      <c r="DZ234" s="13"/>
      <c r="EA234" s="13"/>
    </row>
    <row r="235" customFormat="false" ht="15.75" hidden="false" customHeight="true" outlineLevel="0" collapsed="false">
      <c r="A235" s="118"/>
      <c r="B235" s="119"/>
      <c r="C235" s="117"/>
      <c r="D235" s="117"/>
      <c r="E235" s="117"/>
      <c r="F235" s="117"/>
      <c r="G235" s="117"/>
      <c r="H235" s="117"/>
      <c r="I235" s="117"/>
      <c r="J235" s="117"/>
      <c r="K235" s="117"/>
      <c r="L235" s="117"/>
      <c r="M235" s="117"/>
      <c r="N235" s="117"/>
      <c r="O235" s="117"/>
      <c r="P235" s="117"/>
      <c r="Q235" s="117"/>
      <c r="R235" s="117"/>
      <c r="S235" s="117"/>
      <c r="T235" s="117"/>
      <c r="U235" s="117"/>
      <c r="V235" s="117"/>
      <c r="W235" s="117"/>
      <c r="X235" s="117"/>
      <c r="Y235" s="117"/>
      <c r="Z235" s="117"/>
      <c r="AA235" s="117"/>
      <c r="AB235" s="117"/>
      <c r="AC235" s="117"/>
      <c r="AD235" s="117"/>
      <c r="AE235" s="117"/>
      <c r="AF235" s="117"/>
      <c r="AG235" s="117"/>
      <c r="AH235" s="111" t="str">
        <f aca="false">IF(B235&lt;&gt;"",SUMIF(D$12:AG$12,"TLA",D235:AG235),"")</f>
        <v/>
      </c>
      <c r="AI235" s="112" t="str">
        <f aca="false">IF(B235&lt;&gt;"",SUMIF(D$12:AG$12,"AT",D235:AG235),"")</f>
        <v/>
      </c>
      <c r="AJ235" s="117"/>
      <c r="AK235" s="117"/>
      <c r="AL235" s="117"/>
      <c r="AM235" s="117"/>
      <c r="AN235" s="117"/>
      <c r="AO235" s="117"/>
      <c r="AP235" s="117"/>
      <c r="AQ235" s="117"/>
      <c r="AR235" s="117"/>
      <c r="AS235" s="117"/>
      <c r="AT235" s="117"/>
      <c r="AU235" s="117"/>
      <c r="AV235" s="117"/>
      <c r="AW235" s="117"/>
      <c r="AX235" s="117"/>
      <c r="AY235" s="117"/>
      <c r="AZ235" s="117"/>
      <c r="BA235" s="117"/>
      <c r="BB235" s="117"/>
      <c r="BC235" s="117"/>
      <c r="BD235" s="117"/>
      <c r="BE235" s="117"/>
      <c r="BF235" s="117"/>
      <c r="BG235" s="117"/>
      <c r="BH235" s="117"/>
      <c r="BI235" s="117"/>
      <c r="BJ235" s="117"/>
      <c r="BK235" s="117"/>
      <c r="BL235" s="117"/>
      <c r="BM235" s="117"/>
      <c r="BN235" s="111" t="str">
        <f aca="false">IF(B235&lt;&gt;"", SUMIF(AJ$12:BM$12,"TLA",AJ235:BM235), "")</f>
        <v/>
      </c>
      <c r="BO235" s="112" t="str">
        <f aca="false">IF(B235&lt;&gt;"", SUMIF(AJ$12:BM$12,"AT",AJ235:BM235), "")</f>
        <v/>
      </c>
      <c r="BP235" s="113"/>
      <c r="BQ235" s="113"/>
      <c r="BR235" s="113"/>
      <c r="BS235" s="113"/>
      <c r="BT235" s="113"/>
      <c r="BU235" s="113"/>
      <c r="BV235" s="113"/>
      <c r="BW235" s="113"/>
      <c r="BX235" s="113"/>
      <c r="BY235" s="113"/>
      <c r="BZ235" s="113"/>
      <c r="CA235" s="117"/>
      <c r="CB235" s="117"/>
      <c r="CC235" s="117"/>
      <c r="CD235" s="117"/>
      <c r="CE235" s="117"/>
      <c r="CF235" s="117"/>
      <c r="CG235" s="117"/>
      <c r="CH235" s="117"/>
      <c r="CI235" s="117"/>
      <c r="CJ235" s="117"/>
      <c r="CK235" s="117"/>
      <c r="CL235" s="117"/>
      <c r="CM235" s="117"/>
      <c r="CN235" s="117"/>
      <c r="CO235" s="117"/>
      <c r="CP235" s="117"/>
      <c r="CQ235" s="117"/>
      <c r="CR235" s="117"/>
      <c r="CS235" s="117"/>
      <c r="CT235" s="111" t="str">
        <f aca="false">IF(B235&lt;&gt;"",SUMIF(BP$12:CS$12,"TLA",BP235:CS235), "")</f>
        <v/>
      </c>
      <c r="CU235" s="112" t="str">
        <f aca="false">IF(B235&lt;&gt;"",SUMIF(BP$12:CS$12,"AT",BP235:CS235), "")</f>
        <v/>
      </c>
      <c r="CV235" s="114" t="str">
        <f aca="false">IF(B235&lt;&gt;"",IFERROR(SUMIF(D$14:CS$14, "CLO1", D235:CS235)/'Grade computation'!I$4,""),"")</f>
        <v/>
      </c>
      <c r="CW235" s="115" t="str">
        <f aca="false">IF(CV235="","",IF(CV235&gt;=B$10,"Y","N"))</f>
        <v/>
      </c>
      <c r="CX235" s="115" t="str">
        <f aca="false">IF(CV235="","",IF(CV235&lt;50%,1,IF(AND(CV235&gt;=50%,CV235&lt;B$10),2,IF(CV235&gt;=B$10,3))))</f>
        <v/>
      </c>
      <c r="CY235" s="114" t="str">
        <f aca="false">IF(B235&lt;&gt;"",IFERROR(IF((SUMIF(D$14:CS$14,"CLO2",D235:CS235)/'Grade computation'!I$5)=0,0,(SUMIF(D$14:CS$14,"CLO2",D235:CS235)/'Grade computation'!I$5)),""),"")</f>
        <v/>
      </c>
      <c r="CZ235" s="115" t="str">
        <f aca="false">IF(CY235="","",IF(CY235&gt;=B$10,"Y","N"))</f>
        <v/>
      </c>
      <c r="DA235" s="115" t="str">
        <f aca="false">IF(CY235="","",IF(CY235&lt;50%,1,IF(AND(CY235&gt;=50%,CY235&lt;B$10),2,IF(CY235&gt;=B$10,3))))</f>
        <v/>
      </c>
      <c r="DB235" s="114" t="str">
        <f aca="false">IF(B235&lt;&gt;"",IFERROR(IF((SUMIF(D$14:CS$14,"CLO3",D235:CS235)/'Grade computation'!I$6)=0,0,(SUMIF(D$14:CS$14,"CLO3",D235:CS235)/'Grade computation'!I$6)),""),"")</f>
        <v/>
      </c>
      <c r="DC235" s="115" t="str">
        <f aca="false">IF(DB235="","",IF(DB235&gt;=B$10,"Y","N"))</f>
        <v/>
      </c>
      <c r="DD235" s="115" t="str">
        <f aca="false">IF(DB235="","",IF(DB235&lt;50%,1,IF(AND(DB235&gt;=50%,DB235&lt;B$10),2,IF(DB235&gt;=B$10,3))))</f>
        <v/>
      </c>
      <c r="DE235" s="114" t="str">
        <f aca="false">IF(B235&lt;&gt;"",IFERROR(SUMIF(D$14:CS$14,"CLO4",D235:CS235)/'Grade computation'!I$7,""),"")</f>
        <v/>
      </c>
      <c r="DF235" s="115" t="str">
        <f aca="false">IF(DE235="","",IF(DE235&gt;=B$10,"Y","N"))</f>
        <v/>
      </c>
      <c r="DG235" s="115" t="str">
        <f aca="false">IF(DE235="","",IF(DE235&lt;50%,1,IF(AND(DE235&gt;=50%,DE235&lt;B$10),2,IF(DE235&gt;=B$10,3))))</f>
        <v/>
      </c>
      <c r="DH235" s="114" t="str">
        <f aca="false">IF(B235&lt;&gt;"",IFERROR(IF((SUMIF(D$14:CS$14,"CLO5",D235:CS235)/'Grade computation'!I$8)=0,0,(SUMIF(D$14:CS$14,"CLO5",D235:CS235)/'Grade computation'!I$8)),""),"")</f>
        <v/>
      </c>
      <c r="DI235" s="115" t="str">
        <f aca="false">IF(DH235="","",IF(DH235&gt;=B$10,"Y","N"))</f>
        <v/>
      </c>
      <c r="DJ235" s="115" t="str">
        <f aca="false">IF(DH235="","",IF(DH235&lt;50%,1,IF(AND(DH235&gt;=50%,DH235&lt;B$10),2,IF(DH235&gt;=B$10,3))))</f>
        <v/>
      </c>
      <c r="DK235" s="114" t="str">
        <f aca="false">IF(B235&lt;&gt;"",IFERROR(IF((SUMIF(D$14:CS$14,"CLO6",D235:CS235)/'Grade computation'!I$9)=0,0,(SUMIF(D$14:CS$14,"CLO6",D235:CS235)/'Grade computation'!I$9)),""),"")</f>
        <v/>
      </c>
      <c r="DL235" s="115" t="str">
        <f aca="false">IF(DK235="","",IF(DK235&gt;=B$10,"Y","N"))</f>
        <v/>
      </c>
      <c r="DM235" s="115" t="str">
        <f aca="false">IF(DK235="","",IF(DK235&lt;50%,1,IF(AND(DK235&gt;=50%,DK235&lt;B$10),2,IF(DK235&gt;=B$10,3))))</f>
        <v/>
      </c>
      <c r="DN235" s="114" t="str">
        <f aca="false">IF(B235&lt;&gt;"",IFERROR(IF((SUMIF(D$14:CS$14,"CLO7",D235:CS235)/'Grade computation'!I$10)=0,0,(SUMIF(D$14:CS$14,"CLO7",D235:CS235)/'Grade computation'!I$10)),""),"")</f>
        <v/>
      </c>
      <c r="DO235" s="115" t="str">
        <f aca="false">IF(DN235="","",IF(DN235&gt;=B$10,"Y","N"))</f>
        <v/>
      </c>
      <c r="DP235" s="115" t="str">
        <f aca="false">IF(DN235="","",IF(DN235&lt;50%,1,IF(AND(DN235&gt;=50%,DN235&lt;B$10),2,IF(DN235&gt;=B$10,3))))</f>
        <v/>
      </c>
      <c r="DQ235" s="114" t="str">
        <f aca="false">IF(B235&lt;&gt;"",IFERROR(IF((SUMIF(D$14:CS$14,"CLO8",D235:CS235)/'Grade computation'!I$11)=0,0,(SUMIF(D$14:CS$14,"CLO8",D235:CS235)/'Grade computation'!I$11)),""),"")</f>
        <v/>
      </c>
      <c r="DR235" s="115" t="str">
        <f aca="false">IF(DQ235="","",IF(DQ235&gt;=B$10,"Y","N"))</f>
        <v/>
      </c>
      <c r="DS235" s="115" t="str">
        <f aca="false">IF(DQ235="","",IF(DQ235&lt;50%,1,IF(AND(DQ235&gt;=50%,DQ235&lt;B$10),2,IF(DQ235&gt;=B$10,3))))</f>
        <v/>
      </c>
      <c r="DT235" s="114" t="str">
        <f aca="false">IF(B235&lt;&gt;"",IFERROR(IF((SUMIF(D$14:CS$14,"CLO9",D235:CS235)/'Grade computation'!I$12)=0,0,(SUMIF(D$14:CS$14,"CLO9",D235:CS235)/'Grade computation'!I$12)),""),"")</f>
        <v/>
      </c>
      <c r="DU235" s="115" t="str">
        <f aca="false">IF(DT235="","",IF(DT235&gt;=B$10,"Y","N"))</f>
        <v/>
      </c>
      <c r="DV235" s="115" t="str">
        <f aca="false">IF(DT235="","",IF(DT235&lt;50%,1,IF(AND(DT235&gt;=50%,DT235&lt;B$10),2,IF(DT235&gt;=B$10,3))))</f>
        <v/>
      </c>
      <c r="DW235" s="114" t="str">
        <f aca="false">IF(B235&lt;&gt;"",IFERROR(IF((SUMIF(D$14:CS$14,"CLO10",D235:CS235)/'Grade computation'!I$13)=0,0,(SUMIF(D$14:CS$14,"CLO10",D235:CS235)/'Grade computation'!I$13)),""),"")</f>
        <v/>
      </c>
      <c r="DX235" s="115" t="str">
        <f aca="false">IF(DW235="","",IF(DW235&gt;=B$10,"Y","N"))</f>
        <v/>
      </c>
      <c r="DY235" s="115" t="str">
        <f aca="false">IF(DW235="","",IF(DW235&lt;50%,1,IF(AND(DW235&gt;=50%,DW235&lt;B$10),2,IF(DW235&gt;=B$10,3))))</f>
        <v/>
      </c>
      <c r="DZ235" s="13"/>
      <c r="EA235" s="13"/>
    </row>
    <row r="236" customFormat="false" ht="15.75" hidden="false" customHeight="true" outlineLevel="0" collapsed="false">
      <c r="A236" s="118"/>
      <c r="B236" s="119"/>
      <c r="C236" s="117"/>
      <c r="D236" s="117"/>
      <c r="E236" s="117"/>
      <c r="F236" s="117"/>
      <c r="G236" s="117"/>
      <c r="H236" s="117"/>
      <c r="I236" s="117"/>
      <c r="J236" s="117"/>
      <c r="K236" s="117"/>
      <c r="L236" s="117"/>
      <c r="M236" s="117"/>
      <c r="N236" s="117"/>
      <c r="O236" s="117"/>
      <c r="P236" s="117"/>
      <c r="Q236" s="117"/>
      <c r="R236" s="117"/>
      <c r="S236" s="117"/>
      <c r="T236" s="117"/>
      <c r="U236" s="117"/>
      <c r="V236" s="117"/>
      <c r="W236" s="117"/>
      <c r="X236" s="117"/>
      <c r="Y236" s="117"/>
      <c r="Z236" s="117"/>
      <c r="AA236" s="117"/>
      <c r="AB236" s="117"/>
      <c r="AC236" s="117"/>
      <c r="AD236" s="117"/>
      <c r="AE236" s="117"/>
      <c r="AF236" s="117"/>
      <c r="AG236" s="117"/>
      <c r="AH236" s="111" t="str">
        <f aca="false">IF(B236&lt;&gt;"",SUMIF(D$12:AG$12,"TLA",D236:AG236),"")</f>
        <v/>
      </c>
      <c r="AI236" s="112" t="str">
        <f aca="false">IF(B236&lt;&gt;"",SUMIF(D$12:AG$12,"AT",D236:AG236),"")</f>
        <v/>
      </c>
      <c r="AJ236" s="117"/>
      <c r="AK236" s="117"/>
      <c r="AL236" s="117"/>
      <c r="AM236" s="117"/>
      <c r="AN236" s="117"/>
      <c r="AO236" s="117"/>
      <c r="AP236" s="117"/>
      <c r="AQ236" s="117"/>
      <c r="AR236" s="117"/>
      <c r="AS236" s="117"/>
      <c r="AT236" s="117"/>
      <c r="AU236" s="117"/>
      <c r="AV236" s="117"/>
      <c r="AW236" s="117"/>
      <c r="AX236" s="117"/>
      <c r="AY236" s="117"/>
      <c r="AZ236" s="117"/>
      <c r="BA236" s="117"/>
      <c r="BB236" s="117"/>
      <c r="BC236" s="117"/>
      <c r="BD236" s="117"/>
      <c r="BE236" s="117"/>
      <c r="BF236" s="117"/>
      <c r="BG236" s="117"/>
      <c r="BH236" s="117"/>
      <c r="BI236" s="117"/>
      <c r="BJ236" s="117"/>
      <c r="BK236" s="117"/>
      <c r="BL236" s="117"/>
      <c r="BM236" s="117"/>
      <c r="BN236" s="111" t="str">
        <f aca="false">IF(B236&lt;&gt;"", SUMIF(AJ$12:BM$12,"TLA",AJ236:BM236), "")</f>
        <v/>
      </c>
      <c r="BO236" s="112" t="str">
        <f aca="false">IF(B236&lt;&gt;"", SUMIF(AJ$12:BM$12,"AT",AJ236:BM236), "")</f>
        <v/>
      </c>
      <c r="BP236" s="113"/>
      <c r="BQ236" s="113"/>
      <c r="BR236" s="113"/>
      <c r="BS236" s="113"/>
      <c r="BT236" s="113"/>
      <c r="BU236" s="113"/>
      <c r="BV236" s="113"/>
      <c r="BW236" s="113"/>
      <c r="BX236" s="113"/>
      <c r="BY236" s="113"/>
      <c r="BZ236" s="113"/>
      <c r="CA236" s="117"/>
      <c r="CB236" s="117"/>
      <c r="CC236" s="117"/>
      <c r="CD236" s="117"/>
      <c r="CE236" s="117"/>
      <c r="CF236" s="117"/>
      <c r="CG236" s="117"/>
      <c r="CH236" s="117"/>
      <c r="CI236" s="117"/>
      <c r="CJ236" s="117"/>
      <c r="CK236" s="117"/>
      <c r="CL236" s="117"/>
      <c r="CM236" s="117"/>
      <c r="CN236" s="117"/>
      <c r="CO236" s="117"/>
      <c r="CP236" s="117"/>
      <c r="CQ236" s="117"/>
      <c r="CR236" s="117"/>
      <c r="CS236" s="117"/>
      <c r="CT236" s="111" t="str">
        <f aca="false">IF(B236&lt;&gt;"",SUMIF(BP$12:CS$12,"TLA",BP236:CS236), "")</f>
        <v/>
      </c>
      <c r="CU236" s="112" t="str">
        <f aca="false">IF(B236&lt;&gt;"",SUMIF(BP$12:CS$12,"AT",BP236:CS236), "")</f>
        <v/>
      </c>
      <c r="CV236" s="114" t="str">
        <f aca="false">IF(B236&lt;&gt;"",IFERROR(SUMIF(D$14:CS$14, "CLO1", D236:CS236)/'Grade computation'!I$4,""),"")</f>
        <v/>
      </c>
      <c r="CW236" s="115" t="str">
        <f aca="false">IF(CV236="","",IF(CV236&gt;=B$10,"Y","N"))</f>
        <v/>
      </c>
      <c r="CX236" s="115" t="str">
        <f aca="false">IF(CV236="","",IF(CV236&lt;50%,1,IF(AND(CV236&gt;=50%,CV236&lt;B$10),2,IF(CV236&gt;=B$10,3))))</f>
        <v/>
      </c>
      <c r="CY236" s="114" t="str">
        <f aca="false">IF(B236&lt;&gt;"",IFERROR(IF((SUMIF(D$14:CS$14,"CLO2",D236:CS236)/'Grade computation'!I$5)=0,0,(SUMIF(D$14:CS$14,"CLO2",D236:CS236)/'Grade computation'!I$5)),""),"")</f>
        <v/>
      </c>
      <c r="CZ236" s="115" t="str">
        <f aca="false">IF(CY236="","",IF(CY236&gt;=B$10,"Y","N"))</f>
        <v/>
      </c>
      <c r="DA236" s="115" t="str">
        <f aca="false">IF(CY236="","",IF(CY236&lt;50%,1,IF(AND(CY236&gt;=50%,CY236&lt;B$10),2,IF(CY236&gt;=B$10,3))))</f>
        <v/>
      </c>
      <c r="DB236" s="114" t="str">
        <f aca="false">IF(B236&lt;&gt;"",IFERROR(IF((SUMIF(D$14:CS$14,"CLO3",D236:CS236)/'Grade computation'!I$6)=0,0,(SUMIF(D$14:CS$14,"CLO3",D236:CS236)/'Grade computation'!I$6)),""),"")</f>
        <v/>
      </c>
      <c r="DC236" s="115" t="str">
        <f aca="false">IF(DB236="","",IF(DB236&gt;=B$10,"Y","N"))</f>
        <v/>
      </c>
      <c r="DD236" s="115" t="str">
        <f aca="false">IF(DB236="","",IF(DB236&lt;50%,1,IF(AND(DB236&gt;=50%,DB236&lt;B$10),2,IF(DB236&gt;=B$10,3))))</f>
        <v/>
      </c>
      <c r="DE236" s="114" t="str">
        <f aca="false">IF(B236&lt;&gt;"",IFERROR(SUMIF(D$14:CS$14,"CLO4",D236:CS236)/'Grade computation'!I$7,""),"")</f>
        <v/>
      </c>
      <c r="DF236" s="115" t="str">
        <f aca="false">IF(DE236="","",IF(DE236&gt;=B$10,"Y","N"))</f>
        <v/>
      </c>
      <c r="DG236" s="115" t="str">
        <f aca="false">IF(DE236="","",IF(DE236&lt;50%,1,IF(AND(DE236&gt;=50%,DE236&lt;B$10),2,IF(DE236&gt;=B$10,3))))</f>
        <v/>
      </c>
      <c r="DH236" s="114" t="str">
        <f aca="false">IF(B236&lt;&gt;"",IFERROR(IF((SUMIF(D$14:CS$14,"CLO5",D236:CS236)/'Grade computation'!I$8)=0,0,(SUMIF(D$14:CS$14,"CLO5",D236:CS236)/'Grade computation'!I$8)),""),"")</f>
        <v/>
      </c>
      <c r="DI236" s="115" t="str">
        <f aca="false">IF(DH236="","",IF(DH236&gt;=B$10,"Y","N"))</f>
        <v/>
      </c>
      <c r="DJ236" s="115" t="str">
        <f aca="false">IF(DH236="","",IF(DH236&lt;50%,1,IF(AND(DH236&gt;=50%,DH236&lt;B$10),2,IF(DH236&gt;=B$10,3))))</f>
        <v/>
      </c>
      <c r="DK236" s="114" t="str">
        <f aca="false">IF(B236&lt;&gt;"",IFERROR(IF((SUMIF(D$14:CS$14,"CLO6",D236:CS236)/'Grade computation'!I$9)=0,0,(SUMIF(D$14:CS$14,"CLO6",D236:CS236)/'Grade computation'!I$9)),""),"")</f>
        <v/>
      </c>
      <c r="DL236" s="115" t="str">
        <f aca="false">IF(DK236="","",IF(DK236&gt;=B$10,"Y","N"))</f>
        <v/>
      </c>
      <c r="DM236" s="115" t="str">
        <f aca="false">IF(DK236="","",IF(DK236&lt;50%,1,IF(AND(DK236&gt;=50%,DK236&lt;B$10),2,IF(DK236&gt;=B$10,3))))</f>
        <v/>
      </c>
      <c r="DN236" s="114" t="str">
        <f aca="false">IF(B236&lt;&gt;"",IFERROR(IF((SUMIF(D$14:CS$14,"CLO7",D236:CS236)/'Grade computation'!I$10)=0,0,(SUMIF(D$14:CS$14,"CLO7",D236:CS236)/'Grade computation'!I$10)),""),"")</f>
        <v/>
      </c>
      <c r="DO236" s="115" t="str">
        <f aca="false">IF(DN236="","",IF(DN236&gt;=B$10,"Y","N"))</f>
        <v/>
      </c>
      <c r="DP236" s="115" t="str">
        <f aca="false">IF(DN236="","",IF(DN236&lt;50%,1,IF(AND(DN236&gt;=50%,DN236&lt;B$10),2,IF(DN236&gt;=B$10,3))))</f>
        <v/>
      </c>
      <c r="DQ236" s="114" t="str">
        <f aca="false">IF(B236&lt;&gt;"",IFERROR(IF((SUMIF(D$14:CS$14,"CLO8",D236:CS236)/'Grade computation'!I$11)=0,0,(SUMIF(D$14:CS$14,"CLO8",D236:CS236)/'Grade computation'!I$11)),""),"")</f>
        <v/>
      </c>
      <c r="DR236" s="115" t="str">
        <f aca="false">IF(DQ236="","",IF(DQ236&gt;=B$10,"Y","N"))</f>
        <v/>
      </c>
      <c r="DS236" s="115" t="str">
        <f aca="false">IF(DQ236="","",IF(DQ236&lt;50%,1,IF(AND(DQ236&gt;=50%,DQ236&lt;B$10),2,IF(DQ236&gt;=B$10,3))))</f>
        <v/>
      </c>
      <c r="DT236" s="114" t="str">
        <f aca="false">IF(B236&lt;&gt;"",IFERROR(IF((SUMIF(D$14:CS$14,"CLO9",D236:CS236)/'Grade computation'!I$12)=0,0,(SUMIF(D$14:CS$14,"CLO9",D236:CS236)/'Grade computation'!I$12)),""),"")</f>
        <v/>
      </c>
      <c r="DU236" s="115" t="str">
        <f aca="false">IF(DT236="","",IF(DT236&gt;=B$10,"Y","N"))</f>
        <v/>
      </c>
      <c r="DV236" s="115" t="str">
        <f aca="false">IF(DT236="","",IF(DT236&lt;50%,1,IF(AND(DT236&gt;=50%,DT236&lt;B$10),2,IF(DT236&gt;=B$10,3))))</f>
        <v/>
      </c>
      <c r="DW236" s="114" t="str">
        <f aca="false">IF(B236&lt;&gt;"",IFERROR(IF((SUMIF(D$14:CS$14,"CLO10",D236:CS236)/'Grade computation'!I$13)=0,0,(SUMIF(D$14:CS$14,"CLO10",D236:CS236)/'Grade computation'!I$13)),""),"")</f>
        <v/>
      </c>
      <c r="DX236" s="115" t="str">
        <f aca="false">IF(DW236="","",IF(DW236&gt;=B$10,"Y","N"))</f>
        <v/>
      </c>
      <c r="DY236" s="115" t="str">
        <f aca="false">IF(DW236="","",IF(DW236&lt;50%,1,IF(AND(DW236&gt;=50%,DW236&lt;B$10),2,IF(DW236&gt;=B$10,3))))</f>
        <v/>
      </c>
      <c r="DZ236" s="13"/>
      <c r="EA236" s="13"/>
    </row>
    <row r="237" customFormat="false" ht="15.75" hidden="false" customHeight="true" outlineLevel="0" collapsed="false">
      <c r="A237" s="118"/>
      <c r="B237" s="119"/>
      <c r="C237" s="117"/>
      <c r="D237" s="117"/>
      <c r="E237" s="117"/>
      <c r="F237" s="117"/>
      <c r="G237" s="117"/>
      <c r="H237" s="117"/>
      <c r="I237" s="117"/>
      <c r="J237" s="117"/>
      <c r="K237" s="117"/>
      <c r="L237" s="117"/>
      <c r="M237" s="117"/>
      <c r="N237" s="117"/>
      <c r="O237" s="117"/>
      <c r="P237" s="117"/>
      <c r="Q237" s="117"/>
      <c r="R237" s="117"/>
      <c r="S237" s="117"/>
      <c r="T237" s="117"/>
      <c r="U237" s="117"/>
      <c r="V237" s="117"/>
      <c r="W237" s="117"/>
      <c r="X237" s="117"/>
      <c r="Y237" s="117"/>
      <c r="Z237" s="117"/>
      <c r="AA237" s="117"/>
      <c r="AB237" s="117"/>
      <c r="AC237" s="117"/>
      <c r="AD237" s="117"/>
      <c r="AE237" s="117"/>
      <c r="AF237" s="117"/>
      <c r="AG237" s="117"/>
      <c r="AH237" s="111" t="str">
        <f aca="false">IF(B237&lt;&gt;"",SUMIF(D$12:AG$12,"TLA",D237:AG237),"")</f>
        <v/>
      </c>
      <c r="AI237" s="112" t="str">
        <f aca="false">IF(B237&lt;&gt;"",SUMIF(D$12:AG$12,"AT",D237:AG237),"")</f>
        <v/>
      </c>
      <c r="AJ237" s="117"/>
      <c r="AK237" s="117"/>
      <c r="AL237" s="117"/>
      <c r="AM237" s="117"/>
      <c r="AN237" s="117"/>
      <c r="AO237" s="117"/>
      <c r="AP237" s="117"/>
      <c r="AQ237" s="117"/>
      <c r="AR237" s="117"/>
      <c r="AS237" s="117"/>
      <c r="AT237" s="117"/>
      <c r="AU237" s="117"/>
      <c r="AV237" s="117"/>
      <c r="AW237" s="117"/>
      <c r="AX237" s="117"/>
      <c r="AY237" s="117"/>
      <c r="AZ237" s="117"/>
      <c r="BA237" s="117"/>
      <c r="BB237" s="117"/>
      <c r="BC237" s="117"/>
      <c r="BD237" s="117"/>
      <c r="BE237" s="117"/>
      <c r="BF237" s="117"/>
      <c r="BG237" s="117"/>
      <c r="BH237" s="117"/>
      <c r="BI237" s="117"/>
      <c r="BJ237" s="117"/>
      <c r="BK237" s="117"/>
      <c r="BL237" s="117"/>
      <c r="BM237" s="117"/>
      <c r="BN237" s="111" t="str">
        <f aca="false">IF(B237&lt;&gt;"", SUMIF(AJ$12:BM$12,"TLA",AJ237:BM237), "")</f>
        <v/>
      </c>
      <c r="BO237" s="112" t="str">
        <f aca="false">IF(B237&lt;&gt;"", SUMIF(AJ$12:BM$12,"AT",AJ237:BM237), "")</f>
        <v/>
      </c>
      <c r="BP237" s="113"/>
      <c r="BQ237" s="113"/>
      <c r="BR237" s="113"/>
      <c r="BS237" s="113"/>
      <c r="BT237" s="113"/>
      <c r="BU237" s="113"/>
      <c r="BV237" s="113"/>
      <c r="BW237" s="113"/>
      <c r="BX237" s="113"/>
      <c r="BY237" s="113"/>
      <c r="BZ237" s="113"/>
      <c r="CA237" s="117"/>
      <c r="CB237" s="117"/>
      <c r="CC237" s="117"/>
      <c r="CD237" s="117"/>
      <c r="CE237" s="117"/>
      <c r="CF237" s="117"/>
      <c r="CG237" s="117"/>
      <c r="CH237" s="117"/>
      <c r="CI237" s="117"/>
      <c r="CJ237" s="117"/>
      <c r="CK237" s="117"/>
      <c r="CL237" s="117"/>
      <c r="CM237" s="117"/>
      <c r="CN237" s="117"/>
      <c r="CO237" s="117"/>
      <c r="CP237" s="117"/>
      <c r="CQ237" s="117"/>
      <c r="CR237" s="117"/>
      <c r="CS237" s="117"/>
      <c r="CT237" s="111" t="str">
        <f aca="false">IF(B237&lt;&gt;"",SUMIF(BP$12:CS$12,"TLA",BP237:CS237), "")</f>
        <v/>
      </c>
      <c r="CU237" s="112" t="str">
        <f aca="false">IF(B237&lt;&gt;"",SUMIF(BP$12:CS$12,"AT",BP237:CS237), "")</f>
        <v/>
      </c>
      <c r="CV237" s="114" t="str">
        <f aca="false">IF(B237&lt;&gt;"",IFERROR(SUMIF(D$14:CS$14, "CLO1", D237:CS237)/'Grade computation'!I$4,""),"")</f>
        <v/>
      </c>
      <c r="CW237" s="115" t="str">
        <f aca="false">IF(CV237="","",IF(CV237&gt;=B$10,"Y","N"))</f>
        <v/>
      </c>
      <c r="CX237" s="115" t="str">
        <f aca="false">IF(CV237="","",IF(CV237&lt;50%,1,IF(AND(CV237&gt;=50%,CV237&lt;B$10),2,IF(CV237&gt;=B$10,3))))</f>
        <v/>
      </c>
      <c r="CY237" s="114" t="str">
        <f aca="false">IF(B237&lt;&gt;"",IFERROR(IF((SUMIF(D$14:CS$14,"CLO2",D237:CS237)/'Grade computation'!I$5)=0,0,(SUMIF(D$14:CS$14,"CLO2",D237:CS237)/'Grade computation'!I$5)),""),"")</f>
        <v/>
      </c>
      <c r="CZ237" s="115" t="str">
        <f aca="false">IF(CY237="","",IF(CY237&gt;=B$10,"Y","N"))</f>
        <v/>
      </c>
      <c r="DA237" s="115" t="str">
        <f aca="false">IF(CY237="","",IF(CY237&lt;50%,1,IF(AND(CY237&gt;=50%,CY237&lt;B$10),2,IF(CY237&gt;=B$10,3))))</f>
        <v/>
      </c>
      <c r="DB237" s="114" t="str">
        <f aca="false">IF(B237&lt;&gt;"",IFERROR(IF((SUMIF(D$14:CS$14,"CLO3",D237:CS237)/'Grade computation'!I$6)=0,0,(SUMIF(D$14:CS$14,"CLO3",D237:CS237)/'Grade computation'!I$6)),""),"")</f>
        <v/>
      </c>
      <c r="DC237" s="115" t="str">
        <f aca="false">IF(DB237="","",IF(DB237&gt;=B$10,"Y","N"))</f>
        <v/>
      </c>
      <c r="DD237" s="115" t="str">
        <f aca="false">IF(DB237="","",IF(DB237&lt;50%,1,IF(AND(DB237&gt;=50%,DB237&lt;B$10),2,IF(DB237&gt;=B$10,3))))</f>
        <v/>
      </c>
      <c r="DE237" s="114" t="str">
        <f aca="false">IF(B237&lt;&gt;"",IFERROR(SUMIF(D$14:CS$14,"CLO4",D237:CS237)/'Grade computation'!I$7,""),"")</f>
        <v/>
      </c>
      <c r="DF237" s="115" t="str">
        <f aca="false">IF(DE237="","",IF(DE237&gt;=B$10,"Y","N"))</f>
        <v/>
      </c>
      <c r="DG237" s="115" t="str">
        <f aca="false">IF(DE237="","",IF(DE237&lt;50%,1,IF(AND(DE237&gt;=50%,DE237&lt;B$10),2,IF(DE237&gt;=B$10,3))))</f>
        <v/>
      </c>
      <c r="DH237" s="114" t="str">
        <f aca="false">IF(B237&lt;&gt;"",IFERROR(IF((SUMIF(D$14:CS$14,"CLO5",D237:CS237)/'Grade computation'!I$8)=0,0,(SUMIF(D$14:CS$14,"CLO5",D237:CS237)/'Grade computation'!I$8)),""),"")</f>
        <v/>
      </c>
      <c r="DI237" s="115" t="str">
        <f aca="false">IF(DH237="","",IF(DH237&gt;=B$10,"Y","N"))</f>
        <v/>
      </c>
      <c r="DJ237" s="115" t="str">
        <f aca="false">IF(DH237="","",IF(DH237&lt;50%,1,IF(AND(DH237&gt;=50%,DH237&lt;B$10),2,IF(DH237&gt;=B$10,3))))</f>
        <v/>
      </c>
      <c r="DK237" s="114" t="str">
        <f aca="false">IF(B237&lt;&gt;"",IFERROR(IF((SUMIF(D$14:CS$14,"CLO6",D237:CS237)/'Grade computation'!I$9)=0,0,(SUMIF(D$14:CS$14,"CLO6",D237:CS237)/'Grade computation'!I$9)),""),"")</f>
        <v/>
      </c>
      <c r="DL237" s="115" t="str">
        <f aca="false">IF(DK237="","",IF(DK237&gt;=B$10,"Y","N"))</f>
        <v/>
      </c>
      <c r="DM237" s="115" t="str">
        <f aca="false">IF(DK237="","",IF(DK237&lt;50%,1,IF(AND(DK237&gt;=50%,DK237&lt;B$10),2,IF(DK237&gt;=B$10,3))))</f>
        <v/>
      </c>
      <c r="DN237" s="114" t="str">
        <f aca="false">IF(B237&lt;&gt;"",IFERROR(IF((SUMIF(D$14:CS$14,"CLO7",D237:CS237)/'Grade computation'!I$10)=0,0,(SUMIF(D$14:CS$14,"CLO7",D237:CS237)/'Grade computation'!I$10)),""),"")</f>
        <v/>
      </c>
      <c r="DO237" s="115" t="str">
        <f aca="false">IF(DN237="","",IF(DN237&gt;=B$10,"Y","N"))</f>
        <v/>
      </c>
      <c r="DP237" s="115" t="str">
        <f aca="false">IF(DN237="","",IF(DN237&lt;50%,1,IF(AND(DN237&gt;=50%,DN237&lt;B$10),2,IF(DN237&gt;=B$10,3))))</f>
        <v/>
      </c>
      <c r="DQ237" s="114" t="str">
        <f aca="false">IF(B237&lt;&gt;"",IFERROR(IF((SUMIF(D$14:CS$14,"CLO8",D237:CS237)/'Grade computation'!I$11)=0,0,(SUMIF(D$14:CS$14,"CLO8",D237:CS237)/'Grade computation'!I$11)),""),"")</f>
        <v/>
      </c>
      <c r="DR237" s="115" t="str">
        <f aca="false">IF(DQ237="","",IF(DQ237&gt;=B$10,"Y","N"))</f>
        <v/>
      </c>
      <c r="DS237" s="115" t="str">
        <f aca="false">IF(DQ237="","",IF(DQ237&lt;50%,1,IF(AND(DQ237&gt;=50%,DQ237&lt;B$10),2,IF(DQ237&gt;=B$10,3))))</f>
        <v/>
      </c>
      <c r="DT237" s="114" t="str">
        <f aca="false">IF(B237&lt;&gt;"",IFERROR(IF((SUMIF(D$14:CS$14,"CLO9",D237:CS237)/'Grade computation'!I$12)=0,0,(SUMIF(D$14:CS$14,"CLO9",D237:CS237)/'Grade computation'!I$12)),""),"")</f>
        <v/>
      </c>
      <c r="DU237" s="115" t="str">
        <f aca="false">IF(DT237="","",IF(DT237&gt;=B$10,"Y","N"))</f>
        <v/>
      </c>
      <c r="DV237" s="115" t="str">
        <f aca="false">IF(DT237="","",IF(DT237&lt;50%,1,IF(AND(DT237&gt;=50%,DT237&lt;B$10),2,IF(DT237&gt;=B$10,3))))</f>
        <v/>
      </c>
      <c r="DW237" s="114" t="str">
        <f aca="false">IF(B237&lt;&gt;"",IFERROR(IF((SUMIF(D$14:CS$14,"CLO10",D237:CS237)/'Grade computation'!I$13)=0,0,(SUMIF(D$14:CS$14,"CLO10",D237:CS237)/'Grade computation'!I$13)),""),"")</f>
        <v/>
      </c>
      <c r="DX237" s="115" t="str">
        <f aca="false">IF(DW237="","",IF(DW237&gt;=B$10,"Y","N"))</f>
        <v/>
      </c>
      <c r="DY237" s="115" t="str">
        <f aca="false">IF(DW237="","",IF(DW237&lt;50%,1,IF(AND(DW237&gt;=50%,DW237&lt;B$10),2,IF(DW237&gt;=B$10,3))))</f>
        <v/>
      </c>
      <c r="DZ237" s="13"/>
      <c r="EA237" s="13"/>
    </row>
    <row r="238" customFormat="false" ht="15.75" hidden="false" customHeight="true" outlineLevel="0" collapsed="false">
      <c r="A238" s="118"/>
      <c r="B238" s="119"/>
      <c r="C238" s="117"/>
      <c r="D238" s="117"/>
      <c r="E238" s="117"/>
      <c r="F238" s="117"/>
      <c r="G238" s="117"/>
      <c r="H238" s="117"/>
      <c r="I238" s="117"/>
      <c r="J238" s="117"/>
      <c r="K238" s="117"/>
      <c r="L238" s="117"/>
      <c r="M238" s="117"/>
      <c r="N238" s="117"/>
      <c r="O238" s="117"/>
      <c r="P238" s="117"/>
      <c r="Q238" s="117"/>
      <c r="R238" s="117"/>
      <c r="S238" s="117"/>
      <c r="T238" s="117"/>
      <c r="U238" s="117"/>
      <c r="V238" s="117"/>
      <c r="W238" s="117"/>
      <c r="X238" s="117"/>
      <c r="Y238" s="117"/>
      <c r="Z238" s="117"/>
      <c r="AA238" s="117"/>
      <c r="AB238" s="117"/>
      <c r="AC238" s="117"/>
      <c r="AD238" s="117"/>
      <c r="AE238" s="117"/>
      <c r="AF238" s="117"/>
      <c r="AG238" s="117"/>
      <c r="AH238" s="111" t="str">
        <f aca="false">IF(B238&lt;&gt;"",SUMIF(D$12:AG$12,"TLA",D238:AG238),"")</f>
        <v/>
      </c>
      <c r="AI238" s="112" t="str">
        <f aca="false">IF(B238&lt;&gt;"",SUMIF(D$12:AG$12,"AT",D238:AG238),"")</f>
        <v/>
      </c>
      <c r="AJ238" s="117"/>
      <c r="AK238" s="117"/>
      <c r="AL238" s="117"/>
      <c r="AM238" s="117"/>
      <c r="AN238" s="117"/>
      <c r="AO238" s="117"/>
      <c r="AP238" s="117"/>
      <c r="AQ238" s="117"/>
      <c r="AR238" s="117"/>
      <c r="AS238" s="117"/>
      <c r="AT238" s="117"/>
      <c r="AU238" s="117"/>
      <c r="AV238" s="117"/>
      <c r="AW238" s="117"/>
      <c r="AX238" s="117"/>
      <c r="AY238" s="117"/>
      <c r="AZ238" s="117"/>
      <c r="BA238" s="117"/>
      <c r="BB238" s="117"/>
      <c r="BC238" s="117"/>
      <c r="BD238" s="117"/>
      <c r="BE238" s="117"/>
      <c r="BF238" s="117"/>
      <c r="BG238" s="117"/>
      <c r="BH238" s="117"/>
      <c r="BI238" s="117"/>
      <c r="BJ238" s="117"/>
      <c r="BK238" s="117"/>
      <c r="BL238" s="117"/>
      <c r="BM238" s="117"/>
      <c r="BN238" s="111" t="str">
        <f aca="false">IF(B238&lt;&gt;"", SUMIF(AJ$12:BM$12,"TLA",AJ238:BM238), "")</f>
        <v/>
      </c>
      <c r="BO238" s="112" t="str">
        <f aca="false">IF(B238&lt;&gt;"", SUMIF(AJ$12:BM$12,"AT",AJ238:BM238), "")</f>
        <v/>
      </c>
      <c r="BP238" s="113"/>
      <c r="BQ238" s="113"/>
      <c r="BR238" s="113"/>
      <c r="BS238" s="113"/>
      <c r="BT238" s="113"/>
      <c r="BU238" s="113"/>
      <c r="BV238" s="113"/>
      <c r="BW238" s="113"/>
      <c r="BX238" s="113"/>
      <c r="BY238" s="113"/>
      <c r="BZ238" s="113"/>
      <c r="CA238" s="117"/>
      <c r="CB238" s="117"/>
      <c r="CC238" s="117"/>
      <c r="CD238" s="117"/>
      <c r="CE238" s="117"/>
      <c r="CF238" s="117"/>
      <c r="CG238" s="117"/>
      <c r="CH238" s="117"/>
      <c r="CI238" s="117"/>
      <c r="CJ238" s="117"/>
      <c r="CK238" s="117"/>
      <c r="CL238" s="117"/>
      <c r="CM238" s="117"/>
      <c r="CN238" s="117"/>
      <c r="CO238" s="117"/>
      <c r="CP238" s="117"/>
      <c r="CQ238" s="117"/>
      <c r="CR238" s="117"/>
      <c r="CS238" s="117"/>
      <c r="CT238" s="111" t="str">
        <f aca="false">IF(B238&lt;&gt;"",SUMIF(BP$12:CS$12,"TLA",BP238:CS238), "")</f>
        <v/>
      </c>
      <c r="CU238" s="112" t="str">
        <f aca="false">IF(B238&lt;&gt;"",SUMIF(BP$12:CS$12,"AT",BP238:CS238), "")</f>
        <v/>
      </c>
      <c r="CV238" s="114" t="str">
        <f aca="false">IF(B238&lt;&gt;"",IFERROR(SUMIF(D$14:CS$14, "CLO1", D238:CS238)/'Grade computation'!I$4,""),"")</f>
        <v/>
      </c>
      <c r="CW238" s="115" t="str">
        <f aca="false">IF(CV238="","",IF(CV238&gt;=B$10,"Y","N"))</f>
        <v/>
      </c>
      <c r="CX238" s="115" t="str">
        <f aca="false">IF(CV238="","",IF(CV238&lt;50%,1,IF(AND(CV238&gt;=50%,CV238&lt;B$10),2,IF(CV238&gt;=B$10,3))))</f>
        <v/>
      </c>
      <c r="CY238" s="114" t="str">
        <f aca="false">IF(B238&lt;&gt;"",IFERROR(IF((SUMIF(D$14:CS$14,"CLO2",D238:CS238)/'Grade computation'!I$5)=0,0,(SUMIF(D$14:CS$14,"CLO2",D238:CS238)/'Grade computation'!I$5)),""),"")</f>
        <v/>
      </c>
      <c r="CZ238" s="115" t="str">
        <f aca="false">IF(CY238="","",IF(CY238&gt;=B$10,"Y","N"))</f>
        <v/>
      </c>
      <c r="DA238" s="115" t="str">
        <f aca="false">IF(CY238="","",IF(CY238&lt;50%,1,IF(AND(CY238&gt;=50%,CY238&lt;B$10),2,IF(CY238&gt;=B$10,3))))</f>
        <v/>
      </c>
      <c r="DB238" s="114" t="str">
        <f aca="false">IF(B238&lt;&gt;"",IFERROR(IF((SUMIF(D$14:CS$14,"CLO3",D238:CS238)/'Grade computation'!I$6)=0,0,(SUMIF(D$14:CS$14,"CLO3",D238:CS238)/'Grade computation'!I$6)),""),"")</f>
        <v/>
      </c>
      <c r="DC238" s="115" t="str">
        <f aca="false">IF(DB238="","",IF(DB238&gt;=B$10,"Y","N"))</f>
        <v/>
      </c>
      <c r="DD238" s="115" t="str">
        <f aca="false">IF(DB238="","",IF(DB238&lt;50%,1,IF(AND(DB238&gt;=50%,DB238&lt;B$10),2,IF(DB238&gt;=B$10,3))))</f>
        <v/>
      </c>
      <c r="DE238" s="114" t="str">
        <f aca="false">IF(B238&lt;&gt;"",IFERROR(SUMIF(D$14:CS$14,"CLO4",D238:CS238)/'Grade computation'!I$7,""),"")</f>
        <v/>
      </c>
      <c r="DF238" s="115" t="str">
        <f aca="false">IF(DE238="","",IF(DE238&gt;=B$10,"Y","N"))</f>
        <v/>
      </c>
      <c r="DG238" s="115" t="str">
        <f aca="false">IF(DE238="","",IF(DE238&lt;50%,1,IF(AND(DE238&gt;=50%,DE238&lt;B$10),2,IF(DE238&gt;=B$10,3))))</f>
        <v/>
      </c>
      <c r="DH238" s="114" t="str">
        <f aca="false">IF(B238&lt;&gt;"",IFERROR(IF((SUMIF(D$14:CS$14,"CLO5",D238:CS238)/'Grade computation'!I$8)=0,0,(SUMIF(D$14:CS$14,"CLO5",D238:CS238)/'Grade computation'!I$8)),""),"")</f>
        <v/>
      </c>
      <c r="DI238" s="115" t="str">
        <f aca="false">IF(DH238="","",IF(DH238&gt;=B$10,"Y","N"))</f>
        <v/>
      </c>
      <c r="DJ238" s="115" t="str">
        <f aca="false">IF(DH238="","",IF(DH238&lt;50%,1,IF(AND(DH238&gt;=50%,DH238&lt;B$10),2,IF(DH238&gt;=B$10,3))))</f>
        <v/>
      </c>
      <c r="DK238" s="114" t="str">
        <f aca="false">IF(B238&lt;&gt;"",IFERROR(IF((SUMIF(D$14:CS$14,"CLO6",D238:CS238)/'Grade computation'!I$9)=0,0,(SUMIF(D$14:CS$14,"CLO6",D238:CS238)/'Grade computation'!I$9)),""),"")</f>
        <v/>
      </c>
      <c r="DL238" s="115" t="str">
        <f aca="false">IF(DK238="","",IF(DK238&gt;=B$10,"Y","N"))</f>
        <v/>
      </c>
      <c r="DM238" s="115" t="str">
        <f aca="false">IF(DK238="","",IF(DK238&lt;50%,1,IF(AND(DK238&gt;=50%,DK238&lt;B$10),2,IF(DK238&gt;=B$10,3))))</f>
        <v/>
      </c>
      <c r="DN238" s="114" t="str">
        <f aca="false">IF(B238&lt;&gt;"",IFERROR(IF((SUMIF(D$14:CS$14,"CLO7",D238:CS238)/'Grade computation'!I$10)=0,0,(SUMIF(D$14:CS$14,"CLO7",D238:CS238)/'Grade computation'!I$10)),""),"")</f>
        <v/>
      </c>
      <c r="DO238" s="115" t="str">
        <f aca="false">IF(DN238="","",IF(DN238&gt;=B$10,"Y","N"))</f>
        <v/>
      </c>
      <c r="DP238" s="115" t="str">
        <f aca="false">IF(DN238="","",IF(DN238&lt;50%,1,IF(AND(DN238&gt;=50%,DN238&lt;B$10),2,IF(DN238&gt;=B$10,3))))</f>
        <v/>
      </c>
      <c r="DQ238" s="114" t="str">
        <f aca="false">IF(B238&lt;&gt;"",IFERROR(IF((SUMIF(D$14:CS$14,"CLO8",D238:CS238)/'Grade computation'!I$11)=0,0,(SUMIF(D$14:CS$14,"CLO8",D238:CS238)/'Grade computation'!I$11)),""),"")</f>
        <v/>
      </c>
      <c r="DR238" s="115" t="str">
        <f aca="false">IF(DQ238="","",IF(DQ238&gt;=B$10,"Y","N"))</f>
        <v/>
      </c>
      <c r="DS238" s="115" t="str">
        <f aca="false">IF(DQ238="","",IF(DQ238&lt;50%,1,IF(AND(DQ238&gt;=50%,DQ238&lt;B$10),2,IF(DQ238&gt;=B$10,3))))</f>
        <v/>
      </c>
      <c r="DT238" s="114" t="str">
        <f aca="false">IF(B238&lt;&gt;"",IFERROR(IF((SUMIF(D$14:CS$14,"CLO9",D238:CS238)/'Grade computation'!I$12)=0,0,(SUMIF(D$14:CS$14,"CLO9",D238:CS238)/'Grade computation'!I$12)),""),"")</f>
        <v/>
      </c>
      <c r="DU238" s="115" t="str">
        <f aca="false">IF(DT238="","",IF(DT238&gt;=B$10,"Y","N"))</f>
        <v/>
      </c>
      <c r="DV238" s="115" t="str">
        <f aca="false">IF(DT238="","",IF(DT238&lt;50%,1,IF(AND(DT238&gt;=50%,DT238&lt;B$10),2,IF(DT238&gt;=B$10,3))))</f>
        <v/>
      </c>
      <c r="DW238" s="114" t="str">
        <f aca="false">IF(B238&lt;&gt;"",IFERROR(IF((SUMIF(D$14:CS$14,"CLO10",D238:CS238)/'Grade computation'!I$13)=0,0,(SUMIF(D$14:CS$14,"CLO10",D238:CS238)/'Grade computation'!I$13)),""),"")</f>
        <v/>
      </c>
      <c r="DX238" s="115" t="str">
        <f aca="false">IF(DW238="","",IF(DW238&gt;=B$10,"Y","N"))</f>
        <v/>
      </c>
      <c r="DY238" s="115" t="str">
        <f aca="false">IF(DW238="","",IF(DW238&lt;50%,1,IF(AND(DW238&gt;=50%,DW238&lt;B$10),2,IF(DW238&gt;=B$10,3))))</f>
        <v/>
      </c>
      <c r="DZ238" s="13"/>
      <c r="EA238" s="13"/>
    </row>
    <row r="239" customFormat="false" ht="15.75" hidden="false" customHeight="true" outlineLevel="0" collapsed="false">
      <c r="A239" s="118"/>
      <c r="B239" s="119"/>
      <c r="C239" s="117"/>
      <c r="D239" s="117"/>
      <c r="E239" s="117"/>
      <c r="F239" s="117"/>
      <c r="G239" s="117"/>
      <c r="H239" s="117"/>
      <c r="I239" s="117"/>
      <c r="J239" s="117"/>
      <c r="K239" s="117"/>
      <c r="L239" s="117"/>
      <c r="M239" s="117"/>
      <c r="N239" s="117"/>
      <c r="O239" s="117"/>
      <c r="P239" s="117"/>
      <c r="Q239" s="117"/>
      <c r="R239" s="117"/>
      <c r="S239" s="117"/>
      <c r="T239" s="117"/>
      <c r="U239" s="117"/>
      <c r="V239" s="117"/>
      <c r="W239" s="117"/>
      <c r="X239" s="117"/>
      <c r="Y239" s="117"/>
      <c r="Z239" s="117"/>
      <c r="AA239" s="117"/>
      <c r="AB239" s="117"/>
      <c r="AC239" s="117"/>
      <c r="AD239" s="117"/>
      <c r="AE239" s="117"/>
      <c r="AF239" s="117"/>
      <c r="AG239" s="117"/>
      <c r="AH239" s="111" t="str">
        <f aca="false">IF(B239&lt;&gt;"",SUMIF(D$12:AG$12,"TLA",D239:AG239),"")</f>
        <v/>
      </c>
      <c r="AI239" s="112" t="str">
        <f aca="false">IF(B239&lt;&gt;"",SUMIF(D$12:AG$12,"AT",D239:AG239),"")</f>
        <v/>
      </c>
      <c r="AJ239" s="117"/>
      <c r="AK239" s="117"/>
      <c r="AL239" s="117"/>
      <c r="AM239" s="117"/>
      <c r="AN239" s="117"/>
      <c r="AO239" s="117"/>
      <c r="AP239" s="117"/>
      <c r="AQ239" s="117"/>
      <c r="AR239" s="117"/>
      <c r="AS239" s="117"/>
      <c r="AT239" s="117"/>
      <c r="AU239" s="117"/>
      <c r="AV239" s="117"/>
      <c r="AW239" s="117"/>
      <c r="AX239" s="117"/>
      <c r="AY239" s="117"/>
      <c r="AZ239" s="117"/>
      <c r="BA239" s="117"/>
      <c r="BB239" s="117"/>
      <c r="BC239" s="117"/>
      <c r="BD239" s="117"/>
      <c r="BE239" s="117"/>
      <c r="BF239" s="117"/>
      <c r="BG239" s="117"/>
      <c r="BH239" s="117"/>
      <c r="BI239" s="117"/>
      <c r="BJ239" s="117"/>
      <c r="BK239" s="117"/>
      <c r="BL239" s="117"/>
      <c r="BM239" s="117"/>
      <c r="BN239" s="111" t="str">
        <f aca="false">IF(B239&lt;&gt;"", SUMIF(AJ$12:BM$12,"TLA",AJ239:BM239), "")</f>
        <v/>
      </c>
      <c r="BO239" s="112" t="str">
        <f aca="false">IF(B239&lt;&gt;"", SUMIF(AJ$12:BM$12,"AT",AJ239:BM239), "")</f>
        <v/>
      </c>
      <c r="BP239" s="113"/>
      <c r="BQ239" s="113"/>
      <c r="BR239" s="113"/>
      <c r="BS239" s="113"/>
      <c r="BT239" s="113"/>
      <c r="BU239" s="113"/>
      <c r="BV239" s="113"/>
      <c r="BW239" s="113"/>
      <c r="BX239" s="113"/>
      <c r="BY239" s="113"/>
      <c r="BZ239" s="113"/>
      <c r="CA239" s="117"/>
      <c r="CB239" s="117"/>
      <c r="CC239" s="117"/>
      <c r="CD239" s="117"/>
      <c r="CE239" s="117"/>
      <c r="CF239" s="117"/>
      <c r="CG239" s="117"/>
      <c r="CH239" s="117"/>
      <c r="CI239" s="117"/>
      <c r="CJ239" s="117"/>
      <c r="CK239" s="117"/>
      <c r="CL239" s="117"/>
      <c r="CM239" s="117"/>
      <c r="CN239" s="117"/>
      <c r="CO239" s="117"/>
      <c r="CP239" s="117"/>
      <c r="CQ239" s="117"/>
      <c r="CR239" s="117"/>
      <c r="CS239" s="117"/>
      <c r="CT239" s="111" t="str">
        <f aca="false">IF(B239&lt;&gt;"",SUMIF(BP$12:CS$12,"TLA",BP239:CS239), "")</f>
        <v/>
      </c>
      <c r="CU239" s="112" t="str">
        <f aca="false">IF(B239&lt;&gt;"",SUMIF(BP$12:CS$12,"AT",BP239:CS239), "")</f>
        <v/>
      </c>
      <c r="CV239" s="114" t="str">
        <f aca="false">IF(B239&lt;&gt;"",IFERROR(SUMIF(D$14:CS$14, "CLO1", D239:CS239)/'Grade computation'!I$4,""),"")</f>
        <v/>
      </c>
      <c r="CW239" s="115" t="str">
        <f aca="false">IF(CV239="","",IF(CV239&gt;=B$10,"Y","N"))</f>
        <v/>
      </c>
      <c r="CX239" s="115" t="str">
        <f aca="false">IF(CV239="","",IF(CV239&lt;50%,1,IF(AND(CV239&gt;=50%,CV239&lt;B$10),2,IF(CV239&gt;=B$10,3))))</f>
        <v/>
      </c>
      <c r="CY239" s="114" t="str">
        <f aca="false">IF(B239&lt;&gt;"",IFERROR(IF((SUMIF(D$14:CS$14,"CLO2",D239:CS239)/'Grade computation'!I$5)=0,0,(SUMIF(D$14:CS$14,"CLO2",D239:CS239)/'Grade computation'!I$5)),""),"")</f>
        <v/>
      </c>
      <c r="CZ239" s="115" t="str">
        <f aca="false">IF(CY239="","",IF(CY239&gt;=B$10,"Y","N"))</f>
        <v/>
      </c>
      <c r="DA239" s="115" t="str">
        <f aca="false">IF(CY239="","",IF(CY239&lt;50%,1,IF(AND(CY239&gt;=50%,CY239&lt;B$10),2,IF(CY239&gt;=B$10,3))))</f>
        <v/>
      </c>
      <c r="DB239" s="114" t="str">
        <f aca="false">IF(B239&lt;&gt;"",IFERROR(IF((SUMIF(D$14:CS$14,"CLO3",D239:CS239)/'Grade computation'!I$6)=0,0,(SUMIF(D$14:CS$14,"CLO3",D239:CS239)/'Grade computation'!I$6)),""),"")</f>
        <v/>
      </c>
      <c r="DC239" s="115" t="str">
        <f aca="false">IF(DB239="","",IF(DB239&gt;=B$10,"Y","N"))</f>
        <v/>
      </c>
      <c r="DD239" s="115" t="str">
        <f aca="false">IF(DB239="","",IF(DB239&lt;50%,1,IF(AND(DB239&gt;=50%,DB239&lt;B$10),2,IF(DB239&gt;=B$10,3))))</f>
        <v/>
      </c>
      <c r="DE239" s="114" t="str">
        <f aca="false">IF(B239&lt;&gt;"",IFERROR(SUMIF(D$14:CS$14,"CLO4",D239:CS239)/'Grade computation'!I$7,""),"")</f>
        <v/>
      </c>
      <c r="DF239" s="115" t="str">
        <f aca="false">IF(DE239="","",IF(DE239&gt;=B$10,"Y","N"))</f>
        <v/>
      </c>
      <c r="DG239" s="115" t="str">
        <f aca="false">IF(DE239="","",IF(DE239&lt;50%,1,IF(AND(DE239&gt;=50%,DE239&lt;B$10),2,IF(DE239&gt;=B$10,3))))</f>
        <v/>
      </c>
      <c r="DH239" s="114" t="str">
        <f aca="false">IF(B239&lt;&gt;"",IFERROR(IF((SUMIF(D$14:CS$14,"CLO5",D239:CS239)/'Grade computation'!I$8)=0,0,(SUMIF(D$14:CS$14,"CLO5",D239:CS239)/'Grade computation'!I$8)),""),"")</f>
        <v/>
      </c>
      <c r="DI239" s="115" t="str">
        <f aca="false">IF(DH239="","",IF(DH239&gt;=B$10,"Y","N"))</f>
        <v/>
      </c>
      <c r="DJ239" s="115" t="str">
        <f aca="false">IF(DH239="","",IF(DH239&lt;50%,1,IF(AND(DH239&gt;=50%,DH239&lt;B$10),2,IF(DH239&gt;=B$10,3))))</f>
        <v/>
      </c>
      <c r="DK239" s="114" t="str">
        <f aca="false">IF(B239&lt;&gt;"",IFERROR(IF((SUMIF(D$14:CS$14,"CLO6",D239:CS239)/'Grade computation'!I$9)=0,0,(SUMIF(D$14:CS$14,"CLO6",D239:CS239)/'Grade computation'!I$9)),""),"")</f>
        <v/>
      </c>
      <c r="DL239" s="115" t="str">
        <f aca="false">IF(DK239="","",IF(DK239&gt;=B$10,"Y","N"))</f>
        <v/>
      </c>
      <c r="DM239" s="115" t="str">
        <f aca="false">IF(DK239="","",IF(DK239&lt;50%,1,IF(AND(DK239&gt;=50%,DK239&lt;B$10),2,IF(DK239&gt;=B$10,3))))</f>
        <v/>
      </c>
      <c r="DN239" s="114" t="str">
        <f aca="false">IF(B239&lt;&gt;"",IFERROR(IF((SUMIF(D$14:CS$14,"CLO7",D239:CS239)/'Grade computation'!I$10)=0,0,(SUMIF(D$14:CS$14,"CLO7",D239:CS239)/'Grade computation'!I$10)),""),"")</f>
        <v/>
      </c>
      <c r="DO239" s="115" t="str">
        <f aca="false">IF(DN239="","",IF(DN239&gt;=B$10,"Y","N"))</f>
        <v/>
      </c>
      <c r="DP239" s="115" t="str">
        <f aca="false">IF(DN239="","",IF(DN239&lt;50%,1,IF(AND(DN239&gt;=50%,DN239&lt;B$10),2,IF(DN239&gt;=B$10,3))))</f>
        <v/>
      </c>
      <c r="DQ239" s="114" t="str">
        <f aca="false">IF(B239&lt;&gt;"",IFERROR(IF((SUMIF(D$14:CS$14,"CLO8",D239:CS239)/'Grade computation'!I$11)=0,0,(SUMIF(D$14:CS$14,"CLO8",D239:CS239)/'Grade computation'!I$11)),""),"")</f>
        <v/>
      </c>
      <c r="DR239" s="115" t="str">
        <f aca="false">IF(DQ239="","",IF(DQ239&gt;=B$10,"Y","N"))</f>
        <v/>
      </c>
      <c r="DS239" s="115" t="str">
        <f aca="false">IF(DQ239="","",IF(DQ239&lt;50%,1,IF(AND(DQ239&gt;=50%,DQ239&lt;B$10),2,IF(DQ239&gt;=B$10,3))))</f>
        <v/>
      </c>
      <c r="DT239" s="114" t="str">
        <f aca="false">IF(B239&lt;&gt;"",IFERROR(IF((SUMIF(D$14:CS$14,"CLO9",D239:CS239)/'Grade computation'!I$12)=0,0,(SUMIF(D$14:CS$14,"CLO9",D239:CS239)/'Grade computation'!I$12)),""),"")</f>
        <v/>
      </c>
      <c r="DU239" s="115" t="str">
        <f aca="false">IF(DT239="","",IF(DT239&gt;=B$10,"Y","N"))</f>
        <v/>
      </c>
      <c r="DV239" s="115" t="str">
        <f aca="false">IF(DT239="","",IF(DT239&lt;50%,1,IF(AND(DT239&gt;=50%,DT239&lt;B$10),2,IF(DT239&gt;=B$10,3))))</f>
        <v/>
      </c>
      <c r="DW239" s="114" t="str">
        <f aca="false">IF(B239&lt;&gt;"",IFERROR(IF((SUMIF(D$14:CS$14,"CLO10",D239:CS239)/'Grade computation'!I$13)=0,0,(SUMIF(D$14:CS$14,"CLO10",D239:CS239)/'Grade computation'!I$13)),""),"")</f>
        <v/>
      </c>
      <c r="DX239" s="115" t="str">
        <f aca="false">IF(DW239="","",IF(DW239&gt;=B$10,"Y","N"))</f>
        <v/>
      </c>
      <c r="DY239" s="115" t="str">
        <f aca="false">IF(DW239="","",IF(DW239&lt;50%,1,IF(AND(DW239&gt;=50%,DW239&lt;B$10),2,IF(DW239&gt;=B$10,3))))</f>
        <v/>
      </c>
      <c r="DZ239" s="13"/>
      <c r="EA239" s="13"/>
    </row>
    <row r="240" customFormat="false" ht="15.75" hidden="false" customHeight="true" outlineLevel="0" collapsed="false">
      <c r="A240" s="118"/>
      <c r="B240" s="119"/>
      <c r="C240" s="117"/>
      <c r="D240" s="117"/>
      <c r="E240" s="117"/>
      <c r="F240" s="117"/>
      <c r="G240" s="117"/>
      <c r="H240" s="117"/>
      <c r="I240" s="117"/>
      <c r="J240" s="117"/>
      <c r="K240" s="117"/>
      <c r="L240" s="117"/>
      <c r="M240" s="117"/>
      <c r="N240" s="117"/>
      <c r="O240" s="117"/>
      <c r="P240" s="117"/>
      <c r="Q240" s="117"/>
      <c r="R240" s="117"/>
      <c r="S240" s="117"/>
      <c r="T240" s="117"/>
      <c r="U240" s="117"/>
      <c r="V240" s="117"/>
      <c r="W240" s="117"/>
      <c r="X240" s="117"/>
      <c r="Y240" s="117"/>
      <c r="Z240" s="117"/>
      <c r="AA240" s="117"/>
      <c r="AB240" s="117"/>
      <c r="AC240" s="117"/>
      <c r="AD240" s="117"/>
      <c r="AE240" s="117"/>
      <c r="AF240" s="117"/>
      <c r="AG240" s="117"/>
      <c r="AH240" s="111" t="str">
        <f aca="false">IF(B240&lt;&gt;"",SUMIF(D$12:AG$12,"TLA",D240:AG240),"")</f>
        <v/>
      </c>
      <c r="AI240" s="112" t="str">
        <f aca="false">IF(B240&lt;&gt;"",SUMIF(D$12:AG$12,"AT",D240:AG240),"")</f>
        <v/>
      </c>
      <c r="AJ240" s="117"/>
      <c r="AK240" s="117"/>
      <c r="AL240" s="117"/>
      <c r="AM240" s="117"/>
      <c r="AN240" s="117"/>
      <c r="AO240" s="117"/>
      <c r="AP240" s="117"/>
      <c r="AQ240" s="117"/>
      <c r="AR240" s="117"/>
      <c r="AS240" s="117"/>
      <c r="AT240" s="117"/>
      <c r="AU240" s="117"/>
      <c r="AV240" s="117"/>
      <c r="AW240" s="117"/>
      <c r="AX240" s="117"/>
      <c r="AY240" s="117"/>
      <c r="AZ240" s="117"/>
      <c r="BA240" s="117"/>
      <c r="BB240" s="117"/>
      <c r="BC240" s="117"/>
      <c r="BD240" s="117"/>
      <c r="BE240" s="117"/>
      <c r="BF240" s="117"/>
      <c r="BG240" s="117"/>
      <c r="BH240" s="117"/>
      <c r="BI240" s="117"/>
      <c r="BJ240" s="117"/>
      <c r="BK240" s="117"/>
      <c r="BL240" s="117"/>
      <c r="BM240" s="117"/>
      <c r="BN240" s="111" t="str">
        <f aca="false">IF(B240&lt;&gt;"", SUMIF(AJ$12:BM$12,"TLA",AJ240:BM240), "")</f>
        <v/>
      </c>
      <c r="BO240" s="112" t="str">
        <f aca="false">IF(B240&lt;&gt;"", SUMIF(AJ$12:BM$12,"AT",AJ240:BM240), "")</f>
        <v/>
      </c>
      <c r="BP240" s="113"/>
      <c r="BQ240" s="113"/>
      <c r="BR240" s="113"/>
      <c r="BS240" s="113"/>
      <c r="BT240" s="113"/>
      <c r="BU240" s="113"/>
      <c r="BV240" s="113"/>
      <c r="BW240" s="113"/>
      <c r="BX240" s="113"/>
      <c r="BY240" s="113"/>
      <c r="BZ240" s="113"/>
      <c r="CA240" s="117"/>
      <c r="CB240" s="117"/>
      <c r="CC240" s="117"/>
      <c r="CD240" s="117"/>
      <c r="CE240" s="117"/>
      <c r="CF240" s="117"/>
      <c r="CG240" s="117"/>
      <c r="CH240" s="117"/>
      <c r="CI240" s="117"/>
      <c r="CJ240" s="117"/>
      <c r="CK240" s="117"/>
      <c r="CL240" s="117"/>
      <c r="CM240" s="117"/>
      <c r="CN240" s="117"/>
      <c r="CO240" s="117"/>
      <c r="CP240" s="117"/>
      <c r="CQ240" s="117"/>
      <c r="CR240" s="117"/>
      <c r="CS240" s="117"/>
      <c r="CT240" s="111" t="str">
        <f aca="false">IF(B240&lt;&gt;"",SUMIF(BP$12:CS$12,"TLA",BP240:CS240), "")</f>
        <v/>
      </c>
      <c r="CU240" s="112" t="str">
        <f aca="false">IF(B240&lt;&gt;"",SUMIF(BP$12:CS$12,"AT",BP240:CS240), "")</f>
        <v/>
      </c>
      <c r="CV240" s="114" t="str">
        <f aca="false">IF(B240&lt;&gt;"",IFERROR(SUMIF(D$14:CS$14, "CLO1", D240:CS240)/'Grade computation'!I$4,""),"")</f>
        <v/>
      </c>
      <c r="CW240" s="115" t="str">
        <f aca="false">IF(CV240="","",IF(CV240&gt;=B$10,"Y","N"))</f>
        <v/>
      </c>
      <c r="CX240" s="115" t="str">
        <f aca="false">IF(CV240="","",IF(CV240&lt;50%,1,IF(AND(CV240&gt;=50%,CV240&lt;B$10),2,IF(CV240&gt;=B$10,3))))</f>
        <v/>
      </c>
      <c r="CY240" s="114" t="str">
        <f aca="false">IF(B240&lt;&gt;"",IFERROR(IF((SUMIF(D$14:CS$14,"CLO2",D240:CS240)/'Grade computation'!I$5)=0,0,(SUMIF(D$14:CS$14,"CLO2",D240:CS240)/'Grade computation'!I$5)),""),"")</f>
        <v/>
      </c>
      <c r="CZ240" s="115" t="str">
        <f aca="false">IF(CY240="","",IF(CY240&gt;=B$10,"Y","N"))</f>
        <v/>
      </c>
      <c r="DA240" s="115" t="str">
        <f aca="false">IF(CY240="","",IF(CY240&lt;50%,1,IF(AND(CY240&gt;=50%,CY240&lt;B$10),2,IF(CY240&gt;=B$10,3))))</f>
        <v/>
      </c>
      <c r="DB240" s="114" t="str">
        <f aca="false">IF(B240&lt;&gt;"",IFERROR(IF((SUMIF(D$14:CS$14,"CLO3",D240:CS240)/'Grade computation'!I$6)=0,0,(SUMIF(D$14:CS$14,"CLO3",D240:CS240)/'Grade computation'!I$6)),""),"")</f>
        <v/>
      </c>
      <c r="DC240" s="115" t="str">
        <f aca="false">IF(DB240="","",IF(DB240&gt;=B$10,"Y","N"))</f>
        <v/>
      </c>
      <c r="DD240" s="115" t="str">
        <f aca="false">IF(DB240="","",IF(DB240&lt;50%,1,IF(AND(DB240&gt;=50%,DB240&lt;B$10),2,IF(DB240&gt;=B$10,3))))</f>
        <v/>
      </c>
      <c r="DE240" s="114" t="str">
        <f aca="false">IF(B240&lt;&gt;"",IFERROR(SUMIF(D$14:CS$14,"CLO4",D240:CS240)/'Grade computation'!I$7,""),"")</f>
        <v/>
      </c>
      <c r="DF240" s="115" t="str">
        <f aca="false">IF(DE240="","",IF(DE240&gt;=B$10,"Y","N"))</f>
        <v/>
      </c>
      <c r="DG240" s="115" t="str">
        <f aca="false">IF(DE240="","",IF(DE240&lt;50%,1,IF(AND(DE240&gt;=50%,DE240&lt;B$10),2,IF(DE240&gt;=B$10,3))))</f>
        <v/>
      </c>
      <c r="DH240" s="114" t="str">
        <f aca="false">IF(B240&lt;&gt;"",IFERROR(IF((SUMIF(D$14:CS$14,"CLO5",D240:CS240)/'Grade computation'!I$8)=0,0,(SUMIF(D$14:CS$14,"CLO5",D240:CS240)/'Grade computation'!I$8)),""),"")</f>
        <v/>
      </c>
      <c r="DI240" s="115" t="str">
        <f aca="false">IF(DH240="","",IF(DH240&gt;=B$10,"Y","N"))</f>
        <v/>
      </c>
      <c r="DJ240" s="115" t="str">
        <f aca="false">IF(DH240="","",IF(DH240&lt;50%,1,IF(AND(DH240&gt;=50%,DH240&lt;B$10),2,IF(DH240&gt;=B$10,3))))</f>
        <v/>
      </c>
      <c r="DK240" s="114" t="str">
        <f aca="false">IF(B240&lt;&gt;"",IFERROR(IF((SUMIF(D$14:CS$14,"CLO6",D240:CS240)/'Grade computation'!I$9)=0,0,(SUMIF(D$14:CS$14,"CLO6",D240:CS240)/'Grade computation'!I$9)),""),"")</f>
        <v/>
      </c>
      <c r="DL240" s="115" t="str">
        <f aca="false">IF(DK240="","",IF(DK240&gt;=B$10,"Y","N"))</f>
        <v/>
      </c>
      <c r="DM240" s="115" t="str">
        <f aca="false">IF(DK240="","",IF(DK240&lt;50%,1,IF(AND(DK240&gt;=50%,DK240&lt;B$10),2,IF(DK240&gt;=B$10,3))))</f>
        <v/>
      </c>
      <c r="DN240" s="114" t="str">
        <f aca="false">IF(B240&lt;&gt;"",IFERROR(IF((SUMIF(D$14:CS$14,"CLO7",D240:CS240)/'Grade computation'!I$10)=0,0,(SUMIF(D$14:CS$14,"CLO7",D240:CS240)/'Grade computation'!I$10)),""),"")</f>
        <v/>
      </c>
      <c r="DO240" s="115" t="str">
        <f aca="false">IF(DN240="","",IF(DN240&gt;=B$10,"Y","N"))</f>
        <v/>
      </c>
      <c r="DP240" s="115" t="str">
        <f aca="false">IF(DN240="","",IF(DN240&lt;50%,1,IF(AND(DN240&gt;=50%,DN240&lt;B$10),2,IF(DN240&gt;=B$10,3))))</f>
        <v/>
      </c>
      <c r="DQ240" s="114" t="str">
        <f aca="false">IF(B240&lt;&gt;"",IFERROR(IF((SUMIF(D$14:CS$14,"CLO8",D240:CS240)/'Grade computation'!I$11)=0,0,(SUMIF(D$14:CS$14,"CLO8",D240:CS240)/'Grade computation'!I$11)),""),"")</f>
        <v/>
      </c>
      <c r="DR240" s="115" t="str">
        <f aca="false">IF(DQ240="","",IF(DQ240&gt;=B$10,"Y","N"))</f>
        <v/>
      </c>
      <c r="DS240" s="115" t="str">
        <f aca="false">IF(DQ240="","",IF(DQ240&lt;50%,1,IF(AND(DQ240&gt;=50%,DQ240&lt;B$10),2,IF(DQ240&gt;=B$10,3))))</f>
        <v/>
      </c>
      <c r="DT240" s="114" t="str">
        <f aca="false">IF(B240&lt;&gt;"",IFERROR(IF((SUMIF(D$14:CS$14,"CLO9",D240:CS240)/'Grade computation'!I$12)=0,0,(SUMIF(D$14:CS$14,"CLO9",D240:CS240)/'Grade computation'!I$12)),""),"")</f>
        <v/>
      </c>
      <c r="DU240" s="115" t="str">
        <f aca="false">IF(DT240="","",IF(DT240&gt;=B$10,"Y","N"))</f>
        <v/>
      </c>
      <c r="DV240" s="115" t="str">
        <f aca="false">IF(DT240="","",IF(DT240&lt;50%,1,IF(AND(DT240&gt;=50%,DT240&lt;B$10),2,IF(DT240&gt;=B$10,3))))</f>
        <v/>
      </c>
      <c r="DW240" s="114" t="str">
        <f aca="false">IF(B240&lt;&gt;"",IFERROR(IF((SUMIF(D$14:CS$14,"CLO10",D240:CS240)/'Grade computation'!I$13)=0,0,(SUMIF(D$14:CS$14,"CLO10",D240:CS240)/'Grade computation'!I$13)),""),"")</f>
        <v/>
      </c>
      <c r="DX240" s="115" t="str">
        <f aca="false">IF(DW240="","",IF(DW240&gt;=B$10,"Y","N"))</f>
        <v/>
      </c>
      <c r="DY240" s="115" t="str">
        <f aca="false">IF(DW240="","",IF(DW240&lt;50%,1,IF(AND(DW240&gt;=50%,DW240&lt;B$10),2,IF(DW240&gt;=B$10,3))))</f>
        <v/>
      </c>
      <c r="DZ240" s="13"/>
      <c r="EA240" s="13"/>
    </row>
    <row r="241" customFormat="false" ht="15.75" hidden="false" customHeight="true" outlineLevel="0" collapsed="false">
      <c r="A241" s="118"/>
      <c r="B241" s="119"/>
      <c r="C241" s="117"/>
      <c r="D241" s="117"/>
      <c r="E241" s="117"/>
      <c r="F241" s="117"/>
      <c r="G241" s="117"/>
      <c r="H241" s="117"/>
      <c r="I241" s="117"/>
      <c r="J241" s="117"/>
      <c r="K241" s="117"/>
      <c r="L241" s="117"/>
      <c r="M241" s="117"/>
      <c r="N241" s="117"/>
      <c r="O241" s="117"/>
      <c r="P241" s="117"/>
      <c r="Q241" s="117"/>
      <c r="R241" s="117"/>
      <c r="S241" s="117"/>
      <c r="T241" s="117"/>
      <c r="U241" s="117"/>
      <c r="V241" s="117"/>
      <c r="W241" s="117"/>
      <c r="X241" s="117"/>
      <c r="Y241" s="117"/>
      <c r="Z241" s="117"/>
      <c r="AA241" s="117"/>
      <c r="AB241" s="117"/>
      <c r="AC241" s="117"/>
      <c r="AD241" s="117"/>
      <c r="AE241" s="117"/>
      <c r="AF241" s="117"/>
      <c r="AG241" s="117"/>
      <c r="AH241" s="111" t="str">
        <f aca="false">IF(B241&lt;&gt;"",SUMIF(D$12:AG$12,"TLA",D241:AG241),"")</f>
        <v/>
      </c>
      <c r="AI241" s="112" t="str">
        <f aca="false">IF(B241&lt;&gt;"",SUMIF(D$12:AG$12,"AT",D241:AG241),"")</f>
        <v/>
      </c>
      <c r="AJ241" s="117"/>
      <c r="AK241" s="117"/>
      <c r="AL241" s="117"/>
      <c r="AM241" s="117"/>
      <c r="AN241" s="117"/>
      <c r="AO241" s="117"/>
      <c r="AP241" s="117"/>
      <c r="AQ241" s="117"/>
      <c r="AR241" s="117"/>
      <c r="AS241" s="117"/>
      <c r="AT241" s="117"/>
      <c r="AU241" s="117"/>
      <c r="AV241" s="117"/>
      <c r="AW241" s="117"/>
      <c r="AX241" s="117"/>
      <c r="AY241" s="117"/>
      <c r="AZ241" s="117"/>
      <c r="BA241" s="117"/>
      <c r="BB241" s="117"/>
      <c r="BC241" s="117"/>
      <c r="BD241" s="117"/>
      <c r="BE241" s="117"/>
      <c r="BF241" s="117"/>
      <c r="BG241" s="117"/>
      <c r="BH241" s="117"/>
      <c r="BI241" s="117"/>
      <c r="BJ241" s="117"/>
      <c r="BK241" s="117"/>
      <c r="BL241" s="117"/>
      <c r="BM241" s="117"/>
      <c r="BN241" s="111" t="str">
        <f aca="false">IF(B241&lt;&gt;"", SUMIF(AJ$12:BM$12,"TLA",AJ241:BM241), "")</f>
        <v/>
      </c>
      <c r="BO241" s="112" t="str">
        <f aca="false">IF(B241&lt;&gt;"", SUMIF(AJ$12:BM$12,"AT",AJ241:BM241), "")</f>
        <v/>
      </c>
      <c r="BP241" s="113"/>
      <c r="BQ241" s="113"/>
      <c r="BR241" s="113"/>
      <c r="BS241" s="113"/>
      <c r="BT241" s="113"/>
      <c r="BU241" s="113"/>
      <c r="BV241" s="113"/>
      <c r="BW241" s="113"/>
      <c r="BX241" s="113"/>
      <c r="BY241" s="113"/>
      <c r="BZ241" s="113"/>
      <c r="CA241" s="117"/>
      <c r="CB241" s="117"/>
      <c r="CC241" s="117"/>
      <c r="CD241" s="117"/>
      <c r="CE241" s="117"/>
      <c r="CF241" s="117"/>
      <c r="CG241" s="117"/>
      <c r="CH241" s="117"/>
      <c r="CI241" s="117"/>
      <c r="CJ241" s="117"/>
      <c r="CK241" s="117"/>
      <c r="CL241" s="117"/>
      <c r="CM241" s="117"/>
      <c r="CN241" s="117"/>
      <c r="CO241" s="117"/>
      <c r="CP241" s="117"/>
      <c r="CQ241" s="117"/>
      <c r="CR241" s="117"/>
      <c r="CS241" s="117"/>
      <c r="CT241" s="111" t="str">
        <f aca="false">IF(B241&lt;&gt;"",SUMIF(BP$12:CS$12,"TLA",BP241:CS241), "")</f>
        <v/>
      </c>
      <c r="CU241" s="112" t="str">
        <f aca="false">IF(B241&lt;&gt;"",SUMIF(BP$12:CS$12,"AT",BP241:CS241), "")</f>
        <v/>
      </c>
      <c r="CV241" s="114" t="str">
        <f aca="false">IF(B241&lt;&gt;"",IFERROR(SUMIF(D$14:CS$14, "CLO1", D241:CS241)/'Grade computation'!I$4,""),"")</f>
        <v/>
      </c>
      <c r="CW241" s="115" t="str">
        <f aca="false">IF(CV241="","",IF(CV241&gt;=B$10,"Y","N"))</f>
        <v/>
      </c>
      <c r="CX241" s="115" t="str">
        <f aca="false">IF(CV241="","",IF(CV241&lt;50%,1,IF(AND(CV241&gt;=50%,CV241&lt;B$10),2,IF(CV241&gt;=B$10,3))))</f>
        <v/>
      </c>
      <c r="CY241" s="114" t="str">
        <f aca="false">IF(B241&lt;&gt;"",IFERROR(IF((SUMIF(D$14:CS$14,"CLO2",D241:CS241)/'Grade computation'!I$5)=0,0,(SUMIF(D$14:CS$14,"CLO2",D241:CS241)/'Grade computation'!I$5)),""),"")</f>
        <v/>
      </c>
      <c r="CZ241" s="115" t="str">
        <f aca="false">IF(CY241="","",IF(CY241&gt;=B$10,"Y","N"))</f>
        <v/>
      </c>
      <c r="DA241" s="115" t="str">
        <f aca="false">IF(CY241="","",IF(CY241&lt;50%,1,IF(AND(CY241&gt;=50%,CY241&lt;B$10),2,IF(CY241&gt;=B$10,3))))</f>
        <v/>
      </c>
      <c r="DB241" s="114" t="str">
        <f aca="false">IF(B241&lt;&gt;"",IFERROR(IF((SUMIF(D$14:CS$14,"CLO3",D241:CS241)/'Grade computation'!I$6)=0,0,(SUMIF(D$14:CS$14,"CLO3",D241:CS241)/'Grade computation'!I$6)),""),"")</f>
        <v/>
      </c>
      <c r="DC241" s="115" t="str">
        <f aca="false">IF(DB241="","",IF(DB241&gt;=B$10,"Y","N"))</f>
        <v/>
      </c>
      <c r="DD241" s="115" t="str">
        <f aca="false">IF(DB241="","",IF(DB241&lt;50%,1,IF(AND(DB241&gt;=50%,DB241&lt;B$10),2,IF(DB241&gt;=B$10,3))))</f>
        <v/>
      </c>
      <c r="DE241" s="114" t="str">
        <f aca="false">IF(B241&lt;&gt;"",IFERROR(SUMIF(D$14:CS$14,"CLO4",D241:CS241)/'Grade computation'!I$7,""),"")</f>
        <v/>
      </c>
      <c r="DF241" s="115" t="str">
        <f aca="false">IF(DE241="","",IF(DE241&gt;=B$10,"Y","N"))</f>
        <v/>
      </c>
      <c r="DG241" s="115" t="str">
        <f aca="false">IF(DE241="","",IF(DE241&lt;50%,1,IF(AND(DE241&gt;=50%,DE241&lt;B$10),2,IF(DE241&gt;=B$10,3))))</f>
        <v/>
      </c>
      <c r="DH241" s="114" t="str">
        <f aca="false">IF(B241&lt;&gt;"",IFERROR(IF((SUMIF(D$14:CS$14,"CLO5",D241:CS241)/'Grade computation'!I$8)=0,0,(SUMIF(D$14:CS$14,"CLO5",D241:CS241)/'Grade computation'!I$8)),""),"")</f>
        <v/>
      </c>
      <c r="DI241" s="115" t="str">
        <f aca="false">IF(DH241="","",IF(DH241&gt;=B$10,"Y","N"))</f>
        <v/>
      </c>
      <c r="DJ241" s="115" t="str">
        <f aca="false">IF(DH241="","",IF(DH241&lt;50%,1,IF(AND(DH241&gt;=50%,DH241&lt;B$10),2,IF(DH241&gt;=B$10,3))))</f>
        <v/>
      </c>
      <c r="DK241" s="114" t="str">
        <f aca="false">IF(B241&lt;&gt;"",IFERROR(IF((SUMIF(D$14:CS$14,"CLO6",D241:CS241)/'Grade computation'!I$9)=0,0,(SUMIF(D$14:CS$14,"CLO6",D241:CS241)/'Grade computation'!I$9)),""),"")</f>
        <v/>
      </c>
      <c r="DL241" s="115" t="str">
        <f aca="false">IF(DK241="","",IF(DK241&gt;=B$10,"Y","N"))</f>
        <v/>
      </c>
      <c r="DM241" s="115" t="str">
        <f aca="false">IF(DK241="","",IF(DK241&lt;50%,1,IF(AND(DK241&gt;=50%,DK241&lt;B$10),2,IF(DK241&gt;=B$10,3))))</f>
        <v/>
      </c>
      <c r="DN241" s="114" t="str">
        <f aca="false">IF(B241&lt;&gt;"",IFERROR(IF((SUMIF(D$14:CS$14,"CLO7",D241:CS241)/'Grade computation'!I$10)=0,0,(SUMIF(D$14:CS$14,"CLO7",D241:CS241)/'Grade computation'!I$10)),""),"")</f>
        <v/>
      </c>
      <c r="DO241" s="115" t="str">
        <f aca="false">IF(DN241="","",IF(DN241&gt;=B$10,"Y","N"))</f>
        <v/>
      </c>
      <c r="DP241" s="115" t="str">
        <f aca="false">IF(DN241="","",IF(DN241&lt;50%,1,IF(AND(DN241&gt;=50%,DN241&lt;B$10),2,IF(DN241&gt;=B$10,3))))</f>
        <v/>
      </c>
      <c r="DQ241" s="114" t="str">
        <f aca="false">IF(B241&lt;&gt;"",IFERROR(IF((SUMIF(D$14:CS$14,"CLO8",D241:CS241)/'Grade computation'!I$11)=0,0,(SUMIF(D$14:CS$14,"CLO8",D241:CS241)/'Grade computation'!I$11)),""),"")</f>
        <v/>
      </c>
      <c r="DR241" s="115" t="str">
        <f aca="false">IF(DQ241="","",IF(DQ241&gt;=B$10,"Y","N"))</f>
        <v/>
      </c>
      <c r="DS241" s="115" t="str">
        <f aca="false">IF(DQ241="","",IF(DQ241&lt;50%,1,IF(AND(DQ241&gt;=50%,DQ241&lt;B$10),2,IF(DQ241&gt;=B$10,3))))</f>
        <v/>
      </c>
      <c r="DT241" s="114" t="str">
        <f aca="false">IF(B241&lt;&gt;"",IFERROR(IF((SUMIF(D$14:CS$14,"CLO9",D241:CS241)/'Grade computation'!I$12)=0,0,(SUMIF(D$14:CS$14,"CLO9",D241:CS241)/'Grade computation'!I$12)),""),"")</f>
        <v/>
      </c>
      <c r="DU241" s="115" t="str">
        <f aca="false">IF(DT241="","",IF(DT241&gt;=B$10,"Y","N"))</f>
        <v/>
      </c>
      <c r="DV241" s="115" t="str">
        <f aca="false">IF(DT241="","",IF(DT241&lt;50%,1,IF(AND(DT241&gt;=50%,DT241&lt;B$10),2,IF(DT241&gt;=B$10,3))))</f>
        <v/>
      </c>
      <c r="DW241" s="114" t="str">
        <f aca="false">IF(B241&lt;&gt;"",IFERROR(IF((SUMIF(D$14:CS$14,"CLO10",D241:CS241)/'Grade computation'!I$13)=0,0,(SUMIF(D$14:CS$14,"CLO10",D241:CS241)/'Grade computation'!I$13)),""),"")</f>
        <v/>
      </c>
      <c r="DX241" s="115" t="str">
        <f aca="false">IF(DW241="","",IF(DW241&gt;=B$10,"Y","N"))</f>
        <v/>
      </c>
      <c r="DY241" s="115" t="str">
        <f aca="false">IF(DW241="","",IF(DW241&lt;50%,1,IF(AND(DW241&gt;=50%,DW241&lt;B$10),2,IF(DW241&gt;=B$10,3))))</f>
        <v/>
      </c>
      <c r="DZ241" s="13"/>
      <c r="EA241" s="13"/>
    </row>
    <row r="242" customFormat="false" ht="15.75" hidden="false" customHeight="true" outlineLevel="0" collapsed="false">
      <c r="A242" s="118"/>
      <c r="B242" s="119"/>
      <c r="C242" s="117"/>
      <c r="D242" s="117"/>
      <c r="E242" s="117"/>
      <c r="F242" s="117"/>
      <c r="G242" s="117"/>
      <c r="H242" s="117"/>
      <c r="I242" s="117"/>
      <c r="J242" s="117"/>
      <c r="K242" s="117"/>
      <c r="L242" s="117"/>
      <c r="M242" s="117"/>
      <c r="N242" s="117"/>
      <c r="O242" s="117"/>
      <c r="P242" s="117"/>
      <c r="Q242" s="117"/>
      <c r="R242" s="117"/>
      <c r="S242" s="117"/>
      <c r="T242" s="117"/>
      <c r="U242" s="117"/>
      <c r="V242" s="117"/>
      <c r="W242" s="117"/>
      <c r="X242" s="117"/>
      <c r="Y242" s="117"/>
      <c r="Z242" s="117"/>
      <c r="AA242" s="117"/>
      <c r="AB242" s="117"/>
      <c r="AC242" s="117"/>
      <c r="AD242" s="117"/>
      <c r="AE242" s="117"/>
      <c r="AF242" s="117"/>
      <c r="AG242" s="117"/>
      <c r="AH242" s="111" t="str">
        <f aca="false">IF(B242&lt;&gt;"",SUMIF(D$12:AG$12,"TLA",D242:AG242),"")</f>
        <v/>
      </c>
      <c r="AI242" s="112" t="str">
        <f aca="false">IF(B242&lt;&gt;"",SUMIF(D$12:AG$12,"AT",D242:AG242),"")</f>
        <v/>
      </c>
      <c r="AJ242" s="117"/>
      <c r="AK242" s="117"/>
      <c r="AL242" s="117"/>
      <c r="AM242" s="117"/>
      <c r="AN242" s="117"/>
      <c r="AO242" s="117"/>
      <c r="AP242" s="117"/>
      <c r="AQ242" s="117"/>
      <c r="AR242" s="117"/>
      <c r="AS242" s="117"/>
      <c r="AT242" s="117"/>
      <c r="AU242" s="117"/>
      <c r="AV242" s="117"/>
      <c r="AW242" s="117"/>
      <c r="AX242" s="117"/>
      <c r="AY242" s="117"/>
      <c r="AZ242" s="117"/>
      <c r="BA242" s="117"/>
      <c r="BB242" s="117"/>
      <c r="BC242" s="117"/>
      <c r="BD242" s="117"/>
      <c r="BE242" s="117"/>
      <c r="BF242" s="117"/>
      <c r="BG242" s="117"/>
      <c r="BH242" s="117"/>
      <c r="BI242" s="117"/>
      <c r="BJ242" s="117"/>
      <c r="BK242" s="117"/>
      <c r="BL242" s="117"/>
      <c r="BM242" s="117"/>
      <c r="BN242" s="111" t="str">
        <f aca="false">IF(B242&lt;&gt;"", SUMIF(AJ$12:BM$12,"TLA",AJ242:BM242), "")</f>
        <v/>
      </c>
      <c r="BO242" s="112" t="str">
        <f aca="false">IF(B242&lt;&gt;"", SUMIF(AJ$12:BM$12,"AT",AJ242:BM242), "")</f>
        <v/>
      </c>
      <c r="BP242" s="113"/>
      <c r="BQ242" s="113"/>
      <c r="BR242" s="113"/>
      <c r="BS242" s="113"/>
      <c r="BT242" s="113"/>
      <c r="BU242" s="113"/>
      <c r="BV242" s="113"/>
      <c r="BW242" s="113"/>
      <c r="BX242" s="113"/>
      <c r="BY242" s="113"/>
      <c r="BZ242" s="113"/>
      <c r="CA242" s="117"/>
      <c r="CB242" s="117"/>
      <c r="CC242" s="117"/>
      <c r="CD242" s="117"/>
      <c r="CE242" s="117"/>
      <c r="CF242" s="117"/>
      <c r="CG242" s="117"/>
      <c r="CH242" s="117"/>
      <c r="CI242" s="117"/>
      <c r="CJ242" s="117"/>
      <c r="CK242" s="117"/>
      <c r="CL242" s="117"/>
      <c r="CM242" s="117"/>
      <c r="CN242" s="117"/>
      <c r="CO242" s="117"/>
      <c r="CP242" s="117"/>
      <c r="CQ242" s="117"/>
      <c r="CR242" s="117"/>
      <c r="CS242" s="117"/>
      <c r="CT242" s="111" t="str">
        <f aca="false">IF(B242&lt;&gt;"",SUMIF(BP$12:CS$12,"TLA",BP242:CS242), "")</f>
        <v/>
      </c>
      <c r="CU242" s="112" t="str">
        <f aca="false">IF(B242&lt;&gt;"",SUMIF(BP$12:CS$12,"AT",BP242:CS242), "")</f>
        <v/>
      </c>
      <c r="CV242" s="114" t="str">
        <f aca="false">IF(B242&lt;&gt;"",IFERROR(SUMIF(D$14:CS$14, "CLO1", D242:CS242)/'Grade computation'!I$4,""),"")</f>
        <v/>
      </c>
      <c r="CW242" s="115" t="str">
        <f aca="false">IF(CV242="","",IF(CV242&gt;=B$10,"Y","N"))</f>
        <v/>
      </c>
      <c r="CX242" s="115" t="str">
        <f aca="false">IF(CV242="","",IF(CV242&lt;50%,1,IF(AND(CV242&gt;=50%,CV242&lt;B$10),2,IF(CV242&gt;=B$10,3))))</f>
        <v/>
      </c>
      <c r="CY242" s="114" t="str">
        <f aca="false">IF(B242&lt;&gt;"",IFERROR(IF((SUMIF(D$14:CS$14,"CLO2",D242:CS242)/'Grade computation'!I$5)=0,0,(SUMIF(D$14:CS$14,"CLO2",D242:CS242)/'Grade computation'!I$5)),""),"")</f>
        <v/>
      </c>
      <c r="CZ242" s="115" t="str">
        <f aca="false">IF(CY242="","",IF(CY242&gt;=B$10,"Y","N"))</f>
        <v/>
      </c>
      <c r="DA242" s="115" t="str">
        <f aca="false">IF(CY242="","",IF(CY242&lt;50%,1,IF(AND(CY242&gt;=50%,CY242&lt;B$10),2,IF(CY242&gt;=B$10,3))))</f>
        <v/>
      </c>
      <c r="DB242" s="114" t="str">
        <f aca="false">IF(B242&lt;&gt;"",IFERROR(IF((SUMIF(D$14:CS$14,"CLO3",D242:CS242)/'Grade computation'!I$6)=0,0,(SUMIF(D$14:CS$14,"CLO3",D242:CS242)/'Grade computation'!I$6)),""),"")</f>
        <v/>
      </c>
      <c r="DC242" s="115" t="str">
        <f aca="false">IF(DB242="","",IF(DB242&gt;=B$10,"Y","N"))</f>
        <v/>
      </c>
      <c r="DD242" s="115" t="str">
        <f aca="false">IF(DB242="","",IF(DB242&lt;50%,1,IF(AND(DB242&gt;=50%,DB242&lt;B$10),2,IF(DB242&gt;=B$10,3))))</f>
        <v/>
      </c>
      <c r="DE242" s="114" t="str">
        <f aca="false">IF(B242&lt;&gt;"",IFERROR(SUMIF(D$14:CS$14,"CLO4",D242:CS242)/'Grade computation'!I$7,""),"")</f>
        <v/>
      </c>
      <c r="DF242" s="115" t="str">
        <f aca="false">IF(DE242="","",IF(DE242&gt;=B$10,"Y","N"))</f>
        <v/>
      </c>
      <c r="DG242" s="115" t="str">
        <f aca="false">IF(DE242="","",IF(DE242&lt;50%,1,IF(AND(DE242&gt;=50%,DE242&lt;B$10),2,IF(DE242&gt;=B$10,3))))</f>
        <v/>
      </c>
      <c r="DH242" s="114" t="str">
        <f aca="false">IF(B242&lt;&gt;"",IFERROR(IF((SUMIF(D$14:CS$14,"CLO5",D242:CS242)/'Grade computation'!I$8)=0,0,(SUMIF(D$14:CS$14,"CLO5",D242:CS242)/'Grade computation'!I$8)),""),"")</f>
        <v/>
      </c>
      <c r="DI242" s="115" t="str">
        <f aca="false">IF(DH242="","",IF(DH242&gt;=B$10,"Y","N"))</f>
        <v/>
      </c>
      <c r="DJ242" s="115" t="str">
        <f aca="false">IF(DH242="","",IF(DH242&lt;50%,1,IF(AND(DH242&gt;=50%,DH242&lt;B$10),2,IF(DH242&gt;=B$10,3))))</f>
        <v/>
      </c>
      <c r="DK242" s="114" t="str">
        <f aca="false">IF(B242&lt;&gt;"",IFERROR(IF((SUMIF(D$14:CS$14,"CLO6",D242:CS242)/'Grade computation'!I$9)=0,0,(SUMIF(D$14:CS$14,"CLO6",D242:CS242)/'Grade computation'!I$9)),""),"")</f>
        <v/>
      </c>
      <c r="DL242" s="115" t="str">
        <f aca="false">IF(DK242="","",IF(DK242&gt;=B$10,"Y","N"))</f>
        <v/>
      </c>
      <c r="DM242" s="115" t="str">
        <f aca="false">IF(DK242="","",IF(DK242&lt;50%,1,IF(AND(DK242&gt;=50%,DK242&lt;B$10),2,IF(DK242&gt;=B$10,3))))</f>
        <v/>
      </c>
      <c r="DN242" s="114" t="str">
        <f aca="false">IF(B242&lt;&gt;"",IFERROR(IF((SUMIF(D$14:CS$14,"CLO7",D242:CS242)/'Grade computation'!I$10)=0,0,(SUMIF(D$14:CS$14,"CLO7",D242:CS242)/'Grade computation'!I$10)),""),"")</f>
        <v/>
      </c>
      <c r="DO242" s="115" t="str">
        <f aca="false">IF(DN242="","",IF(DN242&gt;=B$10,"Y","N"))</f>
        <v/>
      </c>
      <c r="DP242" s="115" t="str">
        <f aca="false">IF(DN242="","",IF(DN242&lt;50%,1,IF(AND(DN242&gt;=50%,DN242&lt;B$10),2,IF(DN242&gt;=B$10,3))))</f>
        <v/>
      </c>
      <c r="DQ242" s="114" t="str">
        <f aca="false">IF(B242&lt;&gt;"",IFERROR(IF((SUMIF(D$14:CS$14,"CLO8",D242:CS242)/'Grade computation'!I$11)=0,0,(SUMIF(D$14:CS$14,"CLO8",D242:CS242)/'Grade computation'!I$11)),""),"")</f>
        <v/>
      </c>
      <c r="DR242" s="115" t="str">
        <f aca="false">IF(DQ242="","",IF(DQ242&gt;=B$10,"Y","N"))</f>
        <v/>
      </c>
      <c r="DS242" s="115" t="str">
        <f aca="false">IF(DQ242="","",IF(DQ242&lt;50%,1,IF(AND(DQ242&gt;=50%,DQ242&lt;B$10),2,IF(DQ242&gt;=B$10,3))))</f>
        <v/>
      </c>
      <c r="DT242" s="114" t="str">
        <f aca="false">IF(B242&lt;&gt;"",IFERROR(IF((SUMIF(D$14:CS$14,"CLO9",D242:CS242)/'Grade computation'!I$12)=0,0,(SUMIF(D$14:CS$14,"CLO9",D242:CS242)/'Grade computation'!I$12)),""),"")</f>
        <v/>
      </c>
      <c r="DU242" s="115" t="str">
        <f aca="false">IF(DT242="","",IF(DT242&gt;=B$10,"Y","N"))</f>
        <v/>
      </c>
      <c r="DV242" s="115" t="str">
        <f aca="false">IF(DT242="","",IF(DT242&lt;50%,1,IF(AND(DT242&gt;=50%,DT242&lt;B$10),2,IF(DT242&gt;=B$10,3))))</f>
        <v/>
      </c>
      <c r="DW242" s="114" t="str">
        <f aca="false">IF(B242&lt;&gt;"",IFERROR(IF((SUMIF(D$14:CS$14,"CLO10",D242:CS242)/'Grade computation'!I$13)=0,0,(SUMIF(D$14:CS$14,"CLO10",D242:CS242)/'Grade computation'!I$13)),""),"")</f>
        <v/>
      </c>
      <c r="DX242" s="115" t="str">
        <f aca="false">IF(DW242="","",IF(DW242&gt;=B$10,"Y","N"))</f>
        <v/>
      </c>
      <c r="DY242" s="115" t="str">
        <f aca="false">IF(DW242="","",IF(DW242&lt;50%,1,IF(AND(DW242&gt;=50%,DW242&lt;B$10),2,IF(DW242&gt;=B$10,3))))</f>
        <v/>
      </c>
      <c r="DZ242" s="13"/>
      <c r="EA242" s="13"/>
    </row>
    <row r="243" customFormat="false" ht="15.75" hidden="false" customHeight="true" outlineLevel="0" collapsed="false">
      <c r="A243" s="118"/>
      <c r="B243" s="119"/>
      <c r="C243" s="117"/>
      <c r="D243" s="117"/>
      <c r="E243" s="117"/>
      <c r="F243" s="117"/>
      <c r="G243" s="117"/>
      <c r="H243" s="117"/>
      <c r="I243" s="117"/>
      <c r="J243" s="117"/>
      <c r="K243" s="117"/>
      <c r="L243" s="117"/>
      <c r="M243" s="117"/>
      <c r="N243" s="117"/>
      <c r="O243" s="117"/>
      <c r="P243" s="117"/>
      <c r="Q243" s="117"/>
      <c r="R243" s="117"/>
      <c r="S243" s="117"/>
      <c r="T243" s="117"/>
      <c r="U243" s="117"/>
      <c r="V243" s="117"/>
      <c r="W243" s="117"/>
      <c r="X243" s="117"/>
      <c r="Y243" s="117"/>
      <c r="Z243" s="117"/>
      <c r="AA243" s="117"/>
      <c r="AB243" s="117"/>
      <c r="AC243" s="117"/>
      <c r="AD243" s="117"/>
      <c r="AE243" s="117"/>
      <c r="AF243" s="117"/>
      <c r="AG243" s="117"/>
      <c r="AH243" s="111" t="str">
        <f aca="false">IF(B243&lt;&gt;"",SUMIF(D$12:AG$12,"TLA",D243:AG243),"")</f>
        <v/>
      </c>
      <c r="AI243" s="112" t="str">
        <f aca="false">IF(B243&lt;&gt;"",SUMIF(D$12:AG$12,"AT",D243:AG243),"")</f>
        <v/>
      </c>
      <c r="AJ243" s="117"/>
      <c r="AK243" s="117"/>
      <c r="AL243" s="117"/>
      <c r="AM243" s="117"/>
      <c r="AN243" s="117"/>
      <c r="AO243" s="117"/>
      <c r="AP243" s="117"/>
      <c r="AQ243" s="117"/>
      <c r="AR243" s="117"/>
      <c r="AS243" s="117"/>
      <c r="AT243" s="117"/>
      <c r="AU243" s="117"/>
      <c r="AV243" s="117"/>
      <c r="AW243" s="117"/>
      <c r="AX243" s="117"/>
      <c r="AY243" s="117"/>
      <c r="AZ243" s="117"/>
      <c r="BA243" s="117"/>
      <c r="BB243" s="117"/>
      <c r="BC243" s="117"/>
      <c r="BD243" s="117"/>
      <c r="BE243" s="117"/>
      <c r="BF243" s="117"/>
      <c r="BG243" s="117"/>
      <c r="BH243" s="117"/>
      <c r="BI243" s="117"/>
      <c r="BJ243" s="117"/>
      <c r="BK243" s="117"/>
      <c r="BL243" s="117"/>
      <c r="BM243" s="117"/>
      <c r="BN243" s="111" t="str">
        <f aca="false">IF(B243&lt;&gt;"", SUMIF(AJ$12:BM$12,"TLA",AJ243:BM243), "")</f>
        <v/>
      </c>
      <c r="BO243" s="112" t="str">
        <f aca="false">IF(B243&lt;&gt;"", SUMIF(AJ$12:BM$12,"AT",AJ243:BM243), "")</f>
        <v/>
      </c>
      <c r="BP243" s="113"/>
      <c r="BQ243" s="113"/>
      <c r="BR243" s="113"/>
      <c r="BS243" s="113"/>
      <c r="BT243" s="113"/>
      <c r="BU243" s="113"/>
      <c r="BV243" s="113"/>
      <c r="BW243" s="113"/>
      <c r="BX243" s="113"/>
      <c r="BY243" s="113"/>
      <c r="BZ243" s="113"/>
      <c r="CA243" s="117"/>
      <c r="CB243" s="117"/>
      <c r="CC243" s="117"/>
      <c r="CD243" s="117"/>
      <c r="CE243" s="117"/>
      <c r="CF243" s="117"/>
      <c r="CG243" s="117"/>
      <c r="CH243" s="117"/>
      <c r="CI243" s="117"/>
      <c r="CJ243" s="117"/>
      <c r="CK243" s="117"/>
      <c r="CL243" s="117"/>
      <c r="CM243" s="117"/>
      <c r="CN243" s="117"/>
      <c r="CO243" s="117"/>
      <c r="CP243" s="117"/>
      <c r="CQ243" s="117"/>
      <c r="CR243" s="117"/>
      <c r="CS243" s="117"/>
      <c r="CT243" s="111" t="str">
        <f aca="false">IF(B243&lt;&gt;"",SUMIF(BP$12:CS$12,"TLA",BP243:CS243), "")</f>
        <v/>
      </c>
      <c r="CU243" s="112" t="str">
        <f aca="false">IF(B243&lt;&gt;"",SUMIF(BP$12:CS$12,"AT",BP243:CS243), "")</f>
        <v/>
      </c>
      <c r="CV243" s="114" t="str">
        <f aca="false">IF(B243&lt;&gt;"",IFERROR(SUMIF(D$14:CS$14, "CLO1", D243:CS243)/'Grade computation'!I$4,""),"")</f>
        <v/>
      </c>
      <c r="CW243" s="115" t="str">
        <f aca="false">IF(CV243="","",IF(CV243&gt;=B$10,"Y","N"))</f>
        <v/>
      </c>
      <c r="CX243" s="115" t="str">
        <f aca="false">IF(CV243="","",IF(CV243&lt;50%,1,IF(AND(CV243&gt;=50%,CV243&lt;B$10),2,IF(CV243&gt;=B$10,3))))</f>
        <v/>
      </c>
      <c r="CY243" s="114" t="str">
        <f aca="false">IF(B243&lt;&gt;"",IFERROR(IF((SUMIF(D$14:CS$14,"CLO2",D243:CS243)/'Grade computation'!I$5)=0,0,(SUMIF(D$14:CS$14,"CLO2",D243:CS243)/'Grade computation'!I$5)),""),"")</f>
        <v/>
      </c>
      <c r="CZ243" s="115" t="str">
        <f aca="false">IF(CY243="","",IF(CY243&gt;=B$10,"Y","N"))</f>
        <v/>
      </c>
      <c r="DA243" s="115" t="str">
        <f aca="false">IF(CY243="","",IF(CY243&lt;50%,1,IF(AND(CY243&gt;=50%,CY243&lt;B$10),2,IF(CY243&gt;=B$10,3))))</f>
        <v/>
      </c>
      <c r="DB243" s="114" t="str">
        <f aca="false">IF(B243&lt;&gt;"",IFERROR(IF((SUMIF(D$14:CS$14,"CLO3",D243:CS243)/'Grade computation'!I$6)=0,0,(SUMIF(D$14:CS$14,"CLO3",D243:CS243)/'Grade computation'!I$6)),""),"")</f>
        <v/>
      </c>
      <c r="DC243" s="115" t="str">
        <f aca="false">IF(DB243="","",IF(DB243&gt;=B$10,"Y","N"))</f>
        <v/>
      </c>
      <c r="DD243" s="115" t="str">
        <f aca="false">IF(DB243="","",IF(DB243&lt;50%,1,IF(AND(DB243&gt;=50%,DB243&lt;B$10),2,IF(DB243&gt;=B$10,3))))</f>
        <v/>
      </c>
      <c r="DE243" s="114" t="str">
        <f aca="false">IF(B243&lt;&gt;"",IFERROR(SUMIF(D$14:CS$14,"CLO4",D243:CS243)/'Grade computation'!I$7,""),"")</f>
        <v/>
      </c>
      <c r="DF243" s="115" t="str">
        <f aca="false">IF(DE243="","",IF(DE243&gt;=B$10,"Y","N"))</f>
        <v/>
      </c>
      <c r="DG243" s="115" t="str">
        <f aca="false">IF(DE243="","",IF(DE243&lt;50%,1,IF(AND(DE243&gt;=50%,DE243&lt;B$10),2,IF(DE243&gt;=B$10,3))))</f>
        <v/>
      </c>
      <c r="DH243" s="114" t="str">
        <f aca="false">IF(B243&lt;&gt;"",IFERROR(IF((SUMIF(D$14:CS$14,"CLO5",D243:CS243)/'Grade computation'!I$8)=0,0,(SUMIF(D$14:CS$14,"CLO5",D243:CS243)/'Grade computation'!I$8)),""),"")</f>
        <v/>
      </c>
      <c r="DI243" s="115" t="str">
        <f aca="false">IF(DH243="","",IF(DH243&gt;=B$10,"Y","N"))</f>
        <v/>
      </c>
      <c r="DJ243" s="115" t="str">
        <f aca="false">IF(DH243="","",IF(DH243&lt;50%,1,IF(AND(DH243&gt;=50%,DH243&lt;B$10),2,IF(DH243&gt;=B$10,3))))</f>
        <v/>
      </c>
      <c r="DK243" s="114" t="str">
        <f aca="false">IF(B243&lt;&gt;"",IFERROR(IF((SUMIF(D$14:CS$14,"CLO6",D243:CS243)/'Grade computation'!I$9)=0,0,(SUMIF(D$14:CS$14,"CLO6",D243:CS243)/'Grade computation'!I$9)),""),"")</f>
        <v/>
      </c>
      <c r="DL243" s="115" t="str">
        <f aca="false">IF(DK243="","",IF(DK243&gt;=B$10,"Y","N"))</f>
        <v/>
      </c>
      <c r="DM243" s="115" t="str">
        <f aca="false">IF(DK243="","",IF(DK243&lt;50%,1,IF(AND(DK243&gt;=50%,DK243&lt;B$10),2,IF(DK243&gt;=B$10,3))))</f>
        <v/>
      </c>
      <c r="DN243" s="114" t="str">
        <f aca="false">IF(B243&lt;&gt;"",IFERROR(IF((SUMIF(D$14:CS$14,"CLO7",D243:CS243)/'Grade computation'!I$10)=0,0,(SUMIF(D$14:CS$14,"CLO7",D243:CS243)/'Grade computation'!I$10)),""),"")</f>
        <v/>
      </c>
      <c r="DO243" s="115" t="str">
        <f aca="false">IF(DN243="","",IF(DN243&gt;=B$10,"Y","N"))</f>
        <v/>
      </c>
      <c r="DP243" s="115" t="str">
        <f aca="false">IF(DN243="","",IF(DN243&lt;50%,1,IF(AND(DN243&gt;=50%,DN243&lt;B$10),2,IF(DN243&gt;=B$10,3))))</f>
        <v/>
      </c>
      <c r="DQ243" s="114" t="str">
        <f aca="false">IF(B243&lt;&gt;"",IFERROR(IF((SUMIF(D$14:CS$14,"CLO8",D243:CS243)/'Grade computation'!I$11)=0,0,(SUMIF(D$14:CS$14,"CLO8",D243:CS243)/'Grade computation'!I$11)),""),"")</f>
        <v/>
      </c>
      <c r="DR243" s="115" t="str">
        <f aca="false">IF(DQ243="","",IF(DQ243&gt;=B$10,"Y","N"))</f>
        <v/>
      </c>
      <c r="DS243" s="115" t="str">
        <f aca="false">IF(DQ243="","",IF(DQ243&lt;50%,1,IF(AND(DQ243&gt;=50%,DQ243&lt;B$10),2,IF(DQ243&gt;=B$10,3))))</f>
        <v/>
      </c>
      <c r="DT243" s="114" t="str">
        <f aca="false">IF(B243&lt;&gt;"",IFERROR(IF((SUMIF(D$14:CS$14,"CLO9",D243:CS243)/'Grade computation'!I$12)=0,0,(SUMIF(D$14:CS$14,"CLO9",D243:CS243)/'Grade computation'!I$12)),""),"")</f>
        <v/>
      </c>
      <c r="DU243" s="115" t="str">
        <f aca="false">IF(DT243="","",IF(DT243&gt;=B$10,"Y","N"))</f>
        <v/>
      </c>
      <c r="DV243" s="115" t="str">
        <f aca="false">IF(DT243="","",IF(DT243&lt;50%,1,IF(AND(DT243&gt;=50%,DT243&lt;B$10),2,IF(DT243&gt;=B$10,3))))</f>
        <v/>
      </c>
      <c r="DW243" s="114" t="str">
        <f aca="false">IF(B243&lt;&gt;"",IFERROR(IF((SUMIF(D$14:CS$14,"CLO10",D243:CS243)/'Grade computation'!I$13)=0,0,(SUMIF(D$14:CS$14,"CLO10",D243:CS243)/'Grade computation'!I$13)),""),"")</f>
        <v/>
      </c>
      <c r="DX243" s="115" t="str">
        <f aca="false">IF(DW243="","",IF(DW243&gt;=B$10,"Y","N"))</f>
        <v/>
      </c>
      <c r="DY243" s="115" t="str">
        <f aca="false">IF(DW243="","",IF(DW243&lt;50%,1,IF(AND(DW243&gt;=50%,DW243&lt;B$10),2,IF(DW243&gt;=B$10,3))))</f>
        <v/>
      </c>
      <c r="DZ243" s="13"/>
      <c r="EA243" s="13"/>
    </row>
    <row r="244" customFormat="false" ht="15.75" hidden="false" customHeight="true" outlineLevel="0" collapsed="false">
      <c r="A244" s="118"/>
      <c r="B244" s="119"/>
      <c r="C244" s="117"/>
      <c r="D244" s="117"/>
      <c r="E244" s="117"/>
      <c r="F244" s="117"/>
      <c r="G244" s="117"/>
      <c r="H244" s="117"/>
      <c r="I244" s="117"/>
      <c r="J244" s="117"/>
      <c r="K244" s="117"/>
      <c r="L244" s="117"/>
      <c r="M244" s="117"/>
      <c r="N244" s="117"/>
      <c r="O244" s="117"/>
      <c r="P244" s="117"/>
      <c r="Q244" s="117"/>
      <c r="R244" s="117"/>
      <c r="S244" s="117"/>
      <c r="T244" s="117"/>
      <c r="U244" s="117"/>
      <c r="V244" s="117"/>
      <c r="W244" s="117"/>
      <c r="X244" s="117"/>
      <c r="Y244" s="117"/>
      <c r="Z244" s="117"/>
      <c r="AA244" s="117"/>
      <c r="AB244" s="117"/>
      <c r="AC244" s="117"/>
      <c r="AD244" s="117"/>
      <c r="AE244" s="117"/>
      <c r="AF244" s="117"/>
      <c r="AG244" s="117"/>
      <c r="AH244" s="111" t="str">
        <f aca="false">IF(B244&lt;&gt;"",SUMIF(D$12:AG$12,"TLA",D244:AG244),"")</f>
        <v/>
      </c>
      <c r="AI244" s="112" t="str">
        <f aca="false">IF(B244&lt;&gt;"",SUMIF(D$12:AG$12,"AT",D244:AG244),"")</f>
        <v/>
      </c>
      <c r="AJ244" s="117"/>
      <c r="AK244" s="117"/>
      <c r="AL244" s="117"/>
      <c r="AM244" s="117"/>
      <c r="AN244" s="117"/>
      <c r="AO244" s="117"/>
      <c r="AP244" s="117"/>
      <c r="AQ244" s="117"/>
      <c r="AR244" s="117"/>
      <c r="AS244" s="117"/>
      <c r="AT244" s="117"/>
      <c r="AU244" s="117"/>
      <c r="AV244" s="117"/>
      <c r="AW244" s="117"/>
      <c r="AX244" s="117"/>
      <c r="AY244" s="117"/>
      <c r="AZ244" s="117"/>
      <c r="BA244" s="117"/>
      <c r="BB244" s="117"/>
      <c r="BC244" s="117"/>
      <c r="BD244" s="117"/>
      <c r="BE244" s="117"/>
      <c r="BF244" s="117"/>
      <c r="BG244" s="117"/>
      <c r="BH244" s="117"/>
      <c r="BI244" s="117"/>
      <c r="BJ244" s="117"/>
      <c r="BK244" s="117"/>
      <c r="BL244" s="117"/>
      <c r="BM244" s="117"/>
      <c r="BN244" s="111" t="str">
        <f aca="false">IF(B244&lt;&gt;"", SUMIF(AJ$12:BM$12,"TLA",AJ244:BM244), "")</f>
        <v/>
      </c>
      <c r="BO244" s="112" t="str">
        <f aca="false">IF(B244&lt;&gt;"", SUMIF(AJ$12:BM$12,"AT",AJ244:BM244), "")</f>
        <v/>
      </c>
      <c r="BP244" s="113"/>
      <c r="BQ244" s="113"/>
      <c r="BR244" s="113"/>
      <c r="BS244" s="113"/>
      <c r="BT244" s="113"/>
      <c r="BU244" s="113"/>
      <c r="BV244" s="113"/>
      <c r="BW244" s="113"/>
      <c r="BX244" s="113"/>
      <c r="BY244" s="113"/>
      <c r="BZ244" s="113"/>
      <c r="CA244" s="117"/>
      <c r="CB244" s="117"/>
      <c r="CC244" s="117"/>
      <c r="CD244" s="117"/>
      <c r="CE244" s="117"/>
      <c r="CF244" s="117"/>
      <c r="CG244" s="117"/>
      <c r="CH244" s="117"/>
      <c r="CI244" s="117"/>
      <c r="CJ244" s="117"/>
      <c r="CK244" s="117"/>
      <c r="CL244" s="117"/>
      <c r="CM244" s="117"/>
      <c r="CN244" s="117"/>
      <c r="CO244" s="117"/>
      <c r="CP244" s="117"/>
      <c r="CQ244" s="117"/>
      <c r="CR244" s="117"/>
      <c r="CS244" s="117"/>
      <c r="CT244" s="111" t="str">
        <f aca="false">IF(B244&lt;&gt;"",SUMIF(BP$12:CS$12,"TLA",BP244:CS244), "")</f>
        <v/>
      </c>
      <c r="CU244" s="112" t="str">
        <f aca="false">IF(B244&lt;&gt;"",SUMIF(BP$12:CS$12,"AT",BP244:CS244), "")</f>
        <v/>
      </c>
      <c r="CV244" s="114" t="str">
        <f aca="false">IF(B244&lt;&gt;"",IFERROR(SUMIF(D$14:CS$14, "CLO1", D244:CS244)/'Grade computation'!I$4,""),"")</f>
        <v/>
      </c>
      <c r="CW244" s="115" t="str">
        <f aca="false">IF(CV244="","",IF(CV244&gt;=B$10,"Y","N"))</f>
        <v/>
      </c>
      <c r="CX244" s="115" t="str">
        <f aca="false">IF(CV244="","",IF(CV244&lt;50%,1,IF(AND(CV244&gt;=50%,CV244&lt;B$10),2,IF(CV244&gt;=B$10,3))))</f>
        <v/>
      </c>
      <c r="CY244" s="114" t="str">
        <f aca="false">IF(B244&lt;&gt;"",IFERROR(IF((SUMIF(D$14:CS$14,"CLO2",D244:CS244)/'Grade computation'!I$5)=0,0,(SUMIF(D$14:CS$14,"CLO2",D244:CS244)/'Grade computation'!I$5)),""),"")</f>
        <v/>
      </c>
      <c r="CZ244" s="115" t="str">
        <f aca="false">IF(CY244="","",IF(CY244&gt;=B$10,"Y","N"))</f>
        <v/>
      </c>
      <c r="DA244" s="115" t="str">
        <f aca="false">IF(CY244="","",IF(CY244&lt;50%,1,IF(AND(CY244&gt;=50%,CY244&lt;B$10),2,IF(CY244&gt;=B$10,3))))</f>
        <v/>
      </c>
      <c r="DB244" s="114" t="str">
        <f aca="false">IF(B244&lt;&gt;"",IFERROR(IF((SUMIF(D$14:CS$14,"CLO3",D244:CS244)/'Grade computation'!I$6)=0,0,(SUMIF(D$14:CS$14,"CLO3",D244:CS244)/'Grade computation'!I$6)),""),"")</f>
        <v/>
      </c>
      <c r="DC244" s="115" t="str">
        <f aca="false">IF(DB244="","",IF(DB244&gt;=B$10,"Y","N"))</f>
        <v/>
      </c>
      <c r="DD244" s="115" t="str">
        <f aca="false">IF(DB244="","",IF(DB244&lt;50%,1,IF(AND(DB244&gt;=50%,DB244&lt;B$10),2,IF(DB244&gt;=B$10,3))))</f>
        <v/>
      </c>
      <c r="DE244" s="114" t="str">
        <f aca="false">IF(B244&lt;&gt;"",IFERROR(SUMIF(D$14:CS$14,"CLO4",D244:CS244)/'Grade computation'!I$7,""),"")</f>
        <v/>
      </c>
      <c r="DF244" s="115" t="str">
        <f aca="false">IF(DE244="","",IF(DE244&gt;=B$10,"Y","N"))</f>
        <v/>
      </c>
      <c r="DG244" s="115" t="str">
        <f aca="false">IF(DE244="","",IF(DE244&lt;50%,1,IF(AND(DE244&gt;=50%,DE244&lt;B$10),2,IF(DE244&gt;=B$10,3))))</f>
        <v/>
      </c>
      <c r="DH244" s="114" t="str">
        <f aca="false">IF(B244&lt;&gt;"",IFERROR(IF((SUMIF(D$14:CS$14,"CLO5",D244:CS244)/'Grade computation'!I$8)=0,0,(SUMIF(D$14:CS$14,"CLO5",D244:CS244)/'Grade computation'!I$8)),""),"")</f>
        <v/>
      </c>
      <c r="DI244" s="115" t="str">
        <f aca="false">IF(DH244="","",IF(DH244&gt;=B$10,"Y","N"))</f>
        <v/>
      </c>
      <c r="DJ244" s="115" t="str">
        <f aca="false">IF(DH244="","",IF(DH244&lt;50%,1,IF(AND(DH244&gt;=50%,DH244&lt;B$10),2,IF(DH244&gt;=B$10,3))))</f>
        <v/>
      </c>
      <c r="DK244" s="114" t="str">
        <f aca="false">IF(B244&lt;&gt;"",IFERROR(IF((SUMIF(D$14:CS$14,"CLO6",D244:CS244)/'Grade computation'!I$9)=0,0,(SUMIF(D$14:CS$14,"CLO6",D244:CS244)/'Grade computation'!I$9)),""),"")</f>
        <v/>
      </c>
      <c r="DL244" s="115" t="str">
        <f aca="false">IF(DK244="","",IF(DK244&gt;=B$10,"Y","N"))</f>
        <v/>
      </c>
      <c r="DM244" s="115" t="str">
        <f aca="false">IF(DK244="","",IF(DK244&lt;50%,1,IF(AND(DK244&gt;=50%,DK244&lt;B$10),2,IF(DK244&gt;=B$10,3))))</f>
        <v/>
      </c>
      <c r="DN244" s="114" t="str">
        <f aca="false">IF(B244&lt;&gt;"",IFERROR(IF((SUMIF(D$14:CS$14,"CLO7",D244:CS244)/'Grade computation'!I$10)=0,0,(SUMIF(D$14:CS$14,"CLO7",D244:CS244)/'Grade computation'!I$10)),""),"")</f>
        <v/>
      </c>
      <c r="DO244" s="115" t="str">
        <f aca="false">IF(DN244="","",IF(DN244&gt;=B$10,"Y","N"))</f>
        <v/>
      </c>
      <c r="DP244" s="115" t="str">
        <f aca="false">IF(DN244="","",IF(DN244&lt;50%,1,IF(AND(DN244&gt;=50%,DN244&lt;B$10),2,IF(DN244&gt;=B$10,3))))</f>
        <v/>
      </c>
      <c r="DQ244" s="114" t="str">
        <f aca="false">IF(B244&lt;&gt;"",IFERROR(IF((SUMIF(D$14:CS$14,"CLO8",D244:CS244)/'Grade computation'!I$11)=0,0,(SUMIF(D$14:CS$14,"CLO8",D244:CS244)/'Grade computation'!I$11)),""),"")</f>
        <v/>
      </c>
      <c r="DR244" s="115" t="str">
        <f aca="false">IF(DQ244="","",IF(DQ244&gt;=B$10,"Y","N"))</f>
        <v/>
      </c>
      <c r="DS244" s="115" t="str">
        <f aca="false">IF(DQ244="","",IF(DQ244&lt;50%,1,IF(AND(DQ244&gt;=50%,DQ244&lt;B$10),2,IF(DQ244&gt;=B$10,3))))</f>
        <v/>
      </c>
      <c r="DT244" s="114" t="str">
        <f aca="false">IF(B244&lt;&gt;"",IFERROR(IF((SUMIF(D$14:CS$14,"CLO9",D244:CS244)/'Grade computation'!I$12)=0,0,(SUMIF(D$14:CS$14,"CLO9",D244:CS244)/'Grade computation'!I$12)),""),"")</f>
        <v/>
      </c>
      <c r="DU244" s="115" t="str">
        <f aca="false">IF(DT244="","",IF(DT244&gt;=B$10,"Y","N"))</f>
        <v/>
      </c>
      <c r="DV244" s="115" t="str">
        <f aca="false">IF(DT244="","",IF(DT244&lt;50%,1,IF(AND(DT244&gt;=50%,DT244&lt;B$10),2,IF(DT244&gt;=B$10,3))))</f>
        <v/>
      </c>
      <c r="DW244" s="114" t="str">
        <f aca="false">IF(B244&lt;&gt;"",IFERROR(IF((SUMIF(D$14:CS$14,"CLO10",D244:CS244)/'Grade computation'!I$13)=0,0,(SUMIF(D$14:CS$14,"CLO10",D244:CS244)/'Grade computation'!I$13)),""),"")</f>
        <v/>
      </c>
      <c r="DX244" s="115" t="str">
        <f aca="false">IF(DW244="","",IF(DW244&gt;=B$10,"Y","N"))</f>
        <v/>
      </c>
      <c r="DY244" s="115" t="str">
        <f aca="false">IF(DW244="","",IF(DW244&lt;50%,1,IF(AND(DW244&gt;=50%,DW244&lt;B$10),2,IF(DW244&gt;=B$10,3))))</f>
        <v/>
      </c>
      <c r="DZ244" s="13"/>
      <c r="EA244" s="13"/>
    </row>
    <row r="245" customFormat="false" ht="15.75" hidden="false" customHeight="true" outlineLevel="0" collapsed="false">
      <c r="A245" s="118"/>
      <c r="B245" s="119"/>
      <c r="C245" s="117"/>
      <c r="D245" s="117"/>
      <c r="E245" s="117"/>
      <c r="F245" s="117"/>
      <c r="G245" s="117"/>
      <c r="H245" s="117"/>
      <c r="I245" s="117"/>
      <c r="J245" s="117"/>
      <c r="K245" s="117"/>
      <c r="L245" s="117"/>
      <c r="M245" s="117"/>
      <c r="N245" s="117"/>
      <c r="O245" s="117"/>
      <c r="P245" s="117"/>
      <c r="Q245" s="117"/>
      <c r="R245" s="117"/>
      <c r="S245" s="117"/>
      <c r="T245" s="117"/>
      <c r="U245" s="117"/>
      <c r="V245" s="117"/>
      <c r="W245" s="117"/>
      <c r="X245" s="117"/>
      <c r="Y245" s="117"/>
      <c r="Z245" s="117"/>
      <c r="AA245" s="117"/>
      <c r="AB245" s="117"/>
      <c r="AC245" s="117"/>
      <c r="AD245" s="117"/>
      <c r="AE245" s="117"/>
      <c r="AF245" s="117"/>
      <c r="AG245" s="117"/>
      <c r="AH245" s="111" t="str">
        <f aca="false">IF(B245&lt;&gt;"",SUMIF(D$12:AG$12,"TLA",D245:AG245),"")</f>
        <v/>
      </c>
      <c r="AI245" s="112" t="str">
        <f aca="false">IF(B245&lt;&gt;"",SUMIF(D$12:AG$12,"AT",D245:AG245),"")</f>
        <v/>
      </c>
      <c r="AJ245" s="117"/>
      <c r="AK245" s="117"/>
      <c r="AL245" s="117"/>
      <c r="AM245" s="117"/>
      <c r="AN245" s="117"/>
      <c r="AO245" s="117"/>
      <c r="AP245" s="117"/>
      <c r="AQ245" s="117"/>
      <c r="AR245" s="117"/>
      <c r="AS245" s="117"/>
      <c r="AT245" s="117"/>
      <c r="AU245" s="117"/>
      <c r="AV245" s="117"/>
      <c r="AW245" s="117"/>
      <c r="AX245" s="117"/>
      <c r="AY245" s="117"/>
      <c r="AZ245" s="117"/>
      <c r="BA245" s="117"/>
      <c r="BB245" s="117"/>
      <c r="BC245" s="117"/>
      <c r="BD245" s="117"/>
      <c r="BE245" s="117"/>
      <c r="BF245" s="117"/>
      <c r="BG245" s="117"/>
      <c r="BH245" s="117"/>
      <c r="BI245" s="117"/>
      <c r="BJ245" s="117"/>
      <c r="BK245" s="117"/>
      <c r="BL245" s="117"/>
      <c r="BM245" s="117"/>
      <c r="BN245" s="111" t="str">
        <f aca="false">IF(B245&lt;&gt;"", SUMIF(AJ$12:BM$12,"TLA",AJ245:BM245), "")</f>
        <v/>
      </c>
      <c r="BO245" s="112" t="str">
        <f aca="false">IF(B245&lt;&gt;"", SUMIF(AJ$12:BM$12,"AT",AJ245:BM245), "")</f>
        <v/>
      </c>
      <c r="BP245" s="113"/>
      <c r="BQ245" s="113"/>
      <c r="BR245" s="113"/>
      <c r="BS245" s="113"/>
      <c r="BT245" s="113"/>
      <c r="BU245" s="113"/>
      <c r="BV245" s="113"/>
      <c r="BW245" s="113"/>
      <c r="BX245" s="113"/>
      <c r="BY245" s="113"/>
      <c r="BZ245" s="113"/>
      <c r="CA245" s="117"/>
      <c r="CB245" s="117"/>
      <c r="CC245" s="117"/>
      <c r="CD245" s="117"/>
      <c r="CE245" s="117"/>
      <c r="CF245" s="117"/>
      <c r="CG245" s="117"/>
      <c r="CH245" s="117"/>
      <c r="CI245" s="117"/>
      <c r="CJ245" s="117"/>
      <c r="CK245" s="117"/>
      <c r="CL245" s="117"/>
      <c r="CM245" s="117"/>
      <c r="CN245" s="117"/>
      <c r="CO245" s="117"/>
      <c r="CP245" s="117"/>
      <c r="CQ245" s="117"/>
      <c r="CR245" s="117"/>
      <c r="CS245" s="117"/>
      <c r="CT245" s="111" t="str">
        <f aca="false">IF(B245&lt;&gt;"",SUMIF(BP$12:CS$12,"TLA",BP245:CS245), "")</f>
        <v/>
      </c>
      <c r="CU245" s="112" t="str">
        <f aca="false">IF(B245&lt;&gt;"",SUMIF(BP$12:CS$12,"AT",BP245:CS245), "")</f>
        <v/>
      </c>
      <c r="CV245" s="114" t="str">
        <f aca="false">IF(B245&lt;&gt;"",IFERROR(SUMIF(D$14:CS$14, "CLO1", D245:CS245)/'Grade computation'!I$4,""),"")</f>
        <v/>
      </c>
      <c r="CW245" s="115" t="str">
        <f aca="false">IF(CV245="","",IF(CV245&gt;=B$10,"Y","N"))</f>
        <v/>
      </c>
      <c r="CX245" s="115" t="str">
        <f aca="false">IF(CV245="","",IF(CV245&lt;50%,1,IF(AND(CV245&gt;=50%,CV245&lt;B$10),2,IF(CV245&gt;=B$10,3))))</f>
        <v/>
      </c>
      <c r="CY245" s="114" t="str">
        <f aca="false">IF(B245&lt;&gt;"",IFERROR(IF((SUMIF(D$14:CS$14,"CLO2",D245:CS245)/'Grade computation'!I$5)=0,0,(SUMIF(D$14:CS$14,"CLO2",D245:CS245)/'Grade computation'!I$5)),""),"")</f>
        <v/>
      </c>
      <c r="CZ245" s="115" t="str">
        <f aca="false">IF(CY245="","",IF(CY245&gt;=B$10,"Y","N"))</f>
        <v/>
      </c>
      <c r="DA245" s="115" t="str">
        <f aca="false">IF(CY245="","",IF(CY245&lt;50%,1,IF(AND(CY245&gt;=50%,CY245&lt;B$10),2,IF(CY245&gt;=B$10,3))))</f>
        <v/>
      </c>
      <c r="DB245" s="114" t="str">
        <f aca="false">IF(B245&lt;&gt;"",IFERROR(IF((SUMIF(D$14:CS$14,"CLO3",D245:CS245)/'Grade computation'!I$6)=0,0,(SUMIF(D$14:CS$14,"CLO3",D245:CS245)/'Grade computation'!I$6)),""),"")</f>
        <v/>
      </c>
      <c r="DC245" s="115" t="str">
        <f aca="false">IF(DB245="","",IF(DB245&gt;=B$10,"Y","N"))</f>
        <v/>
      </c>
      <c r="DD245" s="115" t="str">
        <f aca="false">IF(DB245="","",IF(DB245&lt;50%,1,IF(AND(DB245&gt;=50%,DB245&lt;B$10),2,IF(DB245&gt;=B$10,3))))</f>
        <v/>
      </c>
      <c r="DE245" s="114" t="str">
        <f aca="false">IF(B245&lt;&gt;"",IFERROR(SUMIF(D$14:CS$14,"CLO4",D245:CS245)/'Grade computation'!I$7,""),"")</f>
        <v/>
      </c>
      <c r="DF245" s="115" t="str">
        <f aca="false">IF(DE245="","",IF(DE245&gt;=B$10,"Y","N"))</f>
        <v/>
      </c>
      <c r="DG245" s="115" t="str">
        <f aca="false">IF(DE245="","",IF(DE245&lt;50%,1,IF(AND(DE245&gt;=50%,DE245&lt;B$10),2,IF(DE245&gt;=B$10,3))))</f>
        <v/>
      </c>
      <c r="DH245" s="114" t="str">
        <f aca="false">IF(B245&lt;&gt;"",IFERROR(IF((SUMIF(D$14:CS$14,"CLO5",D245:CS245)/'Grade computation'!I$8)=0,0,(SUMIF(D$14:CS$14,"CLO5",D245:CS245)/'Grade computation'!I$8)),""),"")</f>
        <v/>
      </c>
      <c r="DI245" s="115" t="str">
        <f aca="false">IF(DH245="","",IF(DH245&gt;=B$10,"Y","N"))</f>
        <v/>
      </c>
      <c r="DJ245" s="115" t="str">
        <f aca="false">IF(DH245="","",IF(DH245&lt;50%,1,IF(AND(DH245&gt;=50%,DH245&lt;B$10),2,IF(DH245&gt;=B$10,3))))</f>
        <v/>
      </c>
      <c r="DK245" s="114" t="str">
        <f aca="false">IF(B245&lt;&gt;"",IFERROR(IF((SUMIF(D$14:CS$14,"CLO6",D245:CS245)/'Grade computation'!I$9)=0,0,(SUMIF(D$14:CS$14,"CLO6",D245:CS245)/'Grade computation'!I$9)),""),"")</f>
        <v/>
      </c>
      <c r="DL245" s="115" t="str">
        <f aca="false">IF(DK245="","",IF(DK245&gt;=B$10,"Y","N"))</f>
        <v/>
      </c>
      <c r="DM245" s="115" t="str">
        <f aca="false">IF(DK245="","",IF(DK245&lt;50%,1,IF(AND(DK245&gt;=50%,DK245&lt;B$10),2,IF(DK245&gt;=B$10,3))))</f>
        <v/>
      </c>
      <c r="DN245" s="114" t="str">
        <f aca="false">IF(B245&lt;&gt;"",IFERROR(IF((SUMIF(D$14:CS$14,"CLO7",D245:CS245)/'Grade computation'!I$10)=0,0,(SUMIF(D$14:CS$14,"CLO7",D245:CS245)/'Grade computation'!I$10)),""),"")</f>
        <v/>
      </c>
      <c r="DO245" s="115" t="str">
        <f aca="false">IF(DN245="","",IF(DN245&gt;=B$10,"Y","N"))</f>
        <v/>
      </c>
      <c r="DP245" s="115" t="str">
        <f aca="false">IF(DN245="","",IF(DN245&lt;50%,1,IF(AND(DN245&gt;=50%,DN245&lt;B$10),2,IF(DN245&gt;=B$10,3))))</f>
        <v/>
      </c>
      <c r="DQ245" s="114" t="str">
        <f aca="false">IF(B245&lt;&gt;"",IFERROR(IF((SUMIF(D$14:CS$14,"CLO8",D245:CS245)/'Grade computation'!I$11)=0,0,(SUMIF(D$14:CS$14,"CLO8",D245:CS245)/'Grade computation'!I$11)),""),"")</f>
        <v/>
      </c>
      <c r="DR245" s="115" t="str">
        <f aca="false">IF(DQ245="","",IF(DQ245&gt;=B$10,"Y","N"))</f>
        <v/>
      </c>
      <c r="DS245" s="115" t="str">
        <f aca="false">IF(DQ245="","",IF(DQ245&lt;50%,1,IF(AND(DQ245&gt;=50%,DQ245&lt;B$10),2,IF(DQ245&gt;=B$10,3))))</f>
        <v/>
      </c>
      <c r="DT245" s="114" t="str">
        <f aca="false">IF(B245&lt;&gt;"",IFERROR(IF((SUMIF(D$14:CS$14,"CLO9",D245:CS245)/'Grade computation'!I$12)=0,0,(SUMIF(D$14:CS$14,"CLO9",D245:CS245)/'Grade computation'!I$12)),""),"")</f>
        <v/>
      </c>
      <c r="DU245" s="115" t="str">
        <f aca="false">IF(DT245="","",IF(DT245&gt;=B$10,"Y","N"))</f>
        <v/>
      </c>
      <c r="DV245" s="115" t="str">
        <f aca="false">IF(DT245="","",IF(DT245&lt;50%,1,IF(AND(DT245&gt;=50%,DT245&lt;B$10),2,IF(DT245&gt;=B$10,3))))</f>
        <v/>
      </c>
      <c r="DW245" s="114" t="str">
        <f aca="false">IF(B245&lt;&gt;"",IFERROR(IF((SUMIF(D$14:CS$14,"CLO10",D245:CS245)/'Grade computation'!I$13)=0,0,(SUMIF(D$14:CS$14,"CLO10",D245:CS245)/'Grade computation'!I$13)),""),"")</f>
        <v/>
      </c>
      <c r="DX245" s="115" t="str">
        <f aca="false">IF(DW245="","",IF(DW245&gt;=B$10,"Y","N"))</f>
        <v/>
      </c>
      <c r="DY245" s="115" t="str">
        <f aca="false">IF(DW245="","",IF(DW245&lt;50%,1,IF(AND(DW245&gt;=50%,DW245&lt;B$10),2,IF(DW245&gt;=B$10,3))))</f>
        <v/>
      </c>
      <c r="DZ245" s="13"/>
      <c r="EA245" s="13"/>
    </row>
    <row r="246" customFormat="false" ht="15.75" hidden="false" customHeight="true" outlineLevel="0" collapsed="false">
      <c r="A246" s="118"/>
      <c r="B246" s="119"/>
      <c r="C246" s="117"/>
      <c r="D246" s="117"/>
      <c r="E246" s="117"/>
      <c r="F246" s="117"/>
      <c r="G246" s="117"/>
      <c r="H246" s="117"/>
      <c r="I246" s="117"/>
      <c r="J246" s="117"/>
      <c r="K246" s="117"/>
      <c r="L246" s="117"/>
      <c r="M246" s="117"/>
      <c r="N246" s="117"/>
      <c r="O246" s="117"/>
      <c r="P246" s="117"/>
      <c r="Q246" s="117"/>
      <c r="R246" s="117"/>
      <c r="S246" s="117"/>
      <c r="T246" s="117"/>
      <c r="U246" s="117"/>
      <c r="V246" s="117"/>
      <c r="W246" s="117"/>
      <c r="X246" s="117"/>
      <c r="Y246" s="117"/>
      <c r="Z246" s="117"/>
      <c r="AA246" s="117"/>
      <c r="AB246" s="117"/>
      <c r="AC246" s="117"/>
      <c r="AD246" s="117"/>
      <c r="AE246" s="117"/>
      <c r="AF246" s="117"/>
      <c r="AG246" s="117"/>
      <c r="AH246" s="111" t="str">
        <f aca="false">IF(B246&lt;&gt;"",SUMIF(D$12:AG$12,"TLA",D246:AG246),"")</f>
        <v/>
      </c>
      <c r="AI246" s="112" t="str">
        <f aca="false">IF(B246&lt;&gt;"",SUMIF(D$12:AG$12,"AT",D246:AG246),"")</f>
        <v/>
      </c>
      <c r="AJ246" s="117"/>
      <c r="AK246" s="117"/>
      <c r="AL246" s="117"/>
      <c r="AM246" s="117"/>
      <c r="AN246" s="117"/>
      <c r="AO246" s="117"/>
      <c r="AP246" s="117"/>
      <c r="AQ246" s="117"/>
      <c r="AR246" s="117"/>
      <c r="AS246" s="117"/>
      <c r="AT246" s="117"/>
      <c r="AU246" s="117"/>
      <c r="AV246" s="117"/>
      <c r="AW246" s="117"/>
      <c r="AX246" s="117"/>
      <c r="AY246" s="117"/>
      <c r="AZ246" s="117"/>
      <c r="BA246" s="117"/>
      <c r="BB246" s="117"/>
      <c r="BC246" s="117"/>
      <c r="BD246" s="117"/>
      <c r="BE246" s="117"/>
      <c r="BF246" s="117"/>
      <c r="BG246" s="117"/>
      <c r="BH246" s="117"/>
      <c r="BI246" s="117"/>
      <c r="BJ246" s="117"/>
      <c r="BK246" s="117"/>
      <c r="BL246" s="117"/>
      <c r="BM246" s="117"/>
      <c r="BN246" s="111" t="str">
        <f aca="false">IF(B246&lt;&gt;"", SUMIF(AJ$12:BM$12,"TLA",AJ246:BM246), "")</f>
        <v/>
      </c>
      <c r="BO246" s="112" t="str">
        <f aca="false">IF(B246&lt;&gt;"", SUMIF(AJ$12:BM$12,"AT",AJ246:BM246), "")</f>
        <v/>
      </c>
      <c r="BP246" s="113"/>
      <c r="BQ246" s="113"/>
      <c r="BR246" s="113"/>
      <c r="BS246" s="113"/>
      <c r="BT246" s="113"/>
      <c r="BU246" s="113"/>
      <c r="BV246" s="113"/>
      <c r="BW246" s="113"/>
      <c r="BX246" s="113"/>
      <c r="BY246" s="113"/>
      <c r="BZ246" s="113"/>
      <c r="CA246" s="117"/>
      <c r="CB246" s="117"/>
      <c r="CC246" s="117"/>
      <c r="CD246" s="117"/>
      <c r="CE246" s="117"/>
      <c r="CF246" s="117"/>
      <c r="CG246" s="117"/>
      <c r="CH246" s="117"/>
      <c r="CI246" s="117"/>
      <c r="CJ246" s="117"/>
      <c r="CK246" s="117"/>
      <c r="CL246" s="117"/>
      <c r="CM246" s="117"/>
      <c r="CN246" s="117"/>
      <c r="CO246" s="117"/>
      <c r="CP246" s="117"/>
      <c r="CQ246" s="117"/>
      <c r="CR246" s="117"/>
      <c r="CS246" s="117"/>
      <c r="CT246" s="111" t="str">
        <f aca="false">IF(B246&lt;&gt;"",SUMIF(BP$12:CS$12,"TLA",BP246:CS246), "")</f>
        <v/>
      </c>
      <c r="CU246" s="112" t="str">
        <f aca="false">IF(B246&lt;&gt;"",SUMIF(BP$12:CS$12,"AT",BP246:CS246), "")</f>
        <v/>
      </c>
      <c r="CV246" s="114" t="str">
        <f aca="false">IF(B246&lt;&gt;"",IFERROR(SUMIF(D$14:CS$14, "CLO1", D246:CS246)/'Grade computation'!I$4,""),"")</f>
        <v/>
      </c>
      <c r="CW246" s="115" t="str">
        <f aca="false">IF(CV246="","",IF(CV246&gt;=B$10,"Y","N"))</f>
        <v/>
      </c>
      <c r="CX246" s="115" t="str">
        <f aca="false">IF(CV246="","",IF(CV246&lt;50%,1,IF(AND(CV246&gt;=50%,CV246&lt;B$10),2,IF(CV246&gt;=B$10,3))))</f>
        <v/>
      </c>
      <c r="CY246" s="114" t="str">
        <f aca="false">IF(B246&lt;&gt;"",IFERROR(IF((SUMIF(D$14:CS$14,"CLO2",D246:CS246)/'Grade computation'!I$5)=0,0,(SUMIF(D$14:CS$14,"CLO2",D246:CS246)/'Grade computation'!I$5)),""),"")</f>
        <v/>
      </c>
      <c r="CZ246" s="115" t="str">
        <f aca="false">IF(CY246="","",IF(CY246&gt;=B$10,"Y","N"))</f>
        <v/>
      </c>
      <c r="DA246" s="115" t="str">
        <f aca="false">IF(CY246="","",IF(CY246&lt;50%,1,IF(AND(CY246&gt;=50%,CY246&lt;B$10),2,IF(CY246&gt;=B$10,3))))</f>
        <v/>
      </c>
      <c r="DB246" s="114" t="str">
        <f aca="false">IF(B246&lt;&gt;"",IFERROR(IF((SUMIF(D$14:CS$14,"CLO3",D246:CS246)/'Grade computation'!I$6)=0,0,(SUMIF(D$14:CS$14,"CLO3",D246:CS246)/'Grade computation'!I$6)),""),"")</f>
        <v/>
      </c>
      <c r="DC246" s="115" t="str">
        <f aca="false">IF(DB246="","",IF(DB246&gt;=B$10,"Y","N"))</f>
        <v/>
      </c>
      <c r="DD246" s="115" t="str">
        <f aca="false">IF(DB246="","",IF(DB246&lt;50%,1,IF(AND(DB246&gt;=50%,DB246&lt;B$10),2,IF(DB246&gt;=B$10,3))))</f>
        <v/>
      </c>
      <c r="DE246" s="114" t="str">
        <f aca="false">IF(B246&lt;&gt;"",IFERROR(SUMIF(D$14:CS$14,"CLO4",D246:CS246)/'Grade computation'!I$7,""),"")</f>
        <v/>
      </c>
      <c r="DF246" s="115" t="str">
        <f aca="false">IF(DE246="","",IF(DE246&gt;=B$10,"Y","N"))</f>
        <v/>
      </c>
      <c r="DG246" s="115" t="str">
        <f aca="false">IF(DE246="","",IF(DE246&lt;50%,1,IF(AND(DE246&gt;=50%,DE246&lt;B$10),2,IF(DE246&gt;=B$10,3))))</f>
        <v/>
      </c>
      <c r="DH246" s="114" t="str">
        <f aca="false">IF(B246&lt;&gt;"",IFERROR(IF((SUMIF(D$14:CS$14,"CLO5",D246:CS246)/'Grade computation'!I$8)=0,0,(SUMIF(D$14:CS$14,"CLO5",D246:CS246)/'Grade computation'!I$8)),""),"")</f>
        <v/>
      </c>
      <c r="DI246" s="115" t="str">
        <f aca="false">IF(DH246="","",IF(DH246&gt;=B$10,"Y","N"))</f>
        <v/>
      </c>
      <c r="DJ246" s="115" t="str">
        <f aca="false">IF(DH246="","",IF(DH246&lt;50%,1,IF(AND(DH246&gt;=50%,DH246&lt;B$10),2,IF(DH246&gt;=B$10,3))))</f>
        <v/>
      </c>
      <c r="DK246" s="114" t="str">
        <f aca="false">IF(B246&lt;&gt;"",IFERROR(IF((SUMIF(D$14:CS$14,"CLO6",D246:CS246)/'Grade computation'!I$9)=0,0,(SUMIF(D$14:CS$14,"CLO6",D246:CS246)/'Grade computation'!I$9)),""),"")</f>
        <v/>
      </c>
      <c r="DL246" s="115" t="str">
        <f aca="false">IF(DK246="","",IF(DK246&gt;=B$10,"Y","N"))</f>
        <v/>
      </c>
      <c r="DM246" s="115" t="str">
        <f aca="false">IF(DK246="","",IF(DK246&lt;50%,1,IF(AND(DK246&gt;=50%,DK246&lt;B$10),2,IF(DK246&gt;=B$10,3))))</f>
        <v/>
      </c>
      <c r="DN246" s="114" t="str">
        <f aca="false">IF(B246&lt;&gt;"",IFERROR(IF((SUMIF(D$14:CS$14,"CLO7",D246:CS246)/'Grade computation'!I$10)=0,0,(SUMIF(D$14:CS$14,"CLO7",D246:CS246)/'Grade computation'!I$10)),""),"")</f>
        <v/>
      </c>
      <c r="DO246" s="115" t="str">
        <f aca="false">IF(DN246="","",IF(DN246&gt;=B$10,"Y","N"))</f>
        <v/>
      </c>
      <c r="DP246" s="115" t="str">
        <f aca="false">IF(DN246="","",IF(DN246&lt;50%,1,IF(AND(DN246&gt;=50%,DN246&lt;B$10),2,IF(DN246&gt;=B$10,3))))</f>
        <v/>
      </c>
      <c r="DQ246" s="114" t="str">
        <f aca="false">IF(B246&lt;&gt;"",IFERROR(IF((SUMIF(D$14:CS$14,"CLO8",D246:CS246)/'Grade computation'!I$11)=0,0,(SUMIF(D$14:CS$14,"CLO8",D246:CS246)/'Grade computation'!I$11)),""),"")</f>
        <v/>
      </c>
      <c r="DR246" s="115" t="str">
        <f aca="false">IF(DQ246="","",IF(DQ246&gt;=B$10,"Y","N"))</f>
        <v/>
      </c>
      <c r="DS246" s="115" t="str">
        <f aca="false">IF(DQ246="","",IF(DQ246&lt;50%,1,IF(AND(DQ246&gt;=50%,DQ246&lt;B$10),2,IF(DQ246&gt;=B$10,3))))</f>
        <v/>
      </c>
      <c r="DT246" s="114" t="str">
        <f aca="false">IF(B246&lt;&gt;"",IFERROR(IF((SUMIF(D$14:CS$14,"CLO9",D246:CS246)/'Grade computation'!I$12)=0,0,(SUMIF(D$14:CS$14,"CLO9",D246:CS246)/'Grade computation'!I$12)),""),"")</f>
        <v/>
      </c>
      <c r="DU246" s="115" t="str">
        <f aca="false">IF(DT246="","",IF(DT246&gt;=B$10,"Y","N"))</f>
        <v/>
      </c>
      <c r="DV246" s="115" t="str">
        <f aca="false">IF(DT246="","",IF(DT246&lt;50%,1,IF(AND(DT246&gt;=50%,DT246&lt;B$10),2,IF(DT246&gt;=B$10,3))))</f>
        <v/>
      </c>
      <c r="DW246" s="114" t="str">
        <f aca="false">IF(B246&lt;&gt;"",IFERROR(IF((SUMIF(D$14:CS$14,"CLO10",D246:CS246)/'Grade computation'!I$13)=0,0,(SUMIF(D$14:CS$14,"CLO10",D246:CS246)/'Grade computation'!I$13)),""),"")</f>
        <v/>
      </c>
      <c r="DX246" s="115" t="str">
        <f aca="false">IF(DW246="","",IF(DW246&gt;=B$10,"Y","N"))</f>
        <v/>
      </c>
      <c r="DY246" s="115" t="str">
        <f aca="false">IF(DW246="","",IF(DW246&lt;50%,1,IF(AND(DW246&gt;=50%,DW246&lt;B$10),2,IF(DW246&gt;=B$10,3))))</f>
        <v/>
      </c>
      <c r="DZ246" s="13"/>
      <c r="EA246" s="13"/>
    </row>
    <row r="247" customFormat="false" ht="15.75" hidden="false" customHeight="true" outlineLevel="0" collapsed="false">
      <c r="A247" s="118"/>
      <c r="B247" s="119"/>
      <c r="C247" s="117"/>
      <c r="D247" s="117"/>
      <c r="E247" s="117"/>
      <c r="F247" s="117"/>
      <c r="G247" s="117"/>
      <c r="H247" s="117"/>
      <c r="I247" s="117"/>
      <c r="J247" s="117"/>
      <c r="K247" s="117"/>
      <c r="L247" s="117"/>
      <c r="M247" s="117"/>
      <c r="N247" s="117"/>
      <c r="O247" s="117"/>
      <c r="P247" s="117"/>
      <c r="Q247" s="117"/>
      <c r="R247" s="117"/>
      <c r="S247" s="117"/>
      <c r="T247" s="117"/>
      <c r="U247" s="117"/>
      <c r="V247" s="117"/>
      <c r="W247" s="117"/>
      <c r="X247" s="117"/>
      <c r="Y247" s="117"/>
      <c r="Z247" s="117"/>
      <c r="AA247" s="117"/>
      <c r="AB247" s="117"/>
      <c r="AC247" s="117"/>
      <c r="AD247" s="117"/>
      <c r="AE247" s="117"/>
      <c r="AF247" s="117"/>
      <c r="AG247" s="117"/>
      <c r="AH247" s="111" t="str">
        <f aca="false">IF(B247&lt;&gt;"",SUMIF(D$12:AG$12,"TLA",D247:AG247),"")</f>
        <v/>
      </c>
      <c r="AI247" s="112" t="str">
        <f aca="false">IF(B247&lt;&gt;"",SUMIF(D$12:AG$12,"AT",D247:AG247),"")</f>
        <v/>
      </c>
      <c r="AJ247" s="117"/>
      <c r="AK247" s="117"/>
      <c r="AL247" s="117"/>
      <c r="AM247" s="117"/>
      <c r="AN247" s="117"/>
      <c r="AO247" s="117"/>
      <c r="AP247" s="117"/>
      <c r="AQ247" s="117"/>
      <c r="AR247" s="117"/>
      <c r="AS247" s="117"/>
      <c r="AT247" s="117"/>
      <c r="AU247" s="117"/>
      <c r="AV247" s="117"/>
      <c r="AW247" s="117"/>
      <c r="AX247" s="117"/>
      <c r="AY247" s="117"/>
      <c r="AZ247" s="117"/>
      <c r="BA247" s="117"/>
      <c r="BB247" s="117"/>
      <c r="BC247" s="117"/>
      <c r="BD247" s="117"/>
      <c r="BE247" s="117"/>
      <c r="BF247" s="117"/>
      <c r="BG247" s="117"/>
      <c r="BH247" s="117"/>
      <c r="BI247" s="117"/>
      <c r="BJ247" s="117"/>
      <c r="BK247" s="117"/>
      <c r="BL247" s="117"/>
      <c r="BM247" s="117"/>
      <c r="BN247" s="111" t="str">
        <f aca="false">IF(B247&lt;&gt;"", SUMIF(AJ$12:BM$12,"TLA",AJ247:BM247), "")</f>
        <v/>
      </c>
      <c r="BO247" s="112" t="str">
        <f aca="false">IF(B247&lt;&gt;"", SUMIF(AJ$12:BM$12,"AT",AJ247:BM247), "")</f>
        <v/>
      </c>
      <c r="BP247" s="113"/>
      <c r="BQ247" s="113"/>
      <c r="BR247" s="113"/>
      <c r="BS247" s="113"/>
      <c r="BT247" s="113"/>
      <c r="BU247" s="113"/>
      <c r="BV247" s="113"/>
      <c r="BW247" s="113"/>
      <c r="BX247" s="113"/>
      <c r="BY247" s="113"/>
      <c r="BZ247" s="113"/>
      <c r="CA247" s="117"/>
      <c r="CB247" s="117"/>
      <c r="CC247" s="117"/>
      <c r="CD247" s="117"/>
      <c r="CE247" s="117"/>
      <c r="CF247" s="117"/>
      <c r="CG247" s="117"/>
      <c r="CH247" s="117"/>
      <c r="CI247" s="117"/>
      <c r="CJ247" s="117"/>
      <c r="CK247" s="117"/>
      <c r="CL247" s="117"/>
      <c r="CM247" s="117"/>
      <c r="CN247" s="117"/>
      <c r="CO247" s="117"/>
      <c r="CP247" s="117"/>
      <c r="CQ247" s="117"/>
      <c r="CR247" s="117"/>
      <c r="CS247" s="117"/>
      <c r="CT247" s="111" t="str">
        <f aca="false">IF(B247&lt;&gt;"",SUMIF(BP$12:CS$12,"TLA",BP247:CS247), "")</f>
        <v/>
      </c>
      <c r="CU247" s="112" t="str">
        <f aca="false">IF(B247&lt;&gt;"",SUMIF(BP$12:CS$12,"AT",BP247:CS247), "")</f>
        <v/>
      </c>
      <c r="CV247" s="114" t="str">
        <f aca="false">IF(B247&lt;&gt;"",IFERROR(SUMIF(D$14:CS$14, "CLO1", D247:CS247)/'Grade computation'!I$4,""),"")</f>
        <v/>
      </c>
      <c r="CW247" s="115" t="str">
        <f aca="false">IF(CV247="","",IF(CV247&gt;=B$10,"Y","N"))</f>
        <v/>
      </c>
      <c r="CX247" s="115" t="str">
        <f aca="false">IF(CV247="","",IF(CV247&lt;50%,1,IF(AND(CV247&gt;=50%,CV247&lt;B$10),2,IF(CV247&gt;=B$10,3))))</f>
        <v/>
      </c>
      <c r="CY247" s="114" t="str">
        <f aca="false">IF(B247&lt;&gt;"",IFERROR(IF((SUMIF(D$14:CS$14,"CLO2",D247:CS247)/'Grade computation'!I$5)=0,0,(SUMIF(D$14:CS$14,"CLO2",D247:CS247)/'Grade computation'!I$5)),""),"")</f>
        <v/>
      </c>
      <c r="CZ247" s="115" t="str">
        <f aca="false">IF(CY247="","",IF(CY247&gt;=B$10,"Y","N"))</f>
        <v/>
      </c>
      <c r="DA247" s="115" t="str">
        <f aca="false">IF(CY247="","",IF(CY247&lt;50%,1,IF(AND(CY247&gt;=50%,CY247&lt;B$10),2,IF(CY247&gt;=B$10,3))))</f>
        <v/>
      </c>
      <c r="DB247" s="114" t="str">
        <f aca="false">IF(B247&lt;&gt;"",IFERROR(IF((SUMIF(D$14:CS$14,"CLO3",D247:CS247)/'Grade computation'!I$6)=0,0,(SUMIF(D$14:CS$14,"CLO3",D247:CS247)/'Grade computation'!I$6)),""),"")</f>
        <v/>
      </c>
      <c r="DC247" s="115" t="str">
        <f aca="false">IF(DB247="","",IF(DB247&gt;=B$10,"Y","N"))</f>
        <v/>
      </c>
      <c r="DD247" s="115" t="str">
        <f aca="false">IF(DB247="","",IF(DB247&lt;50%,1,IF(AND(DB247&gt;=50%,DB247&lt;B$10),2,IF(DB247&gt;=B$10,3))))</f>
        <v/>
      </c>
      <c r="DE247" s="114" t="str">
        <f aca="false">IF(B247&lt;&gt;"",IFERROR(SUMIF(D$14:CS$14,"CLO4",D247:CS247)/'Grade computation'!I$7,""),"")</f>
        <v/>
      </c>
      <c r="DF247" s="115" t="str">
        <f aca="false">IF(DE247="","",IF(DE247&gt;=B$10,"Y","N"))</f>
        <v/>
      </c>
      <c r="DG247" s="115" t="str">
        <f aca="false">IF(DE247="","",IF(DE247&lt;50%,1,IF(AND(DE247&gt;=50%,DE247&lt;B$10),2,IF(DE247&gt;=B$10,3))))</f>
        <v/>
      </c>
      <c r="DH247" s="114" t="str">
        <f aca="false">IF(B247&lt;&gt;"",IFERROR(IF((SUMIF(D$14:CS$14,"CLO5",D247:CS247)/'Grade computation'!I$8)=0,0,(SUMIF(D$14:CS$14,"CLO5",D247:CS247)/'Grade computation'!I$8)),""),"")</f>
        <v/>
      </c>
      <c r="DI247" s="115" t="str">
        <f aca="false">IF(DH247="","",IF(DH247&gt;=B$10,"Y","N"))</f>
        <v/>
      </c>
      <c r="DJ247" s="115" t="str">
        <f aca="false">IF(DH247="","",IF(DH247&lt;50%,1,IF(AND(DH247&gt;=50%,DH247&lt;B$10),2,IF(DH247&gt;=B$10,3))))</f>
        <v/>
      </c>
      <c r="DK247" s="114" t="str">
        <f aca="false">IF(B247&lt;&gt;"",IFERROR(IF((SUMIF(D$14:CS$14,"CLO6",D247:CS247)/'Grade computation'!I$9)=0,0,(SUMIF(D$14:CS$14,"CLO6",D247:CS247)/'Grade computation'!I$9)),""),"")</f>
        <v/>
      </c>
      <c r="DL247" s="115" t="str">
        <f aca="false">IF(DK247="","",IF(DK247&gt;=B$10,"Y","N"))</f>
        <v/>
      </c>
      <c r="DM247" s="115" t="str">
        <f aca="false">IF(DK247="","",IF(DK247&lt;50%,1,IF(AND(DK247&gt;=50%,DK247&lt;B$10),2,IF(DK247&gt;=B$10,3))))</f>
        <v/>
      </c>
      <c r="DN247" s="114" t="str">
        <f aca="false">IF(B247&lt;&gt;"",IFERROR(IF((SUMIF(D$14:CS$14,"CLO7",D247:CS247)/'Grade computation'!I$10)=0,0,(SUMIF(D$14:CS$14,"CLO7",D247:CS247)/'Grade computation'!I$10)),""),"")</f>
        <v/>
      </c>
      <c r="DO247" s="115" t="str">
        <f aca="false">IF(DN247="","",IF(DN247&gt;=B$10,"Y","N"))</f>
        <v/>
      </c>
      <c r="DP247" s="115" t="str">
        <f aca="false">IF(DN247="","",IF(DN247&lt;50%,1,IF(AND(DN247&gt;=50%,DN247&lt;B$10),2,IF(DN247&gt;=B$10,3))))</f>
        <v/>
      </c>
      <c r="DQ247" s="114" t="str">
        <f aca="false">IF(B247&lt;&gt;"",IFERROR(IF((SUMIF(D$14:CS$14,"CLO8",D247:CS247)/'Grade computation'!I$11)=0,0,(SUMIF(D$14:CS$14,"CLO8",D247:CS247)/'Grade computation'!I$11)),""),"")</f>
        <v/>
      </c>
      <c r="DR247" s="115" t="str">
        <f aca="false">IF(DQ247="","",IF(DQ247&gt;=B$10,"Y","N"))</f>
        <v/>
      </c>
      <c r="DS247" s="115" t="str">
        <f aca="false">IF(DQ247="","",IF(DQ247&lt;50%,1,IF(AND(DQ247&gt;=50%,DQ247&lt;B$10),2,IF(DQ247&gt;=B$10,3))))</f>
        <v/>
      </c>
      <c r="DT247" s="114" t="str">
        <f aca="false">IF(B247&lt;&gt;"",IFERROR(IF((SUMIF(D$14:CS$14,"CLO9",D247:CS247)/'Grade computation'!I$12)=0,0,(SUMIF(D$14:CS$14,"CLO9",D247:CS247)/'Grade computation'!I$12)),""),"")</f>
        <v/>
      </c>
      <c r="DU247" s="115" t="str">
        <f aca="false">IF(DT247="","",IF(DT247&gt;=B$10,"Y","N"))</f>
        <v/>
      </c>
      <c r="DV247" s="115" t="str">
        <f aca="false">IF(DT247="","",IF(DT247&lt;50%,1,IF(AND(DT247&gt;=50%,DT247&lt;B$10),2,IF(DT247&gt;=B$10,3))))</f>
        <v/>
      </c>
      <c r="DW247" s="114" t="str">
        <f aca="false">IF(B247&lt;&gt;"",IFERROR(IF((SUMIF(D$14:CS$14,"CLO10",D247:CS247)/'Grade computation'!I$13)=0,0,(SUMIF(D$14:CS$14,"CLO10",D247:CS247)/'Grade computation'!I$13)),""),"")</f>
        <v/>
      </c>
      <c r="DX247" s="115" t="str">
        <f aca="false">IF(DW247="","",IF(DW247&gt;=B$10,"Y","N"))</f>
        <v/>
      </c>
      <c r="DY247" s="115" t="str">
        <f aca="false">IF(DW247="","",IF(DW247&lt;50%,1,IF(AND(DW247&gt;=50%,DW247&lt;B$10),2,IF(DW247&gt;=B$10,3))))</f>
        <v/>
      </c>
      <c r="DZ247" s="13"/>
      <c r="EA247" s="13"/>
    </row>
    <row r="248" customFormat="false" ht="15.75" hidden="false" customHeight="true" outlineLevel="0" collapsed="false">
      <c r="A248" s="118"/>
      <c r="B248" s="119"/>
      <c r="C248" s="117"/>
      <c r="D248" s="117"/>
      <c r="E248" s="117"/>
      <c r="F248" s="117"/>
      <c r="G248" s="117"/>
      <c r="H248" s="117"/>
      <c r="I248" s="117"/>
      <c r="J248" s="117"/>
      <c r="K248" s="117"/>
      <c r="L248" s="117"/>
      <c r="M248" s="117"/>
      <c r="N248" s="117"/>
      <c r="O248" s="117"/>
      <c r="P248" s="117"/>
      <c r="Q248" s="117"/>
      <c r="R248" s="117"/>
      <c r="S248" s="117"/>
      <c r="T248" s="117"/>
      <c r="U248" s="117"/>
      <c r="V248" s="117"/>
      <c r="W248" s="117"/>
      <c r="X248" s="117"/>
      <c r="Y248" s="117"/>
      <c r="Z248" s="117"/>
      <c r="AA248" s="117"/>
      <c r="AB248" s="117"/>
      <c r="AC248" s="117"/>
      <c r="AD248" s="117"/>
      <c r="AE248" s="117"/>
      <c r="AF248" s="117"/>
      <c r="AG248" s="117"/>
      <c r="AH248" s="111" t="str">
        <f aca="false">IF(B248&lt;&gt;"",SUMIF(D$12:AG$12,"TLA",D248:AG248),"")</f>
        <v/>
      </c>
      <c r="AI248" s="112" t="str">
        <f aca="false">IF(B248&lt;&gt;"",SUMIF(D$12:AG$12,"AT",D248:AG248),"")</f>
        <v/>
      </c>
      <c r="AJ248" s="117"/>
      <c r="AK248" s="117"/>
      <c r="AL248" s="117"/>
      <c r="AM248" s="117"/>
      <c r="AN248" s="117"/>
      <c r="AO248" s="117"/>
      <c r="AP248" s="117"/>
      <c r="AQ248" s="117"/>
      <c r="AR248" s="117"/>
      <c r="AS248" s="117"/>
      <c r="AT248" s="117"/>
      <c r="AU248" s="117"/>
      <c r="AV248" s="117"/>
      <c r="AW248" s="117"/>
      <c r="AX248" s="117"/>
      <c r="AY248" s="117"/>
      <c r="AZ248" s="117"/>
      <c r="BA248" s="117"/>
      <c r="BB248" s="117"/>
      <c r="BC248" s="117"/>
      <c r="BD248" s="117"/>
      <c r="BE248" s="117"/>
      <c r="BF248" s="117"/>
      <c r="BG248" s="117"/>
      <c r="BH248" s="117"/>
      <c r="BI248" s="117"/>
      <c r="BJ248" s="117"/>
      <c r="BK248" s="117"/>
      <c r="BL248" s="117"/>
      <c r="BM248" s="117"/>
      <c r="BN248" s="111" t="str">
        <f aca="false">IF(B248&lt;&gt;"", SUMIF(AJ$12:BM$12,"TLA",AJ248:BM248), "")</f>
        <v/>
      </c>
      <c r="BO248" s="112" t="str">
        <f aca="false">IF(B248&lt;&gt;"", SUMIF(AJ$12:BM$12,"AT",AJ248:BM248), "")</f>
        <v/>
      </c>
      <c r="BP248" s="113"/>
      <c r="BQ248" s="113"/>
      <c r="BR248" s="113"/>
      <c r="BS248" s="113"/>
      <c r="BT248" s="113"/>
      <c r="BU248" s="113"/>
      <c r="BV248" s="113"/>
      <c r="BW248" s="113"/>
      <c r="BX248" s="113"/>
      <c r="BY248" s="113"/>
      <c r="BZ248" s="113"/>
      <c r="CA248" s="117"/>
      <c r="CB248" s="117"/>
      <c r="CC248" s="117"/>
      <c r="CD248" s="117"/>
      <c r="CE248" s="117"/>
      <c r="CF248" s="117"/>
      <c r="CG248" s="117"/>
      <c r="CH248" s="117"/>
      <c r="CI248" s="117"/>
      <c r="CJ248" s="117"/>
      <c r="CK248" s="117"/>
      <c r="CL248" s="117"/>
      <c r="CM248" s="117"/>
      <c r="CN248" s="117"/>
      <c r="CO248" s="117"/>
      <c r="CP248" s="117"/>
      <c r="CQ248" s="117"/>
      <c r="CR248" s="117"/>
      <c r="CS248" s="117"/>
      <c r="CT248" s="111" t="str">
        <f aca="false">IF(B248&lt;&gt;"",SUMIF(BP$12:CS$12,"TLA",BP248:CS248), "")</f>
        <v/>
      </c>
      <c r="CU248" s="112" t="str">
        <f aca="false">IF(B248&lt;&gt;"",SUMIF(BP$12:CS$12,"AT",BP248:CS248), "")</f>
        <v/>
      </c>
      <c r="CV248" s="114" t="str">
        <f aca="false">IF(B248&lt;&gt;"",IFERROR(SUMIF(D$14:CS$14, "CLO1", D248:CS248)/'Grade computation'!I$4,""),"")</f>
        <v/>
      </c>
      <c r="CW248" s="115" t="str">
        <f aca="false">IF(CV248="","",IF(CV248&gt;=B$10,"Y","N"))</f>
        <v/>
      </c>
      <c r="CX248" s="115" t="str">
        <f aca="false">IF(CV248="","",IF(CV248&lt;50%,1,IF(AND(CV248&gt;=50%,CV248&lt;B$10),2,IF(CV248&gt;=B$10,3))))</f>
        <v/>
      </c>
      <c r="CY248" s="114" t="str">
        <f aca="false">IF(B248&lt;&gt;"",IFERROR(IF((SUMIF(D$14:CS$14,"CLO2",D248:CS248)/'Grade computation'!I$5)=0,0,(SUMIF(D$14:CS$14,"CLO2",D248:CS248)/'Grade computation'!I$5)),""),"")</f>
        <v/>
      </c>
      <c r="CZ248" s="115" t="str">
        <f aca="false">IF(CY248="","",IF(CY248&gt;=B$10,"Y","N"))</f>
        <v/>
      </c>
      <c r="DA248" s="115" t="str">
        <f aca="false">IF(CY248="","",IF(CY248&lt;50%,1,IF(AND(CY248&gt;=50%,CY248&lt;B$10),2,IF(CY248&gt;=B$10,3))))</f>
        <v/>
      </c>
      <c r="DB248" s="114" t="str">
        <f aca="false">IF(B248&lt;&gt;"",IFERROR(IF((SUMIF(D$14:CS$14,"CLO3",D248:CS248)/'Grade computation'!I$6)=0,0,(SUMIF(D$14:CS$14,"CLO3",D248:CS248)/'Grade computation'!I$6)),""),"")</f>
        <v/>
      </c>
      <c r="DC248" s="115" t="str">
        <f aca="false">IF(DB248="","",IF(DB248&gt;=B$10,"Y","N"))</f>
        <v/>
      </c>
      <c r="DD248" s="115" t="str">
        <f aca="false">IF(DB248="","",IF(DB248&lt;50%,1,IF(AND(DB248&gt;=50%,DB248&lt;B$10),2,IF(DB248&gt;=B$10,3))))</f>
        <v/>
      </c>
      <c r="DE248" s="114" t="str">
        <f aca="false">IF(B248&lt;&gt;"",IFERROR(SUMIF(D$14:CS$14,"CLO4",D248:CS248)/'Grade computation'!I$7,""),"")</f>
        <v/>
      </c>
      <c r="DF248" s="115" t="str">
        <f aca="false">IF(DE248="","",IF(DE248&gt;=B$10,"Y","N"))</f>
        <v/>
      </c>
      <c r="DG248" s="115" t="str">
        <f aca="false">IF(DE248="","",IF(DE248&lt;50%,1,IF(AND(DE248&gt;=50%,DE248&lt;B$10),2,IF(DE248&gt;=B$10,3))))</f>
        <v/>
      </c>
      <c r="DH248" s="114" t="str">
        <f aca="false">IF(B248&lt;&gt;"",IFERROR(IF((SUMIF(D$14:CS$14,"CLO5",D248:CS248)/'Grade computation'!I$8)=0,0,(SUMIF(D$14:CS$14,"CLO5",D248:CS248)/'Grade computation'!I$8)),""),"")</f>
        <v/>
      </c>
      <c r="DI248" s="115" t="str">
        <f aca="false">IF(DH248="","",IF(DH248&gt;=B$10,"Y","N"))</f>
        <v/>
      </c>
      <c r="DJ248" s="115" t="str">
        <f aca="false">IF(DH248="","",IF(DH248&lt;50%,1,IF(AND(DH248&gt;=50%,DH248&lt;B$10),2,IF(DH248&gt;=B$10,3))))</f>
        <v/>
      </c>
      <c r="DK248" s="114" t="str">
        <f aca="false">IF(B248&lt;&gt;"",IFERROR(IF((SUMIF(D$14:CS$14,"CLO6",D248:CS248)/'Grade computation'!I$9)=0,0,(SUMIF(D$14:CS$14,"CLO6",D248:CS248)/'Grade computation'!I$9)),""),"")</f>
        <v/>
      </c>
      <c r="DL248" s="115" t="str">
        <f aca="false">IF(DK248="","",IF(DK248&gt;=B$10,"Y","N"))</f>
        <v/>
      </c>
      <c r="DM248" s="115" t="str">
        <f aca="false">IF(DK248="","",IF(DK248&lt;50%,1,IF(AND(DK248&gt;=50%,DK248&lt;B$10),2,IF(DK248&gt;=B$10,3))))</f>
        <v/>
      </c>
      <c r="DN248" s="114" t="str">
        <f aca="false">IF(B248&lt;&gt;"",IFERROR(IF((SUMIF(D$14:CS$14,"CLO7",D248:CS248)/'Grade computation'!I$10)=0,0,(SUMIF(D$14:CS$14,"CLO7",D248:CS248)/'Grade computation'!I$10)),""),"")</f>
        <v/>
      </c>
      <c r="DO248" s="115" t="str">
        <f aca="false">IF(DN248="","",IF(DN248&gt;=B$10,"Y","N"))</f>
        <v/>
      </c>
      <c r="DP248" s="115" t="str">
        <f aca="false">IF(DN248="","",IF(DN248&lt;50%,1,IF(AND(DN248&gt;=50%,DN248&lt;B$10),2,IF(DN248&gt;=B$10,3))))</f>
        <v/>
      </c>
      <c r="DQ248" s="114" t="str">
        <f aca="false">IF(B248&lt;&gt;"",IFERROR(IF((SUMIF(D$14:CS$14,"CLO8",D248:CS248)/'Grade computation'!I$11)=0,0,(SUMIF(D$14:CS$14,"CLO8",D248:CS248)/'Grade computation'!I$11)),""),"")</f>
        <v/>
      </c>
      <c r="DR248" s="115" t="str">
        <f aca="false">IF(DQ248="","",IF(DQ248&gt;=B$10,"Y","N"))</f>
        <v/>
      </c>
      <c r="DS248" s="115" t="str">
        <f aca="false">IF(DQ248="","",IF(DQ248&lt;50%,1,IF(AND(DQ248&gt;=50%,DQ248&lt;B$10),2,IF(DQ248&gt;=B$10,3))))</f>
        <v/>
      </c>
      <c r="DT248" s="114" t="str">
        <f aca="false">IF(B248&lt;&gt;"",IFERROR(IF((SUMIF(D$14:CS$14,"CLO9",D248:CS248)/'Grade computation'!I$12)=0,0,(SUMIF(D$14:CS$14,"CLO9",D248:CS248)/'Grade computation'!I$12)),""),"")</f>
        <v/>
      </c>
      <c r="DU248" s="115" t="str">
        <f aca="false">IF(DT248="","",IF(DT248&gt;=B$10,"Y","N"))</f>
        <v/>
      </c>
      <c r="DV248" s="115" t="str">
        <f aca="false">IF(DT248="","",IF(DT248&lt;50%,1,IF(AND(DT248&gt;=50%,DT248&lt;B$10),2,IF(DT248&gt;=B$10,3))))</f>
        <v/>
      </c>
      <c r="DW248" s="114" t="str">
        <f aca="false">IF(B248&lt;&gt;"",IFERROR(IF((SUMIF(D$14:CS$14,"CLO10",D248:CS248)/'Grade computation'!I$13)=0,0,(SUMIF(D$14:CS$14,"CLO10",D248:CS248)/'Grade computation'!I$13)),""),"")</f>
        <v/>
      </c>
      <c r="DX248" s="115" t="str">
        <f aca="false">IF(DW248="","",IF(DW248&gt;=B$10,"Y","N"))</f>
        <v/>
      </c>
      <c r="DY248" s="115" t="str">
        <f aca="false">IF(DW248="","",IF(DW248&lt;50%,1,IF(AND(DW248&gt;=50%,DW248&lt;B$10),2,IF(DW248&gt;=B$10,3))))</f>
        <v/>
      </c>
      <c r="DZ248" s="13"/>
      <c r="EA248" s="13"/>
    </row>
    <row r="249" customFormat="false" ht="15.75" hidden="false" customHeight="true" outlineLevel="0" collapsed="false">
      <c r="A249" s="118"/>
      <c r="B249" s="119"/>
      <c r="C249" s="117"/>
      <c r="D249" s="117"/>
      <c r="E249" s="117"/>
      <c r="F249" s="117"/>
      <c r="G249" s="117"/>
      <c r="H249" s="117"/>
      <c r="I249" s="117"/>
      <c r="J249" s="117"/>
      <c r="K249" s="117"/>
      <c r="L249" s="117"/>
      <c r="M249" s="117"/>
      <c r="N249" s="117"/>
      <c r="O249" s="117"/>
      <c r="P249" s="117"/>
      <c r="Q249" s="117"/>
      <c r="R249" s="117"/>
      <c r="S249" s="117"/>
      <c r="T249" s="117"/>
      <c r="U249" s="117"/>
      <c r="V249" s="117"/>
      <c r="W249" s="117"/>
      <c r="X249" s="117"/>
      <c r="Y249" s="117"/>
      <c r="Z249" s="117"/>
      <c r="AA249" s="117"/>
      <c r="AB249" s="117"/>
      <c r="AC249" s="117"/>
      <c r="AD249" s="117"/>
      <c r="AE249" s="117"/>
      <c r="AF249" s="117"/>
      <c r="AG249" s="117"/>
      <c r="AH249" s="111" t="str">
        <f aca="false">IF(B249&lt;&gt;"",SUMIF(D$12:AG$12,"TLA",D249:AG249),"")</f>
        <v/>
      </c>
      <c r="AI249" s="112" t="str">
        <f aca="false">IF(B249&lt;&gt;"",SUMIF(D$12:AG$12,"AT",D249:AG249),"")</f>
        <v/>
      </c>
      <c r="AJ249" s="117"/>
      <c r="AK249" s="117"/>
      <c r="AL249" s="117"/>
      <c r="AM249" s="117"/>
      <c r="AN249" s="117"/>
      <c r="AO249" s="117"/>
      <c r="AP249" s="117"/>
      <c r="AQ249" s="117"/>
      <c r="AR249" s="117"/>
      <c r="AS249" s="117"/>
      <c r="AT249" s="117"/>
      <c r="AU249" s="117"/>
      <c r="AV249" s="117"/>
      <c r="AW249" s="117"/>
      <c r="AX249" s="117"/>
      <c r="AY249" s="117"/>
      <c r="AZ249" s="117"/>
      <c r="BA249" s="117"/>
      <c r="BB249" s="117"/>
      <c r="BC249" s="117"/>
      <c r="BD249" s="117"/>
      <c r="BE249" s="117"/>
      <c r="BF249" s="117"/>
      <c r="BG249" s="117"/>
      <c r="BH249" s="117"/>
      <c r="BI249" s="117"/>
      <c r="BJ249" s="117"/>
      <c r="BK249" s="117"/>
      <c r="BL249" s="117"/>
      <c r="BM249" s="117"/>
      <c r="BN249" s="111" t="str">
        <f aca="false">IF(B249&lt;&gt;"", SUMIF(AJ$12:BM$12,"TLA",AJ249:BM249), "")</f>
        <v/>
      </c>
      <c r="BO249" s="112" t="str">
        <f aca="false">IF(B249&lt;&gt;"", SUMIF(AJ$12:BM$12,"AT",AJ249:BM249), "")</f>
        <v/>
      </c>
      <c r="BP249" s="113"/>
      <c r="BQ249" s="113"/>
      <c r="BR249" s="113"/>
      <c r="BS249" s="113"/>
      <c r="BT249" s="113"/>
      <c r="BU249" s="113"/>
      <c r="BV249" s="113"/>
      <c r="BW249" s="113"/>
      <c r="BX249" s="113"/>
      <c r="BY249" s="113"/>
      <c r="BZ249" s="113"/>
      <c r="CA249" s="117"/>
      <c r="CB249" s="117"/>
      <c r="CC249" s="117"/>
      <c r="CD249" s="117"/>
      <c r="CE249" s="117"/>
      <c r="CF249" s="117"/>
      <c r="CG249" s="117"/>
      <c r="CH249" s="117"/>
      <c r="CI249" s="117"/>
      <c r="CJ249" s="117"/>
      <c r="CK249" s="117"/>
      <c r="CL249" s="117"/>
      <c r="CM249" s="117"/>
      <c r="CN249" s="117"/>
      <c r="CO249" s="117"/>
      <c r="CP249" s="117"/>
      <c r="CQ249" s="117"/>
      <c r="CR249" s="117"/>
      <c r="CS249" s="117"/>
      <c r="CT249" s="111" t="str">
        <f aca="false">IF(B249&lt;&gt;"",SUMIF(BP$12:CS$12,"TLA",BP249:CS249), "")</f>
        <v/>
      </c>
      <c r="CU249" s="112" t="str">
        <f aca="false">IF(B249&lt;&gt;"",SUMIF(BP$12:CS$12,"AT",BP249:CS249), "")</f>
        <v/>
      </c>
      <c r="CV249" s="114" t="str">
        <f aca="false">IF(B249&lt;&gt;"",IFERROR(SUMIF(D$14:CS$14, "CLO1", D249:CS249)/'Grade computation'!I$4,""),"")</f>
        <v/>
      </c>
      <c r="CW249" s="115" t="str">
        <f aca="false">IF(CV249="","",IF(CV249&gt;=B$10,"Y","N"))</f>
        <v/>
      </c>
      <c r="CX249" s="115" t="str">
        <f aca="false">IF(CV249="","",IF(CV249&lt;50%,1,IF(AND(CV249&gt;=50%,CV249&lt;B$10),2,IF(CV249&gt;=B$10,3))))</f>
        <v/>
      </c>
      <c r="CY249" s="114" t="str">
        <f aca="false">IF(B249&lt;&gt;"",IFERROR(IF((SUMIF(D$14:CS$14,"CLO2",D249:CS249)/'Grade computation'!I$5)=0,0,(SUMIF(D$14:CS$14,"CLO2",D249:CS249)/'Grade computation'!I$5)),""),"")</f>
        <v/>
      </c>
      <c r="CZ249" s="115" t="str">
        <f aca="false">IF(CY249="","",IF(CY249&gt;=B$10,"Y","N"))</f>
        <v/>
      </c>
      <c r="DA249" s="115" t="str">
        <f aca="false">IF(CY249="","",IF(CY249&lt;50%,1,IF(AND(CY249&gt;=50%,CY249&lt;B$10),2,IF(CY249&gt;=B$10,3))))</f>
        <v/>
      </c>
      <c r="DB249" s="114" t="str">
        <f aca="false">IF(B249&lt;&gt;"",IFERROR(IF((SUMIF(D$14:CS$14,"CLO3",D249:CS249)/'Grade computation'!I$6)=0,0,(SUMIF(D$14:CS$14,"CLO3",D249:CS249)/'Grade computation'!I$6)),""),"")</f>
        <v/>
      </c>
      <c r="DC249" s="115" t="str">
        <f aca="false">IF(DB249="","",IF(DB249&gt;=B$10,"Y","N"))</f>
        <v/>
      </c>
      <c r="DD249" s="115" t="str">
        <f aca="false">IF(DB249="","",IF(DB249&lt;50%,1,IF(AND(DB249&gt;=50%,DB249&lt;B$10),2,IF(DB249&gt;=B$10,3))))</f>
        <v/>
      </c>
      <c r="DE249" s="114" t="str">
        <f aca="false">IF(B249&lt;&gt;"",IFERROR(SUMIF(D$14:CS$14,"CLO4",D249:CS249)/'Grade computation'!I$7,""),"")</f>
        <v/>
      </c>
      <c r="DF249" s="115" t="str">
        <f aca="false">IF(DE249="","",IF(DE249&gt;=B$10,"Y","N"))</f>
        <v/>
      </c>
      <c r="DG249" s="115" t="str">
        <f aca="false">IF(DE249="","",IF(DE249&lt;50%,1,IF(AND(DE249&gt;=50%,DE249&lt;B$10),2,IF(DE249&gt;=B$10,3))))</f>
        <v/>
      </c>
      <c r="DH249" s="114" t="str">
        <f aca="false">IF(B249&lt;&gt;"",IFERROR(IF((SUMIF(D$14:CS$14,"CLO5",D249:CS249)/'Grade computation'!I$8)=0,0,(SUMIF(D$14:CS$14,"CLO5",D249:CS249)/'Grade computation'!I$8)),""),"")</f>
        <v/>
      </c>
      <c r="DI249" s="115" t="str">
        <f aca="false">IF(DH249="","",IF(DH249&gt;=B$10,"Y","N"))</f>
        <v/>
      </c>
      <c r="DJ249" s="115" t="str">
        <f aca="false">IF(DH249="","",IF(DH249&lt;50%,1,IF(AND(DH249&gt;=50%,DH249&lt;B$10),2,IF(DH249&gt;=B$10,3))))</f>
        <v/>
      </c>
      <c r="DK249" s="114" t="str">
        <f aca="false">IF(B249&lt;&gt;"",IFERROR(IF((SUMIF(D$14:CS$14,"CLO6",D249:CS249)/'Grade computation'!I$9)=0,0,(SUMIF(D$14:CS$14,"CLO6",D249:CS249)/'Grade computation'!I$9)),""),"")</f>
        <v/>
      </c>
      <c r="DL249" s="115" t="str">
        <f aca="false">IF(DK249="","",IF(DK249&gt;=B$10,"Y","N"))</f>
        <v/>
      </c>
      <c r="DM249" s="115" t="str">
        <f aca="false">IF(DK249="","",IF(DK249&lt;50%,1,IF(AND(DK249&gt;=50%,DK249&lt;B$10),2,IF(DK249&gt;=B$10,3))))</f>
        <v/>
      </c>
      <c r="DN249" s="114" t="str">
        <f aca="false">IF(B249&lt;&gt;"",IFERROR(IF((SUMIF(D$14:CS$14,"CLO7",D249:CS249)/'Grade computation'!I$10)=0,0,(SUMIF(D$14:CS$14,"CLO7",D249:CS249)/'Grade computation'!I$10)),""),"")</f>
        <v/>
      </c>
      <c r="DO249" s="115" t="str">
        <f aca="false">IF(DN249="","",IF(DN249&gt;=B$10,"Y","N"))</f>
        <v/>
      </c>
      <c r="DP249" s="115" t="str">
        <f aca="false">IF(DN249="","",IF(DN249&lt;50%,1,IF(AND(DN249&gt;=50%,DN249&lt;B$10),2,IF(DN249&gt;=B$10,3))))</f>
        <v/>
      </c>
      <c r="DQ249" s="114" t="str">
        <f aca="false">IF(B249&lt;&gt;"",IFERROR(IF((SUMIF(D$14:CS$14,"CLO8",D249:CS249)/'Grade computation'!I$11)=0,0,(SUMIF(D$14:CS$14,"CLO8",D249:CS249)/'Grade computation'!I$11)),""),"")</f>
        <v/>
      </c>
      <c r="DR249" s="115" t="str">
        <f aca="false">IF(DQ249="","",IF(DQ249&gt;=B$10,"Y","N"))</f>
        <v/>
      </c>
      <c r="DS249" s="115" t="str">
        <f aca="false">IF(DQ249="","",IF(DQ249&lt;50%,1,IF(AND(DQ249&gt;=50%,DQ249&lt;B$10),2,IF(DQ249&gt;=B$10,3))))</f>
        <v/>
      </c>
      <c r="DT249" s="114" t="str">
        <f aca="false">IF(B249&lt;&gt;"",IFERROR(IF((SUMIF(D$14:CS$14,"CLO9",D249:CS249)/'Grade computation'!I$12)=0,0,(SUMIF(D$14:CS$14,"CLO9",D249:CS249)/'Grade computation'!I$12)),""),"")</f>
        <v/>
      </c>
      <c r="DU249" s="115" t="str">
        <f aca="false">IF(DT249="","",IF(DT249&gt;=B$10,"Y","N"))</f>
        <v/>
      </c>
      <c r="DV249" s="115" t="str">
        <f aca="false">IF(DT249="","",IF(DT249&lt;50%,1,IF(AND(DT249&gt;=50%,DT249&lt;B$10),2,IF(DT249&gt;=B$10,3))))</f>
        <v/>
      </c>
      <c r="DW249" s="114" t="str">
        <f aca="false">IF(B249&lt;&gt;"",IFERROR(IF((SUMIF(D$14:CS$14,"CLO10",D249:CS249)/'Grade computation'!I$13)=0,0,(SUMIF(D$14:CS$14,"CLO10",D249:CS249)/'Grade computation'!I$13)),""),"")</f>
        <v/>
      </c>
      <c r="DX249" s="115" t="str">
        <f aca="false">IF(DW249="","",IF(DW249&gt;=B$10,"Y","N"))</f>
        <v/>
      </c>
      <c r="DY249" s="115" t="str">
        <f aca="false">IF(DW249="","",IF(DW249&lt;50%,1,IF(AND(DW249&gt;=50%,DW249&lt;B$10),2,IF(DW249&gt;=B$10,3))))</f>
        <v/>
      </c>
      <c r="DZ249" s="13"/>
      <c r="EA249" s="13"/>
    </row>
    <row r="250" customFormat="false" ht="15.75" hidden="false" customHeight="true" outlineLevel="0" collapsed="false">
      <c r="A250" s="118"/>
      <c r="B250" s="119"/>
      <c r="C250" s="117"/>
      <c r="D250" s="117"/>
      <c r="E250" s="117"/>
      <c r="F250" s="117"/>
      <c r="G250" s="117"/>
      <c r="H250" s="117"/>
      <c r="I250" s="117"/>
      <c r="J250" s="117"/>
      <c r="K250" s="117"/>
      <c r="L250" s="117"/>
      <c r="M250" s="117"/>
      <c r="N250" s="117"/>
      <c r="O250" s="117"/>
      <c r="P250" s="117"/>
      <c r="Q250" s="117"/>
      <c r="R250" s="117"/>
      <c r="S250" s="117"/>
      <c r="T250" s="117"/>
      <c r="U250" s="117"/>
      <c r="V250" s="117"/>
      <c r="W250" s="117"/>
      <c r="X250" s="117"/>
      <c r="Y250" s="117"/>
      <c r="Z250" s="117"/>
      <c r="AA250" s="117"/>
      <c r="AB250" s="117"/>
      <c r="AC250" s="117"/>
      <c r="AD250" s="117"/>
      <c r="AE250" s="117"/>
      <c r="AF250" s="117"/>
      <c r="AG250" s="117"/>
      <c r="AH250" s="111" t="str">
        <f aca="false">IF(B250&lt;&gt;"",SUMIF(D$12:AG$12,"TLA",D250:AG250),"")</f>
        <v/>
      </c>
      <c r="AI250" s="112" t="str">
        <f aca="false">IF(B250&lt;&gt;"",SUMIF(D$12:AG$12,"AT",D250:AG250),"")</f>
        <v/>
      </c>
      <c r="AJ250" s="117"/>
      <c r="AK250" s="117"/>
      <c r="AL250" s="117"/>
      <c r="AM250" s="117"/>
      <c r="AN250" s="117"/>
      <c r="AO250" s="117"/>
      <c r="AP250" s="117"/>
      <c r="AQ250" s="117"/>
      <c r="AR250" s="117"/>
      <c r="AS250" s="117"/>
      <c r="AT250" s="117"/>
      <c r="AU250" s="117"/>
      <c r="AV250" s="117"/>
      <c r="AW250" s="117"/>
      <c r="AX250" s="117"/>
      <c r="AY250" s="117"/>
      <c r="AZ250" s="117"/>
      <c r="BA250" s="117"/>
      <c r="BB250" s="117"/>
      <c r="BC250" s="117"/>
      <c r="BD250" s="117"/>
      <c r="BE250" s="117"/>
      <c r="BF250" s="117"/>
      <c r="BG250" s="117"/>
      <c r="BH250" s="117"/>
      <c r="BI250" s="117"/>
      <c r="BJ250" s="117"/>
      <c r="BK250" s="117"/>
      <c r="BL250" s="117"/>
      <c r="BM250" s="117"/>
      <c r="BN250" s="111" t="str">
        <f aca="false">IF(B250&lt;&gt;"", SUMIF(AJ$12:BM$12,"TLA",AJ250:BM250), "")</f>
        <v/>
      </c>
      <c r="BO250" s="112" t="str">
        <f aca="false">IF(B250&lt;&gt;"", SUMIF(AJ$12:BM$12,"AT",AJ250:BM250), "")</f>
        <v/>
      </c>
      <c r="BP250" s="113"/>
      <c r="BQ250" s="113"/>
      <c r="BR250" s="113"/>
      <c r="BS250" s="113"/>
      <c r="BT250" s="113"/>
      <c r="BU250" s="113"/>
      <c r="BV250" s="113"/>
      <c r="BW250" s="113"/>
      <c r="BX250" s="113"/>
      <c r="BY250" s="113"/>
      <c r="BZ250" s="113"/>
      <c r="CA250" s="117"/>
      <c r="CB250" s="117"/>
      <c r="CC250" s="117"/>
      <c r="CD250" s="117"/>
      <c r="CE250" s="117"/>
      <c r="CF250" s="117"/>
      <c r="CG250" s="117"/>
      <c r="CH250" s="117"/>
      <c r="CI250" s="117"/>
      <c r="CJ250" s="117"/>
      <c r="CK250" s="117"/>
      <c r="CL250" s="117"/>
      <c r="CM250" s="117"/>
      <c r="CN250" s="117"/>
      <c r="CO250" s="117"/>
      <c r="CP250" s="117"/>
      <c r="CQ250" s="117"/>
      <c r="CR250" s="117"/>
      <c r="CS250" s="117"/>
      <c r="CT250" s="111" t="str">
        <f aca="false">IF(B250&lt;&gt;"",SUMIF(BP$12:CS$12,"TLA",BP250:CS250), "")</f>
        <v/>
      </c>
      <c r="CU250" s="112" t="str">
        <f aca="false">IF(B250&lt;&gt;"",SUMIF(BP$12:CS$12,"AT",BP250:CS250), "")</f>
        <v/>
      </c>
      <c r="CV250" s="114" t="str">
        <f aca="false">IF(B250&lt;&gt;"",IFERROR(SUMIF(D$14:CS$14, "CLO1", D250:CS250)/'Grade computation'!I$4,""),"")</f>
        <v/>
      </c>
      <c r="CW250" s="115" t="str">
        <f aca="false">IF(CV250="","",IF(CV250&gt;=B$10,"Y","N"))</f>
        <v/>
      </c>
      <c r="CX250" s="115" t="str">
        <f aca="false">IF(CV250="","",IF(CV250&lt;50%,1,IF(AND(CV250&gt;=50%,CV250&lt;B$10),2,IF(CV250&gt;=B$10,3))))</f>
        <v/>
      </c>
      <c r="CY250" s="114" t="str">
        <f aca="false">IF(B250&lt;&gt;"",IFERROR(IF((SUMIF(D$14:CS$14,"CLO2",D250:CS250)/'Grade computation'!I$5)=0,0,(SUMIF(D$14:CS$14,"CLO2",D250:CS250)/'Grade computation'!I$5)),""),"")</f>
        <v/>
      </c>
      <c r="CZ250" s="115" t="str">
        <f aca="false">IF(CY250="","",IF(CY250&gt;=B$10,"Y","N"))</f>
        <v/>
      </c>
      <c r="DA250" s="115" t="str">
        <f aca="false">IF(CY250="","",IF(CY250&lt;50%,1,IF(AND(CY250&gt;=50%,CY250&lt;B$10),2,IF(CY250&gt;=B$10,3))))</f>
        <v/>
      </c>
      <c r="DB250" s="114" t="str">
        <f aca="false">IF(B250&lt;&gt;"",IFERROR(IF((SUMIF(D$14:CS$14,"CLO3",D250:CS250)/'Grade computation'!I$6)=0,0,(SUMIF(D$14:CS$14,"CLO3",D250:CS250)/'Grade computation'!I$6)),""),"")</f>
        <v/>
      </c>
      <c r="DC250" s="115" t="str">
        <f aca="false">IF(DB250="","",IF(DB250&gt;=B$10,"Y","N"))</f>
        <v/>
      </c>
      <c r="DD250" s="115" t="str">
        <f aca="false">IF(DB250="","",IF(DB250&lt;50%,1,IF(AND(DB250&gt;=50%,DB250&lt;B$10),2,IF(DB250&gt;=B$10,3))))</f>
        <v/>
      </c>
      <c r="DE250" s="114" t="str">
        <f aca="false">IF(B250&lt;&gt;"",IFERROR(SUMIF(D$14:CS$14,"CLO4",D250:CS250)/'Grade computation'!I$7,""),"")</f>
        <v/>
      </c>
      <c r="DF250" s="115" t="str">
        <f aca="false">IF(DE250="","",IF(DE250&gt;=B$10,"Y","N"))</f>
        <v/>
      </c>
      <c r="DG250" s="115" t="str">
        <f aca="false">IF(DE250="","",IF(DE250&lt;50%,1,IF(AND(DE250&gt;=50%,DE250&lt;B$10),2,IF(DE250&gt;=B$10,3))))</f>
        <v/>
      </c>
      <c r="DH250" s="114" t="str">
        <f aca="false">IF(B250&lt;&gt;"",IFERROR(IF((SUMIF(D$14:CS$14,"CLO5",D250:CS250)/'Grade computation'!I$8)=0,0,(SUMIF(D$14:CS$14,"CLO5",D250:CS250)/'Grade computation'!I$8)),""),"")</f>
        <v/>
      </c>
      <c r="DI250" s="115" t="str">
        <f aca="false">IF(DH250="","",IF(DH250&gt;=B$10,"Y","N"))</f>
        <v/>
      </c>
      <c r="DJ250" s="115" t="str">
        <f aca="false">IF(DH250="","",IF(DH250&lt;50%,1,IF(AND(DH250&gt;=50%,DH250&lt;B$10),2,IF(DH250&gt;=B$10,3))))</f>
        <v/>
      </c>
      <c r="DK250" s="114" t="str">
        <f aca="false">IF(B250&lt;&gt;"",IFERROR(IF((SUMIF(D$14:CS$14,"CLO6",D250:CS250)/'Grade computation'!I$9)=0,0,(SUMIF(D$14:CS$14,"CLO6",D250:CS250)/'Grade computation'!I$9)),""),"")</f>
        <v/>
      </c>
      <c r="DL250" s="115" t="str">
        <f aca="false">IF(DK250="","",IF(DK250&gt;=B$10,"Y","N"))</f>
        <v/>
      </c>
      <c r="DM250" s="115" t="str">
        <f aca="false">IF(DK250="","",IF(DK250&lt;50%,1,IF(AND(DK250&gt;=50%,DK250&lt;B$10),2,IF(DK250&gt;=B$10,3))))</f>
        <v/>
      </c>
      <c r="DN250" s="114" t="str">
        <f aca="false">IF(B250&lt;&gt;"",IFERROR(IF((SUMIF(D$14:CS$14,"CLO7",D250:CS250)/'Grade computation'!I$10)=0,0,(SUMIF(D$14:CS$14,"CLO7",D250:CS250)/'Grade computation'!I$10)),""),"")</f>
        <v/>
      </c>
      <c r="DO250" s="115" t="str">
        <f aca="false">IF(DN250="","",IF(DN250&gt;=B$10,"Y","N"))</f>
        <v/>
      </c>
      <c r="DP250" s="115" t="str">
        <f aca="false">IF(DN250="","",IF(DN250&lt;50%,1,IF(AND(DN250&gt;=50%,DN250&lt;B$10),2,IF(DN250&gt;=B$10,3))))</f>
        <v/>
      </c>
      <c r="DQ250" s="114" t="str">
        <f aca="false">IF(B250&lt;&gt;"",IFERROR(IF((SUMIF(D$14:CS$14,"CLO8",D250:CS250)/'Grade computation'!I$11)=0,0,(SUMIF(D$14:CS$14,"CLO8",D250:CS250)/'Grade computation'!I$11)),""),"")</f>
        <v/>
      </c>
      <c r="DR250" s="115" t="str">
        <f aca="false">IF(DQ250="","",IF(DQ250&gt;=B$10,"Y","N"))</f>
        <v/>
      </c>
      <c r="DS250" s="115" t="str">
        <f aca="false">IF(DQ250="","",IF(DQ250&lt;50%,1,IF(AND(DQ250&gt;=50%,DQ250&lt;B$10),2,IF(DQ250&gt;=B$10,3))))</f>
        <v/>
      </c>
      <c r="DT250" s="114" t="str">
        <f aca="false">IF(B250&lt;&gt;"",IFERROR(IF((SUMIF(D$14:CS$14,"CLO9",D250:CS250)/'Grade computation'!I$12)=0,0,(SUMIF(D$14:CS$14,"CLO9",D250:CS250)/'Grade computation'!I$12)),""),"")</f>
        <v/>
      </c>
      <c r="DU250" s="115" t="str">
        <f aca="false">IF(DT250="","",IF(DT250&gt;=B$10,"Y","N"))</f>
        <v/>
      </c>
      <c r="DV250" s="115" t="str">
        <f aca="false">IF(DT250="","",IF(DT250&lt;50%,1,IF(AND(DT250&gt;=50%,DT250&lt;B$10),2,IF(DT250&gt;=B$10,3))))</f>
        <v/>
      </c>
      <c r="DW250" s="114" t="str">
        <f aca="false">IF(B250&lt;&gt;"",IFERROR(IF((SUMIF(D$14:CS$14,"CLO10",D250:CS250)/'Grade computation'!I$13)=0,0,(SUMIF(D$14:CS$14,"CLO10",D250:CS250)/'Grade computation'!I$13)),""),"")</f>
        <v/>
      </c>
      <c r="DX250" s="115" t="str">
        <f aca="false">IF(DW250="","",IF(DW250&gt;=B$10,"Y","N"))</f>
        <v/>
      </c>
      <c r="DY250" s="115" t="str">
        <f aca="false">IF(DW250="","",IF(DW250&lt;50%,1,IF(AND(DW250&gt;=50%,DW250&lt;B$10),2,IF(DW250&gt;=B$10,3))))</f>
        <v/>
      </c>
      <c r="DZ250" s="13"/>
      <c r="EA250" s="13"/>
    </row>
    <row r="251" customFormat="false" ht="15.75" hidden="false" customHeight="true" outlineLevel="0" collapsed="false">
      <c r="A251" s="118"/>
      <c r="B251" s="119"/>
      <c r="C251" s="117"/>
      <c r="D251" s="117"/>
      <c r="E251" s="117"/>
      <c r="F251" s="117"/>
      <c r="G251" s="117"/>
      <c r="H251" s="117"/>
      <c r="I251" s="117"/>
      <c r="J251" s="117"/>
      <c r="K251" s="117"/>
      <c r="L251" s="117"/>
      <c r="M251" s="117"/>
      <c r="N251" s="117"/>
      <c r="O251" s="117"/>
      <c r="P251" s="117"/>
      <c r="Q251" s="117"/>
      <c r="R251" s="117"/>
      <c r="S251" s="117"/>
      <c r="T251" s="117"/>
      <c r="U251" s="117"/>
      <c r="V251" s="117"/>
      <c r="W251" s="117"/>
      <c r="X251" s="117"/>
      <c r="Y251" s="117"/>
      <c r="Z251" s="117"/>
      <c r="AA251" s="117"/>
      <c r="AB251" s="117"/>
      <c r="AC251" s="117"/>
      <c r="AD251" s="117"/>
      <c r="AE251" s="117"/>
      <c r="AF251" s="117"/>
      <c r="AG251" s="117"/>
      <c r="AH251" s="111" t="str">
        <f aca="false">IF(B251&lt;&gt;"",SUMIF(D$12:AG$12,"TLA",D251:AG251),"")</f>
        <v/>
      </c>
      <c r="AI251" s="112" t="str">
        <f aca="false">IF(B251&lt;&gt;"",SUMIF(D$12:AG$12,"AT",D251:AG251),"")</f>
        <v/>
      </c>
      <c r="AJ251" s="117"/>
      <c r="AK251" s="117"/>
      <c r="AL251" s="117"/>
      <c r="AM251" s="117"/>
      <c r="AN251" s="117"/>
      <c r="AO251" s="117"/>
      <c r="AP251" s="117"/>
      <c r="AQ251" s="117"/>
      <c r="AR251" s="117"/>
      <c r="AS251" s="117"/>
      <c r="AT251" s="117"/>
      <c r="AU251" s="117"/>
      <c r="AV251" s="117"/>
      <c r="AW251" s="117"/>
      <c r="AX251" s="117"/>
      <c r="AY251" s="117"/>
      <c r="AZ251" s="117"/>
      <c r="BA251" s="117"/>
      <c r="BB251" s="117"/>
      <c r="BC251" s="117"/>
      <c r="BD251" s="117"/>
      <c r="BE251" s="117"/>
      <c r="BF251" s="117"/>
      <c r="BG251" s="117"/>
      <c r="BH251" s="117"/>
      <c r="BI251" s="117"/>
      <c r="BJ251" s="117"/>
      <c r="BK251" s="117"/>
      <c r="BL251" s="117"/>
      <c r="BM251" s="117"/>
      <c r="BN251" s="111" t="str">
        <f aca="false">IF(B251&lt;&gt;"", SUMIF(AJ$12:BM$12,"TLA",AJ251:BM251), "")</f>
        <v/>
      </c>
      <c r="BO251" s="112" t="str">
        <f aca="false">IF(B251&lt;&gt;"", SUMIF(AJ$12:BM$12,"AT",AJ251:BM251), "")</f>
        <v/>
      </c>
      <c r="BP251" s="113"/>
      <c r="BQ251" s="113"/>
      <c r="BR251" s="113"/>
      <c r="BS251" s="113"/>
      <c r="BT251" s="113"/>
      <c r="BU251" s="113"/>
      <c r="BV251" s="113"/>
      <c r="BW251" s="113"/>
      <c r="BX251" s="113"/>
      <c r="BY251" s="113"/>
      <c r="BZ251" s="113"/>
      <c r="CA251" s="117"/>
      <c r="CB251" s="117"/>
      <c r="CC251" s="117"/>
      <c r="CD251" s="117"/>
      <c r="CE251" s="117"/>
      <c r="CF251" s="117"/>
      <c r="CG251" s="117"/>
      <c r="CH251" s="117"/>
      <c r="CI251" s="117"/>
      <c r="CJ251" s="117"/>
      <c r="CK251" s="117"/>
      <c r="CL251" s="117"/>
      <c r="CM251" s="117"/>
      <c r="CN251" s="117"/>
      <c r="CO251" s="117"/>
      <c r="CP251" s="117"/>
      <c r="CQ251" s="117"/>
      <c r="CR251" s="117"/>
      <c r="CS251" s="117"/>
      <c r="CT251" s="111" t="str">
        <f aca="false">IF(B251&lt;&gt;"",SUMIF(BP$12:CS$12,"TLA",BP251:CS251), "")</f>
        <v/>
      </c>
      <c r="CU251" s="112" t="str">
        <f aca="false">IF(B251&lt;&gt;"",SUMIF(BP$12:CS$12,"AT",BP251:CS251), "")</f>
        <v/>
      </c>
      <c r="CV251" s="114" t="str">
        <f aca="false">IF(B251&lt;&gt;"",IFERROR(SUMIF(D$14:CS$14, "CLO1", D251:CS251)/'Grade computation'!I$4,""),"")</f>
        <v/>
      </c>
      <c r="CW251" s="115" t="str">
        <f aca="false">IF(CV251="","",IF(CV251&gt;=B$10,"Y","N"))</f>
        <v/>
      </c>
      <c r="CX251" s="115" t="str">
        <f aca="false">IF(CV251="","",IF(CV251&lt;50%,1,IF(AND(CV251&gt;=50%,CV251&lt;B$10),2,IF(CV251&gt;=B$10,3))))</f>
        <v/>
      </c>
      <c r="CY251" s="114" t="str">
        <f aca="false">IF(B251&lt;&gt;"",IFERROR(IF((SUMIF(D$14:CS$14,"CLO2",D251:CS251)/'Grade computation'!I$5)=0,0,(SUMIF(D$14:CS$14,"CLO2",D251:CS251)/'Grade computation'!I$5)),""),"")</f>
        <v/>
      </c>
      <c r="CZ251" s="115" t="str">
        <f aca="false">IF(CY251="","",IF(CY251&gt;=B$10,"Y","N"))</f>
        <v/>
      </c>
      <c r="DA251" s="115" t="str">
        <f aca="false">IF(CY251="","",IF(CY251&lt;50%,1,IF(AND(CY251&gt;=50%,CY251&lt;B$10),2,IF(CY251&gt;=B$10,3))))</f>
        <v/>
      </c>
      <c r="DB251" s="114" t="str">
        <f aca="false">IF(B251&lt;&gt;"",IFERROR(IF((SUMIF(D$14:CS$14,"CLO3",D251:CS251)/'Grade computation'!I$6)=0,0,(SUMIF(D$14:CS$14,"CLO3",D251:CS251)/'Grade computation'!I$6)),""),"")</f>
        <v/>
      </c>
      <c r="DC251" s="115" t="str">
        <f aca="false">IF(DB251="","",IF(DB251&gt;=B$10,"Y","N"))</f>
        <v/>
      </c>
      <c r="DD251" s="115" t="str">
        <f aca="false">IF(DB251="","",IF(DB251&lt;50%,1,IF(AND(DB251&gt;=50%,DB251&lt;B$10),2,IF(DB251&gt;=B$10,3))))</f>
        <v/>
      </c>
      <c r="DE251" s="114" t="str">
        <f aca="false">IF(B251&lt;&gt;"",IFERROR(SUMIF(D$14:CS$14,"CLO4",D251:CS251)/'Grade computation'!I$7,""),"")</f>
        <v/>
      </c>
      <c r="DF251" s="115" t="str">
        <f aca="false">IF(DE251="","",IF(DE251&gt;=B$10,"Y","N"))</f>
        <v/>
      </c>
      <c r="DG251" s="115" t="str">
        <f aca="false">IF(DE251="","",IF(DE251&lt;50%,1,IF(AND(DE251&gt;=50%,DE251&lt;B$10),2,IF(DE251&gt;=B$10,3))))</f>
        <v/>
      </c>
      <c r="DH251" s="114" t="str">
        <f aca="false">IF(B251&lt;&gt;"",IFERROR(IF((SUMIF(D$14:CS$14,"CLO5",D251:CS251)/'Grade computation'!I$8)=0,0,(SUMIF(D$14:CS$14,"CLO5",D251:CS251)/'Grade computation'!I$8)),""),"")</f>
        <v/>
      </c>
      <c r="DI251" s="115" t="str">
        <f aca="false">IF(DH251="","",IF(DH251&gt;=B$10,"Y","N"))</f>
        <v/>
      </c>
      <c r="DJ251" s="115" t="str">
        <f aca="false">IF(DH251="","",IF(DH251&lt;50%,1,IF(AND(DH251&gt;=50%,DH251&lt;B$10),2,IF(DH251&gt;=B$10,3))))</f>
        <v/>
      </c>
      <c r="DK251" s="114" t="str">
        <f aca="false">IF(B251&lt;&gt;"",IFERROR(IF((SUMIF(D$14:CS$14,"CLO6",D251:CS251)/'Grade computation'!I$9)=0,0,(SUMIF(D$14:CS$14,"CLO6",D251:CS251)/'Grade computation'!I$9)),""),"")</f>
        <v/>
      </c>
      <c r="DL251" s="115" t="str">
        <f aca="false">IF(DK251="","",IF(DK251&gt;=B$10,"Y","N"))</f>
        <v/>
      </c>
      <c r="DM251" s="115" t="str">
        <f aca="false">IF(DK251="","",IF(DK251&lt;50%,1,IF(AND(DK251&gt;=50%,DK251&lt;B$10),2,IF(DK251&gt;=B$10,3))))</f>
        <v/>
      </c>
      <c r="DN251" s="114" t="str">
        <f aca="false">IF(B251&lt;&gt;"",IFERROR(IF((SUMIF(D$14:CS$14,"CLO7",D251:CS251)/'Grade computation'!I$10)=0,0,(SUMIF(D$14:CS$14,"CLO7",D251:CS251)/'Grade computation'!I$10)),""),"")</f>
        <v/>
      </c>
      <c r="DO251" s="115" t="str">
        <f aca="false">IF(DN251="","",IF(DN251&gt;=B$10,"Y","N"))</f>
        <v/>
      </c>
      <c r="DP251" s="115" t="str">
        <f aca="false">IF(DN251="","",IF(DN251&lt;50%,1,IF(AND(DN251&gt;=50%,DN251&lt;B$10),2,IF(DN251&gt;=B$10,3))))</f>
        <v/>
      </c>
      <c r="DQ251" s="114" t="str">
        <f aca="false">IF(B251&lt;&gt;"",IFERROR(IF((SUMIF(D$14:CS$14,"CLO8",D251:CS251)/'Grade computation'!I$11)=0,0,(SUMIF(D$14:CS$14,"CLO8",D251:CS251)/'Grade computation'!I$11)),""),"")</f>
        <v/>
      </c>
      <c r="DR251" s="115" t="str">
        <f aca="false">IF(DQ251="","",IF(DQ251&gt;=B$10,"Y","N"))</f>
        <v/>
      </c>
      <c r="DS251" s="115" t="str">
        <f aca="false">IF(DQ251="","",IF(DQ251&lt;50%,1,IF(AND(DQ251&gt;=50%,DQ251&lt;B$10),2,IF(DQ251&gt;=B$10,3))))</f>
        <v/>
      </c>
      <c r="DT251" s="114" t="str">
        <f aca="false">IF(B251&lt;&gt;"",IFERROR(IF((SUMIF(D$14:CS$14,"CLO9",D251:CS251)/'Grade computation'!I$12)=0,0,(SUMIF(D$14:CS$14,"CLO9",D251:CS251)/'Grade computation'!I$12)),""),"")</f>
        <v/>
      </c>
      <c r="DU251" s="115" t="str">
        <f aca="false">IF(DT251="","",IF(DT251&gt;=B$10,"Y","N"))</f>
        <v/>
      </c>
      <c r="DV251" s="115" t="str">
        <f aca="false">IF(DT251="","",IF(DT251&lt;50%,1,IF(AND(DT251&gt;=50%,DT251&lt;B$10),2,IF(DT251&gt;=B$10,3))))</f>
        <v/>
      </c>
      <c r="DW251" s="114" t="str">
        <f aca="false">IF(B251&lt;&gt;"",IFERROR(IF((SUMIF(D$14:CS$14,"CLO10",D251:CS251)/'Grade computation'!I$13)=0,0,(SUMIF(D$14:CS$14,"CLO10",D251:CS251)/'Grade computation'!I$13)),""),"")</f>
        <v/>
      </c>
      <c r="DX251" s="115" t="str">
        <f aca="false">IF(DW251="","",IF(DW251&gt;=B$10,"Y","N"))</f>
        <v/>
      </c>
      <c r="DY251" s="115" t="str">
        <f aca="false">IF(DW251="","",IF(DW251&lt;50%,1,IF(AND(DW251&gt;=50%,DW251&lt;B$10),2,IF(DW251&gt;=B$10,3))))</f>
        <v/>
      </c>
      <c r="DZ251" s="13"/>
      <c r="EA251" s="13"/>
    </row>
    <row r="252" customFormat="false" ht="15.75" hidden="false" customHeight="true" outlineLevel="0" collapsed="false">
      <c r="A252" s="118"/>
      <c r="B252" s="119"/>
      <c r="C252" s="117"/>
      <c r="D252" s="117"/>
      <c r="E252" s="117"/>
      <c r="F252" s="117"/>
      <c r="G252" s="117"/>
      <c r="H252" s="117"/>
      <c r="I252" s="117"/>
      <c r="J252" s="117"/>
      <c r="K252" s="117"/>
      <c r="L252" s="117"/>
      <c r="M252" s="117"/>
      <c r="N252" s="117"/>
      <c r="O252" s="117"/>
      <c r="P252" s="117"/>
      <c r="Q252" s="117"/>
      <c r="R252" s="117"/>
      <c r="S252" s="117"/>
      <c r="T252" s="117"/>
      <c r="U252" s="117"/>
      <c r="V252" s="117"/>
      <c r="W252" s="117"/>
      <c r="X252" s="117"/>
      <c r="Y252" s="117"/>
      <c r="Z252" s="117"/>
      <c r="AA252" s="117"/>
      <c r="AB252" s="117"/>
      <c r="AC252" s="117"/>
      <c r="AD252" s="117"/>
      <c r="AE252" s="117"/>
      <c r="AF252" s="117"/>
      <c r="AG252" s="117"/>
      <c r="AH252" s="111" t="str">
        <f aca="false">IF(B252&lt;&gt;"",SUMIF(D$12:AG$12,"TLA",D252:AG252),"")</f>
        <v/>
      </c>
      <c r="AI252" s="112" t="str">
        <f aca="false">IF(B252&lt;&gt;"",SUMIF(D$12:AG$12,"AT",D252:AG252),"")</f>
        <v/>
      </c>
      <c r="AJ252" s="117"/>
      <c r="AK252" s="117"/>
      <c r="AL252" s="117"/>
      <c r="AM252" s="117"/>
      <c r="AN252" s="117"/>
      <c r="AO252" s="117"/>
      <c r="AP252" s="117"/>
      <c r="AQ252" s="117"/>
      <c r="AR252" s="117"/>
      <c r="AS252" s="117"/>
      <c r="AT252" s="117"/>
      <c r="AU252" s="117"/>
      <c r="AV252" s="117"/>
      <c r="AW252" s="117"/>
      <c r="AX252" s="117"/>
      <c r="AY252" s="117"/>
      <c r="AZ252" s="117"/>
      <c r="BA252" s="117"/>
      <c r="BB252" s="117"/>
      <c r="BC252" s="117"/>
      <c r="BD252" s="117"/>
      <c r="BE252" s="117"/>
      <c r="BF252" s="117"/>
      <c r="BG252" s="117"/>
      <c r="BH252" s="117"/>
      <c r="BI252" s="117"/>
      <c r="BJ252" s="117"/>
      <c r="BK252" s="117"/>
      <c r="BL252" s="117"/>
      <c r="BM252" s="117"/>
      <c r="BN252" s="111" t="str">
        <f aca="false">IF(B252&lt;&gt;"", SUMIF(AJ$12:BM$12,"TLA",AJ252:BM252), "")</f>
        <v/>
      </c>
      <c r="BO252" s="112" t="str">
        <f aca="false">IF(B252&lt;&gt;"", SUMIF(AJ$12:BM$12,"AT",AJ252:BM252), "")</f>
        <v/>
      </c>
      <c r="BP252" s="113"/>
      <c r="BQ252" s="113"/>
      <c r="BR252" s="113"/>
      <c r="BS252" s="113"/>
      <c r="BT252" s="113"/>
      <c r="BU252" s="113"/>
      <c r="BV252" s="113"/>
      <c r="BW252" s="113"/>
      <c r="BX252" s="113"/>
      <c r="BY252" s="113"/>
      <c r="BZ252" s="113"/>
      <c r="CA252" s="117"/>
      <c r="CB252" s="117"/>
      <c r="CC252" s="117"/>
      <c r="CD252" s="117"/>
      <c r="CE252" s="117"/>
      <c r="CF252" s="117"/>
      <c r="CG252" s="117"/>
      <c r="CH252" s="117"/>
      <c r="CI252" s="117"/>
      <c r="CJ252" s="117"/>
      <c r="CK252" s="117"/>
      <c r="CL252" s="117"/>
      <c r="CM252" s="117"/>
      <c r="CN252" s="117"/>
      <c r="CO252" s="117"/>
      <c r="CP252" s="117"/>
      <c r="CQ252" s="117"/>
      <c r="CR252" s="117"/>
      <c r="CS252" s="117"/>
      <c r="CT252" s="111" t="str">
        <f aca="false">IF(B252&lt;&gt;"",SUMIF(BP$12:CS$12,"TLA",BP252:CS252), "")</f>
        <v/>
      </c>
      <c r="CU252" s="112" t="str">
        <f aca="false">IF(B252&lt;&gt;"",SUMIF(BP$12:CS$12,"AT",BP252:CS252), "")</f>
        <v/>
      </c>
      <c r="CV252" s="114" t="str">
        <f aca="false">IF(B252&lt;&gt;"",IFERROR(SUMIF(D$14:CS$14, "CLO1", D252:CS252)/'Grade computation'!I$4,""),"")</f>
        <v/>
      </c>
      <c r="CW252" s="115" t="str">
        <f aca="false">IF(CV252="","",IF(CV252&gt;=B$10,"Y","N"))</f>
        <v/>
      </c>
      <c r="CX252" s="115" t="str">
        <f aca="false">IF(CV252="","",IF(CV252&lt;50%,1,IF(AND(CV252&gt;=50%,CV252&lt;B$10),2,IF(CV252&gt;=B$10,3))))</f>
        <v/>
      </c>
      <c r="CY252" s="114" t="str">
        <f aca="false">IF(B252&lt;&gt;"",IFERROR(IF((SUMIF(D$14:CS$14,"CLO2",D252:CS252)/'Grade computation'!I$5)=0,0,(SUMIF(D$14:CS$14,"CLO2",D252:CS252)/'Grade computation'!I$5)),""),"")</f>
        <v/>
      </c>
      <c r="CZ252" s="115" t="str">
        <f aca="false">IF(CY252="","",IF(CY252&gt;=B$10,"Y","N"))</f>
        <v/>
      </c>
      <c r="DA252" s="115" t="str">
        <f aca="false">IF(CY252="","",IF(CY252&lt;50%,1,IF(AND(CY252&gt;=50%,CY252&lt;B$10),2,IF(CY252&gt;=B$10,3))))</f>
        <v/>
      </c>
      <c r="DB252" s="114" t="str">
        <f aca="false">IF(B252&lt;&gt;"",IFERROR(IF((SUMIF(D$14:CS$14,"CLO3",D252:CS252)/'Grade computation'!I$6)=0,0,(SUMIF(D$14:CS$14,"CLO3",D252:CS252)/'Grade computation'!I$6)),""),"")</f>
        <v/>
      </c>
      <c r="DC252" s="115" t="str">
        <f aca="false">IF(DB252="","",IF(DB252&gt;=B$10,"Y","N"))</f>
        <v/>
      </c>
      <c r="DD252" s="115" t="str">
        <f aca="false">IF(DB252="","",IF(DB252&lt;50%,1,IF(AND(DB252&gt;=50%,DB252&lt;B$10),2,IF(DB252&gt;=B$10,3))))</f>
        <v/>
      </c>
      <c r="DE252" s="114" t="str">
        <f aca="false">IF(B252&lt;&gt;"",IFERROR(SUMIF(D$14:CS$14,"CLO4",D252:CS252)/'Grade computation'!I$7,""),"")</f>
        <v/>
      </c>
      <c r="DF252" s="115" t="str">
        <f aca="false">IF(DE252="","",IF(DE252&gt;=B$10,"Y","N"))</f>
        <v/>
      </c>
      <c r="DG252" s="115" t="str">
        <f aca="false">IF(DE252="","",IF(DE252&lt;50%,1,IF(AND(DE252&gt;=50%,DE252&lt;B$10),2,IF(DE252&gt;=B$10,3))))</f>
        <v/>
      </c>
      <c r="DH252" s="114" t="str">
        <f aca="false">IF(B252&lt;&gt;"",IFERROR(IF((SUMIF(D$14:CS$14,"CLO5",D252:CS252)/'Grade computation'!I$8)=0,0,(SUMIF(D$14:CS$14,"CLO5",D252:CS252)/'Grade computation'!I$8)),""),"")</f>
        <v/>
      </c>
      <c r="DI252" s="115" t="str">
        <f aca="false">IF(DH252="","",IF(DH252&gt;=B$10,"Y","N"))</f>
        <v/>
      </c>
      <c r="DJ252" s="115" t="str">
        <f aca="false">IF(DH252="","",IF(DH252&lt;50%,1,IF(AND(DH252&gt;=50%,DH252&lt;B$10),2,IF(DH252&gt;=B$10,3))))</f>
        <v/>
      </c>
      <c r="DK252" s="114" t="str">
        <f aca="false">IF(B252&lt;&gt;"",IFERROR(IF((SUMIF(D$14:CS$14,"CLO6",D252:CS252)/'Grade computation'!I$9)=0,0,(SUMIF(D$14:CS$14,"CLO6",D252:CS252)/'Grade computation'!I$9)),""),"")</f>
        <v/>
      </c>
      <c r="DL252" s="115" t="str">
        <f aca="false">IF(DK252="","",IF(DK252&gt;=B$10,"Y","N"))</f>
        <v/>
      </c>
      <c r="DM252" s="115" t="str">
        <f aca="false">IF(DK252="","",IF(DK252&lt;50%,1,IF(AND(DK252&gt;=50%,DK252&lt;B$10),2,IF(DK252&gt;=B$10,3))))</f>
        <v/>
      </c>
      <c r="DN252" s="114" t="str">
        <f aca="false">IF(B252&lt;&gt;"",IFERROR(IF((SUMIF(D$14:CS$14,"CLO7",D252:CS252)/'Grade computation'!I$10)=0,0,(SUMIF(D$14:CS$14,"CLO7",D252:CS252)/'Grade computation'!I$10)),""),"")</f>
        <v/>
      </c>
      <c r="DO252" s="115" t="str">
        <f aca="false">IF(DN252="","",IF(DN252&gt;=B$10,"Y","N"))</f>
        <v/>
      </c>
      <c r="DP252" s="115" t="str">
        <f aca="false">IF(DN252="","",IF(DN252&lt;50%,1,IF(AND(DN252&gt;=50%,DN252&lt;B$10),2,IF(DN252&gt;=B$10,3))))</f>
        <v/>
      </c>
      <c r="DQ252" s="114" t="str">
        <f aca="false">IF(B252&lt;&gt;"",IFERROR(IF((SUMIF(D$14:CS$14,"CLO8",D252:CS252)/'Grade computation'!I$11)=0,0,(SUMIF(D$14:CS$14,"CLO8",D252:CS252)/'Grade computation'!I$11)),""),"")</f>
        <v/>
      </c>
      <c r="DR252" s="115" t="str">
        <f aca="false">IF(DQ252="","",IF(DQ252&gt;=B$10,"Y","N"))</f>
        <v/>
      </c>
      <c r="DS252" s="115" t="str">
        <f aca="false">IF(DQ252="","",IF(DQ252&lt;50%,1,IF(AND(DQ252&gt;=50%,DQ252&lt;B$10),2,IF(DQ252&gt;=B$10,3))))</f>
        <v/>
      </c>
      <c r="DT252" s="114" t="str">
        <f aca="false">IF(B252&lt;&gt;"",IFERROR(IF((SUMIF(D$14:CS$14,"CLO9",D252:CS252)/'Grade computation'!I$12)=0,0,(SUMIF(D$14:CS$14,"CLO9",D252:CS252)/'Grade computation'!I$12)),""),"")</f>
        <v/>
      </c>
      <c r="DU252" s="115" t="str">
        <f aca="false">IF(DT252="","",IF(DT252&gt;=B$10,"Y","N"))</f>
        <v/>
      </c>
      <c r="DV252" s="115" t="str">
        <f aca="false">IF(DT252="","",IF(DT252&lt;50%,1,IF(AND(DT252&gt;=50%,DT252&lt;B$10),2,IF(DT252&gt;=B$10,3))))</f>
        <v/>
      </c>
      <c r="DW252" s="114" t="str">
        <f aca="false">IF(B252&lt;&gt;"",IFERROR(IF((SUMIF(D$14:CS$14,"CLO10",D252:CS252)/'Grade computation'!I$13)=0,0,(SUMIF(D$14:CS$14,"CLO10",D252:CS252)/'Grade computation'!I$13)),""),"")</f>
        <v/>
      </c>
      <c r="DX252" s="115" t="str">
        <f aca="false">IF(DW252="","",IF(DW252&gt;=B$10,"Y","N"))</f>
        <v/>
      </c>
      <c r="DY252" s="115" t="str">
        <f aca="false">IF(DW252="","",IF(DW252&lt;50%,1,IF(AND(DW252&gt;=50%,DW252&lt;B$10),2,IF(DW252&gt;=B$10,3))))</f>
        <v/>
      </c>
      <c r="DZ252" s="13"/>
      <c r="EA252" s="13"/>
    </row>
    <row r="253" customFormat="false" ht="15.75" hidden="false" customHeight="true" outlineLevel="0" collapsed="false">
      <c r="A253" s="118"/>
      <c r="B253" s="119"/>
      <c r="C253" s="117"/>
      <c r="D253" s="117"/>
      <c r="E253" s="117"/>
      <c r="F253" s="117"/>
      <c r="G253" s="117"/>
      <c r="H253" s="117"/>
      <c r="I253" s="117"/>
      <c r="J253" s="117"/>
      <c r="K253" s="117"/>
      <c r="L253" s="117"/>
      <c r="M253" s="117"/>
      <c r="N253" s="117"/>
      <c r="O253" s="117"/>
      <c r="P253" s="117"/>
      <c r="Q253" s="117"/>
      <c r="R253" s="117"/>
      <c r="S253" s="117"/>
      <c r="T253" s="117"/>
      <c r="U253" s="117"/>
      <c r="V253" s="117"/>
      <c r="W253" s="117"/>
      <c r="X253" s="117"/>
      <c r="Y253" s="117"/>
      <c r="Z253" s="117"/>
      <c r="AA253" s="117"/>
      <c r="AB253" s="117"/>
      <c r="AC253" s="117"/>
      <c r="AD253" s="117"/>
      <c r="AE253" s="117"/>
      <c r="AF253" s="117"/>
      <c r="AG253" s="117"/>
      <c r="AH253" s="111" t="str">
        <f aca="false">IF(B253&lt;&gt;"",SUMIF(D$12:AG$12,"TLA",D253:AG253),"")</f>
        <v/>
      </c>
      <c r="AI253" s="112" t="str">
        <f aca="false">IF(B253&lt;&gt;"",SUMIF(D$12:AG$12,"AT",D253:AG253),"")</f>
        <v/>
      </c>
      <c r="AJ253" s="117"/>
      <c r="AK253" s="117"/>
      <c r="AL253" s="117"/>
      <c r="AM253" s="117"/>
      <c r="AN253" s="117"/>
      <c r="AO253" s="117"/>
      <c r="AP253" s="117"/>
      <c r="AQ253" s="117"/>
      <c r="AR253" s="117"/>
      <c r="AS253" s="117"/>
      <c r="AT253" s="117"/>
      <c r="AU253" s="117"/>
      <c r="AV253" s="117"/>
      <c r="AW253" s="117"/>
      <c r="AX253" s="117"/>
      <c r="AY253" s="117"/>
      <c r="AZ253" s="117"/>
      <c r="BA253" s="117"/>
      <c r="BB253" s="117"/>
      <c r="BC253" s="117"/>
      <c r="BD253" s="117"/>
      <c r="BE253" s="117"/>
      <c r="BF253" s="117"/>
      <c r="BG253" s="117"/>
      <c r="BH253" s="117"/>
      <c r="BI253" s="117"/>
      <c r="BJ253" s="117"/>
      <c r="BK253" s="117"/>
      <c r="BL253" s="117"/>
      <c r="BM253" s="117"/>
      <c r="BN253" s="111" t="str">
        <f aca="false">IF(B253&lt;&gt;"", SUMIF(AJ$12:BM$12,"TLA",AJ253:BM253), "")</f>
        <v/>
      </c>
      <c r="BO253" s="112" t="str">
        <f aca="false">IF(B253&lt;&gt;"", SUMIF(AJ$12:BM$12,"AT",AJ253:BM253), "")</f>
        <v/>
      </c>
      <c r="BP253" s="113"/>
      <c r="BQ253" s="113"/>
      <c r="BR253" s="113"/>
      <c r="BS253" s="113"/>
      <c r="BT253" s="113"/>
      <c r="BU253" s="113"/>
      <c r="BV253" s="113"/>
      <c r="BW253" s="113"/>
      <c r="BX253" s="113"/>
      <c r="BY253" s="113"/>
      <c r="BZ253" s="113"/>
      <c r="CA253" s="117"/>
      <c r="CB253" s="117"/>
      <c r="CC253" s="117"/>
      <c r="CD253" s="117"/>
      <c r="CE253" s="117"/>
      <c r="CF253" s="117"/>
      <c r="CG253" s="117"/>
      <c r="CH253" s="117"/>
      <c r="CI253" s="117"/>
      <c r="CJ253" s="117"/>
      <c r="CK253" s="117"/>
      <c r="CL253" s="117"/>
      <c r="CM253" s="117"/>
      <c r="CN253" s="117"/>
      <c r="CO253" s="117"/>
      <c r="CP253" s="117"/>
      <c r="CQ253" s="117"/>
      <c r="CR253" s="117"/>
      <c r="CS253" s="117"/>
      <c r="CT253" s="111" t="str">
        <f aca="false">IF(B253&lt;&gt;"",SUMIF(BP$12:CS$12,"TLA",BP253:CS253), "")</f>
        <v/>
      </c>
      <c r="CU253" s="112" t="str">
        <f aca="false">IF(B253&lt;&gt;"",SUMIF(BP$12:CS$12,"AT",BP253:CS253), "")</f>
        <v/>
      </c>
      <c r="CV253" s="114" t="str">
        <f aca="false">IF(B253&lt;&gt;"",IFERROR(SUMIF(D$14:CS$14, "CLO1", D253:CS253)/'Grade computation'!I$4,""),"")</f>
        <v/>
      </c>
      <c r="CW253" s="115" t="str">
        <f aca="false">IF(CV253="","",IF(CV253&gt;=B$10,"Y","N"))</f>
        <v/>
      </c>
      <c r="CX253" s="115" t="str">
        <f aca="false">IF(CV253="","",IF(CV253&lt;50%,1,IF(AND(CV253&gt;=50%,CV253&lt;B$10),2,IF(CV253&gt;=B$10,3))))</f>
        <v/>
      </c>
      <c r="CY253" s="114" t="str">
        <f aca="false">IF(B253&lt;&gt;"",IFERROR(IF((SUMIF(D$14:CS$14,"CLO2",D253:CS253)/'Grade computation'!I$5)=0,0,(SUMIF(D$14:CS$14,"CLO2",D253:CS253)/'Grade computation'!I$5)),""),"")</f>
        <v/>
      </c>
      <c r="CZ253" s="115" t="str">
        <f aca="false">IF(CY253="","",IF(CY253&gt;=B$10,"Y","N"))</f>
        <v/>
      </c>
      <c r="DA253" s="115" t="str">
        <f aca="false">IF(CY253="","",IF(CY253&lt;50%,1,IF(AND(CY253&gt;=50%,CY253&lt;B$10),2,IF(CY253&gt;=B$10,3))))</f>
        <v/>
      </c>
      <c r="DB253" s="114" t="str">
        <f aca="false">IF(B253&lt;&gt;"",IFERROR(IF((SUMIF(D$14:CS$14,"CLO3",D253:CS253)/'Grade computation'!I$6)=0,0,(SUMIF(D$14:CS$14,"CLO3",D253:CS253)/'Grade computation'!I$6)),""),"")</f>
        <v/>
      </c>
      <c r="DC253" s="115" t="str">
        <f aca="false">IF(DB253="","",IF(DB253&gt;=B$10,"Y","N"))</f>
        <v/>
      </c>
      <c r="DD253" s="115" t="str">
        <f aca="false">IF(DB253="","",IF(DB253&lt;50%,1,IF(AND(DB253&gt;=50%,DB253&lt;B$10),2,IF(DB253&gt;=B$10,3))))</f>
        <v/>
      </c>
      <c r="DE253" s="114" t="str">
        <f aca="false">IF(B253&lt;&gt;"",IFERROR(SUMIF(D$14:CS$14,"CLO4",D253:CS253)/'Grade computation'!I$7,""),"")</f>
        <v/>
      </c>
      <c r="DF253" s="115" t="str">
        <f aca="false">IF(DE253="","",IF(DE253&gt;=B$10,"Y","N"))</f>
        <v/>
      </c>
      <c r="DG253" s="115" t="str">
        <f aca="false">IF(DE253="","",IF(DE253&lt;50%,1,IF(AND(DE253&gt;=50%,DE253&lt;B$10),2,IF(DE253&gt;=B$10,3))))</f>
        <v/>
      </c>
      <c r="DH253" s="114" t="str">
        <f aca="false">IF(B253&lt;&gt;"",IFERROR(IF((SUMIF(D$14:CS$14,"CLO5",D253:CS253)/'Grade computation'!I$8)=0,0,(SUMIF(D$14:CS$14,"CLO5",D253:CS253)/'Grade computation'!I$8)),""),"")</f>
        <v/>
      </c>
      <c r="DI253" s="115" t="str">
        <f aca="false">IF(DH253="","",IF(DH253&gt;=B$10,"Y","N"))</f>
        <v/>
      </c>
      <c r="DJ253" s="115" t="str">
        <f aca="false">IF(DH253="","",IF(DH253&lt;50%,1,IF(AND(DH253&gt;=50%,DH253&lt;B$10),2,IF(DH253&gt;=B$10,3))))</f>
        <v/>
      </c>
      <c r="DK253" s="114" t="str">
        <f aca="false">IF(B253&lt;&gt;"",IFERROR(IF((SUMIF(D$14:CS$14,"CLO6",D253:CS253)/'Grade computation'!I$9)=0,0,(SUMIF(D$14:CS$14,"CLO6",D253:CS253)/'Grade computation'!I$9)),""),"")</f>
        <v/>
      </c>
      <c r="DL253" s="115" t="str">
        <f aca="false">IF(DK253="","",IF(DK253&gt;=B$10,"Y","N"))</f>
        <v/>
      </c>
      <c r="DM253" s="115" t="str">
        <f aca="false">IF(DK253="","",IF(DK253&lt;50%,1,IF(AND(DK253&gt;=50%,DK253&lt;B$10),2,IF(DK253&gt;=B$10,3))))</f>
        <v/>
      </c>
      <c r="DN253" s="114" t="str">
        <f aca="false">IF(B253&lt;&gt;"",IFERROR(IF((SUMIF(D$14:CS$14,"CLO7",D253:CS253)/'Grade computation'!I$10)=0,0,(SUMIF(D$14:CS$14,"CLO7",D253:CS253)/'Grade computation'!I$10)),""),"")</f>
        <v/>
      </c>
      <c r="DO253" s="115" t="str">
        <f aca="false">IF(DN253="","",IF(DN253&gt;=B$10,"Y","N"))</f>
        <v/>
      </c>
      <c r="DP253" s="115" t="str">
        <f aca="false">IF(DN253="","",IF(DN253&lt;50%,1,IF(AND(DN253&gt;=50%,DN253&lt;B$10),2,IF(DN253&gt;=B$10,3))))</f>
        <v/>
      </c>
      <c r="DQ253" s="114" t="str">
        <f aca="false">IF(B253&lt;&gt;"",IFERROR(IF((SUMIF(D$14:CS$14,"CLO8",D253:CS253)/'Grade computation'!I$11)=0,0,(SUMIF(D$14:CS$14,"CLO8",D253:CS253)/'Grade computation'!I$11)),""),"")</f>
        <v/>
      </c>
      <c r="DR253" s="115" t="str">
        <f aca="false">IF(DQ253="","",IF(DQ253&gt;=B$10,"Y","N"))</f>
        <v/>
      </c>
      <c r="DS253" s="115" t="str">
        <f aca="false">IF(DQ253="","",IF(DQ253&lt;50%,1,IF(AND(DQ253&gt;=50%,DQ253&lt;B$10),2,IF(DQ253&gt;=B$10,3))))</f>
        <v/>
      </c>
      <c r="DT253" s="114" t="str">
        <f aca="false">IF(B253&lt;&gt;"",IFERROR(IF((SUMIF(D$14:CS$14,"CLO9",D253:CS253)/'Grade computation'!I$12)=0,0,(SUMIF(D$14:CS$14,"CLO9",D253:CS253)/'Grade computation'!I$12)),""),"")</f>
        <v/>
      </c>
      <c r="DU253" s="115" t="str">
        <f aca="false">IF(DT253="","",IF(DT253&gt;=B$10,"Y","N"))</f>
        <v/>
      </c>
      <c r="DV253" s="115" t="str">
        <f aca="false">IF(DT253="","",IF(DT253&lt;50%,1,IF(AND(DT253&gt;=50%,DT253&lt;B$10),2,IF(DT253&gt;=B$10,3))))</f>
        <v/>
      </c>
      <c r="DW253" s="114" t="str">
        <f aca="false">IF(B253&lt;&gt;"",IFERROR(IF((SUMIF(D$14:CS$14,"CLO10",D253:CS253)/'Grade computation'!I$13)=0,0,(SUMIF(D$14:CS$14,"CLO10",D253:CS253)/'Grade computation'!I$13)),""),"")</f>
        <v/>
      </c>
      <c r="DX253" s="115" t="str">
        <f aca="false">IF(DW253="","",IF(DW253&gt;=B$10,"Y","N"))</f>
        <v/>
      </c>
      <c r="DY253" s="115" t="str">
        <f aca="false">IF(DW253="","",IF(DW253&lt;50%,1,IF(AND(DW253&gt;=50%,DW253&lt;B$10),2,IF(DW253&gt;=B$10,3))))</f>
        <v/>
      </c>
      <c r="DZ253" s="13"/>
      <c r="EA253" s="13"/>
    </row>
    <row r="254" customFormat="false" ht="15.75" hidden="false" customHeight="true" outlineLevel="0" collapsed="false">
      <c r="A254" s="118"/>
      <c r="B254" s="119"/>
      <c r="C254" s="117"/>
      <c r="D254" s="117"/>
      <c r="E254" s="117"/>
      <c r="F254" s="117"/>
      <c r="G254" s="117"/>
      <c r="H254" s="117"/>
      <c r="I254" s="117"/>
      <c r="J254" s="117"/>
      <c r="K254" s="117"/>
      <c r="L254" s="117"/>
      <c r="M254" s="117"/>
      <c r="N254" s="117"/>
      <c r="O254" s="117"/>
      <c r="P254" s="117"/>
      <c r="Q254" s="117"/>
      <c r="R254" s="117"/>
      <c r="S254" s="117"/>
      <c r="T254" s="117"/>
      <c r="U254" s="117"/>
      <c r="V254" s="117"/>
      <c r="W254" s="117"/>
      <c r="X254" s="117"/>
      <c r="Y254" s="117"/>
      <c r="Z254" s="117"/>
      <c r="AA254" s="117"/>
      <c r="AB254" s="117"/>
      <c r="AC254" s="117"/>
      <c r="AD254" s="117"/>
      <c r="AE254" s="117"/>
      <c r="AF254" s="117"/>
      <c r="AG254" s="117"/>
      <c r="AH254" s="111" t="str">
        <f aca="false">IF(B254&lt;&gt;"",SUMIF(D$12:AG$12,"TLA",D254:AG254),"")</f>
        <v/>
      </c>
      <c r="AI254" s="112" t="str">
        <f aca="false">IF(B254&lt;&gt;"",SUMIF(D$12:AG$12,"AT",D254:AG254),"")</f>
        <v/>
      </c>
      <c r="AJ254" s="117"/>
      <c r="AK254" s="117"/>
      <c r="AL254" s="117"/>
      <c r="AM254" s="117"/>
      <c r="AN254" s="117"/>
      <c r="AO254" s="117"/>
      <c r="AP254" s="117"/>
      <c r="AQ254" s="117"/>
      <c r="AR254" s="117"/>
      <c r="AS254" s="117"/>
      <c r="AT254" s="117"/>
      <c r="AU254" s="117"/>
      <c r="AV254" s="117"/>
      <c r="AW254" s="117"/>
      <c r="AX254" s="117"/>
      <c r="AY254" s="117"/>
      <c r="AZ254" s="117"/>
      <c r="BA254" s="117"/>
      <c r="BB254" s="117"/>
      <c r="BC254" s="117"/>
      <c r="BD254" s="117"/>
      <c r="BE254" s="117"/>
      <c r="BF254" s="117"/>
      <c r="BG254" s="117"/>
      <c r="BH254" s="117"/>
      <c r="BI254" s="117"/>
      <c r="BJ254" s="117"/>
      <c r="BK254" s="117"/>
      <c r="BL254" s="117"/>
      <c r="BM254" s="117"/>
      <c r="BN254" s="111" t="str">
        <f aca="false">IF(B254&lt;&gt;"", SUMIF(AJ$12:BM$12,"TLA",AJ254:BM254), "")</f>
        <v/>
      </c>
      <c r="BO254" s="112" t="str">
        <f aca="false">IF(B254&lt;&gt;"", SUMIF(AJ$12:BM$12,"AT",AJ254:BM254), "")</f>
        <v/>
      </c>
      <c r="BP254" s="113"/>
      <c r="BQ254" s="113"/>
      <c r="BR254" s="113"/>
      <c r="BS254" s="113"/>
      <c r="BT254" s="113"/>
      <c r="BU254" s="113"/>
      <c r="BV254" s="113"/>
      <c r="BW254" s="113"/>
      <c r="BX254" s="113"/>
      <c r="BY254" s="113"/>
      <c r="BZ254" s="113"/>
      <c r="CA254" s="117"/>
      <c r="CB254" s="117"/>
      <c r="CC254" s="117"/>
      <c r="CD254" s="117"/>
      <c r="CE254" s="117"/>
      <c r="CF254" s="117"/>
      <c r="CG254" s="117"/>
      <c r="CH254" s="117"/>
      <c r="CI254" s="117"/>
      <c r="CJ254" s="117"/>
      <c r="CK254" s="117"/>
      <c r="CL254" s="117"/>
      <c r="CM254" s="117"/>
      <c r="CN254" s="117"/>
      <c r="CO254" s="117"/>
      <c r="CP254" s="117"/>
      <c r="CQ254" s="117"/>
      <c r="CR254" s="117"/>
      <c r="CS254" s="117"/>
      <c r="CT254" s="111" t="str">
        <f aca="false">IF(B254&lt;&gt;"",SUMIF(BP$12:CS$12,"TLA",BP254:CS254), "")</f>
        <v/>
      </c>
      <c r="CU254" s="112" t="str">
        <f aca="false">IF(B254&lt;&gt;"",SUMIF(BP$12:CS$12,"AT",BP254:CS254), "")</f>
        <v/>
      </c>
      <c r="CV254" s="114" t="str">
        <f aca="false">IF(B254&lt;&gt;"",IFERROR(SUMIF(D$14:CS$14, "CLO1", D254:CS254)/'Grade computation'!I$4,""),"")</f>
        <v/>
      </c>
      <c r="CW254" s="115" t="str">
        <f aca="false">IF(CV254="","",IF(CV254&gt;=B$10,"Y","N"))</f>
        <v/>
      </c>
      <c r="CX254" s="115" t="str">
        <f aca="false">IF(CV254="","",IF(CV254&lt;50%,1,IF(AND(CV254&gt;=50%,CV254&lt;B$10),2,IF(CV254&gt;=B$10,3))))</f>
        <v/>
      </c>
      <c r="CY254" s="114" t="str">
        <f aca="false">IF(B254&lt;&gt;"",IFERROR(IF((SUMIF(D$14:CS$14,"CLO2",D254:CS254)/'Grade computation'!I$5)=0,0,(SUMIF(D$14:CS$14,"CLO2",D254:CS254)/'Grade computation'!I$5)),""),"")</f>
        <v/>
      </c>
      <c r="CZ254" s="115" t="str">
        <f aca="false">IF(CY254="","",IF(CY254&gt;=B$10,"Y","N"))</f>
        <v/>
      </c>
      <c r="DA254" s="115" t="str">
        <f aca="false">IF(CY254="","",IF(CY254&lt;50%,1,IF(AND(CY254&gt;=50%,CY254&lt;B$10),2,IF(CY254&gt;=B$10,3))))</f>
        <v/>
      </c>
      <c r="DB254" s="114" t="str">
        <f aca="false">IF(B254&lt;&gt;"",IFERROR(IF((SUMIF(D$14:CS$14,"CLO3",D254:CS254)/'Grade computation'!I$6)=0,0,(SUMIF(D$14:CS$14,"CLO3",D254:CS254)/'Grade computation'!I$6)),""),"")</f>
        <v/>
      </c>
      <c r="DC254" s="115" t="str">
        <f aca="false">IF(DB254="","",IF(DB254&gt;=B$10,"Y","N"))</f>
        <v/>
      </c>
      <c r="DD254" s="115" t="str">
        <f aca="false">IF(DB254="","",IF(DB254&lt;50%,1,IF(AND(DB254&gt;=50%,DB254&lt;B$10),2,IF(DB254&gt;=B$10,3))))</f>
        <v/>
      </c>
      <c r="DE254" s="114" t="str">
        <f aca="false">IF(B254&lt;&gt;"",IFERROR(SUMIF(D$14:CS$14,"CLO4",D254:CS254)/'Grade computation'!I$7,""),"")</f>
        <v/>
      </c>
      <c r="DF254" s="115" t="str">
        <f aca="false">IF(DE254="","",IF(DE254&gt;=B$10,"Y","N"))</f>
        <v/>
      </c>
      <c r="DG254" s="115" t="str">
        <f aca="false">IF(DE254="","",IF(DE254&lt;50%,1,IF(AND(DE254&gt;=50%,DE254&lt;B$10),2,IF(DE254&gt;=B$10,3))))</f>
        <v/>
      </c>
      <c r="DH254" s="114" t="str">
        <f aca="false">IF(B254&lt;&gt;"",IFERROR(IF((SUMIF(D$14:CS$14,"CLO5",D254:CS254)/'Grade computation'!I$8)=0,0,(SUMIF(D$14:CS$14,"CLO5",D254:CS254)/'Grade computation'!I$8)),""),"")</f>
        <v/>
      </c>
      <c r="DI254" s="115" t="str">
        <f aca="false">IF(DH254="","",IF(DH254&gt;=B$10,"Y","N"))</f>
        <v/>
      </c>
      <c r="DJ254" s="115" t="str">
        <f aca="false">IF(DH254="","",IF(DH254&lt;50%,1,IF(AND(DH254&gt;=50%,DH254&lt;B$10),2,IF(DH254&gt;=B$10,3))))</f>
        <v/>
      </c>
      <c r="DK254" s="114" t="str">
        <f aca="false">IF(B254&lt;&gt;"",IFERROR(IF((SUMIF(D$14:CS$14,"CLO6",D254:CS254)/'Grade computation'!I$9)=0,0,(SUMIF(D$14:CS$14,"CLO6",D254:CS254)/'Grade computation'!I$9)),""),"")</f>
        <v/>
      </c>
      <c r="DL254" s="115" t="str">
        <f aca="false">IF(DK254="","",IF(DK254&gt;=B$10,"Y","N"))</f>
        <v/>
      </c>
      <c r="DM254" s="115" t="str">
        <f aca="false">IF(DK254="","",IF(DK254&lt;50%,1,IF(AND(DK254&gt;=50%,DK254&lt;B$10),2,IF(DK254&gt;=B$10,3))))</f>
        <v/>
      </c>
      <c r="DN254" s="114" t="str">
        <f aca="false">IF(B254&lt;&gt;"",IFERROR(IF((SUMIF(D$14:CS$14,"CLO7",D254:CS254)/'Grade computation'!I$10)=0,0,(SUMIF(D$14:CS$14,"CLO7",D254:CS254)/'Grade computation'!I$10)),""),"")</f>
        <v/>
      </c>
      <c r="DO254" s="115" t="str">
        <f aca="false">IF(DN254="","",IF(DN254&gt;=B$10,"Y","N"))</f>
        <v/>
      </c>
      <c r="DP254" s="115" t="str">
        <f aca="false">IF(DN254="","",IF(DN254&lt;50%,1,IF(AND(DN254&gt;=50%,DN254&lt;B$10),2,IF(DN254&gt;=B$10,3))))</f>
        <v/>
      </c>
      <c r="DQ254" s="114" t="str">
        <f aca="false">IF(B254&lt;&gt;"",IFERROR(IF((SUMIF(D$14:CS$14,"CLO8",D254:CS254)/'Grade computation'!I$11)=0,0,(SUMIF(D$14:CS$14,"CLO8",D254:CS254)/'Grade computation'!I$11)),""),"")</f>
        <v/>
      </c>
      <c r="DR254" s="115" t="str">
        <f aca="false">IF(DQ254="","",IF(DQ254&gt;=B$10,"Y","N"))</f>
        <v/>
      </c>
      <c r="DS254" s="115" t="str">
        <f aca="false">IF(DQ254="","",IF(DQ254&lt;50%,1,IF(AND(DQ254&gt;=50%,DQ254&lt;B$10),2,IF(DQ254&gt;=B$10,3))))</f>
        <v/>
      </c>
      <c r="DT254" s="114" t="str">
        <f aca="false">IF(B254&lt;&gt;"",IFERROR(IF((SUMIF(D$14:CS$14,"CLO9",D254:CS254)/'Grade computation'!I$12)=0,0,(SUMIF(D$14:CS$14,"CLO9",D254:CS254)/'Grade computation'!I$12)),""),"")</f>
        <v/>
      </c>
      <c r="DU254" s="115" t="str">
        <f aca="false">IF(DT254="","",IF(DT254&gt;=B$10,"Y","N"))</f>
        <v/>
      </c>
      <c r="DV254" s="115" t="str">
        <f aca="false">IF(DT254="","",IF(DT254&lt;50%,1,IF(AND(DT254&gt;=50%,DT254&lt;B$10),2,IF(DT254&gt;=B$10,3))))</f>
        <v/>
      </c>
      <c r="DW254" s="114" t="str">
        <f aca="false">IF(B254&lt;&gt;"",IFERROR(IF((SUMIF(D$14:CS$14,"CLO10",D254:CS254)/'Grade computation'!I$13)=0,0,(SUMIF(D$14:CS$14,"CLO10",D254:CS254)/'Grade computation'!I$13)),""),"")</f>
        <v/>
      </c>
      <c r="DX254" s="115" t="str">
        <f aca="false">IF(DW254="","",IF(DW254&gt;=B$10,"Y","N"))</f>
        <v/>
      </c>
      <c r="DY254" s="115" t="str">
        <f aca="false">IF(DW254="","",IF(DW254&lt;50%,1,IF(AND(DW254&gt;=50%,DW254&lt;B$10),2,IF(DW254&gt;=B$10,3))))</f>
        <v/>
      </c>
      <c r="DZ254" s="13"/>
      <c r="EA254" s="13"/>
    </row>
    <row r="255" customFormat="false" ht="15.75" hidden="false" customHeight="true" outlineLevel="0" collapsed="false">
      <c r="A255" s="118"/>
      <c r="B255" s="119"/>
      <c r="C255" s="117"/>
      <c r="D255" s="117"/>
      <c r="E255" s="117"/>
      <c r="F255" s="117"/>
      <c r="G255" s="117"/>
      <c r="H255" s="117"/>
      <c r="I255" s="117"/>
      <c r="J255" s="117"/>
      <c r="K255" s="117"/>
      <c r="L255" s="117"/>
      <c r="M255" s="117"/>
      <c r="N255" s="117"/>
      <c r="O255" s="117"/>
      <c r="P255" s="117"/>
      <c r="Q255" s="117"/>
      <c r="R255" s="117"/>
      <c r="S255" s="117"/>
      <c r="T255" s="117"/>
      <c r="U255" s="117"/>
      <c r="V255" s="117"/>
      <c r="W255" s="117"/>
      <c r="X255" s="117"/>
      <c r="Y255" s="117"/>
      <c r="Z255" s="117"/>
      <c r="AA255" s="117"/>
      <c r="AB255" s="117"/>
      <c r="AC255" s="117"/>
      <c r="AD255" s="117"/>
      <c r="AE255" s="117"/>
      <c r="AF255" s="117"/>
      <c r="AG255" s="117"/>
      <c r="AH255" s="111" t="str">
        <f aca="false">IF(B255&lt;&gt;"",SUMIF(D$12:AG$12,"TLA",D255:AG255),"")</f>
        <v/>
      </c>
      <c r="AI255" s="112" t="str">
        <f aca="false">IF(B255&lt;&gt;"",SUMIF(D$12:AG$12,"AT",D255:AG255),"")</f>
        <v/>
      </c>
      <c r="AJ255" s="117"/>
      <c r="AK255" s="117"/>
      <c r="AL255" s="117"/>
      <c r="AM255" s="117"/>
      <c r="AN255" s="117"/>
      <c r="AO255" s="117"/>
      <c r="AP255" s="117"/>
      <c r="AQ255" s="117"/>
      <c r="AR255" s="117"/>
      <c r="AS255" s="117"/>
      <c r="AT255" s="117"/>
      <c r="AU255" s="117"/>
      <c r="AV255" s="117"/>
      <c r="AW255" s="117"/>
      <c r="AX255" s="117"/>
      <c r="AY255" s="117"/>
      <c r="AZ255" s="117"/>
      <c r="BA255" s="117"/>
      <c r="BB255" s="117"/>
      <c r="BC255" s="117"/>
      <c r="BD255" s="117"/>
      <c r="BE255" s="117"/>
      <c r="BF255" s="117"/>
      <c r="BG255" s="117"/>
      <c r="BH255" s="117"/>
      <c r="BI255" s="117"/>
      <c r="BJ255" s="117"/>
      <c r="BK255" s="117"/>
      <c r="BL255" s="117"/>
      <c r="BM255" s="117"/>
      <c r="BN255" s="111" t="str">
        <f aca="false">IF(B255&lt;&gt;"", SUMIF(AJ$12:BM$12,"TLA",AJ255:BM255), "")</f>
        <v/>
      </c>
      <c r="BO255" s="112" t="str">
        <f aca="false">IF(B255&lt;&gt;"", SUMIF(AJ$12:BM$12,"AT",AJ255:BM255), "")</f>
        <v/>
      </c>
      <c r="BP255" s="113"/>
      <c r="BQ255" s="113"/>
      <c r="BR255" s="113"/>
      <c r="BS255" s="113"/>
      <c r="BT255" s="113"/>
      <c r="BU255" s="113"/>
      <c r="BV255" s="113"/>
      <c r="BW255" s="113"/>
      <c r="BX255" s="113"/>
      <c r="BY255" s="113"/>
      <c r="BZ255" s="113"/>
      <c r="CA255" s="117"/>
      <c r="CB255" s="117"/>
      <c r="CC255" s="117"/>
      <c r="CD255" s="117"/>
      <c r="CE255" s="117"/>
      <c r="CF255" s="117"/>
      <c r="CG255" s="117"/>
      <c r="CH255" s="117"/>
      <c r="CI255" s="117"/>
      <c r="CJ255" s="117"/>
      <c r="CK255" s="117"/>
      <c r="CL255" s="117"/>
      <c r="CM255" s="117"/>
      <c r="CN255" s="117"/>
      <c r="CO255" s="117"/>
      <c r="CP255" s="117"/>
      <c r="CQ255" s="117"/>
      <c r="CR255" s="117"/>
      <c r="CS255" s="117"/>
      <c r="CT255" s="111" t="str">
        <f aca="false">IF(B255&lt;&gt;"",SUMIF(BP$12:CS$12,"TLA",BP255:CS255), "")</f>
        <v/>
      </c>
      <c r="CU255" s="112" t="str">
        <f aca="false">IF(B255&lt;&gt;"",SUMIF(BP$12:CS$12,"AT",BP255:CS255), "")</f>
        <v/>
      </c>
      <c r="CV255" s="114" t="str">
        <f aca="false">IF(B255&lt;&gt;"",IFERROR(SUMIF(D$14:CS$14, "CLO1", D255:CS255)/'Grade computation'!I$4,""),"")</f>
        <v/>
      </c>
      <c r="CW255" s="115" t="str">
        <f aca="false">IF(CV255="","",IF(CV255&gt;=B$10,"Y","N"))</f>
        <v/>
      </c>
      <c r="CX255" s="115" t="str">
        <f aca="false">IF(CV255="","",IF(CV255&lt;50%,1,IF(AND(CV255&gt;=50%,CV255&lt;B$10),2,IF(CV255&gt;=B$10,3))))</f>
        <v/>
      </c>
      <c r="CY255" s="114" t="str">
        <f aca="false">IF(B255&lt;&gt;"",IFERROR(IF((SUMIF(D$14:CS$14,"CLO2",D255:CS255)/'Grade computation'!I$5)=0,0,(SUMIF(D$14:CS$14,"CLO2",D255:CS255)/'Grade computation'!I$5)),""),"")</f>
        <v/>
      </c>
      <c r="CZ255" s="115" t="str">
        <f aca="false">IF(CY255="","",IF(CY255&gt;=B$10,"Y","N"))</f>
        <v/>
      </c>
      <c r="DA255" s="115" t="str">
        <f aca="false">IF(CY255="","",IF(CY255&lt;50%,1,IF(AND(CY255&gt;=50%,CY255&lt;B$10),2,IF(CY255&gt;=B$10,3))))</f>
        <v/>
      </c>
      <c r="DB255" s="114" t="str">
        <f aca="false">IF(B255&lt;&gt;"",IFERROR(IF((SUMIF(D$14:CS$14,"CLO3",D255:CS255)/'Grade computation'!I$6)=0,0,(SUMIF(D$14:CS$14,"CLO3",D255:CS255)/'Grade computation'!I$6)),""),"")</f>
        <v/>
      </c>
      <c r="DC255" s="115" t="str">
        <f aca="false">IF(DB255="","",IF(DB255&gt;=B$10,"Y","N"))</f>
        <v/>
      </c>
      <c r="DD255" s="115" t="str">
        <f aca="false">IF(DB255="","",IF(DB255&lt;50%,1,IF(AND(DB255&gt;=50%,DB255&lt;B$10),2,IF(DB255&gt;=B$10,3))))</f>
        <v/>
      </c>
      <c r="DE255" s="114" t="str">
        <f aca="false">IF(B255&lt;&gt;"",IFERROR(SUMIF(D$14:CS$14,"CLO4",D255:CS255)/'Grade computation'!I$7,""),"")</f>
        <v/>
      </c>
      <c r="DF255" s="115" t="str">
        <f aca="false">IF(DE255="","",IF(DE255&gt;=B$10,"Y","N"))</f>
        <v/>
      </c>
      <c r="DG255" s="115" t="str">
        <f aca="false">IF(DE255="","",IF(DE255&lt;50%,1,IF(AND(DE255&gt;=50%,DE255&lt;B$10),2,IF(DE255&gt;=B$10,3))))</f>
        <v/>
      </c>
      <c r="DH255" s="114" t="str">
        <f aca="false">IF(B255&lt;&gt;"",IFERROR(IF((SUMIF(D$14:CS$14,"CLO5",D255:CS255)/'Grade computation'!I$8)=0,0,(SUMIF(D$14:CS$14,"CLO5",D255:CS255)/'Grade computation'!I$8)),""),"")</f>
        <v/>
      </c>
      <c r="DI255" s="115" t="str">
        <f aca="false">IF(DH255="","",IF(DH255&gt;=B$10,"Y","N"))</f>
        <v/>
      </c>
      <c r="DJ255" s="115" t="str">
        <f aca="false">IF(DH255="","",IF(DH255&lt;50%,1,IF(AND(DH255&gt;=50%,DH255&lt;B$10),2,IF(DH255&gt;=B$10,3))))</f>
        <v/>
      </c>
      <c r="DK255" s="114" t="str">
        <f aca="false">IF(B255&lt;&gt;"",IFERROR(IF((SUMIF(D$14:CS$14,"CLO6",D255:CS255)/'Grade computation'!I$9)=0,0,(SUMIF(D$14:CS$14,"CLO6",D255:CS255)/'Grade computation'!I$9)),""),"")</f>
        <v/>
      </c>
      <c r="DL255" s="115" t="str">
        <f aca="false">IF(DK255="","",IF(DK255&gt;=B$10,"Y","N"))</f>
        <v/>
      </c>
      <c r="DM255" s="115" t="str">
        <f aca="false">IF(DK255="","",IF(DK255&lt;50%,1,IF(AND(DK255&gt;=50%,DK255&lt;B$10),2,IF(DK255&gt;=B$10,3))))</f>
        <v/>
      </c>
      <c r="DN255" s="114" t="str">
        <f aca="false">IF(B255&lt;&gt;"",IFERROR(IF((SUMIF(D$14:CS$14,"CLO7",D255:CS255)/'Grade computation'!I$10)=0,0,(SUMIF(D$14:CS$14,"CLO7",D255:CS255)/'Grade computation'!I$10)),""),"")</f>
        <v/>
      </c>
      <c r="DO255" s="115" t="str">
        <f aca="false">IF(DN255="","",IF(DN255&gt;=B$10,"Y","N"))</f>
        <v/>
      </c>
      <c r="DP255" s="115" t="str">
        <f aca="false">IF(DN255="","",IF(DN255&lt;50%,1,IF(AND(DN255&gt;=50%,DN255&lt;B$10),2,IF(DN255&gt;=B$10,3))))</f>
        <v/>
      </c>
      <c r="DQ255" s="114" t="str">
        <f aca="false">IF(B255&lt;&gt;"",IFERROR(IF((SUMIF(D$14:CS$14,"CLO8",D255:CS255)/'Grade computation'!I$11)=0,0,(SUMIF(D$14:CS$14,"CLO8",D255:CS255)/'Grade computation'!I$11)),""),"")</f>
        <v/>
      </c>
      <c r="DR255" s="115" t="str">
        <f aca="false">IF(DQ255="","",IF(DQ255&gt;=B$10,"Y","N"))</f>
        <v/>
      </c>
      <c r="DS255" s="115" t="str">
        <f aca="false">IF(DQ255="","",IF(DQ255&lt;50%,1,IF(AND(DQ255&gt;=50%,DQ255&lt;B$10),2,IF(DQ255&gt;=B$10,3))))</f>
        <v/>
      </c>
      <c r="DT255" s="114" t="str">
        <f aca="false">IF(B255&lt;&gt;"",IFERROR(IF((SUMIF(D$14:CS$14,"CLO9",D255:CS255)/'Grade computation'!I$12)=0,0,(SUMIF(D$14:CS$14,"CLO9",D255:CS255)/'Grade computation'!I$12)),""),"")</f>
        <v/>
      </c>
      <c r="DU255" s="115" t="str">
        <f aca="false">IF(DT255="","",IF(DT255&gt;=B$10,"Y","N"))</f>
        <v/>
      </c>
      <c r="DV255" s="115" t="str">
        <f aca="false">IF(DT255="","",IF(DT255&lt;50%,1,IF(AND(DT255&gt;=50%,DT255&lt;B$10),2,IF(DT255&gt;=B$10,3))))</f>
        <v/>
      </c>
      <c r="DW255" s="114" t="str">
        <f aca="false">IF(B255&lt;&gt;"",IFERROR(IF((SUMIF(D$14:CS$14,"CLO10",D255:CS255)/'Grade computation'!I$13)=0,0,(SUMIF(D$14:CS$14,"CLO10",D255:CS255)/'Grade computation'!I$13)),""),"")</f>
        <v/>
      </c>
      <c r="DX255" s="115" t="str">
        <f aca="false">IF(DW255="","",IF(DW255&gt;=B$10,"Y","N"))</f>
        <v/>
      </c>
      <c r="DY255" s="115" t="str">
        <f aca="false">IF(DW255="","",IF(DW255&lt;50%,1,IF(AND(DW255&gt;=50%,DW255&lt;B$10),2,IF(DW255&gt;=B$10,3))))</f>
        <v/>
      </c>
      <c r="DZ255" s="13"/>
      <c r="EA255" s="13"/>
    </row>
    <row r="256" customFormat="false" ht="15.75" hidden="false" customHeight="true" outlineLevel="0" collapsed="false">
      <c r="A256" s="118"/>
      <c r="B256" s="119"/>
      <c r="C256" s="117"/>
      <c r="D256" s="117"/>
      <c r="E256" s="117"/>
      <c r="F256" s="117"/>
      <c r="G256" s="117"/>
      <c r="H256" s="117"/>
      <c r="I256" s="117"/>
      <c r="J256" s="117"/>
      <c r="K256" s="117"/>
      <c r="L256" s="117"/>
      <c r="M256" s="117"/>
      <c r="N256" s="117"/>
      <c r="O256" s="117"/>
      <c r="P256" s="117"/>
      <c r="Q256" s="117"/>
      <c r="R256" s="117"/>
      <c r="S256" s="117"/>
      <c r="T256" s="117"/>
      <c r="U256" s="117"/>
      <c r="V256" s="117"/>
      <c r="W256" s="117"/>
      <c r="X256" s="117"/>
      <c r="Y256" s="117"/>
      <c r="Z256" s="117"/>
      <c r="AA256" s="117"/>
      <c r="AB256" s="117"/>
      <c r="AC256" s="117"/>
      <c r="AD256" s="117"/>
      <c r="AE256" s="117"/>
      <c r="AF256" s="117"/>
      <c r="AG256" s="117"/>
      <c r="AH256" s="111" t="str">
        <f aca="false">IF(B256&lt;&gt;"",SUMIF(D$12:AG$12,"TLA",D256:AG256),"")</f>
        <v/>
      </c>
      <c r="AI256" s="112" t="str">
        <f aca="false">IF(B256&lt;&gt;"",SUMIF(D$12:AG$12,"AT",D256:AG256),"")</f>
        <v/>
      </c>
      <c r="AJ256" s="117"/>
      <c r="AK256" s="117"/>
      <c r="AL256" s="117"/>
      <c r="AM256" s="117"/>
      <c r="AN256" s="117"/>
      <c r="AO256" s="117"/>
      <c r="AP256" s="117"/>
      <c r="AQ256" s="117"/>
      <c r="AR256" s="117"/>
      <c r="AS256" s="117"/>
      <c r="AT256" s="117"/>
      <c r="AU256" s="117"/>
      <c r="AV256" s="117"/>
      <c r="AW256" s="117"/>
      <c r="AX256" s="117"/>
      <c r="AY256" s="117"/>
      <c r="AZ256" s="117"/>
      <c r="BA256" s="117"/>
      <c r="BB256" s="117"/>
      <c r="BC256" s="117"/>
      <c r="BD256" s="117"/>
      <c r="BE256" s="117"/>
      <c r="BF256" s="117"/>
      <c r="BG256" s="117"/>
      <c r="BH256" s="117"/>
      <c r="BI256" s="117"/>
      <c r="BJ256" s="117"/>
      <c r="BK256" s="117"/>
      <c r="BL256" s="117"/>
      <c r="BM256" s="117"/>
      <c r="BN256" s="111" t="str">
        <f aca="false">IF(B256&lt;&gt;"", SUMIF(AJ$12:BM$12,"TLA",AJ256:BM256), "")</f>
        <v/>
      </c>
      <c r="BO256" s="112" t="str">
        <f aca="false">IF(B256&lt;&gt;"", SUMIF(AJ$12:BM$12,"AT",AJ256:BM256), "")</f>
        <v/>
      </c>
      <c r="BP256" s="113"/>
      <c r="BQ256" s="113"/>
      <c r="BR256" s="113"/>
      <c r="BS256" s="113"/>
      <c r="BT256" s="113"/>
      <c r="BU256" s="113"/>
      <c r="BV256" s="113"/>
      <c r="BW256" s="113"/>
      <c r="BX256" s="113"/>
      <c r="BY256" s="113"/>
      <c r="BZ256" s="113"/>
      <c r="CA256" s="117"/>
      <c r="CB256" s="117"/>
      <c r="CC256" s="117"/>
      <c r="CD256" s="117"/>
      <c r="CE256" s="117"/>
      <c r="CF256" s="117"/>
      <c r="CG256" s="117"/>
      <c r="CH256" s="117"/>
      <c r="CI256" s="117"/>
      <c r="CJ256" s="117"/>
      <c r="CK256" s="117"/>
      <c r="CL256" s="117"/>
      <c r="CM256" s="117"/>
      <c r="CN256" s="117"/>
      <c r="CO256" s="117"/>
      <c r="CP256" s="117"/>
      <c r="CQ256" s="117"/>
      <c r="CR256" s="117"/>
      <c r="CS256" s="117"/>
      <c r="CT256" s="111" t="str">
        <f aca="false">IF(B256&lt;&gt;"",SUMIF(BP$12:CS$12,"TLA",BP256:CS256), "")</f>
        <v/>
      </c>
      <c r="CU256" s="112" t="str">
        <f aca="false">IF(B256&lt;&gt;"",SUMIF(BP$12:CS$12,"AT",BP256:CS256), "")</f>
        <v/>
      </c>
      <c r="CV256" s="114" t="str">
        <f aca="false">IF(B256&lt;&gt;"",IFERROR(SUMIF(D$14:CS$14, "CLO1", D256:CS256)/'Grade computation'!I$4,""),"")</f>
        <v/>
      </c>
      <c r="CW256" s="115" t="str">
        <f aca="false">IF(CV256="","",IF(CV256&gt;=B$10,"Y","N"))</f>
        <v/>
      </c>
      <c r="CX256" s="115" t="str">
        <f aca="false">IF(CV256="","",IF(CV256&lt;50%,1,IF(AND(CV256&gt;=50%,CV256&lt;B$10),2,IF(CV256&gt;=B$10,3))))</f>
        <v/>
      </c>
      <c r="CY256" s="114" t="str">
        <f aca="false">IF(B256&lt;&gt;"",IFERROR(IF((SUMIF(D$14:CS$14,"CLO2",D256:CS256)/'Grade computation'!I$5)=0,0,(SUMIF(D$14:CS$14,"CLO2",D256:CS256)/'Grade computation'!I$5)),""),"")</f>
        <v/>
      </c>
      <c r="CZ256" s="115" t="str">
        <f aca="false">IF(CY256="","",IF(CY256&gt;=B$10,"Y","N"))</f>
        <v/>
      </c>
      <c r="DA256" s="115" t="str">
        <f aca="false">IF(CY256="","",IF(CY256&lt;50%,1,IF(AND(CY256&gt;=50%,CY256&lt;B$10),2,IF(CY256&gt;=B$10,3))))</f>
        <v/>
      </c>
      <c r="DB256" s="114" t="str">
        <f aca="false">IF(B256&lt;&gt;"",IFERROR(IF((SUMIF(D$14:CS$14,"CLO3",D256:CS256)/'Grade computation'!I$6)=0,0,(SUMIF(D$14:CS$14,"CLO3",D256:CS256)/'Grade computation'!I$6)),""),"")</f>
        <v/>
      </c>
      <c r="DC256" s="115" t="str">
        <f aca="false">IF(DB256="","",IF(DB256&gt;=B$10,"Y","N"))</f>
        <v/>
      </c>
      <c r="DD256" s="115" t="str">
        <f aca="false">IF(DB256="","",IF(DB256&lt;50%,1,IF(AND(DB256&gt;=50%,DB256&lt;B$10),2,IF(DB256&gt;=B$10,3))))</f>
        <v/>
      </c>
      <c r="DE256" s="114" t="str">
        <f aca="false">IF(B256&lt;&gt;"",IFERROR(SUMIF(D$14:CS$14,"CLO4",D256:CS256)/'Grade computation'!I$7,""),"")</f>
        <v/>
      </c>
      <c r="DF256" s="115" t="str">
        <f aca="false">IF(DE256="","",IF(DE256&gt;=B$10,"Y","N"))</f>
        <v/>
      </c>
      <c r="DG256" s="115" t="str">
        <f aca="false">IF(DE256="","",IF(DE256&lt;50%,1,IF(AND(DE256&gt;=50%,DE256&lt;B$10),2,IF(DE256&gt;=B$10,3))))</f>
        <v/>
      </c>
      <c r="DH256" s="114" t="str">
        <f aca="false">IF(B256&lt;&gt;"",IFERROR(IF((SUMIF(D$14:CS$14,"CLO5",D256:CS256)/'Grade computation'!I$8)=0,0,(SUMIF(D$14:CS$14,"CLO5",D256:CS256)/'Grade computation'!I$8)),""),"")</f>
        <v/>
      </c>
      <c r="DI256" s="115" t="str">
        <f aca="false">IF(DH256="","",IF(DH256&gt;=B$10,"Y","N"))</f>
        <v/>
      </c>
      <c r="DJ256" s="115" t="str">
        <f aca="false">IF(DH256="","",IF(DH256&lt;50%,1,IF(AND(DH256&gt;=50%,DH256&lt;B$10),2,IF(DH256&gt;=B$10,3))))</f>
        <v/>
      </c>
      <c r="DK256" s="114" t="str">
        <f aca="false">IF(B256&lt;&gt;"",IFERROR(IF((SUMIF(D$14:CS$14,"CLO6",D256:CS256)/'Grade computation'!I$9)=0,0,(SUMIF(D$14:CS$14,"CLO6",D256:CS256)/'Grade computation'!I$9)),""),"")</f>
        <v/>
      </c>
      <c r="DL256" s="115" t="str">
        <f aca="false">IF(DK256="","",IF(DK256&gt;=B$10,"Y","N"))</f>
        <v/>
      </c>
      <c r="DM256" s="115" t="str">
        <f aca="false">IF(DK256="","",IF(DK256&lt;50%,1,IF(AND(DK256&gt;=50%,DK256&lt;B$10),2,IF(DK256&gt;=B$10,3))))</f>
        <v/>
      </c>
      <c r="DN256" s="114" t="str">
        <f aca="false">IF(B256&lt;&gt;"",IFERROR(IF((SUMIF(D$14:CS$14,"CLO7",D256:CS256)/'Grade computation'!I$10)=0,0,(SUMIF(D$14:CS$14,"CLO7",D256:CS256)/'Grade computation'!I$10)),""),"")</f>
        <v/>
      </c>
      <c r="DO256" s="115" t="str">
        <f aca="false">IF(DN256="","",IF(DN256&gt;=B$10,"Y","N"))</f>
        <v/>
      </c>
      <c r="DP256" s="115" t="str">
        <f aca="false">IF(DN256="","",IF(DN256&lt;50%,1,IF(AND(DN256&gt;=50%,DN256&lt;B$10),2,IF(DN256&gt;=B$10,3))))</f>
        <v/>
      </c>
      <c r="DQ256" s="114" t="str">
        <f aca="false">IF(B256&lt;&gt;"",IFERROR(IF((SUMIF(D$14:CS$14,"CLO8",D256:CS256)/'Grade computation'!I$11)=0,0,(SUMIF(D$14:CS$14,"CLO8",D256:CS256)/'Grade computation'!I$11)),""),"")</f>
        <v/>
      </c>
      <c r="DR256" s="115" t="str">
        <f aca="false">IF(DQ256="","",IF(DQ256&gt;=B$10,"Y","N"))</f>
        <v/>
      </c>
      <c r="DS256" s="115" t="str">
        <f aca="false">IF(DQ256="","",IF(DQ256&lt;50%,1,IF(AND(DQ256&gt;=50%,DQ256&lt;B$10),2,IF(DQ256&gt;=B$10,3))))</f>
        <v/>
      </c>
      <c r="DT256" s="114" t="str">
        <f aca="false">IF(B256&lt;&gt;"",IFERROR(IF((SUMIF(D$14:CS$14,"CLO9",D256:CS256)/'Grade computation'!I$12)=0,0,(SUMIF(D$14:CS$14,"CLO9",D256:CS256)/'Grade computation'!I$12)),""),"")</f>
        <v/>
      </c>
      <c r="DU256" s="115" t="str">
        <f aca="false">IF(DT256="","",IF(DT256&gt;=B$10,"Y","N"))</f>
        <v/>
      </c>
      <c r="DV256" s="115" t="str">
        <f aca="false">IF(DT256="","",IF(DT256&lt;50%,1,IF(AND(DT256&gt;=50%,DT256&lt;B$10),2,IF(DT256&gt;=B$10,3))))</f>
        <v/>
      </c>
      <c r="DW256" s="114" t="str">
        <f aca="false">IF(B256&lt;&gt;"",IFERROR(IF((SUMIF(D$14:CS$14,"CLO10",D256:CS256)/'Grade computation'!I$13)=0,0,(SUMIF(D$14:CS$14,"CLO10",D256:CS256)/'Grade computation'!I$13)),""),"")</f>
        <v/>
      </c>
      <c r="DX256" s="115" t="str">
        <f aca="false">IF(DW256="","",IF(DW256&gt;=B$10,"Y","N"))</f>
        <v/>
      </c>
      <c r="DY256" s="115" t="str">
        <f aca="false">IF(DW256="","",IF(DW256&lt;50%,1,IF(AND(DW256&gt;=50%,DW256&lt;B$10),2,IF(DW256&gt;=B$10,3))))</f>
        <v/>
      </c>
      <c r="DZ256" s="13"/>
      <c r="EA256" s="13"/>
    </row>
    <row r="257" customFormat="false" ht="15.75" hidden="false" customHeight="true" outlineLevel="0" collapsed="false">
      <c r="A257" s="118"/>
      <c r="B257" s="119"/>
      <c r="C257" s="117"/>
      <c r="D257" s="117"/>
      <c r="E257" s="117"/>
      <c r="F257" s="117"/>
      <c r="G257" s="117"/>
      <c r="H257" s="117"/>
      <c r="I257" s="117"/>
      <c r="J257" s="117"/>
      <c r="K257" s="117"/>
      <c r="L257" s="117"/>
      <c r="M257" s="117"/>
      <c r="N257" s="117"/>
      <c r="O257" s="117"/>
      <c r="P257" s="117"/>
      <c r="Q257" s="117"/>
      <c r="R257" s="117"/>
      <c r="S257" s="117"/>
      <c r="T257" s="117"/>
      <c r="U257" s="117"/>
      <c r="V257" s="117"/>
      <c r="W257" s="117"/>
      <c r="X257" s="117"/>
      <c r="Y257" s="117"/>
      <c r="Z257" s="117"/>
      <c r="AA257" s="117"/>
      <c r="AB257" s="117"/>
      <c r="AC257" s="117"/>
      <c r="AD257" s="117"/>
      <c r="AE257" s="117"/>
      <c r="AF257" s="117"/>
      <c r="AG257" s="117"/>
      <c r="AH257" s="111" t="str">
        <f aca="false">IF(B257&lt;&gt;"",SUMIF(D$12:AG$12,"TLA",D257:AG257),"")</f>
        <v/>
      </c>
      <c r="AI257" s="112" t="str">
        <f aca="false">IF(B257&lt;&gt;"",SUMIF(D$12:AG$12,"AT",D257:AG257),"")</f>
        <v/>
      </c>
      <c r="AJ257" s="117"/>
      <c r="AK257" s="117"/>
      <c r="AL257" s="117"/>
      <c r="AM257" s="117"/>
      <c r="AN257" s="117"/>
      <c r="AO257" s="117"/>
      <c r="AP257" s="117"/>
      <c r="AQ257" s="117"/>
      <c r="AR257" s="117"/>
      <c r="AS257" s="117"/>
      <c r="AT257" s="117"/>
      <c r="AU257" s="117"/>
      <c r="AV257" s="117"/>
      <c r="AW257" s="117"/>
      <c r="AX257" s="117"/>
      <c r="AY257" s="117"/>
      <c r="AZ257" s="117"/>
      <c r="BA257" s="117"/>
      <c r="BB257" s="117"/>
      <c r="BC257" s="117"/>
      <c r="BD257" s="117"/>
      <c r="BE257" s="117"/>
      <c r="BF257" s="117"/>
      <c r="BG257" s="117"/>
      <c r="BH257" s="117"/>
      <c r="BI257" s="117"/>
      <c r="BJ257" s="117"/>
      <c r="BK257" s="117"/>
      <c r="BL257" s="117"/>
      <c r="BM257" s="117"/>
      <c r="BN257" s="111" t="str">
        <f aca="false">IF(B257&lt;&gt;"", SUMIF(AJ$12:BM$12,"TLA",AJ257:BM257), "")</f>
        <v/>
      </c>
      <c r="BO257" s="112" t="str">
        <f aca="false">IF(B257&lt;&gt;"", SUMIF(AJ$12:BM$12,"AT",AJ257:BM257), "")</f>
        <v/>
      </c>
      <c r="BP257" s="113"/>
      <c r="BQ257" s="113"/>
      <c r="BR257" s="113"/>
      <c r="BS257" s="113"/>
      <c r="BT257" s="113"/>
      <c r="BU257" s="113"/>
      <c r="BV257" s="113"/>
      <c r="BW257" s="113"/>
      <c r="BX257" s="113"/>
      <c r="BY257" s="113"/>
      <c r="BZ257" s="113"/>
      <c r="CA257" s="117"/>
      <c r="CB257" s="117"/>
      <c r="CC257" s="117"/>
      <c r="CD257" s="117"/>
      <c r="CE257" s="117"/>
      <c r="CF257" s="117"/>
      <c r="CG257" s="117"/>
      <c r="CH257" s="117"/>
      <c r="CI257" s="117"/>
      <c r="CJ257" s="117"/>
      <c r="CK257" s="117"/>
      <c r="CL257" s="117"/>
      <c r="CM257" s="117"/>
      <c r="CN257" s="117"/>
      <c r="CO257" s="117"/>
      <c r="CP257" s="117"/>
      <c r="CQ257" s="117"/>
      <c r="CR257" s="117"/>
      <c r="CS257" s="117"/>
      <c r="CT257" s="111" t="str">
        <f aca="false">IF(B257&lt;&gt;"",SUMIF(BP$12:CS$12,"TLA",BP257:CS257), "")</f>
        <v/>
      </c>
      <c r="CU257" s="112" t="str">
        <f aca="false">IF(B257&lt;&gt;"",SUMIF(BP$12:CS$12,"AT",BP257:CS257), "")</f>
        <v/>
      </c>
      <c r="CV257" s="114" t="str">
        <f aca="false">IF(B257&lt;&gt;"",IFERROR(SUMIF(D$14:CS$14, "CLO1", D257:CS257)/'Grade computation'!I$4,""),"")</f>
        <v/>
      </c>
      <c r="CW257" s="115" t="str">
        <f aca="false">IF(CV257="","",IF(CV257&gt;=B$10,"Y","N"))</f>
        <v/>
      </c>
      <c r="CX257" s="115" t="str">
        <f aca="false">IF(CV257="","",IF(CV257&lt;50%,1,IF(AND(CV257&gt;=50%,CV257&lt;B$10),2,IF(CV257&gt;=B$10,3))))</f>
        <v/>
      </c>
      <c r="CY257" s="114" t="str">
        <f aca="false">IF(B257&lt;&gt;"",IFERROR(IF((SUMIF(D$14:CS$14,"CLO2",D257:CS257)/'Grade computation'!I$5)=0,0,(SUMIF(D$14:CS$14,"CLO2",D257:CS257)/'Grade computation'!I$5)),""),"")</f>
        <v/>
      </c>
      <c r="CZ257" s="115" t="str">
        <f aca="false">IF(CY257="","",IF(CY257&gt;=B$10,"Y","N"))</f>
        <v/>
      </c>
      <c r="DA257" s="115" t="str">
        <f aca="false">IF(CY257="","",IF(CY257&lt;50%,1,IF(AND(CY257&gt;=50%,CY257&lt;B$10),2,IF(CY257&gt;=B$10,3))))</f>
        <v/>
      </c>
      <c r="DB257" s="114" t="str">
        <f aca="false">IF(B257&lt;&gt;"",IFERROR(IF((SUMIF(D$14:CS$14,"CLO3",D257:CS257)/'Grade computation'!I$6)=0,0,(SUMIF(D$14:CS$14,"CLO3",D257:CS257)/'Grade computation'!I$6)),""),"")</f>
        <v/>
      </c>
      <c r="DC257" s="115" t="str">
        <f aca="false">IF(DB257="","",IF(DB257&gt;=B$10,"Y","N"))</f>
        <v/>
      </c>
      <c r="DD257" s="115" t="str">
        <f aca="false">IF(DB257="","",IF(DB257&lt;50%,1,IF(AND(DB257&gt;=50%,DB257&lt;B$10),2,IF(DB257&gt;=B$10,3))))</f>
        <v/>
      </c>
      <c r="DE257" s="114" t="str">
        <f aca="false">IF(B257&lt;&gt;"",IFERROR(SUMIF(D$14:CS$14,"CLO4",D257:CS257)/'Grade computation'!I$7,""),"")</f>
        <v/>
      </c>
      <c r="DF257" s="115" t="str">
        <f aca="false">IF(DE257="","",IF(DE257&gt;=B$10,"Y","N"))</f>
        <v/>
      </c>
      <c r="DG257" s="115" t="str">
        <f aca="false">IF(DE257="","",IF(DE257&lt;50%,1,IF(AND(DE257&gt;=50%,DE257&lt;B$10),2,IF(DE257&gt;=B$10,3))))</f>
        <v/>
      </c>
      <c r="DH257" s="114" t="str">
        <f aca="false">IF(B257&lt;&gt;"",IFERROR(IF((SUMIF(D$14:CS$14,"CLO5",D257:CS257)/'Grade computation'!I$8)=0,0,(SUMIF(D$14:CS$14,"CLO5",D257:CS257)/'Grade computation'!I$8)),""),"")</f>
        <v/>
      </c>
      <c r="DI257" s="115" t="str">
        <f aca="false">IF(DH257="","",IF(DH257&gt;=B$10,"Y","N"))</f>
        <v/>
      </c>
      <c r="DJ257" s="115" t="str">
        <f aca="false">IF(DH257="","",IF(DH257&lt;50%,1,IF(AND(DH257&gt;=50%,DH257&lt;B$10),2,IF(DH257&gt;=B$10,3))))</f>
        <v/>
      </c>
      <c r="DK257" s="114" t="str">
        <f aca="false">IF(B257&lt;&gt;"",IFERROR(IF((SUMIF(D$14:CS$14,"CLO6",D257:CS257)/'Grade computation'!I$9)=0,0,(SUMIF(D$14:CS$14,"CLO6",D257:CS257)/'Grade computation'!I$9)),""),"")</f>
        <v/>
      </c>
      <c r="DL257" s="115" t="str">
        <f aca="false">IF(DK257="","",IF(DK257&gt;=B$10,"Y","N"))</f>
        <v/>
      </c>
      <c r="DM257" s="115" t="str">
        <f aca="false">IF(DK257="","",IF(DK257&lt;50%,1,IF(AND(DK257&gt;=50%,DK257&lt;B$10),2,IF(DK257&gt;=B$10,3))))</f>
        <v/>
      </c>
      <c r="DN257" s="114" t="str">
        <f aca="false">IF(B257&lt;&gt;"",IFERROR(IF((SUMIF(D$14:CS$14,"CLO7",D257:CS257)/'Grade computation'!I$10)=0,0,(SUMIF(D$14:CS$14,"CLO7",D257:CS257)/'Grade computation'!I$10)),""),"")</f>
        <v/>
      </c>
      <c r="DO257" s="115" t="str">
        <f aca="false">IF(DN257="","",IF(DN257&gt;=B$10,"Y","N"))</f>
        <v/>
      </c>
      <c r="DP257" s="115" t="str">
        <f aca="false">IF(DN257="","",IF(DN257&lt;50%,1,IF(AND(DN257&gt;=50%,DN257&lt;B$10),2,IF(DN257&gt;=B$10,3))))</f>
        <v/>
      </c>
      <c r="DQ257" s="114" t="str">
        <f aca="false">IF(B257&lt;&gt;"",IFERROR(IF((SUMIF(D$14:CS$14,"CLO8",D257:CS257)/'Grade computation'!I$11)=0,0,(SUMIF(D$14:CS$14,"CLO8",D257:CS257)/'Grade computation'!I$11)),""),"")</f>
        <v/>
      </c>
      <c r="DR257" s="115" t="str">
        <f aca="false">IF(DQ257="","",IF(DQ257&gt;=B$10,"Y","N"))</f>
        <v/>
      </c>
      <c r="DS257" s="115" t="str">
        <f aca="false">IF(DQ257="","",IF(DQ257&lt;50%,1,IF(AND(DQ257&gt;=50%,DQ257&lt;B$10),2,IF(DQ257&gt;=B$10,3))))</f>
        <v/>
      </c>
      <c r="DT257" s="114" t="str">
        <f aca="false">IF(B257&lt;&gt;"",IFERROR(IF((SUMIF(D$14:CS$14,"CLO9",D257:CS257)/'Grade computation'!I$12)=0,0,(SUMIF(D$14:CS$14,"CLO9",D257:CS257)/'Grade computation'!I$12)),""),"")</f>
        <v/>
      </c>
      <c r="DU257" s="115" t="str">
        <f aca="false">IF(DT257="","",IF(DT257&gt;=B$10,"Y","N"))</f>
        <v/>
      </c>
      <c r="DV257" s="115" t="str">
        <f aca="false">IF(DT257="","",IF(DT257&lt;50%,1,IF(AND(DT257&gt;=50%,DT257&lt;B$10),2,IF(DT257&gt;=B$10,3))))</f>
        <v/>
      </c>
      <c r="DW257" s="114" t="str">
        <f aca="false">IF(B257&lt;&gt;"",IFERROR(IF((SUMIF(D$14:CS$14,"CLO10",D257:CS257)/'Grade computation'!I$13)=0,0,(SUMIF(D$14:CS$14,"CLO10",D257:CS257)/'Grade computation'!I$13)),""),"")</f>
        <v/>
      </c>
      <c r="DX257" s="115" t="str">
        <f aca="false">IF(DW257="","",IF(DW257&gt;=B$10,"Y","N"))</f>
        <v/>
      </c>
      <c r="DY257" s="115" t="str">
        <f aca="false">IF(DW257="","",IF(DW257&lt;50%,1,IF(AND(DW257&gt;=50%,DW257&lt;B$10),2,IF(DW257&gt;=B$10,3))))</f>
        <v/>
      </c>
      <c r="DZ257" s="13"/>
      <c r="EA257" s="13"/>
    </row>
    <row r="258" customFormat="false" ht="15.75" hidden="false" customHeight="true" outlineLevel="0" collapsed="false">
      <c r="A258" s="118"/>
      <c r="B258" s="119"/>
      <c r="C258" s="117"/>
      <c r="D258" s="117"/>
      <c r="E258" s="117"/>
      <c r="F258" s="117"/>
      <c r="G258" s="117"/>
      <c r="H258" s="117"/>
      <c r="I258" s="117"/>
      <c r="J258" s="117"/>
      <c r="K258" s="117"/>
      <c r="L258" s="117"/>
      <c r="M258" s="117"/>
      <c r="N258" s="117"/>
      <c r="O258" s="117"/>
      <c r="P258" s="117"/>
      <c r="Q258" s="117"/>
      <c r="R258" s="117"/>
      <c r="S258" s="117"/>
      <c r="T258" s="117"/>
      <c r="U258" s="117"/>
      <c r="V258" s="117"/>
      <c r="W258" s="117"/>
      <c r="X258" s="117"/>
      <c r="Y258" s="117"/>
      <c r="Z258" s="117"/>
      <c r="AA258" s="117"/>
      <c r="AB258" s="117"/>
      <c r="AC258" s="117"/>
      <c r="AD258" s="117"/>
      <c r="AE258" s="117"/>
      <c r="AF258" s="117"/>
      <c r="AG258" s="117"/>
      <c r="AH258" s="111" t="str">
        <f aca="false">IF(B258&lt;&gt;"",SUMIF(D$12:AG$12,"TLA",D258:AG258),"")</f>
        <v/>
      </c>
      <c r="AI258" s="112" t="str">
        <f aca="false">IF(B258&lt;&gt;"",SUMIF(D$12:AG$12,"AT",D258:AG258),"")</f>
        <v/>
      </c>
      <c r="AJ258" s="117"/>
      <c r="AK258" s="117"/>
      <c r="AL258" s="117"/>
      <c r="AM258" s="117"/>
      <c r="AN258" s="117"/>
      <c r="AO258" s="117"/>
      <c r="AP258" s="117"/>
      <c r="AQ258" s="117"/>
      <c r="AR258" s="117"/>
      <c r="AS258" s="117"/>
      <c r="AT258" s="117"/>
      <c r="AU258" s="117"/>
      <c r="AV258" s="117"/>
      <c r="AW258" s="117"/>
      <c r="AX258" s="117"/>
      <c r="AY258" s="117"/>
      <c r="AZ258" s="117"/>
      <c r="BA258" s="117"/>
      <c r="BB258" s="117"/>
      <c r="BC258" s="117"/>
      <c r="BD258" s="117"/>
      <c r="BE258" s="117"/>
      <c r="BF258" s="117"/>
      <c r="BG258" s="117"/>
      <c r="BH258" s="117"/>
      <c r="BI258" s="117"/>
      <c r="BJ258" s="117"/>
      <c r="BK258" s="117"/>
      <c r="BL258" s="117"/>
      <c r="BM258" s="117"/>
      <c r="BN258" s="111" t="str">
        <f aca="false">IF(B258&lt;&gt;"", SUMIF(AJ$12:BM$12,"TLA",AJ258:BM258), "")</f>
        <v/>
      </c>
      <c r="BO258" s="112" t="str">
        <f aca="false">IF(B258&lt;&gt;"", SUMIF(AJ$12:BM$12,"AT",AJ258:BM258), "")</f>
        <v/>
      </c>
      <c r="BP258" s="113"/>
      <c r="BQ258" s="113"/>
      <c r="BR258" s="113"/>
      <c r="BS258" s="113"/>
      <c r="BT258" s="113"/>
      <c r="BU258" s="113"/>
      <c r="BV258" s="113"/>
      <c r="BW258" s="113"/>
      <c r="BX258" s="113"/>
      <c r="BY258" s="113"/>
      <c r="BZ258" s="113"/>
      <c r="CA258" s="117"/>
      <c r="CB258" s="117"/>
      <c r="CC258" s="117"/>
      <c r="CD258" s="117"/>
      <c r="CE258" s="117"/>
      <c r="CF258" s="117"/>
      <c r="CG258" s="117"/>
      <c r="CH258" s="117"/>
      <c r="CI258" s="117"/>
      <c r="CJ258" s="117"/>
      <c r="CK258" s="117"/>
      <c r="CL258" s="117"/>
      <c r="CM258" s="117"/>
      <c r="CN258" s="117"/>
      <c r="CO258" s="117"/>
      <c r="CP258" s="117"/>
      <c r="CQ258" s="117"/>
      <c r="CR258" s="117"/>
      <c r="CS258" s="117"/>
      <c r="CT258" s="111" t="str">
        <f aca="false">IF(B258&lt;&gt;"",SUMIF(BP$12:CS$12,"TLA",BP258:CS258), "")</f>
        <v/>
      </c>
      <c r="CU258" s="112" t="str">
        <f aca="false">IF(B258&lt;&gt;"",SUMIF(BP$12:CS$12,"AT",BP258:CS258), "")</f>
        <v/>
      </c>
      <c r="CV258" s="114" t="str">
        <f aca="false">IF(B258&lt;&gt;"",IFERROR(SUMIF(D$14:CS$14, "CLO1", D258:CS258)/'Grade computation'!I$4,""),"")</f>
        <v/>
      </c>
      <c r="CW258" s="115" t="str">
        <f aca="false">IF(CV258="","",IF(CV258&gt;=B$10,"Y","N"))</f>
        <v/>
      </c>
      <c r="CX258" s="115" t="str">
        <f aca="false">IF(CV258="","",IF(CV258&lt;50%,1,IF(AND(CV258&gt;=50%,CV258&lt;B$10),2,IF(CV258&gt;=B$10,3))))</f>
        <v/>
      </c>
      <c r="CY258" s="114" t="str">
        <f aca="false">IF(B258&lt;&gt;"",IFERROR(IF((SUMIF(D$14:CS$14,"CLO2",D258:CS258)/'Grade computation'!I$5)=0,0,(SUMIF(D$14:CS$14,"CLO2",D258:CS258)/'Grade computation'!I$5)),""),"")</f>
        <v/>
      </c>
      <c r="CZ258" s="115" t="str">
        <f aca="false">IF(CY258="","",IF(CY258&gt;=B$10,"Y","N"))</f>
        <v/>
      </c>
      <c r="DA258" s="115" t="str">
        <f aca="false">IF(CY258="","",IF(CY258&lt;50%,1,IF(AND(CY258&gt;=50%,CY258&lt;B$10),2,IF(CY258&gt;=B$10,3))))</f>
        <v/>
      </c>
      <c r="DB258" s="114" t="str">
        <f aca="false">IF(B258&lt;&gt;"",IFERROR(IF((SUMIF(D$14:CS$14,"CLO3",D258:CS258)/'Grade computation'!I$6)=0,0,(SUMIF(D$14:CS$14,"CLO3",D258:CS258)/'Grade computation'!I$6)),""),"")</f>
        <v/>
      </c>
      <c r="DC258" s="115" t="str">
        <f aca="false">IF(DB258="","",IF(DB258&gt;=B$10,"Y","N"))</f>
        <v/>
      </c>
      <c r="DD258" s="115" t="str">
        <f aca="false">IF(DB258="","",IF(DB258&lt;50%,1,IF(AND(DB258&gt;=50%,DB258&lt;B$10),2,IF(DB258&gt;=B$10,3))))</f>
        <v/>
      </c>
      <c r="DE258" s="114" t="str">
        <f aca="false">IF(B258&lt;&gt;"",IFERROR(SUMIF(D$14:CS$14,"CLO4",D258:CS258)/'Grade computation'!I$7,""),"")</f>
        <v/>
      </c>
      <c r="DF258" s="115" t="str">
        <f aca="false">IF(DE258="","",IF(DE258&gt;=B$10,"Y","N"))</f>
        <v/>
      </c>
      <c r="DG258" s="115" t="str">
        <f aca="false">IF(DE258="","",IF(DE258&lt;50%,1,IF(AND(DE258&gt;=50%,DE258&lt;B$10),2,IF(DE258&gt;=B$10,3))))</f>
        <v/>
      </c>
      <c r="DH258" s="114" t="str">
        <f aca="false">IF(B258&lt;&gt;"",IFERROR(IF((SUMIF(D$14:CS$14,"CLO5",D258:CS258)/'Grade computation'!I$8)=0,0,(SUMIF(D$14:CS$14,"CLO5",D258:CS258)/'Grade computation'!I$8)),""),"")</f>
        <v/>
      </c>
      <c r="DI258" s="115" t="str">
        <f aca="false">IF(DH258="","",IF(DH258&gt;=B$10,"Y","N"))</f>
        <v/>
      </c>
      <c r="DJ258" s="115" t="str">
        <f aca="false">IF(DH258="","",IF(DH258&lt;50%,1,IF(AND(DH258&gt;=50%,DH258&lt;B$10),2,IF(DH258&gt;=B$10,3))))</f>
        <v/>
      </c>
      <c r="DK258" s="114" t="str">
        <f aca="false">IF(B258&lt;&gt;"",IFERROR(IF((SUMIF(D$14:CS$14,"CLO6",D258:CS258)/'Grade computation'!I$9)=0,0,(SUMIF(D$14:CS$14,"CLO6",D258:CS258)/'Grade computation'!I$9)),""),"")</f>
        <v/>
      </c>
      <c r="DL258" s="115" t="str">
        <f aca="false">IF(DK258="","",IF(DK258&gt;=B$10,"Y","N"))</f>
        <v/>
      </c>
      <c r="DM258" s="115" t="str">
        <f aca="false">IF(DK258="","",IF(DK258&lt;50%,1,IF(AND(DK258&gt;=50%,DK258&lt;B$10),2,IF(DK258&gt;=B$10,3))))</f>
        <v/>
      </c>
      <c r="DN258" s="114" t="str">
        <f aca="false">IF(B258&lt;&gt;"",IFERROR(IF((SUMIF(D$14:CS$14,"CLO7",D258:CS258)/'Grade computation'!I$10)=0,0,(SUMIF(D$14:CS$14,"CLO7",D258:CS258)/'Grade computation'!I$10)),""),"")</f>
        <v/>
      </c>
      <c r="DO258" s="115" t="str">
        <f aca="false">IF(DN258="","",IF(DN258&gt;=B$10,"Y","N"))</f>
        <v/>
      </c>
      <c r="DP258" s="115" t="str">
        <f aca="false">IF(DN258="","",IF(DN258&lt;50%,1,IF(AND(DN258&gt;=50%,DN258&lt;B$10),2,IF(DN258&gt;=B$10,3))))</f>
        <v/>
      </c>
      <c r="DQ258" s="114" t="str">
        <f aca="false">IF(B258&lt;&gt;"",IFERROR(IF((SUMIF(D$14:CS$14,"CLO8",D258:CS258)/'Grade computation'!I$11)=0,0,(SUMIF(D$14:CS$14,"CLO8",D258:CS258)/'Grade computation'!I$11)),""),"")</f>
        <v/>
      </c>
      <c r="DR258" s="115" t="str">
        <f aca="false">IF(DQ258="","",IF(DQ258&gt;=B$10,"Y","N"))</f>
        <v/>
      </c>
      <c r="DS258" s="115" t="str">
        <f aca="false">IF(DQ258="","",IF(DQ258&lt;50%,1,IF(AND(DQ258&gt;=50%,DQ258&lt;B$10),2,IF(DQ258&gt;=B$10,3))))</f>
        <v/>
      </c>
      <c r="DT258" s="114" t="str">
        <f aca="false">IF(B258&lt;&gt;"",IFERROR(IF((SUMIF(D$14:CS$14,"CLO9",D258:CS258)/'Grade computation'!I$12)=0,0,(SUMIF(D$14:CS$14,"CLO9",D258:CS258)/'Grade computation'!I$12)),""),"")</f>
        <v/>
      </c>
      <c r="DU258" s="115" t="str">
        <f aca="false">IF(DT258="","",IF(DT258&gt;=B$10,"Y","N"))</f>
        <v/>
      </c>
      <c r="DV258" s="115" t="str">
        <f aca="false">IF(DT258="","",IF(DT258&lt;50%,1,IF(AND(DT258&gt;=50%,DT258&lt;B$10),2,IF(DT258&gt;=B$10,3))))</f>
        <v/>
      </c>
      <c r="DW258" s="114" t="str">
        <f aca="false">IF(B258&lt;&gt;"",IFERROR(IF((SUMIF(D$14:CS$14,"CLO10",D258:CS258)/'Grade computation'!I$13)=0,0,(SUMIF(D$14:CS$14,"CLO10",D258:CS258)/'Grade computation'!I$13)),""),"")</f>
        <v/>
      </c>
      <c r="DX258" s="115" t="str">
        <f aca="false">IF(DW258="","",IF(DW258&gt;=B$10,"Y","N"))</f>
        <v/>
      </c>
      <c r="DY258" s="115" t="str">
        <f aca="false">IF(DW258="","",IF(DW258&lt;50%,1,IF(AND(DW258&gt;=50%,DW258&lt;B$10),2,IF(DW258&gt;=B$10,3))))</f>
        <v/>
      </c>
      <c r="DZ258" s="13"/>
      <c r="EA258" s="13"/>
    </row>
    <row r="259" customFormat="false" ht="15.75" hidden="false" customHeight="true" outlineLevel="0" collapsed="false">
      <c r="A259" s="118"/>
      <c r="B259" s="119"/>
      <c r="C259" s="117"/>
      <c r="D259" s="117"/>
      <c r="E259" s="117"/>
      <c r="F259" s="117"/>
      <c r="G259" s="117"/>
      <c r="H259" s="117"/>
      <c r="I259" s="117"/>
      <c r="J259" s="117"/>
      <c r="K259" s="117"/>
      <c r="L259" s="117"/>
      <c r="M259" s="117"/>
      <c r="N259" s="117"/>
      <c r="O259" s="117"/>
      <c r="P259" s="117"/>
      <c r="Q259" s="117"/>
      <c r="R259" s="117"/>
      <c r="S259" s="117"/>
      <c r="T259" s="117"/>
      <c r="U259" s="117"/>
      <c r="V259" s="117"/>
      <c r="W259" s="117"/>
      <c r="X259" s="117"/>
      <c r="Y259" s="117"/>
      <c r="Z259" s="117"/>
      <c r="AA259" s="117"/>
      <c r="AB259" s="117"/>
      <c r="AC259" s="117"/>
      <c r="AD259" s="117"/>
      <c r="AE259" s="117"/>
      <c r="AF259" s="117"/>
      <c r="AG259" s="117"/>
      <c r="AH259" s="111" t="str">
        <f aca="false">IF(B259&lt;&gt;"",SUMIF(D$12:AG$12,"TLA",D259:AG259),"")</f>
        <v/>
      </c>
      <c r="AI259" s="112" t="str">
        <f aca="false">IF(B259&lt;&gt;"",SUMIF(D$12:AG$12,"AT",D259:AG259),"")</f>
        <v/>
      </c>
      <c r="AJ259" s="117"/>
      <c r="AK259" s="117"/>
      <c r="AL259" s="117"/>
      <c r="AM259" s="117"/>
      <c r="AN259" s="117"/>
      <c r="AO259" s="117"/>
      <c r="AP259" s="117"/>
      <c r="AQ259" s="117"/>
      <c r="AR259" s="117"/>
      <c r="AS259" s="117"/>
      <c r="AT259" s="117"/>
      <c r="AU259" s="117"/>
      <c r="AV259" s="117"/>
      <c r="AW259" s="117"/>
      <c r="AX259" s="117"/>
      <c r="AY259" s="117"/>
      <c r="AZ259" s="117"/>
      <c r="BA259" s="117"/>
      <c r="BB259" s="117"/>
      <c r="BC259" s="117"/>
      <c r="BD259" s="117"/>
      <c r="BE259" s="117"/>
      <c r="BF259" s="117"/>
      <c r="BG259" s="117"/>
      <c r="BH259" s="117"/>
      <c r="BI259" s="117"/>
      <c r="BJ259" s="117"/>
      <c r="BK259" s="117"/>
      <c r="BL259" s="117"/>
      <c r="BM259" s="117"/>
      <c r="BN259" s="111" t="str">
        <f aca="false">IF(B259&lt;&gt;"", SUMIF(AJ$12:BM$12,"TLA",AJ259:BM259), "")</f>
        <v/>
      </c>
      <c r="BO259" s="112" t="str">
        <f aca="false">IF(B259&lt;&gt;"", SUMIF(AJ$12:BM$12,"AT",AJ259:BM259), "")</f>
        <v/>
      </c>
      <c r="BP259" s="113"/>
      <c r="BQ259" s="113"/>
      <c r="BR259" s="113"/>
      <c r="BS259" s="113"/>
      <c r="BT259" s="113"/>
      <c r="BU259" s="113"/>
      <c r="BV259" s="113"/>
      <c r="BW259" s="113"/>
      <c r="BX259" s="113"/>
      <c r="BY259" s="113"/>
      <c r="BZ259" s="113"/>
      <c r="CA259" s="117"/>
      <c r="CB259" s="117"/>
      <c r="CC259" s="117"/>
      <c r="CD259" s="117"/>
      <c r="CE259" s="117"/>
      <c r="CF259" s="117"/>
      <c r="CG259" s="117"/>
      <c r="CH259" s="117"/>
      <c r="CI259" s="117"/>
      <c r="CJ259" s="117"/>
      <c r="CK259" s="117"/>
      <c r="CL259" s="117"/>
      <c r="CM259" s="117"/>
      <c r="CN259" s="117"/>
      <c r="CO259" s="117"/>
      <c r="CP259" s="117"/>
      <c r="CQ259" s="117"/>
      <c r="CR259" s="117"/>
      <c r="CS259" s="117"/>
      <c r="CT259" s="111" t="str">
        <f aca="false">IF(B259&lt;&gt;"",SUMIF(BP$12:CS$12,"TLA",BP259:CS259), "")</f>
        <v/>
      </c>
      <c r="CU259" s="112" t="str">
        <f aca="false">IF(B259&lt;&gt;"",SUMIF(BP$12:CS$12,"AT",BP259:CS259), "")</f>
        <v/>
      </c>
      <c r="CV259" s="114" t="str">
        <f aca="false">IF(B259&lt;&gt;"",IFERROR(SUMIF(D$14:CS$14, "CLO1", D259:CS259)/'Grade computation'!I$4,""),"")</f>
        <v/>
      </c>
      <c r="CW259" s="115" t="str">
        <f aca="false">IF(CV259="","",IF(CV259&gt;=B$10,"Y","N"))</f>
        <v/>
      </c>
      <c r="CX259" s="115" t="str">
        <f aca="false">IF(CV259="","",IF(CV259&lt;50%,1,IF(AND(CV259&gt;=50%,CV259&lt;B$10),2,IF(CV259&gt;=B$10,3))))</f>
        <v/>
      </c>
      <c r="CY259" s="114" t="str">
        <f aca="false">IF(B259&lt;&gt;"",IFERROR(IF((SUMIF(D$14:CS$14,"CLO2",D259:CS259)/'Grade computation'!I$5)=0,0,(SUMIF(D$14:CS$14,"CLO2",D259:CS259)/'Grade computation'!I$5)),""),"")</f>
        <v/>
      </c>
      <c r="CZ259" s="115" t="str">
        <f aca="false">IF(CY259="","",IF(CY259&gt;=B$10,"Y","N"))</f>
        <v/>
      </c>
      <c r="DA259" s="115" t="str">
        <f aca="false">IF(CY259="","",IF(CY259&lt;50%,1,IF(AND(CY259&gt;=50%,CY259&lt;B$10),2,IF(CY259&gt;=B$10,3))))</f>
        <v/>
      </c>
      <c r="DB259" s="114" t="str">
        <f aca="false">IF(B259&lt;&gt;"",IFERROR(IF((SUMIF(D$14:CS$14,"CLO3",D259:CS259)/'Grade computation'!I$6)=0,0,(SUMIF(D$14:CS$14,"CLO3",D259:CS259)/'Grade computation'!I$6)),""),"")</f>
        <v/>
      </c>
      <c r="DC259" s="115" t="str">
        <f aca="false">IF(DB259="","",IF(DB259&gt;=B$10,"Y","N"))</f>
        <v/>
      </c>
      <c r="DD259" s="115" t="str">
        <f aca="false">IF(DB259="","",IF(DB259&lt;50%,1,IF(AND(DB259&gt;=50%,DB259&lt;B$10),2,IF(DB259&gt;=B$10,3))))</f>
        <v/>
      </c>
      <c r="DE259" s="114" t="str">
        <f aca="false">IF(B259&lt;&gt;"",IFERROR(SUMIF(D$14:CS$14,"CLO4",D259:CS259)/'Grade computation'!I$7,""),"")</f>
        <v/>
      </c>
      <c r="DF259" s="115" t="str">
        <f aca="false">IF(DE259="","",IF(DE259&gt;=B$10,"Y","N"))</f>
        <v/>
      </c>
      <c r="DG259" s="115" t="str">
        <f aca="false">IF(DE259="","",IF(DE259&lt;50%,1,IF(AND(DE259&gt;=50%,DE259&lt;B$10),2,IF(DE259&gt;=B$10,3))))</f>
        <v/>
      </c>
      <c r="DH259" s="114" t="str">
        <f aca="false">IF(B259&lt;&gt;"",IFERROR(IF((SUMIF(D$14:CS$14,"CLO5",D259:CS259)/'Grade computation'!I$8)=0,0,(SUMIF(D$14:CS$14,"CLO5",D259:CS259)/'Grade computation'!I$8)),""),"")</f>
        <v/>
      </c>
      <c r="DI259" s="115" t="str">
        <f aca="false">IF(DH259="","",IF(DH259&gt;=B$10,"Y","N"))</f>
        <v/>
      </c>
      <c r="DJ259" s="115" t="str">
        <f aca="false">IF(DH259="","",IF(DH259&lt;50%,1,IF(AND(DH259&gt;=50%,DH259&lt;B$10),2,IF(DH259&gt;=B$10,3))))</f>
        <v/>
      </c>
      <c r="DK259" s="114" t="str">
        <f aca="false">IF(B259&lt;&gt;"",IFERROR(IF((SUMIF(D$14:CS$14,"CLO6",D259:CS259)/'Grade computation'!I$9)=0,0,(SUMIF(D$14:CS$14,"CLO6",D259:CS259)/'Grade computation'!I$9)),""),"")</f>
        <v/>
      </c>
      <c r="DL259" s="115" t="str">
        <f aca="false">IF(DK259="","",IF(DK259&gt;=B$10,"Y","N"))</f>
        <v/>
      </c>
      <c r="DM259" s="115" t="str">
        <f aca="false">IF(DK259="","",IF(DK259&lt;50%,1,IF(AND(DK259&gt;=50%,DK259&lt;B$10),2,IF(DK259&gt;=B$10,3))))</f>
        <v/>
      </c>
      <c r="DN259" s="114" t="str">
        <f aca="false">IF(B259&lt;&gt;"",IFERROR(IF((SUMIF(D$14:CS$14,"CLO7",D259:CS259)/'Grade computation'!I$10)=0,0,(SUMIF(D$14:CS$14,"CLO7",D259:CS259)/'Grade computation'!I$10)),""),"")</f>
        <v/>
      </c>
      <c r="DO259" s="115" t="str">
        <f aca="false">IF(DN259="","",IF(DN259&gt;=B$10,"Y","N"))</f>
        <v/>
      </c>
      <c r="DP259" s="115" t="str">
        <f aca="false">IF(DN259="","",IF(DN259&lt;50%,1,IF(AND(DN259&gt;=50%,DN259&lt;B$10),2,IF(DN259&gt;=B$10,3))))</f>
        <v/>
      </c>
      <c r="DQ259" s="114" t="str">
        <f aca="false">IF(B259&lt;&gt;"",IFERROR(IF((SUMIF(D$14:CS$14,"CLO8",D259:CS259)/'Grade computation'!I$11)=0,0,(SUMIF(D$14:CS$14,"CLO8",D259:CS259)/'Grade computation'!I$11)),""),"")</f>
        <v/>
      </c>
      <c r="DR259" s="115" t="str">
        <f aca="false">IF(DQ259="","",IF(DQ259&gt;=B$10,"Y","N"))</f>
        <v/>
      </c>
      <c r="DS259" s="115" t="str">
        <f aca="false">IF(DQ259="","",IF(DQ259&lt;50%,1,IF(AND(DQ259&gt;=50%,DQ259&lt;B$10),2,IF(DQ259&gt;=B$10,3))))</f>
        <v/>
      </c>
      <c r="DT259" s="114" t="str">
        <f aca="false">IF(B259&lt;&gt;"",IFERROR(IF((SUMIF(D$14:CS$14,"CLO9",D259:CS259)/'Grade computation'!I$12)=0,0,(SUMIF(D$14:CS$14,"CLO9",D259:CS259)/'Grade computation'!I$12)),""),"")</f>
        <v/>
      </c>
      <c r="DU259" s="115" t="str">
        <f aca="false">IF(DT259="","",IF(DT259&gt;=B$10,"Y","N"))</f>
        <v/>
      </c>
      <c r="DV259" s="115" t="str">
        <f aca="false">IF(DT259="","",IF(DT259&lt;50%,1,IF(AND(DT259&gt;=50%,DT259&lt;B$10),2,IF(DT259&gt;=B$10,3))))</f>
        <v/>
      </c>
      <c r="DW259" s="114" t="str">
        <f aca="false">IF(B259&lt;&gt;"",IFERROR(IF((SUMIF(D$14:CS$14,"CLO10",D259:CS259)/'Grade computation'!I$13)=0,0,(SUMIF(D$14:CS$14,"CLO10",D259:CS259)/'Grade computation'!I$13)),""),"")</f>
        <v/>
      </c>
      <c r="DX259" s="115" t="str">
        <f aca="false">IF(DW259="","",IF(DW259&gt;=B$10,"Y","N"))</f>
        <v/>
      </c>
      <c r="DY259" s="115" t="str">
        <f aca="false">IF(DW259="","",IF(DW259&lt;50%,1,IF(AND(DW259&gt;=50%,DW259&lt;B$10),2,IF(DW259&gt;=B$10,3))))</f>
        <v/>
      </c>
      <c r="DZ259" s="13"/>
      <c r="EA259" s="13"/>
    </row>
    <row r="260" customFormat="false" ht="15.75" hidden="false" customHeight="true" outlineLevel="0" collapsed="false">
      <c r="A260" s="118"/>
      <c r="B260" s="119"/>
      <c r="C260" s="117"/>
      <c r="D260" s="117"/>
      <c r="E260" s="117"/>
      <c r="F260" s="117"/>
      <c r="G260" s="117"/>
      <c r="H260" s="117"/>
      <c r="I260" s="117"/>
      <c r="J260" s="117"/>
      <c r="K260" s="117"/>
      <c r="L260" s="117"/>
      <c r="M260" s="117"/>
      <c r="N260" s="117"/>
      <c r="O260" s="117"/>
      <c r="P260" s="117"/>
      <c r="Q260" s="117"/>
      <c r="R260" s="117"/>
      <c r="S260" s="117"/>
      <c r="T260" s="117"/>
      <c r="U260" s="117"/>
      <c r="V260" s="117"/>
      <c r="W260" s="117"/>
      <c r="X260" s="117"/>
      <c r="Y260" s="117"/>
      <c r="Z260" s="117"/>
      <c r="AA260" s="117"/>
      <c r="AB260" s="117"/>
      <c r="AC260" s="117"/>
      <c r="AD260" s="117"/>
      <c r="AE260" s="117"/>
      <c r="AF260" s="117"/>
      <c r="AG260" s="117"/>
      <c r="AH260" s="111" t="str">
        <f aca="false">IF(B260&lt;&gt;"",SUMIF(D$12:AG$12,"TLA",D260:AG260),"")</f>
        <v/>
      </c>
      <c r="AI260" s="112" t="str">
        <f aca="false">IF(B260&lt;&gt;"",SUMIF(D$12:AG$12,"AT",D260:AG260),"")</f>
        <v/>
      </c>
      <c r="AJ260" s="117"/>
      <c r="AK260" s="117"/>
      <c r="AL260" s="117"/>
      <c r="AM260" s="117"/>
      <c r="AN260" s="117"/>
      <c r="AO260" s="117"/>
      <c r="AP260" s="117"/>
      <c r="AQ260" s="117"/>
      <c r="AR260" s="117"/>
      <c r="AS260" s="117"/>
      <c r="AT260" s="117"/>
      <c r="AU260" s="117"/>
      <c r="AV260" s="117"/>
      <c r="AW260" s="117"/>
      <c r="AX260" s="117"/>
      <c r="AY260" s="117"/>
      <c r="AZ260" s="117"/>
      <c r="BA260" s="117"/>
      <c r="BB260" s="117"/>
      <c r="BC260" s="117"/>
      <c r="BD260" s="117"/>
      <c r="BE260" s="117"/>
      <c r="BF260" s="117"/>
      <c r="BG260" s="117"/>
      <c r="BH260" s="117"/>
      <c r="BI260" s="117"/>
      <c r="BJ260" s="117"/>
      <c r="BK260" s="117"/>
      <c r="BL260" s="117"/>
      <c r="BM260" s="117"/>
      <c r="BN260" s="111" t="str">
        <f aca="false">IF(B260&lt;&gt;"", SUMIF(AJ$12:BM$12,"TLA",AJ260:BM260), "")</f>
        <v/>
      </c>
      <c r="BO260" s="112" t="str">
        <f aca="false">IF(B260&lt;&gt;"", SUMIF(AJ$12:BM$12,"AT",AJ260:BM260), "")</f>
        <v/>
      </c>
      <c r="BP260" s="113"/>
      <c r="BQ260" s="113"/>
      <c r="BR260" s="113"/>
      <c r="BS260" s="113"/>
      <c r="BT260" s="113"/>
      <c r="BU260" s="113"/>
      <c r="BV260" s="113"/>
      <c r="BW260" s="113"/>
      <c r="BX260" s="113"/>
      <c r="BY260" s="113"/>
      <c r="BZ260" s="113"/>
      <c r="CA260" s="117"/>
      <c r="CB260" s="117"/>
      <c r="CC260" s="117"/>
      <c r="CD260" s="117"/>
      <c r="CE260" s="117"/>
      <c r="CF260" s="117"/>
      <c r="CG260" s="117"/>
      <c r="CH260" s="117"/>
      <c r="CI260" s="117"/>
      <c r="CJ260" s="117"/>
      <c r="CK260" s="117"/>
      <c r="CL260" s="117"/>
      <c r="CM260" s="117"/>
      <c r="CN260" s="117"/>
      <c r="CO260" s="117"/>
      <c r="CP260" s="117"/>
      <c r="CQ260" s="117"/>
      <c r="CR260" s="117"/>
      <c r="CS260" s="117"/>
      <c r="CT260" s="111" t="str">
        <f aca="false">IF(B260&lt;&gt;"",SUMIF(BP$12:CS$12,"TLA",BP260:CS260), "")</f>
        <v/>
      </c>
      <c r="CU260" s="112" t="str">
        <f aca="false">IF(B260&lt;&gt;"",SUMIF(BP$12:CS$12,"AT",BP260:CS260), "")</f>
        <v/>
      </c>
      <c r="CV260" s="114" t="str">
        <f aca="false">IF(B260&lt;&gt;"",IFERROR(SUMIF(D$14:CS$14, "CLO1", D260:CS260)/'Grade computation'!I$4,""),"")</f>
        <v/>
      </c>
      <c r="CW260" s="115" t="str">
        <f aca="false">IF(CV260="","",IF(CV260&gt;=B$10,"Y","N"))</f>
        <v/>
      </c>
      <c r="CX260" s="115" t="str">
        <f aca="false">IF(CV260="","",IF(CV260&lt;50%,1,IF(AND(CV260&gt;=50%,CV260&lt;B$10),2,IF(CV260&gt;=B$10,3))))</f>
        <v/>
      </c>
      <c r="CY260" s="114" t="str">
        <f aca="false">IF(B260&lt;&gt;"",IFERROR(IF((SUMIF(D$14:CS$14,"CLO2",D260:CS260)/'Grade computation'!I$5)=0,0,(SUMIF(D$14:CS$14,"CLO2",D260:CS260)/'Grade computation'!I$5)),""),"")</f>
        <v/>
      </c>
      <c r="CZ260" s="115" t="str">
        <f aca="false">IF(CY260="","",IF(CY260&gt;=B$10,"Y","N"))</f>
        <v/>
      </c>
      <c r="DA260" s="115" t="str">
        <f aca="false">IF(CY260="","",IF(CY260&lt;50%,1,IF(AND(CY260&gt;=50%,CY260&lt;B$10),2,IF(CY260&gt;=B$10,3))))</f>
        <v/>
      </c>
      <c r="DB260" s="114" t="str">
        <f aca="false">IF(B260&lt;&gt;"",IFERROR(IF((SUMIF(D$14:CS$14,"CLO3",D260:CS260)/'Grade computation'!I$6)=0,0,(SUMIF(D$14:CS$14,"CLO3",D260:CS260)/'Grade computation'!I$6)),""),"")</f>
        <v/>
      </c>
      <c r="DC260" s="115" t="str">
        <f aca="false">IF(DB260="","",IF(DB260&gt;=B$10,"Y","N"))</f>
        <v/>
      </c>
      <c r="DD260" s="115" t="str">
        <f aca="false">IF(DB260="","",IF(DB260&lt;50%,1,IF(AND(DB260&gt;=50%,DB260&lt;B$10),2,IF(DB260&gt;=B$10,3))))</f>
        <v/>
      </c>
      <c r="DE260" s="114" t="str">
        <f aca="false">IF(B260&lt;&gt;"",IFERROR(SUMIF(D$14:CS$14,"CLO4",D260:CS260)/'Grade computation'!I$7,""),"")</f>
        <v/>
      </c>
      <c r="DF260" s="115" t="str">
        <f aca="false">IF(DE260="","",IF(DE260&gt;=B$10,"Y","N"))</f>
        <v/>
      </c>
      <c r="DG260" s="115" t="str">
        <f aca="false">IF(DE260="","",IF(DE260&lt;50%,1,IF(AND(DE260&gt;=50%,DE260&lt;B$10),2,IF(DE260&gt;=B$10,3))))</f>
        <v/>
      </c>
      <c r="DH260" s="114" t="str">
        <f aca="false">IF(B260&lt;&gt;"",IFERROR(IF((SUMIF(D$14:CS$14,"CLO5",D260:CS260)/'Grade computation'!I$8)=0,0,(SUMIF(D$14:CS$14,"CLO5",D260:CS260)/'Grade computation'!I$8)),""),"")</f>
        <v/>
      </c>
      <c r="DI260" s="115" t="str">
        <f aca="false">IF(DH260="","",IF(DH260&gt;=B$10,"Y","N"))</f>
        <v/>
      </c>
      <c r="DJ260" s="115" t="str">
        <f aca="false">IF(DH260="","",IF(DH260&lt;50%,1,IF(AND(DH260&gt;=50%,DH260&lt;B$10),2,IF(DH260&gt;=B$10,3))))</f>
        <v/>
      </c>
      <c r="DK260" s="114" t="str">
        <f aca="false">IF(B260&lt;&gt;"",IFERROR(IF((SUMIF(D$14:CS$14,"CLO6",D260:CS260)/'Grade computation'!I$9)=0,0,(SUMIF(D$14:CS$14,"CLO6",D260:CS260)/'Grade computation'!I$9)),""),"")</f>
        <v/>
      </c>
      <c r="DL260" s="115" t="str">
        <f aca="false">IF(DK260="","",IF(DK260&gt;=B$10,"Y","N"))</f>
        <v/>
      </c>
      <c r="DM260" s="115" t="str">
        <f aca="false">IF(DK260="","",IF(DK260&lt;50%,1,IF(AND(DK260&gt;=50%,DK260&lt;B$10),2,IF(DK260&gt;=B$10,3))))</f>
        <v/>
      </c>
      <c r="DN260" s="114" t="str">
        <f aca="false">IF(B260&lt;&gt;"",IFERROR(IF((SUMIF(D$14:CS$14,"CLO7",D260:CS260)/'Grade computation'!I$10)=0,0,(SUMIF(D$14:CS$14,"CLO7",D260:CS260)/'Grade computation'!I$10)),""),"")</f>
        <v/>
      </c>
      <c r="DO260" s="115" t="str">
        <f aca="false">IF(DN260="","",IF(DN260&gt;=B$10,"Y","N"))</f>
        <v/>
      </c>
      <c r="DP260" s="115" t="str">
        <f aca="false">IF(DN260="","",IF(DN260&lt;50%,1,IF(AND(DN260&gt;=50%,DN260&lt;B$10),2,IF(DN260&gt;=B$10,3))))</f>
        <v/>
      </c>
      <c r="DQ260" s="114" t="str">
        <f aca="false">IF(B260&lt;&gt;"",IFERROR(IF((SUMIF(D$14:CS$14,"CLO8",D260:CS260)/'Grade computation'!I$11)=0,0,(SUMIF(D$14:CS$14,"CLO8",D260:CS260)/'Grade computation'!I$11)),""),"")</f>
        <v/>
      </c>
      <c r="DR260" s="115" t="str">
        <f aca="false">IF(DQ260="","",IF(DQ260&gt;=B$10,"Y","N"))</f>
        <v/>
      </c>
      <c r="DS260" s="115" t="str">
        <f aca="false">IF(DQ260="","",IF(DQ260&lt;50%,1,IF(AND(DQ260&gt;=50%,DQ260&lt;B$10),2,IF(DQ260&gt;=B$10,3))))</f>
        <v/>
      </c>
      <c r="DT260" s="114" t="str">
        <f aca="false">IF(B260&lt;&gt;"",IFERROR(IF((SUMIF(D$14:CS$14,"CLO9",D260:CS260)/'Grade computation'!I$12)=0,0,(SUMIF(D$14:CS$14,"CLO9",D260:CS260)/'Grade computation'!I$12)),""),"")</f>
        <v/>
      </c>
      <c r="DU260" s="115" t="str">
        <f aca="false">IF(DT260="","",IF(DT260&gt;=B$10,"Y","N"))</f>
        <v/>
      </c>
      <c r="DV260" s="115" t="str">
        <f aca="false">IF(DT260="","",IF(DT260&lt;50%,1,IF(AND(DT260&gt;=50%,DT260&lt;B$10),2,IF(DT260&gt;=B$10,3))))</f>
        <v/>
      </c>
      <c r="DW260" s="114" t="str">
        <f aca="false">IF(B260&lt;&gt;"",IFERROR(IF((SUMIF(D$14:CS$14,"CLO10",D260:CS260)/'Grade computation'!I$13)=0,0,(SUMIF(D$14:CS$14,"CLO10",D260:CS260)/'Grade computation'!I$13)),""),"")</f>
        <v/>
      </c>
      <c r="DX260" s="115" t="str">
        <f aca="false">IF(DW260="","",IF(DW260&gt;=B$10,"Y","N"))</f>
        <v/>
      </c>
      <c r="DY260" s="115" t="str">
        <f aca="false">IF(DW260="","",IF(DW260&lt;50%,1,IF(AND(DW260&gt;=50%,DW260&lt;B$10),2,IF(DW260&gt;=B$10,3))))</f>
        <v/>
      </c>
      <c r="DZ260" s="13"/>
      <c r="EA260" s="13"/>
    </row>
    <row r="261" customFormat="false" ht="15.75" hidden="false" customHeight="true" outlineLevel="0" collapsed="false">
      <c r="A261" s="118"/>
      <c r="B261" s="119"/>
      <c r="C261" s="117"/>
      <c r="D261" s="117"/>
      <c r="E261" s="117"/>
      <c r="F261" s="117"/>
      <c r="G261" s="117"/>
      <c r="H261" s="117"/>
      <c r="I261" s="117"/>
      <c r="J261" s="117"/>
      <c r="K261" s="117"/>
      <c r="L261" s="117"/>
      <c r="M261" s="117"/>
      <c r="N261" s="117"/>
      <c r="O261" s="117"/>
      <c r="P261" s="117"/>
      <c r="Q261" s="117"/>
      <c r="R261" s="117"/>
      <c r="S261" s="117"/>
      <c r="T261" s="117"/>
      <c r="U261" s="117"/>
      <c r="V261" s="117"/>
      <c r="W261" s="117"/>
      <c r="X261" s="117"/>
      <c r="Y261" s="117"/>
      <c r="Z261" s="117"/>
      <c r="AA261" s="117"/>
      <c r="AB261" s="117"/>
      <c r="AC261" s="117"/>
      <c r="AD261" s="117"/>
      <c r="AE261" s="117"/>
      <c r="AF261" s="117"/>
      <c r="AG261" s="117"/>
      <c r="AH261" s="111" t="str">
        <f aca="false">IF(B261&lt;&gt;"",SUMIF(D$12:AG$12,"TLA",D261:AG261),"")</f>
        <v/>
      </c>
      <c r="AI261" s="112" t="str">
        <f aca="false">IF(B261&lt;&gt;"",SUMIF(D$12:AG$12,"AT",D261:AG261),"")</f>
        <v/>
      </c>
      <c r="AJ261" s="117"/>
      <c r="AK261" s="117"/>
      <c r="AL261" s="117"/>
      <c r="AM261" s="117"/>
      <c r="AN261" s="117"/>
      <c r="AO261" s="117"/>
      <c r="AP261" s="117"/>
      <c r="AQ261" s="117"/>
      <c r="AR261" s="117"/>
      <c r="AS261" s="117"/>
      <c r="AT261" s="117"/>
      <c r="AU261" s="117"/>
      <c r="AV261" s="117"/>
      <c r="AW261" s="117"/>
      <c r="AX261" s="117"/>
      <c r="AY261" s="117"/>
      <c r="AZ261" s="117"/>
      <c r="BA261" s="117"/>
      <c r="BB261" s="117"/>
      <c r="BC261" s="117"/>
      <c r="BD261" s="117"/>
      <c r="BE261" s="117"/>
      <c r="BF261" s="117"/>
      <c r="BG261" s="117"/>
      <c r="BH261" s="117"/>
      <c r="BI261" s="117"/>
      <c r="BJ261" s="117"/>
      <c r="BK261" s="117"/>
      <c r="BL261" s="117"/>
      <c r="BM261" s="117"/>
      <c r="BN261" s="111" t="str">
        <f aca="false">IF(B261&lt;&gt;"", SUMIF(AJ$12:BM$12,"TLA",AJ261:BM261), "")</f>
        <v/>
      </c>
      <c r="BO261" s="112" t="str">
        <f aca="false">IF(B261&lt;&gt;"", SUMIF(AJ$12:BM$12,"AT",AJ261:BM261), "")</f>
        <v/>
      </c>
      <c r="BP261" s="113"/>
      <c r="BQ261" s="113"/>
      <c r="BR261" s="113"/>
      <c r="BS261" s="113"/>
      <c r="BT261" s="113"/>
      <c r="BU261" s="113"/>
      <c r="BV261" s="113"/>
      <c r="BW261" s="113"/>
      <c r="BX261" s="113"/>
      <c r="BY261" s="113"/>
      <c r="BZ261" s="113"/>
      <c r="CA261" s="117"/>
      <c r="CB261" s="117"/>
      <c r="CC261" s="117"/>
      <c r="CD261" s="117"/>
      <c r="CE261" s="117"/>
      <c r="CF261" s="117"/>
      <c r="CG261" s="117"/>
      <c r="CH261" s="117"/>
      <c r="CI261" s="117"/>
      <c r="CJ261" s="117"/>
      <c r="CK261" s="117"/>
      <c r="CL261" s="117"/>
      <c r="CM261" s="117"/>
      <c r="CN261" s="117"/>
      <c r="CO261" s="117"/>
      <c r="CP261" s="117"/>
      <c r="CQ261" s="117"/>
      <c r="CR261" s="117"/>
      <c r="CS261" s="117"/>
      <c r="CT261" s="111" t="str">
        <f aca="false">IF(B261&lt;&gt;"",SUMIF(BP$12:CS$12,"TLA",BP261:CS261), "")</f>
        <v/>
      </c>
      <c r="CU261" s="112" t="str">
        <f aca="false">IF(B261&lt;&gt;"",SUMIF(BP$12:CS$12,"AT",BP261:CS261), "")</f>
        <v/>
      </c>
      <c r="CV261" s="114" t="str">
        <f aca="false">IF(B261&lt;&gt;"",IFERROR(SUMIF(D$14:CS$14, "CLO1", D261:CS261)/'Grade computation'!I$4,""),"")</f>
        <v/>
      </c>
      <c r="CW261" s="115" t="str">
        <f aca="false">IF(CV261="","",IF(CV261&gt;=B$10,"Y","N"))</f>
        <v/>
      </c>
      <c r="CX261" s="115" t="str">
        <f aca="false">IF(CV261="","",IF(CV261&lt;50%,1,IF(AND(CV261&gt;=50%,CV261&lt;B$10),2,IF(CV261&gt;=B$10,3))))</f>
        <v/>
      </c>
      <c r="CY261" s="114" t="str">
        <f aca="false">IF(B261&lt;&gt;"",IFERROR(IF((SUMIF(D$14:CS$14,"CLO2",D261:CS261)/'Grade computation'!I$5)=0,0,(SUMIF(D$14:CS$14,"CLO2",D261:CS261)/'Grade computation'!I$5)),""),"")</f>
        <v/>
      </c>
      <c r="CZ261" s="115" t="str">
        <f aca="false">IF(CY261="","",IF(CY261&gt;=B$10,"Y","N"))</f>
        <v/>
      </c>
      <c r="DA261" s="115" t="str">
        <f aca="false">IF(CY261="","",IF(CY261&lt;50%,1,IF(AND(CY261&gt;=50%,CY261&lt;B$10),2,IF(CY261&gt;=B$10,3))))</f>
        <v/>
      </c>
      <c r="DB261" s="114" t="str">
        <f aca="false">IF(B261&lt;&gt;"",IFERROR(IF((SUMIF(D$14:CS$14,"CLO3",D261:CS261)/'Grade computation'!I$6)=0,0,(SUMIF(D$14:CS$14,"CLO3",D261:CS261)/'Grade computation'!I$6)),""),"")</f>
        <v/>
      </c>
      <c r="DC261" s="115" t="str">
        <f aca="false">IF(DB261="","",IF(DB261&gt;=B$10,"Y","N"))</f>
        <v/>
      </c>
      <c r="DD261" s="115" t="str">
        <f aca="false">IF(DB261="","",IF(DB261&lt;50%,1,IF(AND(DB261&gt;=50%,DB261&lt;B$10),2,IF(DB261&gt;=B$10,3))))</f>
        <v/>
      </c>
      <c r="DE261" s="114" t="str">
        <f aca="false">IF(B261&lt;&gt;"",IFERROR(SUMIF(D$14:CS$14,"CLO4",D261:CS261)/'Grade computation'!I$7,""),"")</f>
        <v/>
      </c>
      <c r="DF261" s="115" t="str">
        <f aca="false">IF(DE261="","",IF(DE261&gt;=B$10,"Y","N"))</f>
        <v/>
      </c>
      <c r="DG261" s="115" t="str">
        <f aca="false">IF(DE261="","",IF(DE261&lt;50%,1,IF(AND(DE261&gt;=50%,DE261&lt;B$10),2,IF(DE261&gt;=B$10,3))))</f>
        <v/>
      </c>
      <c r="DH261" s="114" t="str">
        <f aca="false">IF(B261&lt;&gt;"",IFERROR(IF((SUMIF(D$14:CS$14,"CLO5",D261:CS261)/'Grade computation'!I$8)=0,0,(SUMIF(D$14:CS$14,"CLO5",D261:CS261)/'Grade computation'!I$8)),""),"")</f>
        <v/>
      </c>
      <c r="DI261" s="115" t="str">
        <f aca="false">IF(DH261="","",IF(DH261&gt;=B$10,"Y","N"))</f>
        <v/>
      </c>
      <c r="DJ261" s="115" t="str">
        <f aca="false">IF(DH261="","",IF(DH261&lt;50%,1,IF(AND(DH261&gt;=50%,DH261&lt;B$10),2,IF(DH261&gt;=B$10,3))))</f>
        <v/>
      </c>
      <c r="DK261" s="114" t="str">
        <f aca="false">IF(B261&lt;&gt;"",IFERROR(IF((SUMIF(D$14:CS$14,"CLO6",D261:CS261)/'Grade computation'!I$9)=0,0,(SUMIF(D$14:CS$14,"CLO6",D261:CS261)/'Grade computation'!I$9)),""),"")</f>
        <v/>
      </c>
      <c r="DL261" s="115" t="str">
        <f aca="false">IF(DK261="","",IF(DK261&gt;=B$10,"Y","N"))</f>
        <v/>
      </c>
      <c r="DM261" s="115" t="str">
        <f aca="false">IF(DK261="","",IF(DK261&lt;50%,1,IF(AND(DK261&gt;=50%,DK261&lt;B$10),2,IF(DK261&gt;=B$10,3))))</f>
        <v/>
      </c>
      <c r="DN261" s="114" t="str">
        <f aca="false">IF(B261&lt;&gt;"",IFERROR(IF((SUMIF(D$14:CS$14,"CLO7",D261:CS261)/'Grade computation'!I$10)=0,0,(SUMIF(D$14:CS$14,"CLO7",D261:CS261)/'Grade computation'!I$10)),""),"")</f>
        <v/>
      </c>
      <c r="DO261" s="115" t="str">
        <f aca="false">IF(DN261="","",IF(DN261&gt;=B$10,"Y","N"))</f>
        <v/>
      </c>
      <c r="DP261" s="115" t="str">
        <f aca="false">IF(DN261="","",IF(DN261&lt;50%,1,IF(AND(DN261&gt;=50%,DN261&lt;B$10),2,IF(DN261&gt;=B$10,3))))</f>
        <v/>
      </c>
      <c r="DQ261" s="114" t="str">
        <f aca="false">IF(B261&lt;&gt;"",IFERROR(IF((SUMIF(D$14:CS$14,"CLO8",D261:CS261)/'Grade computation'!I$11)=0,0,(SUMIF(D$14:CS$14,"CLO8",D261:CS261)/'Grade computation'!I$11)),""),"")</f>
        <v/>
      </c>
      <c r="DR261" s="115" t="str">
        <f aca="false">IF(DQ261="","",IF(DQ261&gt;=B$10,"Y","N"))</f>
        <v/>
      </c>
      <c r="DS261" s="115" t="str">
        <f aca="false">IF(DQ261="","",IF(DQ261&lt;50%,1,IF(AND(DQ261&gt;=50%,DQ261&lt;B$10),2,IF(DQ261&gt;=B$10,3))))</f>
        <v/>
      </c>
      <c r="DT261" s="114" t="str">
        <f aca="false">IF(B261&lt;&gt;"",IFERROR(IF((SUMIF(D$14:CS$14,"CLO9",D261:CS261)/'Grade computation'!I$12)=0,0,(SUMIF(D$14:CS$14,"CLO9",D261:CS261)/'Grade computation'!I$12)),""),"")</f>
        <v/>
      </c>
      <c r="DU261" s="115" t="str">
        <f aca="false">IF(DT261="","",IF(DT261&gt;=B$10,"Y","N"))</f>
        <v/>
      </c>
      <c r="DV261" s="115" t="str">
        <f aca="false">IF(DT261="","",IF(DT261&lt;50%,1,IF(AND(DT261&gt;=50%,DT261&lt;B$10),2,IF(DT261&gt;=B$10,3))))</f>
        <v/>
      </c>
      <c r="DW261" s="114" t="str">
        <f aca="false">IF(B261&lt;&gt;"",IFERROR(IF((SUMIF(D$14:CS$14,"CLO10",D261:CS261)/'Grade computation'!I$13)=0,0,(SUMIF(D$14:CS$14,"CLO10",D261:CS261)/'Grade computation'!I$13)),""),"")</f>
        <v/>
      </c>
      <c r="DX261" s="115" t="str">
        <f aca="false">IF(DW261="","",IF(DW261&gt;=B$10,"Y","N"))</f>
        <v/>
      </c>
      <c r="DY261" s="115" t="str">
        <f aca="false">IF(DW261="","",IF(DW261&lt;50%,1,IF(AND(DW261&gt;=50%,DW261&lt;B$10),2,IF(DW261&gt;=B$10,3))))</f>
        <v/>
      </c>
      <c r="DZ261" s="13"/>
      <c r="EA261" s="13"/>
    </row>
    <row r="262" customFormat="false" ht="15.75" hidden="false" customHeight="true" outlineLevel="0" collapsed="false">
      <c r="A262" s="118"/>
      <c r="B262" s="119"/>
      <c r="C262" s="117"/>
      <c r="D262" s="117"/>
      <c r="E262" s="117"/>
      <c r="F262" s="117"/>
      <c r="G262" s="117"/>
      <c r="H262" s="117"/>
      <c r="I262" s="117"/>
      <c r="J262" s="117"/>
      <c r="K262" s="117"/>
      <c r="L262" s="117"/>
      <c r="M262" s="117"/>
      <c r="N262" s="117"/>
      <c r="O262" s="117"/>
      <c r="P262" s="117"/>
      <c r="Q262" s="117"/>
      <c r="R262" s="117"/>
      <c r="S262" s="117"/>
      <c r="T262" s="117"/>
      <c r="U262" s="117"/>
      <c r="V262" s="117"/>
      <c r="W262" s="117"/>
      <c r="X262" s="117"/>
      <c r="Y262" s="117"/>
      <c r="Z262" s="117"/>
      <c r="AA262" s="117"/>
      <c r="AB262" s="117"/>
      <c r="AC262" s="117"/>
      <c r="AD262" s="117"/>
      <c r="AE262" s="117"/>
      <c r="AF262" s="117"/>
      <c r="AG262" s="117"/>
      <c r="AH262" s="111" t="str">
        <f aca="false">IF(B262&lt;&gt;"",SUMIF(D$12:AG$12,"TLA",D262:AG262),"")</f>
        <v/>
      </c>
      <c r="AI262" s="112" t="str">
        <f aca="false">IF(B262&lt;&gt;"",SUMIF(D$12:AG$12,"AT",D262:AG262),"")</f>
        <v/>
      </c>
      <c r="AJ262" s="117"/>
      <c r="AK262" s="117"/>
      <c r="AL262" s="117"/>
      <c r="AM262" s="117"/>
      <c r="AN262" s="117"/>
      <c r="AO262" s="117"/>
      <c r="AP262" s="117"/>
      <c r="AQ262" s="117"/>
      <c r="AR262" s="117"/>
      <c r="AS262" s="117"/>
      <c r="AT262" s="117"/>
      <c r="AU262" s="117"/>
      <c r="AV262" s="117"/>
      <c r="AW262" s="117"/>
      <c r="AX262" s="117"/>
      <c r="AY262" s="117"/>
      <c r="AZ262" s="117"/>
      <c r="BA262" s="117"/>
      <c r="BB262" s="117"/>
      <c r="BC262" s="117"/>
      <c r="BD262" s="117"/>
      <c r="BE262" s="117"/>
      <c r="BF262" s="117"/>
      <c r="BG262" s="117"/>
      <c r="BH262" s="117"/>
      <c r="BI262" s="117"/>
      <c r="BJ262" s="117"/>
      <c r="BK262" s="117"/>
      <c r="BL262" s="117"/>
      <c r="BM262" s="117"/>
      <c r="BN262" s="111" t="str">
        <f aca="false">IF(B262&lt;&gt;"", SUMIF(AJ$12:BM$12,"TLA",AJ262:BM262), "")</f>
        <v/>
      </c>
      <c r="BO262" s="112" t="str">
        <f aca="false">IF(B262&lt;&gt;"", SUMIF(AJ$12:BM$12,"AT",AJ262:BM262), "")</f>
        <v/>
      </c>
      <c r="BP262" s="113"/>
      <c r="BQ262" s="113"/>
      <c r="BR262" s="113"/>
      <c r="BS262" s="113"/>
      <c r="BT262" s="113"/>
      <c r="BU262" s="113"/>
      <c r="BV262" s="113"/>
      <c r="BW262" s="113"/>
      <c r="BX262" s="113"/>
      <c r="BY262" s="113"/>
      <c r="BZ262" s="113"/>
      <c r="CA262" s="117"/>
      <c r="CB262" s="117"/>
      <c r="CC262" s="117"/>
      <c r="CD262" s="117"/>
      <c r="CE262" s="117"/>
      <c r="CF262" s="117"/>
      <c r="CG262" s="117"/>
      <c r="CH262" s="117"/>
      <c r="CI262" s="117"/>
      <c r="CJ262" s="117"/>
      <c r="CK262" s="117"/>
      <c r="CL262" s="117"/>
      <c r="CM262" s="117"/>
      <c r="CN262" s="117"/>
      <c r="CO262" s="117"/>
      <c r="CP262" s="117"/>
      <c r="CQ262" s="117"/>
      <c r="CR262" s="117"/>
      <c r="CS262" s="117"/>
      <c r="CT262" s="111" t="str">
        <f aca="false">IF(B262&lt;&gt;"",SUMIF(BP$12:CS$12,"TLA",BP262:CS262), "")</f>
        <v/>
      </c>
      <c r="CU262" s="112" t="str">
        <f aca="false">IF(B262&lt;&gt;"",SUMIF(BP$12:CS$12,"AT",BP262:CS262), "")</f>
        <v/>
      </c>
      <c r="CV262" s="114" t="str">
        <f aca="false">IF(B262&lt;&gt;"",IFERROR(SUMIF(D$14:CS$14, "CLO1", D262:CS262)/'Grade computation'!I$4,""),"")</f>
        <v/>
      </c>
      <c r="CW262" s="115" t="str">
        <f aca="false">IF(CV262="","",IF(CV262&gt;=B$10,"Y","N"))</f>
        <v/>
      </c>
      <c r="CX262" s="115" t="str">
        <f aca="false">IF(CV262="","",IF(CV262&lt;50%,1,IF(AND(CV262&gt;=50%,CV262&lt;B$10),2,IF(CV262&gt;=B$10,3))))</f>
        <v/>
      </c>
      <c r="CY262" s="114" t="str">
        <f aca="false">IF(B262&lt;&gt;"",IFERROR(IF((SUMIF(D$14:CS$14,"CLO2",D262:CS262)/'Grade computation'!I$5)=0,0,(SUMIF(D$14:CS$14,"CLO2",D262:CS262)/'Grade computation'!I$5)),""),"")</f>
        <v/>
      </c>
      <c r="CZ262" s="115" t="str">
        <f aca="false">IF(CY262="","",IF(CY262&gt;=B$10,"Y","N"))</f>
        <v/>
      </c>
      <c r="DA262" s="115" t="str">
        <f aca="false">IF(CY262="","",IF(CY262&lt;50%,1,IF(AND(CY262&gt;=50%,CY262&lt;B$10),2,IF(CY262&gt;=B$10,3))))</f>
        <v/>
      </c>
      <c r="DB262" s="114" t="str">
        <f aca="false">IF(B262&lt;&gt;"",IFERROR(IF((SUMIF(D$14:CS$14,"CLO3",D262:CS262)/'Grade computation'!I$6)=0,0,(SUMIF(D$14:CS$14,"CLO3",D262:CS262)/'Grade computation'!I$6)),""),"")</f>
        <v/>
      </c>
      <c r="DC262" s="115" t="str">
        <f aca="false">IF(DB262="","",IF(DB262&gt;=B$10,"Y","N"))</f>
        <v/>
      </c>
      <c r="DD262" s="115" t="str">
        <f aca="false">IF(DB262="","",IF(DB262&lt;50%,1,IF(AND(DB262&gt;=50%,DB262&lt;B$10),2,IF(DB262&gt;=B$10,3))))</f>
        <v/>
      </c>
      <c r="DE262" s="114" t="str">
        <f aca="false">IF(B262&lt;&gt;"",IFERROR(SUMIF(D$14:CS$14,"CLO4",D262:CS262)/'Grade computation'!I$7,""),"")</f>
        <v/>
      </c>
      <c r="DF262" s="115" t="str">
        <f aca="false">IF(DE262="","",IF(DE262&gt;=B$10,"Y","N"))</f>
        <v/>
      </c>
      <c r="DG262" s="115" t="str">
        <f aca="false">IF(DE262="","",IF(DE262&lt;50%,1,IF(AND(DE262&gt;=50%,DE262&lt;B$10),2,IF(DE262&gt;=B$10,3))))</f>
        <v/>
      </c>
      <c r="DH262" s="114" t="str">
        <f aca="false">IF(B262&lt;&gt;"",IFERROR(IF((SUMIF(D$14:CS$14,"CLO5",D262:CS262)/'Grade computation'!I$8)=0,0,(SUMIF(D$14:CS$14,"CLO5",D262:CS262)/'Grade computation'!I$8)),""),"")</f>
        <v/>
      </c>
      <c r="DI262" s="115" t="str">
        <f aca="false">IF(DH262="","",IF(DH262&gt;=B$10,"Y","N"))</f>
        <v/>
      </c>
      <c r="DJ262" s="115" t="str">
        <f aca="false">IF(DH262="","",IF(DH262&lt;50%,1,IF(AND(DH262&gt;=50%,DH262&lt;B$10),2,IF(DH262&gt;=B$10,3))))</f>
        <v/>
      </c>
      <c r="DK262" s="114" t="str">
        <f aca="false">IF(B262&lt;&gt;"",IFERROR(IF((SUMIF(D$14:CS$14,"CLO6",D262:CS262)/'Grade computation'!I$9)=0,0,(SUMIF(D$14:CS$14,"CLO6",D262:CS262)/'Grade computation'!I$9)),""),"")</f>
        <v/>
      </c>
      <c r="DL262" s="115" t="str">
        <f aca="false">IF(DK262="","",IF(DK262&gt;=B$10,"Y","N"))</f>
        <v/>
      </c>
      <c r="DM262" s="115" t="str">
        <f aca="false">IF(DK262="","",IF(DK262&lt;50%,1,IF(AND(DK262&gt;=50%,DK262&lt;B$10),2,IF(DK262&gt;=B$10,3))))</f>
        <v/>
      </c>
      <c r="DN262" s="114" t="str">
        <f aca="false">IF(B262&lt;&gt;"",IFERROR(IF((SUMIF(D$14:CS$14,"CLO7",D262:CS262)/'Grade computation'!I$10)=0,0,(SUMIF(D$14:CS$14,"CLO7",D262:CS262)/'Grade computation'!I$10)),""),"")</f>
        <v/>
      </c>
      <c r="DO262" s="115" t="str">
        <f aca="false">IF(DN262="","",IF(DN262&gt;=B$10,"Y","N"))</f>
        <v/>
      </c>
      <c r="DP262" s="115" t="str">
        <f aca="false">IF(DN262="","",IF(DN262&lt;50%,1,IF(AND(DN262&gt;=50%,DN262&lt;B$10),2,IF(DN262&gt;=B$10,3))))</f>
        <v/>
      </c>
      <c r="DQ262" s="114" t="str">
        <f aca="false">IF(B262&lt;&gt;"",IFERROR(IF((SUMIF(D$14:CS$14,"CLO8",D262:CS262)/'Grade computation'!I$11)=0,0,(SUMIF(D$14:CS$14,"CLO8",D262:CS262)/'Grade computation'!I$11)),""),"")</f>
        <v/>
      </c>
      <c r="DR262" s="115" t="str">
        <f aca="false">IF(DQ262="","",IF(DQ262&gt;=B$10,"Y","N"))</f>
        <v/>
      </c>
      <c r="DS262" s="115" t="str">
        <f aca="false">IF(DQ262="","",IF(DQ262&lt;50%,1,IF(AND(DQ262&gt;=50%,DQ262&lt;B$10),2,IF(DQ262&gt;=B$10,3))))</f>
        <v/>
      </c>
      <c r="DT262" s="114" t="str">
        <f aca="false">IF(B262&lt;&gt;"",IFERROR(IF((SUMIF(D$14:CS$14,"CLO9",D262:CS262)/'Grade computation'!I$12)=0,0,(SUMIF(D$14:CS$14,"CLO9",D262:CS262)/'Grade computation'!I$12)),""),"")</f>
        <v/>
      </c>
      <c r="DU262" s="115" t="str">
        <f aca="false">IF(DT262="","",IF(DT262&gt;=B$10,"Y","N"))</f>
        <v/>
      </c>
      <c r="DV262" s="115" t="str">
        <f aca="false">IF(DT262="","",IF(DT262&lt;50%,1,IF(AND(DT262&gt;=50%,DT262&lt;B$10),2,IF(DT262&gt;=B$10,3))))</f>
        <v/>
      </c>
      <c r="DW262" s="114" t="str">
        <f aca="false">IF(B262&lt;&gt;"",IFERROR(IF((SUMIF(D$14:CS$14,"CLO10",D262:CS262)/'Grade computation'!I$13)=0,0,(SUMIF(D$14:CS$14,"CLO10",D262:CS262)/'Grade computation'!I$13)),""),"")</f>
        <v/>
      </c>
      <c r="DX262" s="115" t="str">
        <f aca="false">IF(DW262="","",IF(DW262&gt;=B$10,"Y","N"))</f>
        <v/>
      </c>
      <c r="DY262" s="115" t="str">
        <f aca="false">IF(DW262="","",IF(DW262&lt;50%,1,IF(AND(DW262&gt;=50%,DW262&lt;B$10),2,IF(DW262&gt;=B$10,3))))</f>
        <v/>
      </c>
      <c r="DZ262" s="13"/>
      <c r="EA262" s="13"/>
    </row>
    <row r="263" customFormat="false" ht="15.75" hidden="false" customHeight="true" outlineLevel="0" collapsed="false">
      <c r="A263" s="118"/>
      <c r="B263" s="119"/>
      <c r="C263" s="117"/>
      <c r="D263" s="117"/>
      <c r="E263" s="117"/>
      <c r="F263" s="117"/>
      <c r="G263" s="117"/>
      <c r="H263" s="117"/>
      <c r="I263" s="117"/>
      <c r="J263" s="117"/>
      <c r="K263" s="117"/>
      <c r="L263" s="117"/>
      <c r="M263" s="117"/>
      <c r="N263" s="117"/>
      <c r="O263" s="117"/>
      <c r="P263" s="117"/>
      <c r="Q263" s="117"/>
      <c r="R263" s="117"/>
      <c r="S263" s="117"/>
      <c r="T263" s="117"/>
      <c r="U263" s="117"/>
      <c r="V263" s="117"/>
      <c r="W263" s="117"/>
      <c r="X263" s="117"/>
      <c r="Y263" s="117"/>
      <c r="Z263" s="117"/>
      <c r="AA263" s="117"/>
      <c r="AB263" s="117"/>
      <c r="AC263" s="117"/>
      <c r="AD263" s="117"/>
      <c r="AE263" s="117"/>
      <c r="AF263" s="117"/>
      <c r="AG263" s="117"/>
      <c r="AH263" s="111" t="str">
        <f aca="false">IF(B263&lt;&gt;"",SUMIF(D$12:AG$12,"TLA",D263:AG263),"")</f>
        <v/>
      </c>
      <c r="AI263" s="112" t="str">
        <f aca="false">IF(B263&lt;&gt;"",SUMIF(D$12:AG$12,"AT",D263:AG263),"")</f>
        <v/>
      </c>
      <c r="AJ263" s="117"/>
      <c r="AK263" s="117"/>
      <c r="AL263" s="117"/>
      <c r="AM263" s="117"/>
      <c r="AN263" s="117"/>
      <c r="AO263" s="117"/>
      <c r="AP263" s="117"/>
      <c r="AQ263" s="117"/>
      <c r="AR263" s="117"/>
      <c r="AS263" s="117"/>
      <c r="AT263" s="117"/>
      <c r="AU263" s="117"/>
      <c r="AV263" s="117"/>
      <c r="AW263" s="117"/>
      <c r="AX263" s="117"/>
      <c r="AY263" s="117"/>
      <c r="AZ263" s="117"/>
      <c r="BA263" s="117"/>
      <c r="BB263" s="117"/>
      <c r="BC263" s="117"/>
      <c r="BD263" s="117"/>
      <c r="BE263" s="117"/>
      <c r="BF263" s="117"/>
      <c r="BG263" s="117"/>
      <c r="BH263" s="117"/>
      <c r="BI263" s="117"/>
      <c r="BJ263" s="117"/>
      <c r="BK263" s="117"/>
      <c r="BL263" s="117"/>
      <c r="BM263" s="117"/>
      <c r="BN263" s="111" t="str">
        <f aca="false">IF(B263&lt;&gt;"", SUMIF(AJ$12:BM$12,"TLA",AJ263:BM263), "")</f>
        <v/>
      </c>
      <c r="BO263" s="112" t="str">
        <f aca="false">IF(B263&lt;&gt;"", SUMIF(AJ$12:BM$12,"AT",AJ263:BM263), "")</f>
        <v/>
      </c>
      <c r="BP263" s="113"/>
      <c r="BQ263" s="113"/>
      <c r="BR263" s="113"/>
      <c r="BS263" s="113"/>
      <c r="BT263" s="113"/>
      <c r="BU263" s="113"/>
      <c r="BV263" s="113"/>
      <c r="BW263" s="113"/>
      <c r="BX263" s="113"/>
      <c r="BY263" s="113"/>
      <c r="BZ263" s="113"/>
      <c r="CA263" s="117"/>
      <c r="CB263" s="117"/>
      <c r="CC263" s="117"/>
      <c r="CD263" s="117"/>
      <c r="CE263" s="117"/>
      <c r="CF263" s="117"/>
      <c r="CG263" s="117"/>
      <c r="CH263" s="117"/>
      <c r="CI263" s="117"/>
      <c r="CJ263" s="117"/>
      <c r="CK263" s="117"/>
      <c r="CL263" s="117"/>
      <c r="CM263" s="117"/>
      <c r="CN263" s="117"/>
      <c r="CO263" s="117"/>
      <c r="CP263" s="117"/>
      <c r="CQ263" s="117"/>
      <c r="CR263" s="117"/>
      <c r="CS263" s="117"/>
      <c r="CT263" s="111" t="str">
        <f aca="false">IF(B263&lt;&gt;"",SUMIF(BP$12:CS$12,"TLA",BP263:CS263), "")</f>
        <v/>
      </c>
      <c r="CU263" s="112" t="str">
        <f aca="false">IF(B263&lt;&gt;"",SUMIF(BP$12:CS$12,"AT",BP263:CS263), "")</f>
        <v/>
      </c>
      <c r="CV263" s="114" t="str">
        <f aca="false">IF(B263&lt;&gt;"",IFERROR(SUMIF(D$14:CS$14, "CLO1", D263:CS263)/'Grade computation'!I$4,""),"")</f>
        <v/>
      </c>
      <c r="CW263" s="115" t="str">
        <f aca="false">IF(CV263="","",IF(CV263&gt;=B$10,"Y","N"))</f>
        <v/>
      </c>
      <c r="CX263" s="115" t="str">
        <f aca="false">IF(CV263="","",IF(CV263&lt;50%,1,IF(AND(CV263&gt;=50%,CV263&lt;B$10),2,IF(CV263&gt;=B$10,3))))</f>
        <v/>
      </c>
      <c r="CY263" s="114" t="str">
        <f aca="false">IF(B263&lt;&gt;"",IFERROR(IF((SUMIF(D$14:CS$14,"CLO2",D263:CS263)/'Grade computation'!I$5)=0,0,(SUMIF(D$14:CS$14,"CLO2",D263:CS263)/'Grade computation'!I$5)),""),"")</f>
        <v/>
      </c>
      <c r="CZ263" s="115" t="str">
        <f aca="false">IF(CY263="","",IF(CY263&gt;=B$10,"Y","N"))</f>
        <v/>
      </c>
      <c r="DA263" s="115" t="str">
        <f aca="false">IF(CY263="","",IF(CY263&lt;50%,1,IF(AND(CY263&gt;=50%,CY263&lt;B$10),2,IF(CY263&gt;=B$10,3))))</f>
        <v/>
      </c>
      <c r="DB263" s="114" t="str">
        <f aca="false">IF(B263&lt;&gt;"",IFERROR(IF((SUMIF(D$14:CS$14,"CLO3",D263:CS263)/'Grade computation'!I$6)=0,0,(SUMIF(D$14:CS$14,"CLO3",D263:CS263)/'Grade computation'!I$6)),""),"")</f>
        <v/>
      </c>
      <c r="DC263" s="115" t="str">
        <f aca="false">IF(DB263="","",IF(DB263&gt;=B$10,"Y","N"))</f>
        <v/>
      </c>
      <c r="DD263" s="115" t="str">
        <f aca="false">IF(DB263="","",IF(DB263&lt;50%,1,IF(AND(DB263&gt;=50%,DB263&lt;B$10),2,IF(DB263&gt;=B$10,3))))</f>
        <v/>
      </c>
      <c r="DE263" s="114" t="str">
        <f aca="false">IF(B263&lt;&gt;"",IFERROR(SUMIF(D$14:CS$14,"CLO4",D263:CS263)/'Grade computation'!I$7,""),"")</f>
        <v/>
      </c>
      <c r="DF263" s="115" t="str">
        <f aca="false">IF(DE263="","",IF(DE263&gt;=B$10,"Y","N"))</f>
        <v/>
      </c>
      <c r="DG263" s="115" t="str">
        <f aca="false">IF(DE263="","",IF(DE263&lt;50%,1,IF(AND(DE263&gt;=50%,DE263&lt;B$10),2,IF(DE263&gt;=B$10,3))))</f>
        <v/>
      </c>
      <c r="DH263" s="114" t="str">
        <f aca="false">IF(B263&lt;&gt;"",IFERROR(IF((SUMIF(D$14:CS$14,"CLO5",D263:CS263)/'Grade computation'!I$8)=0,0,(SUMIF(D$14:CS$14,"CLO5",D263:CS263)/'Grade computation'!I$8)),""),"")</f>
        <v/>
      </c>
      <c r="DI263" s="115" t="str">
        <f aca="false">IF(DH263="","",IF(DH263&gt;=B$10,"Y","N"))</f>
        <v/>
      </c>
      <c r="DJ263" s="115" t="str">
        <f aca="false">IF(DH263="","",IF(DH263&lt;50%,1,IF(AND(DH263&gt;=50%,DH263&lt;B$10),2,IF(DH263&gt;=B$10,3))))</f>
        <v/>
      </c>
      <c r="DK263" s="114" t="str">
        <f aca="false">IF(B263&lt;&gt;"",IFERROR(IF((SUMIF(D$14:CS$14,"CLO6",D263:CS263)/'Grade computation'!I$9)=0,0,(SUMIF(D$14:CS$14,"CLO6",D263:CS263)/'Grade computation'!I$9)),""),"")</f>
        <v/>
      </c>
      <c r="DL263" s="115" t="str">
        <f aca="false">IF(DK263="","",IF(DK263&gt;=B$10,"Y","N"))</f>
        <v/>
      </c>
      <c r="DM263" s="115" t="str">
        <f aca="false">IF(DK263="","",IF(DK263&lt;50%,1,IF(AND(DK263&gt;=50%,DK263&lt;B$10),2,IF(DK263&gt;=B$10,3))))</f>
        <v/>
      </c>
      <c r="DN263" s="114" t="str">
        <f aca="false">IF(B263&lt;&gt;"",IFERROR(IF((SUMIF(D$14:CS$14,"CLO7",D263:CS263)/'Grade computation'!I$10)=0,0,(SUMIF(D$14:CS$14,"CLO7",D263:CS263)/'Grade computation'!I$10)),""),"")</f>
        <v/>
      </c>
      <c r="DO263" s="115" t="str">
        <f aca="false">IF(DN263="","",IF(DN263&gt;=B$10,"Y","N"))</f>
        <v/>
      </c>
      <c r="DP263" s="115" t="str">
        <f aca="false">IF(DN263="","",IF(DN263&lt;50%,1,IF(AND(DN263&gt;=50%,DN263&lt;B$10),2,IF(DN263&gt;=B$10,3))))</f>
        <v/>
      </c>
      <c r="DQ263" s="114" t="str">
        <f aca="false">IF(B263&lt;&gt;"",IFERROR(IF((SUMIF(D$14:CS$14,"CLO8",D263:CS263)/'Grade computation'!I$11)=0,0,(SUMIF(D$14:CS$14,"CLO8",D263:CS263)/'Grade computation'!I$11)),""),"")</f>
        <v/>
      </c>
      <c r="DR263" s="115" t="str">
        <f aca="false">IF(DQ263="","",IF(DQ263&gt;=B$10,"Y","N"))</f>
        <v/>
      </c>
      <c r="DS263" s="115" t="str">
        <f aca="false">IF(DQ263="","",IF(DQ263&lt;50%,1,IF(AND(DQ263&gt;=50%,DQ263&lt;B$10),2,IF(DQ263&gt;=B$10,3))))</f>
        <v/>
      </c>
      <c r="DT263" s="114" t="str">
        <f aca="false">IF(B263&lt;&gt;"",IFERROR(IF((SUMIF(D$14:CS$14,"CLO9",D263:CS263)/'Grade computation'!I$12)=0,0,(SUMIF(D$14:CS$14,"CLO9",D263:CS263)/'Grade computation'!I$12)),""),"")</f>
        <v/>
      </c>
      <c r="DU263" s="115" t="str">
        <f aca="false">IF(DT263="","",IF(DT263&gt;=B$10,"Y","N"))</f>
        <v/>
      </c>
      <c r="DV263" s="115" t="str">
        <f aca="false">IF(DT263="","",IF(DT263&lt;50%,1,IF(AND(DT263&gt;=50%,DT263&lt;B$10),2,IF(DT263&gt;=B$10,3))))</f>
        <v/>
      </c>
      <c r="DW263" s="114" t="str">
        <f aca="false">IF(B263&lt;&gt;"",IFERROR(IF((SUMIF(D$14:CS$14,"CLO10",D263:CS263)/'Grade computation'!I$13)=0,0,(SUMIF(D$14:CS$14,"CLO10",D263:CS263)/'Grade computation'!I$13)),""),"")</f>
        <v/>
      </c>
      <c r="DX263" s="115" t="str">
        <f aca="false">IF(DW263="","",IF(DW263&gt;=B$10,"Y","N"))</f>
        <v/>
      </c>
      <c r="DY263" s="115" t="str">
        <f aca="false">IF(DW263="","",IF(DW263&lt;50%,1,IF(AND(DW263&gt;=50%,DW263&lt;B$10),2,IF(DW263&gt;=B$10,3))))</f>
        <v/>
      </c>
      <c r="DZ263" s="13"/>
      <c r="EA263" s="13"/>
    </row>
    <row r="264" customFormat="false" ht="15.75" hidden="false" customHeight="true" outlineLevel="0" collapsed="false">
      <c r="A264" s="118"/>
      <c r="B264" s="119"/>
      <c r="C264" s="117"/>
      <c r="D264" s="117"/>
      <c r="E264" s="117"/>
      <c r="F264" s="117"/>
      <c r="G264" s="117"/>
      <c r="H264" s="117"/>
      <c r="I264" s="117"/>
      <c r="J264" s="117"/>
      <c r="K264" s="117"/>
      <c r="L264" s="117"/>
      <c r="M264" s="117"/>
      <c r="N264" s="117"/>
      <c r="O264" s="117"/>
      <c r="P264" s="117"/>
      <c r="Q264" s="117"/>
      <c r="R264" s="117"/>
      <c r="S264" s="117"/>
      <c r="T264" s="117"/>
      <c r="U264" s="117"/>
      <c r="V264" s="117"/>
      <c r="W264" s="117"/>
      <c r="X264" s="117"/>
      <c r="Y264" s="117"/>
      <c r="Z264" s="117"/>
      <c r="AA264" s="117"/>
      <c r="AB264" s="117"/>
      <c r="AC264" s="117"/>
      <c r="AD264" s="117"/>
      <c r="AE264" s="117"/>
      <c r="AF264" s="117"/>
      <c r="AG264" s="117"/>
      <c r="AH264" s="111" t="str">
        <f aca="false">IF(B264&lt;&gt;"",SUMIF(D$12:AG$12,"TLA",D264:AG264),"")</f>
        <v/>
      </c>
      <c r="AI264" s="112" t="str">
        <f aca="false">IF(B264&lt;&gt;"",SUMIF(D$12:AG$12,"AT",D264:AG264),"")</f>
        <v/>
      </c>
      <c r="AJ264" s="117"/>
      <c r="AK264" s="117"/>
      <c r="AL264" s="117"/>
      <c r="AM264" s="117"/>
      <c r="AN264" s="117"/>
      <c r="AO264" s="117"/>
      <c r="AP264" s="117"/>
      <c r="AQ264" s="117"/>
      <c r="AR264" s="117"/>
      <c r="AS264" s="117"/>
      <c r="AT264" s="117"/>
      <c r="AU264" s="117"/>
      <c r="AV264" s="117"/>
      <c r="AW264" s="117"/>
      <c r="AX264" s="117"/>
      <c r="AY264" s="117"/>
      <c r="AZ264" s="117"/>
      <c r="BA264" s="117"/>
      <c r="BB264" s="117"/>
      <c r="BC264" s="117"/>
      <c r="BD264" s="117"/>
      <c r="BE264" s="117"/>
      <c r="BF264" s="117"/>
      <c r="BG264" s="117"/>
      <c r="BH264" s="117"/>
      <c r="BI264" s="117"/>
      <c r="BJ264" s="117"/>
      <c r="BK264" s="117"/>
      <c r="BL264" s="117"/>
      <c r="BM264" s="117"/>
      <c r="BN264" s="111" t="str">
        <f aca="false">IF(B264&lt;&gt;"", SUMIF(AJ$12:BM$12,"TLA",AJ264:BM264), "")</f>
        <v/>
      </c>
      <c r="BO264" s="112" t="str">
        <f aca="false">IF(B264&lt;&gt;"", SUMIF(AJ$12:BM$12,"AT",AJ264:BM264), "")</f>
        <v/>
      </c>
      <c r="BP264" s="113"/>
      <c r="BQ264" s="113"/>
      <c r="BR264" s="113"/>
      <c r="BS264" s="113"/>
      <c r="BT264" s="113"/>
      <c r="BU264" s="113"/>
      <c r="BV264" s="113"/>
      <c r="BW264" s="113"/>
      <c r="BX264" s="113"/>
      <c r="BY264" s="113"/>
      <c r="BZ264" s="113"/>
      <c r="CA264" s="117"/>
      <c r="CB264" s="117"/>
      <c r="CC264" s="117"/>
      <c r="CD264" s="117"/>
      <c r="CE264" s="117"/>
      <c r="CF264" s="117"/>
      <c r="CG264" s="117"/>
      <c r="CH264" s="117"/>
      <c r="CI264" s="117"/>
      <c r="CJ264" s="117"/>
      <c r="CK264" s="117"/>
      <c r="CL264" s="117"/>
      <c r="CM264" s="117"/>
      <c r="CN264" s="117"/>
      <c r="CO264" s="117"/>
      <c r="CP264" s="117"/>
      <c r="CQ264" s="117"/>
      <c r="CR264" s="117"/>
      <c r="CS264" s="117"/>
      <c r="CT264" s="111" t="str">
        <f aca="false">IF(B264&lt;&gt;"",SUMIF(BP$12:CS$12,"TLA",BP264:CS264), "")</f>
        <v/>
      </c>
      <c r="CU264" s="112" t="str">
        <f aca="false">IF(B264&lt;&gt;"",SUMIF(BP$12:CS$12,"AT",BP264:CS264), "")</f>
        <v/>
      </c>
      <c r="CV264" s="114" t="str">
        <f aca="false">IF(B264&lt;&gt;"",IFERROR(SUMIF(D$14:CS$14, "CLO1", D264:CS264)/'Grade computation'!I$4,""),"")</f>
        <v/>
      </c>
      <c r="CW264" s="115" t="str">
        <f aca="false">IF(CV264="","",IF(CV264&gt;=B$10,"Y","N"))</f>
        <v/>
      </c>
      <c r="CX264" s="115" t="str">
        <f aca="false">IF(CV264="","",IF(CV264&lt;50%,1,IF(AND(CV264&gt;=50%,CV264&lt;B$10),2,IF(CV264&gt;=B$10,3))))</f>
        <v/>
      </c>
      <c r="CY264" s="114" t="str">
        <f aca="false">IF(B264&lt;&gt;"",IFERROR(IF((SUMIF(D$14:CS$14,"CLO2",D264:CS264)/'Grade computation'!I$5)=0,0,(SUMIF(D$14:CS$14,"CLO2",D264:CS264)/'Grade computation'!I$5)),""),"")</f>
        <v/>
      </c>
      <c r="CZ264" s="115" t="str">
        <f aca="false">IF(CY264="","",IF(CY264&gt;=B$10,"Y","N"))</f>
        <v/>
      </c>
      <c r="DA264" s="115" t="str">
        <f aca="false">IF(CY264="","",IF(CY264&lt;50%,1,IF(AND(CY264&gt;=50%,CY264&lt;B$10),2,IF(CY264&gt;=B$10,3))))</f>
        <v/>
      </c>
      <c r="DB264" s="114" t="str">
        <f aca="false">IF(B264&lt;&gt;"",IFERROR(IF((SUMIF(D$14:CS$14,"CLO3",D264:CS264)/'Grade computation'!I$6)=0,0,(SUMIF(D$14:CS$14,"CLO3",D264:CS264)/'Grade computation'!I$6)),""),"")</f>
        <v/>
      </c>
      <c r="DC264" s="115" t="str">
        <f aca="false">IF(DB264="","",IF(DB264&gt;=B$10,"Y","N"))</f>
        <v/>
      </c>
      <c r="DD264" s="115" t="str">
        <f aca="false">IF(DB264="","",IF(DB264&lt;50%,1,IF(AND(DB264&gt;=50%,DB264&lt;B$10),2,IF(DB264&gt;=B$10,3))))</f>
        <v/>
      </c>
      <c r="DE264" s="114" t="str">
        <f aca="false">IF(B264&lt;&gt;"",IFERROR(SUMIF(D$14:CS$14,"CLO4",D264:CS264)/'Grade computation'!I$7,""),"")</f>
        <v/>
      </c>
      <c r="DF264" s="115" t="str">
        <f aca="false">IF(DE264="","",IF(DE264&gt;=B$10,"Y","N"))</f>
        <v/>
      </c>
      <c r="DG264" s="115" t="str">
        <f aca="false">IF(DE264="","",IF(DE264&lt;50%,1,IF(AND(DE264&gt;=50%,DE264&lt;B$10),2,IF(DE264&gt;=B$10,3))))</f>
        <v/>
      </c>
      <c r="DH264" s="114" t="str">
        <f aca="false">IF(B264&lt;&gt;"",IFERROR(IF((SUMIF(D$14:CS$14,"CLO5",D264:CS264)/'Grade computation'!I$8)=0,0,(SUMIF(D$14:CS$14,"CLO5",D264:CS264)/'Grade computation'!I$8)),""),"")</f>
        <v/>
      </c>
      <c r="DI264" s="115" t="str">
        <f aca="false">IF(DH264="","",IF(DH264&gt;=B$10,"Y","N"))</f>
        <v/>
      </c>
      <c r="DJ264" s="115" t="str">
        <f aca="false">IF(DH264="","",IF(DH264&lt;50%,1,IF(AND(DH264&gt;=50%,DH264&lt;B$10),2,IF(DH264&gt;=B$10,3))))</f>
        <v/>
      </c>
      <c r="DK264" s="114" t="str">
        <f aca="false">IF(B264&lt;&gt;"",IFERROR(IF((SUMIF(D$14:CS$14,"CLO6",D264:CS264)/'Grade computation'!I$9)=0,0,(SUMIF(D$14:CS$14,"CLO6",D264:CS264)/'Grade computation'!I$9)),""),"")</f>
        <v/>
      </c>
      <c r="DL264" s="115" t="str">
        <f aca="false">IF(DK264="","",IF(DK264&gt;=B$10,"Y","N"))</f>
        <v/>
      </c>
      <c r="DM264" s="115" t="str">
        <f aca="false">IF(DK264="","",IF(DK264&lt;50%,1,IF(AND(DK264&gt;=50%,DK264&lt;B$10),2,IF(DK264&gt;=B$10,3))))</f>
        <v/>
      </c>
      <c r="DN264" s="114" t="str">
        <f aca="false">IF(B264&lt;&gt;"",IFERROR(IF((SUMIF(D$14:CS$14,"CLO7",D264:CS264)/'Grade computation'!I$10)=0,0,(SUMIF(D$14:CS$14,"CLO7",D264:CS264)/'Grade computation'!I$10)),""),"")</f>
        <v/>
      </c>
      <c r="DO264" s="115" t="str">
        <f aca="false">IF(DN264="","",IF(DN264&gt;=B$10,"Y","N"))</f>
        <v/>
      </c>
      <c r="DP264" s="115" t="str">
        <f aca="false">IF(DN264="","",IF(DN264&lt;50%,1,IF(AND(DN264&gt;=50%,DN264&lt;B$10),2,IF(DN264&gt;=B$10,3))))</f>
        <v/>
      </c>
      <c r="DQ264" s="114" t="str">
        <f aca="false">IF(B264&lt;&gt;"",IFERROR(IF((SUMIF(D$14:CS$14,"CLO8",D264:CS264)/'Grade computation'!I$11)=0,0,(SUMIF(D$14:CS$14,"CLO8",D264:CS264)/'Grade computation'!I$11)),""),"")</f>
        <v/>
      </c>
      <c r="DR264" s="115" t="str">
        <f aca="false">IF(DQ264="","",IF(DQ264&gt;=B$10,"Y","N"))</f>
        <v/>
      </c>
      <c r="DS264" s="115" t="str">
        <f aca="false">IF(DQ264="","",IF(DQ264&lt;50%,1,IF(AND(DQ264&gt;=50%,DQ264&lt;B$10),2,IF(DQ264&gt;=B$10,3))))</f>
        <v/>
      </c>
      <c r="DT264" s="114" t="str">
        <f aca="false">IF(B264&lt;&gt;"",IFERROR(IF((SUMIF(D$14:CS$14,"CLO9",D264:CS264)/'Grade computation'!I$12)=0,0,(SUMIF(D$14:CS$14,"CLO9",D264:CS264)/'Grade computation'!I$12)),""),"")</f>
        <v/>
      </c>
      <c r="DU264" s="115" t="str">
        <f aca="false">IF(DT264="","",IF(DT264&gt;=B$10,"Y","N"))</f>
        <v/>
      </c>
      <c r="DV264" s="115" t="str">
        <f aca="false">IF(DT264="","",IF(DT264&lt;50%,1,IF(AND(DT264&gt;=50%,DT264&lt;B$10),2,IF(DT264&gt;=B$10,3))))</f>
        <v/>
      </c>
      <c r="DW264" s="114" t="str">
        <f aca="false">IF(B264&lt;&gt;"",IFERROR(IF((SUMIF(D$14:CS$14,"CLO10",D264:CS264)/'Grade computation'!I$13)=0,0,(SUMIF(D$14:CS$14,"CLO10",D264:CS264)/'Grade computation'!I$13)),""),"")</f>
        <v/>
      </c>
      <c r="DX264" s="115" t="str">
        <f aca="false">IF(DW264="","",IF(DW264&gt;=B$10,"Y","N"))</f>
        <v/>
      </c>
      <c r="DY264" s="115" t="str">
        <f aca="false">IF(DW264="","",IF(DW264&lt;50%,1,IF(AND(DW264&gt;=50%,DW264&lt;B$10),2,IF(DW264&gt;=B$10,3))))</f>
        <v/>
      </c>
      <c r="DZ264" s="13"/>
      <c r="EA264" s="13"/>
    </row>
    <row r="265" customFormat="false" ht="15.75" hidden="false" customHeight="true" outlineLevel="0" collapsed="false">
      <c r="A265" s="118"/>
      <c r="B265" s="119"/>
      <c r="C265" s="117"/>
      <c r="D265" s="117"/>
      <c r="E265" s="117"/>
      <c r="F265" s="117"/>
      <c r="G265" s="117"/>
      <c r="H265" s="117"/>
      <c r="I265" s="117"/>
      <c r="J265" s="117"/>
      <c r="K265" s="117"/>
      <c r="L265" s="117"/>
      <c r="M265" s="117"/>
      <c r="N265" s="117"/>
      <c r="O265" s="117"/>
      <c r="P265" s="117"/>
      <c r="Q265" s="117"/>
      <c r="R265" s="117"/>
      <c r="S265" s="117"/>
      <c r="T265" s="117"/>
      <c r="U265" s="117"/>
      <c r="V265" s="117"/>
      <c r="W265" s="117"/>
      <c r="X265" s="117"/>
      <c r="Y265" s="117"/>
      <c r="Z265" s="117"/>
      <c r="AA265" s="117"/>
      <c r="AB265" s="117"/>
      <c r="AC265" s="117"/>
      <c r="AD265" s="117"/>
      <c r="AE265" s="117"/>
      <c r="AF265" s="117"/>
      <c r="AG265" s="117"/>
      <c r="AH265" s="111" t="str">
        <f aca="false">IF(B265&lt;&gt;"",SUMIF(D$12:AG$12,"TLA",D265:AG265),"")</f>
        <v/>
      </c>
      <c r="AI265" s="112" t="str">
        <f aca="false">IF(B265&lt;&gt;"",SUMIF(D$12:AG$12,"AT",D265:AG265),"")</f>
        <v/>
      </c>
      <c r="AJ265" s="117"/>
      <c r="AK265" s="117"/>
      <c r="AL265" s="117"/>
      <c r="AM265" s="117"/>
      <c r="AN265" s="117"/>
      <c r="AO265" s="117"/>
      <c r="AP265" s="117"/>
      <c r="AQ265" s="117"/>
      <c r="AR265" s="117"/>
      <c r="AS265" s="117"/>
      <c r="AT265" s="117"/>
      <c r="AU265" s="117"/>
      <c r="AV265" s="117"/>
      <c r="AW265" s="117"/>
      <c r="AX265" s="117"/>
      <c r="AY265" s="117"/>
      <c r="AZ265" s="117"/>
      <c r="BA265" s="117"/>
      <c r="BB265" s="117"/>
      <c r="BC265" s="117"/>
      <c r="BD265" s="117"/>
      <c r="BE265" s="117"/>
      <c r="BF265" s="117"/>
      <c r="BG265" s="117"/>
      <c r="BH265" s="117"/>
      <c r="BI265" s="117"/>
      <c r="BJ265" s="117"/>
      <c r="BK265" s="117"/>
      <c r="BL265" s="117"/>
      <c r="BM265" s="117"/>
      <c r="BN265" s="111" t="str">
        <f aca="false">IF(B265&lt;&gt;"", SUMIF(AJ$12:BM$12,"TLA",AJ265:BM265), "")</f>
        <v/>
      </c>
      <c r="BO265" s="112" t="str">
        <f aca="false">IF(B265&lt;&gt;"", SUMIF(AJ$12:BM$12,"AT",AJ265:BM265), "")</f>
        <v/>
      </c>
      <c r="BP265" s="113"/>
      <c r="BQ265" s="113"/>
      <c r="BR265" s="113"/>
      <c r="BS265" s="113"/>
      <c r="BT265" s="113"/>
      <c r="BU265" s="113"/>
      <c r="BV265" s="113"/>
      <c r="BW265" s="113"/>
      <c r="BX265" s="113"/>
      <c r="BY265" s="113"/>
      <c r="BZ265" s="113"/>
      <c r="CA265" s="117"/>
      <c r="CB265" s="117"/>
      <c r="CC265" s="117"/>
      <c r="CD265" s="117"/>
      <c r="CE265" s="117"/>
      <c r="CF265" s="117"/>
      <c r="CG265" s="117"/>
      <c r="CH265" s="117"/>
      <c r="CI265" s="117"/>
      <c r="CJ265" s="117"/>
      <c r="CK265" s="117"/>
      <c r="CL265" s="117"/>
      <c r="CM265" s="117"/>
      <c r="CN265" s="117"/>
      <c r="CO265" s="117"/>
      <c r="CP265" s="117"/>
      <c r="CQ265" s="117"/>
      <c r="CR265" s="117"/>
      <c r="CS265" s="117"/>
      <c r="CT265" s="111" t="str">
        <f aca="false">IF(B265&lt;&gt;"",SUMIF(BP$12:CS$12,"TLA",BP265:CS265), "")</f>
        <v/>
      </c>
      <c r="CU265" s="112" t="str">
        <f aca="false">IF(B265&lt;&gt;"",SUMIF(BP$12:CS$12,"AT",BP265:CS265), "")</f>
        <v/>
      </c>
      <c r="CV265" s="114" t="str">
        <f aca="false">IF(B265&lt;&gt;"",IFERROR(SUMIF(D$14:CS$14, "CLO1", D265:CS265)/'Grade computation'!I$4,""),"")</f>
        <v/>
      </c>
      <c r="CW265" s="115" t="str">
        <f aca="false">IF(CV265="","",IF(CV265&gt;=B$10,"Y","N"))</f>
        <v/>
      </c>
      <c r="CX265" s="115" t="str">
        <f aca="false">IF(CV265="","",IF(CV265&lt;50%,1,IF(AND(CV265&gt;=50%,CV265&lt;B$10),2,IF(CV265&gt;=B$10,3))))</f>
        <v/>
      </c>
      <c r="CY265" s="114" t="str">
        <f aca="false">IF(B265&lt;&gt;"",IFERROR(IF((SUMIF(D$14:CS$14,"CLO2",D265:CS265)/'Grade computation'!I$5)=0,0,(SUMIF(D$14:CS$14,"CLO2",D265:CS265)/'Grade computation'!I$5)),""),"")</f>
        <v/>
      </c>
      <c r="CZ265" s="115" t="str">
        <f aca="false">IF(CY265="","",IF(CY265&gt;=B$10,"Y","N"))</f>
        <v/>
      </c>
      <c r="DA265" s="115" t="str">
        <f aca="false">IF(CY265="","",IF(CY265&lt;50%,1,IF(AND(CY265&gt;=50%,CY265&lt;B$10),2,IF(CY265&gt;=B$10,3))))</f>
        <v/>
      </c>
      <c r="DB265" s="114" t="str">
        <f aca="false">IF(B265&lt;&gt;"",IFERROR(IF((SUMIF(D$14:CS$14,"CLO3",D265:CS265)/'Grade computation'!I$6)=0,0,(SUMIF(D$14:CS$14,"CLO3",D265:CS265)/'Grade computation'!I$6)),""),"")</f>
        <v/>
      </c>
      <c r="DC265" s="115" t="str">
        <f aca="false">IF(DB265="","",IF(DB265&gt;=B$10,"Y","N"))</f>
        <v/>
      </c>
      <c r="DD265" s="115" t="str">
        <f aca="false">IF(DB265="","",IF(DB265&lt;50%,1,IF(AND(DB265&gt;=50%,DB265&lt;B$10),2,IF(DB265&gt;=B$10,3))))</f>
        <v/>
      </c>
      <c r="DE265" s="114" t="str">
        <f aca="false">IF(B265&lt;&gt;"",IFERROR(SUMIF(D$14:CS$14,"CLO4",D265:CS265)/'Grade computation'!I$7,""),"")</f>
        <v/>
      </c>
      <c r="DF265" s="115" t="str">
        <f aca="false">IF(DE265="","",IF(DE265&gt;=B$10,"Y","N"))</f>
        <v/>
      </c>
      <c r="DG265" s="115" t="str">
        <f aca="false">IF(DE265="","",IF(DE265&lt;50%,1,IF(AND(DE265&gt;=50%,DE265&lt;B$10),2,IF(DE265&gt;=B$10,3))))</f>
        <v/>
      </c>
      <c r="DH265" s="114" t="str">
        <f aca="false">IF(B265&lt;&gt;"",IFERROR(IF((SUMIF(D$14:CS$14,"CLO5",D265:CS265)/'Grade computation'!I$8)=0,0,(SUMIF(D$14:CS$14,"CLO5",D265:CS265)/'Grade computation'!I$8)),""),"")</f>
        <v/>
      </c>
      <c r="DI265" s="115" t="str">
        <f aca="false">IF(DH265="","",IF(DH265&gt;=B$10,"Y","N"))</f>
        <v/>
      </c>
      <c r="DJ265" s="115" t="str">
        <f aca="false">IF(DH265="","",IF(DH265&lt;50%,1,IF(AND(DH265&gt;=50%,DH265&lt;B$10),2,IF(DH265&gt;=B$10,3))))</f>
        <v/>
      </c>
      <c r="DK265" s="114" t="str">
        <f aca="false">IF(B265&lt;&gt;"",IFERROR(IF((SUMIF(D$14:CS$14,"CLO6",D265:CS265)/'Grade computation'!I$9)=0,0,(SUMIF(D$14:CS$14,"CLO6",D265:CS265)/'Grade computation'!I$9)),""),"")</f>
        <v/>
      </c>
      <c r="DL265" s="115" t="str">
        <f aca="false">IF(DK265="","",IF(DK265&gt;=B$10,"Y","N"))</f>
        <v/>
      </c>
      <c r="DM265" s="115" t="str">
        <f aca="false">IF(DK265="","",IF(DK265&lt;50%,1,IF(AND(DK265&gt;=50%,DK265&lt;B$10),2,IF(DK265&gt;=B$10,3))))</f>
        <v/>
      </c>
      <c r="DN265" s="114" t="str">
        <f aca="false">IF(B265&lt;&gt;"",IFERROR(IF((SUMIF(D$14:CS$14,"CLO7",D265:CS265)/'Grade computation'!I$10)=0,0,(SUMIF(D$14:CS$14,"CLO7",D265:CS265)/'Grade computation'!I$10)),""),"")</f>
        <v/>
      </c>
      <c r="DO265" s="115" t="str">
        <f aca="false">IF(DN265="","",IF(DN265&gt;=B$10,"Y","N"))</f>
        <v/>
      </c>
      <c r="DP265" s="115" t="str">
        <f aca="false">IF(DN265="","",IF(DN265&lt;50%,1,IF(AND(DN265&gt;=50%,DN265&lt;B$10),2,IF(DN265&gt;=B$10,3))))</f>
        <v/>
      </c>
      <c r="DQ265" s="114" t="str">
        <f aca="false">IF(B265&lt;&gt;"",IFERROR(IF((SUMIF(D$14:CS$14,"CLO8",D265:CS265)/'Grade computation'!I$11)=0,0,(SUMIF(D$14:CS$14,"CLO8",D265:CS265)/'Grade computation'!I$11)),""),"")</f>
        <v/>
      </c>
      <c r="DR265" s="115" t="str">
        <f aca="false">IF(DQ265="","",IF(DQ265&gt;=B$10,"Y","N"))</f>
        <v/>
      </c>
      <c r="DS265" s="115" t="str">
        <f aca="false">IF(DQ265="","",IF(DQ265&lt;50%,1,IF(AND(DQ265&gt;=50%,DQ265&lt;B$10),2,IF(DQ265&gt;=B$10,3))))</f>
        <v/>
      </c>
      <c r="DT265" s="114" t="str">
        <f aca="false">IF(B265&lt;&gt;"",IFERROR(IF((SUMIF(D$14:CS$14,"CLO9",D265:CS265)/'Grade computation'!I$12)=0,0,(SUMIF(D$14:CS$14,"CLO9",D265:CS265)/'Grade computation'!I$12)),""),"")</f>
        <v/>
      </c>
      <c r="DU265" s="115" t="str">
        <f aca="false">IF(DT265="","",IF(DT265&gt;=B$10,"Y","N"))</f>
        <v/>
      </c>
      <c r="DV265" s="115" t="str">
        <f aca="false">IF(DT265="","",IF(DT265&lt;50%,1,IF(AND(DT265&gt;=50%,DT265&lt;B$10),2,IF(DT265&gt;=B$10,3))))</f>
        <v/>
      </c>
      <c r="DW265" s="114" t="str">
        <f aca="false">IF(B265&lt;&gt;"",IFERROR(IF((SUMIF(D$14:CS$14,"CLO10",D265:CS265)/'Grade computation'!I$13)=0,0,(SUMIF(D$14:CS$14,"CLO10",D265:CS265)/'Grade computation'!I$13)),""),"")</f>
        <v/>
      </c>
      <c r="DX265" s="115" t="str">
        <f aca="false">IF(DW265="","",IF(DW265&gt;=B$10,"Y","N"))</f>
        <v/>
      </c>
      <c r="DY265" s="115" t="str">
        <f aca="false">IF(DW265="","",IF(DW265&lt;50%,1,IF(AND(DW265&gt;=50%,DW265&lt;B$10),2,IF(DW265&gt;=B$10,3))))</f>
        <v/>
      </c>
      <c r="DZ265" s="13"/>
      <c r="EA265" s="13"/>
    </row>
    <row r="266" customFormat="false" ht="15.75" hidden="false" customHeight="true" outlineLevel="0" collapsed="false">
      <c r="A266" s="118"/>
      <c r="B266" s="119"/>
      <c r="C266" s="117"/>
      <c r="D266" s="117"/>
      <c r="E266" s="117"/>
      <c r="F266" s="117"/>
      <c r="G266" s="117"/>
      <c r="H266" s="117"/>
      <c r="I266" s="117"/>
      <c r="J266" s="117"/>
      <c r="K266" s="117"/>
      <c r="L266" s="117"/>
      <c r="M266" s="117"/>
      <c r="N266" s="117"/>
      <c r="O266" s="117"/>
      <c r="P266" s="117"/>
      <c r="Q266" s="117"/>
      <c r="R266" s="117"/>
      <c r="S266" s="117"/>
      <c r="T266" s="117"/>
      <c r="U266" s="117"/>
      <c r="V266" s="117"/>
      <c r="W266" s="117"/>
      <c r="X266" s="117"/>
      <c r="Y266" s="117"/>
      <c r="Z266" s="117"/>
      <c r="AA266" s="117"/>
      <c r="AB266" s="117"/>
      <c r="AC266" s="117"/>
      <c r="AD266" s="117"/>
      <c r="AE266" s="117"/>
      <c r="AF266" s="117"/>
      <c r="AG266" s="117"/>
      <c r="AH266" s="111" t="str">
        <f aca="false">IF(B266&lt;&gt;"",SUMIF(D$12:AG$12,"TLA",D266:AG266),"")</f>
        <v/>
      </c>
      <c r="AI266" s="112" t="str">
        <f aca="false">IF(B266&lt;&gt;"",SUMIF(D$12:AG$12,"AT",D266:AG266),"")</f>
        <v/>
      </c>
      <c r="AJ266" s="117"/>
      <c r="AK266" s="117"/>
      <c r="AL266" s="117"/>
      <c r="AM266" s="117"/>
      <c r="AN266" s="117"/>
      <c r="AO266" s="117"/>
      <c r="AP266" s="117"/>
      <c r="AQ266" s="117"/>
      <c r="AR266" s="117"/>
      <c r="AS266" s="117"/>
      <c r="AT266" s="117"/>
      <c r="AU266" s="117"/>
      <c r="AV266" s="117"/>
      <c r="AW266" s="117"/>
      <c r="AX266" s="117"/>
      <c r="AY266" s="117"/>
      <c r="AZ266" s="117"/>
      <c r="BA266" s="117"/>
      <c r="BB266" s="117"/>
      <c r="BC266" s="117"/>
      <c r="BD266" s="117"/>
      <c r="BE266" s="117"/>
      <c r="BF266" s="117"/>
      <c r="BG266" s="117"/>
      <c r="BH266" s="117"/>
      <c r="BI266" s="117"/>
      <c r="BJ266" s="117"/>
      <c r="BK266" s="117"/>
      <c r="BL266" s="117"/>
      <c r="BM266" s="117"/>
      <c r="BN266" s="111" t="str">
        <f aca="false">IF(B266&lt;&gt;"", SUMIF(AJ$12:BM$12,"TLA",AJ266:BM266), "")</f>
        <v/>
      </c>
      <c r="BO266" s="112" t="str">
        <f aca="false">IF(B266&lt;&gt;"", SUMIF(AJ$12:BM$12,"AT",AJ266:BM266), "")</f>
        <v/>
      </c>
      <c r="BP266" s="113"/>
      <c r="BQ266" s="113"/>
      <c r="BR266" s="113"/>
      <c r="BS266" s="113"/>
      <c r="BT266" s="113"/>
      <c r="BU266" s="113"/>
      <c r="BV266" s="113"/>
      <c r="BW266" s="113"/>
      <c r="BX266" s="113"/>
      <c r="BY266" s="113"/>
      <c r="BZ266" s="113"/>
      <c r="CA266" s="117"/>
      <c r="CB266" s="117"/>
      <c r="CC266" s="117"/>
      <c r="CD266" s="117"/>
      <c r="CE266" s="117"/>
      <c r="CF266" s="117"/>
      <c r="CG266" s="117"/>
      <c r="CH266" s="117"/>
      <c r="CI266" s="117"/>
      <c r="CJ266" s="117"/>
      <c r="CK266" s="117"/>
      <c r="CL266" s="117"/>
      <c r="CM266" s="117"/>
      <c r="CN266" s="117"/>
      <c r="CO266" s="117"/>
      <c r="CP266" s="117"/>
      <c r="CQ266" s="117"/>
      <c r="CR266" s="117"/>
      <c r="CS266" s="117"/>
      <c r="CT266" s="111" t="str">
        <f aca="false">IF(B266&lt;&gt;"",SUMIF(BP$12:CS$12,"TLA",BP266:CS266), "")</f>
        <v/>
      </c>
      <c r="CU266" s="112" t="str">
        <f aca="false">IF(B266&lt;&gt;"",SUMIF(BP$12:CS$12,"AT",BP266:CS266), "")</f>
        <v/>
      </c>
      <c r="CV266" s="114" t="str">
        <f aca="false">IF(B266&lt;&gt;"",IFERROR(SUMIF(D$14:CS$14, "CLO1", D266:CS266)/'Grade computation'!I$4,""),"")</f>
        <v/>
      </c>
      <c r="CW266" s="115" t="str">
        <f aca="false">IF(CV266="","",IF(CV266&gt;=B$10,"Y","N"))</f>
        <v/>
      </c>
      <c r="CX266" s="115" t="str">
        <f aca="false">IF(CV266="","",IF(CV266&lt;50%,1,IF(AND(CV266&gt;=50%,CV266&lt;B$10),2,IF(CV266&gt;=B$10,3))))</f>
        <v/>
      </c>
      <c r="CY266" s="114" t="str">
        <f aca="false">IF(B266&lt;&gt;"",IFERROR(IF((SUMIF(D$14:CS$14,"CLO2",D266:CS266)/'Grade computation'!I$5)=0,0,(SUMIF(D$14:CS$14,"CLO2",D266:CS266)/'Grade computation'!I$5)),""),"")</f>
        <v/>
      </c>
      <c r="CZ266" s="115" t="str">
        <f aca="false">IF(CY266="","",IF(CY266&gt;=B$10,"Y","N"))</f>
        <v/>
      </c>
      <c r="DA266" s="115" t="str">
        <f aca="false">IF(CY266="","",IF(CY266&lt;50%,1,IF(AND(CY266&gt;=50%,CY266&lt;B$10),2,IF(CY266&gt;=B$10,3))))</f>
        <v/>
      </c>
      <c r="DB266" s="114" t="str">
        <f aca="false">IF(B266&lt;&gt;"",IFERROR(IF((SUMIF(D$14:CS$14,"CLO3",D266:CS266)/'Grade computation'!I$6)=0,0,(SUMIF(D$14:CS$14,"CLO3",D266:CS266)/'Grade computation'!I$6)),""),"")</f>
        <v/>
      </c>
      <c r="DC266" s="115" t="str">
        <f aca="false">IF(DB266="","",IF(DB266&gt;=B$10,"Y","N"))</f>
        <v/>
      </c>
      <c r="DD266" s="115" t="str">
        <f aca="false">IF(DB266="","",IF(DB266&lt;50%,1,IF(AND(DB266&gt;=50%,DB266&lt;B$10),2,IF(DB266&gt;=B$10,3))))</f>
        <v/>
      </c>
      <c r="DE266" s="114" t="str">
        <f aca="false">IF(B266&lt;&gt;"",IFERROR(SUMIF(D$14:CS$14,"CLO4",D266:CS266)/'Grade computation'!I$7,""),"")</f>
        <v/>
      </c>
      <c r="DF266" s="115" t="str">
        <f aca="false">IF(DE266="","",IF(DE266&gt;=B$10,"Y","N"))</f>
        <v/>
      </c>
      <c r="DG266" s="115" t="str">
        <f aca="false">IF(DE266="","",IF(DE266&lt;50%,1,IF(AND(DE266&gt;=50%,DE266&lt;B$10),2,IF(DE266&gt;=B$10,3))))</f>
        <v/>
      </c>
      <c r="DH266" s="114" t="str">
        <f aca="false">IF(B266&lt;&gt;"",IFERROR(IF((SUMIF(D$14:CS$14,"CLO5",D266:CS266)/'Grade computation'!I$8)=0,0,(SUMIF(D$14:CS$14,"CLO5",D266:CS266)/'Grade computation'!I$8)),""),"")</f>
        <v/>
      </c>
      <c r="DI266" s="115" t="str">
        <f aca="false">IF(DH266="","",IF(DH266&gt;=B$10,"Y","N"))</f>
        <v/>
      </c>
      <c r="DJ266" s="115" t="str">
        <f aca="false">IF(DH266="","",IF(DH266&lt;50%,1,IF(AND(DH266&gt;=50%,DH266&lt;B$10),2,IF(DH266&gt;=B$10,3))))</f>
        <v/>
      </c>
      <c r="DK266" s="114" t="str">
        <f aca="false">IF(B266&lt;&gt;"",IFERROR(IF((SUMIF(D$14:CS$14,"CLO6",D266:CS266)/'Grade computation'!I$9)=0,0,(SUMIF(D$14:CS$14,"CLO6",D266:CS266)/'Grade computation'!I$9)),""),"")</f>
        <v/>
      </c>
      <c r="DL266" s="115" t="str">
        <f aca="false">IF(DK266="","",IF(DK266&gt;=B$10,"Y","N"))</f>
        <v/>
      </c>
      <c r="DM266" s="115" t="str">
        <f aca="false">IF(DK266="","",IF(DK266&lt;50%,1,IF(AND(DK266&gt;=50%,DK266&lt;B$10),2,IF(DK266&gt;=B$10,3))))</f>
        <v/>
      </c>
      <c r="DN266" s="114" t="str">
        <f aca="false">IF(B266&lt;&gt;"",IFERROR(IF((SUMIF(D$14:CS$14,"CLO7",D266:CS266)/'Grade computation'!I$10)=0,0,(SUMIF(D$14:CS$14,"CLO7",D266:CS266)/'Grade computation'!I$10)),""),"")</f>
        <v/>
      </c>
      <c r="DO266" s="115" t="str">
        <f aca="false">IF(DN266="","",IF(DN266&gt;=B$10,"Y","N"))</f>
        <v/>
      </c>
      <c r="DP266" s="115" t="str">
        <f aca="false">IF(DN266="","",IF(DN266&lt;50%,1,IF(AND(DN266&gt;=50%,DN266&lt;B$10),2,IF(DN266&gt;=B$10,3))))</f>
        <v/>
      </c>
      <c r="DQ266" s="114" t="str">
        <f aca="false">IF(B266&lt;&gt;"",IFERROR(IF((SUMIF(D$14:CS$14,"CLO8",D266:CS266)/'Grade computation'!I$11)=0,0,(SUMIF(D$14:CS$14,"CLO8",D266:CS266)/'Grade computation'!I$11)),""),"")</f>
        <v/>
      </c>
      <c r="DR266" s="115" t="str">
        <f aca="false">IF(DQ266="","",IF(DQ266&gt;=B$10,"Y","N"))</f>
        <v/>
      </c>
      <c r="DS266" s="115" t="str">
        <f aca="false">IF(DQ266="","",IF(DQ266&lt;50%,1,IF(AND(DQ266&gt;=50%,DQ266&lt;B$10),2,IF(DQ266&gt;=B$10,3))))</f>
        <v/>
      </c>
      <c r="DT266" s="114" t="str">
        <f aca="false">IF(B266&lt;&gt;"",IFERROR(IF((SUMIF(D$14:CS$14,"CLO9",D266:CS266)/'Grade computation'!I$12)=0,0,(SUMIF(D$14:CS$14,"CLO9",D266:CS266)/'Grade computation'!I$12)),""),"")</f>
        <v/>
      </c>
      <c r="DU266" s="115" t="str">
        <f aca="false">IF(DT266="","",IF(DT266&gt;=B$10,"Y","N"))</f>
        <v/>
      </c>
      <c r="DV266" s="115" t="str">
        <f aca="false">IF(DT266="","",IF(DT266&lt;50%,1,IF(AND(DT266&gt;=50%,DT266&lt;B$10),2,IF(DT266&gt;=B$10,3))))</f>
        <v/>
      </c>
      <c r="DW266" s="114" t="str">
        <f aca="false">IF(B266&lt;&gt;"",IFERROR(IF((SUMIF(D$14:CS$14,"CLO10",D266:CS266)/'Grade computation'!I$13)=0,0,(SUMIF(D$14:CS$14,"CLO10",D266:CS266)/'Grade computation'!I$13)),""),"")</f>
        <v/>
      </c>
      <c r="DX266" s="115" t="str">
        <f aca="false">IF(DW266="","",IF(DW266&gt;=B$10,"Y","N"))</f>
        <v/>
      </c>
      <c r="DY266" s="115" t="str">
        <f aca="false">IF(DW266="","",IF(DW266&lt;50%,1,IF(AND(DW266&gt;=50%,DW266&lt;B$10),2,IF(DW266&gt;=B$10,3))))</f>
        <v/>
      </c>
      <c r="DZ266" s="13"/>
      <c r="EA266" s="13"/>
    </row>
    <row r="267" customFormat="false" ht="15.75" hidden="false" customHeight="true" outlineLevel="0" collapsed="false">
      <c r="A267" s="118"/>
      <c r="B267" s="119"/>
      <c r="C267" s="117"/>
      <c r="D267" s="117"/>
      <c r="E267" s="117"/>
      <c r="F267" s="117"/>
      <c r="G267" s="117"/>
      <c r="H267" s="117"/>
      <c r="I267" s="117"/>
      <c r="J267" s="117"/>
      <c r="K267" s="117"/>
      <c r="L267" s="117"/>
      <c r="M267" s="117"/>
      <c r="N267" s="117"/>
      <c r="O267" s="117"/>
      <c r="P267" s="117"/>
      <c r="Q267" s="117"/>
      <c r="R267" s="117"/>
      <c r="S267" s="117"/>
      <c r="T267" s="117"/>
      <c r="U267" s="117"/>
      <c r="V267" s="117"/>
      <c r="W267" s="117"/>
      <c r="X267" s="117"/>
      <c r="Y267" s="117"/>
      <c r="Z267" s="117"/>
      <c r="AA267" s="117"/>
      <c r="AB267" s="117"/>
      <c r="AC267" s="117"/>
      <c r="AD267" s="117"/>
      <c r="AE267" s="117"/>
      <c r="AF267" s="117"/>
      <c r="AG267" s="117"/>
      <c r="AH267" s="111" t="str">
        <f aca="false">IF(B267&lt;&gt;"",SUMIF(D$12:AG$12,"TLA",D267:AG267),"")</f>
        <v/>
      </c>
      <c r="AI267" s="112" t="str">
        <f aca="false">IF(B267&lt;&gt;"",SUMIF(D$12:AG$12,"AT",D267:AG267),"")</f>
        <v/>
      </c>
      <c r="AJ267" s="117"/>
      <c r="AK267" s="117"/>
      <c r="AL267" s="117"/>
      <c r="AM267" s="117"/>
      <c r="AN267" s="117"/>
      <c r="AO267" s="117"/>
      <c r="AP267" s="117"/>
      <c r="AQ267" s="117"/>
      <c r="AR267" s="117"/>
      <c r="AS267" s="117"/>
      <c r="AT267" s="117"/>
      <c r="AU267" s="117"/>
      <c r="AV267" s="117"/>
      <c r="AW267" s="117"/>
      <c r="AX267" s="117"/>
      <c r="AY267" s="117"/>
      <c r="AZ267" s="117"/>
      <c r="BA267" s="117"/>
      <c r="BB267" s="117"/>
      <c r="BC267" s="117"/>
      <c r="BD267" s="117"/>
      <c r="BE267" s="117"/>
      <c r="BF267" s="117"/>
      <c r="BG267" s="117"/>
      <c r="BH267" s="117"/>
      <c r="BI267" s="117"/>
      <c r="BJ267" s="117"/>
      <c r="BK267" s="117"/>
      <c r="BL267" s="117"/>
      <c r="BM267" s="117"/>
      <c r="BN267" s="111" t="str">
        <f aca="false">IF(B267&lt;&gt;"", SUMIF(AJ$12:BM$12,"TLA",AJ267:BM267), "")</f>
        <v/>
      </c>
      <c r="BO267" s="112" t="str">
        <f aca="false">IF(B267&lt;&gt;"", SUMIF(AJ$12:BM$12,"AT",AJ267:BM267), "")</f>
        <v/>
      </c>
      <c r="BP267" s="113"/>
      <c r="BQ267" s="113"/>
      <c r="BR267" s="113"/>
      <c r="BS267" s="113"/>
      <c r="BT267" s="113"/>
      <c r="BU267" s="113"/>
      <c r="BV267" s="113"/>
      <c r="BW267" s="113"/>
      <c r="BX267" s="113"/>
      <c r="BY267" s="113"/>
      <c r="BZ267" s="113"/>
      <c r="CA267" s="117"/>
      <c r="CB267" s="117"/>
      <c r="CC267" s="117"/>
      <c r="CD267" s="117"/>
      <c r="CE267" s="117"/>
      <c r="CF267" s="117"/>
      <c r="CG267" s="117"/>
      <c r="CH267" s="117"/>
      <c r="CI267" s="117"/>
      <c r="CJ267" s="117"/>
      <c r="CK267" s="117"/>
      <c r="CL267" s="117"/>
      <c r="CM267" s="117"/>
      <c r="CN267" s="117"/>
      <c r="CO267" s="117"/>
      <c r="CP267" s="117"/>
      <c r="CQ267" s="117"/>
      <c r="CR267" s="117"/>
      <c r="CS267" s="117"/>
      <c r="CT267" s="111" t="str">
        <f aca="false">IF(B267&lt;&gt;"",SUMIF(BP$12:CS$12,"TLA",BP267:CS267), "")</f>
        <v/>
      </c>
      <c r="CU267" s="112" t="str">
        <f aca="false">IF(B267&lt;&gt;"",SUMIF(BP$12:CS$12,"AT",BP267:CS267), "")</f>
        <v/>
      </c>
      <c r="CV267" s="114" t="str">
        <f aca="false">IF(B267&lt;&gt;"",IFERROR(SUMIF(D$14:CS$14, "CLO1", D267:CS267)/'Grade computation'!I$4,""),"")</f>
        <v/>
      </c>
      <c r="CW267" s="115" t="str">
        <f aca="false">IF(CV267="","",IF(CV267&gt;=B$10,"Y","N"))</f>
        <v/>
      </c>
      <c r="CX267" s="115" t="str">
        <f aca="false">IF(CV267="","",IF(CV267&lt;50%,1,IF(AND(CV267&gt;=50%,CV267&lt;B$10),2,IF(CV267&gt;=B$10,3))))</f>
        <v/>
      </c>
      <c r="CY267" s="114" t="str">
        <f aca="false">IF(B267&lt;&gt;"",IFERROR(IF((SUMIF(D$14:CS$14,"CLO2",D267:CS267)/'Grade computation'!I$5)=0,0,(SUMIF(D$14:CS$14,"CLO2",D267:CS267)/'Grade computation'!I$5)),""),"")</f>
        <v/>
      </c>
      <c r="CZ267" s="115" t="str">
        <f aca="false">IF(CY267="","",IF(CY267&gt;=B$10,"Y","N"))</f>
        <v/>
      </c>
      <c r="DA267" s="115" t="str">
        <f aca="false">IF(CY267="","",IF(CY267&lt;50%,1,IF(AND(CY267&gt;=50%,CY267&lt;B$10),2,IF(CY267&gt;=B$10,3))))</f>
        <v/>
      </c>
      <c r="DB267" s="114" t="str">
        <f aca="false">IF(B267&lt;&gt;"",IFERROR(IF((SUMIF(D$14:CS$14,"CLO3",D267:CS267)/'Grade computation'!I$6)=0,0,(SUMIF(D$14:CS$14,"CLO3",D267:CS267)/'Grade computation'!I$6)),""),"")</f>
        <v/>
      </c>
      <c r="DC267" s="115" t="str">
        <f aca="false">IF(DB267="","",IF(DB267&gt;=B$10,"Y","N"))</f>
        <v/>
      </c>
      <c r="DD267" s="115" t="str">
        <f aca="false">IF(DB267="","",IF(DB267&lt;50%,1,IF(AND(DB267&gt;=50%,DB267&lt;B$10),2,IF(DB267&gt;=B$10,3))))</f>
        <v/>
      </c>
      <c r="DE267" s="114" t="str">
        <f aca="false">IF(B267&lt;&gt;"",IFERROR(SUMIF(D$14:CS$14,"CLO4",D267:CS267)/'Grade computation'!I$7,""),"")</f>
        <v/>
      </c>
      <c r="DF267" s="115" t="str">
        <f aca="false">IF(DE267="","",IF(DE267&gt;=B$10,"Y","N"))</f>
        <v/>
      </c>
      <c r="DG267" s="115" t="str">
        <f aca="false">IF(DE267="","",IF(DE267&lt;50%,1,IF(AND(DE267&gt;=50%,DE267&lt;B$10),2,IF(DE267&gt;=B$10,3))))</f>
        <v/>
      </c>
      <c r="DH267" s="114" t="str">
        <f aca="false">IF(B267&lt;&gt;"",IFERROR(IF((SUMIF(D$14:CS$14,"CLO5",D267:CS267)/'Grade computation'!I$8)=0,0,(SUMIF(D$14:CS$14,"CLO5",D267:CS267)/'Grade computation'!I$8)),""),"")</f>
        <v/>
      </c>
      <c r="DI267" s="115" t="str">
        <f aca="false">IF(DH267="","",IF(DH267&gt;=B$10,"Y","N"))</f>
        <v/>
      </c>
      <c r="DJ267" s="115" t="str">
        <f aca="false">IF(DH267="","",IF(DH267&lt;50%,1,IF(AND(DH267&gt;=50%,DH267&lt;B$10),2,IF(DH267&gt;=B$10,3))))</f>
        <v/>
      </c>
      <c r="DK267" s="114" t="str">
        <f aca="false">IF(B267&lt;&gt;"",IFERROR(IF((SUMIF(D$14:CS$14,"CLO6",D267:CS267)/'Grade computation'!I$9)=0,0,(SUMIF(D$14:CS$14,"CLO6",D267:CS267)/'Grade computation'!I$9)),""),"")</f>
        <v/>
      </c>
      <c r="DL267" s="115" t="str">
        <f aca="false">IF(DK267="","",IF(DK267&gt;=B$10,"Y","N"))</f>
        <v/>
      </c>
      <c r="DM267" s="115" t="str">
        <f aca="false">IF(DK267="","",IF(DK267&lt;50%,1,IF(AND(DK267&gt;=50%,DK267&lt;B$10),2,IF(DK267&gt;=B$10,3))))</f>
        <v/>
      </c>
      <c r="DN267" s="114" t="str">
        <f aca="false">IF(B267&lt;&gt;"",IFERROR(IF((SUMIF(D$14:CS$14,"CLO7",D267:CS267)/'Grade computation'!I$10)=0,0,(SUMIF(D$14:CS$14,"CLO7",D267:CS267)/'Grade computation'!I$10)),""),"")</f>
        <v/>
      </c>
      <c r="DO267" s="115" t="str">
        <f aca="false">IF(DN267="","",IF(DN267&gt;=B$10,"Y","N"))</f>
        <v/>
      </c>
      <c r="DP267" s="115" t="str">
        <f aca="false">IF(DN267="","",IF(DN267&lt;50%,1,IF(AND(DN267&gt;=50%,DN267&lt;B$10),2,IF(DN267&gt;=B$10,3))))</f>
        <v/>
      </c>
      <c r="DQ267" s="114" t="str">
        <f aca="false">IF(B267&lt;&gt;"",IFERROR(IF((SUMIF(D$14:CS$14,"CLO8",D267:CS267)/'Grade computation'!I$11)=0,0,(SUMIF(D$14:CS$14,"CLO8",D267:CS267)/'Grade computation'!I$11)),""),"")</f>
        <v/>
      </c>
      <c r="DR267" s="115" t="str">
        <f aca="false">IF(DQ267="","",IF(DQ267&gt;=B$10,"Y","N"))</f>
        <v/>
      </c>
      <c r="DS267" s="115" t="str">
        <f aca="false">IF(DQ267="","",IF(DQ267&lt;50%,1,IF(AND(DQ267&gt;=50%,DQ267&lt;B$10),2,IF(DQ267&gt;=B$10,3))))</f>
        <v/>
      </c>
      <c r="DT267" s="114" t="str">
        <f aca="false">IF(B267&lt;&gt;"",IFERROR(IF((SUMIF(D$14:CS$14,"CLO9",D267:CS267)/'Grade computation'!I$12)=0,0,(SUMIF(D$14:CS$14,"CLO9",D267:CS267)/'Grade computation'!I$12)),""),"")</f>
        <v/>
      </c>
      <c r="DU267" s="115" t="str">
        <f aca="false">IF(DT267="","",IF(DT267&gt;=B$10,"Y","N"))</f>
        <v/>
      </c>
      <c r="DV267" s="115" t="str">
        <f aca="false">IF(DT267="","",IF(DT267&lt;50%,1,IF(AND(DT267&gt;=50%,DT267&lt;B$10),2,IF(DT267&gt;=B$10,3))))</f>
        <v/>
      </c>
      <c r="DW267" s="114" t="str">
        <f aca="false">IF(B267&lt;&gt;"",IFERROR(IF((SUMIF(D$14:CS$14,"CLO10",D267:CS267)/'Grade computation'!I$13)=0,0,(SUMIF(D$14:CS$14,"CLO10",D267:CS267)/'Grade computation'!I$13)),""),"")</f>
        <v/>
      </c>
      <c r="DX267" s="115" t="str">
        <f aca="false">IF(DW267="","",IF(DW267&gt;=B$10,"Y","N"))</f>
        <v/>
      </c>
      <c r="DY267" s="115" t="str">
        <f aca="false">IF(DW267="","",IF(DW267&lt;50%,1,IF(AND(DW267&gt;=50%,DW267&lt;B$10),2,IF(DW267&gt;=B$10,3))))</f>
        <v/>
      </c>
      <c r="DZ267" s="13"/>
      <c r="EA267" s="13"/>
    </row>
    <row r="268" customFormat="false" ht="15.75" hidden="false" customHeight="true" outlineLevel="0" collapsed="false">
      <c r="A268" s="118"/>
      <c r="B268" s="119"/>
      <c r="C268" s="117"/>
      <c r="D268" s="117"/>
      <c r="E268" s="117"/>
      <c r="F268" s="117"/>
      <c r="G268" s="117"/>
      <c r="H268" s="117"/>
      <c r="I268" s="117"/>
      <c r="J268" s="117"/>
      <c r="K268" s="117"/>
      <c r="L268" s="117"/>
      <c r="M268" s="117"/>
      <c r="N268" s="117"/>
      <c r="O268" s="117"/>
      <c r="P268" s="117"/>
      <c r="Q268" s="117"/>
      <c r="R268" s="117"/>
      <c r="S268" s="117"/>
      <c r="T268" s="117"/>
      <c r="U268" s="117"/>
      <c r="V268" s="117"/>
      <c r="W268" s="117"/>
      <c r="X268" s="117"/>
      <c r="Y268" s="117"/>
      <c r="Z268" s="117"/>
      <c r="AA268" s="117"/>
      <c r="AB268" s="117"/>
      <c r="AC268" s="117"/>
      <c r="AD268" s="117"/>
      <c r="AE268" s="117"/>
      <c r="AF268" s="117"/>
      <c r="AG268" s="117"/>
      <c r="AH268" s="111" t="str">
        <f aca="false">IF(B268&lt;&gt;"",SUMIF(D$12:AG$12,"TLA",D268:AG268),"")</f>
        <v/>
      </c>
      <c r="AI268" s="112" t="str">
        <f aca="false">IF(B268&lt;&gt;"",SUMIF(D$12:AG$12,"AT",D268:AG268),"")</f>
        <v/>
      </c>
      <c r="AJ268" s="117"/>
      <c r="AK268" s="117"/>
      <c r="AL268" s="117"/>
      <c r="AM268" s="117"/>
      <c r="AN268" s="117"/>
      <c r="AO268" s="117"/>
      <c r="AP268" s="117"/>
      <c r="AQ268" s="117"/>
      <c r="AR268" s="117"/>
      <c r="AS268" s="117"/>
      <c r="AT268" s="117"/>
      <c r="AU268" s="117"/>
      <c r="AV268" s="117"/>
      <c r="AW268" s="117"/>
      <c r="AX268" s="117"/>
      <c r="AY268" s="117"/>
      <c r="AZ268" s="117"/>
      <c r="BA268" s="117"/>
      <c r="BB268" s="117"/>
      <c r="BC268" s="117"/>
      <c r="BD268" s="117"/>
      <c r="BE268" s="117"/>
      <c r="BF268" s="117"/>
      <c r="BG268" s="117"/>
      <c r="BH268" s="117"/>
      <c r="BI268" s="117"/>
      <c r="BJ268" s="117"/>
      <c r="BK268" s="117"/>
      <c r="BL268" s="117"/>
      <c r="BM268" s="117"/>
      <c r="BN268" s="111" t="str">
        <f aca="false">IF(B268&lt;&gt;"", SUMIF(AJ$12:BM$12,"TLA",AJ268:BM268), "")</f>
        <v/>
      </c>
      <c r="BO268" s="112" t="str">
        <f aca="false">IF(B268&lt;&gt;"", SUMIF(AJ$12:BM$12,"AT",AJ268:BM268), "")</f>
        <v/>
      </c>
      <c r="BP268" s="113"/>
      <c r="BQ268" s="113"/>
      <c r="BR268" s="113"/>
      <c r="BS268" s="113"/>
      <c r="BT268" s="113"/>
      <c r="BU268" s="113"/>
      <c r="BV268" s="113"/>
      <c r="BW268" s="113"/>
      <c r="BX268" s="113"/>
      <c r="BY268" s="113"/>
      <c r="BZ268" s="113"/>
      <c r="CA268" s="117"/>
      <c r="CB268" s="117"/>
      <c r="CC268" s="117"/>
      <c r="CD268" s="117"/>
      <c r="CE268" s="117"/>
      <c r="CF268" s="117"/>
      <c r="CG268" s="117"/>
      <c r="CH268" s="117"/>
      <c r="CI268" s="117"/>
      <c r="CJ268" s="117"/>
      <c r="CK268" s="117"/>
      <c r="CL268" s="117"/>
      <c r="CM268" s="117"/>
      <c r="CN268" s="117"/>
      <c r="CO268" s="117"/>
      <c r="CP268" s="117"/>
      <c r="CQ268" s="117"/>
      <c r="CR268" s="117"/>
      <c r="CS268" s="117"/>
      <c r="CT268" s="111" t="str">
        <f aca="false">IF(B268&lt;&gt;"",SUMIF(BP$12:CS$12,"TLA",BP268:CS268), "")</f>
        <v/>
      </c>
      <c r="CU268" s="112" t="str">
        <f aca="false">IF(B268&lt;&gt;"",SUMIF(BP$12:CS$12,"AT",BP268:CS268), "")</f>
        <v/>
      </c>
      <c r="CV268" s="114" t="str">
        <f aca="false">IF(B268&lt;&gt;"",IFERROR(SUMIF(D$14:CS$14, "CLO1", D268:CS268)/'Grade computation'!I$4,""),"")</f>
        <v/>
      </c>
      <c r="CW268" s="115" t="str">
        <f aca="false">IF(CV268="","",IF(CV268&gt;=B$10,"Y","N"))</f>
        <v/>
      </c>
      <c r="CX268" s="115" t="str">
        <f aca="false">IF(CV268="","",IF(CV268&lt;50%,1,IF(AND(CV268&gt;=50%,CV268&lt;B$10),2,IF(CV268&gt;=B$10,3))))</f>
        <v/>
      </c>
      <c r="CY268" s="114" t="str">
        <f aca="false">IF(B268&lt;&gt;"",IFERROR(IF((SUMIF(D$14:CS$14,"CLO2",D268:CS268)/'Grade computation'!I$5)=0,0,(SUMIF(D$14:CS$14,"CLO2",D268:CS268)/'Grade computation'!I$5)),""),"")</f>
        <v/>
      </c>
      <c r="CZ268" s="115" t="str">
        <f aca="false">IF(CY268="","",IF(CY268&gt;=B$10,"Y","N"))</f>
        <v/>
      </c>
      <c r="DA268" s="115" t="str">
        <f aca="false">IF(CY268="","",IF(CY268&lt;50%,1,IF(AND(CY268&gt;=50%,CY268&lt;B$10),2,IF(CY268&gt;=B$10,3))))</f>
        <v/>
      </c>
      <c r="DB268" s="114" t="str">
        <f aca="false">IF(B268&lt;&gt;"",IFERROR(IF((SUMIF(D$14:CS$14,"CLO3",D268:CS268)/'Grade computation'!I$6)=0,0,(SUMIF(D$14:CS$14,"CLO3",D268:CS268)/'Grade computation'!I$6)),""),"")</f>
        <v/>
      </c>
      <c r="DC268" s="115" t="str">
        <f aca="false">IF(DB268="","",IF(DB268&gt;=B$10,"Y","N"))</f>
        <v/>
      </c>
      <c r="DD268" s="115" t="str">
        <f aca="false">IF(DB268="","",IF(DB268&lt;50%,1,IF(AND(DB268&gt;=50%,DB268&lt;B$10),2,IF(DB268&gt;=B$10,3))))</f>
        <v/>
      </c>
      <c r="DE268" s="114" t="str">
        <f aca="false">IF(B268&lt;&gt;"",IFERROR(SUMIF(D$14:CS$14,"CLO4",D268:CS268)/'Grade computation'!I$7,""),"")</f>
        <v/>
      </c>
      <c r="DF268" s="115" t="str">
        <f aca="false">IF(DE268="","",IF(DE268&gt;=B$10,"Y","N"))</f>
        <v/>
      </c>
      <c r="DG268" s="115" t="str">
        <f aca="false">IF(DE268="","",IF(DE268&lt;50%,1,IF(AND(DE268&gt;=50%,DE268&lt;B$10),2,IF(DE268&gt;=B$10,3))))</f>
        <v/>
      </c>
      <c r="DH268" s="114" t="str">
        <f aca="false">IF(B268&lt;&gt;"",IFERROR(IF((SUMIF(D$14:CS$14,"CLO5",D268:CS268)/'Grade computation'!I$8)=0,0,(SUMIF(D$14:CS$14,"CLO5",D268:CS268)/'Grade computation'!I$8)),""),"")</f>
        <v/>
      </c>
      <c r="DI268" s="115" t="str">
        <f aca="false">IF(DH268="","",IF(DH268&gt;=B$10,"Y","N"))</f>
        <v/>
      </c>
      <c r="DJ268" s="115" t="str">
        <f aca="false">IF(DH268="","",IF(DH268&lt;50%,1,IF(AND(DH268&gt;=50%,DH268&lt;B$10),2,IF(DH268&gt;=B$10,3))))</f>
        <v/>
      </c>
      <c r="DK268" s="114" t="str">
        <f aca="false">IF(B268&lt;&gt;"",IFERROR(IF((SUMIF(D$14:CS$14,"CLO6",D268:CS268)/'Grade computation'!I$9)=0,0,(SUMIF(D$14:CS$14,"CLO6",D268:CS268)/'Grade computation'!I$9)),""),"")</f>
        <v/>
      </c>
      <c r="DL268" s="115" t="str">
        <f aca="false">IF(DK268="","",IF(DK268&gt;=B$10,"Y","N"))</f>
        <v/>
      </c>
      <c r="DM268" s="115" t="str">
        <f aca="false">IF(DK268="","",IF(DK268&lt;50%,1,IF(AND(DK268&gt;=50%,DK268&lt;B$10),2,IF(DK268&gt;=B$10,3))))</f>
        <v/>
      </c>
      <c r="DN268" s="114" t="str">
        <f aca="false">IF(B268&lt;&gt;"",IFERROR(IF((SUMIF(D$14:CS$14,"CLO7",D268:CS268)/'Grade computation'!I$10)=0,0,(SUMIF(D$14:CS$14,"CLO7",D268:CS268)/'Grade computation'!I$10)),""),"")</f>
        <v/>
      </c>
      <c r="DO268" s="115" t="str">
        <f aca="false">IF(DN268="","",IF(DN268&gt;=B$10,"Y","N"))</f>
        <v/>
      </c>
      <c r="DP268" s="115" t="str">
        <f aca="false">IF(DN268="","",IF(DN268&lt;50%,1,IF(AND(DN268&gt;=50%,DN268&lt;B$10),2,IF(DN268&gt;=B$10,3))))</f>
        <v/>
      </c>
      <c r="DQ268" s="114" t="str">
        <f aca="false">IF(B268&lt;&gt;"",IFERROR(IF((SUMIF(D$14:CS$14,"CLO8",D268:CS268)/'Grade computation'!I$11)=0,0,(SUMIF(D$14:CS$14,"CLO8",D268:CS268)/'Grade computation'!I$11)),""),"")</f>
        <v/>
      </c>
      <c r="DR268" s="115" t="str">
        <f aca="false">IF(DQ268="","",IF(DQ268&gt;=B$10,"Y","N"))</f>
        <v/>
      </c>
      <c r="DS268" s="115" t="str">
        <f aca="false">IF(DQ268="","",IF(DQ268&lt;50%,1,IF(AND(DQ268&gt;=50%,DQ268&lt;B$10),2,IF(DQ268&gt;=B$10,3))))</f>
        <v/>
      </c>
      <c r="DT268" s="114" t="str">
        <f aca="false">IF(B268&lt;&gt;"",IFERROR(IF((SUMIF(D$14:CS$14,"CLO9",D268:CS268)/'Grade computation'!I$12)=0,0,(SUMIF(D$14:CS$14,"CLO9",D268:CS268)/'Grade computation'!I$12)),""),"")</f>
        <v/>
      </c>
      <c r="DU268" s="115" t="str">
        <f aca="false">IF(DT268="","",IF(DT268&gt;=B$10,"Y","N"))</f>
        <v/>
      </c>
      <c r="DV268" s="115" t="str">
        <f aca="false">IF(DT268="","",IF(DT268&lt;50%,1,IF(AND(DT268&gt;=50%,DT268&lt;B$10),2,IF(DT268&gt;=B$10,3))))</f>
        <v/>
      </c>
      <c r="DW268" s="114" t="str">
        <f aca="false">IF(B268&lt;&gt;"",IFERROR(IF((SUMIF(D$14:CS$14,"CLO10",D268:CS268)/'Grade computation'!I$13)=0,0,(SUMIF(D$14:CS$14,"CLO10",D268:CS268)/'Grade computation'!I$13)),""),"")</f>
        <v/>
      </c>
      <c r="DX268" s="115" t="str">
        <f aca="false">IF(DW268="","",IF(DW268&gt;=B$10,"Y","N"))</f>
        <v/>
      </c>
      <c r="DY268" s="115" t="str">
        <f aca="false">IF(DW268="","",IF(DW268&lt;50%,1,IF(AND(DW268&gt;=50%,DW268&lt;B$10),2,IF(DW268&gt;=B$10,3))))</f>
        <v/>
      </c>
      <c r="DZ268" s="13"/>
      <c r="EA268" s="13"/>
    </row>
    <row r="269" customFormat="false" ht="15.75" hidden="false" customHeight="true" outlineLevel="0" collapsed="false">
      <c r="A269" s="118"/>
      <c r="B269" s="119"/>
      <c r="C269" s="117"/>
      <c r="D269" s="117"/>
      <c r="E269" s="117"/>
      <c r="F269" s="117"/>
      <c r="G269" s="117"/>
      <c r="H269" s="117"/>
      <c r="I269" s="117"/>
      <c r="J269" s="117"/>
      <c r="K269" s="117"/>
      <c r="L269" s="117"/>
      <c r="M269" s="117"/>
      <c r="N269" s="117"/>
      <c r="O269" s="117"/>
      <c r="P269" s="117"/>
      <c r="Q269" s="117"/>
      <c r="R269" s="117"/>
      <c r="S269" s="117"/>
      <c r="T269" s="117"/>
      <c r="U269" s="117"/>
      <c r="V269" s="117"/>
      <c r="W269" s="117"/>
      <c r="X269" s="117"/>
      <c r="Y269" s="117"/>
      <c r="Z269" s="117"/>
      <c r="AA269" s="117"/>
      <c r="AB269" s="117"/>
      <c r="AC269" s="117"/>
      <c r="AD269" s="117"/>
      <c r="AE269" s="117"/>
      <c r="AF269" s="117"/>
      <c r="AG269" s="117"/>
      <c r="AH269" s="111" t="str">
        <f aca="false">IF(B269&lt;&gt;"",SUMIF(D$12:AG$12,"TLA",D269:AG269),"")</f>
        <v/>
      </c>
      <c r="AI269" s="112" t="str">
        <f aca="false">IF(B269&lt;&gt;"",SUMIF(D$12:AG$12,"AT",D269:AG269),"")</f>
        <v/>
      </c>
      <c r="AJ269" s="117"/>
      <c r="AK269" s="117"/>
      <c r="AL269" s="117"/>
      <c r="AM269" s="117"/>
      <c r="AN269" s="117"/>
      <c r="AO269" s="117"/>
      <c r="AP269" s="117"/>
      <c r="AQ269" s="117"/>
      <c r="AR269" s="117"/>
      <c r="AS269" s="117"/>
      <c r="AT269" s="117"/>
      <c r="AU269" s="117"/>
      <c r="AV269" s="117"/>
      <c r="AW269" s="117"/>
      <c r="AX269" s="117"/>
      <c r="AY269" s="117"/>
      <c r="AZ269" s="117"/>
      <c r="BA269" s="117"/>
      <c r="BB269" s="117"/>
      <c r="BC269" s="117"/>
      <c r="BD269" s="117"/>
      <c r="BE269" s="117"/>
      <c r="BF269" s="117"/>
      <c r="BG269" s="117"/>
      <c r="BH269" s="117"/>
      <c r="BI269" s="117"/>
      <c r="BJ269" s="117"/>
      <c r="BK269" s="117"/>
      <c r="BL269" s="117"/>
      <c r="BM269" s="117"/>
      <c r="BN269" s="111" t="str">
        <f aca="false">IF(B269&lt;&gt;"", SUMIF(AJ$12:BM$12,"TLA",AJ269:BM269), "")</f>
        <v/>
      </c>
      <c r="BO269" s="112" t="str">
        <f aca="false">IF(B269&lt;&gt;"", SUMIF(AJ$12:BM$12,"AT",AJ269:BM269), "")</f>
        <v/>
      </c>
      <c r="BP269" s="113"/>
      <c r="BQ269" s="113"/>
      <c r="BR269" s="113"/>
      <c r="BS269" s="113"/>
      <c r="BT269" s="113"/>
      <c r="BU269" s="113"/>
      <c r="BV269" s="113"/>
      <c r="BW269" s="113"/>
      <c r="BX269" s="113"/>
      <c r="BY269" s="113"/>
      <c r="BZ269" s="113"/>
      <c r="CA269" s="117"/>
      <c r="CB269" s="117"/>
      <c r="CC269" s="117"/>
      <c r="CD269" s="117"/>
      <c r="CE269" s="117"/>
      <c r="CF269" s="117"/>
      <c r="CG269" s="117"/>
      <c r="CH269" s="117"/>
      <c r="CI269" s="117"/>
      <c r="CJ269" s="117"/>
      <c r="CK269" s="117"/>
      <c r="CL269" s="117"/>
      <c r="CM269" s="117"/>
      <c r="CN269" s="117"/>
      <c r="CO269" s="117"/>
      <c r="CP269" s="117"/>
      <c r="CQ269" s="117"/>
      <c r="CR269" s="117"/>
      <c r="CS269" s="117"/>
      <c r="CT269" s="111" t="str">
        <f aca="false">IF(B269&lt;&gt;"",SUMIF(BP$12:CS$12,"TLA",BP269:CS269), "")</f>
        <v/>
      </c>
      <c r="CU269" s="112" t="str">
        <f aca="false">IF(B269&lt;&gt;"",SUMIF(BP$12:CS$12,"AT",BP269:CS269), "")</f>
        <v/>
      </c>
      <c r="CV269" s="114" t="str">
        <f aca="false">IF(B269&lt;&gt;"",IFERROR(SUMIF(D$14:CS$14, "CLO1", D269:CS269)/'Grade computation'!I$4,""),"")</f>
        <v/>
      </c>
      <c r="CW269" s="115" t="str">
        <f aca="false">IF(CV269="","",IF(CV269&gt;=B$10,"Y","N"))</f>
        <v/>
      </c>
      <c r="CX269" s="115" t="str">
        <f aca="false">IF(CV269="","",IF(CV269&lt;50%,1,IF(AND(CV269&gt;=50%,CV269&lt;B$10),2,IF(CV269&gt;=B$10,3))))</f>
        <v/>
      </c>
      <c r="CY269" s="114" t="str">
        <f aca="false">IF(B269&lt;&gt;"",IFERROR(IF((SUMIF(D$14:CS$14,"CLO2",D269:CS269)/'Grade computation'!I$5)=0,0,(SUMIF(D$14:CS$14,"CLO2",D269:CS269)/'Grade computation'!I$5)),""),"")</f>
        <v/>
      </c>
      <c r="CZ269" s="115" t="str">
        <f aca="false">IF(CY269="","",IF(CY269&gt;=B$10,"Y","N"))</f>
        <v/>
      </c>
      <c r="DA269" s="115" t="str">
        <f aca="false">IF(CY269="","",IF(CY269&lt;50%,1,IF(AND(CY269&gt;=50%,CY269&lt;B$10),2,IF(CY269&gt;=B$10,3))))</f>
        <v/>
      </c>
      <c r="DB269" s="114" t="str">
        <f aca="false">IF(B269&lt;&gt;"",IFERROR(IF((SUMIF(D$14:CS$14,"CLO3",D269:CS269)/'Grade computation'!I$6)=0,0,(SUMIF(D$14:CS$14,"CLO3",D269:CS269)/'Grade computation'!I$6)),""),"")</f>
        <v/>
      </c>
      <c r="DC269" s="115" t="str">
        <f aca="false">IF(DB269="","",IF(DB269&gt;=B$10,"Y","N"))</f>
        <v/>
      </c>
      <c r="DD269" s="115" t="str">
        <f aca="false">IF(DB269="","",IF(DB269&lt;50%,1,IF(AND(DB269&gt;=50%,DB269&lt;B$10),2,IF(DB269&gt;=B$10,3))))</f>
        <v/>
      </c>
      <c r="DE269" s="114" t="str">
        <f aca="false">IF(B269&lt;&gt;"",IFERROR(SUMIF(D$14:CS$14,"CLO4",D269:CS269)/'Grade computation'!I$7,""),"")</f>
        <v/>
      </c>
      <c r="DF269" s="115" t="str">
        <f aca="false">IF(DE269="","",IF(DE269&gt;=B$10,"Y","N"))</f>
        <v/>
      </c>
      <c r="DG269" s="115" t="str">
        <f aca="false">IF(DE269="","",IF(DE269&lt;50%,1,IF(AND(DE269&gt;=50%,DE269&lt;B$10),2,IF(DE269&gt;=B$10,3))))</f>
        <v/>
      </c>
      <c r="DH269" s="114" t="str">
        <f aca="false">IF(B269&lt;&gt;"",IFERROR(IF((SUMIF(D$14:CS$14,"CLO5",D269:CS269)/'Grade computation'!I$8)=0,0,(SUMIF(D$14:CS$14,"CLO5",D269:CS269)/'Grade computation'!I$8)),""),"")</f>
        <v/>
      </c>
      <c r="DI269" s="115" t="str">
        <f aca="false">IF(DH269="","",IF(DH269&gt;=B$10,"Y","N"))</f>
        <v/>
      </c>
      <c r="DJ269" s="115" t="str">
        <f aca="false">IF(DH269="","",IF(DH269&lt;50%,1,IF(AND(DH269&gt;=50%,DH269&lt;B$10),2,IF(DH269&gt;=B$10,3))))</f>
        <v/>
      </c>
      <c r="DK269" s="114" t="str">
        <f aca="false">IF(B269&lt;&gt;"",IFERROR(IF((SUMIF(D$14:CS$14,"CLO6",D269:CS269)/'Grade computation'!I$9)=0,0,(SUMIF(D$14:CS$14,"CLO6",D269:CS269)/'Grade computation'!I$9)),""),"")</f>
        <v/>
      </c>
      <c r="DL269" s="115" t="str">
        <f aca="false">IF(DK269="","",IF(DK269&gt;=B$10,"Y","N"))</f>
        <v/>
      </c>
      <c r="DM269" s="115" t="str">
        <f aca="false">IF(DK269="","",IF(DK269&lt;50%,1,IF(AND(DK269&gt;=50%,DK269&lt;B$10),2,IF(DK269&gt;=B$10,3))))</f>
        <v/>
      </c>
      <c r="DN269" s="114" t="str">
        <f aca="false">IF(B269&lt;&gt;"",IFERROR(IF((SUMIF(D$14:CS$14,"CLO7",D269:CS269)/'Grade computation'!I$10)=0,0,(SUMIF(D$14:CS$14,"CLO7",D269:CS269)/'Grade computation'!I$10)),""),"")</f>
        <v/>
      </c>
      <c r="DO269" s="115" t="str">
        <f aca="false">IF(DN269="","",IF(DN269&gt;=B$10,"Y","N"))</f>
        <v/>
      </c>
      <c r="DP269" s="115" t="str">
        <f aca="false">IF(DN269="","",IF(DN269&lt;50%,1,IF(AND(DN269&gt;=50%,DN269&lt;B$10),2,IF(DN269&gt;=B$10,3))))</f>
        <v/>
      </c>
      <c r="DQ269" s="114" t="str">
        <f aca="false">IF(B269&lt;&gt;"",IFERROR(IF((SUMIF(D$14:CS$14,"CLO8",D269:CS269)/'Grade computation'!I$11)=0,0,(SUMIF(D$14:CS$14,"CLO8",D269:CS269)/'Grade computation'!I$11)),""),"")</f>
        <v/>
      </c>
      <c r="DR269" s="115" t="str">
        <f aca="false">IF(DQ269="","",IF(DQ269&gt;=B$10,"Y","N"))</f>
        <v/>
      </c>
      <c r="DS269" s="115" t="str">
        <f aca="false">IF(DQ269="","",IF(DQ269&lt;50%,1,IF(AND(DQ269&gt;=50%,DQ269&lt;B$10),2,IF(DQ269&gt;=B$10,3))))</f>
        <v/>
      </c>
      <c r="DT269" s="114" t="str">
        <f aca="false">IF(B269&lt;&gt;"",IFERROR(IF((SUMIF(D$14:CS$14,"CLO9",D269:CS269)/'Grade computation'!I$12)=0,0,(SUMIF(D$14:CS$14,"CLO9",D269:CS269)/'Grade computation'!I$12)),""),"")</f>
        <v/>
      </c>
      <c r="DU269" s="115" t="str">
        <f aca="false">IF(DT269="","",IF(DT269&gt;=B$10,"Y","N"))</f>
        <v/>
      </c>
      <c r="DV269" s="115" t="str">
        <f aca="false">IF(DT269="","",IF(DT269&lt;50%,1,IF(AND(DT269&gt;=50%,DT269&lt;B$10),2,IF(DT269&gt;=B$10,3))))</f>
        <v/>
      </c>
      <c r="DW269" s="114" t="str">
        <f aca="false">IF(B269&lt;&gt;"",IFERROR(IF((SUMIF(D$14:CS$14,"CLO10",D269:CS269)/'Grade computation'!I$13)=0,0,(SUMIF(D$14:CS$14,"CLO10",D269:CS269)/'Grade computation'!I$13)),""),"")</f>
        <v/>
      </c>
      <c r="DX269" s="115" t="str">
        <f aca="false">IF(DW269="","",IF(DW269&gt;=B$10,"Y","N"))</f>
        <v/>
      </c>
      <c r="DY269" s="115" t="str">
        <f aca="false">IF(DW269="","",IF(DW269&lt;50%,1,IF(AND(DW269&gt;=50%,DW269&lt;B$10),2,IF(DW269&gt;=B$10,3))))</f>
        <v/>
      </c>
      <c r="DZ269" s="13"/>
      <c r="EA269" s="13"/>
    </row>
    <row r="270" customFormat="false" ht="15.75" hidden="false" customHeight="true" outlineLevel="0" collapsed="false">
      <c r="A270" s="118"/>
      <c r="B270" s="119"/>
      <c r="C270" s="117"/>
      <c r="D270" s="117"/>
      <c r="E270" s="117"/>
      <c r="F270" s="117"/>
      <c r="G270" s="117"/>
      <c r="H270" s="117"/>
      <c r="I270" s="117"/>
      <c r="J270" s="117"/>
      <c r="K270" s="117"/>
      <c r="L270" s="117"/>
      <c r="M270" s="117"/>
      <c r="N270" s="117"/>
      <c r="O270" s="117"/>
      <c r="P270" s="117"/>
      <c r="Q270" s="117"/>
      <c r="R270" s="117"/>
      <c r="S270" s="117"/>
      <c r="T270" s="117"/>
      <c r="U270" s="117"/>
      <c r="V270" s="117"/>
      <c r="W270" s="117"/>
      <c r="X270" s="117"/>
      <c r="Y270" s="117"/>
      <c r="Z270" s="117"/>
      <c r="AA270" s="117"/>
      <c r="AB270" s="117"/>
      <c r="AC270" s="117"/>
      <c r="AD270" s="117"/>
      <c r="AE270" s="117"/>
      <c r="AF270" s="117"/>
      <c r="AG270" s="117"/>
      <c r="AH270" s="111" t="str">
        <f aca="false">IF(B270&lt;&gt;"",SUMIF(D$12:AG$12,"TLA",D270:AG270),"")</f>
        <v/>
      </c>
      <c r="AI270" s="112" t="str">
        <f aca="false">IF(B270&lt;&gt;"",SUMIF(D$12:AG$12,"AT",D270:AG270),"")</f>
        <v/>
      </c>
      <c r="AJ270" s="117"/>
      <c r="AK270" s="117"/>
      <c r="AL270" s="117"/>
      <c r="AM270" s="117"/>
      <c r="AN270" s="117"/>
      <c r="AO270" s="117"/>
      <c r="AP270" s="117"/>
      <c r="AQ270" s="117"/>
      <c r="AR270" s="117"/>
      <c r="AS270" s="117"/>
      <c r="AT270" s="117"/>
      <c r="AU270" s="117"/>
      <c r="AV270" s="117"/>
      <c r="AW270" s="117"/>
      <c r="AX270" s="117"/>
      <c r="AY270" s="117"/>
      <c r="AZ270" s="117"/>
      <c r="BA270" s="117"/>
      <c r="BB270" s="117"/>
      <c r="BC270" s="117"/>
      <c r="BD270" s="117"/>
      <c r="BE270" s="117"/>
      <c r="BF270" s="117"/>
      <c r="BG270" s="117"/>
      <c r="BH270" s="117"/>
      <c r="BI270" s="117"/>
      <c r="BJ270" s="117"/>
      <c r="BK270" s="117"/>
      <c r="BL270" s="117"/>
      <c r="BM270" s="117"/>
      <c r="BN270" s="111" t="str">
        <f aca="false">IF(B270&lt;&gt;"", SUMIF(AJ$12:BM$12,"TLA",AJ270:BM270), "")</f>
        <v/>
      </c>
      <c r="BO270" s="112" t="str">
        <f aca="false">IF(B270&lt;&gt;"", SUMIF(AJ$12:BM$12,"AT",AJ270:BM270), "")</f>
        <v/>
      </c>
      <c r="BP270" s="113"/>
      <c r="BQ270" s="113"/>
      <c r="BR270" s="113"/>
      <c r="BS270" s="113"/>
      <c r="BT270" s="113"/>
      <c r="BU270" s="113"/>
      <c r="BV270" s="113"/>
      <c r="BW270" s="113"/>
      <c r="BX270" s="113"/>
      <c r="BY270" s="113"/>
      <c r="BZ270" s="113"/>
      <c r="CA270" s="117"/>
      <c r="CB270" s="117"/>
      <c r="CC270" s="117"/>
      <c r="CD270" s="117"/>
      <c r="CE270" s="117"/>
      <c r="CF270" s="117"/>
      <c r="CG270" s="117"/>
      <c r="CH270" s="117"/>
      <c r="CI270" s="117"/>
      <c r="CJ270" s="117"/>
      <c r="CK270" s="117"/>
      <c r="CL270" s="117"/>
      <c r="CM270" s="117"/>
      <c r="CN270" s="117"/>
      <c r="CO270" s="117"/>
      <c r="CP270" s="117"/>
      <c r="CQ270" s="117"/>
      <c r="CR270" s="117"/>
      <c r="CS270" s="117"/>
      <c r="CT270" s="111" t="str">
        <f aca="false">IF(B270&lt;&gt;"",SUMIF(BP$12:CS$12,"TLA",BP270:CS270), "")</f>
        <v/>
      </c>
      <c r="CU270" s="112" t="str">
        <f aca="false">IF(B270&lt;&gt;"",SUMIF(BP$12:CS$12,"AT",BP270:CS270), "")</f>
        <v/>
      </c>
      <c r="CV270" s="114" t="str">
        <f aca="false">IF(B270&lt;&gt;"",IFERROR(SUMIF(D$14:CS$14, "CLO1", D270:CS270)/'Grade computation'!I$4,""),"")</f>
        <v/>
      </c>
      <c r="CW270" s="115" t="str">
        <f aca="false">IF(CV270="","",IF(CV270&gt;=B$10,"Y","N"))</f>
        <v/>
      </c>
      <c r="CX270" s="115" t="str">
        <f aca="false">IF(CV270="","",IF(CV270&lt;50%,1,IF(AND(CV270&gt;=50%,CV270&lt;B$10),2,IF(CV270&gt;=B$10,3))))</f>
        <v/>
      </c>
      <c r="CY270" s="114" t="str">
        <f aca="false">IF(B270&lt;&gt;"",IFERROR(IF((SUMIF(D$14:CS$14,"CLO2",D270:CS270)/'Grade computation'!I$5)=0,0,(SUMIF(D$14:CS$14,"CLO2",D270:CS270)/'Grade computation'!I$5)),""),"")</f>
        <v/>
      </c>
      <c r="CZ270" s="115" t="str">
        <f aca="false">IF(CY270="","",IF(CY270&gt;=B$10,"Y","N"))</f>
        <v/>
      </c>
      <c r="DA270" s="115" t="str">
        <f aca="false">IF(CY270="","",IF(CY270&lt;50%,1,IF(AND(CY270&gt;=50%,CY270&lt;B$10),2,IF(CY270&gt;=B$10,3))))</f>
        <v/>
      </c>
      <c r="DB270" s="114" t="str">
        <f aca="false">IF(B270&lt;&gt;"",IFERROR(IF((SUMIF(D$14:CS$14,"CLO3",D270:CS270)/'Grade computation'!I$6)=0,0,(SUMIF(D$14:CS$14,"CLO3",D270:CS270)/'Grade computation'!I$6)),""),"")</f>
        <v/>
      </c>
      <c r="DC270" s="115" t="str">
        <f aca="false">IF(DB270="","",IF(DB270&gt;=B$10,"Y","N"))</f>
        <v/>
      </c>
      <c r="DD270" s="115" t="str">
        <f aca="false">IF(DB270="","",IF(DB270&lt;50%,1,IF(AND(DB270&gt;=50%,DB270&lt;B$10),2,IF(DB270&gt;=B$10,3))))</f>
        <v/>
      </c>
      <c r="DE270" s="114" t="str">
        <f aca="false">IF(B270&lt;&gt;"",IFERROR(SUMIF(D$14:CS$14,"CLO4",D270:CS270)/'Grade computation'!I$7,""),"")</f>
        <v/>
      </c>
      <c r="DF270" s="115" t="str">
        <f aca="false">IF(DE270="","",IF(DE270&gt;=B$10,"Y","N"))</f>
        <v/>
      </c>
      <c r="DG270" s="115" t="str">
        <f aca="false">IF(DE270="","",IF(DE270&lt;50%,1,IF(AND(DE270&gt;=50%,DE270&lt;B$10),2,IF(DE270&gt;=B$10,3))))</f>
        <v/>
      </c>
      <c r="DH270" s="114" t="str">
        <f aca="false">IF(B270&lt;&gt;"",IFERROR(IF((SUMIF(D$14:CS$14,"CLO5",D270:CS270)/'Grade computation'!I$8)=0,0,(SUMIF(D$14:CS$14,"CLO5",D270:CS270)/'Grade computation'!I$8)),""),"")</f>
        <v/>
      </c>
      <c r="DI270" s="115" t="str">
        <f aca="false">IF(DH270="","",IF(DH270&gt;=B$10,"Y","N"))</f>
        <v/>
      </c>
      <c r="DJ270" s="115" t="str">
        <f aca="false">IF(DH270="","",IF(DH270&lt;50%,1,IF(AND(DH270&gt;=50%,DH270&lt;B$10),2,IF(DH270&gt;=B$10,3))))</f>
        <v/>
      </c>
      <c r="DK270" s="114" t="str">
        <f aca="false">IF(B270&lt;&gt;"",IFERROR(IF((SUMIF(D$14:CS$14,"CLO6",D270:CS270)/'Grade computation'!I$9)=0,0,(SUMIF(D$14:CS$14,"CLO6",D270:CS270)/'Grade computation'!I$9)),""),"")</f>
        <v/>
      </c>
      <c r="DL270" s="115" t="str">
        <f aca="false">IF(DK270="","",IF(DK270&gt;=B$10,"Y","N"))</f>
        <v/>
      </c>
      <c r="DM270" s="115" t="str">
        <f aca="false">IF(DK270="","",IF(DK270&lt;50%,1,IF(AND(DK270&gt;=50%,DK270&lt;B$10),2,IF(DK270&gt;=B$10,3))))</f>
        <v/>
      </c>
      <c r="DN270" s="114" t="str">
        <f aca="false">IF(B270&lt;&gt;"",IFERROR(IF((SUMIF(D$14:CS$14,"CLO7",D270:CS270)/'Grade computation'!I$10)=0,0,(SUMIF(D$14:CS$14,"CLO7",D270:CS270)/'Grade computation'!I$10)),""),"")</f>
        <v/>
      </c>
      <c r="DO270" s="115" t="str">
        <f aca="false">IF(DN270="","",IF(DN270&gt;=B$10,"Y","N"))</f>
        <v/>
      </c>
      <c r="DP270" s="115" t="str">
        <f aca="false">IF(DN270="","",IF(DN270&lt;50%,1,IF(AND(DN270&gt;=50%,DN270&lt;B$10),2,IF(DN270&gt;=B$10,3))))</f>
        <v/>
      </c>
      <c r="DQ270" s="114" t="str">
        <f aca="false">IF(B270&lt;&gt;"",IFERROR(IF((SUMIF(D$14:CS$14,"CLO8",D270:CS270)/'Grade computation'!I$11)=0,0,(SUMIF(D$14:CS$14,"CLO8",D270:CS270)/'Grade computation'!I$11)),""),"")</f>
        <v/>
      </c>
      <c r="DR270" s="115" t="str">
        <f aca="false">IF(DQ270="","",IF(DQ270&gt;=B$10,"Y","N"))</f>
        <v/>
      </c>
      <c r="DS270" s="115" t="str">
        <f aca="false">IF(DQ270="","",IF(DQ270&lt;50%,1,IF(AND(DQ270&gt;=50%,DQ270&lt;B$10),2,IF(DQ270&gt;=B$10,3))))</f>
        <v/>
      </c>
      <c r="DT270" s="114" t="str">
        <f aca="false">IF(B270&lt;&gt;"",IFERROR(IF((SUMIF(D$14:CS$14,"CLO9",D270:CS270)/'Grade computation'!I$12)=0,0,(SUMIF(D$14:CS$14,"CLO9",D270:CS270)/'Grade computation'!I$12)),""),"")</f>
        <v/>
      </c>
      <c r="DU270" s="115" t="str">
        <f aca="false">IF(DT270="","",IF(DT270&gt;=B$10,"Y","N"))</f>
        <v/>
      </c>
      <c r="DV270" s="115" t="str">
        <f aca="false">IF(DT270="","",IF(DT270&lt;50%,1,IF(AND(DT270&gt;=50%,DT270&lt;B$10),2,IF(DT270&gt;=B$10,3))))</f>
        <v/>
      </c>
      <c r="DW270" s="114" t="str">
        <f aca="false">IF(B270&lt;&gt;"",IFERROR(IF((SUMIF(D$14:CS$14,"CLO10",D270:CS270)/'Grade computation'!I$13)=0,0,(SUMIF(D$14:CS$14,"CLO10",D270:CS270)/'Grade computation'!I$13)),""),"")</f>
        <v/>
      </c>
      <c r="DX270" s="115" t="str">
        <f aca="false">IF(DW270="","",IF(DW270&gt;=B$10,"Y","N"))</f>
        <v/>
      </c>
      <c r="DY270" s="115" t="str">
        <f aca="false">IF(DW270="","",IF(DW270&lt;50%,1,IF(AND(DW270&gt;=50%,DW270&lt;B$10),2,IF(DW270&gt;=B$10,3))))</f>
        <v/>
      </c>
      <c r="DZ270" s="13"/>
      <c r="EA270" s="13"/>
    </row>
    <row r="271" customFormat="false" ht="15.75" hidden="false" customHeight="true" outlineLevel="0" collapsed="false">
      <c r="A271" s="118"/>
      <c r="B271" s="119"/>
      <c r="C271" s="117"/>
      <c r="D271" s="117"/>
      <c r="E271" s="117"/>
      <c r="F271" s="117"/>
      <c r="G271" s="117"/>
      <c r="H271" s="117"/>
      <c r="I271" s="117"/>
      <c r="J271" s="117"/>
      <c r="K271" s="117"/>
      <c r="L271" s="117"/>
      <c r="M271" s="117"/>
      <c r="N271" s="117"/>
      <c r="O271" s="117"/>
      <c r="P271" s="117"/>
      <c r="Q271" s="117"/>
      <c r="R271" s="117"/>
      <c r="S271" s="117"/>
      <c r="T271" s="117"/>
      <c r="U271" s="117"/>
      <c r="V271" s="117"/>
      <c r="W271" s="117"/>
      <c r="X271" s="117"/>
      <c r="Y271" s="117"/>
      <c r="Z271" s="117"/>
      <c r="AA271" s="117"/>
      <c r="AB271" s="117"/>
      <c r="AC271" s="117"/>
      <c r="AD271" s="117"/>
      <c r="AE271" s="117"/>
      <c r="AF271" s="117"/>
      <c r="AG271" s="117"/>
      <c r="AH271" s="111" t="str">
        <f aca="false">IF(B271&lt;&gt;"",SUMIF(D$12:AG$12,"TLA",D271:AG271),"")</f>
        <v/>
      </c>
      <c r="AI271" s="112" t="str">
        <f aca="false">IF(B271&lt;&gt;"",SUMIF(D$12:AG$12,"AT",D271:AG271),"")</f>
        <v/>
      </c>
      <c r="AJ271" s="117"/>
      <c r="AK271" s="117"/>
      <c r="AL271" s="117"/>
      <c r="AM271" s="117"/>
      <c r="AN271" s="117"/>
      <c r="AO271" s="117"/>
      <c r="AP271" s="117"/>
      <c r="AQ271" s="117"/>
      <c r="AR271" s="117"/>
      <c r="AS271" s="117"/>
      <c r="AT271" s="117"/>
      <c r="AU271" s="117"/>
      <c r="AV271" s="117"/>
      <c r="AW271" s="117"/>
      <c r="AX271" s="117"/>
      <c r="AY271" s="117"/>
      <c r="AZ271" s="117"/>
      <c r="BA271" s="117"/>
      <c r="BB271" s="117"/>
      <c r="BC271" s="117"/>
      <c r="BD271" s="117"/>
      <c r="BE271" s="117"/>
      <c r="BF271" s="117"/>
      <c r="BG271" s="117"/>
      <c r="BH271" s="117"/>
      <c r="BI271" s="117"/>
      <c r="BJ271" s="117"/>
      <c r="BK271" s="117"/>
      <c r="BL271" s="117"/>
      <c r="BM271" s="117"/>
      <c r="BN271" s="111" t="str">
        <f aca="false">IF(B271&lt;&gt;"", SUMIF(AJ$12:BM$12,"TLA",AJ271:BM271), "")</f>
        <v/>
      </c>
      <c r="BO271" s="112" t="str">
        <f aca="false">IF(B271&lt;&gt;"", SUMIF(AJ$12:BM$12,"AT",AJ271:BM271), "")</f>
        <v/>
      </c>
      <c r="BP271" s="113"/>
      <c r="BQ271" s="113"/>
      <c r="BR271" s="113"/>
      <c r="BS271" s="113"/>
      <c r="BT271" s="113"/>
      <c r="BU271" s="113"/>
      <c r="BV271" s="113"/>
      <c r="BW271" s="113"/>
      <c r="BX271" s="113"/>
      <c r="BY271" s="113"/>
      <c r="BZ271" s="113"/>
      <c r="CA271" s="117"/>
      <c r="CB271" s="117"/>
      <c r="CC271" s="117"/>
      <c r="CD271" s="117"/>
      <c r="CE271" s="117"/>
      <c r="CF271" s="117"/>
      <c r="CG271" s="117"/>
      <c r="CH271" s="117"/>
      <c r="CI271" s="117"/>
      <c r="CJ271" s="117"/>
      <c r="CK271" s="117"/>
      <c r="CL271" s="117"/>
      <c r="CM271" s="117"/>
      <c r="CN271" s="117"/>
      <c r="CO271" s="117"/>
      <c r="CP271" s="117"/>
      <c r="CQ271" s="117"/>
      <c r="CR271" s="117"/>
      <c r="CS271" s="117"/>
      <c r="CT271" s="111" t="str">
        <f aca="false">IF(B271&lt;&gt;"",SUMIF(BP$12:CS$12,"TLA",BP271:CS271), "")</f>
        <v/>
      </c>
      <c r="CU271" s="112" t="str">
        <f aca="false">IF(B271&lt;&gt;"",SUMIF(BP$12:CS$12,"AT",BP271:CS271), "")</f>
        <v/>
      </c>
      <c r="CV271" s="114" t="str">
        <f aca="false">IF(B271&lt;&gt;"",IFERROR(SUMIF(D$14:CS$14, "CLO1", D271:CS271)/'Grade computation'!I$4,""),"")</f>
        <v/>
      </c>
      <c r="CW271" s="115" t="str">
        <f aca="false">IF(CV271="","",IF(CV271&gt;=B$10,"Y","N"))</f>
        <v/>
      </c>
      <c r="CX271" s="115" t="str">
        <f aca="false">IF(CV271="","",IF(CV271&lt;50%,1,IF(AND(CV271&gt;=50%,CV271&lt;B$10),2,IF(CV271&gt;=B$10,3))))</f>
        <v/>
      </c>
      <c r="CY271" s="114" t="str">
        <f aca="false">IF(B271&lt;&gt;"",IFERROR(IF((SUMIF(D$14:CS$14,"CLO2",D271:CS271)/'Grade computation'!I$5)=0,0,(SUMIF(D$14:CS$14,"CLO2",D271:CS271)/'Grade computation'!I$5)),""),"")</f>
        <v/>
      </c>
      <c r="CZ271" s="115" t="str">
        <f aca="false">IF(CY271="","",IF(CY271&gt;=B$10,"Y","N"))</f>
        <v/>
      </c>
      <c r="DA271" s="115" t="str">
        <f aca="false">IF(CY271="","",IF(CY271&lt;50%,1,IF(AND(CY271&gt;=50%,CY271&lt;B$10),2,IF(CY271&gt;=B$10,3))))</f>
        <v/>
      </c>
      <c r="DB271" s="114" t="str">
        <f aca="false">IF(B271&lt;&gt;"",IFERROR(IF((SUMIF(D$14:CS$14,"CLO3",D271:CS271)/'Grade computation'!I$6)=0,0,(SUMIF(D$14:CS$14,"CLO3",D271:CS271)/'Grade computation'!I$6)),""),"")</f>
        <v/>
      </c>
      <c r="DC271" s="115" t="str">
        <f aca="false">IF(DB271="","",IF(DB271&gt;=B$10,"Y","N"))</f>
        <v/>
      </c>
      <c r="DD271" s="115" t="str">
        <f aca="false">IF(DB271="","",IF(DB271&lt;50%,1,IF(AND(DB271&gt;=50%,DB271&lt;B$10),2,IF(DB271&gt;=B$10,3))))</f>
        <v/>
      </c>
      <c r="DE271" s="114" t="str">
        <f aca="false">IF(B271&lt;&gt;"",IFERROR(SUMIF(D$14:CS$14,"CLO4",D271:CS271)/'Grade computation'!I$7,""),"")</f>
        <v/>
      </c>
      <c r="DF271" s="115" t="str">
        <f aca="false">IF(DE271="","",IF(DE271&gt;=B$10,"Y","N"))</f>
        <v/>
      </c>
      <c r="DG271" s="115" t="str">
        <f aca="false">IF(DE271="","",IF(DE271&lt;50%,1,IF(AND(DE271&gt;=50%,DE271&lt;B$10),2,IF(DE271&gt;=B$10,3))))</f>
        <v/>
      </c>
      <c r="DH271" s="114" t="str">
        <f aca="false">IF(B271&lt;&gt;"",IFERROR(IF((SUMIF(D$14:CS$14,"CLO5",D271:CS271)/'Grade computation'!I$8)=0,0,(SUMIF(D$14:CS$14,"CLO5",D271:CS271)/'Grade computation'!I$8)),""),"")</f>
        <v/>
      </c>
      <c r="DI271" s="115" t="str">
        <f aca="false">IF(DH271="","",IF(DH271&gt;=B$10,"Y","N"))</f>
        <v/>
      </c>
      <c r="DJ271" s="115" t="str">
        <f aca="false">IF(DH271="","",IF(DH271&lt;50%,1,IF(AND(DH271&gt;=50%,DH271&lt;B$10),2,IF(DH271&gt;=B$10,3))))</f>
        <v/>
      </c>
      <c r="DK271" s="114" t="str">
        <f aca="false">IF(B271&lt;&gt;"",IFERROR(IF((SUMIF(D$14:CS$14,"CLO6",D271:CS271)/'Grade computation'!I$9)=0,0,(SUMIF(D$14:CS$14,"CLO6",D271:CS271)/'Grade computation'!I$9)),""),"")</f>
        <v/>
      </c>
      <c r="DL271" s="115" t="str">
        <f aca="false">IF(DK271="","",IF(DK271&gt;=B$10,"Y","N"))</f>
        <v/>
      </c>
      <c r="DM271" s="115" t="str">
        <f aca="false">IF(DK271="","",IF(DK271&lt;50%,1,IF(AND(DK271&gt;=50%,DK271&lt;B$10),2,IF(DK271&gt;=B$10,3))))</f>
        <v/>
      </c>
      <c r="DN271" s="114" t="str">
        <f aca="false">IF(B271&lt;&gt;"",IFERROR(IF((SUMIF(D$14:CS$14,"CLO7",D271:CS271)/'Grade computation'!I$10)=0,0,(SUMIF(D$14:CS$14,"CLO7",D271:CS271)/'Grade computation'!I$10)),""),"")</f>
        <v/>
      </c>
      <c r="DO271" s="115" t="str">
        <f aca="false">IF(DN271="","",IF(DN271&gt;=B$10,"Y","N"))</f>
        <v/>
      </c>
      <c r="DP271" s="115" t="str">
        <f aca="false">IF(DN271="","",IF(DN271&lt;50%,1,IF(AND(DN271&gt;=50%,DN271&lt;B$10),2,IF(DN271&gt;=B$10,3))))</f>
        <v/>
      </c>
      <c r="DQ271" s="114" t="str">
        <f aca="false">IF(B271&lt;&gt;"",IFERROR(IF((SUMIF(D$14:CS$14,"CLO8",D271:CS271)/'Grade computation'!I$11)=0,0,(SUMIF(D$14:CS$14,"CLO8",D271:CS271)/'Grade computation'!I$11)),""),"")</f>
        <v/>
      </c>
      <c r="DR271" s="115" t="str">
        <f aca="false">IF(DQ271="","",IF(DQ271&gt;=B$10,"Y","N"))</f>
        <v/>
      </c>
      <c r="DS271" s="115" t="str">
        <f aca="false">IF(DQ271="","",IF(DQ271&lt;50%,1,IF(AND(DQ271&gt;=50%,DQ271&lt;B$10),2,IF(DQ271&gt;=B$10,3))))</f>
        <v/>
      </c>
      <c r="DT271" s="114" t="str">
        <f aca="false">IF(B271&lt;&gt;"",IFERROR(IF((SUMIF(D$14:CS$14,"CLO9",D271:CS271)/'Grade computation'!I$12)=0,0,(SUMIF(D$14:CS$14,"CLO9",D271:CS271)/'Grade computation'!I$12)),""),"")</f>
        <v/>
      </c>
      <c r="DU271" s="115" t="str">
        <f aca="false">IF(DT271="","",IF(DT271&gt;=B$10,"Y","N"))</f>
        <v/>
      </c>
      <c r="DV271" s="115" t="str">
        <f aca="false">IF(DT271="","",IF(DT271&lt;50%,1,IF(AND(DT271&gt;=50%,DT271&lt;B$10),2,IF(DT271&gt;=B$10,3))))</f>
        <v/>
      </c>
      <c r="DW271" s="114" t="str">
        <f aca="false">IF(B271&lt;&gt;"",IFERROR(IF((SUMIF(D$14:CS$14,"CLO10",D271:CS271)/'Grade computation'!I$13)=0,0,(SUMIF(D$14:CS$14,"CLO10",D271:CS271)/'Grade computation'!I$13)),""),"")</f>
        <v/>
      </c>
      <c r="DX271" s="115" t="str">
        <f aca="false">IF(DW271="","",IF(DW271&gt;=B$10,"Y","N"))</f>
        <v/>
      </c>
      <c r="DY271" s="115" t="str">
        <f aca="false">IF(DW271="","",IF(DW271&lt;50%,1,IF(AND(DW271&gt;=50%,DW271&lt;B$10),2,IF(DW271&gt;=B$10,3))))</f>
        <v/>
      </c>
      <c r="DZ271" s="13"/>
      <c r="EA271" s="13"/>
    </row>
    <row r="272" customFormat="false" ht="15.75" hidden="false" customHeight="true" outlineLevel="0" collapsed="false">
      <c r="A272" s="118"/>
      <c r="B272" s="119"/>
      <c r="C272" s="117"/>
      <c r="D272" s="117"/>
      <c r="E272" s="117"/>
      <c r="F272" s="117"/>
      <c r="G272" s="117"/>
      <c r="H272" s="117"/>
      <c r="I272" s="117"/>
      <c r="J272" s="117"/>
      <c r="K272" s="117"/>
      <c r="L272" s="117"/>
      <c r="M272" s="117"/>
      <c r="N272" s="117"/>
      <c r="O272" s="117"/>
      <c r="P272" s="117"/>
      <c r="Q272" s="117"/>
      <c r="R272" s="117"/>
      <c r="S272" s="117"/>
      <c r="T272" s="117"/>
      <c r="U272" s="117"/>
      <c r="V272" s="117"/>
      <c r="W272" s="117"/>
      <c r="X272" s="117"/>
      <c r="Y272" s="117"/>
      <c r="Z272" s="117"/>
      <c r="AA272" s="117"/>
      <c r="AB272" s="117"/>
      <c r="AC272" s="117"/>
      <c r="AD272" s="117"/>
      <c r="AE272" s="117"/>
      <c r="AF272" s="117"/>
      <c r="AG272" s="117"/>
      <c r="AH272" s="111" t="str">
        <f aca="false">IF(B272&lt;&gt;"",SUMIF(D$12:AG$12,"TLA",D272:AG272),"")</f>
        <v/>
      </c>
      <c r="AI272" s="112" t="str">
        <f aca="false">IF(B272&lt;&gt;"",SUMIF(D$12:AG$12,"AT",D272:AG272),"")</f>
        <v/>
      </c>
      <c r="AJ272" s="117"/>
      <c r="AK272" s="117"/>
      <c r="AL272" s="117"/>
      <c r="AM272" s="117"/>
      <c r="AN272" s="117"/>
      <c r="AO272" s="117"/>
      <c r="AP272" s="117"/>
      <c r="AQ272" s="117"/>
      <c r="AR272" s="117"/>
      <c r="AS272" s="117"/>
      <c r="AT272" s="117"/>
      <c r="AU272" s="117"/>
      <c r="AV272" s="117"/>
      <c r="AW272" s="117"/>
      <c r="AX272" s="117"/>
      <c r="AY272" s="117"/>
      <c r="AZ272" s="117"/>
      <c r="BA272" s="117"/>
      <c r="BB272" s="117"/>
      <c r="BC272" s="117"/>
      <c r="BD272" s="117"/>
      <c r="BE272" s="117"/>
      <c r="BF272" s="117"/>
      <c r="BG272" s="117"/>
      <c r="BH272" s="117"/>
      <c r="BI272" s="117"/>
      <c r="BJ272" s="117"/>
      <c r="BK272" s="117"/>
      <c r="BL272" s="117"/>
      <c r="BM272" s="117"/>
      <c r="BN272" s="111" t="str">
        <f aca="false">IF(B272&lt;&gt;"", SUMIF(AJ$12:BM$12,"TLA",AJ272:BM272), "")</f>
        <v/>
      </c>
      <c r="BO272" s="112" t="str">
        <f aca="false">IF(B272&lt;&gt;"", SUMIF(AJ$12:BM$12,"AT",AJ272:BM272), "")</f>
        <v/>
      </c>
      <c r="BP272" s="113"/>
      <c r="BQ272" s="113"/>
      <c r="BR272" s="113"/>
      <c r="BS272" s="113"/>
      <c r="BT272" s="113"/>
      <c r="BU272" s="113"/>
      <c r="BV272" s="113"/>
      <c r="BW272" s="113"/>
      <c r="BX272" s="113"/>
      <c r="BY272" s="113"/>
      <c r="BZ272" s="113"/>
      <c r="CA272" s="117"/>
      <c r="CB272" s="117"/>
      <c r="CC272" s="117"/>
      <c r="CD272" s="117"/>
      <c r="CE272" s="117"/>
      <c r="CF272" s="117"/>
      <c r="CG272" s="117"/>
      <c r="CH272" s="117"/>
      <c r="CI272" s="117"/>
      <c r="CJ272" s="117"/>
      <c r="CK272" s="117"/>
      <c r="CL272" s="117"/>
      <c r="CM272" s="117"/>
      <c r="CN272" s="117"/>
      <c r="CO272" s="117"/>
      <c r="CP272" s="117"/>
      <c r="CQ272" s="117"/>
      <c r="CR272" s="117"/>
      <c r="CS272" s="117"/>
      <c r="CT272" s="111" t="str">
        <f aca="false">IF(B272&lt;&gt;"",SUMIF(BP$12:CS$12,"TLA",BP272:CS272), "")</f>
        <v/>
      </c>
      <c r="CU272" s="112" t="str">
        <f aca="false">IF(B272&lt;&gt;"",SUMIF(BP$12:CS$12,"AT",BP272:CS272), "")</f>
        <v/>
      </c>
      <c r="CV272" s="114" t="str">
        <f aca="false">IF(B272&lt;&gt;"",IFERROR(SUMIF(D$14:CS$14, "CLO1", D272:CS272)/'Grade computation'!I$4,""),"")</f>
        <v/>
      </c>
      <c r="CW272" s="115" t="str">
        <f aca="false">IF(CV272="","",IF(CV272&gt;=B$10,"Y","N"))</f>
        <v/>
      </c>
      <c r="CX272" s="115" t="str">
        <f aca="false">IF(CV272="","",IF(CV272&lt;50%,1,IF(AND(CV272&gt;=50%,CV272&lt;B$10),2,IF(CV272&gt;=B$10,3))))</f>
        <v/>
      </c>
      <c r="CY272" s="114" t="str">
        <f aca="false">IF(B272&lt;&gt;"",IFERROR(IF((SUMIF(D$14:CS$14,"CLO2",D272:CS272)/'Grade computation'!I$5)=0,0,(SUMIF(D$14:CS$14,"CLO2",D272:CS272)/'Grade computation'!I$5)),""),"")</f>
        <v/>
      </c>
      <c r="CZ272" s="115" t="str">
        <f aca="false">IF(CY272="","",IF(CY272&gt;=B$10,"Y","N"))</f>
        <v/>
      </c>
      <c r="DA272" s="115" t="str">
        <f aca="false">IF(CY272="","",IF(CY272&lt;50%,1,IF(AND(CY272&gt;=50%,CY272&lt;B$10),2,IF(CY272&gt;=B$10,3))))</f>
        <v/>
      </c>
      <c r="DB272" s="114" t="str">
        <f aca="false">IF(B272&lt;&gt;"",IFERROR(IF((SUMIF(D$14:CS$14,"CLO3",D272:CS272)/'Grade computation'!I$6)=0,0,(SUMIF(D$14:CS$14,"CLO3",D272:CS272)/'Grade computation'!I$6)),""),"")</f>
        <v/>
      </c>
      <c r="DC272" s="115" t="str">
        <f aca="false">IF(DB272="","",IF(DB272&gt;=B$10,"Y","N"))</f>
        <v/>
      </c>
      <c r="DD272" s="115" t="str">
        <f aca="false">IF(DB272="","",IF(DB272&lt;50%,1,IF(AND(DB272&gt;=50%,DB272&lt;B$10),2,IF(DB272&gt;=B$10,3))))</f>
        <v/>
      </c>
      <c r="DE272" s="114" t="str">
        <f aca="false">IF(B272&lt;&gt;"",IFERROR(SUMIF(D$14:CS$14,"CLO4",D272:CS272)/'Grade computation'!I$7,""),"")</f>
        <v/>
      </c>
      <c r="DF272" s="115" t="str">
        <f aca="false">IF(DE272="","",IF(DE272&gt;=B$10,"Y","N"))</f>
        <v/>
      </c>
      <c r="DG272" s="115" t="str">
        <f aca="false">IF(DE272="","",IF(DE272&lt;50%,1,IF(AND(DE272&gt;=50%,DE272&lt;B$10),2,IF(DE272&gt;=B$10,3))))</f>
        <v/>
      </c>
      <c r="DH272" s="114" t="str">
        <f aca="false">IF(B272&lt;&gt;"",IFERROR(IF((SUMIF(D$14:CS$14,"CLO5",D272:CS272)/'Grade computation'!I$8)=0,0,(SUMIF(D$14:CS$14,"CLO5",D272:CS272)/'Grade computation'!I$8)),""),"")</f>
        <v/>
      </c>
      <c r="DI272" s="115" t="str">
        <f aca="false">IF(DH272="","",IF(DH272&gt;=B$10,"Y","N"))</f>
        <v/>
      </c>
      <c r="DJ272" s="115" t="str">
        <f aca="false">IF(DH272="","",IF(DH272&lt;50%,1,IF(AND(DH272&gt;=50%,DH272&lt;B$10),2,IF(DH272&gt;=B$10,3))))</f>
        <v/>
      </c>
      <c r="DK272" s="114" t="str">
        <f aca="false">IF(B272&lt;&gt;"",IFERROR(IF((SUMIF(D$14:CS$14,"CLO6",D272:CS272)/'Grade computation'!I$9)=0,0,(SUMIF(D$14:CS$14,"CLO6",D272:CS272)/'Grade computation'!I$9)),""),"")</f>
        <v/>
      </c>
      <c r="DL272" s="115" t="str">
        <f aca="false">IF(DK272="","",IF(DK272&gt;=B$10,"Y","N"))</f>
        <v/>
      </c>
      <c r="DM272" s="115" t="str">
        <f aca="false">IF(DK272="","",IF(DK272&lt;50%,1,IF(AND(DK272&gt;=50%,DK272&lt;B$10),2,IF(DK272&gt;=B$10,3))))</f>
        <v/>
      </c>
      <c r="DN272" s="114" t="str">
        <f aca="false">IF(B272&lt;&gt;"",IFERROR(IF((SUMIF(D$14:CS$14,"CLO7",D272:CS272)/'Grade computation'!I$10)=0,0,(SUMIF(D$14:CS$14,"CLO7",D272:CS272)/'Grade computation'!I$10)),""),"")</f>
        <v/>
      </c>
      <c r="DO272" s="115" t="str">
        <f aca="false">IF(DN272="","",IF(DN272&gt;=B$10,"Y","N"))</f>
        <v/>
      </c>
      <c r="DP272" s="115" t="str">
        <f aca="false">IF(DN272="","",IF(DN272&lt;50%,1,IF(AND(DN272&gt;=50%,DN272&lt;B$10),2,IF(DN272&gt;=B$10,3))))</f>
        <v/>
      </c>
      <c r="DQ272" s="114" t="str">
        <f aca="false">IF(B272&lt;&gt;"",IFERROR(IF((SUMIF(D$14:CS$14,"CLO8",D272:CS272)/'Grade computation'!I$11)=0,0,(SUMIF(D$14:CS$14,"CLO8",D272:CS272)/'Grade computation'!I$11)),""),"")</f>
        <v/>
      </c>
      <c r="DR272" s="115" t="str">
        <f aca="false">IF(DQ272="","",IF(DQ272&gt;=B$10,"Y","N"))</f>
        <v/>
      </c>
      <c r="DS272" s="115" t="str">
        <f aca="false">IF(DQ272="","",IF(DQ272&lt;50%,1,IF(AND(DQ272&gt;=50%,DQ272&lt;B$10),2,IF(DQ272&gt;=B$10,3))))</f>
        <v/>
      </c>
      <c r="DT272" s="114" t="str">
        <f aca="false">IF(B272&lt;&gt;"",IFERROR(IF((SUMIF(D$14:CS$14,"CLO9",D272:CS272)/'Grade computation'!I$12)=0,0,(SUMIF(D$14:CS$14,"CLO9",D272:CS272)/'Grade computation'!I$12)),""),"")</f>
        <v/>
      </c>
      <c r="DU272" s="115" t="str">
        <f aca="false">IF(DT272="","",IF(DT272&gt;=B$10,"Y","N"))</f>
        <v/>
      </c>
      <c r="DV272" s="115" t="str">
        <f aca="false">IF(DT272="","",IF(DT272&lt;50%,1,IF(AND(DT272&gt;=50%,DT272&lt;B$10),2,IF(DT272&gt;=B$10,3))))</f>
        <v/>
      </c>
      <c r="DW272" s="114" t="str">
        <f aca="false">IF(B272&lt;&gt;"",IFERROR(IF((SUMIF(D$14:CS$14,"CLO10",D272:CS272)/'Grade computation'!I$13)=0,0,(SUMIF(D$14:CS$14,"CLO10",D272:CS272)/'Grade computation'!I$13)),""),"")</f>
        <v/>
      </c>
      <c r="DX272" s="115" t="str">
        <f aca="false">IF(DW272="","",IF(DW272&gt;=B$10,"Y","N"))</f>
        <v/>
      </c>
      <c r="DY272" s="115" t="str">
        <f aca="false">IF(DW272="","",IF(DW272&lt;50%,1,IF(AND(DW272&gt;=50%,DW272&lt;B$10),2,IF(DW272&gt;=B$10,3))))</f>
        <v/>
      </c>
      <c r="DZ272" s="13"/>
      <c r="EA272" s="13"/>
    </row>
    <row r="273" customFormat="false" ht="15.75" hidden="false" customHeight="true" outlineLevel="0" collapsed="false">
      <c r="A273" s="118"/>
      <c r="B273" s="119"/>
      <c r="C273" s="117"/>
      <c r="D273" s="117"/>
      <c r="E273" s="117"/>
      <c r="F273" s="117"/>
      <c r="G273" s="117"/>
      <c r="H273" s="117"/>
      <c r="I273" s="117"/>
      <c r="J273" s="117"/>
      <c r="K273" s="117"/>
      <c r="L273" s="117"/>
      <c r="M273" s="117"/>
      <c r="N273" s="117"/>
      <c r="O273" s="117"/>
      <c r="P273" s="117"/>
      <c r="Q273" s="117"/>
      <c r="R273" s="117"/>
      <c r="S273" s="117"/>
      <c r="T273" s="117"/>
      <c r="U273" s="117"/>
      <c r="V273" s="117"/>
      <c r="W273" s="117"/>
      <c r="X273" s="117"/>
      <c r="Y273" s="117"/>
      <c r="Z273" s="117"/>
      <c r="AA273" s="117"/>
      <c r="AB273" s="117"/>
      <c r="AC273" s="117"/>
      <c r="AD273" s="117"/>
      <c r="AE273" s="117"/>
      <c r="AF273" s="117"/>
      <c r="AG273" s="117"/>
      <c r="AH273" s="111" t="str">
        <f aca="false">IF(B273&lt;&gt;"",SUMIF(D$12:AG$12,"TLA",D273:AG273),"")</f>
        <v/>
      </c>
      <c r="AI273" s="112" t="str">
        <f aca="false">IF(B273&lt;&gt;"",SUMIF(D$12:AG$12,"AT",D273:AG273),"")</f>
        <v/>
      </c>
      <c r="AJ273" s="117"/>
      <c r="AK273" s="117"/>
      <c r="AL273" s="117"/>
      <c r="AM273" s="117"/>
      <c r="AN273" s="117"/>
      <c r="AO273" s="117"/>
      <c r="AP273" s="117"/>
      <c r="AQ273" s="117"/>
      <c r="AR273" s="117"/>
      <c r="AS273" s="117"/>
      <c r="AT273" s="117"/>
      <c r="AU273" s="117"/>
      <c r="AV273" s="117"/>
      <c r="AW273" s="117"/>
      <c r="AX273" s="117"/>
      <c r="AY273" s="117"/>
      <c r="AZ273" s="117"/>
      <c r="BA273" s="117"/>
      <c r="BB273" s="117"/>
      <c r="BC273" s="117"/>
      <c r="BD273" s="117"/>
      <c r="BE273" s="117"/>
      <c r="BF273" s="117"/>
      <c r="BG273" s="117"/>
      <c r="BH273" s="117"/>
      <c r="BI273" s="117"/>
      <c r="BJ273" s="117"/>
      <c r="BK273" s="117"/>
      <c r="BL273" s="117"/>
      <c r="BM273" s="117"/>
      <c r="BN273" s="111" t="str">
        <f aca="false">IF(B273&lt;&gt;"", SUMIF(AJ$12:BM$12,"TLA",AJ273:BM273), "")</f>
        <v/>
      </c>
      <c r="BO273" s="112" t="str">
        <f aca="false">IF(B273&lt;&gt;"", SUMIF(AJ$12:BM$12,"AT",AJ273:BM273), "")</f>
        <v/>
      </c>
      <c r="BP273" s="113"/>
      <c r="BQ273" s="113"/>
      <c r="BR273" s="113"/>
      <c r="BS273" s="113"/>
      <c r="BT273" s="113"/>
      <c r="BU273" s="113"/>
      <c r="BV273" s="113"/>
      <c r="BW273" s="113"/>
      <c r="BX273" s="113"/>
      <c r="BY273" s="113"/>
      <c r="BZ273" s="113"/>
      <c r="CA273" s="117"/>
      <c r="CB273" s="117"/>
      <c r="CC273" s="117"/>
      <c r="CD273" s="117"/>
      <c r="CE273" s="117"/>
      <c r="CF273" s="117"/>
      <c r="CG273" s="117"/>
      <c r="CH273" s="117"/>
      <c r="CI273" s="117"/>
      <c r="CJ273" s="117"/>
      <c r="CK273" s="117"/>
      <c r="CL273" s="117"/>
      <c r="CM273" s="117"/>
      <c r="CN273" s="117"/>
      <c r="CO273" s="117"/>
      <c r="CP273" s="117"/>
      <c r="CQ273" s="117"/>
      <c r="CR273" s="117"/>
      <c r="CS273" s="117"/>
      <c r="CT273" s="111" t="str">
        <f aca="false">IF(B273&lt;&gt;"",SUMIF(BP$12:CS$12,"TLA",BP273:CS273), "")</f>
        <v/>
      </c>
      <c r="CU273" s="112" t="str">
        <f aca="false">IF(B273&lt;&gt;"",SUMIF(BP$12:CS$12,"AT",BP273:CS273), "")</f>
        <v/>
      </c>
      <c r="CV273" s="114" t="str">
        <f aca="false">IF(B273&lt;&gt;"",IFERROR(SUMIF(D$14:CS$14, "CLO1", D273:CS273)/'Grade computation'!I$4,""),"")</f>
        <v/>
      </c>
      <c r="CW273" s="115" t="str">
        <f aca="false">IF(CV273="","",IF(CV273&gt;=B$10,"Y","N"))</f>
        <v/>
      </c>
      <c r="CX273" s="115" t="str">
        <f aca="false">IF(CV273="","",IF(CV273&lt;50%,1,IF(AND(CV273&gt;=50%,CV273&lt;B$10),2,IF(CV273&gt;=B$10,3))))</f>
        <v/>
      </c>
      <c r="CY273" s="114" t="str">
        <f aca="false">IF(B273&lt;&gt;"",IFERROR(IF((SUMIF(D$14:CS$14,"CLO2",D273:CS273)/'Grade computation'!I$5)=0,0,(SUMIF(D$14:CS$14,"CLO2",D273:CS273)/'Grade computation'!I$5)),""),"")</f>
        <v/>
      </c>
      <c r="CZ273" s="115" t="str">
        <f aca="false">IF(CY273="","",IF(CY273&gt;=B$10,"Y","N"))</f>
        <v/>
      </c>
      <c r="DA273" s="115" t="str">
        <f aca="false">IF(CY273="","",IF(CY273&lt;50%,1,IF(AND(CY273&gt;=50%,CY273&lt;B$10),2,IF(CY273&gt;=B$10,3))))</f>
        <v/>
      </c>
      <c r="DB273" s="114" t="str">
        <f aca="false">IF(B273&lt;&gt;"",IFERROR(IF((SUMIF(D$14:CS$14,"CLO3",D273:CS273)/'Grade computation'!I$6)=0,0,(SUMIF(D$14:CS$14,"CLO3",D273:CS273)/'Grade computation'!I$6)),""),"")</f>
        <v/>
      </c>
      <c r="DC273" s="115" t="str">
        <f aca="false">IF(DB273="","",IF(DB273&gt;=B$10,"Y","N"))</f>
        <v/>
      </c>
      <c r="DD273" s="115" t="str">
        <f aca="false">IF(DB273="","",IF(DB273&lt;50%,1,IF(AND(DB273&gt;=50%,DB273&lt;B$10),2,IF(DB273&gt;=B$10,3))))</f>
        <v/>
      </c>
      <c r="DE273" s="114" t="str">
        <f aca="false">IF(B273&lt;&gt;"",IFERROR(SUMIF(D$14:CS$14,"CLO4",D273:CS273)/'Grade computation'!I$7,""),"")</f>
        <v/>
      </c>
      <c r="DF273" s="115" t="str">
        <f aca="false">IF(DE273="","",IF(DE273&gt;=B$10,"Y","N"))</f>
        <v/>
      </c>
      <c r="DG273" s="115" t="str">
        <f aca="false">IF(DE273="","",IF(DE273&lt;50%,1,IF(AND(DE273&gt;=50%,DE273&lt;B$10),2,IF(DE273&gt;=B$10,3))))</f>
        <v/>
      </c>
      <c r="DH273" s="114" t="str">
        <f aca="false">IF(B273&lt;&gt;"",IFERROR(IF((SUMIF(D$14:CS$14,"CLO5",D273:CS273)/'Grade computation'!I$8)=0,0,(SUMIF(D$14:CS$14,"CLO5",D273:CS273)/'Grade computation'!I$8)),""),"")</f>
        <v/>
      </c>
      <c r="DI273" s="115" t="str">
        <f aca="false">IF(DH273="","",IF(DH273&gt;=B$10,"Y","N"))</f>
        <v/>
      </c>
      <c r="DJ273" s="115" t="str">
        <f aca="false">IF(DH273="","",IF(DH273&lt;50%,1,IF(AND(DH273&gt;=50%,DH273&lt;B$10),2,IF(DH273&gt;=B$10,3))))</f>
        <v/>
      </c>
      <c r="DK273" s="114" t="str">
        <f aca="false">IF(B273&lt;&gt;"",IFERROR(IF((SUMIF(D$14:CS$14,"CLO6",D273:CS273)/'Grade computation'!I$9)=0,0,(SUMIF(D$14:CS$14,"CLO6",D273:CS273)/'Grade computation'!I$9)),""),"")</f>
        <v/>
      </c>
      <c r="DL273" s="115" t="str">
        <f aca="false">IF(DK273="","",IF(DK273&gt;=B$10,"Y","N"))</f>
        <v/>
      </c>
      <c r="DM273" s="115" t="str">
        <f aca="false">IF(DK273="","",IF(DK273&lt;50%,1,IF(AND(DK273&gt;=50%,DK273&lt;B$10),2,IF(DK273&gt;=B$10,3))))</f>
        <v/>
      </c>
      <c r="DN273" s="114" t="str">
        <f aca="false">IF(B273&lt;&gt;"",IFERROR(IF((SUMIF(D$14:CS$14,"CLO7",D273:CS273)/'Grade computation'!I$10)=0,0,(SUMIF(D$14:CS$14,"CLO7",D273:CS273)/'Grade computation'!I$10)),""),"")</f>
        <v/>
      </c>
      <c r="DO273" s="115" t="str">
        <f aca="false">IF(DN273="","",IF(DN273&gt;=B$10,"Y","N"))</f>
        <v/>
      </c>
      <c r="DP273" s="115" t="str">
        <f aca="false">IF(DN273="","",IF(DN273&lt;50%,1,IF(AND(DN273&gt;=50%,DN273&lt;B$10),2,IF(DN273&gt;=B$10,3))))</f>
        <v/>
      </c>
      <c r="DQ273" s="114" t="str">
        <f aca="false">IF(B273&lt;&gt;"",IFERROR(IF((SUMIF(D$14:CS$14,"CLO8",D273:CS273)/'Grade computation'!I$11)=0,0,(SUMIF(D$14:CS$14,"CLO8",D273:CS273)/'Grade computation'!I$11)),""),"")</f>
        <v/>
      </c>
      <c r="DR273" s="115" t="str">
        <f aca="false">IF(DQ273="","",IF(DQ273&gt;=B$10,"Y","N"))</f>
        <v/>
      </c>
      <c r="DS273" s="115" t="str">
        <f aca="false">IF(DQ273="","",IF(DQ273&lt;50%,1,IF(AND(DQ273&gt;=50%,DQ273&lt;B$10),2,IF(DQ273&gt;=B$10,3))))</f>
        <v/>
      </c>
      <c r="DT273" s="114" t="str">
        <f aca="false">IF(B273&lt;&gt;"",IFERROR(IF((SUMIF(D$14:CS$14,"CLO9",D273:CS273)/'Grade computation'!I$12)=0,0,(SUMIF(D$14:CS$14,"CLO9",D273:CS273)/'Grade computation'!I$12)),""),"")</f>
        <v/>
      </c>
      <c r="DU273" s="115" t="str">
        <f aca="false">IF(DT273="","",IF(DT273&gt;=B$10,"Y","N"))</f>
        <v/>
      </c>
      <c r="DV273" s="115" t="str">
        <f aca="false">IF(DT273="","",IF(DT273&lt;50%,1,IF(AND(DT273&gt;=50%,DT273&lt;B$10),2,IF(DT273&gt;=B$10,3))))</f>
        <v/>
      </c>
      <c r="DW273" s="114" t="str">
        <f aca="false">IF(B273&lt;&gt;"",IFERROR(IF((SUMIF(D$14:CS$14,"CLO10",D273:CS273)/'Grade computation'!I$13)=0,0,(SUMIF(D$14:CS$14,"CLO10",D273:CS273)/'Grade computation'!I$13)),""),"")</f>
        <v/>
      </c>
      <c r="DX273" s="115" t="str">
        <f aca="false">IF(DW273="","",IF(DW273&gt;=B$10,"Y","N"))</f>
        <v/>
      </c>
      <c r="DY273" s="115" t="str">
        <f aca="false">IF(DW273="","",IF(DW273&lt;50%,1,IF(AND(DW273&gt;=50%,DW273&lt;B$10),2,IF(DW273&gt;=B$10,3))))</f>
        <v/>
      </c>
      <c r="DZ273" s="13"/>
      <c r="EA273" s="13"/>
    </row>
    <row r="274" customFormat="false" ht="15.75" hidden="false" customHeight="true" outlineLevel="0" collapsed="false">
      <c r="A274" s="118"/>
      <c r="B274" s="119"/>
      <c r="C274" s="117"/>
      <c r="D274" s="117"/>
      <c r="E274" s="117"/>
      <c r="F274" s="117"/>
      <c r="G274" s="117"/>
      <c r="H274" s="117"/>
      <c r="I274" s="117"/>
      <c r="J274" s="117"/>
      <c r="K274" s="117"/>
      <c r="L274" s="117"/>
      <c r="M274" s="117"/>
      <c r="N274" s="117"/>
      <c r="O274" s="117"/>
      <c r="P274" s="117"/>
      <c r="Q274" s="117"/>
      <c r="R274" s="117"/>
      <c r="S274" s="117"/>
      <c r="T274" s="117"/>
      <c r="U274" s="117"/>
      <c r="V274" s="117"/>
      <c r="W274" s="117"/>
      <c r="X274" s="117"/>
      <c r="Y274" s="117"/>
      <c r="Z274" s="117"/>
      <c r="AA274" s="117"/>
      <c r="AB274" s="117"/>
      <c r="AC274" s="117"/>
      <c r="AD274" s="117"/>
      <c r="AE274" s="117"/>
      <c r="AF274" s="117"/>
      <c r="AG274" s="117"/>
      <c r="AH274" s="111" t="str">
        <f aca="false">IF(B274&lt;&gt;"",SUMIF(D$12:AG$12,"TLA",D274:AG274),"")</f>
        <v/>
      </c>
      <c r="AI274" s="112" t="str">
        <f aca="false">IF(B274&lt;&gt;"",SUMIF(D$12:AG$12,"AT",D274:AG274),"")</f>
        <v/>
      </c>
      <c r="AJ274" s="117"/>
      <c r="AK274" s="117"/>
      <c r="AL274" s="117"/>
      <c r="AM274" s="117"/>
      <c r="AN274" s="117"/>
      <c r="AO274" s="117"/>
      <c r="AP274" s="117"/>
      <c r="AQ274" s="117"/>
      <c r="AR274" s="117"/>
      <c r="AS274" s="117"/>
      <c r="AT274" s="117"/>
      <c r="AU274" s="117"/>
      <c r="AV274" s="117"/>
      <c r="AW274" s="117"/>
      <c r="AX274" s="117"/>
      <c r="AY274" s="117"/>
      <c r="AZ274" s="117"/>
      <c r="BA274" s="117"/>
      <c r="BB274" s="117"/>
      <c r="BC274" s="117"/>
      <c r="BD274" s="117"/>
      <c r="BE274" s="117"/>
      <c r="BF274" s="117"/>
      <c r="BG274" s="117"/>
      <c r="BH274" s="117"/>
      <c r="BI274" s="117"/>
      <c r="BJ274" s="117"/>
      <c r="BK274" s="117"/>
      <c r="BL274" s="117"/>
      <c r="BM274" s="117"/>
      <c r="BN274" s="111" t="str">
        <f aca="false">IF(B274&lt;&gt;"", SUMIF(AJ$12:BM$12,"TLA",AJ274:BM274), "")</f>
        <v/>
      </c>
      <c r="BO274" s="112" t="str">
        <f aca="false">IF(B274&lt;&gt;"", SUMIF(AJ$12:BM$12,"AT",AJ274:BM274), "")</f>
        <v/>
      </c>
      <c r="BP274" s="113"/>
      <c r="BQ274" s="113"/>
      <c r="BR274" s="113"/>
      <c r="BS274" s="113"/>
      <c r="BT274" s="113"/>
      <c r="BU274" s="113"/>
      <c r="BV274" s="113"/>
      <c r="BW274" s="113"/>
      <c r="BX274" s="113"/>
      <c r="BY274" s="113"/>
      <c r="BZ274" s="113"/>
      <c r="CA274" s="117"/>
      <c r="CB274" s="117"/>
      <c r="CC274" s="117"/>
      <c r="CD274" s="117"/>
      <c r="CE274" s="117"/>
      <c r="CF274" s="117"/>
      <c r="CG274" s="117"/>
      <c r="CH274" s="117"/>
      <c r="CI274" s="117"/>
      <c r="CJ274" s="117"/>
      <c r="CK274" s="117"/>
      <c r="CL274" s="117"/>
      <c r="CM274" s="117"/>
      <c r="CN274" s="117"/>
      <c r="CO274" s="117"/>
      <c r="CP274" s="117"/>
      <c r="CQ274" s="117"/>
      <c r="CR274" s="117"/>
      <c r="CS274" s="117"/>
      <c r="CT274" s="111" t="str">
        <f aca="false">IF(B274&lt;&gt;"",SUMIF(BP$12:CS$12,"TLA",BP274:CS274), "")</f>
        <v/>
      </c>
      <c r="CU274" s="112" t="str">
        <f aca="false">IF(B274&lt;&gt;"",SUMIF(BP$12:CS$12,"AT",BP274:CS274), "")</f>
        <v/>
      </c>
      <c r="CV274" s="114" t="str">
        <f aca="false">IF(B274&lt;&gt;"",IFERROR(SUMIF(D$14:CS$14, "CLO1", D274:CS274)/'Grade computation'!I$4,""),"")</f>
        <v/>
      </c>
      <c r="CW274" s="115" t="str">
        <f aca="false">IF(CV274="","",IF(CV274&gt;=B$10,"Y","N"))</f>
        <v/>
      </c>
      <c r="CX274" s="115" t="str">
        <f aca="false">IF(CV274="","",IF(CV274&lt;50%,1,IF(AND(CV274&gt;=50%,CV274&lt;B$10),2,IF(CV274&gt;=B$10,3))))</f>
        <v/>
      </c>
      <c r="CY274" s="114" t="str">
        <f aca="false">IF(B274&lt;&gt;"",IFERROR(IF((SUMIF(D$14:CS$14,"CLO2",D274:CS274)/'Grade computation'!I$5)=0,0,(SUMIF(D$14:CS$14,"CLO2",D274:CS274)/'Grade computation'!I$5)),""),"")</f>
        <v/>
      </c>
      <c r="CZ274" s="115" t="str">
        <f aca="false">IF(CY274="","",IF(CY274&gt;=B$10,"Y","N"))</f>
        <v/>
      </c>
      <c r="DA274" s="115" t="str">
        <f aca="false">IF(CY274="","",IF(CY274&lt;50%,1,IF(AND(CY274&gt;=50%,CY274&lt;B$10),2,IF(CY274&gt;=B$10,3))))</f>
        <v/>
      </c>
      <c r="DB274" s="114" t="str">
        <f aca="false">IF(B274&lt;&gt;"",IFERROR(IF((SUMIF(D$14:CS$14,"CLO3",D274:CS274)/'Grade computation'!I$6)=0,0,(SUMIF(D$14:CS$14,"CLO3",D274:CS274)/'Grade computation'!I$6)),""),"")</f>
        <v/>
      </c>
      <c r="DC274" s="115" t="str">
        <f aca="false">IF(DB274="","",IF(DB274&gt;=B$10,"Y","N"))</f>
        <v/>
      </c>
      <c r="DD274" s="115" t="str">
        <f aca="false">IF(DB274="","",IF(DB274&lt;50%,1,IF(AND(DB274&gt;=50%,DB274&lt;B$10),2,IF(DB274&gt;=B$10,3))))</f>
        <v/>
      </c>
      <c r="DE274" s="114" t="str">
        <f aca="false">IF(B274&lt;&gt;"",IFERROR(SUMIF(D$14:CS$14,"CLO4",D274:CS274)/'Grade computation'!I$7,""),"")</f>
        <v/>
      </c>
      <c r="DF274" s="115" t="str">
        <f aca="false">IF(DE274="","",IF(DE274&gt;=B$10,"Y","N"))</f>
        <v/>
      </c>
      <c r="DG274" s="115" t="str">
        <f aca="false">IF(DE274="","",IF(DE274&lt;50%,1,IF(AND(DE274&gt;=50%,DE274&lt;B$10),2,IF(DE274&gt;=B$10,3))))</f>
        <v/>
      </c>
      <c r="DH274" s="114" t="str">
        <f aca="false">IF(B274&lt;&gt;"",IFERROR(IF((SUMIF(D$14:CS$14,"CLO5",D274:CS274)/'Grade computation'!I$8)=0,0,(SUMIF(D$14:CS$14,"CLO5",D274:CS274)/'Grade computation'!I$8)),""),"")</f>
        <v/>
      </c>
      <c r="DI274" s="115" t="str">
        <f aca="false">IF(DH274="","",IF(DH274&gt;=B$10,"Y","N"))</f>
        <v/>
      </c>
      <c r="DJ274" s="115" t="str">
        <f aca="false">IF(DH274="","",IF(DH274&lt;50%,1,IF(AND(DH274&gt;=50%,DH274&lt;B$10),2,IF(DH274&gt;=B$10,3))))</f>
        <v/>
      </c>
      <c r="DK274" s="114" t="str">
        <f aca="false">IF(B274&lt;&gt;"",IFERROR(IF((SUMIF(D$14:CS$14,"CLO6",D274:CS274)/'Grade computation'!I$9)=0,0,(SUMIF(D$14:CS$14,"CLO6",D274:CS274)/'Grade computation'!I$9)),""),"")</f>
        <v/>
      </c>
      <c r="DL274" s="115" t="str">
        <f aca="false">IF(DK274="","",IF(DK274&gt;=B$10,"Y","N"))</f>
        <v/>
      </c>
      <c r="DM274" s="115" t="str">
        <f aca="false">IF(DK274="","",IF(DK274&lt;50%,1,IF(AND(DK274&gt;=50%,DK274&lt;B$10),2,IF(DK274&gt;=B$10,3))))</f>
        <v/>
      </c>
      <c r="DN274" s="114" t="str">
        <f aca="false">IF(B274&lt;&gt;"",IFERROR(IF((SUMIF(D$14:CS$14,"CLO7",D274:CS274)/'Grade computation'!I$10)=0,0,(SUMIF(D$14:CS$14,"CLO7",D274:CS274)/'Grade computation'!I$10)),""),"")</f>
        <v/>
      </c>
      <c r="DO274" s="115" t="str">
        <f aca="false">IF(DN274="","",IF(DN274&gt;=B$10,"Y","N"))</f>
        <v/>
      </c>
      <c r="DP274" s="115" t="str">
        <f aca="false">IF(DN274="","",IF(DN274&lt;50%,1,IF(AND(DN274&gt;=50%,DN274&lt;B$10),2,IF(DN274&gt;=B$10,3))))</f>
        <v/>
      </c>
      <c r="DQ274" s="114" t="str">
        <f aca="false">IF(B274&lt;&gt;"",IFERROR(IF((SUMIF(D$14:CS$14,"CLO8",D274:CS274)/'Grade computation'!I$11)=0,0,(SUMIF(D$14:CS$14,"CLO8",D274:CS274)/'Grade computation'!I$11)),""),"")</f>
        <v/>
      </c>
      <c r="DR274" s="115" t="str">
        <f aca="false">IF(DQ274="","",IF(DQ274&gt;=B$10,"Y","N"))</f>
        <v/>
      </c>
      <c r="DS274" s="115" t="str">
        <f aca="false">IF(DQ274="","",IF(DQ274&lt;50%,1,IF(AND(DQ274&gt;=50%,DQ274&lt;B$10),2,IF(DQ274&gt;=B$10,3))))</f>
        <v/>
      </c>
      <c r="DT274" s="114" t="str">
        <f aca="false">IF(B274&lt;&gt;"",IFERROR(IF((SUMIF(D$14:CS$14,"CLO9",D274:CS274)/'Grade computation'!I$12)=0,0,(SUMIF(D$14:CS$14,"CLO9",D274:CS274)/'Grade computation'!I$12)),""),"")</f>
        <v/>
      </c>
      <c r="DU274" s="115" t="str">
        <f aca="false">IF(DT274="","",IF(DT274&gt;=B$10,"Y","N"))</f>
        <v/>
      </c>
      <c r="DV274" s="115" t="str">
        <f aca="false">IF(DT274="","",IF(DT274&lt;50%,1,IF(AND(DT274&gt;=50%,DT274&lt;B$10),2,IF(DT274&gt;=B$10,3))))</f>
        <v/>
      </c>
      <c r="DW274" s="114" t="str">
        <f aca="false">IF(B274&lt;&gt;"",IFERROR(IF((SUMIF(D$14:CS$14,"CLO10",D274:CS274)/'Grade computation'!I$13)=0,0,(SUMIF(D$14:CS$14,"CLO10",D274:CS274)/'Grade computation'!I$13)),""),"")</f>
        <v/>
      </c>
      <c r="DX274" s="115" t="str">
        <f aca="false">IF(DW274="","",IF(DW274&gt;=B$10,"Y","N"))</f>
        <v/>
      </c>
      <c r="DY274" s="115" t="str">
        <f aca="false">IF(DW274="","",IF(DW274&lt;50%,1,IF(AND(DW274&gt;=50%,DW274&lt;B$10),2,IF(DW274&gt;=B$10,3))))</f>
        <v/>
      </c>
      <c r="DZ274" s="13"/>
      <c r="EA274" s="13"/>
    </row>
    <row r="275" customFormat="false" ht="15.75" hidden="false" customHeight="true" outlineLevel="0" collapsed="false">
      <c r="A275" s="118"/>
      <c r="B275" s="119"/>
      <c r="C275" s="117"/>
      <c r="D275" s="117"/>
      <c r="E275" s="117"/>
      <c r="F275" s="117"/>
      <c r="G275" s="117"/>
      <c r="H275" s="117"/>
      <c r="I275" s="117"/>
      <c r="J275" s="117"/>
      <c r="K275" s="117"/>
      <c r="L275" s="117"/>
      <c r="M275" s="117"/>
      <c r="N275" s="117"/>
      <c r="O275" s="117"/>
      <c r="P275" s="117"/>
      <c r="Q275" s="117"/>
      <c r="R275" s="117"/>
      <c r="S275" s="117"/>
      <c r="T275" s="117"/>
      <c r="U275" s="117"/>
      <c r="V275" s="117"/>
      <c r="W275" s="117"/>
      <c r="X275" s="117"/>
      <c r="Y275" s="117"/>
      <c r="Z275" s="117"/>
      <c r="AA275" s="117"/>
      <c r="AB275" s="117"/>
      <c r="AC275" s="117"/>
      <c r="AD275" s="117"/>
      <c r="AE275" s="117"/>
      <c r="AF275" s="117"/>
      <c r="AG275" s="117"/>
      <c r="AH275" s="111" t="str">
        <f aca="false">IF(B275&lt;&gt;"",SUMIF(D$12:AG$12,"TLA",D275:AG275),"")</f>
        <v/>
      </c>
      <c r="AI275" s="112" t="str">
        <f aca="false">IF(B275&lt;&gt;"",SUMIF(D$12:AG$12,"AT",D275:AG275),"")</f>
        <v/>
      </c>
      <c r="AJ275" s="117"/>
      <c r="AK275" s="117"/>
      <c r="AL275" s="117"/>
      <c r="AM275" s="117"/>
      <c r="AN275" s="117"/>
      <c r="AO275" s="117"/>
      <c r="AP275" s="117"/>
      <c r="AQ275" s="117"/>
      <c r="AR275" s="117"/>
      <c r="AS275" s="117"/>
      <c r="AT275" s="117"/>
      <c r="AU275" s="117"/>
      <c r="AV275" s="117"/>
      <c r="AW275" s="117"/>
      <c r="AX275" s="117"/>
      <c r="AY275" s="117"/>
      <c r="AZ275" s="117"/>
      <c r="BA275" s="117"/>
      <c r="BB275" s="117"/>
      <c r="BC275" s="117"/>
      <c r="BD275" s="117"/>
      <c r="BE275" s="117"/>
      <c r="BF275" s="117"/>
      <c r="BG275" s="117"/>
      <c r="BH275" s="117"/>
      <c r="BI275" s="117"/>
      <c r="BJ275" s="117"/>
      <c r="BK275" s="117"/>
      <c r="BL275" s="117"/>
      <c r="BM275" s="117"/>
      <c r="BN275" s="111" t="str">
        <f aca="false">IF(B275&lt;&gt;"", SUMIF(AJ$12:BM$12,"TLA",AJ275:BM275), "")</f>
        <v/>
      </c>
      <c r="BO275" s="112" t="str">
        <f aca="false">IF(B275&lt;&gt;"", SUMIF(AJ$12:BM$12,"AT",AJ275:BM275), "")</f>
        <v/>
      </c>
      <c r="BP275" s="113"/>
      <c r="BQ275" s="113"/>
      <c r="BR275" s="113"/>
      <c r="BS275" s="113"/>
      <c r="BT275" s="113"/>
      <c r="BU275" s="113"/>
      <c r="BV275" s="113"/>
      <c r="BW275" s="113"/>
      <c r="BX275" s="113"/>
      <c r="BY275" s="113"/>
      <c r="BZ275" s="113"/>
      <c r="CA275" s="117"/>
      <c r="CB275" s="117"/>
      <c r="CC275" s="117"/>
      <c r="CD275" s="117"/>
      <c r="CE275" s="117"/>
      <c r="CF275" s="117"/>
      <c r="CG275" s="117"/>
      <c r="CH275" s="117"/>
      <c r="CI275" s="117"/>
      <c r="CJ275" s="117"/>
      <c r="CK275" s="117"/>
      <c r="CL275" s="117"/>
      <c r="CM275" s="117"/>
      <c r="CN275" s="117"/>
      <c r="CO275" s="117"/>
      <c r="CP275" s="117"/>
      <c r="CQ275" s="117"/>
      <c r="CR275" s="117"/>
      <c r="CS275" s="117"/>
      <c r="CT275" s="111" t="str">
        <f aca="false">IF(B275&lt;&gt;"",SUMIF(BP$12:CS$12,"TLA",BP275:CS275), "")</f>
        <v/>
      </c>
      <c r="CU275" s="112" t="str">
        <f aca="false">IF(B275&lt;&gt;"",SUMIF(BP$12:CS$12,"AT",BP275:CS275), "")</f>
        <v/>
      </c>
      <c r="CV275" s="114" t="str">
        <f aca="false">IF(B275&lt;&gt;"",IFERROR(SUMIF(D$14:CS$14, "CLO1", D275:CS275)/'Grade computation'!I$4,""),"")</f>
        <v/>
      </c>
      <c r="CW275" s="115" t="str">
        <f aca="false">IF(CV275="","",IF(CV275&gt;=B$10,"Y","N"))</f>
        <v/>
      </c>
      <c r="CX275" s="115" t="str">
        <f aca="false">IF(CV275="","",IF(CV275&lt;50%,1,IF(AND(CV275&gt;=50%,CV275&lt;B$10),2,IF(CV275&gt;=B$10,3))))</f>
        <v/>
      </c>
      <c r="CY275" s="114" t="str">
        <f aca="false">IF(B275&lt;&gt;"",IFERROR(IF((SUMIF(D$14:CS$14,"CLO2",D275:CS275)/'Grade computation'!I$5)=0,0,(SUMIF(D$14:CS$14,"CLO2",D275:CS275)/'Grade computation'!I$5)),""),"")</f>
        <v/>
      </c>
      <c r="CZ275" s="115" t="str">
        <f aca="false">IF(CY275="","",IF(CY275&gt;=B$10,"Y","N"))</f>
        <v/>
      </c>
      <c r="DA275" s="115" t="str">
        <f aca="false">IF(CY275="","",IF(CY275&lt;50%,1,IF(AND(CY275&gt;=50%,CY275&lt;B$10),2,IF(CY275&gt;=B$10,3))))</f>
        <v/>
      </c>
      <c r="DB275" s="114" t="str">
        <f aca="false">IF(B275&lt;&gt;"",IFERROR(IF((SUMIF(D$14:CS$14,"CLO3",D275:CS275)/'Grade computation'!I$6)=0,0,(SUMIF(D$14:CS$14,"CLO3",D275:CS275)/'Grade computation'!I$6)),""),"")</f>
        <v/>
      </c>
      <c r="DC275" s="115" t="str">
        <f aca="false">IF(DB275="","",IF(DB275&gt;=B$10,"Y","N"))</f>
        <v/>
      </c>
      <c r="DD275" s="115" t="str">
        <f aca="false">IF(DB275="","",IF(DB275&lt;50%,1,IF(AND(DB275&gt;=50%,DB275&lt;B$10),2,IF(DB275&gt;=B$10,3))))</f>
        <v/>
      </c>
      <c r="DE275" s="114" t="str">
        <f aca="false">IF(B275&lt;&gt;"",IFERROR(SUMIF(D$14:CS$14,"CLO4",D275:CS275)/'Grade computation'!I$7,""),"")</f>
        <v/>
      </c>
      <c r="DF275" s="115" t="str">
        <f aca="false">IF(DE275="","",IF(DE275&gt;=B$10,"Y","N"))</f>
        <v/>
      </c>
      <c r="DG275" s="115" t="str">
        <f aca="false">IF(DE275="","",IF(DE275&lt;50%,1,IF(AND(DE275&gt;=50%,DE275&lt;B$10),2,IF(DE275&gt;=B$10,3))))</f>
        <v/>
      </c>
      <c r="DH275" s="114" t="str">
        <f aca="false">IF(B275&lt;&gt;"",IFERROR(IF((SUMIF(D$14:CS$14,"CLO5",D275:CS275)/'Grade computation'!I$8)=0,0,(SUMIF(D$14:CS$14,"CLO5",D275:CS275)/'Grade computation'!I$8)),""),"")</f>
        <v/>
      </c>
      <c r="DI275" s="115" t="str">
        <f aca="false">IF(DH275="","",IF(DH275&gt;=B$10,"Y","N"))</f>
        <v/>
      </c>
      <c r="DJ275" s="115" t="str">
        <f aca="false">IF(DH275="","",IF(DH275&lt;50%,1,IF(AND(DH275&gt;=50%,DH275&lt;B$10),2,IF(DH275&gt;=B$10,3))))</f>
        <v/>
      </c>
      <c r="DK275" s="114" t="str">
        <f aca="false">IF(B275&lt;&gt;"",IFERROR(IF((SUMIF(D$14:CS$14,"CLO6",D275:CS275)/'Grade computation'!I$9)=0,0,(SUMIF(D$14:CS$14,"CLO6",D275:CS275)/'Grade computation'!I$9)),""),"")</f>
        <v/>
      </c>
      <c r="DL275" s="115" t="str">
        <f aca="false">IF(DK275="","",IF(DK275&gt;=B$10,"Y","N"))</f>
        <v/>
      </c>
      <c r="DM275" s="115" t="str">
        <f aca="false">IF(DK275="","",IF(DK275&lt;50%,1,IF(AND(DK275&gt;=50%,DK275&lt;B$10),2,IF(DK275&gt;=B$10,3))))</f>
        <v/>
      </c>
      <c r="DN275" s="114" t="str">
        <f aca="false">IF(B275&lt;&gt;"",IFERROR(IF((SUMIF(D$14:CS$14,"CLO7",D275:CS275)/'Grade computation'!I$10)=0,0,(SUMIF(D$14:CS$14,"CLO7",D275:CS275)/'Grade computation'!I$10)),""),"")</f>
        <v/>
      </c>
      <c r="DO275" s="115" t="str">
        <f aca="false">IF(DN275="","",IF(DN275&gt;=B$10,"Y","N"))</f>
        <v/>
      </c>
      <c r="DP275" s="115" t="str">
        <f aca="false">IF(DN275="","",IF(DN275&lt;50%,1,IF(AND(DN275&gt;=50%,DN275&lt;B$10),2,IF(DN275&gt;=B$10,3))))</f>
        <v/>
      </c>
      <c r="DQ275" s="114" t="str">
        <f aca="false">IF(B275&lt;&gt;"",IFERROR(IF((SUMIF(D$14:CS$14,"CLO8",D275:CS275)/'Grade computation'!I$11)=0,0,(SUMIF(D$14:CS$14,"CLO8",D275:CS275)/'Grade computation'!I$11)),""),"")</f>
        <v/>
      </c>
      <c r="DR275" s="115" t="str">
        <f aca="false">IF(DQ275="","",IF(DQ275&gt;=B$10,"Y","N"))</f>
        <v/>
      </c>
      <c r="DS275" s="115" t="str">
        <f aca="false">IF(DQ275="","",IF(DQ275&lt;50%,1,IF(AND(DQ275&gt;=50%,DQ275&lt;B$10),2,IF(DQ275&gt;=B$10,3))))</f>
        <v/>
      </c>
      <c r="DT275" s="114" t="str">
        <f aca="false">IF(B275&lt;&gt;"",IFERROR(IF((SUMIF(D$14:CS$14,"CLO9",D275:CS275)/'Grade computation'!I$12)=0,0,(SUMIF(D$14:CS$14,"CLO9",D275:CS275)/'Grade computation'!I$12)),""),"")</f>
        <v/>
      </c>
      <c r="DU275" s="115" t="str">
        <f aca="false">IF(DT275="","",IF(DT275&gt;=B$10,"Y","N"))</f>
        <v/>
      </c>
      <c r="DV275" s="115" t="str">
        <f aca="false">IF(DT275="","",IF(DT275&lt;50%,1,IF(AND(DT275&gt;=50%,DT275&lt;B$10),2,IF(DT275&gt;=B$10,3))))</f>
        <v/>
      </c>
      <c r="DW275" s="114" t="str">
        <f aca="false">IF(B275&lt;&gt;"",IFERROR(IF((SUMIF(D$14:CS$14,"CLO10",D275:CS275)/'Grade computation'!I$13)=0,0,(SUMIF(D$14:CS$14,"CLO10",D275:CS275)/'Grade computation'!I$13)),""),"")</f>
        <v/>
      </c>
      <c r="DX275" s="115" t="str">
        <f aca="false">IF(DW275="","",IF(DW275&gt;=B$10,"Y","N"))</f>
        <v/>
      </c>
      <c r="DY275" s="115" t="str">
        <f aca="false">IF(DW275="","",IF(DW275&lt;50%,1,IF(AND(DW275&gt;=50%,DW275&lt;B$10),2,IF(DW275&gt;=B$10,3))))</f>
        <v/>
      </c>
      <c r="DZ275" s="13"/>
      <c r="EA275" s="13"/>
    </row>
    <row r="276" customFormat="false" ht="15.75" hidden="false" customHeight="true" outlineLevel="0" collapsed="false">
      <c r="A276" s="118"/>
      <c r="B276" s="119"/>
      <c r="C276" s="117"/>
      <c r="D276" s="117"/>
      <c r="E276" s="117"/>
      <c r="F276" s="117"/>
      <c r="G276" s="117"/>
      <c r="H276" s="117"/>
      <c r="I276" s="117"/>
      <c r="J276" s="117"/>
      <c r="K276" s="117"/>
      <c r="L276" s="117"/>
      <c r="M276" s="117"/>
      <c r="N276" s="117"/>
      <c r="O276" s="117"/>
      <c r="P276" s="117"/>
      <c r="Q276" s="117"/>
      <c r="R276" s="117"/>
      <c r="S276" s="117"/>
      <c r="T276" s="117"/>
      <c r="U276" s="117"/>
      <c r="V276" s="117"/>
      <c r="W276" s="117"/>
      <c r="X276" s="117"/>
      <c r="Y276" s="117"/>
      <c r="Z276" s="117"/>
      <c r="AA276" s="117"/>
      <c r="AB276" s="117"/>
      <c r="AC276" s="117"/>
      <c r="AD276" s="117"/>
      <c r="AE276" s="117"/>
      <c r="AF276" s="117"/>
      <c r="AG276" s="117"/>
      <c r="AH276" s="111" t="str">
        <f aca="false">IF(B276&lt;&gt;"",SUMIF(D$12:AG$12,"TLA",D276:AG276),"")</f>
        <v/>
      </c>
      <c r="AI276" s="112" t="str">
        <f aca="false">IF(B276&lt;&gt;"",SUMIF(D$12:AG$12,"AT",D276:AG276),"")</f>
        <v/>
      </c>
      <c r="AJ276" s="117"/>
      <c r="AK276" s="117"/>
      <c r="AL276" s="117"/>
      <c r="AM276" s="117"/>
      <c r="AN276" s="117"/>
      <c r="AO276" s="117"/>
      <c r="AP276" s="117"/>
      <c r="AQ276" s="117"/>
      <c r="AR276" s="117"/>
      <c r="AS276" s="117"/>
      <c r="AT276" s="117"/>
      <c r="AU276" s="117"/>
      <c r="AV276" s="117"/>
      <c r="AW276" s="117"/>
      <c r="AX276" s="117"/>
      <c r="AY276" s="117"/>
      <c r="AZ276" s="117"/>
      <c r="BA276" s="117"/>
      <c r="BB276" s="117"/>
      <c r="BC276" s="117"/>
      <c r="BD276" s="117"/>
      <c r="BE276" s="117"/>
      <c r="BF276" s="117"/>
      <c r="BG276" s="117"/>
      <c r="BH276" s="117"/>
      <c r="BI276" s="117"/>
      <c r="BJ276" s="117"/>
      <c r="BK276" s="117"/>
      <c r="BL276" s="117"/>
      <c r="BM276" s="117"/>
      <c r="BN276" s="111" t="str">
        <f aca="false">IF(B276&lt;&gt;"", SUMIF(AJ$12:BM$12,"TLA",AJ276:BM276), "")</f>
        <v/>
      </c>
      <c r="BO276" s="112" t="str">
        <f aca="false">IF(B276&lt;&gt;"", SUMIF(AJ$12:BM$12,"AT",AJ276:BM276), "")</f>
        <v/>
      </c>
      <c r="BP276" s="113"/>
      <c r="BQ276" s="113"/>
      <c r="BR276" s="113"/>
      <c r="BS276" s="113"/>
      <c r="BT276" s="113"/>
      <c r="BU276" s="113"/>
      <c r="BV276" s="113"/>
      <c r="BW276" s="113"/>
      <c r="BX276" s="113"/>
      <c r="BY276" s="113"/>
      <c r="BZ276" s="113"/>
      <c r="CA276" s="117"/>
      <c r="CB276" s="117"/>
      <c r="CC276" s="117"/>
      <c r="CD276" s="117"/>
      <c r="CE276" s="117"/>
      <c r="CF276" s="117"/>
      <c r="CG276" s="117"/>
      <c r="CH276" s="117"/>
      <c r="CI276" s="117"/>
      <c r="CJ276" s="117"/>
      <c r="CK276" s="117"/>
      <c r="CL276" s="117"/>
      <c r="CM276" s="117"/>
      <c r="CN276" s="117"/>
      <c r="CO276" s="117"/>
      <c r="CP276" s="117"/>
      <c r="CQ276" s="117"/>
      <c r="CR276" s="117"/>
      <c r="CS276" s="117"/>
      <c r="CT276" s="111" t="str">
        <f aca="false">IF(B276&lt;&gt;"",SUMIF(BP$12:CS$12,"TLA",BP276:CS276), "")</f>
        <v/>
      </c>
      <c r="CU276" s="112" t="str">
        <f aca="false">IF(B276&lt;&gt;"",SUMIF(BP$12:CS$12,"AT",BP276:CS276), "")</f>
        <v/>
      </c>
      <c r="CV276" s="114" t="str">
        <f aca="false">IF(B276&lt;&gt;"",IFERROR(SUMIF(D$14:CS$14, "CLO1", D276:CS276)/'Grade computation'!I$4,""),"")</f>
        <v/>
      </c>
      <c r="CW276" s="115" t="str">
        <f aca="false">IF(CV276="","",IF(CV276&gt;=B$10,"Y","N"))</f>
        <v/>
      </c>
      <c r="CX276" s="115" t="str">
        <f aca="false">IF(CV276="","",IF(CV276&lt;50%,1,IF(AND(CV276&gt;=50%,CV276&lt;B$10),2,IF(CV276&gt;=B$10,3))))</f>
        <v/>
      </c>
      <c r="CY276" s="114" t="str">
        <f aca="false">IF(B276&lt;&gt;"",IFERROR(IF((SUMIF(D$14:CS$14,"CLO2",D276:CS276)/'Grade computation'!I$5)=0,0,(SUMIF(D$14:CS$14,"CLO2",D276:CS276)/'Grade computation'!I$5)),""),"")</f>
        <v/>
      </c>
      <c r="CZ276" s="115" t="str">
        <f aca="false">IF(CY276="","",IF(CY276&gt;=B$10,"Y","N"))</f>
        <v/>
      </c>
      <c r="DA276" s="115" t="str">
        <f aca="false">IF(CY276="","",IF(CY276&lt;50%,1,IF(AND(CY276&gt;=50%,CY276&lt;B$10),2,IF(CY276&gt;=B$10,3))))</f>
        <v/>
      </c>
      <c r="DB276" s="114" t="str">
        <f aca="false">IF(B276&lt;&gt;"",IFERROR(IF((SUMIF(D$14:CS$14,"CLO3",D276:CS276)/'Grade computation'!I$6)=0,0,(SUMIF(D$14:CS$14,"CLO3",D276:CS276)/'Grade computation'!I$6)),""),"")</f>
        <v/>
      </c>
      <c r="DC276" s="115" t="str">
        <f aca="false">IF(DB276="","",IF(DB276&gt;=B$10,"Y","N"))</f>
        <v/>
      </c>
      <c r="DD276" s="115" t="str">
        <f aca="false">IF(DB276="","",IF(DB276&lt;50%,1,IF(AND(DB276&gt;=50%,DB276&lt;B$10),2,IF(DB276&gt;=B$10,3))))</f>
        <v/>
      </c>
      <c r="DE276" s="114" t="str">
        <f aca="false">IF(B276&lt;&gt;"",IFERROR(SUMIF(D$14:CS$14,"CLO4",D276:CS276)/'Grade computation'!I$7,""),"")</f>
        <v/>
      </c>
      <c r="DF276" s="115" t="str">
        <f aca="false">IF(DE276="","",IF(DE276&gt;=B$10,"Y","N"))</f>
        <v/>
      </c>
      <c r="DG276" s="115" t="str">
        <f aca="false">IF(DE276="","",IF(DE276&lt;50%,1,IF(AND(DE276&gt;=50%,DE276&lt;B$10),2,IF(DE276&gt;=B$10,3))))</f>
        <v/>
      </c>
      <c r="DH276" s="114" t="str">
        <f aca="false">IF(B276&lt;&gt;"",IFERROR(IF((SUMIF(D$14:CS$14,"CLO5",D276:CS276)/'Grade computation'!I$8)=0,0,(SUMIF(D$14:CS$14,"CLO5",D276:CS276)/'Grade computation'!I$8)),""),"")</f>
        <v/>
      </c>
      <c r="DI276" s="115" t="str">
        <f aca="false">IF(DH276="","",IF(DH276&gt;=B$10,"Y","N"))</f>
        <v/>
      </c>
      <c r="DJ276" s="115" t="str">
        <f aca="false">IF(DH276="","",IF(DH276&lt;50%,1,IF(AND(DH276&gt;=50%,DH276&lt;B$10),2,IF(DH276&gt;=B$10,3))))</f>
        <v/>
      </c>
      <c r="DK276" s="114" t="str">
        <f aca="false">IF(B276&lt;&gt;"",IFERROR(IF((SUMIF(D$14:CS$14,"CLO6",D276:CS276)/'Grade computation'!I$9)=0,0,(SUMIF(D$14:CS$14,"CLO6",D276:CS276)/'Grade computation'!I$9)),""),"")</f>
        <v/>
      </c>
      <c r="DL276" s="115" t="str">
        <f aca="false">IF(DK276="","",IF(DK276&gt;=B$10,"Y","N"))</f>
        <v/>
      </c>
      <c r="DM276" s="115" t="str">
        <f aca="false">IF(DK276="","",IF(DK276&lt;50%,1,IF(AND(DK276&gt;=50%,DK276&lt;B$10),2,IF(DK276&gt;=B$10,3))))</f>
        <v/>
      </c>
      <c r="DN276" s="114" t="str">
        <f aca="false">IF(B276&lt;&gt;"",IFERROR(IF((SUMIF(D$14:CS$14,"CLO7",D276:CS276)/'Grade computation'!I$10)=0,0,(SUMIF(D$14:CS$14,"CLO7",D276:CS276)/'Grade computation'!I$10)),""),"")</f>
        <v/>
      </c>
      <c r="DO276" s="115" t="str">
        <f aca="false">IF(DN276="","",IF(DN276&gt;=B$10,"Y","N"))</f>
        <v/>
      </c>
      <c r="DP276" s="115" t="str">
        <f aca="false">IF(DN276="","",IF(DN276&lt;50%,1,IF(AND(DN276&gt;=50%,DN276&lt;B$10),2,IF(DN276&gt;=B$10,3))))</f>
        <v/>
      </c>
      <c r="DQ276" s="114" t="str">
        <f aca="false">IF(B276&lt;&gt;"",IFERROR(IF((SUMIF(D$14:CS$14,"CLO8",D276:CS276)/'Grade computation'!I$11)=0,0,(SUMIF(D$14:CS$14,"CLO8",D276:CS276)/'Grade computation'!I$11)),""),"")</f>
        <v/>
      </c>
      <c r="DR276" s="115" t="str">
        <f aca="false">IF(DQ276="","",IF(DQ276&gt;=B$10,"Y","N"))</f>
        <v/>
      </c>
      <c r="DS276" s="115" t="str">
        <f aca="false">IF(DQ276="","",IF(DQ276&lt;50%,1,IF(AND(DQ276&gt;=50%,DQ276&lt;B$10),2,IF(DQ276&gt;=B$10,3))))</f>
        <v/>
      </c>
      <c r="DT276" s="114" t="str">
        <f aca="false">IF(B276&lt;&gt;"",IFERROR(IF((SUMIF(D$14:CS$14,"CLO9",D276:CS276)/'Grade computation'!I$12)=0,0,(SUMIF(D$14:CS$14,"CLO9",D276:CS276)/'Grade computation'!I$12)),""),"")</f>
        <v/>
      </c>
      <c r="DU276" s="115" t="str">
        <f aca="false">IF(DT276="","",IF(DT276&gt;=B$10,"Y","N"))</f>
        <v/>
      </c>
      <c r="DV276" s="115" t="str">
        <f aca="false">IF(DT276="","",IF(DT276&lt;50%,1,IF(AND(DT276&gt;=50%,DT276&lt;B$10),2,IF(DT276&gt;=B$10,3))))</f>
        <v/>
      </c>
      <c r="DW276" s="114" t="str">
        <f aca="false">IF(B276&lt;&gt;"",IFERROR(IF((SUMIF(D$14:CS$14,"CLO10",D276:CS276)/'Grade computation'!I$13)=0,0,(SUMIF(D$14:CS$14,"CLO10",D276:CS276)/'Grade computation'!I$13)),""),"")</f>
        <v/>
      </c>
      <c r="DX276" s="115" t="str">
        <f aca="false">IF(DW276="","",IF(DW276&gt;=B$10,"Y","N"))</f>
        <v/>
      </c>
      <c r="DY276" s="115" t="str">
        <f aca="false">IF(DW276="","",IF(DW276&lt;50%,1,IF(AND(DW276&gt;=50%,DW276&lt;B$10),2,IF(DW276&gt;=B$10,3))))</f>
        <v/>
      </c>
      <c r="DZ276" s="13"/>
      <c r="EA276" s="13"/>
    </row>
    <row r="277" customFormat="false" ht="15.75" hidden="false" customHeight="true" outlineLevel="0" collapsed="false">
      <c r="A277" s="118"/>
      <c r="B277" s="119"/>
      <c r="C277" s="117"/>
      <c r="D277" s="117"/>
      <c r="E277" s="117"/>
      <c r="F277" s="117"/>
      <c r="G277" s="117"/>
      <c r="H277" s="117"/>
      <c r="I277" s="117"/>
      <c r="J277" s="117"/>
      <c r="K277" s="117"/>
      <c r="L277" s="117"/>
      <c r="M277" s="117"/>
      <c r="N277" s="117"/>
      <c r="O277" s="117"/>
      <c r="P277" s="117"/>
      <c r="Q277" s="117"/>
      <c r="R277" s="117"/>
      <c r="S277" s="117"/>
      <c r="T277" s="117"/>
      <c r="U277" s="117"/>
      <c r="V277" s="117"/>
      <c r="W277" s="117"/>
      <c r="X277" s="117"/>
      <c r="Y277" s="117"/>
      <c r="Z277" s="117"/>
      <c r="AA277" s="117"/>
      <c r="AB277" s="117"/>
      <c r="AC277" s="117"/>
      <c r="AD277" s="117"/>
      <c r="AE277" s="117"/>
      <c r="AF277" s="117"/>
      <c r="AG277" s="117"/>
      <c r="AH277" s="111" t="str">
        <f aca="false">IF(B277&lt;&gt;"",SUMIF(D$12:AG$12,"TLA",D277:AG277),"")</f>
        <v/>
      </c>
      <c r="AI277" s="112" t="str">
        <f aca="false">IF(B277&lt;&gt;"",SUMIF(D$12:AG$12,"AT",D277:AG277),"")</f>
        <v/>
      </c>
      <c r="AJ277" s="117"/>
      <c r="AK277" s="117"/>
      <c r="AL277" s="117"/>
      <c r="AM277" s="117"/>
      <c r="AN277" s="117"/>
      <c r="AO277" s="117"/>
      <c r="AP277" s="117"/>
      <c r="AQ277" s="117"/>
      <c r="AR277" s="117"/>
      <c r="AS277" s="117"/>
      <c r="AT277" s="117"/>
      <c r="AU277" s="117"/>
      <c r="AV277" s="117"/>
      <c r="AW277" s="117"/>
      <c r="AX277" s="117"/>
      <c r="AY277" s="117"/>
      <c r="AZ277" s="117"/>
      <c r="BA277" s="117"/>
      <c r="BB277" s="117"/>
      <c r="BC277" s="117"/>
      <c r="BD277" s="117"/>
      <c r="BE277" s="117"/>
      <c r="BF277" s="117"/>
      <c r="BG277" s="117"/>
      <c r="BH277" s="117"/>
      <c r="BI277" s="117"/>
      <c r="BJ277" s="117"/>
      <c r="BK277" s="117"/>
      <c r="BL277" s="117"/>
      <c r="BM277" s="117"/>
      <c r="BN277" s="111" t="str">
        <f aca="false">IF(B277&lt;&gt;"", SUMIF(AJ$12:BM$12,"TLA",AJ277:BM277), "")</f>
        <v/>
      </c>
      <c r="BO277" s="112" t="str">
        <f aca="false">IF(B277&lt;&gt;"", SUMIF(AJ$12:BM$12,"AT",AJ277:BM277), "")</f>
        <v/>
      </c>
      <c r="BP277" s="113"/>
      <c r="BQ277" s="113"/>
      <c r="BR277" s="113"/>
      <c r="BS277" s="113"/>
      <c r="BT277" s="113"/>
      <c r="BU277" s="113"/>
      <c r="BV277" s="113"/>
      <c r="BW277" s="113"/>
      <c r="BX277" s="113"/>
      <c r="BY277" s="113"/>
      <c r="BZ277" s="113"/>
      <c r="CA277" s="117"/>
      <c r="CB277" s="117"/>
      <c r="CC277" s="117"/>
      <c r="CD277" s="117"/>
      <c r="CE277" s="117"/>
      <c r="CF277" s="117"/>
      <c r="CG277" s="117"/>
      <c r="CH277" s="117"/>
      <c r="CI277" s="117"/>
      <c r="CJ277" s="117"/>
      <c r="CK277" s="117"/>
      <c r="CL277" s="117"/>
      <c r="CM277" s="117"/>
      <c r="CN277" s="117"/>
      <c r="CO277" s="117"/>
      <c r="CP277" s="117"/>
      <c r="CQ277" s="117"/>
      <c r="CR277" s="117"/>
      <c r="CS277" s="117"/>
      <c r="CT277" s="111" t="str">
        <f aca="false">IF(B277&lt;&gt;"",SUMIF(BP$12:CS$12,"TLA",BP277:CS277), "")</f>
        <v/>
      </c>
      <c r="CU277" s="112" t="str">
        <f aca="false">IF(B277&lt;&gt;"",SUMIF(BP$12:CS$12,"AT",BP277:CS277), "")</f>
        <v/>
      </c>
      <c r="CV277" s="114" t="str">
        <f aca="false">IF(B277&lt;&gt;"",IFERROR(SUMIF(D$14:CS$14, "CLO1", D277:CS277)/'Grade computation'!I$4,""),"")</f>
        <v/>
      </c>
      <c r="CW277" s="115" t="str">
        <f aca="false">IF(CV277="","",IF(CV277&gt;=B$10,"Y","N"))</f>
        <v/>
      </c>
      <c r="CX277" s="115" t="str">
        <f aca="false">IF(CV277="","",IF(CV277&lt;50%,1,IF(AND(CV277&gt;=50%,CV277&lt;B$10),2,IF(CV277&gt;=B$10,3))))</f>
        <v/>
      </c>
      <c r="CY277" s="114" t="str">
        <f aca="false">IF(B277&lt;&gt;"",IFERROR(IF((SUMIF(D$14:CS$14,"CLO2",D277:CS277)/'Grade computation'!I$5)=0,0,(SUMIF(D$14:CS$14,"CLO2",D277:CS277)/'Grade computation'!I$5)),""),"")</f>
        <v/>
      </c>
      <c r="CZ277" s="115" t="str">
        <f aca="false">IF(CY277="","",IF(CY277&gt;=B$10,"Y","N"))</f>
        <v/>
      </c>
      <c r="DA277" s="115" t="str">
        <f aca="false">IF(CY277="","",IF(CY277&lt;50%,1,IF(AND(CY277&gt;=50%,CY277&lt;B$10),2,IF(CY277&gt;=B$10,3))))</f>
        <v/>
      </c>
      <c r="DB277" s="114" t="str">
        <f aca="false">IF(B277&lt;&gt;"",IFERROR(IF((SUMIF(D$14:CS$14,"CLO3",D277:CS277)/'Grade computation'!I$6)=0,0,(SUMIF(D$14:CS$14,"CLO3",D277:CS277)/'Grade computation'!I$6)),""),"")</f>
        <v/>
      </c>
      <c r="DC277" s="115" t="str">
        <f aca="false">IF(DB277="","",IF(DB277&gt;=B$10,"Y","N"))</f>
        <v/>
      </c>
      <c r="DD277" s="115" t="str">
        <f aca="false">IF(DB277="","",IF(DB277&lt;50%,1,IF(AND(DB277&gt;=50%,DB277&lt;B$10),2,IF(DB277&gt;=B$10,3))))</f>
        <v/>
      </c>
      <c r="DE277" s="114" t="str">
        <f aca="false">IF(B277&lt;&gt;"",IFERROR(SUMIF(D$14:CS$14,"CLO4",D277:CS277)/'Grade computation'!I$7,""),"")</f>
        <v/>
      </c>
      <c r="DF277" s="115" t="str">
        <f aca="false">IF(DE277="","",IF(DE277&gt;=B$10,"Y","N"))</f>
        <v/>
      </c>
      <c r="DG277" s="115" t="str">
        <f aca="false">IF(DE277="","",IF(DE277&lt;50%,1,IF(AND(DE277&gt;=50%,DE277&lt;B$10),2,IF(DE277&gt;=B$10,3))))</f>
        <v/>
      </c>
      <c r="DH277" s="114" t="str">
        <f aca="false">IF(B277&lt;&gt;"",IFERROR(IF((SUMIF(D$14:CS$14,"CLO5",D277:CS277)/'Grade computation'!I$8)=0,0,(SUMIF(D$14:CS$14,"CLO5",D277:CS277)/'Grade computation'!I$8)),""),"")</f>
        <v/>
      </c>
      <c r="DI277" s="115" t="str">
        <f aca="false">IF(DH277="","",IF(DH277&gt;=B$10,"Y","N"))</f>
        <v/>
      </c>
      <c r="DJ277" s="115" t="str">
        <f aca="false">IF(DH277="","",IF(DH277&lt;50%,1,IF(AND(DH277&gt;=50%,DH277&lt;B$10),2,IF(DH277&gt;=B$10,3))))</f>
        <v/>
      </c>
      <c r="DK277" s="114" t="str">
        <f aca="false">IF(B277&lt;&gt;"",IFERROR(IF((SUMIF(D$14:CS$14,"CLO6",D277:CS277)/'Grade computation'!I$9)=0,0,(SUMIF(D$14:CS$14,"CLO6",D277:CS277)/'Grade computation'!I$9)),""),"")</f>
        <v/>
      </c>
      <c r="DL277" s="115" t="str">
        <f aca="false">IF(DK277="","",IF(DK277&gt;=B$10,"Y","N"))</f>
        <v/>
      </c>
      <c r="DM277" s="115" t="str">
        <f aca="false">IF(DK277="","",IF(DK277&lt;50%,1,IF(AND(DK277&gt;=50%,DK277&lt;B$10),2,IF(DK277&gt;=B$10,3))))</f>
        <v/>
      </c>
      <c r="DN277" s="114" t="str">
        <f aca="false">IF(B277&lt;&gt;"",IFERROR(IF((SUMIF(D$14:CS$14,"CLO7",D277:CS277)/'Grade computation'!I$10)=0,0,(SUMIF(D$14:CS$14,"CLO7",D277:CS277)/'Grade computation'!I$10)),""),"")</f>
        <v/>
      </c>
      <c r="DO277" s="115" t="str">
        <f aca="false">IF(DN277="","",IF(DN277&gt;=B$10,"Y","N"))</f>
        <v/>
      </c>
      <c r="DP277" s="115" t="str">
        <f aca="false">IF(DN277="","",IF(DN277&lt;50%,1,IF(AND(DN277&gt;=50%,DN277&lt;B$10),2,IF(DN277&gt;=B$10,3))))</f>
        <v/>
      </c>
      <c r="DQ277" s="114" t="str">
        <f aca="false">IF(B277&lt;&gt;"",IFERROR(IF((SUMIF(D$14:CS$14,"CLO8",D277:CS277)/'Grade computation'!I$11)=0,0,(SUMIF(D$14:CS$14,"CLO8",D277:CS277)/'Grade computation'!I$11)),""),"")</f>
        <v/>
      </c>
      <c r="DR277" s="115" t="str">
        <f aca="false">IF(DQ277="","",IF(DQ277&gt;=B$10,"Y","N"))</f>
        <v/>
      </c>
      <c r="DS277" s="115" t="str">
        <f aca="false">IF(DQ277="","",IF(DQ277&lt;50%,1,IF(AND(DQ277&gt;=50%,DQ277&lt;B$10),2,IF(DQ277&gt;=B$10,3))))</f>
        <v/>
      </c>
      <c r="DT277" s="114" t="str">
        <f aca="false">IF(B277&lt;&gt;"",IFERROR(IF((SUMIF(D$14:CS$14,"CLO9",D277:CS277)/'Grade computation'!I$12)=0,0,(SUMIF(D$14:CS$14,"CLO9",D277:CS277)/'Grade computation'!I$12)),""),"")</f>
        <v/>
      </c>
      <c r="DU277" s="115" t="str">
        <f aca="false">IF(DT277="","",IF(DT277&gt;=B$10,"Y","N"))</f>
        <v/>
      </c>
      <c r="DV277" s="115" t="str">
        <f aca="false">IF(DT277="","",IF(DT277&lt;50%,1,IF(AND(DT277&gt;=50%,DT277&lt;B$10),2,IF(DT277&gt;=B$10,3))))</f>
        <v/>
      </c>
      <c r="DW277" s="114" t="str">
        <f aca="false">IF(B277&lt;&gt;"",IFERROR(IF((SUMIF(D$14:CS$14,"CLO10",D277:CS277)/'Grade computation'!I$13)=0,0,(SUMIF(D$14:CS$14,"CLO10",D277:CS277)/'Grade computation'!I$13)),""),"")</f>
        <v/>
      </c>
      <c r="DX277" s="115" t="str">
        <f aca="false">IF(DW277="","",IF(DW277&gt;=B$10,"Y","N"))</f>
        <v/>
      </c>
      <c r="DY277" s="115" t="str">
        <f aca="false">IF(DW277="","",IF(DW277&lt;50%,1,IF(AND(DW277&gt;=50%,DW277&lt;B$10),2,IF(DW277&gt;=B$10,3))))</f>
        <v/>
      </c>
      <c r="DZ277" s="13"/>
      <c r="EA277" s="13"/>
    </row>
    <row r="278" customFormat="false" ht="15.75" hidden="false" customHeight="true" outlineLevel="0" collapsed="false">
      <c r="A278" s="118"/>
      <c r="B278" s="119"/>
      <c r="C278" s="117"/>
      <c r="D278" s="117"/>
      <c r="E278" s="117"/>
      <c r="F278" s="117"/>
      <c r="G278" s="117"/>
      <c r="H278" s="117"/>
      <c r="I278" s="117"/>
      <c r="J278" s="117"/>
      <c r="K278" s="117"/>
      <c r="L278" s="117"/>
      <c r="M278" s="117"/>
      <c r="N278" s="117"/>
      <c r="O278" s="117"/>
      <c r="P278" s="117"/>
      <c r="Q278" s="117"/>
      <c r="R278" s="117"/>
      <c r="S278" s="117"/>
      <c r="T278" s="117"/>
      <c r="U278" s="117"/>
      <c r="V278" s="117"/>
      <c r="W278" s="117"/>
      <c r="X278" s="117"/>
      <c r="Y278" s="117"/>
      <c r="Z278" s="117"/>
      <c r="AA278" s="117"/>
      <c r="AB278" s="117"/>
      <c r="AC278" s="117"/>
      <c r="AD278" s="117"/>
      <c r="AE278" s="117"/>
      <c r="AF278" s="117"/>
      <c r="AG278" s="117"/>
      <c r="AH278" s="111" t="str">
        <f aca="false">IF(B278&lt;&gt;"",SUMIF(D$12:AG$12,"TLA",D278:AG278),"")</f>
        <v/>
      </c>
      <c r="AI278" s="112" t="str">
        <f aca="false">IF(B278&lt;&gt;"",SUMIF(D$12:AG$12,"AT",D278:AG278),"")</f>
        <v/>
      </c>
      <c r="AJ278" s="117"/>
      <c r="AK278" s="117"/>
      <c r="AL278" s="117"/>
      <c r="AM278" s="117"/>
      <c r="AN278" s="117"/>
      <c r="AO278" s="117"/>
      <c r="AP278" s="117"/>
      <c r="AQ278" s="117"/>
      <c r="AR278" s="117"/>
      <c r="AS278" s="117"/>
      <c r="AT278" s="117"/>
      <c r="AU278" s="117"/>
      <c r="AV278" s="117"/>
      <c r="AW278" s="117"/>
      <c r="AX278" s="117"/>
      <c r="AY278" s="117"/>
      <c r="AZ278" s="117"/>
      <c r="BA278" s="117"/>
      <c r="BB278" s="117"/>
      <c r="BC278" s="117"/>
      <c r="BD278" s="117"/>
      <c r="BE278" s="117"/>
      <c r="BF278" s="117"/>
      <c r="BG278" s="117"/>
      <c r="BH278" s="117"/>
      <c r="BI278" s="117"/>
      <c r="BJ278" s="117"/>
      <c r="BK278" s="117"/>
      <c r="BL278" s="117"/>
      <c r="BM278" s="117"/>
      <c r="BN278" s="111" t="str">
        <f aca="false">IF(B278&lt;&gt;"", SUMIF(AJ$12:BM$12,"TLA",AJ278:BM278), "")</f>
        <v/>
      </c>
      <c r="BO278" s="112" t="str">
        <f aca="false">IF(B278&lt;&gt;"", SUMIF(AJ$12:BM$12,"AT",AJ278:BM278), "")</f>
        <v/>
      </c>
      <c r="BP278" s="113"/>
      <c r="BQ278" s="113"/>
      <c r="BR278" s="113"/>
      <c r="BS278" s="113"/>
      <c r="BT278" s="113"/>
      <c r="BU278" s="113"/>
      <c r="BV278" s="113"/>
      <c r="BW278" s="113"/>
      <c r="BX278" s="113"/>
      <c r="BY278" s="113"/>
      <c r="BZ278" s="113"/>
      <c r="CA278" s="117"/>
      <c r="CB278" s="117"/>
      <c r="CC278" s="117"/>
      <c r="CD278" s="117"/>
      <c r="CE278" s="117"/>
      <c r="CF278" s="117"/>
      <c r="CG278" s="117"/>
      <c r="CH278" s="117"/>
      <c r="CI278" s="117"/>
      <c r="CJ278" s="117"/>
      <c r="CK278" s="117"/>
      <c r="CL278" s="117"/>
      <c r="CM278" s="117"/>
      <c r="CN278" s="117"/>
      <c r="CO278" s="117"/>
      <c r="CP278" s="117"/>
      <c r="CQ278" s="117"/>
      <c r="CR278" s="117"/>
      <c r="CS278" s="117"/>
      <c r="CT278" s="111" t="str">
        <f aca="false">IF(B278&lt;&gt;"",SUMIF(BP$12:CS$12,"TLA",BP278:CS278), "")</f>
        <v/>
      </c>
      <c r="CU278" s="112" t="str">
        <f aca="false">IF(B278&lt;&gt;"",SUMIF(BP$12:CS$12,"AT",BP278:CS278), "")</f>
        <v/>
      </c>
      <c r="CV278" s="114" t="str">
        <f aca="false">IF(B278&lt;&gt;"",IFERROR(SUMIF(D$14:CS$14, "CLO1", D278:CS278)/'Grade computation'!I$4,""),"")</f>
        <v/>
      </c>
      <c r="CW278" s="115" t="str">
        <f aca="false">IF(CV278="","",IF(CV278&gt;=B$10,"Y","N"))</f>
        <v/>
      </c>
      <c r="CX278" s="115" t="str">
        <f aca="false">IF(CV278="","",IF(CV278&lt;50%,1,IF(AND(CV278&gt;=50%,CV278&lt;B$10),2,IF(CV278&gt;=B$10,3))))</f>
        <v/>
      </c>
      <c r="CY278" s="114" t="str">
        <f aca="false">IF(B278&lt;&gt;"",IFERROR(IF((SUMIF(D$14:CS$14,"CLO2",D278:CS278)/'Grade computation'!I$5)=0,0,(SUMIF(D$14:CS$14,"CLO2",D278:CS278)/'Grade computation'!I$5)),""),"")</f>
        <v/>
      </c>
      <c r="CZ278" s="115" t="str">
        <f aca="false">IF(CY278="","",IF(CY278&gt;=B$10,"Y","N"))</f>
        <v/>
      </c>
      <c r="DA278" s="115" t="str">
        <f aca="false">IF(CY278="","",IF(CY278&lt;50%,1,IF(AND(CY278&gt;=50%,CY278&lt;B$10),2,IF(CY278&gt;=B$10,3))))</f>
        <v/>
      </c>
      <c r="DB278" s="114" t="str">
        <f aca="false">IF(B278&lt;&gt;"",IFERROR(IF((SUMIF(D$14:CS$14,"CLO3",D278:CS278)/'Grade computation'!I$6)=0,0,(SUMIF(D$14:CS$14,"CLO3",D278:CS278)/'Grade computation'!I$6)),""),"")</f>
        <v/>
      </c>
      <c r="DC278" s="115" t="str">
        <f aca="false">IF(DB278="","",IF(DB278&gt;=B$10,"Y","N"))</f>
        <v/>
      </c>
      <c r="DD278" s="115" t="str">
        <f aca="false">IF(DB278="","",IF(DB278&lt;50%,1,IF(AND(DB278&gt;=50%,DB278&lt;B$10),2,IF(DB278&gt;=B$10,3))))</f>
        <v/>
      </c>
      <c r="DE278" s="114" t="str">
        <f aca="false">IF(B278&lt;&gt;"",IFERROR(SUMIF(D$14:CS$14,"CLO4",D278:CS278)/'Grade computation'!I$7,""),"")</f>
        <v/>
      </c>
      <c r="DF278" s="115" t="str">
        <f aca="false">IF(DE278="","",IF(DE278&gt;=B$10,"Y","N"))</f>
        <v/>
      </c>
      <c r="DG278" s="115" t="str">
        <f aca="false">IF(DE278="","",IF(DE278&lt;50%,1,IF(AND(DE278&gt;=50%,DE278&lt;B$10),2,IF(DE278&gt;=B$10,3))))</f>
        <v/>
      </c>
      <c r="DH278" s="114" t="str">
        <f aca="false">IF(B278&lt;&gt;"",IFERROR(IF((SUMIF(D$14:CS$14,"CLO5",D278:CS278)/'Grade computation'!I$8)=0,0,(SUMIF(D$14:CS$14,"CLO5",D278:CS278)/'Grade computation'!I$8)),""),"")</f>
        <v/>
      </c>
      <c r="DI278" s="115" t="str">
        <f aca="false">IF(DH278="","",IF(DH278&gt;=B$10,"Y","N"))</f>
        <v/>
      </c>
      <c r="DJ278" s="115" t="str">
        <f aca="false">IF(DH278="","",IF(DH278&lt;50%,1,IF(AND(DH278&gt;=50%,DH278&lt;B$10),2,IF(DH278&gt;=B$10,3))))</f>
        <v/>
      </c>
      <c r="DK278" s="114" t="str">
        <f aca="false">IF(B278&lt;&gt;"",IFERROR(IF((SUMIF(D$14:CS$14,"CLO6",D278:CS278)/'Grade computation'!I$9)=0,0,(SUMIF(D$14:CS$14,"CLO6",D278:CS278)/'Grade computation'!I$9)),""),"")</f>
        <v/>
      </c>
      <c r="DL278" s="115" t="str">
        <f aca="false">IF(DK278="","",IF(DK278&gt;=B$10,"Y","N"))</f>
        <v/>
      </c>
      <c r="DM278" s="115" t="str">
        <f aca="false">IF(DK278="","",IF(DK278&lt;50%,1,IF(AND(DK278&gt;=50%,DK278&lt;B$10),2,IF(DK278&gt;=B$10,3))))</f>
        <v/>
      </c>
      <c r="DN278" s="114" t="str">
        <f aca="false">IF(B278&lt;&gt;"",IFERROR(IF((SUMIF(D$14:CS$14,"CLO7",D278:CS278)/'Grade computation'!I$10)=0,0,(SUMIF(D$14:CS$14,"CLO7",D278:CS278)/'Grade computation'!I$10)),""),"")</f>
        <v/>
      </c>
      <c r="DO278" s="115" t="str">
        <f aca="false">IF(DN278="","",IF(DN278&gt;=B$10,"Y","N"))</f>
        <v/>
      </c>
      <c r="DP278" s="115" t="str">
        <f aca="false">IF(DN278="","",IF(DN278&lt;50%,1,IF(AND(DN278&gt;=50%,DN278&lt;B$10),2,IF(DN278&gt;=B$10,3))))</f>
        <v/>
      </c>
      <c r="DQ278" s="114" t="str">
        <f aca="false">IF(B278&lt;&gt;"",IFERROR(IF((SUMIF(D$14:CS$14,"CLO8",D278:CS278)/'Grade computation'!I$11)=0,0,(SUMIF(D$14:CS$14,"CLO8",D278:CS278)/'Grade computation'!I$11)),""),"")</f>
        <v/>
      </c>
      <c r="DR278" s="115" t="str">
        <f aca="false">IF(DQ278="","",IF(DQ278&gt;=B$10,"Y","N"))</f>
        <v/>
      </c>
      <c r="DS278" s="115" t="str">
        <f aca="false">IF(DQ278="","",IF(DQ278&lt;50%,1,IF(AND(DQ278&gt;=50%,DQ278&lt;B$10),2,IF(DQ278&gt;=B$10,3))))</f>
        <v/>
      </c>
      <c r="DT278" s="114" t="str">
        <f aca="false">IF(B278&lt;&gt;"",IFERROR(IF((SUMIF(D$14:CS$14,"CLO9",D278:CS278)/'Grade computation'!I$12)=0,0,(SUMIF(D$14:CS$14,"CLO9",D278:CS278)/'Grade computation'!I$12)),""),"")</f>
        <v/>
      </c>
      <c r="DU278" s="115" t="str">
        <f aca="false">IF(DT278="","",IF(DT278&gt;=B$10,"Y","N"))</f>
        <v/>
      </c>
      <c r="DV278" s="115" t="str">
        <f aca="false">IF(DT278="","",IF(DT278&lt;50%,1,IF(AND(DT278&gt;=50%,DT278&lt;B$10),2,IF(DT278&gt;=B$10,3))))</f>
        <v/>
      </c>
      <c r="DW278" s="114" t="str">
        <f aca="false">IF(B278&lt;&gt;"",IFERROR(IF((SUMIF(D$14:CS$14,"CLO10",D278:CS278)/'Grade computation'!I$13)=0,0,(SUMIF(D$14:CS$14,"CLO10",D278:CS278)/'Grade computation'!I$13)),""),"")</f>
        <v/>
      </c>
      <c r="DX278" s="115" t="str">
        <f aca="false">IF(DW278="","",IF(DW278&gt;=B$10,"Y","N"))</f>
        <v/>
      </c>
      <c r="DY278" s="115" t="str">
        <f aca="false">IF(DW278="","",IF(DW278&lt;50%,1,IF(AND(DW278&gt;=50%,DW278&lt;B$10),2,IF(DW278&gt;=B$10,3))))</f>
        <v/>
      </c>
      <c r="DZ278" s="13"/>
      <c r="EA278" s="13"/>
    </row>
    <row r="279" customFormat="false" ht="15.75" hidden="false" customHeight="true" outlineLevel="0" collapsed="false">
      <c r="A279" s="118"/>
      <c r="B279" s="119"/>
      <c r="C279" s="117"/>
      <c r="D279" s="117"/>
      <c r="E279" s="117"/>
      <c r="F279" s="117"/>
      <c r="G279" s="117"/>
      <c r="H279" s="117"/>
      <c r="I279" s="117"/>
      <c r="J279" s="117"/>
      <c r="K279" s="117"/>
      <c r="L279" s="117"/>
      <c r="M279" s="117"/>
      <c r="N279" s="117"/>
      <c r="O279" s="117"/>
      <c r="P279" s="117"/>
      <c r="Q279" s="117"/>
      <c r="R279" s="117"/>
      <c r="S279" s="117"/>
      <c r="T279" s="117"/>
      <c r="U279" s="117"/>
      <c r="V279" s="117"/>
      <c r="W279" s="117"/>
      <c r="X279" s="117"/>
      <c r="Y279" s="117"/>
      <c r="Z279" s="117"/>
      <c r="AA279" s="117"/>
      <c r="AB279" s="117"/>
      <c r="AC279" s="117"/>
      <c r="AD279" s="117"/>
      <c r="AE279" s="117"/>
      <c r="AF279" s="117"/>
      <c r="AG279" s="117"/>
      <c r="AH279" s="111" t="str">
        <f aca="false">IF(B279&lt;&gt;"",SUMIF(D$12:AG$12,"TLA",D279:AG279),"")</f>
        <v/>
      </c>
      <c r="AI279" s="112" t="str">
        <f aca="false">IF(B279&lt;&gt;"",SUMIF(D$12:AG$12,"AT",D279:AG279),"")</f>
        <v/>
      </c>
      <c r="AJ279" s="117"/>
      <c r="AK279" s="117"/>
      <c r="AL279" s="117"/>
      <c r="AM279" s="117"/>
      <c r="AN279" s="117"/>
      <c r="AO279" s="117"/>
      <c r="AP279" s="117"/>
      <c r="AQ279" s="117"/>
      <c r="AR279" s="117"/>
      <c r="AS279" s="117"/>
      <c r="AT279" s="117"/>
      <c r="AU279" s="117"/>
      <c r="AV279" s="117"/>
      <c r="AW279" s="117"/>
      <c r="AX279" s="117"/>
      <c r="AY279" s="117"/>
      <c r="AZ279" s="117"/>
      <c r="BA279" s="117"/>
      <c r="BB279" s="117"/>
      <c r="BC279" s="117"/>
      <c r="BD279" s="117"/>
      <c r="BE279" s="117"/>
      <c r="BF279" s="117"/>
      <c r="BG279" s="117"/>
      <c r="BH279" s="117"/>
      <c r="BI279" s="117"/>
      <c r="BJ279" s="117"/>
      <c r="BK279" s="117"/>
      <c r="BL279" s="117"/>
      <c r="BM279" s="117"/>
      <c r="BN279" s="111" t="str">
        <f aca="false">IF(B279&lt;&gt;"", SUMIF(AJ$12:BM$12,"TLA",AJ279:BM279), "")</f>
        <v/>
      </c>
      <c r="BO279" s="112" t="str">
        <f aca="false">IF(B279&lt;&gt;"", SUMIF(AJ$12:BM$12,"AT",AJ279:BM279), "")</f>
        <v/>
      </c>
      <c r="BP279" s="113"/>
      <c r="BQ279" s="113"/>
      <c r="BR279" s="113"/>
      <c r="BS279" s="113"/>
      <c r="BT279" s="113"/>
      <c r="BU279" s="113"/>
      <c r="BV279" s="113"/>
      <c r="BW279" s="113"/>
      <c r="BX279" s="113"/>
      <c r="BY279" s="113"/>
      <c r="BZ279" s="113"/>
      <c r="CA279" s="117"/>
      <c r="CB279" s="117"/>
      <c r="CC279" s="117"/>
      <c r="CD279" s="117"/>
      <c r="CE279" s="117"/>
      <c r="CF279" s="117"/>
      <c r="CG279" s="117"/>
      <c r="CH279" s="117"/>
      <c r="CI279" s="117"/>
      <c r="CJ279" s="117"/>
      <c r="CK279" s="117"/>
      <c r="CL279" s="117"/>
      <c r="CM279" s="117"/>
      <c r="CN279" s="117"/>
      <c r="CO279" s="117"/>
      <c r="CP279" s="117"/>
      <c r="CQ279" s="117"/>
      <c r="CR279" s="117"/>
      <c r="CS279" s="117"/>
      <c r="CT279" s="111" t="str">
        <f aca="false">IF(B279&lt;&gt;"",SUMIF(BP$12:CS$12,"TLA",BP279:CS279), "")</f>
        <v/>
      </c>
      <c r="CU279" s="112" t="str">
        <f aca="false">IF(B279&lt;&gt;"",SUMIF(BP$12:CS$12,"AT",BP279:CS279), "")</f>
        <v/>
      </c>
      <c r="CV279" s="114" t="str">
        <f aca="false">IF(B279&lt;&gt;"",IFERROR(SUMIF(D$14:CS$14, "CLO1", D279:CS279)/'Grade computation'!I$4,""),"")</f>
        <v/>
      </c>
      <c r="CW279" s="115" t="str">
        <f aca="false">IF(CV279="","",IF(CV279&gt;=B$10,"Y","N"))</f>
        <v/>
      </c>
      <c r="CX279" s="115" t="str">
        <f aca="false">IF(CV279="","",IF(CV279&lt;50%,1,IF(AND(CV279&gt;=50%,CV279&lt;B$10),2,IF(CV279&gt;=B$10,3))))</f>
        <v/>
      </c>
      <c r="CY279" s="114" t="str">
        <f aca="false">IF(B279&lt;&gt;"",IFERROR(IF((SUMIF(D$14:CS$14,"CLO2",D279:CS279)/'Grade computation'!I$5)=0,0,(SUMIF(D$14:CS$14,"CLO2",D279:CS279)/'Grade computation'!I$5)),""),"")</f>
        <v/>
      </c>
      <c r="CZ279" s="115" t="str">
        <f aca="false">IF(CY279="","",IF(CY279&gt;=B$10,"Y","N"))</f>
        <v/>
      </c>
      <c r="DA279" s="115" t="str">
        <f aca="false">IF(CY279="","",IF(CY279&lt;50%,1,IF(AND(CY279&gt;=50%,CY279&lt;B$10),2,IF(CY279&gt;=B$10,3))))</f>
        <v/>
      </c>
      <c r="DB279" s="114" t="str">
        <f aca="false">IF(B279&lt;&gt;"",IFERROR(IF((SUMIF(D$14:CS$14,"CLO3",D279:CS279)/'Grade computation'!I$6)=0,0,(SUMIF(D$14:CS$14,"CLO3",D279:CS279)/'Grade computation'!I$6)),""),"")</f>
        <v/>
      </c>
      <c r="DC279" s="115" t="str">
        <f aca="false">IF(DB279="","",IF(DB279&gt;=B$10,"Y","N"))</f>
        <v/>
      </c>
      <c r="DD279" s="115" t="str">
        <f aca="false">IF(DB279="","",IF(DB279&lt;50%,1,IF(AND(DB279&gt;=50%,DB279&lt;B$10),2,IF(DB279&gt;=B$10,3))))</f>
        <v/>
      </c>
      <c r="DE279" s="114" t="str">
        <f aca="false">IF(B279&lt;&gt;"",IFERROR(SUMIF(D$14:CS$14,"CLO4",D279:CS279)/'Grade computation'!I$7,""),"")</f>
        <v/>
      </c>
      <c r="DF279" s="115" t="str">
        <f aca="false">IF(DE279="","",IF(DE279&gt;=B$10,"Y","N"))</f>
        <v/>
      </c>
      <c r="DG279" s="115" t="str">
        <f aca="false">IF(DE279="","",IF(DE279&lt;50%,1,IF(AND(DE279&gt;=50%,DE279&lt;B$10),2,IF(DE279&gt;=B$10,3))))</f>
        <v/>
      </c>
      <c r="DH279" s="114" t="str">
        <f aca="false">IF(B279&lt;&gt;"",IFERROR(IF((SUMIF(D$14:CS$14,"CLO5",D279:CS279)/'Grade computation'!I$8)=0,0,(SUMIF(D$14:CS$14,"CLO5",D279:CS279)/'Grade computation'!I$8)),""),"")</f>
        <v/>
      </c>
      <c r="DI279" s="115" t="str">
        <f aca="false">IF(DH279="","",IF(DH279&gt;=B$10,"Y","N"))</f>
        <v/>
      </c>
      <c r="DJ279" s="115" t="str">
        <f aca="false">IF(DH279="","",IF(DH279&lt;50%,1,IF(AND(DH279&gt;=50%,DH279&lt;B$10),2,IF(DH279&gt;=B$10,3))))</f>
        <v/>
      </c>
      <c r="DK279" s="114" t="str">
        <f aca="false">IF(B279&lt;&gt;"",IFERROR(IF((SUMIF(D$14:CS$14,"CLO6",D279:CS279)/'Grade computation'!I$9)=0,0,(SUMIF(D$14:CS$14,"CLO6",D279:CS279)/'Grade computation'!I$9)),""),"")</f>
        <v/>
      </c>
      <c r="DL279" s="115" t="str">
        <f aca="false">IF(DK279="","",IF(DK279&gt;=B$10,"Y","N"))</f>
        <v/>
      </c>
      <c r="DM279" s="115" t="str">
        <f aca="false">IF(DK279="","",IF(DK279&lt;50%,1,IF(AND(DK279&gt;=50%,DK279&lt;B$10),2,IF(DK279&gt;=B$10,3))))</f>
        <v/>
      </c>
      <c r="DN279" s="114" t="str">
        <f aca="false">IF(B279&lt;&gt;"",IFERROR(IF((SUMIF(D$14:CS$14,"CLO7",D279:CS279)/'Grade computation'!I$10)=0,0,(SUMIF(D$14:CS$14,"CLO7",D279:CS279)/'Grade computation'!I$10)),""),"")</f>
        <v/>
      </c>
      <c r="DO279" s="115" t="str">
        <f aca="false">IF(DN279="","",IF(DN279&gt;=B$10,"Y","N"))</f>
        <v/>
      </c>
      <c r="DP279" s="115" t="str">
        <f aca="false">IF(DN279="","",IF(DN279&lt;50%,1,IF(AND(DN279&gt;=50%,DN279&lt;B$10),2,IF(DN279&gt;=B$10,3))))</f>
        <v/>
      </c>
      <c r="DQ279" s="114" t="str">
        <f aca="false">IF(B279&lt;&gt;"",IFERROR(IF((SUMIF(D$14:CS$14,"CLO8",D279:CS279)/'Grade computation'!I$11)=0,0,(SUMIF(D$14:CS$14,"CLO8",D279:CS279)/'Grade computation'!I$11)),""),"")</f>
        <v/>
      </c>
      <c r="DR279" s="115" t="str">
        <f aca="false">IF(DQ279="","",IF(DQ279&gt;=B$10,"Y","N"))</f>
        <v/>
      </c>
      <c r="DS279" s="115" t="str">
        <f aca="false">IF(DQ279="","",IF(DQ279&lt;50%,1,IF(AND(DQ279&gt;=50%,DQ279&lt;B$10),2,IF(DQ279&gt;=B$10,3))))</f>
        <v/>
      </c>
      <c r="DT279" s="114" t="str">
        <f aca="false">IF(B279&lt;&gt;"",IFERROR(IF((SUMIF(D$14:CS$14,"CLO9",D279:CS279)/'Grade computation'!I$12)=0,0,(SUMIF(D$14:CS$14,"CLO9",D279:CS279)/'Grade computation'!I$12)),""),"")</f>
        <v/>
      </c>
      <c r="DU279" s="115" t="str">
        <f aca="false">IF(DT279="","",IF(DT279&gt;=B$10,"Y","N"))</f>
        <v/>
      </c>
      <c r="DV279" s="115" t="str">
        <f aca="false">IF(DT279="","",IF(DT279&lt;50%,1,IF(AND(DT279&gt;=50%,DT279&lt;B$10),2,IF(DT279&gt;=B$10,3))))</f>
        <v/>
      </c>
      <c r="DW279" s="114" t="str">
        <f aca="false">IF(B279&lt;&gt;"",IFERROR(IF((SUMIF(D$14:CS$14,"CLO10",D279:CS279)/'Grade computation'!I$13)=0,0,(SUMIF(D$14:CS$14,"CLO10",D279:CS279)/'Grade computation'!I$13)),""),"")</f>
        <v/>
      </c>
      <c r="DX279" s="115" t="str">
        <f aca="false">IF(DW279="","",IF(DW279&gt;=B$10,"Y","N"))</f>
        <v/>
      </c>
      <c r="DY279" s="115" t="str">
        <f aca="false">IF(DW279="","",IF(DW279&lt;50%,1,IF(AND(DW279&gt;=50%,DW279&lt;B$10),2,IF(DW279&gt;=B$10,3))))</f>
        <v/>
      </c>
      <c r="DZ279" s="13"/>
      <c r="EA279" s="13"/>
    </row>
    <row r="280" customFormat="false" ht="15.75" hidden="false" customHeight="true" outlineLevel="0" collapsed="false">
      <c r="A280" s="118"/>
      <c r="B280" s="119"/>
      <c r="C280" s="117"/>
      <c r="D280" s="117"/>
      <c r="E280" s="117"/>
      <c r="F280" s="117"/>
      <c r="G280" s="117"/>
      <c r="H280" s="117"/>
      <c r="I280" s="117"/>
      <c r="J280" s="117"/>
      <c r="K280" s="117"/>
      <c r="L280" s="117"/>
      <c r="M280" s="117"/>
      <c r="N280" s="117"/>
      <c r="O280" s="117"/>
      <c r="P280" s="117"/>
      <c r="Q280" s="117"/>
      <c r="R280" s="117"/>
      <c r="S280" s="117"/>
      <c r="T280" s="117"/>
      <c r="U280" s="117"/>
      <c r="V280" s="117"/>
      <c r="W280" s="117"/>
      <c r="X280" s="117"/>
      <c r="Y280" s="117"/>
      <c r="Z280" s="117"/>
      <c r="AA280" s="117"/>
      <c r="AB280" s="117"/>
      <c r="AC280" s="117"/>
      <c r="AD280" s="117"/>
      <c r="AE280" s="117"/>
      <c r="AF280" s="117"/>
      <c r="AG280" s="117"/>
      <c r="AH280" s="111" t="str">
        <f aca="false">IF(B280&lt;&gt;"",SUMIF(D$12:AG$12,"TLA",D280:AG280),"")</f>
        <v/>
      </c>
      <c r="AI280" s="112" t="str">
        <f aca="false">IF(B280&lt;&gt;"",SUMIF(D$12:AG$12,"AT",D280:AG280),"")</f>
        <v/>
      </c>
      <c r="AJ280" s="117"/>
      <c r="AK280" s="117"/>
      <c r="AL280" s="117"/>
      <c r="AM280" s="117"/>
      <c r="AN280" s="117"/>
      <c r="AO280" s="117"/>
      <c r="AP280" s="117"/>
      <c r="AQ280" s="117"/>
      <c r="AR280" s="117"/>
      <c r="AS280" s="117"/>
      <c r="AT280" s="117"/>
      <c r="AU280" s="117"/>
      <c r="AV280" s="117"/>
      <c r="AW280" s="117"/>
      <c r="AX280" s="117"/>
      <c r="AY280" s="117"/>
      <c r="AZ280" s="117"/>
      <c r="BA280" s="117"/>
      <c r="BB280" s="117"/>
      <c r="BC280" s="117"/>
      <c r="BD280" s="117"/>
      <c r="BE280" s="117"/>
      <c r="BF280" s="117"/>
      <c r="BG280" s="117"/>
      <c r="BH280" s="117"/>
      <c r="BI280" s="117"/>
      <c r="BJ280" s="117"/>
      <c r="BK280" s="117"/>
      <c r="BL280" s="117"/>
      <c r="BM280" s="117"/>
      <c r="BN280" s="111" t="str">
        <f aca="false">IF(B280&lt;&gt;"", SUMIF(AJ$12:BM$12,"TLA",AJ280:BM280), "")</f>
        <v/>
      </c>
      <c r="BO280" s="112" t="str">
        <f aca="false">IF(B280&lt;&gt;"", SUMIF(AJ$12:BM$12,"AT",AJ280:BM280), "")</f>
        <v/>
      </c>
      <c r="BP280" s="113"/>
      <c r="BQ280" s="113"/>
      <c r="BR280" s="113"/>
      <c r="BS280" s="113"/>
      <c r="BT280" s="113"/>
      <c r="BU280" s="113"/>
      <c r="BV280" s="113"/>
      <c r="BW280" s="113"/>
      <c r="BX280" s="113"/>
      <c r="BY280" s="113"/>
      <c r="BZ280" s="113"/>
      <c r="CA280" s="117"/>
      <c r="CB280" s="117"/>
      <c r="CC280" s="117"/>
      <c r="CD280" s="117"/>
      <c r="CE280" s="117"/>
      <c r="CF280" s="117"/>
      <c r="CG280" s="117"/>
      <c r="CH280" s="117"/>
      <c r="CI280" s="117"/>
      <c r="CJ280" s="117"/>
      <c r="CK280" s="117"/>
      <c r="CL280" s="117"/>
      <c r="CM280" s="117"/>
      <c r="CN280" s="117"/>
      <c r="CO280" s="117"/>
      <c r="CP280" s="117"/>
      <c r="CQ280" s="117"/>
      <c r="CR280" s="117"/>
      <c r="CS280" s="117"/>
      <c r="CT280" s="111" t="str">
        <f aca="false">IF(B280&lt;&gt;"",SUMIF(BP$12:CS$12,"TLA",BP280:CS280), "")</f>
        <v/>
      </c>
      <c r="CU280" s="112" t="str">
        <f aca="false">IF(B280&lt;&gt;"",SUMIF(BP$12:CS$12,"AT",BP280:CS280), "")</f>
        <v/>
      </c>
      <c r="CV280" s="114" t="str">
        <f aca="false">IF(B280&lt;&gt;"",IFERROR(SUMIF(D$14:CS$14, "CLO1", D280:CS280)/'Grade computation'!I$4,""),"")</f>
        <v/>
      </c>
      <c r="CW280" s="115" t="str">
        <f aca="false">IF(CV280="","",IF(CV280&gt;=B$10,"Y","N"))</f>
        <v/>
      </c>
      <c r="CX280" s="115" t="str">
        <f aca="false">IF(CV280="","",IF(CV280&lt;50%,1,IF(AND(CV280&gt;=50%,CV280&lt;B$10),2,IF(CV280&gt;=B$10,3))))</f>
        <v/>
      </c>
      <c r="CY280" s="114" t="str">
        <f aca="false">IF(B280&lt;&gt;"",IFERROR(IF((SUMIF(D$14:CS$14,"CLO2",D280:CS280)/'Grade computation'!I$5)=0,0,(SUMIF(D$14:CS$14,"CLO2",D280:CS280)/'Grade computation'!I$5)),""),"")</f>
        <v/>
      </c>
      <c r="CZ280" s="115" t="str">
        <f aca="false">IF(CY280="","",IF(CY280&gt;=B$10,"Y","N"))</f>
        <v/>
      </c>
      <c r="DA280" s="115" t="str">
        <f aca="false">IF(CY280="","",IF(CY280&lt;50%,1,IF(AND(CY280&gt;=50%,CY280&lt;B$10),2,IF(CY280&gt;=B$10,3))))</f>
        <v/>
      </c>
      <c r="DB280" s="114" t="str">
        <f aca="false">IF(B280&lt;&gt;"",IFERROR(IF((SUMIF(D$14:CS$14,"CLO3",D280:CS280)/'Grade computation'!I$6)=0,0,(SUMIF(D$14:CS$14,"CLO3",D280:CS280)/'Grade computation'!I$6)),""),"")</f>
        <v/>
      </c>
      <c r="DC280" s="115" t="str">
        <f aca="false">IF(DB280="","",IF(DB280&gt;=B$10,"Y","N"))</f>
        <v/>
      </c>
      <c r="DD280" s="115" t="str">
        <f aca="false">IF(DB280="","",IF(DB280&lt;50%,1,IF(AND(DB280&gt;=50%,DB280&lt;B$10),2,IF(DB280&gt;=B$10,3))))</f>
        <v/>
      </c>
      <c r="DE280" s="114" t="str">
        <f aca="false">IF(B280&lt;&gt;"",IFERROR(SUMIF(D$14:CS$14,"CLO4",D280:CS280)/'Grade computation'!I$7,""),"")</f>
        <v/>
      </c>
      <c r="DF280" s="115" t="str">
        <f aca="false">IF(DE280="","",IF(DE280&gt;=B$10,"Y","N"))</f>
        <v/>
      </c>
      <c r="DG280" s="115" t="str">
        <f aca="false">IF(DE280="","",IF(DE280&lt;50%,1,IF(AND(DE280&gt;=50%,DE280&lt;B$10),2,IF(DE280&gt;=B$10,3))))</f>
        <v/>
      </c>
      <c r="DH280" s="114" t="str">
        <f aca="false">IF(B280&lt;&gt;"",IFERROR(IF((SUMIF(D$14:CS$14,"CLO5",D280:CS280)/'Grade computation'!I$8)=0,0,(SUMIF(D$14:CS$14,"CLO5",D280:CS280)/'Grade computation'!I$8)),""),"")</f>
        <v/>
      </c>
      <c r="DI280" s="115" t="str">
        <f aca="false">IF(DH280="","",IF(DH280&gt;=B$10,"Y","N"))</f>
        <v/>
      </c>
      <c r="DJ280" s="115" t="str">
        <f aca="false">IF(DH280="","",IF(DH280&lt;50%,1,IF(AND(DH280&gt;=50%,DH280&lt;B$10),2,IF(DH280&gt;=B$10,3))))</f>
        <v/>
      </c>
      <c r="DK280" s="114" t="str">
        <f aca="false">IF(B280&lt;&gt;"",IFERROR(IF((SUMIF(D$14:CS$14,"CLO6",D280:CS280)/'Grade computation'!I$9)=0,0,(SUMIF(D$14:CS$14,"CLO6",D280:CS280)/'Grade computation'!I$9)),""),"")</f>
        <v/>
      </c>
      <c r="DL280" s="115" t="str">
        <f aca="false">IF(DK280="","",IF(DK280&gt;=B$10,"Y","N"))</f>
        <v/>
      </c>
      <c r="DM280" s="115" t="str">
        <f aca="false">IF(DK280="","",IF(DK280&lt;50%,1,IF(AND(DK280&gt;=50%,DK280&lt;B$10),2,IF(DK280&gt;=B$10,3))))</f>
        <v/>
      </c>
      <c r="DN280" s="114" t="str">
        <f aca="false">IF(B280&lt;&gt;"",IFERROR(IF((SUMIF(D$14:CS$14,"CLO7",D280:CS280)/'Grade computation'!I$10)=0,0,(SUMIF(D$14:CS$14,"CLO7",D280:CS280)/'Grade computation'!I$10)),""),"")</f>
        <v/>
      </c>
      <c r="DO280" s="115" t="str">
        <f aca="false">IF(DN280="","",IF(DN280&gt;=B$10,"Y","N"))</f>
        <v/>
      </c>
      <c r="DP280" s="115" t="str">
        <f aca="false">IF(DN280="","",IF(DN280&lt;50%,1,IF(AND(DN280&gt;=50%,DN280&lt;B$10),2,IF(DN280&gt;=B$10,3))))</f>
        <v/>
      </c>
      <c r="DQ280" s="114" t="str">
        <f aca="false">IF(B280&lt;&gt;"",IFERROR(IF((SUMIF(D$14:CS$14,"CLO8",D280:CS280)/'Grade computation'!I$11)=0,0,(SUMIF(D$14:CS$14,"CLO8",D280:CS280)/'Grade computation'!I$11)),""),"")</f>
        <v/>
      </c>
      <c r="DR280" s="115" t="str">
        <f aca="false">IF(DQ280="","",IF(DQ280&gt;=B$10,"Y","N"))</f>
        <v/>
      </c>
      <c r="DS280" s="115" t="str">
        <f aca="false">IF(DQ280="","",IF(DQ280&lt;50%,1,IF(AND(DQ280&gt;=50%,DQ280&lt;B$10),2,IF(DQ280&gt;=B$10,3))))</f>
        <v/>
      </c>
      <c r="DT280" s="114" t="str">
        <f aca="false">IF(B280&lt;&gt;"",IFERROR(IF((SUMIF(D$14:CS$14,"CLO9",D280:CS280)/'Grade computation'!I$12)=0,0,(SUMIF(D$14:CS$14,"CLO9",D280:CS280)/'Grade computation'!I$12)),""),"")</f>
        <v/>
      </c>
      <c r="DU280" s="115" t="str">
        <f aca="false">IF(DT280="","",IF(DT280&gt;=B$10,"Y","N"))</f>
        <v/>
      </c>
      <c r="DV280" s="115" t="str">
        <f aca="false">IF(DT280="","",IF(DT280&lt;50%,1,IF(AND(DT280&gt;=50%,DT280&lt;B$10),2,IF(DT280&gt;=B$10,3))))</f>
        <v/>
      </c>
      <c r="DW280" s="114" t="str">
        <f aca="false">IF(B280&lt;&gt;"",IFERROR(IF((SUMIF(D$14:CS$14,"CLO10",D280:CS280)/'Grade computation'!I$13)=0,0,(SUMIF(D$14:CS$14,"CLO10",D280:CS280)/'Grade computation'!I$13)),""),"")</f>
        <v/>
      </c>
      <c r="DX280" s="115" t="str">
        <f aca="false">IF(DW280="","",IF(DW280&gt;=B$10,"Y","N"))</f>
        <v/>
      </c>
      <c r="DY280" s="115" t="str">
        <f aca="false">IF(DW280="","",IF(DW280&lt;50%,1,IF(AND(DW280&gt;=50%,DW280&lt;B$10),2,IF(DW280&gt;=B$10,3))))</f>
        <v/>
      </c>
      <c r="DZ280" s="13"/>
      <c r="EA280" s="13"/>
    </row>
    <row r="281" customFormat="false" ht="15.75" hidden="false" customHeight="true" outlineLevel="0" collapsed="false">
      <c r="A281" s="118"/>
      <c r="B281" s="119"/>
      <c r="C281" s="117"/>
      <c r="D281" s="117"/>
      <c r="E281" s="117"/>
      <c r="F281" s="117"/>
      <c r="G281" s="117"/>
      <c r="H281" s="117"/>
      <c r="I281" s="117"/>
      <c r="J281" s="117"/>
      <c r="K281" s="117"/>
      <c r="L281" s="117"/>
      <c r="M281" s="117"/>
      <c r="N281" s="117"/>
      <c r="O281" s="117"/>
      <c r="P281" s="117"/>
      <c r="Q281" s="117"/>
      <c r="R281" s="117"/>
      <c r="S281" s="117"/>
      <c r="T281" s="117"/>
      <c r="U281" s="117"/>
      <c r="V281" s="117"/>
      <c r="W281" s="117"/>
      <c r="X281" s="117"/>
      <c r="Y281" s="117"/>
      <c r="Z281" s="117"/>
      <c r="AA281" s="117"/>
      <c r="AB281" s="117"/>
      <c r="AC281" s="117"/>
      <c r="AD281" s="117"/>
      <c r="AE281" s="117"/>
      <c r="AF281" s="117"/>
      <c r="AG281" s="117"/>
      <c r="AH281" s="111" t="str">
        <f aca="false">IF(B281&lt;&gt;"",SUMIF(D$12:AG$12,"TLA",D281:AG281),"")</f>
        <v/>
      </c>
      <c r="AI281" s="112" t="str">
        <f aca="false">IF(B281&lt;&gt;"",SUMIF(D$12:AG$12,"AT",D281:AG281),"")</f>
        <v/>
      </c>
      <c r="AJ281" s="117"/>
      <c r="AK281" s="117"/>
      <c r="AL281" s="117"/>
      <c r="AM281" s="117"/>
      <c r="AN281" s="117"/>
      <c r="AO281" s="117"/>
      <c r="AP281" s="117"/>
      <c r="AQ281" s="117"/>
      <c r="AR281" s="117"/>
      <c r="AS281" s="117"/>
      <c r="AT281" s="117"/>
      <c r="AU281" s="117"/>
      <c r="AV281" s="117"/>
      <c r="AW281" s="117"/>
      <c r="AX281" s="117"/>
      <c r="AY281" s="117"/>
      <c r="AZ281" s="117"/>
      <c r="BA281" s="117"/>
      <c r="BB281" s="117"/>
      <c r="BC281" s="117"/>
      <c r="BD281" s="117"/>
      <c r="BE281" s="117"/>
      <c r="BF281" s="117"/>
      <c r="BG281" s="117"/>
      <c r="BH281" s="117"/>
      <c r="BI281" s="117"/>
      <c r="BJ281" s="117"/>
      <c r="BK281" s="117"/>
      <c r="BL281" s="117"/>
      <c r="BM281" s="117"/>
      <c r="BN281" s="111" t="str">
        <f aca="false">IF(B281&lt;&gt;"", SUMIF(AJ$12:BM$12,"TLA",AJ281:BM281), "")</f>
        <v/>
      </c>
      <c r="BO281" s="112" t="str">
        <f aca="false">IF(B281&lt;&gt;"", SUMIF(AJ$12:BM$12,"AT",AJ281:BM281), "")</f>
        <v/>
      </c>
      <c r="BP281" s="113"/>
      <c r="BQ281" s="113"/>
      <c r="BR281" s="113"/>
      <c r="BS281" s="113"/>
      <c r="BT281" s="113"/>
      <c r="BU281" s="113"/>
      <c r="BV281" s="113"/>
      <c r="BW281" s="113"/>
      <c r="BX281" s="113"/>
      <c r="BY281" s="113"/>
      <c r="BZ281" s="113"/>
      <c r="CA281" s="117"/>
      <c r="CB281" s="117"/>
      <c r="CC281" s="117"/>
      <c r="CD281" s="117"/>
      <c r="CE281" s="117"/>
      <c r="CF281" s="117"/>
      <c r="CG281" s="117"/>
      <c r="CH281" s="117"/>
      <c r="CI281" s="117"/>
      <c r="CJ281" s="117"/>
      <c r="CK281" s="117"/>
      <c r="CL281" s="117"/>
      <c r="CM281" s="117"/>
      <c r="CN281" s="117"/>
      <c r="CO281" s="117"/>
      <c r="CP281" s="117"/>
      <c r="CQ281" s="117"/>
      <c r="CR281" s="117"/>
      <c r="CS281" s="117"/>
      <c r="CT281" s="111" t="str">
        <f aca="false">IF(B281&lt;&gt;"",SUMIF(BP$12:CS$12,"TLA",BP281:CS281), "")</f>
        <v/>
      </c>
      <c r="CU281" s="112" t="str">
        <f aca="false">IF(B281&lt;&gt;"",SUMIF(BP$12:CS$12,"AT",BP281:CS281), "")</f>
        <v/>
      </c>
      <c r="CV281" s="114" t="str">
        <f aca="false">IF(B281&lt;&gt;"",IFERROR(SUMIF(D$14:CS$14, "CLO1", D281:CS281)/'Grade computation'!I$4,""),"")</f>
        <v/>
      </c>
      <c r="CW281" s="115" t="str">
        <f aca="false">IF(CV281="","",IF(CV281&gt;=B$10,"Y","N"))</f>
        <v/>
      </c>
      <c r="CX281" s="115" t="str">
        <f aca="false">IF(CV281="","",IF(CV281&lt;50%,1,IF(AND(CV281&gt;=50%,CV281&lt;B$10),2,IF(CV281&gt;=B$10,3))))</f>
        <v/>
      </c>
      <c r="CY281" s="114" t="str">
        <f aca="false">IF(B281&lt;&gt;"",IFERROR(IF((SUMIF(D$14:CS$14,"CLO2",D281:CS281)/'Grade computation'!I$5)=0,0,(SUMIF(D$14:CS$14,"CLO2",D281:CS281)/'Grade computation'!I$5)),""),"")</f>
        <v/>
      </c>
      <c r="CZ281" s="115" t="str">
        <f aca="false">IF(CY281="","",IF(CY281&gt;=B$10,"Y","N"))</f>
        <v/>
      </c>
      <c r="DA281" s="115" t="str">
        <f aca="false">IF(CY281="","",IF(CY281&lt;50%,1,IF(AND(CY281&gt;=50%,CY281&lt;B$10),2,IF(CY281&gt;=B$10,3))))</f>
        <v/>
      </c>
      <c r="DB281" s="114" t="str">
        <f aca="false">IF(B281&lt;&gt;"",IFERROR(IF((SUMIF(D$14:CS$14,"CLO3",D281:CS281)/'Grade computation'!I$6)=0,0,(SUMIF(D$14:CS$14,"CLO3",D281:CS281)/'Grade computation'!I$6)),""),"")</f>
        <v/>
      </c>
      <c r="DC281" s="115" t="str">
        <f aca="false">IF(DB281="","",IF(DB281&gt;=B$10,"Y","N"))</f>
        <v/>
      </c>
      <c r="DD281" s="115" t="str">
        <f aca="false">IF(DB281="","",IF(DB281&lt;50%,1,IF(AND(DB281&gt;=50%,DB281&lt;B$10),2,IF(DB281&gt;=B$10,3))))</f>
        <v/>
      </c>
      <c r="DE281" s="114" t="str">
        <f aca="false">IF(B281&lt;&gt;"",IFERROR(SUMIF(D$14:CS$14,"CLO4",D281:CS281)/'Grade computation'!I$7,""),"")</f>
        <v/>
      </c>
      <c r="DF281" s="115" t="str">
        <f aca="false">IF(DE281="","",IF(DE281&gt;=B$10,"Y","N"))</f>
        <v/>
      </c>
      <c r="DG281" s="115" t="str">
        <f aca="false">IF(DE281="","",IF(DE281&lt;50%,1,IF(AND(DE281&gt;=50%,DE281&lt;B$10),2,IF(DE281&gt;=B$10,3))))</f>
        <v/>
      </c>
      <c r="DH281" s="114" t="str">
        <f aca="false">IF(B281&lt;&gt;"",IFERROR(IF((SUMIF(D$14:CS$14,"CLO5",D281:CS281)/'Grade computation'!I$8)=0,0,(SUMIF(D$14:CS$14,"CLO5",D281:CS281)/'Grade computation'!I$8)),""),"")</f>
        <v/>
      </c>
      <c r="DI281" s="115" t="str">
        <f aca="false">IF(DH281="","",IF(DH281&gt;=B$10,"Y","N"))</f>
        <v/>
      </c>
      <c r="DJ281" s="115" t="str">
        <f aca="false">IF(DH281="","",IF(DH281&lt;50%,1,IF(AND(DH281&gt;=50%,DH281&lt;B$10),2,IF(DH281&gt;=B$10,3))))</f>
        <v/>
      </c>
      <c r="DK281" s="114" t="str">
        <f aca="false">IF(B281&lt;&gt;"",IFERROR(IF((SUMIF(D$14:CS$14,"CLO6",D281:CS281)/'Grade computation'!I$9)=0,0,(SUMIF(D$14:CS$14,"CLO6",D281:CS281)/'Grade computation'!I$9)),""),"")</f>
        <v/>
      </c>
      <c r="DL281" s="115" t="str">
        <f aca="false">IF(DK281="","",IF(DK281&gt;=B$10,"Y","N"))</f>
        <v/>
      </c>
      <c r="DM281" s="115" t="str">
        <f aca="false">IF(DK281="","",IF(DK281&lt;50%,1,IF(AND(DK281&gt;=50%,DK281&lt;B$10),2,IF(DK281&gt;=B$10,3))))</f>
        <v/>
      </c>
      <c r="DN281" s="114" t="str">
        <f aca="false">IF(B281&lt;&gt;"",IFERROR(IF((SUMIF(D$14:CS$14,"CLO7",D281:CS281)/'Grade computation'!I$10)=0,0,(SUMIF(D$14:CS$14,"CLO7",D281:CS281)/'Grade computation'!I$10)),""),"")</f>
        <v/>
      </c>
      <c r="DO281" s="115" t="str">
        <f aca="false">IF(DN281="","",IF(DN281&gt;=B$10,"Y","N"))</f>
        <v/>
      </c>
      <c r="DP281" s="115" t="str">
        <f aca="false">IF(DN281="","",IF(DN281&lt;50%,1,IF(AND(DN281&gt;=50%,DN281&lt;B$10),2,IF(DN281&gt;=B$10,3))))</f>
        <v/>
      </c>
      <c r="DQ281" s="114" t="str">
        <f aca="false">IF(B281&lt;&gt;"",IFERROR(IF((SUMIF(D$14:CS$14,"CLO8",D281:CS281)/'Grade computation'!I$11)=0,0,(SUMIF(D$14:CS$14,"CLO8",D281:CS281)/'Grade computation'!I$11)),""),"")</f>
        <v/>
      </c>
      <c r="DR281" s="115" t="str">
        <f aca="false">IF(DQ281="","",IF(DQ281&gt;=B$10,"Y","N"))</f>
        <v/>
      </c>
      <c r="DS281" s="115" t="str">
        <f aca="false">IF(DQ281="","",IF(DQ281&lt;50%,1,IF(AND(DQ281&gt;=50%,DQ281&lt;B$10),2,IF(DQ281&gt;=B$10,3))))</f>
        <v/>
      </c>
      <c r="DT281" s="114" t="str">
        <f aca="false">IF(B281&lt;&gt;"",IFERROR(IF((SUMIF(D$14:CS$14,"CLO9",D281:CS281)/'Grade computation'!I$12)=0,0,(SUMIF(D$14:CS$14,"CLO9",D281:CS281)/'Grade computation'!I$12)),""),"")</f>
        <v/>
      </c>
      <c r="DU281" s="115" t="str">
        <f aca="false">IF(DT281="","",IF(DT281&gt;=B$10,"Y","N"))</f>
        <v/>
      </c>
      <c r="DV281" s="115" t="str">
        <f aca="false">IF(DT281="","",IF(DT281&lt;50%,1,IF(AND(DT281&gt;=50%,DT281&lt;B$10),2,IF(DT281&gt;=B$10,3))))</f>
        <v/>
      </c>
      <c r="DW281" s="114" t="str">
        <f aca="false">IF(B281&lt;&gt;"",IFERROR(IF((SUMIF(D$14:CS$14,"CLO10",D281:CS281)/'Grade computation'!I$13)=0,0,(SUMIF(D$14:CS$14,"CLO10",D281:CS281)/'Grade computation'!I$13)),""),"")</f>
        <v/>
      </c>
      <c r="DX281" s="115" t="str">
        <f aca="false">IF(DW281="","",IF(DW281&gt;=B$10,"Y","N"))</f>
        <v/>
      </c>
      <c r="DY281" s="115" t="str">
        <f aca="false">IF(DW281="","",IF(DW281&lt;50%,1,IF(AND(DW281&gt;=50%,DW281&lt;B$10),2,IF(DW281&gt;=B$10,3))))</f>
        <v/>
      </c>
      <c r="DZ281" s="13"/>
      <c r="EA281" s="13"/>
    </row>
    <row r="282" customFormat="false" ht="15.75" hidden="false" customHeight="true" outlineLevel="0" collapsed="false">
      <c r="A282" s="118"/>
      <c r="B282" s="119"/>
      <c r="C282" s="117"/>
      <c r="D282" s="117"/>
      <c r="E282" s="117"/>
      <c r="F282" s="117"/>
      <c r="G282" s="117"/>
      <c r="H282" s="117"/>
      <c r="I282" s="117"/>
      <c r="J282" s="117"/>
      <c r="K282" s="117"/>
      <c r="L282" s="117"/>
      <c r="M282" s="117"/>
      <c r="N282" s="117"/>
      <c r="O282" s="117"/>
      <c r="P282" s="117"/>
      <c r="Q282" s="117"/>
      <c r="R282" s="117"/>
      <c r="S282" s="117"/>
      <c r="T282" s="117"/>
      <c r="U282" s="117"/>
      <c r="V282" s="117"/>
      <c r="W282" s="117"/>
      <c r="X282" s="117"/>
      <c r="Y282" s="117"/>
      <c r="Z282" s="117"/>
      <c r="AA282" s="117"/>
      <c r="AB282" s="117"/>
      <c r="AC282" s="117"/>
      <c r="AD282" s="117"/>
      <c r="AE282" s="117"/>
      <c r="AF282" s="117"/>
      <c r="AG282" s="117"/>
      <c r="AH282" s="111" t="str">
        <f aca="false">IF(B282&lt;&gt;"",SUMIF(D$12:AG$12,"TLA",D282:AG282),"")</f>
        <v/>
      </c>
      <c r="AI282" s="112" t="str">
        <f aca="false">IF(B282&lt;&gt;"",SUMIF(D$12:AG$12,"AT",D282:AG282),"")</f>
        <v/>
      </c>
      <c r="AJ282" s="117"/>
      <c r="AK282" s="117"/>
      <c r="AL282" s="117"/>
      <c r="AM282" s="117"/>
      <c r="AN282" s="117"/>
      <c r="AO282" s="117"/>
      <c r="AP282" s="117"/>
      <c r="AQ282" s="117"/>
      <c r="AR282" s="117"/>
      <c r="AS282" s="117"/>
      <c r="AT282" s="117"/>
      <c r="AU282" s="117"/>
      <c r="AV282" s="117"/>
      <c r="AW282" s="117"/>
      <c r="AX282" s="117"/>
      <c r="AY282" s="117"/>
      <c r="AZ282" s="117"/>
      <c r="BA282" s="117"/>
      <c r="BB282" s="117"/>
      <c r="BC282" s="117"/>
      <c r="BD282" s="117"/>
      <c r="BE282" s="117"/>
      <c r="BF282" s="117"/>
      <c r="BG282" s="117"/>
      <c r="BH282" s="117"/>
      <c r="BI282" s="117"/>
      <c r="BJ282" s="117"/>
      <c r="BK282" s="117"/>
      <c r="BL282" s="117"/>
      <c r="BM282" s="117"/>
      <c r="BN282" s="111" t="str">
        <f aca="false">IF(B282&lt;&gt;"", SUMIF(AJ$12:BM$12,"TLA",AJ282:BM282), "")</f>
        <v/>
      </c>
      <c r="BO282" s="112" t="str">
        <f aca="false">IF(B282&lt;&gt;"", SUMIF(AJ$12:BM$12,"AT",AJ282:BM282), "")</f>
        <v/>
      </c>
      <c r="BP282" s="113"/>
      <c r="BQ282" s="113"/>
      <c r="BR282" s="113"/>
      <c r="BS282" s="113"/>
      <c r="BT282" s="113"/>
      <c r="BU282" s="113"/>
      <c r="BV282" s="113"/>
      <c r="BW282" s="113"/>
      <c r="BX282" s="113"/>
      <c r="BY282" s="113"/>
      <c r="BZ282" s="113"/>
      <c r="CA282" s="117"/>
      <c r="CB282" s="117"/>
      <c r="CC282" s="117"/>
      <c r="CD282" s="117"/>
      <c r="CE282" s="117"/>
      <c r="CF282" s="117"/>
      <c r="CG282" s="117"/>
      <c r="CH282" s="117"/>
      <c r="CI282" s="117"/>
      <c r="CJ282" s="117"/>
      <c r="CK282" s="117"/>
      <c r="CL282" s="117"/>
      <c r="CM282" s="117"/>
      <c r="CN282" s="117"/>
      <c r="CO282" s="117"/>
      <c r="CP282" s="117"/>
      <c r="CQ282" s="117"/>
      <c r="CR282" s="117"/>
      <c r="CS282" s="117"/>
      <c r="CT282" s="111" t="str">
        <f aca="false">IF(B282&lt;&gt;"",SUMIF(BP$12:CS$12,"TLA",BP282:CS282), "")</f>
        <v/>
      </c>
      <c r="CU282" s="112" t="str">
        <f aca="false">IF(B282&lt;&gt;"",SUMIF(BP$12:CS$12,"AT",BP282:CS282), "")</f>
        <v/>
      </c>
      <c r="CV282" s="114" t="str">
        <f aca="false">IF(B282&lt;&gt;"",IFERROR(SUMIF(D$14:CS$14, "CLO1", D282:CS282)/'Grade computation'!I$4,""),"")</f>
        <v/>
      </c>
      <c r="CW282" s="115" t="str">
        <f aca="false">IF(CV282="","",IF(CV282&gt;=B$10,"Y","N"))</f>
        <v/>
      </c>
      <c r="CX282" s="115" t="str">
        <f aca="false">IF(CV282="","",IF(CV282&lt;50%,1,IF(AND(CV282&gt;=50%,CV282&lt;B$10),2,IF(CV282&gt;=B$10,3))))</f>
        <v/>
      </c>
      <c r="CY282" s="114" t="str">
        <f aca="false">IF(B282&lt;&gt;"",IFERROR(IF((SUMIF(D$14:CS$14,"CLO2",D282:CS282)/'Grade computation'!I$5)=0,0,(SUMIF(D$14:CS$14,"CLO2",D282:CS282)/'Grade computation'!I$5)),""),"")</f>
        <v/>
      </c>
      <c r="CZ282" s="115" t="str">
        <f aca="false">IF(CY282="","",IF(CY282&gt;=B$10,"Y","N"))</f>
        <v/>
      </c>
      <c r="DA282" s="115" t="str">
        <f aca="false">IF(CY282="","",IF(CY282&lt;50%,1,IF(AND(CY282&gt;=50%,CY282&lt;B$10),2,IF(CY282&gt;=B$10,3))))</f>
        <v/>
      </c>
      <c r="DB282" s="114" t="str">
        <f aca="false">IF(B282&lt;&gt;"",IFERROR(IF((SUMIF(D$14:CS$14,"CLO3",D282:CS282)/'Grade computation'!I$6)=0,0,(SUMIF(D$14:CS$14,"CLO3",D282:CS282)/'Grade computation'!I$6)),""),"")</f>
        <v/>
      </c>
      <c r="DC282" s="115" t="str">
        <f aca="false">IF(DB282="","",IF(DB282&gt;=B$10,"Y","N"))</f>
        <v/>
      </c>
      <c r="DD282" s="115" t="str">
        <f aca="false">IF(DB282="","",IF(DB282&lt;50%,1,IF(AND(DB282&gt;=50%,DB282&lt;B$10),2,IF(DB282&gt;=B$10,3))))</f>
        <v/>
      </c>
      <c r="DE282" s="114" t="str">
        <f aca="false">IF(B282&lt;&gt;"",IFERROR(SUMIF(D$14:CS$14,"CLO4",D282:CS282)/'Grade computation'!I$7,""),"")</f>
        <v/>
      </c>
      <c r="DF282" s="115" t="str">
        <f aca="false">IF(DE282="","",IF(DE282&gt;=B$10,"Y","N"))</f>
        <v/>
      </c>
      <c r="DG282" s="115" t="str">
        <f aca="false">IF(DE282="","",IF(DE282&lt;50%,1,IF(AND(DE282&gt;=50%,DE282&lt;B$10),2,IF(DE282&gt;=B$10,3))))</f>
        <v/>
      </c>
      <c r="DH282" s="114" t="str">
        <f aca="false">IF(B282&lt;&gt;"",IFERROR(IF((SUMIF(D$14:CS$14,"CLO5",D282:CS282)/'Grade computation'!I$8)=0,0,(SUMIF(D$14:CS$14,"CLO5",D282:CS282)/'Grade computation'!I$8)),""),"")</f>
        <v/>
      </c>
      <c r="DI282" s="115" t="str">
        <f aca="false">IF(DH282="","",IF(DH282&gt;=B$10,"Y","N"))</f>
        <v/>
      </c>
      <c r="DJ282" s="115" t="str">
        <f aca="false">IF(DH282="","",IF(DH282&lt;50%,1,IF(AND(DH282&gt;=50%,DH282&lt;B$10),2,IF(DH282&gt;=B$10,3))))</f>
        <v/>
      </c>
      <c r="DK282" s="114" t="str">
        <f aca="false">IF(B282&lt;&gt;"",IFERROR(IF((SUMIF(D$14:CS$14,"CLO6",D282:CS282)/'Grade computation'!I$9)=0,0,(SUMIF(D$14:CS$14,"CLO6",D282:CS282)/'Grade computation'!I$9)),""),"")</f>
        <v/>
      </c>
      <c r="DL282" s="115" t="str">
        <f aca="false">IF(DK282="","",IF(DK282&gt;=B$10,"Y","N"))</f>
        <v/>
      </c>
      <c r="DM282" s="115" t="str">
        <f aca="false">IF(DK282="","",IF(DK282&lt;50%,1,IF(AND(DK282&gt;=50%,DK282&lt;B$10),2,IF(DK282&gt;=B$10,3))))</f>
        <v/>
      </c>
      <c r="DN282" s="114" t="str">
        <f aca="false">IF(B282&lt;&gt;"",IFERROR(IF((SUMIF(D$14:CS$14,"CLO7",D282:CS282)/'Grade computation'!I$10)=0,0,(SUMIF(D$14:CS$14,"CLO7",D282:CS282)/'Grade computation'!I$10)),""),"")</f>
        <v/>
      </c>
      <c r="DO282" s="115" t="str">
        <f aca="false">IF(DN282="","",IF(DN282&gt;=B$10,"Y","N"))</f>
        <v/>
      </c>
      <c r="DP282" s="115" t="str">
        <f aca="false">IF(DN282="","",IF(DN282&lt;50%,1,IF(AND(DN282&gt;=50%,DN282&lt;B$10),2,IF(DN282&gt;=B$10,3))))</f>
        <v/>
      </c>
      <c r="DQ282" s="114" t="str">
        <f aca="false">IF(B282&lt;&gt;"",IFERROR(IF((SUMIF(D$14:CS$14,"CLO8",D282:CS282)/'Grade computation'!I$11)=0,0,(SUMIF(D$14:CS$14,"CLO8",D282:CS282)/'Grade computation'!I$11)),""),"")</f>
        <v/>
      </c>
      <c r="DR282" s="115" t="str">
        <f aca="false">IF(DQ282="","",IF(DQ282&gt;=B$10,"Y","N"))</f>
        <v/>
      </c>
      <c r="DS282" s="115" t="str">
        <f aca="false">IF(DQ282="","",IF(DQ282&lt;50%,1,IF(AND(DQ282&gt;=50%,DQ282&lt;B$10),2,IF(DQ282&gt;=B$10,3))))</f>
        <v/>
      </c>
      <c r="DT282" s="114" t="str">
        <f aca="false">IF(B282&lt;&gt;"",IFERROR(IF((SUMIF(D$14:CS$14,"CLO9",D282:CS282)/'Grade computation'!I$12)=0,0,(SUMIF(D$14:CS$14,"CLO9",D282:CS282)/'Grade computation'!I$12)),""),"")</f>
        <v/>
      </c>
      <c r="DU282" s="115" t="str">
        <f aca="false">IF(DT282="","",IF(DT282&gt;=B$10,"Y","N"))</f>
        <v/>
      </c>
      <c r="DV282" s="115" t="str">
        <f aca="false">IF(DT282="","",IF(DT282&lt;50%,1,IF(AND(DT282&gt;=50%,DT282&lt;B$10),2,IF(DT282&gt;=B$10,3))))</f>
        <v/>
      </c>
      <c r="DW282" s="114" t="str">
        <f aca="false">IF(B282&lt;&gt;"",IFERROR(IF((SUMIF(D$14:CS$14,"CLO10",D282:CS282)/'Grade computation'!I$13)=0,0,(SUMIF(D$14:CS$14,"CLO10",D282:CS282)/'Grade computation'!I$13)),""),"")</f>
        <v/>
      </c>
      <c r="DX282" s="115" t="str">
        <f aca="false">IF(DW282="","",IF(DW282&gt;=B$10,"Y","N"))</f>
        <v/>
      </c>
      <c r="DY282" s="115" t="str">
        <f aca="false">IF(DW282="","",IF(DW282&lt;50%,1,IF(AND(DW282&gt;=50%,DW282&lt;B$10),2,IF(DW282&gt;=B$10,3))))</f>
        <v/>
      </c>
      <c r="DZ282" s="13"/>
      <c r="EA282" s="13"/>
    </row>
    <row r="283" customFormat="false" ht="15.75" hidden="false" customHeight="true" outlineLevel="0" collapsed="false">
      <c r="A283" s="118"/>
      <c r="B283" s="119"/>
      <c r="C283" s="117"/>
      <c r="D283" s="117"/>
      <c r="E283" s="117"/>
      <c r="F283" s="117"/>
      <c r="G283" s="117"/>
      <c r="H283" s="117"/>
      <c r="I283" s="117"/>
      <c r="J283" s="117"/>
      <c r="K283" s="117"/>
      <c r="L283" s="117"/>
      <c r="M283" s="117"/>
      <c r="N283" s="117"/>
      <c r="O283" s="117"/>
      <c r="P283" s="117"/>
      <c r="Q283" s="117"/>
      <c r="R283" s="117"/>
      <c r="S283" s="117"/>
      <c r="T283" s="117"/>
      <c r="U283" s="117"/>
      <c r="V283" s="117"/>
      <c r="W283" s="117"/>
      <c r="X283" s="117"/>
      <c r="Y283" s="117"/>
      <c r="Z283" s="117"/>
      <c r="AA283" s="117"/>
      <c r="AB283" s="117"/>
      <c r="AC283" s="117"/>
      <c r="AD283" s="117"/>
      <c r="AE283" s="117"/>
      <c r="AF283" s="117"/>
      <c r="AG283" s="117"/>
      <c r="AH283" s="111" t="str">
        <f aca="false">IF(B283&lt;&gt;"",SUMIF(D$12:AG$12,"TLA",D283:AG283),"")</f>
        <v/>
      </c>
      <c r="AI283" s="112" t="str">
        <f aca="false">IF(B283&lt;&gt;"",SUMIF(D$12:AG$12,"AT",D283:AG283),"")</f>
        <v/>
      </c>
      <c r="AJ283" s="117"/>
      <c r="AK283" s="117"/>
      <c r="AL283" s="117"/>
      <c r="AM283" s="117"/>
      <c r="AN283" s="117"/>
      <c r="AO283" s="117"/>
      <c r="AP283" s="117"/>
      <c r="AQ283" s="117"/>
      <c r="AR283" s="117"/>
      <c r="AS283" s="117"/>
      <c r="AT283" s="117"/>
      <c r="AU283" s="117"/>
      <c r="AV283" s="117"/>
      <c r="AW283" s="117"/>
      <c r="AX283" s="117"/>
      <c r="AY283" s="117"/>
      <c r="AZ283" s="117"/>
      <c r="BA283" s="117"/>
      <c r="BB283" s="117"/>
      <c r="BC283" s="117"/>
      <c r="BD283" s="117"/>
      <c r="BE283" s="117"/>
      <c r="BF283" s="117"/>
      <c r="BG283" s="117"/>
      <c r="BH283" s="117"/>
      <c r="BI283" s="117"/>
      <c r="BJ283" s="117"/>
      <c r="BK283" s="117"/>
      <c r="BL283" s="117"/>
      <c r="BM283" s="117"/>
      <c r="BN283" s="111" t="str">
        <f aca="false">IF(B283&lt;&gt;"", SUMIF(AJ$12:BM$12,"TLA",AJ283:BM283), "")</f>
        <v/>
      </c>
      <c r="BO283" s="112" t="str">
        <f aca="false">IF(B283&lt;&gt;"", SUMIF(AJ$12:BM$12,"AT",AJ283:BM283), "")</f>
        <v/>
      </c>
      <c r="BP283" s="113"/>
      <c r="BQ283" s="113"/>
      <c r="BR283" s="113"/>
      <c r="BS283" s="113"/>
      <c r="BT283" s="113"/>
      <c r="BU283" s="113"/>
      <c r="BV283" s="113"/>
      <c r="BW283" s="113"/>
      <c r="BX283" s="113"/>
      <c r="BY283" s="113"/>
      <c r="BZ283" s="113"/>
      <c r="CA283" s="117"/>
      <c r="CB283" s="117"/>
      <c r="CC283" s="117"/>
      <c r="CD283" s="117"/>
      <c r="CE283" s="117"/>
      <c r="CF283" s="117"/>
      <c r="CG283" s="117"/>
      <c r="CH283" s="117"/>
      <c r="CI283" s="117"/>
      <c r="CJ283" s="117"/>
      <c r="CK283" s="117"/>
      <c r="CL283" s="117"/>
      <c r="CM283" s="117"/>
      <c r="CN283" s="117"/>
      <c r="CO283" s="117"/>
      <c r="CP283" s="117"/>
      <c r="CQ283" s="117"/>
      <c r="CR283" s="117"/>
      <c r="CS283" s="117"/>
      <c r="CT283" s="111" t="str">
        <f aca="false">IF(B283&lt;&gt;"",SUMIF(BP$12:CS$12,"TLA",BP283:CS283), "")</f>
        <v/>
      </c>
      <c r="CU283" s="112" t="str">
        <f aca="false">IF(B283&lt;&gt;"",SUMIF(BP$12:CS$12,"AT",BP283:CS283), "")</f>
        <v/>
      </c>
      <c r="CV283" s="114" t="str">
        <f aca="false">IF(B283&lt;&gt;"",IFERROR(SUMIF(D$14:CS$14, "CLO1", D283:CS283)/'Grade computation'!I$4,""),"")</f>
        <v/>
      </c>
      <c r="CW283" s="115" t="str">
        <f aca="false">IF(CV283="","",IF(CV283&gt;=B$10,"Y","N"))</f>
        <v/>
      </c>
      <c r="CX283" s="115" t="str">
        <f aca="false">IF(CV283="","",IF(CV283&lt;50%,1,IF(AND(CV283&gt;=50%,CV283&lt;B$10),2,IF(CV283&gt;=B$10,3))))</f>
        <v/>
      </c>
      <c r="CY283" s="114" t="str">
        <f aca="false">IF(B283&lt;&gt;"",IFERROR(IF((SUMIF(D$14:CS$14,"CLO2",D283:CS283)/'Grade computation'!I$5)=0,0,(SUMIF(D$14:CS$14,"CLO2",D283:CS283)/'Grade computation'!I$5)),""),"")</f>
        <v/>
      </c>
      <c r="CZ283" s="115" t="str">
        <f aca="false">IF(CY283="","",IF(CY283&gt;=B$10,"Y","N"))</f>
        <v/>
      </c>
      <c r="DA283" s="115" t="str">
        <f aca="false">IF(CY283="","",IF(CY283&lt;50%,1,IF(AND(CY283&gt;=50%,CY283&lt;B$10),2,IF(CY283&gt;=B$10,3))))</f>
        <v/>
      </c>
      <c r="DB283" s="114" t="str">
        <f aca="false">IF(B283&lt;&gt;"",IFERROR(IF((SUMIF(D$14:CS$14,"CLO3",D283:CS283)/'Grade computation'!I$6)=0,0,(SUMIF(D$14:CS$14,"CLO3",D283:CS283)/'Grade computation'!I$6)),""),"")</f>
        <v/>
      </c>
      <c r="DC283" s="115" t="str">
        <f aca="false">IF(DB283="","",IF(DB283&gt;=B$10,"Y","N"))</f>
        <v/>
      </c>
      <c r="DD283" s="115" t="str">
        <f aca="false">IF(DB283="","",IF(DB283&lt;50%,1,IF(AND(DB283&gt;=50%,DB283&lt;B$10),2,IF(DB283&gt;=B$10,3))))</f>
        <v/>
      </c>
      <c r="DE283" s="114" t="str">
        <f aca="false">IF(B283&lt;&gt;"",IFERROR(SUMIF(D$14:CS$14,"CLO4",D283:CS283)/'Grade computation'!I$7,""),"")</f>
        <v/>
      </c>
      <c r="DF283" s="115" t="str">
        <f aca="false">IF(DE283="","",IF(DE283&gt;=B$10,"Y","N"))</f>
        <v/>
      </c>
      <c r="DG283" s="115" t="str">
        <f aca="false">IF(DE283="","",IF(DE283&lt;50%,1,IF(AND(DE283&gt;=50%,DE283&lt;B$10),2,IF(DE283&gt;=B$10,3))))</f>
        <v/>
      </c>
      <c r="DH283" s="114" t="str">
        <f aca="false">IF(B283&lt;&gt;"",IFERROR(IF((SUMIF(D$14:CS$14,"CLO5",D283:CS283)/'Grade computation'!I$8)=0,0,(SUMIF(D$14:CS$14,"CLO5",D283:CS283)/'Grade computation'!I$8)),""),"")</f>
        <v/>
      </c>
      <c r="DI283" s="115" t="str">
        <f aca="false">IF(DH283="","",IF(DH283&gt;=B$10,"Y","N"))</f>
        <v/>
      </c>
      <c r="DJ283" s="115" t="str">
        <f aca="false">IF(DH283="","",IF(DH283&lt;50%,1,IF(AND(DH283&gt;=50%,DH283&lt;B$10),2,IF(DH283&gt;=B$10,3))))</f>
        <v/>
      </c>
      <c r="DK283" s="114" t="str">
        <f aca="false">IF(B283&lt;&gt;"",IFERROR(IF((SUMIF(D$14:CS$14,"CLO6",D283:CS283)/'Grade computation'!I$9)=0,0,(SUMIF(D$14:CS$14,"CLO6",D283:CS283)/'Grade computation'!I$9)),""),"")</f>
        <v/>
      </c>
      <c r="DL283" s="115" t="str">
        <f aca="false">IF(DK283="","",IF(DK283&gt;=B$10,"Y","N"))</f>
        <v/>
      </c>
      <c r="DM283" s="115" t="str">
        <f aca="false">IF(DK283="","",IF(DK283&lt;50%,1,IF(AND(DK283&gt;=50%,DK283&lt;B$10),2,IF(DK283&gt;=B$10,3))))</f>
        <v/>
      </c>
      <c r="DN283" s="114" t="str">
        <f aca="false">IF(B283&lt;&gt;"",IFERROR(IF((SUMIF(D$14:CS$14,"CLO7",D283:CS283)/'Grade computation'!I$10)=0,0,(SUMIF(D$14:CS$14,"CLO7",D283:CS283)/'Grade computation'!I$10)),""),"")</f>
        <v/>
      </c>
      <c r="DO283" s="115" t="str">
        <f aca="false">IF(DN283="","",IF(DN283&gt;=B$10,"Y","N"))</f>
        <v/>
      </c>
      <c r="DP283" s="115" t="str">
        <f aca="false">IF(DN283="","",IF(DN283&lt;50%,1,IF(AND(DN283&gt;=50%,DN283&lt;B$10),2,IF(DN283&gt;=B$10,3))))</f>
        <v/>
      </c>
      <c r="DQ283" s="114" t="str">
        <f aca="false">IF(B283&lt;&gt;"",IFERROR(IF((SUMIF(D$14:CS$14,"CLO8",D283:CS283)/'Grade computation'!I$11)=0,0,(SUMIF(D$14:CS$14,"CLO8",D283:CS283)/'Grade computation'!I$11)),""),"")</f>
        <v/>
      </c>
      <c r="DR283" s="115" t="str">
        <f aca="false">IF(DQ283="","",IF(DQ283&gt;=B$10,"Y","N"))</f>
        <v/>
      </c>
      <c r="DS283" s="115" t="str">
        <f aca="false">IF(DQ283="","",IF(DQ283&lt;50%,1,IF(AND(DQ283&gt;=50%,DQ283&lt;B$10),2,IF(DQ283&gt;=B$10,3))))</f>
        <v/>
      </c>
      <c r="DT283" s="114" t="str">
        <f aca="false">IF(B283&lt;&gt;"",IFERROR(IF((SUMIF(D$14:CS$14,"CLO9",D283:CS283)/'Grade computation'!I$12)=0,0,(SUMIF(D$14:CS$14,"CLO9",D283:CS283)/'Grade computation'!I$12)),""),"")</f>
        <v/>
      </c>
      <c r="DU283" s="115" t="str">
        <f aca="false">IF(DT283="","",IF(DT283&gt;=B$10,"Y","N"))</f>
        <v/>
      </c>
      <c r="DV283" s="115" t="str">
        <f aca="false">IF(DT283="","",IF(DT283&lt;50%,1,IF(AND(DT283&gt;=50%,DT283&lt;B$10),2,IF(DT283&gt;=B$10,3))))</f>
        <v/>
      </c>
      <c r="DW283" s="114" t="str">
        <f aca="false">IF(B283&lt;&gt;"",IFERROR(IF((SUMIF(D$14:CS$14,"CLO10",D283:CS283)/'Grade computation'!I$13)=0,0,(SUMIF(D$14:CS$14,"CLO10",D283:CS283)/'Grade computation'!I$13)),""),"")</f>
        <v/>
      </c>
      <c r="DX283" s="115" t="str">
        <f aca="false">IF(DW283="","",IF(DW283&gt;=B$10,"Y","N"))</f>
        <v/>
      </c>
      <c r="DY283" s="115" t="str">
        <f aca="false">IF(DW283="","",IF(DW283&lt;50%,1,IF(AND(DW283&gt;=50%,DW283&lt;B$10),2,IF(DW283&gt;=B$10,3))))</f>
        <v/>
      </c>
      <c r="DZ283" s="13"/>
      <c r="EA283" s="13"/>
    </row>
    <row r="284" customFormat="false" ht="15.75" hidden="false" customHeight="true" outlineLevel="0" collapsed="false">
      <c r="A284" s="118"/>
      <c r="B284" s="119"/>
      <c r="C284" s="117"/>
      <c r="D284" s="117"/>
      <c r="E284" s="117"/>
      <c r="F284" s="117"/>
      <c r="G284" s="117"/>
      <c r="H284" s="117"/>
      <c r="I284" s="117"/>
      <c r="J284" s="117"/>
      <c r="K284" s="117"/>
      <c r="L284" s="117"/>
      <c r="M284" s="117"/>
      <c r="N284" s="117"/>
      <c r="O284" s="117"/>
      <c r="P284" s="117"/>
      <c r="Q284" s="117"/>
      <c r="R284" s="117"/>
      <c r="S284" s="117"/>
      <c r="T284" s="117"/>
      <c r="U284" s="117"/>
      <c r="V284" s="117"/>
      <c r="W284" s="117"/>
      <c r="X284" s="117"/>
      <c r="Y284" s="117"/>
      <c r="Z284" s="117"/>
      <c r="AA284" s="117"/>
      <c r="AB284" s="117"/>
      <c r="AC284" s="117"/>
      <c r="AD284" s="117"/>
      <c r="AE284" s="117"/>
      <c r="AF284" s="117"/>
      <c r="AG284" s="117"/>
      <c r="AH284" s="111" t="str">
        <f aca="false">IF(B284&lt;&gt;"",SUMIF(D$12:AG$12,"TLA",D284:AG284),"")</f>
        <v/>
      </c>
      <c r="AI284" s="112" t="str">
        <f aca="false">IF(B284&lt;&gt;"",SUMIF(D$12:AG$12,"AT",D284:AG284),"")</f>
        <v/>
      </c>
      <c r="AJ284" s="117"/>
      <c r="AK284" s="117"/>
      <c r="AL284" s="117"/>
      <c r="AM284" s="117"/>
      <c r="AN284" s="117"/>
      <c r="AO284" s="117"/>
      <c r="AP284" s="117"/>
      <c r="AQ284" s="117"/>
      <c r="AR284" s="117"/>
      <c r="AS284" s="117"/>
      <c r="AT284" s="117"/>
      <c r="AU284" s="117"/>
      <c r="AV284" s="117"/>
      <c r="AW284" s="117"/>
      <c r="AX284" s="117"/>
      <c r="AY284" s="117"/>
      <c r="AZ284" s="117"/>
      <c r="BA284" s="117"/>
      <c r="BB284" s="117"/>
      <c r="BC284" s="117"/>
      <c r="BD284" s="117"/>
      <c r="BE284" s="117"/>
      <c r="BF284" s="117"/>
      <c r="BG284" s="117"/>
      <c r="BH284" s="117"/>
      <c r="BI284" s="117"/>
      <c r="BJ284" s="117"/>
      <c r="BK284" s="117"/>
      <c r="BL284" s="117"/>
      <c r="BM284" s="117"/>
      <c r="BN284" s="111" t="str">
        <f aca="false">IF(B284&lt;&gt;"", SUMIF(AJ$12:BM$12,"TLA",AJ284:BM284), "")</f>
        <v/>
      </c>
      <c r="BO284" s="112" t="str">
        <f aca="false">IF(B284&lt;&gt;"", SUMIF(AJ$12:BM$12,"AT",AJ284:BM284), "")</f>
        <v/>
      </c>
      <c r="BP284" s="113"/>
      <c r="BQ284" s="113"/>
      <c r="BR284" s="113"/>
      <c r="BS284" s="113"/>
      <c r="BT284" s="113"/>
      <c r="BU284" s="113"/>
      <c r="BV284" s="113"/>
      <c r="BW284" s="113"/>
      <c r="BX284" s="113"/>
      <c r="BY284" s="113"/>
      <c r="BZ284" s="113"/>
      <c r="CA284" s="117"/>
      <c r="CB284" s="117"/>
      <c r="CC284" s="117"/>
      <c r="CD284" s="117"/>
      <c r="CE284" s="117"/>
      <c r="CF284" s="117"/>
      <c r="CG284" s="117"/>
      <c r="CH284" s="117"/>
      <c r="CI284" s="117"/>
      <c r="CJ284" s="117"/>
      <c r="CK284" s="117"/>
      <c r="CL284" s="117"/>
      <c r="CM284" s="117"/>
      <c r="CN284" s="117"/>
      <c r="CO284" s="117"/>
      <c r="CP284" s="117"/>
      <c r="CQ284" s="117"/>
      <c r="CR284" s="117"/>
      <c r="CS284" s="117"/>
      <c r="CT284" s="111" t="str">
        <f aca="false">IF(B284&lt;&gt;"",SUMIF(BP$12:CS$12,"TLA",BP284:CS284), "")</f>
        <v/>
      </c>
      <c r="CU284" s="112" t="str">
        <f aca="false">IF(B284&lt;&gt;"",SUMIF(BP$12:CS$12,"AT",BP284:CS284), "")</f>
        <v/>
      </c>
      <c r="CV284" s="114" t="str">
        <f aca="false">IF(B284&lt;&gt;"",IFERROR(SUMIF(D$14:CS$14, "CLO1", D284:CS284)/'Grade computation'!I$4,""),"")</f>
        <v/>
      </c>
      <c r="CW284" s="115" t="str">
        <f aca="false">IF(CV284="","",IF(CV284&gt;=B$10,"Y","N"))</f>
        <v/>
      </c>
      <c r="CX284" s="115" t="str">
        <f aca="false">IF(CV284="","",IF(CV284&lt;50%,1,IF(AND(CV284&gt;=50%,CV284&lt;B$10),2,IF(CV284&gt;=B$10,3))))</f>
        <v/>
      </c>
      <c r="CY284" s="114" t="str">
        <f aca="false">IF(B284&lt;&gt;"",IFERROR(IF((SUMIF(D$14:CS$14,"CLO2",D284:CS284)/'Grade computation'!I$5)=0,0,(SUMIF(D$14:CS$14,"CLO2",D284:CS284)/'Grade computation'!I$5)),""),"")</f>
        <v/>
      </c>
      <c r="CZ284" s="115" t="str">
        <f aca="false">IF(CY284="","",IF(CY284&gt;=B$10,"Y","N"))</f>
        <v/>
      </c>
      <c r="DA284" s="115" t="str">
        <f aca="false">IF(CY284="","",IF(CY284&lt;50%,1,IF(AND(CY284&gt;=50%,CY284&lt;B$10),2,IF(CY284&gt;=B$10,3))))</f>
        <v/>
      </c>
      <c r="DB284" s="114" t="str">
        <f aca="false">IF(B284&lt;&gt;"",IFERROR(IF((SUMIF(D$14:CS$14,"CLO3",D284:CS284)/'Grade computation'!I$6)=0,0,(SUMIF(D$14:CS$14,"CLO3",D284:CS284)/'Grade computation'!I$6)),""),"")</f>
        <v/>
      </c>
      <c r="DC284" s="115" t="str">
        <f aca="false">IF(DB284="","",IF(DB284&gt;=B$10,"Y","N"))</f>
        <v/>
      </c>
      <c r="DD284" s="115" t="str">
        <f aca="false">IF(DB284="","",IF(DB284&lt;50%,1,IF(AND(DB284&gt;=50%,DB284&lt;B$10),2,IF(DB284&gt;=B$10,3))))</f>
        <v/>
      </c>
      <c r="DE284" s="114" t="str">
        <f aca="false">IF(B284&lt;&gt;"",IFERROR(SUMIF(D$14:CS$14,"CLO4",D284:CS284)/'Grade computation'!I$7,""),"")</f>
        <v/>
      </c>
      <c r="DF284" s="115" t="str">
        <f aca="false">IF(DE284="","",IF(DE284&gt;=B$10,"Y","N"))</f>
        <v/>
      </c>
      <c r="DG284" s="115" t="str">
        <f aca="false">IF(DE284="","",IF(DE284&lt;50%,1,IF(AND(DE284&gt;=50%,DE284&lt;B$10),2,IF(DE284&gt;=B$10,3))))</f>
        <v/>
      </c>
      <c r="DH284" s="114" t="str">
        <f aca="false">IF(B284&lt;&gt;"",IFERROR(IF((SUMIF(D$14:CS$14,"CLO5",D284:CS284)/'Grade computation'!I$8)=0,0,(SUMIF(D$14:CS$14,"CLO5",D284:CS284)/'Grade computation'!I$8)),""),"")</f>
        <v/>
      </c>
      <c r="DI284" s="115" t="str">
        <f aca="false">IF(DH284="","",IF(DH284&gt;=B$10,"Y","N"))</f>
        <v/>
      </c>
      <c r="DJ284" s="115" t="str">
        <f aca="false">IF(DH284="","",IF(DH284&lt;50%,1,IF(AND(DH284&gt;=50%,DH284&lt;B$10),2,IF(DH284&gt;=B$10,3))))</f>
        <v/>
      </c>
      <c r="DK284" s="114" t="str">
        <f aca="false">IF(B284&lt;&gt;"",IFERROR(IF((SUMIF(D$14:CS$14,"CLO6",D284:CS284)/'Grade computation'!I$9)=0,0,(SUMIF(D$14:CS$14,"CLO6",D284:CS284)/'Grade computation'!I$9)),""),"")</f>
        <v/>
      </c>
      <c r="DL284" s="115" t="str">
        <f aca="false">IF(DK284="","",IF(DK284&gt;=B$10,"Y","N"))</f>
        <v/>
      </c>
      <c r="DM284" s="115" t="str">
        <f aca="false">IF(DK284="","",IF(DK284&lt;50%,1,IF(AND(DK284&gt;=50%,DK284&lt;B$10),2,IF(DK284&gt;=B$10,3))))</f>
        <v/>
      </c>
      <c r="DN284" s="114" t="str">
        <f aca="false">IF(B284&lt;&gt;"",IFERROR(IF((SUMIF(D$14:CS$14,"CLO7",D284:CS284)/'Grade computation'!I$10)=0,0,(SUMIF(D$14:CS$14,"CLO7",D284:CS284)/'Grade computation'!I$10)),""),"")</f>
        <v/>
      </c>
      <c r="DO284" s="115" t="str">
        <f aca="false">IF(DN284="","",IF(DN284&gt;=B$10,"Y","N"))</f>
        <v/>
      </c>
      <c r="DP284" s="115" t="str">
        <f aca="false">IF(DN284="","",IF(DN284&lt;50%,1,IF(AND(DN284&gt;=50%,DN284&lt;B$10),2,IF(DN284&gt;=B$10,3))))</f>
        <v/>
      </c>
      <c r="DQ284" s="114" t="str">
        <f aca="false">IF(B284&lt;&gt;"",IFERROR(IF((SUMIF(D$14:CS$14,"CLO8",D284:CS284)/'Grade computation'!I$11)=0,0,(SUMIF(D$14:CS$14,"CLO8",D284:CS284)/'Grade computation'!I$11)),""),"")</f>
        <v/>
      </c>
      <c r="DR284" s="115" t="str">
        <f aca="false">IF(DQ284="","",IF(DQ284&gt;=B$10,"Y","N"))</f>
        <v/>
      </c>
      <c r="DS284" s="115" t="str">
        <f aca="false">IF(DQ284="","",IF(DQ284&lt;50%,1,IF(AND(DQ284&gt;=50%,DQ284&lt;B$10),2,IF(DQ284&gt;=B$10,3))))</f>
        <v/>
      </c>
      <c r="DT284" s="114" t="str">
        <f aca="false">IF(B284&lt;&gt;"",IFERROR(IF((SUMIF(D$14:CS$14,"CLO9",D284:CS284)/'Grade computation'!I$12)=0,0,(SUMIF(D$14:CS$14,"CLO9",D284:CS284)/'Grade computation'!I$12)),""),"")</f>
        <v/>
      </c>
      <c r="DU284" s="115" t="str">
        <f aca="false">IF(DT284="","",IF(DT284&gt;=B$10,"Y","N"))</f>
        <v/>
      </c>
      <c r="DV284" s="115" t="str">
        <f aca="false">IF(DT284="","",IF(DT284&lt;50%,1,IF(AND(DT284&gt;=50%,DT284&lt;B$10),2,IF(DT284&gt;=B$10,3))))</f>
        <v/>
      </c>
      <c r="DW284" s="114" t="str">
        <f aca="false">IF(B284&lt;&gt;"",IFERROR(IF((SUMIF(D$14:CS$14,"CLO10",D284:CS284)/'Grade computation'!I$13)=0,0,(SUMIF(D$14:CS$14,"CLO10",D284:CS284)/'Grade computation'!I$13)),""),"")</f>
        <v/>
      </c>
      <c r="DX284" s="115" t="str">
        <f aca="false">IF(DW284="","",IF(DW284&gt;=B$10,"Y","N"))</f>
        <v/>
      </c>
      <c r="DY284" s="115" t="str">
        <f aca="false">IF(DW284="","",IF(DW284&lt;50%,1,IF(AND(DW284&gt;=50%,DW284&lt;B$10),2,IF(DW284&gt;=B$10,3))))</f>
        <v/>
      </c>
      <c r="DZ284" s="13"/>
      <c r="EA284" s="13"/>
    </row>
    <row r="285" customFormat="false" ht="15.75" hidden="false" customHeight="true" outlineLevel="0" collapsed="false">
      <c r="A285" s="118"/>
      <c r="B285" s="119"/>
      <c r="C285" s="117"/>
      <c r="D285" s="117"/>
      <c r="E285" s="117"/>
      <c r="F285" s="117"/>
      <c r="G285" s="117"/>
      <c r="H285" s="117"/>
      <c r="I285" s="117"/>
      <c r="J285" s="117"/>
      <c r="K285" s="117"/>
      <c r="L285" s="117"/>
      <c r="M285" s="117"/>
      <c r="N285" s="117"/>
      <c r="O285" s="117"/>
      <c r="P285" s="117"/>
      <c r="Q285" s="117"/>
      <c r="R285" s="117"/>
      <c r="S285" s="117"/>
      <c r="T285" s="117"/>
      <c r="U285" s="117"/>
      <c r="V285" s="117"/>
      <c r="W285" s="117"/>
      <c r="X285" s="117"/>
      <c r="Y285" s="117"/>
      <c r="Z285" s="117"/>
      <c r="AA285" s="117"/>
      <c r="AB285" s="117"/>
      <c r="AC285" s="117"/>
      <c r="AD285" s="117"/>
      <c r="AE285" s="117"/>
      <c r="AF285" s="117"/>
      <c r="AG285" s="117"/>
      <c r="AH285" s="111" t="str">
        <f aca="false">IF(B285&lt;&gt;"",SUMIF(D$12:AG$12,"TLA",D285:AG285),"")</f>
        <v/>
      </c>
      <c r="AI285" s="112" t="str">
        <f aca="false">IF(B285&lt;&gt;"",SUMIF(D$12:AG$12,"AT",D285:AG285),"")</f>
        <v/>
      </c>
      <c r="AJ285" s="117"/>
      <c r="AK285" s="117"/>
      <c r="AL285" s="117"/>
      <c r="AM285" s="117"/>
      <c r="AN285" s="117"/>
      <c r="AO285" s="117"/>
      <c r="AP285" s="117"/>
      <c r="AQ285" s="117"/>
      <c r="AR285" s="117"/>
      <c r="AS285" s="117"/>
      <c r="AT285" s="117"/>
      <c r="AU285" s="117"/>
      <c r="AV285" s="117"/>
      <c r="AW285" s="117"/>
      <c r="AX285" s="117"/>
      <c r="AY285" s="117"/>
      <c r="AZ285" s="117"/>
      <c r="BA285" s="117"/>
      <c r="BB285" s="117"/>
      <c r="BC285" s="117"/>
      <c r="BD285" s="117"/>
      <c r="BE285" s="117"/>
      <c r="BF285" s="117"/>
      <c r="BG285" s="117"/>
      <c r="BH285" s="117"/>
      <c r="BI285" s="117"/>
      <c r="BJ285" s="117"/>
      <c r="BK285" s="117"/>
      <c r="BL285" s="117"/>
      <c r="BM285" s="117"/>
      <c r="BN285" s="111" t="str">
        <f aca="false">IF(B285&lt;&gt;"", SUMIF(AJ$12:BM$12,"TLA",AJ285:BM285), "")</f>
        <v/>
      </c>
      <c r="BO285" s="112" t="str">
        <f aca="false">IF(B285&lt;&gt;"", SUMIF(AJ$12:BM$12,"AT",AJ285:BM285), "")</f>
        <v/>
      </c>
      <c r="BP285" s="113"/>
      <c r="BQ285" s="113"/>
      <c r="BR285" s="113"/>
      <c r="BS285" s="113"/>
      <c r="BT285" s="113"/>
      <c r="BU285" s="113"/>
      <c r="BV285" s="113"/>
      <c r="BW285" s="113"/>
      <c r="BX285" s="113"/>
      <c r="BY285" s="113"/>
      <c r="BZ285" s="113"/>
      <c r="CA285" s="117"/>
      <c r="CB285" s="117"/>
      <c r="CC285" s="117"/>
      <c r="CD285" s="117"/>
      <c r="CE285" s="117"/>
      <c r="CF285" s="117"/>
      <c r="CG285" s="117"/>
      <c r="CH285" s="117"/>
      <c r="CI285" s="117"/>
      <c r="CJ285" s="117"/>
      <c r="CK285" s="117"/>
      <c r="CL285" s="117"/>
      <c r="CM285" s="117"/>
      <c r="CN285" s="117"/>
      <c r="CO285" s="117"/>
      <c r="CP285" s="117"/>
      <c r="CQ285" s="117"/>
      <c r="CR285" s="117"/>
      <c r="CS285" s="117"/>
      <c r="CT285" s="111" t="str">
        <f aca="false">IF(B285&lt;&gt;"",SUMIF(BP$12:CS$12,"TLA",BP285:CS285), "")</f>
        <v/>
      </c>
      <c r="CU285" s="112" t="str">
        <f aca="false">IF(B285&lt;&gt;"",SUMIF(BP$12:CS$12,"AT",BP285:CS285), "")</f>
        <v/>
      </c>
      <c r="CV285" s="114" t="str">
        <f aca="false">IF(B285&lt;&gt;"",IFERROR(SUMIF(D$14:CS$14, "CLO1", D285:CS285)/'Grade computation'!I$4,""),"")</f>
        <v/>
      </c>
      <c r="CW285" s="115" t="str">
        <f aca="false">IF(CV285="","",IF(CV285&gt;=B$10,"Y","N"))</f>
        <v/>
      </c>
      <c r="CX285" s="115" t="str">
        <f aca="false">IF(CV285="","",IF(CV285&lt;50%,1,IF(AND(CV285&gt;=50%,CV285&lt;B$10),2,IF(CV285&gt;=B$10,3))))</f>
        <v/>
      </c>
      <c r="CY285" s="114" t="str">
        <f aca="false">IF(B285&lt;&gt;"",IFERROR(IF((SUMIF(D$14:CS$14,"CLO2",D285:CS285)/'Grade computation'!I$5)=0,0,(SUMIF(D$14:CS$14,"CLO2",D285:CS285)/'Grade computation'!I$5)),""),"")</f>
        <v/>
      </c>
      <c r="CZ285" s="115" t="str">
        <f aca="false">IF(CY285="","",IF(CY285&gt;=B$10,"Y","N"))</f>
        <v/>
      </c>
      <c r="DA285" s="115" t="str">
        <f aca="false">IF(CY285="","",IF(CY285&lt;50%,1,IF(AND(CY285&gt;=50%,CY285&lt;B$10),2,IF(CY285&gt;=B$10,3))))</f>
        <v/>
      </c>
      <c r="DB285" s="114" t="str">
        <f aca="false">IF(B285&lt;&gt;"",IFERROR(IF((SUMIF(D$14:CS$14,"CLO3",D285:CS285)/'Grade computation'!I$6)=0,0,(SUMIF(D$14:CS$14,"CLO3",D285:CS285)/'Grade computation'!I$6)),""),"")</f>
        <v/>
      </c>
      <c r="DC285" s="115" t="str">
        <f aca="false">IF(DB285="","",IF(DB285&gt;=B$10,"Y","N"))</f>
        <v/>
      </c>
      <c r="DD285" s="115" t="str">
        <f aca="false">IF(DB285="","",IF(DB285&lt;50%,1,IF(AND(DB285&gt;=50%,DB285&lt;B$10),2,IF(DB285&gt;=B$10,3))))</f>
        <v/>
      </c>
      <c r="DE285" s="114" t="str">
        <f aca="false">IF(B285&lt;&gt;"",IFERROR(SUMIF(D$14:CS$14,"CLO4",D285:CS285)/'Grade computation'!I$7,""),"")</f>
        <v/>
      </c>
      <c r="DF285" s="115" t="str">
        <f aca="false">IF(DE285="","",IF(DE285&gt;=B$10,"Y","N"))</f>
        <v/>
      </c>
      <c r="DG285" s="115" t="str">
        <f aca="false">IF(DE285="","",IF(DE285&lt;50%,1,IF(AND(DE285&gt;=50%,DE285&lt;B$10),2,IF(DE285&gt;=B$10,3))))</f>
        <v/>
      </c>
      <c r="DH285" s="114" t="str">
        <f aca="false">IF(B285&lt;&gt;"",IFERROR(IF((SUMIF(D$14:CS$14,"CLO5",D285:CS285)/'Grade computation'!I$8)=0,0,(SUMIF(D$14:CS$14,"CLO5",D285:CS285)/'Grade computation'!I$8)),""),"")</f>
        <v/>
      </c>
      <c r="DI285" s="115" t="str">
        <f aca="false">IF(DH285="","",IF(DH285&gt;=B$10,"Y","N"))</f>
        <v/>
      </c>
      <c r="DJ285" s="115" t="str">
        <f aca="false">IF(DH285="","",IF(DH285&lt;50%,1,IF(AND(DH285&gt;=50%,DH285&lt;B$10),2,IF(DH285&gt;=B$10,3))))</f>
        <v/>
      </c>
      <c r="DK285" s="114" t="str">
        <f aca="false">IF(B285&lt;&gt;"",IFERROR(IF((SUMIF(D$14:CS$14,"CLO6",D285:CS285)/'Grade computation'!I$9)=0,0,(SUMIF(D$14:CS$14,"CLO6",D285:CS285)/'Grade computation'!I$9)),""),"")</f>
        <v/>
      </c>
      <c r="DL285" s="115" t="str">
        <f aca="false">IF(DK285="","",IF(DK285&gt;=B$10,"Y","N"))</f>
        <v/>
      </c>
      <c r="DM285" s="115" t="str">
        <f aca="false">IF(DK285="","",IF(DK285&lt;50%,1,IF(AND(DK285&gt;=50%,DK285&lt;B$10),2,IF(DK285&gt;=B$10,3))))</f>
        <v/>
      </c>
      <c r="DN285" s="114" t="str">
        <f aca="false">IF(B285&lt;&gt;"",IFERROR(IF((SUMIF(D$14:CS$14,"CLO7",D285:CS285)/'Grade computation'!I$10)=0,0,(SUMIF(D$14:CS$14,"CLO7",D285:CS285)/'Grade computation'!I$10)),""),"")</f>
        <v/>
      </c>
      <c r="DO285" s="115" t="str">
        <f aca="false">IF(DN285="","",IF(DN285&gt;=B$10,"Y","N"))</f>
        <v/>
      </c>
      <c r="DP285" s="115" t="str">
        <f aca="false">IF(DN285="","",IF(DN285&lt;50%,1,IF(AND(DN285&gt;=50%,DN285&lt;B$10),2,IF(DN285&gt;=B$10,3))))</f>
        <v/>
      </c>
      <c r="DQ285" s="114" t="str">
        <f aca="false">IF(B285&lt;&gt;"",IFERROR(IF((SUMIF(D$14:CS$14,"CLO8",D285:CS285)/'Grade computation'!I$11)=0,0,(SUMIF(D$14:CS$14,"CLO8",D285:CS285)/'Grade computation'!I$11)),""),"")</f>
        <v/>
      </c>
      <c r="DR285" s="115" t="str">
        <f aca="false">IF(DQ285="","",IF(DQ285&gt;=B$10,"Y","N"))</f>
        <v/>
      </c>
      <c r="DS285" s="115" t="str">
        <f aca="false">IF(DQ285="","",IF(DQ285&lt;50%,1,IF(AND(DQ285&gt;=50%,DQ285&lt;B$10),2,IF(DQ285&gt;=B$10,3))))</f>
        <v/>
      </c>
      <c r="DT285" s="114" t="str">
        <f aca="false">IF(B285&lt;&gt;"",IFERROR(IF((SUMIF(D$14:CS$14,"CLO9",D285:CS285)/'Grade computation'!I$12)=0,0,(SUMIF(D$14:CS$14,"CLO9",D285:CS285)/'Grade computation'!I$12)),""),"")</f>
        <v/>
      </c>
      <c r="DU285" s="115" t="str">
        <f aca="false">IF(DT285="","",IF(DT285&gt;=B$10,"Y","N"))</f>
        <v/>
      </c>
      <c r="DV285" s="115" t="str">
        <f aca="false">IF(DT285="","",IF(DT285&lt;50%,1,IF(AND(DT285&gt;=50%,DT285&lt;B$10),2,IF(DT285&gt;=B$10,3))))</f>
        <v/>
      </c>
      <c r="DW285" s="114" t="str">
        <f aca="false">IF(B285&lt;&gt;"",IFERROR(IF((SUMIF(D$14:CS$14,"CLO10",D285:CS285)/'Grade computation'!I$13)=0,0,(SUMIF(D$14:CS$14,"CLO10",D285:CS285)/'Grade computation'!I$13)),""),"")</f>
        <v/>
      </c>
      <c r="DX285" s="115" t="str">
        <f aca="false">IF(DW285="","",IF(DW285&gt;=B$10,"Y","N"))</f>
        <v/>
      </c>
      <c r="DY285" s="115" t="str">
        <f aca="false">IF(DW285="","",IF(DW285&lt;50%,1,IF(AND(DW285&gt;=50%,DW285&lt;B$10),2,IF(DW285&gt;=B$10,3))))</f>
        <v/>
      </c>
      <c r="DZ285" s="13"/>
      <c r="EA285" s="13"/>
    </row>
    <row r="286" customFormat="false" ht="15.75" hidden="false" customHeight="true" outlineLevel="0" collapsed="false">
      <c r="A286" s="118"/>
      <c r="B286" s="119"/>
      <c r="C286" s="117"/>
      <c r="D286" s="117"/>
      <c r="E286" s="117"/>
      <c r="F286" s="117"/>
      <c r="G286" s="117"/>
      <c r="H286" s="117"/>
      <c r="I286" s="117"/>
      <c r="J286" s="117"/>
      <c r="K286" s="117"/>
      <c r="L286" s="117"/>
      <c r="M286" s="117"/>
      <c r="N286" s="117"/>
      <c r="O286" s="117"/>
      <c r="P286" s="117"/>
      <c r="Q286" s="117"/>
      <c r="R286" s="117"/>
      <c r="S286" s="117"/>
      <c r="T286" s="117"/>
      <c r="U286" s="117"/>
      <c r="V286" s="117"/>
      <c r="W286" s="117"/>
      <c r="X286" s="117"/>
      <c r="Y286" s="117"/>
      <c r="Z286" s="117"/>
      <c r="AA286" s="117"/>
      <c r="AB286" s="117"/>
      <c r="AC286" s="117"/>
      <c r="AD286" s="117"/>
      <c r="AE286" s="117"/>
      <c r="AF286" s="117"/>
      <c r="AG286" s="117"/>
      <c r="AH286" s="111" t="str">
        <f aca="false">IF(B286&lt;&gt;"",SUMIF(D$12:AG$12,"TLA",D286:AG286),"")</f>
        <v/>
      </c>
      <c r="AI286" s="112" t="str">
        <f aca="false">IF(B286&lt;&gt;"",SUMIF(D$12:AG$12,"AT",D286:AG286),"")</f>
        <v/>
      </c>
      <c r="AJ286" s="117"/>
      <c r="AK286" s="117"/>
      <c r="AL286" s="117"/>
      <c r="AM286" s="117"/>
      <c r="AN286" s="117"/>
      <c r="AO286" s="117"/>
      <c r="AP286" s="117"/>
      <c r="AQ286" s="117"/>
      <c r="AR286" s="117"/>
      <c r="AS286" s="117"/>
      <c r="AT286" s="117"/>
      <c r="AU286" s="117"/>
      <c r="AV286" s="117"/>
      <c r="AW286" s="117"/>
      <c r="AX286" s="117"/>
      <c r="AY286" s="117"/>
      <c r="AZ286" s="117"/>
      <c r="BA286" s="117"/>
      <c r="BB286" s="117"/>
      <c r="BC286" s="117"/>
      <c r="BD286" s="117"/>
      <c r="BE286" s="117"/>
      <c r="BF286" s="117"/>
      <c r="BG286" s="117"/>
      <c r="BH286" s="117"/>
      <c r="BI286" s="117"/>
      <c r="BJ286" s="117"/>
      <c r="BK286" s="117"/>
      <c r="BL286" s="117"/>
      <c r="BM286" s="117"/>
      <c r="BN286" s="111" t="str">
        <f aca="false">IF(B286&lt;&gt;"", SUMIF(AJ$12:BM$12,"TLA",AJ286:BM286), "")</f>
        <v/>
      </c>
      <c r="BO286" s="112" t="str">
        <f aca="false">IF(B286&lt;&gt;"", SUMIF(AJ$12:BM$12,"AT",AJ286:BM286), "")</f>
        <v/>
      </c>
      <c r="BP286" s="113"/>
      <c r="BQ286" s="113"/>
      <c r="BR286" s="113"/>
      <c r="BS286" s="113"/>
      <c r="BT286" s="113"/>
      <c r="BU286" s="113"/>
      <c r="BV286" s="113"/>
      <c r="BW286" s="113"/>
      <c r="BX286" s="113"/>
      <c r="BY286" s="113"/>
      <c r="BZ286" s="113"/>
      <c r="CA286" s="117"/>
      <c r="CB286" s="117"/>
      <c r="CC286" s="117"/>
      <c r="CD286" s="117"/>
      <c r="CE286" s="117"/>
      <c r="CF286" s="117"/>
      <c r="CG286" s="117"/>
      <c r="CH286" s="117"/>
      <c r="CI286" s="117"/>
      <c r="CJ286" s="117"/>
      <c r="CK286" s="117"/>
      <c r="CL286" s="117"/>
      <c r="CM286" s="117"/>
      <c r="CN286" s="117"/>
      <c r="CO286" s="117"/>
      <c r="CP286" s="117"/>
      <c r="CQ286" s="117"/>
      <c r="CR286" s="117"/>
      <c r="CS286" s="117"/>
      <c r="CT286" s="111" t="str">
        <f aca="false">IF(B286&lt;&gt;"",SUMIF(BP$12:CS$12,"TLA",BP286:CS286), "")</f>
        <v/>
      </c>
      <c r="CU286" s="112" t="str">
        <f aca="false">IF(B286&lt;&gt;"",SUMIF(BP$12:CS$12,"AT",BP286:CS286), "")</f>
        <v/>
      </c>
      <c r="CV286" s="114" t="str">
        <f aca="false">IF(B286&lt;&gt;"",IFERROR(SUMIF(D$14:CS$14, "CLO1", D286:CS286)/'Grade computation'!I$4,""),"")</f>
        <v/>
      </c>
      <c r="CW286" s="115" t="str">
        <f aca="false">IF(CV286="","",IF(CV286&gt;=B$10,"Y","N"))</f>
        <v/>
      </c>
      <c r="CX286" s="115" t="str">
        <f aca="false">IF(CV286="","",IF(CV286&lt;50%,1,IF(AND(CV286&gt;=50%,CV286&lt;B$10),2,IF(CV286&gt;=B$10,3))))</f>
        <v/>
      </c>
      <c r="CY286" s="114" t="str">
        <f aca="false">IF(B286&lt;&gt;"",IFERROR(IF((SUMIF(D$14:CS$14,"CLO2",D286:CS286)/'Grade computation'!I$5)=0,0,(SUMIF(D$14:CS$14,"CLO2",D286:CS286)/'Grade computation'!I$5)),""),"")</f>
        <v/>
      </c>
      <c r="CZ286" s="115" t="str">
        <f aca="false">IF(CY286="","",IF(CY286&gt;=B$10,"Y","N"))</f>
        <v/>
      </c>
      <c r="DA286" s="115" t="str">
        <f aca="false">IF(CY286="","",IF(CY286&lt;50%,1,IF(AND(CY286&gt;=50%,CY286&lt;B$10),2,IF(CY286&gt;=B$10,3))))</f>
        <v/>
      </c>
      <c r="DB286" s="114" t="str">
        <f aca="false">IF(B286&lt;&gt;"",IFERROR(IF((SUMIF(D$14:CS$14,"CLO3",D286:CS286)/'Grade computation'!I$6)=0,0,(SUMIF(D$14:CS$14,"CLO3",D286:CS286)/'Grade computation'!I$6)),""),"")</f>
        <v/>
      </c>
      <c r="DC286" s="115" t="str">
        <f aca="false">IF(DB286="","",IF(DB286&gt;=B$10,"Y","N"))</f>
        <v/>
      </c>
      <c r="DD286" s="115" t="str">
        <f aca="false">IF(DB286="","",IF(DB286&lt;50%,1,IF(AND(DB286&gt;=50%,DB286&lt;B$10),2,IF(DB286&gt;=B$10,3))))</f>
        <v/>
      </c>
      <c r="DE286" s="114" t="str">
        <f aca="false">IF(B286&lt;&gt;"",IFERROR(SUMIF(D$14:CS$14,"CLO4",D286:CS286)/'Grade computation'!I$7,""),"")</f>
        <v/>
      </c>
      <c r="DF286" s="115" t="str">
        <f aca="false">IF(DE286="","",IF(DE286&gt;=B$10,"Y","N"))</f>
        <v/>
      </c>
      <c r="DG286" s="115" t="str">
        <f aca="false">IF(DE286="","",IF(DE286&lt;50%,1,IF(AND(DE286&gt;=50%,DE286&lt;B$10),2,IF(DE286&gt;=B$10,3))))</f>
        <v/>
      </c>
      <c r="DH286" s="114" t="str">
        <f aca="false">IF(B286&lt;&gt;"",IFERROR(IF((SUMIF(D$14:CS$14,"CLO5",D286:CS286)/'Grade computation'!I$8)=0,0,(SUMIF(D$14:CS$14,"CLO5",D286:CS286)/'Grade computation'!I$8)),""),"")</f>
        <v/>
      </c>
      <c r="DI286" s="115" t="str">
        <f aca="false">IF(DH286="","",IF(DH286&gt;=B$10,"Y","N"))</f>
        <v/>
      </c>
      <c r="DJ286" s="115" t="str">
        <f aca="false">IF(DH286="","",IF(DH286&lt;50%,1,IF(AND(DH286&gt;=50%,DH286&lt;B$10),2,IF(DH286&gt;=B$10,3))))</f>
        <v/>
      </c>
      <c r="DK286" s="114" t="str">
        <f aca="false">IF(B286&lt;&gt;"",IFERROR(IF((SUMIF(D$14:CS$14,"CLO6",D286:CS286)/'Grade computation'!I$9)=0,0,(SUMIF(D$14:CS$14,"CLO6",D286:CS286)/'Grade computation'!I$9)),""),"")</f>
        <v/>
      </c>
      <c r="DL286" s="115" t="str">
        <f aca="false">IF(DK286="","",IF(DK286&gt;=B$10,"Y","N"))</f>
        <v/>
      </c>
      <c r="DM286" s="115" t="str">
        <f aca="false">IF(DK286="","",IF(DK286&lt;50%,1,IF(AND(DK286&gt;=50%,DK286&lt;B$10),2,IF(DK286&gt;=B$10,3))))</f>
        <v/>
      </c>
      <c r="DN286" s="114" t="str">
        <f aca="false">IF(B286&lt;&gt;"",IFERROR(IF((SUMIF(D$14:CS$14,"CLO7",D286:CS286)/'Grade computation'!I$10)=0,0,(SUMIF(D$14:CS$14,"CLO7",D286:CS286)/'Grade computation'!I$10)),""),"")</f>
        <v/>
      </c>
      <c r="DO286" s="115" t="str">
        <f aca="false">IF(DN286="","",IF(DN286&gt;=B$10,"Y","N"))</f>
        <v/>
      </c>
      <c r="DP286" s="115" t="str">
        <f aca="false">IF(DN286="","",IF(DN286&lt;50%,1,IF(AND(DN286&gt;=50%,DN286&lt;B$10),2,IF(DN286&gt;=B$10,3))))</f>
        <v/>
      </c>
      <c r="DQ286" s="114" t="str">
        <f aca="false">IF(B286&lt;&gt;"",IFERROR(IF((SUMIF(D$14:CS$14,"CLO8",D286:CS286)/'Grade computation'!I$11)=0,0,(SUMIF(D$14:CS$14,"CLO8",D286:CS286)/'Grade computation'!I$11)),""),"")</f>
        <v/>
      </c>
      <c r="DR286" s="115" t="str">
        <f aca="false">IF(DQ286="","",IF(DQ286&gt;=B$10,"Y","N"))</f>
        <v/>
      </c>
      <c r="DS286" s="115" t="str">
        <f aca="false">IF(DQ286="","",IF(DQ286&lt;50%,1,IF(AND(DQ286&gt;=50%,DQ286&lt;B$10),2,IF(DQ286&gt;=B$10,3))))</f>
        <v/>
      </c>
      <c r="DT286" s="114" t="str">
        <f aca="false">IF(B286&lt;&gt;"",IFERROR(IF((SUMIF(D$14:CS$14,"CLO9",D286:CS286)/'Grade computation'!I$12)=0,0,(SUMIF(D$14:CS$14,"CLO9",D286:CS286)/'Grade computation'!I$12)),""),"")</f>
        <v/>
      </c>
      <c r="DU286" s="115" t="str">
        <f aca="false">IF(DT286="","",IF(DT286&gt;=B$10,"Y","N"))</f>
        <v/>
      </c>
      <c r="DV286" s="115" t="str">
        <f aca="false">IF(DT286="","",IF(DT286&lt;50%,1,IF(AND(DT286&gt;=50%,DT286&lt;B$10),2,IF(DT286&gt;=B$10,3))))</f>
        <v/>
      </c>
      <c r="DW286" s="114" t="str">
        <f aca="false">IF(B286&lt;&gt;"",IFERROR(IF((SUMIF(D$14:CS$14,"CLO10",D286:CS286)/'Grade computation'!I$13)=0,0,(SUMIF(D$14:CS$14,"CLO10",D286:CS286)/'Grade computation'!I$13)),""),"")</f>
        <v/>
      </c>
      <c r="DX286" s="115" t="str">
        <f aca="false">IF(DW286="","",IF(DW286&gt;=B$10,"Y","N"))</f>
        <v/>
      </c>
      <c r="DY286" s="115" t="str">
        <f aca="false">IF(DW286="","",IF(DW286&lt;50%,1,IF(AND(DW286&gt;=50%,DW286&lt;B$10),2,IF(DW286&gt;=B$10,3))))</f>
        <v/>
      </c>
      <c r="DZ286" s="13"/>
      <c r="EA286" s="13"/>
    </row>
    <row r="287" customFormat="false" ht="15.75" hidden="false" customHeight="true" outlineLevel="0" collapsed="false">
      <c r="A287" s="118"/>
      <c r="B287" s="119"/>
      <c r="C287" s="117"/>
      <c r="D287" s="117"/>
      <c r="E287" s="117"/>
      <c r="F287" s="117"/>
      <c r="G287" s="117"/>
      <c r="H287" s="117"/>
      <c r="I287" s="117"/>
      <c r="J287" s="117"/>
      <c r="K287" s="117"/>
      <c r="L287" s="117"/>
      <c r="M287" s="117"/>
      <c r="N287" s="117"/>
      <c r="O287" s="117"/>
      <c r="P287" s="117"/>
      <c r="Q287" s="117"/>
      <c r="R287" s="117"/>
      <c r="S287" s="117"/>
      <c r="T287" s="117"/>
      <c r="U287" s="117"/>
      <c r="V287" s="117"/>
      <c r="W287" s="117"/>
      <c r="X287" s="117"/>
      <c r="Y287" s="117"/>
      <c r="Z287" s="117"/>
      <c r="AA287" s="117"/>
      <c r="AB287" s="117"/>
      <c r="AC287" s="117"/>
      <c r="AD287" s="117"/>
      <c r="AE287" s="117"/>
      <c r="AF287" s="117"/>
      <c r="AG287" s="117"/>
      <c r="AH287" s="111" t="str">
        <f aca="false">IF(B287&lt;&gt;"",SUMIF(D$12:AG$12,"TLA",D287:AG287),"")</f>
        <v/>
      </c>
      <c r="AI287" s="112" t="str">
        <f aca="false">IF(B287&lt;&gt;"",SUMIF(D$12:AG$12,"AT",D287:AG287),"")</f>
        <v/>
      </c>
      <c r="AJ287" s="117"/>
      <c r="AK287" s="117"/>
      <c r="AL287" s="117"/>
      <c r="AM287" s="117"/>
      <c r="AN287" s="117"/>
      <c r="AO287" s="117"/>
      <c r="AP287" s="117"/>
      <c r="AQ287" s="117"/>
      <c r="AR287" s="117"/>
      <c r="AS287" s="117"/>
      <c r="AT287" s="117"/>
      <c r="AU287" s="117"/>
      <c r="AV287" s="117"/>
      <c r="AW287" s="117"/>
      <c r="AX287" s="117"/>
      <c r="AY287" s="117"/>
      <c r="AZ287" s="117"/>
      <c r="BA287" s="117"/>
      <c r="BB287" s="117"/>
      <c r="BC287" s="117"/>
      <c r="BD287" s="117"/>
      <c r="BE287" s="117"/>
      <c r="BF287" s="117"/>
      <c r="BG287" s="117"/>
      <c r="BH287" s="117"/>
      <c r="BI287" s="117"/>
      <c r="BJ287" s="117"/>
      <c r="BK287" s="117"/>
      <c r="BL287" s="117"/>
      <c r="BM287" s="117"/>
      <c r="BN287" s="111" t="str">
        <f aca="false">IF(B287&lt;&gt;"", SUMIF(AJ$12:BM$12,"TLA",AJ287:BM287), "")</f>
        <v/>
      </c>
      <c r="BO287" s="112" t="str">
        <f aca="false">IF(B287&lt;&gt;"", SUMIF(AJ$12:BM$12,"AT",AJ287:BM287), "")</f>
        <v/>
      </c>
      <c r="BP287" s="113"/>
      <c r="BQ287" s="113"/>
      <c r="BR287" s="113"/>
      <c r="BS287" s="113"/>
      <c r="BT287" s="113"/>
      <c r="BU287" s="113"/>
      <c r="BV287" s="113"/>
      <c r="BW287" s="113"/>
      <c r="BX287" s="113"/>
      <c r="BY287" s="113"/>
      <c r="BZ287" s="113"/>
      <c r="CA287" s="117"/>
      <c r="CB287" s="117"/>
      <c r="CC287" s="117"/>
      <c r="CD287" s="117"/>
      <c r="CE287" s="117"/>
      <c r="CF287" s="117"/>
      <c r="CG287" s="117"/>
      <c r="CH287" s="117"/>
      <c r="CI287" s="117"/>
      <c r="CJ287" s="117"/>
      <c r="CK287" s="117"/>
      <c r="CL287" s="117"/>
      <c r="CM287" s="117"/>
      <c r="CN287" s="117"/>
      <c r="CO287" s="117"/>
      <c r="CP287" s="117"/>
      <c r="CQ287" s="117"/>
      <c r="CR287" s="117"/>
      <c r="CS287" s="117"/>
      <c r="CT287" s="111" t="str">
        <f aca="false">IF(B287&lt;&gt;"",SUMIF(BP$12:CS$12,"TLA",BP287:CS287), "")</f>
        <v/>
      </c>
      <c r="CU287" s="112" t="str">
        <f aca="false">IF(B287&lt;&gt;"",SUMIF(BP$12:CS$12,"AT",BP287:CS287), "")</f>
        <v/>
      </c>
      <c r="CV287" s="114" t="str">
        <f aca="false">IF(B287&lt;&gt;"",IFERROR(SUMIF(D$14:CS$14, "CLO1", D287:CS287)/'Grade computation'!I$4,""),"")</f>
        <v/>
      </c>
      <c r="CW287" s="115" t="str">
        <f aca="false">IF(CV287="","",IF(CV287&gt;=B$10,"Y","N"))</f>
        <v/>
      </c>
      <c r="CX287" s="115" t="str">
        <f aca="false">IF(CV287="","",IF(CV287&lt;50%,1,IF(AND(CV287&gt;=50%,CV287&lt;B$10),2,IF(CV287&gt;=B$10,3))))</f>
        <v/>
      </c>
      <c r="CY287" s="114" t="str">
        <f aca="false">IF(B287&lt;&gt;"",IFERROR(IF((SUMIF(D$14:CS$14,"CLO2",D287:CS287)/'Grade computation'!I$5)=0,0,(SUMIF(D$14:CS$14,"CLO2",D287:CS287)/'Grade computation'!I$5)),""),"")</f>
        <v/>
      </c>
      <c r="CZ287" s="115" t="str">
        <f aca="false">IF(CY287="","",IF(CY287&gt;=B$10,"Y","N"))</f>
        <v/>
      </c>
      <c r="DA287" s="115" t="str">
        <f aca="false">IF(CY287="","",IF(CY287&lt;50%,1,IF(AND(CY287&gt;=50%,CY287&lt;B$10),2,IF(CY287&gt;=B$10,3))))</f>
        <v/>
      </c>
      <c r="DB287" s="114" t="str">
        <f aca="false">IF(B287&lt;&gt;"",IFERROR(IF((SUMIF(D$14:CS$14,"CLO3",D287:CS287)/'Grade computation'!I$6)=0,0,(SUMIF(D$14:CS$14,"CLO3",D287:CS287)/'Grade computation'!I$6)),""),"")</f>
        <v/>
      </c>
      <c r="DC287" s="115" t="str">
        <f aca="false">IF(DB287="","",IF(DB287&gt;=B$10,"Y","N"))</f>
        <v/>
      </c>
      <c r="DD287" s="115" t="str">
        <f aca="false">IF(DB287="","",IF(DB287&lt;50%,1,IF(AND(DB287&gt;=50%,DB287&lt;B$10),2,IF(DB287&gt;=B$10,3))))</f>
        <v/>
      </c>
      <c r="DE287" s="114" t="str">
        <f aca="false">IF(B287&lt;&gt;"",IFERROR(SUMIF(D$14:CS$14,"CLO4",D287:CS287)/'Grade computation'!I$7,""),"")</f>
        <v/>
      </c>
      <c r="DF287" s="115" t="str">
        <f aca="false">IF(DE287="","",IF(DE287&gt;=B$10,"Y","N"))</f>
        <v/>
      </c>
      <c r="DG287" s="115" t="str">
        <f aca="false">IF(DE287="","",IF(DE287&lt;50%,1,IF(AND(DE287&gt;=50%,DE287&lt;B$10),2,IF(DE287&gt;=B$10,3))))</f>
        <v/>
      </c>
      <c r="DH287" s="114" t="str">
        <f aca="false">IF(B287&lt;&gt;"",IFERROR(IF((SUMIF(D$14:CS$14,"CLO5",D287:CS287)/'Grade computation'!I$8)=0,0,(SUMIF(D$14:CS$14,"CLO5",D287:CS287)/'Grade computation'!I$8)),""),"")</f>
        <v/>
      </c>
      <c r="DI287" s="115" t="str">
        <f aca="false">IF(DH287="","",IF(DH287&gt;=B$10,"Y","N"))</f>
        <v/>
      </c>
      <c r="DJ287" s="115" t="str">
        <f aca="false">IF(DH287="","",IF(DH287&lt;50%,1,IF(AND(DH287&gt;=50%,DH287&lt;B$10),2,IF(DH287&gt;=B$10,3))))</f>
        <v/>
      </c>
      <c r="DK287" s="114" t="str">
        <f aca="false">IF(B287&lt;&gt;"",IFERROR(IF((SUMIF(D$14:CS$14,"CLO6",D287:CS287)/'Grade computation'!I$9)=0,0,(SUMIF(D$14:CS$14,"CLO6",D287:CS287)/'Grade computation'!I$9)),""),"")</f>
        <v/>
      </c>
      <c r="DL287" s="115" t="str">
        <f aca="false">IF(DK287="","",IF(DK287&gt;=B$10,"Y","N"))</f>
        <v/>
      </c>
      <c r="DM287" s="115" t="str">
        <f aca="false">IF(DK287="","",IF(DK287&lt;50%,1,IF(AND(DK287&gt;=50%,DK287&lt;B$10),2,IF(DK287&gt;=B$10,3))))</f>
        <v/>
      </c>
      <c r="DN287" s="114" t="str">
        <f aca="false">IF(B287&lt;&gt;"",IFERROR(IF((SUMIF(D$14:CS$14,"CLO7",D287:CS287)/'Grade computation'!I$10)=0,0,(SUMIF(D$14:CS$14,"CLO7",D287:CS287)/'Grade computation'!I$10)),""),"")</f>
        <v/>
      </c>
      <c r="DO287" s="115" t="str">
        <f aca="false">IF(DN287="","",IF(DN287&gt;=B$10,"Y","N"))</f>
        <v/>
      </c>
      <c r="DP287" s="115" t="str">
        <f aca="false">IF(DN287="","",IF(DN287&lt;50%,1,IF(AND(DN287&gt;=50%,DN287&lt;B$10),2,IF(DN287&gt;=B$10,3))))</f>
        <v/>
      </c>
      <c r="DQ287" s="114" t="str">
        <f aca="false">IF(B287&lt;&gt;"",IFERROR(IF((SUMIF(D$14:CS$14,"CLO8",D287:CS287)/'Grade computation'!I$11)=0,0,(SUMIF(D$14:CS$14,"CLO8",D287:CS287)/'Grade computation'!I$11)),""),"")</f>
        <v/>
      </c>
      <c r="DR287" s="115" t="str">
        <f aca="false">IF(DQ287="","",IF(DQ287&gt;=B$10,"Y","N"))</f>
        <v/>
      </c>
      <c r="DS287" s="115" t="str">
        <f aca="false">IF(DQ287="","",IF(DQ287&lt;50%,1,IF(AND(DQ287&gt;=50%,DQ287&lt;B$10),2,IF(DQ287&gt;=B$10,3))))</f>
        <v/>
      </c>
      <c r="DT287" s="114" t="str">
        <f aca="false">IF(B287&lt;&gt;"",IFERROR(IF((SUMIF(D$14:CS$14,"CLO9",D287:CS287)/'Grade computation'!I$12)=0,0,(SUMIF(D$14:CS$14,"CLO9",D287:CS287)/'Grade computation'!I$12)),""),"")</f>
        <v/>
      </c>
      <c r="DU287" s="115" t="str">
        <f aca="false">IF(DT287="","",IF(DT287&gt;=B$10,"Y","N"))</f>
        <v/>
      </c>
      <c r="DV287" s="115" t="str">
        <f aca="false">IF(DT287="","",IF(DT287&lt;50%,1,IF(AND(DT287&gt;=50%,DT287&lt;B$10),2,IF(DT287&gt;=B$10,3))))</f>
        <v/>
      </c>
      <c r="DW287" s="114" t="str">
        <f aca="false">IF(B287&lt;&gt;"",IFERROR(IF((SUMIF(D$14:CS$14,"CLO10",D287:CS287)/'Grade computation'!I$13)=0,0,(SUMIF(D$14:CS$14,"CLO10",D287:CS287)/'Grade computation'!I$13)),""),"")</f>
        <v/>
      </c>
      <c r="DX287" s="115" t="str">
        <f aca="false">IF(DW287="","",IF(DW287&gt;=B$10,"Y","N"))</f>
        <v/>
      </c>
      <c r="DY287" s="115" t="str">
        <f aca="false">IF(DW287="","",IF(DW287&lt;50%,1,IF(AND(DW287&gt;=50%,DW287&lt;B$10),2,IF(DW287&gt;=B$10,3))))</f>
        <v/>
      </c>
      <c r="DZ287" s="13"/>
      <c r="EA287" s="13"/>
    </row>
    <row r="288" customFormat="false" ht="15.75" hidden="false" customHeight="true" outlineLevel="0" collapsed="false">
      <c r="A288" s="118"/>
      <c r="B288" s="119"/>
      <c r="C288" s="117"/>
      <c r="D288" s="117"/>
      <c r="E288" s="117"/>
      <c r="F288" s="117"/>
      <c r="G288" s="117"/>
      <c r="H288" s="117"/>
      <c r="I288" s="117"/>
      <c r="J288" s="117"/>
      <c r="K288" s="117"/>
      <c r="L288" s="117"/>
      <c r="M288" s="117"/>
      <c r="N288" s="117"/>
      <c r="O288" s="117"/>
      <c r="P288" s="117"/>
      <c r="Q288" s="117"/>
      <c r="R288" s="117"/>
      <c r="S288" s="117"/>
      <c r="T288" s="117"/>
      <c r="U288" s="117"/>
      <c r="V288" s="117"/>
      <c r="W288" s="117"/>
      <c r="X288" s="117"/>
      <c r="Y288" s="117"/>
      <c r="Z288" s="117"/>
      <c r="AA288" s="117"/>
      <c r="AB288" s="117"/>
      <c r="AC288" s="117"/>
      <c r="AD288" s="117"/>
      <c r="AE288" s="117"/>
      <c r="AF288" s="117"/>
      <c r="AG288" s="117"/>
      <c r="AH288" s="111" t="str">
        <f aca="false">IF(B288&lt;&gt;"",SUMIF(D$12:AG$12,"TLA",D288:AG288),"")</f>
        <v/>
      </c>
      <c r="AI288" s="112" t="str">
        <f aca="false">IF(B288&lt;&gt;"",SUMIF(D$12:AG$12,"AT",D288:AG288),"")</f>
        <v/>
      </c>
      <c r="AJ288" s="117"/>
      <c r="AK288" s="117"/>
      <c r="AL288" s="117"/>
      <c r="AM288" s="117"/>
      <c r="AN288" s="117"/>
      <c r="AO288" s="117"/>
      <c r="AP288" s="117"/>
      <c r="AQ288" s="117"/>
      <c r="AR288" s="117"/>
      <c r="AS288" s="117"/>
      <c r="AT288" s="117"/>
      <c r="AU288" s="117"/>
      <c r="AV288" s="117"/>
      <c r="AW288" s="117"/>
      <c r="AX288" s="117"/>
      <c r="AY288" s="117"/>
      <c r="AZ288" s="117"/>
      <c r="BA288" s="117"/>
      <c r="BB288" s="117"/>
      <c r="BC288" s="117"/>
      <c r="BD288" s="117"/>
      <c r="BE288" s="117"/>
      <c r="BF288" s="117"/>
      <c r="BG288" s="117"/>
      <c r="BH288" s="117"/>
      <c r="BI288" s="117"/>
      <c r="BJ288" s="117"/>
      <c r="BK288" s="117"/>
      <c r="BL288" s="117"/>
      <c r="BM288" s="117"/>
      <c r="BN288" s="111" t="str">
        <f aca="false">IF(B288&lt;&gt;"", SUMIF(AJ$12:BM$12,"TLA",AJ288:BM288), "")</f>
        <v/>
      </c>
      <c r="BO288" s="112" t="str">
        <f aca="false">IF(B288&lt;&gt;"", SUMIF(AJ$12:BM$12,"AT",AJ288:BM288), "")</f>
        <v/>
      </c>
      <c r="BP288" s="113"/>
      <c r="BQ288" s="113"/>
      <c r="BR288" s="113"/>
      <c r="BS288" s="113"/>
      <c r="BT288" s="113"/>
      <c r="BU288" s="113"/>
      <c r="BV288" s="113"/>
      <c r="BW288" s="113"/>
      <c r="BX288" s="113"/>
      <c r="BY288" s="113"/>
      <c r="BZ288" s="113"/>
      <c r="CA288" s="117"/>
      <c r="CB288" s="117"/>
      <c r="CC288" s="117"/>
      <c r="CD288" s="117"/>
      <c r="CE288" s="117"/>
      <c r="CF288" s="117"/>
      <c r="CG288" s="117"/>
      <c r="CH288" s="117"/>
      <c r="CI288" s="117"/>
      <c r="CJ288" s="117"/>
      <c r="CK288" s="117"/>
      <c r="CL288" s="117"/>
      <c r="CM288" s="117"/>
      <c r="CN288" s="117"/>
      <c r="CO288" s="117"/>
      <c r="CP288" s="117"/>
      <c r="CQ288" s="117"/>
      <c r="CR288" s="117"/>
      <c r="CS288" s="117"/>
      <c r="CT288" s="111" t="str">
        <f aca="false">IF(B288&lt;&gt;"",SUMIF(BP$12:CS$12,"TLA",BP288:CS288), "")</f>
        <v/>
      </c>
      <c r="CU288" s="112" t="str">
        <f aca="false">IF(B288&lt;&gt;"",SUMIF(BP$12:CS$12,"AT",BP288:CS288), "")</f>
        <v/>
      </c>
      <c r="CV288" s="114" t="str">
        <f aca="false">IF(B288&lt;&gt;"",IFERROR(SUMIF(D$14:CS$14, "CLO1", D288:CS288)/'Grade computation'!I$4,""),"")</f>
        <v/>
      </c>
      <c r="CW288" s="115" t="str">
        <f aca="false">IF(CV288="","",IF(CV288&gt;=B$10,"Y","N"))</f>
        <v/>
      </c>
      <c r="CX288" s="115" t="str">
        <f aca="false">IF(CV288="","",IF(CV288&lt;50%,1,IF(AND(CV288&gt;=50%,CV288&lt;B$10),2,IF(CV288&gt;=B$10,3))))</f>
        <v/>
      </c>
      <c r="CY288" s="114" t="str">
        <f aca="false">IF(B288&lt;&gt;"",IFERROR(IF((SUMIF(D$14:CS$14,"CLO2",D288:CS288)/'Grade computation'!I$5)=0,0,(SUMIF(D$14:CS$14,"CLO2",D288:CS288)/'Grade computation'!I$5)),""),"")</f>
        <v/>
      </c>
      <c r="CZ288" s="115" t="str">
        <f aca="false">IF(CY288="","",IF(CY288&gt;=B$10,"Y","N"))</f>
        <v/>
      </c>
      <c r="DA288" s="115" t="str">
        <f aca="false">IF(CY288="","",IF(CY288&lt;50%,1,IF(AND(CY288&gt;=50%,CY288&lt;B$10),2,IF(CY288&gt;=B$10,3))))</f>
        <v/>
      </c>
      <c r="DB288" s="114" t="str">
        <f aca="false">IF(B288&lt;&gt;"",IFERROR(IF((SUMIF(D$14:CS$14,"CLO3",D288:CS288)/'Grade computation'!I$6)=0,0,(SUMIF(D$14:CS$14,"CLO3",D288:CS288)/'Grade computation'!I$6)),""),"")</f>
        <v/>
      </c>
      <c r="DC288" s="115" t="str">
        <f aca="false">IF(DB288="","",IF(DB288&gt;=B$10,"Y","N"))</f>
        <v/>
      </c>
      <c r="DD288" s="115" t="str">
        <f aca="false">IF(DB288="","",IF(DB288&lt;50%,1,IF(AND(DB288&gt;=50%,DB288&lt;B$10),2,IF(DB288&gt;=B$10,3))))</f>
        <v/>
      </c>
      <c r="DE288" s="114" t="str">
        <f aca="false">IF(B288&lt;&gt;"",IFERROR(SUMIF(D$14:CS$14,"CLO4",D288:CS288)/'Grade computation'!I$7,""),"")</f>
        <v/>
      </c>
      <c r="DF288" s="115" t="str">
        <f aca="false">IF(DE288="","",IF(DE288&gt;=B$10,"Y","N"))</f>
        <v/>
      </c>
      <c r="DG288" s="115" t="str">
        <f aca="false">IF(DE288="","",IF(DE288&lt;50%,1,IF(AND(DE288&gt;=50%,DE288&lt;B$10),2,IF(DE288&gt;=B$10,3))))</f>
        <v/>
      </c>
      <c r="DH288" s="114" t="str">
        <f aca="false">IF(B288&lt;&gt;"",IFERROR(IF((SUMIF(D$14:CS$14,"CLO5",D288:CS288)/'Grade computation'!I$8)=0,0,(SUMIF(D$14:CS$14,"CLO5",D288:CS288)/'Grade computation'!I$8)),""),"")</f>
        <v/>
      </c>
      <c r="DI288" s="115" t="str">
        <f aca="false">IF(DH288="","",IF(DH288&gt;=B$10,"Y","N"))</f>
        <v/>
      </c>
      <c r="DJ288" s="115" t="str">
        <f aca="false">IF(DH288="","",IF(DH288&lt;50%,1,IF(AND(DH288&gt;=50%,DH288&lt;B$10),2,IF(DH288&gt;=B$10,3))))</f>
        <v/>
      </c>
      <c r="DK288" s="114" t="str">
        <f aca="false">IF(B288&lt;&gt;"",IFERROR(IF((SUMIF(D$14:CS$14,"CLO6",D288:CS288)/'Grade computation'!I$9)=0,0,(SUMIF(D$14:CS$14,"CLO6",D288:CS288)/'Grade computation'!I$9)),""),"")</f>
        <v/>
      </c>
      <c r="DL288" s="115" t="str">
        <f aca="false">IF(DK288="","",IF(DK288&gt;=B$10,"Y","N"))</f>
        <v/>
      </c>
      <c r="DM288" s="115" t="str">
        <f aca="false">IF(DK288="","",IF(DK288&lt;50%,1,IF(AND(DK288&gt;=50%,DK288&lt;B$10),2,IF(DK288&gt;=B$10,3))))</f>
        <v/>
      </c>
      <c r="DN288" s="114" t="str">
        <f aca="false">IF(B288&lt;&gt;"",IFERROR(IF((SUMIF(D$14:CS$14,"CLO7",D288:CS288)/'Grade computation'!I$10)=0,0,(SUMIF(D$14:CS$14,"CLO7",D288:CS288)/'Grade computation'!I$10)),""),"")</f>
        <v/>
      </c>
      <c r="DO288" s="115" t="str">
        <f aca="false">IF(DN288="","",IF(DN288&gt;=B$10,"Y","N"))</f>
        <v/>
      </c>
      <c r="DP288" s="115" t="str">
        <f aca="false">IF(DN288="","",IF(DN288&lt;50%,1,IF(AND(DN288&gt;=50%,DN288&lt;B$10),2,IF(DN288&gt;=B$10,3))))</f>
        <v/>
      </c>
      <c r="DQ288" s="114" t="str">
        <f aca="false">IF(B288&lt;&gt;"",IFERROR(IF((SUMIF(D$14:CS$14,"CLO8",D288:CS288)/'Grade computation'!I$11)=0,0,(SUMIF(D$14:CS$14,"CLO8",D288:CS288)/'Grade computation'!I$11)),""),"")</f>
        <v/>
      </c>
      <c r="DR288" s="115" t="str">
        <f aca="false">IF(DQ288="","",IF(DQ288&gt;=B$10,"Y","N"))</f>
        <v/>
      </c>
      <c r="DS288" s="115" t="str">
        <f aca="false">IF(DQ288="","",IF(DQ288&lt;50%,1,IF(AND(DQ288&gt;=50%,DQ288&lt;B$10),2,IF(DQ288&gt;=B$10,3))))</f>
        <v/>
      </c>
      <c r="DT288" s="114" t="str">
        <f aca="false">IF(B288&lt;&gt;"",IFERROR(IF((SUMIF(D$14:CS$14,"CLO9",D288:CS288)/'Grade computation'!I$12)=0,0,(SUMIF(D$14:CS$14,"CLO9",D288:CS288)/'Grade computation'!I$12)),""),"")</f>
        <v/>
      </c>
      <c r="DU288" s="115" t="str">
        <f aca="false">IF(DT288="","",IF(DT288&gt;=B$10,"Y","N"))</f>
        <v/>
      </c>
      <c r="DV288" s="115" t="str">
        <f aca="false">IF(DT288="","",IF(DT288&lt;50%,1,IF(AND(DT288&gt;=50%,DT288&lt;B$10),2,IF(DT288&gt;=B$10,3))))</f>
        <v/>
      </c>
      <c r="DW288" s="114" t="str">
        <f aca="false">IF(B288&lt;&gt;"",IFERROR(IF((SUMIF(D$14:CS$14,"CLO10",D288:CS288)/'Grade computation'!I$13)=0,0,(SUMIF(D$14:CS$14,"CLO10",D288:CS288)/'Grade computation'!I$13)),""),"")</f>
        <v/>
      </c>
      <c r="DX288" s="115" t="str">
        <f aca="false">IF(DW288="","",IF(DW288&gt;=B$10,"Y","N"))</f>
        <v/>
      </c>
      <c r="DY288" s="115" t="str">
        <f aca="false">IF(DW288="","",IF(DW288&lt;50%,1,IF(AND(DW288&gt;=50%,DW288&lt;B$10),2,IF(DW288&gt;=B$10,3))))</f>
        <v/>
      </c>
      <c r="DZ288" s="13"/>
      <c r="EA288" s="13"/>
    </row>
    <row r="289" customFormat="false" ht="15.75" hidden="false" customHeight="true" outlineLevel="0" collapsed="false">
      <c r="A289" s="118"/>
      <c r="B289" s="119"/>
      <c r="C289" s="117"/>
      <c r="D289" s="117"/>
      <c r="E289" s="117"/>
      <c r="F289" s="117"/>
      <c r="G289" s="117"/>
      <c r="H289" s="117"/>
      <c r="I289" s="117"/>
      <c r="J289" s="117"/>
      <c r="K289" s="117"/>
      <c r="L289" s="117"/>
      <c r="M289" s="117"/>
      <c r="N289" s="117"/>
      <c r="O289" s="117"/>
      <c r="P289" s="117"/>
      <c r="Q289" s="117"/>
      <c r="R289" s="117"/>
      <c r="S289" s="117"/>
      <c r="T289" s="117"/>
      <c r="U289" s="117"/>
      <c r="V289" s="117"/>
      <c r="W289" s="117"/>
      <c r="X289" s="117"/>
      <c r="Y289" s="117"/>
      <c r="Z289" s="117"/>
      <c r="AA289" s="117"/>
      <c r="AB289" s="117"/>
      <c r="AC289" s="117"/>
      <c r="AD289" s="117"/>
      <c r="AE289" s="117"/>
      <c r="AF289" s="117"/>
      <c r="AG289" s="117"/>
      <c r="AH289" s="111" t="str">
        <f aca="false">IF(B289&lt;&gt;"",SUMIF(D$12:AG$12,"TLA",D289:AG289),"")</f>
        <v/>
      </c>
      <c r="AI289" s="112" t="str">
        <f aca="false">IF(B289&lt;&gt;"",SUMIF(D$12:AG$12,"AT",D289:AG289),"")</f>
        <v/>
      </c>
      <c r="AJ289" s="117"/>
      <c r="AK289" s="117"/>
      <c r="AL289" s="117"/>
      <c r="AM289" s="117"/>
      <c r="AN289" s="117"/>
      <c r="AO289" s="117"/>
      <c r="AP289" s="117"/>
      <c r="AQ289" s="117"/>
      <c r="AR289" s="117"/>
      <c r="AS289" s="117"/>
      <c r="AT289" s="117"/>
      <c r="AU289" s="117"/>
      <c r="AV289" s="117"/>
      <c r="AW289" s="117"/>
      <c r="AX289" s="117"/>
      <c r="AY289" s="117"/>
      <c r="AZ289" s="117"/>
      <c r="BA289" s="117"/>
      <c r="BB289" s="117"/>
      <c r="BC289" s="117"/>
      <c r="BD289" s="117"/>
      <c r="BE289" s="117"/>
      <c r="BF289" s="117"/>
      <c r="BG289" s="117"/>
      <c r="BH289" s="117"/>
      <c r="BI289" s="117"/>
      <c r="BJ289" s="117"/>
      <c r="BK289" s="117"/>
      <c r="BL289" s="117"/>
      <c r="BM289" s="117"/>
      <c r="BN289" s="111" t="str">
        <f aca="false">IF(B289&lt;&gt;"", SUMIF(AJ$12:BM$12,"TLA",AJ289:BM289), "")</f>
        <v/>
      </c>
      <c r="BO289" s="112" t="str">
        <f aca="false">IF(B289&lt;&gt;"", SUMIF(AJ$12:BM$12,"AT",AJ289:BM289), "")</f>
        <v/>
      </c>
      <c r="BP289" s="113"/>
      <c r="BQ289" s="113"/>
      <c r="BR289" s="113"/>
      <c r="BS289" s="113"/>
      <c r="BT289" s="113"/>
      <c r="BU289" s="113"/>
      <c r="BV289" s="113"/>
      <c r="BW289" s="113"/>
      <c r="BX289" s="113"/>
      <c r="BY289" s="113"/>
      <c r="BZ289" s="113"/>
      <c r="CA289" s="117"/>
      <c r="CB289" s="117"/>
      <c r="CC289" s="117"/>
      <c r="CD289" s="117"/>
      <c r="CE289" s="117"/>
      <c r="CF289" s="117"/>
      <c r="CG289" s="117"/>
      <c r="CH289" s="117"/>
      <c r="CI289" s="117"/>
      <c r="CJ289" s="117"/>
      <c r="CK289" s="117"/>
      <c r="CL289" s="117"/>
      <c r="CM289" s="117"/>
      <c r="CN289" s="117"/>
      <c r="CO289" s="117"/>
      <c r="CP289" s="117"/>
      <c r="CQ289" s="117"/>
      <c r="CR289" s="117"/>
      <c r="CS289" s="117"/>
      <c r="CT289" s="111" t="str">
        <f aca="false">IF(B289&lt;&gt;"",SUMIF(BP$12:CS$12,"TLA",BP289:CS289), "")</f>
        <v/>
      </c>
      <c r="CU289" s="112" t="str">
        <f aca="false">IF(B289&lt;&gt;"",SUMIF(BP$12:CS$12,"AT",BP289:CS289), "")</f>
        <v/>
      </c>
      <c r="CV289" s="114" t="str">
        <f aca="false">IF(B289&lt;&gt;"",IFERROR(SUMIF(D$14:CS$14, "CLO1", D289:CS289)/'Grade computation'!I$4,""),"")</f>
        <v/>
      </c>
      <c r="CW289" s="115" t="str">
        <f aca="false">IF(CV289="","",IF(CV289&gt;=B$10,"Y","N"))</f>
        <v/>
      </c>
      <c r="CX289" s="115" t="str">
        <f aca="false">IF(CV289="","",IF(CV289&lt;50%,1,IF(AND(CV289&gt;=50%,CV289&lt;B$10),2,IF(CV289&gt;=B$10,3))))</f>
        <v/>
      </c>
      <c r="CY289" s="114" t="str">
        <f aca="false">IF(B289&lt;&gt;"",IFERROR(IF((SUMIF(D$14:CS$14,"CLO2",D289:CS289)/'Grade computation'!I$5)=0,0,(SUMIF(D$14:CS$14,"CLO2",D289:CS289)/'Grade computation'!I$5)),""),"")</f>
        <v/>
      </c>
      <c r="CZ289" s="115" t="str">
        <f aca="false">IF(CY289="","",IF(CY289&gt;=B$10,"Y","N"))</f>
        <v/>
      </c>
      <c r="DA289" s="115" t="str">
        <f aca="false">IF(CY289="","",IF(CY289&lt;50%,1,IF(AND(CY289&gt;=50%,CY289&lt;B$10),2,IF(CY289&gt;=B$10,3))))</f>
        <v/>
      </c>
      <c r="DB289" s="114" t="str">
        <f aca="false">IF(B289&lt;&gt;"",IFERROR(IF((SUMIF(D$14:CS$14,"CLO3",D289:CS289)/'Grade computation'!I$6)=0,0,(SUMIF(D$14:CS$14,"CLO3",D289:CS289)/'Grade computation'!I$6)),""),"")</f>
        <v/>
      </c>
      <c r="DC289" s="115" t="str">
        <f aca="false">IF(DB289="","",IF(DB289&gt;=B$10,"Y","N"))</f>
        <v/>
      </c>
      <c r="DD289" s="115" t="str">
        <f aca="false">IF(DB289="","",IF(DB289&lt;50%,1,IF(AND(DB289&gt;=50%,DB289&lt;B$10),2,IF(DB289&gt;=B$10,3))))</f>
        <v/>
      </c>
      <c r="DE289" s="114" t="str">
        <f aca="false">IF(B289&lt;&gt;"",IFERROR(SUMIF(D$14:CS$14,"CLO4",D289:CS289)/'Grade computation'!I$7,""),"")</f>
        <v/>
      </c>
      <c r="DF289" s="115" t="str">
        <f aca="false">IF(DE289="","",IF(DE289&gt;=B$10,"Y","N"))</f>
        <v/>
      </c>
      <c r="DG289" s="115" t="str">
        <f aca="false">IF(DE289="","",IF(DE289&lt;50%,1,IF(AND(DE289&gt;=50%,DE289&lt;B$10),2,IF(DE289&gt;=B$10,3))))</f>
        <v/>
      </c>
      <c r="DH289" s="114" t="str">
        <f aca="false">IF(B289&lt;&gt;"",IFERROR(IF((SUMIF(D$14:CS$14,"CLO5",D289:CS289)/'Grade computation'!I$8)=0,0,(SUMIF(D$14:CS$14,"CLO5",D289:CS289)/'Grade computation'!I$8)),""),"")</f>
        <v/>
      </c>
      <c r="DI289" s="115" t="str">
        <f aca="false">IF(DH289="","",IF(DH289&gt;=B$10,"Y","N"))</f>
        <v/>
      </c>
      <c r="DJ289" s="115" t="str">
        <f aca="false">IF(DH289="","",IF(DH289&lt;50%,1,IF(AND(DH289&gt;=50%,DH289&lt;B$10),2,IF(DH289&gt;=B$10,3))))</f>
        <v/>
      </c>
      <c r="DK289" s="114" t="str">
        <f aca="false">IF(B289&lt;&gt;"",IFERROR(IF((SUMIF(D$14:CS$14,"CLO6",D289:CS289)/'Grade computation'!I$9)=0,0,(SUMIF(D$14:CS$14,"CLO6",D289:CS289)/'Grade computation'!I$9)),""),"")</f>
        <v/>
      </c>
      <c r="DL289" s="115" t="str">
        <f aca="false">IF(DK289="","",IF(DK289&gt;=B$10,"Y","N"))</f>
        <v/>
      </c>
      <c r="DM289" s="115" t="str">
        <f aca="false">IF(DK289="","",IF(DK289&lt;50%,1,IF(AND(DK289&gt;=50%,DK289&lt;B$10),2,IF(DK289&gt;=B$10,3))))</f>
        <v/>
      </c>
      <c r="DN289" s="114" t="str">
        <f aca="false">IF(B289&lt;&gt;"",IFERROR(IF((SUMIF(D$14:CS$14,"CLO7",D289:CS289)/'Grade computation'!I$10)=0,0,(SUMIF(D$14:CS$14,"CLO7",D289:CS289)/'Grade computation'!I$10)),""),"")</f>
        <v/>
      </c>
      <c r="DO289" s="115" t="str">
        <f aca="false">IF(DN289="","",IF(DN289&gt;=B$10,"Y","N"))</f>
        <v/>
      </c>
      <c r="DP289" s="115" t="str">
        <f aca="false">IF(DN289="","",IF(DN289&lt;50%,1,IF(AND(DN289&gt;=50%,DN289&lt;B$10),2,IF(DN289&gt;=B$10,3))))</f>
        <v/>
      </c>
      <c r="DQ289" s="114" t="str">
        <f aca="false">IF(B289&lt;&gt;"",IFERROR(IF((SUMIF(D$14:CS$14,"CLO8",D289:CS289)/'Grade computation'!I$11)=0,0,(SUMIF(D$14:CS$14,"CLO8",D289:CS289)/'Grade computation'!I$11)),""),"")</f>
        <v/>
      </c>
      <c r="DR289" s="115" t="str">
        <f aca="false">IF(DQ289="","",IF(DQ289&gt;=B$10,"Y","N"))</f>
        <v/>
      </c>
      <c r="DS289" s="115" t="str">
        <f aca="false">IF(DQ289="","",IF(DQ289&lt;50%,1,IF(AND(DQ289&gt;=50%,DQ289&lt;B$10),2,IF(DQ289&gt;=B$10,3))))</f>
        <v/>
      </c>
      <c r="DT289" s="114" t="str">
        <f aca="false">IF(B289&lt;&gt;"",IFERROR(IF((SUMIF(D$14:CS$14,"CLO9",D289:CS289)/'Grade computation'!I$12)=0,0,(SUMIF(D$14:CS$14,"CLO9",D289:CS289)/'Grade computation'!I$12)),""),"")</f>
        <v/>
      </c>
      <c r="DU289" s="115" t="str">
        <f aca="false">IF(DT289="","",IF(DT289&gt;=B$10,"Y","N"))</f>
        <v/>
      </c>
      <c r="DV289" s="115" t="str">
        <f aca="false">IF(DT289="","",IF(DT289&lt;50%,1,IF(AND(DT289&gt;=50%,DT289&lt;B$10),2,IF(DT289&gt;=B$10,3))))</f>
        <v/>
      </c>
      <c r="DW289" s="114" t="str">
        <f aca="false">IF(B289&lt;&gt;"",IFERROR(IF((SUMIF(D$14:CS$14,"CLO10",D289:CS289)/'Grade computation'!I$13)=0,0,(SUMIF(D$14:CS$14,"CLO10",D289:CS289)/'Grade computation'!I$13)),""),"")</f>
        <v/>
      </c>
      <c r="DX289" s="115" t="str">
        <f aca="false">IF(DW289="","",IF(DW289&gt;=B$10,"Y","N"))</f>
        <v/>
      </c>
      <c r="DY289" s="115" t="str">
        <f aca="false">IF(DW289="","",IF(DW289&lt;50%,1,IF(AND(DW289&gt;=50%,DW289&lt;B$10),2,IF(DW289&gt;=B$10,3))))</f>
        <v/>
      </c>
      <c r="DZ289" s="13"/>
      <c r="EA289" s="13"/>
    </row>
    <row r="290" customFormat="false" ht="15.75" hidden="false" customHeight="true" outlineLevel="0" collapsed="false">
      <c r="A290" s="118"/>
      <c r="B290" s="119"/>
      <c r="C290" s="117"/>
      <c r="D290" s="117"/>
      <c r="E290" s="117"/>
      <c r="F290" s="117"/>
      <c r="G290" s="117"/>
      <c r="H290" s="117"/>
      <c r="I290" s="117"/>
      <c r="J290" s="117"/>
      <c r="K290" s="117"/>
      <c r="L290" s="117"/>
      <c r="M290" s="117"/>
      <c r="N290" s="117"/>
      <c r="O290" s="117"/>
      <c r="P290" s="117"/>
      <c r="Q290" s="117"/>
      <c r="R290" s="117"/>
      <c r="S290" s="117"/>
      <c r="T290" s="117"/>
      <c r="U290" s="117"/>
      <c r="V290" s="117"/>
      <c r="W290" s="117"/>
      <c r="X290" s="117"/>
      <c r="Y290" s="117"/>
      <c r="Z290" s="117"/>
      <c r="AA290" s="117"/>
      <c r="AB290" s="117"/>
      <c r="AC290" s="117"/>
      <c r="AD290" s="117"/>
      <c r="AE290" s="117"/>
      <c r="AF290" s="117"/>
      <c r="AG290" s="117"/>
      <c r="AH290" s="111" t="str">
        <f aca="false">IF(B290&lt;&gt;"",SUMIF(D$12:AG$12,"TLA",D290:AG290),"")</f>
        <v/>
      </c>
      <c r="AI290" s="112" t="str">
        <f aca="false">IF(B290&lt;&gt;"",SUMIF(D$12:AG$12,"AT",D290:AG290),"")</f>
        <v/>
      </c>
      <c r="AJ290" s="117"/>
      <c r="AK290" s="117"/>
      <c r="AL290" s="117"/>
      <c r="AM290" s="117"/>
      <c r="AN290" s="117"/>
      <c r="AO290" s="117"/>
      <c r="AP290" s="117"/>
      <c r="AQ290" s="117"/>
      <c r="AR290" s="117"/>
      <c r="AS290" s="117"/>
      <c r="AT290" s="117"/>
      <c r="AU290" s="117"/>
      <c r="AV290" s="117"/>
      <c r="AW290" s="117"/>
      <c r="AX290" s="117"/>
      <c r="AY290" s="117"/>
      <c r="AZ290" s="117"/>
      <c r="BA290" s="117"/>
      <c r="BB290" s="117"/>
      <c r="BC290" s="117"/>
      <c r="BD290" s="117"/>
      <c r="BE290" s="117"/>
      <c r="BF290" s="117"/>
      <c r="BG290" s="117"/>
      <c r="BH290" s="117"/>
      <c r="BI290" s="117"/>
      <c r="BJ290" s="117"/>
      <c r="BK290" s="117"/>
      <c r="BL290" s="117"/>
      <c r="BM290" s="117"/>
      <c r="BN290" s="111" t="str">
        <f aca="false">IF(B290&lt;&gt;"", SUMIF(AJ$12:BM$12,"TLA",AJ290:BM290), "")</f>
        <v/>
      </c>
      <c r="BO290" s="112" t="str">
        <f aca="false">IF(B290&lt;&gt;"", SUMIF(AJ$12:BM$12,"AT",AJ290:BM290), "")</f>
        <v/>
      </c>
      <c r="BP290" s="113"/>
      <c r="BQ290" s="113"/>
      <c r="BR290" s="113"/>
      <c r="BS290" s="113"/>
      <c r="BT290" s="113"/>
      <c r="BU290" s="113"/>
      <c r="BV290" s="113"/>
      <c r="BW290" s="113"/>
      <c r="BX290" s="113"/>
      <c r="BY290" s="113"/>
      <c r="BZ290" s="113"/>
      <c r="CA290" s="117"/>
      <c r="CB290" s="117"/>
      <c r="CC290" s="117"/>
      <c r="CD290" s="117"/>
      <c r="CE290" s="117"/>
      <c r="CF290" s="117"/>
      <c r="CG290" s="117"/>
      <c r="CH290" s="117"/>
      <c r="CI290" s="117"/>
      <c r="CJ290" s="117"/>
      <c r="CK290" s="117"/>
      <c r="CL290" s="117"/>
      <c r="CM290" s="117"/>
      <c r="CN290" s="117"/>
      <c r="CO290" s="117"/>
      <c r="CP290" s="117"/>
      <c r="CQ290" s="117"/>
      <c r="CR290" s="117"/>
      <c r="CS290" s="117"/>
      <c r="CT290" s="111" t="str">
        <f aca="false">IF(B290&lt;&gt;"",SUMIF(BP$12:CS$12,"TLA",BP290:CS290), "")</f>
        <v/>
      </c>
      <c r="CU290" s="112" t="str">
        <f aca="false">IF(B290&lt;&gt;"",SUMIF(BP$12:CS$12,"AT",BP290:CS290), "")</f>
        <v/>
      </c>
      <c r="CV290" s="114" t="str">
        <f aca="false">IF(B290&lt;&gt;"",IFERROR(SUMIF(D$14:CS$14, "CLO1", D290:CS290)/'Grade computation'!I$4,""),"")</f>
        <v/>
      </c>
      <c r="CW290" s="115" t="str">
        <f aca="false">IF(CV290="","",IF(CV290&gt;=B$10,"Y","N"))</f>
        <v/>
      </c>
      <c r="CX290" s="115" t="str">
        <f aca="false">IF(CV290="","",IF(CV290&lt;50%,1,IF(AND(CV290&gt;=50%,CV290&lt;B$10),2,IF(CV290&gt;=B$10,3))))</f>
        <v/>
      </c>
      <c r="CY290" s="114" t="str">
        <f aca="false">IF(B290&lt;&gt;"",IFERROR(IF((SUMIF(D$14:CS$14,"CLO2",D290:CS290)/'Grade computation'!I$5)=0,0,(SUMIF(D$14:CS$14,"CLO2",D290:CS290)/'Grade computation'!I$5)),""),"")</f>
        <v/>
      </c>
      <c r="CZ290" s="115" t="str">
        <f aca="false">IF(CY290="","",IF(CY290&gt;=B$10,"Y","N"))</f>
        <v/>
      </c>
      <c r="DA290" s="115" t="str">
        <f aca="false">IF(CY290="","",IF(CY290&lt;50%,1,IF(AND(CY290&gt;=50%,CY290&lt;B$10),2,IF(CY290&gt;=B$10,3))))</f>
        <v/>
      </c>
      <c r="DB290" s="114" t="str">
        <f aca="false">IF(B290&lt;&gt;"",IFERROR(IF((SUMIF(D$14:CS$14,"CLO3",D290:CS290)/'Grade computation'!I$6)=0,0,(SUMIF(D$14:CS$14,"CLO3",D290:CS290)/'Grade computation'!I$6)),""),"")</f>
        <v/>
      </c>
      <c r="DC290" s="115" t="str">
        <f aca="false">IF(DB290="","",IF(DB290&gt;=B$10,"Y","N"))</f>
        <v/>
      </c>
      <c r="DD290" s="115" t="str">
        <f aca="false">IF(DB290="","",IF(DB290&lt;50%,1,IF(AND(DB290&gt;=50%,DB290&lt;B$10),2,IF(DB290&gt;=B$10,3))))</f>
        <v/>
      </c>
      <c r="DE290" s="114" t="str">
        <f aca="false">IF(B290&lt;&gt;"",IFERROR(SUMIF(D$14:CS$14,"CLO4",D290:CS290)/'Grade computation'!I$7,""),"")</f>
        <v/>
      </c>
      <c r="DF290" s="115" t="str">
        <f aca="false">IF(DE290="","",IF(DE290&gt;=B$10,"Y","N"))</f>
        <v/>
      </c>
      <c r="DG290" s="115" t="str">
        <f aca="false">IF(DE290="","",IF(DE290&lt;50%,1,IF(AND(DE290&gt;=50%,DE290&lt;B$10),2,IF(DE290&gt;=B$10,3))))</f>
        <v/>
      </c>
      <c r="DH290" s="114" t="str">
        <f aca="false">IF(B290&lt;&gt;"",IFERROR(IF((SUMIF(D$14:CS$14,"CLO5",D290:CS290)/'Grade computation'!I$8)=0,0,(SUMIF(D$14:CS$14,"CLO5",D290:CS290)/'Grade computation'!I$8)),""),"")</f>
        <v/>
      </c>
      <c r="DI290" s="115" t="str">
        <f aca="false">IF(DH290="","",IF(DH290&gt;=B$10,"Y","N"))</f>
        <v/>
      </c>
      <c r="DJ290" s="115" t="str">
        <f aca="false">IF(DH290="","",IF(DH290&lt;50%,1,IF(AND(DH290&gt;=50%,DH290&lt;B$10),2,IF(DH290&gt;=B$10,3))))</f>
        <v/>
      </c>
      <c r="DK290" s="114" t="str">
        <f aca="false">IF(B290&lt;&gt;"",IFERROR(IF((SUMIF(D$14:CS$14,"CLO6",D290:CS290)/'Grade computation'!I$9)=0,0,(SUMIF(D$14:CS$14,"CLO6",D290:CS290)/'Grade computation'!I$9)),""),"")</f>
        <v/>
      </c>
      <c r="DL290" s="115" t="str">
        <f aca="false">IF(DK290="","",IF(DK290&gt;=B$10,"Y","N"))</f>
        <v/>
      </c>
      <c r="DM290" s="115" t="str">
        <f aca="false">IF(DK290="","",IF(DK290&lt;50%,1,IF(AND(DK290&gt;=50%,DK290&lt;B$10),2,IF(DK290&gt;=B$10,3))))</f>
        <v/>
      </c>
      <c r="DN290" s="114" t="str">
        <f aca="false">IF(B290&lt;&gt;"",IFERROR(IF((SUMIF(D$14:CS$14,"CLO7",D290:CS290)/'Grade computation'!I$10)=0,0,(SUMIF(D$14:CS$14,"CLO7",D290:CS290)/'Grade computation'!I$10)),""),"")</f>
        <v/>
      </c>
      <c r="DO290" s="115" t="str">
        <f aca="false">IF(DN290="","",IF(DN290&gt;=B$10,"Y","N"))</f>
        <v/>
      </c>
      <c r="DP290" s="115" t="str">
        <f aca="false">IF(DN290="","",IF(DN290&lt;50%,1,IF(AND(DN290&gt;=50%,DN290&lt;B$10),2,IF(DN290&gt;=B$10,3))))</f>
        <v/>
      </c>
      <c r="DQ290" s="114" t="str">
        <f aca="false">IF(B290&lt;&gt;"",IFERROR(IF((SUMIF(D$14:CS$14,"CLO8",D290:CS290)/'Grade computation'!I$11)=0,0,(SUMIF(D$14:CS$14,"CLO8",D290:CS290)/'Grade computation'!I$11)),""),"")</f>
        <v/>
      </c>
      <c r="DR290" s="115" t="str">
        <f aca="false">IF(DQ290="","",IF(DQ290&gt;=B$10,"Y","N"))</f>
        <v/>
      </c>
      <c r="DS290" s="115" t="str">
        <f aca="false">IF(DQ290="","",IF(DQ290&lt;50%,1,IF(AND(DQ290&gt;=50%,DQ290&lt;B$10),2,IF(DQ290&gt;=B$10,3))))</f>
        <v/>
      </c>
      <c r="DT290" s="114" t="str">
        <f aca="false">IF(B290&lt;&gt;"",IFERROR(IF((SUMIF(D$14:CS$14,"CLO9",D290:CS290)/'Grade computation'!I$12)=0,0,(SUMIF(D$14:CS$14,"CLO9",D290:CS290)/'Grade computation'!I$12)),""),"")</f>
        <v/>
      </c>
      <c r="DU290" s="115" t="str">
        <f aca="false">IF(DT290="","",IF(DT290&gt;=B$10,"Y","N"))</f>
        <v/>
      </c>
      <c r="DV290" s="115" t="str">
        <f aca="false">IF(DT290="","",IF(DT290&lt;50%,1,IF(AND(DT290&gt;=50%,DT290&lt;B$10),2,IF(DT290&gt;=B$10,3))))</f>
        <v/>
      </c>
      <c r="DW290" s="114" t="str">
        <f aca="false">IF(B290&lt;&gt;"",IFERROR(IF((SUMIF(D$14:CS$14,"CLO10",D290:CS290)/'Grade computation'!I$13)=0,0,(SUMIF(D$14:CS$14,"CLO10",D290:CS290)/'Grade computation'!I$13)),""),"")</f>
        <v/>
      </c>
      <c r="DX290" s="115" t="str">
        <f aca="false">IF(DW290="","",IF(DW290&gt;=B$10,"Y","N"))</f>
        <v/>
      </c>
      <c r="DY290" s="115" t="str">
        <f aca="false">IF(DW290="","",IF(DW290&lt;50%,1,IF(AND(DW290&gt;=50%,DW290&lt;B$10),2,IF(DW290&gt;=B$10,3))))</f>
        <v/>
      </c>
      <c r="DZ290" s="13"/>
      <c r="EA290" s="13"/>
    </row>
    <row r="291" customFormat="false" ht="15.75" hidden="false" customHeight="true" outlineLevel="0" collapsed="false">
      <c r="A291" s="118"/>
      <c r="B291" s="119"/>
      <c r="C291" s="117"/>
      <c r="D291" s="117"/>
      <c r="E291" s="117"/>
      <c r="F291" s="117"/>
      <c r="G291" s="117"/>
      <c r="H291" s="117"/>
      <c r="I291" s="117"/>
      <c r="J291" s="117"/>
      <c r="K291" s="117"/>
      <c r="L291" s="117"/>
      <c r="M291" s="117"/>
      <c r="N291" s="117"/>
      <c r="O291" s="117"/>
      <c r="P291" s="117"/>
      <c r="Q291" s="117"/>
      <c r="R291" s="117"/>
      <c r="S291" s="117"/>
      <c r="T291" s="117"/>
      <c r="U291" s="117"/>
      <c r="V291" s="117"/>
      <c r="W291" s="117"/>
      <c r="X291" s="117"/>
      <c r="Y291" s="117"/>
      <c r="Z291" s="117"/>
      <c r="AA291" s="117"/>
      <c r="AB291" s="117"/>
      <c r="AC291" s="117"/>
      <c r="AD291" s="117"/>
      <c r="AE291" s="117"/>
      <c r="AF291" s="117"/>
      <c r="AG291" s="117"/>
      <c r="AH291" s="111" t="str">
        <f aca="false">IF(B291&lt;&gt;"",SUMIF(D$12:AG$12,"TLA",D291:AG291),"")</f>
        <v/>
      </c>
      <c r="AI291" s="112" t="str">
        <f aca="false">IF(B291&lt;&gt;"",SUMIF(D$12:AG$12,"AT",D291:AG291),"")</f>
        <v/>
      </c>
      <c r="AJ291" s="117"/>
      <c r="AK291" s="117"/>
      <c r="AL291" s="117"/>
      <c r="AM291" s="117"/>
      <c r="AN291" s="117"/>
      <c r="AO291" s="117"/>
      <c r="AP291" s="117"/>
      <c r="AQ291" s="117"/>
      <c r="AR291" s="117"/>
      <c r="AS291" s="117"/>
      <c r="AT291" s="117"/>
      <c r="AU291" s="117"/>
      <c r="AV291" s="117"/>
      <c r="AW291" s="117"/>
      <c r="AX291" s="117"/>
      <c r="AY291" s="117"/>
      <c r="AZ291" s="117"/>
      <c r="BA291" s="117"/>
      <c r="BB291" s="117"/>
      <c r="BC291" s="117"/>
      <c r="BD291" s="117"/>
      <c r="BE291" s="117"/>
      <c r="BF291" s="117"/>
      <c r="BG291" s="117"/>
      <c r="BH291" s="117"/>
      <c r="BI291" s="117"/>
      <c r="BJ291" s="117"/>
      <c r="BK291" s="117"/>
      <c r="BL291" s="117"/>
      <c r="BM291" s="117"/>
      <c r="BN291" s="111" t="str">
        <f aca="false">IF(B291&lt;&gt;"", SUMIF(AJ$12:BM$12,"TLA",AJ291:BM291), "")</f>
        <v/>
      </c>
      <c r="BO291" s="112" t="str">
        <f aca="false">IF(B291&lt;&gt;"", SUMIF(AJ$12:BM$12,"AT",AJ291:BM291), "")</f>
        <v/>
      </c>
      <c r="BP291" s="113"/>
      <c r="BQ291" s="113"/>
      <c r="BR291" s="113"/>
      <c r="BS291" s="113"/>
      <c r="BT291" s="113"/>
      <c r="BU291" s="113"/>
      <c r="BV291" s="113"/>
      <c r="BW291" s="113"/>
      <c r="BX291" s="113"/>
      <c r="BY291" s="113"/>
      <c r="BZ291" s="113"/>
      <c r="CA291" s="117"/>
      <c r="CB291" s="117"/>
      <c r="CC291" s="117"/>
      <c r="CD291" s="117"/>
      <c r="CE291" s="117"/>
      <c r="CF291" s="117"/>
      <c r="CG291" s="117"/>
      <c r="CH291" s="117"/>
      <c r="CI291" s="117"/>
      <c r="CJ291" s="117"/>
      <c r="CK291" s="117"/>
      <c r="CL291" s="117"/>
      <c r="CM291" s="117"/>
      <c r="CN291" s="117"/>
      <c r="CO291" s="117"/>
      <c r="CP291" s="117"/>
      <c r="CQ291" s="117"/>
      <c r="CR291" s="117"/>
      <c r="CS291" s="117"/>
      <c r="CT291" s="111" t="str">
        <f aca="false">IF(B291&lt;&gt;"",SUMIF(BP$12:CS$12,"TLA",BP291:CS291), "")</f>
        <v/>
      </c>
      <c r="CU291" s="112" t="str">
        <f aca="false">IF(B291&lt;&gt;"",SUMIF(BP$12:CS$12,"AT",BP291:CS291), "")</f>
        <v/>
      </c>
      <c r="CV291" s="114" t="str">
        <f aca="false">IF(B291&lt;&gt;"",IFERROR(SUMIF(D$14:CS$14, "CLO1", D291:CS291)/'Grade computation'!I$4,""),"")</f>
        <v/>
      </c>
      <c r="CW291" s="115" t="str">
        <f aca="false">IF(CV291="","",IF(CV291&gt;=B$10,"Y","N"))</f>
        <v/>
      </c>
      <c r="CX291" s="115" t="str">
        <f aca="false">IF(CV291="","",IF(CV291&lt;50%,1,IF(AND(CV291&gt;=50%,CV291&lt;B$10),2,IF(CV291&gt;=B$10,3))))</f>
        <v/>
      </c>
      <c r="CY291" s="114" t="str">
        <f aca="false">IF(B291&lt;&gt;"",IFERROR(IF((SUMIF(D$14:CS$14,"CLO2",D291:CS291)/'Grade computation'!I$5)=0,0,(SUMIF(D$14:CS$14,"CLO2",D291:CS291)/'Grade computation'!I$5)),""),"")</f>
        <v/>
      </c>
      <c r="CZ291" s="115" t="str">
        <f aca="false">IF(CY291="","",IF(CY291&gt;=B$10,"Y","N"))</f>
        <v/>
      </c>
      <c r="DA291" s="115" t="str">
        <f aca="false">IF(CY291="","",IF(CY291&lt;50%,1,IF(AND(CY291&gt;=50%,CY291&lt;B$10),2,IF(CY291&gt;=B$10,3))))</f>
        <v/>
      </c>
      <c r="DB291" s="114" t="str">
        <f aca="false">IF(B291&lt;&gt;"",IFERROR(IF((SUMIF(D$14:CS$14,"CLO3",D291:CS291)/'Grade computation'!I$6)=0,0,(SUMIF(D$14:CS$14,"CLO3",D291:CS291)/'Grade computation'!I$6)),""),"")</f>
        <v/>
      </c>
      <c r="DC291" s="115" t="str">
        <f aca="false">IF(DB291="","",IF(DB291&gt;=B$10,"Y","N"))</f>
        <v/>
      </c>
      <c r="DD291" s="115" t="str">
        <f aca="false">IF(DB291="","",IF(DB291&lt;50%,1,IF(AND(DB291&gt;=50%,DB291&lt;B$10),2,IF(DB291&gt;=B$10,3))))</f>
        <v/>
      </c>
      <c r="DE291" s="114" t="str">
        <f aca="false">IF(B291&lt;&gt;"",IFERROR(SUMIF(D$14:CS$14,"CLO4",D291:CS291)/'Grade computation'!I$7,""),"")</f>
        <v/>
      </c>
      <c r="DF291" s="115" t="str">
        <f aca="false">IF(DE291="","",IF(DE291&gt;=B$10,"Y","N"))</f>
        <v/>
      </c>
      <c r="DG291" s="115" t="str">
        <f aca="false">IF(DE291="","",IF(DE291&lt;50%,1,IF(AND(DE291&gt;=50%,DE291&lt;B$10),2,IF(DE291&gt;=B$10,3))))</f>
        <v/>
      </c>
      <c r="DH291" s="114" t="str">
        <f aca="false">IF(B291&lt;&gt;"",IFERROR(IF((SUMIF(D$14:CS$14,"CLO5",D291:CS291)/'Grade computation'!I$8)=0,0,(SUMIF(D$14:CS$14,"CLO5",D291:CS291)/'Grade computation'!I$8)),""),"")</f>
        <v/>
      </c>
      <c r="DI291" s="115" t="str">
        <f aca="false">IF(DH291="","",IF(DH291&gt;=B$10,"Y","N"))</f>
        <v/>
      </c>
      <c r="DJ291" s="115" t="str">
        <f aca="false">IF(DH291="","",IF(DH291&lt;50%,1,IF(AND(DH291&gt;=50%,DH291&lt;B$10),2,IF(DH291&gt;=B$10,3))))</f>
        <v/>
      </c>
      <c r="DK291" s="114" t="str">
        <f aca="false">IF(B291&lt;&gt;"",IFERROR(IF((SUMIF(D$14:CS$14,"CLO6",D291:CS291)/'Grade computation'!I$9)=0,0,(SUMIF(D$14:CS$14,"CLO6",D291:CS291)/'Grade computation'!I$9)),""),"")</f>
        <v/>
      </c>
      <c r="DL291" s="115" t="str">
        <f aca="false">IF(DK291="","",IF(DK291&gt;=B$10,"Y","N"))</f>
        <v/>
      </c>
      <c r="DM291" s="115" t="str">
        <f aca="false">IF(DK291="","",IF(DK291&lt;50%,1,IF(AND(DK291&gt;=50%,DK291&lt;B$10),2,IF(DK291&gt;=B$10,3))))</f>
        <v/>
      </c>
      <c r="DN291" s="114" t="str">
        <f aca="false">IF(B291&lt;&gt;"",IFERROR(IF((SUMIF(D$14:CS$14,"CLO7",D291:CS291)/'Grade computation'!I$10)=0,0,(SUMIF(D$14:CS$14,"CLO7",D291:CS291)/'Grade computation'!I$10)),""),"")</f>
        <v/>
      </c>
      <c r="DO291" s="115" t="str">
        <f aca="false">IF(DN291="","",IF(DN291&gt;=B$10,"Y","N"))</f>
        <v/>
      </c>
      <c r="DP291" s="115" t="str">
        <f aca="false">IF(DN291="","",IF(DN291&lt;50%,1,IF(AND(DN291&gt;=50%,DN291&lt;B$10),2,IF(DN291&gt;=B$10,3))))</f>
        <v/>
      </c>
      <c r="DQ291" s="114" t="str">
        <f aca="false">IF(B291&lt;&gt;"",IFERROR(IF((SUMIF(D$14:CS$14,"CLO8",D291:CS291)/'Grade computation'!I$11)=0,0,(SUMIF(D$14:CS$14,"CLO8",D291:CS291)/'Grade computation'!I$11)),""),"")</f>
        <v/>
      </c>
      <c r="DR291" s="115" t="str">
        <f aca="false">IF(DQ291="","",IF(DQ291&gt;=B$10,"Y","N"))</f>
        <v/>
      </c>
      <c r="DS291" s="115" t="str">
        <f aca="false">IF(DQ291="","",IF(DQ291&lt;50%,1,IF(AND(DQ291&gt;=50%,DQ291&lt;B$10),2,IF(DQ291&gt;=B$10,3))))</f>
        <v/>
      </c>
      <c r="DT291" s="114" t="str">
        <f aca="false">IF(B291&lt;&gt;"",IFERROR(IF((SUMIF(D$14:CS$14,"CLO9",D291:CS291)/'Grade computation'!I$12)=0,0,(SUMIF(D$14:CS$14,"CLO9",D291:CS291)/'Grade computation'!I$12)),""),"")</f>
        <v/>
      </c>
      <c r="DU291" s="115" t="str">
        <f aca="false">IF(DT291="","",IF(DT291&gt;=B$10,"Y","N"))</f>
        <v/>
      </c>
      <c r="DV291" s="115" t="str">
        <f aca="false">IF(DT291="","",IF(DT291&lt;50%,1,IF(AND(DT291&gt;=50%,DT291&lt;B$10),2,IF(DT291&gt;=B$10,3))))</f>
        <v/>
      </c>
      <c r="DW291" s="114" t="str">
        <f aca="false">IF(B291&lt;&gt;"",IFERROR(IF((SUMIF(D$14:CS$14,"CLO10",D291:CS291)/'Grade computation'!I$13)=0,0,(SUMIF(D$14:CS$14,"CLO10",D291:CS291)/'Grade computation'!I$13)),""),"")</f>
        <v/>
      </c>
      <c r="DX291" s="115" t="str">
        <f aca="false">IF(DW291="","",IF(DW291&gt;=B$10,"Y","N"))</f>
        <v/>
      </c>
      <c r="DY291" s="115" t="str">
        <f aca="false">IF(DW291="","",IF(DW291&lt;50%,1,IF(AND(DW291&gt;=50%,DW291&lt;B$10),2,IF(DW291&gt;=B$10,3))))</f>
        <v/>
      </c>
      <c r="DZ291" s="13"/>
      <c r="EA291" s="13"/>
    </row>
    <row r="292" customFormat="false" ht="15.75" hidden="false" customHeight="true" outlineLevel="0" collapsed="false">
      <c r="A292" s="118"/>
      <c r="B292" s="119"/>
      <c r="C292" s="117"/>
      <c r="D292" s="117"/>
      <c r="E292" s="117"/>
      <c r="F292" s="117"/>
      <c r="G292" s="117"/>
      <c r="H292" s="117"/>
      <c r="I292" s="117"/>
      <c r="J292" s="117"/>
      <c r="K292" s="117"/>
      <c r="L292" s="117"/>
      <c r="M292" s="117"/>
      <c r="N292" s="117"/>
      <c r="O292" s="117"/>
      <c r="P292" s="117"/>
      <c r="Q292" s="117"/>
      <c r="R292" s="117"/>
      <c r="S292" s="117"/>
      <c r="T292" s="117"/>
      <c r="U292" s="117"/>
      <c r="V292" s="117"/>
      <c r="W292" s="117"/>
      <c r="X292" s="117"/>
      <c r="Y292" s="117"/>
      <c r="Z292" s="117"/>
      <c r="AA292" s="117"/>
      <c r="AB292" s="117"/>
      <c r="AC292" s="117"/>
      <c r="AD292" s="117"/>
      <c r="AE292" s="117"/>
      <c r="AF292" s="117"/>
      <c r="AG292" s="117"/>
      <c r="AH292" s="111" t="str">
        <f aca="false">IF(B292&lt;&gt;"",SUMIF(D$12:AG$12,"TLA",D292:AG292),"")</f>
        <v/>
      </c>
      <c r="AI292" s="112" t="str">
        <f aca="false">IF(B292&lt;&gt;"",SUMIF(D$12:AG$12,"AT",D292:AG292),"")</f>
        <v/>
      </c>
      <c r="AJ292" s="117"/>
      <c r="AK292" s="117"/>
      <c r="AL292" s="117"/>
      <c r="AM292" s="117"/>
      <c r="AN292" s="117"/>
      <c r="AO292" s="117"/>
      <c r="AP292" s="117"/>
      <c r="AQ292" s="117"/>
      <c r="AR292" s="117"/>
      <c r="AS292" s="117"/>
      <c r="AT292" s="117"/>
      <c r="AU292" s="117"/>
      <c r="AV292" s="117"/>
      <c r="AW292" s="117"/>
      <c r="AX292" s="117"/>
      <c r="AY292" s="117"/>
      <c r="AZ292" s="117"/>
      <c r="BA292" s="117"/>
      <c r="BB292" s="117"/>
      <c r="BC292" s="117"/>
      <c r="BD292" s="117"/>
      <c r="BE292" s="117"/>
      <c r="BF292" s="117"/>
      <c r="BG292" s="117"/>
      <c r="BH292" s="117"/>
      <c r="BI292" s="117"/>
      <c r="BJ292" s="117"/>
      <c r="BK292" s="117"/>
      <c r="BL292" s="117"/>
      <c r="BM292" s="117"/>
      <c r="BN292" s="111" t="str">
        <f aca="false">IF(B292&lt;&gt;"", SUMIF(AJ$12:BM$12,"TLA",AJ292:BM292), "")</f>
        <v/>
      </c>
      <c r="BO292" s="112" t="str">
        <f aca="false">IF(B292&lt;&gt;"", SUMIF(AJ$12:BM$12,"AT",AJ292:BM292), "")</f>
        <v/>
      </c>
      <c r="BP292" s="113"/>
      <c r="BQ292" s="113"/>
      <c r="BR292" s="113"/>
      <c r="BS292" s="113"/>
      <c r="BT292" s="113"/>
      <c r="BU292" s="113"/>
      <c r="BV292" s="113"/>
      <c r="BW292" s="113"/>
      <c r="BX292" s="113"/>
      <c r="BY292" s="113"/>
      <c r="BZ292" s="113"/>
      <c r="CA292" s="117"/>
      <c r="CB292" s="117"/>
      <c r="CC292" s="117"/>
      <c r="CD292" s="117"/>
      <c r="CE292" s="117"/>
      <c r="CF292" s="117"/>
      <c r="CG292" s="117"/>
      <c r="CH292" s="117"/>
      <c r="CI292" s="117"/>
      <c r="CJ292" s="117"/>
      <c r="CK292" s="117"/>
      <c r="CL292" s="117"/>
      <c r="CM292" s="117"/>
      <c r="CN292" s="117"/>
      <c r="CO292" s="117"/>
      <c r="CP292" s="117"/>
      <c r="CQ292" s="117"/>
      <c r="CR292" s="117"/>
      <c r="CS292" s="117"/>
      <c r="CT292" s="111" t="str">
        <f aca="false">IF(B292&lt;&gt;"",SUMIF(BP$12:CS$12,"TLA",BP292:CS292), "")</f>
        <v/>
      </c>
      <c r="CU292" s="112" t="str">
        <f aca="false">IF(B292&lt;&gt;"",SUMIF(BP$12:CS$12,"AT",BP292:CS292), "")</f>
        <v/>
      </c>
      <c r="CV292" s="114" t="str">
        <f aca="false">IF(B292&lt;&gt;"",IFERROR(SUMIF(D$14:CS$14, "CLO1", D292:CS292)/'Grade computation'!I$4,""),"")</f>
        <v/>
      </c>
      <c r="CW292" s="115" t="str">
        <f aca="false">IF(CV292="","",IF(CV292&gt;=B$10,"Y","N"))</f>
        <v/>
      </c>
      <c r="CX292" s="115" t="str">
        <f aca="false">IF(CV292="","",IF(CV292&lt;50%,1,IF(AND(CV292&gt;=50%,CV292&lt;B$10),2,IF(CV292&gt;=B$10,3))))</f>
        <v/>
      </c>
      <c r="CY292" s="114" t="str">
        <f aca="false">IF(B292&lt;&gt;"",IFERROR(IF((SUMIF(D$14:CS$14,"CLO2",D292:CS292)/'Grade computation'!I$5)=0,0,(SUMIF(D$14:CS$14,"CLO2",D292:CS292)/'Grade computation'!I$5)),""),"")</f>
        <v/>
      </c>
      <c r="CZ292" s="115" t="str">
        <f aca="false">IF(CY292="","",IF(CY292&gt;=B$10,"Y","N"))</f>
        <v/>
      </c>
      <c r="DA292" s="115" t="str">
        <f aca="false">IF(CY292="","",IF(CY292&lt;50%,1,IF(AND(CY292&gt;=50%,CY292&lt;B$10),2,IF(CY292&gt;=B$10,3))))</f>
        <v/>
      </c>
      <c r="DB292" s="114" t="str">
        <f aca="false">IF(B292&lt;&gt;"",IFERROR(IF((SUMIF(D$14:CS$14,"CLO3",D292:CS292)/'Grade computation'!I$6)=0,0,(SUMIF(D$14:CS$14,"CLO3",D292:CS292)/'Grade computation'!I$6)),""),"")</f>
        <v/>
      </c>
      <c r="DC292" s="115" t="str">
        <f aca="false">IF(DB292="","",IF(DB292&gt;=B$10,"Y","N"))</f>
        <v/>
      </c>
      <c r="DD292" s="115" t="str">
        <f aca="false">IF(DB292="","",IF(DB292&lt;50%,1,IF(AND(DB292&gt;=50%,DB292&lt;B$10),2,IF(DB292&gt;=B$10,3))))</f>
        <v/>
      </c>
      <c r="DE292" s="114" t="str">
        <f aca="false">IF(B292&lt;&gt;"",IFERROR(SUMIF(D$14:CS$14,"CLO4",D292:CS292)/'Grade computation'!I$7,""),"")</f>
        <v/>
      </c>
      <c r="DF292" s="115" t="str">
        <f aca="false">IF(DE292="","",IF(DE292&gt;=B$10,"Y","N"))</f>
        <v/>
      </c>
      <c r="DG292" s="115" t="str">
        <f aca="false">IF(DE292="","",IF(DE292&lt;50%,1,IF(AND(DE292&gt;=50%,DE292&lt;B$10),2,IF(DE292&gt;=B$10,3))))</f>
        <v/>
      </c>
      <c r="DH292" s="114" t="str">
        <f aca="false">IF(B292&lt;&gt;"",IFERROR(IF((SUMIF(D$14:CS$14,"CLO5",D292:CS292)/'Grade computation'!I$8)=0,0,(SUMIF(D$14:CS$14,"CLO5",D292:CS292)/'Grade computation'!I$8)),""),"")</f>
        <v/>
      </c>
      <c r="DI292" s="115" t="str">
        <f aca="false">IF(DH292="","",IF(DH292&gt;=B$10,"Y","N"))</f>
        <v/>
      </c>
      <c r="DJ292" s="115" t="str">
        <f aca="false">IF(DH292="","",IF(DH292&lt;50%,1,IF(AND(DH292&gt;=50%,DH292&lt;B$10),2,IF(DH292&gt;=B$10,3))))</f>
        <v/>
      </c>
      <c r="DK292" s="114" t="str">
        <f aca="false">IF(B292&lt;&gt;"",IFERROR(IF((SUMIF(D$14:CS$14,"CLO6",D292:CS292)/'Grade computation'!I$9)=0,0,(SUMIF(D$14:CS$14,"CLO6",D292:CS292)/'Grade computation'!I$9)),""),"")</f>
        <v/>
      </c>
      <c r="DL292" s="115" t="str">
        <f aca="false">IF(DK292="","",IF(DK292&gt;=B$10,"Y","N"))</f>
        <v/>
      </c>
      <c r="DM292" s="115" t="str">
        <f aca="false">IF(DK292="","",IF(DK292&lt;50%,1,IF(AND(DK292&gt;=50%,DK292&lt;B$10),2,IF(DK292&gt;=B$10,3))))</f>
        <v/>
      </c>
      <c r="DN292" s="114" t="str">
        <f aca="false">IF(B292&lt;&gt;"",IFERROR(IF((SUMIF(D$14:CS$14,"CLO7",D292:CS292)/'Grade computation'!I$10)=0,0,(SUMIF(D$14:CS$14,"CLO7",D292:CS292)/'Grade computation'!I$10)),""),"")</f>
        <v/>
      </c>
      <c r="DO292" s="115" t="str">
        <f aca="false">IF(DN292="","",IF(DN292&gt;=B$10,"Y","N"))</f>
        <v/>
      </c>
      <c r="DP292" s="115" t="str">
        <f aca="false">IF(DN292="","",IF(DN292&lt;50%,1,IF(AND(DN292&gt;=50%,DN292&lt;B$10),2,IF(DN292&gt;=B$10,3))))</f>
        <v/>
      </c>
      <c r="DQ292" s="114" t="str">
        <f aca="false">IF(B292&lt;&gt;"",IFERROR(IF((SUMIF(D$14:CS$14,"CLO8",D292:CS292)/'Grade computation'!I$11)=0,0,(SUMIF(D$14:CS$14,"CLO8",D292:CS292)/'Grade computation'!I$11)),""),"")</f>
        <v/>
      </c>
      <c r="DR292" s="115" t="str">
        <f aca="false">IF(DQ292="","",IF(DQ292&gt;=B$10,"Y","N"))</f>
        <v/>
      </c>
      <c r="DS292" s="115" t="str">
        <f aca="false">IF(DQ292="","",IF(DQ292&lt;50%,1,IF(AND(DQ292&gt;=50%,DQ292&lt;B$10),2,IF(DQ292&gt;=B$10,3))))</f>
        <v/>
      </c>
      <c r="DT292" s="114" t="str">
        <f aca="false">IF(B292&lt;&gt;"",IFERROR(IF((SUMIF(D$14:CS$14,"CLO9",D292:CS292)/'Grade computation'!I$12)=0,0,(SUMIF(D$14:CS$14,"CLO9",D292:CS292)/'Grade computation'!I$12)),""),"")</f>
        <v/>
      </c>
      <c r="DU292" s="115" t="str">
        <f aca="false">IF(DT292="","",IF(DT292&gt;=B$10,"Y","N"))</f>
        <v/>
      </c>
      <c r="DV292" s="115" t="str">
        <f aca="false">IF(DT292="","",IF(DT292&lt;50%,1,IF(AND(DT292&gt;=50%,DT292&lt;B$10),2,IF(DT292&gt;=B$10,3))))</f>
        <v/>
      </c>
      <c r="DW292" s="114" t="str">
        <f aca="false">IF(B292&lt;&gt;"",IFERROR(IF((SUMIF(D$14:CS$14,"CLO10",D292:CS292)/'Grade computation'!I$13)=0,0,(SUMIF(D$14:CS$14,"CLO10",D292:CS292)/'Grade computation'!I$13)),""),"")</f>
        <v/>
      </c>
      <c r="DX292" s="115" t="str">
        <f aca="false">IF(DW292="","",IF(DW292&gt;=B$10,"Y","N"))</f>
        <v/>
      </c>
      <c r="DY292" s="115" t="str">
        <f aca="false">IF(DW292="","",IF(DW292&lt;50%,1,IF(AND(DW292&gt;=50%,DW292&lt;B$10),2,IF(DW292&gt;=B$10,3))))</f>
        <v/>
      </c>
      <c r="DZ292" s="13"/>
      <c r="EA292" s="13"/>
    </row>
    <row r="293" customFormat="false" ht="15.75" hidden="false" customHeight="true" outlineLevel="0" collapsed="false">
      <c r="A293" s="118"/>
      <c r="B293" s="119"/>
      <c r="C293" s="117"/>
      <c r="D293" s="117"/>
      <c r="E293" s="117"/>
      <c r="F293" s="117"/>
      <c r="G293" s="117"/>
      <c r="H293" s="117"/>
      <c r="I293" s="117"/>
      <c r="J293" s="117"/>
      <c r="K293" s="117"/>
      <c r="L293" s="117"/>
      <c r="M293" s="117"/>
      <c r="N293" s="117"/>
      <c r="O293" s="117"/>
      <c r="P293" s="117"/>
      <c r="Q293" s="117"/>
      <c r="R293" s="117"/>
      <c r="S293" s="117"/>
      <c r="T293" s="117"/>
      <c r="U293" s="117"/>
      <c r="V293" s="117"/>
      <c r="W293" s="117"/>
      <c r="X293" s="117"/>
      <c r="Y293" s="117"/>
      <c r="Z293" s="117"/>
      <c r="AA293" s="117"/>
      <c r="AB293" s="117"/>
      <c r="AC293" s="117"/>
      <c r="AD293" s="117"/>
      <c r="AE293" s="117"/>
      <c r="AF293" s="117"/>
      <c r="AG293" s="117"/>
      <c r="AH293" s="111" t="str">
        <f aca="false">IF(B293&lt;&gt;"",SUMIF(D$12:AG$12,"TLA",D293:AG293),"")</f>
        <v/>
      </c>
      <c r="AI293" s="112" t="str">
        <f aca="false">IF(B293&lt;&gt;"",SUMIF(D$12:AG$12,"AT",D293:AG293),"")</f>
        <v/>
      </c>
      <c r="AJ293" s="117"/>
      <c r="AK293" s="117"/>
      <c r="AL293" s="117"/>
      <c r="AM293" s="117"/>
      <c r="AN293" s="117"/>
      <c r="AO293" s="117"/>
      <c r="AP293" s="117"/>
      <c r="AQ293" s="117"/>
      <c r="AR293" s="117"/>
      <c r="AS293" s="117"/>
      <c r="AT293" s="117"/>
      <c r="AU293" s="117"/>
      <c r="AV293" s="117"/>
      <c r="AW293" s="117"/>
      <c r="AX293" s="117"/>
      <c r="AY293" s="117"/>
      <c r="AZ293" s="117"/>
      <c r="BA293" s="117"/>
      <c r="BB293" s="117"/>
      <c r="BC293" s="117"/>
      <c r="BD293" s="117"/>
      <c r="BE293" s="117"/>
      <c r="BF293" s="117"/>
      <c r="BG293" s="117"/>
      <c r="BH293" s="117"/>
      <c r="BI293" s="117"/>
      <c r="BJ293" s="117"/>
      <c r="BK293" s="117"/>
      <c r="BL293" s="117"/>
      <c r="BM293" s="117"/>
      <c r="BN293" s="111" t="str">
        <f aca="false">IF(B293&lt;&gt;"", SUMIF(AJ$12:BM$12,"TLA",AJ293:BM293), "")</f>
        <v/>
      </c>
      <c r="BO293" s="112" t="str">
        <f aca="false">IF(B293&lt;&gt;"", SUMIF(AJ$12:BM$12,"AT",AJ293:BM293), "")</f>
        <v/>
      </c>
      <c r="BP293" s="113"/>
      <c r="BQ293" s="113"/>
      <c r="BR293" s="113"/>
      <c r="BS293" s="113"/>
      <c r="BT293" s="113"/>
      <c r="BU293" s="113"/>
      <c r="BV293" s="113"/>
      <c r="BW293" s="113"/>
      <c r="BX293" s="113"/>
      <c r="BY293" s="113"/>
      <c r="BZ293" s="113"/>
      <c r="CA293" s="117"/>
      <c r="CB293" s="117"/>
      <c r="CC293" s="117"/>
      <c r="CD293" s="117"/>
      <c r="CE293" s="117"/>
      <c r="CF293" s="117"/>
      <c r="CG293" s="117"/>
      <c r="CH293" s="117"/>
      <c r="CI293" s="117"/>
      <c r="CJ293" s="117"/>
      <c r="CK293" s="117"/>
      <c r="CL293" s="117"/>
      <c r="CM293" s="117"/>
      <c r="CN293" s="117"/>
      <c r="CO293" s="117"/>
      <c r="CP293" s="117"/>
      <c r="CQ293" s="117"/>
      <c r="CR293" s="117"/>
      <c r="CS293" s="117"/>
      <c r="CT293" s="111" t="str">
        <f aca="false">IF(B293&lt;&gt;"",SUMIF(BP$12:CS$12,"TLA",BP293:CS293), "")</f>
        <v/>
      </c>
      <c r="CU293" s="112" t="str">
        <f aca="false">IF(B293&lt;&gt;"",SUMIF(BP$12:CS$12,"AT",BP293:CS293), "")</f>
        <v/>
      </c>
      <c r="CV293" s="114" t="str">
        <f aca="false">IF(B293&lt;&gt;"",IFERROR(SUMIF(D$14:CS$14, "CLO1", D293:CS293)/'Grade computation'!I$4,""),"")</f>
        <v/>
      </c>
      <c r="CW293" s="115" t="str">
        <f aca="false">IF(CV293="","",IF(CV293&gt;=B$10,"Y","N"))</f>
        <v/>
      </c>
      <c r="CX293" s="115" t="str">
        <f aca="false">IF(CV293="","",IF(CV293&lt;50%,1,IF(AND(CV293&gt;=50%,CV293&lt;B$10),2,IF(CV293&gt;=B$10,3))))</f>
        <v/>
      </c>
      <c r="CY293" s="114" t="str">
        <f aca="false">IF(B293&lt;&gt;"",IFERROR(IF((SUMIF(D$14:CS$14,"CLO2",D293:CS293)/'Grade computation'!I$5)=0,0,(SUMIF(D$14:CS$14,"CLO2",D293:CS293)/'Grade computation'!I$5)),""),"")</f>
        <v/>
      </c>
      <c r="CZ293" s="115" t="str">
        <f aca="false">IF(CY293="","",IF(CY293&gt;=B$10,"Y","N"))</f>
        <v/>
      </c>
      <c r="DA293" s="115" t="str">
        <f aca="false">IF(CY293="","",IF(CY293&lt;50%,1,IF(AND(CY293&gt;=50%,CY293&lt;B$10),2,IF(CY293&gt;=B$10,3))))</f>
        <v/>
      </c>
      <c r="DB293" s="114" t="str">
        <f aca="false">IF(B293&lt;&gt;"",IFERROR(IF((SUMIF(D$14:CS$14,"CLO3",D293:CS293)/'Grade computation'!I$6)=0,0,(SUMIF(D$14:CS$14,"CLO3",D293:CS293)/'Grade computation'!I$6)),""),"")</f>
        <v/>
      </c>
      <c r="DC293" s="115" t="str">
        <f aca="false">IF(DB293="","",IF(DB293&gt;=B$10,"Y","N"))</f>
        <v/>
      </c>
      <c r="DD293" s="115" t="str">
        <f aca="false">IF(DB293="","",IF(DB293&lt;50%,1,IF(AND(DB293&gt;=50%,DB293&lt;B$10),2,IF(DB293&gt;=B$10,3))))</f>
        <v/>
      </c>
      <c r="DE293" s="114" t="str">
        <f aca="false">IF(B293&lt;&gt;"",IFERROR(SUMIF(D$14:CS$14,"CLO4",D293:CS293)/'Grade computation'!I$7,""),"")</f>
        <v/>
      </c>
      <c r="DF293" s="115" t="str">
        <f aca="false">IF(DE293="","",IF(DE293&gt;=B$10,"Y","N"))</f>
        <v/>
      </c>
      <c r="DG293" s="115" t="str">
        <f aca="false">IF(DE293="","",IF(DE293&lt;50%,1,IF(AND(DE293&gt;=50%,DE293&lt;B$10),2,IF(DE293&gt;=B$10,3))))</f>
        <v/>
      </c>
      <c r="DH293" s="114" t="str">
        <f aca="false">IF(B293&lt;&gt;"",IFERROR(IF((SUMIF(D$14:CS$14,"CLO5",D293:CS293)/'Grade computation'!I$8)=0,0,(SUMIF(D$14:CS$14,"CLO5",D293:CS293)/'Grade computation'!I$8)),""),"")</f>
        <v/>
      </c>
      <c r="DI293" s="115" t="str">
        <f aca="false">IF(DH293="","",IF(DH293&gt;=B$10,"Y","N"))</f>
        <v/>
      </c>
      <c r="DJ293" s="115" t="str">
        <f aca="false">IF(DH293="","",IF(DH293&lt;50%,1,IF(AND(DH293&gt;=50%,DH293&lt;B$10),2,IF(DH293&gt;=B$10,3))))</f>
        <v/>
      </c>
      <c r="DK293" s="114" t="str">
        <f aca="false">IF(B293&lt;&gt;"",IFERROR(IF((SUMIF(D$14:CS$14,"CLO6",D293:CS293)/'Grade computation'!I$9)=0,0,(SUMIF(D$14:CS$14,"CLO6",D293:CS293)/'Grade computation'!I$9)),""),"")</f>
        <v/>
      </c>
      <c r="DL293" s="115" t="str">
        <f aca="false">IF(DK293="","",IF(DK293&gt;=B$10,"Y","N"))</f>
        <v/>
      </c>
      <c r="DM293" s="115" t="str">
        <f aca="false">IF(DK293="","",IF(DK293&lt;50%,1,IF(AND(DK293&gt;=50%,DK293&lt;B$10),2,IF(DK293&gt;=B$10,3))))</f>
        <v/>
      </c>
      <c r="DN293" s="114" t="str">
        <f aca="false">IF(B293&lt;&gt;"",IFERROR(IF((SUMIF(D$14:CS$14,"CLO7",D293:CS293)/'Grade computation'!I$10)=0,0,(SUMIF(D$14:CS$14,"CLO7",D293:CS293)/'Grade computation'!I$10)),""),"")</f>
        <v/>
      </c>
      <c r="DO293" s="115" t="str">
        <f aca="false">IF(DN293="","",IF(DN293&gt;=B$10,"Y","N"))</f>
        <v/>
      </c>
      <c r="DP293" s="115" t="str">
        <f aca="false">IF(DN293="","",IF(DN293&lt;50%,1,IF(AND(DN293&gt;=50%,DN293&lt;B$10),2,IF(DN293&gt;=B$10,3))))</f>
        <v/>
      </c>
      <c r="DQ293" s="114" t="str">
        <f aca="false">IF(B293&lt;&gt;"",IFERROR(IF((SUMIF(D$14:CS$14,"CLO8",D293:CS293)/'Grade computation'!I$11)=0,0,(SUMIF(D$14:CS$14,"CLO8",D293:CS293)/'Grade computation'!I$11)),""),"")</f>
        <v/>
      </c>
      <c r="DR293" s="115" t="str">
        <f aca="false">IF(DQ293="","",IF(DQ293&gt;=B$10,"Y","N"))</f>
        <v/>
      </c>
      <c r="DS293" s="115" t="str">
        <f aca="false">IF(DQ293="","",IF(DQ293&lt;50%,1,IF(AND(DQ293&gt;=50%,DQ293&lt;B$10),2,IF(DQ293&gt;=B$10,3))))</f>
        <v/>
      </c>
      <c r="DT293" s="114" t="str">
        <f aca="false">IF(B293&lt;&gt;"",IFERROR(IF((SUMIF(D$14:CS$14,"CLO9",D293:CS293)/'Grade computation'!I$12)=0,0,(SUMIF(D$14:CS$14,"CLO9",D293:CS293)/'Grade computation'!I$12)),""),"")</f>
        <v/>
      </c>
      <c r="DU293" s="115" t="str">
        <f aca="false">IF(DT293="","",IF(DT293&gt;=B$10,"Y","N"))</f>
        <v/>
      </c>
      <c r="DV293" s="115" t="str">
        <f aca="false">IF(DT293="","",IF(DT293&lt;50%,1,IF(AND(DT293&gt;=50%,DT293&lt;B$10),2,IF(DT293&gt;=B$10,3))))</f>
        <v/>
      </c>
      <c r="DW293" s="114" t="str">
        <f aca="false">IF(B293&lt;&gt;"",IFERROR(IF((SUMIF(D$14:CS$14,"CLO10",D293:CS293)/'Grade computation'!I$13)=0,0,(SUMIF(D$14:CS$14,"CLO10",D293:CS293)/'Grade computation'!I$13)),""),"")</f>
        <v/>
      </c>
      <c r="DX293" s="115" t="str">
        <f aca="false">IF(DW293="","",IF(DW293&gt;=B$10,"Y","N"))</f>
        <v/>
      </c>
      <c r="DY293" s="115" t="str">
        <f aca="false">IF(DW293="","",IF(DW293&lt;50%,1,IF(AND(DW293&gt;=50%,DW293&lt;B$10),2,IF(DW293&gt;=B$10,3))))</f>
        <v/>
      </c>
      <c r="DZ293" s="13"/>
      <c r="EA293" s="13"/>
    </row>
    <row r="294" customFormat="false" ht="15.75" hidden="false" customHeight="true" outlineLevel="0" collapsed="false">
      <c r="A294" s="118"/>
      <c r="B294" s="119"/>
      <c r="C294" s="117"/>
      <c r="D294" s="117"/>
      <c r="E294" s="117"/>
      <c r="F294" s="117"/>
      <c r="G294" s="117"/>
      <c r="H294" s="117"/>
      <c r="I294" s="117"/>
      <c r="J294" s="117"/>
      <c r="K294" s="117"/>
      <c r="L294" s="117"/>
      <c r="M294" s="117"/>
      <c r="N294" s="117"/>
      <c r="O294" s="117"/>
      <c r="P294" s="117"/>
      <c r="Q294" s="117"/>
      <c r="R294" s="117"/>
      <c r="S294" s="117"/>
      <c r="T294" s="117"/>
      <c r="U294" s="117"/>
      <c r="V294" s="117"/>
      <c r="W294" s="117"/>
      <c r="X294" s="117"/>
      <c r="Y294" s="117"/>
      <c r="Z294" s="117"/>
      <c r="AA294" s="117"/>
      <c r="AB294" s="117"/>
      <c r="AC294" s="117"/>
      <c r="AD294" s="117"/>
      <c r="AE294" s="117"/>
      <c r="AF294" s="117"/>
      <c r="AG294" s="117"/>
      <c r="AH294" s="111" t="str">
        <f aca="false">IF(B294&lt;&gt;"",SUMIF(D$12:AG$12,"TLA",D294:AG294),"")</f>
        <v/>
      </c>
      <c r="AI294" s="112" t="str">
        <f aca="false">IF(B294&lt;&gt;"",SUMIF(D$12:AG$12,"AT",D294:AG294),"")</f>
        <v/>
      </c>
      <c r="AJ294" s="117"/>
      <c r="AK294" s="117"/>
      <c r="AL294" s="117"/>
      <c r="AM294" s="117"/>
      <c r="AN294" s="117"/>
      <c r="AO294" s="117"/>
      <c r="AP294" s="117"/>
      <c r="AQ294" s="117"/>
      <c r="AR294" s="117"/>
      <c r="AS294" s="117"/>
      <c r="AT294" s="117"/>
      <c r="AU294" s="117"/>
      <c r="AV294" s="117"/>
      <c r="AW294" s="117"/>
      <c r="AX294" s="117"/>
      <c r="AY294" s="117"/>
      <c r="AZ294" s="117"/>
      <c r="BA294" s="117"/>
      <c r="BB294" s="117"/>
      <c r="BC294" s="117"/>
      <c r="BD294" s="117"/>
      <c r="BE294" s="117"/>
      <c r="BF294" s="117"/>
      <c r="BG294" s="117"/>
      <c r="BH294" s="117"/>
      <c r="BI294" s="117"/>
      <c r="BJ294" s="117"/>
      <c r="BK294" s="117"/>
      <c r="BL294" s="117"/>
      <c r="BM294" s="117"/>
      <c r="BN294" s="111" t="str">
        <f aca="false">IF(B294&lt;&gt;"", SUMIF(AJ$12:BM$12,"TLA",AJ294:BM294), "")</f>
        <v/>
      </c>
      <c r="BO294" s="112" t="str">
        <f aca="false">IF(B294&lt;&gt;"", SUMIF(AJ$12:BM$12,"AT",AJ294:BM294), "")</f>
        <v/>
      </c>
      <c r="BP294" s="113"/>
      <c r="BQ294" s="113"/>
      <c r="BR294" s="113"/>
      <c r="BS294" s="113"/>
      <c r="BT294" s="113"/>
      <c r="BU294" s="113"/>
      <c r="BV294" s="113"/>
      <c r="BW294" s="113"/>
      <c r="BX294" s="113"/>
      <c r="BY294" s="113"/>
      <c r="BZ294" s="113"/>
      <c r="CA294" s="117"/>
      <c r="CB294" s="117"/>
      <c r="CC294" s="117"/>
      <c r="CD294" s="117"/>
      <c r="CE294" s="117"/>
      <c r="CF294" s="117"/>
      <c r="CG294" s="117"/>
      <c r="CH294" s="117"/>
      <c r="CI294" s="117"/>
      <c r="CJ294" s="117"/>
      <c r="CK294" s="117"/>
      <c r="CL294" s="117"/>
      <c r="CM294" s="117"/>
      <c r="CN294" s="117"/>
      <c r="CO294" s="117"/>
      <c r="CP294" s="117"/>
      <c r="CQ294" s="117"/>
      <c r="CR294" s="117"/>
      <c r="CS294" s="117"/>
      <c r="CT294" s="111" t="str">
        <f aca="false">IF(B294&lt;&gt;"",SUMIF(BP$12:CS$12,"TLA",BP294:CS294), "")</f>
        <v/>
      </c>
      <c r="CU294" s="112" t="str">
        <f aca="false">IF(B294&lt;&gt;"",SUMIF(BP$12:CS$12,"AT",BP294:CS294), "")</f>
        <v/>
      </c>
      <c r="CV294" s="114" t="str">
        <f aca="false">IF(B294&lt;&gt;"",IFERROR(SUMIF(D$14:CS$14, "CLO1", D294:CS294)/'Grade computation'!I$4,""),"")</f>
        <v/>
      </c>
      <c r="CW294" s="115" t="str">
        <f aca="false">IF(CV294="","",IF(CV294&gt;=B$10,"Y","N"))</f>
        <v/>
      </c>
      <c r="CX294" s="115" t="str">
        <f aca="false">IF(CV294="","",IF(CV294&lt;50%,1,IF(AND(CV294&gt;=50%,CV294&lt;B$10),2,IF(CV294&gt;=B$10,3))))</f>
        <v/>
      </c>
      <c r="CY294" s="114" t="str">
        <f aca="false">IF(B294&lt;&gt;"",IFERROR(IF((SUMIF(D$14:CS$14,"CLO2",D294:CS294)/'Grade computation'!I$5)=0,0,(SUMIF(D$14:CS$14,"CLO2",D294:CS294)/'Grade computation'!I$5)),""),"")</f>
        <v/>
      </c>
      <c r="CZ294" s="115" t="str">
        <f aca="false">IF(CY294="","",IF(CY294&gt;=B$10,"Y","N"))</f>
        <v/>
      </c>
      <c r="DA294" s="115" t="str">
        <f aca="false">IF(CY294="","",IF(CY294&lt;50%,1,IF(AND(CY294&gt;=50%,CY294&lt;B$10),2,IF(CY294&gt;=B$10,3))))</f>
        <v/>
      </c>
      <c r="DB294" s="114" t="str">
        <f aca="false">IF(B294&lt;&gt;"",IFERROR(IF((SUMIF(D$14:CS$14,"CLO3",D294:CS294)/'Grade computation'!I$6)=0,0,(SUMIF(D$14:CS$14,"CLO3",D294:CS294)/'Grade computation'!I$6)),""),"")</f>
        <v/>
      </c>
      <c r="DC294" s="115" t="str">
        <f aca="false">IF(DB294="","",IF(DB294&gt;=B$10,"Y","N"))</f>
        <v/>
      </c>
      <c r="DD294" s="115" t="str">
        <f aca="false">IF(DB294="","",IF(DB294&lt;50%,1,IF(AND(DB294&gt;=50%,DB294&lt;B$10),2,IF(DB294&gt;=B$10,3))))</f>
        <v/>
      </c>
      <c r="DE294" s="114" t="str">
        <f aca="false">IF(B294&lt;&gt;"",IFERROR(SUMIF(D$14:CS$14,"CLO4",D294:CS294)/'Grade computation'!I$7,""),"")</f>
        <v/>
      </c>
      <c r="DF294" s="115" t="str">
        <f aca="false">IF(DE294="","",IF(DE294&gt;=B$10,"Y","N"))</f>
        <v/>
      </c>
      <c r="DG294" s="115" t="str">
        <f aca="false">IF(DE294="","",IF(DE294&lt;50%,1,IF(AND(DE294&gt;=50%,DE294&lt;B$10),2,IF(DE294&gt;=B$10,3))))</f>
        <v/>
      </c>
      <c r="DH294" s="114" t="str">
        <f aca="false">IF(B294&lt;&gt;"",IFERROR(IF((SUMIF(D$14:CS$14,"CLO5",D294:CS294)/'Grade computation'!I$8)=0,0,(SUMIF(D$14:CS$14,"CLO5",D294:CS294)/'Grade computation'!I$8)),""),"")</f>
        <v/>
      </c>
      <c r="DI294" s="115" t="str">
        <f aca="false">IF(DH294="","",IF(DH294&gt;=B$10,"Y","N"))</f>
        <v/>
      </c>
      <c r="DJ294" s="115" t="str">
        <f aca="false">IF(DH294="","",IF(DH294&lt;50%,1,IF(AND(DH294&gt;=50%,DH294&lt;B$10),2,IF(DH294&gt;=B$10,3))))</f>
        <v/>
      </c>
      <c r="DK294" s="114" t="str">
        <f aca="false">IF(B294&lt;&gt;"",IFERROR(IF((SUMIF(D$14:CS$14,"CLO6",D294:CS294)/'Grade computation'!I$9)=0,0,(SUMIF(D$14:CS$14,"CLO6",D294:CS294)/'Grade computation'!I$9)),""),"")</f>
        <v/>
      </c>
      <c r="DL294" s="115" t="str">
        <f aca="false">IF(DK294="","",IF(DK294&gt;=B$10,"Y","N"))</f>
        <v/>
      </c>
      <c r="DM294" s="115" t="str">
        <f aca="false">IF(DK294="","",IF(DK294&lt;50%,1,IF(AND(DK294&gt;=50%,DK294&lt;B$10),2,IF(DK294&gt;=B$10,3))))</f>
        <v/>
      </c>
      <c r="DN294" s="114" t="str">
        <f aca="false">IF(B294&lt;&gt;"",IFERROR(IF((SUMIF(D$14:CS$14,"CLO7",D294:CS294)/'Grade computation'!I$10)=0,0,(SUMIF(D$14:CS$14,"CLO7",D294:CS294)/'Grade computation'!I$10)),""),"")</f>
        <v/>
      </c>
      <c r="DO294" s="115" t="str">
        <f aca="false">IF(DN294="","",IF(DN294&gt;=B$10,"Y","N"))</f>
        <v/>
      </c>
      <c r="DP294" s="115" t="str">
        <f aca="false">IF(DN294="","",IF(DN294&lt;50%,1,IF(AND(DN294&gt;=50%,DN294&lt;B$10),2,IF(DN294&gt;=B$10,3))))</f>
        <v/>
      </c>
      <c r="DQ294" s="114" t="str">
        <f aca="false">IF(B294&lt;&gt;"",IFERROR(IF((SUMIF(D$14:CS$14,"CLO8",D294:CS294)/'Grade computation'!I$11)=0,0,(SUMIF(D$14:CS$14,"CLO8",D294:CS294)/'Grade computation'!I$11)),""),"")</f>
        <v/>
      </c>
      <c r="DR294" s="115" t="str">
        <f aca="false">IF(DQ294="","",IF(DQ294&gt;=B$10,"Y","N"))</f>
        <v/>
      </c>
      <c r="DS294" s="115" t="str">
        <f aca="false">IF(DQ294="","",IF(DQ294&lt;50%,1,IF(AND(DQ294&gt;=50%,DQ294&lt;B$10),2,IF(DQ294&gt;=B$10,3))))</f>
        <v/>
      </c>
      <c r="DT294" s="114" t="str">
        <f aca="false">IF(B294&lt;&gt;"",IFERROR(IF((SUMIF(D$14:CS$14,"CLO9",D294:CS294)/'Grade computation'!I$12)=0,0,(SUMIF(D$14:CS$14,"CLO9",D294:CS294)/'Grade computation'!I$12)),""),"")</f>
        <v/>
      </c>
      <c r="DU294" s="115" t="str">
        <f aca="false">IF(DT294="","",IF(DT294&gt;=B$10,"Y","N"))</f>
        <v/>
      </c>
      <c r="DV294" s="115" t="str">
        <f aca="false">IF(DT294="","",IF(DT294&lt;50%,1,IF(AND(DT294&gt;=50%,DT294&lt;B$10),2,IF(DT294&gt;=B$10,3))))</f>
        <v/>
      </c>
      <c r="DW294" s="114" t="str">
        <f aca="false">IF(B294&lt;&gt;"",IFERROR(IF((SUMIF(D$14:CS$14,"CLO10",D294:CS294)/'Grade computation'!I$13)=0,0,(SUMIF(D$14:CS$14,"CLO10",D294:CS294)/'Grade computation'!I$13)),""),"")</f>
        <v/>
      </c>
      <c r="DX294" s="115" t="str">
        <f aca="false">IF(DW294="","",IF(DW294&gt;=B$10,"Y","N"))</f>
        <v/>
      </c>
      <c r="DY294" s="115" t="str">
        <f aca="false">IF(DW294="","",IF(DW294&lt;50%,1,IF(AND(DW294&gt;=50%,DW294&lt;B$10),2,IF(DW294&gt;=B$10,3))))</f>
        <v/>
      </c>
      <c r="DZ294" s="13"/>
      <c r="EA294" s="13"/>
    </row>
    <row r="295" customFormat="false" ht="15.75" hidden="false" customHeight="true" outlineLevel="0" collapsed="false">
      <c r="A295" s="118"/>
      <c r="B295" s="119"/>
      <c r="C295" s="117"/>
      <c r="D295" s="117"/>
      <c r="E295" s="117"/>
      <c r="F295" s="117"/>
      <c r="G295" s="117"/>
      <c r="H295" s="117"/>
      <c r="I295" s="117"/>
      <c r="J295" s="117"/>
      <c r="K295" s="117"/>
      <c r="L295" s="117"/>
      <c r="M295" s="117"/>
      <c r="N295" s="117"/>
      <c r="O295" s="117"/>
      <c r="P295" s="117"/>
      <c r="Q295" s="117"/>
      <c r="R295" s="117"/>
      <c r="S295" s="117"/>
      <c r="T295" s="117"/>
      <c r="U295" s="117"/>
      <c r="V295" s="117"/>
      <c r="W295" s="117"/>
      <c r="X295" s="117"/>
      <c r="Y295" s="117"/>
      <c r="Z295" s="117"/>
      <c r="AA295" s="117"/>
      <c r="AB295" s="117"/>
      <c r="AC295" s="117"/>
      <c r="AD295" s="117"/>
      <c r="AE295" s="117"/>
      <c r="AF295" s="117"/>
      <c r="AG295" s="117"/>
      <c r="AH295" s="111" t="str">
        <f aca="false">IF(B295&lt;&gt;"",SUMIF(D$12:AG$12,"TLA",D295:AG295),"")</f>
        <v/>
      </c>
      <c r="AI295" s="112" t="str">
        <f aca="false">IF(B295&lt;&gt;"",SUMIF(D$12:AG$12,"AT",D295:AG295),"")</f>
        <v/>
      </c>
      <c r="AJ295" s="117"/>
      <c r="AK295" s="117"/>
      <c r="AL295" s="117"/>
      <c r="AM295" s="117"/>
      <c r="AN295" s="117"/>
      <c r="AO295" s="117"/>
      <c r="AP295" s="117"/>
      <c r="AQ295" s="117"/>
      <c r="AR295" s="117"/>
      <c r="AS295" s="117"/>
      <c r="AT295" s="117"/>
      <c r="AU295" s="117"/>
      <c r="AV295" s="117"/>
      <c r="AW295" s="117"/>
      <c r="AX295" s="117"/>
      <c r="AY295" s="117"/>
      <c r="AZ295" s="117"/>
      <c r="BA295" s="117"/>
      <c r="BB295" s="117"/>
      <c r="BC295" s="117"/>
      <c r="BD295" s="117"/>
      <c r="BE295" s="117"/>
      <c r="BF295" s="117"/>
      <c r="BG295" s="117"/>
      <c r="BH295" s="117"/>
      <c r="BI295" s="117"/>
      <c r="BJ295" s="117"/>
      <c r="BK295" s="117"/>
      <c r="BL295" s="117"/>
      <c r="BM295" s="117"/>
      <c r="BN295" s="111" t="str">
        <f aca="false">IF(B295&lt;&gt;"", SUMIF(AJ$12:BM$12,"TLA",AJ295:BM295), "")</f>
        <v/>
      </c>
      <c r="BO295" s="112" t="str">
        <f aca="false">IF(B295&lt;&gt;"", SUMIF(AJ$12:BM$12,"AT",AJ295:BM295), "")</f>
        <v/>
      </c>
      <c r="BP295" s="113"/>
      <c r="BQ295" s="113"/>
      <c r="BR295" s="113"/>
      <c r="BS295" s="113"/>
      <c r="BT295" s="113"/>
      <c r="BU295" s="113"/>
      <c r="BV295" s="113"/>
      <c r="BW295" s="113"/>
      <c r="BX295" s="113"/>
      <c r="BY295" s="113"/>
      <c r="BZ295" s="113"/>
      <c r="CA295" s="117"/>
      <c r="CB295" s="117"/>
      <c r="CC295" s="117"/>
      <c r="CD295" s="117"/>
      <c r="CE295" s="117"/>
      <c r="CF295" s="117"/>
      <c r="CG295" s="117"/>
      <c r="CH295" s="117"/>
      <c r="CI295" s="117"/>
      <c r="CJ295" s="117"/>
      <c r="CK295" s="117"/>
      <c r="CL295" s="117"/>
      <c r="CM295" s="117"/>
      <c r="CN295" s="117"/>
      <c r="CO295" s="117"/>
      <c r="CP295" s="117"/>
      <c r="CQ295" s="117"/>
      <c r="CR295" s="117"/>
      <c r="CS295" s="117"/>
      <c r="CT295" s="111" t="str">
        <f aca="false">IF(B295&lt;&gt;"",SUMIF(BP$12:CS$12,"TLA",BP295:CS295), "")</f>
        <v/>
      </c>
      <c r="CU295" s="112" t="str">
        <f aca="false">IF(B295&lt;&gt;"",SUMIF(BP$12:CS$12,"AT",BP295:CS295), "")</f>
        <v/>
      </c>
      <c r="CV295" s="114" t="str">
        <f aca="false">IF(B295&lt;&gt;"",IFERROR(SUMIF(D$14:CS$14, "CLO1", D295:CS295)/'Grade computation'!I$4,""),"")</f>
        <v/>
      </c>
      <c r="CW295" s="115" t="str">
        <f aca="false">IF(CV295="","",IF(CV295&gt;=B$10,"Y","N"))</f>
        <v/>
      </c>
      <c r="CX295" s="115" t="str">
        <f aca="false">IF(CV295="","",IF(CV295&lt;50%,1,IF(AND(CV295&gt;=50%,CV295&lt;B$10),2,IF(CV295&gt;=B$10,3))))</f>
        <v/>
      </c>
      <c r="CY295" s="114" t="str">
        <f aca="false">IF(B295&lt;&gt;"",IFERROR(IF((SUMIF(D$14:CS$14,"CLO2",D295:CS295)/'Grade computation'!I$5)=0,0,(SUMIF(D$14:CS$14,"CLO2",D295:CS295)/'Grade computation'!I$5)),""),"")</f>
        <v/>
      </c>
      <c r="CZ295" s="115" t="str">
        <f aca="false">IF(CY295="","",IF(CY295&gt;=B$10,"Y","N"))</f>
        <v/>
      </c>
      <c r="DA295" s="115" t="str">
        <f aca="false">IF(CY295="","",IF(CY295&lt;50%,1,IF(AND(CY295&gt;=50%,CY295&lt;B$10),2,IF(CY295&gt;=B$10,3))))</f>
        <v/>
      </c>
      <c r="DB295" s="114" t="str">
        <f aca="false">IF(B295&lt;&gt;"",IFERROR(IF((SUMIF(D$14:CS$14,"CLO3",D295:CS295)/'Grade computation'!I$6)=0,0,(SUMIF(D$14:CS$14,"CLO3",D295:CS295)/'Grade computation'!I$6)),""),"")</f>
        <v/>
      </c>
      <c r="DC295" s="115" t="str">
        <f aca="false">IF(DB295="","",IF(DB295&gt;=B$10,"Y","N"))</f>
        <v/>
      </c>
      <c r="DD295" s="115" t="str">
        <f aca="false">IF(DB295="","",IF(DB295&lt;50%,1,IF(AND(DB295&gt;=50%,DB295&lt;B$10),2,IF(DB295&gt;=B$10,3))))</f>
        <v/>
      </c>
      <c r="DE295" s="114" t="str">
        <f aca="false">IF(B295&lt;&gt;"",IFERROR(SUMIF(D$14:CS$14,"CLO4",D295:CS295)/'Grade computation'!I$7,""),"")</f>
        <v/>
      </c>
      <c r="DF295" s="115" t="str">
        <f aca="false">IF(DE295="","",IF(DE295&gt;=B$10,"Y","N"))</f>
        <v/>
      </c>
      <c r="DG295" s="115" t="str">
        <f aca="false">IF(DE295="","",IF(DE295&lt;50%,1,IF(AND(DE295&gt;=50%,DE295&lt;B$10),2,IF(DE295&gt;=B$10,3))))</f>
        <v/>
      </c>
      <c r="DH295" s="114" t="str">
        <f aca="false">IF(B295&lt;&gt;"",IFERROR(IF((SUMIF(D$14:CS$14,"CLO5",D295:CS295)/'Grade computation'!I$8)=0,0,(SUMIF(D$14:CS$14,"CLO5",D295:CS295)/'Grade computation'!I$8)),""),"")</f>
        <v/>
      </c>
      <c r="DI295" s="115" t="str">
        <f aca="false">IF(DH295="","",IF(DH295&gt;=B$10,"Y","N"))</f>
        <v/>
      </c>
      <c r="DJ295" s="115" t="str">
        <f aca="false">IF(DH295="","",IF(DH295&lt;50%,1,IF(AND(DH295&gt;=50%,DH295&lt;B$10),2,IF(DH295&gt;=B$10,3))))</f>
        <v/>
      </c>
      <c r="DK295" s="114" t="str">
        <f aca="false">IF(B295&lt;&gt;"",IFERROR(IF((SUMIF(D$14:CS$14,"CLO6",D295:CS295)/'Grade computation'!I$9)=0,0,(SUMIF(D$14:CS$14,"CLO6",D295:CS295)/'Grade computation'!I$9)),""),"")</f>
        <v/>
      </c>
      <c r="DL295" s="115" t="str">
        <f aca="false">IF(DK295="","",IF(DK295&gt;=B$10,"Y","N"))</f>
        <v/>
      </c>
      <c r="DM295" s="115" t="str">
        <f aca="false">IF(DK295="","",IF(DK295&lt;50%,1,IF(AND(DK295&gt;=50%,DK295&lt;B$10),2,IF(DK295&gt;=B$10,3))))</f>
        <v/>
      </c>
      <c r="DN295" s="114" t="str">
        <f aca="false">IF(B295&lt;&gt;"",IFERROR(IF((SUMIF(D$14:CS$14,"CLO7",D295:CS295)/'Grade computation'!I$10)=0,0,(SUMIF(D$14:CS$14,"CLO7",D295:CS295)/'Grade computation'!I$10)),""),"")</f>
        <v/>
      </c>
      <c r="DO295" s="115" t="str">
        <f aca="false">IF(DN295="","",IF(DN295&gt;=B$10,"Y","N"))</f>
        <v/>
      </c>
      <c r="DP295" s="115" t="str">
        <f aca="false">IF(DN295="","",IF(DN295&lt;50%,1,IF(AND(DN295&gt;=50%,DN295&lt;B$10),2,IF(DN295&gt;=B$10,3))))</f>
        <v/>
      </c>
      <c r="DQ295" s="114" t="str">
        <f aca="false">IF(B295&lt;&gt;"",IFERROR(IF((SUMIF(D$14:CS$14,"CLO8",D295:CS295)/'Grade computation'!I$11)=0,0,(SUMIF(D$14:CS$14,"CLO8",D295:CS295)/'Grade computation'!I$11)),""),"")</f>
        <v/>
      </c>
      <c r="DR295" s="115" t="str">
        <f aca="false">IF(DQ295="","",IF(DQ295&gt;=B$10,"Y","N"))</f>
        <v/>
      </c>
      <c r="DS295" s="115" t="str">
        <f aca="false">IF(DQ295="","",IF(DQ295&lt;50%,1,IF(AND(DQ295&gt;=50%,DQ295&lt;B$10),2,IF(DQ295&gt;=B$10,3))))</f>
        <v/>
      </c>
      <c r="DT295" s="114" t="str">
        <f aca="false">IF(B295&lt;&gt;"",IFERROR(IF((SUMIF(D$14:CS$14,"CLO9",D295:CS295)/'Grade computation'!I$12)=0,0,(SUMIF(D$14:CS$14,"CLO9",D295:CS295)/'Grade computation'!I$12)),""),"")</f>
        <v/>
      </c>
      <c r="DU295" s="115" t="str">
        <f aca="false">IF(DT295="","",IF(DT295&gt;=B$10,"Y","N"))</f>
        <v/>
      </c>
      <c r="DV295" s="115" t="str">
        <f aca="false">IF(DT295="","",IF(DT295&lt;50%,1,IF(AND(DT295&gt;=50%,DT295&lt;B$10),2,IF(DT295&gt;=B$10,3))))</f>
        <v/>
      </c>
      <c r="DW295" s="114" t="str">
        <f aca="false">IF(B295&lt;&gt;"",IFERROR(IF((SUMIF(D$14:CS$14,"CLO10",D295:CS295)/'Grade computation'!I$13)=0,0,(SUMIF(D$14:CS$14,"CLO10",D295:CS295)/'Grade computation'!I$13)),""),"")</f>
        <v/>
      </c>
      <c r="DX295" s="115" t="str">
        <f aca="false">IF(DW295="","",IF(DW295&gt;=B$10,"Y","N"))</f>
        <v/>
      </c>
      <c r="DY295" s="115" t="str">
        <f aca="false">IF(DW295="","",IF(DW295&lt;50%,1,IF(AND(DW295&gt;=50%,DW295&lt;B$10),2,IF(DW295&gt;=B$10,3))))</f>
        <v/>
      </c>
      <c r="DZ295" s="13"/>
      <c r="EA295" s="13"/>
    </row>
    <row r="296" customFormat="false" ht="15.75" hidden="false" customHeight="true" outlineLevel="0" collapsed="false">
      <c r="A296" s="118"/>
      <c r="B296" s="119"/>
      <c r="C296" s="117"/>
      <c r="D296" s="117"/>
      <c r="E296" s="117"/>
      <c r="F296" s="117"/>
      <c r="G296" s="117"/>
      <c r="H296" s="117"/>
      <c r="I296" s="117"/>
      <c r="J296" s="117"/>
      <c r="K296" s="117"/>
      <c r="L296" s="117"/>
      <c r="M296" s="117"/>
      <c r="N296" s="117"/>
      <c r="O296" s="117"/>
      <c r="P296" s="117"/>
      <c r="Q296" s="117"/>
      <c r="R296" s="117"/>
      <c r="S296" s="117"/>
      <c r="T296" s="117"/>
      <c r="U296" s="117"/>
      <c r="V296" s="117"/>
      <c r="W296" s="117"/>
      <c r="X296" s="117"/>
      <c r="Y296" s="117"/>
      <c r="Z296" s="117"/>
      <c r="AA296" s="117"/>
      <c r="AB296" s="117"/>
      <c r="AC296" s="117"/>
      <c r="AD296" s="117"/>
      <c r="AE296" s="117"/>
      <c r="AF296" s="117"/>
      <c r="AG296" s="117"/>
      <c r="AH296" s="111" t="str">
        <f aca="false">IF(B296&lt;&gt;"",SUMIF(D$12:AG$12,"TLA",D296:AG296),"")</f>
        <v/>
      </c>
      <c r="AI296" s="112" t="str">
        <f aca="false">IF(B296&lt;&gt;"",SUMIF(D$12:AG$12,"AT",D296:AG296),"")</f>
        <v/>
      </c>
      <c r="AJ296" s="117"/>
      <c r="AK296" s="117"/>
      <c r="AL296" s="117"/>
      <c r="AM296" s="117"/>
      <c r="AN296" s="117"/>
      <c r="AO296" s="117"/>
      <c r="AP296" s="117"/>
      <c r="AQ296" s="117"/>
      <c r="AR296" s="117"/>
      <c r="AS296" s="117"/>
      <c r="AT296" s="117"/>
      <c r="AU296" s="117"/>
      <c r="AV296" s="117"/>
      <c r="AW296" s="117"/>
      <c r="AX296" s="117"/>
      <c r="AY296" s="117"/>
      <c r="AZ296" s="117"/>
      <c r="BA296" s="117"/>
      <c r="BB296" s="117"/>
      <c r="BC296" s="117"/>
      <c r="BD296" s="117"/>
      <c r="BE296" s="117"/>
      <c r="BF296" s="117"/>
      <c r="BG296" s="117"/>
      <c r="BH296" s="117"/>
      <c r="BI296" s="117"/>
      <c r="BJ296" s="117"/>
      <c r="BK296" s="117"/>
      <c r="BL296" s="117"/>
      <c r="BM296" s="117"/>
      <c r="BN296" s="111" t="str">
        <f aca="false">IF(B296&lt;&gt;"", SUMIF(AJ$12:BM$12,"TLA",AJ296:BM296), "")</f>
        <v/>
      </c>
      <c r="BO296" s="112" t="str">
        <f aca="false">IF(B296&lt;&gt;"", SUMIF(AJ$12:BM$12,"AT",AJ296:BM296), "")</f>
        <v/>
      </c>
      <c r="BP296" s="113"/>
      <c r="BQ296" s="113"/>
      <c r="BR296" s="113"/>
      <c r="BS296" s="113"/>
      <c r="BT296" s="113"/>
      <c r="BU296" s="113"/>
      <c r="BV296" s="113"/>
      <c r="BW296" s="113"/>
      <c r="BX296" s="113"/>
      <c r="BY296" s="113"/>
      <c r="BZ296" s="113"/>
      <c r="CA296" s="117"/>
      <c r="CB296" s="117"/>
      <c r="CC296" s="117"/>
      <c r="CD296" s="117"/>
      <c r="CE296" s="117"/>
      <c r="CF296" s="117"/>
      <c r="CG296" s="117"/>
      <c r="CH296" s="117"/>
      <c r="CI296" s="117"/>
      <c r="CJ296" s="117"/>
      <c r="CK296" s="117"/>
      <c r="CL296" s="117"/>
      <c r="CM296" s="117"/>
      <c r="CN296" s="117"/>
      <c r="CO296" s="117"/>
      <c r="CP296" s="117"/>
      <c r="CQ296" s="117"/>
      <c r="CR296" s="117"/>
      <c r="CS296" s="117"/>
      <c r="CT296" s="111" t="str">
        <f aca="false">IF(B296&lt;&gt;"",SUMIF(BP$12:CS$12,"TLA",BP296:CS296), "")</f>
        <v/>
      </c>
      <c r="CU296" s="112" t="str">
        <f aca="false">IF(B296&lt;&gt;"",SUMIF(BP$12:CS$12,"AT",BP296:CS296), "")</f>
        <v/>
      </c>
      <c r="CV296" s="114" t="str">
        <f aca="false">IF(B296&lt;&gt;"",IFERROR(SUMIF(D$14:CS$14, "CLO1", D296:CS296)/'Grade computation'!I$4,""),"")</f>
        <v/>
      </c>
      <c r="CW296" s="115" t="str">
        <f aca="false">IF(CV296="","",IF(CV296&gt;=B$10,"Y","N"))</f>
        <v/>
      </c>
      <c r="CX296" s="115" t="str">
        <f aca="false">IF(CV296="","",IF(CV296&lt;50%,1,IF(AND(CV296&gt;=50%,CV296&lt;B$10),2,IF(CV296&gt;=B$10,3))))</f>
        <v/>
      </c>
      <c r="CY296" s="114" t="str">
        <f aca="false">IF(B296&lt;&gt;"",IFERROR(IF((SUMIF(D$14:CS$14,"CLO2",D296:CS296)/'Grade computation'!I$5)=0,0,(SUMIF(D$14:CS$14,"CLO2",D296:CS296)/'Grade computation'!I$5)),""),"")</f>
        <v/>
      </c>
      <c r="CZ296" s="115" t="str">
        <f aca="false">IF(CY296="","",IF(CY296&gt;=B$10,"Y","N"))</f>
        <v/>
      </c>
      <c r="DA296" s="115" t="str">
        <f aca="false">IF(CY296="","",IF(CY296&lt;50%,1,IF(AND(CY296&gt;=50%,CY296&lt;B$10),2,IF(CY296&gt;=B$10,3))))</f>
        <v/>
      </c>
      <c r="DB296" s="114" t="str">
        <f aca="false">IF(B296&lt;&gt;"",IFERROR(IF((SUMIF(D$14:CS$14,"CLO3",D296:CS296)/'Grade computation'!I$6)=0,0,(SUMIF(D$14:CS$14,"CLO3",D296:CS296)/'Grade computation'!I$6)),""),"")</f>
        <v/>
      </c>
      <c r="DC296" s="115" t="str">
        <f aca="false">IF(DB296="","",IF(DB296&gt;=B$10,"Y","N"))</f>
        <v/>
      </c>
      <c r="DD296" s="115" t="str">
        <f aca="false">IF(DB296="","",IF(DB296&lt;50%,1,IF(AND(DB296&gt;=50%,DB296&lt;B$10),2,IF(DB296&gt;=B$10,3))))</f>
        <v/>
      </c>
      <c r="DE296" s="114" t="str">
        <f aca="false">IF(B296&lt;&gt;"",IFERROR(SUMIF(D$14:CS$14,"CLO4",D296:CS296)/'Grade computation'!I$7,""),"")</f>
        <v/>
      </c>
      <c r="DF296" s="115" t="str">
        <f aca="false">IF(DE296="","",IF(DE296&gt;=B$10,"Y","N"))</f>
        <v/>
      </c>
      <c r="DG296" s="115" t="str">
        <f aca="false">IF(DE296="","",IF(DE296&lt;50%,1,IF(AND(DE296&gt;=50%,DE296&lt;B$10),2,IF(DE296&gt;=B$10,3))))</f>
        <v/>
      </c>
      <c r="DH296" s="114" t="str">
        <f aca="false">IF(B296&lt;&gt;"",IFERROR(IF((SUMIF(D$14:CS$14,"CLO5",D296:CS296)/'Grade computation'!I$8)=0,0,(SUMIF(D$14:CS$14,"CLO5",D296:CS296)/'Grade computation'!I$8)),""),"")</f>
        <v/>
      </c>
      <c r="DI296" s="115" t="str">
        <f aca="false">IF(DH296="","",IF(DH296&gt;=B$10,"Y","N"))</f>
        <v/>
      </c>
      <c r="DJ296" s="115" t="str">
        <f aca="false">IF(DH296="","",IF(DH296&lt;50%,1,IF(AND(DH296&gt;=50%,DH296&lt;B$10),2,IF(DH296&gt;=B$10,3))))</f>
        <v/>
      </c>
      <c r="DK296" s="114" t="str">
        <f aca="false">IF(B296&lt;&gt;"",IFERROR(IF((SUMIF(D$14:CS$14,"CLO6",D296:CS296)/'Grade computation'!I$9)=0,0,(SUMIF(D$14:CS$14,"CLO6",D296:CS296)/'Grade computation'!I$9)),""),"")</f>
        <v/>
      </c>
      <c r="DL296" s="115" t="str">
        <f aca="false">IF(DK296="","",IF(DK296&gt;=B$10,"Y","N"))</f>
        <v/>
      </c>
      <c r="DM296" s="115" t="str">
        <f aca="false">IF(DK296="","",IF(DK296&lt;50%,1,IF(AND(DK296&gt;=50%,DK296&lt;B$10),2,IF(DK296&gt;=B$10,3))))</f>
        <v/>
      </c>
      <c r="DN296" s="114" t="str">
        <f aca="false">IF(B296&lt;&gt;"",IFERROR(IF((SUMIF(D$14:CS$14,"CLO7",D296:CS296)/'Grade computation'!I$10)=0,0,(SUMIF(D$14:CS$14,"CLO7",D296:CS296)/'Grade computation'!I$10)),""),"")</f>
        <v/>
      </c>
      <c r="DO296" s="115" t="str">
        <f aca="false">IF(DN296="","",IF(DN296&gt;=B$10,"Y","N"))</f>
        <v/>
      </c>
      <c r="DP296" s="115" t="str">
        <f aca="false">IF(DN296="","",IF(DN296&lt;50%,1,IF(AND(DN296&gt;=50%,DN296&lt;B$10),2,IF(DN296&gt;=B$10,3))))</f>
        <v/>
      </c>
      <c r="DQ296" s="114" t="str">
        <f aca="false">IF(B296&lt;&gt;"",IFERROR(IF((SUMIF(D$14:CS$14,"CLO8",D296:CS296)/'Grade computation'!I$11)=0,0,(SUMIF(D$14:CS$14,"CLO8",D296:CS296)/'Grade computation'!I$11)),""),"")</f>
        <v/>
      </c>
      <c r="DR296" s="115" t="str">
        <f aca="false">IF(DQ296="","",IF(DQ296&gt;=B$10,"Y","N"))</f>
        <v/>
      </c>
      <c r="DS296" s="115" t="str">
        <f aca="false">IF(DQ296="","",IF(DQ296&lt;50%,1,IF(AND(DQ296&gt;=50%,DQ296&lt;B$10),2,IF(DQ296&gt;=B$10,3))))</f>
        <v/>
      </c>
      <c r="DT296" s="114" t="str">
        <f aca="false">IF(B296&lt;&gt;"",IFERROR(IF((SUMIF(D$14:CS$14,"CLO9",D296:CS296)/'Grade computation'!I$12)=0,0,(SUMIF(D$14:CS$14,"CLO9",D296:CS296)/'Grade computation'!I$12)),""),"")</f>
        <v/>
      </c>
      <c r="DU296" s="115" t="str">
        <f aca="false">IF(DT296="","",IF(DT296&gt;=B$10,"Y","N"))</f>
        <v/>
      </c>
      <c r="DV296" s="115" t="str">
        <f aca="false">IF(DT296="","",IF(DT296&lt;50%,1,IF(AND(DT296&gt;=50%,DT296&lt;B$10),2,IF(DT296&gt;=B$10,3))))</f>
        <v/>
      </c>
      <c r="DW296" s="114" t="str">
        <f aca="false">IF(B296&lt;&gt;"",IFERROR(IF((SUMIF(D$14:CS$14,"CLO10",D296:CS296)/'Grade computation'!I$13)=0,0,(SUMIF(D$14:CS$14,"CLO10",D296:CS296)/'Grade computation'!I$13)),""),"")</f>
        <v/>
      </c>
      <c r="DX296" s="115" t="str">
        <f aca="false">IF(DW296="","",IF(DW296&gt;=B$10,"Y","N"))</f>
        <v/>
      </c>
      <c r="DY296" s="115" t="str">
        <f aca="false">IF(DW296="","",IF(DW296&lt;50%,1,IF(AND(DW296&gt;=50%,DW296&lt;B$10),2,IF(DW296&gt;=B$10,3))))</f>
        <v/>
      </c>
      <c r="DZ296" s="13"/>
      <c r="EA296" s="13"/>
    </row>
    <row r="297" customFormat="false" ht="15.75" hidden="false" customHeight="true" outlineLevel="0" collapsed="false">
      <c r="A297" s="118"/>
      <c r="B297" s="119"/>
      <c r="C297" s="117"/>
      <c r="D297" s="117"/>
      <c r="E297" s="117"/>
      <c r="F297" s="117"/>
      <c r="G297" s="117"/>
      <c r="H297" s="117"/>
      <c r="I297" s="117"/>
      <c r="J297" s="117"/>
      <c r="K297" s="117"/>
      <c r="L297" s="117"/>
      <c r="M297" s="117"/>
      <c r="N297" s="117"/>
      <c r="O297" s="117"/>
      <c r="P297" s="117"/>
      <c r="Q297" s="117"/>
      <c r="R297" s="117"/>
      <c r="S297" s="117"/>
      <c r="T297" s="117"/>
      <c r="U297" s="117"/>
      <c r="V297" s="117"/>
      <c r="W297" s="117"/>
      <c r="X297" s="117"/>
      <c r="Y297" s="117"/>
      <c r="Z297" s="117"/>
      <c r="AA297" s="117"/>
      <c r="AB297" s="117"/>
      <c r="AC297" s="117"/>
      <c r="AD297" s="117"/>
      <c r="AE297" s="117"/>
      <c r="AF297" s="117"/>
      <c r="AG297" s="117"/>
      <c r="AH297" s="111" t="str">
        <f aca="false">IF(B297&lt;&gt;"",SUMIF(D$12:AG$12,"TLA",D297:AG297),"")</f>
        <v/>
      </c>
      <c r="AI297" s="112" t="str">
        <f aca="false">IF(B297&lt;&gt;"",SUMIF(D$12:AG$12,"AT",D297:AG297),"")</f>
        <v/>
      </c>
      <c r="AJ297" s="117"/>
      <c r="AK297" s="117"/>
      <c r="AL297" s="117"/>
      <c r="AM297" s="117"/>
      <c r="AN297" s="117"/>
      <c r="AO297" s="117"/>
      <c r="AP297" s="117"/>
      <c r="AQ297" s="117"/>
      <c r="AR297" s="117"/>
      <c r="AS297" s="117"/>
      <c r="AT297" s="117"/>
      <c r="AU297" s="117"/>
      <c r="AV297" s="117"/>
      <c r="AW297" s="117"/>
      <c r="AX297" s="117"/>
      <c r="AY297" s="117"/>
      <c r="AZ297" s="117"/>
      <c r="BA297" s="117"/>
      <c r="BB297" s="117"/>
      <c r="BC297" s="117"/>
      <c r="BD297" s="117"/>
      <c r="BE297" s="117"/>
      <c r="BF297" s="117"/>
      <c r="BG297" s="117"/>
      <c r="BH297" s="117"/>
      <c r="BI297" s="117"/>
      <c r="BJ297" s="117"/>
      <c r="BK297" s="117"/>
      <c r="BL297" s="117"/>
      <c r="BM297" s="117"/>
      <c r="BN297" s="111" t="str">
        <f aca="false">IF(B297&lt;&gt;"", SUMIF(AJ$12:BM$12,"TLA",AJ297:BM297), "")</f>
        <v/>
      </c>
      <c r="BO297" s="112" t="str">
        <f aca="false">IF(B297&lt;&gt;"", SUMIF(AJ$12:BM$12,"AT",AJ297:BM297), "")</f>
        <v/>
      </c>
      <c r="BP297" s="113"/>
      <c r="BQ297" s="113"/>
      <c r="BR297" s="113"/>
      <c r="BS297" s="113"/>
      <c r="BT297" s="113"/>
      <c r="BU297" s="113"/>
      <c r="BV297" s="113"/>
      <c r="BW297" s="113"/>
      <c r="BX297" s="113"/>
      <c r="BY297" s="113"/>
      <c r="BZ297" s="113"/>
      <c r="CA297" s="117"/>
      <c r="CB297" s="117"/>
      <c r="CC297" s="117"/>
      <c r="CD297" s="117"/>
      <c r="CE297" s="117"/>
      <c r="CF297" s="117"/>
      <c r="CG297" s="117"/>
      <c r="CH297" s="117"/>
      <c r="CI297" s="117"/>
      <c r="CJ297" s="117"/>
      <c r="CK297" s="117"/>
      <c r="CL297" s="117"/>
      <c r="CM297" s="117"/>
      <c r="CN297" s="117"/>
      <c r="CO297" s="117"/>
      <c r="CP297" s="117"/>
      <c r="CQ297" s="117"/>
      <c r="CR297" s="117"/>
      <c r="CS297" s="117"/>
      <c r="CT297" s="111" t="str">
        <f aca="false">IF(B297&lt;&gt;"",SUMIF(BP$12:CS$12,"TLA",BP297:CS297), "")</f>
        <v/>
      </c>
      <c r="CU297" s="112" t="str">
        <f aca="false">IF(B297&lt;&gt;"",SUMIF(BP$12:CS$12,"AT",BP297:CS297), "")</f>
        <v/>
      </c>
      <c r="CV297" s="114" t="str">
        <f aca="false">IF(B297&lt;&gt;"",IFERROR(SUMIF(D$14:CS$14, "CLO1", D297:CS297)/'Grade computation'!I$4,""),"")</f>
        <v/>
      </c>
      <c r="CW297" s="115" t="str">
        <f aca="false">IF(CV297="","",IF(CV297&gt;=B$10,"Y","N"))</f>
        <v/>
      </c>
      <c r="CX297" s="115" t="str">
        <f aca="false">IF(CV297="","",IF(CV297&lt;50%,1,IF(AND(CV297&gt;=50%,CV297&lt;B$10),2,IF(CV297&gt;=B$10,3))))</f>
        <v/>
      </c>
      <c r="CY297" s="114" t="str">
        <f aca="false">IF(B297&lt;&gt;"",IFERROR(IF((SUMIF(D$14:CS$14,"CLO2",D297:CS297)/'Grade computation'!I$5)=0,0,(SUMIF(D$14:CS$14,"CLO2",D297:CS297)/'Grade computation'!I$5)),""),"")</f>
        <v/>
      </c>
      <c r="CZ297" s="115" t="str">
        <f aca="false">IF(CY297="","",IF(CY297&gt;=B$10,"Y","N"))</f>
        <v/>
      </c>
      <c r="DA297" s="115" t="str">
        <f aca="false">IF(CY297="","",IF(CY297&lt;50%,1,IF(AND(CY297&gt;=50%,CY297&lt;B$10),2,IF(CY297&gt;=B$10,3))))</f>
        <v/>
      </c>
      <c r="DB297" s="114" t="str">
        <f aca="false">IF(B297&lt;&gt;"",IFERROR(IF((SUMIF(D$14:CS$14,"CLO3",D297:CS297)/'Grade computation'!I$6)=0,0,(SUMIF(D$14:CS$14,"CLO3",D297:CS297)/'Grade computation'!I$6)),""),"")</f>
        <v/>
      </c>
      <c r="DC297" s="115" t="str">
        <f aca="false">IF(DB297="","",IF(DB297&gt;=B$10,"Y","N"))</f>
        <v/>
      </c>
      <c r="DD297" s="115" t="str">
        <f aca="false">IF(DB297="","",IF(DB297&lt;50%,1,IF(AND(DB297&gt;=50%,DB297&lt;B$10),2,IF(DB297&gt;=B$10,3))))</f>
        <v/>
      </c>
      <c r="DE297" s="114" t="str">
        <f aca="false">IF(B297&lt;&gt;"",IFERROR(SUMIF(D$14:CS$14,"CLO4",D297:CS297)/'Grade computation'!I$7,""),"")</f>
        <v/>
      </c>
      <c r="DF297" s="115" t="str">
        <f aca="false">IF(DE297="","",IF(DE297&gt;=B$10,"Y","N"))</f>
        <v/>
      </c>
      <c r="DG297" s="115" t="str">
        <f aca="false">IF(DE297="","",IF(DE297&lt;50%,1,IF(AND(DE297&gt;=50%,DE297&lt;B$10),2,IF(DE297&gt;=B$10,3))))</f>
        <v/>
      </c>
      <c r="DH297" s="114" t="str">
        <f aca="false">IF(B297&lt;&gt;"",IFERROR(IF((SUMIF(D$14:CS$14,"CLO5",D297:CS297)/'Grade computation'!I$8)=0,0,(SUMIF(D$14:CS$14,"CLO5",D297:CS297)/'Grade computation'!I$8)),""),"")</f>
        <v/>
      </c>
      <c r="DI297" s="115" t="str">
        <f aca="false">IF(DH297="","",IF(DH297&gt;=B$10,"Y","N"))</f>
        <v/>
      </c>
      <c r="DJ297" s="115" t="str">
        <f aca="false">IF(DH297="","",IF(DH297&lt;50%,1,IF(AND(DH297&gt;=50%,DH297&lt;B$10),2,IF(DH297&gt;=B$10,3))))</f>
        <v/>
      </c>
      <c r="DK297" s="114" t="str">
        <f aca="false">IF(B297&lt;&gt;"",IFERROR(IF((SUMIF(D$14:CS$14,"CLO6",D297:CS297)/'Grade computation'!I$9)=0,0,(SUMIF(D$14:CS$14,"CLO6",D297:CS297)/'Grade computation'!I$9)),""),"")</f>
        <v/>
      </c>
      <c r="DL297" s="115" t="str">
        <f aca="false">IF(DK297="","",IF(DK297&gt;=B$10,"Y","N"))</f>
        <v/>
      </c>
      <c r="DM297" s="115" t="str">
        <f aca="false">IF(DK297="","",IF(DK297&lt;50%,1,IF(AND(DK297&gt;=50%,DK297&lt;B$10),2,IF(DK297&gt;=B$10,3))))</f>
        <v/>
      </c>
      <c r="DN297" s="114" t="str">
        <f aca="false">IF(B297&lt;&gt;"",IFERROR(IF((SUMIF(D$14:CS$14,"CLO7",D297:CS297)/'Grade computation'!I$10)=0,0,(SUMIF(D$14:CS$14,"CLO7",D297:CS297)/'Grade computation'!I$10)),""),"")</f>
        <v/>
      </c>
      <c r="DO297" s="115" t="str">
        <f aca="false">IF(DN297="","",IF(DN297&gt;=B$10,"Y","N"))</f>
        <v/>
      </c>
      <c r="DP297" s="115" t="str">
        <f aca="false">IF(DN297="","",IF(DN297&lt;50%,1,IF(AND(DN297&gt;=50%,DN297&lt;B$10),2,IF(DN297&gt;=B$10,3))))</f>
        <v/>
      </c>
      <c r="DQ297" s="114" t="str">
        <f aca="false">IF(B297&lt;&gt;"",IFERROR(IF((SUMIF(D$14:CS$14,"CLO8",D297:CS297)/'Grade computation'!I$11)=0,0,(SUMIF(D$14:CS$14,"CLO8",D297:CS297)/'Grade computation'!I$11)),""),"")</f>
        <v/>
      </c>
      <c r="DR297" s="115" t="str">
        <f aca="false">IF(DQ297="","",IF(DQ297&gt;=B$10,"Y","N"))</f>
        <v/>
      </c>
      <c r="DS297" s="115" t="str">
        <f aca="false">IF(DQ297="","",IF(DQ297&lt;50%,1,IF(AND(DQ297&gt;=50%,DQ297&lt;B$10),2,IF(DQ297&gt;=B$10,3))))</f>
        <v/>
      </c>
      <c r="DT297" s="114" t="str">
        <f aca="false">IF(B297&lt;&gt;"",IFERROR(IF((SUMIF(D$14:CS$14,"CLO9",D297:CS297)/'Grade computation'!I$12)=0,0,(SUMIF(D$14:CS$14,"CLO9",D297:CS297)/'Grade computation'!I$12)),""),"")</f>
        <v/>
      </c>
      <c r="DU297" s="115" t="str">
        <f aca="false">IF(DT297="","",IF(DT297&gt;=B$10,"Y","N"))</f>
        <v/>
      </c>
      <c r="DV297" s="115" t="str">
        <f aca="false">IF(DT297="","",IF(DT297&lt;50%,1,IF(AND(DT297&gt;=50%,DT297&lt;B$10),2,IF(DT297&gt;=B$10,3))))</f>
        <v/>
      </c>
      <c r="DW297" s="114" t="str">
        <f aca="false">IF(B297&lt;&gt;"",IFERROR(IF((SUMIF(D$14:CS$14,"CLO10",D297:CS297)/'Grade computation'!I$13)=0,0,(SUMIF(D$14:CS$14,"CLO10",D297:CS297)/'Grade computation'!I$13)),""),"")</f>
        <v/>
      </c>
      <c r="DX297" s="115" t="str">
        <f aca="false">IF(DW297="","",IF(DW297&gt;=B$10,"Y","N"))</f>
        <v/>
      </c>
      <c r="DY297" s="115" t="str">
        <f aca="false">IF(DW297="","",IF(DW297&lt;50%,1,IF(AND(DW297&gt;=50%,DW297&lt;B$10),2,IF(DW297&gt;=B$10,3))))</f>
        <v/>
      </c>
      <c r="DZ297" s="13"/>
      <c r="EA297" s="13"/>
    </row>
    <row r="298" customFormat="false" ht="15.75" hidden="false" customHeight="true" outlineLevel="0" collapsed="false">
      <c r="A298" s="118"/>
      <c r="B298" s="119"/>
      <c r="C298" s="117"/>
      <c r="D298" s="117"/>
      <c r="E298" s="117"/>
      <c r="F298" s="117"/>
      <c r="G298" s="117"/>
      <c r="H298" s="117"/>
      <c r="I298" s="117"/>
      <c r="J298" s="117"/>
      <c r="K298" s="117"/>
      <c r="L298" s="117"/>
      <c r="M298" s="117"/>
      <c r="N298" s="117"/>
      <c r="O298" s="117"/>
      <c r="P298" s="117"/>
      <c r="Q298" s="117"/>
      <c r="R298" s="117"/>
      <c r="S298" s="117"/>
      <c r="T298" s="117"/>
      <c r="U298" s="117"/>
      <c r="V298" s="117"/>
      <c r="W298" s="117"/>
      <c r="X298" s="117"/>
      <c r="Y298" s="117"/>
      <c r="Z298" s="117"/>
      <c r="AA298" s="117"/>
      <c r="AB298" s="117"/>
      <c r="AC298" s="117"/>
      <c r="AD298" s="117"/>
      <c r="AE298" s="117"/>
      <c r="AF298" s="117"/>
      <c r="AG298" s="117"/>
      <c r="AH298" s="111" t="str">
        <f aca="false">IF(B298&lt;&gt;"",SUMIF(D$12:AG$12,"TLA",D298:AG298),"")</f>
        <v/>
      </c>
      <c r="AI298" s="112" t="str">
        <f aca="false">IF(B298&lt;&gt;"",SUMIF(D$12:AG$12,"AT",D298:AG298),"")</f>
        <v/>
      </c>
      <c r="AJ298" s="117"/>
      <c r="AK298" s="117"/>
      <c r="AL298" s="117"/>
      <c r="AM298" s="117"/>
      <c r="AN298" s="117"/>
      <c r="AO298" s="117"/>
      <c r="AP298" s="117"/>
      <c r="AQ298" s="117"/>
      <c r="AR298" s="117"/>
      <c r="AS298" s="117"/>
      <c r="AT298" s="117"/>
      <c r="AU298" s="117"/>
      <c r="AV298" s="117"/>
      <c r="AW298" s="117"/>
      <c r="AX298" s="117"/>
      <c r="AY298" s="117"/>
      <c r="AZ298" s="117"/>
      <c r="BA298" s="117"/>
      <c r="BB298" s="117"/>
      <c r="BC298" s="117"/>
      <c r="BD298" s="117"/>
      <c r="BE298" s="117"/>
      <c r="BF298" s="117"/>
      <c r="BG298" s="117"/>
      <c r="BH298" s="117"/>
      <c r="BI298" s="117"/>
      <c r="BJ298" s="117"/>
      <c r="BK298" s="117"/>
      <c r="BL298" s="117"/>
      <c r="BM298" s="117"/>
      <c r="BN298" s="111" t="str">
        <f aca="false">IF(B298&lt;&gt;"", SUMIF(AJ$12:BM$12,"TLA",AJ298:BM298), "")</f>
        <v/>
      </c>
      <c r="BO298" s="112" t="str">
        <f aca="false">IF(B298&lt;&gt;"", SUMIF(AJ$12:BM$12,"AT",AJ298:BM298), "")</f>
        <v/>
      </c>
      <c r="BP298" s="113"/>
      <c r="BQ298" s="113"/>
      <c r="BR298" s="113"/>
      <c r="BS298" s="113"/>
      <c r="BT298" s="113"/>
      <c r="BU298" s="113"/>
      <c r="BV298" s="113"/>
      <c r="BW298" s="113"/>
      <c r="BX298" s="113"/>
      <c r="BY298" s="113"/>
      <c r="BZ298" s="113"/>
      <c r="CA298" s="117"/>
      <c r="CB298" s="117"/>
      <c r="CC298" s="117"/>
      <c r="CD298" s="117"/>
      <c r="CE298" s="117"/>
      <c r="CF298" s="117"/>
      <c r="CG298" s="117"/>
      <c r="CH298" s="117"/>
      <c r="CI298" s="117"/>
      <c r="CJ298" s="117"/>
      <c r="CK298" s="117"/>
      <c r="CL298" s="117"/>
      <c r="CM298" s="117"/>
      <c r="CN298" s="117"/>
      <c r="CO298" s="117"/>
      <c r="CP298" s="117"/>
      <c r="CQ298" s="117"/>
      <c r="CR298" s="117"/>
      <c r="CS298" s="117"/>
      <c r="CT298" s="111" t="str">
        <f aca="false">IF(B298&lt;&gt;"",SUMIF(BP$12:CS$12,"TLA",BP298:CS298), "")</f>
        <v/>
      </c>
      <c r="CU298" s="112" t="str">
        <f aca="false">IF(B298&lt;&gt;"",SUMIF(BP$12:CS$12,"AT",BP298:CS298), "")</f>
        <v/>
      </c>
      <c r="CV298" s="114" t="str">
        <f aca="false">IF(B298&lt;&gt;"",IFERROR(SUMIF(D$14:CS$14, "CLO1", D298:CS298)/'Grade computation'!I$4,""),"")</f>
        <v/>
      </c>
      <c r="CW298" s="115" t="str">
        <f aca="false">IF(CV298="","",IF(CV298&gt;=B$10,"Y","N"))</f>
        <v/>
      </c>
      <c r="CX298" s="115" t="str">
        <f aca="false">IF(CV298="","",IF(CV298&lt;50%,1,IF(AND(CV298&gt;=50%,CV298&lt;B$10),2,IF(CV298&gt;=B$10,3))))</f>
        <v/>
      </c>
      <c r="CY298" s="114" t="str">
        <f aca="false">IF(B298&lt;&gt;"",IFERROR(IF((SUMIF(D$14:CS$14,"CLO2",D298:CS298)/'Grade computation'!I$5)=0,0,(SUMIF(D$14:CS$14,"CLO2",D298:CS298)/'Grade computation'!I$5)),""),"")</f>
        <v/>
      </c>
      <c r="CZ298" s="115" t="str">
        <f aca="false">IF(CY298="","",IF(CY298&gt;=B$10,"Y","N"))</f>
        <v/>
      </c>
      <c r="DA298" s="115" t="str">
        <f aca="false">IF(CY298="","",IF(CY298&lt;50%,1,IF(AND(CY298&gt;=50%,CY298&lt;B$10),2,IF(CY298&gt;=B$10,3))))</f>
        <v/>
      </c>
      <c r="DB298" s="114" t="str">
        <f aca="false">IF(B298&lt;&gt;"",IFERROR(IF((SUMIF(D$14:CS$14,"CLO3",D298:CS298)/'Grade computation'!I$6)=0,0,(SUMIF(D$14:CS$14,"CLO3",D298:CS298)/'Grade computation'!I$6)),""),"")</f>
        <v/>
      </c>
      <c r="DC298" s="115" t="str">
        <f aca="false">IF(DB298="","",IF(DB298&gt;=B$10,"Y","N"))</f>
        <v/>
      </c>
      <c r="DD298" s="115" t="str">
        <f aca="false">IF(DB298="","",IF(DB298&lt;50%,1,IF(AND(DB298&gt;=50%,DB298&lt;B$10),2,IF(DB298&gt;=B$10,3))))</f>
        <v/>
      </c>
      <c r="DE298" s="114" t="str">
        <f aca="false">IF(B298&lt;&gt;"",IFERROR(SUMIF(D$14:CS$14,"CLO4",D298:CS298)/'Grade computation'!I$7,""),"")</f>
        <v/>
      </c>
      <c r="DF298" s="115" t="str">
        <f aca="false">IF(DE298="","",IF(DE298&gt;=B$10,"Y","N"))</f>
        <v/>
      </c>
      <c r="DG298" s="115" t="str">
        <f aca="false">IF(DE298="","",IF(DE298&lt;50%,1,IF(AND(DE298&gt;=50%,DE298&lt;B$10),2,IF(DE298&gt;=B$10,3))))</f>
        <v/>
      </c>
      <c r="DH298" s="114" t="str">
        <f aca="false">IF(B298&lt;&gt;"",IFERROR(IF((SUMIF(D$14:CS$14,"CLO5",D298:CS298)/'Grade computation'!I$8)=0,0,(SUMIF(D$14:CS$14,"CLO5",D298:CS298)/'Grade computation'!I$8)),""),"")</f>
        <v/>
      </c>
      <c r="DI298" s="115" t="str">
        <f aca="false">IF(DH298="","",IF(DH298&gt;=B$10,"Y","N"))</f>
        <v/>
      </c>
      <c r="DJ298" s="115" t="str">
        <f aca="false">IF(DH298="","",IF(DH298&lt;50%,1,IF(AND(DH298&gt;=50%,DH298&lt;B$10),2,IF(DH298&gt;=B$10,3))))</f>
        <v/>
      </c>
      <c r="DK298" s="114" t="str">
        <f aca="false">IF(B298&lt;&gt;"",IFERROR(IF((SUMIF(D$14:CS$14,"CLO6",D298:CS298)/'Grade computation'!I$9)=0,0,(SUMIF(D$14:CS$14,"CLO6",D298:CS298)/'Grade computation'!I$9)),""),"")</f>
        <v/>
      </c>
      <c r="DL298" s="115" t="str">
        <f aca="false">IF(DK298="","",IF(DK298&gt;=B$10,"Y","N"))</f>
        <v/>
      </c>
      <c r="DM298" s="115" t="str">
        <f aca="false">IF(DK298="","",IF(DK298&lt;50%,1,IF(AND(DK298&gt;=50%,DK298&lt;B$10),2,IF(DK298&gt;=B$10,3))))</f>
        <v/>
      </c>
      <c r="DN298" s="114" t="str">
        <f aca="false">IF(B298&lt;&gt;"",IFERROR(IF((SUMIF(D$14:CS$14,"CLO7",D298:CS298)/'Grade computation'!I$10)=0,0,(SUMIF(D$14:CS$14,"CLO7",D298:CS298)/'Grade computation'!I$10)),""),"")</f>
        <v/>
      </c>
      <c r="DO298" s="115" t="str">
        <f aca="false">IF(DN298="","",IF(DN298&gt;=B$10,"Y","N"))</f>
        <v/>
      </c>
      <c r="DP298" s="115" t="str">
        <f aca="false">IF(DN298="","",IF(DN298&lt;50%,1,IF(AND(DN298&gt;=50%,DN298&lt;B$10),2,IF(DN298&gt;=B$10,3))))</f>
        <v/>
      </c>
      <c r="DQ298" s="114" t="str">
        <f aca="false">IF(B298&lt;&gt;"",IFERROR(IF((SUMIF(D$14:CS$14,"CLO8",D298:CS298)/'Grade computation'!I$11)=0,0,(SUMIF(D$14:CS$14,"CLO8",D298:CS298)/'Grade computation'!I$11)),""),"")</f>
        <v/>
      </c>
      <c r="DR298" s="115" t="str">
        <f aca="false">IF(DQ298="","",IF(DQ298&gt;=B$10,"Y","N"))</f>
        <v/>
      </c>
      <c r="DS298" s="115" t="str">
        <f aca="false">IF(DQ298="","",IF(DQ298&lt;50%,1,IF(AND(DQ298&gt;=50%,DQ298&lt;B$10),2,IF(DQ298&gt;=B$10,3))))</f>
        <v/>
      </c>
      <c r="DT298" s="114" t="str">
        <f aca="false">IF(B298&lt;&gt;"",IFERROR(IF((SUMIF(D$14:CS$14,"CLO9",D298:CS298)/'Grade computation'!I$12)=0,0,(SUMIF(D$14:CS$14,"CLO9",D298:CS298)/'Grade computation'!I$12)),""),"")</f>
        <v/>
      </c>
      <c r="DU298" s="115" t="str">
        <f aca="false">IF(DT298="","",IF(DT298&gt;=B$10,"Y","N"))</f>
        <v/>
      </c>
      <c r="DV298" s="115" t="str">
        <f aca="false">IF(DT298="","",IF(DT298&lt;50%,1,IF(AND(DT298&gt;=50%,DT298&lt;B$10),2,IF(DT298&gt;=B$10,3))))</f>
        <v/>
      </c>
      <c r="DW298" s="114" t="str">
        <f aca="false">IF(B298&lt;&gt;"",IFERROR(IF((SUMIF(D$14:CS$14,"CLO10",D298:CS298)/'Grade computation'!I$13)=0,0,(SUMIF(D$14:CS$14,"CLO10",D298:CS298)/'Grade computation'!I$13)),""),"")</f>
        <v/>
      </c>
      <c r="DX298" s="115" t="str">
        <f aca="false">IF(DW298="","",IF(DW298&gt;=B$10,"Y","N"))</f>
        <v/>
      </c>
      <c r="DY298" s="115" t="str">
        <f aca="false">IF(DW298="","",IF(DW298&lt;50%,1,IF(AND(DW298&gt;=50%,DW298&lt;B$10),2,IF(DW298&gt;=B$10,3))))</f>
        <v/>
      </c>
      <c r="DZ298" s="13"/>
      <c r="EA298" s="13"/>
    </row>
    <row r="299" customFormat="false" ht="15.75" hidden="false" customHeight="true" outlineLevel="0" collapsed="false">
      <c r="A299" s="118"/>
      <c r="B299" s="119"/>
      <c r="C299" s="117"/>
      <c r="D299" s="117"/>
      <c r="E299" s="117"/>
      <c r="F299" s="117"/>
      <c r="G299" s="117"/>
      <c r="H299" s="117"/>
      <c r="I299" s="117"/>
      <c r="J299" s="117"/>
      <c r="K299" s="117"/>
      <c r="L299" s="117"/>
      <c r="M299" s="117"/>
      <c r="N299" s="117"/>
      <c r="O299" s="117"/>
      <c r="P299" s="117"/>
      <c r="Q299" s="117"/>
      <c r="R299" s="117"/>
      <c r="S299" s="117"/>
      <c r="T299" s="117"/>
      <c r="U299" s="117"/>
      <c r="V299" s="117"/>
      <c r="W299" s="117"/>
      <c r="X299" s="117"/>
      <c r="Y299" s="117"/>
      <c r="Z299" s="117"/>
      <c r="AA299" s="117"/>
      <c r="AB299" s="117"/>
      <c r="AC299" s="117"/>
      <c r="AD299" s="117"/>
      <c r="AE299" s="117"/>
      <c r="AF299" s="117"/>
      <c r="AG299" s="117"/>
      <c r="AH299" s="111" t="str">
        <f aca="false">IF(B299&lt;&gt;"",SUMIF(D$12:AG$12,"TLA",D299:AG299),"")</f>
        <v/>
      </c>
      <c r="AI299" s="112" t="str">
        <f aca="false">IF(B299&lt;&gt;"",SUMIF(D$12:AG$12,"AT",D299:AG299),"")</f>
        <v/>
      </c>
      <c r="AJ299" s="117"/>
      <c r="AK299" s="117"/>
      <c r="AL299" s="117"/>
      <c r="AM299" s="117"/>
      <c r="AN299" s="117"/>
      <c r="AO299" s="117"/>
      <c r="AP299" s="117"/>
      <c r="AQ299" s="117"/>
      <c r="AR299" s="117"/>
      <c r="AS299" s="117"/>
      <c r="AT299" s="117"/>
      <c r="AU299" s="117"/>
      <c r="AV299" s="117"/>
      <c r="AW299" s="117"/>
      <c r="AX299" s="117"/>
      <c r="AY299" s="117"/>
      <c r="AZ299" s="117"/>
      <c r="BA299" s="117"/>
      <c r="BB299" s="117"/>
      <c r="BC299" s="117"/>
      <c r="BD299" s="117"/>
      <c r="BE299" s="117"/>
      <c r="BF299" s="117"/>
      <c r="BG299" s="117"/>
      <c r="BH299" s="117"/>
      <c r="BI299" s="117"/>
      <c r="BJ299" s="117"/>
      <c r="BK299" s="117"/>
      <c r="BL299" s="117"/>
      <c r="BM299" s="117"/>
      <c r="BN299" s="111" t="str">
        <f aca="false">IF(B299&lt;&gt;"", SUMIF(AJ$12:BM$12,"TLA",AJ299:BM299), "")</f>
        <v/>
      </c>
      <c r="BO299" s="112" t="str">
        <f aca="false">IF(B299&lt;&gt;"", SUMIF(AJ$12:BM$12,"AT",AJ299:BM299), "")</f>
        <v/>
      </c>
      <c r="BP299" s="113"/>
      <c r="BQ299" s="113"/>
      <c r="BR299" s="113"/>
      <c r="BS299" s="113"/>
      <c r="BT299" s="113"/>
      <c r="BU299" s="113"/>
      <c r="BV299" s="113"/>
      <c r="BW299" s="113"/>
      <c r="BX299" s="113"/>
      <c r="BY299" s="113"/>
      <c r="BZ299" s="113"/>
      <c r="CA299" s="117"/>
      <c r="CB299" s="117"/>
      <c r="CC299" s="117"/>
      <c r="CD299" s="117"/>
      <c r="CE299" s="117"/>
      <c r="CF299" s="117"/>
      <c r="CG299" s="117"/>
      <c r="CH299" s="117"/>
      <c r="CI299" s="117"/>
      <c r="CJ299" s="117"/>
      <c r="CK299" s="117"/>
      <c r="CL299" s="117"/>
      <c r="CM299" s="117"/>
      <c r="CN299" s="117"/>
      <c r="CO299" s="117"/>
      <c r="CP299" s="117"/>
      <c r="CQ299" s="117"/>
      <c r="CR299" s="117"/>
      <c r="CS299" s="117"/>
      <c r="CT299" s="111" t="str">
        <f aca="false">IF(B299&lt;&gt;"",SUMIF(BP$12:CS$12,"TLA",BP299:CS299), "")</f>
        <v/>
      </c>
      <c r="CU299" s="112" t="str">
        <f aca="false">IF(B299&lt;&gt;"",SUMIF(BP$12:CS$12,"AT",BP299:CS299), "")</f>
        <v/>
      </c>
      <c r="CV299" s="114" t="str">
        <f aca="false">IF(B299&lt;&gt;"",IFERROR(SUMIF(D$14:CS$14, "CLO1", D299:CS299)/'Grade computation'!I$4,""),"")</f>
        <v/>
      </c>
      <c r="CW299" s="115" t="str">
        <f aca="false">IF(CV299="","",IF(CV299&gt;=B$10,"Y","N"))</f>
        <v/>
      </c>
      <c r="CX299" s="115" t="str">
        <f aca="false">IF(CV299="","",IF(CV299&lt;50%,1,IF(AND(CV299&gt;=50%,CV299&lt;B$10),2,IF(CV299&gt;=B$10,3))))</f>
        <v/>
      </c>
      <c r="CY299" s="114" t="str">
        <f aca="false">IF(B299&lt;&gt;"",IFERROR(IF((SUMIF(D$14:CS$14,"CLO2",D299:CS299)/'Grade computation'!I$5)=0,0,(SUMIF(D$14:CS$14,"CLO2",D299:CS299)/'Grade computation'!I$5)),""),"")</f>
        <v/>
      </c>
      <c r="CZ299" s="115" t="str">
        <f aca="false">IF(CY299="","",IF(CY299&gt;=B$10,"Y","N"))</f>
        <v/>
      </c>
      <c r="DA299" s="115" t="str">
        <f aca="false">IF(CY299="","",IF(CY299&lt;50%,1,IF(AND(CY299&gt;=50%,CY299&lt;B$10),2,IF(CY299&gt;=B$10,3))))</f>
        <v/>
      </c>
      <c r="DB299" s="114" t="str">
        <f aca="false">IF(B299&lt;&gt;"",IFERROR(IF((SUMIF(D$14:CS$14,"CLO3",D299:CS299)/'Grade computation'!I$6)=0,0,(SUMIF(D$14:CS$14,"CLO3",D299:CS299)/'Grade computation'!I$6)),""),"")</f>
        <v/>
      </c>
      <c r="DC299" s="115" t="str">
        <f aca="false">IF(DB299="","",IF(DB299&gt;=B$10,"Y","N"))</f>
        <v/>
      </c>
      <c r="DD299" s="115" t="str">
        <f aca="false">IF(DB299="","",IF(DB299&lt;50%,1,IF(AND(DB299&gt;=50%,DB299&lt;B$10),2,IF(DB299&gt;=B$10,3))))</f>
        <v/>
      </c>
      <c r="DE299" s="114" t="str">
        <f aca="false">IF(B299&lt;&gt;"",IFERROR(SUMIF(D$14:CS$14,"CLO4",D299:CS299)/'Grade computation'!I$7,""),"")</f>
        <v/>
      </c>
      <c r="DF299" s="115" t="str">
        <f aca="false">IF(DE299="","",IF(DE299&gt;=B$10,"Y","N"))</f>
        <v/>
      </c>
      <c r="DG299" s="115" t="str">
        <f aca="false">IF(DE299="","",IF(DE299&lt;50%,1,IF(AND(DE299&gt;=50%,DE299&lt;B$10),2,IF(DE299&gt;=B$10,3))))</f>
        <v/>
      </c>
      <c r="DH299" s="114" t="str">
        <f aca="false">IF(B299&lt;&gt;"",IFERROR(IF((SUMIF(D$14:CS$14,"CLO5",D299:CS299)/'Grade computation'!I$8)=0,0,(SUMIF(D$14:CS$14,"CLO5",D299:CS299)/'Grade computation'!I$8)),""),"")</f>
        <v/>
      </c>
      <c r="DI299" s="115" t="str">
        <f aca="false">IF(DH299="","",IF(DH299&gt;=B$10,"Y","N"))</f>
        <v/>
      </c>
      <c r="DJ299" s="115" t="str">
        <f aca="false">IF(DH299="","",IF(DH299&lt;50%,1,IF(AND(DH299&gt;=50%,DH299&lt;B$10),2,IF(DH299&gt;=B$10,3))))</f>
        <v/>
      </c>
      <c r="DK299" s="114" t="str">
        <f aca="false">IF(B299&lt;&gt;"",IFERROR(IF((SUMIF(D$14:CS$14,"CLO6",D299:CS299)/'Grade computation'!I$9)=0,0,(SUMIF(D$14:CS$14,"CLO6",D299:CS299)/'Grade computation'!I$9)),""),"")</f>
        <v/>
      </c>
      <c r="DL299" s="115" t="str">
        <f aca="false">IF(DK299="","",IF(DK299&gt;=B$10,"Y","N"))</f>
        <v/>
      </c>
      <c r="DM299" s="115" t="str">
        <f aca="false">IF(DK299="","",IF(DK299&lt;50%,1,IF(AND(DK299&gt;=50%,DK299&lt;B$10),2,IF(DK299&gt;=B$10,3))))</f>
        <v/>
      </c>
      <c r="DN299" s="114" t="str">
        <f aca="false">IF(B299&lt;&gt;"",IFERROR(IF((SUMIF(D$14:CS$14,"CLO7",D299:CS299)/'Grade computation'!I$10)=0,0,(SUMIF(D$14:CS$14,"CLO7",D299:CS299)/'Grade computation'!I$10)),""),"")</f>
        <v/>
      </c>
      <c r="DO299" s="115" t="str">
        <f aca="false">IF(DN299="","",IF(DN299&gt;=B$10,"Y","N"))</f>
        <v/>
      </c>
      <c r="DP299" s="115" t="str">
        <f aca="false">IF(DN299="","",IF(DN299&lt;50%,1,IF(AND(DN299&gt;=50%,DN299&lt;B$10),2,IF(DN299&gt;=B$10,3))))</f>
        <v/>
      </c>
      <c r="DQ299" s="114" t="str">
        <f aca="false">IF(B299&lt;&gt;"",IFERROR(IF((SUMIF(D$14:CS$14,"CLO8",D299:CS299)/'Grade computation'!I$11)=0,0,(SUMIF(D$14:CS$14,"CLO8",D299:CS299)/'Grade computation'!I$11)),""),"")</f>
        <v/>
      </c>
      <c r="DR299" s="115" t="str">
        <f aca="false">IF(DQ299="","",IF(DQ299&gt;=B$10,"Y","N"))</f>
        <v/>
      </c>
      <c r="DS299" s="115" t="str">
        <f aca="false">IF(DQ299="","",IF(DQ299&lt;50%,1,IF(AND(DQ299&gt;=50%,DQ299&lt;B$10),2,IF(DQ299&gt;=B$10,3))))</f>
        <v/>
      </c>
      <c r="DT299" s="114" t="str">
        <f aca="false">IF(B299&lt;&gt;"",IFERROR(IF((SUMIF(D$14:CS$14,"CLO9",D299:CS299)/'Grade computation'!I$12)=0,0,(SUMIF(D$14:CS$14,"CLO9",D299:CS299)/'Grade computation'!I$12)),""),"")</f>
        <v/>
      </c>
      <c r="DU299" s="115" t="str">
        <f aca="false">IF(DT299="","",IF(DT299&gt;=B$10,"Y","N"))</f>
        <v/>
      </c>
      <c r="DV299" s="115" t="str">
        <f aca="false">IF(DT299="","",IF(DT299&lt;50%,1,IF(AND(DT299&gt;=50%,DT299&lt;B$10),2,IF(DT299&gt;=B$10,3))))</f>
        <v/>
      </c>
      <c r="DW299" s="114" t="str">
        <f aca="false">IF(B299&lt;&gt;"",IFERROR(IF((SUMIF(D$14:CS$14,"CLO10",D299:CS299)/'Grade computation'!I$13)=0,0,(SUMIF(D$14:CS$14,"CLO10",D299:CS299)/'Grade computation'!I$13)),""),"")</f>
        <v/>
      </c>
      <c r="DX299" s="115" t="str">
        <f aca="false">IF(DW299="","",IF(DW299&gt;=B$10,"Y","N"))</f>
        <v/>
      </c>
      <c r="DY299" s="115" t="str">
        <f aca="false">IF(DW299="","",IF(DW299&lt;50%,1,IF(AND(DW299&gt;=50%,DW299&lt;B$10),2,IF(DW299&gt;=B$10,3))))</f>
        <v/>
      </c>
      <c r="DZ299" s="13"/>
      <c r="EA299" s="13"/>
    </row>
    <row r="300" customFormat="false" ht="15.75" hidden="false" customHeight="true" outlineLevel="0" collapsed="false">
      <c r="A300" s="118"/>
      <c r="B300" s="119"/>
      <c r="C300" s="117"/>
      <c r="D300" s="117"/>
      <c r="E300" s="117"/>
      <c r="F300" s="117"/>
      <c r="G300" s="117"/>
      <c r="H300" s="117"/>
      <c r="I300" s="117"/>
      <c r="J300" s="117"/>
      <c r="K300" s="117"/>
      <c r="L300" s="117"/>
      <c r="M300" s="117"/>
      <c r="N300" s="117"/>
      <c r="O300" s="117"/>
      <c r="P300" s="117"/>
      <c r="Q300" s="117"/>
      <c r="R300" s="117"/>
      <c r="S300" s="117"/>
      <c r="T300" s="117"/>
      <c r="U300" s="117"/>
      <c r="V300" s="117"/>
      <c r="W300" s="117"/>
      <c r="X300" s="117"/>
      <c r="Y300" s="117"/>
      <c r="Z300" s="117"/>
      <c r="AA300" s="117"/>
      <c r="AB300" s="117"/>
      <c r="AC300" s="117"/>
      <c r="AD300" s="117"/>
      <c r="AE300" s="117"/>
      <c r="AF300" s="117"/>
      <c r="AG300" s="117"/>
      <c r="AH300" s="111" t="str">
        <f aca="false">IF(B300&lt;&gt;"",SUMIF(D$12:AG$12,"TLA",D300:AG300),"")</f>
        <v/>
      </c>
      <c r="AI300" s="112" t="str">
        <f aca="false">IF(B300&lt;&gt;"",SUMIF(D$12:AG$12,"AT",D300:AG300),"")</f>
        <v/>
      </c>
      <c r="AJ300" s="117"/>
      <c r="AK300" s="117"/>
      <c r="AL300" s="117"/>
      <c r="AM300" s="117"/>
      <c r="AN300" s="117"/>
      <c r="AO300" s="117"/>
      <c r="AP300" s="117"/>
      <c r="AQ300" s="117"/>
      <c r="AR300" s="117"/>
      <c r="AS300" s="117"/>
      <c r="AT300" s="117"/>
      <c r="AU300" s="117"/>
      <c r="AV300" s="117"/>
      <c r="AW300" s="117"/>
      <c r="AX300" s="117"/>
      <c r="AY300" s="117"/>
      <c r="AZ300" s="117"/>
      <c r="BA300" s="117"/>
      <c r="BB300" s="117"/>
      <c r="BC300" s="117"/>
      <c r="BD300" s="117"/>
      <c r="BE300" s="117"/>
      <c r="BF300" s="117"/>
      <c r="BG300" s="117"/>
      <c r="BH300" s="117"/>
      <c r="BI300" s="117"/>
      <c r="BJ300" s="117"/>
      <c r="BK300" s="117"/>
      <c r="BL300" s="117"/>
      <c r="BM300" s="117"/>
      <c r="BN300" s="111" t="str">
        <f aca="false">IF(B300&lt;&gt;"", SUMIF(AJ$12:BM$12,"TLA",AJ300:BM300), "")</f>
        <v/>
      </c>
      <c r="BO300" s="112" t="str">
        <f aca="false">IF(B300&lt;&gt;"", SUMIF(AJ$12:BM$12,"AT",AJ300:BM300), "")</f>
        <v/>
      </c>
      <c r="BP300" s="113"/>
      <c r="BQ300" s="113"/>
      <c r="BR300" s="113"/>
      <c r="BS300" s="113"/>
      <c r="BT300" s="113"/>
      <c r="BU300" s="113"/>
      <c r="BV300" s="113"/>
      <c r="BW300" s="113"/>
      <c r="BX300" s="113"/>
      <c r="BY300" s="113"/>
      <c r="BZ300" s="113"/>
      <c r="CA300" s="117"/>
      <c r="CB300" s="117"/>
      <c r="CC300" s="117"/>
      <c r="CD300" s="117"/>
      <c r="CE300" s="117"/>
      <c r="CF300" s="117"/>
      <c r="CG300" s="117"/>
      <c r="CH300" s="117"/>
      <c r="CI300" s="117"/>
      <c r="CJ300" s="117"/>
      <c r="CK300" s="117"/>
      <c r="CL300" s="117"/>
      <c r="CM300" s="117"/>
      <c r="CN300" s="117"/>
      <c r="CO300" s="117"/>
      <c r="CP300" s="117"/>
      <c r="CQ300" s="117"/>
      <c r="CR300" s="117"/>
      <c r="CS300" s="117"/>
      <c r="CT300" s="111" t="str">
        <f aca="false">IF(B300&lt;&gt;"",SUMIF(BP$12:CS$12,"TLA",BP300:CS300), "")</f>
        <v/>
      </c>
      <c r="CU300" s="112" t="str">
        <f aca="false">IF(B300&lt;&gt;"",SUMIF(BP$12:CS$12,"AT",BP300:CS300), "")</f>
        <v/>
      </c>
      <c r="CV300" s="114" t="str">
        <f aca="false">IF(B300&lt;&gt;"",IFERROR(SUMIF(D$14:CS$14, "CLO1", D300:CS300)/'Grade computation'!I$4,""),"")</f>
        <v/>
      </c>
      <c r="CW300" s="115" t="str">
        <f aca="false">IF(CV300="","",IF(CV300&gt;=B$10,"Y","N"))</f>
        <v/>
      </c>
      <c r="CX300" s="115" t="str">
        <f aca="false">IF(CV300="","",IF(CV300&lt;50%,1,IF(AND(CV300&gt;=50%,CV300&lt;B$10),2,IF(CV300&gt;=B$10,3))))</f>
        <v/>
      </c>
      <c r="CY300" s="114" t="str">
        <f aca="false">IF(B300&lt;&gt;"",IFERROR(IF((SUMIF(D$14:CS$14,"CLO2",D300:CS300)/'Grade computation'!I$5)=0,0,(SUMIF(D$14:CS$14,"CLO2",D300:CS300)/'Grade computation'!I$5)),""),"")</f>
        <v/>
      </c>
      <c r="CZ300" s="115" t="str">
        <f aca="false">IF(CY300="","",IF(CY300&gt;=B$10,"Y","N"))</f>
        <v/>
      </c>
      <c r="DA300" s="115" t="str">
        <f aca="false">IF(CY300="","",IF(CY300&lt;50%,1,IF(AND(CY300&gt;=50%,CY300&lt;B$10),2,IF(CY300&gt;=B$10,3))))</f>
        <v/>
      </c>
      <c r="DB300" s="114" t="str">
        <f aca="false">IF(B300&lt;&gt;"",IFERROR(IF((SUMIF(D$14:CS$14,"CLO3",D300:CS300)/'Grade computation'!I$6)=0,0,(SUMIF(D$14:CS$14,"CLO3",D300:CS300)/'Grade computation'!I$6)),""),"")</f>
        <v/>
      </c>
      <c r="DC300" s="115" t="str">
        <f aca="false">IF(DB300="","",IF(DB300&gt;=B$10,"Y","N"))</f>
        <v/>
      </c>
      <c r="DD300" s="115" t="str">
        <f aca="false">IF(DB300="","",IF(DB300&lt;50%,1,IF(AND(DB300&gt;=50%,DB300&lt;B$10),2,IF(DB300&gt;=B$10,3))))</f>
        <v/>
      </c>
      <c r="DE300" s="114" t="str">
        <f aca="false">IF(B300&lt;&gt;"",IFERROR(SUMIF(D$14:CS$14,"CLO4",D300:CS300)/'Grade computation'!I$7,""),"")</f>
        <v/>
      </c>
      <c r="DF300" s="115" t="str">
        <f aca="false">IF(DE300="","",IF(DE300&gt;=B$10,"Y","N"))</f>
        <v/>
      </c>
      <c r="DG300" s="115" t="str">
        <f aca="false">IF(DE300="","",IF(DE300&lt;50%,1,IF(AND(DE300&gt;=50%,DE300&lt;B$10),2,IF(DE300&gt;=B$10,3))))</f>
        <v/>
      </c>
      <c r="DH300" s="114" t="str">
        <f aca="false">IF(B300&lt;&gt;"",IFERROR(IF((SUMIF(D$14:CS$14,"CLO5",D300:CS300)/'Grade computation'!I$8)=0,0,(SUMIF(D$14:CS$14,"CLO5",D300:CS300)/'Grade computation'!I$8)),""),"")</f>
        <v/>
      </c>
      <c r="DI300" s="115" t="str">
        <f aca="false">IF(DH300="","",IF(DH300&gt;=B$10,"Y","N"))</f>
        <v/>
      </c>
      <c r="DJ300" s="115" t="str">
        <f aca="false">IF(DH300="","",IF(DH300&lt;50%,1,IF(AND(DH300&gt;=50%,DH300&lt;B$10),2,IF(DH300&gt;=B$10,3))))</f>
        <v/>
      </c>
      <c r="DK300" s="114" t="str">
        <f aca="false">IF(B300&lt;&gt;"",IFERROR(IF((SUMIF(D$14:CS$14,"CLO6",D300:CS300)/'Grade computation'!I$9)=0,0,(SUMIF(D$14:CS$14,"CLO6",D300:CS300)/'Grade computation'!I$9)),""),"")</f>
        <v/>
      </c>
      <c r="DL300" s="115" t="str">
        <f aca="false">IF(DK300="","",IF(DK300&gt;=B$10,"Y","N"))</f>
        <v/>
      </c>
      <c r="DM300" s="115" t="str">
        <f aca="false">IF(DK300="","",IF(DK300&lt;50%,1,IF(AND(DK300&gt;=50%,DK300&lt;B$10),2,IF(DK300&gt;=B$10,3))))</f>
        <v/>
      </c>
      <c r="DN300" s="114" t="str">
        <f aca="false">IF(B300&lt;&gt;"",IFERROR(IF((SUMIF(D$14:CS$14,"CLO7",D300:CS300)/'Grade computation'!I$10)=0,0,(SUMIF(D$14:CS$14,"CLO7",D300:CS300)/'Grade computation'!I$10)),""),"")</f>
        <v/>
      </c>
      <c r="DO300" s="115" t="str">
        <f aca="false">IF(DN300="","",IF(DN300&gt;=B$10,"Y","N"))</f>
        <v/>
      </c>
      <c r="DP300" s="115" t="str">
        <f aca="false">IF(DN300="","",IF(DN300&lt;50%,1,IF(AND(DN300&gt;=50%,DN300&lt;B$10),2,IF(DN300&gt;=B$10,3))))</f>
        <v/>
      </c>
      <c r="DQ300" s="114" t="str">
        <f aca="false">IF(B300&lt;&gt;"",IFERROR(IF((SUMIF(D$14:CS$14,"CLO8",D300:CS300)/'Grade computation'!I$11)=0,0,(SUMIF(D$14:CS$14,"CLO8",D300:CS300)/'Grade computation'!I$11)),""),"")</f>
        <v/>
      </c>
      <c r="DR300" s="115" t="str">
        <f aca="false">IF(DQ300="","",IF(DQ300&gt;=B$10,"Y","N"))</f>
        <v/>
      </c>
      <c r="DS300" s="115" t="str">
        <f aca="false">IF(DQ300="","",IF(DQ300&lt;50%,1,IF(AND(DQ300&gt;=50%,DQ300&lt;B$10),2,IF(DQ300&gt;=B$10,3))))</f>
        <v/>
      </c>
      <c r="DT300" s="114" t="str">
        <f aca="false">IF(B300&lt;&gt;"",IFERROR(IF((SUMIF(D$14:CS$14,"CLO9",D300:CS300)/'Grade computation'!I$12)=0,0,(SUMIF(D$14:CS$14,"CLO9",D300:CS300)/'Grade computation'!I$12)),""),"")</f>
        <v/>
      </c>
      <c r="DU300" s="115" t="str">
        <f aca="false">IF(DT300="","",IF(DT300&gt;=B$10,"Y","N"))</f>
        <v/>
      </c>
      <c r="DV300" s="115" t="str">
        <f aca="false">IF(DT300="","",IF(DT300&lt;50%,1,IF(AND(DT300&gt;=50%,DT300&lt;B$10),2,IF(DT300&gt;=B$10,3))))</f>
        <v/>
      </c>
      <c r="DW300" s="114" t="str">
        <f aca="false">IF(B300&lt;&gt;"",IFERROR(IF((SUMIF(D$14:CS$14,"CLO10",D300:CS300)/'Grade computation'!I$13)=0,0,(SUMIF(D$14:CS$14,"CLO10",D300:CS300)/'Grade computation'!I$13)),""),"")</f>
        <v/>
      </c>
      <c r="DX300" s="115" t="str">
        <f aca="false">IF(DW300="","",IF(DW300&gt;=B$10,"Y","N"))</f>
        <v/>
      </c>
      <c r="DY300" s="115" t="str">
        <f aca="false">IF(DW300="","",IF(DW300&lt;50%,1,IF(AND(DW300&gt;=50%,DW300&lt;B$10),2,IF(DW300&gt;=B$10,3))))</f>
        <v/>
      </c>
      <c r="DZ300" s="13"/>
      <c r="EA300" s="13"/>
    </row>
    <row r="301" customFormat="false" ht="15.75" hidden="false" customHeight="true" outlineLevel="0" collapsed="false">
      <c r="A301" s="118"/>
      <c r="B301" s="119"/>
      <c r="C301" s="117"/>
      <c r="D301" s="117"/>
      <c r="E301" s="117"/>
      <c r="F301" s="117"/>
      <c r="G301" s="117"/>
      <c r="H301" s="117"/>
      <c r="I301" s="117"/>
      <c r="J301" s="117"/>
      <c r="K301" s="117"/>
      <c r="L301" s="117"/>
      <c r="M301" s="117"/>
      <c r="N301" s="117"/>
      <c r="O301" s="117"/>
      <c r="P301" s="117"/>
      <c r="Q301" s="117"/>
      <c r="R301" s="117"/>
      <c r="S301" s="117"/>
      <c r="T301" s="117"/>
      <c r="U301" s="117"/>
      <c r="V301" s="117"/>
      <c r="W301" s="117"/>
      <c r="X301" s="117"/>
      <c r="Y301" s="117"/>
      <c r="Z301" s="117"/>
      <c r="AA301" s="117"/>
      <c r="AB301" s="117"/>
      <c r="AC301" s="117"/>
      <c r="AD301" s="117"/>
      <c r="AE301" s="117"/>
      <c r="AF301" s="117"/>
      <c r="AG301" s="117"/>
      <c r="AH301" s="111" t="str">
        <f aca="false">IF(B301&lt;&gt;"",SUMIF(D$12:AG$12,"TLA",D301:AG301),"")</f>
        <v/>
      </c>
      <c r="AI301" s="112" t="str">
        <f aca="false">IF(B301&lt;&gt;"",SUMIF(D$12:AG$12,"AT",D301:AG301),"")</f>
        <v/>
      </c>
      <c r="AJ301" s="117"/>
      <c r="AK301" s="117"/>
      <c r="AL301" s="117"/>
      <c r="AM301" s="117"/>
      <c r="AN301" s="117"/>
      <c r="AO301" s="117"/>
      <c r="AP301" s="117"/>
      <c r="AQ301" s="117"/>
      <c r="AR301" s="117"/>
      <c r="AS301" s="117"/>
      <c r="AT301" s="117"/>
      <c r="AU301" s="117"/>
      <c r="AV301" s="117"/>
      <c r="AW301" s="117"/>
      <c r="AX301" s="117"/>
      <c r="AY301" s="117"/>
      <c r="AZ301" s="117"/>
      <c r="BA301" s="117"/>
      <c r="BB301" s="117"/>
      <c r="BC301" s="117"/>
      <c r="BD301" s="117"/>
      <c r="BE301" s="117"/>
      <c r="BF301" s="117"/>
      <c r="BG301" s="117"/>
      <c r="BH301" s="117"/>
      <c r="BI301" s="117"/>
      <c r="BJ301" s="117"/>
      <c r="BK301" s="117"/>
      <c r="BL301" s="117"/>
      <c r="BM301" s="117"/>
      <c r="BN301" s="111" t="str">
        <f aca="false">IF(B301&lt;&gt;"", SUMIF(AJ$12:BM$12,"TLA",AJ301:BM301), "")</f>
        <v/>
      </c>
      <c r="BO301" s="112" t="str">
        <f aca="false">IF(B301&lt;&gt;"", SUMIF(AJ$12:BM$12,"AT",AJ301:BM301), "")</f>
        <v/>
      </c>
      <c r="BP301" s="113"/>
      <c r="BQ301" s="113"/>
      <c r="BR301" s="113"/>
      <c r="BS301" s="113"/>
      <c r="BT301" s="113"/>
      <c r="BU301" s="113"/>
      <c r="BV301" s="113"/>
      <c r="BW301" s="113"/>
      <c r="BX301" s="113"/>
      <c r="BY301" s="113"/>
      <c r="BZ301" s="113"/>
      <c r="CA301" s="117"/>
      <c r="CB301" s="117"/>
      <c r="CC301" s="117"/>
      <c r="CD301" s="117"/>
      <c r="CE301" s="117"/>
      <c r="CF301" s="117"/>
      <c r="CG301" s="117"/>
      <c r="CH301" s="117"/>
      <c r="CI301" s="117"/>
      <c r="CJ301" s="117"/>
      <c r="CK301" s="117"/>
      <c r="CL301" s="117"/>
      <c r="CM301" s="117"/>
      <c r="CN301" s="117"/>
      <c r="CO301" s="117"/>
      <c r="CP301" s="117"/>
      <c r="CQ301" s="117"/>
      <c r="CR301" s="117"/>
      <c r="CS301" s="117"/>
      <c r="CT301" s="111" t="str">
        <f aca="false">IF(B301&lt;&gt;"",SUMIF(BP$12:CS$12,"TLA",BP301:CS301), "")</f>
        <v/>
      </c>
      <c r="CU301" s="112" t="str">
        <f aca="false">IF(B301&lt;&gt;"",SUMIF(BP$12:CS$12,"AT",BP301:CS301), "")</f>
        <v/>
      </c>
      <c r="CV301" s="114" t="str">
        <f aca="false">IF(B301&lt;&gt;"",IFERROR(SUMIF(D$14:CS$14, "CLO1", D301:CS301)/'Grade computation'!I$4,""),"")</f>
        <v/>
      </c>
      <c r="CW301" s="115" t="str">
        <f aca="false">IF(CV301="","",IF(CV301&gt;=B$10,"Y","N"))</f>
        <v/>
      </c>
      <c r="CX301" s="115" t="str">
        <f aca="false">IF(CV301="","",IF(CV301&lt;50%,1,IF(AND(CV301&gt;=50%,CV301&lt;B$10),2,IF(CV301&gt;=B$10,3))))</f>
        <v/>
      </c>
      <c r="CY301" s="114" t="str">
        <f aca="false">IF(B301&lt;&gt;"",IFERROR(IF((SUMIF(D$14:CS$14,"CLO2",D301:CS301)/'Grade computation'!I$5)=0,0,(SUMIF(D$14:CS$14,"CLO2",D301:CS301)/'Grade computation'!I$5)),""),"")</f>
        <v/>
      </c>
      <c r="CZ301" s="115" t="str">
        <f aca="false">IF(CY301="","",IF(CY301&gt;=B$10,"Y","N"))</f>
        <v/>
      </c>
      <c r="DA301" s="115" t="str">
        <f aca="false">IF(CY301="","",IF(CY301&lt;50%,1,IF(AND(CY301&gt;=50%,CY301&lt;B$10),2,IF(CY301&gt;=B$10,3))))</f>
        <v/>
      </c>
      <c r="DB301" s="114" t="str">
        <f aca="false">IF(B301&lt;&gt;"",IFERROR(IF((SUMIF(D$14:CS$14,"CLO3",D301:CS301)/'Grade computation'!I$6)=0,0,(SUMIF(D$14:CS$14,"CLO3",D301:CS301)/'Grade computation'!I$6)),""),"")</f>
        <v/>
      </c>
      <c r="DC301" s="115" t="str">
        <f aca="false">IF(DB301="","",IF(DB301&gt;=B$10,"Y","N"))</f>
        <v/>
      </c>
      <c r="DD301" s="115" t="str">
        <f aca="false">IF(DB301="","",IF(DB301&lt;50%,1,IF(AND(DB301&gt;=50%,DB301&lt;B$10),2,IF(DB301&gt;=B$10,3))))</f>
        <v/>
      </c>
      <c r="DE301" s="114" t="str">
        <f aca="false">IF(B301&lt;&gt;"",IFERROR(SUMIF(D$14:CS$14,"CLO4",D301:CS301)/'Grade computation'!I$7,""),"")</f>
        <v/>
      </c>
      <c r="DF301" s="115" t="str">
        <f aca="false">IF(DE301="","",IF(DE301&gt;=B$10,"Y","N"))</f>
        <v/>
      </c>
      <c r="DG301" s="115" t="str">
        <f aca="false">IF(DE301="","",IF(DE301&lt;50%,1,IF(AND(DE301&gt;=50%,DE301&lt;B$10),2,IF(DE301&gt;=B$10,3))))</f>
        <v/>
      </c>
      <c r="DH301" s="114" t="str">
        <f aca="false">IF(B301&lt;&gt;"",IFERROR(IF((SUMIF(D$14:CS$14,"CLO5",D301:CS301)/'Grade computation'!I$8)=0,0,(SUMIF(D$14:CS$14,"CLO5",D301:CS301)/'Grade computation'!I$8)),""),"")</f>
        <v/>
      </c>
      <c r="DI301" s="115" t="str">
        <f aca="false">IF(DH301="","",IF(DH301&gt;=B$10,"Y","N"))</f>
        <v/>
      </c>
      <c r="DJ301" s="115" t="str">
        <f aca="false">IF(DH301="","",IF(DH301&lt;50%,1,IF(AND(DH301&gt;=50%,DH301&lt;B$10),2,IF(DH301&gt;=B$10,3))))</f>
        <v/>
      </c>
      <c r="DK301" s="114" t="str">
        <f aca="false">IF(B301&lt;&gt;"",IFERROR(IF((SUMIF(D$14:CS$14,"CLO6",D301:CS301)/'Grade computation'!I$9)=0,0,(SUMIF(D$14:CS$14,"CLO6",D301:CS301)/'Grade computation'!I$9)),""),"")</f>
        <v/>
      </c>
      <c r="DL301" s="115" t="str">
        <f aca="false">IF(DK301="","",IF(DK301&gt;=B$10,"Y","N"))</f>
        <v/>
      </c>
      <c r="DM301" s="115" t="str">
        <f aca="false">IF(DK301="","",IF(DK301&lt;50%,1,IF(AND(DK301&gt;=50%,DK301&lt;B$10),2,IF(DK301&gt;=B$10,3))))</f>
        <v/>
      </c>
      <c r="DN301" s="114" t="str">
        <f aca="false">IF(B301&lt;&gt;"",IFERROR(IF((SUMIF(D$14:CS$14,"CLO7",D301:CS301)/'Grade computation'!I$10)=0,0,(SUMIF(D$14:CS$14,"CLO7",D301:CS301)/'Grade computation'!I$10)),""),"")</f>
        <v/>
      </c>
      <c r="DO301" s="115" t="str">
        <f aca="false">IF(DN301="","",IF(DN301&gt;=B$10,"Y","N"))</f>
        <v/>
      </c>
      <c r="DP301" s="115" t="str">
        <f aca="false">IF(DN301="","",IF(DN301&lt;50%,1,IF(AND(DN301&gt;=50%,DN301&lt;B$10),2,IF(DN301&gt;=B$10,3))))</f>
        <v/>
      </c>
      <c r="DQ301" s="114" t="str">
        <f aca="false">IF(B301&lt;&gt;"",IFERROR(IF((SUMIF(D$14:CS$14,"CLO8",D301:CS301)/'Grade computation'!I$11)=0,0,(SUMIF(D$14:CS$14,"CLO8",D301:CS301)/'Grade computation'!I$11)),""),"")</f>
        <v/>
      </c>
      <c r="DR301" s="115" t="str">
        <f aca="false">IF(DQ301="","",IF(DQ301&gt;=B$10,"Y","N"))</f>
        <v/>
      </c>
      <c r="DS301" s="115" t="str">
        <f aca="false">IF(DQ301="","",IF(DQ301&lt;50%,1,IF(AND(DQ301&gt;=50%,DQ301&lt;B$10),2,IF(DQ301&gt;=B$10,3))))</f>
        <v/>
      </c>
      <c r="DT301" s="114" t="str">
        <f aca="false">IF(B301&lt;&gt;"",IFERROR(IF((SUMIF(D$14:CS$14,"CLO9",D301:CS301)/'Grade computation'!I$12)=0,0,(SUMIF(D$14:CS$14,"CLO9",D301:CS301)/'Grade computation'!I$12)),""),"")</f>
        <v/>
      </c>
      <c r="DU301" s="115" t="str">
        <f aca="false">IF(DT301="","",IF(DT301&gt;=B$10,"Y","N"))</f>
        <v/>
      </c>
      <c r="DV301" s="115" t="str">
        <f aca="false">IF(DT301="","",IF(DT301&lt;50%,1,IF(AND(DT301&gt;=50%,DT301&lt;B$10),2,IF(DT301&gt;=B$10,3))))</f>
        <v/>
      </c>
      <c r="DW301" s="114" t="str">
        <f aca="false">IF(B301&lt;&gt;"",IFERROR(IF((SUMIF(D$14:CS$14,"CLO10",D301:CS301)/'Grade computation'!I$13)=0,0,(SUMIF(D$14:CS$14,"CLO10",D301:CS301)/'Grade computation'!I$13)),""),"")</f>
        <v/>
      </c>
      <c r="DX301" s="115" t="str">
        <f aca="false">IF(DW301="","",IF(DW301&gt;=B$10,"Y","N"))</f>
        <v/>
      </c>
      <c r="DY301" s="115" t="str">
        <f aca="false">IF(DW301="","",IF(DW301&lt;50%,1,IF(AND(DW301&gt;=50%,DW301&lt;B$10),2,IF(DW301&gt;=B$10,3))))</f>
        <v/>
      </c>
      <c r="DZ301" s="13"/>
      <c r="EA301" s="13"/>
    </row>
    <row r="302" customFormat="false" ht="15.75" hidden="false" customHeight="true" outlineLevel="0" collapsed="false">
      <c r="A302" s="118"/>
      <c r="B302" s="119"/>
      <c r="C302" s="117"/>
      <c r="D302" s="117"/>
      <c r="E302" s="117"/>
      <c r="F302" s="117"/>
      <c r="G302" s="117"/>
      <c r="H302" s="117"/>
      <c r="I302" s="117"/>
      <c r="J302" s="117"/>
      <c r="K302" s="117"/>
      <c r="L302" s="117"/>
      <c r="M302" s="117"/>
      <c r="N302" s="117"/>
      <c r="O302" s="117"/>
      <c r="P302" s="117"/>
      <c r="Q302" s="117"/>
      <c r="R302" s="117"/>
      <c r="S302" s="117"/>
      <c r="T302" s="117"/>
      <c r="U302" s="117"/>
      <c r="V302" s="117"/>
      <c r="W302" s="117"/>
      <c r="X302" s="117"/>
      <c r="Y302" s="117"/>
      <c r="Z302" s="117"/>
      <c r="AA302" s="117"/>
      <c r="AB302" s="117"/>
      <c r="AC302" s="117"/>
      <c r="AD302" s="117"/>
      <c r="AE302" s="117"/>
      <c r="AF302" s="117"/>
      <c r="AG302" s="117"/>
      <c r="AH302" s="111" t="str">
        <f aca="false">IF(B302&lt;&gt;"",SUMIF(D$12:AG$12,"TLA",D302:AG302),"")</f>
        <v/>
      </c>
      <c r="AI302" s="112" t="str">
        <f aca="false">IF(B302&lt;&gt;"",SUMIF(D$12:AG$12,"AT",D302:AG302),"")</f>
        <v/>
      </c>
      <c r="AJ302" s="117"/>
      <c r="AK302" s="117"/>
      <c r="AL302" s="117"/>
      <c r="AM302" s="117"/>
      <c r="AN302" s="117"/>
      <c r="AO302" s="117"/>
      <c r="AP302" s="117"/>
      <c r="AQ302" s="117"/>
      <c r="AR302" s="117"/>
      <c r="AS302" s="117"/>
      <c r="AT302" s="117"/>
      <c r="AU302" s="117"/>
      <c r="AV302" s="117"/>
      <c r="AW302" s="117"/>
      <c r="AX302" s="117"/>
      <c r="AY302" s="117"/>
      <c r="AZ302" s="117"/>
      <c r="BA302" s="117"/>
      <c r="BB302" s="117"/>
      <c r="BC302" s="117"/>
      <c r="BD302" s="117"/>
      <c r="BE302" s="117"/>
      <c r="BF302" s="117"/>
      <c r="BG302" s="117"/>
      <c r="BH302" s="117"/>
      <c r="BI302" s="117"/>
      <c r="BJ302" s="117"/>
      <c r="BK302" s="117"/>
      <c r="BL302" s="117"/>
      <c r="BM302" s="117"/>
      <c r="BN302" s="111" t="str">
        <f aca="false">IF(B302&lt;&gt;"", SUMIF(AJ$12:BM$12,"TLA",AJ302:BM302), "")</f>
        <v/>
      </c>
      <c r="BO302" s="112" t="str">
        <f aca="false">IF(B302&lt;&gt;"", SUMIF(AJ$12:BM$12,"AT",AJ302:BM302), "")</f>
        <v/>
      </c>
      <c r="BP302" s="113"/>
      <c r="BQ302" s="113"/>
      <c r="BR302" s="113"/>
      <c r="BS302" s="113"/>
      <c r="BT302" s="113"/>
      <c r="BU302" s="113"/>
      <c r="BV302" s="113"/>
      <c r="BW302" s="113"/>
      <c r="BX302" s="113"/>
      <c r="BY302" s="113"/>
      <c r="BZ302" s="113"/>
      <c r="CA302" s="117"/>
      <c r="CB302" s="117"/>
      <c r="CC302" s="117"/>
      <c r="CD302" s="117"/>
      <c r="CE302" s="117"/>
      <c r="CF302" s="117"/>
      <c r="CG302" s="117"/>
      <c r="CH302" s="117"/>
      <c r="CI302" s="117"/>
      <c r="CJ302" s="117"/>
      <c r="CK302" s="117"/>
      <c r="CL302" s="117"/>
      <c r="CM302" s="117"/>
      <c r="CN302" s="117"/>
      <c r="CO302" s="117"/>
      <c r="CP302" s="117"/>
      <c r="CQ302" s="117"/>
      <c r="CR302" s="117"/>
      <c r="CS302" s="117"/>
      <c r="CT302" s="111" t="str">
        <f aca="false">IF(B302&lt;&gt;"",SUMIF(BP$12:CS$12,"TLA",BP302:CS302), "")</f>
        <v/>
      </c>
      <c r="CU302" s="112" t="str">
        <f aca="false">IF(B302&lt;&gt;"",SUMIF(BP$12:CS$12,"AT",BP302:CS302), "")</f>
        <v/>
      </c>
      <c r="CV302" s="114" t="str">
        <f aca="false">IF(B302&lt;&gt;"",IFERROR(SUMIF(D$14:CS$14, "CLO1", D302:CS302)/'Grade computation'!I$4,""),"")</f>
        <v/>
      </c>
      <c r="CW302" s="115" t="str">
        <f aca="false">IF(CV302="","",IF(CV302&gt;=B$10,"Y","N"))</f>
        <v/>
      </c>
      <c r="CX302" s="115" t="str">
        <f aca="false">IF(CV302="","",IF(CV302&lt;50%,1,IF(AND(CV302&gt;=50%,CV302&lt;B$10),2,IF(CV302&gt;=B$10,3))))</f>
        <v/>
      </c>
      <c r="CY302" s="114" t="str">
        <f aca="false">IF(B302&lt;&gt;"",IFERROR(IF((SUMIF(D$14:CS$14,"CLO2",D302:CS302)/'Grade computation'!I$5)=0,0,(SUMIF(D$14:CS$14,"CLO2",D302:CS302)/'Grade computation'!I$5)),""),"")</f>
        <v/>
      </c>
      <c r="CZ302" s="115" t="str">
        <f aca="false">IF(CY302="","",IF(CY302&gt;=B$10,"Y","N"))</f>
        <v/>
      </c>
      <c r="DA302" s="115" t="str">
        <f aca="false">IF(CY302="","",IF(CY302&lt;50%,1,IF(AND(CY302&gt;=50%,CY302&lt;B$10),2,IF(CY302&gt;=B$10,3))))</f>
        <v/>
      </c>
      <c r="DB302" s="114" t="str">
        <f aca="false">IF(B302&lt;&gt;"",IFERROR(IF((SUMIF(D$14:CS$14,"CLO3",D302:CS302)/'Grade computation'!I$6)=0,0,(SUMIF(D$14:CS$14,"CLO3",D302:CS302)/'Grade computation'!I$6)),""),"")</f>
        <v/>
      </c>
      <c r="DC302" s="115" t="str">
        <f aca="false">IF(DB302="","",IF(DB302&gt;=B$10,"Y","N"))</f>
        <v/>
      </c>
      <c r="DD302" s="115" t="str">
        <f aca="false">IF(DB302="","",IF(DB302&lt;50%,1,IF(AND(DB302&gt;=50%,DB302&lt;B$10),2,IF(DB302&gt;=B$10,3))))</f>
        <v/>
      </c>
      <c r="DE302" s="114" t="str">
        <f aca="false">IF(B302&lt;&gt;"",IFERROR(SUMIF(D$14:CS$14,"CLO4",D302:CS302)/'Grade computation'!I$7,""),"")</f>
        <v/>
      </c>
      <c r="DF302" s="115" t="str">
        <f aca="false">IF(DE302="","",IF(DE302&gt;=B$10,"Y","N"))</f>
        <v/>
      </c>
      <c r="DG302" s="115" t="str">
        <f aca="false">IF(DE302="","",IF(DE302&lt;50%,1,IF(AND(DE302&gt;=50%,DE302&lt;B$10),2,IF(DE302&gt;=B$10,3))))</f>
        <v/>
      </c>
      <c r="DH302" s="114" t="str">
        <f aca="false">IF(B302&lt;&gt;"",IFERROR(IF((SUMIF(D$14:CS$14,"CLO5",D302:CS302)/'Grade computation'!I$8)=0,0,(SUMIF(D$14:CS$14,"CLO5",D302:CS302)/'Grade computation'!I$8)),""),"")</f>
        <v/>
      </c>
      <c r="DI302" s="115" t="str">
        <f aca="false">IF(DH302="","",IF(DH302&gt;=B$10,"Y","N"))</f>
        <v/>
      </c>
      <c r="DJ302" s="115" t="str">
        <f aca="false">IF(DH302="","",IF(DH302&lt;50%,1,IF(AND(DH302&gt;=50%,DH302&lt;B$10),2,IF(DH302&gt;=B$10,3))))</f>
        <v/>
      </c>
      <c r="DK302" s="114" t="str">
        <f aca="false">IF(B302&lt;&gt;"",IFERROR(IF((SUMIF(D$14:CS$14,"CLO6",D302:CS302)/'Grade computation'!I$9)=0,0,(SUMIF(D$14:CS$14,"CLO6",D302:CS302)/'Grade computation'!I$9)),""),"")</f>
        <v/>
      </c>
      <c r="DL302" s="115" t="str">
        <f aca="false">IF(DK302="","",IF(DK302&gt;=B$10,"Y","N"))</f>
        <v/>
      </c>
      <c r="DM302" s="115" t="str">
        <f aca="false">IF(DK302="","",IF(DK302&lt;50%,1,IF(AND(DK302&gt;=50%,DK302&lt;B$10),2,IF(DK302&gt;=B$10,3))))</f>
        <v/>
      </c>
      <c r="DN302" s="114" t="str">
        <f aca="false">IF(B302&lt;&gt;"",IFERROR(IF((SUMIF(D$14:CS$14,"CLO7",D302:CS302)/'Grade computation'!I$10)=0,0,(SUMIF(D$14:CS$14,"CLO7",D302:CS302)/'Grade computation'!I$10)),""),"")</f>
        <v/>
      </c>
      <c r="DO302" s="115" t="str">
        <f aca="false">IF(DN302="","",IF(DN302&gt;=B$10,"Y","N"))</f>
        <v/>
      </c>
      <c r="DP302" s="115" t="str">
        <f aca="false">IF(DN302="","",IF(DN302&lt;50%,1,IF(AND(DN302&gt;=50%,DN302&lt;B$10),2,IF(DN302&gt;=B$10,3))))</f>
        <v/>
      </c>
      <c r="DQ302" s="114" t="str">
        <f aca="false">IF(B302&lt;&gt;"",IFERROR(IF((SUMIF(D$14:CS$14,"CLO8",D302:CS302)/'Grade computation'!I$11)=0,0,(SUMIF(D$14:CS$14,"CLO8",D302:CS302)/'Grade computation'!I$11)),""),"")</f>
        <v/>
      </c>
      <c r="DR302" s="115" t="str">
        <f aca="false">IF(DQ302="","",IF(DQ302&gt;=B$10,"Y","N"))</f>
        <v/>
      </c>
      <c r="DS302" s="115" t="str">
        <f aca="false">IF(DQ302="","",IF(DQ302&lt;50%,1,IF(AND(DQ302&gt;=50%,DQ302&lt;B$10),2,IF(DQ302&gt;=B$10,3))))</f>
        <v/>
      </c>
      <c r="DT302" s="114" t="str">
        <f aca="false">IF(B302&lt;&gt;"",IFERROR(IF((SUMIF(D$14:CS$14,"CLO9",D302:CS302)/'Grade computation'!I$12)=0,0,(SUMIF(D$14:CS$14,"CLO9",D302:CS302)/'Grade computation'!I$12)),""),"")</f>
        <v/>
      </c>
      <c r="DU302" s="115" t="str">
        <f aca="false">IF(DT302="","",IF(DT302&gt;=B$10,"Y","N"))</f>
        <v/>
      </c>
      <c r="DV302" s="115" t="str">
        <f aca="false">IF(DT302="","",IF(DT302&lt;50%,1,IF(AND(DT302&gt;=50%,DT302&lt;B$10),2,IF(DT302&gt;=B$10,3))))</f>
        <v/>
      </c>
      <c r="DW302" s="114" t="str">
        <f aca="false">IF(B302&lt;&gt;"",IFERROR(IF((SUMIF(D$14:CS$14,"CLO10",D302:CS302)/'Grade computation'!I$13)=0,0,(SUMIF(D$14:CS$14,"CLO10",D302:CS302)/'Grade computation'!I$13)),""),"")</f>
        <v/>
      </c>
      <c r="DX302" s="115" t="str">
        <f aca="false">IF(DW302="","",IF(DW302&gt;=B$10,"Y","N"))</f>
        <v/>
      </c>
      <c r="DY302" s="115" t="str">
        <f aca="false">IF(DW302="","",IF(DW302&lt;50%,1,IF(AND(DW302&gt;=50%,DW302&lt;B$10),2,IF(DW302&gt;=B$10,3))))</f>
        <v/>
      </c>
      <c r="DZ302" s="13"/>
      <c r="EA302" s="13"/>
    </row>
    <row r="303" customFormat="false" ht="15.75" hidden="false" customHeight="true" outlineLevel="0" collapsed="false">
      <c r="A303" s="118"/>
      <c r="B303" s="119"/>
      <c r="C303" s="117"/>
      <c r="D303" s="117"/>
      <c r="E303" s="117"/>
      <c r="F303" s="117"/>
      <c r="G303" s="117"/>
      <c r="H303" s="117"/>
      <c r="I303" s="117"/>
      <c r="J303" s="117"/>
      <c r="K303" s="117"/>
      <c r="L303" s="117"/>
      <c r="M303" s="117"/>
      <c r="N303" s="117"/>
      <c r="O303" s="117"/>
      <c r="P303" s="117"/>
      <c r="Q303" s="117"/>
      <c r="R303" s="117"/>
      <c r="S303" s="117"/>
      <c r="T303" s="117"/>
      <c r="U303" s="117"/>
      <c r="V303" s="117"/>
      <c r="W303" s="117"/>
      <c r="X303" s="117"/>
      <c r="Y303" s="117"/>
      <c r="Z303" s="117"/>
      <c r="AA303" s="117"/>
      <c r="AB303" s="117"/>
      <c r="AC303" s="117"/>
      <c r="AD303" s="117"/>
      <c r="AE303" s="117"/>
      <c r="AF303" s="117"/>
      <c r="AG303" s="117"/>
      <c r="AH303" s="111" t="str">
        <f aca="false">IF(B303&lt;&gt;"",SUMIF(D$12:AG$12,"TLA",D303:AG303),"")</f>
        <v/>
      </c>
      <c r="AI303" s="112" t="str">
        <f aca="false">IF(B303&lt;&gt;"",SUMIF(D$12:AG$12,"AT",D303:AG303),"")</f>
        <v/>
      </c>
      <c r="AJ303" s="117"/>
      <c r="AK303" s="117"/>
      <c r="AL303" s="117"/>
      <c r="AM303" s="117"/>
      <c r="AN303" s="117"/>
      <c r="AO303" s="117"/>
      <c r="AP303" s="117"/>
      <c r="AQ303" s="117"/>
      <c r="AR303" s="117"/>
      <c r="AS303" s="117"/>
      <c r="AT303" s="117"/>
      <c r="AU303" s="117"/>
      <c r="AV303" s="117"/>
      <c r="AW303" s="117"/>
      <c r="AX303" s="117"/>
      <c r="AY303" s="117"/>
      <c r="AZ303" s="117"/>
      <c r="BA303" s="117"/>
      <c r="BB303" s="117"/>
      <c r="BC303" s="117"/>
      <c r="BD303" s="117"/>
      <c r="BE303" s="117"/>
      <c r="BF303" s="117"/>
      <c r="BG303" s="117"/>
      <c r="BH303" s="117"/>
      <c r="BI303" s="117"/>
      <c r="BJ303" s="117"/>
      <c r="BK303" s="117"/>
      <c r="BL303" s="117"/>
      <c r="BM303" s="117"/>
      <c r="BN303" s="111" t="str">
        <f aca="false">IF(B303&lt;&gt;"", SUMIF(AJ$12:BM$12,"TLA",AJ303:BM303), "")</f>
        <v/>
      </c>
      <c r="BO303" s="112" t="str">
        <f aca="false">IF(B303&lt;&gt;"", SUMIF(AJ$12:BM$12,"AT",AJ303:BM303), "")</f>
        <v/>
      </c>
      <c r="BP303" s="113"/>
      <c r="BQ303" s="113"/>
      <c r="BR303" s="113"/>
      <c r="BS303" s="113"/>
      <c r="BT303" s="113"/>
      <c r="BU303" s="113"/>
      <c r="BV303" s="113"/>
      <c r="BW303" s="113"/>
      <c r="BX303" s="113"/>
      <c r="BY303" s="113"/>
      <c r="BZ303" s="113"/>
      <c r="CA303" s="117"/>
      <c r="CB303" s="117"/>
      <c r="CC303" s="117"/>
      <c r="CD303" s="117"/>
      <c r="CE303" s="117"/>
      <c r="CF303" s="117"/>
      <c r="CG303" s="117"/>
      <c r="CH303" s="117"/>
      <c r="CI303" s="117"/>
      <c r="CJ303" s="117"/>
      <c r="CK303" s="117"/>
      <c r="CL303" s="117"/>
      <c r="CM303" s="117"/>
      <c r="CN303" s="117"/>
      <c r="CO303" s="117"/>
      <c r="CP303" s="117"/>
      <c r="CQ303" s="117"/>
      <c r="CR303" s="117"/>
      <c r="CS303" s="117"/>
      <c r="CT303" s="111" t="str">
        <f aca="false">IF(B303&lt;&gt;"",SUMIF(BP$12:CS$12,"TLA",BP303:CS303), "")</f>
        <v/>
      </c>
      <c r="CU303" s="112" t="str">
        <f aca="false">IF(B303&lt;&gt;"",SUMIF(BP$12:CS$12,"AT",BP303:CS303), "")</f>
        <v/>
      </c>
      <c r="CV303" s="114" t="str">
        <f aca="false">IF(B303&lt;&gt;"",IFERROR(SUMIF(D$14:CS$14, "CLO1", D303:CS303)/'Grade computation'!I$4,""),"")</f>
        <v/>
      </c>
      <c r="CW303" s="115" t="str">
        <f aca="false">IF(CV303="","",IF(CV303&gt;=B$10,"Y","N"))</f>
        <v/>
      </c>
      <c r="CX303" s="115" t="str">
        <f aca="false">IF(CV303="","",IF(CV303&lt;50%,1,IF(AND(CV303&gt;=50%,CV303&lt;B$10),2,IF(CV303&gt;=B$10,3))))</f>
        <v/>
      </c>
      <c r="CY303" s="114" t="str">
        <f aca="false">IF(B303&lt;&gt;"",IFERROR(IF((SUMIF(D$14:CS$14,"CLO2",D303:CS303)/'Grade computation'!I$5)=0,0,(SUMIF(D$14:CS$14,"CLO2",D303:CS303)/'Grade computation'!I$5)),""),"")</f>
        <v/>
      </c>
      <c r="CZ303" s="115" t="str">
        <f aca="false">IF(CY303="","",IF(CY303&gt;=B$10,"Y","N"))</f>
        <v/>
      </c>
      <c r="DA303" s="115" t="str">
        <f aca="false">IF(CY303="","",IF(CY303&lt;50%,1,IF(AND(CY303&gt;=50%,CY303&lt;B$10),2,IF(CY303&gt;=B$10,3))))</f>
        <v/>
      </c>
      <c r="DB303" s="114" t="str">
        <f aca="false">IF(B303&lt;&gt;"",IFERROR(IF((SUMIF(D$14:CS$14,"CLO3",D303:CS303)/'Grade computation'!I$6)=0,0,(SUMIF(D$14:CS$14,"CLO3",D303:CS303)/'Grade computation'!I$6)),""),"")</f>
        <v/>
      </c>
      <c r="DC303" s="115" t="str">
        <f aca="false">IF(DB303="","",IF(DB303&gt;=B$10,"Y","N"))</f>
        <v/>
      </c>
      <c r="DD303" s="115" t="str">
        <f aca="false">IF(DB303="","",IF(DB303&lt;50%,1,IF(AND(DB303&gt;=50%,DB303&lt;B$10),2,IF(DB303&gt;=B$10,3))))</f>
        <v/>
      </c>
      <c r="DE303" s="114" t="str">
        <f aca="false">IF(B303&lt;&gt;"",IFERROR(SUMIF(D$14:CS$14,"CLO4",D303:CS303)/'Grade computation'!I$7,""),"")</f>
        <v/>
      </c>
      <c r="DF303" s="115" t="str">
        <f aca="false">IF(DE303="","",IF(DE303&gt;=B$10,"Y","N"))</f>
        <v/>
      </c>
      <c r="DG303" s="115" t="str">
        <f aca="false">IF(DE303="","",IF(DE303&lt;50%,1,IF(AND(DE303&gt;=50%,DE303&lt;B$10),2,IF(DE303&gt;=B$10,3))))</f>
        <v/>
      </c>
      <c r="DH303" s="114" t="str">
        <f aca="false">IF(B303&lt;&gt;"",IFERROR(IF((SUMIF(D$14:CS$14,"CLO5",D303:CS303)/'Grade computation'!I$8)=0,0,(SUMIF(D$14:CS$14,"CLO5",D303:CS303)/'Grade computation'!I$8)),""),"")</f>
        <v/>
      </c>
      <c r="DI303" s="115" t="str">
        <f aca="false">IF(DH303="","",IF(DH303&gt;=B$10,"Y","N"))</f>
        <v/>
      </c>
      <c r="DJ303" s="115" t="str">
        <f aca="false">IF(DH303="","",IF(DH303&lt;50%,1,IF(AND(DH303&gt;=50%,DH303&lt;B$10),2,IF(DH303&gt;=B$10,3))))</f>
        <v/>
      </c>
      <c r="DK303" s="114" t="str">
        <f aca="false">IF(B303&lt;&gt;"",IFERROR(IF((SUMIF(D$14:CS$14,"CLO6",D303:CS303)/'Grade computation'!I$9)=0,0,(SUMIF(D$14:CS$14,"CLO6",D303:CS303)/'Grade computation'!I$9)),""),"")</f>
        <v/>
      </c>
      <c r="DL303" s="115" t="str">
        <f aca="false">IF(DK303="","",IF(DK303&gt;=B$10,"Y","N"))</f>
        <v/>
      </c>
      <c r="DM303" s="115" t="str">
        <f aca="false">IF(DK303="","",IF(DK303&lt;50%,1,IF(AND(DK303&gt;=50%,DK303&lt;B$10),2,IF(DK303&gt;=B$10,3))))</f>
        <v/>
      </c>
      <c r="DN303" s="114" t="str">
        <f aca="false">IF(B303&lt;&gt;"",IFERROR(IF((SUMIF(D$14:CS$14,"CLO7",D303:CS303)/'Grade computation'!I$10)=0,0,(SUMIF(D$14:CS$14,"CLO7",D303:CS303)/'Grade computation'!I$10)),""),"")</f>
        <v/>
      </c>
      <c r="DO303" s="115" t="str">
        <f aca="false">IF(DN303="","",IF(DN303&gt;=B$10,"Y","N"))</f>
        <v/>
      </c>
      <c r="DP303" s="115" t="str">
        <f aca="false">IF(DN303="","",IF(DN303&lt;50%,1,IF(AND(DN303&gt;=50%,DN303&lt;B$10),2,IF(DN303&gt;=B$10,3))))</f>
        <v/>
      </c>
      <c r="DQ303" s="114" t="str">
        <f aca="false">IF(B303&lt;&gt;"",IFERROR(IF((SUMIF(D$14:CS$14,"CLO8",D303:CS303)/'Grade computation'!I$11)=0,0,(SUMIF(D$14:CS$14,"CLO8",D303:CS303)/'Grade computation'!I$11)),""),"")</f>
        <v/>
      </c>
      <c r="DR303" s="115" t="str">
        <f aca="false">IF(DQ303="","",IF(DQ303&gt;=B$10,"Y","N"))</f>
        <v/>
      </c>
      <c r="DS303" s="115" t="str">
        <f aca="false">IF(DQ303="","",IF(DQ303&lt;50%,1,IF(AND(DQ303&gt;=50%,DQ303&lt;B$10),2,IF(DQ303&gt;=B$10,3))))</f>
        <v/>
      </c>
      <c r="DT303" s="114" t="str">
        <f aca="false">IF(B303&lt;&gt;"",IFERROR(IF((SUMIF(D$14:CS$14,"CLO9",D303:CS303)/'Grade computation'!I$12)=0,0,(SUMIF(D$14:CS$14,"CLO9",D303:CS303)/'Grade computation'!I$12)),""),"")</f>
        <v/>
      </c>
      <c r="DU303" s="115" t="str">
        <f aca="false">IF(DT303="","",IF(DT303&gt;=B$10,"Y","N"))</f>
        <v/>
      </c>
      <c r="DV303" s="115" t="str">
        <f aca="false">IF(DT303="","",IF(DT303&lt;50%,1,IF(AND(DT303&gt;=50%,DT303&lt;B$10),2,IF(DT303&gt;=B$10,3))))</f>
        <v/>
      </c>
      <c r="DW303" s="114" t="str">
        <f aca="false">IF(B303&lt;&gt;"",IFERROR(IF((SUMIF(D$14:CS$14,"CLO10",D303:CS303)/'Grade computation'!I$13)=0,0,(SUMIF(D$14:CS$14,"CLO10",D303:CS303)/'Grade computation'!I$13)),""),"")</f>
        <v/>
      </c>
      <c r="DX303" s="115" t="str">
        <f aca="false">IF(DW303="","",IF(DW303&gt;=B$10,"Y","N"))</f>
        <v/>
      </c>
      <c r="DY303" s="115" t="str">
        <f aca="false">IF(DW303="","",IF(DW303&lt;50%,1,IF(AND(DW303&gt;=50%,DW303&lt;B$10),2,IF(DW303&gt;=B$10,3))))</f>
        <v/>
      </c>
      <c r="DZ303" s="13"/>
      <c r="EA303" s="13"/>
    </row>
    <row r="304" customFormat="false" ht="15.75" hidden="false" customHeight="true" outlineLevel="0" collapsed="false">
      <c r="A304" s="118"/>
      <c r="B304" s="119"/>
      <c r="C304" s="117"/>
      <c r="D304" s="117"/>
      <c r="E304" s="117"/>
      <c r="F304" s="117"/>
      <c r="G304" s="117"/>
      <c r="H304" s="117"/>
      <c r="I304" s="117"/>
      <c r="J304" s="117"/>
      <c r="K304" s="117"/>
      <c r="L304" s="117"/>
      <c r="M304" s="117"/>
      <c r="N304" s="117"/>
      <c r="O304" s="117"/>
      <c r="P304" s="117"/>
      <c r="Q304" s="117"/>
      <c r="R304" s="117"/>
      <c r="S304" s="117"/>
      <c r="T304" s="117"/>
      <c r="U304" s="117"/>
      <c r="V304" s="117"/>
      <c r="W304" s="117"/>
      <c r="X304" s="117"/>
      <c r="Y304" s="117"/>
      <c r="Z304" s="117"/>
      <c r="AA304" s="117"/>
      <c r="AB304" s="117"/>
      <c r="AC304" s="117"/>
      <c r="AD304" s="117"/>
      <c r="AE304" s="117"/>
      <c r="AF304" s="117"/>
      <c r="AG304" s="117"/>
      <c r="AH304" s="111" t="str">
        <f aca="false">IF(B304&lt;&gt;"",SUMIF(D$12:AG$12,"TLA",D304:AG304),"")</f>
        <v/>
      </c>
      <c r="AI304" s="112" t="str">
        <f aca="false">IF(B304&lt;&gt;"",SUMIF(D$12:AG$12,"AT",D304:AG304),"")</f>
        <v/>
      </c>
      <c r="AJ304" s="117"/>
      <c r="AK304" s="117"/>
      <c r="AL304" s="117"/>
      <c r="AM304" s="117"/>
      <c r="AN304" s="117"/>
      <c r="AO304" s="117"/>
      <c r="AP304" s="117"/>
      <c r="AQ304" s="117"/>
      <c r="AR304" s="117"/>
      <c r="AS304" s="117"/>
      <c r="AT304" s="117"/>
      <c r="AU304" s="117"/>
      <c r="AV304" s="117"/>
      <c r="AW304" s="117"/>
      <c r="AX304" s="117"/>
      <c r="AY304" s="117"/>
      <c r="AZ304" s="117"/>
      <c r="BA304" s="117"/>
      <c r="BB304" s="117"/>
      <c r="BC304" s="117"/>
      <c r="BD304" s="117"/>
      <c r="BE304" s="117"/>
      <c r="BF304" s="117"/>
      <c r="BG304" s="117"/>
      <c r="BH304" s="117"/>
      <c r="BI304" s="117"/>
      <c r="BJ304" s="117"/>
      <c r="BK304" s="117"/>
      <c r="BL304" s="117"/>
      <c r="BM304" s="117"/>
      <c r="BN304" s="111" t="str">
        <f aca="false">IF(B304&lt;&gt;"", SUMIF(AJ$12:BM$12,"TLA",AJ304:BM304), "")</f>
        <v/>
      </c>
      <c r="BO304" s="112" t="str">
        <f aca="false">IF(B304&lt;&gt;"", SUMIF(AJ$12:BM$12,"AT",AJ304:BM304), "")</f>
        <v/>
      </c>
      <c r="BP304" s="113"/>
      <c r="BQ304" s="113"/>
      <c r="BR304" s="113"/>
      <c r="BS304" s="113"/>
      <c r="BT304" s="113"/>
      <c r="BU304" s="113"/>
      <c r="BV304" s="113"/>
      <c r="BW304" s="113"/>
      <c r="BX304" s="113"/>
      <c r="BY304" s="113"/>
      <c r="BZ304" s="113"/>
      <c r="CA304" s="117"/>
      <c r="CB304" s="117"/>
      <c r="CC304" s="117"/>
      <c r="CD304" s="117"/>
      <c r="CE304" s="117"/>
      <c r="CF304" s="117"/>
      <c r="CG304" s="117"/>
      <c r="CH304" s="117"/>
      <c r="CI304" s="117"/>
      <c r="CJ304" s="117"/>
      <c r="CK304" s="117"/>
      <c r="CL304" s="117"/>
      <c r="CM304" s="117"/>
      <c r="CN304" s="117"/>
      <c r="CO304" s="117"/>
      <c r="CP304" s="117"/>
      <c r="CQ304" s="117"/>
      <c r="CR304" s="117"/>
      <c r="CS304" s="117"/>
      <c r="CT304" s="111" t="str">
        <f aca="false">IF(B304&lt;&gt;"",SUMIF(BP$12:CS$12,"TLA",BP304:CS304), "")</f>
        <v/>
      </c>
      <c r="CU304" s="112" t="str">
        <f aca="false">IF(B304&lt;&gt;"",SUMIF(BP$12:CS$12,"AT",BP304:CS304), "")</f>
        <v/>
      </c>
      <c r="CV304" s="114" t="str">
        <f aca="false">IF(B304&lt;&gt;"",IFERROR(SUMIF(D$14:CS$14, "CLO1", D304:CS304)/'Grade computation'!I$4,""),"")</f>
        <v/>
      </c>
      <c r="CW304" s="115" t="str">
        <f aca="false">IF(CV304="","",IF(CV304&gt;=B$10,"Y","N"))</f>
        <v/>
      </c>
      <c r="CX304" s="115" t="str">
        <f aca="false">IF(CV304="","",IF(CV304&lt;50%,1,IF(AND(CV304&gt;=50%,CV304&lt;B$10),2,IF(CV304&gt;=B$10,3))))</f>
        <v/>
      </c>
      <c r="CY304" s="114" t="str">
        <f aca="false">IF(B304&lt;&gt;"",IFERROR(IF((SUMIF(D$14:CS$14,"CLO2",D304:CS304)/'Grade computation'!I$5)=0,0,(SUMIF(D$14:CS$14,"CLO2",D304:CS304)/'Grade computation'!I$5)),""),"")</f>
        <v/>
      </c>
      <c r="CZ304" s="115" t="str">
        <f aca="false">IF(CY304="","",IF(CY304&gt;=B$10,"Y","N"))</f>
        <v/>
      </c>
      <c r="DA304" s="115" t="str">
        <f aca="false">IF(CY304="","",IF(CY304&lt;50%,1,IF(AND(CY304&gt;=50%,CY304&lt;B$10),2,IF(CY304&gt;=B$10,3))))</f>
        <v/>
      </c>
      <c r="DB304" s="114" t="str">
        <f aca="false">IF(B304&lt;&gt;"",IFERROR(IF((SUMIF(D$14:CS$14,"CLO3",D304:CS304)/'Grade computation'!I$6)=0,0,(SUMIF(D$14:CS$14,"CLO3",D304:CS304)/'Grade computation'!I$6)),""),"")</f>
        <v/>
      </c>
      <c r="DC304" s="115" t="str">
        <f aca="false">IF(DB304="","",IF(DB304&gt;=B$10,"Y","N"))</f>
        <v/>
      </c>
      <c r="DD304" s="115" t="str">
        <f aca="false">IF(DB304="","",IF(DB304&lt;50%,1,IF(AND(DB304&gt;=50%,DB304&lt;B$10),2,IF(DB304&gt;=B$10,3))))</f>
        <v/>
      </c>
      <c r="DE304" s="114" t="str">
        <f aca="false">IF(B304&lt;&gt;"",IFERROR(SUMIF(D$14:CS$14,"CLO4",D304:CS304)/'Grade computation'!I$7,""),"")</f>
        <v/>
      </c>
      <c r="DF304" s="115" t="str">
        <f aca="false">IF(DE304="","",IF(DE304&gt;=B$10,"Y","N"))</f>
        <v/>
      </c>
      <c r="DG304" s="115" t="str">
        <f aca="false">IF(DE304="","",IF(DE304&lt;50%,1,IF(AND(DE304&gt;=50%,DE304&lt;B$10),2,IF(DE304&gt;=B$10,3))))</f>
        <v/>
      </c>
      <c r="DH304" s="114" t="str">
        <f aca="false">IF(B304&lt;&gt;"",IFERROR(IF((SUMIF(D$14:CS$14,"CLO5",D304:CS304)/'Grade computation'!I$8)=0,0,(SUMIF(D$14:CS$14,"CLO5",D304:CS304)/'Grade computation'!I$8)),""),"")</f>
        <v/>
      </c>
      <c r="DI304" s="115" t="str">
        <f aca="false">IF(DH304="","",IF(DH304&gt;=B$10,"Y","N"))</f>
        <v/>
      </c>
      <c r="DJ304" s="115" t="str">
        <f aca="false">IF(DH304="","",IF(DH304&lt;50%,1,IF(AND(DH304&gt;=50%,DH304&lt;B$10),2,IF(DH304&gt;=B$10,3))))</f>
        <v/>
      </c>
      <c r="DK304" s="114" t="str">
        <f aca="false">IF(B304&lt;&gt;"",IFERROR(IF((SUMIF(D$14:CS$14,"CLO6",D304:CS304)/'Grade computation'!I$9)=0,0,(SUMIF(D$14:CS$14,"CLO6",D304:CS304)/'Grade computation'!I$9)),""),"")</f>
        <v/>
      </c>
      <c r="DL304" s="115" t="str">
        <f aca="false">IF(DK304="","",IF(DK304&gt;=B$10,"Y","N"))</f>
        <v/>
      </c>
      <c r="DM304" s="115" t="str">
        <f aca="false">IF(DK304="","",IF(DK304&lt;50%,1,IF(AND(DK304&gt;=50%,DK304&lt;B$10),2,IF(DK304&gt;=B$10,3))))</f>
        <v/>
      </c>
      <c r="DN304" s="114" t="str">
        <f aca="false">IF(B304&lt;&gt;"",IFERROR(IF((SUMIF(D$14:CS$14,"CLO7",D304:CS304)/'Grade computation'!I$10)=0,0,(SUMIF(D$14:CS$14,"CLO7",D304:CS304)/'Grade computation'!I$10)),""),"")</f>
        <v/>
      </c>
      <c r="DO304" s="115" t="str">
        <f aca="false">IF(DN304="","",IF(DN304&gt;=B$10,"Y","N"))</f>
        <v/>
      </c>
      <c r="DP304" s="115" t="str">
        <f aca="false">IF(DN304="","",IF(DN304&lt;50%,1,IF(AND(DN304&gt;=50%,DN304&lt;B$10),2,IF(DN304&gt;=B$10,3))))</f>
        <v/>
      </c>
      <c r="DQ304" s="114" t="str">
        <f aca="false">IF(B304&lt;&gt;"",IFERROR(IF((SUMIF(D$14:CS$14,"CLO8",D304:CS304)/'Grade computation'!I$11)=0,0,(SUMIF(D$14:CS$14,"CLO8",D304:CS304)/'Grade computation'!I$11)),""),"")</f>
        <v/>
      </c>
      <c r="DR304" s="115" t="str">
        <f aca="false">IF(DQ304="","",IF(DQ304&gt;=B$10,"Y","N"))</f>
        <v/>
      </c>
      <c r="DS304" s="115" t="str">
        <f aca="false">IF(DQ304="","",IF(DQ304&lt;50%,1,IF(AND(DQ304&gt;=50%,DQ304&lt;B$10),2,IF(DQ304&gt;=B$10,3))))</f>
        <v/>
      </c>
      <c r="DT304" s="114" t="str">
        <f aca="false">IF(B304&lt;&gt;"",IFERROR(IF((SUMIF(D$14:CS$14,"CLO9",D304:CS304)/'Grade computation'!I$12)=0,0,(SUMIF(D$14:CS$14,"CLO9",D304:CS304)/'Grade computation'!I$12)),""),"")</f>
        <v/>
      </c>
      <c r="DU304" s="115" t="str">
        <f aca="false">IF(DT304="","",IF(DT304&gt;=B$10,"Y","N"))</f>
        <v/>
      </c>
      <c r="DV304" s="115" t="str">
        <f aca="false">IF(DT304="","",IF(DT304&lt;50%,1,IF(AND(DT304&gt;=50%,DT304&lt;B$10),2,IF(DT304&gt;=B$10,3))))</f>
        <v/>
      </c>
      <c r="DW304" s="114" t="str">
        <f aca="false">IF(B304&lt;&gt;"",IFERROR(IF((SUMIF(D$14:CS$14,"CLO10",D304:CS304)/'Grade computation'!I$13)=0,0,(SUMIF(D$14:CS$14,"CLO10",D304:CS304)/'Grade computation'!I$13)),""),"")</f>
        <v/>
      </c>
      <c r="DX304" s="115" t="str">
        <f aca="false">IF(DW304="","",IF(DW304&gt;=B$10,"Y","N"))</f>
        <v/>
      </c>
      <c r="DY304" s="115" t="str">
        <f aca="false">IF(DW304="","",IF(DW304&lt;50%,1,IF(AND(DW304&gt;=50%,DW304&lt;B$10),2,IF(DW304&gt;=B$10,3))))</f>
        <v/>
      </c>
      <c r="DZ304" s="13"/>
      <c r="EA304" s="13"/>
    </row>
    <row r="305" customFormat="false" ht="15.75" hidden="false" customHeight="true" outlineLevel="0" collapsed="false">
      <c r="A305" s="118"/>
      <c r="B305" s="119"/>
      <c r="C305" s="117"/>
      <c r="D305" s="117"/>
      <c r="E305" s="117"/>
      <c r="F305" s="117"/>
      <c r="G305" s="117"/>
      <c r="H305" s="117"/>
      <c r="I305" s="117"/>
      <c r="J305" s="117"/>
      <c r="K305" s="117"/>
      <c r="L305" s="117"/>
      <c r="M305" s="117"/>
      <c r="N305" s="117"/>
      <c r="O305" s="117"/>
      <c r="P305" s="117"/>
      <c r="Q305" s="117"/>
      <c r="R305" s="117"/>
      <c r="S305" s="117"/>
      <c r="T305" s="117"/>
      <c r="U305" s="117"/>
      <c r="V305" s="117"/>
      <c r="W305" s="117"/>
      <c r="X305" s="117"/>
      <c r="Y305" s="117"/>
      <c r="Z305" s="117"/>
      <c r="AA305" s="117"/>
      <c r="AB305" s="117"/>
      <c r="AC305" s="117"/>
      <c r="AD305" s="117"/>
      <c r="AE305" s="117"/>
      <c r="AF305" s="117"/>
      <c r="AG305" s="117"/>
      <c r="AH305" s="111" t="str">
        <f aca="false">IF(B305&lt;&gt;"",SUMIF(D$12:AG$12,"TLA",D305:AG305),"")</f>
        <v/>
      </c>
      <c r="AI305" s="112" t="str">
        <f aca="false">IF(B305&lt;&gt;"",SUMIF(D$12:AG$12,"AT",D305:AG305),"")</f>
        <v/>
      </c>
      <c r="AJ305" s="117"/>
      <c r="AK305" s="117"/>
      <c r="AL305" s="117"/>
      <c r="AM305" s="117"/>
      <c r="AN305" s="117"/>
      <c r="AO305" s="117"/>
      <c r="AP305" s="117"/>
      <c r="AQ305" s="117"/>
      <c r="AR305" s="117"/>
      <c r="AS305" s="117"/>
      <c r="AT305" s="117"/>
      <c r="AU305" s="117"/>
      <c r="AV305" s="117"/>
      <c r="AW305" s="117"/>
      <c r="AX305" s="117"/>
      <c r="AY305" s="117"/>
      <c r="AZ305" s="117"/>
      <c r="BA305" s="117"/>
      <c r="BB305" s="117"/>
      <c r="BC305" s="117"/>
      <c r="BD305" s="117"/>
      <c r="BE305" s="117"/>
      <c r="BF305" s="117"/>
      <c r="BG305" s="117"/>
      <c r="BH305" s="117"/>
      <c r="BI305" s="117"/>
      <c r="BJ305" s="117"/>
      <c r="BK305" s="117"/>
      <c r="BL305" s="117"/>
      <c r="BM305" s="117"/>
      <c r="BN305" s="111" t="str">
        <f aca="false">IF(B305&lt;&gt;"", SUMIF(AJ$12:BM$12,"TLA",AJ305:BM305), "")</f>
        <v/>
      </c>
      <c r="BO305" s="112" t="str">
        <f aca="false">IF(B305&lt;&gt;"", SUMIF(AJ$12:BM$12,"AT",AJ305:BM305), "")</f>
        <v/>
      </c>
      <c r="BP305" s="113"/>
      <c r="BQ305" s="113"/>
      <c r="BR305" s="113"/>
      <c r="BS305" s="113"/>
      <c r="BT305" s="113"/>
      <c r="BU305" s="113"/>
      <c r="BV305" s="113"/>
      <c r="BW305" s="113"/>
      <c r="BX305" s="113"/>
      <c r="BY305" s="113"/>
      <c r="BZ305" s="113"/>
      <c r="CA305" s="117"/>
      <c r="CB305" s="117"/>
      <c r="CC305" s="117"/>
      <c r="CD305" s="117"/>
      <c r="CE305" s="117"/>
      <c r="CF305" s="117"/>
      <c r="CG305" s="117"/>
      <c r="CH305" s="117"/>
      <c r="CI305" s="117"/>
      <c r="CJ305" s="117"/>
      <c r="CK305" s="117"/>
      <c r="CL305" s="117"/>
      <c r="CM305" s="117"/>
      <c r="CN305" s="117"/>
      <c r="CO305" s="117"/>
      <c r="CP305" s="117"/>
      <c r="CQ305" s="117"/>
      <c r="CR305" s="117"/>
      <c r="CS305" s="117"/>
      <c r="CT305" s="111" t="str">
        <f aca="false">IF(B305&lt;&gt;"",SUMIF(BP$12:CS$12,"TLA",BP305:CS305), "")</f>
        <v/>
      </c>
      <c r="CU305" s="112" t="str">
        <f aca="false">IF(B305&lt;&gt;"",SUMIF(BP$12:CS$12,"AT",BP305:CS305), "")</f>
        <v/>
      </c>
      <c r="CV305" s="114" t="str">
        <f aca="false">IF(B305&lt;&gt;"",IFERROR(SUMIF(D$14:CS$14, "CLO1", D305:CS305)/'Grade computation'!I$4,""),"")</f>
        <v/>
      </c>
      <c r="CW305" s="115" t="str">
        <f aca="false">IF(CV305="","",IF(CV305&gt;=B$10,"Y","N"))</f>
        <v/>
      </c>
      <c r="CX305" s="115" t="str">
        <f aca="false">IF(CV305="","",IF(CV305&lt;50%,1,IF(AND(CV305&gt;=50%,CV305&lt;B$10),2,IF(CV305&gt;=B$10,3))))</f>
        <v/>
      </c>
      <c r="CY305" s="114" t="str">
        <f aca="false">IF(B305&lt;&gt;"",IFERROR(IF((SUMIF(D$14:CS$14,"CLO2",D305:CS305)/'Grade computation'!I$5)=0,0,(SUMIF(D$14:CS$14,"CLO2",D305:CS305)/'Grade computation'!I$5)),""),"")</f>
        <v/>
      </c>
      <c r="CZ305" s="115" t="str">
        <f aca="false">IF(CY305="","",IF(CY305&gt;=B$10,"Y","N"))</f>
        <v/>
      </c>
      <c r="DA305" s="115" t="str">
        <f aca="false">IF(CY305="","",IF(CY305&lt;50%,1,IF(AND(CY305&gt;=50%,CY305&lt;B$10),2,IF(CY305&gt;=B$10,3))))</f>
        <v/>
      </c>
      <c r="DB305" s="114" t="str">
        <f aca="false">IF(B305&lt;&gt;"",IFERROR(IF((SUMIF(D$14:CS$14,"CLO3",D305:CS305)/'Grade computation'!I$6)=0,0,(SUMIF(D$14:CS$14,"CLO3",D305:CS305)/'Grade computation'!I$6)),""),"")</f>
        <v/>
      </c>
      <c r="DC305" s="115" t="str">
        <f aca="false">IF(DB305="","",IF(DB305&gt;=B$10,"Y","N"))</f>
        <v/>
      </c>
      <c r="DD305" s="115" t="str">
        <f aca="false">IF(DB305="","",IF(DB305&lt;50%,1,IF(AND(DB305&gt;=50%,DB305&lt;B$10),2,IF(DB305&gt;=B$10,3))))</f>
        <v/>
      </c>
      <c r="DE305" s="114" t="str">
        <f aca="false">IF(B305&lt;&gt;"",IFERROR(SUMIF(D$14:CS$14,"CLO4",D305:CS305)/'Grade computation'!I$7,""),"")</f>
        <v/>
      </c>
      <c r="DF305" s="115" t="str">
        <f aca="false">IF(DE305="","",IF(DE305&gt;=B$10,"Y","N"))</f>
        <v/>
      </c>
      <c r="DG305" s="115" t="str">
        <f aca="false">IF(DE305="","",IF(DE305&lt;50%,1,IF(AND(DE305&gt;=50%,DE305&lt;B$10),2,IF(DE305&gt;=B$10,3))))</f>
        <v/>
      </c>
      <c r="DH305" s="114" t="str">
        <f aca="false">IF(B305&lt;&gt;"",IFERROR(IF((SUMIF(D$14:CS$14,"CLO5",D305:CS305)/'Grade computation'!I$8)=0,0,(SUMIF(D$14:CS$14,"CLO5",D305:CS305)/'Grade computation'!I$8)),""),"")</f>
        <v/>
      </c>
      <c r="DI305" s="115" t="str">
        <f aca="false">IF(DH305="","",IF(DH305&gt;=B$10,"Y","N"))</f>
        <v/>
      </c>
      <c r="DJ305" s="115" t="str">
        <f aca="false">IF(DH305="","",IF(DH305&lt;50%,1,IF(AND(DH305&gt;=50%,DH305&lt;B$10),2,IF(DH305&gt;=B$10,3))))</f>
        <v/>
      </c>
      <c r="DK305" s="114" t="str">
        <f aca="false">IF(B305&lt;&gt;"",IFERROR(IF((SUMIF(D$14:CS$14,"CLO6",D305:CS305)/'Grade computation'!I$9)=0,0,(SUMIF(D$14:CS$14,"CLO6",D305:CS305)/'Grade computation'!I$9)),""),"")</f>
        <v/>
      </c>
      <c r="DL305" s="115" t="str">
        <f aca="false">IF(DK305="","",IF(DK305&gt;=B$10,"Y","N"))</f>
        <v/>
      </c>
      <c r="DM305" s="115" t="str">
        <f aca="false">IF(DK305="","",IF(DK305&lt;50%,1,IF(AND(DK305&gt;=50%,DK305&lt;B$10),2,IF(DK305&gt;=B$10,3))))</f>
        <v/>
      </c>
      <c r="DN305" s="114" t="str">
        <f aca="false">IF(B305&lt;&gt;"",IFERROR(IF((SUMIF(D$14:CS$14,"CLO7",D305:CS305)/'Grade computation'!I$10)=0,0,(SUMIF(D$14:CS$14,"CLO7",D305:CS305)/'Grade computation'!I$10)),""),"")</f>
        <v/>
      </c>
      <c r="DO305" s="115" t="str">
        <f aca="false">IF(DN305="","",IF(DN305&gt;=B$10,"Y","N"))</f>
        <v/>
      </c>
      <c r="DP305" s="115" t="str">
        <f aca="false">IF(DN305="","",IF(DN305&lt;50%,1,IF(AND(DN305&gt;=50%,DN305&lt;B$10),2,IF(DN305&gt;=B$10,3))))</f>
        <v/>
      </c>
      <c r="DQ305" s="114" t="str">
        <f aca="false">IF(B305&lt;&gt;"",IFERROR(IF((SUMIF(D$14:CS$14,"CLO8",D305:CS305)/'Grade computation'!I$11)=0,0,(SUMIF(D$14:CS$14,"CLO8",D305:CS305)/'Grade computation'!I$11)),""),"")</f>
        <v/>
      </c>
      <c r="DR305" s="115" t="str">
        <f aca="false">IF(DQ305="","",IF(DQ305&gt;=B$10,"Y","N"))</f>
        <v/>
      </c>
      <c r="DS305" s="115" t="str">
        <f aca="false">IF(DQ305="","",IF(DQ305&lt;50%,1,IF(AND(DQ305&gt;=50%,DQ305&lt;B$10),2,IF(DQ305&gt;=B$10,3))))</f>
        <v/>
      </c>
      <c r="DT305" s="114" t="str">
        <f aca="false">IF(B305&lt;&gt;"",IFERROR(IF((SUMIF(D$14:CS$14,"CLO9",D305:CS305)/'Grade computation'!I$12)=0,0,(SUMIF(D$14:CS$14,"CLO9",D305:CS305)/'Grade computation'!I$12)),""),"")</f>
        <v/>
      </c>
      <c r="DU305" s="115" t="str">
        <f aca="false">IF(DT305="","",IF(DT305&gt;=B$10,"Y","N"))</f>
        <v/>
      </c>
      <c r="DV305" s="115" t="str">
        <f aca="false">IF(DT305="","",IF(DT305&lt;50%,1,IF(AND(DT305&gt;=50%,DT305&lt;B$10),2,IF(DT305&gt;=B$10,3))))</f>
        <v/>
      </c>
      <c r="DW305" s="114" t="str">
        <f aca="false">IF(B305&lt;&gt;"",IFERROR(IF((SUMIF(D$14:CS$14,"CLO10",D305:CS305)/'Grade computation'!I$13)=0,0,(SUMIF(D$14:CS$14,"CLO10",D305:CS305)/'Grade computation'!I$13)),""),"")</f>
        <v/>
      </c>
      <c r="DX305" s="115" t="str">
        <f aca="false">IF(DW305="","",IF(DW305&gt;=B$10,"Y","N"))</f>
        <v/>
      </c>
      <c r="DY305" s="115" t="str">
        <f aca="false">IF(DW305="","",IF(DW305&lt;50%,1,IF(AND(DW305&gt;=50%,DW305&lt;B$10),2,IF(DW305&gt;=B$10,3))))</f>
        <v/>
      </c>
      <c r="DZ305" s="13"/>
      <c r="EA305" s="13"/>
    </row>
    <row r="306" customFormat="false" ht="15.75" hidden="false" customHeight="true" outlineLevel="0" collapsed="false">
      <c r="A306" s="118"/>
      <c r="B306" s="119"/>
      <c r="C306" s="117"/>
      <c r="D306" s="117"/>
      <c r="E306" s="117"/>
      <c r="F306" s="117"/>
      <c r="G306" s="117"/>
      <c r="H306" s="117"/>
      <c r="I306" s="117"/>
      <c r="J306" s="117"/>
      <c r="K306" s="117"/>
      <c r="L306" s="117"/>
      <c r="M306" s="117"/>
      <c r="N306" s="117"/>
      <c r="O306" s="117"/>
      <c r="P306" s="117"/>
      <c r="Q306" s="117"/>
      <c r="R306" s="117"/>
      <c r="S306" s="117"/>
      <c r="T306" s="117"/>
      <c r="U306" s="117"/>
      <c r="V306" s="117"/>
      <c r="W306" s="117"/>
      <c r="X306" s="117"/>
      <c r="Y306" s="117"/>
      <c r="Z306" s="117"/>
      <c r="AA306" s="117"/>
      <c r="AB306" s="117"/>
      <c r="AC306" s="117"/>
      <c r="AD306" s="117"/>
      <c r="AE306" s="117"/>
      <c r="AF306" s="117"/>
      <c r="AG306" s="117"/>
      <c r="AH306" s="111" t="str">
        <f aca="false">IF(B306&lt;&gt;"",SUMIF(D$12:AG$12,"TLA",D306:AG306),"")</f>
        <v/>
      </c>
      <c r="AI306" s="112" t="str">
        <f aca="false">IF(B306&lt;&gt;"",SUMIF(D$12:AG$12,"AT",D306:AG306),"")</f>
        <v/>
      </c>
      <c r="AJ306" s="117"/>
      <c r="AK306" s="117"/>
      <c r="AL306" s="117"/>
      <c r="AM306" s="117"/>
      <c r="AN306" s="117"/>
      <c r="AO306" s="117"/>
      <c r="AP306" s="117"/>
      <c r="AQ306" s="117"/>
      <c r="AR306" s="117"/>
      <c r="AS306" s="117"/>
      <c r="AT306" s="117"/>
      <c r="AU306" s="117"/>
      <c r="AV306" s="117"/>
      <c r="AW306" s="117"/>
      <c r="AX306" s="117"/>
      <c r="AY306" s="117"/>
      <c r="AZ306" s="117"/>
      <c r="BA306" s="117"/>
      <c r="BB306" s="117"/>
      <c r="BC306" s="117"/>
      <c r="BD306" s="117"/>
      <c r="BE306" s="117"/>
      <c r="BF306" s="117"/>
      <c r="BG306" s="117"/>
      <c r="BH306" s="117"/>
      <c r="BI306" s="117"/>
      <c r="BJ306" s="117"/>
      <c r="BK306" s="117"/>
      <c r="BL306" s="117"/>
      <c r="BM306" s="117"/>
      <c r="BN306" s="111" t="str">
        <f aca="false">IF(B306&lt;&gt;"", SUMIF(AJ$12:BM$12,"TLA",AJ306:BM306), "")</f>
        <v/>
      </c>
      <c r="BO306" s="112" t="str">
        <f aca="false">IF(B306&lt;&gt;"", SUMIF(AJ$12:BM$12,"AT",AJ306:BM306), "")</f>
        <v/>
      </c>
      <c r="BP306" s="113"/>
      <c r="BQ306" s="113"/>
      <c r="BR306" s="113"/>
      <c r="BS306" s="113"/>
      <c r="BT306" s="113"/>
      <c r="BU306" s="113"/>
      <c r="BV306" s="113"/>
      <c r="BW306" s="113"/>
      <c r="BX306" s="113"/>
      <c r="BY306" s="113"/>
      <c r="BZ306" s="113"/>
      <c r="CA306" s="117"/>
      <c r="CB306" s="117"/>
      <c r="CC306" s="117"/>
      <c r="CD306" s="117"/>
      <c r="CE306" s="117"/>
      <c r="CF306" s="117"/>
      <c r="CG306" s="117"/>
      <c r="CH306" s="117"/>
      <c r="CI306" s="117"/>
      <c r="CJ306" s="117"/>
      <c r="CK306" s="117"/>
      <c r="CL306" s="117"/>
      <c r="CM306" s="117"/>
      <c r="CN306" s="117"/>
      <c r="CO306" s="117"/>
      <c r="CP306" s="117"/>
      <c r="CQ306" s="117"/>
      <c r="CR306" s="117"/>
      <c r="CS306" s="117"/>
      <c r="CT306" s="111" t="str">
        <f aca="false">IF(B306&lt;&gt;"",SUMIF(BP$12:CS$12,"TLA",BP306:CS306), "")</f>
        <v/>
      </c>
      <c r="CU306" s="112" t="str">
        <f aca="false">IF(B306&lt;&gt;"",SUMIF(BP$12:CS$12,"AT",BP306:CS306), "")</f>
        <v/>
      </c>
      <c r="CV306" s="114" t="str">
        <f aca="false">IF(B306&lt;&gt;"",IFERROR(SUMIF(D$14:CS$14, "CLO1", D306:CS306)/'Grade computation'!I$4,""),"")</f>
        <v/>
      </c>
      <c r="CW306" s="115" t="str">
        <f aca="false">IF(CV306="","",IF(CV306&gt;=B$10,"Y","N"))</f>
        <v/>
      </c>
      <c r="CX306" s="115" t="str">
        <f aca="false">IF(CV306="","",IF(CV306&lt;50%,1,IF(AND(CV306&gt;=50%,CV306&lt;B$10),2,IF(CV306&gt;=B$10,3))))</f>
        <v/>
      </c>
      <c r="CY306" s="114" t="str">
        <f aca="false">IF(B306&lt;&gt;"",IFERROR(IF((SUMIF(D$14:CS$14,"CLO2",D306:CS306)/'Grade computation'!I$5)=0,0,(SUMIF(D$14:CS$14,"CLO2",D306:CS306)/'Grade computation'!I$5)),""),"")</f>
        <v/>
      </c>
      <c r="CZ306" s="115" t="str">
        <f aca="false">IF(CY306="","",IF(CY306&gt;=B$10,"Y","N"))</f>
        <v/>
      </c>
      <c r="DA306" s="115" t="str">
        <f aca="false">IF(CY306="","",IF(CY306&lt;50%,1,IF(AND(CY306&gt;=50%,CY306&lt;B$10),2,IF(CY306&gt;=B$10,3))))</f>
        <v/>
      </c>
      <c r="DB306" s="114" t="str">
        <f aca="false">IF(B306&lt;&gt;"",IFERROR(IF((SUMIF(D$14:CS$14,"CLO3",D306:CS306)/'Grade computation'!I$6)=0,0,(SUMIF(D$14:CS$14,"CLO3",D306:CS306)/'Grade computation'!I$6)),""),"")</f>
        <v/>
      </c>
      <c r="DC306" s="115" t="str">
        <f aca="false">IF(DB306="","",IF(DB306&gt;=B$10,"Y","N"))</f>
        <v/>
      </c>
      <c r="DD306" s="115" t="str">
        <f aca="false">IF(DB306="","",IF(DB306&lt;50%,1,IF(AND(DB306&gt;=50%,DB306&lt;B$10),2,IF(DB306&gt;=B$10,3))))</f>
        <v/>
      </c>
      <c r="DE306" s="114" t="str">
        <f aca="false">IF(B306&lt;&gt;"",IFERROR(SUMIF(D$14:CS$14,"CLO4",D306:CS306)/'Grade computation'!I$7,""),"")</f>
        <v/>
      </c>
      <c r="DF306" s="115" t="str">
        <f aca="false">IF(DE306="","",IF(DE306&gt;=B$10,"Y","N"))</f>
        <v/>
      </c>
      <c r="DG306" s="115" t="str">
        <f aca="false">IF(DE306="","",IF(DE306&lt;50%,1,IF(AND(DE306&gt;=50%,DE306&lt;B$10),2,IF(DE306&gt;=B$10,3))))</f>
        <v/>
      </c>
      <c r="DH306" s="114" t="str">
        <f aca="false">IF(B306&lt;&gt;"",IFERROR(IF((SUMIF(D$14:CS$14,"CLO5",D306:CS306)/'Grade computation'!I$8)=0,0,(SUMIF(D$14:CS$14,"CLO5",D306:CS306)/'Grade computation'!I$8)),""),"")</f>
        <v/>
      </c>
      <c r="DI306" s="115" t="str">
        <f aca="false">IF(DH306="","",IF(DH306&gt;=B$10,"Y","N"))</f>
        <v/>
      </c>
      <c r="DJ306" s="115" t="str">
        <f aca="false">IF(DH306="","",IF(DH306&lt;50%,1,IF(AND(DH306&gt;=50%,DH306&lt;B$10),2,IF(DH306&gt;=B$10,3))))</f>
        <v/>
      </c>
      <c r="DK306" s="114" t="str">
        <f aca="false">IF(B306&lt;&gt;"",IFERROR(IF((SUMIF(D$14:CS$14,"CLO6",D306:CS306)/'Grade computation'!I$9)=0,0,(SUMIF(D$14:CS$14,"CLO6",D306:CS306)/'Grade computation'!I$9)),""),"")</f>
        <v/>
      </c>
      <c r="DL306" s="115" t="str">
        <f aca="false">IF(DK306="","",IF(DK306&gt;=B$10,"Y","N"))</f>
        <v/>
      </c>
      <c r="DM306" s="115" t="str">
        <f aca="false">IF(DK306="","",IF(DK306&lt;50%,1,IF(AND(DK306&gt;=50%,DK306&lt;B$10),2,IF(DK306&gt;=B$10,3))))</f>
        <v/>
      </c>
      <c r="DN306" s="114" t="str">
        <f aca="false">IF(B306&lt;&gt;"",IFERROR(IF((SUMIF(D$14:CS$14,"CLO7",D306:CS306)/'Grade computation'!I$10)=0,0,(SUMIF(D$14:CS$14,"CLO7",D306:CS306)/'Grade computation'!I$10)),""),"")</f>
        <v/>
      </c>
      <c r="DO306" s="115" t="str">
        <f aca="false">IF(DN306="","",IF(DN306&gt;=B$10,"Y","N"))</f>
        <v/>
      </c>
      <c r="DP306" s="115" t="str">
        <f aca="false">IF(DN306="","",IF(DN306&lt;50%,1,IF(AND(DN306&gt;=50%,DN306&lt;B$10),2,IF(DN306&gt;=B$10,3))))</f>
        <v/>
      </c>
      <c r="DQ306" s="114" t="str">
        <f aca="false">IF(B306&lt;&gt;"",IFERROR(IF((SUMIF(D$14:CS$14,"CLO8",D306:CS306)/'Grade computation'!I$11)=0,0,(SUMIF(D$14:CS$14,"CLO8",D306:CS306)/'Grade computation'!I$11)),""),"")</f>
        <v/>
      </c>
      <c r="DR306" s="115" t="str">
        <f aca="false">IF(DQ306="","",IF(DQ306&gt;=B$10,"Y","N"))</f>
        <v/>
      </c>
      <c r="DS306" s="115" t="str">
        <f aca="false">IF(DQ306="","",IF(DQ306&lt;50%,1,IF(AND(DQ306&gt;=50%,DQ306&lt;B$10),2,IF(DQ306&gt;=B$10,3))))</f>
        <v/>
      </c>
      <c r="DT306" s="114" t="str">
        <f aca="false">IF(B306&lt;&gt;"",IFERROR(IF((SUMIF(D$14:CS$14,"CLO9",D306:CS306)/'Grade computation'!I$12)=0,0,(SUMIF(D$14:CS$14,"CLO9",D306:CS306)/'Grade computation'!I$12)),""),"")</f>
        <v/>
      </c>
      <c r="DU306" s="115" t="str">
        <f aca="false">IF(DT306="","",IF(DT306&gt;=B$10,"Y","N"))</f>
        <v/>
      </c>
      <c r="DV306" s="115" t="str">
        <f aca="false">IF(DT306="","",IF(DT306&lt;50%,1,IF(AND(DT306&gt;=50%,DT306&lt;B$10),2,IF(DT306&gt;=B$10,3))))</f>
        <v/>
      </c>
      <c r="DW306" s="114" t="str">
        <f aca="false">IF(B306&lt;&gt;"",IFERROR(IF((SUMIF(D$14:CS$14,"CLO10",D306:CS306)/'Grade computation'!I$13)=0,0,(SUMIF(D$14:CS$14,"CLO10",D306:CS306)/'Grade computation'!I$13)),""),"")</f>
        <v/>
      </c>
      <c r="DX306" s="115" t="str">
        <f aca="false">IF(DW306="","",IF(DW306&gt;=B$10,"Y","N"))</f>
        <v/>
      </c>
      <c r="DY306" s="115" t="str">
        <f aca="false">IF(DW306="","",IF(DW306&lt;50%,1,IF(AND(DW306&gt;=50%,DW306&lt;B$10),2,IF(DW306&gt;=B$10,3))))</f>
        <v/>
      </c>
      <c r="DZ306" s="13"/>
      <c r="EA306" s="13"/>
    </row>
    <row r="307" customFormat="false" ht="15.75" hidden="false" customHeight="true" outlineLevel="0" collapsed="false">
      <c r="A307" s="118"/>
      <c r="B307" s="119"/>
      <c r="C307" s="117"/>
      <c r="D307" s="117"/>
      <c r="E307" s="117"/>
      <c r="F307" s="117"/>
      <c r="G307" s="117"/>
      <c r="H307" s="117"/>
      <c r="I307" s="117"/>
      <c r="J307" s="117"/>
      <c r="K307" s="117"/>
      <c r="L307" s="117"/>
      <c r="M307" s="117"/>
      <c r="N307" s="117"/>
      <c r="O307" s="117"/>
      <c r="P307" s="117"/>
      <c r="Q307" s="117"/>
      <c r="R307" s="117"/>
      <c r="S307" s="117"/>
      <c r="T307" s="117"/>
      <c r="U307" s="117"/>
      <c r="V307" s="117"/>
      <c r="W307" s="117"/>
      <c r="X307" s="117"/>
      <c r="Y307" s="117"/>
      <c r="Z307" s="117"/>
      <c r="AA307" s="117"/>
      <c r="AB307" s="117"/>
      <c r="AC307" s="117"/>
      <c r="AD307" s="117"/>
      <c r="AE307" s="117"/>
      <c r="AF307" s="117"/>
      <c r="AG307" s="117"/>
      <c r="AH307" s="111" t="str">
        <f aca="false">IF(B307&lt;&gt;"",SUMIF(D$12:AG$12,"TLA",D307:AG307),"")</f>
        <v/>
      </c>
      <c r="AI307" s="112" t="str">
        <f aca="false">IF(B307&lt;&gt;"",SUMIF(D$12:AG$12,"AT",D307:AG307),"")</f>
        <v/>
      </c>
      <c r="AJ307" s="117"/>
      <c r="AK307" s="117"/>
      <c r="AL307" s="117"/>
      <c r="AM307" s="117"/>
      <c r="AN307" s="117"/>
      <c r="AO307" s="117"/>
      <c r="AP307" s="117"/>
      <c r="AQ307" s="117"/>
      <c r="AR307" s="117"/>
      <c r="AS307" s="117"/>
      <c r="AT307" s="117"/>
      <c r="AU307" s="117"/>
      <c r="AV307" s="117"/>
      <c r="AW307" s="117"/>
      <c r="AX307" s="117"/>
      <c r="AY307" s="117"/>
      <c r="AZ307" s="117"/>
      <c r="BA307" s="117"/>
      <c r="BB307" s="117"/>
      <c r="BC307" s="117"/>
      <c r="BD307" s="117"/>
      <c r="BE307" s="117"/>
      <c r="BF307" s="117"/>
      <c r="BG307" s="117"/>
      <c r="BH307" s="117"/>
      <c r="BI307" s="117"/>
      <c r="BJ307" s="117"/>
      <c r="BK307" s="117"/>
      <c r="BL307" s="117"/>
      <c r="BM307" s="117"/>
      <c r="BN307" s="111" t="str">
        <f aca="false">IF(B307&lt;&gt;"", SUMIF(AJ$12:BM$12,"TLA",AJ307:BM307), "")</f>
        <v/>
      </c>
      <c r="BO307" s="112" t="str">
        <f aca="false">IF(B307&lt;&gt;"", SUMIF(AJ$12:BM$12,"AT",AJ307:BM307), "")</f>
        <v/>
      </c>
      <c r="BP307" s="113"/>
      <c r="BQ307" s="113"/>
      <c r="BR307" s="113"/>
      <c r="BS307" s="113"/>
      <c r="BT307" s="113"/>
      <c r="BU307" s="113"/>
      <c r="BV307" s="113"/>
      <c r="BW307" s="113"/>
      <c r="BX307" s="113"/>
      <c r="BY307" s="113"/>
      <c r="BZ307" s="113"/>
      <c r="CA307" s="117"/>
      <c r="CB307" s="117"/>
      <c r="CC307" s="117"/>
      <c r="CD307" s="117"/>
      <c r="CE307" s="117"/>
      <c r="CF307" s="117"/>
      <c r="CG307" s="117"/>
      <c r="CH307" s="117"/>
      <c r="CI307" s="117"/>
      <c r="CJ307" s="117"/>
      <c r="CK307" s="117"/>
      <c r="CL307" s="117"/>
      <c r="CM307" s="117"/>
      <c r="CN307" s="117"/>
      <c r="CO307" s="117"/>
      <c r="CP307" s="117"/>
      <c r="CQ307" s="117"/>
      <c r="CR307" s="117"/>
      <c r="CS307" s="117"/>
      <c r="CT307" s="111" t="str">
        <f aca="false">IF(B307&lt;&gt;"",SUMIF(BP$12:CS$12,"TLA",BP307:CS307), "")</f>
        <v/>
      </c>
      <c r="CU307" s="112" t="str">
        <f aca="false">IF(B307&lt;&gt;"",SUMIF(BP$12:CS$12,"AT",BP307:CS307), "")</f>
        <v/>
      </c>
      <c r="CV307" s="114" t="str">
        <f aca="false">IF(B307&lt;&gt;"",IFERROR(SUMIF(D$14:CS$14, "CLO1", D307:CS307)/'Grade computation'!I$4,""),"")</f>
        <v/>
      </c>
      <c r="CW307" s="115" t="str">
        <f aca="false">IF(CV307="","",IF(CV307&gt;=B$10,"Y","N"))</f>
        <v/>
      </c>
      <c r="CX307" s="115" t="str">
        <f aca="false">IF(CV307="","",IF(CV307&lt;50%,1,IF(AND(CV307&gt;=50%,CV307&lt;B$10),2,IF(CV307&gt;=B$10,3))))</f>
        <v/>
      </c>
      <c r="CY307" s="114" t="str">
        <f aca="false">IF(B307&lt;&gt;"",IFERROR(IF((SUMIF(D$14:CS$14,"CLO2",D307:CS307)/'Grade computation'!I$5)=0,0,(SUMIF(D$14:CS$14,"CLO2",D307:CS307)/'Grade computation'!I$5)),""),"")</f>
        <v/>
      </c>
      <c r="CZ307" s="115" t="str">
        <f aca="false">IF(CY307="","",IF(CY307&gt;=B$10,"Y","N"))</f>
        <v/>
      </c>
      <c r="DA307" s="115" t="str">
        <f aca="false">IF(CY307="","",IF(CY307&lt;50%,1,IF(AND(CY307&gt;=50%,CY307&lt;B$10),2,IF(CY307&gt;=B$10,3))))</f>
        <v/>
      </c>
      <c r="DB307" s="114" t="str">
        <f aca="false">IF(B307&lt;&gt;"",IFERROR(IF((SUMIF(D$14:CS$14,"CLO3",D307:CS307)/'Grade computation'!I$6)=0,0,(SUMIF(D$14:CS$14,"CLO3",D307:CS307)/'Grade computation'!I$6)),""),"")</f>
        <v/>
      </c>
      <c r="DC307" s="115" t="str">
        <f aca="false">IF(DB307="","",IF(DB307&gt;=B$10,"Y","N"))</f>
        <v/>
      </c>
      <c r="DD307" s="115" t="str">
        <f aca="false">IF(DB307="","",IF(DB307&lt;50%,1,IF(AND(DB307&gt;=50%,DB307&lt;B$10),2,IF(DB307&gt;=B$10,3))))</f>
        <v/>
      </c>
      <c r="DE307" s="114" t="str">
        <f aca="false">IF(B307&lt;&gt;"",IFERROR(SUMIF(D$14:CS$14,"CLO4",D307:CS307)/'Grade computation'!I$7,""),"")</f>
        <v/>
      </c>
      <c r="DF307" s="115" t="str">
        <f aca="false">IF(DE307="","",IF(DE307&gt;=B$10,"Y","N"))</f>
        <v/>
      </c>
      <c r="DG307" s="115" t="str">
        <f aca="false">IF(DE307="","",IF(DE307&lt;50%,1,IF(AND(DE307&gt;=50%,DE307&lt;B$10),2,IF(DE307&gt;=B$10,3))))</f>
        <v/>
      </c>
      <c r="DH307" s="114" t="str">
        <f aca="false">IF(B307&lt;&gt;"",IFERROR(IF((SUMIF(D$14:CS$14,"CLO5",D307:CS307)/'Grade computation'!I$8)=0,0,(SUMIF(D$14:CS$14,"CLO5",D307:CS307)/'Grade computation'!I$8)),""),"")</f>
        <v/>
      </c>
      <c r="DI307" s="115" t="str">
        <f aca="false">IF(DH307="","",IF(DH307&gt;=B$10,"Y","N"))</f>
        <v/>
      </c>
      <c r="DJ307" s="115" t="str">
        <f aca="false">IF(DH307="","",IF(DH307&lt;50%,1,IF(AND(DH307&gt;=50%,DH307&lt;B$10),2,IF(DH307&gt;=B$10,3))))</f>
        <v/>
      </c>
      <c r="DK307" s="114" t="str">
        <f aca="false">IF(B307&lt;&gt;"",IFERROR(IF((SUMIF(D$14:CS$14,"CLO6",D307:CS307)/'Grade computation'!I$9)=0,0,(SUMIF(D$14:CS$14,"CLO6",D307:CS307)/'Grade computation'!I$9)),""),"")</f>
        <v/>
      </c>
      <c r="DL307" s="115" t="str">
        <f aca="false">IF(DK307="","",IF(DK307&gt;=B$10,"Y","N"))</f>
        <v/>
      </c>
      <c r="DM307" s="115" t="str">
        <f aca="false">IF(DK307="","",IF(DK307&lt;50%,1,IF(AND(DK307&gt;=50%,DK307&lt;B$10),2,IF(DK307&gt;=B$10,3))))</f>
        <v/>
      </c>
      <c r="DN307" s="114" t="str">
        <f aca="false">IF(B307&lt;&gt;"",IFERROR(IF((SUMIF(D$14:CS$14,"CLO7",D307:CS307)/'Grade computation'!I$10)=0,0,(SUMIF(D$14:CS$14,"CLO7",D307:CS307)/'Grade computation'!I$10)),""),"")</f>
        <v/>
      </c>
      <c r="DO307" s="115" t="str">
        <f aca="false">IF(DN307="","",IF(DN307&gt;=B$10,"Y","N"))</f>
        <v/>
      </c>
      <c r="DP307" s="115" t="str">
        <f aca="false">IF(DN307="","",IF(DN307&lt;50%,1,IF(AND(DN307&gt;=50%,DN307&lt;B$10),2,IF(DN307&gt;=B$10,3))))</f>
        <v/>
      </c>
      <c r="DQ307" s="114" t="str">
        <f aca="false">IF(B307&lt;&gt;"",IFERROR(IF((SUMIF(D$14:CS$14,"CLO8",D307:CS307)/'Grade computation'!I$11)=0,0,(SUMIF(D$14:CS$14,"CLO8",D307:CS307)/'Grade computation'!I$11)),""),"")</f>
        <v/>
      </c>
      <c r="DR307" s="115" t="str">
        <f aca="false">IF(DQ307="","",IF(DQ307&gt;=B$10,"Y","N"))</f>
        <v/>
      </c>
      <c r="DS307" s="115" t="str">
        <f aca="false">IF(DQ307="","",IF(DQ307&lt;50%,1,IF(AND(DQ307&gt;=50%,DQ307&lt;B$10),2,IF(DQ307&gt;=B$10,3))))</f>
        <v/>
      </c>
      <c r="DT307" s="114" t="str">
        <f aca="false">IF(B307&lt;&gt;"",IFERROR(IF((SUMIF(D$14:CS$14,"CLO9",D307:CS307)/'Grade computation'!I$12)=0,0,(SUMIF(D$14:CS$14,"CLO9",D307:CS307)/'Grade computation'!I$12)),""),"")</f>
        <v/>
      </c>
      <c r="DU307" s="115" t="str">
        <f aca="false">IF(DT307="","",IF(DT307&gt;=B$10,"Y","N"))</f>
        <v/>
      </c>
      <c r="DV307" s="115" t="str">
        <f aca="false">IF(DT307="","",IF(DT307&lt;50%,1,IF(AND(DT307&gt;=50%,DT307&lt;B$10),2,IF(DT307&gt;=B$10,3))))</f>
        <v/>
      </c>
      <c r="DW307" s="114" t="str">
        <f aca="false">IF(B307&lt;&gt;"",IFERROR(IF((SUMIF(D$14:CS$14,"CLO10",D307:CS307)/'Grade computation'!I$13)=0,0,(SUMIF(D$14:CS$14,"CLO10",D307:CS307)/'Grade computation'!I$13)),""),"")</f>
        <v/>
      </c>
      <c r="DX307" s="115" t="str">
        <f aca="false">IF(DW307="","",IF(DW307&gt;=B$10,"Y","N"))</f>
        <v/>
      </c>
      <c r="DY307" s="115" t="str">
        <f aca="false">IF(DW307="","",IF(DW307&lt;50%,1,IF(AND(DW307&gt;=50%,DW307&lt;B$10),2,IF(DW307&gt;=B$10,3))))</f>
        <v/>
      </c>
      <c r="DZ307" s="13"/>
      <c r="EA307" s="13"/>
    </row>
    <row r="308" customFormat="false" ht="15.75" hidden="false" customHeight="true" outlineLevel="0" collapsed="false">
      <c r="A308" s="118"/>
      <c r="B308" s="119"/>
      <c r="C308" s="117"/>
      <c r="D308" s="117"/>
      <c r="E308" s="117"/>
      <c r="F308" s="117"/>
      <c r="G308" s="117"/>
      <c r="H308" s="117"/>
      <c r="I308" s="117"/>
      <c r="J308" s="117"/>
      <c r="K308" s="117"/>
      <c r="L308" s="117"/>
      <c r="M308" s="117"/>
      <c r="N308" s="117"/>
      <c r="O308" s="117"/>
      <c r="P308" s="117"/>
      <c r="Q308" s="117"/>
      <c r="R308" s="117"/>
      <c r="S308" s="117"/>
      <c r="T308" s="117"/>
      <c r="U308" s="117"/>
      <c r="V308" s="117"/>
      <c r="W308" s="117"/>
      <c r="X308" s="117"/>
      <c r="Y308" s="117"/>
      <c r="Z308" s="117"/>
      <c r="AA308" s="117"/>
      <c r="AB308" s="117"/>
      <c r="AC308" s="117"/>
      <c r="AD308" s="117"/>
      <c r="AE308" s="117"/>
      <c r="AF308" s="117"/>
      <c r="AG308" s="117"/>
      <c r="AH308" s="111" t="str">
        <f aca="false">IF(B308&lt;&gt;"",SUMIF(D$12:AG$12,"TLA",D308:AG308),"")</f>
        <v/>
      </c>
      <c r="AI308" s="112" t="str">
        <f aca="false">IF(B308&lt;&gt;"",SUMIF(D$12:AG$12,"AT",D308:AG308),"")</f>
        <v/>
      </c>
      <c r="AJ308" s="117"/>
      <c r="AK308" s="117"/>
      <c r="AL308" s="117"/>
      <c r="AM308" s="117"/>
      <c r="AN308" s="117"/>
      <c r="AO308" s="117"/>
      <c r="AP308" s="117"/>
      <c r="AQ308" s="117"/>
      <c r="AR308" s="117"/>
      <c r="AS308" s="117"/>
      <c r="AT308" s="117"/>
      <c r="AU308" s="117"/>
      <c r="AV308" s="117"/>
      <c r="AW308" s="117"/>
      <c r="AX308" s="117"/>
      <c r="AY308" s="117"/>
      <c r="AZ308" s="117"/>
      <c r="BA308" s="117"/>
      <c r="BB308" s="117"/>
      <c r="BC308" s="117"/>
      <c r="BD308" s="117"/>
      <c r="BE308" s="117"/>
      <c r="BF308" s="117"/>
      <c r="BG308" s="117"/>
      <c r="BH308" s="117"/>
      <c r="BI308" s="117"/>
      <c r="BJ308" s="117"/>
      <c r="BK308" s="117"/>
      <c r="BL308" s="117"/>
      <c r="BM308" s="117"/>
      <c r="BN308" s="111" t="str">
        <f aca="false">IF(B308&lt;&gt;"", SUMIF(AJ$12:BM$12,"TLA",AJ308:BM308), "")</f>
        <v/>
      </c>
      <c r="BO308" s="112" t="str">
        <f aca="false">IF(B308&lt;&gt;"", SUMIF(AJ$12:BM$12,"AT",AJ308:BM308), "")</f>
        <v/>
      </c>
      <c r="BP308" s="113"/>
      <c r="BQ308" s="113"/>
      <c r="BR308" s="113"/>
      <c r="BS308" s="113"/>
      <c r="BT308" s="113"/>
      <c r="BU308" s="113"/>
      <c r="BV308" s="113"/>
      <c r="BW308" s="113"/>
      <c r="BX308" s="113"/>
      <c r="BY308" s="113"/>
      <c r="BZ308" s="113"/>
      <c r="CA308" s="117"/>
      <c r="CB308" s="117"/>
      <c r="CC308" s="117"/>
      <c r="CD308" s="117"/>
      <c r="CE308" s="117"/>
      <c r="CF308" s="117"/>
      <c r="CG308" s="117"/>
      <c r="CH308" s="117"/>
      <c r="CI308" s="117"/>
      <c r="CJ308" s="117"/>
      <c r="CK308" s="117"/>
      <c r="CL308" s="117"/>
      <c r="CM308" s="117"/>
      <c r="CN308" s="117"/>
      <c r="CO308" s="117"/>
      <c r="CP308" s="117"/>
      <c r="CQ308" s="117"/>
      <c r="CR308" s="117"/>
      <c r="CS308" s="117"/>
      <c r="CT308" s="111" t="str">
        <f aca="false">IF(B308&lt;&gt;"",SUMIF(BP$12:CS$12,"TLA",BP308:CS308), "")</f>
        <v/>
      </c>
      <c r="CU308" s="112" t="str">
        <f aca="false">IF(B308&lt;&gt;"",SUMIF(BP$12:CS$12,"AT",BP308:CS308), "")</f>
        <v/>
      </c>
      <c r="CV308" s="114" t="str">
        <f aca="false">IF(B308&lt;&gt;"",IFERROR(SUMIF(D$14:CS$14, "CLO1", D308:CS308)/'Grade computation'!I$4,""),"")</f>
        <v/>
      </c>
      <c r="CW308" s="115" t="str">
        <f aca="false">IF(CV308="","",IF(CV308&gt;=B$10,"Y","N"))</f>
        <v/>
      </c>
      <c r="CX308" s="115" t="str">
        <f aca="false">IF(CV308="","",IF(CV308&lt;50%,1,IF(AND(CV308&gt;=50%,CV308&lt;B$10),2,IF(CV308&gt;=B$10,3))))</f>
        <v/>
      </c>
      <c r="CY308" s="114" t="str">
        <f aca="false">IF(B308&lt;&gt;"",IFERROR(IF((SUMIF(D$14:CS$14,"CLO2",D308:CS308)/'Grade computation'!I$5)=0,0,(SUMIF(D$14:CS$14,"CLO2",D308:CS308)/'Grade computation'!I$5)),""),"")</f>
        <v/>
      </c>
      <c r="CZ308" s="115" t="str">
        <f aca="false">IF(CY308="","",IF(CY308&gt;=B$10,"Y","N"))</f>
        <v/>
      </c>
      <c r="DA308" s="115" t="str">
        <f aca="false">IF(CY308="","",IF(CY308&lt;50%,1,IF(AND(CY308&gt;=50%,CY308&lt;B$10),2,IF(CY308&gt;=B$10,3))))</f>
        <v/>
      </c>
      <c r="DB308" s="114" t="str">
        <f aca="false">IF(B308&lt;&gt;"",IFERROR(IF((SUMIF(D$14:CS$14,"CLO3",D308:CS308)/'Grade computation'!I$6)=0,0,(SUMIF(D$14:CS$14,"CLO3",D308:CS308)/'Grade computation'!I$6)),""),"")</f>
        <v/>
      </c>
      <c r="DC308" s="115" t="str">
        <f aca="false">IF(DB308="","",IF(DB308&gt;=B$10,"Y","N"))</f>
        <v/>
      </c>
      <c r="DD308" s="115" t="str">
        <f aca="false">IF(DB308="","",IF(DB308&lt;50%,1,IF(AND(DB308&gt;=50%,DB308&lt;B$10),2,IF(DB308&gt;=B$10,3))))</f>
        <v/>
      </c>
      <c r="DE308" s="114" t="str">
        <f aca="false">IF(B308&lt;&gt;"",IFERROR(SUMIF(D$14:CS$14,"CLO4",D308:CS308)/'Grade computation'!I$7,""),"")</f>
        <v/>
      </c>
      <c r="DF308" s="115" t="str">
        <f aca="false">IF(DE308="","",IF(DE308&gt;=B$10,"Y","N"))</f>
        <v/>
      </c>
      <c r="DG308" s="115" t="str">
        <f aca="false">IF(DE308="","",IF(DE308&lt;50%,1,IF(AND(DE308&gt;=50%,DE308&lt;B$10),2,IF(DE308&gt;=B$10,3))))</f>
        <v/>
      </c>
      <c r="DH308" s="114" t="str">
        <f aca="false">IF(B308&lt;&gt;"",IFERROR(IF((SUMIF(D$14:CS$14,"CLO5",D308:CS308)/'Grade computation'!I$8)=0,0,(SUMIF(D$14:CS$14,"CLO5",D308:CS308)/'Grade computation'!I$8)),""),"")</f>
        <v/>
      </c>
      <c r="DI308" s="115" t="str">
        <f aca="false">IF(DH308="","",IF(DH308&gt;=B$10,"Y","N"))</f>
        <v/>
      </c>
      <c r="DJ308" s="115" t="str">
        <f aca="false">IF(DH308="","",IF(DH308&lt;50%,1,IF(AND(DH308&gt;=50%,DH308&lt;B$10),2,IF(DH308&gt;=B$10,3))))</f>
        <v/>
      </c>
      <c r="DK308" s="114" t="str">
        <f aca="false">IF(B308&lt;&gt;"",IFERROR(IF((SUMIF(D$14:CS$14,"CLO6",D308:CS308)/'Grade computation'!I$9)=0,0,(SUMIF(D$14:CS$14,"CLO6",D308:CS308)/'Grade computation'!I$9)),""),"")</f>
        <v/>
      </c>
      <c r="DL308" s="115" t="str">
        <f aca="false">IF(DK308="","",IF(DK308&gt;=B$10,"Y","N"))</f>
        <v/>
      </c>
      <c r="DM308" s="115" t="str">
        <f aca="false">IF(DK308="","",IF(DK308&lt;50%,1,IF(AND(DK308&gt;=50%,DK308&lt;B$10),2,IF(DK308&gt;=B$10,3))))</f>
        <v/>
      </c>
      <c r="DN308" s="114" t="str">
        <f aca="false">IF(B308&lt;&gt;"",IFERROR(IF((SUMIF(D$14:CS$14,"CLO7",D308:CS308)/'Grade computation'!I$10)=0,0,(SUMIF(D$14:CS$14,"CLO7",D308:CS308)/'Grade computation'!I$10)),""),"")</f>
        <v/>
      </c>
      <c r="DO308" s="115" t="str">
        <f aca="false">IF(DN308="","",IF(DN308&gt;=B$10,"Y","N"))</f>
        <v/>
      </c>
      <c r="DP308" s="115" t="str">
        <f aca="false">IF(DN308="","",IF(DN308&lt;50%,1,IF(AND(DN308&gt;=50%,DN308&lt;B$10),2,IF(DN308&gt;=B$10,3))))</f>
        <v/>
      </c>
      <c r="DQ308" s="114" t="str">
        <f aca="false">IF(B308&lt;&gt;"",IFERROR(IF((SUMIF(D$14:CS$14,"CLO8",D308:CS308)/'Grade computation'!I$11)=0,0,(SUMIF(D$14:CS$14,"CLO8",D308:CS308)/'Grade computation'!I$11)),""),"")</f>
        <v/>
      </c>
      <c r="DR308" s="115" t="str">
        <f aca="false">IF(DQ308="","",IF(DQ308&gt;=B$10,"Y","N"))</f>
        <v/>
      </c>
      <c r="DS308" s="115" t="str">
        <f aca="false">IF(DQ308="","",IF(DQ308&lt;50%,1,IF(AND(DQ308&gt;=50%,DQ308&lt;B$10),2,IF(DQ308&gt;=B$10,3))))</f>
        <v/>
      </c>
      <c r="DT308" s="114" t="str">
        <f aca="false">IF(B308&lt;&gt;"",IFERROR(IF((SUMIF(D$14:CS$14,"CLO9",D308:CS308)/'Grade computation'!I$12)=0,0,(SUMIF(D$14:CS$14,"CLO9",D308:CS308)/'Grade computation'!I$12)),""),"")</f>
        <v/>
      </c>
      <c r="DU308" s="115" t="str">
        <f aca="false">IF(DT308="","",IF(DT308&gt;=B$10,"Y","N"))</f>
        <v/>
      </c>
      <c r="DV308" s="115" t="str">
        <f aca="false">IF(DT308="","",IF(DT308&lt;50%,1,IF(AND(DT308&gt;=50%,DT308&lt;B$10),2,IF(DT308&gt;=B$10,3))))</f>
        <v/>
      </c>
      <c r="DW308" s="114" t="str">
        <f aca="false">IF(B308&lt;&gt;"",IFERROR(IF((SUMIF(D$14:CS$14,"CLO10",D308:CS308)/'Grade computation'!I$13)=0,0,(SUMIF(D$14:CS$14,"CLO10",D308:CS308)/'Grade computation'!I$13)),""),"")</f>
        <v/>
      </c>
      <c r="DX308" s="115" t="str">
        <f aca="false">IF(DW308="","",IF(DW308&gt;=B$10,"Y","N"))</f>
        <v/>
      </c>
      <c r="DY308" s="115" t="str">
        <f aca="false">IF(DW308="","",IF(DW308&lt;50%,1,IF(AND(DW308&gt;=50%,DW308&lt;B$10),2,IF(DW308&gt;=B$10,3))))</f>
        <v/>
      </c>
      <c r="DZ308" s="13"/>
      <c r="EA308" s="13"/>
    </row>
    <row r="309" customFormat="false" ht="15.75" hidden="false" customHeight="true" outlineLevel="0" collapsed="false">
      <c r="A309" s="118"/>
      <c r="B309" s="119"/>
      <c r="C309" s="117"/>
      <c r="D309" s="117"/>
      <c r="E309" s="117"/>
      <c r="F309" s="117"/>
      <c r="G309" s="117"/>
      <c r="H309" s="117"/>
      <c r="I309" s="117"/>
      <c r="J309" s="117"/>
      <c r="K309" s="117"/>
      <c r="L309" s="117"/>
      <c r="M309" s="117"/>
      <c r="N309" s="117"/>
      <c r="O309" s="117"/>
      <c r="P309" s="117"/>
      <c r="Q309" s="117"/>
      <c r="R309" s="117"/>
      <c r="S309" s="117"/>
      <c r="T309" s="117"/>
      <c r="U309" s="117"/>
      <c r="V309" s="117"/>
      <c r="W309" s="117"/>
      <c r="X309" s="117"/>
      <c r="Y309" s="117"/>
      <c r="Z309" s="117"/>
      <c r="AA309" s="117"/>
      <c r="AB309" s="117"/>
      <c r="AC309" s="117"/>
      <c r="AD309" s="117"/>
      <c r="AE309" s="117"/>
      <c r="AF309" s="117"/>
      <c r="AG309" s="117"/>
      <c r="AH309" s="111" t="str">
        <f aca="false">IF(B309&lt;&gt;"",SUMIF(D$12:AG$12,"TLA",D309:AG309),"")</f>
        <v/>
      </c>
      <c r="AI309" s="112" t="str">
        <f aca="false">IF(B309&lt;&gt;"",SUMIF(D$12:AG$12,"AT",D309:AG309),"")</f>
        <v/>
      </c>
      <c r="AJ309" s="117"/>
      <c r="AK309" s="117"/>
      <c r="AL309" s="117"/>
      <c r="AM309" s="117"/>
      <c r="AN309" s="117"/>
      <c r="AO309" s="117"/>
      <c r="AP309" s="117"/>
      <c r="AQ309" s="117"/>
      <c r="AR309" s="117"/>
      <c r="AS309" s="117"/>
      <c r="AT309" s="117"/>
      <c r="AU309" s="117"/>
      <c r="AV309" s="117"/>
      <c r="AW309" s="117"/>
      <c r="AX309" s="117"/>
      <c r="AY309" s="117"/>
      <c r="AZ309" s="117"/>
      <c r="BA309" s="117"/>
      <c r="BB309" s="117"/>
      <c r="BC309" s="117"/>
      <c r="BD309" s="117"/>
      <c r="BE309" s="117"/>
      <c r="BF309" s="117"/>
      <c r="BG309" s="117"/>
      <c r="BH309" s="117"/>
      <c r="BI309" s="117"/>
      <c r="BJ309" s="117"/>
      <c r="BK309" s="117"/>
      <c r="BL309" s="117"/>
      <c r="BM309" s="117"/>
      <c r="BN309" s="111" t="str">
        <f aca="false">IF(B309&lt;&gt;"", SUMIF(AJ$12:BM$12,"TLA",AJ309:BM309), "")</f>
        <v/>
      </c>
      <c r="BO309" s="112" t="str">
        <f aca="false">IF(B309&lt;&gt;"", SUMIF(AJ$12:BM$12,"AT",AJ309:BM309), "")</f>
        <v/>
      </c>
      <c r="BP309" s="113"/>
      <c r="BQ309" s="113"/>
      <c r="BR309" s="113"/>
      <c r="BS309" s="113"/>
      <c r="BT309" s="113"/>
      <c r="BU309" s="113"/>
      <c r="BV309" s="113"/>
      <c r="BW309" s="113"/>
      <c r="BX309" s="113"/>
      <c r="BY309" s="113"/>
      <c r="BZ309" s="113"/>
      <c r="CA309" s="117"/>
      <c r="CB309" s="117"/>
      <c r="CC309" s="117"/>
      <c r="CD309" s="117"/>
      <c r="CE309" s="117"/>
      <c r="CF309" s="117"/>
      <c r="CG309" s="117"/>
      <c r="CH309" s="117"/>
      <c r="CI309" s="117"/>
      <c r="CJ309" s="117"/>
      <c r="CK309" s="117"/>
      <c r="CL309" s="117"/>
      <c r="CM309" s="117"/>
      <c r="CN309" s="117"/>
      <c r="CO309" s="117"/>
      <c r="CP309" s="117"/>
      <c r="CQ309" s="117"/>
      <c r="CR309" s="117"/>
      <c r="CS309" s="117"/>
      <c r="CT309" s="111" t="str">
        <f aca="false">IF(B309&lt;&gt;"",SUMIF(BP$12:CS$12,"TLA",BP309:CS309), "")</f>
        <v/>
      </c>
      <c r="CU309" s="112" t="str">
        <f aca="false">IF(B309&lt;&gt;"",SUMIF(BP$12:CS$12,"AT",BP309:CS309), "")</f>
        <v/>
      </c>
      <c r="CV309" s="114" t="str">
        <f aca="false">IF(B309&lt;&gt;"",IFERROR(SUMIF(D$14:CS$14, "CLO1", D309:CS309)/'Grade computation'!I$4,""),"")</f>
        <v/>
      </c>
      <c r="CW309" s="115" t="str">
        <f aca="false">IF(CV309="","",IF(CV309&gt;=B$10,"Y","N"))</f>
        <v/>
      </c>
      <c r="CX309" s="115" t="str">
        <f aca="false">IF(CV309="","",IF(CV309&lt;50%,1,IF(AND(CV309&gt;=50%,CV309&lt;B$10),2,IF(CV309&gt;=B$10,3))))</f>
        <v/>
      </c>
      <c r="CY309" s="114" t="str">
        <f aca="false">IF(B309&lt;&gt;"",IFERROR(IF((SUMIF(D$14:CS$14,"CLO2",D309:CS309)/'Grade computation'!I$5)=0,0,(SUMIF(D$14:CS$14,"CLO2",D309:CS309)/'Grade computation'!I$5)),""),"")</f>
        <v/>
      </c>
      <c r="CZ309" s="115" t="str">
        <f aca="false">IF(CY309="","",IF(CY309&gt;=B$10,"Y","N"))</f>
        <v/>
      </c>
      <c r="DA309" s="115" t="str">
        <f aca="false">IF(CY309="","",IF(CY309&lt;50%,1,IF(AND(CY309&gt;=50%,CY309&lt;B$10),2,IF(CY309&gt;=B$10,3))))</f>
        <v/>
      </c>
      <c r="DB309" s="114" t="str">
        <f aca="false">IF(B309&lt;&gt;"",IFERROR(IF((SUMIF(D$14:CS$14,"CLO3",D309:CS309)/'Grade computation'!I$6)=0,0,(SUMIF(D$14:CS$14,"CLO3",D309:CS309)/'Grade computation'!I$6)),""),"")</f>
        <v/>
      </c>
      <c r="DC309" s="115" t="str">
        <f aca="false">IF(DB309="","",IF(DB309&gt;=B$10,"Y","N"))</f>
        <v/>
      </c>
      <c r="DD309" s="115" t="str">
        <f aca="false">IF(DB309="","",IF(DB309&lt;50%,1,IF(AND(DB309&gt;=50%,DB309&lt;B$10),2,IF(DB309&gt;=B$10,3))))</f>
        <v/>
      </c>
      <c r="DE309" s="114" t="str">
        <f aca="false">IF(B309&lt;&gt;"",IFERROR(SUMIF(D$14:CS$14,"CLO4",D309:CS309)/'Grade computation'!I$7,""),"")</f>
        <v/>
      </c>
      <c r="DF309" s="115" t="str">
        <f aca="false">IF(DE309="","",IF(DE309&gt;=B$10,"Y","N"))</f>
        <v/>
      </c>
      <c r="DG309" s="115" t="str">
        <f aca="false">IF(DE309="","",IF(DE309&lt;50%,1,IF(AND(DE309&gt;=50%,DE309&lt;B$10),2,IF(DE309&gt;=B$10,3))))</f>
        <v/>
      </c>
      <c r="DH309" s="114" t="str">
        <f aca="false">IF(B309&lt;&gt;"",IFERROR(IF((SUMIF(D$14:CS$14,"CLO5",D309:CS309)/'Grade computation'!I$8)=0,0,(SUMIF(D$14:CS$14,"CLO5",D309:CS309)/'Grade computation'!I$8)),""),"")</f>
        <v/>
      </c>
      <c r="DI309" s="115" t="str">
        <f aca="false">IF(DH309="","",IF(DH309&gt;=B$10,"Y","N"))</f>
        <v/>
      </c>
      <c r="DJ309" s="115" t="str">
        <f aca="false">IF(DH309="","",IF(DH309&lt;50%,1,IF(AND(DH309&gt;=50%,DH309&lt;B$10),2,IF(DH309&gt;=B$10,3))))</f>
        <v/>
      </c>
      <c r="DK309" s="114" t="str">
        <f aca="false">IF(B309&lt;&gt;"",IFERROR(IF((SUMIF(D$14:CS$14,"CLO6",D309:CS309)/'Grade computation'!I$9)=0,0,(SUMIF(D$14:CS$14,"CLO6",D309:CS309)/'Grade computation'!I$9)),""),"")</f>
        <v/>
      </c>
      <c r="DL309" s="115" t="str">
        <f aca="false">IF(DK309="","",IF(DK309&gt;=B$10,"Y","N"))</f>
        <v/>
      </c>
      <c r="DM309" s="115" t="str">
        <f aca="false">IF(DK309="","",IF(DK309&lt;50%,1,IF(AND(DK309&gt;=50%,DK309&lt;B$10),2,IF(DK309&gt;=B$10,3))))</f>
        <v/>
      </c>
      <c r="DN309" s="114" t="str">
        <f aca="false">IF(B309&lt;&gt;"",IFERROR(IF((SUMIF(D$14:CS$14,"CLO7",D309:CS309)/'Grade computation'!I$10)=0,0,(SUMIF(D$14:CS$14,"CLO7",D309:CS309)/'Grade computation'!I$10)),""),"")</f>
        <v/>
      </c>
      <c r="DO309" s="115" t="str">
        <f aca="false">IF(DN309="","",IF(DN309&gt;=B$10,"Y","N"))</f>
        <v/>
      </c>
      <c r="DP309" s="115" t="str">
        <f aca="false">IF(DN309="","",IF(DN309&lt;50%,1,IF(AND(DN309&gt;=50%,DN309&lt;B$10),2,IF(DN309&gt;=B$10,3))))</f>
        <v/>
      </c>
      <c r="DQ309" s="114" t="str">
        <f aca="false">IF(B309&lt;&gt;"",IFERROR(IF((SUMIF(D$14:CS$14,"CLO8",D309:CS309)/'Grade computation'!I$11)=0,0,(SUMIF(D$14:CS$14,"CLO8",D309:CS309)/'Grade computation'!I$11)),""),"")</f>
        <v/>
      </c>
      <c r="DR309" s="115" t="str">
        <f aca="false">IF(DQ309="","",IF(DQ309&gt;=B$10,"Y","N"))</f>
        <v/>
      </c>
      <c r="DS309" s="115" t="str">
        <f aca="false">IF(DQ309="","",IF(DQ309&lt;50%,1,IF(AND(DQ309&gt;=50%,DQ309&lt;B$10),2,IF(DQ309&gt;=B$10,3))))</f>
        <v/>
      </c>
      <c r="DT309" s="114" t="str">
        <f aca="false">IF(B309&lt;&gt;"",IFERROR(IF((SUMIF(D$14:CS$14,"CLO9",D309:CS309)/'Grade computation'!I$12)=0,0,(SUMIF(D$14:CS$14,"CLO9",D309:CS309)/'Grade computation'!I$12)),""),"")</f>
        <v/>
      </c>
      <c r="DU309" s="115" t="str">
        <f aca="false">IF(DT309="","",IF(DT309&gt;=B$10,"Y","N"))</f>
        <v/>
      </c>
      <c r="DV309" s="115" t="str">
        <f aca="false">IF(DT309="","",IF(DT309&lt;50%,1,IF(AND(DT309&gt;=50%,DT309&lt;B$10),2,IF(DT309&gt;=B$10,3))))</f>
        <v/>
      </c>
      <c r="DW309" s="114" t="str">
        <f aca="false">IF(B309&lt;&gt;"",IFERROR(IF((SUMIF(D$14:CS$14,"CLO10",D309:CS309)/'Grade computation'!I$13)=0,0,(SUMIF(D$14:CS$14,"CLO10",D309:CS309)/'Grade computation'!I$13)),""),"")</f>
        <v/>
      </c>
      <c r="DX309" s="115" t="str">
        <f aca="false">IF(DW309="","",IF(DW309&gt;=B$10,"Y","N"))</f>
        <v/>
      </c>
      <c r="DY309" s="115" t="str">
        <f aca="false">IF(DW309="","",IF(DW309&lt;50%,1,IF(AND(DW309&gt;=50%,DW309&lt;B$10),2,IF(DW309&gt;=B$10,3))))</f>
        <v/>
      </c>
      <c r="DZ309" s="13"/>
      <c r="EA309" s="13"/>
    </row>
    <row r="310" customFormat="false" ht="15.75" hidden="false" customHeight="true" outlineLevel="0" collapsed="false">
      <c r="A310" s="118"/>
      <c r="B310" s="119"/>
      <c r="C310" s="117"/>
      <c r="D310" s="117"/>
      <c r="E310" s="117"/>
      <c r="F310" s="117"/>
      <c r="G310" s="117"/>
      <c r="H310" s="117"/>
      <c r="I310" s="117"/>
      <c r="J310" s="117"/>
      <c r="K310" s="117"/>
      <c r="L310" s="117"/>
      <c r="M310" s="117"/>
      <c r="N310" s="117"/>
      <c r="O310" s="117"/>
      <c r="P310" s="117"/>
      <c r="Q310" s="117"/>
      <c r="R310" s="117"/>
      <c r="S310" s="117"/>
      <c r="T310" s="117"/>
      <c r="U310" s="117"/>
      <c r="V310" s="117"/>
      <c r="W310" s="117"/>
      <c r="X310" s="117"/>
      <c r="Y310" s="117"/>
      <c r="Z310" s="117"/>
      <c r="AA310" s="117"/>
      <c r="AB310" s="117"/>
      <c r="AC310" s="117"/>
      <c r="AD310" s="117"/>
      <c r="AE310" s="117"/>
      <c r="AF310" s="117"/>
      <c r="AG310" s="117"/>
      <c r="AH310" s="111" t="str">
        <f aca="false">IF(B310&lt;&gt;"",SUMIF(D$12:AG$12,"TLA",D310:AG310),"")</f>
        <v/>
      </c>
      <c r="AI310" s="112" t="str">
        <f aca="false">IF(B310&lt;&gt;"",SUMIF(D$12:AG$12,"AT",D310:AG310),"")</f>
        <v/>
      </c>
      <c r="AJ310" s="117"/>
      <c r="AK310" s="117"/>
      <c r="AL310" s="117"/>
      <c r="AM310" s="117"/>
      <c r="AN310" s="117"/>
      <c r="AO310" s="117"/>
      <c r="AP310" s="117"/>
      <c r="AQ310" s="117"/>
      <c r="AR310" s="117"/>
      <c r="AS310" s="117"/>
      <c r="AT310" s="117"/>
      <c r="AU310" s="117"/>
      <c r="AV310" s="117"/>
      <c r="AW310" s="117"/>
      <c r="AX310" s="117"/>
      <c r="AY310" s="117"/>
      <c r="AZ310" s="117"/>
      <c r="BA310" s="117"/>
      <c r="BB310" s="117"/>
      <c r="BC310" s="117"/>
      <c r="BD310" s="117"/>
      <c r="BE310" s="117"/>
      <c r="BF310" s="117"/>
      <c r="BG310" s="117"/>
      <c r="BH310" s="117"/>
      <c r="BI310" s="117"/>
      <c r="BJ310" s="117"/>
      <c r="BK310" s="117"/>
      <c r="BL310" s="117"/>
      <c r="BM310" s="117"/>
      <c r="BN310" s="111" t="str">
        <f aca="false">IF(B310&lt;&gt;"", SUMIF(AJ$12:BM$12,"TLA",AJ310:BM310), "")</f>
        <v/>
      </c>
      <c r="BO310" s="112" t="str">
        <f aca="false">IF(B310&lt;&gt;"", SUMIF(AJ$12:BM$12,"AT",AJ310:BM310), "")</f>
        <v/>
      </c>
      <c r="BP310" s="113"/>
      <c r="BQ310" s="113"/>
      <c r="BR310" s="113"/>
      <c r="BS310" s="113"/>
      <c r="BT310" s="113"/>
      <c r="BU310" s="113"/>
      <c r="BV310" s="113"/>
      <c r="BW310" s="113"/>
      <c r="BX310" s="113"/>
      <c r="BY310" s="113"/>
      <c r="BZ310" s="113"/>
      <c r="CA310" s="117"/>
      <c r="CB310" s="117"/>
      <c r="CC310" s="117"/>
      <c r="CD310" s="117"/>
      <c r="CE310" s="117"/>
      <c r="CF310" s="117"/>
      <c r="CG310" s="117"/>
      <c r="CH310" s="117"/>
      <c r="CI310" s="117"/>
      <c r="CJ310" s="117"/>
      <c r="CK310" s="117"/>
      <c r="CL310" s="117"/>
      <c r="CM310" s="117"/>
      <c r="CN310" s="117"/>
      <c r="CO310" s="117"/>
      <c r="CP310" s="117"/>
      <c r="CQ310" s="117"/>
      <c r="CR310" s="117"/>
      <c r="CS310" s="117"/>
      <c r="CT310" s="111" t="str">
        <f aca="false">IF(B310&lt;&gt;"",SUMIF(BP$12:CS$12,"TLA",BP310:CS310), "")</f>
        <v/>
      </c>
      <c r="CU310" s="112" t="str">
        <f aca="false">IF(B310&lt;&gt;"",SUMIF(BP$12:CS$12,"AT",BP310:CS310), "")</f>
        <v/>
      </c>
      <c r="CV310" s="114" t="str">
        <f aca="false">IF(B310&lt;&gt;"",IFERROR(SUMIF(D$14:CS$14, "CLO1", D310:CS310)/'Grade computation'!I$4,""),"")</f>
        <v/>
      </c>
      <c r="CW310" s="115" t="str">
        <f aca="false">IF(CV310="","",IF(CV310&gt;=B$10,"Y","N"))</f>
        <v/>
      </c>
      <c r="CX310" s="115" t="str">
        <f aca="false">IF(CV310="","",IF(CV310&lt;50%,1,IF(AND(CV310&gt;=50%,CV310&lt;B$10),2,IF(CV310&gt;=B$10,3))))</f>
        <v/>
      </c>
      <c r="CY310" s="114" t="str">
        <f aca="false">IF(B310&lt;&gt;"",IFERROR(IF((SUMIF(D$14:CS$14,"CLO2",D310:CS310)/'Grade computation'!I$5)=0,0,(SUMIF(D$14:CS$14,"CLO2",D310:CS310)/'Grade computation'!I$5)),""),"")</f>
        <v/>
      </c>
      <c r="CZ310" s="115" t="str">
        <f aca="false">IF(CY310="","",IF(CY310&gt;=B$10,"Y","N"))</f>
        <v/>
      </c>
      <c r="DA310" s="115" t="str">
        <f aca="false">IF(CY310="","",IF(CY310&lt;50%,1,IF(AND(CY310&gt;=50%,CY310&lt;B$10),2,IF(CY310&gt;=B$10,3))))</f>
        <v/>
      </c>
      <c r="DB310" s="114" t="str">
        <f aca="false">IF(B310&lt;&gt;"",IFERROR(IF((SUMIF(D$14:CS$14,"CLO3",D310:CS310)/'Grade computation'!I$6)=0,0,(SUMIF(D$14:CS$14,"CLO3",D310:CS310)/'Grade computation'!I$6)),""),"")</f>
        <v/>
      </c>
      <c r="DC310" s="115" t="str">
        <f aca="false">IF(DB310="","",IF(DB310&gt;=B$10,"Y","N"))</f>
        <v/>
      </c>
      <c r="DD310" s="115" t="str">
        <f aca="false">IF(DB310="","",IF(DB310&lt;50%,1,IF(AND(DB310&gt;=50%,DB310&lt;B$10),2,IF(DB310&gt;=B$10,3))))</f>
        <v/>
      </c>
      <c r="DE310" s="114" t="str">
        <f aca="false">IF(B310&lt;&gt;"",IFERROR(SUMIF(D$14:CS$14,"CLO4",D310:CS310)/'Grade computation'!I$7,""),"")</f>
        <v/>
      </c>
      <c r="DF310" s="115" t="str">
        <f aca="false">IF(DE310="","",IF(DE310&gt;=B$10,"Y","N"))</f>
        <v/>
      </c>
      <c r="DG310" s="115" t="str">
        <f aca="false">IF(DE310="","",IF(DE310&lt;50%,1,IF(AND(DE310&gt;=50%,DE310&lt;B$10),2,IF(DE310&gt;=B$10,3))))</f>
        <v/>
      </c>
      <c r="DH310" s="114" t="str">
        <f aca="false">IF(B310&lt;&gt;"",IFERROR(IF((SUMIF(D$14:CS$14,"CLO5",D310:CS310)/'Grade computation'!I$8)=0,0,(SUMIF(D$14:CS$14,"CLO5",D310:CS310)/'Grade computation'!I$8)),""),"")</f>
        <v/>
      </c>
      <c r="DI310" s="115" t="str">
        <f aca="false">IF(DH310="","",IF(DH310&gt;=B$10,"Y","N"))</f>
        <v/>
      </c>
      <c r="DJ310" s="115" t="str">
        <f aca="false">IF(DH310="","",IF(DH310&lt;50%,1,IF(AND(DH310&gt;=50%,DH310&lt;B$10),2,IF(DH310&gt;=B$10,3))))</f>
        <v/>
      </c>
      <c r="DK310" s="114" t="str">
        <f aca="false">IF(B310&lt;&gt;"",IFERROR(IF((SUMIF(D$14:CS$14,"CLO6",D310:CS310)/'Grade computation'!I$9)=0,0,(SUMIF(D$14:CS$14,"CLO6",D310:CS310)/'Grade computation'!I$9)),""),"")</f>
        <v/>
      </c>
      <c r="DL310" s="115" t="str">
        <f aca="false">IF(DK310="","",IF(DK310&gt;=B$10,"Y","N"))</f>
        <v/>
      </c>
      <c r="DM310" s="115" t="str">
        <f aca="false">IF(DK310="","",IF(DK310&lt;50%,1,IF(AND(DK310&gt;=50%,DK310&lt;B$10),2,IF(DK310&gt;=B$10,3))))</f>
        <v/>
      </c>
      <c r="DN310" s="114" t="str">
        <f aca="false">IF(B310&lt;&gt;"",IFERROR(IF((SUMIF(D$14:CS$14,"CLO7",D310:CS310)/'Grade computation'!I$10)=0,0,(SUMIF(D$14:CS$14,"CLO7",D310:CS310)/'Grade computation'!I$10)),""),"")</f>
        <v/>
      </c>
      <c r="DO310" s="115" t="str">
        <f aca="false">IF(DN310="","",IF(DN310&gt;=B$10,"Y","N"))</f>
        <v/>
      </c>
      <c r="DP310" s="115" t="str">
        <f aca="false">IF(DN310="","",IF(DN310&lt;50%,1,IF(AND(DN310&gt;=50%,DN310&lt;B$10),2,IF(DN310&gt;=B$10,3))))</f>
        <v/>
      </c>
      <c r="DQ310" s="114" t="str">
        <f aca="false">IF(B310&lt;&gt;"",IFERROR(IF((SUMIF(D$14:CS$14,"CLO8",D310:CS310)/'Grade computation'!I$11)=0,0,(SUMIF(D$14:CS$14,"CLO8",D310:CS310)/'Grade computation'!I$11)),""),"")</f>
        <v/>
      </c>
      <c r="DR310" s="115" t="str">
        <f aca="false">IF(DQ310="","",IF(DQ310&gt;=B$10,"Y","N"))</f>
        <v/>
      </c>
      <c r="DS310" s="115" t="str">
        <f aca="false">IF(DQ310="","",IF(DQ310&lt;50%,1,IF(AND(DQ310&gt;=50%,DQ310&lt;B$10),2,IF(DQ310&gt;=B$10,3))))</f>
        <v/>
      </c>
      <c r="DT310" s="114" t="str">
        <f aca="false">IF(B310&lt;&gt;"",IFERROR(IF((SUMIF(D$14:CS$14,"CLO9",D310:CS310)/'Grade computation'!I$12)=0,0,(SUMIF(D$14:CS$14,"CLO9",D310:CS310)/'Grade computation'!I$12)),""),"")</f>
        <v/>
      </c>
      <c r="DU310" s="115" t="str">
        <f aca="false">IF(DT310="","",IF(DT310&gt;=B$10,"Y","N"))</f>
        <v/>
      </c>
      <c r="DV310" s="115" t="str">
        <f aca="false">IF(DT310="","",IF(DT310&lt;50%,1,IF(AND(DT310&gt;=50%,DT310&lt;B$10),2,IF(DT310&gt;=B$10,3))))</f>
        <v/>
      </c>
      <c r="DW310" s="114" t="str">
        <f aca="false">IF(B310&lt;&gt;"",IFERROR(IF((SUMIF(D$14:CS$14,"CLO10",D310:CS310)/'Grade computation'!I$13)=0,0,(SUMIF(D$14:CS$14,"CLO10",D310:CS310)/'Grade computation'!I$13)),""),"")</f>
        <v/>
      </c>
      <c r="DX310" s="115" t="str">
        <f aca="false">IF(DW310="","",IF(DW310&gt;=B$10,"Y","N"))</f>
        <v/>
      </c>
      <c r="DY310" s="115" t="str">
        <f aca="false">IF(DW310="","",IF(DW310&lt;50%,1,IF(AND(DW310&gt;=50%,DW310&lt;B$10),2,IF(DW310&gt;=B$10,3))))</f>
        <v/>
      </c>
      <c r="DZ310" s="13"/>
      <c r="EA310" s="13"/>
    </row>
    <row r="311" customFormat="false" ht="15.75" hidden="false" customHeight="true" outlineLevel="0" collapsed="false">
      <c r="A311" s="118"/>
      <c r="B311" s="119"/>
      <c r="C311" s="117"/>
      <c r="D311" s="117"/>
      <c r="E311" s="117"/>
      <c r="F311" s="117"/>
      <c r="G311" s="117"/>
      <c r="H311" s="117"/>
      <c r="I311" s="117"/>
      <c r="J311" s="117"/>
      <c r="K311" s="117"/>
      <c r="L311" s="117"/>
      <c r="M311" s="117"/>
      <c r="N311" s="117"/>
      <c r="O311" s="117"/>
      <c r="P311" s="117"/>
      <c r="Q311" s="117"/>
      <c r="R311" s="117"/>
      <c r="S311" s="117"/>
      <c r="T311" s="117"/>
      <c r="U311" s="117"/>
      <c r="V311" s="117"/>
      <c r="W311" s="117"/>
      <c r="X311" s="117"/>
      <c r="Y311" s="117"/>
      <c r="Z311" s="117"/>
      <c r="AA311" s="117"/>
      <c r="AB311" s="117"/>
      <c r="AC311" s="117"/>
      <c r="AD311" s="117"/>
      <c r="AE311" s="117"/>
      <c r="AF311" s="117"/>
      <c r="AG311" s="117"/>
      <c r="AH311" s="111" t="str">
        <f aca="false">IF(B311&lt;&gt;"",SUMIF(D$12:AG$12,"TLA",D311:AG311),"")</f>
        <v/>
      </c>
      <c r="AI311" s="112" t="str">
        <f aca="false">IF(B311&lt;&gt;"",SUMIF(D$12:AG$12,"AT",D311:AG311),"")</f>
        <v/>
      </c>
      <c r="AJ311" s="117"/>
      <c r="AK311" s="117"/>
      <c r="AL311" s="117"/>
      <c r="AM311" s="117"/>
      <c r="AN311" s="117"/>
      <c r="AO311" s="117"/>
      <c r="AP311" s="117"/>
      <c r="AQ311" s="117"/>
      <c r="AR311" s="117"/>
      <c r="AS311" s="117"/>
      <c r="AT311" s="117"/>
      <c r="AU311" s="117"/>
      <c r="AV311" s="117"/>
      <c r="AW311" s="117"/>
      <c r="AX311" s="117"/>
      <c r="AY311" s="117"/>
      <c r="AZ311" s="117"/>
      <c r="BA311" s="117"/>
      <c r="BB311" s="117"/>
      <c r="BC311" s="117"/>
      <c r="BD311" s="117"/>
      <c r="BE311" s="117"/>
      <c r="BF311" s="117"/>
      <c r="BG311" s="117"/>
      <c r="BH311" s="117"/>
      <c r="BI311" s="117"/>
      <c r="BJ311" s="117"/>
      <c r="BK311" s="117"/>
      <c r="BL311" s="117"/>
      <c r="BM311" s="117"/>
      <c r="BN311" s="111" t="str">
        <f aca="false">IF(B311&lt;&gt;"", SUMIF(AJ$12:BM$12,"TLA",AJ311:BM311), "")</f>
        <v/>
      </c>
      <c r="BO311" s="112" t="str">
        <f aca="false">IF(B311&lt;&gt;"", SUMIF(AJ$12:BM$12,"AT",AJ311:BM311), "")</f>
        <v/>
      </c>
      <c r="BP311" s="113"/>
      <c r="BQ311" s="113"/>
      <c r="BR311" s="113"/>
      <c r="BS311" s="113"/>
      <c r="BT311" s="113"/>
      <c r="BU311" s="113"/>
      <c r="BV311" s="113"/>
      <c r="BW311" s="113"/>
      <c r="BX311" s="113"/>
      <c r="BY311" s="113"/>
      <c r="BZ311" s="113"/>
      <c r="CA311" s="117"/>
      <c r="CB311" s="117"/>
      <c r="CC311" s="117"/>
      <c r="CD311" s="117"/>
      <c r="CE311" s="117"/>
      <c r="CF311" s="117"/>
      <c r="CG311" s="117"/>
      <c r="CH311" s="117"/>
      <c r="CI311" s="117"/>
      <c r="CJ311" s="117"/>
      <c r="CK311" s="117"/>
      <c r="CL311" s="117"/>
      <c r="CM311" s="117"/>
      <c r="CN311" s="117"/>
      <c r="CO311" s="117"/>
      <c r="CP311" s="117"/>
      <c r="CQ311" s="117"/>
      <c r="CR311" s="117"/>
      <c r="CS311" s="117"/>
      <c r="CT311" s="111" t="str">
        <f aca="false">IF(B311&lt;&gt;"",SUMIF(BP$12:CS$12,"TLA",BP311:CS311), "")</f>
        <v/>
      </c>
      <c r="CU311" s="112" t="str">
        <f aca="false">IF(B311&lt;&gt;"",SUMIF(BP$12:CS$12,"AT",BP311:CS311), "")</f>
        <v/>
      </c>
      <c r="CV311" s="114" t="str">
        <f aca="false">IF(B311&lt;&gt;"",IFERROR(SUMIF(D$14:CS$14, "CLO1", D311:CS311)/'Grade computation'!I$4,""),"")</f>
        <v/>
      </c>
      <c r="CW311" s="115" t="str">
        <f aca="false">IF(CV311="","",IF(CV311&gt;=B$10,"Y","N"))</f>
        <v/>
      </c>
      <c r="CX311" s="115" t="str">
        <f aca="false">IF(CV311="","",IF(CV311&lt;50%,1,IF(AND(CV311&gt;=50%,CV311&lt;B$10),2,IF(CV311&gt;=B$10,3))))</f>
        <v/>
      </c>
      <c r="CY311" s="114" t="str">
        <f aca="false">IF(B311&lt;&gt;"",IFERROR(IF((SUMIF(D$14:CS$14,"CLO2",D311:CS311)/'Grade computation'!I$5)=0,0,(SUMIF(D$14:CS$14,"CLO2",D311:CS311)/'Grade computation'!I$5)),""),"")</f>
        <v/>
      </c>
      <c r="CZ311" s="115" t="str">
        <f aca="false">IF(CY311="","",IF(CY311&gt;=B$10,"Y","N"))</f>
        <v/>
      </c>
      <c r="DA311" s="115" t="str">
        <f aca="false">IF(CY311="","",IF(CY311&lt;50%,1,IF(AND(CY311&gt;=50%,CY311&lt;B$10),2,IF(CY311&gt;=B$10,3))))</f>
        <v/>
      </c>
      <c r="DB311" s="114" t="str">
        <f aca="false">IF(B311&lt;&gt;"",IFERROR(IF((SUMIF(D$14:CS$14,"CLO3",D311:CS311)/'Grade computation'!I$6)=0,0,(SUMIF(D$14:CS$14,"CLO3",D311:CS311)/'Grade computation'!I$6)),""),"")</f>
        <v/>
      </c>
      <c r="DC311" s="115" t="str">
        <f aca="false">IF(DB311="","",IF(DB311&gt;=B$10,"Y","N"))</f>
        <v/>
      </c>
      <c r="DD311" s="115" t="str">
        <f aca="false">IF(DB311="","",IF(DB311&lt;50%,1,IF(AND(DB311&gt;=50%,DB311&lt;B$10),2,IF(DB311&gt;=B$10,3))))</f>
        <v/>
      </c>
      <c r="DE311" s="114" t="str">
        <f aca="false">IF(B311&lt;&gt;"",IFERROR(SUMIF(D$14:CS$14,"CLO4",D311:CS311)/'Grade computation'!I$7,""),"")</f>
        <v/>
      </c>
      <c r="DF311" s="115" t="str">
        <f aca="false">IF(DE311="","",IF(DE311&gt;=B$10,"Y","N"))</f>
        <v/>
      </c>
      <c r="DG311" s="115" t="str">
        <f aca="false">IF(DE311="","",IF(DE311&lt;50%,1,IF(AND(DE311&gt;=50%,DE311&lt;B$10),2,IF(DE311&gt;=B$10,3))))</f>
        <v/>
      </c>
      <c r="DH311" s="114" t="str">
        <f aca="false">IF(B311&lt;&gt;"",IFERROR(IF((SUMIF(D$14:CS$14,"CLO5",D311:CS311)/'Grade computation'!I$8)=0,0,(SUMIF(D$14:CS$14,"CLO5",D311:CS311)/'Grade computation'!I$8)),""),"")</f>
        <v/>
      </c>
      <c r="DI311" s="115" t="str">
        <f aca="false">IF(DH311="","",IF(DH311&gt;=B$10,"Y","N"))</f>
        <v/>
      </c>
      <c r="DJ311" s="115" t="str">
        <f aca="false">IF(DH311="","",IF(DH311&lt;50%,1,IF(AND(DH311&gt;=50%,DH311&lt;B$10),2,IF(DH311&gt;=B$10,3))))</f>
        <v/>
      </c>
      <c r="DK311" s="114" t="str">
        <f aca="false">IF(B311&lt;&gt;"",IFERROR(IF((SUMIF(D$14:CS$14,"CLO6",D311:CS311)/'Grade computation'!I$9)=0,0,(SUMIF(D$14:CS$14,"CLO6",D311:CS311)/'Grade computation'!I$9)),""),"")</f>
        <v/>
      </c>
      <c r="DL311" s="115" t="str">
        <f aca="false">IF(DK311="","",IF(DK311&gt;=B$10,"Y","N"))</f>
        <v/>
      </c>
      <c r="DM311" s="115" t="str">
        <f aca="false">IF(DK311="","",IF(DK311&lt;50%,1,IF(AND(DK311&gt;=50%,DK311&lt;B$10),2,IF(DK311&gt;=B$10,3))))</f>
        <v/>
      </c>
      <c r="DN311" s="114" t="str">
        <f aca="false">IF(B311&lt;&gt;"",IFERROR(IF((SUMIF(D$14:CS$14,"CLO7",D311:CS311)/'Grade computation'!I$10)=0,0,(SUMIF(D$14:CS$14,"CLO7",D311:CS311)/'Grade computation'!I$10)),""),"")</f>
        <v/>
      </c>
      <c r="DO311" s="115" t="str">
        <f aca="false">IF(DN311="","",IF(DN311&gt;=B$10,"Y","N"))</f>
        <v/>
      </c>
      <c r="DP311" s="115" t="str">
        <f aca="false">IF(DN311="","",IF(DN311&lt;50%,1,IF(AND(DN311&gt;=50%,DN311&lt;B$10),2,IF(DN311&gt;=B$10,3))))</f>
        <v/>
      </c>
      <c r="DQ311" s="114" t="str">
        <f aca="false">IF(B311&lt;&gt;"",IFERROR(IF((SUMIF(D$14:CS$14,"CLO8",D311:CS311)/'Grade computation'!I$11)=0,0,(SUMIF(D$14:CS$14,"CLO8",D311:CS311)/'Grade computation'!I$11)),""),"")</f>
        <v/>
      </c>
      <c r="DR311" s="115" t="str">
        <f aca="false">IF(DQ311="","",IF(DQ311&gt;=B$10,"Y","N"))</f>
        <v/>
      </c>
      <c r="DS311" s="115" t="str">
        <f aca="false">IF(DQ311="","",IF(DQ311&lt;50%,1,IF(AND(DQ311&gt;=50%,DQ311&lt;B$10),2,IF(DQ311&gt;=B$10,3))))</f>
        <v/>
      </c>
      <c r="DT311" s="114" t="str">
        <f aca="false">IF(B311&lt;&gt;"",IFERROR(IF((SUMIF(D$14:CS$14,"CLO9",D311:CS311)/'Grade computation'!I$12)=0,0,(SUMIF(D$14:CS$14,"CLO9",D311:CS311)/'Grade computation'!I$12)),""),"")</f>
        <v/>
      </c>
      <c r="DU311" s="115" t="str">
        <f aca="false">IF(DT311="","",IF(DT311&gt;=B$10,"Y","N"))</f>
        <v/>
      </c>
      <c r="DV311" s="115" t="str">
        <f aca="false">IF(DT311="","",IF(DT311&lt;50%,1,IF(AND(DT311&gt;=50%,DT311&lt;B$10),2,IF(DT311&gt;=B$10,3))))</f>
        <v/>
      </c>
      <c r="DW311" s="114" t="str">
        <f aca="false">IF(B311&lt;&gt;"",IFERROR(IF((SUMIF(D$14:CS$14,"CLO10",D311:CS311)/'Grade computation'!I$13)=0,0,(SUMIF(D$14:CS$14,"CLO10",D311:CS311)/'Grade computation'!I$13)),""),"")</f>
        <v/>
      </c>
      <c r="DX311" s="115" t="str">
        <f aca="false">IF(DW311="","",IF(DW311&gt;=B$10,"Y","N"))</f>
        <v/>
      </c>
      <c r="DY311" s="115" t="str">
        <f aca="false">IF(DW311="","",IF(DW311&lt;50%,1,IF(AND(DW311&gt;=50%,DW311&lt;B$10),2,IF(DW311&gt;=B$10,3))))</f>
        <v/>
      </c>
      <c r="DZ311" s="13"/>
      <c r="EA311" s="13"/>
    </row>
    <row r="312" customFormat="false" ht="15.75" hidden="false" customHeight="true" outlineLevel="0" collapsed="false">
      <c r="A312" s="118"/>
      <c r="B312" s="119"/>
      <c r="C312" s="117"/>
      <c r="D312" s="117"/>
      <c r="E312" s="117"/>
      <c r="F312" s="117"/>
      <c r="G312" s="117"/>
      <c r="H312" s="117"/>
      <c r="I312" s="117"/>
      <c r="J312" s="117"/>
      <c r="K312" s="117"/>
      <c r="L312" s="117"/>
      <c r="M312" s="117"/>
      <c r="N312" s="117"/>
      <c r="O312" s="117"/>
      <c r="P312" s="117"/>
      <c r="Q312" s="117"/>
      <c r="R312" s="117"/>
      <c r="S312" s="117"/>
      <c r="T312" s="117"/>
      <c r="U312" s="117"/>
      <c r="V312" s="117"/>
      <c r="W312" s="117"/>
      <c r="X312" s="117"/>
      <c r="Y312" s="117"/>
      <c r="Z312" s="117"/>
      <c r="AA312" s="117"/>
      <c r="AB312" s="117"/>
      <c r="AC312" s="117"/>
      <c r="AD312" s="117"/>
      <c r="AE312" s="117"/>
      <c r="AF312" s="117"/>
      <c r="AG312" s="117"/>
      <c r="AH312" s="111" t="str">
        <f aca="false">IF(B312&lt;&gt;"",SUMIF(D$12:AG$12,"TLA",D312:AG312),"")</f>
        <v/>
      </c>
      <c r="AI312" s="112" t="str">
        <f aca="false">IF(B312&lt;&gt;"",SUMIF(D$12:AG$12,"AT",D312:AG312),"")</f>
        <v/>
      </c>
      <c r="AJ312" s="117"/>
      <c r="AK312" s="117"/>
      <c r="AL312" s="117"/>
      <c r="AM312" s="117"/>
      <c r="AN312" s="117"/>
      <c r="AO312" s="117"/>
      <c r="AP312" s="117"/>
      <c r="AQ312" s="117"/>
      <c r="AR312" s="117"/>
      <c r="AS312" s="117"/>
      <c r="AT312" s="117"/>
      <c r="AU312" s="117"/>
      <c r="AV312" s="117"/>
      <c r="AW312" s="117"/>
      <c r="AX312" s="117"/>
      <c r="AY312" s="117"/>
      <c r="AZ312" s="117"/>
      <c r="BA312" s="117"/>
      <c r="BB312" s="117"/>
      <c r="BC312" s="117"/>
      <c r="BD312" s="117"/>
      <c r="BE312" s="117"/>
      <c r="BF312" s="117"/>
      <c r="BG312" s="117"/>
      <c r="BH312" s="117"/>
      <c r="BI312" s="117"/>
      <c r="BJ312" s="117"/>
      <c r="BK312" s="117"/>
      <c r="BL312" s="117"/>
      <c r="BM312" s="117"/>
      <c r="BN312" s="111" t="str">
        <f aca="false">IF(B312&lt;&gt;"", SUMIF(AJ$12:BM$12,"TLA",AJ312:BM312), "")</f>
        <v/>
      </c>
      <c r="BO312" s="112" t="str">
        <f aca="false">IF(B312&lt;&gt;"", SUMIF(AJ$12:BM$12,"AT",AJ312:BM312), "")</f>
        <v/>
      </c>
      <c r="BP312" s="113"/>
      <c r="BQ312" s="113"/>
      <c r="BR312" s="113"/>
      <c r="BS312" s="113"/>
      <c r="BT312" s="113"/>
      <c r="BU312" s="113"/>
      <c r="BV312" s="113"/>
      <c r="BW312" s="113"/>
      <c r="BX312" s="113"/>
      <c r="BY312" s="113"/>
      <c r="BZ312" s="113"/>
      <c r="CA312" s="117"/>
      <c r="CB312" s="117"/>
      <c r="CC312" s="117"/>
      <c r="CD312" s="117"/>
      <c r="CE312" s="117"/>
      <c r="CF312" s="117"/>
      <c r="CG312" s="117"/>
      <c r="CH312" s="117"/>
      <c r="CI312" s="117"/>
      <c r="CJ312" s="117"/>
      <c r="CK312" s="117"/>
      <c r="CL312" s="117"/>
      <c r="CM312" s="117"/>
      <c r="CN312" s="117"/>
      <c r="CO312" s="117"/>
      <c r="CP312" s="117"/>
      <c r="CQ312" s="117"/>
      <c r="CR312" s="117"/>
      <c r="CS312" s="117"/>
      <c r="CT312" s="111" t="str">
        <f aca="false">IF(B312&lt;&gt;"",SUMIF(BP$12:CS$12,"TLA",BP312:CS312), "")</f>
        <v/>
      </c>
      <c r="CU312" s="112" t="str">
        <f aca="false">IF(B312&lt;&gt;"",SUMIF(BP$12:CS$12,"AT",BP312:CS312), "")</f>
        <v/>
      </c>
      <c r="CV312" s="114" t="str">
        <f aca="false">IF(B312&lt;&gt;"",IFERROR(SUMIF(D$14:CS$14, "CLO1", D312:CS312)/'Grade computation'!I$4,""),"")</f>
        <v/>
      </c>
      <c r="CW312" s="115" t="str">
        <f aca="false">IF(CV312="","",IF(CV312&gt;=B$10,"Y","N"))</f>
        <v/>
      </c>
      <c r="CX312" s="115" t="str">
        <f aca="false">IF(CV312="","",IF(CV312&lt;50%,1,IF(AND(CV312&gt;=50%,CV312&lt;B$10),2,IF(CV312&gt;=B$10,3))))</f>
        <v/>
      </c>
      <c r="CY312" s="114" t="str">
        <f aca="false">IF(B312&lt;&gt;"",IFERROR(IF((SUMIF(D$14:CS$14,"CLO2",D312:CS312)/'Grade computation'!I$5)=0,0,(SUMIF(D$14:CS$14,"CLO2",D312:CS312)/'Grade computation'!I$5)),""),"")</f>
        <v/>
      </c>
      <c r="CZ312" s="115" t="str">
        <f aca="false">IF(CY312="","",IF(CY312&gt;=B$10,"Y","N"))</f>
        <v/>
      </c>
      <c r="DA312" s="115" t="str">
        <f aca="false">IF(CY312="","",IF(CY312&lt;50%,1,IF(AND(CY312&gt;=50%,CY312&lt;B$10),2,IF(CY312&gt;=B$10,3))))</f>
        <v/>
      </c>
      <c r="DB312" s="114" t="str">
        <f aca="false">IF(B312&lt;&gt;"",IFERROR(IF((SUMIF(D$14:CS$14,"CLO3",D312:CS312)/'Grade computation'!I$6)=0,0,(SUMIF(D$14:CS$14,"CLO3",D312:CS312)/'Grade computation'!I$6)),""),"")</f>
        <v/>
      </c>
      <c r="DC312" s="115" t="str">
        <f aca="false">IF(DB312="","",IF(DB312&gt;=B$10,"Y","N"))</f>
        <v/>
      </c>
      <c r="DD312" s="115" t="str">
        <f aca="false">IF(DB312="","",IF(DB312&lt;50%,1,IF(AND(DB312&gt;=50%,DB312&lt;B$10),2,IF(DB312&gt;=B$10,3))))</f>
        <v/>
      </c>
      <c r="DE312" s="114" t="str">
        <f aca="false">IF(B312&lt;&gt;"",IFERROR(SUMIF(D$14:CS$14,"CLO4",D312:CS312)/'Grade computation'!I$7,""),"")</f>
        <v/>
      </c>
      <c r="DF312" s="115" t="str">
        <f aca="false">IF(DE312="","",IF(DE312&gt;=B$10,"Y","N"))</f>
        <v/>
      </c>
      <c r="DG312" s="115" t="str">
        <f aca="false">IF(DE312="","",IF(DE312&lt;50%,1,IF(AND(DE312&gt;=50%,DE312&lt;B$10),2,IF(DE312&gt;=B$10,3))))</f>
        <v/>
      </c>
      <c r="DH312" s="114" t="str">
        <f aca="false">IF(B312&lt;&gt;"",IFERROR(IF((SUMIF(D$14:CS$14,"CLO5",D312:CS312)/'Grade computation'!I$8)=0,0,(SUMIF(D$14:CS$14,"CLO5",D312:CS312)/'Grade computation'!I$8)),""),"")</f>
        <v/>
      </c>
      <c r="DI312" s="115" t="str">
        <f aca="false">IF(DH312="","",IF(DH312&gt;=B$10,"Y","N"))</f>
        <v/>
      </c>
      <c r="DJ312" s="115" t="str">
        <f aca="false">IF(DH312="","",IF(DH312&lt;50%,1,IF(AND(DH312&gt;=50%,DH312&lt;B$10),2,IF(DH312&gt;=B$10,3))))</f>
        <v/>
      </c>
      <c r="DK312" s="114" t="str">
        <f aca="false">IF(B312&lt;&gt;"",IFERROR(IF((SUMIF(D$14:CS$14,"CLO6",D312:CS312)/'Grade computation'!I$9)=0,0,(SUMIF(D$14:CS$14,"CLO6",D312:CS312)/'Grade computation'!I$9)),""),"")</f>
        <v/>
      </c>
      <c r="DL312" s="115" t="str">
        <f aca="false">IF(DK312="","",IF(DK312&gt;=B$10,"Y","N"))</f>
        <v/>
      </c>
      <c r="DM312" s="115" t="str">
        <f aca="false">IF(DK312="","",IF(DK312&lt;50%,1,IF(AND(DK312&gt;=50%,DK312&lt;B$10),2,IF(DK312&gt;=B$10,3))))</f>
        <v/>
      </c>
      <c r="DN312" s="114" t="str">
        <f aca="false">IF(B312&lt;&gt;"",IFERROR(IF((SUMIF(D$14:CS$14,"CLO7",D312:CS312)/'Grade computation'!I$10)=0,0,(SUMIF(D$14:CS$14,"CLO7",D312:CS312)/'Grade computation'!I$10)),""),"")</f>
        <v/>
      </c>
      <c r="DO312" s="115" t="str">
        <f aca="false">IF(DN312="","",IF(DN312&gt;=B$10,"Y","N"))</f>
        <v/>
      </c>
      <c r="DP312" s="115" t="str">
        <f aca="false">IF(DN312="","",IF(DN312&lt;50%,1,IF(AND(DN312&gt;=50%,DN312&lt;B$10),2,IF(DN312&gt;=B$10,3))))</f>
        <v/>
      </c>
      <c r="DQ312" s="114" t="str">
        <f aca="false">IF(B312&lt;&gt;"",IFERROR(IF((SUMIF(D$14:CS$14,"CLO8",D312:CS312)/'Grade computation'!I$11)=0,0,(SUMIF(D$14:CS$14,"CLO8",D312:CS312)/'Grade computation'!I$11)),""),"")</f>
        <v/>
      </c>
      <c r="DR312" s="115" t="str">
        <f aca="false">IF(DQ312="","",IF(DQ312&gt;=B$10,"Y","N"))</f>
        <v/>
      </c>
      <c r="DS312" s="115" t="str">
        <f aca="false">IF(DQ312="","",IF(DQ312&lt;50%,1,IF(AND(DQ312&gt;=50%,DQ312&lt;B$10),2,IF(DQ312&gt;=B$10,3))))</f>
        <v/>
      </c>
      <c r="DT312" s="114" t="str">
        <f aca="false">IF(B312&lt;&gt;"",IFERROR(IF((SUMIF(D$14:CS$14,"CLO9",D312:CS312)/'Grade computation'!I$12)=0,0,(SUMIF(D$14:CS$14,"CLO9",D312:CS312)/'Grade computation'!I$12)),""),"")</f>
        <v/>
      </c>
      <c r="DU312" s="115" t="str">
        <f aca="false">IF(DT312="","",IF(DT312&gt;=B$10,"Y","N"))</f>
        <v/>
      </c>
      <c r="DV312" s="115" t="str">
        <f aca="false">IF(DT312="","",IF(DT312&lt;50%,1,IF(AND(DT312&gt;=50%,DT312&lt;B$10),2,IF(DT312&gt;=B$10,3))))</f>
        <v/>
      </c>
      <c r="DW312" s="114" t="str">
        <f aca="false">IF(B312&lt;&gt;"",IFERROR(IF((SUMIF(D$14:CS$14,"CLO10",D312:CS312)/'Grade computation'!I$13)=0,0,(SUMIF(D$14:CS$14,"CLO10",D312:CS312)/'Grade computation'!I$13)),""),"")</f>
        <v/>
      </c>
      <c r="DX312" s="115" t="str">
        <f aca="false">IF(DW312="","",IF(DW312&gt;=B$10,"Y","N"))</f>
        <v/>
      </c>
      <c r="DY312" s="115" t="str">
        <f aca="false">IF(DW312="","",IF(DW312&lt;50%,1,IF(AND(DW312&gt;=50%,DW312&lt;B$10),2,IF(DW312&gt;=B$10,3))))</f>
        <v/>
      </c>
      <c r="DZ312" s="13"/>
      <c r="EA312" s="13"/>
    </row>
    <row r="313" customFormat="false" ht="15.75" hidden="false" customHeight="true" outlineLevel="0" collapsed="false">
      <c r="A313" s="118"/>
      <c r="B313" s="119"/>
      <c r="C313" s="117"/>
      <c r="D313" s="117"/>
      <c r="E313" s="117"/>
      <c r="F313" s="117"/>
      <c r="G313" s="117"/>
      <c r="H313" s="117"/>
      <c r="I313" s="117"/>
      <c r="J313" s="117"/>
      <c r="K313" s="117"/>
      <c r="L313" s="117"/>
      <c r="M313" s="117"/>
      <c r="N313" s="117"/>
      <c r="O313" s="117"/>
      <c r="P313" s="117"/>
      <c r="Q313" s="117"/>
      <c r="R313" s="117"/>
      <c r="S313" s="117"/>
      <c r="T313" s="117"/>
      <c r="U313" s="117"/>
      <c r="V313" s="117"/>
      <c r="W313" s="117"/>
      <c r="X313" s="117"/>
      <c r="Y313" s="117"/>
      <c r="Z313" s="117"/>
      <c r="AA313" s="117"/>
      <c r="AB313" s="117"/>
      <c r="AC313" s="117"/>
      <c r="AD313" s="117"/>
      <c r="AE313" s="117"/>
      <c r="AF313" s="117"/>
      <c r="AG313" s="117"/>
      <c r="AH313" s="111" t="str">
        <f aca="false">IF(B313&lt;&gt;"",SUMIF(D$12:AG$12,"TLA",D313:AG313),"")</f>
        <v/>
      </c>
      <c r="AI313" s="112" t="str">
        <f aca="false">IF(B313&lt;&gt;"",SUMIF(D$12:AG$12,"AT",D313:AG313),"")</f>
        <v/>
      </c>
      <c r="AJ313" s="117"/>
      <c r="AK313" s="117"/>
      <c r="AL313" s="117"/>
      <c r="AM313" s="117"/>
      <c r="AN313" s="117"/>
      <c r="AO313" s="117"/>
      <c r="AP313" s="117"/>
      <c r="AQ313" s="117"/>
      <c r="AR313" s="117"/>
      <c r="AS313" s="117"/>
      <c r="AT313" s="117"/>
      <c r="AU313" s="117"/>
      <c r="AV313" s="117"/>
      <c r="AW313" s="117"/>
      <c r="AX313" s="117"/>
      <c r="AY313" s="117"/>
      <c r="AZ313" s="117"/>
      <c r="BA313" s="117"/>
      <c r="BB313" s="117"/>
      <c r="BC313" s="117"/>
      <c r="BD313" s="117"/>
      <c r="BE313" s="117"/>
      <c r="BF313" s="117"/>
      <c r="BG313" s="117"/>
      <c r="BH313" s="117"/>
      <c r="BI313" s="117"/>
      <c r="BJ313" s="117"/>
      <c r="BK313" s="117"/>
      <c r="BL313" s="117"/>
      <c r="BM313" s="117"/>
      <c r="BN313" s="111" t="str">
        <f aca="false">IF(B313&lt;&gt;"", SUMIF(AJ$12:BM$12,"TLA",AJ313:BM313), "")</f>
        <v/>
      </c>
      <c r="BO313" s="112" t="str">
        <f aca="false">IF(B313&lt;&gt;"", SUMIF(AJ$12:BM$12,"AT",AJ313:BM313), "")</f>
        <v/>
      </c>
      <c r="BP313" s="113"/>
      <c r="BQ313" s="113"/>
      <c r="BR313" s="113"/>
      <c r="BS313" s="113"/>
      <c r="BT313" s="113"/>
      <c r="BU313" s="113"/>
      <c r="BV313" s="113"/>
      <c r="BW313" s="113"/>
      <c r="BX313" s="113"/>
      <c r="BY313" s="113"/>
      <c r="BZ313" s="113"/>
      <c r="CA313" s="117"/>
      <c r="CB313" s="117"/>
      <c r="CC313" s="117"/>
      <c r="CD313" s="117"/>
      <c r="CE313" s="117"/>
      <c r="CF313" s="117"/>
      <c r="CG313" s="117"/>
      <c r="CH313" s="117"/>
      <c r="CI313" s="117"/>
      <c r="CJ313" s="117"/>
      <c r="CK313" s="117"/>
      <c r="CL313" s="117"/>
      <c r="CM313" s="117"/>
      <c r="CN313" s="117"/>
      <c r="CO313" s="117"/>
      <c r="CP313" s="117"/>
      <c r="CQ313" s="117"/>
      <c r="CR313" s="117"/>
      <c r="CS313" s="117"/>
      <c r="CT313" s="111" t="str">
        <f aca="false">IF(B313&lt;&gt;"",SUMIF(BP$12:CS$12,"TLA",BP313:CS313), "")</f>
        <v/>
      </c>
      <c r="CU313" s="112" t="str">
        <f aca="false">IF(B313&lt;&gt;"",SUMIF(BP$12:CS$12,"AT",BP313:CS313), "")</f>
        <v/>
      </c>
      <c r="CV313" s="114" t="str">
        <f aca="false">IF(B313&lt;&gt;"",IFERROR(SUMIF(D$14:CS$14, "CLO1", D313:CS313)/'Grade computation'!I$4,""),"")</f>
        <v/>
      </c>
      <c r="CW313" s="115" t="str">
        <f aca="false">IF(CV313="","",IF(CV313&gt;=B$10,"Y","N"))</f>
        <v/>
      </c>
      <c r="CX313" s="115" t="str">
        <f aca="false">IF(CV313="","",IF(CV313&lt;50%,1,IF(AND(CV313&gt;=50%,CV313&lt;B$10),2,IF(CV313&gt;=B$10,3))))</f>
        <v/>
      </c>
      <c r="CY313" s="114" t="str">
        <f aca="false">IF(B313&lt;&gt;"",IFERROR(IF((SUMIF(D$14:CS$14,"CLO2",D313:CS313)/'Grade computation'!I$5)=0,0,(SUMIF(D$14:CS$14,"CLO2",D313:CS313)/'Grade computation'!I$5)),""),"")</f>
        <v/>
      </c>
      <c r="CZ313" s="115" t="str">
        <f aca="false">IF(CY313="","",IF(CY313&gt;=B$10,"Y","N"))</f>
        <v/>
      </c>
      <c r="DA313" s="115" t="str">
        <f aca="false">IF(CY313="","",IF(CY313&lt;50%,1,IF(AND(CY313&gt;=50%,CY313&lt;B$10),2,IF(CY313&gt;=B$10,3))))</f>
        <v/>
      </c>
      <c r="DB313" s="114" t="str">
        <f aca="false">IF(B313&lt;&gt;"",IFERROR(IF((SUMIF(D$14:CS$14,"CLO3",D313:CS313)/'Grade computation'!I$6)=0,0,(SUMIF(D$14:CS$14,"CLO3",D313:CS313)/'Grade computation'!I$6)),""),"")</f>
        <v/>
      </c>
      <c r="DC313" s="115" t="str">
        <f aca="false">IF(DB313="","",IF(DB313&gt;=B$10,"Y","N"))</f>
        <v/>
      </c>
      <c r="DD313" s="115" t="str">
        <f aca="false">IF(DB313="","",IF(DB313&lt;50%,1,IF(AND(DB313&gt;=50%,DB313&lt;B$10),2,IF(DB313&gt;=B$10,3))))</f>
        <v/>
      </c>
      <c r="DE313" s="114" t="str">
        <f aca="false">IF(B313&lt;&gt;"",IFERROR(SUMIF(D$14:CS$14,"CLO4",D313:CS313)/'Grade computation'!I$7,""),"")</f>
        <v/>
      </c>
      <c r="DF313" s="115" t="str">
        <f aca="false">IF(DE313="","",IF(DE313&gt;=B$10,"Y","N"))</f>
        <v/>
      </c>
      <c r="DG313" s="115" t="str">
        <f aca="false">IF(DE313="","",IF(DE313&lt;50%,1,IF(AND(DE313&gt;=50%,DE313&lt;B$10),2,IF(DE313&gt;=B$10,3))))</f>
        <v/>
      </c>
      <c r="DH313" s="114" t="str">
        <f aca="false">IF(B313&lt;&gt;"",IFERROR(IF((SUMIF(D$14:CS$14,"CLO5",D313:CS313)/'Grade computation'!I$8)=0,0,(SUMIF(D$14:CS$14,"CLO5",D313:CS313)/'Grade computation'!I$8)),""),"")</f>
        <v/>
      </c>
      <c r="DI313" s="115" t="str">
        <f aca="false">IF(DH313="","",IF(DH313&gt;=B$10,"Y","N"))</f>
        <v/>
      </c>
      <c r="DJ313" s="115" t="str">
        <f aca="false">IF(DH313="","",IF(DH313&lt;50%,1,IF(AND(DH313&gt;=50%,DH313&lt;B$10),2,IF(DH313&gt;=B$10,3))))</f>
        <v/>
      </c>
      <c r="DK313" s="114" t="str">
        <f aca="false">IF(B313&lt;&gt;"",IFERROR(IF((SUMIF(D$14:CS$14,"CLO6",D313:CS313)/'Grade computation'!I$9)=0,0,(SUMIF(D$14:CS$14,"CLO6",D313:CS313)/'Grade computation'!I$9)),""),"")</f>
        <v/>
      </c>
      <c r="DL313" s="115" t="str">
        <f aca="false">IF(DK313="","",IF(DK313&gt;=B$10,"Y","N"))</f>
        <v/>
      </c>
      <c r="DM313" s="115" t="str">
        <f aca="false">IF(DK313="","",IF(DK313&lt;50%,1,IF(AND(DK313&gt;=50%,DK313&lt;B$10),2,IF(DK313&gt;=B$10,3))))</f>
        <v/>
      </c>
      <c r="DN313" s="114" t="str">
        <f aca="false">IF(B313&lt;&gt;"",IFERROR(IF((SUMIF(D$14:CS$14,"CLO7",D313:CS313)/'Grade computation'!I$10)=0,0,(SUMIF(D$14:CS$14,"CLO7",D313:CS313)/'Grade computation'!I$10)),""),"")</f>
        <v/>
      </c>
      <c r="DO313" s="115" t="str">
        <f aca="false">IF(DN313="","",IF(DN313&gt;=B$10,"Y","N"))</f>
        <v/>
      </c>
      <c r="DP313" s="115" t="str">
        <f aca="false">IF(DN313="","",IF(DN313&lt;50%,1,IF(AND(DN313&gt;=50%,DN313&lt;B$10),2,IF(DN313&gt;=B$10,3))))</f>
        <v/>
      </c>
      <c r="DQ313" s="114" t="str">
        <f aca="false">IF(B313&lt;&gt;"",IFERROR(IF((SUMIF(D$14:CS$14,"CLO8",D313:CS313)/'Grade computation'!I$11)=0,0,(SUMIF(D$14:CS$14,"CLO8",D313:CS313)/'Grade computation'!I$11)),""),"")</f>
        <v/>
      </c>
      <c r="DR313" s="115" t="str">
        <f aca="false">IF(DQ313="","",IF(DQ313&gt;=B$10,"Y","N"))</f>
        <v/>
      </c>
      <c r="DS313" s="115" t="str">
        <f aca="false">IF(DQ313="","",IF(DQ313&lt;50%,1,IF(AND(DQ313&gt;=50%,DQ313&lt;B$10),2,IF(DQ313&gt;=B$10,3))))</f>
        <v/>
      </c>
      <c r="DT313" s="114" t="str">
        <f aca="false">IF(B313&lt;&gt;"",IFERROR(IF((SUMIF(D$14:CS$14,"CLO9",D313:CS313)/'Grade computation'!I$12)=0,0,(SUMIF(D$14:CS$14,"CLO9",D313:CS313)/'Grade computation'!I$12)),""),"")</f>
        <v/>
      </c>
      <c r="DU313" s="115" t="str">
        <f aca="false">IF(DT313="","",IF(DT313&gt;=B$10,"Y","N"))</f>
        <v/>
      </c>
      <c r="DV313" s="115" t="str">
        <f aca="false">IF(DT313="","",IF(DT313&lt;50%,1,IF(AND(DT313&gt;=50%,DT313&lt;B$10),2,IF(DT313&gt;=B$10,3))))</f>
        <v/>
      </c>
      <c r="DW313" s="114" t="str">
        <f aca="false">IF(B313&lt;&gt;"",IFERROR(IF((SUMIF(D$14:CS$14,"CLO10",D313:CS313)/'Grade computation'!I$13)=0,0,(SUMIF(D$14:CS$14,"CLO10",D313:CS313)/'Grade computation'!I$13)),""),"")</f>
        <v/>
      </c>
      <c r="DX313" s="115" t="str">
        <f aca="false">IF(DW313="","",IF(DW313&gt;=B$10,"Y","N"))</f>
        <v/>
      </c>
      <c r="DY313" s="115" t="str">
        <f aca="false">IF(DW313="","",IF(DW313&lt;50%,1,IF(AND(DW313&gt;=50%,DW313&lt;B$10),2,IF(DW313&gt;=B$10,3))))</f>
        <v/>
      </c>
      <c r="DZ313" s="13"/>
      <c r="EA313" s="13"/>
    </row>
    <row r="314" customFormat="false" ht="15.75" hidden="false" customHeight="true" outlineLevel="0" collapsed="false">
      <c r="A314" s="118"/>
      <c r="B314" s="119"/>
      <c r="C314" s="117"/>
      <c r="D314" s="117"/>
      <c r="E314" s="117"/>
      <c r="F314" s="117"/>
      <c r="G314" s="117"/>
      <c r="H314" s="117"/>
      <c r="I314" s="117"/>
      <c r="J314" s="117"/>
      <c r="K314" s="117"/>
      <c r="L314" s="117"/>
      <c r="M314" s="117"/>
      <c r="N314" s="117"/>
      <c r="O314" s="117"/>
      <c r="P314" s="117"/>
      <c r="Q314" s="117"/>
      <c r="R314" s="117"/>
      <c r="S314" s="117"/>
      <c r="T314" s="117"/>
      <c r="U314" s="117"/>
      <c r="V314" s="117"/>
      <c r="W314" s="117"/>
      <c r="X314" s="117"/>
      <c r="Y314" s="117"/>
      <c r="Z314" s="117"/>
      <c r="AA314" s="117"/>
      <c r="AB314" s="117"/>
      <c r="AC314" s="117"/>
      <c r="AD314" s="117"/>
      <c r="AE314" s="117"/>
      <c r="AF314" s="117"/>
      <c r="AG314" s="117"/>
      <c r="AH314" s="111" t="str">
        <f aca="false">IF(B314&lt;&gt;"",SUMIF(D$12:AG$12,"TLA",D314:AG314),"")</f>
        <v/>
      </c>
      <c r="AI314" s="112" t="str">
        <f aca="false">IF(B314&lt;&gt;"",SUMIF(D$12:AG$12,"AT",D314:AG314),"")</f>
        <v/>
      </c>
      <c r="AJ314" s="117"/>
      <c r="AK314" s="117"/>
      <c r="AL314" s="117"/>
      <c r="AM314" s="117"/>
      <c r="AN314" s="117"/>
      <c r="AO314" s="117"/>
      <c r="AP314" s="117"/>
      <c r="AQ314" s="117"/>
      <c r="AR314" s="117"/>
      <c r="AS314" s="117"/>
      <c r="AT314" s="117"/>
      <c r="AU314" s="117"/>
      <c r="AV314" s="117"/>
      <c r="AW314" s="117"/>
      <c r="AX314" s="117"/>
      <c r="AY314" s="117"/>
      <c r="AZ314" s="117"/>
      <c r="BA314" s="117"/>
      <c r="BB314" s="117"/>
      <c r="BC314" s="117"/>
      <c r="BD314" s="117"/>
      <c r="BE314" s="117"/>
      <c r="BF314" s="117"/>
      <c r="BG314" s="117"/>
      <c r="BH314" s="117"/>
      <c r="BI314" s="117"/>
      <c r="BJ314" s="117"/>
      <c r="BK314" s="117"/>
      <c r="BL314" s="117"/>
      <c r="BM314" s="117"/>
      <c r="BN314" s="111" t="str">
        <f aca="false">IF(B314&lt;&gt;"", SUMIF(AJ$12:BM$12,"TLA",AJ314:BM314), "")</f>
        <v/>
      </c>
      <c r="BO314" s="112" t="str">
        <f aca="false">IF(B314&lt;&gt;"", SUMIF(AJ$12:BM$12,"AT",AJ314:BM314), "")</f>
        <v/>
      </c>
      <c r="BP314" s="113"/>
      <c r="BQ314" s="113"/>
      <c r="BR314" s="113"/>
      <c r="BS314" s="113"/>
      <c r="BT314" s="113"/>
      <c r="BU314" s="113"/>
      <c r="BV314" s="113"/>
      <c r="BW314" s="113"/>
      <c r="BX314" s="113"/>
      <c r="BY314" s="113"/>
      <c r="BZ314" s="113"/>
      <c r="CA314" s="117"/>
      <c r="CB314" s="117"/>
      <c r="CC314" s="117"/>
      <c r="CD314" s="117"/>
      <c r="CE314" s="117"/>
      <c r="CF314" s="117"/>
      <c r="CG314" s="117"/>
      <c r="CH314" s="117"/>
      <c r="CI314" s="117"/>
      <c r="CJ314" s="117"/>
      <c r="CK314" s="117"/>
      <c r="CL314" s="117"/>
      <c r="CM314" s="117"/>
      <c r="CN314" s="117"/>
      <c r="CO314" s="117"/>
      <c r="CP314" s="117"/>
      <c r="CQ314" s="117"/>
      <c r="CR314" s="117"/>
      <c r="CS314" s="117"/>
      <c r="CT314" s="111" t="str">
        <f aca="false">IF(B314&lt;&gt;"",SUMIF(BP$12:CS$12,"TLA",BP314:CS314), "")</f>
        <v/>
      </c>
      <c r="CU314" s="112" t="str">
        <f aca="false">IF(B314&lt;&gt;"",SUMIF(BP$12:CS$12,"AT",BP314:CS314), "")</f>
        <v/>
      </c>
      <c r="CV314" s="114" t="str">
        <f aca="false">IF(B314&lt;&gt;"",IFERROR(SUMIF(D$14:CS$14, "CLO1", D314:CS314)/'Grade computation'!I$4,""),"")</f>
        <v/>
      </c>
      <c r="CW314" s="115" t="str">
        <f aca="false">IF(CV314="","",IF(CV314&gt;=B$10,"Y","N"))</f>
        <v/>
      </c>
      <c r="CX314" s="115" t="str">
        <f aca="false">IF(CV314="","",IF(CV314&lt;50%,1,IF(AND(CV314&gt;=50%,CV314&lt;B$10),2,IF(CV314&gt;=B$10,3))))</f>
        <v/>
      </c>
      <c r="CY314" s="114" t="str">
        <f aca="false">IF(B314&lt;&gt;"",IFERROR(IF((SUMIF(D$14:CS$14,"CLO2",D314:CS314)/'Grade computation'!I$5)=0,0,(SUMIF(D$14:CS$14,"CLO2",D314:CS314)/'Grade computation'!I$5)),""),"")</f>
        <v/>
      </c>
      <c r="CZ314" s="115" t="str">
        <f aca="false">IF(CY314="","",IF(CY314&gt;=B$10,"Y","N"))</f>
        <v/>
      </c>
      <c r="DA314" s="115" t="str">
        <f aca="false">IF(CY314="","",IF(CY314&lt;50%,1,IF(AND(CY314&gt;=50%,CY314&lt;B$10),2,IF(CY314&gt;=B$10,3))))</f>
        <v/>
      </c>
      <c r="DB314" s="114" t="str">
        <f aca="false">IF(B314&lt;&gt;"",IFERROR(IF((SUMIF(D$14:CS$14,"CLO3",D314:CS314)/'Grade computation'!I$6)=0,0,(SUMIF(D$14:CS$14,"CLO3",D314:CS314)/'Grade computation'!I$6)),""),"")</f>
        <v/>
      </c>
      <c r="DC314" s="115" t="str">
        <f aca="false">IF(DB314="","",IF(DB314&gt;=B$10,"Y","N"))</f>
        <v/>
      </c>
      <c r="DD314" s="115" t="str">
        <f aca="false">IF(DB314="","",IF(DB314&lt;50%,1,IF(AND(DB314&gt;=50%,DB314&lt;B$10),2,IF(DB314&gt;=B$10,3))))</f>
        <v/>
      </c>
      <c r="DE314" s="114" t="str">
        <f aca="false">IF(B314&lt;&gt;"",IFERROR(SUMIF(D$14:CS$14,"CLO4",D314:CS314)/'Grade computation'!I$7,""),"")</f>
        <v/>
      </c>
      <c r="DF314" s="115" t="str">
        <f aca="false">IF(DE314="","",IF(DE314&gt;=B$10,"Y","N"))</f>
        <v/>
      </c>
      <c r="DG314" s="115" t="str">
        <f aca="false">IF(DE314="","",IF(DE314&lt;50%,1,IF(AND(DE314&gt;=50%,DE314&lt;B$10),2,IF(DE314&gt;=B$10,3))))</f>
        <v/>
      </c>
      <c r="DH314" s="114" t="str">
        <f aca="false">IF(B314&lt;&gt;"",IFERROR(IF((SUMIF(D$14:CS$14,"CLO5",D314:CS314)/'Grade computation'!I$8)=0,0,(SUMIF(D$14:CS$14,"CLO5",D314:CS314)/'Grade computation'!I$8)),""),"")</f>
        <v/>
      </c>
      <c r="DI314" s="115" t="str">
        <f aca="false">IF(DH314="","",IF(DH314&gt;=B$10,"Y","N"))</f>
        <v/>
      </c>
      <c r="DJ314" s="115" t="str">
        <f aca="false">IF(DH314="","",IF(DH314&lt;50%,1,IF(AND(DH314&gt;=50%,DH314&lt;B$10),2,IF(DH314&gt;=B$10,3))))</f>
        <v/>
      </c>
      <c r="DK314" s="114" t="str">
        <f aca="false">IF(B314&lt;&gt;"",IFERROR(IF((SUMIF(D$14:CS$14,"CLO6",D314:CS314)/'Grade computation'!I$9)=0,0,(SUMIF(D$14:CS$14,"CLO6",D314:CS314)/'Grade computation'!I$9)),""),"")</f>
        <v/>
      </c>
      <c r="DL314" s="115" t="str">
        <f aca="false">IF(DK314="","",IF(DK314&gt;=B$10,"Y","N"))</f>
        <v/>
      </c>
      <c r="DM314" s="115" t="str">
        <f aca="false">IF(DK314="","",IF(DK314&lt;50%,1,IF(AND(DK314&gt;=50%,DK314&lt;B$10),2,IF(DK314&gt;=B$10,3))))</f>
        <v/>
      </c>
      <c r="DN314" s="114" t="str">
        <f aca="false">IF(B314&lt;&gt;"",IFERROR(IF((SUMIF(D$14:CS$14,"CLO7",D314:CS314)/'Grade computation'!I$10)=0,0,(SUMIF(D$14:CS$14,"CLO7",D314:CS314)/'Grade computation'!I$10)),""),"")</f>
        <v/>
      </c>
      <c r="DO314" s="115" t="str">
        <f aca="false">IF(DN314="","",IF(DN314&gt;=B$10,"Y","N"))</f>
        <v/>
      </c>
      <c r="DP314" s="115" t="str">
        <f aca="false">IF(DN314="","",IF(DN314&lt;50%,1,IF(AND(DN314&gt;=50%,DN314&lt;B$10),2,IF(DN314&gt;=B$10,3))))</f>
        <v/>
      </c>
      <c r="DQ314" s="114" t="str">
        <f aca="false">IF(B314&lt;&gt;"",IFERROR(IF((SUMIF(D$14:CS$14,"CLO8",D314:CS314)/'Grade computation'!I$11)=0,0,(SUMIF(D$14:CS$14,"CLO8",D314:CS314)/'Grade computation'!I$11)),""),"")</f>
        <v/>
      </c>
      <c r="DR314" s="115" t="str">
        <f aca="false">IF(DQ314="","",IF(DQ314&gt;=B$10,"Y","N"))</f>
        <v/>
      </c>
      <c r="DS314" s="115" t="str">
        <f aca="false">IF(DQ314="","",IF(DQ314&lt;50%,1,IF(AND(DQ314&gt;=50%,DQ314&lt;B$10),2,IF(DQ314&gt;=B$10,3))))</f>
        <v/>
      </c>
      <c r="DT314" s="114" t="str">
        <f aca="false">IF(B314&lt;&gt;"",IFERROR(IF((SUMIF(D$14:CS$14,"CLO9",D314:CS314)/'Grade computation'!I$12)=0,0,(SUMIF(D$14:CS$14,"CLO9",D314:CS314)/'Grade computation'!I$12)),""),"")</f>
        <v/>
      </c>
      <c r="DU314" s="115" t="str">
        <f aca="false">IF(DT314="","",IF(DT314&gt;=B$10,"Y","N"))</f>
        <v/>
      </c>
      <c r="DV314" s="115" t="str">
        <f aca="false">IF(DT314="","",IF(DT314&lt;50%,1,IF(AND(DT314&gt;=50%,DT314&lt;B$10),2,IF(DT314&gt;=B$10,3))))</f>
        <v/>
      </c>
      <c r="DW314" s="114" t="str">
        <f aca="false">IF(B314&lt;&gt;"",IFERROR(IF((SUMIF(D$14:CS$14,"CLO10",D314:CS314)/'Grade computation'!I$13)=0,0,(SUMIF(D$14:CS$14,"CLO10",D314:CS314)/'Grade computation'!I$13)),""),"")</f>
        <v/>
      </c>
      <c r="DX314" s="115" t="str">
        <f aca="false">IF(DW314="","",IF(DW314&gt;=B$10,"Y","N"))</f>
        <v/>
      </c>
      <c r="DY314" s="115" t="str">
        <f aca="false">IF(DW314="","",IF(DW314&lt;50%,1,IF(AND(DW314&gt;=50%,DW314&lt;B$10),2,IF(DW314&gt;=B$10,3))))</f>
        <v/>
      </c>
      <c r="DZ314" s="13"/>
      <c r="EA314" s="13"/>
    </row>
    <row r="315" customFormat="false" ht="15.75" hidden="false" customHeight="true" outlineLevel="0" collapsed="false">
      <c r="A315" s="118"/>
      <c r="B315" s="119"/>
      <c r="C315" s="117"/>
      <c r="D315" s="117"/>
      <c r="E315" s="117"/>
      <c r="F315" s="117"/>
      <c r="G315" s="117"/>
      <c r="H315" s="117"/>
      <c r="I315" s="117"/>
      <c r="J315" s="117"/>
      <c r="K315" s="117"/>
      <c r="L315" s="117"/>
      <c r="M315" s="117"/>
      <c r="N315" s="117"/>
      <c r="O315" s="117"/>
      <c r="P315" s="117"/>
      <c r="Q315" s="117"/>
      <c r="R315" s="117"/>
      <c r="S315" s="117"/>
      <c r="T315" s="117"/>
      <c r="U315" s="117"/>
      <c r="V315" s="117"/>
      <c r="W315" s="117"/>
      <c r="X315" s="117"/>
      <c r="Y315" s="117"/>
      <c r="Z315" s="117"/>
      <c r="AA315" s="117"/>
      <c r="AB315" s="117"/>
      <c r="AC315" s="117"/>
      <c r="AD315" s="117"/>
      <c r="AE315" s="117"/>
      <c r="AF315" s="117"/>
      <c r="AG315" s="117"/>
      <c r="AH315" s="111" t="str">
        <f aca="false">IF(B315&lt;&gt;"",SUMIF(D$12:AG$12,"TLA",D315:AG315),"")</f>
        <v/>
      </c>
      <c r="AI315" s="112" t="str">
        <f aca="false">IF(B315&lt;&gt;"",SUMIF(D$12:AG$12,"AT",D315:AG315),"")</f>
        <v/>
      </c>
      <c r="AJ315" s="117"/>
      <c r="AK315" s="117"/>
      <c r="AL315" s="117"/>
      <c r="AM315" s="117"/>
      <c r="AN315" s="117"/>
      <c r="AO315" s="117"/>
      <c r="AP315" s="117"/>
      <c r="AQ315" s="117"/>
      <c r="AR315" s="117"/>
      <c r="AS315" s="117"/>
      <c r="AT315" s="117"/>
      <c r="AU315" s="117"/>
      <c r="AV315" s="117"/>
      <c r="AW315" s="117"/>
      <c r="AX315" s="117"/>
      <c r="AY315" s="117"/>
      <c r="AZ315" s="117"/>
      <c r="BA315" s="117"/>
      <c r="BB315" s="117"/>
      <c r="BC315" s="117"/>
      <c r="BD315" s="117"/>
      <c r="BE315" s="117"/>
      <c r="BF315" s="117"/>
      <c r="BG315" s="117"/>
      <c r="BH315" s="117"/>
      <c r="BI315" s="117"/>
      <c r="BJ315" s="117"/>
      <c r="BK315" s="117"/>
      <c r="BL315" s="117"/>
      <c r="BM315" s="117"/>
      <c r="BN315" s="111" t="str">
        <f aca="false">IF(B315&lt;&gt;"", SUMIF(AJ$12:BM$12,"TLA",AJ315:BM315), "")</f>
        <v/>
      </c>
      <c r="BO315" s="112" t="str">
        <f aca="false">IF(B315&lt;&gt;"", SUMIF(AJ$12:BM$12,"AT",AJ315:BM315), "")</f>
        <v/>
      </c>
      <c r="BP315" s="113"/>
      <c r="BQ315" s="113"/>
      <c r="BR315" s="113"/>
      <c r="BS315" s="113"/>
      <c r="BT315" s="113"/>
      <c r="BU315" s="113"/>
      <c r="BV315" s="113"/>
      <c r="BW315" s="113"/>
      <c r="BX315" s="113"/>
      <c r="BY315" s="113"/>
      <c r="BZ315" s="113"/>
      <c r="CA315" s="117"/>
      <c r="CB315" s="117"/>
      <c r="CC315" s="117"/>
      <c r="CD315" s="117"/>
      <c r="CE315" s="117"/>
      <c r="CF315" s="117"/>
      <c r="CG315" s="117"/>
      <c r="CH315" s="117"/>
      <c r="CI315" s="117"/>
      <c r="CJ315" s="117"/>
      <c r="CK315" s="117"/>
      <c r="CL315" s="117"/>
      <c r="CM315" s="117"/>
      <c r="CN315" s="117"/>
      <c r="CO315" s="117"/>
      <c r="CP315" s="117"/>
      <c r="CQ315" s="117"/>
      <c r="CR315" s="117"/>
      <c r="CS315" s="117"/>
      <c r="CT315" s="111" t="str">
        <f aca="false">IF(B315&lt;&gt;"",SUMIF(BP$12:CS$12,"TLA",BP315:CS315), "")</f>
        <v/>
      </c>
      <c r="CU315" s="112" t="str">
        <f aca="false">IF(B315&lt;&gt;"",SUMIF(BP$12:CS$12,"AT",BP315:CS315), "")</f>
        <v/>
      </c>
      <c r="CV315" s="114" t="str">
        <f aca="false">IF(B315&lt;&gt;"",IFERROR(SUMIF(D$14:CS$14, "CLO1", D315:CS315)/'Grade computation'!I$4,""),"")</f>
        <v/>
      </c>
      <c r="CW315" s="115" t="str">
        <f aca="false">IF(CV315="","",IF(CV315&gt;=B$10,"Y","N"))</f>
        <v/>
      </c>
      <c r="CX315" s="115" t="str">
        <f aca="false">IF(CV315="","",IF(CV315&lt;50%,1,IF(AND(CV315&gt;=50%,CV315&lt;B$10),2,IF(CV315&gt;=B$10,3))))</f>
        <v/>
      </c>
      <c r="CY315" s="114" t="str">
        <f aca="false">IF(B315&lt;&gt;"",IFERROR(IF((SUMIF(D$14:CS$14,"CLO2",D315:CS315)/'Grade computation'!I$5)=0,0,(SUMIF(D$14:CS$14,"CLO2",D315:CS315)/'Grade computation'!I$5)),""),"")</f>
        <v/>
      </c>
      <c r="CZ315" s="115" t="str">
        <f aca="false">IF(CY315="","",IF(CY315&gt;=B$10,"Y","N"))</f>
        <v/>
      </c>
      <c r="DA315" s="115" t="str">
        <f aca="false">IF(CY315="","",IF(CY315&lt;50%,1,IF(AND(CY315&gt;=50%,CY315&lt;B$10),2,IF(CY315&gt;=B$10,3))))</f>
        <v/>
      </c>
      <c r="DB315" s="114" t="str">
        <f aca="false">IF(B315&lt;&gt;"",IFERROR(IF((SUMIF(D$14:CS$14,"CLO3",D315:CS315)/'Grade computation'!I$6)=0,0,(SUMIF(D$14:CS$14,"CLO3",D315:CS315)/'Grade computation'!I$6)),""),"")</f>
        <v/>
      </c>
      <c r="DC315" s="115" t="str">
        <f aca="false">IF(DB315="","",IF(DB315&gt;=B$10,"Y","N"))</f>
        <v/>
      </c>
      <c r="DD315" s="115" t="str">
        <f aca="false">IF(DB315="","",IF(DB315&lt;50%,1,IF(AND(DB315&gt;=50%,DB315&lt;B$10),2,IF(DB315&gt;=B$10,3))))</f>
        <v/>
      </c>
      <c r="DE315" s="114" t="str">
        <f aca="false">IF(B315&lt;&gt;"",IFERROR(SUMIF(D$14:CS$14,"CLO4",D315:CS315)/'Grade computation'!I$7,""),"")</f>
        <v/>
      </c>
      <c r="DF315" s="115" t="str">
        <f aca="false">IF(DE315="","",IF(DE315&gt;=B$10,"Y","N"))</f>
        <v/>
      </c>
      <c r="DG315" s="115" t="str">
        <f aca="false">IF(DE315="","",IF(DE315&lt;50%,1,IF(AND(DE315&gt;=50%,DE315&lt;B$10),2,IF(DE315&gt;=B$10,3))))</f>
        <v/>
      </c>
      <c r="DH315" s="114" t="str">
        <f aca="false">IF(B315&lt;&gt;"",IFERROR(IF((SUMIF(D$14:CS$14,"CLO5",D315:CS315)/'Grade computation'!I$8)=0,0,(SUMIF(D$14:CS$14,"CLO5",D315:CS315)/'Grade computation'!I$8)),""),"")</f>
        <v/>
      </c>
      <c r="DI315" s="115" t="str">
        <f aca="false">IF(DH315="","",IF(DH315&gt;=B$10,"Y","N"))</f>
        <v/>
      </c>
      <c r="DJ315" s="115" t="str">
        <f aca="false">IF(DH315="","",IF(DH315&lt;50%,1,IF(AND(DH315&gt;=50%,DH315&lt;B$10),2,IF(DH315&gt;=B$10,3))))</f>
        <v/>
      </c>
      <c r="DK315" s="114" t="str">
        <f aca="false">IF(B315&lt;&gt;"",IFERROR(IF((SUMIF(D$14:CS$14,"CLO6",D315:CS315)/'Grade computation'!I$9)=0,0,(SUMIF(D$14:CS$14,"CLO6",D315:CS315)/'Grade computation'!I$9)),""),"")</f>
        <v/>
      </c>
      <c r="DL315" s="115" t="str">
        <f aca="false">IF(DK315="","",IF(DK315&gt;=B$10,"Y","N"))</f>
        <v/>
      </c>
      <c r="DM315" s="115" t="str">
        <f aca="false">IF(DK315="","",IF(DK315&lt;50%,1,IF(AND(DK315&gt;=50%,DK315&lt;B$10),2,IF(DK315&gt;=B$10,3))))</f>
        <v/>
      </c>
      <c r="DN315" s="114" t="str">
        <f aca="false">IF(B315&lt;&gt;"",IFERROR(IF((SUMIF(D$14:CS$14,"CLO7",D315:CS315)/'Grade computation'!I$10)=0,0,(SUMIF(D$14:CS$14,"CLO7",D315:CS315)/'Grade computation'!I$10)),""),"")</f>
        <v/>
      </c>
      <c r="DO315" s="115" t="str">
        <f aca="false">IF(DN315="","",IF(DN315&gt;=B$10,"Y","N"))</f>
        <v/>
      </c>
      <c r="DP315" s="115" t="str">
        <f aca="false">IF(DN315="","",IF(DN315&lt;50%,1,IF(AND(DN315&gt;=50%,DN315&lt;B$10),2,IF(DN315&gt;=B$10,3))))</f>
        <v/>
      </c>
      <c r="DQ315" s="114" t="str">
        <f aca="false">IF(B315&lt;&gt;"",IFERROR(IF((SUMIF(D$14:CS$14,"CLO8",D315:CS315)/'Grade computation'!I$11)=0,0,(SUMIF(D$14:CS$14,"CLO8",D315:CS315)/'Grade computation'!I$11)),""),"")</f>
        <v/>
      </c>
      <c r="DR315" s="115" t="str">
        <f aca="false">IF(DQ315="","",IF(DQ315&gt;=B$10,"Y","N"))</f>
        <v/>
      </c>
      <c r="DS315" s="115" t="str">
        <f aca="false">IF(DQ315="","",IF(DQ315&lt;50%,1,IF(AND(DQ315&gt;=50%,DQ315&lt;B$10),2,IF(DQ315&gt;=B$10,3))))</f>
        <v/>
      </c>
      <c r="DT315" s="114" t="str">
        <f aca="false">IF(B315&lt;&gt;"",IFERROR(IF((SUMIF(D$14:CS$14,"CLO9",D315:CS315)/'Grade computation'!I$12)=0,0,(SUMIF(D$14:CS$14,"CLO9",D315:CS315)/'Grade computation'!I$12)),""),"")</f>
        <v/>
      </c>
      <c r="DU315" s="115" t="str">
        <f aca="false">IF(DT315="","",IF(DT315&gt;=B$10,"Y","N"))</f>
        <v/>
      </c>
      <c r="DV315" s="115" t="str">
        <f aca="false">IF(DT315="","",IF(DT315&lt;50%,1,IF(AND(DT315&gt;=50%,DT315&lt;B$10),2,IF(DT315&gt;=B$10,3))))</f>
        <v/>
      </c>
      <c r="DW315" s="114" t="str">
        <f aca="false">IF(B315&lt;&gt;"",IFERROR(IF((SUMIF(D$14:CS$14,"CLO10",D315:CS315)/'Grade computation'!I$13)=0,0,(SUMIF(D$14:CS$14,"CLO10",D315:CS315)/'Grade computation'!I$13)),""),"")</f>
        <v/>
      </c>
      <c r="DX315" s="115" t="str">
        <f aca="false">IF(DW315="","",IF(DW315&gt;=B$10,"Y","N"))</f>
        <v/>
      </c>
      <c r="DY315" s="115" t="str">
        <f aca="false">IF(DW315="","",IF(DW315&lt;50%,1,IF(AND(DW315&gt;=50%,DW315&lt;B$10),2,IF(DW315&gt;=B$10,3))))</f>
        <v/>
      </c>
      <c r="DZ315" s="13"/>
      <c r="EA315" s="13"/>
    </row>
    <row r="316" customFormat="false" ht="15.75" hidden="false" customHeight="true" outlineLevel="0" collapsed="false">
      <c r="A316" s="118"/>
      <c r="B316" s="119"/>
      <c r="C316" s="117"/>
      <c r="D316" s="117"/>
      <c r="E316" s="117"/>
      <c r="F316" s="117"/>
      <c r="G316" s="117"/>
      <c r="H316" s="117"/>
      <c r="I316" s="117"/>
      <c r="J316" s="117"/>
      <c r="K316" s="117"/>
      <c r="L316" s="117"/>
      <c r="M316" s="117"/>
      <c r="N316" s="117"/>
      <c r="O316" s="117"/>
      <c r="P316" s="117"/>
      <c r="Q316" s="117"/>
      <c r="R316" s="117"/>
      <c r="S316" s="117"/>
      <c r="T316" s="117"/>
      <c r="U316" s="117"/>
      <c r="V316" s="117"/>
      <c r="W316" s="117"/>
      <c r="X316" s="117"/>
      <c r="Y316" s="117"/>
      <c r="Z316" s="117"/>
      <c r="AA316" s="117"/>
      <c r="AB316" s="117"/>
      <c r="AC316" s="117"/>
      <c r="AD316" s="117"/>
      <c r="AE316" s="117"/>
      <c r="AF316" s="117"/>
      <c r="AG316" s="117"/>
      <c r="AH316" s="111" t="str">
        <f aca="false">IF(B316&lt;&gt;"",SUMIF(D$12:AG$12,"TLA",D316:AG316),"")</f>
        <v/>
      </c>
      <c r="AI316" s="112" t="str">
        <f aca="false">IF(B316&lt;&gt;"",SUMIF(D$12:AG$12,"AT",D316:AG316),"")</f>
        <v/>
      </c>
      <c r="AJ316" s="117"/>
      <c r="AK316" s="117"/>
      <c r="AL316" s="117"/>
      <c r="AM316" s="117"/>
      <c r="AN316" s="117"/>
      <c r="AO316" s="117"/>
      <c r="AP316" s="117"/>
      <c r="AQ316" s="117"/>
      <c r="AR316" s="117"/>
      <c r="AS316" s="117"/>
      <c r="AT316" s="117"/>
      <c r="AU316" s="117"/>
      <c r="AV316" s="117"/>
      <c r="AW316" s="117"/>
      <c r="AX316" s="117"/>
      <c r="AY316" s="117"/>
      <c r="AZ316" s="117"/>
      <c r="BA316" s="117"/>
      <c r="BB316" s="117"/>
      <c r="BC316" s="117"/>
      <c r="BD316" s="117"/>
      <c r="BE316" s="117"/>
      <c r="BF316" s="117"/>
      <c r="BG316" s="117"/>
      <c r="BH316" s="117"/>
      <c r="BI316" s="117"/>
      <c r="BJ316" s="117"/>
      <c r="BK316" s="117"/>
      <c r="BL316" s="117"/>
      <c r="BM316" s="117"/>
      <c r="BN316" s="111" t="str">
        <f aca="false">IF(B316&lt;&gt;"", SUMIF(AJ$12:BM$12,"TLA",AJ316:BM316), "")</f>
        <v/>
      </c>
      <c r="BO316" s="112" t="str">
        <f aca="false">IF(B316&lt;&gt;"", SUMIF(AJ$12:BM$12,"AT",AJ316:BM316), "")</f>
        <v/>
      </c>
      <c r="BP316" s="113"/>
      <c r="BQ316" s="113"/>
      <c r="BR316" s="113"/>
      <c r="BS316" s="113"/>
      <c r="BT316" s="113"/>
      <c r="BU316" s="113"/>
      <c r="BV316" s="113"/>
      <c r="BW316" s="113"/>
      <c r="BX316" s="113"/>
      <c r="BY316" s="113"/>
      <c r="BZ316" s="113"/>
      <c r="CA316" s="117"/>
      <c r="CB316" s="117"/>
      <c r="CC316" s="117"/>
      <c r="CD316" s="117"/>
      <c r="CE316" s="117"/>
      <c r="CF316" s="117"/>
      <c r="CG316" s="117"/>
      <c r="CH316" s="117"/>
      <c r="CI316" s="117"/>
      <c r="CJ316" s="117"/>
      <c r="CK316" s="117"/>
      <c r="CL316" s="117"/>
      <c r="CM316" s="117"/>
      <c r="CN316" s="117"/>
      <c r="CO316" s="117"/>
      <c r="CP316" s="117"/>
      <c r="CQ316" s="117"/>
      <c r="CR316" s="117"/>
      <c r="CS316" s="117"/>
      <c r="CT316" s="111" t="str">
        <f aca="false">IF(B316&lt;&gt;"",SUMIF(BP$12:CS$12,"TLA",BP316:CS316), "")</f>
        <v/>
      </c>
      <c r="CU316" s="112" t="str">
        <f aca="false">IF(B316&lt;&gt;"",SUMIF(BP$12:CS$12,"AT",BP316:CS316), "")</f>
        <v/>
      </c>
      <c r="CV316" s="114" t="str">
        <f aca="false">IF(B316&lt;&gt;"",IFERROR(SUMIF(D$14:CS$14, "CLO1", D316:CS316)/'Grade computation'!I$4,""),"")</f>
        <v/>
      </c>
      <c r="CW316" s="115" t="str">
        <f aca="false">IF(CV316="","",IF(CV316&gt;=B$10,"Y","N"))</f>
        <v/>
      </c>
      <c r="CX316" s="115" t="str">
        <f aca="false">IF(CV316="","",IF(CV316&lt;50%,1,IF(AND(CV316&gt;=50%,CV316&lt;B$10),2,IF(CV316&gt;=B$10,3))))</f>
        <v/>
      </c>
      <c r="CY316" s="114" t="str">
        <f aca="false">IF(B316&lt;&gt;"",IFERROR(IF((SUMIF(D$14:CS$14,"CLO2",D316:CS316)/'Grade computation'!I$5)=0,0,(SUMIF(D$14:CS$14,"CLO2",D316:CS316)/'Grade computation'!I$5)),""),"")</f>
        <v/>
      </c>
      <c r="CZ316" s="115" t="str">
        <f aca="false">IF(CY316="","",IF(CY316&gt;=B$10,"Y","N"))</f>
        <v/>
      </c>
      <c r="DA316" s="115" t="str">
        <f aca="false">IF(CY316="","",IF(CY316&lt;50%,1,IF(AND(CY316&gt;=50%,CY316&lt;B$10),2,IF(CY316&gt;=B$10,3))))</f>
        <v/>
      </c>
      <c r="DB316" s="114" t="str">
        <f aca="false">IF(B316&lt;&gt;"",IFERROR(IF((SUMIF(D$14:CS$14,"CLO3",D316:CS316)/'Grade computation'!I$6)=0,0,(SUMIF(D$14:CS$14,"CLO3",D316:CS316)/'Grade computation'!I$6)),""),"")</f>
        <v/>
      </c>
      <c r="DC316" s="115" t="str">
        <f aca="false">IF(DB316="","",IF(DB316&gt;=B$10,"Y","N"))</f>
        <v/>
      </c>
      <c r="DD316" s="115" t="str">
        <f aca="false">IF(DB316="","",IF(DB316&lt;50%,1,IF(AND(DB316&gt;=50%,DB316&lt;B$10),2,IF(DB316&gt;=B$10,3))))</f>
        <v/>
      </c>
      <c r="DE316" s="114" t="str">
        <f aca="false">IF(B316&lt;&gt;"",IFERROR(SUMIF(D$14:CS$14,"CLO4",D316:CS316)/'Grade computation'!I$7,""),"")</f>
        <v/>
      </c>
      <c r="DF316" s="115" t="str">
        <f aca="false">IF(DE316="","",IF(DE316&gt;=B$10,"Y","N"))</f>
        <v/>
      </c>
      <c r="DG316" s="115" t="str">
        <f aca="false">IF(DE316="","",IF(DE316&lt;50%,1,IF(AND(DE316&gt;=50%,DE316&lt;B$10),2,IF(DE316&gt;=B$10,3))))</f>
        <v/>
      </c>
      <c r="DH316" s="114" t="str">
        <f aca="false">IF(B316&lt;&gt;"",IFERROR(IF((SUMIF(D$14:CS$14,"CLO5",D316:CS316)/'Grade computation'!I$8)=0,0,(SUMIF(D$14:CS$14,"CLO5",D316:CS316)/'Grade computation'!I$8)),""),"")</f>
        <v/>
      </c>
      <c r="DI316" s="115" t="str">
        <f aca="false">IF(DH316="","",IF(DH316&gt;=B$10,"Y","N"))</f>
        <v/>
      </c>
      <c r="DJ316" s="115" t="str">
        <f aca="false">IF(DH316="","",IF(DH316&lt;50%,1,IF(AND(DH316&gt;=50%,DH316&lt;B$10),2,IF(DH316&gt;=B$10,3))))</f>
        <v/>
      </c>
      <c r="DK316" s="114" t="str">
        <f aca="false">IF(B316&lt;&gt;"",IFERROR(IF((SUMIF(D$14:CS$14,"CLO6",D316:CS316)/'Grade computation'!I$9)=0,0,(SUMIF(D$14:CS$14,"CLO6",D316:CS316)/'Grade computation'!I$9)),""),"")</f>
        <v/>
      </c>
      <c r="DL316" s="115" t="str">
        <f aca="false">IF(DK316="","",IF(DK316&gt;=B$10,"Y","N"))</f>
        <v/>
      </c>
      <c r="DM316" s="115" t="str">
        <f aca="false">IF(DK316="","",IF(DK316&lt;50%,1,IF(AND(DK316&gt;=50%,DK316&lt;B$10),2,IF(DK316&gt;=B$10,3))))</f>
        <v/>
      </c>
      <c r="DN316" s="114" t="str">
        <f aca="false">IF(B316&lt;&gt;"",IFERROR(IF((SUMIF(D$14:CS$14,"CLO7",D316:CS316)/'Grade computation'!I$10)=0,0,(SUMIF(D$14:CS$14,"CLO7",D316:CS316)/'Grade computation'!I$10)),""),"")</f>
        <v/>
      </c>
      <c r="DO316" s="115" t="str">
        <f aca="false">IF(DN316="","",IF(DN316&gt;=B$10,"Y","N"))</f>
        <v/>
      </c>
      <c r="DP316" s="115" t="str">
        <f aca="false">IF(DN316="","",IF(DN316&lt;50%,1,IF(AND(DN316&gt;=50%,DN316&lt;B$10),2,IF(DN316&gt;=B$10,3))))</f>
        <v/>
      </c>
      <c r="DQ316" s="114" t="str">
        <f aca="false">IF(B316&lt;&gt;"",IFERROR(IF((SUMIF(D$14:CS$14,"CLO8",D316:CS316)/'Grade computation'!I$11)=0,0,(SUMIF(D$14:CS$14,"CLO8",D316:CS316)/'Grade computation'!I$11)),""),"")</f>
        <v/>
      </c>
      <c r="DR316" s="115" t="str">
        <f aca="false">IF(DQ316="","",IF(DQ316&gt;=B$10,"Y","N"))</f>
        <v/>
      </c>
      <c r="DS316" s="115" t="str">
        <f aca="false">IF(DQ316="","",IF(DQ316&lt;50%,1,IF(AND(DQ316&gt;=50%,DQ316&lt;B$10),2,IF(DQ316&gt;=B$10,3))))</f>
        <v/>
      </c>
      <c r="DT316" s="114" t="str">
        <f aca="false">IF(B316&lt;&gt;"",IFERROR(IF((SUMIF(D$14:CS$14,"CLO9",D316:CS316)/'Grade computation'!I$12)=0,0,(SUMIF(D$14:CS$14,"CLO9",D316:CS316)/'Grade computation'!I$12)),""),"")</f>
        <v/>
      </c>
      <c r="DU316" s="115" t="str">
        <f aca="false">IF(DT316="","",IF(DT316&gt;=B$10,"Y","N"))</f>
        <v/>
      </c>
      <c r="DV316" s="115" t="str">
        <f aca="false">IF(DT316="","",IF(DT316&lt;50%,1,IF(AND(DT316&gt;=50%,DT316&lt;B$10),2,IF(DT316&gt;=B$10,3))))</f>
        <v/>
      </c>
      <c r="DW316" s="114" t="str">
        <f aca="false">IF(B316&lt;&gt;"",IFERROR(IF((SUMIF(D$14:CS$14,"CLO10",D316:CS316)/'Grade computation'!I$13)=0,0,(SUMIF(D$14:CS$14,"CLO10",D316:CS316)/'Grade computation'!I$13)),""),"")</f>
        <v/>
      </c>
      <c r="DX316" s="115" t="str">
        <f aca="false">IF(DW316="","",IF(DW316&gt;=B$10,"Y","N"))</f>
        <v/>
      </c>
      <c r="DY316" s="115" t="str">
        <f aca="false">IF(DW316="","",IF(DW316&lt;50%,1,IF(AND(DW316&gt;=50%,DW316&lt;B$10),2,IF(DW316&gt;=B$10,3))))</f>
        <v/>
      </c>
      <c r="DZ316" s="13"/>
      <c r="EA316" s="13"/>
    </row>
    <row r="317" customFormat="false" ht="21" hidden="false" customHeight="true" outlineLevel="0" collapsed="false">
      <c r="A317" s="122" t="s">
        <v>152</v>
      </c>
      <c r="B317" s="122"/>
      <c r="C317" s="122"/>
      <c r="D317" s="123" t="n">
        <f aca="false">COUNTIF(D17:D316,"&gt;="&amp;D319-1)</f>
        <v>7</v>
      </c>
      <c r="E317" s="123" t="n">
        <f aca="false">COUNTIF(E17:E316,"&gt;="&amp;E319-1)</f>
        <v>8</v>
      </c>
      <c r="F317" s="123" t="n">
        <f aca="false">COUNTIF(F17:F316,"&gt;="&amp;F319-1)</f>
        <v>7</v>
      </c>
      <c r="G317" s="123" t="n">
        <f aca="false">COUNTIF(G17:G316,"&gt;="&amp;G319-1)</f>
        <v>3</v>
      </c>
      <c r="H317" s="123" t="n">
        <f aca="false">COUNTIF(H17:H316,"&gt;="&amp;H319-1)</f>
        <v>8</v>
      </c>
      <c r="I317" s="123" t="n">
        <f aca="false">COUNTIF(I17:I316,"&gt;="&amp;I319-1)</f>
        <v>7</v>
      </c>
      <c r="J317" s="123" t="n">
        <f aca="false">COUNTIF(J17:J316,"&gt;="&amp;J319-1)</f>
        <v>8</v>
      </c>
      <c r="K317" s="123" t="n">
        <f aca="false">COUNTIF(K17:K316,"&gt;="&amp;K319-1)</f>
        <v>0</v>
      </c>
      <c r="L317" s="123" t="n">
        <f aca="false">COUNTIF(L17:L316,"&gt;="&amp;L319-1)</f>
        <v>0</v>
      </c>
      <c r="M317" s="123" t="n">
        <f aca="false">COUNTIF(M17:M316,"&gt;="&amp;M319-1)</f>
        <v>0</v>
      </c>
      <c r="N317" s="123" t="n">
        <f aca="false">COUNTIF(N17:N316,"&gt;="&amp;N319-1)</f>
        <v>0</v>
      </c>
      <c r="O317" s="123" t="n">
        <f aca="false">COUNTIF(O17:O316,"&gt;="&amp;O319-1)</f>
        <v>0</v>
      </c>
      <c r="P317" s="123" t="n">
        <f aca="false">COUNTIF(P17:P316,"&gt;="&amp;P319-1)</f>
        <v>0</v>
      </c>
      <c r="Q317" s="123" t="n">
        <f aca="false">COUNTIF(Q17:Q316,"&gt;="&amp;Q319-1)</f>
        <v>0</v>
      </c>
      <c r="R317" s="123" t="n">
        <f aca="false">COUNTIF(R17:R316,"&gt;="&amp;R319-1)</f>
        <v>0</v>
      </c>
      <c r="S317" s="123" t="n">
        <f aca="false">COUNTIF(S17:S316,"&gt;="&amp;S319-1)</f>
        <v>0</v>
      </c>
      <c r="T317" s="123" t="n">
        <f aca="false">COUNTIF(T17:T316,"&gt;="&amp;T319-1)</f>
        <v>0</v>
      </c>
      <c r="U317" s="123" t="n">
        <f aca="false">COUNTIF(U17:U316,"&gt;="&amp;U319-1)</f>
        <v>0</v>
      </c>
      <c r="V317" s="123" t="n">
        <f aca="false">COUNTIF(V17:V316,"&gt;="&amp;V319-1)</f>
        <v>0</v>
      </c>
      <c r="W317" s="123" t="n">
        <f aca="false">COUNTIF(W17:W316,"&gt;="&amp;W319-1)</f>
        <v>0</v>
      </c>
      <c r="X317" s="123" t="n">
        <f aca="false">COUNTIF(X17:X316,"&gt;="&amp;X319-1)</f>
        <v>0</v>
      </c>
      <c r="Y317" s="123" t="n">
        <f aca="false">COUNTIF(Y17:Y316,"&gt;="&amp;Y319-1)</f>
        <v>0</v>
      </c>
      <c r="Z317" s="123" t="n">
        <f aca="false">COUNTIF(Z17:Z316,"&gt;="&amp;Z319-1)</f>
        <v>0</v>
      </c>
      <c r="AA317" s="123" t="n">
        <f aca="false">COUNTIF(AA17:AA316,"&gt;="&amp;AA319-1)</f>
        <v>0</v>
      </c>
      <c r="AB317" s="123" t="n">
        <f aca="false">COUNTIF(AB17:AB316,"&gt;="&amp;AB319-1)</f>
        <v>0</v>
      </c>
      <c r="AC317" s="123" t="n">
        <f aca="false">COUNTIF(AC17:AC316,"&gt;="&amp;AC319-1)</f>
        <v>0</v>
      </c>
      <c r="AD317" s="123" t="n">
        <f aca="false">COUNTIF(AD17:AD316,"&gt;="&amp;AD319-1)</f>
        <v>0</v>
      </c>
      <c r="AE317" s="123" t="n">
        <f aca="false">COUNTIF(AE17:AE316,"&gt;="&amp;AE319-1)</f>
        <v>0</v>
      </c>
      <c r="AF317" s="123" t="n">
        <f aca="false">COUNTIF(AF17:AF316,"&gt;="&amp;AF319-1)</f>
        <v>0</v>
      </c>
      <c r="AG317" s="123" t="n">
        <f aca="false">COUNTIF(AG17:AG316,"&gt;="&amp;AG319-1)</f>
        <v>0</v>
      </c>
      <c r="AH317" s="124"/>
      <c r="AI317" s="125"/>
      <c r="AJ317" s="123" t="n">
        <f aca="false">COUNTIF(AJ17:AJ316,"&gt;="&amp;AJ319-1)</f>
        <v>7</v>
      </c>
      <c r="AK317" s="123" t="n">
        <f aca="false">COUNTIF(AK17:AK316,"&gt;="&amp;AK319-1)</f>
        <v>6</v>
      </c>
      <c r="AL317" s="123" t="n">
        <f aca="false">COUNTIF(AL17:AL316,"&gt;="&amp;AL319-1)</f>
        <v>6</v>
      </c>
      <c r="AM317" s="123" t="n">
        <f aca="false">COUNTIF(AM17:AM316,"&gt;="&amp;AM319-1)</f>
        <v>8</v>
      </c>
      <c r="AN317" s="123" t="n">
        <f aca="false">COUNTIF(AN17:AN316,"&gt;="&amp;AN319-1)</f>
        <v>8</v>
      </c>
      <c r="AO317" s="123" t="n">
        <f aca="false">COUNTIF(AO17:AO316,"&gt;="&amp;AO319-1)</f>
        <v>6</v>
      </c>
      <c r="AP317" s="123" t="n">
        <f aca="false">COUNTIF(AP17:AP316,"&gt;="&amp;AP319-1)</f>
        <v>7</v>
      </c>
      <c r="AQ317" s="123" t="n">
        <f aca="false">COUNTIF(AQ17:AQ316,"&gt;="&amp;AQ319-1)</f>
        <v>7</v>
      </c>
      <c r="AR317" s="123" t="n">
        <f aca="false">COUNTIF(AR17:AR316,"&gt;="&amp;AR319-1)</f>
        <v>2</v>
      </c>
      <c r="AS317" s="123" t="n">
        <f aca="false">COUNTIF(AS17:AS316,"&gt;="&amp;AS319-1)</f>
        <v>2</v>
      </c>
      <c r="AT317" s="123" t="n">
        <f aca="false">COUNTIF(AT17:AT316,"&gt;="&amp;AT319-1)</f>
        <v>8</v>
      </c>
      <c r="AU317" s="123" t="n">
        <f aca="false">COUNTIF(AU17:AU316,"&gt;="&amp;AU319-1)</f>
        <v>8</v>
      </c>
      <c r="AV317" s="123" t="n">
        <f aca="false">COUNTIF(AV17:AV316,"&gt;="&amp;AV319-1)</f>
        <v>8</v>
      </c>
      <c r="AW317" s="123" t="n">
        <f aca="false">COUNTIF(AW17:AW316,"&gt;="&amp;AW319-1)</f>
        <v>0</v>
      </c>
      <c r="AX317" s="123" t="n">
        <f aca="false">COUNTIF(AX17:AX316,"&gt;="&amp;AX319-1)</f>
        <v>0</v>
      </c>
      <c r="AY317" s="123" t="n">
        <f aca="false">COUNTIF(AY17:AY316,"&gt;="&amp;AY319-1)</f>
        <v>0</v>
      </c>
      <c r="AZ317" s="123" t="n">
        <f aca="false">COUNTIF(AZ17:AZ316,"&gt;="&amp;AZ319-1)</f>
        <v>0</v>
      </c>
      <c r="BA317" s="123" t="n">
        <f aca="false">COUNTIF(BA17:BA316,"&gt;="&amp;BA319-1)</f>
        <v>0</v>
      </c>
      <c r="BB317" s="123" t="n">
        <f aca="false">COUNTIF(BB17:BB316,"&gt;="&amp;BB319-1)</f>
        <v>0</v>
      </c>
      <c r="BC317" s="123" t="n">
        <f aca="false">COUNTIF(BC17:BC316,"&gt;="&amp;BC319-1)</f>
        <v>0</v>
      </c>
      <c r="BD317" s="123" t="n">
        <f aca="false">COUNTIF(BD17:BD316,"&gt;="&amp;BD319-1)</f>
        <v>0</v>
      </c>
      <c r="BE317" s="123" t="n">
        <f aca="false">COUNTIF(BE17:BE316,"&gt;="&amp;BE319-1)</f>
        <v>0</v>
      </c>
      <c r="BF317" s="123" t="n">
        <f aca="false">COUNTIF(BF17:BF316,"&gt;="&amp;BF319-1)</f>
        <v>0</v>
      </c>
      <c r="BG317" s="123" t="n">
        <f aca="false">COUNTIF(BG17:BG316,"&gt;="&amp;BG319-1)</f>
        <v>0</v>
      </c>
      <c r="BH317" s="123" t="n">
        <f aca="false">COUNTIF(BH17:BH316,"&gt;="&amp;BH319-1)</f>
        <v>0</v>
      </c>
      <c r="BI317" s="123" t="n">
        <f aca="false">COUNTIF(BI17:BI316,"&gt;="&amp;BI319-1)</f>
        <v>0</v>
      </c>
      <c r="BJ317" s="123" t="n">
        <f aca="false">COUNTIF(BJ17:BJ316,"&gt;="&amp;BJ319-1)</f>
        <v>0</v>
      </c>
      <c r="BK317" s="123" t="n">
        <f aca="false">COUNTIF(BK17:BK316,"&gt;="&amp;BK319-1)</f>
        <v>0</v>
      </c>
      <c r="BL317" s="123" t="n">
        <f aca="false">COUNTIF(BL17:BL316,"&gt;="&amp;BL319-1)</f>
        <v>0</v>
      </c>
      <c r="BM317" s="123" t="n">
        <f aca="false">COUNTIF(BM17:BM316,"&gt;="&amp;BM319-1)</f>
        <v>0</v>
      </c>
      <c r="BN317" s="124"/>
      <c r="BO317" s="124"/>
      <c r="BP317" s="123" t="n">
        <f aca="false">COUNTIF(BP17:BP316,"&gt;="&amp;BP319-1)</f>
        <v>8</v>
      </c>
      <c r="BQ317" s="123" t="n">
        <f aca="false">COUNTIF(BQ17:BQ316,"&gt;="&amp;BQ319-1)</f>
        <v>8</v>
      </c>
      <c r="BR317" s="123" t="n">
        <f aca="false">COUNTIF(BR17:BR316,"&gt;="&amp;BR319-1)</f>
        <v>7</v>
      </c>
      <c r="BS317" s="123" t="n">
        <f aca="false">COUNTIF(BS17:BS316,"&gt;="&amp;BS319-1)</f>
        <v>8</v>
      </c>
      <c r="BT317" s="123" t="n">
        <f aca="false">COUNTIF(BT17:BT316,"&gt;="&amp;BT319-1)</f>
        <v>8</v>
      </c>
      <c r="BU317" s="123" t="n">
        <f aca="false">COUNTIF(BU17:BU316,"&gt;="&amp;BU319-1)</f>
        <v>7</v>
      </c>
      <c r="BV317" s="123" t="n">
        <f aca="false">COUNTIF(BV17:BV316,"&gt;="&amp;BV319-1)</f>
        <v>7</v>
      </c>
      <c r="BW317" s="123" t="n">
        <f aca="false">COUNTIF(BW17:BW316,"&gt;="&amp;BW319-1)</f>
        <v>7</v>
      </c>
      <c r="BX317" s="123" t="n">
        <f aca="false">COUNTIF(BX17:BX316,"&gt;="&amp;BX319-1)</f>
        <v>8</v>
      </c>
      <c r="BY317" s="123" t="n">
        <f aca="false">COUNTIF(BY17:BY316,"&gt;="&amp;BY319-1)</f>
        <v>7</v>
      </c>
      <c r="BZ317" s="123" t="n">
        <f aca="false">COUNTIF(BZ17:BZ316,"&gt;="&amp;BZ319-1)</f>
        <v>7</v>
      </c>
      <c r="CA317" s="123" t="n">
        <f aca="false">COUNTIF(CA17:CA316,"&gt;="&amp;CA319-1)</f>
        <v>0</v>
      </c>
      <c r="CB317" s="123" t="n">
        <f aca="false">COUNTIF(CB17:CB316,"&gt;="&amp;CB319-1)</f>
        <v>0</v>
      </c>
      <c r="CC317" s="123" t="n">
        <f aca="false">COUNTIF(CC17:CC316,"&gt;="&amp;CC319-1)</f>
        <v>0</v>
      </c>
      <c r="CD317" s="123" t="n">
        <f aca="false">COUNTIF(CD17:CD316,"&gt;="&amp;CD319-1)</f>
        <v>0</v>
      </c>
      <c r="CE317" s="123" t="n">
        <f aca="false">COUNTIF(CE17:CE316,"&gt;="&amp;CE319-1)</f>
        <v>0</v>
      </c>
      <c r="CF317" s="123" t="n">
        <f aca="false">COUNTIF(CF17:CF316,"&gt;="&amp;CF319-1)</f>
        <v>0</v>
      </c>
      <c r="CG317" s="123" t="n">
        <f aca="false">COUNTIF(CG17:CG316,"&gt;="&amp;CG319-1)</f>
        <v>0</v>
      </c>
      <c r="CH317" s="123" t="n">
        <f aca="false">COUNTIF(CH17:CH316,"&gt;="&amp;CH319-1)</f>
        <v>0</v>
      </c>
      <c r="CI317" s="123" t="n">
        <f aca="false">COUNTIF(CI17:CI316,"&gt;="&amp;CI319-1)</f>
        <v>0</v>
      </c>
      <c r="CJ317" s="123" t="n">
        <f aca="false">COUNTIF(CJ17:CJ316,"&gt;="&amp;CJ319-1)</f>
        <v>0</v>
      </c>
      <c r="CK317" s="123" t="n">
        <f aca="false">COUNTIF(CK17:CK316,"&gt;="&amp;CK319-1)</f>
        <v>0</v>
      </c>
      <c r="CL317" s="123" t="n">
        <f aca="false">COUNTIF(CL17:CL316,"&gt;="&amp;CL319-1)</f>
        <v>0</v>
      </c>
      <c r="CM317" s="123" t="n">
        <f aca="false">COUNTIF(CM17:CM316,"&gt;="&amp;CM319-1)</f>
        <v>0</v>
      </c>
      <c r="CN317" s="123" t="n">
        <f aca="false">COUNTIF(CN17:CN316,"&gt;="&amp;CN319-1)</f>
        <v>0</v>
      </c>
      <c r="CO317" s="123" t="n">
        <f aca="false">COUNTIF(CO17:CO316,"&gt;="&amp;CO319-1)</f>
        <v>0</v>
      </c>
      <c r="CP317" s="123" t="n">
        <f aca="false">COUNTIF(CP17:CP316,"&gt;="&amp;CP319-1)</f>
        <v>0</v>
      </c>
      <c r="CQ317" s="123" t="n">
        <f aca="false">COUNTIF(CQ17:CQ316,"&gt;="&amp;CQ319-1)</f>
        <v>0</v>
      </c>
      <c r="CR317" s="123" t="n">
        <f aca="false">COUNTIF(CR17:CR316,"&gt;="&amp;CR319-1)</f>
        <v>0</v>
      </c>
      <c r="CS317" s="123" t="n">
        <f aca="false">COUNTIF(CS17:CS316,"&gt;="&amp;CS319-1)</f>
        <v>0</v>
      </c>
      <c r="CT317" s="126"/>
      <c r="CU317" s="127" t="s">
        <v>153</v>
      </c>
      <c r="CV317" s="127"/>
      <c r="CW317" s="128" t="n">
        <f aca="false">IFERROR(COUNTIFS(B17:B316,"&lt;&gt;", CW17:CW316,"Y"),"")</f>
        <v>7</v>
      </c>
      <c r="CX317" s="129"/>
      <c r="CY317" s="124"/>
      <c r="CZ317" s="128" t="n">
        <f aca="false">IFERROR(COUNTIFS(B17:B316,"&lt;&gt;",CZ17:CZ316,"Y"),"")</f>
        <v>8</v>
      </c>
      <c r="DA317" s="129"/>
      <c r="DB317" s="124"/>
      <c r="DC317" s="128" t="n">
        <f aca="false">IFERROR(COUNTIFS(B17:B316,"&lt;&gt;",DC17:DC316,"Y"),"")</f>
        <v>8</v>
      </c>
      <c r="DD317" s="129"/>
      <c r="DE317" s="124"/>
      <c r="DF317" s="128" t="n">
        <f aca="false">IFERROR(COUNTIFS(B17:B316,"&lt;&gt;",DF17:DF316,"Y"),"")</f>
        <v>7</v>
      </c>
      <c r="DG317" s="129"/>
      <c r="DH317" s="124"/>
      <c r="DI317" s="130" t="n">
        <f aca="false">IFERROR(COUNTIFS(B17:B316,"&lt;&gt;",DI17:DI316,"Y"),"")</f>
        <v>8</v>
      </c>
      <c r="DJ317" s="129"/>
      <c r="DK317" s="124"/>
      <c r="DL317" s="130" t="n">
        <f aca="false">IFERROR(COUNTIFS(B17:B316,"&lt;&gt;",DL17:DL316,"Y"),"")</f>
        <v>0</v>
      </c>
      <c r="DM317" s="129"/>
      <c r="DN317" s="124"/>
      <c r="DO317" s="130" t="n">
        <f aca="false">IFERROR(COUNTIFS(B17:B316,"&lt;&gt;",DO17:DO316,"Y"),"")</f>
        <v>0</v>
      </c>
      <c r="DP317" s="129"/>
      <c r="DQ317" s="124"/>
      <c r="DR317" s="130" t="n">
        <f aca="false">IFERROR(COUNTIFS(B17:B316,"&lt;&gt;",DR17:DR316,"Y"),"")</f>
        <v>0</v>
      </c>
      <c r="DS317" s="129"/>
      <c r="DT317" s="124"/>
      <c r="DU317" s="130" t="n">
        <f aca="false">IFERROR(COUNTIFS(B17:B316,"&lt;&gt;",DU17:DU316,"Y"),"")</f>
        <v>0</v>
      </c>
      <c r="DV317" s="129"/>
      <c r="DW317" s="124"/>
      <c r="DX317" s="130" t="n">
        <f aca="false">IFERROR(COUNTIFS(B17:B316,"&lt;&gt;",DX17:DX316,"Y"),"")</f>
        <v>0</v>
      </c>
      <c r="DY317" s="129"/>
      <c r="DZ317" s="13"/>
      <c r="EA317" s="13"/>
    </row>
    <row r="318" customFormat="false" ht="21" hidden="false" customHeight="true" outlineLevel="0" collapsed="false">
      <c r="A318" s="122" t="s">
        <v>154</v>
      </c>
      <c r="B318" s="122"/>
      <c r="C318" s="122"/>
      <c r="D318" s="123" t="n">
        <f aca="false">COUNTIF(D17:D316,"&lt;"&amp;D319-1)</f>
        <v>0</v>
      </c>
      <c r="E318" s="123" t="n">
        <f aca="false">COUNTIF(E17:E316,"&lt;"&amp;E319-1)</f>
        <v>0</v>
      </c>
      <c r="F318" s="123" t="n">
        <f aca="false">COUNTIF(F17:F316,"&lt;"&amp;F319-1)</f>
        <v>0</v>
      </c>
      <c r="G318" s="123" t="n">
        <f aca="false">COUNTIF(G17:G316,"&lt;"&amp;G319-1)</f>
        <v>0</v>
      </c>
      <c r="H318" s="123" t="n">
        <f aca="false">COUNTIF(H17:H316,"&lt;"&amp;H319-1)</f>
        <v>0</v>
      </c>
      <c r="I318" s="123" t="n">
        <f aca="false">COUNTIF(I17:I316,"&lt;"&amp;I319-1)</f>
        <v>0</v>
      </c>
      <c r="J318" s="123" t="n">
        <f aca="false">COUNTIF(J17:J316,"&lt;"&amp;J319-1)</f>
        <v>0</v>
      </c>
      <c r="K318" s="123" t="n">
        <f aca="false">COUNTIF(K17:K316,"&lt;"&amp;K319-1)</f>
        <v>0</v>
      </c>
      <c r="L318" s="123" t="n">
        <f aca="false">COUNTIF(L17:L316,"&lt;"&amp;L319-1)</f>
        <v>0</v>
      </c>
      <c r="M318" s="123" t="n">
        <f aca="false">COUNTIF(M17:M316,"&lt;"&amp;M319-1)</f>
        <v>0</v>
      </c>
      <c r="N318" s="123" t="n">
        <f aca="false">COUNTIF(N17:N316,"&lt;"&amp;N319-1)</f>
        <v>0</v>
      </c>
      <c r="O318" s="123" t="n">
        <f aca="false">COUNTIF(O17:O316,"&lt;"&amp;O319-1)</f>
        <v>0</v>
      </c>
      <c r="P318" s="123" t="n">
        <f aca="false">COUNTIF(P17:P316,"&lt;"&amp;P319-1)</f>
        <v>0</v>
      </c>
      <c r="Q318" s="123" t="n">
        <f aca="false">COUNTIF(Q17:Q316,"&lt;"&amp;Q319-1)</f>
        <v>0</v>
      </c>
      <c r="R318" s="123" t="n">
        <f aca="false">COUNTIF(R17:R316,"&lt;"&amp;R319-1)</f>
        <v>0</v>
      </c>
      <c r="S318" s="123" t="n">
        <f aca="false">COUNTIF(S17:S316,"&lt;"&amp;S319-1)</f>
        <v>0</v>
      </c>
      <c r="T318" s="123" t="n">
        <f aca="false">COUNTIF(T17:T316,"&lt;"&amp;T319-1)</f>
        <v>0</v>
      </c>
      <c r="U318" s="123" t="n">
        <f aca="false">COUNTIF(U17:U316,"&lt;"&amp;U319-1)</f>
        <v>0</v>
      </c>
      <c r="V318" s="123" t="n">
        <f aca="false">COUNTIF(V17:V316,"&lt;"&amp;V319-1)</f>
        <v>0</v>
      </c>
      <c r="W318" s="123" t="n">
        <f aca="false">COUNTIF(W17:W316,"&lt;"&amp;W319-1)</f>
        <v>0</v>
      </c>
      <c r="X318" s="123" t="n">
        <f aca="false">COUNTIF(X17:X316,"&lt;"&amp;X319-1)</f>
        <v>0</v>
      </c>
      <c r="Y318" s="123" t="n">
        <f aca="false">COUNTIF(Y17:Y316,"&lt;"&amp;Y319-1)</f>
        <v>0</v>
      </c>
      <c r="Z318" s="123" t="n">
        <f aca="false">COUNTIF(Z17:Z316,"&lt;"&amp;Z319-1)</f>
        <v>0</v>
      </c>
      <c r="AA318" s="123" t="n">
        <f aca="false">COUNTIF(AA17:AA316,"&lt;"&amp;AA319-1)</f>
        <v>0</v>
      </c>
      <c r="AB318" s="123" t="n">
        <f aca="false">COUNTIF(AB17:AB316,"&lt;"&amp;AB319-1)</f>
        <v>0</v>
      </c>
      <c r="AC318" s="123" t="n">
        <f aca="false">COUNTIF(AC17:AC316,"&lt;"&amp;AC319-1)</f>
        <v>0</v>
      </c>
      <c r="AD318" s="123" t="n">
        <f aca="false">COUNTIF(AD17:AD316,"&lt;"&amp;AD319-1)</f>
        <v>0</v>
      </c>
      <c r="AE318" s="123" t="n">
        <f aca="false">COUNTIF(AE17:AE316,"&lt;"&amp;AE319-1)</f>
        <v>0</v>
      </c>
      <c r="AF318" s="123" t="n">
        <f aca="false">COUNTIF(AF17:AF316,"&lt;"&amp;AF319-1)</f>
        <v>0</v>
      </c>
      <c r="AG318" s="123" t="n">
        <f aca="false">COUNTIF(AG17:AG316,"&lt;"&amp;AG319-1)</f>
        <v>0</v>
      </c>
      <c r="AH318" s="131"/>
      <c r="AI318" s="132"/>
      <c r="AJ318" s="123" t="n">
        <f aca="false">COUNTIF(AJ17:AJ316,"&lt;"&amp;AJ319-1)</f>
        <v>0</v>
      </c>
      <c r="AK318" s="123" t="n">
        <f aca="false">COUNTIF(AK17:AK316,"&lt;"&amp;AK319-1)</f>
        <v>0</v>
      </c>
      <c r="AL318" s="123" t="n">
        <f aca="false">COUNTIF(AL17:AL316,"&lt;"&amp;AL319-1)</f>
        <v>0</v>
      </c>
      <c r="AM318" s="123" t="n">
        <f aca="false">COUNTIF(AM17:AM316,"&lt;"&amp;AM319-1)</f>
        <v>0</v>
      </c>
      <c r="AN318" s="123" t="n">
        <f aca="false">COUNTIF(AN17:AN316,"&lt;"&amp;AN319-1)</f>
        <v>0</v>
      </c>
      <c r="AO318" s="123" t="n">
        <f aca="false">COUNTIF(AO17:AO316,"&lt;"&amp;AO319-1)</f>
        <v>0</v>
      </c>
      <c r="AP318" s="123" t="n">
        <f aca="false">COUNTIF(AP17:AP316,"&lt;"&amp;AP319-1)</f>
        <v>0</v>
      </c>
      <c r="AQ318" s="123" t="n">
        <f aca="false">COUNTIF(AQ17:AQ316,"&lt;"&amp;AQ319-1)</f>
        <v>0</v>
      </c>
      <c r="AR318" s="123" t="n">
        <f aca="false">COUNTIF(AR17:AR316,"&lt;"&amp;AR319-1)</f>
        <v>1</v>
      </c>
      <c r="AS318" s="123" t="n">
        <f aca="false">COUNTIF(AS17:AS316,"&lt;"&amp;AS319-1)</f>
        <v>1</v>
      </c>
      <c r="AT318" s="123" t="n">
        <f aca="false">COUNTIF(AT17:AT316,"&lt;"&amp;AT319-1)</f>
        <v>0</v>
      </c>
      <c r="AU318" s="123" t="n">
        <f aca="false">COUNTIF(AU17:AU316,"&lt;"&amp;AU319-1)</f>
        <v>0</v>
      </c>
      <c r="AV318" s="123" t="n">
        <f aca="false">COUNTIF(AV17:AV316,"&lt;"&amp;AV319-1)</f>
        <v>0</v>
      </c>
      <c r="AW318" s="123" t="n">
        <f aca="false">COUNTIF(AW17:AW316,"&lt;"&amp;AW319-1)</f>
        <v>0</v>
      </c>
      <c r="AX318" s="123" t="n">
        <f aca="false">COUNTIF(AX17:AX316,"&lt;"&amp;AX319-1)</f>
        <v>0</v>
      </c>
      <c r="AY318" s="123" t="n">
        <f aca="false">COUNTIF(AY17:AY316,"&lt;"&amp;AY319-1)</f>
        <v>0</v>
      </c>
      <c r="AZ318" s="123" t="n">
        <f aca="false">COUNTIF(AZ17:AZ316,"&lt;"&amp;AZ319-1)</f>
        <v>0</v>
      </c>
      <c r="BA318" s="123" t="n">
        <f aca="false">COUNTIF(BA17:BA316,"&lt;"&amp;BA319-1)</f>
        <v>0</v>
      </c>
      <c r="BB318" s="123" t="n">
        <f aca="false">COUNTIF(BB17:BB316,"&lt;"&amp;BB319-1)</f>
        <v>0</v>
      </c>
      <c r="BC318" s="123" t="n">
        <f aca="false">COUNTIF(BC17:BC316,"&lt;"&amp;BC319-1)</f>
        <v>0</v>
      </c>
      <c r="BD318" s="123" t="n">
        <f aca="false">COUNTIF(BD17:BD316,"&lt;"&amp;BD319-1)</f>
        <v>0</v>
      </c>
      <c r="BE318" s="123" t="n">
        <f aca="false">COUNTIF(BE17:BE316,"&lt;"&amp;BE319-1)</f>
        <v>0</v>
      </c>
      <c r="BF318" s="123" t="n">
        <f aca="false">COUNTIF(BF17:BF316,"&lt;"&amp;BF319-1)</f>
        <v>0</v>
      </c>
      <c r="BG318" s="123" t="n">
        <f aca="false">COUNTIF(BG17:BG316,"&lt;"&amp;BG319-1)</f>
        <v>0</v>
      </c>
      <c r="BH318" s="123" t="n">
        <f aca="false">COUNTIF(BH17:BH316,"&lt;"&amp;BH319-1)</f>
        <v>0</v>
      </c>
      <c r="BI318" s="123" t="n">
        <f aca="false">COUNTIF(BI17:BI316,"&lt;"&amp;BI319-1)</f>
        <v>0</v>
      </c>
      <c r="BJ318" s="123" t="n">
        <f aca="false">COUNTIF(BJ17:BJ316,"&lt;"&amp;BJ319-1)</f>
        <v>0</v>
      </c>
      <c r="BK318" s="123" t="n">
        <f aca="false">COUNTIF(BK17:BK316,"&lt;"&amp;BK319-1)</f>
        <v>0</v>
      </c>
      <c r="BL318" s="123" t="n">
        <f aca="false">COUNTIF(BL17:BL316,"&lt;"&amp;BL319-1)</f>
        <v>0</v>
      </c>
      <c r="BM318" s="123" t="n">
        <f aca="false">COUNTIF(BM17:BM316,"&lt;"&amp;BM319-1)</f>
        <v>0</v>
      </c>
      <c r="BN318" s="131"/>
      <c r="BO318" s="131"/>
      <c r="BP318" s="123" t="n">
        <f aca="false">COUNTIF(BP17:BP316,"&lt;"&amp;BP319-1)</f>
        <v>0</v>
      </c>
      <c r="BQ318" s="123" t="n">
        <f aca="false">COUNTIF(BQ17:BQ316,"&lt;"&amp;BQ319-1)</f>
        <v>0</v>
      </c>
      <c r="BR318" s="123" t="n">
        <f aca="false">COUNTIF(BR17:BR316,"&lt;"&amp;BR319-1)</f>
        <v>0</v>
      </c>
      <c r="BS318" s="123" t="n">
        <f aca="false">COUNTIF(BS17:BS316,"&lt;"&amp;BS319-1)</f>
        <v>0</v>
      </c>
      <c r="BT318" s="123" t="n">
        <f aca="false">COUNTIF(BT17:BT316,"&lt;"&amp;BT319-1)</f>
        <v>0</v>
      </c>
      <c r="BU318" s="123" t="n">
        <f aca="false">COUNTIF(BU17:BU316,"&lt;"&amp;BU319-1)</f>
        <v>0</v>
      </c>
      <c r="BV318" s="123" t="n">
        <f aca="false">COUNTIF(BV17:BV316,"&lt;"&amp;BV319-1)</f>
        <v>1</v>
      </c>
      <c r="BW318" s="123" t="n">
        <f aca="false">COUNTIF(BW17:BW316,"&lt;"&amp;BW319-1)</f>
        <v>0</v>
      </c>
      <c r="BX318" s="123" t="n">
        <f aca="false">COUNTIF(BX17:BX316,"&lt;"&amp;BX319-1)</f>
        <v>0</v>
      </c>
      <c r="BY318" s="123" t="n">
        <f aca="false">COUNTIF(BY17:BY316,"&lt;"&amp;BY319-1)</f>
        <v>0</v>
      </c>
      <c r="BZ318" s="123" t="n">
        <f aca="false">COUNTIF(BZ17:BZ316,"&lt;"&amp;BZ319-1)</f>
        <v>0</v>
      </c>
      <c r="CA318" s="123" t="n">
        <f aca="false">COUNTIF(CA17:CA316,"&lt;"&amp;CA319-1)</f>
        <v>0</v>
      </c>
      <c r="CB318" s="123" t="n">
        <f aca="false">COUNTIF(CB17:CB316,"&lt;"&amp;CB319-1)</f>
        <v>0</v>
      </c>
      <c r="CC318" s="123" t="n">
        <f aca="false">COUNTIF(CC17:CC316,"&lt;"&amp;CC319-1)</f>
        <v>0</v>
      </c>
      <c r="CD318" s="123" t="n">
        <f aca="false">COUNTIF(CD17:CD316,"&lt;"&amp;CD319-1)</f>
        <v>0</v>
      </c>
      <c r="CE318" s="123" t="n">
        <f aca="false">COUNTIF(CE17:CE316,"&lt;"&amp;CE319-1)</f>
        <v>0</v>
      </c>
      <c r="CF318" s="123" t="n">
        <f aca="false">COUNTIF(CF17:CF316,"&lt;"&amp;CF319-1)</f>
        <v>0</v>
      </c>
      <c r="CG318" s="123" t="n">
        <f aca="false">COUNTIF(CG17:CG316,"&lt;"&amp;CG319-1)</f>
        <v>0</v>
      </c>
      <c r="CH318" s="123" t="n">
        <f aca="false">COUNTIF(CH17:CH316,"&lt;"&amp;CH319-1)</f>
        <v>0</v>
      </c>
      <c r="CI318" s="123" t="n">
        <f aca="false">COUNTIF(CI17:CI316,"&lt;"&amp;CI319-1)</f>
        <v>0</v>
      </c>
      <c r="CJ318" s="123" t="n">
        <f aca="false">COUNTIF(CJ17:CJ316,"&lt;"&amp;CJ319-1)</f>
        <v>0</v>
      </c>
      <c r="CK318" s="123" t="n">
        <f aca="false">COUNTIF(CK17:CK316,"&lt;"&amp;CK319-1)</f>
        <v>0</v>
      </c>
      <c r="CL318" s="123" t="n">
        <f aca="false">COUNTIF(CL17:CL316,"&lt;"&amp;CL319-1)</f>
        <v>0</v>
      </c>
      <c r="CM318" s="123" t="n">
        <f aca="false">COUNTIF(CM17:CM316,"&lt;"&amp;CM319-1)</f>
        <v>0</v>
      </c>
      <c r="CN318" s="123" t="n">
        <f aca="false">COUNTIF(CN17:CN316,"&lt;"&amp;CN319-1)</f>
        <v>0</v>
      </c>
      <c r="CO318" s="123" t="n">
        <f aca="false">COUNTIF(CO17:CO316,"&lt;"&amp;CO319-1)</f>
        <v>0</v>
      </c>
      <c r="CP318" s="123" t="n">
        <f aca="false">COUNTIF(CP17:CP316,"&lt;"&amp;CP319-1)</f>
        <v>0</v>
      </c>
      <c r="CQ318" s="123" t="n">
        <f aca="false">COUNTIF(CQ17:CQ316,"&lt;"&amp;CQ319-1)</f>
        <v>0</v>
      </c>
      <c r="CR318" s="123" t="n">
        <f aca="false">COUNTIF(CR17:CR316,"&lt;"&amp;CR319-1)</f>
        <v>0</v>
      </c>
      <c r="CS318" s="123" t="n">
        <f aca="false">COUNTIF(CS17:CS316,"&lt;"&amp;CS319-1)</f>
        <v>0</v>
      </c>
      <c r="CT318" s="133"/>
      <c r="CU318" s="127"/>
      <c r="CV318" s="127"/>
      <c r="CW318" s="128"/>
      <c r="CX318" s="134"/>
      <c r="CY318" s="124"/>
      <c r="CZ318" s="128"/>
      <c r="DA318" s="134"/>
      <c r="DB318" s="124"/>
      <c r="DC318" s="128"/>
      <c r="DD318" s="134"/>
      <c r="DE318" s="124"/>
      <c r="DF318" s="128"/>
      <c r="DG318" s="134"/>
      <c r="DH318" s="124"/>
      <c r="DI318" s="130"/>
      <c r="DJ318" s="135"/>
      <c r="DK318" s="124"/>
      <c r="DL318" s="130"/>
      <c r="DM318" s="135"/>
      <c r="DN318" s="124"/>
      <c r="DO318" s="130"/>
      <c r="DP318" s="135"/>
      <c r="DQ318" s="124"/>
      <c r="DR318" s="130"/>
      <c r="DS318" s="135"/>
      <c r="DT318" s="124"/>
      <c r="DU318" s="130"/>
      <c r="DV318" s="135"/>
      <c r="DW318" s="124"/>
      <c r="DX318" s="130"/>
      <c r="DY318" s="135"/>
      <c r="DZ318" s="13"/>
      <c r="EA318" s="13"/>
    </row>
    <row r="319" customFormat="false" ht="21" hidden="false" customHeight="true" outlineLevel="0" collapsed="false">
      <c r="A319" s="136" t="s">
        <v>155</v>
      </c>
      <c r="B319" s="136"/>
      <c r="C319" s="136"/>
      <c r="D319" s="137" t="n">
        <f aca="false">IF(D16="",0,IF(B$10=60%,((D16*0.6)+0.4),IF(B$10=65%,((D16*0.65)+0.35),IF(B$10=70%,((D16*0.7)+0.3),IF(B$10=75%,((D16*0.75)+0.25),IF(B$10=80%,((D16*0.8)+0.2)))))))</f>
        <v>12.4</v>
      </c>
      <c r="E319" s="137" t="n">
        <f aca="false">IF(E16="",0,IF(B$10=60%,((E16*0.6)+0.4),IF(B$10=65%,((E16*0.65)+0.35),IF(B$10=70%,((E16*0.7)+0.3),IF(B$10=75%,((E16*0.75)+0.25),IF(B$10=80%,((E16*0.8)+0.2)))))))</f>
        <v>12.4</v>
      </c>
      <c r="F319" s="137" t="n">
        <f aca="false">IF(F16="",0,IF(B$10=60%,((F16*0.6)+0.4),IF(B$10=65%,((F16*0.65)+0.35),IF(B$10=70%,((F16*0.7)+0.3),IF(B$10=75%,((F16*0.75)+0.25),IF(B$10=80%,((F16*0.8)+0.2)))))))</f>
        <v>6.4</v>
      </c>
      <c r="G319" s="137" t="n">
        <f aca="false">IF(G16="",0,IF(B$10=60%,((G16*0.6)+0.4),IF(B$10=65%,((G16*0.65)+0.35),IF(B$10=70%,((G16*0.7)+0.3),IF(B$10=75%,((G16*0.75)+0.25),IF(B$10=80%,((G16*0.8)+0.2)))))))</f>
        <v>12.4</v>
      </c>
      <c r="H319" s="137" t="n">
        <f aca="false">IF(H16="",0,IF(B$10=60%,((H16*0.6)+0.4),IF(B$10=65%,((H16*0.65)+0.35),IF(B$10=70%,((H16*0.7)+0.3),IF(B$10=75%,((H16*0.75)+0.25),IF(B$10=80%,((H16*0.8)+0.2)))))))</f>
        <v>3.4</v>
      </c>
      <c r="I319" s="137" t="n">
        <f aca="false">IF(I16="",0,IF(B$10=60%,((I16*0.6)+0.4),IF(B$10=65%,((I16*0.65)+0.35),IF(B$10=70%,((I16*0.7)+0.3),IF(B$10=75%,((I16*0.75)+0.25),IF(B$10=80%,((I16*0.8)+0.2)))))))</f>
        <v>60.4</v>
      </c>
      <c r="J319" s="137" t="n">
        <f aca="false">IF(J16="",0,IF(B$10=60%,((J16*0.6)+0.4),IF(B$10=65%,((J16*0.65)+0.35),IF(B$10=70%,((J16*0.7)+0.3),IF(B$10=75%,((J16*0.75)+0.25),IF(B$10=80%,((J16*0.8)+0.2)))))))</f>
        <v>60.4</v>
      </c>
      <c r="K319" s="137" t="n">
        <f aca="false">IF(K16="",0,IF(B$10=60%,((K16*0.6)+0.4),IF(B$10=65%,((K16*0.65)+0.35),IF(B$10=70%,((K16*0.7)+0.3),IF(B$10=75%,((K16*0.75)+0.25),IF(B$10=80%,((K16*0.8)+0.2)))))))</f>
        <v>0</v>
      </c>
      <c r="L319" s="137" t="n">
        <f aca="false">IF(L16="",0,IF(B$10=60%,((L16*0.6)+0.4),IF(B$10=65%,((L16*0.65)+0.35),IF(B$10=70%,((L16*0.7)+0.3),IF(B$10=75%,((L16*0.75)+0.25),IF(B$10=80%,((L16*0.8)+0.2)))))))</f>
        <v>0</v>
      </c>
      <c r="M319" s="137" t="n">
        <f aca="false">IF(M16="",0,IF(B$10=60%,((M16*0.6)+0.4),IF(B$10=65%,((M16*0.65)+0.35),IF(B$10=70%,((M16*0.7)+0.3),IF(B$10=75%,((M16*0.75)+0.25),IF(B$10=80%,((M16*0.8)+0.2)))))))</f>
        <v>0</v>
      </c>
      <c r="N319" s="137" t="n">
        <f aca="false">IF(N16="",0,IF(B$10=60%,((N16*0.6)+0.4),IF(B$10=65%,((N16*0.65)+0.35),IF(B$10=70%,((N16*0.7)+0.3),IF(B$10=75%,((N16*0.75)+0.25),IF(B$10=80%,((N16*0.8)+0.2)))))))</f>
        <v>0</v>
      </c>
      <c r="O319" s="137" t="n">
        <f aca="false">IF(O16="",0,IF(B$10=60%,((O16*0.6)+0.4),IF(B$10=65%,((O16*0.65)+0.35),IF(B$10=70%,((O16*0.7)+0.3),IF(B$10=75%,((O16*0.75)+0.25),IF(B$10=80%,((O16*0.8)+0.2)))))))</f>
        <v>0</v>
      </c>
      <c r="P319" s="137" t="n">
        <f aca="false">IF(P16="",0,IF(B$10=60%,((P16*0.6)+0.4),IF(B$10=65%,((P16*0.65)+0.35),IF(B$10=70%,((P16*0.7)+0.3),IF(B$10=75%,((P16*0.75)+0.25),IF(B$10=80%,((P16*0.8)+0.2)))))))</f>
        <v>0</v>
      </c>
      <c r="Q319" s="137" t="n">
        <f aca="false">IF(Q16="",0,IF(B$10=60%,((Q16*0.6)+0.4),IF(B$10=65%,((Q16*0.65)+0.35),IF(B$10=70%,((Q16*0.7)+0.3),IF(B$10=75%,((Q16*0.75)+0.25),IF(B$10=80%,((Q16*0.8)+0.2)))))))</f>
        <v>0</v>
      </c>
      <c r="R319" s="137" t="n">
        <f aca="false">IF(R16="",0,IF(B$10=60%,((R16*0.6)+0.4),IF(B$10=65%,((R16*0.65)+0.35),IF(B$10=70%,((R16*0.7)+0.3),IF(B$10=75%,((R16*0.75)+0.25),IF(B$10=80%,((R16*0.8)+0.2)))))))</f>
        <v>0</v>
      </c>
      <c r="S319" s="137" t="n">
        <f aca="false">IF(S16="",0,IF(B$10=60%,((S16*0.6)+0.4),IF(B$10=65%,((S16*0.65)+0.35),IF(B$10=70%,((S16*0.7)+0.3),IF(B$10=75%,((S16*0.75)+0.25),IF(B$10=80%,((S16*0.8)+0.2)))))))</f>
        <v>0</v>
      </c>
      <c r="T319" s="137" t="n">
        <f aca="false">IF(T16="",0,IF(B$10=60%,((T16*0.6)+0.4),IF(B$10=65%,((T16*0.65)+0.35),IF(B$10=70%,((T16*0.7)+0.3),IF(B$10=75%,((T16*0.75)+0.25),IF(B$10=80%,((T16*0.8)+0.2)))))))</f>
        <v>0</v>
      </c>
      <c r="U319" s="137" t="n">
        <f aca="false">IF(U16="",0,IF(B$10=60%,((U16*0.6)+0.4),IF(B$10=65%,((U16*0.65)+0.35),IF(B$10=70%,((U16*0.7)+0.3),IF(B$10=75%,((U16*0.75)+0.25),IF(B$10=80%,((U16*0.8)+0.2)))))))</f>
        <v>0</v>
      </c>
      <c r="V319" s="137" t="n">
        <f aca="false">IF(V16="",0,IF(B$10=60%,((V16*0.6)+0.4),IF(B$10=65%,((V16*0.65)+0.35),IF(B$10=70%,((V16*0.7)+0.3),IF(B$10=75%,((V16*0.75)+0.25),IF(B$10=80%,((V16*0.8)+0.2)))))))</f>
        <v>0</v>
      </c>
      <c r="W319" s="137" t="n">
        <f aca="false">IF(W16="",0,IF(B$10=60%,((W16*0.6)+0.4),IF(B$10=65%,((W16*0.65)+0.35),IF(B$10=70%,((W16*0.7)+0.3),IF(B$10=75%,((W16*0.75)+0.25),IF(B$10=80%,((W16*0.8)+0.2)))))))</f>
        <v>0</v>
      </c>
      <c r="X319" s="137" t="n">
        <f aca="false">IF(X16="",0,IF(B$10=60%,((X16*0.6)+0.4),IF(B$10=65%,((X16*0.65)+0.35),IF(B$10=70%,((X16*0.7)+0.3),IF(B$10=75%,((X16*0.75)+0.25),IF(B$10=80%,((X16*0.8)+0.2)))))))</f>
        <v>0</v>
      </c>
      <c r="Y319" s="137" t="n">
        <f aca="false">IF(Y16="",0,IF(B$10=60%,((Y16*0.6)+0.4),IF(B$10=65%,((Y16*0.65)+0.35),IF(B$10=70%,((Y16*0.7)+0.3),IF(B$10=75%,((Y16*0.75)+0.25),IF(B$10=80%,((Y16*0.8)+0.2)))))))</f>
        <v>0</v>
      </c>
      <c r="Z319" s="137" t="n">
        <f aca="false">IF(Z16="",0,IF(B$10=60%,((Z16*0.6)+0.4),IF(B$10=65%,((Z16*0.65)+0.35),IF(B$10=70%,((Z16*0.7)+0.3),IF(B$10=75%,((Z16*0.75)+0.25),IF(B$10=80%,((Z16*0.8)+0.2)))))))</f>
        <v>0</v>
      </c>
      <c r="AA319" s="137" t="n">
        <f aca="false">IF(AA16="",0,IF(B$10=60%,((AA16*0.6)+0.4),IF(B$10=65%,((AA16*0.65)+0.35),IF(B$10=70%,((AA16*0.7)+0.3),IF(B$10=75%,((AA16*0.75)+0.25),IF(B$10=80%,((AA16*0.8)+0.2)))))))</f>
        <v>0</v>
      </c>
      <c r="AB319" s="137" t="n">
        <f aca="false">IF(AB16="",0,IF(B$10=60%,((AB16*0.6)+0.4),IF(B$10=65%,((AB16*0.65)+0.35),IF(B$10=70%,((AB16*0.7)+0.3),IF(B$10=75%,((AB16*0.75)+0.25),IF(B$10=80%,((AB16*0.8)+0.2)))))))</f>
        <v>0</v>
      </c>
      <c r="AC319" s="137" t="n">
        <f aca="false">IF(AC16="",0,IF(B$10=60%,((AC16*0.6)+0.4),IF(B$10=65%,((AC16*0.65)+0.35),IF(B$10=70%,((AC16*0.7)+0.3),IF(B$10=75%,((AC16*0.75)+0.25),IF(B$10=80%,((AC16*0.8)+0.2)))))))</f>
        <v>0</v>
      </c>
      <c r="AD319" s="137" t="n">
        <f aca="false">IF(AD16="",0,IF(B$10=60%,((AD16*0.6)+0.4),IF(B$10=65%,((AD16*0.65)+0.35),IF(B$10=70%,((AD16*0.7)+0.3),IF(B$10=75%,((AD16*0.75)+0.25),IF(B$10=80%,((AD16*0.8)+0.2)))))))</f>
        <v>0</v>
      </c>
      <c r="AE319" s="137" t="n">
        <f aca="false">IF(AE16="",0,IF(B$10=60%,((AE16*0.6)+0.4),IF(B$10=65%,((AE16*0.65)+0.35),IF(B$10=70%,((AE16*0.7)+0.3),IF(B$10=75%,((AE16*0.75)+0.25),IF(B$10=80%,((AE16*0.8)+0.2)))))))</f>
        <v>0</v>
      </c>
      <c r="AF319" s="137" t="n">
        <f aca="false">IF(AF16="",0,IF(B$10=60%,((AF16*0.6)+0.4),IF(B$10=65%,((AF16*0.65)+0.35),IF(B$10=70%,((AF16*0.7)+0.3),IF(B$10=75%,((AF16*0.75)+0.25),IF(B$10=80%,((AF16*0.8)+0.2)))))))</f>
        <v>0</v>
      </c>
      <c r="AG319" s="137" t="n">
        <f aca="false">IF(AG16="",0,IF(B$10=60%,((AG16*0.6)+0.4),IF(B$10=65%,((AG16*0.65)+0.35),IF(B$10=70%,((AG16*0.7)+0.3),IF(B$10=75%,((AG16*0.75)+0.25),IF(B$10=80%,((AG16*0.8)+0.2)))))))</f>
        <v>0</v>
      </c>
      <c r="AH319" s="138"/>
      <c r="AI319" s="139"/>
      <c r="AJ319" s="137" t="n">
        <f aca="false">IF(AJ16="",0,IF(B$10=60%,((AJ16*0.6)+0.4),IF(B$10=65%,((AJ16*0.65)+0.35),IF(B$10=70%,((AJ16*0.7)+0.3),IF(B$10=75%,((AJ16*0.75)+0.25),IF(B$10=80%,((AJ16*0.8)+0.2)))))))</f>
        <v>6.4</v>
      </c>
      <c r="AK319" s="137" t="n">
        <f aca="false">IF(AK16="",0,IF(B$10=60%,((AK16*0.6)+0.4),IF(B$10=65%,((AK16*0.65)+0.35),IF(B$10=70%,((AK16*0.7)+0.3),IF(B$10=75%,((AK16*0.75)+0.25),IF(B$10=80%,((AK16*0.8)+0.2)))))))</f>
        <v>6.4</v>
      </c>
      <c r="AL319" s="137" t="n">
        <f aca="false">IF(AL16="",0,IF(B$10=60%,((AL16*0.6)+0.4),IF(B$10=65%,((AL16*0.65)+0.35),IF(B$10=70%,((AL16*0.7)+0.3),IF(B$10=75%,((AL16*0.75)+0.25),IF(B$10=80%,((AL16*0.8)+0.2)))))))</f>
        <v>6.4</v>
      </c>
      <c r="AM319" s="137" t="n">
        <f aca="false">IF(AM16="",0,IF(B$10=60%,((AM16*0.6)+0.4),IF(B$10=65%,((AM16*0.65)+0.35),IF(B$10=70%,((AM16*0.7)+0.3),IF(B$10=75%,((AM16*0.75)+0.25),IF(B$10=80%,((AM16*0.8)+0.2)))))))</f>
        <v>6.4</v>
      </c>
      <c r="AN319" s="137" t="n">
        <f aca="false">IF(AN16="",0,IF(B$10=60%,((AN16*0.6)+0.4),IF(B$10=65%,((AN16*0.65)+0.35),IF(B$10=70%,((AN16*0.7)+0.3),IF(B$10=75%,((AN16*0.75)+0.25),IF(B$10=80%,((AN16*0.8)+0.2)))))))</f>
        <v>6.4</v>
      </c>
      <c r="AO319" s="137" t="n">
        <f aca="false">IF(AO16="",0,IF(B$10=60%,((AO16*0.6)+0.4),IF(B$10=65%,((AO16*0.65)+0.35),IF(B$10=70%,((AO16*0.7)+0.3),IF(B$10=75%,((AO16*0.75)+0.25),IF(B$10=80%,((AO16*0.8)+0.2)))))))</f>
        <v>6.4</v>
      </c>
      <c r="AP319" s="137" t="n">
        <f aca="false">IF(AP16="",0,IF(B$10=60%,((AP16*0.6)+0.4),IF(B$10=65%,((AP16*0.65)+0.35),IF(B$10=70%,((AP16*0.7)+0.3),IF(B$10=75%,((AP16*0.75)+0.25),IF(B$10=80%,((AP16*0.8)+0.2)))))))</f>
        <v>6.4</v>
      </c>
      <c r="AQ319" s="137" t="n">
        <f aca="false">IF(AQ16="",0,IF(B$10=60%,((AQ16*0.6)+0.4),IF(B$10=65%,((AQ16*0.65)+0.35),IF(B$10=70%,((AQ16*0.7)+0.3),IF(B$10=75%,((AQ16*0.75)+0.25),IF(B$10=80%,((AQ16*0.8)+0.2)))))))</f>
        <v>6.4</v>
      </c>
      <c r="AR319" s="137" t="n">
        <f aca="false">IF(AR16="",0,IF(B$10=60%,((AR16*0.6)+0.4),IF(B$10=65%,((AR16*0.65)+0.35),IF(B$10=70%,((AR16*0.7)+0.3),IF(B$10=75%,((AR16*0.75)+0.25),IF(B$10=80%,((AR16*0.8)+0.2)))))))</f>
        <v>3.4</v>
      </c>
      <c r="AS319" s="137" t="n">
        <f aca="false">IF(AR16="",0,IF(B$10=60%,((AS16*0.6)+0.4),IF(B$10=65%,((AS16*0.65)+0.35),IF(B$10=70%,((AS16*0.7)+0.3),IF(B$10=75%,((AS16*0.75)+0.25),IF(B$10=80%,((AS16*0.8)+0.2)))))))</f>
        <v>30.4</v>
      </c>
      <c r="AT319" s="137" t="n">
        <f aca="false">IF(AS16="",0,IF(B$10=60%,((AT16*0.6)+0.4),IF(B$10=65%,((AT16*0.65)+0.35),IF(B$10=70%,((AT16*0.7)+0.3),IF(B$10=75%,((AT16*0.75)+0.25),IF(B$10=80%,((AT16*0.8)+0.2)))))))</f>
        <v>15.4</v>
      </c>
      <c r="AU319" s="137" t="n">
        <f aca="false">IF(AT16="",0,IF(B$10=60%,((AU16*0.6)+0.4),IF(B$10=65%,((AU16*0.65)+0.35),IF(B$10=70%,((AU16*0.7)+0.3),IF(B$10=75%,((AU16*0.75)+0.25),IF(B$10=80%,((AU16*0.8)+0.2)))))))</f>
        <v>15.4</v>
      </c>
      <c r="AV319" s="137" t="n">
        <f aca="false">IF(AU16="",0,IF(B$10=60%,((AV16*0.6)+0.4),IF(B$10=65%,((AV16*0.65)+0.35),IF(B$10=70%,((AV16*0.7)+0.3),IF(B$10=75%,((AV16*0.75)+0.25),IF(B$10=80%,((AV16*0.8)+0.2)))))))</f>
        <v>30.4</v>
      </c>
      <c r="AW319" s="137" t="n">
        <f aca="false">IF(AV16="",0,IF(B$10=60%,((AV16*0.6)+0.4),IF(B$10=65%,((AV16*0.65)+0.35),IF(B$10=70%,((AV16*0.7)+0.3),IF(B$10=75%,((AV16*0.75)+0.25),IF(B$10=80%,((AV16*0.8)+0.2)))))))</f>
        <v>30.4</v>
      </c>
      <c r="AX319" s="137" t="n">
        <f aca="false">IF(AX16="",0,IF(B$10=60%,((AX16*0.6)+0.4),IF(B$10=65%,((AX16*0.65)+0.35),IF(B$10=70%,((AX16*0.7)+0.3),IF(B$10=75%,((AX16*0.75)+0.25),IF(B$10=80%,((AX16*0.8)+0.2)))))))</f>
        <v>0</v>
      </c>
      <c r="AY319" s="137" t="n">
        <f aca="false">IF(AY16="",0,IF(B$10=60%,((AY16*0.6)+0.4),IF(B$10=65%,((AY16*0.65)+0.35),IF(B$10=70%,((AY16*0.7)+0.3),IF(B$10=75%,((AY16*0.75)+0.25),IF(B$10=80%,((AY16*0.8)+0.2)))))))</f>
        <v>0</v>
      </c>
      <c r="AZ319" s="137" t="n">
        <f aca="false">IF(AZ16="",0,IF(B$10=60%,((AZ16*0.6)+0.4),IF(B$10=65%,((AZ16*0.65)+0.35),IF(B$10=70%,((AZ16*0.7)+0.3),IF(B$10=75%,((AZ16*0.75)+0.25),IF(B$10=80%,((AZ16*0.8)+0.2)))))))</f>
        <v>0</v>
      </c>
      <c r="BA319" s="137" t="n">
        <f aca="false">IF(BA16="",0,IF(B$10=60%,((BA16*0.6)+0.4),IF(B$10=65%,((BA16*0.65)+0.35),IF(B$10=70%,((BA16*0.7)+0.3),IF(B$10=75%,((BA16*0.75)+0.25),IF(B$10=80%,((BA16*0.8)+0.2)))))))</f>
        <v>0</v>
      </c>
      <c r="BB319" s="137" t="n">
        <f aca="false">IF(BB16="",0,IF(B$10=60%,((BB16*0.6)+0.4),IF(B$10=65%,((BB16*0.65)+0.35),IF(B$10=70%,((BB16*0.7)+0.3),IF(B$10=75%,((BB16*0.75)+0.25),IF(B$10=80%,((BB16*0.8)+0.2)))))))</f>
        <v>0</v>
      </c>
      <c r="BC319" s="137" t="n">
        <f aca="false">IF(BC16="",0,IF(B$10=60%,((BC16*0.6)+0.4),IF(B$10=65%,((BC16*0.65)+0.35),IF(B$10=70%,((BC16*0.7)+0.3),IF(B$10=75%,((BC16*0.75)+0.25),IF(B$10=80%,((BC16*0.8)+0.2)))))))</f>
        <v>0</v>
      </c>
      <c r="BD319" s="137" t="n">
        <f aca="false">IF(BD16="",0,IF(B$10=60%,((BD16*0.6)+0.4),IF(B$10=65%,((BD16*0.65)+0.35),IF(B$10=70%,((BD16*0.7)+0.3),IF(B$10=75%,((BD16*0.75)+0.25),IF(B$10=80%,((BD16*0.8)+0.2)))))))</f>
        <v>0</v>
      </c>
      <c r="BE319" s="137" t="n">
        <f aca="false">IF(BE16="",0,IF(B$10=60%,((BE16*0.6)+0.4),IF(B$10=65%,((BE16*0.65)+0.35),IF(B$10=70%,((BE16*0.7)+0.3),IF(B$10=75%,((BE16*0.75)+0.25),IF(B$10=80%,((BE16*0.8)+0.2)))))))</f>
        <v>0</v>
      </c>
      <c r="BF319" s="137" t="n">
        <f aca="false">IF(BF16="",0,IF(B$10=60%,((BF16*0.6)+0.4),IF(B$10=65%,((BF16*0.65)+0.35),IF(B$10=70%,((BF16*0.7)+0.3),IF(B$10=75%,((BF16*0.75)+0.25),IF(B$10=80%,((BF16*0.8)+0.2)))))))</f>
        <v>0</v>
      </c>
      <c r="BG319" s="137" t="n">
        <f aca="false">IF(BG16="",0,IF(B$10=60%,((BG16*0.6)+0.4),IF(B$10=65%,((BG16*0.65)+0.35),IF(B$10=70%,((BG16*0.7)+0.3),IF(B$10=75%,((BG16*0.75)+0.25),IF(B$10=80%,((BG16*0.8)+0.2)))))))</f>
        <v>0</v>
      </c>
      <c r="BH319" s="137" t="n">
        <f aca="false">IF(BH16="",0,IF(B$10=60%,((BH16*0.6)+0.4),IF(B$10=65%,((BH16*0.65)+0.35),IF(B$10=70%,((BH16*0.7)+0.3),IF(B$10=75%,((BH16*0.75)+0.25),IF(B$10=80%,((BH16*0.8)+0.2)))))))</f>
        <v>0</v>
      </c>
      <c r="BI319" s="137" t="n">
        <f aca="false">IF(BI16="",0,IF(B$10=60%,((BI16*0.6)+0.4),IF(B$10=65%,((BI16*0.65)+0.35),IF(B$10=70%,((BI16*0.7)+0.3),IF(B$10=75%,((BI16*0.75)+0.25),IF(B$10=80%,((BI16*0.8)+0.2)))))))</f>
        <v>0</v>
      </c>
      <c r="BJ319" s="137" t="n">
        <f aca="false">IF(BJ16="",0,IF(B$10=60%,((BJ16*0.6)+0.4),IF(B$10=65%,((BJ16*0.65)+0.35),IF(B$10=70%,((BJ16*0.7)+0.3),IF(B$10=75%,((BJ16*0.75)+0.25),IF(B$10=80%,((BJ16*0.8)+0.2)))))))</f>
        <v>0</v>
      </c>
      <c r="BK319" s="137" t="n">
        <f aca="false">IF(BK16="",0,IF(B$10=60%,((BK16*0.6)+0.4),IF(B$10=65%,((BK16*0.65)+0.35),IF(B$10=70%,((BK16*0.7)+0.3),IF(B$10=75%,((BK16*0.75)+0.25),IF(B$10=80%,((BK16*0.8)+0.2)))))))</f>
        <v>0</v>
      </c>
      <c r="BL319" s="137" t="n">
        <f aca="false">IF(BL16="",0,IF(B$10=60%,((BL16*0.6)+0.4),IF(B$10=65%,((BL16*0.65)+0.35),IF(B$10=70%,((BL16*0.7)+0.3),IF(B$10=75%,((BL16*0.75)+0.25),IF(B$10=80%,((BL16*0.8)+0.2)))))))</f>
        <v>0</v>
      </c>
      <c r="BM319" s="137" t="n">
        <f aca="false">IF(BM16="",0,IF(B$10=60%,((BM16*0.6)+0.4),IF(B$10=65%,((BM16*0.65)+0.35),IF(B$10=70%,((BM16*0.7)+0.3),IF(B$10=75%,((BM16*0.75)+0.25),IF(B$10=80%,((BM16*0.8)+0.2)))))))</f>
        <v>0</v>
      </c>
      <c r="BN319" s="131"/>
      <c r="BO319" s="131"/>
      <c r="BP319" s="137" t="n">
        <f aca="false">IF(BP16="",0,IF(B$10=60%,((BP16*0.6)+0.4),IF(B$10=65%,((BP16*0.65)+0.35),IF(B$10=70%,((BP16*0.7)+0.3),IF(B$10=75%,((BP16*0.75)+0.25),IF(B$10=80%,((BP16*0.8)+0.2)))))))</f>
        <v>6.4</v>
      </c>
      <c r="BQ319" s="137" t="n">
        <f aca="false">IF(BQ16="",0,IF(B$10=60%,((BQ16*0.6)+0.4),IF(B$10=65%,((BQ16*0.65)+0.35),IF(AI$10=70%,((BQ16*0.7)+0.3),IF(AI$10=75%,((BQ16*0.75)+0.25),IF(AI$10=80%,((BQ16*0.8)+0.2)))))))</f>
        <v>6.4</v>
      </c>
      <c r="BR319" s="137" t="n">
        <f aca="false">IF(BR16="",0,IF(B$10=60%,((BR16*0.6)+0.4),IF(B$10=65%,((BR16*0.65)+0.35),IF(B$10=70%,((BR16*0.7)+0.3),IF(B$10=75%,((BR16*0.75)+0.25),IF(B$10=80%,((BR16*0.8)+0.2)))))))</f>
        <v>6.4</v>
      </c>
      <c r="BS319" s="137" t="n">
        <f aca="false">IF(BS16="",0,IF(B$10=60%,((BS16*0.6)+0.4),IF(B$10=65%,((BS16*0.65)+0.35),IF(B$10=70%,((BS16*0.7)+0.3),IF(B$10=75%,((BS16*0.75)+0.25),IF(B$10=80%,((BS16*0.8)+0.2)))))))</f>
        <v>6.4</v>
      </c>
      <c r="BT319" s="137" t="n">
        <f aca="false">IF(BT16="",0,IF(B$10=60%,((BT16*0.6)+0.4),IF(B$10=65%,((BT16*0.65)+0.35),IF(B$10=70%,((BT16*0.7)+0.3),IF(B$10=75%,((BT16*0.75)+0.25),IF(B$10=80%,((BT16*0.8)+0.2)))))))</f>
        <v>6.4</v>
      </c>
      <c r="BU319" s="137" t="n">
        <f aca="false">IF(BU16="",0,IF(B$10=60%,((BU16*0.6)+0.4),IF(B$10=65%,((BU16*0.65)+0.35),IF(B$10=70%,((BU16*0.7)+0.3),IF(B$10=75%,((BU16*0.75)+0.25),IF(B$10=80%,((BU16*0.8)+0.2)))))))</f>
        <v>18.4</v>
      </c>
      <c r="BV319" s="137" t="n">
        <f aca="false">IF(BV16="",0,IF(B$10=60%,((BV16*0.6)+0.4),IF(B$10=65%,((BV16*0.65)+0.35),IF(B$10=70%,((BV16*0.7)+0.3),IF(B$10=75%,((BV16*0.75)+0.25),IF(B$10=80%,((BV16*0.8)+0.2)))))))</f>
        <v>15.4</v>
      </c>
      <c r="BW319" s="137" t="n">
        <f aca="false">IF(BW16="",0,IF(B$10=60%,((BW16*0.6)+0.4),IF(B$10=65%,((BW16*0.65)+0.35),IF(B$10=70%,((BW16*0.7)+0.3),IF(B$10=75%,((BW16*0.75)+0.25),IF(B$10=80%,((BW16*0.8)+0.2)))))))</f>
        <v>15.4</v>
      </c>
      <c r="BX319" s="137" t="n">
        <f aca="false">IF(BX16="",0,IF(B$10=60%,((BX16*0.6)+0.4),IF(B$10=65%,((BX16*0.65)+0.35),IF(B$10=70%,((BX16*0.7)+0.3),IF(B$10=75%,((BX16*0.75)+0.25),IF(B$10=80%,((BX16*0.8)+0.2)))))))</f>
        <v>15.4</v>
      </c>
      <c r="BY319" s="137" t="n">
        <f aca="false">IF(BY16="",0,IF(B$10=60%,((BY16*0.6)+0.4),IF(B$10=65%,((BY16*0.65)+0.35),IF(B$10=70%,((BY16*0.7)+0.3),IF(B$10=75%,((BY16*0.75)+0.25),IF(B$10=80%,((BY16*0.8)+0.2)))))))</f>
        <v>30.4</v>
      </c>
      <c r="BZ319" s="137" t="n">
        <f aca="false">IF(BZ16="",0,IF(B$10=60%,((BZ16*0.6)+0.4),IF(B$10=65%,((BZ16*0.65)+0.35),IF(B$10=70%,((BZ16*0.7)+0.3),IF(B$10=75%,((BZ16*0.75)+0.25),IF(B$10=80%,((BZ16*0.8)+0.2)))))))</f>
        <v>15.4</v>
      </c>
      <c r="CA319" s="137" t="n">
        <f aca="false">IF(CA16="",0,IF(B$10=60%,((CA16*0.6)+0.4),IF(B$10=65%,((CA16*0.65)+0.35),IF(B$10=70%,((CA16*0.7)+0.3),IF(B$10=75%,((CA16*0.75)+0.25),IF(B$10=80%,((CA16*0.8)+0.2)))))))</f>
        <v>0</v>
      </c>
      <c r="CB319" s="137" t="n">
        <f aca="false">IF(CB16="",0,IF(B$10=60%,((CB16*0.6)+0.4),IF(B$10=65%,((CB16*0.65)+0.35),IF(B$10=70%,((CB16*0.7)+0.3),IF(B$10=75%,((CB16*0.75)+0.25),IF(B$10=80%,((CB16*0.8)+0.2)))))))</f>
        <v>0</v>
      </c>
      <c r="CC319" s="137" t="n">
        <f aca="false">IF(CC16="",0,IF(B$10=60%,((CC16*0.6)+0.4),IF(B$10=65%,((CC16*0.65)+0.35),IF(B$10=70%,((CC16*0.7)+0.3),IF(B$10=75%,((CC16*0.75)+0.25),IF(B$10=80%,((CC16*0.8)+0.2)))))))</f>
        <v>0</v>
      </c>
      <c r="CD319" s="137" t="n">
        <f aca="false">IF(CD16="",0,IF(B$10=60%,((CD16*0.6)+0.4),IF(B$10=65%,((CD16*0.65)+0.35),IF(B$10=70%,((CD16*0.7)+0.3),IF(B$10=75%,((CD16*0.75)+0.25),IF(B$10=80%,((CD16*0.8)+0.2)))))))</f>
        <v>0</v>
      </c>
      <c r="CE319" s="137" t="n">
        <f aca="false">IF(CE16="",0,IF(B$10=60%,((CE16*0.6)+0.4),IF(B$10=65%,((CE16*0.65)+0.35),IF(B$10=70%,((CE16*0.7)+0.3),IF(B$10=75%,((CE16*0.75)+0.25),IF(B$10=80%,((CE16*0.8)+0.2)))))))</f>
        <v>0</v>
      </c>
      <c r="CF319" s="137" t="n">
        <f aca="false">IF(CF16="",0,IF(B$10=60%,((CF16*0.6)+0.4),IF(B$10=65%,((CF16*0.65)+0.35),IF(B$10=70%,((CF16*0.7)+0.3),IF(B$10=75%,((CF16*0.75)+0.25),IF(B$10=80%,((CF16*0.8)+0.2)))))))</f>
        <v>0</v>
      </c>
      <c r="CG319" s="137" t="n">
        <f aca="false">IF(CG16="",0,IF(B$10=60%,((CG16*0.6)+0.4),IF(B$10=65%,((CG16*0.65)+0.35),IF(B$10=70%,((CG16*0.7)+0.3),IF(B$10=75%,((CG16*0.75)+0.25),IF(B$10=80%,((CG16*0.8)+0.2)))))))</f>
        <v>0</v>
      </c>
      <c r="CH319" s="137" t="n">
        <f aca="false">IF(CH16="",0,IF(B$10=60%,((CH16*0.6)+0.4),IF(B$10=65%,((CH16*0.65)+0.35),IF(B$10=70%,((CH16*0.7)+0.3),IF(B$10=75%,((CH16*0.75)+0.25),IF(B$10=80%,((CH16*0.8)+0.2)))))))</f>
        <v>0</v>
      </c>
      <c r="CI319" s="137" t="n">
        <f aca="false">IF(CI16="",0,IF(B$10=60%,((CI16*0.6)+0.4),IF(B$10=65%,((CI16*0.65)+0.35),IF(B$10=70%,((CI16*0.7)+0.3),IF(B$10=75%,((CI16*0.75)+0.25),IF(B$10=80%,((CI16*0.8)+0.2)))))))</f>
        <v>0</v>
      </c>
      <c r="CJ319" s="137" t="n">
        <f aca="false">IF(CJ16="",0,IF(B$10=60%,((CJ16*0.6)+0.4),IF(B$10=65%,((CJ16*0.65)+0.35),IF(B$10=70%,((CJ16*0.7)+0.3),IF(B$10=75%,((CJ16*0.75)+0.25),IF(B$10=80%,((CJ16*0.8)+0.2)))))))</f>
        <v>0</v>
      </c>
      <c r="CK319" s="137" t="n">
        <f aca="false">IF(CK16="",0,IF(B$10=60%,((CK16*0.6)+0.4),IF(B$10=65%,((CK16*0.65)+0.35),IF(B$10=70%,((CK16*0.7)+0.3),IF(B$10=75%,((CK16*0.75)+0.25),IF(B$10=80%,((CK16*0.8)+0.2)))))))</f>
        <v>0</v>
      </c>
      <c r="CL319" s="137" t="n">
        <f aca="false">IF(CL16="",0,IF(B$10=60%,((CL16*0.6)+0.4),IF(B$10=65%,((CL16*0.65)+0.35),IF(B$10=70%,((CL16*0.7)+0.3),IF(B$10=75%,((CL16*0.75)+0.25),IF(B$10=80%,((CL16*0.8)+0.2)))))))</f>
        <v>0</v>
      </c>
      <c r="CM319" s="137" t="n">
        <f aca="false">IF(CM16="",0,IF(B$10=60%,((CM16*0.6)+0.4),IF(B$10=65%,((CM16*0.65)+0.35),IF(B$10=70%,((CM16*0.7)+0.3),IF(B$10=75%,((CM16*0.75)+0.25),IF(B$10=80%,((CM16*0.8)+0.2)))))))</f>
        <v>0</v>
      </c>
      <c r="CN319" s="137" t="n">
        <f aca="false">IF(CN16="",0,IF(B$10=60%,((CN16*0.6)+0.4),IF(B$10=65%,((CN16*0.65)+0.35),IF(B$10=70%,((CN16*0.7)+0.3),IF(B$10=75%,((CN16*0.75)+0.25),IF(B$10=80%,((CN16*0.8)+0.2)))))))</f>
        <v>0</v>
      </c>
      <c r="CO319" s="137" t="n">
        <f aca="false">IF(CO16="",0,IF(B$10=60%,((CO16*0.6)+0.4),IF(B$10=65%,((CO16*0.65)+0.35),IF(B$10=70%,((CO16*0.7)+0.3),IF(B$10=75%,((CO16*0.75)+0.25),IF(B$10=80%,((CO16*0.8)+0.2)))))))</f>
        <v>0</v>
      </c>
      <c r="CP319" s="137" t="n">
        <f aca="false">IF(CP16="",0,IF(B$10=60%,((CP16*0.6)+0.4),IF(B$10=65%,((CP16*0.65)+0.35),IF(B$10=70%,((CP16*0.7)+0.3),IF(B$10=75%,((CP16*0.75)+0.25),IF(B$10=80%,((CP16*0.8)+0.2)))))))</f>
        <v>0</v>
      </c>
      <c r="CQ319" s="137" t="n">
        <f aca="false">IF(CQ16="",0,IF(B$10=60%,((CQ16*0.6)+0.4),IF(B$10=65%,((CQ16*0.65)+0.35),IF(B$10=70%,((CQ16*0.7)+0.3),IF(B$10=75%,((CQ16*0.75)+0.25),IF(B$10=80%,((CQ16*0.8)+0.2)))))))</f>
        <v>0</v>
      </c>
      <c r="CR319" s="137" t="n">
        <f aca="false">IF(CR16="",0,IF(B$10=60%,((CR16*0.6)+0.4),IF(B$10=65%,((CR16*0.65)+0.35),IF(B$10=70%,((CR16*0.7)+0.3),IF(B$10=75%,((CR16*0.75)+0.25),IF(B$10=80%,((CR16*0.8)+0.2)))))))</f>
        <v>0</v>
      </c>
      <c r="CS319" s="137" t="n">
        <f aca="false">IF(CS16="",0,IF(B$10=60%,((CS16*0.6)+0.4),IF(B$10=65%,((CS16*0.65)+0.35),IF(B$10=70%,((CS16*0.7)+0.3),IF(B$10=75%,((CS16*0.75)+0.25),IF(B$10=80%,((CS16*0.8)+0.2)))))))</f>
        <v>0</v>
      </c>
      <c r="CT319" s="133"/>
      <c r="CU319" s="31" t="s">
        <v>156</v>
      </c>
      <c r="CV319" s="31"/>
      <c r="CW319" s="140" t="n">
        <f aca="false">IFERROR(CW317/B$8,0)</f>
        <v>0.875</v>
      </c>
      <c r="CX319" s="141" t="n">
        <f aca="false">IFERROR(AVERAGEIF(B17:B316,"&lt;&gt;",CX17:CX316),"")</f>
        <v>2.75</v>
      </c>
      <c r="CY319" s="142"/>
      <c r="CZ319" s="140" t="n">
        <f aca="false">IFERROR(CZ317/B$8,0)</f>
        <v>1</v>
      </c>
      <c r="DA319" s="141" t="n">
        <f aca="false">IFERROR(AVERAGEIF(B17:B316,"&lt;&gt;",DA17:DA316),"")</f>
        <v>3</v>
      </c>
      <c r="DB319" s="142"/>
      <c r="DC319" s="140" t="n">
        <f aca="false">IFERROR(DC317/B$8,0)</f>
        <v>1</v>
      </c>
      <c r="DD319" s="141" t="n">
        <f aca="false">IFERROR(AVERAGEIF(B17:B316,"&lt;&gt;",DD17:DD316),"")</f>
        <v>3</v>
      </c>
      <c r="DE319" s="142"/>
      <c r="DF319" s="140" t="n">
        <f aca="false">IFERROR(DF317/B$8,0)</f>
        <v>0.875</v>
      </c>
      <c r="DG319" s="141" t="n">
        <f aca="false">IFERROR(AVERAGEIF(B17:B316,"&lt;&gt;",DG17:DG316),"")</f>
        <v>2.75</v>
      </c>
      <c r="DH319" s="142"/>
      <c r="DI319" s="140" t="n">
        <f aca="false">IFERROR(DI317/B$8,0)</f>
        <v>1</v>
      </c>
      <c r="DJ319" s="143" t="n">
        <f aca="false">IFERROR(AVERAGEIF(B17:B316,"&lt;&gt;",DJ17:DJ316),"")</f>
        <v>3</v>
      </c>
      <c r="DK319" s="142"/>
      <c r="DL319" s="140" t="n">
        <f aca="false">IFERROR(DL317/B$8,0)</f>
        <v>0</v>
      </c>
      <c r="DM319" s="143" t="str">
        <f aca="false">IFERROR(AVERAGEIF(B17:B316,"&lt;&gt;",DM17:DM316),"")</f>
        <v/>
      </c>
      <c r="DN319" s="142"/>
      <c r="DO319" s="140" t="n">
        <f aca="false">IFERROR(DO317/B$8,0)</f>
        <v>0</v>
      </c>
      <c r="DP319" s="143" t="str">
        <f aca="false">IFERROR(AVERAGEIF(B17:B316,"&lt;&gt;",DP17:DP316),"")</f>
        <v/>
      </c>
      <c r="DQ319" s="142"/>
      <c r="DR319" s="140" t="n">
        <f aca="false">IFERROR(DR317/B$8,0)</f>
        <v>0</v>
      </c>
      <c r="DS319" s="143" t="str">
        <f aca="false">IFERROR(AVERAGEIF(B17:B316,"&lt;&gt;",DS17:DS316),"")</f>
        <v/>
      </c>
      <c r="DT319" s="142"/>
      <c r="DU319" s="140" t="n">
        <f aca="false">IFERROR(DU317/B$8,0)</f>
        <v>0</v>
      </c>
      <c r="DV319" s="143" t="str">
        <f aca="false">IFERROR(AVERAGEIF(B17:B316,"&lt;&gt;",DV17:DV316),"")</f>
        <v/>
      </c>
      <c r="DW319" s="142"/>
      <c r="DX319" s="140" t="n">
        <f aca="false">IFERROR(DX317/B$8,0)</f>
        <v>0</v>
      </c>
      <c r="DY319" s="143" t="str">
        <f aca="false">IFERROR(AVERAGEIF(B17:B316,"&lt;&gt;",DY17:DY316),"")</f>
        <v/>
      </c>
      <c r="DZ319" s="13"/>
      <c r="EA319" s="13"/>
    </row>
    <row r="320" customFormat="false" ht="21" hidden="false" customHeight="true" outlineLevel="0" collapsed="false">
      <c r="A320" s="144" t="s">
        <v>157</v>
      </c>
      <c r="B320" s="144"/>
      <c r="C320" s="144"/>
      <c r="D320" s="111" t="n">
        <f aca="false">COUNTIF(D17:D316,"&gt;"&amp;D319)</f>
        <v>7</v>
      </c>
      <c r="E320" s="111" t="n">
        <f aca="false">COUNTIF(E17:E316,"&gt;"&amp;E319)</f>
        <v>8</v>
      </c>
      <c r="F320" s="111" t="n">
        <f aca="false">COUNTIF(F17:F316,"&gt;"&amp;F319)</f>
        <v>7</v>
      </c>
      <c r="G320" s="111" t="n">
        <f aca="false">COUNTIF(G17:G316,"&gt;"&amp;G319)</f>
        <v>3</v>
      </c>
      <c r="H320" s="111" t="n">
        <f aca="false">COUNTIF(H17:H316,"&gt;"&amp;H319)</f>
        <v>7</v>
      </c>
      <c r="I320" s="111" t="n">
        <f aca="false">COUNTIF(I17:I316,"&gt;"&amp;I319)</f>
        <v>7</v>
      </c>
      <c r="J320" s="111" t="n">
        <f aca="false">COUNTIF(J17:J316,"&gt;"&amp;J319)</f>
        <v>8</v>
      </c>
      <c r="K320" s="111" t="n">
        <f aca="false">COUNTIF(K17:K316,"&gt;"&amp;K319)</f>
        <v>0</v>
      </c>
      <c r="L320" s="111" t="n">
        <f aca="false">COUNTIF(L17:L316,"&gt;"&amp;L319)</f>
        <v>0</v>
      </c>
      <c r="M320" s="111" t="n">
        <f aca="false">COUNTIF(M17:M316,"&gt;"&amp;M319)</f>
        <v>0</v>
      </c>
      <c r="N320" s="111" t="n">
        <f aca="false">COUNTIF(N17:N316,"&gt;"&amp;N319)</f>
        <v>0</v>
      </c>
      <c r="O320" s="111" t="n">
        <f aca="false">COUNTIF(O17:O316,"&gt;"&amp;O319)</f>
        <v>0</v>
      </c>
      <c r="P320" s="111" t="n">
        <f aca="false">COUNTIF(P17:P316,"&gt;"&amp;P319)</f>
        <v>0</v>
      </c>
      <c r="Q320" s="111" t="n">
        <f aca="false">COUNTIF(Q17:Q316,"&gt;"&amp;Q319)</f>
        <v>0</v>
      </c>
      <c r="R320" s="111" t="n">
        <f aca="false">COUNTIF(R17:R316,"&gt;"&amp;R319)</f>
        <v>0</v>
      </c>
      <c r="S320" s="111" t="n">
        <f aca="false">COUNTIF(S17:S316,"&gt;"&amp;S319)</f>
        <v>0</v>
      </c>
      <c r="T320" s="111" t="n">
        <f aca="false">COUNTIF(T17:T316,"&gt;"&amp;T319)</f>
        <v>0</v>
      </c>
      <c r="U320" s="111" t="n">
        <f aca="false">COUNTIF(U17:U316,"&gt;"&amp;U319)</f>
        <v>0</v>
      </c>
      <c r="V320" s="111" t="n">
        <f aca="false">COUNTIF(V17:V316,"&gt;"&amp;V319)</f>
        <v>0</v>
      </c>
      <c r="W320" s="111" t="n">
        <f aca="false">COUNTIF(W17:W316,"&gt;"&amp;W319)</f>
        <v>0</v>
      </c>
      <c r="X320" s="111" t="n">
        <f aca="false">COUNTIF(X17:X316,"&gt;"&amp;X319)</f>
        <v>0</v>
      </c>
      <c r="Y320" s="111" t="n">
        <f aca="false">COUNTIF(Y17:Y316,"&gt;"&amp;Y319)</f>
        <v>0</v>
      </c>
      <c r="Z320" s="111" t="n">
        <f aca="false">COUNTIF(Z17:Z316,"&gt;"&amp;Z319)</f>
        <v>0</v>
      </c>
      <c r="AA320" s="111" t="n">
        <f aca="false">COUNTIF(AA17:AA316,"&gt;"&amp;AA319)</f>
        <v>0</v>
      </c>
      <c r="AB320" s="111" t="n">
        <f aca="false">COUNTIF(AB17:AB316,"&gt;"&amp;AB319)</f>
        <v>0</v>
      </c>
      <c r="AC320" s="111" t="n">
        <f aca="false">COUNTIF(AC17:AC316,"&gt;"&amp;AC319)</f>
        <v>0</v>
      </c>
      <c r="AD320" s="111" t="n">
        <f aca="false">COUNTIF(AD17:AD316,"&gt;"&amp;AD319)</f>
        <v>0</v>
      </c>
      <c r="AE320" s="111" t="n">
        <f aca="false">COUNTIF(AE17:AE316,"&gt;"&amp;AE319)</f>
        <v>0</v>
      </c>
      <c r="AF320" s="111" t="n">
        <f aca="false">COUNTIF(AF17:AF316,"&gt;"&amp;AF319)</f>
        <v>0</v>
      </c>
      <c r="AG320" s="111" t="n">
        <f aca="false">COUNTIF(AG17:AG316,"&gt;"&amp;AG319)</f>
        <v>0</v>
      </c>
      <c r="AH320" s="131"/>
      <c r="AI320" s="145"/>
      <c r="AJ320" s="111" t="n">
        <f aca="false">COUNTIF(AJ17:AJ316,"&gt;"&amp;AJ319)</f>
        <v>5</v>
      </c>
      <c r="AK320" s="111" t="n">
        <f aca="false">COUNTIF(AK17:AK316,"&gt;"&amp;AK319)</f>
        <v>6</v>
      </c>
      <c r="AL320" s="111" t="n">
        <f aca="false">COUNTIF(AL17:AL316,"&gt;"&amp;AL319)</f>
        <v>6</v>
      </c>
      <c r="AM320" s="111" t="n">
        <f aca="false">COUNTIF(AM17:AM316,"&gt;"&amp;AM319)</f>
        <v>8</v>
      </c>
      <c r="AN320" s="111" t="n">
        <f aca="false">COUNTIF(AN17:AN316,"&gt;"&amp;AN319)</f>
        <v>8</v>
      </c>
      <c r="AO320" s="111" t="n">
        <f aca="false">COUNTIF(AO17:AO316,"&gt;"&amp;AO319)</f>
        <v>6</v>
      </c>
      <c r="AP320" s="111" t="n">
        <f aca="false">COUNTIF(AP17:AP316,"&gt;"&amp;AP319)</f>
        <v>7</v>
      </c>
      <c r="AQ320" s="111" t="n">
        <f aca="false">COUNTIF(AQ17:AQ316,"&gt;"&amp;AQ319)</f>
        <v>7</v>
      </c>
      <c r="AR320" s="111" t="n">
        <f aca="false">COUNTIF(AR17:AR316,"&gt;"&amp;AR319)</f>
        <v>1</v>
      </c>
      <c r="AS320" s="111" t="n">
        <f aca="false">COUNTIF(AS17:AS316,"&gt;"&amp;AS319)</f>
        <v>2</v>
      </c>
      <c r="AT320" s="111" t="n">
        <f aca="false">COUNTIF(AT17:AT316,"&gt;"&amp;AT319)</f>
        <v>8</v>
      </c>
      <c r="AU320" s="111" t="n">
        <f aca="false">COUNTIF(AU17:AU316,"&gt;"&amp;AU319)</f>
        <v>7</v>
      </c>
      <c r="AV320" s="111" t="n">
        <f aca="false">COUNTIF(AV17:AV316,"&gt;"&amp;AV319)</f>
        <v>8</v>
      </c>
      <c r="AW320" s="111" t="n">
        <f aca="false">COUNTIF(AW17:AW316,"&gt;"&amp;AW319)</f>
        <v>0</v>
      </c>
      <c r="AX320" s="111" t="n">
        <f aca="false">COUNTIF(AX17:AX316,"&gt;"&amp;AX319)</f>
        <v>0</v>
      </c>
      <c r="AY320" s="111" t="n">
        <f aca="false">COUNTIF(AY17:AY316,"&gt;"&amp;AY319)</f>
        <v>0</v>
      </c>
      <c r="AZ320" s="111" t="n">
        <f aca="false">COUNTIF(AZ17:AZ316,"&gt;"&amp;AZ319)</f>
        <v>0</v>
      </c>
      <c r="BA320" s="111" t="n">
        <f aca="false">COUNTIF(BA17:BA316,"&gt;"&amp;BA319)</f>
        <v>0</v>
      </c>
      <c r="BB320" s="111" t="n">
        <f aca="false">COUNTIF(BB17:BB316,"&gt;"&amp;BB319)</f>
        <v>0</v>
      </c>
      <c r="BC320" s="111" t="n">
        <f aca="false">COUNTIF(BC17:BC316,"&gt;"&amp;BC319)</f>
        <v>0</v>
      </c>
      <c r="BD320" s="111" t="n">
        <f aca="false">COUNTIF(BD17:BD316,"&gt;"&amp;BD319)</f>
        <v>0</v>
      </c>
      <c r="BE320" s="111" t="n">
        <f aca="false">COUNTIF(BE17:BE316,"&gt;"&amp;BE319)</f>
        <v>0</v>
      </c>
      <c r="BF320" s="111" t="n">
        <f aca="false">COUNTIF(BF17:BF316,"&gt;"&amp;BF319)</f>
        <v>0</v>
      </c>
      <c r="BG320" s="111" t="n">
        <f aca="false">COUNTIF(BG17:BG316,"&gt;"&amp;BG319)</f>
        <v>0</v>
      </c>
      <c r="BH320" s="111" t="n">
        <f aca="false">COUNTIF(BH17:BH316,"&gt;"&amp;BH319)</f>
        <v>0</v>
      </c>
      <c r="BI320" s="111" t="n">
        <f aca="false">COUNTIF(BI17:BI316,"&gt;"&amp;BI319)</f>
        <v>0</v>
      </c>
      <c r="BJ320" s="111" t="n">
        <f aca="false">COUNTIF(BJ17:BJ316,"&gt;"&amp;BJ319)</f>
        <v>0</v>
      </c>
      <c r="BK320" s="111" t="n">
        <f aca="false">COUNTIF(BK17:BK316,"&gt;"&amp;BK319)</f>
        <v>0</v>
      </c>
      <c r="BL320" s="111" t="n">
        <f aca="false">COUNTIF(BL17:BL316,"&gt;"&amp;BL319)</f>
        <v>0</v>
      </c>
      <c r="BM320" s="111" t="n">
        <f aca="false">COUNTIF(BM17:BM316,"&gt;"&amp;BM319)</f>
        <v>0</v>
      </c>
      <c r="BN320" s="131"/>
      <c r="BO320" s="131"/>
      <c r="BP320" s="111" t="n">
        <f aca="false">COUNTIF(BP17:BP316,"&gt;"&amp;BP319)</f>
        <v>8</v>
      </c>
      <c r="BQ320" s="111" t="n">
        <f aca="false">COUNTIF(BQ17:BQ316,"&gt;"&amp;BQ319)</f>
        <v>8</v>
      </c>
      <c r="BR320" s="111" t="n">
        <f aca="false">COUNTIF(BR17:BR316,"&gt;"&amp;BR319)</f>
        <v>7</v>
      </c>
      <c r="BS320" s="111" t="n">
        <f aca="false">COUNTIF(BS17:BS316,"&gt;"&amp;BS319)</f>
        <v>8</v>
      </c>
      <c r="BT320" s="111" t="n">
        <f aca="false">COUNTIF(BT17:BT316,"&gt;"&amp;BT319)</f>
        <v>7</v>
      </c>
      <c r="BU320" s="111" t="n">
        <f aca="false">COUNTIF(BU17:BU316,"&gt;"&amp;BU319)</f>
        <v>7</v>
      </c>
      <c r="BV320" s="111" t="n">
        <f aca="false">COUNTIF(BV17:BV316,"&gt;"&amp;BV319)</f>
        <v>7</v>
      </c>
      <c r="BW320" s="111" t="n">
        <f aca="false">COUNTIF(BW17:BW316,"&gt;"&amp;BW319)</f>
        <v>7</v>
      </c>
      <c r="BX320" s="111" t="n">
        <f aca="false">COUNTIF(BX17:BX316,"&gt;"&amp;BX319)</f>
        <v>8</v>
      </c>
      <c r="BY320" s="111" t="n">
        <f aca="false">COUNTIF(BY17:BY316,"&gt;"&amp;BY319)</f>
        <v>7</v>
      </c>
      <c r="BZ320" s="111" t="n">
        <f aca="false">COUNTIF(BZ17:BZ316,"&gt;"&amp;BZ319)</f>
        <v>7</v>
      </c>
      <c r="CA320" s="111" t="n">
        <f aca="false">COUNTIF(CA17:CA316,"&gt;"&amp;CA319)</f>
        <v>0</v>
      </c>
      <c r="CB320" s="111" t="n">
        <f aca="false">COUNTIF(CB17:CB316,"&gt;"&amp;CB319)</f>
        <v>0</v>
      </c>
      <c r="CC320" s="111" t="n">
        <f aca="false">COUNTIF(CC17:CC316,"&gt;"&amp;CC319)</f>
        <v>0</v>
      </c>
      <c r="CD320" s="111" t="n">
        <f aca="false">COUNTIF(CD17:CD316,"&gt;"&amp;CD319)</f>
        <v>0</v>
      </c>
      <c r="CE320" s="111" t="n">
        <f aca="false">COUNTIF(CE17:CE316,"&gt;"&amp;CE319)</f>
        <v>0</v>
      </c>
      <c r="CF320" s="111" t="n">
        <f aca="false">COUNTIF(CF17:CF316,"&gt;"&amp;CF319)</f>
        <v>0</v>
      </c>
      <c r="CG320" s="111" t="n">
        <f aca="false">COUNTIF(CG17:CG316,"&gt;"&amp;CG319)</f>
        <v>0</v>
      </c>
      <c r="CH320" s="111" t="n">
        <f aca="false">COUNTIF(CH17:CH316,"&gt;"&amp;CH319)</f>
        <v>0</v>
      </c>
      <c r="CI320" s="111" t="n">
        <f aca="false">COUNTIF(CI17:CI316,"&gt;"&amp;CI319)</f>
        <v>0</v>
      </c>
      <c r="CJ320" s="111" t="n">
        <f aca="false">COUNTIF(CJ17:CJ316,"&gt;"&amp;CJ319)</f>
        <v>0</v>
      </c>
      <c r="CK320" s="111" t="n">
        <f aca="false">COUNTIF(CK17:CK316,"&gt;"&amp;CK319)</f>
        <v>0</v>
      </c>
      <c r="CL320" s="111" t="n">
        <f aca="false">COUNTIF(CL17:CL316,"&gt;"&amp;CL319)</f>
        <v>0</v>
      </c>
      <c r="CM320" s="111" t="n">
        <f aca="false">COUNTIF(CM17:CM316,"&gt;"&amp;CM319)</f>
        <v>0</v>
      </c>
      <c r="CN320" s="111" t="n">
        <f aca="false">COUNTIF(CN17:CN316,"&gt;"&amp;CN319)</f>
        <v>0</v>
      </c>
      <c r="CO320" s="111" t="n">
        <f aca="false">COUNTIF(CO17:CO316,"&gt;"&amp;CO319)</f>
        <v>0</v>
      </c>
      <c r="CP320" s="111" t="n">
        <f aca="false">COUNTIF(CP17:CP316,"&gt;"&amp;CP319)</f>
        <v>0</v>
      </c>
      <c r="CQ320" s="111" t="n">
        <f aca="false">COUNTIF(CQ17:CQ316,"&gt;"&amp;CQ319)</f>
        <v>0</v>
      </c>
      <c r="CR320" s="111" t="n">
        <f aca="false">COUNTIF(CR17:CR316,"&gt;"&amp;CR319)</f>
        <v>0</v>
      </c>
      <c r="CS320" s="111" t="n">
        <f aca="false">COUNTIF(CS17:CS316,"&gt;"&amp;CS319)</f>
        <v>0</v>
      </c>
      <c r="CT320" s="133"/>
      <c r="CU320" s="64" t="s">
        <v>158</v>
      </c>
      <c r="CV320" s="64"/>
      <c r="CW320" s="146" t="str">
        <f aca="false">IFERROR(IF(CW319&gt;=B$10,"Y","N"),"")</f>
        <v>Y</v>
      </c>
      <c r="CX320" s="71"/>
      <c r="CY320" s="147"/>
      <c r="CZ320" s="146" t="str">
        <f aca="false">IFERROR(IF(CZ319&gt;=B$10,"Y","N"),"")</f>
        <v>Y</v>
      </c>
      <c r="DA320" s="71"/>
      <c r="DB320" s="147"/>
      <c r="DC320" s="146" t="str">
        <f aca="false">IFERROR(IF(DC319&gt;=B$10,"Y","N"),"")</f>
        <v>Y</v>
      </c>
      <c r="DD320" s="71"/>
      <c r="DE320" s="147"/>
      <c r="DF320" s="146" t="str">
        <f aca="false">IFERROR(IF(DF319&gt;=B$10,"Y","N"),"")</f>
        <v>Y</v>
      </c>
      <c r="DG320" s="71"/>
      <c r="DH320" s="147"/>
      <c r="DI320" s="148" t="str">
        <f aca="false">IFERROR(IF(DI319&gt;=B$10,"Y","N"),"")</f>
        <v>Y</v>
      </c>
      <c r="DJ320" s="149"/>
      <c r="DK320" s="147"/>
      <c r="DL320" s="148" t="str">
        <f aca="false">IFERROR(IF(DL319&gt;=B$10,"Y","N"),"")</f>
        <v>N</v>
      </c>
      <c r="DM320" s="149"/>
      <c r="DN320" s="147"/>
      <c r="DO320" s="148" t="str">
        <f aca="false">IFERROR(IF(DO319&gt;=B$10,"Y","N"),"")</f>
        <v>N</v>
      </c>
      <c r="DP320" s="149"/>
      <c r="DQ320" s="147"/>
      <c r="DR320" s="148" t="str">
        <f aca="false">IFERROR(IF(DR319&gt;=B$10,"Y","N"),"")</f>
        <v>N</v>
      </c>
      <c r="DS320" s="149"/>
      <c r="DT320" s="147"/>
      <c r="DU320" s="148" t="str">
        <f aca="false">IFERROR(IF(DU319&gt;=B$10,"Y","N"),"")</f>
        <v>N</v>
      </c>
      <c r="DV320" s="149"/>
      <c r="DW320" s="147"/>
      <c r="DX320" s="148" t="str">
        <f aca="false">IFERROR(IF(DX319&gt;=B$10,"Y","N"),"")</f>
        <v>N</v>
      </c>
      <c r="DY320" s="149"/>
      <c r="DZ320" s="13"/>
      <c r="EA320" s="13"/>
    </row>
    <row r="321" customFormat="false" ht="21" hidden="false" customHeight="true" outlineLevel="0" collapsed="false">
      <c r="A321" s="144" t="s">
        <v>159</v>
      </c>
      <c r="B321" s="144"/>
      <c r="C321" s="144"/>
      <c r="D321" s="150" t="n">
        <f aca="false">IFERROR(D317/COUNT(D17:D316),"")</f>
        <v>1</v>
      </c>
      <c r="E321" s="150" t="n">
        <f aca="false">IFERROR(E317/COUNT(E17:E316),"")</f>
        <v>1</v>
      </c>
      <c r="F321" s="150" t="n">
        <f aca="false">IFERROR(F317/COUNT(F17:F316),"")</f>
        <v>1</v>
      </c>
      <c r="G321" s="150" t="n">
        <f aca="false">IFERROR(G317/COUNT(G17:G316),"")</f>
        <v>1</v>
      </c>
      <c r="H321" s="150" t="n">
        <f aca="false">IFERROR(H317/COUNT(H17:H316),"")</f>
        <v>1</v>
      </c>
      <c r="I321" s="150" t="n">
        <f aca="false">IFERROR(I317/COUNT(I17:I316),"")</f>
        <v>1</v>
      </c>
      <c r="J321" s="150" t="n">
        <f aca="false">IFERROR(J317/COUNT(J17:J316),"")</f>
        <v>1</v>
      </c>
      <c r="K321" s="150" t="str">
        <f aca="false">IFERROR(K317/COUNT(K17:K316),"")</f>
        <v/>
      </c>
      <c r="L321" s="150" t="str">
        <f aca="false">IFERROR(L317/COUNT(L17:L316),"")</f>
        <v/>
      </c>
      <c r="M321" s="150" t="str">
        <f aca="false">IFERROR(M317/COUNT(M17:M316),"")</f>
        <v/>
      </c>
      <c r="N321" s="150" t="str">
        <f aca="false">IFERROR(N317/COUNT(N17:N316),"")</f>
        <v/>
      </c>
      <c r="O321" s="150" t="str">
        <f aca="false">IFERROR(O317/COUNT(O17:O316),"")</f>
        <v/>
      </c>
      <c r="P321" s="150" t="str">
        <f aca="false">IFERROR(P317/COUNT(P17:P316),"")</f>
        <v/>
      </c>
      <c r="Q321" s="150" t="str">
        <f aca="false">IFERROR(Q317/COUNT(Q17:Q316),"")</f>
        <v/>
      </c>
      <c r="R321" s="150" t="str">
        <f aca="false">IFERROR(R317/COUNT(R17:R316),"")</f>
        <v/>
      </c>
      <c r="S321" s="150" t="str">
        <f aca="false">IFERROR(S317/COUNT(S17:S316),"")</f>
        <v/>
      </c>
      <c r="T321" s="150" t="str">
        <f aca="false">IFERROR(T317/COUNT(T17:T316),"")</f>
        <v/>
      </c>
      <c r="U321" s="150" t="str">
        <f aca="false">IFERROR(U317/COUNT(U17:U316),"")</f>
        <v/>
      </c>
      <c r="V321" s="150" t="str">
        <f aca="false">IFERROR(V317/COUNT(V17:V316),"")</f>
        <v/>
      </c>
      <c r="W321" s="150" t="str">
        <f aca="false">IFERROR(W317/COUNT(W17:W316),"")</f>
        <v/>
      </c>
      <c r="X321" s="150" t="str">
        <f aca="false">IFERROR(X317/COUNT(X17:X316),"")</f>
        <v/>
      </c>
      <c r="Y321" s="150" t="str">
        <f aca="false">IFERROR(Y317/COUNT(Y17:Y316),"")</f>
        <v/>
      </c>
      <c r="Z321" s="150" t="str">
        <f aca="false">IFERROR(Z317/COUNT(Z17:Z316),"")</f>
        <v/>
      </c>
      <c r="AA321" s="150" t="str">
        <f aca="false">IFERROR(AA317/COUNT(AA17:AA316),"")</f>
        <v/>
      </c>
      <c r="AB321" s="150" t="str">
        <f aca="false">IFERROR(AB317/COUNT(AB17:AB316),"")</f>
        <v/>
      </c>
      <c r="AC321" s="150" t="str">
        <f aca="false">IFERROR(AC317/COUNT(AC17:AC316),"")</f>
        <v/>
      </c>
      <c r="AD321" s="150" t="str">
        <f aca="false">IFERROR(AD317/COUNT(AD17:AD316),"")</f>
        <v/>
      </c>
      <c r="AE321" s="150" t="str">
        <f aca="false">IFERROR(AE317/COUNT(AE17:AE316),"")</f>
        <v/>
      </c>
      <c r="AF321" s="150" t="str">
        <f aca="false">IFERROR(AF317/COUNT(AF17:AF316),"")</f>
        <v/>
      </c>
      <c r="AG321" s="150" t="str">
        <f aca="false">IFERROR(AG317/COUNT(AG17:AG316),"")</f>
        <v/>
      </c>
      <c r="AH321" s="151"/>
      <c r="AI321" s="152"/>
      <c r="AJ321" s="150" t="n">
        <f aca="false">IFERROR(AJ317/COUNT(AJ17:AJ316),"")</f>
        <v>1</v>
      </c>
      <c r="AK321" s="150" t="n">
        <f aca="false">IFERROR(AK317/COUNT(AK17:AK316),"")</f>
        <v>1</v>
      </c>
      <c r="AL321" s="150" t="n">
        <f aca="false">IFERROR(AL317/COUNT(AL17:AL316),"")</f>
        <v>1</v>
      </c>
      <c r="AM321" s="150" t="n">
        <f aca="false">IFERROR(AM317/COUNT(AM17:AM316),"")</f>
        <v>1</v>
      </c>
      <c r="AN321" s="150" t="n">
        <f aca="false">IFERROR(AN317/COUNT(AN17:AN316),"")</f>
        <v>1</v>
      </c>
      <c r="AO321" s="150" t="n">
        <f aca="false">IFERROR(AO317/COUNT(AO17:AO316),"")</f>
        <v>1</v>
      </c>
      <c r="AP321" s="150" t="n">
        <f aca="false">IFERROR(AP317/COUNT(AP17:AP316),"")</f>
        <v>1</v>
      </c>
      <c r="AQ321" s="150" t="n">
        <f aca="false">IFERROR(AQ317/COUNT(AQ17:AQ316),"")</f>
        <v>1</v>
      </c>
      <c r="AR321" s="150" t="n">
        <f aca="false">IFERROR(AR317/COUNT(AR17:AR316),"")</f>
        <v>0.666666666666667</v>
      </c>
      <c r="AS321" s="150" t="n">
        <f aca="false">IFERROR(AS317/COUNT(AS17:AS316),"")</f>
        <v>0.666666666666667</v>
      </c>
      <c r="AT321" s="150" t="n">
        <f aca="false">IFERROR(AT317/COUNT(AT17:AT316),"")</f>
        <v>1</v>
      </c>
      <c r="AU321" s="150" t="n">
        <f aca="false">IFERROR(AU317/COUNT(AU17:AU316),"")</f>
        <v>1</v>
      </c>
      <c r="AV321" s="150" t="n">
        <f aca="false">IFERROR(AV317/COUNT(AV17:AV316),"")</f>
        <v>1</v>
      </c>
      <c r="AW321" s="150" t="str">
        <f aca="false">IFERROR(AW317/COUNT(AW17:AW316),"")</f>
        <v/>
      </c>
      <c r="AX321" s="150" t="str">
        <f aca="false">IFERROR(AX317/COUNT(AX17:AX316),"")</f>
        <v/>
      </c>
      <c r="AY321" s="150" t="str">
        <f aca="false">IFERROR(AY317/COUNT(AY17:AY316),"")</f>
        <v/>
      </c>
      <c r="AZ321" s="150" t="str">
        <f aca="false">IFERROR(AZ317/COUNT(AZ17:AZ316),"")</f>
        <v/>
      </c>
      <c r="BA321" s="150" t="str">
        <f aca="false">IFERROR(BA317/COUNT(BA17:BA316),"")</f>
        <v/>
      </c>
      <c r="BB321" s="150" t="str">
        <f aca="false">IFERROR(BB317/COUNT(BB17:BB316),"")</f>
        <v/>
      </c>
      <c r="BC321" s="150" t="str">
        <f aca="false">IFERROR(BC317/COUNT(BC17:BC316),"")</f>
        <v/>
      </c>
      <c r="BD321" s="150" t="str">
        <f aca="false">IFERROR(BD317/COUNT(BD17:BD316),"")</f>
        <v/>
      </c>
      <c r="BE321" s="150" t="str">
        <f aca="false">IFERROR(BE317/COUNT(BE17:BE316),"")</f>
        <v/>
      </c>
      <c r="BF321" s="150" t="str">
        <f aca="false">IFERROR(BF317/COUNT(BF17:BF316),"")</f>
        <v/>
      </c>
      <c r="BG321" s="150" t="str">
        <f aca="false">IFERROR(BG317/COUNT(BG17:BG316),"")</f>
        <v/>
      </c>
      <c r="BH321" s="150" t="str">
        <f aca="false">IFERROR(BH317/COUNT(BH17:BH316),"")</f>
        <v/>
      </c>
      <c r="BI321" s="150" t="str">
        <f aca="false">IFERROR(BI317/COUNT(BI17:BI316),"")</f>
        <v/>
      </c>
      <c r="BJ321" s="150" t="str">
        <f aca="false">IFERROR(BJ317/COUNT(BJ17:BJ316),"")</f>
        <v/>
      </c>
      <c r="BK321" s="150" t="str">
        <f aca="false">IFERROR(BK317/COUNT(BK17:BK316),"")</f>
        <v/>
      </c>
      <c r="BL321" s="150" t="str">
        <f aca="false">IFERROR(BL317/COUNT(BL17:BL316),"")</f>
        <v/>
      </c>
      <c r="BM321" s="150" t="str">
        <f aca="false">IFERROR(BM317/COUNT(BM17:BM316),"")</f>
        <v/>
      </c>
      <c r="BN321" s="151"/>
      <c r="BO321" s="151"/>
      <c r="BP321" s="150" t="n">
        <f aca="false">IFERROR(BP317/COUNT(BP17:BP316),"")</f>
        <v>1</v>
      </c>
      <c r="BQ321" s="150" t="n">
        <f aca="false">IFERROR(BQ317/COUNT(BQ17:BQ316),"")</f>
        <v>1</v>
      </c>
      <c r="BR321" s="150" t="n">
        <f aca="false">IFERROR(BR317/COUNT(BR17:BR316),"")</f>
        <v>1</v>
      </c>
      <c r="BS321" s="150" t="n">
        <f aca="false">IFERROR(BS317/COUNT(BS17:BS316),"")</f>
        <v>1</v>
      </c>
      <c r="BT321" s="150" t="n">
        <f aca="false">IFERROR(BT317/COUNT(BT17:BT316),"")</f>
        <v>1</v>
      </c>
      <c r="BU321" s="150" t="n">
        <f aca="false">IFERROR(BU317/COUNT(BU17:BU316),"")</f>
        <v>1</v>
      </c>
      <c r="BV321" s="150" t="n">
        <f aca="false">IFERROR(BV317/COUNT(BV17:BV316),"")</f>
        <v>0.875</v>
      </c>
      <c r="BW321" s="150" t="n">
        <f aca="false">IFERROR(BW317/COUNT(BW17:BW316),"")</f>
        <v>1</v>
      </c>
      <c r="BX321" s="150" t="n">
        <f aca="false">IFERROR(BX317/COUNT(BX17:BX316),"")</f>
        <v>1</v>
      </c>
      <c r="BY321" s="150" t="n">
        <f aca="false">IFERROR(BY317/COUNT(BY17:BY316),"")</f>
        <v>1</v>
      </c>
      <c r="BZ321" s="150" t="n">
        <f aca="false">IFERROR(BZ317/COUNT(BZ17:BZ316),"")</f>
        <v>1</v>
      </c>
      <c r="CA321" s="150" t="str">
        <f aca="false">IFERROR(CA317/COUNT(CA17:CA316),"")</f>
        <v/>
      </c>
      <c r="CB321" s="150" t="str">
        <f aca="false">IFERROR(CB317/COUNT(CB17:CB316),"")</f>
        <v/>
      </c>
      <c r="CC321" s="150" t="str">
        <f aca="false">IFERROR(CC317/COUNT(CC17:CC316),"")</f>
        <v/>
      </c>
      <c r="CD321" s="150" t="str">
        <f aca="false">IFERROR(CD317/COUNT(CD17:CD316),"")</f>
        <v/>
      </c>
      <c r="CE321" s="150" t="str">
        <f aca="false">IFERROR(CE317/COUNT(CE17:CE316),"")</f>
        <v/>
      </c>
      <c r="CF321" s="150" t="str">
        <f aca="false">IFERROR(CF317/COUNT(CF17:CF316),"")</f>
        <v/>
      </c>
      <c r="CG321" s="150" t="str">
        <f aca="false">IFERROR(CG317/COUNT(CG17:CG316),"")</f>
        <v/>
      </c>
      <c r="CH321" s="150" t="str">
        <f aca="false">IFERROR(CH317/COUNT(CH17:CH316),"")</f>
        <v/>
      </c>
      <c r="CI321" s="150" t="str">
        <f aca="false">IFERROR(CI317/COUNT(CI17:CI316),"")</f>
        <v/>
      </c>
      <c r="CJ321" s="150" t="str">
        <f aca="false">IFERROR(CJ317/COUNT(CJ17:CJ316),"")</f>
        <v/>
      </c>
      <c r="CK321" s="150" t="str">
        <f aca="false">IFERROR(CK317/COUNT(CK17:CK316),"")</f>
        <v/>
      </c>
      <c r="CL321" s="150" t="str">
        <f aca="false">IFERROR(CL317/COUNT(CL17:CL316),"")</f>
        <v/>
      </c>
      <c r="CM321" s="150" t="str">
        <f aca="false">IFERROR(CM317/COUNT(CM17:CM316),"")</f>
        <v/>
      </c>
      <c r="CN321" s="150" t="str">
        <f aca="false">IFERROR(CN317/COUNT(CN17:CN316),"")</f>
        <v/>
      </c>
      <c r="CO321" s="150" t="str">
        <f aca="false">IFERROR(CO317/COUNT(CO17:CO316),"")</f>
        <v/>
      </c>
      <c r="CP321" s="150" t="str">
        <f aca="false">IFERROR(CP317/COUNT(CP17:CP316),"")</f>
        <v/>
      </c>
      <c r="CQ321" s="150" t="str">
        <f aca="false">IFERROR(CQ317/COUNT(CQ17:CQ316),"")</f>
        <v/>
      </c>
      <c r="CR321" s="150" t="str">
        <f aca="false">IFERROR(CR317/COUNT(CR17:CR316),"")</f>
        <v/>
      </c>
      <c r="CS321" s="150" t="str">
        <f aca="false">IFERROR(CS317/COUNT(CS17:CS316),"")</f>
        <v/>
      </c>
      <c r="CT321" s="153"/>
      <c r="CU321" s="64"/>
      <c r="CV321" s="64"/>
      <c r="CW321" s="146"/>
      <c r="CX321" s="154"/>
      <c r="CY321" s="155"/>
      <c r="CZ321" s="146"/>
      <c r="DA321" s="154"/>
      <c r="DB321" s="155"/>
      <c r="DC321" s="146"/>
      <c r="DD321" s="154"/>
      <c r="DE321" s="155"/>
      <c r="DF321" s="146"/>
      <c r="DG321" s="154"/>
      <c r="DH321" s="155"/>
      <c r="DI321" s="148"/>
      <c r="DJ321" s="156"/>
      <c r="DK321" s="155"/>
      <c r="DL321" s="148"/>
      <c r="DM321" s="156"/>
      <c r="DN321" s="155"/>
      <c r="DO321" s="148"/>
      <c r="DP321" s="156"/>
      <c r="DQ321" s="155"/>
      <c r="DR321" s="148"/>
      <c r="DS321" s="156"/>
      <c r="DT321" s="155"/>
      <c r="DU321" s="148"/>
      <c r="DV321" s="156"/>
      <c r="DW321" s="155"/>
      <c r="DX321" s="148"/>
      <c r="DY321" s="156"/>
      <c r="DZ321" s="13"/>
      <c r="EA321" s="13"/>
    </row>
    <row r="322" customFormat="false" ht="15.75" hidden="false" customHeight="true" outlineLevel="0" collapsed="false">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J322" s="13"/>
      <c r="AK322" s="13"/>
      <c r="AL322" s="13"/>
      <c r="AM322" s="13"/>
      <c r="AN322" s="13"/>
      <c r="AO322" s="13"/>
      <c r="AP322" s="13"/>
      <c r="AQ322" s="13"/>
      <c r="AR322" s="13"/>
      <c r="AS322" s="13"/>
      <c r="AT322" s="13"/>
      <c r="AU322" s="13"/>
      <c r="AV322" s="13"/>
      <c r="AW322" s="13"/>
      <c r="AX322" s="13"/>
      <c r="AY322" s="13"/>
      <c r="AZ322" s="13"/>
      <c r="BA322" s="13"/>
      <c r="BB322" s="13"/>
      <c r="BC322" s="13"/>
      <c r="BD322" s="13"/>
      <c r="BE322" s="13"/>
      <c r="BF322" s="13"/>
      <c r="BG322" s="13"/>
      <c r="BH322" s="13"/>
      <c r="BI322" s="13"/>
      <c r="BJ322" s="13"/>
      <c r="BK322" s="13"/>
      <c r="BL322" s="13"/>
      <c r="BM322" s="13"/>
      <c r="BN322" s="13"/>
      <c r="BO322" s="13"/>
      <c r="BP322" s="13"/>
      <c r="BQ322" s="13"/>
      <c r="BR322" s="13"/>
      <c r="BS322" s="13"/>
      <c r="BT322" s="13"/>
      <c r="BU322" s="13"/>
      <c r="BV322" s="13"/>
      <c r="BW322" s="13"/>
      <c r="BX322" s="13"/>
      <c r="BY322" s="13"/>
      <c r="BZ322" s="13"/>
      <c r="CA322" s="13"/>
      <c r="CB322" s="13"/>
      <c r="CC322" s="13"/>
      <c r="CD322" s="13"/>
      <c r="CE322" s="13"/>
      <c r="CF322" s="13"/>
      <c r="CG322" s="13"/>
      <c r="CH322" s="13"/>
      <c r="CI322" s="13"/>
      <c r="CJ322" s="13"/>
      <c r="CK322" s="13"/>
      <c r="CL322" s="13"/>
      <c r="CM322" s="13"/>
      <c r="CN322" s="13"/>
      <c r="CO322" s="13"/>
      <c r="CP322" s="13"/>
      <c r="CQ322" s="13"/>
      <c r="CR322" s="13"/>
      <c r="CS322" s="13"/>
      <c r="CT322" s="13"/>
      <c r="CU322" s="13"/>
      <c r="CV322" s="13"/>
      <c r="CW322" s="13"/>
      <c r="CX322" s="13"/>
      <c r="CY322" s="13"/>
      <c r="CZ322" s="13"/>
      <c r="DA322" s="13"/>
      <c r="DB322" s="13"/>
      <c r="DC322" s="13"/>
      <c r="DD322" s="13"/>
      <c r="DE322" s="13"/>
      <c r="DF322" s="13"/>
      <c r="DG322" s="13"/>
      <c r="DH322" s="13"/>
      <c r="DI322" s="13"/>
      <c r="DJ322" s="13"/>
      <c r="DK322" s="13"/>
      <c r="DL322" s="13"/>
      <c r="DM322" s="13"/>
      <c r="DN322" s="13"/>
      <c r="DO322" s="13"/>
      <c r="DP322" s="13"/>
      <c r="DQ322" s="13"/>
      <c r="DR322" s="13"/>
      <c r="DS322" s="13"/>
      <c r="DT322" s="13"/>
      <c r="DU322" s="13"/>
      <c r="DV322" s="13"/>
      <c r="DW322" s="13"/>
      <c r="DX322" s="13"/>
      <c r="DY322" s="13"/>
      <c r="DZ322" s="12"/>
      <c r="EA322" s="12"/>
    </row>
    <row r="323" customFormat="false" ht="15.75" hidden="false" customHeight="true" outlineLevel="0" collapsed="false">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c r="AY323" s="8"/>
      <c r="AZ323" s="8"/>
      <c r="BA323" s="8"/>
      <c r="BB323" s="8"/>
      <c r="BC323" s="8"/>
      <c r="BD323" s="8"/>
      <c r="BE323" s="8"/>
      <c r="BF323" s="8"/>
      <c r="BG323" s="8"/>
      <c r="BH323" s="8"/>
      <c r="BI323" s="8"/>
      <c r="BJ323" s="8"/>
      <c r="BK323" s="8"/>
      <c r="BL323" s="8"/>
      <c r="BM323" s="8"/>
      <c r="BN323" s="8"/>
      <c r="BO323" s="8"/>
      <c r="BP323" s="8"/>
      <c r="BQ323" s="8"/>
      <c r="BR323" s="8"/>
      <c r="BS323" s="8"/>
      <c r="BT323" s="8"/>
      <c r="BU323" s="8"/>
      <c r="BV323" s="8"/>
      <c r="BW323" s="8"/>
      <c r="BX323" s="8"/>
      <c r="BY323" s="8"/>
      <c r="BZ323" s="8"/>
      <c r="CA323" s="8"/>
      <c r="CB323" s="8"/>
      <c r="CC323" s="8"/>
      <c r="CD323" s="8"/>
      <c r="CE323" s="8"/>
      <c r="CF323" s="8"/>
      <c r="CG323" s="8"/>
      <c r="CH323" s="8"/>
      <c r="CI323" s="8"/>
      <c r="CJ323" s="8"/>
      <c r="CK323" s="8"/>
      <c r="CL323" s="8"/>
      <c r="CM323" s="8"/>
      <c r="CN323" s="8"/>
      <c r="CO323" s="8"/>
      <c r="CP323" s="8"/>
      <c r="CQ323" s="8"/>
      <c r="CR323" s="8"/>
      <c r="CS323" s="8"/>
      <c r="CT323" s="8"/>
      <c r="CU323" s="8"/>
      <c r="CV323" s="8"/>
      <c r="CW323" s="8"/>
      <c r="CX323" s="8"/>
      <c r="CY323" s="8"/>
      <c r="CZ323" s="8"/>
      <c r="DA323" s="8"/>
      <c r="DB323" s="8"/>
      <c r="DC323" s="8"/>
      <c r="DD323" s="8"/>
      <c r="DE323" s="8"/>
      <c r="DF323" s="8"/>
      <c r="DG323" s="8"/>
      <c r="DH323" s="8"/>
      <c r="DI323" s="8"/>
      <c r="DJ323" s="8"/>
      <c r="DK323" s="8"/>
      <c r="DL323" s="8"/>
      <c r="DM323" s="8"/>
      <c r="DN323" s="8"/>
      <c r="DO323" s="8"/>
      <c r="DP323" s="8"/>
      <c r="DQ323" s="8"/>
      <c r="DR323" s="8"/>
      <c r="DS323" s="8"/>
      <c r="DT323" s="8"/>
      <c r="DU323" s="8"/>
      <c r="DV323" s="8"/>
      <c r="DW323" s="8"/>
      <c r="DX323" s="8"/>
      <c r="DY323" s="8"/>
    </row>
    <row r="324" customFormat="false" ht="15.75" hidden="false" customHeight="true" outlineLevel="0" collapsed="false">
      <c r="A324" s="8"/>
      <c r="B324" s="8"/>
      <c r="C324" s="8"/>
      <c r="D324" s="8"/>
      <c r="E324" s="157"/>
      <c r="F324" s="157"/>
      <c r="G324" s="157"/>
      <c r="H324" s="157"/>
      <c r="I324" s="157"/>
      <c r="J324" s="157"/>
      <c r="K324" s="157"/>
      <c r="L324" s="157"/>
      <c r="M324" s="157"/>
      <c r="N324" s="157"/>
      <c r="O324" s="157"/>
      <c r="P324" s="157"/>
      <c r="Q324" s="157"/>
      <c r="R324" s="157"/>
      <c r="S324" s="157"/>
      <c r="T324" s="157"/>
      <c r="U324" s="157"/>
      <c r="V324" s="157"/>
      <c r="W324" s="157"/>
      <c r="X324" s="157"/>
      <c r="Y324" s="157"/>
      <c r="Z324" s="157"/>
      <c r="AA324" s="157"/>
      <c r="AB324" s="157"/>
      <c r="AC324" s="157"/>
      <c r="AD324" s="157"/>
      <c r="AE324" s="157"/>
      <c r="AF324" s="157"/>
      <c r="AG324" s="157"/>
      <c r="AH324" s="157"/>
      <c r="AI324" s="157"/>
      <c r="AJ324" s="157"/>
      <c r="AK324" s="157"/>
      <c r="AL324" s="157"/>
      <c r="AM324" s="157"/>
      <c r="AN324" s="157"/>
      <c r="AO324" s="157"/>
      <c r="AP324" s="157"/>
      <c r="AQ324" s="157"/>
      <c r="AR324" s="157"/>
      <c r="AS324" s="157"/>
      <c r="AT324" s="157"/>
      <c r="AU324" s="157"/>
      <c r="AV324" s="157"/>
      <c r="AW324" s="157"/>
      <c r="AX324" s="157"/>
      <c r="AY324" s="157"/>
      <c r="AZ324" s="157"/>
      <c r="BA324" s="157"/>
      <c r="BB324" s="157"/>
      <c r="BC324" s="157"/>
      <c r="BD324" s="157"/>
      <c r="BE324" s="157"/>
      <c r="BF324" s="157"/>
      <c r="BG324" s="157"/>
      <c r="BH324" s="157"/>
      <c r="BI324" s="157"/>
      <c r="BJ324" s="157"/>
      <c r="BK324" s="157"/>
      <c r="BL324" s="157"/>
      <c r="BM324" s="8"/>
      <c r="BN324" s="8"/>
      <c r="BO324" s="8"/>
      <c r="BP324" s="8"/>
      <c r="BQ324" s="8"/>
      <c r="BR324" s="8"/>
      <c r="BS324" s="8"/>
      <c r="BT324" s="8"/>
      <c r="BU324" s="8"/>
      <c r="BV324" s="8"/>
      <c r="BW324" s="8"/>
      <c r="BX324" s="8"/>
      <c r="BY324" s="8"/>
      <c r="BZ324" s="8"/>
      <c r="CA324" s="8"/>
      <c r="CB324" s="8"/>
      <c r="CC324" s="8"/>
      <c r="CD324" s="8"/>
      <c r="CE324" s="8"/>
      <c r="CF324" s="8"/>
      <c r="CG324" s="8"/>
      <c r="CH324" s="8"/>
      <c r="CI324" s="8"/>
      <c r="CJ324" s="8"/>
      <c r="CK324" s="8"/>
      <c r="CL324" s="8"/>
      <c r="CM324" s="8"/>
      <c r="CN324" s="8"/>
      <c r="CO324" s="8"/>
      <c r="CP324" s="8"/>
      <c r="CQ324" s="8"/>
      <c r="CR324" s="8"/>
      <c r="CS324" s="8"/>
      <c r="CT324" s="8"/>
      <c r="CU324" s="8"/>
      <c r="CV324" s="8"/>
      <c r="CW324" s="8"/>
      <c r="CX324" s="8"/>
      <c r="CY324" s="8"/>
      <c r="CZ324" s="8"/>
      <c r="DA324" s="8"/>
      <c r="DB324" s="8"/>
      <c r="DC324" s="8"/>
      <c r="DD324" s="8"/>
      <c r="DE324" s="8"/>
      <c r="DF324" s="8"/>
      <c r="DG324" s="8"/>
      <c r="DH324" s="8"/>
      <c r="DI324" s="8"/>
      <c r="DJ324" s="8"/>
      <c r="DK324" s="8"/>
      <c r="DL324" s="8"/>
      <c r="DM324" s="8"/>
      <c r="DN324" s="8"/>
      <c r="DO324" s="8"/>
      <c r="DP324" s="8"/>
      <c r="DQ324" s="8"/>
      <c r="DR324" s="8"/>
      <c r="DS324" s="8"/>
      <c r="DT324" s="8"/>
      <c r="DU324" s="8"/>
      <c r="DV324" s="8"/>
      <c r="DW324" s="8"/>
      <c r="DX324" s="8"/>
      <c r="DY324" s="8"/>
    </row>
    <row r="325" customFormat="false" ht="15.75" hidden="false" customHeight="true" outlineLevel="0" collapsed="false">
      <c r="A325" s="157"/>
      <c r="B325" s="157"/>
      <c r="C325" s="157"/>
      <c r="D325" s="157"/>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c r="BG325" s="8"/>
      <c r="BH325" s="8"/>
      <c r="BI325" s="8"/>
      <c r="BJ325" s="8"/>
      <c r="BK325" s="8"/>
      <c r="BL325" s="8"/>
      <c r="BM325" s="8"/>
      <c r="BN325" s="8"/>
      <c r="BO325" s="8"/>
      <c r="BP325" s="8"/>
      <c r="BQ325" s="8"/>
      <c r="BR325" s="8"/>
      <c r="BS325" s="8"/>
      <c r="BT325" s="8"/>
      <c r="BU325" s="8"/>
      <c r="BV325" s="8"/>
      <c r="BW325" s="8"/>
      <c r="BX325" s="8"/>
      <c r="BY325" s="8"/>
      <c r="BZ325" s="8"/>
      <c r="CA325" s="8"/>
      <c r="CB325" s="8"/>
      <c r="CC325" s="8"/>
      <c r="CD325" s="8"/>
      <c r="CE325" s="8"/>
      <c r="CF325" s="8"/>
      <c r="CG325" s="8"/>
      <c r="CH325" s="8"/>
      <c r="CI325" s="8"/>
      <c r="CJ325" s="8"/>
      <c r="CK325" s="8"/>
      <c r="CL325" s="8"/>
      <c r="CM325" s="8"/>
      <c r="CN325" s="8"/>
      <c r="CO325" s="8"/>
      <c r="CP325" s="8"/>
      <c r="CQ325" s="8"/>
      <c r="CR325" s="8"/>
      <c r="CS325" s="8"/>
      <c r="CT325" s="8"/>
      <c r="CU325" s="8"/>
      <c r="CV325" s="8"/>
      <c r="CW325" s="8"/>
      <c r="CX325" s="8"/>
      <c r="CY325" s="8"/>
      <c r="CZ325" s="8"/>
      <c r="DA325" s="8"/>
      <c r="DB325" s="8"/>
      <c r="DC325" s="8"/>
      <c r="DD325" s="8"/>
      <c r="DE325" s="8"/>
      <c r="DF325" s="8"/>
      <c r="DG325" s="8"/>
      <c r="DH325" s="8"/>
      <c r="DI325" s="8"/>
      <c r="DJ325" s="8"/>
      <c r="DK325" s="8"/>
      <c r="DL325" s="8"/>
      <c r="DM325" s="8"/>
      <c r="DN325" s="8"/>
      <c r="DO325" s="8"/>
      <c r="DP325" s="8"/>
      <c r="DQ325" s="8"/>
      <c r="DR325" s="8"/>
      <c r="DS325" s="8"/>
      <c r="DT325" s="8"/>
      <c r="DU325" s="8"/>
      <c r="DV325" s="8"/>
      <c r="DW325" s="8"/>
      <c r="DX325" s="8"/>
      <c r="DY325" s="8"/>
    </row>
    <row r="326" customFormat="false" ht="15.75" hidden="false" customHeight="true" outlineLevel="0" collapsed="false">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8"/>
      <c r="BG326" s="8"/>
      <c r="BH326" s="8"/>
      <c r="BI326" s="8"/>
      <c r="BJ326" s="8"/>
      <c r="BK326" s="8"/>
      <c r="BL326" s="8"/>
      <c r="BM326" s="8"/>
      <c r="BN326" s="8"/>
      <c r="BO326" s="8"/>
      <c r="BP326" s="8"/>
      <c r="BQ326" s="8"/>
      <c r="BR326" s="8"/>
      <c r="BS326" s="8"/>
      <c r="BT326" s="8"/>
      <c r="BU326" s="8"/>
      <c r="BV326" s="8"/>
      <c r="BW326" s="8"/>
      <c r="BX326" s="8"/>
      <c r="BY326" s="8"/>
      <c r="BZ326" s="8"/>
      <c r="CA326" s="8"/>
      <c r="CB326" s="8"/>
      <c r="CC326" s="8"/>
      <c r="CD326" s="8"/>
      <c r="CE326" s="8"/>
      <c r="CF326" s="8"/>
      <c r="CG326" s="8"/>
      <c r="CH326" s="8"/>
      <c r="CI326" s="8"/>
      <c r="CJ326" s="8"/>
      <c r="CK326" s="8"/>
      <c r="CL326" s="8"/>
      <c r="CM326" s="8"/>
      <c r="CN326" s="8"/>
      <c r="CO326" s="8"/>
      <c r="CP326" s="8"/>
      <c r="CQ326" s="8"/>
      <c r="CR326" s="8"/>
      <c r="CS326" s="8"/>
      <c r="CT326" s="8"/>
      <c r="CU326" s="8"/>
      <c r="CV326" s="8"/>
      <c r="CW326" s="8"/>
      <c r="CX326" s="8"/>
      <c r="CY326" s="8"/>
      <c r="CZ326" s="8"/>
      <c r="DA326" s="8"/>
      <c r="DB326" s="8"/>
      <c r="DC326" s="8"/>
      <c r="DD326" s="8"/>
      <c r="DE326" s="8"/>
      <c r="DF326" s="8"/>
      <c r="DG326" s="8"/>
      <c r="DH326" s="8"/>
      <c r="DI326" s="8"/>
      <c r="DJ326" s="8"/>
      <c r="DK326" s="8"/>
      <c r="DL326" s="8"/>
      <c r="DM326" s="8"/>
      <c r="DN326" s="8"/>
      <c r="DO326" s="8"/>
      <c r="DP326" s="8"/>
      <c r="DQ326" s="8"/>
      <c r="DR326" s="8"/>
      <c r="DS326" s="8"/>
      <c r="DT326" s="8"/>
      <c r="DU326" s="8"/>
      <c r="DV326" s="8"/>
      <c r="DW326" s="8"/>
      <c r="DX326" s="8"/>
      <c r="DY326" s="8"/>
    </row>
    <row r="327" customFormat="false" ht="31.5" hidden="false" customHeight="true" outlineLevel="0" collapsed="false">
      <c r="A327" s="158"/>
      <c r="B327" s="158"/>
      <c r="C327" s="158"/>
      <c r="D327" s="15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c r="BG327" s="8"/>
      <c r="BH327" s="8"/>
      <c r="BI327" s="8"/>
      <c r="BJ327" s="8"/>
      <c r="BK327" s="8"/>
      <c r="BL327" s="8"/>
      <c r="BM327" s="8"/>
      <c r="BN327" s="8"/>
      <c r="BO327" s="8"/>
      <c r="BP327" s="8"/>
      <c r="BQ327" s="8"/>
      <c r="BR327" s="8"/>
      <c r="BS327" s="8"/>
      <c r="BT327" s="8"/>
      <c r="BU327" s="8"/>
      <c r="BV327" s="8"/>
      <c r="BW327" s="8"/>
      <c r="BX327" s="8"/>
      <c r="BY327" s="8"/>
      <c r="BZ327" s="8"/>
      <c r="CA327" s="8"/>
      <c r="CB327" s="8"/>
      <c r="CC327" s="8"/>
      <c r="CD327" s="8"/>
      <c r="CE327" s="8"/>
      <c r="CF327" s="8"/>
      <c r="CG327" s="8"/>
      <c r="CH327" s="8"/>
      <c r="CI327" s="8"/>
      <c r="CJ327" s="8"/>
      <c r="CK327" s="8"/>
      <c r="CL327" s="8"/>
      <c r="CM327" s="8"/>
      <c r="CN327" s="8"/>
      <c r="CO327" s="8"/>
      <c r="CP327" s="8"/>
      <c r="CQ327" s="8"/>
      <c r="CR327" s="8"/>
      <c r="CS327" s="8"/>
      <c r="CT327" s="8"/>
      <c r="CU327" s="8"/>
      <c r="CV327" s="8"/>
      <c r="CW327" s="8"/>
      <c r="CX327" s="8"/>
      <c r="CY327" s="8"/>
      <c r="CZ327" s="8"/>
      <c r="DA327" s="8"/>
      <c r="DB327" s="8"/>
      <c r="DC327" s="8"/>
      <c r="DD327" s="8"/>
      <c r="DE327" s="8"/>
      <c r="DF327" s="8"/>
      <c r="DG327" s="8"/>
      <c r="DH327" s="8"/>
      <c r="DI327" s="8"/>
      <c r="DJ327" s="8"/>
      <c r="DK327" s="8"/>
      <c r="DL327" s="8"/>
      <c r="DM327" s="8"/>
      <c r="DN327" s="8"/>
      <c r="DO327" s="8"/>
      <c r="DP327" s="8"/>
      <c r="DQ327" s="8"/>
      <c r="DR327" s="8"/>
      <c r="DS327" s="8"/>
      <c r="DT327" s="8"/>
      <c r="DU327" s="8"/>
      <c r="DV327" s="8"/>
      <c r="DW327" s="8"/>
      <c r="DX327" s="8"/>
      <c r="DY327" s="8"/>
    </row>
    <row r="328" customFormat="false" ht="15.75" hidden="false" customHeight="true" outlineLevel="0" collapsed="false">
      <c r="A328" s="159"/>
      <c r="B328" s="159"/>
      <c r="C328" s="159"/>
      <c r="D328" s="159"/>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c r="BG328" s="8"/>
      <c r="BH328" s="8"/>
      <c r="BI328" s="8"/>
      <c r="BJ328" s="8"/>
      <c r="BK328" s="8"/>
      <c r="BL328" s="8"/>
      <c r="BM328" s="8"/>
      <c r="BN328" s="8"/>
      <c r="BO328" s="8"/>
      <c r="BP328" s="8"/>
      <c r="BQ328" s="8"/>
      <c r="BR328" s="8"/>
      <c r="BS328" s="8"/>
      <c r="BT328" s="8"/>
      <c r="BU328" s="8"/>
      <c r="BV328" s="8"/>
      <c r="BW328" s="8"/>
      <c r="BX328" s="8"/>
      <c r="BY328" s="8"/>
      <c r="BZ328" s="8"/>
      <c r="CA328" s="8"/>
      <c r="CB328" s="8"/>
      <c r="CC328" s="8"/>
      <c r="CD328" s="8"/>
      <c r="CE328" s="8"/>
      <c r="CF328" s="8"/>
      <c r="CG328" s="8"/>
      <c r="CH328" s="8"/>
      <c r="CI328" s="8"/>
      <c r="CJ328" s="8"/>
      <c r="CK328" s="8"/>
      <c r="CL328" s="8"/>
      <c r="CM328" s="8"/>
      <c r="CN328" s="8"/>
      <c r="CO328" s="8"/>
      <c r="CP328" s="8"/>
      <c r="CQ328" s="8"/>
      <c r="CR328" s="8"/>
      <c r="CS328" s="8"/>
      <c r="CT328" s="8"/>
      <c r="CU328" s="8"/>
      <c r="CV328" s="8"/>
      <c r="CW328" s="8"/>
      <c r="CX328" s="8"/>
      <c r="CY328" s="8"/>
      <c r="CZ328" s="8"/>
      <c r="DA328" s="8"/>
      <c r="DB328" s="8"/>
      <c r="DC328" s="8"/>
      <c r="DD328" s="8"/>
      <c r="DE328" s="8"/>
      <c r="DF328" s="8"/>
      <c r="DG328" s="8"/>
      <c r="DH328" s="8"/>
      <c r="DI328" s="8"/>
      <c r="DJ328" s="8"/>
      <c r="DK328" s="8"/>
      <c r="DL328" s="8"/>
      <c r="DM328" s="8"/>
      <c r="DN328" s="8"/>
      <c r="DO328" s="8"/>
      <c r="DP328" s="8"/>
      <c r="DQ328" s="8"/>
      <c r="DR328" s="8"/>
      <c r="DS328" s="8"/>
      <c r="DT328" s="8"/>
      <c r="DU328" s="8"/>
      <c r="DV328" s="8"/>
      <c r="DW328" s="8"/>
      <c r="DX328" s="8"/>
      <c r="DY328" s="8"/>
    </row>
    <row r="329" customFormat="false" ht="15.75" hidden="false" customHeight="true" outlineLevel="0" collapsed="false">
      <c r="A329" s="159"/>
      <c r="B329" s="159"/>
      <c r="C329" s="159"/>
      <c r="D329" s="159"/>
      <c r="E329" s="159"/>
      <c r="F329" s="159"/>
      <c r="G329" s="159"/>
      <c r="H329" s="159"/>
      <c r="I329" s="159"/>
      <c r="J329" s="159"/>
      <c r="K329" s="159"/>
      <c r="L329" s="159"/>
      <c r="M329" s="159"/>
      <c r="N329" s="159"/>
      <c r="O329" s="159"/>
      <c r="P329" s="159"/>
      <c r="Q329" s="159"/>
      <c r="R329" s="159"/>
      <c r="S329" s="159"/>
      <c r="T329" s="159"/>
      <c r="U329" s="159"/>
      <c r="V329" s="159"/>
      <c r="W329" s="159"/>
      <c r="X329" s="159"/>
      <c r="Y329" s="159"/>
      <c r="Z329" s="159"/>
      <c r="AA329" s="159"/>
      <c r="AB329" s="159"/>
      <c r="AC329" s="159"/>
      <c r="AD329" s="159"/>
      <c r="AE329" s="159"/>
      <c r="AF329" s="159"/>
      <c r="AG329" s="159"/>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c r="BG329" s="8"/>
      <c r="BH329" s="8"/>
      <c r="BI329" s="8"/>
      <c r="BJ329" s="8"/>
      <c r="BK329" s="8"/>
      <c r="BL329" s="8"/>
      <c r="BM329" s="8"/>
      <c r="BN329" s="8"/>
      <c r="BO329" s="8"/>
      <c r="BP329" s="8"/>
      <c r="BQ329" s="8"/>
      <c r="BR329" s="8"/>
      <c r="BS329" s="8"/>
      <c r="BT329" s="8"/>
      <c r="BU329" s="8"/>
      <c r="BV329" s="8"/>
      <c r="BW329" s="8"/>
      <c r="BX329" s="8"/>
      <c r="BY329" s="8"/>
      <c r="BZ329" s="8"/>
      <c r="CA329" s="8"/>
      <c r="CB329" s="8"/>
      <c r="CC329" s="8"/>
      <c r="CD329" s="8"/>
      <c r="CE329" s="8"/>
      <c r="CF329" s="8"/>
      <c r="CG329" s="8"/>
      <c r="CH329" s="8"/>
      <c r="CI329" s="8"/>
      <c r="CJ329" s="8"/>
      <c r="CK329" s="8"/>
      <c r="CL329" s="8"/>
      <c r="CM329" s="8"/>
      <c r="CN329" s="8"/>
      <c r="CO329" s="8"/>
      <c r="CP329" s="8"/>
      <c r="CQ329" s="8"/>
      <c r="CR329" s="8"/>
      <c r="CS329" s="8"/>
      <c r="CT329" s="8"/>
      <c r="CU329" s="8"/>
      <c r="CV329" s="8"/>
      <c r="CW329" s="8"/>
      <c r="CX329" s="8"/>
      <c r="CY329" s="8"/>
      <c r="CZ329" s="8"/>
      <c r="DA329" s="8"/>
      <c r="DB329" s="8"/>
      <c r="DC329" s="8"/>
      <c r="DD329" s="8"/>
      <c r="DE329" s="8"/>
      <c r="DF329" s="8"/>
      <c r="DG329" s="8"/>
      <c r="DH329" s="8"/>
      <c r="DI329" s="8"/>
      <c r="DJ329" s="8"/>
      <c r="DK329" s="8"/>
      <c r="DL329" s="8"/>
      <c r="DM329" s="8"/>
      <c r="DN329" s="8"/>
      <c r="DO329" s="8"/>
      <c r="DP329" s="8"/>
      <c r="DQ329" s="8"/>
      <c r="DR329" s="8"/>
      <c r="DS329" s="8"/>
      <c r="DT329" s="8"/>
      <c r="DU329" s="8"/>
      <c r="DV329" s="8"/>
      <c r="DW329" s="8"/>
      <c r="DX329" s="8"/>
      <c r="DY329" s="8"/>
    </row>
    <row r="330" customFormat="false" ht="15.75" hidden="false" customHeight="true" outlineLevel="0" collapsed="false">
      <c r="A330" s="159"/>
      <c r="B330" s="159"/>
      <c r="C330" s="159"/>
      <c r="D330" s="159"/>
      <c r="E330" s="159"/>
      <c r="F330" s="159"/>
      <c r="G330" s="159"/>
      <c r="H330" s="159"/>
      <c r="I330" s="159"/>
      <c r="J330" s="159"/>
      <c r="K330" s="159"/>
      <c r="L330" s="159"/>
      <c r="M330" s="159"/>
      <c r="N330" s="159"/>
      <c r="O330" s="159"/>
      <c r="P330" s="159"/>
      <c r="Q330" s="159"/>
      <c r="R330" s="159"/>
      <c r="S330" s="159"/>
      <c r="T330" s="159"/>
      <c r="U330" s="159"/>
      <c r="V330" s="159"/>
      <c r="W330" s="159"/>
      <c r="X330" s="159"/>
      <c r="Y330" s="159"/>
      <c r="Z330" s="159"/>
      <c r="AA330" s="159"/>
      <c r="AB330" s="159"/>
      <c r="AC330" s="159"/>
      <c r="AD330" s="159"/>
      <c r="AE330" s="159"/>
      <c r="AF330" s="159"/>
      <c r="AG330" s="159"/>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c r="BG330" s="8"/>
      <c r="BH330" s="8"/>
      <c r="BI330" s="8"/>
      <c r="BJ330" s="8"/>
      <c r="BK330" s="8"/>
      <c r="BL330" s="8"/>
      <c r="BM330" s="8"/>
      <c r="BN330" s="8"/>
      <c r="BO330" s="8"/>
      <c r="BP330" s="8"/>
      <c r="BQ330" s="8"/>
      <c r="BR330" s="8"/>
      <c r="BS330" s="8"/>
      <c r="BT330" s="8"/>
      <c r="BU330" s="8"/>
      <c r="BV330" s="8"/>
      <c r="BW330" s="8"/>
      <c r="BX330" s="8"/>
      <c r="BY330" s="8"/>
      <c r="BZ330" s="8"/>
      <c r="CA330" s="8"/>
      <c r="CB330" s="8"/>
      <c r="CC330" s="8"/>
      <c r="CD330" s="8"/>
      <c r="CE330" s="8"/>
      <c r="CF330" s="8"/>
      <c r="CG330" s="8"/>
      <c r="CH330" s="8"/>
      <c r="CI330" s="8"/>
      <c r="CJ330" s="8"/>
      <c r="CK330" s="8"/>
      <c r="CL330" s="8"/>
      <c r="CM330" s="8"/>
      <c r="CN330" s="8"/>
      <c r="CO330" s="8"/>
      <c r="CP330" s="8"/>
      <c r="CQ330" s="8"/>
      <c r="CR330" s="8"/>
      <c r="CS330" s="8"/>
      <c r="CT330" s="8"/>
      <c r="CU330" s="8"/>
      <c r="CV330" s="8"/>
      <c r="CW330" s="8"/>
      <c r="CX330" s="8"/>
      <c r="CY330" s="8"/>
      <c r="CZ330" s="8"/>
      <c r="DA330" s="8"/>
      <c r="DB330" s="8"/>
      <c r="DC330" s="8"/>
      <c r="DD330" s="8"/>
      <c r="DE330" s="8"/>
      <c r="DF330" s="8"/>
      <c r="DG330" s="8"/>
      <c r="DH330" s="8"/>
      <c r="DI330" s="8"/>
      <c r="DJ330" s="8"/>
      <c r="DK330" s="8"/>
      <c r="DL330" s="8"/>
      <c r="DM330" s="8"/>
      <c r="DN330" s="8"/>
      <c r="DO330" s="8"/>
      <c r="DP330" s="8"/>
      <c r="DQ330" s="8"/>
      <c r="DR330" s="8"/>
      <c r="DS330" s="8"/>
      <c r="DT330" s="8"/>
      <c r="DU330" s="8"/>
      <c r="DV330" s="8"/>
      <c r="DW330" s="8"/>
      <c r="DX330" s="8"/>
      <c r="DY330" s="8"/>
    </row>
    <row r="331" customFormat="false" ht="15.75" hidden="false" customHeight="true" outlineLevel="0" collapsed="false">
      <c r="A331" s="159"/>
      <c r="B331" s="159"/>
      <c r="C331" s="159"/>
      <c r="D331" s="159"/>
      <c r="E331" s="159"/>
      <c r="F331" s="159"/>
      <c r="G331" s="159"/>
      <c r="H331" s="159"/>
      <c r="I331" s="159"/>
      <c r="J331" s="159"/>
      <c r="K331" s="159"/>
      <c r="L331" s="159"/>
      <c r="M331" s="159"/>
      <c r="N331" s="159"/>
      <c r="O331" s="159"/>
      <c r="P331" s="159"/>
      <c r="Q331" s="159"/>
      <c r="R331" s="159"/>
      <c r="S331" s="159"/>
      <c r="T331" s="159"/>
      <c r="U331" s="159"/>
      <c r="V331" s="159"/>
      <c r="W331" s="159"/>
      <c r="X331" s="159"/>
      <c r="Y331" s="159"/>
      <c r="Z331" s="159"/>
      <c r="AA331" s="159"/>
      <c r="AB331" s="159"/>
      <c r="AC331" s="159"/>
      <c r="AD331" s="159"/>
      <c r="AE331" s="159"/>
      <c r="AF331" s="159"/>
      <c r="AG331" s="159"/>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c r="BG331" s="8"/>
      <c r="BH331" s="8"/>
      <c r="BI331" s="8"/>
      <c r="BJ331" s="8"/>
      <c r="BK331" s="8"/>
      <c r="BL331" s="8"/>
      <c r="BM331" s="8"/>
      <c r="BN331" s="8"/>
      <c r="BO331" s="8"/>
      <c r="BP331" s="8"/>
      <c r="BQ331" s="8"/>
      <c r="BR331" s="8"/>
      <c r="BS331" s="8"/>
      <c r="BT331" s="8"/>
      <c r="BU331" s="8"/>
      <c r="BV331" s="8"/>
      <c r="BW331" s="8"/>
      <c r="BX331" s="8"/>
      <c r="BY331" s="8"/>
      <c r="BZ331" s="8"/>
      <c r="CA331" s="8"/>
      <c r="CB331" s="8"/>
      <c r="CC331" s="8"/>
      <c r="CD331" s="8"/>
      <c r="CE331" s="8"/>
      <c r="CF331" s="8"/>
      <c r="CG331" s="8"/>
      <c r="CH331" s="8"/>
      <c r="CI331" s="8"/>
      <c r="CJ331" s="8"/>
      <c r="CK331" s="8"/>
      <c r="CL331" s="8"/>
      <c r="CM331" s="8"/>
      <c r="CN331" s="8"/>
      <c r="CO331" s="8"/>
      <c r="CP331" s="8"/>
      <c r="CQ331" s="8"/>
      <c r="CR331" s="8"/>
      <c r="CS331" s="8"/>
      <c r="CT331" s="8"/>
      <c r="CU331" s="8"/>
      <c r="CV331" s="8"/>
      <c r="CW331" s="8"/>
      <c r="CX331" s="8"/>
      <c r="CY331" s="8"/>
      <c r="CZ331" s="8"/>
      <c r="DA331" s="8"/>
      <c r="DB331" s="8"/>
      <c r="DC331" s="8"/>
      <c r="DD331" s="8"/>
      <c r="DE331" s="8"/>
      <c r="DF331" s="8"/>
      <c r="DG331" s="8"/>
      <c r="DH331" s="8"/>
      <c r="DI331" s="8"/>
      <c r="DJ331" s="8"/>
      <c r="DK331" s="8"/>
      <c r="DL331" s="8"/>
      <c r="DM331" s="8"/>
      <c r="DN331" s="8"/>
      <c r="DO331" s="8"/>
      <c r="DP331" s="8"/>
      <c r="DQ331" s="8"/>
      <c r="DR331" s="8"/>
      <c r="DS331" s="8"/>
      <c r="DT331" s="8"/>
      <c r="DU331" s="8"/>
      <c r="DV331" s="8"/>
      <c r="DW331" s="8"/>
      <c r="DX331" s="8"/>
      <c r="DY331" s="8"/>
    </row>
    <row r="332" customFormat="false" ht="15.75" hidden="false" customHeight="true" outlineLevel="0" collapsed="false">
      <c r="A332" s="159"/>
      <c r="B332" s="159"/>
      <c r="C332" s="159"/>
      <c r="D332" s="159"/>
      <c r="E332" s="159"/>
      <c r="F332" s="159"/>
      <c r="G332" s="159"/>
      <c r="H332" s="159"/>
      <c r="I332" s="159"/>
      <c r="J332" s="159"/>
      <c r="K332" s="159"/>
      <c r="L332" s="159"/>
      <c r="M332" s="159"/>
      <c r="N332" s="159"/>
      <c r="O332" s="159"/>
      <c r="P332" s="159"/>
      <c r="Q332" s="159"/>
      <c r="R332" s="159"/>
      <c r="S332" s="159"/>
      <c r="T332" s="159"/>
      <c r="U332" s="159"/>
      <c r="V332" s="159"/>
      <c r="W332" s="159"/>
      <c r="X332" s="159"/>
      <c r="Y332" s="159"/>
      <c r="Z332" s="159"/>
      <c r="AA332" s="159"/>
      <c r="AB332" s="159"/>
      <c r="AC332" s="159"/>
      <c r="AD332" s="159"/>
      <c r="AE332" s="159"/>
      <c r="AF332" s="159"/>
      <c r="AG332" s="159"/>
      <c r="AH332" s="8"/>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c r="BG332" s="8"/>
      <c r="BH332" s="8"/>
      <c r="BI332" s="8"/>
      <c r="BJ332" s="8"/>
      <c r="BK332" s="8"/>
      <c r="BL332" s="8"/>
      <c r="BM332" s="8"/>
      <c r="BN332" s="8"/>
      <c r="BO332" s="8"/>
      <c r="BP332" s="8"/>
      <c r="BQ332" s="8"/>
      <c r="BR332" s="8"/>
      <c r="BS332" s="8"/>
      <c r="BT332" s="8"/>
      <c r="BU332" s="8"/>
      <c r="BV332" s="8"/>
      <c r="BW332" s="8"/>
      <c r="BX332" s="8"/>
      <c r="BY332" s="8"/>
      <c r="BZ332" s="8"/>
      <c r="CA332" s="8"/>
      <c r="CB332" s="8"/>
      <c r="CC332" s="8"/>
      <c r="CD332" s="8"/>
      <c r="CE332" s="8"/>
      <c r="CF332" s="8"/>
      <c r="CG332" s="8"/>
      <c r="CH332" s="8"/>
      <c r="CI332" s="8"/>
      <c r="CJ332" s="8"/>
      <c r="CK332" s="8"/>
      <c r="CL332" s="8"/>
      <c r="CM332" s="8"/>
      <c r="CN332" s="8"/>
      <c r="CO332" s="8"/>
      <c r="CP332" s="8"/>
      <c r="CQ332" s="8"/>
      <c r="CR332" s="8"/>
      <c r="CS332" s="8"/>
      <c r="CT332" s="8"/>
      <c r="CU332" s="8"/>
      <c r="CV332" s="8"/>
      <c r="CW332" s="8"/>
      <c r="CX332" s="8"/>
      <c r="CY332" s="8"/>
      <c r="CZ332" s="8"/>
      <c r="DA332" s="8"/>
      <c r="DB332" s="8"/>
      <c r="DC332" s="8"/>
      <c r="DD332" s="8"/>
      <c r="DE332" s="8"/>
      <c r="DF332" s="8"/>
      <c r="DG332" s="8"/>
      <c r="DH332" s="8"/>
      <c r="DI332" s="8"/>
      <c r="DJ332" s="8"/>
      <c r="DK332" s="8"/>
      <c r="DL332" s="8"/>
      <c r="DM332" s="8"/>
      <c r="DN332" s="8"/>
      <c r="DO332" s="8"/>
      <c r="DP332" s="8"/>
      <c r="DQ332" s="8"/>
      <c r="DR332" s="8"/>
      <c r="DS332" s="8"/>
      <c r="DT332" s="8"/>
      <c r="DU332" s="8"/>
      <c r="DV332" s="8"/>
      <c r="DW332" s="8"/>
      <c r="DX332" s="8"/>
      <c r="DY332" s="8"/>
    </row>
    <row r="333" customFormat="false" ht="33.75" hidden="false" customHeight="true" outlineLevel="0" collapsed="false">
      <c r="A333" s="8"/>
      <c r="B333" s="8"/>
      <c r="C333" s="8"/>
      <c r="D333" s="8"/>
      <c r="E333" s="160"/>
      <c r="F333" s="160"/>
      <c r="G333" s="160"/>
      <c r="H333" s="160"/>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c r="BG333" s="8"/>
      <c r="BH333" s="8"/>
      <c r="BI333" s="8"/>
      <c r="BJ333" s="8"/>
      <c r="BK333" s="8"/>
      <c r="BL333" s="8"/>
      <c r="BM333" s="8"/>
      <c r="BN333" s="8"/>
      <c r="BO333" s="8"/>
      <c r="BP333" s="8"/>
      <c r="BQ333" s="8"/>
      <c r="BR333" s="8"/>
      <c r="BS333" s="8"/>
      <c r="BT333" s="8"/>
      <c r="BU333" s="8"/>
      <c r="BV333" s="8"/>
      <c r="BW333" s="8"/>
      <c r="BX333" s="8"/>
      <c r="BY333" s="8"/>
      <c r="BZ333" s="8"/>
      <c r="CA333" s="8"/>
      <c r="CB333" s="8"/>
      <c r="CC333" s="8"/>
      <c r="CD333" s="8"/>
      <c r="CE333" s="8"/>
      <c r="CF333" s="8"/>
      <c r="CG333" s="8"/>
      <c r="CH333" s="8"/>
      <c r="CI333" s="8"/>
      <c r="CJ333" s="8"/>
      <c r="CK333" s="8"/>
      <c r="CL333" s="8"/>
      <c r="CM333" s="8"/>
      <c r="CN333" s="8"/>
      <c r="CO333" s="8"/>
      <c r="CP333" s="8"/>
      <c r="CQ333" s="8"/>
      <c r="CR333" s="8"/>
      <c r="CS333" s="8"/>
      <c r="CT333" s="8"/>
      <c r="CU333" s="8"/>
      <c r="CV333" s="8"/>
      <c r="CW333" s="8"/>
      <c r="CX333" s="8"/>
      <c r="CY333" s="8"/>
      <c r="CZ333" s="8"/>
      <c r="DA333" s="8"/>
      <c r="DB333" s="8"/>
      <c r="DC333" s="8"/>
      <c r="DD333" s="8"/>
      <c r="DE333" s="8"/>
      <c r="DF333" s="8"/>
      <c r="DG333" s="8"/>
      <c r="DH333" s="8"/>
      <c r="DI333" s="8"/>
      <c r="DJ333" s="8"/>
      <c r="DK333" s="8"/>
      <c r="DL333" s="8"/>
      <c r="DM333" s="8"/>
      <c r="DN333" s="8"/>
      <c r="DO333" s="8"/>
      <c r="DP333" s="8"/>
      <c r="DQ333" s="8"/>
      <c r="DR333" s="8"/>
      <c r="DS333" s="8"/>
      <c r="DT333" s="8"/>
      <c r="DU333" s="8"/>
      <c r="DV333" s="8"/>
      <c r="DW333" s="8"/>
      <c r="DX333" s="8"/>
      <c r="DY333" s="8"/>
    </row>
    <row r="334" customFormat="false" ht="15.75" hidden="false" customHeight="true" outlineLevel="0" collapsed="false">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c r="BG334" s="8"/>
      <c r="BH334" s="8"/>
      <c r="BI334" s="8"/>
      <c r="BJ334" s="8"/>
      <c r="BK334" s="8"/>
      <c r="BL334" s="8"/>
      <c r="BM334" s="8"/>
      <c r="BN334" s="8"/>
      <c r="BO334" s="8"/>
      <c r="BP334" s="8"/>
      <c r="BQ334" s="8"/>
      <c r="BR334" s="8"/>
      <c r="BS334" s="8"/>
      <c r="BT334" s="8"/>
      <c r="BU334" s="8"/>
      <c r="BV334" s="8"/>
      <c r="BW334" s="8"/>
      <c r="BX334" s="8"/>
      <c r="BY334" s="8"/>
      <c r="BZ334" s="8"/>
      <c r="CA334" s="8"/>
      <c r="CB334" s="8"/>
      <c r="CC334" s="8"/>
      <c r="CD334" s="8"/>
      <c r="CE334" s="8"/>
      <c r="CF334" s="8"/>
      <c r="CG334" s="8"/>
      <c r="CH334" s="8"/>
      <c r="CI334" s="8"/>
      <c r="CJ334" s="8"/>
      <c r="CK334" s="8"/>
      <c r="CL334" s="8"/>
      <c r="CM334" s="8"/>
      <c r="CN334" s="8"/>
      <c r="CO334" s="8"/>
      <c r="CP334" s="8"/>
      <c r="CQ334" s="8"/>
      <c r="CR334" s="8"/>
      <c r="CS334" s="8"/>
      <c r="CT334" s="8"/>
      <c r="CU334" s="8"/>
      <c r="CV334" s="8"/>
      <c r="CW334" s="8"/>
      <c r="CX334" s="8"/>
      <c r="CY334" s="8"/>
      <c r="CZ334" s="8"/>
      <c r="DA334" s="8"/>
      <c r="DB334" s="8"/>
      <c r="DC334" s="8"/>
      <c r="DD334" s="8"/>
      <c r="DE334" s="8"/>
      <c r="DF334" s="8"/>
      <c r="DG334" s="8"/>
      <c r="DH334" s="8"/>
      <c r="DI334" s="8"/>
      <c r="DJ334" s="8"/>
      <c r="DK334" s="8"/>
      <c r="DL334" s="8"/>
      <c r="DM334" s="8"/>
      <c r="DN334" s="8"/>
      <c r="DO334" s="8"/>
      <c r="DP334" s="8"/>
      <c r="DQ334" s="8"/>
      <c r="DR334" s="8"/>
      <c r="DS334" s="8"/>
      <c r="DT334" s="8"/>
      <c r="DU334" s="8"/>
      <c r="DV334" s="8"/>
      <c r="DW334" s="8"/>
      <c r="DX334" s="8"/>
      <c r="DY334" s="8"/>
    </row>
    <row r="335" customFormat="false" ht="15.75" hidden="false" customHeight="true" outlineLevel="0" collapsed="false">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c r="BG335" s="8"/>
      <c r="BH335" s="8"/>
      <c r="BI335" s="8"/>
      <c r="BJ335" s="8"/>
      <c r="BK335" s="8"/>
      <c r="BL335" s="8"/>
      <c r="BM335" s="8"/>
      <c r="BN335" s="8"/>
      <c r="BO335" s="8"/>
      <c r="BP335" s="8"/>
      <c r="BQ335" s="8"/>
      <c r="BR335" s="8"/>
      <c r="BS335" s="8"/>
      <c r="BT335" s="8"/>
      <c r="BU335" s="8"/>
      <c r="BV335" s="8"/>
      <c r="BW335" s="8"/>
      <c r="BX335" s="8"/>
      <c r="BY335" s="8"/>
      <c r="BZ335" s="8"/>
      <c r="CA335" s="8"/>
      <c r="CB335" s="8"/>
      <c r="CC335" s="8"/>
      <c r="CD335" s="8"/>
      <c r="CE335" s="8"/>
      <c r="CF335" s="8"/>
      <c r="CG335" s="8"/>
      <c r="CH335" s="8"/>
      <c r="CI335" s="8"/>
      <c r="CJ335" s="8"/>
      <c r="CK335" s="8"/>
      <c r="CL335" s="8"/>
      <c r="CM335" s="8"/>
      <c r="CN335" s="8"/>
      <c r="CO335" s="8"/>
      <c r="CP335" s="8"/>
      <c r="CQ335" s="8"/>
      <c r="CR335" s="8"/>
      <c r="CS335" s="8"/>
      <c r="CT335" s="8"/>
      <c r="CU335" s="8"/>
      <c r="CV335" s="8"/>
      <c r="CW335" s="8"/>
      <c r="CX335" s="8"/>
      <c r="CY335" s="8"/>
      <c r="CZ335" s="8"/>
      <c r="DA335" s="8"/>
      <c r="DB335" s="8"/>
      <c r="DC335" s="8"/>
      <c r="DD335" s="8"/>
      <c r="DE335" s="8"/>
      <c r="DF335" s="8"/>
      <c r="DG335" s="8"/>
      <c r="DH335" s="8"/>
      <c r="DI335" s="8"/>
      <c r="DJ335" s="8"/>
      <c r="DK335" s="8"/>
      <c r="DL335" s="8"/>
      <c r="DM335" s="8"/>
      <c r="DN335" s="8"/>
      <c r="DO335" s="8"/>
      <c r="DP335" s="8"/>
      <c r="DQ335" s="8"/>
      <c r="DR335" s="8"/>
      <c r="DS335" s="8"/>
      <c r="DT335" s="8"/>
      <c r="DU335" s="8"/>
      <c r="DV335" s="8"/>
      <c r="DW335" s="8"/>
      <c r="DX335" s="8"/>
      <c r="DY335" s="8"/>
    </row>
    <row r="336" customFormat="false" ht="15.75" hidden="false" customHeight="true" outlineLevel="0" collapsed="false">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c r="BG336" s="8"/>
      <c r="BH336" s="8"/>
      <c r="BI336" s="8"/>
      <c r="BJ336" s="8"/>
      <c r="BK336" s="8"/>
      <c r="BL336" s="8"/>
      <c r="BM336" s="8"/>
      <c r="BN336" s="8"/>
      <c r="BO336" s="8"/>
      <c r="BP336" s="8"/>
      <c r="BQ336" s="8"/>
      <c r="BR336" s="8"/>
      <c r="BS336" s="8"/>
      <c r="BT336" s="8"/>
      <c r="BU336" s="8"/>
      <c r="BV336" s="8"/>
      <c r="BW336" s="8"/>
      <c r="BX336" s="8"/>
      <c r="BY336" s="8"/>
      <c r="BZ336" s="8"/>
      <c r="CA336" s="8"/>
      <c r="CB336" s="8"/>
      <c r="CC336" s="8"/>
      <c r="CD336" s="8"/>
      <c r="CE336" s="8"/>
      <c r="CF336" s="8"/>
      <c r="CG336" s="8"/>
      <c r="CH336" s="8"/>
      <c r="CI336" s="8"/>
      <c r="CJ336" s="8"/>
      <c r="CK336" s="8"/>
      <c r="CL336" s="8"/>
      <c r="CM336" s="8"/>
      <c r="CN336" s="8"/>
      <c r="CO336" s="8"/>
      <c r="CP336" s="8"/>
      <c r="CQ336" s="8"/>
      <c r="CR336" s="8"/>
      <c r="CS336" s="8"/>
      <c r="CT336" s="8"/>
      <c r="CU336" s="8"/>
      <c r="CV336" s="8"/>
      <c r="CW336" s="8"/>
      <c r="CX336" s="8"/>
      <c r="CY336" s="8"/>
      <c r="CZ336" s="8"/>
      <c r="DA336" s="8"/>
      <c r="DB336" s="8"/>
      <c r="DC336" s="8"/>
      <c r="DD336" s="8"/>
      <c r="DE336" s="8"/>
      <c r="DF336" s="8"/>
      <c r="DG336" s="8"/>
      <c r="DH336" s="8"/>
      <c r="DI336" s="8"/>
      <c r="DJ336" s="8"/>
      <c r="DK336" s="8"/>
      <c r="DL336" s="8"/>
      <c r="DM336" s="8"/>
      <c r="DN336" s="8"/>
      <c r="DO336" s="8"/>
      <c r="DP336" s="8"/>
      <c r="DQ336" s="8"/>
      <c r="DR336" s="8"/>
      <c r="DS336" s="8"/>
      <c r="DT336" s="8"/>
      <c r="DU336" s="8"/>
      <c r="DV336" s="8"/>
      <c r="DW336" s="8"/>
      <c r="DX336" s="8"/>
      <c r="DY336" s="8"/>
    </row>
    <row r="337" customFormat="false" ht="15.75" hidden="false" customHeight="true" outlineLevel="0" collapsed="false">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c r="BG337" s="8"/>
      <c r="BH337" s="8"/>
      <c r="BI337" s="8"/>
      <c r="BJ337" s="8"/>
      <c r="BK337" s="8"/>
      <c r="BL337" s="8"/>
      <c r="BM337" s="8"/>
      <c r="BN337" s="8"/>
      <c r="BO337" s="8"/>
      <c r="BP337" s="8"/>
      <c r="BQ337" s="8"/>
      <c r="BR337" s="8"/>
      <c r="BS337" s="8"/>
      <c r="BT337" s="8"/>
      <c r="BU337" s="8"/>
      <c r="BV337" s="8"/>
      <c r="BW337" s="8"/>
      <c r="BX337" s="8"/>
      <c r="BY337" s="8"/>
      <c r="BZ337" s="8"/>
      <c r="CA337" s="8"/>
      <c r="CB337" s="8"/>
      <c r="CC337" s="8"/>
      <c r="CD337" s="8"/>
      <c r="CE337" s="8"/>
      <c r="CF337" s="8"/>
      <c r="CG337" s="8"/>
      <c r="CH337" s="8"/>
      <c r="CI337" s="8"/>
      <c r="CJ337" s="8"/>
      <c r="CK337" s="8"/>
      <c r="CL337" s="8"/>
      <c r="CM337" s="8"/>
      <c r="CN337" s="8"/>
      <c r="CO337" s="8"/>
      <c r="CP337" s="8"/>
      <c r="CQ337" s="8"/>
      <c r="CR337" s="8"/>
      <c r="CS337" s="8"/>
      <c r="CT337" s="8"/>
      <c r="CU337" s="8"/>
      <c r="CV337" s="8"/>
      <c r="CW337" s="8"/>
      <c r="CX337" s="8"/>
      <c r="CY337" s="8"/>
      <c r="CZ337" s="8"/>
      <c r="DA337" s="8"/>
      <c r="DB337" s="8"/>
      <c r="DC337" s="8"/>
      <c r="DD337" s="8"/>
      <c r="DE337" s="8"/>
      <c r="DF337" s="8"/>
      <c r="DG337" s="8"/>
      <c r="DH337" s="8"/>
      <c r="DI337" s="8"/>
      <c r="DJ337" s="8"/>
      <c r="DK337" s="8"/>
      <c r="DL337" s="8"/>
      <c r="DM337" s="8"/>
      <c r="DN337" s="8"/>
      <c r="DO337" s="8"/>
      <c r="DP337" s="8"/>
      <c r="DQ337" s="8"/>
      <c r="DR337" s="8"/>
      <c r="DS337" s="8"/>
      <c r="DT337" s="8"/>
      <c r="DU337" s="8"/>
      <c r="DV337" s="8"/>
      <c r="DW337" s="8"/>
      <c r="DX337" s="8"/>
      <c r="DY337" s="8"/>
    </row>
    <row r="338" customFormat="false" ht="15.75" hidden="false" customHeight="true" outlineLevel="0" collapsed="false">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c r="BG338" s="8"/>
      <c r="BH338" s="8"/>
      <c r="BI338" s="8"/>
      <c r="BJ338" s="8"/>
      <c r="BK338" s="8"/>
      <c r="BL338" s="8"/>
      <c r="BM338" s="8"/>
      <c r="BN338" s="8"/>
      <c r="BO338" s="8"/>
      <c r="BP338" s="8"/>
      <c r="BQ338" s="8"/>
      <c r="BR338" s="8"/>
      <c r="BS338" s="8"/>
      <c r="BT338" s="8"/>
      <c r="BU338" s="8"/>
      <c r="BV338" s="8"/>
      <c r="BW338" s="8"/>
      <c r="BX338" s="8"/>
      <c r="BY338" s="8"/>
      <c r="BZ338" s="8"/>
      <c r="CA338" s="8"/>
      <c r="CB338" s="8"/>
      <c r="CC338" s="8"/>
      <c r="CD338" s="8"/>
      <c r="CE338" s="8"/>
      <c r="CF338" s="8"/>
      <c r="CG338" s="8"/>
      <c r="CH338" s="8"/>
      <c r="CI338" s="8"/>
      <c r="CJ338" s="8"/>
      <c r="CK338" s="8"/>
      <c r="CL338" s="8"/>
      <c r="CM338" s="8"/>
      <c r="CN338" s="8"/>
      <c r="CO338" s="8"/>
      <c r="CP338" s="8"/>
      <c r="CQ338" s="8"/>
      <c r="CR338" s="8"/>
      <c r="CS338" s="8"/>
      <c r="CT338" s="8"/>
      <c r="CU338" s="8"/>
      <c r="CV338" s="8"/>
      <c r="CW338" s="8"/>
      <c r="CX338" s="8"/>
      <c r="CY338" s="8"/>
      <c r="CZ338" s="8"/>
      <c r="DA338" s="8"/>
      <c r="DB338" s="8"/>
      <c r="DC338" s="8"/>
      <c r="DD338" s="8"/>
      <c r="DE338" s="8"/>
      <c r="DF338" s="8"/>
      <c r="DG338" s="8"/>
      <c r="DH338" s="8"/>
      <c r="DI338" s="8"/>
      <c r="DJ338" s="8"/>
      <c r="DK338" s="8"/>
      <c r="DL338" s="8"/>
      <c r="DM338" s="8"/>
      <c r="DN338" s="8"/>
      <c r="DO338" s="8"/>
      <c r="DP338" s="8"/>
      <c r="DQ338" s="8"/>
      <c r="DR338" s="8"/>
      <c r="DS338" s="8"/>
      <c r="DT338" s="8"/>
      <c r="DU338" s="8"/>
      <c r="DV338" s="8"/>
      <c r="DW338" s="8"/>
      <c r="DX338" s="8"/>
      <c r="DY338" s="8"/>
    </row>
    <row r="339" customFormat="false" ht="15.75" hidden="false" customHeight="true" outlineLevel="0" collapsed="false">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c r="BG339" s="8"/>
      <c r="BH339" s="8"/>
      <c r="BI339" s="8"/>
      <c r="BJ339" s="8"/>
      <c r="BK339" s="8"/>
      <c r="BL339" s="8"/>
      <c r="BM339" s="8"/>
      <c r="BN339" s="8"/>
      <c r="BO339" s="8"/>
      <c r="BP339" s="8"/>
      <c r="BQ339" s="8"/>
      <c r="BR339" s="8"/>
      <c r="BS339" s="8"/>
      <c r="BT339" s="8"/>
      <c r="BU339" s="8"/>
      <c r="BV339" s="8"/>
      <c r="BW339" s="8"/>
      <c r="BX339" s="8"/>
      <c r="BY339" s="8"/>
      <c r="BZ339" s="8"/>
      <c r="CA339" s="8"/>
      <c r="CB339" s="8"/>
      <c r="CC339" s="8"/>
      <c r="CD339" s="8"/>
      <c r="CE339" s="8"/>
      <c r="CF339" s="8"/>
      <c r="CG339" s="8"/>
      <c r="CH339" s="8"/>
      <c r="CI339" s="8"/>
      <c r="CJ339" s="8"/>
      <c r="CK339" s="8"/>
      <c r="CL339" s="8"/>
      <c r="CM339" s="8"/>
      <c r="CN339" s="8"/>
      <c r="CO339" s="8"/>
      <c r="CP339" s="8"/>
      <c r="CQ339" s="8"/>
      <c r="CR339" s="8"/>
      <c r="CS339" s="8"/>
      <c r="CT339" s="8"/>
      <c r="CU339" s="8"/>
      <c r="CV339" s="8"/>
      <c r="CW339" s="8"/>
      <c r="CX339" s="8"/>
      <c r="CY339" s="8"/>
      <c r="CZ339" s="8"/>
      <c r="DA339" s="8"/>
      <c r="DB339" s="8"/>
      <c r="DC339" s="8"/>
      <c r="DD339" s="8"/>
      <c r="DE339" s="8"/>
      <c r="DF339" s="8"/>
      <c r="DG339" s="8"/>
      <c r="DH339" s="8"/>
      <c r="DI339" s="8"/>
      <c r="DJ339" s="8"/>
      <c r="DK339" s="8"/>
      <c r="DL339" s="8"/>
      <c r="DM339" s="8"/>
      <c r="DN339" s="8"/>
      <c r="DO339" s="8"/>
      <c r="DP339" s="8"/>
      <c r="DQ339" s="8"/>
      <c r="DR339" s="8"/>
      <c r="DS339" s="8"/>
      <c r="DT339" s="8"/>
      <c r="DU339" s="8"/>
      <c r="DV339" s="8"/>
      <c r="DW339" s="8"/>
      <c r="DX339" s="8"/>
      <c r="DY339" s="8"/>
    </row>
    <row r="340" customFormat="false" ht="15.75" hidden="false" customHeight="true" outlineLevel="0" collapsed="false">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c r="BG340" s="8"/>
      <c r="BH340" s="8"/>
      <c r="BI340" s="8"/>
      <c r="BJ340" s="8"/>
      <c r="BK340" s="8"/>
      <c r="BL340" s="8"/>
      <c r="BM340" s="8"/>
      <c r="BN340" s="8"/>
      <c r="BO340" s="8"/>
      <c r="BP340" s="8"/>
      <c r="BQ340" s="8"/>
      <c r="BR340" s="8"/>
      <c r="BS340" s="8"/>
      <c r="BT340" s="8"/>
      <c r="BU340" s="8"/>
      <c r="BV340" s="8"/>
      <c r="BW340" s="8"/>
      <c r="BX340" s="8"/>
      <c r="BY340" s="8"/>
      <c r="BZ340" s="8"/>
      <c r="CA340" s="8"/>
      <c r="CB340" s="8"/>
      <c r="CC340" s="8"/>
      <c r="CD340" s="8"/>
      <c r="CE340" s="8"/>
      <c r="CF340" s="8"/>
      <c r="CG340" s="8"/>
      <c r="CH340" s="8"/>
      <c r="CI340" s="8"/>
      <c r="CJ340" s="8"/>
      <c r="CK340" s="8"/>
      <c r="CL340" s="8"/>
      <c r="CM340" s="8"/>
      <c r="CN340" s="8"/>
      <c r="CO340" s="8"/>
      <c r="CP340" s="8"/>
      <c r="CQ340" s="8"/>
      <c r="CR340" s="8"/>
      <c r="CS340" s="8"/>
      <c r="CT340" s="8"/>
      <c r="CU340" s="8"/>
      <c r="CV340" s="8"/>
      <c r="CW340" s="8"/>
      <c r="CX340" s="8"/>
      <c r="CY340" s="8"/>
      <c r="CZ340" s="8"/>
      <c r="DA340" s="8"/>
      <c r="DB340" s="8"/>
      <c r="DC340" s="8"/>
      <c r="DD340" s="8"/>
      <c r="DE340" s="8"/>
      <c r="DF340" s="8"/>
      <c r="DG340" s="8"/>
      <c r="DH340" s="8"/>
      <c r="DI340" s="8"/>
      <c r="DJ340" s="8"/>
      <c r="DK340" s="8"/>
      <c r="DL340" s="8"/>
      <c r="DM340" s="8"/>
      <c r="DN340" s="8"/>
      <c r="DO340" s="8"/>
      <c r="DP340" s="8"/>
      <c r="DQ340" s="8"/>
      <c r="DR340" s="8"/>
      <c r="DS340" s="8"/>
      <c r="DT340" s="8"/>
      <c r="DU340" s="8"/>
      <c r="DV340" s="8"/>
      <c r="DW340" s="8"/>
      <c r="DX340" s="8"/>
      <c r="DY340" s="8"/>
    </row>
    <row r="341" customFormat="false" ht="15.75" hidden="false" customHeight="true" outlineLevel="0" collapsed="false">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c r="BG341" s="8"/>
      <c r="BH341" s="8"/>
      <c r="BI341" s="8"/>
      <c r="BJ341" s="8"/>
      <c r="BK341" s="8"/>
      <c r="BL341" s="8"/>
      <c r="BM341" s="8"/>
      <c r="BN341" s="8"/>
      <c r="BO341" s="8"/>
      <c r="BP341" s="8"/>
      <c r="BQ341" s="8"/>
      <c r="BR341" s="8"/>
      <c r="BS341" s="8"/>
      <c r="BT341" s="8"/>
      <c r="BU341" s="8"/>
      <c r="BV341" s="8"/>
      <c r="BW341" s="8"/>
      <c r="BX341" s="8"/>
      <c r="BY341" s="8"/>
      <c r="BZ341" s="8"/>
      <c r="CA341" s="8"/>
      <c r="CB341" s="8"/>
      <c r="CC341" s="8"/>
      <c r="CD341" s="8"/>
      <c r="CE341" s="8"/>
      <c r="CF341" s="8"/>
      <c r="CG341" s="8"/>
      <c r="CH341" s="8"/>
      <c r="CI341" s="8"/>
      <c r="CJ341" s="8"/>
      <c r="CK341" s="8"/>
      <c r="CL341" s="8"/>
      <c r="CM341" s="8"/>
      <c r="CN341" s="8"/>
      <c r="CO341" s="8"/>
      <c r="CP341" s="8"/>
      <c r="CQ341" s="8"/>
      <c r="CR341" s="8"/>
      <c r="CS341" s="8"/>
      <c r="CT341" s="8"/>
      <c r="CU341" s="8"/>
      <c r="CV341" s="8"/>
      <c r="CW341" s="8"/>
      <c r="CX341" s="8"/>
      <c r="CY341" s="8"/>
      <c r="CZ341" s="8"/>
      <c r="DA341" s="8"/>
      <c r="DB341" s="8"/>
      <c r="DC341" s="8"/>
      <c r="DD341" s="8"/>
      <c r="DE341" s="8"/>
      <c r="DF341" s="8"/>
      <c r="DG341" s="8"/>
      <c r="DH341" s="8"/>
      <c r="DI341" s="8"/>
      <c r="DJ341" s="8"/>
      <c r="DK341" s="8"/>
      <c r="DL341" s="8"/>
      <c r="DM341" s="8"/>
      <c r="DN341" s="8"/>
      <c r="DO341" s="8"/>
      <c r="DP341" s="8"/>
      <c r="DQ341" s="8"/>
      <c r="DR341" s="8"/>
      <c r="DS341" s="8"/>
      <c r="DT341" s="8"/>
      <c r="DU341" s="8"/>
      <c r="DV341" s="8"/>
      <c r="DW341" s="8"/>
      <c r="DX341" s="8"/>
      <c r="DY341" s="8"/>
    </row>
    <row r="342" customFormat="false" ht="15.75" hidden="false" customHeight="true" outlineLevel="0" collapsed="false">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c r="BG342" s="8"/>
      <c r="BH342" s="8"/>
      <c r="BI342" s="8"/>
      <c r="BJ342" s="8"/>
      <c r="BK342" s="8"/>
      <c r="BL342" s="8"/>
      <c r="BM342" s="8"/>
      <c r="BN342" s="8"/>
      <c r="BO342" s="8"/>
      <c r="BP342" s="8"/>
      <c r="BQ342" s="8"/>
      <c r="BR342" s="8"/>
      <c r="BS342" s="8"/>
      <c r="BT342" s="8"/>
      <c r="BU342" s="8"/>
      <c r="BV342" s="8"/>
      <c r="BW342" s="8"/>
      <c r="BX342" s="8"/>
      <c r="BY342" s="8"/>
      <c r="BZ342" s="8"/>
      <c r="CA342" s="8"/>
      <c r="CB342" s="8"/>
      <c r="CC342" s="8"/>
      <c r="CD342" s="8"/>
      <c r="CE342" s="8"/>
      <c r="CF342" s="8"/>
      <c r="CG342" s="8"/>
      <c r="CH342" s="8"/>
      <c r="CI342" s="8"/>
      <c r="CJ342" s="8"/>
      <c r="CK342" s="8"/>
      <c r="CL342" s="8"/>
      <c r="CM342" s="8"/>
      <c r="CN342" s="8"/>
      <c r="CO342" s="8"/>
      <c r="CP342" s="8"/>
      <c r="CQ342" s="8"/>
      <c r="CR342" s="8"/>
      <c r="CS342" s="8"/>
      <c r="CT342" s="8"/>
      <c r="CU342" s="8"/>
      <c r="CV342" s="8"/>
      <c r="CW342" s="8"/>
      <c r="CX342" s="8"/>
      <c r="CY342" s="8"/>
      <c r="CZ342" s="8"/>
      <c r="DA342" s="8"/>
      <c r="DB342" s="8"/>
      <c r="DC342" s="8"/>
      <c r="DD342" s="8"/>
      <c r="DE342" s="8"/>
      <c r="DF342" s="8"/>
      <c r="DG342" s="8"/>
      <c r="DH342" s="8"/>
      <c r="DI342" s="8"/>
      <c r="DJ342" s="8"/>
      <c r="DK342" s="8"/>
      <c r="DL342" s="8"/>
      <c r="DM342" s="8"/>
      <c r="DN342" s="8"/>
      <c r="DO342" s="8"/>
      <c r="DP342" s="8"/>
      <c r="DQ342" s="8"/>
      <c r="DR342" s="8"/>
      <c r="DS342" s="8"/>
      <c r="DT342" s="8"/>
      <c r="DU342" s="8"/>
      <c r="DV342" s="8"/>
      <c r="DW342" s="8"/>
      <c r="DX342" s="8"/>
      <c r="DY342" s="8"/>
    </row>
    <row r="343" customFormat="false" ht="15.75" hidden="false" customHeight="true" outlineLevel="0" collapsed="false">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c r="BG343" s="8"/>
      <c r="BH343" s="8"/>
      <c r="BI343" s="8"/>
      <c r="BJ343" s="8"/>
      <c r="BK343" s="8"/>
      <c r="BL343" s="8"/>
      <c r="BM343" s="8"/>
      <c r="BN343" s="8"/>
      <c r="BO343" s="8"/>
      <c r="BP343" s="8"/>
      <c r="BQ343" s="8"/>
      <c r="BR343" s="8"/>
      <c r="BS343" s="8"/>
      <c r="BT343" s="8"/>
      <c r="BU343" s="8"/>
      <c r="BV343" s="8"/>
      <c r="BW343" s="8"/>
      <c r="BX343" s="8"/>
      <c r="BY343" s="8"/>
      <c r="BZ343" s="8"/>
      <c r="CA343" s="8"/>
      <c r="CB343" s="8"/>
      <c r="CC343" s="8"/>
      <c r="CD343" s="8"/>
      <c r="CE343" s="8"/>
      <c r="CF343" s="8"/>
      <c r="CG343" s="8"/>
      <c r="CH343" s="8"/>
      <c r="CI343" s="8"/>
      <c r="CJ343" s="8"/>
      <c r="CK343" s="8"/>
      <c r="CL343" s="8"/>
      <c r="CM343" s="8"/>
      <c r="CN343" s="8"/>
      <c r="CO343" s="8"/>
      <c r="CP343" s="8"/>
      <c r="CQ343" s="8"/>
      <c r="CR343" s="8"/>
      <c r="CS343" s="8"/>
      <c r="CT343" s="8"/>
      <c r="CU343" s="8"/>
      <c r="CV343" s="8"/>
      <c r="CW343" s="8"/>
      <c r="CX343" s="8"/>
      <c r="CY343" s="8"/>
      <c r="CZ343" s="8"/>
      <c r="DA343" s="8"/>
      <c r="DB343" s="8"/>
      <c r="DC343" s="8"/>
      <c r="DD343" s="8"/>
      <c r="DE343" s="8"/>
      <c r="DF343" s="8"/>
      <c r="DG343" s="8"/>
      <c r="DH343" s="8"/>
      <c r="DI343" s="8"/>
      <c r="DJ343" s="8"/>
      <c r="DK343" s="8"/>
      <c r="DL343" s="8"/>
      <c r="DM343" s="8"/>
      <c r="DN343" s="8"/>
      <c r="DO343" s="8"/>
      <c r="DP343" s="8"/>
      <c r="DQ343" s="8"/>
      <c r="DR343" s="8"/>
      <c r="DS343" s="8"/>
      <c r="DT343" s="8"/>
      <c r="DU343" s="8"/>
      <c r="DV343" s="8"/>
      <c r="DW343" s="8"/>
      <c r="DX343" s="8"/>
      <c r="DY343" s="8"/>
    </row>
    <row r="344" customFormat="false" ht="15.75" hidden="false" customHeight="true" outlineLevel="0" collapsed="false">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c r="BG344" s="8"/>
      <c r="BH344" s="8"/>
      <c r="BI344" s="8"/>
      <c r="BJ344" s="8"/>
      <c r="BK344" s="8"/>
      <c r="BL344" s="8"/>
      <c r="BM344" s="8"/>
      <c r="BN344" s="8"/>
      <c r="BO344" s="8"/>
      <c r="BP344" s="8"/>
      <c r="BQ344" s="8"/>
      <c r="BR344" s="8"/>
      <c r="BS344" s="8"/>
      <c r="BT344" s="8"/>
      <c r="BU344" s="8"/>
      <c r="BV344" s="8"/>
      <c r="BW344" s="8"/>
      <c r="BX344" s="8"/>
      <c r="BY344" s="8"/>
      <c r="BZ344" s="8"/>
      <c r="CA344" s="8"/>
      <c r="CB344" s="8"/>
      <c r="CC344" s="8"/>
      <c r="CD344" s="8"/>
      <c r="CE344" s="8"/>
      <c r="CF344" s="8"/>
      <c r="CG344" s="8"/>
      <c r="CH344" s="8"/>
      <c r="CI344" s="8"/>
      <c r="CJ344" s="8"/>
      <c r="CK344" s="8"/>
      <c r="CL344" s="8"/>
      <c r="CM344" s="8"/>
      <c r="CN344" s="8"/>
      <c r="CO344" s="8"/>
      <c r="CP344" s="8"/>
      <c r="CQ344" s="8"/>
      <c r="CR344" s="8"/>
      <c r="CS344" s="8"/>
      <c r="CT344" s="8"/>
      <c r="CU344" s="8"/>
      <c r="CV344" s="8"/>
      <c r="CW344" s="8"/>
      <c r="CX344" s="8"/>
      <c r="CY344" s="8"/>
      <c r="CZ344" s="8"/>
      <c r="DA344" s="8"/>
      <c r="DB344" s="8"/>
      <c r="DC344" s="8"/>
      <c r="DD344" s="8"/>
      <c r="DE344" s="8"/>
      <c r="DF344" s="8"/>
      <c r="DG344" s="8"/>
      <c r="DH344" s="8"/>
      <c r="DI344" s="8"/>
      <c r="DJ344" s="8"/>
      <c r="DK344" s="8"/>
      <c r="DL344" s="8"/>
      <c r="DM344" s="8"/>
      <c r="DN344" s="8"/>
      <c r="DO344" s="8"/>
      <c r="DP344" s="8"/>
      <c r="DQ344" s="8"/>
      <c r="DR344" s="8"/>
      <c r="DS344" s="8"/>
      <c r="DT344" s="8"/>
      <c r="DU344" s="8"/>
      <c r="DV344" s="8"/>
      <c r="DW344" s="8"/>
      <c r="DX344" s="8"/>
      <c r="DY344" s="8"/>
    </row>
    <row r="345" customFormat="false" ht="15.75" hidden="false" customHeight="true" outlineLevel="0" collapsed="false">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8"/>
      <c r="BM345" s="8"/>
      <c r="BN345" s="8"/>
      <c r="BO345" s="8"/>
      <c r="BP345" s="8"/>
      <c r="BQ345" s="8"/>
      <c r="BR345" s="8"/>
      <c r="BS345" s="8"/>
      <c r="BT345" s="8"/>
      <c r="BU345" s="8"/>
      <c r="BV345" s="8"/>
      <c r="BW345" s="8"/>
      <c r="BX345" s="8"/>
      <c r="BY345" s="8"/>
      <c r="BZ345" s="8"/>
      <c r="CA345" s="8"/>
      <c r="CB345" s="8"/>
      <c r="CC345" s="8"/>
      <c r="CD345" s="8"/>
      <c r="CE345" s="8"/>
      <c r="CF345" s="8"/>
      <c r="CG345" s="8"/>
      <c r="CH345" s="8"/>
      <c r="CI345" s="8"/>
      <c r="CJ345" s="8"/>
      <c r="CK345" s="8"/>
      <c r="CL345" s="8"/>
      <c r="CM345" s="8"/>
      <c r="CN345" s="8"/>
      <c r="CO345" s="8"/>
      <c r="CP345" s="8"/>
      <c r="CQ345" s="8"/>
      <c r="CR345" s="8"/>
      <c r="CS345" s="8"/>
      <c r="CT345" s="8"/>
      <c r="CU345" s="8"/>
      <c r="CV345" s="8"/>
      <c r="CW345" s="8"/>
      <c r="CX345" s="8"/>
      <c r="CY345" s="8"/>
      <c r="CZ345" s="8"/>
      <c r="DA345" s="8"/>
      <c r="DB345" s="8"/>
      <c r="DC345" s="8"/>
      <c r="DD345" s="8"/>
      <c r="DE345" s="8"/>
      <c r="DF345" s="8"/>
      <c r="DG345" s="8"/>
      <c r="DH345" s="8"/>
      <c r="DI345" s="8"/>
      <c r="DJ345" s="8"/>
      <c r="DK345" s="8"/>
      <c r="DL345" s="8"/>
      <c r="DM345" s="8"/>
      <c r="DN345" s="8"/>
      <c r="DO345" s="8"/>
      <c r="DP345" s="8"/>
      <c r="DQ345" s="8"/>
      <c r="DR345" s="8"/>
      <c r="DS345" s="8"/>
      <c r="DT345" s="8"/>
      <c r="DU345" s="8"/>
      <c r="DV345" s="8"/>
      <c r="DW345" s="8"/>
      <c r="DX345" s="8"/>
      <c r="DY345" s="8"/>
    </row>
    <row r="346" customFormat="false" ht="15.75" hidden="false" customHeight="true" outlineLevel="0" collapsed="false">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c r="BG346" s="8"/>
      <c r="BH346" s="8"/>
      <c r="BI346" s="8"/>
      <c r="BJ346" s="8"/>
      <c r="BK346" s="8"/>
      <c r="BL346" s="8"/>
      <c r="BM346" s="8"/>
      <c r="BN346" s="8"/>
      <c r="BO346" s="8"/>
      <c r="BP346" s="8"/>
      <c r="BQ346" s="8"/>
      <c r="BR346" s="8"/>
      <c r="BS346" s="8"/>
      <c r="BT346" s="8"/>
      <c r="BU346" s="8"/>
      <c r="BV346" s="8"/>
      <c r="BW346" s="8"/>
      <c r="BX346" s="8"/>
      <c r="BY346" s="8"/>
      <c r="BZ346" s="8"/>
      <c r="CA346" s="8"/>
      <c r="CB346" s="8"/>
      <c r="CC346" s="8"/>
      <c r="CD346" s="8"/>
      <c r="CE346" s="8"/>
      <c r="CF346" s="8"/>
      <c r="CG346" s="8"/>
      <c r="CH346" s="8"/>
      <c r="CI346" s="8"/>
      <c r="CJ346" s="8"/>
      <c r="CK346" s="8"/>
      <c r="CL346" s="8"/>
      <c r="CM346" s="8"/>
      <c r="CN346" s="8"/>
      <c r="CO346" s="8"/>
      <c r="CP346" s="8"/>
      <c r="CQ346" s="8"/>
      <c r="CR346" s="8"/>
      <c r="CS346" s="8"/>
      <c r="CT346" s="8"/>
      <c r="CU346" s="8"/>
      <c r="CV346" s="8"/>
      <c r="CW346" s="8"/>
      <c r="CX346" s="8"/>
      <c r="CY346" s="8"/>
      <c r="CZ346" s="8"/>
      <c r="DA346" s="8"/>
      <c r="DB346" s="8"/>
      <c r="DC346" s="8"/>
      <c r="DD346" s="8"/>
      <c r="DE346" s="8"/>
      <c r="DF346" s="8"/>
      <c r="DG346" s="8"/>
      <c r="DH346" s="8"/>
      <c r="DI346" s="8"/>
      <c r="DJ346" s="8"/>
      <c r="DK346" s="8"/>
      <c r="DL346" s="8"/>
      <c r="DM346" s="8"/>
      <c r="DN346" s="8"/>
      <c r="DO346" s="8"/>
      <c r="DP346" s="8"/>
      <c r="DQ346" s="8"/>
      <c r="DR346" s="8"/>
      <c r="DS346" s="8"/>
      <c r="DT346" s="8"/>
      <c r="DU346" s="8"/>
      <c r="DV346" s="8"/>
      <c r="DW346" s="8"/>
      <c r="DX346" s="8"/>
      <c r="DY346" s="8"/>
    </row>
    <row r="347" customFormat="false" ht="15.75" hidden="false" customHeight="true" outlineLevel="0" collapsed="false">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c r="BG347" s="8"/>
      <c r="BH347" s="8"/>
      <c r="BI347" s="8"/>
      <c r="BJ347" s="8"/>
      <c r="BK347" s="8"/>
      <c r="BL347" s="8"/>
      <c r="BM347" s="8"/>
      <c r="BN347" s="8"/>
      <c r="BO347" s="8"/>
      <c r="BP347" s="8"/>
      <c r="BQ347" s="8"/>
      <c r="BR347" s="8"/>
      <c r="BS347" s="8"/>
      <c r="BT347" s="8"/>
      <c r="BU347" s="8"/>
      <c r="BV347" s="8"/>
      <c r="BW347" s="8"/>
      <c r="BX347" s="8"/>
      <c r="BY347" s="8"/>
      <c r="BZ347" s="8"/>
      <c r="CA347" s="8"/>
      <c r="CB347" s="8"/>
      <c r="CC347" s="8"/>
      <c r="CD347" s="8"/>
      <c r="CE347" s="8"/>
      <c r="CF347" s="8"/>
      <c r="CG347" s="8"/>
      <c r="CH347" s="8"/>
      <c r="CI347" s="8"/>
      <c r="CJ347" s="8"/>
      <c r="CK347" s="8"/>
      <c r="CL347" s="8"/>
      <c r="CM347" s="8"/>
      <c r="CN347" s="8"/>
      <c r="CO347" s="8"/>
      <c r="CP347" s="8"/>
      <c r="CQ347" s="8"/>
      <c r="CR347" s="8"/>
      <c r="CS347" s="8"/>
      <c r="CT347" s="8"/>
      <c r="CU347" s="8"/>
      <c r="CV347" s="8"/>
      <c r="CW347" s="8"/>
      <c r="CX347" s="8"/>
      <c r="CY347" s="8"/>
      <c r="CZ347" s="8"/>
      <c r="DA347" s="8"/>
      <c r="DB347" s="8"/>
      <c r="DC347" s="8"/>
      <c r="DD347" s="8"/>
      <c r="DE347" s="8"/>
      <c r="DF347" s="8"/>
      <c r="DG347" s="8"/>
      <c r="DH347" s="8"/>
      <c r="DI347" s="8"/>
      <c r="DJ347" s="8"/>
      <c r="DK347" s="8"/>
      <c r="DL347" s="8"/>
      <c r="DM347" s="8"/>
      <c r="DN347" s="8"/>
      <c r="DO347" s="8"/>
      <c r="DP347" s="8"/>
      <c r="DQ347" s="8"/>
      <c r="DR347" s="8"/>
      <c r="DS347" s="8"/>
      <c r="DT347" s="8"/>
      <c r="DU347" s="8"/>
      <c r="DV347" s="8"/>
      <c r="DW347" s="8"/>
      <c r="DX347" s="8"/>
      <c r="DY347" s="8"/>
    </row>
    <row r="348" customFormat="false" ht="15.75" hidden="false" customHeight="true" outlineLevel="0" collapsed="false">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c r="BG348" s="8"/>
      <c r="BH348" s="8"/>
      <c r="BI348" s="8"/>
      <c r="BJ348" s="8"/>
      <c r="BK348" s="8"/>
      <c r="BL348" s="8"/>
      <c r="BM348" s="8"/>
      <c r="BN348" s="8"/>
      <c r="BO348" s="8"/>
      <c r="BP348" s="8"/>
      <c r="BQ348" s="8"/>
      <c r="BR348" s="8"/>
      <c r="BS348" s="8"/>
      <c r="BT348" s="8"/>
      <c r="BU348" s="8"/>
      <c r="BV348" s="8"/>
      <c r="BW348" s="8"/>
      <c r="BX348" s="8"/>
      <c r="BY348" s="8"/>
      <c r="BZ348" s="8"/>
      <c r="CA348" s="8"/>
      <c r="CB348" s="8"/>
      <c r="CC348" s="8"/>
      <c r="CD348" s="8"/>
      <c r="CE348" s="8"/>
      <c r="CF348" s="8"/>
      <c r="CG348" s="8"/>
      <c r="CH348" s="8"/>
      <c r="CI348" s="8"/>
      <c r="CJ348" s="8"/>
      <c r="CK348" s="8"/>
      <c r="CL348" s="8"/>
      <c r="CM348" s="8"/>
      <c r="CN348" s="8"/>
      <c r="CO348" s="8"/>
      <c r="CP348" s="8"/>
      <c r="CQ348" s="8"/>
      <c r="CR348" s="8"/>
      <c r="CS348" s="8"/>
      <c r="CT348" s="8"/>
      <c r="CU348" s="8"/>
      <c r="CV348" s="8"/>
      <c r="CW348" s="8"/>
      <c r="CX348" s="8"/>
      <c r="CY348" s="8"/>
      <c r="CZ348" s="8"/>
      <c r="DA348" s="8"/>
      <c r="DB348" s="8"/>
      <c r="DC348" s="8"/>
      <c r="DD348" s="8"/>
      <c r="DE348" s="8"/>
      <c r="DF348" s="8"/>
      <c r="DG348" s="8"/>
      <c r="DH348" s="8"/>
      <c r="DI348" s="8"/>
      <c r="DJ348" s="8"/>
      <c r="DK348" s="8"/>
      <c r="DL348" s="8"/>
      <c r="DM348" s="8"/>
      <c r="DN348" s="8"/>
      <c r="DO348" s="8"/>
      <c r="DP348" s="8"/>
      <c r="DQ348" s="8"/>
      <c r="DR348" s="8"/>
      <c r="DS348" s="8"/>
      <c r="DT348" s="8"/>
      <c r="DU348" s="8"/>
      <c r="DV348" s="8"/>
      <c r="DW348" s="8"/>
      <c r="DX348" s="8"/>
      <c r="DY348" s="8"/>
    </row>
    <row r="349" customFormat="false" ht="15.75" hidden="false" customHeight="true" outlineLevel="0" collapsed="false">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c r="BG349" s="8"/>
      <c r="BH349" s="8"/>
      <c r="BI349" s="8"/>
      <c r="BJ349" s="8"/>
      <c r="BK349" s="8"/>
      <c r="BL349" s="8"/>
      <c r="BM349" s="8"/>
      <c r="BN349" s="8"/>
      <c r="BO349" s="8"/>
      <c r="BP349" s="8"/>
      <c r="BQ349" s="8"/>
      <c r="BR349" s="8"/>
      <c r="BS349" s="8"/>
      <c r="BT349" s="8"/>
      <c r="BU349" s="8"/>
      <c r="BV349" s="8"/>
      <c r="BW349" s="8"/>
      <c r="BX349" s="8"/>
      <c r="BY349" s="8"/>
      <c r="BZ349" s="8"/>
      <c r="CA349" s="8"/>
      <c r="CB349" s="8"/>
      <c r="CC349" s="8"/>
      <c r="CD349" s="8"/>
      <c r="CE349" s="8"/>
      <c r="CF349" s="8"/>
      <c r="CG349" s="8"/>
      <c r="CH349" s="8"/>
      <c r="CI349" s="8"/>
      <c r="CJ349" s="8"/>
      <c r="CK349" s="8"/>
      <c r="CL349" s="8"/>
      <c r="CM349" s="8"/>
      <c r="CN349" s="8"/>
      <c r="CO349" s="8"/>
      <c r="CP349" s="8"/>
      <c r="CQ349" s="8"/>
      <c r="CR349" s="8"/>
      <c r="CS349" s="8"/>
      <c r="CT349" s="8"/>
      <c r="CU349" s="8"/>
      <c r="CV349" s="8"/>
      <c r="CW349" s="8"/>
      <c r="CX349" s="8"/>
      <c r="CY349" s="8"/>
      <c r="CZ349" s="8"/>
      <c r="DA349" s="8"/>
      <c r="DB349" s="8"/>
      <c r="DC349" s="8"/>
      <c r="DD349" s="8"/>
      <c r="DE349" s="8"/>
      <c r="DF349" s="8"/>
      <c r="DG349" s="8"/>
      <c r="DH349" s="8"/>
      <c r="DI349" s="8"/>
      <c r="DJ349" s="8"/>
      <c r="DK349" s="8"/>
      <c r="DL349" s="8"/>
      <c r="DM349" s="8"/>
      <c r="DN349" s="8"/>
      <c r="DO349" s="8"/>
      <c r="DP349" s="8"/>
      <c r="DQ349" s="8"/>
      <c r="DR349" s="8"/>
      <c r="DS349" s="8"/>
      <c r="DT349" s="8"/>
      <c r="DU349" s="8"/>
      <c r="DV349" s="8"/>
      <c r="DW349" s="8"/>
      <c r="DX349" s="8"/>
      <c r="DY349" s="8"/>
    </row>
    <row r="350" customFormat="false" ht="15.75" hidden="false" customHeight="true" outlineLevel="0" collapsed="false">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c r="BG350" s="8"/>
      <c r="BH350" s="8"/>
      <c r="BI350" s="8"/>
      <c r="BJ350" s="8"/>
      <c r="BK350" s="8"/>
      <c r="BL350" s="8"/>
      <c r="BM350" s="8"/>
      <c r="BN350" s="8"/>
      <c r="BO350" s="8"/>
      <c r="BP350" s="8"/>
      <c r="BQ350" s="8"/>
      <c r="BR350" s="8"/>
      <c r="BS350" s="8"/>
      <c r="BT350" s="8"/>
      <c r="BU350" s="8"/>
      <c r="BV350" s="8"/>
      <c r="BW350" s="8"/>
      <c r="BX350" s="8"/>
      <c r="BY350" s="8"/>
      <c r="BZ350" s="8"/>
      <c r="CA350" s="8"/>
      <c r="CB350" s="8"/>
      <c r="CC350" s="8"/>
      <c r="CD350" s="8"/>
      <c r="CE350" s="8"/>
      <c r="CF350" s="8"/>
      <c r="CG350" s="8"/>
      <c r="CH350" s="8"/>
      <c r="CI350" s="8"/>
      <c r="CJ350" s="8"/>
      <c r="CK350" s="8"/>
      <c r="CL350" s="8"/>
      <c r="CM350" s="8"/>
      <c r="CN350" s="8"/>
      <c r="CO350" s="8"/>
      <c r="CP350" s="8"/>
      <c r="CQ350" s="8"/>
      <c r="CR350" s="8"/>
      <c r="CS350" s="8"/>
      <c r="CT350" s="8"/>
      <c r="CU350" s="8"/>
      <c r="CV350" s="8"/>
      <c r="CW350" s="8"/>
      <c r="CX350" s="8"/>
      <c r="CY350" s="8"/>
      <c r="CZ350" s="8"/>
      <c r="DA350" s="8"/>
      <c r="DB350" s="8"/>
      <c r="DC350" s="8"/>
      <c r="DD350" s="8"/>
      <c r="DE350" s="8"/>
      <c r="DF350" s="8"/>
      <c r="DG350" s="8"/>
      <c r="DH350" s="8"/>
      <c r="DI350" s="8"/>
      <c r="DJ350" s="8"/>
      <c r="DK350" s="8"/>
      <c r="DL350" s="8"/>
      <c r="DM350" s="8"/>
      <c r="DN350" s="8"/>
      <c r="DO350" s="8"/>
      <c r="DP350" s="8"/>
      <c r="DQ350" s="8"/>
      <c r="DR350" s="8"/>
      <c r="DS350" s="8"/>
      <c r="DT350" s="8"/>
      <c r="DU350" s="8"/>
      <c r="DV350" s="8"/>
      <c r="DW350" s="8"/>
      <c r="DX350" s="8"/>
      <c r="DY350" s="8"/>
    </row>
    <row r="351" customFormat="false" ht="15.75" hidden="false" customHeight="true" outlineLevel="0" collapsed="false">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c r="AZ351" s="8"/>
      <c r="BA351" s="8"/>
      <c r="BB351" s="8"/>
      <c r="BC351" s="8"/>
      <c r="BD351" s="8"/>
      <c r="BE351" s="8"/>
      <c r="BF351" s="8"/>
      <c r="BG351" s="8"/>
      <c r="BH351" s="8"/>
      <c r="BI351" s="8"/>
      <c r="BJ351" s="8"/>
      <c r="BK351" s="8"/>
      <c r="BL351" s="8"/>
      <c r="BM351" s="8"/>
      <c r="BN351" s="8"/>
      <c r="BO351" s="8"/>
      <c r="BP351" s="8"/>
      <c r="BQ351" s="8"/>
      <c r="BR351" s="8"/>
      <c r="BS351" s="8"/>
      <c r="BT351" s="8"/>
      <c r="BU351" s="8"/>
      <c r="BV351" s="8"/>
      <c r="BW351" s="8"/>
      <c r="BX351" s="8"/>
      <c r="BY351" s="8"/>
      <c r="BZ351" s="8"/>
      <c r="CA351" s="8"/>
      <c r="CB351" s="8"/>
      <c r="CC351" s="8"/>
      <c r="CD351" s="8"/>
      <c r="CE351" s="8"/>
      <c r="CF351" s="8"/>
      <c r="CG351" s="8"/>
      <c r="CH351" s="8"/>
      <c r="CI351" s="8"/>
      <c r="CJ351" s="8"/>
      <c r="CK351" s="8"/>
      <c r="CL351" s="8"/>
      <c r="CM351" s="8"/>
      <c r="CN351" s="8"/>
      <c r="CO351" s="8"/>
      <c r="CP351" s="8"/>
      <c r="CQ351" s="8"/>
      <c r="CR351" s="8"/>
      <c r="CS351" s="8"/>
      <c r="CT351" s="8"/>
      <c r="CU351" s="8"/>
      <c r="CV351" s="8"/>
      <c r="CW351" s="8"/>
      <c r="CX351" s="8"/>
      <c r="CY351" s="8"/>
      <c r="CZ351" s="8"/>
      <c r="DA351" s="8"/>
      <c r="DB351" s="8"/>
      <c r="DC351" s="8"/>
      <c r="DD351" s="8"/>
      <c r="DE351" s="8"/>
      <c r="DF351" s="8"/>
      <c r="DG351" s="8"/>
      <c r="DH351" s="8"/>
      <c r="DI351" s="8"/>
      <c r="DJ351" s="8"/>
      <c r="DK351" s="8"/>
      <c r="DL351" s="8"/>
      <c r="DM351" s="8"/>
      <c r="DN351" s="8"/>
      <c r="DO351" s="8"/>
      <c r="DP351" s="8"/>
      <c r="DQ351" s="8"/>
      <c r="DR351" s="8"/>
      <c r="DS351" s="8"/>
      <c r="DT351" s="8"/>
      <c r="DU351" s="8"/>
      <c r="DV351" s="8"/>
      <c r="DW351" s="8"/>
      <c r="DX351" s="8"/>
      <c r="DY351" s="8"/>
    </row>
    <row r="352" customFormat="false" ht="15.75" hidden="false" customHeight="true" outlineLevel="0" collapsed="false">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c r="AZ352" s="8"/>
      <c r="BA352" s="8"/>
      <c r="BB352" s="8"/>
      <c r="BC352" s="8"/>
      <c r="BD352" s="8"/>
      <c r="BE352" s="8"/>
      <c r="BF352" s="8"/>
      <c r="BG352" s="8"/>
      <c r="BH352" s="8"/>
      <c r="BI352" s="8"/>
      <c r="BJ352" s="8"/>
      <c r="BK352" s="8"/>
      <c r="BL352" s="8"/>
      <c r="BM352" s="8"/>
      <c r="BN352" s="8"/>
      <c r="BO352" s="8"/>
      <c r="BP352" s="8"/>
      <c r="BQ352" s="8"/>
      <c r="BR352" s="8"/>
      <c r="BS352" s="8"/>
      <c r="BT352" s="8"/>
      <c r="BU352" s="8"/>
      <c r="BV352" s="8"/>
      <c r="BW352" s="8"/>
      <c r="BX352" s="8"/>
      <c r="BY352" s="8"/>
      <c r="BZ352" s="8"/>
      <c r="CA352" s="8"/>
      <c r="CB352" s="8"/>
      <c r="CC352" s="8"/>
      <c r="CD352" s="8"/>
      <c r="CE352" s="8"/>
      <c r="CF352" s="8"/>
      <c r="CG352" s="8"/>
      <c r="CH352" s="8"/>
      <c r="CI352" s="8"/>
      <c r="CJ352" s="8"/>
      <c r="CK352" s="8"/>
      <c r="CL352" s="8"/>
      <c r="CM352" s="8"/>
      <c r="CN352" s="8"/>
      <c r="CO352" s="8"/>
      <c r="CP352" s="8"/>
      <c r="CQ352" s="8"/>
      <c r="CR352" s="8"/>
      <c r="CS352" s="8"/>
      <c r="CT352" s="8"/>
      <c r="CU352" s="8"/>
      <c r="CV352" s="8"/>
      <c r="CW352" s="8"/>
      <c r="CX352" s="8"/>
      <c r="CY352" s="8"/>
      <c r="CZ352" s="8"/>
      <c r="DA352" s="8"/>
      <c r="DB352" s="8"/>
      <c r="DC352" s="8"/>
      <c r="DD352" s="8"/>
      <c r="DE352" s="8"/>
      <c r="DF352" s="8"/>
      <c r="DG352" s="8"/>
      <c r="DH352" s="8"/>
      <c r="DI352" s="8"/>
      <c r="DJ352" s="8"/>
      <c r="DK352" s="8"/>
      <c r="DL352" s="8"/>
      <c r="DM352" s="8"/>
      <c r="DN352" s="8"/>
      <c r="DO352" s="8"/>
      <c r="DP352" s="8"/>
      <c r="DQ352" s="8"/>
      <c r="DR352" s="8"/>
      <c r="DS352" s="8"/>
      <c r="DT352" s="8"/>
      <c r="DU352" s="8"/>
      <c r="DV352" s="8"/>
      <c r="DW352" s="8"/>
      <c r="DX352" s="8"/>
      <c r="DY352" s="8"/>
    </row>
    <row r="353" customFormat="false" ht="15.75" hidden="false" customHeight="true" outlineLevel="0" collapsed="false">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c r="BG353" s="8"/>
      <c r="BH353" s="8"/>
      <c r="BI353" s="8"/>
      <c r="BJ353" s="8"/>
      <c r="BK353" s="8"/>
      <c r="BL353" s="8"/>
      <c r="BM353" s="8"/>
      <c r="BN353" s="8"/>
      <c r="BO353" s="8"/>
      <c r="BP353" s="8"/>
      <c r="BQ353" s="8"/>
      <c r="BR353" s="8"/>
      <c r="BS353" s="8"/>
      <c r="BT353" s="8"/>
      <c r="BU353" s="8"/>
      <c r="BV353" s="8"/>
      <c r="BW353" s="8"/>
      <c r="BX353" s="8"/>
      <c r="BY353" s="8"/>
      <c r="BZ353" s="8"/>
      <c r="CA353" s="8"/>
      <c r="CB353" s="8"/>
      <c r="CC353" s="8"/>
      <c r="CD353" s="8"/>
      <c r="CE353" s="8"/>
      <c r="CF353" s="8"/>
      <c r="CG353" s="8"/>
      <c r="CH353" s="8"/>
      <c r="CI353" s="8"/>
      <c r="CJ353" s="8"/>
      <c r="CK353" s="8"/>
      <c r="CL353" s="8"/>
      <c r="CM353" s="8"/>
      <c r="CN353" s="8"/>
      <c r="CO353" s="8"/>
      <c r="CP353" s="8"/>
      <c r="CQ353" s="8"/>
      <c r="CR353" s="8"/>
      <c r="CS353" s="8"/>
      <c r="CT353" s="8"/>
      <c r="CU353" s="8"/>
      <c r="CV353" s="8"/>
      <c r="CW353" s="8"/>
      <c r="CX353" s="8"/>
      <c r="CY353" s="8"/>
      <c r="CZ353" s="8"/>
      <c r="DA353" s="8"/>
      <c r="DB353" s="8"/>
      <c r="DC353" s="8"/>
      <c r="DD353" s="8"/>
      <c r="DE353" s="8"/>
      <c r="DF353" s="8"/>
      <c r="DG353" s="8"/>
      <c r="DH353" s="8"/>
      <c r="DI353" s="8"/>
      <c r="DJ353" s="8"/>
      <c r="DK353" s="8"/>
      <c r="DL353" s="8"/>
      <c r="DM353" s="8"/>
      <c r="DN353" s="8"/>
      <c r="DO353" s="8"/>
      <c r="DP353" s="8"/>
      <c r="DQ353" s="8"/>
      <c r="DR353" s="8"/>
      <c r="DS353" s="8"/>
      <c r="DT353" s="8"/>
      <c r="DU353" s="8"/>
      <c r="DV353" s="8"/>
      <c r="DW353" s="8"/>
      <c r="DX353" s="8"/>
      <c r="DY353" s="8"/>
    </row>
    <row r="354" customFormat="false" ht="15.75" hidden="false" customHeight="true" outlineLevel="0" collapsed="false">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c r="AZ354" s="8"/>
      <c r="BA354" s="8"/>
      <c r="BB354" s="8"/>
      <c r="BC354" s="8"/>
      <c r="BD354" s="8"/>
      <c r="BE354" s="8"/>
      <c r="BF354" s="8"/>
      <c r="BG354" s="8"/>
      <c r="BH354" s="8"/>
      <c r="BI354" s="8"/>
      <c r="BJ354" s="8"/>
      <c r="BK354" s="8"/>
      <c r="BL354" s="8"/>
      <c r="BM354" s="8"/>
      <c r="BN354" s="8"/>
      <c r="BO354" s="8"/>
      <c r="BP354" s="8"/>
      <c r="BQ354" s="8"/>
      <c r="BR354" s="8"/>
      <c r="BS354" s="8"/>
      <c r="BT354" s="8"/>
      <c r="BU354" s="8"/>
      <c r="BV354" s="8"/>
      <c r="BW354" s="8"/>
      <c r="BX354" s="8"/>
      <c r="BY354" s="8"/>
      <c r="BZ354" s="8"/>
      <c r="CA354" s="8"/>
      <c r="CB354" s="8"/>
      <c r="CC354" s="8"/>
      <c r="CD354" s="8"/>
      <c r="CE354" s="8"/>
      <c r="CF354" s="8"/>
      <c r="CG354" s="8"/>
      <c r="CH354" s="8"/>
      <c r="CI354" s="8"/>
      <c r="CJ354" s="8"/>
      <c r="CK354" s="8"/>
      <c r="CL354" s="8"/>
      <c r="CM354" s="8"/>
      <c r="CN354" s="8"/>
      <c r="CO354" s="8"/>
      <c r="CP354" s="8"/>
      <c r="CQ354" s="8"/>
      <c r="CR354" s="8"/>
      <c r="CS354" s="8"/>
      <c r="CT354" s="8"/>
      <c r="CU354" s="8"/>
      <c r="CV354" s="8"/>
      <c r="CW354" s="8"/>
      <c r="CX354" s="8"/>
      <c r="CY354" s="8"/>
      <c r="CZ354" s="8"/>
      <c r="DA354" s="8"/>
      <c r="DB354" s="8"/>
      <c r="DC354" s="8"/>
      <c r="DD354" s="8"/>
      <c r="DE354" s="8"/>
      <c r="DF354" s="8"/>
      <c r="DG354" s="8"/>
      <c r="DH354" s="8"/>
      <c r="DI354" s="8"/>
      <c r="DJ354" s="8"/>
      <c r="DK354" s="8"/>
      <c r="DL354" s="8"/>
      <c r="DM354" s="8"/>
      <c r="DN354" s="8"/>
      <c r="DO354" s="8"/>
      <c r="DP354" s="8"/>
      <c r="DQ354" s="8"/>
      <c r="DR354" s="8"/>
      <c r="DS354" s="8"/>
      <c r="DT354" s="8"/>
      <c r="DU354" s="8"/>
      <c r="DV354" s="8"/>
      <c r="DW354" s="8"/>
      <c r="DX354" s="8"/>
      <c r="DY354" s="8"/>
    </row>
    <row r="355" customFormat="false" ht="15.75" hidden="false" customHeight="true" outlineLevel="0" collapsed="false">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c r="BH355" s="8"/>
      <c r="BI355" s="8"/>
      <c r="BJ355" s="8"/>
      <c r="BK355" s="8"/>
      <c r="BL355" s="8"/>
      <c r="BM355" s="8"/>
      <c r="BN355" s="8"/>
      <c r="BO355" s="8"/>
      <c r="BP355" s="8"/>
      <c r="BQ355" s="8"/>
      <c r="BR355" s="8"/>
      <c r="BS355" s="8"/>
      <c r="BT355" s="8"/>
      <c r="BU355" s="8"/>
      <c r="BV355" s="8"/>
      <c r="BW355" s="8"/>
      <c r="BX355" s="8"/>
      <c r="BY355" s="8"/>
      <c r="BZ355" s="8"/>
      <c r="CA355" s="8"/>
      <c r="CB355" s="8"/>
      <c r="CC355" s="8"/>
      <c r="CD355" s="8"/>
      <c r="CE355" s="8"/>
      <c r="CF355" s="8"/>
      <c r="CG355" s="8"/>
      <c r="CH355" s="8"/>
      <c r="CI355" s="8"/>
      <c r="CJ355" s="8"/>
      <c r="CK355" s="8"/>
      <c r="CL355" s="8"/>
      <c r="CM355" s="8"/>
      <c r="CN355" s="8"/>
      <c r="CO355" s="8"/>
      <c r="CP355" s="8"/>
      <c r="CQ355" s="8"/>
      <c r="CR355" s="8"/>
      <c r="CS355" s="8"/>
      <c r="CT355" s="8"/>
      <c r="CU355" s="8"/>
      <c r="CV355" s="8"/>
      <c r="CW355" s="8"/>
      <c r="CX355" s="8"/>
      <c r="CY355" s="8"/>
      <c r="CZ355" s="8"/>
      <c r="DA355" s="8"/>
      <c r="DB355" s="8"/>
      <c r="DC355" s="8"/>
      <c r="DD355" s="8"/>
      <c r="DE355" s="8"/>
      <c r="DF355" s="8"/>
      <c r="DG355" s="8"/>
      <c r="DH355" s="8"/>
      <c r="DI355" s="8"/>
      <c r="DJ355" s="8"/>
      <c r="DK355" s="8"/>
      <c r="DL355" s="8"/>
      <c r="DM355" s="8"/>
      <c r="DN355" s="8"/>
      <c r="DO355" s="8"/>
      <c r="DP355" s="8"/>
      <c r="DQ355" s="8"/>
      <c r="DR355" s="8"/>
      <c r="DS355" s="8"/>
      <c r="DT355" s="8"/>
      <c r="DU355" s="8"/>
      <c r="DV355" s="8"/>
      <c r="DW355" s="8"/>
      <c r="DX355" s="8"/>
      <c r="DY355" s="8"/>
    </row>
    <row r="356" customFormat="false" ht="15.75" hidden="false" customHeight="true" outlineLevel="0" collapsed="false">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c r="BE356" s="8"/>
      <c r="BF356" s="8"/>
      <c r="BG356" s="8"/>
      <c r="BH356" s="8"/>
      <c r="BI356" s="8"/>
      <c r="BJ356" s="8"/>
      <c r="BK356" s="8"/>
      <c r="BL356" s="8"/>
      <c r="BM356" s="8"/>
      <c r="BN356" s="8"/>
      <c r="BO356" s="8"/>
      <c r="BP356" s="8"/>
      <c r="BQ356" s="8"/>
      <c r="BR356" s="8"/>
      <c r="BS356" s="8"/>
      <c r="BT356" s="8"/>
      <c r="BU356" s="8"/>
      <c r="BV356" s="8"/>
      <c r="BW356" s="8"/>
      <c r="BX356" s="8"/>
      <c r="BY356" s="8"/>
      <c r="BZ356" s="8"/>
      <c r="CA356" s="8"/>
      <c r="CB356" s="8"/>
      <c r="CC356" s="8"/>
      <c r="CD356" s="8"/>
      <c r="CE356" s="8"/>
      <c r="CF356" s="8"/>
      <c r="CG356" s="8"/>
      <c r="CH356" s="8"/>
      <c r="CI356" s="8"/>
      <c r="CJ356" s="8"/>
      <c r="CK356" s="8"/>
      <c r="CL356" s="8"/>
      <c r="CM356" s="8"/>
      <c r="CN356" s="8"/>
      <c r="CO356" s="8"/>
      <c r="CP356" s="8"/>
      <c r="CQ356" s="8"/>
      <c r="CR356" s="8"/>
      <c r="CS356" s="8"/>
      <c r="CT356" s="8"/>
      <c r="CU356" s="8"/>
      <c r="CV356" s="8"/>
      <c r="CW356" s="8"/>
      <c r="CX356" s="8"/>
      <c r="CY356" s="8"/>
      <c r="CZ356" s="8"/>
      <c r="DA356" s="8"/>
      <c r="DB356" s="8"/>
      <c r="DC356" s="8"/>
      <c r="DD356" s="8"/>
      <c r="DE356" s="8"/>
      <c r="DF356" s="8"/>
      <c r="DG356" s="8"/>
      <c r="DH356" s="8"/>
      <c r="DI356" s="8"/>
      <c r="DJ356" s="8"/>
      <c r="DK356" s="8"/>
      <c r="DL356" s="8"/>
      <c r="DM356" s="8"/>
      <c r="DN356" s="8"/>
      <c r="DO356" s="8"/>
      <c r="DP356" s="8"/>
      <c r="DQ356" s="8"/>
      <c r="DR356" s="8"/>
      <c r="DS356" s="8"/>
      <c r="DT356" s="8"/>
      <c r="DU356" s="8"/>
      <c r="DV356" s="8"/>
      <c r="DW356" s="8"/>
      <c r="DX356" s="8"/>
      <c r="DY356" s="8"/>
    </row>
    <row r="357" customFormat="false" ht="15.75" hidden="false" customHeight="true" outlineLevel="0" collapsed="false">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c r="BG357" s="8"/>
      <c r="BH357" s="8"/>
      <c r="BI357" s="8"/>
      <c r="BJ357" s="8"/>
      <c r="BK357" s="8"/>
      <c r="BL357" s="8"/>
      <c r="BM357" s="8"/>
      <c r="BN357" s="8"/>
      <c r="BO357" s="8"/>
      <c r="BP357" s="8"/>
      <c r="BQ357" s="8"/>
      <c r="BR357" s="8"/>
      <c r="BS357" s="8"/>
      <c r="BT357" s="8"/>
      <c r="BU357" s="8"/>
      <c r="BV357" s="8"/>
      <c r="BW357" s="8"/>
      <c r="BX357" s="8"/>
      <c r="BY357" s="8"/>
      <c r="BZ357" s="8"/>
      <c r="CA357" s="8"/>
      <c r="CB357" s="8"/>
      <c r="CC357" s="8"/>
      <c r="CD357" s="8"/>
      <c r="CE357" s="8"/>
      <c r="CF357" s="8"/>
      <c r="CG357" s="8"/>
      <c r="CH357" s="8"/>
      <c r="CI357" s="8"/>
      <c r="CJ357" s="8"/>
      <c r="CK357" s="8"/>
      <c r="CL357" s="8"/>
      <c r="CM357" s="8"/>
      <c r="CN357" s="8"/>
      <c r="CO357" s="8"/>
      <c r="CP357" s="8"/>
      <c r="CQ357" s="8"/>
      <c r="CR357" s="8"/>
      <c r="CS357" s="8"/>
      <c r="CT357" s="8"/>
      <c r="CU357" s="8"/>
      <c r="CV357" s="8"/>
      <c r="CW357" s="8"/>
      <c r="CX357" s="8"/>
      <c r="CY357" s="8"/>
      <c r="CZ357" s="8"/>
      <c r="DA357" s="8"/>
      <c r="DB357" s="8"/>
      <c r="DC357" s="8"/>
      <c r="DD357" s="8"/>
      <c r="DE357" s="8"/>
      <c r="DF357" s="8"/>
      <c r="DG357" s="8"/>
      <c r="DH357" s="8"/>
      <c r="DI357" s="8"/>
      <c r="DJ357" s="8"/>
      <c r="DK357" s="8"/>
      <c r="DL357" s="8"/>
      <c r="DM357" s="8"/>
      <c r="DN357" s="8"/>
      <c r="DO357" s="8"/>
      <c r="DP357" s="8"/>
      <c r="DQ357" s="8"/>
      <c r="DR357" s="8"/>
      <c r="DS357" s="8"/>
      <c r="DT357" s="8"/>
      <c r="DU357" s="8"/>
      <c r="DV357" s="8"/>
      <c r="DW357" s="8"/>
      <c r="DX357" s="8"/>
      <c r="DY357" s="8"/>
    </row>
    <row r="358" customFormat="false" ht="15.75" hidden="false" customHeight="true" outlineLevel="0" collapsed="false">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c r="BG358" s="8"/>
      <c r="BH358" s="8"/>
      <c r="BI358" s="8"/>
      <c r="BJ358" s="8"/>
      <c r="BK358" s="8"/>
      <c r="BL358" s="8"/>
      <c r="BM358" s="8"/>
      <c r="BN358" s="8"/>
      <c r="BO358" s="8"/>
      <c r="BP358" s="8"/>
      <c r="BQ358" s="8"/>
      <c r="BR358" s="8"/>
      <c r="BS358" s="8"/>
      <c r="BT358" s="8"/>
      <c r="BU358" s="8"/>
      <c r="BV358" s="8"/>
      <c r="BW358" s="8"/>
      <c r="BX358" s="8"/>
      <c r="BY358" s="8"/>
      <c r="BZ358" s="8"/>
      <c r="CA358" s="8"/>
      <c r="CB358" s="8"/>
      <c r="CC358" s="8"/>
      <c r="CD358" s="8"/>
      <c r="CE358" s="8"/>
      <c r="CF358" s="8"/>
      <c r="CG358" s="8"/>
      <c r="CH358" s="8"/>
      <c r="CI358" s="8"/>
      <c r="CJ358" s="8"/>
      <c r="CK358" s="8"/>
      <c r="CL358" s="8"/>
      <c r="CM358" s="8"/>
      <c r="CN358" s="8"/>
      <c r="CO358" s="8"/>
      <c r="CP358" s="8"/>
      <c r="CQ358" s="8"/>
      <c r="CR358" s="8"/>
      <c r="CS358" s="8"/>
      <c r="CT358" s="8"/>
      <c r="CU358" s="8"/>
      <c r="CV358" s="8"/>
      <c r="CW358" s="8"/>
      <c r="CX358" s="8"/>
      <c r="CY358" s="8"/>
      <c r="CZ358" s="8"/>
      <c r="DA358" s="8"/>
      <c r="DB358" s="8"/>
      <c r="DC358" s="8"/>
      <c r="DD358" s="8"/>
      <c r="DE358" s="8"/>
      <c r="DF358" s="8"/>
      <c r="DG358" s="8"/>
      <c r="DH358" s="8"/>
      <c r="DI358" s="8"/>
      <c r="DJ358" s="8"/>
      <c r="DK358" s="8"/>
      <c r="DL358" s="8"/>
      <c r="DM358" s="8"/>
      <c r="DN358" s="8"/>
      <c r="DO358" s="8"/>
      <c r="DP358" s="8"/>
      <c r="DQ358" s="8"/>
      <c r="DR358" s="8"/>
      <c r="DS358" s="8"/>
      <c r="DT358" s="8"/>
      <c r="DU358" s="8"/>
      <c r="DV358" s="8"/>
      <c r="DW358" s="8"/>
      <c r="DX358" s="8"/>
      <c r="DY358" s="8"/>
    </row>
    <row r="359" customFormat="false" ht="15.75" hidden="false" customHeight="true" outlineLevel="0" collapsed="false">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c r="AZ359" s="8"/>
      <c r="BA359" s="8"/>
      <c r="BB359" s="8"/>
      <c r="BC359" s="8"/>
      <c r="BD359" s="8"/>
      <c r="BE359" s="8"/>
      <c r="BF359" s="8"/>
      <c r="BG359" s="8"/>
      <c r="BH359" s="8"/>
      <c r="BI359" s="8"/>
      <c r="BJ359" s="8"/>
      <c r="BK359" s="8"/>
      <c r="BL359" s="8"/>
      <c r="BM359" s="8"/>
      <c r="BN359" s="8"/>
      <c r="BO359" s="8"/>
      <c r="BP359" s="8"/>
      <c r="BQ359" s="8"/>
      <c r="BR359" s="8"/>
      <c r="BS359" s="8"/>
      <c r="BT359" s="8"/>
      <c r="BU359" s="8"/>
      <c r="BV359" s="8"/>
      <c r="BW359" s="8"/>
      <c r="BX359" s="8"/>
      <c r="BY359" s="8"/>
      <c r="BZ359" s="8"/>
      <c r="CA359" s="8"/>
      <c r="CB359" s="8"/>
      <c r="CC359" s="8"/>
      <c r="CD359" s="8"/>
      <c r="CE359" s="8"/>
      <c r="CF359" s="8"/>
      <c r="CG359" s="8"/>
      <c r="CH359" s="8"/>
      <c r="CI359" s="8"/>
      <c r="CJ359" s="8"/>
      <c r="CK359" s="8"/>
      <c r="CL359" s="8"/>
      <c r="CM359" s="8"/>
      <c r="CN359" s="8"/>
      <c r="CO359" s="8"/>
      <c r="CP359" s="8"/>
      <c r="CQ359" s="8"/>
      <c r="CR359" s="8"/>
      <c r="CS359" s="8"/>
      <c r="CT359" s="8"/>
      <c r="CU359" s="8"/>
      <c r="CV359" s="8"/>
      <c r="CW359" s="8"/>
      <c r="CX359" s="8"/>
      <c r="CY359" s="8"/>
      <c r="CZ359" s="8"/>
      <c r="DA359" s="8"/>
      <c r="DB359" s="8"/>
      <c r="DC359" s="8"/>
      <c r="DD359" s="8"/>
      <c r="DE359" s="8"/>
      <c r="DF359" s="8"/>
      <c r="DG359" s="8"/>
      <c r="DH359" s="8"/>
      <c r="DI359" s="8"/>
      <c r="DJ359" s="8"/>
      <c r="DK359" s="8"/>
      <c r="DL359" s="8"/>
      <c r="DM359" s="8"/>
      <c r="DN359" s="8"/>
      <c r="DO359" s="8"/>
      <c r="DP359" s="8"/>
      <c r="DQ359" s="8"/>
      <c r="DR359" s="8"/>
      <c r="DS359" s="8"/>
      <c r="DT359" s="8"/>
      <c r="DU359" s="8"/>
      <c r="DV359" s="8"/>
      <c r="DW359" s="8"/>
      <c r="DX359" s="8"/>
      <c r="DY359" s="8"/>
    </row>
    <row r="360" customFormat="false" ht="15.75" hidden="false" customHeight="true" outlineLevel="0" collapsed="false">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c r="BF360" s="8"/>
      <c r="BG360" s="8"/>
      <c r="BH360" s="8"/>
      <c r="BI360" s="8"/>
      <c r="BJ360" s="8"/>
      <c r="BK360" s="8"/>
      <c r="BL360" s="8"/>
      <c r="BM360" s="8"/>
      <c r="BN360" s="8"/>
      <c r="BO360" s="8"/>
      <c r="BP360" s="8"/>
      <c r="BQ360" s="8"/>
      <c r="BR360" s="8"/>
      <c r="BS360" s="8"/>
      <c r="BT360" s="8"/>
      <c r="BU360" s="8"/>
      <c r="BV360" s="8"/>
      <c r="BW360" s="8"/>
      <c r="BX360" s="8"/>
      <c r="BY360" s="8"/>
      <c r="BZ360" s="8"/>
      <c r="CA360" s="8"/>
      <c r="CB360" s="8"/>
      <c r="CC360" s="8"/>
      <c r="CD360" s="8"/>
      <c r="CE360" s="8"/>
      <c r="CF360" s="8"/>
      <c r="CG360" s="8"/>
      <c r="CH360" s="8"/>
      <c r="CI360" s="8"/>
      <c r="CJ360" s="8"/>
      <c r="CK360" s="8"/>
      <c r="CL360" s="8"/>
      <c r="CM360" s="8"/>
      <c r="CN360" s="8"/>
      <c r="CO360" s="8"/>
      <c r="CP360" s="8"/>
      <c r="CQ360" s="8"/>
      <c r="CR360" s="8"/>
      <c r="CS360" s="8"/>
      <c r="CT360" s="8"/>
      <c r="CU360" s="8"/>
      <c r="CV360" s="8"/>
      <c r="CW360" s="8"/>
      <c r="CX360" s="8"/>
      <c r="CY360" s="8"/>
      <c r="CZ360" s="8"/>
      <c r="DA360" s="8"/>
      <c r="DB360" s="8"/>
      <c r="DC360" s="8"/>
      <c r="DD360" s="8"/>
      <c r="DE360" s="8"/>
      <c r="DF360" s="8"/>
      <c r="DG360" s="8"/>
      <c r="DH360" s="8"/>
      <c r="DI360" s="8"/>
      <c r="DJ360" s="8"/>
      <c r="DK360" s="8"/>
      <c r="DL360" s="8"/>
      <c r="DM360" s="8"/>
      <c r="DN360" s="8"/>
      <c r="DO360" s="8"/>
      <c r="DP360" s="8"/>
      <c r="DQ360" s="8"/>
      <c r="DR360" s="8"/>
      <c r="DS360" s="8"/>
      <c r="DT360" s="8"/>
      <c r="DU360" s="8"/>
      <c r="DV360" s="8"/>
      <c r="DW360" s="8"/>
      <c r="DX360" s="8"/>
      <c r="DY360" s="8"/>
    </row>
    <row r="361" customFormat="false" ht="15.75" hidden="false" customHeight="true" outlineLevel="0" collapsed="false">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c r="BG361" s="8"/>
      <c r="BH361" s="8"/>
      <c r="BI361" s="8"/>
      <c r="BJ361" s="8"/>
      <c r="BK361" s="8"/>
      <c r="BL361" s="8"/>
      <c r="BM361" s="8"/>
      <c r="BN361" s="8"/>
      <c r="BO361" s="8"/>
      <c r="BP361" s="8"/>
      <c r="BQ361" s="8"/>
      <c r="BR361" s="8"/>
      <c r="BS361" s="8"/>
      <c r="BT361" s="8"/>
      <c r="BU361" s="8"/>
      <c r="BV361" s="8"/>
      <c r="BW361" s="8"/>
      <c r="BX361" s="8"/>
      <c r="BY361" s="8"/>
      <c r="BZ361" s="8"/>
      <c r="CA361" s="8"/>
      <c r="CB361" s="8"/>
      <c r="CC361" s="8"/>
      <c r="CD361" s="8"/>
      <c r="CE361" s="8"/>
      <c r="CF361" s="8"/>
      <c r="CG361" s="8"/>
      <c r="CH361" s="8"/>
      <c r="CI361" s="8"/>
      <c r="CJ361" s="8"/>
      <c r="CK361" s="8"/>
      <c r="CL361" s="8"/>
      <c r="CM361" s="8"/>
      <c r="CN361" s="8"/>
      <c r="CO361" s="8"/>
      <c r="CP361" s="8"/>
      <c r="CQ361" s="8"/>
      <c r="CR361" s="8"/>
      <c r="CS361" s="8"/>
      <c r="CT361" s="8"/>
      <c r="CU361" s="8"/>
      <c r="CV361" s="8"/>
      <c r="CW361" s="8"/>
      <c r="CX361" s="8"/>
      <c r="CY361" s="8"/>
      <c r="CZ361" s="8"/>
      <c r="DA361" s="8"/>
      <c r="DB361" s="8"/>
      <c r="DC361" s="8"/>
      <c r="DD361" s="8"/>
      <c r="DE361" s="8"/>
      <c r="DF361" s="8"/>
      <c r="DG361" s="8"/>
      <c r="DH361" s="8"/>
      <c r="DI361" s="8"/>
      <c r="DJ361" s="8"/>
      <c r="DK361" s="8"/>
      <c r="DL361" s="8"/>
      <c r="DM361" s="8"/>
      <c r="DN361" s="8"/>
      <c r="DO361" s="8"/>
      <c r="DP361" s="8"/>
      <c r="DQ361" s="8"/>
      <c r="DR361" s="8"/>
      <c r="DS361" s="8"/>
      <c r="DT361" s="8"/>
      <c r="DU361" s="8"/>
      <c r="DV361" s="8"/>
      <c r="DW361" s="8"/>
      <c r="DX361" s="8"/>
      <c r="DY361" s="8"/>
    </row>
    <row r="362" customFormat="false" ht="15.75" hidden="false" customHeight="true" outlineLevel="0" collapsed="false">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c r="BG362" s="8"/>
      <c r="BH362" s="8"/>
      <c r="BI362" s="8"/>
      <c r="BJ362" s="8"/>
      <c r="BK362" s="8"/>
      <c r="BL362" s="8"/>
      <c r="BM362" s="8"/>
      <c r="BN362" s="8"/>
      <c r="BO362" s="8"/>
      <c r="BP362" s="8"/>
      <c r="BQ362" s="8"/>
      <c r="BR362" s="8"/>
      <c r="BS362" s="8"/>
      <c r="BT362" s="8"/>
      <c r="BU362" s="8"/>
      <c r="BV362" s="8"/>
      <c r="BW362" s="8"/>
      <c r="BX362" s="8"/>
      <c r="BY362" s="8"/>
      <c r="BZ362" s="8"/>
      <c r="CA362" s="8"/>
      <c r="CB362" s="8"/>
      <c r="CC362" s="8"/>
      <c r="CD362" s="8"/>
      <c r="CE362" s="8"/>
      <c r="CF362" s="8"/>
      <c r="CG362" s="8"/>
      <c r="CH362" s="8"/>
      <c r="CI362" s="8"/>
      <c r="CJ362" s="8"/>
      <c r="CK362" s="8"/>
      <c r="CL362" s="8"/>
      <c r="CM362" s="8"/>
      <c r="CN362" s="8"/>
      <c r="CO362" s="8"/>
      <c r="CP362" s="8"/>
      <c r="CQ362" s="8"/>
      <c r="CR362" s="8"/>
      <c r="CS362" s="8"/>
      <c r="CT362" s="8"/>
      <c r="CU362" s="8"/>
      <c r="CV362" s="8"/>
      <c r="CW362" s="8"/>
      <c r="CX362" s="8"/>
      <c r="CY362" s="8"/>
      <c r="CZ362" s="8"/>
      <c r="DA362" s="8"/>
      <c r="DB362" s="8"/>
      <c r="DC362" s="8"/>
      <c r="DD362" s="8"/>
      <c r="DE362" s="8"/>
      <c r="DF362" s="8"/>
      <c r="DG362" s="8"/>
      <c r="DH362" s="8"/>
      <c r="DI362" s="8"/>
      <c r="DJ362" s="8"/>
      <c r="DK362" s="8"/>
      <c r="DL362" s="8"/>
      <c r="DM362" s="8"/>
      <c r="DN362" s="8"/>
      <c r="DO362" s="8"/>
      <c r="DP362" s="8"/>
      <c r="DQ362" s="8"/>
      <c r="DR362" s="8"/>
      <c r="DS362" s="8"/>
      <c r="DT362" s="8"/>
      <c r="DU362" s="8"/>
      <c r="DV362" s="8"/>
      <c r="DW362" s="8"/>
      <c r="DX362" s="8"/>
      <c r="DY362" s="8"/>
    </row>
    <row r="363" customFormat="false" ht="15.75" hidden="false" customHeight="true" outlineLevel="0" collapsed="false">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c r="BG363" s="8"/>
      <c r="BH363" s="8"/>
      <c r="BI363" s="8"/>
      <c r="BJ363" s="8"/>
      <c r="BK363" s="8"/>
      <c r="BL363" s="8"/>
      <c r="BM363" s="8"/>
      <c r="BN363" s="8"/>
      <c r="BO363" s="8"/>
      <c r="BP363" s="8"/>
      <c r="BQ363" s="8"/>
      <c r="BR363" s="8"/>
      <c r="BS363" s="8"/>
      <c r="BT363" s="8"/>
      <c r="BU363" s="8"/>
      <c r="BV363" s="8"/>
      <c r="BW363" s="8"/>
      <c r="BX363" s="8"/>
      <c r="BY363" s="8"/>
      <c r="BZ363" s="8"/>
      <c r="CA363" s="8"/>
      <c r="CB363" s="8"/>
      <c r="CC363" s="8"/>
      <c r="CD363" s="8"/>
      <c r="CE363" s="8"/>
      <c r="CF363" s="8"/>
      <c r="CG363" s="8"/>
      <c r="CH363" s="8"/>
      <c r="CI363" s="8"/>
      <c r="CJ363" s="8"/>
      <c r="CK363" s="8"/>
      <c r="CL363" s="8"/>
      <c r="CM363" s="8"/>
      <c r="CN363" s="8"/>
      <c r="CO363" s="8"/>
      <c r="CP363" s="8"/>
      <c r="CQ363" s="8"/>
      <c r="CR363" s="8"/>
      <c r="CS363" s="8"/>
      <c r="CT363" s="8"/>
      <c r="CU363" s="8"/>
      <c r="CV363" s="8"/>
      <c r="CW363" s="8"/>
      <c r="CX363" s="8"/>
      <c r="CY363" s="8"/>
      <c r="CZ363" s="8"/>
      <c r="DA363" s="8"/>
      <c r="DB363" s="8"/>
      <c r="DC363" s="8"/>
      <c r="DD363" s="8"/>
      <c r="DE363" s="8"/>
      <c r="DF363" s="8"/>
      <c r="DG363" s="8"/>
      <c r="DH363" s="8"/>
      <c r="DI363" s="8"/>
      <c r="DJ363" s="8"/>
      <c r="DK363" s="8"/>
      <c r="DL363" s="8"/>
      <c r="DM363" s="8"/>
      <c r="DN363" s="8"/>
      <c r="DO363" s="8"/>
      <c r="DP363" s="8"/>
      <c r="DQ363" s="8"/>
      <c r="DR363" s="8"/>
      <c r="DS363" s="8"/>
      <c r="DT363" s="8"/>
      <c r="DU363" s="8"/>
      <c r="DV363" s="8"/>
      <c r="DW363" s="8"/>
      <c r="DX363" s="8"/>
      <c r="DY363" s="8"/>
    </row>
    <row r="364" customFormat="false" ht="15.75" hidden="false" customHeight="true" outlineLevel="0" collapsed="false">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c r="BF364" s="8"/>
      <c r="BG364" s="8"/>
      <c r="BH364" s="8"/>
      <c r="BI364" s="8"/>
      <c r="BJ364" s="8"/>
      <c r="BK364" s="8"/>
      <c r="BL364" s="8"/>
      <c r="BM364" s="8"/>
      <c r="BN364" s="8"/>
      <c r="BO364" s="8"/>
      <c r="BP364" s="8"/>
      <c r="BQ364" s="8"/>
      <c r="BR364" s="8"/>
      <c r="BS364" s="8"/>
      <c r="BT364" s="8"/>
      <c r="BU364" s="8"/>
      <c r="BV364" s="8"/>
      <c r="BW364" s="8"/>
      <c r="BX364" s="8"/>
      <c r="BY364" s="8"/>
      <c r="BZ364" s="8"/>
      <c r="CA364" s="8"/>
      <c r="CB364" s="8"/>
      <c r="CC364" s="8"/>
      <c r="CD364" s="8"/>
      <c r="CE364" s="8"/>
      <c r="CF364" s="8"/>
      <c r="CG364" s="8"/>
      <c r="CH364" s="8"/>
      <c r="CI364" s="8"/>
      <c r="CJ364" s="8"/>
      <c r="CK364" s="8"/>
      <c r="CL364" s="8"/>
      <c r="CM364" s="8"/>
      <c r="CN364" s="8"/>
      <c r="CO364" s="8"/>
      <c r="CP364" s="8"/>
      <c r="CQ364" s="8"/>
      <c r="CR364" s="8"/>
      <c r="CS364" s="8"/>
      <c r="CT364" s="8"/>
      <c r="CU364" s="8"/>
      <c r="CV364" s="8"/>
      <c r="CW364" s="8"/>
      <c r="CX364" s="8"/>
      <c r="CY364" s="8"/>
      <c r="CZ364" s="8"/>
      <c r="DA364" s="8"/>
      <c r="DB364" s="8"/>
      <c r="DC364" s="8"/>
      <c r="DD364" s="8"/>
      <c r="DE364" s="8"/>
      <c r="DF364" s="8"/>
      <c r="DG364" s="8"/>
      <c r="DH364" s="8"/>
      <c r="DI364" s="8"/>
      <c r="DJ364" s="8"/>
      <c r="DK364" s="8"/>
      <c r="DL364" s="8"/>
      <c r="DM364" s="8"/>
      <c r="DN364" s="8"/>
      <c r="DO364" s="8"/>
      <c r="DP364" s="8"/>
      <c r="DQ364" s="8"/>
      <c r="DR364" s="8"/>
      <c r="DS364" s="8"/>
      <c r="DT364" s="8"/>
      <c r="DU364" s="8"/>
      <c r="DV364" s="8"/>
      <c r="DW364" s="8"/>
      <c r="DX364" s="8"/>
      <c r="DY364" s="8"/>
    </row>
    <row r="365" customFormat="false" ht="15.75" hidden="false" customHeight="true" outlineLevel="0" collapsed="false">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c r="BG365" s="8"/>
      <c r="BH365" s="8"/>
      <c r="BI365" s="8"/>
      <c r="BJ365" s="8"/>
      <c r="BK365" s="8"/>
      <c r="BL365" s="8"/>
      <c r="BM365" s="8"/>
      <c r="BN365" s="8"/>
      <c r="BO365" s="8"/>
      <c r="BP365" s="8"/>
      <c r="BQ365" s="8"/>
      <c r="BR365" s="8"/>
      <c r="BS365" s="8"/>
      <c r="BT365" s="8"/>
      <c r="BU365" s="8"/>
      <c r="BV365" s="8"/>
      <c r="BW365" s="8"/>
      <c r="BX365" s="8"/>
      <c r="BY365" s="8"/>
      <c r="BZ365" s="8"/>
      <c r="CA365" s="8"/>
      <c r="CB365" s="8"/>
      <c r="CC365" s="8"/>
      <c r="CD365" s="8"/>
      <c r="CE365" s="8"/>
      <c r="CF365" s="8"/>
      <c r="CG365" s="8"/>
      <c r="CH365" s="8"/>
      <c r="CI365" s="8"/>
      <c r="CJ365" s="8"/>
      <c r="CK365" s="8"/>
      <c r="CL365" s="8"/>
      <c r="CM365" s="8"/>
      <c r="CN365" s="8"/>
      <c r="CO365" s="8"/>
      <c r="CP365" s="8"/>
      <c r="CQ365" s="8"/>
      <c r="CR365" s="8"/>
      <c r="CS365" s="8"/>
      <c r="CT365" s="8"/>
      <c r="CU365" s="8"/>
      <c r="CV365" s="8"/>
      <c r="CW365" s="8"/>
      <c r="CX365" s="8"/>
      <c r="CY365" s="8"/>
      <c r="CZ365" s="8"/>
      <c r="DA365" s="8"/>
      <c r="DB365" s="8"/>
      <c r="DC365" s="8"/>
      <c r="DD365" s="8"/>
      <c r="DE365" s="8"/>
      <c r="DF365" s="8"/>
      <c r="DG365" s="8"/>
      <c r="DH365" s="8"/>
      <c r="DI365" s="8"/>
      <c r="DJ365" s="8"/>
      <c r="DK365" s="8"/>
      <c r="DL365" s="8"/>
      <c r="DM365" s="8"/>
      <c r="DN365" s="8"/>
      <c r="DO365" s="8"/>
      <c r="DP365" s="8"/>
      <c r="DQ365" s="8"/>
      <c r="DR365" s="8"/>
      <c r="DS365" s="8"/>
      <c r="DT365" s="8"/>
      <c r="DU365" s="8"/>
      <c r="DV365" s="8"/>
      <c r="DW365" s="8"/>
      <c r="DX365" s="8"/>
      <c r="DY365" s="8"/>
    </row>
    <row r="366" customFormat="false" ht="15.75" hidden="false" customHeight="true" outlineLevel="0" collapsed="false">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c r="AZ366" s="8"/>
      <c r="BA366" s="8"/>
      <c r="BB366" s="8"/>
      <c r="BC366" s="8"/>
      <c r="BD366" s="8"/>
      <c r="BE366" s="8"/>
      <c r="BF366" s="8"/>
      <c r="BG366" s="8"/>
      <c r="BH366" s="8"/>
      <c r="BI366" s="8"/>
      <c r="BJ366" s="8"/>
      <c r="BK366" s="8"/>
      <c r="BL366" s="8"/>
      <c r="BM366" s="8"/>
      <c r="BN366" s="8"/>
      <c r="BO366" s="8"/>
      <c r="BP366" s="8"/>
      <c r="BQ366" s="8"/>
      <c r="BR366" s="8"/>
      <c r="BS366" s="8"/>
      <c r="BT366" s="8"/>
      <c r="BU366" s="8"/>
      <c r="BV366" s="8"/>
      <c r="BW366" s="8"/>
      <c r="BX366" s="8"/>
      <c r="BY366" s="8"/>
      <c r="BZ366" s="8"/>
      <c r="CA366" s="8"/>
      <c r="CB366" s="8"/>
      <c r="CC366" s="8"/>
      <c r="CD366" s="8"/>
      <c r="CE366" s="8"/>
      <c r="CF366" s="8"/>
      <c r="CG366" s="8"/>
      <c r="CH366" s="8"/>
      <c r="CI366" s="8"/>
      <c r="CJ366" s="8"/>
      <c r="CK366" s="8"/>
      <c r="CL366" s="8"/>
      <c r="CM366" s="8"/>
      <c r="CN366" s="8"/>
      <c r="CO366" s="8"/>
      <c r="CP366" s="8"/>
      <c r="CQ366" s="8"/>
      <c r="CR366" s="8"/>
      <c r="CS366" s="8"/>
      <c r="CT366" s="8"/>
      <c r="CU366" s="8"/>
      <c r="CV366" s="8"/>
      <c r="CW366" s="8"/>
      <c r="CX366" s="8"/>
      <c r="CY366" s="8"/>
      <c r="CZ366" s="8"/>
      <c r="DA366" s="8"/>
      <c r="DB366" s="8"/>
      <c r="DC366" s="8"/>
      <c r="DD366" s="8"/>
      <c r="DE366" s="8"/>
      <c r="DF366" s="8"/>
      <c r="DG366" s="8"/>
      <c r="DH366" s="8"/>
      <c r="DI366" s="8"/>
      <c r="DJ366" s="8"/>
      <c r="DK366" s="8"/>
      <c r="DL366" s="8"/>
      <c r="DM366" s="8"/>
      <c r="DN366" s="8"/>
      <c r="DO366" s="8"/>
      <c r="DP366" s="8"/>
      <c r="DQ366" s="8"/>
      <c r="DR366" s="8"/>
      <c r="DS366" s="8"/>
      <c r="DT366" s="8"/>
      <c r="DU366" s="8"/>
      <c r="DV366" s="8"/>
      <c r="DW366" s="8"/>
      <c r="DX366" s="8"/>
      <c r="DY366" s="8"/>
    </row>
    <row r="367" customFormat="false" ht="15.75" hidden="false" customHeight="true" outlineLevel="0" collapsed="false">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c r="AZ367" s="8"/>
      <c r="BA367" s="8"/>
      <c r="BB367" s="8"/>
      <c r="BC367" s="8"/>
      <c r="BD367" s="8"/>
      <c r="BE367" s="8"/>
      <c r="BF367" s="8"/>
      <c r="BG367" s="8"/>
      <c r="BH367" s="8"/>
      <c r="BI367" s="8"/>
      <c r="BJ367" s="8"/>
      <c r="BK367" s="8"/>
      <c r="BL367" s="8"/>
      <c r="BM367" s="8"/>
      <c r="BN367" s="8"/>
      <c r="BO367" s="8"/>
      <c r="BP367" s="8"/>
      <c r="BQ367" s="8"/>
      <c r="BR367" s="8"/>
      <c r="BS367" s="8"/>
      <c r="BT367" s="8"/>
      <c r="BU367" s="8"/>
      <c r="BV367" s="8"/>
      <c r="BW367" s="8"/>
      <c r="BX367" s="8"/>
      <c r="BY367" s="8"/>
      <c r="BZ367" s="8"/>
      <c r="CA367" s="8"/>
      <c r="CB367" s="8"/>
      <c r="CC367" s="8"/>
      <c r="CD367" s="8"/>
      <c r="CE367" s="8"/>
      <c r="CF367" s="8"/>
      <c r="CG367" s="8"/>
      <c r="CH367" s="8"/>
      <c r="CI367" s="8"/>
      <c r="CJ367" s="8"/>
      <c r="CK367" s="8"/>
      <c r="CL367" s="8"/>
      <c r="CM367" s="8"/>
      <c r="CN367" s="8"/>
      <c r="CO367" s="8"/>
      <c r="CP367" s="8"/>
      <c r="CQ367" s="8"/>
      <c r="CR367" s="8"/>
      <c r="CS367" s="8"/>
      <c r="CT367" s="8"/>
      <c r="CU367" s="8"/>
      <c r="CV367" s="8"/>
      <c r="CW367" s="8"/>
      <c r="CX367" s="8"/>
      <c r="CY367" s="8"/>
      <c r="CZ367" s="8"/>
      <c r="DA367" s="8"/>
      <c r="DB367" s="8"/>
      <c r="DC367" s="8"/>
      <c r="DD367" s="8"/>
      <c r="DE367" s="8"/>
      <c r="DF367" s="8"/>
      <c r="DG367" s="8"/>
      <c r="DH367" s="8"/>
      <c r="DI367" s="8"/>
      <c r="DJ367" s="8"/>
      <c r="DK367" s="8"/>
      <c r="DL367" s="8"/>
      <c r="DM367" s="8"/>
      <c r="DN367" s="8"/>
      <c r="DO367" s="8"/>
      <c r="DP367" s="8"/>
      <c r="DQ367" s="8"/>
      <c r="DR367" s="8"/>
      <c r="DS367" s="8"/>
      <c r="DT367" s="8"/>
      <c r="DU367" s="8"/>
      <c r="DV367" s="8"/>
      <c r="DW367" s="8"/>
      <c r="DX367" s="8"/>
      <c r="DY367" s="8"/>
    </row>
    <row r="368" customFormat="false" ht="15.75" hidden="false" customHeight="true" outlineLevel="0" collapsed="false">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c r="AZ368" s="8"/>
      <c r="BA368" s="8"/>
      <c r="BB368" s="8"/>
      <c r="BC368" s="8"/>
      <c r="BD368" s="8"/>
      <c r="BE368" s="8"/>
      <c r="BF368" s="8"/>
      <c r="BG368" s="8"/>
      <c r="BH368" s="8"/>
      <c r="BI368" s="8"/>
      <c r="BJ368" s="8"/>
      <c r="BK368" s="8"/>
      <c r="BL368" s="8"/>
      <c r="BM368" s="8"/>
      <c r="BN368" s="8"/>
      <c r="BO368" s="8"/>
      <c r="BP368" s="8"/>
      <c r="BQ368" s="8"/>
      <c r="BR368" s="8"/>
      <c r="BS368" s="8"/>
      <c r="BT368" s="8"/>
      <c r="BU368" s="8"/>
      <c r="BV368" s="8"/>
      <c r="BW368" s="8"/>
      <c r="BX368" s="8"/>
      <c r="BY368" s="8"/>
      <c r="BZ368" s="8"/>
      <c r="CA368" s="8"/>
      <c r="CB368" s="8"/>
      <c r="CC368" s="8"/>
      <c r="CD368" s="8"/>
      <c r="CE368" s="8"/>
      <c r="CF368" s="8"/>
      <c r="CG368" s="8"/>
      <c r="CH368" s="8"/>
      <c r="CI368" s="8"/>
      <c r="CJ368" s="8"/>
      <c r="CK368" s="8"/>
      <c r="CL368" s="8"/>
      <c r="CM368" s="8"/>
      <c r="CN368" s="8"/>
      <c r="CO368" s="8"/>
      <c r="CP368" s="8"/>
      <c r="CQ368" s="8"/>
      <c r="CR368" s="8"/>
      <c r="CS368" s="8"/>
      <c r="CT368" s="8"/>
      <c r="CU368" s="8"/>
      <c r="CV368" s="8"/>
      <c r="CW368" s="8"/>
      <c r="CX368" s="8"/>
      <c r="CY368" s="8"/>
      <c r="CZ368" s="8"/>
      <c r="DA368" s="8"/>
      <c r="DB368" s="8"/>
      <c r="DC368" s="8"/>
      <c r="DD368" s="8"/>
      <c r="DE368" s="8"/>
      <c r="DF368" s="8"/>
      <c r="DG368" s="8"/>
      <c r="DH368" s="8"/>
      <c r="DI368" s="8"/>
      <c r="DJ368" s="8"/>
      <c r="DK368" s="8"/>
      <c r="DL368" s="8"/>
      <c r="DM368" s="8"/>
      <c r="DN368" s="8"/>
      <c r="DO368" s="8"/>
      <c r="DP368" s="8"/>
      <c r="DQ368" s="8"/>
      <c r="DR368" s="8"/>
      <c r="DS368" s="8"/>
      <c r="DT368" s="8"/>
      <c r="DU368" s="8"/>
      <c r="DV368" s="8"/>
      <c r="DW368" s="8"/>
      <c r="DX368" s="8"/>
      <c r="DY368" s="8"/>
    </row>
    <row r="369" customFormat="false" ht="15.75" hidden="false" customHeight="true" outlineLevel="0" collapsed="false">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c r="AZ369" s="8"/>
      <c r="BA369" s="8"/>
      <c r="BB369" s="8"/>
      <c r="BC369" s="8"/>
      <c r="BD369" s="8"/>
      <c r="BE369" s="8"/>
      <c r="BF369" s="8"/>
      <c r="BG369" s="8"/>
      <c r="BH369" s="8"/>
      <c r="BI369" s="8"/>
      <c r="BJ369" s="8"/>
      <c r="BK369" s="8"/>
      <c r="BL369" s="8"/>
      <c r="BM369" s="8"/>
      <c r="BN369" s="8"/>
      <c r="BO369" s="8"/>
      <c r="BP369" s="8"/>
      <c r="BQ369" s="8"/>
      <c r="BR369" s="8"/>
      <c r="BS369" s="8"/>
      <c r="BT369" s="8"/>
      <c r="BU369" s="8"/>
      <c r="BV369" s="8"/>
      <c r="BW369" s="8"/>
      <c r="BX369" s="8"/>
      <c r="BY369" s="8"/>
      <c r="BZ369" s="8"/>
      <c r="CA369" s="8"/>
      <c r="CB369" s="8"/>
      <c r="CC369" s="8"/>
      <c r="CD369" s="8"/>
      <c r="CE369" s="8"/>
      <c r="CF369" s="8"/>
      <c r="CG369" s="8"/>
      <c r="CH369" s="8"/>
      <c r="CI369" s="8"/>
      <c r="CJ369" s="8"/>
      <c r="CK369" s="8"/>
      <c r="CL369" s="8"/>
      <c r="CM369" s="8"/>
      <c r="CN369" s="8"/>
      <c r="CO369" s="8"/>
      <c r="CP369" s="8"/>
      <c r="CQ369" s="8"/>
      <c r="CR369" s="8"/>
      <c r="CS369" s="8"/>
      <c r="CT369" s="8"/>
      <c r="CU369" s="8"/>
      <c r="CV369" s="8"/>
      <c r="CW369" s="8"/>
      <c r="CX369" s="8"/>
      <c r="CY369" s="8"/>
      <c r="CZ369" s="8"/>
      <c r="DA369" s="8"/>
      <c r="DB369" s="8"/>
      <c r="DC369" s="8"/>
      <c r="DD369" s="8"/>
      <c r="DE369" s="8"/>
      <c r="DF369" s="8"/>
      <c r="DG369" s="8"/>
      <c r="DH369" s="8"/>
      <c r="DI369" s="8"/>
      <c r="DJ369" s="8"/>
      <c r="DK369" s="8"/>
      <c r="DL369" s="8"/>
      <c r="DM369" s="8"/>
      <c r="DN369" s="8"/>
      <c r="DO369" s="8"/>
      <c r="DP369" s="8"/>
      <c r="DQ369" s="8"/>
      <c r="DR369" s="8"/>
      <c r="DS369" s="8"/>
      <c r="DT369" s="8"/>
      <c r="DU369" s="8"/>
      <c r="DV369" s="8"/>
      <c r="DW369" s="8"/>
      <c r="DX369" s="8"/>
      <c r="DY369" s="8"/>
    </row>
    <row r="370" customFormat="false" ht="15.75" hidden="false" customHeight="true" outlineLevel="0" collapsed="false">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c r="AZ370" s="8"/>
      <c r="BA370" s="8"/>
      <c r="BB370" s="8"/>
      <c r="BC370" s="8"/>
      <c r="BD370" s="8"/>
      <c r="BE370" s="8"/>
      <c r="BF370" s="8"/>
      <c r="BG370" s="8"/>
      <c r="BH370" s="8"/>
      <c r="BI370" s="8"/>
      <c r="BJ370" s="8"/>
      <c r="BK370" s="8"/>
      <c r="BL370" s="8"/>
      <c r="BM370" s="8"/>
      <c r="BN370" s="8"/>
      <c r="BO370" s="8"/>
      <c r="BP370" s="8"/>
      <c r="BQ370" s="8"/>
      <c r="BR370" s="8"/>
      <c r="BS370" s="8"/>
      <c r="BT370" s="8"/>
      <c r="BU370" s="8"/>
      <c r="BV370" s="8"/>
      <c r="BW370" s="8"/>
      <c r="BX370" s="8"/>
      <c r="BY370" s="8"/>
      <c r="BZ370" s="8"/>
      <c r="CA370" s="8"/>
      <c r="CB370" s="8"/>
      <c r="CC370" s="8"/>
      <c r="CD370" s="8"/>
      <c r="CE370" s="8"/>
      <c r="CF370" s="8"/>
      <c r="CG370" s="8"/>
      <c r="CH370" s="8"/>
      <c r="CI370" s="8"/>
      <c r="CJ370" s="8"/>
      <c r="CK370" s="8"/>
      <c r="CL370" s="8"/>
      <c r="CM370" s="8"/>
      <c r="CN370" s="8"/>
      <c r="CO370" s="8"/>
      <c r="CP370" s="8"/>
      <c r="CQ370" s="8"/>
      <c r="CR370" s="8"/>
      <c r="CS370" s="8"/>
      <c r="CT370" s="8"/>
      <c r="CU370" s="8"/>
      <c r="CV370" s="8"/>
      <c r="CW370" s="8"/>
      <c r="CX370" s="8"/>
      <c r="CY370" s="8"/>
      <c r="CZ370" s="8"/>
      <c r="DA370" s="8"/>
      <c r="DB370" s="8"/>
      <c r="DC370" s="8"/>
      <c r="DD370" s="8"/>
      <c r="DE370" s="8"/>
      <c r="DF370" s="8"/>
      <c r="DG370" s="8"/>
      <c r="DH370" s="8"/>
      <c r="DI370" s="8"/>
      <c r="DJ370" s="8"/>
      <c r="DK370" s="8"/>
      <c r="DL370" s="8"/>
      <c r="DM370" s="8"/>
      <c r="DN370" s="8"/>
      <c r="DO370" s="8"/>
      <c r="DP370" s="8"/>
      <c r="DQ370" s="8"/>
      <c r="DR370" s="8"/>
      <c r="DS370" s="8"/>
      <c r="DT370" s="8"/>
      <c r="DU370" s="8"/>
      <c r="DV370" s="8"/>
      <c r="DW370" s="8"/>
      <c r="DX370" s="8"/>
      <c r="DY370" s="8"/>
    </row>
    <row r="371" customFormat="false" ht="15.75" hidden="false" customHeight="true" outlineLevel="0" collapsed="false">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c r="AZ371" s="8"/>
      <c r="BA371" s="8"/>
      <c r="BB371" s="8"/>
      <c r="BC371" s="8"/>
      <c r="BD371" s="8"/>
      <c r="BE371" s="8"/>
      <c r="BF371" s="8"/>
      <c r="BG371" s="8"/>
      <c r="BH371" s="8"/>
      <c r="BI371" s="8"/>
      <c r="BJ371" s="8"/>
      <c r="BK371" s="8"/>
      <c r="BL371" s="8"/>
      <c r="BM371" s="8"/>
      <c r="BN371" s="8"/>
      <c r="BO371" s="8"/>
      <c r="BP371" s="8"/>
      <c r="BQ371" s="8"/>
      <c r="BR371" s="8"/>
      <c r="BS371" s="8"/>
      <c r="BT371" s="8"/>
      <c r="BU371" s="8"/>
      <c r="BV371" s="8"/>
      <c r="BW371" s="8"/>
      <c r="BX371" s="8"/>
      <c r="BY371" s="8"/>
      <c r="BZ371" s="8"/>
      <c r="CA371" s="8"/>
      <c r="CB371" s="8"/>
      <c r="CC371" s="8"/>
      <c r="CD371" s="8"/>
      <c r="CE371" s="8"/>
      <c r="CF371" s="8"/>
      <c r="CG371" s="8"/>
      <c r="CH371" s="8"/>
      <c r="CI371" s="8"/>
      <c r="CJ371" s="8"/>
      <c r="CK371" s="8"/>
      <c r="CL371" s="8"/>
      <c r="CM371" s="8"/>
      <c r="CN371" s="8"/>
      <c r="CO371" s="8"/>
      <c r="CP371" s="8"/>
      <c r="CQ371" s="8"/>
      <c r="CR371" s="8"/>
      <c r="CS371" s="8"/>
      <c r="CT371" s="8"/>
      <c r="CU371" s="8"/>
      <c r="CV371" s="8"/>
      <c r="CW371" s="8"/>
      <c r="CX371" s="8"/>
      <c r="CY371" s="8"/>
      <c r="CZ371" s="8"/>
      <c r="DA371" s="8"/>
      <c r="DB371" s="8"/>
      <c r="DC371" s="8"/>
      <c r="DD371" s="8"/>
      <c r="DE371" s="8"/>
      <c r="DF371" s="8"/>
      <c r="DG371" s="8"/>
      <c r="DH371" s="8"/>
      <c r="DI371" s="8"/>
      <c r="DJ371" s="8"/>
      <c r="DK371" s="8"/>
      <c r="DL371" s="8"/>
      <c r="DM371" s="8"/>
      <c r="DN371" s="8"/>
      <c r="DO371" s="8"/>
      <c r="DP371" s="8"/>
      <c r="DQ371" s="8"/>
      <c r="DR371" s="8"/>
      <c r="DS371" s="8"/>
      <c r="DT371" s="8"/>
      <c r="DU371" s="8"/>
      <c r="DV371" s="8"/>
      <c r="DW371" s="8"/>
      <c r="DX371" s="8"/>
      <c r="DY371" s="8"/>
    </row>
    <row r="372" customFormat="false" ht="15.75" hidden="false" customHeight="true" outlineLevel="0" collapsed="false">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c r="BE372" s="8"/>
      <c r="BF372" s="8"/>
      <c r="BG372" s="8"/>
      <c r="BH372" s="8"/>
      <c r="BI372" s="8"/>
      <c r="BJ372" s="8"/>
      <c r="BK372" s="8"/>
      <c r="BL372" s="8"/>
      <c r="BM372" s="8"/>
      <c r="BN372" s="8"/>
      <c r="BO372" s="8"/>
      <c r="BP372" s="8"/>
      <c r="BQ372" s="8"/>
      <c r="BR372" s="8"/>
      <c r="BS372" s="8"/>
      <c r="BT372" s="8"/>
      <c r="BU372" s="8"/>
      <c r="BV372" s="8"/>
      <c r="BW372" s="8"/>
      <c r="BX372" s="8"/>
      <c r="BY372" s="8"/>
      <c r="BZ372" s="8"/>
      <c r="CA372" s="8"/>
      <c r="CB372" s="8"/>
      <c r="CC372" s="8"/>
      <c r="CD372" s="8"/>
      <c r="CE372" s="8"/>
      <c r="CF372" s="8"/>
      <c r="CG372" s="8"/>
      <c r="CH372" s="8"/>
      <c r="CI372" s="8"/>
      <c r="CJ372" s="8"/>
      <c r="CK372" s="8"/>
      <c r="CL372" s="8"/>
      <c r="CM372" s="8"/>
      <c r="CN372" s="8"/>
      <c r="CO372" s="8"/>
      <c r="CP372" s="8"/>
      <c r="CQ372" s="8"/>
      <c r="CR372" s="8"/>
      <c r="CS372" s="8"/>
      <c r="CT372" s="8"/>
      <c r="CU372" s="8"/>
      <c r="CV372" s="8"/>
      <c r="CW372" s="8"/>
      <c r="CX372" s="8"/>
      <c r="CY372" s="8"/>
      <c r="CZ372" s="8"/>
      <c r="DA372" s="8"/>
      <c r="DB372" s="8"/>
      <c r="DC372" s="8"/>
      <c r="DD372" s="8"/>
      <c r="DE372" s="8"/>
      <c r="DF372" s="8"/>
      <c r="DG372" s="8"/>
      <c r="DH372" s="8"/>
      <c r="DI372" s="8"/>
      <c r="DJ372" s="8"/>
      <c r="DK372" s="8"/>
      <c r="DL372" s="8"/>
      <c r="DM372" s="8"/>
      <c r="DN372" s="8"/>
      <c r="DO372" s="8"/>
      <c r="DP372" s="8"/>
      <c r="DQ372" s="8"/>
      <c r="DR372" s="8"/>
      <c r="DS372" s="8"/>
      <c r="DT372" s="8"/>
      <c r="DU372" s="8"/>
      <c r="DV372" s="8"/>
      <c r="DW372" s="8"/>
      <c r="DX372" s="8"/>
      <c r="DY372" s="8"/>
    </row>
    <row r="373" customFormat="false" ht="15.75" hidden="false" customHeight="true" outlineLevel="0" collapsed="false">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c r="AZ373" s="8"/>
      <c r="BA373" s="8"/>
      <c r="BB373" s="8"/>
      <c r="BC373" s="8"/>
      <c r="BD373" s="8"/>
      <c r="BE373" s="8"/>
      <c r="BF373" s="8"/>
      <c r="BG373" s="8"/>
      <c r="BH373" s="8"/>
      <c r="BI373" s="8"/>
      <c r="BJ373" s="8"/>
      <c r="BK373" s="8"/>
      <c r="BL373" s="8"/>
      <c r="BM373" s="8"/>
      <c r="BN373" s="8"/>
      <c r="BO373" s="8"/>
      <c r="BP373" s="8"/>
      <c r="BQ373" s="8"/>
      <c r="BR373" s="8"/>
      <c r="BS373" s="8"/>
      <c r="BT373" s="8"/>
      <c r="BU373" s="8"/>
      <c r="BV373" s="8"/>
      <c r="BW373" s="8"/>
      <c r="BX373" s="8"/>
      <c r="BY373" s="8"/>
      <c r="BZ373" s="8"/>
      <c r="CA373" s="8"/>
      <c r="CB373" s="8"/>
      <c r="CC373" s="8"/>
      <c r="CD373" s="8"/>
      <c r="CE373" s="8"/>
      <c r="CF373" s="8"/>
      <c r="CG373" s="8"/>
      <c r="CH373" s="8"/>
      <c r="CI373" s="8"/>
      <c r="CJ373" s="8"/>
      <c r="CK373" s="8"/>
      <c r="CL373" s="8"/>
      <c r="CM373" s="8"/>
      <c r="CN373" s="8"/>
      <c r="CO373" s="8"/>
      <c r="CP373" s="8"/>
      <c r="CQ373" s="8"/>
      <c r="CR373" s="8"/>
      <c r="CS373" s="8"/>
      <c r="CT373" s="8"/>
      <c r="CU373" s="8"/>
      <c r="CV373" s="8"/>
      <c r="CW373" s="8"/>
      <c r="CX373" s="8"/>
      <c r="CY373" s="8"/>
      <c r="CZ373" s="8"/>
      <c r="DA373" s="8"/>
      <c r="DB373" s="8"/>
      <c r="DC373" s="8"/>
      <c r="DD373" s="8"/>
      <c r="DE373" s="8"/>
      <c r="DF373" s="8"/>
      <c r="DG373" s="8"/>
      <c r="DH373" s="8"/>
      <c r="DI373" s="8"/>
      <c r="DJ373" s="8"/>
      <c r="DK373" s="8"/>
      <c r="DL373" s="8"/>
      <c r="DM373" s="8"/>
      <c r="DN373" s="8"/>
      <c r="DO373" s="8"/>
      <c r="DP373" s="8"/>
      <c r="DQ373" s="8"/>
      <c r="DR373" s="8"/>
      <c r="DS373" s="8"/>
      <c r="DT373" s="8"/>
      <c r="DU373" s="8"/>
      <c r="DV373" s="8"/>
      <c r="DW373" s="8"/>
      <c r="DX373" s="8"/>
      <c r="DY373" s="8"/>
    </row>
    <row r="374" customFormat="false" ht="15.75" hidden="false" customHeight="true" outlineLevel="0" collapsed="false">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c r="AZ374" s="8"/>
      <c r="BA374" s="8"/>
      <c r="BB374" s="8"/>
      <c r="BC374" s="8"/>
      <c r="BD374" s="8"/>
      <c r="BE374" s="8"/>
      <c r="BF374" s="8"/>
      <c r="BG374" s="8"/>
      <c r="BH374" s="8"/>
      <c r="BI374" s="8"/>
      <c r="BJ374" s="8"/>
      <c r="BK374" s="8"/>
      <c r="BL374" s="8"/>
      <c r="BM374" s="8"/>
      <c r="BN374" s="8"/>
      <c r="BO374" s="8"/>
      <c r="BP374" s="8"/>
      <c r="BQ374" s="8"/>
      <c r="BR374" s="8"/>
      <c r="BS374" s="8"/>
      <c r="BT374" s="8"/>
      <c r="BU374" s="8"/>
      <c r="BV374" s="8"/>
      <c r="BW374" s="8"/>
      <c r="BX374" s="8"/>
      <c r="BY374" s="8"/>
      <c r="BZ374" s="8"/>
      <c r="CA374" s="8"/>
      <c r="CB374" s="8"/>
      <c r="CC374" s="8"/>
      <c r="CD374" s="8"/>
      <c r="CE374" s="8"/>
      <c r="CF374" s="8"/>
      <c r="CG374" s="8"/>
      <c r="CH374" s="8"/>
      <c r="CI374" s="8"/>
      <c r="CJ374" s="8"/>
      <c r="CK374" s="8"/>
      <c r="CL374" s="8"/>
      <c r="CM374" s="8"/>
      <c r="CN374" s="8"/>
      <c r="CO374" s="8"/>
      <c r="CP374" s="8"/>
      <c r="CQ374" s="8"/>
      <c r="CR374" s="8"/>
      <c r="CS374" s="8"/>
      <c r="CT374" s="8"/>
      <c r="CU374" s="8"/>
      <c r="CV374" s="8"/>
      <c r="CW374" s="8"/>
      <c r="CX374" s="8"/>
      <c r="CY374" s="8"/>
      <c r="CZ374" s="8"/>
      <c r="DA374" s="8"/>
      <c r="DB374" s="8"/>
      <c r="DC374" s="8"/>
      <c r="DD374" s="8"/>
      <c r="DE374" s="8"/>
      <c r="DF374" s="8"/>
      <c r="DG374" s="8"/>
      <c r="DH374" s="8"/>
      <c r="DI374" s="8"/>
      <c r="DJ374" s="8"/>
      <c r="DK374" s="8"/>
      <c r="DL374" s="8"/>
      <c r="DM374" s="8"/>
      <c r="DN374" s="8"/>
      <c r="DO374" s="8"/>
      <c r="DP374" s="8"/>
      <c r="DQ374" s="8"/>
      <c r="DR374" s="8"/>
      <c r="DS374" s="8"/>
      <c r="DT374" s="8"/>
      <c r="DU374" s="8"/>
      <c r="DV374" s="8"/>
      <c r="DW374" s="8"/>
      <c r="DX374" s="8"/>
      <c r="DY374" s="8"/>
    </row>
    <row r="375" customFormat="false" ht="15.75" hidden="false" customHeight="true" outlineLevel="0" collapsed="false">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c r="BG375" s="8"/>
      <c r="BH375" s="8"/>
      <c r="BI375" s="8"/>
      <c r="BJ375" s="8"/>
      <c r="BK375" s="8"/>
      <c r="BL375" s="8"/>
      <c r="BM375" s="8"/>
      <c r="BN375" s="8"/>
      <c r="BO375" s="8"/>
      <c r="BP375" s="8"/>
      <c r="BQ375" s="8"/>
      <c r="BR375" s="8"/>
      <c r="BS375" s="8"/>
      <c r="BT375" s="8"/>
      <c r="BU375" s="8"/>
      <c r="BV375" s="8"/>
      <c r="BW375" s="8"/>
      <c r="BX375" s="8"/>
      <c r="BY375" s="8"/>
      <c r="BZ375" s="8"/>
      <c r="CA375" s="8"/>
      <c r="CB375" s="8"/>
      <c r="CC375" s="8"/>
      <c r="CD375" s="8"/>
      <c r="CE375" s="8"/>
      <c r="CF375" s="8"/>
      <c r="CG375" s="8"/>
      <c r="CH375" s="8"/>
      <c r="CI375" s="8"/>
      <c r="CJ375" s="8"/>
      <c r="CK375" s="8"/>
      <c r="CL375" s="8"/>
      <c r="CM375" s="8"/>
      <c r="CN375" s="8"/>
      <c r="CO375" s="8"/>
      <c r="CP375" s="8"/>
      <c r="CQ375" s="8"/>
      <c r="CR375" s="8"/>
      <c r="CS375" s="8"/>
      <c r="CT375" s="8"/>
      <c r="CU375" s="8"/>
      <c r="CV375" s="8"/>
      <c r="CW375" s="8"/>
      <c r="CX375" s="8"/>
      <c r="CY375" s="8"/>
      <c r="CZ375" s="8"/>
      <c r="DA375" s="8"/>
      <c r="DB375" s="8"/>
      <c r="DC375" s="8"/>
      <c r="DD375" s="8"/>
      <c r="DE375" s="8"/>
      <c r="DF375" s="8"/>
      <c r="DG375" s="8"/>
      <c r="DH375" s="8"/>
      <c r="DI375" s="8"/>
      <c r="DJ375" s="8"/>
      <c r="DK375" s="8"/>
      <c r="DL375" s="8"/>
      <c r="DM375" s="8"/>
      <c r="DN375" s="8"/>
      <c r="DO375" s="8"/>
      <c r="DP375" s="8"/>
      <c r="DQ375" s="8"/>
      <c r="DR375" s="8"/>
      <c r="DS375" s="8"/>
      <c r="DT375" s="8"/>
      <c r="DU375" s="8"/>
      <c r="DV375" s="8"/>
      <c r="DW375" s="8"/>
      <c r="DX375" s="8"/>
      <c r="DY375" s="8"/>
    </row>
    <row r="376" customFormat="false" ht="15.75" hidden="false" customHeight="true" outlineLevel="0" collapsed="false">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c r="BE376" s="8"/>
      <c r="BF376" s="8"/>
      <c r="BG376" s="8"/>
      <c r="BH376" s="8"/>
      <c r="BI376" s="8"/>
      <c r="BJ376" s="8"/>
      <c r="BK376" s="8"/>
      <c r="BL376" s="8"/>
      <c r="BM376" s="8"/>
      <c r="BN376" s="8"/>
      <c r="BO376" s="8"/>
      <c r="BP376" s="8"/>
      <c r="BQ376" s="8"/>
      <c r="BR376" s="8"/>
      <c r="BS376" s="8"/>
      <c r="BT376" s="8"/>
      <c r="BU376" s="8"/>
      <c r="BV376" s="8"/>
      <c r="BW376" s="8"/>
      <c r="BX376" s="8"/>
      <c r="BY376" s="8"/>
      <c r="BZ376" s="8"/>
      <c r="CA376" s="8"/>
      <c r="CB376" s="8"/>
      <c r="CC376" s="8"/>
      <c r="CD376" s="8"/>
      <c r="CE376" s="8"/>
      <c r="CF376" s="8"/>
      <c r="CG376" s="8"/>
      <c r="CH376" s="8"/>
      <c r="CI376" s="8"/>
      <c r="CJ376" s="8"/>
      <c r="CK376" s="8"/>
      <c r="CL376" s="8"/>
      <c r="CM376" s="8"/>
      <c r="CN376" s="8"/>
      <c r="CO376" s="8"/>
      <c r="CP376" s="8"/>
      <c r="CQ376" s="8"/>
      <c r="CR376" s="8"/>
      <c r="CS376" s="8"/>
      <c r="CT376" s="8"/>
      <c r="CU376" s="8"/>
      <c r="CV376" s="8"/>
      <c r="CW376" s="8"/>
      <c r="CX376" s="8"/>
      <c r="CY376" s="8"/>
      <c r="CZ376" s="8"/>
      <c r="DA376" s="8"/>
      <c r="DB376" s="8"/>
      <c r="DC376" s="8"/>
      <c r="DD376" s="8"/>
      <c r="DE376" s="8"/>
      <c r="DF376" s="8"/>
      <c r="DG376" s="8"/>
      <c r="DH376" s="8"/>
      <c r="DI376" s="8"/>
      <c r="DJ376" s="8"/>
      <c r="DK376" s="8"/>
      <c r="DL376" s="8"/>
      <c r="DM376" s="8"/>
      <c r="DN376" s="8"/>
      <c r="DO376" s="8"/>
      <c r="DP376" s="8"/>
      <c r="DQ376" s="8"/>
      <c r="DR376" s="8"/>
      <c r="DS376" s="8"/>
      <c r="DT376" s="8"/>
      <c r="DU376" s="8"/>
      <c r="DV376" s="8"/>
      <c r="DW376" s="8"/>
      <c r="DX376" s="8"/>
      <c r="DY376" s="8"/>
    </row>
    <row r="377" customFormat="false" ht="15.75" hidden="false" customHeight="true" outlineLevel="0" collapsed="false">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c r="AY377" s="8"/>
      <c r="AZ377" s="8"/>
      <c r="BA377" s="8"/>
      <c r="BB377" s="8"/>
      <c r="BC377" s="8"/>
      <c r="BD377" s="8"/>
      <c r="BE377" s="8"/>
      <c r="BF377" s="8"/>
      <c r="BG377" s="8"/>
      <c r="BH377" s="8"/>
      <c r="BI377" s="8"/>
      <c r="BJ377" s="8"/>
      <c r="BK377" s="8"/>
      <c r="BL377" s="8"/>
      <c r="BM377" s="8"/>
      <c r="BN377" s="8"/>
      <c r="BO377" s="8"/>
      <c r="BP377" s="8"/>
      <c r="BQ377" s="8"/>
      <c r="BR377" s="8"/>
      <c r="BS377" s="8"/>
      <c r="BT377" s="8"/>
      <c r="BU377" s="8"/>
      <c r="BV377" s="8"/>
      <c r="BW377" s="8"/>
      <c r="BX377" s="8"/>
      <c r="BY377" s="8"/>
      <c r="BZ377" s="8"/>
      <c r="CA377" s="8"/>
      <c r="CB377" s="8"/>
      <c r="CC377" s="8"/>
      <c r="CD377" s="8"/>
      <c r="CE377" s="8"/>
      <c r="CF377" s="8"/>
      <c r="CG377" s="8"/>
      <c r="CH377" s="8"/>
      <c r="CI377" s="8"/>
      <c r="CJ377" s="8"/>
      <c r="CK377" s="8"/>
      <c r="CL377" s="8"/>
      <c r="CM377" s="8"/>
      <c r="CN377" s="8"/>
      <c r="CO377" s="8"/>
      <c r="CP377" s="8"/>
      <c r="CQ377" s="8"/>
      <c r="CR377" s="8"/>
      <c r="CS377" s="8"/>
      <c r="CT377" s="8"/>
      <c r="CU377" s="8"/>
      <c r="CV377" s="8"/>
      <c r="CW377" s="8"/>
      <c r="CX377" s="8"/>
      <c r="CY377" s="8"/>
      <c r="CZ377" s="8"/>
      <c r="DA377" s="8"/>
      <c r="DB377" s="8"/>
      <c r="DC377" s="8"/>
      <c r="DD377" s="8"/>
      <c r="DE377" s="8"/>
      <c r="DF377" s="8"/>
      <c r="DG377" s="8"/>
      <c r="DH377" s="8"/>
      <c r="DI377" s="8"/>
      <c r="DJ377" s="8"/>
      <c r="DK377" s="8"/>
      <c r="DL377" s="8"/>
      <c r="DM377" s="8"/>
      <c r="DN377" s="8"/>
      <c r="DO377" s="8"/>
      <c r="DP377" s="8"/>
      <c r="DQ377" s="8"/>
      <c r="DR377" s="8"/>
      <c r="DS377" s="8"/>
      <c r="DT377" s="8"/>
      <c r="DU377" s="8"/>
      <c r="DV377" s="8"/>
      <c r="DW377" s="8"/>
      <c r="DX377" s="8"/>
      <c r="DY377" s="8"/>
    </row>
    <row r="378" customFormat="false" ht="15.75" hidden="false" customHeight="true" outlineLevel="0" collapsed="false">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c r="AX378" s="8"/>
      <c r="AY378" s="8"/>
      <c r="AZ378" s="8"/>
      <c r="BA378" s="8"/>
      <c r="BB378" s="8"/>
      <c r="BC378" s="8"/>
      <c r="BD378" s="8"/>
      <c r="BE378" s="8"/>
      <c r="BF378" s="8"/>
      <c r="BG378" s="8"/>
      <c r="BH378" s="8"/>
      <c r="BI378" s="8"/>
      <c r="BJ378" s="8"/>
      <c r="BK378" s="8"/>
      <c r="BL378" s="8"/>
      <c r="BM378" s="8"/>
      <c r="BN378" s="8"/>
      <c r="BO378" s="8"/>
      <c r="BP378" s="8"/>
      <c r="BQ378" s="8"/>
      <c r="BR378" s="8"/>
      <c r="BS378" s="8"/>
      <c r="BT378" s="8"/>
      <c r="BU378" s="8"/>
      <c r="BV378" s="8"/>
      <c r="BW378" s="8"/>
      <c r="BX378" s="8"/>
      <c r="BY378" s="8"/>
      <c r="BZ378" s="8"/>
      <c r="CA378" s="8"/>
      <c r="CB378" s="8"/>
      <c r="CC378" s="8"/>
      <c r="CD378" s="8"/>
      <c r="CE378" s="8"/>
      <c r="CF378" s="8"/>
      <c r="CG378" s="8"/>
      <c r="CH378" s="8"/>
      <c r="CI378" s="8"/>
      <c r="CJ378" s="8"/>
      <c r="CK378" s="8"/>
      <c r="CL378" s="8"/>
      <c r="CM378" s="8"/>
      <c r="CN378" s="8"/>
      <c r="CO378" s="8"/>
      <c r="CP378" s="8"/>
      <c r="CQ378" s="8"/>
      <c r="CR378" s="8"/>
      <c r="CS378" s="8"/>
      <c r="CT378" s="8"/>
      <c r="CU378" s="8"/>
      <c r="CV378" s="8"/>
      <c r="CW378" s="8"/>
      <c r="CX378" s="8"/>
      <c r="CY378" s="8"/>
      <c r="CZ378" s="8"/>
      <c r="DA378" s="8"/>
      <c r="DB378" s="8"/>
      <c r="DC378" s="8"/>
      <c r="DD378" s="8"/>
      <c r="DE378" s="8"/>
      <c r="DF378" s="8"/>
      <c r="DG378" s="8"/>
      <c r="DH378" s="8"/>
      <c r="DI378" s="8"/>
      <c r="DJ378" s="8"/>
      <c r="DK378" s="8"/>
      <c r="DL378" s="8"/>
      <c r="DM378" s="8"/>
      <c r="DN378" s="8"/>
      <c r="DO378" s="8"/>
      <c r="DP378" s="8"/>
      <c r="DQ378" s="8"/>
      <c r="DR378" s="8"/>
      <c r="DS378" s="8"/>
      <c r="DT378" s="8"/>
      <c r="DU378" s="8"/>
      <c r="DV378" s="8"/>
      <c r="DW378" s="8"/>
      <c r="DX378" s="8"/>
      <c r="DY378" s="8"/>
    </row>
    <row r="379" customFormat="false" ht="15.75" hidden="false" customHeight="true" outlineLevel="0" collapsed="false">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c r="AY379" s="8"/>
      <c r="AZ379" s="8"/>
      <c r="BA379" s="8"/>
      <c r="BB379" s="8"/>
      <c r="BC379" s="8"/>
      <c r="BD379" s="8"/>
      <c r="BE379" s="8"/>
      <c r="BF379" s="8"/>
      <c r="BG379" s="8"/>
      <c r="BH379" s="8"/>
      <c r="BI379" s="8"/>
      <c r="BJ379" s="8"/>
      <c r="BK379" s="8"/>
      <c r="BL379" s="8"/>
      <c r="BM379" s="8"/>
      <c r="BN379" s="8"/>
      <c r="BO379" s="8"/>
      <c r="BP379" s="8"/>
      <c r="BQ379" s="8"/>
      <c r="BR379" s="8"/>
      <c r="BS379" s="8"/>
      <c r="BT379" s="8"/>
      <c r="BU379" s="8"/>
      <c r="BV379" s="8"/>
      <c r="BW379" s="8"/>
      <c r="BX379" s="8"/>
      <c r="BY379" s="8"/>
      <c r="BZ379" s="8"/>
      <c r="CA379" s="8"/>
      <c r="CB379" s="8"/>
      <c r="CC379" s="8"/>
      <c r="CD379" s="8"/>
      <c r="CE379" s="8"/>
      <c r="CF379" s="8"/>
      <c r="CG379" s="8"/>
      <c r="CH379" s="8"/>
      <c r="CI379" s="8"/>
      <c r="CJ379" s="8"/>
      <c r="CK379" s="8"/>
      <c r="CL379" s="8"/>
      <c r="CM379" s="8"/>
      <c r="CN379" s="8"/>
      <c r="CO379" s="8"/>
      <c r="CP379" s="8"/>
      <c r="CQ379" s="8"/>
      <c r="CR379" s="8"/>
      <c r="CS379" s="8"/>
      <c r="CT379" s="8"/>
      <c r="CU379" s="8"/>
      <c r="CV379" s="8"/>
      <c r="CW379" s="8"/>
      <c r="CX379" s="8"/>
      <c r="CY379" s="8"/>
      <c r="CZ379" s="8"/>
      <c r="DA379" s="8"/>
      <c r="DB379" s="8"/>
      <c r="DC379" s="8"/>
      <c r="DD379" s="8"/>
      <c r="DE379" s="8"/>
      <c r="DF379" s="8"/>
      <c r="DG379" s="8"/>
      <c r="DH379" s="8"/>
      <c r="DI379" s="8"/>
      <c r="DJ379" s="8"/>
      <c r="DK379" s="8"/>
      <c r="DL379" s="8"/>
      <c r="DM379" s="8"/>
      <c r="DN379" s="8"/>
      <c r="DO379" s="8"/>
      <c r="DP379" s="8"/>
      <c r="DQ379" s="8"/>
      <c r="DR379" s="8"/>
      <c r="DS379" s="8"/>
      <c r="DT379" s="8"/>
      <c r="DU379" s="8"/>
      <c r="DV379" s="8"/>
      <c r="DW379" s="8"/>
      <c r="DX379" s="8"/>
      <c r="DY379" s="8"/>
    </row>
    <row r="380" customFormat="false" ht="15.75" hidden="false" customHeight="true" outlineLevel="0" collapsed="false">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c r="AX380" s="8"/>
      <c r="AY380" s="8"/>
      <c r="AZ380" s="8"/>
      <c r="BA380" s="8"/>
      <c r="BB380" s="8"/>
      <c r="BC380" s="8"/>
      <c r="BD380" s="8"/>
      <c r="BE380" s="8"/>
      <c r="BF380" s="8"/>
      <c r="BG380" s="8"/>
      <c r="BH380" s="8"/>
      <c r="BI380" s="8"/>
      <c r="BJ380" s="8"/>
      <c r="BK380" s="8"/>
      <c r="BL380" s="8"/>
      <c r="BM380" s="8"/>
      <c r="BN380" s="8"/>
      <c r="BO380" s="8"/>
      <c r="BP380" s="8"/>
      <c r="BQ380" s="8"/>
      <c r="BR380" s="8"/>
      <c r="BS380" s="8"/>
      <c r="BT380" s="8"/>
      <c r="BU380" s="8"/>
      <c r="BV380" s="8"/>
      <c r="BW380" s="8"/>
      <c r="BX380" s="8"/>
      <c r="BY380" s="8"/>
      <c r="BZ380" s="8"/>
      <c r="CA380" s="8"/>
      <c r="CB380" s="8"/>
      <c r="CC380" s="8"/>
      <c r="CD380" s="8"/>
      <c r="CE380" s="8"/>
      <c r="CF380" s="8"/>
      <c r="CG380" s="8"/>
      <c r="CH380" s="8"/>
      <c r="CI380" s="8"/>
      <c r="CJ380" s="8"/>
      <c r="CK380" s="8"/>
      <c r="CL380" s="8"/>
      <c r="CM380" s="8"/>
      <c r="CN380" s="8"/>
      <c r="CO380" s="8"/>
      <c r="CP380" s="8"/>
      <c r="CQ380" s="8"/>
      <c r="CR380" s="8"/>
      <c r="CS380" s="8"/>
      <c r="CT380" s="8"/>
      <c r="CU380" s="8"/>
      <c r="CV380" s="8"/>
      <c r="CW380" s="8"/>
      <c r="CX380" s="8"/>
      <c r="CY380" s="8"/>
      <c r="CZ380" s="8"/>
      <c r="DA380" s="8"/>
      <c r="DB380" s="8"/>
      <c r="DC380" s="8"/>
      <c r="DD380" s="8"/>
      <c r="DE380" s="8"/>
      <c r="DF380" s="8"/>
      <c r="DG380" s="8"/>
      <c r="DH380" s="8"/>
      <c r="DI380" s="8"/>
      <c r="DJ380" s="8"/>
      <c r="DK380" s="8"/>
      <c r="DL380" s="8"/>
      <c r="DM380" s="8"/>
      <c r="DN380" s="8"/>
      <c r="DO380" s="8"/>
      <c r="DP380" s="8"/>
      <c r="DQ380" s="8"/>
      <c r="DR380" s="8"/>
      <c r="DS380" s="8"/>
      <c r="DT380" s="8"/>
      <c r="DU380" s="8"/>
      <c r="DV380" s="8"/>
      <c r="DW380" s="8"/>
      <c r="DX380" s="8"/>
      <c r="DY380" s="8"/>
    </row>
    <row r="381" customFormat="false" ht="15.75" hidden="false" customHeight="true" outlineLevel="0" collapsed="false">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8"/>
      <c r="AX381" s="8"/>
      <c r="AY381" s="8"/>
      <c r="AZ381" s="8"/>
      <c r="BA381" s="8"/>
      <c r="BB381" s="8"/>
      <c r="BC381" s="8"/>
      <c r="BD381" s="8"/>
      <c r="BE381" s="8"/>
      <c r="BF381" s="8"/>
      <c r="BG381" s="8"/>
      <c r="BH381" s="8"/>
      <c r="BI381" s="8"/>
      <c r="BJ381" s="8"/>
      <c r="BK381" s="8"/>
      <c r="BL381" s="8"/>
      <c r="BM381" s="8"/>
      <c r="BN381" s="8"/>
      <c r="BO381" s="8"/>
      <c r="BP381" s="8"/>
      <c r="BQ381" s="8"/>
      <c r="BR381" s="8"/>
      <c r="BS381" s="8"/>
      <c r="BT381" s="8"/>
      <c r="BU381" s="8"/>
      <c r="BV381" s="8"/>
      <c r="BW381" s="8"/>
      <c r="BX381" s="8"/>
      <c r="BY381" s="8"/>
      <c r="BZ381" s="8"/>
      <c r="CA381" s="8"/>
      <c r="CB381" s="8"/>
      <c r="CC381" s="8"/>
      <c r="CD381" s="8"/>
      <c r="CE381" s="8"/>
      <c r="CF381" s="8"/>
      <c r="CG381" s="8"/>
      <c r="CH381" s="8"/>
      <c r="CI381" s="8"/>
      <c r="CJ381" s="8"/>
      <c r="CK381" s="8"/>
      <c r="CL381" s="8"/>
      <c r="CM381" s="8"/>
      <c r="CN381" s="8"/>
      <c r="CO381" s="8"/>
      <c r="CP381" s="8"/>
      <c r="CQ381" s="8"/>
      <c r="CR381" s="8"/>
      <c r="CS381" s="8"/>
      <c r="CT381" s="8"/>
      <c r="CU381" s="8"/>
      <c r="CV381" s="8"/>
      <c r="CW381" s="8"/>
      <c r="CX381" s="8"/>
      <c r="CY381" s="8"/>
      <c r="CZ381" s="8"/>
      <c r="DA381" s="8"/>
      <c r="DB381" s="8"/>
      <c r="DC381" s="8"/>
      <c r="DD381" s="8"/>
      <c r="DE381" s="8"/>
      <c r="DF381" s="8"/>
      <c r="DG381" s="8"/>
      <c r="DH381" s="8"/>
      <c r="DI381" s="8"/>
      <c r="DJ381" s="8"/>
      <c r="DK381" s="8"/>
      <c r="DL381" s="8"/>
      <c r="DM381" s="8"/>
      <c r="DN381" s="8"/>
      <c r="DO381" s="8"/>
      <c r="DP381" s="8"/>
      <c r="DQ381" s="8"/>
      <c r="DR381" s="8"/>
      <c r="DS381" s="8"/>
      <c r="DT381" s="8"/>
      <c r="DU381" s="8"/>
      <c r="DV381" s="8"/>
      <c r="DW381" s="8"/>
      <c r="DX381" s="8"/>
      <c r="DY381" s="8"/>
    </row>
    <row r="382" customFormat="false" ht="15.75" hidden="false" customHeight="true" outlineLevel="0" collapsed="false">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c r="AX382" s="8"/>
      <c r="AY382" s="8"/>
      <c r="AZ382" s="8"/>
      <c r="BA382" s="8"/>
      <c r="BB382" s="8"/>
      <c r="BC382" s="8"/>
      <c r="BD382" s="8"/>
      <c r="BE382" s="8"/>
      <c r="BF382" s="8"/>
      <c r="BG382" s="8"/>
      <c r="BH382" s="8"/>
      <c r="BI382" s="8"/>
      <c r="BJ382" s="8"/>
      <c r="BK382" s="8"/>
      <c r="BL382" s="8"/>
      <c r="BM382" s="8"/>
      <c r="BN382" s="8"/>
      <c r="BO382" s="8"/>
      <c r="BP382" s="8"/>
      <c r="BQ382" s="8"/>
      <c r="BR382" s="8"/>
      <c r="BS382" s="8"/>
      <c r="BT382" s="8"/>
      <c r="BU382" s="8"/>
      <c r="BV382" s="8"/>
      <c r="BW382" s="8"/>
      <c r="BX382" s="8"/>
      <c r="BY382" s="8"/>
      <c r="BZ382" s="8"/>
      <c r="CA382" s="8"/>
      <c r="CB382" s="8"/>
      <c r="CC382" s="8"/>
      <c r="CD382" s="8"/>
      <c r="CE382" s="8"/>
      <c r="CF382" s="8"/>
      <c r="CG382" s="8"/>
      <c r="CH382" s="8"/>
      <c r="CI382" s="8"/>
      <c r="CJ382" s="8"/>
      <c r="CK382" s="8"/>
      <c r="CL382" s="8"/>
      <c r="CM382" s="8"/>
      <c r="CN382" s="8"/>
      <c r="CO382" s="8"/>
      <c r="CP382" s="8"/>
      <c r="CQ382" s="8"/>
      <c r="CR382" s="8"/>
      <c r="CS382" s="8"/>
      <c r="CT382" s="8"/>
      <c r="CU382" s="8"/>
      <c r="CV382" s="8"/>
      <c r="CW382" s="8"/>
      <c r="CX382" s="8"/>
      <c r="CY382" s="8"/>
      <c r="CZ382" s="8"/>
      <c r="DA382" s="8"/>
      <c r="DB382" s="8"/>
      <c r="DC382" s="8"/>
      <c r="DD382" s="8"/>
      <c r="DE382" s="8"/>
      <c r="DF382" s="8"/>
      <c r="DG382" s="8"/>
      <c r="DH382" s="8"/>
      <c r="DI382" s="8"/>
      <c r="DJ382" s="8"/>
      <c r="DK382" s="8"/>
      <c r="DL382" s="8"/>
      <c r="DM382" s="8"/>
      <c r="DN382" s="8"/>
      <c r="DO382" s="8"/>
      <c r="DP382" s="8"/>
      <c r="DQ382" s="8"/>
      <c r="DR382" s="8"/>
      <c r="DS382" s="8"/>
      <c r="DT382" s="8"/>
      <c r="DU382" s="8"/>
      <c r="DV382" s="8"/>
      <c r="DW382" s="8"/>
      <c r="DX382" s="8"/>
      <c r="DY382" s="8"/>
    </row>
    <row r="383" customFormat="false" ht="15.75" hidden="false" customHeight="true" outlineLevel="0" collapsed="false">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X383" s="8"/>
      <c r="AY383" s="8"/>
      <c r="AZ383" s="8"/>
      <c r="BA383" s="8"/>
      <c r="BB383" s="8"/>
      <c r="BC383" s="8"/>
      <c r="BD383" s="8"/>
      <c r="BE383" s="8"/>
      <c r="BF383" s="8"/>
      <c r="BG383" s="8"/>
      <c r="BH383" s="8"/>
      <c r="BI383" s="8"/>
      <c r="BJ383" s="8"/>
      <c r="BK383" s="8"/>
      <c r="BL383" s="8"/>
      <c r="BM383" s="8"/>
      <c r="BN383" s="8"/>
      <c r="BO383" s="8"/>
      <c r="BP383" s="8"/>
      <c r="BQ383" s="8"/>
      <c r="BR383" s="8"/>
      <c r="BS383" s="8"/>
      <c r="BT383" s="8"/>
      <c r="BU383" s="8"/>
      <c r="BV383" s="8"/>
      <c r="BW383" s="8"/>
      <c r="BX383" s="8"/>
      <c r="BY383" s="8"/>
      <c r="BZ383" s="8"/>
      <c r="CA383" s="8"/>
      <c r="CB383" s="8"/>
      <c r="CC383" s="8"/>
      <c r="CD383" s="8"/>
      <c r="CE383" s="8"/>
      <c r="CF383" s="8"/>
      <c r="CG383" s="8"/>
      <c r="CH383" s="8"/>
      <c r="CI383" s="8"/>
      <c r="CJ383" s="8"/>
      <c r="CK383" s="8"/>
      <c r="CL383" s="8"/>
      <c r="CM383" s="8"/>
      <c r="CN383" s="8"/>
      <c r="CO383" s="8"/>
      <c r="CP383" s="8"/>
      <c r="CQ383" s="8"/>
      <c r="CR383" s="8"/>
      <c r="CS383" s="8"/>
      <c r="CT383" s="8"/>
      <c r="CU383" s="8"/>
      <c r="CV383" s="8"/>
      <c r="CW383" s="8"/>
      <c r="CX383" s="8"/>
      <c r="CY383" s="8"/>
      <c r="CZ383" s="8"/>
      <c r="DA383" s="8"/>
      <c r="DB383" s="8"/>
      <c r="DC383" s="8"/>
      <c r="DD383" s="8"/>
      <c r="DE383" s="8"/>
      <c r="DF383" s="8"/>
      <c r="DG383" s="8"/>
      <c r="DH383" s="8"/>
      <c r="DI383" s="8"/>
      <c r="DJ383" s="8"/>
      <c r="DK383" s="8"/>
      <c r="DL383" s="8"/>
      <c r="DM383" s="8"/>
      <c r="DN383" s="8"/>
      <c r="DO383" s="8"/>
      <c r="DP383" s="8"/>
      <c r="DQ383" s="8"/>
      <c r="DR383" s="8"/>
      <c r="DS383" s="8"/>
      <c r="DT383" s="8"/>
      <c r="DU383" s="8"/>
      <c r="DV383" s="8"/>
      <c r="DW383" s="8"/>
      <c r="DX383" s="8"/>
      <c r="DY383" s="8"/>
    </row>
    <row r="384" customFormat="false" ht="15.75" hidden="false" customHeight="true" outlineLevel="0" collapsed="false">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8"/>
      <c r="AX384" s="8"/>
      <c r="AY384" s="8"/>
      <c r="AZ384" s="8"/>
      <c r="BA384" s="8"/>
      <c r="BB384" s="8"/>
      <c r="BC384" s="8"/>
      <c r="BD384" s="8"/>
      <c r="BE384" s="8"/>
      <c r="BF384" s="8"/>
      <c r="BG384" s="8"/>
      <c r="BH384" s="8"/>
      <c r="BI384" s="8"/>
      <c r="BJ384" s="8"/>
      <c r="BK384" s="8"/>
      <c r="BL384" s="8"/>
      <c r="BM384" s="8"/>
      <c r="BN384" s="8"/>
      <c r="BO384" s="8"/>
      <c r="BP384" s="8"/>
      <c r="BQ384" s="8"/>
      <c r="BR384" s="8"/>
      <c r="BS384" s="8"/>
      <c r="BT384" s="8"/>
      <c r="BU384" s="8"/>
      <c r="BV384" s="8"/>
      <c r="BW384" s="8"/>
      <c r="BX384" s="8"/>
      <c r="BY384" s="8"/>
      <c r="BZ384" s="8"/>
      <c r="CA384" s="8"/>
      <c r="CB384" s="8"/>
      <c r="CC384" s="8"/>
      <c r="CD384" s="8"/>
      <c r="CE384" s="8"/>
      <c r="CF384" s="8"/>
      <c r="CG384" s="8"/>
      <c r="CH384" s="8"/>
      <c r="CI384" s="8"/>
      <c r="CJ384" s="8"/>
      <c r="CK384" s="8"/>
      <c r="CL384" s="8"/>
      <c r="CM384" s="8"/>
      <c r="CN384" s="8"/>
      <c r="CO384" s="8"/>
      <c r="CP384" s="8"/>
      <c r="CQ384" s="8"/>
      <c r="CR384" s="8"/>
      <c r="CS384" s="8"/>
      <c r="CT384" s="8"/>
      <c r="CU384" s="8"/>
      <c r="CV384" s="8"/>
      <c r="CW384" s="8"/>
      <c r="CX384" s="8"/>
      <c r="CY384" s="8"/>
      <c r="CZ384" s="8"/>
      <c r="DA384" s="8"/>
      <c r="DB384" s="8"/>
      <c r="DC384" s="8"/>
      <c r="DD384" s="8"/>
      <c r="DE384" s="8"/>
      <c r="DF384" s="8"/>
      <c r="DG384" s="8"/>
      <c r="DH384" s="8"/>
      <c r="DI384" s="8"/>
      <c r="DJ384" s="8"/>
      <c r="DK384" s="8"/>
      <c r="DL384" s="8"/>
      <c r="DM384" s="8"/>
      <c r="DN384" s="8"/>
      <c r="DO384" s="8"/>
      <c r="DP384" s="8"/>
      <c r="DQ384" s="8"/>
      <c r="DR384" s="8"/>
      <c r="DS384" s="8"/>
      <c r="DT384" s="8"/>
      <c r="DU384" s="8"/>
      <c r="DV384" s="8"/>
      <c r="DW384" s="8"/>
      <c r="DX384" s="8"/>
      <c r="DY384" s="8"/>
    </row>
    <row r="385" customFormat="false" ht="15.75" hidden="false" customHeight="true" outlineLevel="0" collapsed="false">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8"/>
      <c r="AX385" s="8"/>
      <c r="AY385" s="8"/>
      <c r="AZ385" s="8"/>
      <c r="BA385" s="8"/>
      <c r="BB385" s="8"/>
      <c r="BC385" s="8"/>
      <c r="BD385" s="8"/>
      <c r="BE385" s="8"/>
      <c r="BF385" s="8"/>
      <c r="BG385" s="8"/>
      <c r="BH385" s="8"/>
      <c r="BI385" s="8"/>
      <c r="BJ385" s="8"/>
      <c r="BK385" s="8"/>
      <c r="BL385" s="8"/>
      <c r="BM385" s="8"/>
      <c r="BN385" s="8"/>
      <c r="BO385" s="8"/>
      <c r="BP385" s="8"/>
      <c r="BQ385" s="8"/>
      <c r="BR385" s="8"/>
      <c r="BS385" s="8"/>
      <c r="BT385" s="8"/>
      <c r="BU385" s="8"/>
      <c r="BV385" s="8"/>
      <c r="BW385" s="8"/>
      <c r="BX385" s="8"/>
      <c r="BY385" s="8"/>
      <c r="BZ385" s="8"/>
      <c r="CA385" s="8"/>
      <c r="CB385" s="8"/>
      <c r="CC385" s="8"/>
      <c r="CD385" s="8"/>
      <c r="CE385" s="8"/>
      <c r="CF385" s="8"/>
      <c r="CG385" s="8"/>
      <c r="CH385" s="8"/>
      <c r="CI385" s="8"/>
      <c r="CJ385" s="8"/>
      <c r="CK385" s="8"/>
      <c r="CL385" s="8"/>
      <c r="CM385" s="8"/>
      <c r="CN385" s="8"/>
      <c r="CO385" s="8"/>
      <c r="CP385" s="8"/>
      <c r="CQ385" s="8"/>
      <c r="CR385" s="8"/>
      <c r="CS385" s="8"/>
      <c r="CT385" s="8"/>
      <c r="CU385" s="8"/>
      <c r="CV385" s="8"/>
      <c r="CW385" s="8"/>
      <c r="CX385" s="8"/>
      <c r="CY385" s="8"/>
      <c r="CZ385" s="8"/>
      <c r="DA385" s="8"/>
      <c r="DB385" s="8"/>
      <c r="DC385" s="8"/>
      <c r="DD385" s="8"/>
      <c r="DE385" s="8"/>
      <c r="DF385" s="8"/>
      <c r="DG385" s="8"/>
      <c r="DH385" s="8"/>
      <c r="DI385" s="8"/>
      <c r="DJ385" s="8"/>
      <c r="DK385" s="8"/>
      <c r="DL385" s="8"/>
      <c r="DM385" s="8"/>
      <c r="DN385" s="8"/>
      <c r="DO385" s="8"/>
      <c r="DP385" s="8"/>
      <c r="DQ385" s="8"/>
      <c r="DR385" s="8"/>
      <c r="DS385" s="8"/>
      <c r="DT385" s="8"/>
      <c r="DU385" s="8"/>
      <c r="DV385" s="8"/>
      <c r="DW385" s="8"/>
      <c r="DX385" s="8"/>
      <c r="DY385" s="8"/>
    </row>
    <row r="386" customFormat="false" ht="15.75" hidden="false" customHeight="true" outlineLevel="0" collapsed="false">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c r="AX386" s="8"/>
      <c r="AY386" s="8"/>
      <c r="AZ386" s="8"/>
      <c r="BA386" s="8"/>
      <c r="BB386" s="8"/>
      <c r="BC386" s="8"/>
      <c r="BD386" s="8"/>
      <c r="BE386" s="8"/>
      <c r="BF386" s="8"/>
      <c r="BG386" s="8"/>
      <c r="BH386" s="8"/>
      <c r="BI386" s="8"/>
      <c r="BJ386" s="8"/>
      <c r="BK386" s="8"/>
      <c r="BL386" s="8"/>
      <c r="BM386" s="8"/>
      <c r="BN386" s="8"/>
      <c r="BO386" s="8"/>
      <c r="BP386" s="8"/>
      <c r="BQ386" s="8"/>
      <c r="BR386" s="8"/>
      <c r="BS386" s="8"/>
      <c r="BT386" s="8"/>
      <c r="BU386" s="8"/>
      <c r="BV386" s="8"/>
      <c r="BW386" s="8"/>
      <c r="BX386" s="8"/>
      <c r="BY386" s="8"/>
      <c r="BZ386" s="8"/>
      <c r="CA386" s="8"/>
      <c r="CB386" s="8"/>
      <c r="CC386" s="8"/>
      <c r="CD386" s="8"/>
      <c r="CE386" s="8"/>
      <c r="CF386" s="8"/>
      <c r="CG386" s="8"/>
      <c r="CH386" s="8"/>
      <c r="CI386" s="8"/>
      <c r="CJ386" s="8"/>
      <c r="CK386" s="8"/>
      <c r="CL386" s="8"/>
      <c r="CM386" s="8"/>
      <c r="CN386" s="8"/>
      <c r="CO386" s="8"/>
      <c r="CP386" s="8"/>
      <c r="CQ386" s="8"/>
      <c r="CR386" s="8"/>
      <c r="CS386" s="8"/>
      <c r="CT386" s="8"/>
      <c r="CU386" s="8"/>
      <c r="CV386" s="8"/>
      <c r="CW386" s="8"/>
      <c r="CX386" s="8"/>
      <c r="CY386" s="8"/>
      <c r="CZ386" s="8"/>
      <c r="DA386" s="8"/>
      <c r="DB386" s="8"/>
      <c r="DC386" s="8"/>
      <c r="DD386" s="8"/>
      <c r="DE386" s="8"/>
      <c r="DF386" s="8"/>
      <c r="DG386" s="8"/>
      <c r="DH386" s="8"/>
      <c r="DI386" s="8"/>
      <c r="DJ386" s="8"/>
      <c r="DK386" s="8"/>
      <c r="DL386" s="8"/>
      <c r="DM386" s="8"/>
      <c r="DN386" s="8"/>
      <c r="DO386" s="8"/>
      <c r="DP386" s="8"/>
      <c r="DQ386" s="8"/>
      <c r="DR386" s="8"/>
      <c r="DS386" s="8"/>
      <c r="DT386" s="8"/>
      <c r="DU386" s="8"/>
      <c r="DV386" s="8"/>
      <c r="DW386" s="8"/>
      <c r="DX386" s="8"/>
      <c r="DY386" s="8"/>
    </row>
    <row r="387" customFormat="false" ht="15.75" hidden="false" customHeight="true" outlineLevel="0" collapsed="false">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c r="AX387" s="8"/>
      <c r="AY387" s="8"/>
      <c r="AZ387" s="8"/>
      <c r="BA387" s="8"/>
      <c r="BB387" s="8"/>
      <c r="BC387" s="8"/>
      <c r="BD387" s="8"/>
      <c r="BE387" s="8"/>
      <c r="BF387" s="8"/>
      <c r="BG387" s="8"/>
      <c r="BH387" s="8"/>
      <c r="BI387" s="8"/>
      <c r="BJ387" s="8"/>
      <c r="BK387" s="8"/>
      <c r="BL387" s="8"/>
      <c r="BM387" s="8"/>
      <c r="BN387" s="8"/>
      <c r="BO387" s="8"/>
      <c r="BP387" s="8"/>
      <c r="BQ387" s="8"/>
      <c r="BR387" s="8"/>
      <c r="BS387" s="8"/>
      <c r="BT387" s="8"/>
      <c r="BU387" s="8"/>
      <c r="BV387" s="8"/>
      <c r="BW387" s="8"/>
      <c r="BX387" s="8"/>
      <c r="BY387" s="8"/>
      <c r="BZ387" s="8"/>
      <c r="CA387" s="8"/>
      <c r="CB387" s="8"/>
      <c r="CC387" s="8"/>
      <c r="CD387" s="8"/>
      <c r="CE387" s="8"/>
      <c r="CF387" s="8"/>
      <c r="CG387" s="8"/>
      <c r="CH387" s="8"/>
      <c r="CI387" s="8"/>
      <c r="CJ387" s="8"/>
      <c r="CK387" s="8"/>
      <c r="CL387" s="8"/>
      <c r="CM387" s="8"/>
      <c r="CN387" s="8"/>
      <c r="CO387" s="8"/>
      <c r="CP387" s="8"/>
      <c r="CQ387" s="8"/>
      <c r="CR387" s="8"/>
      <c r="CS387" s="8"/>
      <c r="CT387" s="8"/>
      <c r="CU387" s="8"/>
      <c r="CV387" s="8"/>
      <c r="CW387" s="8"/>
      <c r="CX387" s="8"/>
      <c r="CY387" s="8"/>
      <c r="CZ387" s="8"/>
      <c r="DA387" s="8"/>
      <c r="DB387" s="8"/>
      <c r="DC387" s="8"/>
      <c r="DD387" s="8"/>
      <c r="DE387" s="8"/>
      <c r="DF387" s="8"/>
      <c r="DG387" s="8"/>
      <c r="DH387" s="8"/>
      <c r="DI387" s="8"/>
      <c r="DJ387" s="8"/>
      <c r="DK387" s="8"/>
      <c r="DL387" s="8"/>
      <c r="DM387" s="8"/>
      <c r="DN387" s="8"/>
      <c r="DO387" s="8"/>
      <c r="DP387" s="8"/>
      <c r="DQ387" s="8"/>
      <c r="DR387" s="8"/>
      <c r="DS387" s="8"/>
      <c r="DT387" s="8"/>
      <c r="DU387" s="8"/>
      <c r="DV387" s="8"/>
      <c r="DW387" s="8"/>
      <c r="DX387" s="8"/>
      <c r="DY387" s="8"/>
    </row>
    <row r="388" customFormat="false" ht="15.75" hidden="false" customHeight="true" outlineLevel="0" collapsed="false">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c r="AY388" s="8"/>
      <c r="AZ388" s="8"/>
      <c r="BA388" s="8"/>
      <c r="BB388" s="8"/>
      <c r="BC388" s="8"/>
      <c r="BD388" s="8"/>
      <c r="BE388" s="8"/>
      <c r="BF388" s="8"/>
      <c r="BG388" s="8"/>
      <c r="BH388" s="8"/>
      <c r="BI388" s="8"/>
      <c r="BJ388" s="8"/>
      <c r="BK388" s="8"/>
      <c r="BL388" s="8"/>
      <c r="BM388" s="8"/>
      <c r="BN388" s="8"/>
      <c r="BO388" s="8"/>
      <c r="BP388" s="8"/>
      <c r="BQ388" s="8"/>
      <c r="BR388" s="8"/>
      <c r="BS388" s="8"/>
      <c r="BT388" s="8"/>
      <c r="BU388" s="8"/>
      <c r="BV388" s="8"/>
      <c r="BW388" s="8"/>
      <c r="BX388" s="8"/>
      <c r="BY388" s="8"/>
      <c r="BZ388" s="8"/>
      <c r="CA388" s="8"/>
      <c r="CB388" s="8"/>
      <c r="CC388" s="8"/>
      <c r="CD388" s="8"/>
      <c r="CE388" s="8"/>
      <c r="CF388" s="8"/>
      <c r="CG388" s="8"/>
      <c r="CH388" s="8"/>
      <c r="CI388" s="8"/>
      <c r="CJ388" s="8"/>
      <c r="CK388" s="8"/>
      <c r="CL388" s="8"/>
      <c r="CM388" s="8"/>
      <c r="CN388" s="8"/>
      <c r="CO388" s="8"/>
      <c r="CP388" s="8"/>
      <c r="CQ388" s="8"/>
      <c r="CR388" s="8"/>
      <c r="CS388" s="8"/>
      <c r="CT388" s="8"/>
      <c r="CU388" s="8"/>
      <c r="CV388" s="8"/>
      <c r="CW388" s="8"/>
      <c r="CX388" s="8"/>
      <c r="CY388" s="8"/>
      <c r="CZ388" s="8"/>
      <c r="DA388" s="8"/>
      <c r="DB388" s="8"/>
      <c r="DC388" s="8"/>
      <c r="DD388" s="8"/>
      <c r="DE388" s="8"/>
      <c r="DF388" s="8"/>
      <c r="DG388" s="8"/>
      <c r="DH388" s="8"/>
      <c r="DI388" s="8"/>
      <c r="DJ388" s="8"/>
      <c r="DK388" s="8"/>
      <c r="DL388" s="8"/>
      <c r="DM388" s="8"/>
      <c r="DN388" s="8"/>
      <c r="DO388" s="8"/>
      <c r="DP388" s="8"/>
      <c r="DQ388" s="8"/>
      <c r="DR388" s="8"/>
      <c r="DS388" s="8"/>
      <c r="DT388" s="8"/>
      <c r="DU388" s="8"/>
      <c r="DV388" s="8"/>
      <c r="DW388" s="8"/>
      <c r="DX388" s="8"/>
      <c r="DY388" s="8"/>
    </row>
    <row r="389" customFormat="false" ht="15.75" hidden="false" customHeight="true" outlineLevel="0" collapsed="false">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c r="AY389" s="8"/>
      <c r="AZ389" s="8"/>
      <c r="BA389" s="8"/>
      <c r="BB389" s="8"/>
      <c r="BC389" s="8"/>
      <c r="BD389" s="8"/>
      <c r="BE389" s="8"/>
      <c r="BF389" s="8"/>
      <c r="BG389" s="8"/>
      <c r="BH389" s="8"/>
      <c r="BI389" s="8"/>
      <c r="BJ389" s="8"/>
      <c r="BK389" s="8"/>
      <c r="BL389" s="8"/>
      <c r="BM389" s="8"/>
      <c r="BN389" s="8"/>
      <c r="BO389" s="8"/>
      <c r="BP389" s="8"/>
      <c r="BQ389" s="8"/>
      <c r="BR389" s="8"/>
      <c r="BS389" s="8"/>
      <c r="BT389" s="8"/>
      <c r="BU389" s="8"/>
      <c r="BV389" s="8"/>
      <c r="BW389" s="8"/>
      <c r="BX389" s="8"/>
      <c r="BY389" s="8"/>
      <c r="BZ389" s="8"/>
      <c r="CA389" s="8"/>
      <c r="CB389" s="8"/>
      <c r="CC389" s="8"/>
      <c r="CD389" s="8"/>
      <c r="CE389" s="8"/>
      <c r="CF389" s="8"/>
      <c r="CG389" s="8"/>
      <c r="CH389" s="8"/>
      <c r="CI389" s="8"/>
      <c r="CJ389" s="8"/>
      <c r="CK389" s="8"/>
      <c r="CL389" s="8"/>
      <c r="CM389" s="8"/>
      <c r="CN389" s="8"/>
      <c r="CO389" s="8"/>
      <c r="CP389" s="8"/>
      <c r="CQ389" s="8"/>
      <c r="CR389" s="8"/>
      <c r="CS389" s="8"/>
      <c r="CT389" s="8"/>
      <c r="CU389" s="8"/>
      <c r="CV389" s="8"/>
      <c r="CW389" s="8"/>
      <c r="CX389" s="8"/>
      <c r="CY389" s="8"/>
      <c r="CZ389" s="8"/>
      <c r="DA389" s="8"/>
      <c r="DB389" s="8"/>
      <c r="DC389" s="8"/>
      <c r="DD389" s="8"/>
      <c r="DE389" s="8"/>
      <c r="DF389" s="8"/>
      <c r="DG389" s="8"/>
      <c r="DH389" s="8"/>
      <c r="DI389" s="8"/>
      <c r="DJ389" s="8"/>
      <c r="DK389" s="8"/>
      <c r="DL389" s="8"/>
      <c r="DM389" s="8"/>
      <c r="DN389" s="8"/>
      <c r="DO389" s="8"/>
      <c r="DP389" s="8"/>
      <c r="DQ389" s="8"/>
      <c r="DR389" s="8"/>
      <c r="DS389" s="8"/>
      <c r="DT389" s="8"/>
      <c r="DU389" s="8"/>
      <c r="DV389" s="8"/>
      <c r="DW389" s="8"/>
      <c r="DX389" s="8"/>
      <c r="DY389" s="8"/>
    </row>
    <row r="390" customFormat="false" ht="15.75" hidden="false" customHeight="true" outlineLevel="0" collapsed="false">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c r="AY390" s="8"/>
      <c r="AZ390" s="8"/>
      <c r="BA390" s="8"/>
      <c r="BB390" s="8"/>
      <c r="BC390" s="8"/>
      <c r="BD390" s="8"/>
      <c r="BE390" s="8"/>
      <c r="BF390" s="8"/>
      <c r="BG390" s="8"/>
      <c r="BH390" s="8"/>
      <c r="BI390" s="8"/>
      <c r="BJ390" s="8"/>
      <c r="BK390" s="8"/>
      <c r="BL390" s="8"/>
      <c r="BM390" s="8"/>
      <c r="BN390" s="8"/>
      <c r="BO390" s="8"/>
      <c r="BP390" s="8"/>
      <c r="BQ390" s="8"/>
      <c r="BR390" s="8"/>
      <c r="BS390" s="8"/>
      <c r="BT390" s="8"/>
      <c r="BU390" s="8"/>
      <c r="BV390" s="8"/>
      <c r="BW390" s="8"/>
      <c r="BX390" s="8"/>
      <c r="BY390" s="8"/>
      <c r="BZ390" s="8"/>
      <c r="CA390" s="8"/>
      <c r="CB390" s="8"/>
      <c r="CC390" s="8"/>
      <c r="CD390" s="8"/>
      <c r="CE390" s="8"/>
      <c r="CF390" s="8"/>
      <c r="CG390" s="8"/>
      <c r="CH390" s="8"/>
      <c r="CI390" s="8"/>
      <c r="CJ390" s="8"/>
      <c r="CK390" s="8"/>
      <c r="CL390" s="8"/>
      <c r="CM390" s="8"/>
      <c r="CN390" s="8"/>
      <c r="CO390" s="8"/>
      <c r="CP390" s="8"/>
      <c r="CQ390" s="8"/>
      <c r="CR390" s="8"/>
      <c r="CS390" s="8"/>
      <c r="CT390" s="8"/>
      <c r="CU390" s="8"/>
      <c r="CV390" s="8"/>
      <c r="CW390" s="8"/>
      <c r="CX390" s="8"/>
      <c r="CY390" s="8"/>
      <c r="CZ390" s="8"/>
      <c r="DA390" s="8"/>
      <c r="DB390" s="8"/>
      <c r="DC390" s="8"/>
      <c r="DD390" s="8"/>
      <c r="DE390" s="8"/>
      <c r="DF390" s="8"/>
      <c r="DG390" s="8"/>
      <c r="DH390" s="8"/>
      <c r="DI390" s="8"/>
      <c r="DJ390" s="8"/>
      <c r="DK390" s="8"/>
      <c r="DL390" s="8"/>
      <c r="DM390" s="8"/>
      <c r="DN390" s="8"/>
      <c r="DO390" s="8"/>
      <c r="DP390" s="8"/>
      <c r="DQ390" s="8"/>
      <c r="DR390" s="8"/>
      <c r="DS390" s="8"/>
      <c r="DT390" s="8"/>
      <c r="DU390" s="8"/>
      <c r="DV390" s="8"/>
      <c r="DW390" s="8"/>
      <c r="DX390" s="8"/>
      <c r="DY390" s="8"/>
    </row>
    <row r="391" customFormat="false" ht="15.75" hidden="false" customHeight="true" outlineLevel="0" collapsed="false">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8"/>
      <c r="AX391" s="8"/>
      <c r="AY391" s="8"/>
      <c r="AZ391" s="8"/>
      <c r="BA391" s="8"/>
      <c r="BB391" s="8"/>
      <c r="BC391" s="8"/>
      <c r="BD391" s="8"/>
      <c r="BE391" s="8"/>
      <c r="BF391" s="8"/>
      <c r="BG391" s="8"/>
      <c r="BH391" s="8"/>
      <c r="BI391" s="8"/>
      <c r="BJ391" s="8"/>
      <c r="BK391" s="8"/>
      <c r="BL391" s="8"/>
      <c r="BM391" s="8"/>
      <c r="BN391" s="8"/>
      <c r="BO391" s="8"/>
      <c r="BP391" s="8"/>
      <c r="BQ391" s="8"/>
      <c r="BR391" s="8"/>
      <c r="BS391" s="8"/>
      <c r="BT391" s="8"/>
      <c r="BU391" s="8"/>
      <c r="BV391" s="8"/>
      <c r="BW391" s="8"/>
      <c r="BX391" s="8"/>
      <c r="BY391" s="8"/>
      <c r="BZ391" s="8"/>
      <c r="CA391" s="8"/>
      <c r="CB391" s="8"/>
      <c r="CC391" s="8"/>
      <c r="CD391" s="8"/>
      <c r="CE391" s="8"/>
      <c r="CF391" s="8"/>
      <c r="CG391" s="8"/>
      <c r="CH391" s="8"/>
      <c r="CI391" s="8"/>
      <c r="CJ391" s="8"/>
      <c r="CK391" s="8"/>
      <c r="CL391" s="8"/>
      <c r="CM391" s="8"/>
      <c r="CN391" s="8"/>
      <c r="CO391" s="8"/>
      <c r="CP391" s="8"/>
      <c r="CQ391" s="8"/>
      <c r="CR391" s="8"/>
      <c r="CS391" s="8"/>
      <c r="CT391" s="8"/>
      <c r="CU391" s="8"/>
      <c r="CV391" s="8"/>
      <c r="CW391" s="8"/>
      <c r="CX391" s="8"/>
      <c r="CY391" s="8"/>
      <c r="CZ391" s="8"/>
      <c r="DA391" s="8"/>
      <c r="DB391" s="8"/>
      <c r="DC391" s="8"/>
      <c r="DD391" s="8"/>
      <c r="DE391" s="8"/>
      <c r="DF391" s="8"/>
      <c r="DG391" s="8"/>
      <c r="DH391" s="8"/>
      <c r="DI391" s="8"/>
      <c r="DJ391" s="8"/>
      <c r="DK391" s="8"/>
      <c r="DL391" s="8"/>
      <c r="DM391" s="8"/>
      <c r="DN391" s="8"/>
      <c r="DO391" s="8"/>
      <c r="DP391" s="8"/>
      <c r="DQ391" s="8"/>
      <c r="DR391" s="8"/>
      <c r="DS391" s="8"/>
      <c r="DT391" s="8"/>
      <c r="DU391" s="8"/>
      <c r="DV391" s="8"/>
      <c r="DW391" s="8"/>
      <c r="DX391" s="8"/>
      <c r="DY391" s="8"/>
    </row>
    <row r="392" customFormat="false" ht="15.75" hidden="false" customHeight="true" outlineLevel="0" collapsed="false">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c r="AY392" s="8"/>
      <c r="AZ392" s="8"/>
      <c r="BA392" s="8"/>
      <c r="BB392" s="8"/>
      <c r="BC392" s="8"/>
      <c r="BD392" s="8"/>
      <c r="BE392" s="8"/>
      <c r="BF392" s="8"/>
      <c r="BG392" s="8"/>
      <c r="BH392" s="8"/>
      <c r="BI392" s="8"/>
      <c r="BJ392" s="8"/>
      <c r="BK392" s="8"/>
      <c r="BL392" s="8"/>
      <c r="BM392" s="8"/>
      <c r="BN392" s="8"/>
      <c r="BO392" s="8"/>
      <c r="BP392" s="8"/>
      <c r="BQ392" s="8"/>
      <c r="BR392" s="8"/>
      <c r="BS392" s="8"/>
      <c r="BT392" s="8"/>
      <c r="BU392" s="8"/>
      <c r="BV392" s="8"/>
      <c r="BW392" s="8"/>
      <c r="BX392" s="8"/>
      <c r="BY392" s="8"/>
      <c r="BZ392" s="8"/>
      <c r="CA392" s="8"/>
      <c r="CB392" s="8"/>
      <c r="CC392" s="8"/>
      <c r="CD392" s="8"/>
      <c r="CE392" s="8"/>
      <c r="CF392" s="8"/>
      <c r="CG392" s="8"/>
      <c r="CH392" s="8"/>
      <c r="CI392" s="8"/>
      <c r="CJ392" s="8"/>
      <c r="CK392" s="8"/>
      <c r="CL392" s="8"/>
      <c r="CM392" s="8"/>
      <c r="CN392" s="8"/>
      <c r="CO392" s="8"/>
      <c r="CP392" s="8"/>
      <c r="CQ392" s="8"/>
      <c r="CR392" s="8"/>
      <c r="CS392" s="8"/>
      <c r="CT392" s="8"/>
      <c r="CU392" s="8"/>
      <c r="CV392" s="8"/>
      <c r="CW392" s="8"/>
      <c r="CX392" s="8"/>
      <c r="CY392" s="8"/>
      <c r="CZ392" s="8"/>
      <c r="DA392" s="8"/>
      <c r="DB392" s="8"/>
      <c r="DC392" s="8"/>
      <c r="DD392" s="8"/>
      <c r="DE392" s="8"/>
      <c r="DF392" s="8"/>
      <c r="DG392" s="8"/>
      <c r="DH392" s="8"/>
      <c r="DI392" s="8"/>
      <c r="DJ392" s="8"/>
      <c r="DK392" s="8"/>
      <c r="DL392" s="8"/>
      <c r="DM392" s="8"/>
      <c r="DN392" s="8"/>
      <c r="DO392" s="8"/>
      <c r="DP392" s="8"/>
      <c r="DQ392" s="8"/>
      <c r="DR392" s="8"/>
      <c r="DS392" s="8"/>
      <c r="DT392" s="8"/>
      <c r="DU392" s="8"/>
      <c r="DV392" s="8"/>
      <c r="DW392" s="8"/>
      <c r="DX392" s="8"/>
      <c r="DY392" s="8"/>
    </row>
    <row r="393" customFormat="false" ht="15.75" hidden="false" customHeight="true" outlineLevel="0" collapsed="false">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8"/>
      <c r="AX393" s="8"/>
      <c r="AY393" s="8"/>
      <c r="AZ393" s="8"/>
      <c r="BA393" s="8"/>
      <c r="BB393" s="8"/>
      <c r="BC393" s="8"/>
      <c r="BD393" s="8"/>
      <c r="BE393" s="8"/>
      <c r="BF393" s="8"/>
      <c r="BG393" s="8"/>
      <c r="BH393" s="8"/>
      <c r="BI393" s="8"/>
      <c r="BJ393" s="8"/>
      <c r="BK393" s="8"/>
      <c r="BL393" s="8"/>
      <c r="BM393" s="8"/>
      <c r="BN393" s="8"/>
      <c r="BO393" s="8"/>
      <c r="BP393" s="8"/>
      <c r="BQ393" s="8"/>
      <c r="BR393" s="8"/>
      <c r="BS393" s="8"/>
      <c r="BT393" s="8"/>
      <c r="BU393" s="8"/>
      <c r="BV393" s="8"/>
      <c r="BW393" s="8"/>
      <c r="BX393" s="8"/>
      <c r="BY393" s="8"/>
      <c r="BZ393" s="8"/>
      <c r="CA393" s="8"/>
      <c r="CB393" s="8"/>
      <c r="CC393" s="8"/>
      <c r="CD393" s="8"/>
      <c r="CE393" s="8"/>
      <c r="CF393" s="8"/>
      <c r="CG393" s="8"/>
      <c r="CH393" s="8"/>
      <c r="CI393" s="8"/>
      <c r="CJ393" s="8"/>
      <c r="CK393" s="8"/>
      <c r="CL393" s="8"/>
      <c r="CM393" s="8"/>
      <c r="CN393" s="8"/>
      <c r="CO393" s="8"/>
      <c r="CP393" s="8"/>
      <c r="CQ393" s="8"/>
      <c r="CR393" s="8"/>
      <c r="CS393" s="8"/>
      <c r="CT393" s="8"/>
      <c r="CU393" s="8"/>
      <c r="CV393" s="8"/>
      <c r="CW393" s="8"/>
      <c r="CX393" s="8"/>
      <c r="CY393" s="8"/>
      <c r="CZ393" s="8"/>
      <c r="DA393" s="8"/>
      <c r="DB393" s="8"/>
      <c r="DC393" s="8"/>
      <c r="DD393" s="8"/>
      <c r="DE393" s="8"/>
      <c r="DF393" s="8"/>
      <c r="DG393" s="8"/>
      <c r="DH393" s="8"/>
      <c r="DI393" s="8"/>
      <c r="DJ393" s="8"/>
      <c r="DK393" s="8"/>
      <c r="DL393" s="8"/>
      <c r="DM393" s="8"/>
      <c r="DN393" s="8"/>
      <c r="DO393" s="8"/>
      <c r="DP393" s="8"/>
      <c r="DQ393" s="8"/>
      <c r="DR393" s="8"/>
      <c r="DS393" s="8"/>
      <c r="DT393" s="8"/>
      <c r="DU393" s="8"/>
      <c r="DV393" s="8"/>
      <c r="DW393" s="8"/>
      <c r="DX393" s="8"/>
      <c r="DY393" s="8"/>
    </row>
    <row r="394" customFormat="false" ht="15.75" hidden="false" customHeight="true" outlineLevel="0" collapsed="false">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c r="AZ394" s="8"/>
      <c r="BA394" s="8"/>
      <c r="BB394" s="8"/>
      <c r="BC394" s="8"/>
      <c r="BD394" s="8"/>
      <c r="BE394" s="8"/>
      <c r="BF394" s="8"/>
      <c r="BG394" s="8"/>
      <c r="BH394" s="8"/>
      <c r="BI394" s="8"/>
      <c r="BJ394" s="8"/>
      <c r="BK394" s="8"/>
      <c r="BL394" s="8"/>
      <c r="BM394" s="8"/>
      <c r="BN394" s="8"/>
      <c r="BO394" s="8"/>
      <c r="BP394" s="8"/>
      <c r="BQ394" s="8"/>
      <c r="BR394" s="8"/>
      <c r="BS394" s="8"/>
      <c r="BT394" s="8"/>
      <c r="BU394" s="8"/>
      <c r="BV394" s="8"/>
      <c r="BW394" s="8"/>
      <c r="BX394" s="8"/>
      <c r="BY394" s="8"/>
      <c r="BZ394" s="8"/>
      <c r="CA394" s="8"/>
      <c r="CB394" s="8"/>
      <c r="CC394" s="8"/>
      <c r="CD394" s="8"/>
      <c r="CE394" s="8"/>
      <c r="CF394" s="8"/>
      <c r="CG394" s="8"/>
      <c r="CH394" s="8"/>
      <c r="CI394" s="8"/>
      <c r="CJ394" s="8"/>
      <c r="CK394" s="8"/>
      <c r="CL394" s="8"/>
      <c r="CM394" s="8"/>
      <c r="CN394" s="8"/>
      <c r="CO394" s="8"/>
      <c r="CP394" s="8"/>
      <c r="CQ394" s="8"/>
      <c r="CR394" s="8"/>
      <c r="CS394" s="8"/>
      <c r="CT394" s="8"/>
      <c r="CU394" s="8"/>
      <c r="CV394" s="8"/>
      <c r="CW394" s="8"/>
      <c r="CX394" s="8"/>
      <c r="CY394" s="8"/>
      <c r="CZ394" s="8"/>
      <c r="DA394" s="8"/>
      <c r="DB394" s="8"/>
      <c r="DC394" s="8"/>
      <c r="DD394" s="8"/>
      <c r="DE394" s="8"/>
      <c r="DF394" s="8"/>
      <c r="DG394" s="8"/>
      <c r="DH394" s="8"/>
      <c r="DI394" s="8"/>
      <c r="DJ394" s="8"/>
      <c r="DK394" s="8"/>
      <c r="DL394" s="8"/>
      <c r="DM394" s="8"/>
      <c r="DN394" s="8"/>
      <c r="DO394" s="8"/>
      <c r="DP394" s="8"/>
      <c r="DQ394" s="8"/>
      <c r="DR394" s="8"/>
      <c r="DS394" s="8"/>
      <c r="DT394" s="8"/>
      <c r="DU394" s="8"/>
      <c r="DV394" s="8"/>
      <c r="DW394" s="8"/>
      <c r="DX394" s="8"/>
      <c r="DY394" s="8"/>
    </row>
    <row r="395" customFormat="false" ht="15.75" hidden="false" customHeight="true" outlineLevel="0" collapsed="false">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8"/>
      <c r="AX395" s="8"/>
      <c r="AY395" s="8"/>
      <c r="AZ395" s="8"/>
      <c r="BA395" s="8"/>
      <c r="BB395" s="8"/>
      <c r="BC395" s="8"/>
      <c r="BD395" s="8"/>
      <c r="BE395" s="8"/>
      <c r="BF395" s="8"/>
      <c r="BG395" s="8"/>
      <c r="BH395" s="8"/>
      <c r="BI395" s="8"/>
      <c r="BJ395" s="8"/>
      <c r="BK395" s="8"/>
      <c r="BL395" s="8"/>
      <c r="BM395" s="8"/>
      <c r="BN395" s="8"/>
      <c r="BO395" s="8"/>
      <c r="BP395" s="8"/>
      <c r="BQ395" s="8"/>
      <c r="BR395" s="8"/>
      <c r="BS395" s="8"/>
      <c r="BT395" s="8"/>
      <c r="BU395" s="8"/>
      <c r="BV395" s="8"/>
      <c r="BW395" s="8"/>
      <c r="BX395" s="8"/>
      <c r="BY395" s="8"/>
      <c r="BZ395" s="8"/>
      <c r="CA395" s="8"/>
      <c r="CB395" s="8"/>
      <c r="CC395" s="8"/>
      <c r="CD395" s="8"/>
      <c r="CE395" s="8"/>
      <c r="CF395" s="8"/>
      <c r="CG395" s="8"/>
      <c r="CH395" s="8"/>
      <c r="CI395" s="8"/>
      <c r="CJ395" s="8"/>
      <c r="CK395" s="8"/>
      <c r="CL395" s="8"/>
      <c r="CM395" s="8"/>
      <c r="CN395" s="8"/>
      <c r="CO395" s="8"/>
      <c r="CP395" s="8"/>
      <c r="CQ395" s="8"/>
      <c r="CR395" s="8"/>
      <c r="CS395" s="8"/>
      <c r="CT395" s="8"/>
      <c r="CU395" s="8"/>
      <c r="CV395" s="8"/>
      <c r="CW395" s="8"/>
      <c r="CX395" s="8"/>
      <c r="CY395" s="8"/>
      <c r="CZ395" s="8"/>
      <c r="DA395" s="8"/>
      <c r="DB395" s="8"/>
      <c r="DC395" s="8"/>
      <c r="DD395" s="8"/>
      <c r="DE395" s="8"/>
      <c r="DF395" s="8"/>
      <c r="DG395" s="8"/>
      <c r="DH395" s="8"/>
      <c r="DI395" s="8"/>
      <c r="DJ395" s="8"/>
      <c r="DK395" s="8"/>
      <c r="DL395" s="8"/>
      <c r="DM395" s="8"/>
      <c r="DN395" s="8"/>
      <c r="DO395" s="8"/>
      <c r="DP395" s="8"/>
      <c r="DQ395" s="8"/>
      <c r="DR395" s="8"/>
      <c r="DS395" s="8"/>
      <c r="DT395" s="8"/>
      <c r="DU395" s="8"/>
      <c r="DV395" s="8"/>
      <c r="DW395" s="8"/>
      <c r="DX395" s="8"/>
      <c r="DY395" s="8"/>
    </row>
    <row r="396" customFormat="false" ht="15.75" hidden="false" customHeight="true" outlineLevel="0" collapsed="false">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X396" s="8"/>
      <c r="AY396" s="8"/>
      <c r="AZ396" s="8"/>
      <c r="BA396" s="8"/>
      <c r="BB396" s="8"/>
      <c r="BC396" s="8"/>
      <c r="BD396" s="8"/>
      <c r="BE396" s="8"/>
      <c r="BF396" s="8"/>
      <c r="BG396" s="8"/>
      <c r="BH396" s="8"/>
      <c r="BI396" s="8"/>
      <c r="BJ396" s="8"/>
      <c r="BK396" s="8"/>
      <c r="BL396" s="8"/>
      <c r="BM396" s="8"/>
      <c r="BN396" s="8"/>
      <c r="BO396" s="8"/>
      <c r="BP396" s="8"/>
      <c r="BQ396" s="8"/>
      <c r="BR396" s="8"/>
      <c r="BS396" s="8"/>
      <c r="BT396" s="8"/>
      <c r="BU396" s="8"/>
      <c r="BV396" s="8"/>
      <c r="BW396" s="8"/>
      <c r="BX396" s="8"/>
      <c r="BY396" s="8"/>
      <c r="BZ396" s="8"/>
      <c r="CA396" s="8"/>
      <c r="CB396" s="8"/>
      <c r="CC396" s="8"/>
      <c r="CD396" s="8"/>
      <c r="CE396" s="8"/>
      <c r="CF396" s="8"/>
      <c r="CG396" s="8"/>
      <c r="CH396" s="8"/>
      <c r="CI396" s="8"/>
      <c r="CJ396" s="8"/>
      <c r="CK396" s="8"/>
      <c r="CL396" s="8"/>
      <c r="CM396" s="8"/>
      <c r="CN396" s="8"/>
      <c r="CO396" s="8"/>
      <c r="CP396" s="8"/>
      <c r="CQ396" s="8"/>
      <c r="CR396" s="8"/>
      <c r="CS396" s="8"/>
      <c r="CT396" s="8"/>
      <c r="CU396" s="8"/>
      <c r="CV396" s="8"/>
      <c r="CW396" s="8"/>
      <c r="CX396" s="8"/>
      <c r="CY396" s="8"/>
      <c r="CZ396" s="8"/>
      <c r="DA396" s="8"/>
      <c r="DB396" s="8"/>
      <c r="DC396" s="8"/>
      <c r="DD396" s="8"/>
      <c r="DE396" s="8"/>
      <c r="DF396" s="8"/>
      <c r="DG396" s="8"/>
      <c r="DH396" s="8"/>
      <c r="DI396" s="8"/>
      <c r="DJ396" s="8"/>
      <c r="DK396" s="8"/>
      <c r="DL396" s="8"/>
      <c r="DM396" s="8"/>
      <c r="DN396" s="8"/>
      <c r="DO396" s="8"/>
      <c r="DP396" s="8"/>
      <c r="DQ396" s="8"/>
      <c r="DR396" s="8"/>
      <c r="DS396" s="8"/>
      <c r="DT396" s="8"/>
      <c r="DU396" s="8"/>
      <c r="DV396" s="8"/>
      <c r="DW396" s="8"/>
      <c r="DX396" s="8"/>
      <c r="DY396" s="8"/>
    </row>
    <row r="397" customFormat="false" ht="15.75" hidden="false" customHeight="true" outlineLevel="0" collapsed="false">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X397" s="8"/>
      <c r="AY397" s="8"/>
      <c r="AZ397" s="8"/>
      <c r="BA397" s="8"/>
      <c r="BB397" s="8"/>
      <c r="BC397" s="8"/>
      <c r="BD397" s="8"/>
      <c r="BE397" s="8"/>
      <c r="BF397" s="8"/>
      <c r="BG397" s="8"/>
      <c r="BH397" s="8"/>
      <c r="BI397" s="8"/>
      <c r="BJ397" s="8"/>
      <c r="BK397" s="8"/>
      <c r="BL397" s="8"/>
      <c r="BM397" s="8"/>
      <c r="BN397" s="8"/>
      <c r="BO397" s="8"/>
      <c r="BP397" s="8"/>
      <c r="BQ397" s="8"/>
      <c r="BR397" s="8"/>
      <c r="BS397" s="8"/>
      <c r="BT397" s="8"/>
      <c r="BU397" s="8"/>
      <c r="BV397" s="8"/>
      <c r="BW397" s="8"/>
      <c r="BX397" s="8"/>
      <c r="BY397" s="8"/>
      <c r="BZ397" s="8"/>
      <c r="CA397" s="8"/>
      <c r="CB397" s="8"/>
      <c r="CC397" s="8"/>
      <c r="CD397" s="8"/>
      <c r="CE397" s="8"/>
      <c r="CF397" s="8"/>
      <c r="CG397" s="8"/>
      <c r="CH397" s="8"/>
      <c r="CI397" s="8"/>
      <c r="CJ397" s="8"/>
      <c r="CK397" s="8"/>
      <c r="CL397" s="8"/>
      <c r="CM397" s="8"/>
      <c r="CN397" s="8"/>
      <c r="CO397" s="8"/>
      <c r="CP397" s="8"/>
      <c r="CQ397" s="8"/>
      <c r="CR397" s="8"/>
      <c r="CS397" s="8"/>
      <c r="CT397" s="8"/>
      <c r="CU397" s="8"/>
      <c r="CV397" s="8"/>
      <c r="CW397" s="8"/>
      <c r="CX397" s="8"/>
      <c r="CY397" s="8"/>
      <c r="CZ397" s="8"/>
      <c r="DA397" s="8"/>
      <c r="DB397" s="8"/>
      <c r="DC397" s="8"/>
      <c r="DD397" s="8"/>
      <c r="DE397" s="8"/>
      <c r="DF397" s="8"/>
      <c r="DG397" s="8"/>
      <c r="DH397" s="8"/>
      <c r="DI397" s="8"/>
      <c r="DJ397" s="8"/>
      <c r="DK397" s="8"/>
      <c r="DL397" s="8"/>
      <c r="DM397" s="8"/>
      <c r="DN397" s="8"/>
      <c r="DO397" s="8"/>
      <c r="DP397" s="8"/>
      <c r="DQ397" s="8"/>
      <c r="DR397" s="8"/>
      <c r="DS397" s="8"/>
      <c r="DT397" s="8"/>
      <c r="DU397" s="8"/>
      <c r="DV397" s="8"/>
      <c r="DW397" s="8"/>
      <c r="DX397" s="8"/>
      <c r="DY397" s="8"/>
    </row>
    <row r="398" customFormat="false" ht="15.75" hidden="false" customHeight="true" outlineLevel="0" collapsed="false">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8"/>
      <c r="AX398" s="8"/>
      <c r="AY398" s="8"/>
      <c r="AZ398" s="8"/>
      <c r="BA398" s="8"/>
      <c r="BB398" s="8"/>
      <c r="BC398" s="8"/>
      <c r="BD398" s="8"/>
      <c r="BE398" s="8"/>
      <c r="BF398" s="8"/>
      <c r="BG398" s="8"/>
      <c r="BH398" s="8"/>
      <c r="BI398" s="8"/>
      <c r="BJ398" s="8"/>
      <c r="BK398" s="8"/>
      <c r="BL398" s="8"/>
      <c r="BM398" s="8"/>
      <c r="BN398" s="8"/>
      <c r="BO398" s="8"/>
      <c r="BP398" s="8"/>
      <c r="BQ398" s="8"/>
      <c r="BR398" s="8"/>
      <c r="BS398" s="8"/>
      <c r="BT398" s="8"/>
      <c r="BU398" s="8"/>
      <c r="BV398" s="8"/>
      <c r="BW398" s="8"/>
      <c r="BX398" s="8"/>
      <c r="BY398" s="8"/>
      <c r="BZ398" s="8"/>
      <c r="CA398" s="8"/>
      <c r="CB398" s="8"/>
      <c r="CC398" s="8"/>
      <c r="CD398" s="8"/>
      <c r="CE398" s="8"/>
      <c r="CF398" s="8"/>
      <c r="CG398" s="8"/>
      <c r="CH398" s="8"/>
      <c r="CI398" s="8"/>
      <c r="CJ398" s="8"/>
      <c r="CK398" s="8"/>
      <c r="CL398" s="8"/>
      <c r="CM398" s="8"/>
      <c r="CN398" s="8"/>
      <c r="CO398" s="8"/>
      <c r="CP398" s="8"/>
      <c r="CQ398" s="8"/>
      <c r="CR398" s="8"/>
      <c r="CS398" s="8"/>
      <c r="CT398" s="8"/>
      <c r="CU398" s="8"/>
      <c r="CV398" s="8"/>
      <c r="CW398" s="8"/>
      <c r="CX398" s="8"/>
      <c r="CY398" s="8"/>
      <c r="CZ398" s="8"/>
      <c r="DA398" s="8"/>
      <c r="DB398" s="8"/>
      <c r="DC398" s="8"/>
      <c r="DD398" s="8"/>
      <c r="DE398" s="8"/>
      <c r="DF398" s="8"/>
      <c r="DG398" s="8"/>
      <c r="DH398" s="8"/>
      <c r="DI398" s="8"/>
      <c r="DJ398" s="8"/>
      <c r="DK398" s="8"/>
      <c r="DL398" s="8"/>
      <c r="DM398" s="8"/>
      <c r="DN398" s="8"/>
      <c r="DO398" s="8"/>
      <c r="DP398" s="8"/>
      <c r="DQ398" s="8"/>
      <c r="DR398" s="8"/>
      <c r="DS398" s="8"/>
      <c r="DT398" s="8"/>
      <c r="DU398" s="8"/>
      <c r="DV398" s="8"/>
      <c r="DW398" s="8"/>
      <c r="DX398" s="8"/>
      <c r="DY398" s="8"/>
    </row>
    <row r="399" customFormat="false" ht="15.75" hidden="false" customHeight="true" outlineLevel="0" collapsed="false">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c r="AY399" s="8"/>
      <c r="AZ399" s="8"/>
      <c r="BA399" s="8"/>
      <c r="BB399" s="8"/>
      <c r="BC399" s="8"/>
      <c r="BD399" s="8"/>
      <c r="BE399" s="8"/>
      <c r="BF399" s="8"/>
      <c r="BG399" s="8"/>
      <c r="BH399" s="8"/>
      <c r="BI399" s="8"/>
      <c r="BJ399" s="8"/>
      <c r="BK399" s="8"/>
      <c r="BL399" s="8"/>
      <c r="BM399" s="8"/>
      <c r="BN399" s="8"/>
      <c r="BO399" s="8"/>
      <c r="BP399" s="8"/>
      <c r="BQ399" s="8"/>
      <c r="BR399" s="8"/>
      <c r="BS399" s="8"/>
      <c r="BT399" s="8"/>
      <c r="BU399" s="8"/>
      <c r="BV399" s="8"/>
      <c r="BW399" s="8"/>
      <c r="BX399" s="8"/>
      <c r="BY399" s="8"/>
      <c r="BZ399" s="8"/>
      <c r="CA399" s="8"/>
      <c r="CB399" s="8"/>
      <c r="CC399" s="8"/>
      <c r="CD399" s="8"/>
      <c r="CE399" s="8"/>
      <c r="CF399" s="8"/>
      <c r="CG399" s="8"/>
      <c r="CH399" s="8"/>
      <c r="CI399" s="8"/>
      <c r="CJ399" s="8"/>
      <c r="CK399" s="8"/>
      <c r="CL399" s="8"/>
      <c r="CM399" s="8"/>
      <c r="CN399" s="8"/>
      <c r="CO399" s="8"/>
      <c r="CP399" s="8"/>
      <c r="CQ399" s="8"/>
      <c r="CR399" s="8"/>
      <c r="CS399" s="8"/>
      <c r="CT399" s="8"/>
      <c r="CU399" s="8"/>
      <c r="CV399" s="8"/>
      <c r="CW399" s="8"/>
      <c r="CX399" s="8"/>
      <c r="CY399" s="8"/>
      <c r="CZ399" s="8"/>
      <c r="DA399" s="8"/>
      <c r="DB399" s="8"/>
      <c r="DC399" s="8"/>
      <c r="DD399" s="8"/>
      <c r="DE399" s="8"/>
      <c r="DF399" s="8"/>
      <c r="DG399" s="8"/>
      <c r="DH399" s="8"/>
      <c r="DI399" s="8"/>
      <c r="DJ399" s="8"/>
      <c r="DK399" s="8"/>
      <c r="DL399" s="8"/>
      <c r="DM399" s="8"/>
      <c r="DN399" s="8"/>
      <c r="DO399" s="8"/>
      <c r="DP399" s="8"/>
      <c r="DQ399" s="8"/>
      <c r="DR399" s="8"/>
      <c r="DS399" s="8"/>
      <c r="DT399" s="8"/>
      <c r="DU399" s="8"/>
      <c r="DV399" s="8"/>
      <c r="DW399" s="8"/>
      <c r="DX399" s="8"/>
      <c r="DY399" s="8"/>
    </row>
    <row r="400" customFormat="false" ht="15.75" hidden="false" customHeight="true" outlineLevel="0" collapsed="false">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c r="AU400" s="8"/>
      <c r="AV400" s="8"/>
      <c r="AW400" s="8"/>
      <c r="AX400" s="8"/>
      <c r="AY400" s="8"/>
      <c r="AZ400" s="8"/>
      <c r="BA400" s="8"/>
      <c r="BB400" s="8"/>
      <c r="BC400" s="8"/>
      <c r="BD400" s="8"/>
      <c r="BE400" s="8"/>
      <c r="BF400" s="8"/>
      <c r="BG400" s="8"/>
      <c r="BH400" s="8"/>
      <c r="BI400" s="8"/>
      <c r="BJ400" s="8"/>
      <c r="BK400" s="8"/>
      <c r="BL400" s="8"/>
      <c r="BM400" s="8"/>
      <c r="BN400" s="8"/>
      <c r="BO400" s="8"/>
      <c r="BP400" s="8"/>
      <c r="BQ400" s="8"/>
      <c r="BR400" s="8"/>
      <c r="BS400" s="8"/>
      <c r="BT400" s="8"/>
      <c r="BU400" s="8"/>
      <c r="BV400" s="8"/>
      <c r="BW400" s="8"/>
      <c r="BX400" s="8"/>
      <c r="BY400" s="8"/>
      <c r="BZ400" s="8"/>
      <c r="CA400" s="8"/>
      <c r="CB400" s="8"/>
      <c r="CC400" s="8"/>
      <c r="CD400" s="8"/>
      <c r="CE400" s="8"/>
      <c r="CF400" s="8"/>
      <c r="CG400" s="8"/>
      <c r="CH400" s="8"/>
      <c r="CI400" s="8"/>
      <c r="CJ400" s="8"/>
      <c r="CK400" s="8"/>
      <c r="CL400" s="8"/>
      <c r="CM400" s="8"/>
      <c r="CN400" s="8"/>
      <c r="CO400" s="8"/>
      <c r="CP400" s="8"/>
      <c r="CQ400" s="8"/>
      <c r="CR400" s="8"/>
      <c r="CS400" s="8"/>
      <c r="CT400" s="8"/>
      <c r="CU400" s="8"/>
      <c r="CV400" s="8"/>
      <c r="CW400" s="8"/>
      <c r="CX400" s="8"/>
      <c r="CY400" s="8"/>
      <c r="CZ400" s="8"/>
      <c r="DA400" s="8"/>
      <c r="DB400" s="8"/>
      <c r="DC400" s="8"/>
      <c r="DD400" s="8"/>
      <c r="DE400" s="8"/>
      <c r="DF400" s="8"/>
      <c r="DG400" s="8"/>
      <c r="DH400" s="8"/>
      <c r="DI400" s="8"/>
      <c r="DJ400" s="8"/>
      <c r="DK400" s="8"/>
      <c r="DL400" s="8"/>
      <c r="DM400" s="8"/>
      <c r="DN400" s="8"/>
      <c r="DO400" s="8"/>
      <c r="DP400" s="8"/>
      <c r="DQ400" s="8"/>
      <c r="DR400" s="8"/>
      <c r="DS400" s="8"/>
      <c r="DT400" s="8"/>
      <c r="DU400" s="8"/>
      <c r="DV400" s="8"/>
      <c r="DW400" s="8"/>
      <c r="DX400" s="8"/>
      <c r="DY400" s="8"/>
    </row>
    <row r="401" customFormat="false" ht="15.75" hidden="false" customHeight="true" outlineLevel="0" collapsed="false">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c r="AU401" s="8"/>
      <c r="AV401" s="8"/>
      <c r="AW401" s="8"/>
      <c r="AX401" s="8"/>
      <c r="AY401" s="8"/>
      <c r="AZ401" s="8"/>
      <c r="BA401" s="8"/>
      <c r="BB401" s="8"/>
      <c r="BC401" s="8"/>
      <c r="BD401" s="8"/>
      <c r="BE401" s="8"/>
      <c r="BF401" s="8"/>
      <c r="BG401" s="8"/>
      <c r="BH401" s="8"/>
      <c r="BI401" s="8"/>
      <c r="BJ401" s="8"/>
      <c r="BK401" s="8"/>
      <c r="BL401" s="8"/>
      <c r="BM401" s="8"/>
      <c r="BN401" s="8"/>
      <c r="BO401" s="8"/>
      <c r="BP401" s="8"/>
      <c r="BQ401" s="8"/>
      <c r="BR401" s="8"/>
      <c r="BS401" s="8"/>
      <c r="BT401" s="8"/>
      <c r="BU401" s="8"/>
      <c r="BV401" s="8"/>
      <c r="BW401" s="8"/>
      <c r="BX401" s="8"/>
      <c r="BY401" s="8"/>
      <c r="BZ401" s="8"/>
      <c r="CA401" s="8"/>
      <c r="CB401" s="8"/>
      <c r="CC401" s="8"/>
      <c r="CD401" s="8"/>
      <c r="CE401" s="8"/>
      <c r="CF401" s="8"/>
      <c r="CG401" s="8"/>
      <c r="CH401" s="8"/>
      <c r="CI401" s="8"/>
      <c r="CJ401" s="8"/>
      <c r="CK401" s="8"/>
      <c r="CL401" s="8"/>
      <c r="CM401" s="8"/>
      <c r="CN401" s="8"/>
      <c r="CO401" s="8"/>
      <c r="CP401" s="8"/>
      <c r="CQ401" s="8"/>
      <c r="CR401" s="8"/>
      <c r="CS401" s="8"/>
      <c r="CT401" s="8"/>
      <c r="CU401" s="8"/>
      <c r="CV401" s="8"/>
      <c r="CW401" s="8"/>
      <c r="CX401" s="8"/>
      <c r="CY401" s="8"/>
      <c r="CZ401" s="8"/>
      <c r="DA401" s="8"/>
      <c r="DB401" s="8"/>
      <c r="DC401" s="8"/>
      <c r="DD401" s="8"/>
      <c r="DE401" s="8"/>
      <c r="DF401" s="8"/>
      <c r="DG401" s="8"/>
      <c r="DH401" s="8"/>
      <c r="DI401" s="8"/>
      <c r="DJ401" s="8"/>
      <c r="DK401" s="8"/>
      <c r="DL401" s="8"/>
      <c r="DM401" s="8"/>
      <c r="DN401" s="8"/>
      <c r="DO401" s="8"/>
      <c r="DP401" s="8"/>
      <c r="DQ401" s="8"/>
      <c r="DR401" s="8"/>
      <c r="DS401" s="8"/>
      <c r="DT401" s="8"/>
      <c r="DU401" s="8"/>
      <c r="DV401" s="8"/>
      <c r="DW401" s="8"/>
      <c r="DX401" s="8"/>
      <c r="DY401" s="8"/>
    </row>
    <row r="402" customFormat="false" ht="15.75" hidden="false" customHeight="true" outlineLevel="0" collapsed="false">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c r="AU402" s="8"/>
      <c r="AV402" s="8"/>
      <c r="AW402" s="8"/>
      <c r="AX402" s="8"/>
      <c r="AY402" s="8"/>
      <c r="AZ402" s="8"/>
      <c r="BA402" s="8"/>
      <c r="BB402" s="8"/>
      <c r="BC402" s="8"/>
      <c r="BD402" s="8"/>
      <c r="BE402" s="8"/>
      <c r="BF402" s="8"/>
      <c r="BG402" s="8"/>
      <c r="BH402" s="8"/>
      <c r="BI402" s="8"/>
      <c r="BJ402" s="8"/>
      <c r="BK402" s="8"/>
      <c r="BL402" s="8"/>
      <c r="BM402" s="8"/>
      <c r="BN402" s="8"/>
      <c r="BO402" s="8"/>
      <c r="BP402" s="8"/>
      <c r="BQ402" s="8"/>
      <c r="BR402" s="8"/>
      <c r="BS402" s="8"/>
      <c r="BT402" s="8"/>
      <c r="BU402" s="8"/>
      <c r="BV402" s="8"/>
      <c r="BW402" s="8"/>
      <c r="BX402" s="8"/>
      <c r="BY402" s="8"/>
      <c r="BZ402" s="8"/>
      <c r="CA402" s="8"/>
      <c r="CB402" s="8"/>
      <c r="CC402" s="8"/>
      <c r="CD402" s="8"/>
      <c r="CE402" s="8"/>
      <c r="CF402" s="8"/>
      <c r="CG402" s="8"/>
      <c r="CH402" s="8"/>
      <c r="CI402" s="8"/>
      <c r="CJ402" s="8"/>
      <c r="CK402" s="8"/>
      <c r="CL402" s="8"/>
      <c r="CM402" s="8"/>
      <c r="CN402" s="8"/>
      <c r="CO402" s="8"/>
      <c r="CP402" s="8"/>
      <c r="CQ402" s="8"/>
      <c r="CR402" s="8"/>
      <c r="CS402" s="8"/>
      <c r="CT402" s="8"/>
      <c r="CU402" s="8"/>
      <c r="CV402" s="8"/>
      <c r="CW402" s="8"/>
      <c r="CX402" s="8"/>
      <c r="CY402" s="8"/>
      <c r="CZ402" s="8"/>
      <c r="DA402" s="8"/>
      <c r="DB402" s="8"/>
      <c r="DC402" s="8"/>
      <c r="DD402" s="8"/>
      <c r="DE402" s="8"/>
      <c r="DF402" s="8"/>
      <c r="DG402" s="8"/>
      <c r="DH402" s="8"/>
      <c r="DI402" s="8"/>
      <c r="DJ402" s="8"/>
      <c r="DK402" s="8"/>
      <c r="DL402" s="8"/>
      <c r="DM402" s="8"/>
      <c r="DN402" s="8"/>
      <c r="DO402" s="8"/>
      <c r="DP402" s="8"/>
      <c r="DQ402" s="8"/>
      <c r="DR402" s="8"/>
      <c r="DS402" s="8"/>
      <c r="DT402" s="8"/>
      <c r="DU402" s="8"/>
      <c r="DV402" s="8"/>
      <c r="DW402" s="8"/>
      <c r="DX402" s="8"/>
      <c r="DY402" s="8"/>
    </row>
    <row r="403" customFormat="false" ht="15.75" hidden="false" customHeight="true" outlineLevel="0" collapsed="false">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X403" s="8"/>
      <c r="AY403" s="8"/>
      <c r="AZ403" s="8"/>
      <c r="BA403" s="8"/>
      <c r="BB403" s="8"/>
      <c r="BC403" s="8"/>
      <c r="BD403" s="8"/>
      <c r="BE403" s="8"/>
      <c r="BF403" s="8"/>
      <c r="BG403" s="8"/>
      <c r="BH403" s="8"/>
      <c r="BI403" s="8"/>
      <c r="BJ403" s="8"/>
      <c r="BK403" s="8"/>
      <c r="BL403" s="8"/>
      <c r="BM403" s="8"/>
      <c r="BN403" s="8"/>
      <c r="BO403" s="8"/>
      <c r="BP403" s="8"/>
      <c r="BQ403" s="8"/>
      <c r="BR403" s="8"/>
      <c r="BS403" s="8"/>
      <c r="BT403" s="8"/>
      <c r="BU403" s="8"/>
      <c r="BV403" s="8"/>
      <c r="BW403" s="8"/>
      <c r="BX403" s="8"/>
      <c r="BY403" s="8"/>
      <c r="BZ403" s="8"/>
      <c r="CA403" s="8"/>
      <c r="CB403" s="8"/>
      <c r="CC403" s="8"/>
      <c r="CD403" s="8"/>
      <c r="CE403" s="8"/>
      <c r="CF403" s="8"/>
      <c r="CG403" s="8"/>
      <c r="CH403" s="8"/>
      <c r="CI403" s="8"/>
      <c r="CJ403" s="8"/>
      <c r="CK403" s="8"/>
      <c r="CL403" s="8"/>
      <c r="CM403" s="8"/>
      <c r="CN403" s="8"/>
      <c r="CO403" s="8"/>
      <c r="CP403" s="8"/>
      <c r="CQ403" s="8"/>
      <c r="CR403" s="8"/>
      <c r="CS403" s="8"/>
      <c r="CT403" s="8"/>
      <c r="CU403" s="8"/>
      <c r="CV403" s="8"/>
      <c r="CW403" s="8"/>
      <c r="CX403" s="8"/>
      <c r="CY403" s="8"/>
      <c r="CZ403" s="8"/>
      <c r="DA403" s="8"/>
      <c r="DB403" s="8"/>
      <c r="DC403" s="8"/>
      <c r="DD403" s="8"/>
      <c r="DE403" s="8"/>
      <c r="DF403" s="8"/>
      <c r="DG403" s="8"/>
      <c r="DH403" s="8"/>
      <c r="DI403" s="8"/>
      <c r="DJ403" s="8"/>
      <c r="DK403" s="8"/>
      <c r="DL403" s="8"/>
      <c r="DM403" s="8"/>
      <c r="DN403" s="8"/>
      <c r="DO403" s="8"/>
      <c r="DP403" s="8"/>
      <c r="DQ403" s="8"/>
      <c r="DR403" s="8"/>
      <c r="DS403" s="8"/>
      <c r="DT403" s="8"/>
      <c r="DU403" s="8"/>
      <c r="DV403" s="8"/>
      <c r="DW403" s="8"/>
      <c r="DX403" s="8"/>
      <c r="DY403" s="8"/>
    </row>
    <row r="404" customFormat="false" ht="15.75" hidden="false" customHeight="true" outlineLevel="0" collapsed="false">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8"/>
      <c r="AX404" s="8"/>
      <c r="AY404" s="8"/>
      <c r="AZ404" s="8"/>
      <c r="BA404" s="8"/>
      <c r="BB404" s="8"/>
      <c r="BC404" s="8"/>
      <c r="BD404" s="8"/>
      <c r="BE404" s="8"/>
      <c r="BF404" s="8"/>
      <c r="BG404" s="8"/>
      <c r="BH404" s="8"/>
      <c r="BI404" s="8"/>
      <c r="BJ404" s="8"/>
      <c r="BK404" s="8"/>
      <c r="BL404" s="8"/>
      <c r="BM404" s="8"/>
      <c r="BN404" s="8"/>
      <c r="BO404" s="8"/>
      <c r="BP404" s="8"/>
      <c r="BQ404" s="8"/>
      <c r="BR404" s="8"/>
      <c r="BS404" s="8"/>
      <c r="BT404" s="8"/>
      <c r="BU404" s="8"/>
      <c r="BV404" s="8"/>
      <c r="BW404" s="8"/>
      <c r="BX404" s="8"/>
      <c r="BY404" s="8"/>
      <c r="BZ404" s="8"/>
      <c r="CA404" s="8"/>
      <c r="CB404" s="8"/>
      <c r="CC404" s="8"/>
      <c r="CD404" s="8"/>
      <c r="CE404" s="8"/>
      <c r="CF404" s="8"/>
      <c r="CG404" s="8"/>
      <c r="CH404" s="8"/>
      <c r="CI404" s="8"/>
      <c r="CJ404" s="8"/>
      <c r="CK404" s="8"/>
      <c r="CL404" s="8"/>
      <c r="CM404" s="8"/>
      <c r="CN404" s="8"/>
      <c r="CO404" s="8"/>
      <c r="CP404" s="8"/>
      <c r="CQ404" s="8"/>
      <c r="CR404" s="8"/>
      <c r="CS404" s="8"/>
      <c r="CT404" s="8"/>
      <c r="CU404" s="8"/>
      <c r="CV404" s="8"/>
      <c r="CW404" s="8"/>
      <c r="CX404" s="8"/>
      <c r="CY404" s="8"/>
      <c r="CZ404" s="8"/>
      <c r="DA404" s="8"/>
      <c r="DB404" s="8"/>
      <c r="DC404" s="8"/>
      <c r="DD404" s="8"/>
      <c r="DE404" s="8"/>
      <c r="DF404" s="8"/>
      <c r="DG404" s="8"/>
      <c r="DH404" s="8"/>
      <c r="DI404" s="8"/>
      <c r="DJ404" s="8"/>
      <c r="DK404" s="8"/>
      <c r="DL404" s="8"/>
      <c r="DM404" s="8"/>
      <c r="DN404" s="8"/>
      <c r="DO404" s="8"/>
      <c r="DP404" s="8"/>
      <c r="DQ404" s="8"/>
      <c r="DR404" s="8"/>
      <c r="DS404" s="8"/>
      <c r="DT404" s="8"/>
      <c r="DU404" s="8"/>
      <c r="DV404" s="8"/>
      <c r="DW404" s="8"/>
      <c r="DX404" s="8"/>
      <c r="DY404" s="8"/>
    </row>
    <row r="405" customFormat="false" ht="15.75" hidden="false" customHeight="true" outlineLevel="0" collapsed="false">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c r="AU405" s="8"/>
      <c r="AV405" s="8"/>
      <c r="AW405" s="8"/>
      <c r="AX405" s="8"/>
      <c r="AY405" s="8"/>
      <c r="AZ405" s="8"/>
      <c r="BA405" s="8"/>
      <c r="BB405" s="8"/>
      <c r="BC405" s="8"/>
      <c r="BD405" s="8"/>
      <c r="BE405" s="8"/>
      <c r="BF405" s="8"/>
      <c r="BG405" s="8"/>
      <c r="BH405" s="8"/>
      <c r="BI405" s="8"/>
      <c r="BJ405" s="8"/>
      <c r="BK405" s="8"/>
      <c r="BL405" s="8"/>
      <c r="BM405" s="8"/>
      <c r="BN405" s="8"/>
      <c r="BO405" s="8"/>
      <c r="BP405" s="8"/>
      <c r="BQ405" s="8"/>
      <c r="BR405" s="8"/>
      <c r="BS405" s="8"/>
      <c r="BT405" s="8"/>
      <c r="BU405" s="8"/>
      <c r="BV405" s="8"/>
      <c r="BW405" s="8"/>
      <c r="BX405" s="8"/>
      <c r="BY405" s="8"/>
      <c r="BZ405" s="8"/>
      <c r="CA405" s="8"/>
      <c r="CB405" s="8"/>
      <c r="CC405" s="8"/>
      <c r="CD405" s="8"/>
      <c r="CE405" s="8"/>
      <c r="CF405" s="8"/>
      <c r="CG405" s="8"/>
      <c r="CH405" s="8"/>
      <c r="CI405" s="8"/>
      <c r="CJ405" s="8"/>
      <c r="CK405" s="8"/>
      <c r="CL405" s="8"/>
      <c r="CM405" s="8"/>
      <c r="CN405" s="8"/>
      <c r="CO405" s="8"/>
      <c r="CP405" s="8"/>
      <c r="CQ405" s="8"/>
      <c r="CR405" s="8"/>
      <c r="CS405" s="8"/>
      <c r="CT405" s="8"/>
      <c r="CU405" s="8"/>
      <c r="CV405" s="8"/>
      <c r="CW405" s="8"/>
      <c r="CX405" s="8"/>
      <c r="CY405" s="8"/>
      <c r="CZ405" s="8"/>
      <c r="DA405" s="8"/>
      <c r="DB405" s="8"/>
      <c r="DC405" s="8"/>
      <c r="DD405" s="8"/>
      <c r="DE405" s="8"/>
      <c r="DF405" s="8"/>
      <c r="DG405" s="8"/>
      <c r="DH405" s="8"/>
      <c r="DI405" s="8"/>
      <c r="DJ405" s="8"/>
      <c r="DK405" s="8"/>
      <c r="DL405" s="8"/>
      <c r="DM405" s="8"/>
      <c r="DN405" s="8"/>
      <c r="DO405" s="8"/>
      <c r="DP405" s="8"/>
      <c r="DQ405" s="8"/>
      <c r="DR405" s="8"/>
      <c r="DS405" s="8"/>
      <c r="DT405" s="8"/>
      <c r="DU405" s="8"/>
      <c r="DV405" s="8"/>
      <c r="DW405" s="8"/>
      <c r="DX405" s="8"/>
      <c r="DY405" s="8"/>
    </row>
    <row r="406" customFormat="false" ht="15.75" hidden="false" customHeight="true" outlineLevel="0" collapsed="false">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c r="AU406" s="8"/>
      <c r="AV406" s="8"/>
      <c r="AW406" s="8"/>
      <c r="AX406" s="8"/>
      <c r="AY406" s="8"/>
      <c r="AZ406" s="8"/>
      <c r="BA406" s="8"/>
      <c r="BB406" s="8"/>
      <c r="BC406" s="8"/>
      <c r="BD406" s="8"/>
      <c r="BE406" s="8"/>
      <c r="BF406" s="8"/>
      <c r="BG406" s="8"/>
      <c r="BH406" s="8"/>
      <c r="BI406" s="8"/>
      <c r="BJ406" s="8"/>
      <c r="BK406" s="8"/>
      <c r="BL406" s="8"/>
      <c r="BM406" s="8"/>
      <c r="BN406" s="8"/>
      <c r="BO406" s="8"/>
      <c r="BP406" s="8"/>
      <c r="BQ406" s="8"/>
      <c r="BR406" s="8"/>
      <c r="BS406" s="8"/>
      <c r="BT406" s="8"/>
      <c r="BU406" s="8"/>
      <c r="BV406" s="8"/>
      <c r="BW406" s="8"/>
      <c r="BX406" s="8"/>
      <c r="BY406" s="8"/>
      <c r="BZ406" s="8"/>
      <c r="CA406" s="8"/>
      <c r="CB406" s="8"/>
      <c r="CC406" s="8"/>
      <c r="CD406" s="8"/>
      <c r="CE406" s="8"/>
      <c r="CF406" s="8"/>
      <c r="CG406" s="8"/>
      <c r="CH406" s="8"/>
      <c r="CI406" s="8"/>
      <c r="CJ406" s="8"/>
      <c r="CK406" s="8"/>
      <c r="CL406" s="8"/>
      <c r="CM406" s="8"/>
      <c r="CN406" s="8"/>
      <c r="CO406" s="8"/>
      <c r="CP406" s="8"/>
      <c r="CQ406" s="8"/>
      <c r="CR406" s="8"/>
      <c r="CS406" s="8"/>
      <c r="CT406" s="8"/>
      <c r="CU406" s="8"/>
      <c r="CV406" s="8"/>
      <c r="CW406" s="8"/>
      <c r="CX406" s="8"/>
      <c r="CY406" s="8"/>
      <c r="CZ406" s="8"/>
      <c r="DA406" s="8"/>
      <c r="DB406" s="8"/>
      <c r="DC406" s="8"/>
      <c r="DD406" s="8"/>
      <c r="DE406" s="8"/>
      <c r="DF406" s="8"/>
      <c r="DG406" s="8"/>
      <c r="DH406" s="8"/>
      <c r="DI406" s="8"/>
      <c r="DJ406" s="8"/>
      <c r="DK406" s="8"/>
      <c r="DL406" s="8"/>
      <c r="DM406" s="8"/>
      <c r="DN406" s="8"/>
      <c r="DO406" s="8"/>
      <c r="DP406" s="8"/>
      <c r="DQ406" s="8"/>
      <c r="DR406" s="8"/>
      <c r="DS406" s="8"/>
      <c r="DT406" s="8"/>
      <c r="DU406" s="8"/>
      <c r="DV406" s="8"/>
      <c r="DW406" s="8"/>
      <c r="DX406" s="8"/>
      <c r="DY406" s="8"/>
    </row>
    <row r="407" customFormat="false" ht="15.75" hidden="false" customHeight="true" outlineLevel="0" collapsed="false">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c r="AU407" s="8"/>
      <c r="AV407" s="8"/>
      <c r="AW407" s="8"/>
      <c r="AX407" s="8"/>
      <c r="AY407" s="8"/>
      <c r="AZ407" s="8"/>
      <c r="BA407" s="8"/>
      <c r="BB407" s="8"/>
      <c r="BC407" s="8"/>
      <c r="BD407" s="8"/>
      <c r="BE407" s="8"/>
      <c r="BF407" s="8"/>
      <c r="BG407" s="8"/>
      <c r="BH407" s="8"/>
      <c r="BI407" s="8"/>
      <c r="BJ407" s="8"/>
      <c r="BK407" s="8"/>
      <c r="BL407" s="8"/>
      <c r="BM407" s="8"/>
      <c r="BN407" s="8"/>
      <c r="BO407" s="8"/>
      <c r="BP407" s="8"/>
      <c r="BQ407" s="8"/>
      <c r="BR407" s="8"/>
      <c r="BS407" s="8"/>
      <c r="BT407" s="8"/>
      <c r="BU407" s="8"/>
      <c r="BV407" s="8"/>
      <c r="BW407" s="8"/>
      <c r="BX407" s="8"/>
      <c r="BY407" s="8"/>
      <c r="BZ407" s="8"/>
      <c r="CA407" s="8"/>
      <c r="CB407" s="8"/>
      <c r="CC407" s="8"/>
      <c r="CD407" s="8"/>
      <c r="CE407" s="8"/>
      <c r="CF407" s="8"/>
      <c r="CG407" s="8"/>
      <c r="CH407" s="8"/>
      <c r="CI407" s="8"/>
      <c r="CJ407" s="8"/>
      <c r="CK407" s="8"/>
      <c r="CL407" s="8"/>
      <c r="CM407" s="8"/>
      <c r="CN407" s="8"/>
      <c r="CO407" s="8"/>
      <c r="CP407" s="8"/>
      <c r="CQ407" s="8"/>
      <c r="CR407" s="8"/>
      <c r="CS407" s="8"/>
      <c r="CT407" s="8"/>
      <c r="CU407" s="8"/>
      <c r="CV407" s="8"/>
      <c r="CW407" s="8"/>
      <c r="CX407" s="8"/>
      <c r="CY407" s="8"/>
      <c r="CZ407" s="8"/>
      <c r="DA407" s="8"/>
      <c r="DB407" s="8"/>
      <c r="DC407" s="8"/>
      <c r="DD407" s="8"/>
      <c r="DE407" s="8"/>
      <c r="DF407" s="8"/>
      <c r="DG407" s="8"/>
      <c r="DH407" s="8"/>
      <c r="DI407" s="8"/>
      <c r="DJ407" s="8"/>
      <c r="DK407" s="8"/>
      <c r="DL407" s="8"/>
      <c r="DM407" s="8"/>
      <c r="DN407" s="8"/>
      <c r="DO407" s="8"/>
      <c r="DP407" s="8"/>
      <c r="DQ407" s="8"/>
      <c r="DR407" s="8"/>
      <c r="DS407" s="8"/>
      <c r="DT407" s="8"/>
      <c r="DU407" s="8"/>
      <c r="DV407" s="8"/>
      <c r="DW407" s="8"/>
      <c r="DX407" s="8"/>
      <c r="DY407" s="8"/>
    </row>
    <row r="408" customFormat="false" ht="15.75" hidden="false" customHeight="true" outlineLevel="0" collapsed="false">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c r="BG408" s="8"/>
      <c r="BH408" s="8"/>
      <c r="BI408" s="8"/>
      <c r="BJ408" s="8"/>
      <c r="BK408" s="8"/>
      <c r="BL408" s="8"/>
      <c r="BM408" s="8"/>
      <c r="BN408" s="8"/>
      <c r="BO408" s="8"/>
      <c r="BP408" s="8"/>
      <c r="BQ408" s="8"/>
      <c r="BR408" s="8"/>
      <c r="BS408" s="8"/>
      <c r="BT408" s="8"/>
      <c r="BU408" s="8"/>
      <c r="BV408" s="8"/>
      <c r="BW408" s="8"/>
      <c r="BX408" s="8"/>
      <c r="BY408" s="8"/>
      <c r="BZ408" s="8"/>
      <c r="CA408" s="8"/>
      <c r="CB408" s="8"/>
      <c r="CC408" s="8"/>
      <c r="CD408" s="8"/>
      <c r="CE408" s="8"/>
      <c r="CF408" s="8"/>
      <c r="CG408" s="8"/>
      <c r="CH408" s="8"/>
      <c r="CI408" s="8"/>
      <c r="CJ408" s="8"/>
      <c r="CK408" s="8"/>
      <c r="CL408" s="8"/>
      <c r="CM408" s="8"/>
      <c r="CN408" s="8"/>
      <c r="CO408" s="8"/>
      <c r="CP408" s="8"/>
      <c r="CQ408" s="8"/>
      <c r="CR408" s="8"/>
      <c r="CS408" s="8"/>
      <c r="CT408" s="8"/>
      <c r="CU408" s="8"/>
      <c r="CV408" s="8"/>
      <c r="CW408" s="8"/>
      <c r="CX408" s="8"/>
      <c r="CY408" s="8"/>
      <c r="CZ408" s="8"/>
      <c r="DA408" s="8"/>
      <c r="DB408" s="8"/>
      <c r="DC408" s="8"/>
      <c r="DD408" s="8"/>
      <c r="DE408" s="8"/>
      <c r="DF408" s="8"/>
      <c r="DG408" s="8"/>
      <c r="DH408" s="8"/>
      <c r="DI408" s="8"/>
      <c r="DJ408" s="8"/>
      <c r="DK408" s="8"/>
      <c r="DL408" s="8"/>
      <c r="DM408" s="8"/>
      <c r="DN408" s="8"/>
      <c r="DO408" s="8"/>
      <c r="DP408" s="8"/>
      <c r="DQ408" s="8"/>
      <c r="DR408" s="8"/>
      <c r="DS408" s="8"/>
      <c r="DT408" s="8"/>
      <c r="DU408" s="8"/>
      <c r="DV408" s="8"/>
      <c r="DW408" s="8"/>
      <c r="DX408" s="8"/>
      <c r="DY408" s="8"/>
    </row>
    <row r="409" customFormat="false" ht="15.75" hidden="false" customHeight="true" outlineLevel="0" collapsed="false">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8"/>
      <c r="AX409" s="8"/>
      <c r="AY409" s="8"/>
      <c r="AZ409" s="8"/>
      <c r="BA409" s="8"/>
      <c r="BB409" s="8"/>
      <c r="BC409" s="8"/>
      <c r="BD409" s="8"/>
      <c r="BE409" s="8"/>
      <c r="BF409" s="8"/>
      <c r="BG409" s="8"/>
      <c r="BH409" s="8"/>
      <c r="BI409" s="8"/>
      <c r="BJ409" s="8"/>
      <c r="BK409" s="8"/>
      <c r="BL409" s="8"/>
      <c r="BM409" s="8"/>
      <c r="BN409" s="8"/>
      <c r="BO409" s="8"/>
      <c r="BP409" s="8"/>
      <c r="BQ409" s="8"/>
      <c r="BR409" s="8"/>
      <c r="BS409" s="8"/>
      <c r="BT409" s="8"/>
      <c r="BU409" s="8"/>
      <c r="BV409" s="8"/>
      <c r="BW409" s="8"/>
      <c r="BX409" s="8"/>
      <c r="BY409" s="8"/>
      <c r="BZ409" s="8"/>
      <c r="CA409" s="8"/>
      <c r="CB409" s="8"/>
      <c r="CC409" s="8"/>
      <c r="CD409" s="8"/>
      <c r="CE409" s="8"/>
      <c r="CF409" s="8"/>
      <c r="CG409" s="8"/>
      <c r="CH409" s="8"/>
      <c r="CI409" s="8"/>
      <c r="CJ409" s="8"/>
      <c r="CK409" s="8"/>
      <c r="CL409" s="8"/>
      <c r="CM409" s="8"/>
      <c r="CN409" s="8"/>
      <c r="CO409" s="8"/>
      <c r="CP409" s="8"/>
      <c r="CQ409" s="8"/>
      <c r="CR409" s="8"/>
      <c r="CS409" s="8"/>
      <c r="CT409" s="8"/>
      <c r="CU409" s="8"/>
      <c r="CV409" s="8"/>
      <c r="CW409" s="8"/>
      <c r="CX409" s="8"/>
      <c r="CY409" s="8"/>
      <c r="CZ409" s="8"/>
      <c r="DA409" s="8"/>
      <c r="DB409" s="8"/>
      <c r="DC409" s="8"/>
      <c r="DD409" s="8"/>
      <c r="DE409" s="8"/>
      <c r="DF409" s="8"/>
      <c r="DG409" s="8"/>
      <c r="DH409" s="8"/>
      <c r="DI409" s="8"/>
      <c r="DJ409" s="8"/>
      <c r="DK409" s="8"/>
      <c r="DL409" s="8"/>
      <c r="DM409" s="8"/>
      <c r="DN409" s="8"/>
      <c r="DO409" s="8"/>
      <c r="DP409" s="8"/>
      <c r="DQ409" s="8"/>
      <c r="DR409" s="8"/>
      <c r="DS409" s="8"/>
      <c r="DT409" s="8"/>
      <c r="DU409" s="8"/>
      <c r="DV409" s="8"/>
      <c r="DW409" s="8"/>
      <c r="DX409" s="8"/>
      <c r="DY409" s="8"/>
    </row>
    <row r="410" customFormat="false" ht="15.75" hidden="false" customHeight="true" outlineLevel="0" collapsed="false">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c r="AU410" s="8"/>
      <c r="AV410" s="8"/>
      <c r="AW410" s="8"/>
      <c r="AX410" s="8"/>
      <c r="AY410" s="8"/>
      <c r="AZ410" s="8"/>
      <c r="BA410" s="8"/>
      <c r="BB410" s="8"/>
      <c r="BC410" s="8"/>
      <c r="BD410" s="8"/>
      <c r="BE410" s="8"/>
      <c r="BF410" s="8"/>
      <c r="BG410" s="8"/>
      <c r="BH410" s="8"/>
      <c r="BI410" s="8"/>
      <c r="BJ410" s="8"/>
      <c r="BK410" s="8"/>
      <c r="BL410" s="8"/>
      <c r="BM410" s="8"/>
      <c r="BN410" s="8"/>
      <c r="BO410" s="8"/>
      <c r="BP410" s="8"/>
      <c r="BQ410" s="8"/>
      <c r="BR410" s="8"/>
      <c r="BS410" s="8"/>
      <c r="BT410" s="8"/>
      <c r="BU410" s="8"/>
      <c r="BV410" s="8"/>
      <c r="BW410" s="8"/>
      <c r="BX410" s="8"/>
      <c r="BY410" s="8"/>
      <c r="BZ410" s="8"/>
      <c r="CA410" s="8"/>
      <c r="CB410" s="8"/>
      <c r="CC410" s="8"/>
      <c r="CD410" s="8"/>
      <c r="CE410" s="8"/>
      <c r="CF410" s="8"/>
      <c r="CG410" s="8"/>
      <c r="CH410" s="8"/>
      <c r="CI410" s="8"/>
      <c r="CJ410" s="8"/>
      <c r="CK410" s="8"/>
      <c r="CL410" s="8"/>
      <c r="CM410" s="8"/>
      <c r="CN410" s="8"/>
      <c r="CO410" s="8"/>
      <c r="CP410" s="8"/>
      <c r="CQ410" s="8"/>
      <c r="CR410" s="8"/>
      <c r="CS410" s="8"/>
      <c r="CT410" s="8"/>
      <c r="CU410" s="8"/>
      <c r="CV410" s="8"/>
      <c r="CW410" s="8"/>
      <c r="CX410" s="8"/>
      <c r="CY410" s="8"/>
      <c r="CZ410" s="8"/>
      <c r="DA410" s="8"/>
      <c r="DB410" s="8"/>
      <c r="DC410" s="8"/>
      <c r="DD410" s="8"/>
      <c r="DE410" s="8"/>
      <c r="DF410" s="8"/>
      <c r="DG410" s="8"/>
      <c r="DH410" s="8"/>
      <c r="DI410" s="8"/>
      <c r="DJ410" s="8"/>
      <c r="DK410" s="8"/>
      <c r="DL410" s="8"/>
      <c r="DM410" s="8"/>
      <c r="DN410" s="8"/>
      <c r="DO410" s="8"/>
      <c r="DP410" s="8"/>
      <c r="DQ410" s="8"/>
      <c r="DR410" s="8"/>
      <c r="DS410" s="8"/>
      <c r="DT410" s="8"/>
      <c r="DU410" s="8"/>
      <c r="DV410" s="8"/>
      <c r="DW410" s="8"/>
      <c r="DX410" s="8"/>
      <c r="DY410" s="8"/>
    </row>
    <row r="411" customFormat="false" ht="15.75" hidden="false" customHeight="true" outlineLevel="0" collapsed="false">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c r="AZ411" s="8"/>
      <c r="BA411" s="8"/>
      <c r="BB411" s="8"/>
      <c r="BC411" s="8"/>
      <c r="BD411" s="8"/>
      <c r="BE411" s="8"/>
      <c r="BF411" s="8"/>
      <c r="BG411" s="8"/>
      <c r="BH411" s="8"/>
      <c r="BI411" s="8"/>
      <c r="BJ411" s="8"/>
      <c r="BK411" s="8"/>
      <c r="BL411" s="8"/>
      <c r="BM411" s="8"/>
      <c r="BN411" s="8"/>
      <c r="BO411" s="8"/>
      <c r="BP411" s="8"/>
      <c r="BQ411" s="8"/>
      <c r="BR411" s="8"/>
      <c r="BS411" s="8"/>
      <c r="BT411" s="8"/>
      <c r="BU411" s="8"/>
      <c r="BV411" s="8"/>
      <c r="BW411" s="8"/>
      <c r="BX411" s="8"/>
      <c r="BY411" s="8"/>
      <c r="BZ411" s="8"/>
      <c r="CA411" s="8"/>
      <c r="CB411" s="8"/>
      <c r="CC411" s="8"/>
      <c r="CD411" s="8"/>
      <c r="CE411" s="8"/>
      <c r="CF411" s="8"/>
      <c r="CG411" s="8"/>
      <c r="CH411" s="8"/>
      <c r="CI411" s="8"/>
      <c r="CJ411" s="8"/>
      <c r="CK411" s="8"/>
      <c r="CL411" s="8"/>
      <c r="CM411" s="8"/>
      <c r="CN411" s="8"/>
      <c r="CO411" s="8"/>
      <c r="CP411" s="8"/>
      <c r="CQ411" s="8"/>
      <c r="CR411" s="8"/>
      <c r="CS411" s="8"/>
      <c r="CT411" s="8"/>
      <c r="CU411" s="8"/>
      <c r="CV411" s="8"/>
      <c r="CW411" s="8"/>
      <c r="CX411" s="8"/>
      <c r="CY411" s="8"/>
      <c r="CZ411" s="8"/>
      <c r="DA411" s="8"/>
      <c r="DB411" s="8"/>
      <c r="DC411" s="8"/>
      <c r="DD411" s="8"/>
      <c r="DE411" s="8"/>
      <c r="DF411" s="8"/>
      <c r="DG411" s="8"/>
      <c r="DH411" s="8"/>
      <c r="DI411" s="8"/>
      <c r="DJ411" s="8"/>
      <c r="DK411" s="8"/>
      <c r="DL411" s="8"/>
      <c r="DM411" s="8"/>
      <c r="DN411" s="8"/>
      <c r="DO411" s="8"/>
      <c r="DP411" s="8"/>
      <c r="DQ411" s="8"/>
      <c r="DR411" s="8"/>
      <c r="DS411" s="8"/>
      <c r="DT411" s="8"/>
      <c r="DU411" s="8"/>
      <c r="DV411" s="8"/>
      <c r="DW411" s="8"/>
      <c r="DX411" s="8"/>
      <c r="DY411" s="8"/>
    </row>
    <row r="412" customFormat="false" ht="15.75" hidden="false" customHeight="true" outlineLevel="0" collapsed="false">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c r="AU412" s="8"/>
      <c r="AV412" s="8"/>
      <c r="AW412" s="8"/>
      <c r="AX412" s="8"/>
      <c r="AY412" s="8"/>
      <c r="AZ412" s="8"/>
      <c r="BA412" s="8"/>
      <c r="BB412" s="8"/>
      <c r="BC412" s="8"/>
      <c r="BD412" s="8"/>
      <c r="BE412" s="8"/>
      <c r="BF412" s="8"/>
      <c r="BG412" s="8"/>
      <c r="BH412" s="8"/>
      <c r="BI412" s="8"/>
      <c r="BJ412" s="8"/>
      <c r="BK412" s="8"/>
      <c r="BL412" s="8"/>
      <c r="BM412" s="8"/>
      <c r="BN412" s="8"/>
      <c r="BO412" s="8"/>
      <c r="BP412" s="8"/>
      <c r="BQ412" s="8"/>
      <c r="BR412" s="8"/>
      <c r="BS412" s="8"/>
      <c r="BT412" s="8"/>
      <c r="BU412" s="8"/>
      <c r="BV412" s="8"/>
      <c r="BW412" s="8"/>
      <c r="BX412" s="8"/>
      <c r="BY412" s="8"/>
      <c r="BZ412" s="8"/>
      <c r="CA412" s="8"/>
      <c r="CB412" s="8"/>
      <c r="CC412" s="8"/>
      <c r="CD412" s="8"/>
      <c r="CE412" s="8"/>
      <c r="CF412" s="8"/>
      <c r="CG412" s="8"/>
      <c r="CH412" s="8"/>
      <c r="CI412" s="8"/>
      <c r="CJ412" s="8"/>
      <c r="CK412" s="8"/>
      <c r="CL412" s="8"/>
      <c r="CM412" s="8"/>
      <c r="CN412" s="8"/>
      <c r="CO412" s="8"/>
      <c r="CP412" s="8"/>
      <c r="CQ412" s="8"/>
      <c r="CR412" s="8"/>
      <c r="CS412" s="8"/>
      <c r="CT412" s="8"/>
      <c r="CU412" s="8"/>
      <c r="CV412" s="8"/>
      <c r="CW412" s="8"/>
      <c r="CX412" s="8"/>
      <c r="CY412" s="8"/>
      <c r="CZ412" s="8"/>
      <c r="DA412" s="8"/>
      <c r="DB412" s="8"/>
      <c r="DC412" s="8"/>
      <c r="DD412" s="8"/>
      <c r="DE412" s="8"/>
      <c r="DF412" s="8"/>
      <c r="DG412" s="8"/>
      <c r="DH412" s="8"/>
      <c r="DI412" s="8"/>
      <c r="DJ412" s="8"/>
      <c r="DK412" s="8"/>
      <c r="DL412" s="8"/>
      <c r="DM412" s="8"/>
      <c r="DN412" s="8"/>
      <c r="DO412" s="8"/>
      <c r="DP412" s="8"/>
      <c r="DQ412" s="8"/>
      <c r="DR412" s="8"/>
      <c r="DS412" s="8"/>
      <c r="DT412" s="8"/>
      <c r="DU412" s="8"/>
      <c r="DV412" s="8"/>
      <c r="DW412" s="8"/>
      <c r="DX412" s="8"/>
      <c r="DY412" s="8"/>
    </row>
    <row r="413" customFormat="false" ht="15.75" hidden="false" customHeight="true" outlineLevel="0" collapsed="false">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c r="AU413" s="8"/>
      <c r="AV413" s="8"/>
      <c r="AW413" s="8"/>
      <c r="AX413" s="8"/>
      <c r="AY413" s="8"/>
      <c r="AZ413" s="8"/>
      <c r="BA413" s="8"/>
      <c r="BB413" s="8"/>
      <c r="BC413" s="8"/>
      <c r="BD413" s="8"/>
      <c r="BE413" s="8"/>
      <c r="BF413" s="8"/>
      <c r="BG413" s="8"/>
      <c r="BH413" s="8"/>
      <c r="BI413" s="8"/>
      <c r="BJ413" s="8"/>
      <c r="BK413" s="8"/>
      <c r="BL413" s="8"/>
      <c r="BM413" s="8"/>
      <c r="BN413" s="8"/>
      <c r="BO413" s="8"/>
      <c r="BP413" s="8"/>
      <c r="BQ413" s="8"/>
      <c r="BR413" s="8"/>
      <c r="BS413" s="8"/>
      <c r="BT413" s="8"/>
      <c r="BU413" s="8"/>
      <c r="BV413" s="8"/>
      <c r="BW413" s="8"/>
      <c r="BX413" s="8"/>
      <c r="BY413" s="8"/>
      <c r="BZ413" s="8"/>
      <c r="CA413" s="8"/>
      <c r="CB413" s="8"/>
      <c r="CC413" s="8"/>
      <c r="CD413" s="8"/>
      <c r="CE413" s="8"/>
      <c r="CF413" s="8"/>
      <c r="CG413" s="8"/>
      <c r="CH413" s="8"/>
      <c r="CI413" s="8"/>
      <c r="CJ413" s="8"/>
      <c r="CK413" s="8"/>
      <c r="CL413" s="8"/>
      <c r="CM413" s="8"/>
      <c r="CN413" s="8"/>
      <c r="CO413" s="8"/>
      <c r="CP413" s="8"/>
      <c r="CQ413" s="8"/>
      <c r="CR413" s="8"/>
      <c r="CS413" s="8"/>
      <c r="CT413" s="8"/>
      <c r="CU413" s="8"/>
      <c r="CV413" s="8"/>
      <c r="CW413" s="8"/>
      <c r="CX413" s="8"/>
      <c r="CY413" s="8"/>
      <c r="CZ413" s="8"/>
      <c r="DA413" s="8"/>
      <c r="DB413" s="8"/>
      <c r="DC413" s="8"/>
      <c r="DD413" s="8"/>
      <c r="DE413" s="8"/>
      <c r="DF413" s="8"/>
      <c r="DG413" s="8"/>
      <c r="DH413" s="8"/>
      <c r="DI413" s="8"/>
      <c r="DJ413" s="8"/>
      <c r="DK413" s="8"/>
      <c r="DL413" s="8"/>
      <c r="DM413" s="8"/>
      <c r="DN413" s="8"/>
      <c r="DO413" s="8"/>
      <c r="DP413" s="8"/>
      <c r="DQ413" s="8"/>
      <c r="DR413" s="8"/>
      <c r="DS413" s="8"/>
      <c r="DT413" s="8"/>
      <c r="DU413" s="8"/>
      <c r="DV413" s="8"/>
      <c r="DW413" s="8"/>
      <c r="DX413" s="8"/>
      <c r="DY413" s="8"/>
    </row>
    <row r="414" customFormat="false" ht="15.75" hidden="false" customHeight="true" outlineLevel="0" collapsed="false">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c r="AU414" s="8"/>
      <c r="AV414" s="8"/>
      <c r="AW414" s="8"/>
      <c r="AX414" s="8"/>
      <c r="AY414" s="8"/>
      <c r="AZ414" s="8"/>
      <c r="BA414" s="8"/>
      <c r="BB414" s="8"/>
      <c r="BC414" s="8"/>
      <c r="BD414" s="8"/>
      <c r="BE414" s="8"/>
      <c r="BF414" s="8"/>
      <c r="BG414" s="8"/>
      <c r="BH414" s="8"/>
      <c r="BI414" s="8"/>
      <c r="BJ414" s="8"/>
      <c r="BK414" s="8"/>
      <c r="BL414" s="8"/>
      <c r="BM414" s="8"/>
      <c r="BN414" s="8"/>
      <c r="BO414" s="8"/>
      <c r="BP414" s="8"/>
      <c r="BQ414" s="8"/>
      <c r="BR414" s="8"/>
      <c r="BS414" s="8"/>
      <c r="BT414" s="8"/>
      <c r="BU414" s="8"/>
      <c r="BV414" s="8"/>
      <c r="BW414" s="8"/>
      <c r="BX414" s="8"/>
      <c r="BY414" s="8"/>
      <c r="BZ414" s="8"/>
      <c r="CA414" s="8"/>
      <c r="CB414" s="8"/>
      <c r="CC414" s="8"/>
      <c r="CD414" s="8"/>
      <c r="CE414" s="8"/>
      <c r="CF414" s="8"/>
      <c r="CG414" s="8"/>
      <c r="CH414" s="8"/>
      <c r="CI414" s="8"/>
      <c r="CJ414" s="8"/>
      <c r="CK414" s="8"/>
      <c r="CL414" s="8"/>
      <c r="CM414" s="8"/>
      <c r="CN414" s="8"/>
      <c r="CO414" s="8"/>
      <c r="CP414" s="8"/>
      <c r="CQ414" s="8"/>
      <c r="CR414" s="8"/>
      <c r="CS414" s="8"/>
      <c r="CT414" s="8"/>
      <c r="CU414" s="8"/>
      <c r="CV414" s="8"/>
      <c r="CW414" s="8"/>
      <c r="CX414" s="8"/>
      <c r="CY414" s="8"/>
      <c r="CZ414" s="8"/>
      <c r="DA414" s="8"/>
      <c r="DB414" s="8"/>
      <c r="DC414" s="8"/>
      <c r="DD414" s="8"/>
      <c r="DE414" s="8"/>
      <c r="DF414" s="8"/>
      <c r="DG414" s="8"/>
      <c r="DH414" s="8"/>
      <c r="DI414" s="8"/>
      <c r="DJ414" s="8"/>
      <c r="DK414" s="8"/>
      <c r="DL414" s="8"/>
      <c r="DM414" s="8"/>
      <c r="DN414" s="8"/>
      <c r="DO414" s="8"/>
      <c r="DP414" s="8"/>
      <c r="DQ414" s="8"/>
      <c r="DR414" s="8"/>
      <c r="DS414" s="8"/>
      <c r="DT414" s="8"/>
      <c r="DU414" s="8"/>
      <c r="DV414" s="8"/>
      <c r="DW414" s="8"/>
      <c r="DX414" s="8"/>
      <c r="DY414" s="8"/>
    </row>
    <row r="415" customFormat="false" ht="15.75" hidden="false" customHeight="true" outlineLevel="0" collapsed="false">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c r="AU415" s="8"/>
      <c r="AV415" s="8"/>
      <c r="AW415" s="8"/>
      <c r="AX415" s="8"/>
      <c r="AY415" s="8"/>
      <c r="AZ415" s="8"/>
      <c r="BA415" s="8"/>
      <c r="BB415" s="8"/>
      <c r="BC415" s="8"/>
      <c r="BD415" s="8"/>
      <c r="BE415" s="8"/>
      <c r="BF415" s="8"/>
      <c r="BG415" s="8"/>
      <c r="BH415" s="8"/>
      <c r="BI415" s="8"/>
      <c r="BJ415" s="8"/>
      <c r="BK415" s="8"/>
      <c r="BL415" s="8"/>
      <c r="BM415" s="8"/>
      <c r="BN415" s="8"/>
      <c r="BO415" s="8"/>
      <c r="BP415" s="8"/>
      <c r="BQ415" s="8"/>
      <c r="BR415" s="8"/>
      <c r="BS415" s="8"/>
      <c r="BT415" s="8"/>
      <c r="BU415" s="8"/>
      <c r="BV415" s="8"/>
      <c r="BW415" s="8"/>
      <c r="BX415" s="8"/>
      <c r="BY415" s="8"/>
      <c r="BZ415" s="8"/>
      <c r="CA415" s="8"/>
      <c r="CB415" s="8"/>
      <c r="CC415" s="8"/>
      <c r="CD415" s="8"/>
      <c r="CE415" s="8"/>
      <c r="CF415" s="8"/>
      <c r="CG415" s="8"/>
      <c r="CH415" s="8"/>
      <c r="CI415" s="8"/>
      <c r="CJ415" s="8"/>
      <c r="CK415" s="8"/>
      <c r="CL415" s="8"/>
      <c r="CM415" s="8"/>
      <c r="CN415" s="8"/>
      <c r="CO415" s="8"/>
      <c r="CP415" s="8"/>
      <c r="CQ415" s="8"/>
      <c r="CR415" s="8"/>
      <c r="CS415" s="8"/>
      <c r="CT415" s="8"/>
      <c r="CU415" s="8"/>
      <c r="CV415" s="8"/>
      <c r="CW415" s="8"/>
      <c r="CX415" s="8"/>
      <c r="CY415" s="8"/>
      <c r="CZ415" s="8"/>
      <c r="DA415" s="8"/>
      <c r="DB415" s="8"/>
      <c r="DC415" s="8"/>
      <c r="DD415" s="8"/>
      <c r="DE415" s="8"/>
      <c r="DF415" s="8"/>
      <c r="DG415" s="8"/>
      <c r="DH415" s="8"/>
      <c r="DI415" s="8"/>
      <c r="DJ415" s="8"/>
      <c r="DK415" s="8"/>
      <c r="DL415" s="8"/>
      <c r="DM415" s="8"/>
      <c r="DN415" s="8"/>
      <c r="DO415" s="8"/>
      <c r="DP415" s="8"/>
      <c r="DQ415" s="8"/>
      <c r="DR415" s="8"/>
      <c r="DS415" s="8"/>
      <c r="DT415" s="8"/>
      <c r="DU415" s="8"/>
      <c r="DV415" s="8"/>
      <c r="DW415" s="8"/>
      <c r="DX415" s="8"/>
      <c r="DY415" s="8"/>
    </row>
    <row r="416" customFormat="false" ht="15.75" hidden="false" customHeight="true" outlineLevel="0" collapsed="false">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8"/>
      <c r="AX416" s="8"/>
      <c r="AY416" s="8"/>
      <c r="AZ416" s="8"/>
      <c r="BA416" s="8"/>
      <c r="BB416" s="8"/>
      <c r="BC416" s="8"/>
      <c r="BD416" s="8"/>
      <c r="BE416" s="8"/>
      <c r="BF416" s="8"/>
      <c r="BG416" s="8"/>
      <c r="BH416" s="8"/>
      <c r="BI416" s="8"/>
      <c r="BJ416" s="8"/>
      <c r="BK416" s="8"/>
      <c r="BL416" s="8"/>
      <c r="BM416" s="8"/>
      <c r="BN416" s="8"/>
      <c r="BO416" s="8"/>
      <c r="BP416" s="8"/>
      <c r="BQ416" s="8"/>
      <c r="BR416" s="8"/>
      <c r="BS416" s="8"/>
      <c r="BT416" s="8"/>
      <c r="BU416" s="8"/>
      <c r="BV416" s="8"/>
      <c r="BW416" s="8"/>
      <c r="BX416" s="8"/>
      <c r="BY416" s="8"/>
      <c r="BZ416" s="8"/>
      <c r="CA416" s="8"/>
      <c r="CB416" s="8"/>
      <c r="CC416" s="8"/>
      <c r="CD416" s="8"/>
      <c r="CE416" s="8"/>
      <c r="CF416" s="8"/>
      <c r="CG416" s="8"/>
      <c r="CH416" s="8"/>
      <c r="CI416" s="8"/>
      <c r="CJ416" s="8"/>
      <c r="CK416" s="8"/>
      <c r="CL416" s="8"/>
      <c r="CM416" s="8"/>
      <c r="CN416" s="8"/>
      <c r="CO416" s="8"/>
      <c r="CP416" s="8"/>
      <c r="CQ416" s="8"/>
      <c r="CR416" s="8"/>
      <c r="CS416" s="8"/>
      <c r="CT416" s="8"/>
      <c r="CU416" s="8"/>
      <c r="CV416" s="8"/>
      <c r="CW416" s="8"/>
      <c r="CX416" s="8"/>
      <c r="CY416" s="8"/>
      <c r="CZ416" s="8"/>
      <c r="DA416" s="8"/>
      <c r="DB416" s="8"/>
      <c r="DC416" s="8"/>
      <c r="DD416" s="8"/>
      <c r="DE416" s="8"/>
      <c r="DF416" s="8"/>
      <c r="DG416" s="8"/>
      <c r="DH416" s="8"/>
      <c r="DI416" s="8"/>
      <c r="DJ416" s="8"/>
      <c r="DK416" s="8"/>
      <c r="DL416" s="8"/>
      <c r="DM416" s="8"/>
      <c r="DN416" s="8"/>
      <c r="DO416" s="8"/>
      <c r="DP416" s="8"/>
      <c r="DQ416" s="8"/>
      <c r="DR416" s="8"/>
      <c r="DS416" s="8"/>
      <c r="DT416" s="8"/>
      <c r="DU416" s="8"/>
      <c r="DV416" s="8"/>
      <c r="DW416" s="8"/>
      <c r="DX416" s="8"/>
      <c r="DY416" s="8"/>
    </row>
    <row r="417" customFormat="false" ht="15.75" hidden="false" customHeight="true" outlineLevel="0" collapsed="false">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8"/>
      <c r="AX417" s="8"/>
      <c r="AY417" s="8"/>
      <c r="AZ417" s="8"/>
      <c r="BA417" s="8"/>
      <c r="BB417" s="8"/>
      <c r="BC417" s="8"/>
      <c r="BD417" s="8"/>
      <c r="BE417" s="8"/>
      <c r="BF417" s="8"/>
      <c r="BG417" s="8"/>
      <c r="BH417" s="8"/>
      <c r="BI417" s="8"/>
      <c r="BJ417" s="8"/>
      <c r="BK417" s="8"/>
      <c r="BL417" s="8"/>
      <c r="BM417" s="8"/>
      <c r="BN417" s="8"/>
      <c r="BO417" s="8"/>
      <c r="BP417" s="8"/>
      <c r="BQ417" s="8"/>
      <c r="BR417" s="8"/>
      <c r="BS417" s="8"/>
      <c r="BT417" s="8"/>
      <c r="BU417" s="8"/>
      <c r="BV417" s="8"/>
      <c r="BW417" s="8"/>
      <c r="BX417" s="8"/>
      <c r="BY417" s="8"/>
      <c r="BZ417" s="8"/>
      <c r="CA417" s="8"/>
      <c r="CB417" s="8"/>
      <c r="CC417" s="8"/>
      <c r="CD417" s="8"/>
      <c r="CE417" s="8"/>
      <c r="CF417" s="8"/>
      <c r="CG417" s="8"/>
      <c r="CH417" s="8"/>
      <c r="CI417" s="8"/>
      <c r="CJ417" s="8"/>
      <c r="CK417" s="8"/>
      <c r="CL417" s="8"/>
      <c r="CM417" s="8"/>
      <c r="CN417" s="8"/>
      <c r="CO417" s="8"/>
      <c r="CP417" s="8"/>
      <c r="CQ417" s="8"/>
      <c r="CR417" s="8"/>
      <c r="CS417" s="8"/>
      <c r="CT417" s="8"/>
      <c r="CU417" s="8"/>
      <c r="CV417" s="8"/>
      <c r="CW417" s="8"/>
      <c r="CX417" s="8"/>
      <c r="CY417" s="8"/>
      <c r="CZ417" s="8"/>
      <c r="DA417" s="8"/>
      <c r="DB417" s="8"/>
      <c r="DC417" s="8"/>
      <c r="DD417" s="8"/>
      <c r="DE417" s="8"/>
      <c r="DF417" s="8"/>
      <c r="DG417" s="8"/>
      <c r="DH417" s="8"/>
      <c r="DI417" s="8"/>
      <c r="DJ417" s="8"/>
      <c r="DK417" s="8"/>
      <c r="DL417" s="8"/>
      <c r="DM417" s="8"/>
      <c r="DN417" s="8"/>
      <c r="DO417" s="8"/>
      <c r="DP417" s="8"/>
      <c r="DQ417" s="8"/>
      <c r="DR417" s="8"/>
      <c r="DS417" s="8"/>
      <c r="DT417" s="8"/>
      <c r="DU417" s="8"/>
      <c r="DV417" s="8"/>
      <c r="DW417" s="8"/>
      <c r="DX417" s="8"/>
      <c r="DY417" s="8"/>
    </row>
    <row r="418" customFormat="false" ht="15.75" hidden="false" customHeight="true" outlineLevel="0" collapsed="false">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c r="AU418" s="8"/>
      <c r="AV418" s="8"/>
      <c r="AW418" s="8"/>
      <c r="AX418" s="8"/>
      <c r="AY418" s="8"/>
      <c r="AZ418" s="8"/>
      <c r="BA418" s="8"/>
      <c r="BB418" s="8"/>
      <c r="BC418" s="8"/>
      <c r="BD418" s="8"/>
      <c r="BE418" s="8"/>
      <c r="BF418" s="8"/>
      <c r="BG418" s="8"/>
      <c r="BH418" s="8"/>
      <c r="BI418" s="8"/>
      <c r="BJ418" s="8"/>
      <c r="BK418" s="8"/>
      <c r="BL418" s="8"/>
      <c r="BM418" s="8"/>
      <c r="BN418" s="8"/>
      <c r="BO418" s="8"/>
      <c r="BP418" s="8"/>
      <c r="BQ418" s="8"/>
      <c r="BR418" s="8"/>
      <c r="BS418" s="8"/>
      <c r="BT418" s="8"/>
      <c r="BU418" s="8"/>
      <c r="BV418" s="8"/>
      <c r="BW418" s="8"/>
      <c r="BX418" s="8"/>
      <c r="BY418" s="8"/>
      <c r="BZ418" s="8"/>
      <c r="CA418" s="8"/>
      <c r="CB418" s="8"/>
      <c r="CC418" s="8"/>
      <c r="CD418" s="8"/>
      <c r="CE418" s="8"/>
      <c r="CF418" s="8"/>
      <c r="CG418" s="8"/>
      <c r="CH418" s="8"/>
      <c r="CI418" s="8"/>
      <c r="CJ418" s="8"/>
      <c r="CK418" s="8"/>
      <c r="CL418" s="8"/>
      <c r="CM418" s="8"/>
      <c r="CN418" s="8"/>
      <c r="CO418" s="8"/>
      <c r="CP418" s="8"/>
      <c r="CQ418" s="8"/>
      <c r="CR418" s="8"/>
      <c r="CS418" s="8"/>
      <c r="CT418" s="8"/>
      <c r="CU418" s="8"/>
      <c r="CV418" s="8"/>
      <c r="CW418" s="8"/>
      <c r="CX418" s="8"/>
      <c r="CY418" s="8"/>
      <c r="CZ418" s="8"/>
      <c r="DA418" s="8"/>
      <c r="DB418" s="8"/>
      <c r="DC418" s="8"/>
      <c r="DD418" s="8"/>
      <c r="DE418" s="8"/>
      <c r="DF418" s="8"/>
      <c r="DG418" s="8"/>
      <c r="DH418" s="8"/>
      <c r="DI418" s="8"/>
      <c r="DJ418" s="8"/>
      <c r="DK418" s="8"/>
      <c r="DL418" s="8"/>
      <c r="DM418" s="8"/>
      <c r="DN418" s="8"/>
      <c r="DO418" s="8"/>
      <c r="DP418" s="8"/>
      <c r="DQ418" s="8"/>
      <c r="DR418" s="8"/>
      <c r="DS418" s="8"/>
      <c r="DT418" s="8"/>
      <c r="DU418" s="8"/>
      <c r="DV418" s="8"/>
      <c r="DW418" s="8"/>
      <c r="DX418" s="8"/>
      <c r="DY418" s="8"/>
    </row>
    <row r="419" customFormat="false" ht="15.75" hidden="false" customHeight="true" outlineLevel="0" collapsed="false">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c r="AU419" s="8"/>
      <c r="AV419" s="8"/>
      <c r="AW419" s="8"/>
      <c r="AX419" s="8"/>
      <c r="AY419" s="8"/>
      <c r="AZ419" s="8"/>
      <c r="BA419" s="8"/>
      <c r="BB419" s="8"/>
      <c r="BC419" s="8"/>
      <c r="BD419" s="8"/>
      <c r="BE419" s="8"/>
      <c r="BF419" s="8"/>
      <c r="BG419" s="8"/>
      <c r="BH419" s="8"/>
      <c r="BI419" s="8"/>
      <c r="BJ419" s="8"/>
      <c r="BK419" s="8"/>
      <c r="BL419" s="8"/>
      <c r="BM419" s="8"/>
      <c r="BN419" s="8"/>
      <c r="BO419" s="8"/>
      <c r="BP419" s="8"/>
      <c r="BQ419" s="8"/>
      <c r="BR419" s="8"/>
      <c r="BS419" s="8"/>
      <c r="BT419" s="8"/>
      <c r="BU419" s="8"/>
      <c r="BV419" s="8"/>
      <c r="BW419" s="8"/>
      <c r="BX419" s="8"/>
      <c r="BY419" s="8"/>
      <c r="BZ419" s="8"/>
      <c r="CA419" s="8"/>
      <c r="CB419" s="8"/>
      <c r="CC419" s="8"/>
      <c r="CD419" s="8"/>
      <c r="CE419" s="8"/>
      <c r="CF419" s="8"/>
      <c r="CG419" s="8"/>
      <c r="CH419" s="8"/>
      <c r="CI419" s="8"/>
      <c r="CJ419" s="8"/>
      <c r="CK419" s="8"/>
      <c r="CL419" s="8"/>
      <c r="CM419" s="8"/>
      <c r="CN419" s="8"/>
      <c r="CO419" s="8"/>
      <c r="CP419" s="8"/>
      <c r="CQ419" s="8"/>
      <c r="CR419" s="8"/>
      <c r="CS419" s="8"/>
      <c r="CT419" s="8"/>
      <c r="CU419" s="8"/>
      <c r="CV419" s="8"/>
      <c r="CW419" s="8"/>
      <c r="CX419" s="8"/>
      <c r="CY419" s="8"/>
      <c r="CZ419" s="8"/>
      <c r="DA419" s="8"/>
      <c r="DB419" s="8"/>
      <c r="DC419" s="8"/>
      <c r="DD419" s="8"/>
      <c r="DE419" s="8"/>
      <c r="DF419" s="8"/>
      <c r="DG419" s="8"/>
      <c r="DH419" s="8"/>
      <c r="DI419" s="8"/>
      <c r="DJ419" s="8"/>
      <c r="DK419" s="8"/>
      <c r="DL419" s="8"/>
      <c r="DM419" s="8"/>
      <c r="DN419" s="8"/>
      <c r="DO419" s="8"/>
      <c r="DP419" s="8"/>
      <c r="DQ419" s="8"/>
      <c r="DR419" s="8"/>
      <c r="DS419" s="8"/>
      <c r="DT419" s="8"/>
      <c r="DU419" s="8"/>
      <c r="DV419" s="8"/>
      <c r="DW419" s="8"/>
      <c r="DX419" s="8"/>
      <c r="DY419" s="8"/>
    </row>
    <row r="420" customFormat="false" ht="15.75" hidden="false" customHeight="true" outlineLevel="0" collapsed="false">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c r="AU420" s="8"/>
      <c r="AV420" s="8"/>
      <c r="AW420" s="8"/>
      <c r="AX420" s="8"/>
      <c r="AY420" s="8"/>
      <c r="AZ420" s="8"/>
      <c r="BA420" s="8"/>
      <c r="BB420" s="8"/>
      <c r="BC420" s="8"/>
      <c r="BD420" s="8"/>
      <c r="BE420" s="8"/>
      <c r="BF420" s="8"/>
      <c r="BG420" s="8"/>
      <c r="BH420" s="8"/>
      <c r="BI420" s="8"/>
      <c r="BJ420" s="8"/>
      <c r="BK420" s="8"/>
      <c r="BL420" s="8"/>
      <c r="BM420" s="8"/>
      <c r="BN420" s="8"/>
      <c r="BO420" s="8"/>
      <c r="BP420" s="8"/>
      <c r="BQ420" s="8"/>
      <c r="BR420" s="8"/>
      <c r="BS420" s="8"/>
      <c r="BT420" s="8"/>
      <c r="BU420" s="8"/>
      <c r="BV420" s="8"/>
      <c r="BW420" s="8"/>
      <c r="BX420" s="8"/>
      <c r="BY420" s="8"/>
      <c r="BZ420" s="8"/>
      <c r="CA420" s="8"/>
      <c r="CB420" s="8"/>
      <c r="CC420" s="8"/>
      <c r="CD420" s="8"/>
      <c r="CE420" s="8"/>
      <c r="CF420" s="8"/>
      <c r="CG420" s="8"/>
      <c r="CH420" s="8"/>
      <c r="CI420" s="8"/>
      <c r="CJ420" s="8"/>
      <c r="CK420" s="8"/>
      <c r="CL420" s="8"/>
      <c r="CM420" s="8"/>
      <c r="CN420" s="8"/>
      <c r="CO420" s="8"/>
      <c r="CP420" s="8"/>
      <c r="CQ420" s="8"/>
      <c r="CR420" s="8"/>
      <c r="CS420" s="8"/>
      <c r="CT420" s="8"/>
      <c r="CU420" s="8"/>
      <c r="CV420" s="8"/>
      <c r="CW420" s="8"/>
      <c r="CX420" s="8"/>
      <c r="CY420" s="8"/>
      <c r="CZ420" s="8"/>
      <c r="DA420" s="8"/>
      <c r="DB420" s="8"/>
      <c r="DC420" s="8"/>
      <c r="DD420" s="8"/>
      <c r="DE420" s="8"/>
      <c r="DF420" s="8"/>
      <c r="DG420" s="8"/>
      <c r="DH420" s="8"/>
      <c r="DI420" s="8"/>
      <c r="DJ420" s="8"/>
      <c r="DK420" s="8"/>
      <c r="DL420" s="8"/>
      <c r="DM420" s="8"/>
      <c r="DN420" s="8"/>
      <c r="DO420" s="8"/>
      <c r="DP420" s="8"/>
      <c r="DQ420" s="8"/>
      <c r="DR420" s="8"/>
      <c r="DS420" s="8"/>
      <c r="DT420" s="8"/>
      <c r="DU420" s="8"/>
      <c r="DV420" s="8"/>
      <c r="DW420" s="8"/>
      <c r="DX420" s="8"/>
      <c r="DY420" s="8"/>
    </row>
    <row r="421" customFormat="false" ht="15.75" hidden="false" customHeight="true" outlineLevel="0" collapsed="false">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c r="AU421" s="8"/>
      <c r="AV421" s="8"/>
      <c r="AW421" s="8"/>
      <c r="AX421" s="8"/>
      <c r="AY421" s="8"/>
      <c r="AZ421" s="8"/>
      <c r="BA421" s="8"/>
      <c r="BB421" s="8"/>
      <c r="BC421" s="8"/>
      <c r="BD421" s="8"/>
      <c r="BE421" s="8"/>
      <c r="BF421" s="8"/>
      <c r="BG421" s="8"/>
      <c r="BH421" s="8"/>
      <c r="BI421" s="8"/>
      <c r="BJ421" s="8"/>
      <c r="BK421" s="8"/>
      <c r="BL421" s="8"/>
      <c r="BM421" s="8"/>
      <c r="BN421" s="8"/>
      <c r="BO421" s="8"/>
      <c r="BP421" s="8"/>
      <c r="BQ421" s="8"/>
      <c r="BR421" s="8"/>
      <c r="BS421" s="8"/>
      <c r="BT421" s="8"/>
      <c r="BU421" s="8"/>
      <c r="BV421" s="8"/>
      <c r="BW421" s="8"/>
      <c r="BX421" s="8"/>
      <c r="BY421" s="8"/>
      <c r="BZ421" s="8"/>
      <c r="CA421" s="8"/>
      <c r="CB421" s="8"/>
      <c r="CC421" s="8"/>
      <c r="CD421" s="8"/>
      <c r="CE421" s="8"/>
      <c r="CF421" s="8"/>
      <c r="CG421" s="8"/>
      <c r="CH421" s="8"/>
      <c r="CI421" s="8"/>
      <c r="CJ421" s="8"/>
      <c r="CK421" s="8"/>
      <c r="CL421" s="8"/>
      <c r="CM421" s="8"/>
      <c r="CN421" s="8"/>
      <c r="CO421" s="8"/>
      <c r="CP421" s="8"/>
      <c r="CQ421" s="8"/>
      <c r="CR421" s="8"/>
      <c r="CS421" s="8"/>
      <c r="CT421" s="8"/>
      <c r="CU421" s="8"/>
      <c r="CV421" s="8"/>
      <c r="CW421" s="8"/>
      <c r="CX421" s="8"/>
      <c r="CY421" s="8"/>
      <c r="CZ421" s="8"/>
      <c r="DA421" s="8"/>
      <c r="DB421" s="8"/>
      <c r="DC421" s="8"/>
      <c r="DD421" s="8"/>
      <c r="DE421" s="8"/>
      <c r="DF421" s="8"/>
      <c r="DG421" s="8"/>
      <c r="DH421" s="8"/>
      <c r="DI421" s="8"/>
      <c r="DJ421" s="8"/>
      <c r="DK421" s="8"/>
      <c r="DL421" s="8"/>
      <c r="DM421" s="8"/>
      <c r="DN421" s="8"/>
      <c r="DO421" s="8"/>
      <c r="DP421" s="8"/>
      <c r="DQ421" s="8"/>
      <c r="DR421" s="8"/>
      <c r="DS421" s="8"/>
      <c r="DT421" s="8"/>
      <c r="DU421" s="8"/>
      <c r="DV421" s="8"/>
      <c r="DW421" s="8"/>
      <c r="DX421" s="8"/>
      <c r="DY421" s="8"/>
    </row>
    <row r="422" customFormat="false" ht="15.75" hidden="false" customHeight="true" outlineLevel="0" collapsed="false">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c r="AU422" s="8"/>
      <c r="AV422" s="8"/>
      <c r="AW422" s="8"/>
      <c r="AX422" s="8"/>
      <c r="AY422" s="8"/>
      <c r="AZ422" s="8"/>
      <c r="BA422" s="8"/>
      <c r="BB422" s="8"/>
      <c r="BC422" s="8"/>
      <c r="BD422" s="8"/>
      <c r="BE422" s="8"/>
      <c r="BF422" s="8"/>
      <c r="BG422" s="8"/>
      <c r="BH422" s="8"/>
      <c r="BI422" s="8"/>
      <c r="BJ422" s="8"/>
      <c r="BK422" s="8"/>
      <c r="BL422" s="8"/>
      <c r="BM422" s="8"/>
      <c r="BN422" s="8"/>
      <c r="BO422" s="8"/>
      <c r="BP422" s="8"/>
      <c r="BQ422" s="8"/>
      <c r="BR422" s="8"/>
      <c r="BS422" s="8"/>
      <c r="BT422" s="8"/>
      <c r="BU422" s="8"/>
      <c r="BV422" s="8"/>
      <c r="BW422" s="8"/>
      <c r="BX422" s="8"/>
      <c r="BY422" s="8"/>
      <c r="BZ422" s="8"/>
      <c r="CA422" s="8"/>
      <c r="CB422" s="8"/>
      <c r="CC422" s="8"/>
      <c r="CD422" s="8"/>
      <c r="CE422" s="8"/>
      <c r="CF422" s="8"/>
      <c r="CG422" s="8"/>
      <c r="CH422" s="8"/>
      <c r="CI422" s="8"/>
      <c r="CJ422" s="8"/>
      <c r="CK422" s="8"/>
      <c r="CL422" s="8"/>
      <c r="CM422" s="8"/>
      <c r="CN422" s="8"/>
      <c r="CO422" s="8"/>
      <c r="CP422" s="8"/>
      <c r="CQ422" s="8"/>
      <c r="CR422" s="8"/>
      <c r="CS422" s="8"/>
      <c r="CT422" s="8"/>
      <c r="CU422" s="8"/>
      <c r="CV422" s="8"/>
      <c r="CW422" s="8"/>
      <c r="CX422" s="8"/>
      <c r="CY422" s="8"/>
      <c r="CZ422" s="8"/>
      <c r="DA422" s="8"/>
      <c r="DB422" s="8"/>
      <c r="DC422" s="8"/>
      <c r="DD422" s="8"/>
      <c r="DE422" s="8"/>
      <c r="DF422" s="8"/>
      <c r="DG422" s="8"/>
      <c r="DH422" s="8"/>
      <c r="DI422" s="8"/>
      <c r="DJ422" s="8"/>
      <c r="DK422" s="8"/>
      <c r="DL422" s="8"/>
      <c r="DM422" s="8"/>
      <c r="DN422" s="8"/>
      <c r="DO422" s="8"/>
      <c r="DP422" s="8"/>
      <c r="DQ422" s="8"/>
      <c r="DR422" s="8"/>
      <c r="DS422" s="8"/>
      <c r="DT422" s="8"/>
      <c r="DU422" s="8"/>
      <c r="DV422" s="8"/>
      <c r="DW422" s="8"/>
      <c r="DX422" s="8"/>
      <c r="DY422" s="8"/>
    </row>
    <row r="423" customFormat="false" ht="15.75" hidden="false" customHeight="true" outlineLevel="0" collapsed="false">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c r="AU423" s="8"/>
      <c r="AV423" s="8"/>
      <c r="AW423" s="8"/>
      <c r="AX423" s="8"/>
      <c r="AY423" s="8"/>
      <c r="AZ423" s="8"/>
      <c r="BA423" s="8"/>
      <c r="BB423" s="8"/>
      <c r="BC423" s="8"/>
      <c r="BD423" s="8"/>
      <c r="BE423" s="8"/>
      <c r="BF423" s="8"/>
      <c r="BG423" s="8"/>
      <c r="BH423" s="8"/>
      <c r="BI423" s="8"/>
      <c r="BJ423" s="8"/>
      <c r="BK423" s="8"/>
      <c r="BL423" s="8"/>
      <c r="BM423" s="8"/>
      <c r="BN423" s="8"/>
      <c r="BO423" s="8"/>
      <c r="BP423" s="8"/>
      <c r="BQ423" s="8"/>
      <c r="BR423" s="8"/>
      <c r="BS423" s="8"/>
      <c r="BT423" s="8"/>
      <c r="BU423" s="8"/>
      <c r="BV423" s="8"/>
      <c r="BW423" s="8"/>
      <c r="BX423" s="8"/>
      <c r="BY423" s="8"/>
      <c r="BZ423" s="8"/>
      <c r="CA423" s="8"/>
      <c r="CB423" s="8"/>
      <c r="CC423" s="8"/>
      <c r="CD423" s="8"/>
      <c r="CE423" s="8"/>
      <c r="CF423" s="8"/>
      <c r="CG423" s="8"/>
      <c r="CH423" s="8"/>
      <c r="CI423" s="8"/>
      <c r="CJ423" s="8"/>
      <c r="CK423" s="8"/>
      <c r="CL423" s="8"/>
      <c r="CM423" s="8"/>
      <c r="CN423" s="8"/>
      <c r="CO423" s="8"/>
      <c r="CP423" s="8"/>
      <c r="CQ423" s="8"/>
      <c r="CR423" s="8"/>
      <c r="CS423" s="8"/>
      <c r="CT423" s="8"/>
      <c r="CU423" s="8"/>
      <c r="CV423" s="8"/>
      <c r="CW423" s="8"/>
      <c r="CX423" s="8"/>
      <c r="CY423" s="8"/>
      <c r="CZ423" s="8"/>
      <c r="DA423" s="8"/>
      <c r="DB423" s="8"/>
      <c r="DC423" s="8"/>
      <c r="DD423" s="8"/>
      <c r="DE423" s="8"/>
      <c r="DF423" s="8"/>
      <c r="DG423" s="8"/>
      <c r="DH423" s="8"/>
      <c r="DI423" s="8"/>
      <c r="DJ423" s="8"/>
      <c r="DK423" s="8"/>
      <c r="DL423" s="8"/>
      <c r="DM423" s="8"/>
      <c r="DN423" s="8"/>
      <c r="DO423" s="8"/>
      <c r="DP423" s="8"/>
      <c r="DQ423" s="8"/>
      <c r="DR423" s="8"/>
      <c r="DS423" s="8"/>
      <c r="DT423" s="8"/>
      <c r="DU423" s="8"/>
      <c r="DV423" s="8"/>
      <c r="DW423" s="8"/>
      <c r="DX423" s="8"/>
      <c r="DY423" s="8"/>
    </row>
    <row r="424" customFormat="false" ht="15.75" hidden="false" customHeight="true" outlineLevel="0" collapsed="false">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c r="AU424" s="8"/>
      <c r="AV424" s="8"/>
      <c r="AW424" s="8"/>
      <c r="AX424" s="8"/>
      <c r="AY424" s="8"/>
      <c r="AZ424" s="8"/>
      <c r="BA424" s="8"/>
      <c r="BB424" s="8"/>
      <c r="BC424" s="8"/>
      <c r="BD424" s="8"/>
      <c r="BE424" s="8"/>
      <c r="BF424" s="8"/>
      <c r="BG424" s="8"/>
      <c r="BH424" s="8"/>
      <c r="BI424" s="8"/>
      <c r="BJ424" s="8"/>
      <c r="BK424" s="8"/>
      <c r="BL424" s="8"/>
      <c r="BM424" s="8"/>
      <c r="BN424" s="8"/>
      <c r="BO424" s="8"/>
      <c r="BP424" s="8"/>
      <c r="BQ424" s="8"/>
      <c r="BR424" s="8"/>
      <c r="BS424" s="8"/>
      <c r="BT424" s="8"/>
      <c r="BU424" s="8"/>
      <c r="BV424" s="8"/>
      <c r="BW424" s="8"/>
      <c r="BX424" s="8"/>
      <c r="BY424" s="8"/>
      <c r="BZ424" s="8"/>
      <c r="CA424" s="8"/>
      <c r="CB424" s="8"/>
      <c r="CC424" s="8"/>
      <c r="CD424" s="8"/>
      <c r="CE424" s="8"/>
      <c r="CF424" s="8"/>
      <c r="CG424" s="8"/>
      <c r="CH424" s="8"/>
      <c r="CI424" s="8"/>
      <c r="CJ424" s="8"/>
      <c r="CK424" s="8"/>
      <c r="CL424" s="8"/>
      <c r="CM424" s="8"/>
      <c r="CN424" s="8"/>
      <c r="CO424" s="8"/>
      <c r="CP424" s="8"/>
      <c r="CQ424" s="8"/>
      <c r="CR424" s="8"/>
      <c r="CS424" s="8"/>
      <c r="CT424" s="8"/>
      <c r="CU424" s="8"/>
      <c r="CV424" s="8"/>
      <c r="CW424" s="8"/>
      <c r="CX424" s="8"/>
      <c r="CY424" s="8"/>
      <c r="CZ424" s="8"/>
      <c r="DA424" s="8"/>
      <c r="DB424" s="8"/>
      <c r="DC424" s="8"/>
      <c r="DD424" s="8"/>
      <c r="DE424" s="8"/>
      <c r="DF424" s="8"/>
      <c r="DG424" s="8"/>
      <c r="DH424" s="8"/>
      <c r="DI424" s="8"/>
      <c r="DJ424" s="8"/>
      <c r="DK424" s="8"/>
      <c r="DL424" s="8"/>
      <c r="DM424" s="8"/>
      <c r="DN424" s="8"/>
      <c r="DO424" s="8"/>
      <c r="DP424" s="8"/>
      <c r="DQ424" s="8"/>
      <c r="DR424" s="8"/>
      <c r="DS424" s="8"/>
      <c r="DT424" s="8"/>
      <c r="DU424" s="8"/>
      <c r="DV424" s="8"/>
      <c r="DW424" s="8"/>
      <c r="DX424" s="8"/>
      <c r="DY424" s="8"/>
    </row>
    <row r="425" customFormat="false" ht="15.75" hidden="false" customHeight="true" outlineLevel="0" collapsed="false">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c r="AU425" s="8"/>
      <c r="AV425" s="8"/>
      <c r="AW425" s="8"/>
      <c r="AX425" s="8"/>
      <c r="AY425" s="8"/>
      <c r="AZ425" s="8"/>
      <c r="BA425" s="8"/>
      <c r="BB425" s="8"/>
      <c r="BC425" s="8"/>
      <c r="BD425" s="8"/>
      <c r="BE425" s="8"/>
      <c r="BF425" s="8"/>
      <c r="BG425" s="8"/>
      <c r="BH425" s="8"/>
      <c r="BI425" s="8"/>
      <c r="BJ425" s="8"/>
      <c r="BK425" s="8"/>
      <c r="BL425" s="8"/>
      <c r="BM425" s="8"/>
      <c r="BN425" s="8"/>
      <c r="BO425" s="8"/>
      <c r="BP425" s="8"/>
      <c r="BQ425" s="8"/>
      <c r="BR425" s="8"/>
      <c r="BS425" s="8"/>
      <c r="BT425" s="8"/>
      <c r="BU425" s="8"/>
      <c r="BV425" s="8"/>
      <c r="BW425" s="8"/>
      <c r="BX425" s="8"/>
      <c r="BY425" s="8"/>
      <c r="BZ425" s="8"/>
      <c r="CA425" s="8"/>
      <c r="CB425" s="8"/>
      <c r="CC425" s="8"/>
      <c r="CD425" s="8"/>
      <c r="CE425" s="8"/>
      <c r="CF425" s="8"/>
      <c r="CG425" s="8"/>
      <c r="CH425" s="8"/>
      <c r="CI425" s="8"/>
      <c r="CJ425" s="8"/>
      <c r="CK425" s="8"/>
      <c r="CL425" s="8"/>
      <c r="CM425" s="8"/>
      <c r="CN425" s="8"/>
      <c r="CO425" s="8"/>
      <c r="CP425" s="8"/>
      <c r="CQ425" s="8"/>
      <c r="CR425" s="8"/>
      <c r="CS425" s="8"/>
      <c r="CT425" s="8"/>
      <c r="CU425" s="8"/>
      <c r="CV425" s="8"/>
      <c r="CW425" s="8"/>
      <c r="CX425" s="8"/>
      <c r="CY425" s="8"/>
      <c r="CZ425" s="8"/>
      <c r="DA425" s="8"/>
      <c r="DB425" s="8"/>
      <c r="DC425" s="8"/>
      <c r="DD425" s="8"/>
      <c r="DE425" s="8"/>
      <c r="DF425" s="8"/>
      <c r="DG425" s="8"/>
      <c r="DH425" s="8"/>
      <c r="DI425" s="8"/>
      <c r="DJ425" s="8"/>
      <c r="DK425" s="8"/>
      <c r="DL425" s="8"/>
      <c r="DM425" s="8"/>
      <c r="DN425" s="8"/>
      <c r="DO425" s="8"/>
      <c r="DP425" s="8"/>
      <c r="DQ425" s="8"/>
      <c r="DR425" s="8"/>
      <c r="DS425" s="8"/>
      <c r="DT425" s="8"/>
      <c r="DU425" s="8"/>
      <c r="DV425" s="8"/>
      <c r="DW425" s="8"/>
      <c r="DX425" s="8"/>
      <c r="DY425" s="8"/>
    </row>
    <row r="426" customFormat="false" ht="15.75" hidden="false" customHeight="true" outlineLevel="0" collapsed="false">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c r="AU426" s="8"/>
      <c r="AV426" s="8"/>
      <c r="AW426" s="8"/>
      <c r="AX426" s="8"/>
      <c r="AY426" s="8"/>
      <c r="AZ426" s="8"/>
      <c r="BA426" s="8"/>
      <c r="BB426" s="8"/>
      <c r="BC426" s="8"/>
      <c r="BD426" s="8"/>
      <c r="BE426" s="8"/>
      <c r="BF426" s="8"/>
      <c r="BG426" s="8"/>
      <c r="BH426" s="8"/>
      <c r="BI426" s="8"/>
      <c r="BJ426" s="8"/>
      <c r="BK426" s="8"/>
      <c r="BL426" s="8"/>
      <c r="BM426" s="8"/>
      <c r="BN426" s="8"/>
      <c r="BO426" s="8"/>
      <c r="BP426" s="8"/>
      <c r="BQ426" s="8"/>
      <c r="BR426" s="8"/>
      <c r="BS426" s="8"/>
      <c r="BT426" s="8"/>
      <c r="BU426" s="8"/>
      <c r="BV426" s="8"/>
      <c r="BW426" s="8"/>
      <c r="BX426" s="8"/>
      <c r="BY426" s="8"/>
      <c r="BZ426" s="8"/>
      <c r="CA426" s="8"/>
      <c r="CB426" s="8"/>
      <c r="CC426" s="8"/>
      <c r="CD426" s="8"/>
      <c r="CE426" s="8"/>
      <c r="CF426" s="8"/>
      <c r="CG426" s="8"/>
      <c r="CH426" s="8"/>
      <c r="CI426" s="8"/>
      <c r="CJ426" s="8"/>
      <c r="CK426" s="8"/>
      <c r="CL426" s="8"/>
      <c r="CM426" s="8"/>
      <c r="CN426" s="8"/>
      <c r="CO426" s="8"/>
      <c r="CP426" s="8"/>
      <c r="CQ426" s="8"/>
      <c r="CR426" s="8"/>
      <c r="CS426" s="8"/>
      <c r="CT426" s="8"/>
      <c r="CU426" s="8"/>
      <c r="CV426" s="8"/>
      <c r="CW426" s="8"/>
      <c r="CX426" s="8"/>
      <c r="CY426" s="8"/>
      <c r="CZ426" s="8"/>
      <c r="DA426" s="8"/>
      <c r="DB426" s="8"/>
      <c r="DC426" s="8"/>
      <c r="DD426" s="8"/>
      <c r="DE426" s="8"/>
      <c r="DF426" s="8"/>
      <c r="DG426" s="8"/>
      <c r="DH426" s="8"/>
      <c r="DI426" s="8"/>
      <c r="DJ426" s="8"/>
      <c r="DK426" s="8"/>
      <c r="DL426" s="8"/>
      <c r="DM426" s="8"/>
      <c r="DN426" s="8"/>
      <c r="DO426" s="8"/>
      <c r="DP426" s="8"/>
      <c r="DQ426" s="8"/>
      <c r="DR426" s="8"/>
      <c r="DS426" s="8"/>
      <c r="DT426" s="8"/>
      <c r="DU426" s="8"/>
      <c r="DV426" s="8"/>
      <c r="DW426" s="8"/>
      <c r="DX426" s="8"/>
      <c r="DY426" s="8"/>
    </row>
    <row r="427" customFormat="false" ht="15.75" hidden="false" customHeight="true" outlineLevel="0" collapsed="false">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c r="AU427" s="8"/>
      <c r="AV427" s="8"/>
      <c r="AW427" s="8"/>
      <c r="AX427" s="8"/>
      <c r="AY427" s="8"/>
      <c r="AZ427" s="8"/>
      <c r="BA427" s="8"/>
      <c r="BB427" s="8"/>
      <c r="BC427" s="8"/>
      <c r="BD427" s="8"/>
      <c r="BE427" s="8"/>
      <c r="BF427" s="8"/>
      <c r="BG427" s="8"/>
      <c r="BH427" s="8"/>
      <c r="BI427" s="8"/>
      <c r="BJ427" s="8"/>
      <c r="BK427" s="8"/>
      <c r="BL427" s="8"/>
      <c r="BM427" s="8"/>
      <c r="BN427" s="8"/>
      <c r="BO427" s="8"/>
      <c r="BP427" s="8"/>
      <c r="BQ427" s="8"/>
      <c r="BR427" s="8"/>
      <c r="BS427" s="8"/>
      <c r="BT427" s="8"/>
      <c r="BU427" s="8"/>
      <c r="BV427" s="8"/>
      <c r="BW427" s="8"/>
      <c r="BX427" s="8"/>
      <c r="BY427" s="8"/>
      <c r="BZ427" s="8"/>
      <c r="CA427" s="8"/>
      <c r="CB427" s="8"/>
      <c r="CC427" s="8"/>
      <c r="CD427" s="8"/>
      <c r="CE427" s="8"/>
      <c r="CF427" s="8"/>
      <c r="CG427" s="8"/>
      <c r="CH427" s="8"/>
      <c r="CI427" s="8"/>
      <c r="CJ427" s="8"/>
      <c r="CK427" s="8"/>
      <c r="CL427" s="8"/>
      <c r="CM427" s="8"/>
      <c r="CN427" s="8"/>
      <c r="CO427" s="8"/>
      <c r="CP427" s="8"/>
      <c r="CQ427" s="8"/>
      <c r="CR427" s="8"/>
      <c r="CS427" s="8"/>
      <c r="CT427" s="8"/>
      <c r="CU427" s="8"/>
      <c r="CV427" s="8"/>
      <c r="CW427" s="8"/>
      <c r="CX427" s="8"/>
      <c r="CY427" s="8"/>
      <c r="CZ427" s="8"/>
      <c r="DA427" s="8"/>
      <c r="DB427" s="8"/>
      <c r="DC427" s="8"/>
      <c r="DD427" s="8"/>
      <c r="DE427" s="8"/>
      <c r="DF427" s="8"/>
      <c r="DG427" s="8"/>
      <c r="DH427" s="8"/>
      <c r="DI427" s="8"/>
      <c r="DJ427" s="8"/>
      <c r="DK427" s="8"/>
      <c r="DL427" s="8"/>
      <c r="DM427" s="8"/>
      <c r="DN427" s="8"/>
      <c r="DO427" s="8"/>
      <c r="DP427" s="8"/>
      <c r="DQ427" s="8"/>
      <c r="DR427" s="8"/>
      <c r="DS427" s="8"/>
      <c r="DT427" s="8"/>
      <c r="DU427" s="8"/>
      <c r="DV427" s="8"/>
      <c r="DW427" s="8"/>
      <c r="DX427" s="8"/>
      <c r="DY427" s="8"/>
    </row>
    <row r="428" customFormat="false" ht="15.75" hidden="false" customHeight="true" outlineLevel="0" collapsed="false">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c r="AU428" s="8"/>
      <c r="AV428" s="8"/>
      <c r="AW428" s="8"/>
      <c r="AX428" s="8"/>
      <c r="AY428" s="8"/>
      <c r="AZ428" s="8"/>
      <c r="BA428" s="8"/>
      <c r="BB428" s="8"/>
      <c r="BC428" s="8"/>
      <c r="BD428" s="8"/>
      <c r="BE428" s="8"/>
      <c r="BF428" s="8"/>
      <c r="BG428" s="8"/>
      <c r="BH428" s="8"/>
      <c r="BI428" s="8"/>
      <c r="BJ428" s="8"/>
      <c r="BK428" s="8"/>
      <c r="BL428" s="8"/>
      <c r="BM428" s="8"/>
      <c r="BN428" s="8"/>
      <c r="BO428" s="8"/>
      <c r="BP428" s="8"/>
      <c r="BQ428" s="8"/>
      <c r="BR428" s="8"/>
      <c r="BS428" s="8"/>
      <c r="BT428" s="8"/>
      <c r="BU428" s="8"/>
      <c r="BV428" s="8"/>
      <c r="BW428" s="8"/>
      <c r="BX428" s="8"/>
      <c r="BY428" s="8"/>
      <c r="BZ428" s="8"/>
      <c r="CA428" s="8"/>
      <c r="CB428" s="8"/>
      <c r="CC428" s="8"/>
      <c r="CD428" s="8"/>
      <c r="CE428" s="8"/>
      <c r="CF428" s="8"/>
      <c r="CG428" s="8"/>
      <c r="CH428" s="8"/>
      <c r="CI428" s="8"/>
      <c r="CJ428" s="8"/>
      <c r="CK428" s="8"/>
      <c r="CL428" s="8"/>
      <c r="CM428" s="8"/>
      <c r="CN428" s="8"/>
      <c r="CO428" s="8"/>
      <c r="CP428" s="8"/>
      <c r="CQ428" s="8"/>
      <c r="CR428" s="8"/>
      <c r="CS428" s="8"/>
      <c r="CT428" s="8"/>
      <c r="CU428" s="8"/>
      <c r="CV428" s="8"/>
      <c r="CW428" s="8"/>
      <c r="CX428" s="8"/>
      <c r="CY428" s="8"/>
      <c r="CZ428" s="8"/>
      <c r="DA428" s="8"/>
      <c r="DB428" s="8"/>
      <c r="DC428" s="8"/>
      <c r="DD428" s="8"/>
      <c r="DE428" s="8"/>
      <c r="DF428" s="8"/>
      <c r="DG428" s="8"/>
      <c r="DH428" s="8"/>
      <c r="DI428" s="8"/>
      <c r="DJ428" s="8"/>
      <c r="DK428" s="8"/>
      <c r="DL428" s="8"/>
      <c r="DM428" s="8"/>
      <c r="DN428" s="8"/>
      <c r="DO428" s="8"/>
      <c r="DP428" s="8"/>
      <c r="DQ428" s="8"/>
      <c r="DR428" s="8"/>
      <c r="DS428" s="8"/>
      <c r="DT428" s="8"/>
      <c r="DU428" s="8"/>
      <c r="DV428" s="8"/>
      <c r="DW428" s="8"/>
      <c r="DX428" s="8"/>
      <c r="DY428" s="8"/>
    </row>
    <row r="429" customFormat="false" ht="15.75" hidden="false" customHeight="true" outlineLevel="0" collapsed="false">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c r="AU429" s="8"/>
      <c r="AV429" s="8"/>
      <c r="AW429" s="8"/>
      <c r="AX429" s="8"/>
      <c r="AY429" s="8"/>
      <c r="AZ429" s="8"/>
      <c r="BA429" s="8"/>
      <c r="BB429" s="8"/>
      <c r="BC429" s="8"/>
      <c r="BD429" s="8"/>
      <c r="BE429" s="8"/>
      <c r="BF429" s="8"/>
      <c r="BG429" s="8"/>
      <c r="BH429" s="8"/>
      <c r="BI429" s="8"/>
      <c r="BJ429" s="8"/>
      <c r="BK429" s="8"/>
      <c r="BL429" s="8"/>
      <c r="BM429" s="8"/>
      <c r="BN429" s="8"/>
      <c r="BO429" s="8"/>
      <c r="BP429" s="8"/>
      <c r="BQ429" s="8"/>
      <c r="BR429" s="8"/>
      <c r="BS429" s="8"/>
      <c r="BT429" s="8"/>
      <c r="BU429" s="8"/>
      <c r="BV429" s="8"/>
      <c r="BW429" s="8"/>
      <c r="BX429" s="8"/>
      <c r="BY429" s="8"/>
      <c r="BZ429" s="8"/>
      <c r="CA429" s="8"/>
      <c r="CB429" s="8"/>
      <c r="CC429" s="8"/>
      <c r="CD429" s="8"/>
      <c r="CE429" s="8"/>
      <c r="CF429" s="8"/>
      <c r="CG429" s="8"/>
      <c r="CH429" s="8"/>
      <c r="CI429" s="8"/>
      <c r="CJ429" s="8"/>
      <c r="CK429" s="8"/>
      <c r="CL429" s="8"/>
      <c r="CM429" s="8"/>
      <c r="CN429" s="8"/>
      <c r="CO429" s="8"/>
      <c r="CP429" s="8"/>
      <c r="CQ429" s="8"/>
      <c r="CR429" s="8"/>
      <c r="CS429" s="8"/>
      <c r="CT429" s="8"/>
      <c r="CU429" s="8"/>
      <c r="CV429" s="8"/>
      <c r="CW429" s="8"/>
      <c r="CX429" s="8"/>
      <c r="CY429" s="8"/>
      <c r="CZ429" s="8"/>
      <c r="DA429" s="8"/>
      <c r="DB429" s="8"/>
      <c r="DC429" s="8"/>
      <c r="DD429" s="8"/>
      <c r="DE429" s="8"/>
      <c r="DF429" s="8"/>
      <c r="DG429" s="8"/>
      <c r="DH429" s="8"/>
      <c r="DI429" s="8"/>
      <c r="DJ429" s="8"/>
      <c r="DK429" s="8"/>
      <c r="DL429" s="8"/>
      <c r="DM429" s="8"/>
      <c r="DN429" s="8"/>
      <c r="DO429" s="8"/>
      <c r="DP429" s="8"/>
      <c r="DQ429" s="8"/>
      <c r="DR429" s="8"/>
      <c r="DS429" s="8"/>
      <c r="DT429" s="8"/>
      <c r="DU429" s="8"/>
      <c r="DV429" s="8"/>
      <c r="DW429" s="8"/>
      <c r="DX429" s="8"/>
      <c r="DY429" s="8"/>
    </row>
    <row r="430" customFormat="false" ht="15.75" hidden="false" customHeight="true" outlineLevel="0" collapsed="false">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c r="AU430" s="8"/>
      <c r="AV430" s="8"/>
      <c r="AW430" s="8"/>
      <c r="AX430" s="8"/>
      <c r="AY430" s="8"/>
      <c r="AZ430" s="8"/>
      <c r="BA430" s="8"/>
      <c r="BB430" s="8"/>
      <c r="BC430" s="8"/>
      <c r="BD430" s="8"/>
      <c r="BE430" s="8"/>
      <c r="BF430" s="8"/>
      <c r="BG430" s="8"/>
      <c r="BH430" s="8"/>
      <c r="BI430" s="8"/>
      <c r="BJ430" s="8"/>
      <c r="BK430" s="8"/>
      <c r="BL430" s="8"/>
      <c r="BM430" s="8"/>
      <c r="BN430" s="8"/>
      <c r="BO430" s="8"/>
      <c r="BP430" s="8"/>
      <c r="BQ430" s="8"/>
      <c r="BR430" s="8"/>
      <c r="BS430" s="8"/>
      <c r="BT430" s="8"/>
      <c r="BU430" s="8"/>
      <c r="BV430" s="8"/>
      <c r="BW430" s="8"/>
      <c r="BX430" s="8"/>
      <c r="BY430" s="8"/>
      <c r="BZ430" s="8"/>
      <c r="CA430" s="8"/>
      <c r="CB430" s="8"/>
      <c r="CC430" s="8"/>
      <c r="CD430" s="8"/>
      <c r="CE430" s="8"/>
      <c r="CF430" s="8"/>
      <c r="CG430" s="8"/>
      <c r="CH430" s="8"/>
      <c r="CI430" s="8"/>
      <c r="CJ430" s="8"/>
      <c r="CK430" s="8"/>
      <c r="CL430" s="8"/>
      <c r="CM430" s="8"/>
      <c r="CN430" s="8"/>
      <c r="CO430" s="8"/>
      <c r="CP430" s="8"/>
      <c r="CQ430" s="8"/>
      <c r="CR430" s="8"/>
      <c r="CS430" s="8"/>
      <c r="CT430" s="8"/>
      <c r="CU430" s="8"/>
      <c r="CV430" s="8"/>
      <c r="CW430" s="8"/>
      <c r="CX430" s="8"/>
      <c r="CY430" s="8"/>
      <c r="CZ430" s="8"/>
      <c r="DA430" s="8"/>
      <c r="DB430" s="8"/>
      <c r="DC430" s="8"/>
      <c r="DD430" s="8"/>
      <c r="DE430" s="8"/>
      <c r="DF430" s="8"/>
      <c r="DG430" s="8"/>
      <c r="DH430" s="8"/>
      <c r="DI430" s="8"/>
      <c r="DJ430" s="8"/>
      <c r="DK430" s="8"/>
      <c r="DL430" s="8"/>
      <c r="DM430" s="8"/>
      <c r="DN430" s="8"/>
      <c r="DO430" s="8"/>
      <c r="DP430" s="8"/>
      <c r="DQ430" s="8"/>
      <c r="DR430" s="8"/>
      <c r="DS430" s="8"/>
      <c r="DT430" s="8"/>
      <c r="DU430" s="8"/>
      <c r="DV430" s="8"/>
      <c r="DW430" s="8"/>
      <c r="DX430" s="8"/>
      <c r="DY430" s="8"/>
    </row>
    <row r="431" customFormat="false" ht="15.75" hidden="false" customHeight="true" outlineLevel="0" collapsed="false">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c r="AU431" s="8"/>
      <c r="AV431" s="8"/>
      <c r="AW431" s="8"/>
      <c r="AX431" s="8"/>
      <c r="AY431" s="8"/>
      <c r="AZ431" s="8"/>
      <c r="BA431" s="8"/>
      <c r="BB431" s="8"/>
      <c r="BC431" s="8"/>
      <c r="BD431" s="8"/>
      <c r="BE431" s="8"/>
      <c r="BF431" s="8"/>
      <c r="BG431" s="8"/>
      <c r="BH431" s="8"/>
      <c r="BI431" s="8"/>
      <c r="BJ431" s="8"/>
      <c r="BK431" s="8"/>
      <c r="BL431" s="8"/>
      <c r="BM431" s="8"/>
      <c r="BN431" s="8"/>
      <c r="BO431" s="8"/>
      <c r="BP431" s="8"/>
      <c r="BQ431" s="8"/>
      <c r="BR431" s="8"/>
      <c r="BS431" s="8"/>
      <c r="BT431" s="8"/>
      <c r="BU431" s="8"/>
      <c r="BV431" s="8"/>
      <c r="BW431" s="8"/>
      <c r="BX431" s="8"/>
      <c r="BY431" s="8"/>
      <c r="BZ431" s="8"/>
      <c r="CA431" s="8"/>
      <c r="CB431" s="8"/>
      <c r="CC431" s="8"/>
      <c r="CD431" s="8"/>
      <c r="CE431" s="8"/>
      <c r="CF431" s="8"/>
      <c r="CG431" s="8"/>
      <c r="CH431" s="8"/>
      <c r="CI431" s="8"/>
      <c r="CJ431" s="8"/>
      <c r="CK431" s="8"/>
      <c r="CL431" s="8"/>
      <c r="CM431" s="8"/>
      <c r="CN431" s="8"/>
      <c r="CO431" s="8"/>
      <c r="CP431" s="8"/>
      <c r="CQ431" s="8"/>
      <c r="CR431" s="8"/>
      <c r="CS431" s="8"/>
      <c r="CT431" s="8"/>
      <c r="CU431" s="8"/>
      <c r="CV431" s="8"/>
      <c r="CW431" s="8"/>
      <c r="CX431" s="8"/>
      <c r="CY431" s="8"/>
      <c r="CZ431" s="8"/>
      <c r="DA431" s="8"/>
      <c r="DB431" s="8"/>
      <c r="DC431" s="8"/>
      <c r="DD431" s="8"/>
      <c r="DE431" s="8"/>
      <c r="DF431" s="8"/>
      <c r="DG431" s="8"/>
      <c r="DH431" s="8"/>
      <c r="DI431" s="8"/>
      <c r="DJ431" s="8"/>
      <c r="DK431" s="8"/>
      <c r="DL431" s="8"/>
      <c r="DM431" s="8"/>
      <c r="DN431" s="8"/>
      <c r="DO431" s="8"/>
      <c r="DP431" s="8"/>
      <c r="DQ431" s="8"/>
      <c r="DR431" s="8"/>
      <c r="DS431" s="8"/>
      <c r="DT431" s="8"/>
      <c r="DU431" s="8"/>
      <c r="DV431" s="8"/>
      <c r="DW431" s="8"/>
      <c r="DX431" s="8"/>
      <c r="DY431" s="8"/>
    </row>
    <row r="432" customFormat="false" ht="15.75" hidden="false" customHeight="true" outlineLevel="0" collapsed="false">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c r="AU432" s="8"/>
      <c r="AV432" s="8"/>
      <c r="AW432" s="8"/>
      <c r="AX432" s="8"/>
      <c r="AY432" s="8"/>
      <c r="AZ432" s="8"/>
      <c r="BA432" s="8"/>
      <c r="BB432" s="8"/>
      <c r="BC432" s="8"/>
      <c r="BD432" s="8"/>
      <c r="BE432" s="8"/>
      <c r="BF432" s="8"/>
      <c r="BG432" s="8"/>
      <c r="BH432" s="8"/>
      <c r="BI432" s="8"/>
      <c r="BJ432" s="8"/>
      <c r="BK432" s="8"/>
      <c r="BL432" s="8"/>
      <c r="BM432" s="8"/>
      <c r="BN432" s="8"/>
      <c r="BO432" s="8"/>
      <c r="BP432" s="8"/>
      <c r="BQ432" s="8"/>
      <c r="BR432" s="8"/>
      <c r="BS432" s="8"/>
      <c r="BT432" s="8"/>
      <c r="BU432" s="8"/>
      <c r="BV432" s="8"/>
      <c r="BW432" s="8"/>
      <c r="BX432" s="8"/>
      <c r="BY432" s="8"/>
      <c r="BZ432" s="8"/>
      <c r="CA432" s="8"/>
      <c r="CB432" s="8"/>
      <c r="CC432" s="8"/>
      <c r="CD432" s="8"/>
      <c r="CE432" s="8"/>
      <c r="CF432" s="8"/>
      <c r="CG432" s="8"/>
      <c r="CH432" s="8"/>
      <c r="CI432" s="8"/>
      <c r="CJ432" s="8"/>
      <c r="CK432" s="8"/>
      <c r="CL432" s="8"/>
      <c r="CM432" s="8"/>
      <c r="CN432" s="8"/>
      <c r="CO432" s="8"/>
      <c r="CP432" s="8"/>
      <c r="CQ432" s="8"/>
      <c r="CR432" s="8"/>
      <c r="CS432" s="8"/>
      <c r="CT432" s="8"/>
      <c r="CU432" s="8"/>
      <c r="CV432" s="8"/>
      <c r="CW432" s="8"/>
      <c r="CX432" s="8"/>
      <c r="CY432" s="8"/>
      <c r="CZ432" s="8"/>
      <c r="DA432" s="8"/>
      <c r="DB432" s="8"/>
      <c r="DC432" s="8"/>
      <c r="DD432" s="8"/>
      <c r="DE432" s="8"/>
      <c r="DF432" s="8"/>
      <c r="DG432" s="8"/>
      <c r="DH432" s="8"/>
      <c r="DI432" s="8"/>
      <c r="DJ432" s="8"/>
      <c r="DK432" s="8"/>
      <c r="DL432" s="8"/>
      <c r="DM432" s="8"/>
      <c r="DN432" s="8"/>
      <c r="DO432" s="8"/>
      <c r="DP432" s="8"/>
      <c r="DQ432" s="8"/>
      <c r="DR432" s="8"/>
      <c r="DS432" s="8"/>
      <c r="DT432" s="8"/>
      <c r="DU432" s="8"/>
      <c r="DV432" s="8"/>
      <c r="DW432" s="8"/>
      <c r="DX432" s="8"/>
      <c r="DY432" s="8"/>
    </row>
    <row r="433" customFormat="false" ht="15.75" hidden="false" customHeight="true" outlineLevel="0" collapsed="false">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c r="AU433" s="8"/>
      <c r="AV433" s="8"/>
      <c r="AW433" s="8"/>
      <c r="AX433" s="8"/>
      <c r="AY433" s="8"/>
      <c r="AZ433" s="8"/>
      <c r="BA433" s="8"/>
      <c r="BB433" s="8"/>
      <c r="BC433" s="8"/>
      <c r="BD433" s="8"/>
      <c r="BE433" s="8"/>
      <c r="BF433" s="8"/>
      <c r="BG433" s="8"/>
      <c r="BH433" s="8"/>
      <c r="BI433" s="8"/>
      <c r="BJ433" s="8"/>
      <c r="BK433" s="8"/>
      <c r="BL433" s="8"/>
      <c r="BM433" s="8"/>
      <c r="BN433" s="8"/>
      <c r="BO433" s="8"/>
      <c r="BP433" s="8"/>
      <c r="BQ433" s="8"/>
      <c r="BR433" s="8"/>
      <c r="BS433" s="8"/>
      <c r="BT433" s="8"/>
      <c r="BU433" s="8"/>
      <c r="BV433" s="8"/>
      <c r="BW433" s="8"/>
      <c r="BX433" s="8"/>
      <c r="BY433" s="8"/>
      <c r="BZ433" s="8"/>
      <c r="CA433" s="8"/>
      <c r="CB433" s="8"/>
      <c r="CC433" s="8"/>
      <c r="CD433" s="8"/>
      <c r="CE433" s="8"/>
      <c r="CF433" s="8"/>
      <c r="CG433" s="8"/>
      <c r="CH433" s="8"/>
      <c r="CI433" s="8"/>
      <c r="CJ433" s="8"/>
      <c r="CK433" s="8"/>
      <c r="CL433" s="8"/>
      <c r="CM433" s="8"/>
      <c r="CN433" s="8"/>
      <c r="CO433" s="8"/>
      <c r="CP433" s="8"/>
      <c r="CQ433" s="8"/>
      <c r="CR433" s="8"/>
      <c r="CS433" s="8"/>
      <c r="CT433" s="8"/>
      <c r="CU433" s="8"/>
      <c r="CV433" s="8"/>
      <c r="CW433" s="8"/>
      <c r="CX433" s="8"/>
      <c r="CY433" s="8"/>
      <c r="CZ433" s="8"/>
      <c r="DA433" s="8"/>
      <c r="DB433" s="8"/>
      <c r="DC433" s="8"/>
      <c r="DD433" s="8"/>
      <c r="DE433" s="8"/>
      <c r="DF433" s="8"/>
      <c r="DG433" s="8"/>
      <c r="DH433" s="8"/>
      <c r="DI433" s="8"/>
      <c r="DJ433" s="8"/>
      <c r="DK433" s="8"/>
      <c r="DL433" s="8"/>
      <c r="DM433" s="8"/>
      <c r="DN433" s="8"/>
      <c r="DO433" s="8"/>
      <c r="DP433" s="8"/>
      <c r="DQ433" s="8"/>
      <c r="DR433" s="8"/>
      <c r="DS433" s="8"/>
      <c r="DT433" s="8"/>
      <c r="DU433" s="8"/>
      <c r="DV433" s="8"/>
      <c r="DW433" s="8"/>
      <c r="DX433" s="8"/>
      <c r="DY433" s="8"/>
    </row>
    <row r="434" customFormat="false" ht="15.75" hidden="false" customHeight="true" outlineLevel="0" collapsed="false">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c r="AU434" s="8"/>
      <c r="AV434" s="8"/>
      <c r="AW434" s="8"/>
      <c r="AX434" s="8"/>
      <c r="AY434" s="8"/>
      <c r="AZ434" s="8"/>
      <c r="BA434" s="8"/>
      <c r="BB434" s="8"/>
      <c r="BC434" s="8"/>
      <c r="BD434" s="8"/>
      <c r="BE434" s="8"/>
      <c r="BF434" s="8"/>
      <c r="BG434" s="8"/>
      <c r="BH434" s="8"/>
      <c r="BI434" s="8"/>
      <c r="BJ434" s="8"/>
      <c r="BK434" s="8"/>
      <c r="BL434" s="8"/>
      <c r="BM434" s="8"/>
      <c r="BN434" s="8"/>
      <c r="BO434" s="8"/>
      <c r="BP434" s="8"/>
      <c r="BQ434" s="8"/>
      <c r="BR434" s="8"/>
      <c r="BS434" s="8"/>
      <c r="BT434" s="8"/>
      <c r="BU434" s="8"/>
      <c r="BV434" s="8"/>
      <c r="BW434" s="8"/>
      <c r="BX434" s="8"/>
      <c r="BY434" s="8"/>
      <c r="BZ434" s="8"/>
      <c r="CA434" s="8"/>
      <c r="CB434" s="8"/>
      <c r="CC434" s="8"/>
      <c r="CD434" s="8"/>
      <c r="CE434" s="8"/>
      <c r="CF434" s="8"/>
      <c r="CG434" s="8"/>
      <c r="CH434" s="8"/>
      <c r="CI434" s="8"/>
      <c r="CJ434" s="8"/>
      <c r="CK434" s="8"/>
      <c r="CL434" s="8"/>
      <c r="CM434" s="8"/>
      <c r="CN434" s="8"/>
      <c r="CO434" s="8"/>
      <c r="CP434" s="8"/>
      <c r="CQ434" s="8"/>
      <c r="CR434" s="8"/>
      <c r="CS434" s="8"/>
      <c r="CT434" s="8"/>
      <c r="CU434" s="8"/>
      <c r="CV434" s="8"/>
      <c r="CW434" s="8"/>
      <c r="CX434" s="8"/>
      <c r="CY434" s="8"/>
      <c r="CZ434" s="8"/>
      <c r="DA434" s="8"/>
      <c r="DB434" s="8"/>
      <c r="DC434" s="8"/>
      <c r="DD434" s="8"/>
      <c r="DE434" s="8"/>
      <c r="DF434" s="8"/>
      <c r="DG434" s="8"/>
      <c r="DH434" s="8"/>
      <c r="DI434" s="8"/>
      <c r="DJ434" s="8"/>
      <c r="DK434" s="8"/>
      <c r="DL434" s="8"/>
      <c r="DM434" s="8"/>
      <c r="DN434" s="8"/>
      <c r="DO434" s="8"/>
      <c r="DP434" s="8"/>
      <c r="DQ434" s="8"/>
      <c r="DR434" s="8"/>
      <c r="DS434" s="8"/>
      <c r="DT434" s="8"/>
      <c r="DU434" s="8"/>
      <c r="DV434" s="8"/>
      <c r="DW434" s="8"/>
      <c r="DX434" s="8"/>
      <c r="DY434" s="8"/>
    </row>
    <row r="435" customFormat="false" ht="15.75" hidden="false" customHeight="true" outlineLevel="0" collapsed="false">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c r="AU435" s="8"/>
      <c r="AV435" s="8"/>
      <c r="AW435" s="8"/>
      <c r="AX435" s="8"/>
      <c r="AY435" s="8"/>
      <c r="AZ435" s="8"/>
      <c r="BA435" s="8"/>
      <c r="BB435" s="8"/>
      <c r="BC435" s="8"/>
      <c r="BD435" s="8"/>
      <c r="BE435" s="8"/>
      <c r="BF435" s="8"/>
      <c r="BG435" s="8"/>
      <c r="BH435" s="8"/>
      <c r="BI435" s="8"/>
      <c r="BJ435" s="8"/>
      <c r="BK435" s="8"/>
      <c r="BL435" s="8"/>
      <c r="BM435" s="8"/>
      <c r="BN435" s="8"/>
      <c r="BO435" s="8"/>
      <c r="BP435" s="8"/>
      <c r="BQ435" s="8"/>
      <c r="BR435" s="8"/>
      <c r="BS435" s="8"/>
      <c r="BT435" s="8"/>
      <c r="BU435" s="8"/>
      <c r="BV435" s="8"/>
      <c r="BW435" s="8"/>
      <c r="BX435" s="8"/>
      <c r="BY435" s="8"/>
      <c r="BZ435" s="8"/>
      <c r="CA435" s="8"/>
      <c r="CB435" s="8"/>
      <c r="CC435" s="8"/>
      <c r="CD435" s="8"/>
      <c r="CE435" s="8"/>
      <c r="CF435" s="8"/>
      <c r="CG435" s="8"/>
      <c r="CH435" s="8"/>
      <c r="CI435" s="8"/>
      <c r="CJ435" s="8"/>
      <c r="CK435" s="8"/>
      <c r="CL435" s="8"/>
      <c r="CM435" s="8"/>
      <c r="CN435" s="8"/>
      <c r="CO435" s="8"/>
      <c r="CP435" s="8"/>
      <c r="CQ435" s="8"/>
      <c r="CR435" s="8"/>
      <c r="CS435" s="8"/>
      <c r="CT435" s="8"/>
      <c r="CU435" s="8"/>
      <c r="CV435" s="8"/>
      <c r="CW435" s="8"/>
      <c r="CX435" s="8"/>
      <c r="CY435" s="8"/>
      <c r="CZ435" s="8"/>
      <c r="DA435" s="8"/>
      <c r="DB435" s="8"/>
      <c r="DC435" s="8"/>
      <c r="DD435" s="8"/>
      <c r="DE435" s="8"/>
      <c r="DF435" s="8"/>
      <c r="DG435" s="8"/>
      <c r="DH435" s="8"/>
      <c r="DI435" s="8"/>
      <c r="DJ435" s="8"/>
      <c r="DK435" s="8"/>
      <c r="DL435" s="8"/>
      <c r="DM435" s="8"/>
      <c r="DN435" s="8"/>
      <c r="DO435" s="8"/>
      <c r="DP435" s="8"/>
      <c r="DQ435" s="8"/>
      <c r="DR435" s="8"/>
      <c r="DS435" s="8"/>
      <c r="DT435" s="8"/>
      <c r="DU435" s="8"/>
      <c r="DV435" s="8"/>
      <c r="DW435" s="8"/>
      <c r="DX435" s="8"/>
      <c r="DY435" s="8"/>
    </row>
    <row r="436" customFormat="false" ht="15.75" hidden="false" customHeight="true" outlineLevel="0" collapsed="false">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c r="AX436" s="8"/>
      <c r="AY436" s="8"/>
      <c r="AZ436" s="8"/>
      <c r="BA436" s="8"/>
      <c r="BB436" s="8"/>
      <c r="BC436" s="8"/>
      <c r="BD436" s="8"/>
      <c r="BE436" s="8"/>
      <c r="BF436" s="8"/>
      <c r="BG436" s="8"/>
      <c r="BH436" s="8"/>
      <c r="BI436" s="8"/>
      <c r="BJ436" s="8"/>
      <c r="BK436" s="8"/>
      <c r="BL436" s="8"/>
      <c r="BM436" s="8"/>
      <c r="BN436" s="8"/>
      <c r="BO436" s="8"/>
      <c r="BP436" s="8"/>
      <c r="BQ436" s="8"/>
      <c r="BR436" s="8"/>
      <c r="BS436" s="8"/>
      <c r="BT436" s="8"/>
      <c r="BU436" s="8"/>
      <c r="BV436" s="8"/>
      <c r="BW436" s="8"/>
      <c r="BX436" s="8"/>
      <c r="BY436" s="8"/>
      <c r="BZ436" s="8"/>
      <c r="CA436" s="8"/>
      <c r="CB436" s="8"/>
      <c r="CC436" s="8"/>
      <c r="CD436" s="8"/>
      <c r="CE436" s="8"/>
      <c r="CF436" s="8"/>
      <c r="CG436" s="8"/>
      <c r="CH436" s="8"/>
      <c r="CI436" s="8"/>
      <c r="CJ436" s="8"/>
      <c r="CK436" s="8"/>
      <c r="CL436" s="8"/>
      <c r="CM436" s="8"/>
      <c r="CN436" s="8"/>
      <c r="CO436" s="8"/>
      <c r="CP436" s="8"/>
      <c r="CQ436" s="8"/>
      <c r="CR436" s="8"/>
      <c r="CS436" s="8"/>
      <c r="CT436" s="8"/>
      <c r="CU436" s="8"/>
      <c r="CV436" s="8"/>
      <c r="CW436" s="8"/>
      <c r="CX436" s="8"/>
      <c r="CY436" s="8"/>
      <c r="CZ436" s="8"/>
      <c r="DA436" s="8"/>
      <c r="DB436" s="8"/>
      <c r="DC436" s="8"/>
      <c r="DD436" s="8"/>
      <c r="DE436" s="8"/>
      <c r="DF436" s="8"/>
      <c r="DG436" s="8"/>
      <c r="DH436" s="8"/>
      <c r="DI436" s="8"/>
      <c r="DJ436" s="8"/>
      <c r="DK436" s="8"/>
      <c r="DL436" s="8"/>
      <c r="DM436" s="8"/>
      <c r="DN436" s="8"/>
      <c r="DO436" s="8"/>
      <c r="DP436" s="8"/>
      <c r="DQ436" s="8"/>
      <c r="DR436" s="8"/>
      <c r="DS436" s="8"/>
      <c r="DT436" s="8"/>
      <c r="DU436" s="8"/>
      <c r="DV436" s="8"/>
      <c r="DW436" s="8"/>
      <c r="DX436" s="8"/>
      <c r="DY436" s="8"/>
    </row>
    <row r="437" customFormat="false" ht="15.75" hidden="false" customHeight="true" outlineLevel="0" collapsed="false">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8"/>
      <c r="AX437" s="8"/>
      <c r="AY437" s="8"/>
      <c r="AZ437" s="8"/>
      <c r="BA437" s="8"/>
      <c r="BB437" s="8"/>
      <c r="BC437" s="8"/>
      <c r="BD437" s="8"/>
      <c r="BE437" s="8"/>
      <c r="BF437" s="8"/>
      <c r="BG437" s="8"/>
      <c r="BH437" s="8"/>
      <c r="BI437" s="8"/>
      <c r="BJ437" s="8"/>
      <c r="BK437" s="8"/>
      <c r="BL437" s="8"/>
      <c r="BM437" s="8"/>
      <c r="BN437" s="8"/>
      <c r="BO437" s="8"/>
      <c r="BP437" s="8"/>
      <c r="BQ437" s="8"/>
      <c r="BR437" s="8"/>
      <c r="BS437" s="8"/>
      <c r="BT437" s="8"/>
      <c r="BU437" s="8"/>
      <c r="BV437" s="8"/>
      <c r="BW437" s="8"/>
      <c r="BX437" s="8"/>
      <c r="BY437" s="8"/>
      <c r="BZ437" s="8"/>
      <c r="CA437" s="8"/>
      <c r="CB437" s="8"/>
      <c r="CC437" s="8"/>
      <c r="CD437" s="8"/>
      <c r="CE437" s="8"/>
      <c r="CF437" s="8"/>
      <c r="CG437" s="8"/>
      <c r="CH437" s="8"/>
      <c r="CI437" s="8"/>
      <c r="CJ437" s="8"/>
      <c r="CK437" s="8"/>
      <c r="CL437" s="8"/>
      <c r="CM437" s="8"/>
      <c r="CN437" s="8"/>
      <c r="CO437" s="8"/>
      <c r="CP437" s="8"/>
      <c r="CQ437" s="8"/>
      <c r="CR437" s="8"/>
      <c r="CS437" s="8"/>
      <c r="CT437" s="8"/>
      <c r="CU437" s="8"/>
      <c r="CV437" s="8"/>
      <c r="CW437" s="8"/>
      <c r="CX437" s="8"/>
      <c r="CY437" s="8"/>
      <c r="CZ437" s="8"/>
      <c r="DA437" s="8"/>
      <c r="DB437" s="8"/>
      <c r="DC437" s="8"/>
      <c r="DD437" s="8"/>
      <c r="DE437" s="8"/>
      <c r="DF437" s="8"/>
      <c r="DG437" s="8"/>
      <c r="DH437" s="8"/>
      <c r="DI437" s="8"/>
      <c r="DJ437" s="8"/>
      <c r="DK437" s="8"/>
      <c r="DL437" s="8"/>
      <c r="DM437" s="8"/>
      <c r="DN437" s="8"/>
      <c r="DO437" s="8"/>
      <c r="DP437" s="8"/>
      <c r="DQ437" s="8"/>
      <c r="DR437" s="8"/>
      <c r="DS437" s="8"/>
      <c r="DT437" s="8"/>
      <c r="DU437" s="8"/>
      <c r="DV437" s="8"/>
      <c r="DW437" s="8"/>
      <c r="DX437" s="8"/>
      <c r="DY437" s="8"/>
    </row>
    <row r="438" customFormat="false" ht="15.75" hidden="false" customHeight="true" outlineLevel="0" collapsed="false">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8"/>
      <c r="AX438" s="8"/>
      <c r="AY438" s="8"/>
      <c r="AZ438" s="8"/>
      <c r="BA438" s="8"/>
      <c r="BB438" s="8"/>
      <c r="BC438" s="8"/>
      <c r="BD438" s="8"/>
      <c r="BE438" s="8"/>
      <c r="BF438" s="8"/>
      <c r="BG438" s="8"/>
      <c r="BH438" s="8"/>
      <c r="BI438" s="8"/>
      <c r="BJ438" s="8"/>
      <c r="BK438" s="8"/>
      <c r="BL438" s="8"/>
      <c r="BM438" s="8"/>
      <c r="BN438" s="8"/>
      <c r="BO438" s="8"/>
      <c r="BP438" s="8"/>
      <c r="BQ438" s="8"/>
      <c r="BR438" s="8"/>
      <c r="BS438" s="8"/>
      <c r="BT438" s="8"/>
      <c r="BU438" s="8"/>
      <c r="BV438" s="8"/>
      <c r="BW438" s="8"/>
      <c r="BX438" s="8"/>
      <c r="BY438" s="8"/>
      <c r="BZ438" s="8"/>
      <c r="CA438" s="8"/>
      <c r="CB438" s="8"/>
      <c r="CC438" s="8"/>
      <c r="CD438" s="8"/>
      <c r="CE438" s="8"/>
      <c r="CF438" s="8"/>
      <c r="CG438" s="8"/>
      <c r="CH438" s="8"/>
      <c r="CI438" s="8"/>
      <c r="CJ438" s="8"/>
      <c r="CK438" s="8"/>
      <c r="CL438" s="8"/>
      <c r="CM438" s="8"/>
      <c r="CN438" s="8"/>
      <c r="CO438" s="8"/>
      <c r="CP438" s="8"/>
      <c r="CQ438" s="8"/>
      <c r="CR438" s="8"/>
      <c r="CS438" s="8"/>
      <c r="CT438" s="8"/>
      <c r="CU438" s="8"/>
      <c r="CV438" s="8"/>
      <c r="CW438" s="8"/>
      <c r="CX438" s="8"/>
      <c r="CY438" s="8"/>
      <c r="CZ438" s="8"/>
      <c r="DA438" s="8"/>
      <c r="DB438" s="8"/>
      <c r="DC438" s="8"/>
      <c r="DD438" s="8"/>
      <c r="DE438" s="8"/>
      <c r="DF438" s="8"/>
      <c r="DG438" s="8"/>
      <c r="DH438" s="8"/>
      <c r="DI438" s="8"/>
      <c r="DJ438" s="8"/>
      <c r="DK438" s="8"/>
      <c r="DL438" s="8"/>
      <c r="DM438" s="8"/>
      <c r="DN438" s="8"/>
      <c r="DO438" s="8"/>
      <c r="DP438" s="8"/>
      <c r="DQ438" s="8"/>
      <c r="DR438" s="8"/>
      <c r="DS438" s="8"/>
      <c r="DT438" s="8"/>
      <c r="DU438" s="8"/>
      <c r="DV438" s="8"/>
      <c r="DW438" s="8"/>
      <c r="DX438" s="8"/>
      <c r="DY438" s="8"/>
    </row>
    <row r="439" customFormat="false" ht="15.75" hidden="false" customHeight="true" outlineLevel="0" collapsed="false">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c r="BG439" s="8"/>
      <c r="BH439" s="8"/>
      <c r="BI439" s="8"/>
      <c r="BJ439" s="8"/>
      <c r="BK439" s="8"/>
      <c r="BL439" s="8"/>
      <c r="BM439" s="8"/>
      <c r="BN439" s="8"/>
      <c r="BO439" s="8"/>
      <c r="BP439" s="8"/>
      <c r="BQ439" s="8"/>
      <c r="BR439" s="8"/>
      <c r="BS439" s="8"/>
      <c r="BT439" s="8"/>
      <c r="BU439" s="8"/>
      <c r="BV439" s="8"/>
      <c r="BW439" s="8"/>
      <c r="BX439" s="8"/>
      <c r="BY439" s="8"/>
      <c r="BZ439" s="8"/>
      <c r="CA439" s="8"/>
      <c r="CB439" s="8"/>
      <c r="CC439" s="8"/>
      <c r="CD439" s="8"/>
      <c r="CE439" s="8"/>
      <c r="CF439" s="8"/>
      <c r="CG439" s="8"/>
      <c r="CH439" s="8"/>
      <c r="CI439" s="8"/>
      <c r="CJ439" s="8"/>
      <c r="CK439" s="8"/>
      <c r="CL439" s="8"/>
      <c r="CM439" s="8"/>
      <c r="CN439" s="8"/>
      <c r="CO439" s="8"/>
      <c r="CP439" s="8"/>
      <c r="CQ439" s="8"/>
      <c r="CR439" s="8"/>
      <c r="CS439" s="8"/>
      <c r="CT439" s="8"/>
      <c r="CU439" s="8"/>
      <c r="CV439" s="8"/>
      <c r="CW439" s="8"/>
      <c r="CX439" s="8"/>
      <c r="CY439" s="8"/>
      <c r="CZ439" s="8"/>
      <c r="DA439" s="8"/>
      <c r="DB439" s="8"/>
      <c r="DC439" s="8"/>
      <c r="DD439" s="8"/>
      <c r="DE439" s="8"/>
      <c r="DF439" s="8"/>
      <c r="DG439" s="8"/>
      <c r="DH439" s="8"/>
      <c r="DI439" s="8"/>
      <c r="DJ439" s="8"/>
      <c r="DK439" s="8"/>
      <c r="DL439" s="8"/>
      <c r="DM439" s="8"/>
      <c r="DN439" s="8"/>
      <c r="DO439" s="8"/>
      <c r="DP439" s="8"/>
      <c r="DQ439" s="8"/>
      <c r="DR439" s="8"/>
      <c r="DS439" s="8"/>
      <c r="DT439" s="8"/>
      <c r="DU439" s="8"/>
      <c r="DV439" s="8"/>
      <c r="DW439" s="8"/>
      <c r="DX439" s="8"/>
      <c r="DY439" s="8"/>
    </row>
    <row r="440" customFormat="false" ht="15.75" hidden="false" customHeight="true" outlineLevel="0" collapsed="false">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c r="BG440" s="8"/>
      <c r="BH440" s="8"/>
      <c r="BI440" s="8"/>
      <c r="BJ440" s="8"/>
      <c r="BK440" s="8"/>
      <c r="BL440" s="8"/>
      <c r="BM440" s="8"/>
      <c r="BN440" s="8"/>
      <c r="BO440" s="8"/>
      <c r="BP440" s="8"/>
      <c r="BQ440" s="8"/>
      <c r="BR440" s="8"/>
      <c r="BS440" s="8"/>
      <c r="BT440" s="8"/>
      <c r="BU440" s="8"/>
      <c r="BV440" s="8"/>
      <c r="BW440" s="8"/>
      <c r="BX440" s="8"/>
      <c r="BY440" s="8"/>
      <c r="BZ440" s="8"/>
      <c r="CA440" s="8"/>
      <c r="CB440" s="8"/>
      <c r="CC440" s="8"/>
      <c r="CD440" s="8"/>
      <c r="CE440" s="8"/>
      <c r="CF440" s="8"/>
      <c r="CG440" s="8"/>
      <c r="CH440" s="8"/>
      <c r="CI440" s="8"/>
      <c r="CJ440" s="8"/>
      <c r="CK440" s="8"/>
      <c r="CL440" s="8"/>
      <c r="CM440" s="8"/>
      <c r="CN440" s="8"/>
      <c r="CO440" s="8"/>
      <c r="CP440" s="8"/>
      <c r="CQ440" s="8"/>
      <c r="CR440" s="8"/>
      <c r="CS440" s="8"/>
      <c r="CT440" s="8"/>
      <c r="CU440" s="8"/>
      <c r="CV440" s="8"/>
      <c r="CW440" s="8"/>
      <c r="CX440" s="8"/>
      <c r="CY440" s="8"/>
      <c r="CZ440" s="8"/>
      <c r="DA440" s="8"/>
      <c r="DB440" s="8"/>
      <c r="DC440" s="8"/>
      <c r="DD440" s="8"/>
      <c r="DE440" s="8"/>
      <c r="DF440" s="8"/>
      <c r="DG440" s="8"/>
      <c r="DH440" s="8"/>
      <c r="DI440" s="8"/>
      <c r="DJ440" s="8"/>
      <c r="DK440" s="8"/>
      <c r="DL440" s="8"/>
      <c r="DM440" s="8"/>
      <c r="DN440" s="8"/>
      <c r="DO440" s="8"/>
      <c r="DP440" s="8"/>
      <c r="DQ440" s="8"/>
      <c r="DR440" s="8"/>
      <c r="DS440" s="8"/>
      <c r="DT440" s="8"/>
      <c r="DU440" s="8"/>
      <c r="DV440" s="8"/>
      <c r="DW440" s="8"/>
      <c r="DX440" s="8"/>
      <c r="DY440" s="8"/>
    </row>
    <row r="441" customFormat="false" ht="15.75" hidden="false" customHeight="true" outlineLevel="0" collapsed="false">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c r="BG441" s="8"/>
      <c r="BH441" s="8"/>
      <c r="BI441" s="8"/>
      <c r="BJ441" s="8"/>
      <c r="BK441" s="8"/>
      <c r="BL441" s="8"/>
      <c r="BM441" s="8"/>
      <c r="BN441" s="8"/>
      <c r="BO441" s="8"/>
      <c r="BP441" s="8"/>
      <c r="BQ441" s="8"/>
      <c r="BR441" s="8"/>
      <c r="BS441" s="8"/>
      <c r="BT441" s="8"/>
      <c r="BU441" s="8"/>
      <c r="BV441" s="8"/>
      <c r="BW441" s="8"/>
      <c r="BX441" s="8"/>
      <c r="BY441" s="8"/>
      <c r="BZ441" s="8"/>
      <c r="CA441" s="8"/>
      <c r="CB441" s="8"/>
      <c r="CC441" s="8"/>
      <c r="CD441" s="8"/>
      <c r="CE441" s="8"/>
      <c r="CF441" s="8"/>
      <c r="CG441" s="8"/>
      <c r="CH441" s="8"/>
      <c r="CI441" s="8"/>
      <c r="CJ441" s="8"/>
      <c r="CK441" s="8"/>
      <c r="CL441" s="8"/>
      <c r="CM441" s="8"/>
      <c r="CN441" s="8"/>
      <c r="CO441" s="8"/>
      <c r="CP441" s="8"/>
      <c r="CQ441" s="8"/>
      <c r="CR441" s="8"/>
      <c r="CS441" s="8"/>
      <c r="CT441" s="8"/>
      <c r="CU441" s="8"/>
      <c r="CV441" s="8"/>
      <c r="CW441" s="8"/>
      <c r="CX441" s="8"/>
      <c r="CY441" s="8"/>
      <c r="CZ441" s="8"/>
      <c r="DA441" s="8"/>
      <c r="DB441" s="8"/>
      <c r="DC441" s="8"/>
      <c r="DD441" s="8"/>
      <c r="DE441" s="8"/>
      <c r="DF441" s="8"/>
      <c r="DG441" s="8"/>
      <c r="DH441" s="8"/>
      <c r="DI441" s="8"/>
      <c r="DJ441" s="8"/>
      <c r="DK441" s="8"/>
      <c r="DL441" s="8"/>
      <c r="DM441" s="8"/>
      <c r="DN441" s="8"/>
      <c r="DO441" s="8"/>
      <c r="DP441" s="8"/>
      <c r="DQ441" s="8"/>
      <c r="DR441" s="8"/>
      <c r="DS441" s="8"/>
      <c r="DT441" s="8"/>
      <c r="DU441" s="8"/>
      <c r="DV441" s="8"/>
      <c r="DW441" s="8"/>
      <c r="DX441" s="8"/>
      <c r="DY441" s="8"/>
    </row>
    <row r="442" customFormat="false" ht="15.75" hidden="false" customHeight="true" outlineLevel="0" collapsed="false">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c r="BG442" s="8"/>
      <c r="BH442" s="8"/>
      <c r="BI442" s="8"/>
      <c r="BJ442" s="8"/>
      <c r="BK442" s="8"/>
      <c r="BL442" s="8"/>
      <c r="BM442" s="8"/>
      <c r="BN442" s="8"/>
      <c r="BO442" s="8"/>
      <c r="BP442" s="8"/>
      <c r="BQ442" s="8"/>
      <c r="BR442" s="8"/>
      <c r="BS442" s="8"/>
      <c r="BT442" s="8"/>
      <c r="BU442" s="8"/>
      <c r="BV442" s="8"/>
      <c r="BW442" s="8"/>
      <c r="BX442" s="8"/>
      <c r="BY442" s="8"/>
      <c r="BZ442" s="8"/>
      <c r="CA442" s="8"/>
      <c r="CB442" s="8"/>
      <c r="CC442" s="8"/>
      <c r="CD442" s="8"/>
      <c r="CE442" s="8"/>
      <c r="CF442" s="8"/>
      <c r="CG442" s="8"/>
      <c r="CH442" s="8"/>
      <c r="CI442" s="8"/>
      <c r="CJ442" s="8"/>
      <c r="CK442" s="8"/>
      <c r="CL442" s="8"/>
      <c r="CM442" s="8"/>
      <c r="CN442" s="8"/>
      <c r="CO442" s="8"/>
      <c r="CP442" s="8"/>
      <c r="CQ442" s="8"/>
      <c r="CR442" s="8"/>
      <c r="CS442" s="8"/>
      <c r="CT442" s="8"/>
      <c r="CU442" s="8"/>
      <c r="CV442" s="8"/>
      <c r="CW442" s="8"/>
      <c r="CX442" s="8"/>
      <c r="CY442" s="8"/>
      <c r="CZ442" s="8"/>
      <c r="DA442" s="8"/>
      <c r="DB442" s="8"/>
      <c r="DC442" s="8"/>
      <c r="DD442" s="8"/>
      <c r="DE442" s="8"/>
      <c r="DF442" s="8"/>
      <c r="DG442" s="8"/>
      <c r="DH442" s="8"/>
      <c r="DI442" s="8"/>
      <c r="DJ442" s="8"/>
      <c r="DK442" s="8"/>
      <c r="DL442" s="8"/>
      <c r="DM442" s="8"/>
      <c r="DN442" s="8"/>
      <c r="DO442" s="8"/>
      <c r="DP442" s="8"/>
      <c r="DQ442" s="8"/>
      <c r="DR442" s="8"/>
      <c r="DS442" s="8"/>
      <c r="DT442" s="8"/>
      <c r="DU442" s="8"/>
      <c r="DV442" s="8"/>
      <c r="DW442" s="8"/>
      <c r="DX442" s="8"/>
      <c r="DY442" s="8"/>
    </row>
    <row r="443" customFormat="false" ht="15.75" hidden="false" customHeight="true" outlineLevel="0" collapsed="false">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c r="BG443" s="8"/>
      <c r="BH443" s="8"/>
      <c r="BI443" s="8"/>
      <c r="BJ443" s="8"/>
      <c r="BK443" s="8"/>
      <c r="BL443" s="8"/>
      <c r="BM443" s="8"/>
      <c r="BN443" s="8"/>
      <c r="BO443" s="8"/>
      <c r="BP443" s="8"/>
      <c r="BQ443" s="8"/>
      <c r="BR443" s="8"/>
      <c r="BS443" s="8"/>
      <c r="BT443" s="8"/>
      <c r="BU443" s="8"/>
      <c r="BV443" s="8"/>
      <c r="BW443" s="8"/>
      <c r="BX443" s="8"/>
      <c r="BY443" s="8"/>
      <c r="BZ443" s="8"/>
      <c r="CA443" s="8"/>
      <c r="CB443" s="8"/>
      <c r="CC443" s="8"/>
      <c r="CD443" s="8"/>
      <c r="CE443" s="8"/>
      <c r="CF443" s="8"/>
      <c r="CG443" s="8"/>
      <c r="CH443" s="8"/>
      <c r="CI443" s="8"/>
      <c r="CJ443" s="8"/>
      <c r="CK443" s="8"/>
      <c r="CL443" s="8"/>
      <c r="CM443" s="8"/>
      <c r="CN443" s="8"/>
      <c r="CO443" s="8"/>
      <c r="CP443" s="8"/>
      <c r="CQ443" s="8"/>
      <c r="CR443" s="8"/>
      <c r="CS443" s="8"/>
      <c r="CT443" s="8"/>
      <c r="CU443" s="8"/>
      <c r="CV443" s="8"/>
      <c r="CW443" s="8"/>
      <c r="CX443" s="8"/>
      <c r="CY443" s="8"/>
      <c r="CZ443" s="8"/>
      <c r="DA443" s="8"/>
      <c r="DB443" s="8"/>
      <c r="DC443" s="8"/>
      <c r="DD443" s="8"/>
      <c r="DE443" s="8"/>
      <c r="DF443" s="8"/>
      <c r="DG443" s="8"/>
      <c r="DH443" s="8"/>
      <c r="DI443" s="8"/>
      <c r="DJ443" s="8"/>
      <c r="DK443" s="8"/>
      <c r="DL443" s="8"/>
      <c r="DM443" s="8"/>
      <c r="DN443" s="8"/>
      <c r="DO443" s="8"/>
      <c r="DP443" s="8"/>
      <c r="DQ443" s="8"/>
      <c r="DR443" s="8"/>
      <c r="DS443" s="8"/>
      <c r="DT443" s="8"/>
      <c r="DU443" s="8"/>
      <c r="DV443" s="8"/>
      <c r="DW443" s="8"/>
      <c r="DX443" s="8"/>
      <c r="DY443" s="8"/>
    </row>
    <row r="444" customFormat="false" ht="15.75" hidden="false" customHeight="true" outlineLevel="0" collapsed="false">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c r="AU444" s="8"/>
      <c r="AV444" s="8"/>
      <c r="AW444" s="8"/>
      <c r="AX444" s="8"/>
      <c r="AY444" s="8"/>
      <c r="AZ444" s="8"/>
      <c r="BA444" s="8"/>
      <c r="BB444" s="8"/>
      <c r="BC444" s="8"/>
      <c r="BD444" s="8"/>
      <c r="BE444" s="8"/>
      <c r="BF444" s="8"/>
      <c r="BG444" s="8"/>
      <c r="BH444" s="8"/>
      <c r="BI444" s="8"/>
      <c r="BJ444" s="8"/>
      <c r="BK444" s="8"/>
      <c r="BL444" s="8"/>
      <c r="BM444" s="8"/>
      <c r="BN444" s="8"/>
      <c r="BO444" s="8"/>
      <c r="BP444" s="8"/>
      <c r="BQ444" s="8"/>
      <c r="BR444" s="8"/>
      <c r="BS444" s="8"/>
      <c r="BT444" s="8"/>
      <c r="BU444" s="8"/>
      <c r="BV444" s="8"/>
      <c r="BW444" s="8"/>
      <c r="BX444" s="8"/>
      <c r="BY444" s="8"/>
      <c r="BZ444" s="8"/>
      <c r="CA444" s="8"/>
      <c r="CB444" s="8"/>
      <c r="CC444" s="8"/>
      <c r="CD444" s="8"/>
      <c r="CE444" s="8"/>
      <c r="CF444" s="8"/>
      <c r="CG444" s="8"/>
      <c r="CH444" s="8"/>
      <c r="CI444" s="8"/>
      <c r="CJ444" s="8"/>
      <c r="CK444" s="8"/>
      <c r="CL444" s="8"/>
      <c r="CM444" s="8"/>
      <c r="CN444" s="8"/>
      <c r="CO444" s="8"/>
      <c r="CP444" s="8"/>
      <c r="CQ444" s="8"/>
      <c r="CR444" s="8"/>
      <c r="CS444" s="8"/>
      <c r="CT444" s="8"/>
      <c r="CU444" s="8"/>
      <c r="CV444" s="8"/>
      <c r="CW444" s="8"/>
      <c r="CX444" s="8"/>
      <c r="CY444" s="8"/>
      <c r="CZ444" s="8"/>
      <c r="DA444" s="8"/>
      <c r="DB444" s="8"/>
      <c r="DC444" s="8"/>
      <c r="DD444" s="8"/>
      <c r="DE444" s="8"/>
      <c r="DF444" s="8"/>
      <c r="DG444" s="8"/>
      <c r="DH444" s="8"/>
      <c r="DI444" s="8"/>
      <c r="DJ444" s="8"/>
      <c r="DK444" s="8"/>
      <c r="DL444" s="8"/>
      <c r="DM444" s="8"/>
      <c r="DN444" s="8"/>
      <c r="DO444" s="8"/>
      <c r="DP444" s="8"/>
      <c r="DQ444" s="8"/>
      <c r="DR444" s="8"/>
      <c r="DS444" s="8"/>
      <c r="DT444" s="8"/>
      <c r="DU444" s="8"/>
      <c r="DV444" s="8"/>
      <c r="DW444" s="8"/>
      <c r="DX444" s="8"/>
      <c r="DY444" s="8"/>
    </row>
    <row r="445" customFormat="false" ht="15.75" hidden="false" customHeight="true" outlineLevel="0" collapsed="false">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c r="BF445" s="8"/>
      <c r="BG445" s="8"/>
      <c r="BH445" s="8"/>
      <c r="BI445" s="8"/>
      <c r="BJ445" s="8"/>
      <c r="BK445" s="8"/>
      <c r="BL445" s="8"/>
      <c r="BM445" s="8"/>
      <c r="BN445" s="8"/>
      <c r="BO445" s="8"/>
      <c r="BP445" s="8"/>
      <c r="BQ445" s="8"/>
      <c r="BR445" s="8"/>
      <c r="BS445" s="8"/>
      <c r="BT445" s="8"/>
      <c r="BU445" s="8"/>
      <c r="BV445" s="8"/>
      <c r="BW445" s="8"/>
      <c r="BX445" s="8"/>
      <c r="BY445" s="8"/>
      <c r="BZ445" s="8"/>
      <c r="CA445" s="8"/>
      <c r="CB445" s="8"/>
      <c r="CC445" s="8"/>
      <c r="CD445" s="8"/>
      <c r="CE445" s="8"/>
      <c r="CF445" s="8"/>
      <c r="CG445" s="8"/>
      <c r="CH445" s="8"/>
      <c r="CI445" s="8"/>
      <c r="CJ445" s="8"/>
      <c r="CK445" s="8"/>
      <c r="CL445" s="8"/>
      <c r="CM445" s="8"/>
      <c r="CN445" s="8"/>
      <c r="CO445" s="8"/>
      <c r="CP445" s="8"/>
      <c r="CQ445" s="8"/>
      <c r="CR445" s="8"/>
      <c r="CS445" s="8"/>
      <c r="CT445" s="8"/>
      <c r="CU445" s="8"/>
      <c r="CV445" s="8"/>
      <c r="CW445" s="8"/>
      <c r="CX445" s="8"/>
      <c r="CY445" s="8"/>
      <c r="CZ445" s="8"/>
      <c r="DA445" s="8"/>
      <c r="DB445" s="8"/>
      <c r="DC445" s="8"/>
      <c r="DD445" s="8"/>
      <c r="DE445" s="8"/>
      <c r="DF445" s="8"/>
      <c r="DG445" s="8"/>
      <c r="DH445" s="8"/>
      <c r="DI445" s="8"/>
      <c r="DJ445" s="8"/>
      <c r="DK445" s="8"/>
      <c r="DL445" s="8"/>
      <c r="DM445" s="8"/>
      <c r="DN445" s="8"/>
      <c r="DO445" s="8"/>
      <c r="DP445" s="8"/>
      <c r="DQ445" s="8"/>
      <c r="DR445" s="8"/>
      <c r="DS445" s="8"/>
      <c r="DT445" s="8"/>
      <c r="DU445" s="8"/>
      <c r="DV445" s="8"/>
      <c r="DW445" s="8"/>
      <c r="DX445" s="8"/>
      <c r="DY445" s="8"/>
    </row>
    <row r="446" customFormat="false" ht="15.75" hidden="false" customHeight="true" outlineLevel="0" collapsed="false">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8"/>
      <c r="AX446" s="8"/>
      <c r="AY446" s="8"/>
      <c r="AZ446" s="8"/>
      <c r="BA446" s="8"/>
      <c r="BB446" s="8"/>
      <c r="BC446" s="8"/>
      <c r="BD446" s="8"/>
      <c r="BE446" s="8"/>
      <c r="BF446" s="8"/>
      <c r="BG446" s="8"/>
      <c r="BH446" s="8"/>
      <c r="BI446" s="8"/>
      <c r="BJ446" s="8"/>
      <c r="BK446" s="8"/>
      <c r="BL446" s="8"/>
      <c r="BM446" s="8"/>
      <c r="BN446" s="8"/>
      <c r="BO446" s="8"/>
      <c r="BP446" s="8"/>
      <c r="BQ446" s="8"/>
      <c r="BR446" s="8"/>
      <c r="BS446" s="8"/>
      <c r="BT446" s="8"/>
      <c r="BU446" s="8"/>
      <c r="BV446" s="8"/>
      <c r="BW446" s="8"/>
      <c r="BX446" s="8"/>
      <c r="BY446" s="8"/>
      <c r="BZ446" s="8"/>
      <c r="CA446" s="8"/>
      <c r="CB446" s="8"/>
      <c r="CC446" s="8"/>
      <c r="CD446" s="8"/>
      <c r="CE446" s="8"/>
      <c r="CF446" s="8"/>
      <c r="CG446" s="8"/>
      <c r="CH446" s="8"/>
      <c r="CI446" s="8"/>
      <c r="CJ446" s="8"/>
      <c r="CK446" s="8"/>
      <c r="CL446" s="8"/>
      <c r="CM446" s="8"/>
      <c r="CN446" s="8"/>
      <c r="CO446" s="8"/>
      <c r="CP446" s="8"/>
      <c r="CQ446" s="8"/>
      <c r="CR446" s="8"/>
      <c r="CS446" s="8"/>
      <c r="CT446" s="8"/>
      <c r="CU446" s="8"/>
      <c r="CV446" s="8"/>
      <c r="CW446" s="8"/>
      <c r="CX446" s="8"/>
      <c r="CY446" s="8"/>
      <c r="CZ446" s="8"/>
      <c r="DA446" s="8"/>
      <c r="DB446" s="8"/>
      <c r="DC446" s="8"/>
      <c r="DD446" s="8"/>
      <c r="DE446" s="8"/>
      <c r="DF446" s="8"/>
      <c r="DG446" s="8"/>
      <c r="DH446" s="8"/>
      <c r="DI446" s="8"/>
      <c r="DJ446" s="8"/>
      <c r="DK446" s="8"/>
      <c r="DL446" s="8"/>
      <c r="DM446" s="8"/>
      <c r="DN446" s="8"/>
      <c r="DO446" s="8"/>
      <c r="DP446" s="8"/>
      <c r="DQ446" s="8"/>
      <c r="DR446" s="8"/>
      <c r="DS446" s="8"/>
      <c r="DT446" s="8"/>
      <c r="DU446" s="8"/>
      <c r="DV446" s="8"/>
      <c r="DW446" s="8"/>
      <c r="DX446" s="8"/>
      <c r="DY446" s="8"/>
    </row>
    <row r="447" customFormat="false" ht="15.75" hidden="false" customHeight="true" outlineLevel="0" collapsed="false">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c r="AY447" s="8"/>
      <c r="AZ447" s="8"/>
      <c r="BA447" s="8"/>
      <c r="BB447" s="8"/>
      <c r="BC447" s="8"/>
      <c r="BD447" s="8"/>
      <c r="BE447" s="8"/>
      <c r="BF447" s="8"/>
      <c r="BG447" s="8"/>
      <c r="BH447" s="8"/>
      <c r="BI447" s="8"/>
      <c r="BJ447" s="8"/>
      <c r="BK447" s="8"/>
      <c r="BL447" s="8"/>
      <c r="BM447" s="8"/>
      <c r="BN447" s="8"/>
      <c r="BO447" s="8"/>
      <c r="BP447" s="8"/>
      <c r="BQ447" s="8"/>
      <c r="BR447" s="8"/>
      <c r="BS447" s="8"/>
      <c r="BT447" s="8"/>
      <c r="BU447" s="8"/>
      <c r="BV447" s="8"/>
      <c r="BW447" s="8"/>
      <c r="BX447" s="8"/>
      <c r="BY447" s="8"/>
      <c r="BZ447" s="8"/>
      <c r="CA447" s="8"/>
      <c r="CB447" s="8"/>
      <c r="CC447" s="8"/>
      <c r="CD447" s="8"/>
      <c r="CE447" s="8"/>
      <c r="CF447" s="8"/>
      <c r="CG447" s="8"/>
      <c r="CH447" s="8"/>
      <c r="CI447" s="8"/>
      <c r="CJ447" s="8"/>
      <c r="CK447" s="8"/>
      <c r="CL447" s="8"/>
      <c r="CM447" s="8"/>
      <c r="CN447" s="8"/>
      <c r="CO447" s="8"/>
      <c r="CP447" s="8"/>
      <c r="CQ447" s="8"/>
      <c r="CR447" s="8"/>
      <c r="CS447" s="8"/>
      <c r="CT447" s="8"/>
      <c r="CU447" s="8"/>
      <c r="CV447" s="8"/>
      <c r="CW447" s="8"/>
      <c r="CX447" s="8"/>
      <c r="CY447" s="8"/>
      <c r="CZ447" s="8"/>
      <c r="DA447" s="8"/>
      <c r="DB447" s="8"/>
      <c r="DC447" s="8"/>
      <c r="DD447" s="8"/>
      <c r="DE447" s="8"/>
      <c r="DF447" s="8"/>
      <c r="DG447" s="8"/>
      <c r="DH447" s="8"/>
      <c r="DI447" s="8"/>
      <c r="DJ447" s="8"/>
      <c r="DK447" s="8"/>
      <c r="DL447" s="8"/>
      <c r="DM447" s="8"/>
      <c r="DN447" s="8"/>
      <c r="DO447" s="8"/>
      <c r="DP447" s="8"/>
      <c r="DQ447" s="8"/>
      <c r="DR447" s="8"/>
      <c r="DS447" s="8"/>
      <c r="DT447" s="8"/>
      <c r="DU447" s="8"/>
      <c r="DV447" s="8"/>
      <c r="DW447" s="8"/>
      <c r="DX447" s="8"/>
      <c r="DY447" s="8"/>
    </row>
    <row r="448" customFormat="false" ht="15.75" hidden="false" customHeight="true" outlineLevel="0" collapsed="false">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c r="BG448" s="8"/>
      <c r="BH448" s="8"/>
      <c r="BI448" s="8"/>
      <c r="BJ448" s="8"/>
      <c r="BK448" s="8"/>
      <c r="BL448" s="8"/>
      <c r="BM448" s="8"/>
      <c r="BN448" s="8"/>
      <c r="BO448" s="8"/>
      <c r="BP448" s="8"/>
      <c r="BQ448" s="8"/>
      <c r="BR448" s="8"/>
      <c r="BS448" s="8"/>
      <c r="BT448" s="8"/>
      <c r="BU448" s="8"/>
      <c r="BV448" s="8"/>
      <c r="BW448" s="8"/>
      <c r="BX448" s="8"/>
      <c r="BY448" s="8"/>
      <c r="BZ448" s="8"/>
      <c r="CA448" s="8"/>
      <c r="CB448" s="8"/>
      <c r="CC448" s="8"/>
      <c r="CD448" s="8"/>
      <c r="CE448" s="8"/>
      <c r="CF448" s="8"/>
      <c r="CG448" s="8"/>
      <c r="CH448" s="8"/>
      <c r="CI448" s="8"/>
      <c r="CJ448" s="8"/>
      <c r="CK448" s="8"/>
      <c r="CL448" s="8"/>
      <c r="CM448" s="8"/>
      <c r="CN448" s="8"/>
      <c r="CO448" s="8"/>
      <c r="CP448" s="8"/>
      <c r="CQ448" s="8"/>
      <c r="CR448" s="8"/>
      <c r="CS448" s="8"/>
      <c r="CT448" s="8"/>
      <c r="CU448" s="8"/>
      <c r="CV448" s="8"/>
      <c r="CW448" s="8"/>
      <c r="CX448" s="8"/>
      <c r="CY448" s="8"/>
      <c r="CZ448" s="8"/>
      <c r="DA448" s="8"/>
      <c r="DB448" s="8"/>
      <c r="DC448" s="8"/>
      <c r="DD448" s="8"/>
      <c r="DE448" s="8"/>
      <c r="DF448" s="8"/>
      <c r="DG448" s="8"/>
      <c r="DH448" s="8"/>
      <c r="DI448" s="8"/>
      <c r="DJ448" s="8"/>
      <c r="DK448" s="8"/>
      <c r="DL448" s="8"/>
      <c r="DM448" s="8"/>
      <c r="DN448" s="8"/>
      <c r="DO448" s="8"/>
      <c r="DP448" s="8"/>
      <c r="DQ448" s="8"/>
      <c r="DR448" s="8"/>
      <c r="DS448" s="8"/>
      <c r="DT448" s="8"/>
      <c r="DU448" s="8"/>
      <c r="DV448" s="8"/>
      <c r="DW448" s="8"/>
      <c r="DX448" s="8"/>
      <c r="DY448" s="8"/>
    </row>
    <row r="449" customFormat="false" ht="15.75" hidden="false" customHeight="true" outlineLevel="0" collapsed="false">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X449" s="8"/>
      <c r="AY449" s="8"/>
      <c r="AZ449" s="8"/>
      <c r="BA449" s="8"/>
      <c r="BB449" s="8"/>
      <c r="BC449" s="8"/>
      <c r="BD449" s="8"/>
      <c r="BE449" s="8"/>
      <c r="BF449" s="8"/>
      <c r="BG449" s="8"/>
      <c r="BH449" s="8"/>
      <c r="BI449" s="8"/>
      <c r="BJ449" s="8"/>
      <c r="BK449" s="8"/>
      <c r="BL449" s="8"/>
      <c r="BM449" s="8"/>
      <c r="BN449" s="8"/>
      <c r="BO449" s="8"/>
      <c r="BP449" s="8"/>
      <c r="BQ449" s="8"/>
      <c r="BR449" s="8"/>
      <c r="BS449" s="8"/>
      <c r="BT449" s="8"/>
      <c r="BU449" s="8"/>
      <c r="BV449" s="8"/>
      <c r="BW449" s="8"/>
      <c r="BX449" s="8"/>
      <c r="BY449" s="8"/>
      <c r="BZ449" s="8"/>
      <c r="CA449" s="8"/>
      <c r="CB449" s="8"/>
      <c r="CC449" s="8"/>
      <c r="CD449" s="8"/>
      <c r="CE449" s="8"/>
      <c r="CF449" s="8"/>
      <c r="CG449" s="8"/>
      <c r="CH449" s="8"/>
      <c r="CI449" s="8"/>
      <c r="CJ449" s="8"/>
      <c r="CK449" s="8"/>
      <c r="CL449" s="8"/>
      <c r="CM449" s="8"/>
      <c r="CN449" s="8"/>
      <c r="CO449" s="8"/>
      <c r="CP449" s="8"/>
      <c r="CQ449" s="8"/>
      <c r="CR449" s="8"/>
      <c r="CS449" s="8"/>
      <c r="CT449" s="8"/>
      <c r="CU449" s="8"/>
      <c r="CV449" s="8"/>
      <c r="CW449" s="8"/>
      <c r="CX449" s="8"/>
      <c r="CY449" s="8"/>
      <c r="CZ449" s="8"/>
      <c r="DA449" s="8"/>
      <c r="DB449" s="8"/>
      <c r="DC449" s="8"/>
      <c r="DD449" s="8"/>
      <c r="DE449" s="8"/>
      <c r="DF449" s="8"/>
      <c r="DG449" s="8"/>
      <c r="DH449" s="8"/>
      <c r="DI449" s="8"/>
      <c r="DJ449" s="8"/>
      <c r="DK449" s="8"/>
      <c r="DL449" s="8"/>
      <c r="DM449" s="8"/>
      <c r="DN449" s="8"/>
      <c r="DO449" s="8"/>
      <c r="DP449" s="8"/>
      <c r="DQ449" s="8"/>
      <c r="DR449" s="8"/>
      <c r="DS449" s="8"/>
      <c r="DT449" s="8"/>
      <c r="DU449" s="8"/>
      <c r="DV449" s="8"/>
      <c r="DW449" s="8"/>
      <c r="DX449" s="8"/>
      <c r="DY449" s="8"/>
    </row>
    <row r="450" customFormat="false" ht="15.75" hidden="false" customHeight="true" outlineLevel="0" collapsed="false">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c r="BG450" s="8"/>
      <c r="BH450" s="8"/>
      <c r="BI450" s="8"/>
      <c r="BJ450" s="8"/>
      <c r="BK450" s="8"/>
      <c r="BL450" s="8"/>
      <c r="BM450" s="8"/>
      <c r="BN450" s="8"/>
      <c r="BO450" s="8"/>
      <c r="BP450" s="8"/>
      <c r="BQ450" s="8"/>
      <c r="BR450" s="8"/>
      <c r="BS450" s="8"/>
      <c r="BT450" s="8"/>
      <c r="BU450" s="8"/>
      <c r="BV450" s="8"/>
      <c r="BW450" s="8"/>
      <c r="BX450" s="8"/>
      <c r="BY450" s="8"/>
      <c r="BZ450" s="8"/>
      <c r="CA450" s="8"/>
      <c r="CB450" s="8"/>
      <c r="CC450" s="8"/>
      <c r="CD450" s="8"/>
      <c r="CE450" s="8"/>
      <c r="CF450" s="8"/>
      <c r="CG450" s="8"/>
      <c r="CH450" s="8"/>
      <c r="CI450" s="8"/>
      <c r="CJ450" s="8"/>
      <c r="CK450" s="8"/>
      <c r="CL450" s="8"/>
      <c r="CM450" s="8"/>
      <c r="CN450" s="8"/>
      <c r="CO450" s="8"/>
      <c r="CP450" s="8"/>
      <c r="CQ450" s="8"/>
      <c r="CR450" s="8"/>
      <c r="CS450" s="8"/>
      <c r="CT450" s="8"/>
      <c r="CU450" s="8"/>
      <c r="CV450" s="8"/>
      <c r="CW450" s="8"/>
      <c r="CX450" s="8"/>
      <c r="CY450" s="8"/>
      <c r="CZ450" s="8"/>
      <c r="DA450" s="8"/>
      <c r="DB450" s="8"/>
      <c r="DC450" s="8"/>
      <c r="DD450" s="8"/>
      <c r="DE450" s="8"/>
      <c r="DF450" s="8"/>
      <c r="DG450" s="8"/>
      <c r="DH450" s="8"/>
      <c r="DI450" s="8"/>
      <c r="DJ450" s="8"/>
      <c r="DK450" s="8"/>
      <c r="DL450" s="8"/>
      <c r="DM450" s="8"/>
      <c r="DN450" s="8"/>
      <c r="DO450" s="8"/>
      <c r="DP450" s="8"/>
      <c r="DQ450" s="8"/>
      <c r="DR450" s="8"/>
      <c r="DS450" s="8"/>
      <c r="DT450" s="8"/>
      <c r="DU450" s="8"/>
      <c r="DV450" s="8"/>
      <c r="DW450" s="8"/>
      <c r="DX450" s="8"/>
      <c r="DY450" s="8"/>
    </row>
    <row r="451" customFormat="false" ht="15.75" hidden="false" customHeight="true" outlineLevel="0" collapsed="false">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c r="BG451" s="8"/>
      <c r="BH451" s="8"/>
      <c r="BI451" s="8"/>
      <c r="BJ451" s="8"/>
      <c r="BK451" s="8"/>
      <c r="BL451" s="8"/>
      <c r="BM451" s="8"/>
      <c r="BN451" s="8"/>
      <c r="BO451" s="8"/>
      <c r="BP451" s="8"/>
      <c r="BQ451" s="8"/>
      <c r="BR451" s="8"/>
      <c r="BS451" s="8"/>
      <c r="BT451" s="8"/>
      <c r="BU451" s="8"/>
      <c r="BV451" s="8"/>
      <c r="BW451" s="8"/>
      <c r="BX451" s="8"/>
      <c r="BY451" s="8"/>
      <c r="BZ451" s="8"/>
      <c r="CA451" s="8"/>
      <c r="CB451" s="8"/>
      <c r="CC451" s="8"/>
      <c r="CD451" s="8"/>
      <c r="CE451" s="8"/>
      <c r="CF451" s="8"/>
      <c r="CG451" s="8"/>
      <c r="CH451" s="8"/>
      <c r="CI451" s="8"/>
      <c r="CJ451" s="8"/>
      <c r="CK451" s="8"/>
      <c r="CL451" s="8"/>
      <c r="CM451" s="8"/>
      <c r="CN451" s="8"/>
      <c r="CO451" s="8"/>
      <c r="CP451" s="8"/>
      <c r="CQ451" s="8"/>
      <c r="CR451" s="8"/>
      <c r="CS451" s="8"/>
      <c r="CT451" s="8"/>
      <c r="CU451" s="8"/>
      <c r="CV451" s="8"/>
      <c r="CW451" s="8"/>
      <c r="CX451" s="8"/>
      <c r="CY451" s="8"/>
      <c r="CZ451" s="8"/>
      <c r="DA451" s="8"/>
      <c r="DB451" s="8"/>
      <c r="DC451" s="8"/>
      <c r="DD451" s="8"/>
      <c r="DE451" s="8"/>
      <c r="DF451" s="8"/>
      <c r="DG451" s="8"/>
      <c r="DH451" s="8"/>
      <c r="DI451" s="8"/>
      <c r="DJ451" s="8"/>
      <c r="DK451" s="8"/>
      <c r="DL451" s="8"/>
      <c r="DM451" s="8"/>
      <c r="DN451" s="8"/>
      <c r="DO451" s="8"/>
      <c r="DP451" s="8"/>
      <c r="DQ451" s="8"/>
      <c r="DR451" s="8"/>
      <c r="DS451" s="8"/>
      <c r="DT451" s="8"/>
      <c r="DU451" s="8"/>
      <c r="DV451" s="8"/>
      <c r="DW451" s="8"/>
      <c r="DX451" s="8"/>
      <c r="DY451" s="8"/>
    </row>
    <row r="452" customFormat="false" ht="15.75" hidden="false" customHeight="true" outlineLevel="0" collapsed="false">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c r="BG452" s="8"/>
      <c r="BH452" s="8"/>
      <c r="BI452" s="8"/>
      <c r="BJ452" s="8"/>
      <c r="BK452" s="8"/>
      <c r="BL452" s="8"/>
      <c r="BM452" s="8"/>
      <c r="BN452" s="8"/>
      <c r="BO452" s="8"/>
      <c r="BP452" s="8"/>
      <c r="BQ452" s="8"/>
      <c r="BR452" s="8"/>
      <c r="BS452" s="8"/>
      <c r="BT452" s="8"/>
      <c r="BU452" s="8"/>
      <c r="BV452" s="8"/>
      <c r="BW452" s="8"/>
      <c r="BX452" s="8"/>
      <c r="BY452" s="8"/>
      <c r="BZ452" s="8"/>
      <c r="CA452" s="8"/>
      <c r="CB452" s="8"/>
      <c r="CC452" s="8"/>
      <c r="CD452" s="8"/>
      <c r="CE452" s="8"/>
      <c r="CF452" s="8"/>
      <c r="CG452" s="8"/>
      <c r="CH452" s="8"/>
      <c r="CI452" s="8"/>
      <c r="CJ452" s="8"/>
      <c r="CK452" s="8"/>
      <c r="CL452" s="8"/>
      <c r="CM452" s="8"/>
      <c r="CN452" s="8"/>
      <c r="CO452" s="8"/>
      <c r="CP452" s="8"/>
      <c r="CQ452" s="8"/>
      <c r="CR452" s="8"/>
      <c r="CS452" s="8"/>
      <c r="CT452" s="8"/>
      <c r="CU452" s="8"/>
      <c r="CV452" s="8"/>
      <c r="CW452" s="8"/>
      <c r="CX452" s="8"/>
      <c r="CY452" s="8"/>
      <c r="CZ452" s="8"/>
      <c r="DA452" s="8"/>
      <c r="DB452" s="8"/>
      <c r="DC452" s="8"/>
      <c r="DD452" s="8"/>
      <c r="DE452" s="8"/>
      <c r="DF452" s="8"/>
      <c r="DG452" s="8"/>
      <c r="DH452" s="8"/>
      <c r="DI452" s="8"/>
      <c r="DJ452" s="8"/>
      <c r="DK452" s="8"/>
      <c r="DL452" s="8"/>
      <c r="DM452" s="8"/>
      <c r="DN452" s="8"/>
      <c r="DO452" s="8"/>
      <c r="DP452" s="8"/>
      <c r="DQ452" s="8"/>
      <c r="DR452" s="8"/>
      <c r="DS452" s="8"/>
      <c r="DT452" s="8"/>
      <c r="DU452" s="8"/>
      <c r="DV452" s="8"/>
      <c r="DW452" s="8"/>
      <c r="DX452" s="8"/>
      <c r="DY452" s="8"/>
    </row>
    <row r="453" customFormat="false" ht="15.75" hidden="false" customHeight="true" outlineLevel="0" collapsed="false">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c r="BG453" s="8"/>
      <c r="BH453" s="8"/>
      <c r="BI453" s="8"/>
      <c r="BJ453" s="8"/>
      <c r="BK453" s="8"/>
      <c r="BL453" s="8"/>
      <c r="BM453" s="8"/>
      <c r="BN453" s="8"/>
      <c r="BO453" s="8"/>
      <c r="BP453" s="8"/>
      <c r="BQ453" s="8"/>
      <c r="BR453" s="8"/>
      <c r="BS453" s="8"/>
      <c r="BT453" s="8"/>
      <c r="BU453" s="8"/>
      <c r="BV453" s="8"/>
      <c r="BW453" s="8"/>
      <c r="BX453" s="8"/>
      <c r="BY453" s="8"/>
      <c r="BZ453" s="8"/>
      <c r="CA453" s="8"/>
      <c r="CB453" s="8"/>
      <c r="CC453" s="8"/>
      <c r="CD453" s="8"/>
      <c r="CE453" s="8"/>
      <c r="CF453" s="8"/>
      <c r="CG453" s="8"/>
      <c r="CH453" s="8"/>
      <c r="CI453" s="8"/>
      <c r="CJ453" s="8"/>
      <c r="CK453" s="8"/>
      <c r="CL453" s="8"/>
      <c r="CM453" s="8"/>
      <c r="CN453" s="8"/>
      <c r="CO453" s="8"/>
      <c r="CP453" s="8"/>
      <c r="CQ453" s="8"/>
      <c r="CR453" s="8"/>
      <c r="CS453" s="8"/>
      <c r="CT453" s="8"/>
      <c r="CU453" s="8"/>
      <c r="CV453" s="8"/>
      <c r="CW453" s="8"/>
      <c r="CX453" s="8"/>
      <c r="CY453" s="8"/>
      <c r="CZ453" s="8"/>
      <c r="DA453" s="8"/>
      <c r="DB453" s="8"/>
      <c r="DC453" s="8"/>
      <c r="DD453" s="8"/>
      <c r="DE453" s="8"/>
      <c r="DF453" s="8"/>
      <c r="DG453" s="8"/>
      <c r="DH453" s="8"/>
      <c r="DI453" s="8"/>
      <c r="DJ453" s="8"/>
      <c r="DK453" s="8"/>
      <c r="DL453" s="8"/>
      <c r="DM453" s="8"/>
      <c r="DN453" s="8"/>
      <c r="DO453" s="8"/>
      <c r="DP453" s="8"/>
      <c r="DQ453" s="8"/>
      <c r="DR453" s="8"/>
      <c r="DS453" s="8"/>
      <c r="DT453" s="8"/>
      <c r="DU453" s="8"/>
      <c r="DV453" s="8"/>
      <c r="DW453" s="8"/>
      <c r="DX453" s="8"/>
      <c r="DY453" s="8"/>
    </row>
    <row r="454" customFormat="false" ht="15.75" hidden="false" customHeight="true" outlineLevel="0" collapsed="false">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c r="BL454" s="8"/>
      <c r="BM454" s="8"/>
      <c r="BN454" s="8"/>
      <c r="BO454" s="8"/>
      <c r="BP454" s="8"/>
      <c r="BQ454" s="8"/>
      <c r="BR454" s="8"/>
      <c r="BS454" s="8"/>
      <c r="BT454" s="8"/>
      <c r="BU454" s="8"/>
      <c r="BV454" s="8"/>
      <c r="BW454" s="8"/>
      <c r="BX454" s="8"/>
      <c r="BY454" s="8"/>
      <c r="BZ454" s="8"/>
      <c r="CA454" s="8"/>
      <c r="CB454" s="8"/>
      <c r="CC454" s="8"/>
      <c r="CD454" s="8"/>
      <c r="CE454" s="8"/>
      <c r="CF454" s="8"/>
      <c r="CG454" s="8"/>
      <c r="CH454" s="8"/>
      <c r="CI454" s="8"/>
      <c r="CJ454" s="8"/>
      <c r="CK454" s="8"/>
      <c r="CL454" s="8"/>
      <c r="CM454" s="8"/>
      <c r="CN454" s="8"/>
      <c r="CO454" s="8"/>
      <c r="CP454" s="8"/>
      <c r="CQ454" s="8"/>
      <c r="CR454" s="8"/>
      <c r="CS454" s="8"/>
      <c r="CT454" s="8"/>
      <c r="CU454" s="8"/>
      <c r="CV454" s="8"/>
      <c r="CW454" s="8"/>
      <c r="CX454" s="8"/>
      <c r="CY454" s="8"/>
      <c r="CZ454" s="8"/>
      <c r="DA454" s="8"/>
      <c r="DB454" s="8"/>
      <c r="DC454" s="8"/>
      <c r="DD454" s="8"/>
      <c r="DE454" s="8"/>
      <c r="DF454" s="8"/>
      <c r="DG454" s="8"/>
      <c r="DH454" s="8"/>
      <c r="DI454" s="8"/>
      <c r="DJ454" s="8"/>
      <c r="DK454" s="8"/>
      <c r="DL454" s="8"/>
      <c r="DM454" s="8"/>
      <c r="DN454" s="8"/>
      <c r="DO454" s="8"/>
      <c r="DP454" s="8"/>
      <c r="DQ454" s="8"/>
      <c r="DR454" s="8"/>
      <c r="DS454" s="8"/>
      <c r="DT454" s="8"/>
      <c r="DU454" s="8"/>
      <c r="DV454" s="8"/>
      <c r="DW454" s="8"/>
      <c r="DX454" s="8"/>
      <c r="DY454" s="8"/>
    </row>
    <row r="455" customFormat="false" ht="15.75" hidden="false" customHeight="true" outlineLevel="0" collapsed="false">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c r="BG455" s="8"/>
      <c r="BH455" s="8"/>
      <c r="BI455" s="8"/>
      <c r="BJ455" s="8"/>
      <c r="BK455" s="8"/>
      <c r="BL455" s="8"/>
      <c r="BM455" s="8"/>
      <c r="BN455" s="8"/>
      <c r="BO455" s="8"/>
      <c r="BP455" s="8"/>
      <c r="BQ455" s="8"/>
      <c r="BR455" s="8"/>
      <c r="BS455" s="8"/>
      <c r="BT455" s="8"/>
      <c r="BU455" s="8"/>
      <c r="BV455" s="8"/>
      <c r="BW455" s="8"/>
      <c r="BX455" s="8"/>
      <c r="BY455" s="8"/>
      <c r="BZ455" s="8"/>
      <c r="CA455" s="8"/>
      <c r="CB455" s="8"/>
      <c r="CC455" s="8"/>
      <c r="CD455" s="8"/>
      <c r="CE455" s="8"/>
      <c r="CF455" s="8"/>
      <c r="CG455" s="8"/>
      <c r="CH455" s="8"/>
      <c r="CI455" s="8"/>
      <c r="CJ455" s="8"/>
      <c r="CK455" s="8"/>
      <c r="CL455" s="8"/>
      <c r="CM455" s="8"/>
      <c r="CN455" s="8"/>
      <c r="CO455" s="8"/>
      <c r="CP455" s="8"/>
      <c r="CQ455" s="8"/>
      <c r="CR455" s="8"/>
      <c r="CS455" s="8"/>
      <c r="CT455" s="8"/>
      <c r="CU455" s="8"/>
      <c r="CV455" s="8"/>
      <c r="CW455" s="8"/>
      <c r="CX455" s="8"/>
      <c r="CY455" s="8"/>
      <c r="CZ455" s="8"/>
      <c r="DA455" s="8"/>
      <c r="DB455" s="8"/>
      <c r="DC455" s="8"/>
      <c r="DD455" s="8"/>
      <c r="DE455" s="8"/>
      <c r="DF455" s="8"/>
      <c r="DG455" s="8"/>
      <c r="DH455" s="8"/>
      <c r="DI455" s="8"/>
      <c r="DJ455" s="8"/>
      <c r="DK455" s="8"/>
      <c r="DL455" s="8"/>
      <c r="DM455" s="8"/>
      <c r="DN455" s="8"/>
      <c r="DO455" s="8"/>
      <c r="DP455" s="8"/>
      <c r="DQ455" s="8"/>
      <c r="DR455" s="8"/>
      <c r="DS455" s="8"/>
      <c r="DT455" s="8"/>
      <c r="DU455" s="8"/>
      <c r="DV455" s="8"/>
      <c r="DW455" s="8"/>
      <c r="DX455" s="8"/>
      <c r="DY455" s="8"/>
    </row>
    <row r="456" customFormat="false" ht="15.75" hidden="false" customHeight="true" outlineLevel="0" collapsed="false">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c r="BG456" s="8"/>
      <c r="BH456" s="8"/>
      <c r="BI456" s="8"/>
      <c r="BJ456" s="8"/>
      <c r="BK456" s="8"/>
      <c r="BL456" s="8"/>
      <c r="BM456" s="8"/>
      <c r="BN456" s="8"/>
      <c r="BO456" s="8"/>
      <c r="BP456" s="8"/>
      <c r="BQ456" s="8"/>
      <c r="BR456" s="8"/>
      <c r="BS456" s="8"/>
      <c r="BT456" s="8"/>
      <c r="BU456" s="8"/>
      <c r="BV456" s="8"/>
      <c r="BW456" s="8"/>
      <c r="BX456" s="8"/>
      <c r="BY456" s="8"/>
      <c r="BZ456" s="8"/>
      <c r="CA456" s="8"/>
      <c r="CB456" s="8"/>
      <c r="CC456" s="8"/>
      <c r="CD456" s="8"/>
      <c r="CE456" s="8"/>
      <c r="CF456" s="8"/>
      <c r="CG456" s="8"/>
      <c r="CH456" s="8"/>
      <c r="CI456" s="8"/>
      <c r="CJ456" s="8"/>
      <c r="CK456" s="8"/>
      <c r="CL456" s="8"/>
      <c r="CM456" s="8"/>
      <c r="CN456" s="8"/>
      <c r="CO456" s="8"/>
      <c r="CP456" s="8"/>
      <c r="CQ456" s="8"/>
      <c r="CR456" s="8"/>
      <c r="CS456" s="8"/>
      <c r="CT456" s="8"/>
      <c r="CU456" s="8"/>
      <c r="CV456" s="8"/>
      <c r="CW456" s="8"/>
      <c r="CX456" s="8"/>
      <c r="CY456" s="8"/>
      <c r="CZ456" s="8"/>
      <c r="DA456" s="8"/>
      <c r="DB456" s="8"/>
      <c r="DC456" s="8"/>
      <c r="DD456" s="8"/>
      <c r="DE456" s="8"/>
      <c r="DF456" s="8"/>
      <c r="DG456" s="8"/>
      <c r="DH456" s="8"/>
      <c r="DI456" s="8"/>
      <c r="DJ456" s="8"/>
      <c r="DK456" s="8"/>
      <c r="DL456" s="8"/>
      <c r="DM456" s="8"/>
      <c r="DN456" s="8"/>
      <c r="DO456" s="8"/>
      <c r="DP456" s="8"/>
      <c r="DQ456" s="8"/>
      <c r="DR456" s="8"/>
      <c r="DS456" s="8"/>
      <c r="DT456" s="8"/>
      <c r="DU456" s="8"/>
      <c r="DV456" s="8"/>
      <c r="DW456" s="8"/>
      <c r="DX456" s="8"/>
      <c r="DY456" s="8"/>
    </row>
    <row r="457" customFormat="false" ht="15.75" hidden="false" customHeight="true" outlineLevel="0" collapsed="false">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c r="BH457" s="8"/>
      <c r="BI457" s="8"/>
      <c r="BJ457" s="8"/>
      <c r="BK457" s="8"/>
      <c r="BL457" s="8"/>
      <c r="BM457" s="8"/>
      <c r="BN457" s="8"/>
      <c r="BO457" s="8"/>
      <c r="BP457" s="8"/>
      <c r="BQ457" s="8"/>
      <c r="BR457" s="8"/>
      <c r="BS457" s="8"/>
      <c r="BT457" s="8"/>
      <c r="BU457" s="8"/>
      <c r="BV457" s="8"/>
      <c r="BW457" s="8"/>
      <c r="BX457" s="8"/>
      <c r="BY457" s="8"/>
      <c r="BZ457" s="8"/>
      <c r="CA457" s="8"/>
      <c r="CB457" s="8"/>
      <c r="CC457" s="8"/>
      <c r="CD457" s="8"/>
      <c r="CE457" s="8"/>
      <c r="CF457" s="8"/>
      <c r="CG457" s="8"/>
      <c r="CH457" s="8"/>
      <c r="CI457" s="8"/>
      <c r="CJ457" s="8"/>
      <c r="CK457" s="8"/>
      <c r="CL457" s="8"/>
      <c r="CM457" s="8"/>
      <c r="CN457" s="8"/>
      <c r="CO457" s="8"/>
      <c r="CP457" s="8"/>
      <c r="CQ457" s="8"/>
      <c r="CR457" s="8"/>
      <c r="CS457" s="8"/>
      <c r="CT457" s="8"/>
      <c r="CU457" s="8"/>
      <c r="CV457" s="8"/>
      <c r="CW457" s="8"/>
      <c r="CX457" s="8"/>
      <c r="CY457" s="8"/>
      <c r="CZ457" s="8"/>
      <c r="DA457" s="8"/>
      <c r="DB457" s="8"/>
      <c r="DC457" s="8"/>
      <c r="DD457" s="8"/>
      <c r="DE457" s="8"/>
      <c r="DF457" s="8"/>
      <c r="DG457" s="8"/>
      <c r="DH457" s="8"/>
      <c r="DI457" s="8"/>
      <c r="DJ457" s="8"/>
      <c r="DK457" s="8"/>
      <c r="DL457" s="8"/>
      <c r="DM457" s="8"/>
      <c r="DN457" s="8"/>
      <c r="DO457" s="8"/>
      <c r="DP457" s="8"/>
      <c r="DQ457" s="8"/>
      <c r="DR457" s="8"/>
      <c r="DS457" s="8"/>
      <c r="DT457" s="8"/>
      <c r="DU457" s="8"/>
      <c r="DV457" s="8"/>
      <c r="DW457" s="8"/>
      <c r="DX457" s="8"/>
      <c r="DY457" s="8"/>
    </row>
    <row r="458" customFormat="false" ht="15.75" hidden="false" customHeight="true" outlineLevel="0" collapsed="false">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c r="BH458" s="8"/>
      <c r="BI458" s="8"/>
      <c r="BJ458" s="8"/>
      <c r="BK458" s="8"/>
      <c r="BL458" s="8"/>
      <c r="BM458" s="8"/>
      <c r="BN458" s="8"/>
      <c r="BO458" s="8"/>
      <c r="BP458" s="8"/>
      <c r="BQ458" s="8"/>
      <c r="BR458" s="8"/>
      <c r="BS458" s="8"/>
      <c r="BT458" s="8"/>
      <c r="BU458" s="8"/>
      <c r="BV458" s="8"/>
      <c r="BW458" s="8"/>
      <c r="BX458" s="8"/>
      <c r="BY458" s="8"/>
      <c r="BZ458" s="8"/>
      <c r="CA458" s="8"/>
      <c r="CB458" s="8"/>
      <c r="CC458" s="8"/>
      <c r="CD458" s="8"/>
      <c r="CE458" s="8"/>
      <c r="CF458" s="8"/>
      <c r="CG458" s="8"/>
      <c r="CH458" s="8"/>
      <c r="CI458" s="8"/>
      <c r="CJ458" s="8"/>
      <c r="CK458" s="8"/>
      <c r="CL458" s="8"/>
      <c r="CM458" s="8"/>
      <c r="CN458" s="8"/>
      <c r="CO458" s="8"/>
      <c r="CP458" s="8"/>
      <c r="CQ458" s="8"/>
      <c r="CR458" s="8"/>
      <c r="CS458" s="8"/>
      <c r="CT458" s="8"/>
      <c r="CU458" s="8"/>
      <c r="CV458" s="8"/>
      <c r="CW458" s="8"/>
      <c r="CX458" s="8"/>
      <c r="CY458" s="8"/>
      <c r="CZ458" s="8"/>
      <c r="DA458" s="8"/>
      <c r="DB458" s="8"/>
      <c r="DC458" s="8"/>
      <c r="DD458" s="8"/>
      <c r="DE458" s="8"/>
      <c r="DF458" s="8"/>
      <c r="DG458" s="8"/>
      <c r="DH458" s="8"/>
      <c r="DI458" s="8"/>
      <c r="DJ458" s="8"/>
      <c r="DK458" s="8"/>
      <c r="DL458" s="8"/>
      <c r="DM458" s="8"/>
      <c r="DN458" s="8"/>
      <c r="DO458" s="8"/>
      <c r="DP458" s="8"/>
      <c r="DQ458" s="8"/>
      <c r="DR458" s="8"/>
      <c r="DS458" s="8"/>
      <c r="DT458" s="8"/>
      <c r="DU458" s="8"/>
      <c r="DV458" s="8"/>
      <c r="DW458" s="8"/>
      <c r="DX458" s="8"/>
      <c r="DY458" s="8"/>
    </row>
    <row r="459" customFormat="false" ht="15.75" hidden="false" customHeight="true" outlineLevel="0" collapsed="false">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c r="BG459" s="8"/>
      <c r="BH459" s="8"/>
      <c r="BI459" s="8"/>
      <c r="BJ459" s="8"/>
      <c r="BK459" s="8"/>
      <c r="BL459" s="8"/>
      <c r="BM459" s="8"/>
      <c r="BN459" s="8"/>
      <c r="BO459" s="8"/>
      <c r="BP459" s="8"/>
      <c r="BQ459" s="8"/>
      <c r="BR459" s="8"/>
      <c r="BS459" s="8"/>
      <c r="BT459" s="8"/>
      <c r="BU459" s="8"/>
      <c r="BV459" s="8"/>
      <c r="BW459" s="8"/>
      <c r="BX459" s="8"/>
      <c r="BY459" s="8"/>
      <c r="BZ459" s="8"/>
      <c r="CA459" s="8"/>
      <c r="CB459" s="8"/>
      <c r="CC459" s="8"/>
      <c r="CD459" s="8"/>
      <c r="CE459" s="8"/>
      <c r="CF459" s="8"/>
      <c r="CG459" s="8"/>
      <c r="CH459" s="8"/>
      <c r="CI459" s="8"/>
      <c r="CJ459" s="8"/>
      <c r="CK459" s="8"/>
      <c r="CL459" s="8"/>
      <c r="CM459" s="8"/>
      <c r="CN459" s="8"/>
      <c r="CO459" s="8"/>
      <c r="CP459" s="8"/>
      <c r="CQ459" s="8"/>
      <c r="CR459" s="8"/>
      <c r="CS459" s="8"/>
      <c r="CT459" s="8"/>
      <c r="CU459" s="8"/>
      <c r="CV459" s="8"/>
      <c r="CW459" s="8"/>
      <c r="CX459" s="8"/>
      <c r="CY459" s="8"/>
      <c r="CZ459" s="8"/>
      <c r="DA459" s="8"/>
      <c r="DB459" s="8"/>
      <c r="DC459" s="8"/>
      <c r="DD459" s="8"/>
      <c r="DE459" s="8"/>
      <c r="DF459" s="8"/>
      <c r="DG459" s="8"/>
      <c r="DH459" s="8"/>
      <c r="DI459" s="8"/>
      <c r="DJ459" s="8"/>
      <c r="DK459" s="8"/>
      <c r="DL459" s="8"/>
      <c r="DM459" s="8"/>
      <c r="DN459" s="8"/>
      <c r="DO459" s="8"/>
      <c r="DP459" s="8"/>
      <c r="DQ459" s="8"/>
      <c r="DR459" s="8"/>
      <c r="DS459" s="8"/>
      <c r="DT459" s="8"/>
      <c r="DU459" s="8"/>
      <c r="DV459" s="8"/>
      <c r="DW459" s="8"/>
      <c r="DX459" s="8"/>
      <c r="DY459" s="8"/>
    </row>
    <row r="460" customFormat="false" ht="15.75" hidden="false" customHeight="true" outlineLevel="0" collapsed="false">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c r="BG460" s="8"/>
      <c r="BH460" s="8"/>
      <c r="BI460" s="8"/>
      <c r="BJ460" s="8"/>
      <c r="BK460" s="8"/>
      <c r="BL460" s="8"/>
      <c r="BM460" s="8"/>
      <c r="BN460" s="8"/>
      <c r="BO460" s="8"/>
      <c r="BP460" s="8"/>
      <c r="BQ460" s="8"/>
      <c r="BR460" s="8"/>
      <c r="BS460" s="8"/>
      <c r="BT460" s="8"/>
      <c r="BU460" s="8"/>
      <c r="BV460" s="8"/>
      <c r="BW460" s="8"/>
      <c r="BX460" s="8"/>
      <c r="BY460" s="8"/>
      <c r="BZ460" s="8"/>
      <c r="CA460" s="8"/>
      <c r="CB460" s="8"/>
      <c r="CC460" s="8"/>
      <c r="CD460" s="8"/>
      <c r="CE460" s="8"/>
      <c r="CF460" s="8"/>
      <c r="CG460" s="8"/>
      <c r="CH460" s="8"/>
      <c r="CI460" s="8"/>
      <c r="CJ460" s="8"/>
      <c r="CK460" s="8"/>
      <c r="CL460" s="8"/>
      <c r="CM460" s="8"/>
      <c r="CN460" s="8"/>
      <c r="CO460" s="8"/>
      <c r="CP460" s="8"/>
      <c r="CQ460" s="8"/>
      <c r="CR460" s="8"/>
      <c r="CS460" s="8"/>
      <c r="CT460" s="8"/>
      <c r="CU460" s="8"/>
      <c r="CV460" s="8"/>
      <c r="CW460" s="8"/>
      <c r="CX460" s="8"/>
      <c r="CY460" s="8"/>
      <c r="CZ460" s="8"/>
      <c r="DA460" s="8"/>
      <c r="DB460" s="8"/>
      <c r="DC460" s="8"/>
      <c r="DD460" s="8"/>
      <c r="DE460" s="8"/>
      <c r="DF460" s="8"/>
      <c r="DG460" s="8"/>
      <c r="DH460" s="8"/>
      <c r="DI460" s="8"/>
      <c r="DJ460" s="8"/>
      <c r="DK460" s="8"/>
      <c r="DL460" s="8"/>
      <c r="DM460" s="8"/>
      <c r="DN460" s="8"/>
      <c r="DO460" s="8"/>
      <c r="DP460" s="8"/>
      <c r="DQ460" s="8"/>
      <c r="DR460" s="8"/>
      <c r="DS460" s="8"/>
      <c r="DT460" s="8"/>
      <c r="DU460" s="8"/>
      <c r="DV460" s="8"/>
      <c r="DW460" s="8"/>
      <c r="DX460" s="8"/>
      <c r="DY460" s="8"/>
    </row>
    <row r="461" customFormat="false" ht="15.75" hidden="false" customHeight="true" outlineLevel="0" collapsed="false">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8"/>
      <c r="AX461" s="8"/>
      <c r="AY461" s="8"/>
      <c r="AZ461" s="8"/>
      <c r="BA461" s="8"/>
      <c r="BB461" s="8"/>
      <c r="BC461" s="8"/>
      <c r="BD461" s="8"/>
      <c r="BE461" s="8"/>
      <c r="BF461" s="8"/>
      <c r="BG461" s="8"/>
      <c r="BH461" s="8"/>
      <c r="BI461" s="8"/>
      <c r="BJ461" s="8"/>
      <c r="BK461" s="8"/>
      <c r="BL461" s="8"/>
      <c r="BM461" s="8"/>
      <c r="BN461" s="8"/>
      <c r="BO461" s="8"/>
      <c r="BP461" s="8"/>
      <c r="BQ461" s="8"/>
      <c r="BR461" s="8"/>
      <c r="BS461" s="8"/>
      <c r="BT461" s="8"/>
      <c r="BU461" s="8"/>
      <c r="BV461" s="8"/>
      <c r="BW461" s="8"/>
      <c r="BX461" s="8"/>
      <c r="BY461" s="8"/>
      <c r="BZ461" s="8"/>
      <c r="CA461" s="8"/>
      <c r="CB461" s="8"/>
      <c r="CC461" s="8"/>
      <c r="CD461" s="8"/>
      <c r="CE461" s="8"/>
      <c r="CF461" s="8"/>
      <c r="CG461" s="8"/>
      <c r="CH461" s="8"/>
      <c r="CI461" s="8"/>
      <c r="CJ461" s="8"/>
      <c r="CK461" s="8"/>
      <c r="CL461" s="8"/>
      <c r="CM461" s="8"/>
      <c r="CN461" s="8"/>
      <c r="CO461" s="8"/>
      <c r="CP461" s="8"/>
      <c r="CQ461" s="8"/>
      <c r="CR461" s="8"/>
      <c r="CS461" s="8"/>
      <c r="CT461" s="8"/>
      <c r="CU461" s="8"/>
      <c r="CV461" s="8"/>
      <c r="CW461" s="8"/>
      <c r="CX461" s="8"/>
      <c r="CY461" s="8"/>
      <c r="CZ461" s="8"/>
      <c r="DA461" s="8"/>
      <c r="DB461" s="8"/>
      <c r="DC461" s="8"/>
      <c r="DD461" s="8"/>
      <c r="DE461" s="8"/>
      <c r="DF461" s="8"/>
      <c r="DG461" s="8"/>
      <c r="DH461" s="8"/>
      <c r="DI461" s="8"/>
      <c r="DJ461" s="8"/>
      <c r="DK461" s="8"/>
      <c r="DL461" s="8"/>
      <c r="DM461" s="8"/>
      <c r="DN461" s="8"/>
      <c r="DO461" s="8"/>
      <c r="DP461" s="8"/>
      <c r="DQ461" s="8"/>
      <c r="DR461" s="8"/>
      <c r="DS461" s="8"/>
      <c r="DT461" s="8"/>
      <c r="DU461" s="8"/>
      <c r="DV461" s="8"/>
      <c r="DW461" s="8"/>
      <c r="DX461" s="8"/>
      <c r="DY461" s="8"/>
    </row>
    <row r="462" customFormat="false" ht="15.75" hidden="false" customHeight="true" outlineLevel="0" collapsed="false">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c r="AY462" s="8"/>
      <c r="AZ462" s="8"/>
      <c r="BA462" s="8"/>
      <c r="BB462" s="8"/>
      <c r="BC462" s="8"/>
      <c r="BD462" s="8"/>
      <c r="BE462" s="8"/>
      <c r="BF462" s="8"/>
      <c r="BG462" s="8"/>
      <c r="BH462" s="8"/>
      <c r="BI462" s="8"/>
      <c r="BJ462" s="8"/>
      <c r="BK462" s="8"/>
      <c r="BL462" s="8"/>
      <c r="BM462" s="8"/>
      <c r="BN462" s="8"/>
      <c r="BO462" s="8"/>
      <c r="BP462" s="8"/>
      <c r="BQ462" s="8"/>
      <c r="BR462" s="8"/>
      <c r="BS462" s="8"/>
      <c r="BT462" s="8"/>
      <c r="BU462" s="8"/>
      <c r="BV462" s="8"/>
      <c r="BW462" s="8"/>
      <c r="BX462" s="8"/>
      <c r="BY462" s="8"/>
      <c r="BZ462" s="8"/>
      <c r="CA462" s="8"/>
      <c r="CB462" s="8"/>
      <c r="CC462" s="8"/>
      <c r="CD462" s="8"/>
      <c r="CE462" s="8"/>
      <c r="CF462" s="8"/>
      <c r="CG462" s="8"/>
      <c r="CH462" s="8"/>
      <c r="CI462" s="8"/>
      <c r="CJ462" s="8"/>
      <c r="CK462" s="8"/>
      <c r="CL462" s="8"/>
      <c r="CM462" s="8"/>
      <c r="CN462" s="8"/>
      <c r="CO462" s="8"/>
      <c r="CP462" s="8"/>
      <c r="CQ462" s="8"/>
      <c r="CR462" s="8"/>
      <c r="CS462" s="8"/>
      <c r="CT462" s="8"/>
      <c r="CU462" s="8"/>
      <c r="CV462" s="8"/>
      <c r="CW462" s="8"/>
      <c r="CX462" s="8"/>
      <c r="CY462" s="8"/>
      <c r="CZ462" s="8"/>
      <c r="DA462" s="8"/>
      <c r="DB462" s="8"/>
      <c r="DC462" s="8"/>
      <c r="DD462" s="8"/>
      <c r="DE462" s="8"/>
      <c r="DF462" s="8"/>
      <c r="DG462" s="8"/>
      <c r="DH462" s="8"/>
      <c r="DI462" s="8"/>
      <c r="DJ462" s="8"/>
      <c r="DK462" s="8"/>
      <c r="DL462" s="8"/>
      <c r="DM462" s="8"/>
      <c r="DN462" s="8"/>
      <c r="DO462" s="8"/>
      <c r="DP462" s="8"/>
      <c r="DQ462" s="8"/>
      <c r="DR462" s="8"/>
      <c r="DS462" s="8"/>
      <c r="DT462" s="8"/>
      <c r="DU462" s="8"/>
      <c r="DV462" s="8"/>
      <c r="DW462" s="8"/>
      <c r="DX462" s="8"/>
      <c r="DY462" s="8"/>
    </row>
    <row r="463" customFormat="false" ht="15.75" hidden="false" customHeight="true" outlineLevel="0" collapsed="false">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c r="BG463" s="8"/>
      <c r="BH463" s="8"/>
      <c r="BI463" s="8"/>
      <c r="BJ463" s="8"/>
      <c r="BK463" s="8"/>
      <c r="BL463" s="8"/>
      <c r="BM463" s="8"/>
      <c r="BN463" s="8"/>
      <c r="BO463" s="8"/>
      <c r="BP463" s="8"/>
      <c r="BQ463" s="8"/>
      <c r="BR463" s="8"/>
      <c r="BS463" s="8"/>
      <c r="BT463" s="8"/>
      <c r="BU463" s="8"/>
      <c r="BV463" s="8"/>
      <c r="BW463" s="8"/>
      <c r="BX463" s="8"/>
      <c r="BY463" s="8"/>
      <c r="BZ463" s="8"/>
      <c r="CA463" s="8"/>
      <c r="CB463" s="8"/>
      <c r="CC463" s="8"/>
      <c r="CD463" s="8"/>
      <c r="CE463" s="8"/>
      <c r="CF463" s="8"/>
      <c r="CG463" s="8"/>
      <c r="CH463" s="8"/>
      <c r="CI463" s="8"/>
      <c r="CJ463" s="8"/>
      <c r="CK463" s="8"/>
      <c r="CL463" s="8"/>
      <c r="CM463" s="8"/>
      <c r="CN463" s="8"/>
      <c r="CO463" s="8"/>
      <c r="CP463" s="8"/>
      <c r="CQ463" s="8"/>
      <c r="CR463" s="8"/>
      <c r="CS463" s="8"/>
      <c r="CT463" s="8"/>
      <c r="CU463" s="8"/>
      <c r="CV463" s="8"/>
      <c r="CW463" s="8"/>
      <c r="CX463" s="8"/>
      <c r="CY463" s="8"/>
      <c r="CZ463" s="8"/>
      <c r="DA463" s="8"/>
      <c r="DB463" s="8"/>
      <c r="DC463" s="8"/>
      <c r="DD463" s="8"/>
      <c r="DE463" s="8"/>
      <c r="DF463" s="8"/>
      <c r="DG463" s="8"/>
      <c r="DH463" s="8"/>
      <c r="DI463" s="8"/>
      <c r="DJ463" s="8"/>
      <c r="DK463" s="8"/>
      <c r="DL463" s="8"/>
      <c r="DM463" s="8"/>
      <c r="DN463" s="8"/>
      <c r="DO463" s="8"/>
      <c r="DP463" s="8"/>
      <c r="DQ463" s="8"/>
      <c r="DR463" s="8"/>
      <c r="DS463" s="8"/>
      <c r="DT463" s="8"/>
      <c r="DU463" s="8"/>
      <c r="DV463" s="8"/>
      <c r="DW463" s="8"/>
      <c r="DX463" s="8"/>
      <c r="DY463" s="8"/>
    </row>
    <row r="464" customFormat="false" ht="15.75" hidden="false" customHeight="true" outlineLevel="0" collapsed="false">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c r="BF464" s="8"/>
      <c r="BG464" s="8"/>
      <c r="BH464" s="8"/>
      <c r="BI464" s="8"/>
      <c r="BJ464" s="8"/>
      <c r="BK464" s="8"/>
      <c r="BL464" s="8"/>
      <c r="BM464" s="8"/>
      <c r="BN464" s="8"/>
      <c r="BO464" s="8"/>
      <c r="BP464" s="8"/>
      <c r="BQ464" s="8"/>
      <c r="BR464" s="8"/>
      <c r="BS464" s="8"/>
      <c r="BT464" s="8"/>
      <c r="BU464" s="8"/>
      <c r="BV464" s="8"/>
      <c r="BW464" s="8"/>
      <c r="BX464" s="8"/>
      <c r="BY464" s="8"/>
      <c r="BZ464" s="8"/>
      <c r="CA464" s="8"/>
      <c r="CB464" s="8"/>
      <c r="CC464" s="8"/>
      <c r="CD464" s="8"/>
      <c r="CE464" s="8"/>
      <c r="CF464" s="8"/>
      <c r="CG464" s="8"/>
      <c r="CH464" s="8"/>
      <c r="CI464" s="8"/>
      <c r="CJ464" s="8"/>
      <c r="CK464" s="8"/>
      <c r="CL464" s="8"/>
      <c r="CM464" s="8"/>
      <c r="CN464" s="8"/>
      <c r="CO464" s="8"/>
      <c r="CP464" s="8"/>
      <c r="CQ464" s="8"/>
      <c r="CR464" s="8"/>
      <c r="CS464" s="8"/>
      <c r="CT464" s="8"/>
      <c r="CU464" s="8"/>
      <c r="CV464" s="8"/>
      <c r="CW464" s="8"/>
      <c r="CX464" s="8"/>
      <c r="CY464" s="8"/>
      <c r="CZ464" s="8"/>
      <c r="DA464" s="8"/>
      <c r="DB464" s="8"/>
      <c r="DC464" s="8"/>
      <c r="DD464" s="8"/>
      <c r="DE464" s="8"/>
      <c r="DF464" s="8"/>
      <c r="DG464" s="8"/>
      <c r="DH464" s="8"/>
      <c r="DI464" s="8"/>
      <c r="DJ464" s="8"/>
      <c r="DK464" s="8"/>
      <c r="DL464" s="8"/>
      <c r="DM464" s="8"/>
      <c r="DN464" s="8"/>
      <c r="DO464" s="8"/>
      <c r="DP464" s="8"/>
      <c r="DQ464" s="8"/>
      <c r="DR464" s="8"/>
      <c r="DS464" s="8"/>
      <c r="DT464" s="8"/>
      <c r="DU464" s="8"/>
      <c r="DV464" s="8"/>
      <c r="DW464" s="8"/>
      <c r="DX464" s="8"/>
      <c r="DY464" s="8"/>
    </row>
    <row r="465" customFormat="false" ht="15.75" hidden="false" customHeight="true" outlineLevel="0" collapsed="false">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c r="AU465" s="8"/>
      <c r="AV465" s="8"/>
      <c r="AW465" s="8"/>
      <c r="AX465" s="8"/>
      <c r="AY465" s="8"/>
      <c r="AZ465" s="8"/>
      <c r="BA465" s="8"/>
      <c r="BB465" s="8"/>
      <c r="BC465" s="8"/>
      <c r="BD465" s="8"/>
      <c r="BE465" s="8"/>
      <c r="BF465" s="8"/>
      <c r="BG465" s="8"/>
      <c r="BH465" s="8"/>
      <c r="BI465" s="8"/>
      <c r="BJ465" s="8"/>
      <c r="BK465" s="8"/>
      <c r="BL465" s="8"/>
      <c r="BM465" s="8"/>
      <c r="BN465" s="8"/>
      <c r="BO465" s="8"/>
      <c r="BP465" s="8"/>
      <c r="BQ465" s="8"/>
      <c r="BR465" s="8"/>
      <c r="BS465" s="8"/>
      <c r="BT465" s="8"/>
      <c r="BU465" s="8"/>
      <c r="BV465" s="8"/>
      <c r="BW465" s="8"/>
      <c r="BX465" s="8"/>
      <c r="BY465" s="8"/>
      <c r="BZ465" s="8"/>
      <c r="CA465" s="8"/>
      <c r="CB465" s="8"/>
      <c r="CC465" s="8"/>
      <c r="CD465" s="8"/>
      <c r="CE465" s="8"/>
      <c r="CF465" s="8"/>
      <c r="CG465" s="8"/>
      <c r="CH465" s="8"/>
      <c r="CI465" s="8"/>
      <c r="CJ465" s="8"/>
      <c r="CK465" s="8"/>
      <c r="CL465" s="8"/>
      <c r="CM465" s="8"/>
      <c r="CN465" s="8"/>
      <c r="CO465" s="8"/>
      <c r="CP465" s="8"/>
      <c r="CQ465" s="8"/>
      <c r="CR465" s="8"/>
      <c r="CS465" s="8"/>
      <c r="CT465" s="8"/>
      <c r="CU465" s="8"/>
      <c r="CV465" s="8"/>
      <c r="CW465" s="8"/>
      <c r="CX465" s="8"/>
      <c r="CY465" s="8"/>
      <c r="CZ465" s="8"/>
      <c r="DA465" s="8"/>
      <c r="DB465" s="8"/>
      <c r="DC465" s="8"/>
      <c r="DD465" s="8"/>
      <c r="DE465" s="8"/>
      <c r="DF465" s="8"/>
      <c r="DG465" s="8"/>
      <c r="DH465" s="8"/>
      <c r="DI465" s="8"/>
      <c r="DJ465" s="8"/>
      <c r="DK465" s="8"/>
      <c r="DL465" s="8"/>
      <c r="DM465" s="8"/>
      <c r="DN465" s="8"/>
      <c r="DO465" s="8"/>
      <c r="DP465" s="8"/>
      <c r="DQ465" s="8"/>
      <c r="DR465" s="8"/>
      <c r="DS465" s="8"/>
      <c r="DT465" s="8"/>
      <c r="DU465" s="8"/>
      <c r="DV465" s="8"/>
      <c r="DW465" s="8"/>
      <c r="DX465" s="8"/>
      <c r="DY465" s="8"/>
    </row>
    <row r="466" customFormat="false" ht="15.75" hidden="false" customHeight="true" outlineLevel="0" collapsed="false">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c r="BF466" s="8"/>
      <c r="BG466" s="8"/>
      <c r="BH466" s="8"/>
      <c r="BI466" s="8"/>
      <c r="BJ466" s="8"/>
      <c r="BK466" s="8"/>
      <c r="BL466" s="8"/>
      <c r="BM466" s="8"/>
      <c r="BN466" s="8"/>
      <c r="BO466" s="8"/>
      <c r="BP466" s="8"/>
      <c r="BQ466" s="8"/>
      <c r="BR466" s="8"/>
      <c r="BS466" s="8"/>
      <c r="BT466" s="8"/>
      <c r="BU466" s="8"/>
      <c r="BV466" s="8"/>
      <c r="BW466" s="8"/>
      <c r="BX466" s="8"/>
      <c r="BY466" s="8"/>
      <c r="BZ466" s="8"/>
      <c r="CA466" s="8"/>
      <c r="CB466" s="8"/>
      <c r="CC466" s="8"/>
      <c r="CD466" s="8"/>
      <c r="CE466" s="8"/>
      <c r="CF466" s="8"/>
      <c r="CG466" s="8"/>
      <c r="CH466" s="8"/>
      <c r="CI466" s="8"/>
      <c r="CJ466" s="8"/>
      <c r="CK466" s="8"/>
      <c r="CL466" s="8"/>
      <c r="CM466" s="8"/>
      <c r="CN466" s="8"/>
      <c r="CO466" s="8"/>
      <c r="CP466" s="8"/>
      <c r="CQ466" s="8"/>
      <c r="CR466" s="8"/>
      <c r="CS466" s="8"/>
      <c r="CT466" s="8"/>
      <c r="CU466" s="8"/>
      <c r="CV466" s="8"/>
      <c r="CW466" s="8"/>
      <c r="CX466" s="8"/>
      <c r="CY466" s="8"/>
      <c r="CZ466" s="8"/>
      <c r="DA466" s="8"/>
      <c r="DB466" s="8"/>
      <c r="DC466" s="8"/>
      <c r="DD466" s="8"/>
      <c r="DE466" s="8"/>
      <c r="DF466" s="8"/>
      <c r="DG466" s="8"/>
      <c r="DH466" s="8"/>
      <c r="DI466" s="8"/>
      <c r="DJ466" s="8"/>
      <c r="DK466" s="8"/>
      <c r="DL466" s="8"/>
      <c r="DM466" s="8"/>
      <c r="DN466" s="8"/>
      <c r="DO466" s="8"/>
      <c r="DP466" s="8"/>
      <c r="DQ466" s="8"/>
      <c r="DR466" s="8"/>
      <c r="DS466" s="8"/>
      <c r="DT466" s="8"/>
      <c r="DU466" s="8"/>
      <c r="DV466" s="8"/>
      <c r="DW466" s="8"/>
      <c r="DX466" s="8"/>
      <c r="DY466" s="8"/>
    </row>
    <row r="467" customFormat="false" ht="15.75" hidden="false" customHeight="true" outlineLevel="0" collapsed="false">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c r="AZ467" s="8"/>
      <c r="BA467" s="8"/>
      <c r="BB467" s="8"/>
      <c r="BC467" s="8"/>
      <c r="BD467" s="8"/>
      <c r="BE467" s="8"/>
      <c r="BF467" s="8"/>
      <c r="BG467" s="8"/>
      <c r="BH467" s="8"/>
      <c r="BI467" s="8"/>
      <c r="BJ467" s="8"/>
      <c r="BK467" s="8"/>
      <c r="BL467" s="8"/>
      <c r="BM467" s="8"/>
      <c r="BN467" s="8"/>
      <c r="BO467" s="8"/>
      <c r="BP467" s="8"/>
      <c r="BQ467" s="8"/>
      <c r="BR467" s="8"/>
      <c r="BS467" s="8"/>
      <c r="BT467" s="8"/>
      <c r="BU467" s="8"/>
      <c r="BV467" s="8"/>
      <c r="BW467" s="8"/>
      <c r="BX467" s="8"/>
      <c r="BY467" s="8"/>
      <c r="BZ467" s="8"/>
      <c r="CA467" s="8"/>
      <c r="CB467" s="8"/>
      <c r="CC467" s="8"/>
      <c r="CD467" s="8"/>
      <c r="CE467" s="8"/>
      <c r="CF467" s="8"/>
      <c r="CG467" s="8"/>
      <c r="CH467" s="8"/>
      <c r="CI467" s="8"/>
      <c r="CJ467" s="8"/>
      <c r="CK467" s="8"/>
      <c r="CL467" s="8"/>
      <c r="CM467" s="8"/>
      <c r="CN467" s="8"/>
      <c r="CO467" s="8"/>
      <c r="CP467" s="8"/>
      <c r="CQ467" s="8"/>
      <c r="CR467" s="8"/>
      <c r="CS467" s="8"/>
      <c r="CT467" s="8"/>
      <c r="CU467" s="8"/>
      <c r="CV467" s="8"/>
      <c r="CW467" s="8"/>
      <c r="CX467" s="8"/>
      <c r="CY467" s="8"/>
      <c r="CZ467" s="8"/>
      <c r="DA467" s="8"/>
      <c r="DB467" s="8"/>
      <c r="DC467" s="8"/>
      <c r="DD467" s="8"/>
      <c r="DE467" s="8"/>
      <c r="DF467" s="8"/>
      <c r="DG467" s="8"/>
      <c r="DH467" s="8"/>
      <c r="DI467" s="8"/>
      <c r="DJ467" s="8"/>
      <c r="DK467" s="8"/>
      <c r="DL467" s="8"/>
      <c r="DM467" s="8"/>
      <c r="DN467" s="8"/>
      <c r="DO467" s="8"/>
      <c r="DP467" s="8"/>
      <c r="DQ467" s="8"/>
      <c r="DR467" s="8"/>
      <c r="DS467" s="8"/>
      <c r="DT467" s="8"/>
      <c r="DU467" s="8"/>
      <c r="DV467" s="8"/>
      <c r="DW467" s="8"/>
      <c r="DX467" s="8"/>
      <c r="DY467" s="8"/>
    </row>
    <row r="468" customFormat="false" ht="15.75" hidden="false" customHeight="true" outlineLevel="0" collapsed="false">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c r="AZ468" s="8"/>
      <c r="BA468" s="8"/>
      <c r="BB468" s="8"/>
      <c r="BC468" s="8"/>
      <c r="BD468" s="8"/>
      <c r="BE468" s="8"/>
      <c r="BF468" s="8"/>
      <c r="BG468" s="8"/>
      <c r="BH468" s="8"/>
      <c r="BI468" s="8"/>
      <c r="BJ468" s="8"/>
      <c r="BK468" s="8"/>
      <c r="BL468" s="8"/>
      <c r="BM468" s="8"/>
      <c r="BN468" s="8"/>
      <c r="BO468" s="8"/>
      <c r="BP468" s="8"/>
      <c r="BQ468" s="8"/>
      <c r="BR468" s="8"/>
      <c r="BS468" s="8"/>
      <c r="BT468" s="8"/>
      <c r="BU468" s="8"/>
      <c r="BV468" s="8"/>
      <c r="BW468" s="8"/>
      <c r="BX468" s="8"/>
      <c r="BY468" s="8"/>
      <c r="BZ468" s="8"/>
      <c r="CA468" s="8"/>
      <c r="CB468" s="8"/>
      <c r="CC468" s="8"/>
      <c r="CD468" s="8"/>
      <c r="CE468" s="8"/>
      <c r="CF468" s="8"/>
      <c r="CG468" s="8"/>
      <c r="CH468" s="8"/>
      <c r="CI468" s="8"/>
      <c r="CJ468" s="8"/>
      <c r="CK468" s="8"/>
      <c r="CL468" s="8"/>
      <c r="CM468" s="8"/>
      <c r="CN468" s="8"/>
      <c r="CO468" s="8"/>
      <c r="CP468" s="8"/>
      <c r="CQ468" s="8"/>
      <c r="CR468" s="8"/>
      <c r="CS468" s="8"/>
      <c r="CT468" s="8"/>
      <c r="CU468" s="8"/>
      <c r="CV468" s="8"/>
      <c r="CW468" s="8"/>
      <c r="CX468" s="8"/>
      <c r="CY468" s="8"/>
      <c r="CZ468" s="8"/>
      <c r="DA468" s="8"/>
      <c r="DB468" s="8"/>
      <c r="DC468" s="8"/>
      <c r="DD468" s="8"/>
      <c r="DE468" s="8"/>
      <c r="DF468" s="8"/>
      <c r="DG468" s="8"/>
      <c r="DH468" s="8"/>
      <c r="DI468" s="8"/>
      <c r="DJ468" s="8"/>
      <c r="DK468" s="8"/>
      <c r="DL468" s="8"/>
      <c r="DM468" s="8"/>
      <c r="DN468" s="8"/>
      <c r="DO468" s="8"/>
      <c r="DP468" s="8"/>
      <c r="DQ468" s="8"/>
      <c r="DR468" s="8"/>
      <c r="DS468" s="8"/>
      <c r="DT468" s="8"/>
      <c r="DU468" s="8"/>
      <c r="DV468" s="8"/>
      <c r="DW468" s="8"/>
      <c r="DX468" s="8"/>
      <c r="DY468" s="8"/>
    </row>
    <row r="469" customFormat="false" ht="15.75" hidden="false" customHeight="true" outlineLevel="0" collapsed="false">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c r="BF469" s="8"/>
      <c r="BG469" s="8"/>
      <c r="BH469" s="8"/>
      <c r="BI469" s="8"/>
      <c r="BJ469" s="8"/>
      <c r="BK469" s="8"/>
      <c r="BL469" s="8"/>
      <c r="BM469" s="8"/>
      <c r="BN469" s="8"/>
      <c r="BO469" s="8"/>
      <c r="BP469" s="8"/>
      <c r="BQ469" s="8"/>
      <c r="BR469" s="8"/>
      <c r="BS469" s="8"/>
      <c r="BT469" s="8"/>
      <c r="BU469" s="8"/>
      <c r="BV469" s="8"/>
      <c r="BW469" s="8"/>
      <c r="BX469" s="8"/>
      <c r="BY469" s="8"/>
      <c r="BZ469" s="8"/>
      <c r="CA469" s="8"/>
      <c r="CB469" s="8"/>
      <c r="CC469" s="8"/>
      <c r="CD469" s="8"/>
      <c r="CE469" s="8"/>
      <c r="CF469" s="8"/>
      <c r="CG469" s="8"/>
      <c r="CH469" s="8"/>
      <c r="CI469" s="8"/>
      <c r="CJ469" s="8"/>
      <c r="CK469" s="8"/>
      <c r="CL469" s="8"/>
      <c r="CM469" s="8"/>
      <c r="CN469" s="8"/>
      <c r="CO469" s="8"/>
      <c r="CP469" s="8"/>
      <c r="CQ469" s="8"/>
      <c r="CR469" s="8"/>
      <c r="CS469" s="8"/>
      <c r="CT469" s="8"/>
      <c r="CU469" s="8"/>
      <c r="CV469" s="8"/>
      <c r="CW469" s="8"/>
      <c r="CX469" s="8"/>
      <c r="CY469" s="8"/>
      <c r="CZ469" s="8"/>
      <c r="DA469" s="8"/>
      <c r="DB469" s="8"/>
      <c r="DC469" s="8"/>
      <c r="DD469" s="8"/>
      <c r="DE469" s="8"/>
      <c r="DF469" s="8"/>
      <c r="DG469" s="8"/>
      <c r="DH469" s="8"/>
      <c r="DI469" s="8"/>
      <c r="DJ469" s="8"/>
      <c r="DK469" s="8"/>
      <c r="DL469" s="8"/>
      <c r="DM469" s="8"/>
      <c r="DN469" s="8"/>
      <c r="DO469" s="8"/>
      <c r="DP469" s="8"/>
      <c r="DQ469" s="8"/>
      <c r="DR469" s="8"/>
      <c r="DS469" s="8"/>
      <c r="DT469" s="8"/>
      <c r="DU469" s="8"/>
      <c r="DV469" s="8"/>
      <c r="DW469" s="8"/>
      <c r="DX469" s="8"/>
      <c r="DY469" s="8"/>
    </row>
    <row r="470" customFormat="false" ht="15.75" hidden="false" customHeight="true" outlineLevel="0" collapsed="false">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c r="BF470" s="8"/>
      <c r="BG470" s="8"/>
      <c r="BH470" s="8"/>
      <c r="BI470" s="8"/>
      <c r="BJ470" s="8"/>
      <c r="BK470" s="8"/>
      <c r="BL470" s="8"/>
      <c r="BM470" s="8"/>
      <c r="BN470" s="8"/>
      <c r="BO470" s="8"/>
      <c r="BP470" s="8"/>
      <c r="BQ470" s="8"/>
      <c r="BR470" s="8"/>
      <c r="BS470" s="8"/>
      <c r="BT470" s="8"/>
      <c r="BU470" s="8"/>
      <c r="BV470" s="8"/>
      <c r="BW470" s="8"/>
      <c r="BX470" s="8"/>
      <c r="BY470" s="8"/>
      <c r="BZ470" s="8"/>
      <c r="CA470" s="8"/>
      <c r="CB470" s="8"/>
      <c r="CC470" s="8"/>
      <c r="CD470" s="8"/>
      <c r="CE470" s="8"/>
      <c r="CF470" s="8"/>
      <c r="CG470" s="8"/>
      <c r="CH470" s="8"/>
      <c r="CI470" s="8"/>
      <c r="CJ470" s="8"/>
      <c r="CK470" s="8"/>
      <c r="CL470" s="8"/>
      <c r="CM470" s="8"/>
      <c r="CN470" s="8"/>
      <c r="CO470" s="8"/>
      <c r="CP470" s="8"/>
      <c r="CQ470" s="8"/>
      <c r="CR470" s="8"/>
      <c r="CS470" s="8"/>
      <c r="CT470" s="8"/>
      <c r="CU470" s="8"/>
      <c r="CV470" s="8"/>
      <c r="CW470" s="8"/>
      <c r="CX470" s="8"/>
      <c r="CY470" s="8"/>
      <c r="CZ470" s="8"/>
      <c r="DA470" s="8"/>
      <c r="DB470" s="8"/>
      <c r="DC470" s="8"/>
      <c r="DD470" s="8"/>
      <c r="DE470" s="8"/>
      <c r="DF470" s="8"/>
      <c r="DG470" s="8"/>
      <c r="DH470" s="8"/>
      <c r="DI470" s="8"/>
      <c r="DJ470" s="8"/>
      <c r="DK470" s="8"/>
      <c r="DL470" s="8"/>
      <c r="DM470" s="8"/>
      <c r="DN470" s="8"/>
      <c r="DO470" s="8"/>
      <c r="DP470" s="8"/>
      <c r="DQ470" s="8"/>
      <c r="DR470" s="8"/>
      <c r="DS470" s="8"/>
      <c r="DT470" s="8"/>
      <c r="DU470" s="8"/>
      <c r="DV470" s="8"/>
      <c r="DW470" s="8"/>
      <c r="DX470" s="8"/>
      <c r="DY470" s="8"/>
    </row>
    <row r="471" customFormat="false" ht="15.75" hidden="false" customHeight="true" outlineLevel="0" collapsed="false">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c r="AZ471" s="8"/>
      <c r="BA471" s="8"/>
      <c r="BB471" s="8"/>
      <c r="BC471" s="8"/>
      <c r="BD471" s="8"/>
      <c r="BE471" s="8"/>
      <c r="BF471" s="8"/>
      <c r="BG471" s="8"/>
      <c r="BH471" s="8"/>
      <c r="BI471" s="8"/>
      <c r="BJ471" s="8"/>
      <c r="BK471" s="8"/>
      <c r="BL471" s="8"/>
      <c r="BM471" s="8"/>
      <c r="BN471" s="8"/>
      <c r="BO471" s="8"/>
      <c r="BP471" s="8"/>
      <c r="BQ471" s="8"/>
      <c r="BR471" s="8"/>
      <c r="BS471" s="8"/>
      <c r="BT471" s="8"/>
      <c r="BU471" s="8"/>
      <c r="BV471" s="8"/>
      <c r="BW471" s="8"/>
      <c r="BX471" s="8"/>
      <c r="BY471" s="8"/>
      <c r="BZ471" s="8"/>
      <c r="CA471" s="8"/>
      <c r="CB471" s="8"/>
      <c r="CC471" s="8"/>
      <c r="CD471" s="8"/>
      <c r="CE471" s="8"/>
      <c r="CF471" s="8"/>
      <c r="CG471" s="8"/>
      <c r="CH471" s="8"/>
      <c r="CI471" s="8"/>
      <c r="CJ471" s="8"/>
      <c r="CK471" s="8"/>
      <c r="CL471" s="8"/>
      <c r="CM471" s="8"/>
      <c r="CN471" s="8"/>
      <c r="CO471" s="8"/>
      <c r="CP471" s="8"/>
      <c r="CQ471" s="8"/>
      <c r="CR471" s="8"/>
      <c r="CS471" s="8"/>
      <c r="CT471" s="8"/>
      <c r="CU471" s="8"/>
      <c r="CV471" s="8"/>
      <c r="CW471" s="8"/>
      <c r="CX471" s="8"/>
      <c r="CY471" s="8"/>
      <c r="CZ471" s="8"/>
      <c r="DA471" s="8"/>
      <c r="DB471" s="8"/>
      <c r="DC471" s="8"/>
      <c r="DD471" s="8"/>
      <c r="DE471" s="8"/>
      <c r="DF471" s="8"/>
      <c r="DG471" s="8"/>
      <c r="DH471" s="8"/>
      <c r="DI471" s="8"/>
      <c r="DJ471" s="8"/>
      <c r="DK471" s="8"/>
      <c r="DL471" s="8"/>
      <c r="DM471" s="8"/>
      <c r="DN471" s="8"/>
      <c r="DO471" s="8"/>
      <c r="DP471" s="8"/>
      <c r="DQ471" s="8"/>
      <c r="DR471" s="8"/>
      <c r="DS471" s="8"/>
      <c r="DT471" s="8"/>
      <c r="DU471" s="8"/>
      <c r="DV471" s="8"/>
      <c r="DW471" s="8"/>
      <c r="DX471" s="8"/>
      <c r="DY471" s="8"/>
    </row>
    <row r="472" customFormat="false" ht="15.75" hidden="false" customHeight="true" outlineLevel="0" collapsed="false">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8"/>
      <c r="BB472" s="8"/>
      <c r="BC472" s="8"/>
      <c r="BD472" s="8"/>
      <c r="BE472" s="8"/>
      <c r="BF472" s="8"/>
      <c r="BG472" s="8"/>
      <c r="BH472" s="8"/>
      <c r="BI472" s="8"/>
      <c r="BJ472" s="8"/>
      <c r="BK472" s="8"/>
      <c r="BL472" s="8"/>
      <c r="BM472" s="8"/>
      <c r="BN472" s="8"/>
      <c r="BO472" s="8"/>
      <c r="BP472" s="8"/>
      <c r="BQ472" s="8"/>
      <c r="BR472" s="8"/>
      <c r="BS472" s="8"/>
      <c r="BT472" s="8"/>
      <c r="BU472" s="8"/>
      <c r="BV472" s="8"/>
      <c r="BW472" s="8"/>
      <c r="BX472" s="8"/>
      <c r="BY472" s="8"/>
      <c r="BZ472" s="8"/>
      <c r="CA472" s="8"/>
      <c r="CB472" s="8"/>
      <c r="CC472" s="8"/>
      <c r="CD472" s="8"/>
      <c r="CE472" s="8"/>
      <c r="CF472" s="8"/>
      <c r="CG472" s="8"/>
      <c r="CH472" s="8"/>
      <c r="CI472" s="8"/>
      <c r="CJ472" s="8"/>
      <c r="CK472" s="8"/>
      <c r="CL472" s="8"/>
      <c r="CM472" s="8"/>
      <c r="CN472" s="8"/>
      <c r="CO472" s="8"/>
      <c r="CP472" s="8"/>
      <c r="CQ472" s="8"/>
      <c r="CR472" s="8"/>
      <c r="CS472" s="8"/>
      <c r="CT472" s="8"/>
      <c r="CU472" s="8"/>
      <c r="CV472" s="8"/>
      <c r="CW472" s="8"/>
      <c r="CX472" s="8"/>
      <c r="CY472" s="8"/>
      <c r="CZ472" s="8"/>
      <c r="DA472" s="8"/>
      <c r="DB472" s="8"/>
      <c r="DC472" s="8"/>
      <c r="DD472" s="8"/>
      <c r="DE472" s="8"/>
      <c r="DF472" s="8"/>
      <c r="DG472" s="8"/>
      <c r="DH472" s="8"/>
      <c r="DI472" s="8"/>
      <c r="DJ472" s="8"/>
      <c r="DK472" s="8"/>
      <c r="DL472" s="8"/>
      <c r="DM472" s="8"/>
      <c r="DN472" s="8"/>
      <c r="DO472" s="8"/>
      <c r="DP472" s="8"/>
      <c r="DQ472" s="8"/>
      <c r="DR472" s="8"/>
      <c r="DS472" s="8"/>
      <c r="DT472" s="8"/>
      <c r="DU472" s="8"/>
      <c r="DV472" s="8"/>
      <c r="DW472" s="8"/>
      <c r="DX472" s="8"/>
      <c r="DY472" s="8"/>
    </row>
    <row r="473" customFormat="false" ht="15.75" hidden="false" customHeight="true" outlineLevel="0" collapsed="false">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c r="BG473" s="8"/>
      <c r="BH473" s="8"/>
      <c r="BI473" s="8"/>
      <c r="BJ473" s="8"/>
      <c r="BK473" s="8"/>
      <c r="BL473" s="8"/>
      <c r="BM473" s="8"/>
      <c r="BN473" s="8"/>
      <c r="BO473" s="8"/>
      <c r="BP473" s="8"/>
      <c r="BQ473" s="8"/>
      <c r="BR473" s="8"/>
      <c r="BS473" s="8"/>
      <c r="BT473" s="8"/>
      <c r="BU473" s="8"/>
      <c r="BV473" s="8"/>
      <c r="BW473" s="8"/>
      <c r="BX473" s="8"/>
      <c r="BY473" s="8"/>
      <c r="BZ473" s="8"/>
      <c r="CA473" s="8"/>
      <c r="CB473" s="8"/>
      <c r="CC473" s="8"/>
      <c r="CD473" s="8"/>
      <c r="CE473" s="8"/>
      <c r="CF473" s="8"/>
      <c r="CG473" s="8"/>
      <c r="CH473" s="8"/>
      <c r="CI473" s="8"/>
      <c r="CJ473" s="8"/>
      <c r="CK473" s="8"/>
      <c r="CL473" s="8"/>
      <c r="CM473" s="8"/>
      <c r="CN473" s="8"/>
      <c r="CO473" s="8"/>
      <c r="CP473" s="8"/>
      <c r="CQ473" s="8"/>
      <c r="CR473" s="8"/>
      <c r="CS473" s="8"/>
      <c r="CT473" s="8"/>
      <c r="CU473" s="8"/>
      <c r="CV473" s="8"/>
      <c r="CW473" s="8"/>
      <c r="CX473" s="8"/>
      <c r="CY473" s="8"/>
      <c r="CZ473" s="8"/>
      <c r="DA473" s="8"/>
      <c r="DB473" s="8"/>
      <c r="DC473" s="8"/>
      <c r="DD473" s="8"/>
      <c r="DE473" s="8"/>
      <c r="DF473" s="8"/>
      <c r="DG473" s="8"/>
      <c r="DH473" s="8"/>
      <c r="DI473" s="8"/>
      <c r="DJ473" s="8"/>
      <c r="DK473" s="8"/>
      <c r="DL473" s="8"/>
      <c r="DM473" s="8"/>
      <c r="DN473" s="8"/>
      <c r="DO473" s="8"/>
      <c r="DP473" s="8"/>
      <c r="DQ473" s="8"/>
      <c r="DR473" s="8"/>
      <c r="DS473" s="8"/>
      <c r="DT473" s="8"/>
      <c r="DU473" s="8"/>
      <c r="DV473" s="8"/>
      <c r="DW473" s="8"/>
      <c r="DX473" s="8"/>
      <c r="DY473" s="8"/>
    </row>
    <row r="474" customFormat="false" ht="15.75" hidden="false" customHeight="true" outlineLevel="0" collapsed="false">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c r="BE474" s="8"/>
      <c r="BF474" s="8"/>
      <c r="BG474" s="8"/>
      <c r="BH474" s="8"/>
      <c r="BI474" s="8"/>
      <c r="BJ474" s="8"/>
      <c r="BK474" s="8"/>
      <c r="BL474" s="8"/>
      <c r="BM474" s="8"/>
      <c r="BN474" s="8"/>
      <c r="BO474" s="8"/>
      <c r="BP474" s="8"/>
      <c r="BQ474" s="8"/>
      <c r="BR474" s="8"/>
      <c r="BS474" s="8"/>
      <c r="BT474" s="8"/>
      <c r="BU474" s="8"/>
      <c r="BV474" s="8"/>
      <c r="BW474" s="8"/>
      <c r="BX474" s="8"/>
      <c r="BY474" s="8"/>
      <c r="BZ474" s="8"/>
      <c r="CA474" s="8"/>
      <c r="CB474" s="8"/>
      <c r="CC474" s="8"/>
      <c r="CD474" s="8"/>
      <c r="CE474" s="8"/>
      <c r="CF474" s="8"/>
      <c r="CG474" s="8"/>
      <c r="CH474" s="8"/>
      <c r="CI474" s="8"/>
      <c r="CJ474" s="8"/>
      <c r="CK474" s="8"/>
      <c r="CL474" s="8"/>
      <c r="CM474" s="8"/>
      <c r="CN474" s="8"/>
      <c r="CO474" s="8"/>
      <c r="CP474" s="8"/>
      <c r="CQ474" s="8"/>
      <c r="CR474" s="8"/>
      <c r="CS474" s="8"/>
      <c r="CT474" s="8"/>
      <c r="CU474" s="8"/>
      <c r="CV474" s="8"/>
      <c r="CW474" s="8"/>
      <c r="CX474" s="8"/>
      <c r="CY474" s="8"/>
      <c r="CZ474" s="8"/>
      <c r="DA474" s="8"/>
      <c r="DB474" s="8"/>
      <c r="DC474" s="8"/>
      <c r="DD474" s="8"/>
      <c r="DE474" s="8"/>
      <c r="DF474" s="8"/>
      <c r="DG474" s="8"/>
      <c r="DH474" s="8"/>
      <c r="DI474" s="8"/>
      <c r="DJ474" s="8"/>
      <c r="DK474" s="8"/>
      <c r="DL474" s="8"/>
      <c r="DM474" s="8"/>
      <c r="DN474" s="8"/>
      <c r="DO474" s="8"/>
      <c r="DP474" s="8"/>
      <c r="DQ474" s="8"/>
      <c r="DR474" s="8"/>
      <c r="DS474" s="8"/>
      <c r="DT474" s="8"/>
      <c r="DU474" s="8"/>
      <c r="DV474" s="8"/>
      <c r="DW474" s="8"/>
      <c r="DX474" s="8"/>
      <c r="DY474" s="8"/>
    </row>
    <row r="475" customFormat="false" ht="15.75" hidden="false" customHeight="true" outlineLevel="0" collapsed="false">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8"/>
      <c r="BB475" s="8"/>
      <c r="BC475" s="8"/>
      <c r="BD475" s="8"/>
      <c r="BE475" s="8"/>
      <c r="BF475" s="8"/>
      <c r="BG475" s="8"/>
      <c r="BH475" s="8"/>
      <c r="BI475" s="8"/>
      <c r="BJ475" s="8"/>
      <c r="BK475" s="8"/>
      <c r="BL475" s="8"/>
      <c r="BM475" s="8"/>
      <c r="BN475" s="8"/>
      <c r="BO475" s="8"/>
      <c r="BP475" s="8"/>
      <c r="BQ475" s="8"/>
      <c r="BR475" s="8"/>
      <c r="BS475" s="8"/>
      <c r="BT475" s="8"/>
      <c r="BU475" s="8"/>
      <c r="BV475" s="8"/>
      <c r="BW475" s="8"/>
      <c r="BX475" s="8"/>
      <c r="BY475" s="8"/>
      <c r="BZ475" s="8"/>
      <c r="CA475" s="8"/>
      <c r="CB475" s="8"/>
      <c r="CC475" s="8"/>
      <c r="CD475" s="8"/>
      <c r="CE475" s="8"/>
      <c r="CF475" s="8"/>
      <c r="CG475" s="8"/>
      <c r="CH475" s="8"/>
      <c r="CI475" s="8"/>
      <c r="CJ475" s="8"/>
      <c r="CK475" s="8"/>
      <c r="CL475" s="8"/>
      <c r="CM475" s="8"/>
      <c r="CN475" s="8"/>
      <c r="CO475" s="8"/>
      <c r="CP475" s="8"/>
      <c r="CQ475" s="8"/>
      <c r="CR475" s="8"/>
      <c r="CS475" s="8"/>
      <c r="CT475" s="8"/>
      <c r="CU475" s="8"/>
      <c r="CV475" s="8"/>
      <c r="CW475" s="8"/>
      <c r="CX475" s="8"/>
      <c r="CY475" s="8"/>
      <c r="CZ475" s="8"/>
      <c r="DA475" s="8"/>
      <c r="DB475" s="8"/>
      <c r="DC475" s="8"/>
      <c r="DD475" s="8"/>
      <c r="DE475" s="8"/>
      <c r="DF475" s="8"/>
      <c r="DG475" s="8"/>
      <c r="DH475" s="8"/>
      <c r="DI475" s="8"/>
      <c r="DJ475" s="8"/>
      <c r="DK475" s="8"/>
      <c r="DL475" s="8"/>
      <c r="DM475" s="8"/>
      <c r="DN475" s="8"/>
      <c r="DO475" s="8"/>
      <c r="DP475" s="8"/>
      <c r="DQ475" s="8"/>
      <c r="DR475" s="8"/>
      <c r="DS475" s="8"/>
      <c r="DT475" s="8"/>
      <c r="DU475" s="8"/>
      <c r="DV475" s="8"/>
      <c r="DW475" s="8"/>
      <c r="DX475" s="8"/>
      <c r="DY475" s="8"/>
    </row>
    <row r="476" customFormat="false" ht="15.75" hidden="false" customHeight="true" outlineLevel="0" collapsed="false">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c r="AZ476" s="8"/>
      <c r="BA476" s="8"/>
      <c r="BB476" s="8"/>
      <c r="BC476" s="8"/>
      <c r="BD476" s="8"/>
      <c r="BE476" s="8"/>
      <c r="BF476" s="8"/>
      <c r="BG476" s="8"/>
      <c r="BH476" s="8"/>
      <c r="BI476" s="8"/>
      <c r="BJ476" s="8"/>
      <c r="BK476" s="8"/>
      <c r="BL476" s="8"/>
      <c r="BM476" s="8"/>
      <c r="BN476" s="8"/>
      <c r="BO476" s="8"/>
      <c r="BP476" s="8"/>
      <c r="BQ476" s="8"/>
      <c r="BR476" s="8"/>
      <c r="BS476" s="8"/>
      <c r="BT476" s="8"/>
      <c r="BU476" s="8"/>
      <c r="BV476" s="8"/>
      <c r="BW476" s="8"/>
      <c r="BX476" s="8"/>
      <c r="BY476" s="8"/>
      <c r="BZ476" s="8"/>
      <c r="CA476" s="8"/>
      <c r="CB476" s="8"/>
      <c r="CC476" s="8"/>
      <c r="CD476" s="8"/>
      <c r="CE476" s="8"/>
      <c r="CF476" s="8"/>
      <c r="CG476" s="8"/>
      <c r="CH476" s="8"/>
      <c r="CI476" s="8"/>
      <c r="CJ476" s="8"/>
      <c r="CK476" s="8"/>
      <c r="CL476" s="8"/>
      <c r="CM476" s="8"/>
      <c r="CN476" s="8"/>
      <c r="CO476" s="8"/>
      <c r="CP476" s="8"/>
      <c r="CQ476" s="8"/>
      <c r="CR476" s="8"/>
      <c r="CS476" s="8"/>
      <c r="CT476" s="8"/>
      <c r="CU476" s="8"/>
      <c r="CV476" s="8"/>
      <c r="CW476" s="8"/>
      <c r="CX476" s="8"/>
      <c r="CY476" s="8"/>
      <c r="CZ476" s="8"/>
      <c r="DA476" s="8"/>
      <c r="DB476" s="8"/>
      <c r="DC476" s="8"/>
      <c r="DD476" s="8"/>
      <c r="DE476" s="8"/>
      <c r="DF476" s="8"/>
      <c r="DG476" s="8"/>
      <c r="DH476" s="8"/>
      <c r="DI476" s="8"/>
      <c r="DJ476" s="8"/>
      <c r="DK476" s="8"/>
      <c r="DL476" s="8"/>
      <c r="DM476" s="8"/>
      <c r="DN476" s="8"/>
      <c r="DO476" s="8"/>
      <c r="DP476" s="8"/>
      <c r="DQ476" s="8"/>
      <c r="DR476" s="8"/>
      <c r="DS476" s="8"/>
      <c r="DT476" s="8"/>
      <c r="DU476" s="8"/>
      <c r="DV476" s="8"/>
      <c r="DW476" s="8"/>
      <c r="DX476" s="8"/>
      <c r="DY476" s="8"/>
    </row>
    <row r="477" customFormat="false" ht="15.75" hidden="false" customHeight="true" outlineLevel="0" collapsed="false">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c r="AX477" s="8"/>
      <c r="AY477" s="8"/>
      <c r="AZ477" s="8"/>
      <c r="BA477" s="8"/>
      <c r="BB477" s="8"/>
      <c r="BC477" s="8"/>
      <c r="BD477" s="8"/>
      <c r="BE477" s="8"/>
      <c r="BF477" s="8"/>
      <c r="BG477" s="8"/>
      <c r="BH477" s="8"/>
      <c r="BI477" s="8"/>
      <c r="BJ477" s="8"/>
      <c r="BK477" s="8"/>
      <c r="BL477" s="8"/>
      <c r="BM477" s="8"/>
      <c r="BN477" s="8"/>
      <c r="BO477" s="8"/>
      <c r="BP477" s="8"/>
      <c r="BQ477" s="8"/>
      <c r="BR477" s="8"/>
      <c r="BS477" s="8"/>
      <c r="BT477" s="8"/>
      <c r="BU477" s="8"/>
      <c r="BV477" s="8"/>
      <c r="BW477" s="8"/>
      <c r="BX477" s="8"/>
      <c r="BY477" s="8"/>
      <c r="BZ477" s="8"/>
      <c r="CA477" s="8"/>
      <c r="CB477" s="8"/>
      <c r="CC477" s="8"/>
      <c r="CD477" s="8"/>
      <c r="CE477" s="8"/>
      <c r="CF477" s="8"/>
      <c r="CG477" s="8"/>
      <c r="CH477" s="8"/>
      <c r="CI477" s="8"/>
      <c r="CJ477" s="8"/>
      <c r="CK477" s="8"/>
      <c r="CL477" s="8"/>
      <c r="CM477" s="8"/>
      <c r="CN477" s="8"/>
      <c r="CO477" s="8"/>
      <c r="CP477" s="8"/>
      <c r="CQ477" s="8"/>
      <c r="CR477" s="8"/>
      <c r="CS477" s="8"/>
      <c r="CT477" s="8"/>
      <c r="CU477" s="8"/>
      <c r="CV477" s="8"/>
      <c r="CW477" s="8"/>
      <c r="CX477" s="8"/>
      <c r="CY477" s="8"/>
      <c r="CZ477" s="8"/>
      <c r="DA477" s="8"/>
      <c r="DB477" s="8"/>
      <c r="DC477" s="8"/>
      <c r="DD477" s="8"/>
      <c r="DE477" s="8"/>
      <c r="DF477" s="8"/>
      <c r="DG477" s="8"/>
      <c r="DH477" s="8"/>
      <c r="DI477" s="8"/>
      <c r="DJ477" s="8"/>
      <c r="DK477" s="8"/>
      <c r="DL477" s="8"/>
      <c r="DM477" s="8"/>
      <c r="DN477" s="8"/>
      <c r="DO477" s="8"/>
      <c r="DP477" s="8"/>
      <c r="DQ477" s="8"/>
      <c r="DR477" s="8"/>
      <c r="DS477" s="8"/>
      <c r="DT477" s="8"/>
      <c r="DU477" s="8"/>
      <c r="DV477" s="8"/>
      <c r="DW477" s="8"/>
      <c r="DX477" s="8"/>
      <c r="DY477" s="8"/>
    </row>
    <row r="478" customFormat="false" ht="15.75" hidden="false" customHeight="true" outlineLevel="0" collapsed="false">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c r="AY478" s="8"/>
      <c r="AZ478" s="8"/>
      <c r="BA478" s="8"/>
      <c r="BB478" s="8"/>
      <c r="BC478" s="8"/>
      <c r="BD478" s="8"/>
      <c r="BE478" s="8"/>
      <c r="BF478" s="8"/>
      <c r="BG478" s="8"/>
      <c r="BH478" s="8"/>
      <c r="BI478" s="8"/>
      <c r="BJ478" s="8"/>
      <c r="BK478" s="8"/>
      <c r="BL478" s="8"/>
      <c r="BM478" s="8"/>
      <c r="BN478" s="8"/>
      <c r="BO478" s="8"/>
      <c r="BP478" s="8"/>
      <c r="BQ478" s="8"/>
      <c r="BR478" s="8"/>
      <c r="BS478" s="8"/>
      <c r="BT478" s="8"/>
      <c r="BU478" s="8"/>
      <c r="BV478" s="8"/>
      <c r="BW478" s="8"/>
      <c r="BX478" s="8"/>
      <c r="BY478" s="8"/>
      <c r="BZ478" s="8"/>
      <c r="CA478" s="8"/>
      <c r="CB478" s="8"/>
      <c r="CC478" s="8"/>
      <c r="CD478" s="8"/>
      <c r="CE478" s="8"/>
      <c r="CF478" s="8"/>
      <c r="CG478" s="8"/>
      <c r="CH478" s="8"/>
      <c r="CI478" s="8"/>
      <c r="CJ478" s="8"/>
      <c r="CK478" s="8"/>
      <c r="CL478" s="8"/>
      <c r="CM478" s="8"/>
      <c r="CN478" s="8"/>
      <c r="CO478" s="8"/>
      <c r="CP478" s="8"/>
      <c r="CQ478" s="8"/>
      <c r="CR478" s="8"/>
      <c r="CS478" s="8"/>
      <c r="CT478" s="8"/>
      <c r="CU478" s="8"/>
      <c r="CV478" s="8"/>
      <c r="CW478" s="8"/>
      <c r="CX478" s="8"/>
      <c r="CY478" s="8"/>
      <c r="CZ478" s="8"/>
      <c r="DA478" s="8"/>
      <c r="DB478" s="8"/>
      <c r="DC478" s="8"/>
      <c r="DD478" s="8"/>
      <c r="DE478" s="8"/>
      <c r="DF478" s="8"/>
      <c r="DG478" s="8"/>
      <c r="DH478" s="8"/>
      <c r="DI478" s="8"/>
      <c r="DJ478" s="8"/>
      <c r="DK478" s="8"/>
      <c r="DL478" s="8"/>
      <c r="DM478" s="8"/>
      <c r="DN478" s="8"/>
      <c r="DO478" s="8"/>
      <c r="DP478" s="8"/>
      <c r="DQ478" s="8"/>
      <c r="DR478" s="8"/>
      <c r="DS478" s="8"/>
      <c r="DT478" s="8"/>
      <c r="DU478" s="8"/>
      <c r="DV478" s="8"/>
      <c r="DW478" s="8"/>
      <c r="DX478" s="8"/>
      <c r="DY478" s="8"/>
    </row>
    <row r="479" customFormat="false" ht="15.75" hidden="false" customHeight="true" outlineLevel="0" collapsed="false">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X479" s="8"/>
      <c r="AY479" s="8"/>
      <c r="AZ479" s="8"/>
      <c r="BA479" s="8"/>
      <c r="BB479" s="8"/>
      <c r="BC479" s="8"/>
      <c r="BD479" s="8"/>
      <c r="BE479" s="8"/>
      <c r="BF479" s="8"/>
      <c r="BG479" s="8"/>
      <c r="BH479" s="8"/>
      <c r="BI479" s="8"/>
      <c r="BJ479" s="8"/>
      <c r="BK479" s="8"/>
      <c r="BL479" s="8"/>
      <c r="BM479" s="8"/>
      <c r="BN479" s="8"/>
      <c r="BO479" s="8"/>
      <c r="BP479" s="8"/>
      <c r="BQ479" s="8"/>
      <c r="BR479" s="8"/>
      <c r="BS479" s="8"/>
      <c r="BT479" s="8"/>
      <c r="BU479" s="8"/>
      <c r="BV479" s="8"/>
      <c r="BW479" s="8"/>
      <c r="BX479" s="8"/>
      <c r="BY479" s="8"/>
      <c r="BZ479" s="8"/>
      <c r="CA479" s="8"/>
      <c r="CB479" s="8"/>
      <c r="CC479" s="8"/>
      <c r="CD479" s="8"/>
      <c r="CE479" s="8"/>
      <c r="CF479" s="8"/>
      <c r="CG479" s="8"/>
      <c r="CH479" s="8"/>
      <c r="CI479" s="8"/>
      <c r="CJ479" s="8"/>
      <c r="CK479" s="8"/>
      <c r="CL479" s="8"/>
      <c r="CM479" s="8"/>
      <c r="CN479" s="8"/>
      <c r="CO479" s="8"/>
      <c r="CP479" s="8"/>
      <c r="CQ479" s="8"/>
      <c r="CR479" s="8"/>
      <c r="CS479" s="8"/>
      <c r="CT479" s="8"/>
      <c r="CU479" s="8"/>
      <c r="CV479" s="8"/>
      <c r="CW479" s="8"/>
      <c r="CX479" s="8"/>
      <c r="CY479" s="8"/>
      <c r="CZ479" s="8"/>
      <c r="DA479" s="8"/>
      <c r="DB479" s="8"/>
      <c r="DC479" s="8"/>
      <c r="DD479" s="8"/>
      <c r="DE479" s="8"/>
      <c r="DF479" s="8"/>
      <c r="DG479" s="8"/>
      <c r="DH479" s="8"/>
      <c r="DI479" s="8"/>
      <c r="DJ479" s="8"/>
      <c r="DK479" s="8"/>
      <c r="DL479" s="8"/>
      <c r="DM479" s="8"/>
      <c r="DN479" s="8"/>
      <c r="DO479" s="8"/>
      <c r="DP479" s="8"/>
      <c r="DQ479" s="8"/>
      <c r="DR479" s="8"/>
      <c r="DS479" s="8"/>
      <c r="DT479" s="8"/>
      <c r="DU479" s="8"/>
      <c r="DV479" s="8"/>
      <c r="DW479" s="8"/>
      <c r="DX479" s="8"/>
      <c r="DY479" s="8"/>
    </row>
    <row r="480" customFormat="false" ht="15.75" hidden="false" customHeight="true" outlineLevel="0" collapsed="false">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c r="AU480" s="8"/>
      <c r="AV480" s="8"/>
      <c r="AW480" s="8"/>
      <c r="AX480" s="8"/>
      <c r="AY480" s="8"/>
      <c r="AZ480" s="8"/>
      <c r="BA480" s="8"/>
      <c r="BB480" s="8"/>
      <c r="BC480" s="8"/>
      <c r="BD480" s="8"/>
      <c r="BE480" s="8"/>
      <c r="BF480" s="8"/>
      <c r="BG480" s="8"/>
      <c r="BH480" s="8"/>
      <c r="BI480" s="8"/>
      <c r="BJ480" s="8"/>
      <c r="BK480" s="8"/>
      <c r="BL480" s="8"/>
      <c r="BM480" s="8"/>
      <c r="BN480" s="8"/>
      <c r="BO480" s="8"/>
      <c r="BP480" s="8"/>
      <c r="BQ480" s="8"/>
      <c r="BR480" s="8"/>
      <c r="BS480" s="8"/>
      <c r="BT480" s="8"/>
      <c r="BU480" s="8"/>
      <c r="BV480" s="8"/>
      <c r="BW480" s="8"/>
      <c r="BX480" s="8"/>
      <c r="BY480" s="8"/>
      <c r="BZ480" s="8"/>
      <c r="CA480" s="8"/>
      <c r="CB480" s="8"/>
      <c r="CC480" s="8"/>
      <c r="CD480" s="8"/>
      <c r="CE480" s="8"/>
      <c r="CF480" s="8"/>
      <c r="CG480" s="8"/>
      <c r="CH480" s="8"/>
      <c r="CI480" s="8"/>
      <c r="CJ480" s="8"/>
      <c r="CK480" s="8"/>
      <c r="CL480" s="8"/>
      <c r="CM480" s="8"/>
      <c r="CN480" s="8"/>
      <c r="CO480" s="8"/>
      <c r="CP480" s="8"/>
      <c r="CQ480" s="8"/>
      <c r="CR480" s="8"/>
      <c r="CS480" s="8"/>
      <c r="CT480" s="8"/>
      <c r="CU480" s="8"/>
      <c r="CV480" s="8"/>
      <c r="CW480" s="8"/>
      <c r="CX480" s="8"/>
      <c r="CY480" s="8"/>
      <c r="CZ480" s="8"/>
      <c r="DA480" s="8"/>
      <c r="DB480" s="8"/>
      <c r="DC480" s="8"/>
      <c r="DD480" s="8"/>
      <c r="DE480" s="8"/>
      <c r="DF480" s="8"/>
      <c r="DG480" s="8"/>
      <c r="DH480" s="8"/>
      <c r="DI480" s="8"/>
      <c r="DJ480" s="8"/>
      <c r="DK480" s="8"/>
      <c r="DL480" s="8"/>
      <c r="DM480" s="8"/>
      <c r="DN480" s="8"/>
      <c r="DO480" s="8"/>
      <c r="DP480" s="8"/>
      <c r="DQ480" s="8"/>
      <c r="DR480" s="8"/>
      <c r="DS480" s="8"/>
      <c r="DT480" s="8"/>
      <c r="DU480" s="8"/>
      <c r="DV480" s="8"/>
      <c r="DW480" s="8"/>
      <c r="DX480" s="8"/>
      <c r="DY480" s="8"/>
    </row>
    <row r="481" customFormat="false" ht="15.75" hidden="false" customHeight="true" outlineLevel="0" collapsed="false">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8"/>
      <c r="AX481" s="8"/>
      <c r="AY481" s="8"/>
      <c r="AZ481" s="8"/>
      <c r="BA481" s="8"/>
      <c r="BB481" s="8"/>
      <c r="BC481" s="8"/>
      <c r="BD481" s="8"/>
      <c r="BE481" s="8"/>
      <c r="BF481" s="8"/>
      <c r="BG481" s="8"/>
      <c r="BH481" s="8"/>
      <c r="BI481" s="8"/>
      <c r="BJ481" s="8"/>
      <c r="BK481" s="8"/>
      <c r="BL481" s="8"/>
      <c r="BM481" s="8"/>
      <c r="BN481" s="8"/>
      <c r="BO481" s="8"/>
      <c r="BP481" s="8"/>
      <c r="BQ481" s="8"/>
      <c r="BR481" s="8"/>
      <c r="BS481" s="8"/>
      <c r="BT481" s="8"/>
      <c r="BU481" s="8"/>
      <c r="BV481" s="8"/>
      <c r="BW481" s="8"/>
      <c r="BX481" s="8"/>
      <c r="BY481" s="8"/>
      <c r="BZ481" s="8"/>
      <c r="CA481" s="8"/>
      <c r="CB481" s="8"/>
      <c r="CC481" s="8"/>
      <c r="CD481" s="8"/>
      <c r="CE481" s="8"/>
      <c r="CF481" s="8"/>
      <c r="CG481" s="8"/>
      <c r="CH481" s="8"/>
      <c r="CI481" s="8"/>
      <c r="CJ481" s="8"/>
      <c r="CK481" s="8"/>
      <c r="CL481" s="8"/>
      <c r="CM481" s="8"/>
      <c r="CN481" s="8"/>
      <c r="CO481" s="8"/>
      <c r="CP481" s="8"/>
      <c r="CQ481" s="8"/>
      <c r="CR481" s="8"/>
      <c r="CS481" s="8"/>
      <c r="CT481" s="8"/>
      <c r="CU481" s="8"/>
      <c r="CV481" s="8"/>
      <c r="CW481" s="8"/>
      <c r="CX481" s="8"/>
      <c r="CY481" s="8"/>
      <c r="CZ481" s="8"/>
      <c r="DA481" s="8"/>
      <c r="DB481" s="8"/>
      <c r="DC481" s="8"/>
      <c r="DD481" s="8"/>
      <c r="DE481" s="8"/>
      <c r="DF481" s="8"/>
      <c r="DG481" s="8"/>
      <c r="DH481" s="8"/>
      <c r="DI481" s="8"/>
      <c r="DJ481" s="8"/>
      <c r="DK481" s="8"/>
      <c r="DL481" s="8"/>
      <c r="DM481" s="8"/>
      <c r="DN481" s="8"/>
      <c r="DO481" s="8"/>
      <c r="DP481" s="8"/>
      <c r="DQ481" s="8"/>
      <c r="DR481" s="8"/>
      <c r="DS481" s="8"/>
      <c r="DT481" s="8"/>
      <c r="DU481" s="8"/>
      <c r="DV481" s="8"/>
      <c r="DW481" s="8"/>
      <c r="DX481" s="8"/>
      <c r="DY481" s="8"/>
    </row>
    <row r="482" customFormat="false" ht="15.75" hidden="false" customHeight="true" outlineLevel="0" collapsed="false">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c r="BG482" s="8"/>
      <c r="BH482" s="8"/>
      <c r="BI482" s="8"/>
      <c r="BJ482" s="8"/>
      <c r="BK482" s="8"/>
      <c r="BL482" s="8"/>
      <c r="BM482" s="8"/>
      <c r="BN482" s="8"/>
      <c r="BO482" s="8"/>
      <c r="BP482" s="8"/>
      <c r="BQ482" s="8"/>
      <c r="BR482" s="8"/>
      <c r="BS482" s="8"/>
      <c r="BT482" s="8"/>
      <c r="BU482" s="8"/>
      <c r="BV482" s="8"/>
      <c r="BW482" s="8"/>
      <c r="BX482" s="8"/>
      <c r="BY482" s="8"/>
      <c r="BZ482" s="8"/>
      <c r="CA482" s="8"/>
      <c r="CB482" s="8"/>
      <c r="CC482" s="8"/>
      <c r="CD482" s="8"/>
      <c r="CE482" s="8"/>
      <c r="CF482" s="8"/>
      <c r="CG482" s="8"/>
      <c r="CH482" s="8"/>
      <c r="CI482" s="8"/>
      <c r="CJ482" s="8"/>
      <c r="CK482" s="8"/>
      <c r="CL482" s="8"/>
      <c r="CM482" s="8"/>
      <c r="CN482" s="8"/>
      <c r="CO482" s="8"/>
      <c r="CP482" s="8"/>
      <c r="CQ482" s="8"/>
      <c r="CR482" s="8"/>
      <c r="CS482" s="8"/>
      <c r="CT482" s="8"/>
      <c r="CU482" s="8"/>
      <c r="CV482" s="8"/>
      <c r="CW482" s="8"/>
      <c r="CX482" s="8"/>
      <c r="CY482" s="8"/>
      <c r="CZ482" s="8"/>
      <c r="DA482" s="8"/>
      <c r="DB482" s="8"/>
      <c r="DC482" s="8"/>
      <c r="DD482" s="8"/>
      <c r="DE482" s="8"/>
      <c r="DF482" s="8"/>
      <c r="DG482" s="8"/>
      <c r="DH482" s="8"/>
      <c r="DI482" s="8"/>
      <c r="DJ482" s="8"/>
      <c r="DK482" s="8"/>
      <c r="DL482" s="8"/>
      <c r="DM482" s="8"/>
      <c r="DN482" s="8"/>
      <c r="DO482" s="8"/>
      <c r="DP482" s="8"/>
      <c r="DQ482" s="8"/>
      <c r="DR482" s="8"/>
      <c r="DS482" s="8"/>
      <c r="DT482" s="8"/>
      <c r="DU482" s="8"/>
      <c r="DV482" s="8"/>
      <c r="DW482" s="8"/>
      <c r="DX482" s="8"/>
      <c r="DY482" s="8"/>
    </row>
    <row r="483" customFormat="false" ht="15.75" hidden="false" customHeight="true" outlineLevel="0" collapsed="false">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c r="BF483" s="8"/>
      <c r="BG483" s="8"/>
      <c r="BH483" s="8"/>
      <c r="BI483" s="8"/>
      <c r="BJ483" s="8"/>
      <c r="BK483" s="8"/>
      <c r="BL483" s="8"/>
      <c r="BM483" s="8"/>
      <c r="BN483" s="8"/>
      <c r="BO483" s="8"/>
      <c r="BP483" s="8"/>
      <c r="BQ483" s="8"/>
      <c r="BR483" s="8"/>
      <c r="BS483" s="8"/>
      <c r="BT483" s="8"/>
      <c r="BU483" s="8"/>
      <c r="BV483" s="8"/>
      <c r="BW483" s="8"/>
      <c r="BX483" s="8"/>
      <c r="BY483" s="8"/>
      <c r="BZ483" s="8"/>
      <c r="CA483" s="8"/>
      <c r="CB483" s="8"/>
      <c r="CC483" s="8"/>
      <c r="CD483" s="8"/>
      <c r="CE483" s="8"/>
      <c r="CF483" s="8"/>
      <c r="CG483" s="8"/>
      <c r="CH483" s="8"/>
      <c r="CI483" s="8"/>
      <c r="CJ483" s="8"/>
      <c r="CK483" s="8"/>
      <c r="CL483" s="8"/>
      <c r="CM483" s="8"/>
      <c r="CN483" s="8"/>
      <c r="CO483" s="8"/>
      <c r="CP483" s="8"/>
      <c r="CQ483" s="8"/>
      <c r="CR483" s="8"/>
      <c r="CS483" s="8"/>
      <c r="CT483" s="8"/>
      <c r="CU483" s="8"/>
      <c r="CV483" s="8"/>
      <c r="CW483" s="8"/>
      <c r="CX483" s="8"/>
      <c r="CY483" s="8"/>
      <c r="CZ483" s="8"/>
      <c r="DA483" s="8"/>
      <c r="DB483" s="8"/>
      <c r="DC483" s="8"/>
      <c r="DD483" s="8"/>
      <c r="DE483" s="8"/>
      <c r="DF483" s="8"/>
      <c r="DG483" s="8"/>
      <c r="DH483" s="8"/>
      <c r="DI483" s="8"/>
      <c r="DJ483" s="8"/>
      <c r="DK483" s="8"/>
      <c r="DL483" s="8"/>
      <c r="DM483" s="8"/>
      <c r="DN483" s="8"/>
      <c r="DO483" s="8"/>
      <c r="DP483" s="8"/>
      <c r="DQ483" s="8"/>
      <c r="DR483" s="8"/>
      <c r="DS483" s="8"/>
      <c r="DT483" s="8"/>
      <c r="DU483" s="8"/>
      <c r="DV483" s="8"/>
      <c r="DW483" s="8"/>
      <c r="DX483" s="8"/>
      <c r="DY483" s="8"/>
    </row>
    <row r="484" customFormat="false" ht="15.75" hidden="false" customHeight="true" outlineLevel="0" collapsed="false">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c r="AZ484" s="8"/>
      <c r="BA484" s="8"/>
      <c r="BB484" s="8"/>
      <c r="BC484" s="8"/>
      <c r="BD484" s="8"/>
      <c r="BE484" s="8"/>
      <c r="BF484" s="8"/>
      <c r="BG484" s="8"/>
      <c r="BH484" s="8"/>
      <c r="BI484" s="8"/>
      <c r="BJ484" s="8"/>
      <c r="BK484" s="8"/>
      <c r="BL484" s="8"/>
      <c r="BM484" s="8"/>
      <c r="BN484" s="8"/>
      <c r="BO484" s="8"/>
      <c r="BP484" s="8"/>
      <c r="BQ484" s="8"/>
      <c r="BR484" s="8"/>
      <c r="BS484" s="8"/>
      <c r="BT484" s="8"/>
      <c r="BU484" s="8"/>
      <c r="BV484" s="8"/>
      <c r="BW484" s="8"/>
      <c r="BX484" s="8"/>
      <c r="BY484" s="8"/>
      <c r="BZ484" s="8"/>
      <c r="CA484" s="8"/>
      <c r="CB484" s="8"/>
      <c r="CC484" s="8"/>
      <c r="CD484" s="8"/>
      <c r="CE484" s="8"/>
      <c r="CF484" s="8"/>
      <c r="CG484" s="8"/>
      <c r="CH484" s="8"/>
      <c r="CI484" s="8"/>
      <c r="CJ484" s="8"/>
      <c r="CK484" s="8"/>
      <c r="CL484" s="8"/>
      <c r="CM484" s="8"/>
      <c r="CN484" s="8"/>
      <c r="CO484" s="8"/>
      <c r="CP484" s="8"/>
      <c r="CQ484" s="8"/>
      <c r="CR484" s="8"/>
      <c r="CS484" s="8"/>
      <c r="CT484" s="8"/>
      <c r="CU484" s="8"/>
      <c r="CV484" s="8"/>
      <c r="CW484" s="8"/>
      <c r="CX484" s="8"/>
      <c r="CY484" s="8"/>
      <c r="CZ484" s="8"/>
      <c r="DA484" s="8"/>
      <c r="DB484" s="8"/>
      <c r="DC484" s="8"/>
      <c r="DD484" s="8"/>
      <c r="DE484" s="8"/>
      <c r="DF484" s="8"/>
      <c r="DG484" s="8"/>
      <c r="DH484" s="8"/>
      <c r="DI484" s="8"/>
      <c r="DJ484" s="8"/>
      <c r="DK484" s="8"/>
      <c r="DL484" s="8"/>
      <c r="DM484" s="8"/>
      <c r="DN484" s="8"/>
      <c r="DO484" s="8"/>
      <c r="DP484" s="8"/>
      <c r="DQ484" s="8"/>
      <c r="DR484" s="8"/>
      <c r="DS484" s="8"/>
      <c r="DT484" s="8"/>
      <c r="DU484" s="8"/>
      <c r="DV484" s="8"/>
      <c r="DW484" s="8"/>
      <c r="DX484" s="8"/>
      <c r="DY484" s="8"/>
    </row>
    <row r="485" customFormat="false" ht="15.75" hidden="false" customHeight="true" outlineLevel="0" collapsed="false">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c r="BF485" s="8"/>
      <c r="BG485" s="8"/>
      <c r="BH485" s="8"/>
      <c r="BI485" s="8"/>
      <c r="BJ485" s="8"/>
      <c r="BK485" s="8"/>
      <c r="BL485" s="8"/>
      <c r="BM485" s="8"/>
      <c r="BN485" s="8"/>
      <c r="BO485" s="8"/>
      <c r="BP485" s="8"/>
      <c r="BQ485" s="8"/>
      <c r="BR485" s="8"/>
      <c r="BS485" s="8"/>
      <c r="BT485" s="8"/>
      <c r="BU485" s="8"/>
      <c r="BV485" s="8"/>
      <c r="BW485" s="8"/>
      <c r="BX485" s="8"/>
      <c r="BY485" s="8"/>
      <c r="BZ485" s="8"/>
      <c r="CA485" s="8"/>
      <c r="CB485" s="8"/>
      <c r="CC485" s="8"/>
      <c r="CD485" s="8"/>
      <c r="CE485" s="8"/>
      <c r="CF485" s="8"/>
      <c r="CG485" s="8"/>
      <c r="CH485" s="8"/>
      <c r="CI485" s="8"/>
      <c r="CJ485" s="8"/>
      <c r="CK485" s="8"/>
      <c r="CL485" s="8"/>
      <c r="CM485" s="8"/>
      <c r="CN485" s="8"/>
      <c r="CO485" s="8"/>
      <c r="CP485" s="8"/>
      <c r="CQ485" s="8"/>
      <c r="CR485" s="8"/>
      <c r="CS485" s="8"/>
      <c r="CT485" s="8"/>
      <c r="CU485" s="8"/>
      <c r="CV485" s="8"/>
      <c r="CW485" s="8"/>
      <c r="CX485" s="8"/>
      <c r="CY485" s="8"/>
      <c r="CZ485" s="8"/>
      <c r="DA485" s="8"/>
      <c r="DB485" s="8"/>
      <c r="DC485" s="8"/>
      <c r="DD485" s="8"/>
      <c r="DE485" s="8"/>
      <c r="DF485" s="8"/>
      <c r="DG485" s="8"/>
      <c r="DH485" s="8"/>
      <c r="DI485" s="8"/>
      <c r="DJ485" s="8"/>
      <c r="DK485" s="8"/>
      <c r="DL485" s="8"/>
      <c r="DM485" s="8"/>
      <c r="DN485" s="8"/>
      <c r="DO485" s="8"/>
      <c r="DP485" s="8"/>
      <c r="DQ485" s="8"/>
      <c r="DR485" s="8"/>
      <c r="DS485" s="8"/>
      <c r="DT485" s="8"/>
      <c r="DU485" s="8"/>
      <c r="DV485" s="8"/>
      <c r="DW485" s="8"/>
      <c r="DX485" s="8"/>
      <c r="DY485" s="8"/>
    </row>
    <row r="486" customFormat="false" ht="15.75" hidden="false" customHeight="true" outlineLevel="0" collapsed="false">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c r="AZ486" s="8"/>
      <c r="BA486" s="8"/>
      <c r="BB486" s="8"/>
      <c r="BC486" s="8"/>
      <c r="BD486" s="8"/>
      <c r="BE486" s="8"/>
      <c r="BF486" s="8"/>
      <c r="BG486" s="8"/>
      <c r="BH486" s="8"/>
      <c r="BI486" s="8"/>
      <c r="BJ486" s="8"/>
      <c r="BK486" s="8"/>
      <c r="BL486" s="8"/>
      <c r="BM486" s="8"/>
      <c r="BN486" s="8"/>
      <c r="BO486" s="8"/>
      <c r="BP486" s="8"/>
      <c r="BQ486" s="8"/>
      <c r="BR486" s="8"/>
      <c r="BS486" s="8"/>
      <c r="BT486" s="8"/>
      <c r="BU486" s="8"/>
      <c r="BV486" s="8"/>
      <c r="BW486" s="8"/>
      <c r="BX486" s="8"/>
      <c r="BY486" s="8"/>
      <c r="BZ486" s="8"/>
      <c r="CA486" s="8"/>
      <c r="CB486" s="8"/>
      <c r="CC486" s="8"/>
      <c r="CD486" s="8"/>
      <c r="CE486" s="8"/>
      <c r="CF486" s="8"/>
      <c r="CG486" s="8"/>
      <c r="CH486" s="8"/>
      <c r="CI486" s="8"/>
      <c r="CJ486" s="8"/>
      <c r="CK486" s="8"/>
      <c r="CL486" s="8"/>
      <c r="CM486" s="8"/>
      <c r="CN486" s="8"/>
      <c r="CO486" s="8"/>
      <c r="CP486" s="8"/>
      <c r="CQ486" s="8"/>
      <c r="CR486" s="8"/>
      <c r="CS486" s="8"/>
      <c r="CT486" s="8"/>
      <c r="CU486" s="8"/>
      <c r="CV486" s="8"/>
      <c r="CW486" s="8"/>
      <c r="CX486" s="8"/>
      <c r="CY486" s="8"/>
      <c r="CZ486" s="8"/>
      <c r="DA486" s="8"/>
      <c r="DB486" s="8"/>
      <c r="DC486" s="8"/>
      <c r="DD486" s="8"/>
      <c r="DE486" s="8"/>
      <c r="DF486" s="8"/>
      <c r="DG486" s="8"/>
      <c r="DH486" s="8"/>
      <c r="DI486" s="8"/>
      <c r="DJ486" s="8"/>
      <c r="DK486" s="8"/>
      <c r="DL486" s="8"/>
      <c r="DM486" s="8"/>
      <c r="DN486" s="8"/>
      <c r="DO486" s="8"/>
      <c r="DP486" s="8"/>
      <c r="DQ486" s="8"/>
      <c r="DR486" s="8"/>
      <c r="DS486" s="8"/>
      <c r="DT486" s="8"/>
      <c r="DU486" s="8"/>
      <c r="DV486" s="8"/>
      <c r="DW486" s="8"/>
      <c r="DX486" s="8"/>
      <c r="DY486" s="8"/>
    </row>
    <row r="487" customFormat="false" ht="15.75" hidden="false" customHeight="true" outlineLevel="0" collapsed="false">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c r="BG487" s="8"/>
      <c r="BH487" s="8"/>
      <c r="BI487" s="8"/>
      <c r="BJ487" s="8"/>
      <c r="BK487" s="8"/>
      <c r="BL487" s="8"/>
      <c r="BM487" s="8"/>
      <c r="BN487" s="8"/>
      <c r="BO487" s="8"/>
      <c r="BP487" s="8"/>
      <c r="BQ487" s="8"/>
      <c r="BR487" s="8"/>
      <c r="BS487" s="8"/>
      <c r="BT487" s="8"/>
      <c r="BU487" s="8"/>
      <c r="BV487" s="8"/>
      <c r="BW487" s="8"/>
      <c r="BX487" s="8"/>
      <c r="BY487" s="8"/>
      <c r="BZ487" s="8"/>
      <c r="CA487" s="8"/>
      <c r="CB487" s="8"/>
      <c r="CC487" s="8"/>
      <c r="CD487" s="8"/>
      <c r="CE487" s="8"/>
      <c r="CF487" s="8"/>
      <c r="CG487" s="8"/>
      <c r="CH487" s="8"/>
      <c r="CI487" s="8"/>
      <c r="CJ487" s="8"/>
      <c r="CK487" s="8"/>
      <c r="CL487" s="8"/>
      <c r="CM487" s="8"/>
      <c r="CN487" s="8"/>
      <c r="CO487" s="8"/>
      <c r="CP487" s="8"/>
      <c r="CQ487" s="8"/>
      <c r="CR487" s="8"/>
      <c r="CS487" s="8"/>
      <c r="CT487" s="8"/>
      <c r="CU487" s="8"/>
      <c r="CV487" s="8"/>
      <c r="CW487" s="8"/>
      <c r="CX487" s="8"/>
      <c r="CY487" s="8"/>
      <c r="CZ487" s="8"/>
      <c r="DA487" s="8"/>
      <c r="DB487" s="8"/>
      <c r="DC487" s="8"/>
      <c r="DD487" s="8"/>
      <c r="DE487" s="8"/>
      <c r="DF487" s="8"/>
      <c r="DG487" s="8"/>
      <c r="DH487" s="8"/>
      <c r="DI487" s="8"/>
      <c r="DJ487" s="8"/>
      <c r="DK487" s="8"/>
      <c r="DL487" s="8"/>
      <c r="DM487" s="8"/>
      <c r="DN487" s="8"/>
      <c r="DO487" s="8"/>
      <c r="DP487" s="8"/>
      <c r="DQ487" s="8"/>
      <c r="DR487" s="8"/>
      <c r="DS487" s="8"/>
      <c r="DT487" s="8"/>
      <c r="DU487" s="8"/>
      <c r="DV487" s="8"/>
      <c r="DW487" s="8"/>
      <c r="DX487" s="8"/>
      <c r="DY487" s="8"/>
    </row>
    <row r="488" customFormat="false" ht="15.75" hidden="false" customHeight="true" outlineLevel="0" collapsed="false">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c r="AZ488" s="8"/>
      <c r="BA488" s="8"/>
      <c r="BB488" s="8"/>
      <c r="BC488" s="8"/>
      <c r="BD488" s="8"/>
      <c r="BE488" s="8"/>
      <c r="BF488" s="8"/>
      <c r="BG488" s="8"/>
      <c r="BH488" s="8"/>
      <c r="BI488" s="8"/>
      <c r="BJ488" s="8"/>
      <c r="BK488" s="8"/>
      <c r="BL488" s="8"/>
      <c r="BM488" s="8"/>
      <c r="BN488" s="8"/>
      <c r="BO488" s="8"/>
      <c r="BP488" s="8"/>
      <c r="BQ488" s="8"/>
      <c r="BR488" s="8"/>
      <c r="BS488" s="8"/>
      <c r="BT488" s="8"/>
      <c r="BU488" s="8"/>
      <c r="BV488" s="8"/>
      <c r="BW488" s="8"/>
      <c r="BX488" s="8"/>
      <c r="BY488" s="8"/>
      <c r="BZ488" s="8"/>
      <c r="CA488" s="8"/>
      <c r="CB488" s="8"/>
      <c r="CC488" s="8"/>
      <c r="CD488" s="8"/>
      <c r="CE488" s="8"/>
      <c r="CF488" s="8"/>
      <c r="CG488" s="8"/>
      <c r="CH488" s="8"/>
      <c r="CI488" s="8"/>
      <c r="CJ488" s="8"/>
      <c r="CK488" s="8"/>
      <c r="CL488" s="8"/>
      <c r="CM488" s="8"/>
      <c r="CN488" s="8"/>
      <c r="CO488" s="8"/>
      <c r="CP488" s="8"/>
      <c r="CQ488" s="8"/>
      <c r="CR488" s="8"/>
      <c r="CS488" s="8"/>
      <c r="CT488" s="8"/>
      <c r="CU488" s="8"/>
      <c r="CV488" s="8"/>
      <c r="CW488" s="8"/>
      <c r="CX488" s="8"/>
      <c r="CY488" s="8"/>
      <c r="CZ488" s="8"/>
      <c r="DA488" s="8"/>
      <c r="DB488" s="8"/>
      <c r="DC488" s="8"/>
      <c r="DD488" s="8"/>
      <c r="DE488" s="8"/>
      <c r="DF488" s="8"/>
      <c r="DG488" s="8"/>
      <c r="DH488" s="8"/>
      <c r="DI488" s="8"/>
      <c r="DJ488" s="8"/>
      <c r="DK488" s="8"/>
      <c r="DL488" s="8"/>
      <c r="DM488" s="8"/>
      <c r="DN488" s="8"/>
      <c r="DO488" s="8"/>
      <c r="DP488" s="8"/>
      <c r="DQ488" s="8"/>
      <c r="DR488" s="8"/>
      <c r="DS488" s="8"/>
      <c r="DT488" s="8"/>
      <c r="DU488" s="8"/>
      <c r="DV488" s="8"/>
      <c r="DW488" s="8"/>
      <c r="DX488" s="8"/>
      <c r="DY488" s="8"/>
    </row>
    <row r="489" customFormat="false" ht="15.75" hidden="false" customHeight="true" outlineLevel="0" collapsed="false">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c r="AZ489" s="8"/>
      <c r="BA489" s="8"/>
      <c r="BB489" s="8"/>
      <c r="BC489" s="8"/>
      <c r="BD489" s="8"/>
      <c r="BE489" s="8"/>
      <c r="BF489" s="8"/>
      <c r="BG489" s="8"/>
      <c r="BH489" s="8"/>
      <c r="BI489" s="8"/>
      <c r="BJ489" s="8"/>
      <c r="BK489" s="8"/>
      <c r="BL489" s="8"/>
      <c r="BM489" s="8"/>
      <c r="BN489" s="8"/>
      <c r="BO489" s="8"/>
      <c r="BP489" s="8"/>
      <c r="BQ489" s="8"/>
      <c r="BR489" s="8"/>
      <c r="BS489" s="8"/>
      <c r="BT489" s="8"/>
      <c r="BU489" s="8"/>
      <c r="BV489" s="8"/>
      <c r="BW489" s="8"/>
      <c r="BX489" s="8"/>
      <c r="BY489" s="8"/>
      <c r="BZ489" s="8"/>
      <c r="CA489" s="8"/>
      <c r="CB489" s="8"/>
      <c r="CC489" s="8"/>
      <c r="CD489" s="8"/>
      <c r="CE489" s="8"/>
      <c r="CF489" s="8"/>
      <c r="CG489" s="8"/>
      <c r="CH489" s="8"/>
      <c r="CI489" s="8"/>
      <c r="CJ489" s="8"/>
      <c r="CK489" s="8"/>
      <c r="CL489" s="8"/>
      <c r="CM489" s="8"/>
      <c r="CN489" s="8"/>
      <c r="CO489" s="8"/>
      <c r="CP489" s="8"/>
      <c r="CQ489" s="8"/>
      <c r="CR489" s="8"/>
      <c r="CS489" s="8"/>
      <c r="CT489" s="8"/>
      <c r="CU489" s="8"/>
      <c r="CV489" s="8"/>
      <c r="CW489" s="8"/>
      <c r="CX489" s="8"/>
      <c r="CY489" s="8"/>
      <c r="CZ489" s="8"/>
      <c r="DA489" s="8"/>
      <c r="DB489" s="8"/>
      <c r="DC489" s="8"/>
      <c r="DD489" s="8"/>
      <c r="DE489" s="8"/>
      <c r="DF489" s="8"/>
      <c r="DG489" s="8"/>
      <c r="DH489" s="8"/>
      <c r="DI489" s="8"/>
      <c r="DJ489" s="8"/>
      <c r="DK489" s="8"/>
      <c r="DL489" s="8"/>
      <c r="DM489" s="8"/>
      <c r="DN489" s="8"/>
      <c r="DO489" s="8"/>
      <c r="DP489" s="8"/>
      <c r="DQ489" s="8"/>
      <c r="DR489" s="8"/>
      <c r="DS489" s="8"/>
      <c r="DT489" s="8"/>
      <c r="DU489" s="8"/>
      <c r="DV489" s="8"/>
      <c r="DW489" s="8"/>
      <c r="DX489" s="8"/>
      <c r="DY489" s="8"/>
    </row>
    <row r="490" customFormat="false" ht="15.75" hidden="false" customHeight="true" outlineLevel="0" collapsed="false">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c r="AZ490" s="8"/>
      <c r="BA490" s="8"/>
      <c r="BB490" s="8"/>
      <c r="BC490" s="8"/>
      <c r="BD490" s="8"/>
      <c r="BE490" s="8"/>
      <c r="BF490" s="8"/>
      <c r="BG490" s="8"/>
      <c r="BH490" s="8"/>
      <c r="BI490" s="8"/>
      <c r="BJ490" s="8"/>
      <c r="BK490" s="8"/>
      <c r="BL490" s="8"/>
      <c r="BM490" s="8"/>
      <c r="BN490" s="8"/>
      <c r="BO490" s="8"/>
      <c r="BP490" s="8"/>
      <c r="BQ490" s="8"/>
      <c r="BR490" s="8"/>
      <c r="BS490" s="8"/>
      <c r="BT490" s="8"/>
      <c r="BU490" s="8"/>
      <c r="BV490" s="8"/>
      <c r="BW490" s="8"/>
      <c r="BX490" s="8"/>
      <c r="BY490" s="8"/>
      <c r="BZ490" s="8"/>
      <c r="CA490" s="8"/>
      <c r="CB490" s="8"/>
      <c r="CC490" s="8"/>
      <c r="CD490" s="8"/>
      <c r="CE490" s="8"/>
      <c r="CF490" s="8"/>
      <c r="CG490" s="8"/>
      <c r="CH490" s="8"/>
      <c r="CI490" s="8"/>
      <c r="CJ490" s="8"/>
      <c r="CK490" s="8"/>
      <c r="CL490" s="8"/>
      <c r="CM490" s="8"/>
      <c r="CN490" s="8"/>
      <c r="CO490" s="8"/>
      <c r="CP490" s="8"/>
      <c r="CQ490" s="8"/>
      <c r="CR490" s="8"/>
      <c r="CS490" s="8"/>
      <c r="CT490" s="8"/>
      <c r="CU490" s="8"/>
      <c r="CV490" s="8"/>
      <c r="CW490" s="8"/>
      <c r="CX490" s="8"/>
      <c r="CY490" s="8"/>
      <c r="CZ490" s="8"/>
      <c r="DA490" s="8"/>
      <c r="DB490" s="8"/>
      <c r="DC490" s="8"/>
      <c r="DD490" s="8"/>
      <c r="DE490" s="8"/>
      <c r="DF490" s="8"/>
      <c r="DG490" s="8"/>
      <c r="DH490" s="8"/>
      <c r="DI490" s="8"/>
      <c r="DJ490" s="8"/>
      <c r="DK490" s="8"/>
      <c r="DL490" s="8"/>
      <c r="DM490" s="8"/>
      <c r="DN490" s="8"/>
      <c r="DO490" s="8"/>
      <c r="DP490" s="8"/>
      <c r="DQ490" s="8"/>
      <c r="DR490" s="8"/>
      <c r="DS490" s="8"/>
      <c r="DT490" s="8"/>
      <c r="DU490" s="8"/>
      <c r="DV490" s="8"/>
      <c r="DW490" s="8"/>
      <c r="DX490" s="8"/>
      <c r="DY490" s="8"/>
    </row>
    <row r="491" customFormat="false" ht="15.75" hidden="false" customHeight="true" outlineLevel="0" collapsed="false">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c r="AZ491" s="8"/>
      <c r="BA491" s="8"/>
      <c r="BB491" s="8"/>
      <c r="BC491" s="8"/>
      <c r="BD491" s="8"/>
      <c r="BE491" s="8"/>
      <c r="BF491" s="8"/>
      <c r="BG491" s="8"/>
      <c r="BH491" s="8"/>
      <c r="BI491" s="8"/>
      <c r="BJ491" s="8"/>
      <c r="BK491" s="8"/>
      <c r="BL491" s="8"/>
      <c r="BM491" s="8"/>
      <c r="BN491" s="8"/>
      <c r="BO491" s="8"/>
      <c r="BP491" s="8"/>
      <c r="BQ491" s="8"/>
      <c r="BR491" s="8"/>
      <c r="BS491" s="8"/>
      <c r="BT491" s="8"/>
      <c r="BU491" s="8"/>
      <c r="BV491" s="8"/>
      <c r="BW491" s="8"/>
      <c r="BX491" s="8"/>
      <c r="BY491" s="8"/>
      <c r="BZ491" s="8"/>
      <c r="CA491" s="8"/>
      <c r="CB491" s="8"/>
      <c r="CC491" s="8"/>
      <c r="CD491" s="8"/>
      <c r="CE491" s="8"/>
      <c r="CF491" s="8"/>
      <c r="CG491" s="8"/>
      <c r="CH491" s="8"/>
      <c r="CI491" s="8"/>
      <c r="CJ491" s="8"/>
      <c r="CK491" s="8"/>
      <c r="CL491" s="8"/>
      <c r="CM491" s="8"/>
      <c r="CN491" s="8"/>
      <c r="CO491" s="8"/>
      <c r="CP491" s="8"/>
      <c r="CQ491" s="8"/>
      <c r="CR491" s="8"/>
      <c r="CS491" s="8"/>
      <c r="CT491" s="8"/>
      <c r="CU491" s="8"/>
      <c r="CV491" s="8"/>
      <c r="CW491" s="8"/>
      <c r="CX491" s="8"/>
      <c r="CY491" s="8"/>
      <c r="CZ491" s="8"/>
      <c r="DA491" s="8"/>
      <c r="DB491" s="8"/>
      <c r="DC491" s="8"/>
      <c r="DD491" s="8"/>
      <c r="DE491" s="8"/>
      <c r="DF491" s="8"/>
      <c r="DG491" s="8"/>
      <c r="DH491" s="8"/>
      <c r="DI491" s="8"/>
      <c r="DJ491" s="8"/>
      <c r="DK491" s="8"/>
      <c r="DL491" s="8"/>
      <c r="DM491" s="8"/>
      <c r="DN491" s="8"/>
      <c r="DO491" s="8"/>
      <c r="DP491" s="8"/>
      <c r="DQ491" s="8"/>
      <c r="DR491" s="8"/>
      <c r="DS491" s="8"/>
      <c r="DT491" s="8"/>
      <c r="DU491" s="8"/>
      <c r="DV491" s="8"/>
      <c r="DW491" s="8"/>
      <c r="DX491" s="8"/>
      <c r="DY491" s="8"/>
    </row>
    <row r="492" customFormat="false" ht="15.75" hidden="false" customHeight="true" outlineLevel="0" collapsed="false">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c r="AZ492" s="8"/>
      <c r="BA492" s="8"/>
      <c r="BB492" s="8"/>
      <c r="BC492" s="8"/>
      <c r="BD492" s="8"/>
      <c r="BE492" s="8"/>
      <c r="BF492" s="8"/>
      <c r="BG492" s="8"/>
      <c r="BH492" s="8"/>
      <c r="BI492" s="8"/>
      <c r="BJ492" s="8"/>
      <c r="BK492" s="8"/>
      <c r="BL492" s="8"/>
      <c r="BM492" s="8"/>
      <c r="BN492" s="8"/>
      <c r="BO492" s="8"/>
      <c r="BP492" s="8"/>
      <c r="BQ492" s="8"/>
      <c r="BR492" s="8"/>
      <c r="BS492" s="8"/>
      <c r="BT492" s="8"/>
      <c r="BU492" s="8"/>
      <c r="BV492" s="8"/>
      <c r="BW492" s="8"/>
      <c r="BX492" s="8"/>
      <c r="BY492" s="8"/>
      <c r="BZ492" s="8"/>
      <c r="CA492" s="8"/>
      <c r="CB492" s="8"/>
      <c r="CC492" s="8"/>
      <c r="CD492" s="8"/>
      <c r="CE492" s="8"/>
      <c r="CF492" s="8"/>
      <c r="CG492" s="8"/>
      <c r="CH492" s="8"/>
      <c r="CI492" s="8"/>
      <c r="CJ492" s="8"/>
      <c r="CK492" s="8"/>
      <c r="CL492" s="8"/>
      <c r="CM492" s="8"/>
      <c r="CN492" s="8"/>
      <c r="CO492" s="8"/>
      <c r="CP492" s="8"/>
      <c r="CQ492" s="8"/>
      <c r="CR492" s="8"/>
      <c r="CS492" s="8"/>
      <c r="CT492" s="8"/>
      <c r="CU492" s="8"/>
      <c r="CV492" s="8"/>
      <c r="CW492" s="8"/>
      <c r="CX492" s="8"/>
      <c r="CY492" s="8"/>
      <c r="CZ492" s="8"/>
      <c r="DA492" s="8"/>
      <c r="DB492" s="8"/>
      <c r="DC492" s="8"/>
      <c r="DD492" s="8"/>
      <c r="DE492" s="8"/>
      <c r="DF492" s="8"/>
      <c r="DG492" s="8"/>
      <c r="DH492" s="8"/>
      <c r="DI492" s="8"/>
      <c r="DJ492" s="8"/>
      <c r="DK492" s="8"/>
      <c r="DL492" s="8"/>
      <c r="DM492" s="8"/>
      <c r="DN492" s="8"/>
      <c r="DO492" s="8"/>
      <c r="DP492" s="8"/>
      <c r="DQ492" s="8"/>
      <c r="DR492" s="8"/>
      <c r="DS492" s="8"/>
      <c r="DT492" s="8"/>
      <c r="DU492" s="8"/>
      <c r="DV492" s="8"/>
      <c r="DW492" s="8"/>
      <c r="DX492" s="8"/>
      <c r="DY492" s="8"/>
    </row>
    <row r="493" customFormat="false" ht="15.75" hidden="false" customHeight="true" outlineLevel="0" collapsed="false">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c r="BF493" s="8"/>
      <c r="BG493" s="8"/>
      <c r="BH493" s="8"/>
      <c r="BI493" s="8"/>
      <c r="BJ493" s="8"/>
      <c r="BK493" s="8"/>
      <c r="BL493" s="8"/>
      <c r="BM493" s="8"/>
      <c r="BN493" s="8"/>
      <c r="BO493" s="8"/>
      <c r="BP493" s="8"/>
      <c r="BQ493" s="8"/>
      <c r="BR493" s="8"/>
      <c r="BS493" s="8"/>
      <c r="BT493" s="8"/>
      <c r="BU493" s="8"/>
      <c r="BV493" s="8"/>
      <c r="BW493" s="8"/>
      <c r="BX493" s="8"/>
      <c r="BY493" s="8"/>
      <c r="BZ493" s="8"/>
      <c r="CA493" s="8"/>
      <c r="CB493" s="8"/>
      <c r="CC493" s="8"/>
      <c r="CD493" s="8"/>
      <c r="CE493" s="8"/>
      <c r="CF493" s="8"/>
      <c r="CG493" s="8"/>
      <c r="CH493" s="8"/>
      <c r="CI493" s="8"/>
      <c r="CJ493" s="8"/>
      <c r="CK493" s="8"/>
      <c r="CL493" s="8"/>
      <c r="CM493" s="8"/>
      <c r="CN493" s="8"/>
      <c r="CO493" s="8"/>
      <c r="CP493" s="8"/>
      <c r="CQ493" s="8"/>
      <c r="CR493" s="8"/>
      <c r="CS493" s="8"/>
      <c r="CT493" s="8"/>
      <c r="CU493" s="8"/>
      <c r="CV493" s="8"/>
      <c r="CW493" s="8"/>
      <c r="CX493" s="8"/>
      <c r="CY493" s="8"/>
      <c r="CZ493" s="8"/>
      <c r="DA493" s="8"/>
      <c r="DB493" s="8"/>
      <c r="DC493" s="8"/>
      <c r="DD493" s="8"/>
      <c r="DE493" s="8"/>
      <c r="DF493" s="8"/>
      <c r="DG493" s="8"/>
      <c r="DH493" s="8"/>
      <c r="DI493" s="8"/>
      <c r="DJ493" s="8"/>
      <c r="DK493" s="8"/>
      <c r="DL493" s="8"/>
      <c r="DM493" s="8"/>
      <c r="DN493" s="8"/>
      <c r="DO493" s="8"/>
      <c r="DP493" s="8"/>
      <c r="DQ493" s="8"/>
      <c r="DR493" s="8"/>
      <c r="DS493" s="8"/>
      <c r="DT493" s="8"/>
      <c r="DU493" s="8"/>
      <c r="DV493" s="8"/>
      <c r="DW493" s="8"/>
      <c r="DX493" s="8"/>
      <c r="DY493" s="8"/>
    </row>
    <row r="494" customFormat="false" ht="15.75" hidden="false" customHeight="true" outlineLevel="0" collapsed="false">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c r="BF494" s="8"/>
      <c r="BG494" s="8"/>
      <c r="BH494" s="8"/>
      <c r="BI494" s="8"/>
      <c r="BJ494" s="8"/>
      <c r="BK494" s="8"/>
      <c r="BL494" s="8"/>
      <c r="BM494" s="8"/>
      <c r="BN494" s="8"/>
      <c r="BO494" s="8"/>
      <c r="BP494" s="8"/>
      <c r="BQ494" s="8"/>
      <c r="BR494" s="8"/>
      <c r="BS494" s="8"/>
      <c r="BT494" s="8"/>
      <c r="BU494" s="8"/>
      <c r="BV494" s="8"/>
      <c r="BW494" s="8"/>
      <c r="BX494" s="8"/>
      <c r="BY494" s="8"/>
      <c r="BZ494" s="8"/>
      <c r="CA494" s="8"/>
      <c r="CB494" s="8"/>
      <c r="CC494" s="8"/>
      <c r="CD494" s="8"/>
      <c r="CE494" s="8"/>
      <c r="CF494" s="8"/>
      <c r="CG494" s="8"/>
      <c r="CH494" s="8"/>
      <c r="CI494" s="8"/>
      <c r="CJ494" s="8"/>
      <c r="CK494" s="8"/>
      <c r="CL494" s="8"/>
      <c r="CM494" s="8"/>
      <c r="CN494" s="8"/>
      <c r="CO494" s="8"/>
      <c r="CP494" s="8"/>
      <c r="CQ494" s="8"/>
      <c r="CR494" s="8"/>
      <c r="CS494" s="8"/>
      <c r="CT494" s="8"/>
      <c r="CU494" s="8"/>
      <c r="CV494" s="8"/>
      <c r="CW494" s="8"/>
      <c r="CX494" s="8"/>
      <c r="CY494" s="8"/>
      <c r="CZ494" s="8"/>
      <c r="DA494" s="8"/>
      <c r="DB494" s="8"/>
      <c r="DC494" s="8"/>
      <c r="DD494" s="8"/>
      <c r="DE494" s="8"/>
      <c r="DF494" s="8"/>
      <c r="DG494" s="8"/>
      <c r="DH494" s="8"/>
      <c r="DI494" s="8"/>
      <c r="DJ494" s="8"/>
      <c r="DK494" s="8"/>
      <c r="DL494" s="8"/>
      <c r="DM494" s="8"/>
      <c r="DN494" s="8"/>
      <c r="DO494" s="8"/>
      <c r="DP494" s="8"/>
      <c r="DQ494" s="8"/>
      <c r="DR494" s="8"/>
      <c r="DS494" s="8"/>
      <c r="DT494" s="8"/>
      <c r="DU494" s="8"/>
      <c r="DV494" s="8"/>
      <c r="DW494" s="8"/>
      <c r="DX494" s="8"/>
      <c r="DY494" s="8"/>
    </row>
    <row r="495" customFormat="false" ht="15.75" hidden="false" customHeight="true" outlineLevel="0" collapsed="false">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c r="AZ495" s="8"/>
      <c r="BA495" s="8"/>
      <c r="BB495" s="8"/>
      <c r="BC495" s="8"/>
      <c r="BD495" s="8"/>
      <c r="BE495" s="8"/>
      <c r="BF495" s="8"/>
      <c r="BG495" s="8"/>
      <c r="BH495" s="8"/>
      <c r="BI495" s="8"/>
      <c r="BJ495" s="8"/>
      <c r="BK495" s="8"/>
      <c r="BL495" s="8"/>
      <c r="BM495" s="8"/>
      <c r="BN495" s="8"/>
      <c r="BO495" s="8"/>
      <c r="BP495" s="8"/>
      <c r="BQ495" s="8"/>
      <c r="BR495" s="8"/>
      <c r="BS495" s="8"/>
      <c r="BT495" s="8"/>
      <c r="BU495" s="8"/>
      <c r="BV495" s="8"/>
      <c r="BW495" s="8"/>
      <c r="BX495" s="8"/>
      <c r="BY495" s="8"/>
      <c r="BZ495" s="8"/>
      <c r="CA495" s="8"/>
      <c r="CB495" s="8"/>
      <c r="CC495" s="8"/>
      <c r="CD495" s="8"/>
      <c r="CE495" s="8"/>
      <c r="CF495" s="8"/>
      <c r="CG495" s="8"/>
      <c r="CH495" s="8"/>
      <c r="CI495" s="8"/>
      <c r="CJ495" s="8"/>
      <c r="CK495" s="8"/>
      <c r="CL495" s="8"/>
      <c r="CM495" s="8"/>
      <c r="CN495" s="8"/>
      <c r="CO495" s="8"/>
      <c r="CP495" s="8"/>
      <c r="CQ495" s="8"/>
      <c r="CR495" s="8"/>
      <c r="CS495" s="8"/>
      <c r="CT495" s="8"/>
      <c r="CU495" s="8"/>
      <c r="CV495" s="8"/>
      <c r="CW495" s="8"/>
      <c r="CX495" s="8"/>
      <c r="CY495" s="8"/>
      <c r="CZ495" s="8"/>
      <c r="DA495" s="8"/>
      <c r="DB495" s="8"/>
      <c r="DC495" s="8"/>
      <c r="DD495" s="8"/>
      <c r="DE495" s="8"/>
      <c r="DF495" s="8"/>
      <c r="DG495" s="8"/>
      <c r="DH495" s="8"/>
      <c r="DI495" s="8"/>
      <c r="DJ495" s="8"/>
      <c r="DK495" s="8"/>
      <c r="DL495" s="8"/>
      <c r="DM495" s="8"/>
      <c r="DN495" s="8"/>
      <c r="DO495" s="8"/>
      <c r="DP495" s="8"/>
      <c r="DQ495" s="8"/>
      <c r="DR495" s="8"/>
      <c r="DS495" s="8"/>
      <c r="DT495" s="8"/>
      <c r="DU495" s="8"/>
      <c r="DV495" s="8"/>
      <c r="DW495" s="8"/>
      <c r="DX495" s="8"/>
      <c r="DY495" s="8"/>
    </row>
    <row r="496" customFormat="false" ht="15.75" hidden="false" customHeight="true" outlineLevel="0" collapsed="false">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c r="BE496" s="8"/>
      <c r="BF496" s="8"/>
      <c r="BG496" s="8"/>
      <c r="BH496" s="8"/>
      <c r="BI496" s="8"/>
      <c r="BJ496" s="8"/>
      <c r="BK496" s="8"/>
      <c r="BL496" s="8"/>
      <c r="BM496" s="8"/>
      <c r="BN496" s="8"/>
      <c r="BO496" s="8"/>
      <c r="BP496" s="8"/>
      <c r="BQ496" s="8"/>
      <c r="BR496" s="8"/>
      <c r="BS496" s="8"/>
      <c r="BT496" s="8"/>
      <c r="BU496" s="8"/>
      <c r="BV496" s="8"/>
      <c r="BW496" s="8"/>
      <c r="BX496" s="8"/>
      <c r="BY496" s="8"/>
      <c r="BZ496" s="8"/>
      <c r="CA496" s="8"/>
      <c r="CB496" s="8"/>
      <c r="CC496" s="8"/>
      <c r="CD496" s="8"/>
      <c r="CE496" s="8"/>
      <c r="CF496" s="8"/>
      <c r="CG496" s="8"/>
      <c r="CH496" s="8"/>
      <c r="CI496" s="8"/>
      <c r="CJ496" s="8"/>
      <c r="CK496" s="8"/>
      <c r="CL496" s="8"/>
      <c r="CM496" s="8"/>
      <c r="CN496" s="8"/>
      <c r="CO496" s="8"/>
      <c r="CP496" s="8"/>
      <c r="CQ496" s="8"/>
      <c r="CR496" s="8"/>
      <c r="CS496" s="8"/>
      <c r="CT496" s="8"/>
      <c r="CU496" s="8"/>
      <c r="CV496" s="8"/>
      <c r="CW496" s="8"/>
      <c r="CX496" s="8"/>
      <c r="CY496" s="8"/>
      <c r="CZ496" s="8"/>
      <c r="DA496" s="8"/>
      <c r="DB496" s="8"/>
      <c r="DC496" s="8"/>
      <c r="DD496" s="8"/>
      <c r="DE496" s="8"/>
      <c r="DF496" s="8"/>
      <c r="DG496" s="8"/>
      <c r="DH496" s="8"/>
      <c r="DI496" s="8"/>
      <c r="DJ496" s="8"/>
      <c r="DK496" s="8"/>
      <c r="DL496" s="8"/>
      <c r="DM496" s="8"/>
      <c r="DN496" s="8"/>
      <c r="DO496" s="8"/>
      <c r="DP496" s="8"/>
      <c r="DQ496" s="8"/>
      <c r="DR496" s="8"/>
      <c r="DS496" s="8"/>
      <c r="DT496" s="8"/>
      <c r="DU496" s="8"/>
      <c r="DV496" s="8"/>
      <c r="DW496" s="8"/>
      <c r="DX496" s="8"/>
      <c r="DY496" s="8"/>
    </row>
    <row r="497" customFormat="false" ht="15.75" hidden="false" customHeight="true" outlineLevel="0" collapsed="false">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c r="AZ497" s="8"/>
      <c r="BA497" s="8"/>
      <c r="BB497" s="8"/>
      <c r="BC497" s="8"/>
      <c r="BD497" s="8"/>
      <c r="BE497" s="8"/>
      <c r="BF497" s="8"/>
      <c r="BG497" s="8"/>
      <c r="BH497" s="8"/>
      <c r="BI497" s="8"/>
      <c r="BJ497" s="8"/>
      <c r="BK497" s="8"/>
      <c r="BL497" s="8"/>
      <c r="BM497" s="8"/>
      <c r="BN497" s="8"/>
      <c r="BO497" s="8"/>
      <c r="BP497" s="8"/>
      <c r="BQ497" s="8"/>
      <c r="BR497" s="8"/>
      <c r="BS497" s="8"/>
      <c r="BT497" s="8"/>
      <c r="BU497" s="8"/>
      <c r="BV497" s="8"/>
      <c r="BW497" s="8"/>
      <c r="BX497" s="8"/>
      <c r="BY497" s="8"/>
      <c r="BZ497" s="8"/>
      <c r="CA497" s="8"/>
      <c r="CB497" s="8"/>
      <c r="CC497" s="8"/>
      <c r="CD497" s="8"/>
      <c r="CE497" s="8"/>
      <c r="CF497" s="8"/>
      <c r="CG497" s="8"/>
      <c r="CH497" s="8"/>
      <c r="CI497" s="8"/>
      <c r="CJ497" s="8"/>
      <c r="CK497" s="8"/>
      <c r="CL497" s="8"/>
      <c r="CM497" s="8"/>
      <c r="CN497" s="8"/>
      <c r="CO497" s="8"/>
      <c r="CP497" s="8"/>
      <c r="CQ497" s="8"/>
      <c r="CR497" s="8"/>
      <c r="CS497" s="8"/>
      <c r="CT497" s="8"/>
      <c r="CU497" s="8"/>
      <c r="CV497" s="8"/>
      <c r="CW497" s="8"/>
      <c r="CX497" s="8"/>
      <c r="CY497" s="8"/>
      <c r="CZ497" s="8"/>
      <c r="DA497" s="8"/>
      <c r="DB497" s="8"/>
      <c r="DC497" s="8"/>
      <c r="DD497" s="8"/>
      <c r="DE497" s="8"/>
      <c r="DF497" s="8"/>
      <c r="DG497" s="8"/>
      <c r="DH497" s="8"/>
      <c r="DI497" s="8"/>
      <c r="DJ497" s="8"/>
      <c r="DK497" s="8"/>
      <c r="DL497" s="8"/>
      <c r="DM497" s="8"/>
      <c r="DN497" s="8"/>
      <c r="DO497" s="8"/>
      <c r="DP497" s="8"/>
      <c r="DQ497" s="8"/>
      <c r="DR497" s="8"/>
      <c r="DS497" s="8"/>
      <c r="DT497" s="8"/>
      <c r="DU497" s="8"/>
      <c r="DV497" s="8"/>
      <c r="DW497" s="8"/>
      <c r="DX497" s="8"/>
      <c r="DY497" s="8"/>
    </row>
    <row r="498" customFormat="false" ht="15.75" hidden="false" customHeight="true" outlineLevel="0" collapsed="false">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8"/>
      <c r="AX498" s="8"/>
      <c r="AY498" s="8"/>
      <c r="AZ498" s="8"/>
      <c r="BA498" s="8"/>
      <c r="BB498" s="8"/>
      <c r="BC498" s="8"/>
      <c r="BD498" s="8"/>
      <c r="BE498" s="8"/>
      <c r="BF498" s="8"/>
      <c r="BG498" s="8"/>
      <c r="BH498" s="8"/>
      <c r="BI498" s="8"/>
      <c r="BJ498" s="8"/>
      <c r="BK498" s="8"/>
      <c r="BL498" s="8"/>
      <c r="BM498" s="8"/>
      <c r="BN498" s="8"/>
      <c r="BO498" s="8"/>
      <c r="BP498" s="8"/>
      <c r="BQ498" s="8"/>
      <c r="BR498" s="8"/>
      <c r="BS498" s="8"/>
      <c r="BT498" s="8"/>
      <c r="BU498" s="8"/>
      <c r="BV498" s="8"/>
      <c r="BW498" s="8"/>
      <c r="BX498" s="8"/>
      <c r="BY498" s="8"/>
      <c r="BZ498" s="8"/>
      <c r="CA498" s="8"/>
      <c r="CB498" s="8"/>
      <c r="CC498" s="8"/>
      <c r="CD498" s="8"/>
      <c r="CE498" s="8"/>
      <c r="CF498" s="8"/>
      <c r="CG498" s="8"/>
      <c r="CH498" s="8"/>
      <c r="CI498" s="8"/>
      <c r="CJ498" s="8"/>
      <c r="CK498" s="8"/>
      <c r="CL498" s="8"/>
      <c r="CM498" s="8"/>
      <c r="CN498" s="8"/>
      <c r="CO498" s="8"/>
      <c r="CP498" s="8"/>
      <c r="CQ498" s="8"/>
      <c r="CR498" s="8"/>
      <c r="CS498" s="8"/>
      <c r="CT498" s="8"/>
      <c r="CU498" s="8"/>
      <c r="CV498" s="8"/>
      <c r="CW498" s="8"/>
      <c r="CX498" s="8"/>
      <c r="CY498" s="8"/>
      <c r="CZ498" s="8"/>
      <c r="DA498" s="8"/>
      <c r="DB498" s="8"/>
      <c r="DC498" s="8"/>
      <c r="DD498" s="8"/>
      <c r="DE498" s="8"/>
      <c r="DF498" s="8"/>
      <c r="DG498" s="8"/>
      <c r="DH498" s="8"/>
      <c r="DI498" s="8"/>
      <c r="DJ498" s="8"/>
      <c r="DK498" s="8"/>
      <c r="DL498" s="8"/>
      <c r="DM498" s="8"/>
      <c r="DN498" s="8"/>
      <c r="DO498" s="8"/>
      <c r="DP498" s="8"/>
      <c r="DQ498" s="8"/>
      <c r="DR498" s="8"/>
      <c r="DS498" s="8"/>
      <c r="DT498" s="8"/>
      <c r="DU498" s="8"/>
      <c r="DV498" s="8"/>
      <c r="DW498" s="8"/>
      <c r="DX498" s="8"/>
      <c r="DY498" s="8"/>
    </row>
    <row r="499" customFormat="false" ht="15.75" hidden="false" customHeight="true" outlineLevel="0" collapsed="false">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8"/>
      <c r="AX499" s="8"/>
      <c r="AY499" s="8"/>
      <c r="AZ499" s="8"/>
      <c r="BA499" s="8"/>
      <c r="BB499" s="8"/>
      <c r="BC499" s="8"/>
      <c r="BD499" s="8"/>
      <c r="BE499" s="8"/>
      <c r="BF499" s="8"/>
      <c r="BG499" s="8"/>
      <c r="BH499" s="8"/>
      <c r="BI499" s="8"/>
      <c r="BJ499" s="8"/>
      <c r="BK499" s="8"/>
      <c r="BL499" s="8"/>
      <c r="BM499" s="8"/>
      <c r="BN499" s="8"/>
      <c r="BO499" s="8"/>
      <c r="BP499" s="8"/>
      <c r="BQ499" s="8"/>
      <c r="BR499" s="8"/>
      <c r="BS499" s="8"/>
      <c r="BT499" s="8"/>
      <c r="BU499" s="8"/>
      <c r="BV499" s="8"/>
      <c r="BW499" s="8"/>
      <c r="BX499" s="8"/>
      <c r="BY499" s="8"/>
      <c r="BZ499" s="8"/>
      <c r="CA499" s="8"/>
      <c r="CB499" s="8"/>
      <c r="CC499" s="8"/>
      <c r="CD499" s="8"/>
      <c r="CE499" s="8"/>
      <c r="CF499" s="8"/>
      <c r="CG499" s="8"/>
      <c r="CH499" s="8"/>
      <c r="CI499" s="8"/>
      <c r="CJ499" s="8"/>
      <c r="CK499" s="8"/>
      <c r="CL499" s="8"/>
      <c r="CM499" s="8"/>
      <c r="CN499" s="8"/>
      <c r="CO499" s="8"/>
      <c r="CP499" s="8"/>
      <c r="CQ499" s="8"/>
      <c r="CR499" s="8"/>
      <c r="CS499" s="8"/>
      <c r="CT499" s="8"/>
      <c r="CU499" s="8"/>
      <c r="CV499" s="8"/>
      <c r="CW499" s="8"/>
      <c r="CX499" s="8"/>
      <c r="CY499" s="8"/>
      <c r="CZ499" s="8"/>
      <c r="DA499" s="8"/>
      <c r="DB499" s="8"/>
      <c r="DC499" s="8"/>
      <c r="DD499" s="8"/>
      <c r="DE499" s="8"/>
      <c r="DF499" s="8"/>
      <c r="DG499" s="8"/>
      <c r="DH499" s="8"/>
      <c r="DI499" s="8"/>
      <c r="DJ499" s="8"/>
      <c r="DK499" s="8"/>
      <c r="DL499" s="8"/>
      <c r="DM499" s="8"/>
      <c r="DN499" s="8"/>
      <c r="DO499" s="8"/>
      <c r="DP499" s="8"/>
      <c r="DQ499" s="8"/>
      <c r="DR499" s="8"/>
      <c r="DS499" s="8"/>
      <c r="DT499" s="8"/>
      <c r="DU499" s="8"/>
      <c r="DV499" s="8"/>
      <c r="DW499" s="8"/>
      <c r="DX499" s="8"/>
      <c r="DY499" s="8"/>
    </row>
    <row r="500" customFormat="false" ht="15.75" hidden="false" customHeight="true" outlineLevel="0" collapsed="false">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c r="AY500" s="8"/>
      <c r="AZ500" s="8"/>
      <c r="BA500" s="8"/>
      <c r="BB500" s="8"/>
      <c r="BC500" s="8"/>
      <c r="BD500" s="8"/>
      <c r="BE500" s="8"/>
      <c r="BF500" s="8"/>
      <c r="BG500" s="8"/>
      <c r="BH500" s="8"/>
      <c r="BI500" s="8"/>
      <c r="BJ500" s="8"/>
      <c r="BK500" s="8"/>
      <c r="BL500" s="8"/>
      <c r="BM500" s="8"/>
      <c r="BN500" s="8"/>
      <c r="BO500" s="8"/>
      <c r="BP500" s="8"/>
      <c r="BQ500" s="8"/>
      <c r="BR500" s="8"/>
      <c r="BS500" s="8"/>
      <c r="BT500" s="8"/>
      <c r="BU500" s="8"/>
      <c r="BV500" s="8"/>
      <c r="BW500" s="8"/>
      <c r="BX500" s="8"/>
      <c r="BY500" s="8"/>
      <c r="BZ500" s="8"/>
      <c r="CA500" s="8"/>
      <c r="CB500" s="8"/>
      <c r="CC500" s="8"/>
      <c r="CD500" s="8"/>
      <c r="CE500" s="8"/>
      <c r="CF500" s="8"/>
      <c r="CG500" s="8"/>
      <c r="CH500" s="8"/>
      <c r="CI500" s="8"/>
      <c r="CJ500" s="8"/>
      <c r="CK500" s="8"/>
      <c r="CL500" s="8"/>
      <c r="CM500" s="8"/>
      <c r="CN500" s="8"/>
      <c r="CO500" s="8"/>
      <c r="CP500" s="8"/>
      <c r="CQ500" s="8"/>
      <c r="CR500" s="8"/>
      <c r="CS500" s="8"/>
      <c r="CT500" s="8"/>
      <c r="CU500" s="8"/>
      <c r="CV500" s="8"/>
      <c r="CW500" s="8"/>
      <c r="CX500" s="8"/>
      <c r="CY500" s="8"/>
      <c r="CZ500" s="8"/>
      <c r="DA500" s="8"/>
      <c r="DB500" s="8"/>
      <c r="DC500" s="8"/>
      <c r="DD500" s="8"/>
      <c r="DE500" s="8"/>
      <c r="DF500" s="8"/>
      <c r="DG500" s="8"/>
      <c r="DH500" s="8"/>
      <c r="DI500" s="8"/>
      <c r="DJ500" s="8"/>
      <c r="DK500" s="8"/>
      <c r="DL500" s="8"/>
      <c r="DM500" s="8"/>
      <c r="DN500" s="8"/>
      <c r="DO500" s="8"/>
      <c r="DP500" s="8"/>
      <c r="DQ500" s="8"/>
      <c r="DR500" s="8"/>
      <c r="DS500" s="8"/>
      <c r="DT500" s="8"/>
      <c r="DU500" s="8"/>
      <c r="DV500" s="8"/>
      <c r="DW500" s="8"/>
      <c r="DX500" s="8"/>
      <c r="DY500" s="8"/>
    </row>
    <row r="501" customFormat="false" ht="15.75" hidden="false" customHeight="true" outlineLevel="0" collapsed="false">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c r="AU501" s="8"/>
      <c r="AV501" s="8"/>
      <c r="AW501" s="8"/>
      <c r="AX501" s="8"/>
      <c r="AY501" s="8"/>
      <c r="AZ501" s="8"/>
      <c r="BA501" s="8"/>
      <c r="BB501" s="8"/>
      <c r="BC501" s="8"/>
      <c r="BD501" s="8"/>
      <c r="BE501" s="8"/>
      <c r="BF501" s="8"/>
      <c r="BG501" s="8"/>
      <c r="BH501" s="8"/>
      <c r="BI501" s="8"/>
      <c r="BJ501" s="8"/>
      <c r="BK501" s="8"/>
      <c r="BL501" s="8"/>
      <c r="BM501" s="8"/>
      <c r="BN501" s="8"/>
      <c r="BO501" s="8"/>
      <c r="BP501" s="8"/>
      <c r="BQ501" s="8"/>
      <c r="BR501" s="8"/>
      <c r="BS501" s="8"/>
      <c r="BT501" s="8"/>
      <c r="BU501" s="8"/>
      <c r="BV501" s="8"/>
      <c r="BW501" s="8"/>
      <c r="BX501" s="8"/>
      <c r="BY501" s="8"/>
      <c r="BZ501" s="8"/>
      <c r="CA501" s="8"/>
      <c r="CB501" s="8"/>
      <c r="CC501" s="8"/>
      <c r="CD501" s="8"/>
      <c r="CE501" s="8"/>
      <c r="CF501" s="8"/>
      <c r="CG501" s="8"/>
      <c r="CH501" s="8"/>
      <c r="CI501" s="8"/>
      <c r="CJ501" s="8"/>
      <c r="CK501" s="8"/>
      <c r="CL501" s="8"/>
      <c r="CM501" s="8"/>
      <c r="CN501" s="8"/>
      <c r="CO501" s="8"/>
      <c r="CP501" s="8"/>
      <c r="CQ501" s="8"/>
      <c r="CR501" s="8"/>
      <c r="CS501" s="8"/>
      <c r="CT501" s="8"/>
      <c r="CU501" s="8"/>
      <c r="CV501" s="8"/>
      <c r="CW501" s="8"/>
      <c r="CX501" s="8"/>
      <c r="CY501" s="8"/>
      <c r="CZ501" s="8"/>
      <c r="DA501" s="8"/>
      <c r="DB501" s="8"/>
      <c r="DC501" s="8"/>
      <c r="DD501" s="8"/>
      <c r="DE501" s="8"/>
      <c r="DF501" s="8"/>
      <c r="DG501" s="8"/>
      <c r="DH501" s="8"/>
      <c r="DI501" s="8"/>
      <c r="DJ501" s="8"/>
      <c r="DK501" s="8"/>
      <c r="DL501" s="8"/>
      <c r="DM501" s="8"/>
      <c r="DN501" s="8"/>
      <c r="DO501" s="8"/>
      <c r="DP501" s="8"/>
      <c r="DQ501" s="8"/>
      <c r="DR501" s="8"/>
      <c r="DS501" s="8"/>
      <c r="DT501" s="8"/>
      <c r="DU501" s="8"/>
      <c r="DV501" s="8"/>
      <c r="DW501" s="8"/>
      <c r="DX501" s="8"/>
      <c r="DY501" s="8"/>
    </row>
    <row r="502" customFormat="false" ht="15.75" hidden="false" customHeight="true" outlineLevel="0" collapsed="false">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8"/>
      <c r="AX502" s="8"/>
      <c r="AY502" s="8"/>
      <c r="AZ502" s="8"/>
      <c r="BA502" s="8"/>
      <c r="BB502" s="8"/>
      <c r="BC502" s="8"/>
      <c r="BD502" s="8"/>
      <c r="BE502" s="8"/>
      <c r="BF502" s="8"/>
      <c r="BG502" s="8"/>
      <c r="BH502" s="8"/>
      <c r="BI502" s="8"/>
      <c r="BJ502" s="8"/>
      <c r="BK502" s="8"/>
      <c r="BL502" s="8"/>
      <c r="BM502" s="8"/>
      <c r="BN502" s="8"/>
      <c r="BO502" s="8"/>
      <c r="BP502" s="8"/>
      <c r="BQ502" s="8"/>
      <c r="BR502" s="8"/>
      <c r="BS502" s="8"/>
      <c r="BT502" s="8"/>
      <c r="BU502" s="8"/>
      <c r="BV502" s="8"/>
      <c r="BW502" s="8"/>
      <c r="BX502" s="8"/>
      <c r="BY502" s="8"/>
      <c r="BZ502" s="8"/>
      <c r="CA502" s="8"/>
      <c r="CB502" s="8"/>
      <c r="CC502" s="8"/>
      <c r="CD502" s="8"/>
      <c r="CE502" s="8"/>
      <c r="CF502" s="8"/>
      <c r="CG502" s="8"/>
      <c r="CH502" s="8"/>
      <c r="CI502" s="8"/>
      <c r="CJ502" s="8"/>
      <c r="CK502" s="8"/>
      <c r="CL502" s="8"/>
      <c r="CM502" s="8"/>
      <c r="CN502" s="8"/>
      <c r="CO502" s="8"/>
      <c r="CP502" s="8"/>
      <c r="CQ502" s="8"/>
      <c r="CR502" s="8"/>
      <c r="CS502" s="8"/>
      <c r="CT502" s="8"/>
      <c r="CU502" s="8"/>
      <c r="CV502" s="8"/>
      <c r="CW502" s="8"/>
      <c r="CX502" s="8"/>
      <c r="CY502" s="8"/>
      <c r="CZ502" s="8"/>
      <c r="DA502" s="8"/>
      <c r="DB502" s="8"/>
      <c r="DC502" s="8"/>
      <c r="DD502" s="8"/>
      <c r="DE502" s="8"/>
      <c r="DF502" s="8"/>
      <c r="DG502" s="8"/>
      <c r="DH502" s="8"/>
      <c r="DI502" s="8"/>
      <c r="DJ502" s="8"/>
      <c r="DK502" s="8"/>
      <c r="DL502" s="8"/>
      <c r="DM502" s="8"/>
      <c r="DN502" s="8"/>
      <c r="DO502" s="8"/>
      <c r="DP502" s="8"/>
      <c r="DQ502" s="8"/>
      <c r="DR502" s="8"/>
      <c r="DS502" s="8"/>
      <c r="DT502" s="8"/>
      <c r="DU502" s="8"/>
      <c r="DV502" s="8"/>
      <c r="DW502" s="8"/>
      <c r="DX502" s="8"/>
      <c r="DY502" s="8"/>
    </row>
    <row r="503" customFormat="false" ht="15.75" hidden="false" customHeight="true" outlineLevel="0" collapsed="false">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8"/>
      <c r="AX503" s="8"/>
      <c r="AY503" s="8"/>
      <c r="AZ503" s="8"/>
      <c r="BA503" s="8"/>
      <c r="BB503" s="8"/>
      <c r="BC503" s="8"/>
      <c r="BD503" s="8"/>
      <c r="BE503" s="8"/>
      <c r="BF503" s="8"/>
      <c r="BG503" s="8"/>
      <c r="BH503" s="8"/>
      <c r="BI503" s="8"/>
      <c r="BJ503" s="8"/>
      <c r="BK503" s="8"/>
      <c r="BL503" s="8"/>
      <c r="BM503" s="8"/>
      <c r="BN503" s="8"/>
      <c r="BO503" s="8"/>
      <c r="BP503" s="8"/>
      <c r="BQ503" s="8"/>
      <c r="BR503" s="8"/>
      <c r="BS503" s="8"/>
      <c r="BT503" s="8"/>
      <c r="BU503" s="8"/>
      <c r="BV503" s="8"/>
      <c r="BW503" s="8"/>
      <c r="BX503" s="8"/>
      <c r="BY503" s="8"/>
      <c r="BZ503" s="8"/>
      <c r="CA503" s="8"/>
      <c r="CB503" s="8"/>
      <c r="CC503" s="8"/>
      <c r="CD503" s="8"/>
      <c r="CE503" s="8"/>
      <c r="CF503" s="8"/>
      <c r="CG503" s="8"/>
      <c r="CH503" s="8"/>
      <c r="CI503" s="8"/>
      <c r="CJ503" s="8"/>
      <c r="CK503" s="8"/>
      <c r="CL503" s="8"/>
      <c r="CM503" s="8"/>
      <c r="CN503" s="8"/>
      <c r="CO503" s="8"/>
      <c r="CP503" s="8"/>
      <c r="CQ503" s="8"/>
      <c r="CR503" s="8"/>
      <c r="CS503" s="8"/>
      <c r="CT503" s="8"/>
      <c r="CU503" s="8"/>
      <c r="CV503" s="8"/>
      <c r="CW503" s="8"/>
      <c r="CX503" s="8"/>
      <c r="CY503" s="8"/>
      <c r="CZ503" s="8"/>
      <c r="DA503" s="8"/>
      <c r="DB503" s="8"/>
      <c r="DC503" s="8"/>
      <c r="DD503" s="8"/>
      <c r="DE503" s="8"/>
      <c r="DF503" s="8"/>
      <c r="DG503" s="8"/>
      <c r="DH503" s="8"/>
      <c r="DI503" s="8"/>
      <c r="DJ503" s="8"/>
      <c r="DK503" s="8"/>
      <c r="DL503" s="8"/>
      <c r="DM503" s="8"/>
      <c r="DN503" s="8"/>
      <c r="DO503" s="8"/>
      <c r="DP503" s="8"/>
      <c r="DQ503" s="8"/>
      <c r="DR503" s="8"/>
      <c r="DS503" s="8"/>
      <c r="DT503" s="8"/>
      <c r="DU503" s="8"/>
      <c r="DV503" s="8"/>
      <c r="DW503" s="8"/>
      <c r="DX503" s="8"/>
      <c r="DY503" s="8"/>
    </row>
    <row r="504" customFormat="false" ht="15.75" hidden="false" customHeight="true" outlineLevel="0" collapsed="false">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c r="AU504" s="8"/>
      <c r="AV504" s="8"/>
      <c r="AW504" s="8"/>
      <c r="AX504" s="8"/>
      <c r="AY504" s="8"/>
      <c r="AZ504" s="8"/>
      <c r="BA504" s="8"/>
      <c r="BB504" s="8"/>
      <c r="BC504" s="8"/>
      <c r="BD504" s="8"/>
      <c r="BE504" s="8"/>
      <c r="BF504" s="8"/>
      <c r="BG504" s="8"/>
      <c r="BH504" s="8"/>
      <c r="BI504" s="8"/>
      <c r="BJ504" s="8"/>
      <c r="BK504" s="8"/>
      <c r="BL504" s="8"/>
      <c r="BM504" s="8"/>
      <c r="BN504" s="8"/>
      <c r="BO504" s="8"/>
      <c r="BP504" s="8"/>
      <c r="BQ504" s="8"/>
      <c r="BR504" s="8"/>
      <c r="BS504" s="8"/>
      <c r="BT504" s="8"/>
      <c r="BU504" s="8"/>
      <c r="BV504" s="8"/>
      <c r="BW504" s="8"/>
      <c r="BX504" s="8"/>
      <c r="BY504" s="8"/>
      <c r="BZ504" s="8"/>
      <c r="CA504" s="8"/>
      <c r="CB504" s="8"/>
      <c r="CC504" s="8"/>
      <c r="CD504" s="8"/>
      <c r="CE504" s="8"/>
      <c r="CF504" s="8"/>
      <c r="CG504" s="8"/>
      <c r="CH504" s="8"/>
      <c r="CI504" s="8"/>
      <c r="CJ504" s="8"/>
      <c r="CK504" s="8"/>
      <c r="CL504" s="8"/>
      <c r="CM504" s="8"/>
      <c r="CN504" s="8"/>
      <c r="CO504" s="8"/>
      <c r="CP504" s="8"/>
      <c r="CQ504" s="8"/>
      <c r="CR504" s="8"/>
      <c r="CS504" s="8"/>
      <c r="CT504" s="8"/>
      <c r="CU504" s="8"/>
      <c r="CV504" s="8"/>
      <c r="CW504" s="8"/>
      <c r="CX504" s="8"/>
      <c r="CY504" s="8"/>
      <c r="CZ504" s="8"/>
      <c r="DA504" s="8"/>
      <c r="DB504" s="8"/>
      <c r="DC504" s="8"/>
      <c r="DD504" s="8"/>
      <c r="DE504" s="8"/>
      <c r="DF504" s="8"/>
      <c r="DG504" s="8"/>
      <c r="DH504" s="8"/>
      <c r="DI504" s="8"/>
      <c r="DJ504" s="8"/>
      <c r="DK504" s="8"/>
      <c r="DL504" s="8"/>
      <c r="DM504" s="8"/>
      <c r="DN504" s="8"/>
      <c r="DO504" s="8"/>
      <c r="DP504" s="8"/>
      <c r="DQ504" s="8"/>
      <c r="DR504" s="8"/>
      <c r="DS504" s="8"/>
      <c r="DT504" s="8"/>
      <c r="DU504" s="8"/>
      <c r="DV504" s="8"/>
      <c r="DW504" s="8"/>
      <c r="DX504" s="8"/>
      <c r="DY504" s="8"/>
    </row>
    <row r="505" customFormat="false" ht="15.75" hidden="false" customHeight="true" outlineLevel="0" collapsed="false">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8"/>
      <c r="AX505" s="8"/>
      <c r="AY505" s="8"/>
      <c r="AZ505" s="8"/>
      <c r="BA505" s="8"/>
      <c r="BB505" s="8"/>
      <c r="BC505" s="8"/>
      <c r="BD505" s="8"/>
      <c r="BE505" s="8"/>
      <c r="BF505" s="8"/>
      <c r="BG505" s="8"/>
      <c r="BH505" s="8"/>
      <c r="BI505" s="8"/>
      <c r="BJ505" s="8"/>
      <c r="BK505" s="8"/>
      <c r="BL505" s="8"/>
      <c r="BM505" s="8"/>
      <c r="BN505" s="8"/>
      <c r="BO505" s="8"/>
      <c r="BP505" s="8"/>
      <c r="BQ505" s="8"/>
      <c r="BR505" s="8"/>
      <c r="BS505" s="8"/>
      <c r="BT505" s="8"/>
      <c r="BU505" s="8"/>
      <c r="BV505" s="8"/>
      <c r="BW505" s="8"/>
      <c r="BX505" s="8"/>
      <c r="BY505" s="8"/>
      <c r="BZ505" s="8"/>
      <c r="CA505" s="8"/>
      <c r="CB505" s="8"/>
      <c r="CC505" s="8"/>
      <c r="CD505" s="8"/>
      <c r="CE505" s="8"/>
      <c r="CF505" s="8"/>
      <c r="CG505" s="8"/>
      <c r="CH505" s="8"/>
      <c r="CI505" s="8"/>
      <c r="CJ505" s="8"/>
      <c r="CK505" s="8"/>
      <c r="CL505" s="8"/>
      <c r="CM505" s="8"/>
      <c r="CN505" s="8"/>
      <c r="CO505" s="8"/>
      <c r="CP505" s="8"/>
      <c r="CQ505" s="8"/>
      <c r="CR505" s="8"/>
      <c r="CS505" s="8"/>
      <c r="CT505" s="8"/>
      <c r="CU505" s="8"/>
      <c r="CV505" s="8"/>
      <c r="CW505" s="8"/>
      <c r="CX505" s="8"/>
      <c r="CY505" s="8"/>
      <c r="CZ505" s="8"/>
      <c r="DA505" s="8"/>
      <c r="DB505" s="8"/>
      <c r="DC505" s="8"/>
      <c r="DD505" s="8"/>
      <c r="DE505" s="8"/>
      <c r="DF505" s="8"/>
      <c r="DG505" s="8"/>
      <c r="DH505" s="8"/>
      <c r="DI505" s="8"/>
      <c r="DJ505" s="8"/>
      <c r="DK505" s="8"/>
      <c r="DL505" s="8"/>
      <c r="DM505" s="8"/>
      <c r="DN505" s="8"/>
      <c r="DO505" s="8"/>
      <c r="DP505" s="8"/>
      <c r="DQ505" s="8"/>
      <c r="DR505" s="8"/>
      <c r="DS505" s="8"/>
      <c r="DT505" s="8"/>
      <c r="DU505" s="8"/>
      <c r="DV505" s="8"/>
      <c r="DW505" s="8"/>
      <c r="DX505" s="8"/>
      <c r="DY505" s="8"/>
    </row>
    <row r="506" customFormat="false" ht="15.75" hidden="false" customHeight="true" outlineLevel="0" collapsed="false">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8"/>
      <c r="AX506" s="8"/>
      <c r="AY506" s="8"/>
      <c r="AZ506" s="8"/>
      <c r="BA506" s="8"/>
      <c r="BB506" s="8"/>
      <c r="BC506" s="8"/>
      <c r="BD506" s="8"/>
      <c r="BE506" s="8"/>
      <c r="BF506" s="8"/>
      <c r="BG506" s="8"/>
      <c r="BH506" s="8"/>
      <c r="BI506" s="8"/>
      <c r="BJ506" s="8"/>
      <c r="BK506" s="8"/>
      <c r="BL506" s="8"/>
      <c r="BM506" s="8"/>
      <c r="BN506" s="8"/>
      <c r="BO506" s="8"/>
      <c r="BP506" s="8"/>
      <c r="BQ506" s="8"/>
      <c r="BR506" s="8"/>
      <c r="BS506" s="8"/>
      <c r="BT506" s="8"/>
      <c r="BU506" s="8"/>
      <c r="BV506" s="8"/>
      <c r="BW506" s="8"/>
      <c r="BX506" s="8"/>
      <c r="BY506" s="8"/>
      <c r="BZ506" s="8"/>
      <c r="CA506" s="8"/>
      <c r="CB506" s="8"/>
      <c r="CC506" s="8"/>
      <c r="CD506" s="8"/>
      <c r="CE506" s="8"/>
      <c r="CF506" s="8"/>
      <c r="CG506" s="8"/>
      <c r="CH506" s="8"/>
      <c r="CI506" s="8"/>
      <c r="CJ506" s="8"/>
      <c r="CK506" s="8"/>
      <c r="CL506" s="8"/>
      <c r="CM506" s="8"/>
      <c r="CN506" s="8"/>
      <c r="CO506" s="8"/>
      <c r="CP506" s="8"/>
      <c r="CQ506" s="8"/>
      <c r="CR506" s="8"/>
      <c r="CS506" s="8"/>
      <c r="CT506" s="8"/>
      <c r="CU506" s="8"/>
      <c r="CV506" s="8"/>
      <c r="CW506" s="8"/>
      <c r="CX506" s="8"/>
      <c r="CY506" s="8"/>
      <c r="CZ506" s="8"/>
      <c r="DA506" s="8"/>
      <c r="DB506" s="8"/>
      <c r="DC506" s="8"/>
      <c r="DD506" s="8"/>
      <c r="DE506" s="8"/>
      <c r="DF506" s="8"/>
      <c r="DG506" s="8"/>
      <c r="DH506" s="8"/>
      <c r="DI506" s="8"/>
      <c r="DJ506" s="8"/>
      <c r="DK506" s="8"/>
      <c r="DL506" s="8"/>
      <c r="DM506" s="8"/>
      <c r="DN506" s="8"/>
      <c r="DO506" s="8"/>
      <c r="DP506" s="8"/>
      <c r="DQ506" s="8"/>
      <c r="DR506" s="8"/>
      <c r="DS506" s="8"/>
      <c r="DT506" s="8"/>
      <c r="DU506" s="8"/>
      <c r="DV506" s="8"/>
      <c r="DW506" s="8"/>
      <c r="DX506" s="8"/>
      <c r="DY506" s="8"/>
    </row>
    <row r="507" customFormat="false" ht="15.75" hidden="false" customHeight="true" outlineLevel="0" collapsed="false">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c r="AU507" s="8"/>
      <c r="AV507" s="8"/>
      <c r="AW507" s="8"/>
      <c r="AX507" s="8"/>
      <c r="AY507" s="8"/>
      <c r="AZ507" s="8"/>
      <c r="BA507" s="8"/>
      <c r="BB507" s="8"/>
      <c r="BC507" s="8"/>
      <c r="BD507" s="8"/>
      <c r="BE507" s="8"/>
      <c r="BF507" s="8"/>
      <c r="BG507" s="8"/>
      <c r="BH507" s="8"/>
      <c r="BI507" s="8"/>
      <c r="BJ507" s="8"/>
      <c r="BK507" s="8"/>
      <c r="BL507" s="8"/>
      <c r="BM507" s="8"/>
      <c r="BN507" s="8"/>
      <c r="BO507" s="8"/>
      <c r="BP507" s="8"/>
      <c r="BQ507" s="8"/>
      <c r="BR507" s="8"/>
      <c r="BS507" s="8"/>
      <c r="BT507" s="8"/>
      <c r="BU507" s="8"/>
      <c r="BV507" s="8"/>
      <c r="BW507" s="8"/>
      <c r="BX507" s="8"/>
      <c r="BY507" s="8"/>
      <c r="BZ507" s="8"/>
      <c r="CA507" s="8"/>
      <c r="CB507" s="8"/>
      <c r="CC507" s="8"/>
      <c r="CD507" s="8"/>
      <c r="CE507" s="8"/>
      <c r="CF507" s="8"/>
      <c r="CG507" s="8"/>
      <c r="CH507" s="8"/>
      <c r="CI507" s="8"/>
      <c r="CJ507" s="8"/>
      <c r="CK507" s="8"/>
      <c r="CL507" s="8"/>
      <c r="CM507" s="8"/>
      <c r="CN507" s="8"/>
      <c r="CO507" s="8"/>
      <c r="CP507" s="8"/>
      <c r="CQ507" s="8"/>
      <c r="CR507" s="8"/>
      <c r="CS507" s="8"/>
      <c r="CT507" s="8"/>
      <c r="CU507" s="8"/>
      <c r="CV507" s="8"/>
      <c r="CW507" s="8"/>
      <c r="CX507" s="8"/>
      <c r="CY507" s="8"/>
      <c r="CZ507" s="8"/>
      <c r="DA507" s="8"/>
      <c r="DB507" s="8"/>
      <c r="DC507" s="8"/>
      <c r="DD507" s="8"/>
      <c r="DE507" s="8"/>
      <c r="DF507" s="8"/>
      <c r="DG507" s="8"/>
      <c r="DH507" s="8"/>
      <c r="DI507" s="8"/>
      <c r="DJ507" s="8"/>
      <c r="DK507" s="8"/>
      <c r="DL507" s="8"/>
      <c r="DM507" s="8"/>
      <c r="DN507" s="8"/>
      <c r="DO507" s="8"/>
      <c r="DP507" s="8"/>
      <c r="DQ507" s="8"/>
      <c r="DR507" s="8"/>
      <c r="DS507" s="8"/>
      <c r="DT507" s="8"/>
      <c r="DU507" s="8"/>
      <c r="DV507" s="8"/>
      <c r="DW507" s="8"/>
      <c r="DX507" s="8"/>
      <c r="DY507" s="8"/>
    </row>
    <row r="508" customFormat="false" ht="15.75" hidden="false" customHeight="true" outlineLevel="0" collapsed="false">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X508" s="8"/>
      <c r="AY508" s="8"/>
      <c r="AZ508" s="8"/>
      <c r="BA508" s="8"/>
      <c r="BB508" s="8"/>
      <c r="BC508" s="8"/>
      <c r="BD508" s="8"/>
      <c r="BE508" s="8"/>
      <c r="BF508" s="8"/>
      <c r="BG508" s="8"/>
      <c r="BH508" s="8"/>
      <c r="BI508" s="8"/>
      <c r="BJ508" s="8"/>
      <c r="BK508" s="8"/>
      <c r="BL508" s="8"/>
      <c r="BM508" s="8"/>
      <c r="BN508" s="8"/>
      <c r="BO508" s="8"/>
      <c r="BP508" s="8"/>
      <c r="BQ508" s="8"/>
      <c r="BR508" s="8"/>
      <c r="BS508" s="8"/>
      <c r="BT508" s="8"/>
      <c r="BU508" s="8"/>
      <c r="BV508" s="8"/>
      <c r="BW508" s="8"/>
      <c r="BX508" s="8"/>
      <c r="BY508" s="8"/>
      <c r="BZ508" s="8"/>
      <c r="CA508" s="8"/>
      <c r="CB508" s="8"/>
      <c r="CC508" s="8"/>
      <c r="CD508" s="8"/>
      <c r="CE508" s="8"/>
      <c r="CF508" s="8"/>
      <c r="CG508" s="8"/>
      <c r="CH508" s="8"/>
      <c r="CI508" s="8"/>
      <c r="CJ508" s="8"/>
      <c r="CK508" s="8"/>
      <c r="CL508" s="8"/>
      <c r="CM508" s="8"/>
      <c r="CN508" s="8"/>
      <c r="CO508" s="8"/>
      <c r="CP508" s="8"/>
      <c r="CQ508" s="8"/>
      <c r="CR508" s="8"/>
      <c r="CS508" s="8"/>
      <c r="CT508" s="8"/>
      <c r="CU508" s="8"/>
      <c r="CV508" s="8"/>
      <c r="CW508" s="8"/>
      <c r="CX508" s="8"/>
      <c r="CY508" s="8"/>
      <c r="CZ508" s="8"/>
      <c r="DA508" s="8"/>
      <c r="DB508" s="8"/>
      <c r="DC508" s="8"/>
      <c r="DD508" s="8"/>
      <c r="DE508" s="8"/>
      <c r="DF508" s="8"/>
      <c r="DG508" s="8"/>
      <c r="DH508" s="8"/>
      <c r="DI508" s="8"/>
      <c r="DJ508" s="8"/>
      <c r="DK508" s="8"/>
      <c r="DL508" s="8"/>
      <c r="DM508" s="8"/>
      <c r="DN508" s="8"/>
      <c r="DO508" s="8"/>
      <c r="DP508" s="8"/>
      <c r="DQ508" s="8"/>
      <c r="DR508" s="8"/>
      <c r="DS508" s="8"/>
      <c r="DT508" s="8"/>
      <c r="DU508" s="8"/>
      <c r="DV508" s="8"/>
      <c r="DW508" s="8"/>
      <c r="DX508" s="8"/>
      <c r="DY508" s="8"/>
    </row>
    <row r="509" customFormat="false" ht="15.75" hidden="false" customHeight="true" outlineLevel="0" collapsed="false">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c r="AU509" s="8"/>
      <c r="AV509" s="8"/>
      <c r="AW509" s="8"/>
      <c r="AX509" s="8"/>
      <c r="AY509" s="8"/>
      <c r="AZ509" s="8"/>
      <c r="BA509" s="8"/>
      <c r="BB509" s="8"/>
      <c r="BC509" s="8"/>
      <c r="BD509" s="8"/>
      <c r="BE509" s="8"/>
      <c r="BF509" s="8"/>
      <c r="BG509" s="8"/>
      <c r="BH509" s="8"/>
      <c r="BI509" s="8"/>
      <c r="BJ509" s="8"/>
      <c r="BK509" s="8"/>
      <c r="BL509" s="8"/>
      <c r="BM509" s="8"/>
      <c r="BN509" s="8"/>
      <c r="BO509" s="8"/>
      <c r="BP509" s="8"/>
      <c r="BQ509" s="8"/>
      <c r="BR509" s="8"/>
      <c r="BS509" s="8"/>
      <c r="BT509" s="8"/>
      <c r="BU509" s="8"/>
      <c r="BV509" s="8"/>
      <c r="BW509" s="8"/>
      <c r="BX509" s="8"/>
      <c r="BY509" s="8"/>
      <c r="BZ509" s="8"/>
      <c r="CA509" s="8"/>
      <c r="CB509" s="8"/>
      <c r="CC509" s="8"/>
      <c r="CD509" s="8"/>
      <c r="CE509" s="8"/>
      <c r="CF509" s="8"/>
      <c r="CG509" s="8"/>
      <c r="CH509" s="8"/>
      <c r="CI509" s="8"/>
      <c r="CJ509" s="8"/>
      <c r="CK509" s="8"/>
      <c r="CL509" s="8"/>
      <c r="CM509" s="8"/>
      <c r="CN509" s="8"/>
      <c r="CO509" s="8"/>
      <c r="CP509" s="8"/>
      <c r="CQ509" s="8"/>
      <c r="CR509" s="8"/>
      <c r="CS509" s="8"/>
      <c r="CT509" s="8"/>
      <c r="CU509" s="8"/>
      <c r="CV509" s="8"/>
      <c r="CW509" s="8"/>
      <c r="CX509" s="8"/>
      <c r="CY509" s="8"/>
      <c r="CZ509" s="8"/>
      <c r="DA509" s="8"/>
      <c r="DB509" s="8"/>
      <c r="DC509" s="8"/>
      <c r="DD509" s="8"/>
      <c r="DE509" s="8"/>
      <c r="DF509" s="8"/>
      <c r="DG509" s="8"/>
      <c r="DH509" s="8"/>
      <c r="DI509" s="8"/>
      <c r="DJ509" s="8"/>
      <c r="DK509" s="8"/>
      <c r="DL509" s="8"/>
      <c r="DM509" s="8"/>
      <c r="DN509" s="8"/>
      <c r="DO509" s="8"/>
      <c r="DP509" s="8"/>
      <c r="DQ509" s="8"/>
      <c r="DR509" s="8"/>
      <c r="DS509" s="8"/>
      <c r="DT509" s="8"/>
      <c r="DU509" s="8"/>
      <c r="DV509" s="8"/>
      <c r="DW509" s="8"/>
      <c r="DX509" s="8"/>
      <c r="DY509" s="8"/>
    </row>
    <row r="510" customFormat="false" ht="15.75" hidden="false" customHeight="true" outlineLevel="0" collapsed="false">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c r="AU510" s="8"/>
      <c r="AV510" s="8"/>
      <c r="AW510" s="8"/>
      <c r="AX510" s="8"/>
      <c r="AY510" s="8"/>
      <c r="AZ510" s="8"/>
      <c r="BA510" s="8"/>
      <c r="BB510" s="8"/>
      <c r="BC510" s="8"/>
      <c r="BD510" s="8"/>
      <c r="BE510" s="8"/>
      <c r="BF510" s="8"/>
      <c r="BG510" s="8"/>
      <c r="BH510" s="8"/>
      <c r="BI510" s="8"/>
      <c r="BJ510" s="8"/>
      <c r="BK510" s="8"/>
      <c r="BL510" s="8"/>
      <c r="BM510" s="8"/>
      <c r="BN510" s="8"/>
      <c r="BO510" s="8"/>
      <c r="BP510" s="8"/>
      <c r="BQ510" s="8"/>
      <c r="BR510" s="8"/>
      <c r="BS510" s="8"/>
      <c r="BT510" s="8"/>
      <c r="BU510" s="8"/>
      <c r="BV510" s="8"/>
      <c r="BW510" s="8"/>
      <c r="BX510" s="8"/>
      <c r="BY510" s="8"/>
      <c r="BZ510" s="8"/>
      <c r="CA510" s="8"/>
      <c r="CB510" s="8"/>
      <c r="CC510" s="8"/>
      <c r="CD510" s="8"/>
      <c r="CE510" s="8"/>
      <c r="CF510" s="8"/>
      <c r="CG510" s="8"/>
      <c r="CH510" s="8"/>
      <c r="CI510" s="8"/>
      <c r="CJ510" s="8"/>
      <c r="CK510" s="8"/>
      <c r="CL510" s="8"/>
      <c r="CM510" s="8"/>
      <c r="CN510" s="8"/>
      <c r="CO510" s="8"/>
      <c r="CP510" s="8"/>
      <c r="CQ510" s="8"/>
      <c r="CR510" s="8"/>
      <c r="CS510" s="8"/>
      <c r="CT510" s="8"/>
      <c r="CU510" s="8"/>
      <c r="CV510" s="8"/>
      <c r="CW510" s="8"/>
      <c r="CX510" s="8"/>
      <c r="CY510" s="8"/>
      <c r="CZ510" s="8"/>
      <c r="DA510" s="8"/>
      <c r="DB510" s="8"/>
      <c r="DC510" s="8"/>
      <c r="DD510" s="8"/>
      <c r="DE510" s="8"/>
      <c r="DF510" s="8"/>
      <c r="DG510" s="8"/>
      <c r="DH510" s="8"/>
      <c r="DI510" s="8"/>
      <c r="DJ510" s="8"/>
      <c r="DK510" s="8"/>
      <c r="DL510" s="8"/>
      <c r="DM510" s="8"/>
      <c r="DN510" s="8"/>
      <c r="DO510" s="8"/>
      <c r="DP510" s="8"/>
      <c r="DQ510" s="8"/>
      <c r="DR510" s="8"/>
      <c r="DS510" s="8"/>
      <c r="DT510" s="8"/>
      <c r="DU510" s="8"/>
      <c r="DV510" s="8"/>
      <c r="DW510" s="8"/>
      <c r="DX510" s="8"/>
      <c r="DY510" s="8"/>
    </row>
    <row r="511" customFormat="false" ht="15.75" hidden="false" customHeight="true" outlineLevel="0" collapsed="false">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c r="AU511" s="8"/>
      <c r="AV511" s="8"/>
      <c r="AW511" s="8"/>
      <c r="AX511" s="8"/>
      <c r="AY511" s="8"/>
      <c r="AZ511" s="8"/>
      <c r="BA511" s="8"/>
      <c r="BB511" s="8"/>
      <c r="BC511" s="8"/>
      <c r="BD511" s="8"/>
      <c r="BE511" s="8"/>
      <c r="BF511" s="8"/>
      <c r="BG511" s="8"/>
      <c r="BH511" s="8"/>
      <c r="BI511" s="8"/>
      <c r="BJ511" s="8"/>
      <c r="BK511" s="8"/>
      <c r="BL511" s="8"/>
      <c r="BM511" s="8"/>
      <c r="BN511" s="8"/>
      <c r="BO511" s="8"/>
      <c r="BP511" s="8"/>
      <c r="BQ511" s="8"/>
      <c r="BR511" s="8"/>
      <c r="BS511" s="8"/>
      <c r="BT511" s="8"/>
      <c r="BU511" s="8"/>
      <c r="BV511" s="8"/>
      <c r="BW511" s="8"/>
      <c r="BX511" s="8"/>
      <c r="BY511" s="8"/>
      <c r="BZ511" s="8"/>
      <c r="CA511" s="8"/>
      <c r="CB511" s="8"/>
      <c r="CC511" s="8"/>
      <c r="CD511" s="8"/>
      <c r="CE511" s="8"/>
      <c r="CF511" s="8"/>
      <c r="CG511" s="8"/>
      <c r="CH511" s="8"/>
      <c r="CI511" s="8"/>
      <c r="CJ511" s="8"/>
      <c r="CK511" s="8"/>
      <c r="CL511" s="8"/>
      <c r="CM511" s="8"/>
      <c r="CN511" s="8"/>
      <c r="CO511" s="8"/>
      <c r="CP511" s="8"/>
      <c r="CQ511" s="8"/>
      <c r="CR511" s="8"/>
      <c r="CS511" s="8"/>
      <c r="CT511" s="8"/>
      <c r="CU511" s="8"/>
      <c r="CV511" s="8"/>
      <c r="CW511" s="8"/>
      <c r="CX511" s="8"/>
      <c r="CY511" s="8"/>
      <c r="CZ511" s="8"/>
      <c r="DA511" s="8"/>
      <c r="DB511" s="8"/>
      <c r="DC511" s="8"/>
      <c r="DD511" s="8"/>
      <c r="DE511" s="8"/>
      <c r="DF511" s="8"/>
      <c r="DG511" s="8"/>
      <c r="DH511" s="8"/>
      <c r="DI511" s="8"/>
      <c r="DJ511" s="8"/>
      <c r="DK511" s="8"/>
      <c r="DL511" s="8"/>
      <c r="DM511" s="8"/>
      <c r="DN511" s="8"/>
      <c r="DO511" s="8"/>
      <c r="DP511" s="8"/>
      <c r="DQ511" s="8"/>
      <c r="DR511" s="8"/>
      <c r="DS511" s="8"/>
      <c r="DT511" s="8"/>
      <c r="DU511" s="8"/>
      <c r="DV511" s="8"/>
      <c r="DW511" s="8"/>
      <c r="DX511" s="8"/>
      <c r="DY511" s="8"/>
    </row>
    <row r="512" customFormat="false" ht="15.75" hidden="false" customHeight="true" outlineLevel="0" collapsed="false">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c r="AY512" s="8"/>
      <c r="AZ512" s="8"/>
      <c r="BA512" s="8"/>
      <c r="BB512" s="8"/>
      <c r="BC512" s="8"/>
      <c r="BD512" s="8"/>
      <c r="BE512" s="8"/>
      <c r="BF512" s="8"/>
      <c r="BG512" s="8"/>
      <c r="BH512" s="8"/>
      <c r="BI512" s="8"/>
      <c r="BJ512" s="8"/>
      <c r="BK512" s="8"/>
      <c r="BL512" s="8"/>
      <c r="BM512" s="8"/>
      <c r="BN512" s="8"/>
      <c r="BO512" s="8"/>
      <c r="BP512" s="8"/>
      <c r="BQ512" s="8"/>
      <c r="BR512" s="8"/>
      <c r="BS512" s="8"/>
      <c r="BT512" s="8"/>
      <c r="BU512" s="8"/>
      <c r="BV512" s="8"/>
      <c r="BW512" s="8"/>
      <c r="BX512" s="8"/>
      <c r="BY512" s="8"/>
      <c r="BZ512" s="8"/>
      <c r="CA512" s="8"/>
      <c r="CB512" s="8"/>
      <c r="CC512" s="8"/>
      <c r="CD512" s="8"/>
      <c r="CE512" s="8"/>
      <c r="CF512" s="8"/>
      <c r="CG512" s="8"/>
      <c r="CH512" s="8"/>
      <c r="CI512" s="8"/>
      <c r="CJ512" s="8"/>
      <c r="CK512" s="8"/>
      <c r="CL512" s="8"/>
      <c r="CM512" s="8"/>
      <c r="CN512" s="8"/>
      <c r="CO512" s="8"/>
      <c r="CP512" s="8"/>
      <c r="CQ512" s="8"/>
      <c r="CR512" s="8"/>
      <c r="CS512" s="8"/>
      <c r="CT512" s="8"/>
      <c r="CU512" s="8"/>
      <c r="CV512" s="8"/>
      <c r="CW512" s="8"/>
      <c r="CX512" s="8"/>
      <c r="CY512" s="8"/>
      <c r="CZ512" s="8"/>
      <c r="DA512" s="8"/>
      <c r="DB512" s="8"/>
      <c r="DC512" s="8"/>
      <c r="DD512" s="8"/>
      <c r="DE512" s="8"/>
      <c r="DF512" s="8"/>
      <c r="DG512" s="8"/>
      <c r="DH512" s="8"/>
      <c r="DI512" s="8"/>
      <c r="DJ512" s="8"/>
      <c r="DK512" s="8"/>
      <c r="DL512" s="8"/>
      <c r="DM512" s="8"/>
      <c r="DN512" s="8"/>
      <c r="DO512" s="8"/>
      <c r="DP512" s="8"/>
      <c r="DQ512" s="8"/>
      <c r="DR512" s="8"/>
      <c r="DS512" s="8"/>
      <c r="DT512" s="8"/>
      <c r="DU512" s="8"/>
      <c r="DV512" s="8"/>
      <c r="DW512" s="8"/>
      <c r="DX512" s="8"/>
      <c r="DY512" s="8"/>
    </row>
    <row r="513" customFormat="false" ht="15.75" hidden="false" customHeight="true" outlineLevel="0" collapsed="false">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c r="AX513" s="8"/>
      <c r="AY513" s="8"/>
      <c r="AZ513" s="8"/>
      <c r="BA513" s="8"/>
      <c r="BB513" s="8"/>
      <c r="BC513" s="8"/>
      <c r="BD513" s="8"/>
      <c r="BE513" s="8"/>
      <c r="BF513" s="8"/>
      <c r="BG513" s="8"/>
      <c r="BH513" s="8"/>
      <c r="BI513" s="8"/>
      <c r="BJ513" s="8"/>
      <c r="BK513" s="8"/>
      <c r="BL513" s="8"/>
      <c r="BM513" s="8"/>
      <c r="BN513" s="8"/>
      <c r="BO513" s="8"/>
      <c r="BP513" s="8"/>
      <c r="BQ513" s="8"/>
      <c r="BR513" s="8"/>
      <c r="BS513" s="8"/>
      <c r="BT513" s="8"/>
      <c r="BU513" s="8"/>
      <c r="BV513" s="8"/>
      <c r="BW513" s="8"/>
      <c r="BX513" s="8"/>
      <c r="BY513" s="8"/>
      <c r="BZ513" s="8"/>
      <c r="CA513" s="8"/>
      <c r="CB513" s="8"/>
      <c r="CC513" s="8"/>
      <c r="CD513" s="8"/>
      <c r="CE513" s="8"/>
      <c r="CF513" s="8"/>
      <c r="CG513" s="8"/>
      <c r="CH513" s="8"/>
      <c r="CI513" s="8"/>
      <c r="CJ513" s="8"/>
      <c r="CK513" s="8"/>
      <c r="CL513" s="8"/>
      <c r="CM513" s="8"/>
      <c r="CN513" s="8"/>
      <c r="CO513" s="8"/>
      <c r="CP513" s="8"/>
      <c r="CQ513" s="8"/>
      <c r="CR513" s="8"/>
      <c r="CS513" s="8"/>
      <c r="CT513" s="8"/>
      <c r="CU513" s="8"/>
      <c r="CV513" s="8"/>
      <c r="CW513" s="8"/>
      <c r="CX513" s="8"/>
      <c r="CY513" s="8"/>
      <c r="CZ513" s="8"/>
      <c r="DA513" s="8"/>
      <c r="DB513" s="8"/>
      <c r="DC513" s="8"/>
      <c r="DD513" s="8"/>
      <c r="DE513" s="8"/>
      <c r="DF513" s="8"/>
      <c r="DG513" s="8"/>
      <c r="DH513" s="8"/>
      <c r="DI513" s="8"/>
      <c r="DJ513" s="8"/>
      <c r="DK513" s="8"/>
      <c r="DL513" s="8"/>
      <c r="DM513" s="8"/>
      <c r="DN513" s="8"/>
      <c r="DO513" s="8"/>
      <c r="DP513" s="8"/>
      <c r="DQ513" s="8"/>
      <c r="DR513" s="8"/>
      <c r="DS513" s="8"/>
      <c r="DT513" s="8"/>
      <c r="DU513" s="8"/>
      <c r="DV513" s="8"/>
      <c r="DW513" s="8"/>
      <c r="DX513" s="8"/>
      <c r="DY513" s="8"/>
    </row>
    <row r="514" customFormat="false" ht="15.75" hidden="false" customHeight="true" outlineLevel="0" collapsed="false">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c r="AY514" s="8"/>
      <c r="AZ514" s="8"/>
      <c r="BA514" s="8"/>
      <c r="BB514" s="8"/>
      <c r="BC514" s="8"/>
      <c r="BD514" s="8"/>
      <c r="BE514" s="8"/>
      <c r="BF514" s="8"/>
      <c r="BG514" s="8"/>
      <c r="BH514" s="8"/>
      <c r="BI514" s="8"/>
      <c r="BJ514" s="8"/>
      <c r="BK514" s="8"/>
      <c r="BL514" s="8"/>
      <c r="BM514" s="8"/>
      <c r="BN514" s="8"/>
      <c r="BO514" s="8"/>
      <c r="BP514" s="8"/>
      <c r="BQ514" s="8"/>
      <c r="BR514" s="8"/>
      <c r="BS514" s="8"/>
      <c r="BT514" s="8"/>
      <c r="BU514" s="8"/>
      <c r="BV514" s="8"/>
      <c r="BW514" s="8"/>
      <c r="BX514" s="8"/>
      <c r="BY514" s="8"/>
      <c r="BZ514" s="8"/>
      <c r="CA514" s="8"/>
      <c r="CB514" s="8"/>
      <c r="CC514" s="8"/>
      <c r="CD514" s="8"/>
      <c r="CE514" s="8"/>
      <c r="CF514" s="8"/>
      <c r="CG514" s="8"/>
      <c r="CH514" s="8"/>
      <c r="CI514" s="8"/>
      <c r="CJ514" s="8"/>
      <c r="CK514" s="8"/>
      <c r="CL514" s="8"/>
      <c r="CM514" s="8"/>
      <c r="CN514" s="8"/>
      <c r="CO514" s="8"/>
      <c r="CP514" s="8"/>
      <c r="CQ514" s="8"/>
      <c r="CR514" s="8"/>
      <c r="CS514" s="8"/>
      <c r="CT514" s="8"/>
      <c r="CU514" s="8"/>
      <c r="CV514" s="8"/>
      <c r="CW514" s="8"/>
      <c r="CX514" s="8"/>
      <c r="CY514" s="8"/>
      <c r="CZ514" s="8"/>
      <c r="DA514" s="8"/>
      <c r="DB514" s="8"/>
      <c r="DC514" s="8"/>
      <c r="DD514" s="8"/>
      <c r="DE514" s="8"/>
      <c r="DF514" s="8"/>
      <c r="DG514" s="8"/>
      <c r="DH514" s="8"/>
      <c r="DI514" s="8"/>
      <c r="DJ514" s="8"/>
      <c r="DK514" s="8"/>
      <c r="DL514" s="8"/>
      <c r="DM514" s="8"/>
      <c r="DN514" s="8"/>
      <c r="DO514" s="8"/>
      <c r="DP514" s="8"/>
      <c r="DQ514" s="8"/>
      <c r="DR514" s="8"/>
      <c r="DS514" s="8"/>
      <c r="DT514" s="8"/>
      <c r="DU514" s="8"/>
      <c r="DV514" s="8"/>
      <c r="DW514" s="8"/>
      <c r="DX514" s="8"/>
      <c r="DY514" s="8"/>
    </row>
    <row r="515" customFormat="false" ht="15.75" hidden="false" customHeight="true" outlineLevel="0" collapsed="false">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c r="AY515" s="8"/>
      <c r="AZ515" s="8"/>
      <c r="BA515" s="8"/>
      <c r="BB515" s="8"/>
      <c r="BC515" s="8"/>
      <c r="BD515" s="8"/>
      <c r="BE515" s="8"/>
      <c r="BF515" s="8"/>
      <c r="BG515" s="8"/>
      <c r="BH515" s="8"/>
      <c r="BI515" s="8"/>
      <c r="BJ515" s="8"/>
      <c r="BK515" s="8"/>
      <c r="BL515" s="8"/>
      <c r="BM515" s="8"/>
      <c r="BN515" s="8"/>
      <c r="BO515" s="8"/>
      <c r="BP515" s="8"/>
      <c r="BQ515" s="8"/>
      <c r="BR515" s="8"/>
      <c r="BS515" s="8"/>
      <c r="BT515" s="8"/>
      <c r="BU515" s="8"/>
      <c r="BV515" s="8"/>
      <c r="BW515" s="8"/>
      <c r="BX515" s="8"/>
      <c r="BY515" s="8"/>
      <c r="BZ515" s="8"/>
      <c r="CA515" s="8"/>
      <c r="CB515" s="8"/>
      <c r="CC515" s="8"/>
      <c r="CD515" s="8"/>
      <c r="CE515" s="8"/>
      <c r="CF515" s="8"/>
      <c r="CG515" s="8"/>
      <c r="CH515" s="8"/>
      <c r="CI515" s="8"/>
      <c r="CJ515" s="8"/>
      <c r="CK515" s="8"/>
      <c r="CL515" s="8"/>
      <c r="CM515" s="8"/>
      <c r="CN515" s="8"/>
      <c r="CO515" s="8"/>
      <c r="CP515" s="8"/>
      <c r="CQ515" s="8"/>
      <c r="CR515" s="8"/>
      <c r="CS515" s="8"/>
      <c r="CT515" s="8"/>
      <c r="CU515" s="8"/>
      <c r="CV515" s="8"/>
      <c r="CW515" s="8"/>
      <c r="CX515" s="8"/>
      <c r="CY515" s="8"/>
      <c r="CZ515" s="8"/>
      <c r="DA515" s="8"/>
      <c r="DB515" s="8"/>
      <c r="DC515" s="8"/>
      <c r="DD515" s="8"/>
      <c r="DE515" s="8"/>
      <c r="DF515" s="8"/>
      <c r="DG515" s="8"/>
      <c r="DH515" s="8"/>
      <c r="DI515" s="8"/>
      <c r="DJ515" s="8"/>
      <c r="DK515" s="8"/>
      <c r="DL515" s="8"/>
      <c r="DM515" s="8"/>
      <c r="DN515" s="8"/>
      <c r="DO515" s="8"/>
      <c r="DP515" s="8"/>
      <c r="DQ515" s="8"/>
      <c r="DR515" s="8"/>
      <c r="DS515" s="8"/>
      <c r="DT515" s="8"/>
      <c r="DU515" s="8"/>
      <c r="DV515" s="8"/>
      <c r="DW515" s="8"/>
      <c r="DX515" s="8"/>
      <c r="DY515" s="8"/>
    </row>
    <row r="516" customFormat="false" ht="15.75" hidden="false" customHeight="true" outlineLevel="0" collapsed="false">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c r="AY516" s="8"/>
      <c r="AZ516" s="8"/>
      <c r="BA516" s="8"/>
      <c r="BB516" s="8"/>
      <c r="BC516" s="8"/>
      <c r="BD516" s="8"/>
      <c r="BE516" s="8"/>
      <c r="BF516" s="8"/>
      <c r="BG516" s="8"/>
      <c r="BH516" s="8"/>
      <c r="BI516" s="8"/>
      <c r="BJ516" s="8"/>
      <c r="BK516" s="8"/>
      <c r="BL516" s="8"/>
      <c r="BM516" s="8"/>
      <c r="BN516" s="8"/>
      <c r="BO516" s="8"/>
      <c r="BP516" s="8"/>
      <c r="BQ516" s="8"/>
      <c r="BR516" s="8"/>
      <c r="BS516" s="8"/>
      <c r="BT516" s="8"/>
      <c r="BU516" s="8"/>
      <c r="BV516" s="8"/>
      <c r="BW516" s="8"/>
      <c r="BX516" s="8"/>
      <c r="BY516" s="8"/>
      <c r="BZ516" s="8"/>
      <c r="CA516" s="8"/>
      <c r="CB516" s="8"/>
      <c r="CC516" s="8"/>
      <c r="CD516" s="8"/>
      <c r="CE516" s="8"/>
      <c r="CF516" s="8"/>
      <c r="CG516" s="8"/>
      <c r="CH516" s="8"/>
      <c r="CI516" s="8"/>
      <c r="CJ516" s="8"/>
      <c r="CK516" s="8"/>
      <c r="CL516" s="8"/>
      <c r="CM516" s="8"/>
      <c r="CN516" s="8"/>
      <c r="CO516" s="8"/>
      <c r="CP516" s="8"/>
      <c r="CQ516" s="8"/>
      <c r="CR516" s="8"/>
      <c r="CS516" s="8"/>
      <c r="CT516" s="8"/>
      <c r="CU516" s="8"/>
      <c r="CV516" s="8"/>
      <c r="CW516" s="8"/>
      <c r="CX516" s="8"/>
      <c r="CY516" s="8"/>
      <c r="CZ516" s="8"/>
      <c r="DA516" s="8"/>
      <c r="DB516" s="8"/>
      <c r="DC516" s="8"/>
      <c r="DD516" s="8"/>
      <c r="DE516" s="8"/>
      <c r="DF516" s="8"/>
      <c r="DG516" s="8"/>
      <c r="DH516" s="8"/>
      <c r="DI516" s="8"/>
      <c r="DJ516" s="8"/>
      <c r="DK516" s="8"/>
      <c r="DL516" s="8"/>
      <c r="DM516" s="8"/>
      <c r="DN516" s="8"/>
      <c r="DO516" s="8"/>
      <c r="DP516" s="8"/>
      <c r="DQ516" s="8"/>
      <c r="DR516" s="8"/>
      <c r="DS516" s="8"/>
      <c r="DT516" s="8"/>
      <c r="DU516" s="8"/>
      <c r="DV516" s="8"/>
      <c r="DW516" s="8"/>
      <c r="DX516" s="8"/>
      <c r="DY516" s="8"/>
    </row>
    <row r="517" customFormat="false" ht="15.75" hidden="false" customHeight="true" outlineLevel="0" collapsed="false">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8"/>
      <c r="AX517" s="8"/>
      <c r="AY517" s="8"/>
      <c r="AZ517" s="8"/>
      <c r="BA517" s="8"/>
      <c r="BB517" s="8"/>
      <c r="BC517" s="8"/>
      <c r="BD517" s="8"/>
      <c r="BE517" s="8"/>
      <c r="BF517" s="8"/>
      <c r="BG517" s="8"/>
      <c r="BH517" s="8"/>
      <c r="BI517" s="8"/>
      <c r="BJ517" s="8"/>
      <c r="BK517" s="8"/>
      <c r="BL517" s="8"/>
      <c r="BM517" s="8"/>
      <c r="BN517" s="8"/>
      <c r="BO517" s="8"/>
      <c r="BP517" s="8"/>
      <c r="BQ517" s="8"/>
      <c r="BR517" s="8"/>
      <c r="BS517" s="8"/>
      <c r="BT517" s="8"/>
      <c r="BU517" s="8"/>
      <c r="BV517" s="8"/>
      <c r="BW517" s="8"/>
      <c r="BX517" s="8"/>
      <c r="BY517" s="8"/>
      <c r="BZ517" s="8"/>
      <c r="CA517" s="8"/>
      <c r="CB517" s="8"/>
      <c r="CC517" s="8"/>
      <c r="CD517" s="8"/>
      <c r="CE517" s="8"/>
      <c r="CF517" s="8"/>
      <c r="CG517" s="8"/>
      <c r="CH517" s="8"/>
      <c r="CI517" s="8"/>
      <c r="CJ517" s="8"/>
      <c r="CK517" s="8"/>
      <c r="CL517" s="8"/>
      <c r="CM517" s="8"/>
      <c r="CN517" s="8"/>
      <c r="CO517" s="8"/>
      <c r="CP517" s="8"/>
      <c r="CQ517" s="8"/>
      <c r="CR517" s="8"/>
      <c r="CS517" s="8"/>
      <c r="CT517" s="8"/>
      <c r="CU517" s="8"/>
      <c r="CV517" s="8"/>
      <c r="CW517" s="8"/>
      <c r="CX517" s="8"/>
      <c r="CY517" s="8"/>
      <c r="CZ517" s="8"/>
      <c r="DA517" s="8"/>
      <c r="DB517" s="8"/>
      <c r="DC517" s="8"/>
      <c r="DD517" s="8"/>
      <c r="DE517" s="8"/>
      <c r="DF517" s="8"/>
      <c r="DG517" s="8"/>
      <c r="DH517" s="8"/>
      <c r="DI517" s="8"/>
      <c r="DJ517" s="8"/>
      <c r="DK517" s="8"/>
      <c r="DL517" s="8"/>
      <c r="DM517" s="8"/>
      <c r="DN517" s="8"/>
      <c r="DO517" s="8"/>
      <c r="DP517" s="8"/>
      <c r="DQ517" s="8"/>
      <c r="DR517" s="8"/>
      <c r="DS517" s="8"/>
      <c r="DT517" s="8"/>
      <c r="DU517" s="8"/>
      <c r="DV517" s="8"/>
      <c r="DW517" s="8"/>
      <c r="DX517" s="8"/>
      <c r="DY517" s="8"/>
    </row>
    <row r="518" customFormat="false" ht="15.75" hidden="false" customHeight="true" outlineLevel="0" collapsed="false">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c r="AU518" s="8"/>
      <c r="AV518" s="8"/>
      <c r="AW518" s="8"/>
      <c r="AX518" s="8"/>
      <c r="AY518" s="8"/>
      <c r="AZ518" s="8"/>
      <c r="BA518" s="8"/>
      <c r="BB518" s="8"/>
      <c r="BC518" s="8"/>
      <c r="BD518" s="8"/>
      <c r="BE518" s="8"/>
      <c r="BF518" s="8"/>
      <c r="BG518" s="8"/>
      <c r="BH518" s="8"/>
      <c r="BI518" s="8"/>
      <c r="BJ518" s="8"/>
      <c r="BK518" s="8"/>
      <c r="BL518" s="8"/>
      <c r="BM518" s="8"/>
      <c r="BN518" s="8"/>
      <c r="BO518" s="8"/>
      <c r="BP518" s="8"/>
      <c r="BQ518" s="8"/>
      <c r="BR518" s="8"/>
      <c r="BS518" s="8"/>
      <c r="BT518" s="8"/>
      <c r="BU518" s="8"/>
      <c r="BV518" s="8"/>
      <c r="BW518" s="8"/>
      <c r="BX518" s="8"/>
      <c r="BY518" s="8"/>
      <c r="BZ518" s="8"/>
      <c r="CA518" s="8"/>
      <c r="CB518" s="8"/>
      <c r="CC518" s="8"/>
      <c r="CD518" s="8"/>
      <c r="CE518" s="8"/>
      <c r="CF518" s="8"/>
      <c r="CG518" s="8"/>
      <c r="CH518" s="8"/>
      <c r="CI518" s="8"/>
      <c r="CJ518" s="8"/>
      <c r="CK518" s="8"/>
      <c r="CL518" s="8"/>
      <c r="CM518" s="8"/>
      <c r="CN518" s="8"/>
      <c r="CO518" s="8"/>
      <c r="CP518" s="8"/>
      <c r="CQ518" s="8"/>
      <c r="CR518" s="8"/>
      <c r="CS518" s="8"/>
      <c r="CT518" s="8"/>
      <c r="CU518" s="8"/>
      <c r="CV518" s="8"/>
      <c r="CW518" s="8"/>
      <c r="CX518" s="8"/>
      <c r="CY518" s="8"/>
      <c r="CZ518" s="8"/>
      <c r="DA518" s="8"/>
      <c r="DB518" s="8"/>
      <c r="DC518" s="8"/>
      <c r="DD518" s="8"/>
      <c r="DE518" s="8"/>
      <c r="DF518" s="8"/>
      <c r="DG518" s="8"/>
      <c r="DH518" s="8"/>
      <c r="DI518" s="8"/>
      <c r="DJ518" s="8"/>
      <c r="DK518" s="8"/>
      <c r="DL518" s="8"/>
      <c r="DM518" s="8"/>
      <c r="DN518" s="8"/>
      <c r="DO518" s="8"/>
      <c r="DP518" s="8"/>
      <c r="DQ518" s="8"/>
      <c r="DR518" s="8"/>
      <c r="DS518" s="8"/>
      <c r="DT518" s="8"/>
      <c r="DU518" s="8"/>
      <c r="DV518" s="8"/>
      <c r="DW518" s="8"/>
      <c r="DX518" s="8"/>
      <c r="DY518" s="8"/>
    </row>
    <row r="519" customFormat="false" ht="15.75" hidden="false" customHeight="true" outlineLevel="0" collapsed="false">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c r="AU519" s="8"/>
      <c r="AV519" s="8"/>
      <c r="AW519" s="8"/>
      <c r="AX519" s="8"/>
      <c r="AY519" s="8"/>
      <c r="AZ519" s="8"/>
      <c r="BA519" s="8"/>
      <c r="BB519" s="8"/>
      <c r="BC519" s="8"/>
      <c r="BD519" s="8"/>
      <c r="BE519" s="8"/>
      <c r="BF519" s="8"/>
      <c r="BG519" s="8"/>
      <c r="BH519" s="8"/>
      <c r="BI519" s="8"/>
      <c r="BJ519" s="8"/>
      <c r="BK519" s="8"/>
      <c r="BL519" s="8"/>
      <c r="BM519" s="8"/>
      <c r="BN519" s="8"/>
      <c r="BO519" s="8"/>
      <c r="BP519" s="8"/>
      <c r="BQ519" s="8"/>
      <c r="BR519" s="8"/>
      <c r="BS519" s="8"/>
      <c r="BT519" s="8"/>
      <c r="BU519" s="8"/>
      <c r="BV519" s="8"/>
      <c r="BW519" s="8"/>
      <c r="BX519" s="8"/>
      <c r="BY519" s="8"/>
      <c r="BZ519" s="8"/>
      <c r="CA519" s="8"/>
      <c r="CB519" s="8"/>
      <c r="CC519" s="8"/>
      <c r="CD519" s="8"/>
      <c r="CE519" s="8"/>
      <c r="CF519" s="8"/>
      <c r="CG519" s="8"/>
      <c r="CH519" s="8"/>
      <c r="CI519" s="8"/>
      <c r="CJ519" s="8"/>
      <c r="CK519" s="8"/>
      <c r="CL519" s="8"/>
      <c r="CM519" s="8"/>
      <c r="CN519" s="8"/>
      <c r="CO519" s="8"/>
      <c r="CP519" s="8"/>
      <c r="CQ519" s="8"/>
      <c r="CR519" s="8"/>
      <c r="CS519" s="8"/>
      <c r="CT519" s="8"/>
      <c r="CU519" s="8"/>
      <c r="CV519" s="8"/>
      <c r="CW519" s="8"/>
      <c r="CX519" s="8"/>
      <c r="CY519" s="8"/>
      <c r="CZ519" s="8"/>
      <c r="DA519" s="8"/>
      <c r="DB519" s="8"/>
      <c r="DC519" s="8"/>
      <c r="DD519" s="8"/>
      <c r="DE519" s="8"/>
      <c r="DF519" s="8"/>
      <c r="DG519" s="8"/>
      <c r="DH519" s="8"/>
      <c r="DI519" s="8"/>
      <c r="DJ519" s="8"/>
      <c r="DK519" s="8"/>
      <c r="DL519" s="8"/>
      <c r="DM519" s="8"/>
      <c r="DN519" s="8"/>
      <c r="DO519" s="8"/>
      <c r="DP519" s="8"/>
      <c r="DQ519" s="8"/>
      <c r="DR519" s="8"/>
      <c r="DS519" s="8"/>
      <c r="DT519" s="8"/>
      <c r="DU519" s="8"/>
      <c r="DV519" s="8"/>
      <c r="DW519" s="8"/>
      <c r="DX519" s="8"/>
      <c r="DY519" s="8"/>
    </row>
    <row r="520" customFormat="false" ht="15.75" hidden="false" customHeight="true" outlineLevel="0" collapsed="false">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8"/>
      <c r="AX520" s="8"/>
      <c r="AY520" s="8"/>
      <c r="AZ520" s="8"/>
      <c r="BA520" s="8"/>
      <c r="BB520" s="8"/>
      <c r="BC520" s="8"/>
      <c r="BD520" s="8"/>
      <c r="BE520" s="8"/>
      <c r="BF520" s="8"/>
      <c r="BG520" s="8"/>
      <c r="BH520" s="8"/>
      <c r="BI520" s="8"/>
      <c r="BJ520" s="8"/>
      <c r="BK520" s="8"/>
      <c r="BL520" s="8"/>
      <c r="BM520" s="8"/>
      <c r="BN520" s="8"/>
      <c r="BO520" s="8"/>
      <c r="BP520" s="8"/>
      <c r="BQ520" s="8"/>
      <c r="BR520" s="8"/>
      <c r="BS520" s="8"/>
      <c r="BT520" s="8"/>
      <c r="BU520" s="8"/>
      <c r="BV520" s="8"/>
      <c r="BW520" s="8"/>
      <c r="BX520" s="8"/>
      <c r="BY520" s="8"/>
      <c r="BZ520" s="8"/>
      <c r="CA520" s="8"/>
      <c r="CB520" s="8"/>
      <c r="CC520" s="8"/>
      <c r="CD520" s="8"/>
      <c r="CE520" s="8"/>
      <c r="CF520" s="8"/>
      <c r="CG520" s="8"/>
      <c r="CH520" s="8"/>
      <c r="CI520" s="8"/>
      <c r="CJ520" s="8"/>
      <c r="CK520" s="8"/>
      <c r="CL520" s="8"/>
      <c r="CM520" s="8"/>
      <c r="CN520" s="8"/>
      <c r="CO520" s="8"/>
      <c r="CP520" s="8"/>
      <c r="CQ520" s="8"/>
      <c r="CR520" s="8"/>
      <c r="CS520" s="8"/>
      <c r="CT520" s="8"/>
      <c r="CU520" s="8"/>
      <c r="CV520" s="8"/>
      <c r="CW520" s="8"/>
      <c r="CX520" s="8"/>
      <c r="CY520" s="8"/>
      <c r="CZ520" s="8"/>
      <c r="DA520" s="8"/>
      <c r="DB520" s="8"/>
      <c r="DC520" s="8"/>
      <c r="DD520" s="8"/>
      <c r="DE520" s="8"/>
      <c r="DF520" s="8"/>
      <c r="DG520" s="8"/>
      <c r="DH520" s="8"/>
      <c r="DI520" s="8"/>
      <c r="DJ520" s="8"/>
      <c r="DK520" s="8"/>
      <c r="DL520" s="8"/>
      <c r="DM520" s="8"/>
      <c r="DN520" s="8"/>
      <c r="DO520" s="8"/>
      <c r="DP520" s="8"/>
      <c r="DQ520" s="8"/>
      <c r="DR520" s="8"/>
      <c r="DS520" s="8"/>
      <c r="DT520" s="8"/>
      <c r="DU520" s="8"/>
      <c r="DV520" s="8"/>
      <c r="DW520" s="8"/>
      <c r="DX520" s="8"/>
      <c r="DY520" s="8"/>
    </row>
    <row r="521" customFormat="false" ht="15.75" hidden="false" customHeight="true" outlineLevel="0" collapsed="false">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8"/>
      <c r="AX521" s="8"/>
      <c r="AY521" s="8"/>
      <c r="AZ521" s="8"/>
      <c r="BA521" s="8"/>
      <c r="BB521" s="8"/>
      <c r="BC521" s="8"/>
      <c r="BD521" s="8"/>
      <c r="BE521" s="8"/>
      <c r="BF521" s="8"/>
      <c r="BG521" s="8"/>
      <c r="BH521" s="8"/>
      <c r="BI521" s="8"/>
      <c r="BJ521" s="8"/>
      <c r="BK521" s="8"/>
      <c r="BL521" s="8"/>
      <c r="BM521" s="8"/>
      <c r="BN521" s="8"/>
      <c r="BO521" s="8"/>
      <c r="BP521" s="8"/>
      <c r="BQ521" s="8"/>
      <c r="BR521" s="8"/>
      <c r="BS521" s="8"/>
      <c r="BT521" s="8"/>
      <c r="BU521" s="8"/>
      <c r="BV521" s="8"/>
      <c r="BW521" s="8"/>
      <c r="BX521" s="8"/>
      <c r="BY521" s="8"/>
      <c r="BZ521" s="8"/>
      <c r="CA521" s="8"/>
      <c r="CB521" s="8"/>
      <c r="CC521" s="8"/>
      <c r="CD521" s="8"/>
      <c r="CE521" s="8"/>
      <c r="CF521" s="8"/>
      <c r="CG521" s="8"/>
      <c r="CH521" s="8"/>
      <c r="CI521" s="8"/>
      <c r="CJ521" s="8"/>
      <c r="CK521" s="8"/>
      <c r="CL521" s="8"/>
      <c r="CM521" s="8"/>
      <c r="CN521" s="8"/>
      <c r="CO521" s="8"/>
      <c r="CP521" s="8"/>
      <c r="CQ521" s="8"/>
      <c r="CR521" s="8"/>
      <c r="CS521" s="8"/>
      <c r="CT521" s="8"/>
      <c r="CU521" s="8"/>
      <c r="CV521" s="8"/>
      <c r="CW521" s="8"/>
      <c r="CX521" s="8"/>
      <c r="CY521" s="8"/>
      <c r="CZ521" s="8"/>
      <c r="DA521" s="8"/>
      <c r="DB521" s="8"/>
      <c r="DC521" s="8"/>
      <c r="DD521" s="8"/>
      <c r="DE521" s="8"/>
      <c r="DF521" s="8"/>
      <c r="DG521" s="8"/>
      <c r="DH521" s="8"/>
      <c r="DI521" s="8"/>
      <c r="DJ521" s="8"/>
      <c r="DK521" s="8"/>
      <c r="DL521" s="8"/>
      <c r="DM521" s="8"/>
      <c r="DN521" s="8"/>
      <c r="DO521" s="8"/>
      <c r="DP521" s="8"/>
      <c r="DQ521" s="8"/>
      <c r="DR521" s="8"/>
      <c r="DS521" s="8"/>
      <c r="DT521" s="8"/>
      <c r="DU521" s="8"/>
      <c r="DV521" s="8"/>
      <c r="DW521" s="8"/>
      <c r="DX521" s="8"/>
      <c r="DY521" s="8"/>
    </row>
  </sheetData>
  <sheetProtection algorithmName="SHA-512" hashValue="L3TDpTkH+48mw9K1QmfcJjq4hImifMJssvWgoOntUbvz4KkWa4F0MtwfR2bLhd6Xy/wARO40GfyMxdFQBcgdSw==" saltValue="BC14FtGFRUeNlyJzShtbTg==" spinCount="100000" sheet="true" formatCells="false" formatColumns="false" formatRows="false"/>
  <mergeCells count="81">
    <mergeCell ref="CW2:CZ3"/>
    <mergeCell ref="CW4:CY4"/>
    <mergeCell ref="C5:C6"/>
    <mergeCell ref="CW5:CY5"/>
    <mergeCell ref="CW7:DB7"/>
    <mergeCell ref="CY8:DB8"/>
    <mergeCell ref="CY9:DB9"/>
    <mergeCell ref="CY10:DB10"/>
    <mergeCell ref="D11:AG11"/>
    <mergeCell ref="AJ11:BM11"/>
    <mergeCell ref="BP11:CS11"/>
    <mergeCell ref="A12:A16"/>
    <mergeCell ref="B12:B16"/>
    <mergeCell ref="CV12:DY12"/>
    <mergeCell ref="CV13:CV16"/>
    <mergeCell ref="CW13:CW16"/>
    <mergeCell ref="CX13:CX16"/>
    <mergeCell ref="CY13:CY16"/>
    <mergeCell ref="CZ13:CZ16"/>
    <mergeCell ref="DA13:DA16"/>
    <mergeCell ref="DB13:DB16"/>
    <mergeCell ref="DC13:DC16"/>
    <mergeCell ref="DD13:DD16"/>
    <mergeCell ref="DE13:DE16"/>
    <mergeCell ref="DF13:DF16"/>
    <mergeCell ref="DG13:DG16"/>
    <mergeCell ref="DH13:DH16"/>
    <mergeCell ref="DI13:DI16"/>
    <mergeCell ref="DJ13:DJ16"/>
    <mergeCell ref="DK13:DK16"/>
    <mergeCell ref="DL13:DL16"/>
    <mergeCell ref="DM13:DM16"/>
    <mergeCell ref="DN13:DN16"/>
    <mergeCell ref="DO13:DO16"/>
    <mergeCell ref="DP13:DP16"/>
    <mergeCell ref="DQ13:DQ16"/>
    <mergeCell ref="DR13:DR16"/>
    <mergeCell ref="DS13:DS16"/>
    <mergeCell ref="DT13:DT16"/>
    <mergeCell ref="DU13:DU16"/>
    <mergeCell ref="DV13:DV16"/>
    <mergeCell ref="DW13:DW16"/>
    <mergeCell ref="DX13:DX16"/>
    <mergeCell ref="DY13:DY16"/>
    <mergeCell ref="A317:C317"/>
    <mergeCell ref="CU317:CV318"/>
    <mergeCell ref="CW317:CW318"/>
    <mergeCell ref="CY317:CY318"/>
    <mergeCell ref="CZ317:CZ318"/>
    <mergeCell ref="DB317:DB318"/>
    <mergeCell ref="DC317:DC318"/>
    <mergeCell ref="DE317:DE318"/>
    <mergeCell ref="DF317:DF318"/>
    <mergeCell ref="DH317:DH318"/>
    <mergeCell ref="DI317:DI318"/>
    <mergeCell ref="DK317:DK318"/>
    <mergeCell ref="DL317:DL318"/>
    <mergeCell ref="DN317:DN318"/>
    <mergeCell ref="DO317:DO318"/>
    <mergeCell ref="DQ317:DQ318"/>
    <mergeCell ref="DR317:DR318"/>
    <mergeCell ref="DT317:DT318"/>
    <mergeCell ref="DU317:DU318"/>
    <mergeCell ref="DW317:DW318"/>
    <mergeCell ref="DX317:DX318"/>
    <mergeCell ref="A318:C318"/>
    <mergeCell ref="A319:C319"/>
    <mergeCell ref="A320:C320"/>
    <mergeCell ref="CU320:CV321"/>
    <mergeCell ref="CW320:CW321"/>
    <mergeCell ref="CZ320:CZ321"/>
    <mergeCell ref="DC320:DC321"/>
    <mergeCell ref="DF320:DF321"/>
    <mergeCell ref="DI320:DI321"/>
    <mergeCell ref="DL320:DL321"/>
    <mergeCell ref="DO320:DO321"/>
    <mergeCell ref="DR320:DR321"/>
    <mergeCell ref="DU320:DU321"/>
    <mergeCell ref="DX320:DX321"/>
    <mergeCell ref="A321:C321"/>
    <mergeCell ref="E333:H333"/>
  </mergeCells>
  <conditionalFormatting sqref="BP12:CS12">
    <cfRule type="containsText" priority="2" operator="containsText" aboveAverage="0" equalAverage="0" bottom="0" percent="0" rank="0" text="AT" dxfId="0">
      <formula>NOT(ISERROR(SEARCH("AT",BP12)))</formula>
    </cfRule>
    <cfRule type="containsText" priority="3" operator="containsText" aboveAverage="0" equalAverage="0" bottom="0" percent="0" rank="0" text="TLA" dxfId="1">
      <formula>NOT(ISERROR(SEARCH("TLA",BP12)))</formula>
    </cfRule>
  </conditionalFormatting>
  <conditionalFormatting sqref="AJ12:AV12">
    <cfRule type="containsText" priority="4" operator="containsText" aboveAverage="0" equalAverage="0" bottom="0" percent="0" rank="0" text="AT" dxfId="0">
      <formula>NOT(ISERROR(SEARCH("AT",AJ12)))</formula>
    </cfRule>
    <cfRule type="containsText" priority="5" operator="containsText" aboveAverage="0" equalAverage="0" bottom="0" percent="0" rank="0" text="TLA" dxfId="1">
      <formula>NOT(ISERROR(SEARCH("TLA",AJ12)))</formula>
    </cfRule>
  </conditionalFormatting>
  <conditionalFormatting sqref="D12:AG12">
    <cfRule type="containsText" priority="6" operator="containsText" aboveAverage="0" equalAverage="0" bottom="0" percent="0" rank="0" text="AT" dxfId="0">
      <formula>NOT(ISERROR(SEARCH("AT",D12)))</formula>
    </cfRule>
    <cfRule type="containsText" priority="7" operator="containsText" aboveAverage="0" equalAverage="0" bottom="0" percent="0" rank="0" text="TLA" dxfId="1">
      <formula>NOT(ISERROR(SEARCH("TLA",D12)))</formula>
    </cfRule>
  </conditionalFormatting>
  <conditionalFormatting sqref="CW320:CX321">
    <cfRule type="containsText" priority="8" operator="containsText" aboveAverage="0" equalAverage="0" bottom="0" percent="0" rank="0" text="Y" dxfId="2">
      <formula>NOT(ISERROR(SEARCH("Y",CW320)))</formula>
    </cfRule>
    <cfRule type="containsText" priority="9" operator="containsText" aboveAverage="0" equalAverage="0" bottom="0" percent="0" rank="0" text="N" dxfId="3">
      <formula>NOT(ISERROR(SEARCH("N",CW320)))</formula>
    </cfRule>
  </conditionalFormatting>
  <conditionalFormatting sqref="CZ320:DY321">
    <cfRule type="containsText" priority="10" operator="containsText" aboveAverage="0" equalAverage="0" bottom="0" percent="0" rank="0" text="Y" dxfId="2">
      <formula>NOT(ISERROR(SEARCH("Y",CZ320)))</formula>
    </cfRule>
    <cfRule type="containsText" priority="11" operator="containsText" aboveAverage="0" equalAverage="0" bottom="0" percent="0" rank="0" text="N" dxfId="3">
      <formula>NOT(ISERROR(SEARCH("N",CZ320)))</formula>
    </cfRule>
  </conditionalFormatting>
  <conditionalFormatting sqref="CW319:CX319">
    <cfRule type="cellIs" priority="12" operator="greaterThan" aboveAverage="0" equalAverage="0" bottom="0" percent="0" rank="0" text="" dxfId="2">
      <formula>0.6</formula>
    </cfRule>
  </conditionalFormatting>
  <conditionalFormatting sqref="CZ319:DA319 DC319:DD319 DF319:DG319 DI319:DJ319 DL319:DM319 DO319:DP319 DR319:DS319 DU319:DV319 DX319:DY319">
    <cfRule type="cellIs" priority="13" operator="greaterThan" aboveAverage="0" equalAverage="0" bottom="0" percent="0" rank="0" text="" dxfId="2">
      <formula>0.6</formula>
    </cfRule>
  </conditionalFormatting>
  <conditionalFormatting sqref="CW319:CX319 CZ319:DA319 DC319:DD319 DF319:DG319 DI319:DJ319 DL319:DM319 DO319:DP319 DR319:DS319 DU319:DV319 DX319:DY319">
    <cfRule type="cellIs" priority="14" operator="lessThan" aboveAverage="0" equalAverage="0" bottom="0" percent="0" rank="0" text="" dxfId="3">
      <formula>0.6</formula>
    </cfRule>
    <cfRule type="cellIs" priority="15" operator="equal" aboveAverage="0" equalAverage="0" bottom="0" percent="0" rank="0" text="" dxfId="2">
      <formula>0.6</formula>
    </cfRule>
  </conditionalFormatting>
  <conditionalFormatting sqref="AY12:BM12">
    <cfRule type="containsText" priority="16" operator="containsText" aboveAverage="0" equalAverage="0" bottom="0" percent="0" rank="0" text="AT" dxfId="0">
      <formula>NOT(ISERROR(SEARCH("AT",AY12)))</formula>
    </cfRule>
    <cfRule type="containsText" priority="17" operator="containsText" aboveAverage="0" equalAverage="0" bottom="0" percent="0" rank="0" text="TLA" dxfId="1">
      <formula>NOT(ISERROR(SEARCH("TLA",AY12)))</formula>
    </cfRule>
  </conditionalFormatting>
  <dataValidations count="2">
    <dataValidation allowBlank="true" errorStyle="stop" operator="between" showDropDown="false" showErrorMessage="true" showInputMessage="false" sqref="D12:AG12 AJ12:AV12 AY12:BM12 BP12:CS12" type="list">
      <formula1>$AK$2:$AK$3</formula1>
      <formula2>0</formula2>
    </dataValidation>
    <dataValidation allowBlank="true" errorStyle="stop" operator="between" showDropDown="false" showErrorMessage="true" showInputMessage="false" sqref="D14:AG14 AJ14:AV14 AY14:BM14 BP14:CS14" type="list">
      <formula1>$EA$4:$EA$13</formula1>
      <formula2>0</formula2>
    </dataValidation>
  </dataValidations>
  <printOptions headings="false" gridLines="false" gridLinesSet="true" horizontalCentered="false" verticalCentered="false"/>
  <pageMargins left="0.7" right="0.7" top="0.75" bottom="0.75" header="0.511811023622047" footer="0.511811023622047"/>
  <pageSetup paperSize="5"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P1000"/>
  <sheetViews>
    <sheetView showFormulas="false" showGridLines="false" showRowColHeaders="true" showZeros="true" rightToLeft="false" tabSelected="true" showOutlineSymbols="true" defaultGridColor="true" view="normal" topLeftCell="AG22" colorId="64" zoomScale="100" zoomScaleNormal="100" zoomScalePageLayoutView="100" workbookViewId="0">
      <selection pane="topLeft" activeCell="AK22" activeCellId="0" sqref="AK22"/>
    </sheetView>
  </sheetViews>
  <sheetFormatPr defaultColWidth="11.125" defaultRowHeight="15" zeroHeight="false" outlineLevelRow="0" outlineLevelCol="0"/>
  <cols>
    <col collapsed="false" customWidth="true" hidden="false" outlineLevel="0" max="1" min="1" style="1" width="21.37"/>
    <col collapsed="false" customWidth="true" hidden="false" outlineLevel="0" max="2" min="2" style="1" width="43"/>
    <col collapsed="false" customWidth="true" hidden="false" outlineLevel="0" max="3" min="3" style="1" width="25.5"/>
    <col collapsed="false" customWidth="true" hidden="false" outlineLevel="0" max="4" min="4" style="1" width="10.75"/>
    <col collapsed="false" customWidth="true" hidden="false" outlineLevel="0" max="12" min="5" style="1" width="11"/>
    <col collapsed="false" customWidth="true" hidden="false" outlineLevel="0" max="13" min="13" style="1" width="9.75"/>
    <col collapsed="false" customWidth="true" hidden="false" outlineLevel="0" max="53" min="14" style="1" width="11"/>
    <col collapsed="false" customWidth="true" hidden="false" outlineLevel="0" max="54" min="54" style="1" width="12.37"/>
    <col collapsed="false" customWidth="true" hidden="false" outlineLevel="0" max="68" min="55" style="1" width="11"/>
  </cols>
  <sheetData>
    <row r="1" customFormat="false" ht="15.75" hidden="false" customHeight="true" outlineLevel="0" collapsed="false">
      <c r="A1" s="57" t="s">
        <v>4</v>
      </c>
      <c r="B1" s="58"/>
      <c r="C1" s="58"/>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c r="BN1" s="58"/>
      <c r="BO1" s="161"/>
      <c r="BP1" s="161"/>
    </row>
    <row r="2" customFormat="false" ht="15.75" hidden="false" customHeight="true" outlineLevel="0" collapsed="false">
      <c r="A2" s="13"/>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59" t="s">
        <v>77</v>
      </c>
      <c r="AR2" s="59"/>
      <c r="AS2" s="59"/>
      <c r="AT2" s="59"/>
      <c r="AU2" s="13"/>
      <c r="AV2" s="13"/>
      <c r="AW2" s="13"/>
      <c r="AX2" s="13"/>
      <c r="AY2" s="13"/>
      <c r="AZ2" s="13"/>
      <c r="BA2" s="13"/>
      <c r="BB2" s="13"/>
      <c r="BC2" s="13"/>
      <c r="BD2" s="13"/>
      <c r="BE2" s="13"/>
      <c r="BF2" s="13"/>
      <c r="BG2" s="13"/>
      <c r="BH2" s="13"/>
      <c r="BI2" s="13"/>
      <c r="BJ2" s="13"/>
      <c r="BK2" s="13"/>
      <c r="BL2" s="13"/>
      <c r="BM2" s="13"/>
      <c r="BN2" s="13"/>
      <c r="BO2" s="8"/>
      <c r="BP2" s="8"/>
    </row>
    <row r="3" customFormat="false" ht="15.75" hidden="false" customHeight="true" outlineLevel="0" collapsed="false">
      <c r="A3" s="31" t="s">
        <v>11</v>
      </c>
      <c r="B3" s="60" t="str">
        <f aca="false">COVERPAGE!S3</f>
        <v>SECOND SEMESTER SY 2024-2025</v>
      </c>
      <c r="C3" s="162"/>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59"/>
      <c r="AR3" s="59"/>
      <c r="AS3" s="59"/>
      <c r="AT3" s="59"/>
      <c r="AU3" s="13"/>
      <c r="AV3" s="13"/>
      <c r="AW3" s="13"/>
      <c r="AX3" s="13"/>
      <c r="AY3" s="13"/>
      <c r="AZ3" s="13"/>
      <c r="BA3" s="13"/>
      <c r="BB3" s="13"/>
      <c r="BC3" s="13"/>
      <c r="BD3" s="13"/>
      <c r="BE3" s="13"/>
      <c r="BF3" s="13"/>
      <c r="BG3" s="13"/>
      <c r="BH3" s="13"/>
      <c r="BI3" s="13"/>
      <c r="BJ3" s="13"/>
      <c r="BK3" s="13"/>
      <c r="BL3" s="13"/>
      <c r="BM3" s="13"/>
      <c r="BN3" s="13"/>
      <c r="BO3" s="8"/>
      <c r="BP3" s="8"/>
    </row>
    <row r="4" customFormat="false" ht="15.75" hidden="false" customHeight="true" outlineLevel="0" collapsed="false">
      <c r="A4" s="31" t="s">
        <v>14</v>
      </c>
      <c r="B4" s="60" t="n">
        <f aca="false">COVERPAGE!S4</f>
        <v>0</v>
      </c>
      <c r="C4" s="162"/>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59" t="s">
        <v>160</v>
      </c>
      <c r="AL4" s="59"/>
      <c r="AM4" s="59"/>
      <c r="AN4" s="59"/>
      <c r="AO4" s="59"/>
      <c r="AP4" s="163"/>
      <c r="AQ4" s="63" t="s">
        <v>161</v>
      </c>
      <c r="AR4" s="63"/>
      <c r="AS4" s="63"/>
      <c r="AT4" s="64" t="s">
        <v>81</v>
      </c>
      <c r="AU4" s="13"/>
      <c r="AV4" s="13"/>
      <c r="AW4" s="13"/>
      <c r="AX4" s="13"/>
      <c r="AY4" s="13"/>
      <c r="AZ4" s="13"/>
      <c r="BA4" s="13"/>
      <c r="BB4" s="13"/>
      <c r="BC4" s="13"/>
      <c r="BD4" s="13"/>
      <c r="BE4" s="13"/>
      <c r="BF4" s="13"/>
      <c r="BG4" s="13"/>
      <c r="BH4" s="13"/>
      <c r="BI4" s="13"/>
      <c r="BJ4" s="13"/>
      <c r="BK4" s="13"/>
      <c r="BL4" s="13"/>
      <c r="BM4" s="13"/>
      <c r="BN4" s="13"/>
      <c r="BO4" s="8"/>
      <c r="BP4" s="8"/>
    </row>
    <row r="5" customFormat="false" ht="15.75" hidden="false" customHeight="true" outlineLevel="0" collapsed="false">
      <c r="A5" s="31" t="s">
        <v>17</v>
      </c>
      <c r="B5" s="60" t="n">
        <f aca="false">COVERPAGE!S5</f>
        <v>0</v>
      </c>
      <c r="C5" s="162"/>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64"/>
      <c r="AL5" s="64" t="s">
        <v>162</v>
      </c>
      <c r="AM5" s="64" t="s">
        <v>163</v>
      </c>
      <c r="AN5" s="64" t="s">
        <v>164</v>
      </c>
      <c r="AO5" s="64" t="s">
        <v>165</v>
      </c>
      <c r="AP5" s="61"/>
      <c r="AQ5" s="63" t="s">
        <v>84</v>
      </c>
      <c r="AR5" s="63"/>
      <c r="AS5" s="63"/>
      <c r="AT5" s="64" t="s">
        <v>85</v>
      </c>
      <c r="AU5" s="13"/>
      <c r="AV5" s="13"/>
      <c r="AW5" s="13"/>
      <c r="AX5" s="13"/>
      <c r="AY5" s="13"/>
      <c r="AZ5" s="13"/>
      <c r="BA5" s="13"/>
      <c r="BB5" s="13"/>
      <c r="BC5" s="13"/>
      <c r="BD5" s="13"/>
      <c r="BE5" s="13"/>
      <c r="BF5" s="13"/>
      <c r="BG5" s="13"/>
      <c r="BH5" s="13"/>
      <c r="BI5" s="13"/>
      <c r="BJ5" s="13"/>
      <c r="BK5" s="13"/>
      <c r="BL5" s="13"/>
      <c r="BM5" s="13"/>
      <c r="BN5" s="13"/>
      <c r="BO5" s="8"/>
      <c r="BP5" s="8"/>
    </row>
    <row r="6" customFormat="false" ht="15.75" hidden="false" customHeight="true" outlineLevel="0" collapsed="false">
      <c r="A6" s="31" t="s">
        <v>18</v>
      </c>
      <c r="B6" s="68" t="str">
        <f aca="false">IF('Database (LECTURE-RES-PRAC)'!B6="LECTURE",'Database (LECTURE-RES-PRAC)'!B6,"")</f>
        <v>LECTURE</v>
      </c>
      <c r="C6" s="164"/>
      <c r="D6" s="13"/>
      <c r="E6" s="13"/>
      <c r="F6" s="13"/>
      <c r="G6" s="13"/>
      <c r="H6" s="13"/>
      <c r="I6" s="13"/>
      <c r="J6" s="13"/>
      <c r="K6" s="13"/>
      <c r="L6" s="13"/>
      <c r="M6" s="13"/>
      <c r="N6" s="13"/>
      <c r="O6" s="71"/>
      <c r="P6" s="71"/>
      <c r="Q6" s="71"/>
      <c r="R6" s="71"/>
      <c r="S6" s="71"/>
      <c r="T6" s="72"/>
      <c r="U6" s="13"/>
      <c r="V6" s="13"/>
      <c r="W6" s="13"/>
      <c r="X6" s="13"/>
      <c r="Y6" s="13"/>
      <c r="Z6" s="13"/>
      <c r="AA6" s="13"/>
      <c r="AB6" s="13"/>
      <c r="AC6" s="13"/>
      <c r="AD6" s="13"/>
      <c r="AE6" s="13"/>
      <c r="AF6" s="13"/>
      <c r="AG6" s="13"/>
      <c r="AH6" s="13"/>
      <c r="AI6" s="13"/>
      <c r="AJ6" s="13"/>
      <c r="AK6" s="64" t="s">
        <v>65</v>
      </c>
      <c r="AL6" s="165" t="n">
        <f aca="false">SUMIF(D$20:M$20, "CLO1", D$21:M$21)</f>
        <v>60</v>
      </c>
      <c r="AM6" s="165" t="n">
        <f aca="false">SUMIF(O$20:X$20, "CLO1", O$21:X$21)</f>
        <v>70</v>
      </c>
      <c r="AN6" s="165" t="n">
        <f aca="false">SUMIF(Z$20:AI$20, "CLO1", Z$21:AI$21)</f>
        <v>25</v>
      </c>
      <c r="AO6" s="165" t="n">
        <f aca="false">IF(SUM(AL6:AN6)=0,"",SUM(AL6:AN6))</f>
        <v>155</v>
      </c>
      <c r="AP6" s="71"/>
      <c r="AQ6" s="13"/>
      <c r="AR6" s="13"/>
      <c r="AS6" s="13"/>
      <c r="AT6" s="13"/>
      <c r="AU6" s="13"/>
      <c r="AV6" s="13"/>
      <c r="AW6" s="13"/>
      <c r="AX6" s="13"/>
      <c r="AY6" s="13"/>
      <c r="AZ6" s="13"/>
      <c r="BA6" s="13"/>
      <c r="BB6" s="13"/>
      <c r="BC6" s="13"/>
      <c r="BD6" s="13"/>
      <c r="BE6" s="13"/>
      <c r="BF6" s="13"/>
      <c r="BG6" s="13"/>
      <c r="BH6" s="13"/>
      <c r="BI6" s="13"/>
      <c r="BJ6" s="13"/>
      <c r="BK6" s="13"/>
      <c r="BL6" s="13"/>
      <c r="BM6" s="13"/>
      <c r="BN6" s="13"/>
      <c r="BO6" s="8"/>
      <c r="BP6" s="8"/>
    </row>
    <row r="7" customFormat="false" ht="15.75" hidden="false" customHeight="true" outlineLevel="0" collapsed="false">
      <c r="A7" s="31" t="s">
        <v>20</v>
      </c>
      <c r="B7" s="60" t="n">
        <f aca="false">COVERPAGE!S7</f>
        <v>0</v>
      </c>
      <c r="C7" s="162"/>
      <c r="D7" s="13"/>
      <c r="E7" s="13"/>
      <c r="F7" s="13"/>
      <c r="G7" s="13"/>
      <c r="H7" s="13"/>
      <c r="I7" s="13"/>
      <c r="J7" s="13"/>
      <c r="K7" s="13"/>
      <c r="L7" s="13"/>
      <c r="M7" s="13"/>
      <c r="N7" s="71"/>
      <c r="O7" s="71"/>
      <c r="P7" s="71"/>
      <c r="Q7" s="71"/>
      <c r="R7" s="71"/>
      <c r="S7" s="71"/>
      <c r="T7" s="72"/>
      <c r="U7" s="13"/>
      <c r="V7" s="13"/>
      <c r="W7" s="13"/>
      <c r="X7" s="13"/>
      <c r="Y7" s="13"/>
      <c r="Z7" s="13"/>
      <c r="AA7" s="13"/>
      <c r="AB7" s="13"/>
      <c r="AC7" s="13"/>
      <c r="AD7" s="13"/>
      <c r="AE7" s="13"/>
      <c r="AF7" s="13"/>
      <c r="AG7" s="13"/>
      <c r="AH7" s="13"/>
      <c r="AI7" s="13"/>
      <c r="AJ7" s="13"/>
      <c r="AK7" s="64" t="s">
        <v>66</v>
      </c>
      <c r="AL7" s="165" t="n">
        <f aca="false">SUMIF(D$20:M$20, "CLO2", D$21:M$21)</f>
        <v>0</v>
      </c>
      <c r="AM7" s="165" t="n">
        <f aca="false">SUMIF(O$20:X$20, "CLO2", O$21:X$21)</f>
        <v>30</v>
      </c>
      <c r="AN7" s="165" t="n">
        <f aca="false">SUMIF(Z$20:AI$20, "CLO2", Z$21:AI$21)</f>
        <v>35</v>
      </c>
      <c r="AO7" s="165" t="n">
        <f aca="false">IF(SUM(AL7:AN7)=0,"",SUM(AL7:AN7))</f>
        <v>65</v>
      </c>
      <c r="AP7" s="71"/>
      <c r="AQ7" s="30" t="s">
        <v>87</v>
      </c>
      <c r="AR7" s="30"/>
      <c r="AS7" s="30"/>
      <c r="AT7" s="30"/>
      <c r="AU7" s="30"/>
      <c r="AV7" s="30"/>
      <c r="AW7" s="13"/>
      <c r="AX7" s="13"/>
      <c r="AY7" s="13"/>
      <c r="AZ7" s="13"/>
      <c r="BA7" s="13"/>
      <c r="BB7" s="13"/>
      <c r="BC7" s="13"/>
      <c r="BD7" s="13"/>
      <c r="BE7" s="13"/>
      <c r="BF7" s="13"/>
      <c r="BG7" s="13"/>
      <c r="BH7" s="13"/>
      <c r="BI7" s="13"/>
      <c r="BJ7" s="13"/>
      <c r="BK7" s="13"/>
      <c r="BL7" s="13"/>
      <c r="BM7" s="13"/>
      <c r="BN7" s="13"/>
      <c r="BO7" s="8"/>
      <c r="BP7" s="8"/>
    </row>
    <row r="8" customFormat="false" ht="15.75" hidden="false" customHeight="true" outlineLevel="0" collapsed="false">
      <c r="A8" s="31" t="s">
        <v>21</v>
      </c>
      <c r="B8" s="60" t="n">
        <f aca="false">COVERPAGE!S8</f>
        <v>8</v>
      </c>
      <c r="C8" s="162"/>
      <c r="D8" s="13"/>
      <c r="E8" s="13"/>
      <c r="F8" s="13"/>
      <c r="G8" s="13"/>
      <c r="H8" s="13"/>
      <c r="I8" s="13"/>
      <c r="J8" s="13"/>
      <c r="K8" s="13"/>
      <c r="L8" s="13"/>
      <c r="M8" s="13"/>
      <c r="N8" s="71"/>
      <c r="O8" s="71"/>
      <c r="P8" s="71"/>
      <c r="Q8" s="71"/>
      <c r="R8" s="71"/>
      <c r="S8" s="71"/>
      <c r="T8" s="72"/>
      <c r="U8" s="13"/>
      <c r="V8" s="13"/>
      <c r="W8" s="13"/>
      <c r="X8" s="13"/>
      <c r="Y8" s="13"/>
      <c r="Z8" s="13"/>
      <c r="AA8" s="13"/>
      <c r="AB8" s="13"/>
      <c r="AC8" s="13"/>
      <c r="AD8" s="13"/>
      <c r="AE8" s="13"/>
      <c r="AF8" s="13"/>
      <c r="AG8" s="13"/>
      <c r="AH8" s="13"/>
      <c r="AI8" s="13"/>
      <c r="AJ8" s="13"/>
      <c r="AK8" s="64" t="s">
        <v>67</v>
      </c>
      <c r="AL8" s="165" t="n">
        <f aca="false">SUMIF(D$20:M$20, "CLO3", D$21:M$21)</f>
        <v>0</v>
      </c>
      <c r="AM8" s="165" t="n">
        <f aca="false">SUMIF(O$20:X$20, "CLO3", O$21:X$21)</f>
        <v>0</v>
      </c>
      <c r="AN8" s="165" t="n">
        <f aca="false">SUMIF(Z$20:AI$20, "CLO3", Z$21:AI$21)</f>
        <v>40</v>
      </c>
      <c r="AO8" s="165" t="n">
        <f aca="false">IF(SUM(AL8:AN8)=0,"",SUM(AL8:AN8))</f>
        <v>40</v>
      </c>
      <c r="AP8" s="71"/>
      <c r="AQ8" s="31" t="n">
        <v>1</v>
      </c>
      <c r="AR8" s="32" t="s">
        <v>35</v>
      </c>
      <c r="AS8" s="74" t="s">
        <v>88</v>
      </c>
      <c r="AT8" s="74"/>
      <c r="AU8" s="74"/>
      <c r="AV8" s="74"/>
      <c r="AW8" s="13"/>
      <c r="AX8" s="13"/>
      <c r="AY8" s="13"/>
      <c r="AZ8" s="13"/>
      <c r="BA8" s="13"/>
      <c r="BB8" s="13"/>
      <c r="BC8" s="13"/>
      <c r="BD8" s="13"/>
      <c r="BE8" s="13"/>
      <c r="BF8" s="13"/>
      <c r="BG8" s="13"/>
      <c r="BH8" s="13"/>
      <c r="BI8" s="13"/>
      <c r="BJ8" s="13"/>
      <c r="BK8" s="13"/>
      <c r="BL8" s="13"/>
      <c r="BM8" s="13"/>
      <c r="BN8" s="13"/>
      <c r="BO8" s="8"/>
      <c r="BP8" s="14" t="s">
        <v>65</v>
      </c>
    </row>
    <row r="9" customFormat="false" ht="15.75" hidden="false" customHeight="true" outlineLevel="0" collapsed="false">
      <c r="A9" s="31" t="s">
        <v>166</v>
      </c>
      <c r="B9" s="60" t="n">
        <f aca="false">COVERPAGE!S10</f>
        <v>0</v>
      </c>
      <c r="C9" s="162"/>
      <c r="D9" s="13"/>
      <c r="E9" s="13"/>
      <c r="F9" s="13"/>
      <c r="G9" s="13"/>
      <c r="H9" s="13"/>
      <c r="I9" s="13"/>
      <c r="J9" s="13"/>
      <c r="K9" s="13"/>
      <c r="L9" s="13"/>
      <c r="M9" s="13"/>
      <c r="N9" s="71"/>
      <c r="O9" s="71"/>
      <c r="P9" s="71"/>
      <c r="Q9" s="71"/>
      <c r="R9" s="71"/>
      <c r="S9" s="71"/>
      <c r="T9" s="72"/>
      <c r="U9" s="13"/>
      <c r="V9" s="13"/>
      <c r="W9" s="13"/>
      <c r="X9" s="13"/>
      <c r="Y9" s="13"/>
      <c r="Z9" s="13"/>
      <c r="AA9" s="13"/>
      <c r="AB9" s="13"/>
      <c r="AC9" s="13"/>
      <c r="AD9" s="13"/>
      <c r="AE9" s="13"/>
      <c r="AF9" s="13"/>
      <c r="AG9" s="13"/>
      <c r="AH9" s="13"/>
      <c r="AI9" s="13"/>
      <c r="AJ9" s="13"/>
      <c r="AK9" s="64" t="s">
        <v>68</v>
      </c>
      <c r="AL9" s="165" t="n">
        <f aca="false">SUMIF(D$20:M$20, "CLO4", D$21:M$21)</f>
        <v>0</v>
      </c>
      <c r="AM9" s="165" t="n">
        <f aca="false">SUMIF(O$20:X$20, "CLO4", O$21:X$21)</f>
        <v>0</v>
      </c>
      <c r="AN9" s="165" t="n">
        <f aca="false">SUMIF(Z$20:AI$20, "CLO4", Z$21:AI$21)</f>
        <v>0</v>
      </c>
      <c r="AO9" s="165" t="str">
        <f aca="false">IF(SUM(AL9:AN9)=0,"",SUM(AL9:AN9))</f>
        <v/>
      </c>
      <c r="AP9" s="71"/>
      <c r="AQ9" s="31" t="n">
        <v>2</v>
      </c>
      <c r="AR9" s="32" t="s">
        <v>39</v>
      </c>
      <c r="AS9" s="75" t="s">
        <v>89</v>
      </c>
      <c r="AT9" s="75"/>
      <c r="AU9" s="75"/>
      <c r="AV9" s="75"/>
      <c r="AW9" s="13"/>
      <c r="AX9" s="13"/>
      <c r="AY9" s="13"/>
      <c r="AZ9" s="13"/>
      <c r="BA9" s="13"/>
      <c r="BB9" s="13"/>
      <c r="BC9" s="13"/>
      <c r="BD9" s="13"/>
      <c r="BE9" s="13"/>
      <c r="BF9" s="13"/>
      <c r="BG9" s="13"/>
      <c r="BH9" s="13"/>
      <c r="BI9" s="13"/>
      <c r="BJ9" s="13"/>
      <c r="BK9" s="13"/>
      <c r="BL9" s="13"/>
      <c r="BM9" s="13"/>
      <c r="BN9" s="13"/>
      <c r="BO9" s="8"/>
      <c r="BP9" s="14" t="s">
        <v>66</v>
      </c>
    </row>
    <row r="10" customFormat="false" ht="15.75" hidden="false" customHeight="true" outlineLevel="0" collapsed="false">
      <c r="A10" s="31" t="s">
        <v>90</v>
      </c>
      <c r="B10" s="76" t="n">
        <f aca="false">'Database (LECTURE-RES-PRAC)'!B10</f>
        <v>0.6</v>
      </c>
      <c r="C10" s="166"/>
      <c r="D10" s="13"/>
      <c r="E10" s="13"/>
      <c r="F10" s="13"/>
      <c r="G10" s="13"/>
      <c r="H10" s="13"/>
      <c r="I10" s="13"/>
      <c r="J10" s="13"/>
      <c r="K10" s="13"/>
      <c r="L10" s="13"/>
      <c r="M10" s="13"/>
      <c r="N10" s="71"/>
      <c r="O10" s="71"/>
      <c r="P10" s="71"/>
      <c r="Q10" s="71"/>
      <c r="R10" s="71"/>
      <c r="S10" s="71"/>
      <c r="T10" s="72"/>
      <c r="U10" s="13"/>
      <c r="V10" s="13"/>
      <c r="W10" s="13"/>
      <c r="X10" s="13"/>
      <c r="Y10" s="13"/>
      <c r="Z10" s="13"/>
      <c r="AA10" s="13"/>
      <c r="AB10" s="13"/>
      <c r="AC10" s="13"/>
      <c r="AD10" s="13"/>
      <c r="AE10" s="13"/>
      <c r="AF10" s="13"/>
      <c r="AG10" s="13"/>
      <c r="AH10" s="13"/>
      <c r="AI10" s="13"/>
      <c r="AJ10" s="13"/>
      <c r="AK10" s="64" t="s">
        <v>69</v>
      </c>
      <c r="AL10" s="165" t="n">
        <f aca="false">SUMIF(D$20:M$20, "CLO5", D$21:M$21)</f>
        <v>0</v>
      </c>
      <c r="AM10" s="165" t="n">
        <f aca="false">SUMIF(O$20:X$20, "CLO5", O$21:X$21)</f>
        <v>0</v>
      </c>
      <c r="AN10" s="165" t="n">
        <f aca="false">SUMIF(Z$20:AI$20, "CLO5", Z$21:AI$21)</f>
        <v>0</v>
      </c>
      <c r="AO10" s="165" t="str">
        <f aca="false">IF(SUM(AL10:AN10)=0,"",SUM(AL10:AN10))</f>
        <v/>
      </c>
      <c r="AP10" s="71"/>
      <c r="AQ10" s="31" t="n">
        <v>3</v>
      </c>
      <c r="AR10" s="32" t="s">
        <v>42</v>
      </c>
      <c r="AS10" s="74" t="s">
        <v>91</v>
      </c>
      <c r="AT10" s="74"/>
      <c r="AU10" s="74"/>
      <c r="AV10" s="74"/>
      <c r="AW10" s="13"/>
      <c r="AX10" s="13"/>
      <c r="AY10" s="13"/>
      <c r="AZ10" s="13"/>
      <c r="BA10" s="13"/>
      <c r="BB10" s="13"/>
      <c r="BC10" s="13"/>
      <c r="BD10" s="13"/>
      <c r="BE10" s="13"/>
      <c r="BF10" s="13"/>
      <c r="BG10" s="13"/>
      <c r="BH10" s="13"/>
      <c r="BI10" s="13"/>
      <c r="BJ10" s="13"/>
      <c r="BK10" s="13"/>
      <c r="BL10" s="13"/>
      <c r="BM10" s="13"/>
      <c r="BN10" s="13"/>
      <c r="BO10" s="8"/>
      <c r="BP10" s="14" t="s">
        <v>67</v>
      </c>
    </row>
    <row r="11" customFormat="false" ht="15.75" hidden="false" customHeight="true" outlineLevel="0" collapsed="false">
      <c r="A11" s="167"/>
      <c r="B11" s="166"/>
      <c r="C11" s="166"/>
      <c r="D11" s="13"/>
      <c r="E11" s="13"/>
      <c r="F11" s="13"/>
      <c r="G11" s="13"/>
      <c r="H11" s="13"/>
      <c r="I11" s="13"/>
      <c r="J11" s="13"/>
      <c r="K11" s="13"/>
      <c r="L11" s="13"/>
      <c r="M11" s="13"/>
      <c r="N11" s="71"/>
      <c r="O11" s="71"/>
      <c r="P11" s="71"/>
      <c r="Q11" s="71"/>
      <c r="R11" s="71"/>
      <c r="S11" s="71"/>
      <c r="T11" s="72"/>
      <c r="U11" s="13"/>
      <c r="V11" s="13"/>
      <c r="W11" s="13"/>
      <c r="X11" s="13"/>
      <c r="Y11" s="13"/>
      <c r="Z11" s="13"/>
      <c r="AA11" s="13"/>
      <c r="AB11" s="13"/>
      <c r="AC11" s="13"/>
      <c r="AD11" s="13"/>
      <c r="AE11" s="13"/>
      <c r="AF11" s="13"/>
      <c r="AG11" s="13"/>
      <c r="AH11" s="13"/>
      <c r="AI11" s="13"/>
      <c r="AJ11" s="13"/>
      <c r="AK11" s="64" t="s">
        <v>70</v>
      </c>
      <c r="AL11" s="165" t="n">
        <f aca="false">SUMIF(D$20:M$20, "CLO6", D$21:M$21)</f>
        <v>0</v>
      </c>
      <c r="AM11" s="165" t="n">
        <f aca="false">SUMIF(O$20:X$20, "CLO6", O$21:X$21)</f>
        <v>0</v>
      </c>
      <c r="AN11" s="165" t="n">
        <f aca="false">SUMIF(Z$20:AI$20, "CLO6", Z$21:AI$21)</f>
        <v>0</v>
      </c>
      <c r="AO11" s="165" t="str">
        <f aca="false">IF(SUM(AL11:AN11)=0,"",SUM(AL11:AN11))</f>
        <v/>
      </c>
      <c r="AP11" s="71"/>
      <c r="AQ11" s="168"/>
      <c r="AR11" s="168"/>
      <c r="AS11" s="168"/>
      <c r="AT11" s="13"/>
      <c r="AU11" s="13"/>
      <c r="AV11" s="13"/>
      <c r="AW11" s="13"/>
      <c r="AX11" s="13"/>
      <c r="AY11" s="13"/>
      <c r="AZ11" s="13"/>
      <c r="BA11" s="13"/>
      <c r="BB11" s="13"/>
      <c r="BC11" s="13"/>
      <c r="BD11" s="13"/>
      <c r="BE11" s="13"/>
      <c r="BF11" s="13"/>
      <c r="BG11" s="13"/>
      <c r="BH11" s="13"/>
      <c r="BI11" s="13"/>
      <c r="BJ11" s="13"/>
      <c r="BK11" s="13"/>
      <c r="BL11" s="13"/>
      <c r="BM11" s="13"/>
      <c r="BN11" s="13"/>
      <c r="BO11" s="8"/>
      <c r="BP11" s="14" t="s">
        <v>68</v>
      </c>
    </row>
    <row r="12" customFormat="false" ht="15.75" hidden="false" customHeight="true" outlineLevel="0" collapsed="false">
      <c r="A12" s="167"/>
      <c r="B12" s="166"/>
      <c r="C12" s="166"/>
      <c r="D12" s="13"/>
      <c r="E12" s="13"/>
      <c r="F12" s="13"/>
      <c r="G12" s="13"/>
      <c r="H12" s="13"/>
      <c r="I12" s="13"/>
      <c r="J12" s="13"/>
      <c r="K12" s="13"/>
      <c r="L12" s="13"/>
      <c r="M12" s="13"/>
      <c r="N12" s="71"/>
      <c r="O12" s="71"/>
      <c r="P12" s="71"/>
      <c r="Q12" s="71"/>
      <c r="R12" s="71"/>
      <c r="S12" s="71"/>
      <c r="T12" s="72"/>
      <c r="U12" s="13"/>
      <c r="V12" s="13"/>
      <c r="W12" s="13"/>
      <c r="X12" s="13"/>
      <c r="Y12" s="13"/>
      <c r="Z12" s="13"/>
      <c r="AA12" s="13"/>
      <c r="AB12" s="13"/>
      <c r="AC12" s="13"/>
      <c r="AD12" s="13"/>
      <c r="AE12" s="13"/>
      <c r="AF12" s="13"/>
      <c r="AG12" s="13"/>
      <c r="AH12" s="13"/>
      <c r="AI12" s="13"/>
      <c r="AJ12" s="13"/>
      <c r="AK12" s="64" t="s">
        <v>71</v>
      </c>
      <c r="AL12" s="165" t="n">
        <f aca="false">SUMIF(D$20:M$20, "CLO7", D$21:M$21)</f>
        <v>0</v>
      </c>
      <c r="AM12" s="165" t="n">
        <f aca="false">SUMIF(O$20:X$20, "CLO7", O$21:X$21)</f>
        <v>0</v>
      </c>
      <c r="AN12" s="165" t="n">
        <f aca="false">SUMIF(Z$20:AI$20, "CLO7", Z$21:AI$21)</f>
        <v>0</v>
      </c>
      <c r="AO12" s="165" t="str">
        <f aca="false">IF(SUM(AL12:AN12)=0,"",SUM(AL12:AN12))</f>
        <v/>
      </c>
      <c r="AP12" s="71"/>
      <c r="AQ12" s="168"/>
      <c r="AR12" s="168"/>
      <c r="AS12" s="168"/>
      <c r="AT12" s="13"/>
      <c r="AU12" s="13"/>
      <c r="AV12" s="13"/>
      <c r="AW12" s="13"/>
      <c r="AX12" s="13"/>
      <c r="AY12" s="13"/>
      <c r="AZ12" s="13"/>
      <c r="BA12" s="13"/>
      <c r="BB12" s="13"/>
      <c r="BC12" s="13"/>
      <c r="BD12" s="13"/>
      <c r="BE12" s="13"/>
      <c r="BF12" s="13"/>
      <c r="BG12" s="13"/>
      <c r="BH12" s="13"/>
      <c r="BI12" s="13"/>
      <c r="BJ12" s="13"/>
      <c r="BK12" s="13"/>
      <c r="BL12" s="13"/>
      <c r="BM12" s="13"/>
      <c r="BN12" s="13"/>
      <c r="BO12" s="8"/>
      <c r="BP12" s="14" t="s">
        <v>69</v>
      </c>
    </row>
    <row r="13" customFormat="false" ht="15.75" hidden="false" customHeight="true" outlineLevel="0" collapsed="false">
      <c r="A13" s="167"/>
      <c r="B13" s="166"/>
      <c r="C13" s="166"/>
      <c r="D13" s="13"/>
      <c r="E13" s="13"/>
      <c r="F13" s="13"/>
      <c r="G13" s="13"/>
      <c r="H13" s="13"/>
      <c r="I13" s="13"/>
      <c r="J13" s="13"/>
      <c r="K13" s="13"/>
      <c r="L13" s="13"/>
      <c r="M13" s="13"/>
      <c r="N13" s="71"/>
      <c r="O13" s="71"/>
      <c r="P13" s="71"/>
      <c r="Q13" s="71"/>
      <c r="R13" s="71"/>
      <c r="S13" s="71"/>
      <c r="T13" s="72"/>
      <c r="U13" s="13"/>
      <c r="V13" s="13"/>
      <c r="W13" s="13"/>
      <c r="X13" s="13"/>
      <c r="Y13" s="13"/>
      <c r="Z13" s="13"/>
      <c r="AA13" s="13"/>
      <c r="AB13" s="13"/>
      <c r="AC13" s="13"/>
      <c r="AD13" s="13"/>
      <c r="AE13" s="13"/>
      <c r="AF13" s="13"/>
      <c r="AG13" s="13"/>
      <c r="AH13" s="13"/>
      <c r="AI13" s="13"/>
      <c r="AJ13" s="13"/>
      <c r="AK13" s="64" t="s">
        <v>72</v>
      </c>
      <c r="AL13" s="165" t="n">
        <f aca="false">SUMIF(D$20:M$20, "CLO8", D$21:M$21)</f>
        <v>0</v>
      </c>
      <c r="AM13" s="165" t="n">
        <f aca="false">SUMIF(O$20:X$20, "CLO8", O$21:X$21)</f>
        <v>0</v>
      </c>
      <c r="AN13" s="165" t="n">
        <f aca="false">SUMIF(Z$20:AI$20, "CLO8", Z$21:AI$21)</f>
        <v>0</v>
      </c>
      <c r="AO13" s="165" t="str">
        <f aca="false">IF(SUM(AL13:AN13)=0,"",SUM(AL13:AN13))</f>
        <v/>
      </c>
      <c r="AP13" s="71"/>
      <c r="AQ13" s="168"/>
      <c r="AR13" s="168"/>
      <c r="AS13" s="168"/>
      <c r="AT13" s="13"/>
      <c r="AU13" s="13"/>
      <c r="AV13" s="13"/>
      <c r="AW13" s="13"/>
      <c r="AX13" s="13"/>
      <c r="AY13" s="13"/>
      <c r="AZ13" s="13"/>
      <c r="BA13" s="13"/>
      <c r="BB13" s="13"/>
      <c r="BC13" s="13"/>
      <c r="BD13" s="13"/>
      <c r="BE13" s="13"/>
      <c r="BF13" s="13"/>
      <c r="BG13" s="13"/>
      <c r="BH13" s="13"/>
      <c r="BI13" s="13"/>
      <c r="BJ13" s="13"/>
      <c r="BK13" s="13"/>
      <c r="BL13" s="13"/>
      <c r="BM13" s="13"/>
      <c r="BN13" s="13"/>
      <c r="BO13" s="8"/>
      <c r="BP13" s="14" t="s">
        <v>70</v>
      </c>
    </row>
    <row r="14" customFormat="false" ht="15.75" hidden="false" customHeight="true" outlineLevel="0" collapsed="false">
      <c r="A14" s="167"/>
      <c r="B14" s="166"/>
      <c r="C14" s="166"/>
      <c r="D14" s="13"/>
      <c r="E14" s="13"/>
      <c r="F14" s="13"/>
      <c r="G14" s="13"/>
      <c r="H14" s="13"/>
      <c r="I14" s="13"/>
      <c r="J14" s="13"/>
      <c r="K14" s="13"/>
      <c r="L14" s="13"/>
      <c r="M14" s="13"/>
      <c r="N14" s="71"/>
      <c r="O14" s="71"/>
      <c r="P14" s="71"/>
      <c r="Q14" s="71"/>
      <c r="R14" s="71"/>
      <c r="S14" s="71"/>
      <c r="T14" s="72"/>
      <c r="U14" s="13"/>
      <c r="V14" s="13"/>
      <c r="W14" s="13"/>
      <c r="X14" s="13"/>
      <c r="Y14" s="13"/>
      <c r="Z14" s="13"/>
      <c r="AA14" s="13"/>
      <c r="AB14" s="13"/>
      <c r="AC14" s="13"/>
      <c r="AD14" s="13"/>
      <c r="AE14" s="13"/>
      <c r="AF14" s="13"/>
      <c r="AG14" s="13"/>
      <c r="AH14" s="13"/>
      <c r="AI14" s="13"/>
      <c r="AJ14" s="13"/>
      <c r="AK14" s="64" t="s">
        <v>73</v>
      </c>
      <c r="AL14" s="165" t="n">
        <f aca="false">SUMIF(D$20:M$20, "CLO9", D$21:M$21)</f>
        <v>0</v>
      </c>
      <c r="AM14" s="165" t="n">
        <f aca="false">SUMIF(O$20:X$20, "CLO9", O$21:X$21)</f>
        <v>0</v>
      </c>
      <c r="AN14" s="165" t="n">
        <f aca="false">SUMIF(Z$20:AI$20, "CLO9", Z$21:AI$21)</f>
        <v>0</v>
      </c>
      <c r="AO14" s="165" t="str">
        <f aca="false">IF(SUM(AL14:AN14)=0,"",SUM(AL14:AN14))</f>
        <v/>
      </c>
      <c r="AP14" s="71"/>
      <c r="AQ14" s="168"/>
      <c r="AR14" s="168"/>
      <c r="AS14" s="168"/>
      <c r="AT14" s="13"/>
      <c r="AU14" s="13"/>
      <c r="AV14" s="13"/>
      <c r="AW14" s="13"/>
      <c r="AX14" s="13"/>
      <c r="AY14" s="13"/>
      <c r="AZ14" s="13"/>
      <c r="BA14" s="13"/>
      <c r="BB14" s="13"/>
      <c r="BC14" s="13"/>
      <c r="BD14" s="13"/>
      <c r="BE14" s="13"/>
      <c r="BF14" s="13"/>
      <c r="BG14" s="13"/>
      <c r="BH14" s="13"/>
      <c r="BI14" s="13"/>
      <c r="BJ14" s="13"/>
      <c r="BK14" s="13"/>
      <c r="BL14" s="13"/>
      <c r="BM14" s="13"/>
      <c r="BN14" s="13"/>
      <c r="BO14" s="8"/>
      <c r="BP14" s="14" t="s">
        <v>71</v>
      </c>
    </row>
    <row r="15" customFormat="false" ht="15.75" hidden="false" customHeight="true" outlineLevel="0" collapsed="false">
      <c r="A15" s="167"/>
      <c r="B15" s="166"/>
      <c r="C15" s="166"/>
      <c r="D15" s="13"/>
      <c r="E15" s="13"/>
      <c r="F15" s="13"/>
      <c r="G15" s="13"/>
      <c r="H15" s="13"/>
      <c r="I15" s="13"/>
      <c r="J15" s="13"/>
      <c r="K15" s="13"/>
      <c r="L15" s="13"/>
      <c r="M15" s="13"/>
      <c r="N15" s="71"/>
      <c r="O15" s="71"/>
      <c r="P15" s="71"/>
      <c r="Q15" s="71"/>
      <c r="R15" s="71"/>
      <c r="S15" s="71"/>
      <c r="T15" s="72"/>
      <c r="U15" s="13"/>
      <c r="V15" s="13"/>
      <c r="W15" s="13"/>
      <c r="X15" s="13"/>
      <c r="Y15" s="13"/>
      <c r="Z15" s="13"/>
      <c r="AA15" s="13"/>
      <c r="AB15" s="13"/>
      <c r="AC15" s="13"/>
      <c r="AD15" s="13"/>
      <c r="AE15" s="13"/>
      <c r="AF15" s="13"/>
      <c r="AG15" s="13"/>
      <c r="AH15" s="13"/>
      <c r="AI15" s="13"/>
      <c r="AJ15" s="13"/>
      <c r="AK15" s="64" t="s">
        <v>74</v>
      </c>
      <c r="AL15" s="165" t="n">
        <f aca="false">SUMIF(D$20:M$20, "CLO10", D$21:M$21)</f>
        <v>0</v>
      </c>
      <c r="AM15" s="165" t="n">
        <f aca="false">SUMIF(O$20:X$20, "CLO10", O$21:X$21)</f>
        <v>0</v>
      </c>
      <c r="AN15" s="165" t="n">
        <f aca="false">SUMIF(Z$20:AI$20, "CLO10", Z$21:AI$21)</f>
        <v>0</v>
      </c>
      <c r="AO15" s="165" t="str">
        <f aca="false">IF(SUM(AL15:AN15)=0,"",SUM(AL15:AN15))</f>
        <v/>
      </c>
      <c r="AP15" s="71"/>
      <c r="AQ15" s="168"/>
      <c r="AR15" s="168"/>
      <c r="AS15" s="168"/>
      <c r="AT15" s="13"/>
      <c r="AU15" s="13"/>
      <c r="AV15" s="13"/>
      <c r="AW15" s="13"/>
      <c r="AX15" s="13"/>
      <c r="AY15" s="13"/>
      <c r="AZ15" s="13"/>
      <c r="BA15" s="13"/>
      <c r="BB15" s="13"/>
      <c r="BC15" s="13"/>
      <c r="BD15" s="13"/>
      <c r="BE15" s="13"/>
      <c r="BF15" s="13"/>
      <c r="BG15" s="13"/>
      <c r="BH15" s="13"/>
      <c r="BI15" s="13"/>
      <c r="BJ15" s="13"/>
      <c r="BK15" s="13"/>
      <c r="BL15" s="13"/>
      <c r="BM15" s="13"/>
      <c r="BN15" s="13"/>
      <c r="BO15" s="8"/>
      <c r="BP15" s="14" t="s">
        <v>72</v>
      </c>
    </row>
    <row r="16" customFormat="false" ht="15.75" hidden="false" customHeight="true" outlineLevel="0" collapsed="false">
      <c r="A16" s="167"/>
      <c r="B16" s="166"/>
      <c r="C16" s="166"/>
      <c r="D16" s="13"/>
      <c r="E16" s="13"/>
      <c r="F16" s="13"/>
      <c r="G16" s="13"/>
      <c r="H16" s="13"/>
      <c r="I16" s="13"/>
      <c r="J16" s="13"/>
      <c r="K16" s="13"/>
      <c r="L16" s="13"/>
      <c r="M16" s="13"/>
      <c r="N16" s="71"/>
      <c r="O16" s="71"/>
      <c r="P16" s="71"/>
      <c r="Q16" s="71"/>
      <c r="R16" s="71"/>
      <c r="S16" s="71"/>
      <c r="T16" s="72"/>
      <c r="U16" s="13"/>
      <c r="V16" s="13"/>
      <c r="W16" s="13"/>
      <c r="X16" s="13"/>
      <c r="Y16" s="13"/>
      <c r="Z16" s="13"/>
      <c r="AA16" s="13"/>
      <c r="AB16" s="13"/>
      <c r="AC16" s="13"/>
      <c r="AD16" s="13"/>
      <c r="AE16" s="13"/>
      <c r="AF16" s="13"/>
      <c r="AG16" s="13"/>
      <c r="AH16" s="13"/>
      <c r="AI16" s="13"/>
      <c r="AJ16" s="13"/>
      <c r="AK16" s="61"/>
      <c r="AL16" s="71"/>
      <c r="AM16" s="71"/>
      <c r="AN16" s="71"/>
      <c r="AO16" s="71"/>
      <c r="AP16" s="71"/>
      <c r="AQ16" s="168"/>
      <c r="AR16" s="168"/>
      <c r="AS16" s="168"/>
      <c r="AT16" s="13"/>
      <c r="AU16" s="13"/>
      <c r="AV16" s="13"/>
      <c r="AW16" s="13"/>
      <c r="AX16" s="13"/>
      <c r="AY16" s="13"/>
      <c r="AZ16" s="13"/>
      <c r="BA16" s="13"/>
      <c r="BB16" s="13"/>
      <c r="BC16" s="13"/>
      <c r="BD16" s="13"/>
      <c r="BE16" s="13"/>
      <c r="BF16" s="13"/>
      <c r="BG16" s="13"/>
      <c r="BH16" s="13"/>
      <c r="BI16" s="13"/>
      <c r="BJ16" s="13"/>
      <c r="BK16" s="13"/>
      <c r="BL16" s="13"/>
      <c r="BM16" s="13"/>
      <c r="BN16" s="13"/>
      <c r="BO16" s="8"/>
      <c r="BP16" s="14" t="s">
        <v>73</v>
      </c>
    </row>
    <row r="17" customFormat="false" ht="15.75" hidden="false" customHeight="true" outlineLevel="0" collapsed="false">
      <c r="A17" s="169" t="s">
        <v>167</v>
      </c>
      <c r="B17" s="13"/>
      <c r="C17" s="13"/>
      <c r="D17" s="78" t="s">
        <v>93</v>
      </c>
      <c r="E17" s="78"/>
      <c r="F17" s="78"/>
      <c r="G17" s="78"/>
      <c r="H17" s="78"/>
      <c r="I17" s="78"/>
      <c r="J17" s="78"/>
      <c r="K17" s="78"/>
      <c r="L17" s="78"/>
      <c r="M17" s="78"/>
      <c r="N17" s="79"/>
      <c r="O17" s="78" t="s">
        <v>94</v>
      </c>
      <c r="P17" s="78"/>
      <c r="Q17" s="78"/>
      <c r="R17" s="78"/>
      <c r="S17" s="78"/>
      <c r="T17" s="78"/>
      <c r="U17" s="78"/>
      <c r="V17" s="78"/>
      <c r="W17" s="78"/>
      <c r="X17" s="78"/>
      <c r="Y17" s="13"/>
      <c r="Z17" s="81" t="s">
        <v>95</v>
      </c>
      <c r="AA17" s="81"/>
      <c r="AB17" s="81"/>
      <c r="AC17" s="81"/>
      <c r="AD17" s="81"/>
      <c r="AE17" s="81"/>
      <c r="AF17" s="81"/>
      <c r="AG17" s="81"/>
      <c r="AH17" s="81"/>
      <c r="AI17" s="81"/>
      <c r="AJ17" s="13"/>
      <c r="AK17" s="13"/>
      <c r="AL17" s="13"/>
      <c r="AM17" s="13"/>
      <c r="AN17" s="13"/>
      <c r="AO17" s="13"/>
      <c r="AP17" s="13"/>
      <c r="AQ17" s="13"/>
      <c r="AR17" s="13"/>
      <c r="AS17" s="13"/>
      <c r="AT17" s="13"/>
      <c r="AU17" s="13"/>
      <c r="AV17" s="13"/>
      <c r="AW17" s="13"/>
      <c r="AX17" s="13"/>
      <c r="AY17" s="13"/>
      <c r="AZ17" s="13"/>
      <c r="BA17" s="13"/>
      <c r="BB17" s="13"/>
      <c r="BC17" s="13"/>
      <c r="BD17" s="13"/>
      <c r="BE17" s="13"/>
      <c r="BF17" s="13"/>
      <c r="BG17" s="13"/>
      <c r="BH17" s="13"/>
      <c r="BI17" s="13"/>
      <c r="BJ17" s="13"/>
      <c r="BK17" s="13"/>
      <c r="BL17" s="13"/>
      <c r="BM17" s="13"/>
      <c r="BN17" s="13"/>
      <c r="BO17" s="8"/>
      <c r="BP17" s="14" t="s">
        <v>74</v>
      </c>
    </row>
    <row r="18" customFormat="false" ht="15.75" hidden="false" customHeight="true" outlineLevel="0" collapsed="false">
      <c r="A18" s="64" t="s">
        <v>96</v>
      </c>
      <c r="B18" s="64" t="s">
        <v>97</v>
      </c>
      <c r="C18" s="170"/>
      <c r="D18" s="63"/>
      <c r="E18" s="63"/>
      <c r="F18" s="63"/>
      <c r="G18" s="63"/>
      <c r="H18" s="63"/>
      <c r="I18" s="64"/>
      <c r="J18" s="64"/>
      <c r="K18" s="64"/>
      <c r="L18" s="64"/>
      <c r="M18" s="64"/>
      <c r="N18" s="85" t="s">
        <v>168</v>
      </c>
      <c r="O18" s="63"/>
      <c r="P18" s="63"/>
      <c r="Q18" s="63"/>
      <c r="R18" s="63"/>
      <c r="S18" s="63"/>
      <c r="T18" s="64"/>
      <c r="U18" s="64"/>
      <c r="V18" s="64"/>
      <c r="W18" s="64"/>
      <c r="X18" s="64"/>
      <c r="Y18" s="85" t="s">
        <v>168</v>
      </c>
      <c r="Z18" s="64"/>
      <c r="AA18" s="64"/>
      <c r="AB18" s="64"/>
      <c r="AC18" s="64"/>
      <c r="AD18" s="64"/>
      <c r="AE18" s="64"/>
      <c r="AF18" s="64"/>
      <c r="AG18" s="64"/>
      <c r="AH18" s="64"/>
      <c r="AI18" s="64"/>
      <c r="AJ18" s="85" t="s">
        <v>99</v>
      </c>
      <c r="AK18" s="171" t="s">
        <v>169</v>
      </c>
      <c r="AL18" s="171"/>
      <c r="AM18" s="171"/>
      <c r="AN18" s="171"/>
      <c r="AO18" s="171"/>
      <c r="AP18" s="171"/>
      <c r="AQ18" s="171"/>
      <c r="AR18" s="171"/>
      <c r="AS18" s="171"/>
      <c r="AT18" s="171"/>
      <c r="AU18" s="171"/>
      <c r="AV18" s="171"/>
      <c r="AW18" s="171"/>
      <c r="AX18" s="171"/>
      <c r="AY18" s="171"/>
      <c r="AZ18" s="94" t="s">
        <v>113</v>
      </c>
      <c r="BA18" s="95" t="s">
        <v>114</v>
      </c>
      <c r="BB18" s="95" t="s">
        <v>104</v>
      </c>
      <c r="BC18" s="94" t="s">
        <v>115</v>
      </c>
      <c r="BD18" s="95" t="s">
        <v>116</v>
      </c>
      <c r="BE18" s="95" t="s">
        <v>104</v>
      </c>
      <c r="BF18" s="94" t="s">
        <v>117</v>
      </c>
      <c r="BG18" s="95" t="s">
        <v>118</v>
      </c>
      <c r="BH18" s="95" t="s">
        <v>104</v>
      </c>
      <c r="BI18" s="94" t="s">
        <v>119</v>
      </c>
      <c r="BJ18" s="95" t="s">
        <v>120</v>
      </c>
      <c r="BK18" s="95" t="s">
        <v>104</v>
      </c>
      <c r="BL18" s="94" t="s">
        <v>121</v>
      </c>
      <c r="BM18" s="95" t="s">
        <v>122</v>
      </c>
      <c r="BN18" s="95" t="s">
        <v>104</v>
      </c>
      <c r="BO18" s="8"/>
      <c r="BP18" s="8"/>
    </row>
    <row r="19" customFormat="false" ht="15.75" hidden="false" customHeight="true" outlineLevel="0" collapsed="false">
      <c r="A19" s="64"/>
      <c r="B19" s="64"/>
      <c r="C19" s="172" t="s">
        <v>170</v>
      </c>
      <c r="D19" s="173" t="s">
        <v>171</v>
      </c>
      <c r="E19" s="173"/>
      <c r="F19" s="173"/>
      <c r="G19" s="173"/>
      <c r="H19" s="173"/>
      <c r="I19" s="173"/>
      <c r="J19" s="173"/>
      <c r="K19" s="173"/>
      <c r="L19" s="173"/>
      <c r="M19" s="174"/>
      <c r="N19" s="90" t="s">
        <v>172</v>
      </c>
      <c r="O19" s="173" t="s">
        <v>173</v>
      </c>
      <c r="P19" s="173" t="s">
        <v>174</v>
      </c>
      <c r="Q19" s="173"/>
      <c r="R19" s="173"/>
      <c r="S19" s="173"/>
      <c r="T19" s="173"/>
      <c r="U19" s="173"/>
      <c r="V19" s="173"/>
      <c r="W19" s="173"/>
      <c r="X19" s="174"/>
      <c r="Y19" s="90" t="s">
        <v>172</v>
      </c>
      <c r="Z19" s="173" t="s">
        <v>175</v>
      </c>
      <c r="AA19" s="173" t="s">
        <v>176</v>
      </c>
      <c r="AB19" s="173" t="s">
        <v>177</v>
      </c>
      <c r="AC19" s="173"/>
      <c r="AD19" s="173"/>
      <c r="AE19" s="173"/>
      <c r="AF19" s="173"/>
      <c r="AG19" s="173"/>
      <c r="AH19" s="173"/>
      <c r="AI19" s="174"/>
      <c r="AJ19" s="93" t="s">
        <v>172</v>
      </c>
      <c r="AK19" s="175" t="s">
        <v>102</v>
      </c>
      <c r="AL19" s="95" t="s">
        <v>103</v>
      </c>
      <c r="AM19" s="95" t="s">
        <v>104</v>
      </c>
      <c r="AN19" s="175" t="s">
        <v>105</v>
      </c>
      <c r="AO19" s="95" t="s">
        <v>106</v>
      </c>
      <c r="AP19" s="95" t="s">
        <v>104</v>
      </c>
      <c r="AQ19" s="175" t="s">
        <v>107</v>
      </c>
      <c r="AR19" s="95" t="s">
        <v>108</v>
      </c>
      <c r="AS19" s="95" t="s">
        <v>104</v>
      </c>
      <c r="AT19" s="175" t="s">
        <v>109</v>
      </c>
      <c r="AU19" s="95" t="s">
        <v>110</v>
      </c>
      <c r="AV19" s="95" t="s">
        <v>104</v>
      </c>
      <c r="AW19" s="175" t="s">
        <v>111</v>
      </c>
      <c r="AX19" s="95" t="s">
        <v>112</v>
      </c>
      <c r="AY19" s="95" t="s">
        <v>104</v>
      </c>
      <c r="AZ19" s="94"/>
      <c r="BA19" s="94"/>
      <c r="BB19" s="94"/>
      <c r="BC19" s="94"/>
      <c r="BD19" s="94"/>
      <c r="BE19" s="94"/>
      <c r="BF19" s="94"/>
      <c r="BG19" s="94"/>
      <c r="BH19" s="94"/>
      <c r="BI19" s="94"/>
      <c r="BJ19" s="94"/>
      <c r="BK19" s="94"/>
      <c r="BL19" s="94"/>
      <c r="BM19" s="94"/>
      <c r="BN19" s="94"/>
      <c r="BO19" s="8"/>
      <c r="BP19" s="8"/>
    </row>
    <row r="20" customFormat="false" ht="29.25" hidden="false" customHeight="true" outlineLevel="0" collapsed="false">
      <c r="A20" s="64"/>
      <c r="B20" s="64"/>
      <c r="C20" s="176" t="s">
        <v>123</v>
      </c>
      <c r="D20" s="96" t="s">
        <v>65</v>
      </c>
      <c r="E20" s="96"/>
      <c r="F20" s="96"/>
      <c r="G20" s="96"/>
      <c r="H20" s="96"/>
      <c r="I20" s="96"/>
      <c r="J20" s="96"/>
      <c r="K20" s="96"/>
      <c r="L20" s="96"/>
      <c r="M20" s="96"/>
      <c r="N20" s="177"/>
      <c r="O20" s="96" t="s">
        <v>65</v>
      </c>
      <c r="P20" s="96" t="s">
        <v>66</v>
      </c>
      <c r="Q20" s="96"/>
      <c r="R20" s="96"/>
      <c r="S20" s="96"/>
      <c r="T20" s="96"/>
      <c r="U20" s="96"/>
      <c r="V20" s="96"/>
      <c r="W20" s="96"/>
      <c r="X20" s="178"/>
      <c r="Y20" s="179"/>
      <c r="Z20" s="96" t="s">
        <v>65</v>
      </c>
      <c r="AA20" s="96" t="s">
        <v>66</v>
      </c>
      <c r="AB20" s="96" t="s">
        <v>67</v>
      </c>
      <c r="AC20" s="96"/>
      <c r="AD20" s="96"/>
      <c r="AE20" s="96"/>
      <c r="AF20" s="96"/>
      <c r="AG20" s="96"/>
      <c r="AH20" s="96"/>
      <c r="AI20" s="178"/>
      <c r="AJ20" s="100"/>
      <c r="AK20" s="175"/>
      <c r="AL20" s="175"/>
      <c r="AM20" s="175"/>
      <c r="AN20" s="175"/>
      <c r="AO20" s="175"/>
      <c r="AP20" s="175"/>
      <c r="AQ20" s="175"/>
      <c r="AR20" s="175"/>
      <c r="AS20" s="175"/>
      <c r="AT20" s="175"/>
      <c r="AU20" s="175"/>
      <c r="AV20" s="175"/>
      <c r="AW20" s="175"/>
      <c r="AX20" s="175"/>
      <c r="AY20" s="175"/>
      <c r="AZ20" s="175"/>
      <c r="BA20" s="175"/>
      <c r="BB20" s="175"/>
      <c r="BC20" s="175"/>
      <c r="BD20" s="175"/>
      <c r="BE20" s="175"/>
      <c r="BF20" s="175"/>
      <c r="BG20" s="175"/>
      <c r="BH20" s="175"/>
      <c r="BI20" s="175"/>
      <c r="BJ20" s="175"/>
      <c r="BK20" s="175"/>
      <c r="BL20" s="175"/>
      <c r="BM20" s="175"/>
      <c r="BN20" s="175"/>
      <c r="BO20" s="8"/>
      <c r="BP20" s="8"/>
    </row>
    <row r="21" customFormat="false" ht="15.75" hidden="false" customHeight="true" outlineLevel="0" collapsed="false">
      <c r="A21" s="64"/>
      <c r="B21" s="64"/>
      <c r="C21" s="180" t="s">
        <v>178</v>
      </c>
      <c r="D21" s="107" t="n">
        <v>60</v>
      </c>
      <c r="E21" s="107"/>
      <c r="F21" s="107"/>
      <c r="G21" s="107"/>
      <c r="H21" s="107"/>
      <c r="I21" s="107"/>
      <c r="J21" s="107"/>
      <c r="K21" s="107"/>
      <c r="L21" s="107"/>
      <c r="M21" s="107"/>
      <c r="N21" s="181" t="n">
        <f aca="false">IF(SUM(D21:M21)=0,0,SUM(D21:M21))</f>
        <v>60</v>
      </c>
      <c r="O21" s="107" t="n">
        <v>70</v>
      </c>
      <c r="P21" s="107" t="n">
        <v>30</v>
      </c>
      <c r="Q21" s="107"/>
      <c r="R21" s="107"/>
      <c r="S21" s="107"/>
      <c r="T21" s="107"/>
      <c r="U21" s="107"/>
      <c r="V21" s="107"/>
      <c r="W21" s="107"/>
      <c r="X21" s="107"/>
      <c r="Y21" s="181" t="n">
        <f aca="false">IF(SUM(O21:X21)=0,"",SUM(O21:X21))</f>
        <v>100</v>
      </c>
      <c r="Z21" s="107" t="n">
        <v>25</v>
      </c>
      <c r="AA21" s="107" t="n">
        <v>35</v>
      </c>
      <c r="AB21" s="107" t="n">
        <v>40</v>
      </c>
      <c r="AC21" s="107"/>
      <c r="AD21" s="107"/>
      <c r="AE21" s="107"/>
      <c r="AF21" s="107"/>
      <c r="AG21" s="107"/>
      <c r="AH21" s="107"/>
      <c r="AI21" s="107"/>
      <c r="AJ21" s="182" t="n">
        <f aca="false">IF(SUM(Z21:AI21)=0,"",SUM(Z21:AI21))</f>
        <v>100</v>
      </c>
      <c r="AK21" s="175"/>
      <c r="AL21" s="175"/>
      <c r="AM21" s="175"/>
      <c r="AN21" s="175"/>
      <c r="AO21" s="175"/>
      <c r="AP21" s="175"/>
      <c r="AQ21" s="175"/>
      <c r="AR21" s="175"/>
      <c r="AS21" s="175"/>
      <c r="AT21" s="175"/>
      <c r="AU21" s="175"/>
      <c r="AV21" s="175"/>
      <c r="AW21" s="175"/>
      <c r="AX21" s="175"/>
      <c r="AY21" s="175"/>
      <c r="AZ21" s="175"/>
      <c r="BA21" s="175"/>
      <c r="BB21" s="175"/>
      <c r="BC21" s="175"/>
      <c r="BD21" s="175"/>
      <c r="BE21" s="175"/>
      <c r="BF21" s="175"/>
      <c r="BG21" s="175"/>
      <c r="BH21" s="175"/>
      <c r="BI21" s="175"/>
      <c r="BJ21" s="175"/>
      <c r="BK21" s="175"/>
      <c r="BL21" s="175"/>
      <c r="BM21" s="175"/>
      <c r="BN21" s="175"/>
      <c r="BO21" s="8"/>
      <c r="BP21" s="8"/>
    </row>
    <row r="22" customFormat="false" ht="15.75" hidden="false" customHeight="true" outlineLevel="0" collapsed="false">
      <c r="A22" s="183" t="str">
        <f aca="false">IF(B$6="LECTURE",IF('Database (LECTURE-RES-PRAC)'!A17="","",'Database (LECTURE-RES-PRAC)'!A17),"")</f>
        <v/>
      </c>
      <c r="B22" s="184" t="str">
        <f aca="false">IF(B$6="LECTURE",IF('Database (LECTURE-RES-PRAC)'!B17="","",'Database (LECTURE-RES-PRAC)'!B17),"")</f>
        <v>trinidad, isabel</v>
      </c>
      <c r="C22" s="183" t="str">
        <f aca="false">IF(B22&lt;&gt;"",'Database (LECTURE-RES-PRAC)'!C17,"")</f>
        <v>bsmt</v>
      </c>
      <c r="D22" s="52"/>
      <c r="E22" s="52"/>
      <c r="F22" s="52"/>
      <c r="G22" s="52"/>
      <c r="H22" s="52"/>
      <c r="I22" s="52"/>
      <c r="J22" s="52"/>
      <c r="K22" s="52"/>
      <c r="L22" s="52"/>
      <c r="M22" s="52"/>
      <c r="N22" s="181" t="n">
        <f aca="false">IF(B22&lt;&gt;"",SUM(D22:M22),"")</f>
        <v>0</v>
      </c>
      <c r="O22" s="52" t="n">
        <v>60</v>
      </c>
      <c r="P22" s="52" t="n">
        <v>17</v>
      </c>
      <c r="Q22" s="52"/>
      <c r="R22" s="52"/>
      <c r="S22" s="52"/>
      <c r="T22" s="52"/>
      <c r="U22" s="52"/>
      <c r="V22" s="52"/>
      <c r="W22" s="52"/>
      <c r="X22" s="52"/>
      <c r="Y22" s="181" t="n">
        <f aca="false">IF(B22&lt;&gt;"",SUM(O22:X22),"")</f>
        <v>77</v>
      </c>
      <c r="Z22" s="52" t="n">
        <v>19</v>
      </c>
      <c r="AA22" s="52"/>
      <c r="AB22" s="52" t="n">
        <v>35</v>
      </c>
      <c r="AC22" s="52"/>
      <c r="AD22" s="52"/>
      <c r="AE22" s="52"/>
      <c r="AF22" s="52"/>
      <c r="AG22" s="52"/>
      <c r="AH22" s="52"/>
      <c r="AI22" s="52"/>
      <c r="AJ22" s="182" t="n">
        <f aca="false">IF(B22&lt;&gt;"",SUM(Z22:AI22),"")</f>
        <v>54</v>
      </c>
      <c r="AK22" s="185" t="n">
        <f aca="false">IF(B22&lt;&gt;"",IFERROR(IF((SUMIF(D$20:AI$20, "CLO1", D22:AI22)/AO$6)=0,"",(SUMIF(D$20:AI$20, "CLO1", D22:AI22)/AO$6)),""),"")</f>
        <v>0.509677419354839</v>
      </c>
      <c r="AL22" s="115" t="str">
        <f aca="false">IF(AK22="","",IF(AK22&gt;=B$10,"Y","N"))</f>
        <v>N</v>
      </c>
      <c r="AM22" s="115" t="n">
        <f aca="false">IF(AK22="","",IF(AK22&lt;50%,1,IF(AND(AK22&gt;=50%,AK22&lt;B$10),2,IF(AK22&gt;=B$10,3))))</f>
        <v>2</v>
      </c>
      <c r="AN22" s="185" t="n">
        <f aca="false">IF(B22&lt;&gt;"",IFERROR(IF((SUMIF(D$20:AI$20, "CLO2", D22:AI22)/AO$7)=0,"",(SUMIF(D$20:AI$20, "CLO2", D22:AI22)/AO$7)),""),"")</f>
        <v>0.261538461538462</v>
      </c>
      <c r="AO22" s="115" t="str">
        <f aca="false">IF(AN22="","",IF(AN22&gt;=B$10,"Y","N"))</f>
        <v>N</v>
      </c>
      <c r="AP22" s="115" t="n">
        <f aca="false">IF(AN22="","",IF(AN22&lt;50%,1,IF(AND(AN22&gt;=50%,AN22&lt;B$10),2,IF(AN22&gt;=B$10,3))))</f>
        <v>1</v>
      </c>
      <c r="AQ22" s="185" t="n">
        <f aca="false">IF(B22&lt;&gt;"",IFERROR(IF((SUMIF(D$20:AI$20, "CLO3", D22:AI22)/AO$8)=0,"",(SUMIF(D$20:AI$20, "CLO3", D22:AI22)/AO$8)),""),"")</f>
        <v>0.875</v>
      </c>
      <c r="AR22" s="115" t="str">
        <f aca="false">IF(AQ22="","",IF(AQ22&gt;=B$10,"Y","N"))</f>
        <v>Y</v>
      </c>
      <c r="AS22" s="115" t="n">
        <f aca="false">IF(AQ22="","",IF(AQ22&lt;50%,1,IF(AND(AQ22&gt;=50%,AQ22&lt;B$10),2,IF(AQ22&gt;=B$10,3))))</f>
        <v>3</v>
      </c>
      <c r="AT22" s="185" t="str">
        <f aca="false">IF(B22&lt;&gt;"",IFERROR(IF((SUMIF(D$20:AI$20, "CLO4", D22:AI22)/AO$9)=0,"",(SUMIF(D$20:AI$20, "CLO4", D22:AI22)/AO$9)),""),"")</f>
        <v/>
      </c>
      <c r="AU22" s="115" t="str">
        <f aca="false">IF(AT22="","",IF(AT22&gt;=B$10,"Y","N"))</f>
        <v/>
      </c>
      <c r="AV22" s="115" t="str">
        <f aca="false">IF(AT22="","",IF(AT22&lt;50%,1,IF(AND(AT22&gt;=50%,AT22&lt;B$10),2,IF(AT22&gt;=B$10,3))))</f>
        <v/>
      </c>
      <c r="AW22" s="185" t="str">
        <f aca="false">IF(B22&lt;&gt;"",IFERROR(IF((SUMIF(D$20:AI$20, "CLO5", D22:AI22)/AO$10)=0,"",(SUMIF(D$20:AI$20, "CLO5", D22:AI22)/AO$10)),""),"")</f>
        <v/>
      </c>
      <c r="AX22" s="115" t="str">
        <f aca="false">IF(AW22="","",IF(AW22&gt;=B$10,"Y","N"))</f>
        <v/>
      </c>
      <c r="AY22" s="115" t="str">
        <f aca="false">IF(AW22="","",IF(AW22&lt;50%,1,IF(AND(AW22&gt;=50%,AW22&lt;B$10),2,IF(AW22&gt;=B$10,3))))</f>
        <v/>
      </c>
      <c r="AZ22" s="114" t="str">
        <f aca="false">IF(B22&lt;&gt;"",IFERROR(IF((SUMIF(D$20:AI$20, "CLO6", D22:AI22)/AO$11)=0,"",(SUMIF(D$20:AI$20, "CLO6", D22:AI22)/AO$11)),""),"")</f>
        <v/>
      </c>
      <c r="BA22" s="115" t="str">
        <f aca="false">IF(AZ22="","",IF(AZ22&gt;=B$10,"Y","N"))</f>
        <v/>
      </c>
      <c r="BB22" s="115" t="str">
        <f aca="false">IF(BA22="","",IF(BA22&lt;50%,1,IF(AND(BA22&gt;=50%,BA22&lt;B$10),2,IF(BA22&gt;=B$10,3))))</f>
        <v/>
      </c>
      <c r="BC22" s="114" t="str">
        <f aca="false">IF(B22&lt;&gt;"",IFERROR(IF((SUMIF(D$20:AI$20, "CLO7", D22:AI22)/AO$12)=0,"",(SUMIF(D$20:AI$20, "CLO7", D22:AI22)/AO$12)),""),"")</f>
        <v/>
      </c>
      <c r="BD22" s="115" t="str">
        <f aca="false">IF(BC22="","",IF(BC22&gt;=B$10,"Y","N"))</f>
        <v/>
      </c>
      <c r="BE22" s="115" t="str">
        <f aca="false">IF(BD22="","",IF(BD22&lt;50%,1,IF(AND(BD22&gt;=50%,BD22&lt;B$10),2,IF(BD22&gt;=B$10,3))))</f>
        <v/>
      </c>
      <c r="BF22" s="114" t="str">
        <f aca="false">IF(B22&lt;&gt;"",IFERROR(IF((SUMIF(D$20:AI$20, "CLO8", D22:AI22)/AO$13)=0,"",(SUMIF(D$20:AI$20, "CLO8", D22:AI22)/AO$13)),""),"")</f>
        <v/>
      </c>
      <c r="BG22" s="115" t="str">
        <f aca="false">IF(BF22="","",IF(BF22&gt;=B$10,"Y","N"))</f>
        <v/>
      </c>
      <c r="BH22" s="115" t="str">
        <f aca="false">IF(BG22="","",IF(BG22&lt;50%,1,IF(AND(BG22&gt;=50%,BG22&lt;B$10),2,IF(BG22&gt;=B$10,3))))</f>
        <v/>
      </c>
      <c r="BI22" s="114" t="str">
        <f aca="false">IF(B22&lt;&gt;"",IFERROR(IF((SUMIF(D$20:AI$20, "CLO9", D22:AI22)/AO$14)=0,"",(SUMIF(D$20:AI$20, "CLO9", D22:AI22)/AO$14)),""),"")</f>
        <v/>
      </c>
      <c r="BJ22" s="115" t="str">
        <f aca="false">IF(BI22="","",IF(BI22&gt;=B$10,"Y","N"))</f>
        <v/>
      </c>
      <c r="BK22" s="115" t="str">
        <f aca="false">IF(BJ22="","",IF(BJ22&lt;50%,1,IF(AND(BJ22&gt;=50%,BJ22&lt;B$10),2,IF(BJ22&gt;=B$10,3))))</f>
        <v/>
      </c>
      <c r="BL22" s="114" t="str">
        <f aca="false">IF(B22&lt;&gt;"",IFERROR(IF((SUMIF(D$20:AI$20,"CLO10",D22:AI22)/AO$15)=0,"",(SUMIF(D$20:AI$20,"CLO10",D22:AI22)/AO$15)),""),"")</f>
        <v/>
      </c>
      <c r="BM22" s="115" t="str">
        <f aca="false">IF(BL22="","",IF(BL22&gt;=B$10,"Y","N"))</f>
        <v/>
      </c>
      <c r="BN22" s="115" t="str">
        <f aca="false">IF(BM22="","",IF(BM22&lt;50%,1,IF(AND(BM22&gt;=50%,BM22&lt;B$10),2,IF(BM22&gt;=B$10,3))))</f>
        <v/>
      </c>
      <c r="BO22" s="8"/>
      <c r="BP22" s="8"/>
    </row>
    <row r="23" customFormat="false" ht="15.75" hidden="false" customHeight="true" outlineLevel="0" collapsed="false">
      <c r="A23" s="183" t="str">
        <f aca="false">IF(B$6="LECTURE",IF('Database (LECTURE-RES-PRAC)'!A18="","",'Database (LECTURE-RES-PRAC)'!A18),"")</f>
        <v/>
      </c>
      <c r="B23" s="184" t="str">
        <f aca="false">IF(B$6="LECTURE",IF('Database (LECTURE-RES-PRAC)'!B18="","",'Database (LECTURE-RES-PRAC)'!B18),"")</f>
        <v>guevarra, marco</v>
      </c>
      <c r="C23" s="183" t="n">
        <f aca="false">IF(B23&lt;&gt;"",'Database (LECTURE-RES-PRAC)'!C18,"")</f>
        <v>0</v>
      </c>
      <c r="D23" s="52"/>
      <c r="E23" s="52"/>
      <c r="F23" s="52"/>
      <c r="G23" s="52"/>
      <c r="H23" s="52"/>
      <c r="I23" s="52"/>
      <c r="J23" s="52"/>
      <c r="K23" s="52"/>
      <c r="L23" s="52"/>
      <c r="M23" s="52"/>
      <c r="N23" s="181" t="n">
        <f aca="false">IF(B23&lt;&gt;"",SUM(D23:M23),"")</f>
        <v>0</v>
      </c>
      <c r="O23" s="52"/>
      <c r="P23" s="52" t="n">
        <v>27</v>
      </c>
      <c r="Q23" s="52"/>
      <c r="R23" s="52"/>
      <c r="S23" s="52"/>
      <c r="T23" s="52"/>
      <c r="U23" s="52"/>
      <c r="V23" s="52"/>
      <c r="W23" s="52"/>
      <c r="X23" s="52"/>
      <c r="Y23" s="181" t="n">
        <f aca="false">IF(B23&lt;&gt;"",SUM(O23:X23),"")</f>
        <v>27</v>
      </c>
      <c r="Z23" s="52" t="n">
        <v>22</v>
      </c>
      <c r="AA23" s="52" t="n">
        <v>28</v>
      </c>
      <c r="AB23" s="52" t="n">
        <v>34</v>
      </c>
      <c r="AC23" s="52"/>
      <c r="AD23" s="52"/>
      <c r="AE23" s="52"/>
      <c r="AF23" s="52"/>
      <c r="AG23" s="52"/>
      <c r="AH23" s="52"/>
      <c r="AI23" s="52"/>
      <c r="AJ23" s="182" t="n">
        <f aca="false">IF(B23&lt;&gt;"",SUM(Z23:AI23),"")</f>
        <v>84</v>
      </c>
      <c r="AK23" s="185" t="n">
        <f aca="false">IF(B23&lt;&gt;"",IFERROR(IF((SUMIF(D$20:AI$20, "CLO1", D23:AI23)/AO$6)=0,"",(SUMIF(D$20:AI$20, "CLO1", D23:AI23)/AO$6)),""),"")</f>
        <v>0.141935483870968</v>
      </c>
      <c r="AL23" s="115" t="str">
        <f aca="false">IF(AK23="","",IF(AK23&gt;=B$10,"Y","N"))</f>
        <v>N</v>
      </c>
      <c r="AM23" s="115" t="n">
        <f aca="false">IF(AK23="","",IF(AK23&lt;50%,1,IF(AND(AK23&gt;=50%,AK23&lt;B$10),2,IF(AK23&gt;=B$10,3))))</f>
        <v>1</v>
      </c>
      <c r="AN23" s="185" t="n">
        <f aca="false">IF(B23&lt;&gt;"",IFERROR(IF((SUMIF(D$20:AI$20, "CLO2", D23:AI23)/AO$7)=0,"",(SUMIF(D$20:AI$20, "CLO2", D23:AI23)/AO$7)),""),"")</f>
        <v>0.846153846153846</v>
      </c>
      <c r="AO23" s="115" t="str">
        <f aca="false">IF(AN23="","",IF(AN23&gt;=B$10,"Y","N"))</f>
        <v>Y</v>
      </c>
      <c r="AP23" s="115" t="n">
        <f aca="false">IF(AN23="","",IF(AN23&lt;50%,1,IF(AND(AN23&gt;=50%,AN23&lt;B$10),2,IF(AN23&gt;=B$10,3))))</f>
        <v>3</v>
      </c>
      <c r="AQ23" s="185" t="n">
        <f aca="false">IF(B23&lt;&gt;"",IFERROR(IF((SUMIF(D$20:AI$20, "CLO3", D23:AI23)/AO$8)=0,"",(SUMIF(D$20:AI$20, "CLO3", D23:AI23)/AO$8)),""),"")</f>
        <v>0.85</v>
      </c>
      <c r="AR23" s="115" t="str">
        <f aca="false">IF(AQ23="","",IF(AQ23&gt;=B$10,"Y","N"))</f>
        <v>Y</v>
      </c>
      <c r="AS23" s="115" t="n">
        <f aca="false">IF(AQ23="","",IF(AQ23&lt;50%,1,IF(AND(AQ23&gt;=50%,AQ23&lt;B$10),2,IF(AQ23&gt;=B$10,3))))</f>
        <v>3</v>
      </c>
      <c r="AT23" s="185" t="str">
        <f aca="false">IF(B23&lt;&gt;"",IFERROR(IF((SUMIF(D$20:AI$20, "CLO4", D23:AI23)/AO$9)=0,"",(SUMIF(D$20:AI$20, "CLO4", D23:AI23)/AO$9)),""),"")</f>
        <v/>
      </c>
      <c r="AU23" s="115" t="str">
        <f aca="false">IF(AT23="","",IF(AT23&gt;=B$10,"Y","N"))</f>
        <v/>
      </c>
      <c r="AV23" s="115" t="str">
        <f aca="false">IF(AT23="","",IF(AT23&lt;50%,1,IF(AND(AT23&gt;=50%,AT23&lt;B$10),2,IF(AT23&gt;=B$10,3))))</f>
        <v/>
      </c>
      <c r="AW23" s="185" t="str">
        <f aca="false">IF(B23&lt;&gt;"",IFERROR(IF((SUMIF(D$20:AI$20, "CLO5", D23:AI23)/AO$10)=0,"",(SUMIF(D$20:AI$20, "CLO5", D23:AI23)/AO$10)),""),"")</f>
        <v/>
      </c>
      <c r="AX23" s="115" t="str">
        <f aca="false">IF(AW23="","",IF(AW23&gt;=B$10,"Y","N"))</f>
        <v/>
      </c>
      <c r="AY23" s="115" t="str">
        <f aca="false">IF(AW23="","",IF(AW23&lt;50%,1,IF(AND(AW23&gt;=50%,AW23&lt;B$10),2,IF(AW23&gt;=B$10,3))))</f>
        <v/>
      </c>
      <c r="AZ23" s="114" t="str">
        <f aca="false">IF(B23&lt;&gt;"",IFERROR(IF((SUMIF(D$20:AI$20, "CLO6", D23:AI23)/AO$11)=0,"",(SUMIF(D$20:AI$20, "CLO6", D23:AI23)/AO$11)),""),"")</f>
        <v/>
      </c>
      <c r="BA23" s="115" t="str">
        <f aca="false">IF(AZ23="","",IF(AZ23&gt;=B$10,"Y","N"))</f>
        <v/>
      </c>
      <c r="BB23" s="115" t="str">
        <f aca="false">IF(BA23="","",IF(BA23&lt;50%,1,IF(AND(BA23&gt;=50%,BA23&lt;B$10),2,IF(BA23&gt;=B$10,3))))</f>
        <v/>
      </c>
      <c r="BC23" s="114" t="str">
        <f aca="false">IF(B23&lt;&gt;"",IFERROR(IF((SUMIF(D$20:AI$20, "CLO7", D23:AI23)/AO$12)=0,"",(SUMIF(D$20:AI$20, "CLO7", D23:AI23)/AO$12)),""),"")</f>
        <v/>
      </c>
      <c r="BD23" s="115" t="str">
        <f aca="false">IF(BC23="","",IF(BC23&gt;=B$10,"Y","N"))</f>
        <v/>
      </c>
      <c r="BE23" s="115" t="str">
        <f aca="false">IF(BD23="","",IF(BD23&lt;50%,1,IF(AND(BD23&gt;=50%,BD23&lt;B$10),2,IF(BD23&gt;=B$10,3))))</f>
        <v/>
      </c>
      <c r="BF23" s="114" t="str">
        <f aca="false">IF(B23&lt;&gt;"",IFERROR(IF((SUMIF(D$20:AI$20, "CLO8", D23:AI23)/AO$13)=0,"",(SUMIF(D$20:AI$20, "CLO8", D23:AI23)/AO$13)),""),"")</f>
        <v/>
      </c>
      <c r="BG23" s="115" t="str">
        <f aca="false">IF(BF23="","",IF(BF23&gt;=B$10,"Y","N"))</f>
        <v/>
      </c>
      <c r="BH23" s="115" t="str">
        <f aca="false">IF(BG23="","",IF(BG23&lt;50%,1,IF(AND(BG23&gt;=50%,BG23&lt;B$10),2,IF(BG23&gt;=B$10,3))))</f>
        <v/>
      </c>
      <c r="BI23" s="114" t="str">
        <f aca="false">IF(B23&lt;&gt;"",IFERROR(IF((SUMIF(D$20:AI$20, "CLO9", D23:AI23)/AO$14)=0,"",(SUMIF(D$20:AI$20, "CLO9", D23:AI23)/AO$14)),""),"")</f>
        <v/>
      </c>
      <c r="BJ23" s="115" t="str">
        <f aca="false">IF(BI23="","",IF(BI23&gt;=B$10,"Y","N"))</f>
        <v/>
      </c>
      <c r="BK23" s="115" t="str">
        <f aca="false">IF(BJ23="","",IF(BJ23&lt;50%,1,IF(AND(BJ23&gt;=50%,BJ23&lt;B$10),2,IF(BJ23&gt;=B$10,3))))</f>
        <v/>
      </c>
      <c r="BL23" s="114" t="str">
        <f aca="false">IF(B23&lt;&gt;"",IFERROR(IF((SUMIF(D$20:AI$20,"CLO10",D23:AI23)/AO$15)=0,"",(SUMIF(D$20:AI$20,"CLO10",D23:AI23)/AO$15)),""),"")</f>
        <v/>
      </c>
      <c r="BM23" s="115" t="str">
        <f aca="false">IF(BL23="","",IF(BL23&gt;=B$10,"Y","N"))</f>
        <v/>
      </c>
      <c r="BN23" s="115" t="str">
        <f aca="false">IF(BM23="","",IF(BM23&lt;50%,1,IF(AND(BM23&gt;=50%,BM23&lt;B$10),2,IF(BM23&gt;=B$10,3))))</f>
        <v/>
      </c>
      <c r="BO23" s="8"/>
      <c r="BP23" s="8"/>
    </row>
    <row r="24" customFormat="false" ht="15.75" hidden="false" customHeight="true" outlineLevel="0" collapsed="false">
      <c r="A24" s="183" t="str">
        <f aca="false">IF(B$6="LECTURE",IF('Database (LECTURE-RES-PRAC)'!A19="","",'Database (LECTURE-RES-PRAC)'!A19),"")</f>
        <v/>
      </c>
      <c r="B24" s="184" t="str">
        <f aca="false">IF(B$6="LECTURE",IF('Database (LECTURE-RES-PRAC)'!B19="","",'Database (LECTURE-RES-PRAC)'!B19),"")</f>
        <v>lim, patricia</v>
      </c>
      <c r="C24" s="183" t="n">
        <f aca="false">IF(B24&lt;&gt;"",'Database (LECTURE-RES-PRAC)'!C19,"")</f>
        <v>0</v>
      </c>
      <c r="D24" s="52" t="n">
        <v>46</v>
      </c>
      <c r="E24" s="52"/>
      <c r="F24" s="52"/>
      <c r="G24" s="52"/>
      <c r="H24" s="52"/>
      <c r="I24" s="52"/>
      <c r="J24" s="52"/>
      <c r="K24" s="52"/>
      <c r="L24" s="52"/>
      <c r="M24" s="52"/>
      <c r="N24" s="181" t="n">
        <f aca="false">IF(B24&lt;&gt;"",SUM(D24:M24),"")</f>
        <v>46</v>
      </c>
      <c r="O24" s="52"/>
      <c r="P24" s="52" t="n">
        <v>26</v>
      </c>
      <c r="Q24" s="52"/>
      <c r="R24" s="52"/>
      <c r="S24" s="52"/>
      <c r="T24" s="52"/>
      <c r="U24" s="52"/>
      <c r="V24" s="52"/>
      <c r="W24" s="52"/>
      <c r="X24" s="52"/>
      <c r="Y24" s="181" t="n">
        <f aca="false">IF(B24&lt;&gt;"",SUM(O24:X24),"")</f>
        <v>26</v>
      </c>
      <c r="Z24" s="52" t="n">
        <v>22</v>
      </c>
      <c r="AA24" s="52" t="n">
        <v>32</v>
      </c>
      <c r="AB24" s="52" t="n">
        <v>37</v>
      </c>
      <c r="AC24" s="52"/>
      <c r="AD24" s="52"/>
      <c r="AE24" s="52"/>
      <c r="AF24" s="52"/>
      <c r="AG24" s="52"/>
      <c r="AH24" s="52"/>
      <c r="AI24" s="52"/>
      <c r="AJ24" s="182" t="n">
        <f aca="false">IF(B24&lt;&gt;"",SUM(Z24:AI24),"")</f>
        <v>91</v>
      </c>
      <c r="AK24" s="185" t="n">
        <f aca="false">IF(B24&lt;&gt;"",IFERROR(IF((SUMIF(D$20:AI$20, "CLO1", D24:AI24)/AO$6)=0,"",(SUMIF(D$20:AI$20, "CLO1", D24:AI24)/AO$6)),""),"")</f>
        <v>0.438709677419355</v>
      </c>
      <c r="AL24" s="115" t="str">
        <f aca="false">IF(AK24="","",IF(AK24&gt;=B$10,"Y","N"))</f>
        <v>N</v>
      </c>
      <c r="AM24" s="115" t="n">
        <f aca="false">IF(AK24="","",IF(AK24&lt;50%,1,IF(AND(AK24&gt;=50%,AK24&lt;B$10),2,IF(AK24&gt;=B$10,3))))</f>
        <v>1</v>
      </c>
      <c r="AN24" s="185" t="n">
        <f aca="false">IF(B24&lt;&gt;"",IFERROR(IF((SUMIF(D$20:AI$20, "CLO2", D24:AI24)/AO$7)=0,"",(SUMIF(D$20:AI$20, "CLO2", D24:AI24)/AO$7)),""),"")</f>
        <v>0.892307692307692</v>
      </c>
      <c r="AO24" s="115" t="str">
        <f aca="false">IF(AN24="","",IF(AN24&gt;=B$10,"Y","N"))</f>
        <v>Y</v>
      </c>
      <c r="AP24" s="115" t="n">
        <f aca="false">IF(AN24="","",IF(AN24&lt;50%,1,IF(AND(AN24&gt;=50%,AN24&lt;B$10),2,IF(AN24&gt;=B$10,3))))</f>
        <v>3</v>
      </c>
      <c r="AQ24" s="185" t="n">
        <f aca="false">IF(B24&lt;&gt;"",IFERROR(IF((SUMIF(D$20:AI$20, "CLO3", D24:AI24)/AO$8)=0,"",(SUMIF(D$20:AI$20, "CLO3", D24:AI24)/AO$8)),""),"")</f>
        <v>0.925</v>
      </c>
      <c r="AR24" s="115" t="str">
        <f aca="false">IF(AQ24="","",IF(AQ24&gt;=B$10,"Y","N"))</f>
        <v>Y</v>
      </c>
      <c r="AS24" s="115" t="n">
        <f aca="false">IF(AQ24="","",IF(AQ24&lt;50%,1,IF(AND(AQ24&gt;=50%,AQ24&lt;B$10),2,IF(AQ24&gt;=B$10,3))))</f>
        <v>3</v>
      </c>
      <c r="AT24" s="185" t="str">
        <f aca="false">IF(B24&lt;&gt;"",IFERROR(IF((SUMIF(D$20:AI$20, "CLO4", D24:AI24)/AO$9)=0,"",(SUMIF(D$20:AI$20, "CLO4", D24:AI24)/AO$9)),""),"")</f>
        <v/>
      </c>
      <c r="AU24" s="115" t="str">
        <f aca="false">IF(AT24="","",IF(AT24&gt;=B$10,"Y","N"))</f>
        <v/>
      </c>
      <c r="AV24" s="115" t="str">
        <f aca="false">IF(AT24="","",IF(AT24&lt;50%,1,IF(AND(AT24&gt;=50%,AT24&lt;B$10),2,IF(AT24&gt;=B$10,3))))</f>
        <v/>
      </c>
      <c r="AW24" s="185" t="str">
        <f aca="false">IF(B24&lt;&gt;"",IFERROR(IF((SUMIF(D$20:AI$20, "CLO5", D24:AI24)/AO$10)=0,"",(SUMIF(D$20:AI$20, "CLO5", D24:AI24)/AO$10)),""),"")</f>
        <v/>
      </c>
      <c r="AX24" s="115" t="str">
        <f aca="false">IF(AW24="","",IF(AW24&gt;=B$10,"Y","N"))</f>
        <v/>
      </c>
      <c r="AY24" s="115" t="str">
        <f aca="false">IF(AW24="","",IF(AW24&lt;50%,1,IF(AND(AW24&gt;=50%,AW24&lt;B$10),2,IF(AW24&gt;=B$10,3))))</f>
        <v/>
      </c>
      <c r="AZ24" s="114" t="str">
        <f aca="false">IF(B24&lt;&gt;"",IFERROR(IF((SUMIF(D$20:AI$20, "CLO6", D24:AI24)/AO$11)=0,"",(SUMIF(D$20:AI$20, "CLO6", D24:AI24)/AO$11)),""),"")</f>
        <v/>
      </c>
      <c r="BA24" s="115" t="str">
        <f aca="false">IF(AZ24="","",IF(AZ24&gt;=B$10,"Y","N"))</f>
        <v/>
      </c>
      <c r="BB24" s="115" t="str">
        <f aca="false">IF(BA24="","",IF(BA24&lt;50%,1,IF(AND(BA24&gt;=50%,BA24&lt;B$10),2,IF(BA24&gt;=B$10,3))))</f>
        <v/>
      </c>
      <c r="BC24" s="114" t="str">
        <f aca="false">IF(B24&lt;&gt;"",IFERROR(IF((SUMIF(D$20:AI$20, "CLO7", D24:AI24)/AO$12)=0,"",(SUMIF(D$20:AI$20, "CLO7", D24:AI24)/AO$12)),""),"")</f>
        <v/>
      </c>
      <c r="BD24" s="115" t="str">
        <f aca="false">IF(BC24="","",IF(BC24&gt;=B$10,"Y","N"))</f>
        <v/>
      </c>
      <c r="BE24" s="115" t="str">
        <f aca="false">IF(BD24="","",IF(BD24&lt;50%,1,IF(AND(BD24&gt;=50%,BD24&lt;B$10),2,IF(BD24&gt;=B$10,3))))</f>
        <v/>
      </c>
      <c r="BF24" s="114" t="str">
        <f aca="false">IF(B24&lt;&gt;"",IFERROR(IF((SUMIF(D$20:AI$20, "CLO8", D24:AI24)/AO$13)=0,"",(SUMIF(D$20:AI$20, "CLO8", D24:AI24)/AO$13)),""),"")</f>
        <v/>
      </c>
      <c r="BG24" s="115" t="str">
        <f aca="false">IF(BF24="","",IF(BF24&gt;=B$10,"Y","N"))</f>
        <v/>
      </c>
      <c r="BH24" s="115" t="str">
        <f aca="false">IF(BG24="","",IF(BG24&lt;50%,1,IF(AND(BG24&gt;=50%,BG24&lt;B$10),2,IF(BG24&gt;=B$10,3))))</f>
        <v/>
      </c>
      <c r="BI24" s="114" t="str">
        <f aca="false">IF(B24&lt;&gt;"",IFERROR(IF((SUMIF(D$20:AI$20, "CLO9", D24:AI24)/AO$14)=0,"",(SUMIF(D$20:AI$20, "CLO9", D24:AI24)/AO$14)),""),"")</f>
        <v/>
      </c>
      <c r="BJ24" s="115" t="str">
        <f aca="false">IF(BI24="","",IF(BI24&gt;=B$10,"Y","N"))</f>
        <v/>
      </c>
      <c r="BK24" s="115" t="str">
        <f aca="false">IF(BJ24="","",IF(BJ24&lt;50%,1,IF(AND(BJ24&gt;=50%,BJ24&lt;B$10),2,IF(BJ24&gt;=B$10,3))))</f>
        <v/>
      </c>
      <c r="BL24" s="114" t="str">
        <f aca="false">IF(B24&lt;&gt;"",IFERROR(IF((SUMIF(D$20:AI$20,"CLO10",D24:AI24)/AO$15)=0,"",(SUMIF(D$20:AI$20,"CLO10",D24:AI24)/AO$15)),""),"")</f>
        <v/>
      </c>
      <c r="BM24" s="115" t="str">
        <f aca="false">IF(BL24="","",IF(BL24&gt;=B$10,"Y","N"))</f>
        <v/>
      </c>
      <c r="BN24" s="115" t="str">
        <f aca="false">IF(BM24="","",IF(BM24&lt;50%,1,IF(AND(BM24&gt;=50%,BM24&lt;B$10),2,IF(BM24&gt;=B$10,3))))</f>
        <v/>
      </c>
      <c r="BO24" s="8"/>
      <c r="BP24" s="8"/>
    </row>
    <row r="25" customFormat="false" ht="15.75" hidden="false" customHeight="true" outlineLevel="0" collapsed="false">
      <c r="A25" s="183" t="str">
        <f aca="false">IF(B$6="LECTURE",IF('Database (LECTURE-RES-PRAC)'!A20="","",'Database (LECTURE-RES-PRAC)'!A20),"")</f>
        <v/>
      </c>
      <c r="B25" s="184" t="str">
        <f aca="false">IF(B$6="LECTURE",IF('Database (LECTURE-RES-PRAC)'!B20="","",'Database (LECTURE-RES-PRAC)'!B20),"")</f>
        <v>yap, gerald</v>
      </c>
      <c r="C25" s="183" t="n">
        <f aca="false">IF(B25&lt;&gt;"",'Database (LECTURE-RES-PRAC)'!C20,"")</f>
        <v>0</v>
      </c>
      <c r="D25" s="52" t="n">
        <v>57</v>
      </c>
      <c r="E25" s="52"/>
      <c r="F25" s="52"/>
      <c r="G25" s="52"/>
      <c r="H25" s="52"/>
      <c r="I25" s="52"/>
      <c r="J25" s="52"/>
      <c r="K25" s="52"/>
      <c r="L25" s="52"/>
      <c r="M25" s="52"/>
      <c r="N25" s="181" t="n">
        <f aca="false">IF(B25&lt;&gt;"",SUM(D25:M25),"")</f>
        <v>57</v>
      </c>
      <c r="O25" s="52" t="n">
        <v>66</v>
      </c>
      <c r="P25" s="52" t="n">
        <v>23</v>
      </c>
      <c r="Q25" s="52"/>
      <c r="R25" s="52"/>
      <c r="S25" s="52"/>
      <c r="T25" s="52"/>
      <c r="U25" s="52"/>
      <c r="V25" s="52"/>
      <c r="W25" s="52"/>
      <c r="X25" s="52"/>
      <c r="Y25" s="181" t="n">
        <f aca="false">IF(B25&lt;&gt;"",SUM(O25:X25),"")</f>
        <v>89</v>
      </c>
      <c r="Z25" s="52" t="n">
        <v>23</v>
      </c>
      <c r="AA25" s="52" t="n">
        <v>27</v>
      </c>
      <c r="AB25" s="52" t="n">
        <v>31</v>
      </c>
      <c r="AC25" s="52"/>
      <c r="AD25" s="52"/>
      <c r="AE25" s="52"/>
      <c r="AF25" s="52"/>
      <c r="AG25" s="52"/>
      <c r="AH25" s="52"/>
      <c r="AI25" s="52"/>
      <c r="AJ25" s="182" t="n">
        <f aca="false">IF(B25&lt;&gt;"",SUM(Z25:AI25),"")</f>
        <v>81</v>
      </c>
      <c r="AK25" s="185" t="n">
        <f aca="false">IF(B25&lt;&gt;"",IFERROR(IF((SUMIF(D$20:AI$20, "CLO1", D25:AI25)/AO$6)=0,"",(SUMIF(D$20:AI$20, "CLO1", D25:AI25)/AO$6)),""),"")</f>
        <v>0.941935483870968</v>
      </c>
      <c r="AL25" s="115" t="str">
        <f aca="false">IF(AK25="","",IF(AK25&gt;=B$10,"Y","N"))</f>
        <v>Y</v>
      </c>
      <c r="AM25" s="115" t="n">
        <f aca="false">IF(AK25="","",IF(AK25&lt;50%,1,IF(AND(AK25&gt;=50%,AK25&lt;B$10),2,IF(AK25&gt;=B$10,3))))</f>
        <v>3</v>
      </c>
      <c r="AN25" s="185" t="n">
        <f aca="false">IF(B25&lt;&gt;"",IFERROR(IF((SUMIF(D$20:AI$20, "CLO2", D25:AI25)/AO$7)=0,"",(SUMIF(D$20:AI$20, "CLO2", D25:AI25)/AO$7)),""),"")</f>
        <v>0.769230769230769</v>
      </c>
      <c r="AO25" s="115" t="str">
        <f aca="false">IF(AN25="","",IF(AN25&gt;=B$10,"Y","N"))</f>
        <v>Y</v>
      </c>
      <c r="AP25" s="115" t="n">
        <f aca="false">IF(AN25="","",IF(AN25&lt;50%,1,IF(AND(AN25&gt;=50%,AN25&lt;B$10),2,IF(AN25&gt;=B$10,3))))</f>
        <v>3</v>
      </c>
      <c r="AQ25" s="185" t="n">
        <f aca="false">IF(B25&lt;&gt;"",IFERROR(IF((SUMIF(D$20:AI$20, "CLO3", D25:AI25)/AO$8)=0,"",(SUMIF(D$20:AI$20, "CLO3", D25:AI25)/AO$8)),""),"")</f>
        <v>0.775</v>
      </c>
      <c r="AR25" s="115" t="str">
        <f aca="false">IF(AQ25="","",IF(AQ25&gt;=B$10,"Y","N"))</f>
        <v>Y</v>
      </c>
      <c r="AS25" s="115" t="n">
        <f aca="false">IF(AQ25="","",IF(AQ25&lt;50%,1,IF(AND(AQ25&gt;=50%,AQ25&lt;B$10),2,IF(AQ25&gt;=B$10,3))))</f>
        <v>3</v>
      </c>
      <c r="AT25" s="185" t="str">
        <f aca="false">IF(B25&lt;&gt;"",IFERROR(IF((SUMIF(D$20:AI$20, "CLO4", D25:AI25)/AO$9)=0,"",(SUMIF(D$20:AI$20, "CLO4", D25:AI25)/AO$9)),""),"")</f>
        <v/>
      </c>
      <c r="AU25" s="115" t="str">
        <f aca="false">IF(AT25="","",IF(AT25&gt;=B$10,"Y","N"))</f>
        <v/>
      </c>
      <c r="AV25" s="115" t="str">
        <f aca="false">IF(AT25="","",IF(AT25&lt;50%,1,IF(AND(AT25&gt;=50%,AT25&lt;B$10),2,IF(AT25&gt;=B$10,3))))</f>
        <v/>
      </c>
      <c r="AW25" s="185" t="str">
        <f aca="false">IF(B25&lt;&gt;"",IFERROR(IF((SUMIF(D$20:AI$20, "CLO5", D25:AI25)/AO$10)=0,"",(SUMIF(D$20:AI$20, "CLO5", D25:AI25)/AO$10)),""),"")</f>
        <v/>
      </c>
      <c r="AX25" s="115" t="str">
        <f aca="false">IF(AW25="","",IF(AW25&gt;=B$10,"Y","N"))</f>
        <v/>
      </c>
      <c r="AY25" s="115" t="str">
        <f aca="false">IF(AW25="","",IF(AW25&lt;50%,1,IF(AND(AW25&gt;=50%,AW25&lt;B$10),2,IF(AW25&gt;=B$10,3))))</f>
        <v/>
      </c>
      <c r="AZ25" s="114" t="str">
        <f aca="false">IF(B25&lt;&gt;"",IFERROR(IF((SUMIF(D$20:AI$20, "CLO6", D25:AI25)/AO$11)=0,"",(SUMIF(D$20:AI$20, "CLO6", D25:AI25)/AO$11)),""),"")</f>
        <v/>
      </c>
      <c r="BA25" s="115" t="str">
        <f aca="false">IF(AZ25="","",IF(AZ25&gt;=B$10,"Y","N"))</f>
        <v/>
      </c>
      <c r="BB25" s="115" t="str">
        <f aca="false">IF(BA25="","",IF(BA25&lt;50%,1,IF(AND(BA25&gt;=50%,BA25&lt;B$10),2,IF(BA25&gt;=B$10,3))))</f>
        <v/>
      </c>
      <c r="BC25" s="114" t="str">
        <f aca="false">IF(B25&lt;&gt;"",IFERROR(IF((SUMIF(D$20:AI$20, "CLO7", D25:AI25)/AO$12)=0,"",(SUMIF(D$20:AI$20, "CLO7", D25:AI25)/AO$12)),""),"")</f>
        <v/>
      </c>
      <c r="BD25" s="115" t="str">
        <f aca="false">IF(BC25="","",IF(BC25&gt;=B$10,"Y","N"))</f>
        <v/>
      </c>
      <c r="BE25" s="115" t="str">
        <f aca="false">IF(BD25="","",IF(BD25&lt;50%,1,IF(AND(BD25&gt;=50%,BD25&lt;B$10),2,IF(BD25&gt;=B$10,3))))</f>
        <v/>
      </c>
      <c r="BF25" s="114" t="str">
        <f aca="false">IF(B25&lt;&gt;"",IFERROR(IF((SUMIF(D$20:AI$20, "CLO8", D25:AI25)/AO$13)=0,"",(SUMIF(D$20:AI$20, "CLO8", D25:AI25)/AO$13)),""),"")</f>
        <v/>
      </c>
      <c r="BG25" s="115" t="str">
        <f aca="false">IF(BF25="","",IF(BF25&gt;=B$10,"Y","N"))</f>
        <v/>
      </c>
      <c r="BH25" s="115" t="str">
        <f aca="false">IF(BG25="","",IF(BG25&lt;50%,1,IF(AND(BG25&gt;=50%,BG25&lt;B$10),2,IF(BG25&gt;=B$10,3))))</f>
        <v/>
      </c>
      <c r="BI25" s="114" t="str">
        <f aca="false">IF(B25&lt;&gt;"",IFERROR(IF((SUMIF(D$20:AI$20, "CLO9", D25:AI25)/AO$14)=0,"",(SUMIF(D$20:AI$20, "CLO9", D25:AI25)/AO$14)),""),"")</f>
        <v/>
      </c>
      <c r="BJ25" s="115" t="str">
        <f aca="false">IF(BI25="","",IF(BI25&gt;=B$10,"Y","N"))</f>
        <v/>
      </c>
      <c r="BK25" s="115" t="str">
        <f aca="false">IF(BJ25="","",IF(BJ25&lt;50%,1,IF(AND(BJ25&gt;=50%,BJ25&lt;B$10),2,IF(BJ25&gt;=B$10,3))))</f>
        <v/>
      </c>
      <c r="BL25" s="114" t="str">
        <f aca="false">IF(B25&lt;&gt;"",IFERROR(IF((SUMIF(D$20:AI$20,"CLO10",D25:AI25)/AO$15)=0,"",(SUMIF(D$20:AI$20,"CLO10",D25:AI25)/AO$15)),""),"")</f>
        <v/>
      </c>
      <c r="BM25" s="115" t="str">
        <f aca="false">IF(BL25="","",IF(BL25&gt;=B$10,"Y","N"))</f>
        <v/>
      </c>
      <c r="BN25" s="115" t="str">
        <f aca="false">IF(BM25="","",IF(BM25&lt;50%,1,IF(AND(BM25&gt;=50%,BM25&lt;B$10),2,IF(BM25&gt;=B$10,3))))</f>
        <v/>
      </c>
      <c r="BO25" s="8"/>
      <c r="BP25" s="8"/>
    </row>
    <row r="26" customFormat="false" ht="15.75" hidden="false" customHeight="true" outlineLevel="0" collapsed="false">
      <c r="A26" s="183" t="str">
        <f aca="false">IF(B$6="LECTURE",IF('Database (LECTURE-RES-PRAC)'!A21="","",'Database (LECTURE-RES-PRAC)'!A21),"")</f>
        <v/>
      </c>
      <c r="B26" s="184" t="str">
        <f aca="false">IF(B$6="LECTURE",IF('Database (LECTURE-RES-PRAC)'!B21="","",'Database (LECTURE-RES-PRAC)'!B21),"")</f>
        <v>chua, angeline</v>
      </c>
      <c r="C26" s="183" t="n">
        <f aca="false">IF(B26&lt;&gt;"",'Database (LECTURE-RES-PRAC)'!C21,"")</f>
        <v>0</v>
      </c>
      <c r="D26" s="52" t="n">
        <v>53</v>
      </c>
      <c r="E26" s="52"/>
      <c r="F26" s="52"/>
      <c r="G26" s="52"/>
      <c r="H26" s="52"/>
      <c r="I26" s="52"/>
      <c r="J26" s="52"/>
      <c r="K26" s="52"/>
      <c r="L26" s="52"/>
      <c r="M26" s="52"/>
      <c r="N26" s="181" t="n">
        <f aca="false">IF(B26&lt;&gt;"",SUM(D26:M26),"")</f>
        <v>53</v>
      </c>
      <c r="O26" s="52" t="n">
        <v>65</v>
      </c>
      <c r="P26" s="52" t="n">
        <v>26</v>
      </c>
      <c r="Q26" s="52"/>
      <c r="R26" s="52"/>
      <c r="S26" s="52"/>
      <c r="T26" s="52"/>
      <c r="U26" s="52"/>
      <c r="V26" s="52"/>
      <c r="W26" s="52"/>
      <c r="X26" s="52"/>
      <c r="Y26" s="181" t="n">
        <f aca="false">IF(B26&lt;&gt;"",SUM(O26:X26),"")</f>
        <v>91</v>
      </c>
      <c r="Z26" s="52" t="n">
        <v>22</v>
      </c>
      <c r="AA26" s="52" t="n">
        <v>27</v>
      </c>
      <c r="AB26" s="52" t="n">
        <v>35</v>
      </c>
      <c r="AC26" s="52"/>
      <c r="AD26" s="52"/>
      <c r="AE26" s="52"/>
      <c r="AF26" s="52"/>
      <c r="AG26" s="52"/>
      <c r="AH26" s="52"/>
      <c r="AI26" s="52"/>
      <c r="AJ26" s="182" t="n">
        <f aca="false">IF(B26&lt;&gt;"",SUM(Z26:AI26),"")</f>
        <v>84</v>
      </c>
      <c r="AK26" s="185" t="n">
        <f aca="false">IF(B26&lt;&gt;"",IFERROR(IF((SUMIF(D$20:AI$20, "CLO1", D26:AI26)/AO$6)=0,"",(SUMIF(D$20:AI$20, "CLO1", D26:AI26)/AO$6)),""),"")</f>
        <v>0.903225806451613</v>
      </c>
      <c r="AL26" s="115" t="str">
        <f aca="false">IF(AK26="","",IF(AK26&gt;=B$10,"Y","N"))</f>
        <v>Y</v>
      </c>
      <c r="AM26" s="115" t="n">
        <f aca="false">IF(AK26="","",IF(AK26&lt;50%,1,IF(AND(AK26&gt;=50%,AK26&lt;B$10),2,IF(AK26&gt;=B$10,3))))</f>
        <v>3</v>
      </c>
      <c r="AN26" s="185" t="n">
        <f aca="false">IF(B26&lt;&gt;"",IFERROR(IF((SUMIF(D$20:AI$20, "CLO2", D26:AI26)/AO$7)=0,"",(SUMIF(D$20:AI$20, "CLO2", D26:AI26)/AO$7)),""),"")</f>
        <v>0.815384615384615</v>
      </c>
      <c r="AO26" s="115" t="str">
        <f aca="false">IF(AN26="","",IF(AN26&gt;=B$10,"Y","N"))</f>
        <v>Y</v>
      </c>
      <c r="AP26" s="115" t="n">
        <f aca="false">IF(AN26="","",IF(AN26&lt;50%,1,IF(AND(AN26&gt;=50%,AN26&lt;B$10),2,IF(AN26&gt;=B$10,3))))</f>
        <v>3</v>
      </c>
      <c r="AQ26" s="185" t="n">
        <f aca="false">IF(B26&lt;&gt;"",IFERROR(IF((SUMIF(D$20:AI$20, "CLO3", D26:AI26)/AO$8)=0,"",(SUMIF(D$20:AI$20, "CLO3", D26:AI26)/AO$8)),""),"")</f>
        <v>0.875</v>
      </c>
      <c r="AR26" s="115" t="str">
        <f aca="false">IF(AQ26="","",IF(AQ26&gt;=B$10,"Y","N"))</f>
        <v>Y</v>
      </c>
      <c r="AS26" s="115" t="n">
        <f aca="false">IF(AQ26="","",IF(AQ26&lt;50%,1,IF(AND(AQ26&gt;=50%,AQ26&lt;B$10),2,IF(AQ26&gt;=B$10,3))))</f>
        <v>3</v>
      </c>
      <c r="AT26" s="185" t="str">
        <f aca="false">IF(B26&lt;&gt;"",IFERROR(IF((SUMIF(D$20:AI$20, "CLO4", D26:AI26)/AO$9)=0,"",(SUMIF(D$20:AI$20, "CLO4", D26:AI26)/AO$9)),""),"")</f>
        <v/>
      </c>
      <c r="AU26" s="115" t="str">
        <f aca="false">IF(AT26="","",IF(AT26&gt;=B$10,"Y","N"))</f>
        <v/>
      </c>
      <c r="AV26" s="115" t="str">
        <f aca="false">IF(AT26="","",IF(AT26&lt;50%,1,IF(AND(AT26&gt;=50%,AT26&lt;B$10),2,IF(AT26&gt;=B$10,3))))</f>
        <v/>
      </c>
      <c r="AW26" s="185" t="str">
        <f aca="false">IF(B26&lt;&gt;"",IFERROR(IF((SUMIF(D$20:AI$20, "CLO5", D26:AI26)/AO$10)=0,"",(SUMIF(D$20:AI$20, "CLO5", D26:AI26)/AO$10)),""),"")</f>
        <v/>
      </c>
      <c r="AX26" s="115" t="str">
        <f aca="false">IF(AW26="","",IF(AW26&gt;=B$10,"Y","N"))</f>
        <v/>
      </c>
      <c r="AY26" s="115" t="str">
        <f aca="false">IF(AW26="","",IF(AW26&lt;50%,1,IF(AND(AW26&gt;=50%,AW26&lt;B$10),2,IF(AW26&gt;=B$10,3))))</f>
        <v/>
      </c>
      <c r="AZ26" s="114" t="str">
        <f aca="false">IF(B26&lt;&gt;"",IFERROR(IF((SUMIF(D$20:AI$20, "CLO6", D26:AI26)/AO$11)=0,"",(SUMIF(D$20:AI$20, "CLO6", D26:AI26)/AO$11)),""),"")</f>
        <v/>
      </c>
      <c r="BA26" s="115" t="str">
        <f aca="false">IF(AZ26="","",IF(AZ26&gt;=B$10,"Y","N"))</f>
        <v/>
      </c>
      <c r="BB26" s="115" t="str">
        <f aca="false">IF(BA26="","",IF(BA26&lt;50%,1,IF(AND(BA26&gt;=50%,BA26&lt;B$10),2,IF(BA26&gt;=B$10,3))))</f>
        <v/>
      </c>
      <c r="BC26" s="114" t="str">
        <f aca="false">IF(B26&lt;&gt;"",IFERROR(IF((SUMIF(D$20:AI$20, "CLO7", D26:AI26)/AO$12)=0,"",(SUMIF(D$20:AI$20, "CLO7", D26:AI26)/AO$12)),""),"")</f>
        <v/>
      </c>
      <c r="BD26" s="115" t="str">
        <f aca="false">IF(BC26="","",IF(BC26&gt;=B$10,"Y","N"))</f>
        <v/>
      </c>
      <c r="BE26" s="115" t="str">
        <f aca="false">IF(BD26="","",IF(BD26&lt;50%,1,IF(AND(BD26&gt;=50%,BD26&lt;B$10),2,IF(BD26&gt;=B$10,3))))</f>
        <v/>
      </c>
      <c r="BF26" s="114" t="str">
        <f aca="false">IF(B26&lt;&gt;"",IFERROR(IF((SUMIF(D$20:AI$20, "CLO8", D26:AI26)/AO$13)=0,"",(SUMIF(D$20:AI$20, "CLO8", D26:AI26)/AO$13)),""),"")</f>
        <v/>
      </c>
      <c r="BG26" s="115" t="str">
        <f aca="false">IF(BF26="","",IF(BF26&gt;=B$10,"Y","N"))</f>
        <v/>
      </c>
      <c r="BH26" s="115" t="str">
        <f aca="false">IF(BG26="","",IF(BG26&lt;50%,1,IF(AND(BG26&gt;=50%,BG26&lt;B$10),2,IF(BG26&gt;=B$10,3))))</f>
        <v/>
      </c>
      <c r="BI26" s="114" t="str">
        <f aca="false">IF(B26&lt;&gt;"",IFERROR(IF((SUMIF(D$20:AI$20, "CLO9", D26:AI26)/AO$14)=0,"",(SUMIF(D$20:AI$20, "CLO9", D26:AI26)/AO$14)),""),"")</f>
        <v/>
      </c>
      <c r="BJ26" s="115" t="str">
        <f aca="false">IF(BI26="","",IF(BI26&gt;=B$10,"Y","N"))</f>
        <v/>
      </c>
      <c r="BK26" s="115" t="str">
        <f aca="false">IF(BJ26="","",IF(BJ26&lt;50%,1,IF(AND(BJ26&gt;=50%,BJ26&lt;B$10),2,IF(BJ26&gt;=B$10,3))))</f>
        <v/>
      </c>
      <c r="BL26" s="114" t="str">
        <f aca="false">IF(B26&lt;&gt;"",IFERROR(IF((SUMIF(D$20:AI$20,"CLO10",D26:AI26)/AO$15)=0,"",(SUMIF(D$20:AI$20,"CLO10",D26:AI26)/AO$15)),""),"")</f>
        <v/>
      </c>
      <c r="BM26" s="115" t="str">
        <f aca="false">IF(BL26="","",IF(BL26&gt;=B$10,"Y","N"))</f>
        <v/>
      </c>
      <c r="BN26" s="115" t="str">
        <f aca="false">IF(BM26="","",IF(BM26&lt;50%,1,IF(AND(BM26&gt;=50%,BM26&lt;B$10),2,IF(BM26&gt;=B$10,3))))</f>
        <v/>
      </c>
      <c r="BO26" s="8"/>
      <c r="BP26" s="8"/>
    </row>
    <row r="27" customFormat="false" ht="15.75" hidden="false" customHeight="true" outlineLevel="0" collapsed="false">
      <c r="A27" s="183" t="str">
        <f aca="false">IF(B$6="LECTURE",IF('Database (LECTURE-RES-PRAC)'!A22="","",'Database (LECTURE-RES-PRAC)'!A22),"")</f>
        <v/>
      </c>
      <c r="B27" s="184" t="str">
        <f aca="false">IF(B$6="LECTURE",IF('Database (LECTURE-RES-PRAC)'!B22="","",'Database (LECTURE-RES-PRAC)'!B22),"")</f>
        <v>tan, russell</v>
      </c>
      <c r="C27" s="183" t="n">
        <f aca="false">IF(B27&lt;&gt;"",'Database (LECTURE-RES-PRAC)'!C22,"")</f>
        <v>0</v>
      </c>
      <c r="D27" s="117" t="n">
        <v>48</v>
      </c>
      <c r="E27" s="52"/>
      <c r="F27" s="52"/>
      <c r="G27" s="52"/>
      <c r="H27" s="52"/>
      <c r="I27" s="52"/>
      <c r="J27" s="52"/>
      <c r="K27" s="52"/>
      <c r="L27" s="52"/>
      <c r="M27" s="52"/>
      <c r="N27" s="181" t="n">
        <f aca="false">IF(B27&lt;&gt;"",SUM(D27:M27),"")</f>
        <v>48</v>
      </c>
      <c r="O27" s="52"/>
      <c r="P27" s="52" t="n">
        <v>24</v>
      </c>
      <c r="Q27" s="52"/>
      <c r="R27" s="52"/>
      <c r="S27" s="52"/>
      <c r="T27" s="52"/>
      <c r="U27" s="52"/>
      <c r="V27" s="52"/>
      <c r="W27" s="52"/>
      <c r="X27" s="52"/>
      <c r="Y27" s="181" t="n">
        <f aca="false">IF(B27&lt;&gt;"",SUM(O27:X27),"")</f>
        <v>24</v>
      </c>
      <c r="Z27" s="52" t="n">
        <v>23</v>
      </c>
      <c r="AA27" s="52" t="n">
        <v>27</v>
      </c>
      <c r="AB27" s="52" t="n">
        <v>37</v>
      </c>
      <c r="AC27" s="52"/>
      <c r="AD27" s="52"/>
      <c r="AE27" s="52"/>
      <c r="AF27" s="52"/>
      <c r="AG27" s="52"/>
      <c r="AH27" s="52"/>
      <c r="AI27" s="52"/>
      <c r="AJ27" s="182" t="n">
        <f aca="false">IF(B27&lt;&gt;"",SUM(Z27:AI27),"")</f>
        <v>87</v>
      </c>
      <c r="AK27" s="185" t="n">
        <f aca="false">IF(B27&lt;&gt;"",IFERROR(IF((SUMIF(D$20:AI$20, "CLO1", D27:AI27)/AO$6)=0,"",(SUMIF(D$20:AI$20, "CLO1", D27:AI27)/AO$6)),""),"")</f>
        <v>0.458064516129032</v>
      </c>
      <c r="AL27" s="115" t="str">
        <f aca="false">IF(AK27="","",IF(AK27&gt;=B$10,"Y","N"))</f>
        <v>N</v>
      </c>
      <c r="AM27" s="115" t="n">
        <f aca="false">IF(AK27="","",IF(AK27&lt;50%,1,IF(AND(AK27&gt;=50%,AK27&lt;B$10),2,IF(AK27&gt;=B$10,3))))</f>
        <v>1</v>
      </c>
      <c r="AN27" s="185" t="n">
        <f aca="false">IF(B27&lt;&gt;"",IFERROR(IF((SUMIF(D$20:AI$20, "CLO2", D27:AI27)/AO$7)=0,"",(SUMIF(D$20:AI$20, "CLO2", D27:AI27)/AO$7)),""),"")</f>
        <v>0.784615384615385</v>
      </c>
      <c r="AO27" s="115" t="str">
        <f aca="false">IF(AN27="","",IF(AN27&gt;=B$10,"Y","N"))</f>
        <v>Y</v>
      </c>
      <c r="AP27" s="115" t="n">
        <f aca="false">IF(AN27="","",IF(AN27&lt;50%,1,IF(AND(AN27&gt;=50%,AN27&lt;B$10),2,IF(AN27&gt;=B$10,3))))</f>
        <v>3</v>
      </c>
      <c r="AQ27" s="185" t="n">
        <f aca="false">IF(B27&lt;&gt;"",IFERROR(IF((SUMIF(D$20:AI$20, "CLO3", D27:AI27)/AO$8)=0,"",(SUMIF(D$20:AI$20, "CLO3", D27:AI27)/AO$8)),""),"")</f>
        <v>0.925</v>
      </c>
      <c r="AR27" s="115" t="str">
        <f aca="false">IF(AQ27="","",IF(AQ27&gt;=B$10,"Y","N"))</f>
        <v>Y</v>
      </c>
      <c r="AS27" s="115" t="n">
        <f aca="false">IF(AQ27="","",IF(AQ27&lt;50%,1,IF(AND(AQ27&gt;=50%,AQ27&lt;B$10),2,IF(AQ27&gt;=B$10,3))))</f>
        <v>3</v>
      </c>
      <c r="AT27" s="185" t="str">
        <f aca="false">IF(B27&lt;&gt;"",IFERROR(IF((SUMIF(D$20:AI$20, "CLO4", D27:AI27)/AO$9)=0,"",(SUMIF(D$20:AI$20, "CLO4", D27:AI27)/AO$9)),""),"")</f>
        <v/>
      </c>
      <c r="AU27" s="115" t="str">
        <f aca="false">IF(AT27="","",IF(AT27&gt;=B$10,"Y","N"))</f>
        <v/>
      </c>
      <c r="AV27" s="115" t="str">
        <f aca="false">IF(AT27="","",IF(AT27&lt;50%,1,IF(AND(AT27&gt;=50%,AT27&lt;B$10),2,IF(AT27&gt;=B$10,3))))</f>
        <v/>
      </c>
      <c r="AW27" s="185" t="str">
        <f aca="false">IF(B27&lt;&gt;"",IFERROR(IF((SUMIF(D$20:AI$20, "CLO5", D27:AI27)/AO$10)=0,"",(SUMIF(D$20:AI$20, "CLO5", D27:AI27)/AO$10)),""),"")</f>
        <v/>
      </c>
      <c r="AX27" s="115" t="str">
        <f aca="false">IF(AW27="","",IF(AW27&gt;=B$10,"Y","N"))</f>
        <v/>
      </c>
      <c r="AY27" s="115" t="str">
        <f aca="false">IF(AW27="","",IF(AW27&lt;50%,1,IF(AND(AW27&gt;=50%,AW27&lt;B$10),2,IF(AW27&gt;=B$10,3))))</f>
        <v/>
      </c>
      <c r="AZ27" s="114" t="str">
        <f aca="false">IF(B27&lt;&gt;"",IFERROR(IF((SUMIF(D$20:AI$20, "CLO6", D27:AI27)/AO$11)=0,"",(SUMIF(D$20:AI$20, "CLO6", D27:AI27)/AO$11)),""),"")</f>
        <v/>
      </c>
      <c r="BA27" s="115" t="str">
        <f aca="false">IF(AZ27="","",IF(AZ27&gt;=B$10,"Y","N"))</f>
        <v/>
      </c>
      <c r="BB27" s="115" t="str">
        <f aca="false">IF(BA27="","",IF(BA27&lt;50%,1,IF(AND(BA27&gt;=50%,BA27&lt;B$10),2,IF(BA27&gt;=B$10,3))))</f>
        <v/>
      </c>
      <c r="BC27" s="114" t="str">
        <f aca="false">IF(B27&lt;&gt;"",IFERROR(IF((SUMIF(D$20:AI$20, "CLO7", D27:AI27)/AO$12)=0,"",(SUMIF(D$20:AI$20, "CLO7", D27:AI27)/AO$12)),""),"")</f>
        <v/>
      </c>
      <c r="BD27" s="115" t="str">
        <f aca="false">IF(BC27="","",IF(BC27&gt;=B$10,"Y","N"))</f>
        <v/>
      </c>
      <c r="BE27" s="115" t="str">
        <f aca="false">IF(BD27="","",IF(BD27&lt;50%,1,IF(AND(BD27&gt;=50%,BD27&lt;B$10),2,IF(BD27&gt;=B$10,3))))</f>
        <v/>
      </c>
      <c r="BF27" s="114" t="str">
        <f aca="false">IF(B27&lt;&gt;"",IFERROR(IF((SUMIF(D$20:AI$20, "CLO8", D27:AI27)/AO$13)=0,"",(SUMIF(D$20:AI$20, "CLO8", D27:AI27)/AO$13)),""),"")</f>
        <v/>
      </c>
      <c r="BG27" s="115" t="str">
        <f aca="false">IF(BF27="","",IF(BF27&gt;=B$10,"Y","N"))</f>
        <v/>
      </c>
      <c r="BH27" s="115" t="str">
        <f aca="false">IF(BG27="","",IF(BG27&lt;50%,1,IF(AND(BG27&gt;=50%,BG27&lt;B$10),2,IF(BG27&gt;=B$10,3))))</f>
        <v/>
      </c>
      <c r="BI27" s="114" t="str">
        <f aca="false">IF(B27&lt;&gt;"",IFERROR(IF((SUMIF(D$20:AI$20, "CLO9", D27:AI27)/AO$14)=0,"",(SUMIF(D$20:AI$20, "CLO9", D27:AI27)/AO$14)),""),"")</f>
        <v/>
      </c>
      <c r="BJ27" s="115" t="str">
        <f aca="false">IF(BI27="","",IF(BI27&gt;=B$10,"Y","N"))</f>
        <v/>
      </c>
      <c r="BK27" s="115" t="str">
        <f aca="false">IF(BJ27="","",IF(BJ27&lt;50%,1,IF(AND(BJ27&gt;=50%,BJ27&lt;B$10),2,IF(BJ27&gt;=B$10,3))))</f>
        <v/>
      </c>
      <c r="BL27" s="114" t="str">
        <f aca="false">IF(B27&lt;&gt;"",IFERROR(IF((SUMIF(D$20:AI$20,"CLO10",D27:AI27)/AO$15)=0,"",(SUMIF(D$20:AI$20,"CLO10",D27:AI27)/AO$15)),""),"")</f>
        <v/>
      </c>
      <c r="BM27" s="115" t="str">
        <f aca="false">IF(BL27="","",IF(BL27&gt;=B$10,"Y","N"))</f>
        <v/>
      </c>
      <c r="BN27" s="115" t="str">
        <f aca="false">IF(BM27="","",IF(BM27&lt;50%,1,IF(AND(BM27&gt;=50%,BM27&lt;B$10),2,IF(BM27&gt;=B$10,3))))</f>
        <v/>
      </c>
      <c r="BO27" s="8"/>
      <c r="BP27" s="8"/>
    </row>
    <row r="28" customFormat="false" ht="15.75" hidden="false" customHeight="true" outlineLevel="0" collapsed="false">
      <c r="A28" s="183" t="str">
        <f aca="false">IF(B$6="LECTURE",IF('Database (LECTURE-RES-PRAC)'!A23="","",'Database (LECTURE-RES-PRAC)'!A23),"")</f>
        <v/>
      </c>
      <c r="B28" s="184" t="str">
        <f aca="false">IF(B$6="LECTURE",IF('Database (LECTURE-RES-PRAC)'!B23="","",'Database (LECTURE-RES-PRAC)'!B23),"")</f>
        <v>ong, bernadette</v>
      </c>
      <c r="C28" s="183" t="n">
        <f aca="false">IF(B28&lt;&gt;"",'Database (LECTURE-RES-PRAC)'!C23,"")</f>
        <v>0</v>
      </c>
      <c r="D28" s="117" t="n">
        <v>51</v>
      </c>
      <c r="E28" s="52"/>
      <c r="F28" s="52"/>
      <c r="G28" s="52"/>
      <c r="H28" s="52"/>
      <c r="I28" s="52"/>
      <c r="J28" s="52"/>
      <c r="K28" s="52"/>
      <c r="L28" s="52"/>
      <c r="M28" s="52"/>
      <c r="N28" s="181" t="n">
        <f aca="false">IF(B28&lt;&gt;"",SUM(D28:M28),"")</f>
        <v>51</v>
      </c>
      <c r="O28" s="52" t="n">
        <v>59</v>
      </c>
      <c r="P28" s="52" t="n">
        <v>23</v>
      </c>
      <c r="Q28" s="52"/>
      <c r="R28" s="52"/>
      <c r="S28" s="52"/>
      <c r="T28" s="52"/>
      <c r="U28" s="52"/>
      <c r="V28" s="52"/>
      <c r="W28" s="52"/>
      <c r="X28" s="52"/>
      <c r="Y28" s="181" t="n">
        <f aca="false">IF(B28&lt;&gt;"",SUM(O28:X28),"")</f>
        <v>82</v>
      </c>
      <c r="Z28" s="52" t="n">
        <v>15</v>
      </c>
      <c r="AA28" s="52" t="n">
        <v>27</v>
      </c>
      <c r="AB28" s="52" t="n">
        <v>36</v>
      </c>
      <c r="AC28" s="52"/>
      <c r="AD28" s="52"/>
      <c r="AE28" s="52"/>
      <c r="AF28" s="52"/>
      <c r="AG28" s="52"/>
      <c r="AH28" s="52"/>
      <c r="AI28" s="52"/>
      <c r="AJ28" s="182" t="n">
        <f aca="false">IF(B28&lt;&gt;"",SUM(Z28:AI28),"")</f>
        <v>78</v>
      </c>
      <c r="AK28" s="185" t="n">
        <f aca="false">IF(B28&lt;&gt;"",IFERROR(IF((SUMIF(D$20:AI$20, "CLO1", D28:AI28)/AO$6)=0,"",(SUMIF(D$20:AI$20, "CLO1", D28:AI28)/AO$6)),""),"")</f>
        <v>0.806451612903226</v>
      </c>
      <c r="AL28" s="115" t="str">
        <f aca="false">IF(AK28="","",IF(AK28&gt;=B$10,"Y","N"))</f>
        <v>Y</v>
      </c>
      <c r="AM28" s="115" t="n">
        <f aca="false">IF(AK28="","",IF(AK28&lt;50%,1,IF(AND(AK28&gt;=50%,AK28&lt;B$10),2,IF(AK28&gt;=B$10,3))))</f>
        <v>3</v>
      </c>
      <c r="AN28" s="185" t="n">
        <f aca="false">IF(B28&lt;&gt;"",IFERROR(IF((SUMIF(D$20:AI$20, "CLO2", D28:AI28)/AO$7)=0,"",(SUMIF(D$20:AI$20, "CLO2", D28:AI28)/AO$7)),""),"")</f>
        <v>0.769230769230769</v>
      </c>
      <c r="AO28" s="115" t="str">
        <f aca="false">IF(AN28="","",IF(AN28&gt;=B$10,"Y","N"))</f>
        <v>Y</v>
      </c>
      <c r="AP28" s="115" t="n">
        <f aca="false">IF(AN28="","",IF(AN28&lt;50%,1,IF(AND(AN28&gt;=50%,AN28&lt;B$10),2,IF(AN28&gt;=B$10,3))))</f>
        <v>3</v>
      </c>
      <c r="AQ28" s="185" t="n">
        <f aca="false">IF(B28&lt;&gt;"",IFERROR(IF((SUMIF(D$20:AI$20, "CLO3", D28:AI28)/AO$8)=0,"",(SUMIF(D$20:AI$20, "CLO3", D28:AI28)/AO$8)),""),"")</f>
        <v>0.9</v>
      </c>
      <c r="AR28" s="115" t="str">
        <f aca="false">IF(AQ28="","",IF(AQ28&gt;=B$10,"Y","N"))</f>
        <v>Y</v>
      </c>
      <c r="AS28" s="115" t="n">
        <f aca="false">IF(AQ28="","",IF(AQ28&lt;50%,1,IF(AND(AQ28&gt;=50%,AQ28&lt;B$10),2,IF(AQ28&gt;=B$10,3))))</f>
        <v>3</v>
      </c>
      <c r="AT28" s="185" t="str">
        <f aca="false">IF(B28&lt;&gt;"",IFERROR(IF((SUMIF(D$20:AI$20, "CLO4", D28:AI28)/AO$9)=0,"",(SUMIF(D$20:AI$20, "CLO4", D28:AI28)/AO$9)),""),"")</f>
        <v/>
      </c>
      <c r="AU28" s="115" t="str">
        <f aca="false">IF(AT28="","",IF(AT28&gt;=B$10,"Y","N"))</f>
        <v/>
      </c>
      <c r="AV28" s="115" t="str">
        <f aca="false">IF(AT28="","",IF(AT28&lt;50%,1,IF(AND(AT28&gt;=50%,AT28&lt;B$10),2,IF(AT28&gt;=B$10,3))))</f>
        <v/>
      </c>
      <c r="AW28" s="185" t="str">
        <f aca="false">IF(B28&lt;&gt;"",IFERROR(IF((SUMIF(D$20:AI$20, "CLO5", D28:AI28)/AO$10)=0,"",(SUMIF(D$20:AI$20, "CLO5", D28:AI28)/AO$10)),""),"")</f>
        <v/>
      </c>
      <c r="AX28" s="115" t="str">
        <f aca="false">IF(AW28="","",IF(AW28&gt;=B$10,"Y","N"))</f>
        <v/>
      </c>
      <c r="AY28" s="115" t="str">
        <f aca="false">IF(AW28="","",IF(AW28&lt;50%,1,IF(AND(AW28&gt;=50%,AW28&lt;B$10),2,IF(AW28&gt;=B$10,3))))</f>
        <v/>
      </c>
      <c r="AZ28" s="114" t="str">
        <f aca="false">IF(B28&lt;&gt;"",IFERROR(IF((SUMIF(D$20:AI$20, "CLO6", D28:AI28)/AO$11)=0,"",(SUMIF(D$20:AI$20, "CLO6", D28:AI28)/AO$11)),""),"")</f>
        <v/>
      </c>
      <c r="BA28" s="115" t="str">
        <f aca="false">IF(AZ28="","",IF(AZ28&gt;=B$10,"Y","N"))</f>
        <v/>
      </c>
      <c r="BB28" s="115" t="str">
        <f aca="false">IF(BA28="","",IF(BA28&lt;50%,1,IF(AND(BA28&gt;=50%,BA28&lt;B$10),2,IF(BA28&gt;=B$10,3))))</f>
        <v/>
      </c>
      <c r="BC28" s="114" t="str">
        <f aca="false">IF(B28&lt;&gt;"",IFERROR(IF((SUMIF(D$20:AI$20, "CLO7", D28:AI28)/AO$12)=0,"",(SUMIF(D$20:AI$20, "CLO7", D28:AI28)/AO$12)),""),"")</f>
        <v/>
      </c>
      <c r="BD28" s="115" t="str">
        <f aca="false">IF(BC28="","",IF(BC28&gt;=B$10,"Y","N"))</f>
        <v/>
      </c>
      <c r="BE28" s="115" t="str">
        <f aca="false">IF(BD28="","",IF(BD28&lt;50%,1,IF(AND(BD28&gt;=50%,BD28&lt;B$10),2,IF(BD28&gt;=B$10,3))))</f>
        <v/>
      </c>
      <c r="BF28" s="114" t="str">
        <f aca="false">IF(B28&lt;&gt;"",IFERROR(IF((SUMIF(D$20:AI$20, "CLO8", D28:AI28)/AO$13)=0,"",(SUMIF(D$20:AI$20, "CLO8", D28:AI28)/AO$13)),""),"")</f>
        <v/>
      </c>
      <c r="BG28" s="115" t="str">
        <f aca="false">IF(BF28="","",IF(BF28&gt;=B$10,"Y","N"))</f>
        <v/>
      </c>
      <c r="BH28" s="115" t="str">
        <f aca="false">IF(BG28="","",IF(BG28&lt;50%,1,IF(AND(BG28&gt;=50%,BG28&lt;B$10),2,IF(BG28&gt;=B$10,3))))</f>
        <v/>
      </c>
      <c r="BI28" s="114" t="str">
        <f aca="false">IF(B28&lt;&gt;"",IFERROR(IF((SUMIF(D$20:AI$20, "CLO9", D28:AI28)/AO$14)=0,"",(SUMIF(D$20:AI$20, "CLO9", D28:AI28)/AO$14)),""),"")</f>
        <v/>
      </c>
      <c r="BJ28" s="115" t="str">
        <f aca="false">IF(BI28="","",IF(BI28&gt;=B$10,"Y","N"))</f>
        <v/>
      </c>
      <c r="BK28" s="115" t="str">
        <f aca="false">IF(BJ28="","",IF(BJ28&lt;50%,1,IF(AND(BJ28&gt;=50%,BJ28&lt;B$10),2,IF(BJ28&gt;=B$10,3))))</f>
        <v/>
      </c>
      <c r="BL28" s="114" t="str">
        <f aca="false">IF(B28&lt;&gt;"",IFERROR(IF((SUMIF(D$20:AI$20,"CLO10",D28:AI28)/AO$15)=0,"",(SUMIF(D$20:AI$20,"CLO10",D28:AI28)/AO$15)),""),"")</f>
        <v/>
      </c>
      <c r="BM28" s="115" t="str">
        <f aca="false">IF(BL28="","",IF(BL28&gt;=B$10,"Y","N"))</f>
        <v/>
      </c>
      <c r="BN28" s="115" t="str">
        <f aca="false">IF(BM28="","",IF(BM28&lt;50%,1,IF(AND(BM28&gt;=50%,BM28&lt;B$10),2,IF(BM28&gt;=B$10,3))))</f>
        <v/>
      </c>
      <c r="BO28" s="8"/>
      <c r="BP28" s="8"/>
    </row>
    <row r="29" customFormat="false" ht="15.75" hidden="false" customHeight="true" outlineLevel="0" collapsed="false">
      <c r="A29" s="183" t="str">
        <f aca="false">IF(B$6="LECTURE",IF('Database (LECTURE-RES-PRAC)'!A24="","",'Database (LECTURE-RES-PRAC)'!A24),"")</f>
        <v/>
      </c>
      <c r="B29" s="184" t="str">
        <f aca="false">IF(B$6="LECTURE",IF('Database (LECTURE-RES-PRAC)'!B24="","",'Database (LECTURE-RES-PRAC)'!B24),"")</f>
        <v>sy, victor</v>
      </c>
      <c r="C29" s="183" t="n">
        <f aca="false">IF(B29&lt;&gt;"",'Database (LECTURE-RES-PRAC)'!C24,"")</f>
        <v>0</v>
      </c>
      <c r="D29" s="52" t="n">
        <v>58</v>
      </c>
      <c r="E29" s="52"/>
      <c r="F29" s="52"/>
      <c r="G29" s="52"/>
      <c r="H29" s="52"/>
      <c r="I29" s="52"/>
      <c r="J29" s="52"/>
      <c r="K29" s="52"/>
      <c r="L29" s="52"/>
      <c r="M29" s="52"/>
      <c r="N29" s="181" t="n">
        <f aca="false">IF(B29&lt;&gt;"",SUM(D29:M29),"")</f>
        <v>58</v>
      </c>
      <c r="O29" s="52" t="n">
        <v>56</v>
      </c>
      <c r="P29" s="52" t="n">
        <v>24</v>
      </c>
      <c r="Q29" s="52"/>
      <c r="R29" s="52"/>
      <c r="S29" s="52"/>
      <c r="T29" s="52"/>
      <c r="U29" s="52"/>
      <c r="V29" s="52"/>
      <c r="W29" s="52"/>
      <c r="X29" s="52"/>
      <c r="Y29" s="181" t="n">
        <f aca="false">IF(B29&lt;&gt;"",SUM(O29:X29),"")</f>
        <v>80</v>
      </c>
      <c r="Z29" s="52" t="n">
        <v>24</v>
      </c>
      <c r="AA29" s="52" t="n">
        <v>32</v>
      </c>
      <c r="AB29" s="52" t="n">
        <v>36</v>
      </c>
      <c r="AC29" s="52"/>
      <c r="AD29" s="52"/>
      <c r="AE29" s="52"/>
      <c r="AF29" s="52"/>
      <c r="AG29" s="52"/>
      <c r="AH29" s="52"/>
      <c r="AI29" s="52"/>
      <c r="AJ29" s="182" t="n">
        <f aca="false">IF(B29&lt;&gt;"",SUM(Z29:AI29),"")</f>
        <v>92</v>
      </c>
      <c r="AK29" s="185" t="n">
        <f aca="false">IF(B29&lt;&gt;"",IFERROR(IF((SUMIF(D$20:AI$20, "CLO1", D29:AI29)/AO$6)=0,"",(SUMIF(D$20:AI$20, "CLO1", D29:AI29)/AO$6)),""),"")</f>
        <v>0.890322580645161</v>
      </c>
      <c r="AL29" s="115" t="str">
        <f aca="false">IF(AK29="","",IF(AK29&gt;=B$10,"Y","N"))</f>
        <v>Y</v>
      </c>
      <c r="AM29" s="115" t="n">
        <f aca="false">IF(AK29="","",IF(AK29&lt;50%,1,IF(AND(AK29&gt;=50%,AK29&lt;B$10),2,IF(AK29&gt;=B$10,3))))</f>
        <v>3</v>
      </c>
      <c r="AN29" s="185" t="n">
        <f aca="false">IF(B29&lt;&gt;"",IFERROR(IF((SUMIF(D$20:AI$20, "CLO2", D29:AI29)/AO$7)=0,"",(SUMIF(D$20:AI$20, "CLO2", D29:AI29)/AO$7)),""),"")</f>
        <v>0.861538461538462</v>
      </c>
      <c r="AO29" s="115" t="str">
        <f aca="false">IF(AN29="","",IF(AN29&gt;=B$10,"Y","N"))</f>
        <v>Y</v>
      </c>
      <c r="AP29" s="115" t="n">
        <f aca="false">IF(AN29="","",IF(AN29&lt;50%,1,IF(AND(AN29&gt;=50%,AN29&lt;B$10),2,IF(AN29&gt;=B$10,3))))</f>
        <v>3</v>
      </c>
      <c r="AQ29" s="185" t="n">
        <f aca="false">IF(B29&lt;&gt;"",IFERROR(IF((SUMIF(D$20:AI$20, "CLO3", D29:AI29)/AO$8)=0,"",(SUMIF(D$20:AI$20, "CLO3", D29:AI29)/AO$8)),""),"")</f>
        <v>0.9</v>
      </c>
      <c r="AR29" s="115" t="str">
        <f aca="false">IF(AQ29="","",IF(AQ29&gt;=B$10,"Y","N"))</f>
        <v>Y</v>
      </c>
      <c r="AS29" s="115" t="n">
        <f aca="false">IF(AQ29="","",IF(AQ29&lt;50%,1,IF(AND(AQ29&gt;=50%,AQ29&lt;B$10),2,IF(AQ29&gt;=B$10,3))))</f>
        <v>3</v>
      </c>
      <c r="AT29" s="185" t="str">
        <f aca="false">IF(B29&lt;&gt;"",IFERROR(IF((SUMIF(D$20:AI$20, "CLO4", D29:AI29)/AO$9)=0,"",(SUMIF(D$20:AI$20, "CLO4", D29:AI29)/AO$9)),""),"")</f>
        <v/>
      </c>
      <c r="AU29" s="115" t="str">
        <f aca="false">IF(AT29="","",IF(AT29&gt;=B$10,"Y","N"))</f>
        <v/>
      </c>
      <c r="AV29" s="115" t="str">
        <f aca="false">IF(AT29="","",IF(AT29&lt;50%,1,IF(AND(AT29&gt;=50%,AT29&lt;B$10),2,IF(AT29&gt;=B$10,3))))</f>
        <v/>
      </c>
      <c r="AW29" s="185" t="str">
        <f aca="false">IF(B29&lt;&gt;"",IFERROR(IF((SUMIF(D$20:AI$20, "CLO5", D29:AI29)/AO$10)=0,"",(SUMIF(D$20:AI$20, "CLO5", D29:AI29)/AO$10)),""),"")</f>
        <v/>
      </c>
      <c r="AX29" s="115" t="str">
        <f aca="false">IF(AW29="","",IF(AW29&gt;=B$10,"Y","N"))</f>
        <v/>
      </c>
      <c r="AY29" s="115" t="str">
        <f aca="false">IF(AW29="","",IF(AW29&lt;50%,1,IF(AND(AW29&gt;=50%,AW29&lt;B$10),2,IF(AW29&gt;=B$10,3))))</f>
        <v/>
      </c>
      <c r="AZ29" s="114" t="str">
        <f aca="false">IF(B29&lt;&gt;"",IFERROR(IF((SUMIF(D$20:AI$20, "CLO6", D29:AI29)/AO$11)=0,"",(SUMIF(D$20:AI$20, "CLO6", D29:AI29)/AO$11)),""),"")</f>
        <v/>
      </c>
      <c r="BA29" s="115" t="str">
        <f aca="false">IF(AZ29="","",IF(AZ29&gt;=B$10,"Y","N"))</f>
        <v/>
      </c>
      <c r="BB29" s="115" t="str">
        <f aca="false">IF(BA29="","",IF(BA29&lt;50%,1,IF(AND(BA29&gt;=50%,BA29&lt;B$10),2,IF(BA29&gt;=B$10,3))))</f>
        <v/>
      </c>
      <c r="BC29" s="114" t="str">
        <f aca="false">IF(B29&lt;&gt;"",IFERROR(IF((SUMIF(D$20:AI$20, "CLO7", D29:AI29)/AO$12)=0,"",(SUMIF(D$20:AI$20, "CLO7", D29:AI29)/AO$12)),""),"")</f>
        <v/>
      </c>
      <c r="BD29" s="115" t="str">
        <f aca="false">IF(BC29="","",IF(BC29&gt;=B$10,"Y","N"))</f>
        <v/>
      </c>
      <c r="BE29" s="115" t="str">
        <f aca="false">IF(BD29="","",IF(BD29&lt;50%,1,IF(AND(BD29&gt;=50%,BD29&lt;B$10),2,IF(BD29&gt;=B$10,3))))</f>
        <v/>
      </c>
      <c r="BF29" s="114" t="str">
        <f aca="false">IF(B29&lt;&gt;"",IFERROR(IF((SUMIF(D$20:AI$20, "CLO8", D29:AI29)/AO$13)=0,"",(SUMIF(D$20:AI$20, "CLO8", D29:AI29)/AO$13)),""),"")</f>
        <v/>
      </c>
      <c r="BG29" s="115" t="str">
        <f aca="false">IF(BF29="","",IF(BF29&gt;=B$10,"Y","N"))</f>
        <v/>
      </c>
      <c r="BH29" s="115" t="str">
        <f aca="false">IF(BG29="","",IF(BG29&lt;50%,1,IF(AND(BG29&gt;=50%,BG29&lt;B$10),2,IF(BG29&gt;=B$10,3))))</f>
        <v/>
      </c>
      <c r="BI29" s="114" t="str">
        <f aca="false">IF(B29&lt;&gt;"",IFERROR(IF((SUMIF(D$20:AI$20, "CLO9", D29:AI29)/AO$14)=0,"",(SUMIF(D$20:AI$20, "CLO9", D29:AI29)/AO$14)),""),"")</f>
        <v/>
      </c>
      <c r="BJ29" s="115" t="str">
        <f aca="false">IF(BI29="","",IF(BI29&gt;=B$10,"Y","N"))</f>
        <v/>
      </c>
      <c r="BK29" s="115" t="str">
        <f aca="false">IF(BJ29="","",IF(BJ29&lt;50%,1,IF(AND(BJ29&gt;=50%,BJ29&lt;B$10),2,IF(BJ29&gt;=B$10,3))))</f>
        <v/>
      </c>
      <c r="BL29" s="114" t="str">
        <f aca="false">IF(B29&lt;&gt;"",IFERROR(IF((SUMIF(D$20:AI$20,"CLO10",D29:AI29)/AO$15)=0,"",(SUMIF(D$20:AI$20,"CLO10",D29:AI29)/AO$15)),""),"")</f>
        <v/>
      </c>
      <c r="BM29" s="115" t="str">
        <f aca="false">IF(BL29="","",IF(BL29&gt;=B$10,"Y","N"))</f>
        <v/>
      </c>
      <c r="BN29" s="115" t="str">
        <f aca="false">IF(BM29="","",IF(BM29&lt;50%,1,IF(AND(BM29&gt;=50%,BM29&lt;B$10),2,IF(BM29&gt;=B$10,3))))</f>
        <v/>
      </c>
      <c r="BO29" s="8"/>
      <c r="BP29" s="8"/>
    </row>
    <row r="30" customFormat="false" ht="15.75" hidden="false" customHeight="true" outlineLevel="0" collapsed="false">
      <c r="A30" s="183" t="str">
        <f aca="false">IF(B$6="LECTURE",IF('Database (LECTURE-RES-PRAC)'!A25="","",'Database (LECTURE-RES-PRAC)'!A25),"")</f>
        <v/>
      </c>
      <c r="B30" s="184" t="str">
        <f aca="false">IF(B$6="LECTURE",IF('Database (LECTURE-RES-PRAC)'!B25="","",'Database (LECTURE-RES-PRAC)'!B25),"")</f>
        <v/>
      </c>
      <c r="C30" s="183" t="str">
        <f aca="false">IF(B30&lt;&gt;"",'Database (LECTURE-RES-PRAC)'!C25,"")</f>
        <v/>
      </c>
      <c r="D30" s="52"/>
      <c r="E30" s="52"/>
      <c r="F30" s="52"/>
      <c r="G30" s="52"/>
      <c r="H30" s="52"/>
      <c r="I30" s="52"/>
      <c r="J30" s="52"/>
      <c r="K30" s="52"/>
      <c r="L30" s="52"/>
      <c r="M30" s="52"/>
      <c r="N30" s="181" t="str">
        <f aca="false">IF(B30&lt;&gt;"",SUM(D30:M30),"")</f>
        <v/>
      </c>
      <c r="O30" s="52"/>
      <c r="P30" s="52"/>
      <c r="Q30" s="52"/>
      <c r="R30" s="52"/>
      <c r="S30" s="52"/>
      <c r="T30" s="52"/>
      <c r="U30" s="52"/>
      <c r="V30" s="52"/>
      <c r="W30" s="52"/>
      <c r="X30" s="52"/>
      <c r="Y30" s="181" t="str">
        <f aca="false">IF(B30&lt;&gt;"",SUM(O30:X30),"")</f>
        <v/>
      </c>
      <c r="Z30" s="52"/>
      <c r="AA30" s="52"/>
      <c r="AB30" s="52"/>
      <c r="AC30" s="52"/>
      <c r="AD30" s="52"/>
      <c r="AE30" s="52"/>
      <c r="AF30" s="52"/>
      <c r="AG30" s="52"/>
      <c r="AH30" s="52"/>
      <c r="AI30" s="52"/>
      <c r="AJ30" s="182" t="str">
        <f aca="false">IF(B30&lt;&gt;"",SUM(Z30:AI30),"")</f>
        <v/>
      </c>
      <c r="AK30" s="185" t="str">
        <f aca="false">IF(B30&lt;&gt;"",IFERROR(IF((SUMIF(D$20:AI$20, "CLO1", D30:AI30)/AO$6)=0,"",(SUMIF(D$20:AI$20, "CLO1", D30:AI30)/AO$6)),""),"")</f>
        <v/>
      </c>
      <c r="AL30" s="115" t="str">
        <f aca="false">IF(AK30="","",IF(AK30&gt;=B$10,"Y","N"))</f>
        <v/>
      </c>
      <c r="AM30" s="115" t="str">
        <f aca="false">IF(AK30="","",IF(AK30&lt;50%,1,IF(AND(AK30&gt;=50%,AK30&lt;B$10),2,IF(AK30&gt;=B$10,3))))</f>
        <v/>
      </c>
      <c r="AN30" s="185" t="str">
        <f aca="false">IF(B30&lt;&gt;"",IFERROR(IF((SUMIF(D$20:AI$20, "CLO2", D30:AI30)/AO$7)=0,"",(SUMIF(D$20:AI$20, "CLO2", D30:AI30)/AO$7)),""),"")</f>
        <v/>
      </c>
      <c r="AO30" s="115" t="str">
        <f aca="false">IF(AN30="","",IF(AN30&gt;=B$10,"Y","N"))</f>
        <v/>
      </c>
      <c r="AP30" s="115" t="str">
        <f aca="false">IF(AN30="","",IF(AN30&lt;50%,1,IF(AND(AN30&gt;=50%,AN30&lt;B$10),2,IF(AN30&gt;=B$10,3))))</f>
        <v/>
      </c>
      <c r="AQ30" s="185" t="str">
        <f aca="false">IF(B30&lt;&gt;"",IFERROR(IF((SUMIF(D$20:AI$20, "CLO3", D30:AI30)/AO$8)=0,"",(SUMIF(D$20:AI$20, "CLO3", D30:AI30)/AO$8)),""),"")</f>
        <v/>
      </c>
      <c r="AR30" s="115" t="str">
        <f aca="false">IF(AQ30="","",IF(AQ30&gt;=B$10,"Y","N"))</f>
        <v/>
      </c>
      <c r="AS30" s="115" t="str">
        <f aca="false">IF(AQ30="","",IF(AQ30&lt;50%,1,IF(AND(AQ30&gt;=50%,AQ30&lt;B$10),2,IF(AQ30&gt;=B$10,3))))</f>
        <v/>
      </c>
      <c r="AT30" s="185" t="str">
        <f aca="false">IF(B30&lt;&gt;"",IFERROR(IF((SUMIF(D$20:AI$20, "CLO4", D30:AI30)/AO$9)=0,"",(SUMIF(D$20:AI$20, "CLO4", D30:AI30)/AO$9)),""),"")</f>
        <v/>
      </c>
      <c r="AU30" s="115" t="str">
        <f aca="false">IF(AT30="","",IF(AT30&gt;=B$10,"Y","N"))</f>
        <v/>
      </c>
      <c r="AV30" s="115" t="str">
        <f aca="false">IF(AT30="","",IF(AT30&lt;50%,1,IF(AND(AT30&gt;=50%,AT30&lt;B$10),2,IF(AT30&gt;=B$10,3))))</f>
        <v/>
      </c>
      <c r="AW30" s="185" t="str">
        <f aca="false">IF(B30&lt;&gt;"",IFERROR(IF((SUMIF(D$20:AI$20, "CLO5", D30:AI30)/AO$10)=0,"",(SUMIF(D$20:AI$20, "CLO5", D30:AI30)/AO$10)),""),"")</f>
        <v/>
      </c>
      <c r="AX30" s="115" t="str">
        <f aca="false">IF(AW30="","",IF(AW30&gt;=B$10,"Y","N"))</f>
        <v/>
      </c>
      <c r="AY30" s="115" t="str">
        <f aca="false">IF(AW30="","",IF(AW30&lt;50%,1,IF(AND(AW30&gt;=50%,AW30&lt;B$10),2,IF(AW30&gt;=B$10,3))))</f>
        <v/>
      </c>
      <c r="AZ30" s="114" t="str">
        <f aca="false">IF(B30&lt;&gt;"",IFERROR(IF((SUMIF(D$20:AI$20, "CLO6", D30:AI30)/AO$11)=0,"",(SUMIF(D$20:AI$20, "CLO6", D30:AI30)/AO$11)),""),"")</f>
        <v/>
      </c>
      <c r="BA30" s="115" t="str">
        <f aca="false">IF(AZ30="","",IF(AZ30&gt;=B$10,"Y","N"))</f>
        <v/>
      </c>
      <c r="BB30" s="115" t="str">
        <f aca="false">IF(BA30="","",IF(BA30&lt;50%,1,IF(AND(BA30&gt;=50%,BA30&lt;B$10),2,IF(BA30&gt;=B$10,3))))</f>
        <v/>
      </c>
      <c r="BC30" s="114" t="str">
        <f aca="false">IF(B30&lt;&gt;"",IFERROR(IF((SUMIF(D$20:AI$20, "CLO7", D30:AI30)/AO$12)=0,"",(SUMIF(D$20:AI$20, "CLO7", D30:AI30)/AO$12)),""),"")</f>
        <v/>
      </c>
      <c r="BD30" s="115" t="str">
        <f aca="false">IF(BC30="","",IF(BC30&gt;=B$10,"Y","N"))</f>
        <v/>
      </c>
      <c r="BE30" s="115" t="str">
        <f aca="false">IF(BD30="","",IF(BD30&lt;50%,1,IF(AND(BD30&gt;=50%,BD30&lt;B$10),2,IF(BD30&gt;=B$10,3))))</f>
        <v/>
      </c>
      <c r="BF30" s="114" t="str">
        <f aca="false">IF(B30&lt;&gt;"",IFERROR(IF((SUMIF(D$20:AI$20, "CLO8", D30:AI30)/AO$13)=0,"",(SUMIF(D$20:AI$20, "CLO8", D30:AI30)/AO$13)),""),"")</f>
        <v/>
      </c>
      <c r="BG30" s="115" t="str">
        <f aca="false">IF(BF30="","",IF(BF30&gt;=B$10,"Y","N"))</f>
        <v/>
      </c>
      <c r="BH30" s="115" t="str">
        <f aca="false">IF(BG30="","",IF(BG30&lt;50%,1,IF(AND(BG30&gt;=50%,BG30&lt;B$10),2,IF(BG30&gt;=B$10,3))))</f>
        <v/>
      </c>
      <c r="BI30" s="114" t="str">
        <f aca="false">IF(B30&lt;&gt;"",IFERROR(IF((SUMIF(D$20:AI$20, "CLO9", D30:AI30)/AO$14)=0,"",(SUMIF(D$20:AI$20, "CLO9", D30:AI30)/AO$14)),""),"")</f>
        <v/>
      </c>
      <c r="BJ30" s="115" t="str">
        <f aca="false">IF(BI30="","",IF(BI30&gt;=B$10,"Y","N"))</f>
        <v/>
      </c>
      <c r="BK30" s="115" t="str">
        <f aca="false">IF(BJ30="","",IF(BJ30&lt;50%,1,IF(AND(BJ30&gt;=50%,BJ30&lt;B$10),2,IF(BJ30&gt;=B$10,3))))</f>
        <v/>
      </c>
      <c r="BL30" s="114" t="str">
        <f aca="false">IF(B30&lt;&gt;"",IFERROR(IF((SUMIF(D$20:AI$20,"CLO10",D30:AI30)/AO$15)=0,"",(SUMIF(D$20:AI$20,"CLO10",D30:AI30)/AO$15)),""),"")</f>
        <v/>
      </c>
      <c r="BM30" s="115" t="str">
        <f aca="false">IF(BL30="","",IF(BL30&gt;=B$10,"Y","N"))</f>
        <v/>
      </c>
      <c r="BN30" s="115" t="str">
        <f aca="false">IF(BM30="","",IF(BM30&lt;50%,1,IF(AND(BM30&gt;=50%,BM30&lt;B$10),2,IF(BM30&gt;=B$10,3))))</f>
        <v/>
      </c>
      <c r="BO30" s="8"/>
      <c r="BP30" s="8"/>
    </row>
    <row r="31" customFormat="false" ht="15.75" hidden="false" customHeight="true" outlineLevel="0" collapsed="false">
      <c r="A31" s="183" t="str">
        <f aca="false">IF(B$6="LECTURE",IF('Database (LECTURE-RES-PRAC)'!A26="","",'Database (LECTURE-RES-PRAC)'!A26),"")</f>
        <v/>
      </c>
      <c r="B31" s="184" t="str">
        <f aca="false">IF(B$6="LECTURE",IF('Database (LECTURE-RES-PRAC)'!B26="","",'Database (LECTURE-RES-PRAC)'!B26),"")</f>
        <v/>
      </c>
      <c r="C31" s="183" t="str">
        <f aca="false">IF(B31&lt;&gt;"",'Database (LECTURE-RES-PRAC)'!C26,"")</f>
        <v/>
      </c>
      <c r="D31" s="52"/>
      <c r="E31" s="52"/>
      <c r="F31" s="52"/>
      <c r="G31" s="52"/>
      <c r="H31" s="52"/>
      <c r="I31" s="52"/>
      <c r="J31" s="52"/>
      <c r="K31" s="52"/>
      <c r="L31" s="52"/>
      <c r="M31" s="52"/>
      <c r="N31" s="181" t="str">
        <f aca="false">IF(B31&lt;&gt;"",SUM(D31:M31),"")</f>
        <v/>
      </c>
      <c r="O31" s="52"/>
      <c r="P31" s="52"/>
      <c r="Q31" s="52"/>
      <c r="R31" s="52"/>
      <c r="S31" s="52"/>
      <c r="T31" s="52"/>
      <c r="U31" s="52"/>
      <c r="V31" s="52"/>
      <c r="W31" s="52"/>
      <c r="X31" s="52"/>
      <c r="Y31" s="181" t="str">
        <f aca="false">IF(B31&lt;&gt;"",SUM(O31:X31),"")</f>
        <v/>
      </c>
      <c r="Z31" s="52"/>
      <c r="AA31" s="52"/>
      <c r="AB31" s="52"/>
      <c r="AC31" s="52"/>
      <c r="AD31" s="52"/>
      <c r="AE31" s="52"/>
      <c r="AF31" s="52"/>
      <c r="AG31" s="52"/>
      <c r="AH31" s="52"/>
      <c r="AI31" s="52"/>
      <c r="AJ31" s="182" t="str">
        <f aca="false">IF(B31&lt;&gt;"",SUM(Z31:AI31),"")</f>
        <v/>
      </c>
      <c r="AK31" s="185" t="str">
        <f aca="false">IF(B31&lt;&gt;"",IFERROR(IF((SUMIF(D$20:AI$20, "CLO1", D31:AI31)/AO$6)=0,"",(SUMIF(D$20:AI$20, "CLO1", D31:AI31)/AO$6)),""),"")</f>
        <v/>
      </c>
      <c r="AL31" s="115" t="str">
        <f aca="false">IF(AK31="","",IF(AK31&gt;=B$10,"Y","N"))</f>
        <v/>
      </c>
      <c r="AM31" s="115" t="str">
        <f aca="false">IF(AK31="","",IF(AK31&lt;50%,1,IF(AND(AK31&gt;=50%,AK31&lt;B$10),2,IF(AK31&gt;=B$10,3))))</f>
        <v/>
      </c>
      <c r="AN31" s="185" t="str">
        <f aca="false">IF(B31&lt;&gt;"",IFERROR(IF((SUMIF(D$20:AI$20, "CLO2", D31:AI31)/AO$7)=0,"",(SUMIF(D$20:AI$20, "CLO2", D31:AI31)/AO$7)),""),"")</f>
        <v/>
      </c>
      <c r="AO31" s="115" t="str">
        <f aca="false">IF(AN31="","",IF(AN31&gt;=B$10,"Y","N"))</f>
        <v/>
      </c>
      <c r="AP31" s="115" t="str">
        <f aca="false">IF(AN31="","",IF(AN31&lt;50%,1,IF(AND(AN31&gt;=50%,AN31&lt;B$10),2,IF(AN31&gt;=B$10,3))))</f>
        <v/>
      </c>
      <c r="AQ31" s="185" t="str">
        <f aca="false">IF(B31&lt;&gt;"",IFERROR(IF((SUMIF(D$20:AI$20, "CLO3", D31:AI31)/AO$8)=0,"",(SUMIF(D$20:AI$20, "CLO3", D31:AI31)/AO$8)),""),"")</f>
        <v/>
      </c>
      <c r="AR31" s="115" t="str">
        <f aca="false">IF(AQ31="","",IF(AQ31&gt;=B$10,"Y","N"))</f>
        <v/>
      </c>
      <c r="AS31" s="115" t="str">
        <f aca="false">IF(AQ31="","",IF(AQ31&lt;50%,1,IF(AND(AQ31&gt;=50%,AQ31&lt;B$10),2,IF(AQ31&gt;=B$10,3))))</f>
        <v/>
      </c>
      <c r="AT31" s="185" t="str">
        <f aca="false">IF(B31&lt;&gt;"",IFERROR(IF((SUMIF(D$20:AI$20, "CLO4", D31:AI31)/AO$9)=0,"",(SUMIF(D$20:AI$20, "CLO4", D31:AI31)/AO$9)),""),"")</f>
        <v/>
      </c>
      <c r="AU31" s="115" t="str">
        <f aca="false">IF(AT31="","",IF(AT31&gt;=B$10,"Y","N"))</f>
        <v/>
      </c>
      <c r="AV31" s="115" t="str">
        <f aca="false">IF(AT31="","",IF(AT31&lt;50%,1,IF(AND(AT31&gt;=50%,AT31&lt;B$10),2,IF(AT31&gt;=B$10,3))))</f>
        <v/>
      </c>
      <c r="AW31" s="185" t="str">
        <f aca="false">IF(B31&lt;&gt;"",IFERROR(IF((SUMIF(D$20:AI$20, "CLO5", D31:AI31)/AO$10)=0,"",(SUMIF(D$20:AI$20, "CLO5", D31:AI31)/AO$10)),""),"")</f>
        <v/>
      </c>
      <c r="AX31" s="115" t="str">
        <f aca="false">IF(AW31="","",IF(AW31&gt;=B$10,"Y","N"))</f>
        <v/>
      </c>
      <c r="AY31" s="115" t="str">
        <f aca="false">IF(AW31="","",IF(AW31&lt;50%,1,IF(AND(AW31&gt;=50%,AW31&lt;B$10),2,IF(AW31&gt;=B$10,3))))</f>
        <v/>
      </c>
      <c r="AZ31" s="114" t="str">
        <f aca="false">IF(B31&lt;&gt;"",IFERROR(IF((SUMIF(D$20:AI$20, "CLO6", D31:AI31)/AO$11)=0,"",(SUMIF(D$20:AI$20, "CLO6", D31:AI31)/AO$11)),""),"")</f>
        <v/>
      </c>
      <c r="BA31" s="115" t="str">
        <f aca="false">IF(AZ31="","",IF(AZ31&gt;=B$10,"Y","N"))</f>
        <v/>
      </c>
      <c r="BB31" s="115" t="str">
        <f aca="false">IF(BA31="","",IF(BA31&lt;50%,1,IF(AND(BA31&gt;=50%,BA31&lt;B$10),2,IF(BA31&gt;=B$10,3))))</f>
        <v/>
      </c>
      <c r="BC31" s="114" t="str">
        <f aca="false">IF(B31&lt;&gt;"",IFERROR(IF((SUMIF(D$20:AI$20, "CLO7", D31:AI31)/AO$12)=0,"",(SUMIF(D$20:AI$20, "CLO7", D31:AI31)/AO$12)),""),"")</f>
        <v/>
      </c>
      <c r="BD31" s="115" t="str">
        <f aca="false">IF(BC31="","",IF(BC31&gt;=B$10,"Y","N"))</f>
        <v/>
      </c>
      <c r="BE31" s="115" t="str">
        <f aca="false">IF(BD31="","",IF(BD31&lt;50%,1,IF(AND(BD31&gt;=50%,BD31&lt;B$10),2,IF(BD31&gt;=B$10,3))))</f>
        <v/>
      </c>
      <c r="BF31" s="114" t="str">
        <f aca="false">IF(B31&lt;&gt;"",IFERROR(IF((SUMIF(D$20:AI$20, "CLO8", D31:AI31)/AO$13)=0,"",(SUMIF(D$20:AI$20, "CLO8", D31:AI31)/AO$13)),""),"")</f>
        <v/>
      </c>
      <c r="BG31" s="115" t="str">
        <f aca="false">IF(BF31="","",IF(BF31&gt;=B$10,"Y","N"))</f>
        <v/>
      </c>
      <c r="BH31" s="115" t="str">
        <f aca="false">IF(BG31="","",IF(BG31&lt;50%,1,IF(AND(BG31&gt;=50%,BG31&lt;B$10),2,IF(BG31&gt;=B$10,3))))</f>
        <v/>
      </c>
      <c r="BI31" s="114" t="str">
        <f aca="false">IF(B31&lt;&gt;"",IFERROR(IF((SUMIF(D$20:AI$20, "CLO9", D31:AI31)/AO$14)=0,"",(SUMIF(D$20:AI$20, "CLO9", D31:AI31)/AO$14)),""),"")</f>
        <v/>
      </c>
      <c r="BJ31" s="115" t="str">
        <f aca="false">IF(BI31="","",IF(BI31&gt;=B$10,"Y","N"))</f>
        <v/>
      </c>
      <c r="BK31" s="115" t="str">
        <f aca="false">IF(BJ31="","",IF(BJ31&lt;50%,1,IF(AND(BJ31&gt;=50%,BJ31&lt;B$10),2,IF(BJ31&gt;=B$10,3))))</f>
        <v/>
      </c>
      <c r="BL31" s="114" t="str">
        <f aca="false">IF(B31&lt;&gt;"",IFERROR(IF((SUMIF(D$20:AI$20,"CLO10",D31:AI31)/AO$15)=0,"",(SUMIF(D$20:AI$20,"CLO10",D31:AI31)/AO$15)),""),"")</f>
        <v/>
      </c>
      <c r="BM31" s="115" t="str">
        <f aca="false">IF(BL31="","",IF(BL31&gt;=B$10,"Y","N"))</f>
        <v/>
      </c>
      <c r="BN31" s="115" t="str">
        <f aca="false">IF(BM31="","",IF(BM31&lt;50%,1,IF(AND(BM31&gt;=50%,BM31&lt;B$10),2,IF(BM31&gt;=B$10,3))))</f>
        <v/>
      </c>
      <c r="BO31" s="8"/>
      <c r="BP31" s="8"/>
    </row>
    <row r="32" customFormat="false" ht="15.75" hidden="false" customHeight="true" outlineLevel="0" collapsed="false">
      <c r="A32" s="183" t="str">
        <f aca="false">IF(B$6="LECTURE",IF('Database (LECTURE-RES-PRAC)'!A27="","",'Database (LECTURE-RES-PRAC)'!A27),"")</f>
        <v/>
      </c>
      <c r="B32" s="184" t="str">
        <f aca="false">IF(B$6="LECTURE",IF('Database (LECTURE-RES-PRAC)'!B27="","",'Database (LECTURE-RES-PRAC)'!B27),"")</f>
        <v/>
      </c>
      <c r="C32" s="183" t="str">
        <f aca="false">IF(B32&lt;&gt;"",'Database (LECTURE-RES-PRAC)'!C27,"")</f>
        <v/>
      </c>
      <c r="D32" s="52"/>
      <c r="E32" s="52"/>
      <c r="F32" s="52"/>
      <c r="G32" s="52"/>
      <c r="H32" s="52"/>
      <c r="I32" s="52"/>
      <c r="J32" s="52"/>
      <c r="K32" s="52"/>
      <c r="L32" s="52"/>
      <c r="M32" s="52"/>
      <c r="N32" s="181" t="str">
        <f aca="false">IF(B32&lt;&gt;"",SUM(D32:M32),"")</f>
        <v/>
      </c>
      <c r="O32" s="52"/>
      <c r="P32" s="52"/>
      <c r="Q32" s="52"/>
      <c r="R32" s="52"/>
      <c r="S32" s="52"/>
      <c r="T32" s="52"/>
      <c r="U32" s="52"/>
      <c r="V32" s="52"/>
      <c r="W32" s="52"/>
      <c r="X32" s="52"/>
      <c r="Y32" s="181" t="str">
        <f aca="false">IF(B32&lt;&gt;"",SUM(O32:X32),"")</f>
        <v/>
      </c>
      <c r="Z32" s="52"/>
      <c r="AA32" s="52"/>
      <c r="AB32" s="52"/>
      <c r="AC32" s="52"/>
      <c r="AD32" s="52"/>
      <c r="AE32" s="52"/>
      <c r="AF32" s="52"/>
      <c r="AG32" s="52"/>
      <c r="AH32" s="52"/>
      <c r="AI32" s="52"/>
      <c r="AJ32" s="182" t="str">
        <f aca="false">IF(B32&lt;&gt;"",SUM(Z32:AI32),"")</f>
        <v/>
      </c>
      <c r="AK32" s="185" t="str">
        <f aca="false">IF(B32&lt;&gt;"",IFERROR(IF((SUMIF(D$20:AI$20, "CLO1", D32:AI32)/AO$6)=0,"",(SUMIF(D$20:AI$20, "CLO1", D32:AI32)/AO$6)),""),"")</f>
        <v/>
      </c>
      <c r="AL32" s="115" t="str">
        <f aca="false">IF(AK32="","",IF(AK32&gt;=B$10,"Y","N"))</f>
        <v/>
      </c>
      <c r="AM32" s="115" t="str">
        <f aca="false">IF(AK32="","",IF(AK32&lt;50%,1,IF(AND(AK32&gt;=50%,AK32&lt;B$10),2,IF(AK32&gt;=B$10,3))))</f>
        <v/>
      </c>
      <c r="AN32" s="185" t="str">
        <f aca="false">IF(B32&lt;&gt;"",IFERROR(IF((SUMIF(D$20:AI$20, "CLO2", D32:AI32)/AO$7)=0,"",(SUMIF(D$20:AI$20, "CLO2", D32:AI32)/AO$7)),""),"")</f>
        <v/>
      </c>
      <c r="AO32" s="115" t="str">
        <f aca="false">IF(AN32="","",IF(AN32&gt;=B$10,"Y","N"))</f>
        <v/>
      </c>
      <c r="AP32" s="115" t="str">
        <f aca="false">IF(AN32="","",IF(AN32&lt;50%,1,IF(AND(AN32&gt;=50%,AN32&lt;B$10),2,IF(AN32&gt;=B$10,3))))</f>
        <v/>
      </c>
      <c r="AQ32" s="185" t="str">
        <f aca="false">IF(B32&lt;&gt;"",IFERROR(IF((SUMIF(D$20:AI$20, "CLO3", D32:AI32)/AO$8)=0,"",(SUMIF(D$20:AI$20, "CLO3", D32:AI32)/AO$8)),""),"")</f>
        <v/>
      </c>
      <c r="AR32" s="115" t="str">
        <f aca="false">IF(AQ32="","",IF(AQ32&gt;=B$10,"Y","N"))</f>
        <v/>
      </c>
      <c r="AS32" s="115" t="str">
        <f aca="false">IF(AQ32="","",IF(AQ32&lt;50%,1,IF(AND(AQ32&gt;=50%,AQ32&lt;B$10),2,IF(AQ32&gt;=B$10,3))))</f>
        <v/>
      </c>
      <c r="AT32" s="185" t="str">
        <f aca="false">IF(B32&lt;&gt;"",IFERROR(IF((SUMIF(D$20:AI$20, "CLO4", D32:AI32)/AO$9)=0,"",(SUMIF(D$20:AI$20, "CLO4", D32:AI32)/AO$9)),""),"")</f>
        <v/>
      </c>
      <c r="AU32" s="115" t="str">
        <f aca="false">IF(AT32="","",IF(AT32&gt;=B$10,"Y","N"))</f>
        <v/>
      </c>
      <c r="AV32" s="115" t="str">
        <f aca="false">IF(AT32="","",IF(AT32&lt;50%,1,IF(AND(AT32&gt;=50%,AT32&lt;B$10),2,IF(AT32&gt;=B$10,3))))</f>
        <v/>
      </c>
      <c r="AW32" s="185" t="str">
        <f aca="false">IF(B32&lt;&gt;"",IFERROR(IF((SUMIF(D$20:AI$20, "CLO5", D32:AI32)/AO$10)=0,"",(SUMIF(D$20:AI$20, "CLO5", D32:AI32)/AO$10)),""),"")</f>
        <v/>
      </c>
      <c r="AX32" s="115" t="str">
        <f aca="false">IF(AW32="","",IF(AW32&gt;=B$10,"Y","N"))</f>
        <v/>
      </c>
      <c r="AY32" s="115" t="str">
        <f aca="false">IF(AW32="","",IF(AW32&lt;50%,1,IF(AND(AW32&gt;=50%,AW32&lt;B$10),2,IF(AW32&gt;=B$10,3))))</f>
        <v/>
      </c>
      <c r="AZ32" s="114" t="str">
        <f aca="false">IF(B32&lt;&gt;"",IFERROR(IF((SUMIF(D$20:AI$20, "CLO6", D32:AI32)/AO$11)=0,"",(SUMIF(D$20:AI$20, "CLO6", D32:AI32)/AO$11)),""),"")</f>
        <v/>
      </c>
      <c r="BA32" s="115" t="str">
        <f aca="false">IF(AZ32="","",IF(AZ32&gt;=B$10,"Y","N"))</f>
        <v/>
      </c>
      <c r="BB32" s="115" t="str">
        <f aca="false">IF(BA32="","",IF(BA32&lt;50%,1,IF(AND(BA32&gt;=50%,BA32&lt;B$10),2,IF(BA32&gt;=B$10,3))))</f>
        <v/>
      </c>
      <c r="BC32" s="114" t="str">
        <f aca="false">IF(B32&lt;&gt;"",IFERROR(IF((SUMIF(D$20:AI$20, "CLO7", D32:AI32)/AO$12)=0,"",(SUMIF(D$20:AI$20, "CLO7", D32:AI32)/AO$12)),""),"")</f>
        <v/>
      </c>
      <c r="BD32" s="115" t="str">
        <f aca="false">IF(BC32="","",IF(BC32&gt;=B$10,"Y","N"))</f>
        <v/>
      </c>
      <c r="BE32" s="115" t="str">
        <f aca="false">IF(BD32="","",IF(BD32&lt;50%,1,IF(AND(BD32&gt;=50%,BD32&lt;B$10),2,IF(BD32&gt;=B$10,3))))</f>
        <v/>
      </c>
      <c r="BF32" s="114" t="str">
        <f aca="false">IF(B32&lt;&gt;"",IFERROR(IF((SUMIF(D$20:AI$20, "CLO8", D32:AI32)/AO$13)=0,"",(SUMIF(D$20:AI$20, "CLO8", D32:AI32)/AO$13)),""),"")</f>
        <v/>
      </c>
      <c r="BG32" s="115" t="str">
        <f aca="false">IF(BF32="","",IF(BF32&gt;=B$10,"Y","N"))</f>
        <v/>
      </c>
      <c r="BH32" s="115" t="str">
        <f aca="false">IF(BG32="","",IF(BG32&lt;50%,1,IF(AND(BG32&gt;=50%,BG32&lt;B$10),2,IF(BG32&gt;=B$10,3))))</f>
        <v/>
      </c>
      <c r="BI32" s="114" t="str">
        <f aca="false">IF(B32&lt;&gt;"",IFERROR(IF((SUMIF(D$20:AI$20, "CLO9", D32:AI32)/AO$14)=0,"",(SUMIF(D$20:AI$20, "CLO9", D32:AI32)/AO$14)),""),"")</f>
        <v/>
      </c>
      <c r="BJ32" s="115" t="str">
        <f aca="false">IF(BI32="","",IF(BI32&gt;=B$10,"Y","N"))</f>
        <v/>
      </c>
      <c r="BK32" s="115" t="str">
        <f aca="false">IF(BJ32="","",IF(BJ32&lt;50%,1,IF(AND(BJ32&gt;=50%,BJ32&lt;B$10),2,IF(BJ32&gt;=B$10,3))))</f>
        <v/>
      </c>
      <c r="BL32" s="114" t="str">
        <f aca="false">IF(B32&lt;&gt;"",IFERROR(IF((SUMIF(D$20:AI$20,"CLO10",D32:AI32)/AO$15)=0,"",(SUMIF(D$20:AI$20,"CLO10",D32:AI32)/AO$15)),""),"")</f>
        <v/>
      </c>
      <c r="BM32" s="115" t="str">
        <f aca="false">IF(BL32="","",IF(BL32&gt;=B$10,"Y","N"))</f>
        <v/>
      </c>
      <c r="BN32" s="115" t="str">
        <f aca="false">IF(BM32="","",IF(BM32&lt;50%,1,IF(AND(BM32&gt;=50%,BM32&lt;B$10),2,IF(BM32&gt;=B$10,3))))</f>
        <v/>
      </c>
      <c r="BO32" s="8"/>
      <c r="BP32" s="8"/>
    </row>
    <row r="33" customFormat="false" ht="15.75" hidden="false" customHeight="true" outlineLevel="0" collapsed="false">
      <c r="A33" s="183" t="str">
        <f aca="false">IF(B$6="LECTURE",IF('Database (LECTURE-RES-PRAC)'!A28="","",'Database (LECTURE-RES-PRAC)'!A28),"")</f>
        <v/>
      </c>
      <c r="B33" s="184" t="str">
        <f aca="false">IF(B$6="LECTURE",IF('Database (LECTURE-RES-PRAC)'!B28="","",'Database (LECTURE-RES-PRAC)'!B28),"")</f>
        <v/>
      </c>
      <c r="C33" s="183" t="str">
        <f aca="false">IF(B33&lt;&gt;"",'Database (LECTURE-RES-PRAC)'!C28,"")</f>
        <v/>
      </c>
      <c r="D33" s="52"/>
      <c r="E33" s="52"/>
      <c r="F33" s="52"/>
      <c r="G33" s="52"/>
      <c r="H33" s="52"/>
      <c r="I33" s="52"/>
      <c r="J33" s="52"/>
      <c r="K33" s="52"/>
      <c r="L33" s="52"/>
      <c r="M33" s="52"/>
      <c r="N33" s="181" t="str">
        <f aca="false">IF(B33&lt;&gt;"",SUM(D33:M33),"")</f>
        <v/>
      </c>
      <c r="O33" s="52"/>
      <c r="P33" s="52"/>
      <c r="Q33" s="52"/>
      <c r="R33" s="52"/>
      <c r="S33" s="52"/>
      <c r="T33" s="52"/>
      <c r="U33" s="52"/>
      <c r="V33" s="52"/>
      <c r="W33" s="52"/>
      <c r="X33" s="52"/>
      <c r="Y33" s="181" t="str">
        <f aca="false">IF(B33&lt;&gt;"",SUM(O33:X33),"")</f>
        <v/>
      </c>
      <c r="Z33" s="52"/>
      <c r="AA33" s="52"/>
      <c r="AB33" s="52"/>
      <c r="AC33" s="52"/>
      <c r="AD33" s="52"/>
      <c r="AE33" s="52"/>
      <c r="AF33" s="52"/>
      <c r="AG33" s="52"/>
      <c r="AH33" s="52"/>
      <c r="AI33" s="52"/>
      <c r="AJ33" s="182" t="str">
        <f aca="false">IF(B33&lt;&gt;"",SUM(Z33:AI33),"")</f>
        <v/>
      </c>
      <c r="AK33" s="185" t="str">
        <f aca="false">IF(B33&lt;&gt;"",IFERROR(IF((SUMIF(D$20:AI$20, "CLO1", D33:AI33)/AO$6)=0,"",(SUMIF(D$20:AI$20, "CLO1", D33:AI33)/AO$6)),""),"")</f>
        <v/>
      </c>
      <c r="AL33" s="115" t="str">
        <f aca="false">IF(AK33="","",IF(AK33&gt;=B$10,"Y","N"))</f>
        <v/>
      </c>
      <c r="AM33" s="115" t="str">
        <f aca="false">IF(AK33="","",IF(AK33&lt;50%,1,IF(AND(AK33&gt;=50%,AK33&lt;B$10),2,IF(AK33&gt;=B$10,3))))</f>
        <v/>
      </c>
      <c r="AN33" s="185" t="str">
        <f aca="false">IF(B33&lt;&gt;"",IFERROR(IF((SUMIF(D$20:AI$20, "CLO2", D33:AI33)/AO$7)=0,"",(SUMIF(D$20:AI$20, "CLO2", D33:AI33)/AO$7)),""),"")</f>
        <v/>
      </c>
      <c r="AO33" s="115" t="str">
        <f aca="false">IF(AN33="","",IF(AN33&gt;=B$10,"Y","N"))</f>
        <v/>
      </c>
      <c r="AP33" s="115" t="str">
        <f aca="false">IF(AN33="","",IF(AN33&lt;50%,1,IF(AND(AN33&gt;=50%,AN33&lt;B$10),2,IF(AN33&gt;=B$10,3))))</f>
        <v/>
      </c>
      <c r="AQ33" s="185" t="str">
        <f aca="false">IF(B33&lt;&gt;"",IFERROR(IF((SUMIF(D$20:AI$20, "CLO3", D33:AI33)/AO$8)=0,"",(SUMIF(D$20:AI$20, "CLO3", D33:AI33)/AO$8)),""),"")</f>
        <v/>
      </c>
      <c r="AR33" s="115" t="str">
        <f aca="false">IF(AQ33="","",IF(AQ33&gt;=B$10,"Y","N"))</f>
        <v/>
      </c>
      <c r="AS33" s="115" t="str">
        <f aca="false">IF(AQ33="","",IF(AQ33&lt;50%,1,IF(AND(AQ33&gt;=50%,AQ33&lt;B$10),2,IF(AQ33&gt;=B$10,3))))</f>
        <v/>
      </c>
      <c r="AT33" s="185" t="str">
        <f aca="false">IF(B33&lt;&gt;"",IFERROR(IF((SUMIF(D$20:AI$20, "CLO4", D33:AI33)/AO$9)=0,"",(SUMIF(D$20:AI$20, "CLO4", D33:AI33)/AO$9)),""),"")</f>
        <v/>
      </c>
      <c r="AU33" s="115" t="str">
        <f aca="false">IF(AT33="","",IF(AT33&gt;=B$10,"Y","N"))</f>
        <v/>
      </c>
      <c r="AV33" s="115" t="str">
        <f aca="false">IF(AT33="","",IF(AT33&lt;50%,1,IF(AND(AT33&gt;=50%,AT33&lt;B$10),2,IF(AT33&gt;=B$10,3))))</f>
        <v/>
      </c>
      <c r="AW33" s="185" t="str">
        <f aca="false">IF(B33&lt;&gt;"",IFERROR(IF((SUMIF(D$20:AI$20, "CLO5", D33:AI33)/AO$10)=0,"",(SUMIF(D$20:AI$20, "CLO5", D33:AI33)/AO$10)),""),"")</f>
        <v/>
      </c>
      <c r="AX33" s="115" t="str">
        <f aca="false">IF(AW33="","",IF(AW33&gt;=B$10,"Y","N"))</f>
        <v/>
      </c>
      <c r="AY33" s="115" t="str">
        <f aca="false">IF(AW33="","",IF(AW33&lt;50%,1,IF(AND(AW33&gt;=50%,AW33&lt;B$10),2,IF(AW33&gt;=B$10,3))))</f>
        <v/>
      </c>
      <c r="AZ33" s="114" t="str">
        <f aca="false">IF(B33&lt;&gt;"",IFERROR(IF((SUMIF(D$20:AI$20, "CLO6", D33:AI33)/AO$11)=0,"",(SUMIF(D$20:AI$20, "CLO6", D33:AI33)/AO$11)),""),"")</f>
        <v/>
      </c>
      <c r="BA33" s="115" t="str">
        <f aca="false">IF(AZ33="","",IF(AZ33&gt;=B$10,"Y","N"))</f>
        <v/>
      </c>
      <c r="BB33" s="115" t="str">
        <f aca="false">IF(BA33="","",IF(BA33&lt;50%,1,IF(AND(BA33&gt;=50%,BA33&lt;B$10),2,IF(BA33&gt;=B$10,3))))</f>
        <v/>
      </c>
      <c r="BC33" s="114" t="str">
        <f aca="false">IF(B33&lt;&gt;"",IFERROR(IF((SUMIF(D$20:AI$20, "CLO7", D33:AI33)/AO$12)=0,"",(SUMIF(D$20:AI$20, "CLO7", D33:AI33)/AO$12)),""),"")</f>
        <v/>
      </c>
      <c r="BD33" s="115" t="str">
        <f aca="false">IF(BC33="","",IF(BC33&gt;=B$10,"Y","N"))</f>
        <v/>
      </c>
      <c r="BE33" s="115" t="str">
        <f aca="false">IF(BD33="","",IF(BD33&lt;50%,1,IF(AND(BD33&gt;=50%,BD33&lt;B$10),2,IF(BD33&gt;=B$10,3))))</f>
        <v/>
      </c>
      <c r="BF33" s="114" t="str">
        <f aca="false">IF(B33&lt;&gt;"",IFERROR(IF((SUMIF(D$20:AI$20, "CLO8", D33:AI33)/AO$13)=0,"",(SUMIF(D$20:AI$20, "CLO8", D33:AI33)/AO$13)),""),"")</f>
        <v/>
      </c>
      <c r="BG33" s="115" t="str">
        <f aca="false">IF(BF33="","",IF(BF33&gt;=B$10,"Y","N"))</f>
        <v/>
      </c>
      <c r="BH33" s="115" t="str">
        <f aca="false">IF(BG33="","",IF(BG33&lt;50%,1,IF(AND(BG33&gt;=50%,BG33&lt;B$10),2,IF(BG33&gt;=B$10,3))))</f>
        <v/>
      </c>
      <c r="BI33" s="114" t="str">
        <f aca="false">IF(B33&lt;&gt;"",IFERROR(IF((SUMIF(D$20:AI$20, "CLO9", D33:AI33)/AO$14)=0,"",(SUMIF(D$20:AI$20, "CLO9", D33:AI33)/AO$14)),""),"")</f>
        <v/>
      </c>
      <c r="BJ33" s="115" t="str">
        <f aca="false">IF(BI33="","",IF(BI33&gt;=B$10,"Y","N"))</f>
        <v/>
      </c>
      <c r="BK33" s="115" t="str">
        <f aca="false">IF(BJ33="","",IF(BJ33&lt;50%,1,IF(AND(BJ33&gt;=50%,BJ33&lt;B$10),2,IF(BJ33&gt;=B$10,3))))</f>
        <v/>
      </c>
      <c r="BL33" s="114" t="str">
        <f aca="false">IF(B33&lt;&gt;"",IFERROR(IF((SUMIF(D$20:AI$20,"CLO10",D33:AI33)/AO$15)=0,"",(SUMIF(D$20:AI$20,"CLO10",D33:AI33)/AO$15)),""),"")</f>
        <v/>
      </c>
      <c r="BM33" s="115" t="str">
        <f aca="false">IF(BL33="","",IF(BL33&gt;=B$10,"Y","N"))</f>
        <v/>
      </c>
      <c r="BN33" s="115" t="str">
        <f aca="false">IF(BM33="","",IF(BM33&lt;50%,1,IF(AND(BM33&gt;=50%,BM33&lt;B$10),2,IF(BM33&gt;=B$10,3))))</f>
        <v/>
      </c>
      <c r="BO33" s="8"/>
      <c r="BP33" s="8"/>
    </row>
    <row r="34" customFormat="false" ht="15.75" hidden="false" customHeight="true" outlineLevel="0" collapsed="false">
      <c r="A34" s="183" t="str">
        <f aca="false">IF(B$6="LECTURE",IF('Database (LECTURE-RES-PRAC)'!A29="","",'Database (LECTURE-RES-PRAC)'!A29),"")</f>
        <v/>
      </c>
      <c r="B34" s="184" t="str">
        <f aca="false">IF(B$6="LECTURE",IF('Database (LECTURE-RES-PRAC)'!B29="","",'Database (LECTURE-RES-PRAC)'!B29),"")</f>
        <v/>
      </c>
      <c r="C34" s="183" t="str">
        <f aca="false">IF(B34&lt;&gt;"",'Database (LECTURE-RES-PRAC)'!C29,"")</f>
        <v/>
      </c>
      <c r="D34" s="117"/>
      <c r="E34" s="52"/>
      <c r="F34" s="52"/>
      <c r="G34" s="52"/>
      <c r="H34" s="52"/>
      <c r="I34" s="52"/>
      <c r="J34" s="52"/>
      <c r="K34" s="52"/>
      <c r="L34" s="52"/>
      <c r="M34" s="52"/>
      <c r="N34" s="181" t="str">
        <f aca="false">IF(B34&lt;&gt;"",SUM(D34:M34),"")</f>
        <v/>
      </c>
      <c r="O34" s="52"/>
      <c r="P34" s="52"/>
      <c r="Q34" s="52"/>
      <c r="R34" s="52"/>
      <c r="S34" s="52"/>
      <c r="T34" s="52"/>
      <c r="U34" s="52"/>
      <c r="V34" s="52"/>
      <c r="W34" s="52"/>
      <c r="X34" s="52"/>
      <c r="Y34" s="181" t="str">
        <f aca="false">IF(B34&lt;&gt;"",SUM(O34:X34),"")</f>
        <v/>
      </c>
      <c r="Z34" s="52"/>
      <c r="AA34" s="52"/>
      <c r="AB34" s="52"/>
      <c r="AC34" s="52"/>
      <c r="AD34" s="52"/>
      <c r="AE34" s="52"/>
      <c r="AF34" s="52"/>
      <c r="AG34" s="52"/>
      <c r="AH34" s="52"/>
      <c r="AI34" s="52"/>
      <c r="AJ34" s="182" t="str">
        <f aca="false">IF(B34&lt;&gt;"",SUM(Z34:AI34),"")</f>
        <v/>
      </c>
      <c r="AK34" s="185" t="str">
        <f aca="false">IF(B34&lt;&gt;"",IFERROR(IF((SUMIF(D$20:AI$20, "CLO1", D34:AI34)/AO$6)=0,"",(SUMIF(D$20:AI$20, "CLO1", D34:AI34)/AO$6)),""),"")</f>
        <v/>
      </c>
      <c r="AL34" s="115" t="str">
        <f aca="false">IF(AK34="","",IF(AK34&gt;=B$10,"Y","N"))</f>
        <v/>
      </c>
      <c r="AM34" s="115" t="str">
        <f aca="false">IF(AK34="","",IF(AK34&lt;50%,1,IF(AND(AK34&gt;=50%,AK34&lt;B$10),2,IF(AK34&gt;=B$10,3))))</f>
        <v/>
      </c>
      <c r="AN34" s="185" t="str">
        <f aca="false">IF(B34&lt;&gt;"",IFERROR(IF((SUMIF(D$20:AI$20, "CLO2", D34:AI34)/AO$7)=0,"",(SUMIF(D$20:AI$20, "CLO2", D34:AI34)/AO$7)),""),"")</f>
        <v/>
      </c>
      <c r="AO34" s="115" t="str">
        <f aca="false">IF(AN34="","",IF(AN34&gt;=B$10,"Y","N"))</f>
        <v/>
      </c>
      <c r="AP34" s="115" t="str">
        <f aca="false">IF(AN34="","",IF(AN34&lt;50%,1,IF(AND(AN34&gt;=50%,AN34&lt;B$10),2,IF(AN34&gt;=B$10,3))))</f>
        <v/>
      </c>
      <c r="AQ34" s="185" t="str">
        <f aca="false">IF(B34&lt;&gt;"",IFERROR(IF((SUMIF(D$20:AI$20, "CLO3", D34:AI34)/AO$8)=0,"",(SUMIF(D$20:AI$20, "CLO3", D34:AI34)/AO$8)),""),"")</f>
        <v/>
      </c>
      <c r="AR34" s="115" t="str">
        <f aca="false">IF(AQ34="","",IF(AQ34&gt;=B$10,"Y","N"))</f>
        <v/>
      </c>
      <c r="AS34" s="115" t="str">
        <f aca="false">IF(AQ34="","",IF(AQ34&lt;50%,1,IF(AND(AQ34&gt;=50%,AQ34&lt;B$10),2,IF(AQ34&gt;=B$10,3))))</f>
        <v/>
      </c>
      <c r="AT34" s="185" t="str">
        <f aca="false">IF(B34&lt;&gt;"",IFERROR(IF((SUMIF(D$20:AI$20, "CLO4", D34:AI34)/AO$9)=0,"",(SUMIF(D$20:AI$20, "CLO4", D34:AI34)/AO$9)),""),"")</f>
        <v/>
      </c>
      <c r="AU34" s="115" t="str">
        <f aca="false">IF(AT34="","",IF(AT34&gt;=B$10,"Y","N"))</f>
        <v/>
      </c>
      <c r="AV34" s="115" t="str">
        <f aca="false">IF(AT34="","",IF(AT34&lt;50%,1,IF(AND(AT34&gt;=50%,AT34&lt;B$10),2,IF(AT34&gt;=B$10,3))))</f>
        <v/>
      </c>
      <c r="AW34" s="185" t="str">
        <f aca="false">IF(B34&lt;&gt;"",IFERROR(IF((SUMIF(D$20:AI$20, "CLO5", D34:AI34)/AO$10)=0,"",(SUMIF(D$20:AI$20, "CLO5", D34:AI34)/AO$10)),""),"")</f>
        <v/>
      </c>
      <c r="AX34" s="115" t="str">
        <f aca="false">IF(AW34="","",IF(AW34&gt;=B$10,"Y","N"))</f>
        <v/>
      </c>
      <c r="AY34" s="115" t="str">
        <f aca="false">IF(AW34="","",IF(AW34&lt;50%,1,IF(AND(AW34&gt;=50%,AW34&lt;B$10),2,IF(AW34&gt;=B$10,3))))</f>
        <v/>
      </c>
      <c r="AZ34" s="114" t="str">
        <f aca="false">IF(B34&lt;&gt;"",IFERROR(IF((SUMIF(D$20:AI$20, "CLO6", D34:AI34)/AO$11)=0,"",(SUMIF(D$20:AI$20, "CLO6", D34:AI34)/AO$11)),""),"")</f>
        <v/>
      </c>
      <c r="BA34" s="115" t="str">
        <f aca="false">IF(AZ34="","",IF(AZ34&gt;=B$10,"Y","N"))</f>
        <v/>
      </c>
      <c r="BB34" s="115" t="str">
        <f aca="false">IF(BA34="","",IF(BA34&lt;50%,1,IF(AND(BA34&gt;=50%,BA34&lt;B$10),2,IF(BA34&gt;=B$10,3))))</f>
        <v/>
      </c>
      <c r="BC34" s="114" t="str">
        <f aca="false">IF(B34&lt;&gt;"",IFERROR(IF((SUMIF(D$20:AI$20, "CLO7", D34:AI34)/AO$12)=0,"",(SUMIF(D$20:AI$20, "CLO7", D34:AI34)/AO$12)),""),"")</f>
        <v/>
      </c>
      <c r="BD34" s="115" t="str">
        <f aca="false">IF(BC34="","",IF(BC34&gt;=B$10,"Y","N"))</f>
        <v/>
      </c>
      <c r="BE34" s="115" t="str">
        <f aca="false">IF(BD34="","",IF(BD34&lt;50%,1,IF(AND(BD34&gt;=50%,BD34&lt;B$10),2,IF(BD34&gt;=B$10,3))))</f>
        <v/>
      </c>
      <c r="BF34" s="114" t="str">
        <f aca="false">IF(B34&lt;&gt;"",IFERROR(IF((SUMIF(D$20:AI$20, "CLO8", D34:AI34)/AO$13)=0,"",(SUMIF(D$20:AI$20, "CLO8", D34:AI34)/AO$13)),""),"")</f>
        <v/>
      </c>
      <c r="BG34" s="115" t="str">
        <f aca="false">IF(BF34="","",IF(BF34&gt;=B$10,"Y","N"))</f>
        <v/>
      </c>
      <c r="BH34" s="115" t="str">
        <f aca="false">IF(BG34="","",IF(BG34&lt;50%,1,IF(AND(BG34&gt;=50%,BG34&lt;B$10),2,IF(BG34&gt;=B$10,3))))</f>
        <v/>
      </c>
      <c r="BI34" s="114" t="str">
        <f aca="false">IF(B34&lt;&gt;"",IFERROR(IF((SUMIF(D$20:AI$20, "CLO9", D34:AI34)/AO$14)=0,"",(SUMIF(D$20:AI$20, "CLO9", D34:AI34)/AO$14)),""),"")</f>
        <v/>
      </c>
      <c r="BJ34" s="115" t="str">
        <f aca="false">IF(BI34="","",IF(BI34&gt;=B$10,"Y","N"))</f>
        <v/>
      </c>
      <c r="BK34" s="115" t="str">
        <f aca="false">IF(BJ34="","",IF(BJ34&lt;50%,1,IF(AND(BJ34&gt;=50%,BJ34&lt;B$10),2,IF(BJ34&gt;=B$10,3))))</f>
        <v/>
      </c>
      <c r="BL34" s="114" t="str">
        <f aca="false">IF(B34&lt;&gt;"",IFERROR(IF((SUMIF(D$20:AI$20,"CLO10",D34:AI34)/AO$15)=0,"",(SUMIF(D$20:AI$20,"CLO10",D34:AI34)/AO$15)),""),"")</f>
        <v/>
      </c>
      <c r="BM34" s="115" t="str">
        <f aca="false">IF(BL34="","",IF(BL34&gt;=B$10,"Y","N"))</f>
        <v/>
      </c>
      <c r="BN34" s="115" t="str">
        <f aca="false">IF(BM34="","",IF(BM34&lt;50%,1,IF(AND(BM34&gt;=50%,BM34&lt;B$10),2,IF(BM34&gt;=B$10,3))))</f>
        <v/>
      </c>
      <c r="BO34" s="8"/>
      <c r="BP34" s="8"/>
    </row>
    <row r="35" s="187" customFormat="true" ht="15.75" hidden="false" customHeight="true" outlineLevel="0" collapsed="false">
      <c r="A35" s="183" t="str">
        <f aca="false">IF(B$6="LECTURE",IF('Database (LECTURE-RES-PRAC)'!A30="","",'Database (LECTURE-RES-PRAC)'!A30),"")</f>
        <v/>
      </c>
      <c r="B35" s="184" t="str">
        <f aca="false">IF(B$6="LECTURE",IF('Database (LECTURE-RES-PRAC)'!B30="","",'Database (LECTURE-RES-PRAC)'!B30),"")</f>
        <v/>
      </c>
      <c r="C35" s="183" t="str">
        <f aca="false">IF(B35&lt;&gt;"",'Database (LECTURE-RES-PRAC)'!C30,"")</f>
        <v/>
      </c>
      <c r="D35" s="117"/>
      <c r="E35" s="52"/>
      <c r="F35" s="52"/>
      <c r="G35" s="52"/>
      <c r="H35" s="52"/>
      <c r="I35" s="52"/>
      <c r="J35" s="52"/>
      <c r="K35" s="52"/>
      <c r="L35" s="52"/>
      <c r="M35" s="52"/>
      <c r="N35" s="181" t="str">
        <f aca="false">IF(B35&lt;&gt;"",SUM(D35:M35),"")</f>
        <v/>
      </c>
      <c r="O35" s="52"/>
      <c r="P35" s="52"/>
      <c r="Q35" s="52"/>
      <c r="R35" s="52"/>
      <c r="S35" s="52"/>
      <c r="T35" s="52"/>
      <c r="U35" s="52"/>
      <c r="V35" s="52"/>
      <c r="W35" s="52"/>
      <c r="X35" s="52"/>
      <c r="Y35" s="181" t="str">
        <f aca="false">IF(B35&lt;&gt;"",SUM(O35:X35),"")</f>
        <v/>
      </c>
      <c r="Z35" s="52"/>
      <c r="AA35" s="52"/>
      <c r="AB35" s="52"/>
      <c r="AC35" s="52"/>
      <c r="AD35" s="52"/>
      <c r="AE35" s="52"/>
      <c r="AF35" s="52"/>
      <c r="AG35" s="52"/>
      <c r="AH35" s="52"/>
      <c r="AI35" s="52"/>
      <c r="AJ35" s="182" t="str">
        <f aca="false">IF(B35&lt;&gt;"",SUM(Z35:AI35),"")</f>
        <v/>
      </c>
      <c r="AK35" s="185" t="str">
        <f aca="false">IF(B35&lt;&gt;"",IFERROR(IF((SUMIF(D$20:AI$20, "CLO1", D35:AI35)/AO$6)=0,"",(SUMIF(D$20:AI$20, "CLO1", D35:AI35)/AO$6)),""),"")</f>
        <v/>
      </c>
      <c r="AL35" s="115" t="str">
        <f aca="false">IF(AK35="","",IF(AK35&gt;=B$10,"Y","N"))</f>
        <v/>
      </c>
      <c r="AM35" s="115" t="str">
        <f aca="false">IF(AK35="","",IF(AK35&lt;50%,1,IF(AND(AK35&gt;=50%,AK35&lt;B$10),2,IF(AK35&gt;=B$10,3))))</f>
        <v/>
      </c>
      <c r="AN35" s="185" t="str">
        <f aca="false">IF(B35&lt;&gt;"",IFERROR(IF((SUMIF(D$20:AI$20, "CLO2", D35:AI35)/AO$7)=0,"",(SUMIF(D$20:AI$20, "CLO2", D35:AI35)/AO$7)),""),"")</f>
        <v/>
      </c>
      <c r="AO35" s="115" t="str">
        <f aca="false">IF(AN35="","",IF(AN35&gt;=B$10,"Y","N"))</f>
        <v/>
      </c>
      <c r="AP35" s="115" t="str">
        <f aca="false">IF(AN35="","",IF(AN35&lt;50%,1,IF(AND(AN35&gt;=50%,AN35&lt;B$10),2,IF(AN35&gt;=B$10,3))))</f>
        <v/>
      </c>
      <c r="AQ35" s="185" t="str">
        <f aca="false">IF(B35&lt;&gt;"",IFERROR(IF((SUMIF(D$20:AI$20, "CLO3", D35:AI35)/AO$8)=0,"",(SUMIF(D$20:AI$20, "CLO3", D35:AI35)/AO$8)),""),"")</f>
        <v/>
      </c>
      <c r="AR35" s="115" t="str">
        <f aca="false">IF(AQ35="","",IF(AQ35&gt;=B$10,"Y","N"))</f>
        <v/>
      </c>
      <c r="AS35" s="115" t="str">
        <f aca="false">IF(AQ35="","",IF(AQ35&lt;50%,1,IF(AND(AQ35&gt;=50%,AQ35&lt;B$10),2,IF(AQ35&gt;=B$10,3))))</f>
        <v/>
      </c>
      <c r="AT35" s="185" t="str">
        <f aca="false">IF(B35&lt;&gt;"",IFERROR(IF((SUMIF(D$20:AI$20, "CLO4", D35:AI35)/AO$9)=0,"",(SUMIF(D$20:AI$20, "CLO4", D35:AI35)/AO$9)),""),"")</f>
        <v/>
      </c>
      <c r="AU35" s="115" t="str">
        <f aca="false">IF(AT35="","",IF(AT35&gt;=B$10,"Y","N"))</f>
        <v/>
      </c>
      <c r="AV35" s="115" t="str">
        <f aca="false">IF(AT35="","",IF(AT35&lt;50%,1,IF(AND(AT35&gt;=50%,AT35&lt;B$10),2,IF(AT35&gt;=B$10,3))))</f>
        <v/>
      </c>
      <c r="AW35" s="185" t="str">
        <f aca="false">IF(B35&lt;&gt;"",IFERROR(IF((SUMIF(D$20:AI$20, "CLO5", D35:AI35)/AO$10)=0,"",(SUMIF(D$20:AI$20, "CLO5", D35:AI35)/AO$10)),""),"")</f>
        <v/>
      </c>
      <c r="AX35" s="115" t="str">
        <f aca="false">IF(AW35="","",IF(AW35&gt;=B$10,"Y","N"))</f>
        <v/>
      </c>
      <c r="AY35" s="115" t="str">
        <f aca="false">IF(AW35="","",IF(AW35&lt;50%,1,IF(AND(AW35&gt;=50%,AW35&lt;B$10),2,IF(AW35&gt;=B$10,3))))</f>
        <v/>
      </c>
      <c r="AZ35" s="114" t="str">
        <f aca="false">IF(B35&lt;&gt;"",IFERROR(IF((SUMIF(D$20:AI$20, "CLO6", D35:AI35)/AO$11)=0,"",(SUMIF(D$20:AI$20, "CLO6", D35:AI35)/AO$11)),""),"")</f>
        <v/>
      </c>
      <c r="BA35" s="115" t="str">
        <f aca="false">IF(AZ35="","",IF(AZ35&gt;=B$10,"Y","N"))</f>
        <v/>
      </c>
      <c r="BB35" s="115" t="str">
        <f aca="false">IF(BA35="","",IF(BA35&lt;50%,1,IF(AND(BA35&gt;=50%,BA35&lt;B$10),2,IF(BA35&gt;=B$10,3))))</f>
        <v/>
      </c>
      <c r="BC35" s="114" t="str">
        <f aca="false">IF(B35&lt;&gt;"",IFERROR(IF((SUMIF(D$20:AI$20, "CLO7", D35:AI35)/AO$12)=0,"",(SUMIF(D$20:AI$20, "CLO7", D35:AI35)/AO$12)),""),"")</f>
        <v/>
      </c>
      <c r="BD35" s="115" t="str">
        <f aca="false">IF(BC35="","",IF(BC35&gt;=B$10,"Y","N"))</f>
        <v/>
      </c>
      <c r="BE35" s="115" t="str">
        <f aca="false">IF(BD35="","",IF(BD35&lt;50%,1,IF(AND(BD35&gt;=50%,BD35&lt;B$10),2,IF(BD35&gt;=B$10,3))))</f>
        <v/>
      </c>
      <c r="BF35" s="114" t="str">
        <f aca="false">IF(B35&lt;&gt;"",IFERROR(IF((SUMIF(D$20:AI$20, "CLO8", D35:AI35)/AO$13)=0,"",(SUMIF(D$20:AI$20, "CLO8", D35:AI35)/AO$13)),""),"")</f>
        <v/>
      </c>
      <c r="BG35" s="115" t="str">
        <f aca="false">IF(BF35="","",IF(BF35&gt;=B$10,"Y","N"))</f>
        <v/>
      </c>
      <c r="BH35" s="115" t="str">
        <f aca="false">IF(BG35="","",IF(BG35&lt;50%,1,IF(AND(BG35&gt;=50%,BG35&lt;B$10),2,IF(BG35&gt;=B$10,3))))</f>
        <v/>
      </c>
      <c r="BI35" s="114" t="str">
        <f aca="false">IF(B35&lt;&gt;"",IFERROR(IF((SUMIF(D$20:AI$20, "CLO9", D35:AI35)/AO$14)=0,"",(SUMIF(D$20:AI$20, "CLO9", D35:AI35)/AO$14)),""),"")</f>
        <v/>
      </c>
      <c r="BJ35" s="115" t="str">
        <f aca="false">IF(BI35="","",IF(BI35&gt;=B$10,"Y","N"))</f>
        <v/>
      </c>
      <c r="BK35" s="115" t="str">
        <f aca="false">IF(BJ35="","",IF(BJ35&lt;50%,1,IF(AND(BJ35&gt;=50%,BJ35&lt;B$10),2,IF(BJ35&gt;=B$10,3))))</f>
        <v/>
      </c>
      <c r="BL35" s="114" t="str">
        <f aca="false">IF(B35&lt;&gt;"",IFERROR(IF((SUMIF(D$20:AI$20,"CLO10",D35:AI35)/AO$15)=0,"",(SUMIF(D$20:AI$20,"CLO10",D35:AI35)/AO$15)),""),"")</f>
        <v/>
      </c>
      <c r="BM35" s="115" t="str">
        <f aca="false">IF(BL35="","",IF(BL35&gt;=B$10,"Y","N"))</f>
        <v/>
      </c>
      <c r="BN35" s="115" t="str">
        <f aca="false">IF(BM35="","",IF(BM35&lt;50%,1,IF(AND(BM35&gt;=50%,BM35&lt;B$10),2,IF(BM35&gt;=B$10,3))))</f>
        <v/>
      </c>
      <c r="BO35" s="186"/>
      <c r="BP35" s="186"/>
    </row>
    <row r="36" customFormat="false" ht="15.75" hidden="false" customHeight="true" outlineLevel="0" collapsed="false">
      <c r="A36" s="183" t="str">
        <f aca="false">IF(B$6="LECTURE",IF('Database (LECTURE-RES-PRAC)'!A31="","",'Database (LECTURE-RES-PRAC)'!A31),"")</f>
        <v/>
      </c>
      <c r="B36" s="184" t="str">
        <f aca="false">IF(B$6="LECTURE",IF('Database (LECTURE-RES-PRAC)'!B31="","",'Database (LECTURE-RES-PRAC)'!B31),"")</f>
        <v/>
      </c>
      <c r="C36" s="183" t="str">
        <f aca="false">IF(B36&lt;&gt;"",'Database (LECTURE-RES-PRAC)'!C31,"")</f>
        <v/>
      </c>
      <c r="D36" s="117"/>
      <c r="E36" s="52"/>
      <c r="F36" s="52"/>
      <c r="G36" s="52"/>
      <c r="H36" s="52"/>
      <c r="I36" s="52"/>
      <c r="J36" s="52"/>
      <c r="K36" s="52"/>
      <c r="L36" s="52"/>
      <c r="M36" s="52"/>
      <c r="N36" s="181" t="str">
        <f aca="false">IF(B36&lt;&gt;"",SUM(D36:M36),"")</f>
        <v/>
      </c>
      <c r="O36" s="52"/>
      <c r="P36" s="52"/>
      <c r="Q36" s="52"/>
      <c r="R36" s="52"/>
      <c r="S36" s="52"/>
      <c r="T36" s="52"/>
      <c r="U36" s="52"/>
      <c r="V36" s="52"/>
      <c r="W36" s="52"/>
      <c r="X36" s="52"/>
      <c r="Y36" s="181" t="str">
        <f aca="false">IF(B36&lt;&gt;"",SUM(O36:X36),"")</f>
        <v/>
      </c>
      <c r="Z36" s="52"/>
      <c r="AA36" s="52"/>
      <c r="AB36" s="52"/>
      <c r="AC36" s="52"/>
      <c r="AD36" s="52"/>
      <c r="AE36" s="52"/>
      <c r="AF36" s="52"/>
      <c r="AG36" s="52"/>
      <c r="AH36" s="52"/>
      <c r="AI36" s="52"/>
      <c r="AJ36" s="182" t="str">
        <f aca="false">IF(B36&lt;&gt;"",SUM(Z36:AI36),"")</f>
        <v/>
      </c>
      <c r="AK36" s="185" t="str">
        <f aca="false">IF(B36&lt;&gt;"",IFERROR(IF((SUMIF(D$20:AI$20, "CLO1", D36:AI36)/AO$6)=0,"",(SUMIF(D$20:AI$20, "CLO1", D36:AI36)/AO$6)),""),"")</f>
        <v/>
      </c>
      <c r="AL36" s="115" t="str">
        <f aca="false">IF(AK36="","",IF(AK36&gt;=B$10,"Y","N"))</f>
        <v/>
      </c>
      <c r="AM36" s="115" t="str">
        <f aca="false">IF(AK36="","",IF(AK36&lt;50%,1,IF(AND(AK36&gt;=50%,AK36&lt;B$10),2,IF(AK36&gt;=B$10,3))))</f>
        <v/>
      </c>
      <c r="AN36" s="185" t="str">
        <f aca="false">IF(B36&lt;&gt;"",IFERROR(IF((SUMIF(D$20:AI$20, "CLO2", D36:AI36)/AO$7)=0,"",(SUMIF(D$20:AI$20, "CLO2", D36:AI36)/AO$7)),""),"")</f>
        <v/>
      </c>
      <c r="AO36" s="115" t="str">
        <f aca="false">IF(AN36="","",IF(AN36&gt;=B$10,"Y","N"))</f>
        <v/>
      </c>
      <c r="AP36" s="115" t="str">
        <f aca="false">IF(AN36="","",IF(AN36&lt;50%,1,IF(AND(AN36&gt;=50%,AN36&lt;B$10),2,IF(AN36&gt;=B$10,3))))</f>
        <v/>
      </c>
      <c r="AQ36" s="185" t="str">
        <f aca="false">IF(B36&lt;&gt;"",IFERROR(IF((SUMIF(D$20:AI$20, "CLO3", D36:AI36)/AO$8)=0,"",(SUMIF(D$20:AI$20, "CLO3", D36:AI36)/AO$8)),""),"")</f>
        <v/>
      </c>
      <c r="AR36" s="115" t="str">
        <f aca="false">IF(AQ36="","",IF(AQ36&gt;=B$10,"Y","N"))</f>
        <v/>
      </c>
      <c r="AS36" s="115" t="str">
        <f aca="false">IF(AQ36="","",IF(AQ36&lt;50%,1,IF(AND(AQ36&gt;=50%,AQ36&lt;B$10),2,IF(AQ36&gt;=B$10,3))))</f>
        <v/>
      </c>
      <c r="AT36" s="185" t="str">
        <f aca="false">IF(B36&lt;&gt;"",IFERROR(IF((SUMIF(D$20:AI$20, "CLO4", D36:AI36)/AO$9)=0,"",(SUMIF(D$20:AI$20, "CLO4", D36:AI36)/AO$9)),""),"")</f>
        <v/>
      </c>
      <c r="AU36" s="115" t="str">
        <f aca="false">IF(AT36="","",IF(AT36&gt;=B$10,"Y","N"))</f>
        <v/>
      </c>
      <c r="AV36" s="115" t="str">
        <f aca="false">IF(AT36="","",IF(AT36&lt;50%,1,IF(AND(AT36&gt;=50%,AT36&lt;B$10),2,IF(AT36&gt;=B$10,3))))</f>
        <v/>
      </c>
      <c r="AW36" s="185" t="str">
        <f aca="false">IF(B36&lt;&gt;"",IFERROR(IF((SUMIF(D$20:AI$20, "CLO5", D36:AI36)/AO$10)=0,"",(SUMIF(D$20:AI$20, "CLO5", D36:AI36)/AO$10)),""),"")</f>
        <v/>
      </c>
      <c r="AX36" s="115" t="str">
        <f aca="false">IF(AW36="","",IF(AW36&gt;=B$10,"Y","N"))</f>
        <v/>
      </c>
      <c r="AY36" s="115" t="str">
        <f aca="false">IF(AW36="","",IF(AW36&lt;50%,1,IF(AND(AW36&gt;=50%,AW36&lt;B$10),2,IF(AW36&gt;=B$10,3))))</f>
        <v/>
      </c>
      <c r="AZ36" s="114" t="str">
        <f aca="false">IF(B36&lt;&gt;"",IFERROR(IF((SUMIF(D$20:AI$20, "CLO6", D36:AI36)/AO$11)=0,"",(SUMIF(D$20:AI$20, "CLO6", D36:AI36)/AO$11)),""),"")</f>
        <v/>
      </c>
      <c r="BA36" s="115" t="str">
        <f aca="false">IF(AZ36="","",IF(AZ36&gt;=B$10,"Y","N"))</f>
        <v/>
      </c>
      <c r="BB36" s="115" t="str">
        <f aca="false">IF(BA36="","",IF(BA36&lt;50%,1,IF(AND(BA36&gt;=50%,BA36&lt;B$10),2,IF(BA36&gt;=B$10,3))))</f>
        <v/>
      </c>
      <c r="BC36" s="114" t="str">
        <f aca="false">IF(B36&lt;&gt;"",IFERROR(IF((SUMIF(D$20:AI$20, "CLO7", D36:AI36)/AO$12)=0,"",(SUMIF(D$20:AI$20, "CLO7", D36:AI36)/AO$12)),""),"")</f>
        <v/>
      </c>
      <c r="BD36" s="115" t="str">
        <f aca="false">IF(BC36="","",IF(BC36&gt;=B$10,"Y","N"))</f>
        <v/>
      </c>
      <c r="BE36" s="115" t="str">
        <f aca="false">IF(BD36="","",IF(BD36&lt;50%,1,IF(AND(BD36&gt;=50%,BD36&lt;B$10),2,IF(BD36&gt;=B$10,3))))</f>
        <v/>
      </c>
      <c r="BF36" s="114" t="str">
        <f aca="false">IF(B36&lt;&gt;"",IFERROR(IF((SUMIF(D$20:AI$20, "CLO8", D36:AI36)/AO$13)=0,"",(SUMIF(D$20:AI$20, "CLO8", D36:AI36)/AO$13)),""),"")</f>
        <v/>
      </c>
      <c r="BG36" s="115" t="str">
        <f aca="false">IF(BF36="","",IF(BF36&gt;=B$10,"Y","N"))</f>
        <v/>
      </c>
      <c r="BH36" s="115" t="str">
        <f aca="false">IF(BG36="","",IF(BG36&lt;50%,1,IF(AND(BG36&gt;=50%,BG36&lt;B$10),2,IF(BG36&gt;=B$10,3))))</f>
        <v/>
      </c>
      <c r="BI36" s="114" t="str">
        <f aca="false">IF(B36&lt;&gt;"",IFERROR(IF((SUMIF(D$20:AI$20, "CLO9", D36:AI36)/AO$14)=0,"",(SUMIF(D$20:AI$20, "CLO9", D36:AI36)/AO$14)),""),"")</f>
        <v/>
      </c>
      <c r="BJ36" s="115" t="str">
        <f aca="false">IF(BI36="","",IF(BI36&gt;=B$10,"Y","N"))</f>
        <v/>
      </c>
      <c r="BK36" s="115" t="str">
        <f aca="false">IF(BJ36="","",IF(BJ36&lt;50%,1,IF(AND(BJ36&gt;=50%,BJ36&lt;B$10),2,IF(BJ36&gt;=B$10,3))))</f>
        <v/>
      </c>
      <c r="BL36" s="114" t="str">
        <f aca="false">IF(B36&lt;&gt;"",IFERROR(IF((SUMIF(D$20:AI$20,"CLO10",D36:AI36)/AO$15)=0,"",(SUMIF(D$20:AI$20,"CLO10",D36:AI36)/AO$15)),""),"")</f>
        <v/>
      </c>
      <c r="BM36" s="115" t="str">
        <f aca="false">IF(BL36="","",IF(BL36&gt;=B$10,"Y","N"))</f>
        <v/>
      </c>
      <c r="BN36" s="115" t="str">
        <f aca="false">IF(BM36="","",IF(BM36&lt;50%,1,IF(AND(BM36&gt;=50%,BM36&lt;B$10),2,IF(BM36&gt;=B$10,3))))</f>
        <v/>
      </c>
      <c r="BO36" s="8"/>
      <c r="BP36" s="8"/>
    </row>
    <row r="37" customFormat="false" ht="15.75" hidden="false" customHeight="true" outlineLevel="0" collapsed="false">
      <c r="A37" s="183" t="str">
        <f aca="false">IF(B$6="LECTURE",IF('Database (LECTURE-RES-PRAC)'!A32="","",'Database (LECTURE-RES-PRAC)'!A32),"")</f>
        <v/>
      </c>
      <c r="B37" s="184" t="str">
        <f aca="false">IF(B$6="LECTURE",IF('Database (LECTURE-RES-PRAC)'!B32="","",'Database (LECTURE-RES-PRAC)'!B32),"")</f>
        <v/>
      </c>
      <c r="C37" s="183" t="str">
        <f aca="false">IF(B37&lt;&gt;"",'Database (LECTURE-RES-PRAC)'!C32,"")</f>
        <v/>
      </c>
      <c r="D37" s="117"/>
      <c r="E37" s="52"/>
      <c r="F37" s="52"/>
      <c r="G37" s="52"/>
      <c r="H37" s="52"/>
      <c r="I37" s="52"/>
      <c r="J37" s="52"/>
      <c r="K37" s="52"/>
      <c r="L37" s="52"/>
      <c r="M37" s="52"/>
      <c r="N37" s="181" t="str">
        <f aca="false">IF(B37&lt;&gt;"",SUM(D37:M37),"")</f>
        <v/>
      </c>
      <c r="O37" s="52"/>
      <c r="P37" s="52"/>
      <c r="Q37" s="52"/>
      <c r="R37" s="52"/>
      <c r="S37" s="52"/>
      <c r="T37" s="52"/>
      <c r="U37" s="52"/>
      <c r="V37" s="52"/>
      <c r="W37" s="52"/>
      <c r="X37" s="52"/>
      <c r="Y37" s="181" t="str">
        <f aca="false">IF(B37&lt;&gt;"",SUM(O37:X37),"")</f>
        <v/>
      </c>
      <c r="Z37" s="52"/>
      <c r="AA37" s="52"/>
      <c r="AB37" s="52"/>
      <c r="AC37" s="52"/>
      <c r="AD37" s="52"/>
      <c r="AE37" s="52"/>
      <c r="AF37" s="52"/>
      <c r="AG37" s="52"/>
      <c r="AH37" s="52"/>
      <c r="AI37" s="52"/>
      <c r="AJ37" s="182" t="str">
        <f aca="false">IF(B37&lt;&gt;"",SUM(Z37:AI37),"")</f>
        <v/>
      </c>
      <c r="AK37" s="185" t="str">
        <f aca="false">IF(B37&lt;&gt;"",IFERROR(IF((SUMIF(D$20:AI$20, "CLO1", D37:AI37)/AO$6)=0,"",(SUMIF(D$20:AI$20, "CLO1", D37:AI37)/AO$6)),""),"")</f>
        <v/>
      </c>
      <c r="AL37" s="115" t="str">
        <f aca="false">IF(AK37="","",IF(AK37&gt;=B$10,"Y","N"))</f>
        <v/>
      </c>
      <c r="AM37" s="115" t="str">
        <f aca="false">IF(AK37="","",IF(AK37&lt;50%,1,IF(AND(AK37&gt;=50%,AK37&lt;B$10),2,IF(AK37&gt;=B$10,3))))</f>
        <v/>
      </c>
      <c r="AN37" s="185" t="str">
        <f aca="false">IF(B37&lt;&gt;"",IFERROR(IF((SUMIF(D$20:AI$20, "CLO2", D37:AI37)/AO$7)=0,"",(SUMIF(D$20:AI$20, "CLO2", D37:AI37)/AO$7)),""),"")</f>
        <v/>
      </c>
      <c r="AO37" s="115" t="str">
        <f aca="false">IF(AN37="","",IF(AN37&gt;=B$10,"Y","N"))</f>
        <v/>
      </c>
      <c r="AP37" s="115" t="str">
        <f aca="false">IF(AN37="","",IF(AN37&lt;50%,1,IF(AND(AN37&gt;=50%,AN37&lt;B$10),2,IF(AN37&gt;=B$10,3))))</f>
        <v/>
      </c>
      <c r="AQ37" s="185" t="str">
        <f aca="false">IF(B37&lt;&gt;"",IFERROR(IF((SUMIF(D$20:AI$20, "CLO3", D37:AI37)/AO$8)=0,"",(SUMIF(D$20:AI$20, "CLO3", D37:AI37)/AO$8)),""),"")</f>
        <v/>
      </c>
      <c r="AR37" s="115" t="str">
        <f aca="false">IF(AQ37="","",IF(AQ37&gt;=B$10,"Y","N"))</f>
        <v/>
      </c>
      <c r="AS37" s="115" t="str">
        <f aca="false">IF(AQ37="","",IF(AQ37&lt;50%,1,IF(AND(AQ37&gt;=50%,AQ37&lt;B$10),2,IF(AQ37&gt;=B$10,3))))</f>
        <v/>
      </c>
      <c r="AT37" s="185" t="str">
        <f aca="false">IF(B37&lt;&gt;"",IFERROR(IF((SUMIF(D$20:AI$20, "CLO4", D37:AI37)/AO$9)=0,"",(SUMIF(D$20:AI$20, "CLO4", D37:AI37)/AO$9)),""),"")</f>
        <v/>
      </c>
      <c r="AU37" s="115" t="str">
        <f aca="false">IF(AT37="","",IF(AT37&gt;=B$10,"Y","N"))</f>
        <v/>
      </c>
      <c r="AV37" s="115" t="str">
        <f aca="false">IF(AT37="","",IF(AT37&lt;50%,1,IF(AND(AT37&gt;=50%,AT37&lt;B$10),2,IF(AT37&gt;=B$10,3))))</f>
        <v/>
      </c>
      <c r="AW37" s="185" t="str">
        <f aca="false">IF(B37&lt;&gt;"",IFERROR(IF((SUMIF(D$20:AI$20, "CLO5", D37:AI37)/AO$10)=0,"",(SUMIF(D$20:AI$20, "CLO5", D37:AI37)/AO$10)),""),"")</f>
        <v/>
      </c>
      <c r="AX37" s="115" t="str">
        <f aca="false">IF(AW37="","",IF(AW37&gt;=B$10,"Y","N"))</f>
        <v/>
      </c>
      <c r="AY37" s="115" t="str">
        <f aca="false">IF(AW37="","",IF(AW37&lt;50%,1,IF(AND(AW37&gt;=50%,AW37&lt;B$10),2,IF(AW37&gt;=B$10,3))))</f>
        <v/>
      </c>
      <c r="AZ37" s="114" t="str">
        <f aca="false">IF(B37&lt;&gt;"",IFERROR(IF((SUMIF(D$20:AI$20, "CLO6", D37:AI37)/AO$11)=0,"",(SUMIF(D$20:AI$20, "CLO6", D37:AI37)/AO$11)),""),"")</f>
        <v/>
      </c>
      <c r="BA37" s="115" t="str">
        <f aca="false">IF(AZ37="","",IF(AZ37&gt;=B$10,"Y","N"))</f>
        <v/>
      </c>
      <c r="BB37" s="115" t="str">
        <f aca="false">IF(BA37="","",IF(BA37&lt;50%,1,IF(AND(BA37&gt;=50%,BA37&lt;B$10),2,IF(BA37&gt;=B$10,3))))</f>
        <v/>
      </c>
      <c r="BC37" s="114" t="str">
        <f aca="false">IF(B37&lt;&gt;"",IFERROR(IF((SUMIF(D$20:AI$20, "CLO7", D37:AI37)/AO$12)=0,"",(SUMIF(D$20:AI$20, "CLO7", D37:AI37)/AO$12)),""),"")</f>
        <v/>
      </c>
      <c r="BD37" s="115" t="str">
        <f aca="false">IF(BC37="","",IF(BC37&gt;=B$10,"Y","N"))</f>
        <v/>
      </c>
      <c r="BE37" s="115" t="str">
        <f aca="false">IF(BD37="","",IF(BD37&lt;50%,1,IF(AND(BD37&gt;=50%,BD37&lt;B$10),2,IF(BD37&gt;=B$10,3))))</f>
        <v/>
      </c>
      <c r="BF37" s="114" t="str">
        <f aca="false">IF(B37&lt;&gt;"",IFERROR(IF((SUMIF(D$20:AI$20, "CLO8", D37:AI37)/AO$13)=0,"",(SUMIF(D$20:AI$20, "CLO8", D37:AI37)/AO$13)),""),"")</f>
        <v/>
      </c>
      <c r="BG37" s="115" t="str">
        <f aca="false">IF(BF37="","",IF(BF37&gt;=B$10,"Y","N"))</f>
        <v/>
      </c>
      <c r="BH37" s="115" t="str">
        <f aca="false">IF(BG37="","",IF(BG37&lt;50%,1,IF(AND(BG37&gt;=50%,BG37&lt;B$10),2,IF(BG37&gt;=B$10,3))))</f>
        <v/>
      </c>
      <c r="BI37" s="114" t="str">
        <f aca="false">IF(B37&lt;&gt;"",IFERROR(IF((SUMIF(D$20:AI$20, "CLO9", D37:AI37)/AO$14)=0,"",(SUMIF(D$20:AI$20, "CLO9", D37:AI37)/AO$14)),""),"")</f>
        <v/>
      </c>
      <c r="BJ37" s="115" t="str">
        <f aca="false">IF(BI37="","",IF(BI37&gt;=B$10,"Y","N"))</f>
        <v/>
      </c>
      <c r="BK37" s="115" t="str">
        <f aca="false">IF(BJ37="","",IF(BJ37&lt;50%,1,IF(AND(BJ37&gt;=50%,BJ37&lt;B$10),2,IF(BJ37&gt;=B$10,3))))</f>
        <v/>
      </c>
      <c r="BL37" s="114" t="str">
        <f aca="false">IF(B37&lt;&gt;"",IFERROR(IF((SUMIF(D$20:AI$20,"CLO10",D37:AI37)/AO$15)=0,"",(SUMIF(D$20:AI$20,"CLO10",D37:AI37)/AO$15)),""),"")</f>
        <v/>
      </c>
      <c r="BM37" s="115" t="str">
        <f aca="false">IF(BL37="","",IF(BL37&gt;=B$10,"Y","N"))</f>
        <v/>
      </c>
      <c r="BN37" s="115" t="str">
        <f aca="false">IF(BM37="","",IF(BM37&lt;50%,1,IF(AND(BM37&gt;=50%,BM37&lt;B$10),2,IF(BM37&gt;=B$10,3))))</f>
        <v/>
      </c>
      <c r="BO37" s="8"/>
      <c r="BP37" s="8"/>
    </row>
    <row r="38" customFormat="false" ht="15.75" hidden="false" customHeight="true" outlineLevel="0" collapsed="false">
      <c r="A38" s="183" t="str">
        <f aca="false">IF(B$6="LECTURE",IF('Database (LECTURE-RES-PRAC)'!A33="","",'Database (LECTURE-RES-PRAC)'!A33),"")</f>
        <v/>
      </c>
      <c r="B38" s="184" t="str">
        <f aca="false">IF(B$6="LECTURE",IF('Database (LECTURE-RES-PRAC)'!B33="","",'Database (LECTURE-RES-PRAC)'!B33),"")</f>
        <v/>
      </c>
      <c r="C38" s="183" t="str">
        <f aca="false">IF(B38&lt;&gt;"",'Database (LECTURE-RES-PRAC)'!C33,"")</f>
        <v/>
      </c>
      <c r="D38" s="117"/>
      <c r="E38" s="52"/>
      <c r="F38" s="52"/>
      <c r="G38" s="52"/>
      <c r="H38" s="52"/>
      <c r="I38" s="52"/>
      <c r="J38" s="52"/>
      <c r="K38" s="52"/>
      <c r="L38" s="52"/>
      <c r="M38" s="52"/>
      <c r="N38" s="181" t="str">
        <f aca="false">IF(B38&lt;&gt;"",SUM(D38:M38),"")</f>
        <v/>
      </c>
      <c r="O38" s="52"/>
      <c r="P38" s="52"/>
      <c r="Q38" s="52"/>
      <c r="R38" s="52"/>
      <c r="S38" s="52"/>
      <c r="T38" s="52"/>
      <c r="U38" s="52"/>
      <c r="V38" s="52"/>
      <c r="W38" s="52"/>
      <c r="X38" s="52"/>
      <c r="Y38" s="181" t="str">
        <f aca="false">IF(B38&lt;&gt;"",SUM(O38:X38),"")</f>
        <v/>
      </c>
      <c r="Z38" s="52"/>
      <c r="AA38" s="52"/>
      <c r="AB38" s="52"/>
      <c r="AC38" s="52"/>
      <c r="AD38" s="52"/>
      <c r="AE38" s="52"/>
      <c r="AF38" s="52"/>
      <c r="AG38" s="52"/>
      <c r="AH38" s="52"/>
      <c r="AI38" s="52"/>
      <c r="AJ38" s="182" t="str">
        <f aca="false">IF(B38&lt;&gt;"",SUM(Z38:AI38),"")</f>
        <v/>
      </c>
      <c r="AK38" s="185" t="str">
        <f aca="false">IF(B38&lt;&gt;"",IFERROR(IF((SUMIF(D$20:AI$20, "CLO1", D38:AI38)/AO$6)=0,"",(SUMIF(D$20:AI$20, "CLO1", D38:AI38)/AO$6)),""),"")</f>
        <v/>
      </c>
      <c r="AL38" s="115" t="str">
        <f aca="false">IF(AK38="","",IF(AK38&gt;=B$10,"Y","N"))</f>
        <v/>
      </c>
      <c r="AM38" s="115" t="str">
        <f aca="false">IF(AK38="","",IF(AK38&lt;50%,1,IF(AND(AK38&gt;=50%,AK38&lt;B$10),2,IF(AK38&gt;=B$10,3))))</f>
        <v/>
      </c>
      <c r="AN38" s="185" t="str">
        <f aca="false">IF(B38&lt;&gt;"",IFERROR(IF((SUMIF(D$20:AI$20, "CLO2", D38:AI38)/AO$7)=0,"",(SUMIF(D$20:AI$20, "CLO2", D38:AI38)/AO$7)),""),"")</f>
        <v/>
      </c>
      <c r="AO38" s="115" t="str">
        <f aca="false">IF(AN38="","",IF(AN38&gt;=B$10,"Y","N"))</f>
        <v/>
      </c>
      <c r="AP38" s="115" t="str">
        <f aca="false">IF(AN38="","",IF(AN38&lt;50%,1,IF(AND(AN38&gt;=50%,AN38&lt;B$10),2,IF(AN38&gt;=B$10,3))))</f>
        <v/>
      </c>
      <c r="AQ38" s="185" t="str">
        <f aca="false">IF(B38&lt;&gt;"",IFERROR(IF((SUMIF(D$20:AI$20, "CLO3", D38:AI38)/AO$8)=0,"",(SUMIF(D$20:AI$20, "CLO3", D38:AI38)/AO$8)),""),"")</f>
        <v/>
      </c>
      <c r="AR38" s="115" t="str">
        <f aca="false">IF(AQ38="","",IF(AQ38&gt;=B$10,"Y","N"))</f>
        <v/>
      </c>
      <c r="AS38" s="115" t="str">
        <f aca="false">IF(AQ38="","",IF(AQ38&lt;50%,1,IF(AND(AQ38&gt;=50%,AQ38&lt;B$10),2,IF(AQ38&gt;=B$10,3))))</f>
        <v/>
      </c>
      <c r="AT38" s="185" t="str">
        <f aca="false">IF(B38&lt;&gt;"",IFERROR(IF((SUMIF(D$20:AI$20, "CLO4", D38:AI38)/AO$9)=0,"",(SUMIF(D$20:AI$20, "CLO4", D38:AI38)/AO$9)),""),"")</f>
        <v/>
      </c>
      <c r="AU38" s="115" t="str">
        <f aca="false">IF(AT38="","",IF(AT38&gt;=B$10,"Y","N"))</f>
        <v/>
      </c>
      <c r="AV38" s="115" t="str">
        <f aca="false">IF(AT38="","",IF(AT38&lt;50%,1,IF(AND(AT38&gt;=50%,AT38&lt;B$10),2,IF(AT38&gt;=B$10,3))))</f>
        <v/>
      </c>
      <c r="AW38" s="185" t="str">
        <f aca="false">IF(B38&lt;&gt;"",IFERROR(IF((SUMIF(D$20:AI$20, "CLO5", D38:AI38)/AO$10)=0,"",(SUMIF(D$20:AI$20, "CLO5", D38:AI38)/AO$10)),""),"")</f>
        <v/>
      </c>
      <c r="AX38" s="115" t="str">
        <f aca="false">IF(AW38="","",IF(AW38&gt;=B$10,"Y","N"))</f>
        <v/>
      </c>
      <c r="AY38" s="115" t="str">
        <f aca="false">IF(AW38="","",IF(AW38&lt;50%,1,IF(AND(AW38&gt;=50%,AW38&lt;B$10),2,IF(AW38&gt;=B$10,3))))</f>
        <v/>
      </c>
      <c r="AZ38" s="114" t="str">
        <f aca="false">IF(B38&lt;&gt;"",IFERROR(IF((SUMIF(D$20:AI$20, "CLO6", D38:AI38)/AO$11)=0,"",(SUMIF(D$20:AI$20, "CLO6", D38:AI38)/AO$11)),""),"")</f>
        <v/>
      </c>
      <c r="BA38" s="115" t="str">
        <f aca="false">IF(AZ38="","",IF(AZ38&gt;=B$10,"Y","N"))</f>
        <v/>
      </c>
      <c r="BB38" s="115" t="str">
        <f aca="false">IF(BA38="","",IF(BA38&lt;50%,1,IF(AND(BA38&gt;=50%,BA38&lt;B$10),2,IF(BA38&gt;=B$10,3))))</f>
        <v/>
      </c>
      <c r="BC38" s="114" t="str">
        <f aca="false">IF(B38&lt;&gt;"",IFERROR(IF((SUMIF(D$20:AI$20, "CLO7", D38:AI38)/AO$12)=0,"",(SUMIF(D$20:AI$20, "CLO7", D38:AI38)/AO$12)),""),"")</f>
        <v/>
      </c>
      <c r="BD38" s="115" t="str">
        <f aca="false">IF(BC38="","",IF(BC38&gt;=B$10,"Y","N"))</f>
        <v/>
      </c>
      <c r="BE38" s="115" t="str">
        <f aca="false">IF(BD38="","",IF(BD38&lt;50%,1,IF(AND(BD38&gt;=50%,BD38&lt;B$10),2,IF(BD38&gt;=B$10,3))))</f>
        <v/>
      </c>
      <c r="BF38" s="114" t="str">
        <f aca="false">IF(B38&lt;&gt;"",IFERROR(IF((SUMIF(D$20:AI$20, "CLO8", D38:AI38)/AO$13)=0,"",(SUMIF(D$20:AI$20, "CLO8", D38:AI38)/AO$13)),""),"")</f>
        <v/>
      </c>
      <c r="BG38" s="115" t="str">
        <f aca="false">IF(BF38="","",IF(BF38&gt;=B$10,"Y","N"))</f>
        <v/>
      </c>
      <c r="BH38" s="115" t="str">
        <f aca="false">IF(BG38="","",IF(BG38&lt;50%,1,IF(AND(BG38&gt;=50%,BG38&lt;B$10),2,IF(BG38&gt;=B$10,3))))</f>
        <v/>
      </c>
      <c r="BI38" s="114" t="str">
        <f aca="false">IF(B38&lt;&gt;"",IFERROR(IF((SUMIF(D$20:AI$20, "CLO9", D38:AI38)/AO$14)=0,"",(SUMIF(D$20:AI$20, "CLO9", D38:AI38)/AO$14)),""),"")</f>
        <v/>
      </c>
      <c r="BJ38" s="115" t="str">
        <f aca="false">IF(BI38="","",IF(BI38&gt;=B$10,"Y","N"))</f>
        <v/>
      </c>
      <c r="BK38" s="115" t="str">
        <f aca="false">IF(BJ38="","",IF(BJ38&lt;50%,1,IF(AND(BJ38&gt;=50%,BJ38&lt;B$10),2,IF(BJ38&gt;=B$10,3))))</f>
        <v/>
      </c>
      <c r="BL38" s="114" t="str">
        <f aca="false">IF(B38&lt;&gt;"",IFERROR(IF((SUMIF(D$20:AI$20,"CLO10",D38:AI38)/AO$15)=0,"",(SUMIF(D$20:AI$20,"CLO10",D38:AI38)/AO$15)),""),"")</f>
        <v/>
      </c>
      <c r="BM38" s="115" t="str">
        <f aca="false">IF(BL38="","",IF(BL38&gt;=B$10,"Y","N"))</f>
        <v/>
      </c>
      <c r="BN38" s="115" t="str">
        <f aca="false">IF(BM38="","",IF(BM38&lt;50%,1,IF(AND(BM38&gt;=50%,BM38&lt;B$10),2,IF(BM38&gt;=B$10,3))))</f>
        <v/>
      </c>
      <c r="BO38" s="8"/>
      <c r="BP38" s="8"/>
    </row>
    <row r="39" customFormat="false" ht="15.75" hidden="false" customHeight="true" outlineLevel="0" collapsed="false">
      <c r="A39" s="183" t="str">
        <f aca="false">IF(B$6="LECTURE",IF('Database (LECTURE-RES-PRAC)'!A34="","",'Database (LECTURE-RES-PRAC)'!A34),"")</f>
        <v/>
      </c>
      <c r="B39" s="184" t="str">
        <f aca="false">IF(B$6="LECTURE",IF('Database (LECTURE-RES-PRAC)'!B34="","",'Database (LECTURE-RES-PRAC)'!B34),"")</f>
        <v/>
      </c>
      <c r="C39" s="183" t="str">
        <f aca="false">IF(B39&lt;&gt;"",'Database (LECTURE-RES-PRAC)'!C34,"")</f>
        <v/>
      </c>
      <c r="D39" s="117"/>
      <c r="E39" s="52"/>
      <c r="F39" s="52"/>
      <c r="G39" s="52"/>
      <c r="H39" s="52"/>
      <c r="I39" s="52"/>
      <c r="J39" s="52"/>
      <c r="K39" s="52"/>
      <c r="L39" s="52"/>
      <c r="M39" s="52"/>
      <c r="N39" s="181" t="str">
        <f aca="false">IF(B39&lt;&gt;"",SUM(D39:M39),"")</f>
        <v/>
      </c>
      <c r="O39" s="52"/>
      <c r="P39" s="52"/>
      <c r="Q39" s="52"/>
      <c r="R39" s="52"/>
      <c r="S39" s="52"/>
      <c r="T39" s="52"/>
      <c r="U39" s="52"/>
      <c r="V39" s="52"/>
      <c r="W39" s="52"/>
      <c r="X39" s="52"/>
      <c r="Y39" s="181" t="str">
        <f aca="false">IF(B39&lt;&gt;"",SUM(O39:X39),"")</f>
        <v/>
      </c>
      <c r="Z39" s="52"/>
      <c r="AA39" s="52"/>
      <c r="AB39" s="52"/>
      <c r="AC39" s="52"/>
      <c r="AD39" s="52"/>
      <c r="AE39" s="52"/>
      <c r="AF39" s="52"/>
      <c r="AG39" s="52"/>
      <c r="AH39" s="52"/>
      <c r="AI39" s="52"/>
      <c r="AJ39" s="182" t="str">
        <f aca="false">IF(B39&lt;&gt;"",SUM(Z39:AI39),"")</f>
        <v/>
      </c>
      <c r="AK39" s="185" t="str">
        <f aca="false">IF(B39&lt;&gt;"",IFERROR(IF((SUMIF(D$20:AI$20, "CLO1", D39:AI39)/AO$6)=0,"",(SUMIF(D$20:AI$20, "CLO1", D39:AI39)/AO$6)),""),"")</f>
        <v/>
      </c>
      <c r="AL39" s="115" t="str">
        <f aca="false">IF(AK39="","",IF(AK39&gt;=B$10,"Y","N"))</f>
        <v/>
      </c>
      <c r="AM39" s="115" t="str">
        <f aca="false">IF(AK39="","",IF(AK39&lt;50%,1,IF(AND(AK39&gt;=50%,AK39&lt;B$10),2,IF(AK39&gt;=B$10,3))))</f>
        <v/>
      </c>
      <c r="AN39" s="185" t="str">
        <f aca="false">IF(B39&lt;&gt;"",IFERROR(IF((SUMIF(D$20:AI$20, "CLO2", D39:AI39)/AO$7)=0,"",(SUMIF(D$20:AI$20, "CLO2", D39:AI39)/AO$7)),""),"")</f>
        <v/>
      </c>
      <c r="AO39" s="115" t="str">
        <f aca="false">IF(AN39="","",IF(AN39&gt;=B$10,"Y","N"))</f>
        <v/>
      </c>
      <c r="AP39" s="115" t="str">
        <f aca="false">IF(AN39="","",IF(AN39&lt;50%,1,IF(AND(AN39&gt;=50%,AN39&lt;B$10),2,IF(AN39&gt;=B$10,3))))</f>
        <v/>
      </c>
      <c r="AQ39" s="185" t="str">
        <f aca="false">IF(B39&lt;&gt;"",IFERROR(IF((SUMIF(D$20:AI$20, "CLO3", D39:AI39)/AO$8)=0,"",(SUMIF(D$20:AI$20, "CLO3", D39:AI39)/AO$8)),""),"")</f>
        <v/>
      </c>
      <c r="AR39" s="115" t="str">
        <f aca="false">IF(AQ39="","",IF(AQ39&gt;=B$10,"Y","N"))</f>
        <v/>
      </c>
      <c r="AS39" s="115" t="str">
        <f aca="false">IF(AQ39="","",IF(AQ39&lt;50%,1,IF(AND(AQ39&gt;=50%,AQ39&lt;B$10),2,IF(AQ39&gt;=B$10,3))))</f>
        <v/>
      </c>
      <c r="AT39" s="185" t="str">
        <f aca="false">IF(B39&lt;&gt;"",IFERROR(IF((SUMIF(D$20:AI$20, "CLO4", D39:AI39)/AO$9)=0,"",(SUMIF(D$20:AI$20, "CLO4", D39:AI39)/AO$9)),""),"")</f>
        <v/>
      </c>
      <c r="AU39" s="115" t="str">
        <f aca="false">IF(AT39="","",IF(AT39&gt;=B$10,"Y","N"))</f>
        <v/>
      </c>
      <c r="AV39" s="115" t="str">
        <f aca="false">IF(AT39="","",IF(AT39&lt;50%,1,IF(AND(AT39&gt;=50%,AT39&lt;B$10),2,IF(AT39&gt;=B$10,3))))</f>
        <v/>
      </c>
      <c r="AW39" s="185" t="str">
        <f aca="false">IF(B39&lt;&gt;"",IFERROR(IF((SUMIF(D$20:AI$20, "CLO5", D39:AI39)/AO$10)=0,"",(SUMIF(D$20:AI$20, "CLO5", D39:AI39)/AO$10)),""),"")</f>
        <v/>
      </c>
      <c r="AX39" s="115" t="str">
        <f aca="false">IF(AW39="","",IF(AW39&gt;=B$10,"Y","N"))</f>
        <v/>
      </c>
      <c r="AY39" s="115" t="str">
        <f aca="false">IF(AW39="","",IF(AW39&lt;50%,1,IF(AND(AW39&gt;=50%,AW39&lt;B$10),2,IF(AW39&gt;=B$10,3))))</f>
        <v/>
      </c>
      <c r="AZ39" s="114" t="str">
        <f aca="false">IF(B39&lt;&gt;"",IFERROR(IF((SUMIF(D$20:AI$20, "CLO6", D39:AI39)/AO$11)=0,"",(SUMIF(D$20:AI$20, "CLO6", D39:AI39)/AO$11)),""),"")</f>
        <v/>
      </c>
      <c r="BA39" s="115" t="str">
        <f aca="false">IF(AZ39="","",IF(AZ39&gt;=B$10,"Y","N"))</f>
        <v/>
      </c>
      <c r="BB39" s="115" t="str">
        <f aca="false">IF(BA39="","",IF(BA39&lt;50%,1,IF(AND(BA39&gt;=50%,BA39&lt;B$10),2,IF(BA39&gt;=B$10,3))))</f>
        <v/>
      </c>
      <c r="BC39" s="114" t="str">
        <f aca="false">IF(B39&lt;&gt;"",IFERROR(IF((SUMIF(D$20:AI$20, "CLO7", D39:AI39)/AO$12)=0,"",(SUMIF(D$20:AI$20, "CLO7", D39:AI39)/AO$12)),""),"")</f>
        <v/>
      </c>
      <c r="BD39" s="115" t="str">
        <f aca="false">IF(BC39="","",IF(BC39&gt;=B$10,"Y","N"))</f>
        <v/>
      </c>
      <c r="BE39" s="115" t="str">
        <f aca="false">IF(BD39="","",IF(BD39&lt;50%,1,IF(AND(BD39&gt;=50%,BD39&lt;B$10),2,IF(BD39&gt;=B$10,3))))</f>
        <v/>
      </c>
      <c r="BF39" s="114" t="str">
        <f aca="false">IF(B39&lt;&gt;"",IFERROR(IF((SUMIF(D$20:AI$20, "CLO8", D39:AI39)/AO$13)=0,"",(SUMIF(D$20:AI$20, "CLO8", D39:AI39)/AO$13)),""),"")</f>
        <v/>
      </c>
      <c r="BG39" s="115" t="str">
        <f aca="false">IF(BF39="","",IF(BF39&gt;=B$10,"Y","N"))</f>
        <v/>
      </c>
      <c r="BH39" s="115" t="str">
        <f aca="false">IF(BG39="","",IF(BG39&lt;50%,1,IF(AND(BG39&gt;=50%,BG39&lt;B$10),2,IF(BG39&gt;=B$10,3))))</f>
        <v/>
      </c>
      <c r="BI39" s="114" t="str">
        <f aca="false">IF(B39&lt;&gt;"",IFERROR(IF((SUMIF(D$20:AI$20, "CLO9", D39:AI39)/AO$14)=0,"",(SUMIF(D$20:AI$20, "CLO9", D39:AI39)/AO$14)),""),"")</f>
        <v/>
      </c>
      <c r="BJ39" s="115" t="str">
        <f aca="false">IF(BI39="","",IF(BI39&gt;=B$10,"Y","N"))</f>
        <v/>
      </c>
      <c r="BK39" s="115" t="str">
        <f aca="false">IF(BJ39="","",IF(BJ39&lt;50%,1,IF(AND(BJ39&gt;=50%,BJ39&lt;B$10),2,IF(BJ39&gt;=B$10,3))))</f>
        <v/>
      </c>
      <c r="BL39" s="114" t="str">
        <f aca="false">IF(B39&lt;&gt;"",IFERROR(IF((SUMIF(D$20:AI$20,"CLO10",D39:AI39)/AO$15)=0,"",(SUMIF(D$20:AI$20,"CLO10",D39:AI39)/AO$15)),""),"")</f>
        <v/>
      </c>
      <c r="BM39" s="115" t="str">
        <f aca="false">IF(BL39="","",IF(BL39&gt;=B$10,"Y","N"))</f>
        <v/>
      </c>
      <c r="BN39" s="115" t="str">
        <f aca="false">IF(BM39="","",IF(BM39&lt;50%,1,IF(AND(BM39&gt;=50%,BM39&lt;B$10),2,IF(BM39&gt;=B$10,3))))</f>
        <v/>
      </c>
      <c r="BO39" s="8"/>
      <c r="BP39" s="8"/>
    </row>
    <row r="40" customFormat="false" ht="15.75" hidden="false" customHeight="true" outlineLevel="0" collapsed="false">
      <c r="A40" s="183" t="str">
        <f aca="false">IF(B$6="LECTURE",IF('Database (LECTURE-RES-PRAC)'!A35="","",'Database (LECTURE-RES-PRAC)'!A35),"")</f>
        <v/>
      </c>
      <c r="B40" s="184" t="str">
        <f aca="false">IF(B$6="LECTURE",IF('Database (LECTURE-RES-PRAC)'!B35="","",'Database (LECTURE-RES-PRAC)'!B35),"")</f>
        <v/>
      </c>
      <c r="C40" s="183" t="str">
        <f aca="false">IF(B40&lt;&gt;"",'Database (LECTURE-RES-PRAC)'!C35,"")</f>
        <v/>
      </c>
      <c r="D40" s="117"/>
      <c r="E40" s="52"/>
      <c r="F40" s="52"/>
      <c r="G40" s="52"/>
      <c r="H40" s="52"/>
      <c r="I40" s="52"/>
      <c r="J40" s="52"/>
      <c r="K40" s="52"/>
      <c r="L40" s="52"/>
      <c r="M40" s="52"/>
      <c r="N40" s="181" t="str">
        <f aca="false">IF(B40&lt;&gt;"",SUM(D40:M40),"")</f>
        <v/>
      </c>
      <c r="O40" s="52"/>
      <c r="P40" s="52"/>
      <c r="Q40" s="52"/>
      <c r="R40" s="52"/>
      <c r="S40" s="52"/>
      <c r="T40" s="52"/>
      <c r="U40" s="52"/>
      <c r="V40" s="52"/>
      <c r="W40" s="52"/>
      <c r="X40" s="52"/>
      <c r="Y40" s="181" t="str">
        <f aca="false">IF(B40&lt;&gt;"",SUM(O40:X40),"")</f>
        <v/>
      </c>
      <c r="Z40" s="52"/>
      <c r="AA40" s="52"/>
      <c r="AB40" s="52"/>
      <c r="AC40" s="52"/>
      <c r="AD40" s="52"/>
      <c r="AE40" s="52"/>
      <c r="AF40" s="52"/>
      <c r="AG40" s="52"/>
      <c r="AH40" s="52"/>
      <c r="AI40" s="52"/>
      <c r="AJ40" s="182" t="str">
        <f aca="false">IF(B40&lt;&gt;"",SUM(Z40:AI40),"")</f>
        <v/>
      </c>
      <c r="AK40" s="185" t="str">
        <f aca="false">IF(B40&lt;&gt;"",IFERROR(IF((SUMIF(D$20:AI$20, "CLO1", D40:AI40)/AO$6)=0,"",(SUMIF(D$20:AI$20, "CLO1", D40:AI40)/AO$6)),""),"")</f>
        <v/>
      </c>
      <c r="AL40" s="115" t="str">
        <f aca="false">IF(AK40="","",IF(AK40&gt;=B$10,"Y","N"))</f>
        <v/>
      </c>
      <c r="AM40" s="115" t="str">
        <f aca="false">IF(AK40="","",IF(AK40&lt;50%,1,IF(AND(AK40&gt;=50%,AK40&lt;B$10),2,IF(AK40&gt;=B$10,3))))</f>
        <v/>
      </c>
      <c r="AN40" s="185" t="str">
        <f aca="false">IF(B40&lt;&gt;"",IFERROR(IF((SUMIF(D$20:AI$20, "CLO2", D40:AI40)/AO$7)=0,"",(SUMIF(D$20:AI$20, "CLO2", D40:AI40)/AO$7)),""),"")</f>
        <v/>
      </c>
      <c r="AO40" s="115" t="str">
        <f aca="false">IF(AN40="","",IF(AN40&gt;=B$10,"Y","N"))</f>
        <v/>
      </c>
      <c r="AP40" s="115" t="str">
        <f aca="false">IF(AN40="","",IF(AN40&lt;50%,1,IF(AND(AN40&gt;=50%,AN40&lt;B$10),2,IF(AN40&gt;=B$10,3))))</f>
        <v/>
      </c>
      <c r="AQ40" s="185" t="str">
        <f aca="false">IF(B40&lt;&gt;"",IFERROR(IF((SUMIF(D$20:AI$20, "CLO3", D40:AI40)/AO$8)=0,"",(SUMIF(D$20:AI$20, "CLO3", D40:AI40)/AO$8)),""),"")</f>
        <v/>
      </c>
      <c r="AR40" s="115" t="str">
        <f aca="false">IF(AQ40="","",IF(AQ40&gt;=B$10,"Y","N"))</f>
        <v/>
      </c>
      <c r="AS40" s="115" t="str">
        <f aca="false">IF(AQ40="","",IF(AQ40&lt;50%,1,IF(AND(AQ40&gt;=50%,AQ40&lt;B$10),2,IF(AQ40&gt;=B$10,3))))</f>
        <v/>
      </c>
      <c r="AT40" s="185" t="str">
        <f aca="false">IF(B40&lt;&gt;"",IFERROR(IF((SUMIF(D$20:AI$20, "CLO4", D40:AI40)/AO$9)=0,"",(SUMIF(D$20:AI$20, "CLO4", D40:AI40)/AO$9)),""),"")</f>
        <v/>
      </c>
      <c r="AU40" s="115" t="str">
        <f aca="false">IF(AT40="","",IF(AT40&gt;=B$10,"Y","N"))</f>
        <v/>
      </c>
      <c r="AV40" s="115" t="str">
        <f aca="false">IF(AT40="","",IF(AT40&lt;50%,1,IF(AND(AT40&gt;=50%,AT40&lt;B$10),2,IF(AT40&gt;=B$10,3))))</f>
        <v/>
      </c>
      <c r="AW40" s="185" t="str">
        <f aca="false">IF(B40&lt;&gt;"",IFERROR(IF((SUMIF(D$20:AI$20, "CLO5", D40:AI40)/AO$10)=0,"",(SUMIF(D$20:AI$20, "CLO5", D40:AI40)/AO$10)),""),"")</f>
        <v/>
      </c>
      <c r="AX40" s="115" t="str">
        <f aca="false">IF(AW40="","",IF(AW40&gt;=B$10,"Y","N"))</f>
        <v/>
      </c>
      <c r="AY40" s="115" t="str">
        <f aca="false">IF(AW40="","",IF(AW40&lt;50%,1,IF(AND(AW40&gt;=50%,AW40&lt;B$10),2,IF(AW40&gt;=B$10,3))))</f>
        <v/>
      </c>
      <c r="AZ40" s="114" t="str">
        <f aca="false">IF(B40&lt;&gt;"",IFERROR(IF((SUMIF(D$20:AI$20, "CLO6", D40:AI40)/AO$11)=0,"",(SUMIF(D$20:AI$20, "CLO6", D40:AI40)/AO$11)),""),"")</f>
        <v/>
      </c>
      <c r="BA40" s="115" t="str">
        <f aca="false">IF(AZ40="","",IF(AZ40&gt;=B$10,"Y","N"))</f>
        <v/>
      </c>
      <c r="BB40" s="115" t="str">
        <f aca="false">IF(BA40="","",IF(BA40&lt;50%,1,IF(AND(BA40&gt;=50%,BA40&lt;B$10),2,IF(BA40&gt;=B$10,3))))</f>
        <v/>
      </c>
      <c r="BC40" s="114" t="str">
        <f aca="false">IF(B40&lt;&gt;"",IFERROR(IF((SUMIF(D$20:AI$20, "CLO7", D40:AI40)/AO$12)=0,"",(SUMIF(D$20:AI$20, "CLO7", D40:AI40)/AO$12)),""),"")</f>
        <v/>
      </c>
      <c r="BD40" s="115" t="str">
        <f aca="false">IF(BC40="","",IF(BC40&gt;=B$10,"Y","N"))</f>
        <v/>
      </c>
      <c r="BE40" s="115" t="str">
        <f aca="false">IF(BD40="","",IF(BD40&lt;50%,1,IF(AND(BD40&gt;=50%,BD40&lt;B$10),2,IF(BD40&gt;=B$10,3))))</f>
        <v/>
      </c>
      <c r="BF40" s="114" t="str">
        <f aca="false">IF(B40&lt;&gt;"",IFERROR(IF((SUMIF(D$20:AI$20, "CLO8", D40:AI40)/AO$13)=0,"",(SUMIF(D$20:AI$20, "CLO8", D40:AI40)/AO$13)),""),"")</f>
        <v/>
      </c>
      <c r="BG40" s="115" t="str">
        <f aca="false">IF(BF40="","",IF(BF40&gt;=B$10,"Y","N"))</f>
        <v/>
      </c>
      <c r="BH40" s="115" t="str">
        <f aca="false">IF(BG40="","",IF(BG40&lt;50%,1,IF(AND(BG40&gt;=50%,BG40&lt;B$10),2,IF(BG40&gt;=B$10,3))))</f>
        <v/>
      </c>
      <c r="BI40" s="114" t="str">
        <f aca="false">IF(B40&lt;&gt;"",IFERROR(IF((SUMIF(D$20:AI$20, "CLO9", D40:AI40)/AO$14)=0,"",(SUMIF(D$20:AI$20, "CLO9", D40:AI40)/AO$14)),""),"")</f>
        <v/>
      </c>
      <c r="BJ40" s="115" t="str">
        <f aca="false">IF(BI40="","",IF(BI40&gt;=B$10,"Y","N"))</f>
        <v/>
      </c>
      <c r="BK40" s="115" t="str">
        <f aca="false">IF(BJ40="","",IF(BJ40&lt;50%,1,IF(AND(BJ40&gt;=50%,BJ40&lt;B$10),2,IF(BJ40&gt;=B$10,3))))</f>
        <v/>
      </c>
      <c r="BL40" s="114" t="str">
        <f aca="false">IF(B40&lt;&gt;"",IFERROR(IF((SUMIF(D$20:AI$20,"CLO10",D40:AI40)/AO$15)=0,"",(SUMIF(D$20:AI$20,"CLO10",D40:AI40)/AO$15)),""),"")</f>
        <v/>
      </c>
      <c r="BM40" s="115" t="str">
        <f aca="false">IF(BL40="","",IF(BL40&gt;=B$10,"Y","N"))</f>
        <v/>
      </c>
      <c r="BN40" s="115" t="str">
        <f aca="false">IF(BM40="","",IF(BM40&lt;50%,1,IF(AND(BM40&gt;=50%,BM40&lt;B$10),2,IF(BM40&gt;=B$10,3))))</f>
        <v/>
      </c>
      <c r="BO40" s="8"/>
      <c r="BP40" s="8"/>
    </row>
    <row r="41" customFormat="false" ht="15.75" hidden="false" customHeight="true" outlineLevel="0" collapsed="false">
      <c r="A41" s="183" t="str">
        <f aca="false">IF(B$6="LECTURE",IF('Database (LECTURE-RES-PRAC)'!A36="","",'Database (LECTURE-RES-PRAC)'!A36),"")</f>
        <v/>
      </c>
      <c r="B41" s="184" t="str">
        <f aca="false">IF(B$6="LECTURE",IF('Database (LECTURE-RES-PRAC)'!B36="","",'Database (LECTURE-RES-PRAC)'!B36),"")</f>
        <v/>
      </c>
      <c r="C41" s="183" t="str">
        <f aca="false">IF(B41&lt;&gt;"",'Database (LECTURE-RES-PRAC)'!C36,"")</f>
        <v/>
      </c>
      <c r="D41" s="117"/>
      <c r="E41" s="52"/>
      <c r="F41" s="52"/>
      <c r="G41" s="52"/>
      <c r="H41" s="52"/>
      <c r="I41" s="52"/>
      <c r="J41" s="52"/>
      <c r="K41" s="52"/>
      <c r="L41" s="52"/>
      <c r="M41" s="52"/>
      <c r="N41" s="181" t="str">
        <f aca="false">IF(B41&lt;&gt;"",SUM(D41:M41),"")</f>
        <v/>
      </c>
      <c r="O41" s="52"/>
      <c r="P41" s="52"/>
      <c r="Q41" s="52"/>
      <c r="R41" s="52"/>
      <c r="S41" s="52"/>
      <c r="T41" s="52"/>
      <c r="U41" s="52"/>
      <c r="V41" s="52"/>
      <c r="W41" s="52"/>
      <c r="X41" s="52"/>
      <c r="Y41" s="181" t="str">
        <f aca="false">IF(B41&lt;&gt;"",SUM(O41:X41),"")</f>
        <v/>
      </c>
      <c r="Z41" s="52"/>
      <c r="AA41" s="52"/>
      <c r="AB41" s="52"/>
      <c r="AC41" s="52"/>
      <c r="AD41" s="52"/>
      <c r="AE41" s="52"/>
      <c r="AF41" s="52"/>
      <c r="AG41" s="52"/>
      <c r="AH41" s="52"/>
      <c r="AI41" s="52"/>
      <c r="AJ41" s="182" t="str">
        <f aca="false">IF(B41&lt;&gt;"",SUM(Z41:AI41),"")</f>
        <v/>
      </c>
      <c r="AK41" s="185" t="str">
        <f aca="false">IF(B41&lt;&gt;"",IFERROR(IF((SUMIF(D$20:AI$20, "CLO1", D41:AI41)/AO$6)=0,"",(SUMIF(D$20:AI$20, "CLO1", D41:AI41)/AO$6)),""),"")</f>
        <v/>
      </c>
      <c r="AL41" s="115" t="str">
        <f aca="false">IF(AK41="","",IF(AK41&gt;=B$10,"Y","N"))</f>
        <v/>
      </c>
      <c r="AM41" s="115" t="str">
        <f aca="false">IF(AK41="","",IF(AK41&lt;50%,1,IF(AND(AK41&gt;=50%,AK41&lt;B$10),2,IF(AK41&gt;=B$10,3))))</f>
        <v/>
      </c>
      <c r="AN41" s="185" t="str">
        <f aca="false">IF(B41&lt;&gt;"",IFERROR(IF((SUMIF(D$20:AI$20, "CLO2", D41:AI41)/AO$7)=0,"",(SUMIF(D$20:AI$20, "CLO2", D41:AI41)/AO$7)),""),"")</f>
        <v/>
      </c>
      <c r="AO41" s="115" t="str">
        <f aca="false">IF(AN41="","",IF(AN41&gt;=B$10,"Y","N"))</f>
        <v/>
      </c>
      <c r="AP41" s="115" t="str">
        <f aca="false">IF(AN41="","",IF(AN41&lt;50%,1,IF(AND(AN41&gt;=50%,AN41&lt;B$10),2,IF(AN41&gt;=B$10,3))))</f>
        <v/>
      </c>
      <c r="AQ41" s="185" t="str">
        <f aca="false">IF(B41&lt;&gt;"",IFERROR(IF((SUMIF(D$20:AI$20, "CLO3", D41:AI41)/AO$8)=0,"",(SUMIF(D$20:AI$20, "CLO3", D41:AI41)/AO$8)),""),"")</f>
        <v/>
      </c>
      <c r="AR41" s="115" t="str">
        <f aca="false">IF(AQ41="","",IF(AQ41&gt;=B$10,"Y","N"))</f>
        <v/>
      </c>
      <c r="AS41" s="115" t="str">
        <f aca="false">IF(AQ41="","",IF(AQ41&lt;50%,1,IF(AND(AQ41&gt;=50%,AQ41&lt;B$10),2,IF(AQ41&gt;=B$10,3))))</f>
        <v/>
      </c>
      <c r="AT41" s="185" t="str">
        <f aca="false">IF(B41&lt;&gt;"",IFERROR(IF((SUMIF(D$20:AI$20, "CLO4", D41:AI41)/AO$9)=0,"",(SUMIF(D$20:AI$20, "CLO4", D41:AI41)/AO$9)),""),"")</f>
        <v/>
      </c>
      <c r="AU41" s="115" t="str">
        <f aca="false">IF(AT41="","",IF(AT41&gt;=B$10,"Y","N"))</f>
        <v/>
      </c>
      <c r="AV41" s="115" t="str">
        <f aca="false">IF(AT41="","",IF(AT41&lt;50%,1,IF(AND(AT41&gt;=50%,AT41&lt;B$10),2,IF(AT41&gt;=B$10,3))))</f>
        <v/>
      </c>
      <c r="AW41" s="185" t="str">
        <f aca="false">IF(B41&lt;&gt;"",IFERROR(IF((SUMIF(D$20:AI$20, "CLO5", D41:AI41)/AO$10)=0,"",(SUMIF(D$20:AI$20, "CLO5", D41:AI41)/AO$10)),""),"")</f>
        <v/>
      </c>
      <c r="AX41" s="115" t="str">
        <f aca="false">IF(AW41="","",IF(AW41&gt;=B$10,"Y","N"))</f>
        <v/>
      </c>
      <c r="AY41" s="115" t="str">
        <f aca="false">IF(AW41="","",IF(AW41&lt;50%,1,IF(AND(AW41&gt;=50%,AW41&lt;B$10),2,IF(AW41&gt;=B$10,3))))</f>
        <v/>
      </c>
      <c r="AZ41" s="114" t="str">
        <f aca="false">IF(B41&lt;&gt;"",IFERROR(IF((SUMIF(D$20:AI$20, "CLO6", D41:AI41)/AO$11)=0,"",(SUMIF(D$20:AI$20, "CLO6", D41:AI41)/AO$11)),""),"")</f>
        <v/>
      </c>
      <c r="BA41" s="115" t="str">
        <f aca="false">IF(AZ41="","",IF(AZ41&gt;=B$10,"Y","N"))</f>
        <v/>
      </c>
      <c r="BB41" s="115" t="str">
        <f aca="false">IF(BA41="","",IF(BA41&lt;50%,1,IF(AND(BA41&gt;=50%,BA41&lt;B$10),2,IF(BA41&gt;=B$10,3))))</f>
        <v/>
      </c>
      <c r="BC41" s="114" t="str">
        <f aca="false">IF(B41&lt;&gt;"",IFERROR(IF((SUMIF(D$20:AI$20, "CLO7", D41:AI41)/AO$12)=0,"",(SUMIF(D$20:AI$20, "CLO7", D41:AI41)/AO$12)),""),"")</f>
        <v/>
      </c>
      <c r="BD41" s="115" t="str">
        <f aca="false">IF(BC41="","",IF(BC41&gt;=B$10,"Y","N"))</f>
        <v/>
      </c>
      <c r="BE41" s="115" t="str">
        <f aca="false">IF(BD41="","",IF(BD41&lt;50%,1,IF(AND(BD41&gt;=50%,BD41&lt;B$10),2,IF(BD41&gt;=B$10,3))))</f>
        <v/>
      </c>
      <c r="BF41" s="114" t="str">
        <f aca="false">IF(B41&lt;&gt;"",IFERROR(IF((SUMIF(D$20:AI$20, "CLO8", D41:AI41)/AO$13)=0,"",(SUMIF(D$20:AI$20, "CLO8", D41:AI41)/AO$13)),""),"")</f>
        <v/>
      </c>
      <c r="BG41" s="115" t="str">
        <f aca="false">IF(BF41="","",IF(BF41&gt;=B$10,"Y","N"))</f>
        <v/>
      </c>
      <c r="BH41" s="115" t="str">
        <f aca="false">IF(BG41="","",IF(BG41&lt;50%,1,IF(AND(BG41&gt;=50%,BG41&lt;B$10),2,IF(BG41&gt;=B$10,3))))</f>
        <v/>
      </c>
      <c r="BI41" s="114" t="str">
        <f aca="false">IF(B41&lt;&gt;"",IFERROR(IF((SUMIF(D$20:AI$20, "CLO9", D41:AI41)/AO$14)=0,"",(SUMIF(D$20:AI$20, "CLO9", D41:AI41)/AO$14)),""),"")</f>
        <v/>
      </c>
      <c r="BJ41" s="115" t="str">
        <f aca="false">IF(BI41="","",IF(BI41&gt;=B$10,"Y","N"))</f>
        <v/>
      </c>
      <c r="BK41" s="115" t="str">
        <f aca="false">IF(BJ41="","",IF(BJ41&lt;50%,1,IF(AND(BJ41&gt;=50%,BJ41&lt;B$10),2,IF(BJ41&gt;=B$10,3))))</f>
        <v/>
      </c>
      <c r="BL41" s="114" t="str">
        <f aca="false">IF(B41&lt;&gt;"",IFERROR(IF((SUMIF(D$20:AI$20,"CLO10",D41:AI41)/AO$15)=0,"",(SUMIF(D$20:AI$20,"CLO10",D41:AI41)/AO$15)),""),"")</f>
        <v/>
      </c>
      <c r="BM41" s="115" t="str">
        <f aca="false">IF(BL41="","",IF(BL41&gt;=B$10,"Y","N"))</f>
        <v/>
      </c>
      <c r="BN41" s="115" t="str">
        <f aca="false">IF(BM41="","",IF(BM41&lt;50%,1,IF(AND(BM41&gt;=50%,BM41&lt;B$10),2,IF(BM41&gt;=B$10,3))))</f>
        <v/>
      </c>
      <c r="BO41" s="8"/>
      <c r="BP41" s="8"/>
    </row>
    <row r="42" customFormat="false" ht="15.75" hidden="false" customHeight="true" outlineLevel="0" collapsed="false">
      <c r="A42" s="183" t="str">
        <f aca="false">IF(B$6="LECTURE",IF('Database (LECTURE-RES-PRAC)'!A37="","",'Database (LECTURE-RES-PRAC)'!A37),"")</f>
        <v/>
      </c>
      <c r="B42" s="184" t="str">
        <f aca="false">IF(B$6="LECTURE",IF('Database (LECTURE-RES-PRAC)'!B37="","",'Database (LECTURE-RES-PRAC)'!B37),"")</f>
        <v/>
      </c>
      <c r="C42" s="183" t="str">
        <f aca="false">IF(B42&lt;&gt;"",'Database (LECTURE-RES-PRAC)'!C37,"")</f>
        <v/>
      </c>
      <c r="D42" s="117"/>
      <c r="E42" s="52"/>
      <c r="F42" s="52"/>
      <c r="G42" s="52"/>
      <c r="H42" s="52"/>
      <c r="I42" s="52"/>
      <c r="J42" s="52"/>
      <c r="K42" s="52"/>
      <c r="L42" s="52"/>
      <c r="M42" s="52"/>
      <c r="N42" s="181" t="str">
        <f aca="false">IF(B42&lt;&gt;"",SUM(D42:M42),"")</f>
        <v/>
      </c>
      <c r="O42" s="52"/>
      <c r="P42" s="52"/>
      <c r="Q42" s="52"/>
      <c r="R42" s="52"/>
      <c r="S42" s="52"/>
      <c r="T42" s="52"/>
      <c r="U42" s="52"/>
      <c r="V42" s="52"/>
      <c r="W42" s="52"/>
      <c r="X42" s="52"/>
      <c r="Y42" s="181" t="str">
        <f aca="false">IF(B42&lt;&gt;"",SUM(O42:X42),"")</f>
        <v/>
      </c>
      <c r="Z42" s="52"/>
      <c r="AA42" s="52"/>
      <c r="AB42" s="52"/>
      <c r="AC42" s="52"/>
      <c r="AD42" s="52"/>
      <c r="AE42" s="52"/>
      <c r="AF42" s="52"/>
      <c r="AG42" s="52"/>
      <c r="AH42" s="52"/>
      <c r="AI42" s="52"/>
      <c r="AJ42" s="182" t="str">
        <f aca="false">IF(B42&lt;&gt;"",SUM(Z42:AI42),"")</f>
        <v/>
      </c>
      <c r="AK42" s="185" t="str">
        <f aca="false">IF(B42&lt;&gt;"",IFERROR(IF((SUMIF(D$20:AI$20, "CLO1", D42:AI42)/AO$6)=0,"",(SUMIF(D$20:AI$20, "CLO1", D42:AI42)/AO$6)),""),"")</f>
        <v/>
      </c>
      <c r="AL42" s="115" t="str">
        <f aca="false">IF(AK42="","",IF(AK42&gt;=B$10,"Y","N"))</f>
        <v/>
      </c>
      <c r="AM42" s="115" t="str">
        <f aca="false">IF(AK42="","",IF(AK42&lt;50%,1,IF(AND(AK42&gt;=50%,AK42&lt;B$10),2,IF(AK42&gt;=B$10,3))))</f>
        <v/>
      </c>
      <c r="AN42" s="185" t="str">
        <f aca="false">IF(B42&lt;&gt;"",IFERROR(IF((SUMIF(D$20:AI$20, "CLO2", D42:AI42)/AO$7)=0,"",(SUMIF(D$20:AI$20, "CLO2", D42:AI42)/AO$7)),""),"")</f>
        <v/>
      </c>
      <c r="AO42" s="115" t="str">
        <f aca="false">IF(AN42="","",IF(AN42&gt;=B$10,"Y","N"))</f>
        <v/>
      </c>
      <c r="AP42" s="115" t="str">
        <f aca="false">IF(AN42="","",IF(AN42&lt;50%,1,IF(AND(AN42&gt;=50%,AN42&lt;B$10),2,IF(AN42&gt;=B$10,3))))</f>
        <v/>
      </c>
      <c r="AQ42" s="185" t="str">
        <f aca="false">IF(B42&lt;&gt;"",IFERROR(IF((SUMIF(D$20:AI$20, "CLO3", D42:AI42)/AO$8)=0,"",(SUMIF(D$20:AI$20, "CLO3", D42:AI42)/AO$8)),""),"")</f>
        <v/>
      </c>
      <c r="AR42" s="115" t="str">
        <f aca="false">IF(AQ42="","",IF(AQ42&gt;=B$10,"Y","N"))</f>
        <v/>
      </c>
      <c r="AS42" s="115" t="str">
        <f aca="false">IF(AQ42="","",IF(AQ42&lt;50%,1,IF(AND(AQ42&gt;=50%,AQ42&lt;B$10),2,IF(AQ42&gt;=B$10,3))))</f>
        <v/>
      </c>
      <c r="AT42" s="185" t="str">
        <f aca="false">IF(B42&lt;&gt;"",IFERROR(IF((SUMIF(D$20:AI$20, "CLO4", D42:AI42)/AO$9)=0,"",(SUMIF(D$20:AI$20, "CLO4", D42:AI42)/AO$9)),""),"")</f>
        <v/>
      </c>
      <c r="AU42" s="115" t="str">
        <f aca="false">IF(AT42="","",IF(AT42&gt;=B$10,"Y","N"))</f>
        <v/>
      </c>
      <c r="AV42" s="115" t="str">
        <f aca="false">IF(AT42="","",IF(AT42&lt;50%,1,IF(AND(AT42&gt;=50%,AT42&lt;B$10),2,IF(AT42&gt;=B$10,3))))</f>
        <v/>
      </c>
      <c r="AW42" s="185" t="str">
        <f aca="false">IF(B42&lt;&gt;"",IFERROR(IF((SUMIF(D$20:AI$20, "CLO5", D42:AI42)/AO$10)=0,"",(SUMIF(D$20:AI$20, "CLO5", D42:AI42)/AO$10)),""),"")</f>
        <v/>
      </c>
      <c r="AX42" s="115" t="str">
        <f aca="false">IF(AW42="","",IF(AW42&gt;=B$10,"Y","N"))</f>
        <v/>
      </c>
      <c r="AY42" s="115" t="str">
        <f aca="false">IF(AW42="","",IF(AW42&lt;50%,1,IF(AND(AW42&gt;=50%,AW42&lt;B$10),2,IF(AW42&gt;=B$10,3))))</f>
        <v/>
      </c>
      <c r="AZ42" s="114" t="str">
        <f aca="false">IF(B42&lt;&gt;"",IFERROR(IF((SUMIF(D$20:AI$20, "CLO6", D42:AI42)/AO$11)=0,"",(SUMIF(D$20:AI$20, "CLO6", D42:AI42)/AO$11)),""),"")</f>
        <v/>
      </c>
      <c r="BA42" s="115" t="str">
        <f aca="false">IF(AZ42="","",IF(AZ42&gt;=B$10,"Y","N"))</f>
        <v/>
      </c>
      <c r="BB42" s="115" t="str">
        <f aca="false">IF(BA42="","",IF(BA42&lt;50%,1,IF(AND(BA42&gt;=50%,BA42&lt;B$10),2,IF(BA42&gt;=B$10,3))))</f>
        <v/>
      </c>
      <c r="BC42" s="114" t="str">
        <f aca="false">IF(B42&lt;&gt;"",IFERROR(IF((SUMIF(D$20:AI$20, "CLO7", D42:AI42)/AO$12)=0,"",(SUMIF(D$20:AI$20, "CLO7", D42:AI42)/AO$12)),""),"")</f>
        <v/>
      </c>
      <c r="BD42" s="115" t="str">
        <f aca="false">IF(BC42="","",IF(BC42&gt;=B$10,"Y","N"))</f>
        <v/>
      </c>
      <c r="BE42" s="115" t="str">
        <f aca="false">IF(BD42="","",IF(BD42&lt;50%,1,IF(AND(BD42&gt;=50%,BD42&lt;B$10),2,IF(BD42&gt;=B$10,3))))</f>
        <v/>
      </c>
      <c r="BF42" s="114" t="str">
        <f aca="false">IF(B42&lt;&gt;"",IFERROR(IF((SUMIF(D$20:AI$20, "CLO8", D42:AI42)/AO$13)=0,"",(SUMIF(D$20:AI$20, "CLO8", D42:AI42)/AO$13)),""),"")</f>
        <v/>
      </c>
      <c r="BG42" s="115" t="str">
        <f aca="false">IF(BF42="","",IF(BF42&gt;=B$10,"Y","N"))</f>
        <v/>
      </c>
      <c r="BH42" s="115" t="str">
        <f aca="false">IF(BG42="","",IF(BG42&lt;50%,1,IF(AND(BG42&gt;=50%,BG42&lt;B$10),2,IF(BG42&gt;=B$10,3))))</f>
        <v/>
      </c>
      <c r="BI42" s="114" t="str">
        <f aca="false">IF(B42&lt;&gt;"",IFERROR(IF((SUMIF(D$20:AI$20, "CLO9", D42:AI42)/AO$14)=0,"",(SUMIF(D$20:AI$20, "CLO9", D42:AI42)/AO$14)),""),"")</f>
        <v/>
      </c>
      <c r="BJ42" s="115" t="str">
        <f aca="false">IF(BI42="","",IF(BI42&gt;=B$10,"Y","N"))</f>
        <v/>
      </c>
      <c r="BK42" s="115" t="str">
        <f aca="false">IF(BJ42="","",IF(BJ42&lt;50%,1,IF(AND(BJ42&gt;=50%,BJ42&lt;B$10),2,IF(BJ42&gt;=B$10,3))))</f>
        <v/>
      </c>
      <c r="BL42" s="114" t="str">
        <f aca="false">IF(B42&lt;&gt;"",IFERROR(IF((SUMIF(D$20:AI$20,"CLO10",D42:AI42)/AO$15)=0,"",(SUMIF(D$20:AI$20,"CLO10",D42:AI42)/AO$15)),""),"")</f>
        <v/>
      </c>
      <c r="BM42" s="115" t="str">
        <f aca="false">IF(BL42="","",IF(BL42&gt;=B$10,"Y","N"))</f>
        <v/>
      </c>
      <c r="BN42" s="115" t="str">
        <f aca="false">IF(BM42="","",IF(BM42&lt;50%,1,IF(AND(BM42&gt;=50%,BM42&lt;B$10),2,IF(BM42&gt;=B$10,3))))</f>
        <v/>
      </c>
      <c r="BO42" s="8"/>
      <c r="BP42" s="8"/>
    </row>
    <row r="43" customFormat="false" ht="15.75" hidden="false" customHeight="true" outlineLevel="0" collapsed="false">
      <c r="A43" s="183" t="str">
        <f aca="false">IF(B$6="LECTURE",IF('Database (LECTURE-RES-PRAC)'!A38="","",'Database (LECTURE-RES-PRAC)'!A38),"")</f>
        <v/>
      </c>
      <c r="B43" s="184" t="str">
        <f aca="false">IF(B$6="LECTURE",IF('Database (LECTURE-RES-PRAC)'!B38="","",'Database (LECTURE-RES-PRAC)'!B38),"")</f>
        <v/>
      </c>
      <c r="C43" s="183" t="str">
        <f aca="false">IF(B43&lt;&gt;"",'Database (LECTURE-RES-PRAC)'!C38,"")</f>
        <v/>
      </c>
      <c r="D43" s="117"/>
      <c r="E43" s="52"/>
      <c r="F43" s="52"/>
      <c r="G43" s="52"/>
      <c r="H43" s="52"/>
      <c r="I43" s="52"/>
      <c r="J43" s="52"/>
      <c r="K43" s="52"/>
      <c r="L43" s="52"/>
      <c r="M43" s="52"/>
      <c r="N43" s="181" t="str">
        <f aca="false">IF(B43&lt;&gt;"",SUM(D43:M43),"")</f>
        <v/>
      </c>
      <c r="O43" s="52"/>
      <c r="P43" s="52"/>
      <c r="Q43" s="52"/>
      <c r="R43" s="52"/>
      <c r="S43" s="52"/>
      <c r="T43" s="52"/>
      <c r="U43" s="52"/>
      <c r="V43" s="52"/>
      <c r="W43" s="52"/>
      <c r="X43" s="52"/>
      <c r="Y43" s="181" t="str">
        <f aca="false">IF(B43&lt;&gt;"",SUM(O43:X43),"")</f>
        <v/>
      </c>
      <c r="Z43" s="52"/>
      <c r="AA43" s="52"/>
      <c r="AB43" s="52"/>
      <c r="AC43" s="52"/>
      <c r="AD43" s="52"/>
      <c r="AE43" s="52"/>
      <c r="AF43" s="52"/>
      <c r="AG43" s="52"/>
      <c r="AH43" s="52"/>
      <c r="AI43" s="52"/>
      <c r="AJ43" s="182" t="str">
        <f aca="false">IF(B43&lt;&gt;"",SUM(Z43:AI43),"")</f>
        <v/>
      </c>
      <c r="AK43" s="185" t="str">
        <f aca="false">IF(B43&lt;&gt;"",IFERROR(IF((SUMIF(D$20:AI$20, "CLO1", D43:AI43)/AO$6)=0,"",(SUMIF(D$20:AI$20, "CLO1", D43:AI43)/AO$6)),""),"")</f>
        <v/>
      </c>
      <c r="AL43" s="115" t="str">
        <f aca="false">IF(AK43="","",IF(AK43&gt;=B$10,"Y","N"))</f>
        <v/>
      </c>
      <c r="AM43" s="115" t="str">
        <f aca="false">IF(AK43="","",IF(AK43&lt;50%,1,IF(AND(AK43&gt;=50%,AK43&lt;B$10),2,IF(AK43&gt;=B$10,3))))</f>
        <v/>
      </c>
      <c r="AN43" s="185" t="str">
        <f aca="false">IF(B43&lt;&gt;"",IFERROR(IF((SUMIF(D$20:AI$20, "CLO2", D43:AI43)/AO$7)=0,"",(SUMIF(D$20:AI$20, "CLO2", D43:AI43)/AO$7)),""),"")</f>
        <v/>
      </c>
      <c r="AO43" s="115" t="str">
        <f aca="false">IF(AN43="","",IF(AN43&gt;=B$10,"Y","N"))</f>
        <v/>
      </c>
      <c r="AP43" s="115" t="str">
        <f aca="false">IF(AN43="","",IF(AN43&lt;50%,1,IF(AND(AN43&gt;=50%,AN43&lt;B$10),2,IF(AN43&gt;=B$10,3))))</f>
        <v/>
      </c>
      <c r="AQ43" s="185" t="str">
        <f aca="false">IF(B43&lt;&gt;"",IFERROR(IF((SUMIF(D$20:AI$20, "CLO3", D43:AI43)/AO$8)=0,"",(SUMIF(D$20:AI$20, "CLO3", D43:AI43)/AO$8)),""),"")</f>
        <v/>
      </c>
      <c r="AR43" s="115" t="str">
        <f aca="false">IF(AQ43="","",IF(AQ43&gt;=B$10,"Y","N"))</f>
        <v/>
      </c>
      <c r="AS43" s="115" t="str">
        <f aca="false">IF(AQ43="","",IF(AQ43&lt;50%,1,IF(AND(AQ43&gt;=50%,AQ43&lt;B$10),2,IF(AQ43&gt;=B$10,3))))</f>
        <v/>
      </c>
      <c r="AT43" s="185" t="str">
        <f aca="false">IF(B43&lt;&gt;"",IFERROR(IF((SUMIF(D$20:AI$20, "CLO4", D43:AI43)/AO$9)=0,"",(SUMIF(D$20:AI$20, "CLO4", D43:AI43)/AO$9)),""),"")</f>
        <v/>
      </c>
      <c r="AU43" s="115" t="str">
        <f aca="false">IF(AT43="","",IF(AT43&gt;=B$10,"Y","N"))</f>
        <v/>
      </c>
      <c r="AV43" s="115" t="str">
        <f aca="false">IF(AT43="","",IF(AT43&lt;50%,1,IF(AND(AT43&gt;=50%,AT43&lt;B$10),2,IF(AT43&gt;=B$10,3))))</f>
        <v/>
      </c>
      <c r="AW43" s="185" t="str">
        <f aca="false">IF(B43&lt;&gt;"",IFERROR(IF((SUMIF(D$20:AI$20, "CLO5", D43:AI43)/AO$10)=0,"",(SUMIF(D$20:AI$20, "CLO5", D43:AI43)/AO$10)),""),"")</f>
        <v/>
      </c>
      <c r="AX43" s="115" t="str">
        <f aca="false">IF(AW43="","",IF(AW43&gt;=B$10,"Y","N"))</f>
        <v/>
      </c>
      <c r="AY43" s="115" t="str">
        <f aca="false">IF(AW43="","",IF(AW43&lt;50%,1,IF(AND(AW43&gt;=50%,AW43&lt;B$10),2,IF(AW43&gt;=B$10,3))))</f>
        <v/>
      </c>
      <c r="AZ43" s="114" t="str">
        <f aca="false">IF(B43&lt;&gt;"",IFERROR(IF((SUMIF(D$20:AI$20, "CLO6", D43:AI43)/AO$11)=0,"",(SUMIF(D$20:AI$20, "CLO6", D43:AI43)/AO$11)),""),"")</f>
        <v/>
      </c>
      <c r="BA43" s="115" t="str">
        <f aca="false">IF(AZ43="","",IF(AZ43&gt;=B$10,"Y","N"))</f>
        <v/>
      </c>
      <c r="BB43" s="115" t="str">
        <f aca="false">IF(BA43="","",IF(BA43&lt;50%,1,IF(AND(BA43&gt;=50%,BA43&lt;B$10),2,IF(BA43&gt;=B$10,3))))</f>
        <v/>
      </c>
      <c r="BC43" s="114" t="str">
        <f aca="false">IF(B43&lt;&gt;"",IFERROR(IF((SUMIF(D$20:AI$20, "CLO7", D43:AI43)/AO$12)=0,"",(SUMIF(D$20:AI$20, "CLO7", D43:AI43)/AO$12)),""),"")</f>
        <v/>
      </c>
      <c r="BD43" s="115" t="str">
        <f aca="false">IF(BC43="","",IF(BC43&gt;=B$10,"Y","N"))</f>
        <v/>
      </c>
      <c r="BE43" s="115" t="str">
        <f aca="false">IF(BD43="","",IF(BD43&lt;50%,1,IF(AND(BD43&gt;=50%,BD43&lt;B$10),2,IF(BD43&gt;=B$10,3))))</f>
        <v/>
      </c>
      <c r="BF43" s="114" t="str">
        <f aca="false">IF(B43&lt;&gt;"",IFERROR(IF((SUMIF(D$20:AI$20, "CLO8", D43:AI43)/AO$13)=0,"",(SUMIF(D$20:AI$20, "CLO8", D43:AI43)/AO$13)),""),"")</f>
        <v/>
      </c>
      <c r="BG43" s="115" t="str">
        <f aca="false">IF(BF43="","",IF(BF43&gt;=B$10,"Y","N"))</f>
        <v/>
      </c>
      <c r="BH43" s="115" t="str">
        <f aca="false">IF(BG43="","",IF(BG43&lt;50%,1,IF(AND(BG43&gt;=50%,BG43&lt;B$10),2,IF(BG43&gt;=B$10,3))))</f>
        <v/>
      </c>
      <c r="BI43" s="114" t="str">
        <f aca="false">IF(B43&lt;&gt;"",IFERROR(IF((SUMIF(D$20:AI$20, "CLO9", D43:AI43)/AO$14)=0,"",(SUMIF(D$20:AI$20, "CLO9", D43:AI43)/AO$14)),""),"")</f>
        <v/>
      </c>
      <c r="BJ43" s="115" t="str">
        <f aca="false">IF(BI43="","",IF(BI43&gt;=B$10,"Y","N"))</f>
        <v/>
      </c>
      <c r="BK43" s="115" t="str">
        <f aca="false">IF(BJ43="","",IF(BJ43&lt;50%,1,IF(AND(BJ43&gt;=50%,BJ43&lt;B$10),2,IF(BJ43&gt;=B$10,3))))</f>
        <v/>
      </c>
      <c r="BL43" s="114" t="str">
        <f aca="false">IF(B43&lt;&gt;"",IFERROR(IF((SUMIF(D$20:AI$20,"CLO10",D43:AI43)/AO$15)=0,"",(SUMIF(D$20:AI$20,"CLO10",D43:AI43)/AO$15)),""),"")</f>
        <v/>
      </c>
      <c r="BM43" s="115" t="str">
        <f aca="false">IF(BL43="","",IF(BL43&gt;=B$10,"Y","N"))</f>
        <v/>
      </c>
      <c r="BN43" s="115" t="str">
        <f aca="false">IF(BM43="","",IF(BM43&lt;50%,1,IF(AND(BM43&gt;=50%,BM43&lt;B$10),2,IF(BM43&gt;=B$10,3))))</f>
        <v/>
      </c>
      <c r="BO43" s="8"/>
      <c r="BP43" s="8"/>
    </row>
    <row r="44" customFormat="false" ht="15.75" hidden="false" customHeight="true" outlineLevel="0" collapsed="false">
      <c r="A44" s="183" t="str">
        <f aca="false">IF(B$6="LECTURE",IF('Database (LECTURE-RES-PRAC)'!A39="","",'Database (LECTURE-RES-PRAC)'!A39),"")</f>
        <v/>
      </c>
      <c r="B44" s="184" t="str">
        <f aca="false">IF(B$6="LECTURE",IF('Database (LECTURE-RES-PRAC)'!B39="","",'Database (LECTURE-RES-PRAC)'!B39),"")</f>
        <v/>
      </c>
      <c r="C44" s="183" t="str">
        <f aca="false">IF(B44&lt;&gt;"",'Database (LECTURE-RES-PRAC)'!C39,"")</f>
        <v/>
      </c>
      <c r="D44" s="117"/>
      <c r="E44" s="52"/>
      <c r="F44" s="52"/>
      <c r="G44" s="52"/>
      <c r="H44" s="52"/>
      <c r="I44" s="52"/>
      <c r="J44" s="52"/>
      <c r="K44" s="52"/>
      <c r="L44" s="52"/>
      <c r="M44" s="52"/>
      <c r="N44" s="181" t="str">
        <f aca="false">IF(B44&lt;&gt;"",SUM(D44:M44),"")</f>
        <v/>
      </c>
      <c r="O44" s="52"/>
      <c r="P44" s="52"/>
      <c r="Q44" s="52"/>
      <c r="R44" s="52"/>
      <c r="S44" s="52"/>
      <c r="T44" s="52"/>
      <c r="U44" s="52"/>
      <c r="V44" s="52"/>
      <c r="W44" s="52"/>
      <c r="X44" s="52"/>
      <c r="Y44" s="181" t="str">
        <f aca="false">IF(B44&lt;&gt;"",SUM(O44:X44),"")</f>
        <v/>
      </c>
      <c r="Z44" s="52"/>
      <c r="AA44" s="52"/>
      <c r="AB44" s="52"/>
      <c r="AC44" s="52"/>
      <c r="AD44" s="52"/>
      <c r="AE44" s="52"/>
      <c r="AF44" s="52"/>
      <c r="AG44" s="52"/>
      <c r="AH44" s="52"/>
      <c r="AI44" s="52"/>
      <c r="AJ44" s="182" t="str">
        <f aca="false">IF(B44&lt;&gt;"",SUM(Z44:AI44),"")</f>
        <v/>
      </c>
      <c r="AK44" s="185" t="str">
        <f aca="false">IF(B44&lt;&gt;"",IFERROR(IF((SUMIF(D$20:AI$20, "CLO1", D44:AI44)/AO$6)=0,"",(SUMIF(D$20:AI$20, "CLO1", D44:AI44)/AO$6)),""),"")</f>
        <v/>
      </c>
      <c r="AL44" s="115" t="str">
        <f aca="false">IF(AK44="","",IF(AK44&gt;=B$10,"Y","N"))</f>
        <v/>
      </c>
      <c r="AM44" s="115" t="str">
        <f aca="false">IF(AK44="","",IF(AK44&lt;50%,1,IF(AND(AK44&gt;=50%,AK44&lt;B$10),2,IF(AK44&gt;=B$10,3))))</f>
        <v/>
      </c>
      <c r="AN44" s="185" t="str">
        <f aca="false">IF(B44&lt;&gt;"",IFERROR(IF((SUMIF(D$20:AI$20, "CLO2", D44:AI44)/AO$7)=0,"",(SUMIF(D$20:AI$20, "CLO2", D44:AI44)/AO$7)),""),"")</f>
        <v/>
      </c>
      <c r="AO44" s="115" t="str">
        <f aca="false">IF(AN44="","",IF(AN44&gt;=B$10,"Y","N"))</f>
        <v/>
      </c>
      <c r="AP44" s="115" t="str">
        <f aca="false">IF(AN44="","",IF(AN44&lt;50%,1,IF(AND(AN44&gt;=50%,AN44&lt;B$10),2,IF(AN44&gt;=B$10,3))))</f>
        <v/>
      </c>
      <c r="AQ44" s="185" t="str">
        <f aca="false">IF(B44&lt;&gt;"",IFERROR(IF((SUMIF(D$20:AI$20, "CLO3", D44:AI44)/AO$8)=0,"",(SUMIF(D$20:AI$20, "CLO3", D44:AI44)/AO$8)),""),"")</f>
        <v/>
      </c>
      <c r="AR44" s="115" t="str">
        <f aca="false">IF(AQ44="","",IF(AQ44&gt;=B$10,"Y","N"))</f>
        <v/>
      </c>
      <c r="AS44" s="115" t="str">
        <f aca="false">IF(AQ44="","",IF(AQ44&lt;50%,1,IF(AND(AQ44&gt;=50%,AQ44&lt;B$10),2,IF(AQ44&gt;=B$10,3))))</f>
        <v/>
      </c>
      <c r="AT44" s="185" t="str">
        <f aca="false">IF(B44&lt;&gt;"",IFERROR(IF((SUMIF(D$20:AI$20, "CLO4", D44:AI44)/AO$9)=0,"",(SUMIF(D$20:AI$20, "CLO4", D44:AI44)/AO$9)),""),"")</f>
        <v/>
      </c>
      <c r="AU44" s="115" t="str">
        <f aca="false">IF(AT44="","",IF(AT44&gt;=B$10,"Y","N"))</f>
        <v/>
      </c>
      <c r="AV44" s="115" t="str">
        <f aca="false">IF(AT44="","",IF(AT44&lt;50%,1,IF(AND(AT44&gt;=50%,AT44&lt;B$10),2,IF(AT44&gt;=B$10,3))))</f>
        <v/>
      </c>
      <c r="AW44" s="185" t="str">
        <f aca="false">IF(B44&lt;&gt;"",IFERROR(IF((SUMIF(D$20:AI$20, "CLO5", D44:AI44)/AO$10)=0,"",(SUMIF(D$20:AI$20, "CLO5", D44:AI44)/AO$10)),""),"")</f>
        <v/>
      </c>
      <c r="AX44" s="115" t="str">
        <f aca="false">IF(AW44="","",IF(AW44&gt;=B$10,"Y","N"))</f>
        <v/>
      </c>
      <c r="AY44" s="115" t="str">
        <f aca="false">IF(AW44="","",IF(AW44&lt;50%,1,IF(AND(AW44&gt;=50%,AW44&lt;B$10),2,IF(AW44&gt;=B$10,3))))</f>
        <v/>
      </c>
      <c r="AZ44" s="114" t="str">
        <f aca="false">IF(B44&lt;&gt;"",IFERROR(IF((SUMIF(D$20:AI$20, "CLO6", D44:AI44)/AO$11)=0,"",(SUMIF(D$20:AI$20, "CLO6", D44:AI44)/AO$11)),""),"")</f>
        <v/>
      </c>
      <c r="BA44" s="115" t="str">
        <f aca="false">IF(AZ44="","",IF(AZ44&gt;=B$10,"Y","N"))</f>
        <v/>
      </c>
      <c r="BB44" s="115" t="str">
        <f aca="false">IF(BA44="","",IF(BA44&lt;50%,1,IF(AND(BA44&gt;=50%,BA44&lt;B$10),2,IF(BA44&gt;=B$10,3))))</f>
        <v/>
      </c>
      <c r="BC44" s="114" t="str">
        <f aca="false">IF(B44&lt;&gt;"",IFERROR(IF((SUMIF(D$20:AI$20, "CLO7", D44:AI44)/AO$12)=0,"",(SUMIF(D$20:AI$20, "CLO7", D44:AI44)/AO$12)),""),"")</f>
        <v/>
      </c>
      <c r="BD44" s="115" t="str">
        <f aca="false">IF(BC44="","",IF(BC44&gt;=B$10,"Y","N"))</f>
        <v/>
      </c>
      <c r="BE44" s="115" t="str">
        <f aca="false">IF(BD44="","",IF(BD44&lt;50%,1,IF(AND(BD44&gt;=50%,BD44&lt;B$10),2,IF(BD44&gt;=B$10,3))))</f>
        <v/>
      </c>
      <c r="BF44" s="114" t="str">
        <f aca="false">IF(B44&lt;&gt;"",IFERROR(IF((SUMIF(D$20:AI$20, "CLO8", D44:AI44)/AO$13)=0,"",(SUMIF(D$20:AI$20, "CLO8", D44:AI44)/AO$13)),""),"")</f>
        <v/>
      </c>
      <c r="BG44" s="115" t="str">
        <f aca="false">IF(BF44="","",IF(BF44&gt;=B$10,"Y","N"))</f>
        <v/>
      </c>
      <c r="BH44" s="115" t="str">
        <f aca="false">IF(BG44="","",IF(BG44&lt;50%,1,IF(AND(BG44&gt;=50%,BG44&lt;B$10),2,IF(BG44&gt;=B$10,3))))</f>
        <v/>
      </c>
      <c r="BI44" s="114" t="str">
        <f aca="false">IF(B44&lt;&gt;"",IFERROR(IF((SUMIF(D$20:AI$20, "CLO9", D44:AI44)/AO$14)=0,"",(SUMIF(D$20:AI$20, "CLO9", D44:AI44)/AO$14)),""),"")</f>
        <v/>
      </c>
      <c r="BJ44" s="115" t="str">
        <f aca="false">IF(BI44="","",IF(BI44&gt;=B$10,"Y","N"))</f>
        <v/>
      </c>
      <c r="BK44" s="115" t="str">
        <f aca="false">IF(BJ44="","",IF(BJ44&lt;50%,1,IF(AND(BJ44&gt;=50%,BJ44&lt;B$10),2,IF(BJ44&gt;=B$10,3))))</f>
        <v/>
      </c>
      <c r="BL44" s="114" t="str">
        <f aca="false">IF(B44&lt;&gt;"",IFERROR(IF((SUMIF(D$20:AI$20,"CLO10",D44:AI44)/AO$15)=0,"",(SUMIF(D$20:AI$20,"CLO10",D44:AI44)/AO$15)),""),"")</f>
        <v/>
      </c>
      <c r="BM44" s="115" t="str">
        <f aca="false">IF(BL44="","",IF(BL44&gt;=B$10,"Y","N"))</f>
        <v/>
      </c>
      <c r="BN44" s="115" t="str">
        <f aca="false">IF(BM44="","",IF(BM44&lt;50%,1,IF(AND(BM44&gt;=50%,BM44&lt;B$10),2,IF(BM44&gt;=B$10,3))))</f>
        <v/>
      </c>
      <c r="BO44" s="8"/>
      <c r="BP44" s="8"/>
    </row>
    <row r="45" customFormat="false" ht="15.75" hidden="false" customHeight="true" outlineLevel="0" collapsed="false">
      <c r="A45" s="183" t="str">
        <f aca="false">IF(B$6="LECTURE",IF('Database (LECTURE-RES-PRAC)'!A40="","",'Database (LECTURE-RES-PRAC)'!A40),"")</f>
        <v/>
      </c>
      <c r="B45" s="184" t="str">
        <f aca="false">IF(B$6="LECTURE",IF('Database (LECTURE-RES-PRAC)'!B40="","",'Database (LECTURE-RES-PRAC)'!B40),"")</f>
        <v/>
      </c>
      <c r="C45" s="183" t="str">
        <f aca="false">IF(B45&lt;&gt;"",'Database (LECTURE-RES-PRAC)'!C40,"")</f>
        <v/>
      </c>
      <c r="D45" s="117"/>
      <c r="E45" s="52"/>
      <c r="F45" s="52"/>
      <c r="G45" s="52"/>
      <c r="H45" s="52"/>
      <c r="I45" s="52"/>
      <c r="J45" s="52"/>
      <c r="K45" s="52"/>
      <c r="L45" s="52"/>
      <c r="M45" s="52"/>
      <c r="N45" s="181" t="str">
        <f aca="false">IF(B45&lt;&gt;"",SUM(D45:M45),"")</f>
        <v/>
      </c>
      <c r="O45" s="52"/>
      <c r="P45" s="52"/>
      <c r="Q45" s="52"/>
      <c r="R45" s="52"/>
      <c r="S45" s="52"/>
      <c r="T45" s="52"/>
      <c r="U45" s="52"/>
      <c r="V45" s="52"/>
      <c r="W45" s="52"/>
      <c r="X45" s="52"/>
      <c r="Y45" s="181" t="str">
        <f aca="false">IF(B45&lt;&gt;"",SUM(O45:X45),"")</f>
        <v/>
      </c>
      <c r="Z45" s="52"/>
      <c r="AA45" s="52"/>
      <c r="AB45" s="52"/>
      <c r="AC45" s="52"/>
      <c r="AD45" s="52"/>
      <c r="AE45" s="52"/>
      <c r="AF45" s="52"/>
      <c r="AG45" s="52"/>
      <c r="AH45" s="52"/>
      <c r="AI45" s="52"/>
      <c r="AJ45" s="182" t="str">
        <f aca="false">IF(B45&lt;&gt;"",SUM(Z45:AI45),"")</f>
        <v/>
      </c>
      <c r="AK45" s="185" t="str">
        <f aca="false">IF(B45&lt;&gt;"",IFERROR(IF((SUMIF(D$20:AI$20, "CLO1", D45:AI45)/AO$6)=0,"",(SUMIF(D$20:AI$20, "CLO1", D45:AI45)/AO$6)),""),"")</f>
        <v/>
      </c>
      <c r="AL45" s="115" t="str">
        <f aca="false">IF(AK45="","",IF(AK45&gt;=B$10,"Y","N"))</f>
        <v/>
      </c>
      <c r="AM45" s="115" t="str">
        <f aca="false">IF(AK45="","",IF(AK45&lt;50%,1,IF(AND(AK45&gt;=50%,AK45&lt;B$10),2,IF(AK45&gt;=B$10,3))))</f>
        <v/>
      </c>
      <c r="AN45" s="185" t="str">
        <f aca="false">IF(B45&lt;&gt;"",IFERROR(IF((SUMIF(D$20:AI$20, "CLO2", D45:AI45)/AO$7)=0,"",(SUMIF(D$20:AI$20, "CLO2", D45:AI45)/AO$7)),""),"")</f>
        <v/>
      </c>
      <c r="AO45" s="115" t="str">
        <f aca="false">IF(AN45="","",IF(AN45&gt;=B$10,"Y","N"))</f>
        <v/>
      </c>
      <c r="AP45" s="115" t="str">
        <f aca="false">IF(AN45="","",IF(AN45&lt;50%,1,IF(AND(AN45&gt;=50%,AN45&lt;B$10),2,IF(AN45&gt;=B$10,3))))</f>
        <v/>
      </c>
      <c r="AQ45" s="185" t="str">
        <f aca="false">IF(B45&lt;&gt;"",IFERROR(IF((SUMIF(D$20:AI$20, "CLO3", D45:AI45)/AO$8)=0,"",(SUMIF(D$20:AI$20, "CLO3", D45:AI45)/AO$8)),""),"")</f>
        <v/>
      </c>
      <c r="AR45" s="115" t="str">
        <f aca="false">IF(AQ45="","",IF(AQ45&gt;=B$10,"Y","N"))</f>
        <v/>
      </c>
      <c r="AS45" s="115" t="str">
        <f aca="false">IF(AQ45="","",IF(AQ45&lt;50%,1,IF(AND(AQ45&gt;=50%,AQ45&lt;B$10),2,IF(AQ45&gt;=B$10,3))))</f>
        <v/>
      </c>
      <c r="AT45" s="185" t="str">
        <f aca="false">IF(B45&lt;&gt;"",IFERROR(IF((SUMIF(D$20:AI$20, "CLO4", D45:AI45)/AO$9)=0,"",(SUMIF(D$20:AI$20, "CLO4", D45:AI45)/AO$9)),""),"")</f>
        <v/>
      </c>
      <c r="AU45" s="115" t="str">
        <f aca="false">IF(AT45="","",IF(AT45&gt;=B$10,"Y","N"))</f>
        <v/>
      </c>
      <c r="AV45" s="115" t="str">
        <f aca="false">IF(AT45="","",IF(AT45&lt;50%,1,IF(AND(AT45&gt;=50%,AT45&lt;B$10),2,IF(AT45&gt;=B$10,3))))</f>
        <v/>
      </c>
      <c r="AW45" s="185" t="str">
        <f aca="false">IF(B45&lt;&gt;"",IFERROR(IF((SUMIF(D$20:AI$20, "CLO5", D45:AI45)/AO$10)=0,"",(SUMIF(D$20:AI$20, "CLO5", D45:AI45)/AO$10)),""),"")</f>
        <v/>
      </c>
      <c r="AX45" s="115" t="str">
        <f aca="false">IF(AW45="","",IF(AW45&gt;=B$10,"Y","N"))</f>
        <v/>
      </c>
      <c r="AY45" s="115" t="str">
        <f aca="false">IF(AW45="","",IF(AW45&lt;50%,1,IF(AND(AW45&gt;=50%,AW45&lt;B$10),2,IF(AW45&gt;=B$10,3))))</f>
        <v/>
      </c>
      <c r="AZ45" s="114" t="str">
        <f aca="false">IF(B45&lt;&gt;"",IFERROR(IF((SUMIF(D$20:AI$20, "CLO6", D45:AI45)/AO$11)=0,"",(SUMIF(D$20:AI$20, "CLO6", D45:AI45)/AO$11)),""),"")</f>
        <v/>
      </c>
      <c r="BA45" s="115" t="str">
        <f aca="false">IF(AZ45="","",IF(AZ45&gt;=B$10,"Y","N"))</f>
        <v/>
      </c>
      <c r="BB45" s="115" t="str">
        <f aca="false">IF(BA45="","",IF(BA45&lt;50%,1,IF(AND(BA45&gt;=50%,BA45&lt;B$10),2,IF(BA45&gt;=B$10,3))))</f>
        <v/>
      </c>
      <c r="BC45" s="114" t="str">
        <f aca="false">IF(B45&lt;&gt;"",IFERROR(IF((SUMIF(D$20:AI$20, "CLO7", D45:AI45)/AO$12)=0,"",(SUMIF(D$20:AI$20, "CLO7", D45:AI45)/AO$12)),""),"")</f>
        <v/>
      </c>
      <c r="BD45" s="115" t="str">
        <f aca="false">IF(BC45="","",IF(BC45&gt;=B$10,"Y","N"))</f>
        <v/>
      </c>
      <c r="BE45" s="115" t="str">
        <f aca="false">IF(BD45="","",IF(BD45&lt;50%,1,IF(AND(BD45&gt;=50%,BD45&lt;B$10),2,IF(BD45&gt;=B$10,3))))</f>
        <v/>
      </c>
      <c r="BF45" s="114" t="str">
        <f aca="false">IF(B45&lt;&gt;"",IFERROR(IF((SUMIF(D$20:AI$20, "CLO8", D45:AI45)/AO$13)=0,"",(SUMIF(D$20:AI$20, "CLO8", D45:AI45)/AO$13)),""),"")</f>
        <v/>
      </c>
      <c r="BG45" s="115" t="str">
        <f aca="false">IF(BF45="","",IF(BF45&gt;=B$10,"Y","N"))</f>
        <v/>
      </c>
      <c r="BH45" s="115" t="str">
        <f aca="false">IF(BG45="","",IF(BG45&lt;50%,1,IF(AND(BG45&gt;=50%,BG45&lt;B$10),2,IF(BG45&gt;=B$10,3))))</f>
        <v/>
      </c>
      <c r="BI45" s="114" t="str">
        <f aca="false">IF(B45&lt;&gt;"",IFERROR(IF((SUMIF(D$20:AI$20, "CLO9", D45:AI45)/AO$14)=0,"",(SUMIF(D$20:AI$20, "CLO9", D45:AI45)/AO$14)),""),"")</f>
        <v/>
      </c>
      <c r="BJ45" s="115" t="str">
        <f aca="false">IF(BI45="","",IF(BI45&gt;=B$10,"Y","N"))</f>
        <v/>
      </c>
      <c r="BK45" s="115" t="str">
        <f aca="false">IF(BJ45="","",IF(BJ45&lt;50%,1,IF(AND(BJ45&gt;=50%,BJ45&lt;B$10),2,IF(BJ45&gt;=B$10,3))))</f>
        <v/>
      </c>
      <c r="BL45" s="114" t="str">
        <f aca="false">IF(B45&lt;&gt;"",IFERROR(IF((SUMIF(D$20:AI$20,"CLO10",D45:AI45)/AO$15)=0,"",(SUMIF(D$20:AI$20,"CLO10",D45:AI45)/AO$15)),""),"")</f>
        <v/>
      </c>
      <c r="BM45" s="115" t="str">
        <f aca="false">IF(BL45="","",IF(BL45&gt;=B$10,"Y","N"))</f>
        <v/>
      </c>
      <c r="BN45" s="115" t="str">
        <f aca="false">IF(BM45="","",IF(BM45&lt;50%,1,IF(AND(BM45&gt;=50%,BM45&lt;B$10),2,IF(BM45&gt;=B$10,3))))</f>
        <v/>
      </c>
      <c r="BO45" s="8"/>
      <c r="BP45" s="8"/>
    </row>
    <row r="46" customFormat="false" ht="15.75" hidden="false" customHeight="true" outlineLevel="0" collapsed="false">
      <c r="A46" s="183" t="str">
        <f aca="false">IF(B$6="LECTURE",IF('Database (LECTURE-RES-PRAC)'!A41="","",'Database (LECTURE-RES-PRAC)'!A41),"")</f>
        <v/>
      </c>
      <c r="B46" s="184" t="str">
        <f aca="false">IF(B$6="LECTURE",IF('Database (LECTURE-RES-PRAC)'!B41="","",'Database (LECTURE-RES-PRAC)'!B41),"")</f>
        <v/>
      </c>
      <c r="C46" s="183" t="str">
        <f aca="false">IF(B46&lt;&gt;"",'Database (LECTURE-RES-PRAC)'!C41,"")</f>
        <v/>
      </c>
      <c r="D46" s="117"/>
      <c r="E46" s="52"/>
      <c r="F46" s="52"/>
      <c r="G46" s="52"/>
      <c r="H46" s="52"/>
      <c r="I46" s="52"/>
      <c r="J46" s="52"/>
      <c r="K46" s="52"/>
      <c r="L46" s="52"/>
      <c r="M46" s="52"/>
      <c r="N46" s="181" t="str">
        <f aca="false">IF(B46&lt;&gt;"",SUM(D46:M46),"")</f>
        <v/>
      </c>
      <c r="O46" s="52"/>
      <c r="P46" s="52"/>
      <c r="Q46" s="52"/>
      <c r="R46" s="52"/>
      <c r="S46" s="52"/>
      <c r="T46" s="52"/>
      <c r="U46" s="52"/>
      <c r="V46" s="52"/>
      <c r="W46" s="52"/>
      <c r="X46" s="52"/>
      <c r="Y46" s="181" t="str">
        <f aca="false">IF(B46&lt;&gt;"",SUM(O46:X46),"")</f>
        <v/>
      </c>
      <c r="Z46" s="52"/>
      <c r="AA46" s="52"/>
      <c r="AB46" s="52"/>
      <c r="AC46" s="52"/>
      <c r="AD46" s="52"/>
      <c r="AE46" s="52"/>
      <c r="AF46" s="52"/>
      <c r="AG46" s="52"/>
      <c r="AH46" s="52"/>
      <c r="AI46" s="52"/>
      <c r="AJ46" s="182" t="str">
        <f aca="false">IF(B46&lt;&gt;"",SUM(Z46:AI46),"")</f>
        <v/>
      </c>
      <c r="AK46" s="185" t="str">
        <f aca="false">IF(B46&lt;&gt;"",IFERROR(IF((SUMIF(D$20:AI$20, "CLO1", D46:AI46)/AO$6)=0,"",(SUMIF(D$20:AI$20, "CLO1", D46:AI46)/AO$6)),""),"")</f>
        <v/>
      </c>
      <c r="AL46" s="115" t="str">
        <f aca="false">IF(AK46="","",IF(AK46&gt;=B$10,"Y","N"))</f>
        <v/>
      </c>
      <c r="AM46" s="115" t="str">
        <f aca="false">IF(AK46="","",IF(AK46&lt;50%,1,IF(AND(AK46&gt;=50%,AK46&lt;B$10),2,IF(AK46&gt;=B$10,3))))</f>
        <v/>
      </c>
      <c r="AN46" s="185" t="str">
        <f aca="false">IF(B46&lt;&gt;"",IFERROR(IF((SUMIF(D$20:AI$20, "CLO2", D46:AI46)/AO$7)=0,"",(SUMIF(D$20:AI$20, "CLO2", D46:AI46)/AO$7)),""),"")</f>
        <v/>
      </c>
      <c r="AO46" s="115" t="str">
        <f aca="false">IF(AN46="","",IF(AN46&gt;=B$10,"Y","N"))</f>
        <v/>
      </c>
      <c r="AP46" s="115" t="str">
        <f aca="false">IF(AN46="","",IF(AN46&lt;50%,1,IF(AND(AN46&gt;=50%,AN46&lt;B$10),2,IF(AN46&gt;=B$10,3))))</f>
        <v/>
      </c>
      <c r="AQ46" s="185" t="str">
        <f aca="false">IF(B46&lt;&gt;"",IFERROR(IF((SUMIF(D$20:AI$20, "CLO3", D46:AI46)/AO$8)=0,"",(SUMIF(D$20:AI$20, "CLO3", D46:AI46)/AO$8)),""),"")</f>
        <v/>
      </c>
      <c r="AR46" s="115" t="str">
        <f aca="false">IF(AQ46="","",IF(AQ46&gt;=B$10,"Y","N"))</f>
        <v/>
      </c>
      <c r="AS46" s="115" t="str">
        <f aca="false">IF(AQ46="","",IF(AQ46&lt;50%,1,IF(AND(AQ46&gt;=50%,AQ46&lt;B$10),2,IF(AQ46&gt;=B$10,3))))</f>
        <v/>
      </c>
      <c r="AT46" s="185" t="str">
        <f aca="false">IF(B46&lt;&gt;"",IFERROR(IF((SUMIF(D$20:AI$20, "CLO4", D46:AI46)/AO$9)=0,"",(SUMIF(D$20:AI$20, "CLO4", D46:AI46)/AO$9)),""),"")</f>
        <v/>
      </c>
      <c r="AU46" s="115" t="str">
        <f aca="false">IF(AT46="","",IF(AT46&gt;=B$10,"Y","N"))</f>
        <v/>
      </c>
      <c r="AV46" s="115" t="str">
        <f aca="false">IF(AT46="","",IF(AT46&lt;50%,1,IF(AND(AT46&gt;=50%,AT46&lt;B$10),2,IF(AT46&gt;=B$10,3))))</f>
        <v/>
      </c>
      <c r="AW46" s="185" t="str">
        <f aca="false">IF(B46&lt;&gt;"",IFERROR(IF((SUMIF(D$20:AI$20, "CLO5", D46:AI46)/AO$10)=0,"",(SUMIF(D$20:AI$20, "CLO5", D46:AI46)/AO$10)),""),"")</f>
        <v/>
      </c>
      <c r="AX46" s="115" t="str">
        <f aca="false">IF(AW46="","",IF(AW46&gt;=B$10,"Y","N"))</f>
        <v/>
      </c>
      <c r="AY46" s="115" t="str">
        <f aca="false">IF(AW46="","",IF(AW46&lt;50%,1,IF(AND(AW46&gt;=50%,AW46&lt;B$10),2,IF(AW46&gt;=B$10,3))))</f>
        <v/>
      </c>
      <c r="AZ46" s="114" t="str">
        <f aca="false">IF(B46&lt;&gt;"",IFERROR(IF((SUMIF(D$20:AI$20, "CLO6", D46:AI46)/AO$11)=0,"",(SUMIF(D$20:AI$20, "CLO6", D46:AI46)/AO$11)),""),"")</f>
        <v/>
      </c>
      <c r="BA46" s="115" t="str">
        <f aca="false">IF(AZ46="","",IF(AZ46&gt;=B$10,"Y","N"))</f>
        <v/>
      </c>
      <c r="BB46" s="115" t="str">
        <f aca="false">IF(BA46="","",IF(BA46&lt;50%,1,IF(AND(BA46&gt;=50%,BA46&lt;B$10),2,IF(BA46&gt;=B$10,3))))</f>
        <v/>
      </c>
      <c r="BC46" s="114" t="str">
        <f aca="false">IF(B46&lt;&gt;"",IFERROR(IF((SUMIF(D$20:AI$20, "CLO7", D46:AI46)/AO$12)=0,"",(SUMIF(D$20:AI$20, "CLO7", D46:AI46)/AO$12)),""),"")</f>
        <v/>
      </c>
      <c r="BD46" s="115" t="str">
        <f aca="false">IF(BC46="","",IF(BC46&gt;=B$10,"Y","N"))</f>
        <v/>
      </c>
      <c r="BE46" s="115" t="str">
        <f aca="false">IF(BD46="","",IF(BD46&lt;50%,1,IF(AND(BD46&gt;=50%,BD46&lt;B$10),2,IF(BD46&gt;=B$10,3))))</f>
        <v/>
      </c>
      <c r="BF46" s="114" t="str">
        <f aca="false">IF(B46&lt;&gt;"",IFERROR(IF((SUMIF(D$20:AI$20, "CLO8", D46:AI46)/AO$13)=0,"",(SUMIF(D$20:AI$20, "CLO8", D46:AI46)/AO$13)),""),"")</f>
        <v/>
      </c>
      <c r="BG46" s="115" t="str">
        <f aca="false">IF(BF46="","",IF(BF46&gt;=B$10,"Y","N"))</f>
        <v/>
      </c>
      <c r="BH46" s="115" t="str">
        <f aca="false">IF(BG46="","",IF(BG46&lt;50%,1,IF(AND(BG46&gt;=50%,BG46&lt;B$10),2,IF(BG46&gt;=B$10,3))))</f>
        <v/>
      </c>
      <c r="BI46" s="114" t="str">
        <f aca="false">IF(B46&lt;&gt;"",IFERROR(IF((SUMIF(D$20:AI$20, "CLO9", D46:AI46)/AO$14)=0,"",(SUMIF(D$20:AI$20, "CLO9", D46:AI46)/AO$14)),""),"")</f>
        <v/>
      </c>
      <c r="BJ46" s="115" t="str">
        <f aca="false">IF(BI46="","",IF(BI46&gt;=B$10,"Y","N"))</f>
        <v/>
      </c>
      <c r="BK46" s="115" t="str">
        <f aca="false">IF(BJ46="","",IF(BJ46&lt;50%,1,IF(AND(BJ46&gt;=50%,BJ46&lt;B$10),2,IF(BJ46&gt;=B$10,3))))</f>
        <v/>
      </c>
      <c r="BL46" s="114" t="str">
        <f aca="false">IF(B46&lt;&gt;"",IFERROR(IF((SUMIF(D$20:AI$20,"CLO10",D46:AI46)/AO$15)=0,"",(SUMIF(D$20:AI$20,"CLO10",D46:AI46)/AO$15)),""),"")</f>
        <v/>
      </c>
      <c r="BM46" s="115" t="str">
        <f aca="false">IF(BL46="","",IF(BL46&gt;=B$10,"Y","N"))</f>
        <v/>
      </c>
      <c r="BN46" s="115" t="str">
        <f aca="false">IF(BM46="","",IF(BM46&lt;50%,1,IF(AND(BM46&gt;=50%,BM46&lt;B$10),2,IF(BM46&gt;=B$10,3))))</f>
        <v/>
      </c>
      <c r="BO46" s="8"/>
      <c r="BP46" s="8"/>
    </row>
    <row r="47" customFormat="false" ht="15.75" hidden="false" customHeight="true" outlineLevel="0" collapsed="false">
      <c r="A47" s="183" t="str">
        <f aca="false">IF(B$6="LECTURE",IF('Database (LECTURE-RES-PRAC)'!A42="","",'Database (LECTURE-RES-PRAC)'!A42),"")</f>
        <v/>
      </c>
      <c r="B47" s="184" t="str">
        <f aca="false">IF(B$6="LECTURE",IF('Database (LECTURE-RES-PRAC)'!B42="","",'Database (LECTURE-RES-PRAC)'!B42),"")</f>
        <v/>
      </c>
      <c r="C47" s="183" t="str">
        <f aca="false">IF(B47&lt;&gt;"",'Database (LECTURE-RES-PRAC)'!C42,"")</f>
        <v/>
      </c>
      <c r="D47" s="117"/>
      <c r="E47" s="52"/>
      <c r="F47" s="52"/>
      <c r="G47" s="52"/>
      <c r="H47" s="52"/>
      <c r="I47" s="52"/>
      <c r="J47" s="52"/>
      <c r="K47" s="52"/>
      <c r="L47" s="52"/>
      <c r="M47" s="52"/>
      <c r="N47" s="181" t="str">
        <f aca="false">IF(B47&lt;&gt;"",SUM(D47:M47),"")</f>
        <v/>
      </c>
      <c r="O47" s="52"/>
      <c r="P47" s="52"/>
      <c r="Q47" s="52"/>
      <c r="R47" s="52"/>
      <c r="S47" s="52"/>
      <c r="T47" s="52"/>
      <c r="U47" s="52"/>
      <c r="V47" s="52"/>
      <c r="W47" s="52"/>
      <c r="X47" s="52"/>
      <c r="Y47" s="181" t="str">
        <f aca="false">IF(B47&lt;&gt;"",SUM(O47:X47),"")</f>
        <v/>
      </c>
      <c r="Z47" s="52"/>
      <c r="AA47" s="52"/>
      <c r="AB47" s="52"/>
      <c r="AC47" s="52"/>
      <c r="AD47" s="52"/>
      <c r="AE47" s="52"/>
      <c r="AF47" s="52"/>
      <c r="AG47" s="52"/>
      <c r="AH47" s="52"/>
      <c r="AI47" s="52"/>
      <c r="AJ47" s="182" t="str">
        <f aca="false">IF(B47&lt;&gt;"",SUM(Z47:AI47),"")</f>
        <v/>
      </c>
      <c r="AK47" s="185" t="str">
        <f aca="false">IF(B47&lt;&gt;"",IFERROR(IF((SUMIF(D$20:AI$20, "CLO1", D47:AI47)/AO$6)=0,"",(SUMIF(D$20:AI$20, "CLO1", D47:AI47)/AO$6)),""),"")</f>
        <v/>
      </c>
      <c r="AL47" s="115" t="str">
        <f aca="false">IF(AK47="","",IF(AK47&gt;=B$10,"Y","N"))</f>
        <v/>
      </c>
      <c r="AM47" s="115" t="str">
        <f aca="false">IF(AK47="","",IF(AK47&lt;50%,1,IF(AND(AK47&gt;=50%,AK47&lt;B$10),2,IF(AK47&gt;=B$10,3))))</f>
        <v/>
      </c>
      <c r="AN47" s="185" t="str">
        <f aca="false">IF(B47&lt;&gt;"",IFERROR(IF((SUMIF(D$20:AI$20, "CLO2", D47:AI47)/AO$7)=0,"",(SUMIF(D$20:AI$20, "CLO2", D47:AI47)/AO$7)),""),"")</f>
        <v/>
      </c>
      <c r="AO47" s="115" t="str">
        <f aca="false">IF(AN47="","",IF(AN47&gt;=B$10,"Y","N"))</f>
        <v/>
      </c>
      <c r="AP47" s="115" t="str">
        <f aca="false">IF(AN47="","",IF(AN47&lt;50%,1,IF(AND(AN47&gt;=50%,AN47&lt;B$10),2,IF(AN47&gt;=B$10,3))))</f>
        <v/>
      </c>
      <c r="AQ47" s="185" t="str">
        <f aca="false">IF(B47&lt;&gt;"",IFERROR(IF((SUMIF(D$20:AI$20, "CLO3", D47:AI47)/AO$8)=0,"",(SUMIF(D$20:AI$20, "CLO3", D47:AI47)/AO$8)),""),"")</f>
        <v/>
      </c>
      <c r="AR47" s="115" t="str">
        <f aca="false">IF(AQ47="","",IF(AQ47&gt;=B$10,"Y","N"))</f>
        <v/>
      </c>
      <c r="AS47" s="115" t="str">
        <f aca="false">IF(AQ47="","",IF(AQ47&lt;50%,1,IF(AND(AQ47&gt;=50%,AQ47&lt;B$10),2,IF(AQ47&gt;=B$10,3))))</f>
        <v/>
      </c>
      <c r="AT47" s="185" t="str">
        <f aca="false">IF(B47&lt;&gt;"",IFERROR(IF((SUMIF(D$20:AI$20, "CLO4", D47:AI47)/AO$9)=0,"",(SUMIF(D$20:AI$20, "CLO4", D47:AI47)/AO$9)),""),"")</f>
        <v/>
      </c>
      <c r="AU47" s="115" t="str">
        <f aca="false">IF(AT47="","",IF(AT47&gt;=B$10,"Y","N"))</f>
        <v/>
      </c>
      <c r="AV47" s="115" t="str">
        <f aca="false">IF(AT47="","",IF(AT47&lt;50%,1,IF(AND(AT47&gt;=50%,AT47&lt;B$10),2,IF(AT47&gt;=B$10,3))))</f>
        <v/>
      </c>
      <c r="AW47" s="185" t="str">
        <f aca="false">IF(B47&lt;&gt;"",IFERROR(IF((SUMIF(D$20:AI$20, "CLO5", D47:AI47)/AO$10)=0,"",(SUMIF(D$20:AI$20, "CLO5", D47:AI47)/AO$10)),""),"")</f>
        <v/>
      </c>
      <c r="AX47" s="115" t="str">
        <f aca="false">IF(AW47="","",IF(AW47&gt;=B$10,"Y","N"))</f>
        <v/>
      </c>
      <c r="AY47" s="115" t="str">
        <f aca="false">IF(AW47="","",IF(AW47&lt;50%,1,IF(AND(AW47&gt;=50%,AW47&lt;B$10),2,IF(AW47&gt;=B$10,3))))</f>
        <v/>
      </c>
      <c r="AZ47" s="114" t="str">
        <f aca="false">IF(B47&lt;&gt;"",IFERROR(IF((SUMIF(D$20:AI$20, "CLO6", D47:AI47)/AO$11)=0,"",(SUMIF(D$20:AI$20, "CLO6", D47:AI47)/AO$11)),""),"")</f>
        <v/>
      </c>
      <c r="BA47" s="115" t="str">
        <f aca="false">IF(AZ47="","",IF(AZ47&gt;=B$10,"Y","N"))</f>
        <v/>
      </c>
      <c r="BB47" s="115" t="str">
        <f aca="false">IF(BA47="","",IF(BA47&lt;50%,1,IF(AND(BA47&gt;=50%,BA47&lt;B$10),2,IF(BA47&gt;=B$10,3))))</f>
        <v/>
      </c>
      <c r="BC47" s="114" t="str">
        <f aca="false">IF(B47&lt;&gt;"",IFERROR(IF((SUMIF(D$20:AI$20, "CLO7", D47:AI47)/AO$12)=0,"",(SUMIF(D$20:AI$20, "CLO7", D47:AI47)/AO$12)),""),"")</f>
        <v/>
      </c>
      <c r="BD47" s="115" t="str">
        <f aca="false">IF(BC47="","",IF(BC47&gt;=B$10,"Y","N"))</f>
        <v/>
      </c>
      <c r="BE47" s="115" t="str">
        <f aca="false">IF(BD47="","",IF(BD47&lt;50%,1,IF(AND(BD47&gt;=50%,BD47&lt;B$10),2,IF(BD47&gt;=B$10,3))))</f>
        <v/>
      </c>
      <c r="BF47" s="114" t="str">
        <f aca="false">IF(B47&lt;&gt;"",IFERROR(IF((SUMIF(D$20:AI$20, "CLO8", D47:AI47)/AO$13)=0,"",(SUMIF(D$20:AI$20, "CLO8", D47:AI47)/AO$13)),""),"")</f>
        <v/>
      </c>
      <c r="BG47" s="115" t="str">
        <f aca="false">IF(BF47="","",IF(BF47&gt;=B$10,"Y","N"))</f>
        <v/>
      </c>
      <c r="BH47" s="115" t="str">
        <f aca="false">IF(BG47="","",IF(BG47&lt;50%,1,IF(AND(BG47&gt;=50%,BG47&lt;B$10),2,IF(BG47&gt;=B$10,3))))</f>
        <v/>
      </c>
      <c r="BI47" s="114" t="str">
        <f aca="false">IF(B47&lt;&gt;"",IFERROR(IF((SUMIF(D$20:AI$20, "CLO9", D47:AI47)/AO$14)=0,"",(SUMIF(D$20:AI$20, "CLO9", D47:AI47)/AO$14)),""),"")</f>
        <v/>
      </c>
      <c r="BJ47" s="115" t="str">
        <f aca="false">IF(BI47="","",IF(BI47&gt;=B$10,"Y","N"))</f>
        <v/>
      </c>
      <c r="BK47" s="115" t="str">
        <f aca="false">IF(BJ47="","",IF(BJ47&lt;50%,1,IF(AND(BJ47&gt;=50%,BJ47&lt;B$10),2,IF(BJ47&gt;=B$10,3))))</f>
        <v/>
      </c>
      <c r="BL47" s="114" t="str">
        <f aca="false">IF(B47&lt;&gt;"",IFERROR(IF((SUMIF(D$20:AI$20,"CLO10",D47:AI47)/AO$15)=0,"",(SUMIF(D$20:AI$20,"CLO10",D47:AI47)/AO$15)),""),"")</f>
        <v/>
      </c>
      <c r="BM47" s="115" t="str">
        <f aca="false">IF(BL47="","",IF(BL47&gt;=B$10,"Y","N"))</f>
        <v/>
      </c>
      <c r="BN47" s="115" t="str">
        <f aca="false">IF(BM47="","",IF(BM47&lt;50%,1,IF(AND(BM47&gt;=50%,BM47&lt;B$10),2,IF(BM47&gt;=B$10,3))))</f>
        <v/>
      </c>
      <c r="BO47" s="8"/>
      <c r="BP47" s="8"/>
    </row>
    <row r="48" customFormat="false" ht="15.75" hidden="false" customHeight="true" outlineLevel="0" collapsed="false">
      <c r="A48" s="183" t="str">
        <f aca="false">IF(B$6="LECTURE",IF('Database (LECTURE-RES-PRAC)'!A43="","",'Database (LECTURE-RES-PRAC)'!A43),"")</f>
        <v/>
      </c>
      <c r="B48" s="184" t="str">
        <f aca="false">IF(B$6="LECTURE",IF('Database (LECTURE-RES-PRAC)'!B43="","",'Database (LECTURE-RES-PRAC)'!B43),"")</f>
        <v/>
      </c>
      <c r="C48" s="183" t="str">
        <f aca="false">IF(B48&lt;&gt;"",'Database (LECTURE-RES-PRAC)'!C43,"")</f>
        <v/>
      </c>
      <c r="D48" s="117"/>
      <c r="E48" s="52"/>
      <c r="F48" s="52"/>
      <c r="G48" s="52"/>
      <c r="H48" s="52"/>
      <c r="I48" s="52"/>
      <c r="J48" s="52"/>
      <c r="K48" s="52"/>
      <c r="L48" s="52"/>
      <c r="M48" s="52"/>
      <c r="N48" s="181" t="str">
        <f aca="false">IF(B48&lt;&gt;"",SUM(D48:M48),"")</f>
        <v/>
      </c>
      <c r="O48" s="52"/>
      <c r="P48" s="52"/>
      <c r="Q48" s="52"/>
      <c r="R48" s="52"/>
      <c r="S48" s="52"/>
      <c r="T48" s="52"/>
      <c r="U48" s="52"/>
      <c r="V48" s="52"/>
      <c r="W48" s="52"/>
      <c r="X48" s="52"/>
      <c r="Y48" s="181" t="str">
        <f aca="false">IF(B48&lt;&gt;"",SUM(O48:X48),"")</f>
        <v/>
      </c>
      <c r="Z48" s="52"/>
      <c r="AA48" s="52"/>
      <c r="AB48" s="52"/>
      <c r="AC48" s="52"/>
      <c r="AD48" s="52"/>
      <c r="AE48" s="52"/>
      <c r="AF48" s="52"/>
      <c r="AG48" s="52"/>
      <c r="AH48" s="52"/>
      <c r="AI48" s="52"/>
      <c r="AJ48" s="182" t="str">
        <f aca="false">IF(B48&lt;&gt;"",SUM(Z48:AI48),"")</f>
        <v/>
      </c>
      <c r="AK48" s="185" t="str">
        <f aca="false">IF(B48&lt;&gt;"",IFERROR(IF((SUMIF(D$20:AI$20, "CLO1", D48:AI48)/AO$6)=0,"",(SUMIF(D$20:AI$20, "CLO1", D48:AI48)/AO$6)),""),"")</f>
        <v/>
      </c>
      <c r="AL48" s="115" t="str">
        <f aca="false">IF(AK48="","",IF(AK48&gt;=B$10,"Y","N"))</f>
        <v/>
      </c>
      <c r="AM48" s="115" t="str">
        <f aca="false">IF(AK48="","",IF(AK48&lt;50%,1,IF(AND(AK48&gt;=50%,AK48&lt;B$10),2,IF(AK48&gt;=B$10,3))))</f>
        <v/>
      </c>
      <c r="AN48" s="185" t="str">
        <f aca="false">IF(B48&lt;&gt;"",IFERROR(IF((SUMIF(D$20:AI$20, "CLO2", D48:AI48)/AO$7)=0,"",(SUMIF(D$20:AI$20, "CLO2", D48:AI48)/AO$7)),""),"")</f>
        <v/>
      </c>
      <c r="AO48" s="115" t="str">
        <f aca="false">IF(AN48="","",IF(AN48&gt;=B$10,"Y","N"))</f>
        <v/>
      </c>
      <c r="AP48" s="115" t="str">
        <f aca="false">IF(AN48="","",IF(AN48&lt;50%,1,IF(AND(AN48&gt;=50%,AN48&lt;B$10),2,IF(AN48&gt;=B$10,3))))</f>
        <v/>
      </c>
      <c r="AQ48" s="185" t="str">
        <f aca="false">IF(B48&lt;&gt;"",IFERROR(IF((SUMIF(D$20:AI$20, "CLO3", D48:AI48)/AO$8)=0,"",(SUMIF(D$20:AI$20, "CLO3", D48:AI48)/AO$8)),""),"")</f>
        <v/>
      </c>
      <c r="AR48" s="115" t="str">
        <f aca="false">IF(AQ48="","",IF(AQ48&gt;=B$10,"Y","N"))</f>
        <v/>
      </c>
      <c r="AS48" s="115" t="str">
        <f aca="false">IF(AQ48="","",IF(AQ48&lt;50%,1,IF(AND(AQ48&gt;=50%,AQ48&lt;B$10),2,IF(AQ48&gt;=B$10,3))))</f>
        <v/>
      </c>
      <c r="AT48" s="185" t="str">
        <f aca="false">IF(B48&lt;&gt;"",IFERROR(IF((SUMIF(D$20:AI$20, "CLO4", D48:AI48)/AO$9)=0,"",(SUMIF(D$20:AI$20, "CLO4", D48:AI48)/AO$9)),""),"")</f>
        <v/>
      </c>
      <c r="AU48" s="115" t="str">
        <f aca="false">IF(AT48="","",IF(AT48&gt;=B$10,"Y","N"))</f>
        <v/>
      </c>
      <c r="AV48" s="115" t="str">
        <f aca="false">IF(AT48="","",IF(AT48&lt;50%,1,IF(AND(AT48&gt;=50%,AT48&lt;B$10),2,IF(AT48&gt;=B$10,3))))</f>
        <v/>
      </c>
      <c r="AW48" s="185" t="str">
        <f aca="false">IF(B48&lt;&gt;"",IFERROR(IF((SUMIF(D$20:AI$20, "CLO5", D48:AI48)/AO$10)=0,"",(SUMIF(D$20:AI$20, "CLO5", D48:AI48)/AO$10)),""),"")</f>
        <v/>
      </c>
      <c r="AX48" s="115" t="str">
        <f aca="false">IF(AW48="","",IF(AW48&gt;=B$10,"Y","N"))</f>
        <v/>
      </c>
      <c r="AY48" s="115" t="str">
        <f aca="false">IF(AW48="","",IF(AW48&lt;50%,1,IF(AND(AW48&gt;=50%,AW48&lt;B$10),2,IF(AW48&gt;=B$10,3))))</f>
        <v/>
      </c>
      <c r="AZ48" s="114" t="str">
        <f aca="false">IF(B48&lt;&gt;"",IFERROR(IF((SUMIF(D$20:AI$20, "CLO6", D48:AI48)/AO$11)=0,"",(SUMIF(D$20:AI$20, "CLO6", D48:AI48)/AO$11)),""),"")</f>
        <v/>
      </c>
      <c r="BA48" s="115" t="str">
        <f aca="false">IF(AZ48="","",IF(AZ48&gt;=B$10,"Y","N"))</f>
        <v/>
      </c>
      <c r="BB48" s="115" t="str">
        <f aca="false">IF(BA48="","",IF(BA48&lt;50%,1,IF(AND(BA48&gt;=50%,BA48&lt;B$10),2,IF(BA48&gt;=B$10,3))))</f>
        <v/>
      </c>
      <c r="BC48" s="114" t="str">
        <f aca="false">IF(B48&lt;&gt;"",IFERROR(IF((SUMIF(D$20:AI$20, "CLO7", D48:AI48)/AO$12)=0,"",(SUMIF(D$20:AI$20, "CLO7", D48:AI48)/AO$12)),""),"")</f>
        <v/>
      </c>
      <c r="BD48" s="115" t="str">
        <f aca="false">IF(BC48="","",IF(BC48&gt;=B$10,"Y","N"))</f>
        <v/>
      </c>
      <c r="BE48" s="115" t="str">
        <f aca="false">IF(BD48="","",IF(BD48&lt;50%,1,IF(AND(BD48&gt;=50%,BD48&lt;B$10),2,IF(BD48&gt;=B$10,3))))</f>
        <v/>
      </c>
      <c r="BF48" s="114" t="str">
        <f aca="false">IF(B48&lt;&gt;"",IFERROR(IF((SUMIF(D$20:AI$20, "CLO8", D48:AI48)/AO$13)=0,"",(SUMIF(D$20:AI$20, "CLO8", D48:AI48)/AO$13)),""),"")</f>
        <v/>
      </c>
      <c r="BG48" s="115" t="str">
        <f aca="false">IF(BF48="","",IF(BF48&gt;=B$10,"Y","N"))</f>
        <v/>
      </c>
      <c r="BH48" s="115" t="str">
        <f aca="false">IF(BG48="","",IF(BG48&lt;50%,1,IF(AND(BG48&gt;=50%,BG48&lt;B$10),2,IF(BG48&gt;=B$10,3))))</f>
        <v/>
      </c>
      <c r="BI48" s="114" t="str">
        <f aca="false">IF(B48&lt;&gt;"",IFERROR(IF((SUMIF(D$20:AI$20, "CLO9", D48:AI48)/AO$14)=0,"",(SUMIF(D$20:AI$20, "CLO9", D48:AI48)/AO$14)),""),"")</f>
        <v/>
      </c>
      <c r="BJ48" s="115" t="str">
        <f aca="false">IF(BI48="","",IF(BI48&gt;=B$10,"Y","N"))</f>
        <v/>
      </c>
      <c r="BK48" s="115" t="str">
        <f aca="false">IF(BJ48="","",IF(BJ48&lt;50%,1,IF(AND(BJ48&gt;=50%,BJ48&lt;B$10),2,IF(BJ48&gt;=B$10,3))))</f>
        <v/>
      </c>
      <c r="BL48" s="114" t="str">
        <f aca="false">IF(B48&lt;&gt;"",IFERROR(IF((SUMIF(D$20:AI$20,"CLO10",D48:AI48)/AO$15)=0,"",(SUMIF(D$20:AI$20,"CLO10",D48:AI48)/AO$15)),""),"")</f>
        <v/>
      </c>
      <c r="BM48" s="115" t="str">
        <f aca="false">IF(BL48="","",IF(BL48&gt;=B$10,"Y","N"))</f>
        <v/>
      </c>
      <c r="BN48" s="115" t="str">
        <f aca="false">IF(BM48="","",IF(BM48&lt;50%,1,IF(AND(BM48&gt;=50%,BM48&lt;B$10),2,IF(BM48&gt;=B$10,3))))</f>
        <v/>
      </c>
      <c r="BO48" s="8"/>
      <c r="BP48" s="8"/>
    </row>
    <row r="49" customFormat="false" ht="15.75" hidden="false" customHeight="true" outlineLevel="0" collapsed="false">
      <c r="A49" s="183" t="str">
        <f aca="false">IF(B$6="LECTURE",IF('Database (LECTURE-RES-PRAC)'!A44="","",'Database (LECTURE-RES-PRAC)'!A44),"")</f>
        <v/>
      </c>
      <c r="B49" s="184" t="str">
        <f aca="false">IF(B$6="LECTURE",IF('Database (LECTURE-RES-PRAC)'!B44="","",'Database (LECTURE-RES-PRAC)'!B44),"")</f>
        <v/>
      </c>
      <c r="C49" s="183" t="str">
        <f aca="false">IF(B49&lt;&gt;"",'Database (LECTURE-RES-PRAC)'!C44,"")</f>
        <v/>
      </c>
      <c r="D49" s="117"/>
      <c r="E49" s="52"/>
      <c r="F49" s="52"/>
      <c r="G49" s="52"/>
      <c r="H49" s="52"/>
      <c r="I49" s="52"/>
      <c r="J49" s="52"/>
      <c r="K49" s="52"/>
      <c r="L49" s="52"/>
      <c r="M49" s="52"/>
      <c r="N49" s="181" t="str">
        <f aca="false">IF(B49&lt;&gt;"",SUM(D49:M49),"")</f>
        <v/>
      </c>
      <c r="O49" s="52"/>
      <c r="P49" s="52"/>
      <c r="Q49" s="52"/>
      <c r="R49" s="52"/>
      <c r="S49" s="52"/>
      <c r="T49" s="52"/>
      <c r="U49" s="52"/>
      <c r="V49" s="52"/>
      <c r="W49" s="52"/>
      <c r="X49" s="52"/>
      <c r="Y49" s="181" t="str">
        <f aca="false">IF(B49&lt;&gt;"",SUM(O49:X49),"")</f>
        <v/>
      </c>
      <c r="Z49" s="52"/>
      <c r="AA49" s="52"/>
      <c r="AB49" s="52"/>
      <c r="AC49" s="52"/>
      <c r="AD49" s="52"/>
      <c r="AE49" s="52"/>
      <c r="AF49" s="52"/>
      <c r="AG49" s="52"/>
      <c r="AH49" s="52"/>
      <c r="AI49" s="52"/>
      <c r="AJ49" s="182" t="str">
        <f aca="false">IF(B49&lt;&gt;"",SUM(Z49:AI49),"")</f>
        <v/>
      </c>
      <c r="AK49" s="185" t="str">
        <f aca="false">IF(B49&lt;&gt;"",IFERROR(IF((SUMIF(D$20:AI$20, "CLO1", D49:AI49)/AO$6)=0,"",(SUMIF(D$20:AI$20, "CLO1", D49:AI49)/AO$6)),""),"")</f>
        <v/>
      </c>
      <c r="AL49" s="115" t="str">
        <f aca="false">IF(AK49="","",IF(AK49&gt;=B$10,"Y","N"))</f>
        <v/>
      </c>
      <c r="AM49" s="115" t="str">
        <f aca="false">IF(AK49="","",IF(AK49&lt;50%,1,IF(AND(AK49&gt;=50%,AK49&lt;B$10),2,IF(AK49&gt;=B$10,3))))</f>
        <v/>
      </c>
      <c r="AN49" s="185" t="str">
        <f aca="false">IF(B49&lt;&gt;"",IFERROR(IF((SUMIF(D$20:AI$20, "CLO2", D49:AI49)/AO$7)=0,"",(SUMIF(D$20:AI$20, "CLO2", D49:AI49)/AO$7)),""),"")</f>
        <v/>
      </c>
      <c r="AO49" s="115" t="str">
        <f aca="false">IF(AN49="","",IF(AN49&gt;=B$10,"Y","N"))</f>
        <v/>
      </c>
      <c r="AP49" s="115" t="str">
        <f aca="false">IF(AN49="","",IF(AN49&lt;50%,1,IF(AND(AN49&gt;=50%,AN49&lt;B$10),2,IF(AN49&gt;=B$10,3))))</f>
        <v/>
      </c>
      <c r="AQ49" s="185" t="str">
        <f aca="false">IF(B49&lt;&gt;"",IFERROR(IF((SUMIF(D$20:AI$20, "CLO3", D49:AI49)/AO$8)=0,"",(SUMIF(D$20:AI$20, "CLO3", D49:AI49)/AO$8)),""),"")</f>
        <v/>
      </c>
      <c r="AR49" s="115" t="str">
        <f aca="false">IF(AQ49="","",IF(AQ49&gt;=B$10,"Y","N"))</f>
        <v/>
      </c>
      <c r="AS49" s="115" t="str">
        <f aca="false">IF(AQ49="","",IF(AQ49&lt;50%,1,IF(AND(AQ49&gt;=50%,AQ49&lt;B$10),2,IF(AQ49&gt;=B$10,3))))</f>
        <v/>
      </c>
      <c r="AT49" s="185" t="str">
        <f aca="false">IF(B49&lt;&gt;"",IFERROR(IF((SUMIF(D$20:AI$20, "CLO4", D49:AI49)/AO$9)=0,"",(SUMIF(D$20:AI$20, "CLO4", D49:AI49)/AO$9)),""),"")</f>
        <v/>
      </c>
      <c r="AU49" s="115" t="str">
        <f aca="false">IF(AT49="","",IF(AT49&gt;=B$10,"Y","N"))</f>
        <v/>
      </c>
      <c r="AV49" s="115" t="str">
        <f aca="false">IF(AT49="","",IF(AT49&lt;50%,1,IF(AND(AT49&gt;=50%,AT49&lt;B$10),2,IF(AT49&gt;=B$10,3))))</f>
        <v/>
      </c>
      <c r="AW49" s="185" t="str">
        <f aca="false">IF(B49&lt;&gt;"",IFERROR(IF((SUMIF(D$20:AI$20, "CLO5", D49:AI49)/AO$10)=0,"",(SUMIF(D$20:AI$20, "CLO5", D49:AI49)/AO$10)),""),"")</f>
        <v/>
      </c>
      <c r="AX49" s="115" t="str">
        <f aca="false">IF(AW49="","",IF(AW49&gt;=B$10,"Y","N"))</f>
        <v/>
      </c>
      <c r="AY49" s="115" t="str">
        <f aca="false">IF(AW49="","",IF(AW49&lt;50%,1,IF(AND(AW49&gt;=50%,AW49&lt;B$10),2,IF(AW49&gt;=B$10,3))))</f>
        <v/>
      </c>
      <c r="AZ49" s="114" t="str">
        <f aca="false">IF(B49&lt;&gt;"",IFERROR(IF((SUMIF(D$20:AI$20, "CLO6", D49:AI49)/AO$11)=0,"",(SUMIF(D$20:AI$20, "CLO6", D49:AI49)/AO$11)),""),"")</f>
        <v/>
      </c>
      <c r="BA49" s="115" t="str">
        <f aca="false">IF(AZ49="","",IF(AZ49&gt;=B$10,"Y","N"))</f>
        <v/>
      </c>
      <c r="BB49" s="115" t="str">
        <f aca="false">IF(BA49="","",IF(BA49&lt;50%,1,IF(AND(BA49&gt;=50%,BA49&lt;B$10),2,IF(BA49&gt;=B$10,3))))</f>
        <v/>
      </c>
      <c r="BC49" s="114" t="str">
        <f aca="false">IF(B49&lt;&gt;"",IFERROR(IF((SUMIF(D$20:AI$20, "CLO7", D49:AI49)/AO$12)=0,"",(SUMIF(D$20:AI$20, "CLO7", D49:AI49)/AO$12)),""),"")</f>
        <v/>
      </c>
      <c r="BD49" s="115" t="str">
        <f aca="false">IF(BC49="","",IF(BC49&gt;=B$10,"Y","N"))</f>
        <v/>
      </c>
      <c r="BE49" s="115" t="str">
        <f aca="false">IF(BD49="","",IF(BD49&lt;50%,1,IF(AND(BD49&gt;=50%,BD49&lt;B$10),2,IF(BD49&gt;=B$10,3))))</f>
        <v/>
      </c>
      <c r="BF49" s="114" t="str">
        <f aca="false">IF(B49&lt;&gt;"",IFERROR(IF((SUMIF(D$20:AI$20, "CLO8", D49:AI49)/AO$13)=0,"",(SUMIF(D$20:AI$20, "CLO8", D49:AI49)/AO$13)),""),"")</f>
        <v/>
      </c>
      <c r="BG49" s="115" t="str">
        <f aca="false">IF(BF49="","",IF(BF49&gt;=B$10,"Y","N"))</f>
        <v/>
      </c>
      <c r="BH49" s="115" t="str">
        <f aca="false">IF(BG49="","",IF(BG49&lt;50%,1,IF(AND(BG49&gt;=50%,BG49&lt;B$10),2,IF(BG49&gt;=B$10,3))))</f>
        <v/>
      </c>
      <c r="BI49" s="114" t="str">
        <f aca="false">IF(B49&lt;&gt;"",IFERROR(IF((SUMIF(D$20:AI$20, "CLO9", D49:AI49)/AO$14)=0,"",(SUMIF(D$20:AI$20, "CLO9", D49:AI49)/AO$14)),""),"")</f>
        <v/>
      </c>
      <c r="BJ49" s="115" t="str">
        <f aca="false">IF(BI49="","",IF(BI49&gt;=B$10,"Y","N"))</f>
        <v/>
      </c>
      <c r="BK49" s="115" t="str">
        <f aca="false">IF(BJ49="","",IF(BJ49&lt;50%,1,IF(AND(BJ49&gt;=50%,BJ49&lt;B$10),2,IF(BJ49&gt;=B$10,3))))</f>
        <v/>
      </c>
      <c r="BL49" s="114" t="str">
        <f aca="false">IF(B49&lt;&gt;"",IFERROR(IF((SUMIF(D$20:AI$20,"CLO10",D49:AI49)/AO$15)=0,"",(SUMIF(D$20:AI$20,"CLO10",D49:AI49)/AO$15)),""),"")</f>
        <v/>
      </c>
      <c r="BM49" s="115" t="str">
        <f aca="false">IF(BL49="","",IF(BL49&gt;=B$10,"Y","N"))</f>
        <v/>
      </c>
      <c r="BN49" s="115" t="str">
        <f aca="false">IF(BM49="","",IF(BM49&lt;50%,1,IF(AND(BM49&gt;=50%,BM49&lt;B$10),2,IF(BM49&gt;=B$10,3))))</f>
        <v/>
      </c>
      <c r="BO49" s="8"/>
      <c r="BP49" s="8"/>
    </row>
    <row r="50" customFormat="false" ht="15.75" hidden="false" customHeight="true" outlineLevel="0" collapsed="false">
      <c r="A50" s="183" t="str">
        <f aca="false">IF(B$6="LECTURE",IF('Database (LECTURE-RES-PRAC)'!A45="","",'Database (LECTURE-RES-PRAC)'!A45),"")</f>
        <v/>
      </c>
      <c r="B50" s="184" t="str">
        <f aca="false">IF(B$6="LECTURE",IF('Database (LECTURE-RES-PRAC)'!B45="","",'Database (LECTURE-RES-PRAC)'!B45),"")</f>
        <v/>
      </c>
      <c r="C50" s="183" t="str">
        <f aca="false">IF(B50&lt;&gt;"",'Database (LECTURE-RES-PRAC)'!C45,"")</f>
        <v/>
      </c>
      <c r="D50" s="117"/>
      <c r="E50" s="52"/>
      <c r="F50" s="52"/>
      <c r="G50" s="52"/>
      <c r="H50" s="52"/>
      <c r="I50" s="52"/>
      <c r="J50" s="52"/>
      <c r="K50" s="52"/>
      <c r="L50" s="52"/>
      <c r="M50" s="52"/>
      <c r="N50" s="181" t="str">
        <f aca="false">IF(B50&lt;&gt;"",SUM(D50:M50),"")</f>
        <v/>
      </c>
      <c r="O50" s="52"/>
      <c r="P50" s="52"/>
      <c r="Q50" s="52"/>
      <c r="R50" s="52"/>
      <c r="S50" s="52"/>
      <c r="T50" s="52"/>
      <c r="U50" s="52"/>
      <c r="V50" s="52"/>
      <c r="W50" s="52"/>
      <c r="X50" s="52"/>
      <c r="Y50" s="181" t="str">
        <f aca="false">IF(B50&lt;&gt;"",SUM(O50:X50),"")</f>
        <v/>
      </c>
      <c r="Z50" s="52"/>
      <c r="AA50" s="52"/>
      <c r="AB50" s="52"/>
      <c r="AC50" s="52"/>
      <c r="AD50" s="52"/>
      <c r="AE50" s="52"/>
      <c r="AF50" s="52"/>
      <c r="AG50" s="52"/>
      <c r="AH50" s="52"/>
      <c r="AI50" s="52"/>
      <c r="AJ50" s="182" t="str">
        <f aca="false">IF(B50&lt;&gt;"",SUM(Z50:AI50),"")</f>
        <v/>
      </c>
      <c r="AK50" s="185" t="str">
        <f aca="false">IF(B50&lt;&gt;"",IFERROR(IF((SUMIF(D$20:AI$20, "CLO1", D50:AI50)/AO$6)=0,"",(SUMIF(D$20:AI$20, "CLO1", D50:AI50)/AO$6)),""),"")</f>
        <v/>
      </c>
      <c r="AL50" s="115" t="str">
        <f aca="false">IF(AK50="","",IF(AK50&gt;=B$10,"Y","N"))</f>
        <v/>
      </c>
      <c r="AM50" s="115" t="str">
        <f aca="false">IF(AK50="","",IF(AK50&lt;50%,1,IF(AND(AK50&gt;=50%,AK50&lt;B$10),2,IF(AK50&gt;=B$10,3))))</f>
        <v/>
      </c>
      <c r="AN50" s="185" t="str">
        <f aca="false">IF(B50&lt;&gt;"",IFERROR(IF((SUMIF(D$20:AI$20, "CLO2", D50:AI50)/AO$7)=0,"",(SUMIF(D$20:AI$20, "CLO2", D50:AI50)/AO$7)),""),"")</f>
        <v/>
      </c>
      <c r="AO50" s="115" t="str">
        <f aca="false">IF(AN50="","",IF(AN50&gt;=B$10,"Y","N"))</f>
        <v/>
      </c>
      <c r="AP50" s="115" t="str">
        <f aca="false">IF(AN50="","",IF(AN50&lt;50%,1,IF(AND(AN50&gt;=50%,AN50&lt;B$10),2,IF(AN50&gt;=B$10,3))))</f>
        <v/>
      </c>
      <c r="AQ50" s="185" t="str">
        <f aca="false">IF(B50&lt;&gt;"",IFERROR(IF((SUMIF(D$20:AI$20, "CLO3", D50:AI50)/AO$8)=0,"",(SUMIF(D$20:AI$20, "CLO3", D50:AI50)/AO$8)),""),"")</f>
        <v/>
      </c>
      <c r="AR50" s="115" t="str">
        <f aca="false">IF(AQ50="","",IF(AQ50&gt;=B$10,"Y","N"))</f>
        <v/>
      </c>
      <c r="AS50" s="115" t="str">
        <f aca="false">IF(AQ50="","",IF(AQ50&lt;50%,1,IF(AND(AQ50&gt;=50%,AQ50&lt;B$10),2,IF(AQ50&gt;=B$10,3))))</f>
        <v/>
      </c>
      <c r="AT50" s="185" t="str">
        <f aca="false">IF(B50&lt;&gt;"",IFERROR(IF((SUMIF(D$20:AI$20, "CLO4", D50:AI50)/AO$9)=0,"",(SUMIF(D$20:AI$20, "CLO4", D50:AI50)/AO$9)),""),"")</f>
        <v/>
      </c>
      <c r="AU50" s="115" t="str">
        <f aca="false">IF(AT50="","",IF(AT50&gt;=B$10,"Y","N"))</f>
        <v/>
      </c>
      <c r="AV50" s="115" t="str">
        <f aca="false">IF(AT50="","",IF(AT50&lt;50%,1,IF(AND(AT50&gt;=50%,AT50&lt;B$10),2,IF(AT50&gt;=B$10,3))))</f>
        <v/>
      </c>
      <c r="AW50" s="185" t="str">
        <f aca="false">IF(B50&lt;&gt;"",IFERROR(IF((SUMIF(D$20:AI$20, "CLO5", D50:AI50)/AO$10)=0,"",(SUMIF(D$20:AI$20, "CLO5", D50:AI50)/AO$10)),""),"")</f>
        <v/>
      </c>
      <c r="AX50" s="115" t="str">
        <f aca="false">IF(AW50="","",IF(AW50&gt;=B$10,"Y","N"))</f>
        <v/>
      </c>
      <c r="AY50" s="115" t="str">
        <f aca="false">IF(AW50="","",IF(AW50&lt;50%,1,IF(AND(AW50&gt;=50%,AW50&lt;B$10),2,IF(AW50&gt;=B$10,3))))</f>
        <v/>
      </c>
      <c r="AZ50" s="114" t="str">
        <f aca="false">IF(B50&lt;&gt;"",IFERROR(IF((SUMIF(D$20:AI$20, "CLO6", D50:AI50)/AO$11)=0,"",(SUMIF(D$20:AI$20, "CLO6", D50:AI50)/AO$11)),""),"")</f>
        <v/>
      </c>
      <c r="BA50" s="115" t="str">
        <f aca="false">IF(AZ50="","",IF(AZ50&gt;=B$10,"Y","N"))</f>
        <v/>
      </c>
      <c r="BB50" s="115" t="str">
        <f aca="false">IF(BA50="","",IF(BA50&lt;50%,1,IF(AND(BA50&gt;=50%,BA50&lt;B$10),2,IF(BA50&gt;=B$10,3))))</f>
        <v/>
      </c>
      <c r="BC50" s="114" t="str">
        <f aca="false">IF(B50&lt;&gt;"",IFERROR(IF((SUMIF(D$20:AI$20, "CLO7", D50:AI50)/AO$12)=0,"",(SUMIF(D$20:AI$20, "CLO7", D50:AI50)/AO$12)),""),"")</f>
        <v/>
      </c>
      <c r="BD50" s="115" t="str">
        <f aca="false">IF(BC50="","",IF(BC50&gt;=B$10,"Y","N"))</f>
        <v/>
      </c>
      <c r="BE50" s="115" t="str">
        <f aca="false">IF(BD50="","",IF(BD50&lt;50%,1,IF(AND(BD50&gt;=50%,BD50&lt;B$10),2,IF(BD50&gt;=B$10,3))))</f>
        <v/>
      </c>
      <c r="BF50" s="114" t="str">
        <f aca="false">IF(B50&lt;&gt;"",IFERROR(IF((SUMIF(D$20:AI$20, "CLO8", D50:AI50)/AO$13)=0,"",(SUMIF(D$20:AI$20, "CLO8", D50:AI50)/AO$13)),""),"")</f>
        <v/>
      </c>
      <c r="BG50" s="115" t="str">
        <f aca="false">IF(BF50="","",IF(BF50&gt;=B$10,"Y","N"))</f>
        <v/>
      </c>
      <c r="BH50" s="115" t="str">
        <f aca="false">IF(BG50="","",IF(BG50&lt;50%,1,IF(AND(BG50&gt;=50%,BG50&lt;B$10),2,IF(BG50&gt;=B$10,3))))</f>
        <v/>
      </c>
      <c r="BI50" s="114" t="str">
        <f aca="false">IF(B50&lt;&gt;"",IFERROR(IF((SUMIF(D$20:AI$20, "CLO9", D50:AI50)/AO$14)=0,"",(SUMIF(D$20:AI$20, "CLO9", D50:AI50)/AO$14)),""),"")</f>
        <v/>
      </c>
      <c r="BJ50" s="115" t="str">
        <f aca="false">IF(BI50="","",IF(BI50&gt;=B$10,"Y","N"))</f>
        <v/>
      </c>
      <c r="BK50" s="115" t="str">
        <f aca="false">IF(BJ50="","",IF(BJ50&lt;50%,1,IF(AND(BJ50&gt;=50%,BJ50&lt;B$10),2,IF(BJ50&gt;=B$10,3))))</f>
        <v/>
      </c>
      <c r="BL50" s="114" t="str">
        <f aca="false">IF(B50&lt;&gt;"",IFERROR(IF((SUMIF(D$20:AI$20,"CLO10",D50:AI50)/AO$15)=0,"",(SUMIF(D$20:AI$20,"CLO10",D50:AI50)/AO$15)),""),"")</f>
        <v/>
      </c>
      <c r="BM50" s="115" t="str">
        <f aca="false">IF(BL50="","",IF(BL50&gt;=B$10,"Y","N"))</f>
        <v/>
      </c>
      <c r="BN50" s="115" t="str">
        <f aca="false">IF(BM50="","",IF(BM50&lt;50%,1,IF(AND(BM50&gt;=50%,BM50&lt;B$10),2,IF(BM50&gt;=B$10,3))))</f>
        <v/>
      </c>
      <c r="BO50" s="8"/>
      <c r="BP50" s="8"/>
    </row>
    <row r="51" customFormat="false" ht="15.75" hidden="false" customHeight="true" outlineLevel="0" collapsed="false">
      <c r="A51" s="183" t="str">
        <f aca="false">IF(B$6="LECTURE",IF('Database (LECTURE-RES-PRAC)'!A46="","",'Database (LECTURE-RES-PRAC)'!A46),"")</f>
        <v/>
      </c>
      <c r="B51" s="184" t="str">
        <f aca="false">IF(B$6="LECTURE",IF('Database (LECTURE-RES-PRAC)'!B46="","",'Database (LECTURE-RES-PRAC)'!B46),"")</f>
        <v/>
      </c>
      <c r="C51" s="183" t="str">
        <f aca="false">IF(B51&lt;&gt;"",'Database (LECTURE-RES-PRAC)'!C46,"")</f>
        <v/>
      </c>
      <c r="D51" s="117"/>
      <c r="E51" s="52"/>
      <c r="F51" s="52"/>
      <c r="G51" s="52"/>
      <c r="H51" s="52"/>
      <c r="I51" s="52"/>
      <c r="J51" s="52"/>
      <c r="K51" s="52"/>
      <c r="L51" s="52"/>
      <c r="M51" s="52"/>
      <c r="N51" s="181" t="str">
        <f aca="false">IF(B51&lt;&gt;"",SUM(D51:M51),"")</f>
        <v/>
      </c>
      <c r="O51" s="52"/>
      <c r="P51" s="52"/>
      <c r="Q51" s="52"/>
      <c r="R51" s="52"/>
      <c r="S51" s="52"/>
      <c r="T51" s="52"/>
      <c r="U51" s="52"/>
      <c r="V51" s="52"/>
      <c r="W51" s="52"/>
      <c r="X51" s="52"/>
      <c r="Y51" s="181" t="str">
        <f aca="false">IF(B51&lt;&gt;"",SUM(O51:X51),"")</f>
        <v/>
      </c>
      <c r="Z51" s="52"/>
      <c r="AA51" s="52"/>
      <c r="AB51" s="52"/>
      <c r="AC51" s="52"/>
      <c r="AD51" s="52"/>
      <c r="AE51" s="52"/>
      <c r="AF51" s="52"/>
      <c r="AG51" s="52"/>
      <c r="AH51" s="52"/>
      <c r="AI51" s="52"/>
      <c r="AJ51" s="182" t="str">
        <f aca="false">IF(B51&lt;&gt;"",SUM(Z51:AI51),"")</f>
        <v/>
      </c>
      <c r="AK51" s="185" t="str">
        <f aca="false">IF(B51&lt;&gt;"",IFERROR(IF((SUMIF(D$20:AI$20, "CLO1", D51:AI51)/AO$6)=0,"",(SUMIF(D$20:AI$20, "CLO1", D51:AI51)/AO$6)),""),"")</f>
        <v/>
      </c>
      <c r="AL51" s="115" t="str">
        <f aca="false">IF(AK51="","",IF(AK51&gt;=B$10,"Y","N"))</f>
        <v/>
      </c>
      <c r="AM51" s="115" t="str">
        <f aca="false">IF(AK51="","",IF(AK51&lt;50%,1,IF(AND(AK51&gt;=50%,AK51&lt;B$10),2,IF(AK51&gt;=B$10,3))))</f>
        <v/>
      </c>
      <c r="AN51" s="185" t="str">
        <f aca="false">IF(B51&lt;&gt;"",IFERROR(IF((SUMIF(D$20:AI$20, "CLO2", D51:AI51)/AO$7)=0,"",(SUMIF(D$20:AI$20, "CLO2", D51:AI51)/AO$7)),""),"")</f>
        <v/>
      </c>
      <c r="AO51" s="115" t="str">
        <f aca="false">IF(AN51="","",IF(AN51&gt;=B$10,"Y","N"))</f>
        <v/>
      </c>
      <c r="AP51" s="115" t="str">
        <f aca="false">IF(AN51="","",IF(AN51&lt;50%,1,IF(AND(AN51&gt;=50%,AN51&lt;B$10),2,IF(AN51&gt;=B$10,3))))</f>
        <v/>
      </c>
      <c r="AQ51" s="185" t="str">
        <f aca="false">IF(B51&lt;&gt;"",IFERROR(IF((SUMIF(D$20:AI$20, "CLO3", D51:AI51)/AO$8)=0,"",(SUMIF(D$20:AI$20, "CLO3", D51:AI51)/AO$8)),""),"")</f>
        <v/>
      </c>
      <c r="AR51" s="115" t="str">
        <f aca="false">IF(AQ51="","",IF(AQ51&gt;=B$10,"Y","N"))</f>
        <v/>
      </c>
      <c r="AS51" s="115" t="str">
        <f aca="false">IF(AQ51="","",IF(AQ51&lt;50%,1,IF(AND(AQ51&gt;=50%,AQ51&lt;B$10),2,IF(AQ51&gt;=B$10,3))))</f>
        <v/>
      </c>
      <c r="AT51" s="185" t="str">
        <f aca="false">IF(B51&lt;&gt;"",IFERROR(IF((SUMIF(D$20:AI$20, "CLO4", D51:AI51)/AO$9)=0,"",(SUMIF(D$20:AI$20, "CLO4", D51:AI51)/AO$9)),""),"")</f>
        <v/>
      </c>
      <c r="AU51" s="115" t="str">
        <f aca="false">IF(AT51="","",IF(AT51&gt;=B$10,"Y","N"))</f>
        <v/>
      </c>
      <c r="AV51" s="115" t="str">
        <f aca="false">IF(AT51="","",IF(AT51&lt;50%,1,IF(AND(AT51&gt;=50%,AT51&lt;B$10),2,IF(AT51&gt;=B$10,3))))</f>
        <v/>
      </c>
      <c r="AW51" s="185" t="str">
        <f aca="false">IF(B51&lt;&gt;"",IFERROR(IF((SUMIF(D$20:AI$20, "CLO5", D51:AI51)/AO$10)=0,"",(SUMIF(D$20:AI$20, "CLO5", D51:AI51)/AO$10)),""),"")</f>
        <v/>
      </c>
      <c r="AX51" s="115" t="str">
        <f aca="false">IF(AW51="","",IF(AW51&gt;=B$10,"Y","N"))</f>
        <v/>
      </c>
      <c r="AY51" s="115" t="str">
        <f aca="false">IF(AW51="","",IF(AW51&lt;50%,1,IF(AND(AW51&gt;=50%,AW51&lt;B$10),2,IF(AW51&gt;=B$10,3))))</f>
        <v/>
      </c>
      <c r="AZ51" s="114" t="str">
        <f aca="false">IF(B51&lt;&gt;"",IFERROR(IF((SUMIF(D$20:AI$20, "CLO6", D51:AI51)/AO$11)=0,"",(SUMIF(D$20:AI$20, "CLO6", D51:AI51)/AO$11)),""),"")</f>
        <v/>
      </c>
      <c r="BA51" s="115" t="str">
        <f aca="false">IF(AZ51="","",IF(AZ51&gt;=B$10,"Y","N"))</f>
        <v/>
      </c>
      <c r="BB51" s="115" t="str">
        <f aca="false">IF(BA51="","",IF(BA51&lt;50%,1,IF(AND(BA51&gt;=50%,BA51&lt;B$10),2,IF(BA51&gt;=B$10,3))))</f>
        <v/>
      </c>
      <c r="BC51" s="114" t="str">
        <f aca="false">IF(B51&lt;&gt;"",IFERROR(IF((SUMIF(D$20:AI$20, "CLO7", D51:AI51)/AO$12)=0,"",(SUMIF(D$20:AI$20, "CLO7", D51:AI51)/AO$12)),""),"")</f>
        <v/>
      </c>
      <c r="BD51" s="115" t="str">
        <f aca="false">IF(BC51="","",IF(BC51&gt;=B$10,"Y","N"))</f>
        <v/>
      </c>
      <c r="BE51" s="115" t="str">
        <f aca="false">IF(BD51="","",IF(BD51&lt;50%,1,IF(AND(BD51&gt;=50%,BD51&lt;B$10),2,IF(BD51&gt;=B$10,3))))</f>
        <v/>
      </c>
      <c r="BF51" s="114" t="str">
        <f aca="false">IF(B51&lt;&gt;"",IFERROR(IF((SUMIF(D$20:AI$20, "CLO8", D51:AI51)/AO$13)=0,"",(SUMIF(D$20:AI$20, "CLO8", D51:AI51)/AO$13)),""),"")</f>
        <v/>
      </c>
      <c r="BG51" s="115" t="str">
        <f aca="false">IF(BF51="","",IF(BF51&gt;=B$10,"Y","N"))</f>
        <v/>
      </c>
      <c r="BH51" s="115" t="str">
        <f aca="false">IF(BG51="","",IF(BG51&lt;50%,1,IF(AND(BG51&gt;=50%,BG51&lt;B$10),2,IF(BG51&gt;=B$10,3))))</f>
        <v/>
      </c>
      <c r="BI51" s="114" t="str">
        <f aca="false">IF(B51&lt;&gt;"",IFERROR(IF((SUMIF(D$20:AI$20, "CLO9", D51:AI51)/AO$14)=0,"",(SUMIF(D$20:AI$20, "CLO9", D51:AI51)/AO$14)),""),"")</f>
        <v/>
      </c>
      <c r="BJ51" s="115" t="str">
        <f aca="false">IF(BI51="","",IF(BI51&gt;=B$10,"Y","N"))</f>
        <v/>
      </c>
      <c r="BK51" s="115" t="str">
        <f aca="false">IF(BJ51="","",IF(BJ51&lt;50%,1,IF(AND(BJ51&gt;=50%,BJ51&lt;B$10),2,IF(BJ51&gt;=B$10,3))))</f>
        <v/>
      </c>
      <c r="BL51" s="114" t="str">
        <f aca="false">IF(B51&lt;&gt;"",IFERROR(IF((SUMIF(D$20:AI$20,"CLO10",D51:AI51)/AO$15)=0,"",(SUMIF(D$20:AI$20,"CLO10",D51:AI51)/AO$15)),""),"")</f>
        <v/>
      </c>
      <c r="BM51" s="115" t="str">
        <f aca="false">IF(BL51="","",IF(BL51&gt;=B$10,"Y","N"))</f>
        <v/>
      </c>
      <c r="BN51" s="115" t="str">
        <f aca="false">IF(BM51="","",IF(BM51&lt;50%,1,IF(AND(BM51&gt;=50%,BM51&lt;B$10),2,IF(BM51&gt;=B$10,3))))</f>
        <v/>
      </c>
      <c r="BO51" s="8"/>
      <c r="BP51" s="8"/>
    </row>
    <row r="52" customFormat="false" ht="15.75" hidden="false" customHeight="true" outlineLevel="0" collapsed="false">
      <c r="A52" s="183" t="str">
        <f aca="false">IF(B$6="LECTURE",IF('Database (LECTURE-RES-PRAC)'!A47="","",'Database (LECTURE-RES-PRAC)'!A47),"")</f>
        <v/>
      </c>
      <c r="B52" s="184" t="str">
        <f aca="false">IF(B$6="LECTURE",IF('Database (LECTURE-RES-PRAC)'!B47="","",'Database (LECTURE-RES-PRAC)'!B47),"")</f>
        <v/>
      </c>
      <c r="C52" s="183" t="str">
        <f aca="false">IF(B52&lt;&gt;"",'Database (LECTURE-RES-PRAC)'!C47,"")</f>
        <v/>
      </c>
      <c r="D52" s="117"/>
      <c r="E52" s="52"/>
      <c r="F52" s="52"/>
      <c r="G52" s="52"/>
      <c r="H52" s="52"/>
      <c r="I52" s="52"/>
      <c r="J52" s="52"/>
      <c r="K52" s="52"/>
      <c r="L52" s="52"/>
      <c r="M52" s="52"/>
      <c r="N52" s="181" t="str">
        <f aca="false">IF(B52&lt;&gt;"",SUM(D52:M52),"")</f>
        <v/>
      </c>
      <c r="O52" s="52"/>
      <c r="P52" s="52"/>
      <c r="Q52" s="52"/>
      <c r="R52" s="52"/>
      <c r="S52" s="52"/>
      <c r="T52" s="52"/>
      <c r="U52" s="52"/>
      <c r="V52" s="52"/>
      <c r="W52" s="52"/>
      <c r="X52" s="52"/>
      <c r="Y52" s="181" t="str">
        <f aca="false">IF(B52&lt;&gt;"",SUM(O52:X52),"")</f>
        <v/>
      </c>
      <c r="Z52" s="52"/>
      <c r="AA52" s="52"/>
      <c r="AB52" s="52"/>
      <c r="AC52" s="52"/>
      <c r="AD52" s="52"/>
      <c r="AE52" s="52"/>
      <c r="AF52" s="52"/>
      <c r="AG52" s="52"/>
      <c r="AH52" s="52"/>
      <c r="AI52" s="52"/>
      <c r="AJ52" s="182" t="str">
        <f aca="false">IF(B52&lt;&gt;"",SUM(Z52:AI52),"")</f>
        <v/>
      </c>
      <c r="AK52" s="185" t="str">
        <f aca="false">IF(B52&lt;&gt;"",IFERROR(IF((SUMIF(D$20:AI$20, "CLO1", D52:AI52)/AO$6)=0,"",(SUMIF(D$20:AI$20, "CLO1", D52:AI52)/AO$6)),""),"")</f>
        <v/>
      </c>
      <c r="AL52" s="115" t="str">
        <f aca="false">IF(AK52="","",IF(AK52&gt;=B$10,"Y","N"))</f>
        <v/>
      </c>
      <c r="AM52" s="115" t="str">
        <f aca="false">IF(AK52="","",IF(AK52&lt;50%,1,IF(AND(AK52&gt;=50%,AK52&lt;B$10),2,IF(AK52&gt;=B$10,3))))</f>
        <v/>
      </c>
      <c r="AN52" s="185" t="str">
        <f aca="false">IF(B52&lt;&gt;"",IFERROR(IF((SUMIF(D$20:AI$20, "CLO2", D52:AI52)/AO$7)=0,"",(SUMIF(D$20:AI$20, "CLO2", D52:AI52)/AO$7)),""),"")</f>
        <v/>
      </c>
      <c r="AO52" s="115" t="str">
        <f aca="false">IF(AN52="","",IF(AN52&gt;=B$10,"Y","N"))</f>
        <v/>
      </c>
      <c r="AP52" s="115" t="str">
        <f aca="false">IF(AN52="","",IF(AN52&lt;50%,1,IF(AND(AN52&gt;=50%,AN52&lt;B$10),2,IF(AN52&gt;=B$10,3))))</f>
        <v/>
      </c>
      <c r="AQ52" s="185" t="str">
        <f aca="false">IF(B52&lt;&gt;"",IFERROR(IF((SUMIF(D$20:AI$20, "CLO3", D52:AI52)/AO$8)=0,"",(SUMIF(D$20:AI$20, "CLO3", D52:AI52)/AO$8)),""),"")</f>
        <v/>
      </c>
      <c r="AR52" s="115" t="str">
        <f aca="false">IF(AQ52="","",IF(AQ52&gt;=B$10,"Y","N"))</f>
        <v/>
      </c>
      <c r="AS52" s="115" t="str">
        <f aca="false">IF(AQ52="","",IF(AQ52&lt;50%,1,IF(AND(AQ52&gt;=50%,AQ52&lt;B$10),2,IF(AQ52&gt;=B$10,3))))</f>
        <v/>
      </c>
      <c r="AT52" s="185" t="str">
        <f aca="false">IF(B52&lt;&gt;"",IFERROR(IF((SUMIF(D$20:AI$20, "CLO4", D52:AI52)/AO$9)=0,"",(SUMIF(D$20:AI$20, "CLO4", D52:AI52)/AO$9)),""),"")</f>
        <v/>
      </c>
      <c r="AU52" s="115" t="str">
        <f aca="false">IF(AT52="","",IF(AT52&gt;=B$10,"Y","N"))</f>
        <v/>
      </c>
      <c r="AV52" s="115" t="str">
        <f aca="false">IF(AT52="","",IF(AT52&lt;50%,1,IF(AND(AT52&gt;=50%,AT52&lt;B$10),2,IF(AT52&gt;=B$10,3))))</f>
        <v/>
      </c>
      <c r="AW52" s="185" t="str">
        <f aca="false">IF(B52&lt;&gt;"",IFERROR(IF((SUMIF(D$20:AI$20, "CLO5", D52:AI52)/AO$10)=0,"",(SUMIF(D$20:AI$20, "CLO5", D52:AI52)/AO$10)),""),"")</f>
        <v/>
      </c>
      <c r="AX52" s="115" t="str">
        <f aca="false">IF(AW52="","",IF(AW52&gt;=B$10,"Y","N"))</f>
        <v/>
      </c>
      <c r="AY52" s="115" t="str">
        <f aca="false">IF(AW52="","",IF(AW52&lt;50%,1,IF(AND(AW52&gt;=50%,AW52&lt;B$10),2,IF(AW52&gt;=B$10,3))))</f>
        <v/>
      </c>
      <c r="AZ52" s="114" t="str">
        <f aca="false">IF(B52&lt;&gt;"",IFERROR(IF((SUMIF(D$20:AI$20, "CLO6", D52:AI52)/AO$11)=0,"",(SUMIF(D$20:AI$20, "CLO6", D52:AI52)/AO$11)),""),"")</f>
        <v/>
      </c>
      <c r="BA52" s="115" t="str">
        <f aca="false">IF(AZ52="","",IF(AZ52&gt;=B$10,"Y","N"))</f>
        <v/>
      </c>
      <c r="BB52" s="115" t="str">
        <f aca="false">IF(BA52="","",IF(BA52&lt;50%,1,IF(AND(BA52&gt;=50%,BA52&lt;B$10),2,IF(BA52&gt;=B$10,3))))</f>
        <v/>
      </c>
      <c r="BC52" s="114" t="str">
        <f aca="false">IF(B52&lt;&gt;"",IFERROR(IF((SUMIF(D$20:AI$20, "CLO7", D52:AI52)/AO$12)=0,"",(SUMIF(D$20:AI$20, "CLO7", D52:AI52)/AO$12)),""),"")</f>
        <v/>
      </c>
      <c r="BD52" s="115" t="str">
        <f aca="false">IF(BC52="","",IF(BC52&gt;=B$10,"Y","N"))</f>
        <v/>
      </c>
      <c r="BE52" s="115" t="str">
        <f aca="false">IF(BD52="","",IF(BD52&lt;50%,1,IF(AND(BD52&gt;=50%,BD52&lt;B$10),2,IF(BD52&gt;=B$10,3))))</f>
        <v/>
      </c>
      <c r="BF52" s="114" t="str">
        <f aca="false">IF(B52&lt;&gt;"",IFERROR(IF((SUMIF(D$20:AI$20, "CLO8", D52:AI52)/AO$13)=0,"",(SUMIF(D$20:AI$20, "CLO8", D52:AI52)/AO$13)),""),"")</f>
        <v/>
      </c>
      <c r="BG52" s="115" t="str">
        <f aca="false">IF(BF52="","",IF(BF52&gt;=B$10,"Y","N"))</f>
        <v/>
      </c>
      <c r="BH52" s="115" t="str">
        <f aca="false">IF(BG52="","",IF(BG52&lt;50%,1,IF(AND(BG52&gt;=50%,BG52&lt;B$10),2,IF(BG52&gt;=B$10,3))))</f>
        <v/>
      </c>
      <c r="BI52" s="114" t="str">
        <f aca="false">IF(B52&lt;&gt;"",IFERROR(IF((SUMIF(D$20:AI$20, "CLO9", D52:AI52)/AO$14)=0,"",(SUMIF(D$20:AI$20, "CLO9", D52:AI52)/AO$14)),""),"")</f>
        <v/>
      </c>
      <c r="BJ52" s="115" t="str">
        <f aca="false">IF(BI52="","",IF(BI52&gt;=B$10,"Y","N"))</f>
        <v/>
      </c>
      <c r="BK52" s="115" t="str">
        <f aca="false">IF(BJ52="","",IF(BJ52&lt;50%,1,IF(AND(BJ52&gt;=50%,BJ52&lt;B$10),2,IF(BJ52&gt;=B$10,3))))</f>
        <v/>
      </c>
      <c r="BL52" s="114" t="str">
        <f aca="false">IF(B52&lt;&gt;"",IFERROR(IF((SUMIF(D$20:AI$20,"CLO10",D52:AI52)/AO$15)=0,"",(SUMIF(D$20:AI$20,"CLO10",D52:AI52)/AO$15)),""),"")</f>
        <v/>
      </c>
      <c r="BM52" s="115" t="str">
        <f aca="false">IF(BL52="","",IF(BL52&gt;=B$10,"Y","N"))</f>
        <v/>
      </c>
      <c r="BN52" s="115" t="str">
        <f aca="false">IF(BM52="","",IF(BM52&lt;50%,1,IF(AND(BM52&gt;=50%,BM52&lt;B$10),2,IF(BM52&gt;=B$10,3))))</f>
        <v/>
      </c>
      <c r="BO52" s="8"/>
      <c r="BP52" s="8"/>
    </row>
    <row r="53" customFormat="false" ht="15.75" hidden="false" customHeight="true" outlineLevel="0" collapsed="false">
      <c r="A53" s="183" t="str">
        <f aca="false">IF(B$6="LECTURE",IF('Database (LECTURE-RES-PRAC)'!A48="","",'Database (LECTURE-RES-PRAC)'!A48),"")</f>
        <v/>
      </c>
      <c r="B53" s="184" t="str">
        <f aca="false">IF(B$6="LECTURE",IF('Database (LECTURE-RES-PRAC)'!B48="","",'Database (LECTURE-RES-PRAC)'!B48),"")</f>
        <v/>
      </c>
      <c r="C53" s="183" t="str">
        <f aca="false">IF(B53&lt;&gt;"",'Database (LECTURE-RES-PRAC)'!C48,"")</f>
        <v/>
      </c>
      <c r="D53" s="117"/>
      <c r="E53" s="52"/>
      <c r="F53" s="52"/>
      <c r="G53" s="52"/>
      <c r="H53" s="52"/>
      <c r="I53" s="52"/>
      <c r="J53" s="52"/>
      <c r="K53" s="52"/>
      <c r="L53" s="52"/>
      <c r="M53" s="52"/>
      <c r="N53" s="181" t="str">
        <f aca="false">IF(B53&lt;&gt;"",SUM(D53:M53),"")</f>
        <v/>
      </c>
      <c r="O53" s="52"/>
      <c r="P53" s="52"/>
      <c r="Q53" s="52"/>
      <c r="R53" s="52"/>
      <c r="S53" s="52"/>
      <c r="T53" s="52"/>
      <c r="U53" s="52"/>
      <c r="V53" s="52"/>
      <c r="W53" s="52"/>
      <c r="X53" s="52"/>
      <c r="Y53" s="181" t="str">
        <f aca="false">IF(B53&lt;&gt;"",SUM(O53:X53),"")</f>
        <v/>
      </c>
      <c r="Z53" s="52"/>
      <c r="AA53" s="52"/>
      <c r="AB53" s="52"/>
      <c r="AC53" s="52"/>
      <c r="AD53" s="52"/>
      <c r="AE53" s="52"/>
      <c r="AF53" s="52"/>
      <c r="AG53" s="52"/>
      <c r="AH53" s="52"/>
      <c r="AI53" s="52"/>
      <c r="AJ53" s="182" t="str">
        <f aca="false">IF(B53&lt;&gt;"",SUM(Z53:AI53),"")</f>
        <v/>
      </c>
      <c r="AK53" s="185" t="str">
        <f aca="false">IF(B53&lt;&gt;"",IFERROR(IF((SUMIF(D$20:AI$20, "CLO1", D53:AI53)/AO$6)=0,"",(SUMIF(D$20:AI$20, "CLO1", D53:AI53)/AO$6)),""),"")</f>
        <v/>
      </c>
      <c r="AL53" s="115" t="str">
        <f aca="false">IF(AK53="","",IF(AK53&gt;=B$10,"Y","N"))</f>
        <v/>
      </c>
      <c r="AM53" s="115" t="str">
        <f aca="false">IF(AK53="","",IF(AK53&lt;50%,1,IF(AND(AK53&gt;=50%,AK53&lt;B$10),2,IF(AK53&gt;=B$10,3))))</f>
        <v/>
      </c>
      <c r="AN53" s="185" t="str">
        <f aca="false">IF(B53&lt;&gt;"",IFERROR(IF((SUMIF(D$20:AI$20, "CLO2", D53:AI53)/AO$7)=0,"",(SUMIF(D$20:AI$20, "CLO2", D53:AI53)/AO$7)),""),"")</f>
        <v/>
      </c>
      <c r="AO53" s="115" t="str">
        <f aca="false">IF(AN53="","",IF(AN53&gt;=B$10,"Y","N"))</f>
        <v/>
      </c>
      <c r="AP53" s="115" t="str">
        <f aca="false">IF(AN53="","",IF(AN53&lt;50%,1,IF(AND(AN53&gt;=50%,AN53&lt;B$10),2,IF(AN53&gt;=B$10,3))))</f>
        <v/>
      </c>
      <c r="AQ53" s="185" t="str">
        <f aca="false">IF(B53&lt;&gt;"",IFERROR(IF((SUMIF(D$20:AI$20, "CLO3", D53:AI53)/AO$8)=0,"",(SUMIF(D$20:AI$20, "CLO3", D53:AI53)/AO$8)),""),"")</f>
        <v/>
      </c>
      <c r="AR53" s="115" t="str">
        <f aca="false">IF(AQ53="","",IF(AQ53&gt;=B$10,"Y","N"))</f>
        <v/>
      </c>
      <c r="AS53" s="115" t="str">
        <f aca="false">IF(AQ53="","",IF(AQ53&lt;50%,1,IF(AND(AQ53&gt;=50%,AQ53&lt;B$10),2,IF(AQ53&gt;=B$10,3))))</f>
        <v/>
      </c>
      <c r="AT53" s="185" t="str">
        <f aca="false">IF(B53&lt;&gt;"",IFERROR(IF((SUMIF(D$20:AI$20, "CLO4", D53:AI53)/AO$9)=0,"",(SUMIF(D$20:AI$20, "CLO4", D53:AI53)/AO$9)),""),"")</f>
        <v/>
      </c>
      <c r="AU53" s="115" t="str">
        <f aca="false">IF(AT53="","",IF(AT53&gt;=B$10,"Y","N"))</f>
        <v/>
      </c>
      <c r="AV53" s="115" t="str">
        <f aca="false">IF(AT53="","",IF(AT53&lt;50%,1,IF(AND(AT53&gt;=50%,AT53&lt;B$10),2,IF(AT53&gt;=B$10,3))))</f>
        <v/>
      </c>
      <c r="AW53" s="185" t="str">
        <f aca="false">IF(B53&lt;&gt;"",IFERROR(IF((SUMIF(D$20:AI$20, "CLO5", D53:AI53)/AO$10)=0,"",(SUMIF(D$20:AI$20, "CLO5", D53:AI53)/AO$10)),""),"")</f>
        <v/>
      </c>
      <c r="AX53" s="115" t="str">
        <f aca="false">IF(AW53="","",IF(AW53&gt;=B$10,"Y","N"))</f>
        <v/>
      </c>
      <c r="AY53" s="115" t="str">
        <f aca="false">IF(AW53="","",IF(AW53&lt;50%,1,IF(AND(AW53&gt;=50%,AW53&lt;B$10),2,IF(AW53&gt;=B$10,3))))</f>
        <v/>
      </c>
      <c r="AZ53" s="114" t="str">
        <f aca="false">IF(B53&lt;&gt;"",IFERROR(IF((SUMIF(D$20:AI$20, "CLO6", D53:AI53)/AO$11)=0,"",(SUMIF(D$20:AI$20, "CLO6", D53:AI53)/AO$11)),""),"")</f>
        <v/>
      </c>
      <c r="BA53" s="115" t="str">
        <f aca="false">IF(AZ53="","",IF(AZ53&gt;=B$10,"Y","N"))</f>
        <v/>
      </c>
      <c r="BB53" s="115" t="str">
        <f aca="false">IF(BA53="","",IF(BA53&lt;50%,1,IF(AND(BA53&gt;=50%,BA53&lt;B$10),2,IF(BA53&gt;=B$10,3))))</f>
        <v/>
      </c>
      <c r="BC53" s="114" t="str">
        <f aca="false">IF(B53&lt;&gt;"",IFERROR(IF((SUMIF(D$20:AI$20, "CLO7", D53:AI53)/AO$12)=0,"",(SUMIF(D$20:AI$20, "CLO7", D53:AI53)/AO$12)),""),"")</f>
        <v/>
      </c>
      <c r="BD53" s="115" t="str">
        <f aca="false">IF(BC53="","",IF(BC53&gt;=B$10,"Y","N"))</f>
        <v/>
      </c>
      <c r="BE53" s="115" t="str">
        <f aca="false">IF(BD53="","",IF(BD53&lt;50%,1,IF(AND(BD53&gt;=50%,BD53&lt;B$10),2,IF(BD53&gt;=B$10,3))))</f>
        <v/>
      </c>
      <c r="BF53" s="114" t="str">
        <f aca="false">IF(B53&lt;&gt;"",IFERROR(IF((SUMIF(D$20:AI$20, "CLO8", D53:AI53)/AO$13)=0,"",(SUMIF(D$20:AI$20, "CLO8", D53:AI53)/AO$13)),""),"")</f>
        <v/>
      </c>
      <c r="BG53" s="115" t="str">
        <f aca="false">IF(BF53="","",IF(BF53&gt;=B$10,"Y","N"))</f>
        <v/>
      </c>
      <c r="BH53" s="115" t="str">
        <f aca="false">IF(BG53="","",IF(BG53&lt;50%,1,IF(AND(BG53&gt;=50%,BG53&lt;B$10),2,IF(BG53&gt;=B$10,3))))</f>
        <v/>
      </c>
      <c r="BI53" s="114" t="str">
        <f aca="false">IF(B53&lt;&gt;"",IFERROR(IF((SUMIF(D$20:AI$20, "CLO9", D53:AI53)/AO$14)=0,"",(SUMIF(D$20:AI$20, "CLO9", D53:AI53)/AO$14)),""),"")</f>
        <v/>
      </c>
      <c r="BJ53" s="115" t="str">
        <f aca="false">IF(BI53="","",IF(BI53&gt;=B$10,"Y","N"))</f>
        <v/>
      </c>
      <c r="BK53" s="115" t="str">
        <f aca="false">IF(BJ53="","",IF(BJ53&lt;50%,1,IF(AND(BJ53&gt;=50%,BJ53&lt;B$10),2,IF(BJ53&gt;=B$10,3))))</f>
        <v/>
      </c>
      <c r="BL53" s="114" t="str">
        <f aca="false">IF(B53&lt;&gt;"",IFERROR(IF((SUMIF(D$20:AI$20,"CLO10",D53:AI53)/AO$15)=0,"",(SUMIF(D$20:AI$20,"CLO10",D53:AI53)/AO$15)),""),"")</f>
        <v/>
      </c>
      <c r="BM53" s="115" t="str">
        <f aca="false">IF(BL53="","",IF(BL53&gt;=B$10,"Y","N"))</f>
        <v/>
      </c>
      <c r="BN53" s="115" t="str">
        <f aca="false">IF(BM53="","",IF(BM53&lt;50%,1,IF(AND(BM53&gt;=50%,BM53&lt;B$10),2,IF(BM53&gt;=B$10,3))))</f>
        <v/>
      </c>
      <c r="BO53" s="8"/>
      <c r="BP53" s="8"/>
    </row>
    <row r="54" customFormat="false" ht="15.75" hidden="false" customHeight="true" outlineLevel="0" collapsed="false">
      <c r="A54" s="183" t="str">
        <f aca="false">IF(B$6="LECTURE",IF('Database (LECTURE-RES-PRAC)'!A49="","",'Database (LECTURE-RES-PRAC)'!A49),"")</f>
        <v/>
      </c>
      <c r="B54" s="184" t="str">
        <f aca="false">IF(B$6="LECTURE",IF('Database (LECTURE-RES-PRAC)'!B49="","",'Database (LECTURE-RES-PRAC)'!B49),"")</f>
        <v/>
      </c>
      <c r="C54" s="183" t="str">
        <f aca="false">IF(B54&lt;&gt;"",'Database (LECTURE-RES-PRAC)'!C49,"")</f>
        <v/>
      </c>
      <c r="D54" s="117"/>
      <c r="E54" s="52"/>
      <c r="F54" s="52"/>
      <c r="G54" s="52"/>
      <c r="H54" s="52"/>
      <c r="I54" s="52"/>
      <c r="J54" s="52"/>
      <c r="K54" s="52"/>
      <c r="L54" s="52"/>
      <c r="M54" s="52"/>
      <c r="N54" s="181" t="str">
        <f aca="false">IF(B54&lt;&gt;"",SUM(D54:M54),"")</f>
        <v/>
      </c>
      <c r="O54" s="52"/>
      <c r="P54" s="52"/>
      <c r="Q54" s="52"/>
      <c r="R54" s="52"/>
      <c r="S54" s="52"/>
      <c r="T54" s="52"/>
      <c r="U54" s="52"/>
      <c r="V54" s="52"/>
      <c r="W54" s="52"/>
      <c r="X54" s="52"/>
      <c r="Y54" s="181" t="str">
        <f aca="false">IF(B54&lt;&gt;"",SUM(O54:X54),"")</f>
        <v/>
      </c>
      <c r="Z54" s="52"/>
      <c r="AA54" s="52"/>
      <c r="AB54" s="52"/>
      <c r="AC54" s="52"/>
      <c r="AD54" s="52"/>
      <c r="AE54" s="52"/>
      <c r="AF54" s="52"/>
      <c r="AG54" s="52"/>
      <c r="AH54" s="52"/>
      <c r="AI54" s="52"/>
      <c r="AJ54" s="182" t="str">
        <f aca="false">IF(B54&lt;&gt;"",SUM(Z54:AI54),"")</f>
        <v/>
      </c>
      <c r="AK54" s="185" t="str">
        <f aca="false">IF(B54&lt;&gt;"",IFERROR(IF((SUMIF(D$20:AI$20, "CLO1", D54:AI54)/AO$6)=0,"",(SUMIF(D$20:AI$20, "CLO1", D54:AI54)/AO$6)),""),"")</f>
        <v/>
      </c>
      <c r="AL54" s="115" t="str">
        <f aca="false">IF(AK54="","",IF(AK54&gt;=B$10,"Y","N"))</f>
        <v/>
      </c>
      <c r="AM54" s="115" t="str">
        <f aca="false">IF(AK54="","",IF(AK54&lt;50%,1,IF(AND(AK54&gt;=50%,AK54&lt;B$10),2,IF(AK54&gt;=B$10,3))))</f>
        <v/>
      </c>
      <c r="AN54" s="185" t="str">
        <f aca="false">IF(B54&lt;&gt;"",IFERROR(IF((SUMIF(D$20:AI$20, "CLO2", D54:AI54)/AO$7)=0,"",(SUMIF(D$20:AI$20, "CLO2", D54:AI54)/AO$7)),""),"")</f>
        <v/>
      </c>
      <c r="AO54" s="115" t="str">
        <f aca="false">IF(AN54="","",IF(AN54&gt;=B$10,"Y","N"))</f>
        <v/>
      </c>
      <c r="AP54" s="115" t="str">
        <f aca="false">IF(AN54="","",IF(AN54&lt;50%,1,IF(AND(AN54&gt;=50%,AN54&lt;B$10),2,IF(AN54&gt;=B$10,3))))</f>
        <v/>
      </c>
      <c r="AQ54" s="185" t="str">
        <f aca="false">IF(B54&lt;&gt;"",IFERROR(IF((SUMIF(D$20:AI$20, "CLO3", D54:AI54)/AO$8)=0,"",(SUMIF(D$20:AI$20, "CLO3", D54:AI54)/AO$8)),""),"")</f>
        <v/>
      </c>
      <c r="AR54" s="115" t="str">
        <f aca="false">IF(AQ54="","",IF(AQ54&gt;=B$10,"Y","N"))</f>
        <v/>
      </c>
      <c r="AS54" s="115" t="str">
        <f aca="false">IF(AQ54="","",IF(AQ54&lt;50%,1,IF(AND(AQ54&gt;=50%,AQ54&lt;B$10),2,IF(AQ54&gt;=B$10,3))))</f>
        <v/>
      </c>
      <c r="AT54" s="185" t="str">
        <f aca="false">IF(B54&lt;&gt;"",IFERROR(IF((SUMIF(D$20:AI$20, "CLO4", D54:AI54)/AO$9)=0,"",(SUMIF(D$20:AI$20, "CLO4", D54:AI54)/AO$9)),""),"")</f>
        <v/>
      </c>
      <c r="AU54" s="115" t="str">
        <f aca="false">IF(AT54="","",IF(AT54&gt;=B$10,"Y","N"))</f>
        <v/>
      </c>
      <c r="AV54" s="115" t="str">
        <f aca="false">IF(AT54="","",IF(AT54&lt;50%,1,IF(AND(AT54&gt;=50%,AT54&lt;B$10),2,IF(AT54&gt;=B$10,3))))</f>
        <v/>
      </c>
      <c r="AW54" s="185" t="str">
        <f aca="false">IF(B54&lt;&gt;"",IFERROR(IF((SUMIF(D$20:AI$20, "CLO5", D54:AI54)/AO$10)=0,"",(SUMIF(D$20:AI$20, "CLO5", D54:AI54)/AO$10)),""),"")</f>
        <v/>
      </c>
      <c r="AX54" s="115" t="str">
        <f aca="false">IF(AW54="","",IF(AW54&gt;=B$10,"Y","N"))</f>
        <v/>
      </c>
      <c r="AY54" s="115" t="str">
        <f aca="false">IF(AW54="","",IF(AW54&lt;50%,1,IF(AND(AW54&gt;=50%,AW54&lt;B$10),2,IF(AW54&gt;=B$10,3))))</f>
        <v/>
      </c>
      <c r="AZ54" s="114" t="str">
        <f aca="false">IF(B54&lt;&gt;"",IFERROR(IF((SUMIF(D$20:AI$20, "CLO6", D54:AI54)/AO$11)=0,"",(SUMIF(D$20:AI$20, "CLO6", D54:AI54)/AO$11)),""),"")</f>
        <v/>
      </c>
      <c r="BA54" s="115" t="str">
        <f aca="false">IF(AZ54="","",IF(AZ54&gt;=B$10,"Y","N"))</f>
        <v/>
      </c>
      <c r="BB54" s="115" t="str">
        <f aca="false">IF(BA54="","",IF(BA54&lt;50%,1,IF(AND(BA54&gt;=50%,BA54&lt;B$10),2,IF(BA54&gt;=B$10,3))))</f>
        <v/>
      </c>
      <c r="BC54" s="114" t="str">
        <f aca="false">IF(B54&lt;&gt;"",IFERROR(IF((SUMIF(D$20:AI$20, "CLO7", D54:AI54)/AO$12)=0,"",(SUMIF(D$20:AI$20, "CLO7", D54:AI54)/AO$12)),""),"")</f>
        <v/>
      </c>
      <c r="BD54" s="115" t="str">
        <f aca="false">IF(BC54="","",IF(BC54&gt;=B$10,"Y","N"))</f>
        <v/>
      </c>
      <c r="BE54" s="115" t="str">
        <f aca="false">IF(BD54="","",IF(BD54&lt;50%,1,IF(AND(BD54&gt;=50%,BD54&lt;B$10),2,IF(BD54&gt;=B$10,3))))</f>
        <v/>
      </c>
      <c r="BF54" s="114" t="str">
        <f aca="false">IF(B54&lt;&gt;"",IFERROR(IF((SUMIF(D$20:AI$20, "CLO8", D54:AI54)/AO$13)=0,"",(SUMIF(D$20:AI$20, "CLO8", D54:AI54)/AO$13)),""),"")</f>
        <v/>
      </c>
      <c r="BG54" s="115" t="str">
        <f aca="false">IF(BF54="","",IF(BF54&gt;=B$10,"Y","N"))</f>
        <v/>
      </c>
      <c r="BH54" s="115" t="str">
        <f aca="false">IF(BG54="","",IF(BG54&lt;50%,1,IF(AND(BG54&gt;=50%,BG54&lt;B$10),2,IF(BG54&gt;=B$10,3))))</f>
        <v/>
      </c>
      <c r="BI54" s="114" t="str">
        <f aca="false">IF(B54&lt;&gt;"",IFERROR(IF((SUMIF(D$20:AI$20, "CLO9", D54:AI54)/AO$14)=0,"",(SUMIF(D$20:AI$20, "CLO9", D54:AI54)/AO$14)),""),"")</f>
        <v/>
      </c>
      <c r="BJ54" s="115" t="str">
        <f aca="false">IF(BI54="","",IF(BI54&gt;=B$10,"Y","N"))</f>
        <v/>
      </c>
      <c r="BK54" s="115" t="str">
        <f aca="false">IF(BJ54="","",IF(BJ54&lt;50%,1,IF(AND(BJ54&gt;=50%,BJ54&lt;B$10),2,IF(BJ54&gt;=B$10,3))))</f>
        <v/>
      </c>
      <c r="BL54" s="114" t="str">
        <f aca="false">IF(B54&lt;&gt;"",IFERROR(IF((SUMIF(D$20:AI$20,"CLO10",D54:AI54)/AO$15)=0,"",(SUMIF(D$20:AI$20,"CLO10",D54:AI54)/AO$15)),""),"")</f>
        <v/>
      </c>
      <c r="BM54" s="115" t="str">
        <f aca="false">IF(BL54="","",IF(BL54&gt;=B$10,"Y","N"))</f>
        <v/>
      </c>
      <c r="BN54" s="115" t="str">
        <f aca="false">IF(BM54="","",IF(BM54&lt;50%,1,IF(AND(BM54&gt;=50%,BM54&lt;B$10),2,IF(BM54&gt;=B$10,3))))</f>
        <v/>
      </c>
      <c r="BO54" s="8"/>
      <c r="BP54" s="8"/>
    </row>
    <row r="55" customFormat="false" ht="15.75" hidden="false" customHeight="true" outlineLevel="0" collapsed="false">
      <c r="A55" s="183" t="str">
        <f aca="false">IF(B$6="LECTURE",IF('Database (LECTURE-RES-PRAC)'!A50="","",'Database (LECTURE-RES-PRAC)'!A50),"")</f>
        <v/>
      </c>
      <c r="B55" s="184" t="str">
        <f aca="false">IF(B$6="LECTURE",IF('Database (LECTURE-RES-PRAC)'!B50="","",'Database (LECTURE-RES-PRAC)'!B50),"")</f>
        <v/>
      </c>
      <c r="C55" s="183" t="str">
        <f aca="false">IF(B55&lt;&gt;"",'Database (LECTURE-RES-PRAC)'!C50,"")</f>
        <v/>
      </c>
      <c r="D55" s="117"/>
      <c r="E55" s="52"/>
      <c r="F55" s="52"/>
      <c r="G55" s="52"/>
      <c r="H55" s="52"/>
      <c r="I55" s="52"/>
      <c r="J55" s="52"/>
      <c r="K55" s="52"/>
      <c r="L55" s="52"/>
      <c r="M55" s="52"/>
      <c r="N55" s="181" t="str">
        <f aca="false">IF(B55&lt;&gt;"",SUM(D55:M55),"")</f>
        <v/>
      </c>
      <c r="O55" s="52"/>
      <c r="P55" s="52"/>
      <c r="Q55" s="52"/>
      <c r="R55" s="52"/>
      <c r="S55" s="52"/>
      <c r="T55" s="52"/>
      <c r="U55" s="52"/>
      <c r="V55" s="52"/>
      <c r="W55" s="52"/>
      <c r="X55" s="52"/>
      <c r="Y55" s="181" t="str">
        <f aca="false">IF(B55&lt;&gt;"",SUM(O55:X55),"")</f>
        <v/>
      </c>
      <c r="Z55" s="52"/>
      <c r="AA55" s="52"/>
      <c r="AB55" s="52"/>
      <c r="AC55" s="52"/>
      <c r="AD55" s="52"/>
      <c r="AE55" s="52"/>
      <c r="AF55" s="52"/>
      <c r="AG55" s="52"/>
      <c r="AH55" s="52"/>
      <c r="AI55" s="52"/>
      <c r="AJ55" s="182" t="str">
        <f aca="false">IF(B55&lt;&gt;"",SUM(Z55:AI55),"")</f>
        <v/>
      </c>
      <c r="AK55" s="185" t="str">
        <f aca="false">IF(B55&lt;&gt;"",IFERROR(IF((SUMIF(D$20:AI$20, "CLO1", D55:AI55)/AO$6)=0,"",(SUMIF(D$20:AI$20, "CLO1", D55:AI55)/AO$6)),""),"")</f>
        <v/>
      </c>
      <c r="AL55" s="115" t="str">
        <f aca="false">IF(AK55="","",IF(AK55&gt;=B$10,"Y","N"))</f>
        <v/>
      </c>
      <c r="AM55" s="115" t="str">
        <f aca="false">IF(AK55="","",IF(AK55&lt;50%,1,IF(AND(AK55&gt;=50%,AK55&lt;B$10),2,IF(AK55&gt;=B$10,3))))</f>
        <v/>
      </c>
      <c r="AN55" s="185" t="str">
        <f aca="false">IF(B55&lt;&gt;"",IFERROR(IF((SUMIF(D$20:AI$20, "CLO2", D55:AI55)/AO$7)=0,"",(SUMIF(D$20:AI$20, "CLO2", D55:AI55)/AO$7)),""),"")</f>
        <v/>
      </c>
      <c r="AO55" s="115" t="str">
        <f aca="false">IF(AN55="","",IF(AN55&gt;=B$10,"Y","N"))</f>
        <v/>
      </c>
      <c r="AP55" s="115" t="str">
        <f aca="false">IF(AN55="","",IF(AN55&lt;50%,1,IF(AND(AN55&gt;=50%,AN55&lt;B$10),2,IF(AN55&gt;=B$10,3))))</f>
        <v/>
      </c>
      <c r="AQ55" s="185" t="str">
        <f aca="false">IF(B55&lt;&gt;"",IFERROR(IF((SUMIF(D$20:AI$20, "CLO3", D55:AI55)/AO$8)=0,"",(SUMIF(D$20:AI$20, "CLO3", D55:AI55)/AO$8)),""),"")</f>
        <v/>
      </c>
      <c r="AR55" s="115" t="str">
        <f aca="false">IF(AQ55="","",IF(AQ55&gt;=B$10,"Y","N"))</f>
        <v/>
      </c>
      <c r="AS55" s="115" t="str">
        <f aca="false">IF(AQ55="","",IF(AQ55&lt;50%,1,IF(AND(AQ55&gt;=50%,AQ55&lt;B$10),2,IF(AQ55&gt;=B$10,3))))</f>
        <v/>
      </c>
      <c r="AT55" s="185" t="str">
        <f aca="false">IF(B55&lt;&gt;"",IFERROR(IF((SUMIF(D$20:AI$20, "CLO4", D55:AI55)/AO$9)=0,"",(SUMIF(D$20:AI$20, "CLO4", D55:AI55)/AO$9)),""),"")</f>
        <v/>
      </c>
      <c r="AU55" s="115" t="str">
        <f aca="false">IF(AT55="","",IF(AT55&gt;=B$10,"Y","N"))</f>
        <v/>
      </c>
      <c r="AV55" s="115" t="str">
        <f aca="false">IF(AT55="","",IF(AT55&lt;50%,1,IF(AND(AT55&gt;=50%,AT55&lt;B$10),2,IF(AT55&gt;=B$10,3))))</f>
        <v/>
      </c>
      <c r="AW55" s="185" t="str">
        <f aca="false">IF(B55&lt;&gt;"",IFERROR(IF((SUMIF(D$20:AI$20, "CLO5", D55:AI55)/AO$10)=0,"",(SUMIF(D$20:AI$20, "CLO5", D55:AI55)/AO$10)),""),"")</f>
        <v/>
      </c>
      <c r="AX55" s="115" t="str">
        <f aca="false">IF(AW55="","",IF(AW55&gt;=B$10,"Y","N"))</f>
        <v/>
      </c>
      <c r="AY55" s="115" t="str">
        <f aca="false">IF(AW55="","",IF(AW55&lt;50%,1,IF(AND(AW55&gt;=50%,AW55&lt;B$10),2,IF(AW55&gt;=B$10,3))))</f>
        <v/>
      </c>
      <c r="AZ55" s="114" t="str">
        <f aca="false">IF(B55&lt;&gt;"",IFERROR(IF((SUMIF(D$20:AI$20, "CLO6", D55:AI55)/AO$11)=0,"",(SUMIF(D$20:AI$20, "CLO6", D55:AI55)/AO$11)),""),"")</f>
        <v/>
      </c>
      <c r="BA55" s="115" t="str">
        <f aca="false">IF(AZ55="","",IF(AZ55&gt;=B$10,"Y","N"))</f>
        <v/>
      </c>
      <c r="BB55" s="115" t="str">
        <f aca="false">IF(BA55="","",IF(BA55&lt;50%,1,IF(AND(BA55&gt;=50%,BA55&lt;B$10),2,IF(BA55&gt;=B$10,3))))</f>
        <v/>
      </c>
      <c r="BC55" s="114" t="str">
        <f aca="false">IF(B55&lt;&gt;"",IFERROR(IF((SUMIF(D$20:AI$20, "CLO7", D55:AI55)/AO$12)=0,"",(SUMIF(D$20:AI$20, "CLO7", D55:AI55)/AO$12)),""),"")</f>
        <v/>
      </c>
      <c r="BD55" s="115" t="str">
        <f aca="false">IF(BC55="","",IF(BC55&gt;=B$10,"Y","N"))</f>
        <v/>
      </c>
      <c r="BE55" s="115" t="str">
        <f aca="false">IF(BD55="","",IF(BD55&lt;50%,1,IF(AND(BD55&gt;=50%,BD55&lt;B$10),2,IF(BD55&gt;=B$10,3))))</f>
        <v/>
      </c>
      <c r="BF55" s="114" t="str">
        <f aca="false">IF(B55&lt;&gt;"",IFERROR(IF((SUMIF(D$20:AI$20, "CLO8", D55:AI55)/AO$13)=0,"",(SUMIF(D$20:AI$20, "CLO8", D55:AI55)/AO$13)),""),"")</f>
        <v/>
      </c>
      <c r="BG55" s="115" t="str">
        <f aca="false">IF(BF55="","",IF(BF55&gt;=B$10,"Y","N"))</f>
        <v/>
      </c>
      <c r="BH55" s="115" t="str">
        <f aca="false">IF(BG55="","",IF(BG55&lt;50%,1,IF(AND(BG55&gt;=50%,BG55&lt;B$10),2,IF(BG55&gt;=B$10,3))))</f>
        <v/>
      </c>
      <c r="BI55" s="114" t="str">
        <f aca="false">IF(B55&lt;&gt;"",IFERROR(IF((SUMIF(D$20:AI$20, "CLO9", D55:AI55)/AO$14)=0,"",(SUMIF(D$20:AI$20, "CLO9", D55:AI55)/AO$14)),""),"")</f>
        <v/>
      </c>
      <c r="BJ55" s="115" t="str">
        <f aca="false">IF(BI55="","",IF(BI55&gt;=B$10,"Y","N"))</f>
        <v/>
      </c>
      <c r="BK55" s="115" t="str">
        <f aca="false">IF(BJ55="","",IF(BJ55&lt;50%,1,IF(AND(BJ55&gt;=50%,BJ55&lt;B$10),2,IF(BJ55&gt;=B$10,3))))</f>
        <v/>
      </c>
      <c r="BL55" s="114" t="str">
        <f aca="false">IF(B55&lt;&gt;"",IFERROR(IF((SUMIF(D$20:AI$20,"CLO10",D55:AI55)/AO$15)=0,"",(SUMIF(D$20:AI$20,"CLO10",D55:AI55)/AO$15)),""),"")</f>
        <v/>
      </c>
      <c r="BM55" s="115" t="str">
        <f aca="false">IF(BL55="","",IF(BL55&gt;=B$10,"Y","N"))</f>
        <v/>
      </c>
      <c r="BN55" s="115" t="str">
        <f aca="false">IF(BM55="","",IF(BM55&lt;50%,1,IF(AND(BM55&gt;=50%,BM55&lt;B$10),2,IF(BM55&gt;=B$10,3))))</f>
        <v/>
      </c>
      <c r="BO55" s="8"/>
      <c r="BP55" s="8"/>
    </row>
    <row r="56" customFormat="false" ht="15.75" hidden="false" customHeight="true" outlineLevel="0" collapsed="false">
      <c r="A56" s="183" t="str">
        <f aca="false">IF(B$6="LECTURE",IF('Database (LECTURE-RES-PRAC)'!A51="","",'Database (LECTURE-RES-PRAC)'!A51),"")</f>
        <v/>
      </c>
      <c r="B56" s="184" t="str">
        <f aca="false">IF(B$6="LECTURE",IF('Database (LECTURE-RES-PRAC)'!B51="","",'Database (LECTURE-RES-PRAC)'!B51),"")</f>
        <v/>
      </c>
      <c r="C56" s="183" t="str">
        <f aca="false">IF(B56&lt;&gt;"",'Database (LECTURE-RES-PRAC)'!C51,"")</f>
        <v/>
      </c>
      <c r="D56" s="117"/>
      <c r="E56" s="52"/>
      <c r="F56" s="52"/>
      <c r="G56" s="52"/>
      <c r="H56" s="52"/>
      <c r="I56" s="52"/>
      <c r="J56" s="52"/>
      <c r="K56" s="52"/>
      <c r="L56" s="52"/>
      <c r="M56" s="52"/>
      <c r="N56" s="181" t="str">
        <f aca="false">IF(B56&lt;&gt;"",SUM(D56:M56),"")</f>
        <v/>
      </c>
      <c r="O56" s="52"/>
      <c r="P56" s="52"/>
      <c r="Q56" s="52"/>
      <c r="R56" s="52"/>
      <c r="S56" s="52"/>
      <c r="T56" s="52"/>
      <c r="U56" s="52"/>
      <c r="V56" s="52"/>
      <c r="W56" s="52"/>
      <c r="X56" s="52"/>
      <c r="Y56" s="181" t="str">
        <f aca="false">IF(B56&lt;&gt;"",SUM(O56:X56),"")</f>
        <v/>
      </c>
      <c r="Z56" s="52"/>
      <c r="AA56" s="52"/>
      <c r="AB56" s="52"/>
      <c r="AC56" s="52"/>
      <c r="AD56" s="52"/>
      <c r="AE56" s="52"/>
      <c r="AF56" s="52"/>
      <c r="AG56" s="52"/>
      <c r="AH56" s="52"/>
      <c r="AI56" s="52"/>
      <c r="AJ56" s="182" t="str">
        <f aca="false">IF(B56&lt;&gt;"",SUM(Z56:AI56),"")</f>
        <v/>
      </c>
      <c r="AK56" s="185" t="str">
        <f aca="false">IF(B56&lt;&gt;"",IFERROR(IF((SUMIF(D$20:AI$20, "CLO1", D56:AI56)/AO$6)=0,"",(SUMIF(D$20:AI$20, "CLO1", D56:AI56)/AO$6)),""),"")</f>
        <v/>
      </c>
      <c r="AL56" s="115" t="str">
        <f aca="false">IF(AK56="","",IF(AK56&gt;=B$10,"Y","N"))</f>
        <v/>
      </c>
      <c r="AM56" s="115" t="str">
        <f aca="false">IF(AK56="","",IF(AK56&lt;50%,1,IF(AND(AK56&gt;=50%,AK56&lt;B$10),2,IF(AK56&gt;=B$10,3))))</f>
        <v/>
      </c>
      <c r="AN56" s="185" t="str">
        <f aca="false">IF(B56&lt;&gt;"",IFERROR(IF((SUMIF(D$20:AI$20, "CLO2", D56:AI56)/AO$7)=0,"",(SUMIF(D$20:AI$20, "CLO2", D56:AI56)/AO$7)),""),"")</f>
        <v/>
      </c>
      <c r="AO56" s="115" t="str">
        <f aca="false">IF(AN56="","",IF(AN56&gt;=B$10,"Y","N"))</f>
        <v/>
      </c>
      <c r="AP56" s="115" t="str">
        <f aca="false">IF(AN56="","",IF(AN56&lt;50%,1,IF(AND(AN56&gt;=50%,AN56&lt;B$10),2,IF(AN56&gt;=B$10,3))))</f>
        <v/>
      </c>
      <c r="AQ56" s="185" t="str">
        <f aca="false">IF(B56&lt;&gt;"",IFERROR(IF((SUMIF(D$20:AI$20, "CLO3", D56:AI56)/AO$8)=0,"",(SUMIF(D$20:AI$20, "CLO3", D56:AI56)/AO$8)),""),"")</f>
        <v/>
      </c>
      <c r="AR56" s="115" t="str">
        <f aca="false">IF(AQ56="","",IF(AQ56&gt;=B$10,"Y","N"))</f>
        <v/>
      </c>
      <c r="AS56" s="115" t="str">
        <f aca="false">IF(AQ56="","",IF(AQ56&lt;50%,1,IF(AND(AQ56&gt;=50%,AQ56&lt;B$10),2,IF(AQ56&gt;=B$10,3))))</f>
        <v/>
      </c>
      <c r="AT56" s="185" t="str">
        <f aca="false">IF(B56&lt;&gt;"",IFERROR(IF((SUMIF(D$20:AI$20, "CLO4", D56:AI56)/AO$9)=0,"",(SUMIF(D$20:AI$20, "CLO4", D56:AI56)/AO$9)),""),"")</f>
        <v/>
      </c>
      <c r="AU56" s="115" t="str">
        <f aca="false">IF(AT56="","",IF(AT56&gt;=B$10,"Y","N"))</f>
        <v/>
      </c>
      <c r="AV56" s="115" t="str">
        <f aca="false">IF(AT56="","",IF(AT56&lt;50%,1,IF(AND(AT56&gt;=50%,AT56&lt;B$10),2,IF(AT56&gt;=B$10,3))))</f>
        <v/>
      </c>
      <c r="AW56" s="185" t="str">
        <f aca="false">IF(B56&lt;&gt;"",IFERROR(IF((SUMIF(D$20:AI$20, "CLO5", D56:AI56)/AO$10)=0,"",(SUMIF(D$20:AI$20, "CLO5", D56:AI56)/AO$10)),""),"")</f>
        <v/>
      </c>
      <c r="AX56" s="115" t="str">
        <f aca="false">IF(AW56="","",IF(AW56&gt;=B$10,"Y","N"))</f>
        <v/>
      </c>
      <c r="AY56" s="115" t="str">
        <f aca="false">IF(AW56="","",IF(AW56&lt;50%,1,IF(AND(AW56&gt;=50%,AW56&lt;B$10),2,IF(AW56&gt;=B$10,3))))</f>
        <v/>
      </c>
      <c r="AZ56" s="114" t="str">
        <f aca="false">IF(B56&lt;&gt;"",IFERROR(IF((SUMIF(D$20:AI$20, "CLO6", D56:AI56)/AO$11)=0,"",(SUMIF(D$20:AI$20, "CLO6", D56:AI56)/AO$11)),""),"")</f>
        <v/>
      </c>
      <c r="BA56" s="115" t="str">
        <f aca="false">IF(AZ56="","",IF(AZ56&gt;=B$10,"Y","N"))</f>
        <v/>
      </c>
      <c r="BB56" s="115" t="str">
        <f aca="false">IF(BA56="","",IF(BA56&lt;50%,1,IF(AND(BA56&gt;=50%,BA56&lt;B$10),2,IF(BA56&gt;=B$10,3))))</f>
        <v/>
      </c>
      <c r="BC56" s="114" t="str">
        <f aca="false">IF(B56&lt;&gt;"",IFERROR(IF((SUMIF(D$20:AI$20, "CLO7", D56:AI56)/AO$12)=0,"",(SUMIF(D$20:AI$20, "CLO7", D56:AI56)/AO$12)),""),"")</f>
        <v/>
      </c>
      <c r="BD56" s="115" t="str">
        <f aca="false">IF(BC56="","",IF(BC56&gt;=B$10,"Y","N"))</f>
        <v/>
      </c>
      <c r="BE56" s="115" t="str">
        <f aca="false">IF(BD56="","",IF(BD56&lt;50%,1,IF(AND(BD56&gt;=50%,BD56&lt;B$10),2,IF(BD56&gt;=B$10,3))))</f>
        <v/>
      </c>
      <c r="BF56" s="114" t="str">
        <f aca="false">IF(B56&lt;&gt;"",IFERROR(IF((SUMIF(D$20:AI$20, "CLO8", D56:AI56)/AO$13)=0,"",(SUMIF(D$20:AI$20, "CLO8", D56:AI56)/AO$13)),""),"")</f>
        <v/>
      </c>
      <c r="BG56" s="115" t="str">
        <f aca="false">IF(BF56="","",IF(BF56&gt;=B$10,"Y","N"))</f>
        <v/>
      </c>
      <c r="BH56" s="115" t="str">
        <f aca="false">IF(BG56="","",IF(BG56&lt;50%,1,IF(AND(BG56&gt;=50%,BG56&lt;B$10),2,IF(BG56&gt;=B$10,3))))</f>
        <v/>
      </c>
      <c r="BI56" s="114" t="str">
        <f aca="false">IF(B56&lt;&gt;"",IFERROR(IF((SUMIF(D$20:AI$20, "CLO9", D56:AI56)/AO$14)=0,"",(SUMIF(D$20:AI$20, "CLO9", D56:AI56)/AO$14)),""),"")</f>
        <v/>
      </c>
      <c r="BJ56" s="115" t="str">
        <f aca="false">IF(BI56="","",IF(BI56&gt;=B$10,"Y","N"))</f>
        <v/>
      </c>
      <c r="BK56" s="115" t="str">
        <f aca="false">IF(BJ56="","",IF(BJ56&lt;50%,1,IF(AND(BJ56&gt;=50%,BJ56&lt;B$10),2,IF(BJ56&gt;=B$10,3))))</f>
        <v/>
      </c>
      <c r="BL56" s="114" t="str">
        <f aca="false">IF(B56&lt;&gt;"",IFERROR(IF((SUMIF(D$20:AI$20,"CLO10",D56:AI56)/AO$15)=0,"",(SUMIF(D$20:AI$20,"CLO10",D56:AI56)/AO$15)),""),"")</f>
        <v/>
      </c>
      <c r="BM56" s="115" t="str">
        <f aca="false">IF(BL56="","",IF(BL56&gt;=B$10,"Y","N"))</f>
        <v/>
      </c>
      <c r="BN56" s="115" t="str">
        <f aca="false">IF(BM56="","",IF(BM56&lt;50%,1,IF(AND(BM56&gt;=50%,BM56&lt;B$10),2,IF(BM56&gt;=B$10,3))))</f>
        <v/>
      </c>
      <c r="BO56" s="8"/>
      <c r="BP56" s="8"/>
    </row>
    <row r="57" customFormat="false" ht="15.75" hidden="false" customHeight="true" outlineLevel="0" collapsed="false">
      <c r="A57" s="183" t="str">
        <f aca="false">IF(B$6="LECTURE",IF('Database (LECTURE-RES-PRAC)'!A52="","",'Database (LECTURE-RES-PRAC)'!A52),"")</f>
        <v/>
      </c>
      <c r="B57" s="184" t="str">
        <f aca="false">IF(B$6="LECTURE",IF('Database (LECTURE-RES-PRAC)'!B52="","",'Database (LECTURE-RES-PRAC)'!B52),"")</f>
        <v/>
      </c>
      <c r="C57" s="183" t="str">
        <f aca="false">IF(B57&lt;&gt;"",'Database (LECTURE-RES-PRAC)'!C52,"")</f>
        <v/>
      </c>
      <c r="D57" s="117"/>
      <c r="E57" s="52"/>
      <c r="F57" s="52"/>
      <c r="G57" s="52"/>
      <c r="H57" s="52"/>
      <c r="I57" s="52"/>
      <c r="J57" s="52"/>
      <c r="K57" s="52"/>
      <c r="L57" s="52"/>
      <c r="M57" s="52"/>
      <c r="N57" s="181" t="str">
        <f aca="false">IF(B57&lt;&gt;"",SUM(D57:M57),"")</f>
        <v/>
      </c>
      <c r="O57" s="52"/>
      <c r="P57" s="52"/>
      <c r="Q57" s="52"/>
      <c r="R57" s="52"/>
      <c r="S57" s="52"/>
      <c r="T57" s="52"/>
      <c r="U57" s="52"/>
      <c r="V57" s="52"/>
      <c r="W57" s="52"/>
      <c r="X57" s="52"/>
      <c r="Y57" s="181" t="str">
        <f aca="false">IF(B57&lt;&gt;"",SUM(O57:X57),"")</f>
        <v/>
      </c>
      <c r="Z57" s="52"/>
      <c r="AA57" s="52"/>
      <c r="AB57" s="52"/>
      <c r="AC57" s="52"/>
      <c r="AD57" s="52"/>
      <c r="AE57" s="52"/>
      <c r="AF57" s="52"/>
      <c r="AG57" s="52"/>
      <c r="AH57" s="52"/>
      <c r="AI57" s="52"/>
      <c r="AJ57" s="182" t="str">
        <f aca="false">IF(B57&lt;&gt;"",SUM(Z57:AI57),"")</f>
        <v/>
      </c>
      <c r="AK57" s="185" t="str">
        <f aca="false">IF(B57&lt;&gt;"",IFERROR(IF((SUMIF(D$20:AI$20, "CLO1", D57:AI57)/AO$6)=0,"",(SUMIF(D$20:AI$20, "CLO1", D57:AI57)/AO$6)),""),"")</f>
        <v/>
      </c>
      <c r="AL57" s="115" t="str">
        <f aca="false">IF(AK57="","",IF(AK57&gt;=B$10,"Y","N"))</f>
        <v/>
      </c>
      <c r="AM57" s="115" t="str">
        <f aca="false">IF(AK57="","",IF(AK57&lt;50%,1,IF(AND(AK57&gt;=50%,AK57&lt;B$10),2,IF(AK57&gt;=B$10,3))))</f>
        <v/>
      </c>
      <c r="AN57" s="185" t="str">
        <f aca="false">IF(B57&lt;&gt;"",IFERROR(IF((SUMIF(D$20:AI$20, "CLO2", D57:AI57)/AO$7)=0,"",(SUMIF(D$20:AI$20, "CLO2", D57:AI57)/AO$7)),""),"")</f>
        <v/>
      </c>
      <c r="AO57" s="115" t="str">
        <f aca="false">IF(AN57="","",IF(AN57&gt;=B$10,"Y","N"))</f>
        <v/>
      </c>
      <c r="AP57" s="115" t="str">
        <f aca="false">IF(AN57="","",IF(AN57&lt;50%,1,IF(AND(AN57&gt;=50%,AN57&lt;B$10),2,IF(AN57&gt;=B$10,3))))</f>
        <v/>
      </c>
      <c r="AQ57" s="185" t="str">
        <f aca="false">IF(B57&lt;&gt;"",IFERROR(IF((SUMIF(D$20:AI$20, "CLO3", D57:AI57)/AO$8)=0,"",(SUMIF(D$20:AI$20, "CLO3", D57:AI57)/AO$8)),""),"")</f>
        <v/>
      </c>
      <c r="AR57" s="115" t="str">
        <f aca="false">IF(AQ57="","",IF(AQ57&gt;=B$10,"Y","N"))</f>
        <v/>
      </c>
      <c r="AS57" s="115" t="str">
        <f aca="false">IF(AQ57="","",IF(AQ57&lt;50%,1,IF(AND(AQ57&gt;=50%,AQ57&lt;B$10),2,IF(AQ57&gt;=B$10,3))))</f>
        <v/>
      </c>
      <c r="AT57" s="185" t="str">
        <f aca="false">IF(B57&lt;&gt;"",IFERROR(IF((SUMIF(D$20:AI$20, "CLO4", D57:AI57)/AO$9)=0,"",(SUMIF(D$20:AI$20, "CLO4", D57:AI57)/AO$9)),""),"")</f>
        <v/>
      </c>
      <c r="AU57" s="115" t="str">
        <f aca="false">IF(AT57="","",IF(AT57&gt;=B$10,"Y","N"))</f>
        <v/>
      </c>
      <c r="AV57" s="115" t="str">
        <f aca="false">IF(AT57="","",IF(AT57&lt;50%,1,IF(AND(AT57&gt;=50%,AT57&lt;B$10),2,IF(AT57&gt;=B$10,3))))</f>
        <v/>
      </c>
      <c r="AW57" s="185" t="str">
        <f aca="false">IF(B57&lt;&gt;"",IFERROR(IF((SUMIF(D$20:AI$20, "CLO5", D57:AI57)/AO$10)=0,"",(SUMIF(D$20:AI$20, "CLO5", D57:AI57)/AO$10)),""),"")</f>
        <v/>
      </c>
      <c r="AX57" s="115" t="str">
        <f aca="false">IF(AW57="","",IF(AW57&gt;=B$10,"Y","N"))</f>
        <v/>
      </c>
      <c r="AY57" s="115" t="str">
        <f aca="false">IF(AW57="","",IF(AW57&lt;50%,1,IF(AND(AW57&gt;=50%,AW57&lt;B$10),2,IF(AW57&gt;=B$10,3))))</f>
        <v/>
      </c>
      <c r="AZ57" s="114" t="str">
        <f aca="false">IF(B57&lt;&gt;"",IFERROR(IF((SUMIF(D$20:AI$20, "CLO6", D57:AI57)/AO$11)=0,"",(SUMIF(D$20:AI$20, "CLO6", D57:AI57)/AO$11)),""),"")</f>
        <v/>
      </c>
      <c r="BA57" s="115" t="str">
        <f aca="false">IF(AZ57="","",IF(AZ57&gt;=B$10,"Y","N"))</f>
        <v/>
      </c>
      <c r="BB57" s="115" t="str">
        <f aca="false">IF(BA57="","",IF(BA57&lt;50%,1,IF(AND(BA57&gt;=50%,BA57&lt;B$10),2,IF(BA57&gt;=B$10,3))))</f>
        <v/>
      </c>
      <c r="BC57" s="114" t="str">
        <f aca="false">IF(B57&lt;&gt;"",IFERROR(IF((SUMIF(D$20:AI$20, "CLO7", D57:AI57)/AO$12)=0,"",(SUMIF(D$20:AI$20, "CLO7", D57:AI57)/AO$12)),""),"")</f>
        <v/>
      </c>
      <c r="BD57" s="115" t="str">
        <f aca="false">IF(BC57="","",IF(BC57&gt;=B$10,"Y","N"))</f>
        <v/>
      </c>
      <c r="BE57" s="115" t="str">
        <f aca="false">IF(BD57="","",IF(BD57&lt;50%,1,IF(AND(BD57&gt;=50%,BD57&lt;B$10),2,IF(BD57&gt;=B$10,3))))</f>
        <v/>
      </c>
      <c r="BF57" s="114" t="str">
        <f aca="false">IF(B57&lt;&gt;"",IFERROR(IF((SUMIF(D$20:AI$20, "CLO8", D57:AI57)/AO$13)=0,"",(SUMIF(D$20:AI$20, "CLO8", D57:AI57)/AO$13)),""),"")</f>
        <v/>
      </c>
      <c r="BG57" s="115" t="str">
        <f aca="false">IF(BF57="","",IF(BF57&gt;=B$10,"Y","N"))</f>
        <v/>
      </c>
      <c r="BH57" s="115" t="str">
        <f aca="false">IF(BG57="","",IF(BG57&lt;50%,1,IF(AND(BG57&gt;=50%,BG57&lt;B$10),2,IF(BG57&gt;=B$10,3))))</f>
        <v/>
      </c>
      <c r="BI57" s="114" t="str">
        <f aca="false">IF(B57&lt;&gt;"",IFERROR(IF((SUMIF(D$20:AI$20, "CLO9", D57:AI57)/AO$14)=0,"",(SUMIF(D$20:AI$20, "CLO9", D57:AI57)/AO$14)),""),"")</f>
        <v/>
      </c>
      <c r="BJ57" s="115" t="str">
        <f aca="false">IF(BI57="","",IF(BI57&gt;=B$10,"Y","N"))</f>
        <v/>
      </c>
      <c r="BK57" s="115" t="str">
        <f aca="false">IF(BJ57="","",IF(BJ57&lt;50%,1,IF(AND(BJ57&gt;=50%,BJ57&lt;B$10),2,IF(BJ57&gt;=B$10,3))))</f>
        <v/>
      </c>
      <c r="BL57" s="114" t="str">
        <f aca="false">IF(B57&lt;&gt;"",IFERROR(IF((SUMIF(D$20:AI$20,"CLO10",D57:AI57)/AO$15)=0,"",(SUMIF(D$20:AI$20,"CLO10",D57:AI57)/AO$15)),""),"")</f>
        <v/>
      </c>
      <c r="BM57" s="115" t="str">
        <f aca="false">IF(BL57="","",IF(BL57&gt;=B$10,"Y","N"))</f>
        <v/>
      </c>
      <c r="BN57" s="115" t="str">
        <f aca="false">IF(BM57="","",IF(BM57&lt;50%,1,IF(AND(BM57&gt;=50%,BM57&lt;B$10),2,IF(BM57&gt;=B$10,3))))</f>
        <v/>
      </c>
      <c r="BO57" s="8"/>
      <c r="BP57" s="8"/>
    </row>
    <row r="58" customFormat="false" ht="15.75" hidden="false" customHeight="true" outlineLevel="0" collapsed="false">
      <c r="A58" s="183" t="str">
        <f aca="false">IF(B$6="LECTURE",IF('Database (LECTURE-RES-PRAC)'!A53="","",'Database (LECTURE-RES-PRAC)'!A53),"")</f>
        <v/>
      </c>
      <c r="B58" s="184" t="str">
        <f aca="false">IF(B$6="LECTURE",IF('Database (LECTURE-RES-PRAC)'!B53="","",'Database (LECTURE-RES-PRAC)'!B53),"")</f>
        <v/>
      </c>
      <c r="C58" s="183" t="str">
        <f aca="false">IF(B58&lt;&gt;"",'Database (LECTURE-RES-PRAC)'!C53,"")</f>
        <v/>
      </c>
      <c r="D58" s="117"/>
      <c r="E58" s="52"/>
      <c r="F58" s="52"/>
      <c r="G58" s="52"/>
      <c r="H58" s="52"/>
      <c r="I58" s="52"/>
      <c r="J58" s="52"/>
      <c r="K58" s="52"/>
      <c r="L58" s="52"/>
      <c r="M58" s="52"/>
      <c r="N58" s="181" t="str">
        <f aca="false">IF(B58&lt;&gt;"",SUM(D58:M58),"")</f>
        <v/>
      </c>
      <c r="O58" s="52"/>
      <c r="P58" s="52"/>
      <c r="Q58" s="52"/>
      <c r="R58" s="52"/>
      <c r="S58" s="52"/>
      <c r="T58" s="52"/>
      <c r="U58" s="52"/>
      <c r="V58" s="52"/>
      <c r="W58" s="52"/>
      <c r="X58" s="52"/>
      <c r="Y58" s="181" t="str">
        <f aca="false">IF(B58&lt;&gt;"",SUM(O58:X58),"")</f>
        <v/>
      </c>
      <c r="Z58" s="52"/>
      <c r="AA58" s="52"/>
      <c r="AB58" s="52"/>
      <c r="AC58" s="52"/>
      <c r="AD58" s="52"/>
      <c r="AE58" s="52"/>
      <c r="AF58" s="52"/>
      <c r="AG58" s="52"/>
      <c r="AH58" s="52"/>
      <c r="AI58" s="52"/>
      <c r="AJ58" s="182" t="str">
        <f aca="false">IF(B58&lt;&gt;"",SUM(Z58:AI58),"")</f>
        <v/>
      </c>
      <c r="AK58" s="185" t="str">
        <f aca="false">IF(B58&lt;&gt;"",IFERROR(IF((SUMIF(D$20:AI$20, "CLO1", D58:AI58)/AO$6)=0,"",(SUMIF(D$20:AI$20, "CLO1", D58:AI58)/AO$6)),""),"")</f>
        <v/>
      </c>
      <c r="AL58" s="115" t="str">
        <f aca="false">IF(AK58="","",IF(AK58&gt;=B$10,"Y","N"))</f>
        <v/>
      </c>
      <c r="AM58" s="115" t="str">
        <f aca="false">IF(AK58="","",IF(AK58&lt;50%,1,IF(AND(AK58&gt;=50%,AK58&lt;B$10),2,IF(AK58&gt;=B$10,3))))</f>
        <v/>
      </c>
      <c r="AN58" s="185" t="str">
        <f aca="false">IF(B58&lt;&gt;"",IFERROR(IF((SUMIF(D$20:AI$20, "CLO2", D58:AI58)/AO$7)=0,"",(SUMIF(D$20:AI$20, "CLO2", D58:AI58)/AO$7)),""),"")</f>
        <v/>
      </c>
      <c r="AO58" s="115" t="str">
        <f aca="false">IF(AN58="","",IF(AN58&gt;=B$10,"Y","N"))</f>
        <v/>
      </c>
      <c r="AP58" s="115" t="str">
        <f aca="false">IF(AN58="","",IF(AN58&lt;50%,1,IF(AND(AN58&gt;=50%,AN58&lt;B$10),2,IF(AN58&gt;=B$10,3))))</f>
        <v/>
      </c>
      <c r="AQ58" s="185" t="str">
        <f aca="false">IF(B58&lt;&gt;"",IFERROR(IF((SUMIF(D$20:AI$20, "CLO3", D58:AI58)/AO$8)=0,"",(SUMIF(D$20:AI$20, "CLO3", D58:AI58)/AO$8)),""),"")</f>
        <v/>
      </c>
      <c r="AR58" s="115" t="str">
        <f aca="false">IF(AQ58="","",IF(AQ58&gt;=B$10,"Y","N"))</f>
        <v/>
      </c>
      <c r="AS58" s="115" t="str">
        <f aca="false">IF(AQ58="","",IF(AQ58&lt;50%,1,IF(AND(AQ58&gt;=50%,AQ58&lt;B$10),2,IF(AQ58&gt;=B$10,3))))</f>
        <v/>
      </c>
      <c r="AT58" s="185" t="str">
        <f aca="false">IF(B58&lt;&gt;"",IFERROR(IF((SUMIF(D$20:AI$20, "CLO4", D58:AI58)/AO$9)=0,"",(SUMIF(D$20:AI$20, "CLO4", D58:AI58)/AO$9)),""),"")</f>
        <v/>
      </c>
      <c r="AU58" s="115" t="str">
        <f aca="false">IF(AT58="","",IF(AT58&gt;=B$10,"Y","N"))</f>
        <v/>
      </c>
      <c r="AV58" s="115" t="str">
        <f aca="false">IF(AT58="","",IF(AT58&lt;50%,1,IF(AND(AT58&gt;=50%,AT58&lt;B$10),2,IF(AT58&gt;=B$10,3))))</f>
        <v/>
      </c>
      <c r="AW58" s="185" t="str">
        <f aca="false">IF(B58&lt;&gt;"",IFERROR(IF((SUMIF(D$20:AI$20, "CLO5", D58:AI58)/AO$10)=0,"",(SUMIF(D$20:AI$20, "CLO5", D58:AI58)/AO$10)),""),"")</f>
        <v/>
      </c>
      <c r="AX58" s="115" t="str">
        <f aca="false">IF(AW58="","",IF(AW58&gt;=B$10,"Y","N"))</f>
        <v/>
      </c>
      <c r="AY58" s="115" t="str">
        <f aca="false">IF(AW58="","",IF(AW58&lt;50%,1,IF(AND(AW58&gt;=50%,AW58&lt;B$10),2,IF(AW58&gt;=B$10,3))))</f>
        <v/>
      </c>
      <c r="AZ58" s="114" t="str">
        <f aca="false">IF(B58&lt;&gt;"",IFERROR(IF((SUMIF(D$20:AI$20, "CLO6", D58:AI58)/AO$11)=0,"",(SUMIF(D$20:AI$20, "CLO6", D58:AI58)/AO$11)),""),"")</f>
        <v/>
      </c>
      <c r="BA58" s="115" t="str">
        <f aca="false">IF(AZ58="","",IF(AZ58&gt;=B$10,"Y","N"))</f>
        <v/>
      </c>
      <c r="BB58" s="115" t="str">
        <f aca="false">IF(BA58="","",IF(BA58&lt;50%,1,IF(AND(BA58&gt;=50%,BA58&lt;B$10),2,IF(BA58&gt;=B$10,3))))</f>
        <v/>
      </c>
      <c r="BC58" s="114" t="str">
        <f aca="false">IF(B58&lt;&gt;"",IFERROR(IF((SUMIF(D$20:AI$20, "CLO7", D58:AI58)/AO$12)=0,"",(SUMIF(D$20:AI$20, "CLO7", D58:AI58)/AO$12)),""),"")</f>
        <v/>
      </c>
      <c r="BD58" s="115" t="str">
        <f aca="false">IF(BC58="","",IF(BC58&gt;=B$10,"Y","N"))</f>
        <v/>
      </c>
      <c r="BE58" s="115" t="str">
        <f aca="false">IF(BD58="","",IF(BD58&lt;50%,1,IF(AND(BD58&gt;=50%,BD58&lt;B$10),2,IF(BD58&gt;=B$10,3))))</f>
        <v/>
      </c>
      <c r="BF58" s="114" t="str">
        <f aca="false">IF(B58&lt;&gt;"",IFERROR(IF((SUMIF(D$20:AI$20, "CLO8", D58:AI58)/AO$13)=0,"",(SUMIF(D$20:AI$20, "CLO8", D58:AI58)/AO$13)),""),"")</f>
        <v/>
      </c>
      <c r="BG58" s="115" t="str">
        <f aca="false">IF(BF58="","",IF(BF58&gt;=B$10,"Y","N"))</f>
        <v/>
      </c>
      <c r="BH58" s="115" t="str">
        <f aca="false">IF(BG58="","",IF(BG58&lt;50%,1,IF(AND(BG58&gt;=50%,BG58&lt;B$10),2,IF(BG58&gt;=B$10,3))))</f>
        <v/>
      </c>
      <c r="BI58" s="114" t="str">
        <f aca="false">IF(B58&lt;&gt;"",IFERROR(IF((SUMIF(D$20:AI$20, "CLO9", D58:AI58)/AO$14)=0,"",(SUMIF(D$20:AI$20, "CLO9", D58:AI58)/AO$14)),""),"")</f>
        <v/>
      </c>
      <c r="BJ58" s="115" t="str">
        <f aca="false">IF(BI58="","",IF(BI58&gt;=B$10,"Y","N"))</f>
        <v/>
      </c>
      <c r="BK58" s="115" t="str">
        <f aca="false">IF(BJ58="","",IF(BJ58&lt;50%,1,IF(AND(BJ58&gt;=50%,BJ58&lt;B$10),2,IF(BJ58&gt;=B$10,3))))</f>
        <v/>
      </c>
      <c r="BL58" s="114" t="str">
        <f aca="false">IF(B58&lt;&gt;"",IFERROR(IF((SUMIF(D$20:AI$20,"CLO10",D58:AI58)/AO$15)=0,"",(SUMIF(D$20:AI$20,"CLO10",D58:AI58)/AO$15)),""),"")</f>
        <v/>
      </c>
      <c r="BM58" s="115" t="str">
        <f aca="false">IF(BL58="","",IF(BL58&gt;=B$10,"Y","N"))</f>
        <v/>
      </c>
      <c r="BN58" s="115" t="str">
        <f aca="false">IF(BM58="","",IF(BM58&lt;50%,1,IF(AND(BM58&gt;=50%,BM58&lt;B$10),2,IF(BM58&gt;=B$10,3))))</f>
        <v/>
      </c>
      <c r="BO58" s="8"/>
      <c r="BP58" s="8"/>
    </row>
    <row r="59" customFormat="false" ht="15.75" hidden="false" customHeight="true" outlineLevel="0" collapsed="false">
      <c r="A59" s="183" t="str">
        <f aca="false">IF(B$6="LECTURE",IF('Database (LECTURE-RES-PRAC)'!A54="","",'Database (LECTURE-RES-PRAC)'!A54),"")</f>
        <v/>
      </c>
      <c r="B59" s="184" t="str">
        <f aca="false">IF(B$6="LECTURE",IF('Database (LECTURE-RES-PRAC)'!B54="","",'Database (LECTURE-RES-PRAC)'!B54),"")</f>
        <v/>
      </c>
      <c r="C59" s="183" t="str">
        <f aca="false">IF(B59&lt;&gt;"",'Database (LECTURE-RES-PRAC)'!C54,"")</f>
        <v/>
      </c>
      <c r="D59" s="117"/>
      <c r="E59" s="52"/>
      <c r="F59" s="52"/>
      <c r="G59" s="52"/>
      <c r="H59" s="52"/>
      <c r="I59" s="52"/>
      <c r="J59" s="52"/>
      <c r="K59" s="52"/>
      <c r="L59" s="52"/>
      <c r="M59" s="52"/>
      <c r="N59" s="181" t="str">
        <f aca="false">IF(B59&lt;&gt;"",SUM(D59:M59),"")</f>
        <v/>
      </c>
      <c r="O59" s="52"/>
      <c r="P59" s="52"/>
      <c r="Q59" s="52"/>
      <c r="R59" s="52"/>
      <c r="S59" s="52"/>
      <c r="T59" s="52"/>
      <c r="U59" s="52"/>
      <c r="V59" s="52"/>
      <c r="W59" s="52"/>
      <c r="X59" s="52"/>
      <c r="Y59" s="181" t="str">
        <f aca="false">IF(B59&lt;&gt;"",SUM(O59:X59),"")</f>
        <v/>
      </c>
      <c r="Z59" s="52"/>
      <c r="AA59" s="52"/>
      <c r="AB59" s="52"/>
      <c r="AC59" s="52"/>
      <c r="AD59" s="52"/>
      <c r="AE59" s="52"/>
      <c r="AF59" s="52"/>
      <c r="AG59" s="52"/>
      <c r="AH59" s="52"/>
      <c r="AI59" s="52"/>
      <c r="AJ59" s="182" t="str">
        <f aca="false">IF(B59&lt;&gt;"",SUM(Z59:AI59),"")</f>
        <v/>
      </c>
      <c r="AK59" s="185" t="str">
        <f aca="false">IF(B59&lt;&gt;"",IFERROR(IF((SUMIF(D$20:AI$20, "CLO1", D59:AI59)/AO$6)=0,"",(SUMIF(D$20:AI$20, "CLO1", D59:AI59)/AO$6)),""),"")</f>
        <v/>
      </c>
      <c r="AL59" s="115" t="str">
        <f aca="false">IF(AK59="","",IF(AK59&gt;=B$10,"Y","N"))</f>
        <v/>
      </c>
      <c r="AM59" s="115" t="str">
        <f aca="false">IF(AK59="","",IF(AK59&lt;50%,1,IF(AND(AK59&gt;=50%,AK59&lt;B$10),2,IF(AK59&gt;=B$10,3))))</f>
        <v/>
      </c>
      <c r="AN59" s="185" t="str">
        <f aca="false">IF(B59&lt;&gt;"",IFERROR(IF((SUMIF(D$20:AI$20, "CLO2", D59:AI59)/AO$7)=0,"",(SUMIF(D$20:AI$20, "CLO2", D59:AI59)/AO$7)),""),"")</f>
        <v/>
      </c>
      <c r="AO59" s="115" t="str">
        <f aca="false">IF(AN59="","",IF(AN59&gt;=B$10,"Y","N"))</f>
        <v/>
      </c>
      <c r="AP59" s="115" t="str">
        <f aca="false">IF(AN59="","",IF(AN59&lt;50%,1,IF(AND(AN59&gt;=50%,AN59&lt;B$10),2,IF(AN59&gt;=B$10,3))))</f>
        <v/>
      </c>
      <c r="AQ59" s="185" t="str">
        <f aca="false">IF(B59&lt;&gt;"",IFERROR(IF((SUMIF(D$20:AI$20, "CLO3", D59:AI59)/AO$8)=0,"",(SUMIF(D$20:AI$20, "CLO3", D59:AI59)/AO$8)),""),"")</f>
        <v/>
      </c>
      <c r="AR59" s="115" t="str">
        <f aca="false">IF(AQ59="","",IF(AQ59&gt;=B$10,"Y","N"))</f>
        <v/>
      </c>
      <c r="AS59" s="115" t="str">
        <f aca="false">IF(AQ59="","",IF(AQ59&lt;50%,1,IF(AND(AQ59&gt;=50%,AQ59&lt;B$10),2,IF(AQ59&gt;=B$10,3))))</f>
        <v/>
      </c>
      <c r="AT59" s="185" t="str">
        <f aca="false">IF(B59&lt;&gt;"",IFERROR(IF((SUMIF(D$20:AI$20, "CLO4", D59:AI59)/AO$9)=0,"",(SUMIF(D$20:AI$20, "CLO4", D59:AI59)/AO$9)),""),"")</f>
        <v/>
      </c>
      <c r="AU59" s="115" t="str">
        <f aca="false">IF(AT59="","",IF(AT59&gt;=B$10,"Y","N"))</f>
        <v/>
      </c>
      <c r="AV59" s="115" t="str">
        <f aca="false">IF(AT59="","",IF(AT59&lt;50%,1,IF(AND(AT59&gt;=50%,AT59&lt;B$10),2,IF(AT59&gt;=B$10,3))))</f>
        <v/>
      </c>
      <c r="AW59" s="185" t="str">
        <f aca="false">IF(B59&lt;&gt;"",IFERROR(IF((SUMIF(D$20:AI$20, "CLO5", D59:AI59)/AO$10)=0,"",(SUMIF(D$20:AI$20, "CLO5", D59:AI59)/AO$10)),""),"")</f>
        <v/>
      </c>
      <c r="AX59" s="115" t="str">
        <f aca="false">IF(AW59="","",IF(AW59&gt;=B$10,"Y","N"))</f>
        <v/>
      </c>
      <c r="AY59" s="115" t="str">
        <f aca="false">IF(AW59="","",IF(AW59&lt;50%,1,IF(AND(AW59&gt;=50%,AW59&lt;B$10),2,IF(AW59&gt;=B$10,3))))</f>
        <v/>
      </c>
      <c r="AZ59" s="114" t="str">
        <f aca="false">IF(B59&lt;&gt;"",IFERROR(IF((SUMIF(D$20:AI$20, "CLO6", D59:AI59)/AO$11)=0,"",(SUMIF(D$20:AI$20, "CLO6", D59:AI59)/AO$11)),""),"")</f>
        <v/>
      </c>
      <c r="BA59" s="115" t="str">
        <f aca="false">IF(AZ59="","",IF(AZ59&gt;=B$10,"Y","N"))</f>
        <v/>
      </c>
      <c r="BB59" s="115" t="str">
        <f aca="false">IF(BA59="","",IF(BA59&lt;50%,1,IF(AND(BA59&gt;=50%,BA59&lt;B$10),2,IF(BA59&gt;=B$10,3))))</f>
        <v/>
      </c>
      <c r="BC59" s="114" t="str">
        <f aca="false">IF(B59&lt;&gt;"",IFERROR(IF((SUMIF(D$20:AI$20, "CLO7", D59:AI59)/AO$12)=0,"",(SUMIF(D$20:AI$20, "CLO7", D59:AI59)/AO$12)),""),"")</f>
        <v/>
      </c>
      <c r="BD59" s="115" t="str">
        <f aca="false">IF(BC59="","",IF(BC59&gt;=B$10,"Y","N"))</f>
        <v/>
      </c>
      <c r="BE59" s="115" t="str">
        <f aca="false">IF(BD59="","",IF(BD59&lt;50%,1,IF(AND(BD59&gt;=50%,BD59&lt;B$10),2,IF(BD59&gt;=B$10,3))))</f>
        <v/>
      </c>
      <c r="BF59" s="114" t="str">
        <f aca="false">IF(B59&lt;&gt;"",IFERROR(IF((SUMIF(D$20:AI$20, "CLO8", D59:AI59)/AO$13)=0,"",(SUMIF(D$20:AI$20, "CLO8", D59:AI59)/AO$13)),""),"")</f>
        <v/>
      </c>
      <c r="BG59" s="115" t="str">
        <f aca="false">IF(BF59="","",IF(BF59&gt;=B$10,"Y","N"))</f>
        <v/>
      </c>
      <c r="BH59" s="115" t="str">
        <f aca="false">IF(BG59="","",IF(BG59&lt;50%,1,IF(AND(BG59&gt;=50%,BG59&lt;B$10),2,IF(BG59&gt;=B$10,3))))</f>
        <v/>
      </c>
      <c r="BI59" s="114" t="str">
        <f aca="false">IF(B59&lt;&gt;"",IFERROR(IF((SUMIF(D$20:AI$20, "CLO9", D59:AI59)/AO$14)=0,"",(SUMIF(D$20:AI$20, "CLO9", D59:AI59)/AO$14)),""),"")</f>
        <v/>
      </c>
      <c r="BJ59" s="115" t="str">
        <f aca="false">IF(BI59="","",IF(BI59&gt;=B$10,"Y","N"))</f>
        <v/>
      </c>
      <c r="BK59" s="115" t="str">
        <f aca="false">IF(BJ59="","",IF(BJ59&lt;50%,1,IF(AND(BJ59&gt;=50%,BJ59&lt;B$10),2,IF(BJ59&gt;=B$10,3))))</f>
        <v/>
      </c>
      <c r="BL59" s="114" t="str">
        <f aca="false">IF(B59&lt;&gt;"",IFERROR(IF((SUMIF(D$20:AI$20,"CLO10",D59:AI59)/AO$15)=0,"",(SUMIF(D$20:AI$20,"CLO10",D59:AI59)/AO$15)),""),"")</f>
        <v/>
      </c>
      <c r="BM59" s="115" t="str">
        <f aca="false">IF(BL59="","",IF(BL59&gt;=B$10,"Y","N"))</f>
        <v/>
      </c>
      <c r="BN59" s="115" t="str">
        <f aca="false">IF(BM59="","",IF(BM59&lt;50%,1,IF(AND(BM59&gt;=50%,BM59&lt;B$10),2,IF(BM59&gt;=B$10,3))))</f>
        <v/>
      </c>
      <c r="BO59" s="8"/>
      <c r="BP59" s="8"/>
    </row>
    <row r="60" customFormat="false" ht="15.75" hidden="false" customHeight="true" outlineLevel="0" collapsed="false">
      <c r="A60" s="183" t="str">
        <f aca="false">IF(B$6="LECTURE",IF('Database (LECTURE-RES-PRAC)'!A55="","",'Database (LECTURE-RES-PRAC)'!A55),"")</f>
        <v/>
      </c>
      <c r="B60" s="184" t="str">
        <f aca="false">IF(B$6="LECTURE",IF('Database (LECTURE-RES-PRAC)'!B55="","",'Database (LECTURE-RES-PRAC)'!B55),"")</f>
        <v/>
      </c>
      <c r="C60" s="183" t="str">
        <f aca="false">IF(B60&lt;&gt;"",'Database (LECTURE-RES-PRAC)'!C55,"")</f>
        <v/>
      </c>
      <c r="D60" s="117"/>
      <c r="E60" s="52"/>
      <c r="F60" s="52"/>
      <c r="G60" s="52"/>
      <c r="H60" s="52"/>
      <c r="I60" s="52"/>
      <c r="J60" s="52"/>
      <c r="K60" s="52"/>
      <c r="L60" s="52"/>
      <c r="M60" s="52"/>
      <c r="N60" s="181" t="str">
        <f aca="false">IF(B60&lt;&gt;"",SUM(D60:M60),"")</f>
        <v/>
      </c>
      <c r="O60" s="52"/>
      <c r="P60" s="52"/>
      <c r="Q60" s="52"/>
      <c r="R60" s="52"/>
      <c r="S60" s="52"/>
      <c r="T60" s="52"/>
      <c r="U60" s="52"/>
      <c r="V60" s="52"/>
      <c r="W60" s="52"/>
      <c r="X60" s="52"/>
      <c r="Y60" s="181" t="str">
        <f aca="false">IF(B60&lt;&gt;"",SUM(O60:X60),"")</f>
        <v/>
      </c>
      <c r="Z60" s="52"/>
      <c r="AA60" s="52"/>
      <c r="AB60" s="52"/>
      <c r="AC60" s="52"/>
      <c r="AD60" s="52"/>
      <c r="AE60" s="52"/>
      <c r="AF60" s="52"/>
      <c r="AG60" s="52"/>
      <c r="AH60" s="52"/>
      <c r="AI60" s="52"/>
      <c r="AJ60" s="182" t="str">
        <f aca="false">IF(B60&lt;&gt;"",SUM(Z60:AI60),"")</f>
        <v/>
      </c>
      <c r="AK60" s="185" t="str">
        <f aca="false">IF(B60&lt;&gt;"",IFERROR(IF((SUMIF(D$20:AI$20, "CLO1", D60:AI60)/AO$6)=0,"",(SUMIF(D$20:AI$20, "CLO1", D60:AI60)/AO$6)),""),"")</f>
        <v/>
      </c>
      <c r="AL60" s="115" t="str">
        <f aca="false">IF(AK60="","",IF(AK60&gt;=B$10,"Y","N"))</f>
        <v/>
      </c>
      <c r="AM60" s="115" t="str">
        <f aca="false">IF(AK60="","",IF(AK60&lt;50%,1,IF(AND(AK60&gt;=50%,AK60&lt;B$10),2,IF(AK60&gt;=B$10,3))))</f>
        <v/>
      </c>
      <c r="AN60" s="185" t="str">
        <f aca="false">IF(B60&lt;&gt;"",IFERROR(IF((SUMIF(D$20:AI$20, "CLO2", D60:AI60)/AO$7)=0,"",(SUMIF(D$20:AI$20, "CLO2", D60:AI60)/AO$7)),""),"")</f>
        <v/>
      </c>
      <c r="AO60" s="115" t="str">
        <f aca="false">IF(AN60="","",IF(AN60&gt;=B$10,"Y","N"))</f>
        <v/>
      </c>
      <c r="AP60" s="115" t="str">
        <f aca="false">IF(AN60="","",IF(AN60&lt;50%,1,IF(AND(AN60&gt;=50%,AN60&lt;B$10),2,IF(AN60&gt;=B$10,3))))</f>
        <v/>
      </c>
      <c r="AQ60" s="185" t="str">
        <f aca="false">IF(B60&lt;&gt;"",IFERROR(IF((SUMIF(D$20:AI$20, "CLO3", D60:AI60)/AO$8)=0,"",(SUMIF(D$20:AI$20, "CLO3", D60:AI60)/AO$8)),""),"")</f>
        <v/>
      </c>
      <c r="AR60" s="115" t="str">
        <f aca="false">IF(AQ60="","",IF(AQ60&gt;=B$10,"Y","N"))</f>
        <v/>
      </c>
      <c r="AS60" s="115" t="str">
        <f aca="false">IF(AQ60="","",IF(AQ60&lt;50%,1,IF(AND(AQ60&gt;=50%,AQ60&lt;B$10),2,IF(AQ60&gt;=B$10,3))))</f>
        <v/>
      </c>
      <c r="AT60" s="185" t="str">
        <f aca="false">IF(B60&lt;&gt;"",IFERROR(IF((SUMIF(D$20:AI$20, "CLO4", D60:AI60)/AO$9)=0,"",(SUMIF(D$20:AI$20, "CLO4", D60:AI60)/AO$9)),""),"")</f>
        <v/>
      </c>
      <c r="AU60" s="115" t="str">
        <f aca="false">IF(AT60="","",IF(AT60&gt;=B$10,"Y","N"))</f>
        <v/>
      </c>
      <c r="AV60" s="115" t="str">
        <f aca="false">IF(AT60="","",IF(AT60&lt;50%,1,IF(AND(AT60&gt;=50%,AT60&lt;B$10),2,IF(AT60&gt;=B$10,3))))</f>
        <v/>
      </c>
      <c r="AW60" s="185" t="str">
        <f aca="false">IF(B60&lt;&gt;"",IFERROR(IF((SUMIF(D$20:AI$20, "CLO5", D60:AI60)/AO$10)=0,"",(SUMIF(D$20:AI$20, "CLO5", D60:AI60)/AO$10)),""),"")</f>
        <v/>
      </c>
      <c r="AX60" s="115" t="str">
        <f aca="false">IF(AW60="","",IF(AW60&gt;=B$10,"Y","N"))</f>
        <v/>
      </c>
      <c r="AY60" s="115" t="str">
        <f aca="false">IF(AW60="","",IF(AW60&lt;50%,1,IF(AND(AW60&gt;=50%,AW60&lt;B$10),2,IF(AW60&gt;=B$10,3))))</f>
        <v/>
      </c>
      <c r="AZ60" s="114" t="str">
        <f aca="false">IF(B60&lt;&gt;"",IFERROR(IF((SUMIF(D$20:AI$20, "CLO6", D60:AI60)/AO$11)=0,"",(SUMIF(D$20:AI$20, "CLO6", D60:AI60)/AO$11)),""),"")</f>
        <v/>
      </c>
      <c r="BA60" s="115" t="str">
        <f aca="false">IF(AZ60="","",IF(AZ60&gt;=B$10,"Y","N"))</f>
        <v/>
      </c>
      <c r="BB60" s="115" t="str">
        <f aca="false">IF(BA60="","",IF(BA60&lt;50%,1,IF(AND(BA60&gt;=50%,BA60&lt;B$10),2,IF(BA60&gt;=B$10,3))))</f>
        <v/>
      </c>
      <c r="BC60" s="114" t="str">
        <f aca="false">IF(B60&lt;&gt;"",IFERROR(IF((SUMIF(D$20:AI$20, "CLO7", D60:AI60)/AO$12)=0,"",(SUMIF(D$20:AI$20, "CLO7", D60:AI60)/AO$12)),""),"")</f>
        <v/>
      </c>
      <c r="BD60" s="115" t="str">
        <f aca="false">IF(BC60="","",IF(BC60&gt;=B$10,"Y","N"))</f>
        <v/>
      </c>
      <c r="BE60" s="115" t="str">
        <f aca="false">IF(BD60="","",IF(BD60&lt;50%,1,IF(AND(BD60&gt;=50%,BD60&lt;B$10),2,IF(BD60&gt;=B$10,3))))</f>
        <v/>
      </c>
      <c r="BF60" s="114" t="str">
        <f aca="false">IF(B60&lt;&gt;"",IFERROR(IF((SUMIF(D$20:AI$20, "CLO8", D60:AI60)/AO$13)=0,"",(SUMIF(D$20:AI$20, "CLO8", D60:AI60)/AO$13)),""),"")</f>
        <v/>
      </c>
      <c r="BG60" s="115" t="str">
        <f aca="false">IF(BF60="","",IF(BF60&gt;=B$10,"Y","N"))</f>
        <v/>
      </c>
      <c r="BH60" s="115" t="str">
        <f aca="false">IF(BG60="","",IF(BG60&lt;50%,1,IF(AND(BG60&gt;=50%,BG60&lt;B$10),2,IF(BG60&gt;=B$10,3))))</f>
        <v/>
      </c>
      <c r="BI60" s="114" t="str">
        <f aca="false">IF(B60&lt;&gt;"",IFERROR(IF((SUMIF(D$20:AI$20, "CLO9", D60:AI60)/AO$14)=0,"",(SUMIF(D$20:AI$20, "CLO9", D60:AI60)/AO$14)),""),"")</f>
        <v/>
      </c>
      <c r="BJ60" s="115" t="str">
        <f aca="false">IF(BI60="","",IF(BI60&gt;=B$10,"Y","N"))</f>
        <v/>
      </c>
      <c r="BK60" s="115" t="str">
        <f aca="false">IF(BJ60="","",IF(BJ60&lt;50%,1,IF(AND(BJ60&gt;=50%,BJ60&lt;B$10),2,IF(BJ60&gt;=B$10,3))))</f>
        <v/>
      </c>
      <c r="BL60" s="114" t="str">
        <f aca="false">IF(B60&lt;&gt;"",IFERROR(IF((SUMIF(D$20:AI$20,"CLO10",D60:AI60)/AO$15)=0,"",(SUMIF(D$20:AI$20,"CLO10",D60:AI60)/AO$15)),""),"")</f>
        <v/>
      </c>
      <c r="BM60" s="115" t="str">
        <f aca="false">IF(BL60="","",IF(BL60&gt;=B$10,"Y","N"))</f>
        <v/>
      </c>
      <c r="BN60" s="115" t="str">
        <f aca="false">IF(BM60="","",IF(BM60&lt;50%,1,IF(AND(BM60&gt;=50%,BM60&lt;B$10),2,IF(BM60&gt;=B$10,3))))</f>
        <v/>
      </c>
      <c r="BO60" s="8"/>
      <c r="BP60" s="8"/>
    </row>
    <row r="61" customFormat="false" ht="15.75" hidden="false" customHeight="true" outlineLevel="0" collapsed="false">
      <c r="A61" s="183" t="str">
        <f aca="false">IF(B$6="LECTURE",IF('Database (LECTURE-RES-PRAC)'!A56="","",'Database (LECTURE-RES-PRAC)'!A56),"")</f>
        <v/>
      </c>
      <c r="B61" s="184" t="str">
        <f aca="false">IF(B$6="LECTURE",IF('Database (LECTURE-RES-PRAC)'!B56="","",'Database (LECTURE-RES-PRAC)'!B56),"")</f>
        <v/>
      </c>
      <c r="C61" s="183" t="str">
        <f aca="false">IF(B61&lt;&gt;"",'Database (LECTURE-RES-PRAC)'!C56,"")</f>
        <v/>
      </c>
      <c r="D61" s="117"/>
      <c r="E61" s="52"/>
      <c r="F61" s="52"/>
      <c r="G61" s="52"/>
      <c r="H61" s="52"/>
      <c r="I61" s="52"/>
      <c r="J61" s="52"/>
      <c r="K61" s="52"/>
      <c r="L61" s="52"/>
      <c r="M61" s="52"/>
      <c r="N61" s="181" t="str">
        <f aca="false">IF(B61&lt;&gt;"",SUM(D61:M61),"")</f>
        <v/>
      </c>
      <c r="O61" s="52"/>
      <c r="P61" s="52"/>
      <c r="Q61" s="52"/>
      <c r="R61" s="52"/>
      <c r="S61" s="52"/>
      <c r="T61" s="52"/>
      <c r="U61" s="52"/>
      <c r="V61" s="52"/>
      <c r="W61" s="52"/>
      <c r="X61" s="52"/>
      <c r="Y61" s="181" t="str">
        <f aca="false">IF(B61&lt;&gt;"",SUM(O61:X61),"")</f>
        <v/>
      </c>
      <c r="Z61" s="52"/>
      <c r="AA61" s="52"/>
      <c r="AB61" s="52"/>
      <c r="AC61" s="52"/>
      <c r="AD61" s="52"/>
      <c r="AE61" s="52"/>
      <c r="AF61" s="52"/>
      <c r="AG61" s="52"/>
      <c r="AH61" s="52"/>
      <c r="AI61" s="52"/>
      <c r="AJ61" s="182" t="str">
        <f aca="false">IF(B61&lt;&gt;"",SUM(Z61:AI61),"")</f>
        <v/>
      </c>
      <c r="AK61" s="185" t="str">
        <f aca="false">IF(B61&lt;&gt;"",IFERROR(IF((SUMIF(D$20:AI$20, "CLO1", D61:AI61)/AO$6)=0,"",(SUMIF(D$20:AI$20, "CLO1", D61:AI61)/AO$6)),""),"")</f>
        <v/>
      </c>
      <c r="AL61" s="115" t="str">
        <f aca="false">IF(AK61="","",IF(AK61&gt;=B$10,"Y","N"))</f>
        <v/>
      </c>
      <c r="AM61" s="115" t="str">
        <f aca="false">IF(AK61="","",IF(AK61&lt;50%,1,IF(AND(AK61&gt;=50%,AK61&lt;B$10),2,IF(AK61&gt;=B$10,3))))</f>
        <v/>
      </c>
      <c r="AN61" s="185" t="str">
        <f aca="false">IF(B61&lt;&gt;"",IFERROR(IF((SUMIF(D$20:AI$20, "CLO2", D61:AI61)/AO$7)=0,"",(SUMIF(D$20:AI$20, "CLO2", D61:AI61)/AO$7)),""),"")</f>
        <v/>
      </c>
      <c r="AO61" s="115" t="str">
        <f aca="false">IF(AN61="","",IF(AN61&gt;=B$10,"Y","N"))</f>
        <v/>
      </c>
      <c r="AP61" s="115" t="str">
        <f aca="false">IF(AN61="","",IF(AN61&lt;50%,1,IF(AND(AN61&gt;=50%,AN61&lt;B$10),2,IF(AN61&gt;=B$10,3))))</f>
        <v/>
      </c>
      <c r="AQ61" s="185" t="str">
        <f aca="false">IF(B61&lt;&gt;"",IFERROR(IF((SUMIF(D$20:AI$20, "CLO3", D61:AI61)/AO$8)=0,"",(SUMIF(D$20:AI$20, "CLO3", D61:AI61)/AO$8)),""),"")</f>
        <v/>
      </c>
      <c r="AR61" s="115" t="str">
        <f aca="false">IF(AQ61="","",IF(AQ61&gt;=B$10,"Y","N"))</f>
        <v/>
      </c>
      <c r="AS61" s="115" t="str">
        <f aca="false">IF(AQ61="","",IF(AQ61&lt;50%,1,IF(AND(AQ61&gt;=50%,AQ61&lt;B$10),2,IF(AQ61&gt;=B$10,3))))</f>
        <v/>
      </c>
      <c r="AT61" s="185" t="str">
        <f aca="false">IF(B61&lt;&gt;"",IFERROR(IF((SUMIF(D$20:AI$20, "CLO4", D61:AI61)/AO$9)=0,"",(SUMIF(D$20:AI$20, "CLO4", D61:AI61)/AO$9)),""),"")</f>
        <v/>
      </c>
      <c r="AU61" s="115" t="str">
        <f aca="false">IF(AT61="","",IF(AT61&gt;=B$10,"Y","N"))</f>
        <v/>
      </c>
      <c r="AV61" s="115" t="str">
        <f aca="false">IF(AT61="","",IF(AT61&lt;50%,1,IF(AND(AT61&gt;=50%,AT61&lt;B$10),2,IF(AT61&gt;=B$10,3))))</f>
        <v/>
      </c>
      <c r="AW61" s="185" t="str">
        <f aca="false">IF(B61&lt;&gt;"",IFERROR(IF((SUMIF(D$20:AI$20, "CLO5", D61:AI61)/AO$10)=0,"",(SUMIF(D$20:AI$20, "CLO5", D61:AI61)/AO$10)),""),"")</f>
        <v/>
      </c>
      <c r="AX61" s="115" t="str">
        <f aca="false">IF(AW61="","",IF(AW61&gt;=B$10,"Y","N"))</f>
        <v/>
      </c>
      <c r="AY61" s="115" t="str">
        <f aca="false">IF(AW61="","",IF(AW61&lt;50%,1,IF(AND(AW61&gt;=50%,AW61&lt;B$10),2,IF(AW61&gt;=B$10,3))))</f>
        <v/>
      </c>
      <c r="AZ61" s="114" t="str">
        <f aca="false">IF(B61&lt;&gt;"",IFERROR(IF((SUMIF(D$20:AI$20, "CLO6", D61:AI61)/AO$11)=0,"",(SUMIF(D$20:AI$20, "CLO6", D61:AI61)/AO$11)),""),"")</f>
        <v/>
      </c>
      <c r="BA61" s="115" t="str">
        <f aca="false">IF(AZ61="","",IF(AZ61&gt;=B$10,"Y","N"))</f>
        <v/>
      </c>
      <c r="BB61" s="115" t="str">
        <f aca="false">IF(BA61="","",IF(BA61&lt;50%,1,IF(AND(BA61&gt;=50%,BA61&lt;B$10),2,IF(BA61&gt;=B$10,3))))</f>
        <v/>
      </c>
      <c r="BC61" s="114" t="str">
        <f aca="false">IF(B61&lt;&gt;"",IFERROR(IF((SUMIF(D$20:AI$20, "CLO7", D61:AI61)/AO$12)=0,"",(SUMIF(D$20:AI$20, "CLO7", D61:AI61)/AO$12)),""),"")</f>
        <v/>
      </c>
      <c r="BD61" s="115" t="str">
        <f aca="false">IF(BC61="","",IF(BC61&gt;=B$10,"Y","N"))</f>
        <v/>
      </c>
      <c r="BE61" s="115" t="str">
        <f aca="false">IF(BD61="","",IF(BD61&lt;50%,1,IF(AND(BD61&gt;=50%,BD61&lt;B$10),2,IF(BD61&gt;=B$10,3))))</f>
        <v/>
      </c>
      <c r="BF61" s="114" t="str">
        <f aca="false">IF(B61&lt;&gt;"",IFERROR(IF((SUMIF(D$20:AI$20, "CLO8", D61:AI61)/AO$13)=0,"",(SUMIF(D$20:AI$20, "CLO8", D61:AI61)/AO$13)),""),"")</f>
        <v/>
      </c>
      <c r="BG61" s="115" t="str">
        <f aca="false">IF(BF61="","",IF(BF61&gt;=B$10,"Y","N"))</f>
        <v/>
      </c>
      <c r="BH61" s="115" t="str">
        <f aca="false">IF(BG61="","",IF(BG61&lt;50%,1,IF(AND(BG61&gt;=50%,BG61&lt;B$10),2,IF(BG61&gt;=B$10,3))))</f>
        <v/>
      </c>
      <c r="BI61" s="114" t="str">
        <f aca="false">IF(B61&lt;&gt;"",IFERROR(IF((SUMIF(D$20:AI$20, "CLO9", D61:AI61)/AO$14)=0,"",(SUMIF(D$20:AI$20, "CLO9", D61:AI61)/AO$14)),""),"")</f>
        <v/>
      </c>
      <c r="BJ61" s="115" t="str">
        <f aca="false">IF(BI61="","",IF(BI61&gt;=B$10,"Y","N"))</f>
        <v/>
      </c>
      <c r="BK61" s="115" t="str">
        <f aca="false">IF(BJ61="","",IF(BJ61&lt;50%,1,IF(AND(BJ61&gt;=50%,BJ61&lt;B$10),2,IF(BJ61&gt;=B$10,3))))</f>
        <v/>
      </c>
      <c r="BL61" s="114" t="str">
        <f aca="false">IF(B61&lt;&gt;"",IFERROR(IF((SUMIF(D$20:AI$20,"CLO10",D61:AI61)/AO$15)=0,"",(SUMIF(D$20:AI$20,"CLO10",D61:AI61)/AO$15)),""),"")</f>
        <v/>
      </c>
      <c r="BM61" s="115" t="str">
        <f aca="false">IF(BL61="","",IF(BL61&gt;=B$10,"Y","N"))</f>
        <v/>
      </c>
      <c r="BN61" s="115" t="str">
        <f aca="false">IF(BM61="","",IF(BM61&lt;50%,1,IF(AND(BM61&gt;=50%,BM61&lt;B$10),2,IF(BM61&gt;=B$10,3))))</f>
        <v/>
      </c>
      <c r="BO61" s="8"/>
      <c r="BP61" s="8"/>
    </row>
    <row r="62" customFormat="false" ht="15.75" hidden="false" customHeight="true" outlineLevel="0" collapsed="false">
      <c r="A62" s="183" t="str">
        <f aca="false">IF(B$6="LECTURE",IF('Database (LECTURE-RES-PRAC)'!A57="","",'Database (LECTURE-RES-PRAC)'!A57),"")</f>
        <v/>
      </c>
      <c r="B62" s="184" t="str">
        <f aca="false">IF(B$6="LECTURE",IF('Database (LECTURE-RES-PRAC)'!B57="","",'Database (LECTURE-RES-PRAC)'!B57),"")</f>
        <v/>
      </c>
      <c r="C62" s="183" t="str">
        <f aca="false">IF(B62&lt;&gt;"",'Database (LECTURE-RES-PRAC)'!C57,"")</f>
        <v/>
      </c>
      <c r="D62" s="117"/>
      <c r="E62" s="52"/>
      <c r="F62" s="52"/>
      <c r="G62" s="52"/>
      <c r="H62" s="52"/>
      <c r="I62" s="52"/>
      <c r="J62" s="52"/>
      <c r="K62" s="52"/>
      <c r="L62" s="52"/>
      <c r="M62" s="52"/>
      <c r="N62" s="181" t="str">
        <f aca="false">IF(B62&lt;&gt;"",SUM(D62:M62),"")</f>
        <v/>
      </c>
      <c r="O62" s="52"/>
      <c r="P62" s="52"/>
      <c r="Q62" s="52"/>
      <c r="R62" s="52"/>
      <c r="S62" s="52"/>
      <c r="T62" s="52"/>
      <c r="U62" s="52"/>
      <c r="V62" s="52"/>
      <c r="W62" s="52"/>
      <c r="X62" s="52"/>
      <c r="Y62" s="181" t="str">
        <f aca="false">IF(B62&lt;&gt;"",SUM(O62:X62),"")</f>
        <v/>
      </c>
      <c r="Z62" s="52"/>
      <c r="AA62" s="52"/>
      <c r="AB62" s="52"/>
      <c r="AC62" s="52"/>
      <c r="AD62" s="52"/>
      <c r="AE62" s="52"/>
      <c r="AF62" s="52"/>
      <c r="AG62" s="52"/>
      <c r="AH62" s="52"/>
      <c r="AI62" s="52"/>
      <c r="AJ62" s="182" t="str">
        <f aca="false">IF(B62&lt;&gt;"",SUM(Z62:AI62),"")</f>
        <v/>
      </c>
      <c r="AK62" s="185" t="str">
        <f aca="false">IF(B62&lt;&gt;"",IFERROR(IF((SUMIF(D$20:AI$20, "CLO1", D62:AI62)/AO$6)=0,"",(SUMIF(D$20:AI$20, "CLO1", D62:AI62)/AO$6)),""),"")</f>
        <v/>
      </c>
      <c r="AL62" s="115" t="str">
        <f aca="false">IF(AK62="","",IF(AK62&gt;=B$10,"Y","N"))</f>
        <v/>
      </c>
      <c r="AM62" s="115" t="str">
        <f aca="false">IF(AK62="","",IF(AK62&lt;50%,1,IF(AND(AK62&gt;=50%,AK62&lt;B$10),2,IF(AK62&gt;=B$10,3))))</f>
        <v/>
      </c>
      <c r="AN62" s="185" t="str">
        <f aca="false">IF(B62&lt;&gt;"",IFERROR(IF((SUMIF(D$20:AI$20, "CLO2", D62:AI62)/AO$7)=0,"",(SUMIF(D$20:AI$20, "CLO2", D62:AI62)/AO$7)),""),"")</f>
        <v/>
      </c>
      <c r="AO62" s="115" t="str">
        <f aca="false">IF(AN62="","",IF(AN62&gt;=B$10,"Y","N"))</f>
        <v/>
      </c>
      <c r="AP62" s="115" t="str">
        <f aca="false">IF(AN62="","",IF(AN62&lt;50%,1,IF(AND(AN62&gt;=50%,AN62&lt;B$10),2,IF(AN62&gt;=B$10,3))))</f>
        <v/>
      </c>
      <c r="AQ62" s="185" t="str">
        <f aca="false">IF(B62&lt;&gt;"",IFERROR(IF((SUMIF(D$20:AI$20, "CLO3", D62:AI62)/AO$8)=0,"",(SUMIF(D$20:AI$20, "CLO3", D62:AI62)/AO$8)),""),"")</f>
        <v/>
      </c>
      <c r="AR62" s="115" t="str">
        <f aca="false">IF(AQ62="","",IF(AQ62&gt;=B$10,"Y","N"))</f>
        <v/>
      </c>
      <c r="AS62" s="115" t="str">
        <f aca="false">IF(AQ62="","",IF(AQ62&lt;50%,1,IF(AND(AQ62&gt;=50%,AQ62&lt;B$10),2,IF(AQ62&gt;=B$10,3))))</f>
        <v/>
      </c>
      <c r="AT62" s="185" t="str">
        <f aca="false">IF(B62&lt;&gt;"",IFERROR(IF((SUMIF(D$20:AI$20, "CLO4", D62:AI62)/AO$9)=0,"",(SUMIF(D$20:AI$20, "CLO4", D62:AI62)/AO$9)),""),"")</f>
        <v/>
      </c>
      <c r="AU62" s="115" t="str">
        <f aca="false">IF(AT62="","",IF(AT62&gt;=B$10,"Y","N"))</f>
        <v/>
      </c>
      <c r="AV62" s="115" t="str">
        <f aca="false">IF(AT62="","",IF(AT62&lt;50%,1,IF(AND(AT62&gt;=50%,AT62&lt;B$10),2,IF(AT62&gt;=B$10,3))))</f>
        <v/>
      </c>
      <c r="AW62" s="185" t="str">
        <f aca="false">IF(B62&lt;&gt;"",IFERROR(IF((SUMIF(D$20:AI$20, "CLO5", D62:AI62)/AO$10)=0,"",(SUMIF(D$20:AI$20, "CLO5", D62:AI62)/AO$10)),""),"")</f>
        <v/>
      </c>
      <c r="AX62" s="115" t="str">
        <f aca="false">IF(AW62="","",IF(AW62&gt;=B$10,"Y","N"))</f>
        <v/>
      </c>
      <c r="AY62" s="115" t="str">
        <f aca="false">IF(AW62="","",IF(AW62&lt;50%,1,IF(AND(AW62&gt;=50%,AW62&lt;B$10),2,IF(AW62&gt;=B$10,3))))</f>
        <v/>
      </c>
      <c r="AZ62" s="114" t="str">
        <f aca="false">IF(B62&lt;&gt;"",IFERROR(IF((SUMIF(D$20:AI$20, "CLO6", D62:AI62)/AO$11)=0,"",(SUMIF(D$20:AI$20, "CLO6", D62:AI62)/AO$11)),""),"")</f>
        <v/>
      </c>
      <c r="BA62" s="115" t="str">
        <f aca="false">IF(AZ62="","",IF(AZ62&gt;=B$10,"Y","N"))</f>
        <v/>
      </c>
      <c r="BB62" s="115" t="str">
        <f aca="false">IF(BA62="","",IF(BA62&lt;50%,1,IF(AND(BA62&gt;=50%,BA62&lt;B$10),2,IF(BA62&gt;=B$10,3))))</f>
        <v/>
      </c>
      <c r="BC62" s="114" t="str">
        <f aca="false">IF(B62&lt;&gt;"",IFERROR(IF((SUMIF(D$20:AI$20, "CLO7", D62:AI62)/AO$12)=0,"",(SUMIF(D$20:AI$20, "CLO7", D62:AI62)/AO$12)),""),"")</f>
        <v/>
      </c>
      <c r="BD62" s="115" t="str">
        <f aca="false">IF(BC62="","",IF(BC62&gt;=B$10,"Y","N"))</f>
        <v/>
      </c>
      <c r="BE62" s="115" t="str">
        <f aca="false">IF(BD62="","",IF(BD62&lt;50%,1,IF(AND(BD62&gt;=50%,BD62&lt;B$10),2,IF(BD62&gt;=B$10,3))))</f>
        <v/>
      </c>
      <c r="BF62" s="114" t="str">
        <f aca="false">IF(B62&lt;&gt;"",IFERROR(IF((SUMIF(D$20:AI$20, "CLO8", D62:AI62)/AO$13)=0,"",(SUMIF(D$20:AI$20, "CLO8", D62:AI62)/AO$13)),""),"")</f>
        <v/>
      </c>
      <c r="BG62" s="115" t="str">
        <f aca="false">IF(BF62="","",IF(BF62&gt;=B$10,"Y","N"))</f>
        <v/>
      </c>
      <c r="BH62" s="115" t="str">
        <f aca="false">IF(BG62="","",IF(BG62&lt;50%,1,IF(AND(BG62&gt;=50%,BG62&lt;B$10),2,IF(BG62&gt;=B$10,3))))</f>
        <v/>
      </c>
      <c r="BI62" s="114" t="str">
        <f aca="false">IF(B62&lt;&gt;"",IFERROR(IF((SUMIF(D$20:AI$20, "CLO9", D62:AI62)/AO$14)=0,"",(SUMIF(D$20:AI$20, "CLO9", D62:AI62)/AO$14)),""),"")</f>
        <v/>
      </c>
      <c r="BJ62" s="115" t="str">
        <f aca="false">IF(BI62="","",IF(BI62&gt;=B$10,"Y","N"))</f>
        <v/>
      </c>
      <c r="BK62" s="115" t="str">
        <f aca="false">IF(BJ62="","",IF(BJ62&lt;50%,1,IF(AND(BJ62&gt;=50%,BJ62&lt;B$10),2,IF(BJ62&gt;=B$10,3))))</f>
        <v/>
      </c>
      <c r="BL62" s="114" t="str">
        <f aca="false">IF(B62&lt;&gt;"",IFERROR(IF((SUMIF(D$20:AI$20,"CLO10",D62:AI62)/AO$15)=0,"",(SUMIF(D$20:AI$20,"CLO10",D62:AI62)/AO$15)),""),"")</f>
        <v/>
      </c>
      <c r="BM62" s="115" t="str">
        <f aca="false">IF(BL62="","",IF(BL62&gt;=B$10,"Y","N"))</f>
        <v/>
      </c>
      <c r="BN62" s="115" t="str">
        <f aca="false">IF(BM62="","",IF(BM62&lt;50%,1,IF(AND(BM62&gt;=50%,BM62&lt;B$10),2,IF(BM62&gt;=B$10,3))))</f>
        <v/>
      </c>
      <c r="BO62" s="8"/>
      <c r="BP62" s="8"/>
    </row>
    <row r="63" customFormat="false" ht="15.75" hidden="false" customHeight="true" outlineLevel="0" collapsed="false">
      <c r="A63" s="183" t="str">
        <f aca="false">IF(B$6="LECTURE",IF('Database (LECTURE-RES-PRAC)'!A58="","",'Database (LECTURE-RES-PRAC)'!A58),"")</f>
        <v/>
      </c>
      <c r="B63" s="184" t="str">
        <f aca="false">IF(B$6="LECTURE",IF('Database (LECTURE-RES-PRAC)'!B58="","",'Database (LECTURE-RES-PRAC)'!B58),"")</f>
        <v/>
      </c>
      <c r="C63" s="183" t="str">
        <f aca="false">IF(B63&lt;&gt;"",'Database (LECTURE-RES-PRAC)'!C58,"")</f>
        <v/>
      </c>
      <c r="D63" s="117"/>
      <c r="E63" s="52"/>
      <c r="F63" s="52"/>
      <c r="G63" s="52"/>
      <c r="H63" s="52"/>
      <c r="I63" s="52"/>
      <c r="J63" s="52"/>
      <c r="K63" s="52"/>
      <c r="L63" s="52"/>
      <c r="M63" s="52"/>
      <c r="N63" s="181" t="str">
        <f aca="false">IF(B63&lt;&gt;"",SUM(D63:M63),"")</f>
        <v/>
      </c>
      <c r="O63" s="52"/>
      <c r="P63" s="52"/>
      <c r="Q63" s="52"/>
      <c r="R63" s="52"/>
      <c r="S63" s="52"/>
      <c r="T63" s="52"/>
      <c r="U63" s="52"/>
      <c r="V63" s="52"/>
      <c r="W63" s="52"/>
      <c r="X63" s="52"/>
      <c r="Y63" s="181" t="str">
        <f aca="false">IF(B63&lt;&gt;"",SUM(O63:X63),"")</f>
        <v/>
      </c>
      <c r="Z63" s="52"/>
      <c r="AA63" s="52"/>
      <c r="AB63" s="52"/>
      <c r="AC63" s="52"/>
      <c r="AD63" s="52"/>
      <c r="AE63" s="52"/>
      <c r="AF63" s="52"/>
      <c r="AG63" s="52"/>
      <c r="AH63" s="52"/>
      <c r="AI63" s="52"/>
      <c r="AJ63" s="182" t="str">
        <f aca="false">IF(B63&lt;&gt;"",SUM(Z63:AI63),"")</f>
        <v/>
      </c>
      <c r="AK63" s="185" t="str">
        <f aca="false">IF(B63&lt;&gt;"",IFERROR(IF((SUMIF(D$20:AI$20, "CLO1", D63:AI63)/AO$6)=0,"",(SUMIF(D$20:AI$20, "CLO1", D63:AI63)/AO$6)),""),"")</f>
        <v/>
      </c>
      <c r="AL63" s="115" t="str">
        <f aca="false">IF(AK63="","",IF(AK63&gt;=B$10,"Y","N"))</f>
        <v/>
      </c>
      <c r="AM63" s="115" t="str">
        <f aca="false">IF(AK63="","",IF(AK63&lt;50%,1,IF(AND(AK63&gt;=50%,AK63&lt;B$10),2,IF(AK63&gt;=B$10,3))))</f>
        <v/>
      </c>
      <c r="AN63" s="185" t="str">
        <f aca="false">IF(B63&lt;&gt;"",IFERROR(IF((SUMIF(D$20:AI$20, "CLO2", D63:AI63)/AO$7)=0,"",(SUMIF(D$20:AI$20, "CLO2", D63:AI63)/AO$7)),""),"")</f>
        <v/>
      </c>
      <c r="AO63" s="115" t="str">
        <f aca="false">IF(AN63="","",IF(AN63&gt;=B$10,"Y","N"))</f>
        <v/>
      </c>
      <c r="AP63" s="115" t="str">
        <f aca="false">IF(AN63="","",IF(AN63&lt;50%,1,IF(AND(AN63&gt;=50%,AN63&lt;B$10),2,IF(AN63&gt;=B$10,3))))</f>
        <v/>
      </c>
      <c r="AQ63" s="185" t="str">
        <f aca="false">IF(B63&lt;&gt;"",IFERROR(IF((SUMIF(D$20:AI$20, "CLO3", D63:AI63)/AO$8)=0,"",(SUMIF(D$20:AI$20, "CLO3", D63:AI63)/AO$8)),""),"")</f>
        <v/>
      </c>
      <c r="AR63" s="115" t="str">
        <f aca="false">IF(AQ63="","",IF(AQ63&gt;=B$10,"Y","N"))</f>
        <v/>
      </c>
      <c r="AS63" s="115" t="str">
        <f aca="false">IF(AQ63="","",IF(AQ63&lt;50%,1,IF(AND(AQ63&gt;=50%,AQ63&lt;B$10),2,IF(AQ63&gt;=B$10,3))))</f>
        <v/>
      </c>
      <c r="AT63" s="185" t="str">
        <f aca="false">IF(B63&lt;&gt;"",IFERROR(IF((SUMIF(D$20:AI$20, "CLO4", D63:AI63)/AO$9)=0,"",(SUMIF(D$20:AI$20, "CLO4", D63:AI63)/AO$9)),""),"")</f>
        <v/>
      </c>
      <c r="AU63" s="115" t="str">
        <f aca="false">IF(AT63="","",IF(AT63&gt;=B$10,"Y","N"))</f>
        <v/>
      </c>
      <c r="AV63" s="115" t="str">
        <f aca="false">IF(AT63="","",IF(AT63&lt;50%,1,IF(AND(AT63&gt;=50%,AT63&lt;B$10),2,IF(AT63&gt;=B$10,3))))</f>
        <v/>
      </c>
      <c r="AW63" s="185" t="str">
        <f aca="false">IF(B63&lt;&gt;"",IFERROR(IF((SUMIF(D$20:AI$20, "CLO5", D63:AI63)/AO$10)=0,"",(SUMIF(D$20:AI$20, "CLO5", D63:AI63)/AO$10)),""),"")</f>
        <v/>
      </c>
      <c r="AX63" s="115" t="str">
        <f aca="false">IF(AW63="","",IF(AW63&gt;=B$10,"Y","N"))</f>
        <v/>
      </c>
      <c r="AY63" s="115" t="str">
        <f aca="false">IF(AW63="","",IF(AW63&lt;50%,1,IF(AND(AW63&gt;=50%,AW63&lt;B$10),2,IF(AW63&gt;=B$10,3))))</f>
        <v/>
      </c>
      <c r="AZ63" s="114" t="str">
        <f aca="false">IF(B63&lt;&gt;"",IFERROR(IF((SUMIF(D$20:AI$20, "CLO6", D63:AI63)/AO$11)=0,"",(SUMIF(D$20:AI$20, "CLO6", D63:AI63)/AO$11)),""),"")</f>
        <v/>
      </c>
      <c r="BA63" s="115" t="str">
        <f aca="false">IF(AZ63="","",IF(AZ63&gt;=B$10,"Y","N"))</f>
        <v/>
      </c>
      <c r="BB63" s="115" t="str">
        <f aca="false">IF(BA63="","",IF(BA63&lt;50%,1,IF(AND(BA63&gt;=50%,BA63&lt;B$10),2,IF(BA63&gt;=B$10,3))))</f>
        <v/>
      </c>
      <c r="BC63" s="114" t="str">
        <f aca="false">IF(B63&lt;&gt;"",IFERROR(IF((SUMIF(D$20:AI$20, "CLO7", D63:AI63)/AO$12)=0,"",(SUMIF(D$20:AI$20, "CLO7", D63:AI63)/AO$12)),""),"")</f>
        <v/>
      </c>
      <c r="BD63" s="115" t="str">
        <f aca="false">IF(BC63="","",IF(BC63&gt;=B$10,"Y","N"))</f>
        <v/>
      </c>
      <c r="BE63" s="115" t="str">
        <f aca="false">IF(BD63="","",IF(BD63&lt;50%,1,IF(AND(BD63&gt;=50%,BD63&lt;B$10),2,IF(BD63&gt;=B$10,3))))</f>
        <v/>
      </c>
      <c r="BF63" s="114" t="str">
        <f aca="false">IF(B63&lt;&gt;"",IFERROR(IF((SUMIF(D$20:AI$20, "CLO8", D63:AI63)/AO$13)=0,"",(SUMIF(D$20:AI$20, "CLO8", D63:AI63)/AO$13)),""),"")</f>
        <v/>
      </c>
      <c r="BG63" s="115" t="str">
        <f aca="false">IF(BF63="","",IF(BF63&gt;=B$10,"Y","N"))</f>
        <v/>
      </c>
      <c r="BH63" s="115" t="str">
        <f aca="false">IF(BG63="","",IF(BG63&lt;50%,1,IF(AND(BG63&gt;=50%,BG63&lt;B$10),2,IF(BG63&gt;=B$10,3))))</f>
        <v/>
      </c>
      <c r="BI63" s="114" t="str">
        <f aca="false">IF(B63&lt;&gt;"",IFERROR(IF((SUMIF(D$20:AI$20, "CLO9", D63:AI63)/AO$14)=0,"",(SUMIF(D$20:AI$20, "CLO9", D63:AI63)/AO$14)),""),"")</f>
        <v/>
      </c>
      <c r="BJ63" s="115" t="str">
        <f aca="false">IF(BI63="","",IF(BI63&gt;=B$10,"Y","N"))</f>
        <v/>
      </c>
      <c r="BK63" s="115" t="str">
        <f aca="false">IF(BJ63="","",IF(BJ63&lt;50%,1,IF(AND(BJ63&gt;=50%,BJ63&lt;B$10),2,IF(BJ63&gt;=B$10,3))))</f>
        <v/>
      </c>
      <c r="BL63" s="114" t="str">
        <f aca="false">IF(B63&lt;&gt;"",IFERROR(IF((SUMIF(D$20:AI$20,"CLO10",D63:AI63)/AO$15)=0,"",(SUMIF(D$20:AI$20,"CLO10",D63:AI63)/AO$15)),""),"")</f>
        <v/>
      </c>
      <c r="BM63" s="115" t="str">
        <f aca="false">IF(BL63="","",IF(BL63&gt;=B$10,"Y","N"))</f>
        <v/>
      </c>
      <c r="BN63" s="115" t="str">
        <f aca="false">IF(BM63="","",IF(BM63&lt;50%,1,IF(AND(BM63&gt;=50%,BM63&lt;B$10),2,IF(BM63&gt;=B$10,3))))</f>
        <v/>
      </c>
      <c r="BO63" s="8"/>
      <c r="BP63" s="8"/>
    </row>
    <row r="64" customFormat="false" ht="15.75" hidden="false" customHeight="true" outlineLevel="0" collapsed="false">
      <c r="A64" s="183" t="str">
        <f aca="false">IF(B$6="LECTURE",IF('Database (LECTURE-RES-PRAC)'!A59="","",'Database (LECTURE-RES-PRAC)'!A59),"")</f>
        <v/>
      </c>
      <c r="B64" s="184" t="str">
        <f aca="false">IF(B$6="LECTURE",IF('Database (LECTURE-RES-PRAC)'!B59="","",'Database (LECTURE-RES-PRAC)'!B59),"")</f>
        <v/>
      </c>
      <c r="C64" s="183" t="str">
        <f aca="false">IF(B64&lt;&gt;"",'Database (LECTURE-RES-PRAC)'!C59,"")</f>
        <v/>
      </c>
      <c r="D64" s="117"/>
      <c r="E64" s="52"/>
      <c r="F64" s="52"/>
      <c r="G64" s="52"/>
      <c r="H64" s="52"/>
      <c r="I64" s="52"/>
      <c r="J64" s="52"/>
      <c r="K64" s="52"/>
      <c r="L64" s="52"/>
      <c r="M64" s="52"/>
      <c r="N64" s="181" t="str">
        <f aca="false">IF(B64&lt;&gt;"",SUM(D64:M64),"")</f>
        <v/>
      </c>
      <c r="O64" s="52"/>
      <c r="P64" s="52"/>
      <c r="Q64" s="52"/>
      <c r="R64" s="52"/>
      <c r="S64" s="52"/>
      <c r="T64" s="52"/>
      <c r="U64" s="52"/>
      <c r="V64" s="52"/>
      <c r="W64" s="52"/>
      <c r="X64" s="52"/>
      <c r="Y64" s="181" t="str">
        <f aca="false">IF(B64&lt;&gt;"",SUM(O64:X64),"")</f>
        <v/>
      </c>
      <c r="Z64" s="52"/>
      <c r="AA64" s="52"/>
      <c r="AB64" s="52"/>
      <c r="AC64" s="52"/>
      <c r="AD64" s="52"/>
      <c r="AE64" s="52"/>
      <c r="AF64" s="52"/>
      <c r="AG64" s="52"/>
      <c r="AH64" s="52"/>
      <c r="AI64" s="52"/>
      <c r="AJ64" s="182" t="str">
        <f aca="false">IF(B64&lt;&gt;"",SUM(Z64:AI64),"")</f>
        <v/>
      </c>
      <c r="AK64" s="185" t="str">
        <f aca="false">IF(B64&lt;&gt;"",IFERROR(IF((SUMIF(D$20:AI$20, "CLO1", D64:AI64)/AO$6)=0,"",(SUMIF(D$20:AI$20, "CLO1", D64:AI64)/AO$6)),""),"")</f>
        <v/>
      </c>
      <c r="AL64" s="115" t="str">
        <f aca="false">IF(AK64="","",IF(AK64&gt;=B$10,"Y","N"))</f>
        <v/>
      </c>
      <c r="AM64" s="115" t="str">
        <f aca="false">IF(AK64="","",IF(AK64&lt;50%,1,IF(AND(AK64&gt;=50%,AK64&lt;B$10),2,IF(AK64&gt;=B$10,3))))</f>
        <v/>
      </c>
      <c r="AN64" s="185" t="str">
        <f aca="false">IF(B64&lt;&gt;"",IFERROR(IF((SUMIF(D$20:AI$20, "CLO2", D64:AI64)/AO$7)=0,"",(SUMIF(D$20:AI$20, "CLO2", D64:AI64)/AO$7)),""),"")</f>
        <v/>
      </c>
      <c r="AO64" s="115" t="str">
        <f aca="false">IF(AN64="","",IF(AN64&gt;=B$10,"Y","N"))</f>
        <v/>
      </c>
      <c r="AP64" s="115" t="str">
        <f aca="false">IF(AN64="","",IF(AN64&lt;50%,1,IF(AND(AN64&gt;=50%,AN64&lt;B$10),2,IF(AN64&gt;=B$10,3))))</f>
        <v/>
      </c>
      <c r="AQ64" s="185" t="str">
        <f aca="false">IF(B64&lt;&gt;"",IFERROR(IF((SUMIF(D$20:AI$20, "CLO3", D64:AI64)/AO$8)=0,"",(SUMIF(D$20:AI$20, "CLO3", D64:AI64)/AO$8)),""),"")</f>
        <v/>
      </c>
      <c r="AR64" s="115" t="str">
        <f aca="false">IF(AQ64="","",IF(AQ64&gt;=B$10,"Y","N"))</f>
        <v/>
      </c>
      <c r="AS64" s="115" t="str">
        <f aca="false">IF(AQ64="","",IF(AQ64&lt;50%,1,IF(AND(AQ64&gt;=50%,AQ64&lt;B$10),2,IF(AQ64&gt;=B$10,3))))</f>
        <v/>
      </c>
      <c r="AT64" s="185" t="str">
        <f aca="false">IF(B64&lt;&gt;"",IFERROR(IF((SUMIF(D$20:AI$20, "CLO4", D64:AI64)/AO$9)=0,"",(SUMIF(D$20:AI$20, "CLO4", D64:AI64)/AO$9)),""),"")</f>
        <v/>
      </c>
      <c r="AU64" s="115" t="str">
        <f aca="false">IF(AT64="","",IF(AT64&gt;=B$10,"Y","N"))</f>
        <v/>
      </c>
      <c r="AV64" s="115" t="str">
        <f aca="false">IF(AT64="","",IF(AT64&lt;50%,1,IF(AND(AT64&gt;=50%,AT64&lt;B$10),2,IF(AT64&gt;=B$10,3))))</f>
        <v/>
      </c>
      <c r="AW64" s="185" t="str">
        <f aca="false">IF(B64&lt;&gt;"",IFERROR(IF((SUMIF(D$20:AI$20, "CLO5", D64:AI64)/AO$10)=0,"",(SUMIF(D$20:AI$20, "CLO5", D64:AI64)/AO$10)),""),"")</f>
        <v/>
      </c>
      <c r="AX64" s="115" t="str">
        <f aca="false">IF(AW64="","",IF(AW64&gt;=B$10,"Y","N"))</f>
        <v/>
      </c>
      <c r="AY64" s="115" t="str">
        <f aca="false">IF(AW64="","",IF(AW64&lt;50%,1,IF(AND(AW64&gt;=50%,AW64&lt;B$10),2,IF(AW64&gt;=B$10,3))))</f>
        <v/>
      </c>
      <c r="AZ64" s="114" t="str">
        <f aca="false">IF(B64&lt;&gt;"",IFERROR(IF((SUMIF(D$20:AI$20, "CLO6", D64:AI64)/AO$11)=0,"",(SUMIF(D$20:AI$20, "CLO6", D64:AI64)/AO$11)),""),"")</f>
        <v/>
      </c>
      <c r="BA64" s="115" t="str">
        <f aca="false">IF(AZ64="","",IF(AZ64&gt;=B$10,"Y","N"))</f>
        <v/>
      </c>
      <c r="BB64" s="115" t="str">
        <f aca="false">IF(BA64="","",IF(BA64&lt;50%,1,IF(AND(BA64&gt;=50%,BA64&lt;B$10),2,IF(BA64&gt;=B$10,3))))</f>
        <v/>
      </c>
      <c r="BC64" s="114" t="str">
        <f aca="false">IF(B64&lt;&gt;"",IFERROR(IF((SUMIF(D$20:AI$20, "CLO7", D64:AI64)/AO$12)=0,"",(SUMIF(D$20:AI$20, "CLO7", D64:AI64)/AO$12)),""),"")</f>
        <v/>
      </c>
      <c r="BD64" s="115" t="str">
        <f aca="false">IF(BC64="","",IF(BC64&gt;=B$10,"Y","N"))</f>
        <v/>
      </c>
      <c r="BE64" s="115" t="str">
        <f aca="false">IF(BD64="","",IF(BD64&lt;50%,1,IF(AND(BD64&gt;=50%,BD64&lt;B$10),2,IF(BD64&gt;=B$10,3))))</f>
        <v/>
      </c>
      <c r="BF64" s="114" t="str">
        <f aca="false">IF(B64&lt;&gt;"",IFERROR(IF((SUMIF(D$20:AI$20, "CLO8", D64:AI64)/AO$13)=0,"",(SUMIF(D$20:AI$20, "CLO8", D64:AI64)/AO$13)),""),"")</f>
        <v/>
      </c>
      <c r="BG64" s="115" t="str">
        <f aca="false">IF(BF64="","",IF(BF64&gt;=B$10,"Y","N"))</f>
        <v/>
      </c>
      <c r="BH64" s="115" t="str">
        <f aca="false">IF(BG64="","",IF(BG64&lt;50%,1,IF(AND(BG64&gt;=50%,BG64&lt;B$10),2,IF(BG64&gt;=B$10,3))))</f>
        <v/>
      </c>
      <c r="BI64" s="114" t="str">
        <f aca="false">IF(B64&lt;&gt;"",IFERROR(IF((SUMIF(D$20:AI$20, "CLO9", D64:AI64)/AO$14)=0,"",(SUMIF(D$20:AI$20, "CLO9", D64:AI64)/AO$14)),""),"")</f>
        <v/>
      </c>
      <c r="BJ64" s="115" t="str">
        <f aca="false">IF(BI64="","",IF(BI64&gt;=B$10,"Y","N"))</f>
        <v/>
      </c>
      <c r="BK64" s="115" t="str">
        <f aca="false">IF(BJ64="","",IF(BJ64&lt;50%,1,IF(AND(BJ64&gt;=50%,BJ64&lt;B$10),2,IF(BJ64&gt;=B$10,3))))</f>
        <v/>
      </c>
      <c r="BL64" s="114" t="str">
        <f aca="false">IF(B64&lt;&gt;"",IFERROR(IF((SUMIF(D$20:AI$20,"CLO10",D64:AI64)/AO$15)=0,"",(SUMIF(D$20:AI$20,"CLO10",D64:AI64)/AO$15)),""),"")</f>
        <v/>
      </c>
      <c r="BM64" s="115" t="str">
        <f aca="false">IF(BL64="","",IF(BL64&gt;=B$10,"Y","N"))</f>
        <v/>
      </c>
      <c r="BN64" s="115" t="str">
        <f aca="false">IF(BM64="","",IF(BM64&lt;50%,1,IF(AND(BM64&gt;=50%,BM64&lt;B$10),2,IF(BM64&gt;=B$10,3))))</f>
        <v/>
      </c>
      <c r="BO64" s="8"/>
      <c r="BP64" s="8"/>
    </row>
    <row r="65" customFormat="false" ht="15.75" hidden="false" customHeight="true" outlineLevel="0" collapsed="false">
      <c r="A65" s="183" t="str">
        <f aca="false">IF(B$6="LECTURE",IF('Database (LECTURE-RES-PRAC)'!A60="","",'Database (LECTURE-RES-PRAC)'!A60),"")</f>
        <v/>
      </c>
      <c r="B65" s="184" t="str">
        <f aca="false">IF(B$6="LECTURE",IF('Database (LECTURE-RES-PRAC)'!B60="","",'Database (LECTURE-RES-PRAC)'!B60),"")</f>
        <v/>
      </c>
      <c r="C65" s="183" t="str">
        <f aca="false">IF(B65&lt;&gt;"",'Database (LECTURE-RES-PRAC)'!C60,"")</f>
        <v/>
      </c>
      <c r="D65" s="117"/>
      <c r="E65" s="52"/>
      <c r="F65" s="52"/>
      <c r="G65" s="52"/>
      <c r="H65" s="52"/>
      <c r="I65" s="52"/>
      <c r="J65" s="52"/>
      <c r="K65" s="52"/>
      <c r="L65" s="52"/>
      <c r="M65" s="52"/>
      <c r="N65" s="181" t="str">
        <f aca="false">IF(B65&lt;&gt;"",SUM(D65:M65),"")</f>
        <v/>
      </c>
      <c r="O65" s="52"/>
      <c r="P65" s="52"/>
      <c r="Q65" s="52"/>
      <c r="R65" s="52"/>
      <c r="S65" s="52"/>
      <c r="T65" s="52"/>
      <c r="U65" s="52"/>
      <c r="V65" s="52"/>
      <c r="W65" s="52"/>
      <c r="X65" s="52"/>
      <c r="Y65" s="181" t="str">
        <f aca="false">IF(B65&lt;&gt;"",SUM(O65:X65),"")</f>
        <v/>
      </c>
      <c r="Z65" s="52"/>
      <c r="AA65" s="52"/>
      <c r="AB65" s="52"/>
      <c r="AC65" s="52"/>
      <c r="AD65" s="52"/>
      <c r="AE65" s="52"/>
      <c r="AF65" s="52"/>
      <c r="AG65" s="52"/>
      <c r="AH65" s="52"/>
      <c r="AI65" s="52"/>
      <c r="AJ65" s="182" t="str">
        <f aca="false">IF(B65&lt;&gt;"",SUM(Z65:AI65),"")</f>
        <v/>
      </c>
      <c r="AK65" s="185" t="str">
        <f aca="false">IF(B65&lt;&gt;"",IFERROR(IF((SUMIF(D$20:AI$20, "CLO1", D65:AI65)/AO$6)=0,"",(SUMIF(D$20:AI$20, "CLO1", D65:AI65)/AO$6)),""),"")</f>
        <v/>
      </c>
      <c r="AL65" s="115" t="str">
        <f aca="false">IF(AK65="","",IF(AK65&gt;=B$10,"Y","N"))</f>
        <v/>
      </c>
      <c r="AM65" s="115" t="str">
        <f aca="false">IF(AK65="","",IF(AK65&lt;50%,1,IF(AND(AK65&gt;=50%,AK65&lt;B$10),2,IF(AK65&gt;=B$10,3))))</f>
        <v/>
      </c>
      <c r="AN65" s="185" t="str">
        <f aca="false">IF(B65&lt;&gt;"",IFERROR(IF((SUMIF(D$20:AI$20, "CLO2", D65:AI65)/AO$7)=0,"",(SUMIF(D$20:AI$20, "CLO2", D65:AI65)/AO$7)),""),"")</f>
        <v/>
      </c>
      <c r="AO65" s="115" t="str">
        <f aca="false">IF(AN65="","",IF(AN65&gt;=B$10,"Y","N"))</f>
        <v/>
      </c>
      <c r="AP65" s="115" t="str">
        <f aca="false">IF(AN65="","",IF(AN65&lt;50%,1,IF(AND(AN65&gt;=50%,AN65&lt;B$10),2,IF(AN65&gt;=B$10,3))))</f>
        <v/>
      </c>
      <c r="AQ65" s="185" t="str">
        <f aca="false">IF(B65&lt;&gt;"",IFERROR(IF((SUMIF(D$20:AI$20, "CLO3", D65:AI65)/AO$8)=0,"",(SUMIF(D$20:AI$20, "CLO3", D65:AI65)/AO$8)),""),"")</f>
        <v/>
      </c>
      <c r="AR65" s="115" t="str">
        <f aca="false">IF(AQ65="","",IF(AQ65&gt;=B$10,"Y","N"))</f>
        <v/>
      </c>
      <c r="AS65" s="115" t="str">
        <f aca="false">IF(AQ65="","",IF(AQ65&lt;50%,1,IF(AND(AQ65&gt;=50%,AQ65&lt;B$10),2,IF(AQ65&gt;=B$10,3))))</f>
        <v/>
      </c>
      <c r="AT65" s="185" t="str">
        <f aca="false">IF(B65&lt;&gt;"",IFERROR(IF((SUMIF(D$20:AI$20, "CLO4", D65:AI65)/AO$9)=0,"",(SUMIF(D$20:AI$20, "CLO4", D65:AI65)/AO$9)),""),"")</f>
        <v/>
      </c>
      <c r="AU65" s="115" t="str">
        <f aca="false">IF(AT65="","",IF(AT65&gt;=B$10,"Y","N"))</f>
        <v/>
      </c>
      <c r="AV65" s="115" t="str">
        <f aca="false">IF(AT65="","",IF(AT65&lt;50%,1,IF(AND(AT65&gt;=50%,AT65&lt;B$10),2,IF(AT65&gt;=B$10,3))))</f>
        <v/>
      </c>
      <c r="AW65" s="185" t="str">
        <f aca="false">IF(B65&lt;&gt;"",IFERROR(IF((SUMIF(D$20:AI$20, "CLO5", D65:AI65)/AO$10)=0,"",(SUMIF(D$20:AI$20, "CLO5", D65:AI65)/AO$10)),""),"")</f>
        <v/>
      </c>
      <c r="AX65" s="115" t="str">
        <f aca="false">IF(AW65="","",IF(AW65&gt;=B$10,"Y","N"))</f>
        <v/>
      </c>
      <c r="AY65" s="115" t="str">
        <f aca="false">IF(AW65="","",IF(AW65&lt;50%,1,IF(AND(AW65&gt;=50%,AW65&lt;B$10),2,IF(AW65&gt;=B$10,3))))</f>
        <v/>
      </c>
      <c r="AZ65" s="114" t="str">
        <f aca="false">IF(B65&lt;&gt;"",IFERROR(IF((SUMIF(D$20:AI$20, "CLO6", D65:AI65)/AO$11)=0,"",(SUMIF(D$20:AI$20, "CLO6", D65:AI65)/AO$11)),""),"")</f>
        <v/>
      </c>
      <c r="BA65" s="115" t="str">
        <f aca="false">IF(AZ65="","",IF(AZ65&gt;=B$10,"Y","N"))</f>
        <v/>
      </c>
      <c r="BB65" s="115" t="str">
        <f aca="false">IF(BA65="","",IF(BA65&lt;50%,1,IF(AND(BA65&gt;=50%,BA65&lt;B$10),2,IF(BA65&gt;=B$10,3))))</f>
        <v/>
      </c>
      <c r="BC65" s="114" t="str">
        <f aca="false">IF(B65&lt;&gt;"",IFERROR(IF((SUMIF(D$20:AI$20, "CLO7", D65:AI65)/AO$12)=0,"",(SUMIF(D$20:AI$20, "CLO7", D65:AI65)/AO$12)),""),"")</f>
        <v/>
      </c>
      <c r="BD65" s="115" t="str">
        <f aca="false">IF(BC65="","",IF(BC65&gt;=B$10,"Y","N"))</f>
        <v/>
      </c>
      <c r="BE65" s="115" t="str">
        <f aca="false">IF(BD65="","",IF(BD65&lt;50%,1,IF(AND(BD65&gt;=50%,BD65&lt;B$10),2,IF(BD65&gt;=B$10,3))))</f>
        <v/>
      </c>
      <c r="BF65" s="114" t="str">
        <f aca="false">IF(B65&lt;&gt;"",IFERROR(IF((SUMIF(D$20:AI$20, "CLO8", D65:AI65)/AO$13)=0,"",(SUMIF(D$20:AI$20, "CLO8", D65:AI65)/AO$13)),""),"")</f>
        <v/>
      </c>
      <c r="BG65" s="115" t="str">
        <f aca="false">IF(BF65="","",IF(BF65&gt;=B$10,"Y","N"))</f>
        <v/>
      </c>
      <c r="BH65" s="115" t="str">
        <f aca="false">IF(BG65="","",IF(BG65&lt;50%,1,IF(AND(BG65&gt;=50%,BG65&lt;B$10),2,IF(BG65&gt;=B$10,3))))</f>
        <v/>
      </c>
      <c r="BI65" s="114" t="str">
        <f aca="false">IF(B65&lt;&gt;"",IFERROR(IF((SUMIF(D$20:AI$20, "CLO9", D65:AI65)/AO$14)=0,"",(SUMIF(D$20:AI$20, "CLO9", D65:AI65)/AO$14)),""),"")</f>
        <v/>
      </c>
      <c r="BJ65" s="115" t="str">
        <f aca="false">IF(BI65="","",IF(BI65&gt;=B$10,"Y","N"))</f>
        <v/>
      </c>
      <c r="BK65" s="115" t="str">
        <f aca="false">IF(BJ65="","",IF(BJ65&lt;50%,1,IF(AND(BJ65&gt;=50%,BJ65&lt;B$10),2,IF(BJ65&gt;=B$10,3))))</f>
        <v/>
      </c>
      <c r="BL65" s="114" t="str">
        <f aca="false">IF(B65&lt;&gt;"",IFERROR(IF((SUMIF(D$20:AI$20,"CLO10",D65:AI65)/AO$15)=0,"",(SUMIF(D$20:AI$20,"CLO10",D65:AI65)/AO$15)),""),"")</f>
        <v/>
      </c>
      <c r="BM65" s="115" t="str">
        <f aca="false">IF(BL65="","",IF(BL65&gt;=B$10,"Y","N"))</f>
        <v/>
      </c>
      <c r="BN65" s="115" t="str">
        <f aca="false">IF(BM65="","",IF(BM65&lt;50%,1,IF(AND(BM65&gt;=50%,BM65&lt;B$10),2,IF(BM65&gt;=B$10,3))))</f>
        <v/>
      </c>
      <c r="BO65" s="8"/>
      <c r="BP65" s="8"/>
    </row>
    <row r="66" customFormat="false" ht="15.75" hidden="false" customHeight="true" outlineLevel="0" collapsed="false">
      <c r="A66" s="183" t="str">
        <f aca="false">IF(B$6="LECTURE",IF('Database (LECTURE-RES-PRAC)'!A61="","",'Database (LECTURE-RES-PRAC)'!A61),"")</f>
        <v/>
      </c>
      <c r="B66" s="184" t="str">
        <f aca="false">IF(B$6="LECTURE",IF('Database (LECTURE-RES-PRAC)'!B61="","",'Database (LECTURE-RES-PRAC)'!B61),"")</f>
        <v/>
      </c>
      <c r="C66" s="183" t="str">
        <f aca="false">IF(B66&lt;&gt;"",'Database (LECTURE-RES-PRAC)'!C61,"")</f>
        <v/>
      </c>
      <c r="D66" s="117"/>
      <c r="E66" s="52"/>
      <c r="F66" s="52"/>
      <c r="G66" s="52"/>
      <c r="H66" s="52"/>
      <c r="I66" s="52"/>
      <c r="J66" s="52"/>
      <c r="K66" s="52"/>
      <c r="L66" s="52"/>
      <c r="M66" s="52"/>
      <c r="N66" s="181" t="str">
        <f aca="false">IF(B66&lt;&gt;"",SUM(D66:M66),"")</f>
        <v/>
      </c>
      <c r="O66" s="52"/>
      <c r="P66" s="52"/>
      <c r="Q66" s="52"/>
      <c r="R66" s="52"/>
      <c r="S66" s="52"/>
      <c r="T66" s="52"/>
      <c r="U66" s="52"/>
      <c r="V66" s="52"/>
      <c r="W66" s="52"/>
      <c r="X66" s="52"/>
      <c r="Y66" s="181" t="str">
        <f aca="false">IF(B66&lt;&gt;"",SUM(O66:X66),"")</f>
        <v/>
      </c>
      <c r="Z66" s="52"/>
      <c r="AA66" s="52"/>
      <c r="AB66" s="52"/>
      <c r="AC66" s="52"/>
      <c r="AD66" s="52"/>
      <c r="AE66" s="52"/>
      <c r="AF66" s="52"/>
      <c r="AG66" s="52"/>
      <c r="AH66" s="52"/>
      <c r="AI66" s="52"/>
      <c r="AJ66" s="182" t="str">
        <f aca="false">IF(B66&lt;&gt;"",SUM(Z66:AI66),"")</f>
        <v/>
      </c>
      <c r="AK66" s="185" t="str">
        <f aca="false">IF(B66&lt;&gt;"",IFERROR(IF((SUMIF(D$20:AI$20, "CLO1", D66:AI66)/AO$6)=0,"",(SUMIF(D$20:AI$20, "CLO1", D66:AI66)/AO$6)),""),"")</f>
        <v/>
      </c>
      <c r="AL66" s="115" t="str">
        <f aca="false">IF(AK66="","",IF(AK66&gt;=B$10,"Y","N"))</f>
        <v/>
      </c>
      <c r="AM66" s="115" t="str">
        <f aca="false">IF(AK66="","",IF(AK66&lt;50%,1,IF(AND(AK66&gt;=50%,AK66&lt;B$10),2,IF(AK66&gt;=B$10,3))))</f>
        <v/>
      </c>
      <c r="AN66" s="185" t="str">
        <f aca="false">IF(B66&lt;&gt;"",IFERROR(IF((SUMIF(D$20:AI$20, "CLO2", D66:AI66)/AO$7)=0,"",(SUMIF(D$20:AI$20, "CLO2", D66:AI66)/AO$7)),""),"")</f>
        <v/>
      </c>
      <c r="AO66" s="115" t="str">
        <f aca="false">IF(AN66="","",IF(AN66&gt;=B$10,"Y","N"))</f>
        <v/>
      </c>
      <c r="AP66" s="115" t="str">
        <f aca="false">IF(AN66="","",IF(AN66&lt;50%,1,IF(AND(AN66&gt;=50%,AN66&lt;B$10),2,IF(AN66&gt;=B$10,3))))</f>
        <v/>
      </c>
      <c r="AQ66" s="185" t="str">
        <f aca="false">IF(B66&lt;&gt;"",IFERROR(IF((SUMIF(D$20:AI$20, "CLO3", D66:AI66)/AO$8)=0,"",(SUMIF(D$20:AI$20, "CLO3", D66:AI66)/AO$8)),""),"")</f>
        <v/>
      </c>
      <c r="AR66" s="115" t="str">
        <f aca="false">IF(AQ66="","",IF(AQ66&gt;=B$10,"Y","N"))</f>
        <v/>
      </c>
      <c r="AS66" s="115" t="str">
        <f aca="false">IF(AQ66="","",IF(AQ66&lt;50%,1,IF(AND(AQ66&gt;=50%,AQ66&lt;B$10),2,IF(AQ66&gt;=B$10,3))))</f>
        <v/>
      </c>
      <c r="AT66" s="185" t="str">
        <f aca="false">IF(B66&lt;&gt;"",IFERROR(IF((SUMIF(D$20:AI$20, "CLO4", D66:AI66)/AO$9)=0,"",(SUMIF(D$20:AI$20, "CLO4", D66:AI66)/AO$9)),""),"")</f>
        <v/>
      </c>
      <c r="AU66" s="115" t="str">
        <f aca="false">IF(AT66="","",IF(AT66&gt;=B$10,"Y","N"))</f>
        <v/>
      </c>
      <c r="AV66" s="115" t="str">
        <f aca="false">IF(AT66="","",IF(AT66&lt;50%,1,IF(AND(AT66&gt;=50%,AT66&lt;B$10),2,IF(AT66&gt;=B$10,3))))</f>
        <v/>
      </c>
      <c r="AW66" s="185" t="str">
        <f aca="false">IF(B66&lt;&gt;"",IFERROR(IF((SUMIF(D$20:AI$20, "CLO5", D66:AI66)/AO$10)=0,"",(SUMIF(D$20:AI$20, "CLO5", D66:AI66)/AO$10)),""),"")</f>
        <v/>
      </c>
      <c r="AX66" s="115" t="str">
        <f aca="false">IF(AW66="","",IF(AW66&gt;=B$10,"Y","N"))</f>
        <v/>
      </c>
      <c r="AY66" s="115" t="str">
        <f aca="false">IF(AW66="","",IF(AW66&lt;50%,1,IF(AND(AW66&gt;=50%,AW66&lt;B$10),2,IF(AW66&gt;=B$10,3))))</f>
        <v/>
      </c>
      <c r="AZ66" s="114" t="str">
        <f aca="false">IF(B66&lt;&gt;"",IFERROR(IF((SUMIF(D$20:AI$20, "CLO6", D66:AI66)/AO$11)=0,"",(SUMIF(D$20:AI$20, "CLO6", D66:AI66)/AO$11)),""),"")</f>
        <v/>
      </c>
      <c r="BA66" s="115" t="str">
        <f aca="false">IF(AZ66="","",IF(AZ66&gt;=B$10,"Y","N"))</f>
        <v/>
      </c>
      <c r="BB66" s="115" t="str">
        <f aca="false">IF(BA66="","",IF(BA66&lt;50%,1,IF(AND(BA66&gt;=50%,BA66&lt;B$10),2,IF(BA66&gt;=B$10,3))))</f>
        <v/>
      </c>
      <c r="BC66" s="114" t="str">
        <f aca="false">IF(B66&lt;&gt;"",IFERROR(IF((SUMIF(D$20:AI$20, "CLO7", D66:AI66)/AO$12)=0,"",(SUMIF(D$20:AI$20, "CLO7", D66:AI66)/AO$12)),""),"")</f>
        <v/>
      </c>
      <c r="BD66" s="115" t="str">
        <f aca="false">IF(BC66="","",IF(BC66&gt;=B$10,"Y","N"))</f>
        <v/>
      </c>
      <c r="BE66" s="115" t="str">
        <f aca="false">IF(BD66="","",IF(BD66&lt;50%,1,IF(AND(BD66&gt;=50%,BD66&lt;B$10),2,IF(BD66&gt;=B$10,3))))</f>
        <v/>
      </c>
      <c r="BF66" s="114" t="str">
        <f aca="false">IF(B66&lt;&gt;"",IFERROR(IF((SUMIF(D$20:AI$20, "CLO8", D66:AI66)/AO$13)=0,"",(SUMIF(D$20:AI$20, "CLO8", D66:AI66)/AO$13)),""),"")</f>
        <v/>
      </c>
      <c r="BG66" s="115" t="str">
        <f aca="false">IF(BF66="","",IF(BF66&gt;=B$10,"Y","N"))</f>
        <v/>
      </c>
      <c r="BH66" s="115" t="str">
        <f aca="false">IF(BG66="","",IF(BG66&lt;50%,1,IF(AND(BG66&gt;=50%,BG66&lt;B$10),2,IF(BG66&gt;=B$10,3))))</f>
        <v/>
      </c>
      <c r="BI66" s="114" t="str">
        <f aca="false">IF(B66&lt;&gt;"",IFERROR(IF((SUMIF(D$20:AI$20, "CLO9", D66:AI66)/AO$14)=0,"",(SUMIF(D$20:AI$20, "CLO9", D66:AI66)/AO$14)),""),"")</f>
        <v/>
      </c>
      <c r="BJ66" s="115" t="str">
        <f aca="false">IF(BI66="","",IF(BI66&gt;=B$10,"Y","N"))</f>
        <v/>
      </c>
      <c r="BK66" s="115" t="str">
        <f aca="false">IF(BJ66="","",IF(BJ66&lt;50%,1,IF(AND(BJ66&gt;=50%,BJ66&lt;B$10),2,IF(BJ66&gt;=B$10,3))))</f>
        <v/>
      </c>
      <c r="BL66" s="114" t="str">
        <f aca="false">IF(B66&lt;&gt;"",IFERROR(IF((SUMIF(D$20:AI$20,"CLO10",D66:AI66)/AO$15)=0,"",(SUMIF(D$20:AI$20,"CLO10",D66:AI66)/AO$15)),""),"")</f>
        <v/>
      </c>
      <c r="BM66" s="115" t="str">
        <f aca="false">IF(BL66="","",IF(BL66&gt;=B$10,"Y","N"))</f>
        <v/>
      </c>
      <c r="BN66" s="115" t="str">
        <f aca="false">IF(BM66="","",IF(BM66&lt;50%,1,IF(AND(BM66&gt;=50%,BM66&lt;B$10),2,IF(BM66&gt;=B$10,3))))</f>
        <v/>
      </c>
      <c r="BO66" s="8"/>
      <c r="BP66" s="8"/>
    </row>
    <row r="67" customFormat="false" ht="15.75" hidden="false" customHeight="true" outlineLevel="0" collapsed="false">
      <c r="A67" s="183" t="str">
        <f aca="false">IF(B$6="LECTURE",IF('Database (LECTURE-RES-PRAC)'!A62="","",'Database (LECTURE-RES-PRAC)'!A62),"")</f>
        <v/>
      </c>
      <c r="B67" s="184" t="str">
        <f aca="false">IF(B$6="LECTURE",IF('Database (LECTURE-RES-PRAC)'!B62="","",'Database (LECTURE-RES-PRAC)'!B62),"")</f>
        <v/>
      </c>
      <c r="C67" s="183" t="str">
        <f aca="false">IF(B67&lt;&gt;"",'Database (LECTURE-RES-PRAC)'!C62,"")</f>
        <v/>
      </c>
      <c r="D67" s="117"/>
      <c r="E67" s="52"/>
      <c r="F67" s="52"/>
      <c r="G67" s="52"/>
      <c r="H67" s="52"/>
      <c r="I67" s="52"/>
      <c r="J67" s="52"/>
      <c r="K67" s="52"/>
      <c r="L67" s="52"/>
      <c r="M67" s="52"/>
      <c r="N67" s="181" t="str">
        <f aca="false">IF(B67&lt;&gt;"",SUM(D67:M67),"")</f>
        <v/>
      </c>
      <c r="O67" s="52"/>
      <c r="P67" s="52"/>
      <c r="Q67" s="52"/>
      <c r="R67" s="52"/>
      <c r="S67" s="52"/>
      <c r="T67" s="52"/>
      <c r="U67" s="52"/>
      <c r="V67" s="52"/>
      <c r="W67" s="52"/>
      <c r="X67" s="52"/>
      <c r="Y67" s="181" t="str">
        <f aca="false">IF(B67&lt;&gt;"",SUM(O67:X67),"")</f>
        <v/>
      </c>
      <c r="Z67" s="52"/>
      <c r="AA67" s="52"/>
      <c r="AB67" s="52"/>
      <c r="AC67" s="52"/>
      <c r="AD67" s="52"/>
      <c r="AE67" s="52"/>
      <c r="AF67" s="52"/>
      <c r="AG67" s="52"/>
      <c r="AH67" s="52"/>
      <c r="AI67" s="52"/>
      <c r="AJ67" s="182" t="str">
        <f aca="false">IF(B67&lt;&gt;"",SUM(Z67:AI67),"")</f>
        <v/>
      </c>
      <c r="AK67" s="185" t="str">
        <f aca="false">IF(B67&lt;&gt;"",IFERROR(IF((SUMIF(D$20:AI$20, "CLO1", D67:AI67)/AO$6)=0,"",(SUMIF(D$20:AI$20, "CLO1", D67:AI67)/AO$6)),""),"")</f>
        <v/>
      </c>
      <c r="AL67" s="115" t="str">
        <f aca="false">IF(AK67="","",IF(AK67&gt;=B$10,"Y","N"))</f>
        <v/>
      </c>
      <c r="AM67" s="115" t="str">
        <f aca="false">IF(AK67="","",IF(AK67&lt;50%,1,IF(AND(AK67&gt;=50%,AK67&lt;B$10),2,IF(AK67&gt;=B$10,3))))</f>
        <v/>
      </c>
      <c r="AN67" s="185" t="str">
        <f aca="false">IF(B67&lt;&gt;"",IFERROR(IF((SUMIF(D$20:AI$20, "CLO2", D67:AI67)/AO$7)=0,"",(SUMIF(D$20:AI$20, "CLO2", D67:AI67)/AO$7)),""),"")</f>
        <v/>
      </c>
      <c r="AO67" s="115" t="str">
        <f aca="false">IF(AN67="","",IF(AN67&gt;=B$10,"Y","N"))</f>
        <v/>
      </c>
      <c r="AP67" s="115" t="str">
        <f aca="false">IF(AN67="","",IF(AN67&lt;50%,1,IF(AND(AN67&gt;=50%,AN67&lt;B$10),2,IF(AN67&gt;=B$10,3))))</f>
        <v/>
      </c>
      <c r="AQ67" s="185" t="str">
        <f aca="false">IF(B67&lt;&gt;"",IFERROR(IF((SUMIF(D$20:AI$20, "CLO3", D67:AI67)/AO$8)=0,"",(SUMIF(D$20:AI$20, "CLO3", D67:AI67)/AO$8)),""),"")</f>
        <v/>
      </c>
      <c r="AR67" s="115" t="str">
        <f aca="false">IF(AQ67="","",IF(AQ67&gt;=B$10,"Y","N"))</f>
        <v/>
      </c>
      <c r="AS67" s="115" t="str">
        <f aca="false">IF(AQ67="","",IF(AQ67&lt;50%,1,IF(AND(AQ67&gt;=50%,AQ67&lt;B$10),2,IF(AQ67&gt;=B$10,3))))</f>
        <v/>
      </c>
      <c r="AT67" s="185" t="str">
        <f aca="false">IF(B67&lt;&gt;"",IFERROR(IF((SUMIF(D$20:AI$20, "CLO4", D67:AI67)/AO$9)=0,"",(SUMIF(D$20:AI$20, "CLO4", D67:AI67)/AO$9)),""),"")</f>
        <v/>
      </c>
      <c r="AU67" s="115" t="str">
        <f aca="false">IF(AT67="","",IF(AT67&gt;=B$10,"Y","N"))</f>
        <v/>
      </c>
      <c r="AV67" s="115" t="str">
        <f aca="false">IF(AT67="","",IF(AT67&lt;50%,1,IF(AND(AT67&gt;=50%,AT67&lt;B$10),2,IF(AT67&gt;=B$10,3))))</f>
        <v/>
      </c>
      <c r="AW67" s="185" t="str">
        <f aca="false">IF(B67&lt;&gt;"",IFERROR(IF((SUMIF(D$20:AI$20, "CLO5", D67:AI67)/AO$10)=0,"",(SUMIF(D$20:AI$20, "CLO5", D67:AI67)/AO$10)),""),"")</f>
        <v/>
      </c>
      <c r="AX67" s="115" t="str">
        <f aca="false">IF(AW67="","",IF(AW67&gt;=B$10,"Y","N"))</f>
        <v/>
      </c>
      <c r="AY67" s="115" t="str">
        <f aca="false">IF(AW67="","",IF(AW67&lt;50%,1,IF(AND(AW67&gt;=50%,AW67&lt;B$10),2,IF(AW67&gt;=B$10,3))))</f>
        <v/>
      </c>
      <c r="AZ67" s="114" t="str">
        <f aca="false">IF(B67&lt;&gt;"",IFERROR(IF((SUMIF(D$20:AI$20, "CLO6", D67:AI67)/AO$11)=0,"",(SUMIF(D$20:AI$20, "CLO6", D67:AI67)/AO$11)),""),"")</f>
        <v/>
      </c>
      <c r="BA67" s="115" t="str">
        <f aca="false">IF(AZ67="","",IF(AZ67&gt;=B$10,"Y","N"))</f>
        <v/>
      </c>
      <c r="BB67" s="115" t="str">
        <f aca="false">IF(BA67="","",IF(BA67&lt;50%,1,IF(AND(BA67&gt;=50%,BA67&lt;B$10),2,IF(BA67&gt;=B$10,3))))</f>
        <v/>
      </c>
      <c r="BC67" s="114" t="str">
        <f aca="false">IF(B67&lt;&gt;"",IFERROR(IF((SUMIF(D$20:AI$20, "CLO7", D67:AI67)/AO$12)=0,"",(SUMIF(D$20:AI$20, "CLO7", D67:AI67)/AO$12)),""),"")</f>
        <v/>
      </c>
      <c r="BD67" s="115" t="str">
        <f aca="false">IF(BC67="","",IF(BC67&gt;=B$10,"Y","N"))</f>
        <v/>
      </c>
      <c r="BE67" s="115" t="str">
        <f aca="false">IF(BD67="","",IF(BD67&lt;50%,1,IF(AND(BD67&gt;=50%,BD67&lt;B$10),2,IF(BD67&gt;=B$10,3))))</f>
        <v/>
      </c>
      <c r="BF67" s="114" t="str">
        <f aca="false">IF(B67&lt;&gt;"",IFERROR(IF((SUMIF(D$20:AI$20, "CLO8", D67:AI67)/AO$13)=0,"",(SUMIF(D$20:AI$20, "CLO8", D67:AI67)/AO$13)),""),"")</f>
        <v/>
      </c>
      <c r="BG67" s="115" t="str">
        <f aca="false">IF(BF67="","",IF(BF67&gt;=B$10,"Y","N"))</f>
        <v/>
      </c>
      <c r="BH67" s="115" t="str">
        <f aca="false">IF(BG67="","",IF(BG67&lt;50%,1,IF(AND(BG67&gt;=50%,BG67&lt;B$10),2,IF(BG67&gt;=B$10,3))))</f>
        <v/>
      </c>
      <c r="BI67" s="114" t="str">
        <f aca="false">IF(B67&lt;&gt;"",IFERROR(IF((SUMIF(D$20:AI$20, "CLO9", D67:AI67)/AO$14)=0,"",(SUMIF(D$20:AI$20, "CLO9", D67:AI67)/AO$14)),""),"")</f>
        <v/>
      </c>
      <c r="BJ67" s="115" t="str">
        <f aca="false">IF(BI67="","",IF(BI67&gt;=B$10,"Y","N"))</f>
        <v/>
      </c>
      <c r="BK67" s="115" t="str">
        <f aca="false">IF(BJ67="","",IF(BJ67&lt;50%,1,IF(AND(BJ67&gt;=50%,BJ67&lt;B$10),2,IF(BJ67&gt;=B$10,3))))</f>
        <v/>
      </c>
      <c r="BL67" s="114" t="str">
        <f aca="false">IF(B67&lt;&gt;"",IFERROR(IF((SUMIF(D$20:AI$20,"CLO10",D67:AI67)/AO$15)=0,"",(SUMIF(D$20:AI$20,"CLO10",D67:AI67)/AO$15)),""),"")</f>
        <v/>
      </c>
      <c r="BM67" s="115" t="str">
        <f aca="false">IF(BL67="","",IF(BL67&gt;=B$10,"Y","N"))</f>
        <v/>
      </c>
      <c r="BN67" s="115" t="str">
        <f aca="false">IF(BM67="","",IF(BM67&lt;50%,1,IF(AND(BM67&gt;=50%,BM67&lt;B$10),2,IF(BM67&gt;=B$10,3))))</f>
        <v/>
      </c>
      <c r="BO67" s="8"/>
      <c r="BP67" s="8"/>
    </row>
    <row r="68" customFormat="false" ht="15.75" hidden="false" customHeight="true" outlineLevel="0" collapsed="false">
      <c r="A68" s="183" t="str">
        <f aca="false">IF(B$6="LECTURE",IF('Database (LECTURE-RES-PRAC)'!A63="","",'Database (LECTURE-RES-PRAC)'!A63),"")</f>
        <v/>
      </c>
      <c r="B68" s="184" t="str">
        <f aca="false">IF(B$6="LECTURE",IF('Database (LECTURE-RES-PRAC)'!B63="","",'Database (LECTURE-RES-PRAC)'!B63),"")</f>
        <v/>
      </c>
      <c r="C68" s="183" t="str">
        <f aca="false">IF(B68&lt;&gt;"",'Database (LECTURE-RES-PRAC)'!C63,"")</f>
        <v/>
      </c>
      <c r="D68" s="117"/>
      <c r="E68" s="52"/>
      <c r="F68" s="52"/>
      <c r="G68" s="52"/>
      <c r="H68" s="52"/>
      <c r="I68" s="52"/>
      <c r="J68" s="52"/>
      <c r="K68" s="52"/>
      <c r="L68" s="52"/>
      <c r="M68" s="52"/>
      <c r="N68" s="181" t="str">
        <f aca="false">IF(B68&lt;&gt;"",SUM(D68:M68),"")</f>
        <v/>
      </c>
      <c r="O68" s="52"/>
      <c r="P68" s="52"/>
      <c r="Q68" s="52"/>
      <c r="R68" s="52"/>
      <c r="S68" s="52"/>
      <c r="T68" s="52"/>
      <c r="U68" s="52"/>
      <c r="V68" s="52"/>
      <c r="W68" s="52"/>
      <c r="X68" s="52"/>
      <c r="Y68" s="181" t="str">
        <f aca="false">IF(B68&lt;&gt;"",SUM(O68:X68),"")</f>
        <v/>
      </c>
      <c r="Z68" s="52"/>
      <c r="AA68" s="52"/>
      <c r="AB68" s="52"/>
      <c r="AC68" s="52"/>
      <c r="AD68" s="52"/>
      <c r="AE68" s="52"/>
      <c r="AF68" s="52"/>
      <c r="AG68" s="52"/>
      <c r="AH68" s="52"/>
      <c r="AI68" s="52"/>
      <c r="AJ68" s="182" t="str">
        <f aca="false">IF(B68&lt;&gt;"",SUM(Z68:AI68),"")</f>
        <v/>
      </c>
      <c r="AK68" s="185" t="str">
        <f aca="false">IF(B68&lt;&gt;"",IFERROR(IF((SUMIF(D$20:AI$20, "CLO1", D68:AI68)/AO$6)=0,"",(SUMIF(D$20:AI$20, "CLO1", D68:AI68)/AO$6)),""),"")</f>
        <v/>
      </c>
      <c r="AL68" s="115" t="str">
        <f aca="false">IF(AK68="","",IF(AK68&gt;=B$10,"Y","N"))</f>
        <v/>
      </c>
      <c r="AM68" s="115" t="str">
        <f aca="false">IF(AK68="","",IF(AK68&lt;50%,1,IF(AND(AK68&gt;=50%,AK68&lt;B$10),2,IF(AK68&gt;=B$10,3))))</f>
        <v/>
      </c>
      <c r="AN68" s="185" t="str">
        <f aca="false">IF(B68&lt;&gt;"",IFERROR(IF((SUMIF(D$20:AI$20, "CLO2", D68:AI68)/AO$7)=0,"",(SUMIF(D$20:AI$20, "CLO2", D68:AI68)/AO$7)),""),"")</f>
        <v/>
      </c>
      <c r="AO68" s="115" t="str">
        <f aca="false">IF(AN68="","",IF(AN68&gt;=B$10,"Y","N"))</f>
        <v/>
      </c>
      <c r="AP68" s="115" t="str">
        <f aca="false">IF(AN68="","",IF(AN68&lt;50%,1,IF(AND(AN68&gt;=50%,AN68&lt;B$10),2,IF(AN68&gt;=B$10,3))))</f>
        <v/>
      </c>
      <c r="AQ68" s="185" t="str">
        <f aca="false">IF(B68&lt;&gt;"",IFERROR(IF((SUMIF(D$20:AI$20, "CLO3", D68:AI68)/AO$8)=0,"",(SUMIF(D$20:AI$20, "CLO3", D68:AI68)/AO$8)),""),"")</f>
        <v/>
      </c>
      <c r="AR68" s="115" t="str">
        <f aca="false">IF(AQ68="","",IF(AQ68&gt;=B$10,"Y","N"))</f>
        <v/>
      </c>
      <c r="AS68" s="115" t="str">
        <f aca="false">IF(AQ68="","",IF(AQ68&lt;50%,1,IF(AND(AQ68&gt;=50%,AQ68&lt;B$10),2,IF(AQ68&gt;=B$10,3))))</f>
        <v/>
      </c>
      <c r="AT68" s="185" t="str">
        <f aca="false">IF(B68&lt;&gt;"",IFERROR(IF((SUMIF(D$20:AI$20, "CLO4", D68:AI68)/AO$9)=0,"",(SUMIF(D$20:AI$20, "CLO4", D68:AI68)/AO$9)),""),"")</f>
        <v/>
      </c>
      <c r="AU68" s="115" t="str">
        <f aca="false">IF(AT68="","",IF(AT68&gt;=B$10,"Y","N"))</f>
        <v/>
      </c>
      <c r="AV68" s="115" t="str">
        <f aca="false">IF(AT68="","",IF(AT68&lt;50%,1,IF(AND(AT68&gt;=50%,AT68&lt;B$10),2,IF(AT68&gt;=B$10,3))))</f>
        <v/>
      </c>
      <c r="AW68" s="185" t="str">
        <f aca="false">IF(B68&lt;&gt;"",IFERROR(IF((SUMIF(D$20:AI$20, "CLO5", D68:AI68)/AO$10)=0,"",(SUMIF(D$20:AI$20, "CLO5", D68:AI68)/AO$10)),""),"")</f>
        <v/>
      </c>
      <c r="AX68" s="115" t="str">
        <f aca="false">IF(AW68="","",IF(AW68&gt;=B$10,"Y","N"))</f>
        <v/>
      </c>
      <c r="AY68" s="115" t="str">
        <f aca="false">IF(AW68="","",IF(AW68&lt;50%,1,IF(AND(AW68&gt;=50%,AW68&lt;B$10),2,IF(AW68&gt;=B$10,3))))</f>
        <v/>
      </c>
      <c r="AZ68" s="114" t="str">
        <f aca="false">IF(B68&lt;&gt;"",IFERROR(IF((SUMIF(D$20:AI$20, "CLO6", D68:AI68)/AO$11)=0,"",(SUMIF(D$20:AI$20, "CLO6", D68:AI68)/AO$11)),""),"")</f>
        <v/>
      </c>
      <c r="BA68" s="115" t="str">
        <f aca="false">IF(AZ68="","",IF(AZ68&gt;=B$10,"Y","N"))</f>
        <v/>
      </c>
      <c r="BB68" s="115" t="str">
        <f aca="false">IF(BA68="","",IF(BA68&lt;50%,1,IF(AND(BA68&gt;=50%,BA68&lt;B$10),2,IF(BA68&gt;=B$10,3))))</f>
        <v/>
      </c>
      <c r="BC68" s="114" t="str">
        <f aca="false">IF(B68&lt;&gt;"",IFERROR(IF((SUMIF(D$20:AI$20, "CLO7", D68:AI68)/AO$12)=0,"",(SUMIF(D$20:AI$20, "CLO7", D68:AI68)/AO$12)),""),"")</f>
        <v/>
      </c>
      <c r="BD68" s="115" t="str">
        <f aca="false">IF(BC68="","",IF(BC68&gt;=B$10,"Y","N"))</f>
        <v/>
      </c>
      <c r="BE68" s="115" t="str">
        <f aca="false">IF(BD68="","",IF(BD68&lt;50%,1,IF(AND(BD68&gt;=50%,BD68&lt;B$10),2,IF(BD68&gt;=B$10,3))))</f>
        <v/>
      </c>
      <c r="BF68" s="114" t="str">
        <f aca="false">IF(B68&lt;&gt;"",IFERROR(IF((SUMIF(D$20:AI$20, "CLO8", D68:AI68)/AO$13)=0,"",(SUMIF(D$20:AI$20, "CLO8", D68:AI68)/AO$13)),""),"")</f>
        <v/>
      </c>
      <c r="BG68" s="115" t="str">
        <f aca="false">IF(BF68="","",IF(BF68&gt;=B$10,"Y","N"))</f>
        <v/>
      </c>
      <c r="BH68" s="115" t="str">
        <f aca="false">IF(BG68="","",IF(BG68&lt;50%,1,IF(AND(BG68&gt;=50%,BG68&lt;B$10),2,IF(BG68&gt;=B$10,3))))</f>
        <v/>
      </c>
      <c r="BI68" s="114" t="str">
        <f aca="false">IF(B68&lt;&gt;"",IFERROR(IF((SUMIF(D$20:AI$20, "CLO9", D68:AI68)/AO$14)=0,"",(SUMIF(D$20:AI$20, "CLO9", D68:AI68)/AO$14)),""),"")</f>
        <v/>
      </c>
      <c r="BJ68" s="115" t="str">
        <f aca="false">IF(BI68="","",IF(BI68&gt;=B$10,"Y","N"))</f>
        <v/>
      </c>
      <c r="BK68" s="115" t="str">
        <f aca="false">IF(BJ68="","",IF(BJ68&lt;50%,1,IF(AND(BJ68&gt;=50%,BJ68&lt;B$10),2,IF(BJ68&gt;=B$10,3))))</f>
        <v/>
      </c>
      <c r="BL68" s="114" t="str">
        <f aca="false">IF(B68&lt;&gt;"",IFERROR(IF((SUMIF(D$20:AI$20,"CLO10",D68:AI68)/AO$15)=0,"",(SUMIF(D$20:AI$20,"CLO10",D68:AI68)/AO$15)),""),"")</f>
        <v/>
      </c>
      <c r="BM68" s="115" t="str">
        <f aca="false">IF(BL68="","",IF(BL68&gt;=B$10,"Y","N"))</f>
        <v/>
      </c>
      <c r="BN68" s="115" t="str">
        <f aca="false">IF(BM68="","",IF(BM68&lt;50%,1,IF(AND(BM68&gt;=50%,BM68&lt;B$10),2,IF(BM68&gt;=B$10,3))))</f>
        <v/>
      </c>
      <c r="BO68" s="8"/>
      <c r="BP68" s="8"/>
    </row>
    <row r="69" customFormat="false" ht="15.75" hidden="false" customHeight="true" outlineLevel="0" collapsed="false">
      <c r="A69" s="183" t="str">
        <f aca="false">IF(B$6="LECTURE",IF('Database (LECTURE-RES-PRAC)'!A64="","",'Database (LECTURE-RES-PRAC)'!A64),"")</f>
        <v/>
      </c>
      <c r="B69" s="184" t="str">
        <f aca="false">IF(B$6="LECTURE",IF('Database (LECTURE-RES-PRAC)'!B64="","",'Database (LECTURE-RES-PRAC)'!B64),"")</f>
        <v/>
      </c>
      <c r="C69" s="183" t="str">
        <f aca="false">IF(B69&lt;&gt;"",'Database (LECTURE-RES-PRAC)'!C64,"")</f>
        <v/>
      </c>
      <c r="D69" s="117"/>
      <c r="E69" s="52"/>
      <c r="F69" s="52"/>
      <c r="G69" s="52"/>
      <c r="H69" s="52"/>
      <c r="I69" s="52"/>
      <c r="J69" s="52"/>
      <c r="K69" s="52"/>
      <c r="L69" s="52"/>
      <c r="M69" s="52"/>
      <c r="N69" s="181" t="str">
        <f aca="false">IF(B69&lt;&gt;"",SUM(D69:M69),"")</f>
        <v/>
      </c>
      <c r="O69" s="52"/>
      <c r="P69" s="52"/>
      <c r="Q69" s="52"/>
      <c r="R69" s="52"/>
      <c r="S69" s="52"/>
      <c r="T69" s="52"/>
      <c r="U69" s="52"/>
      <c r="V69" s="52"/>
      <c r="W69" s="52"/>
      <c r="X69" s="52"/>
      <c r="Y69" s="181" t="str">
        <f aca="false">IF(B69&lt;&gt;"",SUM(O69:X69),"")</f>
        <v/>
      </c>
      <c r="Z69" s="52"/>
      <c r="AA69" s="52"/>
      <c r="AB69" s="52"/>
      <c r="AC69" s="52"/>
      <c r="AD69" s="52"/>
      <c r="AE69" s="52"/>
      <c r="AF69" s="52"/>
      <c r="AG69" s="52"/>
      <c r="AH69" s="52"/>
      <c r="AI69" s="52"/>
      <c r="AJ69" s="182" t="str">
        <f aca="false">IF(B69&lt;&gt;"",SUM(Z69:AI69),"")</f>
        <v/>
      </c>
      <c r="AK69" s="185" t="str">
        <f aca="false">IF(B69&lt;&gt;"",IFERROR(IF((SUMIF(D$20:AI$20, "CLO1", D69:AI69)/AO$6)=0,"",(SUMIF(D$20:AI$20, "CLO1", D69:AI69)/AO$6)),""),"")</f>
        <v/>
      </c>
      <c r="AL69" s="115" t="str">
        <f aca="false">IF(AK69="","",IF(AK69&gt;=B$10,"Y","N"))</f>
        <v/>
      </c>
      <c r="AM69" s="115" t="str">
        <f aca="false">IF(AK69="","",IF(AK69&lt;50%,1,IF(AND(AK69&gt;=50%,AK69&lt;B$10),2,IF(AK69&gt;=B$10,3))))</f>
        <v/>
      </c>
      <c r="AN69" s="185" t="str">
        <f aca="false">IF(B69&lt;&gt;"",IFERROR(IF((SUMIF(D$20:AI$20, "CLO2", D69:AI69)/AO$7)=0,"",(SUMIF(D$20:AI$20, "CLO2", D69:AI69)/AO$7)),""),"")</f>
        <v/>
      </c>
      <c r="AO69" s="115" t="str">
        <f aca="false">IF(AN69="","",IF(AN69&gt;=B$10,"Y","N"))</f>
        <v/>
      </c>
      <c r="AP69" s="115" t="str">
        <f aca="false">IF(AN69="","",IF(AN69&lt;50%,1,IF(AND(AN69&gt;=50%,AN69&lt;B$10),2,IF(AN69&gt;=B$10,3))))</f>
        <v/>
      </c>
      <c r="AQ69" s="185" t="str">
        <f aca="false">IF(B69&lt;&gt;"",IFERROR(IF((SUMIF(D$20:AI$20, "CLO3", D69:AI69)/AO$8)=0,"",(SUMIF(D$20:AI$20, "CLO3", D69:AI69)/AO$8)),""),"")</f>
        <v/>
      </c>
      <c r="AR69" s="115" t="str">
        <f aca="false">IF(AQ69="","",IF(AQ69&gt;=B$10,"Y","N"))</f>
        <v/>
      </c>
      <c r="AS69" s="115" t="str">
        <f aca="false">IF(AQ69="","",IF(AQ69&lt;50%,1,IF(AND(AQ69&gt;=50%,AQ69&lt;B$10),2,IF(AQ69&gt;=B$10,3))))</f>
        <v/>
      </c>
      <c r="AT69" s="185" t="str">
        <f aca="false">IF(B69&lt;&gt;"",IFERROR(IF((SUMIF(D$20:AI$20, "CLO4", D69:AI69)/AO$9)=0,"",(SUMIF(D$20:AI$20, "CLO4", D69:AI69)/AO$9)),""),"")</f>
        <v/>
      </c>
      <c r="AU69" s="115" t="str">
        <f aca="false">IF(AT69="","",IF(AT69&gt;=B$10,"Y","N"))</f>
        <v/>
      </c>
      <c r="AV69" s="115" t="str">
        <f aca="false">IF(AT69="","",IF(AT69&lt;50%,1,IF(AND(AT69&gt;=50%,AT69&lt;B$10),2,IF(AT69&gt;=B$10,3))))</f>
        <v/>
      </c>
      <c r="AW69" s="185" t="str">
        <f aca="false">IF(B69&lt;&gt;"",IFERROR(IF((SUMIF(D$20:AI$20, "CLO5", D69:AI69)/AO$10)=0,"",(SUMIF(D$20:AI$20, "CLO5", D69:AI69)/AO$10)),""),"")</f>
        <v/>
      </c>
      <c r="AX69" s="115" t="str">
        <f aca="false">IF(AW69="","",IF(AW69&gt;=B$10,"Y","N"))</f>
        <v/>
      </c>
      <c r="AY69" s="115" t="str">
        <f aca="false">IF(AW69="","",IF(AW69&lt;50%,1,IF(AND(AW69&gt;=50%,AW69&lt;B$10),2,IF(AW69&gt;=B$10,3))))</f>
        <v/>
      </c>
      <c r="AZ69" s="114" t="str">
        <f aca="false">IF(B69&lt;&gt;"",IFERROR(IF((SUMIF(D$20:AI$20, "CLO6", D69:AI69)/AO$11)=0,"",(SUMIF(D$20:AI$20, "CLO6", D69:AI69)/AO$11)),""),"")</f>
        <v/>
      </c>
      <c r="BA69" s="115" t="str">
        <f aca="false">IF(AZ69="","",IF(AZ69&gt;=B$10,"Y","N"))</f>
        <v/>
      </c>
      <c r="BB69" s="115" t="str">
        <f aca="false">IF(BA69="","",IF(BA69&lt;50%,1,IF(AND(BA69&gt;=50%,BA69&lt;B$10),2,IF(BA69&gt;=B$10,3))))</f>
        <v/>
      </c>
      <c r="BC69" s="114" t="str">
        <f aca="false">IF(B69&lt;&gt;"",IFERROR(IF((SUMIF(D$20:AI$20, "CLO7", D69:AI69)/AO$12)=0,"",(SUMIF(D$20:AI$20, "CLO7", D69:AI69)/AO$12)),""),"")</f>
        <v/>
      </c>
      <c r="BD69" s="115" t="str">
        <f aca="false">IF(BC69="","",IF(BC69&gt;=B$10,"Y","N"))</f>
        <v/>
      </c>
      <c r="BE69" s="115" t="str">
        <f aca="false">IF(BD69="","",IF(BD69&lt;50%,1,IF(AND(BD69&gt;=50%,BD69&lt;B$10),2,IF(BD69&gt;=B$10,3))))</f>
        <v/>
      </c>
      <c r="BF69" s="114" t="str">
        <f aca="false">IF(B69&lt;&gt;"",IFERROR(IF((SUMIF(D$20:AI$20, "CLO8", D69:AI69)/AO$13)=0,"",(SUMIF(D$20:AI$20, "CLO8", D69:AI69)/AO$13)),""),"")</f>
        <v/>
      </c>
      <c r="BG69" s="115" t="str">
        <f aca="false">IF(BF69="","",IF(BF69&gt;=B$10,"Y","N"))</f>
        <v/>
      </c>
      <c r="BH69" s="115" t="str">
        <f aca="false">IF(BG69="","",IF(BG69&lt;50%,1,IF(AND(BG69&gt;=50%,BG69&lt;B$10),2,IF(BG69&gt;=B$10,3))))</f>
        <v/>
      </c>
      <c r="BI69" s="114" t="str">
        <f aca="false">IF(B69&lt;&gt;"",IFERROR(IF((SUMIF(D$20:AI$20, "CLO9", D69:AI69)/AO$14)=0,"",(SUMIF(D$20:AI$20, "CLO9", D69:AI69)/AO$14)),""),"")</f>
        <v/>
      </c>
      <c r="BJ69" s="115" t="str">
        <f aca="false">IF(BI69="","",IF(BI69&gt;=B$10,"Y","N"))</f>
        <v/>
      </c>
      <c r="BK69" s="115" t="str">
        <f aca="false">IF(BJ69="","",IF(BJ69&lt;50%,1,IF(AND(BJ69&gt;=50%,BJ69&lt;B$10),2,IF(BJ69&gt;=B$10,3))))</f>
        <v/>
      </c>
      <c r="BL69" s="114" t="str">
        <f aca="false">IF(B69&lt;&gt;"",IFERROR(IF((SUMIF(D$20:AI$20,"CLO10",D69:AI69)/AO$15)=0,"",(SUMIF(D$20:AI$20,"CLO10",D69:AI69)/AO$15)),""),"")</f>
        <v/>
      </c>
      <c r="BM69" s="115" t="str">
        <f aca="false">IF(BL69="","",IF(BL69&gt;=B$10,"Y","N"))</f>
        <v/>
      </c>
      <c r="BN69" s="115" t="str">
        <f aca="false">IF(BM69="","",IF(BM69&lt;50%,1,IF(AND(BM69&gt;=50%,BM69&lt;B$10),2,IF(BM69&gt;=B$10,3))))</f>
        <v/>
      </c>
      <c r="BO69" s="8"/>
      <c r="BP69" s="8"/>
    </row>
    <row r="70" customFormat="false" ht="15.75" hidden="false" customHeight="true" outlineLevel="0" collapsed="false">
      <c r="A70" s="183" t="str">
        <f aca="false">IF(B$6="LECTURE",IF('Database (LECTURE-RES-PRAC)'!A65="","",'Database (LECTURE-RES-PRAC)'!A65),"")</f>
        <v/>
      </c>
      <c r="B70" s="184" t="str">
        <f aca="false">IF(B$6="LECTURE",IF('Database (LECTURE-RES-PRAC)'!B65="","",'Database (LECTURE-RES-PRAC)'!B65),"")</f>
        <v/>
      </c>
      <c r="C70" s="183" t="str">
        <f aca="false">IF(B70&lt;&gt;"",'Database (LECTURE-RES-PRAC)'!C65,"")</f>
        <v/>
      </c>
      <c r="D70" s="117"/>
      <c r="E70" s="52"/>
      <c r="F70" s="52"/>
      <c r="G70" s="52"/>
      <c r="H70" s="52"/>
      <c r="I70" s="52"/>
      <c r="J70" s="52"/>
      <c r="K70" s="52"/>
      <c r="L70" s="52"/>
      <c r="M70" s="52"/>
      <c r="N70" s="181" t="str">
        <f aca="false">IF(B70&lt;&gt;"",SUM(D70:M70),"")</f>
        <v/>
      </c>
      <c r="O70" s="52"/>
      <c r="P70" s="52"/>
      <c r="Q70" s="52"/>
      <c r="R70" s="52"/>
      <c r="S70" s="52"/>
      <c r="T70" s="52"/>
      <c r="U70" s="52"/>
      <c r="V70" s="52"/>
      <c r="W70" s="52"/>
      <c r="X70" s="52"/>
      <c r="Y70" s="181" t="str">
        <f aca="false">IF(B70&lt;&gt;"",SUM(O70:X70),"")</f>
        <v/>
      </c>
      <c r="Z70" s="52"/>
      <c r="AA70" s="52"/>
      <c r="AB70" s="52"/>
      <c r="AC70" s="52"/>
      <c r="AD70" s="52"/>
      <c r="AE70" s="52"/>
      <c r="AF70" s="52"/>
      <c r="AG70" s="52"/>
      <c r="AH70" s="52"/>
      <c r="AI70" s="52"/>
      <c r="AJ70" s="182" t="str">
        <f aca="false">IF(B70&lt;&gt;"",SUM(Z70:AI70),"")</f>
        <v/>
      </c>
      <c r="AK70" s="185" t="str">
        <f aca="false">IF(B70&lt;&gt;"",IFERROR(IF((SUMIF(D$20:AI$20, "CLO1", D70:AI70)/AO$6)=0,"",(SUMIF(D$20:AI$20, "CLO1", D70:AI70)/AO$6)),""),"")</f>
        <v/>
      </c>
      <c r="AL70" s="115" t="str">
        <f aca="false">IF(AK70="","",IF(AK70&gt;=B$10,"Y","N"))</f>
        <v/>
      </c>
      <c r="AM70" s="115" t="str">
        <f aca="false">IF(AK70="","",IF(AK70&lt;50%,1,IF(AND(AK70&gt;=50%,AK70&lt;B$10),2,IF(AK70&gt;=B$10,3))))</f>
        <v/>
      </c>
      <c r="AN70" s="185" t="str">
        <f aca="false">IF(B70&lt;&gt;"",IFERROR(IF((SUMIF(D$20:AI$20, "CLO2", D70:AI70)/AO$7)=0,"",(SUMIF(D$20:AI$20, "CLO2", D70:AI70)/AO$7)),""),"")</f>
        <v/>
      </c>
      <c r="AO70" s="115" t="str">
        <f aca="false">IF(AN70="","",IF(AN70&gt;=B$10,"Y","N"))</f>
        <v/>
      </c>
      <c r="AP70" s="115" t="str">
        <f aca="false">IF(AN70="","",IF(AN70&lt;50%,1,IF(AND(AN70&gt;=50%,AN70&lt;B$10),2,IF(AN70&gt;=B$10,3))))</f>
        <v/>
      </c>
      <c r="AQ70" s="185" t="str">
        <f aca="false">IF(B70&lt;&gt;"",IFERROR(IF((SUMIF(D$20:AI$20, "CLO3", D70:AI70)/AO$8)=0,"",(SUMIF(D$20:AI$20, "CLO3", D70:AI70)/AO$8)),""),"")</f>
        <v/>
      </c>
      <c r="AR70" s="115" t="str">
        <f aca="false">IF(AQ70="","",IF(AQ70&gt;=B$10,"Y","N"))</f>
        <v/>
      </c>
      <c r="AS70" s="115" t="str">
        <f aca="false">IF(AQ70="","",IF(AQ70&lt;50%,1,IF(AND(AQ70&gt;=50%,AQ70&lt;B$10),2,IF(AQ70&gt;=B$10,3))))</f>
        <v/>
      </c>
      <c r="AT70" s="185" t="str">
        <f aca="false">IF(B70&lt;&gt;"",IFERROR(IF((SUMIF(D$20:AI$20, "CLO4", D70:AI70)/AO$9)=0,"",(SUMIF(D$20:AI$20, "CLO4", D70:AI70)/AO$9)),""),"")</f>
        <v/>
      </c>
      <c r="AU70" s="115" t="str">
        <f aca="false">IF(AT70="","",IF(AT70&gt;=B$10,"Y","N"))</f>
        <v/>
      </c>
      <c r="AV70" s="115" t="str">
        <f aca="false">IF(AT70="","",IF(AT70&lt;50%,1,IF(AND(AT70&gt;=50%,AT70&lt;B$10),2,IF(AT70&gt;=B$10,3))))</f>
        <v/>
      </c>
      <c r="AW70" s="185" t="str">
        <f aca="false">IF(B70&lt;&gt;"",IFERROR(IF((SUMIF(D$20:AI$20, "CLO5", D70:AI70)/AO$10)=0,"",(SUMIF(D$20:AI$20, "CLO5", D70:AI70)/AO$10)),""),"")</f>
        <v/>
      </c>
      <c r="AX70" s="115" t="str">
        <f aca="false">IF(AW70="","",IF(AW70&gt;=B$10,"Y","N"))</f>
        <v/>
      </c>
      <c r="AY70" s="115" t="str">
        <f aca="false">IF(AW70="","",IF(AW70&lt;50%,1,IF(AND(AW70&gt;=50%,AW70&lt;B$10),2,IF(AW70&gt;=B$10,3))))</f>
        <v/>
      </c>
      <c r="AZ70" s="114" t="str">
        <f aca="false">IF(B70&lt;&gt;"",IFERROR(IF((SUMIF(D$20:AI$20, "CLO6", D70:AI70)/AO$11)=0,"",(SUMIF(D$20:AI$20, "CLO6", D70:AI70)/AO$11)),""),"")</f>
        <v/>
      </c>
      <c r="BA70" s="115" t="str">
        <f aca="false">IF(AZ70="","",IF(AZ70&gt;=B$10,"Y","N"))</f>
        <v/>
      </c>
      <c r="BB70" s="115" t="str">
        <f aca="false">IF(BA70="","",IF(BA70&lt;50%,1,IF(AND(BA70&gt;=50%,BA70&lt;B$10),2,IF(BA70&gt;=B$10,3))))</f>
        <v/>
      </c>
      <c r="BC70" s="114" t="str">
        <f aca="false">IF(B70&lt;&gt;"",IFERROR(IF((SUMIF(D$20:AI$20, "CLO7", D70:AI70)/AO$12)=0,"",(SUMIF(D$20:AI$20, "CLO7", D70:AI70)/AO$12)),""),"")</f>
        <v/>
      </c>
      <c r="BD70" s="115" t="str">
        <f aca="false">IF(BC70="","",IF(BC70&gt;=B$10,"Y","N"))</f>
        <v/>
      </c>
      <c r="BE70" s="115" t="str">
        <f aca="false">IF(BD70="","",IF(BD70&lt;50%,1,IF(AND(BD70&gt;=50%,BD70&lt;B$10),2,IF(BD70&gt;=B$10,3))))</f>
        <v/>
      </c>
      <c r="BF70" s="114" t="str">
        <f aca="false">IF(B70&lt;&gt;"",IFERROR(IF((SUMIF(D$20:AI$20, "CLO8", D70:AI70)/AO$13)=0,"",(SUMIF(D$20:AI$20, "CLO8", D70:AI70)/AO$13)),""),"")</f>
        <v/>
      </c>
      <c r="BG70" s="115" t="str">
        <f aca="false">IF(BF70="","",IF(BF70&gt;=B$10,"Y","N"))</f>
        <v/>
      </c>
      <c r="BH70" s="115" t="str">
        <f aca="false">IF(BG70="","",IF(BG70&lt;50%,1,IF(AND(BG70&gt;=50%,BG70&lt;B$10),2,IF(BG70&gt;=B$10,3))))</f>
        <v/>
      </c>
      <c r="BI70" s="114" t="str">
        <f aca="false">IF(B70&lt;&gt;"",IFERROR(IF((SUMIF(D$20:AI$20, "CLO9", D70:AI70)/AO$14)=0,"",(SUMIF(D$20:AI$20, "CLO9", D70:AI70)/AO$14)),""),"")</f>
        <v/>
      </c>
      <c r="BJ70" s="115" t="str">
        <f aca="false">IF(BI70="","",IF(BI70&gt;=B$10,"Y","N"))</f>
        <v/>
      </c>
      <c r="BK70" s="115" t="str">
        <f aca="false">IF(BJ70="","",IF(BJ70&lt;50%,1,IF(AND(BJ70&gt;=50%,BJ70&lt;B$10),2,IF(BJ70&gt;=B$10,3))))</f>
        <v/>
      </c>
      <c r="BL70" s="114" t="str">
        <f aca="false">IF(B70&lt;&gt;"",IFERROR(IF((SUMIF(D$20:AI$20,"CLO10",D70:AI70)/AO$15)=0,"",(SUMIF(D$20:AI$20,"CLO10",D70:AI70)/AO$15)),""),"")</f>
        <v/>
      </c>
      <c r="BM70" s="115" t="str">
        <f aca="false">IF(BL70="","",IF(BL70&gt;=B$10,"Y","N"))</f>
        <v/>
      </c>
      <c r="BN70" s="115" t="str">
        <f aca="false">IF(BM70="","",IF(BM70&lt;50%,1,IF(AND(BM70&gt;=50%,BM70&lt;B$10),2,IF(BM70&gt;=B$10,3))))</f>
        <v/>
      </c>
      <c r="BO70" s="8"/>
      <c r="BP70" s="8"/>
    </row>
    <row r="71" customFormat="false" ht="15.75" hidden="false" customHeight="true" outlineLevel="0" collapsed="false">
      <c r="A71" s="183" t="str">
        <f aca="false">IF(B$6="LECTURE",IF('Database (LECTURE-RES-PRAC)'!A66="","",'Database (LECTURE-RES-PRAC)'!A66),"")</f>
        <v/>
      </c>
      <c r="B71" s="184" t="str">
        <f aca="false">IF(B$6="LECTURE",IF('Database (LECTURE-RES-PRAC)'!B66="","",'Database (LECTURE-RES-PRAC)'!B66),"")</f>
        <v/>
      </c>
      <c r="C71" s="183" t="str">
        <f aca="false">IF(B71&lt;&gt;"",'Database (LECTURE-RES-PRAC)'!C66,"")</f>
        <v/>
      </c>
      <c r="D71" s="117"/>
      <c r="E71" s="52"/>
      <c r="F71" s="52"/>
      <c r="G71" s="52"/>
      <c r="H71" s="52"/>
      <c r="I71" s="52"/>
      <c r="J71" s="52"/>
      <c r="K71" s="52"/>
      <c r="L71" s="52"/>
      <c r="M71" s="52"/>
      <c r="N71" s="181" t="str">
        <f aca="false">IF(B71&lt;&gt;"",SUM(D71:M71),"")</f>
        <v/>
      </c>
      <c r="O71" s="52"/>
      <c r="P71" s="52"/>
      <c r="Q71" s="52"/>
      <c r="R71" s="52"/>
      <c r="S71" s="52"/>
      <c r="T71" s="52"/>
      <c r="U71" s="52"/>
      <c r="V71" s="52"/>
      <c r="W71" s="52"/>
      <c r="X71" s="52"/>
      <c r="Y71" s="181" t="str">
        <f aca="false">IF(B71&lt;&gt;"",SUM(O71:X71),"")</f>
        <v/>
      </c>
      <c r="Z71" s="52"/>
      <c r="AA71" s="52"/>
      <c r="AB71" s="52"/>
      <c r="AC71" s="52"/>
      <c r="AD71" s="52"/>
      <c r="AE71" s="52"/>
      <c r="AF71" s="52"/>
      <c r="AG71" s="52"/>
      <c r="AH71" s="52"/>
      <c r="AI71" s="52"/>
      <c r="AJ71" s="182" t="str">
        <f aca="false">IF(B71&lt;&gt;"",SUM(Z71:AI71),"")</f>
        <v/>
      </c>
      <c r="AK71" s="185" t="str">
        <f aca="false">IF(B71&lt;&gt;"",IFERROR(IF((SUMIF(D$20:AI$20, "CLO1", D71:AI71)/AO$6)=0,"",(SUMIF(D$20:AI$20, "CLO1", D71:AI71)/AO$6)),""),"")</f>
        <v/>
      </c>
      <c r="AL71" s="115" t="str">
        <f aca="false">IF(AK71="","",IF(AK71&gt;=B$10,"Y","N"))</f>
        <v/>
      </c>
      <c r="AM71" s="115" t="str">
        <f aca="false">IF(AK71="","",IF(AK71&lt;50%,1,IF(AND(AK71&gt;=50%,AK71&lt;B$10),2,IF(AK71&gt;=B$10,3))))</f>
        <v/>
      </c>
      <c r="AN71" s="185" t="str">
        <f aca="false">IF(B71&lt;&gt;"",IFERROR(IF((SUMIF(D$20:AI$20, "CLO2", D71:AI71)/AO$7)=0,"",(SUMIF(D$20:AI$20, "CLO2", D71:AI71)/AO$7)),""),"")</f>
        <v/>
      </c>
      <c r="AO71" s="115" t="str">
        <f aca="false">IF(AN71="","",IF(AN71&gt;=B$10,"Y","N"))</f>
        <v/>
      </c>
      <c r="AP71" s="115" t="str">
        <f aca="false">IF(AN71="","",IF(AN71&lt;50%,1,IF(AND(AN71&gt;=50%,AN71&lt;B$10),2,IF(AN71&gt;=B$10,3))))</f>
        <v/>
      </c>
      <c r="AQ71" s="185" t="str">
        <f aca="false">IF(B71&lt;&gt;"",IFERROR(IF((SUMIF(D$20:AI$20, "CLO3", D71:AI71)/AO$8)=0,"",(SUMIF(D$20:AI$20, "CLO3", D71:AI71)/AO$8)),""),"")</f>
        <v/>
      </c>
      <c r="AR71" s="115" t="str">
        <f aca="false">IF(AQ71="","",IF(AQ71&gt;=B$10,"Y","N"))</f>
        <v/>
      </c>
      <c r="AS71" s="115" t="str">
        <f aca="false">IF(AQ71="","",IF(AQ71&lt;50%,1,IF(AND(AQ71&gt;=50%,AQ71&lt;B$10),2,IF(AQ71&gt;=B$10,3))))</f>
        <v/>
      </c>
      <c r="AT71" s="185" t="str">
        <f aca="false">IF(B71&lt;&gt;"",IFERROR(IF((SUMIF(D$20:AI$20, "CLO4", D71:AI71)/AO$9)=0,"",(SUMIF(D$20:AI$20, "CLO4", D71:AI71)/AO$9)),""),"")</f>
        <v/>
      </c>
      <c r="AU71" s="115" t="str">
        <f aca="false">IF(AT71="","",IF(AT71&gt;=B$10,"Y","N"))</f>
        <v/>
      </c>
      <c r="AV71" s="115" t="str">
        <f aca="false">IF(AT71="","",IF(AT71&lt;50%,1,IF(AND(AT71&gt;=50%,AT71&lt;B$10),2,IF(AT71&gt;=B$10,3))))</f>
        <v/>
      </c>
      <c r="AW71" s="185" t="str">
        <f aca="false">IF(B71&lt;&gt;"",IFERROR(IF((SUMIF(D$20:AI$20, "CLO5", D71:AI71)/AO$10)=0,"",(SUMIF(D$20:AI$20, "CLO5", D71:AI71)/AO$10)),""),"")</f>
        <v/>
      </c>
      <c r="AX71" s="115" t="str">
        <f aca="false">IF(AW71="","",IF(AW71&gt;=B$10,"Y","N"))</f>
        <v/>
      </c>
      <c r="AY71" s="115" t="str">
        <f aca="false">IF(AW71="","",IF(AW71&lt;50%,1,IF(AND(AW71&gt;=50%,AW71&lt;B$10),2,IF(AW71&gt;=B$10,3))))</f>
        <v/>
      </c>
      <c r="AZ71" s="114" t="str">
        <f aca="false">IF(B71&lt;&gt;"",IFERROR(IF((SUMIF(D$20:AI$20, "CLO6", D71:AI71)/AO$11)=0,"",(SUMIF(D$20:AI$20, "CLO6", D71:AI71)/AO$11)),""),"")</f>
        <v/>
      </c>
      <c r="BA71" s="115" t="str">
        <f aca="false">IF(AZ71="","",IF(AZ71&gt;=B$10,"Y","N"))</f>
        <v/>
      </c>
      <c r="BB71" s="115" t="str">
        <f aca="false">IF(BA71="","",IF(BA71&lt;50%,1,IF(AND(BA71&gt;=50%,BA71&lt;B$10),2,IF(BA71&gt;=B$10,3))))</f>
        <v/>
      </c>
      <c r="BC71" s="114" t="str">
        <f aca="false">IF(B71&lt;&gt;"",IFERROR(IF((SUMIF(D$20:AI$20, "CLO7", D71:AI71)/AO$12)=0,"",(SUMIF(D$20:AI$20, "CLO7", D71:AI71)/AO$12)),""),"")</f>
        <v/>
      </c>
      <c r="BD71" s="115" t="str">
        <f aca="false">IF(BC71="","",IF(BC71&gt;=B$10,"Y","N"))</f>
        <v/>
      </c>
      <c r="BE71" s="115" t="str">
        <f aca="false">IF(BD71="","",IF(BD71&lt;50%,1,IF(AND(BD71&gt;=50%,BD71&lt;B$10),2,IF(BD71&gt;=B$10,3))))</f>
        <v/>
      </c>
      <c r="BF71" s="114" t="str">
        <f aca="false">IF(B71&lt;&gt;"",IFERROR(IF((SUMIF(D$20:AI$20, "CLO8", D71:AI71)/AO$13)=0,"",(SUMIF(D$20:AI$20, "CLO8", D71:AI71)/AO$13)),""),"")</f>
        <v/>
      </c>
      <c r="BG71" s="115" t="str">
        <f aca="false">IF(BF71="","",IF(BF71&gt;=B$10,"Y","N"))</f>
        <v/>
      </c>
      <c r="BH71" s="115" t="str">
        <f aca="false">IF(BG71="","",IF(BG71&lt;50%,1,IF(AND(BG71&gt;=50%,BG71&lt;B$10),2,IF(BG71&gt;=B$10,3))))</f>
        <v/>
      </c>
      <c r="BI71" s="114" t="str">
        <f aca="false">IF(B71&lt;&gt;"",IFERROR(IF((SUMIF(D$20:AI$20, "CLO9", D71:AI71)/AO$14)=0,"",(SUMIF(D$20:AI$20, "CLO9", D71:AI71)/AO$14)),""),"")</f>
        <v/>
      </c>
      <c r="BJ71" s="115" t="str">
        <f aca="false">IF(BI71="","",IF(BI71&gt;=B$10,"Y","N"))</f>
        <v/>
      </c>
      <c r="BK71" s="115" t="str">
        <f aca="false">IF(BJ71="","",IF(BJ71&lt;50%,1,IF(AND(BJ71&gt;=50%,BJ71&lt;B$10),2,IF(BJ71&gt;=B$10,3))))</f>
        <v/>
      </c>
      <c r="BL71" s="114" t="str">
        <f aca="false">IF(B71&lt;&gt;"",IFERROR(IF((SUMIF(D$20:AI$20,"CLO10",D71:AI71)/AO$15)=0,"",(SUMIF(D$20:AI$20,"CLO10",D71:AI71)/AO$15)),""),"")</f>
        <v/>
      </c>
      <c r="BM71" s="115" t="str">
        <f aca="false">IF(BL71="","",IF(BL71&gt;=B$10,"Y","N"))</f>
        <v/>
      </c>
      <c r="BN71" s="115" t="str">
        <f aca="false">IF(BM71="","",IF(BM71&lt;50%,1,IF(AND(BM71&gt;=50%,BM71&lt;B$10),2,IF(BM71&gt;=B$10,3))))</f>
        <v/>
      </c>
      <c r="BO71" s="8"/>
      <c r="BP71" s="8"/>
    </row>
    <row r="72" customFormat="false" ht="15.75" hidden="false" customHeight="true" outlineLevel="0" collapsed="false">
      <c r="A72" s="183" t="str">
        <f aca="false">IF(B$6="LECTURE",IF('Database (LECTURE-RES-PRAC)'!A67="","",'Database (LECTURE-RES-PRAC)'!A67),"")</f>
        <v/>
      </c>
      <c r="B72" s="184" t="str">
        <f aca="false">IF(B$6="LECTURE",IF('Database (LECTURE-RES-PRAC)'!B67="","",'Database (LECTURE-RES-PRAC)'!B67),"")</f>
        <v/>
      </c>
      <c r="C72" s="183" t="str">
        <f aca="false">IF(B72&lt;&gt;"",'Database (LECTURE-RES-PRAC)'!C67,"")</f>
        <v/>
      </c>
      <c r="D72" s="117"/>
      <c r="E72" s="52"/>
      <c r="F72" s="52"/>
      <c r="G72" s="52"/>
      <c r="H72" s="52"/>
      <c r="I72" s="52"/>
      <c r="J72" s="52"/>
      <c r="K72" s="52"/>
      <c r="L72" s="52"/>
      <c r="M72" s="52"/>
      <c r="N72" s="181" t="str">
        <f aca="false">IF(B72&lt;&gt;"",SUM(D72:M72),"")</f>
        <v/>
      </c>
      <c r="O72" s="52"/>
      <c r="P72" s="52"/>
      <c r="Q72" s="52"/>
      <c r="R72" s="52"/>
      <c r="S72" s="52"/>
      <c r="T72" s="52"/>
      <c r="U72" s="52"/>
      <c r="V72" s="52"/>
      <c r="W72" s="52"/>
      <c r="X72" s="52"/>
      <c r="Y72" s="181" t="str">
        <f aca="false">IF(B72&lt;&gt;"",SUM(O72:X72),"")</f>
        <v/>
      </c>
      <c r="Z72" s="52"/>
      <c r="AA72" s="52"/>
      <c r="AB72" s="52"/>
      <c r="AC72" s="52"/>
      <c r="AD72" s="52"/>
      <c r="AE72" s="52"/>
      <c r="AF72" s="52"/>
      <c r="AG72" s="52"/>
      <c r="AH72" s="52"/>
      <c r="AI72" s="52"/>
      <c r="AJ72" s="182" t="str">
        <f aca="false">IF(B72&lt;&gt;"",SUM(Z72:AI72),"")</f>
        <v/>
      </c>
      <c r="AK72" s="185" t="str">
        <f aca="false">IF(B72&lt;&gt;"",IFERROR(IF((SUMIF(D$20:AI$20, "CLO1", D72:AI72)/AO$6)=0,"",(SUMIF(D$20:AI$20, "CLO1", D72:AI72)/AO$6)),""),"")</f>
        <v/>
      </c>
      <c r="AL72" s="115" t="str">
        <f aca="false">IF(AK72="","",IF(AK72&gt;=B$10,"Y","N"))</f>
        <v/>
      </c>
      <c r="AM72" s="115" t="str">
        <f aca="false">IF(AK72="","",IF(AK72&lt;50%,1,IF(AND(AK72&gt;=50%,AK72&lt;B$10),2,IF(AK72&gt;=B$10,3))))</f>
        <v/>
      </c>
      <c r="AN72" s="185" t="str">
        <f aca="false">IF(B72&lt;&gt;"",IFERROR(IF((SUMIF(D$20:AI$20, "CLO2", D72:AI72)/AO$7)=0,"",(SUMIF(D$20:AI$20, "CLO2", D72:AI72)/AO$7)),""),"")</f>
        <v/>
      </c>
      <c r="AO72" s="115" t="str">
        <f aca="false">IF(AN72="","",IF(AN72&gt;=B$10,"Y","N"))</f>
        <v/>
      </c>
      <c r="AP72" s="115" t="str">
        <f aca="false">IF(AN72="","",IF(AN72&lt;50%,1,IF(AND(AN72&gt;=50%,AN72&lt;B$10),2,IF(AN72&gt;=B$10,3))))</f>
        <v/>
      </c>
      <c r="AQ72" s="185" t="str">
        <f aca="false">IF(B72&lt;&gt;"",IFERROR(IF((SUMIF(D$20:AI$20, "CLO3", D72:AI72)/AO$8)=0,"",(SUMIF(D$20:AI$20, "CLO3", D72:AI72)/AO$8)),""),"")</f>
        <v/>
      </c>
      <c r="AR72" s="115" t="str">
        <f aca="false">IF(AQ72="","",IF(AQ72&gt;=B$10,"Y","N"))</f>
        <v/>
      </c>
      <c r="AS72" s="115" t="str">
        <f aca="false">IF(AQ72="","",IF(AQ72&lt;50%,1,IF(AND(AQ72&gt;=50%,AQ72&lt;B$10),2,IF(AQ72&gt;=B$10,3))))</f>
        <v/>
      </c>
      <c r="AT72" s="185" t="str">
        <f aca="false">IF(B72&lt;&gt;"",IFERROR(IF((SUMIF(D$20:AI$20, "CLO4", D72:AI72)/AO$9)=0,"",(SUMIF(D$20:AI$20, "CLO4", D72:AI72)/AO$9)),""),"")</f>
        <v/>
      </c>
      <c r="AU72" s="115" t="str">
        <f aca="false">IF(AT72="","",IF(AT72&gt;=B$10,"Y","N"))</f>
        <v/>
      </c>
      <c r="AV72" s="115" t="str">
        <f aca="false">IF(AT72="","",IF(AT72&lt;50%,1,IF(AND(AT72&gt;=50%,AT72&lt;B$10),2,IF(AT72&gt;=B$10,3))))</f>
        <v/>
      </c>
      <c r="AW72" s="185" t="str">
        <f aca="false">IF(B72&lt;&gt;"",IFERROR(IF((SUMIF(D$20:AI$20, "CLO5", D72:AI72)/AO$10)=0,"",(SUMIF(D$20:AI$20, "CLO5", D72:AI72)/AO$10)),""),"")</f>
        <v/>
      </c>
      <c r="AX72" s="115" t="str">
        <f aca="false">IF(AW72="","",IF(AW72&gt;=B$10,"Y","N"))</f>
        <v/>
      </c>
      <c r="AY72" s="115" t="str">
        <f aca="false">IF(AW72="","",IF(AW72&lt;50%,1,IF(AND(AW72&gt;=50%,AW72&lt;B$10),2,IF(AW72&gt;=B$10,3))))</f>
        <v/>
      </c>
      <c r="AZ72" s="114" t="str">
        <f aca="false">IF(B72&lt;&gt;"",IFERROR(IF((SUMIF(D$20:AI$20, "CLO6", D72:AI72)/AO$11)=0,"",(SUMIF(D$20:AI$20, "CLO6", D72:AI72)/AO$11)),""),"")</f>
        <v/>
      </c>
      <c r="BA72" s="115" t="str">
        <f aca="false">IF(AZ72="","",IF(AZ72&gt;=B$10,"Y","N"))</f>
        <v/>
      </c>
      <c r="BB72" s="115" t="str">
        <f aca="false">IF(BA72="","",IF(BA72&lt;50%,1,IF(AND(BA72&gt;=50%,BA72&lt;B$10),2,IF(BA72&gt;=B$10,3))))</f>
        <v/>
      </c>
      <c r="BC72" s="114" t="str">
        <f aca="false">IF(B72&lt;&gt;"",IFERROR(IF((SUMIF(D$20:AI$20, "CLO7", D72:AI72)/AO$12)=0,"",(SUMIF(D$20:AI$20, "CLO7", D72:AI72)/AO$12)),""),"")</f>
        <v/>
      </c>
      <c r="BD72" s="115" t="str">
        <f aca="false">IF(BC72="","",IF(BC72&gt;=B$10,"Y","N"))</f>
        <v/>
      </c>
      <c r="BE72" s="115" t="str">
        <f aca="false">IF(BD72="","",IF(BD72&lt;50%,1,IF(AND(BD72&gt;=50%,BD72&lt;B$10),2,IF(BD72&gt;=B$10,3))))</f>
        <v/>
      </c>
      <c r="BF72" s="114" t="str">
        <f aca="false">IF(B72&lt;&gt;"",IFERROR(IF((SUMIF(D$20:AI$20, "CLO8", D72:AI72)/AO$13)=0,"",(SUMIF(D$20:AI$20, "CLO8", D72:AI72)/AO$13)),""),"")</f>
        <v/>
      </c>
      <c r="BG72" s="115" t="str">
        <f aca="false">IF(BF72="","",IF(BF72&gt;=B$10,"Y","N"))</f>
        <v/>
      </c>
      <c r="BH72" s="115" t="str">
        <f aca="false">IF(BG72="","",IF(BG72&lt;50%,1,IF(AND(BG72&gt;=50%,BG72&lt;B$10),2,IF(BG72&gt;=B$10,3))))</f>
        <v/>
      </c>
      <c r="BI72" s="114" t="str">
        <f aca="false">IF(B72&lt;&gt;"",IFERROR(IF((SUMIF(D$20:AI$20, "CLO9", D72:AI72)/AO$14)=0,"",(SUMIF(D$20:AI$20, "CLO9", D72:AI72)/AO$14)),""),"")</f>
        <v/>
      </c>
      <c r="BJ72" s="115" t="str">
        <f aca="false">IF(BI72="","",IF(BI72&gt;=B$10,"Y","N"))</f>
        <v/>
      </c>
      <c r="BK72" s="115" t="str">
        <f aca="false">IF(BJ72="","",IF(BJ72&lt;50%,1,IF(AND(BJ72&gt;=50%,BJ72&lt;B$10),2,IF(BJ72&gt;=B$10,3))))</f>
        <v/>
      </c>
      <c r="BL72" s="114" t="str">
        <f aca="false">IF(B72&lt;&gt;"",IFERROR(IF((SUMIF(D$20:AI$20,"CLO10",D72:AI72)/AO$15)=0,"",(SUMIF(D$20:AI$20,"CLO10",D72:AI72)/AO$15)),""),"")</f>
        <v/>
      </c>
      <c r="BM72" s="115" t="str">
        <f aca="false">IF(BL72="","",IF(BL72&gt;=B$10,"Y","N"))</f>
        <v/>
      </c>
      <c r="BN72" s="115" t="str">
        <f aca="false">IF(BM72="","",IF(BM72&lt;50%,1,IF(AND(BM72&gt;=50%,BM72&lt;B$10),2,IF(BM72&gt;=B$10,3))))</f>
        <v/>
      </c>
      <c r="BO72" s="8"/>
      <c r="BP72" s="8"/>
    </row>
    <row r="73" customFormat="false" ht="15.75" hidden="false" customHeight="true" outlineLevel="0" collapsed="false">
      <c r="A73" s="183" t="str">
        <f aca="false">IF(B$6="LECTURE",IF('Database (LECTURE-RES-PRAC)'!A68="","",'Database (LECTURE-RES-PRAC)'!A68),"")</f>
        <v/>
      </c>
      <c r="B73" s="184" t="str">
        <f aca="false">IF(B$6="LECTURE",IF('Database (LECTURE-RES-PRAC)'!B68="","",'Database (LECTURE-RES-PRAC)'!B68),"")</f>
        <v/>
      </c>
      <c r="C73" s="183" t="str">
        <f aca="false">IF(B73&lt;&gt;"",'Database (LECTURE-RES-PRAC)'!C68,"")</f>
        <v/>
      </c>
      <c r="D73" s="117"/>
      <c r="E73" s="52"/>
      <c r="F73" s="52"/>
      <c r="G73" s="52"/>
      <c r="H73" s="52"/>
      <c r="I73" s="52"/>
      <c r="J73" s="52"/>
      <c r="K73" s="52"/>
      <c r="L73" s="52"/>
      <c r="M73" s="52"/>
      <c r="N73" s="181" t="str">
        <f aca="false">IF(B73&lt;&gt;"",SUM(D73:M73),"")</f>
        <v/>
      </c>
      <c r="O73" s="52"/>
      <c r="P73" s="52"/>
      <c r="Q73" s="52"/>
      <c r="R73" s="52"/>
      <c r="S73" s="52"/>
      <c r="T73" s="52"/>
      <c r="U73" s="52"/>
      <c r="V73" s="52"/>
      <c r="W73" s="52"/>
      <c r="X73" s="52"/>
      <c r="Y73" s="181" t="str">
        <f aca="false">IF(B73&lt;&gt;"",SUM(O73:X73),"")</f>
        <v/>
      </c>
      <c r="Z73" s="52"/>
      <c r="AA73" s="52"/>
      <c r="AB73" s="52"/>
      <c r="AC73" s="52"/>
      <c r="AD73" s="52"/>
      <c r="AE73" s="52"/>
      <c r="AF73" s="52"/>
      <c r="AG73" s="52"/>
      <c r="AH73" s="52"/>
      <c r="AI73" s="52"/>
      <c r="AJ73" s="182" t="str">
        <f aca="false">IF(B73&lt;&gt;"",SUM(Z73:AI73),"")</f>
        <v/>
      </c>
      <c r="AK73" s="185" t="str">
        <f aca="false">IF(B73&lt;&gt;"",IFERROR(IF((SUMIF(D$20:AI$20, "CLO1", D73:AI73)/AO$6)=0,"",(SUMIF(D$20:AI$20, "CLO1", D73:AI73)/AO$6)),""),"")</f>
        <v/>
      </c>
      <c r="AL73" s="115" t="str">
        <f aca="false">IF(AK73="","",IF(AK73&gt;=B$10,"Y","N"))</f>
        <v/>
      </c>
      <c r="AM73" s="115" t="str">
        <f aca="false">IF(AK73="","",IF(AK73&lt;50%,1,IF(AND(AK73&gt;=50%,AK73&lt;B$10),2,IF(AK73&gt;=B$10,3))))</f>
        <v/>
      </c>
      <c r="AN73" s="185" t="str">
        <f aca="false">IF(B73&lt;&gt;"",IFERROR(IF((SUMIF(D$20:AI$20, "CLO2", D73:AI73)/AO$7)=0,"",(SUMIF(D$20:AI$20, "CLO2", D73:AI73)/AO$7)),""),"")</f>
        <v/>
      </c>
      <c r="AO73" s="115" t="str">
        <f aca="false">IF(AN73="","",IF(AN73&gt;=B$10,"Y","N"))</f>
        <v/>
      </c>
      <c r="AP73" s="115" t="str">
        <f aca="false">IF(AN73="","",IF(AN73&lt;50%,1,IF(AND(AN73&gt;=50%,AN73&lt;B$10),2,IF(AN73&gt;=B$10,3))))</f>
        <v/>
      </c>
      <c r="AQ73" s="185" t="str">
        <f aca="false">IF(B73&lt;&gt;"",IFERROR(IF((SUMIF(D$20:AI$20, "CLO3", D73:AI73)/AO$8)=0,"",(SUMIF(D$20:AI$20, "CLO3", D73:AI73)/AO$8)),""),"")</f>
        <v/>
      </c>
      <c r="AR73" s="115" t="str">
        <f aca="false">IF(AQ73="","",IF(AQ73&gt;=B$10,"Y","N"))</f>
        <v/>
      </c>
      <c r="AS73" s="115" t="str">
        <f aca="false">IF(AQ73="","",IF(AQ73&lt;50%,1,IF(AND(AQ73&gt;=50%,AQ73&lt;B$10),2,IF(AQ73&gt;=B$10,3))))</f>
        <v/>
      </c>
      <c r="AT73" s="185" t="str">
        <f aca="false">IF(B73&lt;&gt;"",IFERROR(IF((SUMIF(D$20:AI$20, "CLO4", D73:AI73)/AO$9)=0,"",(SUMIF(D$20:AI$20, "CLO4", D73:AI73)/AO$9)),""),"")</f>
        <v/>
      </c>
      <c r="AU73" s="115" t="str">
        <f aca="false">IF(AT73="","",IF(AT73&gt;=B$10,"Y","N"))</f>
        <v/>
      </c>
      <c r="AV73" s="115" t="str">
        <f aca="false">IF(AT73="","",IF(AT73&lt;50%,1,IF(AND(AT73&gt;=50%,AT73&lt;B$10),2,IF(AT73&gt;=B$10,3))))</f>
        <v/>
      </c>
      <c r="AW73" s="185" t="str">
        <f aca="false">IF(B73&lt;&gt;"",IFERROR(IF((SUMIF(D$20:AI$20, "CLO5", D73:AI73)/AO$10)=0,"",(SUMIF(D$20:AI$20, "CLO5", D73:AI73)/AO$10)),""),"")</f>
        <v/>
      </c>
      <c r="AX73" s="115" t="str">
        <f aca="false">IF(AW73="","",IF(AW73&gt;=B$10,"Y","N"))</f>
        <v/>
      </c>
      <c r="AY73" s="115" t="str">
        <f aca="false">IF(AW73="","",IF(AW73&lt;50%,1,IF(AND(AW73&gt;=50%,AW73&lt;B$10),2,IF(AW73&gt;=B$10,3))))</f>
        <v/>
      </c>
      <c r="AZ73" s="114" t="str">
        <f aca="false">IF(B73&lt;&gt;"",IFERROR(IF((SUMIF(D$20:AI$20, "CLO6", D73:AI73)/AO$11)=0,"",(SUMIF(D$20:AI$20, "CLO6", D73:AI73)/AO$11)),""),"")</f>
        <v/>
      </c>
      <c r="BA73" s="115" t="str">
        <f aca="false">IF(AZ73="","",IF(AZ73&gt;=B$10,"Y","N"))</f>
        <v/>
      </c>
      <c r="BB73" s="115" t="str">
        <f aca="false">IF(BA73="","",IF(BA73&lt;50%,1,IF(AND(BA73&gt;=50%,BA73&lt;B$10),2,IF(BA73&gt;=B$10,3))))</f>
        <v/>
      </c>
      <c r="BC73" s="114" t="str">
        <f aca="false">IF(B73&lt;&gt;"",IFERROR(IF((SUMIF(D$20:AI$20, "CLO7", D73:AI73)/AO$12)=0,"",(SUMIF(D$20:AI$20, "CLO7", D73:AI73)/AO$12)),""),"")</f>
        <v/>
      </c>
      <c r="BD73" s="115" t="str">
        <f aca="false">IF(BC73="","",IF(BC73&gt;=B$10,"Y","N"))</f>
        <v/>
      </c>
      <c r="BE73" s="115" t="str">
        <f aca="false">IF(BD73="","",IF(BD73&lt;50%,1,IF(AND(BD73&gt;=50%,BD73&lt;B$10),2,IF(BD73&gt;=B$10,3))))</f>
        <v/>
      </c>
      <c r="BF73" s="114" t="str">
        <f aca="false">IF(B73&lt;&gt;"",IFERROR(IF((SUMIF(D$20:AI$20, "CLO8", D73:AI73)/AO$13)=0,"",(SUMIF(D$20:AI$20, "CLO8", D73:AI73)/AO$13)),""),"")</f>
        <v/>
      </c>
      <c r="BG73" s="115" t="str">
        <f aca="false">IF(BF73="","",IF(BF73&gt;=B$10,"Y","N"))</f>
        <v/>
      </c>
      <c r="BH73" s="115" t="str">
        <f aca="false">IF(BG73="","",IF(BG73&lt;50%,1,IF(AND(BG73&gt;=50%,BG73&lt;B$10),2,IF(BG73&gt;=B$10,3))))</f>
        <v/>
      </c>
      <c r="BI73" s="114" t="str">
        <f aca="false">IF(B73&lt;&gt;"",IFERROR(IF((SUMIF(D$20:AI$20, "CLO9", D73:AI73)/AO$14)=0,"",(SUMIF(D$20:AI$20, "CLO9", D73:AI73)/AO$14)),""),"")</f>
        <v/>
      </c>
      <c r="BJ73" s="115" t="str">
        <f aca="false">IF(BI73="","",IF(BI73&gt;=B$10,"Y","N"))</f>
        <v/>
      </c>
      <c r="BK73" s="115" t="str">
        <f aca="false">IF(BJ73="","",IF(BJ73&lt;50%,1,IF(AND(BJ73&gt;=50%,BJ73&lt;B$10),2,IF(BJ73&gt;=B$10,3))))</f>
        <v/>
      </c>
      <c r="BL73" s="114" t="str">
        <f aca="false">IF(B73&lt;&gt;"",IFERROR(IF((SUMIF(D$20:AI$20,"CLO10",D73:AI73)/AO$15)=0,"",(SUMIF(D$20:AI$20,"CLO10",D73:AI73)/AO$15)),""),"")</f>
        <v/>
      </c>
      <c r="BM73" s="115" t="str">
        <f aca="false">IF(BL73="","",IF(BL73&gt;=B$10,"Y","N"))</f>
        <v/>
      </c>
      <c r="BN73" s="115" t="str">
        <f aca="false">IF(BM73="","",IF(BM73&lt;50%,1,IF(AND(BM73&gt;=50%,BM73&lt;B$10),2,IF(BM73&gt;=B$10,3))))</f>
        <v/>
      </c>
      <c r="BO73" s="8"/>
      <c r="BP73" s="8"/>
    </row>
    <row r="74" customFormat="false" ht="15.75" hidden="false" customHeight="true" outlineLevel="0" collapsed="false">
      <c r="A74" s="183" t="str">
        <f aca="false">IF(B$6="LECTURE",IF('Database (LECTURE-RES-PRAC)'!A69="","",'Database (LECTURE-RES-PRAC)'!A69),"")</f>
        <v/>
      </c>
      <c r="B74" s="184" t="str">
        <f aca="false">IF(B$6="LECTURE",IF('Database (LECTURE-RES-PRAC)'!B69="","",'Database (LECTURE-RES-PRAC)'!B69),"")</f>
        <v/>
      </c>
      <c r="C74" s="183" t="str">
        <f aca="false">IF(B74&lt;&gt;"",'Database (LECTURE-RES-PRAC)'!C69,"")</f>
        <v/>
      </c>
      <c r="D74" s="117"/>
      <c r="E74" s="52"/>
      <c r="F74" s="52"/>
      <c r="G74" s="52"/>
      <c r="H74" s="52"/>
      <c r="I74" s="52"/>
      <c r="J74" s="52"/>
      <c r="K74" s="52"/>
      <c r="L74" s="52"/>
      <c r="M74" s="52"/>
      <c r="N74" s="181" t="str">
        <f aca="false">IF(B74&lt;&gt;"",SUM(D74:M74),"")</f>
        <v/>
      </c>
      <c r="O74" s="52"/>
      <c r="P74" s="52"/>
      <c r="Q74" s="52"/>
      <c r="R74" s="52"/>
      <c r="S74" s="52"/>
      <c r="T74" s="52"/>
      <c r="U74" s="52"/>
      <c r="V74" s="52"/>
      <c r="W74" s="52"/>
      <c r="X74" s="52"/>
      <c r="Y74" s="181" t="str">
        <f aca="false">IF(B74&lt;&gt;"",SUM(O74:X74),"")</f>
        <v/>
      </c>
      <c r="Z74" s="52"/>
      <c r="AA74" s="52"/>
      <c r="AB74" s="52"/>
      <c r="AC74" s="52"/>
      <c r="AD74" s="52"/>
      <c r="AE74" s="52"/>
      <c r="AF74" s="52"/>
      <c r="AG74" s="52"/>
      <c r="AH74" s="52"/>
      <c r="AI74" s="52"/>
      <c r="AJ74" s="182" t="str">
        <f aca="false">IF(B74&lt;&gt;"",SUM(Z74:AI74),"")</f>
        <v/>
      </c>
      <c r="AK74" s="185" t="str">
        <f aca="false">IF(B74&lt;&gt;"",IFERROR(IF((SUMIF(D$20:AI$20, "CLO1", D74:AI74)/AO$6)=0,"",(SUMIF(D$20:AI$20, "CLO1", D74:AI74)/AO$6)),""),"")</f>
        <v/>
      </c>
      <c r="AL74" s="115" t="str">
        <f aca="false">IF(AK74="","",IF(AK74&gt;=B$10,"Y","N"))</f>
        <v/>
      </c>
      <c r="AM74" s="115" t="str">
        <f aca="false">IF(AK74="","",IF(AK74&lt;50%,1,IF(AND(AK74&gt;=50%,AK74&lt;B$10),2,IF(AK74&gt;=B$10,3))))</f>
        <v/>
      </c>
      <c r="AN74" s="185" t="str">
        <f aca="false">IF(B74&lt;&gt;"",IFERROR(IF((SUMIF(D$20:AI$20, "CLO2", D74:AI74)/AO$7)=0,"",(SUMIF(D$20:AI$20, "CLO2", D74:AI74)/AO$7)),""),"")</f>
        <v/>
      </c>
      <c r="AO74" s="115" t="str">
        <f aca="false">IF(AN74="","",IF(AN74&gt;=B$10,"Y","N"))</f>
        <v/>
      </c>
      <c r="AP74" s="115" t="str">
        <f aca="false">IF(AN74="","",IF(AN74&lt;50%,1,IF(AND(AN74&gt;=50%,AN74&lt;B$10),2,IF(AN74&gt;=B$10,3))))</f>
        <v/>
      </c>
      <c r="AQ74" s="185" t="str">
        <f aca="false">IF(B74&lt;&gt;"",IFERROR(IF((SUMIF(D$20:AI$20, "CLO3", D74:AI74)/AO$8)=0,"",(SUMIF(D$20:AI$20, "CLO3", D74:AI74)/AO$8)),""),"")</f>
        <v/>
      </c>
      <c r="AR74" s="115" t="str">
        <f aca="false">IF(AQ74="","",IF(AQ74&gt;=B$10,"Y","N"))</f>
        <v/>
      </c>
      <c r="AS74" s="115" t="str">
        <f aca="false">IF(AQ74="","",IF(AQ74&lt;50%,1,IF(AND(AQ74&gt;=50%,AQ74&lt;B$10),2,IF(AQ74&gt;=B$10,3))))</f>
        <v/>
      </c>
      <c r="AT74" s="185" t="str">
        <f aca="false">IF(B74&lt;&gt;"",IFERROR(IF((SUMIF(D$20:AI$20, "CLO4", D74:AI74)/AO$9)=0,"",(SUMIF(D$20:AI$20, "CLO4", D74:AI74)/AO$9)),""),"")</f>
        <v/>
      </c>
      <c r="AU74" s="115" t="str">
        <f aca="false">IF(AT74="","",IF(AT74&gt;=B$10,"Y","N"))</f>
        <v/>
      </c>
      <c r="AV74" s="115" t="str">
        <f aca="false">IF(AT74="","",IF(AT74&lt;50%,1,IF(AND(AT74&gt;=50%,AT74&lt;B$10),2,IF(AT74&gt;=B$10,3))))</f>
        <v/>
      </c>
      <c r="AW74" s="185" t="str">
        <f aca="false">IF(B74&lt;&gt;"",IFERROR(IF((SUMIF(D$20:AI$20, "CLO5", D74:AI74)/AO$10)=0,"",(SUMIF(D$20:AI$20, "CLO5", D74:AI74)/AO$10)),""),"")</f>
        <v/>
      </c>
      <c r="AX74" s="115" t="str">
        <f aca="false">IF(AW74="","",IF(AW74&gt;=B$10,"Y","N"))</f>
        <v/>
      </c>
      <c r="AY74" s="115" t="str">
        <f aca="false">IF(AW74="","",IF(AW74&lt;50%,1,IF(AND(AW74&gt;=50%,AW74&lt;B$10),2,IF(AW74&gt;=B$10,3))))</f>
        <v/>
      </c>
      <c r="AZ74" s="114" t="str">
        <f aca="false">IF(B74&lt;&gt;"",IFERROR(IF((SUMIF(D$20:AI$20, "CLO6", D74:AI74)/AO$11)=0,"",(SUMIF(D$20:AI$20, "CLO6", D74:AI74)/AO$11)),""),"")</f>
        <v/>
      </c>
      <c r="BA74" s="115" t="str">
        <f aca="false">IF(AZ74="","",IF(AZ74&gt;=B$10,"Y","N"))</f>
        <v/>
      </c>
      <c r="BB74" s="115" t="str">
        <f aca="false">IF(BA74="","",IF(BA74&lt;50%,1,IF(AND(BA74&gt;=50%,BA74&lt;B$10),2,IF(BA74&gt;=B$10,3))))</f>
        <v/>
      </c>
      <c r="BC74" s="114" t="str">
        <f aca="false">IF(B74&lt;&gt;"",IFERROR(IF((SUMIF(D$20:AI$20, "CLO7", D74:AI74)/AO$12)=0,"",(SUMIF(D$20:AI$20, "CLO7", D74:AI74)/AO$12)),""),"")</f>
        <v/>
      </c>
      <c r="BD74" s="115" t="str">
        <f aca="false">IF(BC74="","",IF(BC74&gt;=B$10,"Y","N"))</f>
        <v/>
      </c>
      <c r="BE74" s="115" t="str">
        <f aca="false">IF(BD74="","",IF(BD74&lt;50%,1,IF(AND(BD74&gt;=50%,BD74&lt;B$10),2,IF(BD74&gt;=B$10,3))))</f>
        <v/>
      </c>
      <c r="BF74" s="114" t="str">
        <f aca="false">IF(B74&lt;&gt;"",IFERROR(IF((SUMIF(D$20:AI$20, "CLO8", D74:AI74)/AO$13)=0,"",(SUMIF(D$20:AI$20, "CLO8", D74:AI74)/AO$13)),""),"")</f>
        <v/>
      </c>
      <c r="BG74" s="115" t="str">
        <f aca="false">IF(BF74="","",IF(BF74&gt;=B$10,"Y","N"))</f>
        <v/>
      </c>
      <c r="BH74" s="115" t="str">
        <f aca="false">IF(BG74="","",IF(BG74&lt;50%,1,IF(AND(BG74&gt;=50%,BG74&lt;B$10),2,IF(BG74&gt;=B$10,3))))</f>
        <v/>
      </c>
      <c r="BI74" s="114" t="str">
        <f aca="false">IF(B74&lt;&gt;"",IFERROR(IF((SUMIF(D$20:AI$20, "CLO9", D74:AI74)/AO$14)=0,"",(SUMIF(D$20:AI$20, "CLO9", D74:AI74)/AO$14)),""),"")</f>
        <v/>
      </c>
      <c r="BJ74" s="115" t="str">
        <f aca="false">IF(BI74="","",IF(BI74&gt;=B$10,"Y","N"))</f>
        <v/>
      </c>
      <c r="BK74" s="115" t="str">
        <f aca="false">IF(BJ74="","",IF(BJ74&lt;50%,1,IF(AND(BJ74&gt;=50%,BJ74&lt;B$10),2,IF(BJ74&gt;=B$10,3))))</f>
        <v/>
      </c>
      <c r="BL74" s="114" t="str">
        <f aca="false">IF(B74&lt;&gt;"",IFERROR(IF((SUMIF(D$20:AI$20,"CLO10",D74:AI74)/AO$15)=0,"",(SUMIF(D$20:AI$20,"CLO10",D74:AI74)/AO$15)),""),"")</f>
        <v/>
      </c>
      <c r="BM74" s="115" t="str">
        <f aca="false">IF(BL74="","",IF(BL74&gt;=B$10,"Y","N"))</f>
        <v/>
      </c>
      <c r="BN74" s="115" t="str">
        <f aca="false">IF(BM74="","",IF(BM74&lt;50%,1,IF(AND(BM74&gt;=50%,BM74&lt;B$10),2,IF(BM74&gt;=B$10,3))))</f>
        <v/>
      </c>
      <c r="BO74" s="8"/>
      <c r="BP74" s="8"/>
    </row>
    <row r="75" customFormat="false" ht="15.75" hidden="false" customHeight="true" outlineLevel="0" collapsed="false">
      <c r="A75" s="183" t="str">
        <f aca="false">IF(B$6="LECTURE",IF('Database (LECTURE-RES-PRAC)'!A70="","",'Database (LECTURE-RES-PRAC)'!A70),"")</f>
        <v/>
      </c>
      <c r="B75" s="184" t="str">
        <f aca="false">IF(B$6="LECTURE",IF('Database (LECTURE-RES-PRAC)'!B70="","",'Database (LECTURE-RES-PRAC)'!B70),"")</f>
        <v/>
      </c>
      <c r="C75" s="183" t="str">
        <f aca="false">IF(B75&lt;&gt;"",'Database (LECTURE-RES-PRAC)'!C70,"")</f>
        <v/>
      </c>
      <c r="D75" s="117"/>
      <c r="E75" s="52"/>
      <c r="F75" s="52"/>
      <c r="G75" s="52"/>
      <c r="H75" s="52"/>
      <c r="I75" s="52"/>
      <c r="J75" s="52"/>
      <c r="K75" s="52"/>
      <c r="L75" s="52"/>
      <c r="M75" s="52"/>
      <c r="N75" s="181" t="str">
        <f aca="false">IF(B75&lt;&gt;"",SUM(D75:M75),"")</f>
        <v/>
      </c>
      <c r="O75" s="52"/>
      <c r="P75" s="52"/>
      <c r="Q75" s="52"/>
      <c r="R75" s="52"/>
      <c r="S75" s="52"/>
      <c r="T75" s="52"/>
      <c r="U75" s="52"/>
      <c r="V75" s="52"/>
      <c r="W75" s="52"/>
      <c r="X75" s="52"/>
      <c r="Y75" s="181" t="str">
        <f aca="false">IF(B75&lt;&gt;"",SUM(O75:X75),"")</f>
        <v/>
      </c>
      <c r="Z75" s="52"/>
      <c r="AA75" s="52"/>
      <c r="AB75" s="52"/>
      <c r="AC75" s="52"/>
      <c r="AD75" s="52"/>
      <c r="AE75" s="52"/>
      <c r="AF75" s="52"/>
      <c r="AG75" s="52"/>
      <c r="AH75" s="52"/>
      <c r="AI75" s="52"/>
      <c r="AJ75" s="182" t="str">
        <f aca="false">IF(B75&lt;&gt;"",SUM(Z75:AI75),"")</f>
        <v/>
      </c>
      <c r="AK75" s="185" t="str">
        <f aca="false">IF(B75&lt;&gt;"",IFERROR(IF((SUMIF(D$20:AI$20, "CLO1", D75:AI75)/AO$6)=0,"",(SUMIF(D$20:AI$20, "CLO1", D75:AI75)/AO$6)),""),"")</f>
        <v/>
      </c>
      <c r="AL75" s="115" t="str">
        <f aca="false">IF(AK75="","",IF(AK75&gt;=B$10,"Y","N"))</f>
        <v/>
      </c>
      <c r="AM75" s="115" t="str">
        <f aca="false">IF(AK75="","",IF(AK75&lt;50%,1,IF(AND(AK75&gt;=50%,AK75&lt;B$10),2,IF(AK75&gt;=B$10,3))))</f>
        <v/>
      </c>
      <c r="AN75" s="185" t="str">
        <f aca="false">IF(B75&lt;&gt;"",IFERROR(IF((SUMIF(D$20:AI$20, "CLO2", D75:AI75)/AO$7)=0,"",(SUMIF(D$20:AI$20, "CLO2", D75:AI75)/AO$7)),""),"")</f>
        <v/>
      </c>
      <c r="AO75" s="115" t="str">
        <f aca="false">IF(AN75="","",IF(AN75&gt;=B$10,"Y","N"))</f>
        <v/>
      </c>
      <c r="AP75" s="115" t="str">
        <f aca="false">IF(AN75="","",IF(AN75&lt;50%,1,IF(AND(AN75&gt;=50%,AN75&lt;B$10),2,IF(AN75&gt;=B$10,3))))</f>
        <v/>
      </c>
      <c r="AQ75" s="185" t="str">
        <f aca="false">IF(B75&lt;&gt;"",IFERROR(IF((SUMIF(D$20:AI$20, "CLO3", D75:AI75)/AO$8)=0,"",(SUMIF(D$20:AI$20, "CLO3", D75:AI75)/AO$8)),""),"")</f>
        <v/>
      </c>
      <c r="AR75" s="115" t="str">
        <f aca="false">IF(AQ75="","",IF(AQ75&gt;=B$10,"Y","N"))</f>
        <v/>
      </c>
      <c r="AS75" s="115" t="str">
        <f aca="false">IF(AQ75="","",IF(AQ75&lt;50%,1,IF(AND(AQ75&gt;=50%,AQ75&lt;B$10),2,IF(AQ75&gt;=B$10,3))))</f>
        <v/>
      </c>
      <c r="AT75" s="185" t="str">
        <f aca="false">IF(B75&lt;&gt;"",IFERROR(IF((SUMIF(D$20:AI$20, "CLO4", D75:AI75)/AO$9)=0,"",(SUMIF(D$20:AI$20, "CLO4", D75:AI75)/AO$9)),""),"")</f>
        <v/>
      </c>
      <c r="AU75" s="115" t="str">
        <f aca="false">IF(AT75="","",IF(AT75&gt;=B$10,"Y","N"))</f>
        <v/>
      </c>
      <c r="AV75" s="115" t="str">
        <f aca="false">IF(AT75="","",IF(AT75&lt;50%,1,IF(AND(AT75&gt;=50%,AT75&lt;B$10),2,IF(AT75&gt;=B$10,3))))</f>
        <v/>
      </c>
      <c r="AW75" s="185" t="str">
        <f aca="false">IF(B75&lt;&gt;"",IFERROR(IF((SUMIF(D$20:AI$20, "CLO5", D75:AI75)/AO$10)=0,"",(SUMIF(D$20:AI$20, "CLO5", D75:AI75)/AO$10)),""),"")</f>
        <v/>
      </c>
      <c r="AX75" s="115" t="str">
        <f aca="false">IF(AW75="","",IF(AW75&gt;=B$10,"Y","N"))</f>
        <v/>
      </c>
      <c r="AY75" s="115" t="str">
        <f aca="false">IF(AW75="","",IF(AW75&lt;50%,1,IF(AND(AW75&gt;=50%,AW75&lt;B$10),2,IF(AW75&gt;=B$10,3))))</f>
        <v/>
      </c>
      <c r="AZ75" s="114" t="str">
        <f aca="false">IF(B75&lt;&gt;"",IFERROR(IF((SUMIF(D$20:AI$20, "CLO6", D75:AI75)/AO$11)=0,"",(SUMIF(D$20:AI$20, "CLO6", D75:AI75)/AO$11)),""),"")</f>
        <v/>
      </c>
      <c r="BA75" s="115" t="str">
        <f aca="false">IF(AZ75="","",IF(AZ75&gt;=B$10,"Y","N"))</f>
        <v/>
      </c>
      <c r="BB75" s="115" t="str">
        <f aca="false">IF(BA75="","",IF(BA75&lt;50%,1,IF(AND(BA75&gt;=50%,BA75&lt;B$10),2,IF(BA75&gt;=B$10,3))))</f>
        <v/>
      </c>
      <c r="BC75" s="114" t="str">
        <f aca="false">IF(B75&lt;&gt;"",IFERROR(IF((SUMIF(D$20:AI$20, "CLO7", D75:AI75)/AO$12)=0,"",(SUMIF(D$20:AI$20, "CLO7", D75:AI75)/AO$12)),""),"")</f>
        <v/>
      </c>
      <c r="BD75" s="115" t="str">
        <f aca="false">IF(BC75="","",IF(BC75&gt;=B$10,"Y","N"))</f>
        <v/>
      </c>
      <c r="BE75" s="115" t="str">
        <f aca="false">IF(BD75="","",IF(BD75&lt;50%,1,IF(AND(BD75&gt;=50%,BD75&lt;B$10),2,IF(BD75&gt;=B$10,3))))</f>
        <v/>
      </c>
      <c r="BF75" s="114" t="str">
        <f aca="false">IF(B75&lt;&gt;"",IFERROR(IF((SUMIF(D$20:AI$20, "CLO8", D75:AI75)/AO$13)=0,"",(SUMIF(D$20:AI$20, "CLO8", D75:AI75)/AO$13)),""),"")</f>
        <v/>
      </c>
      <c r="BG75" s="115" t="str">
        <f aca="false">IF(BF75="","",IF(BF75&gt;=B$10,"Y","N"))</f>
        <v/>
      </c>
      <c r="BH75" s="115" t="str">
        <f aca="false">IF(BG75="","",IF(BG75&lt;50%,1,IF(AND(BG75&gt;=50%,BG75&lt;B$10),2,IF(BG75&gt;=B$10,3))))</f>
        <v/>
      </c>
      <c r="BI75" s="114" t="str">
        <f aca="false">IF(B75&lt;&gt;"",IFERROR(IF((SUMIF(D$20:AI$20, "CLO9", D75:AI75)/AO$14)=0,"",(SUMIF(D$20:AI$20, "CLO9", D75:AI75)/AO$14)),""),"")</f>
        <v/>
      </c>
      <c r="BJ75" s="115" t="str">
        <f aca="false">IF(BI75="","",IF(BI75&gt;=B$10,"Y","N"))</f>
        <v/>
      </c>
      <c r="BK75" s="115" t="str">
        <f aca="false">IF(BJ75="","",IF(BJ75&lt;50%,1,IF(AND(BJ75&gt;=50%,BJ75&lt;B$10),2,IF(BJ75&gt;=B$10,3))))</f>
        <v/>
      </c>
      <c r="BL75" s="114" t="str">
        <f aca="false">IF(B75&lt;&gt;"",IFERROR(IF((SUMIF(D$20:AI$20,"CLO10",D75:AI75)/AO$15)=0,"",(SUMIF(D$20:AI$20,"CLO10",D75:AI75)/AO$15)),""),"")</f>
        <v/>
      </c>
      <c r="BM75" s="115" t="str">
        <f aca="false">IF(BL75="","",IF(BL75&gt;=B$10,"Y","N"))</f>
        <v/>
      </c>
      <c r="BN75" s="115" t="str">
        <f aca="false">IF(BM75="","",IF(BM75&lt;50%,1,IF(AND(BM75&gt;=50%,BM75&lt;B$10),2,IF(BM75&gt;=B$10,3))))</f>
        <v/>
      </c>
      <c r="BO75" s="8"/>
      <c r="BP75" s="8"/>
    </row>
    <row r="76" customFormat="false" ht="15.75" hidden="false" customHeight="true" outlineLevel="0" collapsed="false">
      <c r="A76" s="183" t="str">
        <f aca="false">IF(B$6="LECTURE",IF('Database (LECTURE-RES-PRAC)'!A71="","",'Database (LECTURE-RES-PRAC)'!A71),"")</f>
        <v/>
      </c>
      <c r="B76" s="184" t="str">
        <f aca="false">IF(B$6="LECTURE",IF('Database (LECTURE-RES-PRAC)'!B71="","",'Database (LECTURE-RES-PRAC)'!B71),"")</f>
        <v/>
      </c>
      <c r="C76" s="183" t="str">
        <f aca="false">IF(B76&lt;&gt;"",'Database (LECTURE-RES-PRAC)'!C71,"")</f>
        <v/>
      </c>
      <c r="D76" s="117"/>
      <c r="E76" s="52"/>
      <c r="F76" s="52"/>
      <c r="G76" s="52"/>
      <c r="H76" s="52"/>
      <c r="I76" s="52"/>
      <c r="J76" s="52"/>
      <c r="K76" s="52"/>
      <c r="L76" s="52"/>
      <c r="M76" s="52"/>
      <c r="N76" s="181" t="str">
        <f aca="false">IF(B76&lt;&gt;"",SUM(D76:M76),"")</f>
        <v/>
      </c>
      <c r="O76" s="52"/>
      <c r="P76" s="52"/>
      <c r="Q76" s="52"/>
      <c r="R76" s="52"/>
      <c r="S76" s="52"/>
      <c r="T76" s="52"/>
      <c r="U76" s="52"/>
      <c r="V76" s="52"/>
      <c r="W76" s="52"/>
      <c r="X76" s="52"/>
      <c r="Y76" s="181" t="str">
        <f aca="false">IF(B76&lt;&gt;"",SUM(O76:X76),"")</f>
        <v/>
      </c>
      <c r="Z76" s="52"/>
      <c r="AA76" s="52"/>
      <c r="AB76" s="52"/>
      <c r="AC76" s="52"/>
      <c r="AD76" s="52"/>
      <c r="AE76" s="52"/>
      <c r="AF76" s="52"/>
      <c r="AG76" s="52"/>
      <c r="AH76" s="52"/>
      <c r="AI76" s="52"/>
      <c r="AJ76" s="182" t="str">
        <f aca="false">IF(B76&lt;&gt;"",SUM(Z76:AI76),"")</f>
        <v/>
      </c>
      <c r="AK76" s="185" t="str">
        <f aca="false">IF(B76&lt;&gt;"",IFERROR(IF((SUMIF(D$20:AI$20, "CLO1", D76:AI76)/AO$6)=0,"",(SUMIF(D$20:AI$20, "CLO1", D76:AI76)/AO$6)),""),"")</f>
        <v/>
      </c>
      <c r="AL76" s="115" t="str">
        <f aca="false">IF(AK76="","",IF(AK76&gt;=B$10,"Y","N"))</f>
        <v/>
      </c>
      <c r="AM76" s="115" t="str">
        <f aca="false">IF(AK76="","",IF(AK76&lt;50%,1,IF(AND(AK76&gt;=50%,AK76&lt;B$10),2,IF(AK76&gt;=B$10,3))))</f>
        <v/>
      </c>
      <c r="AN76" s="185" t="str">
        <f aca="false">IF(B76&lt;&gt;"",IFERROR(IF((SUMIF(D$20:AI$20, "CLO2", D76:AI76)/AO$7)=0,"",(SUMIF(D$20:AI$20, "CLO2", D76:AI76)/AO$7)),""),"")</f>
        <v/>
      </c>
      <c r="AO76" s="115" t="str">
        <f aca="false">IF(AN76="","",IF(AN76&gt;=B$10,"Y","N"))</f>
        <v/>
      </c>
      <c r="AP76" s="115" t="str">
        <f aca="false">IF(AN76="","",IF(AN76&lt;50%,1,IF(AND(AN76&gt;=50%,AN76&lt;B$10),2,IF(AN76&gt;=B$10,3))))</f>
        <v/>
      </c>
      <c r="AQ76" s="185" t="str">
        <f aca="false">IF(B76&lt;&gt;"",IFERROR(IF((SUMIF(D$20:AI$20, "CLO3", D76:AI76)/AO$8)=0,"",(SUMIF(D$20:AI$20, "CLO3", D76:AI76)/AO$8)),""),"")</f>
        <v/>
      </c>
      <c r="AR76" s="115" t="str">
        <f aca="false">IF(AQ76="","",IF(AQ76&gt;=B$10,"Y","N"))</f>
        <v/>
      </c>
      <c r="AS76" s="115" t="str">
        <f aca="false">IF(AQ76="","",IF(AQ76&lt;50%,1,IF(AND(AQ76&gt;=50%,AQ76&lt;B$10),2,IF(AQ76&gt;=B$10,3))))</f>
        <v/>
      </c>
      <c r="AT76" s="185" t="str">
        <f aca="false">IF(B76&lt;&gt;"",IFERROR(IF((SUMIF(D$20:AI$20, "CLO4", D76:AI76)/AO$9)=0,"",(SUMIF(D$20:AI$20, "CLO4", D76:AI76)/AO$9)),""),"")</f>
        <v/>
      </c>
      <c r="AU76" s="115" t="str">
        <f aca="false">IF(AT76="","",IF(AT76&gt;=B$10,"Y","N"))</f>
        <v/>
      </c>
      <c r="AV76" s="115" t="str">
        <f aca="false">IF(AT76="","",IF(AT76&lt;50%,1,IF(AND(AT76&gt;=50%,AT76&lt;B$10),2,IF(AT76&gt;=B$10,3))))</f>
        <v/>
      </c>
      <c r="AW76" s="185" t="str">
        <f aca="false">IF(B76&lt;&gt;"",IFERROR(IF((SUMIF(D$20:AI$20, "CLO5", D76:AI76)/AO$10)=0,"",(SUMIF(D$20:AI$20, "CLO5", D76:AI76)/AO$10)),""),"")</f>
        <v/>
      </c>
      <c r="AX76" s="115" t="str">
        <f aca="false">IF(AW76="","",IF(AW76&gt;=B$10,"Y","N"))</f>
        <v/>
      </c>
      <c r="AY76" s="115" t="str">
        <f aca="false">IF(AW76="","",IF(AW76&lt;50%,1,IF(AND(AW76&gt;=50%,AW76&lt;B$10),2,IF(AW76&gt;=B$10,3))))</f>
        <v/>
      </c>
      <c r="AZ76" s="114" t="str">
        <f aca="false">IF(B76&lt;&gt;"",IFERROR(IF((SUMIF(D$20:AI$20, "CLO6", D76:AI76)/AO$11)=0,"",(SUMIF(D$20:AI$20, "CLO6", D76:AI76)/AO$11)),""),"")</f>
        <v/>
      </c>
      <c r="BA76" s="115" t="str">
        <f aca="false">IF(AZ76="","",IF(AZ76&gt;=B$10,"Y","N"))</f>
        <v/>
      </c>
      <c r="BB76" s="115" t="str">
        <f aca="false">IF(BA76="","",IF(BA76&lt;50%,1,IF(AND(BA76&gt;=50%,BA76&lt;B$10),2,IF(BA76&gt;=B$10,3))))</f>
        <v/>
      </c>
      <c r="BC76" s="114" t="str">
        <f aca="false">IF(B76&lt;&gt;"",IFERROR(IF((SUMIF(D$20:AI$20, "CLO7", D76:AI76)/AO$12)=0,"",(SUMIF(D$20:AI$20, "CLO7", D76:AI76)/AO$12)),""),"")</f>
        <v/>
      </c>
      <c r="BD76" s="115" t="str">
        <f aca="false">IF(BC76="","",IF(BC76&gt;=B$10,"Y","N"))</f>
        <v/>
      </c>
      <c r="BE76" s="115" t="str">
        <f aca="false">IF(BD76="","",IF(BD76&lt;50%,1,IF(AND(BD76&gt;=50%,BD76&lt;B$10),2,IF(BD76&gt;=B$10,3))))</f>
        <v/>
      </c>
      <c r="BF76" s="114" t="str">
        <f aca="false">IF(B76&lt;&gt;"",IFERROR(IF((SUMIF(D$20:AI$20, "CLO8", D76:AI76)/AO$13)=0,"",(SUMIF(D$20:AI$20, "CLO8", D76:AI76)/AO$13)),""),"")</f>
        <v/>
      </c>
      <c r="BG76" s="115" t="str">
        <f aca="false">IF(BF76="","",IF(BF76&gt;=B$10,"Y","N"))</f>
        <v/>
      </c>
      <c r="BH76" s="115" t="str">
        <f aca="false">IF(BG76="","",IF(BG76&lt;50%,1,IF(AND(BG76&gt;=50%,BG76&lt;B$10),2,IF(BG76&gt;=B$10,3))))</f>
        <v/>
      </c>
      <c r="BI76" s="114" t="str">
        <f aca="false">IF(B76&lt;&gt;"",IFERROR(IF((SUMIF(D$20:AI$20, "CLO9", D76:AI76)/AO$14)=0,"",(SUMIF(D$20:AI$20, "CLO9", D76:AI76)/AO$14)),""),"")</f>
        <v/>
      </c>
      <c r="BJ76" s="115" t="str">
        <f aca="false">IF(BI76="","",IF(BI76&gt;=B$10,"Y","N"))</f>
        <v/>
      </c>
      <c r="BK76" s="115" t="str">
        <f aca="false">IF(BJ76="","",IF(BJ76&lt;50%,1,IF(AND(BJ76&gt;=50%,BJ76&lt;B$10),2,IF(BJ76&gt;=B$10,3))))</f>
        <v/>
      </c>
      <c r="BL76" s="114" t="str">
        <f aca="false">IF(B76&lt;&gt;"",IFERROR(IF((SUMIF(D$20:AI$20,"CLO10",D76:AI76)/AO$15)=0,"",(SUMIF(D$20:AI$20,"CLO10",D76:AI76)/AO$15)),""),"")</f>
        <v/>
      </c>
      <c r="BM76" s="115" t="str">
        <f aca="false">IF(BL76="","",IF(BL76&gt;=B$10,"Y","N"))</f>
        <v/>
      </c>
      <c r="BN76" s="115" t="str">
        <f aca="false">IF(BM76="","",IF(BM76&lt;50%,1,IF(AND(BM76&gt;=50%,BM76&lt;B$10),2,IF(BM76&gt;=B$10,3))))</f>
        <v/>
      </c>
      <c r="BO76" s="8"/>
      <c r="BP76" s="8"/>
    </row>
    <row r="77" customFormat="false" ht="15.75" hidden="false" customHeight="true" outlineLevel="0" collapsed="false">
      <c r="A77" s="183" t="str">
        <f aca="false">IF(B$6="LECTURE",IF('Database (LECTURE-RES-PRAC)'!A72="","",'Database (LECTURE-RES-PRAC)'!A72),"")</f>
        <v/>
      </c>
      <c r="B77" s="184" t="str">
        <f aca="false">IF(B$6="LECTURE",IF('Database (LECTURE-RES-PRAC)'!B72="","",'Database (LECTURE-RES-PRAC)'!B72),"")</f>
        <v/>
      </c>
      <c r="C77" s="183" t="str">
        <f aca="false">IF(B77&lt;&gt;"",'Database (LECTURE-RES-PRAC)'!C72,"")</f>
        <v/>
      </c>
      <c r="D77" s="117"/>
      <c r="E77" s="52"/>
      <c r="F77" s="52"/>
      <c r="G77" s="52"/>
      <c r="H77" s="52"/>
      <c r="I77" s="52"/>
      <c r="J77" s="52"/>
      <c r="K77" s="52"/>
      <c r="L77" s="52"/>
      <c r="M77" s="52"/>
      <c r="N77" s="181" t="str">
        <f aca="false">IF(B77&lt;&gt;"",SUM(D77:M77),"")</f>
        <v/>
      </c>
      <c r="O77" s="52"/>
      <c r="P77" s="52"/>
      <c r="Q77" s="52"/>
      <c r="R77" s="52"/>
      <c r="S77" s="52"/>
      <c r="T77" s="52"/>
      <c r="U77" s="52"/>
      <c r="V77" s="52"/>
      <c r="W77" s="52"/>
      <c r="X77" s="52"/>
      <c r="Y77" s="181" t="str">
        <f aca="false">IF(B77&lt;&gt;"",SUM(O77:X77),"")</f>
        <v/>
      </c>
      <c r="Z77" s="52"/>
      <c r="AA77" s="52"/>
      <c r="AB77" s="52"/>
      <c r="AC77" s="52"/>
      <c r="AD77" s="52"/>
      <c r="AE77" s="52"/>
      <c r="AF77" s="52"/>
      <c r="AG77" s="52"/>
      <c r="AH77" s="52"/>
      <c r="AI77" s="52"/>
      <c r="AJ77" s="182" t="str">
        <f aca="false">IF(B77&lt;&gt;"",SUM(Z77:AI77),"")</f>
        <v/>
      </c>
      <c r="AK77" s="185" t="str">
        <f aca="false">IF(B77&lt;&gt;"",IFERROR(IF((SUMIF(D$20:AI$20, "CLO1", D77:AI77)/AO$6)=0,"",(SUMIF(D$20:AI$20, "CLO1", D77:AI77)/AO$6)),""),"")</f>
        <v/>
      </c>
      <c r="AL77" s="115" t="str">
        <f aca="false">IF(AK77="","",IF(AK77&gt;=B$10,"Y","N"))</f>
        <v/>
      </c>
      <c r="AM77" s="115" t="str">
        <f aca="false">IF(AK77="","",IF(AK77&lt;50%,1,IF(AND(AK77&gt;=50%,AK77&lt;B$10),2,IF(AK77&gt;=B$10,3))))</f>
        <v/>
      </c>
      <c r="AN77" s="185" t="str">
        <f aca="false">IF(B77&lt;&gt;"",IFERROR(IF((SUMIF(D$20:AI$20, "CLO2", D77:AI77)/AO$7)=0,"",(SUMIF(D$20:AI$20, "CLO2", D77:AI77)/AO$7)),""),"")</f>
        <v/>
      </c>
      <c r="AO77" s="115" t="str">
        <f aca="false">IF(AN77="","",IF(AN77&gt;=B$10,"Y","N"))</f>
        <v/>
      </c>
      <c r="AP77" s="115" t="str">
        <f aca="false">IF(AN77="","",IF(AN77&lt;50%,1,IF(AND(AN77&gt;=50%,AN77&lt;B$10),2,IF(AN77&gt;=B$10,3))))</f>
        <v/>
      </c>
      <c r="AQ77" s="185" t="str">
        <f aca="false">IF(B77&lt;&gt;"",IFERROR(IF((SUMIF(D$20:AI$20, "CLO3", D77:AI77)/AO$8)=0,"",(SUMIF(D$20:AI$20, "CLO3", D77:AI77)/AO$8)),""),"")</f>
        <v/>
      </c>
      <c r="AR77" s="115" t="str">
        <f aca="false">IF(AQ77="","",IF(AQ77&gt;=B$10,"Y","N"))</f>
        <v/>
      </c>
      <c r="AS77" s="115" t="str">
        <f aca="false">IF(AQ77="","",IF(AQ77&lt;50%,1,IF(AND(AQ77&gt;=50%,AQ77&lt;B$10),2,IF(AQ77&gt;=B$10,3))))</f>
        <v/>
      </c>
      <c r="AT77" s="185" t="str">
        <f aca="false">IF(B77&lt;&gt;"",IFERROR(IF((SUMIF(D$20:AI$20, "CLO4", D77:AI77)/AO$9)=0,"",(SUMIF(D$20:AI$20, "CLO4", D77:AI77)/AO$9)),""),"")</f>
        <v/>
      </c>
      <c r="AU77" s="115" t="str">
        <f aca="false">IF(AT77="","",IF(AT77&gt;=B$10,"Y","N"))</f>
        <v/>
      </c>
      <c r="AV77" s="115" t="str">
        <f aca="false">IF(AT77="","",IF(AT77&lt;50%,1,IF(AND(AT77&gt;=50%,AT77&lt;B$10),2,IF(AT77&gt;=B$10,3))))</f>
        <v/>
      </c>
      <c r="AW77" s="185" t="str">
        <f aca="false">IF(B77&lt;&gt;"",IFERROR(IF((SUMIF(D$20:AI$20, "CLO5", D77:AI77)/AO$10)=0,"",(SUMIF(D$20:AI$20, "CLO5", D77:AI77)/AO$10)),""),"")</f>
        <v/>
      </c>
      <c r="AX77" s="115" t="str">
        <f aca="false">IF(AW77="","",IF(AW77&gt;=B$10,"Y","N"))</f>
        <v/>
      </c>
      <c r="AY77" s="115" t="str">
        <f aca="false">IF(AW77="","",IF(AW77&lt;50%,1,IF(AND(AW77&gt;=50%,AW77&lt;B$10),2,IF(AW77&gt;=B$10,3))))</f>
        <v/>
      </c>
      <c r="AZ77" s="114" t="str">
        <f aca="false">IF(B77&lt;&gt;"",IFERROR(IF((SUMIF(D$20:AI$20, "CLO6", D77:AI77)/AO$11)=0,"",(SUMIF(D$20:AI$20, "CLO6", D77:AI77)/AO$11)),""),"")</f>
        <v/>
      </c>
      <c r="BA77" s="115" t="str">
        <f aca="false">IF(AZ77="","",IF(AZ77&gt;=B$10,"Y","N"))</f>
        <v/>
      </c>
      <c r="BB77" s="115" t="str">
        <f aca="false">IF(BA77="","",IF(BA77&lt;50%,1,IF(AND(BA77&gt;=50%,BA77&lt;B$10),2,IF(BA77&gt;=B$10,3))))</f>
        <v/>
      </c>
      <c r="BC77" s="114" t="str">
        <f aca="false">IF(B77&lt;&gt;"",IFERROR(IF((SUMIF(D$20:AI$20, "CLO7", D77:AI77)/AO$12)=0,"",(SUMIF(D$20:AI$20, "CLO7", D77:AI77)/AO$12)),""),"")</f>
        <v/>
      </c>
      <c r="BD77" s="115" t="str">
        <f aca="false">IF(BC77="","",IF(BC77&gt;=B$10,"Y","N"))</f>
        <v/>
      </c>
      <c r="BE77" s="115" t="str">
        <f aca="false">IF(BD77="","",IF(BD77&lt;50%,1,IF(AND(BD77&gt;=50%,BD77&lt;B$10),2,IF(BD77&gt;=B$10,3))))</f>
        <v/>
      </c>
      <c r="BF77" s="114" t="str">
        <f aca="false">IF(B77&lt;&gt;"",IFERROR(IF((SUMIF(D$20:AI$20, "CLO8", D77:AI77)/AO$13)=0,"",(SUMIF(D$20:AI$20, "CLO8", D77:AI77)/AO$13)),""),"")</f>
        <v/>
      </c>
      <c r="BG77" s="115" t="str">
        <f aca="false">IF(BF77="","",IF(BF77&gt;=B$10,"Y","N"))</f>
        <v/>
      </c>
      <c r="BH77" s="115" t="str">
        <f aca="false">IF(BG77="","",IF(BG77&lt;50%,1,IF(AND(BG77&gt;=50%,BG77&lt;B$10),2,IF(BG77&gt;=B$10,3))))</f>
        <v/>
      </c>
      <c r="BI77" s="114" t="str">
        <f aca="false">IF(B77&lt;&gt;"",IFERROR(IF((SUMIF(D$20:AI$20, "CLO9", D77:AI77)/AO$14)=0,"",(SUMIF(D$20:AI$20, "CLO9", D77:AI77)/AO$14)),""),"")</f>
        <v/>
      </c>
      <c r="BJ77" s="115" t="str">
        <f aca="false">IF(BI77="","",IF(BI77&gt;=B$10,"Y","N"))</f>
        <v/>
      </c>
      <c r="BK77" s="115" t="str">
        <f aca="false">IF(BJ77="","",IF(BJ77&lt;50%,1,IF(AND(BJ77&gt;=50%,BJ77&lt;B$10),2,IF(BJ77&gt;=B$10,3))))</f>
        <v/>
      </c>
      <c r="BL77" s="114" t="str">
        <f aca="false">IF(B77&lt;&gt;"",IFERROR(IF((SUMIF(D$20:AI$20,"CLO10",D77:AI77)/AO$15)=0,"",(SUMIF(D$20:AI$20,"CLO10",D77:AI77)/AO$15)),""),"")</f>
        <v/>
      </c>
      <c r="BM77" s="115" t="str">
        <f aca="false">IF(BL77="","",IF(BL77&gt;=B$10,"Y","N"))</f>
        <v/>
      </c>
      <c r="BN77" s="115" t="str">
        <f aca="false">IF(BM77="","",IF(BM77&lt;50%,1,IF(AND(BM77&gt;=50%,BM77&lt;B$10),2,IF(BM77&gt;=B$10,3))))</f>
        <v/>
      </c>
      <c r="BO77" s="8"/>
      <c r="BP77" s="8"/>
    </row>
    <row r="78" customFormat="false" ht="15.75" hidden="false" customHeight="true" outlineLevel="0" collapsed="false">
      <c r="A78" s="183" t="str">
        <f aca="false">IF(B$6="LECTURE",IF('Database (LECTURE-RES-PRAC)'!A73="","",'Database (LECTURE-RES-PRAC)'!A73),"")</f>
        <v/>
      </c>
      <c r="B78" s="184" t="str">
        <f aca="false">IF(B$6="LECTURE",IF('Database (LECTURE-RES-PRAC)'!B73="","",'Database (LECTURE-RES-PRAC)'!B73),"")</f>
        <v/>
      </c>
      <c r="C78" s="183" t="str">
        <f aca="false">IF(B78&lt;&gt;"",'Database (LECTURE-RES-PRAC)'!C73,"")</f>
        <v/>
      </c>
      <c r="D78" s="117"/>
      <c r="E78" s="52"/>
      <c r="F78" s="52"/>
      <c r="G78" s="52"/>
      <c r="H78" s="52"/>
      <c r="I78" s="52"/>
      <c r="J78" s="52"/>
      <c r="K78" s="52"/>
      <c r="L78" s="52"/>
      <c r="M78" s="52"/>
      <c r="N78" s="181" t="str">
        <f aca="false">IF(B78&lt;&gt;"",SUM(D78:M78),"")</f>
        <v/>
      </c>
      <c r="O78" s="52"/>
      <c r="P78" s="52"/>
      <c r="Q78" s="52"/>
      <c r="R78" s="52"/>
      <c r="S78" s="52"/>
      <c r="T78" s="52"/>
      <c r="U78" s="52"/>
      <c r="V78" s="52"/>
      <c r="W78" s="52"/>
      <c r="X78" s="52"/>
      <c r="Y78" s="181" t="str">
        <f aca="false">IF(B78&lt;&gt;"",SUM(O78:X78),"")</f>
        <v/>
      </c>
      <c r="Z78" s="52"/>
      <c r="AA78" s="52"/>
      <c r="AB78" s="52"/>
      <c r="AC78" s="52"/>
      <c r="AD78" s="52"/>
      <c r="AE78" s="52"/>
      <c r="AF78" s="52"/>
      <c r="AG78" s="52"/>
      <c r="AH78" s="52"/>
      <c r="AI78" s="52"/>
      <c r="AJ78" s="182" t="str">
        <f aca="false">IF(B78&lt;&gt;"",SUM(Z78:AI78),"")</f>
        <v/>
      </c>
      <c r="AK78" s="185" t="str">
        <f aca="false">IF(B78&lt;&gt;"",IFERROR(IF((SUMIF(D$20:AI$20, "CLO1", D78:AI78)/AO$6)=0,"",(SUMIF(D$20:AI$20, "CLO1", D78:AI78)/AO$6)),""),"")</f>
        <v/>
      </c>
      <c r="AL78" s="115" t="str">
        <f aca="false">IF(AK78="","",IF(AK78&gt;=B$10,"Y","N"))</f>
        <v/>
      </c>
      <c r="AM78" s="115" t="str">
        <f aca="false">IF(AK78="","",IF(AK78&lt;50%,1,IF(AND(AK78&gt;=50%,AK78&lt;B$10),2,IF(AK78&gt;=B$10,3))))</f>
        <v/>
      </c>
      <c r="AN78" s="185" t="str">
        <f aca="false">IF(B78&lt;&gt;"",IFERROR(IF((SUMIF(D$20:AI$20, "CLO2", D78:AI78)/AO$7)=0,"",(SUMIF(D$20:AI$20, "CLO2", D78:AI78)/AO$7)),""),"")</f>
        <v/>
      </c>
      <c r="AO78" s="115" t="str">
        <f aca="false">IF(AN78="","",IF(AN78&gt;=B$10,"Y","N"))</f>
        <v/>
      </c>
      <c r="AP78" s="115" t="str">
        <f aca="false">IF(AN78="","",IF(AN78&lt;50%,1,IF(AND(AN78&gt;=50%,AN78&lt;B$10),2,IF(AN78&gt;=B$10,3))))</f>
        <v/>
      </c>
      <c r="AQ78" s="185" t="str">
        <f aca="false">IF(B78&lt;&gt;"",IFERROR(IF((SUMIF(D$20:AI$20, "CLO3", D78:AI78)/AO$8)=0,"",(SUMIF(D$20:AI$20, "CLO3", D78:AI78)/AO$8)),""),"")</f>
        <v/>
      </c>
      <c r="AR78" s="115" t="str">
        <f aca="false">IF(AQ78="","",IF(AQ78&gt;=B$10,"Y","N"))</f>
        <v/>
      </c>
      <c r="AS78" s="115" t="str">
        <f aca="false">IF(AQ78="","",IF(AQ78&lt;50%,1,IF(AND(AQ78&gt;=50%,AQ78&lt;B$10),2,IF(AQ78&gt;=B$10,3))))</f>
        <v/>
      </c>
      <c r="AT78" s="185" t="str">
        <f aca="false">IF(B78&lt;&gt;"",IFERROR(IF((SUMIF(D$20:AI$20, "CLO4", D78:AI78)/AO$9)=0,"",(SUMIF(D$20:AI$20, "CLO4", D78:AI78)/AO$9)),""),"")</f>
        <v/>
      </c>
      <c r="AU78" s="115" t="str">
        <f aca="false">IF(AT78="","",IF(AT78&gt;=B$10,"Y","N"))</f>
        <v/>
      </c>
      <c r="AV78" s="115" t="str">
        <f aca="false">IF(AT78="","",IF(AT78&lt;50%,1,IF(AND(AT78&gt;=50%,AT78&lt;B$10),2,IF(AT78&gt;=B$10,3))))</f>
        <v/>
      </c>
      <c r="AW78" s="185" t="str">
        <f aca="false">IF(B78&lt;&gt;"",IFERROR(IF((SUMIF(D$20:AI$20, "CLO5", D78:AI78)/AO$10)=0,"",(SUMIF(D$20:AI$20, "CLO5", D78:AI78)/AO$10)),""),"")</f>
        <v/>
      </c>
      <c r="AX78" s="115" t="str">
        <f aca="false">IF(AW78="","",IF(AW78&gt;=B$10,"Y","N"))</f>
        <v/>
      </c>
      <c r="AY78" s="115" t="str">
        <f aca="false">IF(AW78="","",IF(AW78&lt;50%,1,IF(AND(AW78&gt;=50%,AW78&lt;B$10),2,IF(AW78&gt;=B$10,3))))</f>
        <v/>
      </c>
      <c r="AZ78" s="114" t="str">
        <f aca="false">IF(B78&lt;&gt;"",IFERROR(IF((SUMIF(D$20:AI$20, "CLO6", D78:AI78)/AO$11)=0,"",(SUMIF(D$20:AI$20, "CLO6", D78:AI78)/AO$11)),""),"")</f>
        <v/>
      </c>
      <c r="BA78" s="115" t="str">
        <f aca="false">IF(AZ78="","",IF(AZ78&gt;=B$10,"Y","N"))</f>
        <v/>
      </c>
      <c r="BB78" s="115" t="str">
        <f aca="false">IF(BA78="","",IF(BA78&lt;50%,1,IF(AND(BA78&gt;=50%,BA78&lt;B$10),2,IF(BA78&gt;=B$10,3))))</f>
        <v/>
      </c>
      <c r="BC78" s="114" t="str">
        <f aca="false">IF(B78&lt;&gt;"",IFERROR(IF((SUMIF(D$20:AI$20, "CLO7", D78:AI78)/AO$12)=0,"",(SUMIF(D$20:AI$20, "CLO7", D78:AI78)/AO$12)),""),"")</f>
        <v/>
      </c>
      <c r="BD78" s="115" t="str">
        <f aca="false">IF(BC78="","",IF(BC78&gt;=B$10,"Y","N"))</f>
        <v/>
      </c>
      <c r="BE78" s="115" t="str">
        <f aca="false">IF(BD78="","",IF(BD78&lt;50%,1,IF(AND(BD78&gt;=50%,BD78&lt;B$10),2,IF(BD78&gt;=B$10,3))))</f>
        <v/>
      </c>
      <c r="BF78" s="114" t="str">
        <f aca="false">IF(B78&lt;&gt;"",IFERROR(IF((SUMIF(D$20:AI$20, "CLO8", D78:AI78)/AO$13)=0,"",(SUMIF(D$20:AI$20, "CLO8", D78:AI78)/AO$13)),""),"")</f>
        <v/>
      </c>
      <c r="BG78" s="115" t="str">
        <f aca="false">IF(BF78="","",IF(BF78&gt;=B$10,"Y","N"))</f>
        <v/>
      </c>
      <c r="BH78" s="115" t="str">
        <f aca="false">IF(BG78="","",IF(BG78&lt;50%,1,IF(AND(BG78&gt;=50%,BG78&lt;B$10),2,IF(BG78&gt;=B$10,3))))</f>
        <v/>
      </c>
      <c r="BI78" s="114" t="str">
        <f aca="false">IF(B78&lt;&gt;"",IFERROR(IF((SUMIF(D$20:AI$20, "CLO9", D78:AI78)/AO$14)=0,"",(SUMIF(D$20:AI$20, "CLO9", D78:AI78)/AO$14)),""),"")</f>
        <v/>
      </c>
      <c r="BJ78" s="115" t="str">
        <f aca="false">IF(BI78="","",IF(BI78&gt;=B$10,"Y","N"))</f>
        <v/>
      </c>
      <c r="BK78" s="115" t="str">
        <f aca="false">IF(BJ78="","",IF(BJ78&lt;50%,1,IF(AND(BJ78&gt;=50%,BJ78&lt;B$10),2,IF(BJ78&gt;=B$10,3))))</f>
        <v/>
      </c>
      <c r="BL78" s="114" t="str">
        <f aca="false">IF(B78&lt;&gt;"",IFERROR(IF((SUMIF(D$20:AI$20,"CLO10",D78:AI78)/AO$15)=0,"",(SUMIF(D$20:AI$20,"CLO10",D78:AI78)/AO$15)),""),"")</f>
        <v/>
      </c>
      <c r="BM78" s="115" t="str">
        <f aca="false">IF(BL78="","",IF(BL78&gt;=B$10,"Y","N"))</f>
        <v/>
      </c>
      <c r="BN78" s="115" t="str">
        <f aca="false">IF(BM78="","",IF(BM78&lt;50%,1,IF(AND(BM78&gt;=50%,BM78&lt;B$10),2,IF(BM78&gt;=B$10,3))))</f>
        <v/>
      </c>
      <c r="BO78" s="8"/>
      <c r="BP78" s="8"/>
    </row>
    <row r="79" customFormat="false" ht="15.75" hidden="false" customHeight="true" outlineLevel="0" collapsed="false">
      <c r="A79" s="183" t="str">
        <f aca="false">IF(B$6="LECTURE",IF('Database (LECTURE-RES-PRAC)'!A74="","",'Database (LECTURE-RES-PRAC)'!A74),"")</f>
        <v/>
      </c>
      <c r="B79" s="184" t="str">
        <f aca="false">IF(B$6="LECTURE",IF('Database (LECTURE-RES-PRAC)'!B74="","",'Database (LECTURE-RES-PRAC)'!B74),"")</f>
        <v/>
      </c>
      <c r="C79" s="183" t="str">
        <f aca="false">IF(B79&lt;&gt;"",'Database (LECTURE-RES-PRAC)'!C74,"")</f>
        <v/>
      </c>
      <c r="D79" s="117"/>
      <c r="E79" s="52"/>
      <c r="F79" s="52"/>
      <c r="G79" s="52"/>
      <c r="H79" s="52"/>
      <c r="I79" s="52"/>
      <c r="J79" s="52"/>
      <c r="K79" s="52"/>
      <c r="L79" s="52"/>
      <c r="M79" s="52"/>
      <c r="N79" s="181" t="str">
        <f aca="false">IF(B79&lt;&gt;"",SUM(D79:M79),"")</f>
        <v/>
      </c>
      <c r="O79" s="52"/>
      <c r="P79" s="52"/>
      <c r="Q79" s="52"/>
      <c r="R79" s="52"/>
      <c r="S79" s="52"/>
      <c r="T79" s="52"/>
      <c r="U79" s="52"/>
      <c r="V79" s="52"/>
      <c r="W79" s="52"/>
      <c r="X79" s="52"/>
      <c r="Y79" s="181" t="str">
        <f aca="false">IF(B79&lt;&gt;"",SUM(O79:X79),"")</f>
        <v/>
      </c>
      <c r="Z79" s="52"/>
      <c r="AA79" s="52"/>
      <c r="AB79" s="52"/>
      <c r="AC79" s="52"/>
      <c r="AD79" s="52"/>
      <c r="AE79" s="52"/>
      <c r="AF79" s="52"/>
      <c r="AG79" s="52"/>
      <c r="AH79" s="52"/>
      <c r="AI79" s="52"/>
      <c r="AJ79" s="182" t="str">
        <f aca="false">IF(B79&lt;&gt;"",SUM(Z79:AI79),"")</f>
        <v/>
      </c>
      <c r="AK79" s="185" t="str">
        <f aca="false">IF(B79&lt;&gt;"",IFERROR(IF((SUMIF(D$20:AI$20, "CLO1", D79:AI79)/AO$6)=0,"",(SUMIF(D$20:AI$20, "CLO1", D79:AI79)/AO$6)),""),"")</f>
        <v/>
      </c>
      <c r="AL79" s="115" t="str">
        <f aca="false">IF(AK79="","",IF(AK79&gt;=B$10,"Y","N"))</f>
        <v/>
      </c>
      <c r="AM79" s="115" t="str">
        <f aca="false">IF(AK79="","",IF(AK79&lt;50%,1,IF(AND(AK79&gt;=50%,AK79&lt;B$10),2,IF(AK79&gt;=B$10,3))))</f>
        <v/>
      </c>
      <c r="AN79" s="185" t="str">
        <f aca="false">IF(B79&lt;&gt;"",IFERROR(IF((SUMIF(D$20:AI$20, "CLO2", D79:AI79)/AO$7)=0,"",(SUMIF(D$20:AI$20, "CLO2", D79:AI79)/AO$7)),""),"")</f>
        <v/>
      </c>
      <c r="AO79" s="115" t="str">
        <f aca="false">IF(AN79="","",IF(AN79&gt;=B$10,"Y","N"))</f>
        <v/>
      </c>
      <c r="AP79" s="115" t="str">
        <f aca="false">IF(AN79="","",IF(AN79&lt;50%,1,IF(AND(AN79&gt;=50%,AN79&lt;B$10),2,IF(AN79&gt;=B$10,3))))</f>
        <v/>
      </c>
      <c r="AQ79" s="185" t="str">
        <f aca="false">IF(B79&lt;&gt;"",IFERROR(IF((SUMIF(D$20:AI$20, "CLO3", D79:AI79)/AO$8)=0,"",(SUMIF(D$20:AI$20, "CLO3", D79:AI79)/AO$8)),""),"")</f>
        <v/>
      </c>
      <c r="AR79" s="115" t="str">
        <f aca="false">IF(AQ79="","",IF(AQ79&gt;=B$10,"Y","N"))</f>
        <v/>
      </c>
      <c r="AS79" s="115" t="str">
        <f aca="false">IF(AQ79="","",IF(AQ79&lt;50%,1,IF(AND(AQ79&gt;=50%,AQ79&lt;B$10),2,IF(AQ79&gt;=B$10,3))))</f>
        <v/>
      </c>
      <c r="AT79" s="185" t="str">
        <f aca="false">IF(B79&lt;&gt;"",IFERROR(IF((SUMIF(D$20:AI$20, "CLO4", D79:AI79)/AO$9)=0,"",(SUMIF(D$20:AI$20, "CLO4", D79:AI79)/AO$9)),""),"")</f>
        <v/>
      </c>
      <c r="AU79" s="115" t="str">
        <f aca="false">IF(AT79="","",IF(AT79&gt;=B$10,"Y","N"))</f>
        <v/>
      </c>
      <c r="AV79" s="115" t="str">
        <f aca="false">IF(AT79="","",IF(AT79&lt;50%,1,IF(AND(AT79&gt;=50%,AT79&lt;B$10),2,IF(AT79&gt;=B$10,3))))</f>
        <v/>
      </c>
      <c r="AW79" s="185" t="str">
        <f aca="false">IF(B79&lt;&gt;"",IFERROR(IF((SUMIF(D$20:AI$20, "CLO5", D79:AI79)/AO$10)=0,"",(SUMIF(D$20:AI$20, "CLO5", D79:AI79)/AO$10)),""),"")</f>
        <v/>
      </c>
      <c r="AX79" s="115" t="str">
        <f aca="false">IF(AW79="","",IF(AW79&gt;=B$10,"Y","N"))</f>
        <v/>
      </c>
      <c r="AY79" s="115" t="str">
        <f aca="false">IF(AW79="","",IF(AW79&lt;50%,1,IF(AND(AW79&gt;=50%,AW79&lt;B$10),2,IF(AW79&gt;=B$10,3))))</f>
        <v/>
      </c>
      <c r="AZ79" s="114" t="str">
        <f aca="false">IF(B79&lt;&gt;"",IFERROR(IF((SUMIF(D$20:AI$20, "CLO6", D79:AI79)/AO$11)=0,"",(SUMIF(D$20:AI$20, "CLO6", D79:AI79)/AO$11)),""),"")</f>
        <v/>
      </c>
      <c r="BA79" s="115" t="str">
        <f aca="false">IF(AZ79="","",IF(AZ79&gt;=B$10,"Y","N"))</f>
        <v/>
      </c>
      <c r="BB79" s="115" t="str">
        <f aca="false">IF(BA79="","",IF(BA79&lt;50%,1,IF(AND(BA79&gt;=50%,BA79&lt;B$10),2,IF(BA79&gt;=B$10,3))))</f>
        <v/>
      </c>
      <c r="BC79" s="114" t="str">
        <f aca="false">IF(B79&lt;&gt;"",IFERROR(IF((SUMIF(D$20:AI$20, "CLO7", D79:AI79)/AO$12)=0,"",(SUMIF(D$20:AI$20, "CLO7", D79:AI79)/AO$12)),""),"")</f>
        <v/>
      </c>
      <c r="BD79" s="115" t="str">
        <f aca="false">IF(BC79="","",IF(BC79&gt;=B$10,"Y","N"))</f>
        <v/>
      </c>
      <c r="BE79" s="115" t="str">
        <f aca="false">IF(BD79="","",IF(BD79&lt;50%,1,IF(AND(BD79&gt;=50%,BD79&lt;B$10),2,IF(BD79&gt;=B$10,3))))</f>
        <v/>
      </c>
      <c r="BF79" s="114" t="str">
        <f aca="false">IF(B79&lt;&gt;"",IFERROR(IF((SUMIF(D$20:AI$20, "CLO8", D79:AI79)/AO$13)=0,"",(SUMIF(D$20:AI$20, "CLO8", D79:AI79)/AO$13)),""),"")</f>
        <v/>
      </c>
      <c r="BG79" s="115" t="str">
        <f aca="false">IF(BF79="","",IF(BF79&gt;=B$10,"Y","N"))</f>
        <v/>
      </c>
      <c r="BH79" s="115" t="str">
        <f aca="false">IF(BG79="","",IF(BG79&lt;50%,1,IF(AND(BG79&gt;=50%,BG79&lt;B$10),2,IF(BG79&gt;=B$10,3))))</f>
        <v/>
      </c>
      <c r="BI79" s="114" t="str">
        <f aca="false">IF(B79&lt;&gt;"",IFERROR(IF((SUMIF(D$20:AI$20, "CLO9", D79:AI79)/AO$14)=0,"",(SUMIF(D$20:AI$20, "CLO9", D79:AI79)/AO$14)),""),"")</f>
        <v/>
      </c>
      <c r="BJ79" s="115" t="str">
        <f aca="false">IF(BI79="","",IF(BI79&gt;=B$10,"Y","N"))</f>
        <v/>
      </c>
      <c r="BK79" s="115" t="str">
        <f aca="false">IF(BJ79="","",IF(BJ79&lt;50%,1,IF(AND(BJ79&gt;=50%,BJ79&lt;B$10),2,IF(BJ79&gt;=B$10,3))))</f>
        <v/>
      </c>
      <c r="BL79" s="114" t="str">
        <f aca="false">IF(B79&lt;&gt;"",IFERROR(IF((SUMIF(D$20:AI$20,"CLO10",D79:AI79)/AO$15)=0,"",(SUMIF(D$20:AI$20,"CLO10",D79:AI79)/AO$15)),""),"")</f>
        <v/>
      </c>
      <c r="BM79" s="115" t="str">
        <f aca="false">IF(BL79="","",IF(BL79&gt;=B$10,"Y","N"))</f>
        <v/>
      </c>
      <c r="BN79" s="115" t="str">
        <f aca="false">IF(BM79="","",IF(BM79&lt;50%,1,IF(AND(BM79&gt;=50%,BM79&lt;B$10),2,IF(BM79&gt;=B$10,3))))</f>
        <v/>
      </c>
      <c r="BO79" s="8"/>
      <c r="BP79" s="8"/>
    </row>
    <row r="80" customFormat="false" ht="15.75" hidden="false" customHeight="true" outlineLevel="0" collapsed="false">
      <c r="A80" s="183" t="str">
        <f aca="false">IF(B$6="LECTURE",IF('Database (LECTURE-RES-PRAC)'!A75="","",'Database (LECTURE-RES-PRAC)'!A75),"")</f>
        <v/>
      </c>
      <c r="B80" s="184" t="str">
        <f aca="false">IF(B$6="LECTURE",IF('Database (LECTURE-RES-PRAC)'!B75="","",'Database (LECTURE-RES-PRAC)'!B75),"")</f>
        <v/>
      </c>
      <c r="C80" s="183" t="str">
        <f aca="false">IF(B80&lt;&gt;"",'Database (LECTURE-RES-PRAC)'!C75,"")</f>
        <v/>
      </c>
      <c r="D80" s="117"/>
      <c r="E80" s="52"/>
      <c r="F80" s="52"/>
      <c r="G80" s="52"/>
      <c r="H80" s="52"/>
      <c r="I80" s="52"/>
      <c r="J80" s="52"/>
      <c r="K80" s="52"/>
      <c r="L80" s="52"/>
      <c r="M80" s="52"/>
      <c r="N80" s="181" t="str">
        <f aca="false">IF(B80&lt;&gt;"",SUM(D80:M80),"")</f>
        <v/>
      </c>
      <c r="O80" s="52"/>
      <c r="P80" s="52"/>
      <c r="Q80" s="52"/>
      <c r="R80" s="52"/>
      <c r="S80" s="52"/>
      <c r="T80" s="52"/>
      <c r="U80" s="52"/>
      <c r="V80" s="52"/>
      <c r="W80" s="52"/>
      <c r="X80" s="52"/>
      <c r="Y80" s="181" t="str">
        <f aca="false">IF(B80&lt;&gt;"",SUM(O80:X80),"")</f>
        <v/>
      </c>
      <c r="Z80" s="52"/>
      <c r="AA80" s="52"/>
      <c r="AB80" s="52"/>
      <c r="AC80" s="52"/>
      <c r="AD80" s="52"/>
      <c r="AE80" s="52"/>
      <c r="AF80" s="52"/>
      <c r="AG80" s="52"/>
      <c r="AH80" s="52"/>
      <c r="AI80" s="52"/>
      <c r="AJ80" s="182" t="str">
        <f aca="false">IF(B80&lt;&gt;"",SUM(Z80:AI80),"")</f>
        <v/>
      </c>
      <c r="AK80" s="185" t="str">
        <f aca="false">IF(B80&lt;&gt;"",IFERROR(IF((SUMIF(D$20:AI$20, "CLO1", D80:AI80)/AO$6)=0,"",(SUMIF(D$20:AI$20, "CLO1", D80:AI80)/AO$6)),""),"")</f>
        <v/>
      </c>
      <c r="AL80" s="115" t="str">
        <f aca="false">IF(AK80="","",IF(AK80&gt;=B$10,"Y","N"))</f>
        <v/>
      </c>
      <c r="AM80" s="115" t="str">
        <f aca="false">IF(AK80="","",IF(AK80&lt;50%,1,IF(AND(AK80&gt;=50%,AK80&lt;B$10),2,IF(AK80&gt;=B$10,3))))</f>
        <v/>
      </c>
      <c r="AN80" s="185" t="str">
        <f aca="false">IF(B80&lt;&gt;"",IFERROR(IF((SUMIF(D$20:AI$20, "CLO2", D80:AI80)/AO$7)=0,"",(SUMIF(D$20:AI$20, "CLO2", D80:AI80)/AO$7)),""),"")</f>
        <v/>
      </c>
      <c r="AO80" s="115" t="str">
        <f aca="false">IF(AN80="","",IF(AN80&gt;=B$10,"Y","N"))</f>
        <v/>
      </c>
      <c r="AP80" s="115" t="str">
        <f aca="false">IF(AN80="","",IF(AN80&lt;50%,1,IF(AND(AN80&gt;=50%,AN80&lt;B$10),2,IF(AN80&gt;=B$10,3))))</f>
        <v/>
      </c>
      <c r="AQ80" s="185" t="str">
        <f aca="false">IF(B80&lt;&gt;"",IFERROR(IF((SUMIF(D$20:AI$20, "CLO3", D80:AI80)/AO$8)=0,"",(SUMIF(D$20:AI$20, "CLO3", D80:AI80)/AO$8)),""),"")</f>
        <v/>
      </c>
      <c r="AR80" s="115" t="str">
        <f aca="false">IF(AQ80="","",IF(AQ80&gt;=B$10,"Y","N"))</f>
        <v/>
      </c>
      <c r="AS80" s="115" t="str">
        <f aca="false">IF(AQ80="","",IF(AQ80&lt;50%,1,IF(AND(AQ80&gt;=50%,AQ80&lt;B$10),2,IF(AQ80&gt;=B$10,3))))</f>
        <v/>
      </c>
      <c r="AT80" s="185" t="str">
        <f aca="false">IF(B80&lt;&gt;"",IFERROR(IF((SUMIF(D$20:AI$20, "CLO4", D80:AI80)/AO$9)=0,"",(SUMIF(D$20:AI$20, "CLO4", D80:AI80)/AO$9)),""),"")</f>
        <v/>
      </c>
      <c r="AU80" s="115" t="str">
        <f aca="false">IF(AT80="","",IF(AT80&gt;=B$10,"Y","N"))</f>
        <v/>
      </c>
      <c r="AV80" s="115" t="str">
        <f aca="false">IF(AT80="","",IF(AT80&lt;50%,1,IF(AND(AT80&gt;=50%,AT80&lt;B$10),2,IF(AT80&gt;=B$10,3))))</f>
        <v/>
      </c>
      <c r="AW80" s="185" t="str">
        <f aca="false">IF(B80&lt;&gt;"",IFERROR(IF((SUMIF(D$20:AI$20, "CLO5", D80:AI80)/AO$10)=0,"",(SUMIF(D$20:AI$20, "CLO5", D80:AI80)/AO$10)),""),"")</f>
        <v/>
      </c>
      <c r="AX80" s="115" t="str">
        <f aca="false">IF(AW80="","",IF(AW80&gt;=B$10,"Y","N"))</f>
        <v/>
      </c>
      <c r="AY80" s="115" t="str">
        <f aca="false">IF(AW80="","",IF(AW80&lt;50%,1,IF(AND(AW80&gt;=50%,AW80&lt;B$10),2,IF(AW80&gt;=B$10,3))))</f>
        <v/>
      </c>
      <c r="AZ80" s="114" t="str">
        <f aca="false">IF(B80&lt;&gt;"",IFERROR(IF((SUMIF(D$20:AI$20, "CLO6", D80:AI80)/AO$11)=0,"",(SUMIF(D$20:AI$20, "CLO6", D80:AI80)/AO$11)),""),"")</f>
        <v/>
      </c>
      <c r="BA80" s="115" t="str">
        <f aca="false">IF(AZ80="","",IF(AZ80&gt;=B$10,"Y","N"))</f>
        <v/>
      </c>
      <c r="BB80" s="115" t="str">
        <f aca="false">IF(BA80="","",IF(BA80&lt;50%,1,IF(AND(BA80&gt;=50%,BA80&lt;B$10),2,IF(BA80&gt;=B$10,3))))</f>
        <v/>
      </c>
      <c r="BC80" s="114" t="str">
        <f aca="false">IF(B80&lt;&gt;"",IFERROR(IF((SUMIF(D$20:AI$20, "CLO7", D80:AI80)/AO$12)=0,"",(SUMIF(D$20:AI$20, "CLO7", D80:AI80)/AO$12)),""),"")</f>
        <v/>
      </c>
      <c r="BD80" s="115" t="str">
        <f aca="false">IF(BC80="","",IF(BC80&gt;=B$10,"Y","N"))</f>
        <v/>
      </c>
      <c r="BE80" s="115" t="str">
        <f aca="false">IF(BD80="","",IF(BD80&lt;50%,1,IF(AND(BD80&gt;=50%,BD80&lt;B$10),2,IF(BD80&gt;=B$10,3))))</f>
        <v/>
      </c>
      <c r="BF80" s="114" t="str">
        <f aca="false">IF(B80&lt;&gt;"",IFERROR(IF((SUMIF(D$20:AI$20, "CLO8", D80:AI80)/AO$13)=0,"",(SUMIF(D$20:AI$20, "CLO8", D80:AI80)/AO$13)),""),"")</f>
        <v/>
      </c>
      <c r="BG80" s="115" t="str">
        <f aca="false">IF(BF80="","",IF(BF80&gt;=B$10,"Y","N"))</f>
        <v/>
      </c>
      <c r="BH80" s="115" t="str">
        <f aca="false">IF(BG80="","",IF(BG80&lt;50%,1,IF(AND(BG80&gt;=50%,BG80&lt;B$10),2,IF(BG80&gt;=B$10,3))))</f>
        <v/>
      </c>
      <c r="BI80" s="114" t="str">
        <f aca="false">IF(B80&lt;&gt;"",IFERROR(IF((SUMIF(D$20:AI$20, "CLO9", D80:AI80)/AO$14)=0,"",(SUMIF(D$20:AI$20, "CLO9", D80:AI80)/AO$14)),""),"")</f>
        <v/>
      </c>
      <c r="BJ80" s="115" t="str">
        <f aca="false">IF(BI80="","",IF(BI80&gt;=B$10,"Y","N"))</f>
        <v/>
      </c>
      <c r="BK80" s="115" t="str">
        <f aca="false">IF(BJ80="","",IF(BJ80&lt;50%,1,IF(AND(BJ80&gt;=50%,BJ80&lt;B$10),2,IF(BJ80&gt;=B$10,3))))</f>
        <v/>
      </c>
      <c r="BL80" s="114" t="str">
        <f aca="false">IF(B80&lt;&gt;"",IFERROR(IF((SUMIF(D$20:AI$20,"CLO10",D80:AI80)/AO$15)=0,"",(SUMIF(D$20:AI$20,"CLO10",D80:AI80)/AO$15)),""),"")</f>
        <v/>
      </c>
      <c r="BM80" s="115" t="str">
        <f aca="false">IF(BL80="","",IF(BL80&gt;=B$10,"Y","N"))</f>
        <v/>
      </c>
      <c r="BN80" s="115" t="str">
        <f aca="false">IF(BM80="","",IF(BM80&lt;50%,1,IF(AND(BM80&gt;=50%,BM80&lt;B$10),2,IF(BM80&gt;=B$10,3))))</f>
        <v/>
      </c>
      <c r="BO80" s="8"/>
      <c r="BP80" s="8"/>
    </row>
    <row r="81" customFormat="false" ht="15.75" hidden="false" customHeight="true" outlineLevel="0" collapsed="false">
      <c r="A81" s="183" t="str">
        <f aca="false">IF(B$6="LECTURE",IF('Database (LECTURE-RES-PRAC)'!A76="","",'Database (LECTURE-RES-PRAC)'!A76),"")</f>
        <v/>
      </c>
      <c r="B81" s="184" t="str">
        <f aca="false">IF(B$6="LECTURE",IF('Database (LECTURE-RES-PRAC)'!B76="","",'Database (LECTURE-RES-PRAC)'!B76),"")</f>
        <v/>
      </c>
      <c r="C81" s="183" t="str">
        <f aca="false">IF(B81&lt;&gt;"",'Database (LECTURE-RES-PRAC)'!C76,"")</f>
        <v/>
      </c>
      <c r="D81" s="117"/>
      <c r="E81" s="52"/>
      <c r="F81" s="52"/>
      <c r="G81" s="52"/>
      <c r="H81" s="52"/>
      <c r="I81" s="52"/>
      <c r="J81" s="52"/>
      <c r="K81" s="52"/>
      <c r="L81" s="52"/>
      <c r="M81" s="52"/>
      <c r="N81" s="181" t="str">
        <f aca="false">IF(B81&lt;&gt;"",SUM(D81:M81),"")</f>
        <v/>
      </c>
      <c r="O81" s="52"/>
      <c r="P81" s="52"/>
      <c r="Q81" s="52"/>
      <c r="R81" s="52"/>
      <c r="S81" s="52"/>
      <c r="T81" s="52"/>
      <c r="U81" s="52"/>
      <c r="V81" s="52"/>
      <c r="W81" s="52"/>
      <c r="X81" s="52"/>
      <c r="Y81" s="181" t="str">
        <f aca="false">IF(B81&lt;&gt;"",SUM(O81:X81),"")</f>
        <v/>
      </c>
      <c r="Z81" s="52"/>
      <c r="AA81" s="52"/>
      <c r="AB81" s="52"/>
      <c r="AC81" s="52"/>
      <c r="AD81" s="52"/>
      <c r="AE81" s="52"/>
      <c r="AF81" s="52"/>
      <c r="AG81" s="52"/>
      <c r="AH81" s="52"/>
      <c r="AI81" s="52"/>
      <c r="AJ81" s="182" t="str">
        <f aca="false">IF(B81&lt;&gt;"",SUM(Z81:AI81),"")</f>
        <v/>
      </c>
      <c r="AK81" s="185" t="str">
        <f aca="false">IF(B81&lt;&gt;"",IFERROR(IF((SUMIF(D$20:AI$20, "CLO1", D81:AI81)/AO$6)=0,"",(SUMIF(D$20:AI$20, "CLO1", D81:AI81)/AO$6)),""),"")</f>
        <v/>
      </c>
      <c r="AL81" s="115" t="str">
        <f aca="false">IF(AK81="","",IF(AK81&gt;=B$10,"Y","N"))</f>
        <v/>
      </c>
      <c r="AM81" s="115" t="str">
        <f aca="false">IF(AK81="","",IF(AK81&lt;50%,1,IF(AND(AK81&gt;=50%,AK81&lt;B$10),2,IF(AK81&gt;=B$10,3))))</f>
        <v/>
      </c>
      <c r="AN81" s="185" t="str">
        <f aca="false">IF(B81&lt;&gt;"",IFERROR(IF((SUMIF(D$20:AI$20, "CLO2", D81:AI81)/AO$7)=0,"",(SUMIF(D$20:AI$20, "CLO2", D81:AI81)/AO$7)),""),"")</f>
        <v/>
      </c>
      <c r="AO81" s="115" t="str">
        <f aca="false">IF(AN81="","",IF(AN81&gt;=B$10,"Y","N"))</f>
        <v/>
      </c>
      <c r="AP81" s="115" t="str">
        <f aca="false">IF(AN81="","",IF(AN81&lt;50%,1,IF(AND(AN81&gt;=50%,AN81&lt;B$10),2,IF(AN81&gt;=B$10,3))))</f>
        <v/>
      </c>
      <c r="AQ81" s="185" t="str">
        <f aca="false">IF(B81&lt;&gt;"",IFERROR(IF((SUMIF(D$20:AI$20, "CLO3", D81:AI81)/AO$8)=0,"",(SUMIF(D$20:AI$20, "CLO3", D81:AI81)/AO$8)),""),"")</f>
        <v/>
      </c>
      <c r="AR81" s="115" t="str">
        <f aca="false">IF(AQ81="","",IF(AQ81&gt;=B$10,"Y","N"))</f>
        <v/>
      </c>
      <c r="AS81" s="115" t="str">
        <f aca="false">IF(AQ81="","",IF(AQ81&lt;50%,1,IF(AND(AQ81&gt;=50%,AQ81&lt;B$10),2,IF(AQ81&gt;=B$10,3))))</f>
        <v/>
      </c>
      <c r="AT81" s="185" t="str">
        <f aca="false">IF(B81&lt;&gt;"",IFERROR(IF((SUMIF(D$20:AI$20, "CLO4", D81:AI81)/AO$9)=0,"",(SUMIF(D$20:AI$20, "CLO4", D81:AI81)/AO$9)),""),"")</f>
        <v/>
      </c>
      <c r="AU81" s="115" t="str">
        <f aca="false">IF(AT81="","",IF(AT81&gt;=B$10,"Y","N"))</f>
        <v/>
      </c>
      <c r="AV81" s="115" t="str">
        <f aca="false">IF(AT81="","",IF(AT81&lt;50%,1,IF(AND(AT81&gt;=50%,AT81&lt;B$10),2,IF(AT81&gt;=B$10,3))))</f>
        <v/>
      </c>
      <c r="AW81" s="185" t="str">
        <f aca="false">IF(B81&lt;&gt;"",IFERROR(IF((SUMIF(D$20:AI$20, "CLO5", D81:AI81)/AO$10)=0,"",(SUMIF(D$20:AI$20, "CLO5", D81:AI81)/AO$10)),""),"")</f>
        <v/>
      </c>
      <c r="AX81" s="115" t="str">
        <f aca="false">IF(AW81="","",IF(AW81&gt;=B$10,"Y","N"))</f>
        <v/>
      </c>
      <c r="AY81" s="115" t="str">
        <f aca="false">IF(AW81="","",IF(AW81&lt;50%,1,IF(AND(AW81&gt;=50%,AW81&lt;B$10),2,IF(AW81&gt;=B$10,3))))</f>
        <v/>
      </c>
      <c r="AZ81" s="114" t="str">
        <f aca="false">IF(B81&lt;&gt;"",IFERROR(IF((SUMIF(D$20:AI$20, "CLO6", D81:AI81)/AO$11)=0,"",(SUMIF(D$20:AI$20, "CLO6", D81:AI81)/AO$11)),""),"")</f>
        <v/>
      </c>
      <c r="BA81" s="115" t="str">
        <f aca="false">IF(AZ81="","",IF(AZ81&gt;=B$10,"Y","N"))</f>
        <v/>
      </c>
      <c r="BB81" s="115" t="str">
        <f aca="false">IF(BA81="","",IF(BA81&lt;50%,1,IF(AND(BA81&gt;=50%,BA81&lt;B$10),2,IF(BA81&gt;=B$10,3))))</f>
        <v/>
      </c>
      <c r="BC81" s="114" t="str">
        <f aca="false">IF(B81&lt;&gt;"",IFERROR(IF((SUMIF(D$20:AI$20, "CLO7", D81:AI81)/AO$12)=0,"",(SUMIF(D$20:AI$20, "CLO7", D81:AI81)/AO$12)),""),"")</f>
        <v/>
      </c>
      <c r="BD81" s="115" t="str">
        <f aca="false">IF(BC81="","",IF(BC81&gt;=B$10,"Y","N"))</f>
        <v/>
      </c>
      <c r="BE81" s="115" t="str">
        <f aca="false">IF(BD81="","",IF(BD81&lt;50%,1,IF(AND(BD81&gt;=50%,BD81&lt;B$10),2,IF(BD81&gt;=B$10,3))))</f>
        <v/>
      </c>
      <c r="BF81" s="114" t="str">
        <f aca="false">IF(B81&lt;&gt;"",IFERROR(IF((SUMIF(D$20:AI$20, "CLO8", D81:AI81)/AO$13)=0,"",(SUMIF(D$20:AI$20, "CLO8", D81:AI81)/AO$13)),""),"")</f>
        <v/>
      </c>
      <c r="BG81" s="115" t="str">
        <f aca="false">IF(BF81="","",IF(BF81&gt;=B$10,"Y","N"))</f>
        <v/>
      </c>
      <c r="BH81" s="115" t="str">
        <f aca="false">IF(BG81="","",IF(BG81&lt;50%,1,IF(AND(BG81&gt;=50%,BG81&lt;B$10),2,IF(BG81&gt;=B$10,3))))</f>
        <v/>
      </c>
      <c r="BI81" s="114" t="str">
        <f aca="false">IF(B81&lt;&gt;"",IFERROR(IF((SUMIF(D$20:AI$20, "CLO9", D81:AI81)/AO$14)=0,"",(SUMIF(D$20:AI$20, "CLO9", D81:AI81)/AO$14)),""),"")</f>
        <v/>
      </c>
      <c r="BJ81" s="115" t="str">
        <f aca="false">IF(BI81="","",IF(BI81&gt;=B$10,"Y","N"))</f>
        <v/>
      </c>
      <c r="BK81" s="115" t="str">
        <f aca="false">IF(BJ81="","",IF(BJ81&lt;50%,1,IF(AND(BJ81&gt;=50%,BJ81&lt;B$10),2,IF(BJ81&gt;=B$10,3))))</f>
        <v/>
      </c>
      <c r="BL81" s="114" t="str">
        <f aca="false">IF(B81&lt;&gt;"",IFERROR(IF((SUMIF(D$20:AI$20,"CLO10",D81:AI81)/AO$15)=0,"",(SUMIF(D$20:AI$20,"CLO10",D81:AI81)/AO$15)),""),"")</f>
        <v/>
      </c>
      <c r="BM81" s="115" t="str">
        <f aca="false">IF(BL81="","",IF(BL81&gt;=B$10,"Y","N"))</f>
        <v/>
      </c>
      <c r="BN81" s="115" t="str">
        <f aca="false">IF(BM81="","",IF(BM81&lt;50%,1,IF(AND(BM81&gt;=50%,BM81&lt;B$10),2,IF(BM81&gt;=B$10,3))))</f>
        <v/>
      </c>
      <c r="BO81" s="8"/>
      <c r="BP81" s="8"/>
    </row>
    <row r="82" customFormat="false" ht="15.75" hidden="false" customHeight="true" outlineLevel="0" collapsed="false">
      <c r="A82" s="183" t="str">
        <f aca="false">IF(B$6="LECTURE",IF('Database (LECTURE-RES-PRAC)'!A77="","",'Database (LECTURE-RES-PRAC)'!A77),"")</f>
        <v/>
      </c>
      <c r="B82" s="184" t="str">
        <f aca="false">IF(B$6="LECTURE",IF('Database (LECTURE-RES-PRAC)'!B77="","",'Database (LECTURE-RES-PRAC)'!B77),"")</f>
        <v/>
      </c>
      <c r="C82" s="183" t="str">
        <f aca="false">IF(B82&lt;&gt;"",'Database (LECTURE-RES-PRAC)'!C77,"")</f>
        <v/>
      </c>
      <c r="D82" s="117"/>
      <c r="E82" s="52"/>
      <c r="F82" s="52"/>
      <c r="G82" s="52"/>
      <c r="H82" s="52"/>
      <c r="I82" s="52"/>
      <c r="J82" s="52"/>
      <c r="K82" s="52"/>
      <c r="L82" s="52"/>
      <c r="M82" s="52"/>
      <c r="N82" s="181" t="str">
        <f aca="false">IF(B82&lt;&gt;"",SUM(D82:M82),"")</f>
        <v/>
      </c>
      <c r="O82" s="52"/>
      <c r="P82" s="52"/>
      <c r="Q82" s="52"/>
      <c r="R82" s="52"/>
      <c r="S82" s="52"/>
      <c r="T82" s="52"/>
      <c r="U82" s="52"/>
      <c r="V82" s="52"/>
      <c r="W82" s="52"/>
      <c r="X82" s="52"/>
      <c r="Y82" s="181" t="str">
        <f aca="false">IF(B82&lt;&gt;"",SUM(O82:X82),"")</f>
        <v/>
      </c>
      <c r="Z82" s="52"/>
      <c r="AA82" s="52"/>
      <c r="AB82" s="52"/>
      <c r="AC82" s="52"/>
      <c r="AD82" s="52"/>
      <c r="AE82" s="52"/>
      <c r="AF82" s="52"/>
      <c r="AG82" s="52"/>
      <c r="AH82" s="52"/>
      <c r="AI82" s="52"/>
      <c r="AJ82" s="182" t="str">
        <f aca="false">IF(B82&lt;&gt;"",SUM(Z82:AI82),"")</f>
        <v/>
      </c>
      <c r="AK82" s="185" t="str">
        <f aca="false">IF(B82&lt;&gt;"",IFERROR(IF((SUMIF(D$20:AI$20, "CLO1", D82:AI82)/AO$6)=0,"",(SUMIF(D$20:AI$20, "CLO1", D82:AI82)/AO$6)),""),"")</f>
        <v/>
      </c>
      <c r="AL82" s="115" t="str">
        <f aca="false">IF(AK82="","",IF(AK82&gt;=B$10,"Y","N"))</f>
        <v/>
      </c>
      <c r="AM82" s="115" t="str">
        <f aca="false">IF(AK82="","",IF(AK82&lt;50%,1,IF(AND(AK82&gt;=50%,AK82&lt;B$10),2,IF(AK82&gt;=B$10,3))))</f>
        <v/>
      </c>
      <c r="AN82" s="185" t="str">
        <f aca="false">IF(B82&lt;&gt;"",IFERROR(IF((SUMIF(D$20:AI$20, "CLO2", D82:AI82)/AO$7)=0,"",(SUMIF(D$20:AI$20, "CLO2", D82:AI82)/AO$7)),""),"")</f>
        <v/>
      </c>
      <c r="AO82" s="115" t="str">
        <f aca="false">IF(AN82="","",IF(AN82&gt;=B$10,"Y","N"))</f>
        <v/>
      </c>
      <c r="AP82" s="115" t="str">
        <f aca="false">IF(AN82="","",IF(AN82&lt;50%,1,IF(AND(AN82&gt;=50%,AN82&lt;B$10),2,IF(AN82&gt;=B$10,3))))</f>
        <v/>
      </c>
      <c r="AQ82" s="185" t="str">
        <f aca="false">IF(B82&lt;&gt;"",IFERROR(IF((SUMIF(D$20:AI$20, "CLO3", D82:AI82)/AO$8)=0,"",(SUMIF(D$20:AI$20, "CLO3", D82:AI82)/AO$8)),""),"")</f>
        <v/>
      </c>
      <c r="AR82" s="115" t="str">
        <f aca="false">IF(AQ82="","",IF(AQ82&gt;=B$10,"Y","N"))</f>
        <v/>
      </c>
      <c r="AS82" s="115" t="str">
        <f aca="false">IF(AQ82="","",IF(AQ82&lt;50%,1,IF(AND(AQ82&gt;=50%,AQ82&lt;B$10),2,IF(AQ82&gt;=B$10,3))))</f>
        <v/>
      </c>
      <c r="AT82" s="185" t="str">
        <f aca="false">IF(B82&lt;&gt;"",IFERROR(IF((SUMIF(D$20:AI$20, "CLO4", D82:AI82)/AO$9)=0,"",(SUMIF(D$20:AI$20, "CLO4", D82:AI82)/AO$9)),""),"")</f>
        <v/>
      </c>
      <c r="AU82" s="115" t="str">
        <f aca="false">IF(AT82="","",IF(AT82&gt;=B$10,"Y","N"))</f>
        <v/>
      </c>
      <c r="AV82" s="115" t="str">
        <f aca="false">IF(AT82="","",IF(AT82&lt;50%,1,IF(AND(AT82&gt;=50%,AT82&lt;B$10),2,IF(AT82&gt;=B$10,3))))</f>
        <v/>
      </c>
      <c r="AW82" s="185" t="str">
        <f aca="false">IF(B82&lt;&gt;"",IFERROR(IF((SUMIF(D$20:AI$20, "CLO5", D82:AI82)/AO$10)=0,"",(SUMIF(D$20:AI$20, "CLO5", D82:AI82)/AO$10)),""),"")</f>
        <v/>
      </c>
      <c r="AX82" s="115" t="str">
        <f aca="false">IF(AW82="","",IF(AW82&gt;=B$10,"Y","N"))</f>
        <v/>
      </c>
      <c r="AY82" s="115" t="str">
        <f aca="false">IF(AW82="","",IF(AW82&lt;50%,1,IF(AND(AW82&gt;=50%,AW82&lt;B$10),2,IF(AW82&gt;=B$10,3))))</f>
        <v/>
      </c>
      <c r="AZ82" s="114" t="str">
        <f aca="false">IF(B82&lt;&gt;"",IFERROR(IF((SUMIF(D$20:AI$20, "CLO6", D82:AI82)/AO$11)=0,"",(SUMIF(D$20:AI$20, "CLO6", D82:AI82)/AO$11)),""),"")</f>
        <v/>
      </c>
      <c r="BA82" s="115" t="str">
        <f aca="false">IF(AZ82="","",IF(AZ82&gt;=B$10,"Y","N"))</f>
        <v/>
      </c>
      <c r="BB82" s="115" t="str">
        <f aca="false">IF(BA82="","",IF(BA82&lt;50%,1,IF(AND(BA82&gt;=50%,BA82&lt;B$10),2,IF(BA82&gt;=B$10,3))))</f>
        <v/>
      </c>
      <c r="BC82" s="114" t="str">
        <f aca="false">IF(B82&lt;&gt;"",IFERROR(IF((SUMIF(D$20:AI$20, "CLO7", D82:AI82)/AO$12)=0,"",(SUMIF(D$20:AI$20, "CLO7", D82:AI82)/AO$12)),""),"")</f>
        <v/>
      </c>
      <c r="BD82" s="115" t="str">
        <f aca="false">IF(BC82="","",IF(BC82&gt;=B$10,"Y","N"))</f>
        <v/>
      </c>
      <c r="BE82" s="115" t="str">
        <f aca="false">IF(BD82="","",IF(BD82&lt;50%,1,IF(AND(BD82&gt;=50%,BD82&lt;B$10),2,IF(BD82&gt;=B$10,3))))</f>
        <v/>
      </c>
      <c r="BF82" s="114" t="str">
        <f aca="false">IF(B82&lt;&gt;"",IFERROR(IF((SUMIF(D$20:AI$20, "CLO8", D82:AI82)/AO$13)=0,"",(SUMIF(D$20:AI$20, "CLO8", D82:AI82)/AO$13)),""),"")</f>
        <v/>
      </c>
      <c r="BG82" s="115" t="str">
        <f aca="false">IF(BF82="","",IF(BF82&gt;=B$10,"Y","N"))</f>
        <v/>
      </c>
      <c r="BH82" s="115" t="str">
        <f aca="false">IF(BG82="","",IF(BG82&lt;50%,1,IF(AND(BG82&gt;=50%,BG82&lt;B$10),2,IF(BG82&gt;=B$10,3))))</f>
        <v/>
      </c>
      <c r="BI82" s="114" t="str">
        <f aca="false">IF(B82&lt;&gt;"",IFERROR(IF((SUMIF(D$20:AI$20, "CLO9", D82:AI82)/AO$14)=0,"",(SUMIF(D$20:AI$20, "CLO9", D82:AI82)/AO$14)),""),"")</f>
        <v/>
      </c>
      <c r="BJ82" s="115" t="str">
        <f aca="false">IF(BI82="","",IF(BI82&gt;=B$10,"Y","N"))</f>
        <v/>
      </c>
      <c r="BK82" s="115" t="str">
        <f aca="false">IF(BJ82="","",IF(BJ82&lt;50%,1,IF(AND(BJ82&gt;=50%,BJ82&lt;B$10),2,IF(BJ82&gt;=B$10,3))))</f>
        <v/>
      </c>
      <c r="BL82" s="114" t="str">
        <f aca="false">IF(B82&lt;&gt;"",IFERROR(IF((SUMIF(D$20:AI$20,"CLO10",D82:AI82)/AO$15)=0,"",(SUMIF(D$20:AI$20,"CLO10",D82:AI82)/AO$15)),""),"")</f>
        <v/>
      </c>
      <c r="BM82" s="115" t="str">
        <f aca="false">IF(BL82="","",IF(BL82&gt;=B$10,"Y","N"))</f>
        <v/>
      </c>
      <c r="BN82" s="115" t="str">
        <f aca="false">IF(BM82="","",IF(BM82&lt;50%,1,IF(AND(BM82&gt;=50%,BM82&lt;B$10),2,IF(BM82&gt;=B$10,3))))</f>
        <v/>
      </c>
      <c r="BO82" s="8"/>
      <c r="BP82" s="8"/>
    </row>
    <row r="83" customFormat="false" ht="15.75" hidden="false" customHeight="true" outlineLevel="0" collapsed="false">
      <c r="A83" s="183" t="str">
        <f aca="false">IF(B$6="LECTURE",IF('Database (LECTURE-RES-PRAC)'!A78="","",'Database (LECTURE-RES-PRAC)'!A78),"")</f>
        <v/>
      </c>
      <c r="B83" s="184" t="str">
        <f aca="false">IF(B$6="LECTURE",IF('Database (LECTURE-RES-PRAC)'!B78="","",'Database (LECTURE-RES-PRAC)'!B78),"")</f>
        <v/>
      </c>
      <c r="C83" s="183" t="str">
        <f aca="false">IF(B83&lt;&gt;"",'Database (LECTURE-RES-PRAC)'!C78,"")</f>
        <v/>
      </c>
      <c r="D83" s="117"/>
      <c r="E83" s="52"/>
      <c r="F83" s="52"/>
      <c r="G83" s="52"/>
      <c r="H83" s="52"/>
      <c r="I83" s="52"/>
      <c r="J83" s="52"/>
      <c r="K83" s="52"/>
      <c r="L83" s="52"/>
      <c r="M83" s="52"/>
      <c r="N83" s="181" t="str">
        <f aca="false">IF(B83&lt;&gt;"",SUM(D83:M83),"")</f>
        <v/>
      </c>
      <c r="O83" s="52"/>
      <c r="P83" s="52"/>
      <c r="Q83" s="52"/>
      <c r="R83" s="52"/>
      <c r="S83" s="52"/>
      <c r="T83" s="52"/>
      <c r="U83" s="52"/>
      <c r="V83" s="52"/>
      <c r="W83" s="52"/>
      <c r="X83" s="52"/>
      <c r="Y83" s="181" t="str">
        <f aca="false">IF(B83&lt;&gt;"",SUM(O83:X83),"")</f>
        <v/>
      </c>
      <c r="Z83" s="52"/>
      <c r="AA83" s="52"/>
      <c r="AB83" s="52"/>
      <c r="AC83" s="52"/>
      <c r="AD83" s="52"/>
      <c r="AE83" s="52"/>
      <c r="AF83" s="52"/>
      <c r="AG83" s="52"/>
      <c r="AH83" s="52"/>
      <c r="AI83" s="52"/>
      <c r="AJ83" s="182" t="str">
        <f aca="false">IF(B83&lt;&gt;"",SUM(Z83:AI83),"")</f>
        <v/>
      </c>
      <c r="AK83" s="185" t="str">
        <f aca="false">IF(B83&lt;&gt;"",IFERROR(IF((SUMIF(D$20:AI$20, "CLO1", D83:AI83)/AO$6)=0,"",(SUMIF(D$20:AI$20, "CLO1", D83:AI83)/AO$6)),""),"")</f>
        <v/>
      </c>
      <c r="AL83" s="115" t="str">
        <f aca="false">IF(AK83="","",IF(AK83&gt;=B$10,"Y","N"))</f>
        <v/>
      </c>
      <c r="AM83" s="115" t="str">
        <f aca="false">IF(AK83="","",IF(AK83&lt;50%,1,IF(AND(AK83&gt;=50%,AK83&lt;B$10),2,IF(AK83&gt;=B$10,3))))</f>
        <v/>
      </c>
      <c r="AN83" s="185" t="str">
        <f aca="false">IF(B83&lt;&gt;"",IFERROR(IF((SUMIF(D$20:AI$20, "CLO2", D83:AI83)/AO$7)=0,"",(SUMIF(D$20:AI$20, "CLO2", D83:AI83)/AO$7)),""),"")</f>
        <v/>
      </c>
      <c r="AO83" s="115" t="str">
        <f aca="false">IF(AN83="","",IF(AN83&gt;=B$10,"Y","N"))</f>
        <v/>
      </c>
      <c r="AP83" s="115" t="str">
        <f aca="false">IF(AN83="","",IF(AN83&lt;50%,1,IF(AND(AN83&gt;=50%,AN83&lt;B$10),2,IF(AN83&gt;=B$10,3))))</f>
        <v/>
      </c>
      <c r="AQ83" s="185" t="str">
        <f aca="false">IF(B83&lt;&gt;"",IFERROR(IF((SUMIF(D$20:AI$20, "CLO3", D83:AI83)/AO$8)=0,"",(SUMIF(D$20:AI$20, "CLO3", D83:AI83)/AO$8)),""),"")</f>
        <v/>
      </c>
      <c r="AR83" s="115" t="str">
        <f aca="false">IF(AQ83="","",IF(AQ83&gt;=B$10,"Y","N"))</f>
        <v/>
      </c>
      <c r="AS83" s="115" t="str">
        <f aca="false">IF(AQ83="","",IF(AQ83&lt;50%,1,IF(AND(AQ83&gt;=50%,AQ83&lt;B$10),2,IF(AQ83&gt;=B$10,3))))</f>
        <v/>
      </c>
      <c r="AT83" s="185" t="str">
        <f aca="false">IF(B83&lt;&gt;"",IFERROR(IF((SUMIF(D$20:AI$20, "CLO4", D83:AI83)/AO$9)=0,"",(SUMIF(D$20:AI$20, "CLO4", D83:AI83)/AO$9)),""),"")</f>
        <v/>
      </c>
      <c r="AU83" s="115" t="str">
        <f aca="false">IF(AT83="","",IF(AT83&gt;=B$10,"Y","N"))</f>
        <v/>
      </c>
      <c r="AV83" s="115" t="str">
        <f aca="false">IF(AT83="","",IF(AT83&lt;50%,1,IF(AND(AT83&gt;=50%,AT83&lt;B$10),2,IF(AT83&gt;=B$10,3))))</f>
        <v/>
      </c>
      <c r="AW83" s="185" t="str">
        <f aca="false">IF(B83&lt;&gt;"",IFERROR(IF((SUMIF(D$20:AI$20, "CLO5", D83:AI83)/AO$10)=0,"",(SUMIF(D$20:AI$20, "CLO5", D83:AI83)/AO$10)),""),"")</f>
        <v/>
      </c>
      <c r="AX83" s="115" t="str">
        <f aca="false">IF(AW83="","",IF(AW83&gt;=B$10,"Y","N"))</f>
        <v/>
      </c>
      <c r="AY83" s="115" t="str">
        <f aca="false">IF(AW83="","",IF(AW83&lt;50%,1,IF(AND(AW83&gt;=50%,AW83&lt;B$10),2,IF(AW83&gt;=B$10,3))))</f>
        <v/>
      </c>
      <c r="AZ83" s="114" t="str">
        <f aca="false">IF(B83&lt;&gt;"",IFERROR(IF((SUMIF(D$20:AI$20, "CLO6", D83:AI83)/AO$11)=0,"",(SUMIF(D$20:AI$20, "CLO6", D83:AI83)/AO$11)),""),"")</f>
        <v/>
      </c>
      <c r="BA83" s="115" t="str">
        <f aca="false">IF(AZ83="","",IF(AZ83&gt;=B$10,"Y","N"))</f>
        <v/>
      </c>
      <c r="BB83" s="115" t="str">
        <f aca="false">IF(BA83="","",IF(BA83&lt;50%,1,IF(AND(BA83&gt;=50%,BA83&lt;B$10),2,IF(BA83&gt;=B$10,3))))</f>
        <v/>
      </c>
      <c r="BC83" s="114" t="str">
        <f aca="false">IF(B83&lt;&gt;"",IFERROR(IF((SUMIF(D$20:AI$20, "CLO7", D83:AI83)/AO$12)=0,"",(SUMIF(D$20:AI$20, "CLO7", D83:AI83)/AO$12)),""),"")</f>
        <v/>
      </c>
      <c r="BD83" s="115" t="str">
        <f aca="false">IF(BC83="","",IF(BC83&gt;=B$10,"Y","N"))</f>
        <v/>
      </c>
      <c r="BE83" s="115" t="str">
        <f aca="false">IF(BD83="","",IF(BD83&lt;50%,1,IF(AND(BD83&gt;=50%,BD83&lt;B$10),2,IF(BD83&gt;=B$10,3))))</f>
        <v/>
      </c>
      <c r="BF83" s="114" t="str">
        <f aca="false">IF(B83&lt;&gt;"",IFERROR(IF((SUMIF(D$20:AI$20, "CLO8", D83:AI83)/AO$13)=0,"",(SUMIF(D$20:AI$20, "CLO8", D83:AI83)/AO$13)),""),"")</f>
        <v/>
      </c>
      <c r="BG83" s="115" t="str">
        <f aca="false">IF(BF83="","",IF(BF83&gt;=B$10,"Y","N"))</f>
        <v/>
      </c>
      <c r="BH83" s="115" t="str">
        <f aca="false">IF(BG83="","",IF(BG83&lt;50%,1,IF(AND(BG83&gt;=50%,BG83&lt;B$10),2,IF(BG83&gt;=B$10,3))))</f>
        <v/>
      </c>
      <c r="BI83" s="114" t="str">
        <f aca="false">IF(B83&lt;&gt;"",IFERROR(IF((SUMIF(D$20:AI$20, "CLO9", D83:AI83)/AO$14)=0,"",(SUMIF(D$20:AI$20, "CLO9", D83:AI83)/AO$14)),""),"")</f>
        <v/>
      </c>
      <c r="BJ83" s="115" t="str">
        <f aca="false">IF(BI83="","",IF(BI83&gt;=B$10,"Y","N"))</f>
        <v/>
      </c>
      <c r="BK83" s="115" t="str">
        <f aca="false">IF(BJ83="","",IF(BJ83&lt;50%,1,IF(AND(BJ83&gt;=50%,BJ83&lt;B$10),2,IF(BJ83&gt;=B$10,3))))</f>
        <v/>
      </c>
      <c r="BL83" s="114" t="str">
        <f aca="false">IF(B83&lt;&gt;"",IFERROR(IF((SUMIF(D$20:AI$20,"CLO10",D83:AI83)/AO$15)=0,"",(SUMIF(D$20:AI$20,"CLO10",D83:AI83)/AO$15)),""),"")</f>
        <v/>
      </c>
      <c r="BM83" s="115" t="str">
        <f aca="false">IF(BL83="","",IF(BL83&gt;=B$10,"Y","N"))</f>
        <v/>
      </c>
      <c r="BN83" s="115" t="str">
        <f aca="false">IF(BM83="","",IF(BM83&lt;50%,1,IF(AND(BM83&gt;=50%,BM83&lt;B$10),2,IF(BM83&gt;=B$10,3))))</f>
        <v/>
      </c>
      <c r="BO83" s="8"/>
      <c r="BP83" s="8"/>
    </row>
    <row r="84" customFormat="false" ht="15.75" hidden="false" customHeight="true" outlineLevel="0" collapsed="false">
      <c r="A84" s="183" t="str">
        <f aca="false">IF(B$6="LECTURE",IF('Database (LECTURE-RES-PRAC)'!A79="","",'Database (LECTURE-RES-PRAC)'!A79),"")</f>
        <v/>
      </c>
      <c r="B84" s="184" t="str">
        <f aca="false">IF(B$6="LECTURE",IF('Database (LECTURE-RES-PRAC)'!B79="","",'Database (LECTURE-RES-PRAC)'!B79),"")</f>
        <v/>
      </c>
      <c r="C84" s="183" t="str">
        <f aca="false">IF(B84&lt;&gt;"",'Database (LECTURE-RES-PRAC)'!C79,"")</f>
        <v/>
      </c>
      <c r="D84" s="117"/>
      <c r="E84" s="52"/>
      <c r="F84" s="52"/>
      <c r="G84" s="52"/>
      <c r="H84" s="52"/>
      <c r="I84" s="52"/>
      <c r="J84" s="52"/>
      <c r="K84" s="52"/>
      <c r="L84" s="52"/>
      <c r="M84" s="52"/>
      <c r="N84" s="181" t="str">
        <f aca="false">IF(B84&lt;&gt;"",SUM(D84:M84),"")</f>
        <v/>
      </c>
      <c r="O84" s="52"/>
      <c r="P84" s="52"/>
      <c r="Q84" s="52"/>
      <c r="R84" s="52"/>
      <c r="S84" s="52"/>
      <c r="T84" s="52"/>
      <c r="U84" s="52"/>
      <c r="V84" s="52"/>
      <c r="W84" s="52"/>
      <c r="X84" s="52"/>
      <c r="Y84" s="181" t="str">
        <f aca="false">IF(B84&lt;&gt;"",SUM(O84:X84),"")</f>
        <v/>
      </c>
      <c r="Z84" s="52"/>
      <c r="AA84" s="52"/>
      <c r="AB84" s="52"/>
      <c r="AC84" s="52"/>
      <c r="AD84" s="52"/>
      <c r="AE84" s="52"/>
      <c r="AF84" s="52"/>
      <c r="AG84" s="52"/>
      <c r="AH84" s="52"/>
      <c r="AI84" s="52"/>
      <c r="AJ84" s="182" t="str">
        <f aca="false">IF(B84&lt;&gt;"",SUM(Z84:AI84),"")</f>
        <v/>
      </c>
      <c r="AK84" s="185" t="str">
        <f aca="false">IF(B84&lt;&gt;"",IFERROR(IF((SUMIF(D$20:AI$20, "CLO1", D84:AI84)/AO$6)=0,"",(SUMIF(D$20:AI$20, "CLO1", D84:AI84)/AO$6)),""),"")</f>
        <v/>
      </c>
      <c r="AL84" s="115" t="str">
        <f aca="false">IF(AK84="","",IF(AK84&gt;=B$10,"Y","N"))</f>
        <v/>
      </c>
      <c r="AM84" s="115" t="str">
        <f aca="false">IF(AK84="","",IF(AK84&lt;50%,1,IF(AND(AK84&gt;=50%,AK84&lt;B$10),2,IF(AK84&gt;=B$10,3))))</f>
        <v/>
      </c>
      <c r="AN84" s="185" t="str">
        <f aca="false">IF(B84&lt;&gt;"",IFERROR(IF((SUMIF(D$20:AI$20, "CLO2", D84:AI84)/AO$7)=0,"",(SUMIF(D$20:AI$20, "CLO2", D84:AI84)/AO$7)),""),"")</f>
        <v/>
      </c>
      <c r="AO84" s="115" t="str">
        <f aca="false">IF(AN84="","",IF(AN84&gt;=B$10,"Y","N"))</f>
        <v/>
      </c>
      <c r="AP84" s="115" t="str">
        <f aca="false">IF(AN84="","",IF(AN84&lt;50%,1,IF(AND(AN84&gt;=50%,AN84&lt;B$10),2,IF(AN84&gt;=B$10,3))))</f>
        <v/>
      </c>
      <c r="AQ84" s="185" t="str">
        <f aca="false">IF(B84&lt;&gt;"",IFERROR(IF((SUMIF(D$20:AI$20, "CLO3", D84:AI84)/AO$8)=0,"",(SUMIF(D$20:AI$20, "CLO3", D84:AI84)/AO$8)),""),"")</f>
        <v/>
      </c>
      <c r="AR84" s="115" t="str">
        <f aca="false">IF(AQ84="","",IF(AQ84&gt;=B$10,"Y","N"))</f>
        <v/>
      </c>
      <c r="AS84" s="115" t="str">
        <f aca="false">IF(AQ84="","",IF(AQ84&lt;50%,1,IF(AND(AQ84&gt;=50%,AQ84&lt;B$10),2,IF(AQ84&gt;=B$10,3))))</f>
        <v/>
      </c>
      <c r="AT84" s="185" t="str">
        <f aca="false">IF(B84&lt;&gt;"",IFERROR(IF((SUMIF(D$20:AI$20, "CLO4", D84:AI84)/AO$9)=0,"",(SUMIF(D$20:AI$20, "CLO4", D84:AI84)/AO$9)),""),"")</f>
        <v/>
      </c>
      <c r="AU84" s="115" t="str">
        <f aca="false">IF(AT84="","",IF(AT84&gt;=B$10,"Y","N"))</f>
        <v/>
      </c>
      <c r="AV84" s="115" t="str">
        <f aca="false">IF(AT84="","",IF(AT84&lt;50%,1,IF(AND(AT84&gt;=50%,AT84&lt;B$10),2,IF(AT84&gt;=B$10,3))))</f>
        <v/>
      </c>
      <c r="AW84" s="185" t="str">
        <f aca="false">IF(B84&lt;&gt;"",IFERROR(IF((SUMIF(D$20:AI$20, "CLO5", D84:AI84)/AO$10)=0,"",(SUMIF(D$20:AI$20, "CLO5", D84:AI84)/AO$10)),""),"")</f>
        <v/>
      </c>
      <c r="AX84" s="115" t="str">
        <f aca="false">IF(AW84="","",IF(AW84&gt;=B$10,"Y","N"))</f>
        <v/>
      </c>
      <c r="AY84" s="115" t="str">
        <f aca="false">IF(AW84="","",IF(AW84&lt;50%,1,IF(AND(AW84&gt;=50%,AW84&lt;B$10),2,IF(AW84&gt;=B$10,3))))</f>
        <v/>
      </c>
      <c r="AZ84" s="114" t="str">
        <f aca="false">IF(B84&lt;&gt;"",IFERROR(IF((SUMIF(D$20:AI$20, "CLO6", D84:AI84)/AO$11)=0,"",(SUMIF(D$20:AI$20, "CLO6", D84:AI84)/AO$11)),""),"")</f>
        <v/>
      </c>
      <c r="BA84" s="115" t="str">
        <f aca="false">IF(AZ84="","",IF(AZ84&gt;=B$10,"Y","N"))</f>
        <v/>
      </c>
      <c r="BB84" s="115" t="str">
        <f aca="false">IF(BA84="","",IF(BA84&lt;50%,1,IF(AND(BA84&gt;=50%,BA84&lt;B$10),2,IF(BA84&gt;=B$10,3))))</f>
        <v/>
      </c>
      <c r="BC84" s="114" t="str">
        <f aca="false">IF(B84&lt;&gt;"",IFERROR(IF((SUMIF(D$20:AI$20, "CLO7", D84:AI84)/AO$12)=0,"",(SUMIF(D$20:AI$20, "CLO7", D84:AI84)/AO$12)),""),"")</f>
        <v/>
      </c>
      <c r="BD84" s="115" t="str">
        <f aca="false">IF(BC84="","",IF(BC84&gt;=B$10,"Y","N"))</f>
        <v/>
      </c>
      <c r="BE84" s="115" t="str">
        <f aca="false">IF(BD84="","",IF(BD84&lt;50%,1,IF(AND(BD84&gt;=50%,BD84&lt;B$10),2,IF(BD84&gt;=B$10,3))))</f>
        <v/>
      </c>
      <c r="BF84" s="114" t="str">
        <f aca="false">IF(B84&lt;&gt;"",IFERROR(IF((SUMIF(D$20:AI$20, "CLO8", D84:AI84)/AO$13)=0,"",(SUMIF(D$20:AI$20, "CLO8", D84:AI84)/AO$13)),""),"")</f>
        <v/>
      </c>
      <c r="BG84" s="115" t="str">
        <f aca="false">IF(BF84="","",IF(BF84&gt;=B$10,"Y","N"))</f>
        <v/>
      </c>
      <c r="BH84" s="115" t="str">
        <f aca="false">IF(BG84="","",IF(BG84&lt;50%,1,IF(AND(BG84&gt;=50%,BG84&lt;B$10),2,IF(BG84&gt;=B$10,3))))</f>
        <v/>
      </c>
      <c r="BI84" s="114" t="str">
        <f aca="false">IF(B84&lt;&gt;"",IFERROR(IF((SUMIF(D$20:AI$20, "CLO9", D84:AI84)/AO$14)=0,"",(SUMIF(D$20:AI$20, "CLO9", D84:AI84)/AO$14)),""),"")</f>
        <v/>
      </c>
      <c r="BJ84" s="115" t="str">
        <f aca="false">IF(BI84="","",IF(BI84&gt;=B$10,"Y","N"))</f>
        <v/>
      </c>
      <c r="BK84" s="115" t="str">
        <f aca="false">IF(BJ84="","",IF(BJ84&lt;50%,1,IF(AND(BJ84&gt;=50%,BJ84&lt;B$10),2,IF(BJ84&gt;=B$10,3))))</f>
        <v/>
      </c>
      <c r="BL84" s="114" t="str">
        <f aca="false">IF(B84&lt;&gt;"",IFERROR(IF((SUMIF(D$20:AI$20,"CLO10",D84:AI84)/AO$15)=0,"",(SUMIF(D$20:AI$20,"CLO10",D84:AI84)/AO$15)),""),"")</f>
        <v/>
      </c>
      <c r="BM84" s="115" t="str">
        <f aca="false">IF(BL84="","",IF(BL84&gt;=B$10,"Y","N"))</f>
        <v/>
      </c>
      <c r="BN84" s="115" t="str">
        <f aca="false">IF(BM84="","",IF(BM84&lt;50%,1,IF(AND(BM84&gt;=50%,BM84&lt;B$10),2,IF(BM84&gt;=B$10,3))))</f>
        <v/>
      </c>
      <c r="BO84" s="8"/>
      <c r="BP84" s="8"/>
    </row>
    <row r="85" customFormat="false" ht="15.75" hidden="false" customHeight="true" outlineLevel="0" collapsed="false">
      <c r="A85" s="183" t="str">
        <f aca="false">IF(B$6="LECTURE",IF('Database (LECTURE-RES-PRAC)'!A80="","",'Database (LECTURE-RES-PRAC)'!A80),"")</f>
        <v/>
      </c>
      <c r="B85" s="184" t="str">
        <f aca="false">IF(B$6="LECTURE",IF('Database (LECTURE-RES-PRAC)'!B80="","",'Database (LECTURE-RES-PRAC)'!B80),"")</f>
        <v/>
      </c>
      <c r="C85" s="183" t="str">
        <f aca="false">IF(B85&lt;&gt;"",'Database (LECTURE-RES-PRAC)'!C80,"")</f>
        <v/>
      </c>
      <c r="D85" s="117"/>
      <c r="E85" s="52"/>
      <c r="F85" s="52"/>
      <c r="G85" s="52"/>
      <c r="H85" s="52"/>
      <c r="I85" s="52"/>
      <c r="J85" s="52"/>
      <c r="K85" s="52"/>
      <c r="L85" s="52"/>
      <c r="M85" s="52"/>
      <c r="N85" s="181" t="str">
        <f aca="false">IF(B85&lt;&gt;"",SUM(D85:M85),"")</f>
        <v/>
      </c>
      <c r="O85" s="52"/>
      <c r="P85" s="52"/>
      <c r="Q85" s="52"/>
      <c r="R85" s="52"/>
      <c r="S85" s="52"/>
      <c r="T85" s="52"/>
      <c r="U85" s="52"/>
      <c r="V85" s="52"/>
      <c r="W85" s="52"/>
      <c r="X85" s="52"/>
      <c r="Y85" s="181" t="str">
        <f aca="false">IF(B85&lt;&gt;"",SUM(O85:X85),"")</f>
        <v/>
      </c>
      <c r="Z85" s="52"/>
      <c r="AA85" s="52"/>
      <c r="AB85" s="52"/>
      <c r="AC85" s="52"/>
      <c r="AD85" s="52"/>
      <c r="AE85" s="52"/>
      <c r="AF85" s="52"/>
      <c r="AG85" s="52"/>
      <c r="AH85" s="52"/>
      <c r="AI85" s="52"/>
      <c r="AJ85" s="182" t="str">
        <f aca="false">IF(B85&lt;&gt;"",SUM(Z85:AI85),"")</f>
        <v/>
      </c>
      <c r="AK85" s="185" t="str">
        <f aca="false">IF(B85&lt;&gt;"",IFERROR(IF((SUMIF(D$20:AI$20, "CLO1", D85:AI85)/AO$6)=0,"",(SUMIF(D$20:AI$20, "CLO1", D85:AI85)/AO$6)),""),"")</f>
        <v/>
      </c>
      <c r="AL85" s="115" t="str">
        <f aca="false">IF(AK85="","",IF(AK85&gt;=B$10,"Y","N"))</f>
        <v/>
      </c>
      <c r="AM85" s="115" t="str">
        <f aca="false">IF(AK85="","",IF(AK85&lt;50%,1,IF(AND(AK85&gt;=50%,AK85&lt;B$10),2,IF(AK85&gt;=B$10,3))))</f>
        <v/>
      </c>
      <c r="AN85" s="185" t="str">
        <f aca="false">IF(B85&lt;&gt;"",IFERROR(IF((SUMIF(D$20:AI$20, "CLO2", D85:AI85)/AO$7)=0,"",(SUMIF(D$20:AI$20, "CLO2", D85:AI85)/AO$7)),""),"")</f>
        <v/>
      </c>
      <c r="AO85" s="115" t="str">
        <f aca="false">IF(AN85="","",IF(AN85&gt;=B$10,"Y","N"))</f>
        <v/>
      </c>
      <c r="AP85" s="115" t="str">
        <f aca="false">IF(AN85="","",IF(AN85&lt;50%,1,IF(AND(AN85&gt;=50%,AN85&lt;B$10),2,IF(AN85&gt;=B$10,3))))</f>
        <v/>
      </c>
      <c r="AQ85" s="185" t="str">
        <f aca="false">IF(B85&lt;&gt;"",IFERROR(IF((SUMIF(D$20:AI$20, "CLO3", D85:AI85)/AO$8)=0,"",(SUMIF(D$20:AI$20, "CLO3", D85:AI85)/AO$8)),""),"")</f>
        <v/>
      </c>
      <c r="AR85" s="115" t="str">
        <f aca="false">IF(AQ85="","",IF(AQ85&gt;=B$10,"Y","N"))</f>
        <v/>
      </c>
      <c r="AS85" s="115" t="str">
        <f aca="false">IF(AQ85="","",IF(AQ85&lt;50%,1,IF(AND(AQ85&gt;=50%,AQ85&lt;B$10),2,IF(AQ85&gt;=B$10,3))))</f>
        <v/>
      </c>
      <c r="AT85" s="185" t="str">
        <f aca="false">IF(B85&lt;&gt;"",IFERROR(IF((SUMIF(D$20:AI$20, "CLO4", D85:AI85)/AO$9)=0,"",(SUMIF(D$20:AI$20, "CLO4", D85:AI85)/AO$9)),""),"")</f>
        <v/>
      </c>
      <c r="AU85" s="115" t="str">
        <f aca="false">IF(AT85="","",IF(AT85&gt;=B$10,"Y","N"))</f>
        <v/>
      </c>
      <c r="AV85" s="115" t="str">
        <f aca="false">IF(AT85="","",IF(AT85&lt;50%,1,IF(AND(AT85&gt;=50%,AT85&lt;B$10),2,IF(AT85&gt;=B$10,3))))</f>
        <v/>
      </c>
      <c r="AW85" s="185" t="str">
        <f aca="false">IF(B85&lt;&gt;"",IFERROR(IF((SUMIF(D$20:AI$20, "CLO5", D85:AI85)/AO$10)=0,"",(SUMIF(D$20:AI$20, "CLO5", D85:AI85)/AO$10)),""),"")</f>
        <v/>
      </c>
      <c r="AX85" s="115" t="str">
        <f aca="false">IF(AW85="","",IF(AW85&gt;=B$10,"Y","N"))</f>
        <v/>
      </c>
      <c r="AY85" s="115" t="str">
        <f aca="false">IF(AW85="","",IF(AW85&lt;50%,1,IF(AND(AW85&gt;=50%,AW85&lt;B$10),2,IF(AW85&gt;=B$10,3))))</f>
        <v/>
      </c>
      <c r="AZ85" s="114" t="str">
        <f aca="false">IF(B85&lt;&gt;"",IFERROR(IF((SUMIF(D$20:AI$20, "CLO6", D85:AI85)/AO$11)=0,"",(SUMIF(D$20:AI$20, "CLO6", D85:AI85)/AO$11)),""),"")</f>
        <v/>
      </c>
      <c r="BA85" s="115" t="str">
        <f aca="false">IF(AZ85="","",IF(AZ85&gt;=B$10,"Y","N"))</f>
        <v/>
      </c>
      <c r="BB85" s="115" t="str">
        <f aca="false">IF(BA85="","",IF(BA85&lt;50%,1,IF(AND(BA85&gt;=50%,BA85&lt;B$10),2,IF(BA85&gt;=B$10,3))))</f>
        <v/>
      </c>
      <c r="BC85" s="114" t="str">
        <f aca="false">IF(B85&lt;&gt;"",IFERROR(IF((SUMIF(D$20:AI$20, "CLO7", D85:AI85)/AO$12)=0,"",(SUMIF(D$20:AI$20, "CLO7", D85:AI85)/AO$12)),""),"")</f>
        <v/>
      </c>
      <c r="BD85" s="115" t="str">
        <f aca="false">IF(BC85="","",IF(BC85&gt;=B$10,"Y","N"))</f>
        <v/>
      </c>
      <c r="BE85" s="115" t="str">
        <f aca="false">IF(BD85="","",IF(BD85&lt;50%,1,IF(AND(BD85&gt;=50%,BD85&lt;B$10),2,IF(BD85&gt;=B$10,3))))</f>
        <v/>
      </c>
      <c r="BF85" s="114" t="str">
        <f aca="false">IF(B85&lt;&gt;"",IFERROR(IF((SUMIF(D$20:AI$20, "CLO8", D85:AI85)/AO$13)=0,"",(SUMIF(D$20:AI$20, "CLO8", D85:AI85)/AO$13)),""),"")</f>
        <v/>
      </c>
      <c r="BG85" s="115" t="str">
        <f aca="false">IF(BF85="","",IF(BF85&gt;=B$10,"Y","N"))</f>
        <v/>
      </c>
      <c r="BH85" s="115" t="str">
        <f aca="false">IF(BG85="","",IF(BG85&lt;50%,1,IF(AND(BG85&gt;=50%,BG85&lt;B$10),2,IF(BG85&gt;=B$10,3))))</f>
        <v/>
      </c>
      <c r="BI85" s="114" t="str">
        <f aca="false">IF(B85&lt;&gt;"",IFERROR(IF((SUMIF(D$20:AI$20, "CLO9", D85:AI85)/AO$14)=0,"",(SUMIF(D$20:AI$20, "CLO9", D85:AI85)/AO$14)),""),"")</f>
        <v/>
      </c>
      <c r="BJ85" s="115" t="str">
        <f aca="false">IF(BI85="","",IF(BI85&gt;=B$10,"Y","N"))</f>
        <v/>
      </c>
      <c r="BK85" s="115" t="str">
        <f aca="false">IF(BJ85="","",IF(BJ85&lt;50%,1,IF(AND(BJ85&gt;=50%,BJ85&lt;B$10),2,IF(BJ85&gt;=B$10,3))))</f>
        <v/>
      </c>
      <c r="BL85" s="114" t="str">
        <f aca="false">IF(B85&lt;&gt;"",IFERROR(IF((SUMIF(D$20:AI$20,"CLO10",D85:AI85)/AO$15)=0,"",(SUMIF(D$20:AI$20,"CLO10",D85:AI85)/AO$15)),""),"")</f>
        <v/>
      </c>
      <c r="BM85" s="115" t="str">
        <f aca="false">IF(BL85="","",IF(BL85&gt;=B$10,"Y","N"))</f>
        <v/>
      </c>
      <c r="BN85" s="115" t="str">
        <f aca="false">IF(BM85="","",IF(BM85&lt;50%,1,IF(AND(BM85&gt;=50%,BM85&lt;B$10),2,IF(BM85&gt;=B$10,3))))</f>
        <v/>
      </c>
      <c r="BO85" s="8"/>
      <c r="BP85" s="8"/>
    </row>
    <row r="86" customFormat="false" ht="15.75" hidden="false" customHeight="true" outlineLevel="0" collapsed="false">
      <c r="A86" s="183" t="str">
        <f aca="false">IF(B$6="LECTURE",IF('Database (LECTURE-RES-PRAC)'!A81="","",'Database (LECTURE-RES-PRAC)'!A81),"")</f>
        <v/>
      </c>
      <c r="B86" s="184" t="str">
        <f aca="false">IF(B$6="LECTURE",IF('Database (LECTURE-RES-PRAC)'!B81="","",'Database (LECTURE-RES-PRAC)'!B81),"")</f>
        <v/>
      </c>
      <c r="C86" s="183" t="str">
        <f aca="false">IF(B86&lt;&gt;"",'Database (LECTURE-RES-PRAC)'!C81,"")</f>
        <v/>
      </c>
      <c r="D86" s="117"/>
      <c r="E86" s="52"/>
      <c r="F86" s="52"/>
      <c r="G86" s="52"/>
      <c r="H86" s="52"/>
      <c r="I86" s="52"/>
      <c r="J86" s="52"/>
      <c r="K86" s="52"/>
      <c r="L86" s="52"/>
      <c r="M86" s="52"/>
      <c r="N86" s="181" t="str">
        <f aca="false">IF(B86&lt;&gt;"",SUM(D86:M86),"")</f>
        <v/>
      </c>
      <c r="O86" s="52"/>
      <c r="P86" s="52"/>
      <c r="Q86" s="52"/>
      <c r="R86" s="52"/>
      <c r="S86" s="52"/>
      <c r="T86" s="52"/>
      <c r="U86" s="52"/>
      <c r="V86" s="52"/>
      <c r="W86" s="52"/>
      <c r="X86" s="52"/>
      <c r="Y86" s="181" t="str">
        <f aca="false">IF(B86&lt;&gt;"",SUM(O86:X86),"")</f>
        <v/>
      </c>
      <c r="Z86" s="52"/>
      <c r="AA86" s="52"/>
      <c r="AB86" s="52"/>
      <c r="AC86" s="52"/>
      <c r="AD86" s="52"/>
      <c r="AE86" s="52"/>
      <c r="AF86" s="52"/>
      <c r="AG86" s="52"/>
      <c r="AH86" s="52"/>
      <c r="AI86" s="52"/>
      <c r="AJ86" s="182" t="str">
        <f aca="false">IF(B86&lt;&gt;"",SUM(Z86:AI86),"")</f>
        <v/>
      </c>
      <c r="AK86" s="185" t="str">
        <f aca="false">IF(B86&lt;&gt;"",IFERROR(IF((SUMIF(D$20:AI$20, "CLO1", D86:AI86)/AO$6)=0,"",(SUMIF(D$20:AI$20, "CLO1", D86:AI86)/AO$6)),""),"")</f>
        <v/>
      </c>
      <c r="AL86" s="115" t="str">
        <f aca="false">IF(AK86="","",IF(AK86&gt;=B$10,"Y","N"))</f>
        <v/>
      </c>
      <c r="AM86" s="115" t="str">
        <f aca="false">IF(AK86="","",IF(AK86&lt;50%,1,IF(AND(AK86&gt;=50%,AK86&lt;B$10),2,IF(AK86&gt;=B$10,3))))</f>
        <v/>
      </c>
      <c r="AN86" s="185" t="str">
        <f aca="false">IF(B86&lt;&gt;"",IFERROR(IF((SUMIF(D$20:AI$20, "CLO2", D86:AI86)/AO$7)=0,"",(SUMIF(D$20:AI$20, "CLO2", D86:AI86)/AO$7)),""),"")</f>
        <v/>
      </c>
      <c r="AO86" s="115" t="str">
        <f aca="false">IF(AN86="","",IF(AN86&gt;=B$10,"Y","N"))</f>
        <v/>
      </c>
      <c r="AP86" s="115" t="str">
        <f aca="false">IF(AN86="","",IF(AN86&lt;50%,1,IF(AND(AN86&gt;=50%,AN86&lt;B$10),2,IF(AN86&gt;=B$10,3))))</f>
        <v/>
      </c>
      <c r="AQ86" s="185" t="str">
        <f aca="false">IF(B86&lt;&gt;"",IFERROR(IF((SUMIF(D$20:AI$20, "CLO3", D86:AI86)/AO$8)=0,"",(SUMIF(D$20:AI$20, "CLO3", D86:AI86)/AO$8)),""),"")</f>
        <v/>
      </c>
      <c r="AR86" s="115" t="str">
        <f aca="false">IF(AQ86="","",IF(AQ86&gt;=B$10,"Y","N"))</f>
        <v/>
      </c>
      <c r="AS86" s="115" t="str">
        <f aca="false">IF(AQ86="","",IF(AQ86&lt;50%,1,IF(AND(AQ86&gt;=50%,AQ86&lt;B$10),2,IF(AQ86&gt;=B$10,3))))</f>
        <v/>
      </c>
      <c r="AT86" s="185" t="str">
        <f aca="false">IF(B86&lt;&gt;"",IFERROR(IF((SUMIF(D$20:AI$20, "CLO4", D86:AI86)/AO$9)=0,"",(SUMIF(D$20:AI$20, "CLO4", D86:AI86)/AO$9)),""),"")</f>
        <v/>
      </c>
      <c r="AU86" s="115" t="str">
        <f aca="false">IF(AT86="","",IF(AT86&gt;=B$10,"Y","N"))</f>
        <v/>
      </c>
      <c r="AV86" s="115" t="str">
        <f aca="false">IF(AT86="","",IF(AT86&lt;50%,1,IF(AND(AT86&gt;=50%,AT86&lt;B$10),2,IF(AT86&gt;=B$10,3))))</f>
        <v/>
      </c>
      <c r="AW86" s="185" t="str">
        <f aca="false">IF(B86&lt;&gt;"",IFERROR(IF((SUMIF(D$20:AI$20, "CLO5", D86:AI86)/AO$10)=0,"",(SUMIF(D$20:AI$20, "CLO5", D86:AI86)/AO$10)),""),"")</f>
        <v/>
      </c>
      <c r="AX86" s="115" t="str">
        <f aca="false">IF(AW86="","",IF(AW86&gt;=B$10,"Y","N"))</f>
        <v/>
      </c>
      <c r="AY86" s="115" t="str">
        <f aca="false">IF(AW86="","",IF(AW86&lt;50%,1,IF(AND(AW86&gt;=50%,AW86&lt;B$10),2,IF(AW86&gt;=B$10,3))))</f>
        <v/>
      </c>
      <c r="AZ86" s="114" t="str">
        <f aca="false">IF(B86&lt;&gt;"",IFERROR(IF((SUMIF(D$20:AI$20, "CLO6", D86:AI86)/AO$11)=0,"",(SUMIF(D$20:AI$20, "CLO6", D86:AI86)/AO$11)),""),"")</f>
        <v/>
      </c>
      <c r="BA86" s="115" t="str">
        <f aca="false">IF(AZ86="","",IF(AZ86&gt;=B$10,"Y","N"))</f>
        <v/>
      </c>
      <c r="BB86" s="115" t="str">
        <f aca="false">IF(BA86="","",IF(BA86&lt;50%,1,IF(AND(BA86&gt;=50%,BA86&lt;B$10),2,IF(BA86&gt;=B$10,3))))</f>
        <v/>
      </c>
      <c r="BC86" s="114" t="str">
        <f aca="false">IF(B86&lt;&gt;"",IFERROR(IF((SUMIF(D$20:AI$20, "CLO7", D86:AI86)/AO$12)=0,"",(SUMIF(D$20:AI$20, "CLO7", D86:AI86)/AO$12)),""),"")</f>
        <v/>
      </c>
      <c r="BD86" s="115" t="str">
        <f aca="false">IF(BC86="","",IF(BC86&gt;=B$10,"Y","N"))</f>
        <v/>
      </c>
      <c r="BE86" s="115" t="str">
        <f aca="false">IF(BD86="","",IF(BD86&lt;50%,1,IF(AND(BD86&gt;=50%,BD86&lt;B$10),2,IF(BD86&gt;=B$10,3))))</f>
        <v/>
      </c>
      <c r="BF86" s="114" t="str">
        <f aca="false">IF(B86&lt;&gt;"",IFERROR(IF((SUMIF(D$20:AI$20, "CLO8", D86:AI86)/AO$13)=0,"",(SUMIF(D$20:AI$20, "CLO8", D86:AI86)/AO$13)),""),"")</f>
        <v/>
      </c>
      <c r="BG86" s="115" t="str">
        <f aca="false">IF(BF86="","",IF(BF86&gt;=B$10,"Y","N"))</f>
        <v/>
      </c>
      <c r="BH86" s="115" t="str">
        <f aca="false">IF(BG86="","",IF(BG86&lt;50%,1,IF(AND(BG86&gt;=50%,BG86&lt;B$10),2,IF(BG86&gt;=B$10,3))))</f>
        <v/>
      </c>
      <c r="BI86" s="114" t="str">
        <f aca="false">IF(B86&lt;&gt;"",IFERROR(IF((SUMIF(D$20:AI$20, "CLO9", D86:AI86)/AO$14)=0,"",(SUMIF(D$20:AI$20, "CLO9", D86:AI86)/AO$14)),""),"")</f>
        <v/>
      </c>
      <c r="BJ86" s="115" t="str">
        <f aca="false">IF(BI86="","",IF(BI86&gt;=B$10,"Y","N"))</f>
        <v/>
      </c>
      <c r="BK86" s="115" t="str">
        <f aca="false">IF(BJ86="","",IF(BJ86&lt;50%,1,IF(AND(BJ86&gt;=50%,BJ86&lt;B$10),2,IF(BJ86&gt;=B$10,3))))</f>
        <v/>
      </c>
      <c r="BL86" s="114" t="str">
        <f aca="false">IF(B86&lt;&gt;"",IFERROR(IF((SUMIF(D$20:AI$20,"CLO10",D86:AI86)/AO$15)=0,"",(SUMIF(D$20:AI$20,"CLO10",D86:AI86)/AO$15)),""),"")</f>
        <v/>
      </c>
      <c r="BM86" s="115" t="str">
        <f aca="false">IF(BL86="","",IF(BL86&gt;=B$10,"Y","N"))</f>
        <v/>
      </c>
      <c r="BN86" s="115" t="str">
        <f aca="false">IF(BM86="","",IF(BM86&lt;50%,1,IF(AND(BM86&gt;=50%,BM86&lt;B$10),2,IF(BM86&gt;=B$10,3))))</f>
        <v/>
      </c>
      <c r="BO86" s="8"/>
      <c r="BP86" s="8"/>
    </row>
    <row r="87" customFormat="false" ht="15.75" hidden="false" customHeight="true" outlineLevel="0" collapsed="false">
      <c r="A87" s="183" t="str">
        <f aca="false">IF(B$6="LECTURE",IF('Database (LECTURE-RES-PRAC)'!A82="","",'Database (LECTURE-RES-PRAC)'!A82),"")</f>
        <v/>
      </c>
      <c r="B87" s="184" t="str">
        <f aca="false">IF(B$6="LECTURE",IF('Database (LECTURE-RES-PRAC)'!B82="","",'Database (LECTURE-RES-PRAC)'!B82),"")</f>
        <v/>
      </c>
      <c r="C87" s="183" t="str">
        <f aca="false">IF(B87&lt;&gt;"",'Database (LECTURE-RES-PRAC)'!C82,"")</f>
        <v/>
      </c>
      <c r="D87" s="117"/>
      <c r="E87" s="52"/>
      <c r="F87" s="52"/>
      <c r="G87" s="52"/>
      <c r="H87" s="52"/>
      <c r="I87" s="52"/>
      <c r="J87" s="52"/>
      <c r="K87" s="52"/>
      <c r="L87" s="52"/>
      <c r="M87" s="52"/>
      <c r="N87" s="181" t="str">
        <f aca="false">IF(B87&lt;&gt;"",SUM(D87:M87),"")</f>
        <v/>
      </c>
      <c r="O87" s="52"/>
      <c r="P87" s="52"/>
      <c r="Q87" s="52"/>
      <c r="R87" s="52"/>
      <c r="S87" s="52"/>
      <c r="T87" s="52"/>
      <c r="U87" s="52"/>
      <c r="V87" s="52"/>
      <c r="W87" s="52"/>
      <c r="X87" s="52"/>
      <c r="Y87" s="181" t="str">
        <f aca="false">IF(B87&lt;&gt;"",SUM(O87:X87),"")</f>
        <v/>
      </c>
      <c r="Z87" s="52"/>
      <c r="AA87" s="52"/>
      <c r="AB87" s="52"/>
      <c r="AC87" s="52"/>
      <c r="AD87" s="52"/>
      <c r="AE87" s="52"/>
      <c r="AF87" s="52"/>
      <c r="AG87" s="52"/>
      <c r="AH87" s="52"/>
      <c r="AI87" s="52"/>
      <c r="AJ87" s="182" t="str">
        <f aca="false">IF(B87&lt;&gt;"",SUM(Z87:AI87),"")</f>
        <v/>
      </c>
      <c r="AK87" s="185" t="str">
        <f aca="false">IF(B87&lt;&gt;"",IFERROR(IF((SUMIF(D$20:AI$20, "CLO1", D87:AI87)/AO$6)=0,"",(SUMIF(D$20:AI$20, "CLO1", D87:AI87)/AO$6)),""),"")</f>
        <v/>
      </c>
      <c r="AL87" s="115" t="str">
        <f aca="false">IF(AK87="","",IF(AK87&gt;=B$10,"Y","N"))</f>
        <v/>
      </c>
      <c r="AM87" s="115" t="str">
        <f aca="false">IF(AK87="","",IF(AK87&lt;50%,1,IF(AND(AK87&gt;=50%,AK87&lt;B$10),2,IF(AK87&gt;=B$10,3))))</f>
        <v/>
      </c>
      <c r="AN87" s="185" t="str">
        <f aca="false">IF(B87&lt;&gt;"",IFERROR(IF((SUMIF(D$20:AI$20, "CLO2", D87:AI87)/AO$7)=0,"",(SUMIF(D$20:AI$20, "CLO2", D87:AI87)/AO$7)),""),"")</f>
        <v/>
      </c>
      <c r="AO87" s="115" t="str">
        <f aca="false">IF(AN87="","",IF(AN87&gt;=B$10,"Y","N"))</f>
        <v/>
      </c>
      <c r="AP87" s="115" t="str">
        <f aca="false">IF(AN87="","",IF(AN87&lt;50%,1,IF(AND(AN87&gt;=50%,AN87&lt;B$10),2,IF(AN87&gt;=B$10,3))))</f>
        <v/>
      </c>
      <c r="AQ87" s="185" t="str">
        <f aca="false">IF(B87&lt;&gt;"",IFERROR(IF((SUMIF(D$20:AI$20, "CLO3", D87:AI87)/AO$8)=0,"",(SUMIF(D$20:AI$20, "CLO3", D87:AI87)/AO$8)),""),"")</f>
        <v/>
      </c>
      <c r="AR87" s="115" t="str">
        <f aca="false">IF(AQ87="","",IF(AQ87&gt;=B$10,"Y","N"))</f>
        <v/>
      </c>
      <c r="AS87" s="115" t="str">
        <f aca="false">IF(AQ87="","",IF(AQ87&lt;50%,1,IF(AND(AQ87&gt;=50%,AQ87&lt;B$10),2,IF(AQ87&gt;=B$10,3))))</f>
        <v/>
      </c>
      <c r="AT87" s="185" t="str">
        <f aca="false">IF(B87&lt;&gt;"",IFERROR(IF((SUMIF(D$20:AI$20, "CLO4", D87:AI87)/AO$9)=0,"",(SUMIF(D$20:AI$20, "CLO4", D87:AI87)/AO$9)),""),"")</f>
        <v/>
      </c>
      <c r="AU87" s="115" t="str">
        <f aca="false">IF(AT87="","",IF(AT87&gt;=B$10,"Y","N"))</f>
        <v/>
      </c>
      <c r="AV87" s="115" t="str">
        <f aca="false">IF(AT87="","",IF(AT87&lt;50%,1,IF(AND(AT87&gt;=50%,AT87&lt;B$10),2,IF(AT87&gt;=B$10,3))))</f>
        <v/>
      </c>
      <c r="AW87" s="185" t="str">
        <f aca="false">IF(B87&lt;&gt;"",IFERROR(IF((SUMIF(D$20:AI$20, "CLO5", D87:AI87)/AO$10)=0,"",(SUMIF(D$20:AI$20, "CLO5", D87:AI87)/AO$10)),""),"")</f>
        <v/>
      </c>
      <c r="AX87" s="115" t="str">
        <f aca="false">IF(AW87="","",IF(AW87&gt;=B$10,"Y","N"))</f>
        <v/>
      </c>
      <c r="AY87" s="115" t="str">
        <f aca="false">IF(AW87="","",IF(AW87&lt;50%,1,IF(AND(AW87&gt;=50%,AW87&lt;B$10),2,IF(AW87&gt;=B$10,3))))</f>
        <v/>
      </c>
      <c r="AZ87" s="114" t="str">
        <f aca="false">IF(B87&lt;&gt;"",IFERROR(IF((SUMIF(D$20:AI$20, "CLO6", D87:AI87)/AO$11)=0,"",(SUMIF(D$20:AI$20, "CLO6", D87:AI87)/AO$11)),""),"")</f>
        <v/>
      </c>
      <c r="BA87" s="115" t="str">
        <f aca="false">IF(AZ87="","",IF(AZ87&gt;=B$10,"Y","N"))</f>
        <v/>
      </c>
      <c r="BB87" s="115" t="str">
        <f aca="false">IF(BA87="","",IF(BA87&lt;50%,1,IF(AND(BA87&gt;=50%,BA87&lt;B$10),2,IF(BA87&gt;=B$10,3))))</f>
        <v/>
      </c>
      <c r="BC87" s="114" t="str">
        <f aca="false">IF(B87&lt;&gt;"",IFERROR(IF((SUMIF(D$20:AI$20, "CLO7", D87:AI87)/AO$12)=0,"",(SUMIF(D$20:AI$20, "CLO7", D87:AI87)/AO$12)),""),"")</f>
        <v/>
      </c>
      <c r="BD87" s="115" t="str">
        <f aca="false">IF(BC87="","",IF(BC87&gt;=B$10,"Y","N"))</f>
        <v/>
      </c>
      <c r="BE87" s="115" t="str">
        <f aca="false">IF(BD87="","",IF(BD87&lt;50%,1,IF(AND(BD87&gt;=50%,BD87&lt;B$10),2,IF(BD87&gt;=B$10,3))))</f>
        <v/>
      </c>
      <c r="BF87" s="114" t="str">
        <f aca="false">IF(B87&lt;&gt;"",IFERROR(IF((SUMIF(D$20:AI$20, "CLO8", D87:AI87)/AO$13)=0,"",(SUMIF(D$20:AI$20, "CLO8", D87:AI87)/AO$13)),""),"")</f>
        <v/>
      </c>
      <c r="BG87" s="115" t="str">
        <f aca="false">IF(BF87="","",IF(BF87&gt;=B$10,"Y","N"))</f>
        <v/>
      </c>
      <c r="BH87" s="115" t="str">
        <f aca="false">IF(BG87="","",IF(BG87&lt;50%,1,IF(AND(BG87&gt;=50%,BG87&lt;B$10),2,IF(BG87&gt;=B$10,3))))</f>
        <v/>
      </c>
      <c r="BI87" s="114" t="str">
        <f aca="false">IF(B87&lt;&gt;"",IFERROR(IF((SUMIF(D$20:AI$20, "CLO9", D87:AI87)/AO$14)=0,"",(SUMIF(D$20:AI$20, "CLO9", D87:AI87)/AO$14)),""),"")</f>
        <v/>
      </c>
      <c r="BJ87" s="115" t="str">
        <f aca="false">IF(BI87="","",IF(BI87&gt;=B$10,"Y","N"))</f>
        <v/>
      </c>
      <c r="BK87" s="115" t="str">
        <f aca="false">IF(BJ87="","",IF(BJ87&lt;50%,1,IF(AND(BJ87&gt;=50%,BJ87&lt;B$10),2,IF(BJ87&gt;=B$10,3))))</f>
        <v/>
      </c>
      <c r="BL87" s="114" t="str">
        <f aca="false">IF(B87&lt;&gt;"",IFERROR(IF((SUMIF(D$20:AI$20,"CLO10",D87:AI87)/AO$15)=0,"",(SUMIF(D$20:AI$20,"CLO10",D87:AI87)/AO$15)),""),"")</f>
        <v/>
      </c>
      <c r="BM87" s="115" t="str">
        <f aca="false">IF(BL87="","",IF(BL87&gt;=B$10,"Y","N"))</f>
        <v/>
      </c>
      <c r="BN87" s="115" t="str">
        <f aca="false">IF(BM87="","",IF(BM87&lt;50%,1,IF(AND(BM87&gt;=50%,BM87&lt;B$10),2,IF(BM87&gt;=B$10,3))))</f>
        <v/>
      </c>
      <c r="BO87" s="8"/>
      <c r="BP87" s="8"/>
    </row>
    <row r="88" customFormat="false" ht="15.75" hidden="false" customHeight="true" outlineLevel="0" collapsed="false">
      <c r="A88" s="183" t="str">
        <f aca="false">IF(B$6="LECTURE",IF('Database (LECTURE-RES-PRAC)'!A83="","",'Database (LECTURE-RES-PRAC)'!A83),"")</f>
        <v/>
      </c>
      <c r="B88" s="184" t="str">
        <f aca="false">IF(B$6="LECTURE",IF('Database (LECTURE-RES-PRAC)'!B83="","",'Database (LECTURE-RES-PRAC)'!B83),"")</f>
        <v/>
      </c>
      <c r="C88" s="183" t="str">
        <f aca="false">IF(B88&lt;&gt;"",'Database (LECTURE-RES-PRAC)'!C83,"")</f>
        <v/>
      </c>
      <c r="D88" s="117"/>
      <c r="E88" s="52"/>
      <c r="F88" s="52"/>
      <c r="G88" s="52"/>
      <c r="H88" s="52"/>
      <c r="I88" s="52"/>
      <c r="J88" s="52"/>
      <c r="K88" s="52"/>
      <c r="L88" s="52"/>
      <c r="M88" s="52"/>
      <c r="N88" s="181" t="str">
        <f aca="false">IF(B88&lt;&gt;"",SUM(D88:M88),"")</f>
        <v/>
      </c>
      <c r="O88" s="52"/>
      <c r="P88" s="52"/>
      <c r="Q88" s="52"/>
      <c r="R88" s="52"/>
      <c r="S88" s="52"/>
      <c r="T88" s="52"/>
      <c r="U88" s="52"/>
      <c r="V88" s="52"/>
      <c r="W88" s="52"/>
      <c r="X88" s="52"/>
      <c r="Y88" s="181" t="str">
        <f aca="false">IF(B88&lt;&gt;"",SUM(O88:X88),"")</f>
        <v/>
      </c>
      <c r="Z88" s="52"/>
      <c r="AA88" s="52"/>
      <c r="AB88" s="52"/>
      <c r="AC88" s="52"/>
      <c r="AD88" s="52"/>
      <c r="AE88" s="52"/>
      <c r="AF88" s="52"/>
      <c r="AG88" s="52"/>
      <c r="AH88" s="52"/>
      <c r="AI88" s="52"/>
      <c r="AJ88" s="182" t="str">
        <f aca="false">IF(B88&lt;&gt;"",SUM(Z88:AI88),"")</f>
        <v/>
      </c>
      <c r="AK88" s="185" t="str">
        <f aca="false">IF(B88&lt;&gt;"",IFERROR(IF((SUMIF(D$20:AI$20, "CLO1", D88:AI88)/AO$6)=0,"",(SUMIF(D$20:AI$20, "CLO1", D88:AI88)/AO$6)),""),"")</f>
        <v/>
      </c>
      <c r="AL88" s="115" t="str">
        <f aca="false">IF(AK88="","",IF(AK88&gt;=B$10,"Y","N"))</f>
        <v/>
      </c>
      <c r="AM88" s="115" t="str">
        <f aca="false">IF(AK88="","",IF(AK88&lt;50%,1,IF(AND(AK88&gt;=50%,AK88&lt;B$10),2,IF(AK88&gt;=B$10,3))))</f>
        <v/>
      </c>
      <c r="AN88" s="185" t="str">
        <f aca="false">IF(B88&lt;&gt;"",IFERROR(IF((SUMIF(D$20:AI$20, "CLO2", D88:AI88)/AO$7)=0,"",(SUMIF(D$20:AI$20, "CLO2", D88:AI88)/AO$7)),""),"")</f>
        <v/>
      </c>
      <c r="AO88" s="115" t="str">
        <f aca="false">IF(AN88="","",IF(AN88&gt;=B$10,"Y","N"))</f>
        <v/>
      </c>
      <c r="AP88" s="115" t="str">
        <f aca="false">IF(AN88="","",IF(AN88&lt;50%,1,IF(AND(AN88&gt;=50%,AN88&lt;B$10),2,IF(AN88&gt;=B$10,3))))</f>
        <v/>
      </c>
      <c r="AQ88" s="185" t="str">
        <f aca="false">IF(B88&lt;&gt;"",IFERROR(IF((SUMIF(D$20:AI$20, "CLO3", D88:AI88)/AO$8)=0,"",(SUMIF(D$20:AI$20, "CLO3", D88:AI88)/AO$8)),""),"")</f>
        <v/>
      </c>
      <c r="AR88" s="115" t="str">
        <f aca="false">IF(AQ88="","",IF(AQ88&gt;=B$10,"Y","N"))</f>
        <v/>
      </c>
      <c r="AS88" s="115" t="str">
        <f aca="false">IF(AQ88="","",IF(AQ88&lt;50%,1,IF(AND(AQ88&gt;=50%,AQ88&lt;B$10),2,IF(AQ88&gt;=B$10,3))))</f>
        <v/>
      </c>
      <c r="AT88" s="185" t="str">
        <f aca="false">IF(B88&lt;&gt;"",IFERROR(IF((SUMIF(D$20:AI$20, "CLO4", D88:AI88)/AO$9)=0,"",(SUMIF(D$20:AI$20, "CLO4", D88:AI88)/AO$9)),""),"")</f>
        <v/>
      </c>
      <c r="AU88" s="115" t="str">
        <f aca="false">IF(AT88="","",IF(AT88&gt;=B$10,"Y","N"))</f>
        <v/>
      </c>
      <c r="AV88" s="115" t="str">
        <f aca="false">IF(AT88="","",IF(AT88&lt;50%,1,IF(AND(AT88&gt;=50%,AT88&lt;B$10),2,IF(AT88&gt;=B$10,3))))</f>
        <v/>
      </c>
      <c r="AW88" s="185" t="str">
        <f aca="false">IF(B88&lt;&gt;"",IFERROR(IF((SUMIF(D$20:AI$20, "CLO5", D88:AI88)/AO$10)=0,"",(SUMIF(D$20:AI$20, "CLO5", D88:AI88)/AO$10)),""),"")</f>
        <v/>
      </c>
      <c r="AX88" s="115" t="str">
        <f aca="false">IF(AW88="","",IF(AW88&gt;=B$10,"Y","N"))</f>
        <v/>
      </c>
      <c r="AY88" s="115" t="str">
        <f aca="false">IF(AW88="","",IF(AW88&lt;50%,1,IF(AND(AW88&gt;=50%,AW88&lt;B$10),2,IF(AW88&gt;=B$10,3))))</f>
        <v/>
      </c>
      <c r="AZ88" s="114" t="str">
        <f aca="false">IF(B88&lt;&gt;"",IFERROR(IF((SUMIF(D$20:AI$20, "CLO6", D88:AI88)/AO$11)=0,"",(SUMIF(D$20:AI$20, "CLO6", D88:AI88)/AO$11)),""),"")</f>
        <v/>
      </c>
      <c r="BA88" s="115" t="str">
        <f aca="false">IF(AZ88="","",IF(AZ88&gt;=B$10,"Y","N"))</f>
        <v/>
      </c>
      <c r="BB88" s="115" t="str">
        <f aca="false">IF(BA88="","",IF(BA88&lt;50%,1,IF(AND(BA88&gt;=50%,BA88&lt;B$10),2,IF(BA88&gt;=B$10,3))))</f>
        <v/>
      </c>
      <c r="BC88" s="114" t="str">
        <f aca="false">IF(B88&lt;&gt;"",IFERROR(IF((SUMIF(D$20:AI$20, "CLO7", D88:AI88)/AO$12)=0,"",(SUMIF(D$20:AI$20, "CLO7", D88:AI88)/AO$12)),""),"")</f>
        <v/>
      </c>
      <c r="BD88" s="115" t="str">
        <f aca="false">IF(BC88="","",IF(BC88&gt;=B$10,"Y","N"))</f>
        <v/>
      </c>
      <c r="BE88" s="115" t="str">
        <f aca="false">IF(BD88="","",IF(BD88&lt;50%,1,IF(AND(BD88&gt;=50%,BD88&lt;B$10),2,IF(BD88&gt;=B$10,3))))</f>
        <v/>
      </c>
      <c r="BF88" s="114" t="str">
        <f aca="false">IF(B88&lt;&gt;"",IFERROR(IF((SUMIF(D$20:AI$20, "CLO8", D88:AI88)/AO$13)=0,"",(SUMIF(D$20:AI$20, "CLO8", D88:AI88)/AO$13)),""),"")</f>
        <v/>
      </c>
      <c r="BG88" s="115" t="str">
        <f aca="false">IF(BF88="","",IF(BF88&gt;=B$10,"Y","N"))</f>
        <v/>
      </c>
      <c r="BH88" s="115" t="str">
        <f aca="false">IF(BG88="","",IF(BG88&lt;50%,1,IF(AND(BG88&gt;=50%,BG88&lt;B$10),2,IF(BG88&gt;=B$10,3))))</f>
        <v/>
      </c>
      <c r="BI88" s="114" t="str">
        <f aca="false">IF(B88&lt;&gt;"",IFERROR(IF((SUMIF(D$20:AI$20, "CLO9", D88:AI88)/AO$14)=0,"",(SUMIF(D$20:AI$20, "CLO9", D88:AI88)/AO$14)),""),"")</f>
        <v/>
      </c>
      <c r="BJ88" s="115" t="str">
        <f aca="false">IF(BI88="","",IF(BI88&gt;=B$10,"Y","N"))</f>
        <v/>
      </c>
      <c r="BK88" s="115" t="str">
        <f aca="false">IF(BJ88="","",IF(BJ88&lt;50%,1,IF(AND(BJ88&gt;=50%,BJ88&lt;B$10),2,IF(BJ88&gt;=B$10,3))))</f>
        <v/>
      </c>
      <c r="BL88" s="114" t="str">
        <f aca="false">IF(B88&lt;&gt;"",IFERROR(IF((SUMIF(D$20:AI$20,"CLO10",D88:AI88)/AO$15)=0,"",(SUMIF(D$20:AI$20,"CLO10",D88:AI88)/AO$15)),""),"")</f>
        <v/>
      </c>
      <c r="BM88" s="115" t="str">
        <f aca="false">IF(BL88="","",IF(BL88&gt;=B$10,"Y","N"))</f>
        <v/>
      </c>
      <c r="BN88" s="115" t="str">
        <f aca="false">IF(BM88="","",IF(BM88&lt;50%,1,IF(AND(BM88&gt;=50%,BM88&lt;B$10),2,IF(BM88&gt;=B$10,3))))</f>
        <v/>
      </c>
      <c r="BO88" s="8"/>
      <c r="BP88" s="8"/>
    </row>
    <row r="89" customFormat="false" ht="15.75" hidden="false" customHeight="true" outlineLevel="0" collapsed="false">
      <c r="A89" s="183" t="str">
        <f aca="false">IF(B$6="LECTURE",IF('Database (LECTURE-RES-PRAC)'!A84="","",'Database (LECTURE-RES-PRAC)'!A84),"")</f>
        <v/>
      </c>
      <c r="B89" s="184" t="str">
        <f aca="false">IF(B$6="LECTURE",IF('Database (LECTURE-RES-PRAC)'!B84="","",'Database (LECTURE-RES-PRAC)'!B84),"")</f>
        <v/>
      </c>
      <c r="C89" s="183" t="str">
        <f aca="false">IF(B89&lt;&gt;"",'Database (LECTURE-RES-PRAC)'!C84,"")</f>
        <v/>
      </c>
      <c r="D89" s="117"/>
      <c r="E89" s="52"/>
      <c r="F89" s="52"/>
      <c r="G89" s="52"/>
      <c r="H89" s="52"/>
      <c r="I89" s="52"/>
      <c r="J89" s="52"/>
      <c r="K89" s="52"/>
      <c r="L89" s="52"/>
      <c r="M89" s="52"/>
      <c r="N89" s="181" t="str">
        <f aca="false">IF(B89&lt;&gt;"",SUM(D89:M89),"")</f>
        <v/>
      </c>
      <c r="O89" s="52"/>
      <c r="P89" s="52"/>
      <c r="Q89" s="52"/>
      <c r="R89" s="52"/>
      <c r="S89" s="52"/>
      <c r="T89" s="52"/>
      <c r="U89" s="52"/>
      <c r="V89" s="52"/>
      <c r="W89" s="52"/>
      <c r="X89" s="52"/>
      <c r="Y89" s="181" t="str">
        <f aca="false">IF(B89&lt;&gt;"",SUM(O89:X89),"")</f>
        <v/>
      </c>
      <c r="Z89" s="52"/>
      <c r="AA89" s="52"/>
      <c r="AB89" s="52"/>
      <c r="AC89" s="52"/>
      <c r="AD89" s="52"/>
      <c r="AE89" s="52"/>
      <c r="AF89" s="52"/>
      <c r="AG89" s="52"/>
      <c r="AH89" s="52"/>
      <c r="AI89" s="52"/>
      <c r="AJ89" s="182" t="str">
        <f aca="false">IF(B89&lt;&gt;"",SUM(Z89:AI89),"")</f>
        <v/>
      </c>
      <c r="AK89" s="185" t="str">
        <f aca="false">IF(B89&lt;&gt;"",IFERROR(IF((SUMIF(D$20:AI$20, "CLO1", D89:AI89)/AO$6)=0,"",(SUMIF(D$20:AI$20, "CLO1", D89:AI89)/AO$6)),""),"")</f>
        <v/>
      </c>
      <c r="AL89" s="115" t="str">
        <f aca="false">IF(AK89="","",IF(AK89&gt;=B$10,"Y","N"))</f>
        <v/>
      </c>
      <c r="AM89" s="115" t="str">
        <f aca="false">IF(AK89="","",IF(AK89&lt;50%,1,IF(AND(AK89&gt;=50%,AK89&lt;B$10),2,IF(AK89&gt;=B$10,3))))</f>
        <v/>
      </c>
      <c r="AN89" s="185" t="str">
        <f aca="false">IF(B89&lt;&gt;"",IFERROR(IF((SUMIF(D$20:AI$20, "CLO2", D89:AI89)/AO$7)=0,"",(SUMIF(D$20:AI$20, "CLO2", D89:AI89)/AO$7)),""),"")</f>
        <v/>
      </c>
      <c r="AO89" s="115" t="str">
        <f aca="false">IF(AN89="","",IF(AN89&gt;=B$10,"Y","N"))</f>
        <v/>
      </c>
      <c r="AP89" s="115" t="str">
        <f aca="false">IF(AN89="","",IF(AN89&lt;50%,1,IF(AND(AN89&gt;=50%,AN89&lt;B$10),2,IF(AN89&gt;=B$10,3))))</f>
        <v/>
      </c>
      <c r="AQ89" s="185" t="str">
        <f aca="false">IF(B89&lt;&gt;"",IFERROR(IF((SUMIF(D$20:AI$20, "CLO3", D89:AI89)/AO$8)=0,"",(SUMIF(D$20:AI$20, "CLO3", D89:AI89)/AO$8)),""),"")</f>
        <v/>
      </c>
      <c r="AR89" s="115" t="str">
        <f aca="false">IF(AQ89="","",IF(AQ89&gt;=B$10,"Y","N"))</f>
        <v/>
      </c>
      <c r="AS89" s="115" t="str">
        <f aca="false">IF(AQ89="","",IF(AQ89&lt;50%,1,IF(AND(AQ89&gt;=50%,AQ89&lt;B$10),2,IF(AQ89&gt;=B$10,3))))</f>
        <v/>
      </c>
      <c r="AT89" s="185" t="str">
        <f aca="false">IF(B89&lt;&gt;"",IFERROR(IF((SUMIF(D$20:AI$20, "CLO4", D89:AI89)/AO$9)=0,"",(SUMIF(D$20:AI$20, "CLO4", D89:AI89)/AO$9)),""),"")</f>
        <v/>
      </c>
      <c r="AU89" s="115" t="str">
        <f aca="false">IF(AT89="","",IF(AT89&gt;=B$10,"Y","N"))</f>
        <v/>
      </c>
      <c r="AV89" s="115" t="str">
        <f aca="false">IF(AT89="","",IF(AT89&lt;50%,1,IF(AND(AT89&gt;=50%,AT89&lt;B$10),2,IF(AT89&gt;=B$10,3))))</f>
        <v/>
      </c>
      <c r="AW89" s="185" t="str">
        <f aca="false">IF(B89&lt;&gt;"",IFERROR(IF((SUMIF(D$20:AI$20, "CLO5", D89:AI89)/AO$10)=0,"",(SUMIF(D$20:AI$20, "CLO5", D89:AI89)/AO$10)),""),"")</f>
        <v/>
      </c>
      <c r="AX89" s="115" t="str">
        <f aca="false">IF(AW89="","",IF(AW89&gt;=B$10,"Y","N"))</f>
        <v/>
      </c>
      <c r="AY89" s="115" t="str">
        <f aca="false">IF(AW89="","",IF(AW89&lt;50%,1,IF(AND(AW89&gt;=50%,AW89&lt;B$10),2,IF(AW89&gt;=B$10,3))))</f>
        <v/>
      </c>
      <c r="AZ89" s="114" t="str">
        <f aca="false">IF(B89&lt;&gt;"",IFERROR(IF((SUMIF(D$20:AI$20, "CLO6", D89:AI89)/AO$11)=0,"",(SUMIF(D$20:AI$20, "CLO6", D89:AI89)/AO$11)),""),"")</f>
        <v/>
      </c>
      <c r="BA89" s="115" t="str">
        <f aca="false">IF(AZ89="","",IF(AZ89&gt;=B$10,"Y","N"))</f>
        <v/>
      </c>
      <c r="BB89" s="115" t="str">
        <f aca="false">IF(BA89="","",IF(BA89&lt;50%,1,IF(AND(BA89&gt;=50%,BA89&lt;B$10),2,IF(BA89&gt;=B$10,3))))</f>
        <v/>
      </c>
      <c r="BC89" s="114" t="str">
        <f aca="false">IF(B89&lt;&gt;"",IFERROR(IF((SUMIF(D$20:AI$20, "CLO7", D89:AI89)/AO$12)=0,"",(SUMIF(D$20:AI$20, "CLO7", D89:AI89)/AO$12)),""),"")</f>
        <v/>
      </c>
      <c r="BD89" s="115" t="str">
        <f aca="false">IF(BC89="","",IF(BC89&gt;=B$10,"Y","N"))</f>
        <v/>
      </c>
      <c r="BE89" s="115" t="str">
        <f aca="false">IF(BD89="","",IF(BD89&lt;50%,1,IF(AND(BD89&gt;=50%,BD89&lt;B$10),2,IF(BD89&gt;=B$10,3))))</f>
        <v/>
      </c>
      <c r="BF89" s="114" t="str">
        <f aca="false">IF(B89&lt;&gt;"",IFERROR(IF((SUMIF(D$20:AI$20, "CLO8", D89:AI89)/AO$13)=0,"",(SUMIF(D$20:AI$20, "CLO8", D89:AI89)/AO$13)),""),"")</f>
        <v/>
      </c>
      <c r="BG89" s="115" t="str">
        <f aca="false">IF(BF89="","",IF(BF89&gt;=B$10,"Y","N"))</f>
        <v/>
      </c>
      <c r="BH89" s="115" t="str">
        <f aca="false">IF(BG89="","",IF(BG89&lt;50%,1,IF(AND(BG89&gt;=50%,BG89&lt;B$10),2,IF(BG89&gt;=B$10,3))))</f>
        <v/>
      </c>
      <c r="BI89" s="114" t="str">
        <f aca="false">IF(B89&lt;&gt;"",IFERROR(IF((SUMIF(D$20:AI$20, "CLO9", D89:AI89)/AO$14)=0,"",(SUMIF(D$20:AI$20, "CLO9", D89:AI89)/AO$14)),""),"")</f>
        <v/>
      </c>
      <c r="BJ89" s="115" t="str">
        <f aca="false">IF(BI89="","",IF(BI89&gt;=B$10,"Y","N"))</f>
        <v/>
      </c>
      <c r="BK89" s="115" t="str">
        <f aca="false">IF(BJ89="","",IF(BJ89&lt;50%,1,IF(AND(BJ89&gt;=50%,BJ89&lt;B$10),2,IF(BJ89&gt;=B$10,3))))</f>
        <v/>
      </c>
      <c r="BL89" s="114" t="str">
        <f aca="false">IF(B89&lt;&gt;"",IFERROR(IF((SUMIF(D$20:AI$20,"CLO10",D89:AI89)/AO$15)=0,"",(SUMIF(D$20:AI$20,"CLO10",D89:AI89)/AO$15)),""),"")</f>
        <v/>
      </c>
      <c r="BM89" s="115" t="str">
        <f aca="false">IF(BL89="","",IF(BL89&gt;=B$10,"Y","N"))</f>
        <v/>
      </c>
      <c r="BN89" s="115" t="str">
        <f aca="false">IF(BM89="","",IF(BM89&lt;50%,1,IF(AND(BM89&gt;=50%,BM89&lt;B$10),2,IF(BM89&gt;=B$10,3))))</f>
        <v/>
      </c>
      <c r="BO89" s="8"/>
      <c r="BP89" s="8"/>
    </row>
    <row r="90" customFormat="false" ht="15.75" hidden="false" customHeight="true" outlineLevel="0" collapsed="false">
      <c r="A90" s="183" t="str">
        <f aca="false">IF(B$6="LECTURE",IF('Database (LECTURE-RES-PRAC)'!A85="","",'Database (LECTURE-RES-PRAC)'!A85),"")</f>
        <v/>
      </c>
      <c r="B90" s="184" t="str">
        <f aca="false">IF(B$6="LECTURE",IF('Database (LECTURE-RES-PRAC)'!B85="","",'Database (LECTURE-RES-PRAC)'!B85),"")</f>
        <v/>
      </c>
      <c r="C90" s="183" t="str">
        <f aca="false">IF(B90&lt;&gt;"",'Database (LECTURE-RES-PRAC)'!C85,"")</f>
        <v/>
      </c>
      <c r="D90" s="117"/>
      <c r="E90" s="52"/>
      <c r="F90" s="52"/>
      <c r="G90" s="52"/>
      <c r="H90" s="52"/>
      <c r="I90" s="52"/>
      <c r="J90" s="52"/>
      <c r="K90" s="52"/>
      <c r="L90" s="52"/>
      <c r="M90" s="52"/>
      <c r="N90" s="181" t="str">
        <f aca="false">IF(B90&lt;&gt;"",SUM(D90:M90),"")</f>
        <v/>
      </c>
      <c r="O90" s="52"/>
      <c r="P90" s="52"/>
      <c r="Q90" s="52"/>
      <c r="R90" s="52"/>
      <c r="S90" s="52"/>
      <c r="T90" s="52"/>
      <c r="U90" s="52"/>
      <c r="V90" s="52"/>
      <c r="W90" s="52"/>
      <c r="X90" s="52"/>
      <c r="Y90" s="181" t="str">
        <f aca="false">IF(B90&lt;&gt;"",SUM(O90:X90),"")</f>
        <v/>
      </c>
      <c r="Z90" s="52"/>
      <c r="AA90" s="52"/>
      <c r="AB90" s="52"/>
      <c r="AC90" s="52"/>
      <c r="AD90" s="52"/>
      <c r="AE90" s="52"/>
      <c r="AF90" s="52"/>
      <c r="AG90" s="52"/>
      <c r="AH90" s="52"/>
      <c r="AI90" s="52"/>
      <c r="AJ90" s="182" t="str">
        <f aca="false">IF(B90&lt;&gt;"",SUM(Z90:AI90),"")</f>
        <v/>
      </c>
      <c r="AK90" s="185" t="str">
        <f aca="false">IF(B90&lt;&gt;"",IFERROR(IF((SUMIF(D$20:AI$20, "CLO1", D90:AI90)/AO$6)=0,"",(SUMIF(D$20:AI$20, "CLO1", D90:AI90)/AO$6)),""),"")</f>
        <v/>
      </c>
      <c r="AL90" s="115" t="str">
        <f aca="false">IF(AK90="","",IF(AK90&gt;=B$10,"Y","N"))</f>
        <v/>
      </c>
      <c r="AM90" s="115" t="str">
        <f aca="false">IF(AK90="","",IF(AK90&lt;50%,1,IF(AND(AK90&gt;=50%,AK90&lt;B$10),2,IF(AK90&gt;=B$10,3))))</f>
        <v/>
      </c>
      <c r="AN90" s="185" t="str">
        <f aca="false">IF(B90&lt;&gt;"",IFERROR(IF((SUMIF(D$20:AI$20, "CLO2", D90:AI90)/AO$7)=0,"",(SUMIF(D$20:AI$20, "CLO2", D90:AI90)/AO$7)),""),"")</f>
        <v/>
      </c>
      <c r="AO90" s="115" t="str">
        <f aca="false">IF(AN90="","",IF(AN90&gt;=B$10,"Y","N"))</f>
        <v/>
      </c>
      <c r="AP90" s="115" t="str">
        <f aca="false">IF(AN90="","",IF(AN90&lt;50%,1,IF(AND(AN90&gt;=50%,AN90&lt;B$10),2,IF(AN90&gt;=B$10,3))))</f>
        <v/>
      </c>
      <c r="AQ90" s="185" t="str">
        <f aca="false">IF(B90&lt;&gt;"",IFERROR(IF((SUMIF(D$20:AI$20, "CLO3", D90:AI90)/AO$8)=0,"",(SUMIF(D$20:AI$20, "CLO3", D90:AI90)/AO$8)),""),"")</f>
        <v/>
      </c>
      <c r="AR90" s="115" t="str">
        <f aca="false">IF(AQ90="","",IF(AQ90&gt;=B$10,"Y","N"))</f>
        <v/>
      </c>
      <c r="AS90" s="115" t="str">
        <f aca="false">IF(AQ90="","",IF(AQ90&lt;50%,1,IF(AND(AQ90&gt;=50%,AQ90&lt;B$10),2,IF(AQ90&gt;=B$10,3))))</f>
        <v/>
      </c>
      <c r="AT90" s="185" t="str">
        <f aca="false">IF(B90&lt;&gt;"",IFERROR(IF((SUMIF(D$20:AI$20, "CLO4", D90:AI90)/AO$9)=0,"",(SUMIF(D$20:AI$20, "CLO4", D90:AI90)/AO$9)),""),"")</f>
        <v/>
      </c>
      <c r="AU90" s="115" t="str">
        <f aca="false">IF(AT90="","",IF(AT90&gt;=B$10,"Y","N"))</f>
        <v/>
      </c>
      <c r="AV90" s="115" t="str">
        <f aca="false">IF(AT90="","",IF(AT90&lt;50%,1,IF(AND(AT90&gt;=50%,AT90&lt;B$10),2,IF(AT90&gt;=B$10,3))))</f>
        <v/>
      </c>
      <c r="AW90" s="185" t="str">
        <f aca="false">IF(B90&lt;&gt;"",IFERROR(IF((SUMIF(D$20:AI$20, "CLO5", D90:AI90)/AO$10)=0,"",(SUMIF(D$20:AI$20, "CLO5", D90:AI90)/AO$10)),""),"")</f>
        <v/>
      </c>
      <c r="AX90" s="115" t="str">
        <f aca="false">IF(AW90="","",IF(AW90&gt;=B$10,"Y","N"))</f>
        <v/>
      </c>
      <c r="AY90" s="115" t="str">
        <f aca="false">IF(AW90="","",IF(AW90&lt;50%,1,IF(AND(AW90&gt;=50%,AW90&lt;B$10),2,IF(AW90&gt;=B$10,3))))</f>
        <v/>
      </c>
      <c r="AZ90" s="114" t="str">
        <f aca="false">IF(B90&lt;&gt;"",IFERROR(IF((SUMIF(D$20:AI$20, "CLO6", D90:AI90)/AO$11)=0,"",(SUMIF(D$20:AI$20, "CLO6", D90:AI90)/AO$11)),""),"")</f>
        <v/>
      </c>
      <c r="BA90" s="115" t="str">
        <f aca="false">IF(AZ90="","",IF(AZ90&gt;=B$10,"Y","N"))</f>
        <v/>
      </c>
      <c r="BB90" s="115" t="str">
        <f aca="false">IF(BA90="","",IF(BA90&lt;50%,1,IF(AND(BA90&gt;=50%,BA90&lt;B$10),2,IF(BA90&gt;=B$10,3))))</f>
        <v/>
      </c>
      <c r="BC90" s="114" t="str">
        <f aca="false">IF(B90&lt;&gt;"",IFERROR(IF((SUMIF(D$20:AI$20, "CLO7", D90:AI90)/AO$12)=0,"",(SUMIF(D$20:AI$20, "CLO7", D90:AI90)/AO$12)),""),"")</f>
        <v/>
      </c>
      <c r="BD90" s="115" t="str">
        <f aca="false">IF(BC90="","",IF(BC90&gt;=B$10,"Y","N"))</f>
        <v/>
      </c>
      <c r="BE90" s="115" t="str">
        <f aca="false">IF(BD90="","",IF(BD90&lt;50%,1,IF(AND(BD90&gt;=50%,BD90&lt;B$10),2,IF(BD90&gt;=B$10,3))))</f>
        <v/>
      </c>
      <c r="BF90" s="114" t="str">
        <f aca="false">IF(B90&lt;&gt;"",IFERROR(IF((SUMIF(D$20:AI$20, "CLO8", D90:AI90)/AO$13)=0,"",(SUMIF(D$20:AI$20, "CLO8", D90:AI90)/AO$13)),""),"")</f>
        <v/>
      </c>
      <c r="BG90" s="115" t="str">
        <f aca="false">IF(BF90="","",IF(BF90&gt;=B$10,"Y","N"))</f>
        <v/>
      </c>
      <c r="BH90" s="115" t="str">
        <f aca="false">IF(BG90="","",IF(BG90&lt;50%,1,IF(AND(BG90&gt;=50%,BG90&lt;B$10),2,IF(BG90&gt;=B$10,3))))</f>
        <v/>
      </c>
      <c r="BI90" s="114" t="str">
        <f aca="false">IF(B90&lt;&gt;"",IFERROR(IF((SUMIF(D$20:AI$20, "CLO9", D90:AI90)/AO$14)=0,"",(SUMIF(D$20:AI$20, "CLO9", D90:AI90)/AO$14)),""),"")</f>
        <v/>
      </c>
      <c r="BJ90" s="115" t="str">
        <f aca="false">IF(BI90="","",IF(BI90&gt;=B$10,"Y","N"))</f>
        <v/>
      </c>
      <c r="BK90" s="115" t="str">
        <f aca="false">IF(BJ90="","",IF(BJ90&lt;50%,1,IF(AND(BJ90&gt;=50%,BJ90&lt;B$10),2,IF(BJ90&gt;=B$10,3))))</f>
        <v/>
      </c>
      <c r="BL90" s="114" t="str">
        <f aca="false">IF(B90&lt;&gt;"",IFERROR(IF((SUMIF(D$20:AI$20,"CLO10",D90:AI90)/AO$15)=0,"",(SUMIF(D$20:AI$20,"CLO10",D90:AI90)/AO$15)),""),"")</f>
        <v/>
      </c>
      <c r="BM90" s="115" t="str">
        <f aca="false">IF(BL90="","",IF(BL90&gt;=B$10,"Y","N"))</f>
        <v/>
      </c>
      <c r="BN90" s="115" t="str">
        <f aca="false">IF(BM90="","",IF(BM90&lt;50%,1,IF(AND(BM90&gt;=50%,BM90&lt;B$10),2,IF(BM90&gt;=B$10,3))))</f>
        <v/>
      </c>
      <c r="BO90" s="8"/>
      <c r="BP90" s="8"/>
    </row>
    <row r="91" customFormat="false" ht="15.75" hidden="false" customHeight="true" outlineLevel="0" collapsed="false">
      <c r="A91" s="183" t="str">
        <f aca="false">IF(B$6="LECTURE",IF('Database (LECTURE-RES-PRAC)'!A86="","",'Database (LECTURE-RES-PRAC)'!A86),"")</f>
        <v/>
      </c>
      <c r="B91" s="184" t="str">
        <f aca="false">IF(B$6="LECTURE",IF('Database (LECTURE-RES-PRAC)'!B86="","",'Database (LECTURE-RES-PRAC)'!B86),"")</f>
        <v/>
      </c>
      <c r="C91" s="183" t="str">
        <f aca="false">IF(B91&lt;&gt;"",'Database (LECTURE-RES-PRAC)'!C86,"")</f>
        <v/>
      </c>
      <c r="D91" s="117"/>
      <c r="E91" s="52"/>
      <c r="F91" s="52"/>
      <c r="G91" s="52"/>
      <c r="H91" s="52"/>
      <c r="I91" s="52"/>
      <c r="J91" s="52"/>
      <c r="K91" s="52"/>
      <c r="L91" s="52"/>
      <c r="M91" s="52"/>
      <c r="N91" s="181" t="str">
        <f aca="false">IF(B91&lt;&gt;"",SUM(D91:M91),"")</f>
        <v/>
      </c>
      <c r="O91" s="52"/>
      <c r="P91" s="52"/>
      <c r="Q91" s="52"/>
      <c r="R91" s="52"/>
      <c r="S91" s="52"/>
      <c r="T91" s="52"/>
      <c r="U91" s="52"/>
      <c r="V91" s="52"/>
      <c r="W91" s="52"/>
      <c r="X91" s="52"/>
      <c r="Y91" s="181" t="str">
        <f aca="false">IF(B91&lt;&gt;"",SUM(O91:X91),"")</f>
        <v/>
      </c>
      <c r="Z91" s="52"/>
      <c r="AA91" s="52"/>
      <c r="AB91" s="52"/>
      <c r="AC91" s="52"/>
      <c r="AD91" s="52"/>
      <c r="AE91" s="52"/>
      <c r="AF91" s="52"/>
      <c r="AG91" s="52"/>
      <c r="AH91" s="52"/>
      <c r="AI91" s="52"/>
      <c r="AJ91" s="182" t="str">
        <f aca="false">IF(B91&lt;&gt;"",SUM(Z91:AI91),"")</f>
        <v/>
      </c>
      <c r="AK91" s="185" t="str">
        <f aca="false">IF(B91&lt;&gt;"",IFERROR(IF((SUMIF(D$20:AI$20, "CLO1", D91:AI91)/AO$6)=0,"",(SUMIF(D$20:AI$20, "CLO1", D91:AI91)/AO$6)),""),"")</f>
        <v/>
      </c>
      <c r="AL91" s="115" t="str">
        <f aca="false">IF(AK91="","",IF(AK91&gt;=B$10,"Y","N"))</f>
        <v/>
      </c>
      <c r="AM91" s="115" t="str">
        <f aca="false">IF(AK91="","",IF(AK91&lt;50%,1,IF(AND(AK91&gt;=50%,AK91&lt;B$10),2,IF(AK91&gt;=B$10,3))))</f>
        <v/>
      </c>
      <c r="AN91" s="185" t="str">
        <f aca="false">IF(B91&lt;&gt;"",IFERROR(IF((SUMIF(D$20:AI$20, "CLO2", D91:AI91)/AO$7)=0,"",(SUMIF(D$20:AI$20, "CLO2", D91:AI91)/AO$7)),""),"")</f>
        <v/>
      </c>
      <c r="AO91" s="115" t="str">
        <f aca="false">IF(AN91="","",IF(AN91&gt;=B$10,"Y","N"))</f>
        <v/>
      </c>
      <c r="AP91" s="115" t="str">
        <f aca="false">IF(AN91="","",IF(AN91&lt;50%,1,IF(AND(AN91&gt;=50%,AN91&lt;B$10),2,IF(AN91&gt;=B$10,3))))</f>
        <v/>
      </c>
      <c r="AQ91" s="185" t="str">
        <f aca="false">IF(B91&lt;&gt;"",IFERROR(IF((SUMIF(D$20:AI$20, "CLO3", D91:AI91)/AO$8)=0,"",(SUMIF(D$20:AI$20, "CLO3", D91:AI91)/AO$8)),""),"")</f>
        <v/>
      </c>
      <c r="AR91" s="115" t="str">
        <f aca="false">IF(AQ91="","",IF(AQ91&gt;=B$10,"Y","N"))</f>
        <v/>
      </c>
      <c r="AS91" s="115" t="str">
        <f aca="false">IF(AQ91="","",IF(AQ91&lt;50%,1,IF(AND(AQ91&gt;=50%,AQ91&lt;B$10),2,IF(AQ91&gt;=B$10,3))))</f>
        <v/>
      </c>
      <c r="AT91" s="185" t="str">
        <f aca="false">IF(B91&lt;&gt;"",IFERROR(IF((SUMIF(D$20:AI$20, "CLO4", D91:AI91)/AO$9)=0,"",(SUMIF(D$20:AI$20, "CLO4", D91:AI91)/AO$9)),""),"")</f>
        <v/>
      </c>
      <c r="AU91" s="115" t="str">
        <f aca="false">IF(AT91="","",IF(AT91&gt;=B$10,"Y","N"))</f>
        <v/>
      </c>
      <c r="AV91" s="115" t="str">
        <f aca="false">IF(AT91="","",IF(AT91&lt;50%,1,IF(AND(AT91&gt;=50%,AT91&lt;B$10),2,IF(AT91&gt;=B$10,3))))</f>
        <v/>
      </c>
      <c r="AW91" s="185" t="str">
        <f aca="false">IF(B91&lt;&gt;"",IFERROR(IF((SUMIF(D$20:AI$20, "CLO5", D91:AI91)/AO$10)=0,"",(SUMIF(D$20:AI$20, "CLO5", D91:AI91)/AO$10)),""),"")</f>
        <v/>
      </c>
      <c r="AX91" s="115" t="str">
        <f aca="false">IF(AW91="","",IF(AW91&gt;=B$10,"Y","N"))</f>
        <v/>
      </c>
      <c r="AY91" s="115" t="str">
        <f aca="false">IF(AW91="","",IF(AW91&lt;50%,1,IF(AND(AW91&gt;=50%,AW91&lt;B$10),2,IF(AW91&gt;=B$10,3))))</f>
        <v/>
      </c>
      <c r="AZ91" s="114" t="str">
        <f aca="false">IF(B91&lt;&gt;"",IFERROR(IF((SUMIF(D$20:AI$20, "CLO6", D91:AI91)/AO$11)=0,"",(SUMIF(D$20:AI$20, "CLO6", D91:AI91)/AO$11)),""),"")</f>
        <v/>
      </c>
      <c r="BA91" s="115" t="str">
        <f aca="false">IF(AZ91="","",IF(AZ91&gt;=B$10,"Y","N"))</f>
        <v/>
      </c>
      <c r="BB91" s="115" t="str">
        <f aca="false">IF(BA91="","",IF(BA91&lt;50%,1,IF(AND(BA91&gt;=50%,BA91&lt;B$10),2,IF(BA91&gt;=B$10,3))))</f>
        <v/>
      </c>
      <c r="BC91" s="114" t="str">
        <f aca="false">IF(B91&lt;&gt;"",IFERROR(IF((SUMIF(D$20:AI$20, "CLO7", D91:AI91)/AO$12)=0,"",(SUMIF(D$20:AI$20, "CLO7", D91:AI91)/AO$12)),""),"")</f>
        <v/>
      </c>
      <c r="BD91" s="115" t="str">
        <f aca="false">IF(BC91="","",IF(BC91&gt;=B$10,"Y","N"))</f>
        <v/>
      </c>
      <c r="BE91" s="115" t="str">
        <f aca="false">IF(BD91="","",IF(BD91&lt;50%,1,IF(AND(BD91&gt;=50%,BD91&lt;B$10),2,IF(BD91&gt;=B$10,3))))</f>
        <v/>
      </c>
      <c r="BF91" s="114" t="str">
        <f aca="false">IF(B91&lt;&gt;"",IFERROR(IF((SUMIF(D$20:AI$20, "CLO8", D91:AI91)/AO$13)=0,"",(SUMIF(D$20:AI$20, "CLO8", D91:AI91)/AO$13)),""),"")</f>
        <v/>
      </c>
      <c r="BG91" s="115" t="str">
        <f aca="false">IF(BF91="","",IF(BF91&gt;=B$10,"Y","N"))</f>
        <v/>
      </c>
      <c r="BH91" s="115" t="str">
        <f aca="false">IF(BG91="","",IF(BG91&lt;50%,1,IF(AND(BG91&gt;=50%,BG91&lt;B$10),2,IF(BG91&gt;=B$10,3))))</f>
        <v/>
      </c>
      <c r="BI91" s="114" t="str">
        <f aca="false">IF(B91&lt;&gt;"",IFERROR(IF((SUMIF(D$20:AI$20, "CLO9", D91:AI91)/AO$14)=0,"",(SUMIF(D$20:AI$20, "CLO9", D91:AI91)/AO$14)),""),"")</f>
        <v/>
      </c>
      <c r="BJ91" s="115" t="str">
        <f aca="false">IF(BI91="","",IF(BI91&gt;=B$10,"Y","N"))</f>
        <v/>
      </c>
      <c r="BK91" s="115" t="str">
        <f aca="false">IF(BJ91="","",IF(BJ91&lt;50%,1,IF(AND(BJ91&gt;=50%,BJ91&lt;B$10),2,IF(BJ91&gt;=B$10,3))))</f>
        <v/>
      </c>
      <c r="BL91" s="114" t="str">
        <f aca="false">IF(B91&lt;&gt;"",IFERROR(IF((SUMIF(D$20:AI$20,"CLO10",D91:AI91)/AO$15)=0,"",(SUMIF(D$20:AI$20,"CLO10",D91:AI91)/AO$15)),""),"")</f>
        <v/>
      </c>
      <c r="BM91" s="115" t="str">
        <f aca="false">IF(BL91="","",IF(BL91&gt;=B$10,"Y","N"))</f>
        <v/>
      </c>
      <c r="BN91" s="115" t="str">
        <f aca="false">IF(BM91="","",IF(BM91&lt;50%,1,IF(AND(BM91&gt;=50%,BM91&lt;B$10),2,IF(BM91&gt;=B$10,3))))</f>
        <v/>
      </c>
      <c r="BO91" s="8"/>
      <c r="BP91" s="8"/>
    </row>
    <row r="92" customFormat="false" ht="15.75" hidden="false" customHeight="true" outlineLevel="0" collapsed="false">
      <c r="A92" s="183" t="str">
        <f aca="false">IF(B$6="LECTURE",IF('Database (LECTURE-RES-PRAC)'!A87="","",'Database (LECTURE-RES-PRAC)'!A87),"")</f>
        <v/>
      </c>
      <c r="B92" s="184" t="str">
        <f aca="false">IF(B$6="LECTURE",IF('Database (LECTURE-RES-PRAC)'!B87="","",'Database (LECTURE-RES-PRAC)'!B87),"")</f>
        <v/>
      </c>
      <c r="C92" s="183" t="str">
        <f aca="false">IF(B92&lt;&gt;"",'Database (LECTURE-RES-PRAC)'!C87,"")</f>
        <v/>
      </c>
      <c r="D92" s="117"/>
      <c r="E92" s="52"/>
      <c r="F92" s="52"/>
      <c r="G92" s="52"/>
      <c r="H92" s="52"/>
      <c r="I92" s="52"/>
      <c r="J92" s="52"/>
      <c r="K92" s="52"/>
      <c r="L92" s="52"/>
      <c r="M92" s="52"/>
      <c r="N92" s="181" t="str">
        <f aca="false">IF(B92&lt;&gt;"",SUM(D92:M92),"")</f>
        <v/>
      </c>
      <c r="O92" s="52"/>
      <c r="P92" s="52"/>
      <c r="Q92" s="52"/>
      <c r="R92" s="52"/>
      <c r="S92" s="52"/>
      <c r="T92" s="52"/>
      <c r="U92" s="52"/>
      <c r="V92" s="52"/>
      <c r="W92" s="52"/>
      <c r="X92" s="52"/>
      <c r="Y92" s="181" t="str">
        <f aca="false">IF(B92&lt;&gt;"",SUM(O92:X92),"")</f>
        <v/>
      </c>
      <c r="Z92" s="52"/>
      <c r="AA92" s="52"/>
      <c r="AB92" s="52"/>
      <c r="AC92" s="52"/>
      <c r="AD92" s="52"/>
      <c r="AE92" s="52"/>
      <c r="AF92" s="52"/>
      <c r="AG92" s="52"/>
      <c r="AH92" s="52"/>
      <c r="AI92" s="52"/>
      <c r="AJ92" s="182" t="str">
        <f aca="false">IF(B92&lt;&gt;"",SUM(Z92:AI92),"")</f>
        <v/>
      </c>
      <c r="AK92" s="185" t="str">
        <f aca="false">IF(B92&lt;&gt;"",IFERROR(IF((SUMIF(D$20:AI$20, "CLO1", D92:AI92)/AO$6)=0,"",(SUMIF(D$20:AI$20, "CLO1", D92:AI92)/AO$6)),""),"")</f>
        <v/>
      </c>
      <c r="AL92" s="115" t="str">
        <f aca="false">IF(AK92="","",IF(AK92&gt;=B$10,"Y","N"))</f>
        <v/>
      </c>
      <c r="AM92" s="115" t="str">
        <f aca="false">IF(AK92="","",IF(AK92&lt;50%,1,IF(AND(AK92&gt;=50%,AK92&lt;B$10),2,IF(AK92&gt;=B$10,3))))</f>
        <v/>
      </c>
      <c r="AN92" s="185" t="str">
        <f aca="false">IF(B92&lt;&gt;"",IFERROR(IF((SUMIF(D$20:AI$20, "CLO2", D92:AI92)/AO$7)=0,"",(SUMIF(D$20:AI$20, "CLO2", D92:AI92)/AO$7)),""),"")</f>
        <v/>
      </c>
      <c r="AO92" s="115" t="str">
        <f aca="false">IF(AN92="","",IF(AN92&gt;=B$10,"Y","N"))</f>
        <v/>
      </c>
      <c r="AP92" s="115" t="str">
        <f aca="false">IF(AN92="","",IF(AN92&lt;50%,1,IF(AND(AN92&gt;=50%,AN92&lt;B$10),2,IF(AN92&gt;=B$10,3))))</f>
        <v/>
      </c>
      <c r="AQ92" s="185" t="str">
        <f aca="false">IF(B92&lt;&gt;"",IFERROR(IF((SUMIF(D$20:AI$20, "CLO3", D92:AI92)/AO$8)=0,"",(SUMIF(D$20:AI$20, "CLO3", D92:AI92)/AO$8)),""),"")</f>
        <v/>
      </c>
      <c r="AR92" s="115" t="str">
        <f aca="false">IF(AQ92="","",IF(AQ92&gt;=B$10,"Y","N"))</f>
        <v/>
      </c>
      <c r="AS92" s="115" t="str">
        <f aca="false">IF(AQ92="","",IF(AQ92&lt;50%,1,IF(AND(AQ92&gt;=50%,AQ92&lt;B$10),2,IF(AQ92&gt;=B$10,3))))</f>
        <v/>
      </c>
      <c r="AT92" s="185" t="str">
        <f aca="false">IF(B92&lt;&gt;"",IFERROR(IF((SUMIF(D$20:AI$20, "CLO4", D92:AI92)/AO$9)=0,"",(SUMIF(D$20:AI$20, "CLO4", D92:AI92)/AO$9)),""),"")</f>
        <v/>
      </c>
      <c r="AU92" s="115" t="str">
        <f aca="false">IF(AT92="","",IF(AT92&gt;=B$10,"Y","N"))</f>
        <v/>
      </c>
      <c r="AV92" s="115" t="str">
        <f aca="false">IF(AT92="","",IF(AT92&lt;50%,1,IF(AND(AT92&gt;=50%,AT92&lt;B$10),2,IF(AT92&gt;=B$10,3))))</f>
        <v/>
      </c>
      <c r="AW92" s="185" t="str">
        <f aca="false">IF(B92&lt;&gt;"",IFERROR(IF((SUMIF(D$20:AI$20, "CLO5", D92:AI92)/AO$10)=0,"",(SUMIF(D$20:AI$20, "CLO5", D92:AI92)/AO$10)),""),"")</f>
        <v/>
      </c>
      <c r="AX92" s="115" t="str">
        <f aca="false">IF(AW92="","",IF(AW92&gt;=B$10,"Y","N"))</f>
        <v/>
      </c>
      <c r="AY92" s="115" t="str">
        <f aca="false">IF(AW92="","",IF(AW92&lt;50%,1,IF(AND(AW92&gt;=50%,AW92&lt;B$10),2,IF(AW92&gt;=B$10,3))))</f>
        <v/>
      </c>
      <c r="AZ92" s="114" t="str">
        <f aca="false">IF(B92&lt;&gt;"",IFERROR(IF((SUMIF(D$20:AI$20, "CLO6", D92:AI92)/AO$11)=0,"",(SUMIF(D$20:AI$20, "CLO6", D92:AI92)/AO$11)),""),"")</f>
        <v/>
      </c>
      <c r="BA92" s="115" t="str">
        <f aca="false">IF(AZ92="","",IF(AZ92&gt;=B$10,"Y","N"))</f>
        <v/>
      </c>
      <c r="BB92" s="115" t="str">
        <f aca="false">IF(BA92="","",IF(BA92&lt;50%,1,IF(AND(BA92&gt;=50%,BA92&lt;B$10),2,IF(BA92&gt;=B$10,3))))</f>
        <v/>
      </c>
      <c r="BC92" s="114" t="str">
        <f aca="false">IF(B92&lt;&gt;"",IFERROR(IF((SUMIF(D$20:AI$20, "CLO7", D92:AI92)/AO$12)=0,"",(SUMIF(D$20:AI$20, "CLO7", D92:AI92)/AO$12)),""),"")</f>
        <v/>
      </c>
      <c r="BD92" s="115" t="str">
        <f aca="false">IF(BC92="","",IF(BC92&gt;=B$10,"Y","N"))</f>
        <v/>
      </c>
      <c r="BE92" s="115" t="str">
        <f aca="false">IF(BD92="","",IF(BD92&lt;50%,1,IF(AND(BD92&gt;=50%,BD92&lt;B$10),2,IF(BD92&gt;=B$10,3))))</f>
        <v/>
      </c>
      <c r="BF92" s="114" t="str">
        <f aca="false">IF(B92&lt;&gt;"",IFERROR(IF((SUMIF(D$20:AI$20, "CLO8", D92:AI92)/AO$13)=0,"",(SUMIF(D$20:AI$20, "CLO8", D92:AI92)/AO$13)),""),"")</f>
        <v/>
      </c>
      <c r="BG92" s="115" t="str">
        <f aca="false">IF(BF92="","",IF(BF92&gt;=B$10,"Y","N"))</f>
        <v/>
      </c>
      <c r="BH92" s="115" t="str">
        <f aca="false">IF(BG92="","",IF(BG92&lt;50%,1,IF(AND(BG92&gt;=50%,BG92&lt;B$10),2,IF(BG92&gt;=B$10,3))))</f>
        <v/>
      </c>
      <c r="BI92" s="114" t="str">
        <f aca="false">IF(B92&lt;&gt;"",IFERROR(IF((SUMIF(D$20:AI$20, "CLO9", D92:AI92)/AO$14)=0,"",(SUMIF(D$20:AI$20, "CLO9", D92:AI92)/AO$14)),""),"")</f>
        <v/>
      </c>
      <c r="BJ92" s="115" t="str">
        <f aca="false">IF(BI92="","",IF(BI92&gt;=B$10,"Y","N"))</f>
        <v/>
      </c>
      <c r="BK92" s="115" t="str">
        <f aca="false">IF(BJ92="","",IF(BJ92&lt;50%,1,IF(AND(BJ92&gt;=50%,BJ92&lt;B$10),2,IF(BJ92&gt;=B$10,3))))</f>
        <v/>
      </c>
      <c r="BL92" s="114" t="str">
        <f aca="false">IF(B92&lt;&gt;"",IFERROR(IF((SUMIF(D$20:AI$20,"CLO10",D92:AI92)/AO$15)=0,"",(SUMIF(D$20:AI$20,"CLO10",D92:AI92)/AO$15)),""),"")</f>
        <v/>
      </c>
      <c r="BM92" s="115" t="str">
        <f aca="false">IF(BL92="","",IF(BL92&gt;=B$10,"Y","N"))</f>
        <v/>
      </c>
      <c r="BN92" s="115" t="str">
        <f aca="false">IF(BM92="","",IF(BM92&lt;50%,1,IF(AND(BM92&gt;=50%,BM92&lt;B$10),2,IF(BM92&gt;=B$10,3))))</f>
        <v/>
      </c>
      <c r="BO92" s="8"/>
      <c r="BP92" s="8"/>
    </row>
    <row r="93" customFormat="false" ht="15.75" hidden="false" customHeight="true" outlineLevel="0" collapsed="false">
      <c r="A93" s="183" t="str">
        <f aca="false">IF(B$6="LECTURE",IF('Database (LECTURE-RES-PRAC)'!A88="","",'Database (LECTURE-RES-PRAC)'!A88),"")</f>
        <v/>
      </c>
      <c r="B93" s="184" t="str">
        <f aca="false">IF(B$6="LECTURE",IF('Database (LECTURE-RES-PRAC)'!B88="","",'Database (LECTURE-RES-PRAC)'!B88),"")</f>
        <v/>
      </c>
      <c r="C93" s="183" t="str">
        <f aca="false">IF(B93&lt;&gt;"",'Database (LECTURE-RES-PRAC)'!C88,"")</f>
        <v/>
      </c>
      <c r="D93" s="117"/>
      <c r="E93" s="52"/>
      <c r="F93" s="52"/>
      <c r="G93" s="52"/>
      <c r="H93" s="52"/>
      <c r="I93" s="52"/>
      <c r="J93" s="52"/>
      <c r="K93" s="52"/>
      <c r="L93" s="52"/>
      <c r="M93" s="52"/>
      <c r="N93" s="181" t="str">
        <f aca="false">IF(B93&lt;&gt;"",SUM(D93:M93),"")</f>
        <v/>
      </c>
      <c r="O93" s="52"/>
      <c r="P93" s="52"/>
      <c r="Q93" s="52"/>
      <c r="R93" s="52"/>
      <c r="S93" s="52"/>
      <c r="T93" s="52"/>
      <c r="U93" s="52"/>
      <c r="V93" s="52"/>
      <c r="W93" s="52"/>
      <c r="X93" s="52"/>
      <c r="Y93" s="181" t="str">
        <f aca="false">IF(B93&lt;&gt;"",SUM(O93:X93),"")</f>
        <v/>
      </c>
      <c r="Z93" s="52"/>
      <c r="AA93" s="52"/>
      <c r="AB93" s="52"/>
      <c r="AC93" s="52"/>
      <c r="AD93" s="52"/>
      <c r="AE93" s="52"/>
      <c r="AF93" s="52"/>
      <c r="AG93" s="52"/>
      <c r="AH93" s="52"/>
      <c r="AI93" s="52"/>
      <c r="AJ93" s="182" t="str">
        <f aca="false">IF(B93&lt;&gt;"",SUM(Z93:AI93),"")</f>
        <v/>
      </c>
      <c r="AK93" s="185" t="str">
        <f aca="false">IF(B93&lt;&gt;"",IFERROR(IF((SUMIF(D$20:AI$20, "CLO1", D93:AI93)/AO$6)=0,"",(SUMIF(D$20:AI$20, "CLO1", D93:AI93)/AO$6)),""),"")</f>
        <v/>
      </c>
      <c r="AL93" s="115" t="str">
        <f aca="false">IF(AK93="","",IF(AK93&gt;=B$10,"Y","N"))</f>
        <v/>
      </c>
      <c r="AM93" s="115" t="str">
        <f aca="false">IF(AK93="","",IF(AK93&lt;50%,1,IF(AND(AK93&gt;=50%,AK93&lt;B$10),2,IF(AK93&gt;=B$10,3))))</f>
        <v/>
      </c>
      <c r="AN93" s="185" t="str">
        <f aca="false">IF(B93&lt;&gt;"",IFERROR(IF((SUMIF(D$20:AI$20, "CLO2", D93:AI93)/AO$7)=0,"",(SUMIF(D$20:AI$20, "CLO2", D93:AI93)/AO$7)),""),"")</f>
        <v/>
      </c>
      <c r="AO93" s="115" t="str">
        <f aca="false">IF(AN93="","",IF(AN93&gt;=B$10,"Y","N"))</f>
        <v/>
      </c>
      <c r="AP93" s="115" t="str">
        <f aca="false">IF(AN93="","",IF(AN93&lt;50%,1,IF(AND(AN93&gt;=50%,AN93&lt;B$10),2,IF(AN93&gt;=B$10,3))))</f>
        <v/>
      </c>
      <c r="AQ93" s="185" t="str">
        <f aca="false">IF(B93&lt;&gt;"",IFERROR(IF((SUMIF(D$20:AI$20, "CLO3", D93:AI93)/AO$8)=0,"",(SUMIF(D$20:AI$20, "CLO3", D93:AI93)/AO$8)),""),"")</f>
        <v/>
      </c>
      <c r="AR93" s="115" t="str">
        <f aca="false">IF(AQ93="","",IF(AQ93&gt;=B$10,"Y","N"))</f>
        <v/>
      </c>
      <c r="AS93" s="115" t="str">
        <f aca="false">IF(AQ93="","",IF(AQ93&lt;50%,1,IF(AND(AQ93&gt;=50%,AQ93&lt;B$10),2,IF(AQ93&gt;=B$10,3))))</f>
        <v/>
      </c>
      <c r="AT93" s="185" t="str">
        <f aca="false">IF(B93&lt;&gt;"",IFERROR(IF((SUMIF(D$20:AI$20, "CLO4", D93:AI93)/AO$9)=0,"",(SUMIF(D$20:AI$20, "CLO4", D93:AI93)/AO$9)),""),"")</f>
        <v/>
      </c>
      <c r="AU93" s="115" t="str">
        <f aca="false">IF(AT93="","",IF(AT93&gt;=B$10,"Y","N"))</f>
        <v/>
      </c>
      <c r="AV93" s="115" t="str">
        <f aca="false">IF(AT93="","",IF(AT93&lt;50%,1,IF(AND(AT93&gt;=50%,AT93&lt;B$10),2,IF(AT93&gt;=B$10,3))))</f>
        <v/>
      </c>
      <c r="AW93" s="185" t="str">
        <f aca="false">IF(B93&lt;&gt;"",IFERROR(IF((SUMIF(D$20:AI$20, "CLO5", D93:AI93)/AO$10)=0,"",(SUMIF(D$20:AI$20, "CLO5", D93:AI93)/AO$10)),""),"")</f>
        <v/>
      </c>
      <c r="AX93" s="115" t="str">
        <f aca="false">IF(AW93="","",IF(AW93&gt;=B$10,"Y","N"))</f>
        <v/>
      </c>
      <c r="AY93" s="115" t="str">
        <f aca="false">IF(AW93="","",IF(AW93&lt;50%,1,IF(AND(AW93&gt;=50%,AW93&lt;B$10),2,IF(AW93&gt;=B$10,3))))</f>
        <v/>
      </c>
      <c r="AZ93" s="114" t="str">
        <f aca="false">IF(B93&lt;&gt;"",IFERROR(IF((SUMIF(D$20:AI$20, "CLO6", D93:AI93)/AO$11)=0,"",(SUMIF(D$20:AI$20, "CLO6", D93:AI93)/AO$11)),""),"")</f>
        <v/>
      </c>
      <c r="BA93" s="115" t="str">
        <f aca="false">IF(AZ93="","",IF(AZ93&gt;=B$10,"Y","N"))</f>
        <v/>
      </c>
      <c r="BB93" s="115" t="str">
        <f aca="false">IF(BA93="","",IF(BA93&lt;50%,1,IF(AND(BA93&gt;=50%,BA93&lt;B$10),2,IF(BA93&gt;=B$10,3))))</f>
        <v/>
      </c>
      <c r="BC93" s="114" t="str">
        <f aca="false">IF(B93&lt;&gt;"",IFERROR(IF((SUMIF(D$20:AI$20, "CLO7", D93:AI93)/AO$12)=0,"",(SUMIF(D$20:AI$20, "CLO7", D93:AI93)/AO$12)),""),"")</f>
        <v/>
      </c>
      <c r="BD93" s="115" t="str">
        <f aca="false">IF(BC93="","",IF(BC93&gt;=B$10,"Y","N"))</f>
        <v/>
      </c>
      <c r="BE93" s="115" t="str">
        <f aca="false">IF(BD93="","",IF(BD93&lt;50%,1,IF(AND(BD93&gt;=50%,BD93&lt;B$10),2,IF(BD93&gt;=B$10,3))))</f>
        <v/>
      </c>
      <c r="BF93" s="114" t="str">
        <f aca="false">IF(B93&lt;&gt;"",IFERROR(IF((SUMIF(D$20:AI$20, "CLO8", D93:AI93)/AO$13)=0,"",(SUMIF(D$20:AI$20, "CLO8", D93:AI93)/AO$13)),""),"")</f>
        <v/>
      </c>
      <c r="BG93" s="115" t="str">
        <f aca="false">IF(BF93="","",IF(BF93&gt;=B$10,"Y","N"))</f>
        <v/>
      </c>
      <c r="BH93" s="115" t="str">
        <f aca="false">IF(BG93="","",IF(BG93&lt;50%,1,IF(AND(BG93&gt;=50%,BG93&lt;B$10),2,IF(BG93&gt;=B$10,3))))</f>
        <v/>
      </c>
      <c r="BI93" s="114" t="str">
        <f aca="false">IF(B93&lt;&gt;"",IFERROR(IF((SUMIF(D$20:AI$20, "CLO9", D93:AI93)/AO$14)=0,"",(SUMIF(D$20:AI$20, "CLO9", D93:AI93)/AO$14)),""),"")</f>
        <v/>
      </c>
      <c r="BJ93" s="115" t="str">
        <f aca="false">IF(BI93="","",IF(BI93&gt;=B$10,"Y","N"))</f>
        <v/>
      </c>
      <c r="BK93" s="115" t="str">
        <f aca="false">IF(BJ93="","",IF(BJ93&lt;50%,1,IF(AND(BJ93&gt;=50%,BJ93&lt;B$10),2,IF(BJ93&gt;=B$10,3))))</f>
        <v/>
      </c>
      <c r="BL93" s="114" t="str">
        <f aca="false">IF(B93&lt;&gt;"",IFERROR(IF((SUMIF(D$20:AI$20,"CLO10",D93:AI93)/AO$15)=0,"",(SUMIF(D$20:AI$20,"CLO10",D93:AI93)/AO$15)),""),"")</f>
        <v/>
      </c>
      <c r="BM93" s="115" t="str">
        <f aca="false">IF(BL93="","",IF(BL93&gt;=B$10,"Y","N"))</f>
        <v/>
      </c>
      <c r="BN93" s="115" t="str">
        <f aca="false">IF(BM93="","",IF(BM93&lt;50%,1,IF(AND(BM93&gt;=50%,BM93&lt;B$10),2,IF(BM93&gt;=B$10,3))))</f>
        <v/>
      </c>
      <c r="BO93" s="8"/>
      <c r="BP93" s="8"/>
    </row>
    <row r="94" customFormat="false" ht="15.75" hidden="false" customHeight="true" outlineLevel="0" collapsed="false">
      <c r="A94" s="183" t="str">
        <f aca="false">IF(B$6="LECTURE",IF('Database (LECTURE-RES-PRAC)'!A89="","",'Database (LECTURE-RES-PRAC)'!A89),"")</f>
        <v/>
      </c>
      <c r="B94" s="184" t="str">
        <f aca="false">IF(B$6="LECTURE",IF('Database (LECTURE-RES-PRAC)'!B89="","",'Database (LECTURE-RES-PRAC)'!B89),"")</f>
        <v/>
      </c>
      <c r="C94" s="183" t="str">
        <f aca="false">IF(B94&lt;&gt;"",'Database (LECTURE-RES-PRAC)'!C89,"")</f>
        <v/>
      </c>
      <c r="D94" s="117"/>
      <c r="E94" s="52"/>
      <c r="F94" s="52"/>
      <c r="G94" s="52"/>
      <c r="H94" s="52"/>
      <c r="I94" s="52"/>
      <c r="J94" s="52"/>
      <c r="K94" s="52"/>
      <c r="L94" s="52"/>
      <c r="M94" s="52"/>
      <c r="N94" s="181" t="str">
        <f aca="false">IF(B94&lt;&gt;"",SUM(D94:M94),"")</f>
        <v/>
      </c>
      <c r="O94" s="52"/>
      <c r="P94" s="52"/>
      <c r="Q94" s="52"/>
      <c r="R94" s="52"/>
      <c r="S94" s="52"/>
      <c r="T94" s="52"/>
      <c r="U94" s="52"/>
      <c r="V94" s="52"/>
      <c r="W94" s="52"/>
      <c r="X94" s="52"/>
      <c r="Y94" s="181" t="str">
        <f aca="false">IF(B94&lt;&gt;"",SUM(O94:X94),"")</f>
        <v/>
      </c>
      <c r="Z94" s="52"/>
      <c r="AA94" s="52"/>
      <c r="AB94" s="52"/>
      <c r="AC94" s="52"/>
      <c r="AD94" s="52"/>
      <c r="AE94" s="52"/>
      <c r="AF94" s="52"/>
      <c r="AG94" s="52"/>
      <c r="AH94" s="52"/>
      <c r="AI94" s="52"/>
      <c r="AJ94" s="182" t="str">
        <f aca="false">IF(B94&lt;&gt;"",SUM(Z94:AI94),"")</f>
        <v/>
      </c>
      <c r="AK94" s="185" t="str">
        <f aca="false">IF(B94&lt;&gt;"",IFERROR(IF((SUMIF(D$20:AI$20, "CLO1", D94:AI94)/AO$6)=0,"",(SUMIF(D$20:AI$20, "CLO1", D94:AI94)/AO$6)),""),"")</f>
        <v/>
      </c>
      <c r="AL94" s="115" t="str">
        <f aca="false">IF(AK94="","",IF(AK94&gt;=B$10,"Y","N"))</f>
        <v/>
      </c>
      <c r="AM94" s="115" t="str">
        <f aca="false">IF(AK94="","",IF(AK94&lt;50%,1,IF(AND(AK94&gt;=50%,AK94&lt;B$10),2,IF(AK94&gt;=B$10,3))))</f>
        <v/>
      </c>
      <c r="AN94" s="185" t="str">
        <f aca="false">IF(B94&lt;&gt;"",IFERROR(IF((SUMIF(D$20:AI$20, "CLO2", D94:AI94)/AO$7)=0,"",(SUMIF(D$20:AI$20, "CLO2", D94:AI94)/AO$7)),""),"")</f>
        <v/>
      </c>
      <c r="AO94" s="115" t="str">
        <f aca="false">IF(AN94="","",IF(AN94&gt;=B$10,"Y","N"))</f>
        <v/>
      </c>
      <c r="AP94" s="115" t="str">
        <f aca="false">IF(AN94="","",IF(AN94&lt;50%,1,IF(AND(AN94&gt;=50%,AN94&lt;B$10),2,IF(AN94&gt;=B$10,3))))</f>
        <v/>
      </c>
      <c r="AQ94" s="185" t="str">
        <f aca="false">IF(B94&lt;&gt;"",IFERROR(IF((SUMIF(D$20:AI$20, "CLO3", D94:AI94)/AO$8)=0,"",(SUMIF(D$20:AI$20, "CLO3", D94:AI94)/AO$8)),""),"")</f>
        <v/>
      </c>
      <c r="AR94" s="115" t="str">
        <f aca="false">IF(AQ94="","",IF(AQ94&gt;=B$10,"Y","N"))</f>
        <v/>
      </c>
      <c r="AS94" s="115" t="str">
        <f aca="false">IF(AQ94="","",IF(AQ94&lt;50%,1,IF(AND(AQ94&gt;=50%,AQ94&lt;B$10),2,IF(AQ94&gt;=B$10,3))))</f>
        <v/>
      </c>
      <c r="AT94" s="185" t="str">
        <f aca="false">IF(B94&lt;&gt;"",IFERROR(IF((SUMIF(D$20:AI$20, "CLO4", D94:AI94)/AO$9)=0,"",(SUMIF(D$20:AI$20, "CLO4", D94:AI94)/AO$9)),""),"")</f>
        <v/>
      </c>
      <c r="AU94" s="115" t="str">
        <f aca="false">IF(AT94="","",IF(AT94&gt;=B$10,"Y","N"))</f>
        <v/>
      </c>
      <c r="AV94" s="115" t="str">
        <f aca="false">IF(AT94="","",IF(AT94&lt;50%,1,IF(AND(AT94&gt;=50%,AT94&lt;B$10),2,IF(AT94&gt;=B$10,3))))</f>
        <v/>
      </c>
      <c r="AW94" s="185" t="str">
        <f aca="false">IF(B94&lt;&gt;"",IFERROR(IF((SUMIF(D$20:AI$20, "CLO5", D94:AI94)/AO$10)=0,"",(SUMIF(D$20:AI$20, "CLO5", D94:AI94)/AO$10)),""),"")</f>
        <v/>
      </c>
      <c r="AX94" s="115" t="str">
        <f aca="false">IF(AW94="","",IF(AW94&gt;=B$10,"Y","N"))</f>
        <v/>
      </c>
      <c r="AY94" s="115" t="str">
        <f aca="false">IF(AW94="","",IF(AW94&lt;50%,1,IF(AND(AW94&gt;=50%,AW94&lt;B$10),2,IF(AW94&gt;=B$10,3))))</f>
        <v/>
      </c>
      <c r="AZ94" s="114" t="str">
        <f aca="false">IF(B94&lt;&gt;"",IFERROR(IF((SUMIF(D$20:AI$20, "CLO6", D94:AI94)/AO$11)=0,"",(SUMIF(D$20:AI$20, "CLO6", D94:AI94)/AO$11)),""),"")</f>
        <v/>
      </c>
      <c r="BA94" s="115" t="str">
        <f aca="false">IF(AZ94="","",IF(AZ94&gt;=B$10,"Y","N"))</f>
        <v/>
      </c>
      <c r="BB94" s="115" t="str">
        <f aca="false">IF(BA94="","",IF(BA94&lt;50%,1,IF(AND(BA94&gt;=50%,BA94&lt;B$10),2,IF(BA94&gt;=B$10,3))))</f>
        <v/>
      </c>
      <c r="BC94" s="114" t="str">
        <f aca="false">IF(B94&lt;&gt;"",IFERROR(IF((SUMIF(D$20:AI$20, "CLO7", D94:AI94)/AO$12)=0,"",(SUMIF(D$20:AI$20, "CLO7", D94:AI94)/AO$12)),""),"")</f>
        <v/>
      </c>
      <c r="BD94" s="115" t="str">
        <f aca="false">IF(BC94="","",IF(BC94&gt;=B$10,"Y","N"))</f>
        <v/>
      </c>
      <c r="BE94" s="115" t="str">
        <f aca="false">IF(BD94="","",IF(BD94&lt;50%,1,IF(AND(BD94&gt;=50%,BD94&lt;B$10),2,IF(BD94&gt;=B$10,3))))</f>
        <v/>
      </c>
      <c r="BF94" s="114" t="str">
        <f aca="false">IF(B94&lt;&gt;"",IFERROR(IF((SUMIF(D$20:AI$20, "CLO8", D94:AI94)/AO$13)=0,"",(SUMIF(D$20:AI$20, "CLO8", D94:AI94)/AO$13)),""),"")</f>
        <v/>
      </c>
      <c r="BG94" s="115" t="str">
        <f aca="false">IF(BF94="","",IF(BF94&gt;=B$10,"Y","N"))</f>
        <v/>
      </c>
      <c r="BH94" s="115" t="str">
        <f aca="false">IF(BG94="","",IF(BG94&lt;50%,1,IF(AND(BG94&gt;=50%,BG94&lt;B$10),2,IF(BG94&gt;=B$10,3))))</f>
        <v/>
      </c>
      <c r="BI94" s="114" t="str">
        <f aca="false">IF(B94&lt;&gt;"",IFERROR(IF((SUMIF(D$20:AI$20, "CLO9", D94:AI94)/AO$14)=0,"",(SUMIF(D$20:AI$20, "CLO9", D94:AI94)/AO$14)),""),"")</f>
        <v/>
      </c>
      <c r="BJ94" s="115" t="str">
        <f aca="false">IF(BI94="","",IF(BI94&gt;=B$10,"Y","N"))</f>
        <v/>
      </c>
      <c r="BK94" s="115" t="str">
        <f aca="false">IF(BJ94="","",IF(BJ94&lt;50%,1,IF(AND(BJ94&gt;=50%,BJ94&lt;B$10),2,IF(BJ94&gt;=B$10,3))))</f>
        <v/>
      </c>
      <c r="BL94" s="114" t="str">
        <f aca="false">IF(B94&lt;&gt;"",IFERROR(IF((SUMIF(D$20:AI$20,"CLO10",D94:AI94)/AO$15)=0,"",(SUMIF(D$20:AI$20,"CLO10",D94:AI94)/AO$15)),""),"")</f>
        <v/>
      </c>
      <c r="BM94" s="115" t="str">
        <f aca="false">IF(BL94="","",IF(BL94&gt;=B$10,"Y","N"))</f>
        <v/>
      </c>
      <c r="BN94" s="115" t="str">
        <f aca="false">IF(BM94="","",IF(BM94&lt;50%,1,IF(AND(BM94&gt;=50%,BM94&lt;B$10),2,IF(BM94&gt;=B$10,3))))</f>
        <v/>
      </c>
      <c r="BO94" s="8"/>
      <c r="BP94" s="8"/>
    </row>
    <row r="95" customFormat="false" ht="15.75" hidden="false" customHeight="true" outlineLevel="0" collapsed="false">
      <c r="A95" s="183" t="str">
        <f aca="false">IF(B$6="LECTURE",IF('Database (LECTURE-RES-PRAC)'!A90="","",'Database (LECTURE-RES-PRAC)'!A90),"")</f>
        <v/>
      </c>
      <c r="B95" s="184" t="str">
        <f aca="false">IF(B$6="LECTURE",IF('Database (LECTURE-RES-PRAC)'!B90="","",'Database (LECTURE-RES-PRAC)'!B90),"")</f>
        <v/>
      </c>
      <c r="C95" s="183" t="str">
        <f aca="false">IF(B95&lt;&gt;"",'Database (LECTURE-RES-PRAC)'!C90,"")</f>
        <v/>
      </c>
      <c r="D95" s="117"/>
      <c r="E95" s="52"/>
      <c r="F95" s="52"/>
      <c r="G95" s="52"/>
      <c r="H95" s="52"/>
      <c r="I95" s="52"/>
      <c r="J95" s="52"/>
      <c r="K95" s="52"/>
      <c r="L95" s="52"/>
      <c r="M95" s="52"/>
      <c r="N95" s="181" t="str">
        <f aca="false">IF(B95&lt;&gt;"",SUM(D95:M95),"")</f>
        <v/>
      </c>
      <c r="O95" s="52"/>
      <c r="P95" s="52"/>
      <c r="Q95" s="52"/>
      <c r="R95" s="52"/>
      <c r="S95" s="52"/>
      <c r="T95" s="52"/>
      <c r="U95" s="52"/>
      <c r="V95" s="52"/>
      <c r="W95" s="52"/>
      <c r="X95" s="52"/>
      <c r="Y95" s="181" t="str">
        <f aca="false">IF(B95&lt;&gt;"",SUM(O95:X95),"")</f>
        <v/>
      </c>
      <c r="Z95" s="52"/>
      <c r="AA95" s="52"/>
      <c r="AB95" s="52"/>
      <c r="AC95" s="52"/>
      <c r="AD95" s="52"/>
      <c r="AE95" s="52"/>
      <c r="AF95" s="52"/>
      <c r="AG95" s="52"/>
      <c r="AH95" s="52"/>
      <c r="AI95" s="52"/>
      <c r="AJ95" s="182" t="str">
        <f aca="false">IF(B95&lt;&gt;"",SUM(Z95:AI95),"")</f>
        <v/>
      </c>
      <c r="AK95" s="185" t="str">
        <f aca="false">IF(B95&lt;&gt;"",IFERROR(IF((SUMIF(D$20:AI$20, "CLO1", D95:AI95)/AO$6)=0,"",(SUMIF(D$20:AI$20, "CLO1", D95:AI95)/AO$6)),""),"")</f>
        <v/>
      </c>
      <c r="AL95" s="115" t="str">
        <f aca="false">IF(AK95="","",IF(AK95&gt;=B$10,"Y","N"))</f>
        <v/>
      </c>
      <c r="AM95" s="115" t="str">
        <f aca="false">IF(AK95="","",IF(AK95&lt;50%,1,IF(AND(AK95&gt;=50%,AK95&lt;B$10),2,IF(AK95&gt;=B$10,3))))</f>
        <v/>
      </c>
      <c r="AN95" s="185" t="str">
        <f aca="false">IF(B95&lt;&gt;"",IFERROR(IF((SUMIF(D$20:AI$20, "CLO2", D95:AI95)/AO$7)=0,"",(SUMIF(D$20:AI$20, "CLO2", D95:AI95)/AO$7)),""),"")</f>
        <v/>
      </c>
      <c r="AO95" s="115" t="str">
        <f aca="false">IF(AN95="","",IF(AN95&gt;=B$10,"Y","N"))</f>
        <v/>
      </c>
      <c r="AP95" s="115" t="str">
        <f aca="false">IF(AN95="","",IF(AN95&lt;50%,1,IF(AND(AN95&gt;=50%,AN95&lt;B$10),2,IF(AN95&gt;=B$10,3))))</f>
        <v/>
      </c>
      <c r="AQ95" s="185" t="str">
        <f aca="false">IF(B95&lt;&gt;"",IFERROR(IF((SUMIF(D$20:AI$20, "CLO3", D95:AI95)/AO$8)=0,"",(SUMIF(D$20:AI$20, "CLO3", D95:AI95)/AO$8)),""),"")</f>
        <v/>
      </c>
      <c r="AR95" s="115" t="str">
        <f aca="false">IF(AQ95="","",IF(AQ95&gt;=B$10,"Y","N"))</f>
        <v/>
      </c>
      <c r="AS95" s="115" t="str">
        <f aca="false">IF(AQ95="","",IF(AQ95&lt;50%,1,IF(AND(AQ95&gt;=50%,AQ95&lt;B$10),2,IF(AQ95&gt;=B$10,3))))</f>
        <v/>
      </c>
      <c r="AT95" s="185" t="str">
        <f aca="false">IF(B95&lt;&gt;"",IFERROR(IF((SUMIF(D$20:AI$20, "CLO4", D95:AI95)/AO$9)=0,"",(SUMIF(D$20:AI$20, "CLO4", D95:AI95)/AO$9)),""),"")</f>
        <v/>
      </c>
      <c r="AU95" s="115" t="str">
        <f aca="false">IF(AT95="","",IF(AT95&gt;=B$10,"Y","N"))</f>
        <v/>
      </c>
      <c r="AV95" s="115" t="str">
        <f aca="false">IF(AT95="","",IF(AT95&lt;50%,1,IF(AND(AT95&gt;=50%,AT95&lt;B$10),2,IF(AT95&gt;=B$10,3))))</f>
        <v/>
      </c>
      <c r="AW95" s="185" t="str">
        <f aca="false">IF(B95&lt;&gt;"",IFERROR(IF((SUMIF(D$20:AI$20, "CLO5", D95:AI95)/AO$10)=0,"",(SUMIF(D$20:AI$20, "CLO5", D95:AI95)/AO$10)),""),"")</f>
        <v/>
      </c>
      <c r="AX95" s="115" t="str">
        <f aca="false">IF(AW95="","",IF(AW95&gt;=B$10,"Y","N"))</f>
        <v/>
      </c>
      <c r="AY95" s="115" t="str">
        <f aca="false">IF(AW95="","",IF(AW95&lt;50%,1,IF(AND(AW95&gt;=50%,AW95&lt;B$10),2,IF(AW95&gt;=B$10,3))))</f>
        <v/>
      </c>
      <c r="AZ95" s="114" t="str">
        <f aca="false">IF(B95&lt;&gt;"",IFERROR(IF((SUMIF(D$20:AI$20, "CLO6", D95:AI95)/AO$11)=0,"",(SUMIF(D$20:AI$20, "CLO6", D95:AI95)/AO$11)),""),"")</f>
        <v/>
      </c>
      <c r="BA95" s="115" t="str">
        <f aca="false">IF(AZ95="","",IF(AZ95&gt;=B$10,"Y","N"))</f>
        <v/>
      </c>
      <c r="BB95" s="115" t="str">
        <f aca="false">IF(BA95="","",IF(BA95&lt;50%,1,IF(AND(BA95&gt;=50%,BA95&lt;B$10),2,IF(BA95&gt;=B$10,3))))</f>
        <v/>
      </c>
      <c r="BC95" s="114" t="str">
        <f aca="false">IF(B95&lt;&gt;"",IFERROR(IF((SUMIF(D$20:AI$20, "CLO7", D95:AI95)/AO$12)=0,"",(SUMIF(D$20:AI$20, "CLO7", D95:AI95)/AO$12)),""),"")</f>
        <v/>
      </c>
      <c r="BD95" s="115" t="str">
        <f aca="false">IF(BC95="","",IF(BC95&gt;=B$10,"Y","N"))</f>
        <v/>
      </c>
      <c r="BE95" s="115" t="str">
        <f aca="false">IF(BD95="","",IF(BD95&lt;50%,1,IF(AND(BD95&gt;=50%,BD95&lt;B$10),2,IF(BD95&gt;=B$10,3))))</f>
        <v/>
      </c>
      <c r="BF95" s="114" t="str">
        <f aca="false">IF(B95&lt;&gt;"",IFERROR(IF((SUMIF(D$20:AI$20, "CLO8", D95:AI95)/AO$13)=0,"",(SUMIF(D$20:AI$20, "CLO8", D95:AI95)/AO$13)),""),"")</f>
        <v/>
      </c>
      <c r="BG95" s="115" t="str">
        <f aca="false">IF(BF95="","",IF(BF95&gt;=B$10,"Y","N"))</f>
        <v/>
      </c>
      <c r="BH95" s="115" t="str">
        <f aca="false">IF(BG95="","",IF(BG95&lt;50%,1,IF(AND(BG95&gt;=50%,BG95&lt;B$10),2,IF(BG95&gt;=B$10,3))))</f>
        <v/>
      </c>
      <c r="BI95" s="114" t="str">
        <f aca="false">IF(B95&lt;&gt;"",IFERROR(IF((SUMIF(D$20:AI$20, "CLO9", D95:AI95)/AO$14)=0,"",(SUMIF(D$20:AI$20, "CLO9", D95:AI95)/AO$14)),""),"")</f>
        <v/>
      </c>
      <c r="BJ95" s="115" t="str">
        <f aca="false">IF(BI95="","",IF(BI95&gt;=B$10,"Y","N"))</f>
        <v/>
      </c>
      <c r="BK95" s="115" t="str">
        <f aca="false">IF(BJ95="","",IF(BJ95&lt;50%,1,IF(AND(BJ95&gt;=50%,BJ95&lt;B$10),2,IF(BJ95&gt;=B$10,3))))</f>
        <v/>
      </c>
      <c r="BL95" s="114" t="str">
        <f aca="false">IF(B95&lt;&gt;"",IFERROR(IF((SUMIF(D$20:AI$20,"CLO10",D95:AI95)/AO$15)=0,"",(SUMIF(D$20:AI$20,"CLO10",D95:AI95)/AO$15)),""),"")</f>
        <v/>
      </c>
      <c r="BM95" s="115" t="str">
        <f aca="false">IF(BL95="","",IF(BL95&gt;=B$10,"Y","N"))</f>
        <v/>
      </c>
      <c r="BN95" s="115" t="str">
        <f aca="false">IF(BM95="","",IF(BM95&lt;50%,1,IF(AND(BM95&gt;=50%,BM95&lt;B$10),2,IF(BM95&gt;=B$10,3))))</f>
        <v/>
      </c>
      <c r="BO95" s="8"/>
      <c r="BP95" s="8"/>
    </row>
    <row r="96" customFormat="false" ht="15.75" hidden="false" customHeight="true" outlineLevel="0" collapsed="false">
      <c r="A96" s="183" t="str">
        <f aca="false">IF(B$6="LECTURE",IF('Database (LECTURE-RES-PRAC)'!A91="","",'Database (LECTURE-RES-PRAC)'!A91),"")</f>
        <v/>
      </c>
      <c r="B96" s="184" t="str">
        <f aca="false">IF(B$6="LECTURE",IF('Database (LECTURE-RES-PRAC)'!B91="","",'Database (LECTURE-RES-PRAC)'!B91),"")</f>
        <v/>
      </c>
      <c r="C96" s="183" t="str">
        <f aca="false">IF(B96&lt;&gt;"",'Database (LECTURE-RES-PRAC)'!C91,"")</f>
        <v/>
      </c>
      <c r="D96" s="117"/>
      <c r="E96" s="52"/>
      <c r="F96" s="52"/>
      <c r="G96" s="52"/>
      <c r="H96" s="52"/>
      <c r="I96" s="52"/>
      <c r="J96" s="52"/>
      <c r="K96" s="52"/>
      <c r="L96" s="52"/>
      <c r="M96" s="52"/>
      <c r="N96" s="181" t="str">
        <f aca="false">IF(B96&lt;&gt;"",SUM(D96:M96),"")</f>
        <v/>
      </c>
      <c r="O96" s="52"/>
      <c r="P96" s="52"/>
      <c r="Q96" s="52"/>
      <c r="R96" s="52"/>
      <c r="S96" s="52"/>
      <c r="T96" s="52"/>
      <c r="U96" s="52"/>
      <c r="V96" s="52"/>
      <c r="W96" s="52"/>
      <c r="X96" s="52"/>
      <c r="Y96" s="181" t="str">
        <f aca="false">IF(B96&lt;&gt;"",SUM(O96:X96),"")</f>
        <v/>
      </c>
      <c r="Z96" s="52"/>
      <c r="AA96" s="52"/>
      <c r="AB96" s="52"/>
      <c r="AC96" s="52"/>
      <c r="AD96" s="52"/>
      <c r="AE96" s="52"/>
      <c r="AF96" s="52"/>
      <c r="AG96" s="52"/>
      <c r="AH96" s="52"/>
      <c r="AI96" s="52"/>
      <c r="AJ96" s="182" t="str">
        <f aca="false">IF(B96&lt;&gt;"",SUM(Z96:AI96),"")</f>
        <v/>
      </c>
      <c r="AK96" s="185" t="str">
        <f aca="false">IF(B96&lt;&gt;"",IFERROR(IF((SUMIF(D$20:AI$20, "CLO1", D96:AI96)/AO$6)=0,"",(SUMIF(D$20:AI$20, "CLO1", D96:AI96)/AO$6)),""),"")</f>
        <v/>
      </c>
      <c r="AL96" s="115" t="str">
        <f aca="false">IF(AK96="","",IF(AK96&gt;=B$10,"Y","N"))</f>
        <v/>
      </c>
      <c r="AM96" s="115" t="str">
        <f aca="false">IF(AK96="","",IF(AK96&lt;50%,1,IF(AND(AK96&gt;=50%,AK96&lt;B$10),2,IF(AK96&gt;=B$10,3))))</f>
        <v/>
      </c>
      <c r="AN96" s="185" t="str">
        <f aca="false">IF(B96&lt;&gt;"",IFERROR(IF((SUMIF(D$20:AI$20, "CLO2", D96:AI96)/AO$7)=0,"",(SUMIF(D$20:AI$20, "CLO2", D96:AI96)/AO$7)),""),"")</f>
        <v/>
      </c>
      <c r="AO96" s="115" t="str">
        <f aca="false">IF(AN96="","",IF(AN96&gt;=B$10,"Y","N"))</f>
        <v/>
      </c>
      <c r="AP96" s="115" t="str">
        <f aca="false">IF(AN96="","",IF(AN96&lt;50%,1,IF(AND(AN96&gt;=50%,AN96&lt;B$10),2,IF(AN96&gt;=B$10,3))))</f>
        <v/>
      </c>
      <c r="AQ96" s="185" t="str">
        <f aca="false">IF(B96&lt;&gt;"",IFERROR(IF((SUMIF(D$20:AI$20, "CLO3", D96:AI96)/AO$8)=0,"",(SUMIF(D$20:AI$20, "CLO3", D96:AI96)/AO$8)),""),"")</f>
        <v/>
      </c>
      <c r="AR96" s="115" t="str">
        <f aca="false">IF(AQ96="","",IF(AQ96&gt;=B$10,"Y","N"))</f>
        <v/>
      </c>
      <c r="AS96" s="115" t="str">
        <f aca="false">IF(AQ96="","",IF(AQ96&lt;50%,1,IF(AND(AQ96&gt;=50%,AQ96&lt;B$10),2,IF(AQ96&gt;=B$10,3))))</f>
        <v/>
      </c>
      <c r="AT96" s="185" t="str">
        <f aca="false">IF(B96&lt;&gt;"",IFERROR(IF((SUMIF(D$20:AI$20, "CLO4", D96:AI96)/AO$9)=0,"",(SUMIF(D$20:AI$20, "CLO4", D96:AI96)/AO$9)),""),"")</f>
        <v/>
      </c>
      <c r="AU96" s="115" t="str">
        <f aca="false">IF(AT96="","",IF(AT96&gt;=B$10,"Y","N"))</f>
        <v/>
      </c>
      <c r="AV96" s="115" t="str">
        <f aca="false">IF(AT96="","",IF(AT96&lt;50%,1,IF(AND(AT96&gt;=50%,AT96&lt;B$10),2,IF(AT96&gt;=B$10,3))))</f>
        <v/>
      </c>
      <c r="AW96" s="185" t="str">
        <f aca="false">IF(B96&lt;&gt;"",IFERROR(IF((SUMIF(D$20:AI$20, "CLO5", D96:AI96)/AO$10)=0,"",(SUMIF(D$20:AI$20, "CLO5", D96:AI96)/AO$10)),""),"")</f>
        <v/>
      </c>
      <c r="AX96" s="115" t="str">
        <f aca="false">IF(AW96="","",IF(AW96&gt;=B$10,"Y","N"))</f>
        <v/>
      </c>
      <c r="AY96" s="115" t="str">
        <f aca="false">IF(AW96="","",IF(AW96&lt;50%,1,IF(AND(AW96&gt;=50%,AW96&lt;B$10),2,IF(AW96&gt;=B$10,3))))</f>
        <v/>
      </c>
      <c r="AZ96" s="114" t="str">
        <f aca="false">IF(B96&lt;&gt;"",IFERROR(IF((SUMIF(D$20:AI$20, "CLO6", D96:AI96)/AO$11)=0,"",(SUMIF(D$20:AI$20, "CLO6", D96:AI96)/AO$11)),""),"")</f>
        <v/>
      </c>
      <c r="BA96" s="115" t="str">
        <f aca="false">IF(AZ96="","",IF(AZ96&gt;=B$10,"Y","N"))</f>
        <v/>
      </c>
      <c r="BB96" s="115" t="str">
        <f aca="false">IF(BA96="","",IF(BA96&lt;50%,1,IF(AND(BA96&gt;=50%,BA96&lt;B$10),2,IF(BA96&gt;=B$10,3))))</f>
        <v/>
      </c>
      <c r="BC96" s="114" t="str">
        <f aca="false">IF(B96&lt;&gt;"",IFERROR(IF((SUMIF(D$20:AI$20, "CLO7", D96:AI96)/AO$12)=0,"",(SUMIF(D$20:AI$20, "CLO7", D96:AI96)/AO$12)),""),"")</f>
        <v/>
      </c>
      <c r="BD96" s="115" t="str">
        <f aca="false">IF(BC96="","",IF(BC96&gt;=B$10,"Y","N"))</f>
        <v/>
      </c>
      <c r="BE96" s="115" t="str">
        <f aca="false">IF(BD96="","",IF(BD96&lt;50%,1,IF(AND(BD96&gt;=50%,BD96&lt;B$10),2,IF(BD96&gt;=B$10,3))))</f>
        <v/>
      </c>
      <c r="BF96" s="114" t="str">
        <f aca="false">IF(B96&lt;&gt;"",IFERROR(IF((SUMIF(D$20:AI$20, "CLO8", D96:AI96)/AO$13)=0,"",(SUMIF(D$20:AI$20, "CLO8", D96:AI96)/AO$13)),""),"")</f>
        <v/>
      </c>
      <c r="BG96" s="115" t="str">
        <f aca="false">IF(BF96="","",IF(BF96&gt;=B$10,"Y","N"))</f>
        <v/>
      </c>
      <c r="BH96" s="115" t="str">
        <f aca="false">IF(BG96="","",IF(BG96&lt;50%,1,IF(AND(BG96&gt;=50%,BG96&lt;B$10),2,IF(BG96&gt;=B$10,3))))</f>
        <v/>
      </c>
      <c r="BI96" s="114" t="str">
        <f aca="false">IF(B96&lt;&gt;"",IFERROR(IF((SUMIF(D$20:AI$20, "CLO9", D96:AI96)/AO$14)=0,"",(SUMIF(D$20:AI$20, "CLO9", D96:AI96)/AO$14)),""),"")</f>
        <v/>
      </c>
      <c r="BJ96" s="115" t="str">
        <f aca="false">IF(BI96="","",IF(BI96&gt;=B$10,"Y","N"))</f>
        <v/>
      </c>
      <c r="BK96" s="115" t="str">
        <f aca="false">IF(BJ96="","",IF(BJ96&lt;50%,1,IF(AND(BJ96&gt;=50%,BJ96&lt;B$10),2,IF(BJ96&gt;=B$10,3))))</f>
        <v/>
      </c>
      <c r="BL96" s="114" t="str">
        <f aca="false">IF(B96&lt;&gt;"",IFERROR(IF((SUMIF(D$20:AI$20,"CLO10",D96:AI96)/AO$15)=0,"",(SUMIF(D$20:AI$20,"CLO10",D96:AI96)/AO$15)),""),"")</f>
        <v/>
      </c>
      <c r="BM96" s="115" t="str">
        <f aca="false">IF(BL96="","",IF(BL96&gt;=B$10,"Y","N"))</f>
        <v/>
      </c>
      <c r="BN96" s="115" t="str">
        <f aca="false">IF(BM96="","",IF(BM96&lt;50%,1,IF(AND(BM96&gt;=50%,BM96&lt;B$10),2,IF(BM96&gt;=B$10,3))))</f>
        <v/>
      </c>
      <c r="BO96" s="8"/>
      <c r="BP96" s="8"/>
    </row>
    <row r="97" customFormat="false" ht="15.75" hidden="false" customHeight="true" outlineLevel="0" collapsed="false">
      <c r="A97" s="183" t="str">
        <f aca="false">IF(B$6="LECTURE",IF('Database (LECTURE-RES-PRAC)'!A92="","",'Database (LECTURE-RES-PRAC)'!A92),"")</f>
        <v/>
      </c>
      <c r="B97" s="184" t="str">
        <f aca="false">IF(B$6="LECTURE",IF('Database (LECTURE-RES-PRAC)'!B92="","",'Database (LECTURE-RES-PRAC)'!B92),"")</f>
        <v/>
      </c>
      <c r="C97" s="183" t="str">
        <f aca="false">IF(B97&lt;&gt;"",'Database (LECTURE-RES-PRAC)'!C92,"")</f>
        <v/>
      </c>
      <c r="D97" s="117"/>
      <c r="E97" s="52"/>
      <c r="F97" s="52"/>
      <c r="G97" s="52"/>
      <c r="H97" s="52"/>
      <c r="I97" s="52"/>
      <c r="J97" s="52"/>
      <c r="K97" s="52"/>
      <c r="L97" s="52"/>
      <c r="M97" s="52"/>
      <c r="N97" s="181" t="str">
        <f aca="false">IF(B97&lt;&gt;"",SUM(D97:M97),"")</f>
        <v/>
      </c>
      <c r="O97" s="52"/>
      <c r="P97" s="52"/>
      <c r="Q97" s="52"/>
      <c r="R97" s="52"/>
      <c r="S97" s="52"/>
      <c r="T97" s="52"/>
      <c r="U97" s="52"/>
      <c r="V97" s="52"/>
      <c r="W97" s="52"/>
      <c r="X97" s="52"/>
      <c r="Y97" s="181" t="str">
        <f aca="false">IF(B97&lt;&gt;"",SUM(O97:X97),"")</f>
        <v/>
      </c>
      <c r="Z97" s="52"/>
      <c r="AA97" s="52"/>
      <c r="AB97" s="52"/>
      <c r="AC97" s="52"/>
      <c r="AD97" s="52"/>
      <c r="AE97" s="52"/>
      <c r="AF97" s="52"/>
      <c r="AG97" s="52"/>
      <c r="AH97" s="52"/>
      <c r="AI97" s="52"/>
      <c r="AJ97" s="182" t="str">
        <f aca="false">IF(B97&lt;&gt;"",SUM(Z97:AI97),"")</f>
        <v/>
      </c>
      <c r="AK97" s="185" t="str">
        <f aca="false">IF(B97&lt;&gt;"",IFERROR(IF((SUMIF(D$20:AI$20, "CLO1", D97:AI97)/AO$6)=0,"",(SUMIF(D$20:AI$20, "CLO1", D97:AI97)/AO$6)),""),"")</f>
        <v/>
      </c>
      <c r="AL97" s="115" t="str">
        <f aca="false">IF(AK97="","",IF(AK97&gt;=B$10,"Y","N"))</f>
        <v/>
      </c>
      <c r="AM97" s="115" t="str">
        <f aca="false">IF(AK97="","",IF(AK97&lt;50%,1,IF(AND(AK97&gt;=50%,AK97&lt;B$10),2,IF(AK97&gt;=B$10,3))))</f>
        <v/>
      </c>
      <c r="AN97" s="185" t="str">
        <f aca="false">IF(B97&lt;&gt;"",IFERROR(IF((SUMIF(D$20:AI$20, "CLO2", D97:AI97)/AO$7)=0,"",(SUMIF(D$20:AI$20, "CLO2", D97:AI97)/AO$7)),""),"")</f>
        <v/>
      </c>
      <c r="AO97" s="115" t="str">
        <f aca="false">IF(AN97="","",IF(AN97&gt;=B$10,"Y","N"))</f>
        <v/>
      </c>
      <c r="AP97" s="115" t="str">
        <f aca="false">IF(AN97="","",IF(AN97&lt;50%,1,IF(AND(AN97&gt;=50%,AN97&lt;B$10),2,IF(AN97&gt;=B$10,3))))</f>
        <v/>
      </c>
      <c r="AQ97" s="185" t="str">
        <f aca="false">IF(B97&lt;&gt;"",IFERROR(IF((SUMIF(D$20:AI$20, "CLO3", D97:AI97)/AO$8)=0,"",(SUMIF(D$20:AI$20, "CLO3", D97:AI97)/AO$8)),""),"")</f>
        <v/>
      </c>
      <c r="AR97" s="115" t="str">
        <f aca="false">IF(AQ97="","",IF(AQ97&gt;=B$10,"Y","N"))</f>
        <v/>
      </c>
      <c r="AS97" s="115" t="str">
        <f aca="false">IF(AQ97="","",IF(AQ97&lt;50%,1,IF(AND(AQ97&gt;=50%,AQ97&lt;B$10),2,IF(AQ97&gt;=B$10,3))))</f>
        <v/>
      </c>
      <c r="AT97" s="185" t="str">
        <f aca="false">IF(B97&lt;&gt;"",IFERROR(IF((SUMIF(D$20:AI$20, "CLO4", D97:AI97)/AO$9)=0,"",(SUMIF(D$20:AI$20, "CLO4", D97:AI97)/AO$9)),""),"")</f>
        <v/>
      </c>
      <c r="AU97" s="115" t="str">
        <f aca="false">IF(AT97="","",IF(AT97&gt;=B$10,"Y","N"))</f>
        <v/>
      </c>
      <c r="AV97" s="115" t="str">
        <f aca="false">IF(AT97="","",IF(AT97&lt;50%,1,IF(AND(AT97&gt;=50%,AT97&lt;B$10),2,IF(AT97&gt;=B$10,3))))</f>
        <v/>
      </c>
      <c r="AW97" s="185" t="str">
        <f aca="false">IF(B97&lt;&gt;"",IFERROR(IF((SUMIF(D$20:AI$20, "CLO5", D97:AI97)/AO$10)=0,"",(SUMIF(D$20:AI$20, "CLO5", D97:AI97)/AO$10)),""),"")</f>
        <v/>
      </c>
      <c r="AX97" s="115" t="str">
        <f aca="false">IF(AW97="","",IF(AW97&gt;=B$10,"Y","N"))</f>
        <v/>
      </c>
      <c r="AY97" s="115" t="str">
        <f aca="false">IF(AW97="","",IF(AW97&lt;50%,1,IF(AND(AW97&gt;=50%,AW97&lt;B$10),2,IF(AW97&gt;=B$10,3))))</f>
        <v/>
      </c>
      <c r="AZ97" s="114" t="str">
        <f aca="false">IF(B97&lt;&gt;"",IFERROR(IF((SUMIF(D$20:AI$20, "CLO6", D97:AI97)/AO$11)=0,"",(SUMIF(D$20:AI$20, "CLO6", D97:AI97)/AO$11)),""),"")</f>
        <v/>
      </c>
      <c r="BA97" s="115" t="str">
        <f aca="false">IF(AZ97="","",IF(AZ97&gt;=B$10,"Y","N"))</f>
        <v/>
      </c>
      <c r="BB97" s="115" t="str">
        <f aca="false">IF(BA97="","",IF(BA97&lt;50%,1,IF(AND(BA97&gt;=50%,BA97&lt;B$10),2,IF(BA97&gt;=B$10,3))))</f>
        <v/>
      </c>
      <c r="BC97" s="114" t="str">
        <f aca="false">IF(B97&lt;&gt;"",IFERROR(IF((SUMIF(D$20:AI$20, "CLO7", D97:AI97)/AO$12)=0,"",(SUMIF(D$20:AI$20, "CLO7", D97:AI97)/AO$12)),""),"")</f>
        <v/>
      </c>
      <c r="BD97" s="115" t="str">
        <f aca="false">IF(BC97="","",IF(BC97&gt;=B$10,"Y","N"))</f>
        <v/>
      </c>
      <c r="BE97" s="115" t="str">
        <f aca="false">IF(BD97="","",IF(BD97&lt;50%,1,IF(AND(BD97&gt;=50%,BD97&lt;B$10),2,IF(BD97&gt;=B$10,3))))</f>
        <v/>
      </c>
      <c r="BF97" s="114" t="str">
        <f aca="false">IF(B97&lt;&gt;"",IFERROR(IF((SUMIF(D$20:AI$20, "CLO8", D97:AI97)/AO$13)=0,"",(SUMIF(D$20:AI$20, "CLO8", D97:AI97)/AO$13)),""),"")</f>
        <v/>
      </c>
      <c r="BG97" s="115" t="str">
        <f aca="false">IF(BF97="","",IF(BF97&gt;=B$10,"Y","N"))</f>
        <v/>
      </c>
      <c r="BH97" s="115" t="str">
        <f aca="false">IF(BG97="","",IF(BG97&lt;50%,1,IF(AND(BG97&gt;=50%,BG97&lt;B$10),2,IF(BG97&gt;=B$10,3))))</f>
        <v/>
      </c>
      <c r="BI97" s="114" t="str">
        <f aca="false">IF(B97&lt;&gt;"",IFERROR(IF((SUMIF(D$20:AI$20, "CLO9", D97:AI97)/AO$14)=0,"",(SUMIF(D$20:AI$20, "CLO9", D97:AI97)/AO$14)),""),"")</f>
        <v/>
      </c>
      <c r="BJ97" s="115" t="str">
        <f aca="false">IF(BI97="","",IF(BI97&gt;=B$10,"Y","N"))</f>
        <v/>
      </c>
      <c r="BK97" s="115" t="str">
        <f aca="false">IF(BJ97="","",IF(BJ97&lt;50%,1,IF(AND(BJ97&gt;=50%,BJ97&lt;B$10),2,IF(BJ97&gt;=B$10,3))))</f>
        <v/>
      </c>
      <c r="BL97" s="114" t="str">
        <f aca="false">IF(B97&lt;&gt;"",IFERROR(IF((SUMIF(D$20:AI$20,"CLO10",D97:AI97)/AO$15)=0,"",(SUMIF(D$20:AI$20,"CLO10",D97:AI97)/AO$15)),""),"")</f>
        <v/>
      </c>
      <c r="BM97" s="115" t="str">
        <f aca="false">IF(BL97="","",IF(BL97&gt;=B$10,"Y","N"))</f>
        <v/>
      </c>
      <c r="BN97" s="115" t="str">
        <f aca="false">IF(BM97="","",IF(BM97&lt;50%,1,IF(AND(BM97&gt;=50%,BM97&lt;B$10),2,IF(BM97&gt;=B$10,3))))</f>
        <v/>
      </c>
      <c r="BO97" s="8"/>
      <c r="BP97" s="8"/>
    </row>
    <row r="98" customFormat="false" ht="15.75" hidden="false" customHeight="true" outlineLevel="0" collapsed="false">
      <c r="A98" s="183" t="str">
        <f aca="false">IF(B$6="LECTURE",IF('Database (LECTURE-RES-PRAC)'!A93="","",'Database (LECTURE-RES-PRAC)'!A93),"")</f>
        <v/>
      </c>
      <c r="B98" s="184" t="str">
        <f aca="false">IF(B$6="LECTURE",IF('Database (LECTURE-RES-PRAC)'!B93="","",'Database (LECTURE-RES-PRAC)'!B93),"")</f>
        <v/>
      </c>
      <c r="C98" s="183" t="str">
        <f aca="false">IF(B98&lt;&gt;"",'Database (LECTURE-RES-PRAC)'!C93,"")</f>
        <v/>
      </c>
      <c r="D98" s="117"/>
      <c r="E98" s="52"/>
      <c r="F98" s="52"/>
      <c r="G98" s="52"/>
      <c r="H98" s="52"/>
      <c r="I98" s="52"/>
      <c r="J98" s="52"/>
      <c r="K98" s="52"/>
      <c r="L98" s="52"/>
      <c r="M98" s="52"/>
      <c r="N98" s="181" t="str">
        <f aca="false">IF(B98&lt;&gt;"",SUM(D98:M98),"")</f>
        <v/>
      </c>
      <c r="O98" s="52"/>
      <c r="P98" s="52"/>
      <c r="Q98" s="52"/>
      <c r="R98" s="52"/>
      <c r="S98" s="52"/>
      <c r="T98" s="52"/>
      <c r="U98" s="52"/>
      <c r="V98" s="52"/>
      <c r="W98" s="52"/>
      <c r="X98" s="52"/>
      <c r="Y98" s="181" t="str">
        <f aca="false">IF(B98&lt;&gt;"",SUM(O98:X98),"")</f>
        <v/>
      </c>
      <c r="Z98" s="52"/>
      <c r="AA98" s="52"/>
      <c r="AB98" s="52"/>
      <c r="AC98" s="52"/>
      <c r="AD98" s="52"/>
      <c r="AE98" s="52"/>
      <c r="AF98" s="52"/>
      <c r="AG98" s="52"/>
      <c r="AH98" s="52"/>
      <c r="AI98" s="52"/>
      <c r="AJ98" s="182" t="str">
        <f aca="false">IF(B98&lt;&gt;"",SUM(Z98:AI98),"")</f>
        <v/>
      </c>
      <c r="AK98" s="185" t="str">
        <f aca="false">IF(B98&lt;&gt;"",IFERROR(IF((SUMIF(D$20:AI$20, "CLO1", D98:AI98)/AO$6)=0,"",(SUMIF(D$20:AI$20, "CLO1", D98:AI98)/AO$6)),""),"")</f>
        <v/>
      </c>
      <c r="AL98" s="115" t="str">
        <f aca="false">IF(AK98="","",IF(AK98&gt;=B$10,"Y","N"))</f>
        <v/>
      </c>
      <c r="AM98" s="115" t="str">
        <f aca="false">IF(AK98="","",IF(AK98&lt;50%,1,IF(AND(AK98&gt;=50%,AK98&lt;B$10),2,IF(AK98&gt;=B$10,3))))</f>
        <v/>
      </c>
      <c r="AN98" s="185" t="str">
        <f aca="false">IF(B98&lt;&gt;"",IFERROR(IF((SUMIF(D$20:AI$20, "CLO2", D98:AI98)/AO$7)=0,"",(SUMIF(D$20:AI$20, "CLO2", D98:AI98)/AO$7)),""),"")</f>
        <v/>
      </c>
      <c r="AO98" s="115" t="str">
        <f aca="false">IF(AN98="","",IF(AN98&gt;=B$10,"Y","N"))</f>
        <v/>
      </c>
      <c r="AP98" s="115" t="str">
        <f aca="false">IF(AN98="","",IF(AN98&lt;50%,1,IF(AND(AN98&gt;=50%,AN98&lt;B$10),2,IF(AN98&gt;=B$10,3))))</f>
        <v/>
      </c>
      <c r="AQ98" s="185" t="str">
        <f aca="false">IF(B98&lt;&gt;"",IFERROR(IF((SUMIF(D$20:AI$20, "CLO3", D98:AI98)/AO$8)=0,"",(SUMIF(D$20:AI$20, "CLO3", D98:AI98)/AO$8)),""),"")</f>
        <v/>
      </c>
      <c r="AR98" s="115" t="str">
        <f aca="false">IF(AQ98="","",IF(AQ98&gt;=B$10,"Y","N"))</f>
        <v/>
      </c>
      <c r="AS98" s="115" t="str">
        <f aca="false">IF(AQ98="","",IF(AQ98&lt;50%,1,IF(AND(AQ98&gt;=50%,AQ98&lt;B$10),2,IF(AQ98&gt;=B$10,3))))</f>
        <v/>
      </c>
      <c r="AT98" s="185" t="str">
        <f aca="false">IF(B98&lt;&gt;"",IFERROR(IF((SUMIF(D$20:AI$20, "CLO4", D98:AI98)/AO$9)=0,"",(SUMIF(D$20:AI$20, "CLO4", D98:AI98)/AO$9)),""),"")</f>
        <v/>
      </c>
      <c r="AU98" s="115" t="str">
        <f aca="false">IF(AT98="","",IF(AT98&gt;=B$10,"Y","N"))</f>
        <v/>
      </c>
      <c r="AV98" s="115" t="str">
        <f aca="false">IF(AT98="","",IF(AT98&lt;50%,1,IF(AND(AT98&gt;=50%,AT98&lt;B$10),2,IF(AT98&gt;=B$10,3))))</f>
        <v/>
      </c>
      <c r="AW98" s="185" t="str">
        <f aca="false">IF(B98&lt;&gt;"",IFERROR(IF((SUMIF(D$20:AI$20, "CLO5", D98:AI98)/AO$10)=0,"",(SUMIF(D$20:AI$20, "CLO5", D98:AI98)/AO$10)),""),"")</f>
        <v/>
      </c>
      <c r="AX98" s="115" t="str">
        <f aca="false">IF(AW98="","",IF(AW98&gt;=B$10,"Y","N"))</f>
        <v/>
      </c>
      <c r="AY98" s="115" t="str">
        <f aca="false">IF(AW98="","",IF(AW98&lt;50%,1,IF(AND(AW98&gt;=50%,AW98&lt;B$10),2,IF(AW98&gt;=B$10,3))))</f>
        <v/>
      </c>
      <c r="AZ98" s="114" t="str">
        <f aca="false">IF(B98&lt;&gt;"",IFERROR(IF((SUMIF(D$20:AI$20, "CLO6", D98:AI98)/AO$11)=0,"",(SUMIF(D$20:AI$20, "CLO6", D98:AI98)/AO$11)),""),"")</f>
        <v/>
      </c>
      <c r="BA98" s="115" t="str">
        <f aca="false">IF(AZ98="","",IF(AZ98&gt;=B$10,"Y","N"))</f>
        <v/>
      </c>
      <c r="BB98" s="115" t="str">
        <f aca="false">IF(BA98="","",IF(BA98&lt;50%,1,IF(AND(BA98&gt;=50%,BA98&lt;B$10),2,IF(BA98&gt;=B$10,3))))</f>
        <v/>
      </c>
      <c r="BC98" s="114" t="str">
        <f aca="false">IF(B98&lt;&gt;"",IFERROR(IF((SUMIF(D$20:AI$20, "CLO7", D98:AI98)/AO$12)=0,"",(SUMIF(D$20:AI$20, "CLO7", D98:AI98)/AO$12)),""),"")</f>
        <v/>
      </c>
      <c r="BD98" s="115" t="str">
        <f aca="false">IF(BC98="","",IF(BC98&gt;=B$10,"Y","N"))</f>
        <v/>
      </c>
      <c r="BE98" s="115" t="str">
        <f aca="false">IF(BD98="","",IF(BD98&lt;50%,1,IF(AND(BD98&gt;=50%,BD98&lt;B$10),2,IF(BD98&gt;=B$10,3))))</f>
        <v/>
      </c>
      <c r="BF98" s="114" t="str">
        <f aca="false">IF(B98&lt;&gt;"",IFERROR(IF((SUMIF(D$20:AI$20, "CLO8", D98:AI98)/AO$13)=0,"",(SUMIF(D$20:AI$20, "CLO8", D98:AI98)/AO$13)),""),"")</f>
        <v/>
      </c>
      <c r="BG98" s="115" t="str">
        <f aca="false">IF(BF98="","",IF(BF98&gt;=B$10,"Y","N"))</f>
        <v/>
      </c>
      <c r="BH98" s="115" t="str">
        <f aca="false">IF(BG98="","",IF(BG98&lt;50%,1,IF(AND(BG98&gt;=50%,BG98&lt;B$10),2,IF(BG98&gt;=B$10,3))))</f>
        <v/>
      </c>
      <c r="BI98" s="114" t="str">
        <f aca="false">IF(B98&lt;&gt;"",IFERROR(IF((SUMIF(D$20:AI$20, "CLO9", D98:AI98)/AO$14)=0,"",(SUMIF(D$20:AI$20, "CLO9", D98:AI98)/AO$14)),""),"")</f>
        <v/>
      </c>
      <c r="BJ98" s="115" t="str">
        <f aca="false">IF(BI98="","",IF(BI98&gt;=B$10,"Y","N"))</f>
        <v/>
      </c>
      <c r="BK98" s="115" t="str">
        <f aca="false">IF(BJ98="","",IF(BJ98&lt;50%,1,IF(AND(BJ98&gt;=50%,BJ98&lt;B$10),2,IF(BJ98&gt;=B$10,3))))</f>
        <v/>
      </c>
      <c r="BL98" s="114" t="str">
        <f aca="false">IF(B98&lt;&gt;"",IFERROR(IF((SUMIF(D$20:AI$20,"CLO10",D98:AI98)/AO$15)=0,"",(SUMIF(D$20:AI$20,"CLO10",D98:AI98)/AO$15)),""),"")</f>
        <v/>
      </c>
      <c r="BM98" s="115" t="str">
        <f aca="false">IF(BL98="","",IF(BL98&gt;=B$10,"Y","N"))</f>
        <v/>
      </c>
      <c r="BN98" s="115" t="str">
        <f aca="false">IF(BM98="","",IF(BM98&lt;50%,1,IF(AND(BM98&gt;=50%,BM98&lt;B$10),2,IF(BM98&gt;=B$10,3))))</f>
        <v/>
      </c>
      <c r="BO98" s="8"/>
      <c r="BP98" s="8"/>
    </row>
    <row r="99" customFormat="false" ht="15.75" hidden="false" customHeight="true" outlineLevel="0" collapsed="false">
      <c r="A99" s="183" t="str">
        <f aca="false">IF(B$6="LECTURE",IF('Database (LECTURE-RES-PRAC)'!A94="","",'Database (LECTURE-RES-PRAC)'!A94),"")</f>
        <v/>
      </c>
      <c r="B99" s="184" t="str">
        <f aca="false">IF(B$6="LECTURE",IF('Database (LECTURE-RES-PRAC)'!B94="","",'Database (LECTURE-RES-PRAC)'!B94),"")</f>
        <v/>
      </c>
      <c r="C99" s="183" t="str">
        <f aca="false">IF(B99&lt;&gt;"",'Database (LECTURE-RES-PRAC)'!C94,"")</f>
        <v/>
      </c>
      <c r="D99" s="117"/>
      <c r="E99" s="52"/>
      <c r="F99" s="52"/>
      <c r="G99" s="52"/>
      <c r="H99" s="52"/>
      <c r="I99" s="52"/>
      <c r="J99" s="52"/>
      <c r="K99" s="52"/>
      <c r="L99" s="52"/>
      <c r="M99" s="52"/>
      <c r="N99" s="181" t="str">
        <f aca="false">IF(B99&lt;&gt;"",SUM(D99:M99),"")</f>
        <v/>
      </c>
      <c r="O99" s="52"/>
      <c r="P99" s="52"/>
      <c r="Q99" s="52"/>
      <c r="R99" s="52"/>
      <c r="S99" s="52"/>
      <c r="T99" s="52"/>
      <c r="U99" s="52"/>
      <c r="V99" s="52"/>
      <c r="W99" s="52"/>
      <c r="X99" s="52"/>
      <c r="Y99" s="181" t="str">
        <f aca="false">IF(B99&lt;&gt;"",SUM(O99:X99),"")</f>
        <v/>
      </c>
      <c r="Z99" s="52"/>
      <c r="AA99" s="52"/>
      <c r="AB99" s="52"/>
      <c r="AC99" s="52"/>
      <c r="AD99" s="52"/>
      <c r="AE99" s="52"/>
      <c r="AF99" s="52"/>
      <c r="AG99" s="52"/>
      <c r="AH99" s="52"/>
      <c r="AI99" s="52"/>
      <c r="AJ99" s="182" t="str">
        <f aca="false">IF(B99&lt;&gt;"",SUM(Z99:AI99),"")</f>
        <v/>
      </c>
      <c r="AK99" s="185" t="str">
        <f aca="false">IF(B99&lt;&gt;"",IFERROR(IF((SUMIF(D$20:AI$20, "CLO1", D99:AI99)/AO$6)=0,"",(SUMIF(D$20:AI$20, "CLO1", D99:AI99)/AO$6)),""),"")</f>
        <v/>
      </c>
      <c r="AL99" s="115" t="str">
        <f aca="false">IF(AK99="","",IF(AK99&gt;=B$10,"Y","N"))</f>
        <v/>
      </c>
      <c r="AM99" s="115" t="str">
        <f aca="false">IF(AK99="","",IF(AK99&lt;50%,1,IF(AND(AK99&gt;=50%,AK99&lt;B$10),2,IF(AK99&gt;=B$10,3))))</f>
        <v/>
      </c>
      <c r="AN99" s="185" t="str">
        <f aca="false">IF(B99&lt;&gt;"",IFERROR(IF((SUMIF(D$20:AI$20, "CLO2", D99:AI99)/AO$7)=0,"",(SUMIF(D$20:AI$20, "CLO2", D99:AI99)/AO$7)),""),"")</f>
        <v/>
      </c>
      <c r="AO99" s="115" t="str">
        <f aca="false">IF(AN99="","",IF(AN99&gt;=B$10,"Y","N"))</f>
        <v/>
      </c>
      <c r="AP99" s="115" t="str">
        <f aca="false">IF(AN99="","",IF(AN99&lt;50%,1,IF(AND(AN99&gt;=50%,AN99&lt;B$10),2,IF(AN99&gt;=B$10,3))))</f>
        <v/>
      </c>
      <c r="AQ99" s="185" t="str">
        <f aca="false">IF(B99&lt;&gt;"",IFERROR(IF((SUMIF(D$20:AI$20, "CLO3", D99:AI99)/AO$8)=0,"",(SUMIF(D$20:AI$20, "CLO3", D99:AI99)/AO$8)),""),"")</f>
        <v/>
      </c>
      <c r="AR99" s="115" t="str">
        <f aca="false">IF(AQ99="","",IF(AQ99&gt;=B$10,"Y","N"))</f>
        <v/>
      </c>
      <c r="AS99" s="115" t="str">
        <f aca="false">IF(AQ99="","",IF(AQ99&lt;50%,1,IF(AND(AQ99&gt;=50%,AQ99&lt;B$10),2,IF(AQ99&gt;=B$10,3))))</f>
        <v/>
      </c>
      <c r="AT99" s="185" t="str">
        <f aca="false">IF(B99&lt;&gt;"",IFERROR(IF((SUMIF(D$20:AI$20, "CLO4", D99:AI99)/AO$9)=0,"",(SUMIF(D$20:AI$20, "CLO4", D99:AI99)/AO$9)),""),"")</f>
        <v/>
      </c>
      <c r="AU99" s="115" t="str">
        <f aca="false">IF(AT99="","",IF(AT99&gt;=B$10,"Y","N"))</f>
        <v/>
      </c>
      <c r="AV99" s="115" t="str">
        <f aca="false">IF(AT99="","",IF(AT99&lt;50%,1,IF(AND(AT99&gt;=50%,AT99&lt;B$10),2,IF(AT99&gt;=B$10,3))))</f>
        <v/>
      </c>
      <c r="AW99" s="185" t="str">
        <f aca="false">IF(B99&lt;&gt;"",IFERROR(IF((SUMIF(D$20:AI$20, "CLO5", D99:AI99)/AO$10)=0,"",(SUMIF(D$20:AI$20, "CLO5", D99:AI99)/AO$10)),""),"")</f>
        <v/>
      </c>
      <c r="AX99" s="115" t="str">
        <f aca="false">IF(AW99="","",IF(AW99&gt;=B$10,"Y","N"))</f>
        <v/>
      </c>
      <c r="AY99" s="115" t="str">
        <f aca="false">IF(AW99="","",IF(AW99&lt;50%,1,IF(AND(AW99&gt;=50%,AW99&lt;B$10),2,IF(AW99&gt;=B$10,3))))</f>
        <v/>
      </c>
      <c r="AZ99" s="114" t="str">
        <f aca="false">IF(B99&lt;&gt;"",IFERROR(IF((SUMIF(D$20:AI$20, "CLO6", D99:AI99)/AO$11)=0,"",(SUMIF(D$20:AI$20, "CLO6", D99:AI99)/AO$11)),""),"")</f>
        <v/>
      </c>
      <c r="BA99" s="115" t="str">
        <f aca="false">IF(AZ99="","",IF(AZ99&gt;=B$10,"Y","N"))</f>
        <v/>
      </c>
      <c r="BB99" s="115" t="str">
        <f aca="false">IF(BA99="","",IF(BA99&lt;50%,1,IF(AND(BA99&gt;=50%,BA99&lt;B$10),2,IF(BA99&gt;=B$10,3))))</f>
        <v/>
      </c>
      <c r="BC99" s="114" t="str">
        <f aca="false">IF(B99&lt;&gt;"",IFERROR(IF((SUMIF(D$20:AI$20, "CLO7", D99:AI99)/AO$12)=0,"",(SUMIF(D$20:AI$20, "CLO7", D99:AI99)/AO$12)),""),"")</f>
        <v/>
      </c>
      <c r="BD99" s="115" t="str">
        <f aca="false">IF(BC99="","",IF(BC99&gt;=B$10,"Y","N"))</f>
        <v/>
      </c>
      <c r="BE99" s="115" t="str">
        <f aca="false">IF(BD99="","",IF(BD99&lt;50%,1,IF(AND(BD99&gt;=50%,BD99&lt;B$10),2,IF(BD99&gt;=B$10,3))))</f>
        <v/>
      </c>
      <c r="BF99" s="114" t="str">
        <f aca="false">IF(B99&lt;&gt;"",IFERROR(IF((SUMIF(D$20:AI$20, "CLO8", D99:AI99)/AO$13)=0,"",(SUMIF(D$20:AI$20, "CLO8", D99:AI99)/AO$13)),""),"")</f>
        <v/>
      </c>
      <c r="BG99" s="115" t="str">
        <f aca="false">IF(BF99="","",IF(BF99&gt;=B$10,"Y","N"))</f>
        <v/>
      </c>
      <c r="BH99" s="115" t="str">
        <f aca="false">IF(BG99="","",IF(BG99&lt;50%,1,IF(AND(BG99&gt;=50%,BG99&lt;B$10),2,IF(BG99&gt;=B$10,3))))</f>
        <v/>
      </c>
      <c r="BI99" s="114" t="str">
        <f aca="false">IF(B99&lt;&gt;"",IFERROR(IF((SUMIF(D$20:AI$20, "CLO9", D99:AI99)/AO$14)=0,"",(SUMIF(D$20:AI$20, "CLO9", D99:AI99)/AO$14)),""),"")</f>
        <v/>
      </c>
      <c r="BJ99" s="115" t="str">
        <f aca="false">IF(BI99="","",IF(BI99&gt;=B$10,"Y","N"))</f>
        <v/>
      </c>
      <c r="BK99" s="115" t="str">
        <f aca="false">IF(BJ99="","",IF(BJ99&lt;50%,1,IF(AND(BJ99&gt;=50%,BJ99&lt;B$10),2,IF(BJ99&gt;=B$10,3))))</f>
        <v/>
      </c>
      <c r="BL99" s="114" t="str">
        <f aca="false">IF(B99&lt;&gt;"",IFERROR(IF((SUMIF(D$20:AI$20,"CLO10",D99:AI99)/AO$15)=0,"",(SUMIF(D$20:AI$20,"CLO10",D99:AI99)/AO$15)),""),"")</f>
        <v/>
      </c>
      <c r="BM99" s="115" t="str">
        <f aca="false">IF(BL99="","",IF(BL99&gt;=B$10,"Y","N"))</f>
        <v/>
      </c>
      <c r="BN99" s="115" t="str">
        <f aca="false">IF(BM99="","",IF(BM99&lt;50%,1,IF(AND(BM99&gt;=50%,BM99&lt;B$10),2,IF(BM99&gt;=B$10,3))))</f>
        <v/>
      </c>
      <c r="BO99" s="8"/>
      <c r="BP99" s="8"/>
    </row>
    <row r="100" customFormat="false" ht="15.75" hidden="false" customHeight="true" outlineLevel="0" collapsed="false">
      <c r="A100" s="183" t="str">
        <f aca="false">IF(B$6="LECTURE",IF('Database (LECTURE-RES-PRAC)'!A95="","",'Database (LECTURE-RES-PRAC)'!A95),"")</f>
        <v/>
      </c>
      <c r="B100" s="184" t="str">
        <f aca="false">IF(B$6="LECTURE",IF('Database (LECTURE-RES-PRAC)'!B95="","",'Database (LECTURE-RES-PRAC)'!B95),"")</f>
        <v/>
      </c>
      <c r="C100" s="183" t="str">
        <f aca="false">IF(B100&lt;&gt;"",'Database (LECTURE-RES-PRAC)'!C95,"")</f>
        <v/>
      </c>
      <c r="D100" s="117"/>
      <c r="E100" s="52"/>
      <c r="F100" s="52"/>
      <c r="G100" s="52"/>
      <c r="H100" s="52"/>
      <c r="I100" s="52"/>
      <c r="J100" s="52"/>
      <c r="K100" s="52"/>
      <c r="L100" s="52"/>
      <c r="M100" s="52"/>
      <c r="N100" s="181" t="str">
        <f aca="false">IF(B100&lt;&gt;"",SUM(D100:M100),"")</f>
        <v/>
      </c>
      <c r="O100" s="52"/>
      <c r="P100" s="52"/>
      <c r="Q100" s="52"/>
      <c r="R100" s="52"/>
      <c r="S100" s="52"/>
      <c r="T100" s="52"/>
      <c r="U100" s="52"/>
      <c r="V100" s="52"/>
      <c r="W100" s="52"/>
      <c r="X100" s="52"/>
      <c r="Y100" s="181" t="str">
        <f aca="false">IF(B100&lt;&gt;"",SUM(O100:X100),"")</f>
        <v/>
      </c>
      <c r="Z100" s="52"/>
      <c r="AA100" s="52"/>
      <c r="AB100" s="52"/>
      <c r="AC100" s="52"/>
      <c r="AD100" s="52"/>
      <c r="AE100" s="52"/>
      <c r="AF100" s="52"/>
      <c r="AG100" s="52"/>
      <c r="AH100" s="52"/>
      <c r="AI100" s="52"/>
      <c r="AJ100" s="182" t="str">
        <f aca="false">IF(B100&lt;&gt;"",SUM(Z100:AI100),"")</f>
        <v/>
      </c>
      <c r="AK100" s="185" t="str">
        <f aca="false">IF(B100&lt;&gt;"",IFERROR(IF((SUMIF(D$20:AI$20, "CLO1", D100:AI100)/AO$6)=0,"",(SUMIF(D$20:AI$20, "CLO1", D100:AI100)/AO$6)),""),"")</f>
        <v/>
      </c>
      <c r="AL100" s="115" t="str">
        <f aca="false">IF(AK100="","",IF(AK100&gt;=B$10,"Y","N"))</f>
        <v/>
      </c>
      <c r="AM100" s="115" t="str">
        <f aca="false">IF(AK100="","",IF(AK100&lt;50%,1,IF(AND(AK100&gt;=50%,AK100&lt;B$10),2,IF(AK100&gt;=B$10,3))))</f>
        <v/>
      </c>
      <c r="AN100" s="185" t="str">
        <f aca="false">IF(B100&lt;&gt;"",IFERROR(IF((SUMIF(D$20:AI$20, "CLO2", D100:AI100)/AO$7)=0,"",(SUMIF(D$20:AI$20, "CLO2", D100:AI100)/AO$7)),""),"")</f>
        <v/>
      </c>
      <c r="AO100" s="115" t="str">
        <f aca="false">IF(AN100="","",IF(AN100&gt;=B$10,"Y","N"))</f>
        <v/>
      </c>
      <c r="AP100" s="115" t="str">
        <f aca="false">IF(AN100="","",IF(AN100&lt;50%,1,IF(AND(AN100&gt;=50%,AN100&lt;B$10),2,IF(AN100&gt;=B$10,3))))</f>
        <v/>
      </c>
      <c r="AQ100" s="185" t="str">
        <f aca="false">IF(B100&lt;&gt;"",IFERROR(IF((SUMIF(D$20:AI$20, "CLO3", D100:AI100)/AO$8)=0,"",(SUMIF(D$20:AI$20, "CLO3", D100:AI100)/AO$8)),""),"")</f>
        <v/>
      </c>
      <c r="AR100" s="115" t="str">
        <f aca="false">IF(AQ100="","",IF(AQ100&gt;=B$10,"Y","N"))</f>
        <v/>
      </c>
      <c r="AS100" s="115" t="str">
        <f aca="false">IF(AQ100="","",IF(AQ100&lt;50%,1,IF(AND(AQ100&gt;=50%,AQ100&lt;B$10),2,IF(AQ100&gt;=B$10,3))))</f>
        <v/>
      </c>
      <c r="AT100" s="185" t="str">
        <f aca="false">IF(B100&lt;&gt;"",IFERROR(IF((SUMIF(D$20:AI$20, "CLO4", D100:AI100)/AO$9)=0,"",(SUMIF(D$20:AI$20, "CLO4", D100:AI100)/AO$9)),""),"")</f>
        <v/>
      </c>
      <c r="AU100" s="115" t="str">
        <f aca="false">IF(AT100="","",IF(AT100&gt;=B$10,"Y","N"))</f>
        <v/>
      </c>
      <c r="AV100" s="115" t="str">
        <f aca="false">IF(AT100="","",IF(AT100&lt;50%,1,IF(AND(AT100&gt;=50%,AT100&lt;B$10),2,IF(AT100&gt;=B$10,3))))</f>
        <v/>
      </c>
      <c r="AW100" s="185" t="str">
        <f aca="false">IF(B100&lt;&gt;"",IFERROR(IF((SUMIF(D$20:AI$20, "CLO5", D100:AI100)/AO$10)=0,"",(SUMIF(D$20:AI$20, "CLO5", D100:AI100)/AO$10)),""),"")</f>
        <v/>
      </c>
      <c r="AX100" s="115" t="str">
        <f aca="false">IF(AW100="","",IF(AW100&gt;=B$10,"Y","N"))</f>
        <v/>
      </c>
      <c r="AY100" s="115" t="str">
        <f aca="false">IF(AW100="","",IF(AW100&lt;50%,1,IF(AND(AW100&gt;=50%,AW100&lt;B$10),2,IF(AW100&gt;=B$10,3))))</f>
        <v/>
      </c>
      <c r="AZ100" s="114" t="str">
        <f aca="false">IF(B100&lt;&gt;"",IFERROR(IF((SUMIF(D$20:AI$20, "CLO6", D100:AI100)/AO$11)=0,"",(SUMIF(D$20:AI$20, "CLO6", D100:AI100)/AO$11)),""),"")</f>
        <v/>
      </c>
      <c r="BA100" s="115" t="str">
        <f aca="false">IF(AZ100="","",IF(AZ100&gt;=B$10,"Y","N"))</f>
        <v/>
      </c>
      <c r="BB100" s="115" t="str">
        <f aca="false">IF(BA100="","",IF(BA100&lt;50%,1,IF(AND(BA100&gt;=50%,BA100&lt;B$10),2,IF(BA100&gt;=B$10,3))))</f>
        <v/>
      </c>
      <c r="BC100" s="114" t="str">
        <f aca="false">IF(B100&lt;&gt;"",IFERROR(IF((SUMIF(D$20:AI$20, "CLO7", D100:AI100)/AO$12)=0,"",(SUMIF(D$20:AI$20, "CLO7", D100:AI100)/AO$12)),""),"")</f>
        <v/>
      </c>
      <c r="BD100" s="115" t="str">
        <f aca="false">IF(BC100="","",IF(BC100&gt;=B$10,"Y","N"))</f>
        <v/>
      </c>
      <c r="BE100" s="115" t="str">
        <f aca="false">IF(BD100="","",IF(BD100&lt;50%,1,IF(AND(BD100&gt;=50%,BD100&lt;B$10),2,IF(BD100&gt;=B$10,3))))</f>
        <v/>
      </c>
      <c r="BF100" s="114" t="str">
        <f aca="false">IF(B100&lt;&gt;"",IFERROR(IF((SUMIF(D$20:AI$20, "CLO8", D100:AI100)/AO$13)=0,"",(SUMIF(D$20:AI$20, "CLO8", D100:AI100)/AO$13)),""),"")</f>
        <v/>
      </c>
      <c r="BG100" s="115" t="str">
        <f aca="false">IF(BF100="","",IF(BF100&gt;=B$10,"Y","N"))</f>
        <v/>
      </c>
      <c r="BH100" s="115" t="str">
        <f aca="false">IF(BG100="","",IF(BG100&lt;50%,1,IF(AND(BG100&gt;=50%,BG100&lt;B$10),2,IF(BG100&gt;=B$10,3))))</f>
        <v/>
      </c>
      <c r="BI100" s="114" t="str">
        <f aca="false">IF(B100&lt;&gt;"",IFERROR(IF((SUMIF(D$20:AI$20, "CLO9", D100:AI100)/AO$14)=0,"",(SUMIF(D$20:AI$20, "CLO9", D100:AI100)/AO$14)),""),"")</f>
        <v/>
      </c>
      <c r="BJ100" s="115" t="str">
        <f aca="false">IF(BI100="","",IF(BI100&gt;=B$10,"Y","N"))</f>
        <v/>
      </c>
      <c r="BK100" s="115" t="str">
        <f aca="false">IF(BJ100="","",IF(BJ100&lt;50%,1,IF(AND(BJ100&gt;=50%,BJ100&lt;B$10),2,IF(BJ100&gt;=B$10,3))))</f>
        <v/>
      </c>
      <c r="BL100" s="114" t="str">
        <f aca="false">IF(B100&lt;&gt;"",IFERROR(IF((SUMIF(D$20:AI$20,"CLO10",D100:AI100)/AO$15)=0,"",(SUMIF(D$20:AI$20,"CLO10",D100:AI100)/AO$15)),""),"")</f>
        <v/>
      </c>
      <c r="BM100" s="115" t="str">
        <f aca="false">IF(BL100="","",IF(BL100&gt;=B$10,"Y","N"))</f>
        <v/>
      </c>
      <c r="BN100" s="115" t="str">
        <f aca="false">IF(BM100="","",IF(BM100&lt;50%,1,IF(AND(BM100&gt;=50%,BM100&lt;B$10),2,IF(BM100&gt;=B$10,3))))</f>
        <v/>
      </c>
      <c r="BO100" s="8"/>
      <c r="BP100" s="8"/>
    </row>
    <row r="101" customFormat="false" ht="15.75" hidden="false" customHeight="true" outlineLevel="0" collapsed="false">
      <c r="A101" s="183" t="str">
        <f aca="false">IF(B$6="LECTURE",IF('Database (LECTURE-RES-PRAC)'!A96="","",'Database (LECTURE-RES-PRAC)'!A96),"")</f>
        <v/>
      </c>
      <c r="B101" s="184" t="str">
        <f aca="false">IF(B$6="LECTURE",IF('Database (LECTURE-RES-PRAC)'!B96="","",'Database (LECTURE-RES-PRAC)'!B96),"")</f>
        <v/>
      </c>
      <c r="C101" s="183" t="str">
        <f aca="false">IF(B101&lt;&gt;"",'Database (LECTURE-RES-PRAC)'!C96,"")</f>
        <v/>
      </c>
      <c r="D101" s="117"/>
      <c r="E101" s="52"/>
      <c r="F101" s="52"/>
      <c r="G101" s="52"/>
      <c r="H101" s="52"/>
      <c r="I101" s="52"/>
      <c r="J101" s="52"/>
      <c r="K101" s="52"/>
      <c r="L101" s="52"/>
      <c r="M101" s="52"/>
      <c r="N101" s="181" t="str">
        <f aca="false">IF(B101&lt;&gt;"",SUM(D101:M101),"")</f>
        <v/>
      </c>
      <c r="O101" s="52"/>
      <c r="P101" s="52"/>
      <c r="Q101" s="52"/>
      <c r="R101" s="52"/>
      <c r="S101" s="52"/>
      <c r="T101" s="52"/>
      <c r="U101" s="52"/>
      <c r="V101" s="52"/>
      <c r="W101" s="52"/>
      <c r="X101" s="52"/>
      <c r="Y101" s="181" t="str">
        <f aca="false">IF(B101&lt;&gt;"",SUM(O101:X101),"")</f>
        <v/>
      </c>
      <c r="Z101" s="52"/>
      <c r="AA101" s="52"/>
      <c r="AB101" s="52"/>
      <c r="AC101" s="52"/>
      <c r="AD101" s="52"/>
      <c r="AE101" s="52"/>
      <c r="AF101" s="52"/>
      <c r="AG101" s="52"/>
      <c r="AH101" s="52"/>
      <c r="AI101" s="52"/>
      <c r="AJ101" s="182" t="str">
        <f aca="false">IF(B101&lt;&gt;"",SUM(Z101:AI101),"")</f>
        <v/>
      </c>
      <c r="AK101" s="185" t="str">
        <f aca="false">IF(B101&lt;&gt;"",IFERROR(IF((SUMIF(D$20:AI$20, "CLO1", D101:AI101)/AO$6)=0,"",(SUMIF(D$20:AI$20, "CLO1", D101:AI101)/AO$6)),""),"")</f>
        <v/>
      </c>
      <c r="AL101" s="115" t="str">
        <f aca="false">IF(AK101="","",IF(AK101&gt;=B$10,"Y","N"))</f>
        <v/>
      </c>
      <c r="AM101" s="115" t="str">
        <f aca="false">IF(AK101="","",IF(AK101&lt;50%,1,IF(AND(AK101&gt;=50%,AK101&lt;B$10),2,IF(AK101&gt;=B$10,3))))</f>
        <v/>
      </c>
      <c r="AN101" s="185" t="str">
        <f aca="false">IF(B101&lt;&gt;"",IFERROR(IF((SUMIF(D$20:AI$20, "CLO2", D101:AI101)/AO$7)=0,"",(SUMIF(D$20:AI$20, "CLO2", D101:AI101)/AO$7)),""),"")</f>
        <v/>
      </c>
      <c r="AO101" s="115" t="str">
        <f aca="false">IF(AN101="","",IF(AN101&gt;=B$10,"Y","N"))</f>
        <v/>
      </c>
      <c r="AP101" s="115" t="str">
        <f aca="false">IF(AN101="","",IF(AN101&lt;50%,1,IF(AND(AN101&gt;=50%,AN101&lt;B$10),2,IF(AN101&gt;=B$10,3))))</f>
        <v/>
      </c>
      <c r="AQ101" s="185" t="str">
        <f aca="false">IF(B101&lt;&gt;"",IFERROR(IF((SUMIF(D$20:AI$20, "CLO3", D101:AI101)/AO$8)=0,"",(SUMIF(D$20:AI$20, "CLO3", D101:AI101)/AO$8)),""),"")</f>
        <v/>
      </c>
      <c r="AR101" s="115" t="str">
        <f aca="false">IF(AQ101="","",IF(AQ101&gt;=B$10,"Y","N"))</f>
        <v/>
      </c>
      <c r="AS101" s="115" t="str">
        <f aca="false">IF(AQ101="","",IF(AQ101&lt;50%,1,IF(AND(AQ101&gt;=50%,AQ101&lt;B$10),2,IF(AQ101&gt;=B$10,3))))</f>
        <v/>
      </c>
      <c r="AT101" s="185" t="str">
        <f aca="false">IF(B101&lt;&gt;"",IFERROR(IF((SUMIF(D$20:AI$20, "CLO4", D101:AI101)/AO$9)=0,"",(SUMIF(D$20:AI$20, "CLO4", D101:AI101)/AO$9)),""),"")</f>
        <v/>
      </c>
      <c r="AU101" s="115" t="str">
        <f aca="false">IF(AT101="","",IF(AT101&gt;=B$10,"Y","N"))</f>
        <v/>
      </c>
      <c r="AV101" s="115" t="str">
        <f aca="false">IF(AT101="","",IF(AT101&lt;50%,1,IF(AND(AT101&gt;=50%,AT101&lt;B$10),2,IF(AT101&gt;=B$10,3))))</f>
        <v/>
      </c>
      <c r="AW101" s="185" t="str">
        <f aca="false">IF(B101&lt;&gt;"",IFERROR(IF((SUMIF(D$20:AI$20, "CLO5", D101:AI101)/AO$10)=0,"",(SUMIF(D$20:AI$20, "CLO5", D101:AI101)/AO$10)),""),"")</f>
        <v/>
      </c>
      <c r="AX101" s="115" t="str">
        <f aca="false">IF(AW101="","",IF(AW101&gt;=B$10,"Y","N"))</f>
        <v/>
      </c>
      <c r="AY101" s="115" t="str">
        <f aca="false">IF(AW101="","",IF(AW101&lt;50%,1,IF(AND(AW101&gt;=50%,AW101&lt;B$10),2,IF(AW101&gt;=B$10,3))))</f>
        <v/>
      </c>
      <c r="AZ101" s="114" t="str">
        <f aca="false">IF(B101&lt;&gt;"",IFERROR(IF((SUMIF(D$20:AI$20, "CLO6", D101:AI101)/AO$11)=0,"",(SUMIF(D$20:AI$20, "CLO6", D101:AI101)/AO$11)),""),"")</f>
        <v/>
      </c>
      <c r="BA101" s="115" t="str">
        <f aca="false">IF(AZ101="","",IF(AZ101&gt;=B$10,"Y","N"))</f>
        <v/>
      </c>
      <c r="BB101" s="115" t="str">
        <f aca="false">IF(BA101="","",IF(BA101&lt;50%,1,IF(AND(BA101&gt;=50%,BA101&lt;B$10),2,IF(BA101&gt;=B$10,3))))</f>
        <v/>
      </c>
      <c r="BC101" s="114" t="str">
        <f aca="false">IF(B101&lt;&gt;"",IFERROR(IF((SUMIF(D$20:AI$20, "CLO7", D101:AI101)/AO$12)=0,"",(SUMIF(D$20:AI$20, "CLO7", D101:AI101)/AO$12)),""),"")</f>
        <v/>
      </c>
      <c r="BD101" s="115" t="str">
        <f aca="false">IF(BC101="","",IF(BC101&gt;=B$10,"Y","N"))</f>
        <v/>
      </c>
      <c r="BE101" s="115" t="str">
        <f aca="false">IF(BD101="","",IF(BD101&lt;50%,1,IF(AND(BD101&gt;=50%,BD101&lt;B$10),2,IF(BD101&gt;=B$10,3))))</f>
        <v/>
      </c>
      <c r="BF101" s="114" t="str">
        <f aca="false">IF(B101&lt;&gt;"",IFERROR(IF((SUMIF(D$20:AI$20, "CLO8", D101:AI101)/AO$13)=0,"",(SUMIF(D$20:AI$20, "CLO8", D101:AI101)/AO$13)),""),"")</f>
        <v/>
      </c>
      <c r="BG101" s="115" t="str">
        <f aca="false">IF(BF101="","",IF(BF101&gt;=B$10,"Y","N"))</f>
        <v/>
      </c>
      <c r="BH101" s="115" t="str">
        <f aca="false">IF(BG101="","",IF(BG101&lt;50%,1,IF(AND(BG101&gt;=50%,BG101&lt;B$10),2,IF(BG101&gt;=B$10,3))))</f>
        <v/>
      </c>
      <c r="BI101" s="114" t="str">
        <f aca="false">IF(B101&lt;&gt;"",IFERROR(IF((SUMIF(D$20:AI$20, "CLO9", D101:AI101)/AO$14)=0,"",(SUMIF(D$20:AI$20, "CLO9", D101:AI101)/AO$14)),""),"")</f>
        <v/>
      </c>
      <c r="BJ101" s="115" t="str">
        <f aca="false">IF(BI101="","",IF(BI101&gt;=B$10,"Y","N"))</f>
        <v/>
      </c>
      <c r="BK101" s="115" t="str">
        <f aca="false">IF(BJ101="","",IF(BJ101&lt;50%,1,IF(AND(BJ101&gt;=50%,BJ101&lt;B$10),2,IF(BJ101&gt;=B$10,3))))</f>
        <v/>
      </c>
      <c r="BL101" s="114" t="str">
        <f aca="false">IF(B101&lt;&gt;"",IFERROR(IF((SUMIF(D$20:AI$20,"CLO10",D101:AI101)/AO$15)=0,"",(SUMIF(D$20:AI$20,"CLO10",D101:AI101)/AO$15)),""),"")</f>
        <v/>
      </c>
      <c r="BM101" s="115" t="str">
        <f aca="false">IF(BL101="","",IF(BL101&gt;=B$10,"Y","N"))</f>
        <v/>
      </c>
      <c r="BN101" s="115" t="str">
        <f aca="false">IF(BM101="","",IF(BM101&lt;50%,1,IF(AND(BM101&gt;=50%,BM101&lt;B$10),2,IF(BM101&gt;=B$10,3))))</f>
        <v/>
      </c>
      <c r="BO101" s="8"/>
      <c r="BP101" s="8"/>
    </row>
    <row r="102" customFormat="false" ht="15.75" hidden="false" customHeight="true" outlineLevel="0" collapsed="false">
      <c r="A102" s="183" t="str">
        <f aca="false">IF(B$6="LECTURE",IF('Database (LECTURE-RES-PRAC)'!A97="","",'Database (LECTURE-RES-PRAC)'!A97),"")</f>
        <v/>
      </c>
      <c r="B102" s="184" t="str">
        <f aca="false">IF(B$6="LECTURE",IF('Database (LECTURE-RES-PRAC)'!B97="","",'Database (LECTURE-RES-PRAC)'!B97),"")</f>
        <v/>
      </c>
      <c r="C102" s="183" t="str">
        <f aca="false">IF(B102&lt;&gt;"",'Database (LECTURE-RES-PRAC)'!C97,"")</f>
        <v/>
      </c>
      <c r="D102" s="117"/>
      <c r="E102" s="52"/>
      <c r="F102" s="52"/>
      <c r="G102" s="52"/>
      <c r="H102" s="52"/>
      <c r="I102" s="52"/>
      <c r="J102" s="52"/>
      <c r="K102" s="52"/>
      <c r="L102" s="52"/>
      <c r="M102" s="52"/>
      <c r="N102" s="181" t="str">
        <f aca="false">IF(B102&lt;&gt;"",SUM(D102:M102),"")</f>
        <v/>
      </c>
      <c r="O102" s="52"/>
      <c r="P102" s="52"/>
      <c r="Q102" s="52"/>
      <c r="R102" s="52"/>
      <c r="S102" s="52"/>
      <c r="T102" s="52"/>
      <c r="U102" s="52"/>
      <c r="V102" s="52"/>
      <c r="W102" s="52"/>
      <c r="X102" s="52"/>
      <c r="Y102" s="181" t="str">
        <f aca="false">IF(B102&lt;&gt;"",SUM(O102:X102),"")</f>
        <v/>
      </c>
      <c r="Z102" s="52"/>
      <c r="AA102" s="52"/>
      <c r="AB102" s="52"/>
      <c r="AC102" s="52"/>
      <c r="AD102" s="52"/>
      <c r="AE102" s="52"/>
      <c r="AF102" s="52"/>
      <c r="AG102" s="52"/>
      <c r="AH102" s="52"/>
      <c r="AI102" s="52"/>
      <c r="AJ102" s="182" t="str">
        <f aca="false">IF(B102&lt;&gt;"",SUM(Z102:AI102),"")</f>
        <v/>
      </c>
      <c r="AK102" s="185" t="str">
        <f aca="false">IF(B102&lt;&gt;"",IFERROR(IF((SUMIF(D$20:AI$20, "CLO1", D102:AI102)/AO$6)=0,"",(SUMIF(D$20:AI$20, "CLO1", D102:AI102)/AO$6)),""),"")</f>
        <v/>
      </c>
      <c r="AL102" s="115" t="str">
        <f aca="false">IF(AK102="","",IF(AK102&gt;=B$10,"Y","N"))</f>
        <v/>
      </c>
      <c r="AM102" s="115" t="str">
        <f aca="false">IF(AK102="","",IF(AK102&lt;50%,1,IF(AND(AK102&gt;=50%,AK102&lt;B$10),2,IF(AK102&gt;=B$10,3))))</f>
        <v/>
      </c>
      <c r="AN102" s="185" t="str">
        <f aca="false">IF(B102&lt;&gt;"",IFERROR(IF((SUMIF(D$20:AI$20, "CLO2", D102:AI102)/AO$7)=0,"",(SUMIF(D$20:AI$20, "CLO2", D102:AI102)/AO$7)),""),"")</f>
        <v/>
      </c>
      <c r="AO102" s="115" t="str">
        <f aca="false">IF(AN102="","",IF(AN102&gt;=B$10,"Y","N"))</f>
        <v/>
      </c>
      <c r="AP102" s="115" t="str">
        <f aca="false">IF(AN102="","",IF(AN102&lt;50%,1,IF(AND(AN102&gt;=50%,AN102&lt;B$10),2,IF(AN102&gt;=B$10,3))))</f>
        <v/>
      </c>
      <c r="AQ102" s="185" t="str">
        <f aca="false">IF(B102&lt;&gt;"",IFERROR(IF((SUMIF(D$20:AI$20, "CLO3", D102:AI102)/AO$8)=0,"",(SUMIF(D$20:AI$20, "CLO3", D102:AI102)/AO$8)),""),"")</f>
        <v/>
      </c>
      <c r="AR102" s="115" t="str">
        <f aca="false">IF(AQ102="","",IF(AQ102&gt;=B$10,"Y","N"))</f>
        <v/>
      </c>
      <c r="AS102" s="115" t="str">
        <f aca="false">IF(AQ102="","",IF(AQ102&lt;50%,1,IF(AND(AQ102&gt;=50%,AQ102&lt;B$10),2,IF(AQ102&gt;=B$10,3))))</f>
        <v/>
      </c>
      <c r="AT102" s="185" t="str">
        <f aca="false">IF(B102&lt;&gt;"",IFERROR(IF((SUMIF(D$20:AI$20, "CLO4", D102:AI102)/AO$9)=0,"",(SUMIF(D$20:AI$20, "CLO4", D102:AI102)/AO$9)),""),"")</f>
        <v/>
      </c>
      <c r="AU102" s="115" t="str">
        <f aca="false">IF(AT102="","",IF(AT102&gt;=B$10,"Y","N"))</f>
        <v/>
      </c>
      <c r="AV102" s="115" t="str">
        <f aca="false">IF(AT102="","",IF(AT102&lt;50%,1,IF(AND(AT102&gt;=50%,AT102&lt;B$10),2,IF(AT102&gt;=B$10,3))))</f>
        <v/>
      </c>
      <c r="AW102" s="185" t="str">
        <f aca="false">IF(B102&lt;&gt;"",IFERROR(IF((SUMIF(D$20:AI$20, "CLO5", D102:AI102)/AO$10)=0,"",(SUMIF(D$20:AI$20, "CLO5", D102:AI102)/AO$10)),""),"")</f>
        <v/>
      </c>
      <c r="AX102" s="115" t="str">
        <f aca="false">IF(AW102="","",IF(AW102&gt;=B$10,"Y","N"))</f>
        <v/>
      </c>
      <c r="AY102" s="115" t="str">
        <f aca="false">IF(AW102="","",IF(AW102&lt;50%,1,IF(AND(AW102&gt;=50%,AW102&lt;B$10),2,IF(AW102&gt;=B$10,3))))</f>
        <v/>
      </c>
      <c r="AZ102" s="114" t="str">
        <f aca="false">IF(B102&lt;&gt;"",IFERROR(IF((SUMIF(D$20:AI$20, "CLO6", D102:AI102)/AO$11)=0,"",(SUMIF(D$20:AI$20, "CLO6", D102:AI102)/AO$11)),""),"")</f>
        <v/>
      </c>
      <c r="BA102" s="115" t="str">
        <f aca="false">IF(AZ102="","",IF(AZ102&gt;=B$10,"Y","N"))</f>
        <v/>
      </c>
      <c r="BB102" s="115" t="str">
        <f aca="false">IF(BA102="","",IF(BA102&lt;50%,1,IF(AND(BA102&gt;=50%,BA102&lt;B$10),2,IF(BA102&gt;=B$10,3))))</f>
        <v/>
      </c>
      <c r="BC102" s="114" t="str">
        <f aca="false">IF(B102&lt;&gt;"",IFERROR(IF((SUMIF(D$20:AI$20, "CLO7", D102:AI102)/AO$12)=0,"",(SUMIF(D$20:AI$20, "CLO7", D102:AI102)/AO$12)),""),"")</f>
        <v/>
      </c>
      <c r="BD102" s="115" t="str">
        <f aca="false">IF(BC102="","",IF(BC102&gt;=B$10,"Y","N"))</f>
        <v/>
      </c>
      <c r="BE102" s="115" t="str">
        <f aca="false">IF(BD102="","",IF(BD102&lt;50%,1,IF(AND(BD102&gt;=50%,BD102&lt;B$10),2,IF(BD102&gt;=B$10,3))))</f>
        <v/>
      </c>
      <c r="BF102" s="114" t="str">
        <f aca="false">IF(B102&lt;&gt;"",IFERROR(IF((SUMIF(D$20:AI$20, "CLO8", D102:AI102)/AO$13)=0,"",(SUMIF(D$20:AI$20, "CLO8", D102:AI102)/AO$13)),""),"")</f>
        <v/>
      </c>
      <c r="BG102" s="115" t="str">
        <f aca="false">IF(BF102="","",IF(BF102&gt;=B$10,"Y","N"))</f>
        <v/>
      </c>
      <c r="BH102" s="115" t="str">
        <f aca="false">IF(BG102="","",IF(BG102&lt;50%,1,IF(AND(BG102&gt;=50%,BG102&lt;B$10),2,IF(BG102&gt;=B$10,3))))</f>
        <v/>
      </c>
      <c r="BI102" s="114" t="str">
        <f aca="false">IF(B102&lt;&gt;"",IFERROR(IF((SUMIF(D$20:AI$20, "CLO9", D102:AI102)/AO$14)=0,"",(SUMIF(D$20:AI$20, "CLO9", D102:AI102)/AO$14)),""),"")</f>
        <v/>
      </c>
      <c r="BJ102" s="115" t="str">
        <f aca="false">IF(BI102="","",IF(BI102&gt;=B$10,"Y","N"))</f>
        <v/>
      </c>
      <c r="BK102" s="115" t="str">
        <f aca="false">IF(BJ102="","",IF(BJ102&lt;50%,1,IF(AND(BJ102&gt;=50%,BJ102&lt;B$10),2,IF(BJ102&gt;=B$10,3))))</f>
        <v/>
      </c>
      <c r="BL102" s="114" t="str">
        <f aca="false">IF(B102&lt;&gt;"",IFERROR(IF((SUMIF(D$20:AI$20,"CLO10",D102:AI102)/AO$15)=0,"",(SUMIF(D$20:AI$20,"CLO10",D102:AI102)/AO$15)),""),"")</f>
        <v/>
      </c>
      <c r="BM102" s="115" t="str">
        <f aca="false">IF(BL102="","",IF(BL102&gt;=B$10,"Y","N"))</f>
        <v/>
      </c>
      <c r="BN102" s="115" t="str">
        <f aca="false">IF(BM102="","",IF(BM102&lt;50%,1,IF(AND(BM102&gt;=50%,BM102&lt;B$10),2,IF(BM102&gt;=B$10,3))))</f>
        <v/>
      </c>
      <c r="BO102" s="8"/>
      <c r="BP102" s="8"/>
    </row>
    <row r="103" customFormat="false" ht="15.75" hidden="false" customHeight="true" outlineLevel="0" collapsed="false">
      <c r="A103" s="183" t="str">
        <f aca="false">IF(B$6="LECTURE",IF('Database (LECTURE-RES-PRAC)'!A98="","",'Database (LECTURE-RES-PRAC)'!A98),"")</f>
        <v/>
      </c>
      <c r="B103" s="184" t="str">
        <f aca="false">IF(B$6="LECTURE",IF('Database (LECTURE-RES-PRAC)'!B98="","",'Database (LECTURE-RES-PRAC)'!B98),"")</f>
        <v/>
      </c>
      <c r="C103" s="183" t="str">
        <f aca="false">IF(B103&lt;&gt;"",'Database (LECTURE-RES-PRAC)'!C98,"")</f>
        <v/>
      </c>
      <c r="D103" s="117"/>
      <c r="E103" s="52"/>
      <c r="F103" s="52"/>
      <c r="G103" s="52"/>
      <c r="H103" s="52"/>
      <c r="I103" s="52"/>
      <c r="J103" s="52"/>
      <c r="K103" s="52"/>
      <c r="L103" s="52"/>
      <c r="M103" s="52"/>
      <c r="N103" s="181" t="str">
        <f aca="false">IF(B103&lt;&gt;"",SUM(D103:M103),"")</f>
        <v/>
      </c>
      <c r="O103" s="52"/>
      <c r="P103" s="52"/>
      <c r="Q103" s="52"/>
      <c r="R103" s="52"/>
      <c r="S103" s="52"/>
      <c r="T103" s="52"/>
      <c r="U103" s="52"/>
      <c r="V103" s="52"/>
      <c r="W103" s="52"/>
      <c r="X103" s="52"/>
      <c r="Y103" s="181" t="str">
        <f aca="false">IF(B103&lt;&gt;"",SUM(O103:X103),"")</f>
        <v/>
      </c>
      <c r="Z103" s="52"/>
      <c r="AA103" s="52"/>
      <c r="AB103" s="52"/>
      <c r="AC103" s="52"/>
      <c r="AD103" s="52"/>
      <c r="AE103" s="52"/>
      <c r="AF103" s="52"/>
      <c r="AG103" s="52"/>
      <c r="AH103" s="52"/>
      <c r="AI103" s="52"/>
      <c r="AJ103" s="182" t="str">
        <f aca="false">IF(B103&lt;&gt;"",SUM(Z103:AI103),"")</f>
        <v/>
      </c>
      <c r="AK103" s="185" t="str">
        <f aca="false">IF(B103&lt;&gt;"",IFERROR(IF((SUMIF(D$20:AI$20, "CLO1", D103:AI103)/AO$6)=0,"",(SUMIF(D$20:AI$20, "CLO1", D103:AI103)/AO$6)),""),"")</f>
        <v/>
      </c>
      <c r="AL103" s="115" t="str">
        <f aca="false">IF(AK103="","",IF(AK103&gt;=B$10,"Y","N"))</f>
        <v/>
      </c>
      <c r="AM103" s="115" t="str">
        <f aca="false">IF(AK103="","",IF(AK103&lt;50%,1,IF(AND(AK103&gt;=50%,AK103&lt;B$10),2,IF(AK103&gt;=B$10,3))))</f>
        <v/>
      </c>
      <c r="AN103" s="185" t="str">
        <f aca="false">IF(B103&lt;&gt;"",IFERROR(IF((SUMIF(D$20:AI$20, "CLO2", D103:AI103)/AO$7)=0,"",(SUMIF(D$20:AI$20, "CLO2", D103:AI103)/AO$7)),""),"")</f>
        <v/>
      </c>
      <c r="AO103" s="115" t="str">
        <f aca="false">IF(AN103="","",IF(AN103&gt;=B$10,"Y","N"))</f>
        <v/>
      </c>
      <c r="AP103" s="115" t="str">
        <f aca="false">IF(AN103="","",IF(AN103&lt;50%,1,IF(AND(AN103&gt;=50%,AN103&lt;B$10),2,IF(AN103&gt;=B$10,3))))</f>
        <v/>
      </c>
      <c r="AQ103" s="185" t="str">
        <f aca="false">IF(B103&lt;&gt;"",IFERROR(IF((SUMIF(D$20:AI$20, "CLO3", D103:AI103)/AO$8)=0,"",(SUMIF(D$20:AI$20, "CLO3", D103:AI103)/AO$8)),""),"")</f>
        <v/>
      </c>
      <c r="AR103" s="115" t="str">
        <f aca="false">IF(AQ103="","",IF(AQ103&gt;=B$10,"Y","N"))</f>
        <v/>
      </c>
      <c r="AS103" s="115" t="str">
        <f aca="false">IF(AQ103="","",IF(AQ103&lt;50%,1,IF(AND(AQ103&gt;=50%,AQ103&lt;B$10),2,IF(AQ103&gt;=B$10,3))))</f>
        <v/>
      </c>
      <c r="AT103" s="185" t="str">
        <f aca="false">IF(B103&lt;&gt;"",IFERROR(IF((SUMIF(D$20:AI$20, "CLO4", D103:AI103)/AO$9)=0,"",(SUMIF(D$20:AI$20, "CLO4", D103:AI103)/AO$9)),""),"")</f>
        <v/>
      </c>
      <c r="AU103" s="115" t="str">
        <f aca="false">IF(AT103="","",IF(AT103&gt;=B$10,"Y","N"))</f>
        <v/>
      </c>
      <c r="AV103" s="115" t="str">
        <f aca="false">IF(AT103="","",IF(AT103&lt;50%,1,IF(AND(AT103&gt;=50%,AT103&lt;B$10),2,IF(AT103&gt;=B$10,3))))</f>
        <v/>
      </c>
      <c r="AW103" s="185" t="str">
        <f aca="false">IF(B103&lt;&gt;"",IFERROR(IF((SUMIF(D$20:AI$20, "CLO5", D103:AI103)/AO$10)=0,"",(SUMIF(D$20:AI$20, "CLO5", D103:AI103)/AO$10)),""),"")</f>
        <v/>
      </c>
      <c r="AX103" s="115" t="str">
        <f aca="false">IF(AW103="","",IF(AW103&gt;=B$10,"Y","N"))</f>
        <v/>
      </c>
      <c r="AY103" s="115" t="str">
        <f aca="false">IF(AW103="","",IF(AW103&lt;50%,1,IF(AND(AW103&gt;=50%,AW103&lt;B$10),2,IF(AW103&gt;=B$10,3))))</f>
        <v/>
      </c>
      <c r="AZ103" s="114" t="str">
        <f aca="false">IF(B103&lt;&gt;"",IFERROR(IF((SUMIF(D$20:AI$20, "CLO6", D103:AI103)/AO$11)=0,"",(SUMIF(D$20:AI$20, "CLO6", D103:AI103)/AO$11)),""),"")</f>
        <v/>
      </c>
      <c r="BA103" s="115" t="str">
        <f aca="false">IF(AZ103="","",IF(AZ103&gt;=B$10,"Y","N"))</f>
        <v/>
      </c>
      <c r="BB103" s="115" t="str">
        <f aca="false">IF(BA103="","",IF(BA103&lt;50%,1,IF(AND(BA103&gt;=50%,BA103&lt;B$10),2,IF(BA103&gt;=B$10,3))))</f>
        <v/>
      </c>
      <c r="BC103" s="114" t="str">
        <f aca="false">IF(B103&lt;&gt;"",IFERROR(IF((SUMIF(D$20:AI$20, "CLO7", D103:AI103)/AO$12)=0,"",(SUMIF(D$20:AI$20, "CLO7", D103:AI103)/AO$12)),""),"")</f>
        <v/>
      </c>
      <c r="BD103" s="115" t="str">
        <f aca="false">IF(BC103="","",IF(BC103&gt;=B$10,"Y","N"))</f>
        <v/>
      </c>
      <c r="BE103" s="115" t="str">
        <f aca="false">IF(BD103="","",IF(BD103&lt;50%,1,IF(AND(BD103&gt;=50%,BD103&lt;B$10),2,IF(BD103&gt;=B$10,3))))</f>
        <v/>
      </c>
      <c r="BF103" s="114" t="str">
        <f aca="false">IF(B103&lt;&gt;"",IFERROR(IF((SUMIF(D$20:AI$20, "CLO8", D103:AI103)/AO$13)=0,"",(SUMIF(D$20:AI$20, "CLO8", D103:AI103)/AO$13)),""),"")</f>
        <v/>
      </c>
      <c r="BG103" s="115" t="str">
        <f aca="false">IF(BF103="","",IF(BF103&gt;=B$10,"Y","N"))</f>
        <v/>
      </c>
      <c r="BH103" s="115" t="str">
        <f aca="false">IF(BG103="","",IF(BG103&lt;50%,1,IF(AND(BG103&gt;=50%,BG103&lt;B$10),2,IF(BG103&gt;=B$10,3))))</f>
        <v/>
      </c>
      <c r="BI103" s="114" t="str">
        <f aca="false">IF(B103&lt;&gt;"",IFERROR(IF((SUMIF(D$20:AI$20, "CLO9", D103:AI103)/AO$14)=0,"",(SUMIF(D$20:AI$20, "CLO9", D103:AI103)/AO$14)),""),"")</f>
        <v/>
      </c>
      <c r="BJ103" s="115" t="str">
        <f aca="false">IF(BI103="","",IF(BI103&gt;=B$10,"Y","N"))</f>
        <v/>
      </c>
      <c r="BK103" s="115" t="str">
        <f aca="false">IF(BJ103="","",IF(BJ103&lt;50%,1,IF(AND(BJ103&gt;=50%,BJ103&lt;B$10),2,IF(BJ103&gt;=B$10,3))))</f>
        <v/>
      </c>
      <c r="BL103" s="114" t="str">
        <f aca="false">IF(B103&lt;&gt;"",IFERROR(IF((SUMIF(D$20:AI$20,"CLO10",D103:AI103)/AO$15)=0,"",(SUMIF(D$20:AI$20,"CLO10",D103:AI103)/AO$15)),""),"")</f>
        <v/>
      </c>
      <c r="BM103" s="115" t="str">
        <f aca="false">IF(BL103="","",IF(BL103&gt;=B$10,"Y","N"))</f>
        <v/>
      </c>
      <c r="BN103" s="115" t="str">
        <f aca="false">IF(BM103="","",IF(BM103&lt;50%,1,IF(AND(BM103&gt;=50%,BM103&lt;B$10),2,IF(BM103&gt;=B$10,3))))</f>
        <v/>
      </c>
      <c r="BO103" s="8"/>
      <c r="BP103" s="8"/>
    </row>
    <row r="104" customFormat="false" ht="15.75" hidden="false" customHeight="true" outlineLevel="0" collapsed="false">
      <c r="A104" s="183" t="str">
        <f aca="false">IF(B$6="LECTURE",IF('Database (LECTURE-RES-PRAC)'!A99="","",'Database (LECTURE-RES-PRAC)'!A99),"")</f>
        <v/>
      </c>
      <c r="B104" s="184" t="str">
        <f aca="false">IF(B$6="LECTURE",IF('Database (LECTURE-RES-PRAC)'!B99="","",'Database (LECTURE-RES-PRAC)'!B99),"")</f>
        <v/>
      </c>
      <c r="C104" s="183" t="str">
        <f aca="false">IF(B104&lt;&gt;"",'Database (LECTURE-RES-PRAC)'!C99,"")</f>
        <v/>
      </c>
      <c r="D104" s="117"/>
      <c r="E104" s="52"/>
      <c r="F104" s="52"/>
      <c r="G104" s="52"/>
      <c r="H104" s="52"/>
      <c r="I104" s="52"/>
      <c r="J104" s="52"/>
      <c r="K104" s="52"/>
      <c r="L104" s="52"/>
      <c r="M104" s="52"/>
      <c r="N104" s="181" t="str">
        <f aca="false">IF(B104&lt;&gt;"",SUM(D104:M104),"")</f>
        <v/>
      </c>
      <c r="O104" s="52"/>
      <c r="P104" s="52"/>
      <c r="Q104" s="52"/>
      <c r="R104" s="52"/>
      <c r="S104" s="52"/>
      <c r="T104" s="52"/>
      <c r="U104" s="52"/>
      <c r="V104" s="52"/>
      <c r="W104" s="52"/>
      <c r="X104" s="52"/>
      <c r="Y104" s="181" t="str">
        <f aca="false">IF(B104&lt;&gt;"",SUM(O104:X104),"")</f>
        <v/>
      </c>
      <c r="Z104" s="52"/>
      <c r="AA104" s="52"/>
      <c r="AB104" s="52"/>
      <c r="AC104" s="52"/>
      <c r="AD104" s="52"/>
      <c r="AE104" s="52"/>
      <c r="AF104" s="52"/>
      <c r="AG104" s="52"/>
      <c r="AH104" s="52"/>
      <c r="AI104" s="52"/>
      <c r="AJ104" s="182" t="str">
        <f aca="false">IF(B104&lt;&gt;"",SUM(Z104:AI104),"")</f>
        <v/>
      </c>
      <c r="AK104" s="185" t="str">
        <f aca="false">IF(B104&lt;&gt;"",IFERROR(IF((SUMIF(D$20:AI$20, "CLO1", D104:AI104)/AO$6)=0,"",(SUMIF(D$20:AI$20, "CLO1", D104:AI104)/AO$6)),""),"")</f>
        <v/>
      </c>
      <c r="AL104" s="115" t="str">
        <f aca="false">IF(AK104="","",IF(AK104&gt;=B$10,"Y","N"))</f>
        <v/>
      </c>
      <c r="AM104" s="115" t="str">
        <f aca="false">IF(AK104="","",IF(AK104&lt;50%,1,IF(AND(AK104&gt;=50%,AK104&lt;B$10),2,IF(AK104&gt;=B$10,3))))</f>
        <v/>
      </c>
      <c r="AN104" s="185" t="str">
        <f aca="false">IF(B104&lt;&gt;"",IFERROR(IF((SUMIF(D$20:AI$20, "CLO2", D104:AI104)/AO$7)=0,"",(SUMIF(D$20:AI$20, "CLO2", D104:AI104)/AO$7)),""),"")</f>
        <v/>
      </c>
      <c r="AO104" s="115" t="str">
        <f aca="false">IF(AN104="","",IF(AN104&gt;=B$10,"Y","N"))</f>
        <v/>
      </c>
      <c r="AP104" s="115" t="str">
        <f aca="false">IF(AN104="","",IF(AN104&lt;50%,1,IF(AND(AN104&gt;=50%,AN104&lt;B$10),2,IF(AN104&gt;=B$10,3))))</f>
        <v/>
      </c>
      <c r="AQ104" s="185" t="str">
        <f aca="false">IF(B104&lt;&gt;"",IFERROR(IF((SUMIF(D$20:AI$20, "CLO3", D104:AI104)/AO$8)=0,"",(SUMIF(D$20:AI$20, "CLO3", D104:AI104)/AO$8)),""),"")</f>
        <v/>
      </c>
      <c r="AR104" s="115" t="str">
        <f aca="false">IF(AQ104="","",IF(AQ104&gt;=B$10,"Y","N"))</f>
        <v/>
      </c>
      <c r="AS104" s="115" t="str">
        <f aca="false">IF(AQ104="","",IF(AQ104&lt;50%,1,IF(AND(AQ104&gt;=50%,AQ104&lt;B$10),2,IF(AQ104&gt;=B$10,3))))</f>
        <v/>
      </c>
      <c r="AT104" s="185" t="str">
        <f aca="false">IF(B104&lt;&gt;"",IFERROR(IF((SUMIF(D$20:AI$20, "CLO4", D104:AI104)/AO$9)=0,"",(SUMIF(D$20:AI$20, "CLO4", D104:AI104)/AO$9)),""),"")</f>
        <v/>
      </c>
      <c r="AU104" s="115" t="str">
        <f aca="false">IF(AT104="","",IF(AT104&gt;=B$10,"Y","N"))</f>
        <v/>
      </c>
      <c r="AV104" s="115" t="str">
        <f aca="false">IF(AT104="","",IF(AT104&lt;50%,1,IF(AND(AT104&gt;=50%,AT104&lt;B$10),2,IF(AT104&gt;=B$10,3))))</f>
        <v/>
      </c>
      <c r="AW104" s="185" t="str">
        <f aca="false">IF(B104&lt;&gt;"",IFERROR(IF((SUMIF(D$20:AI$20, "CLO5", D104:AI104)/AO$10)=0,"",(SUMIF(D$20:AI$20, "CLO5", D104:AI104)/AO$10)),""),"")</f>
        <v/>
      </c>
      <c r="AX104" s="115" t="str">
        <f aca="false">IF(AW104="","",IF(AW104&gt;=B$10,"Y","N"))</f>
        <v/>
      </c>
      <c r="AY104" s="115" t="str">
        <f aca="false">IF(AW104="","",IF(AW104&lt;50%,1,IF(AND(AW104&gt;=50%,AW104&lt;B$10),2,IF(AW104&gt;=B$10,3))))</f>
        <v/>
      </c>
      <c r="AZ104" s="114" t="str">
        <f aca="false">IF(B104&lt;&gt;"",IFERROR(IF((SUMIF(D$20:AI$20, "CLO6", D104:AI104)/AO$11)=0,"",(SUMIF(D$20:AI$20, "CLO6", D104:AI104)/AO$11)),""),"")</f>
        <v/>
      </c>
      <c r="BA104" s="115" t="str">
        <f aca="false">IF(AZ104="","",IF(AZ104&gt;=B$10,"Y","N"))</f>
        <v/>
      </c>
      <c r="BB104" s="115" t="str">
        <f aca="false">IF(BA104="","",IF(BA104&lt;50%,1,IF(AND(BA104&gt;=50%,BA104&lt;B$10),2,IF(BA104&gt;=B$10,3))))</f>
        <v/>
      </c>
      <c r="BC104" s="114" t="str">
        <f aca="false">IF(B104&lt;&gt;"",IFERROR(IF((SUMIF(D$20:AI$20, "CLO7", D104:AI104)/AO$12)=0,"",(SUMIF(D$20:AI$20, "CLO7", D104:AI104)/AO$12)),""),"")</f>
        <v/>
      </c>
      <c r="BD104" s="115" t="str">
        <f aca="false">IF(BC104="","",IF(BC104&gt;=B$10,"Y","N"))</f>
        <v/>
      </c>
      <c r="BE104" s="115" t="str">
        <f aca="false">IF(BD104="","",IF(BD104&lt;50%,1,IF(AND(BD104&gt;=50%,BD104&lt;B$10),2,IF(BD104&gt;=B$10,3))))</f>
        <v/>
      </c>
      <c r="BF104" s="114" t="str">
        <f aca="false">IF(B104&lt;&gt;"",IFERROR(IF((SUMIF(D$20:AI$20, "CLO8", D104:AI104)/AO$13)=0,"",(SUMIF(D$20:AI$20, "CLO8", D104:AI104)/AO$13)),""),"")</f>
        <v/>
      </c>
      <c r="BG104" s="115" t="str">
        <f aca="false">IF(BF104="","",IF(BF104&gt;=B$10,"Y","N"))</f>
        <v/>
      </c>
      <c r="BH104" s="115" t="str">
        <f aca="false">IF(BG104="","",IF(BG104&lt;50%,1,IF(AND(BG104&gt;=50%,BG104&lt;B$10),2,IF(BG104&gt;=B$10,3))))</f>
        <v/>
      </c>
      <c r="BI104" s="114" t="str">
        <f aca="false">IF(B104&lt;&gt;"",IFERROR(IF((SUMIF(D$20:AI$20, "CLO9", D104:AI104)/AO$14)=0,"",(SUMIF(D$20:AI$20, "CLO9", D104:AI104)/AO$14)),""),"")</f>
        <v/>
      </c>
      <c r="BJ104" s="115" t="str">
        <f aca="false">IF(BI104="","",IF(BI104&gt;=B$10,"Y","N"))</f>
        <v/>
      </c>
      <c r="BK104" s="115" t="str">
        <f aca="false">IF(BJ104="","",IF(BJ104&lt;50%,1,IF(AND(BJ104&gt;=50%,BJ104&lt;B$10),2,IF(BJ104&gt;=B$10,3))))</f>
        <v/>
      </c>
      <c r="BL104" s="114" t="str">
        <f aca="false">IF(B104&lt;&gt;"",IFERROR(IF((SUMIF(D$20:AI$20,"CLO10",D104:AI104)/AO$15)=0,"",(SUMIF(D$20:AI$20,"CLO10",D104:AI104)/AO$15)),""),"")</f>
        <v/>
      </c>
      <c r="BM104" s="115" t="str">
        <f aca="false">IF(BL104="","",IF(BL104&gt;=B$10,"Y","N"))</f>
        <v/>
      </c>
      <c r="BN104" s="115" t="str">
        <f aca="false">IF(BM104="","",IF(BM104&lt;50%,1,IF(AND(BM104&gt;=50%,BM104&lt;B$10),2,IF(BM104&gt;=B$10,3))))</f>
        <v/>
      </c>
      <c r="BO104" s="8"/>
      <c r="BP104" s="8"/>
    </row>
    <row r="105" customFormat="false" ht="15.75" hidden="false" customHeight="true" outlineLevel="0" collapsed="false">
      <c r="A105" s="183" t="str">
        <f aca="false">IF(B$6="LECTURE",IF('Database (LECTURE-RES-PRAC)'!A100="","",'Database (LECTURE-RES-PRAC)'!A100),"")</f>
        <v/>
      </c>
      <c r="B105" s="184" t="str">
        <f aca="false">IF(B$6="LECTURE",IF('Database (LECTURE-RES-PRAC)'!B100="","",'Database (LECTURE-RES-PRAC)'!B100),"")</f>
        <v/>
      </c>
      <c r="C105" s="183" t="str">
        <f aca="false">IF(B105&lt;&gt;"",'Database (LECTURE-RES-PRAC)'!C100,"")</f>
        <v/>
      </c>
      <c r="D105" s="117"/>
      <c r="E105" s="52"/>
      <c r="F105" s="52"/>
      <c r="G105" s="52"/>
      <c r="H105" s="52"/>
      <c r="I105" s="52"/>
      <c r="J105" s="52"/>
      <c r="K105" s="52"/>
      <c r="L105" s="52"/>
      <c r="M105" s="52"/>
      <c r="N105" s="181" t="str">
        <f aca="false">IF(B105&lt;&gt;"",SUM(D105:M105),"")</f>
        <v/>
      </c>
      <c r="O105" s="52"/>
      <c r="P105" s="52"/>
      <c r="Q105" s="52"/>
      <c r="R105" s="52"/>
      <c r="S105" s="52"/>
      <c r="T105" s="52"/>
      <c r="U105" s="52"/>
      <c r="V105" s="52"/>
      <c r="W105" s="52"/>
      <c r="X105" s="52"/>
      <c r="Y105" s="181" t="str">
        <f aca="false">IF(B105&lt;&gt;"",SUM(O105:X105),"")</f>
        <v/>
      </c>
      <c r="Z105" s="52"/>
      <c r="AA105" s="52"/>
      <c r="AB105" s="52"/>
      <c r="AC105" s="52"/>
      <c r="AD105" s="52"/>
      <c r="AE105" s="52"/>
      <c r="AF105" s="52"/>
      <c r="AG105" s="52"/>
      <c r="AH105" s="52"/>
      <c r="AI105" s="52"/>
      <c r="AJ105" s="182" t="str">
        <f aca="false">IF(B105&lt;&gt;"",SUM(Z105:AI105),"")</f>
        <v/>
      </c>
      <c r="AK105" s="185" t="str">
        <f aca="false">IF(B105&lt;&gt;"",IFERROR(IF((SUMIF(D$20:AI$20, "CLO1", D105:AI105)/AO$6)=0,"",(SUMIF(D$20:AI$20, "CLO1", D105:AI105)/AO$6)),""),"")</f>
        <v/>
      </c>
      <c r="AL105" s="115" t="str">
        <f aca="false">IF(AK105="","",IF(AK105&gt;=B$10,"Y","N"))</f>
        <v/>
      </c>
      <c r="AM105" s="115" t="str">
        <f aca="false">IF(AK105="","",IF(AK105&lt;50%,1,IF(AND(AK105&gt;=50%,AK105&lt;B$10),2,IF(AK105&gt;=B$10,3))))</f>
        <v/>
      </c>
      <c r="AN105" s="185" t="str">
        <f aca="false">IF(B105&lt;&gt;"",IFERROR(IF((SUMIF(D$20:AI$20, "CLO2", D105:AI105)/AO$7)=0,"",(SUMIF(D$20:AI$20, "CLO2", D105:AI105)/AO$7)),""),"")</f>
        <v/>
      </c>
      <c r="AO105" s="115" t="str">
        <f aca="false">IF(AN105="","",IF(AN105&gt;=B$10,"Y","N"))</f>
        <v/>
      </c>
      <c r="AP105" s="115" t="str">
        <f aca="false">IF(AN105="","",IF(AN105&lt;50%,1,IF(AND(AN105&gt;=50%,AN105&lt;B$10),2,IF(AN105&gt;=B$10,3))))</f>
        <v/>
      </c>
      <c r="AQ105" s="185" t="str">
        <f aca="false">IF(B105&lt;&gt;"",IFERROR(IF((SUMIF(D$20:AI$20, "CLO3", D105:AI105)/AO$8)=0,"",(SUMIF(D$20:AI$20, "CLO3", D105:AI105)/AO$8)),""),"")</f>
        <v/>
      </c>
      <c r="AR105" s="115" t="str">
        <f aca="false">IF(AQ105="","",IF(AQ105&gt;=B$10,"Y","N"))</f>
        <v/>
      </c>
      <c r="AS105" s="115" t="str">
        <f aca="false">IF(AQ105="","",IF(AQ105&lt;50%,1,IF(AND(AQ105&gt;=50%,AQ105&lt;B$10),2,IF(AQ105&gt;=B$10,3))))</f>
        <v/>
      </c>
      <c r="AT105" s="185" t="str">
        <f aca="false">IF(B105&lt;&gt;"",IFERROR(IF((SUMIF(D$20:AI$20, "CLO4", D105:AI105)/AO$9)=0,"",(SUMIF(D$20:AI$20, "CLO4", D105:AI105)/AO$9)),""),"")</f>
        <v/>
      </c>
      <c r="AU105" s="115" t="str">
        <f aca="false">IF(AT105="","",IF(AT105&gt;=B$10,"Y","N"))</f>
        <v/>
      </c>
      <c r="AV105" s="115" t="str">
        <f aca="false">IF(AT105="","",IF(AT105&lt;50%,1,IF(AND(AT105&gt;=50%,AT105&lt;B$10),2,IF(AT105&gt;=B$10,3))))</f>
        <v/>
      </c>
      <c r="AW105" s="185" t="str">
        <f aca="false">IF(B105&lt;&gt;"",IFERROR(IF((SUMIF(D$20:AI$20, "CLO5", D105:AI105)/AO$10)=0,"",(SUMIF(D$20:AI$20, "CLO5", D105:AI105)/AO$10)),""),"")</f>
        <v/>
      </c>
      <c r="AX105" s="115" t="str">
        <f aca="false">IF(AW105="","",IF(AW105&gt;=B$10,"Y","N"))</f>
        <v/>
      </c>
      <c r="AY105" s="115" t="str">
        <f aca="false">IF(AW105="","",IF(AW105&lt;50%,1,IF(AND(AW105&gt;=50%,AW105&lt;B$10),2,IF(AW105&gt;=B$10,3))))</f>
        <v/>
      </c>
      <c r="AZ105" s="114" t="str">
        <f aca="false">IF(B105&lt;&gt;"",IFERROR(IF((SUMIF(D$20:AI$20, "CLO6", D105:AI105)/AO$11)=0,"",(SUMIF(D$20:AI$20, "CLO6", D105:AI105)/AO$11)),""),"")</f>
        <v/>
      </c>
      <c r="BA105" s="115" t="str">
        <f aca="false">IF(AZ105="","",IF(AZ105&gt;=B$10,"Y","N"))</f>
        <v/>
      </c>
      <c r="BB105" s="115" t="str">
        <f aca="false">IF(BA105="","",IF(BA105&lt;50%,1,IF(AND(BA105&gt;=50%,BA105&lt;B$10),2,IF(BA105&gt;=B$10,3))))</f>
        <v/>
      </c>
      <c r="BC105" s="114" t="str">
        <f aca="false">IF(B105&lt;&gt;"",IFERROR(IF((SUMIF(D$20:AI$20, "CLO7", D105:AI105)/AO$12)=0,"",(SUMIF(D$20:AI$20, "CLO7", D105:AI105)/AO$12)),""),"")</f>
        <v/>
      </c>
      <c r="BD105" s="115" t="str">
        <f aca="false">IF(BC105="","",IF(BC105&gt;=B$10,"Y","N"))</f>
        <v/>
      </c>
      <c r="BE105" s="115" t="str">
        <f aca="false">IF(BD105="","",IF(BD105&lt;50%,1,IF(AND(BD105&gt;=50%,BD105&lt;B$10),2,IF(BD105&gt;=B$10,3))))</f>
        <v/>
      </c>
      <c r="BF105" s="114" t="str">
        <f aca="false">IF(B105&lt;&gt;"",IFERROR(IF((SUMIF(D$20:AI$20, "CLO8", D105:AI105)/AO$13)=0,"",(SUMIF(D$20:AI$20, "CLO8", D105:AI105)/AO$13)),""),"")</f>
        <v/>
      </c>
      <c r="BG105" s="115" t="str">
        <f aca="false">IF(BF105="","",IF(BF105&gt;=B$10,"Y","N"))</f>
        <v/>
      </c>
      <c r="BH105" s="115" t="str">
        <f aca="false">IF(BG105="","",IF(BG105&lt;50%,1,IF(AND(BG105&gt;=50%,BG105&lt;B$10),2,IF(BG105&gt;=B$10,3))))</f>
        <v/>
      </c>
      <c r="BI105" s="114" t="str">
        <f aca="false">IF(B105&lt;&gt;"",IFERROR(IF((SUMIF(D$20:AI$20, "CLO9", D105:AI105)/AO$14)=0,"",(SUMIF(D$20:AI$20, "CLO9", D105:AI105)/AO$14)),""),"")</f>
        <v/>
      </c>
      <c r="BJ105" s="115" t="str">
        <f aca="false">IF(BI105="","",IF(BI105&gt;=B$10,"Y","N"))</f>
        <v/>
      </c>
      <c r="BK105" s="115" t="str">
        <f aca="false">IF(BJ105="","",IF(BJ105&lt;50%,1,IF(AND(BJ105&gt;=50%,BJ105&lt;B$10),2,IF(BJ105&gt;=B$10,3))))</f>
        <v/>
      </c>
      <c r="BL105" s="114" t="str">
        <f aca="false">IF(B105&lt;&gt;"",IFERROR(IF((SUMIF(D$20:AI$20,"CLO10",D105:AI105)/AO$15)=0,"",(SUMIF(D$20:AI$20,"CLO10",D105:AI105)/AO$15)),""),"")</f>
        <v/>
      </c>
      <c r="BM105" s="115" t="str">
        <f aca="false">IF(BL105="","",IF(BL105&gt;=B$10,"Y","N"))</f>
        <v/>
      </c>
      <c r="BN105" s="115" t="str">
        <f aca="false">IF(BM105="","",IF(BM105&lt;50%,1,IF(AND(BM105&gt;=50%,BM105&lt;B$10),2,IF(BM105&gt;=B$10,3))))</f>
        <v/>
      </c>
      <c r="BO105" s="8"/>
      <c r="BP105" s="8"/>
    </row>
    <row r="106" customFormat="false" ht="15.75" hidden="false" customHeight="true" outlineLevel="0" collapsed="false">
      <c r="A106" s="183" t="str">
        <f aca="false">IF(B$6="LECTURE",IF('Database (LECTURE-RES-PRAC)'!A101="","",'Database (LECTURE-RES-PRAC)'!A101),"")</f>
        <v/>
      </c>
      <c r="B106" s="184" t="str">
        <f aca="false">IF(B$6="LECTURE",IF('Database (LECTURE-RES-PRAC)'!B101="","",'Database (LECTURE-RES-PRAC)'!B101),"")</f>
        <v/>
      </c>
      <c r="C106" s="183" t="str">
        <f aca="false">IF(B106&lt;&gt;"",'Database (LECTURE-RES-PRAC)'!C101,"")</f>
        <v/>
      </c>
      <c r="D106" s="117"/>
      <c r="E106" s="52"/>
      <c r="F106" s="52"/>
      <c r="G106" s="52"/>
      <c r="H106" s="52"/>
      <c r="I106" s="52"/>
      <c r="J106" s="52"/>
      <c r="K106" s="52"/>
      <c r="L106" s="52"/>
      <c r="M106" s="52"/>
      <c r="N106" s="181" t="str">
        <f aca="false">IF(B106&lt;&gt;"",SUM(D106:M106),"")</f>
        <v/>
      </c>
      <c r="O106" s="52"/>
      <c r="P106" s="52"/>
      <c r="Q106" s="52"/>
      <c r="R106" s="52"/>
      <c r="S106" s="52"/>
      <c r="T106" s="52"/>
      <c r="U106" s="52"/>
      <c r="V106" s="52"/>
      <c r="W106" s="52"/>
      <c r="X106" s="52"/>
      <c r="Y106" s="181" t="str">
        <f aca="false">IF(B106&lt;&gt;"",SUM(O106:X106),"")</f>
        <v/>
      </c>
      <c r="Z106" s="52"/>
      <c r="AA106" s="52"/>
      <c r="AB106" s="52"/>
      <c r="AC106" s="52"/>
      <c r="AD106" s="52"/>
      <c r="AE106" s="52"/>
      <c r="AF106" s="52"/>
      <c r="AG106" s="52"/>
      <c r="AH106" s="52"/>
      <c r="AI106" s="52"/>
      <c r="AJ106" s="182" t="str">
        <f aca="false">IF(B106&lt;&gt;"",SUM(Z106:AI106),"")</f>
        <v/>
      </c>
      <c r="AK106" s="185" t="str">
        <f aca="false">IF(B106&lt;&gt;"",IFERROR(IF((SUMIF(D$20:AI$20, "CLO1", D106:AI106)/AO$6)=0,"",(SUMIF(D$20:AI$20, "CLO1", D106:AI106)/AO$6)),""),"")</f>
        <v/>
      </c>
      <c r="AL106" s="115" t="str">
        <f aca="false">IF(AK106="","",IF(AK106&gt;=B$10,"Y","N"))</f>
        <v/>
      </c>
      <c r="AM106" s="115" t="str">
        <f aca="false">IF(AK106="","",IF(AK106&lt;50%,1,IF(AND(AK106&gt;=50%,AK106&lt;B$10),2,IF(AK106&gt;=B$10,3))))</f>
        <v/>
      </c>
      <c r="AN106" s="185" t="str">
        <f aca="false">IF(B106&lt;&gt;"",IFERROR(IF((SUMIF(D$20:AI$20, "CLO2", D106:AI106)/AO$7)=0,"",(SUMIF(D$20:AI$20, "CLO2", D106:AI106)/AO$7)),""),"")</f>
        <v/>
      </c>
      <c r="AO106" s="115" t="str">
        <f aca="false">IF(AN106="","",IF(AN106&gt;=B$10,"Y","N"))</f>
        <v/>
      </c>
      <c r="AP106" s="115" t="str">
        <f aca="false">IF(AN106="","",IF(AN106&lt;50%,1,IF(AND(AN106&gt;=50%,AN106&lt;B$10),2,IF(AN106&gt;=B$10,3))))</f>
        <v/>
      </c>
      <c r="AQ106" s="185" t="str">
        <f aca="false">IF(B106&lt;&gt;"",IFERROR(IF((SUMIF(D$20:AI$20, "CLO3", D106:AI106)/AO$8)=0,"",(SUMIF(D$20:AI$20, "CLO3", D106:AI106)/AO$8)),""),"")</f>
        <v/>
      </c>
      <c r="AR106" s="115" t="str">
        <f aca="false">IF(AQ106="","",IF(AQ106&gt;=B$10,"Y","N"))</f>
        <v/>
      </c>
      <c r="AS106" s="115" t="str">
        <f aca="false">IF(AQ106="","",IF(AQ106&lt;50%,1,IF(AND(AQ106&gt;=50%,AQ106&lt;B$10),2,IF(AQ106&gt;=B$10,3))))</f>
        <v/>
      </c>
      <c r="AT106" s="185" t="str">
        <f aca="false">IF(B106&lt;&gt;"",IFERROR(IF((SUMIF(D$20:AI$20, "CLO4", D106:AI106)/AO$9)=0,"",(SUMIF(D$20:AI$20, "CLO4", D106:AI106)/AO$9)),""),"")</f>
        <v/>
      </c>
      <c r="AU106" s="115" t="str">
        <f aca="false">IF(AT106="","",IF(AT106&gt;=B$10,"Y","N"))</f>
        <v/>
      </c>
      <c r="AV106" s="115" t="str">
        <f aca="false">IF(AT106="","",IF(AT106&lt;50%,1,IF(AND(AT106&gt;=50%,AT106&lt;B$10),2,IF(AT106&gt;=B$10,3))))</f>
        <v/>
      </c>
      <c r="AW106" s="185" t="str">
        <f aca="false">IF(B106&lt;&gt;"",IFERROR(IF((SUMIF(D$20:AI$20, "CLO5", D106:AI106)/AO$10)=0,"",(SUMIF(D$20:AI$20, "CLO5", D106:AI106)/AO$10)),""),"")</f>
        <v/>
      </c>
      <c r="AX106" s="115" t="str">
        <f aca="false">IF(AW106="","",IF(AW106&gt;=B$10,"Y","N"))</f>
        <v/>
      </c>
      <c r="AY106" s="115" t="str">
        <f aca="false">IF(AW106="","",IF(AW106&lt;50%,1,IF(AND(AW106&gt;=50%,AW106&lt;B$10),2,IF(AW106&gt;=B$10,3))))</f>
        <v/>
      </c>
      <c r="AZ106" s="114" t="str">
        <f aca="false">IF(B106&lt;&gt;"",IFERROR(IF((SUMIF(D$20:AI$20, "CLO6", D106:AI106)/AO$11)=0,"",(SUMIF(D$20:AI$20, "CLO6", D106:AI106)/AO$11)),""),"")</f>
        <v/>
      </c>
      <c r="BA106" s="115" t="str">
        <f aca="false">IF(AZ106="","",IF(AZ106&gt;=B$10,"Y","N"))</f>
        <v/>
      </c>
      <c r="BB106" s="115" t="str">
        <f aca="false">IF(BA106="","",IF(BA106&lt;50%,1,IF(AND(BA106&gt;=50%,BA106&lt;B$10),2,IF(BA106&gt;=B$10,3))))</f>
        <v/>
      </c>
      <c r="BC106" s="114" t="str">
        <f aca="false">IF(B106&lt;&gt;"",IFERROR(IF((SUMIF(D$20:AI$20, "CLO7", D106:AI106)/AO$12)=0,"",(SUMIF(D$20:AI$20, "CLO7", D106:AI106)/AO$12)),""),"")</f>
        <v/>
      </c>
      <c r="BD106" s="115" t="str">
        <f aca="false">IF(BC106="","",IF(BC106&gt;=B$10,"Y","N"))</f>
        <v/>
      </c>
      <c r="BE106" s="115" t="str">
        <f aca="false">IF(BD106="","",IF(BD106&lt;50%,1,IF(AND(BD106&gt;=50%,BD106&lt;B$10),2,IF(BD106&gt;=B$10,3))))</f>
        <v/>
      </c>
      <c r="BF106" s="114" t="str">
        <f aca="false">IF(B106&lt;&gt;"",IFERROR(IF((SUMIF(D$20:AI$20, "CLO8", D106:AI106)/AO$13)=0,"",(SUMIF(D$20:AI$20, "CLO8", D106:AI106)/AO$13)),""),"")</f>
        <v/>
      </c>
      <c r="BG106" s="115" t="str">
        <f aca="false">IF(BF106="","",IF(BF106&gt;=B$10,"Y","N"))</f>
        <v/>
      </c>
      <c r="BH106" s="115" t="str">
        <f aca="false">IF(BG106="","",IF(BG106&lt;50%,1,IF(AND(BG106&gt;=50%,BG106&lt;B$10),2,IF(BG106&gt;=B$10,3))))</f>
        <v/>
      </c>
      <c r="BI106" s="114" t="str">
        <f aca="false">IF(B106&lt;&gt;"",IFERROR(IF((SUMIF(D$20:AI$20, "CLO9", D106:AI106)/AO$14)=0,"",(SUMIF(D$20:AI$20, "CLO9", D106:AI106)/AO$14)),""),"")</f>
        <v/>
      </c>
      <c r="BJ106" s="115" t="str">
        <f aca="false">IF(BI106="","",IF(BI106&gt;=B$10,"Y","N"))</f>
        <v/>
      </c>
      <c r="BK106" s="115" t="str">
        <f aca="false">IF(BJ106="","",IF(BJ106&lt;50%,1,IF(AND(BJ106&gt;=50%,BJ106&lt;B$10),2,IF(BJ106&gt;=B$10,3))))</f>
        <v/>
      </c>
      <c r="BL106" s="114" t="str">
        <f aca="false">IF(B106&lt;&gt;"",IFERROR(IF((SUMIF(D$20:AI$20,"CLO10",D106:AI106)/AO$15)=0,"",(SUMIF(D$20:AI$20,"CLO10",D106:AI106)/AO$15)),""),"")</f>
        <v/>
      </c>
      <c r="BM106" s="115" t="str">
        <f aca="false">IF(BL106="","",IF(BL106&gt;=B$10,"Y","N"))</f>
        <v/>
      </c>
      <c r="BN106" s="115" t="str">
        <f aca="false">IF(BM106="","",IF(BM106&lt;50%,1,IF(AND(BM106&gt;=50%,BM106&lt;B$10),2,IF(BM106&gt;=B$10,3))))</f>
        <v/>
      </c>
      <c r="BO106" s="8"/>
      <c r="BP106" s="8"/>
    </row>
    <row r="107" customFormat="false" ht="15.75" hidden="false" customHeight="true" outlineLevel="0" collapsed="false">
      <c r="A107" s="183" t="str">
        <f aca="false">IF(B$6="LECTURE",IF('Database (LECTURE-RES-PRAC)'!A102="","",'Database (LECTURE-RES-PRAC)'!A102),"")</f>
        <v/>
      </c>
      <c r="B107" s="184" t="str">
        <f aca="false">IF(B$6="LECTURE",IF('Database (LECTURE-RES-PRAC)'!B102="","",'Database (LECTURE-RES-PRAC)'!B102),"")</f>
        <v/>
      </c>
      <c r="C107" s="183" t="str">
        <f aca="false">IF(B107&lt;&gt;"",'Database (LECTURE-RES-PRAC)'!C102,"")</f>
        <v/>
      </c>
      <c r="D107" s="117"/>
      <c r="E107" s="52"/>
      <c r="F107" s="52"/>
      <c r="G107" s="52"/>
      <c r="H107" s="52"/>
      <c r="I107" s="52"/>
      <c r="J107" s="52"/>
      <c r="K107" s="52"/>
      <c r="L107" s="52"/>
      <c r="M107" s="52"/>
      <c r="N107" s="181" t="str">
        <f aca="false">IF(B107&lt;&gt;"",SUM(D107:M107),"")</f>
        <v/>
      </c>
      <c r="O107" s="52"/>
      <c r="P107" s="52"/>
      <c r="Q107" s="52"/>
      <c r="R107" s="52"/>
      <c r="S107" s="52"/>
      <c r="T107" s="52"/>
      <c r="U107" s="52"/>
      <c r="V107" s="52"/>
      <c r="W107" s="52"/>
      <c r="X107" s="52"/>
      <c r="Y107" s="181" t="str">
        <f aca="false">IF(B107&lt;&gt;"",SUM(O107:X107),"")</f>
        <v/>
      </c>
      <c r="Z107" s="52"/>
      <c r="AA107" s="52"/>
      <c r="AB107" s="52"/>
      <c r="AC107" s="52"/>
      <c r="AD107" s="52"/>
      <c r="AE107" s="52"/>
      <c r="AF107" s="52"/>
      <c r="AG107" s="52"/>
      <c r="AH107" s="52"/>
      <c r="AI107" s="52"/>
      <c r="AJ107" s="182" t="str">
        <f aca="false">IF(B107&lt;&gt;"",SUM(Z107:AI107),"")</f>
        <v/>
      </c>
      <c r="AK107" s="185" t="str">
        <f aca="false">IF(B107&lt;&gt;"",IFERROR(IF((SUMIF(D$20:AI$20, "CLO1", D107:AI107)/AO$6)=0,"",(SUMIF(D$20:AI$20, "CLO1", D107:AI107)/AO$6)),""),"")</f>
        <v/>
      </c>
      <c r="AL107" s="115" t="str">
        <f aca="false">IF(AK107="","",IF(AK107&gt;=B$10,"Y","N"))</f>
        <v/>
      </c>
      <c r="AM107" s="115" t="str">
        <f aca="false">IF(AK107="","",IF(AK107&lt;50%,1,IF(AND(AK107&gt;=50%,AK107&lt;B$10),2,IF(AK107&gt;=B$10,3))))</f>
        <v/>
      </c>
      <c r="AN107" s="185" t="str">
        <f aca="false">IF(B107&lt;&gt;"",IFERROR(IF((SUMIF(D$20:AI$20, "CLO2", D107:AI107)/AO$7)=0,"",(SUMIF(D$20:AI$20, "CLO2", D107:AI107)/AO$7)),""),"")</f>
        <v/>
      </c>
      <c r="AO107" s="115" t="str">
        <f aca="false">IF(AN107="","",IF(AN107&gt;=B$10,"Y","N"))</f>
        <v/>
      </c>
      <c r="AP107" s="115" t="str">
        <f aca="false">IF(AN107="","",IF(AN107&lt;50%,1,IF(AND(AN107&gt;=50%,AN107&lt;B$10),2,IF(AN107&gt;=B$10,3))))</f>
        <v/>
      </c>
      <c r="AQ107" s="185" t="str">
        <f aca="false">IF(B107&lt;&gt;"",IFERROR(IF((SUMIF(D$20:AI$20, "CLO3", D107:AI107)/AO$8)=0,"",(SUMIF(D$20:AI$20, "CLO3", D107:AI107)/AO$8)),""),"")</f>
        <v/>
      </c>
      <c r="AR107" s="115" t="str">
        <f aca="false">IF(AQ107="","",IF(AQ107&gt;=B$10,"Y","N"))</f>
        <v/>
      </c>
      <c r="AS107" s="115" t="str">
        <f aca="false">IF(AQ107="","",IF(AQ107&lt;50%,1,IF(AND(AQ107&gt;=50%,AQ107&lt;B$10),2,IF(AQ107&gt;=B$10,3))))</f>
        <v/>
      </c>
      <c r="AT107" s="185" t="str">
        <f aca="false">IF(B107&lt;&gt;"",IFERROR(IF((SUMIF(D$20:AI$20, "CLO4", D107:AI107)/AO$9)=0,"",(SUMIF(D$20:AI$20, "CLO4", D107:AI107)/AO$9)),""),"")</f>
        <v/>
      </c>
      <c r="AU107" s="115" t="str">
        <f aca="false">IF(AT107="","",IF(AT107&gt;=B$10,"Y","N"))</f>
        <v/>
      </c>
      <c r="AV107" s="115" t="str">
        <f aca="false">IF(AT107="","",IF(AT107&lt;50%,1,IF(AND(AT107&gt;=50%,AT107&lt;B$10),2,IF(AT107&gt;=B$10,3))))</f>
        <v/>
      </c>
      <c r="AW107" s="185" t="str">
        <f aca="false">IF(B107&lt;&gt;"",IFERROR(IF((SUMIF(D$20:AI$20, "CLO5", D107:AI107)/AO$10)=0,"",(SUMIF(D$20:AI$20, "CLO5", D107:AI107)/AO$10)),""),"")</f>
        <v/>
      </c>
      <c r="AX107" s="115" t="str">
        <f aca="false">IF(AW107="","",IF(AW107&gt;=B$10,"Y","N"))</f>
        <v/>
      </c>
      <c r="AY107" s="115" t="str">
        <f aca="false">IF(AW107="","",IF(AW107&lt;50%,1,IF(AND(AW107&gt;=50%,AW107&lt;B$10),2,IF(AW107&gt;=B$10,3))))</f>
        <v/>
      </c>
      <c r="AZ107" s="114" t="str">
        <f aca="false">IF(B107&lt;&gt;"",IFERROR(IF((SUMIF(D$20:AI$20, "CLO6", D107:AI107)/AO$11)=0,"",(SUMIF(D$20:AI$20, "CLO6", D107:AI107)/AO$11)),""),"")</f>
        <v/>
      </c>
      <c r="BA107" s="115" t="str">
        <f aca="false">IF(AZ107="","",IF(AZ107&gt;=B$10,"Y","N"))</f>
        <v/>
      </c>
      <c r="BB107" s="115" t="str">
        <f aca="false">IF(BA107="","",IF(BA107&lt;50%,1,IF(AND(BA107&gt;=50%,BA107&lt;B$10),2,IF(BA107&gt;=B$10,3))))</f>
        <v/>
      </c>
      <c r="BC107" s="114" t="str">
        <f aca="false">IF(B107&lt;&gt;"",IFERROR(IF((SUMIF(D$20:AI$20, "CLO7", D107:AI107)/AO$12)=0,"",(SUMIF(D$20:AI$20, "CLO7", D107:AI107)/AO$12)),""),"")</f>
        <v/>
      </c>
      <c r="BD107" s="115" t="str">
        <f aca="false">IF(BC107="","",IF(BC107&gt;=B$10,"Y","N"))</f>
        <v/>
      </c>
      <c r="BE107" s="115" t="str">
        <f aca="false">IF(BD107="","",IF(BD107&lt;50%,1,IF(AND(BD107&gt;=50%,BD107&lt;B$10),2,IF(BD107&gt;=B$10,3))))</f>
        <v/>
      </c>
      <c r="BF107" s="114" t="str">
        <f aca="false">IF(B107&lt;&gt;"",IFERROR(IF((SUMIF(D$20:AI$20, "CLO8", D107:AI107)/AO$13)=0,"",(SUMIF(D$20:AI$20, "CLO8", D107:AI107)/AO$13)),""),"")</f>
        <v/>
      </c>
      <c r="BG107" s="115" t="str">
        <f aca="false">IF(BF107="","",IF(BF107&gt;=B$10,"Y","N"))</f>
        <v/>
      </c>
      <c r="BH107" s="115" t="str">
        <f aca="false">IF(BG107="","",IF(BG107&lt;50%,1,IF(AND(BG107&gt;=50%,BG107&lt;B$10),2,IF(BG107&gt;=B$10,3))))</f>
        <v/>
      </c>
      <c r="BI107" s="114" t="str">
        <f aca="false">IF(B107&lt;&gt;"",IFERROR(IF((SUMIF(D$20:AI$20, "CLO9", D107:AI107)/AO$14)=0,"",(SUMIF(D$20:AI$20, "CLO9", D107:AI107)/AO$14)),""),"")</f>
        <v/>
      </c>
      <c r="BJ107" s="115" t="str">
        <f aca="false">IF(BI107="","",IF(BI107&gt;=B$10,"Y","N"))</f>
        <v/>
      </c>
      <c r="BK107" s="115" t="str">
        <f aca="false">IF(BJ107="","",IF(BJ107&lt;50%,1,IF(AND(BJ107&gt;=50%,BJ107&lt;B$10),2,IF(BJ107&gt;=B$10,3))))</f>
        <v/>
      </c>
      <c r="BL107" s="114" t="str">
        <f aca="false">IF(B107&lt;&gt;"",IFERROR(IF((SUMIF(D$20:AI$20,"CLO10",D107:AI107)/AO$15)=0,"",(SUMIF(D$20:AI$20,"CLO10",D107:AI107)/AO$15)),""),"")</f>
        <v/>
      </c>
      <c r="BM107" s="115" t="str">
        <f aca="false">IF(BL107="","",IF(BL107&gt;=B$10,"Y","N"))</f>
        <v/>
      </c>
      <c r="BN107" s="115" t="str">
        <f aca="false">IF(BM107="","",IF(BM107&lt;50%,1,IF(AND(BM107&gt;=50%,BM107&lt;B$10),2,IF(BM107&gt;=B$10,3))))</f>
        <v/>
      </c>
      <c r="BO107" s="8"/>
      <c r="BP107" s="8"/>
    </row>
    <row r="108" customFormat="false" ht="15.75" hidden="false" customHeight="true" outlineLevel="0" collapsed="false">
      <c r="A108" s="183" t="str">
        <f aca="false">IF(B$6="LECTURE",IF('Database (LECTURE-RES-PRAC)'!A103="","",'Database (LECTURE-RES-PRAC)'!A103),"")</f>
        <v/>
      </c>
      <c r="B108" s="184" t="str">
        <f aca="false">IF(B$6="LECTURE",IF('Database (LECTURE-RES-PRAC)'!B103="","",'Database (LECTURE-RES-PRAC)'!B103),"")</f>
        <v/>
      </c>
      <c r="C108" s="183" t="str">
        <f aca="false">IF(B108&lt;&gt;"",'Database (LECTURE-RES-PRAC)'!C103,"")</f>
        <v/>
      </c>
      <c r="D108" s="117"/>
      <c r="E108" s="52"/>
      <c r="F108" s="52"/>
      <c r="G108" s="52"/>
      <c r="H108" s="52"/>
      <c r="I108" s="52"/>
      <c r="J108" s="52"/>
      <c r="K108" s="52"/>
      <c r="L108" s="52"/>
      <c r="M108" s="52"/>
      <c r="N108" s="181" t="str">
        <f aca="false">IF(B108&lt;&gt;"",SUM(D108:M108),"")</f>
        <v/>
      </c>
      <c r="O108" s="52"/>
      <c r="P108" s="52"/>
      <c r="Q108" s="52"/>
      <c r="R108" s="52"/>
      <c r="S108" s="52"/>
      <c r="T108" s="52"/>
      <c r="U108" s="52"/>
      <c r="V108" s="52"/>
      <c r="W108" s="52"/>
      <c r="X108" s="52"/>
      <c r="Y108" s="181" t="str">
        <f aca="false">IF(B108&lt;&gt;"",SUM(O108:X108),"")</f>
        <v/>
      </c>
      <c r="Z108" s="52"/>
      <c r="AA108" s="52"/>
      <c r="AB108" s="52"/>
      <c r="AC108" s="52"/>
      <c r="AD108" s="52"/>
      <c r="AE108" s="52"/>
      <c r="AF108" s="52"/>
      <c r="AG108" s="52"/>
      <c r="AH108" s="52"/>
      <c r="AI108" s="52"/>
      <c r="AJ108" s="182" t="str">
        <f aca="false">IF(B108&lt;&gt;"",SUM(Z108:AI108),"")</f>
        <v/>
      </c>
      <c r="AK108" s="185" t="str">
        <f aca="false">IF(B108&lt;&gt;"",IFERROR(IF((SUMIF(D$20:AI$20, "CLO1", D108:AI108)/AO$6)=0,"",(SUMIF(D$20:AI$20, "CLO1", D108:AI108)/AO$6)),""),"")</f>
        <v/>
      </c>
      <c r="AL108" s="115" t="str">
        <f aca="false">IF(AK108="","",IF(AK108&gt;=B$10,"Y","N"))</f>
        <v/>
      </c>
      <c r="AM108" s="115" t="str">
        <f aca="false">IF(AK108="","",IF(AK108&lt;50%,1,IF(AND(AK108&gt;=50%,AK108&lt;B$10),2,IF(AK108&gt;=B$10,3))))</f>
        <v/>
      </c>
      <c r="AN108" s="185" t="str">
        <f aca="false">IF(B108&lt;&gt;"",IFERROR(IF((SUMIF(D$20:AI$20, "CLO2", D108:AI108)/AO$7)=0,"",(SUMIF(D$20:AI$20, "CLO2", D108:AI108)/AO$7)),""),"")</f>
        <v/>
      </c>
      <c r="AO108" s="115" t="str">
        <f aca="false">IF(AN108="","",IF(AN108&gt;=B$10,"Y","N"))</f>
        <v/>
      </c>
      <c r="AP108" s="115" t="str">
        <f aca="false">IF(AN108="","",IF(AN108&lt;50%,1,IF(AND(AN108&gt;=50%,AN108&lt;B$10),2,IF(AN108&gt;=B$10,3))))</f>
        <v/>
      </c>
      <c r="AQ108" s="185" t="str">
        <f aca="false">IF(B108&lt;&gt;"",IFERROR(IF((SUMIF(D$20:AI$20, "CLO3", D108:AI108)/AO$8)=0,"",(SUMIF(D$20:AI$20, "CLO3", D108:AI108)/AO$8)),""),"")</f>
        <v/>
      </c>
      <c r="AR108" s="115" t="str">
        <f aca="false">IF(AQ108="","",IF(AQ108&gt;=B$10,"Y","N"))</f>
        <v/>
      </c>
      <c r="AS108" s="115" t="str">
        <f aca="false">IF(AQ108="","",IF(AQ108&lt;50%,1,IF(AND(AQ108&gt;=50%,AQ108&lt;B$10),2,IF(AQ108&gt;=B$10,3))))</f>
        <v/>
      </c>
      <c r="AT108" s="185" t="str">
        <f aca="false">IF(B108&lt;&gt;"",IFERROR(IF((SUMIF(D$20:AI$20, "CLO4", D108:AI108)/AO$9)=0,"",(SUMIF(D$20:AI$20, "CLO4", D108:AI108)/AO$9)),""),"")</f>
        <v/>
      </c>
      <c r="AU108" s="115" t="str">
        <f aca="false">IF(AT108="","",IF(AT108&gt;=B$10,"Y","N"))</f>
        <v/>
      </c>
      <c r="AV108" s="115" t="str">
        <f aca="false">IF(AT108="","",IF(AT108&lt;50%,1,IF(AND(AT108&gt;=50%,AT108&lt;B$10),2,IF(AT108&gt;=B$10,3))))</f>
        <v/>
      </c>
      <c r="AW108" s="185" t="str">
        <f aca="false">IF(B108&lt;&gt;"",IFERROR(IF((SUMIF(D$20:AI$20, "CLO5", D108:AI108)/AO$10)=0,"",(SUMIF(D$20:AI$20, "CLO5", D108:AI108)/AO$10)),""),"")</f>
        <v/>
      </c>
      <c r="AX108" s="115" t="str">
        <f aca="false">IF(AW108="","",IF(AW108&gt;=B$10,"Y","N"))</f>
        <v/>
      </c>
      <c r="AY108" s="115" t="str">
        <f aca="false">IF(AW108="","",IF(AW108&lt;50%,1,IF(AND(AW108&gt;=50%,AW108&lt;B$10),2,IF(AW108&gt;=B$10,3))))</f>
        <v/>
      </c>
      <c r="AZ108" s="114" t="str">
        <f aca="false">IF(B108&lt;&gt;"",IFERROR(IF((SUMIF(D$20:AI$20, "CLO6", D108:AI108)/AO$11)=0,"",(SUMIF(D$20:AI$20, "CLO6", D108:AI108)/AO$11)),""),"")</f>
        <v/>
      </c>
      <c r="BA108" s="115" t="str">
        <f aca="false">IF(AZ108="","",IF(AZ108&gt;=B$10,"Y","N"))</f>
        <v/>
      </c>
      <c r="BB108" s="115" t="str">
        <f aca="false">IF(BA108="","",IF(BA108&lt;50%,1,IF(AND(BA108&gt;=50%,BA108&lt;B$10),2,IF(BA108&gt;=B$10,3))))</f>
        <v/>
      </c>
      <c r="BC108" s="114" t="str">
        <f aca="false">IF(B108&lt;&gt;"",IFERROR(IF((SUMIF(D$20:AI$20, "CLO7", D108:AI108)/AO$12)=0,"",(SUMIF(D$20:AI$20, "CLO7", D108:AI108)/AO$12)),""),"")</f>
        <v/>
      </c>
      <c r="BD108" s="115" t="str">
        <f aca="false">IF(BC108="","",IF(BC108&gt;=B$10,"Y","N"))</f>
        <v/>
      </c>
      <c r="BE108" s="115" t="str">
        <f aca="false">IF(BD108="","",IF(BD108&lt;50%,1,IF(AND(BD108&gt;=50%,BD108&lt;B$10),2,IF(BD108&gt;=B$10,3))))</f>
        <v/>
      </c>
      <c r="BF108" s="114" t="str">
        <f aca="false">IF(B108&lt;&gt;"",IFERROR(IF((SUMIF(D$20:AI$20, "CLO8", D108:AI108)/AO$13)=0,"",(SUMIF(D$20:AI$20, "CLO8", D108:AI108)/AO$13)),""),"")</f>
        <v/>
      </c>
      <c r="BG108" s="115" t="str">
        <f aca="false">IF(BF108="","",IF(BF108&gt;=B$10,"Y","N"))</f>
        <v/>
      </c>
      <c r="BH108" s="115" t="str">
        <f aca="false">IF(BG108="","",IF(BG108&lt;50%,1,IF(AND(BG108&gt;=50%,BG108&lt;B$10),2,IF(BG108&gt;=B$10,3))))</f>
        <v/>
      </c>
      <c r="BI108" s="114" t="str">
        <f aca="false">IF(B108&lt;&gt;"",IFERROR(IF((SUMIF(D$20:AI$20, "CLO9", D108:AI108)/AO$14)=0,"",(SUMIF(D$20:AI$20, "CLO9", D108:AI108)/AO$14)),""),"")</f>
        <v/>
      </c>
      <c r="BJ108" s="115" t="str">
        <f aca="false">IF(BI108="","",IF(BI108&gt;=B$10,"Y","N"))</f>
        <v/>
      </c>
      <c r="BK108" s="115" t="str">
        <f aca="false">IF(BJ108="","",IF(BJ108&lt;50%,1,IF(AND(BJ108&gt;=50%,BJ108&lt;B$10),2,IF(BJ108&gt;=B$10,3))))</f>
        <v/>
      </c>
      <c r="BL108" s="114" t="str">
        <f aca="false">IF(B108&lt;&gt;"",IFERROR(IF((SUMIF(D$20:AI$20,"CLO10",D108:AI108)/AO$15)=0,"",(SUMIF(D$20:AI$20,"CLO10",D108:AI108)/AO$15)),""),"")</f>
        <v/>
      </c>
      <c r="BM108" s="115" t="str">
        <f aca="false">IF(BL108="","",IF(BL108&gt;=B$10,"Y","N"))</f>
        <v/>
      </c>
      <c r="BN108" s="115" t="str">
        <f aca="false">IF(BM108="","",IF(BM108&lt;50%,1,IF(AND(BM108&gt;=50%,BM108&lt;B$10),2,IF(BM108&gt;=B$10,3))))</f>
        <v/>
      </c>
      <c r="BO108" s="8"/>
      <c r="BP108" s="8"/>
    </row>
    <row r="109" customFormat="false" ht="15.75" hidden="false" customHeight="true" outlineLevel="0" collapsed="false">
      <c r="A109" s="183" t="str">
        <f aca="false">IF(B$6="LECTURE",IF('Database (LECTURE-RES-PRAC)'!A104="","",'Database (LECTURE-RES-PRAC)'!A104),"")</f>
        <v/>
      </c>
      <c r="B109" s="184" t="str">
        <f aca="false">IF(B$6="LECTURE",IF('Database (LECTURE-RES-PRAC)'!B104="","",'Database (LECTURE-RES-PRAC)'!B104),"")</f>
        <v/>
      </c>
      <c r="C109" s="183" t="str">
        <f aca="false">IF(B109&lt;&gt;"",'Database (LECTURE-RES-PRAC)'!C104,"")</f>
        <v/>
      </c>
      <c r="D109" s="117"/>
      <c r="E109" s="52"/>
      <c r="F109" s="52"/>
      <c r="G109" s="52"/>
      <c r="H109" s="52"/>
      <c r="I109" s="52"/>
      <c r="J109" s="52"/>
      <c r="K109" s="52"/>
      <c r="L109" s="52"/>
      <c r="M109" s="52"/>
      <c r="N109" s="181" t="str">
        <f aca="false">IF(B109&lt;&gt;"",SUM(D109:M109),"")</f>
        <v/>
      </c>
      <c r="O109" s="52"/>
      <c r="P109" s="52"/>
      <c r="Q109" s="52"/>
      <c r="R109" s="52"/>
      <c r="S109" s="52"/>
      <c r="T109" s="52"/>
      <c r="U109" s="52"/>
      <c r="V109" s="52"/>
      <c r="W109" s="52"/>
      <c r="X109" s="52"/>
      <c r="Y109" s="181" t="str">
        <f aca="false">IF(B109&lt;&gt;"",SUM(O109:X109),"")</f>
        <v/>
      </c>
      <c r="Z109" s="52"/>
      <c r="AA109" s="52"/>
      <c r="AB109" s="52"/>
      <c r="AC109" s="52"/>
      <c r="AD109" s="52"/>
      <c r="AE109" s="52"/>
      <c r="AF109" s="52"/>
      <c r="AG109" s="52"/>
      <c r="AH109" s="52"/>
      <c r="AI109" s="52"/>
      <c r="AJ109" s="182" t="str">
        <f aca="false">IF(B109&lt;&gt;"",SUM(Z109:AI109),"")</f>
        <v/>
      </c>
      <c r="AK109" s="185" t="str">
        <f aca="false">IF(B109&lt;&gt;"",IFERROR(IF((SUMIF(D$20:AI$20, "CLO1", D109:AI109)/AO$6)=0,"",(SUMIF(D$20:AI$20, "CLO1", D109:AI109)/AO$6)),""),"")</f>
        <v/>
      </c>
      <c r="AL109" s="115" t="str">
        <f aca="false">IF(AK109="","",IF(AK109&gt;=B$10,"Y","N"))</f>
        <v/>
      </c>
      <c r="AM109" s="115" t="str">
        <f aca="false">IF(AK109="","",IF(AK109&lt;50%,1,IF(AND(AK109&gt;=50%,AK109&lt;B$10),2,IF(AK109&gt;=B$10,3))))</f>
        <v/>
      </c>
      <c r="AN109" s="185" t="str">
        <f aca="false">IF(B109&lt;&gt;"",IFERROR(IF((SUMIF(D$20:AI$20, "CLO2", D109:AI109)/AO$7)=0,"",(SUMIF(D$20:AI$20, "CLO2", D109:AI109)/AO$7)),""),"")</f>
        <v/>
      </c>
      <c r="AO109" s="115" t="str">
        <f aca="false">IF(AN109="","",IF(AN109&gt;=B$10,"Y","N"))</f>
        <v/>
      </c>
      <c r="AP109" s="115" t="str">
        <f aca="false">IF(AN109="","",IF(AN109&lt;50%,1,IF(AND(AN109&gt;=50%,AN109&lt;B$10),2,IF(AN109&gt;=B$10,3))))</f>
        <v/>
      </c>
      <c r="AQ109" s="185" t="str">
        <f aca="false">IF(B109&lt;&gt;"",IFERROR(IF((SUMIF(D$20:AI$20, "CLO3", D109:AI109)/AO$8)=0,"",(SUMIF(D$20:AI$20, "CLO3", D109:AI109)/AO$8)),""),"")</f>
        <v/>
      </c>
      <c r="AR109" s="115" t="str">
        <f aca="false">IF(AQ109="","",IF(AQ109&gt;=B$10,"Y","N"))</f>
        <v/>
      </c>
      <c r="AS109" s="115" t="str">
        <f aca="false">IF(AQ109="","",IF(AQ109&lt;50%,1,IF(AND(AQ109&gt;=50%,AQ109&lt;B$10),2,IF(AQ109&gt;=B$10,3))))</f>
        <v/>
      </c>
      <c r="AT109" s="185" t="str">
        <f aca="false">IF(B109&lt;&gt;"",IFERROR(IF((SUMIF(D$20:AI$20, "CLO4", D109:AI109)/AO$9)=0,"",(SUMIF(D$20:AI$20, "CLO4", D109:AI109)/AO$9)),""),"")</f>
        <v/>
      </c>
      <c r="AU109" s="115" t="str">
        <f aca="false">IF(AT109="","",IF(AT109&gt;=B$10,"Y","N"))</f>
        <v/>
      </c>
      <c r="AV109" s="115" t="str">
        <f aca="false">IF(AT109="","",IF(AT109&lt;50%,1,IF(AND(AT109&gt;=50%,AT109&lt;B$10),2,IF(AT109&gt;=B$10,3))))</f>
        <v/>
      </c>
      <c r="AW109" s="185" t="str">
        <f aca="false">IF(B109&lt;&gt;"",IFERROR(IF((SUMIF(D$20:AI$20, "CLO5", D109:AI109)/AO$10)=0,"",(SUMIF(D$20:AI$20, "CLO5", D109:AI109)/AO$10)),""),"")</f>
        <v/>
      </c>
      <c r="AX109" s="115" t="str">
        <f aca="false">IF(AW109="","",IF(AW109&gt;=B$10,"Y","N"))</f>
        <v/>
      </c>
      <c r="AY109" s="115" t="str">
        <f aca="false">IF(AW109="","",IF(AW109&lt;50%,1,IF(AND(AW109&gt;=50%,AW109&lt;B$10),2,IF(AW109&gt;=B$10,3))))</f>
        <v/>
      </c>
      <c r="AZ109" s="114" t="str">
        <f aca="false">IF(B109&lt;&gt;"",IFERROR(IF((SUMIF(D$20:AI$20, "CLO6", D109:AI109)/AO$11)=0,"",(SUMIF(D$20:AI$20, "CLO6", D109:AI109)/AO$11)),""),"")</f>
        <v/>
      </c>
      <c r="BA109" s="115" t="str">
        <f aca="false">IF(AZ109="","",IF(AZ109&gt;=B$10,"Y","N"))</f>
        <v/>
      </c>
      <c r="BB109" s="115" t="str">
        <f aca="false">IF(BA109="","",IF(BA109&lt;50%,1,IF(AND(BA109&gt;=50%,BA109&lt;B$10),2,IF(BA109&gt;=B$10,3))))</f>
        <v/>
      </c>
      <c r="BC109" s="114" t="str">
        <f aca="false">IF(B109&lt;&gt;"",IFERROR(IF((SUMIF(D$20:AI$20, "CLO7", D109:AI109)/AO$12)=0,"",(SUMIF(D$20:AI$20, "CLO7", D109:AI109)/AO$12)),""),"")</f>
        <v/>
      </c>
      <c r="BD109" s="115" t="str">
        <f aca="false">IF(BC109="","",IF(BC109&gt;=B$10,"Y","N"))</f>
        <v/>
      </c>
      <c r="BE109" s="115" t="str">
        <f aca="false">IF(BD109="","",IF(BD109&lt;50%,1,IF(AND(BD109&gt;=50%,BD109&lt;B$10),2,IF(BD109&gt;=B$10,3))))</f>
        <v/>
      </c>
      <c r="BF109" s="114" t="str">
        <f aca="false">IF(B109&lt;&gt;"",IFERROR(IF((SUMIF(D$20:AI$20, "CLO8", D109:AI109)/AO$13)=0,"",(SUMIF(D$20:AI$20, "CLO8", D109:AI109)/AO$13)),""),"")</f>
        <v/>
      </c>
      <c r="BG109" s="115" t="str">
        <f aca="false">IF(BF109="","",IF(BF109&gt;=B$10,"Y","N"))</f>
        <v/>
      </c>
      <c r="BH109" s="115" t="str">
        <f aca="false">IF(BG109="","",IF(BG109&lt;50%,1,IF(AND(BG109&gt;=50%,BG109&lt;B$10),2,IF(BG109&gt;=B$10,3))))</f>
        <v/>
      </c>
      <c r="BI109" s="114" t="str">
        <f aca="false">IF(B109&lt;&gt;"",IFERROR(IF((SUMIF(D$20:AI$20, "CLO9", D109:AI109)/AO$14)=0,"",(SUMIF(D$20:AI$20, "CLO9", D109:AI109)/AO$14)),""),"")</f>
        <v/>
      </c>
      <c r="BJ109" s="115" t="str">
        <f aca="false">IF(BI109="","",IF(BI109&gt;=B$10,"Y","N"))</f>
        <v/>
      </c>
      <c r="BK109" s="115" t="str">
        <f aca="false">IF(BJ109="","",IF(BJ109&lt;50%,1,IF(AND(BJ109&gt;=50%,BJ109&lt;B$10),2,IF(BJ109&gt;=B$10,3))))</f>
        <v/>
      </c>
      <c r="BL109" s="114" t="str">
        <f aca="false">IF(B109&lt;&gt;"",IFERROR(IF((SUMIF(D$20:AI$20,"CLO10",D109:AI109)/AO$15)=0,"",(SUMIF(D$20:AI$20,"CLO10",D109:AI109)/AO$15)),""),"")</f>
        <v/>
      </c>
      <c r="BM109" s="115" t="str">
        <f aca="false">IF(BL109="","",IF(BL109&gt;=B$10,"Y","N"))</f>
        <v/>
      </c>
      <c r="BN109" s="115" t="str">
        <f aca="false">IF(BM109="","",IF(BM109&lt;50%,1,IF(AND(BM109&gt;=50%,BM109&lt;B$10),2,IF(BM109&gt;=B$10,3))))</f>
        <v/>
      </c>
      <c r="BO109" s="8"/>
      <c r="BP109" s="8"/>
    </row>
    <row r="110" customFormat="false" ht="15.75" hidden="false" customHeight="true" outlineLevel="0" collapsed="false">
      <c r="A110" s="183" t="str">
        <f aca="false">IF(B$6="LECTURE",IF('Database (LECTURE-RES-PRAC)'!A105="","",'Database (LECTURE-RES-PRAC)'!A105),"")</f>
        <v/>
      </c>
      <c r="B110" s="184" t="str">
        <f aca="false">IF(B$6="LECTURE",IF('Database (LECTURE-RES-PRAC)'!B105="","",'Database (LECTURE-RES-PRAC)'!B105),"")</f>
        <v/>
      </c>
      <c r="C110" s="183" t="str">
        <f aca="false">IF(B110&lt;&gt;"",'Database (LECTURE-RES-PRAC)'!C105,"")</f>
        <v/>
      </c>
      <c r="D110" s="117"/>
      <c r="E110" s="52"/>
      <c r="F110" s="52"/>
      <c r="G110" s="52"/>
      <c r="H110" s="52"/>
      <c r="I110" s="52"/>
      <c r="J110" s="52"/>
      <c r="K110" s="52"/>
      <c r="L110" s="52"/>
      <c r="M110" s="52"/>
      <c r="N110" s="181" t="str">
        <f aca="false">IF(B110&lt;&gt;"",SUM(D110:M110),"")</f>
        <v/>
      </c>
      <c r="O110" s="52"/>
      <c r="P110" s="52"/>
      <c r="Q110" s="52"/>
      <c r="R110" s="52"/>
      <c r="S110" s="52"/>
      <c r="T110" s="52"/>
      <c r="U110" s="52"/>
      <c r="V110" s="52"/>
      <c r="W110" s="52"/>
      <c r="X110" s="52"/>
      <c r="Y110" s="181" t="str">
        <f aca="false">IF(B110&lt;&gt;"",SUM(O110:X110),"")</f>
        <v/>
      </c>
      <c r="Z110" s="52"/>
      <c r="AA110" s="52"/>
      <c r="AB110" s="52"/>
      <c r="AC110" s="52"/>
      <c r="AD110" s="52"/>
      <c r="AE110" s="52"/>
      <c r="AF110" s="52"/>
      <c r="AG110" s="52"/>
      <c r="AH110" s="52"/>
      <c r="AI110" s="52"/>
      <c r="AJ110" s="182" t="str">
        <f aca="false">IF(B110&lt;&gt;"",SUM(Z110:AI110),"")</f>
        <v/>
      </c>
      <c r="AK110" s="185" t="str">
        <f aca="false">IF(B110&lt;&gt;"",IFERROR(IF((SUMIF(D$20:AI$20, "CLO1", D110:AI110)/AO$6)=0,"",(SUMIF(D$20:AI$20, "CLO1", D110:AI110)/AO$6)),""),"")</f>
        <v/>
      </c>
      <c r="AL110" s="115" t="str">
        <f aca="false">IF(AK110="","",IF(AK110&gt;=B$10,"Y","N"))</f>
        <v/>
      </c>
      <c r="AM110" s="115" t="str">
        <f aca="false">IF(AK110="","",IF(AK110&lt;50%,1,IF(AND(AK110&gt;=50%,AK110&lt;B$10),2,IF(AK110&gt;=B$10,3))))</f>
        <v/>
      </c>
      <c r="AN110" s="185" t="str">
        <f aca="false">IF(B110&lt;&gt;"",IFERROR(IF((SUMIF(D$20:AI$20, "CLO2", D110:AI110)/AO$7)=0,"",(SUMIF(D$20:AI$20, "CLO2", D110:AI110)/AO$7)),""),"")</f>
        <v/>
      </c>
      <c r="AO110" s="115" t="str">
        <f aca="false">IF(AN110="","",IF(AN110&gt;=B$10,"Y","N"))</f>
        <v/>
      </c>
      <c r="AP110" s="115" t="str">
        <f aca="false">IF(AN110="","",IF(AN110&lt;50%,1,IF(AND(AN110&gt;=50%,AN110&lt;B$10),2,IF(AN110&gt;=B$10,3))))</f>
        <v/>
      </c>
      <c r="AQ110" s="185" t="str">
        <f aca="false">IF(B110&lt;&gt;"",IFERROR(IF((SUMIF(D$20:AI$20, "CLO3", D110:AI110)/AO$8)=0,"",(SUMIF(D$20:AI$20, "CLO3", D110:AI110)/AO$8)),""),"")</f>
        <v/>
      </c>
      <c r="AR110" s="115" t="str">
        <f aca="false">IF(AQ110="","",IF(AQ110&gt;=B$10,"Y","N"))</f>
        <v/>
      </c>
      <c r="AS110" s="115" t="str">
        <f aca="false">IF(AQ110="","",IF(AQ110&lt;50%,1,IF(AND(AQ110&gt;=50%,AQ110&lt;B$10),2,IF(AQ110&gt;=B$10,3))))</f>
        <v/>
      </c>
      <c r="AT110" s="185" t="str">
        <f aca="false">IF(B110&lt;&gt;"",IFERROR(IF((SUMIF(D$20:AI$20, "CLO4", D110:AI110)/AO$9)=0,"",(SUMIF(D$20:AI$20, "CLO4", D110:AI110)/AO$9)),""),"")</f>
        <v/>
      </c>
      <c r="AU110" s="115" t="str">
        <f aca="false">IF(AT110="","",IF(AT110&gt;=B$10,"Y","N"))</f>
        <v/>
      </c>
      <c r="AV110" s="115" t="str">
        <f aca="false">IF(AT110="","",IF(AT110&lt;50%,1,IF(AND(AT110&gt;=50%,AT110&lt;B$10),2,IF(AT110&gt;=B$10,3))))</f>
        <v/>
      </c>
      <c r="AW110" s="185" t="str">
        <f aca="false">IF(B110&lt;&gt;"",IFERROR(IF((SUMIF(D$20:AI$20, "CLO5", D110:AI110)/AO$10)=0,"",(SUMIF(D$20:AI$20, "CLO5", D110:AI110)/AO$10)),""),"")</f>
        <v/>
      </c>
      <c r="AX110" s="115" t="str">
        <f aca="false">IF(AW110="","",IF(AW110&gt;=B$10,"Y","N"))</f>
        <v/>
      </c>
      <c r="AY110" s="115" t="str">
        <f aca="false">IF(AW110="","",IF(AW110&lt;50%,1,IF(AND(AW110&gt;=50%,AW110&lt;B$10),2,IF(AW110&gt;=B$10,3))))</f>
        <v/>
      </c>
      <c r="AZ110" s="114" t="str">
        <f aca="false">IF(B110&lt;&gt;"",IFERROR(IF((SUMIF(D$20:AI$20, "CLO6", D110:AI110)/AO$11)=0,"",(SUMIF(D$20:AI$20, "CLO6", D110:AI110)/AO$11)),""),"")</f>
        <v/>
      </c>
      <c r="BA110" s="115" t="str">
        <f aca="false">IF(AZ110="","",IF(AZ110&gt;=B$10,"Y","N"))</f>
        <v/>
      </c>
      <c r="BB110" s="115" t="str">
        <f aca="false">IF(BA110="","",IF(BA110&lt;50%,1,IF(AND(BA110&gt;=50%,BA110&lt;B$10),2,IF(BA110&gt;=B$10,3))))</f>
        <v/>
      </c>
      <c r="BC110" s="114" t="str">
        <f aca="false">IF(B110&lt;&gt;"",IFERROR(IF((SUMIF(D$20:AI$20, "CLO7", D110:AI110)/AO$12)=0,"",(SUMIF(D$20:AI$20, "CLO7", D110:AI110)/AO$12)),""),"")</f>
        <v/>
      </c>
      <c r="BD110" s="115" t="str">
        <f aca="false">IF(BC110="","",IF(BC110&gt;=B$10,"Y","N"))</f>
        <v/>
      </c>
      <c r="BE110" s="115" t="str">
        <f aca="false">IF(BD110="","",IF(BD110&lt;50%,1,IF(AND(BD110&gt;=50%,BD110&lt;B$10),2,IF(BD110&gt;=B$10,3))))</f>
        <v/>
      </c>
      <c r="BF110" s="114" t="str">
        <f aca="false">IF(B110&lt;&gt;"",IFERROR(IF((SUMIF(D$20:AI$20, "CLO8", D110:AI110)/AO$13)=0,"",(SUMIF(D$20:AI$20, "CLO8", D110:AI110)/AO$13)),""),"")</f>
        <v/>
      </c>
      <c r="BG110" s="115" t="str">
        <f aca="false">IF(BF110="","",IF(BF110&gt;=B$10,"Y","N"))</f>
        <v/>
      </c>
      <c r="BH110" s="115" t="str">
        <f aca="false">IF(BG110="","",IF(BG110&lt;50%,1,IF(AND(BG110&gt;=50%,BG110&lt;B$10),2,IF(BG110&gt;=B$10,3))))</f>
        <v/>
      </c>
      <c r="BI110" s="114" t="str">
        <f aca="false">IF(B110&lt;&gt;"",IFERROR(IF((SUMIF(D$20:AI$20, "CLO9", D110:AI110)/AO$14)=0,"",(SUMIF(D$20:AI$20, "CLO9", D110:AI110)/AO$14)),""),"")</f>
        <v/>
      </c>
      <c r="BJ110" s="115" t="str">
        <f aca="false">IF(BI110="","",IF(BI110&gt;=B$10,"Y","N"))</f>
        <v/>
      </c>
      <c r="BK110" s="115" t="str">
        <f aca="false">IF(BJ110="","",IF(BJ110&lt;50%,1,IF(AND(BJ110&gt;=50%,BJ110&lt;B$10),2,IF(BJ110&gt;=B$10,3))))</f>
        <v/>
      </c>
      <c r="BL110" s="114" t="str">
        <f aca="false">IF(B110&lt;&gt;"",IFERROR(IF((SUMIF(D$20:AI$20,"CLO10",D110:AI110)/AO$15)=0,"",(SUMIF(D$20:AI$20,"CLO10",D110:AI110)/AO$15)),""),"")</f>
        <v/>
      </c>
      <c r="BM110" s="115" t="str">
        <f aca="false">IF(BL110="","",IF(BL110&gt;=B$10,"Y","N"))</f>
        <v/>
      </c>
      <c r="BN110" s="115" t="str">
        <f aca="false">IF(BM110="","",IF(BM110&lt;50%,1,IF(AND(BM110&gt;=50%,BM110&lt;B$10),2,IF(BM110&gt;=B$10,3))))</f>
        <v/>
      </c>
      <c r="BO110" s="8"/>
      <c r="BP110" s="8"/>
    </row>
    <row r="111" customFormat="false" ht="15.75" hidden="false" customHeight="true" outlineLevel="0" collapsed="false">
      <c r="A111" s="183" t="str">
        <f aca="false">IF(B$6="LECTURE",IF('Database (LECTURE-RES-PRAC)'!A106="","",'Database (LECTURE-RES-PRAC)'!A106),"")</f>
        <v/>
      </c>
      <c r="B111" s="184" t="str">
        <f aca="false">IF(B$6="LECTURE",IF('Database (LECTURE-RES-PRAC)'!B106="","",'Database (LECTURE-RES-PRAC)'!B106),"")</f>
        <v/>
      </c>
      <c r="C111" s="183" t="str">
        <f aca="false">IF(B111&lt;&gt;"",'Database (LECTURE-RES-PRAC)'!C106,"")</f>
        <v/>
      </c>
      <c r="D111" s="117"/>
      <c r="E111" s="52"/>
      <c r="F111" s="52"/>
      <c r="G111" s="52"/>
      <c r="H111" s="52"/>
      <c r="I111" s="52"/>
      <c r="J111" s="52"/>
      <c r="K111" s="52"/>
      <c r="L111" s="52"/>
      <c r="M111" s="52"/>
      <c r="N111" s="181" t="str">
        <f aca="false">IF(B111&lt;&gt;"",SUM(D111:M111),"")</f>
        <v/>
      </c>
      <c r="O111" s="52"/>
      <c r="P111" s="52"/>
      <c r="Q111" s="52"/>
      <c r="R111" s="52"/>
      <c r="S111" s="52"/>
      <c r="T111" s="52"/>
      <c r="U111" s="52"/>
      <c r="V111" s="52"/>
      <c r="W111" s="52"/>
      <c r="X111" s="52"/>
      <c r="Y111" s="181" t="str">
        <f aca="false">IF(B111&lt;&gt;"",SUM(O111:X111),"")</f>
        <v/>
      </c>
      <c r="Z111" s="52"/>
      <c r="AA111" s="52"/>
      <c r="AB111" s="52"/>
      <c r="AC111" s="52"/>
      <c r="AD111" s="52"/>
      <c r="AE111" s="52"/>
      <c r="AF111" s="52"/>
      <c r="AG111" s="52"/>
      <c r="AH111" s="52"/>
      <c r="AI111" s="52"/>
      <c r="AJ111" s="182" t="str">
        <f aca="false">IF(B111&lt;&gt;"",SUM(Z111:AI111),"")</f>
        <v/>
      </c>
      <c r="AK111" s="185" t="str">
        <f aca="false">IF(B111&lt;&gt;"",IFERROR(IF((SUMIF(D$20:AI$20, "CLO1", D111:AI111)/AO$6)=0,"",(SUMIF(D$20:AI$20, "CLO1", D111:AI111)/AO$6)),""),"")</f>
        <v/>
      </c>
      <c r="AL111" s="115" t="str">
        <f aca="false">IF(AK111="","",IF(AK111&gt;=B$10,"Y","N"))</f>
        <v/>
      </c>
      <c r="AM111" s="115" t="str">
        <f aca="false">IF(AK111="","",IF(AK111&lt;50%,1,IF(AND(AK111&gt;=50%,AK111&lt;B$10),2,IF(AK111&gt;=B$10,3))))</f>
        <v/>
      </c>
      <c r="AN111" s="185" t="str">
        <f aca="false">IF(B111&lt;&gt;"",IFERROR(IF((SUMIF(D$20:AI$20, "CLO2", D111:AI111)/AO$7)=0,"",(SUMIF(D$20:AI$20, "CLO2", D111:AI111)/AO$7)),""),"")</f>
        <v/>
      </c>
      <c r="AO111" s="115" t="str">
        <f aca="false">IF(AN111="","",IF(AN111&gt;=B$10,"Y","N"))</f>
        <v/>
      </c>
      <c r="AP111" s="115" t="str">
        <f aca="false">IF(AN111="","",IF(AN111&lt;50%,1,IF(AND(AN111&gt;=50%,AN111&lt;B$10),2,IF(AN111&gt;=B$10,3))))</f>
        <v/>
      </c>
      <c r="AQ111" s="185" t="str">
        <f aca="false">IF(B111&lt;&gt;"",IFERROR(IF((SUMIF(D$20:AI$20, "CLO3", D111:AI111)/AO$8)=0,"",(SUMIF(D$20:AI$20, "CLO3", D111:AI111)/AO$8)),""),"")</f>
        <v/>
      </c>
      <c r="AR111" s="115" t="str">
        <f aca="false">IF(AQ111="","",IF(AQ111&gt;=B$10,"Y","N"))</f>
        <v/>
      </c>
      <c r="AS111" s="115" t="str">
        <f aca="false">IF(AQ111="","",IF(AQ111&lt;50%,1,IF(AND(AQ111&gt;=50%,AQ111&lt;B$10),2,IF(AQ111&gt;=B$10,3))))</f>
        <v/>
      </c>
      <c r="AT111" s="185" t="str">
        <f aca="false">IF(B111&lt;&gt;"",IFERROR(IF((SUMIF(D$20:AI$20, "CLO4", D111:AI111)/AO$9)=0,"",(SUMIF(D$20:AI$20, "CLO4", D111:AI111)/AO$9)),""),"")</f>
        <v/>
      </c>
      <c r="AU111" s="115" t="str">
        <f aca="false">IF(AT111="","",IF(AT111&gt;=B$10,"Y","N"))</f>
        <v/>
      </c>
      <c r="AV111" s="115" t="str">
        <f aca="false">IF(AT111="","",IF(AT111&lt;50%,1,IF(AND(AT111&gt;=50%,AT111&lt;B$10),2,IF(AT111&gt;=B$10,3))))</f>
        <v/>
      </c>
      <c r="AW111" s="185" t="str">
        <f aca="false">IF(B111&lt;&gt;"",IFERROR(IF((SUMIF(D$20:AI$20, "CLO5", D111:AI111)/AO$10)=0,"",(SUMIF(D$20:AI$20, "CLO5", D111:AI111)/AO$10)),""),"")</f>
        <v/>
      </c>
      <c r="AX111" s="115" t="str">
        <f aca="false">IF(AW111="","",IF(AW111&gt;=B$10,"Y","N"))</f>
        <v/>
      </c>
      <c r="AY111" s="115" t="str">
        <f aca="false">IF(AW111="","",IF(AW111&lt;50%,1,IF(AND(AW111&gt;=50%,AW111&lt;B$10),2,IF(AW111&gt;=B$10,3))))</f>
        <v/>
      </c>
      <c r="AZ111" s="114" t="str">
        <f aca="false">IF(B111&lt;&gt;"",IFERROR(IF((SUMIF(D$20:AI$20, "CLO6", D111:AI111)/AO$11)=0,"",(SUMIF(D$20:AI$20, "CLO6", D111:AI111)/AO$11)),""),"")</f>
        <v/>
      </c>
      <c r="BA111" s="115" t="str">
        <f aca="false">IF(AZ111="","",IF(AZ111&gt;=B$10,"Y","N"))</f>
        <v/>
      </c>
      <c r="BB111" s="115" t="str">
        <f aca="false">IF(BA111="","",IF(BA111&lt;50%,1,IF(AND(BA111&gt;=50%,BA111&lt;B$10),2,IF(BA111&gt;=B$10,3))))</f>
        <v/>
      </c>
      <c r="BC111" s="114" t="str">
        <f aca="false">IF(B111&lt;&gt;"",IFERROR(IF((SUMIF(D$20:AI$20, "CLO7", D111:AI111)/AO$12)=0,"",(SUMIF(D$20:AI$20, "CLO7", D111:AI111)/AO$12)),""),"")</f>
        <v/>
      </c>
      <c r="BD111" s="115" t="str">
        <f aca="false">IF(BC111="","",IF(BC111&gt;=B$10,"Y","N"))</f>
        <v/>
      </c>
      <c r="BE111" s="115" t="str">
        <f aca="false">IF(BD111="","",IF(BD111&lt;50%,1,IF(AND(BD111&gt;=50%,BD111&lt;B$10),2,IF(BD111&gt;=B$10,3))))</f>
        <v/>
      </c>
      <c r="BF111" s="114" t="str">
        <f aca="false">IF(B111&lt;&gt;"",IFERROR(IF((SUMIF(D$20:AI$20, "CLO8", D111:AI111)/AO$13)=0,"",(SUMIF(D$20:AI$20, "CLO8", D111:AI111)/AO$13)),""),"")</f>
        <v/>
      </c>
      <c r="BG111" s="115" t="str">
        <f aca="false">IF(BF111="","",IF(BF111&gt;=B$10,"Y","N"))</f>
        <v/>
      </c>
      <c r="BH111" s="115" t="str">
        <f aca="false">IF(BG111="","",IF(BG111&lt;50%,1,IF(AND(BG111&gt;=50%,BG111&lt;B$10),2,IF(BG111&gt;=B$10,3))))</f>
        <v/>
      </c>
      <c r="BI111" s="114" t="str">
        <f aca="false">IF(B111&lt;&gt;"",IFERROR(IF((SUMIF(D$20:AI$20, "CLO9", D111:AI111)/AO$14)=0,"",(SUMIF(D$20:AI$20, "CLO9", D111:AI111)/AO$14)),""),"")</f>
        <v/>
      </c>
      <c r="BJ111" s="115" t="str">
        <f aca="false">IF(BI111="","",IF(BI111&gt;=B$10,"Y","N"))</f>
        <v/>
      </c>
      <c r="BK111" s="115" t="str">
        <f aca="false">IF(BJ111="","",IF(BJ111&lt;50%,1,IF(AND(BJ111&gt;=50%,BJ111&lt;B$10),2,IF(BJ111&gt;=B$10,3))))</f>
        <v/>
      </c>
      <c r="BL111" s="114" t="str">
        <f aca="false">IF(B111&lt;&gt;"",IFERROR(IF((SUMIF(D$20:AI$20,"CLO10",D111:AI111)/AO$15)=0,"",(SUMIF(D$20:AI$20,"CLO10",D111:AI111)/AO$15)),""),"")</f>
        <v/>
      </c>
      <c r="BM111" s="115" t="str">
        <f aca="false">IF(BL111="","",IF(BL111&gt;=B$10,"Y","N"))</f>
        <v/>
      </c>
      <c r="BN111" s="115" t="str">
        <f aca="false">IF(BM111="","",IF(BM111&lt;50%,1,IF(AND(BM111&gt;=50%,BM111&lt;B$10),2,IF(BM111&gt;=B$10,3))))</f>
        <v/>
      </c>
      <c r="BO111" s="8"/>
      <c r="BP111" s="8"/>
    </row>
    <row r="112" customFormat="false" ht="15.75" hidden="false" customHeight="true" outlineLevel="0" collapsed="false">
      <c r="A112" s="183" t="str">
        <f aca="false">IF(B$6="LECTURE",IF('Database (LECTURE-RES-PRAC)'!A107="","",'Database (LECTURE-RES-PRAC)'!A107),"")</f>
        <v/>
      </c>
      <c r="B112" s="184" t="str">
        <f aca="false">IF(B$6="LECTURE",IF('Database (LECTURE-RES-PRAC)'!B107="","",'Database (LECTURE-RES-PRAC)'!B107),"")</f>
        <v/>
      </c>
      <c r="C112" s="183" t="str">
        <f aca="false">IF(B112&lt;&gt;"",'Database (LECTURE-RES-PRAC)'!C107,"")</f>
        <v/>
      </c>
      <c r="D112" s="117"/>
      <c r="E112" s="52"/>
      <c r="F112" s="52"/>
      <c r="G112" s="52"/>
      <c r="H112" s="52"/>
      <c r="I112" s="52"/>
      <c r="J112" s="52"/>
      <c r="K112" s="52"/>
      <c r="L112" s="52"/>
      <c r="M112" s="52"/>
      <c r="N112" s="181" t="str">
        <f aca="false">IF(B112&lt;&gt;"",SUM(D112:M112),"")</f>
        <v/>
      </c>
      <c r="O112" s="52"/>
      <c r="P112" s="52"/>
      <c r="Q112" s="52"/>
      <c r="R112" s="52"/>
      <c r="S112" s="52"/>
      <c r="T112" s="52"/>
      <c r="U112" s="52"/>
      <c r="V112" s="52"/>
      <c r="W112" s="52"/>
      <c r="X112" s="52"/>
      <c r="Y112" s="181" t="str">
        <f aca="false">IF(B112&lt;&gt;"",SUM(O112:X112),"")</f>
        <v/>
      </c>
      <c r="Z112" s="52"/>
      <c r="AA112" s="52"/>
      <c r="AB112" s="52"/>
      <c r="AC112" s="52"/>
      <c r="AD112" s="52"/>
      <c r="AE112" s="52"/>
      <c r="AF112" s="52"/>
      <c r="AG112" s="52"/>
      <c r="AH112" s="52"/>
      <c r="AI112" s="52"/>
      <c r="AJ112" s="182" t="str">
        <f aca="false">IF(B112&lt;&gt;"",SUM(Z112:AI112),"")</f>
        <v/>
      </c>
      <c r="AK112" s="185" t="str">
        <f aca="false">IF(B112&lt;&gt;"",IFERROR(IF((SUMIF(D$20:AI$20, "CLO1", D112:AI112)/AO$6)=0,"",(SUMIF(D$20:AI$20, "CLO1", D112:AI112)/AO$6)),""),"")</f>
        <v/>
      </c>
      <c r="AL112" s="115" t="str">
        <f aca="false">IF(AK112="","",IF(AK112&gt;=B$10,"Y","N"))</f>
        <v/>
      </c>
      <c r="AM112" s="115" t="str">
        <f aca="false">IF(AK112="","",IF(AK112&lt;50%,1,IF(AND(AK112&gt;=50%,AK112&lt;B$10),2,IF(AK112&gt;=B$10,3))))</f>
        <v/>
      </c>
      <c r="AN112" s="185" t="str">
        <f aca="false">IF(B112&lt;&gt;"",IFERROR(IF((SUMIF(D$20:AI$20, "CLO2", D112:AI112)/AO$7)=0,"",(SUMIF(D$20:AI$20, "CLO2", D112:AI112)/AO$7)),""),"")</f>
        <v/>
      </c>
      <c r="AO112" s="115" t="str">
        <f aca="false">IF(AN112="","",IF(AN112&gt;=B$10,"Y","N"))</f>
        <v/>
      </c>
      <c r="AP112" s="115" t="str">
        <f aca="false">IF(AN112="","",IF(AN112&lt;50%,1,IF(AND(AN112&gt;=50%,AN112&lt;B$10),2,IF(AN112&gt;=B$10,3))))</f>
        <v/>
      </c>
      <c r="AQ112" s="185" t="str">
        <f aca="false">IF(B112&lt;&gt;"",IFERROR(IF((SUMIF(D$20:AI$20, "CLO3", D112:AI112)/AO$8)=0,"",(SUMIF(D$20:AI$20, "CLO3", D112:AI112)/AO$8)),""),"")</f>
        <v/>
      </c>
      <c r="AR112" s="115" t="str">
        <f aca="false">IF(AQ112="","",IF(AQ112&gt;=B$10,"Y","N"))</f>
        <v/>
      </c>
      <c r="AS112" s="115" t="str">
        <f aca="false">IF(AQ112="","",IF(AQ112&lt;50%,1,IF(AND(AQ112&gt;=50%,AQ112&lt;B$10),2,IF(AQ112&gt;=B$10,3))))</f>
        <v/>
      </c>
      <c r="AT112" s="185" t="str">
        <f aca="false">IF(B112&lt;&gt;"",IFERROR(IF((SUMIF(D$20:AI$20, "CLO4", D112:AI112)/AO$9)=0,"",(SUMIF(D$20:AI$20, "CLO4", D112:AI112)/AO$9)),""),"")</f>
        <v/>
      </c>
      <c r="AU112" s="115" t="str">
        <f aca="false">IF(AT112="","",IF(AT112&gt;=B$10,"Y","N"))</f>
        <v/>
      </c>
      <c r="AV112" s="115" t="str">
        <f aca="false">IF(AT112="","",IF(AT112&lt;50%,1,IF(AND(AT112&gt;=50%,AT112&lt;B$10),2,IF(AT112&gt;=B$10,3))))</f>
        <v/>
      </c>
      <c r="AW112" s="185" t="str">
        <f aca="false">IF(B112&lt;&gt;"",IFERROR(IF((SUMIF(D$20:AI$20, "CLO5", D112:AI112)/AO$10)=0,"",(SUMIF(D$20:AI$20, "CLO5", D112:AI112)/AO$10)),""),"")</f>
        <v/>
      </c>
      <c r="AX112" s="115" t="str">
        <f aca="false">IF(AW112="","",IF(AW112&gt;=B$10,"Y","N"))</f>
        <v/>
      </c>
      <c r="AY112" s="115" t="str">
        <f aca="false">IF(AW112="","",IF(AW112&lt;50%,1,IF(AND(AW112&gt;=50%,AW112&lt;B$10),2,IF(AW112&gt;=B$10,3))))</f>
        <v/>
      </c>
      <c r="AZ112" s="114" t="str">
        <f aca="false">IF(B112&lt;&gt;"",IFERROR(IF((SUMIF(D$20:AI$20, "CLO6", D112:AI112)/AO$11)=0,"",(SUMIF(D$20:AI$20, "CLO6", D112:AI112)/AO$11)),""),"")</f>
        <v/>
      </c>
      <c r="BA112" s="115" t="str">
        <f aca="false">IF(AZ112="","",IF(AZ112&gt;=B$10,"Y","N"))</f>
        <v/>
      </c>
      <c r="BB112" s="115" t="str">
        <f aca="false">IF(BA112="","",IF(BA112&lt;50%,1,IF(AND(BA112&gt;=50%,BA112&lt;B$10),2,IF(BA112&gt;=B$10,3))))</f>
        <v/>
      </c>
      <c r="BC112" s="114" t="str">
        <f aca="false">IF(B112&lt;&gt;"",IFERROR(IF((SUMIF(D$20:AI$20, "CLO7", D112:AI112)/AO$12)=0,"",(SUMIF(D$20:AI$20, "CLO7", D112:AI112)/AO$12)),""),"")</f>
        <v/>
      </c>
      <c r="BD112" s="115" t="str">
        <f aca="false">IF(BC112="","",IF(BC112&gt;=B$10,"Y","N"))</f>
        <v/>
      </c>
      <c r="BE112" s="115" t="str">
        <f aca="false">IF(BD112="","",IF(BD112&lt;50%,1,IF(AND(BD112&gt;=50%,BD112&lt;B$10),2,IF(BD112&gt;=B$10,3))))</f>
        <v/>
      </c>
      <c r="BF112" s="114" t="str">
        <f aca="false">IF(B112&lt;&gt;"",IFERROR(IF((SUMIF(D$20:AI$20, "CLO8", D112:AI112)/AO$13)=0,"",(SUMIF(D$20:AI$20, "CLO8", D112:AI112)/AO$13)),""),"")</f>
        <v/>
      </c>
      <c r="BG112" s="115" t="str">
        <f aca="false">IF(BF112="","",IF(BF112&gt;=B$10,"Y","N"))</f>
        <v/>
      </c>
      <c r="BH112" s="115" t="str">
        <f aca="false">IF(BG112="","",IF(BG112&lt;50%,1,IF(AND(BG112&gt;=50%,BG112&lt;B$10),2,IF(BG112&gt;=B$10,3))))</f>
        <v/>
      </c>
      <c r="BI112" s="114" t="str">
        <f aca="false">IF(B112&lt;&gt;"",IFERROR(IF((SUMIF(D$20:AI$20, "CLO9", D112:AI112)/AO$14)=0,"",(SUMIF(D$20:AI$20, "CLO9", D112:AI112)/AO$14)),""),"")</f>
        <v/>
      </c>
      <c r="BJ112" s="115" t="str">
        <f aca="false">IF(BI112="","",IF(BI112&gt;=B$10,"Y","N"))</f>
        <v/>
      </c>
      <c r="BK112" s="115" t="str">
        <f aca="false">IF(BJ112="","",IF(BJ112&lt;50%,1,IF(AND(BJ112&gt;=50%,BJ112&lt;B$10),2,IF(BJ112&gt;=B$10,3))))</f>
        <v/>
      </c>
      <c r="BL112" s="114" t="str">
        <f aca="false">IF(B112&lt;&gt;"",IFERROR(IF((SUMIF(D$20:AI$20,"CLO10",D112:AI112)/AO$15)=0,"",(SUMIF(D$20:AI$20,"CLO10",D112:AI112)/AO$15)),""),"")</f>
        <v/>
      </c>
      <c r="BM112" s="115" t="str">
        <f aca="false">IF(BL112="","",IF(BL112&gt;=B$10,"Y","N"))</f>
        <v/>
      </c>
      <c r="BN112" s="115" t="str">
        <f aca="false">IF(BM112="","",IF(BM112&lt;50%,1,IF(AND(BM112&gt;=50%,BM112&lt;B$10),2,IF(BM112&gt;=B$10,3))))</f>
        <v/>
      </c>
      <c r="BO112" s="8"/>
      <c r="BP112" s="8"/>
    </row>
    <row r="113" customFormat="false" ht="15.75" hidden="false" customHeight="true" outlineLevel="0" collapsed="false">
      <c r="A113" s="183" t="str">
        <f aca="false">IF(B$6="LECTURE",IF('Database (LECTURE-RES-PRAC)'!A108="","",'Database (LECTURE-RES-PRAC)'!A108),"")</f>
        <v/>
      </c>
      <c r="B113" s="184" t="str">
        <f aca="false">IF(B$6="LECTURE",IF('Database (LECTURE-RES-PRAC)'!B108="","",'Database (LECTURE-RES-PRAC)'!B108),"")</f>
        <v/>
      </c>
      <c r="C113" s="183" t="str">
        <f aca="false">IF(B113&lt;&gt;"",'Database (LECTURE-RES-PRAC)'!C108,"")</f>
        <v/>
      </c>
      <c r="D113" s="117"/>
      <c r="E113" s="52"/>
      <c r="F113" s="52"/>
      <c r="G113" s="52"/>
      <c r="H113" s="52"/>
      <c r="I113" s="52"/>
      <c r="J113" s="52"/>
      <c r="K113" s="52"/>
      <c r="L113" s="52"/>
      <c r="M113" s="52"/>
      <c r="N113" s="181" t="str">
        <f aca="false">IF(B113&lt;&gt;"",SUM(D113:M113),"")</f>
        <v/>
      </c>
      <c r="O113" s="52"/>
      <c r="P113" s="52"/>
      <c r="Q113" s="52"/>
      <c r="R113" s="52"/>
      <c r="S113" s="52"/>
      <c r="T113" s="52"/>
      <c r="U113" s="52"/>
      <c r="V113" s="52"/>
      <c r="W113" s="52"/>
      <c r="X113" s="52"/>
      <c r="Y113" s="181" t="str">
        <f aca="false">IF(B113&lt;&gt;"",SUM(O113:X113),"")</f>
        <v/>
      </c>
      <c r="Z113" s="52"/>
      <c r="AA113" s="52"/>
      <c r="AB113" s="52"/>
      <c r="AC113" s="52"/>
      <c r="AD113" s="52"/>
      <c r="AE113" s="52"/>
      <c r="AF113" s="52"/>
      <c r="AG113" s="52"/>
      <c r="AH113" s="52"/>
      <c r="AI113" s="52"/>
      <c r="AJ113" s="182" t="str">
        <f aca="false">IF(B113&lt;&gt;"",SUM(Z113:AI113),"")</f>
        <v/>
      </c>
      <c r="AK113" s="185" t="str">
        <f aca="false">IF(B113&lt;&gt;"",IFERROR(IF((SUMIF(D$20:AI$20, "CLO1", D113:AI113)/AO$6)=0,"",(SUMIF(D$20:AI$20, "CLO1", D113:AI113)/AO$6)),""),"")</f>
        <v/>
      </c>
      <c r="AL113" s="115" t="str">
        <f aca="false">IF(AK113="","",IF(AK113&gt;=B$10,"Y","N"))</f>
        <v/>
      </c>
      <c r="AM113" s="115" t="str">
        <f aca="false">IF(AK113="","",IF(AK113&lt;50%,1,IF(AND(AK113&gt;=50%,AK113&lt;B$10),2,IF(AK113&gt;=B$10,3))))</f>
        <v/>
      </c>
      <c r="AN113" s="185" t="str">
        <f aca="false">IF(B113&lt;&gt;"",IFERROR(IF((SUMIF(D$20:AI$20, "CLO2", D113:AI113)/AO$7)=0,"",(SUMIF(D$20:AI$20, "CLO2", D113:AI113)/AO$7)),""),"")</f>
        <v/>
      </c>
      <c r="AO113" s="115" t="str">
        <f aca="false">IF(AN113="","",IF(AN113&gt;=B$10,"Y","N"))</f>
        <v/>
      </c>
      <c r="AP113" s="115" t="str">
        <f aca="false">IF(AN113="","",IF(AN113&lt;50%,1,IF(AND(AN113&gt;=50%,AN113&lt;B$10),2,IF(AN113&gt;=B$10,3))))</f>
        <v/>
      </c>
      <c r="AQ113" s="185" t="str">
        <f aca="false">IF(B113&lt;&gt;"",IFERROR(IF((SUMIF(D$20:AI$20, "CLO3", D113:AI113)/AO$8)=0,"",(SUMIF(D$20:AI$20, "CLO3", D113:AI113)/AO$8)),""),"")</f>
        <v/>
      </c>
      <c r="AR113" s="115" t="str">
        <f aca="false">IF(AQ113="","",IF(AQ113&gt;=B$10,"Y","N"))</f>
        <v/>
      </c>
      <c r="AS113" s="115" t="str">
        <f aca="false">IF(AQ113="","",IF(AQ113&lt;50%,1,IF(AND(AQ113&gt;=50%,AQ113&lt;B$10),2,IF(AQ113&gt;=B$10,3))))</f>
        <v/>
      </c>
      <c r="AT113" s="185" t="str">
        <f aca="false">IF(B113&lt;&gt;"",IFERROR(IF((SUMIF(D$20:AI$20, "CLO4", D113:AI113)/AO$9)=0,"",(SUMIF(D$20:AI$20, "CLO4", D113:AI113)/AO$9)),""),"")</f>
        <v/>
      </c>
      <c r="AU113" s="115" t="str">
        <f aca="false">IF(AT113="","",IF(AT113&gt;=B$10,"Y","N"))</f>
        <v/>
      </c>
      <c r="AV113" s="115" t="str">
        <f aca="false">IF(AT113="","",IF(AT113&lt;50%,1,IF(AND(AT113&gt;=50%,AT113&lt;B$10),2,IF(AT113&gt;=B$10,3))))</f>
        <v/>
      </c>
      <c r="AW113" s="185" t="str">
        <f aca="false">IF(B113&lt;&gt;"",IFERROR(IF((SUMIF(D$20:AI$20, "CLO5", D113:AI113)/AO$10)=0,"",(SUMIF(D$20:AI$20, "CLO5", D113:AI113)/AO$10)),""),"")</f>
        <v/>
      </c>
      <c r="AX113" s="115" t="str">
        <f aca="false">IF(AW113="","",IF(AW113&gt;=B$10,"Y","N"))</f>
        <v/>
      </c>
      <c r="AY113" s="115" t="str">
        <f aca="false">IF(AW113="","",IF(AW113&lt;50%,1,IF(AND(AW113&gt;=50%,AW113&lt;B$10),2,IF(AW113&gt;=B$10,3))))</f>
        <v/>
      </c>
      <c r="AZ113" s="114" t="str">
        <f aca="false">IF(B113&lt;&gt;"",IFERROR(IF((SUMIF(D$20:AI$20, "CLO6", D113:AI113)/AO$11)=0,"",(SUMIF(D$20:AI$20, "CLO6", D113:AI113)/AO$11)),""),"")</f>
        <v/>
      </c>
      <c r="BA113" s="115" t="str">
        <f aca="false">IF(AZ113="","",IF(AZ113&gt;=B$10,"Y","N"))</f>
        <v/>
      </c>
      <c r="BB113" s="115" t="str">
        <f aca="false">IF(BA113="","",IF(BA113&lt;50%,1,IF(AND(BA113&gt;=50%,BA113&lt;B$10),2,IF(BA113&gt;=B$10,3))))</f>
        <v/>
      </c>
      <c r="BC113" s="114" t="str">
        <f aca="false">IF(B113&lt;&gt;"",IFERROR(IF((SUMIF(D$20:AI$20, "CLO7", D113:AI113)/AO$12)=0,"",(SUMIF(D$20:AI$20, "CLO7", D113:AI113)/AO$12)),""),"")</f>
        <v/>
      </c>
      <c r="BD113" s="115" t="str">
        <f aca="false">IF(BC113="","",IF(BC113&gt;=B$10,"Y","N"))</f>
        <v/>
      </c>
      <c r="BE113" s="115" t="str">
        <f aca="false">IF(BD113="","",IF(BD113&lt;50%,1,IF(AND(BD113&gt;=50%,BD113&lt;B$10),2,IF(BD113&gt;=B$10,3))))</f>
        <v/>
      </c>
      <c r="BF113" s="114" t="str">
        <f aca="false">IF(B113&lt;&gt;"",IFERROR(IF((SUMIF(D$20:AI$20, "CLO8", D113:AI113)/AO$13)=0,"",(SUMIF(D$20:AI$20, "CLO8", D113:AI113)/AO$13)),""),"")</f>
        <v/>
      </c>
      <c r="BG113" s="115" t="str">
        <f aca="false">IF(BF113="","",IF(BF113&gt;=B$10,"Y","N"))</f>
        <v/>
      </c>
      <c r="BH113" s="115" t="str">
        <f aca="false">IF(BG113="","",IF(BG113&lt;50%,1,IF(AND(BG113&gt;=50%,BG113&lt;B$10),2,IF(BG113&gt;=B$10,3))))</f>
        <v/>
      </c>
      <c r="BI113" s="114" t="str">
        <f aca="false">IF(B113&lt;&gt;"",IFERROR(IF((SUMIF(D$20:AI$20, "CLO9", D113:AI113)/AO$14)=0,"",(SUMIF(D$20:AI$20, "CLO9", D113:AI113)/AO$14)),""),"")</f>
        <v/>
      </c>
      <c r="BJ113" s="115" t="str">
        <f aca="false">IF(BI113="","",IF(BI113&gt;=B$10,"Y","N"))</f>
        <v/>
      </c>
      <c r="BK113" s="115" t="str">
        <f aca="false">IF(BJ113="","",IF(BJ113&lt;50%,1,IF(AND(BJ113&gt;=50%,BJ113&lt;B$10),2,IF(BJ113&gt;=B$10,3))))</f>
        <v/>
      </c>
      <c r="BL113" s="114" t="str">
        <f aca="false">IF(B113&lt;&gt;"",IFERROR(IF((SUMIF(D$20:AI$20,"CLO10",D113:AI113)/AO$15)=0,"",(SUMIF(D$20:AI$20,"CLO10",D113:AI113)/AO$15)),""),"")</f>
        <v/>
      </c>
      <c r="BM113" s="115" t="str">
        <f aca="false">IF(BL113="","",IF(BL113&gt;=B$10,"Y","N"))</f>
        <v/>
      </c>
      <c r="BN113" s="115" t="str">
        <f aca="false">IF(BM113="","",IF(BM113&lt;50%,1,IF(AND(BM113&gt;=50%,BM113&lt;B$10),2,IF(BM113&gt;=B$10,3))))</f>
        <v/>
      </c>
      <c r="BO113" s="8"/>
      <c r="BP113" s="8"/>
    </row>
    <row r="114" customFormat="false" ht="15.75" hidden="false" customHeight="true" outlineLevel="0" collapsed="false">
      <c r="A114" s="183" t="str">
        <f aca="false">IF(B$6="LECTURE",IF('Database (LECTURE-RES-PRAC)'!A109="","",'Database (LECTURE-RES-PRAC)'!A109),"")</f>
        <v/>
      </c>
      <c r="B114" s="184" t="str">
        <f aca="false">IF(B$6="LECTURE",IF('Database (LECTURE-RES-PRAC)'!B109="","",'Database (LECTURE-RES-PRAC)'!B109),"")</f>
        <v/>
      </c>
      <c r="C114" s="183" t="str">
        <f aca="false">IF(B114&lt;&gt;"",'Database (LECTURE-RES-PRAC)'!C109,"")</f>
        <v/>
      </c>
      <c r="D114" s="117"/>
      <c r="E114" s="52"/>
      <c r="F114" s="52"/>
      <c r="G114" s="52"/>
      <c r="H114" s="52"/>
      <c r="I114" s="52"/>
      <c r="J114" s="52"/>
      <c r="K114" s="52"/>
      <c r="L114" s="52"/>
      <c r="M114" s="52"/>
      <c r="N114" s="181" t="str">
        <f aca="false">IF(B114&lt;&gt;"",SUM(D114:M114),"")</f>
        <v/>
      </c>
      <c r="O114" s="52"/>
      <c r="P114" s="52"/>
      <c r="Q114" s="52"/>
      <c r="R114" s="52"/>
      <c r="S114" s="52"/>
      <c r="T114" s="52"/>
      <c r="U114" s="52"/>
      <c r="V114" s="52"/>
      <c r="W114" s="52"/>
      <c r="X114" s="52"/>
      <c r="Y114" s="181" t="str">
        <f aca="false">IF(B114&lt;&gt;"",SUM(O114:X114),"")</f>
        <v/>
      </c>
      <c r="Z114" s="52"/>
      <c r="AA114" s="52"/>
      <c r="AB114" s="52"/>
      <c r="AC114" s="52"/>
      <c r="AD114" s="52"/>
      <c r="AE114" s="52"/>
      <c r="AF114" s="52"/>
      <c r="AG114" s="52"/>
      <c r="AH114" s="52"/>
      <c r="AI114" s="52"/>
      <c r="AJ114" s="182" t="str">
        <f aca="false">IF(B114&lt;&gt;"",SUM(Z114:AI114),"")</f>
        <v/>
      </c>
      <c r="AK114" s="185" t="str">
        <f aca="false">IF(B114&lt;&gt;"",IFERROR(IF((SUMIF(D$20:AI$20, "CLO1", D114:AI114)/AO$6)=0,"",(SUMIF(D$20:AI$20, "CLO1", D114:AI114)/AO$6)),""),"")</f>
        <v/>
      </c>
      <c r="AL114" s="115" t="str">
        <f aca="false">IF(AK114="","",IF(AK114&gt;=B$10,"Y","N"))</f>
        <v/>
      </c>
      <c r="AM114" s="115" t="str">
        <f aca="false">IF(AK114="","",IF(AK114&lt;50%,1,IF(AND(AK114&gt;=50%,AK114&lt;B$10),2,IF(AK114&gt;=B$10,3))))</f>
        <v/>
      </c>
      <c r="AN114" s="185" t="str">
        <f aca="false">IF(B114&lt;&gt;"",IFERROR(IF((SUMIF(D$20:AI$20, "CLO2", D114:AI114)/AO$7)=0,"",(SUMIF(D$20:AI$20, "CLO2", D114:AI114)/AO$7)),""),"")</f>
        <v/>
      </c>
      <c r="AO114" s="115" t="str">
        <f aca="false">IF(AN114="","",IF(AN114&gt;=B$10,"Y","N"))</f>
        <v/>
      </c>
      <c r="AP114" s="115" t="str">
        <f aca="false">IF(AN114="","",IF(AN114&lt;50%,1,IF(AND(AN114&gt;=50%,AN114&lt;B$10),2,IF(AN114&gt;=B$10,3))))</f>
        <v/>
      </c>
      <c r="AQ114" s="185" t="str">
        <f aca="false">IF(B114&lt;&gt;"",IFERROR(IF((SUMIF(D$20:AI$20, "CLO3", D114:AI114)/AO$8)=0,"",(SUMIF(D$20:AI$20, "CLO3", D114:AI114)/AO$8)),""),"")</f>
        <v/>
      </c>
      <c r="AR114" s="115" t="str">
        <f aca="false">IF(AQ114="","",IF(AQ114&gt;=B$10,"Y","N"))</f>
        <v/>
      </c>
      <c r="AS114" s="115" t="str">
        <f aca="false">IF(AQ114="","",IF(AQ114&lt;50%,1,IF(AND(AQ114&gt;=50%,AQ114&lt;B$10),2,IF(AQ114&gt;=B$10,3))))</f>
        <v/>
      </c>
      <c r="AT114" s="185" t="str">
        <f aca="false">IF(B114&lt;&gt;"",IFERROR(IF((SUMIF(D$20:AI$20, "CLO4", D114:AI114)/AO$9)=0,"",(SUMIF(D$20:AI$20, "CLO4", D114:AI114)/AO$9)),""),"")</f>
        <v/>
      </c>
      <c r="AU114" s="115" t="str">
        <f aca="false">IF(AT114="","",IF(AT114&gt;=B$10,"Y","N"))</f>
        <v/>
      </c>
      <c r="AV114" s="115" t="str">
        <f aca="false">IF(AT114="","",IF(AT114&lt;50%,1,IF(AND(AT114&gt;=50%,AT114&lt;B$10),2,IF(AT114&gt;=B$10,3))))</f>
        <v/>
      </c>
      <c r="AW114" s="185" t="str">
        <f aca="false">IF(B114&lt;&gt;"",IFERROR(IF((SUMIF(D$20:AI$20, "CLO5", D114:AI114)/AO$10)=0,"",(SUMIF(D$20:AI$20, "CLO5", D114:AI114)/AO$10)),""),"")</f>
        <v/>
      </c>
      <c r="AX114" s="115" t="str">
        <f aca="false">IF(AW114="","",IF(AW114&gt;=B$10,"Y","N"))</f>
        <v/>
      </c>
      <c r="AY114" s="115" t="str">
        <f aca="false">IF(AW114="","",IF(AW114&lt;50%,1,IF(AND(AW114&gt;=50%,AW114&lt;B$10),2,IF(AW114&gt;=B$10,3))))</f>
        <v/>
      </c>
      <c r="AZ114" s="114" t="str">
        <f aca="false">IF(B114&lt;&gt;"",IFERROR(IF((SUMIF(D$20:AI$20, "CLO6", D114:AI114)/AO$11)=0,"",(SUMIF(D$20:AI$20, "CLO6", D114:AI114)/AO$11)),""),"")</f>
        <v/>
      </c>
      <c r="BA114" s="115" t="str">
        <f aca="false">IF(AZ114="","",IF(AZ114&gt;=B$10,"Y","N"))</f>
        <v/>
      </c>
      <c r="BB114" s="115" t="str">
        <f aca="false">IF(BA114="","",IF(BA114&lt;50%,1,IF(AND(BA114&gt;=50%,BA114&lt;B$10),2,IF(BA114&gt;=B$10,3))))</f>
        <v/>
      </c>
      <c r="BC114" s="114" t="str">
        <f aca="false">IF(B114&lt;&gt;"",IFERROR(IF((SUMIF(D$20:AI$20, "CLO7", D114:AI114)/AO$12)=0,"",(SUMIF(D$20:AI$20, "CLO7", D114:AI114)/AO$12)),""),"")</f>
        <v/>
      </c>
      <c r="BD114" s="115" t="str">
        <f aca="false">IF(BC114="","",IF(BC114&gt;=B$10,"Y","N"))</f>
        <v/>
      </c>
      <c r="BE114" s="115" t="str">
        <f aca="false">IF(BD114="","",IF(BD114&lt;50%,1,IF(AND(BD114&gt;=50%,BD114&lt;B$10),2,IF(BD114&gt;=B$10,3))))</f>
        <v/>
      </c>
      <c r="BF114" s="114" t="str">
        <f aca="false">IF(B114&lt;&gt;"",IFERROR(IF((SUMIF(D$20:AI$20, "CLO8", D114:AI114)/AO$13)=0,"",(SUMIF(D$20:AI$20, "CLO8", D114:AI114)/AO$13)),""),"")</f>
        <v/>
      </c>
      <c r="BG114" s="115" t="str">
        <f aca="false">IF(BF114="","",IF(BF114&gt;=B$10,"Y","N"))</f>
        <v/>
      </c>
      <c r="BH114" s="115" t="str">
        <f aca="false">IF(BG114="","",IF(BG114&lt;50%,1,IF(AND(BG114&gt;=50%,BG114&lt;B$10),2,IF(BG114&gt;=B$10,3))))</f>
        <v/>
      </c>
      <c r="BI114" s="114" t="str">
        <f aca="false">IF(B114&lt;&gt;"",IFERROR(IF((SUMIF(D$20:AI$20, "CLO9", D114:AI114)/AO$14)=0,"",(SUMIF(D$20:AI$20, "CLO9", D114:AI114)/AO$14)),""),"")</f>
        <v/>
      </c>
      <c r="BJ114" s="115" t="str">
        <f aca="false">IF(BI114="","",IF(BI114&gt;=B$10,"Y","N"))</f>
        <v/>
      </c>
      <c r="BK114" s="115" t="str">
        <f aca="false">IF(BJ114="","",IF(BJ114&lt;50%,1,IF(AND(BJ114&gt;=50%,BJ114&lt;B$10),2,IF(BJ114&gt;=B$10,3))))</f>
        <v/>
      </c>
      <c r="BL114" s="114" t="str">
        <f aca="false">IF(B114&lt;&gt;"",IFERROR(IF((SUMIF(D$20:AI$20,"CLO10",D114:AI114)/AO$15)=0,"",(SUMIF(D$20:AI$20,"CLO10",D114:AI114)/AO$15)),""),"")</f>
        <v/>
      </c>
      <c r="BM114" s="115" t="str">
        <f aca="false">IF(BL114="","",IF(BL114&gt;=B$10,"Y","N"))</f>
        <v/>
      </c>
      <c r="BN114" s="115" t="str">
        <f aca="false">IF(BM114="","",IF(BM114&lt;50%,1,IF(AND(BM114&gt;=50%,BM114&lt;B$10),2,IF(BM114&gt;=B$10,3))))</f>
        <v/>
      </c>
      <c r="BO114" s="8"/>
      <c r="BP114" s="8"/>
    </row>
    <row r="115" customFormat="false" ht="15.75" hidden="false" customHeight="true" outlineLevel="0" collapsed="false">
      <c r="A115" s="183" t="str">
        <f aca="false">IF(B$6="LECTURE",IF('Database (LECTURE-RES-PRAC)'!A110="","",'Database (LECTURE-RES-PRAC)'!A110),"")</f>
        <v/>
      </c>
      <c r="B115" s="184" t="str">
        <f aca="false">IF(B$6="LECTURE",IF('Database (LECTURE-RES-PRAC)'!B110="","",'Database (LECTURE-RES-PRAC)'!B110),"")</f>
        <v/>
      </c>
      <c r="C115" s="183" t="str">
        <f aca="false">IF(B115&lt;&gt;"",'Database (LECTURE-RES-PRAC)'!C110,"")</f>
        <v/>
      </c>
      <c r="D115" s="117"/>
      <c r="E115" s="52"/>
      <c r="F115" s="52"/>
      <c r="G115" s="52"/>
      <c r="H115" s="52"/>
      <c r="I115" s="52"/>
      <c r="J115" s="52"/>
      <c r="K115" s="52"/>
      <c r="L115" s="52"/>
      <c r="M115" s="52"/>
      <c r="N115" s="181" t="str">
        <f aca="false">IF(B115&lt;&gt;"",SUM(D115:M115),"")</f>
        <v/>
      </c>
      <c r="O115" s="52"/>
      <c r="P115" s="52"/>
      <c r="Q115" s="52"/>
      <c r="R115" s="52"/>
      <c r="S115" s="52"/>
      <c r="T115" s="52"/>
      <c r="U115" s="52"/>
      <c r="V115" s="52"/>
      <c r="W115" s="52"/>
      <c r="X115" s="52"/>
      <c r="Y115" s="181" t="str">
        <f aca="false">IF(B115&lt;&gt;"",SUM(O115:X115),"")</f>
        <v/>
      </c>
      <c r="Z115" s="52"/>
      <c r="AA115" s="52"/>
      <c r="AB115" s="52"/>
      <c r="AC115" s="52"/>
      <c r="AD115" s="52"/>
      <c r="AE115" s="52"/>
      <c r="AF115" s="52"/>
      <c r="AG115" s="52"/>
      <c r="AH115" s="52"/>
      <c r="AI115" s="52"/>
      <c r="AJ115" s="182" t="str">
        <f aca="false">IF(B115&lt;&gt;"",SUM(Z115:AI115),"")</f>
        <v/>
      </c>
      <c r="AK115" s="185" t="str">
        <f aca="false">IF(B115&lt;&gt;"",IFERROR(IF((SUMIF(D$20:AI$20, "CLO1", D115:AI115)/AO$6)=0,"",(SUMIF(D$20:AI$20, "CLO1", D115:AI115)/AO$6)),""),"")</f>
        <v/>
      </c>
      <c r="AL115" s="115" t="str">
        <f aca="false">IF(AK115="","",IF(AK115&gt;=B$10,"Y","N"))</f>
        <v/>
      </c>
      <c r="AM115" s="115" t="str">
        <f aca="false">IF(AK115="","",IF(AK115&lt;50%,1,IF(AND(AK115&gt;=50%,AK115&lt;B$10),2,IF(AK115&gt;=B$10,3))))</f>
        <v/>
      </c>
      <c r="AN115" s="185" t="str">
        <f aca="false">IF(B115&lt;&gt;"",IFERROR(IF((SUMIF(D$20:AI$20, "CLO2", D115:AI115)/AO$7)=0,"",(SUMIF(D$20:AI$20, "CLO2", D115:AI115)/AO$7)),""),"")</f>
        <v/>
      </c>
      <c r="AO115" s="115" t="str">
        <f aca="false">IF(AN115="","",IF(AN115&gt;=B$10,"Y","N"))</f>
        <v/>
      </c>
      <c r="AP115" s="115" t="str">
        <f aca="false">IF(AN115="","",IF(AN115&lt;50%,1,IF(AND(AN115&gt;=50%,AN115&lt;B$10),2,IF(AN115&gt;=B$10,3))))</f>
        <v/>
      </c>
      <c r="AQ115" s="185" t="str">
        <f aca="false">IF(B115&lt;&gt;"",IFERROR(IF((SUMIF(D$20:AI$20, "CLO3", D115:AI115)/AO$8)=0,"",(SUMIF(D$20:AI$20, "CLO3", D115:AI115)/AO$8)),""),"")</f>
        <v/>
      </c>
      <c r="AR115" s="115" t="str">
        <f aca="false">IF(AQ115="","",IF(AQ115&gt;=B$10,"Y","N"))</f>
        <v/>
      </c>
      <c r="AS115" s="115" t="str">
        <f aca="false">IF(AQ115="","",IF(AQ115&lt;50%,1,IF(AND(AQ115&gt;=50%,AQ115&lt;B$10),2,IF(AQ115&gt;=B$10,3))))</f>
        <v/>
      </c>
      <c r="AT115" s="185" t="str">
        <f aca="false">IF(B115&lt;&gt;"",IFERROR(IF((SUMIF(D$20:AI$20, "CLO4", D115:AI115)/AO$9)=0,"",(SUMIF(D$20:AI$20, "CLO4", D115:AI115)/AO$9)),""),"")</f>
        <v/>
      </c>
      <c r="AU115" s="115" t="str">
        <f aca="false">IF(AT115="","",IF(AT115&gt;=B$10,"Y","N"))</f>
        <v/>
      </c>
      <c r="AV115" s="115" t="str">
        <f aca="false">IF(AT115="","",IF(AT115&lt;50%,1,IF(AND(AT115&gt;=50%,AT115&lt;B$10),2,IF(AT115&gt;=B$10,3))))</f>
        <v/>
      </c>
      <c r="AW115" s="185" t="str">
        <f aca="false">IF(B115&lt;&gt;"",IFERROR(IF((SUMIF(D$20:AI$20, "CLO5", D115:AI115)/AO$10)=0,"",(SUMIF(D$20:AI$20, "CLO5", D115:AI115)/AO$10)),""),"")</f>
        <v/>
      </c>
      <c r="AX115" s="115" t="str">
        <f aca="false">IF(AW115="","",IF(AW115&gt;=B$10,"Y","N"))</f>
        <v/>
      </c>
      <c r="AY115" s="115" t="str">
        <f aca="false">IF(AW115="","",IF(AW115&lt;50%,1,IF(AND(AW115&gt;=50%,AW115&lt;B$10),2,IF(AW115&gt;=B$10,3))))</f>
        <v/>
      </c>
      <c r="AZ115" s="114" t="str">
        <f aca="false">IF(B115&lt;&gt;"",IFERROR(IF((SUMIF(D$20:AI$20, "CLO6", D115:AI115)/AO$11)=0,"",(SUMIF(D$20:AI$20, "CLO6", D115:AI115)/AO$11)),""),"")</f>
        <v/>
      </c>
      <c r="BA115" s="115" t="str">
        <f aca="false">IF(AZ115="","",IF(AZ115&gt;=B$10,"Y","N"))</f>
        <v/>
      </c>
      <c r="BB115" s="115" t="str">
        <f aca="false">IF(BA115="","",IF(BA115&lt;50%,1,IF(AND(BA115&gt;=50%,BA115&lt;B$10),2,IF(BA115&gt;=B$10,3))))</f>
        <v/>
      </c>
      <c r="BC115" s="114" t="str">
        <f aca="false">IF(B115&lt;&gt;"",IFERROR(IF((SUMIF(D$20:AI$20, "CLO7", D115:AI115)/AO$12)=0,"",(SUMIF(D$20:AI$20, "CLO7", D115:AI115)/AO$12)),""),"")</f>
        <v/>
      </c>
      <c r="BD115" s="115" t="str">
        <f aca="false">IF(BC115="","",IF(BC115&gt;=B$10,"Y","N"))</f>
        <v/>
      </c>
      <c r="BE115" s="115" t="str">
        <f aca="false">IF(BD115="","",IF(BD115&lt;50%,1,IF(AND(BD115&gt;=50%,BD115&lt;B$10),2,IF(BD115&gt;=B$10,3))))</f>
        <v/>
      </c>
      <c r="BF115" s="114" t="str">
        <f aca="false">IF(B115&lt;&gt;"",IFERROR(IF((SUMIF(D$20:AI$20, "CLO8", D115:AI115)/AO$13)=0,"",(SUMIF(D$20:AI$20, "CLO8", D115:AI115)/AO$13)),""),"")</f>
        <v/>
      </c>
      <c r="BG115" s="115" t="str">
        <f aca="false">IF(BF115="","",IF(BF115&gt;=B$10,"Y","N"))</f>
        <v/>
      </c>
      <c r="BH115" s="115" t="str">
        <f aca="false">IF(BG115="","",IF(BG115&lt;50%,1,IF(AND(BG115&gt;=50%,BG115&lt;B$10),2,IF(BG115&gt;=B$10,3))))</f>
        <v/>
      </c>
      <c r="BI115" s="114" t="str">
        <f aca="false">IF(B115&lt;&gt;"",IFERROR(IF((SUMIF(D$20:AI$20, "CLO9", D115:AI115)/AO$14)=0,"",(SUMIF(D$20:AI$20, "CLO9", D115:AI115)/AO$14)),""),"")</f>
        <v/>
      </c>
      <c r="BJ115" s="115" t="str">
        <f aca="false">IF(BI115="","",IF(BI115&gt;=B$10,"Y","N"))</f>
        <v/>
      </c>
      <c r="BK115" s="115" t="str">
        <f aca="false">IF(BJ115="","",IF(BJ115&lt;50%,1,IF(AND(BJ115&gt;=50%,BJ115&lt;B$10),2,IF(BJ115&gt;=B$10,3))))</f>
        <v/>
      </c>
      <c r="BL115" s="114" t="str">
        <f aca="false">IF(B115&lt;&gt;"",IFERROR(IF((SUMIF(D$20:AI$20,"CLO10",D115:AI115)/AO$15)=0,"",(SUMIF(D$20:AI$20,"CLO10",D115:AI115)/AO$15)),""),"")</f>
        <v/>
      </c>
      <c r="BM115" s="115" t="str">
        <f aca="false">IF(BL115="","",IF(BL115&gt;=B$10,"Y","N"))</f>
        <v/>
      </c>
      <c r="BN115" s="115" t="str">
        <f aca="false">IF(BM115="","",IF(BM115&lt;50%,1,IF(AND(BM115&gt;=50%,BM115&lt;B$10),2,IF(BM115&gt;=B$10,3))))</f>
        <v/>
      </c>
      <c r="BO115" s="8"/>
      <c r="BP115" s="8"/>
    </row>
    <row r="116" customFormat="false" ht="15.75" hidden="false" customHeight="true" outlineLevel="0" collapsed="false">
      <c r="A116" s="183" t="str">
        <f aca="false">IF(B$6="LECTURE",IF('Database (LECTURE-RES-PRAC)'!A111="","",'Database (LECTURE-RES-PRAC)'!A111),"")</f>
        <v/>
      </c>
      <c r="B116" s="184" t="str">
        <f aca="false">IF(B$6="LECTURE",IF('Database (LECTURE-RES-PRAC)'!B111="","",'Database (LECTURE-RES-PRAC)'!B111),"")</f>
        <v/>
      </c>
      <c r="C116" s="183" t="str">
        <f aca="false">IF(B116&lt;&gt;"",'Database (LECTURE-RES-PRAC)'!C111,"")</f>
        <v/>
      </c>
      <c r="D116" s="117"/>
      <c r="E116" s="52"/>
      <c r="F116" s="52"/>
      <c r="G116" s="52"/>
      <c r="H116" s="52"/>
      <c r="I116" s="52"/>
      <c r="J116" s="52"/>
      <c r="K116" s="52"/>
      <c r="L116" s="52"/>
      <c r="M116" s="52"/>
      <c r="N116" s="181" t="str">
        <f aca="false">IF(B116&lt;&gt;"",SUM(D116:M116),"")</f>
        <v/>
      </c>
      <c r="O116" s="52"/>
      <c r="P116" s="52"/>
      <c r="Q116" s="52"/>
      <c r="R116" s="52"/>
      <c r="S116" s="52"/>
      <c r="T116" s="52"/>
      <c r="U116" s="52"/>
      <c r="V116" s="52"/>
      <c r="W116" s="52"/>
      <c r="X116" s="52"/>
      <c r="Y116" s="181" t="str">
        <f aca="false">IF(B116&lt;&gt;"",SUM(O116:X116),"")</f>
        <v/>
      </c>
      <c r="Z116" s="52"/>
      <c r="AA116" s="52"/>
      <c r="AB116" s="52"/>
      <c r="AC116" s="52"/>
      <c r="AD116" s="52"/>
      <c r="AE116" s="52"/>
      <c r="AF116" s="52"/>
      <c r="AG116" s="52"/>
      <c r="AH116" s="52"/>
      <c r="AI116" s="52"/>
      <c r="AJ116" s="182" t="str">
        <f aca="false">IF(B116&lt;&gt;"",SUM(Z116:AI116),"")</f>
        <v/>
      </c>
      <c r="AK116" s="185" t="str">
        <f aca="false">IF(B116&lt;&gt;"",IFERROR(IF((SUMIF(D$20:AI$20, "CLO1", D116:AI116)/AO$6)=0,"",(SUMIF(D$20:AI$20, "CLO1", D116:AI116)/AO$6)),""),"")</f>
        <v/>
      </c>
      <c r="AL116" s="115" t="str">
        <f aca="false">IF(AK116="","",IF(AK116&gt;=B$10,"Y","N"))</f>
        <v/>
      </c>
      <c r="AM116" s="115" t="str">
        <f aca="false">IF(AK116="","",IF(AK116&lt;50%,1,IF(AND(AK116&gt;=50%,AK116&lt;B$10),2,IF(AK116&gt;=B$10,3))))</f>
        <v/>
      </c>
      <c r="AN116" s="185" t="str">
        <f aca="false">IF(B116&lt;&gt;"",IFERROR(IF((SUMIF(D$20:AI$20, "CLO2", D116:AI116)/AO$7)=0,"",(SUMIF(D$20:AI$20, "CLO2", D116:AI116)/AO$7)),""),"")</f>
        <v/>
      </c>
      <c r="AO116" s="115" t="str">
        <f aca="false">IF(AN116="","",IF(AN116&gt;=B$10,"Y","N"))</f>
        <v/>
      </c>
      <c r="AP116" s="115" t="str">
        <f aca="false">IF(AN116="","",IF(AN116&lt;50%,1,IF(AND(AN116&gt;=50%,AN116&lt;B$10),2,IF(AN116&gt;=B$10,3))))</f>
        <v/>
      </c>
      <c r="AQ116" s="185" t="str">
        <f aca="false">IF(B116&lt;&gt;"",IFERROR(IF((SUMIF(D$20:AI$20, "CLO3", D116:AI116)/AO$8)=0,"",(SUMIF(D$20:AI$20, "CLO3", D116:AI116)/AO$8)),""),"")</f>
        <v/>
      </c>
      <c r="AR116" s="115" t="str">
        <f aca="false">IF(AQ116="","",IF(AQ116&gt;=B$10,"Y","N"))</f>
        <v/>
      </c>
      <c r="AS116" s="115" t="str">
        <f aca="false">IF(AQ116="","",IF(AQ116&lt;50%,1,IF(AND(AQ116&gt;=50%,AQ116&lt;B$10),2,IF(AQ116&gt;=B$10,3))))</f>
        <v/>
      </c>
      <c r="AT116" s="185" t="str">
        <f aca="false">IF(B116&lt;&gt;"",IFERROR(IF((SUMIF(D$20:AI$20, "CLO4", D116:AI116)/AO$9)=0,"",(SUMIF(D$20:AI$20, "CLO4", D116:AI116)/AO$9)),""),"")</f>
        <v/>
      </c>
      <c r="AU116" s="115" t="str">
        <f aca="false">IF(AT116="","",IF(AT116&gt;=B$10,"Y","N"))</f>
        <v/>
      </c>
      <c r="AV116" s="115" t="str">
        <f aca="false">IF(AT116="","",IF(AT116&lt;50%,1,IF(AND(AT116&gt;=50%,AT116&lt;B$10),2,IF(AT116&gt;=B$10,3))))</f>
        <v/>
      </c>
      <c r="AW116" s="185" t="str">
        <f aca="false">IF(B116&lt;&gt;"",IFERROR(IF((SUMIF(D$20:AI$20, "CLO5", D116:AI116)/AO$10)=0,"",(SUMIF(D$20:AI$20, "CLO5", D116:AI116)/AO$10)),""),"")</f>
        <v/>
      </c>
      <c r="AX116" s="115" t="str">
        <f aca="false">IF(AW116="","",IF(AW116&gt;=B$10,"Y","N"))</f>
        <v/>
      </c>
      <c r="AY116" s="115" t="str">
        <f aca="false">IF(AW116="","",IF(AW116&lt;50%,1,IF(AND(AW116&gt;=50%,AW116&lt;B$10),2,IF(AW116&gt;=B$10,3))))</f>
        <v/>
      </c>
      <c r="AZ116" s="114" t="str">
        <f aca="false">IF(B116&lt;&gt;"",IFERROR(IF((SUMIF(D$20:AI$20, "CLO6", D116:AI116)/AO$11)=0,"",(SUMIF(D$20:AI$20, "CLO6", D116:AI116)/AO$11)),""),"")</f>
        <v/>
      </c>
      <c r="BA116" s="115" t="str">
        <f aca="false">IF(AZ116="","",IF(AZ116&gt;=B$10,"Y","N"))</f>
        <v/>
      </c>
      <c r="BB116" s="115" t="str">
        <f aca="false">IF(BA116="","",IF(BA116&lt;50%,1,IF(AND(BA116&gt;=50%,BA116&lt;B$10),2,IF(BA116&gt;=B$10,3))))</f>
        <v/>
      </c>
      <c r="BC116" s="114" t="str">
        <f aca="false">IF(B116&lt;&gt;"",IFERROR(IF((SUMIF(D$20:AI$20, "CLO7", D116:AI116)/AO$12)=0,"",(SUMIF(D$20:AI$20, "CLO7", D116:AI116)/AO$12)),""),"")</f>
        <v/>
      </c>
      <c r="BD116" s="115" t="str">
        <f aca="false">IF(BC116="","",IF(BC116&gt;=B$10,"Y","N"))</f>
        <v/>
      </c>
      <c r="BE116" s="115" t="str">
        <f aca="false">IF(BD116="","",IF(BD116&lt;50%,1,IF(AND(BD116&gt;=50%,BD116&lt;B$10),2,IF(BD116&gt;=B$10,3))))</f>
        <v/>
      </c>
      <c r="BF116" s="114" t="str">
        <f aca="false">IF(B116&lt;&gt;"",IFERROR(IF((SUMIF(D$20:AI$20, "CLO8", D116:AI116)/AO$13)=0,"",(SUMIF(D$20:AI$20, "CLO8", D116:AI116)/AO$13)),""),"")</f>
        <v/>
      </c>
      <c r="BG116" s="115" t="str">
        <f aca="false">IF(BF116="","",IF(BF116&gt;=B$10,"Y","N"))</f>
        <v/>
      </c>
      <c r="BH116" s="115" t="str">
        <f aca="false">IF(BG116="","",IF(BG116&lt;50%,1,IF(AND(BG116&gt;=50%,BG116&lt;B$10),2,IF(BG116&gt;=B$10,3))))</f>
        <v/>
      </c>
      <c r="BI116" s="114" t="str">
        <f aca="false">IF(B116&lt;&gt;"",IFERROR(IF((SUMIF(D$20:AI$20, "CLO9", D116:AI116)/AO$14)=0,"",(SUMIF(D$20:AI$20, "CLO9", D116:AI116)/AO$14)),""),"")</f>
        <v/>
      </c>
      <c r="BJ116" s="115" t="str">
        <f aca="false">IF(BI116="","",IF(BI116&gt;=B$10,"Y","N"))</f>
        <v/>
      </c>
      <c r="BK116" s="115" t="str">
        <f aca="false">IF(BJ116="","",IF(BJ116&lt;50%,1,IF(AND(BJ116&gt;=50%,BJ116&lt;B$10),2,IF(BJ116&gt;=B$10,3))))</f>
        <v/>
      </c>
      <c r="BL116" s="114" t="str">
        <f aca="false">IF(B116&lt;&gt;"",IFERROR(IF((SUMIF(D$20:AI$20,"CLO10",D116:AI116)/AO$15)=0,"",(SUMIF(D$20:AI$20,"CLO10",D116:AI116)/AO$15)),""),"")</f>
        <v/>
      </c>
      <c r="BM116" s="115" t="str">
        <f aca="false">IF(BL116="","",IF(BL116&gt;=B$10,"Y","N"))</f>
        <v/>
      </c>
      <c r="BN116" s="115" t="str">
        <f aca="false">IF(BM116="","",IF(BM116&lt;50%,1,IF(AND(BM116&gt;=50%,BM116&lt;B$10),2,IF(BM116&gt;=B$10,3))))</f>
        <v/>
      </c>
      <c r="BO116" s="8"/>
      <c r="BP116" s="8"/>
    </row>
    <row r="117" customFormat="false" ht="15.75" hidden="false" customHeight="true" outlineLevel="0" collapsed="false">
      <c r="A117" s="183" t="str">
        <f aca="false">IF(B$6="LECTURE",IF('Database (LECTURE-RES-PRAC)'!A112="","",'Database (LECTURE-RES-PRAC)'!A112),"")</f>
        <v/>
      </c>
      <c r="B117" s="184" t="str">
        <f aca="false">IF(B$6="LECTURE",IF('Database (LECTURE-RES-PRAC)'!B112="","",'Database (LECTURE-RES-PRAC)'!B112),"")</f>
        <v/>
      </c>
      <c r="C117" s="183" t="str">
        <f aca="false">IF(B117&lt;&gt;"",'Database (LECTURE-RES-PRAC)'!C112,"")</f>
        <v/>
      </c>
      <c r="D117" s="117"/>
      <c r="E117" s="52"/>
      <c r="F117" s="52"/>
      <c r="G117" s="52"/>
      <c r="H117" s="52"/>
      <c r="I117" s="52"/>
      <c r="J117" s="52"/>
      <c r="K117" s="52"/>
      <c r="L117" s="52"/>
      <c r="M117" s="52"/>
      <c r="N117" s="181" t="str">
        <f aca="false">IF(B117&lt;&gt;"",SUM(D117:M117),"")</f>
        <v/>
      </c>
      <c r="O117" s="52"/>
      <c r="P117" s="52"/>
      <c r="Q117" s="52"/>
      <c r="R117" s="52"/>
      <c r="S117" s="52"/>
      <c r="T117" s="52"/>
      <c r="U117" s="52"/>
      <c r="V117" s="52"/>
      <c r="W117" s="52"/>
      <c r="X117" s="52"/>
      <c r="Y117" s="181" t="str">
        <f aca="false">IF(B117&lt;&gt;"",SUM(O117:X117),"")</f>
        <v/>
      </c>
      <c r="Z117" s="52"/>
      <c r="AA117" s="52"/>
      <c r="AB117" s="52"/>
      <c r="AC117" s="52"/>
      <c r="AD117" s="52"/>
      <c r="AE117" s="52"/>
      <c r="AF117" s="52"/>
      <c r="AG117" s="52"/>
      <c r="AH117" s="52"/>
      <c r="AI117" s="52"/>
      <c r="AJ117" s="182" t="str">
        <f aca="false">IF(B117&lt;&gt;"",SUM(Z117:AI117),"")</f>
        <v/>
      </c>
      <c r="AK117" s="185" t="str">
        <f aca="false">IF(B117&lt;&gt;"",IFERROR(IF((SUMIF(D$20:AI$20, "CLO1", D117:AI117)/AO$6)=0,"",(SUMIF(D$20:AI$20, "CLO1", D117:AI117)/AO$6)),""),"")</f>
        <v/>
      </c>
      <c r="AL117" s="115" t="str">
        <f aca="false">IF(AK117="","",IF(AK117&gt;=B$10,"Y","N"))</f>
        <v/>
      </c>
      <c r="AM117" s="115" t="str">
        <f aca="false">IF(AK117="","",IF(AK117&lt;50%,1,IF(AND(AK117&gt;=50%,AK117&lt;B$10),2,IF(AK117&gt;=B$10,3))))</f>
        <v/>
      </c>
      <c r="AN117" s="185" t="str">
        <f aca="false">IF(B117&lt;&gt;"",IFERROR(IF((SUMIF(D$20:AI$20, "CLO2", D117:AI117)/AO$7)=0,"",(SUMIF(D$20:AI$20, "CLO2", D117:AI117)/AO$7)),""),"")</f>
        <v/>
      </c>
      <c r="AO117" s="115" t="str">
        <f aca="false">IF(AN117="","",IF(AN117&gt;=B$10,"Y","N"))</f>
        <v/>
      </c>
      <c r="AP117" s="115" t="str">
        <f aca="false">IF(AN117="","",IF(AN117&lt;50%,1,IF(AND(AN117&gt;=50%,AN117&lt;B$10),2,IF(AN117&gt;=B$10,3))))</f>
        <v/>
      </c>
      <c r="AQ117" s="185" t="str">
        <f aca="false">IF(B117&lt;&gt;"",IFERROR(IF((SUMIF(D$20:AI$20, "CLO3", D117:AI117)/AO$8)=0,"",(SUMIF(D$20:AI$20, "CLO3", D117:AI117)/AO$8)),""),"")</f>
        <v/>
      </c>
      <c r="AR117" s="115" t="str">
        <f aca="false">IF(AQ117="","",IF(AQ117&gt;=B$10,"Y","N"))</f>
        <v/>
      </c>
      <c r="AS117" s="115" t="str">
        <f aca="false">IF(AQ117="","",IF(AQ117&lt;50%,1,IF(AND(AQ117&gt;=50%,AQ117&lt;B$10),2,IF(AQ117&gt;=B$10,3))))</f>
        <v/>
      </c>
      <c r="AT117" s="185" t="str">
        <f aca="false">IF(B117&lt;&gt;"",IFERROR(IF((SUMIF(D$20:AI$20, "CLO4", D117:AI117)/AO$9)=0,"",(SUMIF(D$20:AI$20, "CLO4", D117:AI117)/AO$9)),""),"")</f>
        <v/>
      </c>
      <c r="AU117" s="115" t="str">
        <f aca="false">IF(AT117="","",IF(AT117&gt;=B$10,"Y","N"))</f>
        <v/>
      </c>
      <c r="AV117" s="115" t="str">
        <f aca="false">IF(AT117="","",IF(AT117&lt;50%,1,IF(AND(AT117&gt;=50%,AT117&lt;B$10),2,IF(AT117&gt;=B$10,3))))</f>
        <v/>
      </c>
      <c r="AW117" s="185" t="str">
        <f aca="false">IF(B117&lt;&gt;"",IFERROR(IF((SUMIF(D$20:AI$20, "CLO5", D117:AI117)/AO$10)=0,"",(SUMIF(D$20:AI$20, "CLO5", D117:AI117)/AO$10)),""),"")</f>
        <v/>
      </c>
      <c r="AX117" s="115" t="str">
        <f aca="false">IF(AW117="","",IF(AW117&gt;=B$10,"Y","N"))</f>
        <v/>
      </c>
      <c r="AY117" s="115" t="str">
        <f aca="false">IF(AW117="","",IF(AW117&lt;50%,1,IF(AND(AW117&gt;=50%,AW117&lt;B$10),2,IF(AW117&gt;=B$10,3))))</f>
        <v/>
      </c>
      <c r="AZ117" s="114" t="str">
        <f aca="false">IF(B117&lt;&gt;"",IFERROR(IF((SUMIF(D$20:AI$20, "CLO6", D117:AI117)/AO$11)=0,"",(SUMIF(D$20:AI$20, "CLO6", D117:AI117)/AO$11)),""),"")</f>
        <v/>
      </c>
      <c r="BA117" s="115" t="str">
        <f aca="false">IF(AZ117="","",IF(AZ117&gt;=B$10,"Y","N"))</f>
        <v/>
      </c>
      <c r="BB117" s="115" t="str">
        <f aca="false">IF(BA117="","",IF(BA117&lt;50%,1,IF(AND(BA117&gt;=50%,BA117&lt;B$10),2,IF(BA117&gt;=B$10,3))))</f>
        <v/>
      </c>
      <c r="BC117" s="114" t="str">
        <f aca="false">IF(B117&lt;&gt;"",IFERROR(IF((SUMIF(D$20:AI$20, "CLO7", D117:AI117)/AO$12)=0,"",(SUMIF(D$20:AI$20, "CLO7", D117:AI117)/AO$12)),""),"")</f>
        <v/>
      </c>
      <c r="BD117" s="115" t="str">
        <f aca="false">IF(BC117="","",IF(BC117&gt;=B$10,"Y","N"))</f>
        <v/>
      </c>
      <c r="BE117" s="115" t="str">
        <f aca="false">IF(BD117="","",IF(BD117&lt;50%,1,IF(AND(BD117&gt;=50%,BD117&lt;B$10),2,IF(BD117&gt;=B$10,3))))</f>
        <v/>
      </c>
      <c r="BF117" s="114" t="str">
        <f aca="false">IF(B117&lt;&gt;"",IFERROR(IF((SUMIF(D$20:AI$20, "CLO8", D117:AI117)/AO$13)=0,"",(SUMIF(D$20:AI$20, "CLO8", D117:AI117)/AO$13)),""),"")</f>
        <v/>
      </c>
      <c r="BG117" s="115" t="str">
        <f aca="false">IF(BF117="","",IF(BF117&gt;=B$10,"Y","N"))</f>
        <v/>
      </c>
      <c r="BH117" s="115" t="str">
        <f aca="false">IF(BG117="","",IF(BG117&lt;50%,1,IF(AND(BG117&gt;=50%,BG117&lt;B$10),2,IF(BG117&gt;=B$10,3))))</f>
        <v/>
      </c>
      <c r="BI117" s="114" t="str">
        <f aca="false">IF(B117&lt;&gt;"",IFERROR(IF((SUMIF(D$20:AI$20, "CLO9", D117:AI117)/AO$14)=0,"",(SUMIF(D$20:AI$20, "CLO9", D117:AI117)/AO$14)),""),"")</f>
        <v/>
      </c>
      <c r="BJ117" s="115" t="str">
        <f aca="false">IF(BI117="","",IF(BI117&gt;=B$10,"Y","N"))</f>
        <v/>
      </c>
      <c r="BK117" s="115" t="str">
        <f aca="false">IF(BJ117="","",IF(BJ117&lt;50%,1,IF(AND(BJ117&gt;=50%,BJ117&lt;B$10),2,IF(BJ117&gt;=B$10,3))))</f>
        <v/>
      </c>
      <c r="BL117" s="114" t="str">
        <f aca="false">IF(B117&lt;&gt;"",IFERROR(IF((SUMIF(D$20:AI$20,"CLO10",D117:AI117)/AO$15)=0,"",(SUMIF(D$20:AI$20,"CLO10",D117:AI117)/AO$15)),""),"")</f>
        <v/>
      </c>
      <c r="BM117" s="115" t="str">
        <f aca="false">IF(BL117="","",IF(BL117&gt;=B$10,"Y","N"))</f>
        <v/>
      </c>
      <c r="BN117" s="115" t="str">
        <f aca="false">IF(BM117="","",IF(BM117&lt;50%,1,IF(AND(BM117&gt;=50%,BM117&lt;B$10),2,IF(BM117&gt;=B$10,3))))</f>
        <v/>
      </c>
      <c r="BO117" s="8"/>
      <c r="BP117" s="8"/>
    </row>
    <row r="118" customFormat="false" ht="15.75" hidden="false" customHeight="true" outlineLevel="0" collapsed="false">
      <c r="A118" s="183" t="str">
        <f aca="false">IF(B$6="LECTURE",IF('Database (LECTURE-RES-PRAC)'!A113="","",'Database (LECTURE-RES-PRAC)'!A113),"")</f>
        <v/>
      </c>
      <c r="B118" s="184" t="str">
        <f aca="false">IF(B$6="LECTURE",IF('Database (LECTURE-RES-PRAC)'!B113="","",'Database (LECTURE-RES-PRAC)'!B113),"")</f>
        <v/>
      </c>
      <c r="C118" s="183" t="str">
        <f aca="false">IF(B118&lt;&gt;"",'Database (LECTURE-RES-PRAC)'!C113,"")</f>
        <v/>
      </c>
      <c r="D118" s="117"/>
      <c r="E118" s="52"/>
      <c r="F118" s="52"/>
      <c r="G118" s="52"/>
      <c r="H118" s="52"/>
      <c r="I118" s="52"/>
      <c r="J118" s="52"/>
      <c r="K118" s="52"/>
      <c r="L118" s="52"/>
      <c r="M118" s="52"/>
      <c r="N118" s="181" t="str">
        <f aca="false">IF(B118&lt;&gt;"",SUM(D118:M118),"")</f>
        <v/>
      </c>
      <c r="O118" s="52"/>
      <c r="P118" s="52"/>
      <c r="Q118" s="52"/>
      <c r="R118" s="52"/>
      <c r="S118" s="52"/>
      <c r="T118" s="52"/>
      <c r="U118" s="52"/>
      <c r="V118" s="52"/>
      <c r="W118" s="52"/>
      <c r="X118" s="52"/>
      <c r="Y118" s="181" t="str">
        <f aca="false">IF(B118&lt;&gt;"",SUM(O118:X118),"")</f>
        <v/>
      </c>
      <c r="Z118" s="52"/>
      <c r="AA118" s="52"/>
      <c r="AB118" s="52"/>
      <c r="AC118" s="52"/>
      <c r="AD118" s="52"/>
      <c r="AE118" s="52"/>
      <c r="AF118" s="52"/>
      <c r="AG118" s="52"/>
      <c r="AH118" s="52"/>
      <c r="AI118" s="52"/>
      <c r="AJ118" s="182" t="str">
        <f aca="false">IF(B118&lt;&gt;"",SUM(Z118:AI118),"")</f>
        <v/>
      </c>
      <c r="AK118" s="185" t="str">
        <f aca="false">IF(B118&lt;&gt;"",IFERROR(IF((SUMIF(D$20:AI$20, "CLO1", D118:AI118)/AO$6)=0,"",(SUMIF(D$20:AI$20, "CLO1", D118:AI118)/AO$6)),""),"")</f>
        <v/>
      </c>
      <c r="AL118" s="115" t="str">
        <f aca="false">IF(AK118="","",IF(AK118&gt;=B$10,"Y","N"))</f>
        <v/>
      </c>
      <c r="AM118" s="115" t="str">
        <f aca="false">IF(AK118="","",IF(AK118&lt;50%,1,IF(AND(AK118&gt;=50%,AK118&lt;B$10),2,IF(AK118&gt;=B$10,3))))</f>
        <v/>
      </c>
      <c r="AN118" s="185" t="str">
        <f aca="false">IF(B118&lt;&gt;"",IFERROR(IF((SUMIF(D$20:AI$20, "CLO2", D118:AI118)/AO$7)=0,"",(SUMIF(D$20:AI$20, "CLO2", D118:AI118)/AO$7)),""),"")</f>
        <v/>
      </c>
      <c r="AO118" s="115" t="str">
        <f aca="false">IF(AN118="","",IF(AN118&gt;=B$10,"Y","N"))</f>
        <v/>
      </c>
      <c r="AP118" s="115" t="str">
        <f aca="false">IF(AN118="","",IF(AN118&lt;50%,1,IF(AND(AN118&gt;=50%,AN118&lt;B$10),2,IF(AN118&gt;=B$10,3))))</f>
        <v/>
      </c>
      <c r="AQ118" s="185" t="str">
        <f aca="false">IF(B118&lt;&gt;"",IFERROR(IF((SUMIF(D$20:AI$20, "CLO3", D118:AI118)/AO$8)=0,"",(SUMIF(D$20:AI$20, "CLO3", D118:AI118)/AO$8)),""),"")</f>
        <v/>
      </c>
      <c r="AR118" s="115" t="str">
        <f aca="false">IF(AQ118="","",IF(AQ118&gt;=B$10,"Y","N"))</f>
        <v/>
      </c>
      <c r="AS118" s="115" t="str">
        <f aca="false">IF(AQ118="","",IF(AQ118&lt;50%,1,IF(AND(AQ118&gt;=50%,AQ118&lt;B$10),2,IF(AQ118&gt;=B$10,3))))</f>
        <v/>
      </c>
      <c r="AT118" s="185" t="str">
        <f aca="false">IF(B118&lt;&gt;"",IFERROR(IF((SUMIF(D$20:AI$20, "CLO4", D118:AI118)/AO$9)=0,"",(SUMIF(D$20:AI$20, "CLO4", D118:AI118)/AO$9)),""),"")</f>
        <v/>
      </c>
      <c r="AU118" s="115" t="str">
        <f aca="false">IF(AT118="","",IF(AT118&gt;=B$10,"Y","N"))</f>
        <v/>
      </c>
      <c r="AV118" s="115" t="str">
        <f aca="false">IF(AT118="","",IF(AT118&lt;50%,1,IF(AND(AT118&gt;=50%,AT118&lt;B$10),2,IF(AT118&gt;=B$10,3))))</f>
        <v/>
      </c>
      <c r="AW118" s="185" t="str">
        <f aca="false">IF(B118&lt;&gt;"",IFERROR(IF((SUMIF(D$20:AI$20, "CLO5", D118:AI118)/AO$10)=0,"",(SUMIF(D$20:AI$20, "CLO5", D118:AI118)/AO$10)),""),"")</f>
        <v/>
      </c>
      <c r="AX118" s="115" t="str">
        <f aca="false">IF(AW118="","",IF(AW118&gt;=B$10,"Y","N"))</f>
        <v/>
      </c>
      <c r="AY118" s="115" t="str">
        <f aca="false">IF(AW118="","",IF(AW118&lt;50%,1,IF(AND(AW118&gt;=50%,AW118&lt;B$10),2,IF(AW118&gt;=B$10,3))))</f>
        <v/>
      </c>
      <c r="AZ118" s="114" t="str">
        <f aca="false">IF(B118&lt;&gt;"",IFERROR(IF((SUMIF(D$20:AI$20, "CLO6", D118:AI118)/AO$11)=0,"",(SUMIF(D$20:AI$20, "CLO6", D118:AI118)/AO$11)),""),"")</f>
        <v/>
      </c>
      <c r="BA118" s="115" t="str">
        <f aca="false">IF(AZ118="","",IF(AZ118&gt;=B$10,"Y","N"))</f>
        <v/>
      </c>
      <c r="BB118" s="115" t="str">
        <f aca="false">IF(BA118="","",IF(BA118&lt;50%,1,IF(AND(BA118&gt;=50%,BA118&lt;B$10),2,IF(BA118&gt;=B$10,3))))</f>
        <v/>
      </c>
      <c r="BC118" s="114" t="str">
        <f aca="false">IF(B118&lt;&gt;"",IFERROR(IF((SUMIF(D$20:AI$20, "CLO7", D118:AI118)/AO$12)=0,"",(SUMIF(D$20:AI$20, "CLO7", D118:AI118)/AO$12)),""),"")</f>
        <v/>
      </c>
      <c r="BD118" s="115" t="str">
        <f aca="false">IF(BC118="","",IF(BC118&gt;=B$10,"Y","N"))</f>
        <v/>
      </c>
      <c r="BE118" s="115" t="str">
        <f aca="false">IF(BD118="","",IF(BD118&lt;50%,1,IF(AND(BD118&gt;=50%,BD118&lt;B$10),2,IF(BD118&gt;=B$10,3))))</f>
        <v/>
      </c>
      <c r="BF118" s="114" t="str">
        <f aca="false">IF(B118&lt;&gt;"",IFERROR(IF((SUMIF(D$20:AI$20, "CLO8", D118:AI118)/AO$13)=0,"",(SUMIF(D$20:AI$20, "CLO8", D118:AI118)/AO$13)),""),"")</f>
        <v/>
      </c>
      <c r="BG118" s="115" t="str">
        <f aca="false">IF(BF118="","",IF(BF118&gt;=B$10,"Y","N"))</f>
        <v/>
      </c>
      <c r="BH118" s="115" t="str">
        <f aca="false">IF(BG118="","",IF(BG118&lt;50%,1,IF(AND(BG118&gt;=50%,BG118&lt;B$10),2,IF(BG118&gt;=B$10,3))))</f>
        <v/>
      </c>
      <c r="BI118" s="114" t="str">
        <f aca="false">IF(B118&lt;&gt;"",IFERROR(IF((SUMIF(D$20:AI$20, "CLO9", D118:AI118)/AO$14)=0,"",(SUMIF(D$20:AI$20, "CLO9", D118:AI118)/AO$14)),""),"")</f>
        <v/>
      </c>
      <c r="BJ118" s="115" t="str">
        <f aca="false">IF(BI118="","",IF(BI118&gt;=B$10,"Y","N"))</f>
        <v/>
      </c>
      <c r="BK118" s="115" t="str">
        <f aca="false">IF(BJ118="","",IF(BJ118&lt;50%,1,IF(AND(BJ118&gt;=50%,BJ118&lt;B$10),2,IF(BJ118&gt;=B$10,3))))</f>
        <v/>
      </c>
      <c r="BL118" s="114" t="str">
        <f aca="false">IF(B118&lt;&gt;"",IFERROR(IF((SUMIF(D$20:AI$20,"CLO10",D118:AI118)/AO$15)=0,"",(SUMIF(D$20:AI$20,"CLO10",D118:AI118)/AO$15)),""),"")</f>
        <v/>
      </c>
      <c r="BM118" s="115" t="str">
        <f aca="false">IF(BL118="","",IF(BL118&gt;=B$10,"Y","N"))</f>
        <v/>
      </c>
      <c r="BN118" s="115" t="str">
        <f aca="false">IF(BM118="","",IF(BM118&lt;50%,1,IF(AND(BM118&gt;=50%,BM118&lt;B$10),2,IF(BM118&gt;=B$10,3))))</f>
        <v/>
      </c>
      <c r="BO118" s="8"/>
      <c r="BP118" s="8"/>
    </row>
    <row r="119" customFormat="false" ht="15.75" hidden="false" customHeight="true" outlineLevel="0" collapsed="false">
      <c r="A119" s="183" t="str">
        <f aca="false">IF(B$6="LECTURE",IF('Database (LECTURE-RES-PRAC)'!A114="","",'Database (LECTURE-RES-PRAC)'!A114),"")</f>
        <v/>
      </c>
      <c r="B119" s="184" t="str">
        <f aca="false">IF(B$6="LECTURE",IF('Database (LECTURE-RES-PRAC)'!B114="","",'Database (LECTURE-RES-PRAC)'!B114),"")</f>
        <v/>
      </c>
      <c r="C119" s="183" t="str">
        <f aca="false">IF(B119&lt;&gt;"",'Database (LECTURE-RES-PRAC)'!C114,"")</f>
        <v/>
      </c>
      <c r="D119" s="117"/>
      <c r="E119" s="52"/>
      <c r="F119" s="52"/>
      <c r="G119" s="52"/>
      <c r="H119" s="52"/>
      <c r="I119" s="52"/>
      <c r="J119" s="52"/>
      <c r="K119" s="52"/>
      <c r="L119" s="52"/>
      <c r="M119" s="52"/>
      <c r="N119" s="181" t="str">
        <f aca="false">IF(B119&lt;&gt;"",SUM(D119:M119),"")</f>
        <v/>
      </c>
      <c r="O119" s="52"/>
      <c r="P119" s="52"/>
      <c r="Q119" s="52"/>
      <c r="R119" s="52"/>
      <c r="S119" s="52"/>
      <c r="T119" s="52"/>
      <c r="U119" s="52"/>
      <c r="V119" s="52"/>
      <c r="W119" s="52"/>
      <c r="X119" s="52"/>
      <c r="Y119" s="181" t="str">
        <f aca="false">IF(B119&lt;&gt;"",SUM(O119:X119),"")</f>
        <v/>
      </c>
      <c r="Z119" s="52"/>
      <c r="AA119" s="52"/>
      <c r="AB119" s="52"/>
      <c r="AC119" s="52"/>
      <c r="AD119" s="52"/>
      <c r="AE119" s="52"/>
      <c r="AF119" s="52"/>
      <c r="AG119" s="52"/>
      <c r="AH119" s="52"/>
      <c r="AI119" s="52"/>
      <c r="AJ119" s="182" t="str">
        <f aca="false">IF(B119&lt;&gt;"",SUM(Z119:AI119),"")</f>
        <v/>
      </c>
      <c r="AK119" s="185" t="str">
        <f aca="false">IF(B119&lt;&gt;"",IFERROR(IF((SUMIF(D$20:AI$20, "CLO1", D119:AI119)/AO$6)=0,"",(SUMIF(D$20:AI$20, "CLO1", D119:AI119)/AO$6)),""),"")</f>
        <v/>
      </c>
      <c r="AL119" s="115" t="str">
        <f aca="false">IF(AK119="","",IF(AK119&gt;=B$10,"Y","N"))</f>
        <v/>
      </c>
      <c r="AM119" s="115" t="str">
        <f aca="false">IF(AK119="","",IF(AK119&lt;50%,1,IF(AND(AK119&gt;=50%,AK119&lt;B$10),2,IF(AK119&gt;=B$10,3))))</f>
        <v/>
      </c>
      <c r="AN119" s="185" t="str">
        <f aca="false">IF(B119&lt;&gt;"",IFERROR(IF((SUMIF(D$20:AI$20, "CLO2", D119:AI119)/AO$7)=0,"",(SUMIF(D$20:AI$20, "CLO2", D119:AI119)/AO$7)),""),"")</f>
        <v/>
      </c>
      <c r="AO119" s="115" t="str">
        <f aca="false">IF(AN119="","",IF(AN119&gt;=B$10,"Y","N"))</f>
        <v/>
      </c>
      <c r="AP119" s="115" t="str">
        <f aca="false">IF(AN119="","",IF(AN119&lt;50%,1,IF(AND(AN119&gt;=50%,AN119&lt;B$10),2,IF(AN119&gt;=B$10,3))))</f>
        <v/>
      </c>
      <c r="AQ119" s="185" t="str">
        <f aca="false">IF(B119&lt;&gt;"",IFERROR(IF((SUMIF(D$20:AI$20, "CLO3", D119:AI119)/AO$8)=0,"",(SUMIF(D$20:AI$20, "CLO3", D119:AI119)/AO$8)),""),"")</f>
        <v/>
      </c>
      <c r="AR119" s="115" t="str">
        <f aca="false">IF(AQ119="","",IF(AQ119&gt;=B$10,"Y","N"))</f>
        <v/>
      </c>
      <c r="AS119" s="115" t="str">
        <f aca="false">IF(AQ119="","",IF(AQ119&lt;50%,1,IF(AND(AQ119&gt;=50%,AQ119&lt;B$10),2,IF(AQ119&gt;=B$10,3))))</f>
        <v/>
      </c>
      <c r="AT119" s="185" t="str">
        <f aca="false">IF(B119&lt;&gt;"",IFERROR(IF((SUMIF(D$20:AI$20, "CLO4", D119:AI119)/AO$9)=0,"",(SUMIF(D$20:AI$20, "CLO4", D119:AI119)/AO$9)),""),"")</f>
        <v/>
      </c>
      <c r="AU119" s="115" t="str">
        <f aca="false">IF(AT119="","",IF(AT119&gt;=B$10,"Y","N"))</f>
        <v/>
      </c>
      <c r="AV119" s="115" t="str">
        <f aca="false">IF(AT119="","",IF(AT119&lt;50%,1,IF(AND(AT119&gt;=50%,AT119&lt;B$10),2,IF(AT119&gt;=B$10,3))))</f>
        <v/>
      </c>
      <c r="AW119" s="185" t="str">
        <f aca="false">IF(B119&lt;&gt;"",IFERROR(IF((SUMIF(D$20:AI$20, "CLO5", D119:AI119)/AO$10)=0,"",(SUMIF(D$20:AI$20, "CLO5", D119:AI119)/AO$10)),""),"")</f>
        <v/>
      </c>
      <c r="AX119" s="115" t="str">
        <f aca="false">IF(AW119="","",IF(AW119&gt;=B$10,"Y","N"))</f>
        <v/>
      </c>
      <c r="AY119" s="115" t="str">
        <f aca="false">IF(AW119="","",IF(AW119&lt;50%,1,IF(AND(AW119&gt;=50%,AW119&lt;B$10),2,IF(AW119&gt;=B$10,3))))</f>
        <v/>
      </c>
      <c r="AZ119" s="114" t="str">
        <f aca="false">IF(B119&lt;&gt;"",IFERROR(IF((SUMIF(D$20:AI$20, "CLO6", D119:AI119)/AO$11)=0,"",(SUMIF(D$20:AI$20, "CLO6", D119:AI119)/AO$11)),""),"")</f>
        <v/>
      </c>
      <c r="BA119" s="115" t="str">
        <f aca="false">IF(AZ119="","",IF(AZ119&gt;=B$10,"Y","N"))</f>
        <v/>
      </c>
      <c r="BB119" s="115" t="str">
        <f aca="false">IF(BA119="","",IF(BA119&lt;50%,1,IF(AND(BA119&gt;=50%,BA119&lt;B$10),2,IF(BA119&gt;=B$10,3))))</f>
        <v/>
      </c>
      <c r="BC119" s="114" t="str">
        <f aca="false">IF(B119&lt;&gt;"",IFERROR(IF((SUMIF(D$20:AI$20, "CLO7", D119:AI119)/AO$12)=0,"",(SUMIF(D$20:AI$20, "CLO7", D119:AI119)/AO$12)),""),"")</f>
        <v/>
      </c>
      <c r="BD119" s="115" t="str">
        <f aca="false">IF(BC119="","",IF(BC119&gt;=B$10,"Y","N"))</f>
        <v/>
      </c>
      <c r="BE119" s="115" t="str">
        <f aca="false">IF(BD119="","",IF(BD119&lt;50%,1,IF(AND(BD119&gt;=50%,BD119&lt;B$10),2,IF(BD119&gt;=B$10,3))))</f>
        <v/>
      </c>
      <c r="BF119" s="114" t="str">
        <f aca="false">IF(B119&lt;&gt;"",IFERROR(IF((SUMIF(D$20:AI$20, "CLO8", D119:AI119)/AO$13)=0,"",(SUMIF(D$20:AI$20, "CLO8", D119:AI119)/AO$13)),""),"")</f>
        <v/>
      </c>
      <c r="BG119" s="115" t="str">
        <f aca="false">IF(BF119="","",IF(BF119&gt;=B$10,"Y","N"))</f>
        <v/>
      </c>
      <c r="BH119" s="115" t="str">
        <f aca="false">IF(BG119="","",IF(BG119&lt;50%,1,IF(AND(BG119&gt;=50%,BG119&lt;B$10),2,IF(BG119&gt;=B$10,3))))</f>
        <v/>
      </c>
      <c r="BI119" s="114" t="str">
        <f aca="false">IF(B119&lt;&gt;"",IFERROR(IF((SUMIF(D$20:AI$20, "CLO9", D119:AI119)/AO$14)=0,"",(SUMIF(D$20:AI$20, "CLO9", D119:AI119)/AO$14)),""),"")</f>
        <v/>
      </c>
      <c r="BJ119" s="115" t="str">
        <f aca="false">IF(BI119="","",IF(BI119&gt;=B$10,"Y","N"))</f>
        <v/>
      </c>
      <c r="BK119" s="115" t="str">
        <f aca="false">IF(BJ119="","",IF(BJ119&lt;50%,1,IF(AND(BJ119&gt;=50%,BJ119&lt;B$10),2,IF(BJ119&gt;=B$10,3))))</f>
        <v/>
      </c>
      <c r="BL119" s="114" t="str">
        <f aca="false">IF(B119&lt;&gt;"",IFERROR(IF((SUMIF(D$20:AI$20,"CLO10",D119:AI119)/AO$15)=0,"",(SUMIF(D$20:AI$20,"CLO10",D119:AI119)/AO$15)),""),"")</f>
        <v/>
      </c>
      <c r="BM119" s="115" t="str">
        <f aca="false">IF(BL119="","",IF(BL119&gt;=B$10,"Y","N"))</f>
        <v/>
      </c>
      <c r="BN119" s="115" t="str">
        <f aca="false">IF(BM119="","",IF(BM119&lt;50%,1,IF(AND(BM119&gt;=50%,BM119&lt;B$10),2,IF(BM119&gt;=B$10,3))))</f>
        <v/>
      </c>
      <c r="BO119" s="8"/>
      <c r="BP119" s="8"/>
    </row>
    <row r="120" customFormat="false" ht="15.75" hidden="false" customHeight="true" outlineLevel="0" collapsed="false">
      <c r="A120" s="183" t="str">
        <f aca="false">IF(B$6="LECTURE",IF('Database (LECTURE-RES-PRAC)'!A115="","",'Database (LECTURE-RES-PRAC)'!A115),"")</f>
        <v/>
      </c>
      <c r="B120" s="184" t="str">
        <f aca="false">IF(B$6="LECTURE",IF('Database (LECTURE-RES-PRAC)'!B115="","",'Database (LECTURE-RES-PRAC)'!B115),"")</f>
        <v/>
      </c>
      <c r="C120" s="183" t="str">
        <f aca="false">IF(B120&lt;&gt;"",'Database (LECTURE-RES-PRAC)'!C115,"")</f>
        <v/>
      </c>
      <c r="D120" s="117"/>
      <c r="E120" s="52"/>
      <c r="F120" s="52"/>
      <c r="G120" s="52"/>
      <c r="H120" s="52"/>
      <c r="I120" s="52"/>
      <c r="J120" s="52"/>
      <c r="K120" s="52"/>
      <c r="L120" s="52"/>
      <c r="M120" s="52"/>
      <c r="N120" s="181" t="str">
        <f aca="false">IF(B120&lt;&gt;"",SUM(D120:M120),"")</f>
        <v/>
      </c>
      <c r="O120" s="52"/>
      <c r="P120" s="52"/>
      <c r="Q120" s="52"/>
      <c r="R120" s="52"/>
      <c r="S120" s="52"/>
      <c r="T120" s="52"/>
      <c r="U120" s="52"/>
      <c r="V120" s="52"/>
      <c r="W120" s="52"/>
      <c r="X120" s="52"/>
      <c r="Y120" s="181" t="str">
        <f aca="false">IF(B120&lt;&gt;"",SUM(O120:X120),"")</f>
        <v/>
      </c>
      <c r="Z120" s="52"/>
      <c r="AA120" s="52"/>
      <c r="AB120" s="52"/>
      <c r="AC120" s="52"/>
      <c r="AD120" s="52"/>
      <c r="AE120" s="52"/>
      <c r="AF120" s="52"/>
      <c r="AG120" s="52"/>
      <c r="AH120" s="52"/>
      <c r="AI120" s="52"/>
      <c r="AJ120" s="182" t="str">
        <f aca="false">IF(B120&lt;&gt;"",SUM(Z120:AI120),"")</f>
        <v/>
      </c>
      <c r="AK120" s="185" t="str">
        <f aca="false">IF(B120&lt;&gt;"",IFERROR(IF((SUMIF(D$20:AI$20, "CLO1", D120:AI120)/AO$6)=0,"",(SUMIF(D$20:AI$20, "CLO1", D120:AI120)/AO$6)),""),"")</f>
        <v/>
      </c>
      <c r="AL120" s="115" t="str">
        <f aca="false">IF(AK120="","",IF(AK120&gt;=B$10,"Y","N"))</f>
        <v/>
      </c>
      <c r="AM120" s="115" t="str">
        <f aca="false">IF(AK120="","",IF(AK120&lt;50%,1,IF(AND(AK120&gt;=50%,AK120&lt;B$10),2,IF(AK120&gt;=B$10,3))))</f>
        <v/>
      </c>
      <c r="AN120" s="185" t="str">
        <f aca="false">IF(B120&lt;&gt;"",IFERROR(IF((SUMIF(D$20:AI$20, "CLO2", D120:AI120)/AO$7)=0,"",(SUMIF(D$20:AI$20, "CLO2", D120:AI120)/AO$7)),""),"")</f>
        <v/>
      </c>
      <c r="AO120" s="115" t="str">
        <f aca="false">IF(AN120="","",IF(AN120&gt;=B$10,"Y","N"))</f>
        <v/>
      </c>
      <c r="AP120" s="115" t="str">
        <f aca="false">IF(AN120="","",IF(AN120&lt;50%,1,IF(AND(AN120&gt;=50%,AN120&lt;B$10),2,IF(AN120&gt;=B$10,3))))</f>
        <v/>
      </c>
      <c r="AQ120" s="185" t="str">
        <f aca="false">IF(B120&lt;&gt;"",IFERROR(IF((SUMIF(D$20:AI$20, "CLO3", D120:AI120)/AO$8)=0,"",(SUMIF(D$20:AI$20, "CLO3", D120:AI120)/AO$8)),""),"")</f>
        <v/>
      </c>
      <c r="AR120" s="115" t="str">
        <f aca="false">IF(AQ120="","",IF(AQ120&gt;=B$10,"Y","N"))</f>
        <v/>
      </c>
      <c r="AS120" s="115" t="str">
        <f aca="false">IF(AQ120="","",IF(AQ120&lt;50%,1,IF(AND(AQ120&gt;=50%,AQ120&lt;B$10),2,IF(AQ120&gt;=B$10,3))))</f>
        <v/>
      </c>
      <c r="AT120" s="185" t="str">
        <f aca="false">IF(B120&lt;&gt;"",IFERROR(IF((SUMIF(D$20:AI$20, "CLO4", D120:AI120)/AO$9)=0,"",(SUMIF(D$20:AI$20, "CLO4", D120:AI120)/AO$9)),""),"")</f>
        <v/>
      </c>
      <c r="AU120" s="115" t="str">
        <f aca="false">IF(AT120="","",IF(AT120&gt;=B$10,"Y","N"))</f>
        <v/>
      </c>
      <c r="AV120" s="115" t="str">
        <f aca="false">IF(AT120="","",IF(AT120&lt;50%,1,IF(AND(AT120&gt;=50%,AT120&lt;B$10),2,IF(AT120&gt;=B$10,3))))</f>
        <v/>
      </c>
      <c r="AW120" s="185" t="str">
        <f aca="false">IF(B120&lt;&gt;"",IFERROR(IF((SUMIF(D$20:AI$20, "CLO5", D120:AI120)/AO$10)=0,"",(SUMIF(D$20:AI$20, "CLO5", D120:AI120)/AO$10)),""),"")</f>
        <v/>
      </c>
      <c r="AX120" s="115" t="str">
        <f aca="false">IF(AW120="","",IF(AW120&gt;=B$10,"Y","N"))</f>
        <v/>
      </c>
      <c r="AY120" s="115" t="str">
        <f aca="false">IF(AW120="","",IF(AW120&lt;50%,1,IF(AND(AW120&gt;=50%,AW120&lt;B$10),2,IF(AW120&gt;=B$10,3))))</f>
        <v/>
      </c>
      <c r="AZ120" s="114" t="str">
        <f aca="false">IF(B120&lt;&gt;"",IFERROR(IF((SUMIF(D$20:AI$20, "CLO6", D120:AI120)/AO$11)=0,"",(SUMIF(D$20:AI$20, "CLO6", D120:AI120)/AO$11)),""),"")</f>
        <v/>
      </c>
      <c r="BA120" s="115" t="str">
        <f aca="false">IF(AZ120="","",IF(AZ120&gt;=B$10,"Y","N"))</f>
        <v/>
      </c>
      <c r="BB120" s="115" t="str">
        <f aca="false">IF(BA120="","",IF(BA120&lt;50%,1,IF(AND(BA120&gt;=50%,BA120&lt;B$10),2,IF(BA120&gt;=B$10,3))))</f>
        <v/>
      </c>
      <c r="BC120" s="114" t="str">
        <f aca="false">IF(B120&lt;&gt;"",IFERROR(IF((SUMIF(D$20:AI$20, "CLO7", D120:AI120)/AO$12)=0,"",(SUMIF(D$20:AI$20, "CLO7", D120:AI120)/AO$12)),""),"")</f>
        <v/>
      </c>
      <c r="BD120" s="115" t="str">
        <f aca="false">IF(BC120="","",IF(BC120&gt;=B$10,"Y","N"))</f>
        <v/>
      </c>
      <c r="BE120" s="115" t="str">
        <f aca="false">IF(BD120="","",IF(BD120&lt;50%,1,IF(AND(BD120&gt;=50%,BD120&lt;B$10),2,IF(BD120&gt;=B$10,3))))</f>
        <v/>
      </c>
      <c r="BF120" s="114" t="str">
        <f aca="false">IF(B120&lt;&gt;"",IFERROR(IF((SUMIF(D$20:AI$20, "CLO8", D120:AI120)/AO$13)=0,"",(SUMIF(D$20:AI$20, "CLO8", D120:AI120)/AO$13)),""),"")</f>
        <v/>
      </c>
      <c r="BG120" s="115" t="str">
        <f aca="false">IF(BF120="","",IF(BF120&gt;=B$10,"Y","N"))</f>
        <v/>
      </c>
      <c r="BH120" s="115" t="str">
        <f aca="false">IF(BG120="","",IF(BG120&lt;50%,1,IF(AND(BG120&gt;=50%,BG120&lt;B$10),2,IF(BG120&gt;=B$10,3))))</f>
        <v/>
      </c>
      <c r="BI120" s="114" t="str">
        <f aca="false">IF(B120&lt;&gt;"",IFERROR(IF((SUMIF(D$20:AI$20, "CLO9", D120:AI120)/AO$14)=0,"",(SUMIF(D$20:AI$20, "CLO9", D120:AI120)/AO$14)),""),"")</f>
        <v/>
      </c>
      <c r="BJ120" s="115" t="str">
        <f aca="false">IF(BI120="","",IF(BI120&gt;=B$10,"Y","N"))</f>
        <v/>
      </c>
      <c r="BK120" s="115" t="str">
        <f aca="false">IF(BJ120="","",IF(BJ120&lt;50%,1,IF(AND(BJ120&gt;=50%,BJ120&lt;B$10),2,IF(BJ120&gt;=B$10,3))))</f>
        <v/>
      </c>
      <c r="BL120" s="114" t="str">
        <f aca="false">IF(B120&lt;&gt;"",IFERROR(IF((SUMIF(D$20:AI$20,"CLO10",D120:AI120)/AO$15)=0,"",(SUMIF(D$20:AI$20,"CLO10",D120:AI120)/AO$15)),""),"")</f>
        <v/>
      </c>
      <c r="BM120" s="115" t="str">
        <f aca="false">IF(BL120="","",IF(BL120&gt;=B$10,"Y","N"))</f>
        <v/>
      </c>
      <c r="BN120" s="115" t="str">
        <f aca="false">IF(BM120="","",IF(BM120&lt;50%,1,IF(AND(BM120&gt;=50%,BM120&lt;B$10),2,IF(BM120&gt;=B$10,3))))</f>
        <v/>
      </c>
      <c r="BO120" s="8"/>
      <c r="BP120" s="8"/>
    </row>
    <row r="121" customFormat="false" ht="15.75" hidden="false" customHeight="true" outlineLevel="0" collapsed="false">
      <c r="A121" s="183" t="str">
        <f aca="false">IF(B$6="LECTURE",IF('Database (LECTURE-RES-PRAC)'!A116="","",'Database (LECTURE-RES-PRAC)'!A116),"")</f>
        <v/>
      </c>
      <c r="B121" s="184" t="str">
        <f aca="false">IF(B$6="LECTURE",IF('Database (LECTURE-RES-PRAC)'!B116="","",'Database (LECTURE-RES-PRAC)'!B116),"")</f>
        <v/>
      </c>
      <c r="C121" s="183" t="str">
        <f aca="false">IF(B121&lt;&gt;"",'Database (LECTURE-RES-PRAC)'!C116,"")</f>
        <v/>
      </c>
      <c r="D121" s="117"/>
      <c r="E121" s="52"/>
      <c r="F121" s="52"/>
      <c r="G121" s="52"/>
      <c r="H121" s="52"/>
      <c r="I121" s="52"/>
      <c r="J121" s="52"/>
      <c r="K121" s="52"/>
      <c r="L121" s="52"/>
      <c r="M121" s="52"/>
      <c r="N121" s="181" t="str">
        <f aca="false">IF(B121&lt;&gt;"",SUM(D121:M121),"")</f>
        <v/>
      </c>
      <c r="O121" s="52"/>
      <c r="P121" s="52"/>
      <c r="Q121" s="52"/>
      <c r="R121" s="52"/>
      <c r="S121" s="52"/>
      <c r="T121" s="52"/>
      <c r="U121" s="52"/>
      <c r="V121" s="52"/>
      <c r="W121" s="52"/>
      <c r="X121" s="52"/>
      <c r="Y121" s="181" t="str">
        <f aca="false">IF(B121&lt;&gt;"",SUM(O121:X121),"")</f>
        <v/>
      </c>
      <c r="Z121" s="52"/>
      <c r="AA121" s="52"/>
      <c r="AB121" s="52"/>
      <c r="AC121" s="52"/>
      <c r="AD121" s="52"/>
      <c r="AE121" s="52"/>
      <c r="AF121" s="52"/>
      <c r="AG121" s="52"/>
      <c r="AH121" s="52"/>
      <c r="AI121" s="52"/>
      <c r="AJ121" s="182" t="str">
        <f aca="false">IF(B121&lt;&gt;"",SUM(Z121:AI121),"")</f>
        <v/>
      </c>
      <c r="AK121" s="185" t="str">
        <f aca="false">IF(B121&lt;&gt;"",IFERROR(IF((SUMIF(D$20:AI$20, "CLO1", D121:AI121)/AO$6)=0,"",(SUMIF(D$20:AI$20, "CLO1", D121:AI121)/AO$6)),""),"")</f>
        <v/>
      </c>
      <c r="AL121" s="115" t="str">
        <f aca="false">IF(AK121="","",IF(AK121&gt;=B$10,"Y","N"))</f>
        <v/>
      </c>
      <c r="AM121" s="115" t="str">
        <f aca="false">IF(AK121="","",IF(AK121&lt;50%,1,IF(AND(AK121&gt;=50%,AK121&lt;B$10),2,IF(AK121&gt;=B$10,3))))</f>
        <v/>
      </c>
      <c r="AN121" s="185" t="str">
        <f aca="false">IF(B121&lt;&gt;"",IFERROR(IF((SUMIF(D$20:AI$20, "CLO2", D121:AI121)/AO$7)=0,"",(SUMIF(D$20:AI$20, "CLO2", D121:AI121)/AO$7)),""),"")</f>
        <v/>
      </c>
      <c r="AO121" s="115" t="str">
        <f aca="false">IF(AN121="","",IF(AN121&gt;=B$10,"Y","N"))</f>
        <v/>
      </c>
      <c r="AP121" s="115" t="str">
        <f aca="false">IF(AN121="","",IF(AN121&lt;50%,1,IF(AND(AN121&gt;=50%,AN121&lt;B$10),2,IF(AN121&gt;=B$10,3))))</f>
        <v/>
      </c>
      <c r="AQ121" s="185" t="str">
        <f aca="false">IF(B121&lt;&gt;"",IFERROR(IF((SUMIF(D$20:AI$20, "CLO3", D121:AI121)/AO$8)=0,"",(SUMIF(D$20:AI$20, "CLO3", D121:AI121)/AO$8)),""),"")</f>
        <v/>
      </c>
      <c r="AR121" s="115" t="str">
        <f aca="false">IF(AQ121="","",IF(AQ121&gt;=B$10,"Y","N"))</f>
        <v/>
      </c>
      <c r="AS121" s="115" t="str">
        <f aca="false">IF(AQ121="","",IF(AQ121&lt;50%,1,IF(AND(AQ121&gt;=50%,AQ121&lt;B$10),2,IF(AQ121&gt;=B$10,3))))</f>
        <v/>
      </c>
      <c r="AT121" s="185" t="str">
        <f aca="false">IF(B121&lt;&gt;"",IFERROR(IF((SUMIF(D$20:AI$20, "CLO4", D121:AI121)/AO$9)=0,"",(SUMIF(D$20:AI$20, "CLO4", D121:AI121)/AO$9)),""),"")</f>
        <v/>
      </c>
      <c r="AU121" s="115" t="str">
        <f aca="false">IF(AT121="","",IF(AT121&gt;=B$10,"Y","N"))</f>
        <v/>
      </c>
      <c r="AV121" s="115" t="str">
        <f aca="false">IF(AT121="","",IF(AT121&lt;50%,1,IF(AND(AT121&gt;=50%,AT121&lt;B$10),2,IF(AT121&gt;=B$10,3))))</f>
        <v/>
      </c>
      <c r="AW121" s="185" t="str">
        <f aca="false">IF(B121&lt;&gt;"",IFERROR(IF((SUMIF(D$20:AI$20, "CLO5", D121:AI121)/AO$10)=0,"",(SUMIF(D$20:AI$20, "CLO5", D121:AI121)/AO$10)),""),"")</f>
        <v/>
      </c>
      <c r="AX121" s="115" t="str">
        <f aca="false">IF(AW121="","",IF(AW121&gt;=B$10,"Y","N"))</f>
        <v/>
      </c>
      <c r="AY121" s="115" t="str">
        <f aca="false">IF(AW121="","",IF(AW121&lt;50%,1,IF(AND(AW121&gt;=50%,AW121&lt;B$10),2,IF(AW121&gt;=B$10,3))))</f>
        <v/>
      </c>
      <c r="AZ121" s="114" t="str">
        <f aca="false">IF(B121&lt;&gt;"",IFERROR(IF((SUMIF(D$20:AI$20, "CLO6", D121:AI121)/AO$11)=0,"",(SUMIF(D$20:AI$20, "CLO6", D121:AI121)/AO$11)),""),"")</f>
        <v/>
      </c>
      <c r="BA121" s="115" t="str">
        <f aca="false">IF(AZ121="","",IF(AZ121&gt;=B$10,"Y","N"))</f>
        <v/>
      </c>
      <c r="BB121" s="115" t="str">
        <f aca="false">IF(BA121="","",IF(BA121&lt;50%,1,IF(AND(BA121&gt;=50%,BA121&lt;B$10),2,IF(BA121&gt;=B$10,3))))</f>
        <v/>
      </c>
      <c r="BC121" s="114" t="str">
        <f aca="false">IF(B121&lt;&gt;"",IFERROR(IF((SUMIF(D$20:AI$20, "CLO7", D121:AI121)/AO$12)=0,"",(SUMIF(D$20:AI$20, "CLO7", D121:AI121)/AO$12)),""),"")</f>
        <v/>
      </c>
      <c r="BD121" s="115" t="str">
        <f aca="false">IF(BC121="","",IF(BC121&gt;=B$10,"Y","N"))</f>
        <v/>
      </c>
      <c r="BE121" s="115" t="str">
        <f aca="false">IF(BD121="","",IF(BD121&lt;50%,1,IF(AND(BD121&gt;=50%,BD121&lt;B$10),2,IF(BD121&gt;=B$10,3))))</f>
        <v/>
      </c>
      <c r="BF121" s="114" t="str">
        <f aca="false">IF(B121&lt;&gt;"",IFERROR(IF((SUMIF(D$20:AI$20, "CLO8", D121:AI121)/AO$13)=0,"",(SUMIF(D$20:AI$20, "CLO8", D121:AI121)/AO$13)),""),"")</f>
        <v/>
      </c>
      <c r="BG121" s="115" t="str">
        <f aca="false">IF(BF121="","",IF(BF121&gt;=B$10,"Y","N"))</f>
        <v/>
      </c>
      <c r="BH121" s="115" t="str">
        <f aca="false">IF(BG121="","",IF(BG121&lt;50%,1,IF(AND(BG121&gt;=50%,BG121&lt;B$10),2,IF(BG121&gt;=B$10,3))))</f>
        <v/>
      </c>
      <c r="BI121" s="114" t="str">
        <f aca="false">IF(B121&lt;&gt;"",IFERROR(IF((SUMIF(D$20:AI$20, "CLO9", D121:AI121)/AO$14)=0,"",(SUMIF(D$20:AI$20, "CLO9", D121:AI121)/AO$14)),""),"")</f>
        <v/>
      </c>
      <c r="BJ121" s="115" t="str">
        <f aca="false">IF(BI121="","",IF(BI121&gt;=B$10,"Y","N"))</f>
        <v/>
      </c>
      <c r="BK121" s="115" t="str">
        <f aca="false">IF(BJ121="","",IF(BJ121&lt;50%,1,IF(AND(BJ121&gt;=50%,BJ121&lt;B$10),2,IF(BJ121&gt;=B$10,3))))</f>
        <v/>
      </c>
      <c r="BL121" s="114" t="str">
        <f aca="false">IF(B121&lt;&gt;"",IFERROR(IF((SUMIF(D$20:AI$20,"CLO10",D121:AI121)/AO$15)=0,"",(SUMIF(D$20:AI$20,"CLO10",D121:AI121)/AO$15)),""),"")</f>
        <v/>
      </c>
      <c r="BM121" s="115" t="str">
        <f aca="false">IF(BL121="","",IF(BL121&gt;=B$10,"Y","N"))</f>
        <v/>
      </c>
      <c r="BN121" s="115" t="str">
        <f aca="false">IF(BM121="","",IF(BM121&lt;50%,1,IF(AND(BM121&gt;=50%,BM121&lt;B$10),2,IF(BM121&gt;=B$10,3))))</f>
        <v/>
      </c>
      <c r="BO121" s="8"/>
      <c r="BP121" s="8"/>
    </row>
    <row r="122" customFormat="false" ht="15.75" hidden="false" customHeight="true" outlineLevel="0" collapsed="false">
      <c r="A122" s="183" t="str">
        <f aca="false">IF(B$6="LECTURE",IF('Database (LECTURE-RES-PRAC)'!A117="","",'Database (LECTURE-RES-PRAC)'!A117),"")</f>
        <v/>
      </c>
      <c r="B122" s="184" t="str">
        <f aca="false">IF(B$6="LECTURE",IF('Database (LECTURE-RES-PRAC)'!B117="","",'Database (LECTURE-RES-PRAC)'!B117),"")</f>
        <v/>
      </c>
      <c r="C122" s="183" t="str">
        <f aca="false">IF(B122&lt;&gt;"",'Database (LECTURE-RES-PRAC)'!C117,"")</f>
        <v/>
      </c>
      <c r="D122" s="117"/>
      <c r="E122" s="52"/>
      <c r="F122" s="52"/>
      <c r="G122" s="52"/>
      <c r="H122" s="52"/>
      <c r="I122" s="52"/>
      <c r="J122" s="52"/>
      <c r="K122" s="52"/>
      <c r="L122" s="52"/>
      <c r="M122" s="52"/>
      <c r="N122" s="181" t="str">
        <f aca="false">IF(B122&lt;&gt;"",SUM(D122:M122),"")</f>
        <v/>
      </c>
      <c r="O122" s="52"/>
      <c r="P122" s="52"/>
      <c r="Q122" s="52"/>
      <c r="R122" s="52"/>
      <c r="S122" s="52"/>
      <c r="T122" s="52"/>
      <c r="U122" s="52"/>
      <c r="V122" s="52"/>
      <c r="W122" s="52"/>
      <c r="X122" s="52"/>
      <c r="Y122" s="181" t="str">
        <f aca="false">IF(B122&lt;&gt;"",SUM(O122:X122),"")</f>
        <v/>
      </c>
      <c r="Z122" s="52"/>
      <c r="AA122" s="52"/>
      <c r="AB122" s="52"/>
      <c r="AC122" s="52"/>
      <c r="AD122" s="52"/>
      <c r="AE122" s="52"/>
      <c r="AF122" s="52"/>
      <c r="AG122" s="52"/>
      <c r="AH122" s="52"/>
      <c r="AI122" s="52"/>
      <c r="AJ122" s="182" t="str">
        <f aca="false">IF(B122&lt;&gt;"",SUM(Z122:AI122),"")</f>
        <v/>
      </c>
      <c r="AK122" s="185" t="str">
        <f aca="false">IF(B122&lt;&gt;"",IFERROR(IF((SUMIF(D$20:AI$20, "CLO1", D122:AI122)/AO$6)=0,"",(SUMIF(D$20:AI$20, "CLO1", D122:AI122)/AO$6)),""),"")</f>
        <v/>
      </c>
      <c r="AL122" s="115" t="str">
        <f aca="false">IF(AK122="","",IF(AK122&gt;=B$10,"Y","N"))</f>
        <v/>
      </c>
      <c r="AM122" s="115" t="str">
        <f aca="false">IF(AK122="","",IF(AK122&lt;50%,1,IF(AND(AK122&gt;=50%,AK122&lt;B$10),2,IF(AK122&gt;=B$10,3))))</f>
        <v/>
      </c>
      <c r="AN122" s="185" t="str">
        <f aca="false">IF(B122&lt;&gt;"",IFERROR(IF((SUMIF(D$20:AI$20, "CLO2", D122:AI122)/AO$7)=0,"",(SUMIF(D$20:AI$20, "CLO2", D122:AI122)/AO$7)),""),"")</f>
        <v/>
      </c>
      <c r="AO122" s="115" t="str">
        <f aca="false">IF(AN122="","",IF(AN122&gt;=B$10,"Y","N"))</f>
        <v/>
      </c>
      <c r="AP122" s="115" t="str">
        <f aca="false">IF(AN122="","",IF(AN122&lt;50%,1,IF(AND(AN122&gt;=50%,AN122&lt;B$10),2,IF(AN122&gt;=B$10,3))))</f>
        <v/>
      </c>
      <c r="AQ122" s="185" t="str">
        <f aca="false">IF(B122&lt;&gt;"",IFERROR(IF((SUMIF(D$20:AI$20, "CLO3", D122:AI122)/AO$8)=0,"",(SUMIF(D$20:AI$20, "CLO3", D122:AI122)/AO$8)),""),"")</f>
        <v/>
      </c>
      <c r="AR122" s="115" t="str">
        <f aca="false">IF(AQ122="","",IF(AQ122&gt;=B$10,"Y","N"))</f>
        <v/>
      </c>
      <c r="AS122" s="115" t="str">
        <f aca="false">IF(AQ122="","",IF(AQ122&lt;50%,1,IF(AND(AQ122&gt;=50%,AQ122&lt;B$10),2,IF(AQ122&gt;=B$10,3))))</f>
        <v/>
      </c>
      <c r="AT122" s="185" t="str">
        <f aca="false">IF(B122&lt;&gt;"",IFERROR(IF((SUMIF(D$20:AI$20, "CLO4", D122:AI122)/AO$9)=0,"",(SUMIF(D$20:AI$20, "CLO4", D122:AI122)/AO$9)),""),"")</f>
        <v/>
      </c>
      <c r="AU122" s="115" t="str">
        <f aca="false">IF(AT122="","",IF(AT122&gt;=B$10,"Y","N"))</f>
        <v/>
      </c>
      <c r="AV122" s="115" t="str">
        <f aca="false">IF(AT122="","",IF(AT122&lt;50%,1,IF(AND(AT122&gt;=50%,AT122&lt;B$10),2,IF(AT122&gt;=B$10,3))))</f>
        <v/>
      </c>
      <c r="AW122" s="185" t="str">
        <f aca="false">IF(B122&lt;&gt;"",IFERROR(IF((SUMIF(D$20:AI$20, "CLO5", D122:AI122)/AO$10)=0,"",(SUMIF(D$20:AI$20, "CLO5", D122:AI122)/AO$10)),""),"")</f>
        <v/>
      </c>
      <c r="AX122" s="115" t="str">
        <f aca="false">IF(AW122="","",IF(AW122&gt;=B$10,"Y","N"))</f>
        <v/>
      </c>
      <c r="AY122" s="115" t="str">
        <f aca="false">IF(AW122="","",IF(AW122&lt;50%,1,IF(AND(AW122&gt;=50%,AW122&lt;B$10),2,IF(AW122&gt;=B$10,3))))</f>
        <v/>
      </c>
      <c r="AZ122" s="114" t="str">
        <f aca="false">IF(B122&lt;&gt;"",IFERROR(IF((SUMIF(D$20:AI$20, "CLO6", D122:AI122)/AO$11)=0,"",(SUMIF(D$20:AI$20, "CLO6", D122:AI122)/AO$11)),""),"")</f>
        <v/>
      </c>
      <c r="BA122" s="115" t="str">
        <f aca="false">IF(AZ122="","",IF(AZ122&gt;=B$10,"Y","N"))</f>
        <v/>
      </c>
      <c r="BB122" s="115" t="str">
        <f aca="false">IF(BA122="","",IF(BA122&lt;50%,1,IF(AND(BA122&gt;=50%,BA122&lt;B$10),2,IF(BA122&gt;=B$10,3))))</f>
        <v/>
      </c>
      <c r="BC122" s="114" t="str">
        <f aca="false">IF(B122&lt;&gt;"",IFERROR(IF((SUMIF(D$20:AI$20, "CLO7", D122:AI122)/AO$12)=0,"",(SUMIF(D$20:AI$20, "CLO7", D122:AI122)/AO$12)),""),"")</f>
        <v/>
      </c>
      <c r="BD122" s="115" t="str">
        <f aca="false">IF(BC122="","",IF(BC122&gt;=B$10,"Y","N"))</f>
        <v/>
      </c>
      <c r="BE122" s="115" t="str">
        <f aca="false">IF(BD122="","",IF(BD122&lt;50%,1,IF(AND(BD122&gt;=50%,BD122&lt;B$10),2,IF(BD122&gt;=B$10,3))))</f>
        <v/>
      </c>
      <c r="BF122" s="114" t="str">
        <f aca="false">IF(B122&lt;&gt;"",IFERROR(IF((SUMIF(D$20:AI$20, "CLO8", D122:AI122)/AO$13)=0,"",(SUMIF(D$20:AI$20, "CLO8", D122:AI122)/AO$13)),""),"")</f>
        <v/>
      </c>
      <c r="BG122" s="115" t="str">
        <f aca="false">IF(BF122="","",IF(BF122&gt;=B$10,"Y","N"))</f>
        <v/>
      </c>
      <c r="BH122" s="115" t="str">
        <f aca="false">IF(BG122="","",IF(BG122&lt;50%,1,IF(AND(BG122&gt;=50%,BG122&lt;B$10),2,IF(BG122&gt;=B$10,3))))</f>
        <v/>
      </c>
      <c r="BI122" s="114" t="str">
        <f aca="false">IF(B122&lt;&gt;"",IFERROR(IF((SUMIF(D$20:AI$20, "CLO9", D122:AI122)/AO$14)=0,"",(SUMIF(D$20:AI$20, "CLO9", D122:AI122)/AO$14)),""),"")</f>
        <v/>
      </c>
      <c r="BJ122" s="115" t="str">
        <f aca="false">IF(BI122="","",IF(BI122&gt;=B$10,"Y","N"))</f>
        <v/>
      </c>
      <c r="BK122" s="115" t="str">
        <f aca="false">IF(BJ122="","",IF(BJ122&lt;50%,1,IF(AND(BJ122&gt;=50%,BJ122&lt;B$10),2,IF(BJ122&gt;=B$10,3))))</f>
        <v/>
      </c>
      <c r="BL122" s="114" t="str">
        <f aca="false">IF(B122&lt;&gt;"",IFERROR(IF((SUMIF(D$20:AI$20,"CLO10",D122:AI122)/AO$15)=0,"",(SUMIF(D$20:AI$20,"CLO10",D122:AI122)/AO$15)),""),"")</f>
        <v/>
      </c>
      <c r="BM122" s="115" t="str">
        <f aca="false">IF(BL122="","",IF(BL122&gt;=B$10,"Y","N"))</f>
        <v/>
      </c>
      <c r="BN122" s="115" t="str">
        <f aca="false">IF(BM122="","",IF(BM122&lt;50%,1,IF(AND(BM122&gt;=50%,BM122&lt;B$10),2,IF(BM122&gt;=B$10,3))))</f>
        <v/>
      </c>
      <c r="BO122" s="8"/>
      <c r="BP122" s="8"/>
    </row>
    <row r="123" customFormat="false" ht="15.75" hidden="false" customHeight="true" outlineLevel="0" collapsed="false">
      <c r="A123" s="183" t="str">
        <f aca="false">IF(B$6="LECTURE",IF('Database (LECTURE-RES-PRAC)'!A118="","",'Database (LECTURE-RES-PRAC)'!A118),"")</f>
        <v/>
      </c>
      <c r="B123" s="184" t="str">
        <f aca="false">IF(B$6="LECTURE",IF('Database (LECTURE-RES-PRAC)'!B118="","",'Database (LECTURE-RES-PRAC)'!B118),"")</f>
        <v/>
      </c>
      <c r="C123" s="183" t="str">
        <f aca="false">IF(B123&lt;&gt;"",'Database (LECTURE-RES-PRAC)'!C118,"")</f>
        <v/>
      </c>
      <c r="D123" s="117"/>
      <c r="E123" s="52"/>
      <c r="F123" s="52"/>
      <c r="G123" s="52"/>
      <c r="H123" s="52"/>
      <c r="I123" s="52"/>
      <c r="J123" s="52"/>
      <c r="K123" s="52"/>
      <c r="L123" s="52"/>
      <c r="M123" s="52"/>
      <c r="N123" s="181" t="str">
        <f aca="false">IF(B123&lt;&gt;"",SUM(D123:M123),"")</f>
        <v/>
      </c>
      <c r="O123" s="52"/>
      <c r="P123" s="52"/>
      <c r="Q123" s="52"/>
      <c r="R123" s="52"/>
      <c r="S123" s="52"/>
      <c r="T123" s="52"/>
      <c r="U123" s="52"/>
      <c r="V123" s="52"/>
      <c r="W123" s="52"/>
      <c r="X123" s="52"/>
      <c r="Y123" s="181" t="str">
        <f aca="false">IF(B123&lt;&gt;"",SUM(O123:X123),"")</f>
        <v/>
      </c>
      <c r="Z123" s="52"/>
      <c r="AA123" s="52"/>
      <c r="AB123" s="52"/>
      <c r="AC123" s="52"/>
      <c r="AD123" s="52"/>
      <c r="AE123" s="52"/>
      <c r="AF123" s="52"/>
      <c r="AG123" s="52"/>
      <c r="AH123" s="52"/>
      <c r="AI123" s="52"/>
      <c r="AJ123" s="182" t="str">
        <f aca="false">IF(B123&lt;&gt;"",SUM(Z123:AI123),"")</f>
        <v/>
      </c>
      <c r="AK123" s="185" t="str">
        <f aca="false">IF(B123&lt;&gt;"",IFERROR(IF((SUMIF(D$20:AI$20, "CLO1", D123:AI123)/AO$6)=0,"",(SUMIF(D$20:AI$20, "CLO1", D123:AI123)/AO$6)),""),"")</f>
        <v/>
      </c>
      <c r="AL123" s="115" t="str">
        <f aca="false">IF(AK123="","",IF(AK123&gt;=B$10,"Y","N"))</f>
        <v/>
      </c>
      <c r="AM123" s="115" t="str">
        <f aca="false">IF(AK123="","",IF(AK123&lt;50%,1,IF(AND(AK123&gt;=50%,AK123&lt;B$10),2,IF(AK123&gt;=B$10,3))))</f>
        <v/>
      </c>
      <c r="AN123" s="185" t="str">
        <f aca="false">IF(B123&lt;&gt;"",IFERROR(IF((SUMIF(D$20:AI$20, "CLO2", D123:AI123)/AO$7)=0,"",(SUMIF(D$20:AI$20, "CLO2", D123:AI123)/AO$7)),""),"")</f>
        <v/>
      </c>
      <c r="AO123" s="115" t="str">
        <f aca="false">IF(AN123="","",IF(AN123&gt;=B$10,"Y","N"))</f>
        <v/>
      </c>
      <c r="AP123" s="115" t="str">
        <f aca="false">IF(AN123="","",IF(AN123&lt;50%,1,IF(AND(AN123&gt;=50%,AN123&lt;B$10),2,IF(AN123&gt;=B$10,3))))</f>
        <v/>
      </c>
      <c r="AQ123" s="185" t="str">
        <f aca="false">IF(B123&lt;&gt;"",IFERROR(IF((SUMIF(D$20:AI$20, "CLO3", D123:AI123)/AO$8)=0,"",(SUMIF(D$20:AI$20, "CLO3", D123:AI123)/AO$8)),""),"")</f>
        <v/>
      </c>
      <c r="AR123" s="115" t="str">
        <f aca="false">IF(AQ123="","",IF(AQ123&gt;=B$10,"Y","N"))</f>
        <v/>
      </c>
      <c r="AS123" s="115" t="str">
        <f aca="false">IF(AQ123="","",IF(AQ123&lt;50%,1,IF(AND(AQ123&gt;=50%,AQ123&lt;B$10),2,IF(AQ123&gt;=B$10,3))))</f>
        <v/>
      </c>
      <c r="AT123" s="185" t="str">
        <f aca="false">IF(B123&lt;&gt;"",IFERROR(IF((SUMIF(D$20:AI$20, "CLO4", D123:AI123)/AO$9)=0,"",(SUMIF(D$20:AI$20, "CLO4", D123:AI123)/AO$9)),""),"")</f>
        <v/>
      </c>
      <c r="AU123" s="115" t="str">
        <f aca="false">IF(AT123="","",IF(AT123&gt;=B$10,"Y","N"))</f>
        <v/>
      </c>
      <c r="AV123" s="115" t="str">
        <f aca="false">IF(AT123="","",IF(AT123&lt;50%,1,IF(AND(AT123&gt;=50%,AT123&lt;B$10),2,IF(AT123&gt;=B$10,3))))</f>
        <v/>
      </c>
      <c r="AW123" s="185" t="str">
        <f aca="false">IF(B123&lt;&gt;"",IFERROR(IF((SUMIF(D$20:AI$20, "CLO5", D123:AI123)/AO$10)=0,"",(SUMIF(D$20:AI$20, "CLO5", D123:AI123)/AO$10)),""),"")</f>
        <v/>
      </c>
      <c r="AX123" s="115" t="str">
        <f aca="false">IF(AW123="","",IF(AW123&gt;=B$10,"Y","N"))</f>
        <v/>
      </c>
      <c r="AY123" s="115" t="str">
        <f aca="false">IF(AW123="","",IF(AW123&lt;50%,1,IF(AND(AW123&gt;=50%,AW123&lt;B$10),2,IF(AW123&gt;=B$10,3))))</f>
        <v/>
      </c>
      <c r="AZ123" s="114" t="str">
        <f aca="false">IF(B123&lt;&gt;"",IFERROR(IF((SUMIF(D$20:AI$20, "CLO6", D123:AI123)/AO$11)=0,"",(SUMIF(D$20:AI$20, "CLO6", D123:AI123)/AO$11)),""),"")</f>
        <v/>
      </c>
      <c r="BA123" s="115" t="str">
        <f aca="false">IF(AZ123="","",IF(AZ123&gt;=B$10,"Y","N"))</f>
        <v/>
      </c>
      <c r="BB123" s="115" t="str">
        <f aca="false">IF(BA123="","",IF(BA123&lt;50%,1,IF(AND(BA123&gt;=50%,BA123&lt;B$10),2,IF(BA123&gt;=B$10,3))))</f>
        <v/>
      </c>
      <c r="BC123" s="114" t="str">
        <f aca="false">IF(B123&lt;&gt;"",IFERROR(IF((SUMIF(D$20:AI$20, "CLO7", D123:AI123)/AO$12)=0,"",(SUMIF(D$20:AI$20, "CLO7", D123:AI123)/AO$12)),""),"")</f>
        <v/>
      </c>
      <c r="BD123" s="115" t="str">
        <f aca="false">IF(BC123="","",IF(BC123&gt;=B$10,"Y","N"))</f>
        <v/>
      </c>
      <c r="BE123" s="115" t="str">
        <f aca="false">IF(BD123="","",IF(BD123&lt;50%,1,IF(AND(BD123&gt;=50%,BD123&lt;B$10),2,IF(BD123&gt;=B$10,3))))</f>
        <v/>
      </c>
      <c r="BF123" s="114" t="str">
        <f aca="false">IF(B123&lt;&gt;"",IFERROR(IF((SUMIF(D$20:AI$20, "CLO8", D123:AI123)/AO$13)=0,"",(SUMIF(D$20:AI$20, "CLO8", D123:AI123)/AO$13)),""),"")</f>
        <v/>
      </c>
      <c r="BG123" s="115" t="str">
        <f aca="false">IF(BF123="","",IF(BF123&gt;=B$10,"Y","N"))</f>
        <v/>
      </c>
      <c r="BH123" s="115" t="str">
        <f aca="false">IF(BG123="","",IF(BG123&lt;50%,1,IF(AND(BG123&gt;=50%,BG123&lt;B$10),2,IF(BG123&gt;=B$10,3))))</f>
        <v/>
      </c>
      <c r="BI123" s="114" t="str">
        <f aca="false">IF(B123&lt;&gt;"",IFERROR(IF((SUMIF(D$20:AI$20, "CLO9", D123:AI123)/AO$14)=0,"",(SUMIF(D$20:AI$20, "CLO9", D123:AI123)/AO$14)),""),"")</f>
        <v/>
      </c>
      <c r="BJ123" s="115" t="str">
        <f aca="false">IF(BI123="","",IF(BI123&gt;=B$10,"Y","N"))</f>
        <v/>
      </c>
      <c r="BK123" s="115" t="str">
        <f aca="false">IF(BJ123="","",IF(BJ123&lt;50%,1,IF(AND(BJ123&gt;=50%,BJ123&lt;B$10),2,IF(BJ123&gt;=B$10,3))))</f>
        <v/>
      </c>
      <c r="BL123" s="114" t="str">
        <f aca="false">IF(B123&lt;&gt;"",IFERROR(IF((SUMIF(D$20:AI$20,"CLO10",D123:AI123)/AO$15)=0,"",(SUMIF(D$20:AI$20,"CLO10",D123:AI123)/AO$15)),""),"")</f>
        <v/>
      </c>
      <c r="BM123" s="115" t="str">
        <f aca="false">IF(BL123="","",IF(BL123&gt;=B$10,"Y","N"))</f>
        <v/>
      </c>
      <c r="BN123" s="115" t="str">
        <f aca="false">IF(BM123="","",IF(BM123&lt;50%,1,IF(AND(BM123&gt;=50%,BM123&lt;B$10),2,IF(BM123&gt;=B$10,3))))</f>
        <v/>
      </c>
      <c r="BO123" s="8"/>
      <c r="BP123" s="8"/>
    </row>
    <row r="124" customFormat="false" ht="15.75" hidden="false" customHeight="true" outlineLevel="0" collapsed="false">
      <c r="A124" s="183" t="str">
        <f aca="false">IF(B$6="LECTURE",IF('Database (LECTURE-RES-PRAC)'!A119="","",'Database (LECTURE-RES-PRAC)'!A119),"")</f>
        <v/>
      </c>
      <c r="B124" s="184" t="str">
        <f aca="false">IF(B$6="LECTURE",IF('Database (LECTURE-RES-PRAC)'!B119="","",'Database (LECTURE-RES-PRAC)'!B119),"")</f>
        <v/>
      </c>
      <c r="C124" s="183" t="str">
        <f aca="false">IF(B124&lt;&gt;"",'Database (LECTURE-RES-PRAC)'!C119,"")</f>
        <v/>
      </c>
      <c r="D124" s="117"/>
      <c r="E124" s="52"/>
      <c r="F124" s="52"/>
      <c r="G124" s="52"/>
      <c r="H124" s="52"/>
      <c r="I124" s="52"/>
      <c r="J124" s="52"/>
      <c r="K124" s="52"/>
      <c r="L124" s="52"/>
      <c r="M124" s="52"/>
      <c r="N124" s="181" t="str">
        <f aca="false">IF(B124&lt;&gt;"",SUM(D124:M124),"")</f>
        <v/>
      </c>
      <c r="O124" s="52"/>
      <c r="P124" s="52"/>
      <c r="Q124" s="52"/>
      <c r="R124" s="52"/>
      <c r="S124" s="52"/>
      <c r="T124" s="52"/>
      <c r="U124" s="52"/>
      <c r="V124" s="52"/>
      <c r="W124" s="52"/>
      <c r="X124" s="52"/>
      <c r="Y124" s="181" t="str">
        <f aca="false">IF(B124&lt;&gt;"",SUM(O124:X124),"")</f>
        <v/>
      </c>
      <c r="Z124" s="52"/>
      <c r="AA124" s="52"/>
      <c r="AB124" s="52"/>
      <c r="AC124" s="52"/>
      <c r="AD124" s="52"/>
      <c r="AE124" s="52"/>
      <c r="AF124" s="52"/>
      <c r="AG124" s="52"/>
      <c r="AH124" s="52"/>
      <c r="AI124" s="52"/>
      <c r="AJ124" s="182" t="str">
        <f aca="false">IF(B124&lt;&gt;"",SUM(Z124:AI124),"")</f>
        <v/>
      </c>
      <c r="AK124" s="185" t="str">
        <f aca="false">IF(B124&lt;&gt;"",IFERROR(IF((SUMIF(D$20:AI$20, "CLO1", D124:AI124)/AO$6)=0,"",(SUMIF(D$20:AI$20, "CLO1", D124:AI124)/AO$6)),""),"")</f>
        <v/>
      </c>
      <c r="AL124" s="115" t="str">
        <f aca="false">IF(AK124="","",IF(AK124&gt;=B$10,"Y","N"))</f>
        <v/>
      </c>
      <c r="AM124" s="115" t="str">
        <f aca="false">IF(AK124="","",IF(AK124&lt;50%,1,IF(AND(AK124&gt;=50%,AK124&lt;B$10),2,IF(AK124&gt;=B$10,3))))</f>
        <v/>
      </c>
      <c r="AN124" s="185" t="str">
        <f aca="false">IF(B124&lt;&gt;"",IFERROR(IF((SUMIF(D$20:AI$20, "CLO2", D124:AI124)/AO$7)=0,"",(SUMIF(D$20:AI$20, "CLO2", D124:AI124)/AO$7)),""),"")</f>
        <v/>
      </c>
      <c r="AO124" s="115" t="str">
        <f aca="false">IF(AN124="","",IF(AN124&gt;=B$10,"Y","N"))</f>
        <v/>
      </c>
      <c r="AP124" s="115" t="str">
        <f aca="false">IF(AN124="","",IF(AN124&lt;50%,1,IF(AND(AN124&gt;=50%,AN124&lt;B$10),2,IF(AN124&gt;=B$10,3))))</f>
        <v/>
      </c>
      <c r="AQ124" s="185" t="str">
        <f aca="false">IF(B124&lt;&gt;"",IFERROR(IF((SUMIF(D$20:AI$20, "CLO3", D124:AI124)/AO$8)=0,"",(SUMIF(D$20:AI$20, "CLO3", D124:AI124)/AO$8)),""),"")</f>
        <v/>
      </c>
      <c r="AR124" s="115" t="str">
        <f aca="false">IF(AQ124="","",IF(AQ124&gt;=B$10,"Y","N"))</f>
        <v/>
      </c>
      <c r="AS124" s="115" t="str">
        <f aca="false">IF(AQ124="","",IF(AQ124&lt;50%,1,IF(AND(AQ124&gt;=50%,AQ124&lt;B$10),2,IF(AQ124&gt;=B$10,3))))</f>
        <v/>
      </c>
      <c r="AT124" s="185" t="str">
        <f aca="false">IF(B124&lt;&gt;"",IFERROR(IF((SUMIF(D$20:AI$20, "CLO4", D124:AI124)/AO$9)=0,"",(SUMIF(D$20:AI$20, "CLO4", D124:AI124)/AO$9)),""),"")</f>
        <v/>
      </c>
      <c r="AU124" s="115" t="str">
        <f aca="false">IF(AT124="","",IF(AT124&gt;=B$10,"Y","N"))</f>
        <v/>
      </c>
      <c r="AV124" s="115" t="str">
        <f aca="false">IF(AT124="","",IF(AT124&lt;50%,1,IF(AND(AT124&gt;=50%,AT124&lt;B$10),2,IF(AT124&gt;=B$10,3))))</f>
        <v/>
      </c>
      <c r="AW124" s="185" t="str">
        <f aca="false">IF(B124&lt;&gt;"",IFERROR(IF((SUMIF(D$20:AI$20, "CLO5", D124:AI124)/AO$10)=0,"",(SUMIF(D$20:AI$20, "CLO5", D124:AI124)/AO$10)),""),"")</f>
        <v/>
      </c>
      <c r="AX124" s="115" t="str">
        <f aca="false">IF(AW124="","",IF(AW124&gt;=B$10,"Y","N"))</f>
        <v/>
      </c>
      <c r="AY124" s="115" t="str">
        <f aca="false">IF(AW124="","",IF(AW124&lt;50%,1,IF(AND(AW124&gt;=50%,AW124&lt;B$10),2,IF(AW124&gt;=B$10,3))))</f>
        <v/>
      </c>
      <c r="AZ124" s="114" t="str">
        <f aca="false">IF(B124&lt;&gt;"",IFERROR(IF((SUMIF(D$20:AI$20, "CLO6", D124:AI124)/AO$11)=0,"",(SUMIF(D$20:AI$20, "CLO6", D124:AI124)/AO$11)),""),"")</f>
        <v/>
      </c>
      <c r="BA124" s="115" t="str">
        <f aca="false">IF(AZ124="","",IF(AZ124&gt;=B$10,"Y","N"))</f>
        <v/>
      </c>
      <c r="BB124" s="115" t="str">
        <f aca="false">IF(BA124="","",IF(BA124&lt;50%,1,IF(AND(BA124&gt;=50%,BA124&lt;B$10),2,IF(BA124&gt;=B$10,3))))</f>
        <v/>
      </c>
      <c r="BC124" s="114" t="str">
        <f aca="false">IF(B124&lt;&gt;"",IFERROR(IF((SUMIF(D$20:AI$20, "CLO7", D124:AI124)/AO$12)=0,"",(SUMIF(D$20:AI$20, "CLO7", D124:AI124)/AO$12)),""),"")</f>
        <v/>
      </c>
      <c r="BD124" s="115" t="str">
        <f aca="false">IF(BC124="","",IF(BC124&gt;=B$10,"Y","N"))</f>
        <v/>
      </c>
      <c r="BE124" s="115" t="str">
        <f aca="false">IF(BD124="","",IF(BD124&lt;50%,1,IF(AND(BD124&gt;=50%,BD124&lt;B$10),2,IF(BD124&gt;=B$10,3))))</f>
        <v/>
      </c>
      <c r="BF124" s="114" t="str">
        <f aca="false">IF(B124&lt;&gt;"",IFERROR(IF((SUMIF(D$20:AI$20, "CLO8", D124:AI124)/AO$13)=0,"",(SUMIF(D$20:AI$20, "CLO8", D124:AI124)/AO$13)),""),"")</f>
        <v/>
      </c>
      <c r="BG124" s="115" t="str">
        <f aca="false">IF(BF124="","",IF(BF124&gt;=B$10,"Y","N"))</f>
        <v/>
      </c>
      <c r="BH124" s="115" t="str">
        <f aca="false">IF(BG124="","",IF(BG124&lt;50%,1,IF(AND(BG124&gt;=50%,BG124&lt;B$10),2,IF(BG124&gt;=B$10,3))))</f>
        <v/>
      </c>
      <c r="BI124" s="114" t="str">
        <f aca="false">IF(B124&lt;&gt;"",IFERROR(IF((SUMIF(D$20:AI$20, "CLO9", D124:AI124)/AO$14)=0,"",(SUMIF(D$20:AI$20, "CLO9", D124:AI124)/AO$14)),""),"")</f>
        <v/>
      </c>
      <c r="BJ124" s="115" t="str">
        <f aca="false">IF(BI124="","",IF(BI124&gt;=B$10,"Y","N"))</f>
        <v/>
      </c>
      <c r="BK124" s="115" t="str">
        <f aca="false">IF(BJ124="","",IF(BJ124&lt;50%,1,IF(AND(BJ124&gt;=50%,BJ124&lt;B$10),2,IF(BJ124&gt;=B$10,3))))</f>
        <v/>
      </c>
      <c r="BL124" s="114" t="str">
        <f aca="false">IF(B124&lt;&gt;"",IFERROR(IF((SUMIF(D$20:AI$20,"CLO10",D124:AI124)/AO$15)=0,"",(SUMIF(D$20:AI$20,"CLO10",D124:AI124)/AO$15)),""),"")</f>
        <v/>
      </c>
      <c r="BM124" s="115" t="str">
        <f aca="false">IF(BL124="","",IF(BL124&gt;=B$10,"Y","N"))</f>
        <v/>
      </c>
      <c r="BN124" s="115" t="str">
        <f aca="false">IF(BM124="","",IF(BM124&lt;50%,1,IF(AND(BM124&gt;=50%,BM124&lt;B$10),2,IF(BM124&gt;=B$10,3))))</f>
        <v/>
      </c>
      <c r="BO124" s="8"/>
      <c r="BP124" s="8"/>
    </row>
    <row r="125" customFormat="false" ht="15.75" hidden="false" customHeight="true" outlineLevel="0" collapsed="false">
      <c r="A125" s="183" t="str">
        <f aca="false">IF(B$6="LECTURE",IF('Database (LECTURE-RES-PRAC)'!A120="","",'Database (LECTURE-RES-PRAC)'!A120),"")</f>
        <v/>
      </c>
      <c r="B125" s="184" t="str">
        <f aca="false">IF(B$6="LECTURE",IF('Database (LECTURE-RES-PRAC)'!B120="","",'Database (LECTURE-RES-PRAC)'!B120),"")</f>
        <v/>
      </c>
      <c r="C125" s="183" t="str">
        <f aca="false">IF(B125&lt;&gt;"",'Database (LECTURE-RES-PRAC)'!C120,"")</f>
        <v/>
      </c>
      <c r="D125" s="117"/>
      <c r="E125" s="52"/>
      <c r="F125" s="52"/>
      <c r="G125" s="52"/>
      <c r="H125" s="52"/>
      <c r="I125" s="52"/>
      <c r="J125" s="52"/>
      <c r="K125" s="52"/>
      <c r="L125" s="52"/>
      <c r="M125" s="52"/>
      <c r="N125" s="181" t="str">
        <f aca="false">IF(B125&lt;&gt;"",SUM(D125:M125),"")</f>
        <v/>
      </c>
      <c r="O125" s="52"/>
      <c r="P125" s="52"/>
      <c r="Q125" s="52"/>
      <c r="R125" s="52"/>
      <c r="S125" s="52"/>
      <c r="T125" s="52"/>
      <c r="U125" s="52"/>
      <c r="V125" s="52"/>
      <c r="W125" s="52"/>
      <c r="X125" s="52"/>
      <c r="Y125" s="181" t="str">
        <f aca="false">IF(B125&lt;&gt;"",SUM(O125:X125),"")</f>
        <v/>
      </c>
      <c r="Z125" s="52"/>
      <c r="AA125" s="52"/>
      <c r="AB125" s="52"/>
      <c r="AC125" s="52"/>
      <c r="AD125" s="52"/>
      <c r="AE125" s="52"/>
      <c r="AF125" s="52"/>
      <c r="AG125" s="52"/>
      <c r="AH125" s="52"/>
      <c r="AI125" s="52"/>
      <c r="AJ125" s="182" t="str">
        <f aca="false">IF(B125&lt;&gt;"",SUM(Z125:AI125),"")</f>
        <v/>
      </c>
      <c r="AK125" s="185" t="str">
        <f aca="false">IF(B125&lt;&gt;"",IFERROR(IF((SUMIF(D$20:AI$20, "CLO1", D125:AI125)/AO$6)=0,"",(SUMIF(D$20:AI$20, "CLO1", D125:AI125)/AO$6)),""),"")</f>
        <v/>
      </c>
      <c r="AL125" s="115" t="str">
        <f aca="false">IF(AK125="","",IF(AK125&gt;=B$10,"Y","N"))</f>
        <v/>
      </c>
      <c r="AM125" s="115" t="str">
        <f aca="false">IF(AK125="","",IF(AK125&lt;50%,1,IF(AND(AK125&gt;=50%,AK125&lt;B$10),2,IF(AK125&gt;=B$10,3))))</f>
        <v/>
      </c>
      <c r="AN125" s="185" t="str">
        <f aca="false">IF(B125&lt;&gt;"",IFERROR(IF((SUMIF(D$20:AI$20, "CLO2", D125:AI125)/AO$7)=0,"",(SUMIF(D$20:AI$20, "CLO2", D125:AI125)/AO$7)),""),"")</f>
        <v/>
      </c>
      <c r="AO125" s="115" t="str">
        <f aca="false">IF(AN125="","",IF(AN125&gt;=B$10,"Y","N"))</f>
        <v/>
      </c>
      <c r="AP125" s="115" t="str">
        <f aca="false">IF(AN125="","",IF(AN125&lt;50%,1,IF(AND(AN125&gt;=50%,AN125&lt;B$10),2,IF(AN125&gt;=B$10,3))))</f>
        <v/>
      </c>
      <c r="AQ125" s="185" t="str">
        <f aca="false">IF(B125&lt;&gt;"",IFERROR(IF((SUMIF(D$20:AI$20, "CLO3", D125:AI125)/AO$8)=0,"",(SUMIF(D$20:AI$20, "CLO3", D125:AI125)/AO$8)),""),"")</f>
        <v/>
      </c>
      <c r="AR125" s="115" t="str">
        <f aca="false">IF(AQ125="","",IF(AQ125&gt;=B$10,"Y","N"))</f>
        <v/>
      </c>
      <c r="AS125" s="115" t="str">
        <f aca="false">IF(AQ125="","",IF(AQ125&lt;50%,1,IF(AND(AQ125&gt;=50%,AQ125&lt;B$10),2,IF(AQ125&gt;=B$10,3))))</f>
        <v/>
      </c>
      <c r="AT125" s="185" t="str">
        <f aca="false">IF(B125&lt;&gt;"",IFERROR(IF((SUMIF(D$20:AI$20, "CLO4", D125:AI125)/AO$9)=0,"",(SUMIF(D$20:AI$20, "CLO4", D125:AI125)/AO$9)),""),"")</f>
        <v/>
      </c>
      <c r="AU125" s="115" t="str">
        <f aca="false">IF(AT125="","",IF(AT125&gt;=B$10,"Y","N"))</f>
        <v/>
      </c>
      <c r="AV125" s="115" t="str">
        <f aca="false">IF(AT125="","",IF(AT125&lt;50%,1,IF(AND(AT125&gt;=50%,AT125&lt;B$10),2,IF(AT125&gt;=B$10,3))))</f>
        <v/>
      </c>
      <c r="AW125" s="185" t="str">
        <f aca="false">IF(B125&lt;&gt;"",IFERROR(IF((SUMIF(D$20:AI$20, "CLO5", D125:AI125)/AO$10)=0,"",(SUMIF(D$20:AI$20, "CLO5", D125:AI125)/AO$10)),""),"")</f>
        <v/>
      </c>
      <c r="AX125" s="115" t="str">
        <f aca="false">IF(AW125="","",IF(AW125&gt;=B$10,"Y","N"))</f>
        <v/>
      </c>
      <c r="AY125" s="115" t="str">
        <f aca="false">IF(AW125="","",IF(AW125&lt;50%,1,IF(AND(AW125&gt;=50%,AW125&lt;B$10),2,IF(AW125&gt;=B$10,3))))</f>
        <v/>
      </c>
      <c r="AZ125" s="114" t="str">
        <f aca="false">IF(B125&lt;&gt;"",IFERROR(IF((SUMIF(D$20:AI$20, "CLO6", D125:AI125)/AO$11)=0,"",(SUMIF(D$20:AI$20, "CLO6", D125:AI125)/AO$11)),""),"")</f>
        <v/>
      </c>
      <c r="BA125" s="115" t="str">
        <f aca="false">IF(AZ125="","",IF(AZ125&gt;=B$10,"Y","N"))</f>
        <v/>
      </c>
      <c r="BB125" s="115" t="str">
        <f aca="false">IF(BA125="","",IF(BA125&lt;50%,1,IF(AND(BA125&gt;=50%,BA125&lt;B$10),2,IF(BA125&gt;=B$10,3))))</f>
        <v/>
      </c>
      <c r="BC125" s="114" t="str">
        <f aca="false">IF(B125&lt;&gt;"",IFERROR(IF((SUMIF(D$20:AI$20, "CLO7", D125:AI125)/AO$12)=0,"",(SUMIF(D$20:AI$20, "CLO7", D125:AI125)/AO$12)),""),"")</f>
        <v/>
      </c>
      <c r="BD125" s="115" t="str">
        <f aca="false">IF(BC125="","",IF(BC125&gt;=B$10,"Y","N"))</f>
        <v/>
      </c>
      <c r="BE125" s="115" t="str">
        <f aca="false">IF(BD125="","",IF(BD125&lt;50%,1,IF(AND(BD125&gt;=50%,BD125&lt;B$10),2,IF(BD125&gt;=B$10,3))))</f>
        <v/>
      </c>
      <c r="BF125" s="114" t="str">
        <f aca="false">IF(B125&lt;&gt;"",IFERROR(IF((SUMIF(D$20:AI$20, "CLO8", D125:AI125)/AO$13)=0,"",(SUMIF(D$20:AI$20, "CLO8", D125:AI125)/AO$13)),""),"")</f>
        <v/>
      </c>
      <c r="BG125" s="115" t="str">
        <f aca="false">IF(BF125="","",IF(BF125&gt;=B$10,"Y","N"))</f>
        <v/>
      </c>
      <c r="BH125" s="115" t="str">
        <f aca="false">IF(BG125="","",IF(BG125&lt;50%,1,IF(AND(BG125&gt;=50%,BG125&lt;B$10),2,IF(BG125&gt;=B$10,3))))</f>
        <v/>
      </c>
      <c r="BI125" s="114" t="str">
        <f aca="false">IF(B125&lt;&gt;"",IFERROR(IF((SUMIF(D$20:AI$20, "CLO9", D125:AI125)/AO$14)=0,"",(SUMIF(D$20:AI$20, "CLO9", D125:AI125)/AO$14)),""),"")</f>
        <v/>
      </c>
      <c r="BJ125" s="115" t="str">
        <f aca="false">IF(BI125="","",IF(BI125&gt;=B$10,"Y","N"))</f>
        <v/>
      </c>
      <c r="BK125" s="115" t="str">
        <f aca="false">IF(BJ125="","",IF(BJ125&lt;50%,1,IF(AND(BJ125&gt;=50%,BJ125&lt;B$10),2,IF(BJ125&gt;=B$10,3))))</f>
        <v/>
      </c>
      <c r="BL125" s="114" t="str">
        <f aca="false">IF(B125&lt;&gt;"",IFERROR(IF((SUMIF(D$20:AI$20,"CLO10",D125:AI125)/AO$15)=0,"",(SUMIF(D$20:AI$20,"CLO10",D125:AI125)/AO$15)),""),"")</f>
        <v/>
      </c>
      <c r="BM125" s="115" t="str">
        <f aca="false">IF(BL125="","",IF(BL125&gt;=B$10,"Y","N"))</f>
        <v/>
      </c>
      <c r="BN125" s="115" t="str">
        <f aca="false">IF(BM125="","",IF(BM125&lt;50%,1,IF(AND(BM125&gt;=50%,BM125&lt;B$10),2,IF(BM125&gt;=B$10,3))))</f>
        <v/>
      </c>
      <c r="BO125" s="8"/>
      <c r="BP125" s="8"/>
    </row>
    <row r="126" customFormat="false" ht="15.75" hidden="false" customHeight="true" outlineLevel="0" collapsed="false">
      <c r="A126" s="183" t="str">
        <f aca="false">IF(B$6="LECTURE",IF('Database (LECTURE-RES-PRAC)'!A121="","",'Database (LECTURE-RES-PRAC)'!A121),"")</f>
        <v/>
      </c>
      <c r="B126" s="184" t="str">
        <f aca="false">IF(B$6="LECTURE",IF('Database (LECTURE-RES-PRAC)'!B121="","",'Database (LECTURE-RES-PRAC)'!B121),"")</f>
        <v/>
      </c>
      <c r="C126" s="183" t="str">
        <f aca="false">IF(B126&lt;&gt;"",'Database (LECTURE-RES-PRAC)'!C121,"")</f>
        <v/>
      </c>
      <c r="D126" s="117"/>
      <c r="E126" s="52"/>
      <c r="F126" s="52"/>
      <c r="G126" s="52"/>
      <c r="H126" s="52"/>
      <c r="I126" s="52"/>
      <c r="J126" s="52"/>
      <c r="K126" s="52"/>
      <c r="L126" s="52"/>
      <c r="M126" s="52"/>
      <c r="N126" s="181" t="str">
        <f aca="false">IF(B126&lt;&gt;"",SUM(D126:M126),"")</f>
        <v/>
      </c>
      <c r="O126" s="52"/>
      <c r="P126" s="52"/>
      <c r="Q126" s="52"/>
      <c r="R126" s="52"/>
      <c r="S126" s="52"/>
      <c r="T126" s="52"/>
      <c r="U126" s="52"/>
      <c r="V126" s="52"/>
      <c r="W126" s="52"/>
      <c r="X126" s="52"/>
      <c r="Y126" s="181" t="str">
        <f aca="false">IF(B126&lt;&gt;"",SUM(O126:X126),"")</f>
        <v/>
      </c>
      <c r="Z126" s="52"/>
      <c r="AA126" s="52"/>
      <c r="AB126" s="52"/>
      <c r="AC126" s="52"/>
      <c r="AD126" s="52"/>
      <c r="AE126" s="52"/>
      <c r="AF126" s="52"/>
      <c r="AG126" s="52"/>
      <c r="AH126" s="52"/>
      <c r="AI126" s="52"/>
      <c r="AJ126" s="182" t="str">
        <f aca="false">IF(B126&lt;&gt;"",SUM(Z126:AI126),"")</f>
        <v/>
      </c>
      <c r="AK126" s="185" t="str">
        <f aca="false">IF(B126&lt;&gt;"",IFERROR(IF((SUMIF(D$20:AI$20, "CLO1", D126:AI126)/AO$6)=0,"",(SUMIF(D$20:AI$20, "CLO1", D126:AI126)/AO$6)),""),"")</f>
        <v/>
      </c>
      <c r="AL126" s="115" t="str">
        <f aca="false">IF(AK126="","",IF(AK126&gt;=B$10,"Y","N"))</f>
        <v/>
      </c>
      <c r="AM126" s="115" t="str">
        <f aca="false">IF(AK126="","",IF(AK126&lt;50%,1,IF(AND(AK126&gt;=50%,AK126&lt;B$10),2,IF(AK126&gt;=B$10,3))))</f>
        <v/>
      </c>
      <c r="AN126" s="185" t="str">
        <f aca="false">IF(B126&lt;&gt;"",IFERROR(IF((SUMIF(D$20:AI$20, "CLO2", D126:AI126)/AO$7)=0,"",(SUMIF(D$20:AI$20, "CLO2", D126:AI126)/AO$7)),""),"")</f>
        <v/>
      </c>
      <c r="AO126" s="115" t="str">
        <f aca="false">IF(AN126="","",IF(AN126&gt;=B$10,"Y","N"))</f>
        <v/>
      </c>
      <c r="AP126" s="115" t="str">
        <f aca="false">IF(AN126="","",IF(AN126&lt;50%,1,IF(AND(AN126&gt;=50%,AN126&lt;B$10),2,IF(AN126&gt;=B$10,3))))</f>
        <v/>
      </c>
      <c r="AQ126" s="185" t="str">
        <f aca="false">IF(B126&lt;&gt;"",IFERROR(IF((SUMIF(D$20:AI$20, "CLO3", D126:AI126)/AO$8)=0,"",(SUMIF(D$20:AI$20, "CLO3", D126:AI126)/AO$8)),""),"")</f>
        <v/>
      </c>
      <c r="AR126" s="115" t="str">
        <f aca="false">IF(AQ126="","",IF(AQ126&gt;=B$10,"Y","N"))</f>
        <v/>
      </c>
      <c r="AS126" s="115" t="str">
        <f aca="false">IF(AQ126="","",IF(AQ126&lt;50%,1,IF(AND(AQ126&gt;=50%,AQ126&lt;B$10),2,IF(AQ126&gt;=B$10,3))))</f>
        <v/>
      </c>
      <c r="AT126" s="185" t="str">
        <f aca="false">IF(B126&lt;&gt;"",IFERROR(IF((SUMIF(D$20:AI$20, "CLO4", D126:AI126)/AO$9)=0,"",(SUMIF(D$20:AI$20, "CLO4", D126:AI126)/AO$9)),""),"")</f>
        <v/>
      </c>
      <c r="AU126" s="115" t="str">
        <f aca="false">IF(AT126="","",IF(AT126&gt;=B$10,"Y","N"))</f>
        <v/>
      </c>
      <c r="AV126" s="115" t="str">
        <f aca="false">IF(AT126="","",IF(AT126&lt;50%,1,IF(AND(AT126&gt;=50%,AT126&lt;B$10),2,IF(AT126&gt;=B$10,3))))</f>
        <v/>
      </c>
      <c r="AW126" s="185" t="str">
        <f aca="false">IF(B126&lt;&gt;"",IFERROR(IF((SUMIF(D$20:AI$20, "CLO5", D126:AI126)/AO$10)=0,"",(SUMIF(D$20:AI$20, "CLO5", D126:AI126)/AO$10)),""),"")</f>
        <v/>
      </c>
      <c r="AX126" s="115" t="str">
        <f aca="false">IF(AW126="","",IF(AW126&gt;=B$10,"Y","N"))</f>
        <v/>
      </c>
      <c r="AY126" s="115" t="str">
        <f aca="false">IF(AW126="","",IF(AW126&lt;50%,1,IF(AND(AW126&gt;=50%,AW126&lt;B$10),2,IF(AW126&gt;=B$10,3))))</f>
        <v/>
      </c>
      <c r="AZ126" s="114" t="str">
        <f aca="false">IF(B126&lt;&gt;"",IFERROR(IF((SUMIF(D$20:AI$20, "CLO6", D126:AI126)/AO$11)=0,"",(SUMIF(D$20:AI$20, "CLO6", D126:AI126)/AO$11)),""),"")</f>
        <v/>
      </c>
      <c r="BA126" s="115" t="str">
        <f aca="false">IF(AZ126="","",IF(AZ126&gt;=B$10,"Y","N"))</f>
        <v/>
      </c>
      <c r="BB126" s="115" t="str">
        <f aca="false">IF(BA126="","",IF(BA126&lt;50%,1,IF(AND(BA126&gt;=50%,BA126&lt;B$10),2,IF(BA126&gt;=B$10,3))))</f>
        <v/>
      </c>
      <c r="BC126" s="114" t="str">
        <f aca="false">IF(B126&lt;&gt;"",IFERROR(IF((SUMIF(D$20:AI$20, "CLO7", D126:AI126)/AO$12)=0,"",(SUMIF(D$20:AI$20, "CLO7", D126:AI126)/AO$12)),""),"")</f>
        <v/>
      </c>
      <c r="BD126" s="115" t="str">
        <f aca="false">IF(BC126="","",IF(BC126&gt;=B$10,"Y","N"))</f>
        <v/>
      </c>
      <c r="BE126" s="115" t="str">
        <f aca="false">IF(BD126="","",IF(BD126&lt;50%,1,IF(AND(BD126&gt;=50%,BD126&lt;B$10),2,IF(BD126&gt;=B$10,3))))</f>
        <v/>
      </c>
      <c r="BF126" s="114" t="str">
        <f aca="false">IF(B126&lt;&gt;"",IFERROR(IF((SUMIF(D$20:AI$20, "CLO8", D126:AI126)/AO$13)=0,"",(SUMIF(D$20:AI$20, "CLO8", D126:AI126)/AO$13)),""),"")</f>
        <v/>
      </c>
      <c r="BG126" s="115" t="str">
        <f aca="false">IF(BF126="","",IF(BF126&gt;=B$10,"Y","N"))</f>
        <v/>
      </c>
      <c r="BH126" s="115" t="str">
        <f aca="false">IF(BG126="","",IF(BG126&lt;50%,1,IF(AND(BG126&gt;=50%,BG126&lt;B$10),2,IF(BG126&gt;=B$10,3))))</f>
        <v/>
      </c>
      <c r="BI126" s="114" t="str">
        <f aca="false">IF(B126&lt;&gt;"",IFERROR(IF((SUMIF(D$20:AI$20, "CLO9", D126:AI126)/AO$14)=0,"",(SUMIF(D$20:AI$20, "CLO9", D126:AI126)/AO$14)),""),"")</f>
        <v/>
      </c>
      <c r="BJ126" s="115" t="str">
        <f aca="false">IF(BI126="","",IF(BI126&gt;=B$10,"Y","N"))</f>
        <v/>
      </c>
      <c r="BK126" s="115" t="str">
        <f aca="false">IF(BJ126="","",IF(BJ126&lt;50%,1,IF(AND(BJ126&gt;=50%,BJ126&lt;B$10),2,IF(BJ126&gt;=B$10,3))))</f>
        <v/>
      </c>
      <c r="BL126" s="114" t="str">
        <f aca="false">IF(B126&lt;&gt;"",IFERROR(IF((SUMIF(D$20:AI$20,"CLO10",D126:AI126)/AO$15)=0,"",(SUMIF(D$20:AI$20,"CLO10",D126:AI126)/AO$15)),""),"")</f>
        <v/>
      </c>
      <c r="BM126" s="115" t="str">
        <f aca="false">IF(BL126="","",IF(BL126&gt;=B$10,"Y","N"))</f>
        <v/>
      </c>
      <c r="BN126" s="115" t="str">
        <f aca="false">IF(BM126="","",IF(BM126&lt;50%,1,IF(AND(BM126&gt;=50%,BM126&lt;B$10),2,IF(BM126&gt;=B$10,3))))</f>
        <v/>
      </c>
      <c r="BO126" s="8"/>
      <c r="BP126" s="8"/>
    </row>
    <row r="127" customFormat="false" ht="15.75" hidden="false" customHeight="true" outlineLevel="0" collapsed="false">
      <c r="A127" s="183" t="str">
        <f aca="false">IF(B$6="LECTURE",IF('Database (LECTURE-RES-PRAC)'!A122="","",'Database (LECTURE-RES-PRAC)'!A122),"")</f>
        <v/>
      </c>
      <c r="B127" s="184" t="str">
        <f aca="false">IF(B$6="LECTURE",IF('Database (LECTURE-RES-PRAC)'!B122="","",'Database (LECTURE-RES-PRAC)'!B122),"")</f>
        <v/>
      </c>
      <c r="C127" s="183" t="str">
        <f aca="false">IF(B127&lt;&gt;"",'Database (LECTURE-RES-PRAC)'!C122,"")</f>
        <v/>
      </c>
      <c r="D127" s="117"/>
      <c r="E127" s="52"/>
      <c r="F127" s="52"/>
      <c r="G127" s="52"/>
      <c r="H127" s="52"/>
      <c r="I127" s="52"/>
      <c r="J127" s="52"/>
      <c r="K127" s="52"/>
      <c r="L127" s="52"/>
      <c r="M127" s="52"/>
      <c r="N127" s="181" t="str">
        <f aca="false">IF(B127&lt;&gt;"",SUM(D127:M127),"")</f>
        <v/>
      </c>
      <c r="O127" s="52"/>
      <c r="P127" s="52"/>
      <c r="Q127" s="52"/>
      <c r="R127" s="52"/>
      <c r="S127" s="52"/>
      <c r="T127" s="52"/>
      <c r="U127" s="52"/>
      <c r="V127" s="52"/>
      <c r="W127" s="52"/>
      <c r="X127" s="52"/>
      <c r="Y127" s="181" t="str">
        <f aca="false">IF(B127&lt;&gt;"",SUM(O127:X127),"")</f>
        <v/>
      </c>
      <c r="Z127" s="52"/>
      <c r="AA127" s="52"/>
      <c r="AB127" s="52"/>
      <c r="AC127" s="52"/>
      <c r="AD127" s="52"/>
      <c r="AE127" s="52"/>
      <c r="AF127" s="52"/>
      <c r="AG127" s="52"/>
      <c r="AH127" s="52"/>
      <c r="AI127" s="52"/>
      <c r="AJ127" s="182" t="str">
        <f aca="false">IF(B127&lt;&gt;"",SUM(Z127:AI127),"")</f>
        <v/>
      </c>
      <c r="AK127" s="185" t="str">
        <f aca="false">IF(B127&lt;&gt;"",IFERROR(IF((SUMIF(D$20:AI$20, "CLO1", D127:AI127)/AO$6)=0,"",(SUMIF(D$20:AI$20, "CLO1", D127:AI127)/AO$6)),""),"")</f>
        <v/>
      </c>
      <c r="AL127" s="115" t="str">
        <f aca="false">IF(AK127="","",IF(AK127&gt;=B$10,"Y","N"))</f>
        <v/>
      </c>
      <c r="AM127" s="115" t="str">
        <f aca="false">IF(AK127="","",IF(AK127&lt;50%,1,IF(AND(AK127&gt;=50%,AK127&lt;B$10),2,IF(AK127&gt;=B$10,3))))</f>
        <v/>
      </c>
      <c r="AN127" s="185" t="str">
        <f aca="false">IF(B127&lt;&gt;"",IFERROR(IF((SUMIF(D$20:AI$20, "CLO2", D127:AI127)/AO$7)=0,"",(SUMIF(D$20:AI$20, "CLO2", D127:AI127)/AO$7)),""),"")</f>
        <v/>
      </c>
      <c r="AO127" s="115" t="str">
        <f aca="false">IF(AN127="","",IF(AN127&gt;=B$10,"Y","N"))</f>
        <v/>
      </c>
      <c r="AP127" s="115" t="str">
        <f aca="false">IF(AN127="","",IF(AN127&lt;50%,1,IF(AND(AN127&gt;=50%,AN127&lt;B$10),2,IF(AN127&gt;=B$10,3))))</f>
        <v/>
      </c>
      <c r="AQ127" s="185" t="str">
        <f aca="false">IF(B127&lt;&gt;"",IFERROR(IF((SUMIF(D$20:AI$20, "CLO3", D127:AI127)/AO$8)=0,"",(SUMIF(D$20:AI$20, "CLO3", D127:AI127)/AO$8)),""),"")</f>
        <v/>
      </c>
      <c r="AR127" s="115" t="str">
        <f aca="false">IF(AQ127="","",IF(AQ127&gt;=B$10,"Y","N"))</f>
        <v/>
      </c>
      <c r="AS127" s="115" t="str">
        <f aca="false">IF(AQ127="","",IF(AQ127&lt;50%,1,IF(AND(AQ127&gt;=50%,AQ127&lt;B$10),2,IF(AQ127&gt;=B$10,3))))</f>
        <v/>
      </c>
      <c r="AT127" s="185" t="str">
        <f aca="false">IF(B127&lt;&gt;"",IFERROR(IF((SUMIF(D$20:AI$20, "CLO4", D127:AI127)/AO$9)=0,"",(SUMIF(D$20:AI$20, "CLO4", D127:AI127)/AO$9)),""),"")</f>
        <v/>
      </c>
      <c r="AU127" s="115" t="str">
        <f aca="false">IF(AT127="","",IF(AT127&gt;=B$10,"Y","N"))</f>
        <v/>
      </c>
      <c r="AV127" s="115" t="str">
        <f aca="false">IF(AT127="","",IF(AT127&lt;50%,1,IF(AND(AT127&gt;=50%,AT127&lt;B$10),2,IF(AT127&gt;=B$10,3))))</f>
        <v/>
      </c>
      <c r="AW127" s="185" t="str">
        <f aca="false">IF(B127&lt;&gt;"",IFERROR(IF((SUMIF(D$20:AI$20, "CLO5", D127:AI127)/AO$10)=0,"",(SUMIF(D$20:AI$20, "CLO5", D127:AI127)/AO$10)),""),"")</f>
        <v/>
      </c>
      <c r="AX127" s="115" t="str">
        <f aca="false">IF(AW127="","",IF(AW127&gt;=B$10,"Y","N"))</f>
        <v/>
      </c>
      <c r="AY127" s="115" t="str">
        <f aca="false">IF(AW127="","",IF(AW127&lt;50%,1,IF(AND(AW127&gt;=50%,AW127&lt;B$10),2,IF(AW127&gt;=B$10,3))))</f>
        <v/>
      </c>
      <c r="AZ127" s="114" t="str">
        <f aca="false">IF(B127&lt;&gt;"",IFERROR(IF((SUMIF(D$20:AI$20, "CLO6", D127:AI127)/AO$11)=0,"",(SUMIF(D$20:AI$20, "CLO6", D127:AI127)/AO$11)),""),"")</f>
        <v/>
      </c>
      <c r="BA127" s="115" t="str">
        <f aca="false">IF(AZ127="","",IF(AZ127&gt;=B$10,"Y","N"))</f>
        <v/>
      </c>
      <c r="BB127" s="115" t="str">
        <f aca="false">IF(BA127="","",IF(BA127&lt;50%,1,IF(AND(BA127&gt;=50%,BA127&lt;B$10),2,IF(BA127&gt;=B$10,3))))</f>
        <v/>
      </c>
      <c r="BC127" s="114" t="str">
        <f aca="false">IF(B127&lt;&gt;"",IFERROR(IF((SUMIF(D$20:AI$20, "CLO7", D127:AI127)/AO$12)=0,"",(SUMIF(D$20:AI$20, "CLO7", D127:AI127)/AO$12)),""),"")</f>
        <v/>
      </c>
      <c r="BD127" s="115" t="str">
        <f aca="false">IF(BC127="","",IF(BC127&gt;=B$10,"Y","N"))</f>
        <v/>
      </c>
      <c r="BE127" s="115" t="str">
        <f aca="false">IF(BD127="","",IF(BD127&lt;50%,1,IF(AND(BD127&gt;=50%,BD127&lt;B$10),2,IF(BD127&gt;=B$10,3))))</f>
        <v/>
      </c>
      <c r="BF127" s="114" t="str">
        <f aca="false">IF(B127&lt;&gt;"",IFERROR(IF((SUMIF(D$20:AI$20, "CLO8", D127:AI127)/AO$13)=0,"",(SUMIF(D$20:AI$20, "CLO8", D127:AI127)/AO$13)),""),"")</f>
        <v/>
      </c>
      <c r="BG127" s="115" t="str">
        <f aca="false">IF(BF127="","",IF(BF127&gt;=B$10,"Y","N"))</f>
        <v/>
      </c>
      <c r="BH127" s="115" t="str">
        <f aca="false">IF(BG127="","",IF(BG127&lt;50%,1,IF(AND(BG127&gt;=50%,BG127&lt;B$10),2,IF(BG127&gt;=B$10,3))))</f>
        <v/>
      </c>
      <c r="BI127" s="114" t="str">
        <f aca="false">IF(B127&lt;&gt;"",IFERROR(IF((SUMIF(D$20:AI$20, "CLO9", D127:AI127)/AO$14)=0,"",(SUMIF(D$20:AI$20, "CLO9", D127:AI127)/AO$14)),""),"")</f>
        <v/>
      </c>
      <c r="BJ127" s="115" t="str">
        <f aca="false">IF(BI127="","",IF(BI127&gt;=B$10,"Y","N"))</f>
        <v/>
      </c>
      <c r="BK127" s="115" t="str">
        <f aca="false">IF(BJ127="","",IF(BJ127&lt;50%,1,IF(AND(BJ127&gt;=50%,BJ127&lt;B$10),2,IF(BJ127&gt;=B$10,3))))</f>
        <v/>
      </c>
      <c r="BL127" s="114" t="str">
        <f aca="false">IF(B127&lt;&gt;"",IFERROR(IF((SUMIF(D$20:AI$20,"CLO10",D127:AI127)/AO$15)=0,"",(SUMIF(D$20:AI$20,"CLO10",D127:AI127)/AO$15)),""),"")</f>
        <v/>
      </c>
      <c r="BM127" s="115" t="str">
        <f aca="false">IF(BL127="","",IF(BL127&gt;=B$10,"Y","N"))</f>
        <v/>
      </c>
      <c r="BN127" s="115" t="str">
        <f aca="false">IF(BM127="","",IF(BM127&lt;50%,1,IF(AND(BM127&gt;=50%,BM127&lt;B$10),2,IF(BM127&gt;=B$10,3))))</f>
        <v/>
      </c>
      <c r="BO127" s="8"/>
      <c r="BP127" s="8"/>
    </row>
    <row r="128" customFormat="false" ht="15.75" hidden="false" customHeight="true" outlineLevel="0" collapsed="false">
      <c r="A128" s="183" t="str">
        <f aca="false">IF(B$6="LECTURE",IF('Database (LECTURE-RES-PRAC)'!A123="","",'Database (LECTURE-RES-PRAC)'!A123),"")</f>
        <v/>
      </c>
      <c r="B128" s="184" t="str">
        <f aca="false">IF(B$6="LECTURE",IF('Database (LECTURE-RES-PRAC)'!B123="","",'Database (LECTURE-RES-PRAC)'!B123),"")</f>
        <v/>
      </c>
      <c r="C128" s="183" t="str">
        <f aca="false">IF(B128&lt;&gt;"",'Database (LECTURE-RES-PRAC)'!C123,"")</f>
        <v/>
      </c>
      <c r="D128" s="117"/>
      <c r="E128" s="52"/>
      <c r="F128" s="52"/>
      <c r="G128" s="52"/>
      <c r="H128" s="52"/>
      <c r="I128" s="52"/>
      <c r="J128" s="52"/>
      <c r="K128" s="52"/>
      <c r="L128" s="52"/>
      <c r="M128" s="52"/>
      <c r="N128" s="181" t="str">
        <f aca="false">IF(B128&lt;&gt;"",SUM(D128:M128),"")</f>
        <v/>
      </c>
      <c r="O128" s="52"/>
      <c r="P128" s="52"/>
      <c r="Q128" s="52"/>
      <c r="R128" s="52"/>
      <c r="S128" s="52"/>
      <c r="T128" s="52"/>
      <c r="U128" s="52"/>
      <c r="V128" s="52"/>
      <c r="W128" s="52"/>
      <c r="X128" s="52"/>
      <c r="Y128" s="181" t="str">
        <f aca="false">IF(B128&lt;&gt;"",SUM(O128:X128),"")</f>
        <v/>
      </c>
      <c r="Z128" s="52"/>
      <c r="AA128" s="52"/>
      <c r="AB128" s="52"/>
      <c r="AC128" s="52"/>
      <c r="AD128" s="52"/>
      <c r="AE128" s="52"/>
      <c r="AF128" s="52"/>
      <c r="AG128" s="52"/>
      <c r="AH128" s="52"/>
      <c r="AI128" s="52"/>
      <c r="AJ128" s="182" t="str">
        <f aca="false">IF(B128&lt;&gt;"",SUM(Z128:AI128),"")</f>
        <v/>
      </c>
      <c r="AK128" s="185" t="str">
        <f aca="false">IF(B128&lt;&gt;"",IFERROR(IF((SUMIF(D$20:AI$20, "CLO1", D128:AI128)/AO$6)=0,"",(SUMIF(D$20:AI$20, "CLO1", D128:AI128)/AO$6)),""),"")</f>
        <v/>
      </c>
      <c r="AL128" s="115" t="str">
        <f aca="false">IF(AK128="","",IF(AK128&gt;=B$10,"Y","N"))</f>
        <v/>
      </c>
      <c r="AM128" s="115" t="str">
        <f aca="false">IF(AK128="","",IF(AK128&lt;50%,1,IF(AND(AK128&gt;=50%,AK128&lt;B$10),2,IF(AK128&gt;=B$10,3))))</f>
        <v/>
      </c>
      <c r="AN128" s="185" t="str">
        <f aca="false">IF(B128&lt;&gt;"",IFERROR(IF((SUMIF(D$20:AI$20, "CLO2", D128:AI128)/AO$7)=0,"",(SUMIF(D$20:AI$20, "CLO2", D128:AI128)/AO$7)),""),"")</f>
        <v/>
      </c>
      <c r="AO128" s="115" t="str">
        <f aca="false">IF(AN128="","",IF(AN128&gt;=B$10,"Y","N"))</f>
        <v/>
      </c>
      <c r="AP128" s="115" t="str">
        <f aca="false">IF(AN128="","",IF(AN128&lt;50%,1,IF(AND(AN128&gt;=50%,AN128&lt;B$10),2,IF(AN128&gt;=B$10,3))))</f>
        <v/>
      </c>
      <c r="AQ128" s="185" t="str">
        <f aca="false">IF(B128&lt;&gt;"",IFERROR(IF((SUMIF(D$20:AI$20, "CLO3", D128:AI128)/AO$8)=0,"",(SUMIF(D$20:AI$20, "CLO3", D128:AI128)/AO$8)),""),"")</f>
        <v/>
      </c>
      <c r="AR128" s="115" t="str">
        <f aca="false">IF(AQ128="","",IF(AQ128&gt;=B$10,"Y","N"))</f>
        <v/>
      </c>
      <c r="AS128" s="115" t="str">
        <f aca="false">IF(AQ128="","",IF(AQ128&lt;50%,1,IF(AND(AQ128&gt;=50%,AQ128&lt;B$10),2,IF(AQ128&gt;=B$10,3))))</f>
        <v/>
      </c>
      <c r="AT128" s="185" t="str">
        <f aca="false">IF(B128&lt;&gt;"",IFERROR(IF((SUMIF(D$20:AI$20, "CLO4", D128:AI128)/AO$9)=0,"",(SUMIF(D$20:AI$20, "CLO4", D128:AI128)/AO$9)),""),"")</f>
        <v/>
      </c>
      <c r="AU128" s="115" t="str">
        <f aca="false">IF(AT128="","",IF(AT128&gt;=B$10,"Y","N"))</f>
        <v/>
      </c>
      <c r="AV128" s="115" t="str">
        <f aca="false">IF(AT128="","",IF(AT128&lt;50%,1,IF(AND(AT128&gt;=50%,AT128&lt;B$10),2,IF(AT128&gt;=B$10,3))))</f>
        <v/>
      </c>
      <c r="AW128" s="185" t="str">
        <f aca="false">IF(B128&lt;&gt;"",IFERROR(IF((SUMIF(D$20:AI$20, "CLO5", D128:AI128)/AO$10)=0,"",(SUMIF(D$20:AI$20, "CLO5", D128:AI128)/AO$10)),""),"")</f>
        <v/>
      </c>
      <c r="AX128" s="115" t="str">
        <f aca="false">IF(AW128="","",IF(AW128&gt;=B$10,"Y","N"))</f>
        <v/>
      </c>
      <c r="AY128" s="115" t="str">
        <f aca="false">IF(AW128="","",IF(AW128&lt;50%,1,IF(AND(AW128&gt;=50%,AW128&lt;B$10),2,IF(AW128&gt;=B$10,3))))</f>
        <v/>
      </c>
      <c r="AZ128" s="114" t="str">
        <f aca="false">IF(B128&lt;&gt;"",IFERROR(IF((SUMIF(D$20:AI$20, "CLO6", D128:AI128)/AO$11)=0,"",(SUMIF(D$20:AI$20, "CLO6", D128:AI128)/AO$11)),""),"")</f>
        <v/>
      </c>
      <c r="BA128" s="115" t="str">
        <f aca="false">IF(AZ128="","",IF(AZ128&gt;=B$10,"Y","N"))</f>
        <v/>
      </c>
      <c r="BB128" s="115" t="str">
        <f aca="false">IF(BA128="","",IF(BA128&lt;50%,1,IF(AND(BA128&gt;=50%,BA128&lt;B$10),2,IF(BA128&gt;=B$10,3))))</f>
        <v/>
      </c>
      <c r="BC128" s="114" t="str">
        <f aca="false">IF(B128&lt;&gt;"",IFERROR(IF((SUMIF(D$20:AI$20, "CLO7", D128:AI128)/AO$12)=0,"",(SUMIF(D$20:AI$20, "CLO7", D128:AI128)/AO$12)),""),"")</f>
        <v/>
      </c>
      <c r="BD128" s="115" t="str">
        <f aca="false">IF(BC128="","",IF(BC128&gt;=B$10,"Y","N"))</f>
        <v/>
      </c>
      <c r="BE128" s="115" t="str">
        <f aca="false">IF(BD128="","",IF(BD128&lt;50%,1,IF(AND(BD128&gt;=50%,BD128&lt;B$10),2,IF(BD128&gt;=B$10,3))))</f>
        <v/>
      </c>
      <c r="BF128" s="114" t="str">
        <f aca="false">IF(B128&lt;&gt;"",IFERROR(IF((SUMIF(D$20:AI$20, "CLO8", D128:AI128)/AO$13)=0,"",(SUMIF(D$20:AI$20, "CLO8", D128:AI128)/AO$13)),""),"")</f>
        <v/>
      </c>
      <c r="BG128" s="115" t="str">
        <f aca="false">IF(BF128="","",IF(BF128&gt;=B$10,"Y","N"))</f>
        <v/>
      </c>
      <c r="BH128" s="115" t="str">
        <f aca="false">IF(BG128="","",IF(BG128&lt;50%,1,IF(AND(BG128&gt;=50%,BG128&lt;B$10),2,IF(BG128&gt;=B$10,3))))</f>
        <v/>
      </c>
      <c r="BI128" s="114" t="str">
        <f aca="false">IF(B128&lt;&gt;"",IFERROR(IF((SUMIF(D$20:AI$20, "CLO9", D128:AI128)/AO$14)=0,"",(SUMIF(D$20:AI$20, "CLO9", D128:AI128)/AO$14)),""),"")</f>
        <v/>
      </c>
      <c r="BJ128" s="115" t="str">
        <f aca="false">IF(BI128="","",IF(BI128&gt;=B$10,"Y","N"))</f>
        <v/>
      </c>
      <c r="BK128" s="115" t="str">
        <f aca="false">IF(BJ128="","",IF(BJ128&lt;50%,1,IF(AND(BJ128&gt;=50%,BJ128&lt;B$10),2,IF(BJ128&gt;=B$10,3))))</f>
        <v/>
      </c>
      <c r="BL128" s="114" t="str">
        <f aca="false">IF(B128&lt;&gt;"",IFERROR(IF((SUMIF(D$20:AI$20,"CLO10",D128:AI128)/AO$15)=0,"",(SUMIF(D$20:AI$20,"CLO10",D128:AI128)/AO$15)),""),"")</f>
        <v/>
      </c>
      <c r="BM128" s="115" t="str">
        <f aca="false">IF(BL128="","",IF(BL128&gt;=B$10,"Y","N"))</f>
        <v/>
      </c>
      <c r="BN128" s="115" t="str">
        <f aca="false">IF(BM128="","",IF(BM128&lt;50%,1,IF(AND(BM128&gt;=50%,BM128&lt;B$10),2,IF(BM128&gt;=B$10,3))))</f>
        <v/>
      </c>
      <c r="BO128" s="8"/>
      <c r="BP128" s="8"/>
    </row>
    <row r="129" customFormat="false" ht="15.75" hidden="false" customHeight="true" outlineLevel="0" collapsed="false">
      <c r="A129" s="183" t="str">
        <f aca="false">IF(B$6="LECTURE",IF('Database (LECTURE-RES-PRAC)'!A124="","",'Database (LECTURE-RES-PRAC)'!A124),"")</f>
        <v/>
      </c>
      <c r="B129" s="184" t="str">
        <f aca="false">IF(B$6="LECTURE",IF('Database (LECTURE-RES-PRAC)'!B124="","",'Database (LECTURE-RES-PRAC)'!B124),"")</f>
        <v/>
      </c>
      <c r="C129" s="183" t="str">
        <f aca="false">IF(B129&lt;&gt;"",'Database (LECTURE-RES-PRAC)'!C124,"")</f>
        <v/>
      </c>
      <c r="D129" s="117"/>
      <c r="E129" s="52"/>
      <c r="F129" s="52"/>
      <c r="G129" s="52"/>
      <c r="H129" s="52"/>
      <c r="I129" s="52"/>
      <c r="J129" s="52"/>
      <c r="K129" s="52"/>
      <c r="L129" s="52"/>
      <c r="M129" s="52"/>
      <c r="N129" s="181" t="str">
        <f aca="false">IF(B129&lt;&gt;"",SUM(D129:M129),"")</f>
        <v/>
      </c>
      <c r="O129" s="52"/>
      <c r="P129" s="52"/>
      <c r="Q129" s="52"/>
      <c r="R129" s="52"/>
      <c r="S129" s="52"/>
      <c r="T129" s="52"/>
      <c r="U129" s="52"/>
      <c r="V129" s="52"/>
      <c r="W129" s="52"/>
      <c r="X129" s="52"/>
      <c r="Y129" s="181" t="str">
        <f aca="false">IF(B129&lt;&gt;"",SUM(O129:X129),"")</f>
        <v/>
      </c>
      <c r="Z129" s="52"/>
      <c r="AA129" s="52"/>
      <c r="AB129" s="52"/>
      <c r="AC129" s="52"/>
      <c r="AD129" s="52"/>
      <c r="AE129" s="52"/>
      <c r="AF129" s="52"/>
      <c r="AG129" s="52"/>
      <c r="AH129" s="52"/>
      <c r="AI129" s="52"/>
      <c r="AJ129" s="182" t="str">
        <f aca="false">IF(B129&lt;&gt;"",SUM(Z129:AI129),"")</f>
        <v/>
      </c>
      <c r="AK129" s="185" t="str">
        <f aca="false">IF(B129&lt;&gt;"",IFERROR(IF((SUMIF(D$20:AI$20, "CLO1", D129:AI129)/AO$6)=0,"",(SUMIF(D$20:AI$20, "CLO1", D129:AI129)/AO$6)),""),"")</f>
        <v/>
      </c>
      <c r="AL129" s="115" t="str">
        <f aca="false">IF(AK129="","",IF(AK129&gt;=B$10,"Y","N"))</f>
        <v/>
      </c>
      <c r="AM129" s="115" t="str">
        <f aca="false">IF(AK129="","",IF(AK129&lt;50%,1,IF(AND(AK129&gt;=50%,AK129&lt;B$10),2,IF(AK129&gt;=B$10,3))))</f>
        <v/>
      </c>
      <c r="AN129" s="185" t="str">
        <f aca="false">IF(B129&lt;&gt;"",IFERROR(IF((SUMIF(D$20:AI$20, "CLO2", D129:AI129)/AO$7)=0,"",(SUMIF(D$20:AI$20, "CLO2", D129:AI129)/AO$7)),""),"")</f>
        <v/>
      </c>
      <c r="AO129" s="115" t="str">
        <f aca="false">IF(AN129="","",IF(AN129&gt;=B$10,"Y","N"))</f>
        <v/>
      </c>
      <c r="AP129" s="115" t="str">
        <f aca="false">IF(AN129="","",IF(AN129&lt;50%,1,IF(AND(AN129&gt;=50%,AN129&lt;B$10),2,IF(AN129&gt;=B$10,3))))</f>
        <v/>
      </c>
      <c r="AQ129" s="185" t="str">
        <f aca="false">IF(B129&lt;&gt;"",IFERROR(IF((SUMIF(D$20:AI$20, "CLO3", D129:AI129)/AO$8)=0,"",(SUMIF(D$20:AI$20, "CLO3", D129:AI129)/AO$8)),""),"")</f>
        <v/>
      </c>
      <c r="AR129" s="115" t="str">
        <f aca="false">IF(AQ129="","",IF(AQ129&gt;=B$10,"Y","N"))</f>
        <v/>
      </c>
      <c r="AS129" s="115" t="str">
        <f aca="false">IF(AQ129="","",IF(AQ129&lt;50%,1,IF(AND(AQ129&gt;=50%,AQ129&lt;B$10),2,IF(AQ129&gt;=B$10,3))))</f>
        <v/>
      </c>
      <c r="AT129" s="185" t="str">
        <f aca="false">IF(B129&lt;&gt;"",IFERROR(IF((SUMIF(D$20:AI$20, "CLO4", D129:AI129)/AO$9)=0,"",(SUMIF(D$20:AI$20, "CLO4", D129:AI129)/AO$9)),""),"")</f>
        <v/>
      </c>
      <c r="AU129" s="115" t="str">
        <f aca="false">IF(AT129="","",IF(AT129&gt;=B$10,"Y","N"))</f>
        <v/>
      </c>
      <c r="AV129" s="115" t="str">
        <f aca="false">IF(AT129="","",IF(AT129&lt;50%,1,IF(AND(AT129&gt;=50%,AT129&lt;B$10),2,IF(AT129&gt;=B$10,3))))</f>
        <v/>
      </c>
      <c r="AW129" s="185" t="str">
        <f aca="false">IF(B129&lt;&gt;"",IFERROR(IF((SUMIF(D$20:AI$20, "CLO5", D129:AI129)/AO$10)=0,"",(SUMIF(D$20:AI$20, "CLO5", D129:AI129)/AO$10)),""),"")</f>
        <v/>
      </c>
      <c r="AX129" s="115" t="str">
        <f aca="false">IF(AW129="","",IF(AW129&gt;=B$10,"Y","N"))</f>
        <v/>
      </c>
      <c r="AY129" s="115" t="str">
        <f aca="false">IF(AW129="","",IF(AW129&lt;50%,1,IF(AND(AW129&gt;=50%,AW129&lt;B$10),2,IF(AW129&gt;=B$10,3))))</f>
        <v/>
      </c>
      <c r="AZ129" s="114" t="str">
        <f aca="false">IF(B129&lt;&gt;"",IFERROR(IF((SUMIF(D$20:AI$20, "CLO6", D129:AI129)/AO$11)=0,"",(SUMIF(D$20:AI$20, "CLO6", D129:AI129)/AO$11)),""),"")</f>
        <v/>
      </c>
      <c r="BA129" s="115" t="str">
        <f aca="false">IF(AZ129="","",IF(AZ129&gt;=B$10,"Y","N"))</f>
        <v/>
      </c>
      <c r="BB129" s="115" t="str">
        <f aca="false">IF(BA129="","",IF(BA129&lt;50%,1,IF(AND(BA129&gt;=50%,BA129&lt;B$10),2,IF(BA129&gt;=B$10,3))))</f>
        <v/>
      </c>
      <c r="BC129" s="114" t="str">
        <f aca="false">IF(B129&lt;&gt;"",IFERROR(IF((SUMIF(D$20:AI$20, "CLO7", D129:AI129)/AO$12)=0,"",(SUMIF(D$20:AI$20, "CLO7", D129:AI129)/AO$12)),""),"")</f>
        <v/>
      </c>
      <c r="BD129" s="115" t="str">
        <f aca="false">IF(BC129="","",IF(BC129&gt;=B$10,"Y","N"))</f>
        <v/>
      </c>
      <c r="BE129" s="115" t="str">
        <f aca="false">IF(BD129="","",IF(BD129&lt;50%,1,IF(AND(BD129&gt;=50%,BD129&lt;B$10),2,IF(BD129&gt;=B$10,3))))</f>
        <v/>
      </c>
      <c r="BF129" s="114" t="str">
        <f aca="false">IF(B129&lt;&gt;"",IFERROR(IF((SUMIF(D$20:AI$20, "CLO8", D129:AI129)/AO$13)=0,"",(SUMIF(D$20:AI$20, "CLO8", D129:AI129)/AO$13)),""),"")</f>
        <v/>
      </c>
      <c r="BG129" s="115" t="str">
        <f aca="false">IF(BF129="","",IF(BF129&gt;=B$10,"Y","N"))</f>
        <v/>
      </c>
      <c r="BH129" s="115" t="str">
        <f aca="false">IF(BG129="","",IF(BG129&lt;50%,1,IF(AND(BG129&gt;=50%,BG129&lt;B$10),2,IF(BG129&gt;=B$10,3))))</f>
        <v/>
      </c>
      <c r="BI129" s="114" t="str">
        <f aca="false">IF(B129&lt;&gt;"",IFERROR(IF((SUMIF(D$20:AI$20, "CLO9", D129:AI129)/AO$14)=0,"",(SUMIF(D$20:AI$20, "CLO9", D129:AI129)/AO$14)),""),"")</f>
        <v/>
      </c>
      <c r="BJ129" s="115" t="str">
        <f aca="false">IF(BI129="","",IF(BI129&gt;=B$10,"Y","N"))</f>
        <v/>
      </c>
      <c r="BK129" s="115" t="str">
        <f aca="false">IF(BJ129="","",IF(BJ129&lt;50%,1,IF(AND(BJ129&gt;=50%,BJ129&lt;B$10),2,IF(BJ129&gt;=B$10,3))))</f>
        <v/>
      </c>
      <c r="BL129" s="114" t="str">
        <f aca="false">IF(B129&lt;&gt;"",IFERROR(IF((SUMIF(D$20:AI$20,"CLO10",D129:AI129)/AO$15)=0,"",(SUMIF(D$20:AI$20,"CLO10",D129:AI129)/AO$15)),""),"")</f>
        <v/>
      </c>
      <c r="BM129" s="115" t="str">
        <f aca="false">IF(BL129="","",IF(BL129&gt;=B$10,"Y","N"))</f>
        <v/>
      </c>
      <c r="BN129" s="115" t="str">
        <f aca="false">IF(BM129="","",IF(BM129&lt;50%,1,IF(AND(BM129&gt;=50%,BM129&lt;B$10),2,IF(BM129&gt;=B$10,3))))</f>
        <v/>
      </c>
      <c r="BO129" s="8"/>
      <c r="BP129" s="8"/>
    </row>
    <row r="130" customFormat="false" ht="15.75" hidden="false" customHeight="true" outlineLevel="0" collapsed="false">
      <c r="A130" s="183" t="str">
        <f aca="false">IF(B$6="LECTURE",IF('Database (LECTURE-RES-PRAC)'!A125="","",'Database (LECTURE-RES-PRAC)'!A125),"")</f>
        <v/>
      </c>
      <c r="B130" s="184" t="str">
        <f aca="false">IF(B$6="LECTURE",IF('Database (LECTURE-RES-PRAC)'!B125="","",'Database (LECTURE-RES-PRAC)'!B125),"")</f>
        <v/>
      </c>
      <c r="C130" s="183" t="str">
        <f aca="false">IF(B130&lt;&gt;"",'Database (LECTURE-RES-PRAC)'!C125,"")</f>
        <v/>
      </c>
      <c r="D130" s="117"/>
      <c r="E130" s="52"/>
      <c r="F130" s="52"/>
      <c r="G130" s="52"/>
      <c r="H130" s="52"/>
      <c r="I130" s="52"/>
      <c r="J130" s="52"/>
      <c r="K130" s="52"/>
      <c r="L130" s="52"/>
      <c r="M130" s="52"/>
      <c r="N130" s="181" t="str">
        <f aca="false">IF(B130&lt;&gt;"",SUM(D130:M130),"")</f>
        <v/>
      </c>
      <c r="O130" s="52"/>
      <c r="P130" s="52"/>
      <c r="Q130" s="52"/>
      <c r="R130" s="52"/>
      <c r="S130" s="52"/>
      <c r="T130" s="52"/>
      <c r="U130" s="52"/>
      <c r="V130" s="52"/>
      <c r="W130" s="52"/>
      <c r="X130" s="52"/>
      <c r="Y130" s="181" t="str">
        <f aca="false">IF(B130&lt;&gt;"",SUM(O130:X130),"")</f>
        <v/>
      </c>
      <c r="Z130" s="52"/>
      <c r="AA130" s="52"/>
      <c r="AB130" s="52"/>
      <c r="AC130" s="52"/>
      <c r="AD130" s="52"/>
      <c r="AE130" s="52"/>
      <c r="AF130" s="52"/>
      <c r="AG130" s="52"/>
      <c r="AH130" s="52"/>
      <c r="AI130" s="52"/>
      <c r="AJ130" s="182" t="str">
        <f aca="false">IF(B130&lt;&gt;"",SUM(Z130:AI130),"")</f>
        <v/>
      </c>
      <c r="AK130" s="185" t="str">
        <f aca="false">IF(B130&lt;&gt;"",IFERROR(IF((SUMIF(D$20:AI$20, "CLO1", D130:AI130)/AO$6)=0,"",(SUMIF(D$20:AI$20, "CLO1", D130:AI130)/AO$6)),""),"")</f>
        <v/>
      </c>
      <c r="AL130" s="115" t="str">
        <f aca="false">IF(AK130="","",IF(AK130&gt;=B$10,"Y","N"))</f>
        <v/>
      </c>
      <c r="AM130" s="115" t="str">
        <f aca="false">IF(AK130="","",IF(AK130&lt;50%,1,IF(AND(AK130&gt;=50%,AK130&lt;B$10),2,IF(AK130&gt;=B$10,3))))</f>
        <v/>
      </c>
      <c r="AN130" s="185" t="str">
        <f aca="false">IF(B130&lt;&gt;"",IFERROR(IF((SUMIF(D$20:AI$20, "CLO2", D130:AI130)/AO$7)=0,"",(SUMIF(D$20:AI$20, "CLO2", D130:AI130)/AO$7)),""),"")</f>
        <v/>
      </c>
      <c r="AO130" s="115" t="str">
        <f aca="false">IF(AN130="","",IF(AN130&gt;=B$10,"Y","N"))</f>
        <v/>
      </c>
      <c r="AP130" s="115" t="str">
        <f aca="false">IF(AN130="","",IF(AN130&lt;50%,1,IF(AND(AN130&gt;=50%,AN130&lt;B$10),2,IF(AN130&gt;=B$10,3))))</f>
        <v/>
      </c>
      <c r="AQ130" s="185" t="str">
        <f aca="false">IF(B130&lt;&gt;"",IFERROR(IF((SUMIF(D$20:AI$20, "CLO3", D130:AI130)/AO$8)=0,"",(SUMIF(D$20:AI$20, "CLO3", D130:AI130)/AO$8)),""),"")</f>
        <v/>
      </c>
      <c r="AR130" s="115" t="str">
        <f aca="false">IF(AQ130="","",IF(AQ130&gt;=B$10,"Y","N"))</f>
        <v/>
      </c>
      <c r="AS130" s="115" t="str">
        <f aca="false">IF(AQ130="","",IF(AQ130&lt;50%,1,IF(AND(AQ130&gt;=50%,AQ130&lt;B$10),2,IF(AQ130&gt;=B$10,3))))</f>
        <v/>
      </c>
      <c r="AT130" s="185" t="str">
        <f aca="false">IF(B130&lt;&gt;"",IFERROR(IF((SUMIF(D$20:AI$20, "CLO4", D130:AI130)/AO$9)=0,"",(SUMIF(D$20:AI$20, "CLO4", D130:AI130)/AO$9)),""),"")</f>
        <v/>
      </c>
      <c r="AU130" s="115" t="str">
        <f aca="false">IF(AT130="","",IF(AT130&gt;=B$10,"Y","N"))</f>
        <v/>
      </c>
      <c r="AV130" s="115" t="str">
        <f aca="false">IF(AT130="","",IF(AT130&lt;50%,1,IF(AND(AT130&gt;=50%,AT130&lt;B$10),2,IF(AT130&gt;=B$10,3))))</f>
        <v/>
      </c>
      <c r="AW130" s="185" t="str">
        <f aca="false">IF(B130&lt;&gt;"",IFERROR(IF((SUMIF(D$20:AI$20, "CLO5", D130:AI130)/AO$10)=0,"",(SUMIF(D$20:AI$20, "CLO5", D130:AI130)/AO$10)),""),"")</f>
        <v/>
      </c>
      <c r="AX130" s="115" t="str">
        <f aca="false">IF(AW130="","",IF(AW130&gt;=B$10,"Y","N"))</f>
        <v/>
      </c>
      <c r="AY130" s="115" t="str">
        <f aca="false">IF(AW130="","",IF(AW130&lt;50%,1,IF(AND(AW130&gt;=50%,AW130&lt;B$10),2,IF(AW130&gt;=B$10,3))))</f>
        <v/>
      </c>
      <c r="AZ130" s="114" t="str">
        <f aca="false">IF(B130&lt;&gt;"",IFERROR(IF((SUMIF(D$20:AI$20, "CLO6", D130:AI130)/AO$11)=0,"",(SUMIF(D$20:AI$20, "CLO6", D130:AI130)/AO$11)),""),"")</f>
        <v/>
      </c>
      <c r="BA130" s="115" t="str">
        <f aca="false">IF(AZ130="","",IF(AZ130&gt;=B$10,"Y","N"))</f>
        <v/>
      </c>
      <c r="BB130" s="115" t="str">
        <f aca="false">IF(BA130="","",IF(BA130&lt;50%,1,IF(AND(BA130&gt;=50%,BA130&lt;B$10),2,IF(BA130&gt;=B$10,3))))</f>
        <v/>
      </c>
      <c r="BC130" s="114" t="str">
        <f aca="false">IF(B130&lt;&gt;"",IFERROR(IF((SUMIF(D$20:AI$20, "CLO7", D130:AI130)/AO$12)=0,"",(SUMIF(D$20:AI$20, "CLO7", D130:AI130)/AO$12)),""),"")</f>
        <v/>
      </c>
      <c r="BD130" s="115" t="str">
        <f aca="false">IF(BC130="","",IF(BC130&gt;=B$10,"Y","N"))</f>
        <v/>
      </c>
      <c r="BE130" s="115" t="str">
        <f aca="false">IF(BD130="","",IF(BD130&lt;50%,1,IF(AND(BD130&gt;=50%,BD130&lt;B$10),2,IF(BD130&gt;=B$10,3))))</f>
        <v/>
      </c>
      <c r="BF130" s="114" t="str">
        <f aca="false">IF(B130&lt;&gt;"",IFERROR(IF((SUMIF(D$20:AI$20, "CLO8", D130:AI130)/AO$13)=0,"",(SUMIF(D$20:AI$20, "CLO8", D130:AI130)/AO$13)),""),"")</f>
        <v/>
      </c>
      <c r="BG130" s="115" t="str">
        <f aca="false">IF(BF130="","",IF(BF130&gt;=B$10,"Y","N"))</f>
        <v/>
      </c>
      <c r="BH130" s="115" t="str">
        <f aca="false">IF(BG130="","",IF(BG130&lt;50%,1,IF(AND(BG130&gt;=50%,BG130&lt;B$10),2,IF(BG130&gt;=B$10,3))))</f>
        <v/>
      </c>
      <c r="BI130" s="114" t="str">
        <f aca="false">IF(B130&lt;&gt;"",IFERROR(IF((SUMIF(D$20:AI$20, "CLO9", D130:AI130)/AO$14)=0,"",(SUMIF(D$20:AI$20, "CLO9", D130:AI130)/AO$14)),""),"")</f>
        <v/>
      </c>
      <c r="BJ130" s="115" t="str">
        <f aca="false">IF(BI130="","",IF(BI130&gt;=B$10,"Y","N"))</f>
        <v/>
      </c>
      <c r="BK130" s="115" t="str">
        <f aca="false">IF(BJ130="","",IF(BJ130&lt;50%,1,IF(AND(BJ130&gt;=50%,BJ130&lt;B$10),2,IF(BJ130&gt;=B$10,3))))</f>
        <v/>
      </c>
      <c r="BL130" s="114" t="str">
        <f aca="false">IF(B130&lt;&gt;"",IFERROR(IF((SUMIF(D$20:AI$20,"CLO10",D130:AI130)/AO$15)=0,"",(SUMIF(D$20:AI$20,"CLO10",D130:AI130)/AO$15)),""),"")</f>
        <v/>
      </c>
      <c r="BM130" s="115" t="str">
        <f aca="false">IF(BL130="","",IF(BL130&gt;=B$10,"Y","N"))</f>
        <v/>
      </c>
      <c r="BN130" s="115" t="str">
        <f aca="false">IF(BM130="","",IF(BM130&lt;50%,1,IF(AND(BM130&gt;=50%,BM130&lt;B$10),2,IF(BM130&gt;=B$10,3))))</f>
        <v/>
      </c>
      <c r="BO130" s="8"/>
      <c r="BP130" s="8"/>
    </row>
    <row r="131" customFormat="false" ht="15.75" hidden="false" customHeight="true" outlineLevel="0" collapsed="false">
      <c r="A131" s="183" t="str">
        <f aca="false">IF(B$6="LECTURE",IF('Database (LECTURE-RES-PRAC)'!A126="","",'Database (LECTURE-RES-PRAC)'!A126),"")</f>
        <v/>
      </c>
      <c r="B131" s="184" t="str">
        <f aca="false">IF(B$6="LECTURE",IF('Database (LECTURE-RES-PRAC)'!B126="","",'Database (LECTURE-RES-PRAC)'!B126),"")</f>
        <v/>
      </c>
      <c r="C131" s="183" t="str">
        <f aca="false">IF(B131&lt;&gt;"",'Database (LECTURE-RES-PRAC)'!C126,"")</f>
        <v/>
      </c>
      <c r="D131" s="117"/>
      <c r="E131" s="52"/>
      <c r="F131" s="52"/>
      <c r="G131" s="52"/>
      <c r="H131" s="52"/>
      <c r="I131" s="52"/>
      <c r="J131" s="52"/>
      <c r="K131" s="52"/>
      <c r="L131" s="52"/>
      <c r="M131" s="52"/>
      <c r="N131" s="181" t="str">
        <f aca="false">IF(B131&lt;&gt;"",SUM(D131:M131),"")</f>
        <v/>
      </c>
      <c r="O131" s="52"/>
      <c r="P131" s="52"/>
      <c r="Q131" s="52"/>
      <c r="R131" s="52"/>
      <c r="S131" s="52"/>
      <c r="T131" s="52"/>
      <c r="U131" s="52"/>
      <c r="V131" s="52"/>
      <c r="W131" s="52"/>
      <c r="X131" s="52"/>
      <c r="Y131" s="181" t="str">
        <f aca="false">IF(B131&lt;&gt;"",SUM(O131:X131),"")</f>
        <v/>
      </c>
      <c r="Z131" s="52"/>
      <c r="AA131" s="52"/>
      <c r="AB131" s="52"/>
      <c r="AC131" s="52"/>
      <c r="AD131" s="52"/>
      <c r="AE131" s="52"/>
      <c r="AF131" s="52"/>
      <c r="AG131" s="52"/>
      <c r="AH131" s="52"/>
      <c r="AI131" s="52"/>
      <c r="AJ131" s="182" t="str">
        <f aca="false">IF(B131&lt;&gt;"",SUM(Z131:AI131),"")</f>
        <v/>
      </c>
      <c r="AK131" s="185" t="str">
        <f aca="false">IF(B131&lt;&gt;"",IFERROR(IF((SUMIF(D$20:AI$20, "CLO1", D131:AI131)/AO$6)=0,"",(SUMIF(D$20:AI$20, "CLO1", D131:AI131)/AO$6)),""),"")</f>
        <v/>
      </c>
      <c r="AL131" s="115" t="str">
        <f aca="false">IF(AK131="","",IF(AK131&gt;=B$10,"Y","N"))</f>
        <v/>
      </c>
      <c r="AM131" s="115" t="str">
        <f aca="false">IF(AK131="","",IF(AK131&lt;50%,1,IF(AND(AK131&gt;=50%,AK131&lt;B$10),2,IF(AK131&gt;=B$10,3))))</f>
        <v/>
      </c>
      <c r="AN131" s="185" t="str">
        <f aca="false">IF(B131&lt;&gt;"",IFERROR(IF((SUMIF(D$20:AI$20, "CLO2", D131:AI131)/AO$7)=0,"",(SUMIF(D$20:AI$20, "CLO2", D131:AI131)/AO$7)),""),"")</f>
        <v/>
      </c>
      <c r="AO131" s="115" t="str">
        <f aca="false">IF(AN131="","",IF(AN131&gt;=B$10,"Y","N"))</f>
        <v/>
      </c>
      <c r="AP131" s="115" t="str">
        <f aca="false">IF(AN131="","",IF(AN131&lt;50%,1,IF(AND(AN131&gt;=50%,AN131&lt;B$10),2,IF(AN131&gt;=B$10,3))))</f>
        <v/>
      </c>
      <c r="AQ131" s="185" t="str">
        <f aca="false">IF(B131&lt;&gt;"",IFERROR(IF((SUMIF(D$20:AI$20, "CLO3", D131:AI131)/AO$8)=0,"",(SUMIF(D$20:AI$20, "CLO3", D131:AI131)/AO$8)),""),"")</f>
        <v/>
      </c>
      <c r="AR131" s="115" t="str">
        <f aca="false">IF(AQ131="","",IF(AQ131&gt;=B$10,"Y","N"))</f>
        <v/>
      </c>
      <c r="AS131" s="115" t="str">
        <f aca="false">IF(AQ131="","",IF(AQ131&lt;50%,1,IF(AND(AQ131&gt;=50%,AQ131&lt;B$10),2,IF(AQ131&gt;=B$10,3))))</f>
        <v/>
      </c>
      <c r="AT131" s="185" t="str">
        <f aca="false">IF(B131&lt;&gt;"",IFERROR(IF((SUMIF(D$20:AI$20, "CLO4", D131:AI131)/AO$9)=0,"",(SUMIF(D$20:AI$20, "CLO4", D131:AI131)/AO$9)),""),"")</f>
        <v/>
      </c>
      <c r="AU131" s="115" t="str">
        <f aca="false">IF(AT131="","",IF(AT131&gt;=B$10,"Y","N"))</f>
        <v/>
      </c>
      <c r="AV131" s="115" t="str">
        <f aca="false">IF(AT131="","",IF(AT131&lt;50%,1,IF(AND(AT131&gt;=50%,AT131&lt;B$10),2,IF(AT131&gt;=B$10,3))))</f>
        <v/>
      </c>
      <c r="AW131" s="185" t="str">
        <f aca="false">IF(B131&lt;&gt;"",IFERROR(IF((SUMIF(D$20:AI$20, "CLO5", D131:AI131)/AO$10)=0,"",(SUMIF(D$20:AI$20, "CLO5", D131:AI131)/AO$10)),""),"")</f>
        <v/>
      </c>
      <c r="AX131" s="115" t="str">
        <f aca="false">IF(AW131="","",IF(AW131&gt;=B$10,"Y","N"))</f>
        <v/>
      </c>
      <c r="AY131" s="115" t="str">
        <f aca="false">IF(AW131="","",IF(AW131&lt;50%,1,IF(AND(AW131&gt;=50%,AW131&lt;B$10),2,IF(AW131&gt;=B$10,3))))</f>
        <v/>
      </c>
      <c r="AZ131" s="114" t="str">
        <f aca="false">IF(B131&lt;&gt;"",IFERROR(IF((SUMIF(D$20:AI$20, "CLO6", D131:AI131)/AO$11)=0,"",(SUMIF(D$20:AI$20, "CLO6", D131:AI131)/AO$11)),""),"")</f>
        <v/>
      </c>
      <c r="BA131" s="115" t="str">
        <f aca="false">IF(AZ131="","",IF(AZ131&gt;=B$10,"Y","N"))</f>
        <v/>
      </c>
      <c r="BB131" s="115" t="str">
        <f aca="false">IF(BA131="","",IF(BA131&lt;50%,1,IF(AND(BA131&gt;=50%,BA131&lt;B$10),2,IF(BA131&gt;=B$10,3))))</f>
        <v/>
      </c>
      <c r="BC131" s="114" t="str">
        <f aca="false">IF(B131&lt;&gt;"",IFERROR(IF((SUMIF(D$20:AI$20, "CLO7", D131:AI131)/AO$12)=0,"",(SUMIF(D$20:AI$20, "CLO7", D131:AI131)/AO$12)),""),"")</f>
        <v/>
      </c>
      <c r="BD131" s="115" t="str">
        <f aca="false">IF(BC131="","",IF(BC131&gt;=B$10,"Y","N"))</f>
        <v/>
      </c>
      <c r="BE131" s="115" t="str">
        <f aca="false">IF(BD131="","",IF(BD131&lt;50%,1,IF(AND(BD131&gt;=50%,BD131&lt;B$10),2,IF(BD131&gt;=B$10,3))))</f>
        <v/>
      </c>
      <c r="BF131" s="114" t="str">
        <f aca="false">IF(B131&lt;&gt;"",IFERROR(IF((SUMIF(D$20:AI$20, "CLO8", D131:AI131)/AO$13)=0,"",(SUMIF(D$20:AI$20, "CLO8", D131:AI131)/AO$13)),""),"")</f>
        <v/>
      </c>
      <c r="BG131" s="115" t="str">
        <f aca="false">IF(BF131="","",IF(BF131&gt;=B$10,"Y","N"))</f>
        <v/>
      </c>
      <c r="BH131" s="115" t="str">
        <f aca="false">IF(BG131="","",IF(BG131&lt;50%,1,IF(AND(BG131&gt;=50%,BG131&lt;B$10),2,IF(BG131&gt;=B$10,3))))</f>
        <v/>
      </c>
      <c r="BI131" s="114" t="str">
        <f aca="false">IF(B131&lt;&gt;"",IFERROR(IF((SUMIF(D$20:AI$20, "CLO9", D131:AI131)/AO$14)=0,"",(SUMIF(D$20:AI$20, "CLO9", D131:AI131)/AO$14)),""),"")</f>
        <v/>
      </c>
      <c r="BJ131" s="115" t="str">
        <f aca="false">IF(BI131="","",IF(BI131&gt;=B$10,"Y","N"))</f>
        <v/>
      </c>
      <c r="BK131" s="115" t="str">
        <f aca="false">IF(BJ131="","",IF(BJ131&lt;50%,1,IF(AND(BJ131&gt;=50%,BJ131&lt;B$10),2,IF(BJ131&gt;=B$10,3))))</f>
        <v/>
      </c>
      <c r="BL131" s="114" t="str">
        <f aca="false">IF(B131&lt;&gt;"",IFERROR(IF((SUMIF(D$20:AI$20,"CLO10",D131:AI131)/AO$15)=0,"",(SUMIF(D$20:AI$20,"CLO10",D131:AI131)/AO$15)),""),"")</f>
        <v/>
      </c>
      <c r="BM131" s="115" t="str">
        <f aca="false">IF(BL131="","",IF(BL131&gt;=B$10,"Y","N"))</f>
        <v/>
      </c>
      <c r="BN131" s="115" t="str">
        <f aca="false">IF(BM131="","",IF(BM131&lt;50%,1,IF(AND(BM131&gt;=50%,BM131&lt;B$10),2,IF(BM131&gt;=B$10,3))))</f>
        <v/>
      </c>
      <c r="BO131" s="8"/>
      <c r="BP131" s="8"/>
    </row>
    <row r="132" customFormat="false" ht="15.75" hidden="false" customHeight="true" outlineLevel="0" collapsed="false">
      <c r="A132" s="183" t="str">
        <f aca="false">IF(B$6="LECTURE",IF('Database (LECTURE-RES-PRAC)'!A127="","",'Database (LECTURE-RES-PRAC)'!A127),"")</f>
        <v/>
      </c>
      <c r="B132" s="184" t="str">
        <f aca="false">IF(B$6="LECTURE",IF('Database (LECTURE-RES-PRAC)'!B127="","",'Database (LECTURE-RES-PRAC)'!B127),"")</f>
        <v/>
      </c>
      <c r="C132" s="183" t="str">
        <f aca="false">IF(B132&lt;&gt;"",'Database (LECTURE-RES-PRAC)'!C127,"")</f>
        <v/>
      </c>
      <c r="D132" s="117"/>
      <c r="E132" s="52"/>
      <c r="F132" s="52"/>
      <c r="G132" s="52"/>
      <c r="H132" s="52"/>
      <c r="I132" s="52"/>
      <c r="J132" s="52"/>
      <c r="K132" s="52"/>
      <c r="L132" s="52"/>
      <c r="M132" s="52"/>
      <c r="N132" s="181" t="str">
        <f aca="false">IF(B132&lt;&gt;"",SUM(D132:M132),"")</f>
        <v/>
      </c>
      <c r="O132" s="52"/>
      <c r="P132" s="52"/>
      <c r="Q132" s="52"/>
      <c r="R132" s="52"/>
      <c r="S132" s="52"/>
      <c r="T132" s="52"/>
      <c r="U132" s="52"/>
      <c r="V132" s="52"/>
      <c r="W132" s="52"/>
      <c r="X132" s="52"/>
      <c r="Y132" s="181" t="str">
        <f aca="false">IF(B132&lt;&gt;"",SUM(O132:X132),"")</f>
        <v/>
      </c>
      <c r="Z132" s="52"/>
      <c r="AA132" s="52"/>
      <c r="AB132" s="52"/>
      <c r="AC132" s="52"/>
      <c r="AD132" s="52"/>
      <c r="AE132" s="52"/>
      <c r="AF132" s="52"/>
      <c r="AG132" s="52"/>
      <c r="AH132" s="52"/>
      <c r="AI132" s="52"/>
      <c r="AJ132" s="182" t="str">
        <f aca="false">IF(B132&lt;&gt;"",SUM(Z132:AI132),"")</f>
        <v/>
      </c>
      <c r="AK132" s="185" t="str">
        <f aca="false">IF(B132&lt;&gt;"",IFERROR(IF((SUMIF(D$20:AI$20, "CLO1", D132:AI132)/AO$6)=0,"",(SUMIF(D$20:AI$20, "CLO1", D132:AI132)/AO$6)),""),"")</f>
        <v/>
      </c>
      <c r="AL132" s="115" t="str">
        <f aca="false">IF(AK132="","",IF(AK132&gt;=B$10,"Y","N"))</f>
        <v/>
      </c>
      <c r="AM132" s="115" t="str">
        <f aca="false">IF(AK132="","",IF(AK132&lt;50%,1,IF(AND(AK132&gt;=50%,AK132&lt;B$10),2,IF(AK132&gt;=B$10,3))))</f>
        <v/>
      </c>
      <c r="AN132" s="185" t="str">
        <f aca="false">IF(B132&lt;&gt;"",IFERROR(IF((SUMIF(D$20:AI$20, "CLO2", D132:AI132)/AO$7)=0,"",(SUMIF(D$20:AI$20, "CLO2", D132:AI132)/AO$7)),""),"")</f>
        <v/>
      </c>
      <c r="AO132" s="115" t="str">
        <f aca="false">IF(AN132="","",IF(AN132&gt;=B$10,"Y","N"))</f>
        <v/>
      </c>
      <c r="AP132" s="115" t="str">
        <f aca="false">IF(AN132="","",IF(AN132&lt;50%,1,IF(AND(AN132&gt;=50%,AN132&lt;B$10),2,IF(AN132&gt;=B$10,3))))</f>
        <v/>
      </c>
      <c r="AQ132" s="185" t="str">
        <f aca="false">IF(B132&lt;&gt;"",IFERROR(IF((SUMIF(D$20:AI$20, "CLO3", D132:AI132)/AO$8)=0,"",(SUMIF(D$20:AI$20, "CLO3", D132:AI132)/AO$8)),""),"")</f>
        <v/>
      </c>
      <c r="AR132" s="115" t="str">
        <f aca="false">IF(AQ132="","",IF(AQ132&gt;=B$10,"Y","N"))</f>
        <v/>
      </c>
      <c r="AS132" s="115" t="str">
        <f aca="false">IF(AQ132="","",IF(AQ132&lt;50%,1,IF(AND(AQ132&gt;=50%,AQ132&lt;B$10),2,IF(AQ132&gt;=B$10,3))))</f>
        <v/>
      </c>
      <c r="AT132" s="185" t="str">
        <f aca="false">IF(B132&lt;&gt;"",IFERROR(IF((SUMIF(D$20:AI$20, "CLO4", D132:AI132)/AO$9)=0,"",(SUMIF(D$20:AI$20, "CLO4", D132:AI132)/AO$9)),""),"")</f>
        <v/>
      </c>
      <c r="AU132" s="115" t="str">
        <f aca="false">IF(AT132="","",IF(AT132&gt;=B$10,"Y","N"))</f>
        <v/>
      </c>
      <c r="AV132" s="115" t="str">
        <f aca="false">IF(AT132="","",IF(AT132&lt;50%,1,IF(AND(AT132&gt;=50%,AT132&lt;B$10),2,IF(AT132&gt;=B$10,3))))</f>
        <v/>
      </c>
      <c r="AW132" s="185" t="str">
        <f aca="false">IF(B132&lt;&gt;"",IFERROR(IF((SUMIF(D$20:AI$20, "CLO5", D132:AI132)/AO$10)=0,"",(SUMIF(D$20:AI$20, "CLO5", D132:AI132)/AO$10)),""),"")</f>
        <v/>
      </c>
      <c r="AX132" s="115" t="str">
        <f aca="false">IF(AW132="","",IF(AW132&gt;=B$10,"Y","N"))</f>
        <v/>
      </c>
      <c r="AY132" s="115" t="str">
        <f aca="false">IF(AW132="","",IF(AW132&lt;50%,1,IF(AND(AW132&gt;=50%,AW132&lt;B$10),2,IF(AW132&gt;=B$10,3))))</f>
        <v/>
      </c>
      <c r="AZ132" s="114" t="str">
        <f aca="false">IF(B132&lt;&gt;"",IFERROR(IF((SUMIF(D$20:AI$20, "CLO6", D132:AI132)/AO$11)=0,"",(SUMIF(D$20:AI$20, "CLO6", D132:AI132)/AO$11)),""),"")</f>
        <v/>
      </c>
      <c r="BA132" s="115" t="str">
        <f aca="false">IF(AZ132="","",IF(AZ132&gt;=B$10,"Y","N"))</f>
        <v/>
      </c>
      <c r="BB132" s="115" t="str">
        <f aca="false">IF(BA132="","",IF(BA132&lt;50%,1,IF(AND(BA132&gt;=50%,BA132&lt;B$10),2,IF(BA132&gt;=B$10,3))))</f>
        <v/>
      </c>
      <c r="BC132" s="114" t="str">
        <f aca="false">IF(B132&lt;&gt;"",IFERROR(IF((SUMIF(D$20:AI$20, "CLO7", D132:AI132)/AO$12)=0,"",(SUMIF(D$20:AI$20, "CLO7", D132:AI132)/AO$12)),""),"")</f>
        <v/>
      </c>
      <c r="BD132" s="115" t="str">
        <f aca="false">IF(BC132="","",IF(BC132&gt;=B$10,"Y","N"))</f>
        <v/>
      </c>
      <c r="BE132" s="115" t="str">
        <f aca="false">IF(BD132="","",IF(BD132&lt;50%,1,IF(AND(BD132&gt;=50%,BD132&lt;B$10),2,IF(BD132&gt;=B$10,3))))</f>
        <v/>
      </c>
      <c r="BF132" s="114" t="str">
        <f aca="false">IF(B132&lt;&gt;"",IFERROR(IF((SUMIF(D$20:AI$20, "CLO8", D132:AI132)/AO$13)=0,"",(SUMIF(D$20:AI$20, "CLO8", D132:AI132)/AO$13)),""),"")</f>
        <v/>
      </c>
      <c r="BG132" s="115" t="str">
        <f aca="false">IF(BF132="","",IF(BF132&gt;=B$10,"Y","N"))</f>
        <v/>
      </c>
      <c r="BH132" s="115" t="str">
        <f aca="false">IF(BG132="","",IF(BG132&lt;50%,1,IF(AND(BG132&gt;=50%,BG132&lt;B$10),2,IF(BG132&gt;=B$10,3))))</f>
        <v/>
      </c>
      <c r="BI132" s="114" t="str">
        <f aca="false">IF(B132&lt;&gt;"",IFERROR(IF((SUMIF(D$20:AI$20, "CLO9", D132:AI132)/AO$14)=0,"",(SUMIF(D$20:AI$20, "CLO9", D132:AI132)/AO$14)),""),"")</f>
        <v/>
      </c>
      <c r="BJ132" s="115" t="str">
        <f aca="false">IF(BI132="","",IF(BI132&gt;=B$10,"Y","N"))</f>
        <v/>
      </c>
      <c r="BK132" s="115" t="str">
        <f aca="false">IF(BJ132="","",IF(BJ132&lt;50%,1,IF(AND(BJ132&gt;=50%,BJ132&lt;B$10),2,IF(BJ132&gt;=B$10,3))))</f>
        <v/>
      </c>
      <c r="BL132" s="114" t="str">
        <f aca="false">IF(B132&lt;&gt;"",IFERROR(IF((SUMIF(D$20:AI$20,"CLO10",D132:AI132)/AO$15)=0,"",(SUMIF(D$20:AI$20,"CLO10",D132:AI132)/AO$15)),""),"")</f>
        <v/>
      </c>
      <c r="BM132" s="115" t="str">
        <f aca="false">IF(BL132="","",IF(BL132&gt;=B$10,"Y","N"))</f>
        <v/>
      </c>
      <c r="BN132" s="115" t="str">
        <f aca="false">IF(BM132="","",IF(BM132&lt;50%,1,IF(AND(BM132&gt;=50%,BM132&lt;B$10),2,IF(BM132&gt;=B$10,3))))</f>
        <v/>
      </c>
      <c r="BO132" s="8"/>
      <c r="BP132" s="8"/>
    </row>
    <row r="133" customFormat="false" ht="15.75" hidden="false" customHeight="true" outlineLevel="0" collapsed="false">
      <c r="A133" s="183" t="str">
        <f aca="false">IF(B$6="LECTURE",IF('Database (LECTURE-RES-PRAC)'!A128="","",'Database (LECTURE-RES-PRAC)'!A128),"")</f>
        <v/>
      </c>
      <c r="B133" s="184" t="str">
        <f aca="false">IF(B$6="LECTURE",IF('Database (LECTURE-RES-PRAC)'!B128="","",'Database (LECTURE-RES-PRAC)'!B128),"")</f>
        <v/>
      </c>
      <c r="C133" s="183" t="str">
        <f aca="false">IF(B133&lt;&gt;"",'Database (LECTURE-RES-PRAC)'!C128,"")</f>
        <v/>
      </c>
      <c r="D133" s="117"/>
      <c r="E133" s="52"/>
      <c r="F133" s="52"/>
      <c r="G133" s="52"/>
      <c r="H133" s="52"/>
      <c r="I133" s="52"/>
      <c r="J133" s="52"/>
      <c r="K133" s="52"/>
      <c r="L133" s="52"/>
      <c r="M133" s="52"/>
      <c r="N133" s="181" t="str">
        <f aca="false">IF(B133&lt;&gt;"",SUM(D133:M133),"")</f>
        <v/>
      </c>
      <c r="O133" s="52"/>
      <c r="P133" s="52"/>
      <c r="Q133" s="52"/>
      <c r="R133" s="52"/>
      <c r="S133" s="52"/>
      <c r="T133" s="52"/>
      <c r="U133" s="52"/>
      <c r="V133" s="52"/>
      <c r="W133" s="52"/>
      <c r="X133" s="52"/>
      <c r="Y133" s="181" t="str">
        <f aca="false">IF(B133&lt;&gt;"",SUM(O133:X133),"")</f>
        <v/>
      </c>
      <c r="Z133" s="52"/>
      <c r="AA133" s="52"/>
      <c r="AB133" s="52"/>
      <c r="AC133" s="52"/>
      <c r="AD133" s="52"/>
      <c r="AE133" s="52"/>
      <c r="AF133" s="52"/>
      <c r="AG133" s="52"/>
      <c r="AH133" s="52"/>
      <c r="AI133" s="52"/>
      <c r="AJ133" s="182" t="str">
        <f aca="false">IF(B133&lt;&gt;"",SUM(Z133:AI133),"")</f>
        <v/>
      </c>
      <c r="AK133" s="185" t="str">
        <f aca="false">IF(B133&lt;&gt;"",IFERROR(IF((SUMIF(D$20:AI$20, "CLO1", D133:AI133)/AO$6)=0,"",(SUMIF(D$20:AI$20, "CLO1", D133:AI133)/AO$6)),""),"")</f>
        <v/>
      </c>
      <c r="AL133" s="115" t="str">
        <f aca="false">IF(AK133="","",IF(AK133&gt;=B$10,"Y","N"))</f>
        <v/>
      </c>
      <c r="AM133" s="115" t="str">
        <f aca="false">IF(AK133="","",IF(AK133&lt;50%,1,IF(AND(AK133&gt;=50%,AK133&lt;B$10),2,IF(AK133&gt;=B$10,3))))</f>
        <v/>
      </c>
      <c r="AN133" s="185" t="str">
        <f aca="false">IF(B133&lt;&gt;"",IFERROR(IF((SUMIF(D$20:AI$20, "CLO2", D133:AI133)/AO$7)=0,"",(SUMIF(D$20:AI$20, "CLO2", D133:AI133)/AO$7)),""),"")</f>
        <v/>
      </c>
      <c r="AO133" s="115" t="str">
        <f aca="false">IF(AN133="","",IF(AN133&gt;=B$10,"Y","N"))</f>
        <v/>
      </c>
      <c r="AP133" s="115" t="str">
        <f aca="false">IF(AN133="","",IF(AN133&lt;50%,1,IF(AND(AN133&gt;=50%,AN133&lt;B$10),2,IF(AN133&gt;=B$10,3))))</f>
        <v/>
      </c>
      <c r="AQ133" s="185" t="str">
        <f aca="false">IF(B133&lt;&gt;"",IFERROR(IF((SUMIF(D$20:AI$20, "CLO3", D133:AI133)/AO$8)=0,"",(SUMIF(D$20:AI$20, "CLO3", D133:AI133)/AO$8)),""),"")</f>
        <v/>
      </c>
      <c r="AR133" s="115" t="str">
        <f aca="false">IF(AQ133="","",IF(AQ133&gt;=B$10,"Y","N"))</f>
        <v/>
      </c>
      <c r="AS133" s="115" t="str">
        <f aca="false">IF(AQ133="","",IF(AQ133&lt;50%,1,IF(AND(AQ133&gt;=50%,AQ133&lt;B$10),2,IF(AQ133&gt;=B$10,3))))</f>
        <v/>
      </c>
      <c r="AT133" s="185" t="str">
        <f aca="false">IF(B133&lt;&gt;"",IFERROR(IF((SUMIF(D$20:AI$20, "CLO4", D133:AI133)/AO$9)=0,"",(SUMIF(D$20:AI$20, "CLO4", D133:AI133)/AO$9)),""),"")</f>
        <v/>
      </c>
      <c r="AU133" s="115" t="str">
        <f aca="false">IF(AT133="","",IF(AT133&gt;=B$10,"Y","N"))</f>
        <v/>
      </c>
      <c r="AV133" s="115" t="str">
        <f aca="false">IF(AT133="","",IF(AT133&lt;50%,1,IF(AND(AT133&gt;=50%,AT133&lt;B$10),2,IF(AT133&gt;=B$10,3))))</f>
        <v/>
      </c>
      <c r="AW133" s="185" t="str">
        <f aca="false">IF(B133&lt;&gt;"",IFERROR(IF((SUMIF(D$20:AI$20, "CLO5", D133:AI133)/AO$10)=0,"",(SUMIF(D$20:AI$20, "CLO5", D133:AI133)/AO$10)),""),"")</f>
        <v/>
      </c>
      <c r="AX133" s="115" t="str">
        <f aca="false">IF(AW133="","",IF(AW133&gt;=B$10,"Y","N"))</f>
        <v/>
      </c>
      <c r="AY133" s="115" t="str">
        <f aca="false">IF(AW133="","",IF(AW133&lt;50%,1,IF(AND(AW133&gt;=50%,AW133&lt;B$10),2,IF(AW133&gt;=B$10,3))))</f>
        <v/>
      </c>
      <c r="AZ133" s="114" t="str">
        <f aca="false">IF(B133&lt;&gt;"",IFERROR(IF((SUMIF(D$20:AI$20, "CLO6", D133:AI133)/AO$11)=0,"",(SUMIF(D$20:AI$20, "CLO6", D133:AI133)/AO$11)),""),"")</f>
        <v/>
      </c>
      <c r="BA133" s="115" t="str">
        <f aca="false">IF(AZ133="","",IF(AZ133&gt;=B$10,"Y","N"))</f>
        <v/>
      </c>
      <c r="BB133" s="115" t="str">
        <f aca="false">IF(BA133="","",IF(BA133&lt;50%,1,IF(AND(BA133&gt;=50%,BA133&lt;B$10),2,IF(BA133&gt;=B$10,3))))</f>
        <v/>
      </c>
      <c r="BC133" s="114" t="str">
        <f aca="false">IF(B133&lt;&gt;"",IFERROR(IF((SUMIF(D$20:AI$20, "CLO7", D133:AI133)/AO$12)=0,"",(SUMIF(D$20:AI$20, "CLO7", D133:AI133)/AO$12)),""),"")</f>
        <v/>
      </c>
      <c r="BD133" s="115" t="str">
        <f aca="false">IF(BC133="","",IF(BC133&gt;=B$10,"Y","N"))</f>
        <v/>
      </c>
      <c r="BE133" s="115" t="str">
        <f aca="false">IF(BD133="","",IF(BD133&lt;50%,1,IF(AND(BD133&gt;=50%,BD133&lt;B$10),2,IF(BD133&gt;=B$10,3))))</f>
        <v/>
      </c>
      <c r="BF133" s="114" t="str">
        <f aca="false">IF(B133&lt;&gt;"",IFERROR(IF((SUMIF(D$20:AI$20, "CLO8", D133:AI133)/AO$13)=0,"",(SUMIF(D$20:AI$20, "CLO8", D133:AI133)/AO$13)),""),"")</f>
        <v/>
      </c>
      <c r="BG133" s="115" t="str">
        <f aca="false">IF(BF133="","",IF(BF133&gt;=B$10,"Y","N"))</f>
        <v/>
      </c>
      <c r="BH133" s="115" t="str">
        <f aca="false">IF(BG133="","",IF(BG133&lt;50%,1,IF(AND(BG133&gt;=50%,BG133&lt;B$10),2,IF(BG133&gt;=B$10,3))))</f>
        <v/>
      </c>
      <c r="BI133" s="114" t="str">
        <f aca="false">IF(B133&lt;&gt;"",IFERROR(IF((SUMIF(D$20:AI$20, "CLO9", D133:AI133)/AO$14)=0,"",(SUMIF(D$20:AI$20, "CLO9", D133:AI133)/AO$14)),""),"")</f>
        <v/>
      </c>
      <c r="BJ133" s="115" t="str">
        <f aca="false">IF(BI133="","",IF(BI133&gt;=B$10,"Y","N"))</f>
        <v/>
      </c>
      <c r="BK133" s="115" t="str">
        <f aca="false">IF(BJ133="","",IF(BJ133&lt;50%,1,IF(AND(BJ133&gt;=50%,BJ133&lt;B$10),2,IF(BJ133&gt;=B$10,3))))</f>
        <v/>
      </c>
      <c r="BL133" s="114" t="str">
        <f aca="false">IF(B133&lt;&gt;"",IFERROR(IF((SUMIF(D$20:AI$20,"CLO10",D133:AI133)/AO$15)=0,"",(SUMIF(D$20:AI$20,"CLO10",D133:AI133)/AO$15)),""),"")</f>
        <v/>
      </c>
      <c r="BM133" s="115" t="str">
        <f aca="false">IF(BL133="","",IF(BL133&gt;=B$10,"Y","N"))</f>
        <v/>
      </c>
      <c r="BN133" s="115" t="str">
        <f aca="false">IF(BM133="","",IF(BM133&lt;50%,1,IF(AND(BM133&gt;=50%,BM133&lt;B$10),2,IF(BM133&gt;=B$10,3))))</f>
        <v/>
      </c>
      <c r="BO133" s="8"/>
      <c r="BP133" s="8"/>
    </row>
    <row r="134" customFormat="false" ht="15.75" hidden="false" customHeight="true" outlineLevel="0" collapsed="false">
      <c r="A134" s="183" t="str">
        <f aca="false">IF(B$6="LECTURE",IF('Database (LECTURE-RES-PRAC)'!A129="","",'Database (LECTURE-RES-PRAC)'!A129),"")</f>
        <v/>
      </c>
      <c r="B134" s="184" t="str">
        <f aca="false">IF(B$6="LECTURE",IF('Database (LECTURE-RES-PRAC)'!B129="","",'Database (LECTURE-RES-PRAC)'!B129),"")</f>
        <v/>
      </c>
      <c r="C134" s="183" t="str">
        <f aca="false">IF(B134&lt;&gt;"",'Database (LECTURE-RES-PRAC)'!C129,"")</f>
        <v/>
      </c>
      <c r="D134" s="117"/>
      <c r="E134" s="52"/>
      <c r="F134" s="52"/>
      <c r="G134" s="52"/>
      <c r="H134" s="52"/>
      <c r="I134" s="52"/>
      <c r="J134" s="52"/>
      <c r="K134" s="52"/>
      <c r="L134" s="52"/>
      <c r="M134" s="52"/>
      <c r="N134" s="181" t="str">
        <f aca="false">IF(B134&lt;&gt;"",SUM(D134:M134),"")</f>
        <v/>
      </c>
      <c r="O134" s="52"/>
      <c r="P134" s="52"/>
      <c r="Q134" s="52"/>
      <c r="R134" s="52"/>
      <c r="S134" s="52"/>
      <c r="T134" s="52"/>
      <c r="U134" s="52"/>
      <c r="V134" s="52"/>
      <c r="W134" s="52"/>
      <c r="X134" s="52"/>
      <c r="Y134" s="181" t="str">
        <f aca="false">IF(B134&lt;&gt;"",SUM(O134:X134),"")</f>
        <v/>
      </c>
      <c r="Z134" s="52"/>
      <c r="AA134" s="52"/>
      <c r="AB134" s="52"/>
      <c r="AC134" s="52"/>
      <c r="AD134" s="52"/>
      <c r="AE134" s="52"/>
      <c r="AF134" s="52"/>
      <c r="AG134" s="52"/>
      <c r="AH134" s="52"/>
      <c r="AI134" s="52"/>
      <c r="AJ134" s="182" t="str">
        <f aca="false">IF(B134&lt;&gt;"",SUM(Z134:AI134),"")</f>
        <v/>
      </c>
      <c r="AK134" s="185" t="str">
        <f aca="false">IF(B134&lt;&gt;"",IFERROR(IF((SUMIF(D$20:AI$20, "CLO1", D134:AI134)/AO$6)=0,"",(SUMIF(D$20:AI$20, "CLO1", D134:AI134)/AO$6)),""),"")</f>
        <v/>
      </c>
      <c r="AL134" s="115" t="str">
        <f aca="false">IF(AK134="","",IF(AK134&gt;=B$10,"Y","N"))</f>
        <v/>
      </c>
      <c r="AM134" s="115" t="str">
        <f aca="false">IF(AK134="","",IF(AK134&lt;50%,1,IF(AND(AK134&gt;=50%,AK134&lt;B$10),2,IF(AK134&gt;=B$10,3))))</f>
        <v/>
      </c>
      <c r="AN134" s="185" t="str">
        <f aca="false">IF(B134&lt;&gt;"",IFERROR(IF((SUMIF(D$20:AI$20, "CLO2", D134:AI134)/AO$7)=0,"",(SUMIF(D$20:AI$20, "CLO2", D134:AI134)/AO$7)),""),"")</f>
        <v/>
      </c>
      <c r="AO134" s="115" t="str">
        <f aca="false">IF(AN134="","",IF(AN134&gt;=B$10,"Y","N"))</f>
        <v/>
      </c>
      <c r="AP134" s="115" t="str">
        <f aca="false">IF(AN134="","",IF(AN134&lt;50%,1,IF(AND(AN134&gt;=50%,AN134&lt;B$10),2,IF(AN134&gt;=B$10,3))))</f>
        <v/>
      </c>
      <c r="AQ134" s="185" t="str">
        <f aca="false">IF(B134&lt;&gt;"",IFERROR(IF((SUMIF(D$20:AI$20, "CLO3", D134:AI134)/AO$8)=0,"",(SUMIF(D$20:AI$20, "CLO3", D134:AI134)/AO$8)),""),"")</f>
        <v/>
      </c>
      <c r="AR134" s="115" t="str">
        <f aca="false">IF(AQ134="","",IF(AQ134&gt;=B$10,"Y","N"))</f>
        <v/>
      </c>
      <c r="AS134" s="115" t="str">
        <f aca="false">IF(AQ134="","",IF(AQ134&lt;50%,1,IF(AND(AQ134&gt;=50%,AQ134&lt;B$10),2,IF(AQ134&gt;=B$10,3))))</f>
        <v/>
      </c>
      <c r="AT134" s="185" t="str">
        <f aca="false">IF(B134&lt;&gt;"",IFERROR(IF((SUMIF(D$20:AI$20, "CLO4", D134:AI134)/AO$9)=0,"",(SUMIF(D$20:AI$20, "CLO4", D134:AI134)/AO$9)),""),"")</f>
        <v/>
      </c>
      <c r="AU134" s="115" t="str">
        <f aca="false">IF(AT134="","",IF(AT134&gt;=B$10,"Y","N"))</f>
        <v/>
      </c>
      <c r="AV134" s="115" t="str">
        <f aca="false">IF(AT134="","",IF(AT134&lt;50%,1,IF(AND(AT134&gt;=50%,AT134&lt;B$10),2,IF(AT134&gt;=B$10,3))))</f>
        <v/>
      </c>
      <c r="AW134" s="185" t="str">
        <f aca="false">IF(B134&lt;&gt;"",IFERROR(IF((SUMIF(D$20:AI$20, "CLO5", D134:AI134)/AO$10)=0,"",(SUMIF(D$20:AI$20, "CLO5", D134:AI134)/AO$10)),""),"")</f>
        <v/>
      </c>
      <c r="AX134" s="115" t="str">
        <f aca="false">IF(AW134="","",IF(AW134&gt;=B$10,"Y","N"))</f>
        <v/>
      </c>
      <c r="AY134" s="115" t="str">
        <f aca="false">IF(AW134="","",IF(AW134&lt;50%,1,IF(AND(AW134&gt;=50%,AW134&lt;B$10),2,IF(AW134&gt;=B$10,3))))</f>
        <v/>
      </c>
      <c r="AZ134" s="114" t="str">
        <f aca="false">IF(B134&lt;&gt;"",IFERROR(IF((SUMIF(D$20:AI$20, "CLO6", D134:AI134)/AO$11)=0,"",(SUMIF(D$20:AI$20, "CLO6", D134:AI134)/AO$11)),""),"")</f>
        <v/>
      </c>
      <c r="BA134" s="115" t="str">
        <f aca="false">IF(AZ134="","",IF(AZ134&gt;=B$10,"Y","N"))</f>
        <v/>
      </c>
      <c r="BB134" s="115" t="str">
        <f aca="false">IF(BA134="","",IF(BA134&lt;50%,1,IF(AND(BA134&gt;=50%,BA134&lt;B$10),2,IF(BA134&gt;=B$10,3))))</f>
        <v/>
      </c>
      <c r="BC134" s="114" t="str">
        <f aca="false">IF(B134&lt;&gt;"",IFERROR(IF((SUMIF(D$20:AI$20, "CLO7", D134:AI134)/AO$12)=0,"",(SUMIF(D$20:AI$20, "CLO7", D134:AI134)/AO$12)),""),"")</f>
        <v/>
      </c>
      <c r="BD134" s="115" t="str">
        <f aca="false">IF(BC134="","",IF(BC134&gt;=B$10,"Y","N"))</f>
        <v/>
      </c>
      <c r="BE134" s="115" t="str">
        <f aca="false">IF(BD134="","",IF(BD134&lt;50%,1,IF(AND(BD134&gt;=50%,BD134&lt;B$10),2,IF(BD134&gt;=B$10,3))))</f>
        <v/>
      </c>
      <c r="BF134" s="114" t="str">
        <f aca="false">IF(B134&lt;&gt;"",IFERROR(IF((SUMIF(D$20:AI$20, "CLO8", D134:AI134)/AO$13)=0,"",(SUMIF(D$20:AI$20, "CLO8", D134:AI134)/AO$13)),""),"")</f>
        <v/>
      </c>
      <c r="BG134" s="115" t="str">
        <f aca="false">IF(BF134="","",IF(BF134&gt;=B$10,"Y","N"))</f>
        <v/>
      </c>
      <c r="BH134" s="115" t="str">
        <f aca="false">IF(BG134="","",IF(BG134&lt;50%,1,IF(AND(BG134&gt;=50%,BG134&lt;B$10),2,IF(BG134&gt;=B$10,3))))</f>
        <v/>
      </c>
      <c r="BI134" s="114" t="str">
        <f aca="false">IF(B134&lt;&gt;"",IFERROR(IF((SUMIF(D$20:AI$20, "CLO9", D134:AI134)/AO$14)=0,"",(SUMIF(D$20:AI$20, "CLO9", D134:AI134)/AO$14)),""),"")</f>
        <v/>
      </c>
      <c r="BJ134" s="115" t="str">
        <f aca="false">IF(BI134="","",IF(BI134&gt;=B$10,"Y","N"))</f>
        <v/>
      </c>
      <c r="BK134" s="115" t="str">
        <f aca="false">IF(BJ134="","",IF(BJ134&lt;50%,1,IF(AND(BJ134&gt;=50%,BJ134&lt;B$10),2,IF(BJ134&gt;=B$10,3))))</f>
        <v/>
      </c>
      <c r="BL134" s="114" t="str">
        <f aca="false">IF(B134&lt;&gt;"",IFERROR(IF((SUMIF(D$20:AI$20,"CLO10",D134:AI134)/AO$15)=0,"",(SUMIF(D$20:AI$20,"CLO10",D134:AI134)/AO$15)),""),"")</f>
        <v/>
      </c>
      <c r="BM134" s="115" t="str">
        <f aca="false">IF(BL134="","",IF(BL134&gt;=B$10,"Y","N"))</f>
        <v/>
      </c>
      <c r="BN134" s="115" t="str">
        <f aca="false">IF(BM134="","",IF(BM134&lt;50%,1,IF(AND(BM134&gt;=50%,BM134&lt;B$10),2,IF(BM134&gt;=B$10,3))))</f>
        <v/>
      </c>
      <c r="BO134" s="8"/>
      <c r="BP134" s="8"/>
    </row>
    <row r="135" customFormat="false" ht="15.75" hidden="false" customHeight="true" outlineLevel="0" collapsed="false">
      <c r="A135" s="183" t="str">
        <f aca="false">IF(B$6="LECTURE",IF('Database (LECTURE-RES-PRAC)'!A130="","",'Database (LECTURE-RES-PRAC)'!A130),"")</f>
        <v/>
      </c>
      <c r="B135" s="184" t="str">
        <f aca="false">IF(B$6="LECTURE",IF('Database (LECTURE-RES-PRAC)'!B130="","",'Database (LECTURE-RES-PRAC)'!B130),"")</f>
        <v/>
      </c>
      <c r="C135" s="183" t="str">
        <f aca="false">IF(B135&lt;&gt;"",'Database (LECTURE-RES-PRAC)'!C130,"")</f>
        <v/>
      </c>
      <c r="D135" s="117"/>
      <c r="E135" s="52"/>
      <c r="F135" s="52"/>
      <c r="G135" s="52"/>
      <c r="H135" s="52"/>
      <c r="I135" s="52"/>
      <c r="J135" s="52"/>
      <c r="K135" s="52"/>
      <c r="L135" s="52"/>
      <c r="M135" s="52"/>
      <c r="N135" s="181" t="str">
        <f aca="false">IF(B135&lt;&gt;"",SUM(D135:M135),"")</f>
        <v/>
      </c>
      <c r="O135" s="52"/>
      <c r="P135" s="52"/>
      <c r="Q135" s="52"/>
      <c r="R135" s="52"/>
      <c r="S135" s="52"/>
      <c r="T135" s="52"/>
      <c r="U135" s="52"/>
      <c r="V135" s="52"/>
      <c r="W135" s="52"/>
      <c r="X135" s="52"/>
      <c r="Y135" s="181" t="str">
        <f aca="false">IF(B135&lt;&gt;"",SUM(O135:X135),"")</f>
        <v/>
      </c>
      <c r="Z135" s="52"/>
      <c r="AA135" s="52"/>
      <c r="AB135" s="52"/>
      <c r="AC135" s="52"/>
      <c r="AD135" s="52"/>
      <c r="AE135" s="52"/>
      <c r="AF135" s="52"/>
      <c r="AG135" s="52"/>
      <c r="AH135" s="52"/>
      <c r="AI135" s="52"/>
      <c r="AJ135" s="182" t="str">
        <f aca="false">IF(B135&lt;&gt;"",SUM(Z135:AI135),"")</f>
        <v/>
      </c>
      <c r="AK135" s="185" t="str">
        <f aca="false">IF(B135&lt;&gt;"",IFERROR(IF((SUMIF(D$20:AI$20, "CLO1", D135:AI135)/AO$6)=0,"",(SUMIF(D$20:AI$20, "CLO1", D135:AI135)/AO$6)),""),"")</f>
        <v/>
      </c>
      <c r="AL135" s="115" t="str">
        <f aca="false">IF(AK135="","",IF(AK135&gt;=B$10,"Y","N"))</f>
        <v/>
      </c>
      <c r="AM135" s="115" t="str">
        <f aca="false">IF(AK135="","",IF(AK135&lt;50%,1,IF(AND(AK135&gt;=50%,AK135&lt;B$10),2,IF(AK135&gt;=B$10,3))))</f>
        <v/>
      </c>
      <c r="AN135" s="185" t="str">
        <f aca="false">IF(B135&lt;&gt;"",IFERROR(IF((SUMIF(D$20:AI$20, "CLO2", D135:AI135)/AO$7)=0,"",(SUMIF(D$20:AI$20, "CLO2", D135:AI135)/AO$7)),""),"")</f>
        <v/>
      </c>
      <c r="AO135" s="115" t="str">
        <f aca="false">IF(AN135="","",IF(AN135&gt;=B$10,"Y","N"))</f>
        <v/>
      </c>
      <c r="AP135" s="115" t="str">
        <f aca="false">IF(AN135="","",IF(AN135&lt;50%,1,IF(AND(AN135&gt;=50%,AN135&lt;B$10),2,IF(AN135&gt;=B$10,3))))</f>
        <v/>
      </c>
      <c r="AQ135" s="185" t="str">
        <f aca="false">IF(B135&lt;&gt;"",IFERROR(IF((SUMIF(D$20:AI$20, "CLO3", D135:AI135)/AO$8)=0,"",(SUMIF(D$20:AI$20, "CLO3", D135:AI135)/AO$8)),""),"")</f>
        <v/>
      </c>
      <c r="AR135" s="115" t="str">
        <f aca="false">IF(AQ135="","",IF(AQ135&gt;=B$10,"Y","N"))</f>
        <v/>
      </c>
      <c r="AS135" s="115" t="str">
        <f aca="false">IF(AQ135="","",IF(AQ135&lt;50%,1,IF(AND(AQ135&gt;=50%,AQ135&lt;B$10),2,IF(AQ135&gt;=B$10,3))))</f>
        <v/>
      </c>
      <c r="AT135" s="185" t="str">
        <f aca="false">IF(B135&lt;&gt;"",IFERROR(IF((SUMIF(D$20:AI$20, "CLO4", D135:AI135)/AO$9)=0,"",(SUMIF(D$20:AI$20, "CLO4", D135:AI135)/AO$9)),""),"")</f>
        <v/>
      </c>
      <c r="AU135" s="115" t="str">
        <f aca="false">IF(AT135="","",IF(AT135&gt;=B$10,"Y","N"))</f>
        <v/>
      </c>
      <c r="AV135" s="115" t="str">
        <f aca="false">IF(AT135="","",IF(AT135&lt;50%,1,IF(AND(AT135&gt;=50%,AT135&lt;B$10),2,IF(AT135&gt;=B$10,3))))</f>
        <v/>
      </c>
      <c r="AW135" s="185" t="str">
        <f aca="false">IF(B135&lt;&gt;"",IFERROR(IF((SUMIF(D$20:AI$20, "CLO5", D135:AI135)/AO$10)=0,"",(SUMIF(D$20:AI$20, "CLO5", D135:AI135)/AO$10)),""),"")</f>
        <v/>
      </c>
      <c r="AX135" s="115" t="str">
        <f aca="false">IF(AW135="","",IF(AW135&gt;=B$10,"Y","N"))</f>
        <v/>
      </c>
      <c r="AY135" s="115" t="str">
        <f aca="false">IF(AW135="","",IF(AW135&lt;50%,1,IF(AND(AW135&gt;=50%,AW135&lt;B$10),2,IF(AW135&gt;=B$10,3))))</f>
        <v/>
      </c>
      <c r="AZ135" s="114" t="str">
        <f aca="false">IF(B135&lt;&gt;"",IFERROR(IF((SUMIF(D$20:AI$20, "CLO6", D135:AI135)/AO$11)=0,"",(SUMIF(D$20:AI$20, "CLO6", D135:AI135)/AO$11)),""),"")</f>
        <v/>
      </c>
      <c r="BA135" s="115" t="str">
        <f aca="false">IF(AZ135="","",IF(AZ135&gt;=B$10,"Y","N"))</f>
        <v/>
      </c>
      <c r="BB135" s="115" t="str">
        <f aca="false">IF(BA135="","",IF(BA135&lt;50%,1,IF(AND(BA135&gt;=50%,BA135&lt;B$10),2,IF(BA135&gt;=B$10,3))))</f>
        <v/>
      </c>
      <c r="BC135" s="114" t="str">
        <f aca="false">IF(B135&lt;&gt;"",IFERROR(IF((SUMIF(D$20:AI$20, "CLO7", D135:AI135)/AO$12)=0,"",(SUMIF(D$20:AI$20, "CLO7", D135:AI135)/AO$12)),""),"")</f>
        <v/>
      </c>
      <c r="BD135" s="115" t="str">
        <f aca="false">IF(BC135="","",IF(BC135&gt;=B$10,"Y","N"))</f>
        <v/>
      </c>
      <c r="BE135" s="115" t="str">
        <f aca="false">IF(BD135="","",IF(BD135&lt;50%,1,IF(AND(BD135&gt;=50%,BD135&lt;B$10),2,IF(BD135&gt;=B$10,3))))</f>
        <v/>
      </c>
      <c r="BF135" s="114" t="str">
        <f aca="false">IF(B135&lt;&gt;"",IFERROR(IF((SUMIF(D$20:AI$20, "CLO8", D135:AI135)/AO$13)=0,"",(SUMIF(D$20:AI$20, "CLO8", D135:AI135)/AO$13)),""),"")</f>
        <v/>
      </c>
      <c r="BG135" s="115" t="str">
        <f aca="false">IF(BF135="","",IF(BF135&gt;=B$10,"Y","N"))</f>
        <v/>
      </c>
      <c r="BH135" s="115" t="str">
        <f aca="false">IF(BG135="","",IF(BG135&lt;50%,1,IF(AND(BG135&gt;=50%,BG135&lt;B$10),2,IF(BG135&gt;=B$10,3))))</f>
        <v/>
      </c>
      <c r="BI135" s="114" t="str">
        <f aca="false">IF(B135&lt;&gt;"",IFERROR(IF((SUMIF(D$20:AI$20, "CLO9", D135:AI135)/AO$14)=0,"",(SUMIF(D$20:AI$20, "CLO9", D135:AI135)/AO$14)),""),"")</f>
        <v/>
      </c>
      <c r="BJ135" s="115" t="str">
        <f aca="false">IF(BI135="","",IF(BI135&gt;=B$10,"Y","N"))</f>
        <v/>
      </c>
      <c r="BK135" s="115" t="str">
        <f aca="false">IF(BJ135="","",IF(BJ135&lt;50%,1,IF(AND(BJ135&gt;=50%,BJ135&lt;B$10),2,IF(BJ135&gt;=B$10,3))))</f>
        <v/>
      </c>
      <c r="BL135" s="114" t="str">
        <f aca="false">IF(B135&lt;&gt;"",IFERROR(IF((SUMIF(D$20:AI$20,"CLO10",D135:AI135)/AO$15)=0,"",(SUMIF(D$20:AI$20,"CLO10",D135:AI135)/AO$15)),""),"")</f>
        <v/>
      </c>
      <c r="BM135" s="115" t="str">
        <f aca="false">IF(BL135="","",IF(BL135&gt;=B$10,"Y","N"))</f>
        <v/>
      </c>
      <c r="BN135" s="115" t="str">
        <f aca="false">IF(BM135="","",IF(BM135&lt;50%,1,IF(AND(BM135&gt;=50%,BM135&lt;B$10),2,IF(BM135&gt;=B$10,3))))</f>
        <v/>
      </c>
      <c r="BO135" s="8"/>
      <c r="BP135" s="8"/>
    </row>
    <row r="136" customFormat="false" ht="15.75" hidden="false" customHeight="true" outlineLevel="0" collapsed="false">
      <c r="A136" s="183" t="str">
        <f aca="false">IF(B$6="LECTURE",IF('Database (LECTURE-RES-PRAC)'!A131="","",'Database (LECTURE-RES-PRAC)'!A131),"")</f>
        <v/>
      </c>
      <c r="B136" s="184" t="str">
        <f aca="false">IF(B$6="LECTURE",IF('Database (LECTURE-RES-PRAC)'!B131="","",'Database (LECTURE-RES-PRAC)'!B131),"")</f>
        <v/>
      </c>
      <c r="C136" s="183" t="str">
        <f aca="false">IF(B136&lt;&gt;"",'Database (LECTURE-RES-PRAC)'!C131,"")</f>
        <v/>
      </c>
      <c r="D136" s="117"/>
      <c r="E136" s="52"/>
      <c r="F136" s="52"/>
      <c r="G136" s="52"/>
      <c r="H136" s="52"/>
      <c r="I136" s="52"/>
      <c r="J136" s="52"/>
      <c r="K136" s="52"/>
      <c r="L136" s="52"/>
      <c r="M136" s="52"/>
      <c r="N136" s="181" t="str">
        <f aca="false">IF(B136&lt;&gt;"",SUM(D136:M136),"")</f>
        <v/>
      </c>
      <c r="O136" s="52"/>
      <c r="P136" s="52"/>
      <c r="Q136" s="52"/>
      <c r="R136" s="52"/>
      <c r="S136" s="52"/>
      <c r="T136" s="52"/>
      <c r="U136" s="52"/>
      <c r="V136" s="52"/>
      <c r="W136" s="52"/>
      <c r="X136" s="52"/>
      <c r="Y136" s="181" t="str">
        <f aca="false">IF(B136&lt;&gt;"",SUM(O136:X136),"")</f>
        <v/>
      </c>
      <c r="Z136" s="52"/>
      <c r="AA136" s="52"/>
      <c r="AB136" s="52"/>
      <c r="AC136" s="52"/>
      <c r="AD136" s="52"/>
      <c r="AE136" s="52"/>
      <c r="AF136" s="52"/>
      <c r="AG136" s="52"/>
      <c r="AH136" s="52"/>
      <c r="AI136" s="52"/>
      <c r="AJ136" s="182" t="str">
        <f aca="false">IF(B136&lt;&gt;"",SUM(Z136:AI136),"")</f>
        <v/>
      </c>
      <c r="AK136" s="185" t="str">
        <f aca="false">IF(B136&lt;&gt;"",IFERROR(IF((SUMIF(D$20:AI$20, "CLO1", D136:AI136)/AO$6)=0,"",(SUMIF(D$20:AI$20, "CLO1", D136:AI136)/AO$6)),""),"")</f>
        <v/>
      </c>
      <c r="AL136" s="115" t="str">
        <f aca="false">IF(AK136="","",IF(AK136&gt;=B$10,"Y","N"))</f>
        <v/>
      </c>
      <c r="AM136" s="115" t="str">
        <f aca="false">IF(AK136="","",IF(AK136&lt;50%,1,IF(AND(AK136&gt;=50%,AK136&lt;B$10),2,IF(AK136&gt;=B$10,3))))</f>
        <v/>
      </c>
      <c r="AN136" s="185" t="str">
        <f aca="false">IF(B136&lt;&gt;"",IFERROR(IF((SUMIF(D$20:AI$20, "CLO2", D136:AI136)/AO$7)=0,"",(SUMIF(D$20:AI$20, "CLO2", D136:AI136)/AO$7)),""),"")</f>
        <v/>
      </c>
      <c r="AO136" s="115" t="str">
        <f aca="false">IF(AN136="","",IF(AN136&gt;=B$10,"Y","N"))</f>
        <v/>
      </c>
      <c r="AP136" s="115" t="str">
        <f aca="false">IF(AN136="","",IF(AN136&lt;50%,1,IF(AND(AN136&gt;=50%,AN136&lt;B$10),2,IF(AN136&gt;=B$10,3))))</f>
        <v/>
      </c>
      <c r="AQ136" s="185" t="str">
        <f aca="false">IF(B136&lt;&gt;"",IFERROR(IF((SUMIF(D$20:AI$20, "CLO3", D136:AI136)/AO$8)=0,"",(SUMIF(D$20:AI$20, "CLO3", D136:AI136)/AO$8)),""),"")</f>
        <v/>
      </c>
      <c r="AR136" s="115" t="str">
        <f aca="false">IF(AQ136="","",IF(AQ136&gt;=B$10,"Y","N"))</f>
        <v/>
      </c>
      <c r="AS136" s="115" t="str">
        <f aca="false">IF(AQ136="","",IF(AQ136&lt;50%,1,IF(AND(AQ136&gt;=50%,AQ136&lt;B$10),2,IF(AQ136&gt;=B$10,3))))</f>
        <v/>
      </c>
      <c r="AT136" s="185" t="str">
        <f aca="false">IF(B136&lt;&gt;"",IFERROR(IF((SUMIF(D$20:AI$20, "CLO4", D136:AI136)/AO$9)=0,"",(SUMIF(D$20:AI$20, "CLO4", D136:AI136)/AO$9)),""),"")</f>
        <v/>
      </c>
      <c r="AU136" s="115" t="str">
        <f aca="false">IF(AT136="","",IF(AT136&gt;=B$10,"Y","N"))</f>
        <v/>
      </c>
      <c r="AV136" s="115" t="str">
        <f aca="false">IF(AT136="","",IF(AT136&lt;50%,1,IF(AND(AT136&gt;=50%,AT136&lt;B$10),2,IF(AT136&gt;=B$10,3))))</f>
        <v/>
      </c>
      <c r="AW136" s="185" t="str">
        <f aca="false">IF(B136&lt;&gt;"",IFERROR(IF((SUMIF(D$20:AI$20, "CLO5", D136:AI136)/AO$10)=0,"",(SUMIF(D$20:AI$20, "CLO5", D136:AI136)/AO$10)),""),"")</f>
        <v/>
      </c>
      <c r="AX136" s="115" t="str">
        <f aca="false">IF(AW136="","",IF(AW136&gt;=B$10,"Y","N"))</f>
        <v/>
      </c>
      <c r="AY136" s="115" t="str">
        <f aca="false">IF(AW136="","",IF(AW136&lt;50%,1,IF(AND(AW136&gt;=50%,AW136&lt;B$10),2,IF(AW136&gt;=B$10,3))))</f>
        <v/>
      </c>
      <c r="AZ136" s="114" t="str">
        <f aca="false">IF(B136&lt;&gt;"",IFERROR(IF((SUMIF(D$20:AI$20, "CLO6", D136:AI136)/AO$11)=0,"",(SUMIF(D$20:AI$20, "CLO6", D136:AI136)/AO$11)),""),"")</f>
        <v/>
      </c>
      <c r="BA136" s="115" t="str">
        <f aca="false">IF(AZ136="","",IF(AZ136&gt;=B$10,"Y","N"))</f>
        <v/>
      </c>
      <c r="BB136" s="115" t="str">
        <f aca="false">IF(BA136="","",IF(BA136&lt;50%,1,IF(AND(BA136&gt;=50%,BA136&lt;B$10),2,IF(BA136&gt;=B$10,3))))</f>
        <v/>
      </c>
      <c r="BC136" s="114" t="str">
        <f aca="false">IF(B136&lt;&gt;"",IFERROR(IF((SUMIF(D$20:AI$20, "CLO7", D136:AI136)/AO$12)=0,"",(SUMIF(D$20:AI$20, "CLO7", D136:AI136)/AO$12)),""),"")</f>
        <v/>
      </c>
      <c r="BD136" s="115" t="str">
        <f aca="false">IF(BC136="","",IF(BC136&gt;=B$10,"Y","N"))</f>
        <v/>
      </c>
      <c r="BE136" s="115" t="str">
        <f aca="false">IF(BD136="","",IF(BD136&lt;50%,1,IF(AND(BD136&gt;=50%,BD136&lt;B$10),2,IF(BD136&gt;=B$10,3))))</f>
        <v/>
      </c>
      <c r="BF136" s="114" t="str">
        <f aca="false">IF(B136&lt;&gt;"",IFERROR(IF((SUMIF(D$20:AI$20, "CLO8", D136:AI136)/AO$13)=0,"",(SUMIF(D$20:AI$20, "CLO8", D136:AI136)/AO$13)),""),"")</f>
        <v/>
      </c>
      <c r="BG136" s="115" t="str">
        <f aca="false">IF(BF136="","",IF(BF136&gt;=B$10,"Y","N"))</f>
        <v/>
      </c>
      <c r="BH136" s="115" t="str">
        <f aca="false">IF(BG136="","",IF(BG136&lt;50%,1,IF(AND(BG136&gt;=50%,BG136&lt;B$10),2,IF(BG136&gt;=B$10,3))))</f>
        <v/>
      </c>
      <c r="BI136" s="114" t="str">
        <f aca="false">IF(B136&lt;&gt;"",IFERROR(IF((SUMIF(D$20:AI$20, "CLO9", D136:AI136)/AO$14)=0,"",(SUMIF(D$20:AI$20, "CLO9", D136:AI136)/AO$14)),""),"")</f>
        <v/>
      </c>
      <c r="BJ136" s="115" t="str">
        <f aca="false">IF(BI136="","",IF(BI136&gt;=B$10,"Y","N"))</f>
        <v/>
      </c>
      <c r="BK136" s="115" t="str">
        <f aca="false">IF(BJ136="","",IF(BJ136&lt;50%,1,IF(AND(BJ136&gt;=50%,BJ136&lt;B$10),2,IF(BJ136&gt;=B$10,3))))</f>
        <v/>
      </c>
      <c r="BL136" s="114" t="str">
        <f aca="false">IF(B136&lt;&gt;"",IFERROR(IF((SUMIF(D$20:AI$20,"CLO10",D136:AI136)/AO$15)=0,"",(SUMIF(D$20:AI$20,"CLO10",D136:AI136)/AO$15)),""),"")</f>
        <v/>
      </c>
      <c r="BM136" s="115" t="str">
        <f aca="false">IF(BL136="","",IF(BL136&gt;=B$10,"Y","N"))</f>
        <v/>
      </c>
      <c r="BN136" s="115" t="str">
        <f aca="false">IF(BM136="","",IF(BM136&lt;50%,1,IF(AND(BM136&gt;=50%,BM136&lt;B$10),2,IF(BM136&gt;=B$10,3))))</f>
        <v/>
      </c>
      <c r="BO136" s="8"/>
      <c r="BP136" s="8"/>
    </row>
    <row r="137" customFormat="false" ht="15.75" hidden="false" customHeight="true" outlineLevel="0" collapsed="false">
      <c r="A137" s="183" t="str">
        <f aca="false">IF(B$6="LECTURE",IF('Database (LECTURE-RES-PRAC)'!A132="","",'Database (LECTURE-RES-PRAC)'!A132),"")</f>
        <v/>
      </c>
      <c r="B137" s="184" t="str">
        <f aca="false">IF(B$6="LECTURE",IF('Database (LECTURE-RES-PRAC)'!B132="","",'Database (LECTURE-RES-PRAC)'!B132),"")</f>
        <v/>
      </c>
      <c r="C137" s="183" t="str">
        <f aca="false">IF(B137&lt;&gt;"",'Database (LECTURE-RES-PRAC)'!C132,"")</f>
        <v/>
      </c>
      <c r="D137" s="117"/>
      <c r="E137" s="52"/>
      <c r="F137" s="52"/>
      <c r="G137" s="52"/>
      <c r="H137" s="52"/>
      <c r="I137" s="52"/>
      <c r="J137" s="52"/>
      <c r="K137" s="52"/>
      <c r="L137" s="52"/>
      <c r="M137" s="52"/>
      <c r="N137" s="181" t="str">
        <f aca="false">IF(B137&lt;&gt;"",SUM(D137:M137),"")</f>
        <v/>
      </c>
      <c r="O137" s="52"/>
      <c r="P137" s="52"/>
      <c r="Q137" s="52"/>
      <c r="R137" s="52"/>
      <c r="S137" s="52"/>
      <c r="T137" s="52"/>
      <c r="U137" s="52"/>
      <c r="V137" s="52"/>
      <c r="W137" s="52"/>
      <c r="X137" s="52"/>
      <c r="Y137" s="181" t="str">
        <f aca="false">IF(B137&lt;&gt;"",SUM(O137:X137),"")</f>
        <v/>
      </c>
      <c r="Z137" s="52"/>
      <c r="AA137" s="52"/>
      <c r="AB137" s="52"/>
      <c r="AC137" s="52"/>
      <c r="AD137" s="52"/>
      <c r="AE137" s="52"/>
      <c r="AF137" s="52"/>
      <c r="AG137" s="52"/>
      <c r="AH137" s="52"/>
      <c r="AI137" s="52"/>
      <c r="AJ137" s="182" t="str">
        <f aca="false">IF(B137&lt;&gt;"",SUM(Z137:AI137),"")</f>
        <v/>
      </c>
      <c r="AK137" s="185" t="str">
        <f aca="false">IF(B137&lt;&gt;"",IFERROR(IF((SUMIF(D$20:AI$20, "CLO1", D137:AI137)/AO$6)=0,"",(SUMIF(D$20:AI$20, "CLO1", D137:AI137)/AO$6)),""),"")</f>
        <v/>
      </c>
      <c r="AL137" s="115" t="str">
        <f aca="false">IF(AK137="","",IF(AK137&gt;=B$10,"Y","N"))</f>
        <v/>
      </c>
      <c r="AM137" s="115" t="str">
        <f aca="false">IF(AK137="","",IF(AK137&lt;50%,1,IF(AND(AK137&gt;=50%,AK137&lt;B$10),2,IF(AK137&gt;=B$10,3))))</f>
        <v/>
      </c>
      <c r="AN137" s="185" t="str">
        <f aca="false">IF(B137&lt;&gt;"",IFERROR(IF((SUMIF(D$20:AI$20, "CLO2", D137:AI137)/AO$7)=0,"",(SUMIF(D$20:AI$20, "CLO2", D137:AI137)/AO$7)),""),"")</f>
        <v/>
      </c>
      <c r="AO137" s="115" t="str">
        <f aca="false">IF(AN137="","",IF(AN137&gt;=B$10,"Y","N"))</f>
        <v/>
      </c>
      <c r="AP137" s="115" t="str">
        <f aca="false">IF(AN137="","",IF(AN137&lt;50%,1,IF(AND(AN137&gt;=50%,AN137&lt;B$10),2,IF(AN137&gt;=B$10,3))))</f>
        <v/>
      </c>
      <c r="AQ137" s="185" t="str">
        <f aca="false">IF(B137&lt;&gt;"",IFERROR(IF((SUMIF(D$20:AI$20, "CLO3", D137:AI137)/AO$8)=0,"",(SUMIF(D$20:AI$20, "CLO3", D137:AI137)/AO$8)),""),"")</f>
        <v/>
      </c>
      <c r="AR137" s="115" t="str">
        <f aca="false">IF(AQ137="","",IF(AQ137&gt;=B$10,"Y","N"))</f>
        <v/>
      </c>
      <c r="AS137" s="115" t="str">
        <f aca="false">IF(AQ137="","",IF(AQ137&lt;50%,1,IF(AND(AQ137&gt;=50%,AQ137&lt;B$10),2,IF(AQ137&gt;=B$10,3))))</f>
        <v/>
      </c>
      <c r="AT137" s="185" t="str">
        <f aca="false">IF(B137&lt;&gt;"",IFERROR(IF((SUMIF(D$20:AI$20, "CLO4", D137:AI137)/AO$9)=0,"",(SUMIF(D$20:AI$20, "CLO4", D137:AI137)/AO$9)),""),"")</f>
        <v/>
      </c>
      <c r="AU137" s="115" t="str">
        <f aca="false">IF(AT137="","",IF(AT137&gt;=B$10,"Y","N"))</f>
        <v/>
      </c>
      <c r="AV137" s="115" t="str">
        <f aca="false">IF(AT137="","",IF(AT137&lt;50%,1,IF(AND(AT137&gt;=50%,AT137&lt;B$10),2,IF(AT137&gt;=B$10,3))))</f>
        <v/>
      </c>
      <c r="AW137" s="185" t="str">
        <f aca="false">IF(B137&lt;&gt;"",IFERROR(IF((SUMIF(D$20:AI$20, "CLO5", D137:AI137)/AO$10)=0,"",(SUMIF(D$20:AI$20, "CLO5", D137:AI137)/AO$10)),""),"")</f>
        <v/>
      </c>
      <c r="AX137" s="115" t="str">
        <f aca="false">IF(AW137="","",IF(AW137&gt;=B$10,"Y","N"))</f>
        <v/>
      </c>
      <c r="AY137" s="115" t="str">
        <f aca="false">IF(AW137="","",IF(AW137&lt;50%,1,IF(AND(AW137&gt;=50%,AW137&lt;B$10),2,IF(AW137&gt;=B$10,3))))</f>
        <v/>
      </c>
      <c r="AZ137" s="114" t="str">
        <f aca="false">IF(B137&lt;&gt;"",IFERROR(IF((SUMIF(D$20:AI$20, "CLO6", D137:AI137)/AO$11)=0,"",(SUMIF(D$20:AI$20, "CLO6", D137:AI137)/AO$11)),""),"")</f>
        <v/>
      </c>
      <c r="BA137" s="115" t="str">
        <f aca="false">IF(AZ137="","",IF(AZ137&gt;=B$10,"Y","N"))</f>
        <v/>
      </c>
      <c r="BB137" s="115" t="str">
        <f aca="false">IF(BA137="","",IF(BA137&lt;50%,1,IF(AND(BA137&gt;=50%,BA137&lt;B$10),2,IF(BA137&gt;=B$10,3))))</f>
        <v/>
      </c>
      <c r="BC137" s="114" t="str">
        <f aca="false">IF(B137&lt;&gt;"",IFERROR(IF((SUMIF(D$20:AI$20, "CLO7", D137:AI137)/AO$12)=0,"",(SUMIF(D$20:AI$20, "CLO7", D137:AI137)/AO$12)),""),"")</f>
        <v/>
      </c>
      <c r="BD137" s="115" t="str">
        <f aca="false">IF(BC137="","",IF(BC137&gt;=B$10,"Y","N"))</f>
        <v/>
      </c>
      <c r="BE137" s="115" t="str">
        <f aca="false">IF(BD137="","",IF(BD137&lt;50%,1,IF(AND(BD137&gt;=50%,BD137&lt;B$10),2,IF(BD137&gt;=B$10,3))))</f>
        <v/>
      </c>
      <c r="BF137" s="114" t="str">
        <f aca="false">IF(B137&lt;&gt;"",IFERROR(IF((SUMIF(D$20:AI$20, "CLO8", D137:AI137)/AO$13)=0,"",(SUMIF(D$20:AI$20, "CLO8", D137:AI137)/AO$13)),""),"")</f>
        <v/>
      </c>
      <c r="BG137" s="115" t="str">
        <f aca="false">IF(BF137="","",IF(BF137&gt;=B$10,"Y","N"))</f>
        <v/>
      </c>
      <c r="BH137" s="115" t="str">
        <f aca="false">IF(BG137="","",IF(BG137&lt;50%,1,IF(AND(BG137&gt;=50%,BG137&lt;B$10),2,IF(BG137&gt;=B$10,3))))</f>
        <v/>
      </c>
      <c r="BI137" s="114" t="str">
        <f aca="false">IF(B137&lt;&gt;"",IFERROR(IF((SUMIF(D$20:AI$20, "CLO9", D137:AI137)/AO$14)=0,"",(SUMIF(D$20:AI$20, "CLO9", D137:AI137)/AO$14)),""),"")</f>
        <v/>
      </c>
      <c r="BJ137" s="115" t="str">
        <f aca="false">IF(BI137="","",IF(BI137&gt;=B$10,"Y","N"))</f>
        <v/>
      </c>
      <c r="BK137" s="115" t="str">
        <f aca="false">IF(BJ137="","",IF(BJ137&lt;50%,1,IF(AND(BJ137&gt;=50%,BJ137&lt;B$10),2,IF(BJ137&gt;=B$10,3))))</f>
        <v/>
      </c>
      <c r="BL137" s="114" t="str">
        <f aca="false">IF(B137&lt;&gt;"",IFERROR(IF((SUMIF(D$20:AI$20,"CLO10",D137:AI137)/AO$15)=0,"",(SUMIF(D$20:AI$20,"CLO10",D137:AI137)/AO$15)),""),"")</f>
        <v/>
      </c>
      <c r="BM137" s="115" t="str">
        <f aca="false">IF(BL137="","",IF(BL137&gt;=B$10,"Y","N"))</f>
        <v/>
      </c>
      <c r="BN137" s="115" t="str">
        <f aca="false">IF(BM137="","",IF(BM137&lt;50%,1,IF(AND(BM137&gt;=50%,BM137&lt;B$10),2,IF(BM137&gt;=B$10,3))))</f>
        <v/>
      </c>
      <c r="BO137" s="8"/>
      <c r="BP137" s="8"/>
    </row>
    <row r="138" customFormat="false" ht="15.75" hidden="false" customHeight="true" outlineLevel="0" collapsed="false">
      <c r="A138" s="183" t="str">
        <f aca="false">IF(B$6="LECTURE",IF('Database (LECTURE-RES-PRAC)'!A133="","",'Database (LECTURE-RES-PRAC)'!A133),"")</f>
        <v/>
      </c>
      <c r="B138" s="184" t="str">
        <f aca="false">IF(B$6="LECTURE",IF('Database (LECTURE-RES-PRAC)'!B133="","",'Database (LECTURE-RES-PRAC)'!B133),"")</f>
        <v/>
      </c>
      <c r="C138" s="183" t="str">
        <f aca="false">IF(B138&lt;&gt;"",'Database (LECTURE-RES-PRAC)'!C133,"")</f>
        <v/>
      </c>
      <c r="D138" s="117"/>
      <c r="E138" s="52"/>
      <c r="F138" s="52"/>
      <c r="G138" s="52"/>
      <c r="H138" s="52"/>
      <c r="I138" s="52"/>
      <c r="J138" s="52"/>
      <c r="K138" s="52"/>
      <c r="L138" s="52"/>
      <c r="M138" s="52"/>
      <c r="N138" s="181" t="str">
        <f aca="false">IF(B138&lt;&gt;"",SUM(D138:M138),"")</f>
        <v/>
      </c>
      <c r="O138" s="52"/>
      <c r="P138" s="52"/>
      <c r="Q138" s="52"/>
      <c r="R138" s="52"/>
      <c r="S138" s="52"/>
      <c r="T138" s="52"/>
      <c r="U138" s="52"/>
      <c r="V138" s="52"/>
      <c r="W138" s="52"/>
      <c r="X138" s="52"/>
      <c r="Y138" s="181" t="str">
        <f aca="false">IF(B138&lt;&gt;"",SUM(O138:X138),"")</f>
        <v/>
      </c>
      <c r="Z138" s="52"/>
      <c r="AA138" s="52"/>
      <c r="AB138" s="52"/>
      <c r="AC138" s="52"/>
      <c r="AD138" s="52"/>
      <c r="AE138" s="52"/>
      <c r="AF138" s="52"/>
      <c r="AG138" s="52"/>
      <c r="AH138" s="52"/>
      <c r="AI138" s="52"/>
      <c r="AJ138" s="182" t="str">
        <f aca="false">IF(B138&lt;&gt;"",SUM(Z138:AI138),"")</f>
        <v/>
      </c>
      <c r="AK138" s="185" t="str">
        <f aca="false">IF(B138&lt;&gt;"",IFERROR(IF((SUMIF(D$20:AI$20, "CLO1", D138:AI138)/AO$6)=0,"",(SUMIF(D$20:AI$20, "CLO1", D138:AI138)/AO$6)),""),"")</f>
        <v/>
      </c>
      <c r="AL138" s="115" t="str">
        <f aca="false">IF(AK138="","",IF(AK138&gt;=B$10,"Y","N"))</f>
        <v/>
      </c>
      <c r="AM138" s="115" t="str">
        <f aca="false">IF(AK138="","",IF(AK138&lt;50%,1,IF(AND(AK138&gt;=50%,AK138&lt;B$10),2,IF(AK138&gt;=B$10,3))))</f>
        <v/>
      </c>
      <c r="AN138" s="185" t="str">
        <f aca="false">IF(B138&lt;&gt;"",IFERROR(IF((SUMIF(D$20:AI$20, "CLO2", D138:AI138)/AO$7)=0,"",(SUMIF(D$20:AI$20, "CLO2", D138:AI138)/AO$7)),""),"")</f>
        <v/>
      </c>
      <c r="AO138" s="115" t="str">
        <f aca="false">IF(AN138="","",IF(AN138&gt;=B$10,"Y","N"))</f>
        <v/>
      </c>
      <c r="AP138" s="115" t="str">
        <f aca="false">IF(AN138="","",IF(AN138&lt;50%,1,IF(AND(AN138&gt;=50%,AN138&lt;B$10),2,IF(AN138&gt;=B$10,3))))</f>
        <v/>
      </c>
      <c r="AQ138" s="185" t="str">
        <f aca="false">IF(B138&lt;&gt;"",IFERROR(IF((SUMIF(D$20:AI$20, "CLO3", D138:AI138)/AO$8)=0,"",(SUMIF(D$20:AI$20, "CLO3", D138:AI138)/AO$8)),""),"")</f>
        <v/>
      </c>
      <c r="AR138" s="115" t="str">
        <f aca="false">IF(AQ138="","",IF(AQ138&gt;=B$10,"Y","N"))</f>
        <v/>
      </c>
      <c r="AS138" s="115" t="str">
        <f aca="false">IF(AQ138="","",IF(AQ138&lt;50%,1,IF(AND(AQ138&gt;=50%,AQ138&lt;B$10),2,IF(AQ138&gt;=B$10,3))))</f>
        <v/>
      </c>
      <c r="AT138" s="185" t="str">
        <f aca="false">IF(B138&lt;&gt;"",IFERROR(IF((SUMIF(D$20:AI$20, "CLO4", D138:AI138)/AO$9)=0,"",(SUMIF(D$20:AI$20, "CLO4", D138:AI138)/AO$9)),""),"")</f>
        <v/>
      </c>
      <c r="AU138" s="115" t="str">
        <f aca="false">IF(AT138="","",IF(AT138&gt;=B$10,"Y","N"))</f>
        <v/>
      </c>
      <c r="AV138" s="115" t="str">
        <f aca="false">IF(AT138="","",IF(AT138&lt;50%,1,IF(AND(AT138&gt;=50%,AT138&lt;B$10),2,IF(AT138&gt;=B$10,3))))</f>
        <v/>
      </c>
      <c r="AW138" s="185" t="str">
        <f aca="false">IF(B138&lt;&gt;"",IFERROR(IF((SUMIF(D$20:AI$20, "CLO5", D138:AI138)/AO$10)=0,"",(SUMIF(D$20:AI$20, "CLO5", D138:AI138)/AO$10)),""),"")</f>
        <v/>
      </c>
      <c r="AX138" s="115" t="str">
        <f aca="false">IF(AW138="","",IF(AW138&gt;=B$10,"Y","N"))</f>
        <v/>
      </c>
      <c r="AY138" s="115" t="str">
        <f aca="false">IF(AW138="","",IF(AW138&lt;50%,1,IF(AND(AW138&gt;=50%,AW138&lt;B$10),2,IF(AW138&gt;=B$10,3))))</f>
        <v/>
      </c>
      <c r="AZ138" s="114" t="str">
        <f aca="false">IF(B138&lt;&gt;"",IFERROR(IF((SUMIF(D$20:AI$20, "CLO6", D138:AI138)/AO$11)=0,"",(SUMIF(D$20:AI$20, "CLO6", D138:AI138)/AO$11)),""),"")</f>
        <v/>
      </c>
      <c r="BA138" s="115" t="str">
        <f aca="false">IF(AZ138="","",IF(AZ138&gt;=B$10,"Y","N"))</f>
        <v/>
      </c>
      <c r="BB138" s="115" t="str">
        <f aca="false">IF(BA138="","",IF(BA138&lt;50%,1,IF(AND(BA138&gt;=50%,BA138&lt;B$10),2,IF(BA138&gt;=B$10,3))))</f>
        <v/>
      </c>
      <c r="BC138" s="114" t="str">
        <f aca="false">IF(B138&lt;&gt;"",IFERROR(IF((SUMIF(D$20:AI$20, "CLO7", D138:AI138)/AO$12)=0,"",(SUMIF(D$20:AI$20, "CLO7", D138:AI138)/AO$12)),""),"")</f>
        <v/>
      </c>
      <c r="BD138" s="115" t="str">
        <f aca="false">IF(BC138="","",IF(BC138&gt;=B$10,"Y","N"))</f>
        <v/>
      </c>
      <c r="BE138" s="115" t="str">
        <f aca="false">IF(BD138="","",IF(BD138&lt;50%,1,IF(AND(BD138&gt;=50%,BD138&lt;B$10),2,IF(BD138&gt;=B$10,3))))</f>
        <v/>
      </c>
      <c r="BF138" s="114" t="str">
        <f aca="false">IF(B138&lt;&gt;"",IFERROR(IF((SUMIF(D$20:AI$20, "CLO8", D138:AI138)/AO$13)=0,"",(SUMIF(D$20:AI$20, "CLO8", D138:AI138)/AO$13)),""),"")</f>
        <v/>
      </c>
      <c r="BG138" s="115" t="str">
        <f aca="false">IF(BF138="","",IF(BF138&gt;=B$10,"Y","N"))</f>
        <v/>
      </c>
      <c r="BH138" s="115" t="str">
        <f aca="false">IF(BG138="","",IF(BG138&lt;50%,1,IF(AND(BG138&gt;=50%,BG138&lt;B$10),2,IF(BG138&gt;=B$10,3))))</f>
        <v/>
      </c>
      <c r="BI138" s="114" t="str">
        <f aca="false">IF(B138&lt;&gt;"",IFERROR(IF((SUMIF(D$20:AI$20, "CLO9", D138:AI138)/AO$14)=0,"",(SUMIF(D$20:AI$20, "CLO9", D138:AI138)/AO$14)),""),"")</f>
        <v/>
      </c>
      <c r="BJ138" s="115" t="str">
        <f aca="false">IF(BI138="","",IF(BI138&gt;=B$10,"Y","N"))</f>
        <v/>
      </c>
      <c r="BK138" s="115" t="str">
        <f aca="false">IF(BJ138="","",IF(BJ138&lt;50%,1,IF(AND(BJ138&gt;=50%,BJ138&lt;B$10),2,IF(BJ138&gt;=B$10,3))))</f>
        <v/>
      </c>
      <c r="BL138" s="114" t="str">
        <f aca="false">IF(B138&lt;&gt;"",IFERROR(IF((SUMIF(D$20:AI$20,"CLO10",D138:AI138)/AO$15)=0,"",(SUMIF(D$20:AI$20,"CLO10",D138:AI138)/AO$15)),""),"")</f>
        <v/>
      </c>
      <c r="BM138" s="115" t="str">
        <f aca="false">IF(BL138="","",IF(BL138&gt;=B$10,"Y","N"))</f>
        <v/>
      </c>
      <c r="BN138" s="115" t="str">
        <f aca="false">IF(BM138="","",IF(BM138&lt;50%,1,IF(AND(BM138&gt;=50%,BM138&lt;B$10),2,IF(BM138&gt;=B$10,3))))</f>
        <v/>
      </c>
      <c r="BO138" s="8"/>
      <c r="BP138" s="8"/>
    </row>
    <row r="139" customFormat="false" ht="15.75" hidden="false" customHeight="true" outlineLevel="0" collapsed="false">
      <c r="A139" s="183" t="str">
        <f aca="false">IF(B$6="LECTURE",IF('Database (LECTURE-RES-PRAC)'!A134="","",'Database (LECTURE-RES-PRAC)'!A134),"")</f>
        <v/>
      </c>
      <c r="B139" s="184" t="str">
        <f aca="false">IF(B$6="LECTURE",IF('Database (LECTURE-RES-PRAC)'!B134="","",'Database (LECTURE-RES-PRAC)'!B134),"")</f>
        <v/>
      </c>
      <c r="C139" s="183" t="str">
        <f aca="false">IF(B139&lt;&gt;"",'Database (LECTURE-RES-PRAC)'!C134,"")</f>
        <v/>
      </c>
      <c r="D139" s="117"/>
      <c r="E139" s="52"/>
      <c r="F139" s="52"/>
      <c r="G139" s="52"/>
      <c r="H139" s="52"/>
      <c r="I139" s="52"/>
      <c r="J139" s="52"/>
      <c r="K139" s="52"/>
      <c r="L139" s="52"/>
      <c r="M139" s="52"/>
      <c r="N139" s="181" t="str">
        <f aca="false">IF(B139&lt;&gt;"",SUM(D139:M139),"")</f>
        <v/>
      </c>
      <c r="O139" s="52"/>
      <c r="P139" s="52"/>
      <c r="Q139" s="52"/>
      <c r="R139" s="52"/>
      <c r="S139" s="52"/>
      <c r="T139" s="52"/>
      <c r="U139" s="52"/>
      <c r="V139" s="52"/>
      <c r="W139" s="52"/>
      <c r="X139" s="52"/>
      <c r="Y139" s="181" t="str">
        <f aca="false">IF(B139&lt;&gt;"",SUM(O139:X139),"")</f>
        <v/>
      </c>
      <c r="Z139" s="52"/>
      <c r="AA139" s="52"/>
      <c r="AB139" s="52"/>
      <c r="AC139" s="52"/>
      <c r="AD139" s="52"/>
      <c r="AE139" s="52"/>
      <c r="AF139" s="52"/>
      <c r="AG139" s="52"/>
      <c r="AH139" s="52"/>
      <c r="AI139" s="52"/>
      <c r="AJ139" s="182" t="str">
        <f aca="false">IF(B139&lt;&gt;"",SUM(Z139:AI139),"")</f>
        <v/>
      </c>
      <c r="AK139" s="185" t="str">
        <f aca="false">IF(B139&lt;&gt;"",IFERROR(IF((SUMIF(D$20:AI$20, "CLO1", D139:AI139)/AO$6)=0,"",(SUMIF(D$20:AI$20, "CLO1", D139:AI139)/AO$6)),""),"")</f>
        <v/>
      </c>
      <c r="AL139" s="115" t="str">
        <f aca="false">IF(AK139="","",IF(AK139&gt;=B$10,"Y","N"))</f>
        <v/>
      </c>
      <c r="AM139" s="115" t="str">
        <f aca="false">IF(AK139="","",IF(AK139&lt;50%,1,IF(AND(AK139&gt;=50%,AK139&lt;B$10),2,IF(AK139&gt;=B$10,3))))</f>
        <v/>
      </c>
      <c r="AN139" s="185" t="str">
        <f aca="false">IF(B139&lt;&gt;"",IFERROR(IF((SUMIF(D$20:AI$20, "CLO2", D139:AI139)/AO$7)=0,"",(SUMIF(D$20:AI$20, "CLO2", D139:AI139)/AO$7)),""),"")</f>
        <v/>
      </c>
      <c r="AO139" s="115" t="str">
        <f aca="false">IF(AN139="","",IF(AN139&gt;=B$10,"Y","N"))</f>
        <v/>
      </c>
      <c r="AP139" s="115" t="str">
        <f aca="false">IF(AN139="","",IF(AN139&lt;50%,1,IF(AND(AN139&gt;=50%,AN139&lt;B$10),2,IF(AN139&gt;=B$10,3))))</f>
        <v/>
      </c>
      <c r="AQ139" s="185" t="str">
        <f aca="false">IF(B139&lt;&gt;"",IFERROR(IF((SUMIF(D$20:AI$20, "CLO3", D139:AI139)/AO$8)=0,"",(SUMIF(D$20:AI$20, "CLO3", D139:AI139)/AO$8)),""),"")</f>
        <v/>
      </c>
      <c r="AR139" s="115" t="str">
        <f aca="false">IF(AQ139="","",IF(AQ139&gt;=B$10,"Y","N"))</f>
        <v/>
      </c>
      <c r="AS139" s="115" t="str">
        <f aca="false">IF(AQ139="","",IF(AQ139&lt;50%,1,IF(AND(AQ139&gt;=50%,AQ139&lt;B$10),2,IF(AQ139&gt;=B$10,3))))</f>
        <v/>
      </c>
      <c r="AT139" s="185" t="str">
        <f aca="false">IF(B139&lt;&gt;"",IFERROR(IF((SUMIF(D$20:AI$20, "CLO4", D139:AI139)/AO$9)=0,"",(SUMIF(D$20:AI$20, "CLO4", D139:AI139)/AO$9)),""),"")</f>
        <v/>
      </c>
      <c r="AU139" s="115" t="str">
        <f aca="false">IF(AT139="","",IF(AT139&gt;=B$10,"Y","N"))</f>
        <v/>
      </c>
      <c r="AV139" s="115" t="str">
        <f aca="false">IF(AT139="","",IF(AT139&lt;50%,1,IF(AND(AT139&gt;=50%,AT139&lt;B$10),2,IF(AT139&gt;=B$10,3))))</f>
        <v/>
      </c>
      <c r="AW139" s="185" t="str">
        <f aca="false">IF(B139&lt;&gt;"",IFERROR(IF((SUMIF(D$20:AI$20, "CLO5", D139:AI139)/AO$10)=0,"",(SUMIF(D$20:AI$20, "CLO5", D139:AI139)/AO$10)),""),"")</f>
        <v/>
      </c>
      <c r="AX139" s="115" t="str">
        <f aca="false">IF(AW139="","",IF(AW139&gt;=B$10,"Y","N"))</f>
        <v/>
      </c>
      <c r="AY139" s="115" t="str">
        <f aca="false">IF(AW139="","",IF(AW139&lt;50%,1,IF(AND(AW139&gt;=50%,AW139&lt;B$10),2,IF(AW139&gt;=B$10,3))))</f>
        <v/>
      </c>
      <c r="AZ139" s="114" t="str">
        <f aca="false">IF(B139&lt;&gt;"",IFERROR(IF((SUMIF(D$20:AI$20, "CLO6", D139:AI139)/AO$11)=0,"",(SUMIF(D$20:AI$20, "CLO6", D139:AI139)/AO$11)),""),"")</f>
        <v/>
      </c>
      <c r="BA139" s="115" t="str">
        <f aca="false">IF(AZ139="","",IF(AZ139&gt;=B$10,"Y","N"))</f>
        <v/>
      </c>
      <c r="BB139" s="115" t="str">
        <f aca="false">IF(BA139="","",IF(BA139&lt;50%,1,IF(AND(BA139&gt;=50%,BA139&lt;B$10),2,IF(BA139&gt;=B$10,3))))</f>
        <v/>
      </c>
      <c r="BC139" s="114" t="str">
        <f aca="false">IF(B139&lt;&gt;"",IFERROR(IF((SUMIF(D$20:AI$20, "CLO7", D139:AI139)/AO$12)=0,"",(SUMIF(D$20:AI$20, "CLO7", D139:AI139)/AO$12)),""),"")</f>
        <v/>
      </c>
      <c r="BD139" s="115" t="str">
        <f aca="false">IF(BC139="","",IF(BC139&gt;=B$10,"Y","N"))</f>
        <v/>
      </c>
      <c r="BE139" s="115" t="str">
        <f aca="false">IF(BD139="","",IF(BD139&lt;50%,1,IF(AND(BD139&gt;=50%,BD139&lt;B$10),2,IF(BD139&gt;=B$10,3))))</f>
        <v/>
      </c>
      <c r="BF139" s="114" t="str">
        <f aca="false">IF(B139&lt;&gt;"",IFERROR(IF((SUMIF(D$20:AI$20, "CLO8", D139:AI139)/AO$13)=0,"",(SUMIF(D$20:AI$20, "CLO8", D139:AI139)/AO$13)),""),"")</f>
        <v/>
      </c>
      <c r="BG139" s="115" t="str">
        <f aca="false">IF(BF139="","",IF(BF139&gt;=B$10,"Y","N"))</f>
        <v/>
      </c>
      <c r="BH139" s="115" t="str">
        <f aca="false">IF(BG139="","",IF(BG139&lt;50%,1,IF(AND(BG139&gt;=50%,BG139&lt;B$10),2,IF(BG139&gt;=B$10,3))))</f>
        <v/>
      </c>
      <c r="BI139" s="114" t="str">
        <f aca="false">IF(B139&lt;&gt;"",IFERROR(IF((SUMIF(D$20:AI$20, "CLO9", D139:AI139)/AO$14)=0,"",(SUMIF(D$20:AI$20, "CLO9", D139:AI139)/AO$14)),""),"")</f>
        <v/>
      </c>
      <c r="BJ139" s="115" t="str">
        <f aca="false">IF(BI139="","",IF(BI139&gt;=B$10,"Y","N"))</f>
        <v/>
      </c>
      <c r="BK139" s="115" t="str">
        <f aca="false">IF(BJ139="","",IF(BJ139&lt;50%,1,IF(AND(BJ139&gt;=50%,BJ139&lt;B$10),2,IF(BJ139&gt;=B$10,3))))</f>
        <v/>
      </c>
      <c r="BL139" s="114" t="str">
        <f aca="false">IF(B139&lt;&gt;"",IFERROR(IF((SUMIF(D$20:AI$20,"CLO10",D139:AI139)/AO$15)=0,"",(SUMIF(D$20:AI$20,"CLO10",D139:AI139)/AO$15)),""),"")</f>
        <v/>
      </c>
      <c r="BM139" s="115" t="str">
        <f aca="false">IF(BL139="","",IF(BL139&gt;=B$10,"Y","N"))</f>
        <v/>
      </c>
      <c r="BN139" s="115" t="str">
        <f aca="false">IF(BM139="","",IF(BM139&lt;50%,1,IF(AND(BM139&gt;=50%,BM139&lt;B$10),2,IF(BM139&gt;=B$10,3))))</f>
        <v/>
      </c>
      <c r="BO139" s="8"/>
      <c r="BP139" s="8"/>
    </row>
    <row r="140" customFormat="false" ht="15.75" hidden="false" customHeight="true" outlineLevel="0" collapsed="false">
      <c r="A140" s="183" t="str">
        <f aca="false">IF(B$6="LECTURE",IF('Database (LECTURE-RES-PRAC)'!A135="","",'Database (LECTURE-RES-PRAC)'!A135),"")</f>
        <v/>
      </c>
      <c r="B140" s="184" t="str">
        <f aca="false">IF(B$6="LECTURE",IF('Database (LECTURE-RES-PRAC)'!B135="","",'Database (LECTURE-RES-PRAC)'!B135),"")</f>
        <v/>
      </c>
      <c r="C140" s="183" t="str">
        <f aca="false">IF(B140&lt;&gt;"",'Database (LECTURE-RES-PRAC)'!C135,"")</f>
        <v/>
      </c>
      <c r="D140" s="117"/>
      <c r="E140" s="52"/>
      <c r="F140" s="52"/>
      <c r="G140" s="52"/>
      <c r="H140" s="52"/>
      <c r="I140" s="52"/>
      <c r="J140" s="52"/>
      <c r="K140" s="52"/>
      <c r="L140" s="52"/>
      <c r="M140" s="52"/>
      <c r="N140" s="181" t="str">
        <f aca="false">IF(B140&lt;&gt;"",SUM(D140:M140),"")</f>
        <v/>
      </c>
      <c r="O140" s="52"/>
      <c r="P140" s="52"/>
      <c r="Q140" s="52"/>
      <c r="R140" s="52"/>
      <c r="S140" s="52"/>
      <c r="T140" s="52"/>
      <c r="U140" s="52"/>
      <c r="V140" s="52"/>
      <c r="W140" s="52"/>
      <c r="X140" s="52"/>
      <c r="Y140" s="181" t="str">
        <f aca="false">IF(B140&lt;&gt;"",SUM(O140:X140),"")</f>
        <v/>
      </c>
      <c r="Z140" s="52"/>
      <c r="AA140" s="52"/>
      <c r="AB140" s="52"/>
      <c r="AC140" s="52"/>
      <c r="AD140" s="52"/>
      <c r="AE140" s="52"/>
      <c r="AF140" s="52"/>
      <c r="AG140" s="52"/>
      <c r="AH140" s="52"/>
      <c r="AI140" s="52"/>
      <c r="AJ140" s="182" t="str">
        <f aca="false">IF(B140&lt;&gt;"",SUM(Z140:AI140),"")</f>
        <v/>
      </c>
      <c r="AK140" s="185" t="str">
        <f aca="false">IF(B140&lt;&gt;"",IFERROR(IF((SUMIF(D$20:AI$20, "CLO1", D140:AI140)/AO$6)=0,"",(SUMIF(D$20:AI$20, "CLO1", D140:AI140)/AO$6)),""),"")</f>
        <v/>
      </c>
      <c r="AL140" s="115" t="str">
        <f aca="false">IF(AK140="","",IF(AK140&gt;=B$10,"Y","N"))</f>
        <v/>
      </c>
      <c r="AM140" s="115" t="str">
        <f aca="false">IF(AK140="","",IF(AK140&lt;50%,1,IF(AND(AK140&gt;=50%,AK140&lt;B$10),2,IF(AK140&gt;=B$10,3))))</f>
        <v/>
      </c>
      <c r="AN140" s="185" t="str">
        <f aca="false">IF(B140&lt;&gt;"",IFERROR(IF((SUMIF(D$20:AI$20, "CLO2", D140:AI140)/AO$7)=0,"",(SUMIF(D$20:AI$20, "CLO2", D140:AI140)/AO$7)),""),"")</f>
        <v/>
      </c>
      <c r="AO140" s="115" t="str">
        <f aca="false">IF(AN140="","",IF(AN140&gt;=B$10,"Y","N"))</f>
        <v/>
      </c>
      <c r="AP140" s="115" t="str">
        <f aca="false">IF(AN140="","",IF(AN140&lt;50%,1,IF(AND(AN140&gt;=50%,AN140&lt;B$10),2,IF(AN140&gt;=B$10,3))))</f>
        <v/>
      </c>
      <c r="AQ140" s="185" t="str">
        <f aca="false">IF(B140&lt;&gt;"",IFERROR(IF((SUMIF(D$20:AI$20, "CLO3", D140:AI140)/AO$8)=0,"",(SUMIF(D$20:AI$20, "CLO3", D140:AI140)/AO$8)),""),"")</f>
        <v/>
      </c>
      <c r="AR140" s="115" t="str">
        <f aca="false">IF(AQ140="","",IF(AQ140&gt;=B$10,"Y","N"))</f>
        <v/>
      </c>
      <c r="AS140" s="115" t="str">
        <f aca="false">IF(AQ140="","",IF(AQ140&lt;50%,1,IF(AND(AQ140&gt;=50%,AQ140&lt;B$10),2,IF(AQ140&gt;=B$10,3))))</f>
        <v/>
      </c>
      <c r="AT140" s="185" t="str">
        <f aca="false">IF(B140&lt;&gt;"",IFERROR(IF((SUMIF(D$20:AI$20, "CLO4", D140:AI140)/AO$9)=0,"",(SUMIF(D$20:AI$20, "CLO4", D140:AI140)/AO$9)),""),"")</f>
        <v/>
      </c>
      <c r="AU140" s="115" t="str">
        <f aca="false">IF(AT140="","",IF(AT140&gt;=B$10,"Y","N"))</f>
        <v/>
      </c>
      <c r="AV140" s="115" t="str">
        <f aca="false">IF(AT140="","",IF(AT140&lt;50%,1,IF(AND(AT140&gt;=50%,AT140&lt;B$10),2,IF(AT140&gt;=B$10,3))))</f>
        <v/>
      </c>
      <c r="AW140" s="185" t="str">
        <f aca="false">IF(B140&lt;&gt;"",IFERROR(IF((SUMIF(D$20:AI$20, "CLO5", D140:AI140)/AO$10)=0,"",(SUMIF(D$20:AI$20, "CLO5", D140:AI140)/AO$10)),""),"")</f>
        <v/>
      </c>
      <c r="AX140" s="115" t="str">
        <f aca="false">IF(AW140="","",IF(AW140&gt;=B$10,"Y","N"))</f>
        <v/>
      </c>
      <c r="AY140" s="115" t="str">
        <f aca="false">IF(AW140="","",IF(AW140&lt;50%,1,IF(AND(AW140&gt;=50%,AW140&lt;B$10),2,IF(AW140&gt;=B$10,3))))</f>
        <v/>
      </c>
      <c r="AZ140" s="114" t="str">
        <f aca="false">IF(B140&lt;&gt;"",IFERROR(IF((SUMIF(D$20:AI$20, "CLO6", D140:AI140)/AO$11)=0,"",(SUMIF(D$20:AI$20, "CLO6", D140:AI140)/AO$11)),""),"")</f>
        <v/>
      </c>
      <c r="BA140" s="115" t="str">
        <f aca="false">IF(AZ140="","",IF(AZ140&gt;=B$10,"Y","N"))</f>
        <v/>
      </c>
      <c r="BB140" s="115" t="str">
        <f aca="false">IF(BA140="","",IF(BA140&lt;50%,1,IF(AND(BA140&gt;=50%,BA140&lt;B$10),2,IF(BA140&gt;=B$10,3))))</f>
        <v/>
      </c>
      <c r="BC140" s="114" t="str">
        <f aca="false">IF(B140&lt;&gt;"",IFERROR(IF((SUMIF(D$20:AI$20, "CLO7", D140:AI140)/AO$12)=0,"",(SUMIF(D$20:AI$20, "CLO7", D140:AI140)/AO$12)),""),"")</f>
        <v/>
      </c>
      <c r="BD140" s="115" t="str">
        <f aca="false">IF(BC140="","",IF(BC140&gt;=B$10,"Y","N"))</f>
        <v/>
      </c>
      <c r="BE140" s="115" t="str">
        <f aca="false">IF(BD140="","",IF(BD140&lt;50%,1,IF(AND(BD140&gt;=50%,BD140&lt;B$10),2,IF(BD140&gt;=B$10,3))))</f>
        <v/>
      </c>
      <c r="BF140" s="114" t="str">
        <f aca="false">IF(B140&lt;&gt;"",IFERROR(IF((SUMIF(D$20:AI$20, "CLO8", D140:AI140)/AO$13)=0,"",(SUMIF(D$20:AI$20, "CLO8", D140:AI140)/AO$13)),""),"")</f>
        <v/>
      </c>
      <c r="BG140" s="115" t="str">
        <f aca="false">IF(BF140="","",IF(BF140&gt;=B$10,"Y","N"))</f>
        <v/>
      </c>
      <c r="BH140" s="115" t="str">
        <f aca="false">IF(BG140="","",IF(BG140&lt;50%,1,IF(AND(BG140&gt;=50%,BG140&lt;B$10),2,IF(BG140&gt;=B$10,3))))</f>
        <v/>
      </c>
      <c r="BI140" s="114" t="str">
        <f aca="false">IF(B140&lt;&gt;"",IFERROR(IF((SUMIF(D$20:AI$20, "CLO9", D140:AI140)/AO$14)=0,"",(SUMIF(D$20:AI$20, "CLO9", D140:AI140)/AO$14)),""),"")</f>
        <v/>
      </c>
      <c r="BJ140" s="115" t="str">
        <f aca="false">IF(BI140="","",IF(BI140&gt;=B$10,"Y","N"))</f>
        <v/>
      </c>
      <c r="BK140" s="115" t="str">
        <f aca="false">IF(BJ140="","",IF(BJ140&lt;50%,1,IF(AND(BJ140&gt;=50%,BJ140&lt;B$10),2,IF(BJ140&gt;=B$10,3))))</f>
        <v/>
      </c>
      <c r="BL140" s="114" t="str">
        <f aca="false">IF(B140&lt;&gt;"",IFERROR(IF((SUMIF(D$20:AI$20,"CLO10",D140:AI140)/AO$15)=0,"",(SUMIF(D$20:AI$20,"CLO10",D140:AI140)/AO$15)),""),"")</f>
        <v/>
      </c>
      <c r="BM140" s="115" t="str">
        <f aca="false">IF(BL140="","",IF(BL140&gt;=B$10,"Y","N"))</f>
        <v/>
      </c>
      <c r="BN140" s="115" t="str">
        <f aca="false">IF(BM140="","",IF(BM140&lt;50%,1,IF(AND(BM140&gt;=50%,BM140&lt;B$10),2,IF(BM140&gt;=B$10,3))))</f>
        <v/>
      </c>
      <c r="BO140" s="8"/>
      <c r="BP140" s="8"/>
    </row>
    <row r="141" customFormat="false" ht="15.75" hidden="false" customHeight="true" outlineLevel="0" collapsed="false">
      <c r="A141" s="183" t="str">
        <f aca="false">IF(B$6="LECTURE",IF('Database (LECTURE-RES-PRAC)'!A136="","",'Database (LECTURE-RES-PRAC)'!A136),"")</f>
        <v/>
      </c>
      <c r="B141" s="184" t="str">
        <f aca="false">IF(B$6="LECTURE",IF('Database (LECTURE-RES-PRAC)'!B136="","",'Database (LECTURE-RES-PRAC)'!B136),"")</f>
        <v/>
      </c>
      <c r="C141" s="183" t="str">
        <f aca="false">IF(B141&lt;&gt;"",'Database (LECTURE-RES-PRAC)'!C136,"")</f>
        <v/>
      </c>
      <c r="D141" s="117"/>
      <c r="E141" s="52"/>
      <c r="F141" s="52"/>
      <c r="G141" s="52"/>
      <c r="H141" s="52"/>
      <c r="I141" s="52"/>
      <c r="J141" s="52"/>
      <c r="K141" s="52"/>
      <c r="L141" s="52"/>
      <c r="M141" s="52"/>
      <c r="N141" s="181" t="str">
        <f aca="false">IF(B141&lt;&gt;"",SUM(D141:M141),"")</f>
        <v/>
      </c>
      <c r="O141" s="52"/>
      <c r="P141" s="52"/>
      <c r="Q141" s="52"/>
      <c r="R141" s="52"/>
      <c r="S141" s="52"/>
      <c r="T141" s="52"/>
      <c r="U141" s="52"/>
      <c r="V141" s="52"/>
      <c r="W141" s="52"/>
      <c r="X141" s="52"/>
      <c r="Y141" s="181" t="str">
        <f aca="false">IF(B141&lt;&gt;"",SUM(O141:X141),"")</f>
        <v/>
      </c>
      <c r="Z141" s="52"/>
      <c r="AA141" s="52"/>
      <c r="AB141" s="52"/>
      <c r="AC141" s="52"/>
      <c r="AD141" s="52"/>
      <c r="AE141" s="52"/>
      <c r="AF141" s="52"/>
      <c r="AG141" s="52"/>
      <c r="AH141" s="52"/>
      <c r="AI141" s="52"/>
      <c r="AJ141" s="182" t="str">
        <f aca="false">IF(B141&lt;&gt;"",SUM(Z141:AI141),"")</f>
        <v/>
      </c>
      <c r="AK141" s="185" t="str">
        <f aca="false">IF(B141&lt;&gt;"",IFERROR(IF((SUMIF(D$20:AI$20, "CLO1", D141:AI141)/AO$6)=0,"",(SUMIF(D$20:AI$20, "CLO1", D141:AI141)/AO$6)),""),"")</f>
        <v/>
      </c>
      <c r="AL141" s="115" t="str">
        <f aca="false">IF(AK141="","",IF(AK141&gt;=B$10,"Y","N"))</f>
        <v/>
      </c>
      <c r="AM141" s="115" t="str">
        <f aca="false">IF(AK141="","",IF(AK141&lt;50%,1,IF(AND(AK141&gt;=50%,AK141&lt;B$10),2,IF(AK141&gt;=B$10,3))))</f>
        <v/>
      </c>
      <c r="AN141" s="185" t="str">
        <f aca="false">IF(B141&lt;&gt;"",IFERROR(IF((SUMIF(D$20:AI$20, "CLO2", D141:AI141)/AO$7)=0,"",(SUMIF(D$20:AI$20, "CLO2", D141:AI141)/AO$7)),""),"")</f>
        <v/>
      </c>
      <c r="AO141" s="115" t="str">
        <f aca="false">IF(AN141="","",IF(AN141&gt;=B$10,"Y","N"))</f>
        <v/>
      </c>
      <c r="AP141" s="115" t="str">
        <f aca="false">IF(AN141="","",IF(AN141&lt;50%,1,IF(AND(AN141&gt;=50%,AN141&lt;B$10),2,IF(AN141&gt;=B$10,3))))</f>
        <v/>
      </c>
      <c r="AQ141" s="185" t="str">
        <f aca="false">IF(B141&lt;&gt;"",IFERROR(IF((SUMIF(D$20:AI$20, "CLO3", D141:AI141)/AO$8)=0,"",(SUMIF(D$20:AI$20, "CLO3", D141:AI141)/AO$8)),""),"")</f>
        <v/>
      </c>
      <c r="AR141" s="115" t="str">
        <f aca="false">IF(AQ141="","",IF(AQ141&gt;=B$10,"Y","N"))</f>
        <v/>
      </c>
      <c r="AS141" s="115" t="str">
        <f aca="false">IF(AQ141="","",IF(AQ141&lt;50%,1,IF(AND(AQ141&gt;=50%,AQ141&lt;B$10),2,IF(AQ141&gt;=B$10,3))))</f>
        <v/>
      </c>
      <c r="AT141" s="185" t="str">
        <f aca="false">IF(B141&lt;&gt;"",IFERROR(IF((SUMIF(D$20:AI$20, "CLO4", D141:AI141)/AO$9)=0,"",(SUMIF(D$20:AI$20, "CLO4", D141:AI141)/AO$9)),""),"")</f>
        <v/>
      </c>
      <c r="AU141" s="115" t="str">
        <f aca="false">IF(AT141="","",IF(AT141&gt;=B$10,"Y","N"))</f>
        <v/>
      </c>
      <c r="AV141" s="115" t="str">
        <f aca="false">IF(AT141="","",IF(AT141&lt;50%,1,IF(AND(AT141&gt;=50%,AT141&lt;B$10),2,IF(AT141&gt;=B$10,3))))</f>
        <v/>
      </c>
      <c r="AW141" s="185" t="str">
        <f aca="false">IF(B141&lt;&gt;"",IFERROR(IF((SUMIF(D$20:AI$20, "CLO5", D141:AI141)/AO$10)=0,"",(SUMIF(D$20:AI$20, "CLO5", D141:AI141)/AO$10)),""),"")</f>
        <v/>
      </c>
      <c r="AX141" s="115" t="str">
        <f aca="false">IF(AW141="","",IF(AW141&gt;=B$10,"Y","N"))</f>
        <v/>
      </c>
      <c r="AY141" s="115" t="str">
        <f aca="false">IF(AW141="","",IF(AW141&lt;50%,1,IF(AND(AW141&gt;=50%,AW141&lt;B$10),2,IF(AW141&gt;=B$10,3))))</f>
        <v/>
      </c>
      <c r="AZ141" s="114" t="str">
        <f aca="false">IF(B141&lt;&gt;"",IFERROR(IF((SUMIF(D$20:AI$20, "CLO6", D141:AI141)/AO$11)=0,"",(SUMIF(D$20:AI$20, "CLO6", D141:AI141)/AO$11)),""),"")</f>
        <v/>
      </c>
      <c r="BA141" s="115" t="str">
        <f aca="false">IF(AZ141="","",IF(AZ141&gt;=B$10,"Y","N"))</f>
        <v/>
      </c>
      <c r="BB141" s="115" t="str">
        <f aca="false">IF(BA141="","",IF(BA141&lt;50%,1,IF(AND(BA141&gt;=50%,BA141&lt;B$10),2,IF(BA141&gt;=B$10,3))))</f>
        <v/>
      </c>
      <c r="BC141" s="114" t="str">
        <f aca="false">IF(B141&lt;&gt;"",IFERROR(IF((SUMIF(D$20:AI$20, "CLO7", D141:AI141)/AO$12)=0,"",(SUMIF(D$20:AI$20, "CLO7", D141:AI141)/AO$12)),""),"")</f>
        <v/>
      </c>
      <c r="BD141" s="115" t="str">
        <f aca="false">IF(BC141="","",IF(BC141&gt;=B$10,"Y","N"))</f>
        <v/>
      </c>
      <c r="BE141" s="115" t="str">
        <f aca="false">IF(BD141="","",IF(BD141&lt;50%,1,IF(AND(BD141&gt;=50%,BD141&lt;B$10),2,IF(BD141&gt;=B$10,3))))</f>
        <v/>
      </c>
      <c r="BF141" s="114" t="str">
        <f aca="false">IF(B141&lt;&gt;"",IFERROR(IF((SUMIF(D$20:AI$20, "CLO8", D141:AI141)/AO$13)=0,"",(SUMIF(D$20:AI$20, "CLO8", D141:AI141)/AO$13)),""),"")</f>
        <v/>
      </c>
      <c r="BG141" s="115" t="str">
        <f aca="false">IF(BF141="","",IF(BF141&gt;=B$10,"Y","N"))</f>
        <v/>
      </c>
      <c r="BH141" s="115" t="str">
        <f aca="false">IF(BG141="","",IF(BG141&lt;50%,1,IF(AND(BG141&gt;=50%,BG141&lt;B$10),2,IF(BG141&gt;=B$10,3))))</f>
        <v/>
      </c>
      <c r="BI141" s="114" t="str">
        <f aca="false">IF(B141&lt;&gt;"",IFERROR(IF((SUMIF(D$20:AI$20, "CLO9", D141:AI141)/AO$14)=0,"",(SUMIF(D$20:AI$20, "CLO9", D141:AI141)/AO$14)),""),"")</f>
        <v/>
      </c>
      <c r="BJ141" s="115" t="str">
        <f aca="false">IF(BI141="","",IF(BI141&gt;=B$10,"Y","N"))</f>
        <v/>
      </c>
      <c r="BK141" s="115" t="str">
        <f aca="false">IF(BJ141="","",IF(BJ141&lt;50%,1,IF(AND(BJ141&gt;=50%,BJ141&lt;B$10),2,IF(BJ141&gt;=B$10,3))))</f>
        <v/>
      </c>
      <c r="BL141" s="114" t="str">
        <f aca="false">IF(B141&lt;&gt;"",IFERROR(IF((SUMIF(D$20:AI$20,"CLO10",D141:AI141)/AO$15)=0,"",(SUMIF(D$20:AI$20,"CLO10",D141:AI141)/AO$15)),""),"")</f>
        <v/>
      </c>
      <c r="BM141" s="115" t="str">
        <f aca="false">IF(BL141="","",IF(BL141&gt;=B$10,"Y","N"))</f>
        <v/>
      </c>
      <c r="BN141" s="115" t="str">
        <f aca="false">IF(BM141="","",IF(BM141&lt;50%,1,IF(AND(BM141&gt;=50%,BM141&lt;B$10),2,IF(BM141&gt;=B$10,3))))</f>
        <v/>
      </c>
      <c r="BO141" s="8"/>
      <c r="BP141" s="8"/>
    </row>
    <row r="142" customFormat="false" ht="15.75" hidden="false" customHeight="true" outlineLevel="0" collapsed="false">
      <c r="A142" s="183" t="str">
        <f aca="false">IF(B$6="LECTURE",IF('Database (LECTURE-RES-PRAC)'!A137="","",'Database (LECTURE-RES-PRAC)'!A137),"")</f>
        <v/>
      </c>
      <c r="B142" s="184" t="str">
        <f aca="false">IF(B$6="LECTURE",IF('Database (LECTURE-RES-PRAC)'!B137="","",'Database (LECTURE-RES-PRAC)'!B137),"")</f>
        <v/>
      </c>
      <c r="C142" s="183" t="str">
        <f aca="false">IF(B142&lt;&gt;"",'Database (LECTURE-RES-PRAC)'!C137,"")</f>
        <v/>
      </c>
      <c r="D142" s="117"/>
      <c r="E142" s="52"/>
      <c r="F142" s="52"/>
      <c r="G142" s="52"/>
      <c r="H142" s="52"/>
      <c r="I142" s="52"/>
      <c r="J142" s="52"/>
      <c r="K142" s="52"/>
      <c r="L142" s="52"/>
      <c r="M142" s="52"/>
      <c r="N142" s="181" t="str">
        <f aca="false">IF(B142&lt;&gt;"",SUM(D142:M142),"")</f>
        <v/>
      </c>
      <c r="O142" s="52"/>
      <c r="P142" s="52"/>
      <c r="Q142" s="52"/>
      <c r="R142" s="52"/>
      <c r="S142" s="52"/>
      <c r="T142" s="52"/>
      <c r="U142" s="52"/>
      <c r="V142" s="52"/>
      <c r="W142" s="52"/>
      <c r="X142" s="52"/>
      <c r="Y142" s="181" t="str">
        <f aca="false">IF(B142&lt;&gt;"",SUM(O142:X142),"")</f>
        <v/>
      </c>
      <c r="Z142" s="52"/>
      <c r="AA142" s="52"/>
      <c r="AB142" s="52"/>
      <c r="AC142" s="52"/>
      <c r="AD142" s="52"/>
      <c r="AE142" s="52"/>
      <c r="AF142" s="52"/>
      <c r="AG142" s="52"/>
      <c r="AH142" s="52"/>
      <c r="AI142" s="52"/>
      <c r="AJ142" s="182" t="str">
        <f aca="false">IF(B142&lt;&gt;"",SUM(Z142:AI142),"")</f>
        <v/>
      </c>
      <c r="AK142" s="185" t="str">
        <f aca="false">IF(B142&lt;&gt;"",IFERROR(IF((SUMIF(D$20:AI$20, "CLO1", D142:AI142)/AO$6)=0,"",(SUMIF(D$20:AI$20, "CLO1", D142:AI142)/AO$6)),""),"")</f>
        <v/>
      </c>
      <c r="AL142" s="115" t="str">
        <f aca="false">IF(AK142="","",IF(AK142&gt;=B$10,"Y","N"))</f>
        <v/>
      </c>
      <c r="AM142" s="115" t="str">
        <f aca="false">IF(AK142="","",IF(AK142&lt;50%,1,IF(AND(AK142&gt;=50%,AK142&lt;B$10),2,IF(AK142&gt;=B$10,3))))</f>
        <v/>
      </c>
      <c r="AN142" s="185" t="str">
        <f aca="false">IF(B142&lt;&gt;"",IFERROR(IF((SUMIF(D$20:AI$20, "CLO2", D142:AI142)/AO$7)=0,"",(SUMIF(D$20:AI$20, "CLO2", D142:AI142)/AO$7)),""),"")</f>
        <v/>
      </c>
      <c r="AO142" s="115" t="str">
        <f aca="false">IF(AN142="","",IF(AN142&gt;=B$10,"Y","N"))</f>
        <v/>
      </c>
      <c r="AP142" s="115" t="str">
        <f aca="false">IF(AN142="","",IF(AN142&lt;50%,1,IF(AND(AN142&gt;=50%,AN142&lt;B$10),2,IF(AN142&gt;=B$10,3))))</f>
        <v/>
      </c>
      <c r="AQ142" s="185" t="str">
        <f aca="false">IF(B142&lt;&gt;"",IFERROR(IF((SUMIF(D$20:AI$20, "CLO3", D142:AI142)/AO$8)=0,"",(SUMIF(D$20:AI$20, "CLO3", D142:AI142)/AO$8)),""),"")</f>
        <v/>
      </c>
      <c r="AR142" s="115" t="str">
        <f aca="false">IF(AQ142="","",IF(AQ142&gt;=B$10,"Y","N"))</f>
        <v/>
      </c>
      <c r="AS142" s="115" t="str">
        <f aca="false">IF(AQ142="","",IF(AQ142&lt;50%,1,IF(AND(AQ142&gt;=50%,AQ142&lt;B$10),2,IF(AQ142&gt;=B$10,3))))</f>
        <v/>
      </c>
      <c r="AT142" s="185" t="str">
        <f aca="false">IF(B142&lt;&gt;"",IFERROR(IF((SUMIF(D$20:AI$20, "CLO4", D142:AI142)/AO$9)=0,"",(SUMIF(D$20:AI$20, "CLO4", D142:AI142)/AO$9)),""),"")</f>
        <v/>
      </c>
      <c r="AU142" s="115" t="str">
        <f aca="false">IF(AT142="","",IF(AT142&gt;=B$10,"Y","N"))</f>
        <v/>
      </c>
      <c r="AV142" s="115" t="str">
        <f aca="false">IF(AT142="","",IF(AT142&lt;50%,1,IF(AND(AT142&gt;=50%,AT142&lt;B$10),2,IF(AT142&gt;=B$10,3))))</f>
        <v/>
      </c>
      <c r="AW142" s="185" t="str">
        <f aca="false">IF(B142&lt;&gt;"",IFERROR(IF((SUMIF(D$20:AI$20, "CLO5", D142:AI142)/AO$10)=0,"",(SUMIF(D$20:AI$20, "CLO5", D142:AI142)/AO$10)),""),"")</f>
        <v/>
      </c>
      <c r="AX142" s="115" t="str">
        <f aca="false">IF(AW142="","",IF(AW142&gt;=B$10,"Y","N"))</f>
        <v/>
      </c>
      <c r="AY142" s="115" t="str">
        <f aca="false">IF(AW142="","",IF(AW142&lt;50%,1,IF(AND(AW142&gt;=50%,AW142&lt;B$10),2,IF(AW142&gt;=B$10,3))))</f>
        <v/>
      </c>
      <c r="AZ142" s="114" t="str">
        <f aca="false">IF(B142&lt;&gt;"",IFERROR(IF((SUMIF(D$20:AI$20, "CLO6", D142:AI142)/AO$11)=0,"",(SUMIF(D$20:AI$20, "CLO6", D142:AI142)/AO$11)),""),"")</f>
        <v/>
      </c>
      <c r="BA142" s="115" t="str">
        <f aca="false">IF(AZ142="","",IF(AZ142&gt;=B$10,"Y","N"))</f>
        <v/>
      </c>
      <c r="BB142" s="115" t="str">
        <f aca="false">IF(BA142="","",IF(BA142&lt;50%,1,IF(AND(BA142&gt;=50%,BA142&lt;B$10),2,IF(BA142&gt;=B$10,3))))</f>
        <v/>
      </c>
      <c r="BC142" s="114" t="str">
        <f aca="false">IF(B142&lt;&gt;"",IFERROR(IF((SUMIF(D$20:AI$20, "CLO7", D142:AI142)/AO$12)=0,"",(SUMIF(D$20:AI$20, "CLO7", D142:AI142)/AO$12)),""),"")</f>
        <v/>
      </c>
      <c r="BD142" s="115" t="str">
        <f aca="false">IF(BC142="","",IF(BC142&gt;=B$10,"Y","N"))</f>
        <v/>
      </c>
      <c r="BE142" s="115" t="str">
        <f aca="false">IF(BD142="","",IF(BD142&lt;50%,1,IF(AND(BD142&gt;=50%,BD142&lt;B$10),2,IF(BD142&gt;=B$10,3))))</f>
        <v/>
      </c>
      <c r="BF142" s="114" t="str">
        <f aca="false">IF(B142&lt;&gt;"",IFERROR(IF((SUMIF(D$20:AI$20, "CLO8", D142:AI142)/AO$13)=0,"",(SUMIF(D$20:AI$20, "CLO8", D142:AI142)/AO$13)),""),"")</f>
        <v/>
      </c>
      <c r="BG142" s="115" t="str">
        <f aca="false">IF(BF142="","",IF(BF142&gt;=B$10,"Y","N"))</f>
        <v/>
      </c>
      <c r="BH142" s="115" t="str">
        <f aca="false">IF(BG142="","",IF(BG142&lt;50%,1,IF(AND(BG142&gt;=50%,BG142&lt;B$10),2,IF(BG142&gt;=B$10,3))))</f>
        <v/>
      </c>
      <c r="BI142" s="114" t="str">
        <f aca="false">IF(B142&lt;&gt;"",IFERROR(IF((SUMIF(D$20:AI$20, "CLO9", D142:AI142)/AO$14)=0,"",(SUMIF(D$20:AI$20, "CLO9", D142:AI142)/AO$14)),""),"")</f>
        <v/>
      </c>
      <c r="BJ142" s="115" t="str">
        <f aca="false">IF(BI142="","",IF(BI142&gt;=B$10,"Y","N"))</f>
        <v/>
      </c>
      <c r="BK142" s="115" t="str">
        <f aca="false">IF(BJ142="","",IF(BJ142&lt;50%,1,IF(AND(BJ142&gt;=50%,BJ142&lt;B$10),2,IF(BJ142&gt;=B$10,3))))</f>
        <v/>
      </c>
      <c r="BL142" s="114" t="str">
        <f aca="false">IF(B142&lt;&gt;"",IFERROR(IF((SUMIF(D$20:AI$20,"CLO10",D142:AI142)/AO$15)=0,"",(SUMIF(D$20:AI$20,"CLO10",D142:AI142)/AO$15)),""),"")</f>
        <v/>
      </c>
      <c r="BM142" s="115" t="str">
        <f aca="false">IF(BL142="","",IF(BL142&gt;=B$10,"Y","N"))</f>
        <v/>
      </c>
      <c r="BN142" s="115" t="str">
        <f aca="false">IF(BM142="","",IF(BM142&lt;50%,1,IF(AND(BM142&gt;=50%,BM142&lt;B$10),2,IF(BM142&gt;=B$10,3))))</f>
        <v/>
      </c>
      <c r="BO142" s="8"/>
      <c r="BP142" s="8"/>
    </row>
    <row r="143" customFormat="false" ht="15.75" hidden="false" customHeight="true" outlineLevel="0" collapsed="false">
      <c r="A143" s="183" t="str">
        <f aca="false">IF(B$6="LECTURE",IF('Database (LECTURE-RES-PRAC)'!A138="","",'Database (LECTURE-RES-PRAC)'!A138),"")</f>
        <v/>
      </c>
      <c r="B143" s="184" t="str">
        <f aca="false">IF(B$6="LECTURE",IF('Database (LECTURE-RES-PRAC)'!B138="","",'Database (LECTURE-RES-PRAC)'!B138),"")</f>
        <v/>
      </c>
      <c r="C143" s="183" t="str">
        <f aca="false">IF(B143&lt;&gt;"",'Database (LECTURE-RES-PRAC)'!C138,"")</f>
        <v/>
      </c>
      <c r="D143" s="117"/>
      <c r="E143" s="52"/>
      <c r="F143" s="52"/>
      <c r="G143" s="52"/>
      <c r="H143" s="52"/>
      <c r="I143" s="52"/>
      <c r="J143" s="52"/>
      <c r="K143" s="52"/>
      <c r="L143" s="52"/>
      <c r="M143" s="52"/>
      <c r="N143" s="181" t="str">
        <f aca="false">IF(B143&lt;&gt;"",SUM(D143:M143),"")</f>
        <v/>
      </c>
      <c r="O143" s="52"/>
      <c r="P143" s="52"/>
      <c r="Q143" s="52"/>
      <c r="R143" s="52"/>
      <c r="S143" s="52"/>
      <c r="T143" s="52"/>
      <c r="U143" s="52"/>
      <c r="V143" s="52"/>
      <c r="W143" s="52"/>
      <c r="X143" s="52"/>
      <c r="Y143" s="181" t="str">
        <f aca="false">IF(B143&lt;&gt;"",SUM(O143:X143),"")</f>
        <v/>
      </c>
      <c r="Z143" s="52"/>
      <c r="AA143" s="52"/>
      <c r="AB143" s="52"/>
      <c r="AC143" s="52"/>
      <c r="AD143" s="52"/>
      <c r="AE143" s="52"/>
      <c r="AF143" s="52"/>
      <c r="AG143" s="52"/>
      <c r="AH143" s="52"/>
      <c r="AI143" s="52"/>
      <c r="AJ143" s="182" t="str">
        <f aca="false">IF(B143&lt;&gt;"",SUM(Z143:AI143),"")</f>
        <v/>
      </c>
      <c r="AK143" s="185" t="str">
        <f aca="false">IF(B143&lt;&gt;"",IFERROR(IF((SUMIF(D$20:AI$20, "CLO1", D143:AI143)/AO$6)=0,"",(SUMIF(D$20:AI$20, "CLO1", D143:AI143)/AO$6)),""),"")</f>
        <v/>
      </c>
      <c r="AL143" s="115" t="str">
        <f aca="false">IF(AK143="","",IF(AK143&gt;=B$10,"Y","N"))</f>
        <v/>
      </c>
      <c r="AM143" s="115" t="str">
        <f aca="false">IF(AK143="","",IF(AK143&lt;50%,1,IF(AND(AK143&gt;=50%,AK143&lt;B$10),2,IF(AK143&gt;=B$10,3))))</f>
        <v/>
      </c>
      <c r="AN143" s="185" t="str">
        <f aca="false">IF(B143&lt;&gt;"",IFERROR(IF((SUMIF(D$20:AI$20, "CLO2", D143:AI143)/AO$7)=0,"",(SUMIF(D$20:AI$20, "CLO2", D143:AI143)/AO$7)),""),"")</f>
        <v/>
      </c>
      <c r="AO143" s="115" t="str">
        <f aca="false">IF(AN143="","",IF(AN143&gt;=B$10,"Y","N"))</f>
        <v/>
      </c>
      <c r="AP143" s="115" t="str">
        <f aca="false">IF(AN143="","",IF(AN143&lt;50%,1,IF(AND(AN143&gt;=50%,AN143&lt;B$10),2,IF(AN143&gt;=B$10,3))))</f>
        <v/>
      </c>
      <c r="AQ143" s="185" t="str">
        <f aca="false">IF(B143&lt;&gt;"",IFERROR(IF((SUMIF(D$20:AI$20, "CLO3", D143:AI143)/AO$8)=0,"",(SUMIF(D$20:AI$20, "CLO3", D143:AI143)/AO$8)),""),"")</f>
        <v/>
      </c>
      <c r="AR143" s="115" t="str">
        <f aca="false">IF(AQ143="","",IF(AQ143&gt;=B$10,"Y","N"))</f>
        <v/>
      </c>
      <c r="AS143" s="115" t="str">
        <f aca="false">IF(AQ143="","",IF(AQ143&lt;50%,1,IF(AND(AQ143&gt;=50%,AQ143&lt;B$10),2,IF(AQ143&gt;=B$10,3))))</f>
        <v/>
      </c>
      <c r="AT143" s="185" t="str">
        <f aca="false">IF(B143&lt;&gt;"",IFERROR(IF((SUMIF(D$20:AI$20, "CLO4", D143:AI143)/AO$9)=0,"",(SUMIF(D$20:AI$20, "CLO4", D143:AI143)/AO$9)),""),"")</f>
        <v/>
      </c>
      <c r="AU143" s="115" t="str">
        <f aca="false">IF(AT143="","",IF(AT143&gt;=B$10,"Y","N"))</f>
        <v/>
      </c>
      <c r="AV143" s="115" t="str">
        <f aca="false">IF(AT143="","",IF(AT143&lt;50%,1,IF(AND(AT143&gt;=50%,AT143&lt;B$10),2,IF(AT143&gt;=B$10,3))))</f>
        <v/>
      </c>
      <c r="AW143" s="185" t="str">
        <f aca="false">IF(B143&lt;&gt;"",IFERROR(IF((SUMIF(D$20:AI$20, "CLO5", D143:AI143)/AO$10)=0,"",(SUMIF(D$20:AI$20, "CLO5", D143:AI143)/AO$10)),""),"")</f>
        <v/>
      </c>
      <c r="AX143" s="115" t="str">
        <f aca="false">IF(AW143="","",IF(AW143&gt;=B$10,"Y","N"))</f>
        <v/>
      </c>
      <c r="AY143" s="115" t="str">
        <f aca="false">IF(AW143="","",IF(AW143&lt;50%,1,IF(AND(AW143&gt;=50%,AW143&lt;B$10),2,IF(AW143&gt;=B$10,3))))</f>
        <v/>
      </c>
      <c r="AZ143" s="114" t="str">
        <f aca="false">IF(B143&lt;&gt;"",IFERROR(IF((SUMIF(D$20:AI$20, "CLO6", D143:AI143)/AO$11)=0,"",(SUMIF(D$20:AI$20, "CLO6", D143:AI143)/AO$11)),""),"")</f>
        <v/>
      </c>
      <c r="BA143" s="115" t="str">
        <f aca="false">IF(AZ143="","",IF(AZ143&gt;=B$10,"Y","N"))</f>
        <v/>
      </c>
      <c r="BB143" s="115" t="str">
        <f aca="false">IF(BA143="","",IF(BA143&lt;50%,1,IF(AND(BA143&gt;=50%,BA143&lt;B$10),2,IF(BA143&gt;=B$10,3))))</f>
        <v/>
      </c>
      <c r="BC143" s="114" t="str">
        <f aca="false">IF(B143&lt;&gt;"",IFERROR(IF((SUMIF(D$20:AI$20, "CLO7", D143:AI143)/AO$12)=0,"",(SUMIF(D$20:AI$20, "CLO7", D143:AI143)/AO$12)),""),"")</f>
        <v/>
      </c>
      <c r="BD143" s="115" t="str">
        <f aca="false">IF(BC143="","",IF(BC143&gt;=B$10,"Y","N"))</f>
        <v/>
      </c>
      <c r="BE143" s="115" t="str">
        <f aca="false">IF(BD143="","",IF(BD143&lt;50%,1,IF(AND(BD143&gt;=50%,BD143&lt;B$10),2,IF(BD143&gt;=B$10,3))))</f>
        <v/>
      </c>
      <c r="BF143" s="114" t="str">
        <f aca="false">IF(B143&lt;&gt;"",IFERROR(IF((SUMIF(D$20:AI$20, "CLO8", D143:AI143)/AO$13)=0,"",(SUMIF(D$20:AI$20, "CLO8", D143:AI143)/AO$13)),""),"")</f>
        <v/>
      </c>
      <c r="BG143" s="115" t="str">
        <f aca="false">IF(BF143="","",IF(BF143&gt;=B$10,"Y","N"))</f>
        <v/>
      </c>
      <c r="BH143" s="115" t="str">
        <f aca="false">IF(BG143="","",IF(BG143&lt;50%,1,IF(AND(BG143&gt;=50%,BG143&lt;B$10),2,IF(BG143&gt;=B$10,3))))</f>
        <v/>
      </c>
      <c r="BI143" s="114" t="str">
        <f aca="false">IF(B143&lt;&gt;"",IFERROR(IF((SUMIF(D$20:AI$20, "CLO9", D143:AI143)/AO$14)=0,"",(SUMIF(D$20:AI$20, "CLO9", D143:AI143)/AO$14)),""),"")</f>
        <v/>
      </c>
      <c r="BJ143" s="115" t="str">
        <f aca="false">IF(BI143="","",IF(BI143&gt;=B$10,"Y","N"))</f>
        <v/>
      </c>
      <c r="BK143" s="115" t="str">
        <f aca="false">IF(BJ143="","",IF(BJ143&lt;50%,1,IF(AND(BJ143&gt;=50%,BJ143&lt;B$10),2,IF(BJ143&gt;=B$10,3))))</f>
        <v/>
      </c>
      <c r="BL143" s="114" t="str">
        <f aca="false">IF(B143&lt;&gt;"",IFERROR(IF((SUMIF(D$20:AI$20,"CLO10",D143:AI143)/AO$15)=0,"",(SUMIF(D$20:AI$20,"CLO10",D143:AI143)/AO$15)),""),"")</f>
        <v/>
      </c>
      <c r="BM143" s="115" t="str">
        <f aca="false">IF(BL143="","",IF(BL143&gt;=B$10,"Y","N"))</f>
        <v/>
      </c>
      <c r="BN143" s="115" t="str">
        <f aca="false">IF(BM143="","",IF(BM143&lt;50%,1,IF(AND(BM143&gt;=50%,BM143&lt;B$10),2,IF(BM143&gt;=B$10,3))))</f>
        <v/>
      </c>
      <c r="BO143" s="8"/>
      <c r="BP143" s="8"/>
    </row>
    <row r="144" customFormat="false" ht="15.75" hidden="false" customHeight="true" outlineLevel="0" collapsed="false">
      <c r="A144" s="183" t="str">
        <f aca="false">IF(B$6="LECTURE",IF('Database (LECTURE-RES-PRAC)'!A139="","",'Database (LECTURE-RES-PRAC)'!A139),"")</f>
        <v/>
      </c>
      <c r="B144" s="184" t="str">
        <f aca="false">IF(B$6="LECTURE",IF('Database (LECTURE-RES-PRAC)'!B139="","",'Database (LECTURE-RES-PRAC)'!B139),"")</f>
        <v/>
      </c>
      <c r="C144" s="183" t="str">
        <f aca="false">IF(B144&lt;&gt;"",'Database (LECTURE-RES-PRAC)'!C139,"")</f>
        <v/>
      </c>
      <c r="D144" s="117"/>
      <c r="E144" s="52"/>
      <c r="F144" s="52"/>
      <c r="G144" s="52"/>
      <c r="H144" s="52"/>
      <c r="I144" s="52"/>
      <c r="J144" s="52"/>
      <c r="K144" s="52"/>
      <c r="L144" s="52"/>
      <c r="M144" s="52"/>
      <c r="N144" s="181" t="str">
        <f aca="false">IF(B144&lt;&gt;"",SUM(D144:M144),"")</f>
        <v/>
      </c>
      <c r="O144" s="52"/>
      <c r="P144" s="52"/>
      <c r="Q144" s="52"/>
      <c r="R144" s="52"/>
      <c r="S144" s="52"/>
      <c r="T144" s="52"/>
      <c r="U144" s="52"/>
      <c r="V144" s="52"/>
      <c r="W144" s="52"/>
      <c r="X144" s="52"/>
      <c r="Y144" s="181" t="str">
        <f aca="false">IF(B144&lt;&gt;"",SUM(O144:X144),"")</f>
        <v/>
      </c>
      <c r="Z144" s="52"/>
      <c r="AA144" s="52"/>
      <c r="AB144" s="52"/>
      <c r="AC144" s="52"/>
      <c r="AD144" s="52"/>
      <c r="AE144" s="52"/>
      <c r="AF144" s="52"/>
      <c r="AG144" s="52"/>
      <c r="AH144" s="52"/>
      <c r="AI144" s="52"/>
      <c r="AJ144" s="182" t="str">
        <f aca="false">IF(B144&lt;&gt;"",SUM(Z144:AI144),"")</f>
        <v/>
      </c>
      <c r="AK144" s="185" t="str">
        <f aca="false">IF(B144&lt;&gt;"",IFERROR(IF((SUMIF(D$20:AI$20, "CLO1", D144:AI144)/AO$6)=0,"",(SUMIF(D$20:AI$20, "CLO1", D144:AI144)/AO$6)),""),"")</f>
        <v/>
      </c>
      <c r="AL144" s="115" t="str">
        <f aca="false">IF(AK144="","",IF(AK144&gt;=B$10,"Y","N"))</f>
        <v/>
      </c>
      <c r="AM144" s="115" t="str">
        <f aca="false">IF(AK144="","",IF(AK144&lt;50%,1,IF(AND(AK144&gt;=50%,AK144&lt;B$10),2,IF(AK144&gt;=B$10,3))))</f>
        <v/>
      </c>
      <c r="AN144" s="185" t="str">
        <f aca="false">IF(B144&lt;&gt;"",IFERROR(IF((SUMIF(D$20:AI$20, "CLO2", D144:AI144)/AO$7)=0,"",(SUMIF(D$20:AI$20, "CLO2", D144:AI144)/AO$7)),""),"")</f>
        <v/>
      </c>
      <c r="AO144" s="115" t="str">
        <f aca="false">IF(AN144="","",IF(AN144&gt;=B$10,"Y","N"))</f>
        <v/>
      </c>
      <c r="AP144" s="115" t="str">
        <f aca="false">IF(AN144="","",IF(AN144&lt;50%,1,IF(AND(AN144&gt;=50%,AN144&lt;B$10),2,IF(AN144&gt;=B$10,3))))</f>
        <v/>
      </c>
      <c r="AQ144" s="185" t="str">
        <f aca="false">IF(B144&lt;&gt;"",IFERROR(IF((SUMIF(D$20:AI$20, "CLO3", D144:AI144)/AO$8)=0,"",(SUMIF(D$20:AI$20, "CLO3", D144:AI144)/AO$8)),""),"")</f>
        <v/>
      </c>
      <c r="AR144" s="115" t="str">
        <f aca="false">IF(AQ144="","",IF(AQ144&gt;=B$10,"Y","N"))</f>
        <v/>
      </c>
      <c r="AS144" s="115" t="str">
        <f aca="false">IF(AQ144="","",IF(AQ144&lt;50%,1,IF(AND(AQ144&gt;=50%,AQ144&lt;B$10),2,IF(AQ144&gt;=B$10,3))))</f>
        <v/>
      </c>
      <c r="AT144" s="185" t="str">
        <f aca="false">IF(B144&lt;&gt;"",IFERROR(IF((SUMIF(D$20:AI$20, "CLO4", D144:AI144)/AO$9)=0,"",(SUMIF(D$20:AI$20, "CLO4", D144:AI144)/AO$9)),""),"")</f>
        <v/>
      </c>
      <c r="AU144" s="115" t="str">
        <f aca="false">IF(AT144="","",IF(AT144&gt;=B$10,"Y","N"))</f>
        <v/>
      </c>
      <c r="AV144" s="115" t="str">
        <f aca="false">IF(AT144="","",IF(AT144&lt;50%,1,IF(AND(AT144&gt;=50%,AT144&lt;B$10),2,IF(AT144&gt;=B$10,3))))</f>
        <v/>
      </c>
      <c r="AW144" s="185" t="str">
        <f aca="false">IF(B144&lt;&gt;"",IFERROR(IF((SUMIF(D$20:AI$20, "CLO5", D144:AI144)/AO$10)=0,"",(SUMIF(D$20:AI$20, "CLO5", D144:AI144)/AO$10)),""),"")</f>
        <v/>
      </c>
      <c r="AX144" s="115" t="str">
        <f aca="false">IF(AW144="","",IF(AW144&gt;=B$10,"Y","N"))</f>
        <v/>
      </c>
      <c r="AY144" s="115" t="str">
        <f aca="false">IF(AW144="","",IF(AW144&lt;50%,1,IF(AND(AW144&gt;=50%,AW144&lt;B$10),2,IF(AW144&gt;=B$10,3))))</f>
        <v/>
      </c>
      <c r="AZ144" s="114" t="str">
        <f aca="false">IF(B144&lt;&gt;"",IFERROR(IF((SUMIF(D$20:AI$20, "CLO6", D144:AI144)/AO$11)=0,"",(SUMIF(D$20:AI$20, "CLO6", D144:AI144)/AO$11)),""),"")</f>
        <v/>
      </c>
      <c r="BA144" s="115" t="str">
        <f aca="false">IF(AZ144="","",IF(AZ144&gt;=B$10,"Y","N"))</f>
        <v/>
      </c>
      <c r="BB144" s="115" t="str">
        <f aca="false">IF(BA144="","",IF(BA144&lt;50%,1,IF(AND(BA144&gt;=50%,BA144&lt;B$10),2,IF(BA144&gt;=B$10,3))))</f>
        <v/>
      </c>
      <c r="BC144" s="114" t="str">
        <f aca="false">IF(B144&lt;&gt;"",IFERROR(IF((SUMIF(D$20:AI$20, "CLO7", D144:AI144)/AO$12)=0,"",(SUMIF(D$20:AI$20, "CLO7", D144:AI144)/AO$12)),""),"")</f>
        <v/>
      </c>
      <c r="BD144" s="115" t="str">
        <f aca="false">IF(BC144="","",IF(BC144&gt;=B$10,"Y","N"))</f>
        <v/>
      </c>
      <c r="BE144" s="115" t="str">
        <f aca="false">IF(BD144="","",IF(BD144&lt;50%,1,IF(AND(BD144&gt;=50%,BD144&lt;B$10),2,IF(BD144&gt;=B$10,3))))</f>
        <v/>
      </c>
      <c r="BF144" s="114" t="str">
        <f aca="false">IF(B144&lt;&gt;"",IFERROR(IF((SUMIF(D$20:AI$20, "CLO8", D144:AI144)/AO$13)=0,"",(SUMIF(D$20:AI$20, "CLO8", D144:AI144)/AO$13)),""),"")</f>
        <v/>
      </c>
      <c r="BG144" s="115" t="str">
        <f aca="false">IF(BF144="","",IF(BF144&gt;=B$10,"Y","N"))</f>
        <v/>
      </c>
      <c r="BH144" s="115" t="str">
        <f aca="false">IF(BG144="","",IF(BG144&lt;50%,1,IF(AND(BG144&gt;=50%,BG144&lt;B$10),2,IF(BG144&gt;=B$10,3))))</f>
        <v/>
      </c>
      <c r="BI144" s="114" t="str">
        <f aca="false">IF(B144&lt;&gt;"",IFERROR(IF((SUMIF(D$20:AI$20, "CLO9", D144:AI144)/AO$14)=0,"",(SUMIF(D$20:AI$20, "CLO9", D144:AI144)/AO$14)),""),"")</f>
        <v/>
      </c>
      <c r="BJ144" s="115" t="str">
        <f aca="false">IF(BI144="","",IF(BI144&gt;=B$10,"Y","N"))</f>
        <v/>
      </c>
      <c r="BK144" s="115" t="str">
        <f aca="false">IF(BJ144="","",IF(BJ144&lt;50%,1,IF(AND(BJ144&gt;=50%,BJ144&lt;B$10),2,IF(BJ144&gt;=B$10,3))))</f>
        <v/>
      </c>
      <c r="BL144" s="114" t="str">
        <f aca="false">IF(B144&lt;&gt;"",IFERROR(IF((SUMIF(D$20:AI$20,"CLO10",D144:AI144)/AO$15)=0,"",(SUMIF(D$20:AI$20,"CLO10",D144:AI144)/AO$15)),""),"")</f>
        <v/>
      </c>
      <c r="BM144" s="115" t="str">
        <f aca="false">IF(BL144="","",IF(BL144&gt;=B$10,"Y","N"))</f>
        <v/>
      </c>
      <c r="BN144" s="115" t="str">
        <f aca="false">IF(BM144="","",IF(BM144&lt;50%,1,IF(AND(BM144&gt;=50%,BM144&lt;B$10),2,IF(BM144&gt;=B$10,3))))</f>
        <v/>
      </c>
      <c r="BO144" s="8"/>
      <c r="BP144" s="8"/>
    </row>
    <row r="145" customFormat="false" ht="15.75" hidden="false" customHeight="true" outlineLevel="0" collapsed="false">
      <c r="A145" s="183" t="str">
        <f aca="false">IF(B$6="LECTURE",IF('Database (LECTURE-RES-PRAC)'!A140="","",'Database (LECTURE-RES-PRAC)'!A140),"")</f>
        <v/>
      </c>
      <c r="B145" s="184" t="str">
        <f aca="false">IF(B$6="LECTURE",IF('Database (LECTURE-RES-PRAC)'!B140="","",'Database (LECTURE-RES-PRAC)'!B140),"")</f>
        <v/>
      </c>
      <c r="C145" s="183" t="str">
        <f aca="false">IF(B145&lt;&gt;"",'Database (LECTURE-RES-PRAC)'!C140,"")</f>
        <v/>
      </c>
      <c r="D145" s="117"/>
      <c r="E145" s="52"/>
      <c r="F145" s="52"/>
      <c r="G145" s="52"/>
      <c r="H145" s="52"/>
      <c r="I145" s="52"/>
      <c r="J145" s="52"/>
      <c r="K145" s="52"/>
      <c r="L145" s="52"/>
      <c r="M145" s="52"/>
      <c r="N145" s="181" t="str">
        <f aca="false">IF(B145&lt;&gt;"",SUM(D145:M145),"")</f>
        <v/>
      </c>
      <c r="O145" s="52"/>
      <c r="P145" s="52"/>
      <c r="Q145" s="52"/>
      <c r="R145" s="52"/>
      <c r="S145" s="52"/>
      <c r="T145" s="52"/>
      <c r="U145" s="52"/>
      <c r="V145" s="52"/>
      <c r="W145" s="52"/>
      <c r="X145" s="52"/>
      <c r="Y145" s="181" t="str">
        <f aca="false">IF(B145&lt;&gt;"",SUM(O145:X145),"")</f>
        <v/>
      </c>
      <c r="Z145" s="52"/>
      <c r="AA145" s="52"/>
      <c r="AB145" s="52"/>
      <c r="AC145" s="52"/>
      <c r="AD145" s="52"/>
      <c r="AE145" s="52"/>
      <c r="AF145" s="52"/>
      <c r="AG145" s="52"/>
      <c r="AH145" s="52"/>
      <c r="AI145" s="52"/>
      <c r="AJ145" s="182" t="str">
        <f aca="false">IF(B145&lt;&gt;"",SUM(Z145:AI145),"")</f>
        <v/>
      </c>
      <c r="AK145" s="185" t="str">
        <f aca="false">IF(B145&lt;&gt;"",IFERROR(IF((SUMIF(D$20:AI$20, "CLO1", D145:AI145)/AO$6)=0,"",(SUMIF(D$20:AI$20, "CLO1", D145:AI145)/AO$6)),""),"")</f>
        <v/>
      </c>
      <c r="AL145" s="115" t="str">
        <f aca="false">IF(AK145="","",IF(AK145&gt;=B$10,"Y","N"))</f>
        <v/>
      </c>
      <c r="AM145" s="115" t="str">
        <f aca="false">IF(AK145="","",IF(AK145&lt;50%,1,IF(AND(AK145&gt;=50%,AK145&lt;B$10),2,IF(AK145&gt;=B$10,3))))</f>
        <v/>
      </c>
      <c r="AN145" s="185" t="str">
        <f aca="false">IF(B145&lt;&gt;"",IFERROR(IF((SUMIF(D$20:AI$20, "CLO2", D145:AI145)/AO$7)=0,"",(SUMIF(D$20:AI$20, "CLO2", D145:AI145)/AO$7)),""),"")</f>
        <v/>
      </c>
      <c r="AO145" s="115" t="str">
        <f aca="false">IF(AN145="","",IF(AN145&gt;=B$10,"Y","N"))</f>
        <v/>
      </c>
      <c r="AP145" s="115" t="str">
        <f aca="false">IF(AN145="","",IF(AN145&lt;50%,1,IF(AND(AN145&gt;=50%,AN145&lt;B$10),2,IF(AN145&gt;=B$10,3))))</f>
        <v/>
      </c>
      <c r="AQ145" s="185" t="str">
        <f aca="false">IF(B145&lt;&gt;"",IFERROR(IF((SUMIF(D$20:AI$20, "CLO3", D145:AI145)/AO$8)=0,"",(SUMIF(D$20:AI$20, "CLO3", D145:AI145)/AO$8)),""),"")</f>
        <v/>
      </c>
      <c r="AR145" s="115" t="str">
        <f aca="false">IF(AQ145="","",IF(AQ145&gt;=B$10,"Y","N"))</f>
        <v/>
      </c>
      <c r="AS145" s="115" t="str">
        <f aca="false">IF(AQ145="","",IF(AQ145&lt;50%,1,IF(AND(AQ145&gt;=50%,AQ145&lt;B$10),2,IF(AQ145&gt;=B$10,3))))</f>
        <v/>
      </c>
      <c r="AT145" s="185" t="str">
        <f aca="false">IF(B145&lt;&gt;"",IFERROR(IF((SUMIF(D$20:AI$20, "CLO4", D145:AI145)/AO$9)=0,"",(SUMIF(D$20:AI$20, "CLO4", D145:AI145)/AO$9)),""),"")</f>
        <v/>
      </c>
      <c r="AU145" s="115" t="str">
        <f aca="false">IF(AT145="","",IF(AT145&gt;=B$10,"Y","N"))</f>
        <v/>
      </c>
      <c r="AV145" s="115" t="str">
        <f aca="false">IF(AT145="","",IF(AT145&lt;50%,1,IF(AND(AT145&gt;=50%,AT145&lt;B$10),2,IF(AT145&gt;=B$10,3))))</f>
        <v/>
      </c>
      <c r="AW145" s="185" t="str">
        <f aca="false">IF(B145&lt;&gt;"",IFERROR(IF((SUMIF(D$20:AI$20, "CLO5", D145:AI145)/AO$10)=0,"",(SUMIF(D$20:AI$20, "CLO5", D145:AI145)/AO$10)),""),"")</f>
        <v/>
      </c>
      <c r="AX145" s="115" t="str">
        <f aca="false">IF(AW145="","",IF(AW145&gt;=B$10,"Y","N"))</f>
        <v/>
      </c>
      <c r="AY145" s="115" t="str">
        <f aca="false">IF(AW145="","",IF(AW145&lt;50%,1,IF(AND(AW145&gt;=50%,AW145&lt;B$10),2,IF(AW145&gt;=B$10,3))))</f>
        <v/>
      </c>
      <c r="AZ145" s="114" t="str">
        <f aca="false">IF(B145&lt;&gt;"",IFERROR(IF((SUMIF(D$20:AI$20, "CLO6", D145:AI145)/AO$11)=0,"",(SUMIF(D$20:AI$20, "CLO6", D145:AI145)/AO$11)),""),"")</f>
        <v/>
      </c>
      <c r="BA145" s="115" t="str">
        <f aca="false">IF(AZ145="","",IF(AZ145&gt;=B$10,"Y","N"))</f>
        <v/>
      </c>
      <c r="BB145" s="115" t="str">
        <f aca="false">IF(BA145="","",IF(BA145&lt;50%,1,IF(AND(BA145&gt;=50%,BA145&lt;B$10),2,IF(BA145&gt;=B$10,3))))</f>
        <v/>
      </c>
      <c r="BC145" s="114" t="str">
        <f aca="false">IF(B145&lt;&gt;"",IFERROR(IF((SUMIF(D$20:AI$20, "CLO7", D145:AI145)/AO$12)=0,"",(SUMIF(D$20:AI$20, "CLO7", D145:AI145)/AO$12)),""),"")</f>
        <v/>
      </c>
      <c r="BD145" s="115" t="str">
        <f aca="false">IF(BC145="","",IF(BC145&gt;=B$10,"Y","N"))</f>
        <v/>
      </c>
      <c r="BE145" s="115" t="str">
        <f aca="false">IF(BD145="","",IF(BD145&lt;50%,1,IF(AND(BD145&gt;=50%,BD145&lt;B$10),2,IF(BD145&gt;=B$10,3))))</f>
        <v/>
      </c>
      <c r="BF145" s="114" t="str">
        <f aca="false">IF(B145&lt;&gt;"",IFERROR(IF((SUMIF(D$20:AI$20, "CLO8", D145:AI145)/AO$13)=0,"",(SUMIF(D$20:AI$20, "CLO8", D145:AI145)/AO$13)),""),"")</f>
        <v/>
      </c>
      <c r="BG145" s="115" t="str">
        <f aca="false">IF(BF145="","",IF(BF145&gt;=B$10,"Y","N"))</f>
        <v/>
      </c>
      <c r="BH145" s="115" t="str">
        <f aca="false">IF(BG145="","",IF(BG145&lt;50%,1,IF(AND(BG145&gt;=50%,BG145&lt;B$10),2,IF(BG145&gt;=B$10,3))))</f>
        <v/>
      </c>
      <c r="BI145" s="114" t="str">
        <f aca="false">IF(B145&lt;&gt;"",IFERROR(IF((SUMIF(D$20:AI$20, "CLO9", D145:AI145)/AO$14)=0,"",(SUMIF(D$20:AI$20, "CLO9", D145:AI145)/AO$14)),""),"")</f>
        <v/>
      </c>
      <c r="BJ145" s="115" t="str">
        <f aca="false">IF(BI145="","",IF(BI145&gt;=B$10,"Y","N"))</f>
        <v/>
      </c>
      <c r="BK145" s="115" t="str">
        <f aca="false">IF(BJ145="","",IF(BJ145&lt;50%,1,IF(AND(BJ145&gt;=50%,BJ145&lt;B$10),2,IF(BJ145&gt;=B$10,3))))</f>
        <v/>
      </c>
      <c r="BL145" s="114" t="str">
        <f aca="false">IF(B145&lt;&gt;"",IFERROR(IF((SUMIF(D$20:AI$20,"CLO10",D145:AI145)/AO$15)=0,"",(SUMIF(D$20:AI$20,"CLO10",D145:AI145)/AO$15)),""),"")</f>
        <v/>
      </c>
      <c r="BM145" s="115" t="str">
        <f aca="false">IF(BL145="","",IF(BL145&gt;=B$10,"Y","N"))</f>
        <v/>
      </c>
      <c r="BN145" s="115" t="str">
        <f aca="false">IF(BM145="","",IF(BM145&lt;50%,1,IF(AND(BM145&gt;=50%,BM145&lt;B$10),2,IF(BM145&gt;=B$10,3))))</f>
        <v/>
      </c>
      <c r="BO145" s="8"/>
      <c r="BP145" s="8"/>
    </row>
    <row r="146" customFormat="false" ht="15.75" hidden="false" customHeight="true" outlineLevel="0" collapsed="false">
      <c r="A146" s="183" t="str">
        <f aca="false">IF(B$6="LECTURE",IF('Database (LECTURE-RES-PRAC)'!A141="","",'Database (LECTURE-RES-PRAC)'!A141),"")</f>
        <v/>
      </c>
      <c r="B146" s="184" t="str">
        <f aca="false">IF(B$6="LECTURE",IF('Database (LECTURE-RES-PRAC)'!B141="","",'Database (LECTURE-RES-PRAC)'!B141),"")</f>
        <v/>
      </c>
      <c r="C146" s="183" t="str">
        <f aca="false">IF(B146&lt;&gt;"",'Database (LECTURE-RES-PRAC)'!C141,"")</f>
        <v/>
      </c>
      <c r="D146" s="117"/>
      <c r="E146" s="52"/>
      <c r="F146" s="52"/>
      <c r="G146" s="52"/>
      <c r="H146" s="52"/>
      <c r="I146" s="52"/>
      <c r="J146" s="52"/>
      <c r="K146" s="52"/>
      <c r="L146" s="52"/>
      <c r="M146" s="52"/>
      <c r="N146" s="181" t="str">
        <f aca="false">IF(B146&lt;&gt;"",SUM(D146:M146),"")</f>
        <v/>
      </c>
      <c r="O146" s="52"/>
      <c r="P146" s="52"/>
      <c r="Q146" s="52"/>
      <c r="R146" s="52"/>
      <c r="S146" s="52"/>
      <c r="T146" s="52"/>
      <c r="U146" s="52"/>
      <c r="V146" s="52"/>
      <c r="W146" s="52"/>
      <c r="X146" s="52"/>
      <c r="Y146" s="181" t="str">
        <f aca="false">IF(B146&lt;&gt;"",SUM(O146:X146),"")</f>
        <v/>
      </c>
      <c r="Z146" s="52"/>
      <c r="AA146" s="52"/>
      <c r="AB146" s="52"/>
      <c r="AC146" s="52"/>
      <c r="AD146" s="52"/>
      <c r="AE146" s="52"/>
      <c r="AF146" s="52"/>
      <c r="AG146" s="52"/>
      <c r="AH146" s="52"/>
      <c r="AI146" s="52"/>
      <c r="AJ146" s="182" t="str">
        <f aca="false">IF(B146&lt;&gt;"",SUM(Z146:AI146),"")</f>
        <v/>
      </c>
      <c r="AK146" s="185" t="str">
        <f aca="false">IF(B146&lt;&gt;"",IFERROR(IF((SUMIF(D$20:AI$20, "CLO1", D146:AI146)/AO$6)=0,"",(SUMIF(D$20:AI$20, "CLO1", D146:AI146)/AO$6)),""),"")</f>
        <v/>
      </c>
      <c r="AL146" s="115" t="str">
        <f aca="false">IF(AK146="","",IF(AK146&gt;=B$10,"Y","N"))</f>
        <v/>
      </c>
      <c r="AM146" s="115" t="str">
        <f aca="false">IF(AK146="","",IF(AK146&lt;50%,1,IF(AND(AK146&gt;=50%,AK146&lt;B$10),2,IF(AK146&gt;=B$10,3))))</f>
        <v/>
      </c>
      <c r="AN146" s="185" t="str">
        <f aca="false">IF(B146&lt;&gt;"",IFERROR(IF((SUMIF(D$20:AI$20, "CLO2", D146:AI146)/AO$7)=0,"",(SUMIF(D$20:AI$20, "CLO2", D146:AI146)/AO$7)),""),"")</f>
        <v/>
      </c>
      <c r="AO146" s="115" t="str">
        <f aca="false">IF(AN146="","",IF(AN146&gt;=B$10,"Y","N"))</f>
        <v/>
      </c>
      <c r="AP146" s="115" t="str">
        <f aca="false">IF(AN146="","",IF(AN146&lt;50%,1,IF(AND(AN146&gt;=50%,AN146&lt;B$10),2,IF(AN146&gt;=B$10,3))))</f>
        <v/>
      </c>
      <c r="AQ146" s="185" t="str">
        <f aca="false">IF(B146&lt;&gt;"",IFERROR(IF((SUMIF(D$20:AI$20, "CLO3", D146:AI146)/AO$8)=0,"",(SUMIF(D$20:AI$20, "CLO3", D146:AI146)/AO$8)),""),"")</f>
        <v/>
      </c>
      <c r="AR146" s="115" t="str">
        <f aca="false">IF(AQ146="","",IF(AQ146&gt;=B$10,"Y","N"))</f>
        <v/>
      </c>
      <c r="AS146" s="115" t="str">
        <f aca="false">IF(AQ146="","",IF(AQ146&lt;50%,1,IF(AND(AQ146&gt;=50%,AQ146&lt;B$10),2,IF(AQ146&gt;=B$10,3))))</f>
        <v/>
      </c>
      <c r="AT146" s="185" t="str">
        <f aca="false">IF(B146&lt;&gt;"",IFERROR(IF((SUMIF(D$20:AI$20, "CLO4", D146:AI146)/AO$9)=0,"",(SUMIF(D$20:AI$20, "CLO4", D146:AI146)/AO$9)),""),"")</f>
        <v/>
      </c>
      <c r="AU146" s="115" t="str">
        <f aca="false">IF(AT146="","",IF(AT146&gt;=B$10,"Y","N"))</f>
        <v/>
      </c>
      <c r="AV146" s="115" t="str">
        <f aca="false">IF(AT146="","",IF(AT146&lt;50%,1,IF(AND(AT146&gt;=50%,AT146&lt;B$10),2,IF(AT146&gt;=B$10,3))))</f>
        <v/>
      </c>
      <c r="AW146" s="185" t="str">
        <f aca="false">IF(B146&lt;&gt;"",IFERROR(IF((SUMIF(D$20:AI$20, "CLO5", D146:AI146)/AO$10)=0,"",(SUMIF(D$20:AI$20, "CLO5", D146:AI146)/AO$10)),""),"")</f>
        <v/>
      </c>
      <c r="AX146" s="115" t="str">
        <f aca="false">IF(AW146="","",IF(AW146&gt;=B$10,"Y","N"))</f>
        <v/>
      </c>
      <c r="AY146" s="115" t="str">
        <f aca="false">IF(AW146="","",IF(AW146&lt;50%,1,IF(AND(AW146&gt;=50%,AW146&lt;B$10),2,IF(AW146&gt;=B$10,3))))</f>
        <v/>
      </c>
      <c r="AZ146" s="114" t="str">
        <f aca="false">IF(B146&lt;&gt;"",IFERROR(IF((SUMIF(D$20:AI$20, "CLO6", D146:AI146)/AO$11)=0,"",(SUMIF(D$20:AI$20, "CLO6", D146:AI146)/AO$11)),""),"")</f>
        <v/>
      </c>
      <c r="BA146" s="115" t="str">
        <f aca="false">IF(AZ146="","",IF(AZ146&gt;=B$10,"Y","N"))</f>
        <v/>
      </c>
      <c r="BB146" s="115" t="str">
        <f aca="false">IF(BA146="","",IF(BA146&lt;50%,1,IF(AND(BA146&gt;=50%,BA146&lt;B$10),2,IF(BA146&gt;=B$10,3))))</f>
        <v/>
      </c>
      <c r="BC146" s="114" t="str">
        <f aca="false">IF(B146&lt;&gt;"",IFERROR(IF((SUMIF(D$20:AI$20, "CLO7", D146:AI146)/AO$12)=0,"",(SUMIF(D$20:AI$20, "CLO7", D146:AI146)/AO$12)),""),"")</f>
        <v/>
      </c>
      <c r="BD146" s="115" t="str">
        <f aca="false">IF(BC146="","",IF(BC146&gt;=B$10,"Y","N"))</f>
        <v/>
      </c>
      <c r="BE146" s="115" t="str">
        <f aca="false">IF(BD146="","",IF(BD146&lt;50%,1,IF(AND(BD146&gt;=50%,BD146&lt;B$10),2,IF(BD146&gt;=B$10,3))))</f>
        <v/>
      </c>
      <c r="BF146" s="114" t="str">
        <f aca="false">IF(B146&lt;&gt;"",IFERROR(IF((SUMIF(D$20:AI$20, "CLO8", D146:AI146)/AO$13)=0,"",(SUMIF(D$20:AI$20, "CLO8", D146:AI146)/AO$13)),""),"")</f>
        <v/>
      </c>
      <c r="BG146" s="115" t="str">
        <f aca="false">IF(BF146="","",IF(BF146&gt;=B$10,"Y","N"))</f>
        <v/>
      </c>
      <c r="BH146" s="115" t="str">
        <f aca="false">IF(BG146="","",IF(BG146&lt;50%,1,IF(AND(BG146&gt;=50%,BG146&lt;B$10),2,IF(BG146&gt;=B$10,3))))</f>
        <v/>
      </c>
      <c r="BI146" s="114" t="str">
        <f aca="false">IF(B146&lt;&gt;"",IFERROR(IF((SUMIF(D$20:AI$20, "CLO9", D146:AI146)/AO$14)=0,"",(SUMIF(D$20:AI$20, "CLO9", D146:AI146)/AO$14)),""),"")</f>
        <v/>
      </c>
      <c r="BJ146" s="115" t="str">
        <f aca="false">IF(BI146="","",IF(BI146&gt;=B$10,"Y","N"))</f>
        <v/>
      </c>
      <c r="BK146" s="115" t="str">
        <f aca="false">IF(BJ146="","",IF(BJ146&lt;50%,1,IF(AND(BJ146&gt;=50%,BJ146&lt;B$10),2,IF(BJ146&gt;=B$10,3))))</f>
        <v/>
      </c>
      <c r="BL146" s="114" t="str">
        <f aca="false">IF(B146&lt;&gt;"",IFERROR(IF((SUMIF(D$20:AI$20,"CLO10",D146:AI146)/AO$15)=0,"",(SUMIF(D$20:AI$20,"CLO10",D146:AI146)/AO$15)),""),"")</f>
        <v/>
      </c>
      <c r="BM146" s="115" t="str">
        <f aca="false">IF(BL146="","",IF(BL146&gt;=B$10,"Y","N"))</f>
        <v/>
      </c>
      <c r="BN146" s="115" t="str">
        <f aca="false">IF(BM146="","",IF(BM146&lt;50%,1,IF(AND(BM146&gt;=50%,BM146&lt;B$10),2,IF(BM146&gt;=B$10,3))))</f>
        <v/>
      </c>
      <c r="BO146" s="8"/>
      <c r="BP146" s="8"/>
    </row>
    <row r="147" customFormat="false" ht="15.75" hidden="false" customHeight="true" outlineLevel="0" collapsed="false">
      <c r="A147" s="183" t="str">
        <f aca="false">IF(B$6="LECTURE",IF('Database (LECTURE-RES-PRAC)'!A142="","",'Database (LECTURE-RES-PRAC)'!A142),"")</f>
        <v/>
      </c>
      <c r="B147" s="184" t="str">
        <f aca="false">IF(B$6="LECTURE",IF('Database (LECTURE-RES-PRAC)'!B142="","",'Database (LECTURE-RES-PRAC)'!B142),"")</f>
        <v/>
      </c>
      <c r="C147" s="183" t="str">
        <f aca="false">IF(B147&lt;&gt;"",'Database (LECTURE-RES-PRAC)'!C142,"")</f>
        <v/>
      </c>
      <c r="D147" s="117"/>
      <c r="E147" s="52"/>
      <c r="F147" s="52"/>
      <c r="G147" s="52"/>
      <c r="H147" s="52"/>
      <c r="I147" s="52"/>
      <c r="J147" s="52"/>
      <c r="K147" s="52"/>
      <c r="L147" s="52"/>
      <c r="M147" s="52"/>
      <c r="N147" s="181" t="str">
        <f aca="false">IF(B147&lt;&gt;"",SUM(D147:M147),"")</f>
        <v/>
      </c>
      <c r="O147" s="52"/>
      <c r="P147" s="52"/>
      <c r="Q147" s="52"/>
      <c r="R147" s="52"/>
      <c r="S147" s="52"/>
      <c r="T147" s="52"/>
      <c r="U147" s="52"/>
      <c r="V147" s="52"/>
      <c r="W147" s="52"/>
      <c r="X147" s="52"/>
      <c r="Y147" s="181" t="str">
        <f aca="false">IF(B147&lt;&gt;"",SUM(O147:X147),"")</f>
        <v/>
      </c>
      <c r="Z147" s="52"/>
      <c r="AA147" s="52"/>
      <c r="AB147" s="52"/>
      <c r="AC147" s="52"/>
      <c r="AD147" s="52"/>
      <c r="AE147" s="52"/>
      <c r="AF147" s="52"/>
      <c r="AG147" s="52"/>
      <c r="AH147" s="52"/>
      <c r="AI147" s="52"/>
      <c r="AJ147" s="182" t="str">
        <f aca="false">IF(B147&lt;&gt;"",SUM(Z147:AI147),"")</f>
        <v/>
      </c>
      <c r="AK147" s="185" t="str">
        <f aca="false">IF(B147&lt;&gt;"",IFERROR(IF((SUMIF(D$20:AI$20, "CLO1", D147:AI147)/AO$6)=0,"",(SUMIF(D$20:AI$20, "CLO1", D147:AI147)/AO$6)),""),"")</f>
        <v/>
      </c>
      <c r="AL147" s="115" t="str">
        <f aca="false">IF(AK147="","",IF(AK147&gt;=B$10,"Y","N"))</f>
        <v/>
      </c>
      <c r="AM147" s="115" t="str">
        <f aca="false">IF(AK147="","",IF(AK147&lt;50%,1,IF(AND(AK147&gt;=50%,AK147&lt;B$10),2,IF(AK147&gt;=B$10,3))))</f>
        <v/>
      </c>
      <c r="AN147" s="185" t="str">
        <f aca="false">IF(B147&lt;&gt;"",IFERROR(IF((SUMIF(D$20:AI$20, "CLO2", D147:AI147)/AO$7)=0,"",(SUMIF(D$20:AI$20, "CLO2", D147:AI147)/AO$7)),""),"")</f>
        <v/>
      </c>
      <c r="AO147" s="115" t="str">
        <f aca="false">IF(AN147="","",IF(AN147&gt;=B$10,"Y","N"))</f>
        <v/>
      </c>
      <c r="AP147" s="115" t="str">
        <f aca="false">IF(AN147="","",IF(AN147&lt;50%,1,IF(AND(AN147&gt;=50%,AN147&lt;B$10),2,IF(AN147&gt;=B$10,3))))</f>
        <v/>
      </c>
      <c r="AQ147" s="185" t="str">
        <f aca="false">IF(B147&lt;&gt;"",IFERROR(IF((SUMIF(D$20:AI$20, "CLO3", D147:AI147)/AO$8)=0,"",(SUMIF(D$20:AI$20, "CLO3", D147:AI147)/AO$8)),""),"")</f>
        <v/>
      </c>
      <c r="AR147" s="115" t="str">
        <f aca="false">IF(AQ147="","",IF(AQ147&gt;=B$10,"Y","N"))</f>
        <v/>
      </c>
      <c r="AS147" s="115" t="str">
        <f aca="false">IF(AQ147="","",IF(AQ147&lt;50%,1,IF(AND(AQ147&gt;=50%,AQ147&lt;B$10),2,IF(AQ147&gt;=B$10,3))))</f>
        <v/>
      </c>
      <c r="AT147" s="185" t="str">
        <f aca="false">IF(B147&lt;&gt;"",IFERROR(IF((SUMIF(D$20:AI$20, "CLO4", D147:AI147)/AO$9)=0,"",(SUMIF(D$20:AI$20, "CLO4", D147:AI147)/AO$9)),""),"")</f>
        <v/>
      </c>
      <c r="AU147" s="115" t="str">
        <f aca="false">IF(AT147="","",IF(AT147&gt;=B$10,"Y","N"))</f>
        <v/>
      </c>
      <c r="AV147" s="115" t="str">
        <f aca="false">IF(AT147="","",IF(AT147&lt;50%,1,IF(AND(AT147&gt;=50%,AT147&lt;B$10),2,IF(AT147&gt;=B$10,3))))</f>
        <v/>
      </c>
      <c r="AW147" s="185" t="str">
        <f aca="false">IF(B147&lt;&gt;"",IFERROR(IF((SUMIF(D$20:AI$20, "CLO5", D147:AI147)/AO$10)=0,"",(SUMIF(D$20:AI$20, "CLO5", D147:AI147)/AO$10)),""),"")</f>
        <v/>
      </c>
      <c r="AX147" s="115" t="str">
        <f aca="false">IF(AW147="","",IF(AW147&gt;=B$10,"Y","N"))</f>
        <v/>
      </c>
      <c r="AY147" s="115" t="str">
        <f aca="false">IF(AW147="","",IF(AW147&lt;50%,1,IF(AND(AW147&gt;=50%,AW147&lt;B$10),2,IF(AW147&gt;=B$10,3))))</f>
        <v/>
      </c>
      <c r="AZ147" s="114" t="str">
        <f aca="false">IF(B147&lt;&gt;"",IFERROR(IF((SUMIF(D$20:AI$20, "CLO6", D147:AI147)/AO$11)=0,"",(SUMIF(D$20:AI$20, "CLO6", D147:AI147)/AO$11)),""),"")</f>
        <v/>
      </c>
      <c r="BA147" s="115" t="str">
        <f aca="false">IF(AZ147="","",IF(AZ147&gt;=B$10,"Y","N"))</f>
        <v/>
      </c>
      <c r="BB147" s="115" t="str">
        <f aca="false">IF(BA147="","",IF(BA147&lt;50%,1,IF(AND(BA147&gt;=50%,BA147&lt;B$10),2,IF(BA147&gt;=B$10,3))))</f>
        <v/>
      </c>
      <c r="BC147" s="114" t="str">
        <f aca="false">IF(B147&lt;&gt;"",IFERROR(IF((SUMIF(D$20:AI$20, "CLO7", D147:AI147)/AO$12)=0,"",(SUMIF(D$20:AI$20, "CLO7", D147:AI147)/AO$12)),""),"")</f>
        <v/>
      </c>
      <c r="BD147" s="115" t="str">
        <f aca="false">IF(BC147="","",IF(BC147&gt;=B$10,"Y","N"))</f>
        <v/>
      </c>
      <c r="BE147" s="115" t="str">
        <f aca="false">IF(BD147="","",IF(BD147&lt;50%,1,IF(AND(BD147&gt;=50%,BD147&lt;B$10),2,IF(BD147&gt;=B$10,3))))</f>
        <v/>
      </c>
      <c r="BF147" s="114" t="str">
        <f aca="false">IF(B147&lt;&gt;"",IFERROR(IF((SUMIF(D$20:AI$20, "CLO8", D147:AI147)/AO$13)=0,"",(SUMIF(D$20:AI$20, "CLO8", D147:AI147)/AO$13)),""),"")</f>
        <v/>
      </c>
      <c r="BG147" s="115" t="str">
        <f aca="false">IF(BF147="","",IF(BF147&gt;=B$10,"Y","N"))</f>
        <v/>
      </c>
      <c r="BH147" s="115" t="str">
        <f aca="false">IF(BG147="","",IF(BG147&lt;50%,1,IF(AND(BG147&gt;=50%,BG147&lt;B$10),2,IF(BG147&gt;=B$10,3))))</f>
        <v/>
      </c>
      <c r="BI147" s="114" t="str">
        <f aca="false">IF(B147&lt;&gt;"",IFERROR(IF((SUMIF(D$20:AI$20, "CLO9", D147:AI147)/AO$14)=0,"",(SUMIF(D$20:AI$20, "CLO9", D147:AI147)/AO$14)),""),"")</f>
        <v/>
      </c>
      <c r="BJ147" s="115" t="str">
        <f aca="false">IF(BI147="","",IF(BI147&gt;=B$10,"Y","N"))</f>
        <v/>
      </c>
      <c r="BK147" s="115" t="str">
        <f aca="false">IF(BJ147="","",IF(BJ147&lt;50%,1,IF(AND(BJ147&gt;=50%,BJ147&lt;B$10),2,IF(BJ147&gt;=B$10,3))))</f>
        <v/>
      </c>
      <c r="BL147" s="114" t="str">
        <f aca="false">IF(B147&lt;&gt;"",IFERROR(IF((SUMIF(D$20:AI$20,"CLO10",D147:AI147)/AO$15)=0,"",(SUMIF(D$20:AI$20,"CLO10",D147:AI147)/AO$15)),""),"")</f>
        <v/>
      </c>
      <c r="BM147" s="115" t="str">
        <f aca="false">IF(BL147="","",IF(BL147&gt;=B$10,"Y","N"))</f>
        <v/>
      </c>
      <c r="BN147" s="115" t="str">
        <f aca="false">IF(BM147="","",IF(BM147&lt;50%,1,IF(AND(BM147&gt;=50%,BM147&lt;B$10),2,IF(BM147&gt;=B$10,3))))</f>
        <v/>
      </c>
      <c r="BO147" s="8"/>
      <c r="BP147" s="8"/>
    </row>
    <row r="148" customFormat="false" ht="15.75" hidden="false" customHeight="true" outlineLevel="0" collapsed="false">
      <c r="A148" s="183" t="str">
        <f aca="false">IF(B$6="LECTURE",IF('Database (LECTURE-RES-PRAC)'!A143="","",'Database (LECTURE-RES-PRAC)'!A143),"")</f>
        <v/>
      </c>
      <c r="B148" s="184" t="str">
        <f aca="false">IF(B$6="LECTURE",IF('Database (LECTURE-RES-PRAC)'!B143="","",'Database (LECTURE-RES-PRAC)'!B143),"")</f>
        <v/>
      </c>
      <c r="C148" s="183" t="str">
        <f aca="false">IF(B148&lt;&gt;"",'Database (LECTURE-RES-PRAC)'!C143,"")</f>
        <v/>
      </c>
      <c r="D148" s="117"/>
      <c r="E148" s="52"/>
      <c r="F148" s="52"/>
      <c r="G148" s="52"/>
      <c r="H148" s="52"/>
      <c r="I148" s="52"/>
      <c r="J148" s="52"/>
      <c r="K148" s="52"/>
      <c r="L148" s="52"/>
      <c r="M148" s="52"/>
      <c r="N148" s="181" t="str">
        <f aca="false">IF(B148&lt;&gt;"",SUM(D148:M148),"")</f>
        <v/>
      </c>
      <c r="O148" s="52"/>
      <c r="P148" s="52"/>
      <c r="Q148" s="52"/>
      <c r="R148" s="52"/>
      <c r="S148" s="52"/>
      <c r="T148" s="52"/>
      <c r="U148" s="52"/>
      <c r="V148" s="52"/>
      <c r="W148" s="52"/>
      <c r="X148" s="52"/>
      <c r="Y148" s="181" t="str">
        <f aca="false">IF(B148&lt;&gt;"",SUM(O148:X148),"")</f>
        <v/>
      </c>
      <c r="Z148" s="52"/>
      <c r="AA148" s="52"/>
      <c r="AB148" s="52"/>
      <c r="AC148" s="52"/>
      <c r="AD148" s="52"/>
      <c r="AE148" s="52"/>
      <c r="AF148" s="52"/>
      <c r="AG148" s="52"/>
      <c r="AH148" s="52"/>
      <c r="AI148" s="52"/>
      <c r="AJ148" s="182" t="str">
        <f aca="false">IF(B148&lt;&gt;"",SUM(Z148:AI148),"")</f>
        <v/>
      </c>
      <c r="AK148" s="185" t="str">
        <f aca="false">IF(B148&lt;&gt;"",IFERROR(IF((SUMIF(D$20:AI$20, "CLO1", D148:AI148)/AO$6)=0,"",(SUMIF(D$20:AI$20, "CLO1", D148:AI148)/AO$6)),""),"")</f>
        <v/>
      </c>
      <c r="AL148" s="115" t="str">
        <f aca="false">IF(AK148="","",IF(AK148&gt;=B$10,"Y","N"))</f>
        <v/>
      </c>
      <c r="AM148" s="115" t="str">
        <f aca="false">IF(AK148="","",IF(AK148&lt;50%,1,IF(AND(AK148&gt;=50%,AK148&lt;B$10),2,IF(AK148&gt;=B$10,3))))</f>
        <v/>
      </c>
      <c r="AN148" s="185" t="str">
        <f aca="false">IF(B148&lt;&gt;"",IFERROR(IF((SUMIF(D$20:AI$20, "CLO2", D148:AI148)/AO$7)=0,"",(SUMIF(D$20:AI$20, "CLO2", D148:AI148)/AO$7)),""),"")</f>
        <v/>
      </c>
      <c r="AO148" s="115" t="str">
        <f aca="false">IF(AN148="","",IF(AN148&gt;=B$10,"Y","N"))</f>
        <v/>
      </c>
      <c r="AP148" s="115" t="str">
        <f aca="false">IF(AN148="","",IF(AN148&lt;50%,1,IF(AND(AN148&gt;=50%,AN148&lt;B$10),2,IF(AN148&gt;=B$10,3))))</f>
        <v/>
      </c>
      <c r="AQ148" s="185" t="str">
        <f aca="false">IF(B148&lt;&gt;"",IFERROR(IF((SUMIF(D$20:AI$20, "CLO3", D148:AI148)/AO$8)=0,"",(SUMIF(D$20:AI$20, "CLO3", D148:AI148)/AO$8)),""),"")</f>
        <v/>
      </c>
      <c r="AR148" s="115" t="str">
        <f aca="false">IF(AQ148="","",IF(AQ148&gt;=B$10,"Y","N"))</f>
        <v/>
      </c>
      <c r="AS148" s="115" t="str">
        <f aca="false">IF(AQ148="","",IF(AQ148&lt;50%,1,IF(AND(AQ148&gt;=50%,AQ148&lt;B$10),2,IF(AQ148&gt;=B$10,3))))</f>
        <v/>
      </c>
      <c r="AT148" s="185" t="str">
        <f aca="false">IF(B148&lt;&gt;"",IFERROR(IF((SUMIF(D$20:AI$20, "CLO4", D148:AI148)/AO$9)=0,"",(SUMIF(D$20:AI$20, "CLO4", D148:AI148)/AO$9)),""),"")</f>
        <v/>
      </c>
      <c r="AU148" s="115" t="str">
        <f aca="false">IF(AT148="","",IF(AT148&gt;=B$10,"Y","N"))</f>
        <v/>
      </c>
      <c r="AV148" s="115" t="str">
        <f aca="false">IF(AT148="","",IF(AT148&lt;50%,1,IF(AND(AT148&gt;=50%,AT148&lt;B$10),2,IF(AT148&gt;=B$10,3))))</f>
        <v/>
      </c>
      <c r="AW148" s="185" t="str">
        <f aca="false">IF(B148&lt;&gt;"",IFERROR(IF((SUMIF(D$20:AI$20, "CLO5", D148:AI148)/AO$10)=0,"",(SUMIF(D$20:AI$20, "CLO5", D148:AI148)/AO$10)),""),"")</f>
        <v/>
      </c>
      <c r="AX148" s="115" t="str">
        <f aca="false">IF(AW148="","",IF(AW148&gt;=B$10,"Y","N"))</f>
        <v/>
      </c>
      <c r="AY148" s="115" t="str">
        <f aca="false">IF(AW148="","",IF(AW148&lt;50%,1,IF(AND(AW148&gt;=50%,AW148&lt;B$10),2,IF(AW148&gt;=B$10,3))))</f>
        <v/>
      </c>
      <c r="AZ148" s="114" t="str">
        <f aca="false">IF(B148&lt;&gt;"",IFERROR(IF((SUMIF(D$20:AI$20, "CLO6", D148:AI148)/AO$11)=0,"",(SUMIF(D$20:AI$20, "CLO6", D148:AI148)/AO$11)),""),"")</f>
        <v/>
      </c>
      <c r="BA148" s="115" t="str">
        <f aca="false">IF(AZ148="","",IF(AZ148&gt;=B$10,"Y","N"))</f>
        <v/>
      </c>
      <c r="BB148" s="115" t="str">
        <f aca="false">IF(BA148="","",IF(BA148&lt;50%,1,IF(AND(BA148&gt;=50%,BA148&lt;B$10),2,IF(BA148&gt;=B$10,3))))</f>
        <v/>
      </c>
      <c r="BC148" s="114" t="str">
        <f aca="false">IF(B148&lt;&gt;"",IFERROR(IF((SUMIF(D$20:AI$20, "CLO7", D148:AI148)/AO$12)=0,"",(SUMIF(D$20:AI$20, "CLO7", D148:AI148)/AO$12)),""),"")</f>
        <v/>
      </c>
      <c r="BD148" s="115" t="str">
        <f aca="false">IF(BC148="","",IF(BC148&gt;=B$10,"Y","N"))</f>
        <v/>
      </c>
      <c r="BE148" s="115" t="str">
        <f aca="false">IF(BD148="","",IF(BD148&lt;50%,1,IF(AND(BD148&gt;=50%,BD148&lt;B$10),2,IF(BD148&gt;=B$10,3))))</f>
        <v/>
      </c>
      <c r="BF148" s="114" t="str">
        <f aca="false">IF(B148&lt;&gt;"",IFERROR(IF((SUMIF(D$20:AI$20, "CLO8", D148:AI148)/AO$13)=0,"",(SUMIF(D$20:AI$20, "CLO8", D148:AI148)/AO$13)),""),"")</f>
        <v/>
      </c>
      <c r="BG148" s="115" t="str">
        <f aca="false">IF(BF148="","",IF(BF148&gt;=B$10,"Y","N"))</f>
        <v/>
      </c>
      <c r="BH148" s="115" t="str">
        <f aca="false">IF(BG148="","",IF(BG148&lt;50%,1,IF(AND(BG148&gt;=50%,BG148&lt;B$10),2,IF(BG148&gt;=B$10,3))))</f>
        <v/>
      </c>
      <c r="BI148" s="114" t="str">
        <f aca="false">IF(B148&lt;&gt;"",IFERROR(IF((SUMIF(D$20:AI$20, "CLO9", D148:AI148)/AO$14)=0,"",(SUMIF(D$20:AI$20, "CLO9", D148:AI148)/AO$14)),""),"")</f>
        <v/>
      </c>
      <c r="BJ148" s="115" t="str">
        <f aca="false">IF(BI148="","",IF(BI148&gt;=B$10,"Y","N"))</f>
        <v/>
      </c>
      <c r="BK148" s="115" t="str">
        <f aca="false">IF(BJ148="","",IF(BJ148&lt;50%,1,IF(AND(BJ148&gt;=50%,BJ148&lt;B$10),2,IF(BJ148&gt;=B$10,3))))</f>
        <v/>
      </c>
      <c r="BL148" s="114" t="str">
        <f aca="false">IF(B148&lt;&gt;"",IFERROR(IF((SUMIF(D$20:AI$20,"CLO10",D148:AI148)/AO$15)=0,"",(SUMIF(D$20:AI$20,"CLO10",D148:AI148)/AO$15)),""),"")</f>
        <v/>
      </c>
      <c r="BM148" s="115" t="str">
        <f aca="false">IF(BL148="","",IF(BL148&gt;=B$10,"Y","N"))</f>
        <v/>
      </c>
      <c r="BN148" s="115" t="str">
        <f aca="false">IF(BM148="","",IF(BM148&lt;50%,1,IF(AND(BM148&gt;=50%,BM148&lt;B$10),2,IF(BM148&gt;=B$10,3))))</f>
        <v/>
      </c>
      <c r="BO148" s="8"/>
      <c r="BP148" s="8"/>
    </row>
    <row r="149" customFormat="false" ht="15.75" hidden="false" customHeight="true" outlineLevel="0" collapsed="false">
      <c r="A149" s="183" t="str">
        <f aca="false">IF(B$6="LECTURE",IF('Database (LECTURE-RES-PRAC)'!A144="","",'Database (LECTURE-RES-PRAC)'!A144),"")</f>
        <v/>
      </c>
      <c r="B149" s="184" t="str">
        <f aca="false">IF(B$6="LECTURE",IF('Database (LECTURE-RES-PRAC)'!B144="","",'Database (LECTURE-RES-PRAC)'!B144),"")</f>
        <v/>
      </c>
      <c r="C149" s="183" t="str">
        <f aca="false">IF(B149&lt;&gt;"",'Database (LECTURE-RES-PRAC)'!C144,"")</f>
        <v/>
      </c>
      <c r="D149" s="117"/>
      <c r="E149" s="52"/>
      <c r="F149" s="52"/>
      <c r="G149" s="52"/>
      <c r="H149" s="52"/>
      <c r="I149" s="52"/>
      <c r="J149" s="52"/>
      <c r="K149" s="52"/>
      <c r="L149" s="52"/>
      <c r="M149" s="52"/>
      <c r="N149" s="181" t="str">
        <f aca="false">IF(B149&lt;&gt;"",SUM(D149:M149),"")</f>
        <v/>
      </c>
      <c r="O149" s="52"/>
      <c r="P149" s="52"/>
      <c r="Q149" s="52"/>
      <c r="R149" s="52"/>
      <c r="S149" s="52"/>
      <c r="T149" s="52"/>
      <c r="U149" s="52"/>
      <c r="V149" s="52"/>
      <c r="W149" s="52"/>
      <c r="X149" s="52"/>
      <c r="Y149" s="181" t="str">
        <f aca="false">IF(B149&lt;&gt;"",SUM(O149:X149),"")</f>
        <v/>
      </c>
      <c r="Z149" s="52"/>
      <c r="AA149" s="52"/>
      <c r="AB149" s="52"/>
      <c r="AC149" s="52"/>
      <c r="AD149" s="52"/>
      <c r="AE149" s="52"/>
      <c r="AF149" s="52"/>
      <c r="AG149" s="52"/>
      <c r="AH149" s="52"/>
      <c r="AI149" s="52"/>
      <c r="AJ149" s="182" t="str">
        <f aca="false">IF(B149&lt;&gt;"",SUM(Z149:AI149),"")</f>
        <v/>
      </c>
      <c r="AK149" s="185" t="str">
        <f aca="false">IF(B149&lt;&gt;"",IFERROR(IF((SUMIF(D$20:AI$20, "CLO1", D149:AI149)/AO$6)=0,"",(SUMIF(D$20:AI$20, "CLO1", D149:AI149)/AO$6)),""),"")</f>
        <v/>
      </c>
      <c r="AL149" s="115" t="str">
        <f aca="false">IF(AK149="","",IF(AK149&gt;=B$10,"Y","N"))</f>
        <v/>
      </c>
      <c r="AM149" s="115" t="str">
        <f aca="false">IF(AK149="","",IF(AK149&lt;50%,1,IF(AND(AK149&gt;=50%,AK149&lt;B$10),2,IF(AK149&gt;=B$10,3))))</f>
        <v/>
      </c>
      <c r="AN149" s="185" t="str">
        <f aca="false">IF(B149&lt;&gt;"",IFERROR(IF((SUMIF(D$20:AI$20, "CLO2", D149:AI149)/AO$7)=0,"",(SUMIF(D$20:AI$20, "CLO2", D149:AI149)/AO$7)),""),"")</f>
        <v/>
      </c>
      <c r="AO149" s="115" t="str">
        <f aca="false">IF(AN149="","",IF(AN149&gt;=B$10,"Y","N"))</f>
        <v/>
      </c>
      <c r="AP149" s="115" t="str">
        <f aca="false">IF(AN149="","",IF(AN149&lt;50%,1,IF(AND(AN149&gt;=50%,AN149&lt;B$10),2,IF(AN149&gt;=B$10,3))))</f>
        <v/>
      </c>
      <c r="AQ149" s="185" t="str">
        <f aca="false">IF(B149&lt;&gt;"",IFERROR(IF((SUMIF(D$20:AI$20, "CLO3", D149:AI149)/AO$8)=0,"",(SUMIF(D$20:AI$20, "CLO3", D149:AI149)/AO$8)),""),"")</f>
        <v/>
      </c>
      <c r="AR149" s="115" t="str">
        <f aca="false">IF(AQ149="","",IF(AQ149&gt;=B$10,"Y","N"))</f>
        <v/>
      </c>
      <c r="AS149" s="115" t="str">
        <f aca="false">IF(AQ149="","",IF(AQ149&lt;50%,1,IF(AND(AQ149&gt;=50%,AQ149&lt;B$10),2,IF(AQ149&gt;=B$10,3))))</f>
        <v/>
      </c>
      <c r="AT149" s="185" t="str">
        <f aca="false">IF(B149&lt;&gt;"",IFERROR(IF((SUMIF(D$20:AI$20, "CLO4", D149:AI149)/AO$9)=0,"",(SUMIF(D$20:AI$20, "CLO4", D149:AI149)/AO$9)),""),"")</f>
        <v/>
      </c>
      <c r="AU149" s="115" t="str">
        <f aca="false">IF(AT149="","",IF(AT149&gt;=B$10,"Y","N"))</f>
        <v/>
      </c>
      <c r="AV149" s="115" t="str">
        <f aca="false">IF(AT149="","",IF(AT149&lt;50%,1,IF(AND(AT149&gt;=50%,AT149&lt;B$10),2,IF(AT149&gt;=B$10,3))))</f>
        <v/>
      </c>
      <c r="AW149" s="185" t="str">
        <f aca="false">IF(B149&lt;&gt;"",IFERROR(IF((SUMIF(D$20:AI$20, "CLO5", D149:AI149)/AO$10)=0,"",(SUMIF(D$20:AI$20, "CLO5", D149:AI149)/AO$10)),""),"")</f>
        <v/>
      </c>
      <c r="AX149" s="115" t="str">
        <f aca="false">IF(AW149="","",IF(AW149&gt;=B$10,"Y","N"))</f>
        <v/>
      </c>
      <c r="AY149" s="115" t="str">
        <f aca="false">IF(AW149="","",IF(AW149&lt;50%,1,IF(AND(AW149&gt;=50%,AW149&lt;B$10),2,IF(AW149&gt;=B$10,3))))</f>
        <v/>
      </c>
      <c r="AZ149" s="114" t="str">
        <f aca="false">IF(B149&lt;&gt;"",IFERROR(IF((SUMIF(D$20:AI$20, "CLO6", D149:AI149)/AO$11)=0,"",(SUMIF(D$20:AI$20, "CLO6", D149:AI149)/AO$11)),""),"")</f>
        <v/>
      </c>
      <c r="BA149" s="115" t="str">
        <f aca="false">IF(AZ149="","",IF(AZ149&gt;=B$10,"Y","N"))</f>
        <v/>
      </c>
      <c r="BB149" s="115" t="str">
        <f aca="false">IF(BA149="","",IF(BA149&lt;50%,1,IF(AND(BA149&gt;=50%,BA149&lt;B$10),2,IF(BA149&gt;=B$10,3))))</f>
        <v/>
      </c>
      <c r="BC149" s="114" t="str">
        <f aca="false">IF(B149&lt;&gt;"",IFERROR(IF((SUMIF(D$20:AI$20, "CLO7", D149:AI149)/AO$12)=0,"",(SUMIF(D$20:AI$20, "CLO7", D149:AI149)/AO$12)),""),"")</f>
        <v/>
      </c>
      <c r="BD149" s="115" t="str">
        <f aca="false">IF(BC149="","",IF(BC149&gt;=B$10,"Y","N"))</f>
        <v/>
      </c>
      <c r="BE149" s="115" t="str">
        <f aca="false">IF(BD149="","",IF(BD149&lt;50%,1,IF(AND(BD149&gt;=50%,BD149&lt;B$10),2,IF(BD149&gt;=B$10,3))))</f>
        <v/>
      </c>
      <c r="BF149" s="114" t="str">
        <f aca="false">IF(B149&lt;&gt;"",IFERROR(IF((SUMIF(D$20:AI$20, "CLO8", D149:AI149)/AO$13)=0,"",(SUMIF(D$20:AI$20, "CLO8", D149:AI149)/AO$13)),""),"")</f>
        <v/>
      </c>
      <c r="BG149" s="115" t="str">
        <f aca="false">IF(BF149="","",IF(BF149&gt;=B$10,"Y","N"))</f>
        <v/>
      </c>
      <c r="BH149" s="115" t="str">
        <f aca="false">IF(BG149="","",IF(BG149&lt;50%,1,IF(AND(BG149&gt;=50%,BG149&lt;B$10),2,IF(BG149&gt;=B$10,3))))</f>
        <v/>
      </c>
      <c r="BI149" s="114" t="str">
        <f aca="false">IF(B149&lt;&gt;"",IFERROR(IF((SUMIF(D$20:AI$20, "CLO9", D149:AI149)/AO$14)=0,"",(SUMIF(D$20:AI$20, "CLO9", D149:AI149)/AO$14)),""),"")</f>
        <v/>
      </c>
      <c r="BJ149" s="115" t="str">
        <f aca="false">IF(BI149="","",IF(BI149&gt;=B$10,"Y","N"))</f>
        <v/>
      </c>
      <c r="BK149" s="115" t="str">
        <f aca="false">IF(BJ149="","",IF(BJ149&lt;50%,1,IF(AND(BJ149&gt;=50%,BJ149&lt;B$10),2,IF(BJ149&gt;=B$10,3))))</f>
        <v/>
      </c>
      <c r="BL149" s="114" t="str">
        <f aca="false">IF(B149&lt;&gt;"",IFERROR(IF((SUMIF(D$20:AI$20,"CLO10",D149:AI149)/AO$15)=0,"",(SUMIF(D$20:AI$20,"CLO10",D149:AI149)/AO$15)),""),"")</f>
        <v/>
      </c>
      <c r="BM149" s="115" t="str">
        <f aca="false">IF(BL149="","",IF(BL149&gt;=B$10,"Y","N"))</f>
        <v/>
      </c>
      <c r="BN149" s="115" t="str">
        <f aca="false">IF(BM149="","",IF(BM149&lt;50%,1,IF(AND(BM149&gt;=50%,BM149&lt;B$10),2,IF(BM149&gt;=B$10,3))))</f>
        <v/>
      </c>
      <c r="BO149" s="8"/>
      <c r="BP149" s="8"/>
    </row>
    <row r="150" customFormat="false" ht="15.75" hidden="false" customHeight="true" outlineLevel="0" collapsed="false">
      <c r="A150" s="183" t="str">
        <f aca="false">IF(B$6="LECTURE",IF('Database (LECTURE-RES-PRAC)'!A145="","",'Database (LECTURE-RES-PRAC)'!A145),"")</f>
        <v/>
      </c>
      <c r="B150" s="184" t="str">
        <f aca="false">IF(B$6="LECTURE",IF('Database (LECTURE-RES-PRAC)'!B145="","",'Database (LECTURE-RES-PRAC)'!B145),"")</f>
        <v/>
      </c>
      <c r="C150" s="183" t="str">
        <f aca="false">IF(B150&lt;&gt;"",'Database (LECTURE-RES-PRAC)'!C145,"")</f>
        <v/>
      </c>
      <c r="D150" s="117"/>
      <c r="E150" s="52"/>
      <c r="F150" s="52"/>
      <c r="G150" s="52"/>
      <c r="H150" s="52"/>
      <c r="I150" s="52"/>
      <c r="J150" s="52"/>
      <c r="K150" s="52"/>
      <c r="L150" s="52"/>
      <c r="M150" s="52"/>
      <c r="N150" s="181" t="str">
        <f aca="false">IF(B150&lt;&gt;"",SUM(D150:M150),"")</f>
        <v/>
      </c>
      <c r="O150" s="52"/>
      <c r="P150" s="52"/>
      <c r="Q150" s="52"/>
      <c r="R150" s="52"/>
      <c r="S150" s="52"/>
      <c r="T150" s="52"/>
      <c r="U150" s="52"/>
      <c r="V150" s="52"/>
      <c r="W150" s="52"/>
      <c r="X150" s="52"/>
      <c r="Y150" s="181" t="str">
        <f aca="false">IF(B150&lt;&gt;"",SUM(O150:X150),"")</f>
        <v/>
      </c>
      <c r="Z150" s="52"/>
      <c r="AA150" s="52"/>
      <c r="AB150" s="52"/>
      <c r="AC150" s="52"/>
      <c r="AD150" s="52"/>
      <c r="AE150" s="52"/>
      <c r="AF150" s="52"/>
      <c r="AG150" s="52"/>
      <c r="AH150" s="52"/>
      <c r="AI150" s="52"/>
      <c r="AJ150" s="182" t="str">
        <f aca="false">IF(B150&lt;&gt;"",SUM(Z150:AI150),"")</f>
        <v/>
      </c>
      <c r="AK150" s="185" t="str">
        <f aca="false">IF(B150&lt;&gt;"",IFERROR(IF((SUMIF(D$20:AI$20, "CLO1", D150:AI150)/AO$6)=0,"",(SUMIF(D$20:AI$20, "CLO1", D150:AI150)/AO$6)),""),"")</f>
        <v/>
      </c>
      <c r="AL150" s="115" t="str">
        <f aca="false">IF(AK150="","",IF(AK150&gt;=B$10,"Y","N"))</f>
        <v/>
      </c>
      <c r="AM150" s="115" t="str">
        <f aca="false">IF(AK150="","",IF(AK150&lt;50%,1,IF(AND(AK150&gt;=50%,AK150&lt;B$10),2,IF(AK150&gt;=B$10,3))))</f>
        <v/>
      </c>
      <c r="AN150" s="185" t="str">
        <f aca="false">IF(B150&lt;&gt;"",IFERROR(IF((SUMIF(D$20:AI$20, "CLO2", D150:AI150)/AO$7)=0,"",(SUMIF(D$20:AI$20, "CLO2", D150:AI150)/AO$7)),""),"")</f>
        <v/>
      </c>
      <c r="AO150" s="115" t="str">
        <f aca="false">IF(AN150="","",IF(AN150&gt;=B$10,"Y","N"))</f>
        <v/>
      </c>
      <c r="AP150" s="115" t="str">
        <f aca="false">IF(AN150="","",IF(AN150&lt;50%,1,IF(AND(AN150&gt;=50%,AN150&lt;B$10),2,IF(AN150&gt;=B$10,3))))</f>
        <v/>
      </c>
      <c r="AQ150" s="185" t="str">
        <f aca="false">IF(B150&lt;&gt;"",IFERROR(IF((SUMIF(D$20:AI$20, "CLO3", D150:AI150)/AO$8)=0,"",(SUMIF(D$20:AI$20, "CLO3", D150:AI150)/AO$8)),""),"")</f>
        <v/>
      </c>
      <c r="AR150" s="115" t="str">
        <f aca="false">IF(AQ150="","",IF(AQ150&gt;=B$10,"Y","N"))</f>
        <v/>
      </c>
      <c r="AS150" s="115" t="str">
        <f aca="false">IF(AQ150="","",IF(AQ150&lt;50%,1,IF(AND(AQ150&gt;=50%,AQ150&lt;B$10),2,IF(AQ150&gt;=B$10,3))))</f>
        <v/>
      </c>
      <c r="AT150" s="185" t="str">
        <f aca="false">IF(B150&lt;&gt;"",IFERROR(IF((SUMIF(D$20:AI$20, "CLO4", D150:AI150)/AO$9)=0,"",(SUMIF(D$20:AI$20, "CLO4", D150:AI150)/AO$9)),""),"")</f>
        <v/>
      </c>
      <c r="AU150" s="115" t="str">
        <f aca="false">IF(AT150="","",IF(AT150&gt;=B$10,"Y","N"))</f>
        <v/>
      </c>
      <c r="AV150" s="115" t="str">
        <f aca="false">IF(AT150="","",IF(AT150&lt;50%,1,IF(AND(AT150&gt;=50%,AT150&lt;B$10),2,IF(AT150&gt;=B$10,3))))</f>
        <v/>
      </c>
      <c r="AW150" s="185" t="str">
        <f aca="false">IF(B150&lt;&gt;"",IFERROR(IF((SUMIF(D$20:AI$20, "CLO5", D150:AI150)/AO$10)=0,"",(SUMIF(D$20:AI$20, "CLO5", D150:AI150)/AO$10)),""),"")</f>
        <v/>
      </c>
      <c r="AX150" s="115" t="str">
        <f aca="false">IF(AW150="","",IF(AW150&gt;=B$10,"Y","N"))</f>
        <v/>
      </c>
      <c r="AY150" s="115" t="str">
        <f aca="false">IF(AW150="","",IF(AW150&lt;50%,1,IF(AND(AW150&gt;=50%,AW150&lt;B$10),2,IF(AW150&gt;=B$10,3))))</f>
        <v/>
      </c>
      <c r="AZ150" s="114" t="str">
        <f aca="false">IF(B150&lt;&gt;"",IFERROR(IF((SUMIF(D$20:AI$20, "CLO6", D150:AI150)/AO$11)=0,"",(SUMIF(D$20:AI$20, "CLO6", D150:AI150)/AO$11)),""),"")</f>
        <v/>
      </c>
      <c r="BA150" s="115" t="str">
        <f aca="false">IF(AZ150="","",IF(AZ150&gt;=B$10,"Y","N"))</f>
        <v/>
      </c>
      <c r="BB150" s="115" t="str">
        <f aca="false">IF(BA150="","",IF(BA150&lt;50%,1,IF(AND(BA150&gt;=50%,BA150&lt;B$10),2,IF(BA150&gt;=B$10,3))))</f>
        <v/>
      </c>
      <c r="BC150" s="114" t="str">
        <f aca="false">IF(B150&lt;&gt;"",IFERROR(IF((SUMIF(D$20:AI$20, "CLO7", D150:AI150)/AO$12)=0,"",(SUMIF(D$20:AI$20, "CLO7", D150:AI150)/AO$12)),""),"")</f>
        <v/>
      </c>
      <c r="BD150" s="115" t="str">
        <f aca="false">IF(BC150="","",IF(BC150&gt;=B$10,"Y","N"))</f>
        <v/>
      </c>
      <c r="BE150" s="115" t="str">
        <f aca="false">IF(BD150="","",IF(BD150&lt;50%,1,IF(AND(BD150&gt;=50%,BD150&lt;B$10),2,IF(BD150&gt;=B$10,3))))</f>
        <v/>
      </c>
      <c r="BF150" s="114" t="str">
        <f aca="false">IF(B150&lt;&gt;"",IFERROR(IF((SUMIF(D$20:AI$20, "CLO8", D150:AI150)/AO$13)=0,"",(SUMIF(D$20:AI$20, "CLO8", D150:AI150)/AO$13)),""),"")</f>
        <v/>
      </c>
      <c r="BG150" s="115" t="str">
        <f aca="false">IF(BF150="","",IF(BF150&gt;=B$10,"Y","N"))</f>
        <v/>
      </c>
      <c r="BH150" s="115" t="str">
        <f aca="false">IF(BG150="","",IF(BG150&lt;50%,1,IF(AND(BG150&gt;=50%,BG150&lt;B$10),2,IF(BG150&gt;=B$10,3))))</f>
        <v/>
      </c>
      <c r="BI150" s="114" t="str">
        <f aca="false">IF(B150&lt;&gt;"",IFERROR(IF((SUMIF(D$20:AI$20, "CLO9", D150:AI150)/AO$14)=0,"",(SUMIF(D$20:AI$20, "CLO9", D150:AI150)/AO$14)),""),"")</f>
        <v/>
      </c>
      <c r="BJ150" s="115" t="str">
        <f aca="false">IF(BI150="","",IF(BI150&gt;=B$10,"Y","N"))</f>
        <v/>
      </c>
      <c r="BK150" s="115" t="str">
        <f aca="false">IF(BJ150="","",IF(BJ150&lt;50%,1,IF(AND(BJ150&gt;=50%,BJ150&lt;B$10),2,IF(BJ150&gt;=B$10,3))))</f>
        <v/>
      </c>
      <c r="BL150" s="114" t="str">
        <f aca="false">IF(B150&lt;&gt;"",IFERROR(IF((SUMIF(D$20:AI$20,"CLO10",D150:AI150)/AO$15)=0,"",(SUMIF(D$20:AI$20,"CLO10",D150:AI150)/AO$15)),""),"")</f>
        <v/>
      </c>
      <c r="BM150" s="115" t="str">
        <f aca="false">IF(BL150="","",IF(BL150&gt;=B$10,"Y","N"))</f>
        <v/>
      </c>
      <c r="BN150" s="115" t="str">
        <f aca="false">IF(BM150="","",IF(BM150&lt;50%,1,IF(AND(BM150&gt;=50%,BM150&lt;B$10),2,IF(BM150&gt;=B$10,3))))</f>
        <v/>
      </c>
      <c r="BO150" s="8"/>
      <c r="BP150" s="8"/>
    </row>
    <row r="151" customFormat="false" ht="15.75" hidden="false" customHeight="true" outlineLevel="0" collapsed="false">
      <c r="A151" s="183" t="str">
        <f aca="false">IF(B$6="LECTURE",IF('Database (LECTURE-RES-PRAC)'!A146="","",'Database (LECTURE-RES-PRAC)'!A146),"")</f>
        <v/>
      </c>
      <c r="B151" s="184" t="str">
        <f aca="false">IF(B$6="LECTURE",IF('Database (LECTURE-RES-PRAC)'!B146="","",'Database (LECTURE-RES-PRAC)'!B146),"")</f>
        <v/>
      </c>
      <c r="C151" s="183" t="str">
        <f aca="false">IF(B151&lt;&gt;"",'Database (LECTURE-RES-PRAC)'!C146,"")</f>
        <v/>
      </c>
      <c r="D151" s="117"/>
      <c r="E151" s="52"/>
      <c r="F151" s="52"/>
      <c r="G151" s="52"/>
      <c r="H151" s="52"/>
      <c r="I151" s="52"/>
      <c r="J151" s="52"/>
      <c r="K151" s="52"/>
      <c r="L151" s="52"/>
      <c r="M151" s="52"/>
      <c r="N151" s="181" t="str">
        <f aca="false">IF(B151&lt;&gt;"",SUM(D151:M151),"")</f>
        <v/>
      </c>
      <c r="O151" s="52"/>
      <c r="P151" s="52"/>
      <c r="Q151" s="52"/>
      <c r="R151" s="52"/>
      <c r="S151" s="52"/>
      <c r="T151" s="52"/>
      <c r="U151" s="52"/>
      <c r="V151" s="52"/>
      <c r="W151" s="52"/>
      <c r="X151" s="52"/>
      <c r="Y151" s="181" t="str">
        <f aca="false">IF(B151&lt;&gt;"",SUM(O151:X151),"")</f>
        <v/>
      </c>
      <c r="Z151" s="52"/>
      <c r="AA151" s="52"/>
      <c r="AB151" s="52"/>
      <c r="AC151" s="52"/>
      <c r="AD151" s="52"/>
      <c r="AE151" s="52"/>
      <c r="AF151" s="52"/>
      <c r="AG151" s="52"/>
      <c r="AH151" s="52"/>
      <c r="AI151" s="52"/>
      <c r="AJ151" s="182" t="str">
        <f aca="false">IF(B151&lt;&gt;"",SUM(Z151:AI151),"")</f>
        <v/>
      </c>
      <c r="AK151" s="185" t="str">
        <f aca="false">IF(B151&lt;&gt;"",IFERROR(IF((SUMIF(D$20:AI$20, "CLO1", D151:AI151)/AO$6)=0,"",(SUMIF(D$20:AI$20, "CLO1", D151:AI151)/AO$6)),""),"")</f>
        <v/>
      </c>
      <c r="AL151" s="115" t="str">
        <f aca="false">IF(AK151="","",IF(AK151&gt;=B$10,"Y","N"))</f>
        <v/>
      </c>
      <c r="AM151" s="115" t="str">
        <f aca="false">IF(AK151="","",IF(AK151&lt;50%,1,IF(AND(AK151&gt;=50%,AK151&lt;B$10),2,IF(AK151&gt;=B$10,3))))</f>
        <v/>
      </c>
      <c r="AN151" s="185" t="str">
        <f aca="false">IF(B151&lt;&gt;"",IFERROR(IF((SUMIF(D$20:AI$20, "CLO2", D151:AI151)/AO$7)=0,"",(SUMIF(D$20:AI$20, "CLO2", D151:AI151)/AO$7)),""),"")</f>
        <v/>
      </c>
      <c r="AO151" s="115" t="str">
        <f aca="false">IF(AN151="","",IF(AN151&gt;=B$10,"Y","N"))</f>
        <v/>
      </c>
      <c r="AP151" s="115" t="str">
        <f aca="false">IF(AN151="","",IF(AN151&lt;50%,1,IF(AND(AN151&gt;=50%,AN151&lt;B$10),2,IF(AN151&gt;=B$10,3))))</f>
        <v/>
      </c>
      <c r="AQ151" s="185" t="str">
        <f aca="false">IF(B151&lt;&gt;"",IFERROR(IF((SUMIF(D$20:AI$20, "CLO3", D151:AI151)/AO$8)=0,"",(SUMIF(D$20:AI$20, "CLO3", D151:AI151)/AO$8)),""),"")</f>
        <v/>
      </c>
      <c r="AR151" s="115" t="str">
        <f aca="false">IF(AQ151="","",IF(AQ151&gt;=B$10,"Y","N"))</f>
        <v/>
      </c>
      <c r="AS151" s="115" t="str">
        <f aca="false">IF(AQ151="","",IF(AQ151&lt;50%,1,IF(AND(AQ151&gt;=50%,AQ151&lt;B$10),2,IF(AQ151&gt;=B$10,3))))</f>
        <v/>
      </c>
      <c r="AT151" s="185" t="str">
        <f aca="false">IF(B151&lt;&gt;"",IFERROR(IF((SUMIF(D$20:AI$20, "CLO4", D151:AI151)/AO$9)=0,"",(SUMIF(D$20:AI$20, "CLO4", D151:AI151)/AO$9)),""),"")</f>
        <v/>
      </c>
      <c r="AU151" s="115" t="str">
        <f aca="false">IF(AT151="","",IF(AT151&gt;=B$10,"Y","N"))</f>
        <v/>
      </c>
      <c r="AV151" s="115" t="str">
        <f aca="false">IF(AT151="","",IF(AT151&lt;50%,1,IF(AND(AT151&gt;=50%,AT151&lt;B$10),2,IF(AT151&gt;=B$10,3))))</f>
        <v/>
      </c>
      <c r="AW151" s="185" t="str">
        <f aca="false">IF(B151&lt;&gt;"",IFERROR(IF((SUMIF(D$20:AI$20, "CLO5", D151:AI151)/AO$10)=0,"",(SUMIF(D$20:AI$20, "CLO5", D151:AI151)/AO$10)),""),"")</f>
        <v/>
      </c>
      <c r="AX151" s="115" t="str">
        <f aca="false">IF(AW151="","",IF(AW151&gt;=B$10,"Y","N"))</f>
        <v/>
      </c>
      <c r="AY151" s="115" t="str">
        <f aca="false">IF(AW151="","",IF(AW151&lt;50%,1,IF(AND(AW151&gt;=50%,AW151&lt;B$10),2,IF(AW151&gt;=B$10,3))))</f>
        <v/>
      </c>
      <c r="AZ151" s="114" t="str">
        <f aca="false">IF(B151&lt;&gt;"",IFERROR(IF((SUMIF(D$20:AI$20, "CLO6", D151:AI151)/AO$11)=0,"",(SUMIF(D$20:AI$20, "CLO6", D151:AI151)/AO$11)),""),"")</f>
        <v/>
      </c>
      <c r="BA151" s="115" t="str">
        <f aca="false">IF(AZ151="","",IF(AZ151&gt;=B$10,"Y","N"))</f>
        <v/>
      </c>
      <c r="BB151" s="115" t="str">
        <f aca="false">IF(BA151="","",IF(BA151&lt;50%,1,IF(AND(BA151&gt;=50%,BA151&lt;B$10),2,IF(BA151&gt;=B$10,3))))</f>
        <v/>
      </c>
      <c r="BC151" s="114" t="str">
        <f aca="false">IF(B151&lt;&gt;"",IFERROR(IF((SUMIF(D$20:AI$20, "CLO7", D151:AI151)/AO$12)=0,"",(SUMIF(D$20:AI$20, "CLO7", D151:AI151)/AO$12)),""),"")</f>
        <v/>
      </c>
      <c r="BD151" s="115" t="str">
        <f aca="false">IF(BC151="","",IF(BC151&gt;=B$10,"Y","N"))</f>
        <v/>
      </c>
      <c r="BE151" s="115" t="str">
        <f aca="false">IF(BD151="","",IF(BD151&lt;50%,1,IF(AND(BD151&gt;=50%,BD151&lt;B$10),2,IF(BD151&gt;=B$10,3))))</f>
        <v/>
      </c>
      <c r="BF151" s="114" t="str">
        <f aca="false">IF(B151&lt;&gt;"",IFERROR(IF((SUMIF(D$20:AI$20, "CLO8", D151:AI151)/AO$13)=0,"",(SUMIF(D$20:AI$20, "CLO8", D151:AI151)/AO$13)),""),"")</f>
        <v/>
      </c>
      <c r="BG151" s="115" t="str">
        <f aca="false">IF(BF151="","",IF(BF151&gt;=B$10,"Y","N"))</f>
        <v/>
      </c>
      <c r="BH151" s="115" t="str">
        <f aca="false">IF(BG151="","",IF(BG151&lt;50%,1,IF(AND(BG151&gt;=50%,BG151&lt;B$10),2,IF(BG151&gt;=B$10,3))))</f>
        <v/>
      </c>
      <c r="BI151" s="114" t="str">
        <f aca="false">IF(B151&lt;&gt;"",IFERROR(IF((SUMIF(D$20:AI$20, "CLO9", D151:AI151)/AO$14)=0,"",(SUMIF(D$20:AI$20, "CLO9", D151:AI151)/AO$14)),""),"")</f>
        <v/>
      </c>
      <c r="BJ151" s="115" t="str">
        <f aca="false">IF(BI151="","",IF(BI151&gt;=B$10,"Y","N"))</f>
        <v/>
      </c>
      <c r="BK151" s="115" t="str">
        <f aca="false">IF(BJ151="","",IF(BJ151&lt;50%,1,IF(AND(BJ151&gt;=50%,BJ151&lt;B$10),2,IF(BJ151&gt;=B$10,3))))</f>
        <v/>
      </c>
      <c r="BL151" s="114" t="str">
        <f aca="false">IF(B151&lt;&gt;"",IFERROR(IF((SUMIF(D$20:AI$20,"CLO10",D151:AI151)/AO$15)=0,"",(SUMIF(D$20:AI$20,"CLO10",D151:AI151)/AO$15)),""),"")</f>
        <v/>
      </c>
      <c r="BM151" s="115" t="str">
        <f aca="false">IF(BL151="","",IF(BL151&gt;=B$10,"Y","N"))</f>
        <v/>
      </c>
      <c r="BN151" s="115" t="str">
        <f aca="false">IF(BM151="","",IF(BM151&lt;50%,1,IF(AND(BM151&gt;=50%,BM151&lt;B$10),2,IF(BM151&gt;=B$10,3))))</f>
        <v/>
      </c>
      <c r="BO151" s="8"/>
      <c r="BP151" s="8"/>
    </row>
    <row r="152" customFormat="false" ht="15.75" hidden="false" customHeight="true" outlineLevel="0" collapsed="false">
      <c r="A152" s="183" t="str">
        <f aca="false">IF(B$6="LECTURE",IF('Database (LECTURE-RES-PRAC)'!A147="","",'Database (LECTURE-RES-PRAC)'!A147),"")</f>
        <v/>
      </c>
      <c r="B152" s="184" t="str">
        <f aca="false">IF(B$6="LECTURE",IF('Database (LECTURE-RES-PRAC)'!B147="","",'Database (LECTURE-RES-PRAC)'!B147),"")</f>
        <v/>
      </c>
      <c r="C152" s="183" t="str">
        <f aca="false">IF(B152&lt;&gt;"",'Database (LECTURE-RES-PRAC)'!C147,"")</f>
        <v/>
      </c>
      <c r="D152" s="117"/>
      <c r="E152" s="52"/>
      <c r="F152" s="52"/>
      <c r="G152" s="52"/>
      <c r="H152" s="52"/>
      <c r="I152" s="52"/>
      <c r="J152" s="52"/>
      <c r="K152" s="52"/>
      <c r="L152" s="52"/>
      <c r="M152" s="52"/>
      <c r="N152" s="181" t="str">
        <f aca="false">IF(B152&lt;&gt;"",SUM(D152:M152),"")</f>
        <v/>
      </c>
      <c r="O152" s="52"/>
      <c r="P152" s="52"/>
      <c r="Q152" s="52"/>
      <c r="R152" s="52"/>
      <c r="S152" s="52"/>
      <c r="T152" s="52"/>
      <c r="U152" s="52"/>
      <c r="V152" s="52"/>
      <c r="W152" s="52"/>
      <c r="X152" s="52"/>
      <c r="Y152" s="181" t="str">
        <f aca="false">IF(B152&lt;&gt;"",SUM(O152:X152),"")</f>
        <v/>
      </c>
      <c r="Z152" s="52"/>
      <c r="AA152" s="52"/>
      <c r="AB152" s="52"/>
      <c r="AC152" s="52"/>
      <c r="AD152" s="52"/>
      <c r="AE152" s="52"/>
      <c r="AF152" s="52"/>
      <c r="AG152" s="52"/>
      <c r="AH152" s="52"/>
      <c r="AI152" s="52"/>
      <c r="AJ152" s="182" t="str">
        <f aca="false">IF(B152&lt;&gt;"",SUM(Z152:AI152),"")</f>
        <v/>
      </c>
      <c r="AK152" s="185" t="str">
        <f aca="false">IF(B152&lt;&gt;"",IFERROR(IF((SUMIF(D$20:AI$20, "CLO1", D152:AI152)/AO$6)=0,"",(SUMIF(D$20:AI$20, "CLO1", D152:AI152)/AO$6)),""),"")</f>
        <v/>
      </c>
      <c r="AL152" s="115" t="str">
        <f aca="false">IF(AK152="","",IF(AK152&gt;=B$10,"Y","N"))</f>
        <v/>
      </c>
      <c r="AM152" s="115" t="str">
        <f aca="false">IF(AK152="","",IF(AK152&lt;50%,1,IF(AND(AK152&gt;=50%,AK152&lt;B$10),2,IF(AK152&gt;=B$10,3))))</f>
        <v/>
      </c>
      <c r="AN152" s="185" t="str">
        <f aca="false">IF(B152&lt;&gt;"",IFERROR(IF((SUMIF(D$20:AI$20, "CLO2", D152:AI152)/AO$7)=0,"",(SUMIF(D$20:AI$20, "CLO2", D152:AI152)/AO$7)),""),"")</f>
        <v/>
      </c>
      <c r="AO152" s="115" t="str">
        <f aca="false">IF(AN152="","",IF(AN152&gt;=B$10,"Y","N"))</f>
        <v/>
      </c>
      <c r="AP152" s="115" t="str">
        <f aca="false">IF(AN152="","",IF(AN152&lt;50%,1,IF(AND(AN152&gt;=50%,AN152&lt;B$10),2,IF(AN152&gt;=B$10,3))))</f>
        <v/>
      </c>
      <c r="AQ152" s="185" t="str">
        <f aca="false">IF(B152&lt;&gt;"",IFERROR(IF((SUMIF(D$20:AI$20, "CLO3", D152:AI152)/AO$8)=0,"",(SUMIF(D$20:AI$20, "CLO3", D152:AI152)/AO$8)),""),"")</f>
        <v/>
      </c>
      <c r="AR152" s="115" t="str">
        <f aca="false">IF(AQ152="","",IF(AQ152&gt;=B$10,"Y","N"))</f>
        <v/>
      </c>
      <c r="AS152" s="115" t="str">
        <f aca="false">IF(AQ152="","",IF(AQ152&lt;50%,1,IF(AND(AQ152&gt;=50%,AQ152&lt;B$10),2,IF(AQ152&gt;=B$10,3))))</f>
        <v/>
      </c>
      <c r="AT152" s="185" t="str">
        <f aca="false">IF(B152&lt;&gt;"",IFERROR(IF((SUMIF(D$20:AI$20, "CLO4", D152:AI152)/AO$9)=0,"",(SUMIF(D$20:AI$20, "CLO4", D152:AI152)/AO$9)),""),"")</f>
        <v/>
      </c>
      <c r="AU152" s="115" t="str">
        <f aca="false">IF(AT152="","",IF(AT152&gt;=B$10,"Y","N"))</f>
        <v/>
      </c>
      <c r="AV152" s="115" t="str">
        <f aca="false">IF(AT152="","",IF(AT152&lt;50%,1,IF(AND(AT152&gt;=50%,AT152&lt;B$10),2,IF(AT152&gt;=B$10,3))))</f>
        <v/>
      </c>
      <c r="AW152" s="185" t="str">
        <f aca="false">IF(B152&lt;&gt;"",IFERROR(IF((SUMIF(D$20:AI$20, "CLO5", D152:AI152)/AO$10)=0,"",(SUMIF(D$20:AI$20, "CLO5", D152:AI152)/AO$10)),""),"")</f>
        <v/>
      </c>
      <c r="AX152" s="115" t="str">
        <f aca="false">IF(AW152="","",IF(AW152&gt;=B$10,"Y","N"))</f>
        <v/>
      </c>
      <c r="AY152" s="115" t="str">
        <f aca="false">IF(AW152="","",IF(AW152&lt;50%,1,IF(AND(AW152&gt;=50%,AW152&lt;B$10),2,IF(AW152&gt;=B$10,3))))</f>
        <v/>
      </c>
      <c r="AZ152" s="114" t="str">
        <f aca="false">IF(B152&lt;&gt;"",IFERROR(IF((SUMIF(D$20:AI$20, "CLO6", D152:AI152)/AO$11)=0,"",(SUMIF(D$20:AI$20, "CLO6", D152:AI152)/AO$11)),""),"")</f>
        <v/>
      </c>
      <c r="BA152" s="115" t="str">
        <f aca="false">IF(AZ152="","",IF(AZ152&gt;=B$10,"Y","N"))</f>
        <v/>
      </c>
      <c r="BB152" s="115" t="str">
        <f aca="false">IF(BA152="","",IF(BA152&lt;50%,1,IF(AND(BA152&gt;=50%,BA152&lt;B$10),2,IF(BA152&gt;=B$10,3))))</f>
        <v/>
      </c>
      <c r="BC152" s="114" t="str">
        <f aca="false">IF(B152&lt;&gt;"",IFERROR(IF((SUMIF(D$20:AI$20, "CLO7", D152:AI152)/AO$12)=0,"",(SUMIF(D$20:AI$20, "CLO7", D152:AI152)/AO$12)),""),"")</f>
        <v/>
      </c>
      <c r="BD152" s="115" t="str">
        <f aca="false">IF(BC152="","",IF(BC152&gt;=B$10,"Y","N"))</f>
        <v/>
      </c>
      <c r="BE152" s="115" t="str">
        <f aca="false">IF(BD152="","",IF(BD152&lt;50%,1,IF(AND(BD152&gt;=50%,BD152&lt;B$10),2,IF(BD152&gt;=B$10,3))))</f>
        <v/>
      </c>
      <c r="BF152" s="114" t="str">
        <f aca="false">IF(B152&lt;&gt;"",IFERROR(IF((SUMIF(D$20:AI$20, "CLO8", D152:AI152)/AO$13)=0,"",(SUMIF(D$20:AI$20, "CLO8", D152:AI152)/AO$13)),""),"")</f>
        <v/>
      </c>
      <c r="BG152" s="115" t="str">
        <f aca="false">IF(BF152="","",IF(BF152&gt;=B$10,"Y","N"))</f>
        <v/>
      </c>
      <c r="BH152" s="115" t="str">
        <f aca="false">IF(BG152="","",IF(BG152&lt;50%,1,IF(AND(BG152&gt;=50%,BG152&lt;B$10),2,IF(BG152&gt;=B$10,3))))</f>
        <v/>
      </c>
      <c r="BI152" s="114" t="str">
        <f aca="false">IF(B152&lt;&gt;"",IFERROR(IF((SUMIF(D$20:AI$20, "CLO9", D152:AI152)/AO$14)=0,"",(SUMIF(D$20:AI$20, "CLO9", D152:AI152)/AO$14)),""),"")</f>
        <v/>
      </c>
      <c r="BJ152" s="115" t="str">
        <f aca="false">IF(BI152="","",IF(BI152&gt;=B$10,"Y","N"))</f>
        <v/>
      </c>
      <c r="BK152" s="115" t="str">
        <f aca="false">IF(BJ152="","",IF(BJ152&lt;50%,1,IF(AND(BJ152&gt;=50%,BJ152&lt;B$10),2,IF(BJ152&gt;=B$10,3))))</f>
        <v/>
      </c>
      <c r="BL152" s="114" t="str">
        <f aca="false">IF(B152&lt;&gt;"",IFERROR(IF((SUMIF(D$20:AI$20,"CLO10",D152:AI152)/AO$15)=0,"",(SUMIF(D$20:AI$20,"CLO10",D152:AI152)/AO$15)),""),"")</f>
        <v/>
      </c>
      <c r="BM152" s="115" t="str">
        <f aca="false">IF(BL152="","",IF(BL152&gt;=B$10,"Y","N"))</f>
        <v/>
      </c>
      <c r="BN152" s="115" t="str">
        <f aca="false">IF(BM152="","",IF(BM152&lt;50%,1,IF(AND(BM152&gt;=50%,BM152&lt;B$10),2,IF(BM152&gt;=B$10,3))))</f>
        <v/>
      </c>
      <c r="BO152" s="8"/>
      <c r="BP152" s="8"/>
    </row>
    <row r="153" customFormat="false" ht="15.75" hidden="false" customHeight="true" outlineLevel="0" collapsed="false">
      <c r="A153" s="183" t="str">
        <f aca="false">IF(B$6="LECTURE",IF('Database (LECTURE-RES-PRAC)'!A148="","",'Database (LECTURE-RES-PRAC)'!A148),"")</f>
        <v/>
      </c>
      <c r="B153" s="184" t="str">
        <f aca="false">IF(B$6="LECTURE",IF('Database (LECTURE-RES-PRAC)'!B148="","",'Database (LECTURE-RES-PRAC)'!B148),"")</f>
        <v/>
      </c>
      <c r="C153" s="183" t="str">
        <f aca="false">IF(B153&lt;&gt;"",'Database (LECTURE-RES-PRAC)'!C148,"")</f>
        <v/>
      </c>
      <c r="D153" s="117"/>
      <c r="E153" s="52"/>
      <c r="F153" s="52"/>
      <c r="G153" s="52"/>
      <c r="H153" s="52"/>
      <c r="I153" s="52"/>
      <c r="J153" s="52"/>
      <c r="K153" s="52"/>
      <c r="L153" s="52"/>
      <c r="M153" s="52"/>
      <c r="N153" s="181" t="str">
        <f aca="false">IF(B153&lt;&gt;"",SUM(D153:M153),"")</f>
        <v/>
      </c>
      <c r="O153" s="52"/>
      <c r="P153" s="52"/>
      <c r="Q153" s="52"/>
      <c r="R153" s="52"/>
      <c r="S153" s="52"/>
      <c r="T153" s="52"/>
      <c r="U153" s="52"/>
      <c r="V153" s="52"/>
      <c r="W153" s="52"/>
      <c r="X153" s="52"/>
      <c r="Y153" s="181" t="str">
        <f aca="false">IF(B153&lt;&gt;"",SUM(O153:X153),"")</f>
        <v/>
      </c>
      <c r="Z153" s="52"/>
      <c r="AA153" s="52"/>
      <c r="AB153" s="52"/>
      <c r="AC153" s="52"/>
      <c r="AD153" s="52"/>
      <c r="AE153" s="52"/>
      <c r="AF153" s="52"/>
      <c r="AG153" s="52"/>
      <c r="AH153" s="52"/>
      <c r="AI153" s="52"/>
      <c r="AJ153" s="182" t="str">
        <f aca="false">IF(B153&lt;&gt;"",SUM(Z153:AI153),"")</f>
        <v/>
      </c>
      <c r="AK153" s="185" t="str">
        <f aca="false">IF(B153&lt;&gt;"",IFERROR(IF((SUMIF(D$20:AI$20, "CLO1", D153:AI153)/AO$6)=0,"",(SUMIF(D$20:AI$20, "CLO1", D153:AI153)/AO$6)),""),"")</f>
        <v/>
      </c>
      <c r="AL153" s="115" t="str">
        <f aca="false">IF(AK153="","",IF(AK153&gt;=B$10,"Y","N"))</f>
        <v/>
      </c>
      <c r="AM153" s="115" t="str">
        <f aca="false">IF(AK153="","",IF(AK153&lt;50%,1,IF(AND(AK153&gt;=50%,AK153&lt;B$10),2,IF(AK153&gt;=B$10,3))))</f>
        <v/>
      </c>
      <c r="AN153" s="185" t="str">
        <f aca="false">IF(B153&lt;&gt;"",IFERROR(IF((SUMIF(D$20:AI$20, "CLO2", D153:AI153)/AO$7)=0,"",(SUMIF(D$20:AI$20, "CLO2", D153:AI153)/AO$7)),""),"")</f>
        <v/>
      </c>
      <c r="AO153" s="115" t="str">
        <f aca="false">IF(AN153="","",IF(AN153&gt;=B$10,"Y","N"))</f>
        <v/>
      </c>
      <c r="AP153" s="115" t="str">
        <f aca="false">IF(AN153="","",IF(AN153&lt;50%,1,IF(AND(AN153&gt;=50%,AN153&lt;B$10),2,IF(AN153&gt;=B$10,3))))</f>
        <v/>
      </c>
      <c r="AQ153" s="185" t="str">
        <f aca="false">IF(B153&lt;&gt;"",IFERROR(IF((SUMIF(D$20:AI$20, "CLO3", D153:AI153)/AO$8)=0,"",(SUMIF(D$20:AI$20, "CLO3", D153:AI153)/AO$8)),""),"")</f>
        <v/>
      </c>
      <c r="AR153" s="115" t="str">
        <f aca="false">IF(AQ153="","",IF(AQ153&gt;=B$10,"Y","N"))</f>
        <v/>
      </c>
      <c r="AS153" s="115" t="str">
        <f aca="false">IF(AQ153="","",IF(AQ153&lt;50%,1,IF(AND(AQ153&gt;=50%,AQ153&lt;B$10),2,IF(AQ153&gt;=B$10,3))))</f>
        <v/>
      </c>
      <c r="AT153" s="185" t="str">
        <f aca="false">IF(B153&lt;&gt;"",IFERROR(IF((SUMIF(D$20:AI$20, "CLO4", D153:AI153)/AO$9)=0,"",(SUMIF(D$20:AI$20, "CLO4", D153:AI153)/AO$9)),""),"")</f>
        <v/>
      </c>
      <c r="AU153" s="115" t="str">
        <f aca="false">IF(AT153="","",IF(AT153&gt;=B$10,"Y","N"))</f>
        <v/>
      </c>
      <c r="AV153" s="115" t="str">
        <f aca="false">IF(AT153="","",IF(AT153&lt;50%,1,IF(AND(AT153&gt;=50%,AT153&lt;B$10),2,IF(AT153&gt;=B$10,3))))</f>
        <v/>
      </c>
      <c r="AW153" s="185" t="str">
        <f aca="false">IF(B153&lt;&gt;"",IFERROR(IF((SUMIF(D$20:AI$20, "CLO5", D153:AI153)/AO$10)=0,"",(SUMIF(D$20:AI$20, "CLO5", D153:AI153)/AO$10)),""),"")</f>
        <v/>
      </c>
      <c r="AX153" s="115" t="str">
        <f aca="false">IF(AW153="","",IF(AW153&gt;=B$10,"Y","N"))</f>
        <v/>
      </c>
      <c r="AY153" s="115" t="str">
        <f aca="false">IF(AW153="","",IF(AW153&lt;50%,1,IF(AND(AW153&gt;=50%,AW153&lt;B$10),2,IF(AW153&gt;=B$10,3))))</f>
        <v/>
      </c>
      <c r="AZ153" s="114" t="str">
        <f aca="false">IF(B153&lt;&gt;"",IFERROR(IF((SUMIF(D$20:AI$20, "CLO6", D153:AI153)/AO$11)=0,"",(SUMIF(D$20:AI$20, "CLO6", D153:AI153)/AO$11)),""),"")</f>
        <v/>
      </c>
      <c r="BA153" s="115" t="str">
        <f aca="false">IF(AZ153="","",IF(AZ153&gt;=B$10,"Y","N"))</f>
        <v/>
      </c>
      <c r="BB153" s="115" t="str">
        <f aca="false">IF(BA153="","",IF(BA153&lt;50%,1,IF(AND(BA153&gt;=50%,BA153&lt;B$10),2,IF(BA153&gt;=B$10,3))))</f>
        <v/>
      </c>
      <c r="BC153" s="114" t="str">
        <f aca="false">IF(B153&lt;&gt;"",IFERROR(IF((SUMIF(D$20:AI$20, "CLO7", D153:AI153)/AO$12)=0,"",(SUMIF(D$20:AI$20, "CLO7", D153:AI153)/AO$12)),""),"")</f>
        <v/>
      </c>
      <c r="BD153" s="115" t="str">
        <f aca="false">IF(BC153="","",IF(BC153&gt;=B$10,"Y","N"))</f>
        <v/>
      </c>
      <c r="BE153" s="115" t="str">
        <f aca="false">IF(BD153="","",IF(BD153&lt;50%,1,IF(AND(BD153&gt;=50%,BD153&lt;B$10),2,IF(BD153&gt;=B$10,3))))</f>
        <v/>
      </c>
      <c r="BF153" s="114" t="str">
        <f aca="false">IF(B153&lt;&gt;"",IFERROR(IF((SUMIF(D$20:AI$20, "CLO8", D153:AI153)/AO$13)=0,"",(SUMIF(D$20:AI$20, "CLO8", D153:AI153)/AO$13)),""),"")</f>
        <v/>
      </c>
      <c r="BG153" s="115" t="str">
        <f aca="false">IF(BF153="","",IF(BF153&gt;=B$10,"Y","N"))</f>
        <v/>
      </c>
      <c r="BH153" s="115" t="str">
        <f aca="false">IF(BG153="","",IF(BG153&lt;50%,1,IF(AND(BG153&gt;=50%,BG153&lt;B$10),2,IF(BG153&gt;=B$10,3))))</f>
        <v/>
      </c>
      <c r="BI153" s="114" t="str">
        <f aca="false">IF(B153&lt;&gt;"",IFERROR(IF((SUMIF(D$20:AI$20, "CLO9", D153:AI153)/AO$14)=0,"",(SUMIF(D$20:AI$20, "CLO9", D153:AI153)/AO$14)),""),"")</f>
        <v/>
      </c>
      <c r="BJ153" s="115" t="str">
        <f aca="false">IF(BI153="","",IF(BI153&gt;=B$10,"Y","N"))</f>
        <v/>
      </c>
      <c r="BK153" s="115" t="str">
        <f aca="false">IF(BJ153="","",IF(BJ153&lt;50%,1,IF(AND(BJ153&gt;=50%,BJ153&lt;B$10),2,IF(BJ153&gt;=B$10,3))))</f>
        <v/>
      </c>
      <c r="BL153" s="114" t="str">
        <f aca="false">IF(B153&lt;&gt;"",IFERROR(IF((SUMIF(D$20:AI$20,"CLO10",D153:AI153)/AO$15)=0,"",(SUMIF(D$20:AI$20,"CLO10",D153:AI153)/AO$15)),""),"")</f>
        <v/>
      </c>
      <c r="BM153" s="115" t="str">
        <f aca="false">IF(BL153="","",IF(BL153&gt;=B$10,"Y","N"))</f>
        <v/>
      </c>
      <c r="BN153" s="115" t="str">
        <f aca="false">IF(BM153="","",IF(BM153&lt;50%,1,IF(AND(BM153&gt;=50%,BM153&lt;B$10),2,IF(BM153&gt;=B$10,3))))</f>
        <v/>
      </c>
      <c r="BO153" s="8"/>
      <c r="BP153" s="8"/>
    </row>
    <row r="154" customFormat="false" ht="15.75" hidden="false" customHeight="true" outlineLevel="0" collapsed="false">
      <c r="A154" s="183" t="str">
        <f aca="false">IF(B$6="LECTURE",IF('Database (LECTURE-RES-PRAC)'!A149="","",'Database (LECTURE-RES-PRAC)'!A149),"")</f>
        <v/>
      </c>
      <c r="B154" s="184" t="str">
        <f aca="false">IF(B$6="LECTURE",IF('Database (LECTURE-RES-PRAC)'!B149="","",'Database (LECTURE-RES-PRAC)'!B149),"")</f>
        <v/>
      </c>
      <c r="C154" s="183" t="str">
        <f aca="false">IF(B154&lt;&gt;"",'Database (LECTURE-RES-PRAC)'!C149,"")</f>
        <v/>
      </c>
      <c r="D154" s="117"/>
      <c r="E154" s="52"/>
      <c r="F154" s="52"/>
      <c r="G154" s="52"/>
      <c r="H154" s="52"/>
      <c r="I154" s="52"/>
      <c r="J154" s="52"/>
      <c r="K154" s="52"/>
      <c r="L154" s="52"/>
      <c r="M154" s="52"/>
      <c r="N154" s="181" t="str">
        <f aca="false">IF(B154&lt;&gt;"",SUM(D154:M154),"")</f>
        <v/>
      </c>
      <c r="O154" s="52"/>
      <c r="P154" s="52"/>
      <c r="Q154" s="52"/>
      <c r="R154" s="52"/>
      <c r="S154" s="52"/>
      <c r="T154" s="52"/>
      <c r="U154" s="52"/>
      <c r="V154" s="52"/>
      <c r="W154" s="52"/>
      <c r="X154" s="52"/>
      <c r="Y154" s="181" t="str">
        <f aca="false">IF(B154&lt;&gt;"",SUM(O154:X154),"")</f>
        <v/>
      </c>
      <c r="Z154" s="52"/>
      <c r="AA154" s="52"/>
      <c r="AB154" s="52"/>
      <c r="AC154" s="52"/>
      <c r="AD154" s="52"/>
      <c r="AE154" s="52"/>
      <c r="AF154" s="52"/>
      <c r="AG154" s="52"/>
      <c r="AH154" s="52"/>
      <c r="AI154" s="52"/>
      <c r="AJ154" s="182" t="str">
        <f aca="false">IF(B154&lt;&gt;"",SUM(Z154:AI154),"")</f>
        <v/>
      </c>
      <c r="AK154" s="185" t="str">
        <f aca="false">IF(B154&lt;&gt;"",IFERROR(IF((SUMIF(D$20:AI$20, "CLO1", D154:AI154)/AO$6)=0,"",(SUMIF(D$20:AI$20, "CLO1", D154:AI154)/AO$6)),""),"")</f>
        <v/>
      </c>
      <c r="AL154" s="115" t="str">
        <f aca="false">IF(AK154="","",IF(AK154&gt;=B$10,"Y","N"))</f>
        <v/>
      </c>
      <c r="AM154" s="115" t="str">
        <f aca="false">IF(AK154="","",IF(AK154&lt;50%,1,IF(AND(AK154&gt;=50%,AK154&lt;B$10),2,IF(AK154&gt;=B$10,3))))</f>
        <v/>
      </c>
      <c r="AN154" s="185" t="str">
        <f aca="false">IF(B154&lt;&gt;"",IFERROR(IF((SUMIF(D$20:AI$20, "CLO2", D154:AI154)/AO$7)=0,"",(SUMIF(D$20:AI$20, "CLO2", D154:AI154)/AO$7)),""),"")</f>
        <v/>
      </c>
      <c r="AO154" s="115" t="str">
        <f aca="false">IF(AN154="","",IF(AN154&gt;=B$10,"Y","N"))</f>
        <v/>
      </c>
      <c r="AP154" s="115" t="str">
        <f aca="false">IF(AN154="","",IF(AN154&lt;50%,1,IF(AND(AN154&gt;=50%,AN154&lt;B$10),2,IF(AN154&gt;=B$10,3))))</f>
        <v/>
      </c>
      <c r="AQ154" s="185" t="str">
        <f aca="false">IF(B154&lt;&gt;"",IFERROR(IF((SUMIF(D$20:AI$20, "CLO3", D154:AI154)/AO$8)=0,"",(SUMIF(D$20:AI$20, "CLO3", D154:AI154)/AO$8)),""),"")</f>
        <v/>
      </c>
      <c r="AR154" s="115" t="str">
        <f aca="false">IF(AQ154="","",IF(AQ154&gt;=B$10,"Y","N"))</f>
        <v/>
      </c>
      <c r="AS154" s="115" t="str">
        <f aca="false">IF(AQ154="","",IF(AQ154&lt;50%,1,IF(AND(AQ154&gt;=50%,AQ154&lt;B$10),2,IF(AQ154&gt;=B$10,3))))</f>
        <v/>
      </c>
      <c r="AT154" s="185" t="str">
        <f aca="false">IF(B154&lt;&gt;"",IFERROR(IF((SUMIF(D$20:AI$20, "CLO4", D154:AI154)/AO$9)=0,"",(SUMIF(D$20:AI$20, "CLO4", D154:AI154)/AO$9)),""),"")</f>
        <v/>
      </c>
      <c r="AU154" s="115" t="str">
        <f aca="false">IF(AT154="","",IF(AT154&gt;=B$10,"Y","N"))</f>
        <v/>
      </c>
      <c r="AV154" s="115" t="str">
        <f aca="false">IF(AT154="","",IF(AT154&lt;50%,1,IF(AND(AT154&gt;=50%,AT154&lt;B$10),2,IF(AT154&gt;=B$10,3))))</f>
        <v/>
      </c>
      <c r="AW154" s="185" t="str">
        <f aca="false">IF(B154&lt;&gt;"",IFERROR(IF((SUMIF(D$20:AI$20, "CLO5", D154:AI154)/AO$10)=0,"",(SUMIF(D$20:AI$20, "CLO5", D154:AI154)/AO$10)),""),"")</f>
        <v/>
      </c>
      <c r="AX154" s="115" t="str">
        <f aca="false">IF(AW154="","",IF(AW154&gt;=B$10,"Y","N"))</f>
        <v/>
      </c>
      <c r="AY154" s="115" t="str">
        <f aca="false">IF(AW154="","",IF(AW154&lt;50%,1,IF(AND(AW154&gt;=50%,AW154&lt;B$10),2,IF(AW154&gt;=B$10,3))))</f>
        <v/>
      </c>
      <c r="AZ154" s="114" t="str">
        <f aca="false">IF(B154&lt;&gt;"",IFERROR(IF((SUMIF(D$20:AI$20, "CLO6", D154:AI154)/AO$11)=0,"",(SUMIF(D$20:AI$20, "CLO6", D154:AI154)/AO$11)),""),"")</f>
        <v/>
      </c>
      <c r="BA154" s="115" t="str">
        <f aca="false">IF(AZ154="","",IF(AZ154&gt;=B$10,"Y","N"))</f>
        <v/>
      </c>
      <c r="BB154" s="115" t="str">
        <f aca="false">IF(BA154="","",IF(BA154&lt;50%,1,IF(AND(BA154&gt;=50%,BA154&lt;B$10),2,IF(BA154&gt;=B$10,3))))</f>
        <v/>
      </c>
      <c r="BC154" s="114" t="str">
        <f aca="false">IF(B154&lt;&gt;"",IFERROR(IF((SUMIF(D$20:AI$20, "CLO7", D154:AI154)/AO$12)=0,"",(SUMIF(D$20:AI$20, "CLO7", D154:AI154)/AO$12)),""),"")</f>
        <v/>
      </c>
      <c r="BD154" s="115" t="str">
        <f aca="false">IF(BC154="","",IF(BC154&gt;=B$10,"Y","N"))</f>
        <v/>
      </c>
      <c r="BE154" s="115" t="str">
        <f aca="false">IF(BD154="","",IF(BD154&lt;50%,1,IF(AND(BD154&gt;=50%,BD154&lt;B$10),2,IF(BD154&gt;=B$10,3))))</f>
        <v/>
      </c>
      <c r="BF154" s="114" t="str">
        <f aca="false">IF(B154&lt;&gt;"",IFERROR(IF((SUMIF(D$20:AI$20, "CLO8", D154:AI154)/AO$13)=0,"",(SUMIF(D$20:AI$20, "CLO8", D154:AI154)/AO$13)),""),"")</f>
        <v/>
      </c>
      <c r="BG154" s="115" t="str">
        <f aca="false">IF(BF154="","",IF(BF154&gt;=B$10,"Y","N"))</f>
        <v/>
      </c>
      <c r="BH154" s="115" t="str">
        <f aca="false">IF(BG154="","",IF(BG154&lt;50%,1,IF(AND(BG154&gt;=50%,BG154&lt;B$10),2,IF(BG154&gt;=B$10,3))))</f>
        <v/>
      </c>
      <c r="BI154" s="114" t="str">
        <f aca="false">IF(B154&lt;&gt;"",IFERROR(IF((SUMIF(D$20:AI$20, "CLO9", D154:AI154)/AO$14)=0,"",(SUMIF(D$20:AI$20, "CLO9", D154:AI154)/AO$14)),""),"")</f>
        <v/>
      </c>
      <c r="BJ154" s="115" t="str">
        <f aca="false">IF(BI154="","",IF(BI154&gt;=B$10,"Y","N"))</f>
        <v/>
      </c>
      <c r="BK154" s="115" t="str">
        <f aca="false">IF(BJ154="","",IF(BJ154&lt;50%,1,IF(AND(BJ154&gt;=50%,BJ154&lt;B$10),2,IF(BJ154&gt;=B$10,3))))</f>
        <v/>
      </c>
      <c r="BL154" s="114" t="str">
        <f aca="false">IF(B154&lt;&gt;"",IFERROR(IF((SUMIF(D$20:AI$20,"CLO10",D154:AI154)/AO$15)=0,"",(SUMIF(D$20:AI$20,"CLO10",D154:AI154)/AO$15)),""),"")</f>
        <v/>
      </c>
      <c r="BM154" s="115" t="str">
        <f aca="false">IF(BL154="","",IF(BL154&gt;=B$10,"Y","N"))</f>
        <v/>
      </c>
      <c r="BN154" s="115" t="str">
        <f aca="false">IF(BM154="","",IF(BM154&lt;50%,1,IF(AND(BM154&gt;=50%,BM154&lt;B$10),2,IF(BM154&gt;=B$10,3))))</f>
        <v/>
      </c>
      <c r="BO154" s="8"/>
      <c r="BP154" s="8"/>
    </row>
    <row r="155" customFormat="false" ht="15.75" hidden="false" customHeight="true" outlineLevel="0" collapsed="false">
      <c r="A155" s="183" t="str">
        <f aca="false">IF(B$6="LECTURE",IF('Database (LECTURE-RES-PRAC)'!A150="","",'Database (LECTURE-RES-PRAC)'!A150),"")</f>
        <v/>
      </c>
      <c r="B155" s="184" t="str">
        <f aca="false">IF(B$6="LECTURE",IF('Database (LECTURE-RES-PRAC)'!B150="","",'Database (LECTURE-RES-PRAC)'!B150),"")</f>
        <v/>
      </c>
      <c r="C155" s="183" t="str">
        <f aca="false">IF(B155&lt;&gt;"",'Database (LECTURE-RES-PRAC)'!C150,"")</f>
        <v/>
      </c>
      <c r="D155" s="117"/>
      <c r="E155" s="52"/>
      <c r="F155" s="52"/>
      <c r="G155" s="52"/>
      <c r="H155" s="52"/>
      <c r="I155" s="52"/>
      <c r="J155" s="52"/>
      <c r="K155" s="52"/>
      <c r="L155" s="52"/>
      <c r="M155" s="52"/>
      <c r="N155" s="181" t="str">
        <f aca="false">IF(B155&lt;&gt;"",SUM(D155:M155),"")</f>
        <v/>
      </c>
      <c r="O155" s="52"/>
      <c r="P155" s="52"/>
      <c r="Q155" s="52"/>
      <c r="R155" s="52"/>
      <c r="S155" s="52"/>
      <c r="T155" s="52"/>
      <c r="U155" s="52"/>
      <c r="V155" s="52"/>
      <c r="W155" s="52"/>
      <c r="X155" s="52"/>
      <c r="Y155" s="181" t="str">
        <f aca="false">IF(B155&lt;&gt;"",SUM(O155:X155),"")</f>
        <v/>
      </c>
      <c r="Z155" s="52"/>
      <c r="AA155" s="52"/>
      <c r="AB155" s="52"/>
      <c r="AC155" s="52"/>
      <c r="AD155" s="52"/>
      <c r="AE155" s="52"/>
      <c r="AF155" s="52"/>
      <c r="AG155" s="52"/>
      <c r="AH155" s="52"/>
      <c r="AI155" s="52"/>
      <c r="AJ155" s="182" t="str">
        <f aca="false">IF(B155&lt;&gt;"",SUM(Z155:AI155),"")</f>
        <v/>
      </c>
      <c r="AK155" s="185" t="str">
        <f aca="false">IF(B155&lt;&gt;"",IFERROR(IF((SUMIF(D$20:AI$20, "CLO1", D155:AI155)/AO$6)=0,"",(SUMIF(D$20:AI$20, "CLO1", D155:AI155)/AO$6)),""),"")</f>
        <v/>
      </c>
      <c r="AL155" s="115" t="str">
        <f aca="false">IF(AK155="","",IF(AK155&gt;=B$10,"Y","N"))</f>
        <v/>
      </c>
      <c r="AM155" s="115" t="str">
        <f aca="false">IF(AK155="","",IF(AK155&lt;50%,1,IF(AND(AK155&gt;=50%,AK155&lt;B$10),2,IF(AK155&gt;=B$10,3))))</f>
        <v/>
      </c>
      <c r="AN155" s="185" t="str">
        <f aca="false">IF(B155&lt;&gt;"",IFERROR(IF((SUMIF(D$20:AI$20, "CLO2", D155:AI155)/AO$7)=0,"",(SUMIF(D$20:AI$20, "CLO2", D155:AI155)/AO$7)),""),"")</f>
        <v/>
      </c>
      <c r="AO155" s="115" t="str">
        <f aca="false">IF(AN155="","",IF(AN155&gt;=B$10,"Y","N"))</f>
        <v/>
      </c>
      <c r="AP155" s="115" t="str">
        <f aca="false">IF(AN155="","",IF(AN155&lt;50%,1,IF(AND(AN155&gt;=50%,AN155&lt;B$10),2,IF(AN155&gt;=B$10,3))))</f>
        <v/>
      </c>
      <c r="AQ155" s="185" t="str">
        <f aca="false">IF(B155&lt;&gt;"",IFERROR(IF((SUMIF(D$20:AI$20, "CLO3", D155:AI155)/AO$8)=0,"",(SUMIF(D$20:AI$20, "CLO3", D155:AI155)/AO$8)),""),"")</f>
        <v/>
      </c>
      <c r="AR155" s="115" t="str">
        <f aca="false">IF(AQ155="","",IF(AQ155&gt;=B$10,"Y","N"))</f>
        <v/>
      </c>
      <c r="AS155" s="115" t="str">
        <f aca="false">IF(AQ155="","",IF(AQ155&lt;50%,1,IF(AND(AQ155&gt;=50%,AQ155&lt;B$10),2,IF(AQ155&gt;=B$10,3))))</f>
        <v/>
      </c>
      <c r="AT155" s="185" t="str">
        <f aca="false">IF(B155&lt;&gt;"",IFERROR(IF((SUMIF(D$20:AI$20, "CLO4", D155:AI155)/AO$9)=0,"",(SUMIF(D$20:AI$20, "CLO4", D155:AI155)/AO$9)),""),"")</f>
        <v/>
      </c>
      <c r="AU155" s="115" t="str">
        <f aca="false">IF(AT155="","",IF(AT155&gt;=B$10,"Y","N"))</f>
        <v/>
      </c>
      <c r="AV155" s="115" t="str">
        <f aca="false">IF(AT155="","",IF(AT155&lt;50%,1,IF(AND(AT155&gt;=50%,AT155&lt;B$10),2,IF(AT155&gt;=B$10,3))))</f>
        <v/>
      </c>
      <c r="AW155" s="185" t="str">
        <f aca="false">IF(B155&lt;&gt;"",IFERROR(IF((SUMIF(D$20:AI$20, "CLO5", D155:AI155)/AO$10)=0,"",(SUMIF(D$20:AI$20, "CLO5", D155:AI155)/AO$10)),""),"")</f>
        <v/>
      </c>
      <c r="AX155" s="115" t="str">
        <f aca="false">IF(AW155="","",IF(AW155&gt;=B$10,"Y","N"))</f>
        <v/>
      </c>
      <c r="AY155" s="115" t="str">
        <f aca="false">IF(AW155="","",IF(AW155&lt;50%,1,IF(AND(AW155&gt;=50%,AW155&lt;B$10),2,IF(AW155&gt;=B$10,3))))</f>
        <v/>
      </c>
      <c r="AZ155" s="114" t="str">
        <f aca="false">IF(B155&lt;&gt;"",IFERROR(IF((SUMIF(D$20:AI$20, "CLO6", D155:AI155)/AO$11)=0,"",(SUMIF(D$20:AI$20, "CLO6", D155:AI155)/AO$11)),""),"")</f>
        <v/>
      </c>
      <c r="BA155" s="115" t="str">
        <f aca="false">IF(AZ155="","",IF(AZ155&gt;=B$10,"Y","N"))</f>
        <v/>
      </c>
      <c r="BB155" s="115" t="str">
        <f aca="false">IF(BA155="","",IF(BA155&lt;50%,1,IF(AND(BA155&gt;=50%,BA155&lt;B$10),2,IF(BA155&gt;=B$10,3))))</f>
        <v/>
      </c>
      <c r="BC155" s="114" t="str">
        <f aca="false">IF(B155&lt;&gt;"",IFERROR(IF((SUMIF(D$20:AI$20, "CLO7", D155:AI155)/AO$12)=0,"",(SUMIF(D$20:AI$20, "CLO7", D155:AI155)/AO$12)),""),"")</f>
        <v/>
      </c>
      <c r="BD155" s="115" t="str">
        <f aca="false">IF(BC155="","",IF(BC155&gt;=B$10,"Y","N"))</f>
        <v/>
      </c>
      <c r="BE155" s="115" t="str">
        <f aca="false">IF(BD155="","",IF(BD155&lt;50%,1,IF(AND(BD155&gt;=50%,BD155&lt;B$10),2,IF(BD155&gt;=B$10,3))))</f>
        <v/>
      </c>
      <c r="BF155" s="114" t="str">
        <f aca="false">IF(B155&lt;&gt;"",IFERROR(IF((SUMIF(D$20:AI$20, "CLO8", D155:AI155)/AO$13)=0,"",(SUMIF(D$20:AI$20, "CLO8", D155:AI155)/AO$13)),""),"")</f>
        <v/>
      </c>
      <c r="BG155" s="115" t="str">
        <f aca="false">IF(BF155="","",IF(BF155&gt;=B$10,"Y","N"))</f>
        <v/>
      </c>
      <c r="BH155" s="115" t="str">
        <f aca="false">IF(BG155="","",IF(BG155&lt;50%,1,IF(AND(BG155&gt;=50%,BG155&lt;B$10),2,IF(BG155&gt;=B$10,3))))</f>
        <v/>
      </c>
      <c r="BI155" s="114" t="str">
        <f aca="false">IF(B155&lt;&gt;"",IFERROR(IF((SUMIF(D$20:AI$20, "CLO9", D155:AI155)/AO$14)=0,"",(SUMIF(D$20:AI$20, "CLO9", D155:AI155)/AO$14)),""),"")</f>
        <v/>
      </c>
      <c r="BJ155" s="115" t="str">
        <f aca="false">IF(BI155="","",IF(BI155&gt;=B$10,"Y","N"))</f>
        <v/>
      </c>
      <c r="BK155" s="115" t="str">
        <f aca="false">IF(BJ155="","",IF(BJ155&lt;50%,1,IF(AND(BJ155&gt;=50%,BJ155&lt;B$10),2,IF(BJ155&gt;=B$10,3))))</f>
        <v/>
      </c>
      <c r="BL155" s="114" t="str">
        <f aca="false">IF(B155&lt;&gt;"",IFERROR(IF((SUMIF(D$20:AI$20,"CLO10",D155:AI155)/AO$15)=0,"",(SUMIF(D$20:AI$20,"CLO10",D155:AI155)/AO$15)),""),"")</f>
        <v/>
      </c>
      <c r="BM155" s="115" t="str">
        <f aca="false">IF(BL155="","",IF(BL155&gt;=B$10,"Y","N"))</f>
        <v/>
      </c>
      <c r="BN155" s="115" t="str">
        <f aca="false">IF(BM155="","",IF(BM155&lt;50%,1,IF(AND(BM155&gt;=50%,BM155&lt;B$10),2,IF(BM155&gt;=B$10,3))))</f>
        <v/>
      </c>
      <c r="BO155" s="8"/>
      <c r="BP155" s="8"/>
    </row>
    <row r="156" customFormat="false" ht="15.75" hidden="false" customHeight="true" outlineLevel="0" collapsed="false">
      <c r="A156" s="183" t="str">
        <f aca="false">IF(B$6="LECTURE",IF('Database (LECTURE-RES-PRAC)'!A151="","",'Database (LECTURE-RES-PRAC)'!A151),"")</f>
        <v/>
      </c>
      <c r="B156" s="184" t="str">
        <f aca="false">IF(B$6="LECTURE",IF('Database (LECTURE-RES-PRAC)'!B151="","",'Database (LECTURE-RES-PRAC)'!B151),"")</f>
        <v/>
      </c>
      <c r="C156" s="183" t="str">
        <f aca="false">IF(B156&lt;&gt;"",'Database (LECTURE-RES-PRAC)'!C151,"")</f>
        <v/>
      </c>
      <c r="D156" s="117"/>
      <c r="E156" s="52"/>
      <c r="F156" s="52"/>
      <c r="G156" s="52"/>
      <c r="H156" s="52"/>
      <c r="I156" s="52"/>
      <c r="J156" s="52"/>
      <c r="K156" s="52"/>
      <c r="L156" s="52"/>
      <c r="M156" s="52"/>
      <c r="N156" s="181" t="str">
        <f aca="false">IF(B156&lt;&gt;"",SUM(D156:M156),"")</f>
        <v/>
      </c>
      <c r="O156" s="52"/>
      <c r="P156" s="52"/>
      <c r="Q156" s="52"/>
      <c r="R156" s="52"/>
      <c r="S156" s="52"/>
      <c r="T156" s="52"/>
      <c r="U156" s="52"/>
      <c r="V156" s="52"/>
      <c r="W156" s="52"/>
      <c r="X156" s="52"/>
      <c r="Y156" s="181" t="str">
        <f aca="false">IF(B156&lt;&gt;"",SUM(O156:X156),"")</f>
        <v/>
      </c>
      <c r="Z156" s="52"/>
      <c r="AA156" s="52"/>
      <c r="AB156" s="52"/>
      <c r="AC156" s="52"/>
      <c r="AD156" s="52"/>
      <c r="AE156" s="52"/>
      <c r="AF156" s="52"/>
      <c r="AG156" s="52"/>
      <c r="AH156" s="52"/>
      <c r="AI156" s="52"/>
      <c r="AJ156" s="182" t="str">
        <f aca="false">IF(B156&lt;&gt;"",SUM(Z156:AI156),"")</f>
        <v/>
      </c>
      <c r="AK156" s="185" t="str">
        <f aca="false">IF(B156&lt;&gt;"",IFERROR(IF((SUMIF(D$20:AI$20, "CLO1", D156:AI156)/AO$6)=0,"",(SUMIF(D$20:AI$20, "CLO1", D156:AI156)/AO$6)),""),"")</f>
        <v/>
      </c>
      <c r="AL156" s="115" t="str">
        <f aca="false">IF(AK156="","",IF(AK156&gt;=B$10,"Y","N"))</f>
        <v/>
      </c>
      <c r="AM156" s="115" t="str">
        <f aca="false">IF(AK156="","",IF(AK156&lt;50%,1,IF(AND(AK156&gt;=50%,AK156&lt;B$10),2,IF(AK156&gt;=B$10,3))))</f>
        <v/>
      </c>
      <c r="AN156" s="185" t="str">
        <f aca="false">IF(B156&lt;&gt;"",IFERROR(IF((SUMIF(D$20:AI$20, "CLO2", D156:AI156)/AO$7)=0,"",(SUMIF(D$20:AI$20, "CLO2", D156:AI156)/AO$7)),""),"")</f>
        <v/>
      </c>
      <c r="AO156" s="115" t="str">
        <f aca="false">IF(AN156="","",IF(AN156&gt;=B$10,"Y","N"))</f>
        <v/>
      </c>
      <c r="AP156" s="115" t="str">
        <f aca="false">IF(AN156="","",IF(AN156&lt;50%,1,IF(AND(AN156&gt;=50%,AN156&lt;B$10),2,IF(AN156&gt;=B$10,3))))</f>
        <v/>
      </c>
      <c r="AQ156" s="185" t="str">
        <f aca="false">IF(B156&lt;&gt;"",IFERROR(IF((SUMIF(D$20:AI$20, "CLO3", D156:AI156)/AO$8)=0,"",(SUMIF(D$20:AI$20, "CLO3", D156:AI156)/AO$8)),""),"")</f>
        <v/>
      </c>
      <c r="AR156" s="115" t="str">
        <f aca="false">IF(AQ156="","",IF(AQ156&gt;=B$10,"Y","N"))</f>
        <v/>
      </c>
      <c r="AS156" s="115" t="str">
        <f aca="false">IF(AQ156="","",IF(AQ156&lt;50%,1,IF(AND(AQ156&gt;=50%,AQ156&lt;B$10),2,IF(AQ156&gt;=B$10,3))))</f>
        <v/>
      </c>
      <c r="AT156" s="185" t="str">
        <f aca="false">IF(B156&lt;&gt;"",IFERROR(IF((SUMIF(D$20:AI$20, "CLO4", D156:AI156)/AO$9)=0,"",(SUMIF(D$20:AI$20, "CLO4", D156:AI156)/AO$9)),""),"")</f>
        <v/>
      </c>
      <c r="AU156" s="115" t="str">
        <f aca="false">IF(AT156="","",IF(AT156&gt;=B$10,"Y","N"))</f>
        <v/>
      </c>
      <c r="AV156" s="115" t="str">
        <f aca="false">IF(AT156="","",IF(AT156&lt;50%,1,IF(AND(AT156&gt;=50%,AT156&lt;B$10),2,IF(AT156&gt;=B$10,3))))</f>
        <v/>
      </c>
      <c r="AW156" s="185" t="str">
        <f aca="false">IF(B156&lt;&gt;"",IFERROR(IF((SUMIF(D$20:AI$20, "CLO5", D156:AI156)/AO$10)=0,"",(SUMIF(D$20:AI$20, "CLO5", D156:AI156)/AO$10)),""),"")</f>
        <v/>
      </c>
      <c r="AX156" s="115" t="str">
        <f aca="false">IF(AW156="","",IF(AW156&gt;=B$10,"Y","N"))</f>
        <v/>
      </c>
      <c r="AY156" s="115" t="str">
        <f aca="false">IF(AW156="","",IF(AW156&lt;50%,1,IF(AND(AW156&gt;=50%,AW156&lt;B$10),2,IF(AW156&gt;=B$10,3))))</f>
        <v/>
      </c>
      <c r="AZ156" s="114" t="str">
        <f aca="false">IF(B156&lt;&gt;"",IFERROR(IF((SUMIF(D$20:AI$20, "CLO6", D156:AI156)/AO$11)=0,"",(SUMIF(D$20:AI$20, "CLO6", D156:AI156)/AO$11)),""),"")</f>
        <v/>
      </c>
      <c r="BA156" s="115" t="str">
        <f aca="false">IF(AZ156="","",IF(AZ156&gt;=B$10,"Y","N"))</f>
        <v/>
      </c>
      <c r="BB156" s="115" t="str">
        <f aca="false">IF(BA156="","",IF(BA156&lt;50%,1,IF(AND(BA156&gt;=50%,BA156&lt;B$10),2,IF(BA156&gt;=B$10,3))))</f>
        <v/>
      </c>
      <c r="BC156" s="114" t="str">
        <f aca="false">IF(B156&lt;&gt;"",IFERROR(IF((SUMIF(D$20:AI$20, "CLO7", D156:AI156)/AO$12)=0,"",(SUMIF(D$20:AI$20, "CLO7", D156:AI156)/AO$12)),""),"")</f>
        <v/>
      </c>
      <c r="BD156" s="115" t="str">
        <f aca="false">IF(BC156="","",IF(BC156&gt;=B$10,"Y","N"))</f>
        <v/>
      </c>
      <c r="BE156" s="115" t="str">
        <f aca="false">IF(BD156="","",IF(BD156&lt;50%,1,IF(AND(BD156&gt;=50%,BD156&lt;B$10),2,IF(BD156&gt;=B$10,3))))</f>
        <v/>
      </c>
      <c r="BF156" s="114" t="str">
        <f aca="false">IF(B156&lt;&gt;"",IFERROR(IF((SUMIF(D$20:AI$20, "CLO8", D156:AI156)/AO$13)=0,"",(SUMIF(D$20:AI$20, "CLO8", D156:AI156)/AO$13)),""),"")</f>
        <v/>
      </c>
      <c r="BG156" s="115" t="str">
        <f aca="false">IF(BF156="","",IF(BF156&gt;=B$10,"Y","N"))</f>
        <v/>
      </c>
      <c r="BH156" s="115" t="str">
        <f aca="false">IF(BG156="","",IF(BG156&lt;50%,1,IF(AND(BG156&gt;=50%,BG156&lt;B$10),2,IF(BG156&gt;=B$10,3))))</f>
        <v/>
      </c>
      <c r="BI156" s="114" t="str">
        <f aca="false">IF(B156&lt;&gt;"",IFERROR(IF((SUMIF(D$20:AI$20, "CLO9", D156:AI156)/AO$14)=0,"",(SUMIF(D$20:AI$20, "CLO9", D156:AI156)/AO$14)),""),"")</f>
        <v/>
      </c>
      <c r="BJ156" s="115" t="str">
        <f aca="false">IF(BI156="","",IF(BI156&gt;=B$10,"Y","N"))</f>
        <v/>
      </c>
      <c r="BK156" s="115" t="str">
        <f aca="false">IF(BJ156="","",IF(BJ156&lt;50%,1,IF(AND(BJ156&gt;=50%,BJ156&lt;B$10),2,IF(BJ156&gt;=B$10,3))))</f>
        <v/>
      </c>
      <c r="BL156" s="114" t="str">
        <f aca="false">IF(B156&lt;&gt;"",IFERROR(IF((SUMIF(D$20:AI$20,"CLO10",D156:AI156)/AO$15)=0,"",(SUMIF(D$20:AI$20,"CLO10",D156:AI156)/AO$15)),""),"")</f>
        <v/>
      </c>
      <c r="BM156" s="115" t="str">
        <f aca="false">IF(BL156="","",IF(BL156&gt;=B$10,"Y","N"))</f>
        <v/>
      </c>
      <c r="BN156" s="115" t="str">
        <f aca="false">IF(BM156="","",IF(BM156&lt;50%,1,IF(AND(BM156&gt;=50%,BM156&lt;B$10),2,IF(BM156&gt;=B$10,3))))</f>
        <v/>
      </c>
      <c r="BO156" s="8"/>
      <c r="BP156" s="8"/>
    </row>
    <row r="157" customFormat="false" ht="15.75" hidden="false" customHeight="true" outlineLevel="0" collapsed="false">
      <c r="A157" s="183" t="str">
        <f aca="false">IF(B$6="LECTURE",IF('Database (LECTURE-RES-PRAC)'!A152="","",'Database (LECTURE-RES-PRAC)'!A152),"")</f>
        <v/>
      </c>
      <c r="B157" s="184" t="str">
        <f aca="false">IF(B$6="LECTURE",IF('Database (LECTURE-RES-PRAC)'!B152="","",'Database (LECTURE-RES-PRAC)'!B152),"")</f>
        <v/>
      </c>
      <c r="C157" s="183" t="str">
        <f aca="false">IF(B157&lt;&gt;"",'Database (LECTURE-RES-PRAC)'!C152,"")</f>
        <v/>
      </c>
      <c r="D157" s="117"/>
      <c r="E157" s="52"/>
      <c r="F157" s="52"/>
      <c r="G157" s="52"/>
      <c r="H157" s="52"/>
      <c r="I157" s="52"/>
      <c r="J157" s="52"/>
      <c r="K157" s="52"/>
      <c r="L157" s="52"/>
      <c r="M157" s="52"/>
      <c r="N157" s="181" t="str">
        <f aca="false">IF(B157&lt;&gt;"",SUM(D157:M157),"")</f>
        <v/>
      </c>
      <c r="O157" s="52"/>
      <c r="P157" s="52"/>
      <c r="Q157" s="52"/>
      <c r="R157" s="52"/>
      <c r="S157" s="52"/>
      <c r="T157" s="52"/>
      <c r="U157" s="52"/>
      <c r="V157" s="52"/>
      <c r="W157" s="52"/>
      <c r="X157" s="52"/>
      <c r="Y157" s="181" t="str">
        <f aca="false">IF(B157&lt;&gt;"",SUM(O157:X157),"")</f>
        <v/>
      </c>
      <c r="Z157" s="52"/>
      <c r="AA157" s="52"/>
      <c r="AB157" s="52"/>
      <c r="AC157" s="52"/>
      <c r="AD157" s="52"/>
      <c r="AE157" s="52"/>
      <c r="AF157" s="52"/>
      <c r="AG157" s="52"/>
      <c r="AH157" s="52"/>
      <c r="AI157" s="52"/>
      <c r="AJ157" s="182" t="str">
        <f aca="false">IF(B157&lt;&gt;"",SUM(Z157:AI157),"")</f>
        <v/>
      </c>
      <c r="AK157" s="185" t="str">
        <f aca="false">IF(B157&lt;&gt;"",IFERROR(IF((SUMIF(D$20:AI$20, "CLO1", D157:AI157)/AO$6)=0,"",(SUMIF(D$20:AI$20, "CLO1", D157:AI157)/AO$6)),""),"")</f>
        <v/>
      </c>
      <c r="AL157" s="115" t="str">
        <f aca="false">IF(AK157="","",IF(AK157&gt;=B$10,"Y","N"))</f>
        <v/>
      </c>
      <c r="AM157" s="115" t="str">
        <f aca="false">IF(AK157="","",IF(AK157&lt;50%,1,IF(AND(AK157&gt;=50%,AK157&lt;B$10),2,IF(AK157&gt;=B$10,3))))</f>
        <v/>
      </c>
      <c r="AN157" s="185" t="str">
        <f aca="false">IF(B157&lt;&gt;"",IFERROR(IF((SUMIF(D$20:AI$20, "CLO2", D157:AI157)/AO$7)=0,"",(SUMIF(D$20:AI$20, "CLO2", D157:AI157)/AO$7)),""),"")</f>
        <v/>
      </c>
      <c r="AO157" s="115" t="str">
        <f aca="false">IF(AN157="","",IF(AN157&gt;=B$10,"Y","N"))</f>
        <v/>
      </c>
      <c r="AP157" s="115" t="str">
        <f aca="false">IF(AN157="","",IF(AN157&lt;50%,1,IF(AND(AN157&gt;=50%,AN157&lt;B$10),2,IF(AN157&gt;=B$10,3))))</f>
        <v/>
      </c>
      <c r="AQ157" s="185" t="str">
        <f aca="false">IF(B157&lt;&gt;"",IFERROR(IF((SUMIF(D$20:AI$20, "CLO3", D157:AI157)/AO$8)=0,"",(SUMIF(D$20:AI$20, "CLO3", D157:AI157)/AO$8)),""),"")</f>
        <v/>
      </c>
      <c r="AR157" s="115" t="str">
        <f aca="false">IF(AQ157="","",IF(AQ157&gt;=B$10,"Y","N"))</f>
        <v/>
      </c>
      <c r="AS157" s="115" t="str">
        <f aca="false">IF(AQ157="","",IF(AQ157&lt;50%,1,IF(AND(AQ157&gt;=50%,AQ157&lt;B$10),2,IF(AQ157&gt;=B$10,3))))</f>
        <v/>
      </c>
      <c r="AT157" s="185" t="str">
        <f aca="false">IF(B157&lt;&gt;"",IFERROR(IF((SUMIF(D$20:AI$20, "CLO4", D157:AI157)/AO$9)=0,"",(SUMIF(D$20:AI$20, "CLO4", D157:AI157)/AO$9)),""),"")</f>
        <v/>
      </c>
      <c r="AU157" s="115" t="str">
        <f aca="false">IF(AT157="","",IF(AT157&gt;=B$10,"Y","N"))</f>
        <v/>
      </c>
      <c r="AV157" s="115" t="str">
        <f aca="false">IF(AT157="","",IF(AT157&lt;50%,1,IF(AND(AT157&gt;=50%,AT157&lt;B$10),2,IF(AT157&gt;=B$10,3))))</f>
        <v/>
      </c>
      <c r="AW157" s="185" t="str">
        <f aca="false">IF(B157&lt;&gt;"",IFERROR(IF((SUMIF(D$20:AI$20, "CLO5", D157:AI157)/AO$10)=0,"",(SUMIF(D$20:AI$20, "CLO5", D157:AI157)/AO$10)),""),"")</f>
        <v/>
      </c>
      <c r="AX157" s="115" t="str">
        <f aca="false">IF(AW157="","",IF(AW157&gt;=B$10,"Y","N"))</f>
        <v/>
      </c>
      <c r="AY157" s="115" t="str">
        <f aca="false">IF(AW157="","",IF(AW157&lt;50%,1,IF(AND(AW157&gt;=50%,AW157&lt;B$10),2,IF(AW157&gt;=B$10,3))))</f>
        <v/>
      </c>
      <c r="AZ157" s="114" t="str">
        <f aca="false">IF(B157&lt;&gt;"",IFERROR(IF((SUMIF(D$20:AI$20, "CLO6", D157:AI157)/AO$11)=0,"",(SUMIF(D$20:AI$20, "CLO6", D157:AI157)/AO$11)),""),"")</f>
        <v/>
      </c>
      <c r="BA157" s="115" t="str">
        <f aca="false">IF(AZ157="","",IF(AZ157&gt;=B$10,"Y","N"))</f>
        <v/>
      </c>
      <c r="BB157" s="115" t="str">
        <f aca="false">IF(BA157="","",IF(BA157&lt;50%,1,IF(AND(BA157&gt;=50%,BA157&lt;B$10),2,IF(BA157&gt;=B$10,3))))</f>
        <v/>
      </c>
      <c r="BC157" s="114" t="str">
        <f aca="false">IF(B157&lt;&gt;"",IFERROR(IF((SUMIF(D$20:AI$20, "CLO7", D157:AI157)/AO$12)=0,"",(SUMIF(D$20:AI$20, "CLO7", D157:AI157)/AO$12)),""),"")</f>
        <v/>
      </c>
      <c r="BD157" s="115" t="str">
        <f aca="false">IF(BC157="","",IF(BC157&gt;=B$10,"Y","N"))</f>
        <v/>
      </c>
      <c r="BE157" s="115" t="str">
        <f aca="false">IF(BD157="","",IF(BD157&lt;50%,1,IF(AND(BD157&gt;=50%,BD157&lt;B$10),2,IF(BD157&gt;=B$10,3))))</f>
        <v/>
      </c>
      <c r="BF157" s="114" t="str">
        <f aca="false">IF(B157&lt;&gt;"",IFERROR(IF((SUMIF(D$20:AI$20, "CLO8", D157:AI157)/AO$13)=0,"",(SUMIF(D$20:AI$20, "CLO8", D157:AI157)/AO$13)),""),"")</f>
        <v/>
      </c>
      <c r="BG157" s="115" t="str">
        <f aca="false">IF(BF157="","",IF(BF157&gt;=B$10,"Y","N"))</f>
        <v/>
      </c>
      <c r="BH157" s="115" t="str">
        <f aca="false">IF(BG157="","",IF(BG157&lt;50%,1,IF(AND(BG157&gt;=50%,BG157&lt;B$10),2,IF(BG157&gt;=B$10,3))))</f>
        <v/>
      </c>
      <c r="BI157" s="114" t="str">
        <f aca="false">IF(B157&lt;&gt;"",IFERROR(IF((SUMIF(D$20:AI$20, "CLO9", D157:AI157)/AO$14)=0,"",(SUMIF(D$20:AI$20, "CLO9", D157:AI157)/AO$14)),""),"")</f>
        <v/>
      </c>
      <c r="BJ157" s="115" t="str">
        <f aca="false">IF(BI157="","",IF(BI157&gt;=B$10,"Y","N"))</f>
        <v/>
      </c>
      <c r="BK157" s="115" t="str">
        <f aca="false">IF(BJ157="","",IF(BJ157&lt;50%,1,IF(AND(BJ157&gt;=50%,BJ157&lt;B$10),2,IF(BJ157&gt;=B$10,3))))</f>
        <v/>
      </c>
      <c r="BL157" s="114" t="str">
        <f aca="false">IF(B157&lt;&gt;"",IFERROR(IF((SUMIF(D$20:AI$20,"CLO10",D157:AI157)/AO$15)=0,"",(SUMIF(D$20:AI$20,"CLO10",D157:AI157)/AO$15)),""),"")</f>
        <v/>
      </c>
      <c r="BM157" s="115" t="str">
        <f aca="false">IF(BL157="","",IF(BL157&gt;=B$10,"Y","N"))</f>
        <v/>
      </c>
      <c r="BN157" s="115" t="str">
        <f aca="false">IF(BM157="","",IF(BM157&lt;50%,1,IF(AND(BM157&gt;=50%,BM157&lt;B$10),2,IF(BM157&gt;=B$10,3))))</f>
        <v/>
      </c>
      <c r="BO157" s="8"/>
      <c r="BP157" s="8"/>
    </row>
    <row r="158" customFormat="false" ht="15.75" hidden="false" customHeight="true" outlineLevel="0" collapsed="false">
      <c r="A158" s="183" t="str">
        <f aca="false">IF(B$6="LECTURE",IF('Database (LECTURE-RES-PRAC)'!A153="","",'Database (LECTURE-RES-PRAC)'!A153),"")</f>
        <v/>
      </c>
      <c r="B158" s="184" t="str">
        <f aca="false">IF(B$6="LECTURE",IF('Database (LECTURE-RES-PRAC)'!B153="","",'Database (LECTURE-RES-PRAC)'!B153),"")</f>
        <v/>
      </c>
      <c r="C158" s="183" t="str">
        <f aca="false">IF(B158&lt;&gt;"",'Database (LECTURE-RES-PRAC)'!C153,"")</f>
        <v/>
      </c>
      <c r="D158" s="117"/>
      <c r="E158" s="52"/>
      <c r="F158" s="52"/>
      <c r="G158" s="52"/>
      <c r="H158" s="52"/>
      <c r="I158" s="52"/>
      <c r="J158" s="52"/>
      <c r="K158" s="52"/>
      <c r="L158" s="52"/>
      <c r="M158" s="52"/>
      <c r="N158" s="181" t="str">
        <f aca="false">IF(B158&lt;&gt;"",SUM(D158:M158),"")</f>
        <v/>
      </c>
      <c r="O158" s="52"/>
      <c r="P158" s="52"/>
      <c r="Q158" s="52"/>
      <c r="R158" s="52"/>
      <c r="S158" s="52"/>
      <c r="T158" s="52"/>
      <c r="U158" s="52"/>
      <c r="V158" s="52"/>
      <c r="W158" s="52"/>
      <c r="X158" s="52"/>
      <c r="Y158" s="181" t="str">
        <f aca="false">IF(B158&lt;&gt;"",SUM(O158:X158),"")</f>
        <v/>
      </c>
      <c r="Z158" s="52"/>
      <c r="AA158" s="52"/>
      <c r="AB158" s="52"/>
      <c r="AC158" s="52"/>
      <c r="AD158" s="52"/>
      <c r="AE158" s="52"/>
      <c r="AF158" s="52"/>
      <c r="AG158" s="52"/>
      <c r="AH158" s="52"/>
      <c r="AI158" s="52"/>
      <c r="AJ158" s="182" t="str">
        <f aca="false">IF(B158&lt;&gt;"",SUM(Z158:AI158),"")</f>
        <v/>
      </c>
      <c r="AK158" s="185" t="str">
        <f aca="false">IF(B158&lt;&gt;"",IFERROR(IF((SUMIF(D$20:AI$20, "CLO1", D158:AI158)/AO$6)=0,"",(SUMIF(D$20:AI$20, "CLO1", D158:AI158)/AO$6)),""),"")</f>
        <v/>
      </c>
      <c r="AL158" s="115" t="str">
        <f aca="false">IF(AK158="","",IF(AK158&gt;=B$10,"Y","N"))</f>
        <v/>
      </c>
      <c r="AM158" s="115" t="str">
        <f aca="false">IF(AK158="","",IF(AK158&lt;50%,1,IF(AND(AK158&gt;=50%,AK158&lt;B$10),2,IF(AK158&gt;=B$10,3))))</f>
        <v/>
      </c>
      <c r="AN158" s="185" t="str">
        <f aca="false">IF(B158&lt;&gt;"",IFERROR(IF((SUMIF(D$20:AI$20, "CLO2", D158:AI158)/AO$7)=0,"",(SUMIF(D$20:AI$20, "CLO2", D158:AI158)/AO$7)),""),"")</f>
        <v/>
      </c>
      <c r="AO158" s="115" t="str">
        <f aca="false">IF(AN158="","",IF(AN158&gt;=B$10,"Y","N"))</f>
        <v/>
      </c>
      <c r="AP158" s="115" t="str">
        <f aca="false">IF(AN158="","",IF(AN158&lt;50%,1,IF(AND(AN158&gt;=50%,AN158&lt;B$10),2,IF(AN158&gt;=B$10,3))))</f>
        <v/>
      </c>
      <c r="AQ158" s="185" t="str">
        <f aca="false">IF(B158&lt;&gt;"",IFERROR(IF((SUMIF(D$20:AI$20, "CLO3", D158:AI158)/AO$8)=0,"",(SUMIF(D$20:AI$20, "CLO3", D158:AI158)/AO$8)),""),"")</f>
        <v/>
      </c>
      <c r="AR158" s="115" t="str">
        <f aca="false">IF(AQ158="","",IF(AQ158&gt;=B$10,"Y","N"))</f>
        <v/>
      </c>
      <c r="AS158" s="115" t="str">
        <f aca="false">IF(AQ158="","",IF(AQ158&lt;50%,1,IF(AND(AQ158&gt;=50%,AQ158&lt;B$10),2,IF(AQ158&gt;=B$10,3))))</f>
        <v/>
      </c>
      <c r="AT158" s="185" t="str">
        <f aca="false">IF(B158&lt;&gt;"",IFERROR(IF((SUMIF(D$20:AI$20, "CLO4", D158:AI158)/AO$9)=0,"",(SUMIF(D$20:AI$20, "CLO4", D158:AI158)/AO$9)),""),"")</f>
        <v/>
      </c>
      <c r="AU158" s="115" t="str">
        <f aca="false">IF(AT158="","",IF(AT158&gt;=B$10,"Y","N"))</f>
        <v/>
      </c>
      <c r="AV158" s="115" t="str">
        <f aca="false">IF(AT158="","",IF(AT158&lt;50%,1,IF(AND(AT158&gt;=50%,AT158&lt;B$10),2,IF(AT158&gt;=B$10,3))))</f>
        <v/>
      </c>
      <c r="AW158" s="185" t="str">
        <f aca="false">IF(B158&lt;&gt;"",IFERROR(IF((SUMIF(D$20:AI$20, "CLO5", D158:AI158)/AO$10)=0,"",(SUMIF(D$20:AI$20, "CLO5", D158:AI158)/AO$10)),""),"")</f>
        <v/>
      </c>
      <c r="AX158" s="115" t="str">
        <f aca="false">IF(AW158="","",IF(AW158&gt;=B$10,"Y","N"))</f>
        <v/>
      </c>
      <c r="AY158" s="115" t="str">
        <f aca="false">IF(AW158="","",IF(AW158&lt;50%,1,IF(AND(AW158&gt;=50%,AW158&lt;B$10),2,IF(AW158&gt;=B$10,3))))</f>
        <v/>
      </c>
      <c r="AZ158" s="114" t="str">
        <f aca="false">IF(B158&lt;&gt;"",IFERROR(IF((SUMIF(D$20:AI$20, "CLO6", D158:AI158)/AO$11)=0,"",(SUMIF(D$20:AI$20, "CLO6", D158:AI158)/AO$11)),""),"")</f>
        <v/>
      </c>
      <c r="BA158" s="115" t="str">
        <f aca="false">IF(AZ158="","",IF(AZ158&gt;=B$10,"Y","N"))</f>
        <v/>
      </c>
      <c r="BB158" s="115" t="str">
        <f aca="false">IF(BA158="","",IF(BA158&lt;50%,1,IF(AND(BA158&gt;=50%,BA158&lt;B$10),2,IF(BA158&gt;=B$10,3))))</f>
        <v/>
      </c>
      <c r="BC158" s="114" t="str">
        <f aca="false">IF(B158&lt;&gt;"",IFERROR(IF((SUMIF(D$20:AI$20, "CLO7", D158:AI158)/AO$12)=0,"",(SUMIF(D$20:AI$20, "CLO7", D158:AI158)/AO$12)),""),"")</f>
        <v/>
      </c>
      <c r="BD158" s="115" t="str">
        <f aca="false">IF(BC158="","",IF(BC158&gt;=B$10,"Y","N"))</f>
        <v/>
      </c>
      <c r="BE158" s="115" t="str">
        <f aca="false">IF(BD158="","",IF(BD158&lt;50%,1,IF(AND(BD158&gt;=50%,BD158&lt;B$10),2,IF(BD158&gt;=B$10,3))))</f>
        <v/>
      </c>
      <c r="BF158" s="114" t="str">
        <f aca="false">IF(B158&lt;&gt;"",IFERROR(IF((SUMIF(D$20:AI$20, "CLO8", D158:AI158)/AO$13)=0,"",(SUMIF(D$20:AI$20, "CLO8", D158:AI158)/AO$13)),""),"")</f>
        <v/>
      </c>
      <c r="BG158" s="115" t="str">
        <f aca="false">IF(BF158="","",IF(BF158&gt;=B$10,"Y","N"))</f>
        <v/>
      </c>
      <c r="BH158" s="115" t="str">
        <f aca="false">IF(BG158="","",IF(BG158&lt;50%,1,IF(AND(BG158&gt;=50%,BG158&lt;B$10),2,IF(BG158&gt;=B$10,3))))</f>
        <v/>
      </c>
      <c r="BI158" s="114" t="str">
        <f aca="false">IF(B158&lt;&gt;"",IFERROR(IF((SUMIF(D$20:AI$20, "CLO9", D158:AI158)/AO$14)=0,"",(SUMIF(D$20:AI$20, "CLO9", D158:AI158)/AO$14)),""),"")</f>
        <v/>
      </c>
      <c r="BJ158" s="115" t="str">
        <f aca="false">IF(BI158="","",IF(BI158&gt;=B$10,"Y","N"))</f>
        <v/>
      </c>
      <c r="BK158" s="115" t="str">
        <f aca="false">IF(BJ158="","",IF(BJ158&lt;50%,1,IF(AND(BJ158&gt;=50%,BJ158&lt;B$10),2,IF(BJ158&gt;=B$10,3))))</f>
        <v/>
      </c>
      <c r="BL158" s="114" t="str">
        <f aca="false">IF(B158&lt;&gt;"",IFERROR(IF((SUMIF(D$20:AI$20,"CLO10",D158:AI158)/AO$15)=0,"",(SUMIF(D$20:AI$20,"CLO10",D158:AI158)/AO$15)),""),"")</f>
        <v/>
      </c>
      <c r="BM158" s="115" t="str">
        <f aca="false">IF(BL158="","",IF(BL158&gt;=B$10,"Y","N"))</f>
        <v/>
      </c>
      <c r="BN158" s="115" t="str">
        <f aca="false">IF(BM158="","",IF(BM158&lt;50%,1,IF(AND(BM158&gt;=50%,BM158&lt;B$10),2,IF(BM158&gt;=B$10,3))))</f>
        <v/>
      </c>
      <c r="BO158" s="8"/>
      <c r="BP158" s="8"/>
    </row>
    <row r="159" customFormat="false" ht="15.75" hidden="false" customHeight="true" outlineLevel="0" collapsed="false">
      <c r="A159" s="183" t="str">
        <f aca="false">IF(B$6="LECTURE",IF('Database (LECTURE-RES-PRAC)'!A154="","",'Database (LECTURE-RES-PRAC)'!A154),"")</f>
        <v/>
      </c>
      <c r="B159" s="184" t="str">
        <f aca="false">IF(B$6="LECTURE",IF('Database (LECTURE-RES-PRAC)'!B154="","",'Database (LECTURE-RES-PRAC)'!B154),"")</f>
        <v/>
      </c>
      <c r="C159" s="183" t="str">
        <f aca="false">IF(B159&lt;&gt;"",'Database (LECTURE-RES-PRAC)'!C154,"")</f>
        <v/>
      </c>
      <c r="D159" s="117"/>
      <c r="E159" s="52"/>
      <c r="F159" s="52"/>
      <c r="G159" s="52"/>
      <c r="H159" s="52"/>
      <c r="I159" s="52"/>
      <c r="J159" s="52"/>
      <c r="K159" s="52"/>
      <c r="L159" s="52"/>
      <c r="M159" s="52"/>
      <c r="N159" s="181" t="str">
        <f aca="false">IF(B159&lt;&gt;"",SUM(D159:M159),"")</f>
        <v/>
      </c>
      <c r="O159" s="52"/>
      <c r="P159" s="52"/>
      <c r="Q159" s="52"/>
      <c r="R159" s="52"/>
      <c r="S159" s="52"/>
      <c r="T159" s="52"/>
      <c r="U159" s="52"/>
      <c r="V159" s="52"/>
      <c r="W159" s="52"/>
      <c r="X159" s="52"/>
      <c r="Y159" s="181" t="str">
        <f aca="false">IF(B159&lt;&gt;"",SUM(O159:X159),"")</f>
        <v/>
      </c>
      <c r="Z159" s="52"/>
      <c r="AA159" s="52"/>
      <c r="AB159" s="52"/>
      <c r="AC159" s="52"/>
      <c r="AD159" s="52"/>
      <c r="AE159" s="52"/>
      <c r="AF159" s="52"/>
      <c r="AG159" s="52"/>
      <c r="AH159" s="52"/>
      <c r="AI159" s="52"/>
      <c r="AJ159" s="182" t="str">
        <f aca="false">IF(B159&lt;&gt;"",SUM(Z159:AI159),"")</f>
        <v/>
      </c>
      <c r="AK159" s="185" t="str">
        <f aca="false">IF(B159&lt;&gt;"",IFERROR(IF((SUMIF(D$20:AI$20, "CLO1", D159:AI159)/AO$6)=0,"",(SUMIF(D$20:AI$20, "CLO1", D159:AI159)/AO$6)),""),"")</f>
        <v/>
      </c>
      <c r="AL159" s="115" t="str">
        <f aca="false">IF(AK159="","",IF(AK159&gt;=B$10,"Y","N"))</f>
        <v/>
      </c>
      <c r="AM159" s="115" t="str">
        <f aca="false">IF(AK159="","",IF(AK159&lt;50%,1,IF(AND(AK159&gt;=50%,AK159&lt;B$10),2,IF(AK159&gt;=B$10,3))))</f>
        <v/>
      </c>
      <c r="AN159" s="185" t="str">
        <f aca="false">IF(B159&lt;&gt;"",IFERROR(IF((SUMIF(D$20:AI$20, "CLO2", D159:AI159)/AO$7)=0,"",(SUMIF(D$20:AI$20, "CLO2", D159:AI159)/AO$7)),""),"")</f>
        <v/>
      </c>
      <c r="AO159" s="115" t="str">
        <f aca="false">IF(AN159="","",IF(AN159&gt;=B$10,"Y","N"))</f>
        <v/>
      </c>
      <c r="AP159" s="115" t="str">
        <f aca="false">IF(AN159="","",IF(AN159&lt;50%,1,IF(AND(AN159&gt;=50%,AN159&lt;B$10),2,IF(AN159&gt;=B$10,3))))</f>
        <v/>
      </c>
      <c r="AQ159" s="185" t="str">
        <f aca="false">IF(B159&lt;&gt;"",IFERROR(IF((SUMIF(D$20:AI$20, "CLO3", D159:AI159)/AO$8)=0,"",(SUMIF(D$20:AI$20, "CLO3", D159:AI159)/AO$8)),""),"")</f>
        <v/>
      </c>
      <c r="AR159" s="115" t="str">
        <f aca="false">IF(AQ159="","",IF(AQ159&gt;=B$10,"Y","N"))</f>
        <v/>
      </c>
      <c r="AS159" s="115" t="str">
        <f aca="false">IF(AQ159="","",IF(AQ159&lt;50%,1,IF(AND(AQ159&gt;=50%,AQ159&lt;B$10),2,IF(AQ159&gt;=B$10,3))))</f>
        <v/>
      </c>
      <c r="AT159" s="185" t="str">
        <f aca="false">IF(B159&lt;&gt;"",IFERROR(IF((SUMIF(D$20:AI$20, "CLO4", D159:AI159)/AO$9)=0,"",(SUMIF(D$20:AI$20, "CLO4", D159:AI159)/AO$9)),""),"")</f>
        <v/>
      </c>
      <c r="AU159" s="115" t="str">
        <f aca="false">IF(AT159="","",IF(AT159&gt;=B$10,"Y","N"))</f>
        <v/>
      </c>
      <c r="AV159" s="115" t="str">
        <f aca="false">IF(AT159="","",IF(AT159&lt;50%,1,IF(AND(AT159&gt;=50%,AT159&lt;B$10),2,IF(AT159&gt;=B$10,3))))</f>
        <v/>
      </c>
      <c r="AW159" s="185" t="str">
        <f aca="false">IF(B159&lt;&gt;"",IFERROR(IF((SUMIF(D$20:AI$20, "CLO5", D159:AI159)/AO$10)=0,"",(SUMIF(D$20:AI$20, "CLO5", D159:AI159)/AO$10)),""),"")</f>
        <v/>
      </c>
      <c r="AX159" s="115" t="str">
        <f aca="false">IF(AW159="","",IF(AW159&gt;=B$10,"Y","N"))</f>
        <v/>
      </c>
      <c r="AY159" s="115" t="str">
        <f aca="false">IF(AW159="","",IF(AW159&lt;50%,1,IF(AND(AW159&gt;=50%,AW159&lt;B$10),2,IF(AW159&gt;=B$10,3))))</f>
        <v/>
      </c>
      <c r="AZ159" s="114" t="str">
        <f aca="false">IF(B159&lt;&gt;"",IFERROR(IF((SUMIF(D$20:AI$20, "CLO6", D159:AI159)/AO$11)=0,"",(SUMIF(D$20:AI$20, "CLO6", D159:AI159)/AO$11)),""),"")</f>
        <v/>
      </c>
      <c r="BA159" s="115" t="str">
        <f aca="false">IF(AZ159="","",IF(AZ159&gt;=B$10,"Y","N"))</f>
        <v/>
      </c>
      <c r="BB159" s="115" t="str">
        <f aca="false">IF(BA159="","",IF(BA159&lt;50%,1,IF(AND(BA159&gt;=50%,BA159&lt;B$10),2,IF(BA159&gt;=B$10,3))))</f>
        <v/>
      </c>
      <c r="BC159" s="114" t="str">
        <f aca="false">IF(B159&lt;&gt;"",IFERROR(IF((SUMIF(D$20:AI$20, "CLO7", D159:AI159)/AO$12)=0,"",(SUMIF(D$20:AI$20, "CLO7", D159:AI159)/AO$12)),""),"")</f>
        <v/>
      </c>
      <c r="BD159" s="115" t="str">
        <f aca="false">IF(BC159="","",IF(BC159&gt;=B$10,"Y","N"))</f>
        <v/>
      </c>
      <c r="BE159" s="115" t="str">
        <f aca="false">IF(BD159="","",IF(BD159&lt;50%,1,IF(AND(BD159&gt;=50%,BD159&lt;B$10),2,IF(BD159&gt;=B$10,3))))</f>
        <v/>
      </c>
      <c r="BF159" s="114" t="str">
        <f aca="false">IF(B159&lt;&gt;"",IFERROR(IF((SUMIF(D$20:AI$20, "CLO8", D159:AI159)/AO$13)=0,"",(SUMIF(D$20:AI$20, "CLO8", D159:AI159)/AO$13)),""),"")</f>
        <v/>
      </c>
      <c r="BG159" s="115" t="str">
        <f aca="false">IF(BF159="","",IF(BF159&gt;=B$10,"Y","N"))</f>
        <v/>
      </c>
      <c r="BH159" s="115" t="str">
        <f aca="false">IF(BG159="","",IF(BG159&lt;50%,1,IF(AND(BG159&gt;=50%,BG159&lt;B$10),2,IF(BG159&gt;=B$10,3))))</f>
        <v/>
      </c>
      <c r="BI159" s="114" t="str">
        <f aca="false">IF(B159&lt;&gt;"",IFERROR(IF((SUMIF(D$20:AI$20, "CLO9", D159:AI159)/AO$14)=0,"",(SUMIF(D$20:AI$20, "CLO9", D159:AI159)/AO$14)),""),"")</f>
        <v/>
      </c>
      <c r="BJ159" s="115" t="str">
        <f aca="false">IF(BI159="","",IF(BI159&gt;=B$10,"Y","N"))</f>
        <v/>
      </c>
      <c r="BK159" s="115" t="str">
        <f aca="false">IF(BJ159="","",IF(BJ159&lt;50%,1,IF(AND(BJ159&gt;=50%,BJ159&lt;B$10),2,IF(BJ159&gt;=B$10,3))))</f>
        <v/>
      </c>
      <c r="BL159" s="114" t="str">
        <f aca="false">IF(B159&lt;&gt;"",IFERROR(IF((SUMIF(D$20:AI$20,"CLO10",D159:AI159)/AO$15)=0,"",(SUMIF(D$20:AI$20,"CLO10",D159:AI159)/AO$15)),""),"")</f>
        <v/>
      </c>
      <c r="BM159" s="115" t="str">
        <f aca="false">IF(BL159="","",IF(BL159&gt;=B$10,"Y","N"))</f>
        <v/>
      </c>
      <c r="BN159" s="115" t="str">
        <f aca="false">IF(BM159="","",IF(BM159&lt;50%,1,IF(AND(BM159&gt;=50%,BM159&lt;B$10),2,IF(BM159&gt;=B$10,3))))</f>
        <v/>
      </c>
      <c r="BO159" s="8"/>
      <c r="BP159" s="8"/>
    </row>
    <row r="160" customFormat="false" ht="15.75" hidden="false" customHeight="true" outlineLevel="0" collapsed="false">
      <c r="A160" s="183" t="str">
        <f aca="false">IF(B$6="LECTURE",IF('Database (LECTURE-RES-PRAC)'!A155="","",'Database (LECTURE-RES-PRAC)'!A155),"")</f>
        <v/>
      </c>
      <c r="B160" s="184" t="str">
        <f aca="false">IF(B$6="LECTURE",IF('Database (LECTURE-RES-PRAC)'!B155="","",'Database (LECTURE-RES-PRAC)'!B155),"")</f>
        <v/>
      </c>
      <c r="C160" s="183" t="str">
        <f aca="false">IF(B160&lt;&gt;"",'Database (LECTURE-RES-PRAC)'!C155,"")</f>
        <v/>
      </c>
      <c r="D160" s="117"/>
      <c r="E160" s="52"/>
      <c r="F160" s="52"/>
      <c r="G160" s="52"/>
      <c r="H160" s="52"/>
      <c r="I160" s="52"/>
      <c r="J160" s="52"/>
      <c r="K160" s="52"/>
      <c r="L160" s="52"/>
      <c r="M160" s="52"/>
      <c r="N160" s="181" t="str">
        <f aca="false">IF(B160&lt;&gt;"",SUM(D160:M160),"")</f>
        <v/>
      </c>
      <c r="O160" s="52"/>
      <c r="P160" s="52"/>
      <c r="Q160" s="52"/>
      <c r="R160" s="52"/>
      <c r="S160" s="52"/>
      <c r="T160" s="52"/>
      <c r="U160" s="52"/>
      <c r="V160" s="52"/>
      <c r="W160" s="52"/>
      <c r="X160" s="52"/>
      <c r="Y160" s="181" t="str">
        <f aca="false">IF(B160&lt;&gt;"",SUM(O160:X160),"")</f>
        <v/>
      </c>
      <c r="Z160" s="52"/>
      <c r="AA160" s="52"/>
      <c r="AB160" s="52"/>
      <c r="AC160" s="52"/>
      <c r="AD160" s="52"/>
      <c r="AE160" s="52"/>
      <c r="AF160" s="52"/>
      <c r="AG160" s="52"/>
      <c r="AH160" s="52"/>
      <c r="AI160" s="52"/>
      <c r="AJ160" s="182" t="str">
        <f aca="false">IF(B160&lt;&gt;"",SUM(Z160:AI160),"")</f>
        <v/>
      </c>
      <c r="AK160" s="185" t="str">
        <f aca="false">IF(B160&lt;&gt;"",IFERROR(IF((SUMIF(D$20:AI$20, "CLO1", D160:AI160)/AO$6)=0,"",(SUMIF(D$20:AI$20, "CLO1", D160:AI160)/AO$6)),""),"")</f>
        <v/>
      </c>
      <c r="AL160" s="115" t="str">
        <f aca="false">IF(AK160="","",IF(AK160&gt;=B$10,"Y","N"))</f>
        <v/>
      </c>
      <c r="AM160" s="115" t="str">
        <f aca="false">IF(AK160="","",IF(AK160&lt;50%,1,IF(AND(AK160&gt;=50%,AK160&lt;B$10),2,IF(AK160&gt;=B$10,3))))</f>
        <v/>
      </c>
      <c r="AN160" s="185" t="str">
        <f aca="false">IF(B160&lt;&gt;"",IFERROR(IF((SUMIF(D$20:AI$20, "CLO2", D160:AI160)/AO$7)=0,"",(SUMIF(D$20:AI$20, "CLO2", D160:AI160)/AO$7)),""),"")</f>
        <v/>
      </c>
      <c r="AO160" s="115" t="str">
        <f aca="false">IF(AN160="","",IF(AN160&gt;=B$10,"Y","N"))</f>
        <v/>
      </c>
      <c r="AP160" s="115" t="str">
        <f aca="false">IF(AN160="","",IF(AN160&lt;50%,1,IF(AND(AN160&gt;=50%,AN160&lt;B$10),2,IF(AN160&gt;=B$10,3))))</f>
        <v/>
      </c>
      <c r="AQ160" s="185" t="str">
        <f aca="false">IF(B160&lt;&gt;"",IFERROR(IF((SUMIF(D$20:AI$20, "CLO3", D160:AI160)/AO$8)=0,"",(SUMIF(D$20:AI$20, "CLO3", D160:AI160)/AO$8)),""),"")</f>
        <v/>
      </c>
      <c r="AR160" s="115" t="str">
        <f aca="false">IF(AQ160="","",IF(AQ160&gt;=B$10,"Y","N"))</f>
        <v/>
      </c>
      <c r="AS160" s="115" t="str">
        <f aca="false">IF(AQ160="","",IF(AQ160&lt;50%,1,IF(AND(AQ160&gt;=50%,AQ160&lt;B$10),2,IF(AQ160&gt;=B$10,3))))</f>
        <v/>
      </c>
      <c r="AT160" s="185" t="str">
        <f aca="false">IF(B160&lt;&gt;"",IFERROR(IF((SUMIF(D$20:AI$20, "CLO4", D160:AI160)/AO$9)=0,"",(SUMIF(D$20:AI$20, "CLO4", D160:AI160)/AO$9)),""),"")</f>
        <v/>
      </c>
      <c r="AU160" s="115" t="str">
        <f aca="false">IF(AT160="","",IF(AT160&gt;=B$10,"Y","N"))</f>
        <v/>
      </c>
      <c r="AV160" s="115" t="str">
        <f aca="false">IF(AT160="","",IF(AT160&lt;50%,1,IF(AND(AT160&gt;=50%,AT160&lt;B$10),2,IF(AT160&gt;=B$10,3))))</f>
        <v/>
      </c>
      <c r="AW160" s="185" t="str">
        <f aca="false">IF(B160&lt;&gt;"",IFERROR(IF((SUMIF(D$20:AI$20, "CLO5", D160:AI160)/AO$10)=0,"",(SUMIF(D$20:AI$20, "CLO5", D160:AI160)/AO$10)),""),"")</f>
        <v/>
      </c>
      <c r="AX160" s="115" t="str">
        <f aca="false">IF(AW160="","",IF(AW160&gt;=B$10,"Y","N"))</f>
        <v/>
      </c>
      <c r="AY160" s="115" t="str">
        <f aca="false">IF(AW160="","",IF(AW160&lt;50%,1,IF(AND(AW160&gt;=50%,AW160&lt;B$10),2,IF(AW160&gt;=B$10,3))))</f>
        <v/>
      </c>
      <c r="AZ160" s="114" t="str">
        <f aca="false">IF(B160&lt;&gt;"",IFERROR(IF((SUMIF(D$20:AI$20, "CLO6", D160:AI160)/AO$11)=0,"",(SUMIF(D$20:AI$20, "CLO6", D160:AI160)/AO$11)),""),"")</f>
        <v/>
      </c>
      <c r="BA160" s="115" t="str">
        <f aca="false">IF(AZ160="","",IF(AZ160&gt;=B$10,"Y","N"))</f>
        <v/>
      </c>
      <c r="BB160" s="115" t="str">
        <f aca="false">IF(BA160="","",IF(BA160&lt;50%,1,IF(AND(BA160&gt;=50%,BA160&lt;B$10),2,IF(BA160&gt;=B$10,3))))</f>
        <v/>
      </c>
      <c r="BC160" s="114" t="str">
        <f aca="false">IF(B160&lt;&gt;"",IFERROR(IF((SUMIF(D$20:AI$20, "CLO7", D160:AI160)/AO$12)=0,"",(SUMIF(D$20:AI$20, "CLO7", D160:AI160)/AO$12)),""),"")</f>
        <v/>
      </c>
      <c r="BD160" s="115" t="str">
        <f aca="false">IF(BC160="","",IF(BC160&gt;=B$10,"Y","N"))</f>
        <v/>
      </c>
      <c r="BE160" s="115" t="str">
        <f aca="false">IF(BD160="","",IF(BD160&lt;50%,1,IF(AND(BD160&gt;=50%,BD160&lt;B$10),2,IF(BD160&gt;=B$10,3))))</f>
        <v/>
      </c>
      <c r="BF160" s="114" t="str">
        <f aca="false">IF(B160&lt;&gt;"",IFERROR(IF((SUMIF(D$20:AI$20, "CLO8", D160:AI160)/AO$13)=0,"",(SUMIF(D$20:AI$20, "CLO8", D160:AI160)/AO$13)),""),"")</f>
        <v/>
      </c>
      <c r="BG160" s="115" t="str">
        <f aca="false">IF(BF160="","",IF(BF160&gt;=B$10,"Y","N"))</f>
        <v/>
      </c>
      <c r="BH160" s="115" t="str">
        <f aca="false">IF(BG160="","",IF(BG160&lt;50%,1,IF(AND(BG160&gt;=50%,BG160&lt;B$10),2,IF(BG160&gt;=B$10,3))))</f>
        <v/>
      </c>
      <c r="BI160" s="114" t="str">
        <f aca="false">IF(B160&lt;&gt;"",IFERROR(IF((SUMIF(D$20:AI$20, "CLO9", D160:AI160)/AO$14)=0,"",(SUMIF(D$20:AI$20, "CLO9", D160:AI160)/AO$14)),""),"")</f>
        <v/>
      </c>
      <c r="BJ160" s="115" t="str">
        <f aca="false">IF(BI160="","",IF(BI160&gt;=B$10,"Y","N"))</f>
        <v/>
      </c>
      <c r="BK160" s="115" t="str">
        <f aca="false">IF(BJ160="","",IF(BJ160&lt;50%,1,IF(AND(BJ160&gt;=50%,BJ160&lt;B$10),2,IF(BJ160&gt;=B$10,3))))</f>
        <v/>
      </c>
      <c r="BL160" s="114" t="str">
        <f aca="false">IF(B160&lt;&gt;"",IFERROR(IF((SUMIF(D$20:AI$20,"CLO10",D160:AI160)/AO$15)=0,"",(SUMIF(D$20:AI$20,"CLO10",D160:AI160)/AO$15)),""),"")</f>
        <v/>
      </c>
      <c r="BM160" s="115" t="str">
        <f aca="false">IF(BL160="","",IF(BL160&gt;=B$10,"Y","N"))</f>
        <v/>
      </c>
      <c r="BN160" s="115" t="str">
        <f aca="false">IF(BM160="","",IF(BM160&lt;50%,1,IF(AND(BM160&gt;=50%,BM160&lt;B$10),2,IF(BM160&gt;=B$10,3))))</f>
        <v/>
      </c>
      <c r="BO160" s="8"/>
      <c r="BP160" s="8"/>
    </row>
    <row r="161" customFormat="false" ht="15.75" hidden="false" customHeight="true" outlineLevel="0" collapsed="false">
      <c r="A161" s="183" t="str">
        <f aca="false">IF(B$6="LECTURE",IF('Database (LECTURE-RES-PRAC)'!A156="","",'Database (LECTURE-RES-PRAC)'!A156),"")</f>
        <v/>
      </c>
      <c r="B161" s="184" t="str">
        <f aca="false">IF(B$6="LECTURE",IF('Database (LECTURE-RES-PRAC)'!B156="","",'Database (LECTURE-RES-PRAC)'!B156),"")</f>
        <v/>
      </c>
      <c r="C161" s="183" t="str">
        <f aca="false">IF(B161&lt;&gt;"",'Database (LECTURE-RES-PRAC)'!C156,"")</f>
        <v/>
      </c>
      <c r="D161" s="117"/>
      <c r="E161" s="52"/>
      <c r="F161" s="52"/>
      <c r="G161" s="52"/>
      <c r="H161" s="52"/>
      <c r="I161" s="52"/>
      <c r="J161" s="52"/>
      <c r="K161" s="52"/>
      <c r="L161" s="52"/>
      <c r="M161" s="52"/>
      <c r="N161" s="181" t="str">
        <f aca="false">IF(B161&lt;&gt;"",SUM(D161:M161),"")</f>
        <v/>
      </c>
      <c r="O161" s="52"/>
      <c r="P161" s="52"/>
      <c r="Q161" s="52"/>
      <c r="R161" s="52"/>
      <c r="S161" s="52"/>
      <c r="T161" s="52"/>
      <c r="U161" s="52"/>
      <c r="V161" s="52"/>
      <c r="W161" s="52"/>
      <c r="X161" s="52"/>
      <c r="Y161" s="181" t="str">
        <f aca="false">IF(B161&lt;&gt;"",SUM(O161:X161),"")</f>
        <v/>
      </c>
      <c r="Z161" s="52"/>
      <c r="AA161" s="52"/>
      <c r="AB161" s="52"/>
      <c r="AC161" s="52"/>
      <c r="AD161" s="52"/>
      <c r="AE161" s="52"/>
      <c r="AF161" s="52"/>
      <c r="AG161" s="52"/>
      <c r="AH161" s="52"/>
      <c r="AI161" s="52"/>
      <c r="AJ161" s="182" t="str">
        <f aca="false">IF(B161&lt;&gt;"",SUM(Z161:AI161),"")</f>
        <v/>
      </c>
      <c r="AK161" s="185" t="str">
        <f aca="false">IF(B161&lt;&gt;"",IFERROR(IF((SUMIF(D$20:AI$20, "CLO1", D161:AI161)/AO$6)=0,"",(SUMIF(D$20:AI$20, "CLO1", D161:AI161)/AO$6)),""),"")</f>
        <v/>
      </c>
      <c r="AL161" s="115" t="str">
        <f aca="false">IF(AK161="","",IF(AK161&gt;=B$10,"Y","N"))</f>
        <v/>
      </c>
      <c r="AM161" s="115" t="str">
        <f aca="false">IF(AK161="","",IF(AK161&lt;50%,1,IF(AND(AK161&gt;=50%,AK161&lt;B$10),2,IF(AK161&gt;=B$10,3))))</f>
        <v/>
      </c>
      <c r="AN161" s="185" t="str">
        <f aca="false">IF(B161&lt;&gt;"",IFERROR(IF((SUMIF(D$20:AI$20, "CLO2", D161:AI161)/AO$7)=0,"",(SUMIF(D$20:AI$20, "CLO2", D161:AI161)/AO$7)),""),"")</f>
        <v/>
      </c>
      <c r="AO161" s="115" t="str">
        <f aca="false">IF(AN161="","",IF(AN161&gt;=B$10,"Y","N"))</f>
        <v/>
      </c>
      <c r="AP161" s="115" t="str">
        <f aca="false">IF(AN161="","",IF(AN161&lt;50%,1,IF(AND(AN161&gt;=50%,AN161&lt;B$10),2,IF(AN161&gt;=B$10,3))))</f>
        <v/>
      </c>
      <c r="AQ161" s="185" t="str">
        <f aca="false">IF(B161&lt;&gt;"",IFERROR(IF((SUMIF(D$20:AI$20, "CLO3", D161:AI161)/AO$8)=0,"",(SUMIF(D$20:AI$20, "CLO3", D161:AI161)/AO$8)),""),"")</f>
        <v/>
      </c>
      <c r="AR161" s="115" t="str">
        <f aca="false">IF(AQ161="","",IF(AQ161&gt;=B$10,"Y","N"))</f>
        <v/>
      </c>
      <c r="AS161" s="115" t="str">
        <f aca="false">IF(AQ161="","",IF(AQ161&lt;50%,1,IF(AND(AQ161&gt;=50%,AQ161&lt;B$10),2,IF(AQ161&gt;=B$10,3))))</f>
        <v/>
      </c>
      <c r="AT161" s="185" t="str">
        <f aca="false">IF(B161&lt;&gt;"",IFERROR(IF((SUMIF(D$20:AI$20, "CLO4", D161:AI161)/AO$9)=0,"",(SUMIF(D$20:AI$20, "CLO4", D161:AI161)/AO$9)),""),"")</f>
        <v/>
      </c>
      <c r="AU161" s="115" t="str">
        <f aca="false">IF(AT161="","",IF(AT161&gt;=B$10,"Y","N"))</f>
        <v/>
      </c>
      <c r="AV161" s="115" t="str">
        <f aca="false">IF(AT161="","",IF(AT161&lt;50%,1,IF(AND(AT161&gt;=50%,AT161&lt;B$10),2,IF(AT161&gt;=B$10,3))))</f>
        <v/>
      </c>
      <c r="AW161" s="185" t="str">
        <f aca="false">IF(B161&lt;&gt;"",IFERROR(IF((SUMIF(D$20:AI$20, "CLO5", D161:AI161)/AO$10)=0,"",(SUMIF(D$20:AI$20, "CLO5", D161:AI161)/AO$10)),""),"")</f>
        <v/>
      </c>
      <c r="AX161" s="115" t="str">
        <f aca="false">IF(AW161="","",IF(AW161&gt;=B$10,"Y","N"))</f>
        <v/>
      </c>
      <c r="AY161" s="115" t="str">
        <f aca="false">IF(AW161="","",IF(AW161&lt;50%,1,IF(AND(AW161&gt;=50%,AW161&lt;B$10),2,IF(AW161&gt;=B$10,3))))</f>
        <v/>
      </c>
      <c r="AZ161" s="114" t="str">
        <f aca="false">IF(B161&lt;&gt;"",IFERROR(IF((SUMIF(D$20:AI$20, "CLO6", D161:AI161)/AO$11)=0,"",(SUMIF(D$20:AI$20, "CLO6", D161:AI161)/AO$11)),""),"")</f>
        <v/>
      </c>
      <c r="BA161" s="115" t="str">
        <f aca="false">IF(AZ161="","",IF(AZ161&gt;=B$10,"Y","N"))</f>
        <v/>
      </c>
      <c r="BB161" s="115" t="str">
        <f aca="false">IF(BA161="","",IF(BA161&lt;50%,1,IF(AND(BA161&gt;=50%,BA161&lt;B$10),2,IF(BA161&gt;=B$10,3))))</f>
        <v/>
      </c>
      <c r="BC161" s="114" t="str">
        <f aca="false">IF(B161&lt;&gt;"",IFERROR(IF((SUMIF(D$20:AI$20, "CLO7", D161:AI161)/AO$12)=0,"",(SUMIF(D$20:AI$20, "CLO7", D161:AI161)/AO$12)),""),"")</f>
        <v/>
      </c>
      <c r="BD161" s="115" t="str">
        <f aca="false">IF(BC161="","",IF(BC161&gt;=B$10,"Y","N"))</f>
        <v/>
      </c>
      <c r="BE161" s="115" t="str">
        <f aca="false">IF(BD161="","",IF(BD161&lt;50%,1,IF(AND(BD161&gt;=50%,BD161&lt;B$10),2,IF(BD161&gt;=B$10,3))))</f>
        <v/>
      </c>
      <c r="BF161" s="114" t="str">
        <f aca="false">IF(B161&lt;&gt;"",IFERROR(IF((SUMIF(D$20:AI$20, "CLO8", D161:AI161)/AO$13)=0,"",(SUMIF(D$20:AI$20, "CLO8", D161:AI161)/AO$13)),""),"")</f>
        <v/>
      </c>
      <c r="BG161" s="115" t="str">
        <f aca="false">IF(BF161="","",IF(BF161&gt;=B$10,"Y","N"))</f>
        <v/>
      </c>
      <c r="BH161" s="115" t="str">
        <f aca="false">IF(BG161="","",IF(BG161&lt;50%,1,IF(AND(BG161&gt;=50%,BG161&lt;B$10),2,IF(BG161&gt;=B$10,3))))</f>
        <v/>
      </c>
      <c r="BI161" s="114" t="str">
        <f aca="false">IF(B161&lt;&gt;"",IFERROR(IF((SUMIF(D$20:AI$20, "CLO9", D161:AI161)/AO$14)=0,"",(SUMIF(D$20:AI$20, "CLO9", D161:AI161)/AO$14)),""),"")</f>
        <v/>
      </c>
      <c r="BJ161" s="115" t="str">
        <f aca="false">IF(BI161="","",IF(BI161&gt;=B$10,"Y","N"))</f>
        <v/>
      </c>
      <c r="BK161" s="115" t="str">
        <f aca="false">IF(BJ161="","",IF(BJ161&lt;50%,1,IF(AND(BJ161&gt;=50%,BJ161&lt;B$10),2,IF(BJ161&gt;=B$10,3))))</f>
        <v/>
      </c>
      <c r="BL161" s="114" t="str">
        <f aca="false">IF(B161&lt;&gt;"",IFERROR(IF((SUMIF(D$20:AI$20,"CLO10",D161:AI161)/AO$15)=0,"",(SUMIF(D$20:AI$20,"CLO10",D161:AI161)/AO$15)),""),"")</f>
        <v/>
      </c>
      <c r="BM161" s="115" t="str">
        <f aca="false">IF(BL161="","",IF(BL161&gt;=B$10,"Y","N"))</f>
        <v/>
      </c>
      <c r="BN161" s="115" t="str">
        <f aca="false">IF(BM161="","",IF(BM161&lt;50%,1,IF(AND(BM161&gt;=50%,BM161&lt;B$10),2,IF(BM161&gt;=B$10,3))))</f>
        <v/>
      </c>
      <c r="BO161" s="8"/>
      <c r="BP161" s="8"/>
    </row>
    <row r="162" customFormat="false" ht="15.75" hidden="false" customHeight="true" outlineLevel="0" collapsed="false">
      <c r="A162" s="183" t="str">
        <f aca="false">IF(B$6="LECTURE",IF('Database (LECTURE-RES-PRAC)'!A157="","",'Database (LECTURE-RES-PRAC)'!A157),"")</f>
        <v/>
      </c>
      <c r="B162" s="184" t="str">
        <f aca="false">IF(B$6="LECTURE",IF('Database (LECTURE-RES-PRAC)'!B157="","",'Database (LECTURE-RES-PRAC)'!B157),"")</f>
        <v/>
      </c>
      <c r="C162" s="183" t="str">
        <f aca="false">IF(B162&lt;&gt;"",'Database (LECTURE-RES-PRAC)'!C157,"")</f>
        <v/>
      </c>
      <c r="D162" s="117"/>
      <c r="E162" s="52"/>
      <c r="F162" s="52"/>
      <c r="G162" s="52"/>
      <c r="H162" s="52"/>
      <c r="I162" s="52"/>
      <c r="J162" s="52"/>
      <c r="K162" s="52"/>
      <c r="L162" s="52"/>
      <c r="M162" s="52"/>
      <c r="N162" s="181" t="str">
        <f aca="false">IF(B162&lt;&gt;"",SUM(D162:M162),"")</f>
        <v/>
      </c>
      <c r="O162" s="52"/>
      <c r="P162" s="52"/>
      <c r="Q162" s="52"/>
      <c r="R162" s="52"/>
      <c r="S162" s="52"/>
      <c r="T162" s="52"/>
      <c r="U162" s="52"/>
      <c r="V162" s="52"/>
      <c r="W162" s="52"/>
      <c r="X162" s="52"/>
      <c r="Y162" s="181" t="str">
        <f aca="false">IF(B162&lt;&gt;"",SUM(O162:X162),"")</f>
        <v/>
      </c>
      <c r="Z162" s="52"/>
      <c r="AA162" s="52"/>
      <c r="AB162" s="52"/>
      <c r="AC162" s="52"/>
      <c r="AD162" s="52"/>
      <c r="AE162" s="52"/>
      <c r="AF162" s="52"/>
      <c r="AG162" s="52"/>
      <c r="AH162" s="52"/>
      <c r="AI162" s="52"/>
      <c r="AJ162" s="182" t="str">
        <f aca="false">IF(B162&lt;&gt;"",SUM(Z162:AI162),"")</f>
        <v/>
      </c>
      <c r="AK162" s="185" t="str">
        <f aca="false">IF(B162&lt;&gt;"",IFERROR(IF((SUMIF(D$20:AI$20, "CLO1", D162:AI162)/AO$6)=0,"",(SUMIF(D$20:AI$20, "CLO1", D162:AI162)/AO$6)),""),"")</f>
        <v/>
      </c>
      <c r="AL162" s="115" t="str">
        <f aca="false">IF(AK162="","",IF(AK162&gt;=B$10,"Y","N"))</f>
        <v/>
      </c>
      <c r="AM162" s="115" t="str">
        <f aca="false">IF(AK162="","",IF(AK162&lt;50%,1,IF(AND(AK162&gt;=50%,AK162&lt;B$10),2,IF(AK162&gt;=B$10,3))))</f>
        <v/>
      </c>
      <c r="AN162" s="185" t="str">
        <f aca="false">IF(B162&lt;&gt;"",IFERROR(IF((SUMIF(D$20:AI$20, "CLO2", D162:AI162)/AO$7)=0,"",(SUMIF(D$20:AI$20, "CLO2", D162:AI162)/AO$7)),""),"")</f>
        <v/>
      </c>
      <c r="AO162" s="115" t="str">
        <f aca="false">IF(AN162="","",IF(AN162&gt;=B$10,"Y","N"))</f>
        <v/>
      </c>
      <c r="AP162" s="115" t="str">
        <f aca="false">IF(AN162="","",IF(AN162&lt;50%,1,IF(AND(AN162&gt;=50%,AN162&lt;B$10),2,IF(AN162&gt;=B$10,3))))</f>
        <v/>
      </c>
      <c r="AQ162" s="185" t="str">
        <f aca="false">IF(B162&lt;&gt;"",IFERROR(IF((SUMIF(D$20:AI$20, "CLO3", D162:AI162)/AO$8)=0,"",(SUMIF(D$20:AI$20, "CLO3", D162:AI162)/AO$8)),""),"")</f>
        <v/>
      </c>
      <c r="AR162" s="115" t="str">
        <f aca="false">IF(AQ162="","",IF(AQ162&gt;=B$10,"Y","N"))</f>
        <v/>
      </c>
      <c r="AS162" s="115" t="str">
        <f aca="false">IF(AQ162="","",IF(AQ162&lt;50%,1,IF(AND(AQ162&gt;=50%,AQ162&lt;B$10),2,IF(AQ162&gt;=B$10,3))))</f>
        <v/>
      </c>
      <c r="AT162" s="185" t="str">
        <f aca="false">IF(B162&lt;&gt;"",IFERROR(IF((SUMIF(D$20:AI$20, "CLO4", D162:AI162)/AO$9)=0,"",(SUMIF(D$20:AI$20, "CLO4", D162:AI162)/AO$9)),""),"")</f>
        <v/>
      </c>
      <c r="AU162" s="115" t="str">
        <f aca="false">IF(AT162="","",IF(AT162&gt;=B$10,"Y","N"))</f>
        <v/>
      </c>
      <c r="AV162" s="115" t="str">
        <f aca="false">IF(AT162="","",IF(AT162&lt;50%,1,IF(AND(AT162&gt;=50%,AT162&lt;B$10),2,IF(AT162&gt;=B$10,3))))</f>
        <v/>
      </c>
      <c r="AW162" s="185" t="str">
        <f aca="false">IF(B162&lt;&gt;"",IFERROR(IF((SUMIF(D$20:AI$20, "CLO5", D162:AI162)/AO$10)=0,"",(SUMIF(D$20:AI$20, "CLO5", D162:AI162)/AO$10)),""),"")</f>
        <v/>
      </c>
      <c r="AX162" s="115" t="str">
        <f aca="false">IF(AW162="","",IF(AW162&gt;=B$10,"Y","N"))</f>
        <v/>
      </c>
      <c r="AY162" s="115" t="str">
        <f aca="false">IF(AW162="","",IF(AW162&lt;50%,1,IF(AND(AW162&gt;=50%,AW162&lt;B$10),2,IF(AW162&gt;=B$10,3))))</f>
        <v/>
      </c>
      <c r="AZ162" s="114" t="str">
        <f aca="false">IF(B162&lt;&gt;"",IFERROR(IF((SUMIF(D$20:AI$20, "CLO6", D162:AI162)/AO$11)=0,"",(SUMIF(D$20:AI$20, "CLO6", D162:AI162)/AO$11)),""),"")</f>
        <v/>
      </c>
      <c r="BA162" s="115" t="str">
        <f aca="false">IF(AZ162="","",IF(AZ162&gt;=B$10,"Y","N"))</f>
        <v/>
      </c>
      <c r="BB162" s="115" t="str">
        <f aca="false">IF(BA162="","",IF(BA162&lt;50%,1,IF(AND(BA162&gt;=50%,BA162&lt;B$10),2,IF(BA162&gt;=B$10,3))))</f>
        <v/>
      </c>
      <c r="BC162" s="114" t="str">
        <f aca="false">IF(B162&lt;&gt;"",IFERROR(IF((SUMIF(D$20:AI$20, "CLO7", D162:AI162)/AO$12)=0,"",(SUMIF(D$20:AI$20, "CLO7", D162:AI162)/AO$12)),""),"")</f>
        <v/>
      </c>
      <c r="BD162" s="115" t="str">
        <f aca="false">IF(BC162="","",IF(BC162&gt;=B$10,"Y","N"))</f>
        <v/>
      </c>
      <c r="BE162" s="115" t="str">
        <f aca="false">IF(BD162="","",IF(BD162&lt;50%,1,IF(AND(BD162&gt;=50%,BD162&lt;B$10),2,IF(BD162&gt;=B$10,3))))</f>
        <v/>
      </c>
      <c r="BF162" s="114" t="str">
        <f aca="false">IF(B162&lt;&gt;"",IFERROR(IF((SUMIF(D$20:AI$20, "CLO8", D162:AI162)/AO$13)=0,"",(SUMIF(D$20:AI$20, "CLO8", D162:AI162)/AO$13)),""),"")</f>
        <v/>
      </c>
      <c r="BG162" s="115" t="str">
        <f aca="false">IF(BF162="","",IF(BF162&gt;=B$10,"Y","N"))</f>
        <v/>
      </c>
      <c r="BH162" s="115" t="str">
        <f aca="false">IF(BG162="","",IF(BG162&lt;50%,1,IF(AND(BG162&gt;=50%,BG162&lt;B$10),2,IF(BG162&gt;=B$10,3))))</f>
        <v/>
      </c>
      <c r="BI162" s="114" t="str">
        <f aca="false">IF(B162&lt;&gt;"",IFERROR(IF((SUMIF(D$20:AI$20, "CLO9", D162:AI162)/AO$14)=0,"",(SUMIF(D$20:AI$20, "CLO9", D162:AI162)/AO$14)),""),"")</f>
        <v/>
      </c>
      <c r="BJ162" s="115" t="str">
        <f aca="false">IF(BI162="","",IF(BI162&gt;=B$10,"Y","N"))</f>
        <v/>
      </c>
      <c r="BK162" s="115" t="str">
        <f aca="false">IF(BJ162="","",IF(BJ162&lt;50%,1,IF(AND(BJ162&gt;=50%,BJ162&lt;B$10),2,IF(BJ162&gt;=B$10,3))))</f>
        <v/>
      </c>
      <c r="BL162" s="114" t="str">
        <f aca="false">IF(B162&lt;&gt;"",IFERROR(IF((SUMIF(D$20:AI$20,"CLO10",D162:AI162)/AO$15)=0,"",(SUMIF(D$20:AI$20,"CLO10",D162:AI162)/AO$15)),""),"")</f>
        <v/>
      </c>
      <c r="BM162" s="115" t="str">
        <f aca="false">IF(BL162="","",IF(BL162&gt;=B$10,"Y","N"))</f>
        <v/>
      </c>
      <c r="BN162" s="115" t="str">
        <f aca="false">IF(BM162="","",IF(BM162&lt;50%,1,IF(AND(BM162&gt;=50%,BM162&lt;B$10),2,IF(BM162&gt;=B$10,3))))</f>
        <v/>
      </c>
      <c r="BO162" s="8"/>
      <c r="BP162" s="8"/>
    </row>
    <row r="163" customFormat="false" ht="15.75" hidden="false" customHeight="true" outlineLevel="0" collapsed="false">
      <c r="A163" s="183" t="str">
        <f aca="false">IF(B$6="LECTURE",IF('Database (LECTURE-RES-PRAC)'!A158="","",'Database (LECTURE-RES-PRAC)'!A158),"")</f>
        <v/>
      </c>
      <c r="B163" s="184" t="str">
        <f aca="false">IF(B$6="LECTURE",IF('Database (LECTURE-RES-PRAC)'!B158="","",'Database (LECTURE-RES-PRAC)'!B158),"")</f>
        <v/>
      </c>
      <c r="C163" s="183" t="str">
        <f aca="false">IF(B163&lt;&gt;"",'Database (LECTURE-RES-PRAC)'!C158,"")</f>
        <v/>
      </c>
      <c r="D163" s="117"/>
      <c r="E163" s="52"/>
      <c r="F163" s="52"/>
      <c r="G163" s="52"/>
      <c r="H163" s="52"/>
      <c r="I163" s="52"/>
      <c r="J163" s="52"/>
      <c r="K163" s="52"/>
      <c r="L163" s="52"/>
      <c r="M163" s="52"/>
      <c r="N163" s="181" t="str">
        <f aca="false">IF(B163&lt;&gt;"",SUM(D163:M163),"")</f>
        <v/>
      </c>
      <c r="O163" s="52"/>
      <c r="P163" s="52"/>
      <c r="Q163" s="52"/>
      <c r="R163" s="52"/>
      <c r="S163" s="52"/>
      <c r="T163" s="52"/>
      <c r="U163" s="52"/>
      <c r="V163" s="52"/>
      <c r="W163" s="52"/>
      <c r="X163" s="52"/>
      <c r="Y163" s="181" t="str">
        <f aca="false">IF(B163&lt;&gt;"",SUM(O163:X163),"")</f>
        <v/>
      </c>
      <c r="Z163" s="52"/>
      <c r="AA163" s="52"/>
      <c r="AB163" s="52"/>
      <c r="AC163" s="52"/>
      <c r="AD163" s="52"/>
      <c r="AE163" s="52"/>
      <c r="AF163" s="52"/>
      <c r="AG163" s="52"/>
      <c r="AH163" s="52"/>
      <c r="AI163" s="52"/>
      <c r="AJ163" s="182" t="str">
        <f aca="false">IF(B163&lt;&gt;"",SUM(Z163:AI163),"")</f>
        <v/>
      </c>
      <c r="AK163" s="185" t="str">
        <f aca="false">IF(B163&lt;&gt;"",IFERROR(IF((SUMIF(D$20:AI$20, "CLO1", D163:AI163)/AO$6)=0,"",(SUMIF(D$20:AI$20, "CLO1", D163:AI163)/AO$6)),""),"")</f>
        <v/>
      </c>
      <c r="AL163" s="115" t="str">
        <f aca="false">IF(AK163="","",IF(AK163&gt;=B$10,"Y","N"))</f>
        <v/>
      </c>
      <c r="AM163" s="115" t="str">
        <f aca="false">IF(AK163="","",IF(AK163&lt;50%,1,IF(AND(AK163&gt;=50%,AK163&lt;B$10),2,IF(AK163&gt;=B$10,3))))</f>
        <v/>
      </c>
      <c r="AN163" s="185" t="str">
        <f aca="false">IF(B163&lt;&gt;"",IFERROR(IF((SUMIF(D$20:AI$20, "CLO2", D163:AI163)/AO$7)=0,"",(SUMIF(D$20:AI$20, "CLO2", D163:AI163)/AO$7)),""),"")</f>
        <v/>
      </c>
      <c r="AO163" s="115" t="str">
        <f aca="false">IF(AN163="","",IF(AN163&gt;=B$10,"Y","N"))</f>
        <v/>
      </c>
      <c r="AP163" s="115" t="str">
        <f aca="false">IF(AN163="","",IF(AN163&lt;50%,1,IF(AND(AN163&gt;=50%,AN163&lt;B$10),2,IF(AN163&gt;=B$10,3))))</f>
        <v/>
      </c>
      <c r="AQ163" s="185" t="str">
        <f aca="false">IF(B163&lt;&gt;"",IFERROR(IF((SUMIF(D$20:AI$20, "CLO3", D163:AI163)/AO$8)=0,"",(SUMIF(D$20:AI$20, "CLO3", D163:AI163)/AO$8)),""),"")</f>
        <v/>
      </c>
      <c r="AR163" s="115" t="str">
        <f aca="false">IF(AQ163="","",IF(AQ163&gt;=B$10,"Y","N"))</f>
        <v/>
      </c>
      <c r="AS163" s="115" t="str">
        <f aca="false">IF(AQ163="","",IF(AQ163&lt;50%,1,IF(AND(AQ163&gt;=50%,AQ163&lt;B$10),2,IF(AQ163&gt;=B$10,3))))</f>
        <v/>
      </c>
      <c r="AT163" s="185" t="str">
        <f aca="false">IF(B163&lt;&gt;"",IFERROR(IF((SUMIF(D$20:AI$20, "CLO4", D163:AI163)/AO$9)=0,"",(SUMIF(D$20:AI$20, "CLO4", D163:AI163)/AO$9)),""),"")</f>
        <v/>
      </c>
      <c r="AU163" s="115" t="str">
        <f aca="false">IF(AT163="","",IF(AT163&gt;=B$10,"Y","N"))</f>
        <v/>
      </c>
      <c r="AV163" s="115" t="str">
        <f aca="false">IF(AT163="","",IF(AT163&lt;50%,1,IF(AND(AT163&gt;=50%,AT163&lt;B$10),2,IF(AT163&gt;=B$10,3))))</f>
        <v/>
      </c>
      <c r="AW163" s="185" t="str">
        <f aca="false">IF(B163&lt;&gt;"",IFERROR(IF((SUMIF(D$20:AI$20, "CLO5", D163:AI163)/AO$10)=0,"",(SUMIF(D$20:AI$20, "CLO5", D163:AI163)/AO$10)),""),"")</f>
        <v/>
      </c>
      <c r="AX163" s="115" t="str">
        <f aca="false">IF(AW163="","",IF(AW163&gt;=B$10,"Y","N"))</f>
        <v/>
      </c>
      <c r="AY163" s="115" t="str">
        <f aca="false">IF(AW163="","",IF(AW163&lt;50%,1,IF(AND(AW163&gt;=50%,AW163&lt;B$10),2,IF(AW163&gt;=B$10,3))))</f>
        <v/>
      </c>
      <c r="AZ163" s="114" t="str">
        <f aca="false">IF(B163&lt;&gt;"",IFERROR(IF((SUMIF(D$20:AI$20, "CLO6", D163:AI163)/AO$11)=0,"",(SUMIF(D$20:AI$20, "CLO6", D163:AI163)/AO$11)),""),"")</f>
        <v/>
      </c>
      <c r="BA163" s="115" t="str">
        <f aca="false">IF(AZ163="","",IF(AZ163&gt;=B$10,"Y","N"))</f>
        <v/>
      </c>
      <c r="BB163" s="115" t="str">
        <f aca="false">IF(BA163="","",IF(BA163&lt;50%,1,IF(AND(BA163&gt;=50%,BA163&lt;B$10),2,IF(BA163&gt;=B$10,3))))</f>
        <v/>
      </c>
      <c r="BC163" s="114" t="str">
        <f aca="false">IF(B163&lt;&gt;"",IFERROR(IF((SUMIF(D$20:AI$20, "CLO7", D163:AI163)/AO$12)=0,"",(SUMIF(D$20:AI$20, "CLO7", D163:AI163)/AO$12)),""),"")</f>
        <v/>
      </c>
      <c r="BD163" s="115" t="str">
        <f aca="false">IF(BC163="","",IF(BC163&gt;=B$10,"Y","N"))</f>
        <v/>
      </c>
      <c r="BE163" s="115" t="str">
        <f aca="false">IF(BD163="","",IF(BD163&lt;50%,1,IF(AND(BD163&gt;=50%,BD163&lt;B$10),2,IF(BD163&gt;=B$10,3))))</f>
        <v/>
      </c>
      <c r="BF163" s="114" t="str">
        <f aca="false">IF(B163&lt;&gt;"",IFERROR(IF((SUMIF(D$20:AI$20, "CLO8", D163:AI163)/AO$13)=0,"",(SUMIF(D$20:AI$20, "CLO8", D163:AI163)/AO$13)),""),"")</f>
        <v/>
      </c>
      <c r="BG163" s="115" t="str">
        <f aca="false">IF(BF163="","",IF(BF163&gt;=B$10,"Y","N"))</f>
        <v/>
      </c>
      <c r="BH163" s="115" t="str">
        <f aca="false">IF(BG163="","",IF(BG163&lt;50%,1,IF(AND(BG163&gt;=50%,BG163&lt;B$10),2,IF(BG163&gt;=B$10,3))))</f>
        <v/>
      </c>
      <c r="BI163" s="114" t="str">
        <f aca="false">IF(B163&lt;&gt;"",IFERROR(IF((SUMIF(D$20:AI$20, "CLO9", D163:AI163)/AO$14)=0,"",(SUMIF(D$20:AI$20, "CLO9", D163:AI163)/AO$14)),""),"")</f>
        <v/>
      </c>
      <c r="BJ163" s="115" t="str">
        <f aca="false">IF(BI163="","",IF(BI163&gt;=B$10,"Y","N"))</f>
        <v/>
      </c>
      <c r="BK163" s="115" t="str">
        <f aca="false">IF(BJ163="","",IF(BJ163&lt;50%,1,IF(AND(BJ163&gt;=50%,BJ163&lt;B$10),2,IF(BJ163&gt;=B$10,3))))</f>
        <v/>
      </c>
      <c r="BL163" s="114" t="str">
        <f aca="false">IF(B163&lt;&gt;"",IFERROR(IF((SUMIF(D$20:AI$20,"CLO10",D163:AI163)/AO$15)=0,"",(SUMIF(D$20:AI$20,"CLO10",D163:AI163)/AO$15)),""),"")</f>
        <v/>
      </c>
      <c r="BM163" s="115" t="str">
        <f aca="false">IF(BL163="","",IF(BL163&gt;=B$10,"Y","N"))</f>
        <v/>
      </c>
      <c r="BN163" s="115" t="str">
        <f aca="false">IF(BM163="","",IF(BM163&lt;50%,1,IF(AND(BM163&gt;=50%,BM163&lt;B$10),2,IF(BM163&gt;=B$10,3))))</f>
        <v/>
      </c>
      <c r="BO163" s="8"/>
      <c r="BP163" s="8"/>
    </row>
    <row r="164" customFormat="false" ht="15.75" hidden="false" customHeight="true" outlineLevel="0" collapsed="false">
      <c r="A164" s="183" t="str">
        <f aca="false">IF(B$6="LECTURE",IF('Database (LECTURE-RES-PRAC)'!A159="","",'Database (LECTURE-RES-PRAC)'!A159),"")</f>
        <v/>
      </c>
      <c r="B164" s="184" t="str">
        <f aca="false">IF(B$6="LECTURE",IF('Database (LECTURE-RES-PRAC)'!B159="","",'Database (LECTURE-RES-PRAC)'!B159),"")</f>
        <v/>
      </c>
      <c r="C164" s="183" t="str">
        <f aca="false">IF(B164&lt;&gt;"",'Database (LECTURE-RES-PRAC)'!C159,"")</f>
        <v/>
      </c>
      <c r="D164" s="117"/>
      <c r="E164" s="52"/>
      <c r="F164" s="52"/>
      <c r="G164" s="52"/>
      <c r="H164" s="52"/>
      <c r="I164" s="52"/>
      <c r="J164" s="52"/>
      <c r="K164" s="52"/>
      <c r="L164" s="52"/>
      <c r="M164" s="52"/>
      <c r="N164" s="181" t="str">
        <f aca="false">IF(B164&lt;&gt;"",SUM(D164:M164),"")</f>
        <v/>
      </c>
      <c r="O164" s="52"/>
      <c r="P164" s="52"/>
      <c r="Q164" s="52"/>
      <c r="R164" s="52"/>
      <c r="S164" s="52"/>
      <c r="T164" s="52"/>
      <c r="U164" s="52"/>
      <c r="V164" s="52"/>
      <c r="W164" s="52"/>
      <c r="X164" s="52"/>
      <c r="Y164" s="181" t="str">
        <f aca="false">IF(B164&lt;&gt;"",SUM(O164:X164),"")</f>
        <v/>
      </c>
      <c r="Z164" s="52"/>
      <c r="AA164" s="52"/>
      <c r="AB164" s="52"/>
      <c r="AC164" s="52"/>
      <c r="AD164" s="52"/>
      <c r="AE164" s="52"/>
      <c r="AF164" s="52"/>
      <c r="AG164" s="52"/>
      <c r="AH164" s="52"/>
      <c r="AI164" s="52"/>
      <c r="AJ164" s="182" t="str">
        <f aca="false">IF(B164&lt;&gt;"",SUM(Z164:AI164),"")</f>
        <v/>
      </c>
      <c r="AK164" s="185" t="str">
        <f aca="false">IF(B164&lt;&gt;"",IFERROR(IF((SUMIF(D$20:AI$20, "CLO1", D164:AI164)/AO$6)=0,"",(SUMIF(D$20:AI$20, "CLO1", D164:AI164)/AO$6)),""),"")</f>
        <v/>
      </c>
      <c r="AL164" s="115" t="str">
        <f aca="false">IF(AK164="","",IF(AK164&gt;=B$10,"Y","N"))</f>
        <v/>
      </c>
      <c r="AM164" s="115" t="str">
        <f aca="false">IF(AK164="","",IF(AK164&lt;50%,1,IF(AND(AK164&gt;=50%,AK164&lt;B$10),2,IF(AK164&gt;=B$10,3))))</f>
        <v/>
      </c>
      <c r="AN164" s="185" t="str">
        <f aca="false">IF(B164&lt;&gt;"",IFERROR(IF((SUMIF(D$20:AI$20, "CLO2", D164:AI164)/AO$7)=0,"",(SUMIF(D$20:AI$20, "CLO2", D164:AI164)/AO$7)),""),"")</f>
        <v/>
      </c>
      <c r="AO164" s="115" t="str">
        <f aca="false">IF(AN164="","",IF(AN164&gt;=B$10,"Y","N"))</f>
        <v/>
      </c>
      <c r="AP164" s="115" t="str">
        <f aca="false">IF(AN164="","",IF(AN164&lt;50%,1,IF(AND(AN164&gt;=50%,AN164&lt;B$10),2,IF(AN164&gt;=B$10,3))))</f>
        <v/>
      </c>
      <c r="AQ164" s="185" t="str">
        <f aca="false">IF(B164&lt;&gt;"",IFERROR(IF((SUMIF(D$20:AI$20, "CLO3", D164:AI164)/AO$8)=0,"",(SUMIF(D$20:AI$20, "CLO3", D164:AI164)/AO$8)),""),"")</f>
        <v/>
      </c>
      <c r="AR164" s="115" t="str">
        <f aca="false">IF(AQ164="","",IF(AQ164&gt;=B$10,"Y","N"))</f>
        <v/>
      </c>
      <c r="AS164" s="115" t="str">
        <f aca="false">IF(AQ164="","",IF(AQ164&lt;50%,1,IF(AND(AQ164&gt;=50%,AQ164&lt;B$10),2,IF(AQ164&gt;=B$10,3))))</f>
        <v/>
      </c>
      <c r="AT164" s="185" t="str">
        <f aca="false">IF(B164&lt;&gt;"",IFERROR(IF((SUMIF(D$20:AI$20, "CLO4", D164:AI164)/AO$9)=0,"",(SUMIF(D$20:AI$20, "CLO4", D164:AI164)/AO$9)),""),"")</f>
        <v/>
      </c>
      <c r="AU164" s="115" t="str">
        <f aca="false">IF(AT164="","",IF(AT164&gt;=B$10,"Y","N"))</f>
        <v/>
      </c>
      <c r="AV164" s="115" t="str">
        <f aca="false">IF(AT164="","",IF(AT164&lt;50%,1,IF(AND(AT164&gt;=50%,AT164&lt;B$10),2,IF(AT164&gt;=B$10,3))))</f>
        <v/>
      </c>
      <c r="AW164" s="185" t="str">
        <f aca="false">IF(B164&lt;&gt;"",IFERROR(IF((SUMIF(D$20:AI$20, "CLO5", D164:AI164)/AO$10)=0,"",(SUMIF(D$20:AI$20, "CLO5", D164:AI164)/AO$10)),""),"")</f>
        <v/>
      </c>
      <c r="AX164" s="115" t="str">
        <f aca="false">IF(AW164="","",IF(AW164&gt;=B$10,"Y","N"))</f>
        <v/>
      </c>
      <c r="AY164" s="115" t="str">
        <f aca="false">IF(AW164="","",IF(AW164&lt;50%,1,IF(AND(AW164&gt;=50%,AW164&lt;B$10),2,IF(AW164&gt;=B$10,3))))</f>
        <v/>
      </c>
      <c r="AZ164" s="114" t="str">
        <f aca="false">IF(B164&lt;&gt;"",IFERROR(IF((SUMIF(D$20:AI$20, "CLO6", D164:AI164)/AO$11)=0,"",(SUMIF(D$20:AI$20, "CLO6", D164:AI164)/AO$11)),""),"")</f>
        <v/>
      </c>
      <c r="BA164" s="115" t="str">
        <f aca="false">IF(AZ164="","",IF(AZ164&gt;=B$10,"Y","N"))</f>
        <v/>
      </c>
      <c r="BB164" s="115" t="str">
        <f aca="false">IF(BA164="","",IF(BA164&lt;50%,1,IF(AND(BA164&gt;=50%,BA164&lt;B$10),2,IF(BA164&gt;=B$10,3))))</f>
        <v/>
      </c>
      <c r="BC164" s="114" t="str">
        <f aca="false">IF(B164&lt;&gt;"",IFERROR(IF((SUMIF(D$20:AI$20, "CLO7", D164:AI164)/AO$12)=0,"",(SUMIF(D$20:AI$20, "CLO7", D164:AI164)/AO$12)),""),"")</f>
        <v/>
      </c>
      <c r="BD164" s="115" t="str">
        <f aca="false">IF(BC164="","",IF(BC164&gt;=B$10,"Y","N"))</f>
        <v/>
      </c>
      <c r="BE164" s="115" t="str">
        <f aca="false">IF(BD164="","",IF(BD164&lt;50%,1,IF(AND(BD164&gt;=50%,BD164&lt;B$10),2,IF(BD164&gt;=B$10,3))))</f>
        <v/>
      </c>
      <c r="BF164" s="114" t="str">
        <f aca="false">IF(B164&lt;&gt;"",IFERROR(IF((SUMIF(D$20:AI$20, "CLO8", D164:AI164)/AO$13)=0,"",(SUMIF(D$20:AI$20, "CLO8", D164:AI164)/AO$13)),""),"")</f>
        <v/>
      </c>
      <c r="BG164" s="115" t="str">
        <f aca="false">IF(BF164="","",IF(BF164&gt;=B$10,"Y","N"))</f>
        <v/>
      </c>
      <c r="BH164" s="115" t="str">
        <f aca="false">IF(BG164="","",IF(BG164&lt;50%,1,IF(AND(BG164&gt;=50%,BG164&lt;B$10),2,IF(BG164&gt;=B$10,3))))</f>
        <v/>
      </c>
      <c r="BI164" s="114" t="str">
        <f aca="false">IF(B164&lt;&gt;"",IFERROR(IF((SUMIF(D$20:AI$20, "CLO9", D164:AI164)/AO$14)=0,"",(SUMIF(D$20:AI$20, "CLO9", D164:AI164)/AO$14)),""),"")</f>
        <v/>
      </c>
      <c r="BJ164" s="115" t="str">
        <f aca="false">IF(BI164="","",IF(BI164&gt;=B$10,"Y","N"))</f>
        <v/>
      </c>
      <c r="BK164" s="115" t="str">
        <f aca="false">IF(BJ164="","",IF(BJ164&lt;50%,1,IF(AND(BJ164&gt;=50%,BJ164&lt;B$10),2,IF(BJ164&gt;=B$10,3))))</f>
        <v/>
      </c>
      <c r="BL164" s="114" t="str">
        <f aca="false">IF(B164&lt;&gt;"",IFERROR(IF((SUMIF(D$20:AI$20,"CLO10",D164:AI164)/AO$15)=0,"",(SUMIF(D$20:AI$20,"CLO10",D164:AI164)/AO$15)),""),"")</f>
        <v/>
      </c>
      <c r="BM164" s="115" t="str">
        <f aca="false">IF(BL164="","",IF(BL164&gt;=B$10,"Y","N"))</f>
        <v/>
      </c>
      <c r="BN164" s="115" t="str">
        <f aca="false">IF(BM164="","",IF(BM164&lt;50%,1,IF(AND(BM164&gt;=50%,BM164&lt;B$10),2,IF(BM164&gt;=B$10,3))))</f>
        <v/>
      </c>
      <c r="BO164" s="8"/>
      <c r="BP164" s="8"/>
    </row>
    <row r="165" customFormat="false" ht="15.75" hidden="false" customHeight="true" outlineLevel="0" collapsed="false">
      <c r="A165" s="183" t="str">
        <f aca="false">IF(B$6="LECTURE",IF('Database (LECTURE-RES-PRAC)'!A160="","",'Database (LECTURE-RES-PRAC)'!A160),"")</f>
        <v/>
      </c>
      <c r="B165" s="184" t="str">
        <f aca="false">IF(B$6="LECTURE",IF('Database (LECTURE-RES-PRAC)'!B160="","",'Database (LECTURE-RES-PRAC)'!B160),"")</f>
        <v/>
      </c>
      <c r="C165" s="183" t="str">
        <f aca="false">IF(B165&lt;&gt;"",'Database (LECTURE-RES-PRAC)'!C160,"")</f>
        <v/>
      </c>
      <c r="D165" s="117"/>
      <c r="E165" s="52"/>
      <c r="F165" s="52"/>
      <c r="G165" s="52"/>
      <c r="H165" s="52"/>
      <c r="I165" s="52"/>
      <c r="J165" s="52"/>
      <c r="K165" s="52"/>
      <c r="L165" s="52"/>
      <c r="M165" s="52"/>
      <c r="N165" s="181" t="str">
        <f aca="false">IF(B165&lt;&gt;"",SUM(D165:M165),"")</f>
        <v/>
      </c>
      <c r="O165" s="52"/>
      <c r="P165" s="52"/>
      <c r="Q165" s="52"/>
      <c r="R165" s="52"/>
      <c r="S165" s="52"/>
      <c r="T165" s="52"/>
      <c r="U165" s="52"/>
      <c r="V165" s="52"/>
      <c r="W165" s="52"/>
      <c r="X165" s="52"/>
      <c r="Y165" s="181" t="str">
        <f aca="false">IF(B165&lt;&gt;"",SUM(O165:X165),"")</f>
        <v/>
      </c>
      <c r="Z165" s="52"/>
      <c r="AA165" s="52"/>
      <c r="AB165" s="52"/>
      <c r="AC165" s="52"/>
      <c r="AD165" s="52"/>
      <c r="AE165" s="52"/>
      <c r="AF165" s="52"/>
      <c r="AG165" s="52"/>
      <c r="AH165" s="52"/>
      <c r="AI165" s="52"/>
      <c r="AJ165" s="182" t="str">
        <f aca="false">IF(B165&lt;&gt;"",SUM(Z165:AI165),"")</f>
        <v/>
      </c>
      <c r="AK165" s="185" t="str">
        <f aca="false">IF(B165&lt;&gt;"",IFERROR(IF((SUMIF(D$20:AI$20, "CLO1", D165:AI165)/AO$6)=0,"",(SUMIF(D$20:AI$20, "CLO1", D165:AI165)/AO$6)),""),"")</f>
        <v/>
      </c>
      <c r="AL165" s="115" t="str">
        <f aca="false">IF(AK165="","",IF(AK165&gt;=B$10,"Y","N"))</f>
        <v/>
      </c>
      <c r="AM165" s="115" t="str">
        <f aca="false">IF(AK165="","",IF(AK165&lt;50%,1,IF(AND(AK165&gt;=50%,AK165&lt;B$10),2,IF(AK165&gt;=B$10,3))))</f>
        <v/>
      </c>
      <c r="AN165" s="185" t="str">
        <f aca="false">IF(B165&lt;&gt;"",IFERROR(IF((SUMIF(D$20:AI$20, "CLO2", D165:AI165)/AO$7)=0,"",(SUMIF(D$20:AI$20, "CLO2", D165:AI165)/AO$7)),""),"")</f>
        <v/>
      </c>
      <c r="AO165" s="115" t="str">
        <f aca="false">IF(AN165="","",IF(AN165&gt;=B$10,"Y","N"))</f>
        <v/>
      </c>
      <c r="AP165" s="115" t="str">
        <f aca="false">IF(AN165="","",IF(AN165&lt;50%,1,IF(AND(AN165&gt;=50%,AN165&lt;B$10),2,IF(AN165&gt;=B$10,3))))</f>
        <v/>
      </c>
      <c r="AQ165" s="185" t="str">
        <f aca="false">IF(B165&lt;&gt;"",IFERROR(IF((SUMIF(D$20:AI$20, "CLO3", D165:AI165)/AO$8)=0,"",(SUMIF(D$20:AI$20, "CLO3", D165:AI165)/AO$8)),""),"")</f>
        <v/>
      </c>
      <c r="AR165" s="115" t="str">
        <f aca="false">IF(AQ165="","",IF(AQ165&gt;=B$10,"Y","N"))</f>
        <v/>
      </c>
      <c r="AS165" s="115" t="str">
        <f aca="false">IF(AQ165="","",IF(AQ165&lt;50%,1,IF(AND(AQ165&gt;=50%,AQ165&lt;B$10),2,IF(AQ165&gt;=B$10,3))))</f>
        <v/>
      </c>
      <c r="AT165" s="185" t="str">
        <f aca="false">IF(B165&lt;&gt;"",IFERROR(IF((SUMIF(D$20:AI$20, "CLO4", D165:AI165)/AO$9)=0,"",(SUMIF(D$20:AI$20, "CLO4", D165:AI165)/AO$9)),""),"")</f>
        <v/>
      </c>
      <c r="AU165" s="115" t="str">
        <f aca="false">IF(AT165="","",IF(AT165&gt;=B$10,"Y","N"))</f>
        <v/>
      </c>
      <c r="AV165" s="115" t="str">
        <f aca="false">IF(AT165="","",IF(AT165&lt;50%,1,IF(AND(AT165&gt;=50%,AT165&lt;B$10),2,IF(AT165&gt;=B$10,3))))</f>
        <v/>
      </c>
      <c r="AW165" s="185" t="str">
        <f aca="false">IF(B165&lt;&gt;"",IFERROR(IF((SUMIF(D$20:AI$20, "CLO5", D165:AI165)/AO$10)=0,"",(SUMIF(D$20:AI$20, "CLO5", D165:AI165)/AO$10)),""),"")</f>
        <v/>
      </c>
      <c r="AX165" s="115" t="str">
        <f aca="false">IF(AW165="","",IF(AW165&gt;=B$10,"Y","N"))</f>
        <v/>
      </c>
      <c r="AY165" s="115" t="str">
        <f aca="false">IF(AW165="","",IF(AW165&lt;50%,1,IF(AND(AW165&gt;=50%,AW165&lt;B$10),2,IF(AW165&gt;=B$10,3))))</f>
        <v/>
      </c>
      <c r="AZ165" s="114" t="str">
        <f aca="false">IF(B165&lt;&gt;"",IFERROR(IF((SUMIF(D$20:AI$20, "CLO6", D165:AI165)/AO$11)=0,"",(SUMIF(D$20:AI$20, "CLO6", D165:AI165)/AO$11)),""),"")</f>
        <v/>
      </c>
      <c r="BA165" s="115" t="str">
        <f aca="false">IF(AZ165="","",IF(AZ165&gt;=B$10,"Y","N"))</f>
        <v/>
      </c>
      <c r="BB165" s="115" t="str">
        <f aca="false">IF(BA165="","",IF(BA165&lt;50%,1,IF(AND(BA165&gt;=50%,BA165&lt;B$10),2,IF(BA165&gt;=B$10,3))))</f>
        <v/>
      </c>
      <c r="BC165" s="114" t="str">
        <f aca="false">IF(B165&lt;&gt;"",IFERROR(IF((SUMIF(D$20:AI$20, "CLO7", D165:AI165)/AO$12)=0,"",(SUMIF(D$20:AI$20, "CLO7", D165:AI165)/AO$12)),""),"")</f>
        <v/>
      </c>
      <c r="BD165" s="115" t="str">
        <f aca="false">IF(BC165="","",IF(BC165&gt;=B$10,"Y","N"))</f>
        <v/>
      </c>
      <c r="BE165" s="115" t="str">
        <f aca="false">IF(BD165="","",IF(BD165&lt;50%,1,IF(AND(BD165&gt;=50%,BD165&lt;B$10),2,IF(BD165&gt;=B$10,3))))</f>
        <v/>
      </c>
      <c r="BF165" s="114" t="str">
        <f aca="false">IF(B165&lt;&gt;"",IFERROR(IF((SUMIF(D$20:AI$20, "CLO8", D165:AI165)/AO$13)=0,"",(SUMIF(D$20:AI$20, "CLO8", D165:AI165)/AO$13)),""),"")</f>
        <v/>
      </c>
      <c r="BG165" s="115" t="str">
        <f aca="false">IF(BF165="","",IF(BF165&gt;=B$10,"Y","N"))</f>
        <v/>
      </c>
      <c r="BH165" s="115" t="str">
        <f aca="false">IF(BG165="","",IF(BG165&lt;50%,1,IF(AND(BG165&gt;=50%,BG165&lt;B$10),2,IF(BG165&gt;=B$10,3))))</f>
        <v/>
      </c>
      <c r="BI165" s="114" t="str">
        <f aca="false">IF(B165&lt;&gt;"",IFERROR(IF((SUMIF(D$20:AI$20, "CLO9", D165:AI165)/AO$14)=0,"",(SUMIF(D$20:AI$20, "CLO9", D165:AI165)/AO$14)),""),"")</f>
        <v/>
      </c>
      <c r="BJ165" s="115" t="str">
        <f aca="false">IF(BI165="","",IF(BI165&gt;=B$10,"Y","N"))</f>
        <v/>
      </c>
      <c r="BK165" s="115" t="str">
        <f aca="false">IF(BJ165="","",IF(BJ165&lt;50%,1,IF(AND(BJ165&gt;=50%,BJ165&lt;B$10),2,IF(BJ165&gt;=B$10,3))))</f>
        <v/>
      </c>
      <c r="BL165" s="114" t="str">
        <f aca="false">IF(B165&lt;&gt;"",IFERROR(IF((SUMIF(D$20:AI$20,"CLO10",D165:AI165)/AO$15)=0,"",(SUMIF(D$20:AI$20,"CLO10",D165:AI165)/AO$15)),""),"")</f>
        <v/>
      </c>
      <c r="BM165" s="115" t="str">
        <f aca="false">IF(BL165="","",IF(BL165&gt;=B$10,"Y","N"))</f>
        <v/>
      </c>
      <c r="BN165" s="115" t="str">
        <f aca="false">IF(BM165="","",IF(BM165&lt;50%,1,IF(AND(BM165&gt;=50%,BM165&lt;B$10),2,IF(BM165&gt;=B$10,3))))</f>
        <v/>
      </c>
      <c r="BO165" s="8"/>
      <c r="BP165" s="8"/>
    </row>
    <row r="166" customFormat="false" ht="15.75" hidden="false" customHeight="true" outlineLevel="0" collapsed="false">
      <c r="A166" s="183" t="str">
        <f aca="false">IF(B$6="LECTURE",IF('Database (LECTURE-RES-PRAC)'!A161="","",'Database (LECTURE-RES-PRAC)'!A161),"")</f>
        <v/>
      </c>
      <c r="B166" s="184" t="str">
        <f aca="false">IF(B$6="LECTURE",IF('Database (LECTURE-RES-PRAC)'!B161="","",'Database (LECTURE-RES-PRAC)'!B161),"")</f>
        <v/>
      </c>
      <c r="C166" s="183" t="str">
        <f aca="false">IF(B166&lt;&gt;"",'Database (LECTURE-RES-PRAC)'!C161,"")</f>
        <v/>
      </c>
      <c r="D166" s="117"/>
      <c r="E166" s="52"/>
      <c r="F166" s="52"/>
      <c r="G166" s="52"/>
      <c r="H166" s="52"/>
      <c r="I166" s="52"/>
      <c r="J166" s="52"/>
      <c r="K166" s="52"/>
      <c r="L166" s="52"/>
      <c r="M166" s="52"/>
      <c r="N166" s="181" t="str">
        <f aca="false">IF(B166&lt;&gt;"",SUM(D166:M166),"")</f>
        <v/>
      </c>
      <c r="O166" s="52"/>
      <c r="P166" s="52"/>
      <c r="Q166" s="52"/>
      <c r="R166" s="52"/>
      <c r="S166" s="52"/>
      <c r="T166" s="52"/>
      <c r="U166" s="52"/>
      <c r="V166" s="52"/>
      <c r="W166" s="52"/>
      <c r="X166" s="52"/>
      <c r="Y166" s="181" t="str">
        <f aca="false">IF(B166&lt;&gt;"",SUM(O166:X166),"")</f>
        <v/>
      </c>
      <c r="Z166" s="52"/>
      <c r="AA166" s="52"/>
      <c r="AB166" s="52"/>
      <c r="AC166" s="52"/>
      <c r="AD166" s="52"/>
      <c r="AE166" s="52"/>
      <c r="AF166" s="52"/>
      <c r="AG166" s="52"/>
      <c r="AH166" s="52"/>
      <c r="AI166" s="52"/>
      <c r="AJ166" s="182" t="str">
        <f aca="false">IF(B166&lt;&gt;"",SUM(Z166:AI166),"")</f>
        <v/>
      </c>
      <c r="AK166" s="185" t="str">
        <f aca="false">IF(B166&lt;&gt;"",IFERROR(IF((SUMIF(D$20:AI$20, "CLO1", D166:AI166)/AO$6)=0,"",(SUMIF(D$20:AI$20, "CLO1", D166:AI166)/AO$6)),""),"")</f>
        <v/>
      </c>
      <c r="AL166" s="115" t="str">
        <f aca="false">IF(AK166="","",IF(AK166&gt;=B$10,"Y","N"))</f>
        <v/>
      </c>
      <c r="AM166" s="115" t="str">
        <f aca="false">IF(AK166="","",IF(AK166&lt;50%,1,IF(AND(AK166&gt;=50%,AK166&lt;B$10),2,IF(AK166&gt;=B$10,3))))</f>
        <v/>
      </c>
      <c r="AN166" s="185" t="str">
        <f aca="false">IF(B166&lt;&gt;"",IFERROR(IF((SUMIF(D$20:AI$20, "CLO2", D166:AI166)/AO$7)=0,"",(SUMIF(D$20:AI$20, "CLO2", D166:AI166)/AO$7)),""),"")</f>
        <v/>
      </c>
      <c r="AO166" s="115" t="str">
        <f aca="false">IF(AN166="","",IF(AN166&gt;=B$10,"Y","N"))</f>
        <v/>
      </c>
      <c r="AP166" s="115" t="str">
        <f aca="false">IF(AN166="","",IF(AN166&lt;50%,1,IF(AND(AN166&gt;=50%,AN166&lt;B$10),2,IF(AN166&gt;=B$10,3))))</f>
        <v/>
      </c>
      <c r="AQ166" s="185" t="str">
        <f aca="false">IF(B166&lt;&gt;"",IFERROR(IF((SUMIF(D$20:AI$20, "CLO3", D166:AI166)/AO$8)=0,"",(SUMIF(D$20:AI$20, "CLO3", D166:AI166)/AO$8)),""),"")</f>
        <v/>
      </c>
      <c r="AR166" s="115" t="str">
        <f aca="false">IF(AQ166="","",IF(AQ166&gt;=B$10,"Y","N"))</f>
        <v/>
      </c>
      <c r="AS166" s="115" t="str">
        <f aca="false">IF(AQ166="","",IF(AQ166&lt;50%,1,IF(AND(AQ166&gt;=50%,AQ166&lt;B$10),2,IF(AQ166&gt;=B$10,3))))</f>
        <v/>
      </c>
      <c r="AT166" s="185" t="str">
        <f aca="false">IF(B166&lt;&gt;"",IFERROR(IF((SUMIF(D$20:AI$20, "CLO4", D166:AI166)/AO$9)=0,"",(SUMIF(D$20:AI$20, "CLO4", D166:AI166)/AO$9)),""),"")</f>
        <v/>
      </c>
      <c r="AU166" s="115" t="str">
        <f aca="false">IF(AT166="","",IF(AT166&gt;=B$10,"Y","N"))</f>
        <v/>
      </c>
      <c r="AV166" s="115" t="str">
        <f aca="false">IF(AT166="","",IF(AT166&lt;50%,1,IF(AND(AT166&gt;=50%,AT166&lt;B$10),2,IF(AT166&gt;=B$10,3))))</f>
        <v/>
      </c>
      <c r="AW166" s="185" t="str">
        <f aca="false">IF(B166&lt;&gt;"",IFERROR(IF((SUMIF(D$20:AI$20, "CLO5", D166:AI166)/AO$10)=0,"",(SUMIF(D$20:AI$20, "CLO5", D166:AI166)/AO$10)),""),"")</f>
        <v/>
      </c>
      <c r="AX166" s="115" t="str">
        <f aca="false">IF(AW166="","",IF(AW166&gt;=B$10,"Y","N"))</f>
        <v/>
      </c>
      <c r="AY166" s="115" t="str">
        <f aca="false">IF(AW166="","",IF(AW166&lt;50%,1,IF(AND(AW166&gt;=50%,AW166&lt;B$10),2,IF(AW166&gt;=B$10,3))))</f>
        <v/>
      </c>
      <c r="AZ166" s="114" t="str">
        <f aca="false">IF(B166&lt;&gt;"",IFERROR(IF((SUMIF(D$20:AI$20, "CLO6", D166:AI166)/AO$11)=0,"",(SUMIF(D$20:AI$20, "CLO6", D166:AI166)/AO$11)),""),"")</f>
        <v/>
      </c>
      <c r="BA166" s="115" t="str">
        <f aca="false">IF(AZ166="","",IF(AZ166&gt;=B$10,"Y","N"))</f>
        <v/>
      </c>
      <c r="BB166" s="115" t="str">
        <f aca="false">IF(BA166="","",IF(BA166&lt;50%,1,IF(AND(BA166&gt;=50%,BA166&lt;B$10),2,IF(BA166&gt;=B$10,3))))</f>
        <v/>
      </c>
      <c r="BC166" s="114" t="str">
        <f aca="false">IF(B166&lt;&gt;"",IFERROR(IF((SUMIF(D$20:AI$20, "CLO7", D166:AI166)/AO$12)=0,"",(SUMIF(D$20:AI$20, "CLO7", D166:AI166)/AO$12)),""),"")</f>
        <v/>
      </c>
      <c r="BD166" s="115" t="str">
        <f aca="false">IF(BC166="","",IF(BC166&gt;=B$10,"Y","N"))</f>
        <v/>
      </c>
      <c r="BE166" s="115" t="str">
        <f aca="false">IF(BD166="","",IF(BD166&lt;50%,1,IF(AND(BD166&gt;=50%,BD166&lt;B$10),2,IF(BD166&gt;=B$10,3))))</f>
        <v/>
      </c>
      <c r="BF166" s="114" t="str">
        <f aca="false">IF(B166&lt;&gt;"",IFERROR(IF((SUMIF(D$20:AI$20, "CLO8", D166:AI166)/AO$13)=0,"",(SUMIF(D$20:AI$20, "CLO8", D166:AI166)/AO$13)),""),"")</f>
        <v/>
      </c>
      <c r="BG166" s="115" t="str">
        <f aca="false">IF(BF166="","",IF(BF166&gt;=B$10,"Y","N"))</f>
        <v/>
      </c>
      <c r="BH166" s="115" t="str">
        <f aca="false">IF(BG166="","",IF(BG166&lt;50%,1,IF(AND(BG166&gt;=50%,BG166&lt;B$10),2,IF(BG166&gt;=B$10,3))))</f>
        <v/>
      </c>
      <c r="BI166" s="114" t="str">
        <f aca="false">IF(B166&lt;&gt;"",IFERROR(IF((SUMIF(D$20:AI$20, "CLO9", D166:AI166)/AO$14)=0,"",(SUMIF(D$20:AI$20, "CLO9", D166:AI166)/AO$14)),""),"")</f>
        <v/>
      </c>
      <c r="BJ166" s="115" t="str">
        <f aca="false">IF(BI166="","",IF(BI166&gt;=B$10,"Y","N"))</f>
        <v/>
      </c>
      <c r="BK166" s="115" t="str">
        <f aca="false">IF(BJ166="","",IF(BJ166&lt;50%,1,IF(AND(BJ166&gt;=50%,BJ166&lt;B$10),2,IF(BJ166&gt;=B$10,3))))</f>
        <v/>
      </c>
      <c r="BL166" s="114" t="str">
        <f aca="false">IF(B166&lt;&gt;"",IFERROR(IF((SUMIF(D$20:AI$20,"CLO10",D166:AI166)/AO$15)=0,"",(SUMIF(D$20:AI$20,"CLO10",D166:AI166)/AO$15)),""),"")</f>
        <v/>
      </c>
      <c r="BM166" s="115" t="str">
        <f aca="false">IF(BL166="","",IF(BL166&gt;=B$10,"Y","N"))</f>
        <v/>
      </c>
      <c r="BN166" s="115" t="str">
        <f aca="false">IF(BM166="","",IF(BM166&lt;50%,1,IF(AND(BM166&gt;=50%,BM166&lt;B$10),2,IF(BM166&gt;=B$10,3))))</f>
        <v/>
      </c>
      <c r="BO166" s="8"/>
      <c r="BP166" s="8"/>
    </row>
    <row r="167" customFormat="false" ht="15.75" hidden="false" customHeight="true" outlineLevel="0" collapsed="false">
      <c r="A167" s="183" t="str">
        <f aca="false">IF(B$6="LECTURE",IF('Database (LECTURE-RES-PRAC)'!A162="","",'Database (LECTURE-RES-PRAC)'!A162),"")</f>
        <v/>
      </c>
      <c r="B167" s="184" t="str">
        <f aca="false">IF(B$6="LECTURE",IF('Database (LECTURE-RES-PRAC)'!B162="","",'Database (LECTURE-RES-PRAC)'!B162),"")</f>
        <v/>
      </c>
      <c r="C167" s="183" t="str">
        <f aca="false">IF(B167&lt;&gt;"",'Database (LECTURE-RES-PRAC)'!C162,"")</f>
        <v/>
      </c>
      <c r="D167" s="117"/>
      <c r="E167" s="52"/>
      <c r="F167" s="52"/>
      <c r="G167" s="52"/>
      <c r="H167" s="52"/>
      <c r="I167" s="52"/>
      <c r="J167" s="52"/>
      <c r="K167" s="52"/>
      <c r="L167" s="52"/>
      <c r="M167" s="52"/>
      <c r="N167" s="181" t="str">
        <f aca="false">IF(B167&lt;&gt;"",SUM(D167:M167),"")</f>
        <v/>
      </c>
      <c r="O167" s="52"/>
      <c r="P167" s="52"/>
      <c r="Q167" s="52"/>
      <c r="R167" s="52"/>
      <c r="S167" s="52"/>
      <c r="T167" s="52"/>
      <c r="U167" s="52"/>
      <c r="V167" s="52"/>
      <c r="W167" s="52"/>
      <c r="X167" s="52"/>
      <c r="Y167" s="181" t="str">
        <f aca="false">IF(B167&lt;&gt;"",SUM(O167:X167),"")</f>
        <v/>
      </c>
      <c r="Z167" s="52"/>
      <c r="AA167" s="52"/>
      <c r="AB167" s="52"/>
      <c r="AC167" s="52"/>
      <c r="AD167" s="52"/>
      <c r="AE167" s="52"/>
      <c r="AF167" s="52"/>
      <c r="AG167" s="52"/>
      <c r="AH167" s="52"/>
      <c r="AI167" s="52"/>
      <c r="AJ167" s="182" t="str">
        <f aca="false">IF(B167&lt;&gt;"",SUM(Z167:AI167),"")</f>
        <v/>
      </c>
      <c r="AK167" s="185" t="str">
        <f aca="false">IF(B167&lt;&gt;"",IFERROR(IF((SUMIF(D$20:AI$20, "CLO1", D167:AI167)/AO$6)=0,"",(SUMIF(D$20:AI$20, "CLO1", D167:AI167)/AO$6)),""),"")</f>
        <v/>
      </c>
      <c r="AL167" s="115" t="str">
        <f aca="false">IF(AK167="","",IF(AK167&gt;=B$10,"Y","N"))</f>
        <v/>
      </c>
      <c r="AM167" s="115" t="str">
        <f aca="false">IF(AK167="","",IF(AK167&lt;50%,1,IF(AND(AK167&gt;=50%,AK167&lt;B$10),2,IF(AK167&gt;=B$10,3))))</f>
        <v/>
      </c>
      <c r="AN167" s="185" t="str">
        <f aca="false">IF(B167&lt;&gt;"",IFERROR(IF((SUMIF(D$20:AI$20, "CLO2", D167:AI167)/AO$7)=0,"",(SUMIF(D$20:AI$20, "CLO2", D167:AI167)/AO$7)),""),"")</f>
        <v/>
      </c>
      <c r="AO167" s="115" t="str">
        <f aca="false">IF(AN167="","",IF(AN167&gt;=B$10,"Y","N"))</f>
        <v/>
      </c>
      <c r="AP167" s="115" t="str">
        <f aca="false">IF(AN167="","",IF(AN167&lt;50%,1,IF(AND(AN167&gt;=50%,AN167&lt;B$10),2,IF(AN167&gt;=B$10,3))))</f>
        <v/>
      </c>
      <c r="AQ167" s="185" t="str">
        <f aca="false">IF(B167&lt;&gt;"",IFERROR(IF((SUMIF(D$20:AI$20, "CLO3", D167:AI167)/AO$8)=0,"",(SUMIF(D$20:AI$20, "CLO3", D167:AI167)/AO$8)),""),"")</f>
        <v/>
      </c>
      <c r="AR167" s="115" t="str">
        <f aca="false">IF(AQ167="","",IF(AQ167&gt;=B$10,"Y","N"))</f>
        <v/>
      </c>
      <c r="AS167" s="115" t="str">
        <f aca="false">IF(AQ167="","",IF(AQ167&lt;50%,1,IF(AND(AQ167&gt;=50%,AQ167&lt;B$10),2,IF(AQ167&gt;=B$10,3))))</f>
        <v/>
      </c>
      <c r="AT167" s="185" t="str">
        <f aca="false">IF(B167&lt;&gt;"",IFERROR(IF((SUMIF(D$20:AI$20, "CLO4", D167:AI167)/AO$9)=0,"",(SUMIF(D$20:AI$20, "CLO4", D167:AI167)/AO$9)),""),"")</f>
        <v/>
      </c>
      <c r="AU167" s="115" t="str">
        <f aca="false">IF(AT167="","",IF(AT167&gt;=B$10,"Y","N"))</f>
        <v/>
      </c>
      <c r="AV167" s="115" t="str">
        <f aca="false">IF(AT167="","",IF(AT167&lt;50%,1,IF(AND(AT167&gt;=50%,AT167&lt;B$10),2,IF(AT167&gt;=B$10,3))))</f>
        <v/>
      </c>
      <c r="AW167" s="185" t="str">
        <f aca="false">IF(B167&lt;&gt;"",IFERROR(IF((SUMIF(D$20:AI$20, "CLO5", D167:AI167)/AO$10)=0,"",(SUMIF(D$20:AI$20, "CLO5", D167:AI167)/AO$10)),""),"")</f>
        <v/>
      </c>
      <c r="AX167" s="115" t="str">
        <f aca="false">IF(AW167="","",IF(AW167&gt;=B$10,"Y","N"))</f>
        <v/>
      </c>
      <c r="AY167" s="115" t="str">
        <f aca="false">IF(AW167="","",IF(AW167&lt;50%,1,IF(AND(AW167&gt;=50%,AW167&lt;B$10),2,IF(AW167&gt;=B$10,3))))</f>
        <v/>
      </c>
      <c r="AZ167" s="114" t="str">
        <f aca="false">IF(B167&lt;&gt;"",IFERROR(IF((SUMIF(D$20:AI$20, "CLO6", D167:AI167)/AO$11)=0,"",(SUMIF(D$20:AI$20, "CLO6", D167:AI167)/AO$11)),""),"")</f>
        <v/>
      </c>
      <c r="BA167" s="115" t="str">
        <f aca="false">IF(AZ167="","",IF(AZ167&gt;=B$10,"Y","N"))</f>
        <v/>
      </c>
      <c r="BB167" s="115" t="str">
        <f aca="false">IF(BA167="","",IF(BA167&lt;50%,1,IF(AND(BA167&gt;=50%,BA167&lt;B$10),2,IF(BA167&gt;=B$10,3))))</f>
        <v/>
      </c>
      <c r="BC167" s="114" t="str">
        <f aca="false">IF(B167&lt;&gt;"",IFERROR(IF((SUMIF(D$20:AI$20, "CLO7", D167:AI167)/AO$12)=0,"",(SUMIF(D$20:AI$20, "CLO7", D167:AI167)/AO$12)),""),"")</f>
        <v/>
      </c>
      <c r="BD167" s="115" t="str">
        <f aca="false">IF(BC167="","",IF(BC167&gt;=B$10,"Y","N"))</f>
        <v/>
      </c>
      <c r="BE167" s="115" t="str">
        <f aca="false">IF(BD167="","",IF(BD167&lt;50%,1,IF(AND(BD167&gt;=50%,BD167&lt;B$10),2,IF(BD167&gt;=B$10,3))))</f>
        <v/>
      </c>
      <c r="BF167" s="114" t="str">
        <f aca="false">IF(B167&lt;&gt;"",IFERROR(IF((SUMIF(D$20:AI$20, "CLO8", D167:AI167)/AO$13)=0,"",(SUMIF(D$20:AI$20, "CLO8", D167:AI167)/AO$13)),""),"")</f>
        <v/>
      </c>
      <c r="BG167" s="115" t="str">
        <f aca="false">IF(BF167="","",IF(BF167&gt;=B$10,"Y","N"))</f>
        <v/>
      </c>
      <c r="BH167" s="115" t="str">
        <f aca="false">IF(BG167="","",IF(BG167&lt;50%,1,IF(AND(BG167&gt;=50%,BG167&lt;B$10),2,IF(BG167&gt;=B$10,3))))</f>
        <v/>
      </c>
      <c r="BI167" s="114" t="str">
        <f aca="false">IF(B167&lt;&gt;"",IFERROR(IF((SUMIF(D$20:AI$20, "CLO9", D167:AI167)/AO$14)=0,"",(SUMIF(D$20:AI$20, "CLO9", D167:AI167)/AO$14)),""),"")</f>
        <v/>
      </c>
      <c r="BJ167" s="115" t="str">
        <f aca="false">IF(BI167="","",IF(BI167&gt;=B$10,"Y","N"))</f>
        <v/>
      </c>
      <c r="BK167" s="115" t="str">
        <f aca="false">IF(BJ167="","",IF(BJ167&lt;50%,1,IF(AND(BJ167&gt;=50%,BJ167&lt;B$10),2,IF(BJ167&gt;=B$10,3))))</f>
        <v/>
      </c>
      <c r="BL167" s="114" t="str">
        <f aca="false">IF(B167&lt;&gt;"",IFERROR(IF((SUMIF(D$20:AI$20,"CLO10",D167:AI167)/AO$15)=0,"",(SUMIF(D$20:AI$20,"CLO10",D167:AI167)/AO$15)),""),"")</f>
        <v/>
      </c>
      <c r="BM167" s="115" t="str">
        <f aca="false">IF(BL167="","",IF(BL167&gt;=B$10,"Y","N"))</f>
        <v/>
      </c>
      <c r="BN167" s="115" t="str">
        <f aca="false">IF(BM167="","",IF(BM167&lt;50%,1,IF(AND(BM167&gt;=50%,BM167&lt;B$10),2,IF(BM167&gt;=B$10,3))))</f>
        <v/>
      </c>
      <c r="BO167" s="8"/>
      <c r="BP167" s="8"/>
    </row>
    <row r="168" customFormat="false" ht="15.75" hidden="false" customHeight="true" outlineLevel="0" collapsed="false">
      <c r="A168" s="183" t="str">
        <f aca="false">IF(B$6="LECTURE",IF('Database (LECTURE-RES-PRAC)'!A163="","",'Database (LECTURE-RES-PRAC)'!A163),"")</f>
        <v/>
      </c>
      <c r="B168" s="184" t="str">
        <f aca="false">IF(B$6="LECTURE",IF('Database (LECTURE-RES-PRAC)'!B163="","",'Database (LECTURE-RES-PRAC)'!B163),"")</f>
        <v/>
      </c>
      <c r="C168" s="183" t="str">
        <f aca="false">IF(B168&lt;&gt;"",'Database (LECTURE-RES-PRAC)'!C163,"")</f>
        <v/>
      </c>
      <c r="D168" s="117"/>
      <c r="E168" s="52"/>
      <c r="F168" s="52"/>
      <c r="G168" s="52"/>
      <c r="H168" s="52"/>
      <c r="I168" s="52"/>
      <c r="J168" s="52"/>
      <c r="K168" s="52"/>
      <c r="L168" s="52"/>
      <c r="M168" s="52"/>
      <c r="N168" s="181" t="str">
        <f aca="false">IF(B168&lt;&gt;"",SUM(D168:M168),"")</f>
        <v/>
      </c>
      <c r="O168" s="52"/>
      <c r="P168" s="52"/>
      <c r="Q168" s="52"/>
      <c r="R168" s="52"/>
      <c r="S168" s="52"/>
      <c r="T168" s="52"/>
      <c r="U168" s="52"/>
      <c r="V168" s="52"/>
      <c r="W168" s="52"/>
      <c r="X168" s="52"/>
      <c r="Y168" s="181" t="str">
        <f aca="false">IF(B168&lt;&gt;"",SUM(O168:X168),"")</f>
        <v/>
      </c>
      <c r="Z168" s="52"/>
      <c r="AA168" s="52"/>
      <c r="AB168" s="52"/>
      <c r="AC168" s="52"/>
      <c r="AD168" s="52"/>
      <c r="AE168" s="52"/>
      <c r="AF168" s="52"/>
      <c r="AG168" s="52"/>
      <c r="AH168" s="52"/>
      <c r="AI168" s="52"/>
      <c r="AJ168" s="182" t="str">
        <f aca="false">IF(B168&lt;&gt;"",SUM(Z168:AI168),"")</f>
        <v/>
      </c>
      <c r="AK168" s="185" t="str">
        <f aca="false">IF(B168&lt;&gt;"",IFERROR(IF((SUMIF(D$20:AI$20, "CLO1", D168:AI168)/AO$6)=0,"",(SUMIF(D$20:AI$20, "CLO1", D168:AI168)/AO$6)),""),"")</f>
        <v/>
      </c>
      <c r="AL168" s="115" t="str">
        <f aca="false">IF(AK168="","",IF(AK168&gt;=B$10,"Y","N"))</f>
        <v/>
      </c>
      <c r="AM168" s="115" t="str">
        <f aca="false">IF(AK168="","",IF(AK168&lt;50%,1,IF(AND(AK168&gt;=50%,AK168&lt;B$10),2,IF(AK168&gt;=B$10,3))))</f>
        <v/>
      </c>
      <c r="AN168" s="185" t="str">
        <f aca="false">IF(B168&lt;&gt;"",IFERROR(IF((SUMIF(D$20:AI$20, "CLO2", D168:AI168)/AO$7)=0,"",(SUMIF(D$20:AI$20, "CLO2", D168:AI168)/AO$7)),""),"")</f>
        <v/>
      </c>
      <c r="AO168" s="115" t="str">
        <f aca="false">IF(AN168="","",IF(AN168&gt;=B$10,"Y","N"))</f>
        <v/>
      </c>
      <c r="AP168" s="115" t="str">
        <f aca="false">IF(AN168="","",IF(AN168&lt;50%,1,IF(AND(AN168&gt;=50%,AN168&lt;B$10),2,IF(AN168&gt;=B$10,3))))</f>
        <v/>
      </c>
      <c r="AQ168" s="185" t="str">
        <f aca="false">IF(B168&lt;&gt;"",IFERROR(IF((SUMIF(D$20:AI$20, "CLO3", D168:AI168)/AO$8)=0,"",(SUMIF(D$20:AI$20, "CLO3", D168:AI168)/AO$8)),""),"")</f>
        <v/>
      </c>
      <c r="AR168" s="115" t="str">
        <f aca="false">IF(AQ168="","",IF(AQ168&gt;=B$10,"Y","N"))</f>
        <v/>
      </c>
      <c r="AS168" s="115" t="str">
        <f aca="false">IF(AQ168="","",IF(AQ168&lt;50%,1,IF(AND(AQ168&gt;=50%,AQ168&lt;B$10),2,IF(AQ168&gt;=B$10,3))))</f>
        <v/>
      </c>
      <c r="AT168" s="185" t="str">
        <f aca="false">IF(B168&lt;&gt;"",IFERROR(IF((SUMIF(D$20:AI$20, "CLO4", D168:AI168)/AO$9)=0,"",(SUMIF(D$20:AI$20, "CLO4", D168:AI168)/AO$9)),""),"")</f>
        <v/>
      </c>
      <c r="AU168" s="115" t="str">
        <f aca="false">IF(AT168="","",IF(AT168&gt;=B$10,"Y","N"))</f>
        <v/>
      </c>
      <c r="AV168" s="115" t="str">
        <f aca="false">IF(AT168="","",IF(AT168&lt;50%,1,IF(AND(AT168&gt;=50%,AT168&lt;B$10),2,IF(AT168&gt;=B$10,3))))</f>
        <v/>
      </c>
      <c r="AW168" s="185" t="str">
        <f aca="false">IF(B168&lt;&gt;"",IFERROR(IF((SUMIF(D$20:AI$20, "CLO5", D168:AI168)/AO$10)=0,"",(SUMIF(D$20:AI$20, "CLO5", D168:AI168)/AO$10)),""),"")</f>
        <v/>
      </c>
      <c r="AX168" s="115" t="str">
        <f aca="false">IF(AW168="","",IF(AW168&gt;=B$10,"Y","N"))</f>
        <v/>
      </c>
      <c r="AY168" s="115" t="str">
        <f aca="false">IF(AW168="","",IF(AW168&lt;50%,1,IF(AND(AW168&gt;=50%,AW168&lt;B$10),2,IF(AW168&gt;=B$10,3))))</f>
        <v/>
      </c>
      <c r="AZ168" s="114" t="str">
        <f aca="false">IF(B168&lt;&gt;"",IFERROR(IF((SUMIF(D$20:AI$20, "CLO6", D168:AI168)/AO$11)=0,"",(SUMIF(D$20:AI$20, "CLO6", D168:AI168)/AO$11)),""),"")</f>
        <v/>
      </c>
      <c r="BA168" s="115" t="str">
        <f aca="false">IF(AZ168="","",IF(AZ168&gt;=B$10,"Y","N"))</f>
        <v/>
      </c>
      <c r="BB168" s="115" t="str">
        <f aca="false">IF(BA168="","",IF(BA168&lt;50%,1,IF(AND(BA168&gt;=50%,BA168&lt;B$10),2,IF(BA168&gt;=B$10,3))))</f>
        <v/>
      </c>
      <c r="BC168" s="114" t="str">
        <f aca="false">IF(B168&lt;&gt;"",IFERROR(IF((SUMIF(D$20:AI$20, "CLO7", D168:AI168)/AO$12)=0,"",(SUMIF(D$20:AI$20, "CLO7", D168:AI168)/AO$12)),""),"")</f>
        <v/>
      </c>
      <c r="BD168" s="115" t="str">
        <f aca="false">IF(BC168="","",IF(BC168&gt;=B$10,"Y","N"))</f>
        <v/>
      </c>
      <c r="BE168" s="115" t="str">
        <f aca="false">IF(BD168="","",IF(BD168&lt;50%,1,IF(AND(BD168&gt;=50%,BD168&lt;B$10),2,IF(BD168&gt;=B$10,3))))</f>
        <v/>
      </c>
      <c r="BF168" s="114" t="str">
        <f aca="false">IF(B168&lt;&gt;"",IFERROR(IF((SUMIF(D$20:AI$20, "CLO8", D168:AI168)/AO$13)=0,"",(SUMIF(D$20:AI$20, "CLO8", D168:AI168)/AO$13)),""),"")</f>
        <v/>
      </c>
      <c r="BG168" s="115" t="str">
        <f aca="false">IF(BF168="","",IF(BF168&gt;=B$10,"Y","N"))</f>
        <v/>
      </c>
      <c r="BH168" s="115" t="str">
        <f aca="false">IF(BG168="","",IF(BG168&lt;50%,1,IF(AND(BG168&gt;=50%,BG168&lt;B$10),2,IF(BG168&gt;=B$10,3))))</f>
        <v/>
      </c>
      <c r="BI168" s="114" t="str">
        <f aca="false">IF(B168&lt;&gt;"",IFERROR(IF((SUMIF(D$20:AI$20, "CLO9", D168:AI168)/AO$14)=0,"",(SUMIF(D$20:AI$20, "CLO9", D168:AI168)/AO$14)),""),"")</f>
        <v/>
      </c>
      <c r="BJ168" s="115" t="str">
        <f aca="false">IF(BI168="","",IF(BI168&gt;=B$10,"Y","N"))</f>
        <v/>
      </c>
      <c r="BK168" s="115" t="str">
        <f aca="false">IF(BJ168="","",IF(BJ168&lt;50%,1,IF(AND(BJ168&gt;=50%,BJ168&lt;B$10),2,IF(BJ168&gt;=B$10,3))))</f>
        <v/>
      </c>
      <c r="BL168" s="114" t="str">
        <f aca="false">IF(B168&lt;&gt;"",IFERROR(IF((SUMIF(D$20:AI$20,"CLO10",D168:AI168)/AO$15)=0,"",(SUMIF(D$20:AI$20,"CLO10",D168:AI168)/AO$15)),""),"")</f>
        <v/>
      </c>
      <c r="BM168" s="115" t="str">
        <f aca="false">IF(BL168="","",IF(BL168&gt;=B$10,"Y","N"))</f>
        <v/>
      </c>
      <c r="BN168" s="115" t="str">
        <f aca="false">IF(BM168="","",IF(BM168&lt;50%,1,IF(AND(BM168&gt;=50%,BM168&lt;B$10),2,IF(BM168&gt;=B$10,3))))</f>
        <v/>
      </c>
      <c r="BO168" s="8"/>
      <c r="BP168" s="8"/>
    </row>
    <row r="169" customFormat="false" ht="15.75" hidden="false" customHeight="true" outlineLevel="0" collapsed="false">
      <c r="A169" s="183" t="str">
        <f aca="false">IF(B$6="LECTURE",IF('Database (LECTURE-RES-PRAC)'!A164="","",'Database (LECTURE-RES-PRAC)'!A164),"")</f>
        <v/>
      </c>
      <c r="B169" s="184" t="str">
        <f aca="false">IF(B$6="LECTURE",IF('Database (LECTURE-RES-PRAC)'!B164="","",'Database (LECTURE-RES-PRAC)'!B164),"")</f>
        <v/>
      </c>
      <c r="C169" s="183" t="str">
        <f aca="false">IF(B169&lt;&gt;"",'Database (LECTURE-RES-PRAC)'!C164,"")</f>
        <v/>
      </c>
      <c r="D169" s="117"/>
      <c r="E169" s="52"/>
      <c r="F169" s="52"/>
      <c r="G169" s="52"/>
      <c r="H169" s="52"/>
      <c r="I169" s="52"/>
      <c r="J169" s="52"/>
      <c r="K169" s="52"/>
      <c r="L169" s="52"/>
      <c r="M169" s="52"/>
      <c r="N169" s="181" t="str">
        <f aca="false">IF(B169&lt;&gt;"",SUM(D169:M169),"")</f>
        <v/>
      </c>
      <c r="O169" s="52"/>
      <c r="P169" s="52"/>
      <c r="Q169" s="52"/>
      <c r="R169" s="52"/>
      <c r="S169" s="52"/>
      <c r="T169" s="52"/>
      <c r="U169" s="52"/>
      <c r="V169" s="52"/>
      <c r="W169" s="52"/>
      <c r="X169" s="52"/>
      <c r="Y169" s="181" t="str">
        <f aca="false">IF(B169&lt;&gt;"",SUM(O169:X169),"")</f>
        <v/>
      </c>
      <c r="Z169" s="52"/>
      <c r="AA169" s="52"/>
      <c r="AB169" s="52"/>
      <c r="AC169" s="52"/>
      <c r="AD169" s="52"/>
      <c r="AE169" s="52"/>
      <c r="AF169" s="52"/>
      <c r="AG169" s="52"/>
      <c r="AH169" s="52"/>
      <c r="AI169" s="52"/>
      <c r="AJ169" s="182" t="str">
        <f aca="false">IF(B169&lt;&gt;"",SUM(Z169:AI169),"")</f>
        <v/>
      </c>
      <c r="AK169" s="185" t="str">
        <f aca="false">IF(B169&lt;&gt;"",IFERROR(IF((SUMIF(D$20:AI$20, "CLO1", D169:AI169)/AO$6)=0,"",(SUMIF(D$20:AI$20, "CLO1", D169:AI169)/AO$6)),""),"")</f>
        <v/>
      </c>
      <c r="AL169" s="115" t="str">
        <f aca="false">IF(AK169="","",IF(AK169&gt;=B$10,"Y","N"))</f>
        <v/>
      </c>
      <c r="AM169" s="115" t="str">
        <f aca="false">IF(AK169="","",IF(AK169&lt;50%,1,IF(AND(AK169&gt;=50%,AK169&lt;B$10),2,IF(AK169&gt;=B$10,3))))</f>
        <v/>
      </c>
      <c r="AN169" s="185" t="str">
        <f aca="false">IF(B169&lt;&gt;"",IFERROR(IF((SUMIF(D$20:AI$20, "CLO2", D169:AI169)/AO$7)=0,"",(SUMIF(D$20:AI$20, "CLO2", D169:AI169)/AO$7)),""),"")</f>
        <v/>
      </c>
      <c r="AO169" s="115" t="str">
        <f aca="false">IF(AN169="","",IF(AN169&gt;=B$10,"Y","N"))</f>
        <v/>
      </c>
      <c r="AP169" s="115" t="str">
        <f aca="false">IF(AN169="","",IF(AN169&lt;50%,1,IF(AND(AN169&gt;=50%,AN169&lt;B$10),2,IF(AN169&gt;=B$10,3))))</f>
        <v/>
      </c>
      <c r="AQ169" s="185" t="str">
        <f aca="false">IF(B169&lt;&gt;"",IFERROR(IF((SUMIF(D$20:AI$20, "CLO3", D169:AI169)/AO$8)=0,"",(SUMIF(D$20:AI$20, "CLO3", D169:AI169)/AO$8)),""),"")</f>
        <v/>
      </c>
      <c r="AR169" s="115" t="str">
        <f aca="false">IF(AQ169="","",IF(AQ169&gt;=B$10,"Y","N"))</f>
        <v/>
      </c>
      <c r="AS169" s="115" t="str">
        <f aca="false">IF(AQ169="","",IF(AQ169&lt;50%,1,IF(AND(AQ169&gt;=50%,AQ169&lt;B$10),2,IF(AQ169&gt;=B$10,3))))</f>
        <v/>
      </c>
      <c r="AT169" s="185" t="str">
        <f aca="false">IF(B169&lt;&gt;"",IFERROR(IF((SUMIF(D$20:AI$20, "CLO4", D169:AI169)/AO$9)=0,"",(SUMIF(D$20:AI$20, "CLO4", D169:AI169)/AO$9)),""),"")</f>
        <v/>
      </c>
      <c r="AU169" s="115" t="str">
        <f aca="false">IF(AT169="","",IF(AT169&gt;=B$10,"Y","N"))</f>
        <v/>
      </c>
      <c r="AV169" s="115" t="str">
        <f aca="false">IF(AT169="","",IF(AT169&lt;50%,1,IF(AND(AT169&gt;=50%,AT169&lt;B$10),2,IF(AT169&gt;=B$10,3))))</f>
        <v/>
      </c>
      <c r="AW169" s="185" t="str">
        <f aca="false">IF(B169&lt;&gt;"",IFERROR(IF((SUMIF(D$20:AI$20, "CLO5", D169:AI169)/AO$10)=0,"",(SUMIF(D$20:AI$20, "CLO5", D169:AI169)/AO$10)),""),"")</f>
        <v/>
      </c>
      <c r="AX169" s="115" t="str">
        <f aca="false">IF(AW169="","",IF(AW169&gt;=B$10,"Y","N"))</f>
        <v/>
      </c>
      <c r="AY169" s="115" t="str">
        <f aca="false">IF(AW169="","",IF(AW169&lt;50%,1,IF(AND(AW169&gt;=50%,AW169&lt;B$10),2,IF(AW169&gt;=B$10,3))))</f>
        <v/>
      </c>
      <c r="AZ169" s="114" t="str">
        <f aca="false">IF(B169&lt;&gt;"",IFERROR(IF((SUMIF(D$20:AI$20, "CLO6", D169:AI169)/AO$11)=0,"",(SUMIF(D$20:AI$20, "CLO6", D169:AI169)/AO$11)),""),"")</f>
        <v/>
      </c>
      <c r="BA169" s="115" t="str">
        <f aca="false">IF(AZ169="","",IF(AZ169&gt;=B$10,"Y","N"))</f>
        <v/>
      </c>
      <c r="BB169" s="115" t="str">
        <f aca="false">IF(BA169="","",IF(BA169&lt;50%,1,IF(AND(BA169&gt;=50%,BA169&lt;B$10),2,IF(BA169&gt;=B$10,3))))</f>
        <v/>
      </c>
      <c r="BC169" s="114" t="str">
        <f aca="false">IF(B169&lt;&gt;"",IFERROR(IF((SUMIF(D$20:AI$20, "CLO7", D169:AI169)/AO$12)=0,"",(SUMIF(D$20:AI$20, "CLO7", D169:AI169)/AO$12)),""),"")</f>
        <v/>
      </c>
      <c r="BD169" s="115" t="str">
        <f aca="false">IF(BC169="","",IF(BC169&gt;=B$10,"Y","N"))</f>
        <v/>
      </c>
      <c r="BE169" s="115" t="str">
        <f aca="false">IF(BD169="","",IF(BD169&lt;50%,1,IF(AND(BD169&gt;=50%,BD169&lt;B$10),2,IF(BD169&gt;=B$10,3))))</f>
        <v/>
      </c>
      <c r="BF169" s="114" t="str">
        <f aca="false">IF(B169&lt;&gt;"",IFERROR(IF((SUMIF(D$20:AI$20, "CLO8", D169:AI169)/AO$13)=0,"",(SUMIF(D$20:AI$20, "CLO8", D169:AI169)/AO$13)),""),"")</f>
        <v/>
      </c>
      <c r="BG169" s="115" t="str">
        <f aca="false">IF(BF169="","",IF(BF169&gt;=B$10,"Y","N"))</f>
        <v/>
      </c>
      <c r="BH169" s="115" t="str">
        <f aca="false">IF(BG169="","",IF(BG169&lt;50%,1,IF(AND(BG169&gt;=50%,BG169&lt;B$10),2,IF(BG169&gt;=B$10,3))))</f>
        <v/>
      </c>
      <c r="BI169" s="114" t="str">
        <f aca="false">IF(B169&lt;&gt;"",IFERROR(IF((SUMIF(D$20:AI$20, "CLO9", D169:AI169)/AO$14)=0,"",(SUMIF(D$20:AI$20, "CLO9", D169:AI169)/AO$14)),""),"")</f>
        <v/>
      </c>
      <c r="BJ169" s="115" t="str">
        <f aca="false">IF(BI169="","",IF(BI169&gt;=B$10,"Y","N"))</f>
        <v/>
      </c>
      <c r="BK169" s="115" t="str">
        <f aca="false">IF(BJ169="","",IF(BJ169&lt;50%,1,IF(AND(BJ169&gt;=50%,BJ169&lt;B$10),2,IF(BJ169&gt;=B$10,3))))</f>
        <v/>
      </c>
      <c r="BL169" s="114" t="str">
        <f aca="false">IF(B169&lt;&gt;"",IFERROR(IF((SUMIF(D$20:AI$20,"CLO10",D169:AI169)/AO$15)=0,"",(SUMIF(D$20:AI$20,"CLO10",D169:AI169)/AO$15)),""),"")</f>
        <v/>
      </c>
      <c r="BM169" s="115" t="str">
        <f aca="false">IF(BL169="","",IF(BL169&gt;=B$10,"Y","N"))</f>
        <v/>
      </c>
      <c r="BN169" s="115" t="str">
        <f aca="false">IF(BM169="","",IF(BM169&lt;50%,1,IF(AND(BM169&gt;=50%,BM169&lt;B$10),2,IF(BM169&gt;=B$10,3))))</f>
        <v/>
      </c>
      <c r="BO169" s="8"/>
      <c r="BP169" s="8"/>
    </row>
    <row r="170" customFormat="false" ht="15.75" hidden="false" customHeight="true" outlineLevel="0" collapsed="false">
      <c r="A170" s="183" t="str">
        <f aca="false">IF(B$6="LECTURE",IF('Database (LECTURE-RES-PRAC)'!A165="","",'Database (LECTURE-RES-PRAC)'!A165),"")</f>
        <v/>
      </c>
      <c r="B170" s="184" t="str">
        <f aca="false">IF(B$6="LECTURE",IF('Database (LECTURE-RES-PRAC)'!B165="","",'Database (LECTURE-RES-PRAC)'!B165),"")</f>
        <v/>
      </c>
      <c r="C170" s="183" t="str">
        <f aca="false">IF(B170&lt;&gt;"",'Database (LECTURE-RES-PRAC)'!C165,"")</f>
        <v/>
      </c>
      <c r="D170" s="117"/>
      <c r="E170" s="52"/>
      <c r="F170" s="52"/>
      <c r="G170" s="52"/>
      <c r="H170" s="52"/>
      <c r="I170" s="52"/>
      <c r="J170" s="52"/>
      <c r="K170" s="52"/>
      <c r="L170" s="52"/>
      <c r="M170" s="52"/>
      <c r="N170" s="181" t="str">
        <f aca="false">IF(B170&lt;&gt;"",SUM(D170:M170),"")</f>
        <v/>
      </c>
      <c r="O170" s="52"/>
      <c r="P170" s="52"/>
      <c r="Q170" s="52"/>
      <c r="R170" s="52"/>
      <c r="S170" s="52"/>
      <c r="T170" s="52"/>
      <c r="U170" s="52"/>
      <c r="V170" s="52"/>
      <c r="W170" s="52"/>
      <c r="X170" s="52"/>
      <c r="Y170" s="181" t="str">
        <f aca="false">IF(B170&lt;&gt;"",SUM(O170:X170),"")</f>
        <v/>
      </c>
      <c r="Z170" s="52"/>
      <c r="AA170" s="52"/>
      <c r="AB170" s="52"/>
      <c r="AC170" s="52"/>
      <c r="AD170" s="52"/>
      <c r="AE170" s="52"/>
      <c r="AF170" s="52"/>
      <c r="AG170" s="52"/>
      <c r="AH170" s="52"/>
      <c r="AI170" s="52"/>
      <c r="AJ170" s="182" t="str">
        <f aca="false">IF(B170&lt;&gt;"",SUM(Z170:AI170),"")</f>
        <v/>
      </c>
      <c r="AK170" s="185" t="str">
        <f aca="false">IF(B170&lt;&gt;"",IFERROR(IF((SUMIF(D$20:AI$20, "CLO1", D170:AI170)/AO$6)=0,"",(SUMIF(D$20:AI$20, "CLO1", D170:AI170)/AO$6)),""),"")</f>
        <v/>
      </c>
      <c r="AL170" s="115" t="str">
        <f aca="false">IF(AK170="","",IF(AK170&gt;=B$10,"Y","N"))</f>
        <v/>
      </c>
      <c r="AM170" s="115" t="str">
        <f aca="false">IF(AK170="","",IF(AK170&lt;50%,1,IF(AND(AK170&gt;=50%,AK170&lt;B$10),2,IF(AK170&gt;=B$10,3))))</f>
        <v/>
      </c>
      <c r="AN170" s="185" t="str">
        <f aca="false">IF(B170&lt;&gt;"",IFERROR(IF((SUMIF(D$20:AI$20, "CLO2", D170:AI170)/AO$7)=0,"",(SUMIF(D$20:AI$20, "CLO2", D170:AI170)/AO$7)),""),"")</f>
        <v/>
      </c>
      <c r="AO170" s="115" t="str">
        <f aca="false">IF(AN170="","",IF(AN170&gt;=B$10,"Y","N"))</f>
        <v/>
      </c>
      <c r="AP170" s="115" t="str">
        <f aca="false">IF(AN170="","",IF(AN170&lt;50%,1,IF(AND(AN170&gt;=50%,AN170&lt;B$10),2,IF(AN170&gt;=B$10,3))))</f>
        <v/>
      </c>
      <c r="AQ170" s="185" t="str">
        <f aca="false">IF(B170&lt;&gt;"",IFERROR(IF((SUMIF(D$20:AI$20, "CLO3", D170:AI170)/AO$8)=0,"",(SUMIF(D$20:AI$20, "CLO3", D170:AI170)/AO$8)),""),"")</f>
        <v/>
      </c>
      <c r="AR170" s="115" t="str">
        <f aca="false">IF(AQ170="","",IF(AQ170&gt;=B$10,"Y","N"))</f>
        <v/>
      </c>
      <c r="AS170" s="115" t="str">
        <f aca="false">IF(AQ170="","",IF(AQ170&lt;50%,1,IF(AND(AQ170&gt;=50%,AQ170&lt;B$10),2,IF(AQ170&gt;=B$10,3))))</f>
        <v/>
      </c>
      <c r="AT170" s="185" t="str">
        <f aca="false">IF(B170&lt;&gt;"",IFERROR(IF((SUMIF(D$20:AI$20, "CLO4", D170:AI170)/AO$9)=0,"",(SUMIF(D$20:AI$20, "CLO4", D170:AI170)/AO$9)),""),"")</f>
        <v/>
      </c>
      <c r="AU170" s="115" t="str">
        <f aca="false">IF(AT170="","",IF(AT170&gt;=B$10,"Y","N"))</f>
        <v/>
      </c>
      <c r="AV170" s="115" t="str">
        <f aca="false">IF(AT170="","",IF(AT170&lt;50%,1,IF(AND(AT170&gt;=50%,AT170&lt;B$10),2,IF(AT170&gt;=B$10,3))))</f>
        <v/>
      </c>
      <c r="AW170" s="185" t="str">
        <f aca="false">IF(B170&lt;&gt;"",IFERROR(IF((SUMIF(D$20:AI$20, "CLO5", D170:AI170)/AO$10)=0,"",(SUMIF(D$20:AI$20, "CLO5", D170:AI170)/AO$10)),""),"")</f>
        <v/>
      </c>
      <c r="AX170" s="115" t="str">
        <f aca="false">IF(AW170="","",IF(AW170&gt;=B$10,"Y","N"))</f>
        <v/>
      </c>
      <c r="AY170" s="115" t="str">
        <f aca="false">IF(AW170="","",IF(AW170&lt;50%,1,IF(AND(AW170&gt;=50%,AW170&lt;B$10),2,IF(AW170&gt;=B$10,3))))</f>
        <v/>
      </c>
      <c r="AZ170" s="114" t="str">
        <f aca="false">IF(B170&lt;&gt;"",IFERROR(IF((SUMIF(D$20:AI$20, "CLO6", D170:AI170)/AO$11)=0,"",(SUMIF(D$20:AI$20, "CLO6", D170:AI170)/AO$11)),""),"")</f>
        <v/>
      </c>
      <c r="BA170" s="115" t="str">
        <f aca="false">IF(AZ170="","",IF(AZ170&gt;=B$10,"Y","N"))</f>
        <v/>
      </c>
      <c r="BB170" s="115" t="str">
        <f aca="false">IF(BA170="","",IF(BA170&lt;50%,1,IF(AND(BA170&gt;=50%,BA170&lt;B$10),2,IF(BA170&gt;=B$10,3))))</f>
        <v/>
      </c>
      <c r="BC170" s="114" t="str">
        <f aca="false">IF(B170&lt;&gt;"",IFERROR(IF((SUMIF(D$20:AI$20, "CLO7", D170:AI170)/AO$12)=0,"",(SUMIF(D$20:AI$20, "CLO7", D170:AI170)/AO$12)),""),"")</f>
        <v/>
      </c>
      <c r="BD170" s="115" t="str">
        <f aca="false">IF(BC170="","",IF(BC170&gt;=B$10,"Y","N"))</f>
        <v/>
      </c>
      <c r="BE170" s="115" t="str">
        <f aca="false">IF(BD170="","",IF(BD170&lt;50%,1,IF(AND(BD170&gt;=50%,BD170&lt;B$10),2,IF(BD170&gt;=B$10,3))))</f>
        <v/>
      </c>
      <c r="BF170" s="114" t="str">
        <f aca="false">IF(B170&lt;&gt;"",IFERROR(IF((SUMIF(D$20:AI$20, "CLO8", D170:AI170)/AO$13)=0,"",(SUMIF(D$20:AI$20, "CLO8", D170:AI170)/AO$13)),""),"")</f>
        <v/>
      </c>
      <c r="BG170" s="115" t="str">
        <f aca="false">IF(BF170="","",IF(BF170&gt;=B$10,"Y","N"))</f>
        <v/>
      </c>
      <c r="BH170" s="115" t="str">
        <f aca="false">IF(BG170="","",IF(BG170&lt;50%,1,IF(AND(BG170&gt;=50%,BG170&lt;B$10),2,IF(BG170&gt;=B$10,3))))</f>
        <v/>
      </c>
      <c r="BI170" s="114" t="str">
        <f aca="false">IF(B170&lt;&gt;"",IFERROR(IF((SUMIF(D$20:AI$20, "CLO9", D170:AI170)/AO$14)=0,"",(SUMIF(D$20:AI$20, "CLO9", D170:AI170)/AO$14)),""),"")</f>
        <v/>
      </c>
      <c r="BJ170" s="115" t="str">
        <f aca="false">IF(BI170="","",IF(BI170&gt;=B$10,"Y","N"))</f>
        <v/>
      </c>
      <c r="BK170" s="115" t="str">
        <f aca="false">IF(BJ170="","",IF(BJ170&lt;50%,1,IF(AND(BJ170&gt;=50%,BJ170&lt;B$10),2,IF(BJ170&gt;=B$10,3))))</f>
        <v/>
      </c>
      <c r="BL170" s="114" t="str">
        <f aca="false">IF(B170&lt;&gt;"",IFERROR(IF((SUMIF(D$20:AI$20,"CLO10",D170:AI170)/AO$15)=0,"",(SUMIF(D$20:AI$20,"CLO10",D170:AI170)/AO$15)),""),"")</f>
        <v/>
      </c>
      <c r="BM170" s="115" t="str">
        <f aca="false">IF(BL170="","",IF(BL170&gt;=B$10,"Y","N"))</f>
        <v/>
      </c>
      <c r="BN170" s="115" t="str">
        <f aca="false">IF(BM170="","",IF(BM170&lt;50%,1,IF(AND(BM170&gt;=50%,BM170&lt;B$10),2,IF(BM170&gt;=B$10,3))))</f>
        <v/>
      </c>
      <c r="BO170" s="8"/>
      <c r="BP170" s="8"/>
    </row>
    <row r="171" customFormat="false" ht="15.75" hidden="false" customHeight="true" outlineLevel="0" collapsed="false">
      <c r="A171" s="183" t="str">
        <f aca="false">IF(B$6="LECTURE",IF('Database (LECTURE-RES-PRAC)'!A166="","",'Database (LECTURE-RES-PRAC)'!A166),"")</f>
        <v/>
      </c>
      <c r="B171" s="184" t="str">
        <f aca="false">IF(B$6="LECTURE",IF('Database (LECTURE-RES-PRAC)'!B166="","",'Database (LECTURE-RES-PRAC)'!B166),"")</f>
        <v/>
      </c>
      <c r="C171" s="183" t="str">
        <f aca="false">IF(B171&lt;&gt;"",'Database (LECTURE-RES-PRAC)'!C166,"")</f>
        <v/>
      </c>
      <c r="D171" s="117"/>
      <c r="E171" s="52"/>
      <c r="F171" s="52"/>
      <c r="G171" s="52"/>
      <c r="H171" s="52"/>
      <c r="I171" s="52"/>
      <c r="J171" s="52"/>
      <c r="K171" s="52"/>
      <c r="L171" s="52"/>
      <c r="M171" s="52"/>
      <c r="N171" s="181" t="str">
        <f aca="false">IF(B171&lt;&gt;"",SUM(D171:M171),"")</f>
        <v/>
      </c>
      <c r="O171" s="52"/>
      <c r="P171" s="52"/>
      <c r="Q171" s="52"/>
      <c r="R171" s="52"/>
      <c r="S171" s="52"/>
      <c r="T171" s="52"/>
      <c r="U171" s="52"/>
      <c r="V171" s="52"/>
      <c r="W171" s="52"/>
      <c r="X171" s="52"/>
      <c r="Y171" s="181" t="str">
        <f aca="false">IF(B171&lt;&gt;"",SUM(O171:X171),"")</f>
        <v/>
      </c>
      <c r="Z171" s="52"/>
      <c r="AA171" s="52"/>
      <c r="AB171" s="52"/>
      <c r="AC171" s="52"/>
      <c r="AD171" s="52"/>
      <c r="AE171" s="52"/>
      <c r="AF171" s="52"/>
      <c r="AG171" s="52"/>
      <c r="AH171" s="52"/>
      <c r="AI171" s="52"/>
      <c r="AJ171" s="182" t="str">
        <f aca="false">IF(B171&lt;&gt;"",SUM(Z171:AI171),"")</f>
        <v/>
      </c>
      <c r="AK171" s="185" t="str">
        <f aca="false">IF(B171&lt;&gt;"",IFERROR(IF((SUMIF(D$20:AI$20, "CLO1", D171:AI171)/AO$6)=0,"",(SUMIF(D$20:AI$20, "CLO1", D171:AI171)/AO$6)),""),"")</f>
        <v/>
      </c>
      <c r="AL171" s="115" t="str">
        <f aca="false">IF(AK171="","",IF(AK171&gt;=B$10,"Y","N"))</f>
        <v/>
      </c>
      <c r="AM171" s="115" t="str">
        <f aca="false">IF(AK171="","",IF(AK171&lt;50%,1,IF(AND(AK171&gt;=50%,AK171&lt;B$10),2,IF(AK171&gt;=B$10,3))))</f>
        <v/>
      </c>
      <c r="AN171" s="185" t="str">
        <f aca="false">IF(B171&lt;&gt;"",IFERROR(IF((SUMIF(D$20:AI$20, "CLO2", D171:AI171)/AO$7)=0,"",(SUMIF(D$20:AI$20, "CLO2", D171:AI171)/AO$7)),""),"")</f>
        <v/>
      </c>
      <c r="AO171" s="115" t="str">
        <f aca="false">IF(AN171="","",IF(AN171&gt;=B$10,"Y","N"))</f>
        <v/>
      </c>
      <c r="AP171" s="115" t="str">
        <f aca="false">IF(AN171="","",IF(AN171&lt;50%,1,IF(AND(AN171&gt;=50%,AN171&lt;B$10),2,IF(AN171&gt;=B$10,3))))</f>
        <v/>
      </c>
      <c r="AQ171" s="185" t="str">
        <f aca="false">IF(B171&lt;&gt;"",IFERROR(IF((SUMIF(D$20:AI$20, "CLO3", D171:AI171)/AO$8)=0,"",(SUMIF(D$20:AI$20, "CLO3", D171:AI171)/AO$8)),""),"")</f>
        <v/>
      </c>
      <c r="AR171" s="115" t="str">
        <f aca="false">IF(AQ171="","",IF(AQ171&gt;=B$10,"Y","N"))</f>
        <v/>
      </c>
      <c r="AS171" s="115" t="str">
        <f aca="false">IF(AQ171="","",IF(AQ171&lt;50%,1,IF(AND(AQ171&gt;=50%,AQ171&lt;B$10),2,IF(AQ171&gt;=B$10,3))))</f>
        <v/>
      </c>
      <c r="AT171" s="185" t="str">
        <f aca="false">IF(B171&lt;&gt;"",IFERROR(IF((SUMIF(D$20:AI$20, "CLO4", D171:AI171)/AO$9)=0,"",(SUMIF(D$20:AI$20, "CLO4", D171:AI171)/AO$9)),""),"")</f>
        <v/>
      </c>
      <c r="AU171" s="115" t="str">
        <f aca="false">IF(AT171="","",IF(AT171&gt;=B$10,"Y","N"))</f>
        <v/>
      </c>
      <c r="AV171" s="115" t="str">
        <f aca="false">IF(AT171="","",IF(AT171&lt;50%,1,IF(AND(AT171&gt;=50%,AT171&lt;B$10),2,IF(AT171&gt;=B$10,3))))</f>
        <v/>
      </c>
      <c r="AW171" s="185" t="str">
        <f aca="false">IF(B171&lt;&gt;"",IFERROR(IF((SUMIF(D$20:AI$20, "CLO5", D171:AI171)/AO$10)=0,"",(SUMIF(D$20:AI$20, "CLO5", D171:AI171)/AO$10)),""),"")</f>
        <v/>
      </c>
      <c r="AX171" s="115" t="str">
        <f aca="false">IF(AW171="","",IF(AW171&gt;=B$10,"Y","N"))</f>
        <v/>
      </c>
      <c r="AY171" s="115" t="str">
        <f aca="false">IF(AW171="","",IF(AW171&lt;50%,1,IF(AND(AW171&gt;=50%,AW171&lt;B$10),2,IF(AW171&gt;=B$10,3))))</f>
        <v/>
      </c>
      <c r="AZ171" s="114" t="str">
        <f aca="false">IF(B171&lt;&gt;"",IFERROR(IF((SUMIF(D$20:AI$20, "CLO6", D171:AI171)/AO$11)=0,"",(SUMIF(D$20:AI$20, "CLO6", D171:AI171)/AO$11)),""),"")</f>
        <v/>
      </c>
      <c r="BA171" s="115" t="str">
        <f aca="false">IF(AZ171="","",IF(AZ171&gt;=B$10,"Y","N"))</f>
        <v/>
      </c>
      <c r="BB171" s="115" t="str">
        <f aca="false">IF(BA171="","",IF(BA171&lt;50%,1,IF(AND(BA171&gt;=50%,BA171&lt;B$10),2,IF(BA171&gt;=B$10,3))))</f>
        <v/>
      </c>
      <c r="BC171" s="114" t="str">
        <f aca="false">IF(B171&lt;&gt;"",IFERROR(IF((SUMIF(D$20:AI$20, "CLO7", D171:AI171)/AO$12)=0,"",(SUMIF(D$20:AI$20, "CLO7", D171:AI171)/AO$12)),""),"")</f>
        <v/>
      </c>
      <c r="BD171" s="115" t="str">
        <f aca="false">IF(BC171="","",IF(BC171&gt;=B$10,"Y","N"))</f>
        <v/>
      </c>
      <c r="BE171" s="115" t="str">
        <f aca="false">IF(BD171="","",IF(BD171&lt;50%,1,IF(AND(BD171&gt;=50%,BD171&lt;B$10),2,IF(BD171&gt;=B$10,3))))</f>
        <v/>
      </c>
      <c r="BF171" s="114" t="str">
        <f aca="false">IF(B171&lt;&gt;"",IFERROR(IF((SUMIF(D$20:AI$20, "CLO8", D171:AI171)/AO$13)=0,"",(SUMIF(D$20:AI$20, "CLO8", D171:AI171)/AO$13)),""),"")</f>
        <v/>
      </c>
      <c r="BG171" s="115" t="str">
        <f aca="false">IF(BF171="","",IF(BF171&gt;=B$10,"Y","N"))</f>
        <v/>
      </c>
      <c r="BH171" s="115" t="str">
        <f aca="false">IF(BG171="","",IF(BG171&lt;50%,1,IF(AND(BG171&gt;=50%,BG171&lt;B$10),2,IF(BG171&gt;=B$10,3))))</f>
        <v/>
      </c>
      <c r="BI171" s="114" t="str">
        <f aca="false">IF(B171&lt;&gt;"",IFERROR(IF((SUMIF(D$20:AI$20, "CLO9", D171:AI171)/AO$14)=0,"",(SUMIF(D$20:AI$20, "CLO9", D171:AI171)/AO$14)),""),"")</f>
        <v/>
      </c>
      <c r="BJ171" s="115" t="str">
        <f aca="false">IF(BI171="","",IF(BI171&gt;=B$10,"Y","N"))</f>
        <v/>
      </c>
      <c r="BK171" s="115" t="str">
        <f aca="false">IF(BJ171="","",IF(BJ171&lt;50%,1,IF(AND(BJ171&gt;=50%,BJ171&lt;B$10),2,IF(BJ171&gt;=B$10,3))))</f>
        <v/>
      </c>
      <c r="BL171" s="114" t="str">
        <f aca="false">IF(B171&lt;&gt;"",IFERROR(IF((SUMIF(D$20:AI$20,"CLO10",D171:AI171)/AO$15)=0,"",(SUMIF(D$20:AI$20,"CLO10",D171:AI171)/AO$15)),""),"")</f>
        <v/>
      </c>
      <c r="BM171" s="115" t="str">
        <f aca="false">IF(BL171="","",IF(BL171&gt;=B$10,"Y","N"))</f>
        <v/>
      </c>
      <c r="BN171" s="115" t="str">
        <f aca="false">IF(BM171="","",IF(BM171&lt;50%,1,IF(AND(BM171&gt;=50%,BM171&lt;B$10),2,IF(BM171&gt;=B$10,3))))</f>
        <v/>
      </c>
      <c r="BO171" s="8"/>
      <c r="BP171" s="8"/>
    </row>
    <row r="172" customFormat="false" ht="15.75" hidden="false" customHeight="true" outlineLevel="0" collapsed="false">
      <c r="A172" s="183" t="str">
        <f aca="false">IF(B$6="LECTURE",IF('Database (LECTURE-RES-PRAC)'!A167="","",'Database (LECTURE-RES-PRAC)'!A167),"")</f>
        <v/>
      </c>
      <c r="B172" s="184" t="str">
        <f aca="false">IF(B$6="LECTURE",IF('Database (LECTURE-RES-PRAC)'!B167="","",'Database (LECTURE-RES-PRAC)'!B167),"")</f>
        <v/>
      </c>
      <c r="C172" s="183" t="str">
        <f aca="false">IF(B172&lt;&gt;"",'Database (LECTURE-RES-PRAC)'!C167,"")</f>
        <v/>
      </c>
      <c r="D172" s="117"/>
      <c r="E172" s="52"/>
      <c r="F172" s="52"/>
      <c r="G172" s="52"/>
      <c r="H172" s="52"/>
      <c r="I172" s="52"/>
      <c r="J172" s="52"/>
      <c r="K172" s="52"/>
      <c r="L172" s="52"/>
      <c r="M172" s="52"/>
      <c r="N172" s="181" t="str">
        <f aca="false">IF(B172&lt;&gt;"",SUM(D172:M172),"")</f>
        <v/>
      </c>
      <c r="O172" s="52"/>
      <c r="P172" s="52"/>
      <c r="Q172" s="52"/>
      <c r="R172" s="52"/>
      <c r="S172" s="52"/>
      <c r="T172" s="52"/>
      <c r="U172" s="52"/>
      <c r="V172" s="52"/>
      <c r="W172" s="52"/>
      <c r="X172" s="52"/>
      <c r="Y172" s="181" t="str">
        <f aca="false">IF(B172&lt;&gt;"",SUM(O172:X172),"")</f>
        <v/>
      </c>
      <c r="Z172" s="52"/>
      <c r="AA172" s="52"/>
      <c r="AB172" s="52"/>
      <c r="AC172" s="52"/>
      <c r="AD172" s="52"/>
      <c r="AE172" s="52"/>
      <c r="AF172" s="52"/>
      <c r="AG172" s="52"/>
      <c r="AH172" s="52"/>
      <c r="AI172" s="52"/>
      <c r="AJ172" s="182" t="str">
        <f aca="false">IF(B172&lt;&gt;"",SUM(Z172:AI172),"")</f>
        <v/>
      </c>
      <c r="AK172" s="185" t="str">
        <f aca="false">IF(B172&lt;&gt;"",IFERROR(IF((SUMIF(D$20:AI$20, "CLO1", D172:AI172)/AO$6)=0,"",(SUMIF(D$20:AI$20, "CLO1", D172:AI172)/AO$6)),""),"")</f>
        <v/>
      </c>
      <c r="AL172" s="115" t="str">
        <f aca="false">IF(AK172="","",IF(AK172&gt;=B$10,"Y","N"))</f>
        <v/>
      </c>
      <c r="AM172" s="115" t="str">
        <f aca="false">IF(AK172="","",IF(AK172&lt;50%,1,IF(AND(AK172&gt;=50%,AK172&lt;B$10),2,IF(AK172&gt;=B$10,3))))</f>
        <v/>
      </c>
      <c r="AN172" s="185" t="str">
        <f aca="false">IF(B172&lt;&gt;"",IFERROR(IF((SUMIF(D$20:AI$20, "CLO2", D172:AI172)/AO$7)=0,"",(SUMIF(D$20:AI$20, "CLO2", D172:AI172)/AO$7)),""),"")</f>
        <v/>
      </c>
      <c r="AO172" s="115" t="str">
        <f aca="false">IF(AN172="","",IF(AN172&gt;=B$10,"Y","N"))</f>
        <v/>
      </c>
      <c r="AP172" s="115" t="str">
        <f aca="false">IF(AN172="","",IF(AN172&lt;50%,1,IF(AND(AN172&gt;=50%,AN172&lt;B$10),2,IF(AN172&gt;=B$10,3))))</f>
        <v/>
      </c>
      <c r="AQ172" s="185" t="str">
        <f aca="false">IF(B172&lt;&gt;"",IFERROR(IF((SUMIF(D$20:AI$20, "CLO3", D172:AI172)/AO$8)=0,"",(SUMIF(D$20:AI$20, "CLO3", D172:AI172)/AO$8)),""),"")</f>
        <v/>
      </c>
      <c r="AR172" s="115" t="str">
        <f aca="false">IF(AQ172="","",IF(AQ172&gt;=B$10,"Y","N"))</f>
        <v/>
      </c>
      <c r="AS172" s="115" t="str">
        <f aca="false">IF(AQ172="","",IF(AQ172&lt;50%,1,IF(AND(AQ172&gt;=50%,AQ172&lt;B$10),2,IF(AQ172&gt;=B$10,3))))</f>
        <v/>
      </c>
      <c r="AT172" s="185" t="str">
        <f aca="false">IF(B172&lt;&gt;"",IFERROR(IF((SUMIF(D$20:AI$20, "CLO4", D172:AI172)/AO$9)=0,"",(SUMIF(D$20:AI$20, "CLO4", D172:AI172)/AO$9)),""),"")</f>
        <v/>
      </c>
      <c r="AU172" s="115" t="str">
        <f aca="false">IF(AT172="","",IF(AT172&gt;=B$10,"Y","N"))</f>
        <v/>
      </c>
      <c r="AV172" s="115" t="str">
        <f aca="false">IF(AT172="","",IF(AT172&lt;50%,1,IF(AND(AT172&gt;=50%,AT172&lt;B$10),2,IF(AT172&gt;=B$10,3))))</f>
        <v/>
      </c>
      <c r="AW172" s="185" t="str">
        <f aca="false">IF(B172&lt;&gt;"",IFERROR(IF((SUMIF(D$20:AI$20, "CLO5", D172:AI172)/AO$10)=0,"",(SUMIF(D$20:AI$20, "CLO5", D172:AI172)/AO$10)),""),"")</f>
        <v/>
      </c>
      <c r="AX172" s="115" t="str">
        <f aca="false">IF(AW172="","",IF(AW172&gt;=B$10,"Y","N"))</f>
        <v/>
      </c>
      <c r="AY172" s="115" t="str">
        <f aca="false">IF(AW172="","",IF(AW172&lt;50%,1,IF(AND(AW172&gt;=50%,AW172&lt;B$10),2,IF(AW172&gt;=B$10,3))))</f>
        <v/>
      </c>
      <c r="AZ172" s="114" t="str">
        <f aca="false">IF(B172&lt;&gt;"",IFERROR(IF((SUMIF(D$20:AI$20, "CLO6", D172:AI172)/AO$11)=0,"",(SUMIF(D$20:AI$20, "CLO6", D172:AI172)/AO$11)),""),"")</f>
        <v/>
      </c>
      <c r="BA172" s="115" t="str">
        <f aca="false">IF(AZ172="","",IF(AZ172&gt;=B$10,"Y","N"))</f>
        <v/>
      </c>
      <c r="BB172" s="115" t="str">
        <f aca="false">IF(BA172="","",IF(BA172&lt;50%,1,IF(AND(BA172&gt;=50%,BA172&lt;B$10),2,IF(BA172&gt;=B$10,3))))</f>
        <v/>
      </c>
      <c r="BC172" s="114" t="str">
        <f aca="false">IF(B172&lt;&gt;"",IFERROR(IF((SUMIF(D$20:AI$20, "CLO7", D172:AI172)/AO$12)=0,"",(SUMIF(D$20:AI$20, "CLO7", D172:AI172)/AO$12)),""),"")</f>
        <v/>
      </c>
      <c r="BD172" s="115" t="str">
        <f aca="false">IF(BC172="","",IF(BC172&gt;=B$10,"Y","N"))</f>
        <v/>
      </c>
      <c r="BE172" s="115" t="str">
        <f aca="false">IF(BD172="","",IF(BD172&lt;50%,1,IF(AND(BD172&gt;=50%,BD172&lt;B$10),2,IF(BD172&gt;=B$10,3))))</f>
        <v/>
      </c>
      <c r="BF172" s="114" t="str">
        <f aca="false">IF(B172&lt;&gt;"",IFERROR(IF((SUMIF(D$20:AI$20, "CLO8", D172:AI172)/AO$13)=0,"",(SUMIF(D$20:AI$20, "CLO8", D172:AI172)/AO$13)),""),"")</f>
        <v/>
      </c>
      <c r="BG172" s="115" t="str">
        <f aca="false">IF(BF172="","",IF(BF172&gt;=B$10,"Y","N"))</f>
        <v/>
      </c>
      <c r="BH172" s="115" t="str">
        <f aca="false">IF(BG172="","",IF(BG172&lt;50%,1,IF(AND(BG172&gt;=50%,BG172&lt;B$10),2,IF(BG172&gt;=B$10,3))))</f>
        <v/>
      </c>
      <c r="BI172" s="114" t="str">
        <f aca="false">IF(B172&lt;&gt;"",IFERROR(IF((SUMIF(D$20:AI$20, "CLO9", D172:AI172)/AO$14)=0,"",(SUMIF(D$20:AI$20, "CLO9", D172:AI172)/AO$14)),""),"")</f>
        <v/>
      </c>
      <c r="BJ172" s="115" t="str">
        <f aca="false">IF(BI172="","",IF(BI172&gt;=B$10,"Y","N"))</f>
        <v/>
      </c>
      <c r="BK172" s="115" t="str">
        <f aca="false">IF(BJ172="","",IF(BJ172&lt;50%,1,IF(AND(BJ172&gt;=50%,BJ172&lt;B$10),2,IF(BJ172&gt;=B$10,3))))</f>
        <v/>
      </c>
      <c r="BL172" s="114" t="str">
        <f aca="false">IF(B172&lt;&gt;"",IFERROR(IF((SUMIF(D$20:AI$20,"CLO10",D172:AI172)/AO$15)=0,"",(SUMIF(D$20:AI$20,"CLO10",D172:AI172)/AO$15)),""),"")</f>
        <v/>
      </c>
      <c r="BM172" s="115" t="str">
        <f aca="false">IF(BL172="","",IF(BL172&gt;=B$10,"Y","N"))</f>
        <v/>
      </c>
      <c r="BN172" s="115" t="str">
        <f aca="false">IF(BM172="","",IF(BM172&lt;50%,1,IF(AND(BM172&gt;=50%,BM172&lt;B$10),2,IF(BM172&gt;=B$10,3))))</f>
        <v/>
      </c>
      <c r="BO172" s="8"/>
      <c r="BP172" s="8"/>
    </row>
    <row r="173" customFormat="false" ht="15.75" hidden="false" customHeight="true" outlineLevel="0" collapsed="false">
      <c r="A173" s="183" t="str">
        <f aca="false">IF(B$6="LECTURE",IF('Database (LECTURE-RES-PRAC)'!A168="","",'Database (LECTURE-RES-PRAC)'!A168),"")</f>
        <v/>
      </c>
      <c r="B173" s="184" t="str">
        <f aca="false">IF(B$6="LECTURE",IF('Database (LECTURE-RES-PRAC)'!B168="","",'Database (LECTURE-RES-PRAC)'!B168),"")</f>
        <v/>
      </c>
      <c r="C173" s="183" t="str">
        <f aca="false">IF(B173&lt;&gt;"",'Database (LECTURE-RES-PRAC)'!C168,"")</f>
        <v/>
      </c>
      <c r="D173" s="117"/>
      <c r="E173" s="52"/>
      <c r="F173" s="52"/>
      <c r="G173" s="52"/>
      <c r="H173" s="52"/>
      <c r="I173" s="52"/>
      <c r="J173" s="52"/>
      <c r="K173" s="52"/>
      <c r="L173" s="52"/>
      <c r="M173" s="52"/>
      <c r="N173" s="181" t="str">
        <f aca="false">IF(B173&lt;&gt;"",SUM(D173:M173),"")</f>
        <v/>
      </c>
      <c r="O173" s="52"/>
      <c r="P173" s="52"/>
      <c r="Q173" s="52"/>
      <c r="R173" s="52"/>
      <c r="S173" s="52"/>
      <c r="T173" s="52"/>
      <c r="U173" s="52"/>
      <c r="V173" s="52"/>
      <c r="W173" s="52"/>
      <c r="X173" s="52"/>
      <c r="Y173" s="181" t="str">
        <f aca="false">IF(B173&lt;&gt;"",SUM(O173:X173),"")</f>
        <v/>
      </c>
      <c r="Z173" s="52"/>
      <c r="AA173" s="52"/>
      <c r="AB173" s="52"/>
      <c r="AC173" s="52"/>
      <c r="AD173" s="52"/>
      <c r="AE173" s="52"/>
      <c r="AF173" s="52"/>
      <c r="AG173" s="52"/>
      <c r="AH173" s="52"/>
      <c r="AI173" s="52"/>
      <c r="AJ173" s="182" t="str">
        <f aca="false">IF(B173&lt;&gt;"",SUM(Z173:AI173),"")</f>
        <v/>
      </c>
      <c r="AK173" s="185" t="str">
        <f aca="false">IF(B173&lt;&gt;"",IFERROR(IF((SUMIF(D$20:AI$20, "CLO1", D173:AI173)/AO$6)=0,"",(SUMIF(D$20:AI$20, "CLO1", D173:AI173)/AO$6)),""),"")</f>
        <v/>
      </c>
      <c r="AL173" s="115" t="str">
        <f aca="false">IF(AK173="","",IF(AK173&gt;=B$10,"Y","N"))</f>
        <v/>
      </c>
      <c r="AM173" s="115" t="str">
        <f aca="false">IF(AK173="","",IF(AK173&lt;50%,1,IF(AND(AK173&gt;=50%,AK173&lt;B$10),2,IF(AK173&gt;=B$10,3))))</f>
        <v/>
      </c>
      <c r="AN173" s="185" t="str">
        <f aca="false">IF(B173&lt;&gt;"",IFERROR(IF((SUMIF(D$20:AI$20, "CLO2", D173:AI173)/AO$7)=0,"",(SUMIF(D$20:AI$20, "CLO2", D173:AI173)/AO$7)),""),"")</f>
        <v/>
      </c>
      <c r="AO173" s="115" t="str">
        <f aca="false">IF(AN173="","",IF(AN173&gt;=B$10,"Y","N"))</f>
        <v/>
      </c>
      <c r="AP173" s="115" t="str">
        <f aca="false">IF(AN173="","",IF(AN173&lt;50%,1,IF(AND(AN173&gt;=50%,AN173&lt;B$10),2,IF(AN173&gt;=B$10,3))))</f>
        <v/>
      </c>
      <c r="AQ173" s="185" t="str">
        <f aca="false">IF(B173&lt;&gt;"",IFERROR(IF((SUMIF(D$20:AI$20, "CLO3", D173:AI173)/AO$8)=0,"",(SUMIF(D$20:AI$20, "CLO3", D173:AI173)/AO$8)),""),"")</f>
        <v/>
      </c>
      <c r="AR173" s="115" t="str">
        <f aca="false">IF(AQ173="","",IF(AQ173&gt;=B$10,"Y","N"))</f>
        <v/>
      </c>
      <c r="AS173" s="115" t="str">
        <f aca="false">IF(AQ173="","",IF(AQ173&lt;50%,1,IF(AND(AQ173&gt;=50%,AQ173&lt;B$10),2,IF(AQ173&gt;=B$10,3))))</f>
        <v/>
      </c>
      <c r="AT173" s="185" t="str">
        <f aca="false">IF(B173&lt;&gt;"",IFERROR(IF((SUMIF(D$20:AI$20, "CLO4", D173:AI173)/AO$9)=0,"",(SUMIF(D$20:AI$20, "CLO4", D173:AI173)/AO$9)),""),"")</f>
        <v/>
      </c>
      <c r="AU173" s="115" t="str">
        <f aca="false">IF(AT173="","",IF(AT173&gt;=B$10,"Y","N"))</f>
        <v/>
      </c>
      <c r="AV173" s="115" t="str">
        <f aca="false">IF(AT173="","",IF(AT173&lt;50%,1,IF(AND(AT173&gt;=50%,AT173&lt;B$10),2,IF(AT173&gt;=B$10,3))))</f>
        <v/>
      </c>
      <c r="AW173" s="185" t="str">
        <f aca="false">IF(B173&lt;&gt;"",IFERROR(IF((SUMIF(D$20:AI$20, "CLO5", D173:AI173)/AO$10)=0,"",(SUMIF(D$20:AI$20, "CLO5", D173:AI173)/AO$10)),""),"")</f>
        <v/>
      </c>
      <c r="AX173" s="115" t="str">
        <f aca="false">IF(AW173="","",IF(AW173&gt;=B$10,"Y","N"))</f>
        <v/>
      </c>
      <c r="AY173" s="115" t="str">
        <f aca="false">IF(AW173="","",IF(AW173&lt;50%,1,IF(AND(AW173&gt;=50%,AW173&lt;B$10),2,IF(AW173&gt;=B$10,3))))</f>
        <v/>
      </c>
      <c r="AZ173" s="114" t="str">
        <f aca="false">IF(B173&lt;&gt;"",IFERROR(IF((SUMIF(D$20:AI$20, "CLO6", D173:AI173)/AO$11)=0,"",(SUMIF(D$20:AI$20, "CLO6", D173:AI173)/AO$11)),""),"")</f>
        <v/>
      </c>
      <c r="BA173" s="115" t="str">
        <f aca="false">IF(AZ173="","",IF(AZ173&gt;=B$10,"Y","N"))</f>
        <v/>
      </c>
      <c r="BB173" s="115" t="str">
        <f aca="false">IF(BA173="","",IF(BA173&lt;50%,1,IF(AND(BA173&gt;=50%,BA173&lt;B$10),2,IF(BA173&gt;=B$10,3))))</f>
        <v/>
      </c>
      <c r="BC173" s="114" t="str">
        <f aca="false">IF(B173&lt;&gt;"",IFERROR(IF((SUMIF(D$20:AI$20, "CLO7", D173:AI173)/AO$12)=0,"",(SUMIF(D$20:AI$20, "CLO7", D173:AI173)/AO$12)),""),"")</f>
        <v/>
      </c>
      <c r="BD173" s="115" t="str">
        <f aca="false">IF(BC173="","",IF(BC173&gt;=B$10,"Y","N"))</f>
        <v/>
      </c>
      <c r="BE173" s="115" t="str">
        <f aca="false">IF(BD173="","",IF(BD173&lt;50%,1,IF(AND(BD173&gt;=50%,BD173&lt;B$10),2,IF(BD173&gt;=B$10,3))))</f>
        <v/>
      </c>
      <c r="BF173" s="114" t="str">
        <f aca="false">IF(B173&lt;&gt;"",IFERROR(IF((SUMIF(D$20:AI$20, "CLO8", D173:AI173)/AO$13)=0,"",(SUMIF(D$20:AI$20, "CLO8", D173:AI173)/AO$13)),""),"")</f>
        <v/>
      </c>
      <c r="BG173" s="115" t="str">
        <f aca="false">IF(BF173="","",IF(BF173&gt;=B$10,"Y","N"))</f>
        <v/>
      </c>
      <c r="BH173" s="115" t="str">
        <f aca="false">IF(BG173="","",IF(BG173&lt;50%,1,IF(AND(BG173&gt;=50%,BG173&lt;B$10),2,IF(BG173&gt;=B$10,3))))</f>
        <v/>
      </c>
      <c r="BI173" s="114" t="str">
        <f aca="false">IF(B173&lt;&gt;"",IFERROR(IF((SUMIF(D$20:AI$20, "CLO9", D173:AI173)/AO$14)=0,"",(SUMIF(D$20:AI$20, "CLO9", D173:AI173)/AO$14)),""),"")</f>
        <v/>
      </c>
      <c r="BJ173" s="115" t="str">
        <f aca="false">IF(BI173="","",IF(BI173&gt;=B$10,"Y","N"))</f>
        <v/>
      </c>
      <c r="BK173" s="115" t="str">
        <f aca="false">IF(BJ173="","",IF(BJ173&lt;50%,1,IF(AND(BJ173&gt;=50%,BJ173&lt;B$10),2,IF(BJ173&gt;=B$10,3))))</f>
        <v/>
      </c>
      <c r="BL173" s="114" t="str">
        <f aca="false">IF(B173&lt;&gt;"",IFERROR(IF((SUMIF(D$20:AI$20,"CLO10",D173:AI173)/AO$15)=0,"",(SUMIF(D$20:AI$20,"CLO10",D173:AI173)/AO$15)),""),"")</f>
        <v/>
      </c>
      <c r="BM173" s="115" t="str">
        <f aca="false">IF(BL173="","",IF(BL173&gt;=B$10,"Y","N"))</f>
        <v/>
      </c>
      <c r="BN173" s="115" t="str">
        <f aca="false">IF(BM173="","",IF(BM173&lt;50%,1,IF(AND(BM173&gt;=50%,BM173&lt;B$10),2,IF(BM173&gt;=B$10,3))))</f>
        <v/>
      </c>
      <c r="BO173" s="8"/>
      <c r="BP173" s="8"/>
    </row>
    <row r="174" customFormat="false" ht="15.75" hidden="false" customHeight="true" outlineLevel="0" collapsed="false">
      <c r="A174" s="183" t="str">
        <f aca="false">IF(B$6="LECTURE",IF('Database (LECTURE-RES-PRAC)'!A169="","",'Database (LECTURE-RES-PRAC)'!A169),"")</f>
        <v/>
      </c>
      <c r="B174" s="184" t="str">
        <f aca="false">IF(B$6="LECTURE",IF('Database (LECTURE-RES-PRAC)'!B169="","",'Database (LECTURE-RES-PRAC)'!B169),"")</f>
        <v/>
      </c>
      <c r="C174" s="183" t="str">
        <f aca="false">IF(B174&lt;&gt;"",'Database (LECTURE-RES-PRAC)'!C169,"")</f>
        <v/>
      </c>
      <c r="D174" s="117"/>
      <c r="E174" s="52"/>
      <c r="F174" s="52"/>
      <c r="G174" s="52"/>
      <c r="H174" s="52"/>
      <c r="I174" s="52"/>
      <c r="J174" s="52"/>
      <c r="K174" s="52"/>
      <c r="L174" s="52"/>
      <c r="M174" s="52"/>
      <c r="N174" s="181" t="str">
        <f aca="false">IF(B174&lt;&gt;"",SUM(D174:M174),"")</f>
        <v/>
      </c>
      <c r="O174" s="52"/>
      <c r="P174" s="52"/>
      <c r="Q174" s="52"/>
      <c r="R174" s="52"/>
      <c r="S174" s="52"/>
      <c r="T174" s="52"/>
      <c r="U174" s="52"/>
      <c r="V174" s="52"/>
      <c r="W174" s="52"/>
      <c r="X174" s="52"/>
      <c r="Y174" s="181" t="str">
        <f aca="false">IF(B174&lt;&gt;"",SUM(O174:X174),"")</f>
        <v/>
      </c>
      <c r="Z174" s="52"/>
      <c r="AA174" s="52"/>
      <c r="AB174" s="52"/>
      <c r="AC174" s="52"/>
      <c r="AD174" s="52"/>
      <c r="AE174" s="52"/>
      <c r="AF174" s="52"/>
      <c r="AG174" s="52"/>
      <c r="AH174" s="52"/>
      <c r="AI174" s="52"/>
      <c r="AJ174" s="182" t="str">
        <f aca="false">IF(B174&lt;&gt;"",SUM(Z174:AI174),"")</f>
        <v/>
      </c>
      <c r="AK174" s="185" t="str">
        <f aca="false">IF(B174&lt;&gt;"",IFERROR(IF((SUMIF(D$20:AI$20, "CLO1", D174:AI174)/AO$6)=0,"",(SUMIF(D$20:AI$20, "CLO1", D174:AI174)/AO$6)),""),"")</f>
        <v/>
      </c>
      <c r="AL174" s="115" t="str">
        <f aca="false">IF(AK174="","",IF(AK174&gt;=B$10,"Y","N"))</f>
        <v/>
      </c>
      <c r="AM174" s="115" t="str">
        <f aca="false">IF(AK174="","",IF(AK174&lt;50%,1,IF(AND(AK174&gt;=50%,AK174&lt;B$10),2,IF(AK174&gt;=B$10,3))))</f>
        <v/>
      </c>
      <c r="AN174" s="185" t="str">
        <f aca="false">IF(B174&lt;&gt;"",IFERROR(IF((SUMIF(D$20:AI$20, "CLO2", D174:AI174)/AO$7)=0,"",(SUMIF(D$20:AI$20, "CLO2", D174:AI174)/AO$7)),""),"")</f>
        <v/>
      </c>
      <c r="AO174" s="115" t="str">
        <f aca="false">IF(AN174="","",IF(AN174&gt;=B$10,"Y","N"))</f>
        <v/>
      </c>
      <c r="AP174" s="115" t="str">
        <f aca="false">IF(AN174="","",IF(AN174&lt;50%,1,IF(AND(AN174&gt;=50%,AN174&lt;B$10),2,IF(AN174&gt;=B$10,3))))</f>
        <v/>
      </c>
      <c r="AQ174" s="185" t="str">
        <f aca="false">IF(B174&lt;&gt;"",IFERROR(IF((SUMIF(D$20:AI$20, "CLO3", D174:AI174)/AO$8)=0,"",(SUMIF(D$20:AI$20, "CLO3", D174:AI174)/AO$8)),""),"")</f>
        <v/>
      </c>
      <c r="AR174" s="115" t="str">
        <f aca="false">IF(AQ174="","",IF(AQ174&gt;=B$10,"Y","N"))</f>
        <v/>
      </c>
      <c r="AS174" s="115" t="str">
        <f aca="false">IF(AQ174="","",IF(AQ174&lt;50%,1,IF(AND(AQ174&gt;=50%,AQ174&lt;B$10),2,IF(AQ174&gt;=B$10,3))))</f>
        <v/>
      </c>
      <c r="AT174" s="185" t="str">
        <f aca="false">IF(B174&lt;&gt;"",IFERROR(IF((SUMIF(D$20:AI$20, "CLO4", D174:AI174)/AO$9)=0,"",(SUMIF(D$20:AI$20, "CLO4", D174:AI174)/AO$9)),""),"")</f>
        <v/>
      </c>
      <c r="AU174" s="115" t="str">
        <f aca="false">IF(AT174="","",IF(AT174&gt;=B$10,"Y","N"))</f>
        <v/>
      </c>
      <c r="AV174" s="115" t="str">
        <f aca="false">IF(AT174="","",IF(AT174&lt;50%,1,IF(AND(AT174&gt;=50%,AT174&lt;B$10),2,IF(AT174&gt;=B$10,3))))</f>
        <v/>
      </c>
      <c r="AW174" s="185" t="str">
        <f aca="false">IF(B174&lt;&gt;"",IFERROR(IF((SUMIF(D$20:AI$20, "CLO5", D174:AI174)/AO$10)=0,"",(SUMIF(D$20:AI$20, "CLO5", D174:AI174)/AO$10)),""),"")</f>
        <v/>
      </c>
      <c r="AX174" s="115" t="str">
        <f aca="false">IF(AW174="","",IF(AW174&gt;=B$10,"Y","N"))</f>
        <v/>
      </c>
      <c r="AY174" s="115" t="str">
        <f aca="false">IF(AW174="","",IF(AW174&lt;50%,1,IF(AND(AW174&gt;=50%,AW174&lt;B$10),2,IF(AW174&gt;=B$10,3))))</f>
        <v/>
      </c>
      <c r="AZ174" s="114" t="str">
        <f aca="false">IF(B174&lt;&gt;"",IFERROR(IF((SUMIF(D$20:AI$20, "CLO6", D174:AI174)/AO$11)=0,"",(SUMIF(D$20:AI$20, "CLO6", D174:AI174)/AO$11)),""),"")</f>
        <v/>
      </c>
      <c r="BA174" s="115" t="str">
        <f aca="false">IF(AZ174="","",IF(AZ174&gt;=B$10,"Y","N"))</f>
        <v/>
      </c>
      <c r="BB174" s="115" t="str">
        <f aca="false">IF(BA174="","",IF(BA174&lt;50%,1,IF(AND(BA174&gt;=50%,BA174&lt;B$10),2,IF(BA174&gt;=B$10,3))))</f>
        <v/>
      </c>
      <c r="BC174" s="114" t="str">
        <f aca="false">IF(B174&lt;&gt;"",IFERROR(IF((SUMIF(D$20:AI$20, "CLO7", D174:AI174)/AO$12)=0,"",(SUMIF(D$20:AI$20, "CLO7", D174:AI174)/AO$12)),""),"")</f>
        <v/>
      </c>
      <c r="BD174" s="115" t="str">
        <f aca="false">IF(BC174="","",IF(BC174&gt;=B$10,"Y","N"))</f>
        <v/>
      </c>
      <c r="BE174" s="115" t="str">
        <f aca="false">IF(BD174="","",IF(BD174&lt;50%,1,IF(AND(BD174&gt;=50%,BD174&lt;B$10),2,IF(BD174&gt;=B$10,3))))</f>
        <v/>
      </c>
      <c r="BF174" s="114" t="str">
        <f aca="false">IF(B174&lt;&gt;"",IFERROR(IF((SUMIF(D$20:AI$20, "CLO8", D174:AI174)/AO$13)=0,"",(SUMIF(D$20:AI$20, "CLO8", D174:AI174)/AO$13)),""),"")</f>
        <v/>
      </c>
      <c r="BG174" s="115" t="str">
        <f aca="false">IF(BF174="","",IF(BF174&gt;=B$10,"Y","N"))</f>
        <v/>
      </c>
      <c r="BH174" s="115" t="str">
        <f aca="false">IF(BG174="","",IF(BG174&lt;50%,1,IF(AND(BG174&gt;=50%,BG174&lt;B$10),2,IF(BG174&gt;=B$10,3))))</f>
        <v/>
      </c>
      <c r="BI174" s="114" t="str">
        <f aca="false">IF(B174&lt;&gt;"",IFERROR(IF((SUMIF(D$20:AI$20, "CLO9", D174:AI174)/AO$14)=0,"",(SUMIF(D$20:AI$20, "CLO9", D174:AI174)/AO$14)),""),"")</f>
        <v/>
      </c>
      <c r="BJ174" s="115" t="str">
        <f aca="false">IF(BI174="","",IF(BI174&gt;=B$10,"Y","N"))</f>
        <v/>
      </c>
      <c r="BK174" s="115" t="str">
        <f aca="false">IF(BJ174="","",IF(BJ174&lt;50%,1,IF(AND(BJ174&gt;=50%,BJ174&lt;B$10),2,IF(BJ174&gt;=B$10,3))))</f>
        <v/>
      </c>
      <c r="BL174" s="114" t="str">
        <f aca="false">IF(B174&lt;&gt;"",IFERROR(IF((SUMIF(D$20:AI$20,"CLO10",D174:AI174)/AO$15)=0,"",(SUMIF(D$20:AI$20,"CLO10",D174:AI174)/AO$15)),""),"")</f>
        <v/>
      </c>
      <c r="BM174" s="115" t="str">
        <f aca="false">IF(BL174="","",IF(BL174&gt;=B$10,"Y","N"))</f>
        <v/>
      </c>
      <c r="BN174" s="115" t="str">
        <f aca="false">IF(BM174="","",IF(BM174&lt;50%,1,IF(AND(BM174&gt;=50%,BM174&lt;B$10),2,IF(BM174&gt;=B$10,3))))</f>
        <v/>
      </c>
      <c r="BO174" s="8"/>
      <c r="BP174" s="8"/>
    </row>
    <row r="175" customFormat="false" ht="15.75" hidden="false" customHeight="true" outlineLevel="0" collapsed="false">
      <c r="A175" s="183" t="str">
        <f aca="false">IF(B$6="LECTURE",IF('Database (LECTURE-RES-PRAC)'!A170="","",'Database (LECTURE-RES-PRAC)'!A170),"")</f>
        <v/>
      </c>
      <c r="B175" s="184" t="str">
        <f aca="false">IF(B$6="LECTURE",IF('Database (LECTURE-RES-PRAC)'!B170="","",'Database (LECTURE-RES-PRAC)'!B170),"")</f>
        <v/>
      </c>
      <c r="C175" s="183" t="str">
        <f aca="false">IF(B175&lt;&gt;"",'Database (LECTURE-RES-PRAC)'!C170,"")</f>
        <v/>
      </c>
      <c r="D175" s="117"/>
      <c r="E175" s="52"/>
      <c r="F175" s="52"/>
      <c r="G175" s="52"/>
      <c r="H175" s="52"/>
      <c r="I175" s="52"/>
      <c r="J175" s="52"/>
      <c r="K175" s="52"/>
      <c r="L175" s="52"/>
      <c r="M175" s="52"/>
      <c r="N175" s="181" t="str">
        <f aca="false">IF(B175&lt;&gt;"",SUM(D175:M175),"")</f>
        <v/>
      </c>
      <c r="O175" s="52"/>
      <c r="P175" s="52"/>
      <c r="Q175" s="52"/>
      <c r="R175" s="52"/>
      <c r="S175" s="52"/>
      <c r="T175" s="52"/>
      <c r="U175" s="52"/>
      <c r="V175" s="52"/>
      <c r="W175" s="52"/>
      <c r="X175" s="52"/>
      <c r="Y175" s="181" t="str">
        <f aca="false">IF(B175&lt;&gt;"",SUM(O175:X175),"")</f>
        <v/>
      </c>
      <c r="Z175" s="52"/>
      <c r="AA175" s="52"/>
      <c r="AB175" s="52"/>
      <c r="AC175" s="52"/>
      <c r="AD175" s="52"/>
      <c r="AE175" s="52"/>
      <c r="AF175" s="52"/>
      <c r="AG175" s="52"/>
      <c r="AH175" s="52"/>
      <c r="AI175" s="52"/>
      <c r="AJ175" s="182" t="str">
        <f aca="false">IF(B175&lt;&gt;"",SUM(Z175:AI175),"")</f>
        <v/>
      </c>
      <c r="AK175" s="185" t="str">
        <f aca="false">IF(B175&lt;&gt;"",IFERROR(IF((SUMIF(D$20:AI$20, "CLO1", D175:AI175)/AO$6)=0,"",(SUMIF(D$20:AI$20, "CLO1", D175:AI175)/AO$6)),""),"")</f>
        <v/>
      </c>
      <c r="AL175" s="115" t="str">
        <f aca="false">IF(AK175="","",IF(AK175&gt;=B$10,"Y","N"))</f>
        <v/>
      </c>
      <c r="AM175" s="115" t="str">
        <f aca="false">IF(AK175="","",IF(AK175&lt;50%,1,IF(AND(AK175&gt;=50%,AK175&lt;B$10),2,IF(AK175&gt;=B$10,3))))</f>
        <v/>
      </c>
      <c r="AN175" s="185" t="str">
        <f aca="false">IF(B175&lt;&gt;"",IFERROR(IF((SUMIF(D$20:AI$20, "CLO2", D175:AI175)/AO$7)=0,"",(SUMIF(D$20:AI$20, "CLO2", D175:AI175)/AO$7)),""),"")</f>
        <v/>
      </c>
      <c r="AO175" s="115" t="str">
        <f aca="false">IF(AN175="","",IF(AN175&gt;=B$10,"Y","N"))</f>
        <v/>
      </c>
      <c r="AP175" s="115" t="str">
        <f aca="false">IF(AN175="","",IF(AN175&lt;50%,1,IF(AND(AN175&gt;=50%,AN175&lt;B$10),2,IF(AN175&gt;=B$10,3))))</f>
        <v/>
      </c>
      <c r="AQ175" s="185" t="str">
        <f aca="false">IF(B175&lt;&gt;"",IFERROR(IF((SUMIF(D$20:AI$20, "CLO3", D175:AI175)/AO$8)=0,"",(SUMIF(D$20:AI$20, "CLO3", D175:AI175)/AO$8)),""),"")</f>
        <v/>
      </c>
      <c r="AR175" s="115" t="str">
        <f aca="false">IF(AQ175="","",IF(AQ175&gt;=B$10,"Y","N"))</f>
        <v/>
      </c>
      <c r="AS175" s="115" t="str">
        <f aca="false">IF(AQ175="","",IF(AQ175&lt;50%,1,IF(AND(AQ175&gt;=50%,AQ175&lt;B$10),2,IF(AQ175&gt;=B$10,3))))</f>
        <v/>
      </c>
      <c r="AT175" s="185" t="str">
        <f aca="false">IF(B175&lt;&gt;"",IFERROR(IF((SUMIF(D$20:AI$20, "CLO4", D175:AI175)/AO$9)=0,"",(SUMIF(D$20:AI$20, "CLO4", D175:AI175)/AO$9)),""),"")</f>
        <v/>
      </c>
      <c r="AU175" s="115" t="str">
        <f aca="false">IF(AT175="","",IF(AT175&gt;=B$10,"Y","N"))</f>
        <v/>
      </c>
      <c r="AV175" s="115" t="str">
        <f aca="false">IF(AT175="","",IF(AT175&lt;50%,1,IF(AND(AT175&gt;=50%,AT175&lt;B$10),2,IF(AT175&gt;=B$10,3))))</f>
        <v/>
      </c>
      <c r="AW175" s="185" t="str">
        <f aca="false">IF(B175&lt;&gt;"",IFERROR(IF((SUMIF(D$20:AI$20, "CLO5", D175:AI175)/AO$10)=0,"",(SUMIF(D$20:AI$20, "CLO5", D175:AI175)/AO$10)),""),"")</f>
        <v/>
      </c>
      <c r="AX175" s="115" t="str">
        <f aca="false">IF(AW175="","",IF(AW175&gt;=B$10,"Y","N"))</f>
        <v/>
      </c>
      <c r="AY175" s="115" t="str">
        <f aca="false">IF(AW175="","",IF(AW175&lt;50%,1,IF(AND(AW175&gt;=50%,AW175&lt;B$10),2,IF(AW175&gt;=B$10,3))))</f>
        <v/>
      </c>
      <c r="AZ175" s="114" t="str">
        <f aca="false">IF(B175&lt;&gt;"",IFERROR(IF((SUMIF(D$20:AI$20, "CLO6", D175:AI175)/AO$11)=0,"",(SUMIF(D$20:AI$20, "CLO6", D175:AI175)/AO$11)),""),"")</f>
        <v/>
      </c>
      <c r="BA175" s="115" t="str">
        <f aca="false">IF(AZ175="","",IF(AZ175&gt;=B$10,"Y","N"))</f>
        <v/>
      </c>
      <c r="BB175" s="115" t="str">
        <f aca="false">IF(BA175="","",IF(BA175&lt;50%,1,IF(AND(BA175&gt;=50%,BA175&lt;B$10),2,IF(BA175&gt;=B$10,3))))</f>
        <v/>
      </c>
      <c r="BC175" s="114" t="str">
        <f aca="false">IF(B175&lt;&gt;"",IFERROR(IF((SUMIF(D$20:AI$20, "CLO7", D175:AI175)/AO$12)=0,"",(SUMIF(D$20:AI$20, "CLO7", D175:AI175)/AO$12)),""),"")</f>
        <v/>
      </c>
      <c r="BD175" s="115" t="str">
        <f aca="false">IF(BC175="","",IF(BC175&gt;=B$10,"Y","N"))</f>
        <v/>
      </c>
      <c r="BE175" s="115" t="str">
        <f aca="false">IF(BD175="","",IF(BD175&lt;50%,1,IF(AND(BD175&gt;=50%,BD175&lt;B$10),2,IF(BD175&gt;=B$10,3))))</f>
        <v/>
      </c>
      <c r="BF175" s="114" t="str">
        <f aca="false">IF(B175&lt;&gt;"",IFERROR(IF((SUMIF(D$20:AI$20, "CLO8", D175:AI175)/AO$13)=0,"",(SUMIF(D$20:AI$20, "CLO8", D175:AI175)/AO$13)),""),"")</f>
        <v/>
      </c>
      <c r="BG175" s="115" t="str">
        <f aca="false">IF(BF175="","",IF(BF175&gt;=B$10,"Y","N"))</f>
        <v/>
      </c>
      <c r="BH175" s="115" t="str">
        <f aca="false">IF(BG175="","",IF(BG175&lt;50%,1,IF(AND(BG175&gt;=50%,BG175&lt;B$10),2,IF(BG175&gt;=B$10,3))))</f>
        <v/>
      </c>
      <c r="BI175" s="114" t="str">
        <f aca="false">IF(B175&lt;&gt;"",IFERROR(IF((SUMIF(D$20:AI$20, "CLO9", D175:AI175)/AO$14)=0,"",(SUMIF(D$20:AI$20, "CLO9", D175:AI175)/AO$14)),""),"")</f>
        <v/>
      </c>
      <c r="BJ175" s="115" t="str">
        <f aca="false">IF(BI175="","",IF(BI175&gt;=B$10,"Y","N"))</f>
        <v/>
      </c>
      <c r="BK175" s="115" t="str">
        <f aca="false">IF(BJ175="","",IF(BJ175&lt;50%,1,IF(AND(BJ175&gt;=50%,BJ175&lt;B$10),2,IF(BJ175&gt;=B$10,3))))</f>
        <v/>
      </c>
      <c r="BL175" s="114" t="str">
        <f aca="false">IF(B175&lt;&gt;"",IFERROR(IF((SUMIF(D$20:AI$20,"CLO10",D175:AI175)/AO$15)=0,"",(SUMIF(D$20:AI$20,"CLO10",D175:AI175)/AO$15)),""),"")</f>
        <v/>
      </c>
      <c r="BM175" s="115" t="str">
        <f aca="false">IF(BL175="","",IF(BL175&gt;=B$10,"Y","N"))</f>
        <v/>
      </c>
      <c r="BN175" s="115" t="str">
        <f aca="false">IF(BM175="","",IF(BM175&lt;50%,1,IF(AND(BM175&gt;=50%,BM175&lt;B$10),2,IF(BM175&gt;=B$10,3))))</f>
        <v/>
      </c>
      <c r="BO175" s="8"/>
      <c r="BP175" s="8"/>
    </row>
    <row r="176" customFormat="false" ht="15.75" hidden="false" customHeight="true" outlineLevel="0" collapsed="false">
      <c r="A176" s="183" t="str">
        <f aca="false">IF(B$6="LECTURE",IF('Database (LECTURE-RES-PRAC)'!A171="","",'Database (LECTURE-RES-PRAC)'!A171),"")</f>
        <v/>
      </c>
      <c r="B176" s="184" t="str">
        <f aca="false">IF(B$6="LECTURE",IF('Database (LECTURE-RES-PRAC)'!B171="","",'Database (LECTURE-RES-PRAC)'!B171),"")</f>
        <v/>
      </c>
      <c r="C176" s="183" t="str">
        <f aca="false">IF(B176&lt;&gt;"",'Database (LECTURE-RES-PRAC)'!C171,"")</f>
        <v/>
      </c>
      <c r="D176" s="117"/>
      <c r="E176" s="52"/>
      <c r="F176" s="52"/>
      <c r="G176" s="52"/>
      <c r="H176" s="52"/>
      <c r="I176" s="52"/>
      <c r="J176" s="52"/>
      <c r="K176" s="52"/>
      <c r="L176" s="52"/>
      <c r="M176" s="52"/>
      <c r="N176" s="181" t="str">
        <f aca="false">IF(B176&lt;&gt;"",SUM(D176:M176),"")</f>
        <v/>
      </c>
      <c r="O176" s="52"/>
      <c r="P176" s="52"/>
      <c r="Q176" s="52"/>
      <c r="R176" s="52"/>
      <c r="S176" s="52"/>
      <c r="T176" s="52"/>
      <c r="U176" s="52"/>
      <c r="V176" s="52"/>
      <c r="W176" s="52"/>
      <c r="X176" s="52"/>
      <c r="Y176" s="181" t="str">
        <f aca="false">IF(B176&lt;&gt;"",SUM(O176:X176),"")</f>
        <v/>
      </c>
      <c r="Z176" s="52"/>
      <c r="AA176" s="52"/>
      <c r="AB176" s="52"/>
      <c r="AC176" s="52"/>
      <c r="AD176" s="52"/>
      <c r="AE176" s="52"/>
      <c r="AF176" s="52"/>
      <c r="AG176" s="52"/>
      <c r="AH176" s="52"/>
      <c r="AI176" s="52"/>
      <c r="AJ176" s="182" t="str">
        <f aca="false">IF(B176&lt;&gt;"",SUM(Z176:AI176),"")</f>
        <v/>
      </c>
      <c r="AK176" s="185" t="str">
        <f aca="false">IF(B176&lt;&gt;"",IFERROR(IF((SUMIF(D$20:AI$20, "CLO1", D176:AI176)/AO$6)=0,"",(SUMIF(D$20:AI$20, "CLO1", D176:AI176)/AO$6)),""),"")</f>
        <v/>
      </c>
      <c r="AL176" s="115" t="str">
        <f aca="false">IF(AK176="","",IF(AK176&gt;=B$10,"Y","N"))</f>
        <v/>
      </c>
      <c r="AM176" s="115" t="str">
        <f aca="false">IF(AK176="","",IF(AK176&lt;50%,1,IF(AND(AK176&gt;=50%,AK176&lt;B$10),2,IF(AK176&gt;=B$10,3))))</f>
        <v/>
      </c>
      <c r="AN176" s="185" t="str">
        <f aca="false">IF(B176&lt;&gt;"",IFERROR(IF((SUMIF(D$20:AI$20, "CLO2", D176:AI176)/AO$7)=0,"",(SUMIF(D$20:AI$20, "CLO2", D176:AI176)/AO$7)),""),"")</f>
        <v/>
      </c>
      <c r="AO176" s="115" t="str">
        <f aca="false">IF(AN176="","",IF(AN176&gt;=B$10,"Y","N"))</f>
        <v/>
      </c>
      <c r="AP176" s="115" t="str">
        <f aca="false">IF(AN176="","",IF(AN176&lt;50%,1,IF(AND(AN176&gt;=50%,AN176&lt;B$10),2,IF(AN176&gt;=B$10,3))))</f>
        <v/>
      </c>
      <c r="AQ176" s="185" t="str">
        <f aca="false">IF(B176&lt;&gt;"",IFERROR(IF((SUMIF(D$20:AI$20, "CLO3", D176:AI176)/AO$8)=0,"",(SUMIF(D$20:AI$20, "CLO3", D176:AI176)/AO$8)),""),"")</f>
        <v/>
      </c>
      <c r="AR176" s="115" t="str">
        <f aca="false">IF(AQ176="","",IF(AQ176&gt;=B$10,"Y","N"))</f>
        <v/>
      </c>
      <c r="AS176" s="115" t="str">
        <f aca="false">IF(AQ176="","",IF(AQ176&lt;50%,1,IF(AND(AQ176&gt;=50%,AQ176&lt;B$10),2,IF(AQ176&gt;=B$10,3))))</f>
        <v/>
      </c>
      <c r="AT176" s="185" t="str">
        <f aca="false">IF(B176&lt;&gt;"",IFERROR(IF((SUMIF(D$20:AI$20, "CLO4", D176:AI176)/AO$9)=0,"",(SUMIF(D$20:AI$20, "CLO4", D176:AI176)/AO$9)),""),"")</f>
        <v/>
      </c>
      <c r="AU176" s="115" t="str">
        <f aca="false">IF(AT176="","",IF(AT176&gt;=B$10,"Y","N"))</f>
        <v/>
      </c>
      <c r="AV176" s="115" t="str">
        <f aca="false">IF(AT176="","",IF(AT176&lt;50%,1,IF(AND(AT176&gt;=50%,AT176&lt;B$10),2,IF(AT176&gt;=B$10,3))))</f>
        <v/>
      </c>
      <c r="AW176" s="185" t="str">
        <f aca="false">IF(B176&lt;&gt;"",IFERROR(IF((SUMIF(D$20:AI$20, "CLO5", D176:AI176)/AO$10)=0,"",(SUMIF(D$20:AI$20, "CLO5", D176:AI176)/AO$10)),""),"")</f>
        <v/>
      </c>
      <c r="AX176" s="115" t="str">
        <f aca="false">IF(AW176="","",IF(AW176&gt;=B$10,"Y","N"))</f>
        <v/>
      </c>
      <c r="AY176" s="115" t="str">
        <f aca="false">IF(AW176="","",IF(AW176&lt;50%,1,IF(AND(AW176&gt;=50%,AW176&lt;B$10),2,IF(AW176&gt;=B$10,3))))</f>
        <v/>
      </c>
      <c r="AZ176" s="114" t="str">
        <f aca="false">IF(B176&lt;&gt;"",IFERROR(IF((SUMIF(D$20:AI$20, "CLO6", D176:AI176)/AO$11)=0,"",(SUMIF(D$20:AI$20, "CLO6", D176:AI176)/AO$11)),""),"")</f>
        <v/>
      </c>
      <c r="BA176" s="115" t="str">
        <f aca="false">IF(AZ176="","",IF(AZ176&gt;=B$10,"Y","N"))</f>
        <v/>
      </c>
      <c r="BB176" s="115" t="str">
        <f aca="false">IF(BA176="","",IF(BA176&lt;50%,1,IF(AND(BA176&gt;=50%,BA176&lt;B$10),2,IF(BA176&gt;=B$10,3))))</f>
        <v/>
      </c>
      <c r="BC176" s="114" t="str">
        <f aca="false">IF(B176&lt;&gt;"",IFERROR(IF((SUMIF(D$20:AI$20, "CLO7", D176:AI176)/AO$12)=0,"",(SUMIF(D$20:AI$20, "CLO7", D176:AI176)/AO$12)),""),"")</f>
        <v/>
      </c>
      <c r="BD176" s="115" t="str">
        <f aca="false">IF(BC176="","",IF(BC176&gt;=B$10,"Y","N"))</f>
        <v/>
      </c>
      <c r="BE176" s="115" t="str">
        <f aca="false">IF(BD176="","",IF(BD176&lt;50%,1,IF(AND(BD176&gt;=50%,BD176&lt;B$10),2,IF(BD176&gt;=B$10,3))))</f>
        <v/>
      </c>
      <c r="BF176" s="114" t="str">
        <f aca="false">IF(B176&lt;&gt;"",IFERROR(IF((SUMIF(D$20:AI$20, "CLO8", D176:AI176)/AO$13)=0,"",(SUMIF(D$20:AI$20, "CLO8", D176:AI176)/AO$13)),""),"")</f>
        <v/>
      </c>
      <c r="BG176" s="115" t="str">
        <f aca="false">IF(BF176="","",IF(BF176&gt;=B$10,"Y","N"))</f>
        <v/>
      </c>
      <c r="BH176" s="115" t="str">
        <f aca="false">IF(BG176="","",IF(BG176&lt;50%,1,IF(AND(BG176&gt;=50%,BG176&lt;B$10),2,IF(BG176&gt;=B$10,3))))</f>
        <v/>
      </c>
      <c r="BI176" s="114" t="str">
        <f aca="false">IF(B176&lt;&gt;"",IFERROR(IF((SUMIF(D$20:AI$20, "CLO9", D176:AI176)/AO$14)=0,"",(SUMIF(D$20:AI$20, "CLO9", D176:AI176)/AO$14)),""),"")</f>
        <v/>
      </c>
      <c r="BJ176" s="115" t="str">
        <f aca="false">IF(BI176="","",IF(BI176&gt;=B$10,"Y","N"))</f>
        <v/>
      </c>
      <c r="BK176" s="115" t="str">
        <f aca="false">IF(BJ176="","",IF(BJ176&lt;50%,1,IF(AND(BJ176&gt;=50%,BJ176&lt;B$10),2,IF(BJ176&gt;=B$10,3))))</f>
        <v/>
      </c>
      <c r="BL176" s="114" t="str">
        <f aca="false">IF(B176&lt;&gt;"",IFERROR(IF((SUMIF(D$20:AI$20,"CLO10",D176:AI176)/AO$15)=0,"",(SUMIF(D$20:AI$20,"CLO10",D176:AI176)/AO$15)),""),"")</f>
        <v/>
      </c>
      <c r="BM176" s="115" t="str">
        <f aca="false">IF(BL176="","",IF(BL176&gt;=B$10,"Y","N"))</f>
        <v/>
      </c>
      <c r="BN176" s="115" t="str">
        <f aca="false">IF(BM176="","",IF(BM176&lt;50%,1,IF(AND(BM176&gt;=50%,BM176&lt;B$10),2,IF(BM176&gt;=B$10,3))))</f>
        <v/>
      </c>
      <c r="BO176" s="8"/>
      <c r="BP176" s="8"/>
    </row>
    <row r="177" customFormat="false" ht="15.75" hidden="false" customHeight="true" outlineLevel="0" collapsed="false">
      <c r="A177" s="183" t="str">
        <f aca="false">IF(B$6="LECTURE",IF('Database (LECTURE-RES-PRAC)'!A172="","",'Database (LECTURE-RES-PRAC)'!A172),"")</f>
        <v/>
      </c>
      <c r="B177" s="184" t="str">
        <f aca="false">IF(B$6="LECTURE",IF('Database (LECTURE-RES-PRAC)'!B172="","",'Database (LECTURE-RES-PRAC)'!B172),"")</f>
        <v/>
      </c>
      <c r="C177" s="183" t="str">
        <f aca="false">IF(B177&lt;&gt;"",'Database (LECTURE-RES-PRAC)'!C172,"")</f>
        <v/>
      </c>
      <c r="D177" s="117"/>
      <c r="E177" s="52"/>
      <c r="F177" s="52"/>
      <c r="G177" s="52"/>
      <c r="H177" s="52"/>
      <c r="I177" s="52"/>
      <c r="J177" s="52"/>
      <c r="K177" s="52"/>
      <c r="L177" s="52"/>
      <c r="M177" s="52"/>
      <c r="N177" s="181" t="str">
        <f aca="false">IF(B177&lt;&gt;"",SUM(D177:M177),"")</f>
        <v/>
      </c>
      <c r="O177" s="52"/>
      <c r="P177" s="52"/>
      <c r="Q177" s="52"/>
      <c r="R177" s="52"/>
      <c r="S177" s="52"/>
      <c r="T177" s="52"/>
      <c r="U177" s="52"/>
      <c r="V177" s="52"/>
      <c r="W177" s="52"/>
      <c r="X177" s="52"/>
      <c r="Y177" s="181" t="str">
        <f aca="false">IF(B177&lt;&gt;"",SUM(O177:X177),"")</f>
        <v/>
      </c>
      <c r="Z177" s="52"/>
      <c r="AA177" s="52"/>
      <c r="AB177" s="52"/>
      <c r="AC177" s="52"/>
      <c r="AD177" s="52"/>
      <c r="AE177" s="52"/>
      <c r="AF177" s="52"/>
      <c r="AG177" s="52"/>
      <c r="AH177" s="52"/>
      <c r="AI177" s="52"/>
      <c r="AJ177" s="182" t="str">
        <f aca="false">IF(B177&lt;&gt;"",SUM(Z177:AI177),"")</f>
        <v/>
      </c>
      <c r="AK177" s="185" t="str">
        <f aca="false">IF(B177&lt;&gt;"",IFERROR(IF((SUMIF(D$20:AI$20, "CLO1", D177:AI177)/AO$6)=0,"",(SUMIF(D$20:AI$20, "CLO1", D177:AI177)/AO$6)),""),"")</f>
        <v/>
      </c>
      <c r="AL177" s="115" t="str">
        <f aca="false">IF(AK177="","",IF(AK177&gt;=B$10,"Y","N"))</f>
        <v/>
      </c>
      <c r="AM177" s="115" t="str">
        <f aca="false">IF(AK177="","",IF(AK177&lt;50%,1,IF(AND(AK177&gt;=50%,AK177&lt;B$10),2,IF(AK177&gt;=B$10,3))))</f>
        <v/>
      </c>
      <c r="AN177" s="185" t="str">
        <f aca="false">IF(B177&lt;&gt;"",IFERROR(IF((SUMIF(D$20:AI$20, "CLO2", D177:AI177)/AO$7)=0,"",(SUMIF(D$20:AI$20, "CLO2", D177:AI177)/AO$7)),""),"")</f>
        <v/>
      </c>
      <c r="AO177" s="115" t="str">
        <f aca="false">IF(AN177="","",IF(AN177&gt;=B$10,"Y","N"))</f>
        <v/>
      </c>
      <c r="AP177" s="115" t="str">
        <f aca="false">IF(AN177="","",IF(AN177&lt;50%,1,IF(AND(AN177&gt;=50%,AN177&lt;B$10),2,IF(AN177&gt;=B$10,3))))</f>
        <v/>
      </c>
      <c r="AQ177" s="185" t="str">
        <f aca="false">IF(B177&lt;&gt;"",IFERROR(IF((SUMIF(D$20:AI$20, "CLO3", D177:AI177)/AO$8)=0,"",(SUMIF(D$20:AI$20, "CLO3", D177:AI177)/AO$8)),""),"")</f>
        <v/>
      </c>
      <c r="AR177" s="115" t="str">
        <f aca="false">IF(AQ177="","",IF(AQ177&gt;=B$10,"Y","N"))</f>
        <v/>
      </c>
      <c r="AS177" s="115" t="str">
        <f aca="false">IF(AQ177="","",IF(AQ177&lt;50%,1,IF(AND(AQ177&gt;=50%,AQ177&lt;B$10),2,IF(AQ177&gt;=B$10,3))))</f>
        <v/>
      </c>
      <c r="AT177" s="185" t="str">
        <f aca="false">IF(B177&lt;&gt;"",IFERROR(IF((SUMIF(D$20:AI$20, "CLO4", D177:AI177)/AO$9)=0,"",(SUMIF(D$20:AI$20, "CLO4", D177:AI177)/AO$9)),""),"")</f>
        <v/>
      </c>
      <c r="AU177" s="115" t="str">
        <f aca="false">IF(AT177="","",IF(AT177&gt;=B$10,"Y","N"))</f>
        <v/>
      </c>
      <c r="AV177" s="115" t="str">
        <f aca="false">IF(AT177="","",IF(AT177&lt;50%,1,IF(AND(AT177&gt;=50%,AT177&lt;B$10),2,IF(AT177&gt;=B$10,3))))</f>
        <v/>
      </c>
      <c r="AW177" s="185" t="str">
        <f aca="false">IF(B177&lt;&gt;"",IFERROR(IF((SUMIF(D$20:AI$20, "CLO5", D177:AI177)/AO$10)=0,"",(SUMIF(D$20:AI$20, "CLO5", D177:AI177)/AO$10)),""),"")</f>
        <v/>
      </c>
      <c r="AX177" s="115" t="str">
        <f aca="false">IF(AW177="","",IF(AW177&gt;=B$10,"Y","N"))</f>
        <v/>
      </c>
      <c r="AY177" s="115" t="str">
        <f aca="false">IF(AW177="","",IF(AW177&lt;50%,1,IF(AND(AW177&gt;=50%,AW177&lt;B$10),2,IF(AW177&gt;=B$10,3))))</f>
        <v/>
      </c>
      <c r="AZ177" s="114" t="str">
        <f aca="false">IF(B177&lt;&gt;"",IFERROR(IF((SUMIF(D$20:AI$20, "CLO6", D177:AI177)/AO$11)=0,"",(SUMIF(D$20:AI$20, "CLO6", D177:AI177)/AO$11)),""),"")</f>
        <v/>
      </c>
      <c r="BA177" s="115" t="str">
        <f aca="false">IF(AZ177="","",IF(AZ177&gt;=B$10,"Y","N"))</f>
        <v/>
      </c>
      <c r="BB177" s="115" t="str">
        <f aca="false">IF(BA177="","",IF(BA177&lt;50%,1,IF(AND(BA177&gt;=50%,BA177&lt;B$10),2,IF(BA177&gt;=B$10,3))))</f>
        <v/>
      </c>
      <c r="BC177" s="114" t="str">
        <f aca="false">IF(B177&lt;&gt;"",IFERROR(IF((SUMIF(D$20:AI$20, "CLO7", D177:AI177)/AO$12)=0,"",(SUMIF(D$20:AI$20, "CLO7", D177:AI177)/AO$12)),""),"")</f>
        <v/>
      </c>
      <c r="BD177" s="115" t="str">
        <f aca="false">IF(BC177="","",IF(BC177&gt;=B$10,"Y","N"))</f>
        <v/>
      </c>
      <c r="BE177" s="115" t="str">
        <f aca="false">IF(BD177="","",IF(BD177&lt;50%,1,IF(AND(BD177&gt;=50%,BD177&lt;B$10),2,IF(BD177&gt;=B$10,3))))</f>
        <v/>
      </c>
      <c r="BF177" s="114" t="str">
        <f aca="false">IF(B177&lt;&gt;"",IFERROR(IF((SUMIF(D$20:AI$20, "CLO8", D177:AI177)/AO$13)=0,"",(SUMIF(D$20:AI$20, "CLO8", D177:AI177)/AO$13)),""),"")</f>
        <v/>
      </c>
      <c r="BG177" s="115" t="str">
        <f aca="false">IF(BF177="","",IF(BF177&gt;=B$10,"Y","N"))</f>
        <v/>
      </c>
      <c r="BH177" s="115" t="str">
        <f aca="false">IF(BG177="","",IF(BG177&lt;50%,1,IF(AND(BG177&gt;=50%,BG177&lt;B$10),2,IF(BG177&gt;=B$10,3))))</f>
        <v/>
      </c>
      <c r="BI177" s="114" t="str">
        <f aca="false">IF(B177&lt;&gt;"",IFERROR(IF((SUMIF(D$20:AI$20, "CLO9", D177:AI177)/AO$14)=0,"",(SUMIF(D$20:AI$20, "CLO9", D177:AI177)/AO$14)),""),"")</f>
        <v/>
      </c>
      <c r="BJ177" s="115" t="str">
        <f aca="false">IF(BI177="","",IF(BI177&gt;=B$10,"Y","N"))</f>
        <v/>
      </c>
      <c r="BK177" s="115" t="str">
        <f aca="false">IF(BJ177="","",IF(BJ177&lt;50%,1,IF(AND(BJ177&gt;=50%,BJ177&lt;B$10),2,IF(BJ177&gt;=B$10,3))))</f>
        <v/>
      </c>
      <c r="BL177" s="114" t="str">
        <f aca="false">IF(B177&lt;&gt;"",IFERROR(IF((SUMIF(D$20:AI$20,"CLO10",D177:AI177)/AO$15)=0,"",(SUMIF(D$20:AI$20,"CLO10",D177:AI177)/AO$15)),""),"")</f>
        <v/>
      </c>
      <c r="BM177" s="115" t="str">
        <f aca="false">IF(BL177="","",IF(BL177&gt;=B$10,"Y","N"))</f>
        <v/>
      </c>
      <c r="BN177" s="115" t="str">
        <f aca="false">IF(BM177="","",IF(BM177&lt;50%,1,IF(AND(BM177&gt;=50%,BM177&lt;B$10),2,IF(BM177&gt;=B$10,3))))</f>
        <v/>
      </c>
      <c r="BO177" s="8"/>
      <c r="BP177" s="8"/>
    </row>
    <row r="178" customFormat="false" ht="15.75" hidden="false" customHeight="true" outlineLevel="0" collapsed="false">
      <c r="A178" s="183" t="str">
        <f aca="false">IF(B$6="LECTURE",IF('Database (LECTURE-RES-PRAC)'!A173="","",'Database (LECTURE-RES-PRAC)'!A173),"")</f>
        <v/>
      </c>
      <c r="B178" s="184" t="str">
        <f aca="false">IF(B$6="LECTURE",IF('Database (LECTURE-RES-PRAC)'!B173="","",'Database (LECTURE-RES-PRAC)'!B173),"")</f>
        <v/>
      </c>
      <c r="C178" s="183" t="str">
        <f aca="false">IF(B178&lt;&gt;"",'Database (LECTURE-RES-PRAC)'!C173,"")</f>
        <v/>
      </c>
      <c r="D178" s="117"/>
      <c r="E178" s="52"/>
      <c r="F178" s="52"/>
      <c r="G178" s="52"/>
      <c r="H178" s="52"/>
      <c r="I178" s="52"/>
      <c r="J178" s="52"/>
      <c r="K178" s="52"/>
      <c r="L178" s="52"/>
      <c r="M178" s="52"/>
      <c r="N178" s="181" t="str">
        <f aca="false">IF(B178&lt;&gt;"",SUM(D178:M178),"")</f>
        <v/>
      </c>
      <c r="O178" s="52"/>
      <c r="P178" s="52"/>
      <c r="Q178" s="52"/>
      <c r="R178" s="52"/>
      <c r="S178" s="52"/>
      <c r="T178" s="52"/>
      <c r="U178" s="52"/>
      <c r="V178" s="52"/>
      <c r="W178" s="52"/>
      <c r="X178" s="52"/>
      <c r="Y178" s="181" t="str">
        <f aca="false">IF(B178&lt;&gt;"",SUM(O178:X178),"")</f>
        <v/>
      </c>
      <c r="Z178" s="52"/>
      <c r="AA178" s="52"/>
      <c r="AB178" s="52"/>
      <c r="AC178" s="52"/>
      <c r="AD178" s="52"/>
      <c r="AE178" s="52"/>
      <c r="AF178" s="52"/>
      <c r="AG178" s="52"/>
      <c r="AH178" s="52"/>
      <c r="AI178" s="52"/>
      <c r="AJ178" s="182" t="str">
        <f aca="false">IF(B178&lt;&gt;"",SUM(Z178:AI178),"")</f>
        <v/>
      </c>
      <c r="AK178" s="185" t="str">
        <f aca="false">IF(B178&lt;&gt;"",IFERROR(IF((SUMIF(D$20:AI$20, "CLO1", D178:AI178)/AO$6)=0,"",(SUMIF(D$20:AI$20, "CLO1", D178:AI178)/AO$6)),""),"")</f>
        <v/>
      </c>
      <c r="AL178" s="115" t="str">
        <f aca="false">IF(AK178="","",IF(AK178&gt;=B$10,"Y","N"))</f>
        <v/>
      </c>
      <c r="AM178" s="115" t="str">
        <f aca="false">IF(AK178="","",IF(AK178&lt;50%,1,IF(AND(AK178&gt;=50%,AK178&lt;B$10),2,IF(AK178&gt;=B$10,3))))</f>
        <v/>
      </c>
      <c r="AN178" s="185" t="str">
        <f aca="false">IF(B178&lt;&gt;"",IFERROR(IF((SUMIF(D$20:AI$20, "CLO2", D178:AI178)/AO$7)=0,"",(SUMIF(D$20:AI$20, "CLO2", D178:AI178)/AO$7)),""),"")</f>
        <v/>
      </c>
      <c r="AO178" s="115" t="str">
        <f aca="false">IF(AN178="","",IF(AN178&gt;=B$10,"Y","N"))</f>
        <v/>
      </c>
      <c r="AP178" s="115" t="str">
        <f aca="false">IF(AN178="","",IF(AN178&lt;50%,1,IF(AND(AN178&gt;=50%,AN178&lt;B$10),2,IF(AN178&gt;=B$10,3))))</f>
        <v/>
      </c>
      <c r="AQ178" s="185" t="str">
        <f aca="false">IF(B178&lt;&gt;"",IFERROR(IF((SUMIF(D$20:AI$20, "CLO3", D178:AI178)/AO$8)=0,"",(SUMIF(D$20:AI$20, "CLO3", D178:AI178)/AO$8)),""),"")</f>
        <v/>
      </c>
      <c r="AR178" s="115" t="str">
        <f aca="false">IF(AQ178="","",IF(AQ178&gt;=B$10,"Y","N"))</f>
        <v/>
      </c>
      <c r="AS178" s="115" t="str">
        <f aca="false">IF(AQ178="","",IF(AQ178&lt;50%,1,IF(AND(AQ178&gt;=50%,AQ178&lt;B$10),2,IF(AQ178&gt;=B$10,3))))</f>
        <v/>
      </c>
      <c r="AT178" s="185" t="str">
        <f aca="false">IF(B178&lt;&gt;"",IFERROR(IF((SUMIF(D$20:AI$20, "CLO4", D178:AI178)/AO$9)=0,"",(SUMIF(D$20:AI$20, "CLO4", D178:AI178)/AO$9)),""),"")</f>
        <v/>
      </c>
      <c r="AU178" s="115" t="str">
        <f aca="false">IF(AT178="","",IF(AT178&gt;=B$10,"Y","N"))</f>
        <v/>
      </c>
      <c r="AV178" s="115" t="str">
        <f aca="false">IF(AT178="","",IF(AT178&lt;50%,1,IF(AND(AT178&gt;=50%,AT178&lt;B$10),2,IF(AT178&gt;=B$10,3))))</f>
        <v/>
      </c>
      <c r="AW178" s="185" t="str">
        <f aca="false">IF(B178&lt;&gt;"",IFERROR(IF((SUMIF(D$20:AI$20, "CLO5", D178:AI178)/AO$10)=0,"",(SUMIF(D$20:AI$20, "CLO5", D178:AI178)/AO$10)),""),"")</f>
        <v/>
      </c>
      <c r="AX178" s="115" t="str">
        <f aca="false">IF(AW178="","",IF(AW178&gt;=B$10,"Y","N"))</f>
        <v/>
      </c>
      <c r="AY178" s="115" t="str">
        <f aca="false">IF(AW178="","",IF(AW178&lt;50%,1,IF(AND(AW178&gt;=50%,AW178&lt;B$10),2,IF(AW178&gt;=B$10,3))))</f>
        <v/>
      </c>
      <c r="AZ178" s="114" t="str">
        <f aca="false">IF(B178&lt;&gt;"",IFERROR(IF((SUMIF(D$20:AI$20, "CLO6", D178:AI178)/AO$11)=0,"",(SUMIF(D$20:AI$20, "CLO6", D178:AI178)/AO$11)),""),"")</f>
        <v/>
      </c>
      <c r="BA178" s="115" t="str">
        <f aca="false">IF(AZ178="","",IF(AZ178&gt;=B$10,"Y","N"))</f>
        <v/>
      </c>
      <c r="BB178" s="115" t="str">
        <f aca="false">IF(BA178="","",IF(BA178&lt;50%,1,IF(AND(BA178&gt;=50%,BA178&lt;B$10),2,IF(BA178&gt;=B$10,3))))</f>
        <v/>
      </c>
      <c r="BC178" s="114" t="str">
        <f aca="false">IF(B178&lt;&gt;"",IFERROR(IF((SUMIF(D$20:AI$20, "CLO7", D178:AI178)/AO$12)=0,"",(SUMIF(D$20:AI$20, "CLO7", D178:AI178)/AO$12)),""),"")</f>
        <v/>
      </c>
      <c r="BD178" s="115" t="str">
        <f aca="false">IF(BC178="","",IF(BC178&gt;=B$10,"Y","N"))</f>
        <v/>
      </c>
      <c r="BE178" s="115" t="str">
        <f aca="false">IF(BD178="","",IF(BD178&lt;50%,1,IF(AND(BD178&gt;=50%,BD178&lt;B$10),2,IF(BD178&gt;=B$10,3))))</f>
        <v/>
      </c>
      <c r="BF178" s="114" t="str">
        <f aca="false">IF(B178&lt;&gt;"",IFERROR(IF((SUMIF(D$20:AI$20, "CLO8", D178:AI178)/AO$13)=0,"",(SUMIF(D$20:AI$20, "CLO8", D178:AI178)/AO$13)),""),"")</f>
        <v/>
      </c>
      <c r="BG178" s="115" t="str">
        <f aca="false">IF(BF178="","",IF(BF178&gt;=B$10,"Y","N"))</f>
        <v/>
      </c>
      <c r="BH178" s="115" t="str">
        <f aca="false">IF(BG178="","",IF(BG178&lt;50%,1,IF(AND(BG178&gt;=50%,BG178&lt;B$10),2,IF(BG178&gt;=B$10,3))))</f>
        <v/>
      </c>
      <c r="BI178" s="114" t="str">
        <f aca="false">IF(B178&lt;&gt;"",IFERROR(IF((SUMIF(D$20:AI$20, "CLO9", D178:AI178)/AO$14)=0,"",(SUMIF(D$20:AI$20, "CLO9", D178:AI178)/AO$14)),""),"")</f>
        <v/>
      </c>
      <c r="BJ178" s="115" t="str">
        <f aca="false">IF(BI178="","",IF(BI178&gt;=B$10,"Y","N"))</f>
        <v/>
      </c>
      <c r="BK178" s="115" t="str">
        <f aca="false">IF(BJ178="","",IF(BJ178&lt;50%,1,IF(AND(BJ178&gt;=50%,BJ178&lt;B$10),2,IF(BJ178&gt;=B$10,3))))</f>
        <v/>
      </c>
      <c r="BL178" s="114" t="str">
        <f aca="false">IF(B178&lt;&gt;"",IFERROR(IF((SUMIF(D$20:AI$20,"CLO10",D178:AI178)/AO$15)=0,"",(SUMIF(D$20:AI$20,"CLO10",D178:AI178)/AO$15)),""),"")</f>
        <v/>
      </c>
      <c r="BM178" s="115" t="str">
        <f aca="false">IF(BL178="","",IF(BL178&gt;=B$10,"Y","N"))</f>
        <v/>
      </c>
      <c r="BN178" s="115" t="str">
        <f aca="false">IF(BM178="","",IF(BM178&lt;50%,1,IF(AND(BM178&gt;=50%,BM178&lt;B$10),2,IF(BM178&gt;=B$10,3))))</f>
        <v/>
      </c>
      <c r="BO178" s="8"/>
      <c r="BP178" s="8"/>
    </row>
    <row r="179" customFormat="false" ht="15.75" hidden="false" customHeight="true" outlineLevel="0" collapsed="false">
      <c r="A179" s="183" t="str">
        <f aca="false">IF(B$6="LECTURE",IF('Database (LECTURE-RES-PRAC)'!A174="","",'Database (LECTURE-RES-PRAC)'!A174),"")</f>
        <v/>
      </c>
      <c r="B179" s="184" t="str">
        <f aca="false">IF(B$6="LECTURE",IF('Database (LECTURE-RES-PRAC)'!B174="","",'Database (LECTURE-RES-PRAC)'!B174),"")</f>
        <v/>
      </c>
      <c r="C179" s="183" t="str">
        <f aca="false">IF(B179&lt;&gt;"",'Database (LECTURE-RES-PRAC)'!C174,"")</f>
        <v/>
      </c>
      <c r="D179" s="117"/>
      <c r="E179" s="52"/>
      <c r="F179" s="52"/>
      <c r="G179" s="52"/>
      <c r="H179" s="52"/>
      <c r="I179" s="52"/>
      <c r="J179" s="52"/>
      <c r="K179" s="52"/>
      <c r="L179" s="52"/>
      <c r="M179" s="52"/>
      <c r="N179" s="181" t="str">
        <f aca="false">IF(B179&lt;&gt;"",SUM(D179:M179),"")</f>
        <v/>
      </c>
      <c r="O179" s="52"/>
      <c r="P179" s="52"/>
      <c r="Q179" s="52"/>
      <c r="R179" s="52"/>
      <c r="S179" s="52"/>
      <c r="T179" s="52"/>
      <c r="U179" s="52"/>
      <c r="V179" s="52"/>
      <c r="W179" s="52"/>
      <c r="X179" s="52"/>
      <c r="Y179" s="181" t="str">
        <f aca="false">IF(B179&lt;&gt;"",SUM(O179:X179),"")</f>
        <v/>
      </c>
      <c r="Z179" s="52"/>
      <c r="AA179" s="52"/>
      <c r="AB179" s="52"/>
      <c r="AC179" s="52"/>
      <c r="AD179" s="52"/>
      <c r="AE179" s="52"/>
      <c r="AF179" s="52"/>
      <c r="AG179" s="52"/>
      <c r="AH179" s="52"/>
      <c r="AI179" s="52"/>
      <c r="AJ179" s="182" t="str">
        <f aca="false">IF(B179&lt;&gt;"",SUM(Z179:AI179),"")</f>
        <v/>
      </c>
      <c r="AK179" s="185" t="str">
        <f aca="false">IF(B179&lt;&gt;"",IFERROR(IF((SUMIF(D$20:AI$20, "CLO1", D179:AI179)/AO$6)=0,"",(SUMIF(D$20:AI$20, "CLO1", D179:AI179)/AO$6)),""),"")</f>
        <v/>
      </c>
      <c r="AL179" s="115" t="str">
        <f aca="false">IF(AK179="","",IF(AK179&gt;=B$10,"Y","N"))</f>
        <v/>
      </c>
      <c r="AM179" s="115" t="str">
        <f aca="false">IF(AK179="","",IF(AK179&lt;50%,1,IF(AND(AK179&gt;=50%,AK179&lt;B$10),2,IF(AK179&gt;=B$10,3))))</f>
        <v/>
      </c>
      <c r="AN179" s="185" t="str">
        <f aca="false">IF(B179&lt;&gt;"",IFERROR(IF((SUMIF(D$20:AI$20, "CLO2", D179:AI179)/AO$7)=0,"",(SUMIF(D$20:AI$20, "CLO2", D179:AI179)/AO$7)),""),"")</f>
        <v/>
      </c>
      <c r="AO179" s="115" t="str">
        <f aca="false">IF(AN179="","",IF(AN179&gt;=B$10,"Y","N"))</f>
        <v/>
      </c>
      <c r="AP179" s="115" t="str">
        <f aca="false">IF(AN179="","",IF(AN179&lt;50%,1,IF(AND(AN179&gt;=50%,AN179&lt;B$10),2,IF(AN179&gt;=B$10,3))))</f>
        <v/>
      </c>
      <c r="AQ179" s="185" t="str">
        <f aca="false">IF(B179&lt;&gt;"",IFERROR(IF((SUMIF(D$20:AI$20, "CLO3", D179:AI179)/AO$8)=0,"",(SUMIF(D$20:AI$20, "CLO3", D179:AI179)/AO$8)),""),"")</f>
        <v/>
      </c>
      <c r="AR179" s="115" t="str">
        <f aca="false">IF(AQ179="","",IF(AQ179&gt;=B$10,"Y","N"))</f>
        <v/>
      </c>
      <c r="AS179" s="115" t="str">
        <f aca="false">IF(AQ179="","",IF(AQ179&lt;50%,1,IF(AND(AQ179&gt;=50%,AQ179&lt;B$10),2,IF(AQ179&gt;=B$10,3))))</f>
        <v/>
      </c>
      <c r="AT179" s="185" t="str">
        <f aca="false">IF(B179&lt;&gt;"",IFERROR(IF((SUMIF(D$20:AI$20, "CLO4", D179:AI179)/AO$9)=0,"",(SUMIF(D$20:AI$20, "CLO4", D179:AI179)/AO$9)),""),"")</f>
        <v/>
      </c>
      <c r="AU179" s="115" t="str">
        <f aca="false">IF(AT179="","",IF(AT179&gt;=B$10,"Y","N"))</f>
        <v/>
      </c>
      <c r="AV179" s="115" t="str">
        <f aca="false">IF(AT179="","",IF(AT179&lt;50%,1,IF(AND(AT179&gt;=50%,AT179&lt;B$10),2,IF(AT179&gt;=B$10,3))))</f>
        <v/>
      </c>
      <c r="AW179" s="185" t="str">
        <f aca="false">IF(B179&lt;&gt;"",IFERROR(IF((SUMIF(D$20:AI$20, "CLO5", D179:AI179)/AO$10)=0,"",(SUMIF(D$20:AI$20, "CLO5", D179:AI179)/AO$10)),""),"")</f>
        <v/>
      </c>
      <c r="AX179" s="115" t="str">
        <f aca="false">IF(AW179="","",IF(AW179&gt;=B$10,"Y","N"))</f>
        <v/>
      </c>
      <c r="AY179" s="115" t="str">
        <f aca="false">IF(AW179="","",IF(AW179&lt;50%,1,IF(AND(AW179&gt;=50%,AW179&lt;B$10),2,IF(AW179&gt;=B$10,3))))</f>
        <v/>
      </c>
      <c r="AZ179" s="114" t="str">
        <f aca="false">IF(B179&lt;&gt;"",IFERROR(IF((SUMIF(D$20:AI$20, "CLO6", D179:AI179)/AO$11)=0,"",(SUMIF(D$20:AI$20, "CLO6", D179:AI179)/AO$11)),""),"")</f>
        <v/>
      </c>
      <c r="BA179" s="115" t="str">
        <f aca="false">IF(AZ179="","",IF(AZ179&gt;=B$10,"Y","N"))</f>
        <v/>
      </c>
      <c r="BB179" s="115" t="str">
        <f aca="false">IF(BA179="","",IF(BA179&lt;50%,1,IF(AND(BA179&gt;=50%,BA179&lt;B$10),2,IF(BA179&gt;=B$10,3))))</f>
        <v/>
      </c>
      <c r="BC179" s="114" t="str">
        <f aca="false">IF(B179&lt;&gt;"",IFERROR(IF((SUMIF(D$20:AI$20, "CLO7", D179:AI179)/AO$12)=0,"",(SUMIF(D$20:AI$20, "CLO7", D179:AI179)/AO$12)),""),"")</f>
        <v/>
      </c>
      <c r="BD179" s="115" t="str">
        <f aca="false">IF(BC179="","",IF(BC179&gt;=B$10,"Y","N"))</f>
        <v/>
      </c>
      <c r="BE179" s="115" t="str">
        <f aca="false">IF(BD179="","",IF(BD179&lt;50%,1,IF(AND(BD179&gt;=50%,BD179&lt;B$10),2,IF(BD179&gt;=B$10,3))))</f>
        <v/>
      </c>
      <c r="BF179" s="114" t="str">
        <f aca="false">IF(B179&lt;&gt;"",IFERROR(IF((SUMIF(D$20:AI$20, "CLO8", D179:AI179)/AO$13)=0,"",(SUMIF(D$20:AI$20, "CLO8", D179:AI179)/AO$13)),""),"")</f>
        <v/>
      </c>
      <c r="BG179" s="115" t="str">
        <f aca="false">IF(BF179="","",IF(BF179&gt;=B$10,"Y","N"))</f>
        <v/>
      </c>
      <c r="BH179" s="115" t="str">
        <f aca="false">IF(BG179="","",IF(BG179&lt;50%,1,IF(AND(BG179&gt;=50%,BG179&lt;B$10),2,IF(BG179&gt;=B$10,3))))</f>
        <v/>
      </c>
      <c r="BI179" s="114" t="str">
        <f aca="false">IF(B179&lt;&gt;"",IFERROR(IF((SUMIF(D$20:AI$20, "CLO9", D179:AI179)/AO$14)=0,"",(SUMIF(D$20:AI$20, "CLO9", D179:AI179)/AO$14)),""),"")</f>
        <v/>
      </c>
      <c r="BJ179" s="115" t="str">
        <f aca="false">IF(BI179="","",IF(BI179&gt;=B$10,"Y","N"))</f>
        <v/>
      </c>
      <c r="BK179" s="115" t="str">
        <f aca="false">IF(BJ179="","",IF(BJ179&lt;50%,1,IF(AND(BJ179&gt;=50%,BJ179&lt;B$10),2,IF(BJ179&gt;=B$10,3))))</f>
        <v/>
      </c>
      <c r="BL179" s="114" t="str">
        <f aca="false">IF(B179&lt;&gt;"",IFERROR(IF((SUMIF(D$20:AI$20,"CLO10",D179:AI179)/AO$15)=0,"",(SUMIF(D$20:AI$20,"CLO10",D179:AI179)/AO$15)),""),"")</f>
        <v/>
      </c>
      <c r="BM179" s="115" t="str">
        <f aca="false">IF(BL179="","",IF(BL179&gt;=B$10,"Y","N"))</f>
        <v/>
      </c>
      <c r="BN179" s="115" t="str">
        <f aca="false">IF(BM179="","",IF(BM179&lt;50%,1,IF(AND(BM179&gt;=50%,BM179&lt;B$10),2,IF(BM179&gt;=B$10,3))))</f>
        <v/>
      </c>
      <c r="BO179" s="8"/>
      <c r="BP179" s="8"/>
    </row>
    <row r="180" customFormat="false" ht="15.75" hidden="false" customHeight="true" outlineLevel="0" collapsed="false">
      <c r="A180" s="183" t="str">
        <f aca="false">IF(B$6="LECTURE",IF('Database (LECTURE-RES-PRAC)'!A175="","",'Database (LECTURE-RES-PRAC)'!A175),"")</f>
        <v/>
      </c>
      <c r="B180" s="184" t="str">
        <f aca="false">IF(B$6="LECTURE",IF('Database (LECTURE-RES-PRAC)'!B175="","",'Database (LECTURE-RES-PRAC)'!B175),"")</f>
        <v/>
      </c>
      <c r="C180" s="183" t="str">
        <f aca="false">IF(B180&lt;&gt;"",'Database (LECTURE-RES-PRAC)'!C175,"")</f>
        <v/>
      </c>
      <c r="D180" s="117"/>
      <c r="E180" s="52"/>
      <c r="F180" s="52"/>
      <c r="G180" s="52"/>
      <c r="H180" s="52"/>
      <c r="I180" s="52"/>
      <c r="J180" s="52"/>
      <c r="K180" s="52"/>
      <c r="L180" s="52"/>
      <c r="M180" s="52"/>
      <c r="N180" s="181" t="str">
        <f aca="false">IF(B180&lt;&gt;"",SUM(D180:M180),"")</f>
        <v/>
      </c>
      <c r="O180" s="52"/>
      <c r="P180" s="52"/>
      <c r="Q180" s="52"/>
      <c r="R180" s="52"/>
      <c r="S180" s="52"/>
      <c r="T180" s="52"/>
      <c r="U180" s="52"/>
      <c r="V180" s="52"/>
      <c r="W180" s="52"/>
      <c r="X180" s="52"/>
      <c r="Y180" s="181" t="str">
        <f aca="false">IF(B180&lt;&gt;"",SUM(O180:X180),"")</f>
        <v/>
      </c>
      <c r="Z180" s="52"/>
      <c r="AA180" s="52"/>
      <c r="AB180" s="52"/>
      <c r="AC180" s="52"/>
      <c r="AD180" s="52"/>
      <c r="AE180" s="52"/>
      <c r="AF180" s="52"/>
      <c r="AG180" s="52"/>
      <c r="AH180" s="52"/>
      <c r="AI180" s="52"/>
      <c r="AJ180" s="182" t="str">
        <f aca="false">IF(B180&lt;&gt;"",SUM(Z180:AI180),"")</f>
        <v/>
      </c>
      <c r="AK180" s="185" t="str">
        <f aca="false">IF(B180&lt;&gt;"",IFERROR(IF((SUMIF(D$20:AI$20, "CLO1", D180:AI180)/AO$6)=0,"",(SUMIF(D$20:AI$20, "CLO1", D180:AI180)/AO$6)),""),"")</f>
        <v/>
      </c>
      <c r="AL180" s="115" t="str">
        <f aca="false">IF(AK180="","",IF(AK180&gt;=B$10,"Y","N"))</f>
        <v/>
      </c>
      <c r="AM180" s="115" t="str">
        <f aca="false">IF(AK180="","",IF(AK180&lt;50%,1,IF(AND(AK180&gt;=50%,AK180&lt;B$10),2,IF(AK180&gt;=B$10,3))))</f>
        <v/>
      </c>
      <c r="AN180" s="185" t="str">
        <f aca="false">IF(B180&lt;&gt;"",IFERROR(IF((SUMIF(D$20:AI$20, "CLO2", D180:AI180)/AO$7)=0,"",(SUMIF(D$20:AI$20, "CLO2", D180:AI180)/AO$7)),""),"")</f>
        <v/>
      </c>
      <c r="AO180" s="115" t="str">
        <f aca="false">IF(AN180="","",IF(AN180&gt;=B$10,"Y","N"))</f>
        <v/>
      </c>
      <c r="AP180" s="115" t="str">
        <f aca="false">IF(AN180="","",IF(AN180&lt;50%,1,IF(AND(AN180&gt;=50%,AN180&lt;B$10),2,IF(AN180&gt;=B$10,3))))</f>
        <v/>
      </c>
      <c r="AQ180" s="185" t="str">
        <f aca="false">IF(B180&lt;&gt;"",IFERROR(IF((SUMIF(D$20:AI$20, "CLO3", D180:AI180)/AO$8)=0,"",(SUMIF(D$20:AI$20, "CLO3", D180:AI180)/AO$8)),""),"")</f>
        <v/>
      </c>
      <c r="AR180" s="115" t="str">
        <f aca="false">IF(AQ180="","",IF(AQ180&gt;=B$10,"Y","N"))</f>
        <v/>
      </c>
      <c r="AS180" s="115" t="str">
        <f aca="false">IF(AQ180="","",IF(AQ180&lt;50%,1,IF(AND(AQ180&gt;=50%,AQ180&lt;B$10),2,IF(AQ180&gt;=B$10,3))))</f>
        <v/>
      </c>
      <c r="AT180" s="185" t="str">
        <f aca="false">IF(B180&lt;&gt;"",IFERROR(IF((SUMIF(D$20:AI$20, "CLO4", D180:AI180)/AO$9)=0,"",(SUMIF(D$20:AI$20, "CLO4", D180:AI180)/AO$9)),""),"")</f>
        <v/>
      </c>
      <c r="AU180" s="115" t="str">
        <f aca="false">IF(AT180="","",IF(AT180&gt;=B$10,"Y","N"))</f>
        <v/>
      </c>
      <c r="AV180" s="115" t="str">
        <f aca="false">IF(AT180="","",IF(AT180&lt;50%,1,IF(AND(AT180&gt;=50%,AT180&lt;B$10),2,IF(AT180&gt;=B$10,3))))</f>
        <v/>
      </c>
      <c r="AW180" s="185" t="str">
        <f aca="false">IF(B180&lt;&gt;"",IFERROR(IF((SUMIF(D$20:AI$20, "CLO5", D180:AI180)/AO$10)=0,"",(SUMIF(D$20:AI$20, "CLO5", D180:AI180)/AO$10)),""),"")</f>
        <v/>
      </c>
      <c r="AX180" s="115" t="str">
        <f aca="false">IF(AW180="","",IF(AW180&gt;=B$10,"Y","N"))</f>
        <v/>
      </c>
      <c r="AY180" s="115" t="str">
        <f aca="false">IF(AW180="","",IF(AW180&lt;50%,1,IF(AND(AW180&gt;=50%,AW180&lt;B$10),2,IF(AW180&gt;=B$10,3))))</f>
        <v/>
      </c>
      <c r="AZ180" s="114" t="str">
        <f aca="false">IF(B180&lt;&gt;"",IFERROR(IF((SUMIF(D$20:AI$20, "CLO6", D180:AI180)/AO$11)=0,"",(SUMIF(D$20:AI$20, "CLO6", D180:AI180)/AO$11)),""),"")</f>
        <v/>
      </c>
      <c r="BA180" s="115" t="str">
        <f aca="false">IF(AZ180="","",IF(AZ180&gt;=B$10,"Y","N"))</f>
        <v/>
      </c>
      <c r="BB180" s="115" t="str">
        <f aca="false">IF(BA180="","",IF(BA180&lt;50%,1,IF(AND(BA180&gt;=50%,BA180&lt;B$10),2,IF(BA180&gt;=B$10,3))))</f>
        <v/>
      </c>
      <c r="BC180" s="114" t="str">
        <f aca="false">IF(B180&lt;&gt;"",IFERROR(IF((SUMIF(D$20:AI$20, "CLO7", D180:AI180)/AO$12)=0,"",(SUMIF(D$20:AI$20, "CLO7", D180:AI180)/AO$12)),""),"")</f>
        <v/>
      </c>
      <c r="BD180" s="115" t="str">
        <f aca="false">IF(BC180="","",IF(BC180&gt;=B$10,"Y","N"))</f>
        <v/>
      </c>
      <c r="BE180" s="115" t="str">
        <f aca="false">IF(BD180="","",IF(BD180&lt;50%,1,IF(AND(BD180&gt;=50%,BD180&lt;B$10),2,IF(BD180&gt;=B$10,3))))</f>
        <v/>
      </c>
      <c r="BF180" s="114" t="str">
        <f aca="false">IF(B180&lt;&gt;"",IFERROR(IF((SUMIF(D$20:AI$20, "CLO8", D180:AI180)/AO$13)=0,"",(SUMIF(D$20:AI$20, "CLO8", D180:AI180)/AO$13)),""),"")</f>
        <v/>
      </c>
      <c r="BG180" s="115" t="str">
        <f aca="false">IF(BF180="","",IF(BF180&gt;=B$10,"Y","N"))</f>
        <v/>
      </c>
      <c r="BH180" s="115" t="str">
        <f aca="false">IF(BG180="","",IF(BG180&lt;50%,1,IF(AND(BG180&gt;=50%,BG180&lt;B$10),2,IF(BG180&gt;=B$10,3))))</f>
        <v/>
      </c>
      <c r="BI180" s="114" t="str">
        <f aca="false">IF(B180&lt;&gt;"",IFERROR(IF((SUMIF(D$20:AI$20, "CLO9", D180:AI180)/AO$14)=0,"",(SUMIF(D$20:AI$20, "CLO9", D180:AI180)/AO$14)),""),"")</f>
        <v/>
      </c>
      <c r="BJ180" s="115" t="str">
        <f aca="false">IF(BI180="","",IF(BI180&gt;=B$10,"Y","N"))</f>
        <v/>
      </c>
      <c r="BK180" s="115" t="str">
        <f aca="false">IF(BJ180="","",IF(BJ180&lt;50%,1,IF(AND(BJ180&gt;=50%,BJ180&lt;B$10),2,IF(BJ180&gt;=B$10,3))))</f>
        <v/>
      </c>
      <c r="BL180" s="114" t="str">
        <f aca="false">IF(B180&lt;&gt;"",IFERROR(IF((SUMIF(D$20:AI$20,"CLO10",D180:AI180)/AO$15)=0,"",(SUMIF(D$20:AI$20,"CLO10",D180:AI180)/AO$15)),""),"")</f>
        <v/>
      </c>
      <c r="BM180" s="115" t="str">
        <f aca="false">IF(BL180="","",IF(BL180&gt;=B$10,"Y","N"))</f>
        <v/>
      </c>
      <c r="BN180" s="115" t="str">
        <f aca="false">IF(BM180="","",IF(BM180&lt;50%,1,IF(AND(BM180&gt;=50%,BM180&lt;B$10),2,IF(BM180&gt;=B$10,3))))</f>
        <v/>
      </c>
      <c r="BO180" s="8"/>
      <c r="BP180" s="8"/>
    </row>
    <row r="181" customFormat="false" ht="15.75" hidden="false" customHeight="true" outlineLevel="0" collapsed="false">
      <c r="A181" s="183" t="str">
        <f aca="false">IF(B$6="LECTURE",IF('Database (LECTURE-RES-PRAC)'!A176="","",'Database (LECTURE-RES-PRAC)'!A176),"")</f>
        <v/>
      </c>
      <c r="B181" s="184" t="str">
        <f aca="false">IF(B$6="LECTURE",IF('Database (LECTURE-RES-PRAC)'!B176="","",'Database (LECTURE-RES-PRAC)'!B176),"")</f>
        <v/>
      </c>
      <c r="C181" s="183" t="str">
        <f aca="false">IF(B181&lt;&gt;"",'Database (LECTURE-RES-PRAC)'!C176,"")</f>
        <v/>
      </c>
      <c r="D181" s="117"/>
      <c r="E181" s="52"/>
      <c r="F181" s="52"/>
      <c r="G181" s="52"/>
      <c r="H181" s="52"/>
      <c r="I181" s="52"/>
      <c r="J181" s="52"/>
      <c r="K181" s="52"/>
      <c r="L181" s="52"/>
      <c r="M181" s="52"/>
      <c r="N181" s="181" t="str">
        <f aca="false">IF(B181&lt;&gt;"",SUM(D181:M181),"")</f>
        <v/>
      </c>
      <c r="O181" s="52"/>
      <c r="P181" s="52"/>
      <c r="Q181" s="52"/>
      <c r="R181" s="52"/>
      <c r="S181" s="52"/>
      <c r="T181" s="52"/>
      <c r="U181" s="52"/>
      <c r="V181" s="52"/>
      <c r="W181" s="52"/>
      <c r="X181" s="52"/>
      <c r="Y181" s="181" t="str">
        <f aca="false">IF(B181&lt;&gt;"",SUM(O181:X181),"")</f>
        <v/>
      </c>
      <c r="Z181" s="52"/>
      <c r="AA181" s="52"/>
      <c r="AB181" s="52"/>
      <c r="AC181" s="52"/>
      <c r="AD181" s="52"/>
      <c r="AE181" s="52"/>
      <c r="AF181" s="52"/>
      <c r="AG181" s="52"/>
      <c r="AH181" s="52"/>
      <c r="AI181" s="52"/>
      <c r="AJ181" s="182" t="str">
        <f aca="false">IF(B181&lt;&gt;"",SUM(Z181:AI181),"")</f>
        <v/>
      </c>
      <c r="AK181" s="185" t="str">
        <f aca="false">IF(B181&lt;&gt;"",IFERROR(IF((SUMIF(D$20:AI$20, "CLO1", D181:AI181)/AO$6)=0,"",(SUMIF(D$20:AI$20, "CLO1", D181:AI181)/AO$6)),""),"")</f>
        <v/>
      </c>
      <c r="AL181" s="115" t="str">
        <f aca="false">IF(AK181="","",IF(AK181&gt;=B$10,"Y","N"))</f>
        <v/>
      </c>
      <c r="AM181" s="115" t="str">
        <f aca="false">IF(AK181="","",IF(AK181&lt;50%,1,IF(AND(AK181&gt;=50%,AK181&lt;B$10),2,IF(AK181&gt;=B$10,3))))</f>
        <v/>
      </c>
      <c r="AN181" s="185" t="str">
        <f aca="false">IF(B181&lt;&gt;"",IFERROR(IF((SUMIF(D$20:AI$20, "CLO2", D181:AI181)/AO$7)=0,"",(SUMIF(D$20:AI$20, "CLO2", D181:AI181)/AO$7)),""),"")</f>
        <v/>
      </c>
      <c r="AO181" s="115" t="str">
        <f aca="false">IF(AN181="","",IF(AN181&gt;=B$10,"Y","N"))</f>
        <v/>
      </c>
      <c r="AP181" s="115" t="str">
        <f aca="false">IF(AN181="","",IF(AN181&lt;50%,1,IF(AND(AN181&gt;=50%,AN181&lt;B$10),2,IF(AN181&gt;=B$10,3))))</f>
        <v/>
      </c>
      <c r="AQ181" s="185" t="str">
        <f aca="false">IF(B181&lt;&gt;"",IFERROR(IF((SUMIF(D$20:AI$20, "CLO3", D181:AI181)/AO$8)=0,"",(SUMIF(D$20:AI$20, "CLO3", D181:AI181)/AO$8)),""),"")</f>
        <v/>
      </c>
      <c r="AR181" s="115" t="str">
        <f aca="false">IF(AQ181="","",IF(AQ181&gt;=B$10,"Y","N"))</f>
        <v/>
      </c>
      <c r="AS181" s="115" t="str">
        <f aca="false">IF(AQ181="","",IF(AQ181&lt;50%,1,IF(AND(AQ181&gt;=50%,AQ181&lt;B$10),2,IF(AQ181&gt;=B$10,3))))</f>
        <v/>
      </c>
      <c r="AT181" s="185" t="str">
        <f aca="false">IF(B181&lt;&gt;"",IFERROR(IF((SUMIF(D$20:AI$20, "CLO4", D181:AI181)/AO$9)=0,"",(SUMIF(D$20:AI$20, "CLO4", D181:AI181)/AO$9)),""),"")</f>
        <v/>
      </c>
      <c r="AU181" s="115" t="str">
        <f aca="false">IF(AT181="","",IF(AT181&gt;=B$10,"Y","N"))</f>
        <v/>
      </c>
      <c r="AV181" s="115" t="str">
        <f aca="false">IF(AT181="","",IF(AT181&lt;50%,1,IF(AND(AT181&gt;=50%,AT181&lt;B$10),2,IF(AT181&gt;=B$10,3))))</f>
        <v/>
      </c>
      <c r="AW181" s="185" t="str">
        <f aca="false">IF(B181&lt;&gt;"",IFERROR(IF((SUMIF(D$20:AI$20, "CLO5", D181:AI181)/AO$10)=0,"",(SUMIF(D$20:AI$20, "CLO5", D181:AI181)/AO$10)),""),"")</f>
        <v/>
      </c>
      <c r="AX181" s="115" t="str">
        <f aca="false">IF(AW181="","",IF(AW181&gt;=B$10,"Y","N"))</f>
        <v/>
      </c>
      <c r="AY181" s="115" t="str">
        <f aca="false">IF(AW181="","",IF(AW181&lt;50%,1,IF(AND(AW181&gt;=50%,AW181&lt;B$10),2,IF(AW181&gt;=B$10,3))))</f>
        <v/>
      </c>
      <c r="AZ181" s="114" t="str">
        <f aca="false">IF(B181&lt;&gt;"",IFERROR(IF((SUMIF(D$20:AI$20, "CLO6", D181:AI181)/AO$11)=0,"",(SUMIF(D$20:AI$20, "CLO6", D181:AI181)/AO$11)),""),"")</f>
        <v/>
      </c>
      <c r="BA181" s="115" t="str">
        <f aca="false">IF(AZ181="","",IF(AZ181&gt;=B$10,"Y","N"))</f>
        <v/>
      </c>
      <c r="BB181" s="115" t="str">
        <f aca="false">IF(BA181="","",IF(BA181&lt;50%,1,IF(AND(BA181&gt;=50%,BA181&lt;B$10),2,IF(BA181&gt;=B$10,3))))</f>
        <v/>
      </c>
      <c r="BC181" s="114" t="str">
        <f aca="false">IF(B181&lt;&gt;"",IFERROR(IF((SUMIF(D$20:AI$20, "CLO7", D181:AI181)/AO$12)=0,"",(SUMIF(D$20:AI$20, "CLO7", D181:AI181)/AO$12)),""),"")</f>
        <v/>
      </c>
      <c r="BD181" s="115" t="str">
        <f aca="false">IF(BC181="","",IF(BC181&gt;=B$10,"Y","N"))</f>
        <v/>
      </c>
      <c r="BE181" s="115" t="str">
        <f aca="false">IF(BD181="","",IF(BD181&lt;50%,1,IF(AND(BD181&gt;=50%,BD181&lt;B$10),2,IF(BD181&gt;=B$10,3))))</f>
        <v/>
      </c>
      <c r="BF181" s="114" t="str">
        <f aca="false">IF(B181&lt;&gt;"",IFERROR(IF((SUMIF(D$20:AI$20, "CLO8", D181:AI181)/AO$13)=0,"",(SUMIF(D$20:AI$20, "CLO8", D181:AI181)/AO$13)),""),"")</f>
        <v/>
      </c>
      <c r="BG181" s="115" t="str">
        <f aca="false">IF(BF181="","",IF(BF181&gt;=B$10,"Y","N"))</f>
        <v/>
      </c>
      <c r="BH181" s="115" t="str">
        <f aca="false">IF(BG181="","",IF(BG181&lt;50%,1,IF(AND(BG181&gt;=50%,BG181&lt;B$10),2,IF(BG181&gt;=B$10,3))))</f>
        <v/>
      </c>
      <c r="BI181" s="114" t="str">
        <f aca="false">IF(B181&lt;&gt;"",IFERROR(IF((SUMIF(D$20:AI$20, "CLO9", D181:AI181)/AO$14)=0,"",(SUMIF(D$20:AI$20, "CLO9", D181:AI181)/AO$14)),""),"")</f>
        <v/>
      </c>
      <c r="BJ181" s="115" t="str">
        <f aca="false">IF(BI181="","",IF(BI181&gt;=B$10,"Y","N"))</f>
        <v/>
      </c>
      <c r="BK181" s="115" t="str">
        <f aca="false">IF(BJ181="","",IF(BJ181&lt;50%,1,IF(AND(BJ181&gt;=50%,BJ181&lt;B$10),2,IF(BJ181&gt;=B$10,3))))</f>
        <v/>
      </c>
      <c r="BL181" s="114" t="str">
        <f aca="false">IF(B181&lt;&gt;"",IFERROR(IF((SUMIF(D$20:AI$20,"CLO10",D181:AI181)/AO$15)=0,"",(SUMIF(D$20:AI$20,"CLO10",D181:AI181)/AO$15)),""),"")</f>
        <v/>
      </c>
      <c r="BM181" s="115" t="str">
        <f aca="false">IF(BL181="","",IF(BL181&gt;=B$10,"Y","N"))</f>
        <v/>
      </c>
      <c r="BN181" s="115" t="str">
        <f aca="false">IF(BM181="","",IF(BM181&lt;50%,1,IF(AND(BM181&gt;=50%,BM181&lt;B$10),2,IF(BM181&gt;=B$10,3))))</f>
        <v/>
      </c>
      <c r="BO181" s="8"/>
      <c r="BP181" s="8"/>
    </row>
    <row r="182" customFormat="false" ht="15.75" hidden="false" customHeight="true" outlineLevel="0" collapsed="false">
      <c r="A182" s="183" t="str">
        <f aca="false">IF(B$6="LECTURE",IF('Database (LECTURE-RES-PRAC)'!A177="","",'Database (LECTURE-RES-PRAC)'!A177),"")</f>
        <v/>
      </c>
      <c r="B182" s="184" t="str">
        <f aca="false">IF(B$6="LECTURE",IF('Database (LECTURE-RES-PRAC)'!B177="","",'Database (LECTURE-RES-PRAC)'!B177),"")</f>
        <v/>
      </c>
      <c r="C182" s="183" t="str">
        <f aca="false">IF(B182&lt;&gt;"",'Database (LECTURE-RES-PRAC)'!C177,"")</f>
        <v/>
      </c>
      <c r="D182" s="117"/>
      <c r="E182" s="52"/>
      <c r="F182" s="52"/>
      <c r="G182" s="52"/>
      <c r="H182" s="52"/>
      <c r="I182" s="52"/>
      <c r="J182" s="52"/>
      <c r="K182" s="52"/>
      <c r="L182" s="52"/>
      <c r="M182" s="52"/>
      <c r="N182" s="181" t="str">
        <f aca="false">IF(B182&lt;&gt;"",SUM(D182:M182),"")</f>
        <v/>
      </c>
      <c r="O182" s="52"/>
      <c r="P182" s="52"/>
      <c r="Q182" s="52"/>
      <c r="R182" s="52"/>
      <c r="S182" s="52"/>
      <c r="T182" s="52"/>
      <c r="U182" s="52"/>
      <c r="V182" s="52"/>
      <c r="W182" s="52"/>
      <c r="X182" s="52"/>
      <c r="Y182" s="181" t="str">
        <f aca="false">IF(B182&lt;&gt;"",SUM(O182:X182),"")</f>
        <v/>
      </c>
      <c r="Z182" s="52"/>
      <c r="AA182" s="52"/>
      <c r="AB182" s="52"/>
      <c r="AC182" s="52"/>
      <c r="AD182" s="52"/>
      <c r="AE182" s="52"/>
      <c r="AF182" s="52"/>
      <c r="AG182" s="52"/>
      <c r="AH182" s="52"/>
      <c r="AI182" s="52"/>
      <c r="AJ182" s="182" t="str">
        <f aca="false">IF(B182&lt;&gt;"",SUM(Z182:AI182),"")</f>
        <v/>
      </c>
      <c r="AK182" s="185" t="str">
        <f aca="false">IF(B182&lt;&gt;"",IFERROR(IF((SUMIF(D$20:AI$20, "CLO1", D182:AI182)/AO$6)=0,"",(SUMIF(D$20:AI$20, "CLO1", D182:AI182)/AO$6)),""),"")</f>
        <v/>
      </c>
      <c r="AL182" s="115" t="str">
        <f aca="false">IF(AK182="","",IF(AK182&gt;=B$10,"Y","N"))</f>
        <v/>
      </c>
      <c r="AM182" s="115" t="str">
        <f aca="false">IF(AK182="","",IF(AK182&lt;50%,1,IF(AND(AK182&gt;=50%,AK182&lt;B$10),2,IF(AK182&gt;=B$10,3))))</f>
        <v/>
      </c>
      <c r="AN182" s="185" t="str">
        <f aca="false">IF(B182&lt;&gt;"",IFERROR(IF((SUMIF(D$20:AI$20, "CLO2", D182:AI182)/AO$7)=0,"",(SUMIF(D$20:AI$20, "CLO2", D182:AI182)/AO$7)),""),"")</f>
        <v/>
      </c>
      <c r="AO182" s="115" t="str">
        <f aca="false">IF(AN182="","",IF(AN182&gt;=B$10,"Y","N"))</f>
        <v/>
      </c>
      <c r="AP182" s="115" t="str">
        <f aca="false">IF(AN182="","",IF(AN182&lt;50%,1,IF(AND(AN182&gt;=50%,AN182&lt;B$10),2,IF(AN182&gt;=B$10,3))))</f>
        <v/>
      </c>
      <c r="AQ182" s="185" t="str">
        <f aca="false">IF(B182&lt;&gt;"",IFERROR(IF((SUMIF(D$20:AI$20, "CLO3", D182:AI182)/AO$8)=0,"",(SUMIF(D$20:AI$20, "CLO3", D182:AI182)/AO$8)),""),"")</f>
        <v/>
      </c>
      <c r="AR182" s="115" t="str">
        <f aca="false">IF(AQ182="","",IF(AQ182&gt;=B$10,"Y","N"))</f>
        <v/>
      </c>
      <c r="AS182" s="115" t="str">
        <f aca="false">IF(AQ182="","",IF(AQ182&lt;50%,1,IF(AND(AQ182&gt;=50%,AQ182&lt;B$10),2,IF(AQ182&gt;=B$10,3))))</f>
        <v/>
      </c>
      <c r="AT182" s="185" t="str">
        <f aca="false">IF(B182&lt;&gt;"",IFERROR(IF((SUMIF(D$20:AI$20, "CLO4", D182:AI182)/AO$9)=0,"",(SUMIF(D$20:AI$20, "CLO4", D182:AI182)/AO$9)),""),"")</f>
        <v/>
      </c>
      <c r="AU182" s="115" t="str">
        <f aca="false">IF(AT182="","",IF(AT182&gt;=B$10,"Y","N"))</f>
        <v/>
      </c>
      <c r="AV182" s="115" t="str">
        <f aca="false">IF(AT182="","",IF(AT182&lt;50%,1,IF(AND(AT182&gt;=50%,AT182&lt;B$10),2,IF(AT182&gt;=B$10,3))))</f>
        <v/>
      </c>
      <c r="AW182" s="185" t="str">
        <f aca="false">IF(B182&lt;&gt;"",IFERROR(IF((SUMIF(D$20:AI$20, "CLO5", D182:AI182)/AO$10)=0,"",(SUMIF(D$20:AI$20, "CLO5", D182:AI182)/AO$10)),""),"")</f>
        <v/>
      </c>
      <c r="AX182" s="115" t="str">
        <f aca="false">IF(AW182="","",IF(AW182&gt;=B$10,"Y","N"))</f>
        <v/>
      </c>
      <c r="AY182" s="115" t="str">
        <f aca="false">IF(AW182="","",IF(AW182&lt;50%,1,IF(AND(AW182&gt;=50%,AW182&lt;B$10),2,IF(AW182&gt;=B$10,3))))</f>
        <v/>
      </c>
      <c r="AZ182" s="114" t="str">
        <f aca="false">IF(B182&lt;&gt;"",IFERROR(IF((SUMIF(D$20:AI$20, "CLO6", D182:AI182)/AO$11)=0,"",(SUMIF(D$20:AI$20, "CLO6", D182:AI182)/AO$11)),""),"")</f>
        <v/>
      </c>
      <c r="BA182" s="115" t="str">
        <f aca="false">IF(AZ182="","",IF(AZ182&gt;=B$10,"Y","N"))</f>
        <v/>
      </c>
      <c r="BB182" s="115" t="str">
        <f aca="false">IF(BA182="","",IF(BA182&lt;50%,1,IF(AND(BA182&gt;=50%,BA182&lt;B$10),2,IF(BA182&gt;=B$10,3))))</f>
        <v/>
      </c>
      <c r="BC182" s="114" t="str">
        <f aca="false">IF(B182&lt;&gt;"",IFERROR(IF((SUMIF(D$20:AI$20, "CLO7", D182:AI182)/AO$12)=0,"",(SUMIF(D$20:AI$20, "CLO7", D182:AI182)/AO$12)),""),"")</f>
        <v/>
      </c>
      <c r="BD182" s="115" t="str">
        <f aca="false">IF(BC182="","",IF(BC182&gt;=B$10,"Y","N"))</f>
        <v/>
      </c>
      <c r="BE182" s="115" t="str">
        <f aca="false">IF(BD182="","",IF(BD182&lt;50%,1,IF(AND(BD182&gt;=50%,BD182&lt;B$10),2,IF(BD182&gt;=B$10,3))))</f>
        <v/>
      </c>
      <c r="BF182" s="114" t="str">
        <f aca="false">IF(B182&lt;&gt;"",IFERROR(IF((SUMIF(D$20:AI$20, "CLO8", D182:AI182)/AO$13)=0,"",(SUMIF(D$20:AI$20, "CLO8", D182:AI182)/AO$13)),""),"")</f>
        <v/>
      </c>
      <c r="BG182" s="115" t="str">
        <f aca="false">IF(BF182="","",IF(BF182&gt;=B$10,"Y","N"))</f>
        <v/>
      </c>
      <c r="BH182" s="115" t="str">
        <f aca="false">IF(BG182="","",IF(BG182&lt;50%,1,IF(AND(BG182&gt;=50%,BG182&lt;B$10),2,IF(BG182&gt;=B$10,3))))</f>
        <v/>
      </c>
      <c r="BI182" s="114" t="str">
        <f aca="false">IF(B182&lt;&gt;"",IFERROR(IF((SUMIF(D$20:AI$20, "CLO9", D182:AI182)/AO$14)=0,"",(SUMIF(D$20:AI$20, "CLO9", D182:AI182)/AO$14)),""),"")</f>
        <v/>
      </c>
      <c r="BJ182" s="115" t="str">
        <f aca="false">IF(BI182="","",IF(BI182&gt;=B$10,"Y","N"))</f>
        <v/>
      </c>
      <c r="BK182" s="115" t="str">
        <f aca="false">IF(BJ182="","",IF(BJ182&lt;50%,1,IF(AND(BJ182&gt;=50%,BJ182&lt;B$10),2,IF(BJ182&gt;=B$10,3))))</f>
        <v/>
      </c>
      <c r="BL182" s="114" t="str">
        <f aca="false">IF(B182&lt;&gt;"",IFERROR(IF((SUMIF(D$20:AI$20,"CLO10",D182:AI182)/AO$15)=0,"",(SUMIF(D$20:AI$20,"CLO10",D182:AI182)/AO$15)),""),"")</f>
        <v/>
      </c>
      <c r="BM182" s="115" t="str">
        <f aca="false">IF(BL182="","",IF(BL182&gt;=B$10,"Y","N"))</f>
        <v/>
      </c>
      <c r="BN182" s="115" t="str">
        <f aca="false">IF(BM182="","",IF(BM182&lt;50%,1,IF(AND(BM182&gt;=50%,BM182&lt;B$10),2,IF(BM182&gt;=B$10,3))))</f>
        <v/>
      </c>
      <c r="BO182" s="8"/>
      <c r="BP182" s="8"/>
    </row>
    <row r="183" customFormat="false" ht="15.75" hidden="false" customHeight="true" outlineLevel="0" collapsed="false">
      <c r="A183" s="183" t="str">
        <f aca="false">IF(B$6="LECTURE",IF('Database (LECTURE-RES-PRAC)'!A178="","",'Database (LECTURE-RES-PRAC)'!A178),"")</f>
        <v/>
      </c>
      <c r="B183" s="184" t="str">
        <f aca="false">IF(B$6="LECTURE",IF('Database (LECTURE-RES-PRAC)'!B178="","",'Database (LECTURE-RES-PRAC)'!B178),"")</f>
        <v/>
      </c>
      <c r="C183" s="183" t="str">
        <f aca="false">IF(B183&lt;&gt;"",'Database (LECTURE-RES-PRAC)'!C178,"")</f>
        <v/>
      </c>
      <c r="D183" s="117"/>
      <c r="E183" s="52"/>
      <c r="F183" s="52"/>
      <c r="G183" s="52"/>
      <c r="H183" s="52"/>
      <c r="I183" s="52"/>
      <c r="J183" s="52"/>
      <c r="K183" s="52"/>
      <c r="L183" s="52"/>
      <c r="M183" s="52"/>
      <c r="N183" s="181" t="str">
        <f aca="false">IF(B183&lt;&gt;"",SUM(D183:M183),"")</f>
        <v/>
      </c>
      <c r="O183" s="52"/>
      <c r="P183" s="52"/>
      <c r="Q183" s="52"/>
      <c r="R183" s="52"/>
      <c r="S183" s="52"/>
      <c r="T183" s="52"/>
      <c r="U183" s="52"/>
      <c r="V183" s="52"/>
      <c r="W183" s="52"/>
      <c r="X183" s="52"/>
      <c r="Y183" s="181" t="str">
        <f aca="false">IF(B183&lt;&gt;"",SUM(O183:X183),"")</f>
        <v/>
      </c>
      <c r="Z183" s="52"/>
      <c r="AA183" s="52"/>
      <c r="AB183" s="52"/>
      <c r="AC183" s="52"/>
      <c r="AD183" s="52"/>
      <c r="AE183" s="52"/>
      <c r="AF183" s="52"/>
      <c r="AG183" s="52"/>
      <c r="AH183" s="52"/>
      <c r="AI183" s="52"/>
      <c r="AJ183" s="182" t="str">
        <f aca="false">IF(B183&lt;&gt;"",SUM(Z183:AI183),"")</f>
        <v/>
      </c>
      <c r="AK183" s="185" t="str">
        <f aca="false">IF(B183&lt;&gt;"",IFERROR(IF((SUMIF(D$20:AI$20, "CLO1", D183:AI183)/AO$6)=0,"",(SUMIF(D$20:AI$20, "CLO1", D183:AI183)/AO$6)),""),"")</f>
        <v/>
      </c>
      <c r="AL183" s="115" t="str">
        <f aca="false">IF(AK183="","",IF(AK183&gt;=B$10,"Y","N"))</f>
        <v/>
      </c>
      <c r="AM183" s="115" t="str">
        <f aca="false">IF(AK183="","",IF(AK183&lt;50%,1,IF(AND(AK183&gt;=50%,AK183&lt;B$10),2,IF(AK183&gt;=B$10,3))))</f>
        <v/>
      </c>
      <c r="AN183" s="185" t="str">
        <f aca="false">IF(B183&lt;&gt;"",IFERROR(IF((SUMIF(D$20:AI$20, "CLO2", D183:AI183)/AO$7)=0,"",(SUMIF(D$20:AI$20, "CLO2", D183:AI183)/AO$7)),""),"")</f>
        <v/>
      </c>
      <c r="AO183" s="115" t="str">
        <f aca="false">IF(AN183="","",IF(AN183&gt;=B$10,"Y","N"))</f>
        <v/>
      </c>
      <c r="AP183" s="115" t="str">
        <f aca="false">IF(AN183="","",IF(AN183&lt;50%,1,IF(AND(AN183&gt;=50%,AN183&lt;B$10),2,IF(AN183&gt;=B$10,3))))</f>
        <v/>
      </c>
      <c r="AQ183" s="185" t="str">
        <f aca="false">IF(B183&lt;&gt;"",IFERROR(IF((SUMIF(D$20:AI$20, "CLO3", D183:AI183)/AO$8)=0,"",(SUMIF(D$20:AI$20, "CLO3", D183:AI183)/AO$8)),""),"")</f>
        <v/>
      </c>
      <c r="AR183" s="115" t="str">
        <f aca="false">IF(AQ183="","",IF(AQ183&gt;=B$10,"Y","N"))</f>
        <v/>
      </c>
      <c r="AS183" s="115" t="str">
        <f aca="false">IF(AQ183="","",IF(AQ183&lt;50%,1,IF(AND(AQ183&gt;=50%,AQ183&lt;B$10),2,IF(AQ183&gt;=B$10,3))))</f>
        <v/>
      </c>
      <c r="AT183" s="185" t="str">
        <f aca="false">IF(B183&lt;&gt;"",IFERROR(IF((SUMIF(D$20:AI$20, "CLO4", D183:AI183)/AO$9)=0,"",(SUMIF(D$20:AI$20, "CLO4", D183:AI183)/AO$9)),""),"")</f>
        <v/>
      </c>
      <c r="AU183" s="115" t="str">
        <f aca="false">IF(AT183="","",IF(AT183&gt;=B$10,"Y","N"))</f>
        <v/>
      </c>
      <c r="AV183" s="115" t="str">
        <f aca="false">IF(AT183="","",IF(AT183&lt;50%,1,IF(AND(AT183&gt;=50%,AT183&lt;B$10),2,IF(AT183&gt;=B$10,3))))</f>
        <v/>
      </c>
      <c r="AW183" s="185" t="str">
        <f aca="false">IF(B183&lt;&gt;"",IFERROR(IF((SUMIF(D$20:AI$20, "CLO5", D183:AI183)/AO$10)=0,"",(SUMIF(D$20:AI$20, "CLO5", D183:AI183)/AO$10)),""),"")</f>
        <v/>
      </c>
      <c r="AX183" s="115" t="str">
        <f aca="false">IF(AW183="","",IF(AW183&gt;=B$10,"Y","N"))</f>
        <v/>
      </c>
      <c r="AY183" s="115" t="str">
        <f aca="false">IF(AW183="","",IF(AW183&lt;50%,1,IF(AND(AW183&gt;=50%,AW183&lt;B$10),2,IF(AW183&gt;=B$10,3))))</f>
        <v/>
      </c>
      <c r="AZ183" s="114" t="str">
        <f aca="false">IF(B183&lt;&gt;"",IFERROR(IF((SUMIF(D$20:AI$20, "CLO6", D183:AI183)/AO$11)=0,"",(SUMIF(D$20:AI$20, "CLO6", D183:AI183)/AO$11)),""),"")</f>
        <v/>
      </c>
      <c r="BA183" s="115" t="str">
        <f aca="false">IF(AZ183="","",IF(AZ183&gt;=B$10,"Y","N"))</f>
        <v/>
      </c>
      <c r="BB183" s="115" t="str">
        <f aca="false">IF(BA183="","",IF(BA183&lt;50%,1,IF(AND(BA183&gt;=50%,BA183&lt;B$10),2,IF(BA183&gt;=B$10,3))))</f>
        <v/>
      </c>
      <c r="BC183" s="114" t="str">
        <f aca="false">IF(B183&lt;&gt;"",IFERROR(IF((SUMIF(D$20:AI$20, "CLO7", D183:AI183)/AO$12)=0,"",(SUMIF(D$20:AI$20, "CLO7", D183:AI183)/AO$12)),""),"")</f>
        <v/>
      </c>
      <c r="BD183" s="115" t="str">
        <f aca="false">IF(BC183="","",IF(BC183&gt;=B$10,"Y","N"))</f>
        <v/>
      </c>
      <c r="BE183" s="115" t="str">
        <f aca="false">IF(BD183="","",IF(BD183&lt;50%,1,IF(AND(BD183&gt;=50%,BD183&lt;B$10),2,IF(BD183&gt;=B$10,3))))</f>
        <v/>
      </c>
      <c r="BF183" s="114" t="str">
        <f aca="false">IF(B183&lt;&gt;"",IFERROR(IF((SUMIF(D$20:AI$20, "CLO8", D183:AI183)/AO$13)=0,"",(SUMIF(D$20:AI$20, "CLO8", D183:AI183)/AO$13)),""),"")</f>
        <v/>
      </c>
      <c r="BG183" s="115" t="str">
        <f aca="false">IF(BF183="","",IF(BF183&gt;=B$10,"Y","N"))</f>
        <v/>
      </c>
      <c r="BH183" s="115" t="str">
        <f aca="false">IF(BG183="","",IF(BG183&lt;50%,1,IF(AND(BG183&gt;=50%,BG183&lt;B$10),2,IF(BG183&gt;=B$10,3))))</f>
        <v/>
      </c>
      <c r="BI183" s="114" t="str">
        <f aca="false">IF(B183&lt;&gt;"",IFERROR(IF((SUMIF(D$20:AI$20, "CLO9", D183:AI183)/AO$14)=0,"",(SUMIF(D$20:AI$20, "CLO9", D183:AI183)/AO$14)),""),"")</f>
        <v/>
      </c>
      <c r="BJ183" s="115" t="str">
        <f aca="false">IF(BI183="","",IF(BI183&gt;=B$10,"Y","N"))</f>
        <v/>
      </c>
      <c r="BK183" s="115" t="str">
        <f aca="false">IF(BJ183="","",IF(BJ183&lt;50%,1,IF(AND(BJ183&gt;=50%,BJ183&lt;B$10),2,IF(BJ183&gt;=B$10,3))))</f>
        <v/>
      </c>
      <c r="BL183" s="114" t="str">
        <f aca="false">IF(B183&lt;&gt;"",IFERROR(IF((SUMIF(D$20:AI$20,"CLO10",D183:AI183)/AO$15)=0,"",(SUMIF(D$20:AI$20,"CLO10",D183:AI183)/AO$15)),""),"")</f>
        <v/>
      </c>
      <c r="BM183" s="115" t="str">
        <f aca="false">IF(BL183="","",IF(BL183&gt;=B$10,"Y","N"))</f>
        <v/>
      </c>
      <c r="BN183" s="115" t="str">
        <f aca="false">IF(BM183="","",IF(BM183&lt;50%,1,IF(AND(BM183&gt;=50%,BM183&lt;B$10),2,IF(BM183&gt;=B$10,3))))</f>
        <v/>
      </c>
      <c r="BO183" s="8"/>
      <c r="BP183" s="8"/>
    </row>
    <row r="184" customFormat="false" ht="15.75" hidden="false" customHeight="true" outlineLevel="0" collapsed="false">
      <c r="A184" s="183" t="str">
        <f aca="false">IF(B$6="LECTURE",IF('Database (LECTURE-RES-PRAC)'!A179="","",'Database (LECTURE-RES-PRAC)'!A179),"")</f>
        <v/>
      </c>
      <c r="B184" s="184" t="str">
        <f aca="false">IF(B$6="LECTURE",IF('Database (LECTURE-RES-PRAC)'!B179="","",'Database (LECTURE-RES-PRAC)'!B179),"")</f>
        <v/>
      </c>
      <c r="C184" s="183" t="str">
        <f aca="false">IF(B184&lt;&gt;"",'Database (LECTURE-RES-PRAC)'!C179,"")</f>
        <v/>
      </c>
      <c r="D184" s="117"/>
      <c r="E184" s="52"/>
      <c r="F184" s="52"/>
      <c r="G184" s="52"/>
      <c r="H184" s="52"/>
      <c r="I184" s="52"/>
      <c r="J184" s="52"/>
      <c r="K184" s="52"/>
      <c r="L184" s="52"/>
      <c r="M184" s="52"/>
      <c r="N184" s="181" t="str">
        <f aca="false">IF(B184&lt;&gt;"",SUM(D184:M184),"")</f>
        <v/>
      </c>
      <c r="O184" s="52"/>
      <c r="P184" s="52"/>
      <c r="Q184" s="52"/>
      <c r="R184" s="52"/>
      <c r="S184" s="52"/>
      <c r="T184" s="52"/>
      <c r="U184" s="52"/>
      <c r="V184" s="52"/>
      <c r="W184" s="52"/>
      <c r="X184" s="52"/>
      <c r="Y184" s="181" t="str">
        <f aca="false">IF(B184&lt;&gt;"",SUM(O184:X184),"")</f>
        <v/>
      </c>
      <c r="Z184" s="52"/>
      <c r="AA184" s="52"/>
      <c r="AB184" s="52"/>
      <c r="AC184" s="52"/>
      <c r="AD184" s="52"/>
      <c r="AE184" s="52"/>
      <c r="AF184" s="52"/>
      <c r="AG184" s="52"/>
      <c r="AH184" s="52"/>
      <c r="AI184" s="52"/>
      <c r="AJ184" s="182" t="str">
        <f aca="false">IF(B184&lt;&gt;"",SUM(Z184:AI184),"")</f>
        <v/>
      </c>
      <c r="AK184" s="185" t="str">
        <f aca="false">IF(B184&lt;&gt;"",IFERROR(IF((SUMIF(D$20:AI$20, "CLO1", D184:AI184)/AO$6)=0,"",(SUMIF(D$20:AI$20, "CLO1", D184:AI184)/AO$6)),""),"")</f>
        <v/>
      </c>
      <c r="AL184" s="115" t="str">
        <f aca="false">IF(AK184="","",IF(AK184&gt;=B$10,"Y","N"))</f>
        <v/>
      </c>
      <c r="AM184" s="115" t="str">
        <f aca="false">IF(AK184="","",IF(AK184&lt;50%,1,IF(AND(AK184&gt;=50%,AK184&lt;B$10),2,IF(AK184&gt;=B$10,3))))</f>
        <v/>
      </c>
      <c r="AN184" s="185" t="str">
        <f aca="false">IF(B184&lt;&gt;"",IFERROR(IF((SUMIF(D$20:AI$20, "CLO2", D184:AI184)/AO$7)=0,"",(SUMIF(D$20:AI$20, "CLO2", D184:AI184)/AO$7)),""),"")</f>
        <v/>
      </c>
      <c r="AO184" s="115" t="str">
        <f aca="false">IF(AN184="","",IF(AN184&gt;=B$10,"Y","N"))</f>
        <v/>
      </c>
      <c r="AP184" s="115" t="str">
        <f aca="false">IF(AN184="","",IF(AN184&lt;50%,1,IF(AND(AN184&gt;=50%,AN184&lt;B$10),2,IF(AN184&gt;=B$10,3))))</f>
        <v/>
      </c>
      <c r="AQ184" s="185" t="str">
        <f aca="false">IF(B184&lt;&gt;"",IFERROR(IF((SUMIF(D$20:AI$20, "CLO3", D184:AI184)/AO$8)=0,"",(SUMIF(D$20:AI$20, "CLO3", D184:AI184)/AO$8)),""),"")</f>
        <v/>
      </c>
      <c r="AR184" s="115" t="str">
        <f aca="false">IF(AQ184="","",IF(AQ184&gt;=B$10,"Y","N"))</f>
        <v/>
      </c>
      <c r="AS184" s="115" t="str">
        <f aca="false">IF(AQ184="","",IF(AQ184&lt;50%,1,IF(AND(AQ184&gt;=50%,AQ184&lt;B$10),2,IF(AQ184&gt;=B$10,3))))</f>
        <v/>
      </c>
      <c r="AT184" s="185" t="str">
        <f aca="false">IF(B184&lt;&gt;"",IFERROR(IF((SUMIF(D$20:AI$20, "CLO4", D184:AI184)/AO$9)=0,"",(SUMIF(D$20:AI$20, "CLO4", D184:AI184)/AO$9)),""),"")</f>
        <v/>
      </c>
      <c r="AU184" s="115" t="str">
        <f aca="false">IF(AT184="","",IF(AT184&gt;=B$10,"Y","N"))</f>
        <v/>
      </c>
      <c r="AV184" s="115" t="str">
        <f aca="false">IF(AT184="","",IF(AT184&lt;50%,1,IF(AND(AT184&gt;=50%,AT184&lt;B$10),2,IF(AT184&gt;=B$10,3))))</f>
        <v/>
      </c>
      <c r="AW184" s="185" t="str">
        <f aca="false">IF(B184&lt;&gt;"",IFERROR(IF((SUMIF(D$20:AI$20, "CLO5", D184:AI184)/AO$10)=0,"",(SUMIF(D$20:AI$20, "CLO5", D184:AI184)/AO$10)),""),"")</f>
        <v/>
      </c>
      <c r="AX184" s="115" t="str">
        <f aca="false">IF(AW184="","",IF(AW184&gt;=B$10,"Y","N"))</f>
        <v/>
      </c>
      <c r="AY184" s="115" t="str">
        <f aca="false">IF(AW184="","",IF(AW184&lt;50%,1,IF(AND(AW184&gt;=50%,AW184&lt;B$10),2,IF(AW184&gt;=B$10,3))))</f>
        <v/>
      </c>
      <c r="AZ184" s="114" t="str">
        <f aca="false">IF(B184&lt;&gt;"",IFERROR(IF((SUMIF(D$20:AI$20, "CLO6", D184:AI184)/AO$11)=0,"",(SUMIF(D$20:AI$20, "CLO6", D184:AI184)/AO$11)),""),"")</f>
        <v/>
      </c>
      <c r="BA184" s="115" t="str">
        <f aca="false">IF(AZ184="","",IF(AZ184&gt;=B$10,"Y","N"))</f>
        <v/>
      </c>
      <c r="BB184" s="115" t="str">
        <f aca="false">IF(BA184="","",IF(BA184&lt;50%,1,IF(AND(BA184&gt;=50%,BA184&lt;B$10),2,IF(BA184&gt;=B$10,3))))</f>
        <v/>
      </c>
      <c r="BC184" s="114" t="str">
        <f aca="false">IF(B184&lt;&gt;"",IFERROR(IF((SUMIF(D$20:AI$20, "CLO7", D184:AI184)/AO$12)=0,"",(SUMIF(D$20:AI$20, "CLO7", D184:AI184)/AO$12)),""),"")</f>
        <v/>
      </c>
      <c r="BD184" s="115" t="str">
        <f aca="false">IF(BC184="","",IF(BC184&gt;=B$10,"Y","N"))</f>
        <v/>
      </c>
      <c r="BE184" s="115" t="str">
        <f aca="false">IF(BD184="","",IF(BD184&lt;50%,1,IF(AND(BD184&gt;=50%,BD184&lt;B$10),2,IF(BD184&gt;=B$10,3))))</f>
        <v/>
      </c>
      <c r="BF184" s="114" t="str">
        <f aca="false">IF(B184&lt;&gt;"",IFERROR(IF((SUMIF(D$20:AI$20, "CLO8", D184:AI184)/AO$13)=0,"",(SUMIF(D$20:AI$20, "CLO8", D184:AI184)/AO$13)),""),"")</f>
        <v/>
      </c>
      <c r="BG184" s="115" t="str">
        <f aca="false">IF(BF184="","",IF(BF184&gt;=B$10,"Y","N"))</f>
        <v/>
      </c>
      <c r="BH184" s="115" t="str">
        <f aca="false">IF(BG184="","",IF(BG184&lt;50%,1,IF(AND(BG184&gt;=50%,BG184&lt;B$10),2,IF(BG184&gt;=B$10,3))))</f>
        <v/>
      </c>
      <c r="BI184" s="114" t="str">
        <f aca="false">IF(B184&lt;&gt;"",IFERROR(IF((SUMIF(D$20:AI$20, "CLO9", D184:AI184)/AO$14)=0,"",(SUMIF(D$20:AI$20, "CLO9", D184:AI184)/AO$14)),""),"")</f>
        <v/>
      </c>
      <c r="BJ184" s="115" t="str">
        <f aca="false">IF(BI184="","",IF(BI184&gt;=B$10,"Y","N"))</f>
        <v/>
      </c>
      <c r="BK184" s="115" t="str">
        <f aca="false">IF(BJ184="","",IF(BJ184&lt;50%,1,IF(AND(BJ184&gt;=50%,BJ184&lt;B$10),2,IF(BJ184&gt;=B$10,3))))</f>
        <v/>
      </c>
      <c r="BL184" s="114" t="str">
        <f aca="false">IF(B184&lt;&gt;"",IFERROR(IF((SUMIF(D$20:AI$20,"CLO10",D184:AI184)/AO$15)=0,"",(SUMIF(D$20:AI$20,"CLO10",D184:AI184)/AO$15)),""),"")</f>
        <v/>
      </c>
      <c r="BM184" s="115" t="str">
        <f aca="false">IF(BL184="","",IF(BL184&gt;=B$10,"Y","N"))</f>
        <v/>
      </c>
      <c r="BN184" s="115" t="str">
        <f aca="false">IF(BM184="","",IF(BM184&lt;50%,1,IF(AND(BM184&gt;=50%,BM184&lt;B$10),2,IF(BM184&gt;=B$10,3))))</f>
        <v/>
      </c>
      <c r="BO184" s="8"/>
      <c r="BP184" s="8"/>
    </row>
    <row r="185" customFormat="false" ht="15.75" hidden="false" customHeight="true" outlineLevel="0" collapsed="false">
      <c r="A185" s="183" t="str">
        <f aca="false">IF(B$6="LECTURE",IF('Database (LECTURE-RES-PRAC)'!A180="","",'Database (LECTURE-RES-PRAC)'!A180),"")</f>
        <v/>
      </c>
      <c r="B185" s="184" t="str">
        <f aca="false">IF(B$6="LECTURE",IF('Database (LECTURE-RES-PRAC)'!B180="","",'Database (LECTURE-RES-PRAC)'!B180),"")</f>
        <v/>
      </c>
      <c r="C185" s="183" t="str">
        <f aca="false">IF(B185&lt;&gt;"",'Database (LECTURE-RES-PRAC)'!C180,"")</f>
        <v/>
      </c>
      <c r="D185" s="117"/>
      <c r="E185" s="52"/>
      <c r="F185" s="52"/>
      <c r="G185" s="52"/>
      <c r="H185" s="52"/>
      <c r="I185" s="52"/>
      <c r="J185" s="52"/>
      <c r="K185" s="52"/>
      <c r="L185" s="52"/>
      <c r="M185" s="52"/>
      <c r="N185" s="181" t="str">
        <f aca="false">IF(B185&lt;&gt;"",SUM(D185:M185),"")</f>
        <v/>
      </c>
      <c r="O185" s="52"/>
      <c r="P185" s="52"/>
      <c r="Q185" s="52"/>
      <c r="R185" s="52"/>
      <c r="S185" s="52"/>
      <c r="T185" s="52"/>
      <c r="U185" s="52"/>
      <c r="V185" s="52"/>
      <c r="W185" s="52"/>
      <c r="X185" s="52"/>
      <c r="Y185" s="181" t="str">
        <f aca="false">IF(B185&lt;&gt;"",SUM(O185:X185),"")</f>
        <v/>
      </c>
      <c r="Z185" s="52"/>
      <c r="AA185" s="52"/>
      <c r="AB185" s="52"/>
      <c r="AC185" s="52"/>
      <c r="AD185" s="52"/>
      <c r="AE185" s="52"/>
      <c r="AF185" s="52"/>
      <c r="AG185" s="52"/>
      <c r="AH185" s="52"/>
      <c r="AI185" s="52"/>
      <c r="AJ185" s="182" t="str">
        <f aca="false">IF(B185&lt;&gt;"",SUM(Z185:AI185),"")</f>
        <v/>
      </c>
      <c r="AK185" s="185" t="str">
        <f aca="false">IF(B185&lt;&gt;"",IFERROR(IF((SUMIF(D$20:AI$20, "CLO1", D185:AI185)/AO$6)=0,"",(SUMIF(D$20:AI$20, "CLO1", D185:AI185)/AO$6)),""),"")</f>
        <v/>
      </c>
      <c r="AL185" s="115" t="str">
        <f aca="false">IF(AK185="","",IF(AK185&gt;=B$10,"Y","N"))</f>
        <v/>
      </c>
      <c r="AM185" s="115" t="str">
        <f aca="false">IF(AK185="","",IF(AK185&lt;50%,1,IF(AND(AK185&gt;=50%,AK185&lt;B$10),2,IF(AK185&gt;=B$10,3))))</f>
        <v/>
      </c>
      <c r="AN185" s="185" t="str">
        <f aca="false">IF(B185&lt;&gt;"",IFERROR(IF((SUMIF(D$20:AI$20, "CLO2", D185:AI185)/AO$7)=0,"",(SUMIF(D$20:AI$20, "CLO2", D185:AI185)/AO$7)),""),"")</f>
        <v/>
      </c>
      <c r="AO185" s="115" t="str">
        <f aca="false">IF(AN185="","",IF(AN185&gt;=B$10,"Y","N"))</f>
        <v/>
      </c>
      <c r="AP185" s="115" t="str">
        <f aca="false">IF(AN185="","",IF(AN185&lt;50%,1,IF(AND(AN185&gt;=50%,AN185&lt;B$10),2,IF(AN185&gt;=B$10,3))))</f>
        <v/>
      </c>
      <c r="AQ185" s="185" t="str">
        <f aca="false">IF(B185&lt;&gt;"",IFERROR(IF((SUMIF(D$20:AI$20, "CLO3", D185:AI185)/AO$8)=0,"",(SUMIF(D$20:AI$20, "CLO3", D185:AI185)/AO$8)),""),"")</f>
        <v/>
      </c>
      <c r="AR185" s="115" t="str">
        <f aca="false">IF(AQ185="","",IF(AQ185&gt;=B$10,"Y","N"))</f>
        <v/>
      </c>
      <c r="AS185" s="115" t="str">
        <f aca="false">IF(AQ185="","",IF(AQ185&lt;50%,1,IF(AND(AQ185&gt;=50%,AQ185&lt;B$10),2,IF(AQ185&gt;=B$10,3))))</f>
        <v/>
      </c>
      <c r="AT185" s="185" t="str">
        <f aca="false">IF(B185&lt;&gt;"",IFERROR(IF((SUMIF(D$20:AI$20, "CLO4", D185:AI185)/AO$9)=0,"",(SUMIF(D$20:AI$20, "CLO4", D185:AI185)/AO$9)),""),"")</f>
        <v/>
      </c>
      <c r="AU185" s="115" t="str">
        <f aca="false">IF(AT185="","",IF(AT185&gt;=B$10,"Y","N"))</f>
        <v/>
      </c>
      <c r="AV185" s="115" t="str">
        <f aca="false">IF(AT185="","",IF(AT185&lt;50%,1,IF(AND(AT185&gt;=50%,AT185&lt;B$10),2,IF(AT185&gt;=B$10,3))))</f>
        <v/>
      </c>
      <c r="AW185" s="185" t="str">
        <f aca="false">IF(B185&lt;&gt;"",IFERROR(IF((SUMIF(D$20:AI$20, "CLO5", D185:AI185)/AO$10)=0,"",(SUMIF(D$20:AI$20, "CLO5", D185:AI185)/AO$10)),""),"")</f>
        <v/>
      </c>
      <c r="AX185" s="115" t="str">
        <f aca="false">IF(AW185="","",IF(AW185&gt;=B$10,"Y","N"))</f>
        <v/>
      </c>
      <c r="AY185" s="115" t="str">
        <f aca="false">IF(AW185="","",IF(AW185&lt;50%,1,IF(AND(AW185&gt;=50%,AW185&lt;B$10),2,IF(AW185&gt;=B$10,3))))</f>
        <v/>
      </c>
      <c r="AZ185" s="114" t="str">
        <f aca="false">IF(B185&lt;&gt;"",IFERROR(IF((SUMIF(D$20:AI$20, "CLO6", D185:AI185)/AO$11)=0,"",(SUMIF(D$20:AI$20, "CLO6", D185:AI185)/AO$11)),""),"")</f>
        <v/>
      </c>
      <c r="BA185" s="115" t="str">
        <f aca="false">IF(AZ185="","",IF(AZ185&gt;=B$10,"Y","N"))</f>
        <v/>
      </c>
      <c r="BB185" s="115" t="str">
        <f aca="false">IF(BA185="","",IF(BA185&lt;50%,1,IF(AND(BA185&gt;=50%,BA185&lt;B$10),2,IF(BA185&gt;=B$10,3))))</f>
        <v/>
      </c>
      <c r="BC185" s="114" t="str">
        <f aca="false">IF(B185&lt;&gt;"",IFERROR(IF((SUMIF(D$20:AI$20, "CLO7", D185:AI185)/AO$12)=0,"",(SUMIF(D$20:AI$20, "CLO7", D185:AI185)/AO$12)),""),"")</f>
        <v/>
      </c>
      <c r="BD185" s="115" t="str">
        <f aca="false">IF(BC185="","",IF(BC185&gt;=B$10,"Y","N"))</f>
        <v/>
      </c>
      <c r="BE185" s="115" t="str">
        <f aca="false">IF(BD185="","",IF(BD185&lt;50%,1,IF(AND(BD185&gt;=50%,BD185&lt;B$10),2,IF(BD185&gt;=B$10,3))))</f>
        <v/>
      </c>
      <c r="BF185" s="114" t="str">
        <f aca="false">IF(B185&lt;&gt;"",IFERROR(IF((SUMIF(D$20:AI$20, "CLO8", D185:AI185)/AO$13)=0,"",(SUMIF(D$20:AI$20, "CLO8", D185:AI185)/AO$13)),""),"")</f>
        <v/>
      </c>
      <c r="BG185" s="115" t="str">
        <f aca="false">IF(BF185="","",IF(BF185&gt;=B$10,"Y","N"))</f>
        <v/>
      </c>
      <c r="BH185" s="115" t="str">
        <f aca="false">IF(BG185="","",IF(BG185&lt;50%,1,IF(AND(BG185&gt;=50%,BG185&lt;B$10),2,IF(BG185&gt;=B$10,3))))</f>
        <v/>
      </c>
      <c r="BI185" s="114" t="str">
        <f aca="false">IF(B185&lt;&gt;"",IFERROR(IF((SUMIF(D$20:AI$20, "CLO9", D185:AI185)/AO$14)=0,"",(SUMIF(D$20:AI$20, "CLO9", D185:AI185)/AO$14)),""),"")</f>
        <v/>
      </c>
      <c r="BJ185" s="115" t="str">
        <f aca="false">IF(BI185="","",IF(BI185&gt;=B$10,"Y","N"))</f>
        <v/>
      </c>
      <c r="BK185" s="115" t="str">
        <f aca="false">IF(BJ185="","",IF(BJ185&lt;50%,1,IF(AND(BJ185&gt;=50%,BJ185&lt;B$10),2,IF(BJ185&gt;=B$10,3))))</f>
        <v/>
      </c>
      <c r="BL185" s="114" t="str">
        <f aca="false">IF(B185&lt;&gt;"",IFERROR(IF((SUMIF(D$20:AI$20,"CLO10",D185:AI185)/AO$15)=0,"",(SUMIF(D$20:AI$20,"CLO10",D185:AI185)/AO$15)),""),"")</f>
        <v/>
      </c>
      <c r="BM185" s="115" t="str">
        <f aca="false">IF(BL185="","",IF(BL185&gt;=B$10,"Y","N"))</f>
        <v/>
      </c>
      <c r="BN185" s="115" t="str">
        <f aca="false">IF(BM185="","",IF(BM185&lt;50%,1,IF(AND(BM185&gt;=50%,BM185&lt;B$10),2,IF(BM185&gt;=B$10,3))))</f>
        <v/>
      </c>
      <c r="BO185" s="8"/>
      <c r="BP185" s="8"/>
    </row>
    <row r="186" customFormat="false" ht="15.75" hidden="false" customHeight="true" outlineLevel="0" collapsed="false">
      <c r="A186" s="183" t="str">
        <f aca="false">IF(B$6="LECTURE",IF('Database (LECTURE-RES-PRAC)'!A181="","",'Database (LECTURE-RES-PRAC)'!A181),"")</f>
        <v/>
      </c>
      <c r="B186" s="184" t="str">
        <f aca="false">IF(B$6="LECTURE",IF('Database (LECTURE-RES-PRAC)'!B181="","",'Database (LECTURE-RES-PRAC)'!B181),"")</f>
        <v/>
      </c>
      <c r="C186" s="183" t="str">
        <f aca="false">IF(B186&lt;&gt;"",'Database (LECTURE-RES-PRAC)'!C181,"")</f>
        <v/>
      </c>
      <c r="D186" s="117"/>
      <c r="E186" s="52"/>
      <c r="F186" s="52"/>
      <c r="G186" s="52"/>
      <c r="H186" s="52"/>
      <c r="I186" s="52"/>
      <c r="J186" s="52"/>
      <c r="K186" s="52"/>
      <c r="L186" s="52"/>
      <c r="M186" s="52"/>
      <c r="N186" s="181" t="str">
        <f aca="false">IF(B186&lt;&gt;"",SUM(D186:M186),"")</f>
        <v/>
      </c>
      <c r="O186" s="52"/>
      <c r="P186" s="52"/>
      <c r="Q186" s="52"/>
      <c r="R186" s="52"/>
      <c r="S186" s="52"/>
      <c r="T186" s="52"/>
      <c r="U186" s="52"/>
      <c r="V186" s="52"/>
      <c r="W186" s="52"/>
      <c r="X186" s="52"/>
      <c r="Y186" s="181" t="str">
        <f aca="false">IF(B186&lt;&gt;"",SUM(O186:X186),"")</f>
        <v/>
      </c>
      <c r="Z186" s="52"/>
      <c r="AA186" s="52"/>
      <c r="AB186" s="52"/>
      <c r="AC186" s="52"/>
      <c r="AD186" s="52"/>
      <c r="AE186" s="52"/>
      <c r="AF186" s="52"/>
      <c r="AG186" s="52"/>
      <c r="AH186" s="52"/>
      <c r="AI186" s="52"/>
      <c r="AJ186" s="182" t="str">
        <f aca="false">IF(B186&lt;&gt;"",SUM(Z186:AI186),"")</f>
        <v/>
      </c>
      <c r="AK186" s="185" t="str">
        <f aca="false">IF(B186&lt;&gt;"",IFERROR(IF((SUMIF(D$20:AI$20, "CLO1", D186:AI186)/AO$6)=0,"",(SUMIF(D$20:AI$20, "CLO1", D186:AI186)/AO$6)),""),"")</f>
        <v/>
      </c>
      <c r="AL186" s="115" t="str">
        <f aca="false">IF(AK186="","",IF(AK186&gt;=B$10,"Y","N"))</f>
        <v/>
      </c>
      <c r="AM186" s="115" t="str">
        <f aca="false">IF(AK186="","",IF(AK186&lt;50%,1,IF(AND(AK186&gt;=50%,AK186&lt;B$10),2,IF(AK186&gt;=B$10,3))))</f>
        <v/>
      </c>
      <c r="AN186" s="185" t="str">
        <f aca="false">IF(B186&lt;&gt;"",IFERROR(IF((SUMIF(D$20:AI$20, "CLO2", D186:AI186)/AO$7)=0,"",(SUMIF(D$20:AI$20, "CLO2", D186:AI186)/AO$7)),""),"")</f>
        <v/>
      </c>
      <c r="AO186" s="115" t="str">
        <f aca="false">IF(AN186="","",IF(AN186&gt;=B$10,"Y","N"))</f>
        <v/>
      </c>
      <c r="AP186" s="115" t="str">
        <f aca="false">IF(AN186="","",IF(AN186&lt;50%,1,IF(AND(AN186&gt;=50%,AN186&lt;B$10),2,IF(AN186&gt;=B$10,3))))</f>
        <v/>
      </c>
      <c r="AQ186" s="185" t="str">
        <f aca="false">IF(B186&lt;&gt;"",IFERROR(IF((SUMIF(D$20:AI$20, "CLO3", D186:AI186)/AO$8)=0,"",(SUMIF(D$20:AI$20, "CLO3", D186:AI186)/AO$8)),""),"")</f>
        <v/>
      </c>
      <c r="AR186" s="115" t="str">
        <f aca="false">IF(AQ186="","",IF(AQ186&gt;=B$10,"Y","N"))</f>
        <v/>
      </c>
      <c r="AS186" s="115" t="str">
        <f aca="false">IF(AQ186="","",IF(AQ186&lt;50%,1,IF(AND(AQ186&gt;=50%,AQ186&lt;B$10),2,IF(AQ186&gt;=B$10,3))))</f>
        <v/>
      </c>
      <c r="AT186" s="185" t="str">
        <f aca="false">IF(B186&lt;&gt;"",IFERROR(IF((SUMIF(D$20:AI$20, "CLO4", D186:AI186)/AO$9)=0,"",(SUMIF(D$20:AI$20, "CLO4", D186:AI186)/AO$9)),""),"")</f>
        <v/>
      </c>
      <c r="AU186" s="115" t="str">
        <f aca="false">IF(AT186="","",IF(AT186&gt;=B$10,"Y","N"))</f>
        <v/>
      </c>
      <c r="AV186" s="115" t="str">
        <f aca="false">IF(AT186="","",IF(AT186&lt;50%,1,IF(AND(AT186&gt;=50%,AT186&lt;B$10),2,IF(AT186&gt;=B$10,3))))</f>
        <v/>
      </c>
      <c r="AW186" s="185" t="str">
        <f aca="false">IF(B186&lt;&gt;"",IFERROR(IF((SUMIF(D$20:AI$20, "CLO5", D186:AI186)/AO$10)=0,"",(SUMIF(D$20:AI$20, "CLO5", D186:AI186)/AO$10)),""),"")</f>
        <v/>
      </c>
      <c r="AX186" s="115" t="str">
        <f aca="false">IF(AW186="","",IF(AW186&gt;=B$10,"Y","N"))</f>
        <v/>
      </c>
      <c r="AY186" s="115" t="str">
        <f aca="false">IF(AW186="","",IF(AW186&lt;50%,1,IF(AND(AW186&gt;=50%,AW186&lt;B$10),2,IF(AW186&gt;=B$10,3))))</f>
        <v/>
      </c>
      <c r="AZ186" s="114" t="str">
        <f aca="false">IF(B186&lt;&gt;"",IFERROR(IF((SUMIF(D$20:AI$20, "CLO6", D186:AI186)/AO$11)=0,"",(SUMIF(D$20:AI$20, "CLO6", D186:AI186)/AO$11)),""),"")</f>
        <v/>
      </c>
      <c r="BA186" s="115" t="str">
        <f aca="false">IF(AZ186="","",IF(AZ186&gt;=B$10,"Y","N"))</f>
        <v/>
      </c>
      <c r="BB186" s="115" t="str">
        <f aca="false">IF(BA186="","",IF(BA186&lt;50%,1,IF(AND(BA186&gt;=50%,BA186&lt;B$10),2,IF(BA186&gt;=B$10,3))))</f>
        <v/>
      </c>
      <c r="BC186" s="114" t="str">
        <f aca="false">IF(B186&lt;&gt;"",IFERROR(IF((SUMIF(D$20:AI$20, "CLO7", D186:AI186)/AO$12)=0,"",(SUMIF(D$20:AI$20, "CLO7", D186:AI186)/AO$12)),""),"")</f>
        <v/>
      </c>
      <c r="BD186" s="115" t="str">
        <f aca="false">IF(BC186="","",IF(BC186&gt;=B$10,"Y","N"))</f>
        <v/>
      </c>
      <c r="BE186" s="115" t="str">
        <f aca="false">IF(BD186="","",IF(BD186&lt;50%,1,IF(AND(BD186&gt;=50%,BD186&lt;B$10),2,IF(BD186&gt;=B$10,3))))</f>
        <v/>
      </c>
      <c r="BF186" s="114" t="str">
        <f aca="false">IF(B186&lt;&gt;"",IFERROR(IF((SUMIF(D$20:AI$20, "CLO8", D186:AI186)/AO$13)=0,"",(SUMIF(D$20:AI$20, "CLO8", D186:AI186)/AO$13)),""),"")</f>
        <v/>
      </c>
      <c r="BG186" s="115" t="str">
        <f aca="false">IF(BF186="","",IF(BF186&gt;=B$10,"Y","N"))</f>
        <v/>
      </c>
      <c r="BH186" s="115" t="str">
        <f aca="false">IF(BG186="","",IF(BG186&lt;50%,1,IF(AND(BG186&gt;=50%,BG186&lt;B$10),2,IF(BG186&gt;=B$10,3))))</f>
        <v/>
      </c>
      <c r="BI186" s="114" t="str">
        <f aca="false">IF(B186&lt;&gt;"",IFERROR(IF((SUMIF(D$20:AI$20, "CLO9", D186:AI186)/AO$14)=0,"",(SUMIF(D$20:AI$20, "CLO9", D186:AI186)/AO$14)),""),"")</f>
        <v/>
      </c>
      <c r="BJ186" s="115" t="str">
        <f aca="false">IF(BI186="","",IF(BI186&gt;=B$10,"Y","N"))</f>
        <v/>
      </c>
      <c r="BK186" s="115" t="str">
        <f aca="false">IF(BJ186="","",IF(BJ186&lt;50%,1,IF(AND(BJ186&gt;=50%,BJ186&lt;B$10),2,IF(BJ186&gt;=B$10,3))))</f>
        <v/>
      </c>
      <c r="BL186" s="114" t="str">
        <f aca="false">IF(B186&lt;&gt;"",IFERROR(IF((SUMIF(D$20:AI$20,"CLO10",D186:AI186)/AO$15)=0,"",(SUMIF(D$20:AI$20,"CLO10",D186:AI186)/AO$15)),""),"")</f>
        <v/>
      </c>
      <c r="BM186" s="115" t="str">
        <f aca="false">IF(BL186="","",IF(BL186&gt;=B$10,"Y","N"))</f>
        <v/>
      </c>
      <c r="BN186" s="115" t="str">
        <f aca="false">IF(BM186="","",IF(BM186&lt;50%,1,IF(AND(BM186&gt;=50%,BM186&lt;B$10),2,IF(BM186&gt;=B$10,3))))</f>
        <v/>
      </c>
      <c r="BO186" s="8"/>
      <c r="BP186" s="8"/>
    </row>
    <row r="187" customFormat="false" ht="15.75" hidden="false" customHeight="true" outlineLevel="0" collapsed="false">
      <c r="A187" s="183" t="str">
        <f aca="false">IF(B$6="LECTURE",IF('Database (LECTURE-RES-PRAC)'!A182="","",'Database (LECTURE-RES-PRAC)'!A182),"")</f>
        <v/>
      </c>
      <c r="B187" s="184" t="str">
        <f aca="false">IF(B$6="LECTURE",IF('Database (LECTURE-RES-PRAC)'!B182="","",'Database (LECTURE-RES-PRAC)'!B182),"")</f>
        <v/>
      </c>
      <c r="C187" s="183" t="str">
        <f aca="false">IF(B187&lt;&gt;"",'Database (LECTURE-RES-PRAC)'!C182,"")</f>
        <v/>
      </c>
      <c r="D187" s="117"/>
      <c r="E187" s="52"/>
      <c r="F187" s="52"/>
      <c r="G187" s="52"/>
      <c r="H187" s="52"/>
      <c r="I187" s="52"/>
      <c r="J187" s="52"/>
      <c r="K187" s="52"/>
      <c r="L187" s="52"/>
      <c r="M187" s="52"/>
      <c r="N187" s="181" t="str">
        <f aca="false">IF(B187&lt;&gt;"",SUM(D187:M187),"")</f>
        <v/>
      </c>
      <c r="O187" s="52"/>
      <c r="P187" s="52"/>
      <c r="Q187" s="52"/>
      <c r="R187" s="52"/>
      <c r="S187" s="52"/>
      <c r="T187" s="52"/>
      <c r="U187" s="52"/>
      <c r="V187" s="52"/>
      <c r="W187" s="52"/>
      <c r="X187" s="52"/>
      <c r="Y187" s="181" t="str">
        <f aca="false">IF(B187&lt;&gt;"",SUM(O187:X187),"")</f>
        <v/>
      </c>
      <c r="Z187" s="52"/>
      <c r="AA187" s="52"/>
      <c r="AB187" s="52"/>
      <c r="AC187" s="52"/>
      <c r="AD187" s="52"/>
      <c r="AE187" s="52"/>
      <c r="AF187" s="52"/>
      <c r="AG187" s="52"/>
      <c r="AH187" s="52"/>
      <c r="AI187" s="52"/>
      <c r="AJ187" s="182" t="str">
        <f aca="false">IF(B187&lt;&gt;"",SUM(Z187:AI187),"")</f>
        <v/>
      </c>
      <c r="AK187" s="185" t="str">
        <f aca="false">IF(B187&lt;&gt;"",IFERROR(IF((SUMIF(D$20:AI$20, "CLO1", D187:AI187)/AO$6)=0,"",(SUMIF(D$20:AI$20, "CLO1", D187:AI187)/AO$6)),""),"")</f>
        <v/>
      </c>
      <c r="AL187" s="115" t="str">
        <f aca="false">IF(AK187="","",IF(AK187&gt;=B$10,"Y","N"))</f>
        <v/>
      </c>
      <c r="AM187" s="115" t="str">
        <f aca="false">IF(AK187="","",IF(AK187&lt;50%,1,IF(AND(AK187&gt;=50%,AK187&lt;B$10),2,IF(AK187&gt;=B$10,3))))</f>
        <v/>
      </c>
      <c r="AN187" s="185" t="str">
        <f aca="false">IF(B187&lt;&gt;"",IFERROR(IF((SUMIF(D$20:AI$20, "CLO2", D187:AI187)/AO$7)=0,"",(SUMIF(D$20:AI$20, "CLO2", D187:AI187)/AO$7)),""),"")</f>
        <v/>
      </c>
      <c r="AO187" s="115" t="str">
        <f aca="false">IF(AN187="","",IF(AN187&gt;=B$10,"Y","N"))</f>
        <v/>
      </c>
      <c r="AP187" s="115" t="str">
        <f aca="false">IF(AN187="","",IF(AN187&lt;50%,1,IF(AND(AN187&gt;=50%,AN187&lt;B$10),2,IF(AN187&gt;=B$10,3))))</f>
        <v/>
      </c>
      <c r="AQ187" s="185" t="str">
        <f aca="false">IF(B187&lt;&gt;"",IFERROR(IF((SUMIF(D$20:AI$20, "CLO3", D187:AI187)/AO$8)=0,"",(SUMIF(D$20:AI$20, "CLO3", D187:AI187)/AO$8)),""),"")</f>
        <v/>
      </c>
      <c r="AR187" s="115" t="str">
        <f aca="false">IF(AQ187="","",IF(AQ187&gt;=B$10,"Y","N"))</f>
        <v/>
      </c>
      <c r="AS187" s="115" t="str">
        <f aca="false">IF(AQ187="","",IF(AQ187&lt;50%,1,IF(AND(AQ187&gt;=50%,AQ187&lt;B$10),2,IF(AQ187&gt;=B$10,3))))</f>
        <v/>
      </c>
      <c r="AT187" s="185" t="str">
        <f aca="false">IF(B187&lt;&gt;"",IFERROR(IF((SUMIF(D$20:AI$20, "CLO4", D187:AI187)/AO$9)=0,"",(SUMIF(D$20:AI$20, "CLO4", D187:AI187)/AO$9)),""),"")</f>
        <v/>
      </c>
      <c r="AU187" s="115" t="str">
        <f aca="false">IF(AT187="","",IF(AT187&gt;=B$10,"Y","N"))</f>
        <v/>
      </c>
      <c r="AV187" s="115" t="str">
        <f aca="false">IF(AT187="","",IF(AT187&lt;50%,1,IF(AND(AT187&gt;=50%,AT187&lt;B$10),2,IF(AT187&gt;=B$10,3))))</f>
        <v/>
      </c>
      <c r="AW187" s="185" t="str">
        <f aca="false">IF(B187&lt;&gt;"",IFERROR(IF((SUMIF(D$20:AI$20, "CLO5", D187:AI187)/AO$10)=0,"",(SUMIF(D$20:AI$20, "CLO5", D187:AI187)/AO$10)),""),"")</f>
        <v/>
      </c>
      <c r="AX187" s="115" t="str">
        <f aca="false">IF(AW187="","",IF(AW187&gt;=B$10,"Y","N"))</f>
        <v/>
      </c>
      <c r="AY187" s="115" t="str">
        <f aca="false">IF(AW187="","",IF(AW187&lt;50%,1,IF(AND(AW187&gt;=50%,AW187&lt;B$10),2,IF(AW187&gt;=B$10,3))))</f>
        <v/>
      </c>
      <c r="AZ187" s="114" t="str">
        <f aca="false">IF(B187&lt;&gt;"",IFERROR(IF((SUMIF(D$20:AI$20, "CLO6", D187:AI187)/AO$11)=0,"",(SUMIF(D$20:AI$20, "CLO6", D187:AI187)/AO$11)),""),"")</f>
        <v/>
      </c>
      <c r="BA187" s="115" t="str">
        <f aca="false">IF(AZ187="","",IF(AZ187&gt;=B$10,"Y","N"))</f>
        <v/>
      </c>
      <c r="BB187" s="115" t="str">
        <f aca="false">IF(BA187="","",IF(BA187&lt;50%,1,IF(AND(BA187&gt;=50%,BA187&lt;B$10),2,IF(BA187&gt;=B$10,3))))</f>
        <v/>
      </c>
      <c r="BC187" s="114" t="str">
        <f aca="false">IF(B187&lt;&gt;"",IFERROR(IF((SUMIF(D$20:AI$20, "CLO7", D187:AI187)/AO$12)=0,"",(SUMIF(D$20:AI$20, "CLO7", D187:AI187)/AO$12)),""),"")</f>
        <v/>
      </c>
      <c r="BD187" s="115" t="str">
        <f aca="false">IF(BC187="","",IF(BC187&gt;=B$10,"Y","N"))</f>
        <v/>
      </c>
      <c r="BE187" s="115" t="str">
        <f aca="false">IF(BD187="","",IF(BD187&lt;50%,1,IF(AND(BD187&gt;=50%,BD187&lt;B$10),2,IF(BD187&gt;=B$10,3))))</f>
        <v/>
      </c>
      <c r="BF187" s="114" t="str">
        <f aca="false">IF(B187&lt;&gt;"",IFERROR(IF((SUMIF(D$20:AI$20, "CLO8", D187:AI187)/AO$13)=0,"",(SUMIF(D$20:AI$20, "CLO8", D187:AI187)/AO$13)),""),"")</f>
        <v/>
      </c>
      <c r="BG187" s="115" t="str">
        <f aca="false">IF(BF187="","",IF(BF187&gt;=B$10,"Y","N"))</f>
        <v/>
      </c>
      <c r="BH187" s="115" t="str">
        <f aca="false">IF(BG187="","",IF(BG187&lt;50%,1,IF(AND(BG187&gt;=50%,BG187&lt;B$10),2,IF(BG187&gt;=B$10,3))))</f>
        <v/>
      </c>
      <c r="BI187" s="114" t="str">
        <f aca="false">IF(B187&lt;&gt;"",IFERROR(IF((SUMIF(D$20:AI$20, "CLO9", D187:AI187)/AO$14)=0,"",(SUMIF(D$20:AI$20, "CLO9", D187:AI187)/AO$14)),""),"")</f>
        <v/>
      </c>
      <c r="BJ187" s="115" t="str">
        <f aca="false">IF(BI187="","",IF(BI187&gt;=B$10,"Y","N"))</f>
        <v/>
      </c>
      <c r="BK187" s="115" t="str">
        <f aca="false">IF(BJ187="","",IF(BJ187&lt;50%,1,IF(AND(BJ187&gt;=50%,BJ187&lt;B$10),2,IF(BJ187&gt;=B$10,3))))</f>
        <v/>
      </c>
      <c r="BL187" s="114" t="str">
        <f aca="false">IF(B187&lt;&gt;"",IFERROR(IF((SUMIF(D$20:AI$20,"CLO10",D187:AI187)/AO$15)=0,"",(SUMIF(D$20:AI$20,"CLO10",D187:AI187)/AO$15)),""),"")</f>
        <v/>
      </c>
      <c r="BM187" s="115" t="str">
        <f aca="false">IF(BL187="","",IF(BL187&gt;=B$10,"Y","N"))</f>
        <v/>
      </c>
      <c r="BN187" s="115" t="str">
        <f aca="false">IF(BM187="","",IF(BM187&lt;50%,1,IF(AND(BM187&gt;=50%,BM187&lt;B$10),2,IF(BM187&gt;=B$10,3))))</f>
        <v/>
      </c>
      <c r="BO187" s="8"/>
      <c r="BP187" s="8"/>
    </row>
    <row r="188" customFormat="false" ht="15.75" hidden="false" customHeight="true" outlineLevel="0" collapsed="false">
      <c r="A188" s="183" t="str">
        <f aca="false">IF(B$6="LECTURE",IF('Database (LECTURE-RES-PRAC)'!A183="","",'Database (LECTURE-RES-PRAC)'!A183),"")</f>
        <v/>
      </c>
      <c r="B188" s="184" t="str">
        <f aca="false">IF(B$6="LECTURE",IF('Database (LECTURE-RES-PRAC)'!B183="","",'Database (LECTURE-RES-PRAC)'!B183),"")</f>
        <v/>
      </c>
      <c r="C188" s="183" t="str">
        <f aca="false">IF(B188&lt;&gt;"",'Database (LECTURE-RES-PRAC)'!C183,"")</f>
        <v/>
      </c>
      <c r="D188" s="117"/>
      <c r="E188" s="52"/>
      <c r="F188" s="52"/>
      <c r="G188" s="52"/>
      <c r="H188" s="52"/>
      <c r="I188" s="52"/>
      <c r="J188" s="52"/>
      <c r="K188" s="52"/>
      <c r="L188" s="52"/>
      <c r="M188" s="52"/>
      <c r="N188" s="181" t="str">
        <f aca="false">IF(B188&lt;&gt;"",SUM(D188:M188),"")</f>
        <v/>
      </c>
      <c r="O188" s="52"/>
      <c r="P188" s="52"/>
      <c r="Q188" s="52"/>
      <c r="R188" s="52"/>
      <c r="S188" s="52"/>
      <c r="T188" s="52"/>
      <c r="U188" s="52"/>
      <c r="V188" s="52"/>
      <c r="W188" s="52"/>
      <c r="X188" s="52"/>
      <c r="Y188" s="181" t="str">
        <f aca="false">IF(B188&lt;&gt;"",SUM(O188:X188),"")</f>
        <v/>
      </c>
      <c r="Z188" s="52"/>
      <c r="AA188" s="52"/>
      <c r="AB188" s="52"/>
      <c r="AC188" s="52"/>
      <c r="AD188" s="52"/>
      <c r="AE188" s="52"/>
      <c r="AF188" s="52"/>
      <c r="AG188" s="52"/>
      <c r="AH188" s="52"/>
      <c r="AI188" s="52"/>
      <c r="AJ188" s="182" t="str">
        <f aca="false">IF(B188&lt;&gt;"",SUM(Z188:AI188),"")</f>
        <v/>
      </c>
      <c r="AK188" s="185" t="str">
        <f aca="false">IF(B188&lt;&gt;"",IFERROR(IF((SUMIF(D$20:AI$20, "CLO1", D188:AI188)/AO$6)=0,"",(SUMIF(D$20:AI$20, "CLO1", D188:AI188)/AO$6)),""),"")</f>
        <v/>
      </c>
      <c r="AL188" s="115" t="str">
        <f aca="false">IF(AK188="","",IF(AK188&gt;=B$10,"Y","N"))</f>
        <v/>
      </c>
      <c r="AM188" s="115" t="str">
        <f aca="false">IF(AK188="","",IF(AK188&lt;50%,1,IF(AND(AK188&gt;=50%,AK188&lt;B$10),2,IF(AK188&gt;=B$10,3))))</f>
        <v/>
      </c>
      <c r="AN188" s="185" t="str">
        <f aca="false">IF(B188&lt;&gt;"",IFERROR(IF((SUMIF(D$20:AI$20, "CLO2", D188:AI188)/AO$7)=0,"",(SUMIF(D$20:AI$20, "CLO2", D188:AI188)/AO$7)),""),"")</f>
        <v/>
      </c>
      <c r="AO188" s="115" t="str">
        <f aca="false">IF(AN188="","",IF(AN188&gt;=B$10,"Y","N"))</f>
        <v/>
      </c>
      <c r="AP188" s="115" t="str">
        <f aca="false">IF(AN188="","",IF(AN188&lt;50%,1,IF(AND(AN188&gt;=50%,AN188&lt;B$10),2,IF(AN188&gt;=B$10,3))))</f>
        <v/>
      </c>
      <c r="AQ188" s="185" t="str">
        <f aca="false">IF(B188&lt;&gt;"",IFERROR(IF((SUMIF(D$20:AI$20, "CLO3", D188:AI188)/AO$8)=0,"",(SUMIF(D$20:AI$20, "CLO3", D188:AI188)/AO$8)),""),"")</f>
        <v/>
      </c>
      <c r="AR188" s="115" t="str">
        <f aca="false">IF(AQ188="","",IF(AQ188&gt;=B$10,"Y","N"))</f>
        <v/>
      </c>
      <c r="AS188" s="115" t="str">
        <f aca="false">IF(AQ188="","",IF(AQ188&lt;50%,1,IF(AND(AQ188&gt;=50%,AQ188&lt;B$10),2,IF(AQ188&gt;=B$10,3))))</f>
        <v/>
      </c>
      <c r="AT188" s="185" t="str">
        <f aca="false">IF(B188&lt;&gt;"",IFERROR(IF((SUMIF(D$20:AI$20, "CLO4", D188:AI188)/AO$9)=0,"",(SUMIF(D$20:AI$20, "CLO4", D188:AI188)/AO$9)),""),"")</f>
        <v/>
      </c>
      <c r="AU188" s="115" t="str">
        <f aca="false">IF(AT188="","",IF(AT188&gt;=B$10,"Y","N"))</f>
        <v/>
      </c>
      <c r="AV188" s="115" t="str">
        <f aca="false">IF(AT188="","",IF(AT188&lt;50%,1,IF(AND(AT188&gt;=50%,AT188&lt;B$10),2,IF(AT188&gt;=B$10,3))))</f>
        <v/>
      </c>
      <c r="AW188" s="185" t="str">
        <f aca="false">IF(B188&lt;&gt;"",IFERROR(IF((SUMIF(D$20:AI$20, "CLO5", D188:AI188)/AO$10)=0,"",(SUMIF(D$20:AI$20, "CLO5", D188:AI188)/AO$10)),""),"")</f>
        <v/>
      </c>
      <c r="AX188" s="115" t="str">
        <f aca="false">IF(AW188="","",IF(AW188&gt;=B$10,"Y","N"))</f>
        <v/>
      </c>
      <c r="AY188" s="115" t="str">
        <f aca="false">IF(AW188="","",IF(AW188&lt;50%,1,IF(AND(AW188&gt;=50%,AW188&lt;B$10),2,IF(AW188&gt;=B$10,3))))</f>
        <v/>
      </c>
      <c r="AZ188" s="114" t="str">
        <f aca="false">IF(B188&lt;&gt;"",IFERROR(IF((SUMIF(D$20:AI$20, "CLO6", D188:AI188)/AO$11)=0,"",(SUMIF(D$20:AI$20, "CLO6", D188:AI188)/AO$11)),""),"")</f>
        <v/>
      </c>
      <c r="BA188" s="115" t="str">
        <f aca="false">IF(AZ188="","",IF(AZ188&gt;=B$10,"Y","N"))</f>
        <v/>
      </c>
      <c r="BB188" s="115" t="str">
        <f aca="false">IF(BA188="","",IF(BA188&lt;50%,1,IF(AND(BA188&gt;=50%,BA188&lt;B$10),2,IF(BA188&gt;=B$10,3))))</f>
        <v/>
      </c>
      <c r="BC188" s="114" t="str">
        <f aca="false">IF(B188&lt;&gt;"",IFERROR(IF((SUMIF(D$20:AI$20, "CLO7", D188:AI188)/AO$12)=0,"",(SUMIF(D$20:AI$20, "CLO7", D188:AI188)/AO$12)),""),"")</f>
        <v/>
      </c>
      <c r="BD188" s="115" t="str">
        <f aca="false">IF(BC188="","",IF(BC188&gt;=B$10,"Y","N"))</f>
        <v/>
      </c>
      <c r="BE188" s="115" t="str">
        <f aca="false">IF(BD188="","",IF(BD188&lt;50%,1,IF(AND(BD188&gt;=50%,BD188&lt;B$10),2,IF(BD188&gt;=B$10,3))))</f>
        <v/>
      </c>
      <c r="BF188" s="114" t="str">
        <f aca="false">IF(B188&lt;&gt;"",IFERROR(IF((SUMIF(D$20:AI$20, "CLO8", D188:AI188)/AO$13)=0,"",(SUMIF(D$20:AI$20, "CLO8", D188:AI188)/AO$13)),""),"")</f>
        <v/>
      </c>
      <c r="BG188" s="115" t="str">
        <f aca="false">IF(BF188="","",IF(BF188&gt;=B$10,"Y","N"))</f>
        <v/>
      </c>
      <c r="BH188" s="115" t="str">
        <f aca="false">IF(BG188="","",IF(BG188&lt;50%,1,IF(AND(BG188&gt;=50%,BG188&lt;B$10),2,IF(BG188&gt;=B$10,3))))</f>
        <v/>
      </c>
      <c r="BI188" s="114" t="str">
        <f aca="false">IF(B188&lt;&gt;"",IFERROR(IF((SUMIF(D$20:AI$20, "CLO9", D188:AI188)/AO$14)=0,"",(SUMIF(D$20:AI$20, "CLO9", D188:AI188)/AO$14)),""),"")</f>
        <v/>
      </c>
      <c r="BJ188" s="115" t="str">
        <f aca="false">IF(BI188="","",IF(BI188&gt;=B$10,"Y","N"))</f>
        <v/>
      </c>
      <c r="BK188" s="115" t="str">
        <f aca="false">IF(BJ188="","",IF(BJ188&lt;50%,1,IF(AND(BJ188&gt;=50%,BJ188&lt;B$10),2,IF(BJ188&gt;=B$10,3))))</f>
        <v/>
      </c>
      <c r="BL188" s="114" t="str">
        <f aca="false">IF(B188&lt;&gt;"",IFERROR(IF((SUMIF(D$20:AI$20,"CLO10",D188:AI188)/AO$15)=0,"",(SUMIF(D$20:AI$20,"CLO10",D188:AI188)/AO$15)),""),"")</f>
        <v/>
      </c>
      <c r="BM188" s="115" t="str">
        <f aca="false">IF(BL188="","",IF(BL188&gt;=B$10,"Y","N"))</f>
        <v/>
      </c>
      <c r="BN188" s="115" t="str">
        <f aca="false">IF(BM188="","",IF(BM188&lt;50%,1,IF(AND(BM188&gt;=50%,BM188&lt;B$10),2,IF(BM188&gt;=B$10,3))))</f>
        <v/>
      </c>
      <c r="BO188" s="8"/>
      <c r="BP188" s="8"/>
    </row>
    <row r="189" customFormat="false" ht="15.75" hidden="false" customHeight="true" outlineLevel="0" collapsed="false">
      <c r="A189" s="183" t="str">
        <f aca="false">IF(B$6="LECTURE",IF('Database (LECTURE-RES-PRAC)'!A184="","",'Database (LECTURE-RES-PRAC)'!A184),"")</f>
        <v/>
      </c>
      <c r="B189" s="184" t="str">
        <f aca="false">IF(B$6="LECTURE",IF('Database (LECTURE-RES-PRAC)'!B184="","",'Database (LECTURE-RES-PRAC)'!B184),"")</f>
        <v/>
      </c>
      <c r="C189" s="183" t="str">
        <f aca="false">IF(B189&lt;&gt;"",'Database (LECTURE-RES-PRAC)'!C184,"")</f>
        <v/>
      </c>
      <c r="D189" s="117"/>
      <c r="E189" s="52"/>
      <c r="F189" s="52"/>
      <c r="G189" s="52"/>
      <c r="H189" s="52"/>
      <c r="I189" s="52"/>
      <c r="J189" s="52"/>
      <c r="K189" s="52"/>
      <c r="L189" s="52"/>
      <c r="M189" s="52"/>
      <c r="N189" s="181" t="str">
        <f aca="false">IF(B189&lt;&gt;"",SUM(D189:M189),"")</f>
        <v/>
      </c>
      <c r="O189" s="52"/>
      <c r="P189" s="52"/>
      <c r="Q189" s="52"/>
      <c r="R189" s="52"/>
      <c r="S189" s="52"/>
      <c r="T189" s="52"/>
      <c r="U189" s="52"/>
      <c r="V189" s="52"/>
      <c r="W189" s="52"/>
      <c r="X189" s="52"/>
      <c r="Y189" s="181" t="str">
        <f aca="false">IF(B189&lt;&gt;"",SUM(O189:X189),"")</f>
        <v/>
      </c>
      <c r="Z189" s="52"/>
      <c r="AA189" s="52"/>
      <c r="AB189" s="52"/>
      <c r="AC189" s="52"/>
      <c r="AD189" s="52"/>
      <c r="AE189" s="52"/>
      <c r="AF189" s="52"/>
      <c r="AG189" s="52"/>
      <c r="AH189" s="52"/>
      <c r="AI189" s="52"/>
      <c r="AJ189" s="182" t="str">
        <f aca="false">IF(B189&lt;&gt;"",SUM(Z189:AI189),"")</f>
        <v/>
      </c>
      <c r="AK189" s="185" t="str">
        <f aca="false">IF(B189&lt;&gt;"",IFERROR(IF((SUMIF(D$20:AI$20, "CLO1", D189:AI189)/AO$6)=0,"",(SUMIF(D$20:AI$20, "CLO1", D189:AI189)/AO$6)),""),"")</f>
        <v/>
      </c>
      <c r="AL189" s="115" t="str">
        <f aca="false">IF(AK189="","",IF(AK189&gt;=B$10,"Y","N"))</f>
        <v/>
      </c>
      <c r="AM189" s="115" t="str">
        <f aca="false">IF(AK189="","",IF(AK189&lt;50%,1,IF(AND(AK189&gt;=50%,AK189&lt;B$10),2,IF(AK189&gt;=B$10,3))))</f>
        <v/>
      </c>
      <c r="AN189" s="185" t="str">
        <f aca="false">IF(B189&lt;&gt;"",IFERROR(IF((SUMIF(D$20:AI$20, "CLO2", D189:AI189)/AO$7)=0,"",(SUMIF(D$20:AI$20, "CLO2", D189:AI189)/AO$7)),""),"")</f>
        <v/>
      </c>
      <c r="AO189" s="115" t="str">
        <f aca="false">IF(AN189="","",IF(AN189&gt;=B$10,"Y","N"))</f>
        <v/>
      </c>
      <c r="AP189" s="115" t="str">
        <f aca="false">IF(AN189="","",IF(AN189&lt;50%,1,IF(AND(AN189&gt;=50%,AN189&lt;B$10),2,IF(AN189&gt;=B$10,3))))</f>
        <v/>
      </c>
      <c r="AQ189" s="185" t="str">
        <f aca="false">IF(B189&lt;&gt;"",IFERROR(IF((SUMIF(D$20:AI$20, "CLO3", D189:AI189)/AO$8)=0,"",(SUMIF(D$20:AI$20, "CLO3", D189:AI189)/AO$8)),""),"")</f>
        <v/>
      </c>
      <c r="AR189" s="115" t="str">
        <f aca="false">IF(AQ189="","",IF(AQ189&gt;=B$10,"Y","N"))</f>
        <v/>
      </c>
      <c r="AS189" s="115" t="str">
        <f aca="false">IF(AQ189="","",IF(AQ189&lt;50%,1,IF(AND(AQ189&gt;=50%,AQ189&lt;B$10),2,IF(AQ189&gt;=B$10,3))))</f>
        <v/>
      </c>
      <c r="AT189" s="185" t="str">
        <f aca="false">IF(B189&lt;&gt;"",IFERROR(IF((SUMIF(D$20:AI$20, "CLO4", D189:AI189)/AO$9)=0,"",(SUMIF(D$20:AI$20, "CLO4", D189:AI189)/AO$9)),""),"")</f>
        <v/>
      </c>
      <c r="AU189" s="115" t="str">
        <f aca="false">IF(AT189="","",IF(AT189&gt;=B$10,"Y","N"))</f>
        <v/>
      </c>
      <c r="AV189" s="115" t="str">
        <f aca="false">IF(AT189="","",IF(AT189&lt;50%,1,IF(AND(AT189&gt;=50%,AT189&lt;B$10),2,IF(AT189&gt;=B$10,3))))</f>
        <v/>
      </c>
      <c r="AW189" s="185" t="str">
        <f aca="false">IF(B189&lt;&gt;"",IFERROR(IF((SUMIF(D$20:AI$20, "CLO5", D189:AI189)/AO$10)=0,"",(SUMIF(D$20:AI$20, "CLO5", D189:AI189)/AO$10)),""),"")</f>
        <v/>
      </c>
      <c r="AX189" s="115" t="str">
        <f aca="false">IF(AW189="","",IF(AW189&gt;=B$10,"Y","N"))</f>
        <v/>
      </c>
      <c r="AY189" s="115" t="str">
        <f aca="false">IF(AW189="","",IF(AW189&lt;50%,1,IF(AND(AW189&gt;=50%,AW189&lt;B$10),2,IF(AW189&gt;=B$10,3))))</f>
        <v/>
      </c>
      <c r="AZ189" s="114" t="str">
        <f aca="false">IF(B189&lt;&gt;"",IFERROR(IF((SUMIF(D$20:AI$20, "CLO6", D189:AI189)/AO$11)=0,"",(SUMIF(D$20:AI$20, "CLO6", D189:AI189)/AO$11)),""),"")</f>
        <v/>
      </c>
      <c r="BA189" s="115" t="str">
        <f aca="false">IF(AZ189="","",IF(AZ189&gt;=B$10,"Y","N"))</f>
        <v/>
      </c>
      <c r="BB189" s="115" t="str">
        <f aca="false">IF(BA189="","",IF(BA189&lt;50%,1,IF(AND(BA189&gt;=50%,BA189&lt;B$10),2,IF(BA189&gt;=B$10,3))))</f>
        <v/>
      </c>
      <c r="BC189" s="114" t="str">
        <f aca="false">IF(B189&lt;&gt;"",IFERROR(IF((SUMIF(D$20:AI$20, "CLO7", D189:AI189)/AO$12)=0,"",(SUMIF(D$20:AI$20, "CLO7", D189:AI189)/AO$12)),""),"")</f>
        <v/>
      </c>
      <c r="BD189" s="115" t="str">
        <f aca="false">IF(BC189="","",IF(BC189&gt;=B$10,"Y","N"))</f>
        <v/>
      </c>
      <c r="BE189" s="115" t="str">
        <f aca="false">IF(BD189="","",IF(BD189&lt;50%,1,IF(AND(BD189&gt;=50%,BD189&lt;B$10),2,IF(BD189&gt;=B$10,3))))</f>
        <v/>
      </c>
      <c r="BF189" s="114" t="str">
        <f aca="false">IF(B189&lt;&gt;"",IFERROR(IF((SUMIF(D$20:AI$20, "CLO8", D189:AI189)/AO$13)=0,"",(SUMIF(D$20:AI$20, "CLO8", D189:AI189)/AO$13)),""),"")</f>
        <v/>
      </c>
      <c r="BG189" s="115" t="str">
        <f aca="false">IF(BF189="","",IF(BF189&gt;=B$10,"Y","N"))</f>
        <v/>
      </c>
      <c r="BH189" s="115" t="str">
        <f aca="false">IF(BG189="","",IF(BG189&lt;50%,1,IF(AND(BG189&gt;=50%,BG189&lt;B$10),2,IF(BG189&gt;=B$10,3))))</f>
        <v/>
      </c>
      <c r="BI189" s="114" t="str">
        <f aca="false">IF(B189&lt;&gt;"",IFERROR(IF((SUMIF(D$20:AI$20, "CLO9", D189:AI189)/AO$14)=0,"",(SUMIF(D$20:AI$20, "CLO9", D189:AI189)/AO$14)),""),"")</f>
        <v/>
      </c>
      <c r="BJ189" s="115" t="str">
        <f aca="false">IF(BI189="","",IF(BI189&gt;=B$10,"Y","N"))</f>
        <v/>
      </c>
      <c r="BK189" s="115" t="str">
        <f aca="false">IF(BJ189="","",IF(BJ189&lt;50%,1,IF(AND(BJ189&gt;=50%,BJ189&lt;B$10),2,IF(BJ189&gt;=B$10,3))))</f>
        <v/>
      </c>
      <c r="BL189" s="114" t="str">
        <f aca="false">IF(B189&lt;&gt;"",IFERROR(IF((SUMIF(D$20:AI$20,"CLO10",D189:AI189)/AO$15)=0,"",(SUMIF(D$20:AI$20,"CLO10",D189:AI189)/AO$15)),""),"")</f>
        <v/>
      </c>
      <c r="BM189" s="115" t="str">
        <f aca="false">IF(BL189="","",IF(BL189&gt;=B$10,"Y","N"))</f>
        <v/>
      </c>
      <c r="BN189" s="115" t="str">
        <f aca="false">IF(BM189="","",IF(BM189&lt;50%,1,IF(AND(BM189&gt;=50%,BM189&lt;B$10),2,IF(BM189&gt;=B$10,3))))</f>
        <v/>
      </c>
      <c r="BO189" s="8"/>
      <c r="BP189" s="8"/>
    </row>
    <row r="190" customFormat="false" ht="15.75" hidden="false" customHeight="true" outlineLevel="0" collapsed="false">
      <c r="A190" s="183" t="str">
        <f aca="false">IF(B$6="LECTURE",IF('Database (LECTURE-RES-PRAC)'!A185="","",'Database (LECTURE-RES-PRAC)'!A185),"")</f>
        <v/>
      </c>
      <c r="B190" s="184" t="str">
        <f aca="false">IF(B$6="LECTURE",IF('Database (LECTURE-RES-PRAC)'!B185="","",'Database (LECTURE-RES-PRAC)'!B185),"")</f>
        <v/>
      </c>
      <c r="C190" s="183" t="str">
        <f aca="false">IF(B190&lt;&gt;"",'Database (LECTURE-RES-PRAC)'!C185,"")</f>
        <v/>
      </c>
      <c r="D190" s="117"/>
      <c r="E190" s="52"/>
      <c r="F190" s="52"/>
      <c r="G190" s="52"/>
      <c r="H190" s="52"/>
      <c r="I190" s="52"/>
      <c r="J190" s="52"/>
      <c r="K190" s="52"/>
      <c r="L190" s="52"/>
      <c r="M190" s="52"/>
      <c r="N190" s="181" t="str">
        <f aca="false">IF(B190&lt;&gt;"",SUM(D190:M190),"")</f>
        <v/>
      </c>
      <c r="O190" s="52"/>
      <c r="P190" s="52"/>
      <c r="Q190" s="52"/>
      <c r="R190" s="52"/>
      <c r="S190" s="52"/>
      <c r="T190" s="52"/>
      <c r="U190" s="52"/>
      <c r="V190" s="52"/>
      <c r="W190" s="52"/>
      <c r="X190" s="52"/>
      <c r="Y190" s="181" t="str">
        <f aca="false">IF(B190&lt;&gt;"",SUM(O190:X190),"")</f>
        <v/>
      </c>
      <c r="Z190" s="52"/>
      <c r="AA190" s="52"/>
      <c r="AB190" s="52"/>
      <c r="AC190" s="52"/>
      <c r="AD190" s="52"/>
      <c r="AE190" s="52"/>
      <c r="AF190" s="52"/>
      <c r="AG190" s="52"/>
      <c r="AH190" s="52"/>
      <c r="AI190" s="52"/>
      <c r="AJ190" s="182" t="str">
        <f aca="false">IF(B190&lt;&gt;"",SUM(Z190:AI190),"")</f>
        <v/>
      </c>
      <c r="AK190" s="185" t="str">
        <f aca="false">IF(B190&lt;&gt;"",IFERROR(IF((SUMIF(D$20:AI$20, "CLO1", D190:AI190)/AO$6)=0,"",(SUMIF(D$20:AI$20, "CLO1", D190:AI190)/AO$6)),""),"")</f>
        <v/>
      </c>
      <c r="AL190" s="115" t="str">
        <f aca="false">IF(AK190="","",IF(AK190&gt;=B$10,"Y","N"))</f>
        <v/>
      </c>
      <c r="AM190" s="115" t="str">
        <f aca="false">IF(AK190="","",IF(AK190&lt;50%,1,IF(AND(AK190&gt;=50%,AK190&lt;B$10),2,IF(AK190&gt;=B$10,3))))</f>
        <v/>
      </c>
      <c r="AN190" s="185" t="str">
        <f aca="false">IF(B190&lt;&gt;"",IFERROR(IF((SUMIF(D$20:AI$20, "CLO2", D190:AI190)/AO$7)=0,"",(SUMIF(D$20:AI$20, "CLO2", D190:AI190)/AO$7)),""),"")</f>
        <v/>
      </c>
      <c r="AO190" s="115" t="str">
        <f aca="false">IF(AN190="","",IF(AN190&gt;=B$10,"Y","N"))</f>
        <v/>
      </c>
      <c r="AP190" s="115" t="str">
        <f aca="false">IF(AN190="","",IF(AN190&lt;50%,1,IF(AND(AN190&gt;=50%,AN190&lt;B$10),2,IF(AN190&gt;=B$10,3))))</f>
        <v/>
      </c>
      <c r="AQ190" s="185" t="str">
        <f aca="false">IF(B190&lt;&gt;"",IFERROR(IF((SUMIF(D$20:AI$20, "CLO3", D190:AI190)/AO$8)=0,"",(SUMIF(D$20:AI$20, "CLO3", D190:AI190)/AO$8)),""),"")</f>
        <v/>
      </c>
      <c r="AR190" s="115" t="str">
        <f aca="false">IF(AQ190="","",IF(AQ190&gt;=B$10,"Y","N"))</f>
        <v/>
      </c>
      <c r="AS190" s="115" t="str">
        <f aca="false">IF(AQ190="","",IF(AQ190&lt;50%,1,IF(AND(AQ190&gt;=50%,AQ190&lt;B$10),2,IF(AQ190&gt;=B$10,3))))</f>
        <v/>
      </c>
      <c r="AT190" s="185" t="str">
        <f aca="false">IF(B190&lt;&gt;"",IFERROR(IF((SUMIF(D$20:AI$20, "CLO4", D190:AI190)/AO$9)=0,"",(SUMIF(D$20:AI$20, "CLO4", D190:AI190)/AO$9)),""),"")</f>
        <v/>
      </c>
      <c r="AU190" s="115" t="str">
        <f aca="false">IF(AT190="","",IF(AT190&gt;=B$10,"Y","N"))</f>
        <v/>
      </c>
      <c r="AV190" s="115" t="str">
        <f aca="false">IF(AT190="","",IF(AT190&lt;50%,1,IF(AND(AT190&gt;=50%,AT190&lt;B$10),2,IF(AT190&gt;=B$10,3))))</f>
        <v/>
      </c>
      <c r="AW190" s="185" t="str">
        <f aca="false">IF(B190&lt;&gt;"",IFERROR(IF((SUMIF(D$20:AI$20, "CLO5", D190:AI190)/AO$10)=0,"",(SUMIF(D$20:AI$20, "CLO5", D190:AI190)/AO$10)),""),"")</f>
        <v/>
      </c>
      <c r="AX190" s="115" t="str">
        <f aca="false">IF(AW190="","",IF(AW190&gt;=B$10,"Y","N"))</f>
        <v/>
      </c>
      <c r="AY190" s="115" t="str">
        <f aca="false">IF(AW190="","",IF(AW190&lt;50%,1,IF(AND(AW190&gt;=50%,AW190&lt;B$10),2,IF(AW190&gt;=B$10,3))))</f>
        <v/>
      </c>
      <c r="AZ190" s="114" t="str">
        <f aca="false">IF(B190&lt;&gt;"",IFERROR(IF((SUMIF(D$20:AI$20, "CLO6", D190:AI190)/AO$11)=0,"",(SUMIF(D$20:AI$20, "CLO6", D190:AI190)/AO$11)),""),"")</f>
        <v/>
      </c>
      <c r="BA190" s="115" t="str">
        <f aca="false">IF(AZ190="","",IF(AZ190&gt;=B$10,"Y","N"))</f>
        <v/>
      </c>
      <c r="BB190" s="115" t="str">
        <f aca="false">IF(BA190="","",IF(BA190&lt;50%,1,IF(AND(BA190&gt;=50%,BA190&lt;B$10),2,IF(BA190&gt;=B$10,3))))</f>
        <v/>
      </c>
      <c r="BC190" s="114" t="str">
        <f aca="false">IF(B190&lt;&gt;"",IFERROR(IF((SUMIF(D$20:AI$20, "CLO7", D190:AI190)/AO$12)=0,"",(SUMIF(D$20:AI$20, "CLO7", D190:AI190)/AO$12)),""),"")</f>
        <v/>
      </c>
      <c r="BD190" s="115" t="str">
        <f aca="false">IF(BC190="","",IF(BC190&gt;=B$10,"Y","N"))</f>
        <v/>
      </c>
      <c r="BE190" s="115" t="str">
        <f aca="false">IF(BD190="","",IF(BD190&lt;50%,1,IF(AND(BD190&gt;=50%,BD190&lt;B$10),2,IF(BD190&gt;=B$10,3))))</f>
        <v/>
      </c>
      <c r="BF190" s="114" t="str">
        <f aca="false">IF(B190&lt;&gt;"",IFERROR(IF((SUMIF(D$20:AI$20, "CLO8", D190:AI190)/AO$13)=0,"",(SUMIF(D$20:AI$20, "CLO8", D190:AI190)/AO$13)),""),"")</f>
        <v/>
      </c>
      <c r="BG190" s="115" t="str">
        <f aca="false">IF(BF190="","",IF(BF190&gt;=B$10,"Y","N"))</f>
        <v/>
      </c>
      <c r="BH190" s="115" t="str">
        <f aca="false">IF(BG190="","",IF(BG190&lt;50%,1,IF(AND(BG190&gt;=50%,BG190&lt;B$10),2,IF(BG190&gt;=B$10,3))))</f>
        <v/>
      </c>
      <c r="BI190" s="114" t="str">
        <f aca="false">IF(B190&lt;&gt;"",IFERROR(IF((SUMIF(D$20:AI$20, "CLO9", D190:AI190)/AO$14)=0,"",(SUMIF(D$20:AI$20, "CLO9", D190:AI190)/AO$14)),""),"")</f>
        <v/>
      </c>
      <c r="BJ190" s="115" t="str">
        <f aca="false">IF(BI190="","",IF(BI190&gt;=B$10,"Y","N"))</f>
        <v/>
      </c>
      <c r="BK190" s="115" t="str">
        <f aca="false">IF(BJ190="","",IF(BJ190&lt;50%,1,IF(AND(BJ190&gt;=50%,BJ190&lt;B$10),2,IF(BJ190&gt;=B$10,3))))</f>
        <v/>
      </c>
      <c r="BL190" s="114" t="str">
        <f aca="false">IF(B190&lt;&gt;"",IFERROR(IF((SUMIF(D$20:AI$20,"CLO10",D190:AI190)/AO$15)=0,"",(SUMIF(D$20:AI$20,"CLO10",D190:AI190)/AO$15)),""),"")</f>
        <v/>
      </c>
      <c r="BM190" s="115" t="str">
        <f aca="false">IF(BL190="","",IF(BL190&gt;=B$10,"Y","N"))</f>
        <v/>
      </c>
      <c r="BN190" s="115" t="str">
        <f aca="false">IF(BM190="","",IF(BM190&lt;50%,1,IF(AND(BM190&gt;=50%,BM190&lt;B$10),2,IF(BM190&gt;=B$10,3))))</f>
        <v/>
      </c>
      <c r="BO190" s="8"/>
      <c r="BP190" s="8"/>
    </row>
    <row r="191" customFormat="false" ht="15.75" hidden="false" customHeight="true" outlineLevel="0" collapsed="false">
      <c r="A191" s="183" t="str">
        <f aca="false">IF(B$6="LECTURE",IF('Database (LECTURE-RES-PRAC)'!A186="","",'Database (LECTURE-RES-PRAC)'!A186),"")</f>
        <v/>
      </c>
      <c r="B191" s="184" t="str">
        <f aca="false">IF(B$6="LECTURE",IF('Database (LECTURE-RES-PRAC)'!B186="","",'Database (LECTURE-RES-PRAC)'!B186),"")</f>
        <v/>
      </c>
      <c r="C191" s="183" t="str">
        <f aca="false">IF(B191&lt;&gt;"",'Database (LECTURE-RES-PRAC)'!C186,"")</f>
        <v/>
      </c>
      <c r="D191" s="117"/>
      <c r="E191" s="52"/>
      <c r="F191" s="52"/>
      <c r="G191" s="52"/>
      <c r="H191" s="52"/>
      <c r="I191" s="52"/>
      <c r="J191" s="52"/>
      <c r="K191" s="52"/>
      <c r="L191" s="52"/>
      <c r="M191" s="52"/>
      <c r="N191" s="181" t="str">
        <f aca="false">IF(B191&lt;&gt;"",SUM(D191:M191),"")</f>
        <v/>
      </c>
      <c r="O191" s="52"/>
      <c r="P191" s="52"/>
      <c r="Q191" s="52"/>
      <c r="R191" s="52"/>
      <c r="S191" s="52"/>
      <c r="T191" s="52"/>
      <c r="U191" s="52"/>
      <c r="V191" s="52"/>
      <c r="W191" s="52"/>
      <c r="X191" s="52"/>
      <c r="Y191" s="181" t="str">
        <f aca="false">IF(B191&lt;&gt;"",SUM(O191:X191),"")</f>
        <v/>
      </c>
      <c r="Z191" s="52"/>
      <c r="AA191" s="52"/>
      <c r="AB191" s="52"/>
      <c r="AC191" s="52"/>
      <c r="AD191" s="52"/>
      <c r="AE191" s="52"/>
      <c r="AF191" s="52"/>
      <c r="AG191" s="52"/>
      <c r="AH191" s="52"/>
      <c r="AI191" s="52"/>
      <c r="AJ191" s="182" t="str">
        <f aca="false">IF(B191&lt;&gt;"",SUM(Z191:AI191),"")</f>
        <v/>
      </c>
      <c r="AK191" s="185" t="str">
        <f aca="false">IF(B191&lt;&gt;"",IFERROR(IF((SUMIF(D$20:AI$20, "CLO1", D191:AI191)/AO$6)=0,"",(SUMIF(D$20:AI$20, "CLO1", D191:AI191)/AO$6)),""),"")</f>
        <v/>
      </c>
      <c r="AL191" s="115" t="str">
        <f aca="false">IF(AK191="","",IF(AK191&gt;=B$10,"Y","N"))</f>
        <v/>
      </c>
      <c r="AM191" s="115" t="str">
        <f aca="false">IF(AK191="","",IF(AK191&lt;50%,1,IF(AND(AK191&gt;=50%,AK191&lt;B$10),2,IF(AK191&gt;=B$10,3))))</f>
        <v/>
      </c>
      <c r="AN191" s="185" t="str">
        <f aca="false">IF(B191&lt;&gt;"",IFERROR(IF((SUMIF(D$20:AI$20, "CLO2", D191:AI191)/AO$7)=0,"",(SUMIF(D$20:AI$20, "CLO2", D191:AI191)/AO$7)),""),"")</f>
        <v/>
      </c>
      <c r="AO191" s="115" t="str">
        <f aca="false">IF(AN191="","",IF(AN191&gt;=B$10,"Y","N"))</f>
        <v/>
      </c>
      <c r="AP191" s="115" t="str">
        <f aca="false">IF(AN191="","",IF(AN191&lt;50%,1,IF(AND(AN191&gt;=50%,AN191&lt;B$10),2,IF(AN191&gt;=B$10,3))))</f>
        <v/>
      </c>
      <c r="AQ191" s="185" t="str">
        <f aca="false">IF(B191&lt;&gt;"",IFERROR(IF((SUMIF(D$20:AI$20, "CLO3", D191:AI191)/AO$8)=0,"",(SUMIF(D$20:AI$20, "CLO3", D191:AI191)/AO$8)),""),"")</f>
        <v/>
      </c>
      <c r="AR191" s="115" t="str">
        <f aca="false">IF(AQ191="","",IF(AQ191&gt;=B$10,"Y","N"))</f>
        <v/>
      </c>
      <c r="AS191" s="115" t="str">
        <f aca="false">IF(AQ191="","",IF(AQ191&lt;50%,1,IF(AND(AQ191&gt;=50%,AQ191&lt;B$10),2,IF(AQ191&gt;=B$10,3))))</f>
        <v/>
      </c>
      <c r="AT191" s="185" t="str">
        <f aca="false">IF(B191&lt;&gt;"",IFERROR(IF((SUMIF(D$20:AI$20, "CLO4", D191:AI191)/AO$9)=0,"",(SUMIF(D$20:AI$20, "CLO4", D191:AI191)/AO$9)),""),"")</f>
        <v/>
      </c>
      <c r="AU191" s="115" t="str">
        <f aca="false">IF(AT191="","",IF(AT191&gt;=B$10,"Y","N"))</f>
        <v/>
      </c>
      <c r="AV191" s="115" t="str">
        <f aca="false">IF(AT191="","",IF(AT191&lt;50%,1,IF(AND(AT191&gt;=50%,AT191&lt;B$10),2,IF(AT191&gt;=B$10,3))))</f>
        <v/>
      </c>
      <c r="AW191" s="185" t="str">
        <f aca="false">IF(B191&lt;&gt;"",IFERROR(IF((SUMIF(D$20:AI$20, "CLO5", D191:AI191)/AO$10)=0,"",(SUMIF(D$20:AI$20, "CLO5", D191:AI191)/AO$10)),""),"")</f>
        <v/>
      </c>
      <c r="AX191" s="115" t="str">
        <f aca="false">IF(AW191="","",IF(AW191&gt;=B$10,"Y","N"))</f>
        <v/>
      </c>
      <c r="AY191" s="115" t="str">
        <f aca="false">IF(AW191="","",IF(AW191&lt;50%,1,IF(AND(AW191&gt;=50%,AW191&lt;B$10),2,IF(AW191&gt;=B$10,3))))</f>
        <v/>
      </c>
      <c r="AZ191" s="114" t="str">
        <f aca="false">IF(B191&lt;&gt;"",IFERROR(IF((SUMIF(D$20:AI$20, "CLO6", D191:AI191)/AO$11)=0,"",(SUMIF(D$20:AI$20, "CLO6", D191:AI191)/AO$11)),""),"")</f>
        <v/>
      </c>
      <c r="BA191" s="115" t="str">
        <f aca="false">IF(AZ191="","",IF(AZ191&gt;=B$10,"Y","N"))</f>
        <v/>
      </c>
      <c r="BB191" s="115" t="str">
        <f aca="false">IF(BA191="","",IF(BA191&lt;50%,1,IF(AND(BA191&gt;=50%,BA191&lt;B$10),2,IF(BA191&gt;=B$10,3))))</f>
        <v/>
      </c>
      <c r="BC191" s="114" t="str">
        <f aca="false">IF(B191&lt;&gt;"",IFERROR(IF((SUMIF(D$20:AI$20, "CLO7", D191:AI191)/AO$12)=0,"",(SUMIF(D$20:AI$20, "CLO7", D191:AI191)/AO$12)),""),"")</f>
        <v/>
      </c>
      <c r="BD191" s="115" t="str">
        <f aca="false">IF(BC191="","",IF(BC191&gt;=B$10,"Y","N"))</f>
        <v/>
      </c>
      <c r="BE191" s="115" t="str">
        <f aca="false">IF(BD191="","",IF(BD191&lt;50%,1,IF(AND(BD191&gt;=50%,BD191&lt;B$10),2,IF(BD191&gt;=B$10,3))))</f>
        <v/>
      </c>
      <c r="BF191" s="114" t="str">
        <f aca="false">IF(B191&lt;&gt;"",IFERROR(IF((SUMIF(D$20:AI$20, "CLO8", D191:AI191)/AO$13)=0,"",(SUMIF(D$20:AI$20, "CLO8", D191:AI191)/AO$13)),""),"")</f>
        <v/>
      </c>
      <c r="BG191" s="115" t="str">
        <f aca="false">IF(BF191="","",IF(BF191&gt;=B$10,"Y","N"))</f>
        <v/>
      </c>
      <c r="BH191" s="115" t="str">
        <f aca="false">IF(BG191="","",IF(BG191&lt;50%,1,IF(AND(BG191&gt;=50%,BG191&lt;B$10),2,IF(BG191&gt;=B$10,3))))</f>
        <v/>
      </c>
      <c r="BI191" s="114" t="str">
        <f aca="false">IF(B191&lt;&gt;"",IFERROR(IF((SUMIF(D$20:AI$20, "CLO9", D191:AI191)/AO$14)=0,"",(SUMIF(D$20:AI$20, "CLO9", D191:AI191)/AO$14)),""),"")</f>
        <v/>
      </c>
      <c r="BJ191" s="115" t="str">
        <f aca="false">IF(BI191="","",IF(BI191&gt;=B$10,"Y","N"))</f>
        <v/>
      </c>
      <c r="BK191" s="115" t="str">
        <f aca="false">IF(BJ191="","",IF(BJ191&lt;50%,1,IF(AND(BJ191&gt;=50%,BJ191&lt;B$10),2,IF(BJ191&gt;=B$10,3))))</f>
        <v/>
      </c>
      <c r="BL191" s="114" t="str">
        <f aca="false">IF(B191&lt;&gt;"",IFERROR(IF((SUMIF(D$20:AI$20,"CLO10",D191:AI191)/AO$15)=0,"",(SUMIF(D$20:AI$20,"CLO10",D191:AI191)/AO$15)),""),"")</f>
        <v/>
      </c>
      <c r="BM191" s="115" t="str">
        <f aca="false">IF(BL191="","",IF(BL191&gt;=B$10,"Y","N"))</f>
        <v/>
      </c>
      <c r="BN191" s="115" t="str">
        <f aca="false">IF(BM191="","",IF(BM191&lt;50%,1,IF(AND(BM191&gt;=50%,BM191&lt;B$10),2,IF(BM191&gt;=B$10,3))))</f>
        <v/>
      </c>
      <c r="BO191" s="8"/>
      <c r="BP191" s="8"/>
    </row>
    <row r="192" customFormat="false" ht="15.75" hidden="false" customHeight="true" outlineLevel="0" collapsed="false">
      <c r="A192" s="183" t="str">
        <f aca="false">IF(B$6="LECTURE",IF('Database (LECTURE-RES-PRAC)'!A187="","",'Database (LECTURE-RES-PRAC)'!A187),"")</f>
        <v/>
      </c>
      <c r="B192" s="184" t="str">
        <f aca="false">IF(B$6="LECTURE",IF('Database (LECTURE-RES-PRAC)'!B187="","",'Database (LECTURE-RES-PRAC)'!B187),"")</f>
        <v/>
      </c>
      <c r="C192" s="183" t="str">
        <f aca="false">IF(B192&lt;&gt;"",'Database (LECTURE-RES-PRAC)'!C187,"")</f>
        <v/>
      </c>
      <c r="D192" s="117"/>
      <c r="E192" s="52"/>
      <c r="F192" s="52"/>
      <c r="G192" s="52"/>
      <c r="H192" s="52"/>
      <c r="I192" s="52"/>
      <c r="J192" s="52"/>
      <c r="K192" s="52"/>
      <c r="L192" s="52"/>
      <c r="M192" s="52"/>
      <c r="N192" s="181" t="str">
        <f aca="false">IF(B192&lt;&gt;"",SUM(D192:M192),"")</f>
        <v/>
      </c>
      <c r="O192" s="52"/>
      <c r="P192" s="52"/>
      <c r="Q192" s="52"/>
      <c r="R192" s="52"/>
      <c r="S192" s="52"/>
      <c r="T192" s="52"/>
      <c r="U192" s="52"/>
      <c r="V192" s="52"/>
      <c r="W192" s="52"/>
      <c r="X192" s="52"/>
      <c r="Y192" s="181" t="str">
        <f aca="false">IF(B192&lt;&gt;"",SUM(O192:X192),"")</f>
        <v/>
      </c>
      <c r="Z192" s="52"/>
      <c r="AA192" s="52"/>
      <c r="AB192" s="52"/>
      <c r="AC192" s="52"/>
      <c r="AD192" s="52"/>
      <c r="AE192" s="52"/>
      <c r="AF192" s="52"/>
      <c r="AG192" s="52"/>
      <c r="AH192" s="52"/>
      <c r="AI192" s="52"/>
      <c r="AJ192" s="182" t="str">
        <f aca="false">IF(B192&lt;&gt;"",SUM(Z192:AI192),"")</f>
        <v/>
      </c>
      <c r="AK192" s="185" t="str">
        <f aca="false">IF(B192&lt;&gt;"",IFERROR(IF((SUMIF(D$20:AI$20, "CLO1", D192:AI192)/AO$6)=0,"",(SUMIF(D$20:AI$20, "CLO1", D192:AI192)/AO$6)),""),"")</f>
        <v/>
      </c>
      <c r="AL192" s="115" t="str">
        <f aca="false">IF(AK192="","",IF(AK192&gt;=B$10,"Y","N"))</f>
        <v/>
      </c>
      <c r="AM192" s="115" t="str">
        <f aca="false">IF(AK192="","",IF(AK192&lt;50%,1,IF(AND(AK192&gt;=50%,AK192&lt;B$10),2,IF(AK192&gt;=B$10,3))))</f>
        <v/>
      </c>
      <c r="AN192" s="185" t="str">
        <f aca="false">IF(B192&lt;&gt;"",IFERROR(IF((SUMIF(D$20:AI$20, "CLO2", D192:AI192)/AO$7)=0,"",(SUMIF(D$20:AI$20, "CLO2", D192:AI192)/AO$7)),""),"")</f>
        <v/>
      </c>
      <c r="AO192" s="115" t="str">
        <f aca="false">IF(AN192="","",IF(AN192&gt;=B$10,"Y","N"))</f>
        <v/>
      </c>
      <c r="AP192" s="115" t="str">
        <f aca="false">IF(AN192="","",IF(AN192&lt;50%,1,IF(AND(AN192&gt;=50%,AN192&lt;B$10),2,IF(AN192&gt;=B$10,3))))</f>
        <v/>
      </c>
      <c r="AQ192" s="185" t="str">
        <f aca="false">IF(B192&lt;&gt;"",IFERROR(IF((SUMIF(D$20:AI$20, "CLO3", D192:AI192)/AO$8)=0,"",(SUMIF(D$20:AI$20, "CLO3", D192:AI192)/AO$8)),""),"")</f>
        <v/>
      </c>
      <c r="AR192" s="115" t="str">
        <f aca="false">IF(AQ192="","",IF(AQ192&gt;=B$10,"Y","N"))</f>
        <v/>
      </c>
      <c r="AS192" s="115" t="str">
        <f aca="false">IF(AQ192="","",IF(AQ192&lt;50%,1,IF(AND(AQ192&gt;=50%,AQ192&lt;B$10),2,IF(AQ192&gt;=B$10,3))))</f>
        <v/>
      </c>
      <c r="AT192" s="185" t="str">
        <f aca="false">IF(B192&lt;&gt;"",IFERROR(IF((SUMIF(D$20:AI$20, "CLO4", D192:AI192)/AO$9)=0,"",(SUMIF(D$20:AI$20, "CLO4", D192:AI192)/AO$9)),""),"")</f>
        <v/>
      </c>
      <c r="AU192" s="115" t="str">
        <f aca="false">IF(AT192="","",IF(AT192&gt;=B$10,"Y","N"))</f>
        <v/>
      </c>
      <c r="AV192" s="115" t="str">
        <f aca="false">IF(AT192="","",IF(AT192&lt;50%,1,IF(AND(AT192&gt;=50%,AT192&lt;B$10),2,IF(AT192&gt;=B$10,3))))</f>
        <v/>
      </c>
      <c r="AW192" s="185" t="str">
        <f aca="false">IF(B192&lt;&gt;"",IFERROR(IF((SUMIF(D$20:AI$20, "CLO5", D192:AI192)/AO$10)=0,"",(SUMIF(D$20:AI$20, "CLO5", D192:AI192)/AO$10)),""),"")</f>
        <v/>
      </c>
      <c r="AX192" s="115" t="str">
        <f aca="false">IF(AW192="","",IF(AW192&gt;=B$10,"Y","N"))</f>
        <v/>
      </c>
      <c r="AY192" s="115" t="str">
        <f aca="false">IF(AW192="","",IF(AW192&lt;50%,1,IF(AND(AW192&gt;=50%,AW192&lt;B$10),2,IF(AW192&gt;=B$10,3))))</f>
        <v/>
      </c>
      <c r="AZ192" s="114" t="str">
        <f aca="false">IF(B192&lt;&gt;"",IFERROR(IF((SUMIF(D$20:AI$20, "CLO6", D192:AI192)/AO$11)=0,"",(SUMIF(D$20:AI$20, "CLO6", D192:AI192)/AO$11)),""),"")</f>
        <v/>
      </c>
      <c r="BA192" s="115" t="str">
        <f aca="false">IF(AZ192="","",IF(AZ192&gt;=B$10,"Y","N"))</f>
        <v/>
      </c>
      <c r="BB192" s="115" t="str">
        <f aca="false">IF(BA192="","",IF(BA192&lt;50%,1,IF(AND(BA192&gt;=50%,BA192&lt;B$10),2,IF(BA192&gt;=B$10,3))))</f>
        <v/>
      </c>
      <c r="BC192" s="114" t="str">
        <f aca="false">IF(B192&lt;&gt;"",IFERROR(IF((SUMIF(D$20:AI$20, "CLO7", D192:AI192)/AO$12)=0,"",(SUMIF(D$20:AI$20, "CLO7", D192:AI192)/AO$12)),""),"")</f>
        <v/>
      </c>
      <c r="BD192" s="115" t="str">
        <f aca="false">IF(BC192="","",IF(BC192&gt;=B$10,"Y","N"))</f>
        <v/>
      </c>
      <c r="BE192" s="115" t="str">
        <f aca="false">IF(BD192="","",IF(BD192&lt;50%,1,IF(AND(BD192&gt;=50%,BD192&lt;B$10),2,IF(BD192&gt;=B$10,3))))</f>
        <v/>
      </c>
      <c r="BF192" s="114" t="str">
        <f aca="false">IF(B192&lt;&gt;"",IFERROR(IF((SUMIF(D$20:AI$20, "CLO8", D192:AI192)/AO$13)=0,"",(SUMIF(D$20:AI$20, "CLO8", D192:AI192)/AO$13)),""),"")</f>
        <v/>
      </c>
      <c r="BG192" s="115" t="str">
        <f aca="false">IF(BF192="","",IF(BF192&gt;=B$10,"Y","N"))</f>
        <v/>
      </c>
      <c r="BH192" s="115" t="str">
        <f aca="false">IF(BG192="","",IF(BG192&lt;50%,1,IF(AND(BG192&gt;=50%,BG192&lt;B$10),2,IF(BG192&gt;=B$10,3))))</f>
        <v/>
      </c>
      <c r="BI192" s="114" t="str">
        <f aca="false">IF(B192&lt;&gt;"",IFERROR(IF((SUMIF(D$20:AI$20, "CLO9", D192:AI192)/AO$14)=0,"",(SUMIF(D$20:AI$20, "CLO9", D192:AI192)/AO$14)),""),"")</f>
        <v/>
      </c>
      <c r="BJ192" s="115" t="str">
        <f aca="false">IF(BI192="","",IF(BI192&gt;=B$10,"Y","N"))</f>
        <v/>
      </c>
      <c r="BK192" s="115" t="str">
        <f aca="false">IF(BJ192="","",IF(BJ192&lt;50%,1,IF(AND(BJ192&gt;=50%,BJ192&lt;B$10),2,IF(BJ192&gt;=B$10,3))))</f>
        <v/>
      </c>
      <c r="BL192" s="114" t="str">
        <f aca="false">IF(B192&lt;&gt;"",IFERROR(IF((SUMIF(D$20:AI$20,"CLO10",D192:AI192)/AO$15)=0,"",(SUMIF(D$20:AI$20,"CLO10",D192:AI192)/AO$15)),""),"")</f>
        <v/>
      </c>
      <c r="BM192" s="115" t="str">
        <f aca="false">IF(BL192="","",IF(BL192&gt;=B$10,"Y","N"))</f>
        <v/>
      </c>
      <c r="BN192" s="115" t="str">
        <f aca="false">IF(BM192="","",IF(BM192&lt;50%,1,IF(AND(BM192&gt;=50%,BM192&lt;B$10),2,IF(BM192&gt;=B$10,3))))</f>
        <v/>
      </c>
      <c r="BO192" s="8"/>
      <c r="BP192" s="8"/>
    </row>
    <row r="193" customFormat="false" ht="15.75" hidden="false" customHeight="true" outlineLevel="0" collapsed="false">
      <c r="A193" s="183" t="str">
        <f aca="false">IF(B$6="LECTURE",IF('Database (LECTURE-RES-PRAC)'!A188="","",'Database (LECTURE-RES-PRAC)'!A188),"")</f>
        <v/>
      </c>
      <c r="B193" s="184" t="str">
        <f aca="false">IF(B$6="LECTURE",IF('Database (LECTURE-RES-PRAC)'!B188="","",'Database (LECTURE-RES-PRAC)'!B188),"")</f>
        <v/>
      </c>
      <c r="C193" s="183" t="str">
        <f aca="false">IF(B193&lt;&gt;"",'Database (LECTURE-RES-PRAC)'!C188,"")</f>
        <v/>
      </c>
      <c r="D193" s="117"/>
      <c r="E193" s="52"/>
      <c r="F193" s="52"/>
      <c r="G193" s="52"/>
      <c r="H193" s="52"/>
      <c r="I193" s="52"/>
      <c r="J193" s="52"/>
      <c r="K193" s="52"/>
      <c r="L193" s="52"/>
      <c r="M193" s="52"/>
      <c r="N193" s="181" t="str">
        <f aca="false">IF(B193&lt;&gt;"",SUM(D193:M193),"")</f>
        <v/>
      </c>
      <c r="O193" s="52"/>
      <c r="P193" s="52"/>
      <c r="Q193" s="52"/>
      <c r="R193" s="52"/>
      <c r="S193" s="52"/>
      <c r="T193" s="52"/>
      <c r="U193" s="52"/>
      <c r="V193" s="52"/>
      <c r="W193" s="52"/>
      <c r="X193" s="52"/>
      <c r="Y193" s="181" t="str">
        <f aca="false">IF(B193&lt;&gt;"",SUM(O193:X193),"")</f>
        <v/>
      </c>
      <c r="Z193" s="52"/>
      <c r="AA193" s="52"/>
      <c r="AB193" s="52"/>
      <c r="AC193" s="52"/>
      <c r="AD193" s="52"/>
      <c r="AE193" s="52"/>
      <c r="AF193" s="52"/>
      <c r="AG193" s="52"/>
      <c r="AH193" s="52"/>
      <c r="AI193" s="52"/>
      <c r="AJ193" s="182" t="str">
        <f aca="false">IF(B193&lt;&gt;"",SUM(Z193:AI193),"")</f>
        <v/>
      </c>
      <c r="AK193" s="185" t="str">
        <f aca="false">IF(B193&lt;&gt;"",IFERROR(IF((SUMIF(D$20:AI$20, "CLO1", D193:AI193)/AO$6)=0,"",(SUMIF(D$20:AI$20, "CLO1", D193:AI193)/AO$6)),""),"")</f>
        <v/>
      </c>
      <c r="AL193" s="115" t="str">
        <f aca="false">IF(AK193="","",IF(AK193&gt;=B$10,"Y","N"))</f>
        <v/>
      </c>
      <c r="AM193" s="115" t="str">
        <f aca="false">IF(AK193="","",IF(AK193&lt;50%,1,IF(AND(AK193&gt;=50%,AK193&lt;B$10),2,IF(AK193&gt;=B$10,3))))</f>
        <v/>
      </c>
      <c r="AN193" s="185" t="str">
        <f aca="false">IF(B193&lt;&gt;"",IFERROR(IF((SUMIF(D$20:AI$20, "CLO2", D193:AI193)/AO$7)=0,"",(SUMIF(D$20:AI$20, "CLO2", D193:AI193)/AO$7)),""),"")</f>
        <v/>
      </c>
      <c r="AO193" s="115" t="str">
        <f aca="false">IF(AN193="","",IF(AN193&gt;=B$10,"Y","N"))</f>
        <v/>
      </c>
      <c r="AP193" s="115" t="str">
        <f aca="false">IF(AN193="","",IF(AN193&lt;50%,1,IF(AND(AN193&gt;=50%,AN193&lt;B$10),2,IF(AN193&gt;=B$10,3))))</f>
        <v/>
      </c>
      <c r="AQ193" s="185" t="str">
        <f aca="false">IF(B193&lt;&gt;"",IFERROR(IF((SUMIF(D$20:AI$20, "CLO3", D193:AI193)/AO$8)=0,"",(SUMIF(D$20:AI$20, "CLO3", D193:AI193)/AO$8)),""),"")</f>
        <v/>
      </c>
      <c r="AR193" s="115" t="str">
        <f aca="false">IF(AQ193="","",IF(AQ193&gt;=B$10,"Y","N"))</f>
        <v/>
      </c>
      <c r="AS193" s="115" t="str">
        <f aca="false">IF(AQ193="","",IF(AQ193&lt;50%,1,IF(AND(AQ193&gt;=50%,AQ193&lt;B$10),2,IF(AQ193&gt;=B$10,3))))</f>
        <v/>
      </c>
      <c r="AT193" s="185" t="str">
        <f aca="false">IF(B193&lt;&gt;"",IFERROR(IF((SUMIF(D$20:AI$20, "CLO4", D193:AI193)/AO$9)=0,"",(SUMIF(D$20:AI$20, "CLO4", D193:AI193)/AO$9)),""),"")</f>
        <v/>
      </c>
      <c r="AU193" s="115" t="str">
        <f aca="false">IF(AT193="","",IF(AT193&gt;=B$10,"Y","N"))</f>
        <v/>
      </c>
      <c r="AV193" s="115" t="str">
        <f aca="false">IF(AT193="","",IF(AT193&lt;50%,1,IF(AND(AT193&gt;=50%,AT193&lt;B$10),2,IF(AT193&gt;=B$10,3))))</f>
        <v/>
      </c>
      <c r="AW193" s="185" t="str">
        <f aca="false">IF(B193&lt;&gt;"",IFERROR(IF((SUMIF(D$20:AI$20, "CLO5", D193:AI193)/AO$10)=0,"",(SUMIF(D$20:AI$20, "CLO5", D193:AI193)/AO$10)),""),"")</f>
        <v/>
      </c>
      <c r="AX193" s="115" t="str">
        <f aca="false">IF(AW193="","",IF(AW193&gt;=B$10,"Y","N"))</f>
        <v/>
      </c>
      <c r="AY193" s="115" t="str">
        <f aca="false">IF(AW193="","",IF(AW193&lt;50%,1,IF(AND(AW193&gt;=50%,AW193&lt;B$10),2,IF(AW193&gt;=B$10,3))))</f>
        <v/>
      </c>
      <c r="AZ193" s="114" t="str">
        <f aca="false">IF(B193&lt;&gt;"",IFERROR(IF((SUMIF(D$20:AI$20, "CLO6", D193:AI193)/AO$11)=0,"",(SUMIF(D$20:AI$20, "CLO6", D193:AI193)/AO$11)),""),"")</f>
        <v/>
      </c>
      <c r="BA193" s="115" t="str">
        <f aca="false">IF(AZ193="","",IF(AZ193&gt;=B$10,"Y","N"))</f>
        <v/>
      </c>
      <c r="BB193" s="115" t="str">
        <f aca="false">IF(BA193="","",IF(BA193&lt;50%,1,IF(AND(BA193&gt;=50%,BA193&lt;B$10),2,IF(BA193&gt;=B$10,3))))</f>
        <v/>
      </c>
      <c r="BC193" s="114" t="str">
        <f aca="false">IF(B193&lt;&gt;"",IFERROR(IF((SUMIF(D$20:AI$20, "CLO7", D193:AI193)/AO$12)=0,"",(SUMIF(D$20:AI$20, "CLO7", D193:AI193)/AO$12)),""),"")</f>
        <v/>
      </c>
      <c r="BD193" s="115" t="str">
        <f aca="false">IF(BC193="","",IF(BC193&gt;=B$10,"Y","N"))</f>
        <v/>
      </c>
      <c r="BE193" s="115" t="str">
        <f aca="false">IF(BD193="","",IF(BD193&lt;50%,1,IF(AND(BD193&gt;=50%,BD193&lt;B$10),2,IF(BD193&gt;=B$10,3))))</f>
        <v/>
      </c>
      <c r="BF193" s="114" t="str">
        <f aca="false">IF(B193&lt;&gt;"",IFERROR(IF((SUMIF(D$20:AI$20, "CLO8", D193:AI193)/AO$13)=0,"",(SUMIF(D$20:AI$20, "CLO8", D193:AI193)/AO$13)),""),"")</f>
        <v/>
      </c>
      <c r="BG193" s="115" t="str">
        <f aca="false">IF(BF193="","",IF(BF193&gt;=B$10,"Y","N"))</f>
        <v/>
      </c>
      <c r="BH193" s="115" t="str">
        <f aca="false">IF(BG193="","",IF(BG193&lt;50%,1,IF(AND(BG193&gt;=50%,BG193&lt;B$10),2,IF(BG193&gt;=B$10,3))))</f>
        <v/>
      </c>
      <c r="BI193" s="114" t="str">
        <f aca="false">IF(B193&lt;&gt;"",IFERROR(IF((SUMIF(D$20:AI$20, "CLO9", D193:AI193)/AO$14)=0,"",(SUMIF(D$20:AI$20, "CLO9", D193:AI193)/AO$14)),""),"")</f>
        <v/>
      </c>
      <c r="BJ193" s="115" t="str">
        <f aca="false">IF(BI193="","",IF(BI193&gt;=B$10,"Y","N"))</f>
        <v/>
      </c>
      <c r="BK193" s="115" t="str">
        <f aca="false">IF(BJ193="","",IF(BJ193&lt;50%,1,IF(AND(BJ193&gt;=50%,BJ193&lt;B$10),2,IF(BJ193&gt;=B$10,3))))</f>
        <v/>
      </c>
      <c r="BL193" s="114" t="str">
        <f aca="false">IF(B193&lt;&gt;"",IFERROR(IF((SUMIF(D$20:AI$20,"CLO10",D193:AI193)/AO$15)=0,"",(SUMIF(D$20:AI$20,"CLO10",D193:AI193)/AO$15)),""),"")</f>
        <v/>
      </c>
      <c r="BM193" s="115" t="str">
        <f aca="false">IF(BL193="","",IF(BL193&gt;=B$10,"Y","N"))</f>
        <v/>
      </c>
      <c r="BN193" s="115" t="str">
        <f aca="false">IF(BM193="","",IF(BM193&lt;50%,1,IF(AND(BM193&gt;=50%,BM193&lt;B$10),2,IF(BM193&gt;=B$10,3))))</f>
        <v/>
      </c>
      <c r="BO193" s="8"/>
      <c r="BP193" s="8"/>
    </row>
    <row r="194" customFormat="false" ht="15.75" hidden="false" customHeight="true" outlineLevel="0" collapsed="false">
      <c r="A194" s="183" t="str">
        <f aca="false">IF(B$6="LECTURE",IF('Database (LECTURE-RES-PRAC)'!A189="","",'Database (LECTURE-RES-PRAC)'!A189),"")</f>
        <v/>
      </c>
      <c r="B194" s="184" t="str">
        <f aca="false">IF(B$6="LECTURE",IF('Database (LECTURE-RES-PRAC)'!B189="","",'Database (LECTURE-RES-PRAC)'!B189),"")</f>
        <v/>
      </c>
      <c r="C194" s="183" t="str">
        <f aca="false">IF(B194&lt;&gt;"",'Database (LECTURE-RES-PRAC)'!C189,"")</f>
        <v/>
      </c>
      <c r="D194" s="117"/>
      <c r="E194" s="52"/>
      <c r="F194" s="52"/>
      <c r="G194" s="52"/>
      <c r="H194" s="52"/>
      <c r="I194" s="52"/>
      <c r="J194" s="52"/>
      <c r="K194" s="52"/>
      <c r="L194" s="52"/>
      <c r="M194" s="52"/>
      <c r="N194" s="181" t="str">
        <f aca="false">IF(B194&lt;&gt;"",SUM(D194:M194),"")</f>
        <v/>
      </c>
      <c r="O194" s="52"/>
      <c r="P194" s="52"/>
      <c r="Q194" s="52"/>
      <c r="R194" s="52"/>
      <c r="S194" s="52"/>
      <c r="T194" s="52"/>
      <c r="U194" s="52"/>
      <c r="V194" s="52"/>
      <c r="W194" s="52"/>
      <c r="X194" s="52"/>
      <c r="Y194" s="181" t="str">
        <f aca="false">IF(B194&lt;&gt;"",SUM(O194:X194),"")</f>
        <v/>
      </c>
      <c r="Z194" s="52"/>
      <c r="AA194" s="52"/>
      <c r="AB194" s="52"/>
      <c r="AC194" s="52"/>
      <c r="AD194" s="52"/>
      <c r="AE194" s="52"/>
      <c r="AF194" s="52"/>
      <c r="AG194" s="52"/>
      <c r="AH194" s="52"/>
      <c r="AI194" s="52"/>
      <c r="AJ194" s="182" t="str">
        <f aca="false">IF(B194&lt;&gt;"",SUM(Z194:AI194),"")</f>
        <v/>
      </c>
      <c r="AK194" s="185" t="str">
        <f aca="false">IF(B194&lt;&gt;"",IFERROR(IF((SUMIF(D$20:AI$20, "CLO1", D194:AI194)/AO$6)=0,"",(SUMIF(D$20:AI$20, "CLO1", D194:AI194)/AO$6)),""),"")</f>
        <v/>
      </c>
      <c r="AL194" s="115" t="str">
        <f aca="false">IF(AK194="","",IF(AK194&gt;=B$10,"Y","N"))</f>
        <v/>
      </c>
      <c r="AM194" s="115" t="str">
        <f aca="false">IF(AK194="","",IF(AK194&lt;50%,1,IF(AND(AK194&gt;=50%,AK194&lt;B$10),2,IF(AK194&gt;=B$10,3))))</f>
        <v/>
      </c>
      <c r="AN194" s="185" t="str">
        <f aca="false">IF(B194&lt;&gt;"",IFERROR(IF((SUMIF(D$20:AI$20, "CLO2", D194:AI194)/AO$7)=0,"",(SUMIF(D$20:AI$20, "CLO2", D194:AI194)/AO$7)),""),"")</f>
        <v/>
      </c>
      <c r="AO194" s="115" t="str">
        <f aca="false">IF(AN194="","",IF(AN194&gt;=B$10,"Y","N"))</f>
        <v/>
      </c>
      <c r="AP194" s="115" t="str">
        <f aca="false">IF(AN194="","",IF(AN194&lt;50%,1,IF(AND(AN194&gt;=50%,AN194&lt;B$10),2,IF(AN194&gt;=B$10,3))))</f>
        <v/>
      </c>
      <c r="AQ194" s="185" t="str">
        <f aca="false">IF(B194&lt;&gt;"",IFERROR(IF((SUMIF(D$20:AI$20, "CLO3", D194:AI194)/AO$8)=0,"",(SUMIF(D$20:AI$20, "CLO3", D194:AI194)/AO$8)),""),"")</f>
        <v/>
      </c>
      <c r="AR194" s="115" t="str">
        <f aca="false">IF(AQ194="","",IF(AQ194&gt;=B$10,"Y","N"))</f>
        <v/>
      </c>
      <c r="AS194" s="115" t="str">
        <f aca="false">IF(AQ194="","",IF(AQ194&lt;50%,1,IF(AND(AQ194&gt;=50%,AQ194&lt;B$10),2,IF(AQ194&gt;=B$10,3))))</f>
        <v/>
      </c>
      <c r="AT194" s="185" t="str">
        <f aca="false">IF(B194&lt;&gt;"",IFERROR(IF((SUMIF(D$20:AI$20, "CLO4", D194:AI194)/AO$9)=0,"",(SUMIF(D$20:AI$20, "CLO4", D194:AI194)/AO$9)),""),"")</f>
        <v/>
      </c>
      <c r="AU194" s="115" t="str">
        <f aca="false">IF(AT194="","",IF(AT194&gt;=B$10,"Y","N"))</f>
        <v/>
      </c>
      <c r="AV194" s="115" t="str">
        <f aca="false">IF(AT194="","",IF(AT194&lt;50%,1,IF(AND(AT194&gt;=50%,AT194&lt;B$10),2,IF(AT194&gt;=B$10,3))))</f>
        <v/>
      </c>
      <c r="AW194" s="185" t="str">
        <f aca="false">IF(B194&lt;&gt;"",IFERROR(IF((SUMIF(D$20:AI$20, "CLO5", D194:AI194)/AO$10)=0,"",(SUMIF(D$20:AI$20, "CLO5", D194:AI194)/AO$10)),""),"")</f>
        <v/>
      </c>
      <c r="AX194" s="115" t="str">
        <f aca="false">IF(AW194="","",IF(AW194&gt;=B$10,"Y","N"))</f>
        <v/>
      </c>
      <c r="AY194" s="115" t="str">
        <f aca="false">IF(AW194="","",IF(AW194&lt;50%,1,IF(AND(AW194&gt;=50%,AW194&lt;B$10),2,IF(AW194&gt;=B$10,3))))</f>
        <v/>
      </c>
      <c r="AZ194" s="114" t="str">
        <f aca="false">IF(B194&lt;&gt;"",IFERROR(IF((SUMIF(D$20:AI$20, "CLO6", D194:AI194)/AO$11)=0,"",(SUMIF(D$20:AI$20, "CLO6", D194:AI194)/AO$11)),""),"")</f>
        <v/>
      </c>
      <c r="BA194" s="115" t="str">
        <f aca="false">IF(AZ194="","",IF(AZ194&gt;=B$10,"Y","N"))</f>
        <v/>
      </c>
      <c r="BB194" s="115" t="str">
        <f aca="false">IF(BA194="","",IF(BA194&lt;50%,1,IF(AND(BA194&gt;=50%,BA194&lt;B$10),2,IF(BA194&gt;=B$10,3))))</f>
        <v/>
      </c>
      <c r="BC194" s="114" t="str">
        <f aca="false">IF(B194&lt;&gt;"",IFERROR(IF((SUMIF(D$20:AI$20, "CLO7", D194:AI194)/AO$12)=0,"",(SUMIF(D$20:AI$20, "CLO7", D194:AI194)/AO$12)),""),"")</f>
        <v/>
      </c>
      <c r="BD194" s="115" t="str">
        <f aca="false">IF(BC194="","",IF(BC194&gt;=B$10,"Y","N"))</f>
        <v/>
      </c>
      <c r="BE194" s="115" t="str">
        <f aca="false">IF(BD194="","",IF(BD194&lt;50%,1,IF(AND(BD194&gt;=50%,BD194&lt;B$10),2,IF(BD194&gt;=B$10,3))))</f>
        <v/>
      </c>
      <c r="BF194" s="114" t="str">
        <f aca="false">IF(B194&lt;&gt;"",IFERROR(IF((SUMIF(D$20:AI$20, "CLO8", D194:AI194)/AO$13)=0,"",(SUMIF(D$20:AI$20, "CLO8", D194:AI194)/AO$13)),""),"")</f>
        <v/>
      </c>
      <c r="BG194" s="115" t="str">
        <f aca="false">IF(BF194="","",IF(BF194&gt;=B$10,"Y","N"))</f>
        <v/>
      </c>
      <c r="BH194" s="115" t="str">
        <f aca="false">IF(BG194="","",IF(BG194&lt;50%,1,IF(AND(BG194&gt;=50%,BG194&lt;B$10),2,IF(BG194&gt;=B$10,3))))</f>
        <v/>
      </c>
      <c r="BI194" s="114" t="str">
        <f aca="false">IF(B194&lt;&gt;"",IFERROR(IF((SUMIF(D$20:AI$20, "CLO9", D194:AI194)/AO$14)=0,"",(SUMIF(D$20:AI$20, "CLO9", D194:AI194)/AO$14)),""),"")</f>
        <v/>
      </c>
      <c r="BJ194" s="115" t="str">
        <f aca="false">IF(BI194="","",IF(BI194&gt;=B$10,"Y","N"))</f>
        <v/>
      </c>
      <c r="BK194" s="115" t="str">
        <f aca="false">IF(BJ194="","",IF(BJ194&lt;50%,1,IF(AND(BJ194&gt;=50%,BJ194&lt;B$10),2,IF(BJ194&gt;=B$10,3))))</f>
        <v/>
      </c>
      <c r="BL194" s="114" t="str">
        <f aca="false">IF(B194&lt;&gt;"",IFERROR(IF((SUMIF(D$20:AI$20,"CLO10",D194:AI194)/AO$15)=0,"",(SUMIF(D$20:AI$20,"CLO10",D194:AI194)/AO$15)),""),"")</f>
        <v/>
      </c>
      <c r="BM194" s="115" t="str">
        <f aca="false">IF(BL194="","",IF(BL194&gt;=B$10,"Y","N"))</f>
        <v/>
      </c>
      <c r="BN194" s="115" t="str">
        <f aca="false">IF(BM194="","",IF(BM194&lt;50%,1,IF(AND(BM194&gt;=50%,BM194&lt;B$10),2,IF(BM194&gt;=B$10,3))))</f>
        <v/>
      </c>
      <c r="BO194" s="8"/>
      <c r="BP194" s="8"/>
    </row>
    <row r="195" customFormat="false" ht="15.75" hidden="false" customHeight="true" outlineLevel="0" collapsed="false">
      <c r="A195" s="183" t="str">
        <f aca="false">IF(B$6="LECTURE",IF('Database (LECTURE-RES-PRAC)'!A190="","",'Database (LECTURE-RES-PRAC)'!A190),"")</f>
        <v/>
      </c>
      <c r="B195" s="184" t="str">
        <f aca="false">IF(B$6="LECTURE",IF('Database (LECTURE-RES-PRAC)'!B190="","",'Database (LECTURE-RES-PRAC)'!B190),"")</f>
        <v/>
      </c>
      <c r="C195" s="183" t="str">
        <f aca="false">IF(B195&lt;&gt;"",'Database (LECTURE-RES-PRAC)'!C190,"")</f>
        <v/>
      </c>
      <c r="D195" s="117"/>
      <c r="E195" s="52"/>
      <c r="F195" s="52"/>
      <c r="G195" s="52"/>
      <c r="H195" s="52"/>
      <c r="I195" s="52"/>
      <c r="J195" s="52"/>
      <c r="K195" s="52"/>
      <c r="L195" s="52"/>
      <c r="M195" s="52"/>
      <c r="N195" s="181" t="str">
        <f aca="false">IF(B195&lt;&gt;"",SUM(D195:M195),"")</f>
        <v/>
      </c>
      <c r="O195" s="52"/>
      <c r="P195" s="52"/>
      <c r="Q195" s="52"/>
      <c r="R195" s="52"/>
      <c r="S195" s="52"/>
      <c r="T195" s="52"/>
      <c r="U195" s="52"/>
      <c r="V195" s="52"/>
      <c r="W195" s="52"/>
      <c r="X195" s="52"/>
      <c r="Y195" s="181" t="str">
        <f aca="false">IF(B195&lt;&gt;"",SUM(O195:X195),"")</f>
        <v/>
      </c>
      <c r="Z195" s="52"/>
      <c r="AA195" s="52"/>
      <c r="AB195" s="52"/>
      <c r="AC195" s="52"/>
      <c r="AD195" s="52"/>
      <c r="AE195" s="52"/>
      <c r="AF195" s="52"/>
      <c r="AG195" s="52"/>
      <c r="AH195" s="52"/>
      <c r="AI195" s="52"/>
      <c r="AJ195" s="182" t="str">
        <f aca="false">IF(B195&lt;&gt;"",SUM(Z195:AI195),"")</f>
        <v/>
      </c>
      <c r="AK195" s="185" t="str">
        <f aca="false">IF(B195&lt;&gt;"",IFERROR(IF((SUMIF(D$20:AI$20, "CLO1", D195:AI195)/AO$6)=0,"",(SUMIF(D$20:AI$20, "CLO1", D195:AI195)/AO$6)),""),"")</f>
        <v/>
      </c>
      <c r="AL195" s="115" t="str">
        <f aca="false">IF(AK195="","",IF(AK195&gt;=B$10,"Y","N"))</f>
        <v/>
      </c>
      <c r="AM195" s="115" t="str">
        <f aca="false">IF(AK195="","",IF(AK195&lt;50%,1,IF(AND(AK195&gt;=50%,AK195&lt;B$10),2,IF(AK195&gt;=B$10,3))))</f>
        <v/>
      </c>
      <c r="AN195" s="185" t="str">
        <f aca="false">IF(B195&lt;&gt;"",IFERROR(IF((SUMIF(D$20:AI$20, "CLO2", D195:AI195)/AO$7)=0,"",(SUMIF(D$20:AI$20, "CLO2", D195:AI195)/AO$7)),""),"")</f>
        <v/>
      </c>
      <c r="AO195" s="115" t="str">
        <f aca="false">IF(AN195="","",IF(AN195&gt;=B$10,"Y","N"))</f>
        <v/>
      </c>
      <c r="AP195" s="115" t="str">
        <f aca="false">IF(AN195="","",IF(AN195&lt;50%,1,IF(AND(AN195&gt;=50%,AN195&lt;B$10),2,IF(AN195&gt;=B$10,3))))</f>
        <v/>
      </c>
      <c r="AQ195" s="185" t="str">
        <f aca="false">IF(B195&lt;&gt;"",IFERROR(IF((SUMIF(D$20:AI$20, "CLO3", D195:AI195)/AO$8)=0,"",(SUMIF(D$20:AI$20, "CLO3", D195:AI195)/AO$8)),""),"")</f>
        <v/>
      </c>
      <c r="AR195" s="115" t="str">
        <f aca="false">IF(AQ195="","",IF(AQ195&gt;=B$10,"Y","N"))</f>
        <v/>
      </c>
      <c r="AS195" s="115" t="str">
        <f aca="false">IF(AQ195="","",IF(AQ195&lt;50%,1,IF(AND(AQ195&gt;=50%,AQ195&lt;B$10),2,IF(AQ195&gt;=B$10,3))))</f>
        <v/>
      </c>
      <c r="AT195" s="185" t="str">
        <f aca="false">IF(B195&lt;&gt;"",IFERROR(IF((SUMIF(D$20:AI$20, "CLO4", D195:AI195)/AO$9)=0,"",(SUMIF(D$20:AI$20, "CLO4", D195:AI195)/AO$9)),""),"")</f>
        <v/>
      </c>
      <c r="AU195" s="115" t="str">
        <f aca="false">IF(AT195="","",IF(AT195&gt;=B$10,"Y","N"))</f>
        <v/>
      </c>
      <c r="AV195" s="115" t="str">
        <f aca="false">IF(AT195="","",IF(AT195&lt;50%,1,IF(AND(AT195&gt;=50%,AT195&lt;B$10),2,IF(AT195&gt;=B$10,3))))</f>
        <v/>
      </c>
      <c r="AW195" s="185" t="str">
        <f aca="false">IF(B195&lt;&gt;"",IFERROR(IF((SUMIF(D$20:AI$20, "CLO5", D195:AI195)/AO$10)=0,"",(SUMIF(D$20:AI$20, "CLO5", D195:AI195)/AO$10)),""),"")</f>
        <v/>
      </c>
      <c r="AX195" s="115" t="str">
        <f aca="false">IF(AW195="","",IF(AW195&gt;=B$10,"Y","N"))</f>
        <v/>
      </c>
      <c r="AY195" s="115" t="str">
        <f aca="false">IF(AW195="","",IF(AW195&lt;50%,1,IF(AND(AW195&gt;=50%,AW195&lt;B$10),2,IF(AW195&gt;=B$10,3))))</f>
        <v/>
      </c>
      <c r="AZ195" s="114" t="str">
        <f aca="false">IF(B195&lt;&gt;"",IFERROR(IF((SUMIF(D$20:AI$20, "CLO6", D195:AI195)/AO$11)=0,"",(SUMIF(D$20:AI$20, "CLO6", D195:AI195)/AO$11)),""),"")</f>
        <v/>
      </c>
      <c r="BA195" s="115" t="str">
        <f aca="false">IF(AZ195="","",IF(AZ195&gt;=B$10,"Y","N"))</f>
        <v/>
      </c>
      <c r="BB195" s="115" t="str">
        <f aca="false">IF(BA195="","",IF(BA195&lt;50%,1,IF(AND(BA195&gt;=50%,BA195&lt;B$10),2,IF(BA195&gt;=B$10,3))))</f>
        <v/>
      </c>
      <c r="BC195" s="114" t="str">
        <f aca="false">IF(B195&lt;&gt;"",IFERROR(IF((SUMIF(D$20:AI$20, "CLO7", D195:AI195)/AO$12)=0,"",(SUMIF(D$20:AI$20, "CLO7", D195:AI195)/AO$12)),""),"")</f>
        <v/>
      </c>
      <c r="BD195" s="115" t="str">
        <f aca="false">IF(BC195="","",IF(BC195&gt;=B$10,"Y","N"))</f>
        <v/>
      </c>
      <c r="BE195" s="115" t="str">
        <f aca="false">IF(BD195="","",IF(BD195&lt;50%,1,IF(AND(BD195&gt;=50%,BD195&lt;B$10),2,IF(BD195&gt;=B$10,3))))</f>
        <v/>
      </c>
      <c r="BF195" s="114" t="str">
        <f aca="false">IF(B195&lt;&gt;"",IFERROR(IF((SUMIF(D$20:AI$20, "CLO8", D195:AI195)/AO$13)=0,"",(SUMIF(D$20:AI$20, "CLO8", D195:AI195)/AO$13)),""),"")</f>
        <v/>
      </c>
      <c r="BG195" s="115" t="str">
        <f aca="false">IF(BF195="","",IF(BF195&gt;=B$10,"Y","N"))</f>
        <v/>
      </c>
      <c r="BH195" s="115" t="str">
        <f aca="false">IF(BG195="","",IF(BG195&lt;50%,1,IF(AND(BG195&gt;=50%,BG195&lt;B$10),2,IF(BG195&gt;=B$10,3))))</f>
        <v/>
      </c>
      <c r="BI195" s="114" t="str">
        <f aca="false">IF(B195&lt;&gt;"",IFERROR(IF((SUMIF(D$20:AI$20, "CLO9", D195:AI195)/AO$14)=0,"",(SUMIF(D$20:AI$20, "CLO9", D195:AI195)/AO$14)),""),"")</f>
        <v/>
      </c>
      <c r="BJ195" s="115" t="str">
        <f aca="false">IF(BI195="","",IF(BI195&gt;=B$10,"Y","N"))</f>
        <v/>
      </c>
      <c r="BK195" s="115" t="str">
        <f aca="false">IF(BJ195="","",IF(BJ195&lt;50%,1,IF(AND(BJ195&gt;=50%,BJ195&lt;B$10),2,IF(BJ195&gt;=B$10,3))))</f>
        <v/>
      </c>
      <c r="BL195" s="114" t="str">
        <f aca="false">IF(B195&lt;&gt;"",IFERROR(IF((SUMIF(D$20:AI$20,"CLO10",D195:AI195)/AO$15)=0,"",(SUMIF(D$20:AI$20,"CLO10",D195:AI195)/AO$15)),""),"")</f>
        <v/>
      </c>
      <c r="BM195" s="115" t="str">
        <f aca="false">IF(BL195="","",IF(BL195&gt;=B$10,"Y","N"))</f>
        <v/>
      </c>
      <c r="BN195" s="115" t="str">
        <f aca="false">IF(BM195="","",IF(BM195&lt;50%,1,IF(AND(BM195&gt;=50%,BM195&lt;B$10),2,IF(BM195&gt;=B$10,3))))</f>
        <v/>
      </c>
      <c r="BO195" s="8"/>
      <c r="BP195" s="8"/>
    </row>
    <row r="196" customFormat="false" ht="15.75" hidden="false" customHeight="true" outlineLevel="0" collapsed="false">
      <c r="A196" s="183" t="str">
        <f aca="false">IF(B$6="LECTURE",IF('Database (LECTURE-RES-PRAC)'!A191="","",'Database (LECTURE-RES-PRAC)'!A191),"")</f>
        <v/>
      </c>
      <c r="B196" s="184" t="str">
        <f aca="false">IF(B$6="LECTURE",IF('Database (LECTURE-RES-PRAC)'!B191="","",'Database (LECTURE-RES-PRAC)'!B191),"")</f>
        <v/>
      </c>
      <c r="C196" s="183" t="str">
        <f aca="false">IF(B196&lt;&gt;"",'Database (LECTURE-RES-PRAC)'!C191,"")</f>
        <v/>
      </c>
      <c r="D196" s="117"/>
      <c r="E196" s="52"/>
      <c r="F196" s="52"/>
      <c r="G196" s="52"/>
      <c r="H196" s="52"/>
      <c r="I196" s="52"/>
      <c r="J196" s="52"/>
      <c r="K196" s="52"/>
      <c r="L196" s="52"/>
      <c r="M196" s="52"/>
      <c r="N196" s="181" t="str">
        <f aca="false">IF(B196&lt;&gt;"",SUM(D196:M196),"")</f>
        <v/>
      </c>
      <c r="O196" s="52"/>
      <c r="P196" s="52"/>
      <c r="Q196" s="52"/>
      <c r="R196" s="52"/>
      <c r="S196" s="52"/>
      <c r="T196" s="52"/>
      <c r="U196" s="52"/>
      <c r="V196" s="52"/>
      <c r="W196" s="52"/>
      <c r="X196" s="52"/>
      <c r="Y196" s="181" t="str">
        <f aca="false">IF(B196&lt;&gt;"",SUM(O196:X196),"")</f>
        <v/>
      </c>
      <c r="Z196" s="52"/>
      <c r="AA196" s="52"/>
      <c r="AB196" s="52"/>
      <c r="AC196" s="52"/>
      <c r="AD196" s="52"/>
      <c r="AE196" s="52"/>
      <c r="AF196" s="52"/>
      <c r="AG196" s="52"/>
      <c r="AH196" s="52"/>
      <c r="AI196" s="52"/>
      <c r="AJ196" s="182" t="str">
        <f aca="false">IF(B196&lt;&gt;"",SUM(Z196:AI196),"")</f>
        <v/>
      </c>
      <c r="AK196" s="185" t="str">
        <f aca="false">IF(B196&lt;&gt;"",IFERROR(IF((SUMIF(D$20:AI$20, "CLO1", D196:AI196)/AO$6)=0,"",(SUMIF(D$20:AI$20, "CLO1", D196:AI196)/AO$6)),""),"")</f>
        <v/>
      </c>
      <c r="AL196" s="115" t="str">
        <f aca="false">IF(AK196="","",IF(AK196&gt;=B$10,"Y","N"))</f>
        <v/>
      </c>
      <c r="AM196" s="115" t="str">
        <f aca="false">IF(AK196="","",IF(AK196&lt;50%,1,IF(AND(AK196&gt;=50%,AK196&lt;B$10),2,IF(AK196&gt;=B$10,3))))</f>
        <v/>
      </c>
      <c r="AN196" s="185" t="str">
        <f aca="false">IF(B196&lt;&gt;"",IFERROR(IF((SUMIF(D$20:AI$20, "CLO2", D196:AI196)/AO$7)=0,"",(SUMIF(D$20:AI$20, "CLO2", D196:AI196)/AO$7)),""),"")</f>
        <v/>
      </c>
      <c r="AO196" s="115" t="str">
        <f aca="false">IF(AN196="","",IF(AN196&gt;=B$10,"Y","N"))</f>
        <v/>
      </c>
      <c r="AP196" s="115" t="str">
        <f aca="false">IF(AN196="","",IF(AN196&lt;50%,1,IF(AND(AN196&gt;=50%,AN196&lt;B$10),2,IF(AN196&gt;=B$10,3))))</f>
        <v/>
      </c>
      <c r="AQ196" s="185" t="str">
        <f aca="false">IF(B196&lt;&gt;"",IFERROR(IF((SUMIF(D$20:AI$20, "CLO3", D196:AI196)/AO$8)=0,"",(SUMIF(D$20:AI$20, "CLO3", D196:AI196)/AO$8)),""),"")</f>
        <v/>
      </c>
      <c r="AR196" s="115" t="str">
        <f aca="false">IF(AQ196="","",IF(AQ196&gt;=B$10,"Y","N"))</f>
        <v/>
      </c>
      <c r="AS196" s="115" t="str">
        <f aca="false">IF(AQ196="","",IF(AQ196&lt;50%,1,IF(AND(AQ196&gt;=50%,AQ196&lt;B$10),2,IF(AQ196&gt;=B$10,3))))</f>
        <v/>
      </c>
      <c r="AT196" s="185" t="str">
        <f aca="false">IF(B196&lt;&gt;"",IFERROR(IF((SUMIF(D$20:AI$20, "CLO4", D196:AI196)/AO$9)=0,"",(SUMIF(D$20:AI$20, "CLO4", D196:AI196)/AO$9)),""),"")</f>
        <v/>
      </c>
      <c r="AU196" s="115" t="str">
        <f aca="false">IF(AT196="","",IF(AT196&gt;=B$10,"Y","N"))</f>
        <v/>
      </c>
      <c r="AV196" s="115" t="str">
        <f aca="false">IF(AT196="","",IF(AT196&lt;50%,1,IF(AND(AT196&gt;=50%,AT196&lt;B$10),2,IF(AT196&gt;=B$10,3))))</f>
        <v/>
      </c>
      <c r="AW196" s="185" t="str">
        <f aca="false">IF(B196&lt;&gt;"",IFERROR(IF((SUMIF(D$20:AI$20, "CLO5", D196:AI196)/AO$10)=0,"",(SUMIF(D$20:AI$20, "CLO5", D196:AI196)/AO$10)),""),"")</f>
        <v/>
      </c>
      <c r="AX196" s="115" t="str">
        <f aca="false">IF(AW196="","",IF(AW196&gt;=B$10,"Y","N"))</f>
        <v/>
      </c>
      <c r="AY196" s="115" t="str">
        <f aca="false">IF(AW196="","",IF(AW196&lt;50%,1,IF(AND(AW196&gt;=50%,AW196&lt;B$10),2,IF(AW196&gt;=B$10,3))))</f>
        <v/>
      </c>
      <c r="AZ196" s="114" t="str">
        <f aca="false">IF(B196&lt;&gt;"",IFERROR(IF((SUMIF(D$20:AI$20, "CLO6", D196:AI196)/AO$11)=0,"",(SUMIF(D$20:AI$20, "CLO6", D196:AI196)/AO$11)),""),"")</f>
        <v/>
      </c>
      <c r="BA196" s="115" t="str">
        <f aca="false">IF(AZ196="","",IF(AZ196&gt;=B$10,"Y","N"))</f>
        <v/>
      </c>
      <c r="BB196" s="115" t="str">
        <f aca="false">IF(BA196="","",IF(BA196&lt;50%,1,IF(AND(BA196&gt;=50%,BA196&lt;B$10),2,IF(BA196&gt;=B$10,3))))</f>
        <v/>
      </c>
      <c r="BC196" s="114" t="str">
        <f aca="false">IF(B196&lt;&gt;"",IFERROR(IF((SUMIF(D$20:AI$20, "CLO7", D196:AI196)/AO$12)=0,"",(SUMIF(D$20:AI$20, "CLO7", D196:AI196)/AO$12)),""),"")</f>
        <v/>
      </c>
      <c r="BD196" s="115" t="str">
        <f aca="false">IF(BC196="","",IF(BC196&gt;=B$10,"Y","N"))</f>
        <v/>
      </c>
      <c r="BE196" s="115" t="str">
        <f aca="false">IF(BD196="","",IF(BD196&lt;50%,1,IF(AND(BD196&gt;=50%,BD196&lt;B$10),2,IF(BD196&gt;=B$10,3))))</f>
        <v/>
      </c>
      <c r="BF196" s="114" t="str">
        <f aca="false">IF(B196&lt;&gt;"",IFERROR(IF((SUMIF(D$20:AI$20, "CLO8", D196:AI196)/AO$13)=0,"",(SUMIF(D$20:AI$20, "CLO8", D196:AI196)/AO$13)),""),"")</f>
        <v/>
      </c>
      <c r="BG196" s="115" t="str">
        <f aca="false">IF(BF196="","",IF(BF196&gt;=B$10,"Y","N"))</f>
        <v/>
      </c>
      <c r="BH196" s="115" t="str">
        <f aca="false">IF(BG196="","",IF(BG196&lt;50%,1,IF(AND(BG196&gt;=50%,BG196&lt;B$10),2,IF(BG196&gt;=B$10,3))))</f>
        <v/>
      </c>
      <c r="BI196" s="114" t="str">
        <f aca="false">IF(B196&lt;&gt;"",IFERROR(IF((SUMIF(D$20:AI$20, "CLO9", D196:AI196)/AO$14)=0,"",(SUMIF(D$20:AI$20, "CLO9", D196:AI196)/AO$14)),""),"")</f>
        <v/>
      </c>
      <c r="BJ196" s="115" t="str">
        <f aca="false">IF(BI196="","",IF(BI196&gt;=B$10,"Y","N"))</f>
        <v/>
      </c>
      <c r="BK196" s="115" t="str">
        <f aca="false">IF(BJ196="","",IF(BJ196&lt;50%,1,IF(AND(BJ196&gt;=50%,BJ196&lt;B$10),2,IF(BJ196&gt;=B$10,3))))</f>
        <v/>
      </c>
      <c r="BL196" s="114" t="str">
        <f aca="false">IF(B196&lt;&gt;"",IFERROR(IF((SUMIF(D$20:AI$20,"CLO10",D196:AI196)/AO$15)=0,"",(SUMIF(D$20:AI$20,"CLO10",D196:AI196)/AO$15)),""),"")</f>
        <v/>
      </c>
      <c r="BM196" s="115" t="str">
        <f aca="false">IF(BL196="","",IF(BL196&gt;=B$10,"Y","N"))</f>
        <v/>
      </c>
      <c r="BN196" s="115" t="str">
        <f aca="false">IF(BM196="","",IF(BM196&lt;50%,1,IF(AND(BM196&gt;=50%,BM196&lt;B$10),2,IF(BM196&gt;=B$10,3))))</f>
        <v/>
      </c>
      <c r="BO196" s="8"/>
      <c r="BP196" s="8"/>
    </row>
    <row r="197" customFormat="false" ht="15.75" hidden="false" customHeight="true" outlineLevel="0" collapsed="false">
      <c r="A197" s="183" t="str">
        <f aca="false">IF(B$6="LECTURE",IF('Database (LECTURE-RES-PRAC)'!A192="","",'Database (LECTURE-RES-PRAC)'!A192),"")</f>
        <v/>
      </c>
      <c r="B197" s="184" t="str">
        <f aca="false">IF(B$6="LECTURE",IF('Database (LECTURE-RES-PRAC)'!B192="","",'Database (LECTURE-RES-PRAC)'!B192),"")</f>
        <v/>
      </c>
      <c r="C197" s="183" t="str">
        <f aca="false">IF(B197&lt;&gt;"",'Database (LECTURE-RES-PRAC)'!C192,"")</f>
        <v/>
      </c>
      <c r="D197" s="117"/>
      <c r="E197" s="52"/>
      <c r="F197" s="52"/>
      <c r="G197" s="52"/>
      <c r="H197" s="52"/>
      <c r="I197" s="52"/>
      <c r="J197" s="52"/>
      <c r="K197" s="52"/>
      <c r="L197" s="52"/>
      <c r="M197" s="52"/>
      <c r="N197" s="181" t="str">
        <f aca="false">IF(B197&lt;&gt;"",SUM(D197:M197),"")</f>
        <v/>
      </c>
      <c r="O197" s="52"/>
      <c r="P197" s="52"/>
      <c r="Q197" s="52"/>
      <c r="R197" s="52"/>
      <c r="S197" s="52"/>
      <c r="T197" s="52"/>
      <c r="U197" s="52"/>
      <c r="V197" s="52"/>
      <c r="W197" s="52"/>
      <c r="X197" s="52"/>
      <c r="Y197" s="181" t="str">
        <f aca="false">IF(B197&lt;&gt;"",SUM(O197:X197),"")</f>
        <v/>
      </c>
      <c r="Z197" s="52"/>
      <c r="AA197" s="52"/>
      <c r="AB197" s="52"/>
      <c r="AC197" s="52"/>
      <c r="AD197" s="52"/>
      <c r="AE197" s="52"/>
      <c r="AF197" s="52"/>
      <c r="AG197" s="52"/>
      <c r="AH197" s="52"/>
      <c r="AI197" s="52"/>
      <c r="AJ197" s="182" t="str">
        <f aca="false">IF(B197&lt;&gt;"",SUM(Z197:AI197),"")</f>
        <v/>
      </c>
      <c r="AK197" s="185" t="str">
        <f aca="false">IF(B197&lt;&gt;"",IFERROR(IF((SUMIF(D$20:AI$20, "CLO1", D197:AI197)/AO$6)=0,"",(SUMIF(D$20:AI$20, "CLO1", D197:AI197)/AO$6)),""),"")</f>
        <v/>
      </c>
      <c r="AL197" s="115" t="str">
        <f aca="false">IF(AK197="","",IF(AK197&gt;=B$10,"Y","N"))</f>
        <v/>
      </c>
      <c r="AM197" s="115" t="str">
        <f aca="false">IF(AK197="","",IF(AK197&lt;50%,1,IF(AND(AK197&gt;=50%,AK197&lt;B$10),2,IF(AK197&gt;=B$10,3))))</f>
        <v/>
      </c>
      <c r="AN197" s="185" t="str">
        <f aca="false">IF(B197&lt;&gt;"",IFERROR(IF((SUMIF(D$20:AI$20, "CLO2", D197:AI197)/AO$7)=0,"",(SUMIF(D$20:AI$20, "CLO2", D197:AI197)/AO$7)),""),"")</f>
        <v/>
      </c>
      <c r="AO197" s="115" t="str">
        <f aca="false">IF(AN197="","",IF(AN197&gt;=B$10,"Y","N"))</f>
        <v/>
      </c>
      <c r="AP197" s="115" t="str">
        <f aca="false">IF(AN197="","",IF(AN197&lt;50%,1,IF(AND(AN197&gt;=50%,AN197&lt;B$10),2,IF(AN197&gt;=B$10,3))))</f>
        <v/>
      </c>
      <c r="AQ197" s="185" t="str">
        <f aca="false">IF(B197&lt;&gt;"",IFERROR(IF((SUMIF(D$20:AI$20, "CLO3", D197:AI197)/AO$8)=0,"",(SUMIF(D$20:AI$20, "CLO3", D197:AI197)/AO$8)),""),"")</f>
        <v/>
      </c>
      <c r="AR197" s="115" t="str">
        <f aca="false">IF(AQ197="","",IF(AQ197&gt;=B$10,"Y","N"))</f>
        <v/>
      </c>
      <c r="AS197" s="115" t="str">
        <f aca="false">IF(AQ197="","",IF(AQ197&lt;50%,1,IF(AND(AQ197&gt;=50%,AQ197&lt;B$10),2,IF(AQ197&gt;=B$10,3))))</f>
        <v/>
      </c>
      <c r="AT197" s="185" t="str">
        <f aca="false">IF(B197&lt;&gt;"",IFERROR(IF((SUMIF(D$20:AI$20, "CLO4", D197:AI197)/AO$9)=0,"",(SUMIF(D$20:AI$20, "CLO4", D197:AI197)/AO$9)),""),"")</f>
        <v/>
      </c>
      <c r="AU197" s="115" t="str">
        <f aca="false">IF(AT197="","",IF(AT197&gt;=B$10,"Y","N"))</f>
        <v/>
      </c>
      <c r="AV197" s="115" t="str">
        <f aca="false">IF(AT197="","",IF(AT197&lt;50%,1,IF(AND(AT197&gt;=50%,AT197&lt;B$10),2,IF(AT197&gt;=B$10,3))))</f>
        <v/>
      </c>
      <c r="AW197" s="185" t="str">
        <f aca="false">IF(B197&lt;&gt;"",IFERROR(IF((SUMIF(D$20:AI$20, "CLO5", D197:AI197)/AO$10)=0,"",(SUMIF(D$20:AI$20, "CLO5", D197:AI197)/AO$10)),""),"")</f>
        <v/>
      </c>
      <c r="AX197" s="115" t="str">
        <f aca="false">IF(AW197="","",IF(AW197&gt;=B$10,"Y","N"))</f>
        <v/>
      </c>
      <c r="AY197" s="115" t="str">
        <f aca="false">IF(AW197="","",IF(AW197&lt;50%,1,IF(AND(AW197&gt;=50%,AW197&lt;B$10),2,IF(AW197&gt;=B$10,3))))</f>
        <v/>
      </c>
      <c r="AZ197" s="114" t="str">
        <f aca="false">IF(B197&lt;&gt;"",IFERROR(IF((SUMIF(D$20:AI$20, "CLO6", D197:AI197)/AO$11)=0,"",(SUMIF(D$20:AI$20, "CLO6", D197:AI197)/AO$11)),""),"")</f>
        <v/>
      </c>
      <c r="BA197" s="115" t="str">
        <f aca="false">IF(AZ197="","",IF(AZ197&gt;=B$10,"Y","N"))</f>
        <v/>
      </c>
      <c r="BB197" s="115" t="str">
        <f aca="false">IF(BA197="","",IF(BA197&lt;50%,1,IF(AND(BA197&gt;=50%,BA197&lt;B$10),2,IF(BA197&gt;=B$10,3))))</f>
        <v/>
      </c>
      <c r="BC197" s="114" t="str">
        <f aca="false">IF(B197&lt;&gt;"",IFERROR(IF((SUMIF(D$20:AI$20, "CLO7", D197:AI197)/AO$12)=0,"",(SUMIF(D$20:AI$20, "CLO7", D197:AI197)/AO$12)),""),"")</f>
        <v/>
      </c>
      <c r="BD197" s="115" t="str">
        <f aca="false">IF(BC197="","",IF(BC197&gt;=B$10,"Y","N"))</f>
        <v/>
      </c>
      <c r="BE197" s="115" t="str">
        <f aca="false">IF(BD197="","",IF(BD197&lt;50%,1,IF(AND(BD197&gt;=50%,BD197&lt;B$10),2,IF(BD197&gt;=B$10,3))))</f>
        <v/>
      </c>
      <c r="BF197" s="114" t="str">
        <f aca="false">IF(B197&lt;&gt;"",IFERROR(IF((SUMIF(D$20:AI$20, "CLO8", D197:AI197)/AO$13)=0,"",(SUMIF(D$20:AI$20, "CLO8", D197:AI197)/AO$13)),""),"")</f>
        <v/>
      </c>
      <c r="BG197" s="115" t="str">
        <f aca="false">IF(BF197="","",IF(BF197&gt;=B$10,"Y","N"))</f>
        <v/>
      </c>
      <c r="BH197" s="115" t="str">
        <f aca="false">IF(BG197="","",IF(BG197&lt;50%,1,IF(AND(BG197&gt;=50%,BG197&lt;B$10),2,IF(BG197&gt;=B$10,3))))</f>
        <v/>
      </c>
      <c r="BI197" s="114" t="str">
        <f aca="false">IF(B197&lt;&gt;"",IFERROR(IF((SUMIF(D$20:AI$20, "CLO9", D197:AI197)/AO$14)=0,"",(SUMIF(D$20:AI$20, "CLO9", D197:AI197)/AO$14)),""),"")</f>
        <v/>
      </c>
      <c r="BJ197" s="115" t="str">
        <f aca="false">IF(BI197="","",IF(BI197&gt;=B$10,"Y","N"))</f>
        <v/>
      </c>
      <c r="BK197" s="115" t="str">
        <f aca="false">IF(BJ197="","",IF(BJ197&lt;50%,1,IF(AND(BJ197&gt;=50%,BJ197&lt;B$10),2,IF(BJ197&gt;=B$10,3))))</f>
        <v/>
      </c>
      <c r="BL197" s="114" t="str">
        <f aca="false">IF(B197&lt;&gt;"",IFERROR(IF((SUMIF(D$20:AI$20,"CLO10",D197:AI197)/AO$15)=0,"",(SUMIF(D$20:AI$20,"CLO10",D197:AI197)/AO$15)),""),"")</f>
        <v/>
      </c>
      <c r="BM197" s="115" t="str">
        <f aca="false">IF(BL197="","",IF(BL197&gt;=B$10,"Y","N"))</f>
        <v/>
      </c>
      <c r="BN197" s="115" t="str">
        <f aca="false">IF(BM197="","",IF(BM197&lt;50%,1,IF(AND(BM197&gt;=50%,BM197&lt;B$10),2,IF(BM197&gt;=B$10,3))))</f>
        <v/>
      </c>
      <c r="BO197" s="8"/>
      <c r="BP197" s="8"/>
    </row>
    <row r="198" customFormat="false" ht="15.75" hidden="false" customHeight="true" outlineLevel="0" collapsed="false">
      <c r="A198" s="183" t="str">
        <f aca="false">IF(B$6="LECTURE",IF('Database (LECTURE-RES-PRAC)'!A193="","",'Database (LECTURE-RES-PRAC)'!A193),"")</f>
        <v/>
      </c>
      <c r="B198" s="184" t="str">
        <f aca="false">IF(B$6="LECTURE",IF('Database (LECTURE-RES-PRAC)'!B193="","",'Database (LECTURE-RES-PRAC)'!B193),"")</f>
        <v/>
      </c>
      <c r="C198" s="183" t="str">
        <f aca="false">IF(B198&lt;&gt;"",'Database (LECTURE-RES-PRAC)'!C193,"")</f>
        <v/>
      </c>
      <c r="D198" s="117"/>
      <c r="E198" s="52"/>
      <c r="F198" s="52"/>
      <c r="G198" s="52"/>
      <c r="H198" s="52"/>
      <c r="I198" s="52"/>
      <c r="J198" s="52"/>
      <c r="K198" s="52"/>
      <c r="L198" s="52"/>
      <c r="M198" s="52"/>
      <c r="N198" s="181" t="str">
        <f aca="false">IF(B198&lt;&gt;"",SUM(D198:M198),"")</f>
        <v/>
      </c>
      <c r="O198" s="52"/>
      <c r="P198" s="52"/>
      <c r="Q198" s="52"/>
      <c r="R198" s="52"/>
      <c r="S198" s="52"/>
      <c r="T198" s="52"/>
      <c r="U198" s="52"/>
      <c r="V198" s="52"/>
      <c r="W198" s="52"/>
      <c r="X198" s="52"/>
      <c r="Y198" s="181" t="str">
        <f aca="false">IF(B198&lt;&gt;"",SUM(O198:X198),"")</f>
        <v/>
      </c>
      <c r="Z198" s="52"/>
      <c r="AA198" s="52"/>
      <c r="AB198" s="52"/>
      <c r="AC198" s="52"/>
      <c r="AD198" s="52"/>
      <c r="AE198" s="52"/>
      <c r="AF198" s="52"/>
      <c r="AG198" s="52"/>
      <c r="AH198" s="52"/>
      <c r="AI198" s="52"/>
      <c r="AJ198" s="182" t="str">
        <f aca="false">IF(B198&lt;&gt;"",SUM(Z198:AI198),"")</f>
        <v/>
      </c>
      <c r="AK198" s="185" t="str">
        <f aca="false">IF(B198&lt;&gt;"",IFERROR(IF((SUMIF(D$20:AI$20, "CLO1", D198:AI198)/AO$6)=0,"",(SUMIF(D$20:AI$20, "CLO1", D198:AI198)/AO$6)),""),"")</f>
        <v/>
      </c>
      <c r="AL198" s="115" t="str">
        <f aca="false">IF(AK198="","",IF(AK198&gt;=B$10,"Y","N"))</f>
        <v/>
      </c>
      <c r="AM198" s="115" t="str">
        <f aca="false">IF(AK198="","",IF(AK198&lt;50%,1,IF(AND(AK198&gt;=50%,AK198&lt;B$10),2,IF(AK198&gt;=B$10,3))))</f>
        <v/>
      </c>
      <c r="AN198" s="185" t="str">
        <f aca="false">IF(B198&lt;&gt;"",IFERROR(IF((SUMIF(D$20:AI$20, "CLO2", D198:AI198)/AO$7)=0,"",(SUMIF(D$20:AI$20, "CLO2", D198:AI198)/AO$7)),""),"")</f>
        <v/>
      </c>
      <c r="AO198" s="115" t="str">
        <f aca="false">IF(AN198="","",IF(AN198&gt;=B$10,"Y","N"))</f>
        <v/>
      </c>
      <c r="AP198" s="115" t="str">
        <f aca="false">IF(AN198="","",IF(AN198&lt;50%,1,IF(AND(AN198&gt;=50%,AN198&lt;B$10),2,IF(AN198&gt;=B$10,3))))</f>
        <v/>
      </c>
      <c r="AQ198" s="185" t="str">
        <f aca="false">IF(B198&lt;&gt;"",IFERROR(IF((SUMIF(D$20:AI$20, "CLO3", D198:AI198)/AO$8)=0,"",(SUMIF(D$20:AI$20, "CLO3", D198:AI198)/AO$8)),""),"")</f>
        <v/>
      </c>
      <c r="AR198" s="115" t="str">
        <f aca="false">IF(AQ198="","",IF(AQ198&gt;=B$10,"Y","N"))</f>
        <v/>
      </c>
      <c r="AS198" s="115" t="str">
        <f aca="false">IF(AQ198="","",IF(AQ198&lt;50%,1,IF(AND(AQ198&gt;=50%,AQ198&lt;B$10),2,IF(AQ198&gt;=B$10,3))))</f>
        <v/>
      </c>
      <c r="AT198" s="185" t="str">
        <f aca="false">IF(B198&lt;&gt;"",IFERROR(IF((SUMIF(D$20:AI$20, "CLO4", D198:AI198)/AO$9)=0,"",(SUMIF(D$20:AI$20, "CLO4", D198:AI198)/AO$9)),""),"")</f>
        <v/>
      </c>
      <c r="AU198" s="115" t="str">
        <f aca="false">IF(AT198="","",IF(AT198&gt;=B$10,"Y","N"))</f>
        <v/>
      </c>
      <c r="AV198" s="115" t="str">
        <f aca="false">IF(AT198="","",IF(AT198&lt;50%,1,IF(AND(AT198&gt;=50%,AT198&lt;B$10),2,IF(AT198&gt;=B$10,3))))</f>
        <v/>
      </c>
      <c r="AW198" s="185" t="str">
        <f aca="false">IF(B198&lt;&gt;"",IFERROR(IF((SUMIF(D$20:AI$20, "CLO5", D198:AI198)/AO$10)=0,"",(SUMIF(D$20:AI$20, "CLO5", D198:AI198)/AO$10)),""),"")</f>
        <v/>
      </c>
      <c r="AX198" s="115" t="str">
        <f aca="false">IF(AW198="","",IF(AW198&gt;=B$10,"Y","N"))</f>
        <v/>
      </c>
      <c r="AY198" s="115" t="str">
        <f aca="false">IF(AW198="","",IF(AW198&lt;50%,1,IF(AND(AW198&gt;=50%,AW198&lt;B$10),2,IF(AW198&gt;=B$10,3))))</f>
        <v/>
      </c>
      <c r="AZ198" s="114" t="str">
        <f aca="false">IF(B198&lt;&gt;"",IFERROR(IF((SUMIF(D$20:AI$20, "CLO6", D198:AI198)/AO$11)=0,"",(SUMIF(D$20:AI$20, "CLO6", D198:AI198)/AO$11)),""),"")</f>
        <v/>
      </c>
      <c r="BA198" s="115" t="str">
        <f aca="false">IF(AZ198="","",IF(AZ198&gt;=B$10,"Y","N"))</f>
        <v/>
      </c>
      <c r="BB198" s="115" t="str">
        <f aca="false">IF(BA198="","",IF(BA198&lt;50%,1,IF(AND(BA198&gt;=50%,BA198&lt;B$10),2,IF(BA198&gt;=B$10,3))))</f>
        <v/>
      </c>
      <c r="BC198" s="114" t="str">
        <f aca="false">IF(B198&lt;&gt;"",IFERROR(IF((SUMIF(D$20:AI$20, "CLO7", D198:AI198)/AO$12)=0,"",(SUMIF(D$20:AI$20, "CLO7", D198:AI198)/AO$12)),""),"")</f>
        <v/>
      </c>
      <c r="BD198" s="115" t="str">
        <f aca="false">IF(BC198="","",IF(BC198&gt;=B$10,"Y","N"))</f>
        <v/>
      </c>
      <c r="BE198" s="115" t="str">
        <f aca="false">IF(BD198="","",IF(BD198&lt;50%,1,IF(AND(BD198&gt;=50%,BD198&lt;B$10),2,IF(BD198&gt;=B$10,3))))</f>
        <v/>
      </c>
      <c r="BF198" s="114" t="str">
        <f aca="false">IF(B198&lt;&gt;"",IFERROR(IF((SUMIF(D$20:AI$20, "CLO8", D198:AI198)/AO$13)=0,"",(SUMIF(D$20:AI$20, "CLO8", D198:AI198)/AO$13)),""),"")</f>
        <v/>
      </c>
      <c r="BG198" s="115" t="str">
        <f aca="false">IF(BF198="","",IF(BF198&gt;=B$10,"Y","N"))</f>
        <v/>
      </c>
      <c r="BH198" s="115" t="str">
        <f aca="false">IF(BG198="","",IF(BG198&lt;50%,1,IF(AND(BG198&gt;=50%,BG198&lt;B$10),2,IF(BG198&gt;=B$10,3))))</f>
        <v/>
      </c>
      <c r="BI198" s="114" t="str">
        <f aca="false">IF(B198&lt;&gt;"",IFERROR(IF((SUMIF(D$20:AI$20, "CLO9", D198:AI198)/AO$14)=0,"",(SUMIF(D$20:AI$20, "CLO9", D198:AI198)/AO$14)),""),"")</f>
        <v/>
      </c>
      <c r="BJ198" s="115" t="str">
        <f aca="false">IF(BI198="","",IF(BI198&gt;=B$10,"Y","N"))</f>
        <v/>
      </c>
      <c r="BK198" s="115" t="str">
        <f aca="false">IF(BJ198="","",IF(BJ198&lt;50%,1,IF(AND(BJ198&gt;=50%,BJ198&lt;B$10),2,IF(BJ198&gt;=B$10,3))))</f>
        <v/>
      </c>
      <c r="BL198" s="114" t="str">
        <f aca="false">IF(B198&lt;&gt;"",IFERROR(IF((SUMIF(D$20:AI$20,"CLO10",D198:AI198)/AO$15)=0,"",(SUMIF(D$20:AI$20,"CLO10",D198:AI198)/AO$15)),""),"")</f>
        <v/>
      </c>
      <c r="BM198" s="115" t="str">
        <f aca="false">IF(BL198="","",IF(BL198&gt;=B$10,"Y","N"))</f>
        <v/>
      </c>
      <c r="BN198" s="115" t="str">
        <f aca="false">IF(BM198="","",IF(BM198&lt;50%,1,IF(AND(BM198&gt;=50%,BM198&lt;B$10),2,IF(BM198&gt;=B$10,3))))</f>
        <v/>
      </c>
      <c r="BO198" s="8"/>
      <c r="BP198" s="8"/>
    </row>
    <row r="199" customFormat="false" ht="15.75" hidden="false" customHeight="true" outlineLevel="0" collapsed="false">
      <c r="A199" s="183" t="str">
        <f aca="false">IF(B$6="LECTURE",IF('Database (LECTURE-RES-PRAC)'!A194="","",'Database (LECTURE-RES-PRAC)'!A194),"")</f>
        <v/>
      </c>
      <c r="B199" s="184" t="str">
        <f aca="false">IF(B$6="LECTURE",IF('Database (LECTURE-RES-PRAC)'!B194="","",'Database (LECTURE-RES-PRAC)'!B194),"")</f>
        <v/>
      </c>
      <c r="C199" s="183" t="str">
        <f aca="false">IF(B199&lt;&gt;"",'Database (LECTURE-RES-PRAC)'!C194,"")</f>
        <v/>
      </c>
      <c r="D199" s="117"/>
      <c r="E199" s="52"/>
      <c r="F199" s="52"/>
      <c r="G199" s="52"/>
      <c r="H199" s="52"/>
      <c r="I199" s="52"/>
      <c r="J199" s="52"/>
      <c r="K199" s="52"/>
      <c r="L199" s="52"/>
      <c r="M199" s="52"/>
      <c r="N199" s="181" t="str">
        <f aca="false">IF(B199&lt;&gt;"",SUM(D199:M199),"")</f>
        <v/>
      </c>
      <c r="O199" s="52"/>
      <c r="P199" s="52"/>
      <c r="Q199" s="52"/>
      <c r="R199" s="52"/>
      <c r="S199" s="52"/>
      <c r="T199" s="52"/>
      <c r="U199" s="52"/>
      <c r="V199" s="52"/>
      <c r="W199" s="52"/>
      <c r="X199" s="52"/>
      <c r="Y199" s="181" t="str">
        <f aca="false">IF(B199&lt;&gt;"",SUM(O199:X199),"")</f>
        <v/>
      </c>
      <c r="Z199" s="52"/>
      <c r="AA199" s="52"/>
      <c r="AB199" s="52"/>
      <c r="AC199" s="52"/>
      <c r="AD199" s="52"/>
      <c r="AE199" s="52"/>
      <c r="AF199" s="52"/>
      <c r="AG199" s="52"/>
      <c r="AH199" s="52"/>
      <c r="AI199" s="52"/>
      <c r="AJ199" s="182" t="str">
        <f aca="false">IF(B199&lt;&gt;"",SUM(Z199:AI199),"")</f>
        <v/>
      </c>
      <c r="AK199" s="185" t="str">
        <f aca="false">IF(B199&lt;&gt;"",IFERROR(IF((SUMIF(D$20:AI$20, "CLO1", D199:AI199)/AO$6)=0,"",(SUMIF(D$20:AI$20, "CLO1", D199:AI199)/AO$6)),""),"")</f>
        <v/>
      </c>
      <c r="AL199" s="115" t="str">
        <f aca="false">IF(AK199="","",IF(AK199&gt;=B$10,"Y","N"))</f>
        <v/>
      </c>
      <c r="AM199" s="115" t="str">
        <f aca="false">IF(AK199="","",IF(AK199&lt;50%,1,IF(AND(AK199&gt;=50%,AK199&lt;B$10),2,IF(AK199&gt;=B$10,3))))</f>
        <v/>
      </c>
      <c r="AN199" s="185" t="str">
        <f aca="false">IF(B199&lt;&gt;"",IFERROR(IF((SUMIF(D$20:AI$20, "CLO2", D199:AI199)/AO$7)=0,"",(SUMIF(D$20:AI$20, "CLO2", D199:AI199)/AO$7)),""),"")</f>
        <v/>
      </c>
      <c r="AO199" s="115" t="str">
        <f aca="false">IF(AN199="","",IF(AN199&gt;=B$10,"Y","N"))</f>
        <v/>
      </c>
      <c r="AP199" s="115" t="str">
        <f aca="false">IF(AN199="","",IF(AN199&lt;50%,1,IF(AND(AN199&gt;=50%,AN199&lt;B$10),2,IF(AN199&gt;=B$10,3))))</f>
        <v/>
      </c>
      <c r="AQ199" s="185" t="str">
        <f aca="false">IF(B199&lt;&gt;"",IFERROR(IF((SUMIF(D$20:AI$20, "CLO3", D199:AI199)/AO$8)=0,"",(SUMIF(D$20:AI$20, "CLO3", D199:AI199)/AO$8)),""),"")</f>
        <v/>
      </c>
      <c r="AR199" s="115" t="str">
        <f aca="false">IF(AQ199="","",IF(AQ199&gt;=B$10,"Y","N"))</f>
        <v/>
      </c>
      <c r="AS199" s="115" t="str">
        <f aca="false">IF(AQ199="","",IF(AQ199&lt;50%,1,IF(AND(AQ199&gt;=50%,AQ199&lt;B$10),2,IF(AQ199&gt;=B$10,3))))</f>
        <v/>
      </c>
      <c r="AT199" s="185" t="str">
        <f aca="false">IF(B199&lt;&gt;"",IFERROR(IF((SUMIF(D$20:AI$20, "CLO4", D199:AI199)/AO$9)=0,"",(SUMIF(D$20:AI$20, "CLO4", D199:AI199)/AO$9)),""),"")</f>
        <v/>
      </c>
      <c r="AU199" s="115" t="str">
        <f aca="false">IF(AT199="","",IF(AT199&gt;=B$10,"Y","N"))</f>
        <v/>
      </c>
      <c r="AV199" s="115" t="str">
        <f aca="false">IF(AT199="","",IF(AT199&lt;50%,1,IF(AND(AT199&gt;=50%,AT199&lt;B$10),2,IF(AT199&gt;=B$10,3))))</f>
        <v/>
      </c>
      <c r="AW199" s="185" t="str">
        <f aca="false">IF(B199&lt;&gt;"",IFERROR(IF((SUMIF(D$20:AI$20, "CLO5", D199:AI199)/AO$10)=0,"",(SUMIF(D$20:AI$20, "CLO5", D199:AI199)/AO$10)),""),"")</f>
        <v/>
      </c>
      <c r="AX199" s="115" t="str">
        <f aca="false">IF(AW199="","",IF(AW199&gt;=B$10,"Y","N"))</f>
        <v/>
      </c>
      <c r="AY199" s="115" t="str">
        <f aca="false">IF(AW199="","",IF(AW199&lt;50%,1,IF(AND(AW199&gt;=50%,AW199&lt;B$10),2,IF(AW199&gt;=B$10,3))))</f>
        <v/>
      </c>
      <c r="AZ199" s="114" t="str">
        <f aca="false">IF(B199&lt;&gt;"",IFERROR(IF((SUMIF(D$20:AI$20, "CLO6", D199:AI199)/AO$11)=0,"",(SUMIF(D$20:AI$20, "CLO6", D199:AI199)/AO$11)),""),"")</f>
        <v/>
      </c>
      <c r="BA199" s="115" t="str">
        <f aca="false">IF(AZ199="","",IF(AZ199&gt;=B$10,"Y","N"))</f>
        <v/>
      </c>
      <c r="BB199" s="115" t="str">
        <f aca="false">IF(BA199="","",IF(BA199&lt;50%,1,IF(AND(BA199&gt;=50%,BA199&lt;B$10),2,IF(BA199&gt;=B$10,3))))</f>
        <v/>
      </c>
      <c r="BC199" s="114" t="str">
        <f aca="false">IF(B199&lt;&gt;"",IFERROR(IF((SUMIF(D$20:AI$20, "CLO7", D199:AI199)/AO$12)=0,"",(SUMIF(D$20:AI$20, "CLO7", D199:AI199)/AO$12)),""),"")</f>
        <v/>
      </c>
      <c r="BD199" s="115" t="str">
        <f aca="false">IF(BC199="","",IF(BC199&gt;=B$10,"Y","N"))</f>
        <v/>
      </c>
      <c r="BE199" s="115" t="str">
        <f aca="false">IF(BD199="","",IF(BD199&lt;50%,1,IF(AND(BD199&gt;=50%,BD199&lt;B$10),2,IF(BD199&gt;=B$10,3))))</f>
        <v/>
      </c>
      <c r="BF199" s="114" t="str">
        <f aca="false">IF(B199&lt;&gt;"",IFERROR(IF((SUMIF(D$20:AI$20, "CLO8", D199:AI199)/AO$13)=0,"",(SUMIF(D$20:AI$20, "CLO8", D199:AI199)/AO$13)),""),"")</f>
        <v/>
      </c>
      <c r="BG199" s="115" t="str">
        <f aca="false">IF(BF199="","",IF(BF199&gt;=B$10,"Y","N"))</f>
        <v/>
      </c>
      <c r="BH199" s="115" t="str">
        <f aca="false">IF(BG199="","",IF(BG199&lt;50%,1,IF(AND(BG199&gt;=50%,BG199&lt;B$10),2,IF(BG199&gt;=B$10,3))))</f>
        <v/>
      </c>
      <c r="BI199" s="114" t="str">
        <f aca="false">IF(B199&lt;&gt;"",IFERROR(IF((SUMIF(D$20:AI$20, "CLO9", D199:AI199)/AO$14)=0,"",(SUMIF(D$20:AI$20, "CLO9", D199:AI199)/AO$14)),""),"")</f>
        <v/>
      </c>
      <c r="BJ199" s="115" t="str">
        <f aca="false">IF(BI199="","",IF(BI199&gt;=B$10,"Y","N"))</f>
        <v/>
      </c>
      <c r="BK199" s="115" t="str">
        <f aca="false">IF(BJ199="","",IF(BJ199&lt;50%,1,IF(AND(BJ199&gt;=50%,BJ199&lt;B$10),2,IF(BJ199&gt;=B$10,3))))</f>
        <v/>
      </c>
      <c r="BL199" s="114" t="str">
        <f aca="false">IF(B199&lt;&gt;"",IFERROR(IF((SUMIF(D$20:AI$20,"CLO10",D199:AI199)/AO$15)=0,"",(SUMIF(D$20:AI$20,"CLO10",D199:AI199)/AO$15)),""),"")</f>
        <v/>
      </c>
      <c r="BM199" s="115" t="str">
        <f aca="false">IF(BL199="","",IF(BL199&gt;=B$10,"Y","N"))</f>
        <v/>
      </c>
      <c r="BN199" s="115" t="str">
        <f aca="false">IF(BM199="","",IF(BM199&lt;50%,1,IF(AND(BM199&gt;=50%,BM199&lt;B$10),2,IF(BM199&gt;=B$10,3))))</f>
        <v/>
      </c>
      <c r="BO199" s="8"/>
      <c r="BP199" s="8"/>
    </row>
    <row r="200" customFormat="false" ht="15.75" hidden="false" customHeight="true" outlineLevel="0" collapsed="false">
      <c r="A200" s="183" t="str">
        <f aca="false">IF(B$6="LECTURE",IF('Database (LECTURE-RES-PRAC)'!A195="","",'Database (LECTURE-RES-PRAC)'!A195),"")</f>
        <v/>
      </c>
      <c r="B200" s="184" t="str">
        <f aca="false">IF(B$6="LECTURE",IF('Database (LECTURE-RES-PRAC)'!B195="","",'Database (LECTURE-RES-PRAC)'!B195),"")</f>
        <v/>
      </c>
      <c r="C200" s="183" t="str">
        <f aca="false">IF(B200&lt;&gt;"",'Database (LECTURE-RES-PRAC)'!C195,"")</f>
        <v/>
      </c>
      <c r="D200" s="117"/>
      <c r="E200" s="52"/>
      <c r="F200" s="52"/>
      <c r="G200" s="52"/>
      <c r="H200" s="52"/>
      <c r="I200" s="52"/>
      <c r="J200" s="52"/>
      <c r="K200" s="52"/>
      <c r="L200" s="52"/>
      <c r="M200" s="52"/>
      <c r="N200" s="181" t="str">
        <f aca="false">IF(B200&lt;&gt;"",SUM(D200:M200),"")</f>
        <v/>
      </c>
      <c r="O200" s="52"/>
      <c r="P200" s="52"/>
      <c r="Q200" s="52"/>
      <c r="R200" s="52"/>
      <c r="S200" s="52"/>
      <c r="T200" s="52"/>
      <c r="U200" s="52"/>
      <c r="V200" s="52"/>
      <c r="W200" s="52"/>
      <c r="X200" s="52"/>
      <c r="Y200" s="181" t="str">
        <f aca="false">IF(B200&lt;&gt;"",SUM(O200:X200),"")</f>
        <v/>
      </c>
      <c r="Z200" s="52"/>
      <c r="AA200" s="52"/>
      <c r="AB200" s="52"/>
      <c r="AC200" s="52"/>
      <c r="AD200" s="52"/>
      <c r="AE200" s="52"/>
      <c r="AF200" s="52"/>
      <c r="AG200" s="52"/>
      <c r="AH200" s="52"/>
      <c r="AI200" s="52"/>
      <c r="AJ200" s="182" t="str">
        <f aca="false">IF(B200&lt;&gt;"",SUM(Z200:AI200),"")</f>
        <v/>
      </c>
      <c r="AK200" s="185" t="str">
        <f aca="false">IF(B200&lt;&gt;"",IFERROR(IF((SUMIF(D$20:AI$20, "CLO1", D200:AI200)/AO$6)=0,"",(SUMIF(D$20:AI$20, "CLO1", D200:AI200)/AO$6)),""),"")</f>
        <v/>
      </c>
      <c r="AL200" s="115" t="str">
        <f aca="false">IF(AK200="","",IF(AK200&gt;=B$10,"Y","N"))</f>
        <v/>
      </c>
      <c r="AM200" s="115" t="str">
        <f aca="false">IF(AK200="","",IF(AK200&lt;50%,1,IF(AND(AK200&gt;=50%,AK200&lt;B$10),2,IF(AK200&gt;=B$10,3))))</f>
        <v/>
      </c>
      <c r="AN200" s="185" t="str">
        <f aca="false">IF(B200&lt;&gt;"",IFERROR(IF((SUMIF(D$20:AI$20, "CLO2", D200:AI200)/AO$7)=0,"",(SUMIF(D$20:AI$20, "CLO2", D200:AI200)/AO$7)),""),"")</f>
        <v/>
      </c>
      <c r="AO200" s="115" t="str">
        <f aca="false">IF(AN200="","",IF(AN200&gt;=B$10,"Y","N"))</f>
        <v/>
      </c>
      <c r="AP200" s="115" t="str">
        <f aca="false">IF(AN200="","",IF(AN200&lt;50%,1,IF(AND(AN200&gt;=50%,AN200&lt;B$10),2,IF(AN200&gt;=B$10,3))))</f>
        <v/>
      </c>
      <c r="AQ200" s="185" t="str">
        <f aca="false">IF(B200&lt;&gt;"",IFERROR(IF((SUMIF(D$20:AI$20, "CLO3", D200:AI200)/AO$8)=0,"",(SUMIF(D$20:AI$20, "CLO3", D200:AI200)/AO$8)),""),"")</f>
        <v/>
      </c>
      <c r="AR200" s="115" t="str">
        <f aca="false">IF(AQ200="","",IF(AQ200&gt;=B$10,"Y","N"))</f>
        <v/>
      </c>
      <c r="AS200" s="115" t="str">
        <f aca="false">IF(AQ200="","",IF(AQ200&lt;50%,1,IF(AND(AQ200&gt;=50%,AQ200&lt;B$10),2,IF(AQ200&gt;=B$10,3))))</f>
        <v/>
      </c>
      <c r="AT200" s="185" t="str">
        <f aca="false">IF(B200&lt;&gt;"",IFERROR(IF((SUMIF(D$20:AI$20, "CLO4", D200:AI200)/AO$9)=0,"",(SUMIF(D$20:AI$20, "CLO4", D200:AI200)/AO$9)),""),"")</f>
        <v/>
      </c>
      <c r="AU200" s="115" t="str">
        <f aca="false">IF(AT200="","",IF(AT200&gt;=B$10,"Y","N"))</f>
        <v/>
      </c>
      <c r="AV200" s="115" t="str">
        <f aca="false">IF(AT200="","",IF(AT200&lt;50%,1,IF(AND(AT200&gt;=50%,AT200&lt;B$10),2,IF(AT200&gt;=B$10,3))))</f>
        <v/>
      </c>
      <c r="AW200" s="185" t="str">
        <f aca="false">IF(B200&lt;&gt;"",IFERROR(IF((SUMIF(D$20:AI$20, "CLO5", D200:AI200)/AO$10)=0,"",(SUMIF(D$20:AI$20, "CLO5", D200:AI200)/AO$10)),""),"")</f>
        <v/>
      </c>
      <c r="AX200" s="115" t="str">
        <f aca="false">IF(AW200="","",IF(AW200&gt;=B$10,"Y","N"))</f>
        <v/>
      </c>
      <c r="AY200" s="115" t="str">
        <f aca="false">IF(AW200="","",IF(AW200&lt;50%,1,IF(AND(AW200&gt;=50%,AW200&lt;B$10),2,IF(AW200&gt;=B$10,3))))</f>
        <v/>
      </c>
      <c r="AZ200" s="114" t="str">
        <f aca="false">IF(B200&lt;&gt;"",IFERROR(IF((SUMIF(D$20:AI$20, "CLO6", D200:AI200)/AO$11)=0,"",(SUMIF(D$20:AI$20, "CLO6", D200:AI200)/AO$11)),""),"")</f>
        <v/>
      </c>
      <c r="BA200" s="115" t="str">
        <f aca="false">IF(AZ200="","",IF(AZ200&gt;=B$10,"Y","N"))</f>
        <v/>
      </c>
      <c r="BB200" s="115" t="str">
        <f aca="false">IF(BA200="","",IF(BA200&lt;50%,1,IF(AND(BA200&gt;=50%,BA200&lt;B$10),2,IF(BA200&gt;=B$10,3))))</f>
        <v/>
      </c>
      <c r="BC200" s="114" t="str">
        <f aca="false">IF(B200&lt;&gt;"",IFERROR(IF((SUMIF(D$20:AI$20, "CLO7", D200:AI200)/AO$12)=0,"",(SUMIF(D$20:AI$20, "CLO7", D200:AI200)/AO$12)),""),"")</f>
        <v/>
      </c>
      <c r="BD200" s="115" t="str">
        <f aca="false">IF(BC200="","",IF(BC200&gt;=B$10,"Y","N"))</f>
        <v/>
      </c>
      <c r="BE200" s="115" t="str">
        <f aca="false">IF(BD200="","",IF(BD200&lt;50%,1,IF(AND(BD200&gt;=50%,BD200&lt;B$10),2,IF(BD200&gt;=B$10,3))))</f>
        <v/>
      </c>
      <c r="BF200" s="114" t="str">
        <f aca="false">IF(B200&lt;&gt;"",IFERROR(IF((SUMIF(D$20:AI$20, "CLO8", D200:AI200)/AO$13)=0,"",(SUMIF(D$20:AI$20, "CLO8", D200:AI200)/AO$13)),""),"")</f>
        <v/>
      </c>
      <c r="BG200" s="115" t="str">
        <f aca="false">IF(BF200="","",IF(BF200&gt;=B$10,"Y","N"))</f>
        <v/>
      </c>
      <c r="BH200" s="115" t="str">
        <f aca="false">IF(BG200="","",IF(BG200&lt;50%,1,IF(AND(BG200&gt;=50%,BG200&lt;B$10),2,IF(BG200&gt;=B$10,3))))</f>
        <v/>
      </c>
      <c r="BI200" s="114" t="str">
        <f aca="false">IF(B200&lt;&gt;"",IFERROR(IF((SUMIF(D$20:AI$20, "CLO9", D200:AI200)/AO$14)=0,"",(SUMIF(D$20:AI$20, "CLO9", D200:AI200)/AO$14)),""),"")</f>
        <v/>
      </c>
      <c r="BJ200" s="115" t="str">
        <f aca="false">IF(BI200="","",IF(BI200&gt;=B$10,"Y","N"))</f>
        <v/>
      </c>
      <c r="BK200" s="115" t="str">
        <f aca="false">IF(BJ200="","",IF(BJ200&lt;50%,1,IF(AND(BJ200&gt;=50%,BJ200&lt;B$10),2,IF(BJ200&gt;=B$10,3))))</f>
        <v/>
      </c>
      <c r="BL200" s="114" t="str">
        <f aca="false">IF(B200&lt;&gt;"",IFERROR(IF((SUMIF(D$20:AI$20,"CLO10",D200:AI200)/AO$15)=0,"",(SUMIF(D$20:AI$20,"CLO10",D200:AI200)/AO$15)),""),"")</f>
        <v/>
      </c>
      <c r="BM200" s="115" t="str">
        <f aca="false">IF(BL200="","",IF(BL200&gt;=B$10,"Y","N"))</f>
        <v/>
      </c>
      <c r="BN200" s="115" t="str">
        <f aca="false">IF(BM200="","",IF(BM200&lt;50%,1,IF(AND(BM200&gt;=50%,BM200&lt;B$10),2,IF(BM200&gt;=B$10,3))))</f>
        <v/>
      </c>
      <c r="BO200" s="8"/>
      <c r="BP200" s="8"/>
    </row>
    <row r="201" customFormat="false" ht="15.75" hidden="false" customHeight="true" outlineLevel="0" collapsed="false">
      <c r="A201" s="183" t="str">
        <f aca="false">IF(B$6="LECTURE",IF('Database (LECTURE-RES-PRAC)'!A196="","",'Database (LECTURE-RES-PRAC)'!A196),"")</f>
        <v/>
      </c>
      <c r="B201" s="184" t="str">
        <f aca="false">IF(B$6="LECTURE",IF('Database (LECTURE-RES-PRAC)'!B196="","",'Database (LECTURE-RES-PRAC)'!B196),"")</f>
        <v/>
      </c>
      <c r="C201" s="183" t="str">
        <f aca="false">IF(B201&lt;&gt;"",'Database (LECTURE-RES-PRAC)'!C196,"")</f>
        <v/>
      </c>
      <c r="D201" s="117"/>
      <c r="E201" s="52"/>
      <c r="F201" s="52"/>
      <c r="G201" s="52"/>
      <c r="H201" s="52"/>
      <c r="I201" s="52"/>
      <c r="J201" s="52"/>
      <c r="K201" s="52"/>
      <c r="L201" s="52"/>
      <c r="M201" s="52"/>
      <c r="N201" s="181" t="str">
        <f aca="false">IF(B201&lt;&gt;"",SUM(D201:M201),"")</f>
        <v/>
      </c>
      <c r="O201" s="52"/>
      <c r="P201" s="52"/>
      <c r="Q201" s="52"/>
      <c r="R201" s="52"/>
      <c r="S201" s="52"/>
      <c r="T201" s="52"/>
      <c r="U201" s="52"/>
      <c r="V201" s="52"/>
      <c r="W201" s="52"/>
      <c r="X201" s="52"/>
      <c r="Y201" s="181" t="str">
        <f aca="false">IF(B201&lt;&gt;"",SUM(O201:X201),"")</f>
        <v/>
      </c>
      <c r="Z201" s="52"/>
      <c r="AA201" s="52"/>
      <c r="AB201" s="52"/>
      <c r="AC201" s="52"/>
      <c r="AD201" s="52"/>
      <c r="AE201" s="52"/>
      <c r="AF201" s="52"/>
      <c r="AG201" s="52"/>
      <c r="AH201" s="52"/>
      <c r="AI201" s="52"/>
      <c r="AJ201" s="182" t="str">
        <f aca="false">IF(B201&lt;&gt;"",SUM(Z201:AI201),"")</f>
        <v/>
      </c>
      <c r="AK201" s="185" t="str">
        <f aca="false">IF(B201&lt;&gt;"",IFERROR(IF((SUMIF(D$20:AI$20, "CLO1", D201:AI201)/AO$6)=0,"",(SUMIF(D$20:AI$20, "CLO1", D201:AI201)/AO$6)),""),"")</f>
        <v/>
      </c>
      <c r="AL201" s="115" t="str">
        <f aca="false">IF(AK201="","",IF(AK201&gt;=B$10,"Y","N"))</f>
        <v/>
      </c>
      <c r="AM201" s="115" t="str">
        <f aca="false">IF(AK201="","",IF(AK201&lt;50%,1,IF(AND(AK201&gt;=50%,AK201&lt;B$10),2,IF(AK201&gt;=B$10,3))))</f>
        <v/>
      </c>
      <c r="AN201" s="185" t="str">
        <f aca="false">IF(B201&lt;&gt;"",IFERROR(IF((SUMIF(D$20:AI$20, "CLO2", D201:AI201)/AO$7)=0,"",(SUMIF(D$20:AI$20, "CLO2", D201:AI201)/AO$7)),""),"")</f>
        <v/>
      </c>
      <c r="AO201" s="115" t="str">
        <f aca="false">IF(AN201="","",IF(AN201&gt;=B$10,"Y","N"))</f>
        <v/>
      </c>
      <c r="AP201" s="115" t="str">
        <f aca="false">IF(AN201="","",IF(AN201&lt;50%,1,IF(AND(AN201&gt;=50%,AN201&lt;B$10),2,IF(AN201&gt;=B$10,3))))</f>
        <v/>
      </c>
      <c r="AQ201" s="185" t="str">
        <f aca="false">IF(B201&lt;&gt;"",IFERROR(IF((SUMIF(D$20:AI$20, "CLO3", D201:AI201)/AO$8)=0,"",(SUMIF(D$20:AI$20, "CLO3", D201:AI201)/AO$8)),""),"")</f>
        <v/>
      </c>
      <c r="AR201" s="115" t="str">
        <f aca="false">IF(AQ201="","",IF(AQ201&gt;=B$10,"Y","N"))</f>
        <v/>
      </c>
      <c r="AS201" s="115" t="str">
        <f aca="false">IF(AQ201="","",IF(AQ201&lt;50%,1,IF(AND(AQ201&gt;=50%,AQ201&lt;B$10),2,IF(AQ201&gt;=B$10,3))))</f>
        <v/>
      </c>
      <c r="AT201" s="185" t="str">
        <f aca="false">IF(B201&lt;&gt;"",IFERROR(IF((SUMIF(D$20:AI$20, "CLO4", D201:AI201)/AO$9)=0,"",(SUMIF(D$20:AI$20, "CLO4", D201:AI201)/AO$9)),""),"")</f>
        <v/>
      </c>
      <c r="AU201" s="115" t="str">
        <f aca="false">IF(AT201="","",IF(AT201&gt;=B$10,"Y","N"))</f>
        <v/>
      </c>
      <c r="AV201" s="115" t="str">
        <f aca="false">IF(AT201="","",IF(AT201&lt;50%,1,IF(AND(AT201&gt;=50%,AT201&lt;B$10),2,IF(AT201&gt;=B$10,3))))</f>
        <v/>
      </c>
      <c r="AW201" s="185" t="str">
        <f aca="false">IF(B201&lt;&gt;"",IFERROR(IF((SUMIF(D$20:AI$20, "CLO5", D201:AI201)/AO$10)=0,"",(SUMIF(D$20:AI$20, "CLO5", D201:AI201)/AO$10)),""),"")</f>
        <v/>
      </c>
      <c r="AX201" s="115" t="str">
        <f aca="false">IF(AW201="","",IF(AW201&gt;=B$10,"Y","N"))</f>
        <v/>
      </c>
      <c r="AY201" s="115" t="str">
        <f aca="false">IF(AW201="","",IF(AW201&lt;50%,1,IF(AND(AW201&gt;=50%,AW201&lt;B$10),2,IF(AW201&gt;=B$10,3))))</f>
        <v/>
      </c>
      <c r="AZ201" s="114" t="str">
        <f aca="false">IF(B201&lt;&gt;"",IFERROR(IF((SUMIF(D$20:AI$20, "CLO6", D201:AI201)/AO$11)=0,"",(SUMIF(D$20:AI$20, "CLO6", D201:AI201)/AO$11)),""),"")</f>
        <v/>
      </c>
      <c r="BA201" s="115" t="str">
        <f aca="false">IF(AZ201="","",IF(AZ201&gt;=B$10,"Y","N"))</f>
        <v/>
      </c>
      <c r="BB201" s="115" t="str">
        <f aca="false">IF(BA201="","",IF(BA201&lt;50%,1,IF(AND(BA201&gt;=50%,BA201&lt;B$10),2,IF(BA201&gt;=B$10,3))))</f>
        <v/>
      </c>
      <c r="BC201" s="114" t="str">
        <f aca="false">IF(B201&lt;&gt;"",IFERROR(IF((SUMIF(D$20:AI$20, "CLO7", D201:AI201)/AO$12)=0,"",(SUMIF(D$20:AI$20, "CLO7", D201:AI201)/AO$12)),""),"")</f>
        <v/>
      </c>
      <c r="BD201" s="115" t="str">
        <f aca="false">IF(BC201="","",IF(BC201&gt;=B$10,"Y","N"))</f>
        <v/>
      </c>
      <c r="BE201" s="115" t="str">
        <f aca="false">IF(BD201="","",IF(BD201&lt;50%,1,IF(AND(BD201&gt;=50%,BD201&lt;B$10),2,IF(BD201&gt;=B$10,3))))</f>
        <v/>
      </c>
      <c r="BF201" s="114" t="str">
        <f aca="false">IF(B201&lt;&gt;"",IFERROR(IF((SUMIF(D$20:AI$20, "CLO8", D201:AI201)/AO$13)=0,"",(SUMIF(D$20:AI$20, "CLO8", D201:AI201)/AO$13)),""),"")</f>
        <v/>
      </c>
      <c r="BG201" s="115" t="str">
        <f aca="false">IF(BF201="","",IF(BF201&gt;=B$10,"Y","N"))</f>
        <v/>
      </c>
      <c r="BH201" s="115" t="str">
        <f aca="false">IF(BG201="","",IF(BG201&lt;50%,1,IF(AND(BG201&gt;=50%,BG201&lt;B$10),2,IF(BG201&gt;=B$10,3))))</f>
        <v/>
      </c>
      <c r="BI201" s="114" t="str">
        <f aca="false">IF(B201&lt;&gt;"",IFERROR(IF((SUMIF(D$20:AI$20, "CLO9", D201:AI201)/AO$14)=0,"",(SUMIF(D$20:AI$20, "CLO9", D201:AI201)/AO$14)),""),"")</f>
        <v/>
      </c>
      <c r="BJ201" s="115" t="str">
        <f aca="false">IF(BI201="","",IF(BI201&gt;=B$10,"Y","N"))</f>
        <v/>
      </c>
      <c r="BK201" s="115" t="str">
        <f aca="false">IF(BJ201="","",IF(BJ201&lt;50%,1,IF(AND(BJ201&gt;=50%,BJ201&lt;B$10),2,IF(BJ201&gt;=B$10,3))))</f>
        <v/>
      </c>
      <c r="BL201" s="114" t="str">
        <f aca="false">IF(B201&lt;&gt;"",IFERROR(IF((SUMIF(D$20:AI$20,"CLO10",D201:AI201)/AO$15)=0,"",(SUMIF(D$20:AI$20,"CLO10",D201:AI201)/AO$15)),""),"")</f>
        <v/>
      </c>
      <c r="BM201" s="115" t="str">
        <f aca="false">IF(BL201="","",IF(BL201&gt;=B$10,"Y","N"))</f>
        <v/>
      </c>
      <c r="BN201" s="115" t="str">
        <f aca="false">IF(BM201="","",IF(BM201&lt;50%,1,IF(AND(BM201&gt;=50%,BM201&lt;B$10),2,IF(BM201&gt;=B$10,3))))</f>
        <v/>
      </c>
      <c r="BO201" s="8"/>
      <c r="BP201" s="8"/>
    </row>
    <row r="202" customFormat="false" ht="15.75" hidden="false" customHeight="true" outlineLevel="0" collapsed="false">
      <c r="A202" s="183" t="str">
        <f aca="false">IF(B$6="LECTURE",IF('Database (LECTURE-RES-PRAC)'!A197="","",'Database (LECTURE-RES-PRAC)'!A197),"")</f>
        <v/>
      </c>
      <c r="B202" s="184" t="str">
        <f aca="false">IF(B$6="LECTURE",IF('Database (LECTURE-RES-PRAC)'!B197="","",'Database (LECTURE-RES-PRAC)'!B197),"")</f>
        <v/>
      </c>
      <c r="C202" s="183" t="str">
        <f aca="false">IF(B202&lt;&gt;"",'Database (LECTURE-RES-PRAC)'!C197,"")</f>
        <v/>
      </c>
      <c r="D202" s="117"/>
      <c r="E202" s="52"/>
      <c r="F202" s="52"/>
      <c r="G202" s="52"/>
      <c r="H202" s="52"/>
      <c r="I202" s="52"/>
      <c r="J202" s="52"/>
      <c r="K202" s="52"/>
      <c r="L202" s="52"/>
      <c r="M202" s="52"/>
      <c r="N202" s="181" t="str">
        <f aca="false">IF(B202&lt;&gt;"",SUM(D202:M202),"")</f>
        <v/>
      </c>
      <c r="O202" s="52"/>
      <c r="P202" s="52"/>
      <c r="Q202" s="52"/>
      <c r="R202" s="52"/>
      <c r="S202" s="52"/>
      <c r="T202" s="52"/>
      <c r="U202" s="52"/>
      <c r="V202" s="52"/>
      <c r="W202" s="52"/>
      <c r="X202" s="52"/>
      <c r="Y202" s="181" t="str">
        <f aca="false">IF(B202&lt;&gt;"",SUM(O202:X202),"")</f>
        <v/>
      </c>
      <c r="Z202" s="52"/>
      <c r="AA202" s="52"/>
      <c r="AB202" s="52"/>
      <c r="AC202" s="52"/>
      <c r="AD202" s="52"/>
      <c r="AE202" s="52"/>
      <c r="AF202" s="52"/>
      <c r="AG202" s="52"/>
      <c r="AH202" s="52"/>
      <c r="AI202" s="52"/>
      <c r="AJ202" s="182" t="str">
        <f aca="false">IF(B202&lt;&gt;"",SUM(Z202:AI202),"")</f>
        <v/>
      </c>
      <c r="AK202" s="185" t="str">
        <f aca="false">IF(B202&lt;&gt;"",IFERROR(IF((SUMIF(D$20:AI$20, "CLO1", D202:AI202)/AO$6)=0,"",(SUMIF(D$20:AI$20, "CLO1", D202:AI202)/AO$6)),""),"")</f>
        <v/>
      </c>
      <c r="AL202" s="115" t="str">
        <f aca="false">IF(AK202="","",IF(AK202&gt;=B$10,"Y","N"))</f>
        <v/>
      </c>
      <c r="AM202" s="115" t="str">
        <f aca="false">IF(AK202="","",IF(AK202&lt;50%,1,IF(AND(AK202&gt;=50%,AK202&lt;B$10),2,IF(AK202&gt;=B$10,3))))</f>
        <v/>
      </c>
      <c r="AN202" s="185" t="str">
        <f aca="false">IF(B202&lt;&gt;"",IFERROR(IF((SUMIF(D$20:AI$20, "CLO2", D202:AI202)/AO$7)=0,"",(SUMIF(D$20:AI$20, "CLO2", D202:AI202)/AO$7)),""),"")</f>
        <v/>
      </c>
      <c r="AO202" s="115" t="str">
        <f aca="false">IF(AN202="","",IF(AN202&gt;=B$10,"Y","N"))</f>
        <v/>
      </c>
      <c r="AP202" s="115" t="str">
        <f aca="false">IF(AN202="","",IF(AN202&lt;50%,1,IF(AND(AN202&gt;=50%,AN202&lt;B$10),2,IF(AN202&gt;=B$10,3))))</f>
        <v/>
      </c>
      <c r="AQ202" s="185" t="str">
        <f aca="false">IF(B202&lt;&gt;"",IFERROR(IF((SUMIF(D$20:AI$20, "CLO3", D202:AI202)/AO$8)=0,"",(SUMIF(D$20:AI$20, "CLO3", D202:AI202)/AO$8)),""),"")</f>
        <v/>
      </c>
      <c r="AR202" s="115" t="str">
        <f aca="false">IF(AQ202="","",IF(AQ202&gt;=B$10,"Y","N"))</f>
        <v/>
      </c>
      <c r="AS202" s="115" t="str">
        <f aca="false">IF(AQ202="","",IF(AQ202&lt;50%,1,IF(AND(AQ202&gt;=50%,AQ202&lt;B$10),2,IF(AQ202&gt;=B$10,3))))</f>
        <v/>
      </c>
      <c r="AT202" s="185" t="str">
        <f aca="false">IF(B202&lt;&gt;"",IFERROR(IF((SUMIF(D$20:AI$20, "CLO4", D202:AI202)/AO$9)=0,"",(SUMIF(D$20:AI$20, "CLO4", D202:AI202)/AO$9)),""),"")</f>
        <v/>
      </c>
      <c r="AU202" s="115" t="str">
        <f aca="false">IF(AT202="","",IF(AT202&gt;=B$10,"Y","N"))</f>
        <v/>
      </c>
      <c r="AV202" s="115" t="str">
        <f aca="false">IF(AT202="","",IF(AT202&lt;50%,1,IF(AND(AT202&gt;=50%,AT202&lt;B$10),2,IF(AT202&gt;=B$10,3))))</f>
        <v/>
      </c>
      <c r="AW202" s="185" t="str">
        <f aca="false">IF(B202&lt;&gt;"",IFERROR(IF((SUMIF(D$20:AI$20, "CLO5", D202:AI202)/AO$10)=0,"",(SUMIF(D$20:AI$20, "CLO5", D202:AI202)/AO$10)),""),"")</f>
        <v/>
      </c>
      <c r="AX202" s="115" t="str">
        <f aca="false">IF(AW202="","",IF(AW202&gt;=B$10,"Y","N"))</f>
        <v/>
      </c>
      <c r="AY202" s="115" t="str">
        <f aca="false">IF(AW202="","",IF(AW202&lt;50%,1,IF(AND(AW202&gt;=50%,AW202&lt;B$10),2,IF(AW202&gt;=B$10,3))))</f>
        <v/>
      </c>
      <c r="AZ202" s="114" t="str">
        <f aca="false">IF(B202&lt;&gt;"",IFERROR(IF((SUMIF(D$20:AI$20, "CLO6", D202:AI202)/AO$11)=0,"",(SUMIF(D$20:AI$20, "CLO6", D202:AI202)/AO$11)),""),"")</f>
        <v/>
      </c>
      <c r="BA202" s="115" t="str">
        <f aca="false">IF(AZ202="","",IF(AZ202&gt;=B$10,"Y","N"))</f>
        <v/>
      </c>
      <c r="BB202" s="115" t="str">
        <f aca="false">IF(BA202="","",IF(BA202&lt;50%,1,IF(AND(BA202&gt;=50%,BA202&lt;B$10),2,IF(BA202&gt;=B$10,3))))</f>
        <v/>
      </c>
      <c r="BC202" s="114" t="str">
        <f aca="false">IF(B202&lt;&gt;"",IFERROR(IF((SUMIF(D$20:AI$20, "CLO7", D202:AI202)/AO$12)=0,"",(SUMIF(D$20:AI$20, "CLO7", D202:AI202)/AO$12)),""),"")</f>
        <v/>
      </c>
      <c r="BD202" s="115" t="str">
        <f aca="false">IF(BC202="","",IF(BC202&gt;=B$10,"Y","N"))</f>
        <v/>
      </c>
      <c r="BE202" s="115" t="str">
        <f aca="false">IF(BD202="","",IF(BD202&lt;50%,1,IF(AND(BD202&gt;=50%,BD202&lt;B$10),2,IF(BD202&gt;=B$10,3))))</f>
        <v/>
      </c>
      <c r="BF202" s="114" t="str">
        <f aca="false">IF(B202&lt;&gt;"",IFERROR(IF((SUMIF(D$20:AI$20, "CLO8", D202:AI202)/AO$13)=0,"",(SUMIF(D$20:AI$20, "CLO8", D202:AI202)/AO$13)),""),"")</f>
        <v/>
      </c>
      <c r="BG202" s="115" t="str">
        <f aca="false">IF(BF202="","",IF(BF202&gt;=B$10,"Y","N"))</f>
        <v/>
      </c>
      <c r="BH202" s="115" t="str">
        <f aca="false">IF(BG202="","",IF(BG202&lt;50%,1,IF(AND(BG202&gt;=50%,BG202&lt;B$10),2,IF(BG202&gt;=B$10,3))))</f>
        <v/>
      </c>
      <c r="BI202" s="114" t="str">
        <f aca="false">IF(B202&lt;&gt;"",IFERROR(IF((SUMIF(D$20:AI$20, "CLO9", D202:AI202)/AO$14)=0,"",(SUMIF(D$20:AI$20, "CLO9", D202:AI202)/AO$14)),""),"")</f>
        <v/>
      </c>
      <c r="BJ202" s="115" t="str">
        <f aca="false">IF(BI202="","",IF(BI202&gt;=B$10,"Y","N"))</f>
        <v/>
      </c>
      <c r="BK202" s="115" t="str">
        <f aca="false">IF(BJ202="","",IF(BJ202&lt;50%,1,IF(AND(BJ202&gt;=50%,BJ202&lt;B$10),2,IF(BJ202&gt;=B$10,3))))</f>
        <v/>
      </c>
      <c r="BL202" s="114" t="str">
        <f aca="false">IF(B202&lt;&gt;"",IFERROR(IF((SUMIF(D$20:AI$20,"CLO10",D202:AI202)/AO$15)=0,"",(SUMIF(D$20:AI$20,"CLO10",D202:AI202)/AO$15)),""),"")</f>
        <v/>
      </c>
      <c r="BM202" s="115" t="str">
        <f aca="false">IF(BL202="","",IF(BL202&gt;=B$10,"Y","N"))</f>
        <v/>
      </c>
      <c r="BN202" s="115" t="str">
        <f aca="false">IF(BM202="","",IF(BM202&lt;50%,1,IF(AND(BM202&gt;=50%,BM202&lt;B$10),2,IF(BM202&gt;=B$10,3))))</f>
        <v/>
      </c>
      <c r="BO202" s="8"/>
      <c r="BP202" s="8"/>
    </row>
    <row r="203" customFormat="false" ht="15.75" hidden="false" customHeight="true" outlineLevel="0" collapsed="false">
      <c r="A203" s="183" t="str">
        <f aca="false">IF(B$6="LECTURE",IF('Database (LECTURE-RES-PRAC)'!A198="","",'Database (LECTURE-RES-PRAC)'!A198),"")</f>
        <v/>
      </c>
      <c r="B203" s="184" t="str">
        <f aca="false">IF(B$6="LECTURE",IF('Database (LECTURE-RES-PRAC)'!B198="","",'Database (LECTURE-RES-PRAC)'!B198),"")</f>
        <v/>
      </c>
      <c r="C203" s="183" t="str">
        <f aca="false">IF(B203&lt;&gt;"",'Database (LECTURE-RES-PRAC)'!C198,"")</f>
        <v/>
      </c>
      <c r="D203" s="117"/>
      <c r="E203" s="52"/>
      <c r="F203" s="52"/>
      <c r="G203" s="52"/>
      <c r="H203" s="52"/>
      <c r="I203" s="52"/>
      <c r="J203" s="52"/>
      <c r="K203" s="52"/>
      <c r="L203" s="52"/>
      <c r="M203" s="52"/>
      <c r="N203" s="181" t="str">
        <f aca="false">IF(B203&lt;&gt;"",SUM(D203:M203),"")</f>
        <v/>
      </c>
      <c r="O203" s="52"/>
      <c r="P203" s="52"/>
      <c r="Q203" s="52"/>
      <c r="R203" s="52"/>
      <c r="S203" s="52"/>
      <c r="T203" s="52"/>
      <c r="U203" s="52"/>
      <c r="V203" s="52"/>
      <c r="W203" s="52"/>
      <c r="X203" s="52"/>
      <c r="Y203" s="181" t="str">
        <f aca="false">IF(B203&lt;&gt;"",SUM(O203:X203),"")</f>
        <v/>
      </c>
      <c r="Z203" s="52"/>
      <c r="AA203" s="52"/>
      <c r="AB203" s="52"/>
      <c r="AC203" s="52"/>
      <c r="AD203" s="52"/>
      <c r="AE203" s="52"/>
      <c r="AF203" s="52"/>
      <c r="AG203" s="52"/>
      <c r="AH203" s="52"/>
      <c r="AI203" s="52"/>
      <c r="AJ203" s="182" t="str">
        <f aca="false">IF(B203&lt;&gt;"",SUM(Z203:AI203),"")</f>
        <v/>
      </c>
      <c r="AK203" s="185" t="str">
        <f aca="false">IF(B203&lt;&gt;"",IFERROR(IF((SUMIF(D$20:AI$20, "CLO1", D203:AI203)/AO$6)=0,"",(SUMIF(D$20:AI$20, "CLO1", D203:AI203)/AO$6)),""),"")</f>
        <v/>
      </c>
      <c r="AL203" s="115" t="str">
        <f aca="false">IF(AK203="","",IF(AK203&gt;=B$10,"Y","N"))</f>
        <v/>
      </c>
      <c r="AM203" s="115" t="str">
        <f aca="false">IF(AK203="","",IF(AK203&lt;50%,1,IF(AND(AK203&gt;=50%,AK203&lt;B$10),2,IF(AK203&gt;=B$10,3))))</f>
        <v/>
      </c>
      <c r="AN203" s="185" t="str">
        <f aca="false">IF(B203&lt;&gt;"",IFERROR(IF((SUMIF(D$20:AI$20, "CLO2", D203:AI203)/AO$7)=0,"",(SUMIF(D$20:AI$20, "CLO2", D203:AI203)/AO$7)),""),"")</f>
        <v/>
      </c>
      <c r="AO203" s="115" t="str">
        <f aca="false">IF(AN203="","",IF(AN203&gt;=B$10,"Y","N"))</f>
        <v/>
      </c>
      <c r="AP203" s="115" t="str">
        <f aca="false">IF(AN203="","",IF(AN203&lt;50%,1,IF(AND(AN203&gt;=50%,AN203&lt;B$10),2,IF(AN203&gt;=B$10,3))))</f>
        <v/>
      </c>
      <c r="AQ203" s="185" t="str">
        <f aca="false">IF(B203&lt;&gt;"",IFERROR(IF((SUMIF(D$20:AI$20, "CLO3", D203:AI203)/AO$8)=0,"",(SUMIF(D$20:AI$20, "CLO3", D203:AI203)/AO$8)),""),"")</f>
        <v/>
      </c>
      <c r="AR203" s="115" t="str">
        <f aca="false">IF(AQ203="","",IF(AQ203&gt;=B$10,"Y","N"))</f>
        <v/>
      </c>
      <c r="AS203" s="115" t="str">
        <f aca="false">IF(AQ203="","",IF(AQ203&lt;50%,1,IF(AND(AQ203&gt;=50%,AQ203&lt;B$10),2,IF(AQ203&gt;=B$10,3))))</f>
        <v/>
      </c>
      <c r="AT203" s="185" t="str">
        <f aca="false">IF(B203&lt;&gt;"",IFERROR(IF((SUMIF(D$20:AI$20, "CLO4", D203:AI203)/AO$9)=0,"",(SUMIF(D$20:AI$20, "CLO4", D203:AI203)/AO$9)),""),"")</f>
        <v/>
      </c>
      <c r="AU203" s="115" t="str">
        <f aca="false">IF(AT203="","",IF(AT203&gt;=B$10,"Y","N"))</f>
        <v/>
      </c>
      <c r="AV203" s="115" t="str">
        <f aca="false">IF(AT203="","",IF(AT203&lt;50%,1,IF(AND(AT203&gt;=50%,AT203&lt;B$10),2,IF(AT203&gt;=B$10,3))))</f>
        <v/>
      </c>
      <c r="AW203" s="185" t="str">
        <f aca="false">IF(B203&lt;&gt;"",IFERROR(IF((SUMIF(D$20:AI$20, "CLO5", D203:AI203)/AO$10)=0,"",(SUMIF(D$20:AI$20, "CLO5", D203:AI203)/AO$10)),""),"")</f>
        <v/>
      </c>
      <c r="AX203" s="115" t="str">
        <f aca="false">IF(AW203="","",IF(AW203&gt;=B$10,"Y","N"))</f>
        <v/>
      </c>
      <c r="AY203" s="115" t="str">
        <f aca="false">IF(AW203="","",IF(AW203&lt;50%,1,IF(AND(AW203&gt;=50%,AW203&lt;B$10),2,IF(AW203&gt;=B$10,3))))</f>
        <v/>
      </c>
      <c r="AZ203" s="114" t="str">
        <f aca="false">IF(B203&lt;&gt;"",IFERROR(IF((SUMIF(D$20:AI$20, "CLO6", D203:AI203)/AO$11)=0,"",(SUMIF(D$20:AI$20, "CLO6", D203:AI203)/AO$11)),""),"")</f>
        <v/>
      </c>
      <c r="BA203" s="115" t="str">
        <f aca="false">IF(AZ203="","",IF(AZ203&gt;=B$10,"Y","N"))</f>
        <v/>
      </c>
      <c r="BB203" s="115" t="str">
        <f aca="false">IF(BA203="","",IF(BA203&lt;50%,1,IF(AND(BA203&gt;=50%,BA203&lt;B$10),2,IF(BA203&gt;=B$10,3))))</f>
        <v/>
      </c>
      <c r="BC203" s="114" t="str">
        <f aca="false">IF(B203&lt;&gt;"",IFERROR(IF((SUMIF(D$20:AI$20, "CLO7", D203:AI203)/AO$12)=0,"",(SUMIF(D$20:AI$20, "CLO7", D203:AI203)/AO$12)),""),"")</f>
        <v/>
      </c>
      <c r="BD203" s="115" t="str">
        <f aca="false">IF(BC203="","",IF(BC203&gt;=B$10,"Y","N"))</f>
        <v/>
      </c>
      <c r="BE203" s="115" t="str">
        <f aca="false">IF(BD203="","",IF(BD203&lt;50%,1,IF(AND(BD203&gt;=50%,BD203&lt;B$10),2,IF(BD203&gt;=B$10,3))))</f>
        <v/>
      </c>
      <c r="BF203" s="114" t="str">
        <f aca="false">IF(B203&lt;&gt;"",IFERROR(IF((SUMIF(D$20:AI$20, "CLO8", D203:AI203)/AO$13)=0,"",(SUMIF(D$20:AI$20, "CLO8", D203:AI203)/AO$13)),""),"")</f>
        <v/>
      </c>
      <c r="BG203" s="115" t="str">
        <f aca="false">IF(BF203="","",IF(BF203&gt;=B$10,"Y","N"))</f>
        <v/>
      </c>
      <c r="BH203" s="115" t="str">
        <f aca="false">IF(BG203="","",IF(BG203&lt;50%,1,IF(AND(BG203&gt;=50%,BG203&lt;B$10),2,IF(BG203&gt;=B$10,3))))</f>
        <v/>
      </c>
      <c r="BI203" s="114" t="str">
        <f aca="false">IF(B203&lt;&gt;"",IFERROR(IF((SUMIF(D$20:AI$20, "CLO9", D203:AI203)/AO$14)=0,"",(SUMIF(D$20:AI$20, "CLO9", D203:AI203)/AO$14)),""),"")</f>
        <v/>
      </c>
      <c r="BJ203" s="115" t="str">
        <f aca="false">IF(BI203="","",IF(BI203&gt;=B$10,"Y","N"))</f>
        <v/>
      </c>
      <c r="BK203" s="115" t="str">
        <f aca="false">IF(BJ203="","",IF(BJ203&lt;50%,1,IF(AND(BJ203&gt;=50%,BJ203&lt;B$10),2,IF(BJ203&gt;=B$10,3))))</f>
        <v/>
      </c>
      <c r="BL203" s="114" t="str">
        <f aca="false">IF(B203&lt;&gt;"",IFERROR(IF((SUMIF(D$20:AI$20,"CLO10",D203:AI203)/AO$15)=0,"",(SUMIF(D$20:AI$20,"CLO10",D203:AI203)/AO$15)),""),"")</f>
        <v/>
      </c>
      <c r="BM203" s="115" t="str">
        <f aca="false">IF(BL203="","",IF(BL203&gt;=B$10,"Y","N"))</f>
        <v/>
      </c>
      <c r="BN203" s="115" t="str">
        <f aca="false">IF(BM203="","",IF(BM203&lt;50%,1,IF(AND(BM203&gt;=50%,BM203&lt;B$10),2,IF(BM203&gt;=B$10,3))))</f>
        <v/>
      </c>
      <c r="BO203" s="8"/>
      <c r="BP203" s="8"/>
    </row>
    <row r="204" customFormat="false" ht="15.75" hidden="false" customHeight="true" outlineLevel="0" collapsed="false">
      <c r="A204" s="183" t="str">
        <f aca="false">IF(B$6="LECTURE",IF('Database (LECTURE-RES-PRAC)'!A199="","",'Database (LECTURE-RES-PRAC)'!A199),"")</f>
        <v/>
      </c>
      <c r="B204" s="184" t="str">
        <f aca="false">IF(B$6="LECTURE",IF('Database (LECTURE-RES-PRAC)'!B199="","",'Database (LECTURE-RES-PRAC)'!B199),"")</f>
        <v/>
      </c>
      <c r="C204" s="183" t="str">
        <f aca="false">IF(B204&lt;&gt;"",'Database (LECTURE-RES-PRAC)'!C199,"")</f>
        <v/>
      </c>
      <c r="D204" s="117"/>
      <c r="E204" s="52"/>
      <c r="F204" s="52"/>
      <c r="G204" s="52"/>
      <c r="H204" s="52"/>
      <c r="I204" s="52"/>
      <c r="J204" s="52"/>
      <c r="K204" s="52"/>
      <c r="L204" s="52"/>
      <c r="M204" s="52"/>
      <c r="N204" s="181" t="str">
        <f aca="false">IF(B204&lt;&gt;"",SUM(D204:M204),"")</f>
        <v/>
      </c>
      <c r="O204" s="52"/>
      <c r="P204" s="52"/>
      <c r="Q204" s="52"/>
      <c r="R204" s="52"/>
      <c r="S204" s="52"/>
      <c r="T204" s="52"/>
      <c r="U204" s="52"/>
      <c r="V204" s="52"/>
      <c r="W204" s="52"/>
      <c r="X204" s="52"/>
      <c r="Y204" s="181" t="str">
        <f aca="false">IF(B204&lt;&gt;"",SUM(O204:X204),"")</f>
        <v/>
      </c>
      <c r="Z204" s="52"/>
      <c r="AA204" s="52"/>
      <c r="AB204" s="52"/>
      <c r="AC204" s="52"/>
      <c r="AD204" s="52"/>
      <c r="AE204" s="52"/>
      <c r="AF204" s="52"/>
      <c r="AG204" s="52"/>
      <c r="AH204" s="52"/>
      <c r="AI204" s="52"/>
      <c r="AJ204" s="182" t="str">
        <f aca="false">IF(B204&lt;&gt;"",SUM(Z204:AI204),"")</f>
        <v/>
      </c>
      <c r="AK204" s="185" t="str">
        <f aca="false">IF(B204&lt;&gt;"",IFERROR(IF((SUMIF(D$20:AI$20, "CLO1", D204:AI204)/AO$6)=0,"",(SUMIF(D$20:AI$20, "CLO1", D204:AI204)/AO$6)),""),"")</f>
        <v/>
      </c>
      <c r="AL204" s="115" t="str">
        <f aca="false">IF(AK204="","",IF(AK204&gt;=B$10,"Y","N"))</f>
        <v/>
      </c>
      <c r="AM204" s="115" t="str">
        <f aca="false">IF(AK204="","",IF(AK204&lt;50%,1,IF(AND(AK204&gt;=50%,AK204&lt;B$10),2,IF(AK204&gt;=B$10,3))))</f>
        <v/>
      </c>
      <c r="AN204" s="185" t="str">
        <f aca="false">IF(B204&lt;&gt;"",IFERROR(IF((SUMIF(D$20:AI$20, "CLO2", D204:AI204)/AO$7)=0,"",(SUMIF(D$20:AI$20, "CLO2", D204:AI204)/AO$7)),""),"")</f>
        <v/>
      </c>
      <c r="AO204" s="115" t="str">
        <f aca="false">IF(AN204="","",IF(AN204&gt;=B$10,"Y","N"))</f>
        <v/>
      </c>
      <c r="AP204" s="115" t="str">
        <f aca="false">IF(AN204="","",IF(AN204&lt;50%,1,IF(AND(AN204&gt;=50%,AN204&lt;B$10),2,IF(AN204&gt;=B$10,3))))</f>
        <v/>
      </c>
      <c r="AQ204" s="185" t="str">
        <f aca="false">IF(B204&lt;&gt;"",IFERROR(IF((SUMIF(D$20:AI$20, "CLO3", D204:AI204)/AO$8)=0,"",(SUMIF(D$20:AI$20, "CLO3", D204:AI204)/AO$8)),""),"")</f>
        <v/>
      </c>
      <c r="AR204" s="115" t="str">
        <f aca="false">IF(AQ204="","",IF(AQ204&gt;=B$10,"Y","N"))</f>
        <v/>
      </c>
      <c r="AS204" s="115" t="str">
        <f aca="false">IF(AQ204="","",IF(AQ204&lt;50%,1,IF(AND(AQ204&gt;=50%,AQ204&lt;B$10),2,IF(AQ204&gt;=B$10,3))))</f>
        <v/>
      </c>
      <c r="AT204" s="185" t="str">
        <f aca="false">IF(B204&lt;&gt;"",IFERROR(IF((SUMIF(D$20:AI$20, "CLO4", D204:AI204)/AO$9)=0,"",(SUMIF(D$20:AI$20, "CLO4", D204:AI204)/AO$9)),""),"")</f>
        <v/>
      </c>
      <c r="AU204" s="115" t="str">
        <f aca="false">IF(AT204="","",IF(AT204&gt;=B$10,"Y","N"))</f>
        <v/>
      </c>
      <c r="AV204" s="115" t="str">
        <f aca="false">IF(AT204="","",IF(AT204&lt;50%,1,IF(AND(AT204&gt;=50%,AT204&lt;B$10),2,IF(AT204&gt;=B$10,3))))</f>
        <v/>
      </c>
      <c r="AW204" s="185" t="str">
        <f aca="false">IF(B204&lt;&gt;"",IFERROR(IF((SUMIF(D$20:AI$20, "CLO5", D204:AI204)/AO$10)=0,"",(SUMIF(D$20:AI$20, "CLO5", D204:AI204)/AO$10)),""),"")</f>
        <v/>
      </c>
      <c r="AX204" s="115" t="str">
        <f aca="false">IF(AW204="","",IF(AW204&gt;=B$10,"Y","N"))</f>
        <v/>
      </c>
      <c r="AY204" s="115" t="str">
        <f aca="false">IF(AW204="","",IF(AW204&lt;50%,1,IF(AND(AW204&gt;=50%,AW204&lt;B$10),2,IF(AW204&gt;=B$10,3))))</f>
        <v/>
      </c>
      <c r="AZ204" s="114" t="str">
        <f aca="false">IF(B204&lt;&gt;"",IFERROR(IF((SUMIF(D$20:AI$20, "CLO6", D204:AI204)/AO$11)=0,"",(SUMIF(D$20:AI$20, "CLO6", D204:AI204)/AO$11)),""),"")</f>
        <v/>
      </c>
      <c r="BA204" s="115" t="str">
        <f aca="false">IF(AZ204="","",IF(AZ204&gt;=B$10,"Y","N"))</f>
        <v/>
      </c>
      <c r="BB204" s="115" t="str">
        <f aca="false">IF(BA204="","",IF(BA204&lt;50%,1,IF(AND(BA204&gt;=50%,BA204&lt;B$10),2,IF(BA204&gt;=B$10,3))))</f>
        <v/>
      </c>
      <c r="BC204" s="114" t="str">
        <f aca="false">IF(B204&lt;&gt;"",IFERROR(IF((SUMIF(D$20:AI$20, "CLO7", D204:AI204)/AO$12)=0,"",(SUMIF(D$20:AI$20, "CLO7", D204:AI204)/AO$12)),""),"")</f>
        <v/>
      </c>
      <c r="BD204" s="115" t="str">
        <f aca="false">IF(BC204="","",IF(BC204&gt;=B$10,"Y","N"))</f>
        <v/>
      </c>
      <c r="BE204" s="115" t="str">
        <f aca="false">IF(BD204="","",IF(BD204&lt;50%,1,IF(AND(BD204&gt;=50%,BD204&lt;B$10),2,IF(BD204&gt;=B$10,3))))</f>
        <v/>
      </c>
      <c r="BF204" s="114" t="str">
        <f aca="false">IF(B204&lt;&gt;"",IFERROR(IF((SUMIF(D$20:AI$20, "CLO8", D204:AI204)/AO$13)=0,"",(SUMIF(D$20:AI$20, "CLO8", D204:AI204)/AO$13)),""),"")</f>
        <v/>
      </c>
      <c r="BG204" s="115" t="str">
        <f aca="false">IF(BF204="","",IF(BF204&gt;=B$10,"Y","N"))</f>
        <v/>
      </c>
      <c r="BH204" s="115" t="str">
        <f aca="false">IF(BG204="","",IF(BG204&lt;50%,1,IF(AND(BG204&gt;=50%,BG204&lt;B$10),2,IF(BG204&gt;=B$10,3))))</f>
        <v/>
      </c>
      <c r="BI204" s="114" t="str">
        <f aca="false">IF(B204&lt;&gt;"",IFERROR(IF((SUMIF(D$20:AI$20, "CLO9", D204:AI204)/AO$14)=0,"",(SUMIF(D$20:AI$20, "CLO9", D204:AI204)/AO$14)),""),"")</f>
        <v/>
      </c>
      <c r="BJ204" s="115" t="str">
        <f aca="false">IF(BI204="","",IF(BI204&gt;=B$10,"Y","N"))</f>
        <v/>
      </c>
      <c r="BK204" s="115" t="str">
        <f aca="false">IF(BJ204="","",IF(BJ204&lt;50%,1,IF(AND(BJ204&gt;=50%,BJ204&lt;B$10),2,IF(BJ204&gt;=B$10,3))))</f>
        <v/>
      </c>
      <c r="BL204" s="114" t="str">
        <f aca="false">IF(B204&lt;&gt;"",IFERROR(IF((SUMIF(D$20:AI$20,"CLO10",D204:AI204)/AO$15)=0,"",(SUMIF(D$20:AI$20,"CLO10",D204:AI204)/AO$15)),""),"")</f>
        <v/>
      </c>
      <c r="BM204" s="115" t="str">
        <f aca="false">IF(BL204="","",IF(BL204&gt;=B$10,"Y","N"))</f>
        <v/>
      </c>
      <c r="BN204" s="115" t="str">
        <f aca="false">IF(BM204="","",IF(BM204&lt;50%,1,IF(AND(BM204&gt;=50%,BM204&lt;B$10),2,IF(BM204&gt;=B$10,3))))</f>
        <v/>
      </c>
      <c r="BO204" s="8"/>
      <c r="BP204" s="8"/>
    </row>
    <row r="205" customFormat="false" ht="15.75" hidden="false" customHeight="true" outlineLevel="0" collapsed="false">
      <c r="A205" s="183" t="str">
        <f aca="false">IF(B$6="LECTURE",IF('Database (LECTURE-RES-PRAC)'!A200="","",'Database (LECTURE-RES-PRAC)'!A200),"")</f>
        <v/>
      </c>
      <c r="B205" s="184" t="str">
        <f aca="false">IF(B$6="LECTURE",IF('Database (LECTURE-RES-PRAC)'!B200="","",'Database (LECTURE-RES-PRAC)'!B200),"")</f>
        <v/>
      </c>
      <c r="C205" s="183" t="str">
        <f aca="false">IF(B205&lt;&gt;"",'Database (LECTURE-RES-PRAC)'!C200,"")</f>
        <v/>
      </c>
      <c r="D205" s="117"/>
      <c r="E205" s="52"/>
      <c r="F205" s="52"/>
      <c r="G205" s="52"/>
      <c r="H205" s="52"/>
      <c r="I205" s="52"/>
      <c r="J205" s="52"/>
      <c r="K205" s="52"/>
      <c r="L205" s="52"/>
      <c r="M205" s="52"/>
      <c r="N205" s="181" t="str">
        <f aca="false">IF(B205&lt;&gt;"",SUM(D205:M205),"")</f>
        <v/>
      </c>
      <c r="O205" s="52"/>
      <c r="P205" s="52"/>
      <c r="Q205" s="52"/>
      <c r="R205" s="52"/>
      <c r="S205" s="52"/>
      <c r="T205" s="52"/>
      <c r="U205" s="52"/>
      <c r="V205" s="52"/>
      <c r="W205" s="52"/>
      <c r="X205" s="52"/>
      <c r="Y205" s="181" t="str">
        <f aca="false">IF(B205&lt;&gt;"",SUM(O205:X205),"")</f>
        <v/>
      </c>
      <c r="Z205" s="52"/>
      <c r="AA205" s="52"/>
      <c r="AB205" s="52"/>
      <c r="AC205" s="52"/>
      <c r="AD205" s="52"/>
      <c r="AE205" s="52"/>
      <c r="AF205" s="52"/>
      <c r="AG205" s="52"/>
      <c r="AH205" s="52"/>
      <c r="AI205" s="52"/>
      <c r="AJ205" s="182" t="str">
        <f aca="false">IF(B205&lt;&gt;"",SUM(Z205:AI205),"")</f>
        <v/>
      </c>
      <c r="AK205" s="185" t="str">
        <f aca="false">IF(B205&lt;&gt;"",IFERROR(IF((SUMIF(D$20:AI$20, "CLO1", D205:AI205)/AO$6)=0,"",(SUMIF(D$20:AI$20, "CLO1", D205:AI205)/AO$6)),""),"")</f>
        <v/>
      </c>
      <c r="AL205" s="115" t="str">
        <f aca="false">IF(AK205="","",IF(AK205&gt;=B$10,"Y","N"))</f>
        <v/>
      </c>
      <c r="AM205" s="115" t="str">
        <f aca="false">IF(AK205="","",IF(AK205&lt;50%,1,IF(AND(AK205&gt;=50%,AK205&lt;B$10),2,IF(AK205&gt;=B$10,3))))</f>
        <v/>
      </c>
      <c r="AN205" s="185" t="str">
        <f aca="false">IF(B205&lt;&gt;"",IFERROR(IF((SUMIF(D$20:AI$20, "CLO2", D205:AI205)/AO$7)=0,"",(SUMIF(D$20:AI$20, "CLO2", D205:AI205)/AO$7)),""),"")</f>
        <v/>
      </c>
      <c r="AO205" s="115" t="str">
        <f aca="false">IF(AN205="","",IF(AN205&gt;=B$10,"Y","N"))</f>
        <v/>
      </c>
      <c r="AP205" s="115" t="str">
        <f aca="false">IF(AN205="","",IF(AN205&lt;50%,1,IF(AND(AN205&gt;=50%,AN205&lt;B$10),2,IF(AN205&gt;=B$10,3))))</f>
        <v/>
      </c>
      <c r="AQ205" s="185" t="str">
        <f aca="false">IF(B205&lt;&gt;"",IFERROR(IF((SUMIF(D$20:AI$20, "CLO3", D205:AI205)/AO$8)=0,"",(SUMIF(D$20:AI$20, "CLO3", D205:AI205)/AO$8)),""),"")</f>
        <v/>
      </c>
      <c r="AR205" s="115" t="str">
        <f aca="false">IF(AQ205="","",IF(AQ205&gt;=B$10,"Y","N"))</f>
        <v/>
      </c>
      <c r="AS205" s="115" t="str">
        <f aca="false">IF(AQ205="","",IF(AQ205&lt;50%,1,IF(AND(AQ205&gt;=50%,AQ205&lt;B$10),2,IF(AQ205&gt;=B$10,3))))</f>
        <v/>
      </c>
      <c r="AT205" s="185" t="str">
        <f aca="false">IF(B205&lt;&gt;"",IFERROR(IF((SUMIF(D$20:AI$20, "CLO4", D205:AI205)/AO$9)=0,"",(SUMIF(D$20:AI$20, "CLO4", D205:AI205)/AO$9)),""),"")</f>
        <v/>
      </c>
      <c r="AU205" s="115" t="str">
        <f aca="false">IF(AT205="","",IF(AT205&gt;=B$10,"Y","N"))</f>
        <v/>
      </c>
      <c r="AV205" s="115" t="str">
        <f aca="false">IF(AT205="","",IF(AT205&lt;50%,1,IF(AND(AT205&gt;=50%,AT205&lt;B$10),2,IF(AT205&gt;=B$10,3))))</f>
        <v/>
      </c>
      <c r="AW205" s="185" t="str">
        <f aca="false">IF(B205&lt;&gt;"",IFERROR(IF((SUMIF(D$20:AI$20, "CLO5", D205:AI205)/AO$10)=0,"",(SUMIF(D$20:AI$20, "CLO5", D205:AI205)/AO$10)),""),"")</f>
        <v/>
      </c>
      <c r="AX205" s="115" t="str">
        <f aca="false">IF(AW205="","",IF(AW205&gt;=B$10,"Y","N"))</f>
        <v/>
      </c>
      <c r="AY205" s="115" t="str">
        <f aca="false">IF(AW205="","",IF(AW205&lt;50%,1,IF(AND(AW205&gt;=50%,AW205&lt;B$10),2,IF(AW205&gt;=B$10,3))))</f>
        <v/>
      </c>
      <c r="AZ205" s="114" t="str">
        <f aca="false">IF(B205&lt;&gt;"",IFERROR(IF((SUMIF(D$20:AI$20, "CLO6", D205:AI205)/AO$11)=0,"",(SUMIF(D$20:AI$20, "CLO6", D205:AI205)/AO$11)),""),"")</f>
        <v/>
      </c>
      <c r="BA205" s="115" t="str">
        <f aca="false">IF(AZ205="","",IF(AZ205&gt;=B$10,"Y","N"))</f>
        <v/>
      </c>
      <c r="BB205" s="115" t="str">
        <f aca="false">IF(BA205="","",IF(BA205&lt;50%,1,IF(AND(BA205&gt;=50%,BA205&lt;B$10),2,IF(BA205&gt;=B$10,3))))</f>
        <v/>
      </c>
      <c r="BC205" s="114" t="str">
        <f aca="false">IF(B205&lt;&gt;"",IFERROR(IF((SUMIF(D$20:AI$20, "CLO7", D205:AI205)/AO$12)=0,"",(SUMIF(D$20:AI$20, "CLO7", D205:AI205)/AO$12)),""),"")</f>
        <v/>
      </c>
      <c r="BD205" s="115" t="str">
        <f aca="false">IF(BC205="","",IF(BC205&gt;=B$10,"Y","N"))</f>
        <v/>
      </c>
      <c r="BE205" s="115" t="str">
        <f aca="false">IF(BD205="","",IF(BD205&lt;50%,1,IF(AND(BD205&gt;=50%,BD205&lt;B$10),2,IF(BD205&gt;=B$10,3))))</f>
        <v/>
      </c>
      <c r="BF205" s="114" t="str">
        <f aca="false">IF(B205&lt;&gt;"",IFERROR(IF((SUMIF(D$20:AI$20, "CLO8", D205:AI205)/AO$13)=0,"",(SUMIF(D$20:AI$20, "CLO8", D205:AI205)/AO$13)),""),"")</f>
        <v/>
      </c>
      <c r="BG205" s="115" t="str">
        <f aca="false">IF(BF205="","",IF(BF205&gt;=B$10,"Y","N"))</f>
        <v/>
      </c>
      <c r="BH205" s="115" t="str">
        <f aca="false">IF(BG205="","",IF(BG205&lt;50%,1,IF(AND(BG205&gt;=50%,BG205&lt;B$10),2,IF(BG205&gt;=B$10,3))))</f>
        <v/>
      </c>
      <c r="BI205" s="114" t="str">
        <f aca="false">IF(B205&lt;&gt;"",IFERROR(IF((SUMIF(D$20:AI$20, "CLO9", D205:AI205)/AO$14)=0,"",(SUMIF(D$20:AI$20, "CLO9", D205:AI205)/AO$14)),""),"")</f>
        <v/>
      </c>
      <c r="BJ205" s="115" t="str">
        <f aca="false">IF(BI205="","",IF(BI205&gt;=B$10,"Y","N"))</f>
        <v/>
      </c>
      <c r="BK205" s="115" t="str">
        <f aca="false">IF(BJ205="","",IF(BJ205&lt;50%,1,IF(AND(BJ205&gt;=50%,BJ205&lt;B$10),2,IF(BJ205&gt;=B$10,3))))</f>
        <v/>
      </c>
      <c r="BL205" s="114" t="str">
        <f aca="false">IF(B205&lt;&gt;"",IFERROR(IF((SUMIF(D$20:AI$20,"CLO10",D205:AI205)/AO$15)=0,"",(SUMIF(D$20:AI$20,"CLO10",D205:AI205)/AO$15)),""),"")</f>
        <v/>
      </c>
      <c r="BM205" s="115" t="str">
        <f aca="false">IF(BL205="","",IF(BL205&gt;=B$10,"Y","N"))</f>
        <v/>
      </c>
      <c r="BN205" s="115" t="str">
        <f aca="false">IF(BM205="","",IF(BM205&lt;50%,1,IF(AND(BM205&gt;=50%,BM205&lt;B$10),2,IF(BM205&gt;=B$10,3))))</f>
        <v/>
      </c>
      <c r="BO205" s="8"/>
      <c r="BP205" s="8"/>
    </row>
    <row r="206" customFormat="false" ht="15.75" hidden="false" customHeight="true" outlineLevel="0" collapsed="false">
      <c r="A206" s="183" t="str">
        <f aca="false">IF(B$6="LECTURE",IF('Database (LECTURE-RES-PRAC)'!A201="","",'Database (LECTURE-RES-PRAC)'!A201),"")</f>
        <v/>
      </c>
      <c r="B206" s="184" t="str">
        <f aca="false">IF(B$6="LECTURE",IF('Database (LECTURE-RES-PRAC)'!B201="","",'Database (LECTURE-RES-PRAC)'!B201),"")</f>
        <v/>
      </c>
      <c r="C206" s="183" t="str">
        <f aca="false">IF(B206&lt;&gt;"",'Database (LECTURE-RES-PRAC)'!C201,"")</f>
        <v/>
      </c>
      <c r="D206" s="117"/>
      <c r="E206" s="52"/>
      <c r="F206" s="52"/>
      <c r="G206" s="52"/>
      <c r="H206" s="52"/>
      <c r="I206" s="52"/>
      <c r="J206" s="52"/>
      <c r="K206" s="52"/>
      <c r="L206" s="52"/>
      <c r="M206" s="52"/>
      <c r="N206" s="181" t="str">
        <f aca="false">IF(B206&lt;&gt;"",SUM(D206:M206),"")</f>
        <v/>
      </c>
      <c r="O206" s="52"/>
      <c r="P206" s="52"/>
      <c r="Q206" s="52"/>
      <c r="R206" s="52"/>
      <c r="S206" s="52"/>
      <c r="T206" s="52"/>
      <c r="U206" s="52"/>
      <c r="V206" s="52"/>
      <c r="W206" s="52"/>
      <c r="X206" s="52"/>
      <c r="Y206" s="181" t="str">
        <f aca="false">IF(B206&lt;&gt;"",SUM(O206:X206),"")</f>
        <v/>
      </c>
      <c r="Z206" s="52"/>
      <c r="AA206" s="52"/>
      <c r="AB206" s="52"/>
      <c r="AC206" s="52"/>
      <c r="AD206" s="52"/>
      <c r="AE206" s="52"/>
      <c r="AF206" s="52"/>
      <c r="AG206" s="52"/>
      <c r="AH206" s="52"/>
      <c r="AI206" s="52"/>
      <c r="AJ206" s="182" t="str">
        <f aca="false">IF(B206&lt;&gt;"",SUM(Z206:AI206),"")</f>
        <v/>
      </c>
      <c r="AK206" s="185" t="str">
        <f aca="false">IF(B206&lt;&gt;"",IFERROR(IF((SUMIF(D$20:AI$20, "CLO1", D206:AI206)/AO$6)=0,"",(SUMIF(D$20:AI$20, "CLO1", D206:AI206)/AO$6)),""),"")</f>
        <v/>
      </c>
      <c r="AL206" s="115" t="str">
        <f aca="false">IF(AK206="","",IF(AK206&gt;=B$10,"Y","N"))</f>
        <v/>
      </c>
      <c r="AM206" s="115" t="str">
        <f aca="false">IF(AK206="","",IF(AK206&lt;50%,1,IF(AND(AK206&gt;=50%,AK206&lt;B$10),2,IF(AK206&gt;=B$10,3))))</f>
        <v/>
      </c>
      <c r="AN206" s="185" t="str">
        <f aca="false">IF(B206&lt;&gt;"",IFERROR(IF((SUMIF(D$20:AI$20, "CLO2", D206:AI206)/AO$7)=0,"",(SUMIF(D$20:AI$20, "CLO2", D206:AI206)/AO$7)),""),"")</f>
        <v/>
      </c>
      <c r="AO206" s="115" t="str">
        <f aca="false">IF(AN206="","",IF(AN206&gt;=B$10,"Y","N"))</f>
        <v/>
      </c>
      <c r="AP206" s="115" t="str">
        <f aca="false">IF(AN206="","",IF(AN206&lt;50%,1,IF(AND(AN206&gt;=50%,AN206&lt;B$10),2,IF(AN206&gt;=B$10,3))))</f>
        <v/>
      </c>
      <c r="AQ206" s="185" t="str">
        <f aca="false">IF(B206&lt;&gt;"",IFERROR(IF((SUMIF(D$20:AI$20, "CLO3", D206:AI206)/AO$8)=0,"",(SUMIF(D$20:AI$20, "CLO3", D206:AI206)/AO$8)),""),"")</f>
        <v/>
      </c>
      <c r="AR206" s="115" t="str">
        <f aca="false">IF(AQ206="","",IF(AQ206&gt;=B$10,"Y","N"))</f>
        <v/>
      </c>
      <c r="AS206" s="115" t="str">
        <f aca="false">IF(AQ206="","",IF(AQ206&lt;50%,1,IF(AND(AQ206&gt;=50%,AQ206&lt;B$10),2,IF(AQ206&gt;=B$10,3))))</f>
        <v/>
      </c>
      <c r="AT206" s="185" t="str">
        <f aca="false">IF(B206&lt;&gt;"",IFERROR(IF((SUMIF(D$20:AI$20, "CLO4", D206:AI206)/AO$9)=0,"",(SUMIF(D$20:AI$20, "CLO4", D206:AI206)/AO$9)),""),"")</f>
        <v/>
      </c>
      <c r="AU206" s="115" t="str">
        <f aca="false">IF(AT206="","",IF(AT206&gt;=B$10,"Y","N"))</f>
        <v/>
      </c>
      <c r="AV206" s="115" t="str">
        <f aca="false">IF(AT206="","",IF(AT206&lt;50%,1,IF(AND(AT206&gt;=50%,AT206&lt;B$10),2,IF(AT206&gt;=B$10,3))))</f>
        <v/>
      </c>
      <c r="AW206" s="185" t="str">
        <f aca="false">IF(B206&lt;&gt;"",IFERROR(IF((SUMIF(D$20:AI$20, "CLO5", D206:AI206)/AO$10)=0,"",(SUMIF(D$20:AI$20, "CLO5", D206:AI206)/AO$10)),""),"")</f>
        <v/>
      </c>
      <c r="AX206" s="115" t="str">
        <f aca="false">IF(AW206="","",IF(AW206&gt;=B$10,"Y","N"))</f>
        <v/>
      </c>
      <c r="AY206" s="115" t="str">
        <f aca="false">IF(AW206="","",IF(AW206&lt;50%,1,IF(AND(AW206&gt;=50%,AW206&lt;B$10),2,IF(AW206&gt;=B$10,3))))</f>
        <v/>
      </c>
      <c r="AZ206" s="114" t="str">
        <f aca="false">IF(B206&lt;&gt;"",IFERROR(IF((SUMIF(D$20:AI$20, "CLO6", D206:AI206)/AO$11)=0,"",(SUMIF(D$20:AI$20, "CLO6", D206:AI206)/AO$11)),""),"")</f>
        <v/>
      </c>
      <c r="BA206" s="115" t="str">
        <f aca="false">IF(AZ206="","",IF(AZ206&gt;=B$10,"Y","N"))</f>
        <v/>
      </c>
      <c r="BB206" s="115" t="str">
        <f aca="false">IF(BA206="","",IF(BA206&lt;50%,1,IF(AND(BA206&gt;=50%,BA206&lt;B$10),2,IF(BA206&gt;=B$10,3))))</f>
        <v/>
      </c>
      <c r="BC206" s="114" t="str">
        <f aca="false">IF(B206&lt;&gt;"",IFERROR(IF((SUMIF(D$20:AI$20, "CLO7", D206:AI206)/AO$12)=0,"",(SUMIF(D$20:AI$20, "CLO7", D206:AI206)/AO$12)),""),"")</f>
        <v/>
      </c>
      <c r="BD206" s="115" t="str">
        <f aca="false">IF(BC206="","",IF(BC206&gt;=B$10,"Y","N"))</f>
        <v/>
      </c>
      <c r="BE206" s="115" t="str">
        <f aca="false">IF(BD206="","",IF(BD206&lt;50%,1,IF(AND(BD206&gt;=50%,BD206&lt;B$10),2,IF(BD206&gt;=B$10,3))))</f>
        <v/>
      </c>
      <c r="BF206" s="114" t="str">
        <f aca="false">IF(B206&lt;&gt;"",IFERROR(IF((SUMIF(D$20:AI$20, "CLO8", D206:AI206)/AO$13)=0,"",(SUMIF(D$20:AI$20, "CLO8", D206:AI206)/AO$13)),""),"")</f>
        <v/>
      </c>
      <c r="BG206" s="115" t="str">
        <f aca="false">IF(BF206="","",IF(BF206&gt;=B$10,"Y","N"))</f>
        <v/>
      </c>
      <c r="BH206" s="115" t="str">
        <f aca="false">IF(BG206="","",IF(BG206&lt;50%,1,IF(AND(BG206&gt;=50%,BG206&lt;B$10),2,IF(BG206&gt;=B$10,3))))</f>
        <v/>
      </c>
      <c r="BI206" s="114" t="str">
        <f aca="false">IF(B206&lt;&gt;"",IFERROR(IF((SUMIF(D$20:AI$20, "CLO9", D206:AI206)/AO$14)=0,"",(SUMIF(D$20:AI$20, "CLO9", D206:AI206)/AO$14)),""),"")</f>
        <v/>
      </c>
      <c r="BJ206" s="115" t="str">
        <f aca="false">IF(BI206="","",IF(BI206&gt;=B$10,"Y","N"))</f>
        <v/>
      </c>
      <c r="BK206" s="115" t="str">
        <f aca="false">IF(BJ206="","",IF(BJ206&lt;50%,1,IF(AND(BJ206&gt;=50%,BJ206&lt;B$10),2,IF(BJ206&gt;=B$10,3))))</f>
        <v/>
      </c>
      <c r="BL206" s="114" t="str">
        <f aca="false">IF(B206&lt;&gt;"",IFERROR(IF((SUMIF(D$20:AI$20,"CLO10",D206:AI206)/AO$15)=0,"",(SUMIF(D$20:AI$20,"CLO10",D206:AI206)/AO$15)),""),"")</f>
        <v/>
      </c>
      <c r="BM206" s="115" t="str">
        <f aca="false">IF(BL206="","",IF(BL206&gt;=B$10,"Y","N"))</f>
        <v/>
      </c>
      <c r="BN206" s="115" t="str">
        <f aca="false">IF(BM206="","",IF(BM206&lt;50%,1,IF(AND(BM206&gt;=50%,BM206&lt;B$10),2,IF(BM206&gt;=B$10,3))))</f>
        <v/>
      </c>
      <c r="BO206" s="8"/>
      <c r="BP206" s="8"/>
    </row>
    <row r="207" customFormat="false" ht="15.75" hidden="false" customHeight="true" outlineLevel="0" collapsed="false">
      <c r="A207" s="183" t="str">
        <f aca="false">IF(B$6="LECTURE",IF('Database (LECTURE-RES-PRAC)'!A202="","",'Database (LECTURE-RES-PRAC)'!A202),"")</f>
        <v/>
      </c>
      <c r="B207" s="184" t="str">
        <f aca="false">IF(B$6="LECTURE",IF('Database (LECTURE-RES-PRAC)'!B202="","",'Database (LECTURE-RES-PRAC)'!B202),"")</f>
        <v/>
      </c>
      <c r="C207" s="183" t="str">
        <f aca="false">IF(B207&lt;&gt;"",'Database (LECTURE-RES-PRAC)'!C202,"")</f>
        <v/>
      </c>
      <c r="D207" s="117"/>
      <c r="E207" s="52"/>
      <c r="F207" s="52"/>
      <c r="G207" s="52"/>
      <c r="H207" s="52"/>
      <c r="I207" s="52"/>
      <c r="J207" s="52"/>
      <c r="K207" s="52"/>
      <c r="L207" s="52"/>
      <c r="M207" s="52"/>
      <c r="N207" s="181" t="str">
        <f aca="false">IF(B207&lt;&gt;"",SUM(D207:M207),"")</f>
        <v/>
      </c>
      <c r="O207" s="52"/>
      <c r="P207" s="52"/>
      <c r="Q207" s="52"/>
      <c r="R207" s="52"/>
      <c r="S207" s="52"/>
      <c r="T207" s="52"/>
      <c r="U207" s="52"/>
      <c r="V207" s="52"/>
      <c r="W207" s="52"/>
      <c r="X207" s="52"/>
      <c r="Y207" s="181" t="str">
        <f aca="false">IF(B207&lt;&gt;"",SUM(O207:X207),"")</f>
        <v/>
      </c>
      <c r="Z207" s="52"/>
      <c r="AA207" s="52"/>
      <c r="AB207" s="52"/>
      <c r="AC207" s="52"/>
      <c r="AD207" s="52"/>
      <c r="AE207" s="52"/>
      <c r="AF207" s="52"/>
      <c r="AG207" s="52"/>
      <c r="AH207" s="52"/>
      <c r="AI207" s="52"/>
      <c r="AJ207" s="182" t="str">
        <f aca="false">IF(B207&lt;&gt;"",SUM(Z207:AI207),"")</f>
        <v/>
      </c>
      <c r="AK207" s="185" t="str">
        <f aca="false">IF(B207&lt;&gt;"",IFERROR(IF((SUMIF(D$20:AI$20, "CLO1", D207:AI207)/AO$6)=0,"",(SUMIF(D$20:AI$20, "CLO1", D207:AI207)/AO$6)),""),"")</f>
        <v/>
      </c>
      <c r="AL207" s="115" t="str">
        <f aca="false">IF(AK207="","",IF(AK207&gt;=B$10,"Y","N"))</f>
        <v/>
      </c>
      <c r="AM207" s="115" t="str">
        <f aca="false">IF(AK207="","",IF(AK207&lt;50%,1,IF(AND(AK207&gt;=50%,AK207&lt;B$10),2,IF(AK207&gt;=B$10,3))))</f>
        <v/>
      </c>
      <c r="AN207" s="185" t="str">
        <f aca="false">IF(B207&lt;&gt;"",IFERROR(IF((SUMIF(D$20:AI$20, "CLO2", D207:AI207)/AO$7)=0,"",(SUMIF(D$20:AI$20, "CLO2", D207:AI207)/AO$7)),""),"")</f>
        <v/>
      </c>
      <c r="AO207" s="115" t="str">
        <f aca="false">IF(AN207="","",IF(AN207&gt;=B$10,"Y","N"))</f>
        <v/>
      </c>
      <c r="AP207" s="115" t="str">
        <f aca="false">IF(AN207="","",IF(AN207&lt;50%,1,IF(AND(AN207&gt;=50%,AN207&lt;B$10),2,IF(AN207&gt;=B$10,3))))</f>
        <v/>
      </c>
      <c r="AQ207" s="185" t="str">
        <f aca="false">IF(B207&lt;&gt;"",IFERROR(IF((SUMIF(D$20:AI$20, "CLO3", D207:AI207)/AO$8)=0,"",(SUMIF(D$20:AI$20, "CLO3", D207:AI207)/AO$8)),""),"")</f>
        <v/>
      </c>
      <c r="AR207" s="115" t="str">
        <f aca="false">IF(AQ207="","",IF(AQ207&gt;=B$10,"Y","N"))</f>
        <v/>
      </c>
      <c r="AS207" s="115" t="str">
        <f aca="false">IF(AQ207="","",IF(AQ207&lt;50%,1,IF(AND(AQ207&gt;=50%,AQ207&lt;B$10),2,IF(AQ207&gt;=B$10,3))))</f>
        <v/>
      </c>
      <c r="AT207" s="185" t="str">
        <f aca="false">IF(B207&lt;&gt;"",IFERROR(IF((SUMIF(D$20:AI$20, "CLO4", D207:AI207)/AO$9)=0,"",(SUMIF(D$20:AI$20, "CLO4", D207:AI207)/AO$9)),""),"")</f>
        <v/>
      </c>
      <c r="AU207" s="115" t="str">
        <f aca="false">IF(AT207="","",IF(AT207&gt;=B$10,"Y","N"))</f>
        <v/>
      </c>
      <c r="AV207" s="115" t="str">
        <f aca="false">IF(AT207="","",IF(AT207&lt;50%,1,IF(AND(AT207&gt;=50%,AT207&lt;B$10),2,IF(AT207&gt;=B$10,3))))</f>
        <v/>
      </c>
      <c r="AW207" s="185" t="str">
        <f aca="false">IF(B207&lt;&gt;"",IFERROR(IF((SUMIF(D$20:AI$20, "CLO5", D207:AI207)/AO$10)=0,"",(SUMIF(D$20:AI$20, "CLO5", D207:AI207)/AO$10)),""),"")</f>
        <v/>
      </c>
      <c r="AX207" s="115" t="str">
        <f aca="false">IF(AW207="","",IF(AW207&gt;=B$10,"Y","N"))</f>
        <v/>
      </c>
      <c r="AY207" s="115" t="str">
        <f aca="false">IF(AW207="","",IF(AW207&lt;50%,1,IF(AND(AW207&gt;=50%,AW207&lt;B$10),2,IF(AW207&gt;=B$10,3))))</f>
        <v/>
      </c>
      <c r="AZ207" s="114" t="str">
        <f aca="false">IF(B207&lt;&gt;"",IFERROR(IF((SUMIF(D$20:AI$20, "CLO6", D207:AI207)/AO$11)=0,"",(SUMIF(D$20:AI$20, "CLO6", D207:AI207)/AO$11)),""),"")</f>
        <v/>
      </c>
      <c r="BA207" s="115" t="str">
        <f aca="false">IF(AZ207="","",IF(AZ207&gt;=B$10,"Y","N"))</f>
        <v/>
      </c>
      <c r="BB207" s="115" t="str">
        <f aca="false">IF(BA207="","",IF(BA207&lt;50%,1,IF(AND(BA207&gt;=50%,BA207&lt;B$10),2,IF(BA207&gt;=B$10,3))))</f>
        <v/>
      </c>
      <c r="BC207" s="114" t="str">
        <f aca="false">IF(B207&lt;&gt;"",IFERROR(IF((SUMIF(D$20:AI$20, "CLO7", D207:AI207)/AO$12)=0,"",(SUMIF(D$20:AI$20, "CLO7", D207:AI207)/AO$12)),""),"")</f>
        <v/>
      </c>
      <c r="BD207" s="115" t="str">
        <f aca="false">IF(BC207="","",IF(BC207&gt;=B$10,"Y","N"))</f>
        <v/>
      </c>
      <c r="BE207" s="115" t="str">
        <f aca="false">IF(BD207="","",IF(BD207&lt;50%,1,IF(AND(BD207&gt;=50%,BD207&lt;B$10),2,IF(BD207&gt;=B$10,3))))</f>
        <v/>
      </c>
      <c r="BF207" s="114" t="str">
        <f aca="false">IF(B207&lt;&gt;"",IFERROR(IF((SUMIF(D$20:AI$20, "CLO8", D207:AI207)/AO$13)=0,"",(SUMIF(D$20:AI$20, "CLO8", D207:AI207)/AO$13)),""),"")</f>
        <v/>
      </c>
      <c r="BG207" s="115" t="str">
        <f aca="false">IF(BF207="","",IF(BF207&gt;=B$10,"Y","N"))</f>
        <v/>
      </c>
      <c r="BH207" s="115" t="str">
        <f aca="false">IF(BG207="","",IF(BG207&lt;50%,1,IF(AND(BG207&gt;=50%,BG207&lt;B$10),2,IF(BG207&gt;=B$10,3))))</f>
        <v/>
      </c>
      <c r="BI207" s="114" t="str">
        <f aca="false">IF(B207&lt;&gt;"",IFERROR(IF((SUMIF(D$20:AI$20, "CLO9", D207:AI207)/AO$14)=0,"",(SUMIF(D$20:AI$20, "CLO9", D207:AI207)/AO$14)),""),"")</f>
        <v/>
      </c>
      <c r="BJ207" s="115" t="str">
        <f aca="false">IF(BI207="","",IF(BI207&gt;=B$10,"Y","N"))</f>
        <v/>
      </c>
      <c r="BK207" s="115" t="str">
        <f aca="false">IF(BJ207="","",IF(BJ207&lt;50%,1,IF(AND(BJ207&gt;=50%,BJ207&lt;B$10),2,IF(BJ207&gt;=B$10,3))))</f>
        <v/>
      </c>
      <c r="BL207" s="114" t="str">
        <f aca="false">IF(B207&lt;&gt;"",IFERROR(IF((SUMIF(D$20:AI$20,"CLO10",D207:AI207)/AO$15)=0,"",(SUMIF(D$20:AI$20,"CLO10",D207:AI207)/AO$15)),""),"")</f>
        <v/>
      </c>
      <c r="BM207" s="115" t="str">
        <f aca="false">IF(BL207="","",IF(BL207&gt;=B$10,"Y","N"))</f>
        <v/>
      </c>
      <c r="BN207" s="115" t="str">
        <f aca="false">IF(BM207="","",IF(BM207&lt;50%,1,IF(AND(BM207&gt;=50%,BM207&lt;B$10),2,IF(BM207&gt;=B$10,3))))</f>
        <v/>
      </c>
      <c r="BO207" s="8"/>
      <c r="BP207" s="8"/>
    </row>
    <row r="208" customFormat="false" ht="15.75" hidden="false" customHeight="true" outlineLevel="0" collapsed="false">
      <c r="A208" s="183" t="str">
        <f aca="false">IF(B$6="LECTURE",IF('Database (LECTURE-RES-PRAC)'!A203="","",'Database (LECTURE-RES-PRAC)'!A203),"")</f>
        <v/>
      </c>
      <c r="B208" s="184" t="str">
        <f aca="false">IF(B$6="LECTURE",IF('Database (LECTURE-RES-PRAC)'!B203="","",'Database (LECTURE-RES-PRAC)'!B203),"")</f>
        <v/>
      </c>
      <c r="C208" s="183" t="str">
        <f aca="false">IF(B208&lt;&gt;"",'Database (LECTURE-RES-PRAC)'!C203,"")</f>
        <v/>
      </c>
      <c r="D208" s="117"/>
      <c r="E208" s="52"/>
      <c r="F208" s="52"/>
      <c r="G208" s="52"/>
      <c r="H208" s="52"/>
      <c r="I208" s="52"/>
      <c r="J208" s="52"/>
      <c r="K208" s="52"/>
      <c r="L208" s="52"/>
      <c r="M208" s="52"/>
      <c r="N208" s="181" t="str">
        <f aca="false">IF(B208&lt;&gt;"",SUM(D208:M208),"")</f>
        <v/>
      </c>
      <c r="O208" s="52"/>
      <c r="P208" s="52"/>
      <c r="Q208" s="52"/>
      <c r="R208" s="52"/>
      <c r="S208" s="52"/>
      <c r="T208" s="52"/>
      <c r="U208" s="52"/>
      <c r="V208" s="52"/>
      <c r="W208" s="52"/>
      <c r="X208" s="52"/>
      <c r="Y208" s="181" t="str">
        <f aca="false">IF(B208&lt;&gt;"",SUM(O208:X208),"")</f>
        <v/>
      </c>
      <c r="Z208" s="52"/>
      <c r="AA208" s="52"/>
      <c r="AB208" s="52"/>
      <c r="AC208" s="52"/>
      <c r="AD208" s="52"/>
      <c r="AE208" s="52"/>
      <c r="AF208" s="52"/>
      <c r="AG208" s="52"/>
      <c r="AH208" s="52"/>
      <c r="AI208" s="52"/>
      <c r="AJ208" s="182" t="str">
        <f aca="false">IF(B208&lt;&gt;"",SUM(Z208:AI208),"")</f>
        <v/>
      </c>
      <c r="AK208" s="185" t="str">
        <f aca="false">IF(B208&lt;&gt;"",IFERROR(IF((SUMIF(D$20:AI$20, "CLO1", D208:AI208)/AO$6)=0,"",(SUMIF(D$20:AI$20, "CLO1", D208:AI208)/AO$6)),""),"")</f>
        <v/>
      </c>
      <c r="AL208" s="115" t="str">
        <f aca="false">IF(AK208="","",IF(AK208&gt;=B$10,"Y","N"))</f>
        <v/>
      </c>
      <c r="AM208" s="115" t="str">
        <f aca="false">IF(AK208="","",IF(AK208&lt;50%,1,IF(AND(AK208&gt;=50%,AK208&lt;B$10),2,IF(AK208&gt;=B$10,3))))</f>
        <v/>
      </c>
      <c r="AN208" s="185" t="str">
        <f aca="false">IF(B208&lt;&gt;"",IFERROR(IF((SUMIF(D$20:AI$20, "CLO2", D208:AI208)/AO$7)=0,"",(SUMIF(D$20:AI$20, "CLO2", D208:AI208)/AO$7)),""),"")</f>
        <v/>
      </c>
      <c r="AO208" s="115" t="str">
        <f aca="false">IF(AN208="","",IF(AN208&gt;=B$10,"Y","N"))</f>
        <v/>
      </c>
      <c r="AP208" s="115" t="str">
        <f aca="false">IF(AN208="","",IF(AN208&lt;50%,1,IF(AND(AN208&gt;=50%,AN208&lt;B$10),2,IF(AN208&gt;=B$10,3))))</f>
        <v/>
      </c>
      <c r="AQ208" s="185" t="str">
        <f aca="false">IF(B208&lt;&gt;"",IFERROR(IF((SUMIF(D$20:AI$20, "CLO3", D208:AI208)/AO$8)=0,"",(SUMIF(D$20:AI$20, "CLO3", D208:AI208)/AO$8)),""),"")</f>
        <v/>
      </c>
      <c r="AR208" s="115" t="str">
        <f aca="false">IF(AQ208="","",IF(AQ208&gt;=B$10,"Y","N"))</f>
        <v/>
      </c>
      <c r="AS208" s="115" t="str">
        <f aca="false">IF(AQ208="","",IF(AQ208&lt;50%,1,IF(AND(AQ208&gt;=50%,AQ208&lt;B$10),2,IF(AQ208&gt;=B$10,3))))</f>
        <v/>
      </c>
      <c r="AT208" s="185" t="str">
        <f aca="false">IF(B208&lt;&gt;"",IFERROR(IF((SUMIF(D$20:AI$20, "CLO4", D208:AI208)/AO$9)=0,"",(SUMIF(D$20:AI$20, "CLO4", D208:AI208)/AO$9)),""),"")</f>
        <v/>
      </c>
      <c r="AU208" s="115" t="str">
        <f aca="false">IF(AT208="","",IF(AT208&gt;=B$10,"Y","N"))</f>
        <v/>
      </c>
      <c r="AV208" s="115" t="str">
        <f aca="false">IF(AT208="","",IF(AT208&lt;50%,1,IF(AND(AT208&gt;=50%,AT208&lt;B$10),2,IF(AT208&gt;=B$10,3))))</f>
        <v/>
      </c>
      <c r="AW208" s="185" t="str">
        <f aca="false">IF(B208&lt;&gt;"",IFERROR(IF((SUMIF(D$20:AI$20, "CLO5", D208:AI208)/AO$10)=0,"",(SUMIF(D$20:AI$20, "CLO5", D208:AI208)/AO$10)),""),"")</f>
        <v/>
      </c>
      <c r="AX208" s="115" t="str">
        <f aca="false">IF(AW208="","",IF(AW208&gt;=B$10,"Y","N"))</f>
        <v/>
      </c>
      <c r="AY208" s="115" t="str">
        <f aca="false">IF(AW208="","",IF(AW208&lt;50%,1,IF(AND(AW208&gt;=50%,AW208&lt;B$10),2,IF(AW208&gt;=B$10,3))))</f>
        <v/>
      </c>
      <c r="AZ208" s="114" t="str">
        <f aca="false">IF(B208&lt;&gt;"",IFERROR(IF((SUMIF(D$20:AI$20, "CLO6", D208:AI208)/AO$11)=0,"",(SUMIF(D$20:AI$20, "CLO6", D208:AI208)/AO$11)),""),"")</f>
        <v/>
      </c>
      <c r="BA208" s="115" t="str">
        <f aca="false">IF(AZ208="","",IF(AZ208&gt;=B$10,"Y","N"))</f>
        <v/>
      </c>
      <c r="BB208" s="115" t="str">
        <f aca="false">IF(BA208="","",IF(BA208&lt;50%,1,IF(AND(BA208&gt;=50%,BA208&lt;B$10),2,IF(BA208&gt;=B$10,3))))</f>
        <v/>
      </c>
      <c r="BC208" s="114" t="str">
        <f aca="false">IF(B208&lt;&gt;"",IFERROR(IF((SUMIF(D$20:AI$20, "CLO7", D208:AI208)/AO$12)=0,"",(SUMIF(D$20:AI$20, "CLO7", D208:AI208)/AO$12)),""),"")</f>
        <v/>
      </c>
      <c r="BD208" s="115" t="str">
        <f aca="false">IF(BC208="","",IF(BC208&gt;=B$10,"Y","N"))</f>
        <v/>
      </c>
      <c r="BE208" s="115" t="str">
        <f aca="false">IF(BD208="","",IF(BD208&lt;50%,1,IF(AND(BD208&gt;=50%,BD208&lt;B$10),2,IF(BD208&gt;=B$10,3))))</f>
        <v/>
      </c>
      <c r="BF208" s="114" t="str">
        <f aca="false">IF(B208&lt;&gt;"",IFERROR(IF((SUMIF(D$20:AI$20, "CLO8", D208:AI208)/AO$13)=0,"",(SUMIF(D$20:AI$20, "CLO8", D208:AI208)/AO$13)),""),"")</f>
        <v/>
      </c>
      <c r="BG208" s="115" t="str">
        <f aca="false">IF(BF208="","",IF(BF208&gt;=B$10,"Y","N"))</f>
        <v/>
      </c>
      <c r="BH208" s="115" t="str">
        <f aca="false">IF(BG208="","",IF(BG208&lt;50%,1,IF(AND(BG208&gt;=50%,BG208&lt;B$10),2,IF(BG208&gt;=B$10,3))))</f>
        <v/>
      </c>
      <c r="BI208" s="114" t="str">
        <f aca="false">IF(B208&lt;&gt;"",IFERROR(IF((SUMIF(D$20:AI$20, "CLO9", D208:AI208)/AO$14)=0,"",(SUMIF(D$20:AI$20, "CLO9", D208:AI208)/AO$14)),""),"")</f>
        <v/>
      </c>
      <c r="BJ208" s="115" t="str">
        <f aca="false">IF(BI208="","",IF(BI208&gt;=B$10,"Y","N"))</f>
        <v/>
      </c>
      <c r="BK208" s="115" t="str">
        <f aca="false">IF(BJ208="","",IF(BJ208&lt;50%,1,IF(AND(BJ208&gt;=50%,BJ208&lt;B$10),2,IF(BJ208&gt;=B$10,3))))</f>
        <v/>
      </c>
      <c r="BL208" s="114" t="str">
        <f aca="false">IF(B208&lt;&gt;"",IFERROR(IF((SUMIF(D$20:AI$20,"CLO10",D208:AI208)/AO$15)=0,"",(SUMIF(D$20:AI$20,"CLO10",D208:AI208)/AO$15)),""),"")</f>
        <v/>
      </c>
      <c r="BM208" s="115" t="str">
        <f aca="false">IF(BL208="","",IF(BL208&gt;=B$10,"Y","N"))</f>
        <v/>
      </c>
      <c r="BN208" s="115" t="str">
        <f aca="false">IF(BM208="","",IF(BM208&lt;50%,1,IF(AND(BM208&gt;=50%,BM208&lt;B$10),2,IF(BM208&gt;=B$10,3))))</f>
        <v/>
      </c>
      <c r="BO208" s="8"/>
      <c r="BP208" s="8"/>
    </row>
    <row r="209" customFormat="false" ht="15.75" hidden="false" customHeight="true" outlineLevel="0" collapsed="false">
      <c r="A209" s="183" t="str">
        <f aca="false">IF(B$6="LECTURE",IF('Database (LECTURE-RES-PRAC)'!A204="","",'Database (LECTURE-RES-PRAC)'!A204),"")</f>
        <v/>
      </c>
      <c r="B209" s="184" t="str">
        <f aca="false">IF(B$6="LECTURE",IF('Database (LECTURE-RES-PRAC)'!B204="","",'Database (LECTURE-RES-PRAC)'!B204),"")</f>
        <v/>
      </c>
      <c r="C209" s="183" t="str">
        <f aca="false">IF(B209&lt;&gt;"",'Database (LECTURE-RES-PRAC)'!C204,"")</f>
        <v/>
      </c>
      <c r="D209" s="117"/>
      <c r="E209" s="52"/>
      <c r="F209" s="52"/>
      <c r="G209" s="52"/>
      <c r="H209" s="52"/>
      <c r="I209" s="52"/>
      <c r="J209" s="52"/>
      <c r="K209" s="52"/>
      <c r="L209" s="52"/>
      <c r="M209" s="52"/>
      <c r="N209" s="181" t="str">
        <f aca="false">IF(B209&lt;&gt;"",SUM(D209:M209),"")</f>
        <v/>
      </c>
      <c r="O209" s="52"/>
      <c r="P209" s="52"/>
      <c r="Q209" s="52"/>
      <c r="R209" s="52"/>
      <c r="S209" s="52"/>
      <c r="T209" s="52"/>
      <c r="U209" s="52"/>
      <c r="V209" s="52"/>
      <c r="W209" s="52"/>
      <c r="X209" s="52"/>
      <c r="Y209" s="181" t="str">
        <f aca="false">IF(B209&lt;&gt;"",SUM(O209:X209),"")</f>
        <v/>
      </c>
      <c r="Z209" s="52"/>
      <c r="AA209" s="52"/>
      <c r="AB209" s="52"/>
      <c r="AC209" s="52"/>
      <c r="AD209" s="52"/>
      <c r="AE209" s="52"/>
      <c r="AF209" s="52"/>
      <c r="AG209" s="52"/>
      <c r="AH209" s="52"/>
      <c r="AI209" s="52"/>
      <c r="AJ209" s="182" t="str">
        <f aca="false">IF(B209&lt;&gt;"",SUM(Z209:AI209),"")</f>
        <v/>
      </c>
      <c r="AK209" s="185" t="str">
        <f aca="false">IF(B209&lt;&gt;"",IFERROR(IF((SUMIF(D$20:AI$20, "CLO1", D209:AI209)/AO$6)=0,"",(SUMIF(D$20:AI$20, "CLO1", D209:AI209)/AO$6)),""),"")</f>
        <v/>
      </c>
      <c r="AL209" s="115" t="str">
        <f aca="false">IF(AK209="","",IF(AK209&gt;=B$10,"Y","N"))</f>
        <v/>
      </c>
      <c r="AM209" s="115" t="str">
        <f aca="false">IF(AK209="","",IF(AK209&lt;50%,1,IF(AND(AK209&gt;=50%,AK209&lt;B$10),2,IF(AK209&gt;=B$10,3))))</f>
        <v/>
      </c>
      <c r="AN209" s="185" t="str">
        <f aca="false">IF(B209&lt;&gt;"",IFERROR(IF((SUMIF(D$20:AI$20, "CLO2", D209:AI209)/AO$7)=0,"",(SUMIF(D$20:AI$20, "CLO2", D209:AI209)/AO$7)),""),"")</f>
        <v/>
      </c>
      <c r="AO209" s="115" t="str">
        <f aca="false">IF(AN209="","",IF(AN209&gt;=B$10,"Y","N"))</f>
        <v/>
      </c>
      <c r="AP209" s="115" t="str">
        <f aca="false">IF(AN209="","",IF(AN209&lt;50%,1,IF(AND(AN209&gt;=50%,AN209&lt;B$10),2,IF(AN209&gt;=B$10,3))))</f>
        <v/>
      </c>
      <c r="AQ209" s="185" t="str">
        <f aca="false">IF(B209&lt;&gt;"",IFERROR(IF((SUMIF(D$20:AI$20, "CLO3", D209:AI209)/AO$8)=0,"",(SUMIF(D$20:AI$20, "CLO3", D209:AI209)/AO$8)),""),"")</f>
        <v/>
      </c>
      <c r="AR209" s="115" t="str">
        <f aca="false">IF(AQ209="","",IF(AQ209&gt;=B$10,"Y","N"))</f>
        <v/>
      </c>
      <c r="AS209" s="115" t="str">
        <f aca="false">IF(AQ209="","",IF(AQ209&lt;50%,1,IF(AND(AQ209&gt;=50%,AQ209&lt;B$10),2,IF(AQ209&gt;=B$10,3))))</f>
        <v/>
      </c>
      <c r="AT209" s="185" t="str">
        <f aca="false">IF(B209&lt;&gt;"",IFERROR(IF((SUMIF(D$20:AI$20, "CLO4", D209:AI209)/AO$9)=0,"",(SUMIF(D$20:AI$20, "CLO4", D209:AI209)/AO$9)),""),"")</f>
        <v/>
      </c>
      <c r="AU209" s="115" t="str">
        <f aca="false">IF(AT209="","",IF(AT209&gt;=B$10,"Y","N"))</f>
        <v/>
      </c>
      <c r="AV209" s="115" t="str">
        <f aca="false">IF(AT209="","",IF(AT209&lt;50%,1,IF(AND(AT209&gt;=50%,AT209&lt;B$10),2,IF(AT209&gt;=B$10,3))))</f>
        <v/>
      </c>
      <c r="AW209" s="185" t="str">
        <f aca="false">IF(B209&lt;&gt;"",IFERROR(IF((SUMIF(D$20:AI$20, "CLO5", D209:AI209)/AO$10)=0,"",(SUMIF(D$20:AI$20, "CLO5", D209:AI209)/AO$10)),""),"")</f>
        <v/>
      </c>
      <c r="AX209" s="115" t="str">
        <f aca="false">IF(AW209="","",IF(AW209&gt;=B$10,"Y","N"))</f>
        <v/>
      </c>
      <c r="AY209" s="115" t="str">
        <f aca="false">IF(AW209="","",IF(AW209&lt;50%,1,IF(AND(AW209&gt;=50%,AW209&lt;B$10),2,IF(AW209&gt;=B$10,3))))</f>
        <v/>
      </c>
      <c r="AZ209" s="114" t="str">
        <f aca="false">IF(B209&lt;&gt;"",IFERROR(IF((SUMIF(D$20:AI$20, "CLO6", D209:AI209)/AO$11)=0,"",(SUMIF(D$20:AI$20, "CLO6", D209:AI209)/AO$11)),""),"")</f>
        <v/>
      </c>
      <c r="BA209" s="115" t="str">
        <f aca="false">IF(AZ209="","",IF(AZ209&gt;=B$10,"Y","N"))</f>
        <v/>
      </c>
      <c r="BB209" s="115" t="str">
        <f aca="false">IF(BA209="","",IF(BA209&lt;50%,1,IF(AND(BA209&gt;=50%,BA209&lt;B$10),2,IF(BA209&gt;=B$10,3))))</f>
        <v/>
      </c>
      <c r="BC209" s="114" t="str">
        <f aca="false">IF(B209&lt;&gt;"",IFERROR(IF((SUMIF(D$20:AI$20, "CLO7", D209:AI209)/AO$12)=0,"",(SUMIF(D$20:AI$20, "CLO7", D209:AI209)/AO$12)),""),"")</f>
        <v/>
      </c>
      <c r="BD209" s="115" t="str">
        <f aca="false">IF(BC209="","",IF(BC209&gt;=B$10,"Y","N"))</f>
        <v/>
      </c>
      <c r="BE209" s="115" t="str">
        <f aca="false">IF(BD209="","",IF(BD209&lt;50%,1,IF(AND(BD209&gt;=50%,BD209&lt;B$10),2,IF(BD209&gt;=B$10,3))))</f>
        <v/>
      </c>
      <c r="BF209" s="114" t="str">
        <f aca="false">IF(B209&lt;&gt;"",IFERROR(IF((SUMIF(D$20:AI$20, "CLO8", D209:AI209)/AO$13)=0,"",(SUMIF(D$20:AI$20, "CLO8", D209:AI209)/AO$13)),""),"")</f>
        <v/>
      </c>
      <c r="BG209" s="115" t="str">
        <f aca="false">IF(BF209="","",IF(BF209&gt;=B$10,"Y","N"))</f>
        <v/>
      </c>
      <c r="BH209" s="115" t="str">
        <f aca="false">IF(BG209="","",IF(BG209&lt;50%,1,IF(AND(BG209&gt;=50%,BG209&lt;B$10),2,IF(BG209&gt;=B$10,3))))</f>
        <v/>
      </c>
      <c r="BI209" s="114" t="str">
        <f aca="false">IF(B209&lt;&gt;"",IFERROR(IF((SUMIF(D$20:AI$20, "CLO9", D209:AI209)/AO$14)=0,"",(SUMIF(D$20:AI$20, "CLO9", D209:AI209)/AO$14)),""),"")</f>
        <v/>
      </c>
      <c r="BJ209" s="115" t="str">
        <f aca="false">IF(BI209="","",IF(BI209&gt;=B$10,"Y","N"))</f>
        <v/>
      </c>
      <c r="BK209" s="115" t="str">
        <f aca="false">IF(BJ209="","",IF(BJ209&lt;50%,1,IF(AND(BJ209&gt;=50%,BJ209&lt;B$10),2,IF(BJ209&gt;=B$10,3))))</f>
        <v/>
      </c>
      <c r="BL209" s="114" t="str">
        <f aca="false">IF(B209&lt;&gt;"",IFERROR(IF((SUMIF(D$20:AI$20,"CLO10",D209:AI209)/AO$15)=0,"",(SUMIF(D$20:AI$20,"CLO10",D209:AI209)/AO$15)),""),"")</f>
        <v/>
      </c>
      <c r="BM209" s="115" t="str">
        <f aca="false">IF(BL209="","",IF(BL209&gt;=B$10,"Y","N"))</f>
        <v/>
      </c>
      <c r="BN209" s="115" t="str">
        <f aca="false">IF(BM209="","",IF(BM209&lt;50%,1,IF(AND(BM209&gt;=50%,BM209&lt;B$10),2,IF(BM209&gt;=B$10,3))))</f>
        <v/>
      </c>
      <c r="BO209" s="8"/>
      <c r="BP209" s="8"/>
    </row>
    <row r="210" customFormat="false" ht="15.75" hidden="false" customHeight="true" outlineLevel="0" collapsed="false">
      <c r="A210" s="183" t="str">
        <f aca="false">IF(B$6="LECTURE",IF('Database (LECTURE-RES-PRAC)'!A205="","",'Database (LECTURE-RES-PRAC)'!A205),"")</f>
        <v/>
      </c>
      <c r="B210" s="184" t="str">
        <f aca="false">IF(B$6="LECTURE",IF('Database (LECTURE-RES-PRAC)'!B205="","",'Database (LECTURE-RES-PRAC)'!B205),"")</f>
        <v/>
      </c>
      <c r="C210" s="183" t="str">
        <f aca="false">IF(B210&lt;&gt;"",'Database (LECTURE-RES-PRAC)'!C205,"")</f>
        <v/>
      </c>
      <c r="D210" s="117"/>
      <c r="E210" s="52"/>
      <c r="F210" s="52"/>
      <c r="G210" s="52"/>
      <c r="H210" s="52"/>
      <c r="I210" s="52"/>
      <c r="J210" s="52"/>
      <c r="K210" s="52"/>
      <c r="L210" s="52"/>
      <c r="M210" s="52"/>
      <c r="N210" s="181" t="str">
        <f aca="false">IF(B210&lt;&gt;"",SUM(D210:M210),"")</f>
        <v/>
      </c>
      <c r="O210" s="52"/>
      <c r="P210" s="52"/>
      <c r="Q210" s="52"/>
      <c r="R210" s="52"/>
      <c r="S210" s="52"/>
      <c r="T210" s="52"/>
      <c r="U210" s="52"/>
      <c r="V210" s="52"/>
      <c r="W210" s="52"/>
      <c r="X210" s="52"/>
      <c r="Y210" s="181" t="str">
        <f aca="false">IF(B210&lt;&gt;"",SUM(O210:X210),"")</f>
        <v/>
      </c>
      <c r="Z210" s="52"/>
      <c r="AA210" s="52"/>
      <c r="AB210" s="52"/>
      <c r="AC210" s="52"/>
      <c r="AD210" s="52"/>
      <c r="AE210" s="52"/>
      <c r="AF210" s="52"/>
      <c r="AG210" s="52"/>
      <c r="AH210" s="52"/>
      <c r="AI210" s="52"/>
      <c r="AJ210" s="182" t="str">
        <f aca="false">IF(B210&lt;&gt;"",SUM(Z210:AI210),"")</f>
        <v/>
      </c>
      <c r="AK210" s="185" t="str">
        <f aca="false">IF(B210&lt;&gt;"",IFERROR(IF((SUMIF(D$20:AI$20, "CLO1", D210:AI210)/AO$6)=0,"",(SUMIF(D$20:AI$20, "CLO1", D210:AI210)/AO$6)),""),"")</f>
        <v/>
      </c>
      <c r="AL210" s="115" t="str">
        <f aca="false">IF(AK210="","",IF(AK210&gt;=B$10,"Y","N"))</f>
        <v/>
      </c>
      <c r="AM210" s="115" t="str">
        <f aca="false">IF(AK210="","",IF(AK210&lt;50%,1,IF(AND(AK210&gt;=50%,AK210&lt;B$10),2,IF(AK210&gt;=B$10,3))))</f>
        <v/>
      </c>
      <c r="AN210" s="185" t="str">
        <f aca="false">IF(B210&lt;&gt;"",IFERROR(IF((SUMIF(D$20:AI$20, "CLO2", D210:AI210)/AO$7)=0,"",(SUMIF(D$20:AI$20, "CLO2", D210:AI210)/AO$7)),""),"")</f>
        <v/>
      </c>
      <c r="AO210" s="115" t="str">
        <f aca="false">IF(AN210="","",IF(AN210&gt;=B$10,"Y","N"))</f>
        <v/>
      </c>
      <c r="AP210" s="115" t="str">
        <f aca="false">IF(AN210="","",IF(AN210&lt;50%,1,IF(AND(AN210&gt;=50%,AN210&lt;B$10),2,IF(AN210&gt;=B$10,3))))</f>
        <v/>
      </c>
      <c r="AQ210" s="185" t="str">
        <f aca="false">IF(B210&lt;&gt;"",IFERROR(IF((SUMIF(D$20:AI$20, "CLO3", D210:AI210)/AO$8)=0,"",(SUMIF(D$20:AI$20, "CLO3", D210:AI210)/AO$8)),""),"")</f>
        <v/>
      </c>
      <c r="AR210" s="115" t="str">
        <f aca="false">IF(AQ210="","",IF(AQ210&gt;=B$10,"Y","N"))</f>
        <v/>
      </c>
      <c r="AS210" s="115" t="str">
        <f aca="false">IF(AQ210="","",IF(AQ210&lt;50%,1,IF(AND(AQ210&gt;=50%,AQ210&lt;B$10),2,IF(AQ210&gt;=B$10,3))))</f>
        <v/>
      </c>
      <c r="AT210" s="185" t="str">
        <f aca="false">IF(B210&lt;&gt;"",IFERROR(IF((SUMIF(D$20:AI$20, "CLO4", D210:AI210)/AO$9)=0,"",(SUMIF(D$20:AI$20, "CLO4", D210:AI210)/AO$9)),""),"")</f>
        <v/>
      </c>
      <c r="AU210" s="115" t="str">
        <f aca="false">IF(AT210="","",IF(AT210&gt;=B$10,"Y","N"))</f>
        <v/>
      </c>
      <c r="AV210" s="115" t="str">
        <f aca="false">IF(AT210="","",IF(AT210&lt;50%,1,IF(AND(AT210&gt;=50%,AT210&lt;B$10),2,IF(AT210&gt;=B$10,3))))</f>
        <v/>
      </c>
      <c r="AW210" s="185" t="str">
        <f aca="false">IF(B210&lt;&gt;"",IFERROR(IF((SUMIF(D$20:AI$20, "CLO5", D210:AI210)/AO$10)=0,"",(SUMIF(D$20:AI$20, "CLO5", D210:AI210)/AO$10)),""),"")</f>
        <v/>
      </c>
      <c r="AX210" s="115" t="str">
        <f aca="false">IF(AW210="","",IF(AW210&gt;=B$10,"Y","N"))</f>
        <v/>
      </c>
      <c r="AY210" s="115" t="str">
        <f aca="false">IF(AW210="","",IF(AW210&lt;50%,1,IF(AND(AW210&gt;=50%,AW210&lt;B$10),2,IF(AW210&gt;=B$10,3))))</f>
        <v/>
      </c>
      <c r="AZ210" s="114" t="str">
        <f aca="false">IF(B210&lt;&gt;"",IFERROR(IF((SUMIF(D$20:AI$20, "CLO6", D210:AI210)/AO$11)=0,"",(SUMIF(D$20:AI$20, "CLO6", D210:AI210)/AO$11)),""),"")</f>
        <v/>
      </c>
      <c r="BA210" s="115" t="str">
        <f aca="false">IF(AZ210="","",IF(AZ210&gt;=B$10,"Y","N"))</f>
        <v/>
      </c>
      <c r="BB210" s="115" t="str">
        <f aca="false">IF(BA210="","",IF(BA210&lt;50%,1,IF(AND(BA210&gt;=50%,BA210&lt;B$10),2,IF(BA210&gt;=B$10,3))))</f>
        <v/>
      </c>
      <c r="BC210" s="114" t="str">
        <f aca="false">IF(B210&lt;&gt;"",IFERROR(IF((SUMIF(D$20:AI$20, "CLO7", D210:AI210)/AO$12)=0,"",(SUMIF(D$20:AI$20, "CLO7", D210:AI210)/AO$12)),""),"")</f>
        <v/>
      </c>
      <c r="BD210" s="115" t="str">
        <f aca="false">IF(BC210="","",IF(BC210&gt;=B$10,"Y","N"))</f>
        <v/>
      </c>
      <c r="BE210" s="115" t="str">
        <f aca="false">IF(BD210="","",IF(BD210&lt;50%,1,IF(AND(BD210&gt;=50%,BD210&lt;B$10),2,IF(BD210&gt;=B$10,3))))</f>
        <v/>
      </c>
      <c r="BF210" s="114" t="str">
        <f aca="false">IF(B210&lt;&gt;"",IFERROR(IF((SUMIF(D$20:AI$20, "CLO8", D210:AI210)/AO$13)=0,"",(SUMIF(D$20:AI$20, "CLO8", D210:AI210)/AO$13)),""),"")</f>
        <v/>
      </c>
      <c r="BG210" s="115" t="str">
        <f aca="false">IF(BF210="","",IF(BF210&gt;=B$10,"Y","N"))</f>
        <v/>
      </c>
      <c r="BH210" s="115" t="str">
        <f aca="false">IF(BG210="","",IF(BG210&lt;50%,1,IF(AND(BG210&gt;=50%,BG210&lt;B$10),2,IF(BG210&gt;=B$10,3))))</f>
        <v/>
      </c>
      <c r="BI210" s="114" t="str">
        <f aca="false">IF(B210&lt;&gt;"",IFERROR(IF((SUMIF(D$20:AI$20, "CLO9", D210:AI210)/AO$14)=0,"",(SUMIF(D$20:AI$20, "CLO9", D210:AI210)/AO$14)),""),"")</f>
        <v/>
      </c>
      <c r="BJ210" s="115" t="str">
        <f aca="false">IF(BI210="","",IF(BI210&gt;=B$10,"Y","N"))</f>
        <v/>
      </c>
      <c r="BK210" s="115" t="str">
        <f aca="false">IF(BJ210="","",IF(BJ210&lt;50%,1,IF(AND(BJ210&gt;=50%,BJ210&lt;B$10),2,IF(BJ210&gt;=B$10,3))))</f>
        <v/>
      </c>
      <c r="BL210" s="114" t="str">
        <f aca="false">IF(B210&lt;&gt;"",IFERROR(IF((SUMIF(D$20:AI$20,"CLO10",D210:AI210)/AO$15)=0,"",(SUMIF(D$20:AI$20,"CLO10",D210:AI210)/AO$15)),""),"")</f>
        <v/>
      </c>
      <c r="BM210" s="115" t="str">
        <f aca="false">IF(BL210="","",IF(BL210&gt;=B$10,"Y","N"))</f>
        <v/>
      </c>
      <c r="BN210" s="115" t="str">
        <f aca="false">IF(BM210="","",IF(BM210&lt;50%,1,IF(AND(BM210&gt;=50%,BM210&lt;B$10),2,IF(BM210&gt;=B$10,3))))</f>
        <v/>
      </c>
      <c r="BO210" s="8"/>
      <c r="BP210" s="8"/>
    </row>
    <row r="211" customFormat="false" ht="15.75" hidden="false" customHeight="true" outlineLevel="0" collapsed="false">
      <c r="A211" s="183" t="str">
        <f aca="false">IF(B$6="LECTURE",IF('Database (LECTURE-RES-PRAC)'!A206="","",'Database (LECTURE-RES-PRAC)'!A206),"")</f>
        <v/>
      </c>
      <c r="B211" s="184" t="str">
        <f aca="false">IF(B$6="LECTURE",IF('Database (LECTURE-RES-PRAC)'!B206="","",'Database (LECTURE-RES-PRAC)'!B206),"")</f>
        <v/>
      </c>
      <c r="C211" s="183" t="str">
        <f aca="false">IF(B211&lt;&gt;"",'Database (LECTURE-RES-PRAC)'!C206,"")</f>
        <v/>
      </c>
      <c r="D211" s="117"/>
      <c r="E211" s="52"/>
      <c r="F211" s="52"/>
      <c r="G211" s="52"/>
      <c r="H211" s="52"/>
      <c r="I211" s="52"/>
      <c r="J211" s="52"/>
      <c r="K211" s="52"/>
      <c r="L211" s="52"/>
      <c r="M211" s="52"/>
      <c r="N211" s="181" t="str">
        <f aca="false">IF(B211&lt;&gt;"",SUM(D211:M211),"")</f>
        <v/>
      </c>
      <c r="O211" s="52"/>
      <c r="P211" s="52"/>
      <c r="Q211" s="52"/>
      <c r="R211" s="52"/>
      <c r="S211" s="52"/>
      <c r="T211" s="52"/>
      <c r="U211" s="52"/>
      <c r="V211" s="52"/>
      <c r="W211" s="52"/>
      <c r="X211" s="52"/>
      <c r="Y211" s="181" t="str">
        <f aca="false">IF(B211&lt;&gt;"",SUM(O211:X211),"")</f>
        <v/>
      </c>
      <c r="Z211" s="52"/>
      <c r="AA211" s="52"/>
      <c r="AB211" s="52"/>
      <c r="AC211" s="52"/>
      <c r="AD211" s="52"/>
      <c r="AE211" s="52"/>
      <c r="AF211" s="52"/>
      <c r="AG211" s="52"/>
      <c r="AH211" s="52"/>
      <c r="AI211" s="52"/>
      <c r="AJ211" s="182" t="str">
        <f aca="false">IF(B211&lt;&gt;"",SUM(Z211:AI211),"")</f>
        <v/>
      </c>
      <c r="AK211" s="185" t="str">
        <f aca="false">IF(B211&lt;&gt;"",IFERROR(IF((SUMIF(D$20:AI$20, "CLO1", D211:AI211)/AO$6)=0,"",(SUMIF(D$20:AI$20, "CLO1", D211:AI211)/AO$6)),""),"")</f>
        <v/>
      </c>
      <c r="AL211" s="115" t="str">
        <f aca="false">IF(AK211="","",IF(AK211&gt;=B$10,"Y","N"))</f>
        <v/>
      </c>
      <c r="AM211" s="115" t="str">
        <f aca="false">IF(AK211="","",IF(AK211&lt;50%,1,IF(AND(AK211&gt;=50%,AK211&lt;B$10),2,IF(AK211&gt;=B$10,3))))</f>
        <v/>
      </c>
      <c r="AN211" s="185" t="str">
        <f aca="false">IF(B211&lt;&gt;"",IFERROR(IF((SUMIF(D$20:AI$20, "CLO2", D211:AI211)/AO$7)=0,"",(SUMIF(D$20:AI$20, "CLO2", D211:AI211)/AO$7)),""),"")</f>
        <v/>
      </c>
      <c r="AO211" s="115" t="str">
        <f aca="false">IF(AN211="","",IF(AN211&gt;=B$10,"Y","N"))</f>
        <v/>
      </c>
      <c r="AP211" s="115" t="str">
        <f aca="false">IF(AN211="","",IF(AN211&lt;50%,1,IF(AND(AN211&gt;=50%,AN211&lt;B$10),2,IF(AN211&gt;=B$10,3))))</f>
        <v/>
      </c>
      <c r="AQ211" s="185" t="str">
        <f aca="false">IF(B211&lt;&gt;"",IFERROR(IF((SUMIF(D$20:AI$20, "CLO3", D211:AI211)/AO$8)=0,"",(SUMIF(D$20:AI$20, "CLO3", D211:AI211)/AO$8)),""),"")</f>
        <v/>
      </c>
      <c r="AR211" s="115" t="str">
        <f aca="false">IF(AQ211="","",IF(AQ211&gt;=B$10,"Y","N"))</f>
        <v/>
      </c>
      <c r="AS211" s="115" t="str">
        <f aca="false">IF(AQ211="","",IF(AQ211&lt;50%,1,IF(AND(AQ211&gt;=50%,AQ211&lt;B$10),2,IF(AQ211&gt;=B$10,3))))</f>
        <v/>
      </c>
      <c r="AT211" s="185" t="str">
        <f aca="false">IF(B211&lt;&gt;"",IFERROR(IF((SUMIF(D$20:AI$20, "CLO4", D211:AI211)/AO$9)=0,"",(SUMIF(D$20:AI$20, "CLO4", D211:AI211)/AO$9)),""),"")</f>
        <v/>
      </c>
      <c r="AU211" s="115" t="str">
        <f aca="false">IF(AT211="","",IF(AT211&gt;=B$10,"Y","N"))</f>
        <v/>
      </c>
      <c r="AV211" s="115" t="str">
        <f aca="false">IF(AT211="","",IF(AT211&lt;50%,1,IF(AND(AT211&gt;=50%,AT211&lt;B$10),2,IF(AT211&gt;=B$10,3))))</f>
        <v/>
      </c>
      <c r="AW211" s="185" t="str">
        <f aca="false">IF(B211&lt;&gt;"",IFERROR(IF((SUMIF(D$20:AI$20, "CLO5", D211:AI211)/AO$10)=0,"",(SUMIF(D$20:AI$20, "CLO5", D211:AI211)/AO$10)),""),"")</f>
        <v/>
      </c>
      <c r="AX211" s="115" t="str">
        <f aca="false">IF(AW211="","",IF(AW211&gt;=B$10,"Y","N"))</f>
        <v/>
      </c>
      <c r="AY211" s="115" t="str">
        <f aca="false">IF(AW211="","",IF(AW211&lt;50%,1,IF(AND(AW211&gt;=50%,AW211&lt;B$10),2,IF(AW211&gt;=B$10,3))))</f>
        <v/>
      </c>
      <c r="AZ211" s="114" t="str">
        <f aca="false">IF(B211&lt;&gt;"",IFERROR(IF((SUMIF(D$20:AI$20, "CLO6", D211:AI211)/AO$11)=0,"",(SUMIF(D$20:AI$20, "CLO6", D211:AI211)/AO$11)),""),"")</f>
        <v/>
      </c>
      <c r="BA211" s="115" t="str">
        <f aca="false">IF(AZ211="","",IF(AZ211&gt;=B$10,"Y","N"))</f>
        <v/>
      </c>
      <c r="BB211" s="115" t="str">
        <f aca="false">IF(BA211="","",IF(BA211&lt;50%,1,IF(AND(BA211&gt;=50%,BA211&lt;B$10),2,IF(BA211&gt;=B$10,3))))</f>
        <v/>
      </c>
      <c r="BC211" s="114" t="str">
        <f aca="false">IF(B211&lt;&gt;"",IFERROR(IF((SUMIF(D$20:AI$20, "CLO7", D211:AI211)/AO$12)=0,"",(SUMIF(D$20:AI$20, "CLO7", D211:AI211)/AO$12)),""),"")</f>
        <v/>
      </c>
      <c r="BD211" s="115" t="str">
        <f aca="false">IF(BC211="","",IF(BC211&gt;=B$10,"Y","N"))</f>
        <v/>
      </c>
      <c r="BE211" s="115" t="str">
        <f aca="false">IF(BD211="","",IF(BD211&lt;50%,1,IF(AND(BD211&gt;=50%,BD211&lt;B$10),2,IF(BD211&gt;=B$10,3))))</f>
        <v/>
      </c>
      <c r="BF211" s="114" t="str">
        <f aca="false">IF(B211&lt;&gt;"",IFERROR(IF((SUMIF(D$20:AI$20, "CLO8", D211:AI211)/AO$13)=0,"",(SUMIF(D$20:AI$20, "CLO8", D211:AI211)/AO$13)),""),"")</f>
        <v/>
      </c>
      <c r="BG211" s="115" t="str">
        <f aca="false">IF(BF211="","",IF(BF211&gt;=B$10,"Y","N"))</f>
        <v/>
      </c>
      <c r="BH211" s="115" t="str">
        <f aca="false">IF(BG211="","",IF(BG211&lt;50%,1,IF(AND(BG211&gt;=50%,BG211&lt;B$10),2,IF(BG211&gt;=B$10,3))))</f>
        <v/>
      </c>
      <c r="BI211" s="114" t="str">
        <f aca="false">IF(B211&lt;&gt;"",IFERROR(IF((SUMIF(D$20:AI$20, "CLO9", D211:AI211)/AO$14)=0,"",(SUMIF(D$20:AI$20, "CLO9", D211:AI211)/AO$14)),""),"")</f>
        <v/>
      </c>
      <c r="BJ211" s="115" t="str">
        <f aca="false">IF(BI211="","",IF(BI211&gt;=B$10,"Y","N"))</f>
        <v/>
      </c>
      <c r="BK211" s="115" t="str">
        <f aca="false">IF(BJ211="","",IF(BJ211&lt;50%,1,IF(AND(BJ211&gt;=50%,BJ211&lt;B$10),2,IF(BJ211&gt;=B$10,3))))</f>
        <v/>
      </c>
      <c r="BL211" s="114" t="str">
        <f aca="false">IF(B211&lt;&gt;"",IFERROR(IF((SUMIF(D$20:AI$20,"CLO10",D211:AI211)/AO$15)=0,"",(SUMIF(D$20:AI$20,"CLO10",D211:AI211)/AO$15)),""),"")</f>
        <v/>
      </c>
      <c r="BM211" s="115" t="str">
        <f aca="false">IF(BL211="","",IF(BL211&gt;=B$10,"Y","N"))</f>
        <v/>
      </c>
      <c r="BN211" s="115" t="str">
        <f aca="false">IF(BM211="","",IF(BM211&lt;50%,1,IF(AND(BM211&gt;=50%,BM211&lt;B$10),2,IF(BM211&gt;=B$10,3))))</f>
        <v/>
      </c>
      <c r="BO211" s="8"/>
      <c r="BP211" s="8"/>
    </row>
    <row r="212" customFormat="false" ht="15.75" hidden="false" customHeight="true" outlineLevel="0" collapsed="false">
      <c r="A212" s="183" t="str">
        <f aca="false">IF(B$6="LECTURE",IF('Database (LECTURE-RES-PRAC)'!A207="","",'Database (LECTURE-RES-PRAC)'!A207),"")</f>
        <v/>
      </c>
      <c r="B212" s="184" t="str">
        <f aca="false">IF(B$6="LECTURE",IF('Database (LECTURE-RES-PRAC)'!B207="","",'Database (LECTURE-RES-PRAC)'!B207),"")</f>
        <v/>
      </c>
      <c r="C212" s="183" t="str">
        <f aca="false">IF(B212&lt;&gt;"",'Database (LECTURE-RES-PRAC)'!C207,"")</f>
        <v/>
      </c>
      <c r="D212" s="117"/>
      <c r="E212" s="52"/>
      <c r="F212" s="52"/>
      <c r="G212" s="52"/>
      <c r="H212" s="52"/>
      <c r="I212" s="52"/>
      <c r="J212" s="52"/>
      <c r="K212" s="52"/>
      <c r="L212" s="52"/>
      <c r="M212" s="52"/>
      <c r="N212" s="181" t="str">
        <f aca="false">IF(B212&lt;&gt;"",SUM(D212:M212),"")</f>
        <v/>
      </c>
      <c r="O212" s="52"/>
      <c r="P212" s="52"/>
      <c r="Q212" s="52"/>
      <c r="R212" s="52"/>
      <c r="S212" s="52"/>
      <c r="T212" s="52"/>
      <c r="U212" s="52"/>
      <c r="V212" s="52"/>
      <c r="W212" s="52"/>
      <c r="X212" s="52"/>
      <c r="Y212" s="181" t="str">
        <f aca="false">IF(B212&lt;&gt;"",SUM(O212:X212),"")</f>
        <v/>
      </c>
      <c r="Z212" s="52"/>
      <c r="AA212" s="52"/>
      <c r="AB212" s="52"/>
      <c r="AC212" s="52"/>
      <c r="AD212" s="52"/>
      <c r="AE212" s="52"/>
      <c r="AF212" s="52"/>
      <c r="AG212" s="52"/>
      <c r="AH212" s="52"/>
      <c r="AI212" s="52"/>
      <c r="AJ212" s="182" t="str">
        <f aca="false">IF(B212&lt;&gt;"",SUM(Z212:AI212),"")</f>
        <v/>
      </c>
      <c r="AK212" s="185" t="str">
        <f aca="false">IF(B212&lt;&gt;"",IFERROR(IF((SUMIF(D$20:AI$20, "CLO1", D212:AI212)/AO$6)=0,"",(SUMIF(D$20:AI$20, "CLO1", D212:AI212)/AO$6)),""),"")</f>
        <v/>
      </c>
      <c r="AL212" s="115" t="str">
        <f aca="false">IF(AK212="","",IF(AK212&gt;=B$10,"Y","N"))</f>
        <v/>
      </c>
      <c r="AM212" s="115" t="str">
        <f aca="false">IF(AK212="","",IF(AK212&lt;50%,1,IF(AND(AK212&gt;=50%,AK212&lt;B$10),2,IF(AK212&gt;=B$10,3))))</f>
        <v/>
      </c>
      <c r="AN212" s="185" t="str">
        <f aca="false">IF(B212&lt;&gt;"",IFERROR(IF((SUMIF(D$20:AI$20, "CLO2", D212:AI212)/AO$7)=0,"",(SUMIF(D$20:AI$20, "CLO2", D212:AI212)/AO$7)),""),"")</f>
        <v/>
      </c>
      <c r="AO212" s="115" t="str">
        <f aca="false">IF(AN212="","",IF(AN212&gt;=B$10,"Y","N"))</f>
        <v/>
      </c>
      <c r="AP212" s="115" t="str">
        <f aca="false">IF(AN212="","",IF(AN212&lt;50%,1,IF(AND(AN212&gt;=50%,AN212&lt;B$10),2,IF(AN212&gt;=B$10,3))))</f>
        <v/>
      </c>
      <c r="AQ212" s="185" t="str">
        <f aca="false">IF(B212&lt;&gt;"",IFERROR(IF((SUMIF(D$20:AI$20, "CLO3", D212:AI212)/AO$8)=0,"",(SUMIF(D$20:AI$20, "CLO3", D212:AI212)/AO$8)),""),"")</f>
        <v/>
      </c>
      <c r="AR212" s="115" t="str">
        <f aca="false">IF(AQ212="","",IF(AQ212&gt;=B$10,"Y","N"))</f>
        <v/>
      </c>
      <c r="AS212" s="115" t="str">
        <f aca="false">IF(AQ212="","",IF(AQ212&lt;50%,1,IF(AND(AQ212&gt;=50%,AQ212&lt;B$10),2,IF(AQ212&gt;=B$10,3))))</f>
        <v/>
      </c>
      <c r="AT212" s="185" t="str">
        <f aca="false">IF(B212&lt;&gt;"",IFERROR(IF((SUMIF(D$20:AI$20, "CLO4", D212:AI212)/AO$9)=0,"",(SUMIF(D$20:AI$20, "CLO4", D212:AI212)/AO$9)),""),"")</f>
        <v/>
      </c>
      <c r="AU212" s="115" t="str">
        <f aca="false">IF(AT212="","",IF(AT212&gt;=B$10,"Y","N"))</f>
        <v/>
      </c>
      <c r="AV212" s="115" t="str">
        <f aca="false">IF(AT212="","",IF(AT212&lt;50%,1,IF(AND(AT212&gt;=50%,AT212&lt;B$10),2,IF(AT212&gt;=B$10,3))))</f>
        <v/>
      </c>
      <c r="AW212" s="185" t="str">
        <f aca="false">IF(B212&lt;&gt;"",IFERROR(IF((SUMIF(D$20:AI$20, "CLO5", D212:AI212)/AO$10)=0,"",(SUMIF(D$20:AI$20, "CLO5", D212:AI212)/AO$10)),""),"")</f>
        <v/>
      </c>
      <c r="AX212" s="115" t="str">
        <f aca="false">IF(AW212="","",IF(AW212&gt;=B$10,"Y","N"))</f>
        <v/>
      </c>
      <c r="AY212" s="115" t="str">
        <f aca="false">IF(AW212="","",IF(AW212&lt;50%,1,IF(AND(AW212&gt;=50%,AW212&lt;B$10),2,IF(AW212&gt;=B$10,3))))</f>
        <v/>
      </c>
      <c r="AZ212" s="114" t="str">
        <f aca="false">IF(B212&lt;&gt;"",IFERROR(IF((SUMIF(D$20:AI$20, "CLO6", D212:AI212)/AO$11)=0,"",(SUMIF(D$20:AI$20, "CLO6", D212:AI212)/AO$11)),""),"")</f>
        <v/>
      </c>
      <c r="BA212" s="115" t="str">
        <f aca="false">IF(AZ212="","",IF(AZ212&gt;=B$10,"Y","N"))</f>
        <v/>
      </c>
      <c r="BB212" s="115" t="str">
        <f aca="false">IF(BA212="","",IF(BA212&lt;50%,1,IF(AND(BA212&gt;=50%,BA212&lt;B$10),2,IF(BA212&gt;=B$10,3))))</f>
        <v/>
      </c>
      <c r="BC212" s="114" t="str">
        <f aca="false">IF(B212&lt;&gt;"",IFERROR(IF((SUMIF(D$20:AI$20, "CLO7", D212:AI212)/AO$12)=0,"",(SUMIF(D$20:AI$20, "CLO7", D212:AI212)/AO$12)),""),"")</f>
        <v/>
      </c>
      <c r="BD212" s="115" t="str">
        <f aca="false">IF(BC212="","",IF(BC212&gt;=B$10,"Y","N"))</f>
        <v/>
      </c>
      <c r="BE212" s="115" t="str">
        <f aca="false">IF(BD212="","",IF(BD212&lt;50%,1,IF(AND(BD212&gt;=50%,BD212&lt;B$10),2,IF(BD212&gt;=B$10,3))))</f>
        <v/>
      </c>
      <c r="BF212" s="114" t="str">
        <f aca="false">IF(B212&lt;&gt;"",IFERROR(IF((SUMIF(D$20:AI$20, "CLO8", D212:AI212)/AO$13)=0,"",(SUMIF(D$20:AI$20, "CLO8", D212:AI212)/AO$13)),""),"")</f>
        <v/>
      </c>
      <c r="BG212" s="115" t="str">
        <f aca="false">IF(BF212="","",IF(BF212&gt;=B$10,"Y","N"))</f>
        <v/>
      </c>
      <c r="BH212" s="115" t="str">
        <f aca="false">IF(BG212="","",IF(BG212&lt;50%,1,IF(AND(BG212&gt;=50%,BG212&lt;B$10),2,IF(BG212&gt;=B$10,3))))</f>
        <v/>
      </c>
      <c r="BI212" s="114" t="str">
        <f aca="false">IF(B212&lt;&gt;"",IFERROR(IF((SUMIF(D$20:AI$20, "CLO9", D212:AI212)/AO$14)=0,"",(SUMIF(D$20:AI$20, "CLO9", D212:AI212)/AO$14)),""),"")</f>
        <v/>
      </c>
      <c r="BJ212" s="115" t="str">
        <f aca="false">IF(BI212="","",IF(BI212&gt;=B$10,"Y","N"))</f>
        <v/>
      </c>
      <c r="BK212" s="115" t="str">
        <f aca="false">IF(BJ212="","",IF(BJ212&lt;50%,1,IF(AND(BJ212&gt;=50%,BJ212&lt;B$10),2,IF(BJ212&gt;=B$10,3))))</f>
        <v/>
      </c>
      <c r="BL212" s="114" t="str">
        <f aca="false">IF(B212&lt;&gt;"",IFERROR(IF((SUMIF(D$20:AI$20,"CLO10",D212:AI212)/AO$15)=0,"",(SUMIF(D$20:AI$20,"CLO10",D212:AI212)/AO$15)),""),"")</f>
        <v/>
      </c>
      <c r="BM212" s="115" t="str">
        <f aca="false">IF(BL212="","",IF(BL212&gt;=B$10,"Y","N"))</f>
        <v/>
      </c>
      <c r="BN212" s="115" t="str">
        <f aca="false">IF(BM212="","",IF(BM212&lt;50%,1,IF(AND(BM212&gt;=50%,BM212&lt;B$10),2,IF(BM212&gt;=B$10,3))))</f>
        <v/>
      </c>
      <c r="BO212" s="8"/>
      <c r="BP212" s="8"/>
    </row>
    <row r="213" customFormat="false" ht="15.75" hidden="false" customHeight="true" outlineLevel="0" collapsed="false">
      <c r="A213" s="183" t="str">
        <f aca="false">IF(B$6="LECTURE",IF('Database (LECTURE-RES-PRAC)'!A208="","",'Database (LECTURE-RES-PRAC)'!A208),"")</f>
        <v/>
      </c>
      <c r="B213" s="184" t="str">
        <f aca="false">IF(B$6="LECTURE",IF('Database (LECTURE-RES-PRAC)'!B208="","",'Database (LECTURE-RES-PRAC)'!B208),"")</f>
        <v/>
      </c>
      <c r="C213" s="183" t="str">
        <f aca="false">IF(B213&lt;&gt;"",'Database (LECTURE-RES-PRAC)'!C208,"")</f>
        <v/>
      </c>
      <c r="D213" s="117"/>
      <c r="E213" s="52"/>
      <c r="F213" s="52"/>
      <c r="G213" s="52"/>
      <c r="H213" s="52"/>
      <c r="I213" s="52"/>
      <c r="J213" s="52"/>
      <c r="K213" s="52"/>
      <c r="L213" s="52"/>
      <c r="M213" s="52"/>
      <c r="N213" s="181" t="str">
        <f aca="false">IF(B213&lt;&gt;"",SUM(D213:M213),"")</f>
        <v/>
      </c>
      <c r="O213" s="52"/>
      <c r="P213" s="52"/>
      <c r="Q213" s="52"/>
      <c r="R213" s="52"/>
      <c r="S213" s="52"/>
      <c r="T213" s="52"/>
      <c r="U213" s="52"/>
      <c r="V213" s="52"/>
      <c r="W213" s="52"/>
      <c r="X213" s="52"/>
      <c r="Y213" s="181" t="str">
        <f aca="false">IF(B213&lt;&gt;"",SUM(O213:X213),"")</f>
        <v/>
      </c>
      <c r="Z213" s="52"/>
      <c r="AA213" s="52"/>
      <c r="AB213" s="52"/>
      <c r="AC213" s="52"/>
      <c r="AD213" s="52"/>
      <c r="AE213" s="52"/>
      <c r="AF213" s="52"/>
      <c r="AG213" s="52"/>
      <c r="AH213" s="52"/>
      <c r="AI213" s="52"/>
      <c r="AJ213" s="182" t="str">
        <f aca="false">IF(B213&lt;&gt;"",SUM(Z213:AI213),"")</f>
        <v/>
      </c>
      <c r="AK213" s="185" t="str">
        <f aca="false">IF(B213&lt;&gt;"",IFERROR(IF((SUMIF(D$20:AI$20, "CLO1", D213:AI213)/AO$6)=0,"",(SUMIF(D$20:AI$20, "CLO1", D213:AI213)/AO$6)),""),"")</f>
        <v/>
      </c>
      <c r="AL213" s="115" t="str">
        <f aca="false">IF(AK213="","",IF(AK213&gt;=B$10,"Y","N"))</f>
        <v/>
      </c>
      <c r="AM213" s="115" t="str">
        <f aca="false">IF(AK213="","",IF(AK213&lt;50%,1,IF(AND(AK213&gt;=50%,AK213&lt;B$10),2,IF(AK213&gt;=B$10,3))))</f>
        <v/>
      </c>
      <c r="AN213" s="185" t="str">
        <f aca="false">IF(B213&lt;&gt;"",IFERROR(IF((SUMIF(D$20:AI$20, "CLO2", D213:AI213)/AO$7)=0,"",(SUMIF(D$20:AI$20, "CLO2", D213:AI213)/AO$7)),""),"")</f>
        <v/>
      </c>
      <c r="AO213" s="115" t="str">
        <f aca="false">IF(AN213="","",IF(AN213&gt;=B$10,"Y","N"))</f>
        <v/>
      </c>
      <c r="AP213" s="115" t="str">
        <f aca="false">IF(AN213="","",IF(AN213&lt;50%,1,IF(AND(AN213&gt;=50%,AN213&lt;B$10),2,IF(AN213&gt;=B$10,3))))</f>
        <v/>
      </c>
      <c r="AQ213" s="185" t="str">
        <f aca="false">IF(B213&lt;&gt;"",IFERROR(IF((SUMIF(D$20:AI$20, "CLO3", D213:AI213)/AO$8)=0,"",(SUMIF(D$20:AI$20, "CLO3", D213:AI213)/AO$8)),""),"")</f>
        <v/>
      </c>
      <c r="AR213" s="115" t="str">
        <f aca="false">IF(AQ213="","",IF(AQ213&gt;=B$10,"Y","N"))</f>
        <v/>
      </c>
      <c r="AS213" s="115" t="str">
        <f aca="false">IF(AQ213="","",IF(AQ213&lt;50%,1,IF(AND(AQ213&gt;=50%,AQ213&lt;B$10),2,IF(AQ213&gt;=B$10,3))))</f>
        <v/>
      </c>
      <c r="AT213" s="185" t="str">
        <f aca="false">IF(B213&lt;&gt;"",IFERROR(IF((SUMIF(D$20:AI$20, "CLO4", D213:AI213)/AO$9)=0,"",(SUMIF(D$20:AI$20, "CLO4", D213:AI213)/AO$9)),""),"")</f>
        <v/>
      </c>
      <c r="AU213" s="115" t="str">
        <f aca="false">IF(AT213="","",IF(AT213&gt;=B$10,"Y","N"))</f>
        <v/>
      </c>
      <c r="AV213" s="115" t="str">
        <f aca="false">IF(AT213="","",IF(AT213&lt;50%,1,IF(AND(AT213&gt;=50%,AT213&lt;B$10),2,IF(AT213&gt;=B$10,3))))</f>
        <v/>
      </c>
      <c r="AW213" s="185" t="str">
        <f aca="false">IF(B213&lt;&gt;"",IFERROR(IF((SUMIF(D$20:AI$20, "CLO5", D213:AI213)/AO$10)=0,"",(SUMIF(D$20:AI$20, "CLO5", D213:AI213)/AO$10)),""),"")</f>
        <v/>
      </c>
      <c r="AX213" s="115" t="str">
        <f aca="false">IF(AW213="","",IF(AW213&gt;=B$10,"Y","N"))</f>
        <v/>
      </c>
      <c r="AY213" s="115" t="str">
        <f aca="false">IF(AW213="","",IF(AW213&lt;50%,1,IF(AND(AW213&gt;=50%,AW213&lt;B$10),2,IF(AW213&gt;=B$10,3))))</f>
        <v/>
      </c>
      <c r="AZ213" s="114" t="str">
        <f aca="false">IF(B213&lt;&gt;"",IFERROR(IF((SUMIF(D$20:AI$20, "CLO6", D213:AI213)/AO$11)=0,"",(SUMIF(D$20:AI$20, "CLO6", D213:AI213)/AO$11)),""),"")</f>
        <v/>
      </c>
      <c r="BA213" s="115" t="str">
        <f aca="false">IF(AZ213="","",IF(AZ213&gt;=B$10,"Y","N"))</f>
        <v/>
      </c>
      <c r="BB213" s="115" t="str">
        <f aca="false">IF(BA213="","",IF(BA213&lt;50%,1,IF(AND(BA213&gt;=50%,BA213&lt;B$10),2,IF(BA213&gt;=B$10,3))))</f>
        <v/>
      </c>
      <c r="BC213" s="114" t="str">
        <f aca="false">IF(B213&lt;&gt;"",IFERROR(IF((SUMIF(D$20:AI$20, "CLO7", D213:AI213)/AO$12)=0,"",(SUMIF(D$20:AI$20, "CLO7", D213:AI213)/AO$12)),""),"")</f>
        <v/>
      </c>
      <c r="BD213" s="115" t="str">
        <f aca="false">IF(BC213="","",IF(BC213&gt;=B$10,"Y","N"))</f>
        <v/>
      </c>
      <c r="BE213" s="115" t="str">
        <f aca="false">IF(BD213="","",IF(BD213&lt;50%,1,IF(AND(BD213&gt;=50%,BD213&lt;B$10),2,IF(BD213&gt;=B$10,3))))</f>
        <v/>
      </c>
      <c r="BF213" s="114" t="str">
        <f aca="false">IF(B213&lt;&gt;"",IFERROR(IF((SUMIF(D$20:AI$20, "CLO8", D213:AI213)/AO$13)=0,"",(SUMIF(D$20:AI$20, "CLO8", D213:AI213)/AO$13)),""),"")</f>
        <v/>
      </c>
      <c r="BG213" s="115" t="str">
        <f aca="false">IF(BF213="","",IF(BF213&gt;=B$10,"Y","N"))</f>
        <v/>
      </c>
      <c r="BH213" s="115" t="str">
        <f aca="false">IF(BG213="","",IF(BG213&lt;50%,1,IF(AND(BG213&gt;=50%,BG213&lt;B$10),2,IF(BG213&gt;=B$10,3))))</f>
        <v/>
      </c>
      <c r="BI213" s="114" t="str">
        <f aca="false">IF(B213&lt;&gt;"",IFERROR(IF((SUMIF(D$20:AI$20, "CLO9", D213:AI213)/AO$14)=0,"",(SUMIF(D$20:AI$20, "CLO9", D213:AI213)/AO$14)),""),"")</f>
        <v/>
      </c>
      <c r="BJ213" s="115" t="str">
        <f aca="false">IF(BI213="","",IF(BI213&gt;=B$10,"Y","N"))</f>
        <v/>
      </c>
      <c r="BK213" s="115" t="str">
        <f aca="false">IF(BJ213="","",IF(BJ213&lt;50%,1,IF(AND(BJ213&gt;=50%,BJ213&lt;B$10),2,IF(BJ213&gt;=B$10,3))))</f>
        <v/>
      </c>
      <c r="BL213" s="114" t="str">
        <f aca="false">IF(B213&lt;&gt;"",IFERROR(IF((SUMIF(D$20:AI$20,"CLO10",D213:AI213)/AO$15)=0,"",(SUMIF(D$20:AI$20,"CLO10",D213:AI213)/AO$15)),""),"")</f>
        <v/>
      </c>
      <c r="BM213" s="115" t="str">
        <f aca="false">IF(BL213="","",IF(BL213&gt;=B$10,"Y","N"))</f>
        <v/>
      </c>
      <c r="BN213" s="115" t="str">
        <f aca="false">IF(BM213="","",IF(BM213&lt;50%,1,IF(AND(BM213&gt;=50%,BM213&lt;B$10),2,IF(BM213&gt;=B$10,3))))</f>
        <v/>
      </c>
      <c r="BO213" s="8"/>
      <c r="BP213" s="8"/>
    </row>
    <row r="214" customFormat="false" ht="15.75" hidden="false" customHeight="true" outlineLevel="0" collapsed="false">
      <c r="A214" s="183" t="str">
        <f aca="false">IF(B$6="LECTURE",IF('Database (LECTURE-RES-PRAC)'!A209="","",'Database (LECTURE-RES-PRAC)'!A209),"")</f>
        <v/>
      </c>
      <c r="B214" s="184" t="str">
        <f aca="false">IF(B$6="LECTURE",IF('Database (LECTURE-RES-PRAC)'!B209="","",'Database (LECTURE-RES-PRAC)'!B209),"")</f>
        <v/>
      </c>
      <c r="C214" s="183" t="str">
        <f aca="false">IF(B214&lt;&gt;"",'Database (LECTURE-RES-PRAC)'!C209,"")</f>
        <v/>
      </c>
      <c r="D214" s="117"/>
      <c r="E214" s="52"/>
      <c r="F214" s="52"/>
      <c r="G214" s="52"/>
      <c r="H214" s="52"/>
      <c r="I214" s="52"/>
      <c r="J214" s="52"/>
      <c r="K214" s="52"/>
      <c r="L214" s="52"/>
      <c r="M214" s="52"/>
      <c r="N214" s="181" t="str">
        <f aca="false">IF(B214&lt;&gt;"",SUM(D214:M214),"")</f>
        <v/>
      </c>
      <c r="O214" s="52"/>
      <c r="P214" s="52"/>
      <c r="Q214" s="52"/>
      <c r="R214" s="52"/>
      <c r="S214" s="52"/>
      <c r="T214" s="52"/>
      <c r="U214" s="52"/>
      <c r="V214" s="52"/>
      <c r="W214" s="52"/>
      <c r="X214" s="52"/>
      <c r="Y214" s="181" t="str">
        <f aca="false">IF(B214&lt;&gt;"",SUM(O214:X214),"")</f>
        <v/>
      </c>
      <c r="Z214" s="52"/>
      <c r="AA214" s="52"/>
      <c r="AB214" s="52"/>
      <c r="AC214" s="52"/>
      <c r="AD214" s="52"/>
      <c r="AE214" s="52"/>
      <c r="AF214" s="52"/>
      <c r="AG214" s="52"/>
      <c r="AH214" s="52"/>
      <c r="AI214" s="52"/>
      <c r="AJ214" s="182" t="str">
        <f aca="false">IF(B214&lt;&gt;"",SUM(Z214:AI214),"")</f>
        <v/>
      </c>
      <c r="AK214" s="185" t="str">
        <f aca="false">IF(B214&lt;&gt;"",IFERROR(IF((SUMIF(D$20:AI$20, "CLO1", D214:AI214)/AO$6)=0,"",(SUMIF(D$20:AI$20, "CLO1", D214:AI214)/AO$6)),""),"")</f>
        <v/>
      </c>
      <c r="AL214" s="115" t="str">
        <f aca="false">IF(AK214="","",IF(AK214&gt;=B$10,"Y","N"))</f>
        <v/>
      </c>
      <c r="AM214" s="115" t="str">
        <f aca="false">IF(AK214="","",IF(AK214&lt;50%,1,IF(AND(AK214&gt;=50%,AK214&lt;B$10),2,IF(AK214&gt;=B$10,3))))</f>
        <v/>
      </c>
      <c r="AN214" s="185" t="str">
        <f aca="false">IF(B214&lt;&gt;"",IFERROR(IF((SUMIF(D$20:AI$20, "CLO2", D214:AI214)/AO$7)=0,"",(SUMIF(D$20:AI$20, "CLO2", D214:AI214)/AO$7)),""),"")</f>
        <v/>
      </c>
      <c r="AO214" s="115" t="str">
        <f aca="false">IF(AN214="","",IF(AN214&gt;=B$10,"Y","N"))</f>
        <v/>
      </c>
      <c r="AP214" s="115" t="str">
        <f aca="false">IF(AN214="","",IF(AN214&lt;50%,1,IF(AND(AN214&gt;=50%,AN214&lt;B$10),2,IF(AN214&gt;=B$10,3))))</f>
        <v/>
      </c>
      <c r="AQ214" s="185" t="str">
        <f aca="false">IF(B214&lt;&gt;"",IFERROR(IF((SUMIF(D$20:AI$20, "CLO3", D214:AI214)/AO$8)=0,"",(SUMIF(D$20:AI$20, "CLO3", D214:AI214)/AO$8)),""),"")</f>
        <v/>
      </c>
      <c r="AR214" s="115" t="str">
        <f aca="false">IF(AQ214="","",IF(AQ214&gt;=B$10,"Y","N"))</f>
        <v/>
      </c>
      <c r="AS214" s="115" t="str">
        <f aca="false">IF(AQ214="","",IF(AQ214&lt;50%,1,IF(AND(AQ214&gt;=50%,AQ214&lt;B$10),2,IF(AQ214&gt;=B$10,3))))</f>
        <v/>
      </c>
      <c r="AT214" s="185" t="str">
        <f aca="false">IF(B214&lt;&gt;"",IFERROR(IF((SUMIF(D$20:AI$20, "CLO4", D214:AI214)/AO$9)=0,"",(SUMIF(D$20:AI$20, "CLO4", D214:AI214)/AO$9)),""),"")</f>
        <v/>
      </c>
      <c r="AU214" s="115" t="str">
        <f aca="false">IF(AT214="","",IF(AT214&gt;=B$10,"Y","N"))</f>
        <v/>
      </c>
      <c r="AV214" s="115" t="str">
        <f aca="false">IF(AT214="","",IF(AT214&lt;50%,1,IF(AND(AT214&gt;=50%,AT214&lt;B$10),2,IF(AT214&gt;=B$10,3))))</f>
        <v/>
      </c>
      <c r="AW214" s="185" t="str">
        <f aca="false">IF(B214&lt;&gt;"",IFERROR(IF((SUMIF(D$20:AI$20, "CLO5", D214:AI214)/AO$10)=0,"",(SUMIF(D$20:AI$20, "CLO5", D214:AI214)/AO$10)),""),"")</f>
        <v/>
      </c>
      <c r="AX214" s="115" t="str">
        <f aca="false">IF(AW214="","",IF(AW214&gt;=B$10,"Y","N"))</f>
        <v/>
      </c>
      <c r="AY214" s="115" t="str">
        <f aca="false">IF(AW214="","",IF(AW214&lt;50%,1,IF(AND(AW214&gt;=50%,AW214&lt;B$10),2,IF(AW214&gt;=B$10,3))))</f>
        <v/>
      </c>
      <c r="AZ214" s="114" t="str">
        <f aca="false">IF(B214&lt;&gt;"",IFERROR(IF((SUMIF(D$20:AI$20, "CLO6", D214:AI214)/AO$11)=0,"",(SUMIF(D$20:AI$20, "CLO6", D214:AI214)/AO$11)),""),"")</f>
        <v/>
      </c>
      <c r="BA214" s="115" t="str">
        <f aca="false">IF(AZ214="","",IF(AZ214&gt;=B$10,"Y","N"))</f>
        <v/>
      </c>
      <c r="BB214" s="115" t="str">
        <f aca="false">IF(BA214="","",IF(BA214&lt;50%,1,IF(AND(BA214&gt;=50%,BA214&lt;B$10),2,IF(BA214&gt;=B$10,3))))</f>
        <v/>
      </c>
      <c r="BC214" s="114" t="str">
        <f aca="false">IF(B214&lt;&gt;"",IFERROR(IF((SUMIF(D$20:AI$20, "CLO7", D214:AI214)/AO$12)=0,"",(SUMIF(D$20:AI$20, "CLO7", D214:AI214)/AO$12)),""),"")</f>
        <v/>
      </c>
      <c r="BD214" s="115" t="str">
        <f aca="false">IF(BC214="","",IF(BC214&gt;=B$10,"Y","N"))</f>
        <v/>
      </c>
      <c r="BE214" s="115" t="str">
        <f aca="false">IF(BD214="","",IF(BD214&lt;50%,1,IF(AND(BD214&gt;=50%,BD214&lt;B$10),2,IF(BD214&gt;=B$10,3))))</f>
        <v/>
      </c>
      <c r="BF214" s="114" t="str">
        <f aca="false">IF(B214&lt;&gt;"",IFERROR(IF((SUMIF(D$20:AI$20, "CLO8", D214:AI214)/AO$13)=0,"",(SUMIF(D$20:AI$20, "CLO8", D214:AI214)/AO$13)),""),"")</f>
        <v/>
      </c>
      <c r="BG214" s="115" t="str">
        <f aca="false">IF(BF214="","",IF(BF214&gt;=B$10,"Y","N"))</f>
        <v/>
      </c>
      <c r="BH214" s="115" t="str">
        <f aca="false">IF(BG214="","",IF(BG214&lt;50%,1,IF(AND(BG214&gt;=50%,BG214&lt;B$10),2,IF(BG214&gt;=B$10,3))))</f>
        <v/>
      </c>
      <c r="BI214" s="114" t="str">
        <f aca="false">IF(B214&lt;&gt;"",IFERROR(IF((SUMIF(D$20:AI$20, "CLO9", D214:AI214)/AO$14)=0,"",(SUMIF(D$20:AI$20, "CLO9", D214:AI214)/AO$14)),""),"")</f>
        <v/>
      </c>
      <c r="BJ214" s="115" t="str">
        <f aca="false">IF(BI214="","",IF(BI214&gt;=B$10,"Y","N"))</f>
        <v/>
      </c>
      <c r="BK214" s="115" t="str">
        <f aca="false">IF(BJ214="","",IF(BJ214&lt;50%,1,IF(AND(BJ214&gt;=50%,BJ214&lt;B$10),2,IF(BJ214&gt;=B$10,3))))</f>
        <v/>
      </c>
      <c r="BL214" s="114" t="str">
        <f aca="false">IF(B214&lt;&gt;"",IFERROR(IF((SUMIF(D$20:AI$20,"CLO10",D214:AI214)/AO$15)=0,"",(SUMIF(D$20:AI$20,"CLO10",D214:AI214)/AO$15)),""),"")</f>
        <v/>
      </c>
      <c r="BM214" s="115" t="str">
        <f aca="false">IF(BL214="","",IF(BL214&gt;=B$10,"Y","N"))</f>
        <v/>
      </c>
      <c r="BN214" s="115" t="str">
        <f aca="false">IF(BM214="","",IF(BM214&lt;50%,1,IF(AND(BM214&gt;=50%,BM214&lt;B$10),2,IF(BM214&gt;=B$10,3))))</f>
        <v/>
      </c>
      <c r="BO214" s="8"/>
      <c r="BP214" s="8"/>
    </row>
    <row r="215" customFormat="false" ht="15.75" hidden="false" customHeight="true" outlineLevel="0" collapsed="false">
      <c r="A215" s="183" t="str">
        <f aca="false">IF(B$6="LECTURE",IF('Database (LECTURE-RES-PRAC)'!A210="","",'Database (LECTURE-RES-PRAC)'!A210),"")</f>
        <v/>
      </c>
      <c r="B215" s="184" t="str">
        <f aca="false">IF(B$6="LECTURE",IF('Database (LECTURE-RES-PRAC)'!B210="","",'Database (LECTURE-RES-PRAC)'!B210),"")</f>
        <v/>
      </c>
      <c r="C215" s="183" t="str">
        <f aca="false">IF(B215&lt;&gt;"",'Database (LECTURE-RES-PRAC)'!C210,"")</f>
        <v/>
      </c>
      <c r="D215" s="117"/>
      <c r="E215" s="52"/>
      <c r="F215" s="52"/>
      <c r="G215" s="52"/>
      <c r="H215" s="52"/>
      <c r="I215" s="52"/>
      <c r="J215" s="52"/>
      <c r="K215" s="52"/>
      <c r="L215" s="52"/>
      <c r="M215" s="52"/>
      <c r="N215" s="181" t="str">
        <f aca="false">IF(B215&lt;&gt;"",SUM(D215:M215),"")</f>
        <v/>
      </c>
      <c r="O215" s="52"/>
      <c r="P215" s="52"/>
      <c r="Q215" s="52"/>
      <c r="R215" s="52"/>
      <c r="S215" s="52"/>
      <c r="T215" s="52"/>
      <c r="U215" s="52"/>
      <c r="V215" s="52"/>
      <c r="W215" s="52"/>
      <c r="X215" s="52"/>
      <c r="Y215" s="181" t="str">
        <f aca="false">IF(B215&lt;&gt;"",SUM(O215:X215),"")</f>
        <v/>
      </c>
      <c r="Z215" s="52"/>
      <c r="AA215" s="52"/>
      <c r="AB215" s="52"/>
      <c r="AC215" s="52"/>
      <c r="AD215" s="52"/>
      <c r="AE215" s="52"/>
      <c r="AF215" s="52"/>
      <c r="AG215" s="52"/>
      <c r="AH215" s="52"/>
      <c r="AI215" s="52"/>
      <c r="AJ215" s="182" t="str">
        <f aca="false">IF(B215&lt;&gt;"",SUM(Z215:AI215),"")</f>
        <v/>
      </c>
      <c r="AK215" s="185" t="str">
        <f aca="false">IF(B215&lt;&gt;"",IFERROR(IF((SUMIF(D$20:AI$20, "CLO1", D215:AI215)/AO$6)=0,"",(SUMIF(D$20:AI$20, "CLO1", D215:AI215)/AO$6)),""),"")</f>
        <v/>
      </c>
      <c r="AL215" s="115" t="str">
        <f aca="false">IF(AK215="","",IF(AK215&gt;=B$10,"Y","N"))</f>
        <v/>
      </c>
      <c r="AM215" s="115" t="str">
        <f aca="false">IF(AK215="","",IF(AK215&lt;50%,1,IF(AND(AK215&gt;=50%,AK215&lt;B$10),2,IF(AK215&gt;=B$10,3))))</f>
        <v/>
      </c>
      <c r="AN215" s="185" t="str">
        <f aca="false">IF(B215&lt;&gt;"",IFERROR(IF((SUMIF(D$20:AI$20, "CLO2", D215:AI215)/AO$7)=0,"",(SUMIF(D$20:AI$20, "CLO2", D215:AI215)/AO$7)),""),"")</f>
        <v/>
      </c>
      <c r="AO215" s="115" t="str">
        <f aca="false">IF(AN215="","",IF(AN215&gt;=B$10,"Y","N"))</f>
        <v/>
      </c>
      <c r="AP215" s="115" t="str">
        <f aca="false">IF(AN215="","",IF(AN215&lt;50%,1,IF(AND(AN215&gt;=50%,AN215&lt;B$10),2,IF(AN215&gt;=B$10,3))))</f>
        <v/>
      </c>
      <c r="AQ215" s="185" t="str">
        <f aca="false">IF(B215&lt;&gt;"",IFERROR(IF((SUMIF(D$20:AI$20, "CLO3", D215:AI215)/AO$8)=0,"",(SUMIF(D$20:AI$20, "CLO3", D215:AI215)/AO$8)),""),"")</f>
        <v/>
      </c>
      <c r="AR215" s="115" t="str">
        <f aca="false">IF(AQ215="","",IF(AQ215&gt;=B$10,"Y","N"))</f>
        <v/>
      </c>
      <c r="AS215" s="115" t="str">
        <f aca="false">IF(AQ215="","",IF(AQ215&lt;50%,1,IF(AND(AQ215&gt;=50%,AQ215&lt;B$10),2,IF(AQ215&gt;=B$10,3))))</f>
        <v/>
      </c>
      <c r="AT215" s="185" t="str">
        <f aca="false">IF(B215&lt;&gt;"",IFERROR(IF((SUMIF(D$20:AI$20, "CLO4", D215:AI215)/AO$9)=0,"",(SUMIF(D$20:AI$20, "CLO4", D215:AI215)/AO$9)),""),"")</f>
        <v/>
      </c>
      <c r="AU215" s="115" t="str">
        <f aca="false">IF(AT215="","",IF(AT215&gt;=B$10,"Y","N"))</f>
        <v/>
      </c>
      <c r="AV215" s="115" t="str">
        <f aca="false">IF(AT215="","",IF(AT215&lt;50%,1,IF(AND(AT215&gt;=50%,AT215&lt;B$10),2,IF(AT215&gt;=B$10,3))))</f>
        <v/>
      </c>
      <c r="AW215" s="185" t="str">
        <f aca="false">IF(B215&lt;&gt;"",IFERROR(IF((SUMIF(D$20:AI$20, "CLO5", D215:AI215)/AO$10)=0,"",(SUMIF(D$20:AI$20, "CLO5", D215:AI215)/AO$10)),""),"")</f>
        <v/>
      </c>
      <c r="AX215" s="115" t="str">
        <f aca="false">IF(AW215="","",IF(AW215&gt;=B$10,"Y","N"))</f>
        <v/>
      </c>
      <c r="AY215" s="115" t="str">
        <f aca="false">IF(AW215="","",IF(AW215&lt;50%,1,IF(AND(AW215&gt;=50%,AW215&lt;B$10),2,IF(AW215&gt;=B$10,3))))</f>
        <v/>
      </c>
      <c r="AZ215" s="114" t="str">
        <f aca="false">IF(B215&lt;&gt;"",IFERROR(IF((SUMIF(D$20:AI$20, "CLO6", D215:AI215)/AO$11)=0,"",(SUMIF(D$20:AI$20, "CLO6", D215:AI215)/AO$11)),""),"")</f>
        <v/>
      </c>
      <c r="BA215" s="115" t="str">
        <f aca="false">IF(AZ215="","",IF(AZ215&gt;=B$10,"Y","N"))</f>
        <v/>
      </c>
      <c r="BB215" s="115" t="str">
        <f aca="false">IF(BA215="","",IF(BA215&lt;50%,1,IF(AND(BA215&gt;=50%,BA215&lt;B$10),2,IF(BA215&gt;=B$10,3))))</f>
        <v/>
      </c>
      <c r="BC215" s="114" t="str">
        <f aca="false">IF(B215&lt;&gt;"",IFERROR(IF((SUMIF(D$20:AI$20, "CLO7", D215:AI215)/AO$12)=0,"",(SUMIF(D$20:AI$20, "CLO7", D215:AI215)/AO$12)),""),"")</f>
        <v/>
      </c>
      <c r="BD215" s="115" t="str">
        <f aca="false">IF(BC215="","",IF(BC215&gt;=B$10,"Y","N"))</f>
        <v/>
      </c>
      <c r="BE215" s="115" t="str">
        <f aca="false">IF(BD215="","",IF(BD215&lt;50%,1,IF(AND(BD215&gt;=50%,BD215&lt;B$10),2,IF(BD215&gt;=B$10,3))))</f>
        <v/>
      </c>
      <c r="BF215" s="114" t="str">
        <f aca="false">IF(B215&lt;&gt;"",IFERROR(IF((SUMIF(D$20:AI$20, "CLO8", D215:AI215)/AO$13)=0,"",(SUMIF(D$20:AI$20, "CLO8", D215:AI215)/AO$13)),""),"")</f>
        <v/>
      </c>
      <c r="BG215" s="115" t="str">
        <f aca="false">IF(BF215="","",IF(BF215&gt;=B$10,"Y","N"))</f>
        <v/>
      </c>
      <c r="BH215" s="115" t="str">
        <f aca="false">IF(BG215="","",IF(BG215&lt;50%,1,IF(AND(BG215&gt;=50%,BG215&lt;B$10),2,IF(BG215&gt;=B$10,3))))</f>
        <v/>
      </c>
      <c r="BI215" s="114" t="str">
        <f aca="false">IF(B215&lt;&gt;"",IFERROR(IF((SUMIF(D$20:AI$20, "CLO9", D215:AI215)/AO$14)=0,"",(SUMIF(D$20:AI$20, "CLO9", D215:AI215)/AO$14)),""),"")</f>
        <v/>
      </c>
      <c r="BJ215" s="115" t="str">
        <f aca="false">IF(BI215="","",IF(BI215&gt;=B$10,"Y","N"))</f>
        <v/>
      </c>
      <c r="BK215" s="115" t="str">
        <f aca="false">IF(BJ215="","",IF(BJ215&lt;50%,1,IF(AND(BJ215&gt;=50%,BJ215&lt;B$10),2,IF(BJ215&gt;=B$10,3))))</f>
        <v/>
      </c>
      <c r="BL215" s="114" t="str">
        <f aca="false">IF(B215&lt;&gt;"",IFERROR(IF((SUMIF(D$20:AI$20,"CLO10",D215:AI215)/AO$15)=0,"",(SUMIF(D$20:AI$20,"CLO10",D215:AI215)/AO$15)),""),"")</f>
        <v/>
      </c>
      <c r="BM215" s="115" t="str">
        <f aca="false">IF(BL215="","",IF(BL215&gt;=B$10,"Y","N"))</f>
        <v/>
      </c>
      <c r="BN215" s="115" t="str">
        <f aca="false">IF(BM215="","",IF(BM215&lt;50%,1,IF(AND(BM215&gt;=50%,BM215&lt;B$10),2,IF(BM215&gt;=B$10,3))))</f>
        <v/>
      </c>
      <c r="BO215" s="8"/>
      <c r="BP215" s="8"/>
    </row>
    <row r="216" customFormat="false" ht="15.75" hidden="false" customHeight="true" outlineLevel="0" collapsed="false">
      <c r="A216" s="183" t="str">
        <f aca="false">IF(B$6="LECTURE",IF('Database (LECTURE-RES-PRAC)'!A211="","",'Database (LECTURE-RES-PRAC)'!A211),"")</f>
        <v/>
      </c>
      <c r="B216" s="184" t="str">
        <f aca="false">IF(B$6="LECTURE",IF('Database (LECTURE-RES-PRAC)'!B211="","",'Database (LECTURE-RES-PRAC)'!B211),"")</f>
        <v/>
      </c>
      <c r="C216" s="183" t="str">
        <f aca="false">IF(B216&lt;&gt;"",'Database (LECTURE-RES-PRAC)'!C211,"")</f>
        <v/>
      </c>
      <c r="D216" s="117"/>
      <c r="E216" s="52"/>
      <c r="F216" s="52"/>
      <c r="G216" s="52"/>
      <c r="H216" s="52"/>
      <c r="I216" s="52"/>
      <c r="J216" s="52"/>
      <c r="K216" s="52"/>
      <c r="L216" s="52"/>
      <c r="M216" s="52"/>
      <c r="N216" s="181" t="str">
        <f aca="false">IF(B216&lt;&gt;"",SUM(D216:M216),"")</f>
        <v/>
      </c>
      <c r="O216" s="52"/>
      <c r="P216" s="52"/>
      <c r="Q216" s="52"/>
      <c r="R216" s="52"/>
      <c r="S216" s="52"/>
      <c r="T216" s="52"/>
      <c r="U216" s="52"/>
      <c r="V216" s="52"/>
      <c r="W216" s="52"/>
      <c r="X216" s="52"/>
      <c r="Y216" s="181" t="str">
        <f aca="false">IF(B216&lt;&gt;"",SUM(O216:X216),"")</f>
        <v/>
      </c>
      <c r="Z216" s="52"/>
      <c r="AA216" s="52"/>
      <c r="AB216" s="52"/>
      <c r="AC216" s="52"/>
      <c r="AD216" s="52"/>
      <c r="AE216" s="52"/>
      <c r="AF216" s="52"/>
      <c r="AG216" s="52"/>
      <c r="AH216" s="52"/>
      <c r="AI216" s="52"/>
      <c r="AJ216" s="182" t="str">
        <f aca="false">IF(B216&lt;&gt;"",SUM(Z216:AI216),"")</f>
        <v/>
      </c>
      <c r="AK216" s="185" t="str">
        <f aca="false">IF(B216&lt;&gt;"",IFERROR(IF((SUMIF(D$20:AI$20, "CLO1", D216:AI216)/AO$6)=0,"",(SUMIF(D$20:AI$20, "CLO1", D216:AI216)/AO$6)),""),"")</f>
        <v/>
      </c>
      <c r="AL216" s="115" t="str">
        <f aca="false">IF(AK216="","",IF(AK216&gt;=B$10,"Y","N"))</f>
        <v/>
      </c>
      <c r="AM216" s="115" t="str">
        <f aca="false">IF(AK216="","",IF(AK216&lt;50%,1,IF(AND(AK216&gt;=50%,AK216&lt;B$10),2,IF(AK216&gt;=B$10,3))))</f>
        <v/>
      </c>
      <c r="AN216" s="185" t="str">
        <f aca="false">IF(B216&lt;&gt;"",IFERROR(IF((SUMIF(D$20:AI$20, "CLO2", D216:AI216)/AO$7)=0,"",(SUMIF(D$20:AI$20, "CLO2", D216:AI216)/AO$7)),""),"")</f>
        <v/>
      </c>
      <c r="AO216" s="115" t="str">
        <f aca="false">IF(AN216="","",IF(AN216&gt;=B$10,"Y","N"))</f>
        <v/>
      </c>
      <c r="AP216" s="115" t="str">
        <f aca="false">IF(AN216="","",IF(AN216&lt;50%,1,IF(AND(AN216&gt;=50%,AN216&lt;B$10),2,IF(AN216&gt;=B$10,3))))</f>
        <v/>
      </c>
      <c r="AQ216" s="185" t="str">
        <f aca="false">IF(B216&lt;&gt;"",IFERROR(IF((SUMIF(D$20:AI$20, "CLO3", D216:AI216)/AO$8)=0,"",(SUMIF(D$20:AI$20, "CLO3", D216:AI216)/AO$8)),""),"")</f>
        <v/>
      </c>
      <c r="AR216" s="115" t="str">
        <f aca="false">IF(AQ216="","",IF(AQ216&gt;=B$10,"Y","N"))</f>
        <v/>
      </c>
      <c r="AS216" s="115" t="str">
        <f aca="false">IF(AQ216="","",IF(AQ216&lt;50%,1,IF(AND(AQ216&gt;=50%,AQ216&lt;B$10),2,IF(AQ216&gt;=B$10,3))))</f>
        <v/>
      </c>
      <c r="AT216" s="185" t="str">
        <f aca="false">IF(B216&lt;&gt;"",IFERROR(IF((SUMIF(D$20:AI$20, "CLO4", D216:AI216)/AO$9)=0,"",(SUMIF(D$20:AI$20, "CLO4", D216:AI216)/AO$9)),""),"")</f>
        <v/>
      </c>
      <c r="AU216" s="115" t="str">
        <f aca="false">IF(AT216="","",IF(AT216&gt;=B$10,"Y","N"))</f>
        <v/>
      </c>
      <c r="AV216" s="115" t="str">
        <f aca="false">IF(AT216="","",IF(AT216&lt;50%,1,IF(AND(AT216&gt;=50%,AT216&lt;B$10),2,IF(AT216&gt;=B$10,3))))</f>
        <v/>
      </c>
      <c r="AW216" s="185" t="str">
        <f aca="false">IF(B216&lt;&gt;"",IFERROR(IF((SUMIF(D$20:AI$20, "CLO5", D216:AI216)/AO$10)=0,"",(SUMIF(D$20:AI$20, "CLO5", D216:AI216)/AO$10)),""),"")</f>
        <v/>
      </c>
      <c r="AX216" s="115" t="str">
        <f aca="false">IF(AW216="","",IF(AW216&gt;=B$10,"Y","N"))</f>
        <v/>
      </c>
      <c r="AY216" s="115" t="str">
        <f aca="false">IF(AW216="","",IF(AW216&lt;50%,1,IF(AND(AW216&gt;=50%,AW216&lt;B$10),2,IF(AW216&gt;=B$10,3))))</f>
        <v/>
      </c>
      <c r="AZ216" s="114" t="str">
        <f aca="false">IF(B216&lt;&gt;"",IFERROR(IF((SUMIF(D$20:AI$20, "CLO6", D216:AI216)/AO$11)=0,"",(SUMIF(D$20:AI$20, "CLO6", D216:AI216)/AO$11)),""),"")</f>
        <v/>
      </c>
      <c r="BA216" s="115" t="str">
        <f aca="false">IF(AZ216="","",IF(AZ216&gt;=B$10,"Y","N"))</f>
        <v/>
      </c>
      <c r="BB216" s="115" t="str">
        <f aca="false">IF(BA216="","",IF(BA216&lt;50%,1,IF(AND(BA216&gt;=50%,BA216&lt;B$10),2,IF(BA216&gt;=B$10,3))))</f>
        <v/>
      </c>
      <c r="BC216" s="114" t="str">
        <f aca="false">IF(B216&lt;&gt;"",IFERROR(IF((SUMIF(D$20:AI$20, "CLO7", D216:AI216)/AO$12)=0,"",(SUMIF(D$20:AI$20, "CLO7", D216:AI216)/AO$12)),""),"")</f>
        <v/>
      </c>
      <c r="BD216" s="115" t="str">
        <f aca="false">IF(BC216="","",IF(BC216&gt;=B$10,"Y","N"))</f>
        <v/>
      </c>
      <c r="BE216" s="115" t="str">
        <f aca="false">IF(BD216="","",IF(BD216&lt;50%,1,IF(AND(BD216&gt;=50%,BD216&lt;B$10),2,IF(BD216&gt;=B$10,3))))</f>
        <v/>
      </c>
      <c r="BF216" s="114" t="str">
        <f aca="false">IF(B216&lt;&gt;"",IFERROR(IF((SUMIF(D$20:AI$20, "CLO8", D216:AI216)/AO$13)=0,"",(SUMIF(D$20:AI$20, "CLO8", D216:AI216)/AO$13)),""),"")</f>
        <v/>
      </c>
      <c r="BG216" s="115" t="str">
        <f aca="false">IF(BF216="","",IF(BF216&gt;=B$10,"Y","N"))</f>
        <v/>
      </c>
      <c r="BH216" s="115" t="str">
        <f aca="false">IF(BG216="","",IF(BG216&lt;50%,1,IF(AND(BG216&gt;=50%,BG216&lt;B$10),2,IF(BG216&gt;=B$10,3))))</f>
        <v/>
      </c>
      <c r="BI216" s="114" t="str">
        <f aca="false">IF(B216&lt;&gt;"",IFERROR(IF((SUMIF(D$20:AI$20, "CLO9", D216:AI216)/AO$14)=0,"",(SUMIF(D$20:AI$20, "CLO9", D216:AI216)/AO$14)),""),"")</f>
        <v/>
      </c>
      <c r="BJ216" s="115" t="str">
        <f aca="false">IF(BI216="","",IF(BI216&gt;=B$10,"Y","N"))</f>
        <v/>
      </c>
      <c r="BK216" s="115" t="str">
        <f aca="false">IF(BJ216="","",IF(BJ216&lt;50%,1,IF(AND(BJ216&gt;=50%,BJ216&lt;B$10),2,IF(BJ216&gt;=B$10,3))))</f>
        <v/>
      </c>
      <c r="BL216" s="114" t="str">
        <f aca="false">IF(B216&lt;&gt;"",IFERROR(IF((SUMIF(D$20:AI$20,"CLO10",D216:AI216)/AO$15)=0,"",(SUMIF(D$20:AI$20,"CLO10",D216:AI216)/AO$15)),""),"")</f>
        <v/>
      </c>
      <c r="BM216" s="115" t="str">
        <f aca="false">IF(BL216="","",IF(BL216&gt;=B$10,"Y","N"))</f>
        <v/>
      </c>
      <c r="BN216" s="115" t="str">
        <f aca="false">IF(BM216="","",IF(BM216&lt;50%,1,IF(AND(BM216&gt;=50%,BM216&lt;B$10),2,IF(BM216&gt;=B$10,3))))</f>
        <v/>
      </c>
      <c r="BO216" s="8"/>
      <c r="BP216" s="8"/>
    </row>
    <row r="217" customFormat="false" ht="15.75" hidden="false" customHeight="true" outlineLevel="0" collapsed="false">
      <c r="A217" s="183" t="str">
        <f aca="false">IF(B$6="LECTURE",IF('Database (LECTURE-RES-PRAC)'!A212="","",'Database (LECTURE-RES-PRAC)'!A212),"")</f>
        <v/>
      </c>
      <c r="B217" s="184" t="str">
        <f aca="false">IF(B$6="LECTURE",IF('Database (LECTURE-RES-PRAC)'!B212="","",'Database (LECTURE-RES-PRAC)'!B212),"")</f>
        <v/>
      </c>
      <c r="C217" s="183" t="str">
        <f aca="false">IF(B217&lt;&gt;"",'Database (LECTURE-RES-PRAC)'!C212,"")</f>
        <v/>
      </c>
      <c r="D217" s="117"/>
      <c r="E217" s="52"/>
      <c r="F217" s="52"/>
      <c r="G217" s="52"/>
      <c r="H217" s="52"/>
      <c r="I217" s="52"/>
      <c r="J217" s="52"/>
      <c r="K217" s="52"/>
      <c r="L217" s="52"/>
      <c r="M217" s="52"/>
      <c r="N217" s="181" t="str">
        <f aca="false">IF(B217&lt;&gt;"",SUM(D217:M217),"")</f>
        <v/>
      </c>
      <c r="O217" s="52"/>
      <c r="P217" s="52"/>
      <c r="Q217" s="52"/>
      <c r="R217" s="52"/>
      <c r="S217" s="52"/>
      <c r="T217" s="52"/>
      <c r="U217" s="52"/>
      <c r="V217" s="52"/>
      <c r="W217" s="52"/>
      <c r="X217" s="52"/>
      <c r="Y217" s="181" t="str">
        <f aca="false">IF(B217&lt;&gt;"",SUM(O217:X217),"")</f>
        <v/>
      </c>
      <c r="Z217" s="52"/>
      <c r="AA217" s="52"/>
      <c r="AB217" s="52"/>
      <c r="AC217" s="52"/>
      <c r="AD217" s="52"/>
      <c r="AE217" s="52"/>
      <c r="AF217" s="52"/>
      <c r="AG217" s="52"/>
      <c r="AH217" s="52"/>
      <c r="AI217" s="52"/>
      <c r="AJ217" s="182" t="str">
        <f aca="false">IF(B217&lt;&gt;"",SUM(Z217:AI217),"")</f>
        <v/>
      </c>
      <c r="AK217" s="185" t="str">
        <f aca="false">IF(B217&lt;&gt;"",IFERROR(IF((SUMIF(D$20:AI$20, "CLO1", D217:AI217)/AO$6)=0,"",(SUMIF(D$20:AI$20, "CLO1", D217:AI217)/AO$6)),""),"")</f>
        <v/>
      </c>
      <c r="AL217" s="115" t="str">
        <f aca="false">IF(AK217="","",IF(AK217&gt;=B$10,"Y","N"))</f>
        <v/>
      </c>
      <c r="AM217" s="115" t="str">
        <f aca="false">IF(AK217="","",IF(AK217&lt;50%,1,IF(AND(AK217&gt;=50%,AK217&lt;B$10),2,IF(AK217&gt;=B$10,3))))</f>
        <v/>
      </c>
      <c r="AN217" s="185" t="str">
        <f aca="false">IF(B217&lt;&gt;"",IFERROR(IF((SUMIF(D$20:AI$20, "CLO2", D217:AI217)/AO$7)=0,"",(SUMIF(D$20:AI$20, "CLO2", D217:AI217)/AO$7)),""),"")</f>
        <v/>
      </c>
      <c r="AO217" s="115" t="str">
        <f aca="false">IF(AN217="","",IF(AN217&gt;=B$10,"Y","N"))</f>
        <v/>
      </c>
      <c r="AP217" s="115" t="str">
        <f aca="false">IF(AN217="","",IF(AN217&lt;50%,1,IF(AND(AN217&gt;=50%,AN217&lt;B$10),2,IF(AN217&gt;=B$10,3))))</f>
        <v/>
      </c>
      <c r="AQ217" s="185" t="str">
        <f aca="false">IF(B217&lt;&gt;"",IFERROR(IF((SUMIF(D$20:AI$20, "CLO3", D217:AI217)/AO$8)=0,"",(SUMIF(D$20:AI$20, "CLO3", D217:AI217)/AO$8)),""),"")</f>
        <v/>
      </c>
      <c r="AR217" s="115" t="str">
        <f aca="false">IF(AQ217="","",IF(AQ217&gt;=B$10,"Y","N"))</f>
        <v/>
      </c>
      <c r="AS217" s="115" t="str">
        <f aca="false">IF(AQ217="","",IF(AQ217&lt;50%,1,IF(AND(AQ217&gt;=50%,AQ217&lt;B$10),2,IF(AQ217&gt;=B$10,3))))</f>
        <v/>
      </c>
      <c r="AT217" s="185" t="str">
        <f aca="false">IF(B217&lt;&gt;"",IFERROR(IF((SUMIF(D$20:AI$20, "CLO4", D217:AI217)/AO$9)=0,"",(SUMIF(D$20:AI$20, "CLO4", D217:AI217)/AO$9)),""),"")</f>
        <v/>
      </c>
      <c r="AU217" s="115" t="str">
        <f aca="false">IF(AT217="","",IF(AT217&gt;=B$10,"Y","N"))</f>
        <v/>
      </c>
      <c r="AV217" s="115" t="str">
        <f aca="false">IF(AT217="","",IF(AT217&lt;50%,1,IF(AND(AT217&gt;=50%,AT217&lt;B$10),2,IF(AT217&gt;=B$10,3))))</f>
        <v/>
      </c>
      <c r="AW217" s="185" t="str">
        <f aca="false">IF(B217&lt;&gt;"",IFERROR(IF((SUMIF(D$20:AI$20, "CLO5", D217:AI217)/AO$10)=0,"",(SUMIF(D$20:AI$20, "CLO5", D217:AI217)/AO$10)),""),"")</f>
        <v/>
      </c>
      <c r="AX217" s="115" t="str">
        <f aca="false">IF(AW217="","",IF(AW217&gt;=B$10,"Y","N"))</f>
        <v/>
      </c>
      <c r="AY217" s="115" t="str">
        <f aca="false">IF(AW217="","",IF(AW217&lt;50%,1,IF(AND(AW217&gt;=50%,AW217&lt;B$10),2,IF(AW217&gt;=B$10,3))))</f>
        <v/>
      </c>
      <c r="AZ217" s="114" t="str">
        <f aca="false">IF(B217&lt;&gt;"",IFERROR(IF((SUMIF(D$20:AI$20, "CLO6", D217:AI217)/AO$11)=0,"",(SUMIF(D$20:AI$20, "CLO6", D217:AI217)/AO$11)),""),"")</f>
        <v/>
      </c>
      <c r="BA217" s="115" t="str">
        <f aca="false">IF(AZ217="","",IF(AZ217&gt;=B$10,"Y","N"))</f>
        <v/>
      </c>
      <c r="BB217" s="115" t="str">
        <f aca="false">IF(BA217="","",IF(BA217&lt;50%,1,IF(AND(BA217&gt;=50%,BA217&lt;B$10),2,IF(BA217&gt;=B$10,3))))</f>
        <v/>
      </c>
      <c r="BC217" s="114" t="str">
        <f aca="false">IF(B217&lt;&gt;"",IFERROR(IF((SUMIF(D$20:AI$20, "CLO7", D217:AI217)/AO$12)=0,"",(SUMIF(D$20:AI$20, "CLO7", D217:AI217)/AO$12)),""),"")</f>
        <v/>
      </c>
      <c r="BD217" s="115" t="str">
        <f aca="false">IF(BC217="","",IF(BC217&gt;=B$10,"Y","N"))</f>
        <v/>
      </c>
      <c r="BE217" s="115" t="str">
        <f aca="false">IF(BD217="","",IF(BD217&lt;50%,1,IF(AND(BD217&gt;=50%,BD217&lt;B$10),2,IF(BD217&gt;=B$10,3))))</f>
        <v/>
      </c>
      <c r="BF217" s="114" t="str">
        <f aca="false">IF(B217&lt;&gt;"",IFERROR(IF((SUMIF(D$20:AI$20, "CLO8", D217:AI217)/AO$13)=0,"",(SUMIF(D$20:AI$20, "CLO8", D217:AI217)/AO$13)),""),"")</f>
        <v/>
      </c>
      <c r="BG217" s="115" t="str">
        <f aca="false">IF(BF217="","",IF(BF217&gt;=B$10,"Y","N"))</f>
        <v/>
      </c>
      <c r="BH217" s="115" t="str">
        <f aca="false">IF(BG217="","",IF(BG217&lt;50%,1,IF(AND(BG217&gt;=50%,BG217&lt;B$10),2,IF(BG217&gt;=B$10,3))))</f>
        <v/>
      </c>
      <c r="BI217" s="114" t="str">
        <f aca="false">IF(B217&lt;&gt;"",IFERROR(IF((SUMIF(D$20:AI$20, "CLO9", D217:AI217)/AO$14)=0,"",(SUMIF(D$20:AI$20, "CLO9", D217:AI217)/AO$14)),""),"")</f>
        <v/>
      </c>
      <c r="BJ217" s="115" t="str">
        <f aca="false">IF(BI217="","",IF(BI217&gt;=B$10,"Y","N"))</f>
        <v/>
      </c>
      <c r="BK217" s="115" t="str">
        <f aca="false">IF(BJ217="","",IF(BJ217&lt;50%,1,IF(AND(BJ217&gt;=50%,BJ217&lt;B$10),2,IF(BJ217&gt;=B$10,3))))</f>
        <v/>
      </c>
      <c r="BL217" s="114" t="str">
        <f aca="false">IF(B217&lt;&gt;"",IFERROR(IF((SUMIF(D$20:AI$20,"CLO10",D217:AI217)/AO$15)=0,"",(SUMIF(D$20:AI$20,"CLO10",D217:AI217)/AO$15)),""),"")</f>
        <v/>
      </c>
      <c r="BM217" s="115" t="str">
        <f aca="false">IF(BL217="","",IF(BL217&gt;=B$10,"Y","N"))</f>
        <v/>
      </c>
      <c r="BN217" s="115" t="str">
        <f aca="false">IF(BM217="","",IF(BM217&lt;50%,1,IF(AND(BM217&gt;=50%,BM217&lt;B$10),2,IF(BM217&gt;=B$10,3))))</f>
        <v/>
      </c>
      <c r="BO217" s="8"/>
      <c r="BP217" s="8"/>
    </row>
    <row r="218" customFormat="false" ht="15.75" hidden="false" customHeight="true" outlineLevel="0" collapsed="false">
      <c r="A218" s="183" t="str">
        <f aca="false">IF(B$6="LECTURE",IF('Database (LECTURE-RES-PRAC)'!A213="","",'Database (LECTURE-RES-PRAC)'!A213),"")</f>
        <v/>
      </c>
      <c r="B218" s="184" t="str">
        <f aca="false">IF(B$6="LECTURE",IF('Database (LECTURE-RES-PRAC)'!B213="","",'Database (LECTURE-RES-PRAC)'!B213),"")</f>
        <v/>
      </c>
      <c r="C218" s="183" t="str">
        <f aca="false">IF(B218&lt;&gt;"",'Database (LECTURE-RES-PRAC)'!C213,"")</f>
        <v/>
      </c>
      <c r="D218" s="117"/>
      <c r="E218" s="52"/>
      <c r="F218" s="52"/>
      <c r="G218" s="52"/>
      <c r="H218" s="52"/>
      <c r="I218" s="52"/>
      <c r="J218" s="52"/>
      <c r="K218" s="52"/>
      <c r="L218" s="52"/>
      <c r="M218" s="52"/>
      <c r="N218" s="181" t="str">
        <f aca="false">IF(B218&lt;&gt;"",SUM(D218:M218),"")</f>
        <v/>
      </c>
      <c r="O218" s="52"/>
      <c r="P218" s="52"/>
      <c r="Q218" s="52"/>
      <c r="R218" s="52"/>
      <c r="S218" s="52"/>
      <c r="T218" s="52"/>
      <c r="U218" s="52"/>
      <c r="V218" s="52"/>
      <c r="W218" s="52"/>
      <c r="X218" s="52"/>
      <c r="Y218" s="181" t="str">
        <f aca="false">IF(B218&lt;&gt;"",SUM(O218:X218),"")</f>
        <v/>
      </c>
      <c r="Z218" s="52"/>
      <c r="AA218" s="52"/>
      <c r="AB218" s="52"/>
      <c r="AC218" s="52"/>
      <c r="AD218" s="52"/>
      <c r="AE218" s="52"/>
      <c r="AF218" s="52"/>
      <c r="AG218" s="52"/>
      <c r="AH218" s="52"/>
      <c r="AI218" s="52"/>
      <c r="AJ218" s="182" t="str">
        <f aca="false">IF(B218&lt;&gt;"",SUM(Z218:AI218),"")</f>
        <v/>
      </c>
      <c r="AK218" s="185" t="str">
        <f aca="false">IF(B218&lt;&gt;"",IFERROR(IF((SUMIF(D$20:AI$20, "CLO1", D218:AI218)/AO$6)=0,"",(SUMIF(D$20:AI$20, "CLO1", D218:AI218)/AO$6)),""),"")</f>
        <v/>
      </c>
      <c r="AL218" s="115" t="str">
        <f aca="false">IF(AK218="","",IF(AK218&gt;=B$10,"Y","N"))</f>
        <v/>
      </c>
      <c r="AM218" s="115" t="str">
        <f aca="false">IF(AK218="","",IF(AK218&lt;50%,1,IF(AND(AK218&gt;=50%,AK218&lt;B$10),2,IF(AK218&gt;=B$10,3))))</f>
        <v/>
      </c>
      <c r="AN218" s="185" t="str">
        <f aca="false">IF(B218&lt;&gt;"",IFERROR(IF((SUMIF(D$20:AI$20, "CLO2", D218:AI218)/AO$7)=0,"",(SUMIF(D$20:AI$20, "CLO2", D218:AI218)/AO$7)),""),"")</f>
        <v/>
      </c>
      <c r="AO218" s="115" t="str">
        <f aca="false">IF(AN218="","",IF(AN218&gt;=B$10,"Y","N"))</f>
        <v/>
      </c>
      <c r="AP218" s="115" t="str">
        <f aca="false">IF(AN218="","",IF(AN218&lt;50%,1,IF(AND(AN218&gt;=50%,AN218&lt;B$10),2,IF(AN218&gt;=B$10,3))))</f>
        <v/>
      </c>
      <c r="AQ218" s="185" t="str">
        <f aca="false">IF(B218&lt;&gt;"",IFERROR(IF((SUMIF(D$20:AI$20, "CLO3", D218:AI218)/AO$8)=0,"",(SUMIF(D$20:AI$20, "CLO3", D218:AI218)/AO$8)),""),"")</f>
        <v/>
      </c>
      <c r="AR218" s="115" t="str">
        <f aca="false">IF(AQ218="","",IF(AQ218&gt;=B$10,"Y","N"))</f>
        <v/>
      </c>
      <c r="AS218" s="115" t="str">
        <f aca="false">IF(AQ218="","",IF(AQ218&lt;50%,1,IF(AND(AQ218&gt;=50%,AQ218&lt;B$10),2,IF(AQ218&gt;=B$10,3))))</f>
        <v/>
      </c>
      <c r="AT218" s="185" t="str">
        <f aca="false">IF(B218&lt;&gt;"",IFERROR(IF((SUMIF(D$20:AI$20, "CLO4", D218:AI218)/AO$9)=0,"",(SUMIF(D$20:AI$20, "CLO4", D218:AI218)/AO$9)),""),"")</f>
        <v/>
      </c>
      <c r="AU218" s="115" t="str">
        <f aca="false">IF(AT218="","",IF(AT218&gt;=B$10,"Y","N"))</f>
        <v/>
      </c>
      <c r="AV218" s="115" t="str">
        <f aca="false">IF(AT218="","",IF(AT218&lt;50%,1,IF(AND(AT218&gt;=50%,AT218&lt;B$10),2,IF(AT218&gt;=B$10,3))))</f>
        <v/>
      </c>
      <c r="AW218" s="185" t="str">
        <f aca="false">IF(B218&lt;&gt;"",IFERROR(IF((SUMIF(D$20:AI$20, "CLO5", D218:AI218)/AO$10)=0,"",(SUMIF(D$20:AI$20, "CLO5", D218:AI218)/AO$10)),""),"")</f>
        <v/>
      </c>
      <c r="AX218" s="115" t="str">
        <f aca="false">IF(AW218="","",IF(AW218&gt;=B$10,"Y","N"))</f>
        <v/>
      </c>
      <c r="AY218" s="115" t="str">
        <f aca="false">IF(AW218="","",IF(AW218&lt;50%,1,IF(AND(AW218&gt;=50%,AW218&lt;B$10),2,IF(AW218&gt;=B$10,3))))</f>
        <v/>
      </c>
      <c r="AZ218" s="114" t="str">
        <f aca="false">IF(B218&lt;&gt;"",IFERROR(IF((SUMIF(D$20:AI$20, "CLO6", D218:AI218)/AO$11)=0,"",(SUMIF(D$20:AI$20, "CLO6", D218:AI218)/AO$11)),""),"")</f>
        <v/>
      </c>
      <c r="BA218" s="115" t="str">
        <f aca="false">IF(AZ218="","",IF(AZ218&gt;=B$10,"Y","N"))</f>
        <v/>
      </c>
      <c r="BB218" s="115" t="str">
        <f aca="false">IF(BA218="","",IF(BA218&lt;50%,1,IF(AND(BA218&gt;=50%,BA218&lt;B$10),2,IF(BA218&gt;=B$10,3))))</f>
        <v/>
      </c>
      <c r="BC218" s="114" t="str">
        <f aca="false">IF(B218&lt;&gt;"",IFERROR(IF((SUMIF(D$20:AI$20, "CLO7", D218:AI218)/AO$12)=0,"",(SUMIF(D$20:AI$20, "CLO7", D218:AI218)/AO$12)),""),"")</f>
        <v/>
      </c>
      <c r="BD218" s="115" t="str">
        <f aca="false">IF(BC218="","",IF(BC218&gt;=B$10,"Y","N"))</f>
        <v/>
      </c>
      <c r="BE218" s="115" t="str">
        <f aca="false">IF(BD218="","",IF(BD218&lt;50%,1,IF(AND(BD218&gt;=50%,BD218&lt;B$10),2,IF(BD218&gt;=B$10,3))))</f>
        <v/>
      </c>
      <c r="BF218" s="114" t="str">
        <f aca="false">IF(B218&lt;&gt;"",IFERROR(IF((SUMIF(D$20:AI$20, "CLO8", D218:AI218)/AO$13)=0,"",(SUMIF(D$20:AI$20, "CLO8", D218:AI218)/AO$13)),""),"")</f>
        <v/>
      </c>
      <c r="BG218" s="115" t="str">
        <f aca="false">IF(BF218="","",IF(BF218&gt;=B$10,"Y","N"))</f>
        <v/>
      </c>
      <c r="BH218" s="115" t="str">
        <f aca="false">IF(BG218="","",IF(BG218&lt;50%,1,IF(AND(BG218&gt;=50%,BG218&lt;B$10),2,IF(BG218&gt;=B$10,3))))</f>
        <v/>
      </c>
      <c r="BI218" s="114" t="str">
        <f aca="false">IF(B218&lt;&gt;"",IFERROR(IF((SUMIF(D$20:AI$20, "CLO9", D218:AI218)/AO$14)=0,"",(SUMIF(D$20:AI$20, "CLO9", D218:AI218)/AO$14)),""),"")</f>
        <v/>
      </c>
      <c r="BJ218" s="115" t="str">
        <f aca="false">IF(BI218="","",IF(BI218&gt;=B$10,"Y","N"))</f>
        <v/>
      </c>
      <c r="BK218" s="115" t="str">
        <f aca="false">IF(BJ218="","",IF(BJ218&lt;50%,1,IF(AND(BJ218&gt;=50%,BJ218&lt;B$10),2,IF(BJ218&gt;=B$10,3))))</f>
        <v/>
      </c>
      <c r="BL218" s="114" t="str">
        <f aca="false">IF(B218&lt;&gt;"",IFERROR(IF((SUMIF(D$20:AI$20,"CLO10",D218:AI218)/AO$15)=0,"",(SUMIF(D$20:AI$20,"CLO10",D218:AI218)/AO$15)),""),"")</f>
        <v/>
      </c>
      <c r="BM218" s="115" t="str">
        <f aca="false">IF(BL218="","",IF(BL218&gt;=B$10,"Y","N"))</f>
        <v/>
      </c>
      <c r="BN218" s="115" t="str">
        <f aca="false">IF(BM218="","",IF(BM218&lt;50%,1,IF(AND(BM218&gt;=50%,BM218&lt;B$10),2,IF(BM218&gt;=B$10,3))))</f>
        <v/>
      </c>
      <c r="BO218" s="8"/>
      <c r="BP218" s="8"/>
    </row>
    <row r="219" customFormat="false" ht="15.75" hidden="false" customHeight="true" outlineLevel="0" collapsed="false">
      <c r="A219" s="183" t="str">
        <f aca="false">IF(B$6="LECTURE",IF('Database (LECTURE-RES-PRAC)'!A214="","",'Database (LECTURE-RES-PRAC)'!A214),"")</f>
        <v/>
      </c>
      <c r="B219" s="184" t="str">
        <f aca="false">IF(B$6="LECTURE",IF('Database (LECTURE-RES-PRAC)'!B214="","",'Database (LECTURE-RES-PRAC)'!B214),"")</f>
        <v/>
      </c>
      <c r="C219" s="183" t="str">
        <f aca="false">IF(B219&lt;&gt;"",'Database (LECTURE-RES-PRAC)'!C214,"")</f>
        <v/>
      </c>
      <c r="D219" s="117"/>
      <c r="E219" s="52"/>
      <c r="F219" s="52"/>
      <c r="G219" s="52"/>
      <c r="H219" s="52"/>
      <c r="I219" s="52"/>
      <c r="J219" s="52"/>
      <c r="K219" s="52"/>
      <c r="L219" s="52"/>
      <c r="M219" s="52"/>
      <c r="N219" s="181" t="str">
        <f aca="false">IF(B219&lt;&gt;"",SUM(D219:M219),"")</f>
        <v/>
      </c>
      <c r="O219" s="52"/>
      <c r="P219" s="52"/>
      <c r="Q219" s="52"/>
      <c r="R219" s="52"/>
      <c r="S219" s="52"/>
      <c r="T219" s="52"/>
      <c r="U219" s="52"/>
      <c r="V219" s="52"/>
      <c r="W219" s="52"/>
      <c r="X219" s="52"/>
      <c r="Y219" s="181" t="str">
        <f aca="false">IF(B219&lt;&gt;"",SUM(O219:X219),"")</f>
        <v/>
      </c>
      <c r="Z219" s="52"/>
      <c r="AA219" s="52"/>
      <c r="AB219" s="52"/>
      <c r="AC219" s="52"/>
      <c r="AD219" s="52"/>
      <c r="AE219" s="52"/>
      <c r="AF219" s="52"/>
      <c r="AG219" s="52"/>
      <c r="AH219" s="52"/>
      <c r="AI219" s="52"/>
      <c r="AJ219" s="182" t="str">
        <f aca="false">IF(B219&lt;&gt;"",SUM(Z219:AI219),"")</f>
        <v/>
      </c>
      <c r="AK219" s="185" t="str">
        <f aca="false">IF(B219&lt;&gt;"",IFERROR(IF((SUMIF(D$20:AI$20, "CLO1", D219:AI219)/AO$6)=0,"",(SUMIF(D$20:AI$20, "CLO1", D219:AI219)/AO$6)),""),"")</f>
        <v/>
      </c>
      <c r="AL219" s="115" t="str">
        <f aca="false">IF(AK219="","",IF(AK219&gt;=B$10,"Y","N"))</f>
        <v/>
      </c>
      <c r="AM219" s="115" t="str">
        <f aca="false">IF(AK219="","",IF(AK219&lt;50%,1,IF(AND(AK219&gt;=50%,AK219&lt;B$10),2,IF(AK219&gt;=B$10,3))))</f>
        <v/>
      </c>
      <c r="AN219" s="185" t="str">
        <f aca="false">IF(B219&lt;&gt;"",IFERROR(IF((SUMIF(D$20:AI$20, "CLO2", D219:AI219)/AO$7)=0,"",(SUMIF(D$20:AI$20, "CLO2", D219:AI219)/AO$7)),""),"")</f>
        <v/>
      </c>
      <c r="AO219" s="115" t="str">
        <f aca="false">IF(AN219="","",IF(AN219&gt;=B$10,"Y","N"))</f>
        <v/>
      </c>
      <c r="AP219" s="115" t="str">
        <f aca="false">IF(AN219="","",IF(AN219&lt;50%,1,IF(AND(AN219&gt;=50%,AN219&lt;B$10),2,IF(AN219&gt;=B$10,3))))</f>
        <v/>
      </c>
      <c r="AQ219" s="185" t="str">
        <f aca="false">IF(B219&lt;&gt;"",IFERROR(IF((SUMIF(D$20:AI$20, "CLO3", D219:AI219)/AO$8)=0,"",(SUMIF(D$20:AI$20, "CLO3", D219:AI219)/AO$8)),""),"")</f>
        <v/>
      </c>
      <c r="AR219" s="115" t="str">
        <f aca="false">IF(AQ219="","",IF(AQ219&gt;=B$10,"Y","N"))</f>
        <v/>
      </c>
      <c r="AS219" s="115" t="str">
        <f aca="false">IF(AQ219="","",IF(AQ219&lt;50%,1,IF(AND(AQ219&gt;=50%,AQ219&lt;B$10),2,IF(AQ219&gt;=B$10,3))))</f>
        <v/>
      </c>
      <c r="AT219" s="185" t="str">
        <f aca="false">IF(B219&lt;&gt;"",IFERROR(IF((SUMIF(D$20:AI$20, "CLO4", D219:AI219)/AO$9)=0,"",(SUMIF(D$20:AI$20, "CLO4", D219:AI219)/AO$9)),""),"")</f>
        <v/>
      </c>
      <c r="AU219" s="115" t="str">
        <f aca="false">IF(AT219="","",IF(AT219&gt;=B$10,"Y","N"))</f>
        <v/>
      </c>
      <c r="AV219" s="115" t="str">
        <f aca="false">IF(AT219="","",IF(AT219&lt;50%,1,IF(AND(AT219&gt;=50%,AT219&lt;B$10),2,IF(AT219&gt;=B$10,3))))</f>
        <v/>
      </c>
      <c r="AW219" s="185" t="str">
        <f aca="false">IF(B219&lt;&gt;"",IFERROR(IF((SUMIF(D$20:AI$20, "CLO5", D219:AI219)/AO$10)=0,"",(SUMIF(D$20:AI$20, "CLO5", D219:AI219)/AO$10)),""),"")</f>
        <v/>
      </c>
      <c r="AX219" s="115" t="str">
        <f aca="false">IF(AW219="","",IF(AW219&gt;=B$10,"Y","N"))</f>
        <v/>
      </c>
      <c r="AY219" s="115" t="str">
        <f aca="false">IF(AW219="","",IF(AW219&lt;50%,1,IF(AND(AW219&gt;=50%,AW219&lt;B$10),2,IF(AW219&gt;=B$10,3))))</f>
        <v/>
      </c>
      <c r="AZ219" s="114" t="str">
        <f aca="false">IF(B219&lt;&gt;"",IFERROR(IF((SUMIF(D$20:AI$20, "CLO6", D219:AI219)/AO$11)=0,"",(SUMIF(D$20:AI$20, "CLO6", D219:AI219)/AO$11)),""),"")</f>
        <v/>
      </c>
      <c r="BA219" s="115" t="str">
        <f aca="false">IF(AZ219="","",IF(AZ219&gt;=B$10,"Y","N"))</f>
        <v/>
      </c>
      <c r="BB219" s="115" t="str">
        <f aca="false">IF(BA219="","",IF(BA219&lt;50%,1,IF(AND(BA219&gt;=50%,BA219&lt;B$10),2,IF(BA219&gt;=B$10,3))))</f>
        <v/>
      </c>
      <c r="BC219" s="114" t="str">
        <f aca="false">IF(B219&lt;&gt;"",IFERROR(IF((SUMIF(D$20:AI$20, "CLO7", D219:AI219)/AO$12)=0,"",(SUMIF(D$20:AI$20, "CLO7", D219:AI219)/AO$12)),""),"")</f>
        <v/>
      </c>
      <c r="BD219" s="115" t="str">
        <f aca="false">IF(BC219="","",IF(BC219&gt;=B$10,"Y","N"))</f>
        <v/>
      </c>
      <c r="BE219" s="115" t="str">
        <f aca="false">IF(BD219="","",IF(BD219&lt;50%,1,IF(AND(BD219&gt;=50%,BD219&lt;B$10),2,IF(BD219&gt;=B$10,3))))</f>
        <v/>
      </c>
      <c r="BF219" s="114" t="str">
        <f aca="false">IF(B219&lt;&gt;"",IFERROR(IF((SUMIF(D$20:AI$20, "CLO8", D219:AI219)/AO$13)=0,"",(SUMIF(D$20:AI$20, "CLO8", D219:AI219)/AO$13)),""),"")</f>
        <v/>
      </c>
      <c r="BG219" s="115" t="str">
        <f aca="false">IF(BF219="","",IF(BF219&gt;=B$10,"Y","N"))</f>
        <v/>
      </c>
      <c r="BH219" s="115" t="str">
        <f aca="false">IF(BG219="","",IF(BG219&lt;50%,1,IF(AND(BG219&gt;=50%,BG219&lt;B$10),2,IF(BG219&gt;=B$10,3))))</f>
        <v/>
      </c>
      <c r="BI219" s="114" t="str">
        <f aca="false">IF(B219&lt;&gt;"",IFERROR(IF((SUMIF(D$20:AI$20, "CLO9", D219:AI219)/AO$14)=0,"",(SUMIF(D$20:AI$20, "CLO9", D219:AI219)/AO$14)),""),"")</f>
        <v/>
      </c>
      <c r="BJ219" s="115" t="str">
        <f aca="false">IF(BI219="","",IF(BI219&gt;=B$10,"Y","N"))</f>
        <v/>
      </c>
      <c r="BK219" s="115" t="str">
        <f aca="false">IF(BJ219="","",IF(BJ219&lt;50%,1,IF(AND(BJ219&gt;=50%,BJ219&lt;B$10),2,IF(BJ219&gt;=B$10,3))))</f>
        <v/>
      </c>
      <c r="BL219" s="114" t="str">
        <f aca="false">IF(B219&lt;&gt;"",IFERROR(IF((SUMIF(D$20:AI$20,"CLO10",D219:AI219)/AO$15)=0,"",(SUMIF(D$20:AI$20,"CLO10",D219:AI219)/AO$15)),""),"")</f>
        <v/>
      </c>
      <c r="BM219" s="115" t="str">
        <f aca="false">IF(BL219="","",IF(BL219&gt;=B$10,"Y","N"))</f>
        <v/>
      </c>
      <c r="BN219" s="115" t="str">
        <f aca="false">IF(BM219="","",IF(BM219&lt;50%,1,IF(AND(BM219&gt;=50%,BM219&lt;B$10),2,IF(BM219&gt;=B$10,3))))</f>
        <v/>
      </c>
      <c r="BO219" s="8"/>
      <c r="BP219" s="8"/>
    </row>
    <row r="220" customFormat="false" ht="15.75" hidden="false" customHeight="true" outlineLevel="0" collapsed="false">
      <c r="A220" s="183" t="str">
        <f aca="false">IF(B$6="LECTURE",IF('Database (LECTURE-RES-PRAC)'!A215="","",'Database (LECTURE-RES-PRAC)'!A215),"")</f>
        <v/>
      </c>
      <c r="B220" s="184" t="str">
        <f aca="false">IF(B$6="LECTURE",IF('Database (LECTURE-RES-PRAC)'!B215="","",'Database (LECTURE-RES-PRAC)'!B215),"")</f>
        <v/>
      </c>
      <c r="C220" s="183" t="str">
        <f aca="false">IF(B220&lt;&gt;"",'Database (LECTURE-RES-PRAC)'!C215,"")</f>
        <v/>
      </c>
      <c r="D220" s="117"/>
      <c r="E220" s="52"/>
      <c r="F220" s="52"/>
      <c r="G220" s="52"/>
      <c r="H220" s="52"/>
      <c r="I220" s="52"/>
      <c r="J220" s="52"/>
      <c r="K220" s="52"/>
      <c r="L220" s="52"/>
      <c r="M220" s="52"/>
      <c r="N220" s="181" t="str">
        <f aca="false">IF(B220&lt;&gt;"",SUM(D220:M220),"")</f>
        <v/>
      </c>
      <c r="O220" s="52"/>
      <c r="P220" s="52"/>
      <c r="Q220" s="52"/>
      <c r="R220" s="52"/>
      <c r="S220" s="52"/>
      <c r="T220" s="52"/>
      <c r="U220" s="52"/>
      <c r="V220" s="52"/>
      <c r="W220" s="52"/>
      <c r="X220" s="52"/>
      <c r="Y220" s="181" t="str">
        <f aca="false">IF(B220&lt;&gt;"",SUM(O220:X220),"")</f>
        <v/>
      </c>
      <c r="Z220" s="52"/>
      <c r="AA220" s="52"/>
      <c r="AB220" s="52"/>
      <c r="AC220" s="52"/>
      <c r="AD220" s="52"/>
      <c r="AE220" s="52"/>
      <c r="AF220" s="52"/>
      <c r="AG220" s="52"/>
      <c r="AH220" s="52"/>
      <c r="AI220" s="52"/>
      <c r="AJ220" s="182" t="str">
        <f aca="false">IF(B220&lt;&gt;"",SUM(Z220:AI220),"")</f>
        <v/>
      </c>
      <c r="AK220" s="185" t="str">
        <f aca="false">IF(B220&lt;&gt;"",IFERROR(IF((SUMIF(D$20:AI$20, "CLO1", D220:AI220)/AO$6)=0,"",(SUMIF(D$20:AI$20, "CLO1", D220:AI220)/AO$6)),""),"")</f>
        <v/>
      </c>
      <c r="AL220" s="115" t="str">
        <f aca="false">IF(AK220="","",IF(AK220&gt;=B$10,"Y","N"))</f>
        <v/>
      </c>
      <c r="AM220" s="115" t="str">
        <f aca="false">IF(AK220="","",IF(AK220&lt;50%,1,IF(AND(AK220&gt;=50%,AK220&lt;B$10),2,IF(AK220&gt;=B$10,3))))</f>
        <v/>
      </c>
      <c r="AN220" s="185" t="str">
        <f aca="false">IF(B220&lt;&gt;"",IFERROR(IF((SUMIF(D$20:AI$20, "CLO2", D220:AI220)/AO$7)=0,"",(SUMIF(D$20:AI$20, "CLO2", D220:AI220)/AO$7)),""),"")</f>
        <v/>
      </c>
      <c r="AO220" s="115" t="str">
        <f aca="false">IF(AN220="","",IF(AN220&gt;=B$10,"Y","N"))</f>
        <v/>
      </c>
      <c r="AP220" s="115" t="str">
        <f aca="false">IF(AN220="","",IF(AN220&lt;50%,1,IF(AND(AN220&gt;=50%,AN220&lt;B$10),2,IF(AN220&gt;=B$10,3))))</f>
        <v/>
      </c>
      <c r="AQ220" s="185" t="str">
        <f aca="false">IF(B220&lt;&gt;"",IFERROR(IF((SUMIF(D$20:AI$20, "CLO3", D220:AI220)/AO$8)=0,"",(SUMIF(D$20:AI$20, "CLO3", D220:AI220)/AO$8)),""),"")</f>
        <v/>
      </c>
      <c r="AR220" s="115" t="str">
        <f aca="false">IF(AQ220="","",IF(AQ220&gt;=B$10,"Y","N"))</f>
        <v/>
      </c>
      <c r="AS220" s="115" t="str">
        <f aca="false">IF(AQ220="","",IF(AQ220&lt;50%,1,IF(AND(AQ220&gt;=50%,AQ220&lt;B$10),2,IF(AQ220&gt;=B$10,3))))</f>
        <v/>
      </c>
      <c r="AT220" s="185" t="str">
        <f aca="false">IF(B220&lt;&gt;"",IFERROR(IF((SUMIF(D$20:AI$20, "CLO4", D220:AI220)/AO$9)=0,"",(SUMIF(D$20:AI$20, "CLO4", D220:AI220)/AO$9)),""),"")</f>
        <v/>
      </c>
      <c r="AU220" s="115" t="str">
        <f aca="false">IF(AT220="","",IF(AT220&gt;=B$10,"Y","N"))</f>
        <v/>
      </c>
      <c r="AV220" s="115" t="str">
        <f aca="false">IF(AT220="","",IF(AT220&lt;50%,1,IF(AND(AT220&gt;=50%,AT220&lt;B$10),2,IF(AT220&gt;=B$10,3))))</f>
        <v/>
      </c>
      <c r="AW220" s="185" t="str">
        <f aca="false">IF(B220&lt;&gt;"",IFERROR(IF((SUMIF(D$20:AI$20, "CLO5", D220:AI220)/AO$10)=0,"",(SUMIF(D$20:AI$20, "CLO5", D220:AI220)/AO$10)),""),"")</f>
        <v/>
      </c>
      <c r="AX220" s="115" t="str">
        <f aca="false">IF(AW220="","",IF(AW220&gt;=B$10,"Y","N"))</f>
        <v/>
      </c>
      <c r="AY220" s="115" t="str">
        <f aca="false">IF(AW220="","",IF(AW220&lt;50%,1,IF(AND(AW220&gt;=50%,AW220&lt;B$10),2,IF(AW220&gt;=B$10,3))))</f>
        <v/>
      </c>
      <c r="AZ220" s="114" t="str">
        <f aca="false">IF(B220&lt;&gt;"",IFERROR(IF((SUMIF(D$20:AI$20, "CLO6", D220:AI220)/AO$11)=0,"",(SUMIF(D$20:AI$20, "CLO6", D220:AI220)/AO$11)),""),"")</f>
        <v/>
      </c>
      <c r="BA220" s="115" t="str">
        <f aca="false">IF(AZ220="","",IF(AZ220&gt;=B$10,"Y","N"))</f>
        <v/>
      </c>
      <c r="BB220" s="115" t="str">
        <f aca="false">IF(BA220="","",IF(BA220&lt;50%,1,IF(AND(BA220&gt;=50%,BA220&lt;B$10),2,IF(BA220&gt;=B$10,3))))</f>
        <v/>
      </c>
      <c r="BC220" s="114" t="str">
        <f aca="false">IF(B220&lt;&gt;"",IFERROR(IF((SUMIF(D$20:AI$20, "CLO7", D220:AI220)/AO$12)=0,"",(SUMIF(D$20:AI$20, "CLO7", D220:AI220)/AO$12)),""),"")</f>
        <v/>
      </c>
      <c r="BD220" s="115" t="str">
        <f aca="false">IF(BC220="","",IF(BC220&gt;=B$10,"Y","N"))</f>
        <v/>
      </c>
      <c r="BE220" s="115" t="str">
        <f aca="false">IF(BD220="","",IF(BD220&lt;50%,1,IF(AND(BD220&gt;=50%,BD220&lt;B$10),2,IF(BD220&gt;=B$10,3))))</f>
        <v/>
      </c>
      <c r="BF220" s="114" t="str">
        <f aca="false">IF(B220&lt;&gt;"",IFERROR(IF((SUMIF(D$20:AI$20, "CLO8", D220:AI220)/AO$13)=0,"",(SUMIF(D$20:AI$20, "CLO8", D220:AI220)/AO$13)),""),"")</f>
        <v/>
      </c>
      <c r="BG220" s="115" t="str">
        <f aca="false">IF(BF220="","",IF(BF220&gt;=B$10,"Y","N"))</f>
        <v/>
      </c>
      <c r="BH220" s="115" t="str">
        <f aca="false">IF(BG220="","",IF(BG220&lt;50%,1,IF(AND(BG220&gt;=50%,BG220&lt;B$10),2,IF(BG220&gt;=B$10,3))))</f>
        <v/>
      </c>
      <c r="BI220" s="114" t="str">
        <f aca="false">IF(B220&lt;&gt;"",IFERROR(IF((SUMIF(D$20:AI$20, "CLO9", D220:AI220)/AO$14)=0,"",(SUMIF(D$20:AI$20, "CLO9", D220:AI220)/AO$14)),""),"")</f>
        <v/>
      </c>
      <c r="BJ220" s="115" t="str">
        <f aca="false">IF(BI220="","",IF(BI220&gt;=B$10,"Y","N"))</f>
        <v/>
      </c>
      <c r="BK220" s="115" t="str">
        <f aca="false">IF(BJ220="","",IF(BJ220&lt;50%,1,IF(AND(BJ220&gt;=50%,BJ220&lt;B$10),2,IF(BJ220&gt;=B$10,3))))</f>
        <v/>
      </c>
      <c r="BL220" s="114" t="str">
        <f aca="false">IF(B220&lt;&gt;"",IFERROR(IF((SUMIF(D$20:AI$20,"CLO10",D220:AI220)/AO$15)=0,"",(SUMIF(D$20:AI$20,"CLO10",D220:AI220)/AO$15)),""),"")</f>
        <v/>
      </c>
      <c r="BM220" s="115" t="str">
        <f aca="false">IF(BL220="","",IF(BL220&gt;=B$10,"Y","N"))</f>
        <v/>
      </c>
      <c r="BN220" s="115" t="str">
        <f aca="false">IF(BM220="","",IF(BM220&lt;50%,1,IF(AND(BM220&gt;=50%,BM220&lt;B$10),2,IF(BM220&gt;=B$10,3))))</f>
        <v/>
      </c>
      <c r="BO220" s="8"/>
      <c r="BP220" s="8"/>
    </row>
    <row r="221" customFormat="false" ht="15.75" hidden="false" customHeight="true" outlineLevel="0" collapsed="false">
      <c r="A221" s="183" t="str">
        <f aca="false">IF(B$6="LECTURE",IF('Database (LECTURE-RES-PRAC)'!A216="","",'Database (LECTURE-RES-PRAC)'!A216),"")</f>
        <v/>
      </c>
      <c r="B221" s="184" t="str">
        <f aca="false">IF(B$6="LECTURE",IF('Database (LECTURE-RES-PRAC)'!B216="","",'Database (LECTURE-RES-PRAC)'!B216),"")</f>
        <v/>
      </c>
      <c r="C221" s="183" t="str">
        <f aca="false">IF(B221&lt;&gt;"",'Database (LECTURE-RES-PRAC)'!C216,"")</f>
        <v/>
      </c>
      <c r="D221" s="117"/>
      <c r="E221" s="52"/>
      <c r="F221" s="52"/>
      <c r="G221" s="52"/>
      <c r="H221" s="52"/>
      <c r="I221" s="52"/>
      <c r="J221" s="52"/>
      <c r="K221" s="52"/>
      <c r="L221" s="52"/>
      <c r="M221" s="52"/>
      <c r="N221" s="181" t="str">
        <f aca="false">IF(B221&lt;&gt;"",SUM(D221:M221),"")</f>
        <v/>
      </c>
      <c r="O221" s="52"/>
      <c r="P221" s="52"/>
      <c r="Q221" s="52"/>
      <c r="R221" s="52"/>
      <c r="S221" s="52"/>
      <c r="T221" s="52"/>
      <c r="U221" s="52"/>
      <c r="V221" s="52"/>
      <c r="W221" s="52"/>
      <c r="X221" s="52"/>
      <c r="Y221" s="181" t="str">
        <f aca="false">IF(B221&lt;&gt;"",SUM(O221:X221),"")</f>
        <v/>
      </c>
      <c r="Z221" s="52"/>
      <c r="AA221" s="52"/>
      <c r="AB221" s="52"/>
      <c r="AC221" s="52"/>
      <c r="AD221" s="52"/>
      <c r="AE221" s="52"/>
      <c r="AF221" s="52"/>
      <c r="AG221" s="52"/>
      <c r="AH221" s="52"/>
      <c r="AI221" s="52"/>
      <c r="AJ221" s="182" t="str">
        <f aca="false">IF(B221&lt;&gt;"",SUM(Z221:AI221),"")</f>
        <v/>
      </c>
      <c r="AK221" s="185" t="str">
        <f aca="false">IF(B221&lt;&gt;"",IFERROR(IF((SUMIF(D$20:AI$20, "CLO1", D221:AI221)/AO$6)=0,"",(SUMIF(D$20:AI$20, "CLO1", D221:AI221)/AO$6)),""),"")</f>
        <v/>
      </c>
      <c r="AL221" s="115" t="str">
        <f aca="false">IF(AK221="","",IF(AK221&gt;=B$10,"Y","N"))</f>
        <v/>
      </c>
      <c r="AM221" s="115" t="str">
        <f aca="false">IF(AK221="","",IF(AK221&lt;50%,1,IF(AND(AK221&gt;=50%,AK221&lt;B$10),2,IF(AK221&gt;=B$10,3))))</f>
        <v/>
      </c>
      <c r="AN221" s="185" t="str">
        <f aca="false">IF(B221&lt;&gt;"",IFERROR(IF((SUMIF(D$20:AI$20, "CLO2", D221:AI221)/AO$7)=0,"",(SUMIF(D$20:AI$20, "CLO2", D221:AI221)/AO$7)),""),"")</f>
        <v/>
      </c>
      <c r="AO221" s="115" t="str">
        <f aca="false">IF(AN221="","",IF(AN221&gt;=B$10,"Y","N"))</f>
        <v/>
      </c>
      <c r="AP221" s="115" t="str">
        <f aca="false">IF(AN221="","",IF(AN221&lt;50%,1,IF(AND(AN221&gt;=50%,AN221&lt;B$10),2,IF(AN221&gt;=B$10,3))))</f>
        <v/>
      </c>
      <c r="AQ221" s="185" t="str">
        <f aca="false">IF(B221&lt;&gt;"",IFERROR(IF((SUMIF(D$20:AI$20, "CLO3", D221:AI221)/AO$8)=0,"",(SUMIF(D$20:AI$20, "CLO3", D221:AI221)/AO$8)),""),"")</f>
        <v/>
      </c>
      <c r="AR221" s="115" t="str">
        <f aca="false">IF(AQ221="","",IF(AQ221&gt;=B$10,"Y","N"))</f>
        <v/>
      </c>
      <c r="AS221" s="115" t="str">
        <f aca="false">IF(AQ221="","",IF(AQ221&lt;50%,1,IF(AND(AQ221&gt;=50%,AQ221&lt;B$10),2,IF(AQ221&gt;=B$10,3))))</f>
        <v/>
      </c>
      <c r="AT221" s="185" t="str">
        <f aca="false">IF(B221&lt;&gt;"",IFERROR(IF((SUMIF(D$20:AI$20, "CLO4", D221:AI221)/AO$9)=0,"",(SUMIF(D$20:AI$20, "CLO4", D221:AI221)/AO$9)),""),"")</f>
        <v/>
      </c>
      <c r="AU221" s="115" t="str">
        <f aca="false">IF(AT221="","",IF(AT221&gt;=B$10,"Y","N"))</f>
        <v/>
      </c>
      <c r="AV221" s="115" t="str">
        <f aca="false">IF(AT221="","",IF(AT221&lt;50%,1,IF(AND(AT221&gt;=50%,AT221&lt;B$10),2,IF(AT221&gt;=B$10,3))))</f>
        <v/>
      </c>
      <c r="AW221" s="185" t="str">
        <f aca="false">IF(B221&lt;&gt;"",IFERROR(IF((SUMIF(D$20:AI$20, "CLO5", D221:AI221)/AO$10)=0,"",(SUMIF(D$20:AI$20, "CLO5", D221:AI221)/AO$10)),""),"")</f>
        <v/>
      </c>
      <c r="AX221" s="115" t="str">
        <f aca="false">IF(AW221="","",IF(AW221&gt;=B$10,"Y","N"))</f>
        <v/>
      </c>
      <c r="AY221" s="115" t="str">
        <f aca="false">IF(AW221="","",IF(AW221&lt;50%,1,IF(AND(AW221&gt;=50%,AW221&lt;B$10),2,IF(AW221&gt;=B$10,3))))</f>
        <v/>
      </c>
      <c r="AZ221" s="114" t="str">
        <f aca="false">IF(B221&lt;&gt;"",IFERROR(IF((SUMIF(D$20:AI$20, "CLO6", D221:AI221)/AO$11)=0,"",(SUMIF(D$20:AI$20, "CLO6", D221:AI221)/AO$11)),""),"")</f>
        <v/>
      </c>
      <c r="BA221" s="115" t="str">
        <f aca="false">IF(AZ221="","",IF(AZ221&gt;=B$10,"Y","N"))</f>
        <v/>
      </c>
      <c r="BB221" s="115" t="str">
        <f aca="false">IF(BA221="","",IF(BA221&lt;50%,1,IF(AND(BA221&gt;=50%,BA221&lt;B$10),2,IF(BA221&gt;=B$10,3))))</f>
        <v/>
      </c>
      <c r="BC221" s="114" t="str">
        <f aca="false">IF(B221&lt;&gt;"",IFERROR(IF((SUMIF(D$20:AI$20, "CLO7", D221:AI221)/AO$12)=0,"",(SUMIF(D$20:AI$20, "CLO7", D221:AI221)/AO$12)),""),"")</f>
        <v/>
      </c>
      <c r="BD221" s="115" t="str">
        <f aca="false">IF(BC221="","",IF(BC221&gt;=B$10,"Y","N"))</f>
        <v/>
      </c>
      <c r="BE221" s="115" t="str">
        <f aca="false">IF(BD221="","",IF(BD221&lt;50%,1,IF(AND(BD221&gt;=50%,BD221&lt;B$10),2,IF(BD221&gt;=B$10,3))))</f>
        <v/>
      </c>
      <c r="BF221" s="114" t="str">
        <f aca="false">IF(B221&lt;&gt;"",IFERROR(IF((SUMIF(D$20:AI$20, "CLO8", D221:AI221)/AO$13)=0,"",(SUMIF(D$20:AI$20, "CLO8", D221:AI221)/AO$13)),""),"")</f>
        <v/>
      </c>
      <c r="BG221" s="115" t="str">
        <f aca="false">IF(BF221="","",IF(BF221&gt;=B$10,"Y","N"))</f>
        <v/>
      </c>
      <c r="BH221" s="115" t="str">
        <f aca="false">IF(BG221="","",IF(BG221&lt;50%,1,IF(AND(BG221&gt;=50%,BG221&lt;B$10),2,IF(BG221&gt;=B$10,3))))</f>
        <v/>
      </c>
      <c r="BI221" s="114" t="str">
        <f aca="false">IF(B221&lt;&gt;"",IFERROR(IF((SUMIF(D$20:AI$20, "CLO9", D221:AI221)/AO$14)=0,"",(SUMIF(D$20:AI$20, "CLO9", D221:AI221)/AO$14)),""),"")</f>
        <v/>
      </c>
      <c r="BJ221" s="115" t="str">
        <f aca="false">IF(BI221="","",IF(BI221&gt;=B$10,"Y","N"))</f>
        <v/>
      </c>
      <c r="BK221" s="115" t="str">
        <f aca="false">IF(BJ221="","",IF(BJ221&lt;50%,1,IF(AND(BJ221&gt;=50%,BJ221&lt;B$10),2,IF(BJ221&gt;=B$10,3))))</f>
        <v/>
      </c>
      <c r="BL221" s="114" t="str">
        <f aca="false">IF(B221&lt;&gt;"",IFERROR(IF((SUMIF(D$20:AI$20,"CLO10",D221:AI221)/AO$15)=0,"",(SUMIF(D$20:AI$20,"CLO10",D221:AI221)/AO$15)),""),"")</f>
        <v/>
      </c>
      <c r="BM221" s="115" t="str">
        <f aca="false">IF(BL221="","",IF(BL221&gt;=B$10,"Y","N"))</f>
        <v/>
      </c>
      <c r="BN221" s="115" t="str">
        <f aca="false">IF(BM221="","",IF(BM221&lt;50%,1,IF(AND(BM221&gt;=50%,BM221&lt;B$10),2,IF(BM221&gt;=B$10,3))))</f>
        <v/>
      </c>
      <c r="BO221" s="8"/>
      <c r="BP221" s="8"/>
    </row>
    <row r="222" customFormat="false" ht="15.75" hidden="false" customHeight="true" outlineLevel="0" collapsed="false">
      <c r="A222" s="183" t="str">
        <f aca="false">IF(B$6="LECTURE",IF('Database (LECTURE-RES-PRAC)'!A217="","",'Database (LECTURE-RES-PRAC)'!A217),"")</f>
        <v/>
      </c>
      <c r="B222" s="184" t="str">
        <f aca="false">IF(B$6="LECTURE",IF('Database (LECTURE-RES-PRAC)'!B217="","",'Database (LECTURE-RES-PRAC)'!B217),"")</f>
        <v/>
      </c>
      <c r="C222" s="183" t="str">
        <f aca="false">IF(B222&lt;&gt;"",'Database (LECTURE-RES-PRAC)'!C217,"")</f>
        <v/>
      </c>
      <c r="D222" s="117"/>
      <c r="E222" s="52"/>
      <c r="F222" s="52"/>
      <c r="G222" s="52"/>
      <c r="H222" s="52"/>
      <c r="I222" s="52"/>
      <c r="J222" s="52"/>
      <c r="K222" s="52"/>
      <c r="L222" s="52"/>
      <c r="M222" s="52"/>
      <c r="N222" s="181" t="str">
        <f aca="false">IF(B222&lt;&gt;"",SUM(D222:M222),"")</f>
        <v/>
      </c>
      <c r="O222" s="52"/>
      <c r="P222" s="52"/>
      <c r="Q222" s="52"/>
      <c r="R222" s="52"/>
      <c r="S222" s="52"/>
      <c r="T222" s="52"/>
      <c r="U222" s="52"/>
      <c r="V222" s="52"/>
      <c r="W222" s="52"/>
      <c r="X222" s="52"/>
      <c r="Y222" s="181" t="str">
        <f aca="false">IF(B222&lt;&gt;"",SUM(O222:X222),"")</f>
        <v/>
      </c>
      <c r="Z222" s="52"/>
      <c r="AA222" s="52"/>
      <c r="AB222" s="52"/>
      <c r="AC222" s="52"/>
      <c r="AD222" s="52"/>
      <c r="AE222" s="52"/>
      <c r="AF222" s="52"/>
      <c r="AG222" s="52"/>
      <c r="AH222" s="52"/>
      <c r="AI222" s="52"/>
      <c r="AJ222" s="182" t="str">
        <f aca="false">IF(B222&lt;&gt;"",SUM(Z222:AI222),"")</f>
        <v/>
      </c>
      <c r="AK222" s="185" t="str">
        <f aca="false">IF(B222&lt;&gt;"",IFERROR(IF((SUMIF(D$20:AI$20, "CLO1", D222:AI222)/AO$6)=0,"",(SUMIF(D$20:AI$20, "CLO1", D222:AI222)/AO$6)),""),"")</f>
        <v/>
      </c>
      <c r="AL222" s="115" t="str">
        <f aca="false">IF(AK222="","",IF(AK222&gt;=B$10,"Y","N"))</f>
        <v/>
      </c>
      <c r="AM222" s="115" t="str">
        <f aca="false">IF(AK222="","",IF(AK222&lt;50%,1,IF(AND(AK222&gt;=50%,AK222&lt;B$10),2,IF(AK222&gt;=B$10,3))))</f>
        <v/>
      </c>
      <c r="AN222" s="185" t="str">
        <f aca="false">IF(B222&lt;&gt;"",IFERROR(IF((SUMIF(D$20:AI$20, "CLO2", D222:AI222)/AO$7)=0,"",(SUMIF(D$20:AI$20, "CLO2", D222:AI222)/AO$7)),""),"")</f>
        <v/>
      </c>
      <c r="AO222" s="115" t="str">
        <f aca="false">IF(AN222="","",IF(AN222&gt;=B$10,"Y","N"))</f>
        <v/>
      </c>
      <c r="AP222" s="115" t="str">
        <f aca="false">IF(AN222="","",IF(AN222&lt;50%,1,IF(AND(AN222&gt;=50%,AN222&lt;B$10),2,IF(AN222&gt;=B$10,3))))</f>
        <v/>
      </c>
      <c r="AQ222" s="185" t="str">
        <f aca="false">IF(B222&lt;&gt;"",IFERROR(IF((SUMIF(D$20:AI$20, "CLO3", D222:AI222)/AO$8)=0,"",(SUMIF(D$20:AI$20, "CLO3", D222:AI222)/AO$8)),""),"")</f>
        <v/>
      </c>
      <c r="AR222" s="115" t="str">
        <f aca="false">IF(AQ222="","",IF(AQ222&gt;=B$10,"Y","N"))</f>
        <v/>
      </c>
      <c r="AS222" s="115" t="str">
        <f aca="false">IF(AQ222="","",IF(AQ222&lt;50%,1,IF(AND(AQ222&gt;=50%,AQ222&lt;B$10),2,IF(AQ222&gt;=B$10,3))))</f>
        <v/>
      </c>
      <c r="AT222" s="185" t="str">
        <f aca="false">IF(B222&lt;&gt;"",IFERROR(IF((SUMIF(D$20:AI$20, "CLO4", D222:AI222)/AO$9)=0,"",(SUMIF(D$20:AI$20, "CLO4", D222:AI222)/AO$9)),""),"")</f>
        <v/>
      </c>
      <c r="AU222" s="115" t="str">
        <f aca="false">IF(AT222="","",IF(AT222&gt;=B$10,"Y","N"))</f>
        <v/>
      </c>
      <c r="AV222" s="115" t="str">
        <f aca="false">IF(AT222="","",IF(AT222&lt;50%,1,IF(AND(AT222&gt;=50%,AT222&lt;B$10),2,IF(AT222&gt;=B$10,3))))</f>
        <v/>
      </c>
      <c r="AW222" s="185" t="str">
        <f aca="false">IF(B222&lt;&gt;"",IFERROR(IF((SUMIF(D$20:AI$20, "CLO5", D222:AI222)/AO$10)=0,"",(SUMIF(D$20:AI$20, "CLO5", D222:AI222)/AO$10)),""),"")</f>
        <v/>
      </c>
      <c r="AX222" s="115" t="str">
        <f aca="false">IF(AW222="","",IF(AW222&gt;=B$10,"Y","N"))</f>
        <v/>
      </c>
      <c r="AY222" s="115" t="str">
        <f aca="false">IF(AW222="","",IF(AW222&lt;50%,1,IF(AND(AW222&gt;=50%,AW222&lt;B$10),2,IF(AW222&gt;=B$10,3))))</f>
        <v/>
      </c>
      <c r="AZ222" s="114" t="str">
        <f aca="false">IF(B222&lt;&gt;"",IFERROR(IF((SUMIF(D$20:AI$20, "CLO6", D222:AI222)/AO$11)=0,"",(SUMIF(D$20:AI$20, "CLO6", D222:AI222)/AO$11)),""),"")</f>
        <v/>
      </c>
      <c r="BA222" s="115" t="str">
        <f aca="false">IF(AZ222="","",IF(AZ222&gt;=B$10,"Y","N"))</f>
        <v/>
      </c>
      <c r="BB222" s="115" t="str">
        <f aca="false">IF(BA222="","",IF(BA222&lt;50%,1,IF(AND(BA222&gt;=50%,BA222&lt;B$10),2,IF(BA222&gt;=B$10,3))))</f>
        <v/>
      </c>
      <c r="BC222" s="114" t="str">
        <f aca="false">IF(B222&lt;&gt;"",IFERROR(IF((SUMIF(D$20:AI$20, "CLO7", D222:AI222)/AO$12)=0,"",(SUMIF(D$20:AI$20, "CLO7", D222:AI222)/AO$12)),""),"")</f>
        <v/>
      </c>
      <c r="BD222" s="115" t="str">
        <f aca="false">IF(BC222="","",IF(BC222&gt;=B$10,"Y","N"))</f>
        <v/>
      </c>
      <c r="BE222" s="115" t="str">
        <f aca="false">IF(BD222="","",IF(BD222&lt;50%,1,IF(AND(BD222&gt;=50%,BD222&lt;B$10),2,IF(BD222&gt;=B$10,3))))</f>
        <v/>
      </c>
      <c r="BF222" s="114" t="str">
        <f aca="false">IF(B222&lt;&gt;"",IFERROR(IF((SUMIF(D$20:AI$20, "CLO8", D222:AI222)/AO$13)=0,"",(SUMIF(D$20:AI$20, "CLO8", D222:AI222)/AO$13)),""),"")</f>
        <v/>
      </c>
      <c r="BG222" s="115" t="str">
        <f aca="false">IF(BF222="","",IF(BF222&gt;=B$10,"Y","N"))</f>
        <v/>
      </c>
      <c r="BH222" s="115" t="str">
        <f aca="false">IF(BG222="","",IF(BG222&lt;50%,1,IF(AND(BG222&gt;=50%,BG222&lt;B$10),2,IF(BG222&gt;=B$10,3))))</f>
        <v/>
      </c>
      <c r="BI222" s="114" t="str">
        <f aca="false">IF(B222&lt;&gt;"",IFERROR(IF((SUMIF(D$20:AI$20, "CLO9", D222:AI222)/AO$14)=0,"",(SUMIF(D$20:AI$20, "CLO9", D222:AI222)/AO$14)),""),"")</f>
        <v/>
      </c>
      <c r="BJ222" s="115" t="str">
        <f aca="false">IF(BI222="","",IF(BI222&gt;=B$10,"Y","N"))</f>
        <v/>
      </c>
      <c r="BK222" s="115" t="str">
        <f aca="false">IF(BJ222="","",IF(BJ222&lt;50%,1,IF(AND(BJ222&gt;=50%,BJ222&lt;B$10),2,IF(BJ222&gt;=B$10,3))))</f>
        <v/>
      </c>
      <c r="BL222" s="114" t="str">
        <f aca="false">IF(B222&lt;&gt;"",IFERROR(IF((SUMIF(D$20:AI$20,"CLO10",D222:AI222)/AO$15)=0,"",(SUMIF(D$20:AI$20,"CLO10",D222:AI222)/AO$15)),""),"")</f>
        <v/>
      </c>
      <c r="BM222" s="115" t="str">
        <f aca="false">IF(BL222="","",IF(BL222&gt;=B$10,"Y","N"))</f>
        <v/>
      </c>
      <c r="BN222" s="115" t="str">
        <f aca="false">IF(BM222="","",IF(BM222&lt;50%,1,IF(AND(BM222&gt;=50%,BM222&lt;B$10),2,IF(BM222&gt;=B$10,3))))</f>
        <v/>
      </c>
      <c r="BO222" s="8"/>
      <c r="BP222" s="8"/>
    </row>
    <row r="223" customFormat="false" ht="15.75" hidden="false" customHeight="true" outlineLevel="0" collapsed="false">
      <c r="A223" s="183" t="str">
        <f aca="false">IF(B$6="LECTURE",IF('Database (LECTURE-RES-PRAC)'!A218="","",'Database (LECTURE-RES-PRAC)'!A218),"")</f>
        <v/>
      </c>
      <c r="B223" s="184" t="str">
        <f aca="false">IF(B$6="LECTURE",IF('Database (LECTURE-RES-PRAC)'!B218="","",'Database (LECTURE-RES-PRAC)'!B218),"")</f>
        <v/>
      </c>
      <c r="C223" s="183" t="str">
        <f aca="false">IF(B223&lt;&gt;"",'Database (LECTURE-RES-PRAC)'!C218,"")</f>
        <v/>
      </c>
      <c r="D223" s="117"/>
      <c r="E223" s="52"/>
      <c r="F223" s="52"/>
      <c r="G223" s="52"/>
      <c r="H223" s="52"/>
      <c r="I223" s="52"/>
      <c r="J223" s="52"/>
      <c r="K223" s="52"/>
      <c r="L223" s="52"/>
      <c r="M223" s="52"/>
      <c r="N223" s="181" t="str">
        <f aca="false">IF(B223&lt;&gt;"",SUM(D223:M223),"")</f>
        <v/>
      </c>
      <c r="O223" s="52"/>
      <c r="P223" s="52"/>
      <c r="Q223" s="52"/>
      <c r="R223" s="52"/>
      <c r="S223" s="52"/>
      <c r="T223" s="52"/>
      <c r="U223" s="52"/>
      <c r="V223" s="52"/>
      <c r="W223" s="52"/>
      <c r="X223" s="52"/>
      <c r="Y223" s="181" t="str">
        <f aca="false">IF(B223&lt;&gt;"",SUM(O223:X223),"")</f>
        <v/>
      </c>
      <c r="Z223" s="52"/>
      <c r="AA223" s="52"/>
      <c r="AB223" s="52"/>
      <c r="AC223" s="52"/>
      <c r="AD223" s="52"/>
      <c r="AE223" s="52"/>
      <c r="AF223" s="52"/>
      <c r="AG223" s="52"/>
      <c r="AH223" s="52"/>
      <c r="AI223" s="52"/>
      <c r="AJ223" s="182" t="str">
        <f aca="false">IF(B223&lt;&gt;"",SUM(Z223:AI223),"")</f>
        <v/>
      </c>
      <c r="AK223" s="185" t="str">
        <f aca="false">IF(B223&lt;&gt;"",IFERROR(IF((SUMIF(D$20:AI$20, "CLO1", D223:AI223)/AO$6)=0,"",(SUMIF(D$20:AI$20, "CLO1", D223:AI223)/AO$6)),""),"")</f>
        <v/>
      </c>
      <c r="AL223" s="115" t="str">
        <f aca="false">IF(AK223="","",IF(AK223&gt;=B$10,"Y","N"))</f>
        <v/>
      </c>
      <c r="AM223" s="115" t="str">
        <f aca="false">IF(AK223="","",IF(AK223&lt;50%,1,IF(AND(AK223&gt;=50%,AK223&lt;B$10),2,IF(AK223&gt;=B$10,3))))</f>
        <v/>
      </c>
      <c r="AN223" s="185" t="str">
        <f aca="false">IF(B223&lt;&gt;"",IFERROR(IF((SUMIF(D$20:AI$20, "CLO2", D223:AI223)/AO$7)=0,"",(SUMIF(D$20:AI$20, "CLO2", D223:AI223)/AO$7)),""),"")</f>
        <v/>
      </c>
      <c r="AO223" s="115" t="str">
        <f aca="false">IF(AN223="","",IF(AN223&gt;=B$10,"Y","N"))</f>
        <v/>
      </c>
      <c r="AP223" s="115" t="str">
        <f aca="false">IF(AN223="","",IF(AN223&lt;50%,1,IF(AND(AN223&gt;=50%,AN223&lt;B$10),2,IF(AN223&gt;=B$10,3))))</f>
        <v/>
      </c>
      <c r="AQ223" s="185" t="str">
        <f aca="false">IF(B223&lt;&gt;"",IFERROR(IF((SUMIF(D$20:AI$20, "CLO3", D223:AI223)/AO$8)=0,"",(SUMIF(D$20:AI$20, "CLO3", D223:AI223)/AO$8)),""),"")</f>
        <v/>
      </c>
      <c r="AR223" s="115" t="str">
        <f aca="false">IF(AQ223="","",IF(AQ223&gt;=B$10,"Y","N"))</f>
        <v/>
      </c>
      <c r="AS223" s="115" t="str">
        <f aca="false">IF(AQ223="","",IF(AQ223&lt;50%,1,IF(AND(AQ223&gt;=50%,AQ223&lt;B$10),2,IF(AQ223&gt;=B$10,3))))</f>
        <v/>
      </c>
      <c r="AT223" s="185" t="str">
        <f aca="false">IF(B223&lt;&gt;"",IFERROR(IF((SUMIF(D$20:AI$20, "CLO4", D223:AI223)/AO$9)=0,"",(SUMIF(D$20:AI$20, "CLO4", D223:AI223)/AO$9)),""),"")</f>
        <v/>
      </c>
      <c r="AU223" s="115" t="str">
        <f aca="false">IF(AT223="","",IF(AT223&gt;=B$10,"Y","N"))</f>
        <v/>
      </c>
      <c r="AV223" s="115" t="str">
        <f aca="false">IF(AT223="","",IF(AT223&lt;50%,1,IF(AND(AT223&gt;=50%,AT223&lt;B$10),2,IF(AT223&gt;=B$10,3))))</f>
        <v/>
      </c>
      <c r="AW223" s="185" t="str">
        <f aca="false">IF(B223&lt;&gt;"",IFERROR(IF((SUMIF(D$20:AI$20, "CLO5", D223:AI223)/AO$10)=0,"",(SUMIF(D$20:AI$20, "CLO5", D223:AI223)/AO$10)),""),"")</f>
        <v/>
      </c>
      <c r="AX223" s="115" t="str">
        <f aca="false">IF(AW223="","",IF(AW223&gt;=B$10,"Y","N"))</f>
        <v/>
      </c>
      <c r="AY223" s="115" t="str">
        <f aca="false">IF(AW223="","",IF(AW223&lt;50%,1,IF(AND(AW223&gt;=50%,AW223&lt;B$10),2,IF(AW223&gt;=B$10,3))))</f>
        <v/>
      </c>
      <c r="AZ223" s="114" t="str">
        <f aca="false">IF(B223&lt;&gt;"",IFERROR(IF((SUMIF(D$20:AI$20, "CLO6", D223:AI223)/AO$11)=0,"",(SUMIF(D$20:AI$20, "CLO6", D223:AI223)/AO$11)),""),"")</f>
        <v/>
      </c>
      <c r="BA223" s="115" t="str">
        <f aca="false">IF(AZ223="","",IF(AZ223&gt;=B$10,"Y","N"))</f>
        <v/>
      </c>
      <c r="BB223" s="115" t="str">
        <f aca="false">IF(BA223="","",IF(BA223&lt;50%,1,IF(AND(BA223&gt;=50%,BA223&lt;B$10),2,IF(BA223&gt;=B$10,3))))</f>
        <v/>
      </c>
      <c r="BC223" s="114" t="str">
        <f aca="false">IF(B223&lt;&gt;"",IFERROR(IF((SUMIF(D$20:AI$20, "CLO7", D223:AI223)/AO$12)=0,"",(SUMIF(D$20:AI$20, "CLO7", D223:AI223)/AO$12)),""),"")</f>
        <v/>
      </c>
      <c r="BD223" s="115" t="str">
        <f aca="false">IF(BC223="","",IF(BC223&gt;=B$10,"Y","N"))</f>
        <v/>
      </c>
      <c r="BE223" s="115" t="str">
        <f aca="false">IF(BD223="","",IF(BD223&lt;50%,1,IF(AND(BD223&gt;=50%,BD223&lt;B$10),2,IF(BD223&gt;=B$10,3))))</f>
        <v/>
      </c>
      <c r="BF223" s="114" t="str">
        <f aca="false">IF(B223&lt;&gt;"",IFERROR(IF((SUMIF(D$20:AI$20, "CLO8", D223:AI223)/AO$13)=0,"",(SUMIF(D$20:AI$20, "CLO8", D223:AI223)/AO$13)),""),"")</f>
        <v/>
      </c>
      <c r="BG223" s="115" t="str">
        <f aca="false">IF(BF223="","",IF(BF223&gt;=B$10,"Y","N"))</f>
        <v/>
      </c>
      <c r="BH223" s="115" t="str">
        <f aca="false">IF(BG223="","",IF(BG223&lt;50%,1,IF(AND(BG223&gt;=50%,BG223&lt;B$10),2,IF(BG223&gt;=B$10,3))))</f>
        <v/>
      </c>
      <c r="BI223" s="114" t="str">
        <f aca="false">IF(B223&lt;&gt;"",IFERROR(IF((SUMIF(D$20:AI$20, "CLO9", D223:AI223)/AO$14)=0,"",(SUMIF(D$20:AI$20, "CLO9", D223:AI223)/AO$14)),""),"")</f>
        <v/>
      </c>
      <c r="BJ223" s="115" t="str">
        <f aca="false">IF(BI223="","",IF(BI223&gt;=B$10,"Y","N"))</f>
        <v/>
      </c>
      <c r="BK223" s="115" t="str">
        <f aca="false">IF(BJ223="","",IF(BJ223&lt;50%,1,IF(AND(BJ223&gt;=50%,BJ223&lt;B$10),2,IF(BJ223&gt;=B$10,3))))</f>
        <v/>
      </c>
      <c r="BL223" s="114" t="str">
        <f aca="false">IF(B223&lt;&gt;"",IFERROR(IF((SUMIF(D$20:AI$20,"CLO10",D223:AI223)/AO$15)=0,"",(SUMIF(D$20:AI$20,"CLO10",D223:AI223)/AO$15)),""),"")</f>
        <v/>
      </c>
      <c r="BM223" s="115" t="str">
        <f aca="false">IF(BL223="","",IF(BL223&gt;=B$10,"Y","N"))</f>
        <v/>
      </c>
      <c r="BN223" s="115" t="str">
        <f aca="false">IF(BM223="","",IF(BM223&lt;50%,1,IF(AND(BM223&gt;=50%,BM223&lt;B$10),2,IF(BM223&gt;=B$10,3))))</f>
        <v/>
      </c>
      <c r="BO223" s="8"/>
      <c r="BP223" s="8"/>
    </row>
    <row r="224" customFormat="false" ht="15.75" hidden="false" customHeight="true" outlineLevel="0" collapsed="false">
      <c r="A224" s="183" t="str">
        <f aca="false">IF(B$6="LECTURE",IF('Database (LECTURE-RES-PRAC)'!A219="","",'Database (LECTURE-RES-PRAC)'!A219),"")</f>
        <v/>
      </c>
      <c r="B224" s="184" t="str">
        <f aca="false">IF(B$6="LECTURE",IF('Database (LECTURE-RES-PRAC)'!B219="","",'Database (LECTURE-RES-PRAC)'!B219),"")</f>
        <v/>
      </c>
      <c r="C224" s="183" t="str">
        <f aca="false">IF(B224&lt;&gt;"",'Database (LECTURE-RES-PRAC)'!C219,"")</f>
        <v/>
      </c>
      <c r="D224" s="117"/>
      <c r="E224" s="52"/>
      <c r="F224" s="52"/>
      <c r="G224" s="52"/>
      <c r="H224" s="52"/>
      <c r="I224" s="52"/>
      <c r="J224" s="52"/>
      <c r="K224" s="52"/>
      <c r="L224" s="52"/>
      <c r="M224" s="52"/>
      <c r="N224" s="181" t="str">
        <f aca="false">IF(B224&lt;&gt;"",SUM(D224:M224),"")</f>
        <v/>
      </c>
      <c r="O224" s="52"/>
      <c r="P224" s="52"/>
      <c r="Q224" s="52"/>
      <c r="R224" s="52"/>
      <c r="S224" s="52"/>
      <c r="T224" s="52"/>
      <c r="U224" s="52"/>
      <c r="V224" s="52"/>
      <c r="W224" s="52"/>
      <c r="X224" s="52"/>
      <c r="Y224" s="181" t="str">
        <f aca="false">IF(B224&lt;&gt;"",SUM(O224:X224),"")</f>
        <v/>
      </c>
      <c r="Z224" s="52"/>
      <c r="AA224" s="52"/>
      <c r="AB224" s="52"/>
      <c r="AC224" s="52"/>
      <c r="AD224" s="52"/>
      <c r="AE224" s="52"/>
      <c r="AF224" s="52"/>
      <c r="AG224" s="52"/>
      <c r="AH224" s="52"/>
      <c r="AI224" s="52"/>
      <c r="AJ224" s="182" t="str">
        <f aca="false">IF(B224&lt;&gt;"",SUM(Z224:AI224),"")</f>
        <v/>
      </c>
      <c r="AK224" s="185" t="str">
        <f aca="false">IF(B224&lt;&gt;"",IFERROR(IF((SUMIF(D$20:AI$20, "CLO1", D224:AI224)/AO$6)=0,"",(SUMIF(D$20:AI$20, "CLO1", D224:AI224)/AO$6)),""),"")</f>
        <v/>
      </c>
      <c r="AL224" s="115" t="str">
        <f aca="false">IF(AK224="","",IF(AK224&gt;=B$10,"Y","N"))</f>
        <v/>
      </c>
      <c r="AM224" s="115" t="str">
        <f aca="false">IF(AK224="","",IF(AK224&lt;50%,1,IF(AND(AK224&gt;=50%,AK224&lt;B$10),2,IF(AK224&gt;=B$10,3))))</f>
        <v/>
      </c>
      <c r="AN224" s="185" t="str">
        <f aca="false">IF(B224&lt;&gt;"",IFERROR(IF((SUMIF(D$20:AI$20, "CLO2", D224:AI224)/AO$7)=0,"",(SUMIF(D$20:AI$20, "CLO2", D224:AI224)/AO$7)),""),"")</f>
        <v/>
      </c>
      <c r="AO224" s="115" t="str">
        <f aca="false">IF(AN224="","",IF(AN224&gt;=B$10,"Y","N"))</f>
        <v/>
      </c>
      <c r="AP224" s="115" t="str">
        <f aca="false">IF(AN224="","",IF(AN224&lt;50%,1,IF(AND(AN224&gt;=50%,AN224&lt;B$10),2,IF(AN224&gt;=B$10,3))))</f>
        <v/>
      </c>
      <c r="AQ224" s="185" t="str">
        <f aca="false">IF(B224&lt;&gt;"",IFERROR(IF((SUMIF(D$20:AI$20, "CLO3", D224:AI224)/AO$8)=0,"",(SUMIF(D$20:AI$20, "CLO3", D224:AI224)/AO$8)),""),"")</f>
        <v/>
      </c>
      <c r="AR224" s="115" t="str">
        <f aca="false">IF(AQ224="","",IF(AQ224&gt;=B$10,"Y","N"))</f>
        <v/>
      </c>
      <c r="AS224" s="115" t="str">
        <f aca="false">IF(AQ224="","",IF(AQ224&lt;50%,1,IF(AND(AQ224&gt;=50%,AQ224&lt;B$10),2,IF(AQ224&gt;=B$10,3))))</f>
        <v/>
      </c>
      <c r="AT224" s="185" t="str">
        <f aca="false">IF(B224&lt;&gt;"",IFERROR(IF((SUMIF(D$20:AI$20, "CLO4", D224:AI224)/AO$9)=0,"",(SUMIF(D$20:AI$20, "CLO4", D224:AI224)/AO$9)),""),"")</f>
        <v/>
      </c>
      <c r="AU224" s="115" t="str">
        <f aca="false">IF(AT224="","",IF(AT224&gt;=B$10,"Y","N"))</f>
        <v/>
      </c>
      <c r="AV224" s="115" t="str">
        <f aca="false">IF(AT224="","",IF(AT224&lt;50%,1,IF(AND(AT224&gt;=50%,AT224&lt;B$10),2,IF(AT224&gt;=B$10,3))))</f>
        <v/>
      </c>
      <c r="AW224" s="185" t="str">
        <f aca="false">IF(B224&lt;&gt;"",IFERROR(IF((SUMIF(D$20:AI$20, "CLO5", D224:AI224)/AO$10)=0,"",(SUMIF(D$20:AI$20, "CLO5", D224:AI224)/AO$10)),""),"")</f>
        <v/>
      </c>
      <c r="AX224" s="115" t="str">
        <f aca="false">IF(AW224="","",IF(AW224&gt;=B$10,"Y","N"))</f>
        <v/>
      </c>
      <c r="AY224" s="115" t="str">
        <f aca="false">IF(AW224="","",IF(AW224&lt;50%,1,IF(AND(AW224&gt;=50%,AW224&lt;B$10),2,IF(AW224&gt;=B$10,3))))</f>
        <v/>
      </c>
      <c r="AZ224" s="114" t="str">
        <f aca="false">IF(B224&lt;&gt;"",IFERROR(IF((SUMIF(D$20:AI$20, "CLO6", D224:AI224)/AO$11)=0,"",(SUMIF(D$20:AI$20, "CLO6", D224:AI224)/AO$11)),""),"")</f>
        <v/>
      </c>
      <c r="BA224" s="115" t="str">
        <f aca="false">IF(AZ224="","",IF(AZ224&gt;=B$10,"Y","N"))</f>
        <v/>
      </c>
      <c r="BB224" s="115" t="str">
        <f aca="false">IF(BA224="","",IF(BA224&lt;50%,1,IF(AND(BA224&gt;=50%,BA224&lt;B$10),2,IF(BA224&gt;=B$10,3))))</f>
        <v/>
      </c>
      <c r="BC224" s="114" t="str">
        <f aca="false">IF(B224&lt;&gt;"",IFERROR(IF((SUMIF(D$20:AI$20, "CLO7", D224:AI224)/AO$12)=0,"",(SUMIF(D$20:AI$20, "CLO7", D224:AI224)/AO$12)),""),"")</f>
        <v/>
      </c>
      <c r="BD224" s="115" t="str">
        <f aca="false">IF(BC224="","",IF(BC224&gt;=B$10,"Y","N"))</f>
        <v/>
      </c>
      <c r="BE224" s="115" t="str">
        <f aca="false">IF(BD224="","",IF(BD224&lt;50%,1,IF(AND(BD224&gt;=50%,BD224&lt;B$10),2,IF(BD224&gt;=B$10,3))))</f>
        <v/>
      </c>
      <c r="BF224" s="114" t="str">
        <f aca="false">IF(B224&lt;&gt;"",IFERROR(IF((SUMIF(D$20:AI$20, "CLO8", D224:AI224)/AO$13)=0,"",(SUMIF(D$20:AI$20, "CLO8", D224:AI224)/AO$13)),""),"")</f>
        <v/>
      </c>
      <c r="BG224" s="115" t="str">
        <f aca="false">IF(BF224="","",IF(BF224&gt;=B$10,"Y","N"))</f>
        <v/>
      </c>
      <c r="BH224" s="115" t="str">
        <f aca="false">IF(BG224="","",IF(BG224&lt;50%,1,IF(AND(BG224&gt;=50%,BG224&lt;B$10),2,IF(BG224&gt;=B$10,3))))</f>
        <v/>
      </c>
      <c r="BI224" s="114" t="str">
        <f aca="false">IF(B224&lt;&gt;"",IFERROR(IF((SUMIF(D$20:AI$20, "CLO9", D224:AI224)/AO$14)=0,"",(SUMIF(D$20:AI$20, "CLO9", D224:AI224)/AO$14)),""),"")</f>
        <v/>
      </c>
      <c r="BJ224" s="115" t="str">
        <f aca="false">IF(BI224="","",IF(BI224&gt;=B$10,"Y","N"))</f>
        <v/>
      </c>
      <c r="BK224" s="115" t="str">
        <f aca="false">IF(BJ224="","",IF(BJ224&lt;50%,1,IF(AND(BJ224&gt;=50%,BJ224&lt;B$10),2,IF(BJ224&gt;=B$10,3))))</f>
        <v/>
      </c>
      <c r="BL224" s="114" t="str">
        <f aca="false">IF(B224&lt;&gt;"",IFERROR(IF((SUMIF(D$20:AI$20,"CLO10",D224:AI224)/AO$15)=0,"",(SUMIF(D$20:AI$20,"CLO10",D224:AI224)/AO$15)),""),"")</f>
        <v/>
      </c>
      <c r="BM224" s="115" t="str">
        <f aca="false">IF(BL224="","",IF(BL224&gt;=B$10,"Y","N"))</f>
        <v/>
      </c>
      <c r="BN224" s="115" t="str">
        <f aca="false">IF(BM224="","",IF(BM224&lt;50%,1,IF(AND(BM224&gt;=50%,BM224&lt;B$10),2,IF(BM224&gt;=B$10,3))))</f>
        <v/>
      </c>
      <c r="BO224" s="8"/>
      <c r="BP224" s="8"/>
    </row>
    <row r="225" customFormat="false" ht="15.75" hidden="false" customHeight="true" outlineLevel="0" collapsed="false">
      <c r="A225" s="183" t="str">
        <f aca="false">IF(B$6="LECTURE",IF('Database (LECTURE-RES-PRAC)'!A220="","",'Database (LECTURE-RES-PRAC)'!A220),"")</f>
        <v/>
      </c>
      <c r="B225" s="184" t="str">
        <f aca="false">IF(B$6="LECTURE",IF('Database (LECTURE-RES-PRAC)'!B220="","",'Database (LECTURE-RES-PRAC)'!B220),"")</f>
        <v/>
      </c>
      <c r="C225" s="183" t="str">
        <f aca="false">IF(B225&lt;&gt;"",'Database (LECTURE-RES-PRAC)'!C220,"")</f>
        <v/>
      </c>
      <c r="D225" s="117"/>
      <c r="E225" s="52"/>
      <c r="F225" s="52"/>
      <c r="G225" s="52"/>
      <c r="H225" s="52"/>
      <c r="I225" s="52"/>
      <c r="J225" s="52"/>
      <c r="K225" s="52"/>
      <c r="L225" s="52"/>
      <c r="M225" s="52"/>
      <c r="N225" s="181" t="str">
        <f aca="false">IF(B225&lt;&gt;"",SUM(D225:M225),"")</f>
        <v/>
      </c>
      <c r="O225" s="52"/>
      <c r="P225" s="52"/>
      <c r="Q225" s="52"/>
      <c r="R225" s="52"/>
      <c r="S225" s="52"/>
      <c r="T225" s="52"/>
      <c r="U225" s="52"/>
      <c r="V225" s="52"/>
      <c r="W225" s="52"/>
      <c r="X225" s="52"/>
      <c r="Y225" s="181" t="str">
        <f aca="false">IF(B225&lt;&gt;"",SUM(O225:X225),"")</f>
        <v/>
      </c>
      <c r="Z225" s="52"/>
      <c r="AA225" s="52"/>
      <c r="AB225" s="52"/>
      <c r="AC225" s="52"/>
      <c r="AD225" s="52"/>
      <c r="AE225" s="52"/>
      <c r="AF225" s="52"/>
      <c r="AG225" s="52"/>
      <c r="AH225" s="52"/>
      <c r="AI225" s="52"/>
      <c r="AJ225" s="182" t="str">
        <f aca="false">IF(B225&lt;&gt;"",SUM(Z225:AI225),"")</f>
        <v/>
      </c>
      <c r="AK225" s="185" t="str">
        <f aca="false">IF(B225&lt;&gt;"",IFERROR(IF((SUMIF(D$20:AI$20, "CLO1", D225:AI225)/AO$6)=0,"",(SUMIF(D$20:AI$20, "CLO1", D225:AI225)/AO$6)),""),"")</f>
        <v/>
      </c>
      <c r="AL225" s="115" t="str">
        <f aca="false">IF(AK225="","",IF(AK225&gt;=B$10,"Y","N"))</f>
        <v/>
      </c>
      <c r="AM225" s="115" t="str">
        <f aca="false">IF(AK225="","",IF(AK225&lt;50%,1,IF(AND(AK225&gt;=50%,AK225&lt;B$10),2,IF(AK225&gt;=B$10,3))))</f>
        <v/>
      </c>
      <c r="AN225" s="185" t="str">
        <f aca="false">IF(B225&lt;&gt;"",IFERROR(IF((SUMIF(D$20:AI$20, "CLO2", D225:AI225)/AO$7)=0,"",(SUMIF(D$20:AI$20, "CLO2", D225:AI225)/AO$7)),""),"")</f>
        <v/>
      </c>
      <c r="AO225" s="115" t="str">
        <f aca="false">IF(AN225="","",IF(AN225&gt;=B$10,"Y","N"))</f>
        <v/>
      </c>
      <c r="AP225" s="115" t="str">
        <f aca="false">IF(AN225="","",IF(AN225&lt;50%,1,IF(AND(AN225&gt;=50%,AN225&lt;B$10),2,IF(AN225&gt;=B$10,3))))</f>
        <v/>
      </c>
      <c r="AQ225" s="185" t="str">
        <f aca="false">IF(B225&lt;&gt;"",IFERROR(IF((SUMIF(D$20:AI$20, "CLO3", D225:AI225)/AO$8)=0,"",(SUMIF(D$20:AI$20, "CLO3", D225:AI225)/AO$8)),""),"")</f>
        <v/>
      </c>
      <c r="AR225" s="115" t="str">
        <f aca="false">IF(AQ225="","",IF(AQ225&gt;=B$10,"Y","N"))</f>
        <v/>
      </c>
      <c r="AS225" s="115" t="str">
        <f aca="false">IF(AQ225="","",IF(AQ225&lt;50%,1,IF(AND(AQ225&gt;=50%,AQ225&lt;B$10),2,IF(AQ225&gt;=B$10,3))))</f>
        <v/>
      </c>
      <c r="AT225" s="185" t="str">
        <f aca="false">IF(B225&lt;&gt;"",IFERROR(IF((SUMIF(D$20:AI$20, "CLO4", D225:AI225)/AO$9)=0,"",(SUMIF(D$20:AI$20, "CLO4", D225:AI225)/AO$9)),""),"")</f>
        <v/>
      </c>
      <c r="AU225" s="115" t="str">
        <f aca="false">IF(AT225="","",IF(AT225&gt;=B$10,"Y","N"))</f>
        <v/>
      </c>
      <c r="AV225" s="115" t="str">
        <f aca="false">IF(AT225="","",IF(AT225&lt;50%,1,IF(AND(AT225&gt;=50%,AT225&lt;B$10),2,IF(AT225&gt;=B$10,3))))</f>
        <v/>
      </c>
      <c r="AW225" s="185" t="str">
        <f aca="false">IF(B225&lt;&gt;"",IFERROR(IF((SUMIF(D$20:AI$20, "CLO5", D225:AI225)/AO$10)=0,"",(SUMIF(D$20:AI$20, "CLO5", D225:AI225)/AO$10)),""),"")</f>
        <v/>
      </c>
      <c r="AX225" s="115" t="str">
        <f aca="false">IF(AW225="","",IF(AW225&gt;=B$10,"Y","N"))</f>
        <v/>
      </c>
      <c r="AY225" s="115" t="str">
        <f aca="false">IF(AW225="","",IF(AW225&lt;50%,1,IF(AND(AW225&gt;=50%,AW225&lt;B$10),2,IF(AW225&gt;=B$10,3))))</f>
        <v/>
      </c>
      <c r="AZ225" s="114" t="str">
        <f aca="false">IF(B225&lt;&gt;"",IFERROR(IF((SUMIF(D$20:AI$20, "CLO6", D225:AI225)/AO$11)=0,"",(SUMIF(D$20:AI$20, "CLO6", D225:AI225)/AO$11)),""),"")</f>
        <v/>
      </c>
      <c r="BA225" s="115" t="str">
        <f aca="false">IF(AZ225="","",IF(AZ225&gt;=B$10,"Y","N"))</f>
        <v/>
      </c>
      <c r="BB225" s="115" t="str">
        <f aca="false">IF(BA225="","",IF(BA225&lt;50%,1,IF(AND(BA225&gt;=50%,BA225&lt;B$10),2,IF(BA225&gt;=B$10,3))))</f>
        <v/>
      </c>
      <c r="BC225" s="114" t="str">
        <f aca="false">IF(B225&lt;&gt;"",IFERROR(IF((SUMIF(D$20:AI$20, "CLO7", D225:AI225)/AO$12)=0,"",(SUMIF(D$20:AI$20, "CLO7", D225:AI225)/AO$12)),""),"")</f>
        <v/>
      </c>
      <c r="BD225" s="115" t="str">
        <f aca="false">IF(BC225="","",IF(BC225&gt;=B$10,"Y","N"))</f>
        <v/>
      </c>
      <c r="BE225" s="115" t="str">
        <f aca="false">IF(BD225="","",IF(BD225&lt;50%,1,IF(AND(BD225&gt;=50%,BD225&lt;B$10),2,IF(BD225&gt;=B$10,3))))</f>
        <v/>
      </c>
      <c r="BF225" s="114" t="str">
        <f aca="false">IF(B225&lt;&gt;"",IFERROR(IF((SUMIF(D$20:AI$20, "CLO8", D225:AI225)/AO$13)=0,"",(SUMIF(D$20:AI$20, "CLO8", D225:AI225)/AO$13)),""),"")</f>
        <v/>
      </c>
      <c r="BG225" s="115" t="str">
        <f aca="false">IF(BF225="","",IF(BF225&gt;=B$10,"Y","N"))</f>
        <v/>
      </c>
      <c r="BH225" s="115" t="str">
        <f aca="false">IF(BG225="","",IF(BG225&lt;50%,1,IF(AND(BG225&gt;=50%,BG225&lt;B$10),2,IF(BG225&gt;=B$10,3))))</f>
        <v/>
      </c>
      <c r="BI225" s="114" t="str">
        <f aca="false">IF(B225&lt;&gt;"",IFERROR(IF((SUMIF(D$20:AI$20, "CLO9", D225:AI225)/AO$14)=0,"",(SUMIF(D$20:AI$20, "CLO9", D225:AI225)/AO$14)),""),"")</f>
        <v/>
      </c>
      <c r="BJ225" s="115" t="str">
        <f aca="false">IF(BI225="","",IF(BI225&gt;=B$10,"Y","N"))</f>
        <v/>
      </c>
      <c r="BK225" s="115" t="str">
        <f aca="false">IF(BJ225="","",IF(BJ225&lt;50%,1,IF(AND(BJ225&gt;=50%,BJ225&lt;B$10),2,IF(BJ225&gt;=B$10,3))))</f>
        <v/>
      </c>
      <c r="BL225" s="114" t="str">
        <f aca="false">IF(B225&lt;&gt;"",IFERROR(IF((SUMIF(D$20:AI$20,"CLO10",D225:AI225)/AO$15)=0,"",(SUMIF(D$20:AI$20,"CLO10",D225:AI225)/AO$15)),""),"")</f>
        <v/>
      </c>
      <c r="BM225" s="115" t="str">
        <f aca="false">IF(BL225="","",IF(BL225&gt;=B$10,"Y","N"))</f>
        <v/>
      </c>
      <c r="BN225" s="115" t="str">
        <f aca="false">IF(BM225="","",IF(BM225&lt;50%,1,IF(AND(BM225&gt;=50%,BM225&lt;B$10),2,IF(BM225&gt;=B$10,3))))</f>
        <v/>
      </c>
      <c r="BO225" s="8"/>
      <c r="BP225" s="8"/>
    </row>
    <row r="226" customFormat="false" ht="15.75" hidden="false" customHeight="true" outlineLevel="0" collapsed="false">
      <c r="A226" s="183" t="str">
        <f aca="false">IF(B$6="LECTURE",IF('Database (LECTURE-RES-PRAC)'!A221="","",'Database (LECTURE-RES-PRAC)'!A221),"")</f>
        <v/>
      </c>
      <c r="B226" s="184" t="str">
        <f aca="false">IF(B$6="LECTURE",IF('Database (LECTURE-RES-PRAC)'!B221="","",'Database (LECTURE-RES-PRAC)'!B221),"")</f>
        <v/>
      </c>
      <c r="C226" s="183" t="str">
        <f aca="false">IF(B226&lt;&gt;"",'Database (LECTURE-RES-PRAC)'!C221,"")</f>
        <v/>
      </c>
      <c r="D226" s="117"/>
      <c r="E226" s="52"/>
      <c r="F226" s="52"/>
      <c r="G226" s="52"/>
      <c r="H226" s="52"/>
      <c r="I226" s="52"/>
      <c r="J226" s="52"/>
      <c r="K226" s="52"/>
      <c r="L226" s="52"/>
      <c r="M226" s="52"/>
      <c r="N226" s="181" t="str">
        <f aca="false">IF(B226&lt;&gt;"",SUM(D226:M226),"")</f>
        <v/>
      </c>
      <c r="O226" s="52"/>
      <c r="P226" s="52"/>
      <c r="Q226" s="52"/>
      <c r="R226" s="52"/>
      <c r="S226" s="52"/>
      <c r="T226" s="52"/>
      <c r="U226" s="52"/>
      <c r="V226" s="52"/>
      <c r="W226" s="52"/>
      <c r="X226" s="52"/>
      <c r="Y226" s="181" t="str">
        <f aca="false">IF(B226&lt;&gt;"",SUM(O226:X226),"")</f>
        <v/>
      </c>
      <c r="Z226" s="52"/>
      <c r="AA226" s="52"/>
      <c r="AB226" s="52"/>
      <c r="AC226" s="52"/>
      <c r="AD226" s="52"/>
      <c r="AE226" s="52"/>
      <c r="AF226" s="52"/>
      <c r="AG226" s="52"/>
      <c r="AH226" s="52"/>
      <c r="AI226" s="52"/>
      <c r="AJ226" s="182" t="str">
        <f aca="false">IF(B226&lt;&gt;"",SUM(Z226:AI226),"")</f>
        <v/>
      </c>
      <c r="AK226" s="185" t="str">
        <f aca="false">IF(B226&lt;&gt;"",IFERROR(IF((SUMIF(D$20:AI$20, "CLO1", D226:AI226)/AO$6)=0,"",(SUMIF(D$20:AI$20, "CLO1", D226:AI226)/AO$6)),""),"")</f>
        <v/>
      </c>
      <c r="AL226" s="115" t="str">
        <f aca="false">IF(AK226="","",IF(AK226&gt;=B$10,"Y","N"))</f>
        <v/>
      </c>
      <c r="AM226" s="115" t="str">
        <f aca="false">IF(AK226="","",IF(AK226&lt;50%,1,IF(AND(AK226&gt;=50%,AK226&lt;B$10),2,IF(AK226&gt;=B$10,3))))</f>
        <v/>
      </c>
      <c r="AN226" s="185" t="str">
        <f aca="false">IF(B226&lt;&gt;"",IFERROR(IF((SUMIF(D$20:AI$20, "CLO2", D226:AI226)/AO$7)=0,"",(SUMIF(D$20:AI$20, "CLO2", D226:AI226)/AO$7)),""),"")</f>
        <v/>
      </c>
      <c r="AO226" s="115" t="str">
        <f aca="false">IF(AN226="","",IF(AN226&gt;=B$10,"Y","N"))</f>
        <v/>
      </c>
      <c r="AP226" s="115" t="str">
        <f aca="false">IF(AN226="","",IF(AN226&lt;50%,1,IF(AND(AN226&gt;=50%,AN226&lt;B$10),2,IF(AN226&gt;=B$10,3))))</f>
        <v/>
      </c>
      <c r="AQ226" s="185" t="str">
        <f aca="false">IF(B226&lt;&gt;"",IFERROR(IF((SUMIF(D$20:AI$20, "CLO3", D226:AI226)/AO$8)=0,"",(SUMIF(D$20:AI$20, "CLO3", D226:AI226)/AO$8)),""),"")</f>
        <v/>
      </c>
      <c r="AR226" s="115" t="str">
        <f aca="false">IF(AQ226="","",IF(AQ226&gt;=B$10,"Y","N"))</f>
        <v/>
      </c>
      <c r="AS226" s="115" t="str">
        <f aca="false">IF(AQ226="","",IF(AQ226&lt;50%,1,IF(AND(AQ226&gt;=50%,AQ226&lt;B$10),2,IF(AQ226&gt;=B$10,3))))</f>
        <v/>
      </c>
      <c r="AT226" s="185" t="str">
        <f aca="false">IF(B226&lt;&gt;"",IFERROR(IF((SUMIF(D$20:AI$20, "CLO4", D226:AI226)/AO$9)=0,"",(SUMIF(D$20:AI$20, "CLO4", D226:AI226)/AO$9)),""),"")</f>
        <v/>
      </c>
      <c r="AU226" s="115" t="str">
        <f aca="false">IF(AT226="","",IF(AT226&gt;=B$10,"Y","N"))</f>
        <v/>
      </c>
      <c r="AV226" s="115" t="str">
        <f aca="false">IF(AT226="","",IF(AT226&lt;50%,1,IF(AND(AT226&gt;=50%,AT226&lt;B$10),2,IF(AT226&gt;=B$10,3))))</f>
        <v/>
      </c>
      <c r="AW226" s="185" t="str">
        <f aca="false">IF(B226&lt;&gt;"",IFERROR(IF((SUMIF(D$20:AI$20, "CLO5", D226:AI226)/AO$10)=0,"",(SUMIF(D$20:AI$20, "CLO5", D226:AI226)/AO$10)),""),"")</f>
        <v/>
      </c>
      <c r="AX226" s="115" t="str">
        <f aca="false">IF(AW226="","",IF(AW226&gt;=B$10,"Y","N"))</f>
        <v/>
      </c>
      <c r="AY226" s="115" t="str">
        <f aca="false">IF(AW226="","",IF(AW226&lt;50%,1,IF(AND(AW226&gt;=50%,AW226&lt;B$10),2,IF(AW226&gt;=B$10,3))))</f>
        <v/>
      </c>
      <c r="AZ226" s="114" t="str">
        <f aca="false">IF(B226&lt;&gt;"",IFERROR(IF((SUMIF(D$20:AI$20, "CLO6", D226:AI226)/AO$11)=0,"",(SUMIF(D$20:AI$20, "CLO6", D226:AI226)/AO$11)),""),"")</f>
        <v/>
      </c>
      <c r="BA226" s="115" t="str">
        <f aca="false">IF(AZ226="","",IF(AZ226&gt;=B$10,"Y","N"))</f>
        <v/>
      </c>
      <c r="BB226" s="115" t="str">
        <f aca="false">IF(BA226="","",IF(BA226&lt;50%,1,IF(AND(BA226&gt;=50%,BA226&lt;B$10),2,IF(BA226&gt;=B$10,3))))</f>
        <v/>
      </c>
      <c r="BC226" s="114" t="str">
        <f aca="false">IF(B226&lt;&gt;"",IFERROR(IF((SUMIF(D$20:AI$20, "CLO7", D226:AI226)/AO$12)=0,"",(SUMIF(D$20:AI$20, "CLO7", D226:AI226)/AO$12)),""),"")</f>
        <v/>
      </c>
      <c r="BD226" s="115" t="str">
        <f aca="false">IF(BC226="","",IF(BC226&gt;=B$10,"Y","N"))</f>
        <v/>
      </c>
      <c r="BE226" s="115" t="str">
        <f aca="false">IF(BD226="","",IF(BD226&lt;50%,1,IF(AND(BD226&gt;=50%,BD226&lt;B$10),2,IF(BD226&gt;=B$10,3))))</f>
        <v/>
      </c>
      <c r="BF226" s="114" t="str">
        <f aca="false">IF(B226&lt;&gt;"",IFERROR(IF((SUMIF(D$20:AI$20, "CLO8", D226:AI226)/AO$13)=0,"",(SUMIF(D$20:AI$20, "CLO8", D226:AI226)/AO$13)),""),"")</f>
        <v/>
      </c>
      <c r="BG226" s="115" t="str">
        <f aca="false">IF(BF226="","",IF(BF226&gt;=B$10,"Y","N"))</f>
        <v/>
      </c>
      <c r="BH226" s="115" t="str">
        <f aca="false">IF(BG226="","",IF(BG226&lt;50%,1,IF(AND(BG226&gt;=50%,BG226&lt;B$10),2,IF(BG226&gt;=B$10,3))))</f>
        <v/>
      </c>
      <c r="BI226" s="114" t="str">
        <f aca="false">IF(B226&lt;&gt;"",IFERROR(IF((SUMIF(D$20:AI$20, "CLO9", D226:AI226)/AO$14)=0,"",(SUMIF(D$20:AI$20, "CLO9", D226:AI226)/AO$14)),""),"")</f>
        <v/>
      </c>
      <c r="BJ226" s="115" t="str">
        <f aca="false">IF(BI226="","",IF(BI226&gt;=B$10,"Y","N"))</f>
        <v/>
      </c>
      <c r="BK226" s="115" t="str">
        <f aca="false">IF(BJ226="","",IF(BJ226&lt;50%,1,IF(AND(BJ226&gt;=50%,BJ226&lt;B$10),2,IF(BJ226&gt;=B$10,3))))</f>
        <v/>
      </c>
      <c r="BL226" s="114" t="str">
        <f aca="false">IF(B226&lt;&gt;"",IFERROR(IF((SUMIF(D$20:AI$20,"CLO10",D226:AI226)/AO$15)=0,"",(SUMIF(D$20:AI$20,"CLO10",D226:AI226)/AO$15)),""),"")</f>
        <v/>
      </c>
      <c r="BM226" s="115" t="str">
        <f aca="false">IF(BL226="","",IF(BL226&gt;=B$10,"Y","N"))</f>
        <v/>
      </c>
      <c r="BN226" s="115" t="str">
        <f aca="false">IF(BM226="","",IF(BM226&lt;50%,1,IF(AND(BM226&gt;=50%,BM226&lt;B$10),2,IF(BM226&gt;=B$10,3))))</f>
        <v/>
      </c>
      <c r="BO226" s="8"/>
      <c r="BP226" s="8"/>
    </row>
    <row r="227" customFormat="false" ht="15.75" hidden="false" customHeight="true" outlineLevel="0" collapsed="false">
      <c r="A227" s="183" t="str">
        <f aca="false">IF(B$6="LECTURE",IF('Database (LECTURE-RES-PRAC)'!A222="","",'Database (LECTURE-RES-PRAC)'!A222),"")</f>
        <v/>
      </c>
      <c r="B227" s="184" t="str">
        <f aca="false">IF(B$6="LECTURE",IF('Database (LECTURE-RES-PRAC)'!B222="","",'Database (LECTURE-RES-PRAC)'!B222),"")</f>
        <v/>
      </c>
      <c r="C227" s="183" t="str">
        <f aca="false">IF(B227&lt;&gt;"",'Database (LECTURE-RES-PRAC)'!C222,"")</f>
        <v/>
      </c>
      <c r="D227" s="117"/>
      <c r="E227" s="52"/>
      <c r="F227" s="52"/>
      <c r="G227" s="52"/>
      <c r="H227" s="52"/>
      <c r="I227" s="52"/>
      <c r="J227" s="52"/>
      <c r="K227" s="52"/>
      <c r="L227" s="52"/>
      <c r="M227" s="52"/>
      <c r="N227" s="181" t="str">
        <f aca="false">IF(B227&lt;&gt;"",SUM(D227:M227),"")</f>
        <v/>
      </c>
      <c r="O227" s="52"/>
      <c r="P227" s="52"/>
      <c r="Q227" s="52"/>
      <c r="R227" s="52"/>
      <c r="S227" s="52"/>
      <c r="T227" s="52"/>
      <c r="U227" s="52"/>
      <c r="V227" s="52"/>
      <c r="W227" s="52"/>
      <c r="X227" s="52"/>
      <c r="Y227" s="181" t="str">
        <f aca="false">IF(B227&lt;&gt;"",SUM(O227:X227),"")</f>
        <v/>
      </c>
      <c r="Z227" s="52"/>
      <c r="AA227" s="52"/>
      <c r="AB227" s="52"/>
      <c r="AC227" s="52"/>
      <c r="AD227" s="52"/>
      <c r="AE227" s="52"/>
      <c r="AF227" s="52"/>
      <c r="AG227" s="52"/>
      <c r="AH227" s="52"/>
      <c r="AI227" s="52"/>
      <c r="AJ227" s="182" t="str">
        <f aca="false">IF(B227&lt;&gt;"",SUM(Z227:AI227),"")</f>
        <v/>
      </c>
      <c r="AK227" s="185" t="str">
        <f aca="false">IF(B227&lt;&gt;"",IFERROR(IF((SUMIF(D$20:AI$20, "CLO1", D227:AI227)/AO$6)=0,"",(SUMIF(D$20:AI$20, "CLO1", D227:AI227)/AO$6)),""),"")</f>
        <v/>
      </c>
      <c r="AL227" s="115" t="str">
        <f aca="false">IF(AK227="","",IF(AK227&gt;=B$10,"Y","N"))</f>
        <v/>
      </c>
      <c r="AM227" s="115" t="str">
        <f aca="false">IF(AK227="","",IF(AK227&lt;50%,1,IF(AND(AK227&gt;=50%,AK227&lt;B$10),2,IF(AK227&gt;=B$10,3))))</f>
        <v/>
      </c>
      <c r="AN227" s="185" t="str">
        <f aca="false">IF(B227&lt;&gt;"",IFERROR(IF((SUMIF(D$20:AI$20, "CLO2", D227:AI227)/AO$7)=0,"",(SUMIF(D$20:AI$20, "CLO2", D227:AI227)/AO$7)),""),"")</f>
        <v/>
      </c>
      <c r="AO227" s="115" t="str">
        <f aca="false">IF(AN227="","",IF(AN227&gt;=B$10,"Y","N"))</f>
        <v/>
      </c>
      <c r="AP227" s="115" t="str">
        <f aca="false">IF(AN227="","",IF(AN227&lt;50%,1,IF(AND(AN227&gt;=50%,AN227&lt;B$10),2,IF(AN227&gt;=B$10,3))))</f>
        <v/>
      </c>
      <c r="AQ227" s="185" t="str">
        <f aca="false">IF(B227&lt;&gt;"",IFERROR(IF((SUMIF(D$20:AI$20, "CLO3", D227:AI227)/AO$8)=0,"",(SUMIF(D$20:AI$20, "CLO3", D227:AI227)/AO$8)),""),"")</f>
        <v/>
      </c>
      <c r="AR227" s="115" t="str">
        <f aca="false">IF(AQ227="","",IF(AQ227&gt;=B$10,"Y","N"))</f>
        <v/>
      </c>
      <c r="AS227" s="115" t="str">
        <f aca="false">IF(AQ227="","",IF(AQ227&lt;50%,1,IF(AND(AQ227&gt;=50%,AQ227&lt;B$10),2,IF(AQ227&gt;=B$10,3))))</f>
        <v/>
      </c>
      <c r="AT227" s="185" t="str">
        <f aca="false">IF(B227&lt;&gt;"",IFERROR(IF((SUMIF(D$20:AI$20, "CLO4", D227:AI227)/AO$9)=0,"",(SUMIF(D$20:AI$20, "CLO4", D227:AI227)/AO$9)),""),"")</f>
        <v/>
      </c>
      <c r="AU227" s="115" t="str">
        <f aca="false">IF(AT227="","",IF(AT227&gt;=B$10,"Y","N"))</f>
        <v/>
      </c>
      <c r="AV227" s="115" t="str">
        <f aca="false">IF(AT227="","",IF(AT227&lt;50%,1,IF(AND(AT227&gt;=50%,AT227&lt;B$10),2,IF(AT227&gt;=B$10,3))))</f>
        <v/>
      </c>
      <c r="AW227" s="185" t="str">
        <f aca="false">IF(B227&lt;&gt;"",IFERROR(IF((SUMIF(D$20:AI$20, "CLO5", D227:AI227)/AO$10)=0,"",(SUMIF(D$20:AI$20, "CLO5", D227:AI227)/AO$10)),""),"")</f>
        <v/>
      </c>
      <c r="AX227" s="115" t="str">
        <f aca="false">IF(AW227="","",IF(AW227&gt;=B$10,"Y","N"))</f>
        <v/>
      </c>
      <c r="AY227" s="115" t="str">
        <f aca="false">IF(AW227="","",IF(AW227&lt;50%,1,IF(AND(AW227&gt;=50%,AW227&lt;B$10),2,IF(AW227&gt;=B$10,3))))</f>
        <v/>
      </c>
      <c r="AZ227" s="114" t="str">
        <f aca="false">IF(B227&lt;&gt;"",IFERROR(IF((SUMIF(D$20:AI$20, "CLO6", D227:AI227)/AO$11)=0,"",(SUMIF(D$20:AI$20, "CLO6", D227:AI227)/AO$11)),""),"")</f>
        <v/>
      </c>
      <c r="BA227" s="115" t="str">
        <f aca="false">IF(AZ227="","",IF(AZ227&gt;=B$10,"Y","N"))</f>
        <v/>
      </c>
      <c r="BB227" s="115" t="str">
        <f aca="false">IF(BA227="","",IF(BA227&lt;50%,1,IF(AND(BA227&gt;=50%,BA227&lt;B$10),2,IF(BA227&gt;=B$10,3))))</f>
        <v/>
      </c>
      <c r="BC227" s="114" t="str">
        <f aca="false">IF(B227&lt;&gt;"",IFERROR(IF((SUMIF(D$20:AI$20, "CLO7", D227:AI227)/AO$12)=0,"",(SUMIF(D$20:AI$20, "CLO7", D227:AI227)/AO$12)),""),"")</f>
        <v/>
      </c>
      <c r="BD227" s="115" t="str">
        <f aca="false">IF(BC227="","",IF(BC227&gt;=B$10,"Y","N"))</f>
        <v/>
      </c>
      <c r="BE227" s="115" t="str">
        <f aca="false">IF(BD227="","",IF(BD227&lt;50%,1,IF(AND(BD227&gt;=50%,BD227&lt;B$10),2,IF(BD227&gt;=B$10,3))))</f>
        <v/>
      </c>
      <c r="BF227" s="114" t="str">
        <f aca="false">IF(B227&lt;&gt;"",IFERROR(IF((SUMIF(D$20:AI$20, "CLO8", D227:AI227)/AO$13)=0,"",(SUMIF(D$20:AI$20, "CLO8", D227:AI227)/AO$13)),""),"")</f>
        <v/>
      </c>
      <c r="BG227" s="115" t="str">
        <f aca="false">IF(BF227="","",IF(BF227&gt;=B$10,"Y","N"))</f>
        <v/>
      </c>
      <c r="BH227" s="115" t="str">
        <f aca="false">IF(BG227="","",IF(BG227&lt;50%,1,IF(AND(BG227&gt;=50%,BG227&lt;B$10),2,IF(BG227&gt;=B$10,3))))</f>
        <v/>
      </c>
      <c r="BI227" s="114" t="str">
        <f aca="false">IF(B227&lt;&gt;"",IFERROR(IF((SUMIF(D$20:AI$20, "CLO9", D227:AI227)/AO$14)=0,"",(SUMIF(D$20:AI$20, "CLO9", D227:AI227)/AO$14)),""),"")</f>
        <v/>
      </c>
      <c r="BJ227" s="115" t="str">
        <f aca="false">IF(BI227="","",IF(BI227&gt;=B$10,"Y","N"))</f>
        <v/>
      </c>
      <c r="BK227" s="115" t="str">
        <f aca="false">IF(BJ227="","",IF(BJ227&lt;50%,1,IF(AND(BJ227&gt;=50%,BJ227&lt;B$10),2,IF(BJ227&gt;=B$10,3))))</f>
        <v/>
      </c>
      <c r="BL227" s="114" t="str">
        <f aca="false">IF(B227&lt;&gt;"",IFERROR(IF((SUMIF(D$20:AI$20,"CLO10",D227:AI227)/AO$15)=0,"",(SUMIF(D$20:AI$20,"CLO10",D227:AI227)/AO$15)),""),"")</f>
        <v/>
      </c>
      <c r="BM227" s="115" t="str">
        <f aca="false">IF(BL227="","",IF(BL227&gt;=B$10,"Y","N"))</f>
        <v/>
      </c>
      <c r="BN227" s="115" t="str">
        <f aca="false">IF(BM227="","",IF(BM227&lt;50%,1,IF(AND(BM227&gt;=50%,BM227&lt;B$10),2,IF(BM227&gt;=B$10,3))))</f>
        <v/>
      </c>
      <c r="BO227" s="8"/>
      <c r="BP227" s="8"/>
    </row>
    <row r="228" customFormat="false" ht="15.75" hidden="false" customHeight="true" outlineLevel="0" collapsed="false">
      <c r="A228" s="183" t="str">
        <f aca="false">IF(B$6="LECTURE",IF('Database (LECTURE-RES-PRAC)'!A223="","",'Database (LECTURE-RES-PRAC)'!A223),"")</f>
        <v/>
      </c>
      <c r="B228" s="184" t="str">
        <f aca="false">IF(B$6="LECTURE",IF('Database (LECTURE-RES-PRAC)'!B223="","",'Database (LECTURE-RES-PRAC)'!B223),"")</f>
        <v/>
      </c>
      <c r="C228" s="183" t="str">
        <f aca="false">IF(B228&lt;&gt;"",'Database (LECTURE-RES-PRAC)'!C223,"")</f>
        <v/>
      </c>
      <c r="D228" s="117"/>
      <c r="E228" s="52"/>
      <c r="F228" s="52"/>
      <c r="G228" s="52"/>
      <c r="H228" s="52"/>
      <c r="I228" s="52"/>
      <c r="J228" s="52"/>
      <c r="K228" s="52"/>
      <c r="L228" s="52"/>
      <c r="M228" s="52"/>
      <c r="N228" s="181" t="str">
        <f aca="false">IF(B228&lt;&gt;"",SUM(D228:M228),"")</f>
        <v/>
      </c>
      <c r="O228" s="52"/>
      <c r="P228" s="52"/>
      <c r="Q228" s="52"/>
      <c r="R228" s="52"/>
      <c r="S228" s="52"/>
      <c r="T228" s="52"/>
      <c r="U228" s="52"/>
      <c r="V228" s="52"/>
      <c r="W228" s="52"/>
      <c r="X228" s="52"/>
      <c r="Y228" s="181" t="str">
        <f aca="false">IF(B228&lt;&gt;"",SUM(O228:X228),"")</f>
        <v/>
      </c>
      <c r="Z228" s="52"/>
      <c r="AA228" s="52"/>
      <c r="AB228" s="52"/>
      <c r="AC228" s="52"/>
      <c r="AD228" s="52"/>
      <c r="AE228" s="52"/>
      <c r="AF228" s="52"/>
      <c r="AG228" s="52"/>
      <c r="AH228" s="52"/>
      <c r="AI228" s="52"/>
      <c r="AJ228" s="182" t="str">
        <f aca="false">IF(B228&lt;&gt;"",SUM(Z228:AI228),"")</f>
        <v/>
      </c>
      <c r="AK228" s="185" t="str">
        <f aca="false">IF(B228&lt;&gt;"",IFERROR(IF((SUMIF(D$20:AI$20, "CLO1", D228:AI228)/AO$6)=0,"",(SUMIF(D$20:AI$20, "CLO1", D228:AI228)/AO$6)),""),"")</f>
        <v/>
      </c>
      <c r="AL228" s="115" t="str">
        <f aca="false">IF(AK228="","",IF(AK228&gt;=B$10,"Y","N"))</f>
        <v/>
      </c>
      <c r="AM228" s="115" t="str">
        <f aca="false">IF(AK228="","",IF(AK228&lt;50%,1,IF(AND(AK228&gt;=50%,AK228&lt;B$10),2,IF(AK228&gt;=B$10,3))))</f>
        <v/>
      </c>
      <c r="AN228" s="185" t="str">
        <f aca="false">IF(B228&lt;&gt;"",IFERROR(IF((SUMIF(D$20:AI$20, "CLO2", D228:AI228)/AO$7)=0,"",(SUMIF(D$20:AI$20, "CLO2", D228:AI228)/AO$7)),""),"")</f>
        <v/>
      </c>
      <c r="AO228" s="115" t="str">
        <f aca="false">IF(AN228="","",IF(AN228&gt;=B$10,"Y","N"))</f>
        <v/>
      </c>
      <c r="AP228" s="115" t="str">
        <f aca="false">IF(AN228="","",IF(AN228&lt;50%,1,IF(AND(AN228&gt;=50%,AN228&lt;B$10),2,IF(AN228&gt;=B$10,3))))</f>
        <v/>
      </c>
      <c r="AQ228" s="185" t="str">
        <f aca="false">IF(B228&lt;&gt;"",IFERROR(IF((SUMIF(D$20:AI$20, "CLO3", D228:AI228)/AO$8)=0,"",(SUMIF(D$20:AI$20, "CLO3", D228:AI228)/AO$8)),""),"")</f>
        <v/>
      </c>
      <c r="AR228" s="115" t="str">
        <f aca="false">IF(AQ228="","",IF(AQ228&gt;=B$10,"Y","N"))</f>
        <v/>
      </c>
      <c r="AS228" s="115" t="str">
        <f aca="false">IF(AQ228="","",IF(AQ228&lt;50%,1,IF(AND(AQ228&gt;=50%,AQ228&lt;B$10),2,IF(AQ228&gt;=B$10,3))))</f>
        <v/>
      </c>
      <c r="AT228" s="185" t="str">
        <f aca="false">IF(B228&lt;&gt;"",IFERROR(IF((SUMIF(D$20:AI$20, "CLO4", D228:AI228)/AO$9)=0,"",(SUMIF(D$20:AI$20, "CLO4", D228:AI228)/AO$9)),""),"")</f>
        <v/>
      </c>
      <c r="AU228" s="115" t="str">
        <f aca="false">IF(AT228="","",IF(AT228&gt;=B$10,"Y","N"))</f>
        <v/>
      </c>
      <c r="AV228" s="115" t="str">
        <f aca="false">IF(AT228="","",IF(AT228&lt;50%,1,IF(AND(AT228&gt;=50%,AT228&lt;B$10),2,IF(AT228&gt;=B$10,3))))</f>
        <v/>
      </c>
      <c r="AW228" s="185" t="str">
        <f aca="false">IF(B228&lt;&gt;"",IFERROR(IF((SUMIF(D$20:AI$20, "CLO5", D228:AI228)/AO$10)=0,"",(SUMIF(D$20:AI$20, "CLO5", D228:AI228)/AO$10)),""),"")</f>
        <v/>
      </c>
      <c r="AX228" s="115" t="str">
        <f aca="false">IF(AW228="","",IF(AW228&gt;=B$10,"Y","N"))</f>
        <v/>
      </c>
      <c r="AY228" s="115" t="str">
        <f aca="false">IF(AW228="","",IF(AW228&lt;50%,1,IF(AND(AW228&gt;=50%,AW228&lt;B$10),2,IF(AW228&gt;=B$10,3))))</f>
        <v/>
      </c>
      <c r="AZ228" s="114" t="str">
        <f aca="false">IF(B228&lt;&gt;"",IFERROR(IF((SUMIF(D$20:AI$20, "CLO6", D228:AI228)/AO$11)=0,"",(SUMIF(D$20:AI$20, "CLO6", D228:AI228)/AO$11)),""),"")</f>
        <v/>
      </c>
      <c r="BA228" s="115" t="str">
        <f aca="false">IF(AZ228="","",IF(AZ228&gt;=B$10,"Y","N"))</f>
        <v/>
      </c>
      <c r="BB228" s="115" t="str">
        <f aca="false">IF(BA228="","",IF(BA228&lt;50%,1,IF(AND(BA228&gt;=50%,BA228&lt;B$10),2,IF(BA228&gt;=B$10,3))))</f>
        <v/>
      </c>
      <c r="BC228" s="114" t="str">
        <f aca="false">IF(B228&lt;&gt;"",IFERROR(IF((SUMIF(D$20:AI$20, "CLO7", D228:AI228)/AO$12)=0,"",(SUMIF(D$20:AI$20, "CLO7", D228:AI228)/AO$12)),""),"")</f>
        <v/>
      </c>
      <c r="BD228" s="115" t="str">
        <f aca="false">IF(BC228="","",IF(BC228&gt;=B$10,"Y","N"))</f>
        <v/>
      </c>
      <c r="BE228" s="115" t="str">
        <f aca="false">IF(BD228="","",IF(BD228&lt;50%,1,IF(AND(BD228&gt;=50%,BD228&lt;B$10),2,IF(BD228&gt;=B$10,3))))</f>
        <v/>
      </c>
      <c r="BF228" s="114" t="str">
        <f aca="false">IF(B228&lt;&gt;"",IFERROR(IF((SUMIF(D$20:AI$20, "CLO8", D228:AI228)/AO$13)=0,"",(SUMIF(D$20:AI$20, "CLO8", D228:AI228)/AO$13)),""),"")</f>
        <v/>
      </c>
      <c r="BG228" s="115" t="str">
        <f aca="false">IF(BF228="","",IF(BF228&gt;=B$10,"Y","N"))</f>
        <v/>
      </c>
      <c r="BH228" s="115" t="str">
        <f aca="false">IF(BG228="","",IF(BG228&lt;50%,1,IF(AND(BG228&gt;=50%,BG228&lt;B$10),2,IF(BG228&gt;=B$10,3))))</f>
        <v/>
      </c>
      <c r="BI228" s="114" t="str">
        <f aca="false">IF(B228&lt;&gt;"",IFERROR(IF((SUMIF(D$20:AI$20, "CLO9", D228:AI228)/AO$14)=0,"",(SUMIF(D$20:AI$20, "CLO9", D228:AI228)/AO$14)),""),"")</f>
        <v/>
      </c>
      <c r="BJ228" s="115" t="str">
        <f aca="false">IF(BI228="","",IF(BI228&gt;=B$10,"Y","N"))</f>
        <v/>
      </c>
      <c r="BK228" s="115" t="str">
        <f aca="false">IF(BJ228="","",IF(BJ228&lt;50%,1,IF(AND(BJ228&gt;=50%,BJ228&lt;B$10),2,IF(BJ228&gt;=B$10,3))))</f>
        <v/>
      </c>
      <c r="BL228" s="114" t="str">
        <f aca="false">IF(B228&lt;&gt;"",IFERROR(IF((SUMIF(D$20:AI$20,"CLO10",D228:AI228)/AO$15)=0,"",(SUMIF(D$20:AI$20,"CLO10",D228:AI228)/AO$15)),""),"")</f>
        <v/>
      </c>
      <c r="BM228" s="115" t="str">
        <f aca="false">IF(BL228="","",IF(BL228&gt;=B$10,"Y","N"))</f>
        <v/>
      </c>
      <c r="BN228" s="115" t="str">
        <f aca="false">IF(BM228="","",IF(BM228&lt;50%,1,IF(AND(BM228&gt;=50%,BM228&lt;B$10),2,IF(BM228&gt;=B$10,3))))</f>
        <v/>
      </c>
      <c r="BO228" s="8"/>
      <c r="BP228" s="8"/>
    </row>
    <row r="229" customFormat="false" ht="15.75" hidden="false" customHeight="true" outlineLevel="0" collapsed="false">
      <c r="A229" s="183" t="str">
        <f aca="false">IF(B$6="LECTURE",IF('Database (LECTURE-RES-PRAC)'!A224="","",'Database (LECTURE-RES-PRAC)'!A224),"")</f>
        <v/>
      </c>
      <c r="B229" s="184" t="str">
        <f aca="false">IF(B$6="LECTURE",IF('Database (LECTURE-RES-PRAC)'!B224="","",'Database (LECTURE-RES-PRAC)'!B224),"")</f>
        <v/>
      </c>
      <c r="C229" s="183" t="str">
        <f aca="false">IF(B229&lt;&gt;"",'Database (LECTURE-RES-PRAC)'!C224,"")</f>
        <v/>
      </c>
      <c r="D229" s="117"/>
      <c r="E229" s="52"/>
      <c r="F229" s="52"/>
      <c r="G229" s="52"/>
      <c r="H229" s="52"/>
      <c r="I229" s="52"/>
      <c r="J229" s="52"/>
      <c r="K229" s="52"/>
      <c r="L229" s="52"/>
      <c r="M229" s="52"/>
      <c r="N229" s="181" t="str">
        <f aca="false">IF(B229&lt;&gt;"",SUM(D229:M229),"")</f>
        <v/>
      </c>
      <c r="O229" s="52"/>
      <c r="P229" s="52"/>
      <c r="Q229" s="52"/>
      <c r="R229" s="52"/>
      <c r="S229" s="52"/>
      <c r="T229" s="52"/>
      <c r="U229" s="52"/>
      <c r="V229" s="52"/>
      <c r="W229" s="52"/>
      <c r="X229" s="52"/>
      <c r="Y229" s="181" t="str">
        <f aca="false">IF(B229&lt;&gt;"",SUM(O229:X229),"")</f>
        <v/>
      </c>
      <c r="Z229" s="52"/>
      <c r="AA229" s="52"/>
      <c r="AB229" s="52"/>
      <c r="AC229" s="52"/>
      <c r="AD229" s="52"/>
      <c r="AE229" s="52"/>
      <c r="AF229" s="52"/>
      <c r="AG229" s="52"/>
      <c r="AH229" s="52"/>
      <c r="AI229" s="52"/>
      <c r="AJ229" s="182" t="str">
        <f aca="false">IF(B229&lt;&gt;"",SUM(Z229:AI229),"")</f>
        <v/>
      </c>
      <c r="AK229" s="185" t="str">
        <f aca="false">IF(B229&lt;&gt;"",IFERROR(IF((SUMIF(D$20:AI$20, "CLO1", D229:AI229)/AO$6)=0,"",(SUMIF(D$20:AI$20, "CLO1", D229:AI229)/AO$6)),""),"")</f>
        <v/>
      </c>
      <c r="AL229" s="115" t="str">
        <f aca="false">IF(AK229="","",IF(AK229&gt;=B$10,"Y","N"))</f>
        <v/>
      </c>
      <c r="AM229" s="115" t="str">
        <f aca="false">IF(AK229="","",IF(AK229&lt;50%,1,IF(AND(AK229&gt;=50%,AK229&lt;B$10),2,IF(AK229&gt;=B$10,3))))</f>
        <v/>
      </c>
      <c r="AN229" s="185" t="str">
        <f aca="false">IF(B229&lt;&gt;"",IFERROR(IF((SUMIF(D$20:AI$20, "CLO2", D229:AI229)/AO$7)=0,"",(SUMIF(D$20:AI$20, "CLO2", D229:AI229)/AO$7)),""),"")</f>
        <v/>
      </c>
      <c r="AO229" s="115" t="str">
        <f aca="false">IF(AN229="","",IF(AN229&gt;=B$10,"Y","N"))</f>
        <v/>
      </c>
      <c r="AP229" s="115" t="str">
        <f aca="false">IF(AN229="","",IF(AN229&lt;50%,1,IF(AND(AN229&gt;=50%,AN229&lt;B$10),2,IF(AN229&gt;=B$10,3))))</f>
        <v/>
      </c>
      <c r="AQ229" s="185" t="str">
        <f aca="false">IF(B229&lt;&gt;"",IFERROR(IF((SUMIF(D$20:AI$20, "CLO3", D229:AI229)/AO$8)=0,"",(SUMIF(D$20:AI$20, "CLO3", D229:AI229)/AO$8)),""),"")</f>
        <v/>
      </c>
      <c r="AR229" s="115" t="str">
        <f aca="false">IF(AQ229="","",IF(AQ229&gt;=B$10,"Y","N"))</f>
        <v/>
      </c>
      <c r="AS229" s="115" t="str">
        <f aca="false">IF(AQ229="","",IF(AQ229&lt;50%,1,IF(AND(AQ229&gt;=50%,AQ229&lt;B$10),2,IF(AQ229&gt;=B$10,3))))</f>
        <v/>
      </c>
      <c r="AT229" s="185" t="str">
        <f aca="false">IF(B229&lt;&gt;"",IFERROR(IF((SUMIF(D$20:AI$20, "CLO4", D229:AI229)/AO$9)=0,"",(SUMIF(D$20:AI$20, "CLO4", D229:AI229)/AO$9)),""),"")</f>
        <v/>
      </c>
      <c r="AU229" s="115" t="str">
        <f aca="false">IF(AT229="","",IF(AT229&gt;=B$10,"Y","N"))</f>
        <v/>
      </c>
      <c r="AV229" s="115" t="str">
        <f aca="false">IF(AT229="","",IF(AT229&lt;50%,1,IF(AND(AT229&gt;=50%,AT229&lt;B$10),2,IF(AT229&gt;=B$10,3))))</f>
        <v/>
      </c>
      <c r="AW229" s="185" t="str">
        <f aca="false">IF(B229&lt;&gt;"",IFERROR(IF((SUMIF(D$20:AI$20, "CLO5", D229:AI229)/AO$10)=0,"",(SUMIF(D$20:AI$20, "CLO5", D229:AI229)/AO$10)),""),"")</f>
        <v/>
      </c>
      <c r="AX229" s="115" t="str">
        <f aca="false">IF(AW229="","",IF(AW229&gt;=B$10,"Y","N"))</f>
        <v/>
      </c>
      <c r="AY229" s="115" t="str">
        <f aca="false">IF(AW229="","",IF(AW229&lt;50%,1,IF(AND(AW229&gt;=50%,AW229&lt;B$10),2,IF(AW229&gt;=B$10,3))))</f>
        <v/>
      </c>
      <c r="AZ229" s="114" t="str">
        <f aca="false">IF(B229&lt;&gt;"",IFERROR(IF((SUMIF(D$20:AI$20, "CLO6", D229:AI229)/AO$11)=0,"",(SUMIF(D$20:AI$20, "CLO6", D229:AI229)/AO$11)),""),"")</f>
        <v/>
      </c>
      <c r="BA229" s="115" t="str">
        <f aca="false">IF(AZ229="","",IF(AZ229&gt;=B$10,"Y","N"))</f>
        <v/>
      </c>
      <c r="BB229" s="115" t="str">
        <f aca="false">IF(BA229="","",IF(BA229&lt;50%,1,IF(AND(BA229&gt;=50%,BA229&lt;B$10),2,IF(BA229&gt;=B$10,3))))</f>
        <v/>
      </c>
      <c r="BC229" s="114" t="str">
        <f aca="false">IF(B229&lt;&gt;"",IFERROR(IF((SUMIF(D$20:AI$20, "CLO7", D229:AI229)/AO$12)=0,"",(SUMIF(D$20:AI$20, "CLO7", D229:AI229)/AO$12)),""),"")</f>
        <v/>
      </c>
      <c r="BD229" s="115" t="str">
        <f aca="false">IF(BC229="","",IF(BC229&gt;=B$10,"Y","N"))</f>
        <v/>
      </c>
      <c r="BE229" s="115" t="str">
        <f aca="false">IF(BD229="","",IF(BD229&lt;50%,1,IF(AND(BD229&gt;=50%,BD229&lt;B$10),2,IF(BD229&gt;=B$10,3))))</f>
        <v/>
      </c>
      <c r="BF229" s="114" t="str">
        <f aca="false">IF(B229&lt;&gt;"",IFERROR(IF((SUMIF(D$20:AI$20, "CLO8", D229:AI229)/AO$13)=0,"",(SUMIF(D$20:AI$20, "CLO8", D229:AI229)/AO$13)),""),"")</f>
        <v/>
      </c>
      <c r="BG229" s="115" t="str">
        <f aca="false">IF(BF229="","",IF(BF229&gt;=B$10,"Y","N"))</f>
        <v/>
      </c>
      <c r="BH229" s="115" t="str">
        <f aca="false">IF(BG229="","",IF(BG229&lt;50%,1,IF(AND(BG229&gt;=50%,BG229&lt;B$10),2,IF(BG229&gt;=B$10,3))))</f>
        <v/>
      </c>
      <c r="BI229" s="114" t="str">
        <f aca="false">IF(B229&lt;&gt;"",IFERROR(IF((SUMIF(D$20:AI$20, "CLO9", D229:AI229)/AO$14)=0,"",(SUMIF(D$20:AI$20, "CLO9", D229:AI229)/AO$14)),""),"")</f>
        <v/>
      </c>
      <c r="BJ229" s="115" t="str">
        <f aca="false">IF(BI229="","",IF(BI229&gt;=B$10,"Y","N"))</f>
        <v/>
      </c>
      <c r="BK229" s="115" t="str">
        <f aca="false">IF(BJ229="","",IF(BJ229&lt;50%,1,IF(AND(BJ229&gt;=50%,BJ229&lt;B$10),2,IF(BJ229&gt;=B$10,3))))</f>
        <v/>
      </c>
      <c r="BL229" s="114" t="str">
        <f aca="false">IF(B229&lt;&gt;"",IFERROR(IF((SUMIF(D$20:AI$20,"CLO10",D229:AI229)/AO$15)=0,"",(SUMIF(D$20:AI$20,"CLO10",D229:AI229)/AO$15)),""),"")</f>
        <v/>
      </c>
      <c r="BM229" s="115" t="str">
        <f aca="false">IF(BL229="","",IF(BL229&gt;=B$10,"Y","N"))</f>
        <v/>
      </c>
      <c r="BN229" s="115" t="str">
        <f aca="false">IF(BM229="","",IF(BM229&lt;50%,1,IF(AND(BM229&gt;=50%,BM229&lt;B$10),2,IF(BM229&gt;=B$10,3))))</f>
        <v/>
      </c>
      <c r="BO229" s="8"/>
      <c r="BP229" s="8"/>
    </row>
    <row r="230" customFormat="false" ht="15.75" hidden="false" customHeight="true" outlineLevel="0" collapsed="false">
      <c r="A230" s="183" t="str">
        <f aca="false">IF(B$6="LECTURE",IF('Database (LECTURE-RES-PRAC)'!A225="","",'Database (LECTURE-RES-PRAC)'!A225),"")</f>
        <v/>
      </c>
      <c r="B230" s="184" t="str">
        <f aca="false">IF(B$6="LECTURE",IF('Database (LECTURE-RES-PRAC)'!B225="","",'Database (LECTURE-RES-PRAC)'!B225),"")</f>
        <v/>
      </c>
      <c r="C230" s="183" t="str">
        <f aca="false">IF(B230&lt;&gt;"",'Database (LECTURE-RES-PRAC)'!C225,"")</f>
        <v/>
      </c>
      <c r="D230" s="117"/>
      <c r="E230" s="52"/>
      <c r="F230" s="52"/>
      <c r="G230" s="52"/>
      <c r="H230" s="52"/>
      <c r="I230" s="52"/>
      <c r="J230" s="52"/>
      <c r="K230" s="52"/>
      <c r="L230" s="52"/>
      <c r="M230" s="52"/>
      <c r="N230" s="181" t="str">
        <f aca="false">IF(B230&lt;&gt;"",SUM(D230:M230),"")</f>
        <v/>
      </c>
      <c r="O230" s="52"/>
      <c r="P230" s="52"/>
      <c r="Q230" s="52"/>
      <c r="R230" s="52"/>
      <c r="S230" s="52"/>
      <c r="T230" s="52"/>
      <c r="U230" s="52"/>
      <c r="V230" s="52"/>
      <c r="W230" s="52"/>
      <c r="X230" s="52"/>
      <c r="Y230" s="181" t="str">
        <f aca="false">IF(B230&lt;&gt;"",SUM(O230:X230),"")</f>
        <v/>
      </c>
      <c r="Z230" s="52"/>
      <c r="AA230" s="52"/>
      <c r="AB230" s="52"/>
      <c r="AC230" s="52"/>
      <c r="AD230" s="52"/>
      <c r="AE230" s="52"/>
      <c r="AF230" s="52"/>
      <c r="AG230" s="52"/>
      <c r="AH230" s="52"/>
      <c r="AI230" s="52"/>
      <c r="AJ230" s="182" t="str">
        <f aca="false">IF(B230&lt;&gt;"",SUM(Z230:AI230),"")</f>
        <v/>
      </c>
      <c r="AK230" s="185" t="str">
        <f aca="false">IF(B230&lt;&gt;"",IFERROR(IF((SUMIF(D$20:AI$20, "CLO1", D230:AI230)/AO$6)=0,"",(SUMIF(D$20:AI$20, "CLO1", D230:AI230)/AO$6)),""),"")</f>
        <v/>
      </c>
      <c r="AL230" s="115" t="str">
        <f aca="false">IF(AK230="","",IF(AK230&gt;=B$10,"Y","N"))</f>
        <v/>
      </c>
      <c r="AM230" s="115" t="str">
        <f aca="false">IF(AK230="","",IF(AK230&lt;50%,1,IF(AND(AK230&gt;=50%,AK230&lt;B$10),2,IF(AK230&gt;=B$10,3))))</f>
        <v/>
      </c>
      <c r="AN230" s="185" t="str">
        <f aca="false">IF(B230&lt;&gt;"",IFERROR(IF((SUMIF(D$20:AI$20, "CLO2", D230:AI230)/AO$7)=0,"",(SUMIF(D$20:AI$20, "CLO2", D230:AI230)/AO$7)),""),"")</f>
        <v/>
      </c>
      <c r="AO230" s="115" t="str">
        <f aca="false">IF(AN230="","",IF(AN230&gt;=B$10,"Y","N"))</f>
        <v/>
      </c>
      <c r="AP230" s="115" t="str">
        <f aca="false">IF(AN230="","",IF(AN230&lt;50%,1,IF(AND(AN230&gt;=50%,AN230&lt;B$10),2,IF(AN230&gt;=B$10,3))))</f>
        <v/>
      </c>
      <c r="AQ230" s="185" t="str">
        <f aca="false">IF(B230&lt;&gt;"",IFERROR(IF((SUMIF(D$20:AI$20, "CLO3", D230:AI230)/AO$8)=0,"",(SUMIF(D$20:AI$20, "CLO3", D230:AI230)/AO$8)),""),"")</f>
        <v/>
      </c>
      <c r="AR230" s="115" t="str">
        <f aca="false">IF(AQ230="","",IF(AQ230&gt;=B$10,"Y","N"))</f>
        <v/>
      </c>
      <c r="AS230" s="115" t="str">
        <f aca="false">IF(AQ230="","",IF(AQ230&lt;50%,1,IF(AND(AQ230&gt;=50%,AQ230&lt;B$10),2,IF(AQ230&gt;=B$10,3))))</f>
        <v/>
      </c>
      <c r="AT230" s="185" t="str">
        <f aca="false">IF(B230&lt;&gt;"",IFERROR(IF((SUMIF(D$20:AI$20, "CLO4", D230:AI230)/AO$9)=0,"",(SUMIF(D$20:AI$20, "CLO4", D230:AI230)/AO$9)),""),"")</f>
        <v/>
      </c>
      <c r="AU230" s="115" t="str">
        <f aca="false">IF(AT230="","",IF(AT230&gt;=B$10,"Y","N"))</f>
        <v/>
      </c>
      <c r="AV230" s="115" t="str">
        <f aca="false">IF(AT230="","",IF(AT230&lt;50%,1,IF(AND(AT230&gt;=50%,AT230&lt;B$10),2,IF(AT230&gt;=B$10,3))))</f>
        <v/>
      </c>
      <c r="AW230" s="185" t="str">
        <f aca="false">IF(B230&lt;&gt;"",IFERROR(IF((SUMIF(D$20:AI$20, "CLO5", D230:AI230)/AO$10)=0,"",(SUMIF(D$20:AI$20, "CLO5", D230:AI230)/AO$10)),""),"")</f>
        <v/>
      </c>
      <c r="AX230" s="115" t="str">
        <f aca="false">IF(AW230="","",IF(AW230&gt;=B$10,"Y","N"))</f>
        <v/>
      </c>
      <c r="AY230" s="115" t="str">
        <f aca="false">IF(AW230="","",IF(AW230&lt;50%,1,IF(AND(AW230&gt;=50%,AW230&lt;B$10),2,IF(AW230&gt;=B$10,3))))</f>
        <v/>
      </c>
      <c r="AZ230" s="114" t="str">
        <f aca="false">IF(B230&lt;&gt;"",IFERROR(IF((SUMIF(D$20:AI$20, "CLO6", D230:AI230)/AO$11)=0,"",(SUMIF(D$20:AI$20, "CLO6", D230:AI230)/AO$11)),""),"")</f>
        <v/>
      </c>
      <c r="BA230" s="115" t="str">
        <f aca="false">IF(AZ230="","",IF(AZ230&gt;=B$10,"Y","N"))</f>
        <v/>
      </c>
      <c r="BB230" s="115" t="str">
        <f aca="false">IF(BA230="","",IF(BA230&lt;50%,1,IF(AND(BA230&gt;=50%,BA230&lt;B$10),2,IF(BA230&gt;=B$10,3))))</f>
        <v/>
      </c>
      <c r="BC230" s="114" t="str">
        <f aca="false">IF(B230&lt;&gt;"",IFERROR(IF((SUMIF(D$20:AI$20, "CLO7", D230:AI230)/AO$12)=0,"",(SUMIF(D$20:AI$20, "CLO7", D230:AI230)/AO$12)),""),"")</f>
        <v/>
      </c>
      <c r="BD230" s="115" t="str">
        <f aca="false">IF(BC230="","",IF(BC230&gt;=B$10,"Y","N"))</f>
        <v/>
      </c>
      <c r="BE230" s="115" t="str">
        <f aca="false">IF(BD230="","",IF(BD230&lt;50%,1,IF(AND(BD230&gt;=50%,BD230&lt;B$10),2,IF(BD230&gt;=B$10,3))))</f>
        <v/>
      </c>
      <c r="BF230" s="114" t="str">
        <f aca="false">IF(B230&lt;&gt;"",IFERROR(IF((SUMIF(D$20:AI$20, "CLO8", D230:AI230)/AO$13)=0,"",(SUMIF(D$20:AI$20, "CLO8", D230:AI230)/AO$13)),""),"")</f>
        <v/>
      </c>
      <c r="BG230" s="115" t="str">
        <f aca="false">IF(BF230="","",IF(BF230&gt;=B$10,"Y","N"))</f>
        <v/>
      </c>
      <c r="BH230" s="115" t="str">
        <f aca="false">IF(BG230="","",IF(BG230&lt;50%,1,IF(AND(BG230&gt;=50%,BG230&lt;B$10),2,IF(BG230&gt;=B$10,3))))</f>
        <v/>
      </c>
      <c r="BI230" s="114" t="str">
        <f aca="false">IF(B230&lt;&gt;"",IFERROR(IF((SUMIF(D$20:AI$20, "CLO9", D230:AI230)/AO$14)=0,"",(SUMIF(D$20:AI$20, "CLO9", D230:AI230)/AO$14)),""),"")</f>
        <v/>
      </c>
      <c r="BJ230" s="115" t="str">
        <f aca="false">IF(BI230="","",IF(BI230&gt;=B$10,"Y","N"))</f>
        <v/>
      </c>
      <c r="BK230" s="115" t="str">
        <f aca="false">IF(BJ230="","",IF(BJ230&lt;50%,1,IF(AND(BJ230&gt;=50%,BJ230&lt;B$10),2,IF(BJ230&gt;=B$10,3))))</f>
        <v/>
      </c>
      <c r="BL230" s="114" t="str">
        <f aca="false">IF(B230&lt;&gt;"",IFERROR(IF((SUMIF(D$20:AI$20,"CLO10",D230:AI230)/AO$15)=0,"",(SUMIF(D$20:AI$20,"CLO10",D230:AI230)/AO$15)),""),"")</f>
        <v/>
      </c>
      <c r="BM230" s="115" t="str">
        <f aca="false">IF(BL230="","",IF(BL230&gt;=B$10,"Y","N"))</f>
        <v/>
      </c>
      <c r="BN230" s="115" t="str">
        <f aca="false">IF(BM230="","",IF(BM230&lt;50%,1,IF(AND(BM230&gt;=50%,BM230&lt;B$10),2,IF(BM230&gt;=B$10,3))))</f>
        <v/>
      </c>
      <c r="BO230" s="8"/>
      <c r="BP230" s="8"/>
    </row>
    <row r="231" customFormat="false" ht="15.75" hidden="false" customHeight="true" outlineLevel="0" collapsed="false">
      <c r="A231" s="183" t="str">
        <f aca="false">IF(B$6="LECTURE",IF('Database (LECTURE-RES-PRAC)'!A226="","",'Database (LECTURE-RES-PRAC)'!A226),"")</f>
        <v/>
      </c>
      <c r="B231" s="184" t="str">
        <f aca="false">IF(B$6="LECTURE",IF('Database (LECTURE-RES-PRAC)'!B226="","",'Database (LECTURE-RES-PRAC)'!B226),"")</f>
        <v/>
      </c>
      <c r="C231" s="183" t="str">
        <f aca="false">IF(B231&lt;&gt;"",'Database (LECTURE-RES-PRAC)'!C226,"")</f>
        <v/>
      </c>
      <c r="D231" s="117"/>
      <c r="E231" s="52"/>
      <c r="F231" s="52"/>
      <c r="G231" s="52"/>
      <c r="H231" s="52"/>
      <c r="I231" s="52"/>
      <c r="J231" s="52"/>
      <c r="K231" s="52"/>
      <c r="L231" s="52"/>
      <c r="M231" s="52"/>
      <c r="N231" s="181" t="str">
        <f aca="false">IF(B231&lt;&gt;"",SUM(D231:M231),"")</f>
        <v/>
      </c>
      <c r="O231" s="52"/>
      <c r="P231" s="52"/>
      <c r="Q231" s="52"/>
      <c r="R231" s="52"/>
      <c r="S231" s="52"/>
      <c r="T231" s="52"/>
      <c r="U231" s="52"/>
      <c r="V231" s="52"/>
      <c r="W231" s="52"/>
      <c r="X231" s="52"/>
      <c r="Y231" s="181" t="str">
        <f aca="false">IF(B231&lt;&gt;"",SUM(O231:X231),"")</f>
        <v/>
      </c>
      <c r="Z231" s="52"/>
      <c r="AA231" s="52"/>
      <c r="AB231" s="52"/>
      <c r="AC231" s="52"/>
      <c r="AD231" s="52"/>
      <c r="AE231" s="52"/>
      <c r="AF231" s="52"/>
      <c r="AG231" s="52"/>
      <c r="AH231" s="52"/>
      <c r="AI231" s="52"/>
      <c r="AJ231" s="182" t="str">
        <f aca="false">IF(B231&lt;&gt;"",SUM(Z231:AI231),"")</f>
        <v/>
      </c>
      <c r="AK231" s="185" t="str">
        <f aca="false">IF(B231&lt;&gt;"",IFERROR(IF((SUMIF(D$20:AI$20, "CLO1", D231:AI231)/AO$6)=0,"",(SUMIF(D$20:AI$20, "CLO1", D231:AI231)/AO$6)),""),"")</f>
        <v/>
      </c>
      <c r="AL231" s="115" t="str">
        <f aca="false">IF(AK231="","",IF(AK231&gt;=B$10,"Y","N"))</f>
        <v/>
      </c>
      <c r="AM231" s="115" t="str">
        <f aca="false">IF(AK231="","",IF(AK231&lt;50%,1,IF(AND(AK231&gt;=50%,AK231&lt;B$10),2,IF(AK231&gt;=B$10,3))))</f>
        <v/>
      </c>
      <c r="AN231" s="185" t="str">
        <f aca="false">IF(B231&lt;&gt;"",IFERROR(IF((SUMIF(D$20:AI$20, "CLO2", D231:AI231)/AO$7)=0,"",(SUMIF(D$20:AI$20, "CLO2", D231:AI231)/AO$7)),""),"")</f>
        <v/>
      </c>
      <c r="AO231" s="115" t="str">
        <f aca="false">IF(AN231="","",IF(AN231&gt;=B$10,"Y","N"))</f>
        <v/>
      </c>
      <c r="AP231" s="115" t="str">
        <f aca="false">IF(AN231="","",IF(AN231&lt;50%,1,IF(AND(AN231&gt;=50%,AN231&lt;B$10),2,IF(AN231&gt;=B$10,3))))</f>
        <v/>
      </c>
      <c r="AQ231" s="185" t="str">
        <f aca="false">IF(B231&lt;&gt;"",IFERROR(IF((SUMIF(D$20:AI$20, "CLO3", D231:AI231)/AO$8)=0,"",(SUMIF(D$20:AI$20, "CLO3", D231:AI231)/AO$8)),""),"")</f>
        <v/>
      </c>
      <c r="AR231" s="115" t="str">
        <f aca="false">IF(AQ231="","",IF(AQ231&gt;=B$10,"Y","N"))</f>
        <v/>
      </c>
      <c r="AS231" s="115" t="str">
        <f aca="false">IF(AQ231="","",IF(AQ231&lt;50%,1,IF(AND(AQ231&gt;=50%,AQ231&lt;B$10),2,IF(AQ231&gt;=B$10,3))))</f>
        <v/>
      </c>
      <c r="AT231" s="185" t="str">
        <f aca="false">IF(B231&lt;&gt;"",IFERROR(IF((SUMIF(D$20:AI$20, "CLO4", D231:AI231)/AO$9)=0,"",(SUMIF(D$20:AI$20, "CLO4", D231:AI231)/AO$9)),""),"")</f>
        <v/>
      </c>
      <c r="AU231" s="115" t="str">
        <f aca="false">IF(AT231="","",IF(AT231&gt;=B$10,"Y","N"))</f>
        <v/>
      </c>
      <c r="AV231" s="115" t="str">
        <f aca="false">IF(AT231="","",IF(AT231&lt;50%,1,IF(AND(AT231&gt;=50%,AT231&lt;B$10),2,IF(AT231&gt;=B$10,3))))</f>
        <v/>
      </c>
      <c r="AW231" s="185" t="str">
        <f aca="false">IF(B231&lt;&gt;"",IFERROR(IF((SUMIF(D$20:AI$20, "CLO5", D231:AI231)/AO$10)=0,"",(SUMIF(D$20:AI$20, "CLO5", D231:AI231)/AO$10)),""),"")</f>
        <v/>
      </c>
      <c r="AX231" s="115" t="str">
        <f aca="false">IF(AW231="","",IF(AW231&gt;=B$10,"Y","N"))</f>
        <v/>
      </c>
      <c r="AY231" s="115" t="str">
        <f aca="false">IF(AW231="","",IF(AW231&lt;50%,1,IF(AND(AW231&gt;=50%,AW231&lt;B$10),2,IF(AW231&gt;=B$10,3))))</f>
        <v/>
      </c>
      <c r="AZ231" s="114" t="str">
        <f aca="false">IF(B231&lt;&gt;"",IFERROR(IF((SUMIF(D$20:AI$20, "CLO6", D231:AI231)/AO$11)=0,"",(SUMIF(D$20:AI$20, "CLO6", D231:AI231)/AO$11)),""),"")</f>
        <v/>
      </c>
      <c r="BA231" s="115" t="str">
        <f aca="false">IF(AZ231="","",IF(AZ231&gt;=B$10,"Y","N"))</f>
        <v/>
      </c>
      <c r="BB231" s="115" t="str">
        <f aca="false">IF(BA231="","",IF(BA231&lt;50%,1,IF(AND(BA231&gt;=50%,BA231&lt;B$10),2,IF(BA231&gt;=B$10,3))))</f>
        <v/>
      </c>
      <c r="BC231" s="114" t="str">
        <f aca="false">IF(B231&lt;&gt;"",IFERROR(IF((SUMIF(D$20:AI$20, "CLO7", D231:AI231)/AO$12)=0,"",(SUMIF(D$20:AI$20, "CLO7", D231:AI231)/AO$12)),""),"")</f>
        <v/>
      </c>
      <c r="BD231" s="115" t="str">
        <f aca="false">IF(BC231="","",IF(BC231&gt;=B$10,"Y","N"))</f>
        <v/>
      </c>
      <c r="BE231" s="115" t="str">
        <f aca="false">IF(BD231="","",IF(BD231&lt;50%,1,IF(AND(BD231&gt;=50%,BD231&lt;B$10),2,IF(BD231&gt;=B$10,3))))</f>
        <v/>
      </c>
      <c r="BF231" s="114" t="str">
        <f aca="false">IF(B231&lt;&gt;"",IFERROR(IF((SUMIF(D$20:AI$20, "CLO8", D231:AI231)/AO$13)=0,"",(SUMIF(D$20:AI$20, "CLO8", D231:AI231)/AO$13)),""),"")</f>
        <v/>
      </c>
      <c r="BG231" s="115" t="str">
        <f aca="false">IF(BF231="","",IF(BF231&gt;=B$10,"Y","N"))</f>
        <v/>
      </c>
      <c r="BH231" s="115" t="str">
        <f aca="false">IF(BG231="","",IF(BG231&lt;50%,1,IF(AND(BG231&gt;=50%,BG231&lt;B$10),2,IF(BG231&gt;=B$10,3))))</f>
        <v/>
      </c>
      <c r="BI231" s="114" t="str">
        <f aca="false">IF(B231&lt;&gt;"",IFERROR(IF((SUMIF(D$20:AI$20, "CLO9", D231:AI231)/AO$14)=0,"",(SUMIF(D$20:AI$20, "CLO9", D231:AI231)/AO$14)),""),"")</f>
        <v/>
      </c>
      <c r="BJ231" s="115" t="str">
        <f aca="false">IF(BI231="","",IF(BI231&gt;=B$10,"Y","N"))</f>
        <v/>
      </c>
      <c r="BK231" s="115" t="str">
        <f aca="false">IF(BJ231="","",IF(BJ231&lt;50%,1,IF(AND(BJ231&gt;=50%,BJ231&lt;B$10),2,IF(BJ231&gt;=B$10,3))))</f>
        <v/>
      </c>
      <c r="BL231" s="114" t="str">
        <f aca="false">IF(B231&lt;&gt;"",IFERROR(IF((SUMIF(D$20:AI$20,"CLO10",D231:AI231)/AO$15)=0,"",(SUMIF(D$20:AI$20,"CLO10",D231:AI231)/AO$15)),""),"")</f>
        <v/>
      </c>
      <c r="BM231" s="115" t="str">
        <f aca="false">IF(BL231="","",IF(BL231&gt;=B$10,"Y","N"))</f>
        <v/>
      </c>
      <c r="BN231" s="115" t="str">
        <f aca="false">IF(BM231="","",IF(BM231&lt;50%,1,IF(AND(BM231&gt;=50%,BM231&lt;B$10),2,IF(BM231&gt;=B$10,3))))</f>
        <v/>
      </c>
      <c r="BO231" s="8"/>
      <c r="BP231" s="8"/>
    </row>
    <row r="232" customFormat="false" ht="15.75" hidden="false" customHeight="true" outlineLevel="0" collapsed="false">
      <c r="A232" s="183" t="str">
        <f aca="false">IF(B$6="LECTURE",IF('Database (LECTURE-RES-PRAC)'!A227="","",'Database (LECTURE-RES-PRAC)'!A227),"")</f>
        <v/>
      </c>
      <c r="B232" s="184" t="str">
        <f aca="false">IF(B$6="LECTURE",IF('Database (LECTURE-RES-PRAC)'!B227="","",'Database (LECTURE-RES-PRAC)'!B227),"")</f>
        <v/>
      </c>
      <c r="C232" s="183" t="str">
        <f aca="false">IF(B232&lt;&gt;"",'Database (LECTURE-RES-PRAC)'!C227,"")</f>
        <v/>
      </c>
      <c r="D232" s="117"/>
      <c r="E232" s="52"/>
      <c r="F232" s="52"/>
      <c r="G232" s="52"/>
      <c r="H232" s="52"/>
      <c r="I232" s="52"/>
      <c r="J232" s="52"/>
      <c r="K232" s="52"/>
      <c r="L232" s="52"/>
      <c r="M232" s="52"/>
      <c r="N232" s="181" t="str">
        <f aca="false">IF(B232&lt;&gt;"",SUM(D232:M232),"")</f>
        <v/>
      </c>
      <c r="O232" s="52"/>
      <c r="P232" s="52"/>
      <c r="Q232" s="52"/>
      <c r="R232" s="52"/>
      <c r="S232" s="52"/>
      <c r="T232" s="52"/>
      <c r="U232" s="52"/>
      <c r="V232" s="52"/>
      <c r="W232" s="52"/>
      <c r="X232" s="52"/>
      <c r="Y232" s="181" t="str">
        <f aca="false">IF(B232&lt;&gt;"",SUM(O232:X232),"")</f>
        <v/>
      </c>
      <c r="Z232" s="52"/>
      <c r="AA232" s="52"/>
      <c r="AB232" s="52"/>
      <c r="AC232" s="52"/>
      <c r="AD232" s="52"/>
      <c r="AE232" s="52"/>
      <c r="AF232" s="52"/>
      <c r="AG232" s="52"/>
      <c r="AH232" s="52"/>
      <c r="AI232" s="52"/>
      <c r="AJ232" s="182" t="str">
        <f aca="false">IF(B232&lt;&gt;"",SUM(Z232:AI232),"")</f>
        <v/>
      </c>
      <c r="AK232" s="185" t="str">
        <f aca="false">IF(B232&lt;&gt;"",IFERROR(IF((SUMIF(D$20:AI$20, "CLO1", D232:AI232)/AO$6)=0,"",(SUMIF(D$20:AI$20, "CLO1", D232:AI232)/AO$6)),""),"")</f>
        <v/>
      </c>
      <c r="AL232" s="115" t="str">
        <f aca="false">IF(AK232="","",IF(AK232&gt;=B$10,"Y","N"))</f>
        <v/>
      </c>
      <c r="AM232" s="115" t="str">
        <f aca="false">IF(AK232="","",IF(AK232&lt;50%,1,IF(AND(AK232&gt;=50%,AK232&lt;B$10),2,IF(AK232&gt;=B$10,3))))</f>
        <v/>
      </c>
      <c r="AN232" s="185" t="str">
        <f aca="false">IF(B232&lt;&gt;"",IFERROR(IF((SUMIF(D$20:AI$20, "CLO2", D232:AI232)/AO$7)=0,"",(SUMIF(D$20:AI$20, "CLO2", D232:AI232)/AO$7)),""),"")</f>
        <v/>
      </c>
      <c r="AO232" s="115" t="str">
        <f aca="false">IF(AN232="","",IF(AN232&gt;=B$10,"Y","N"))</f>
        <v/>
      </c>
      <c r="AP232" s="115" t="str">
        <f aca="false">IF(AN232="","",IF(AN232&lt;50%,1,IF(AND(AN232&gt;=50%,AN232&lt;B$10),2,IF(AN232&gt;=B$10,3))))</f>
        <v/>
      </c>
      <c r="AQ232" s="185" t="str">
        <f aca="false">IF(B232&lt;&gt;"",IFERROR(IF((SUMIF(D$20:AI$20, "CLO3", D232:AI232)/AO$8)=0,"",(SUMIF(D$20:AI$20, "CLO3", D232:AI232)/AO$8)),""),"")</f>
        <v/>
      </c>
      <c r="AR232" s="115" t="str">
        <f aca="false">IF(AQ232="","",IF(AQ232&gt;=B$10,"Y","N"))</f>
        <v/>
      </c>
      <c r="AS232" s="115" t="str">
        <f aca="false">IF(AQ232="","",IF(AQ232&lt;50%,1,IF(AND(AQ232&gt;=50%,AQ232&lt;B$10),2,IF(AQ232&gt;=B$10,3))))</f>
        <v/>
      </c>
      <c r="AT232" s="185" t="str">
        <f aca="false">IF(B232&lt;&gt;"",IFERROR(IF((SUMIF(D$20:AI$20, "CLO4", D232:AI232)/AO$9)=0,"",(SUMIF(D$20:AI$20, "CLO4", D232:AI232)/AO$9)),""),"")</f>
        <v/>
      </c>
      <c r="AU232" s="115" t="str">
        <f aca="false">IF(AT232="","",IF(AT232&gt;=B$10,"Y","N"))</f>
        <v/>
      </c>
      <c r="AV232" s="115" t="str">
        <f aca="false">IF(AT232="","",IF(AT232&lt;50%,1,IF(AND(AT232&gt;=50%,AT232&lt;B$10),2,IF(AT232&gt;=B$10,3))))</f>
        <v/>
      </c>
      <c r="AW232" s="185" t="str">
        <f aca="false">IF(B232&lt;&gt;"",IFERROR(IF((SUMIF(D$20:AI$20, "CLO5", D232:AI232)/AO$10)=0,"",(SUMIF(D$20:AI$20, "CLO5", D232:AI232)/AO$10)),""),"")</f>
        <v/>
      </c>
      <c r="AX232" s="115" t="str">
        <f aca="false">IF(AW232="","",IF(AW232&gt;=B$10,"Y","N"))</f>
        <v/>
      </c>
      <c r="AY232" s="115" t="str">
        <f aca="false">IF(AW232="","",IF(AW232&lt;50%,1,IF(AND(AW232&gt;=50%,AW232&lt;B$10),2,IF(AW232&gt;=B$10,3))))</f>
        <v/>
      </c>
      <c r="AZ232" s="114" t="str">
        <f aca="false">IF(B232&lt;&gt;"",IFERROR(IF((SUMIF(D$20:AI$20, "CLO6", D232:AI232)/AO$11)=0,"",(SUMIF(D$20:AI$20, "CLO6", D232:AI232)/AO$11)),""),"")</f>
        <v/>
      </c>
      <c r="BA232" s="115" t="str">
        <f aca="false">IF(AZ232="","",IF(AZ232&gt;=B$10,"Y","N"))</f>
        <v/>
      </c>
      <c r="BB232" s="115" t="str">
        <f aca="false">IF(BA232="","",IF(BA232&lt;50%,1,IF(AND(BA232&gt;=50%,BA232&lt;B$10),2,IF(BA232&gt;=B$10,3))))</f>
        <v/>
      </c>
      <c r="BC232" s="114" t="str">
        <f aca="false">IF(B232&lt;&gt;"",IFERROR(IF((SUMIF(D$20:AI$20, "CLO7", D232:AI232)/AO$12)=0,"",(SUMIF(D$20:AI$20, "CLO7", D232:AI232)/AO$12)),""),"")</f>
        <v/>
      </c>
      <c r="BD232" s="115" t="str">
        <f aca="false">IF(BC232="","",IF(BC232&gt;=B$10,"Y","N"))</f>
        <v/>
      </c>
      <c r="BE232" s="115" t="str">
        <f aca="false">IF(BD232="","",IF(BD232&lt;50%,1,IF(AND(BD232&gt;=50%,BD232&lt;B$10),2,IF(BD232&gt;=B$10,3))))</f>
        <v/>
      </c>
      <c r="BF232" s="114" t="str">
        <f aca="false">IF(B232&lt;&gt;"",IFERROR(IF((SUMIF(D$20:AI$20, "CLO8", D232:AI232)/AO$13)=0,"",(SUMIF(D$20:AI$20, "CLO8", D232:AI232)/AO$13)),""),"")</f>
        <v/>
      </c>
      <c r="BG232" s="115" t="str">
        <f aca="false">IF(BF232="","",IF(BF232&gt;=B$10,"Y","N"))</f>
        <v/>
      </c>
      <c r="BH232" s="115" t="str">
        <f aca="false">IF(BG232="","",IF(BG232&lt;50%,1,IF(AND(BG232&gt;=50%,BG232&lt;B$10),2,IF(BG232&gt;=B$10,3))))</f>
        <v/>
      </c>
      <c r="BI232" s="114" t="str">
        <f aca="false">IF(B232&lt;&gt;"",IFERROR(IF((SUMIF(D$20:AI$20, "CLO9", D232:AI232)/AO$14)=0,"",(SUMIF(D$20:AI$20, "CLO9", D232:AI232)/AO$14)),""),"")</f>
        <v/>
      </c>
      <c r="BJ232" s="115" t="str">
        <f aca="false">IF(BI232="","",IF(BI232&gt;=B$10,"Y","N"))</f>
        <v/>
      </c>
      <c r="BK232" s="115" t="str">
        <f aca="false">IF(BJ232="","",IF(BJ232&lt;50%,1,IF(AND(BJ232&gt;=50%,BJ232&lt;B$10),2,IF(BJ232&gt;=B$10,3))))</f>
        <v/>
      </c>
      <c r="BL232" s="114" t="str">
        <f aca="false">IF(B232&lt;&gt;"",IFERROR(IF((SUMIF(D$20:AI$20,"CLO10",D232:AI232)/AO$15)=0,"",(SUMIF(D$20:AI$20,"CLO10",D232:AI232)/AO$15)),""),"")</f>
        <v/>
      </c>
      <c r="BM232" s="115" t="str">
        <f aca="false">IF(BL232="","",IF(BL232&gt;=B$10,"Y","N"))</f>
        <v/>
      </c>
      <c r="BN232" s="115" t="str">
        <f aca="false">IF(BM232="","",IF(BM232&lt;50%,1,IF(AND(BM232&gt;=50%,BM232&lt;B$10),2,IF(BM232&gt;=B$10,3))))</f>
        <v/>
      </c>
      <c r="BO232" s="8"/>
      <c r="BP232" s="8"/>
    </row>
    <row r="233" customFormat="false" ht="15.75" hidden="false" customHeight="true" outlineLevel="0" collapsed="false">
      <c r="A233" s="183" t="str">
        <f aca="false">IF(B$6="LECTURE",IF('Database (LECTURE-RES-PRAC)'!A228="","",'Database (LECTURE-RES-PRAC)'!A228),"")</f>
        <v/>
      </c>
      <c r="B233" s="184" t="str">
        <f aca="false">IF(B$6="LECTURE",IF('Database (LECTURE-RES-PRAC)'!B228="","",'Database (LECTURE-RES-PRAC)'!B228),"")</f>
        <v/>
      </c>
      <c r="C233" s="183" t="str">
        <f aca="false">IF(B233&lt;&gt;"",'Database (LECTURE-RES-PRAC)'!C228,"")</f>
        <v/>
      </c>
      <c r="D233" s="117"/>
      <c r="E233" s="52"/>
      <c r="F233" s="52"/>
      <c r="G233" s="52"/>
      <c r="H233" s="52"/>
      <c r="I233" s="52"/>
      <c r="J233" s="52"/>
      <c r="K233" s="52"/>
      <c r="L233" s="52"/>
      <c r="M233" s="52"/>
      <c r="N233" s="181" t="str">
        <f aca="false">IF(B233&lt;&gt;"",SUM(D233:M233),"")</f>
        <v/>
      </c>
      <c r="O233" s="52"/>
      <c r="P233" s="52"/>
      <c r="Q233" s="52"/>
      <c r="R233" s="52"/>
      <c r="S233" s="52"/>
      <c r="T233" s="52"/>
      <c r="U233" s="52"/>
      <c r="V233" s="52"/>
      <c r="W233" s="52"/>
      <c r="X233" s="52"/>
      <c r="Y233" s="181" t="str">
        <f aca="false">IF(B233&lt;&gt;"",SUM(O233:X233),"")</f>
        <v/>
      </c>
      <c r="Z233" s="52"/>
      <c r="AA233" s="52"/>
      <c r="AB233" s="52"/>
      <c r="AC233" s="52"/>
      <c r="AD233" s="52"/>
      <c r="AE233" s="52"/>
      <c r="AF233" s="52"/>
      <c r="AG233" s="52"/>
      <c r="AH233" s="52"/>
      <c r="AI233" s="52"/>
      <c r="AJ233" s="182" t="str">
        <f aca="false">IF(B233&lt;&gt;"",SUM(Z233:AI233),"")</f>
        <v/>
      </c>
      <c r="AK233" s="185" t="str">
        <f aca="false">IF(B233&lt;&gt;"",IFERROR(IF((SUMIF(D$20:AI$20, "CLO1", D233:AI233)/AO$6)=0,"",(SUMIF(D$20:AI$20, "CLO1", D233:AI233)/AO$6)),""),"")</f>
        <v/>
      </c>
      <c r="AL233" s="115" t="str">
        <f aca="false">IF(AK233="","",IF(AK233&gt;=B$10,"Y","N"))</f>
        <v/>
      </c>
      <c r="AM233" s="115" t="str">
        <f aca="false">IF(AK233="","",IF(AK233&lt;50%,1,IF(AND(AK233&gt;=50%,AK233&lt;B$10),2,IF(AK233&gt;=B$10,3))))</f>
        <v/>
      </c>
      <c r="AN233" s="185" t="str">
        <f aca="false">IF(B233&lt;&gt;"",IFERROR(IF((SUMIF(D$20:AI$20, "CLO2", D233:AI233)/AO$7)=0,"",(SUMIF(D$20:AI$20, "CLO2", D233:AI233)/AO$7)),""),"")</f>
        <v/>
      </c>
      <c r="AO233" s="115" t="str">
        <f aca="false">IF(AN233="","",IF(AN233&gt;=B$10,"Y","N"))</f>
        <v/>
      </c>
      <c r="AP233" s="115" t="str">
        <f aca="false">IF(AN233="","",IF(AN233&lt;50%,1,IF(AND(AN233&gt;=50%,AN233&lt;B$10),2,IF(AN233&gt;=B$10,3))))</f>
        <v/>
      </c>
      <c r="AQ233" s="185" t="str">
        <f aca="false">IF(B233&lt;&gt;"",IFERROR(IF((SUMIF(D$20:AI$20, "CLO3", D233:AI233)/AO$8)=0,"",(SUMIF(D$20:AI$20, "CLO3", D233:AI233)/AO$8)),""),"")</f>
        <v/>
      </c>
      <c r="AR233" s="115" t="str">
        <f aca="false">IF(AQ233="","",IF(AQ233&gt;=B$10,"Y","N"))</f>
        <v/>
      </c>
      <c r="AS233" s="115" t="str">
        <f aca="false">IF(AQ233="","",IF(AQ233&lt;50%,1,IF(AND(AQ233&gt;=50%,AQ233&lt;B$10),2,IF(AQ233&gt;=B$10,3))))</f>
        <v/>
      </c>
      <c r="AT233" s="185" t="str">
        <f aca="false">IF(B233&lt;&gt;"",IFERROR(IF((SUMIF(D$20:AI$20, "CLO4", D233:AI233)/AO$9)=0,"",(SUMIF(D$20:AI$20, "CLO4", D233:AI233)/AO$9)),""),"")</f>
        <v/>
      </c>
      <c r="AU233" s="115" t="str">
        <f aca="false">IF(AT233="","",IF(AT233&gt;=B$10,"Y","N"))</f>
        <v/>
      </c>
      <c r="AV233" s="115" t="str">
        <f aca="false">IF(AT233="","",IF(AT233&lt;50%,1,IF(AND(AT233&gt;=50%,AT233&lt;B$10),2,IF(AT233&gt;=B$10,3))))</f>
        <v/>
      </c>
      <c r="AW233" s="185" t="str">
        <f aca="false">IF(B233&lt;&gt;"",IFERROR(IF((SUMIF(D$20:AI$20, "CLO5", D233:AI233)/AO$10)=0,"",(SUMIF(D$20:AI$20, "CLO5", D233:AI233)/AO$10)),""),"")</f>
        <v/>
      </c>
      <c r="AX233" s="115" t="str">
        <f aca="false">IF(AW233="","",IF(AW233&gt;=B$10,"Y","N"))</f>
        <v/>
      </c>
      <c r="AY233" s="115" t="str">
        <f aca="false">IF(AW233="","",IF(AW233&lt;50%,1,IF(AND(AW233&gt;=50%,AW233&lt;B$10),2,IF(AW233&gt;=B$10,3))))</f>
        <v/>
      </c>
      <c r="AZ233" s="114" t="str">
        <f aca="false">IF(B233&lt;&gt;"",IFERROR(IF((SUMIF(D$20:AI$20, "CLO6", D233:AI233)/AO$11)=0,"",(SUMIF(D$20:AI$20, "CLO6", D233:AI233)/AO$11)),""),"")</f>
        <v/>
      </c>
      <c r="BA233" s="115" t="str">
        <f aca="false">IF(AZ233="","",IF(AZ233&gt;=B$10,"Y","N"))</f>
        <v/>
      </c>
      <c r="BB233" s="115" t="str">
        <f aca="false">IF(BA233="","",IF(BA233&lt;50%,1,IF(AND(BA233&gt;=50%,BA233&lt;B$10),2,IF(BA233&gt;=B$10,3))))</f>
        <v/>
      </c>
      <c r="BC233" s="114" t="str">
        <f aca="false">IF(B233&lt;&gt;"",IFERROR(IF((SUMIF(D$20:AI$20, "CLO7", D233:AI233)/AO$12)=0,"",(SUMIF(D$20:AI$20, "CLO7", D233:AI233)/AO$12)),""),"")</f>
        <v/>
      </c>
      <c r="BD233" s="115" t="str">
        <f aca="false">IF(BC233="","",IF(BC233&gt;=B$10,"Y","N"))</f>
        <v/>
      </c>
      <c r="BE233" s="115" t="str">
        <f aca="false">IF(BD233="","",IF(BD233&lt;50%,1,IF(AND(BD233&gt;=50%,BD233&lt;B$10),2,IF(BD233&gt;=B$10,3))))</f>
        <v/>
      </c>
      <c r="BF233" s="114" t="str">
        <f aca="false">IF(B233&lt;&gt;"",IFERROR(IF((SUMIF(D$20:AI$20, "CLO8", D233:AI233)/AO$13)=0,"",(SUMIF(D$20:AI$20, "CLO8", D233:AI233)/AO$13)),""),"")</f>
        <v/>
      </c>
      <c r="BG233" s="115" t="str">
        <f aca="false">IF(BF233="","",IF(BF233&gt;=B$10,"Y","N"))</f>
        <v/>
      </c>
      <c r="BH233" s="115" t="str">
        <f aca="false">IF(BG233="","",IF(BG233&lt;50%,1,IF(AND(BG233&gt;=50%,BG233&lt;B$10),2,IF(BG233&gt;=B$10,3))))</f>
        <v/>
      </c>
      <c r="BI233" s="114" t="str">
        <f aca="false">IF(B233&lt;&gt;"",IFERROR(IF((SUMIF(D$20:AI$20, "CLO9", D233:AI233)/AO$14)=0,"",(SUMIF(D$20:AI$20, "CLO9", D233:AI233)/AO$14)),""),"")</f>
        <v/>
      </c>
      <c r="BJ233" s="115" t="str">
        <f aca="false">IF(BI233="","",IF(BI233&gt;=B$10,"Y","N"))</f>
        <v/>
      </c>
      <c r="BK233" s="115" t="str">
        <f aca="false">IF(BJ233="","",IF(BJ233&lt;50%,1,IF(AND(BJ233&gt;=50%,BJ233&lt;B$10),2,IF(BJ233&gt;=B$10,3))))</f>
        <v/>
      </c>
      <c r="BL233" s="114" t="str">
        <f aca="false">IF(B233&lt;&gt;"",IFERROR(IF((SUMIF(D$20:AI$20,"CLO10",D233:AI233)/AO$15)=0,"",(SUMIF(D$20:AI$20,"CLO10",D233:AI233)/AO$15)),""),"")</f>
        <v/>
      </c>
      <c r="BM233" s="115" t="str">
        <f aca="false">IF(BL233="","",IF(BL233&gt;=B$10,"Y","N"))</f>
        <v/>
      </c>
      <c r="BN233" s="115" t="str">
        <f aca="false">IF(BM233="","",IF(BM233&lt;50%,1,IF(AND(BM233&gt;=50%,BM233&lt;B$10),2,IF(BM233&gt;=B$10,3))))</f>
        <v/>
      </c>
      <c r="BO233" s="8"/>
      <c r="BP233" s="8"/>
    </row>
    <row r="234" customFormat="false" ht="15.75" hidden="false" customHeight="true" outlineLevel="0" collapsed="false">
      <c r="A234" s="183" t="str">
        <f aca="false">IF(B$6="LECTURE",IF('Database (LECTURE-RES-PRAC)'!A229="","",'Database (LECTURE-RES-PRAC)'!A229),"")</f>
        <v/>
      </c>
      <c r="B234" s="184" t="str">
        <f aca="false">IF(B$6="LECTURE",IF('Database (LECTURE-RES-PRAC)'!B229="","",'Database (LECTURE-RES-PRAC)'!B229),"")</f>
        <v/>
      </c>
      <c r="C234" s="183" t="str">
        <f aca="false">IF(B234&lt;&gt;"",'Database (LECTURE-RES-PRAC)'!C229,"")</f>
        <v/>
      </c>
      <c r="D234" s="117"/>
      <c r="E234" s="52"/>
      <c r="F234" s="52"/>
      <c r="G234" s="52"/>
      <c r="H234" s="52"/>
      <c r="I234" s="52"/>
      <c r="J234" s="52"/>
      <c r="K234" s="52"/>
      <c r="L234" s="52"/>
      <c r="M234" s="52"/>
      <c r="N234" s="181" t="str">
        <f aca="false">IF(B234&lt;&gt;"",SUM(D234:M234),"")</f>
        <v/>
      </c>
      <c r="O234" s="52"/>
      <c r="P234" s="52"/>
      <c r="Q234" s="52"/>
      <c r="R234" s="52"/>
      <c r="S234" s="52"/>
      <c r="T234" s="52"/>
      <c r="U234" s="52"/>
      <c r="V234" s="52"/>
      <c r="W234" s="52"/>
      <c r="X234" s="52"/>
      <c r="Y234" s="181" t="str">
        <f aca="false">IF(B234&lt;&gt;"",SUM(O234:X234),"")</f>
        <v/>
      </c>
      <c r="Z234" s="52"/>
      <c r="AA234" s="52"/>
      <c r="AB234" s="52"/>
      <c r="AC234" s="52"/>
      <c r="AD234" s="52"/>
      <c r="AE234" s="52"/>
      <c r="AF234" s="52"/>
      <c r="AG234" s="52"/>
      <c r="AH234" s="52"/>
      <c r="AI234" s="52"/>
      <c r="AJ234" s="182" t="str">
        <f aca="false">IF(B234&lt;&gt;"",SUM(Z234:AI234),"")</f>
        <v/>
      </c>
      <c r="AK234" s="185" t="str">
        <f aca="false">IF(B234&lt;&gt;"",IFERROR(IF((SUMIF(D$20:AI$20, "CLO1", D234:AI234)/AO$6)=0,"",(SUMIF(D$20:AI$20, "CLO1", D234:AI234)/AO$6)),""),"")</f>
        <v/>
      </c>
      <c r="AL234" s="115" t="str">
        <f aca="false">IF(AK234="","",IF(AK234&gt;=B$10,"Y","N"))</f>
        <v/>
      </c>
      <c r="AM234" s="115" t="str">
        <f aca="false">IF(AK234="","",IF(AK234&lt;50%,1,IF(AND(AK234&gt;=50%,AK234&lt;B$10),2,IF(AK234&gt;=B$10,3))))</f>
        <v/>
      </c>
      <c r="AN234" s="185" t="str">
        <f aca="false">IF(B234&lt;&gt;"",IFERROR(IF((SUMIF(D$20:AI$20, "CLO2", D234:AI234)/AO$7)=0,"",(SUMIF(D$20:AI$20, "CLO2", D234:AI234)/AO$7)),""),"")</f>
        <v/>
      </c>
      <c r="AO234" s="115" t="str">
        <f aca="false">IF(AN234="","",IF(AN234&gt;=B$10,"Y","N"))</f>
        <v/>
      </c>
      <c r="AP234" s="115" t="str">
        <f aca="false">IF(AN234="","",IF(AN234&lt;50%,1,IF(AND(AN234&gt;=50%,AN234&lt;B$10),2,IF(AN234&gt;=B$10,3))))</f>
        <v/>
      </c>
      <c r="AQ234" s="185" t="str">
        <f aca="false">IF(B234&lt;&gt;"",IFERROR(IF((SUMIF(D$20:AI$20, "CLO3", D234:AI234)/AO$8)=0,"",(SUMIF(D$20:AI$20, "CLO3", D234:AI234)/AO$8)),""),"")</f>
        <v/>
      </c>
      <c r="AR234" s="115" t="str">
        <f aca="false">IF(AQ234="","",IF(AQ234&gt;=B$10,"Y","N"))</f>
        <v/>
      </c>
      <c r="AS234" s="115" t="str">
        <f aca="false">IF(AQ234="","",IF(AQ234&lt;50%,1,IF(AND(AQ234&gt;=50%,AQ234&lt;B$10),2,IF(AQ234&gt;=B$10,3))))</f>
        <v/>
      </c>
      <c r="AT234" s="185" t="str">
        <f aca="false">IF(B234&lt;&gt;"",IFERROR(IF((SUMIF(D$20:AI$20, "CLO4", D234:AI234)/AO$9)=0,"",(SUMIF(D$20:AI$20, "CLO4", D234:AI234)/AO$9)),""),"")</f>
        <v/>
      </c>
      <c r="AU234" s="115" t="str">
        <f aca="false">IF(AT234="","",IF(AT234&gt;=B$10,"Y","N"))</f>
        <v/>
      </c>
      <c r="AV234" s="115" t="str">
        <f aca="false">IF(AT234="","",IF(AT234&lt;50%,1,IF(AND(AT234&gt;=50%,AT234&lt;B$10),2,IF(AT234&gt;=B$10,3))))</f>
        <v/>
      </c>
      <c r="AW234" s="185" t="str">
        <f aca="false">IF(B234&lt;&gt;"",IFERROR(IF((SUMIF(D$20:AI$20, "CLO5", D234:AI234)/AO$10)=0,"",(SUMIF(D$20:AI$20, "CLO5", D234:AI234)/AO$10)),""),"")</f>
        <v/>
      </c>
      <c r="AX234" s="115" t="str">
        <f aca="false">IF(AW234="","",IF(AW234&gt;=B$10,"Y","N"))</f>
        <v/>
      </c>
      <c r="AY234" s="115" t="str">
        <f aca="false">IF(AW234="","",IF(AW234&lt;50%,1,IF(AND(AW234&gt;=50%,AW234&lt;B$10),2,IF(AW234&gt;=B$10,3))))</f>
        <v/>
      </c>
      <c r="AZ234" s="114" t="str">
        <f aca="false">IF(B234&lt;&gt;"",IFERROR(IF((SUMIF(D$20:AI$20, "CLO6", D234:AI234)/AO$11)=0,"",(SUMIF(D$20:AI$20, "CLO6", D234:AI234)/AO$11)),""),"")</f>
        <v/>
      </c>
      <c r="BA234" s="115" t="str">
        <f aca="false">IF(AZ234="","",IF(AZ234&gt;=B$10,"Y","N"))</f>
        <v/>
      </c>
      <c r="BB234" s="115" t="str">
        <f aca="false">IF(BA234="","",IF(BA234&lt;50%,1,IF(AND(BA234&gt;=50%,BA234&lt;B$10),2,IF(BA234&gt;=B$10,3))))</f>
        <v/>
      </c>
      <c r="BC234" s="114" t="str">
        <f aca="false">IF(B234&lt;&gt;"",IFERROR(IF((SUMIF(D$20:AI$20, "CLO7", D234:AI234)/AO$12)=0,"",(SUMIF(D$20:AI$20, "CLO7", D234:AI234)/AO$12)),""),"")</f>
        <v/>
      </c>
      <c r="BD234" s="115" t="str">
        <f aca="false">IF(BC234="","",IF(BC234&gt;=B$10,"Y","N"))</f>
        <v/>
      </c>
      <c r="BE234" s="115" t="str">
        <f aca="false">IF(BD234="","",IF(BD234&lt;50%,1,IF(AND(BD234&gt;=50%,BD234&lt;B$10),2,IF(BD234&gt;=B$10,3))))</f>
        <v/>
      </c>
      <c r="BF234" s="114" t="str">
        <f aca="false">IF(B234&lt;&gt;"",IFERROR(IF((SUMIF(D$20:AI$20, "CLO8", D234:AI234)/AO$13)=0,"",(SUMIF(D$20:AI$20, "CLO8", D234:AI234)/AO$13)),""),"")</f>
        <v/>
      </c>
      <c r="BG234" s="115" t="str">
        <f aca="false">IF(BF234="","",IF(BF234&gt;=B$10,"Y","N"))</f>
        <v/>
      </c>
      <c r="BH234" s="115" t="str">
        <f aca="false">IF(BG234="","",IF(BG234&lt;50%,1,IF(AND(BG234&gt;=50%,BG234&lt;B$10),2,IF(BG234&gt;=B$10,3))))</f>
        <v/>
      </c>
      <c r="BI234" s="114" t="str">
        <f aca="false">IF(B234&lt;&gt;"",IFERROR(IF((SUMIF(D$20:AI$20, "CLO9", D234:AI234)/AO$14)=0,"",(SUMIF(D$20:AI$20, "CLO9", D234:AI234)/AO$14)),""),"")</f>
        <v/>
      </c>
      <c r="BJ234" s="115" t="str">
        <f aca="false">IF(BI234="","",IF(BI234&gt;=B$10,"Y","N"))</f>
        <v/>
      </c>
      <c r="BK234" s="115" t="str">
        <f aca="false">IF(BJ234="","",IF(BJ234&lt;50%,1,IF(AND(BJ234&gt;=50%,BJ234&lt;B$10),2,IF(BJ234&gt;=B$10,3))))</f>
        <v/>
      </c>
      <c r="BL234" s="114" t="str">
        <f aca="false">IF(B234&lt;&gt;"",IFERROR(IF((SUMIF(D$20:AI$20,"CLO10",D234:AI234)/AO$15)=0,"",(SUMIF(D$20:AI$20,"CLO10",D234:AI234)/AO$15)),""),"")</f>
        <v/>
      </c>
      <c r="BM234" s="115" t="str">
        <f aca="false">IF(BL234="","",IF(BL234&gt;=B$10,"Y","N"))</f>
        <v/>
      </c>
      <c r="BN234" s="115" t="str">
        <f aca="false">IF(BM234="","",IF(BM234&lt;50%,1,IF(AND(BM234&gt;=50%,BM234&lt;B$10),2,IF(BM234&gt;=B$10,3))))</f>
        <v/>
      </c>
      <c r="BO234" s="8"/>
      <c r="BP234" s="8"/>
    </row>
    <row r="235" customFormat="false" ht="15.75" hidden="false" customHeight="true" outlineLevel="0" collapsed="false">
      <c r="A235" s="183" t="str">
        <f aca="false">IF(B$6="LECTURE",IF('Database (LECTURE-RES-PRAC)'!A230="","",'Database (LECTURE-RES-PRAC)'!A230),"")</f>
        <v/>
      </c>
      <c r="B235" s="184" t="str">
        <f aca="false">IF(B$6="LECTURE",IF('Database (LECTURE-RES-PRAC)'!B230="","",'Database (LECTURE-RES-PRAC)'!B230),"")</f>
        <v/>
      </c>
      <c r="C235" s="183" t="str">
        <f aca="false">IF(B235&lt;&gt;"",'Database (LECTURE-RES-PRAC)'!C230,"")</f>
        <v/>
      </c>
      <c r="D235" s="117"/>
      <c r="E235" s="52"/>
      <c r="F235" s="52"/>
      <c r="G235" s="52"/>
      <c r="H235" s="52"/>
      <c r="I235" s="52"/>
      <c r="J235" s="52"/>
      <c r="K235" s="52"/>
      <c r="L235" s="52"/>
      <c r="M235" s="52"/>
      <c r="N235" s="181" t="str">
        <f aca="false">IF(B235&lt;&gt;"",SUM(D235:M235),"")</f>
        <v/>
      </c>
      <c r="O235" s="52"/>
      <c r="P235" s="52"/>
      <c r="Q235" s="52"/>
      <c r="R235" s="52"/>
      <c r="S235" s="52"/>
      <c r="T235" s="52"/>
      <c r="U235" s="52"/>
      <c r="V235" s="52"/>
      <c r="W235" s="52"/>
      <c r="X235" s="52"/>
      <c r="Y235" s="181" t="str">
        <f aca="false">IF(B235&lt;&gt;"",SUM(O235:X235),"")</f>
        <v/>
      </c>
      <c r="Z235" s="52"/>
      <c r="AA235" s="52"/>
      <c r="AB235" s="52"/>
      <c r="AC235" s="52"/>
      <c r="AD235" s="52"/>
      <c r="AE235" s="52"/>
      <c r="AF235" s="52"/>
      <c r="AG235" s="52"/>
      <c r="AH235" s="52"/>
      <c r="AI235" s="52"/>
      <c r="AJ235" s="182" t="str">
        <f aca="false">IF(B235&lt;&gt;"",SUM(Z235:AI235),"")</f>
        <v/>
      </c>
      <c r="AK235" s="185" t="str">
        <f aca="false">IF(B235&lt;&gt;"",IFERROR(IF((SUMIF(D$20:AI$20, "CLO1", D235:AI235)/AO$6)=0,"",(SUMIF(D$20:AI$20, "CLO1", D235:AI235)/AO$6)),""),"")</f>
        <v/>
      </c>
      <c r="AL235" s="115" t="str">
        <f aca="false">IF(AK235="","",IF(AK235&gt;=B$10,"Y","N"))</f>
        <v/>
      </c>
      <c r="AM235" s="115" t="str">
        <f aca="false">IF(AK235="","",IF(AK235&lt;50%,1,IF(AND(AK235&gt;=50%,AK235&lt;B$10),2,IF(AK235&gt;=B$10,3))))</f>
        <v/>
      </c>
      <c r="AN235" s="185" t="str">
        <f aca="false">IF(B235&lt;&gt;"",IFERROR(IF((SUMIF(D$20:AI$20, "CLO2", D235:AI235)/AO$7)=0,"",(SUMIF(D$20:AI$20, "CLO2", D235:AI235)/AO$7)),""),"")</f>
        <v/>
      </c>
      <c r="AO235" s="115" t="str">
        <f aca="false">IF(AN235="","",IF(AN235&gt;=B$10,"Y","N"))</f>
        <v/>
      </c>
      <c r="AP235" s="115" t="str">
        <f aca="false">IF(AN235="","",IF(AN235&lt;50%,1,IF(AND(AN235&gt;=50%,AN235&lt;B$10),2,IF(AN235&gt;=B$10,3))))</f>
        <v/>
      </c>
      <c r="AQ235" s="185" t="str">
        <f aca="false">IF(B235&lt;&gt;"",IFERROR(IF((SUMIF(D$20:AI$20, "CLO3", D235:AI235)/AO$8)=0,"",(SUMIF(D$20:AI$20, "CLO3", D235:AI235)/AO$8)),""),"")</f>
        <v/>
      </c>
      <c r="AR235" s="115" t="str">
        <f aca="false">IF(AQ235="","",IF(AQ235&gt;=B$10,"Y","N"))</f>
        <v/>
      </c>
      <c r="AS235" s="115" t="str">
        <f aca="false">IF(AQ235="","",IF(AQ235&lt;50%,1,IF(AND(AQ235&gt;=50%,AQ235&lt;B$10),2,IF(AQ235&gt;=B$10,3))))</f>
        <v/>
      </c>
      <c r="AT235" s="185" t="str">
        <f aca="false">IF(B235&lt;&gt;"",IFERROR(IF((SUMIF(D$20:AI$20, "CLO4", D235:AI235)/AO$9)=0,"",(SUMIF(D$20:AI$20, "CLO4", D235:AI235)/AO$9)),""),"")</f>
        <v/>
      </c>
      <c r="AU235" s="115" t="str">
        <f aca="false">IF(AT235="","",IF(AT235&gt;=B$10,"Y","N"))</f>
        <v/>
      </c>
      <c r="AV235" s="115" t="str">
        <f aca="false">IF(AT235="","",IF(AT235&lt;50%,1,IF(AND(AT235&gt;=50%,AT235&lt;B$10),2,IF(AT235&gt;=B$10,3))))</f>
        <v/>
      </c>
      <c r="AW235" s="185" t="str">
        <f aca="false">IF(B235&lt;&gt;"",IFERROR(IF((SUMIF(D$20:AI$20, "CLO5", D235:AI235)/AO$10)=0,"",(SUMIF(D$20:AI$20, "CLO5", D235:AI235)/AO$10)),""),"")</f>
        <v/>
      </c>
      <c r="AX235" s="115" t="str">
        <f aca="false">IF(AW235="","",IF(AW235&gt;=B$10,"Y","N"))</f>
        <v/>
      </c>
      <c r="AY235" s="115" t="str">
        <f aca="false">IF(AW235="","",IF(AW235&lt;50%,1,IF(AND(AW235&gt;=50%,AW235&lt;B$10),2,IF(AW235&gt;=B$10,3))))</f>
        <v/>
      </c>
      <c r="AZ235" s="114" t="str">
        <f aca="false">IF(B235&lt;&gt;"",IFERROR(IF((SUMIF(D$20:AI$20, "CLO6", D235:AI235)/AO$11)=0,"",(SUMIF(D$20:AI$20, "CLO6", D235:AI235)/AO$11)),""),"")</f>
        <v/>
      </c>
      <c r="BA235" s="115" t="str">
        <f aca="false">IF(AZ235="","",IF(AZ235&gt;=B$10,"Y","N"))</f>
        <v/>
      </c>
      <c r="BB235" s="115" t="str">
        <f aca="false">IF(BA235="","",IF(BA235&lt;50%,1,IF(AND(BA235&gt;=50%,BA235&lt;B$10),2,IF(BA235&gt;=B$10,3))))</f>
        <v/>
      </c>
      <c r="BC235" s="114" t="str">
        <f aca="false">IF(B235&lt;&gt;"",IFERROR(IF((SUMIF(D$20:AI$20, "CLO7", D235:AI235)/AO$12)=0,"",(SUMIF(D$20:AI$20, "CLO7", D235:AI235)/AO$12)),""),"")</f>
        <v/>
      </c>
      <c r="BD235" s="115" t="str">
        <f aca="false">IF(BC235="","",IF(BC235&gt;=B$10,"Y","N"))</f>
        <v/>
      </c>
      <c r="BE235" s="115" t="str">
        <f aca="false">IF(BD235="","",IF(BD235&lt;50%,1,IF(AND(BD235&gt;=50%,BD235&lt;B$10),2,IF(BD235&gt;=B$10,3))))</f>
        <v/>
      </c>
      <c r="BF235" s="114" t="str">
        <f aca="false">IF(B235&lt;&gt;"",IFERROR(IF((SUMIF(D$20:AI$20, "CLO8", D235:AI235)/AO$13)=0,"",(SUMIF(D$20:AI$20, "CLO8", D235:AI235)/AO$13)),""),"")</f>
        <v/>
      </c>
      <c r="BG235" s="115" t="str">
        <f aca="false">IF(BF235="","",IF(BF235&gt;=B$10,"Y","N"))</f>
        <v/>
      </c>
      <c r="BH235" s="115" t="str">
        <f aca="false">IF(BG235="","",IF(BG235&lt;50%,1,IF(AND(BG235&gt;=50%,BG235&lt;B$10),2,IF(BG235&gt;=B$10,3))))</f>
        <v/>
      </c>
      <c r="BI235" s="114" t="str">
        <f aca="false">IF(B235&lt;&gt;"",IFERROR(IF((SUMIF(D$20:AI$20, "CLO9", D235:AI235)/AO$14)=0,"",(SUMIF(D$20:AI$20, "CLO9", D235:AI235)/AO$14)),""),"")</f>
        <v/>
      </c>
      <c r="BJ235" s="115" t="str">
        <f aca="false">IF(BI235="","",IF(BI235&gt;=B$10,"Y","N"))</f>
        <v/>
      </c>
      <c r="BK235" s="115" t="str">
        <f aca="false">IF(BJ235="","",IF(BJ235&lt;50%,1,IF(AND(BJ235&gt;=50%,BJ235&lt;B$10),2,IF(BJ235&gt;=B$10,3))))</f>
        <v/>
      </c>
      <c r="BL235" s="114" t="str">
        <f aca="false">IF(B235&lt;&gt;"",IFERROR(IF((SUMIF(D$20:AI$20,"CLO10",D235:AI235)/AO$15)=0,"",(SUMIF(D$20:AI$20,"CLO10",D235:AI235)/AO$15)),""),"")</f>
        <v/>
      </c>
      <c r="BM235" s="115" t="str">
        <f aca="false">IF(BL235="","",IF(BL235&gt;=B$10,"Y","N"))</f>
        <v/>
      </c>
      <c r="BN235" s="115" t="str">
        <f aca="false">IF(BM235="","",IF(BM235&lt;50%,1,IF(AND(BM235&gt;=50%,BM235&lt;B$10),2,IF(BM235&gt;=B$10,3))))</f>
        <v/>
      </c>
      <c r="BO235" s="8"/>
      <c r="BP235" s="8"/>
    </row>
    <row r="236" customFormat="false" ht="15.75" hidden="false" customHeight="true" outlineLevel="0" collapsed="false">
      <c r="A236" s="183" t="str">
        <f aca="false">IF(B$6="LECTURE",IF('Database (LECTURE-RES-PRAC)'!A231="","",'Database (LECTURE-RES-PRAC)'!A231),"")</f>
        <v/>
      </c>
      <c r="B236" s="184" t="str">
        <f aca="false">IF(B$6="LECTURE",IF('Database (LECTURE-RES-PRAC)'!B231="","",'Database (LECTURE-RES-PRAC)'!B231),"")</f>
        <v/>
      </c>
      <c r="C236" s="183" t="str">
        <f aca="false">IF(B236&lt;&gt;"",'Database (LECTURE-RES-PRAC)'!C231,"")</f>
        <v/>
      </c>
      <c r="D236" s="117"/>
      <c r="E236" s="52"/>
      <c r="F236" s="52"/>
      <c r="G236" s="52"/>
      <c r="H236" s="52"/>
      <c r="I236" s="52"/>
      <c r="J236" s="52"/>
      <c r="K236" s="52"/>
      <c r="L236" s="52"/>
      <c r="M236" s="52"/>
      <c r="N236" s="181" t="str">
        <f aca="false">IF(B236&lt;&gt;"",SUM(D236:M236),"")</f>
        <v/>
      </c>
      <c r="O236" s="52"/>
      <c r="P236" s="52"/>
      <c r="Q236" s="52"/>
      <c r="R236" s="52"/>
      <c r="S236" s="52"/>
      <c r="T236" s="52"/>
      <c r="U236" s="52"/>
      <c r="V236" s="52"/>
      <c r="W236" s="52"/>
      <c r="X236" s="52"/>
      <c r="Y236" s="181" t="str">
        <f aca="false">IF(B236&lt;&gt;"",SUM(O236:X236),"")</f>
        <v/>
      </c>
      <c r="Z236" s="52"/>
      <c r="AA236" s="52"/>
      <c r="AB236" s="52"/>
      <c r="AC236" s="52"/>
      <c r="AD236" s="52"/>
      <c r="AE236" s="52"/>
      <c r="AF236" s="52"/>
      <c r="AG236" s="52"/>
      <c r="AH236" s="52"/>
      <c r="AI236" s="52"/>
      <c r="AJ236" s="182" t="str">
        <f aca="false">IF(B236&lt;&gt;"",SUM(Z236:AI236),"")</f>
        <v/>
      </c>
      <c r="AK236" s="185" t="str">
        <f aca="false">IF(B236&lt;&gt;"",IFERROR(IF((SUMIF(D$20:AI$20, "CLO1", D236:AI236)/AO$6)=0,"",(SUMIF(D$20:AI$20, "CLO1", D236:AI236)/AO$6)),""),"")</f>
        <v/>
      </c>
      <c r="AL236" s="115" t="str">
        <f aca="false">IF(AK236="","",IF(AK236&gt;=B$10,"Y","N"))</f>
        <v/>
      </c>
      <c r="AM236" s="115" t="str">
        <f aca="false">IF(AK236="","",IF(AK236&lt;50%,1,IF(AND(AK236&gt;=50%,AK236&lt;B$10),2,IF(AK236&gt;=B$10,3))))</f>
        <v/>
      </c>
      <c r="AN236" s="185" t="str">
        <f aca="false">IF(B236&lt;&gt;"",IFERROR(IF((SUMIF(D$20:AI$20, "CLO2", D236:AI236)/AO$7)=0,"",(SUMIF(D$20:AI$20, "CLO2", D236:AI236)/AO$7)),""),"")</f>
        <v/>
      </c>
      <c r="AO236" s="115" t="str">
        <f aca="false">IF(AN236="","",IF(AN236&gt;=B$10,"Y","N"))</f>
        <v/>
      </c>
      <c r="AP236" s="115" t="str">
        <f aca="false">IF(AN236="","",IF(AN236&lt;50%,1,IF(AND(AN236&gt;=50%,AN236&lt;B$10),2,IF(AN236&gt;=B$10,3))))</f>
        <v/>
      </c>
      <c r="AQ236" s="185" t="str">
        <f aca="false">IF(B236&lt;&gt;"",IFERROR(IF((SUMIF(D$20:AI$20, "CLO3", D236:AI236)/AO$8)=0,"",(SUMIF(D$20:AI$20, "CLO3", D236:AI236)/AO$8)),""),"")</f>
        <v/>
      </c>
      <c r="AR236" s="115" t="str">
        <f aca="false">IF(AQ236="","",IF(AQ236&gt;=B$10,"Y","N"))</f>
        <v/>
      </c>
      <c r="AS236" s="115" t="str">
        <f aca="false">IF(AQ236="","",IF(AQ236&lt;50%,1,IF(AND(AQ236&gt;=50%,AQ236&lt;B$10),2,IF(AQ236&gt;=B$10,3))))</f>
        <v/>
      </c>
      <c r="AT236" s="185" t="str">
        <f aca="false">IF(B236&lt;&gt;"",IFERROR(IF((SUMIF(D$20:AI$20, "CLO4", D236:AI236)/AO$9)=0,"",(SUMIF(D$20:AI$20, "CLO4", D236:AI236)/AO$9)),""),"")</f>
        <v/>
      </c>
      <c r="AU236" s="115" t="str">
        <f aca="false">IF(AT236="","",IF(AT236&gt;=B$10,"Y","N"))</f>
        <v/>
      </c>
      <c r="AV236" s="115" t="str">
        <f aca="false">IF(AT236="","",IF(AT236&lt;50%,1,IF(AND(AT236&gt;=50%,AT236&lt;B$10),2,IF(AT236&gt;=B$10,3))))</f>
        <v/>
      </c>
      <c r="AW236" s="185" t="str">
        <f aca="false">IF(B236&lt;&gt;"",IFERROR(IF((SUMIF(D$20:AI$20, "CLO5", D236:AI236)/AO$10)=0,"",(SUMIF(D$20:AI$20, "CLO5", D236:AI236)/AO$10)),""),"")</f>
        <v/>
      </c>
      <c r="AX236" s="115" t="str">
        <f aca="false">IF(AW236="","",IF(AW236&gt;=B$10,"Y","N"))</f>
        <v/>
      </c>
      <c r="AY236" s="115" t="str">
        <f aca="false">IF(AW236="","",IF(AW236&lt;50%,1,IF(AND(AW236&gt;=50%,AW236&lt;B$10),2,IF(AW236&gt;=B$10,3))))</f>
        <v/>
      </c>
      <c r="AZ236" s="114" t="str">
        <f aca="false">IF(B236&lt;&gt;"",IFERROR(IF((SUMIF(D$20:AI$20, "CLO6", D236:AI236)/AO$11)=0,"",(SUMIF(D$20:AI$20, "CLO6", D236:AI236)/AO$11)),""),"")</f>
        <v/>
      </c>
      <c r="BA236" s="115" t="str">
        <f aca="false">IF(AZ236="","",IF(AZ236&gt;=B$10,"Y","N"))</f>
        <v/>
      </c>
      <c r="BB236" s="115" t="str">
        <f aca="false">IF(BA236="","",IF(BA236&lt;50%,1,IF(AND(BA236&gt;=50%,BA236&lt;B$10),2,IF(BA236&gt;=B$10,3))))</f>
        <v/>
      </c>
      <c r="BC236" s="114" t="str">
        <f aca="false">IF(B236&lt;&gt;"",IFERROR(IF((SUMIF(D$20:AI$20, "CLO7", D236:AI236)/AO$12)=0,"",(SUMIF(D$20:AI$20, "CLO7", D236:AI236)/AO$12)),""),"")</f>
        <v/>
      </c>
      <c r="BD236" s="115" t="str">
        <f aca="false">IF(BC236="","",IF(BC236&gt;=B$10,"Y","N"))</f>
        <v/>
      </c>
      <c r="BE236" s="115" t="str">
        <f aca="false">IF(BD236="","",IF(BD236&lt;50%,1,IF(AND(BD236&gt;=50%,BD236&lt;B$10),2,IF(BD236&gt;=B$10,3))))</f>
        <v/>
      </c>
      <c r="BF236" s="114" t="str">
        <f aca="false">IF(B236&lt;&gt;"",IFERROR(IF((SUMIF(D$20:AI$20, "CLO8", D236:AI236)/AO$13)=0,"",(SUMIF(D$20:AI$20, "CLO8", D236:AI236)/AO$13)),""),"")</f>
        <v/>
      </c>
      <c r="BG236" s="115" t="str">
        <f aca="false">IF(BF236="","",IF(BF236&gt;=B$10,"Y","N"))</f>
        <v/>
      </c>
      <c r="BH236" s="115" t="str">
        <f aca="false">IF(BG236="","",IF(BG236&lt;50%,1,IF(AND(BG236&gt;=50%,BG236&lt;B$10),2,IF(BG236&gt;=B$10,3))))</f>
        <v/>
      </c>
      <c r="BI236" s="114" t="str">
        <f aca="false">IF(B236&lt;&gt;"",IFERROR(IF((SUMIF(D$20:AI$20, "CLO9", D236:AI236)/AO$14)=0,"",(SUMIF(D$20:AI$20, "CLO9", D236:AI236)/AO$14)),""),"")</f>
        <v/>
      </c>
      <c r="BJ236" s="115" t="str">
        <f aca="false">IF(BI236="","",IF(BI236&gt;=B$10,"Y","N"))</f>
        <v/>
      </c>
      <c r="BK236" s="115" t="str">
        <f aca="false">IF(BJ236="","",IF(BJ236&lt;50%,1,IF(AND(BJ236&gt;=50%,BJ236&lt;B$10),2,IF(BJ236&gt;=B$10,3))))</f>
        <v/>
      </c>
      <c r="BL236" s="114" t="str">
        <f aca="false">IF(B236&lt;&gt;"",IFERROR(IF((SUMIF(D$20:AI$20,"CLO10",D236:AI236)/AO$15)=0,"",(SUMIF(D$20:AI$20,"CLO10",D236:AI236)/AO$15)),""),"")</f>
        <v/>
      </c>
      <c r="BM236" s="115" t="str">
        <f aca="false">IF(BL236="","",IF(BL236&gt;=B$10,"Y","N"))</f>
        <v/>
      </c>
      <c r="BN236" s="115" t="str">
        <f aca="false">IF(BM236="","",IF(BM236&lt;50%,1,IF(AND(BM236&gt;=50%,BM236&lt;B$10),2,IF(BM236&gt;=B$10,3))))</f>
        <v/>
      </c>
      <c r="BO236" s="8"/>
      <c r="BP236" s="8"/>
    </row>
    <row r="237" customFormat="false" ht="15.75" hidden="false" customHeight="true" outlineLevel="0" collapsed="false">
      <c r="A237" s="183" t="str">
        <f aca="false">IF(B$6="LECTURE",IF('Database (LECTURE-RES-PRAC)'!A232="","",'Database (LECTURE-RES-PRAC)'!A232),"")</f>
        <v/>
      </c>
      <c r="B237" s="184" t="str">
        <f aca="false">IF(B$6="LECTURE",IF('Database (LECTURE-RES-PRAC)'!B232="","",'Database (LECTURE-RES-PRAC)'!B232),"")</f>
        <v/>
      </c>
      <c r="C237" s="183" t="str">
        <f aca="false">IF(B237&lt;&gt;"",'Database (LECTURE-RES-PRAC)'!C232,"")</f>
        <v/>
      </c>
      <c r="D237" s="117"/>
      <c r="E237" s="52"/>
      <c r="F237" s="52"/>
      <c r="G237" s="52"/>
      <c r="H237" s="52"/>
      <c r="I237" s="52"/>
      <c r="J237" s="52"/>
      <c r="K237" s="52"/>
      <c r="L237" s="52"/>
      <c r="M237" s="52"/>
      <c r="N237" s="181" t="str">
        <f aca="false">IF(B237&lt;&gt;"",SUM(D237:M237),"")</f>
        <v/>
      </c>
      <c r="O237" s="52"/>
      <c r="P237" s="52"/>
      <c r="Q237" s="52"/>
      <c r="R237" s="52"/>
      <c r="S237" s="52"/>
      <c r="T237" s="52"/>
      <c r="U237" s="52"/>
      <c r="V237" s="52"/>
      <c r="W237" s="52"/>
      <c r="X237" s="52"/>
      <c r="Y237" s="181" t="str">
        <f aca="false">IF(B237&lt;&gt;"",SUM(O237:X237),"")</f>
        <v/>
      </c>
      <c r="Z237" s="52"/>
      <c r="AA237" s="52"/>
      <c r="AB237" s="52"/>
      <c r="AC237" s="52"/>
      <c r="AD237" s="52"/>
      <c r="AE237" s="52"/>
      <c r="AF237" s="52"/>
      <c r="AG237" s="52"/>
      <c r="AH237" s="52"/>
      <c r="AI237" s="52"/>
      <c r="AJ237" s="182" t="str">
        <f aca="false">IF(B237&lt;&gt;"",SUM(Z237:AI237),"")</f>
        <v/>
      </c>
      <c r="AK237" s="185" t="str">
        <f aca="false">IF(B237&lt;&gt;"",IFERROR(IF((SUMIF(D$20:AI$20, "CLO1", D237:AI237)/AO$6)=0,"",(SUMIF(D$20:AI$20, "CLO1", D237:AI237)/AO$6)),""),"")</f>
        <v/>
      </c>
      <c r="AL237" s="115" t="str">
        <f aca="false">IF(AK237="","",IF(AK237&gt;=B$10,"Y","N"))</f>
        <v/>
      </c>
      <c r="AM237" s="115" t="str">
        <f aca="false">IF(AK237="","",IF(AK237&lt;50%,1,IF(AND(AK237&gt;=50%,AK237&lt;B$10),2,IF(AK237&gt;=B$10,3))))</f>
        <v/>
      </c>
      <c r="AN237" s="185" t="str">
        <f aca="false">IF(B237&lt;&gt;"",IFERROR(IF((SUMIF(D$20:AI$20, "CLO2", D237:AI237)/AO$7)=0,"",(SUMIF(D$20:AI$20, "CLO2", D237:AI237)/AO$7)),""),"")</f>
        <v/>
      </c>
      <c r="AO237" s="115" t="str">
        <f aca="false">IF(AN237="","",IF(AN237&gt;=B$10,"Y","N"))</f>
        <v/>
      </c>
      <c r="AP237" s="115" t="str">
        <f aca="false">IF(AN237="","",IF(AN237&lt;50%,1,IF(AND(AN237&gt;=50%,AN237&lt;B$10),2,IF(AN237&gt;=B$10,3))))</f>
        <v/>
      </c>
      <c r="AQ237" s="185" t="str">
        <f aca="false">IF(B237&lt;&gt;"",IFERROR(IF((SUMIF(D$20:AI$20, "CLO3", D237:AI237)/AO$8)=0,"",(SUMIF(D$20:AI$20, "CLO3", D237:AI237)/AO$8)),""),"")</f>
        <v/>
      </c>
      <c r="AR237" s="115" t="str">
        <f aca="false">IF(AQ237="","",IF(AQ237&gt;=B$10,"Y","N"))</f>
        <v/>
      </c>
      <c r="AS237" s="115" t="str">
        <f aca="false">IF(AQ237="","",IF(AQ237&lt;50%,1,IF(AND(AQ237&gt;=50%,AQ237&lt;B$10),2,IF(AQ237&gt;=B$10,3))))</f>
        <v/>
      </c>
      <c r="AT237" s="185" t="str">
        <f aca="false">IF(B237&lt;&gt;"",IFERROR(IF((SUMIF(D$20:AI$20, "CLO4", D237:AI237)/AO$9)=0,"",(SUMIF(D$20:AI$20, "CLO4", D237:AI237)/AO$9)),""),"")</f>
        <v/>
      </c>
      <c r="AU237" s="115" t="str">
        <f aca="false">IF(AT237="","",IF(AT237&gt;=B$10,"Y","N"))</f>
        <v/>
      </c>
      <c r="AV237" s="115" t="str">
        <f aca="false">IF(AT237="","",IF(AT237&lt;50%,1,IF(AND(AT237&gt;=50%,AT237&lt;B$10),2,IF(AT237&gt;=B$10,3))))</f>
        <v/>
      </c>
      <c r="AW237" s="185" t="str">
        <f aca="false">IF(B237&lt;&gt;"",IFERROR(IF((SUMIF(D$20:AI$20, "CLO5", D237:AI237)/AO$10)=0,"",(SUMIF(D$20:AI$20, "CLO5", D237:AI237)/AO$10)),""),"")</f>
        <v/>
      </c>
      <c r="AX237" s="115" t="str">
        <f aca="false">IF(AW237="","",IF(AW237&gt;=B$10,"Y","N"))</f>
        <v/>
      </c>
      <c r="AY237" s="115" t="str">
        <f aca="false">IF(AW237="","",IF(AW237&lt;50%,1,IF(AND(AW237&gt;=50%,AW237&lt;B$10),2,IF(AW237&gt;=B$10,3))))</f>
        <v/>
      </c>
      <c r="AZ237" s="114" t="str">
        <f aca="false">IF(B237&lt;&gt;"",IFERROR(IF((SUMIF(D$20:AI$20, "CLO6", D237:AI237)/AO$11)=0,"",(SUMIF(D$20:AI$20, "CLO6", D237:AI237)/AO$11)),""),"")</f>
        <v/>
      </c>
      <c r="BA237" s="115" t="str">
        <f aca="false">IF(AZ237="","",IF(AZ237&gt;=B$10,"Y","N"))</f>
        <v/>
      </c>
      <c r="BB237" s="115" t="str">
        <f aca="false">IF(BA237="","",IF(BA237&lt;50%,1,IF(AND(BA237&gt;=50%,BA237&lt;B$10),2,IF(BA237&gt;=B$10,3))))</f>
        <v/>
      </c>
      <c r="BC237" s="114" t="str">
        <f aca="false">IF(B237&lt;&gt;"",IFERROR(IF((SUMIF(D$20:AI$20, "CLO7", D237:AI237)/AO$12)=0,"",(SUMIF(D$20:AI$20, "CLO7", D237:AI237)/AO$12)),""),"")</f>
        <v/>
      </c>
      <c r="BD237" s="115" t="str">
        <f aca="false">IF(BC237="","",IF(BC237&gt;=B$10,"Y","N"))</f>
        <v/>
      </c>
      <c r="BE237" s="115" t="str">
        <f aca="false">IF(BD237="","",IF(BD237&lt;50%,1,IF(AND(BD237&gt;=50%,BD237&lt;B$10),2,IF(BD237&gt;=B$10,3))))</f>
        <v/>
      </c>
      <c r="BF237" s="114" t="str">
        <f aca="false">IF(B237&lt;&gt;"",IFERROR(IF((SUMIF(D$20:AI$20, "CLO8", D237:AI237)/AO$13)=0,"",(SUMIF(D$20:AI$20, "CLO8", D237:AI237)/AO$13)),""),"")</f>
        <v/>
      </c>
      <c r="BG237" s="115" t="str">
        <f aca="false">IF(BF237="","",IF(BF237&gt;=B$10,"Y","N"))</f>
        <v/>
      </c>
      <c r="BH237" s="115" t="str">
        <f aca="false">IF(BG237="","",IF(BG237&lt;50%,1,IF(AND(BG237&gt;=50%,BG237&lt;B$10),2,IF(BG237&gt;=B$10,3))))</f>
        <v/>
      </c>
      <c r="BI237" s="114" t="str">
        <f aca="false">IF(B237&lt;&gt;"",IFERROR(IF((SUMIF(D$20:AI$20, "CLO9", D237:AI237)/AO$14)=0,"",(SUMIF(D$20:AI$20, "CLO9", D237:AI237)/AO$14)),""),"")</f>
        <v/>
      </c>
      <c r="BJ237" s="115" t="str">
        <f aca="false">IF(BI237="","",IF(BI237&gt;=B$10,"Y","N"))</f>
        <v/>
      </c>
      <c r="BK237" s="115" t="str">
        <f aca="false">IF(BJ237="","",IF(BJ237&lt;50%,1,IF(AND(BJ237&gt;=50%,BJ237&lt;B$10),2,IF(BJ237&gt;=B$10,3))))</f>
        <v/>
      </c>
      <c r="BL237" s="114" t="str">
        <f aca="false">IF(B237&lt;&gt;"",IFERROR(IF((SUMIF(D$20:AI$20,"CLO10",D237:AI237)/AO$15)=0,"",(SUMIF(D$20:AI$20,"CLO10",D237:AI237)/AO$15)),""),"")</f>
        <v/>
      </c>
      <c r="BM237" s="115" t="str">
        <f aca="false">IF(BL237="","",IF(BL237&gt;=B$10,"Y","N"))</f>
        <v/>
      </c>
      <c r="BN237" s="115" t="str">
        <f aca="false">IF(BM237="","",IF(BM237&lt;50%,1,IF(AND(BM237&gt;=50%,BM237&lt;B$10),2,IF(BM237&gt;=B$10,3))))</f>
        <v/>
      </c>
      <c r="BO237" s="8"/>
      <c r="BP237" s="8"/>
    </row>
    <row r="238" customFormat="false" ht="15.75" hidden="false" customHeight="true" outlineLevel="0" collapsed="false">
      <c r="A238" s="183" t="str">
        <f aca="false">IF(B$6="LECTURE",IF('Database (LECTURE-RES-PRAC)'!A233="","",'Database (LECTURE-RES-PRAC)'!A233),"")</f>
        <v/>
      </c>
      <c r="B238" s="184" t="str">
        <f aca="false">IF(B$6="LECTURE",IF('Database (LECTURE-RES-PRAC)'!B233="","",'Database (LECTURE-RES-PRAC)'!B233),"")</f>
        <v/>
      </c>
      <c r="C238" s="183" t="str">
        <f aca="false">IF(B238&lt;&gt;"",'Database (LECTURE-RES-PRAC)'!C233,"")</f>
        <v/>
      </c>
      <c r="D238" s="117"/>
      <c r="E238" s="52"/>
      <c r="F238" s="52"/>
      <c r="G238" s="52"/>
      <c r="H238" s="52"/>
      <c r="I238" s="52"/>
      <c r="J238" s="52"/>
      <c r="K238" s="52"/>
      <c r="L238" s="52"/>
      <c r="M238" s="52"/>
      <c r="N238" s="181" t="str">
        <f aca="false">IF(B238&lt;&gt;"",SUM(D238:M238),"")</f>
        <v/>
      </c>
      <c r="O238" s="52"/>
      <c r="P238" s="52"/>
      <c r="Q238" s="52"/>
      <c r="R238" s="52"/>
      <c r="S238" s="52"/>
      <c r="T238" s="52"/>
      <c r="U238" s="52"/>
      <c r="V238" s="52"/>
      <c r="W238" s="52"/>
      <c r="X238" s="52"/>
      <c r="Y238" s="181" t="str">
        <f aca="false">IF(B238&lt;&gt;"",SUM(O238:X238),"")</f>
        <v/>
      </c>
      <c r="Z238" s="52"/>
      <c r="AA238" s="52"/>
      <c r="AB238" s="52"/>
      <c r="AC238" s="52"/>
      <c r="AD238" s="52"/>
      <c r="AE238" s="52"/>
      <c r="AF238" s="52"/>
      <c r="AG238" s="52"/>
      <c r="AH238" s="52"/>
      <c r="AI238" s="52"/>
      <c r="AJ238" s="182" t="str">
        <f aca="false">IF(B238&lt;&gt;"",SUM(Z238:AI238),"")</f>
        <v/>
      </c>
      <c r="AK238" s="185" t="str">
        <f aca="false">IF(B238&lt;&gt;"",IFERROR(IF((SUMIF(D$20:AI$20, "CLO1", D238:AI238)/AO$6)=0,"",(SUMIF(D$20:AI$20, "CLO1", D238:AI238)/AO$6)),""),"")</f>
        <v/>
      </c>
      <c r="AL238" s="115" t="str">
        <f aca="false">IF(AK238="","",IF(AK238&gt;=B$10,"Y","N"))</f>
        <v/>
      </c>
      <c r="AM238" s="115" t="str">
        <f aca="false">IF(AK238="","",IF(AK238&lt;50%,1,IF(AND(AK238&gt;=50%,AK238&lt;B$10),2,IF(AK238&gt;=B$10,3))))</f>
        <v/>
      </c>
      <c r="AN238" s="185" t="str">
        <f aca="false">IF(B238&lt;&gt;"",IFERROR(IF((SUMIF(D$20:AI$20, "CLO2", D238:AI238)/AO$7)=0,"",(SUMIF(D$20:AI$20, "CLO2", D238:AI238)/AO$7)),""),"")</f>
        <v/>
      </c>
      <c r="AO238" s="115" t="str">
        <f aca="false">IF(AN238="","",IF(AN238&gt;=B$10,"Y","N"))</f>
        <v/>
      </c>
      <c r="AP238" s="115" t="str">
        <f aca="false">IF(AN238="","",IF(AN238&lt;50%,1,IF(AND(AN238&gt;=50%,AN238&lt;B$10),2,IF(AN238&gt;=B$10,3))))</f>
        <v/>
      </c>
      <c r="AQ238" s="185" t="str">
        <f aca="false">IF(B238&lt;&gt;"",IFERROR(IF((SUMIF(D$20:AI$20, "CLO3", D238:AI238)/AO$8)=0,"",(SUMIF(D$20:AI$20, "CLO3", D238:AI238)/AO$8)),""),"")</f>
        <v/>
      </c>
      <c r="AR238" s="115" t="str">
        <f aca="false">IF(AQ238="","",IF(AQ238&gt;=B$10,"Y","N"))</f>
        <v/>
      </c>
      <c r="AS238" s="115" t="str">
        <f aca="false">IF(AQ238="","",IF(AQ238&lt;50%,1,IF(AND(AQ238&gt;=50%,AQ238&lt;B$10),2,IF(AQ238&gt;=B$10,3))))</f>
        <v/>
      </c>
      <c r="AT238" s="185" t="str">
        <f aca="false">IF(B238&lt;&gt;"",IFERROR(IF((SUMIF(D$20:AI$20, "CLO4", D238:AI238)/AO$9)=0,"",(SUMIF(D$20:AI$20, "CLO4", D238:AI238)/AO$9)),""),"")</f>
        <v/>
      </c>
      <c r="AU238" s="115" t="str">
        <f aca="false">IF(AT238="","",IF(AT238&gt;=B$10,"Y","N"))</f>
        <v/>
      </c>
      <c r="AV238" s="115" t="str">
        <f aca="false">IF(AT238="","",IF(AT238&lt;50%,1,IF(AND(AT238&gt;=50%,AT238&lt;B$10),2,IF(AT238&gt;=B$10,3))))</f>
        <v/>
      </c>
      <c r="AW238" s="185" t="str">
        <f aca="false">IF(B238&lt;&gt;"",IFERROR(IF((SUMIF(D$20:AI$20, "CLO5", D238:AI238)/AO$10)=0,"",(SUMIF(D$20:AI$20, "CLO5", D238:AI238)/AO$10)),""),"")</f>
        <v/>
      </c>
      <c r="AX238" s="115" t="str">
        <f aca="false">IF(AW238="","",IF(AW238&gt;=B$10,"Y","N"))</f>
        <v/>
      </c>
      <c r="AY238" s="115" t="str">
        <f aca="false">IF(AW238="","",IF(AW238&lt;50%,1,IF(AND(AW238&gt;=50%,AW238&lt;B$10),2,IF(AW238&gt;=B$10,3))))</f>
        <v/>
      </c>
      <c r="AZ238" s="114" t="str">
        <f aca="false">IF(B238&lt;&gt;"",IFERROR(IF((SUMIF(D$20:AI$20, "CLO6", D238:AI238)/AO$11)=0,"",(SUMIF(D$20:AI$20, "CLO6", D238:AI238)/AO$11)),""),"")</f>
        <v/>
      </c>
      <c r="BA238" s="115" t="str">
        <f aca="false">IF(AZ238="","",IF(AZ238&gt;=B$10,"Y","N"))</f>
        <v/>
      </c>
      <c r="BB238" s="115" t="str">
        <f aca="false">IF(BA238="","",IF(BA238&lt;50%,1,IF(AND(BA238&gt;=50%,BA238&lt;B$10),2,IF(BA238&gt;=B$10,3))))</f>
        <v/>
      </c>
      <c r="BC238" s="114" t="str">
        <f aca="false">IF(B238&lt;&gt;"",IFERROR(IF((SUMIF(D$20:AI$20, "CLO7", D238:AI238)/AO$12)=0,"",(SUMIF(D$20:AI$20, "CLO7", D238:AI238)/AO$12)),""),"")</f>
        <v/>
      </c>
      <c r="BD238" s="115" t="str">
        <f aca="false">IF(BC238="","",IF(BC238&gt;=B$10,"Y","N"))</f>
        <v/>
      </c>
      <c r="BE238" s="115" t="str">
        <f aca="false">IF(BD238="","",IF(BD238&lt;50%,1,IF(AND(BD238&gt;=50%,BD238&lt;B$10),2,IF(BD238&gt;=B$10,3))))</f>
        <v/>
      </c>
      <c r="BF238" s="114" t="str">
        <f aca="false">IF(B238&lt;&gt;"",IFERROR(IF((SUMIF(D$20:AI$20, "CLO8", D238:AI238)/AO$13)=0,"",(SUMIF(D$20:AI$20, "CLO8", D238:AI238)/AO$13)),""),"")</f>
        <v/>
      </c>
      <c r="BG238" s="115" t="str">
        <f aca="false">IF(BF238="","",IF(BF238&gt;=B$10,"Y","N"))</f>
        <v/>
      </c>
      <c r="BH238" s="115" t="str">
        <f aca="false">IF(BG238="","",IF(BG238&lt;50%,1,IF(AND(BG238&gt;=50%,BG238&lt;B$10),2,IF(BG238&gt;=B$10,3))))</f>
        <v/>
      </c>
      <c r="BI238" s="114" t="str">
        <f aca="false">IF(B238&lt;&gt;"",IFERROR(IF((SUMIF(D$20:AI$20, "CLO9", D238:AI238)/AO$14)=0,"",(SUMIF(D$20:AI$20, "CLO9", D238:AI238)/AO$14)),""),"")</f>
        <v/>
      </c>
      <c r="BJ238" s="115" t="str">
        <f aca="false">IF(BI238="","",IF(BI238&gt;=B$10,"Y","N"))</f>
        <v/>
      </c>
      <c r="BK238" s="115" t="str">
        <f aca="false">IF(BJ238="","",IF(BJ238&lt;50%,1,IF(AND(BJ238&gt;=50%,BJ238&lt;B$10),2,IF(BJ238&gt;=B$10,3))))</f>
        <v/>
      </c>
      <c r="BL238" s="114" t="str">
        <f aca="false">IF(B238&lt;&gt;"",IFERROR(IF((SUMIF(D$20:AI$20,"CLO10",D238:AI238)/AO$15)=0,"",(SUMIF(D$20:AI$20,"CLO10",D238:AI238)/AO$15)),""),"")</f>
        <v/>
      </c>
      <c r="BM238" s="115" t="str">
        <f aca="false">IF(BL238="","",IF(BL238&gt;=B$10,"Y","N"))</f>
        <v/>
      </c>
      <c r="BN238" s="115" t="str">
        <f aca="false">IF(BM238="","",IF(BM238&lt;50%,1,IF(AND(BM238&gt;=50%,BM238&lt;B$10),2,IF(BM238&gt;=B$10,3))))</f>
        <v/>
      </c>
      <c r="BO238" s="8"/>
      <c r="BP238" s="8"/>
    </row>
    <row r="239" customFormat="false" ht="15.75" hidden="false" customHeight="true" outlineLevel="0" collapsed="false">
      <c r="A239" s="183" t="str">
        <f aca="false">IF(B$6="LECTURE",IF('Database (LECTURE-RES-PRAC)'!A234="","",'Database (LECTURE-RES-PRAC)'!A234),"")</f>
        <v/>
      </c>
      <c r="B239" s="184" t="str">
        <f aca="false">IF(B$6="LECTURE",IF('Database (LECTURE-RES-PRAC)'!B234="","",'Database (LECTURE-RES-PRAC)'!B234),"")</f>
        <v/>
      </c>
      <c r="C239" s="183" t="str">
        <f aca="false">IF(B239&lt;&gt;"",'Database (LECTURE-RES-PRAC)'!C234,"")</f>
        <v/>
      </c>
      <c r="D239" s="117"/>
      <c r="E239" s="52"/>
      <c r="F239" s="52"/>
      <c r="G239" s="52"/>
      <c r="H239" s="52"/>
      <c r="I239" s="52"/>
      <c r="J239" s="52"/>
      <c r="K239" s="52"/>
      <c r="L239" s="52"/>
      <c r="M239" s="52"/>
      <c r="N239" s="181" t="str">
        <f aca="false">IF(B239&lt;&gt;"",SUM(D239:M239),"")</f>
        <v/>
      </c>
      <c r="O239" s="52"/>
      <c r="P239" s="52"/>
      <c r="Q239" s="52"/>
      <c r="R239" s="52"/>
      <c r="S239" s="52"/>
      <c r="T239" s="52"/>
      <c r="U239" s="52"/>
      <c r="V239" s="52"/>
      <c r="W239" s="52"/>
      <c r="X239" s="52"/>
      <c r="Y239" s="181" t="str">
        <f aca="false">IF(B239&lt;&gt;"",SUM(O239:X239),"")</f>
        <v/>
      </c>
      <c r="Z239" s="52"/>
      <c r="AA239" s="52"/>
      <c r="AB239" s="52"/>
      <c r="AC239" s="52"/>
      <c r="AD239" s="52"/>
      <c r="AE239" s="52"/>
      <c r="AF239" s="52"/>
      <c r="AG239" s="52"/>
      <c r="AH239" s="52"/>
      <c r="AI239" s="52"/>
      <c r="AJ239" s="182" t="str">
        <f aca="false">IF(B239&lt;&gt;"",SUM(Z239:AI239),"")</f>
        <v/>
      </c>
      <c r="AK239" s="185" t="str">
        <f aca="false">IF(B239&lt;&gt;"",IFERROR(IF((SUMIF(D$20:AI$20, "CLO1", D239:AI239)/AO$6)=0,"",(SUMIF(D$20:AI$20, "CLO1", D239:AI239)/AO$6)),""),"")</f>
        <v/>
      </c>
      <c r="AL239" s="115" t="str">
        <f aca="false">IF(AK239="","",IF(AK239&gt;=B$10,"Y","N"))</f>
        <v/>
      </c>
      <c r="AM239" s="115" t="str">
        <f aca="false">IF(AK239="","",IF(AK239&lt;50%,1,IF(AND(AK239&gt;=50%,AK239&lt;B$10),2,IF(AK239&gt;=B$10,3))))</f>
        <v/>
      </c>
      <c r="AN239" s="185" t="str">
        <f aca="false">IF(B239&lt;&gt;"",IFERROR(IF((SUMIF(D$20:AI$20, "CLO2", D239:AI239)/AO$7)=0,"",(SUMIF(D$20:AI$20, "CLO2", D239:AI239)/AO$7)),""),"")</f>
        <v/>
      </c>
      <c r="AO239" s="115" t="str">
        <f aca="false">IF(AN239="","",IF(AN239&gt;=B$10,"Y","N"))</f>
        <v/>
      </c>
      <c r="AP239" s="115" t="str">
        <f aca="false">IF(AN239="","",IF(AN239&lt;50%,1,IF(AND(AN239&gt;=50%,AN239&lt;B$10),2,IF(AN239&gt;=B$10,3))))</f>
        <v/>
      </c>
      <c r="AQ239" s="185" t="str">
        <f aca="false">IF(B239&lt;&gt;"",IFERROR(IF((SUMIF(D$20:AI$20, "CLO3", D239:AI239)/AO$8)=0,"",(SUMIF(D$20:AI$20, "CLO3", D239:AI239)/AO$8)),""),"")</f>
        <v/>
      </c>
      <c r="AR239" s="115" t="str">
        <f aca="false">IF(AQ239="","",IF(AQ239&gt;=B$10,"Y","N"))</f>
        <v/>
      </c>
      <c r="AS239" s="115" t="str">
        <f aca="false">IF(AQ239="","",IF(AQ239&lt;50%,1,IF(AND(AQ239&gt;=50%,AQ239&lt;B$10),2,IF(AQ239&gt;=B$10,3))))</f>
        <v/>
      </c>
      <c r="AT239" s="185" t="str">
        <f aca="false">IF(B239&lt;&gt;"",IFERROR(IF((SUMIF(D$20:AI$20, "CLO4", D239:AI239)/AO$9)=0,"",(SUMIF(D$20:AI$20, "CLO4", D239:AI239)/AO$9)),""),"")</f>
        <v/>
      </c>
      <c r="AU239" s="115" t="str">
        <f aca="false">IF(AT239="","",IF(AT239&gt;=B$10,"Y","N"))</f>
        <v/>
      </c>
      <c r="AV239" s="115" t="str">
        <f aca="false">IF(AT239="","",IF(AT239&lt;50%,1,IF(AND(AT239&gt;=50%,AT239&lt;B$10),2,IF(AT239&gt;=B$10,3))))</f>
        <v/>
      </c>
      <c r="AW239" s="185" t="str">
        <f aca="false">IF(B239&lt;&gt;"",IFERROR(IF((SUMIF(D$20:AI$20, "CLO5", D239:AI239)/AO$10)=0,"",(SUMIF(D$20:AI$20, "CLO5", D239:AI239)/AO$10)),""),"")</f>
        <v/>
      </c>
      <c r="AX239" s="115" t="str">
        <f aca="false">IF(AW239="","",IF(AW239&gt;=B$10,"Y","N"))</f>
        <v/>
      </c>
      <c r="AY239" s="115" t="str">
        <f aca="false">IF(AW239="","",IF(AW239&lt;50%,1,IF(AND(AW239&gt;=50%,AW239&lt;B$10),2,IF(AW239&gt;=B$10,3))))</f>
        <v/>
      </c>
      <c r="AZ239" s="114" t="str">
        <f aca="false">IF(B239&lt;&gt;"",IFERROR(IF((SUMIF(D$20:AI$20, "CLO6", D239:AI239)/AO$11)=0,"",(SUMIF(D$20:AI$20, "CLO6", D239:AI239)/AO$11)),""),"")</f>
        <v/>
      </c>
      <c r="BA239" s="115" t="str">
        <f aca="false">IF(AZ239="","",IF(AZ239&gt;=B$10,"Y","N"))</f>
        <v/>
      </c>
      <c r="BB239" s="115" t="str">
        <f aca="false">IF(BA239="","",IF(BA239&lt;50%,1,IF(AND(BA239&gt;=50%,BA239&lt;B$10),2,IF(BA239&gt;=B$10,3))))</f>
        <v/>
      </c>
      <c r="BC239" s="114" t="str">
        <f aca="false">IF(B239&lt;&gt;"",IFERROR(IF((SUMIF(D$20:AI$20, "CLO7", D239:AI239)/AO$12)=0,"",(SUMIF(D$20:AI$20, "CLO7", D239:AI239)/AO$12)),""),"")</f>
        <v/>
      </c>
      <c r="BD239" s="115" t="str">
        <f aca="false">IF(BC239="","",IF(BC239&gt;=B$10,"Y","N"))</f>
        <v/>
      </c>
      <c r="BE239" s="115" t="str">
        <f aca="false">IF(BD239="","",IF(BD239&lt;50%,1,IF(AND(BD239&gt;=50%,BD239&lt;B$10),2,IF(BD239&gt;=B$10,3))))</f>
        <v/>
      </c>
      <c r="BF239" s="114" t="str">
        <f aca="false">IF(B239&lt;&gt;"",IFERROR(IF((SUMIF(D$20:AI$20, "CLO8", D239:AI239)/AO$13)=0,"",(SUMIF(D$20:AI$20, "CLO8", D239:AI239)/AO$13)),""),"")</f>
        <v/>
      </c>
      <c r="BG239" s="115" t="str">
        <f aca="false">IF(BF239="","",IF(BF239&gt;=B$10,"Y","N"))</f>
        <v/>
      </c>
      <c r="BH239" s="115" t="str">
        <f aca="false">IF(BG239="","",IF(BG239&lt;50%,1,IF(AND(BG239&gt;=50%,BG239&lt;B$10),2,IF(BG239&gt;=B$10,3))))</f>
        <v/>
      </c>
      <c r="BI239" s="114" t="str">
        <f aca="false">IF(B239&lt;&gt;"",IFERROR(IF((SUMIF(D$20:AI$20, "CLO9", D239:AI239)/AO$14)=0,"",(SUMIF(D$20:AI$20, "CLO9", D239:AI239)/AO$14)),""),"")</f>
        <v/>
      </c>
      <c r="BJ239" s="115" t="str">
        <f aca="false">IF(BI239="","",IF(BI239&gt;=B$10,"Y","N"))</f>
        <v/>
      </c>
      <c r="BK239" s="115" t="str">
        <f aca="false">IF(BJ239="","",IF(BJ239&lt;50%,1,IF(AND(BJ239&gt;=50%,BJ239&lt;B$10),2,IF(BJ239&gt;=B$10,3))))</f>
        <v/>
      </c>
      <c r="BL239" s="114" t="str">
        <f aca="false">IF(B239&lt;&gt;"",IFERROR(IF((SUMIF(D$20:AI$20,"CLO10",D239:AI239)/AO$15)=0,"",(SUMIF(D$20:AI$20,"CLO10",D239:AI239)/AO$15)),""),"")</f>
        <v/>
      </c>
      <c r="BM239" s="115" t="str">
        <f aca="false">IF(BL239="","",IF(BL239&gt;=B$10,"Y","N"))</f>
        <v/>
      </c>
      <c r="BN239" s="115" t="str">
        <f aca="false">IF(BM239="","",IF(BM239&lt;50%,1,IF(AND(BM239&gt;=50%,BM239&lt;B$10),2,IF(BM239&gt;=B$10,3))))</f>
        <v/>
      </c>
      <c r="BO239" s="8"/>
      <c r="BP239" s="8"/>
    </row>
    <row r="240" customFormat="false" ht="15.75" hidden="false" customHeight="true" outlineLevel="0" collapsed="false">
      <c r="A240" s="183" t="str">
        <f aca="false">IF(B$6="LECTURE",IF('Database (LECTURE-RES-PRAC)'!A235="","",'Database (LECTURE-RES-PRAC)'!A235),"")</f>
        <v/>
      </c>
      <c r="B240" s="184" t="str">
        <f aca="false">IF(B$6="LECTURE",IF('Database (LECTURE-RES-PRAC)'!B235="","",'Database (LECTURE-RES-PRAC)'!B235),"")</f>
        <v/>
      </c>
      <c r="C240" s="183" t="str">
        <f aca="false">IF(B240&lt;&gt;"",'Database (LECTURE-RES-PRAC)'!C235,"")</f>
        <v/>
      </c>
      <c r="D240" s="117"/>
      <c r="E240" s="52"/>
      <c r="F240" s="52"/>
      <c r="G240" s="52"/>
      <c r="H240" s="52"/>
      <c r="I240" s="52"/>
      <c r="J240" s="52"/>
      <c r="K240" s="52"/>
      <c r="L240" s="52"/>
      <c r="M240" s="52"/>
      <c r="N240" s="181" t="str">
        <f aca="false">IF(B240&lt;&gt;"",SUM(D240:M240),"")</f>
        <v/>
      </c>
      <c r="O240" s="52"/>
      <c r="P240" s="52"/>
      <c r="Q240" s="52"/>
      <c r="R240" s="52"/>
      <c r="S240" s="52"/>
      <c r="T240" s="52"/>
      <c r="U240" s="52"/>
      <c r="V240" s="52"/>
      <c r="W240" s="52"/>
      <c r="X240" s="52"/>
      <c r="Y240" s="181" t="str">
        <f aca="false">IF(B240&lt;&gt;"",SUM(O240:X240),"")</f>
        <v/>
      </c>
      <c r="Z240" s="52"/>
      <c r="AA240" s="52"/>
      <c r="AB240" s="52"/>
      <c r="AC240" s="52"/>
      <c r="AD240" s="52"/>
      <c r="AE240" s="52"/>
      <c r="AF240" s="52"/>
      <c r="AG240" s="52"/>
      <c r="AH240" s="52"/>
      <c r="AI240" s="52"/>
      <c r="AJ240" s="182" t="str">
        <f aca="false">IF(B240&lt;&gt;"",SUM(Z240:AI240),"")</f>
        <v/>
      </c>
      <c r="AK240" s="185" t="str">
        <f aca="false">IF(B240&lt;&gt;"",IFERROR(IF((SUMIF(D$20:AI$20, "CLO1", D240:AI240)/AO$6)=0,"",(SUMIF(D$20:AI$20, "CLO1", D240:AI240)/AO$6)),""),"")</f>
        <v/>
      </c>
      <c r="AL240" s="115" t="str">
        <f aca="false">IF(AK240="","",IF(AK240&gt;=B$10,"Y","N"))</f>
        <v/>
      </c>
      <c r="AM240" s="115" t="str">
        <f aca="false">IF(AK240="","",IF(AK240&lt;50%,1,IF(AND(AK240&gt;=50%,AK240&lt;B$10),2,IF(AK240&gt;=B$10,3))))</f>
        <v/>
      </c>
      <c r="AN240" s="185" t="str">
        <f aca="false">IF(B240&lt;&gt;"",IFERROR(IF((SUMIF(D$20:AI$20, "CLO2", D240:AI240)/AO$7)=0,"",(SUMIF(D$20:AI$20, "CLO2", D240:AI240)/AO$7)),""),"")</f>
        <v/>
      </c>
      <c r="AO240" s="115" t="str">
        <f aca="false">IF(AN240="","",IF(AN240&gt;=B$10,"Y","N"))</f>
        <v/>
      </c>
      <c r="AP240" s="115" t="str">
        <f aca="false">IF(AN240="","",IF(AN240&lt;50%,1,IF(AND(AN240&gt;=50%,AN240&lt;B$10),2,IF(AN240&gt;=B$10,3))))</f>
        <v/>
      </c>
      <c r="AQ240" s="185" t="str">
        <f aca="false">IF(B240&lt;&gt;"",IFERROR(IF((SUMIF(D$20:AI$20, "CLO3", D240:AI240)/AO$8)=0,"",(SUMIF(D$20:AI$20, "CLO3", D240:AI240)/AO$8)),""),"")</f>
        <v/>
      </c>
      <c r="AR240" s="115" t="str">
        <f aca="false">IF(AQ240="","",IF(AQ240&gt;=B$10,"Y","N"))</f>
        <v/>
      </c>
      <c r="AS240" s="115" t="str">
        <f aca="false">IF(AQ240="","",IF(AQ240&lt;50%,1,IF(AND(AQ240&gt;=50%,AQ240&lt;B$10),2,IF(AQ240&gt;=B$10,3))))</f>
        <v/>
      </c>
      <c r="AT240" s="185" t="str">
        <f aca="false">IF(B240&lt;&gt;"",IFERROR(IF((SUMIF(D$20:AI$20, "CLO4", D240:AI240)/AO$9)=0,"",(SUMIF(D$20:AI$20, "CLO4", D240:AI240)/AO$9)),""),"")</f>
        <v/>
      </c>
      <c r="AU240" s="115" t="str">
        <f aca="false">IF(AT240="","",IF(AT240&gt;=B$10,"Y","N"))</f>
        <v/>
      </c>
      <c r="AV240" s="115" t="str">
        <f aca="false">IF(AT240="","",IF(AT240&lt;50%,1,IF(AND(AT240&gt;=50%,AT240&lt;B$10),2,IF(AT240&gt;=B$10,3))))</f>
        <v/>
      </c>
      <c r="AW240" s="185" t="str">
        <f aca="false">IF(B240&lt;&gt;"",IFERROR(IF((SUMIF(D$20:AI$20, "CLO5", D240:AI240)/AO$10)=0,"",(SUMIF(D$20:AI$20, "CLO5", D240:AI240)/AO$10)),""),"")</f>
        <v/>
      </c>
      <c r="AX240" s="115" t="str">
        <f aca="false">IF(AW240="","",IF(AW240&gt;=B$10,"Y","N"))</f>
        <v/>
      </c>
      <c r="AY240" s="115" t="str">
        <f aca="false">IF(AW240="","",IF(AW240&lt;50%,1,IF(AND(AW240&gt;=50%,AW240&lt;B$10),2,IF(AW240&gt;=B$10,3))))</f>
        <v/>
      </c>
      <c r="AZ240" s="114" t="str">
        <f aca="false">IF(B240&lt;&gt;"",IFERROR(IF((SUMIF(D$20:AI$20, "CLO6", D240:AI240)/AO$11)=0,"",(SUMIF(D$20:AI$20, "CLO6", D240:AI240)/AO$11)),""),"")</f>
        <v/>
      </c>
      <c r="BA240" s="115" t="str">
        <f aca="false">IF(AZ240="","",IF(AZ240&gt;=B$10,"Y","N"))</f>
        <v/>
      </c>
      <c r="BB240" s="115" t="str">
        <f aca="false">IF(BA240="","",IF(BA240&lt;50%,1,IF(AND(BA240&gt;=50%,BA240&lt;B$10),2,IF(BA240&gt;=B$10,3))))</f>
        <v/>
      </c>
      <c r="BC240" s="114" t="str">
        <f aca="false">IF(B240&lt;&gt;"",IFERROR(IF((SUMIF(D$20:AI$20, "CLO7", D240:AI240)/AO$12)=0,"",(SUMIF(D$20:AI$20, "CLO7", D240:AI240)/AO$12)),""),"")</f>
        <v/>
      </c>
      <c r="BD240" s="115" t="str">
        <f aca="false">IF(BC240="","",IF(BC240&gt;=B$10,"Y","N"))</f>
        <v/>
      </c>
      <c r="BE240" s="115" t="str">
        <f aca="false">IF(BD240="","",IF(BD240&lt;50%,1,IF(AND(BD240&gt;=50%,BD240&lt;B$10),2,IF(BD240&gt;=B$10,3))))</f>
        <v/>
      </c>
      <c r="BF240" s="114" t="str">
        <f aca="false">IF(B240&lt;&gt;"",IFERROR(IF((SUMIF(D$20:AI$20, "CLO8", D240:AI240)/AO$13)=0,"",(SUMIF(D$20:AI$20, "CLO8", D240:AI240)/AO$13)),""),"")</f>
        <v/>
      </c>
      <c r="BG240" s="115" t="str">
        <f aca="false">IF(BF240="","",IF(BF240&gt;=B$10,"Y","N"))</f>
        <v/>
      </c>
      <c r="BH240" s="115" t="str">
        <f aca="false">IF(BG240="","",IF(BG240&lt;50%,1,IF(AND(BG240&gt;=50%,BG240&lt;B$10),2,IF(BG240&gt;=B$10,3))))</f>
        <v/>
      </c>
      <c r="BI240" s="114" t="str">
        <f aca="false">IF(B240&lt;&gt;"",IFERROR(IF((SUMIF(D$20:AI$20, "CLO9", D240:AI240)/AO$14)=0,"",(SUMIF(D$20:AI$20, "CLO9", D240:AI240)/AO$14)),""),"")</f>
        <v/>
      </c>
      <c r="BJ240" s="115" t="str">
        <f aca="false">IF(BI240="","",IF(BI240&gt;=B$10,"Y","N"))</f>
        <v/>
      </c>
      <c r="BK240" s="115" t="str">
        <f aca="false">IF(BJ240="","",IF(BJ240&lt;50%,1,IF(AND(BJ240&gt;=50%,BJ240&lt;B$10),2,IF(BJ240&gt;=B$10,3))))</f>
        <v/>
      </c>
      <c r="BL240" s="114" t="str">
        <f aca="false">IF(B240&lt;&gt;"",IFERROR(IF((SUMIF(D$20:AI$20,"CLO10",D240:AI240)/AO$15)=0,"",(SUMIF(D$20:AI$20,"CLO10",D240:AI240)/AO$15)),""),"")</f>
        <v/>
      </c>
      <c r="BM240" s="115" t="str">
        <f aca="false">IF(BL240="","",IF(BL240&gt;=B$10,"Y","N"))</f>
        <v/>
      </c>
      <c r="BN240" s="115" t="str">
        <f aca="false">IF(BM240="","",IF(BM240&lt;50%,1,IF(AND(BM240&gt;=50%,BM240&lt;B$10),2,IF(BM240&gt;=B$10,3))))</f>
        <v/>
      </c>
      <c r="BO240" s="8"/>
      <c r="BP240" s="8"/>
    </row>
    <row r="241" customFormat="false" ht="15.75" hidden="false" customHeight="true" outlineLevel="0" collapsed="false">
      <c r="A241" s="183" t="str">
        <f aca="false">IF(B$6="LECTURE",IF('Database (LECTURE-RES-PRAC)'!A236="","",'Database (LECTURE-RES-PRAC)'!A236),"")</f>
        <v/>
      </c>
      <c r="B241" s="184" t="str">
        <f aca="false">IF(B$6="LECTURE",IF('Database (LECTURE-RES-PRAC)'!B236="","",'Database (LECTURE-RES-PRAC)'!B236),"")</f>
        <v/>
      </c>
      <c r="C241" s="183" t="str">
        <f aca="false">IF(B241&lt;&gt;"",'Database (LECTURE-RES-PRAC)'!C236,"")</f>
        <v/>
      </c>
      <c r="D241" s="117"/>
      <c r="E241" s="52"/>
      <c r="F241" s="52"/>
      <c r="G241" s="52"/>
      <c r="H241" s="52"/>
      <c r="I241" s="52"/>
      <c r="J241" s="52"/>
      <c r="K241" s="52"/>
      <c r="L241" s="52"/>
      <c r="M241" s="52"/>
      <c r="N241" s="181" t="str">
        <f aca="false">IF(B241&lt;&gt;"",SUM(D241:M241),"")</f>
        <v/>
      </c>
      <c r="O241" s="52"/>
      <c r="P241" s="52"/>
      <c r="Q241" s="52"/>
      <c r="R241" s="52"/>
      <c r="S241" s="52"/>
      <c r="T241" s="52"/>
      <c r="U241" s="52"/>
      <c r="V241" s="52"/>
      <c r="W241" s="52"/>
      <c r="X241" s="52"/>
      <c r="Y241" s="181" t="str">
        <f aca="false">IF(B241&lt;&gt;"",SUM(O241:X241),"")</f>
        <v/>
      </c>
      <c r="Z241" s="52"/>
      <c r="AA241" s="52"/>
      <c r="AB241" s="52"/>
      <c r="AC241" s="52"/>
      <c r="AD241" s="52"/>
      <c r="AE241" s="52"/>
      <c r="AF241" s="52"/>
      <c r="AG241" s="52"/>
      <c r="AH241" s="52"/>
      <c r="AI241" s="52"/>
      <c r="AJ241" s="182" t="str">
        <f aca="false">IF(B241&lt;&gt;"",SUM(Z241:AI241),"")</f>
        <v/>
      </c>
      <c r="AK241" s="185" t="str">
        <f aca="false">IF(B241&lt;&gt;"",IFERROR(IF((SUMIF(D$20:AI$20, "CLO1", D241:AI241)/AO$6)=0,"",(SUMIF(D$20:AI$20, "CLO1", D241:AI241)/AO$6)),""),"")</f>
        <v/>
      </c>
      <c r="AL241" s="115" t="str">
        <f aca="false">IF(AK241="","",IF(AK241&gt;=B$10,"Y","N"))</f>
        <v/>
      </c>
      <c r="AM241" s="115" t="str">
        <f aca="false">IF(AK241="","",IF(AK241&lt;50%,1,IF(AND(AK241&gt;=50%,AK241&lt;B$10),2,IF(AK241&gt;=B$10,3))))</f>
        <v/>
      </c>
      <c r="AN241" s="185" t="str">
        <f aca="false">IF(B241&lt;&gt;"",IFERROR(IF((SUMIF(D$20:AI$20, "CLO2", D241:AI241)/AO$7)=0,"",(SUMIF(D$20:AI$20, "CLO2", D241:AI241)/AO$7)),""),"")</f>
        <v/>
      </c>
      <c r="AO241" s="115" t="str">
        <f aca="false">IF(AN241="","",IF(AN241&gt;=B$10,"Y","N"))</f>
        <v/>
      </c>
      <c r="AP241" s="115" t="str">
        <f aca="false">IF(AN241="","",IF(AN241&lt;50%,1,IF(AND(AN241&gt;=50%,AN241&lt;B$10),2,IF(AN241&gt;=B$10,3))))</f>
        <v/>
      </c>
      <c r="AQ241" s="185" t="str">
        <f aca="false">IF(B241&lt;&gt;"",IFERROR(IF((SUMIF(D$20:AI$20, "CLO3", D241:AI241)/AO$8)=0,"",(SUMIF(D$20:AI$20, "CLO3", D241:AI241)/AO$8)),""),"")</f>
        <v/>
      </c>
      <c r="AR241" s="115" t="str">
        <f aca="false">IF(AQ241="","",IF(AQ241&gt;=B$10,"Y","N"))</f>
        <v/>
      </c>
      <c r="AS241" s="115" t="str">
        <f aca="false">IF(AQ241="","",IF(AQ241&lt;50%,1,IF(AND(AQ241&gt;=50%,AQ241&lt;B$10),2,IF(AQ241&gt;=B$10,3))))</f>
        <v/>
      </c>
      <c r="AT241" s="185" t="str">
        <f aca="false">IF(B241&lt;&gt;"",IFERROR(IF((SUMIF(D$20:AI$20, "CLO4", D241:AI241)/AO$9)=0,"",(SUMIF(D$20:AI$20, "CLO4", D241:AI241)/AO$9)),""),"")</f>
        <v/>
      </c>
      <c r="AU241" s="115" t="str">
        <f aca="false">IF(AT241="","",IF(AT241&gt;=B$10,"Y","N"))</f>
        <v/>
      </c>
      <c r="AV241" s="115" t="str">
        <f aca="false">IF(AT241="","",IF(AT241&lt;50%,1,IF(AND(AT241&gt;=50%,AT241&lt;B$10),2,IF(AT241&gt;=B$10,3))))</f>
        <v/>
      </c>
      <c r="AW241" s="185" t="str">
        <f aca="false">IF(B241&lt;&gt;"",IFERROR(IF((SUMIF(D$20:AI$20, "CLO5", D241:AI241)/AO$10)=0,"",(SUMIF(D$20:AI$20, "CLO5", D241:AI241)/AO$10)),""),"")</f>
        <v/>
      </c>
      <c r="AX241" s="115" t="str">
        <f aca="false">IF(AW241="","",IF(AW241&gt;=B$10,"Y","N"))</f>
        <v/>
      </c>
      <c r="AY241" s="115" t="str">
        <f aca="false">IF(AW241="","",IF(AW241&lt;50%,1,IF(AND(AW241&gt;=50%,AW241&lt;B$10),2,IF(AW241&gt;=B$10,3))))</f>
        <v/>
      </c>
      <c r="AZ241" s="114" t="str">
        <f aca="false">IF(B241&lt;&gt;"",IFERROR(IF((SUMIF(D$20:AI$20, "CLO6", D241:AI241)/AO$11)=0,"",(SUMIF(D$20:AI$20, "CLO6", D241:AI241)/AO$11)),""),"")</f>
        <v/>
      </c>
      <c r="BA241" s="115" t="str">
        <f aca="false">IF(AZ241="","",IF(AZ241&gt;=B$10,"Y","N"))</f>
        <v/>
      </c>
      <c r="BB241" s="115" t="str">
        <f aca="false">IF(BA241="","",IF(BA241&lt;50%,1,IF(AND(BA241&gt;=50%,BA241&lt;B$10),2,IF(BA241&gt;=B$10,3))))</f>
        <v/>
      </c>
      <c r="BC241" s="114" t="str">
        <f aca="false">IF(B241&lt;&gt;"",IFERROR(IF((SUMIF(D$20:AI$20, "CLO7", D241:AI241)/AO$12)=0,"",(SUMIF(D$20:AI$20, "CLO7", D241:AI241)/AO$12)),""),"")</f>
        <v/>
      </c>
      <c r="BD241" s="115" t="str">
        <f aca="false">IF(BC241="","",IF(BC241&gt;=B$10,"Y","N"))</f>
        <v/>
      </c>
      <c r="BE241" s="115" t="str">
        <f aca="false">IF(BD241="","",IF(BD241&lt;50%,1,IF(AND(BD241&gt;=50%,BD241&lt;B$10),2,IF(BD241&gt;=B$10,3))))</f>
        <v/>
      </c>
      <c r="BF241" s="114" t="str">
        <f aca="false">IF(B241&lt;&gt;"",IFERROR(IF((SUMIF(D$20:AI$20, "CLO8", D241:AI241)/AO$13)=0,"",(SUMIF(D$20:AI$20, "CLO8", D241:AI241)/AO$13)),""),"")</f>
        <v/>
      </c>
      <c r="BG241" s="115" t="str">
        <f aca="false">IF(BF241="","",IF(BF241&gt;=B$10,"Y","N"))</f>
        <v/>
      </c>
      <c r="BH241" s="115" t="str">
        <f aca="false">IF(BG241="","",IF(BG241&lt;50%,1,IF(AND(BG241&gt;=50%,BG241&lt;B$10),2,IF(BG241&gt;=B$10,3))))</f>
        <v/>
      </c>
      <c r="BI241" s="114" t="str">
        <f aca="false">IF(B241&lt;&gt;"",IFERROR(IF((SUMIF(D$20:AI$20, "CLO9", D241:AI241)/AO$14)=0,"",(SUMIF(D$20:AI$20, "CLO9", D241:AI241)/AO$14)),""),"")</f>
        <v/>
      </c>
      <c r="BJ241" s="115" t="str">
        <f aca="false">IF(BI241="","",IF(BI241&gt;=B$10,"Y","N"))</f>
        <v/>
      </c>
      <c r="BK241" s="115" t="str">
        <f aca="false">IF(BJ241="","",IF(BJ241&lt;50%,1,IF(AND(BJ241&gt;=50%,BJ241&lt;B$10),2,IF(BJ241&gt;=B$10,3))))</f>
        <v/>
      </c>
      <c r="BL241" s="114" t="str">
        <f aca="false">IF(B241&lt;&gt;"",IFERROR(IF((SUMIF(D$20:AI$20,"CLO10",D241:AI241)/AO$15)=0,"",(SUMIF(D$20:AI$20,"CLO10",D241:AI241)/AO$15)),""),"")</f>
        <v/>
      </c>
      <c r="BM241" s="115" t="str">
        <f aca="false">IF(BL241="","",IF(BL241&gt;=B$10,"Y","N"))</f>
        <v/>
      </c>
      <c r="BN241" s="115" t="str">
        <f aca="false">IF(BM241="","",IF(BM241&lt;50%,1,IF(AND(BM241&gt;=50%,BM241&lt;B$10),2,IF(BM241&gt;=B$10,3))))</f>
        <v/>
      </c>
      <c r="BO241" s="8"/>
      <c r="BP241" s="8"/>
    </row>
    <row r="242" customFormat="false" ht="15.75" hidden="false" customHeight="true" outlineLevel="0" collapsed="false">
      <c r="A242" s="183" t="str">
        <f aca="false">IF(B$6="LECTURE",IF('Database (LECTURE-RES-PRAC)'!A237="","",'Database (LECTURE-RES-PRAC)'!A237),"")</f>
        <v/>
      </c>
      <c r="B242" s="184" t="str">
        <f aca="false">IF(B$6="LECTURE",IF('Database (LECTURE-RES-PRAC)'!B237="","",'Database (LECTURE-RES-PRAC)'!B237),"")</f>
        <v/>
      </c>
      <c r="C242" s="183" t="str">
        <f aca="false">IF(B242&lt;&gt;"",'Database (LECTURE-RES-PRAC)'!C237,"")</f>
        <v/>
      </c>
      <c r="D242" s="117"/>
      <c r="E242" s="52"/>
      <c r="F242" s="52"/>
      <c r="G242" s="52"/>
      <c r="H242" s="52"/>
      <c r="I242" s="52"/>
      <c r="J242" s="52"/>
      <c r="K242" s="52"/>
      <c r="L242" s="52"/>
      <c r="M242" s="52"/>
      <c r="N242" s="181" t="str">
        <f aca="false">IF(B242&lt;&gt;"",SUM(D242:M242),"")</f>
        <v/>
      </c>
      <c r="O242" s="52"/>
      <c r="P242" s="52"/>
      <c r="Q242" s="52"/>
      <c r="R242" s="52"/>
      <c r="S242" s="52"/>
      <c r="T242" s="52"/>
      <c r="U242" s="52"/>
      <c r="V242" s="52"/>
      <c r="W242" s="52"/>
      <c r="X242" s="52"/>
      <c r="Y242" s="181" t="str">
        <f aca="false">IF(B242&lt;&gt;"",SUM(O242:X242),"")</f>
        <v/>
      </c>
      <c r="Z242" s="52"/>
      <c r="AA242" s="52"/>
      <c r="AB242" s="52"/>
      <c r="AC242" s="52"/>
      <c r="AD242" s="52"/>
      <c r="AE242" s="52"/>
      <c r="AF242" s="52"/>
      <c r="AG242" s="52"/>
      <c r="AH242" s="52"/>
      <c r="AI242" s="52"/>
      <c r="AJ242" s="182" t="str">
        <f aca="false">IF(B242&lt;&gt;"",SUM(Z242:AI242),"")</f>
        <v/>
      </c>
      <c r="AK242" s="185" t="str">
        <f aca="false">IF(B242&lt;&gt;"",IFERROR(IF((SUMIF(D$20:AI$20, "CLO1", D242:AI242)/AO$6)=0,"",(SUMIF(D$20:AI$20, "CLO1", D242:AI242)/AO$6)),""),"")</f>
        <v/>
      </c>
      <c r="AL242" s="115" t="str">
        <f aca="false">IF(AK242="","",IF(AK242&gt;=B$10,"Y","N"))</f>
        <v/>
      </c>
      <c r="AM242" s="115" t="str">
        <f aca="false">IF(AK242="","",IF(AK242&lt;50%,1,IF(AND(AK242&gt;=50%,AK242&lt;B$10),2,IF(AK242&gt;=B$10,3))))</f>
        <v/>
      </c>
      <c r="AN242" s="185" t="str">
        <f aca="false">IF(B242&lt;&gt;"",IFERROR(IF((SUMIF(D$20:AI$20, "CLO2", D242:AI242)/AO$7)=0,"",(SUMIF(D$20:AI$20, "CLO2", D242:AI242)/AO$7)),""),"")</f>
        <v/>
      </c>
      <c r="AO242" s="115" t="str">
        <f aca="false">IF(AN242="","",IF(AN242&gt;=B$10,"Y","N"))</f>
        <v/>
      </c>
      <c r="AP242" s="115" t="str">
        <f aca="false">IF(AN242="","",IF(AN242&lt;50%,1,IF(AND(AN242&gt;=50%,AN242&lt;B$10),2,IF(AN242&gt;=B$10,3))))</f>
        <v/>
      </c>
      <c r="AQ242" s="185" t="str">
        <f aca="false">IF(B242&lt;&gt;"",IFERROR(IF((SUMIF(D$20:AI$20, "CLO3", D242:AI242)/AO$8)=0,"",(SUMIF(D$20:AI$20, "CLO3", D242:AI242)/AO$8)),""),"")</f>
        <v/>
      </c>
      <c r="AR242" s="115" t="str">
        <f aca="false">IF(AQ242="","",IF(AQ242&gt;=B$10,"Y","N"))</f>
        <v/>
      </c>
      <c r="AS242" s="115" t="str">
        <f aca="false">IF(AQ242="","",IF(AQ242&lt;50%,1,IF(AND(AQ242&gt;=50%,AQ242&lt;B$10),2,IF(AQ242&gt;=B$10,3))))</f>
        <v/>
      </c>
      <c r="AT242" s="185" t="str">
        <f aca="false">IF(B242&lt;&gt;"",IFERROR(IF((SUMIF(D$20:AI$20, "CLO4", D242:AI242)/AO$9)=0,"",(SUMIF(D$20:AI$20, "CLO4", D242:AI242)/AO$9)),""),"")</f>
        <v/>
      </c>
      <c r="AU242" s="115" t="str">
        <f aca="false">IF(AT242="","",IF(AT242&gt;=B$10,"Y","N"))</f>
        <v/>
      </c>
      <c r="AV242" s="115" t="str">
        <f aca="false">IF(AT242="","",IF(AT242&lt;50%,1,IF(AND(AT242&gt;=50%,AT242&lt;B$10),2,IF(AT242&gt;=B$10,3))))</f>
        <v/>
      </c>
      <c r="AW242" s="185" t="str">
        <f aca="false">IF(B242&lt;&gt;"",IFERROR(IF((SUMIF(D$20:AI$20, "CLO5", D242:AI242)/AO$10)=0,"",(SUMIF(D$20:AI$20, "CLO5", D242:AI242)/AO$10)),""),"")</f>
        <v/>
      </c>
      <c r="AX242" s="115" t="str">
        <f aca="false">IF(AW242="","",IF(AW242&gt;=B$10,"Y","N"))</f>
        <v/>
      </c>
      <c r="AY242" s="115" t="str">
        <f aca="false">IF(AW242="","",IF(AW242&lt;50%,1,IF(AND(AW242&gt;=50%,AW242&lt;B$10),2,IF(AW242&gt;=B$10,3))))</f>
        <v/>
      </c>
      <c r="AZ242" s="114" t="str">
        <f aca="false">IF(B242&lt;&gt;"",IFERROR(IF((SUMIF(D$20:AI$20, "CLO6", D242:AI242)/AO$11)=0,"",(SUMIF(D$20:AI$20, "CLO6", D242:AI242)/AO$11)),""),"")</f>
        <v/>
      </c>
      <c r="BA242" s="115" t="str">
        <f aca="false">IF(AZ242="","",IF(AZ242&gt;=B$10,"Y","N"))</f>
        <v/>
      </c>
      <c r="BB242" s="115" t="str">
        <f aca="false">IF(BA242="","",IF(BA242&lt;50%,1,IF(AND(BA242&gt;=50%,BA242&lt;B$10),2,IF(BA242&gt;=B$10,3))))</f>
        <v/>
      </c>
      <c r="BC242" s="114" t="str">
        <f aca="false">IF(B242&lt;&gt;"",IFERROR(IF((SUMIF(D$20:AI$20, "CLO7", D242:AI242)/AO$12)=0,"",(SUMIF(D$20:AI$20, "CLO7", D242:AI242)/AO$12)),""),"")</f>
        <v/>
      </c>
      <c r="BD242" s="115" t="str">
        <f aca="false">IF(BC242="","",IF(BC242&gt;=B$10,"Y","N"))</f>
        <v/>
      </c>
      <c r="BE242" s="115" t="str">
        <f aca="false">IF(BD242="","",IF(BD242&lt;50%,1,IF(AND(BD242&gt;=50%,BD242&lt;B$10),2,IF(BD242&gt;=B$10,3))))</f>
        <v/>
      </c>
      <c r="BF242" s="114" t="str">
        <f aca="false">IF(B242&lt;&gt;"",IFERROR(IF((SUMIF(D$20:AI$20, "CLO8", D242:AI242)/AO$13)=0,"",(SUMIF(D$20:AI$20, "CLO8", D242:AI242)/AO$13)),""),"")</f>
        <v/>
      </c>
      <c r="BG242" s="115" t="str">
        <f aca="false">IF(BF242="","",IF(BF242&gt;=B$10,"Y","N"))</f>
        <v/>
      </c>
      <c r="BH242" s="115" t="str">
        <f aca="false">IF(BG242="","",IF(BG242&lt;50%,1,IF(AND(BG242&gt;=50%,BG242&lt;B$10),2,IF(BG242&gt;=B$10,3))))</f>
        <v/>
      </c>
      <c r="BI242" s="114" t="str">
        <f aca="false">IF(B242&lt;&gt;"",IFERROR(IF((SUMIF(D$20:AI$20, "CLO9", D242:AI242)/AO$14)=0,"",(SUMIF(D$20:AI$20, "CLO9", D242:AI242)/AO$14)),""),"")</f>
        <v/>
      </c>
      <c r="BJ242" s="115" t="str">
        <f aca="false">IF(BI242="","",IF(BI242&gt;=B$10,"Y","N"))</f>
        <v/>
      </c>
      <c r="BK242" s="115" t="str">
        <f aca="false">IF(BJ242="","",IF(BJ242&lt;50%,1,IF(AND(BJ242&gt;=50%,BJ242&lt;B$10),2,IF(BJ242&gt;=B$10,3))))</f>
        <v/>
      </c>
      <c r="BL242" s="114" t="str">
        <f aca="false">IF(B242&lt;&gt;"",IFERROR(IF((SUMIF(D$20:AI$20,"CLO10",D242:AI242)/AO$15)=0,"",(SUMIF(D$20:AI$20,"CLO10",D242:AI242)/AO$15)),""),"")</f>
        <v/>
      </c>
      <c r="BM242" s="115" t="str">
        <f aca="false">IF(BL242="","",IF(BL242&gt;=B$10,"Y","N"))</f>
        <v/>
      </c>
      <c r="BN242" s="115" t="str">
        <f aca="false">IF(BM242="","",IF(BM242&lt;50%,1,IF(AND(BM242&gt;=50%,BM242&lt;B$10),2,IF(BM242&gt;=B$10,3))))</f>
        <v/>
      </c>
      <c r="BO242" s="8"/>
      <c r="BP242" s="8"/>
    </row>
    <row r="243" customFormat="false" ht="15.75" hidden="false" customHeight="true" outlineLevel="0" collapsed="false">
      <c r="A243" s="183" t="str">
        <f aca="false">IF(B$6="LECTURE",IF('Database (LECTURE-RES-PRAC)'!A238="","",'Database (LECTURE-RES-PRAC)'!A238),"")</f>
        <v/>
      </c>
      <c r="B243" s="184" t="str">
        <f aca="false">IF(B$6="LECTURE",IF('Database (LECTURE-RES-PRAC)'!B238="","",'Database (LECTURE-RES-PRAC)'!B238),"")</f>
        <v/>
      </c>
      <c r="C243" s="183" t="str">
        <f aca="false">IF(B243&lt;&gt;"",'Database (LECTURE-RES-PRAC)'!C238,"")</f>
        <v/>
      </c>
      <c r="D243" s="117"/>
      <c r="E243" s="52"/>
      <c r="F243" s="52"/>
      <c r="G243" s="52"/>
      <c r="H243" s="52"/>
      <c r="I243" s="52"/>
      <c r="J243" s="52"/>
      <c r="K243" s="52"/>
      <c r="L243" s="52"/>
      <c r="M243" s="52"/>
      <c r="N243" s="181" t="str">
        <f aca="false">IF(B243&lt;&gt;"",SUM(D243:M243),"")</f>
        <v/>
      </c>
      <c r="O243" s="52"/>
      <c r="P243" s="52"/>
      <c r="Q243" s="52"/>
      <c r="R243" s="52"/>
      <c r="S243" s="52"/>
      <c r="T243" s="52"/>
      <c r="U243" s="52"/>
      <c r="V243" s="52"/>
      <c r="W243" s="52"/>
      <c r="X243" s="52"/>
      <c r="Y243" s="181" t="str">
        <f aca="false">IF(B243&lt;&gt;"",SUM(O243:X243),"")</f>
        <v/>
      </c>
      <c r="Z243" s="52"/>
      <c r="AA243" s="52"/>
      <c r="AB243" s="52"/>
      <c r="AC243" s="52"/>
      <c r="AD243" s="52"/>
      <c r="AE243" s="52"/>
      <c r="AF243" s="52"/>
      <c r="AG243" s="52"/>
      <c r="AH243" s="52"/>
      <c r="AI243" s="52"/>
      <c r="AJ243" s="182" t="str">
        <f aca="false">IF(B243&lt;&gt;"",SUM(Z243:AI243),"")</f>
        <v/>
      </c>
      <c r="AK243" s="185" t="str">
        <f aca="false">IF(B243&lt;&gt;"",IFERROR(IF((SUMIF(D$20:AI$20, "CLO1", D243:AI243)/AO$6)=0,"",(SUMIF(D$20:AI$20, "CLO1", D243:AI243)/AO$6)),""),"")</f>
        <v/>
      </c>
      <c r="AL243" s="115" t="str">
        <f aca="false">IF(AK243="","",IF(AK243&gt;=B$10,"Y","N"))</f>
        <v/>
      </c>
      <c r="AM243" s="115" t="str">
        <f aca="false">IF(AK243="","",IF(AK243&lt;50%,1,IF(AND(AK243&gt;=50%,AK243&lt;B$10),2,IF(AK243&gt;=B$10,3))))</f>
        <v/>
      </c>
      <c r="AN243" s="185" t="str">
        <f aca="false">IF(B243&lt;&gt;"",IFERROR(IF((SUMIF(D$20:AI$20, "CLO2", D243:AI243)/AO$7)=0,"",(SUMIF(D$20:AI$20, "CLO2", D243:AI243)/AO$7)),""),"")</f>
        <v/>
      </c>
      <c r="AO243" s="115" t="str">
        <f aca="false">IF(AN243="","",IF(AN243&gt;=B$10,"Y","N"))</f>
        <v/>
      </c>
      <c r="AP243" s="115" t="str">
        <f aca="false">IF(AN243="","",IF(AN243&lt;50%,1,IF(AND(AN243&gt;=50%,AN243&lt;B$10),2,IF(AN243&gt;=B$10,3))))</f>
        <v/>
      </c>
      <c r="AQ243" s="185" t="str">
        <f aca="false">IF(B243&lt;&gt;"",IFERROR(IF((SUMIF(D$20:AI$20, "CLO3", D243:AI243)/AO$8)=0,"",(SUMIF(D$20:AI$20, "CLO3", D243:AI243)/AO$8)),""),"")</f>
        <v/>
      </c>
      <c r="AR243" s="115" t="str">
        <f aca="false">IF(AQ243="","",IF(AQ243&gt;=B$10,"Y","N"))</f>
        <v/>
      </c>
      <c r="AS243" s="115" t="str">
        <f aca="false">IF(AQ243="","",IF(AQ243&lt;50%,1,IF(AND(AQ243&gt;=50%,AQ243&lt;B$10),2,IF(AQ243&gt;=B$10,3))))</f>
        <v/>
      </c>
      <c r="AT243" s="185" t="str">
        <f aca="false">IF(B243&lt;&gt;"",IFERROR(IF((SUMIF(D$20:AI$20, "CLO4", D243:AI243)/AO$9)=0,"",(SUMIF(D$20:AI$20, "CLO4", D243:AI243)/AO$9)),""),"")</f>
        <v/>
      </c>
      <c r="AU243" s="115" t="str">
        <f aca="false">IF(AT243="","",IF(AT243&gt;=B$10,"Y","N"))</f>
        <v/>
      </c>
      <c r="AV243" s="115" t="str">
        <f aca="false">IF(AT243="","",IF(AT243&lt;50%,1,IF(AND(AT243&gt;=50%,AT243&lt;B$10),2,IF(AT243&gt;=B$10,3))))</f>
        <v/>
      </c>
      <c r="AW243" s="185" t="str">
        <f aca="false">IF(B243&lt;&gt;"",IFERROR(IF((SUMIF(D$20:AI$20, "CLO5", D243:AI243)/AO$10)=0,"",(SUMIF(D$20:AI$20, "CLO5", D243:AI243)/AO$10)),""),"")</f>
        <v/>
      </c>
      <c r="AX243" s="115" t="str">
        <f aca="false">IF(AW243="","",IF(AW243&gt;=B$10,"Y","N"))</f>
        <v/>
      </c>
      <c r="AY243" s="115" t="str">
        <f aca="false">IF(AW243="","",IF(AW243&lt;50%,1,IF(AND(AW243&gt;=50%,AW243&lt;B$10),2,IF(AW243&gt;=B$10,3))))</f>
        <v/>
      </c>
      <c r="AZ243" s="114" t="str">
        <f aca="false">IF(B243&lt;&gt;"",IFERROR(IF((SUMIF(D$20:AI$20, "CLO6", D243:AI243)/AO$11)=0,"",(SUMIF(D$20:AI$20, "CLO6", D243:AI243)/AO$11)),""),"")</f>
        <v/>
      </c>
      <c r="BA243" s="115" t="str">
        <f aca="false">IF(AZ243="","",IF(AZ243&gt;=B$10,"Y","N"))</f>
        <v/>
      </c>
      <c r="BB243" s="115" t="str">
        <f aca="false">IF(BA243="","",IF(BA243&lt;50%,1,IF(AND(BA243&gt;=50%,BA243&lt;B$10),2,IF(BA243&gt;=B$10,3))))</f>
        <v/>
      </c>
      <c r="BC243" s="114" t="str">
        <f aca="false">IF(B243&lt;&gt;"",IFERROR(IF((SUMIF(D$20:AI$20, "CLO7", D243:AI243)/AO$12)=0,"",(SUMIF(D$20:AI$20, "CLO7", D243:AI243)/AO$12)),""),"")</f>
        <v/>
      </c>
      <c r="BD243" s="115" t="str">
        <f aca="false">IF(BC243="","",IF(BC243&gt;=B$10,"Y","N"))</f>
        <v/>
      </c>
      <c r="BE243" s="115" t="str">
        <f aca="false">IF(BD243="","",IF(BD243&lt;50%,1,IF(AND(BD243&gt;=50%,BD243&lt;B$10),2,IF(BD243&gt;=B$10,3))))</f>
        <v/>
      </c>
      <c r="BF243" s="114" t="str">
        <f aca="false">IF(B243&lt;&gt;"",IFERROR(IF((SUMIF(D$20:AI$20, "CLO8", D243:AI243)/AO$13)=0,"",(SUMIF(D$20:AI$20, "CLO8", D243:AI243)/AO$13)),""),"")</f>
        <v/>
      </c>
      <c r="BG243" s="115" t="str">
        <f aca="false">IF(BF243="","",IF(BF243&gt;=B$10,"Y","N"))</f>
        <v/>
      </c>
      <c r="BH243" s="115" t="str">
        <f aca="false">IF(BG243="","",IF(BG243&lt;50%,1,IF(AND(BG243&gt;=50%,BG243&lt;B$10),2,IF(BG243&gt;=B$10,3))))</f>
        <v/>
      </c>
      <c r="BI243" s="114" t="str">
        <f aca="false">IF(B243&lt;&gt;"",IFERROR(IF((SUMIF(D$20:AI$20, "CLO9", D243:AI243)/AO$14)=0,"",(SUMIF(D$20:AI$20, "CLO9", D243:AI243)/AO$14)),""),"")</f>
        <v/>
      </c>
      <c r="BJ243" s="115" t="str">
        <f aca="false">IF(BI243="","",IF(BI243&gt;=B$10,"Y","N"))</f>
        <v/>
      </c>
      <c r="BK243" s="115" t="str">
        <f aca="false">IF(BJ243="","",IF(BJ243&lt;50%,1,IF(AND(BJ243&gt;=50%,BJ243&lt;B$10),2,IF(BJ243&gt;=B$10,3))))</f>
        <v/>
      </c>
      <c r="BL243" s="114" t="str">
        <f aca="false">IF(B243&lt;&gt;"",IFERROR(IF((SUMIF(D$20:AI$20,"CLO10",D243:AI243)/AO$15)=0,"",(SUMIF(D$20:AI$20,"CLO10",D243:AI243)/AO$15)),""),"")</f>
        <v/>
      </c>
      <c r="BM243" s="115" t="str">
        <f aca="false">IF(BL243="","",IF(BL243&gt;=B$10,"Y","N"))</f>
        <v/>
      </c>
      <c r="BN243" s="115" t="str">
        <f aca="false">IF(BM243="","",IF(BM243&lt;50%,1,IF(AND(BM243&gt;=50%,BM243&lt;B$10),2,IF(BM243&gt;=B$10,3))))</f>
        <v/>
      </c>
      <c r="BO243" s="8"/>
      <c r="BP243" s="8"/>
    </row>
    <row r="244" customFormat="false" ht="15.75" hidden="false" customHeight="true" outlineLevel="0" collapsed="false">
      <c r="A244" s="183" t="str">
        <f aca="false">IF(B$6="LECTURE",IF('Database (LECTURE-RES-PRAC)'!A239="","",'Database (LECTURE-RES-PRAC)'!A239),"")</f>
        <v/>
      </c>
      <c r="B244" s="184" t="str">
        <f aca="false">IF(B$6="LECTURE",IF('Database (LECTURE-RES-PRAC)'!B239="","",'Database (LECTURE-RES-PRAC)'!B239),"")</f>
        <v/>
      </c>
      <c r="C244" s="183" t="str">
        <f aca="false">IF(B244&lt;&gt;"",'Database (LECTURE-RES-PRAC)'!C239,"")</f>
        <v/>
      </c>
      <c r="D244" s="117"/>
      <c r="E244" s="52"/>
      <c r="F244" s="52"/>
      <c r="G244" s="52"/>
      <c r="H244" s="52"/>
      <c r="I244" s="52"/>
      <c r="J244" s="52"/>
      <c r="K244" s="52"/>
      <c r="L244" s="52"/>
      <c r="M244" s="52"/>
      <c r="N244" s="181" t="str">
        <f aca="false">IF(B244&lt;&gt;"",SUM(D244:M244),"")</f>
        <v/>
      </c>
      <c r="O244" s="52"/>
      <c r="P244" s="52"/>
      <c r="Q244" s="52"/>
      <c r="R244" s="52"/>
      <c r="S244" s="52"/>
      <c r="T244" s="52"/>
      <c r="U244" s="52"/>
      <c r="V244" s="52"/>
      <c r="W244" s="52"/>
      <c r="X244" s="52"/>
      <c r="Y244" s="181" t="str">
        <f aca="false">IF(B244&lt;&gt;"",SUM(O244:X244),"")</f>
        <v/>
      </c>
      <c r="Z244" s="52"/>
      <c r="AA244" s="52"/>
      <c r="AB244" s="52"/>
      <c r="AC244" s="52"/>
      <c r="AD244" s="52"/>
      <c r="AE244" s="52"/>
      <c r="AF244" s="52"/>
      <c r="AG244" s="52"/>
      <c r="AH244" s="52"/>
      <c r="AI244" s="52"/>
      <c r="AJ244" s="182" t="str">
        <f aca="false">IF(B244&lt;&gt;"",SUM(Z244:AI244),"")</f>
        <v/>
      </c>
      <c r="AK244" s="185" t="str">
        <f aca="false">IF(B244&lt;&gt;"",IFERROR(IF((SUMIF(D$20:AI$20, "CLO1", D244:AI244)/AO$6)=0,"",(SUMIF(D$20:AI$20, "CLO1", D244:AI244)/AO$6)),""),"")</f>
        <v/>
      </c>
      <c r="AL244" s="115" t="str">
        <f aca="false">IF(AK244="","",IF(AK244&gt;=B$10,"Y","N"))</f>
        <v/>
      </c>
      <c r="AM244" s="115" t="str">
        <f aca="false">IF(AK244="","",IF(AK244&lt;50%,1,IF(AND(AK244&gt;=50%,AK244&lt;B$10),2,IF(AK244&gt;=B$10,3))))</f>
        <v/>
      </c>
      <c r="AN244" s="185" t="str">
        <f aca="false">IF(B244&lt;&gt;"",IFERROR(IF((SUMIF(D$20:AI$20, "CLO2", D244:AI244)/AO$7)=0,"",(SUMIF(D$20:AI$20, "CLO2", D244:AI244)/AO$7)),""),"")</f>
        <v/>
      </c>
      <c r="AO244" s="115" t="str">
        <f aca="false">IF(AN244="","",IF(AN244&gt;=B$10,"Y","N"))</f>
        <v/>
      </c>
      <c r="AP244" s="115" t="str">
        <f aca="false">IF(AN244="","",IF(AN244&lt;50%,1,IF(AND(AN244&gt;=50%,AN244&lt;B$10),2,IF(AN244&gt;=B$10,3))))</f>
        <v/>
      </c>
      <c r="AQ244" s="185" t="str">
        <f aca="false">IF(B244&lt;&gt;"",IFERROR(IF((SUMIF(D$20:AI$20, "CLO3", D244:AI244)/AO$8)=0,"",(SUMIF(D$20:AI$20, "CLO3", D244:AI244)/AO$8)),""),"")</f>
        <v/>
      </c>
      <c r="AR244" s="115" t="str">
        <f aca="false">IF(AQ244="","",IF(AQ244&gt;=B$10,"Y","N"))</f>
        <v/>
      </c>
      <c r="AS244" s="115" t="str">
        <f aca="false">IF(AQ244="","",IF(AQ244&lt;50%,1,IF(AND(AQ244&gt;=50%,AQ244&lt;B$10),2,IF(AQ244&gt;=B$10,3))))</f>
        <v/>
      </c>
      <c r="AT244" s="185" t="str">
        <f aca="false">IF(B244&lt;&gt;"",IFERROR(IF((SUMIF(D$20:AI$20, "CLO4", D244:AI244)/AO$9)=0,"",(SUMIF(D$20:AI$20, "CLO4", D244:AI244)/AO$9)),""),"")</f>
        <v/>
      </c>
      <c r="AU244" s="115" t="str">
        <f aca="false">IF(AT244="","",IF(AT244&gt;=B$10,"Y","N"))</f>
        <v/>
      </c>
      <c r="AV244" s="115" t="str">
        <f aca="false">IF(AT244="","",IF(AT244&lt;50%,1,IF(AND(AT244&gt;=50%,AT244&lt;B$10),2,IF(AT244&gt;=B$10,3))))</f>
        <v/>
      </c>
      <c r="AW244" s="185" t="str">
        <f aca="false">IF(B244&lt;&gt;"",IFERROR(IF((SUMIF(D$20:AI$20, "CLO5", D244:AI244)/AO$10)=0,"",(SUMIF(D$20:AI$20, "CLO5", D244:AI244)/AO$10)),""),"")</f>
        <v/>
      </c>
      <c r="AX244" s="115" t="str">
        <f aca="false">IF(AW244="","",IF(AW244&gt;=B$10,"Y","N"))</f>
        <v/>
      </c>
      <c r="AY244" s="115" t="str">
        <f aca="false">IF(AW244="","",IF(AW244&lt;50%,1,IF(AND(AW244&gt;=50%,AW244&lt;B$10),2,IF(AW244&gt;=B$10,3))))</f>
        <v/>
      </c>
      <c r="AZ244" s="114" t="str">
        <f aca="false">IF(B244&lt;&gt;"",IFERROR(IF((SUMIF(D$20:AI$20, "CLO6", D244:AI244)/AO$11)=0,"",(SUMIF(D$20:AI$20, "CLO6", D244:AI244)/AO$11)),""),"")</f>
        <v/>
      </c>
      <c r="BA244" s="115" t="str">
        <f aca="false">IF(AZ244="","",IF(AZ244&gt;=B$10,"Y","N"))</f>
        <v/>
      </c>
      <c r="BB244" s="115" t="str">
        <f aca="false">IF(BA244="","",IF(BA244&lt;50%,1,IF(AND(BA244&gt;=50%,BA244&lt;B$10),2,IF(BA244&gt;=B$10,3))))</f>
        <v/>
      </c>
      <c r="BC244" s="114" t="str">
        <f aca="false">IF(B244&lt;&gt;"",IFERROR(IF((SUMIF(D$20:AI$20, "CLO7", D244:AI244)/AO$12)=0,"",(SUMIF(D$20:AI$20, "CLO7", D244:AI244)/AO$12)),""),"")</f>
        <v/>
      </c>
      <c r="BD244" s="115" t="str">
        <f aca="false">IF(BC244="","",IF(BC244&gt;=B$10,"Y","N"))</f>
        <v/>
      </c>
      <c r="BE244" s="115" t="str">
        <f aca="false">IF(BD244="","",IF(BD244&lt;50%,1,IF(AND(BD244&gt;=50%,BD244&lt;B$10),2,IF(BD244&gt;=B$10,3))))</f>
        <v/>
      </c>
      <c r="BF244" s="114" t="str">
        <f aca="false">IF(B244&lt;&gt;"",IFERROR(IF((SUMIF(D$20:AI$20, "CLO8", D244:AI244)/AO$13)=0,"",(SUMIF(D$20:AI$20, "CLO8", D244:AI244)/AO$13)),""),"")</f>
        <v/>
      </c>
      <c r="BG244" s="115" t="str">
        <f aca="false">IF(BF244="","",IF(BF244&gt;=B$10,"Y","N"))</f>
        <v/>
      </c>
      <c r="BH244" s="115" t="str">
        <f aca="false">IF(BG244="","",IF(BG244&lt;50%,1,IF(AND(BG244&gt;=50%,BG244&lt;B$10),2,IF(BG244&gt;=B$10,3))))</f>
        <v/>
      </c>
      <c r="BI244" s="114" t="str">
        <f aca="false">IF(B244&lt;&gt;"",IFERROR(IF((SUMIF(D$20:AI$20, "CLO9", D244:AI244)/AO$14)=0,"",(SUMIF(D$20:AI$20, "CLO9", D244:AI244)/AO$14)),""),"")</f>
        <v/>
      </c>
      <c r="BJ244" s="115" t="str">
        <f aca="false">IF(BI244="","",IF(BI244&gt;=B$10,"Y","N"))</f>
        <v/>
      </c>
      <c r="BK244" s="115" t="str">
        <f aca="false">IF(BJ244="","",IF(BJ244&lt;50%,1,IF(AND(BJ244&gt;=50%,BJ244&lt;B$10),2,IF(BJ244&gt;=B$10,3))))</f>
        <v/>
      </c>
      <c r="BL244" s="114" t="str">
        <f aca="false">IF(B244&lt;&gt;"",IFERROR(IF((SUMIF(D$20:AI$20,"CLO10",D244:AI244)/AO$15)=0,"",(SUMIF(D$20:AI$20,"CLO10",D244:AI244)/AO$15)),""),"")</f>
        <v/>
      </c>
      <c r="BM244" s="115" t="str">
        <f aca="false">IF(BL244="","",IF(BL244&gt;=B$10,"Y","N"))</f>
        <v/>
      </c>
      <c r="BN244" s="115" t="str">
        <f aca="false">IF(BM244="","",IF(BM244&lt;50%,1,IF(AND(BM244&gt;=50%,BM244&lt;B$10),2,IF(BM244&gt;=B$10,3))))</f>
        <v/>
      </c>
      <c r="BO244" s="8"/>
      <c r="BP244" s="8"/>
    </row>
    <row r="245" customFormat="false" ht="15.75" hidden="false" customHeight="true" outlineLevel="0" collapsed="false">
      <c r="A245" s="183" t="str">
        <f aca="false">IF(B$6="LECTURE",IF('Database (LECTURE-RES-PRAC)'!A240="","",'Database (LECTURE-RES-PRAC)'!A240),"")</f>
        <v/>
      </c>
      <c r="B245" s="184" t="str">
        <f aca="false">IF(B$6="LECTURE",IF('Database (LECTURE-RES-PRAC)'!B240="","",'Database (LECTURE-RES-PRAC)'!B240),"")</f>
        <v/>
      </c>
      <c r="C245" s="183" t="str">
        <f aca="false">IF(B245&lt;&gt;"",'Database (LECTURE-RES-PRAC)'!C240,"")</f>
        <v/>
      </c>
      <c r="D245" s="117"/>
      <c r="E245" s="52"/>
      <c r="F245" s="52"/>
      <c r="G245" s="52"/>
      <c r="H245" s="52"/>
      <c r="I245" s="52"/>
      <c r="J245" s="52"/>
      <c r="K245" s="52"/>
      <c r="L245" s="52"/>
      <c r="M245" s="52"/>
      <c r="N245" s="181" t="str">
        <f aca="false">IF(B245&lt;&gt;"",SUM(D245:M245),"")</f>
        <v/>
      </c>
      <c r="O245" s="52"/>
      <c r="P245" s="52"/>
      <c r="Q245" s="52"/>
      <c r="R245" s="52"/>
      <c r="S245" s="52"/>
      <c r="T245" s="52"/>
      <c r="U245" s="52"/>
      <c r="V245" s="52"/>
      <c r="W245" s="52"/>
      <c r="X245" s="52"/>
      <c r="Y245" s="181" t="str">
        <f aca="false">IF(B245&lt;&gt;"",SUM(O245:X245),"")</f>
        <v/>
      </c>
      <c r="Z245" s="52"/>
      <c r="AA245" s="52"/>
      <c r="AB245" s="52"/>
      <c r="AC245" s="52"/>
      <c r="AD245" s="52"/>
      <c r="AE245" s="52"/>
      <c r="AF245" s="52"/>
      <c r="AG245" s="52"/>
      <c r="AH245" s="52"/>
      <c r="AI245" s="52"/>
      <c r="AJ245" s="182" t="str">
        <f aca="false">IF(B245&lt;&gt;"",SUM(Z245:AI245),"")</f>
        <v/>
      </c>
      <c r="AK245" s="185" t="str">
        <f aca="false">IF(B245&lt;&gt;"",IFERROR(IF((SUMIF(D$20:AI$20, "CLO1", D245:AI245)/AO$6)=0,"",(SUMIF(D$20:AI$20, "CLO1", D245:AI245)/AO$6)),""),"")</f>
        <v/>
      </c>
      <c r="AL245" s="115" t="str">
        <f aca="false">IF(AK245="","",IF(AK245&gt;=B$10,"Y","N"))</f>
        <v/>
      </c>
      <c r="AM245" s="115" t="str">
        <f aca="false">IF(AK245="","",IF(AK245&lt;50%,1,IF(AND(AK245&gt;=50%,AK245&lt;B$10),2,IF(AK245&gt;=B$10,3))))</f>
        <v/>
      </c>
      <c r="AN245" s="185" t="str">
        <f aca="false">IF(B245&lt;&gt;"",IFERROR(IF((SUMIF(D$20:AI$20, "CLO2", D245:AI245)/AO$7)=0,"",(SUMIF(D$20:AI$20, "CLO2", D245:AI245)/AO$7)),""),"")</f>
        <v/>
      </c>
      <c r="AO245" s="115" t="str">
        <f aca="false">IF(AN245="","",IF(AN245&gt;=B$10,"Y","N"))</f>
        <v/>
      </c>
      <c r="AP245" s="115" t="str">
        <f aca="false">IF(AN245="","",IF(AN245&lt;50%,1,IF(AND(AN245&gt;=50%,AN245&lt;B$10),2,IF(AN245&gt;=B$10,3))))</f>
        <v/>
      </c>
      <c r="AQ245" s="185" t="str">
        <f aca="false">IF(B245&lt;&gt;"",IFERROR(IF((SUMIF(D$20:AI$20, "CLO3", D245:AI245)/AO$8)=0,"",(SUMIF(D$20:AI$20, "CLO3", D245:AI245)/AO$8)),""),"")</f>
        <v/>
      </c>
      <c r="AR245" s="115" t="str">
        <f aca="false">IF(AQ245="","",IF(AQ245&gt;=B$10,"Y","N"))</f>
        <v/>
      </c>
      <c r="AS245" s="115" t="str">
        <f aca="false">IF(AQ245="","",IF(AQ245&lt;50%,1,IF(AND(AQ245&gt;=50%,AQ245&lt;B$10),2,IF(AQ245&gt;=B$10,3))))</f>
        <v/>
      </c>
      <c r="AT245" s="185" t="str">
        <f aca="false">IF(B245&lt;&gt;"",IFERROR(IF((SUMIF(D$20:AI$20, "CLO4", D245:AI245)/AO$9)=0,"",(SUMIF(D$20:AI$20, "CLO4", D245:AI245)/AO$9)),""),"")</f>
        <v/>
      </c>
      <c r="AU245" s="115" t="str">
        <f aca="false">IF(AT245="","",IF(AT245&gt;=B$10,"Y","N"))</f>
        <v/>
      </c>
      <c r="AV245" s="115" t="str">
        <f aca="false">IF(AT245="","",IF(AT245&lt;50%,1,IF(AND(AT245&gt;=50%,AT245&lt;B$10),2,IF(AT245&gt;=B$10,3))))</f>
        <v/>
      </c>
      <c r="AW245" s="185" t="str">
        <f aca="false">IF(B245&lt;&gt;"",IFERROR(IF((SUMIF(D$20:AI$20, "CLO5", D245:AI245)/AO$10)=0,"",(SUMIF(D$20:AI$20, "CLO5", D245:AI245)/AO$10)),""),"")</f>
        <v/>
      </c>
      <c r="AX245" s="115" t="str">
        <f aca="false">IF(AW245="","",IF(AW245&gt;=B$10,"Y","N"))</f>
        <v/>
      </c>
      <c r="AY245" s="115" t="str">
        <f aca="false">IF(AW245="","",IF(AW245&lt;50%,1,IF(AND(AW245&gt;=50%,AW245&lt;B$10),2,IF(AW245&gt;=B$10,3))))</f>
        <v/>
      </c>
      <c r="AZ245" s="114" t="str">
        <f aca="false">IF(B245&lt;&gt;"",IFERROR(IF((SUMIF(D$20:AI$20, "CLO6", D245:AI245)/AO$11)=0,"",(SUMIF(D$20:AI$20, "CLO6", D245:AI245)/AO$11)),""),"")</f>
        <v/>
      </c>
      <c r="BA245" s="115" t="str">
        <f aca="false">IF(AZ245="","",IF(AZ245&gt;=B$10,"Y","N"))</f>
        <v/>
      </c>
      <c r="BB245" s="115" t="str">
        <f aca="false">IF(BA245="","",IF(BA245&lt;50%,1,IF(AND(BA245&gt;=50%,BA245&lt;B$10),2,IF(BA245&gt;=B$10,3))))</f>
        <v/>
      </c>
      <c r="BC245" s="114" t="str">
        <f aca="false">IF(B245&lt;&gt;"",IFERROR(IF((SUMIF(D$20:AI$20, "CLO7", D245:AI245)/AO$12)=0,"",(SUMIF(D$20:AI$20, "CLO7", D245:AI245)/AO$12)),""),"")</f>
        <v/>
      </c>
      <c r="BD245" s="115" t="str">
        <f aca="false">IF(BC245="","",IF(BC245&gt;=B$10,"Y","N"))</f>
        <v/>
      </c>
      <c r="BE245" s="115" t="str">
        <f aca="false">IF(BD245="","",IF(BD245&lt;50%,1,IF(AND(BD245&gt;=50%,BD245&lt;B$10),2,IF(BD245&gt;=B$10,3))))</f>
        <v/>
      </c>
      <c r="BF245" s="114" t="str">
        <f aca="false">IF(B245&lt;&gt;"",IFERROR(IF((SUMIF(D$20:AI$20, "CLO8", D245:AI245)/AO$13)=0,"",(SUMIF(D$20:AI$20, "CLO8", D245:AI245)/AO$13)),""),"")</f>
        <v/>
      </c>
      <c r="BG245" s="115" t="str">
        <f aca="false">IF(BF245="","",IF(BF245&gt;=B$10,"Y","N"))</f>
        <v/>
      </c>
      <c r="BH245" s="115" t="str">
        <f aca="false">IF(BG245="","",IF(BG245&lt;50%,1,IF(AND(BG245&gt;=50%,BG245&lt;B$10),2,IF(BG245&gt;=B$10,3))))</f>
        <v/>
      </c>
      <c r="BI245" s="114" t="str">
        <f aca="false">IF(B245&lt;&gt;"",IFERROR(IF((SUMIF(D$20:AI$20, "CLO9", D245:AI245)/AO$14)=0,"",(SUMIF(D$20:AI$20, "CLO9", D245:AI245)/AO$14)),""),"")</f>
        <v/>
      </c>
      <c r="BJ245" s="115" t="str">
        <f aca="false">IF(BI245="","",IF(BI245&gt;=B$10,"Y","N"))</f>
        <v/>
      </c>
      <c r="BK245" s="115" t="str">
        <f aca="false">IF(BJ245="","",IF(BJ245&lt;50%,1,IF(AND(BJ245&gt;=50%,BJ245&lt;B$10),2,IF(BJ245&gt;=B$10,3))))</f>
        <v/>
      </c>
      <c r="BL245" s="114" t="str">
        <f aca="false">IF(B245&lt;&gt;"",IFERROR(IF((SUMIF(D$20:AI$20,"CLO10",D245:AI245)/AO$15)=0,"",(SUMIF(D$20:AI$20,"CLO10",D245:AI245)/AO$15)),""),"")</f>
        <v/>
      </c>
      <c r="BM245" s="115" t="str">
        <f aca="false">IF(BL245="","",IF(BL245&gt;=B$10,"Y","N"))</f>
        <v/>
      </c>
      <c r="BN245" s="115" t="str">
        <f aca="false">IF(BM245="","",IF(BM245&lt;50%,1,IF(AND(BM245&gt;=50%,BM245&lt;B$10),2,IF(BM245&gt;=B$10,3))))</f>
        <v/>
      </c>
      <c r="BO245" s="8"/>
      <c r="BP245" s="8"/>
    </row>
    <row r="246" customFormat="false" ht="15.75" hidden="false" customHeight="true" outlineLevel="0" collapsed="false">
      <c r="A246" s="183" t="str">
        <f aca="false">IF(B$6="LECTURE",IF('Database (LECTURE-RES-PRAC)'!A241="","",'Database (LECTURE-RES-PRAC)'!A241),"")</f>
        <v/>
      </c>
      <c r="B246" s="184" t="str">
        <f aca="false">IF(B$6="LECTURE",IF('Database (LECTURE-RES-PRAC)'!B241="","",'Database (LECTURE-RES-PRAC)'!B241),"")</f>
        <v/>
      </c>
      <c r="C246" s="183" t="str">
        <f aca="false">IF(B246&lt;&gt;"",'Database (LECTURE-RES-PRAC)'!C241,"")</f>
        <v/>
      </c>
      <c r="D246" s="117"/>
      <c r="E246" s="52"/>
      <c r="F246" s="52"/>
      <c r="G246" s="52"/>
      <c r="H246" s="52"/>
      <c r="I246" s="52"/>
      <c r="J246" s="52"/>
      <c r="K246" s="52"/>
      <c r="L246" s="52"/>
      <c r="M246" s="52"/>
      <c r="N246" s="181" t="str">
        <f aca="false">IF(B246&lt;&gt;"",SUM(D246:M246),"")</f>
        <v/>
      </c>
      <c r="O246" s="52"/>
      <c r="P246" s="52"/>
      <c r="Q246" s="52"/>
      <c r="R246" s="52"/>
      <c r="S246" s="52"/>
      <c r="T246" s="52"/>
      <c r="U246" s="52"/>
      <c r="V246" s="52"/>
      <c r="W246" s="52"/>
      <c r="X246" s="52"/>
      <c r="Y246" s="181" t="str">
        <f aca="false">IF(B246&lt;&gt;"",SUM(O246:X246),"")</f>
        <v/>
      </c>
      <c r="Z246" s="52"/>
      <c r="AA246" s="52"/>
      <c r="AB246" s="52"/>
      <c r="AC246" s="52"/>
      <c r="AD246" s="52"/>
      <c r="AE246" s="52"/>
      <c r="AF246" s="52"/>
      <c r="AG246" s="52"/>
      <c r="AH246" s="52"/>
      <c r="AI246" s="52"/>
      <c r="AJ246" s="182" t="str">
        <f aca="false">IF(B246&lt;&gt;"",SUM(Z246:AI246),"")</f>
        <v/>
      </c>
      <c r="AK246" s="185" t="str">
        <f aca="false">IF(B246&lt;&gt;"",IFERROR(IF((SUMIF(D$20:AI$20, "CLO1", D246:AI246)/AO$6)=0,"",(SUMIF(D$20:AI$20, "CLO1", D246:AI246)/AO$6)),""),"")</f>
        <v/>
      </c>
      <c r="AL246" s="115" t="str">
        <f aca="false">IF(AK246="","",IF(AK246&gt;=B$10,"Y","N"))</f>
        <v/>
      </c>
      <c r="AM246" s="115" t="str">
        <f aca="false">IF(AK246="","",IF(AK246&lt;50%,1,IF(AND(AK246&gt;=50%,AK246&lt;B$10),2,IF(AK246&gt;=B$10,3))))</f>
        <v/>
      </c>
      <c r="AN246" s="185" t="str">
        <f aca="false">IF(B246&lt;&gt;"",IFERROR(IF((SUMIF(D$20:AI$20, "CLO2", D246:AI246)/AO$7)=0,"",(SUMIF(D$20:AI$20, "CLO2", D246:AI246)/AO$7)),""),"")</f>
        <v/>
      </c>
      <c r="AO246" s="115" t="str">
        <f aca="false">IF(AN246="","",IF(AN246&gt;=B$10,"Y","N"))</f>
        <v/>
      </c>
      <c r="AP246" s="115" t="str">
        <f aca="false">IF(AN246="","",IF(AN246&lt;50%,1,IF(AND(AN246&gt;=50%,AN246&lt;B$10),2,IF(AN246&gt;=B$10,3))))</f>
        <v/>
      </c>
      <c r="AQ246" s="185" t="str">
        <f aca="false">IF(B246&lt;&gt;"",IFERROR(IF((SUMIF(D$20:AI$20, "CLO3", D246:AI246)/AO$8)=0,"",(SUMIF(D$20:AI$20, "CLO3", D246:AI246)/AO$8)),""),"")</f>
        <v/>
      </c>
      <c r="AR246" s="115" t="str">
        <f aca="false">IF(AQ246="","",IF(AQ246&gt;=B$10,"Y","N"))</f>
        <v/>
      </c>
      <c r="AS246" s="115" t="str">
        <f aca="false">IF(AQ246="","",IF(AQ246&lt;50%,1,IF(AND(AQ246&gt;=50%,AQ246&lt;B$10),2,IF(AQ246&gt;=B$10,3))))</f>
        <v/>
      </c>
      <c r="AT246" s="185" t="str">
        <f aca="false">IF(B246&lt;&gt;"",IFERROR(IF((SUMIF(D$20:AI$20, "CLO4", D246:AI246)/AO$9)=0,"",(SUMIF(D$20:AI$20, "CLO4", D246:AI246)/AO$9)),""),"")</f>
        <v/>
      </c>
      <c r="AU246" s="115" t="str">
        <f aca="false">IF(AT246="","",IF(AT246&gt;=B$10,"Y","N"))</f>
        <v/>
      </c>
      <c r="AV246" s="115" t="str">
        <f aca="false">IF(AT246="","",IF(AT246&lt;50%,1,IF(AND(AT246&gt;=50%,AT246&lt;B$10),2,IF(AT246&gt;=B$10,3))))</f>
        <v/>
      </c>
      <c r="AW246" s="185" t="str">
        <f aca="false">IF(B246&lt;&gt;"",IFERROR(IF((SUMIF(D$20:AI$20, "CLO5", D246:AI246)/AO$10)=0,"",(SUMIF(D$20:AI$20, "CLO5", D246:AI246)/AO$10)),""),"")</f>
        <v/>
      </c>
      <c r="AX246" s="115" t="str">
        <f aca="false">IF(AW246="","",IF(AW246&gt;=B$10,"Y","N"))</f>
        <v/>
      </c>
      <c r="AY246" s="115" t="str">
        <f aca="false">IF(AW246="","",IF(AW246&lt;50%,1,IF(AND(AW246&gt;=50%,AW246&lt;B$10),2,IF(AW246&gt;=B$10,3))))</f>
        <v/>
      </c>
      <c r="AZ246" s="114" t="str">
        <f aca="false">IF(B246&lt;&gt;"",IFERROR(IF((SUMIF(D$20:AI$20, "CLO6", D246:AI246)/AO$11)=0,"",(SUMIF(D$20:AI$20, "CLO6", D246:AI246)/AO$11)),""),"")</f>
        <v/>
      </c>
      <c r="BA246" s="115" t="str">
        <f aca="false">IF(AZ246="","",IF(AZ246&gt;=B$10,"Y","N"))</f>
        <v/>
      </c>
      <c r="BB246" s="115" t="str">
        <f aca="false">IF(BA246="","",IF(BA246&lt;50%,1,IF(AND(BA246&gt;=50%,BA246&lt;B$10),2,IF(BA246&gt;=B$10,3))))</f>
        <v/>
      </c>
      <c r="BC246" s="114" t="str">
        <f aca="false">IF(B246&lt;&gt;"",IFERROR(IF((SUMIF(D$20:AI$20, "CLO7", D246:AI246)/AO$12)=0,"",(SUMIF(D$20:AI$20, "CLO7", D246:AI246)/AO$12)),""),"")</f>
        <v/>
      </c>
      <c r="BD246" s="115" t="str">
        <f aca="false">IF(BC246="","",IF(BC246&gt;=B$10,"Y","N"))</f>
        <v/>
      </c>
      <c r="BE246" s="115" t="str">
        <f aca="false">IF(BD246="","",IF(BD246&lt;50%,1,IF(AND(BD246&gt;=50%,BD246&lt;B$10),2,IF(BD246&gt;=B$10,3))))</f>
        <v/>
      </c>
      <c r="BF246" s="114" t="str">
        <f aca="false">IF(B246&lt;&gt;"",IFERROR(IF((SUMIF(D$20:AI$20, "CLO8", D246:AI246)/AO$13)=0,"",(SUMIF(D$20:AI$20, "CLO8", D246:AI246)/AO$13)),""),"")</f>
        <v/>
      </c>
      <c r="BG246" s="115" t="str">
        <f aca="false">IF(BF246="","",IF(BF246&gt;=B$10,"Y","N"))</f>
        <v/>
      </c>
      <c r="BH246" s="115" t="str">
        <f aca="false">IF(BG246="","",IF(BG246&lt;50%,1,IF(AND(BG246&gt;=50%,BG246&lt;B$10),2,IF(BG246&gt;=B$10,3))))</f>
        <v/>
      </c>
      <c r="BI246" s="114" t="str">
        <f aca="false">IF(B246&lt;&gt;"",IFERROR(IF((SUMIF(D$20:AI$20, "CLO9", D246:AI246)/AO$14)=0,"",(SUMIF(D$20:AI$20, "CLO9", D246:AI246)/AO$14)),""),"")</f>
        <v/>
      </c>
      <c r="BJ246" s="115" t="str">
        <f aca="false">IF(BI246="","",IF(BI246&gt;=B$10,"Y","N"))</f>
        <v/>
      </c>
      <c r="BK246" s="115" t="str">
        <f aca="false">IF(BJ246="","",IF(BJ246&lt;50%,1,IF(AND(BJ246&gt;=50%,BJ246&lt;B$10),2,IF(BJ246&gt;=B$10,3))))</f>
        <v/>
      </c>
      <c r="BL246" s="114" t="str">
        <f aca="false">IF(B246&lt;&gt;"",IFERROR(IF((SUMIF(D$20:AI$20,"CLO10",D246:AI246)/AO$15)=0,"",(SUMIF(D$20:AI$20,"CLO10",D246:AI246)/AO$15)),""),"")</f>
        <v/>
      </c>
      <c r="BM246" s="115" t="str">
        <f aca="false">IF(BL246="","",IF(BL246&gt;=B$10,"Y","N"))</f>
        <v/>
      </c>
      <c r="BN246" s="115" t="str">
        <f aca="false">IF(BM246="","",IF(BM246&lt;50%,1,IF(AND(BM246&gt;=50%,BM246&lt;B$10),2,IF(BM246&gt;=B$10,3))))</f>
        <v/>
      </c>
      <c r="BO246" s="8"/>
      <c r="BP246" s="8"/>
    </row>
    <row r="247" customFormat="false" ht="15.75" hidden="false" customHeight="true" outlineLevel="0" collapsed="false">
      <c r="A247" s="183" t="str">
        <f aca="false">IF(B$6="LECTURE",IF('Database (LECTURE-RES-PRAC)'!A242="","",'Database (LECTURE-RES-PRAC)'!A242),"")</f>
        <v/>
      </c>
      <c r="B247" s="184" t="str">
        <f aca="false">IF(B$6="LECTURE",IF('Database (LECTURE-RES-PRAC)'!B242="","",'Database (LECTURE-RES-PRAC)'!B242),"")</f>
        <v/>
      </c>
      <c r="C247" s="183" t="str">
        <f aca="false">IF(B247&lt;&gt;"",'Database (LECTURE-RES-PRAC)'!C242,"")</f>
        <v/>
      </c>
      <c r="D247" s="117"/>
      <c r="E247" s="52"/>
      <c r="F247" s="52"/>
      <c r="G247" s="52"/>
      <c r="H247" s="52"/>
      <c r="I247" s="52"/>
      <c r="J247" s="52"/>
      <c r="K247" s="52"/>
      <c r="L247" s="52"/>
      <c r="M247" s="52"/>
      <c r="N247" s="181" t="str">
        <f aca="false">IF(B247&lt;&gt;"",SUM(D247:M247),"")</f>
        <v/>
      </c>
      <c r="O247" s="52"/>
      <c r="P247" s="52"/>
      <c r="Q247" s="52"/>
      <c r="R247" s="52"/>
      <c r="S247" s="52"/>
      <c r="T247" s="52"/>
      <c r="U247" s="52"/>
      <c r="V247" s="52"/>
      <c r="W247" s="52"/>
      <c r="X247" s="52"/>
      <c r="Y247" s="181" t="str">
        <f aca="false">IF(B247&lt;&gt;"",SUM(O247:X247),"")</f>
        <v/>
      </c>
      <c r="Z247" s="52"/>
      <c r="AA247" s="52"/>
      <c r="AB247" s="52"/>
      <c r="AC247" s="52"/>
      <c r="AD247" s="52"/>
      <c r="AE247" s="52"/>
      <c r="AF247" s="52"/>
      <c r="AG247" s="52"/>
      <c r="AH247" s="52"/>
      <c r="AI247" s="52"/>
      <c r="AJ247" s="182" t="str">
        <f aca="false">IF(B247&lt;&gt;"",SUM(Z247:AI247),"")</f>
        <v/>
      </c>
      <c r="AK247" s="185" t="str">
        <f aca="false">IF(B247&lt;&gt;"",IFERROR(IF((SUMIF(D$20:AI$20, "CLO1", D247:AI247)/AO$6)=0,"",(SUMIF(D$20:AI$20, "CLO1", D247:AI247)/AO$6)),""),"")</f>
        <v/>
      </c>
      <c r="AL247" s="115" t="str">
        <f aca="false">IF(AK247="","",IF(AK247&gt;=B$10,"Y","N"))</f>
        <v/>
      </c>
      <c r="AM247" s="115" t="str">
        <f aca="false">IF(AK247="","",IF(AK247&lt;50%,1,IF(AND(AK247&gt;=50%,AK247&lt;B$10),2,IF(AK247&gt;=B$10,3))))</f>
        <v/>
      </c>
      <c r="AN247" s="185" t="str">
        <f aca="false">IF(B247&lt;&gt;"",IFERROR(IF((SUMIF(D$20:AI$20, "CLO2", D247:AI247)/AO$7)=0,"",(SUMIF(D$20:AI$20, "CLO2", D247:AI247)/AO$7)),""),"")</f>
        <v/>
      </c>
      <c r="AO247" s="115" t="str">
        <f aca="false">IF(AN247="","",IF(AN247&gt;=B$10,"Y","N"))</f>
        <v/>
      </c>
      <c r="AP247" s="115" t="str">
        <f aca="false">IF(AN247="","",IF(AN247&lt;50%,1,IF(AND(AN247&gt;=50%,AN247&lt;B$10),2,IF(AN247&gt;=B$10,3))))</f>
        <v/>
      </c>
      <c r="AQ247" s="185" t="str">
        <f aca="false">IF(B247&lt;&gt;"",IFERROR(IF((SUMIF(D$20:AI$20, "CLO3", D247:AI247)/AO$8)=0,"",(SUMIF(D$20:AI$20, "CLO3", D247:AI247)/AO$8)),""),"")</f>
        <v/>
      </c>
      <c r="AR247" s="115" t="str">
        <f aca="false">IF(AQ247="","",IF(AQ247&gt;=B$10,"Y","N"))</f>
        <v/>
      </c>
      <c r="AS247" s="115" t="str">
        <f aca="false">IF(AQ247="","",IF(AQ247&lt;50%,1,IF(AND(AQ247&gt;=50%,AQ247&lt;B$10),2,IF(AQ247&gt;=B$10,3))))</f>
        <v/>
      </c>
      <c r="AT247" s="185" t="str">
        <f aca="false">IF(B247&lt;&gt;"",IFERROR(IF((SUMIF(D$20:AI$20, "CLO4", D247:AI247)/AO$9)=0,"",(SUMIF(D$20:AI$20, "CLO4", D247:AI247)/AO$9)),""),"")</f>
        <v/>
      </c>
      <c r="AU247" s="115" t="str">
        <f aca="false">IF(AT247="","",IF(AT247&gt;=B$10,"Y","N"))</f>
        <v/>
      </c>
      <c r="AV247" s="115" t="str">
        <f aca="false">IF(AT247="","",IF(AT247&lt;50%,1,IF(AND(AT247&gt;=50%,AT247&lt;B$10),2,IF(AT247&gt;=B$10,3))))</f>
        <v/>
      </c>
      <c r="AW247" s="185" t="str">
        <f aca="false">IF(B247&lt;&gt;"",IFERROR(IF((SUMIF(D$20:AI$20, "CLO5", D247:AI247)/AO$10)=0,"",(SUMIF(D$20:AI$20, "CLO5", D247:AI247)/AO$10)),""),"")</f>
        <v/>
      </c>
      <c r="AX247" s="115" t="str">
        <f aca="false">IF(AW247="","",IF(AW247&gt;=B$10,"Y","N"))</f>
        <v/>
      </c>
      <c r="AY247" s="115" t="str">
        <f aca="false">IF(AW247="","",IF(AW247&lt;50%,1,IF(AND(AW247&gt;=50%,AW247&lt;B$10),2,IF(AW247&gt;=B$10,3))))</f>
        <v/>
      </c>
      <c r="AZ247" s="114" t="str">
        <f aca="false">IF(B247&lt;&gt;"",IFERROR(IF((SUMIF(D$20:AI$20, "CLO6", D247:AI247)/AO$11)=0,"",(SUMIF(D$20:AI$20, "CLO6", D247:AI247)/AO$11)),""),"")</f>
        <v/>
      </c>
      <c r="BA247" s="115" t="str">
        <f aca="false">IF(AZ247="","",IF(AZ247&gt;=B$10,"Y","N"))</f>
        <v/>
      </c>
      <c r="BB247" s="115" t="str">
        <f aca="false">IF(BA247="","",IF(BA247&lt;50%,1,IF(AND(BA247&gt;=50%,BA247&lt;B$10),2,IF(BA247&gt;=B$10,3))))</f>
        <v/>
      </c>
      <c r="BC247" s="114" t="str">
        <f aca="false">IF(B247&lt;&gt;"",IFERROR(IF((SUMIF(D$20:AI$20, "CLO7", D247:AI247)/AO$12)=0,"",(SUMIF(D$20:AI$20, "CLO7", D247:AI247)/AO$12)),""),"")</f>
        <v/>
      </c>
      <c r="BD247" s="115" t="str">
        <f aca="false">IF(BC247="","",IF(BC247&gt;=B$10,"Y","N"))</f>
        <v/>
      </c>
      <c r="BE247" s="115" t="str">
        <f aca="false">IF(BD247="","",IF(BD247&lt;50%,1,IF(AND(BD247&gt;=50%,BD247&lt;B$10),2,IF(BD247&gt;=B$10,3))))</f>
        <v/>
      </c>
      <c r="BF247" s="114" t="str">
        <f aca="false">IF(B247&lt;&gt;"",IFERROR(IF((SUMIF(D$20:AI$20, "CLO8", D247:AI247)/AO$13)=0,"",(SUMIF(D$20:AI$20, "CLO8", D247:AI247)/AO$13)),""),"")</f>
        <v/>
      </c>
      <c r="BG247" s="115" t="str">
        <f aca="false">IF(BF247="","",IF(BF247&gt;=B$10,"Y","N"))</f>
        <v/>
      </c>
      <c r="BH247" s="115" t="str">
        <f aca="false">IF(BG247="","",IF(BG247&lt;50%,1,IF(AND(BG247&gt;=50%,BG247&lt;B$10),2,IF(BG247&gt;=B$10,3))))</f>
        <v/>
      </c>
      <c r="BI247" s="114" t="str">
        <f aca="false">IF(B247&lt;&gt;"",IFERROR(IF((SUMIF(D$20:AI$20, "CLO9", D247:AI247)/AO$14)=0,"",(SUMIF(D$20:AI$20, "CLO9", D247:AI247)/AO$14)),""),"")</f>
        <v/>
      </c>
      <c r="BJ247" s="115" t="str">
        <f aca="false">IF(BI247="","",IF(BI247&gt;=B$10,"Y","N"))</f>
        <v/>
      </c>
      <c r="BK247" s="115" t="str">
        <f aca="false">IF(BJ247="","",IF(BJ247&lt;50%,1,IF(AND(BJ247&gt;=50%,BJ247&lt;B$10),2,IF(BJ247&gt;=B$10,3))))</f>
        <v/>
      </c>
      <c r="BL247" s="114" t="str">
        <f aca="false">IF(B247&lt;&gt;"",IFERROR(IF((SUMIF(D$20:AI$20,"CLO10",D247:AI247)/AO$15)=0,"",(SUMIF(D$20:AI$20,"CLO10",D247:AI247)/AO$15)),""),"")</f>
        <v/>
      </c>
      <c r="BM247" s="115" t="str">
        <f aca="false">IF(BL247="","",IF(BL247&gt;=B$10,"Y","N"))</f>
        <v/>
      </c>
      <c r="BN247" s="115" t="str">
        <f aca="false">IF(BM247="","",IF(BM247&lt;50%,1,IF(AND(BM247&gt;=50%,BM247&lt;B$10),2,IF(BM247&gt;=B$10,3))))</f>
        <v/>
      </c>
      <c r="BO247" s="8"/>
      <c r="BP247" s="8"/>
    </row>
    <row r="248" customFormat="false" ht="15.75" hidden="false" customHeight="true" outlineLevel="0" collapsed="false">
      <c r="A248" s="183" t="str">
        <f aca="false">IF(B$6="LECTURE",IF('Database (LECTURE-RES-PRAC)'!A243="","",'Database (LECTURE-RES-PRAC)'!A243),"")</f>
        <v/>
      </c>
      <c r="B248" s="184" t="str">
        <f aca="false">IF(B$6="LECTURE",IF('Database (LECTURE-RES-PRAC)'!B243="","",'Database (LECTURE-RES-PRAC)'!B243),"")</f>
        <v/>
      </c>
      <c r="C248" s="183" t="str">
        <f aca="false">IF(B248&lt;&gt;"",'Database (LECTURE-RES-PRAC)'!C243,"")</f>
        <v/>
      </c>
      <c r="D248" s="117"/>
      <c r="E248" s="52"/>
      <c r="F248" s="52"/>
      <c r="G248" s="52"/>
      <c r="H248" s="52"/>
      <c r="I248" s="52"/>
      <c r="J248" s="52"/>
      <c r="K248" s="52"/>
      <c r="L248" s="52"/>
      <c r="M248" s="52"/>
      <c r="N248" s="181" t="str">
        <f aca="false">IF(B248&lt;&gt;"",SUM(D248:M248),"")</f>
        <v/>
      </c>
      <c r="O248" s="52"/>
      <c r="P248" s="52"/>
      <c r="Q248" s="52"/>
      <c r="R248" s="52"/>
      <c r="S248" s="52"/>
      <c r="T248" s="52"/>
      <c r="U248" s="52"/>
      <c r="V248" s="52"/>
      <c r="W248" s="52"/>
      <c r="X248" s="52"/>
      <c r="Y248" s="181" t="str">
        <f aca="false">IF(B248&lt;&gt;"",SUM(O248:X248),"")</f>
        <v/>
      </c>
      <c r="Z248" s="52"/>
      <c r="AA248" s="52"/>
      <c r="AB248" s="52"/>
      <c r="AC248" s="52"/>
      <c r="AD248" s="52"/>
      <c r="AE248" s="52"/>
      <c r="AF248" s="52"/>
      <c r="AG248" s="52"/>
      <c r="AH248" s="52"/>
      <c r="AI248" s="52"/>
      <c r="AJ248" s="182" t="str">
        <f aca="false">IF(B248&lt;&gt;"",SUM(Z248:AI248),"")</f>
        <v/>
      </c>
      <c r="AK248" s="185" t="str">
        <f aca="false">IF(B248&lt;&gt;"",IFERROR(IF((SUMIF(D$20:AI$20, "CLO1", D248:AI248)/AO$6)=0,"",(SUMIF(D$20:AI$20, "CLO1", D248:AI248)/AO$6)),""),"")</f>
        <v/>
      </c>
      <c r="AL248" s="115" t="str">
        <f aca="false">IF(AK248="","",IF(AK248&gt;=B$10,"Y","N"))</f>
        <v/>
      </c>
      <c r="AM248" s="115" t="str">
        <f aca="false">IF(AK248="","",IF(AK248&lt;50%,1,IF(AND(AK248&gt;=50%,AK248&lt;B$10),2,IF(AK248&gt;=B$10,3))))</f>
        <v/>
      </c>
      <c r="AN248" s="185" t="str">
        <f aca="false">IF(B248&lt;&gt;"",IFERROR(IF((SUMIF(D$20:AI$20, "CLO2", D248:AI248)/AO$7)=0,"",(SUMIF(D$20:AI$20, "CLO2", D248:AI248)/AO$7)),""),"")</f>
        <v/>
      </c>
      <c r="AO248" s="115" t="str">
        <f aca="false">IF(AN248="","",IF(AN248&gt;=B$10,"Y","N"))</f>
        <v/>
      </c>
      <c r="AP248" s="115" t="str">
        <f aca="false">IF(AN248="","",IF(AN248&lt;50%,1,IF(AND(AN248&gt;=50%,AN248&lt;B$10),2,IF(AN248&gt;=B$10,3))))</f>
        <v/>
      </c>
      <c r="AQ248" s="185" t="str">
        <f aca="false">IF(B248&lt;&gt;"",IFERROR(IF((SUMIF(D$20:AI$20, "CLO3", D248:AI248)/AO$8)=0,"",(SUMIF(D$20:AI$20, "CLO3", D248:AI248)/AO$8)),""),"")</f>
        <v/>
      </c>
      <c r="AR248" s="115" t="str">
        <f aca="false">IF(AQ248="","",IF(AQ248&gt;=B$10,"Y","N"))</f>
        <v/>
      </c>
      <c r="AS248" s="115" t="str">
        <f aca="false">IF(AQ248="","",IF(AQ248&lt;50%,1,IF(AND(AQ248&gt;=50%,AQ248&lt;B$10),2,IF(AQ248&gt;=B$10,3))))</f>
        <v/>
      </c>
      <c r="AT248" s="185" t="str">
        <f aca="false">IF(B248&lt;&gt;"",IFERROR(IF((SUMIF(D$20:AI$20, "CLO4", D248:AI248)/AO$9)=0,"",(SUMIF(D$20:AI$20, "CLO4", D248:AI248)/AO$9)),""),"")</f>
        <v/>
      </c>
      <c r="AU248" s="115" t="str">
        <f aca="false">IF(AT248="","",IF(AT248&gt;=B$10,"Y","N"))</f>
        <v/>
      </c>
      <c r="AV248" s="115" t="str">
        <f aca="false">IF(AT248="","",IF(AT248&lt;50%,1,IF(AND(AT248&gt;=50%,AT248&lt;B$10),2,IF(AT248&gt;=B$10,3))))</f>
        <v/>
      </c>
      <c r="AW248" s="185" t="str">
        <f aca="false">IF(B248&lt;&gt;"",IFERROR(IF((SUMIF(D$20:AI$20, "CLO5", D248:AI248)/AO$10)=0,"",(SUMIF(D$20:AI$20, "CLO5", D248:AI248)/AO$10)),""),"")</f>
        <v/>
      </c>
      <c r="AX248" s="115" t="str">
        <f aca="false">IF(AW248="","",IF(AW248&gt;=B$10,"Y","N"))</f>
        <v/>
      </c>
      <c r="AY248" s="115" t="str">
        <f aca="false">IF(AW248="","",IF(AW248&lt;50%,1,IF(AND(AW248&gt;=50%,AW248&lt;B$10),2,IF(AW248&gt;=B$10,3))))</f>
        <v/>
      </c>
      <c r="AZ248" s="114" t="str">
        <f aca="false">IF(B248&lt;&gt;"",IFERROR(IF((SUMIF(D$20:AI$20, "CLO6", D248:AI248)/AO$11)=0,"",(SUMIF(D$20:AI$20, "CLO6", D248:AI248)/AO$11)),""),"")</f>
        <v/>
      </c>
      <c r="BA248" s="115" t="str">
        <f aca="false">IF(AZ248="","",IF(AZ248&gt;=B$10,"Y","N"))</f>
        <v/>
      </c>
      <c r="BB248" s="115" t="str">
        <f aca="false">IF(BA248="","",IF(BA248&lt;50%,1,IF(AND(BA248&gt;=50%,BA248&lt;B$10),2,IF(BA248&gt;=B$10,3))))</f>
        <v/>
      </c>
      <c r="BC248" s="114" t="str">
        <f aca="false">IF(B248&lt;&gt;"",IFERROR(IF((SUMIF(D$20:AI$20, "CLO7", D248:AI248)/AO$12)=0,"",(SUMIF(D$20:AI$20, "CLO7", D248:AI248)/AO$12)),""),"")</f>
        <v/>
      </c>
      <c r="BD248" s="115" t="str">
        <f aca="false">IF(BC248="","",IF(BC248&gt;=B$10,"Y","N"))</f>
        <v/>
      </c>
      <c r="BE248" s="115" t="str">
        <f aca="false">IF(BD248="","",IF(BD248&lt;50%,1,IF(AND(BD248&gt;=50%,BD248&lt;B$10),2,IF(BD248&gt;=B$10,3))))</f>
        <v/>
      </c>
      <c r="BF248" s="114" t="str">
        <f aca="false">IF(B248&lt;&gt;"",IFERROR(IF((SUMIF(D$20:AI$20, "CLO8", D248:AI248)/AO$13)=0,"",(SUMIF(D$20:AI$20, "CLO8", D248:AI248)/AO$13)),""),"")</f>
        <v/>
      </c>
      <c r="BG248" s="115" t="str">
        <f aca="false">IF(BF248="","",IF(BF248&gt;=B$10,"Y","N"))</f>
        <v/>
      </c>
      <c r="BH248" s="115" t="str">
        <f aca="false">IF(BG248="","",IF(BG248&lt;50%,1,IF(AND(BG248&gt;=50%,BG248&lt;B$10),2,IF(BG248&gt;=B$10,3))))</f>
        <v/>
      </c>
      <c r="BI248" s="114" t="str">
        <f aca="false">IF(B248&lt;&gt;"",IFERROR(IF((SUMIF(D$20:AI$20, "CLO9", D248:AI248)/AO$14)=0,"",(SUMIF(D$20:AI$20, "CLO9", D248:AI248)/AO$14)),""),"")</f>
        <v/>
      </c>
      <c r="BJ248" s="115" t="str">
        <f aca="false">IF(BI248="","",IF(BI248&gt;=B$10,"Y","N"))</f>
        <v/>
      </c>
      <c r="BK248" s="115" t="str">
        <f aca="false">IF(BJ248="","",IF(BJ248&lt;50%,1,IF(AND(BJ248&gt;=50%,BJ248&lt;B$10),2,IF(BJ248&gt;=B$10,3))))</f>
        <v/>
      </c>
      <c r="BL248" s="114" t="str">
        <f aca="false">IF(B248&lt;&gt;"",IFERROR(IF((SUMIF(D$20:AI$20,"CLO10",D248:AI248)/AO$15)=0,"",(SUMIF(D$20:AI$20,"CLO10",D248:AI248)/AO$15)),""),"")</f>
        <v/>
      </c>
      <c r="BM248" s="115" t="str">
        <f aca="false">IF(BL248="","",IF(BL248&gt;=B$10,"Y","N"))</f>
        <v/>
      </c>
      <c r="BN248" s="115" t="str">
        <f aca="false">IF(BM248="","",IF(BM248&lt;50%,1,IF(AND(BM248&gt;=50%,BM248&lt;B$10),2,IF(BM248&gt;=B$10,3))))</f>
        <v/>
      </c>
      <c r="BO248" s="8"/>
      <c r="BP248" s="8"/>
    </row>
    <row r="249" customFormat="false" ht="15.75" hidden="false" customHeight="true" outlineLevel="0" collapsed="false">
      <c r="A249" s="183" t="str">
        <f aca="false">IF(B$6="LECTURE",IF('Database (LECTURE-RES-PRAC)'!A244="","",'Database (LECTURE-RES-PRAC)'!A244),"")</f>
        <v/>
      </c>
      <c r="B249" s="184" t="str">
        <f aca="false">IF(B$6="LECTURE",IF('Database (LECTURE-RES-PRAC)'!B244="","",'Database (LECTURE-RES-PRAC)'!B244),"")</f>
        <v/>
      </c>
      <c r="C249" s="183" t="str">
        <f aca="false">IF(B249&lt;&gt;"",'Database (LECTURE-RES-PRAC)'!C244,"")</f>
        <v/>
      </c>
      <c r="D249" s="117"/>
      <c r="E249" s="52"/>
      <c r="F249" s="52"/>
      <c r="G249" s="52"/>
      <c r="H249" s="52"/>
      <c r="I249" s="52"/>
      <c r="J249" s="52"/>
      <c r="K249" s="52"/>
      <c r="L249" s="52"/>
      <c r="M249" s="52"/>
      <c r="N249" s="181" t="str">
        <f aca="false">IF(B249&lt;&gt;"",SUM(D249:M249),"")</f>
        <v/>
      </c>
      <c r="O249" s="52"/>
      <c r="P249" s="52"/>
      <c r="Q249" s="52"/>
      <c r="R249" s="52"/>
      <c r="S249" s="52"/>
      <c r="T249" s="52"/>
      <c r="U249" s="52"/>
      <c r="V249" s="52"/>
      <c r="W249" s="52"/>
      <c r="X249" s="52"/>
      <c r="Y249" s="181" t="str">
        <f aca="false">IF(B249&lt;&gt;"",SUM(O249:X249),"")</f>
        <v/>
      </c>
      <c r="Z249" s="52"/>
      <c r="AA249" s="52"/>
      <c r="AB249" s="52"/>
      <c r="AC249" s="52"/>
      <c r="AD249" s="52"/>
      <c r="AE249" s="52"/>
      <c r="AF249" s="52"/>
      <c r="AG249" s="52"/>
      <c r="AH249" s="52"/>
      <c r="AI249" s="52"/>
      <c r="AJ249" s="182" t="str">
        <f aca="false">IF(B249&lt;&gt;"",SUM(Z249:AI249),"")</f>
        <v/>
      </c>
      <c r="AK249" s="185" t="str">
        <f aca="false">IF(B249&lt;&gt;"",IFERROR(IF((SUMIF(D$20:AI$20, "CLO1", D249:AI249)/AO$6)=0,"",(SUMIF(D$20:AI$20, "CLO1", D249:AI249)/AO$6)),""),"")</f>
        <v/>
      </c>
      <c r="AL249" s="115" t="str">
        <f aca="false">IF(AK249="","",IF(AK249&gt;=B$10,"Y","N"))</f>
        <v/>
      </c>
      <c r="AM249" s="115" t="str">
        <f aca="false">IF(AK249="","",IF(AK249&lt;50%,1,IF(AND(AK249&gt;=50%,AK249&lt;B$10),2,IF(AK249&gt;=B$10,3))))</f>
        <v/>
      </c>
      <c r="AN249" s="185" t="str">
        <f aca="false">IF(B249&lt;&gt;"",IFERROR(IF((SUMIF(D$20:AI$20, "CLO2", D249:AI249)/AO$7)=0,"",(SUMIF(D$20:AI$20, "CLO2", D249:AI249)/AO$7)),""),"")</f>
        <v/>
      </c>
      <c r="AO249" s="115" t="str">
        <f aca="false">IF(AN249="","",IF(AN249&gt;=B$10,"Y","N"))</f>
        <v/>
      </c>
      <c r="AP249" s="115" t="str">
        <f aca="false">IF(AN249="","",IF(AN249&lt;50%,1,IF(AND(AN249&gt;=50%,AN249&lt;B$10),2,IF(AN249&gt;=B$10,3))))</f>
        <v/>
      </c>
      <c r="AQ249" s="185" t="str">
        <f aca="false">IF(B249&lt;&gt;"",IFERROR(IF((SUMIF(D$20:AI$20, "CLO3", D249:AI249)/AO$8)=0,"",(SUMIF(D$20:AI$20, "CLO3", D249:AI249)/AO$8)),""),"")</f>
        <v/>
      </c>
      <c r="AR249" s="115" t="str">
        <f aca="false">IF(AQ249="","",IF(AQ249&gt;=B$10,"Y","N"))</f>
        <v/>
      </c>
      <c r="AS249" s="115" t="str">
        <f aca="false">IF(AQ249="","",IF(AQ249&lt;50%,1,IF(AND(AQ249&gt;=50%,AQ249&lt;B$10),2,IF(AQ249&gt;=B$10,3))))</f>
        <v/>
      </c>
      <c r="AT249" s="185" t="str">
        <f aca="false">IF(B249&lt;&gt;"",IFERROR(IF((SUMIF(D$20:AI$20, "CLO4", D249:AI249)/AO$9)=0,"",(SUMIF(D$20:AI$20, "CLO4", D249:AI249)/AO$9)),""),"")</f>
        <v/>
      </c>
      <c r="AU249" s="115" t="str">
        <f aca="false">IF(AT249="","",IF(AT249&gt;=B$10,"Y","N"))</f>
        <v/>
      </c>
      <c r="AV249" s="115" t="str">
        <f aca="false">IF(AT249="","",IF(AT249&lt;50%,1,IF(AND(AT249&gt;=50%,AT249&lt;B$10),2,IF(AT249&gt;=B$10,3))))</f>
        <v/>
      </c>
      <c r="AW249" s="185" t="str">
        <f aca="false">IF(B249&lt;&gt;"",IFERROR(IF((SUMIF(D$20:AI$20, "CLO5", D249:AI249)/AO$10)=0,"",(SUMIF(D$20:AI$20, "CLO5", D249:AI249)/AO$10)),""),"")</f>
        <v/>
      </c>
      <c r="AX249" s="115" t="str">
        <f aca="false">IF(AW249="","",IF(AW249&gt;=B$10,"Y","N"))</f>
        <v/>
      </c>
      <c r="AY249" s="115" t="str">
        <f aca="false">IF(AW249="","",IF(AW249&lt;50%,1,IF(AND(AW249&gt;=50%,AW249&lt;B$10),2,IF(AW249&gt;=B$10,3))))</f>
        <v/>
      </c>
      <c r="AZ249" s="114" t="str">
        <f aca="false">IF(B249&lt;&gt;"",IFERROR(IF((SUMIF(D$20:AI$20, "CLO6", D249:AI249)/AO$11)=0,"",(SUMIF(D$20:AI$20, "CLO6", D249:AI249)/AO$11)),""),"")</f>
        <v/>
      </c>
      <c r="BA249" s="115" t="str">
        <f aca="false">IF(AZ249="","",IF(AZ249&gt;=B$10,"Y","N"))</f>
        <v/>
      </c>
      <c r="BB249" s="115" t="str">
        <f aca="false">IF(BA249="","",IF(BA249&lt;50%,1,IF(AND(BA249&gt;=50%,BA249&lt;B$10),2,IF(BA249&gt;=B$10,3))))</f>
        <v/>
      </c>
      <c r="BC249" s="114" t="str">
        <f aca="false">IF(B249&lt;&gt;"",IFERROR(IF((SUMIF(D$20:AI$20, "CLO7", D249:AI249)/AO$12)=0,"",(SUMIF(D$20:AI$20, "CLO7", D249:AI249)/AO$12)),""),"")</f>
        <v/>
      </c>
      <c r="BD249" s="115" t="str">
        <f aca="false">IF(BC249="","",IF(BC249&gt;=B$10,"Y","N"))</f>
        <v/>
      </c>
      <c r="BE249" s="115" t="str">
        <f aca="false">IF(BD249="","",IF(BD249&lt;50%,1,IF(AND(BD249&gt;=50%,BD249&lt;B$10),2,IF(BD249&gt;=B$10,3))))</f>
        <v/>
      </c>
      <c r="BF249" s="114" t="str">
        <f aca="false">IF(B249&lt;&gt;"",IFERROR(IF((SUMIF(D$20:AI$20, "CLO8", D249:AI249)/AO$13)=0,"",(SUMIF(D$20:AI$20, "CLO8", D249:AI249)/AO$13)),""),"")</f>
        <v/>
      </c>
      <c r="BG249" s="115" t="str">
        <f aca="false">IF(BF249="","",IF(BF249&gt;=B$10,"Y","N"))</f>
        <v/>
      </c>
      <c r="BH249" s="115" t="str">
        <f aca="false">IF(BG249="","",IF(BG249&lt;50%,1,IF(AND(BG249&gt;=50%,BG249&lt;B$10),2,IF(BG249&gt;=B$10,3))))</f>
        <v/>
      </c>
      <c r="BI249" s="114" t="str">
        <f aca="false">IF(B249&lt;&gt;"",IFERROR(IF((SUMIF(D$20:AI$20, "CLO9", D249:AI249)/AO$14)=0,"",(SUMIF(D$20:AI$20, "CLO9", D249:AI249)/AO$14)),""),"")</f>
        <v/>
      </c>
      <c r="BJ249" s="115" t="str">
        <f aca="false">IF(BI249="","",IF(BI249&gt;=B$10,"Y","N"))</f>
        <v/>
      </c>
      <c r="BK249" s="115" t="str">
        <f aca="false">IF(BJ249="","",IF(BJ249&lt;50%,1,IF(AND(BJ249&gt;=50%,BJ249&lt;B$10),2,IF(BJ249&gt;=B$10,3))))</f>
        <v/>
      </c>
      <c r="BL249" s="114" t="str">
        <f aca="false">IF(B249&lt;&gt;"",IFERROR(IF((SUMIF(D$20:AI$20,"CLO10",D249:AI249)/AO$15)=0,"",(SUMIF(D$20:AI$20,"CLO10",D249:AI249)/AO$15)),""),"")</f>
        <v/>
      </c>
      <c r="BM249" s="115" t="str">
        <f aca="false">IF(BL249="","",IF(BL249&gt;=B$10,"Y","N"))</f>
        <v/>
      </c>
      <c r="BN249" s="115" t="str">
        <f aca="false">IF(BM249="","",IF(BM249&lt;50%,1,IF(AND(BM249&gt;=50%,BM249&lt;B$10),2,IF(BM249&gt;=B$10,3))))</f>
        <v/>
      </c>
      <c r="BO249" s="8"/>
      <c r="BP249" s="8"/>
    </row>
    <row r="250" customFormat="false" ht="15.75" hidden="false" customHeight="true" outlineLevel="0" collapsed="false">
      <c r="A250" s="183" t="str">
        <f aca="false">IF(B$6="LECTURE",IF('Database (LECTURE-RES-PRAC)'!A245="","",'Database (LECTURE-RES-PRAC)'!A245),"")</f>
        <v/>
      </c>
      <c r="B250" s="184" t="str">
        <f aca="false">IF(B$6="LECTURE",IF('Database (LECTURE-RES-PRAC)'!B245="","",'Database (LECTURE-RES-PRAC)'!B245),"")</f>
        <v/>
      </c>
      <c r="C250" s="183" t="str">
        <f aca="false">IF(B250&lt;&gt;"",'Database (LECTURE-RES-PRAC)'!C245,"")</f>
        <v/>
      </c>
      <c r="D250" s="117"/>
      <c r="E250" s="52"/>
      <c r="F250" s="52"/>
      <c r="G250" s="52"/>
      <c r="H250" s="52"/>
      <c r="I250" s="52"/>
      <c r="J250" s="52"/>
      <c r="K250" s="52"/>
      <c r="L250" s="52"/>
      <c r="M250" s="52"/>
      <c r="N250" s="181" t="str">
        <f aca="false">IF(B250&lt;&gt;"",SUM(D250:M250),"")</f>
        <v/>
      </c>
      <c r="O250" s="52"/>
      <c r="P250" s="52"/>
      <c r="Q250" s="52"/>
      <c r="R250" s="52"/>
      <c r="S250" s="52"/>
      <c r="T250" s="52"/>
      <c r="U250" s="52"/>
      <c r="V250" s="52"/>
      <c r="W250" s="52"/>
      <c r="X250" s="52"/>
      <c r="Y250" s="181" t="str">
        <f aca="false">IF(B250&lt;&gt;"",SUM(O250:X250),"")</f>
        <v/>
      </c>
      <c r="Z250" s="52"/>
      <c r="AA250" s="52"/>
      <c r="AB250" s="52"/>
      <c r="AC250" s="52"/>
      <c r="AD250" s="52"/>
      <c r="AE250" s="52"/>
      <c r="AF250" s="52"/>
      <c r="AG250" s="52"/>
      <c r="AH250" s="52"/>
      <c r="AI250" s="52"/>
      <c r="AJ250" s="182" t="str">
        <f aca="false">IF(B250&lt;&gt;"",SUM(Z250:AI250),"")</f>
        <v/>
      </c>
      <c r="AK250" s="185" t="str">
        <f aca="false">IF(B250&lt;&gt;"",IFERROR(IF((SUMIF(D$20:AI$20, "CLO1", D250:AI250)/AO$6)=0,"",(SUMIF(D$20:AI$20, "CLO1", D250:AI250)/AO$6)),""),"")</f>
        <v/>
      </c>
      <c r="AL250" s="115" t="str">
        <f aca="false">IF(AK250="","",IF(AK250&gt;=B$10,"Y","N"))</f>
        <v/>
      </c>
      <c r="AM250" s="115" t="str">
        <f aca="false">IF(AK250="","",IF(AK250&lt;50%,1,IF(AND(AK250&gt;=50%,AK250&lt;B$10),2,IF(AK250&gt;=B$10,3))))</f>
        <v/>
      </c>
      <c r="AN250" s="185" t="str">
        <f aca="false">IF(B250&lt;&gt;"",IFERROR(IF((SUMIF(D$20:AI$20, "CLO2", D250:AI250)/AO$7)=0,"",(SUMIF(D$20:AI$20, "CLO2", D250:AI250)/AO$7)),""),"")</f>
        <v/>
      </c>
      <c r="AO250" s="115" t="str">
        <f aca="false">IF(AN250="","",IF(AN250&gt;=B$10,"Y","N"))</f>
        <v/>
      </c>
      <c r="AP250" s="115" t="str">
        <f aca="false">IF(AN250="","",IF(AN250&lt;50%,1,IF(AND(AN250&gt;=50%,AN250&lt;B$10),2,IF(AN250&gt;=B$10,3))))</f>
        <v/>
      </c>
      <c r="AQ250" s="185" t="str">
        <f aca="false">IF(B250&lt;&gt;"",IFERROR(IF((SUMIF(D$20:AI$20, "CLO3", D250:AI250)/AO$8)=0,"",(SUMIF(D$20:AI$20, "CLO3", D250:AI250)/AO$8)),""),"")</f>
        <v/>
      </c>
      <c r="AR250" s="115" t="str">
        <f aca="false">IF(AQ250="","",IF(AQ250&gt;=B$10,"Y","N"))</f>
        <v/>
      </c>
      <c r="AS250" s="115" t="str">
        <f aca="false">IF(AQ250="","",IF(AQ250&lt;50%,1,IF(AND(AQ250&gt;=50%,AQ250&lt;B$10),2,IF(AQ250&gt;=B$10,3))))</f>
        <v/>
      </c>
      <c r="AT250" s="185" t="str">
        <f aca="false">IF(B250&lt;&gt;"",IFERROR(IF((SUMIF(D$20:AI$20, "CLO4", D250:AI250)/AO$9)=0,"",(SUMIF(D$20:AI$20, "CLO4", D250:AI250)/AO$9)),""),"")</f>
        <v/>
      </c>
      <c r="AU250" s="115" t="str">
        <f aca="false">IF(AT250="","",IF(AT250&gt;=B$10,"Y","N"))</f>
        <v/>
      </c>
      <c r="AV250" s="115" t="str">
        <f aca="false">IF(AT250="","",IF(AT250&lt;50%,1,IF(AND(AT250&gt;=50%,AT250&lt;B$10),2,IF(AT250&gt;=B$10,3))))</f>
        <v/>
      </c>
      <c r="AW250" s="185" t="str">
        <f aca="false">IF(B250&lt;&gt;"",IFERROR(IF((SUMIF(D$20:AI$20, "CLO5", D250:AI250)/AO$10)=0,"",(SUMIF(D$20:AI$20, "CLO5", D250:AI250)/AO$10)),""),"")</f>
        <v/>
      </c>
      <c r="AX250" s="115" t="str">
        <f aca="false">IF(AW250="","",IF(AW250&gt;=B$10,"Y","N"))</f>
        <v/>
      </c>
      <c r="AY250" s="115" t="str">
        <f aca="false">IF(AW250="","",IF(AW250&lt;50%,1,IF(AND(AW250&gt;=50%,AW250&lt;B$10),2,IF(AW250&gt;=B$10,3))))</f>
        <v/>
      </c>
      <c r="AZ250" s="114" t="str">
        <f aca="false">IF(B250&lt;&gt;"",IFERROR(IF((SUMIF(D$20:AI$20, "CLO6", D250:AI250)/AO$11)=0,"",(SUMIF(D$20:AI$20, "CLO6", D250:AI250)/AO$11)),""),"")</f>
        <v/>
      </c>
      <c r="BA250" s="115" t="str">
        <f aca="false">IF(AZ250="","",IF(AZ250&gt;=B$10,"Y","N"))</f>
        <v/>
      </c>
      <c r="BB250" s="115" t="str">
        <f aca="false">IF(BA250="","",IF(BA250&lt;50%,1,IF(AND(BA250&gt;=50%,BA250&lt;B$10),2,IF(BA250&gt;=B$10,3))))</f>
        <v/>
      </c>
      <c r="BC250" s="114" t="str">
        <f aca="false">IF(B250&lt;&gt;"",IFERROR(IF((SUMIF(D$20:AI$20, "CLO7", D250:AI250)/AO$12)=0,"",(SUMIF(D$20:AI$20, "CLO7", D250:AI250)/AO$12)),""),"")</f>
        <v/>
      </c>
      <c r="BD250" s="115" t="str">
        <f aca="false">IF(BC250="","",IF(BC250&gt;=B$10,"Y","N"))</f>
        <v/>
      </c>
      <c r="BE250" s="115" t="str">
        <f aca="false">IF(BD250="","",IF(BD250&lt;50%,1,IF(AND(BD250&gt;=50%,BD250&lt;B$10),2,IF(BD250&gt;=B$10,3))))</f>
        <v/>
      </c>
      <c r="BF250" s="114" t="str">
        <f aca="false">IF(B250&lt;&gt;"",IFERROR(IF((SUMIF(D$20:AI$20, "CLO8", D250:AI250)/AO$13)=0,"",(SUMIF(D$20:AI$20, "CLO8", D250:AI250)/AO$13)),""),"")</f>
        <v/>
      </c>
      <c r="BG250" s="115" t="str">
        <f aca="false">IF(BF250="","",IF(BF250&gt;=B$10,"Y","N"))</f>
        <v/>
      </c>
      <c r="BH250" s="115" t="str">
        <f aca="false">IF(BG250="","",IF(BG250&lt;50%,1,IF(AND(BG250&gt;=50%,BG250&lt;B$10),2,IF(BG250&gt;=B$10,3))))</f>
        <v/>
      </c>
      <c r="BI250" s="114" t="str">
        <f aca="false">IF(B250&lt;&gt;"",IFERROR(IF((SUMIF(D$20:AI$20, "CLO9", D250:AI250)/AO$14)=0,"",(SUMIF(D$20:AI$20, "CLO9", D250:AI250)/AO$14)),""),"")</f>
        <v/>
      </c>
      <c r="BJ250" s="115" t="str">
        <f aca="false">IF(BI250="","",IF(BI250&gt;=B$10,"Y","N"))</f>
        <v/>
      </c>
      <c r="BK250" s="115" t="str">
        <f aca="false">IF(BJ250="","",IF(BJ250&lt;50%,1,IF(AND(BJ250&gt;=50%,BJ250&lt;B$10),2,IF(BJ250&gt;=B$10,3))))</f>
        <v/>
      </c>
      <c r="BL250" s="114" t="str">
        <f aca="false">IF(B250&lt;&gt;"",IFERROR(IF((SUMIF(D$20:AI$20,"CLO10",D250:AI250)/AO$15)=0,"",(SUMIF(D$20:AI$20,"CLO10",D250:AI250)/AO$15)),""),"")</f>
        <v/>
      </c>
      <c r="BM250" s="115" t="str">
        <f aca="false">IF(BL250="","",IF(BL250&gt;=B$10,"Y","N"))</f>
        <v/>
      </c>
      <c r="BN250" s="115" t="str">
        <f aca="false">IF(BM250="","",IF(BM250&lt;50%,1,IF(AND(BM250&gt;=50%,BM250&lt;B$10),2,IF(BM250&gt;=B$10,3))))</f>
        <v/>
      </c>
      <c r="BO250" s="8"/>
      <c r="BP250" s="8"/>
    </row>
    <row r="251" customFormat="false" ht="15.75" hidden="false" customHeight="true" outlineLevel="0" collapsed="false">
      <c r="A251" s="183" t="str">
        <f aca="false">IF(B$6="LECTURE",IF('Database (LECTURE-RES-PRAC)'!A246="","",'Database (LECTURE-RES-PRAC)'!A246),"")</f>
        <v/>
      </c>
      <c r="B251" s="184" t="str">
        <f aca="false">IF(B$6="LECTURE",IF('Database (LECTURE-RES-PRAC)'!B246="","",'Database (LECTURE-RES-PRAC)'!B246),"")</f>
        <v/>
      </c>
      <c r="C251" s="183" t="str">
        <f aca="false">IF(B251&lt;&gt;"",'Database (LECTURE-RES-PRAC)'!C246,"")</f>
        <v/>
      </c>
      <c r="D251" s="117"/>
      <c r="E251" s="52"/>
      <c r="F251" s="52"/>
      <c r="G251" s="52"/>
      <c r="H251" s="52"/>
      <c r="I251" s="52"/>
      <c r="J251" s="52"/>
      <c r="K251" s="52"/>
      <c r="L251" s="52"/>
      <c r="M251" s="52"/>
      <c r="N251" s="181" t="str">
        <f aca="false">IF(B251&lt;&gt;"",SUM(D251:M251),"")</f>
        <v/>
      </c>
      <c r="O251" s="52"/>
      <c r="P251" s="52"/>
      <c r="Q251" s="52"/>
      <c r="R251" s="52"/>
      <c r="S251" s="52"/>
      <c r="T251" s="52"/>
      <c r="U251" s="52"/>
      <c r="V251" s="52"/>
      <c r="W251" s="52"/>
      <c r="X251" s="52"/>
      <c r="Y251" s="181" t="str">
        <f aca="false">IF(B251&lt;&gt;"",SUM(O251:X251),"")</f>
        <v/>
      </c>
      <c r="Z251" s="52"/>
      <c r="AA251" s="52"/>
      <c r="AB251" s="52"/>
      <c r="AC251" s="52"/>
      <c r="AD251" s="52"/>
      <c r="AE251" s="52"/>
      <c r="AF251" s="52"/>
      <c r="AG251" s="52"/>
      <c r="AH251" s="52"/>
      <c r="AI251" s="52"/>
      <c r="AJ251" s="182" t="str">
        <f aca="false">IF(B251&lt;&gt;"",SUM(Z251:AI251),"")</f>
        <v/>
      </c>
      <c r="AK251" s="185" t="str">
        <f aca="false">IF(B251&lt;&gt;"",IFERROR(IF((SUMIF(D$20:AI$20, "CLO1", D251:AI251)/AO$6)=0,"",(SUMIF(D$20:AI$20, "CLO1", D251:AI251)/AO$6)),""),"")</f>
        <v/>
      </c>
      <c r="AL251" s="115" t="str">
        <f aca="false">IF(AK251="","",IF(AK251&gt;=B$10,"Y","N"))</f>
        <v/>
      </c>
      <c r="AM251" s="115" t="str">
        <f aca="false">IF(AK251="","",IF(AK251&lt;50%,1,IF(AND(AK251&gt;=50%,AK251&lt;B$10),2,IF(AK251&gt;=B$10,3))))</f>
        <v/>
      </c>
      <c r="AN251" s="185" t="str">
        <f aca="false">IF(B251&lt;&gt;"",IFERROR(IF((SUMIF(D$20:AI$20, "CLO2", D251:AI251)/AO$7)=0,"",(SUMIF(D$20:AI$20, "CLO2", D251:AI251)/AO$7)),""),"")</f>
        <v/>
      </c>
      <c r="AO251" s="115" t="str">
        <f aca="false">IF(AN251="","",IF(AN251&gt;=B$10,"Y","N"))</f>
        <v/>
      </c>
      <c r="AP251" s="115" t="str">
        <f aca="false">IF(AN251="","",IF(AN251&lt;50%,1,IF(AND(AN251&gt;=50%,AN251&lt;B$10),2,IF(AN251&gt;=B$10,3))))</f>
        <v/>
      </c>
      <c r="AQ251" s="185" t="str">
        <f aca="false">IF(B251&lt;&gt;"",IFERROR(IF((SUMIF(D$20:AI$20, "CLO3", D251:AI251)/AO$8)=0,"",(SUMIF(D$20:AI$20, "CLO3", D251:AI251)/AO$8)),""),"")</f>
        <v/>
      </c>
      <c r="AR251" s="115" t="str">
        <f aca="false">IF(AQ251="","",IF(AQ251&gt;=B$10,"Y","N"))</f>
        <v/>
      </c>
      <c r="AS251" s="115" t="str">
        <f aca="false">IF(AQ251="","",IF(AQ251&lt;50%,1,IF(AND(AQ251&gt;=50%,AQ251&lt;B$10),2,IF(AQ251&gt;=B$10,3))))</f>
        <v/>
      </c>
      <c r="AT251" s="185" t="str">
        <f aca="false">IF(B251&lt;&gt;"",IFERROR(IF((SUMIF(D$20:AI$20, "CLO4", D251:AI251)/AO$9)=0,"",(SUMIF(D$20:AI$20, "CLO4", D251:AI251)/AO$9)),""),"")</f>
        <v/>
      </c>
      <c r="AU251" s="115" t="str">
        <f aca="false">IF(AT251="","",IF(AT251&gt;=B$10,"Y","N"))</f>
        <v/>
      </c>
      <c r="AV251" s="115" t="str">
        <f aca="false">IF(AT251="","",IF(AT251&lt;50%,1,IF(AND(AT251&gt;=50%,AT251&lt;B$10),2,IF(AT251&gt;=B$10,3))))</f>
        <v/>
      </c>
      <c r="AW251" s="185" t="str">
        <f aca="false">IF(B251&lt;&gt;"",IFERROR(IF((SUMIF(D$20:AI$20, "CLO5", D251:AI251)/AO$10)=0,"",(SUMIF(D$20:AI$20, "CLO5", D251:AI251)/AO$10)),""),"")</f>
        <v/>
      </c>
      <c r="AX251" s="115" t="str">
        <f aca="false">IF(AW251="","",IF(AW251&gt;=B$10,"Y","N"))</f>
        <v/>
      </c>
      <c r="AY251" s="115" t="str">
        <f aca="false">IF(AW251="","",IF(AW251&lt;50%,1,IF(AND(AW251&gt;=50%,AW251&lt;B$10),2,IF(AW251&gt;=B$10,3))))</f>
        <v/>
      </c>
      <c r="AZ251" s="114" t="str">
        <f aca="false">IF(B251&lt;&gt;"",IFERROR(IF((SUMIF(D$20:AI$20, "CLO6", D251:AI251)/AO$11)=0,"",(SUMIF(D$20:AI$20, "CLO6", D251:AI251)/AO$11)),""),"")</f>
        <v/>
      </c>
      <c r="BA251" s="115" t="str">
        <f aca="false">IF(AZ251="","",IF(AZ251&gt;=B$10,"Y","N"))</f>
        <v/>
      </c>
      <c r="BB251" s="115" t="str">
        <f aca="false">IF(BA251="","",IF(BA251&lt;50%,1,IF(AND(BA251&gt;=50%,BA251&lt;B$10),2,IF(BA251&gt;=B$10,3))))</f>
        <v/>
      </c>
      <c r="BC251" s="114" t="str">
        <f aca="false">IF(B251&lt;&gt;"",IFERROR(IF((SUMIF(D$20:AI$20, "CLO7", D251:AI251)/AO$12)=0,"",(SUMIF(D$20:AI$20, "CLO7", D251:AI251)/AO$12)),""),"")</f>
        <v/>
      </c>
      <c r="BD251" s="115" t="str">
        <f aca="false">IF(BC251="","",IF(BC251&gt;=B$10,"Y","N"))</f>
        <v/>
      </c>
      <c r="BE251" s="115" t="str">
        <f aca="false">IF(BD251="","",IF(BD251&lt;50%,1,IF(AND(BD251&gt;=50%,BD251&lt;B$10),2,IF(BD251&gt;=B$10,3))))</f>
        <v/>
      </c>
      <c r="BF251" s="114" t="str">
        <f aca="false">IF(B251&lt;&gt;"",IFERROR(IF((SUMIF(D$20:AI$20, "CLO8", D251:AI251)/AO$13)=0,"",(SUMIF(D$20:AI$20, "CLO8", D251:AI251)/AO$13)),""),"")</f>
        <v/>
      </c>
      <c r="BG251" s="115" t="str">
        <f aca="false">IF(BF251="","",IF(BF251&gt;=B$10,"Y","N"))</f>
        <v/>
      </c>
      <c r="BH251" s="115" t="str">
        <f aca="false">IF(BG251="","",IF(BG251&lt;50%,1,IF(AND(BG251&gt;=50%,BG251&lt;B$10),2,IF(BG251&gt;=B$10,3))))</f>
        <v/>
      </c>
      <c r="BI251" s="114" t="str">
        <f aca="false">IF(B251&lt;&gt;"",IFERROR(IF((SUMIF(D$20:AI$20, "CLO9", D251:AI251)/AO$14)=0,"",(SUMIF(D$20:AI$20, "CLO9", D251:AI251)/AO$14)),""),"")</f>
        <v/>
      </c>
      <c r="BJ251" s="115" t="str">
        <f aca="false">IF(BI251="","",IF(BI251&gt;=B$10,"Y","N"))</f>
        <v/>
      </c>
      <c r="BK251" s="115" t="str">
        <f aca="false">IF(BJ251="","",IF(BJ251&lt;50%,1,IF(AND(BJ251&gt;=50%,BJ251&lt;B$10),2,IF(BJ251&gt;=B$10,3))))</f>
        <v/>
      </c>
      <c r="BL251" s="114" t="str">
        <f aca="false">IF(B251&lt;&gt;"",IFERROR(IF((SUMIF(D$20:AI$20,"CLO10",D251:AI251)/AO$15)=0,"",(SUMIF(D$20:AI$20,"CLO10",D251:AI251)/AO$15)),""),"")</f>
        <v/>
      </c>
      <c r="BM251" s="115" t="str">
        <f aca="false">IF(BL251="","",IF(BL251&gt;=B$10,"Y","N"))</f>
        <v/>
      </c>
      <c r="BN251" s="115" t="str">
        <f aca="false">IF(BM251="","",IF(BM251&lt;50%,1,IF(AND(BM251&gt;=50%,BM251&lt;B$10),2,IF(BM251&gt;=B$10,3))))</f>
        <v/>
      </c>
      <c r="BO251" s="8"/>
      <c r="BP251" s="8"/>
    </row>
    <row r="252" customFormat="false" ht="15.75" hidden="false" customHeight="true" outlineLevel="0" collapsed="false">
      <c r="A252" s="183" t="str">
        <f aca="false">IF(B$6="LECTURE",IF('Database (LECTURE-RES-PRAC)'!A247="","",'Database (LECTURE-RES-PRAC)'!A247),"")</f>
        <v/>
      </c>
      <c r="B252" s="184" t="str">
        <f aca="false">IF(B$6="LECTURE",IF('Database (LECTURE-RES-PRAC)'!B247="","",'Database (LECTURE-RES-PRAC)'!B247),"")</f>
        <v/>
      </c>
      <c r="C252" s="183" t="str">
        <f aca="false">IF(B252&lt;&gt;"",'Database (LECTURE-RES-PRAC)'!C247,"")</f>
        <v/>
      </c>
      <c r="D252" s="117"/>
      <c r="E252" s="52"/>
      <c r="F252" s="52"/>
      <c r="G252" s="52"/>
      <c r="H252" s="52"/>
      <c r="I252" s="52"/>
      <c r="J252" s="52"/>
      <c r="K252" s="52"/>
      <c r="L252" s="52"/>
      <c r="M252" s="52"/>
      <c r="N252" s="181" t="str">
        <f aca="false">IF(B252&lt;&gt;"",SUM(D252:M252),"")</f>
        <v/>
      </c>
      <c r="O252" s="52"/>
      <c r="P252" s="52"/>
      <c r="Q252" s="52"/>
      <c r="R252" s="52"/>
      <c r="S252" s="52"/>
      <c r="T252" s="52"/>
      <c r="U252" s="52"/>
      <c r="V252" s="52"/>
      <c r="W252" s="52"/>
      <c r="X252" s="52"/>
      <c r="Y252" s="181" t="str">
        <f aca="false">IF(B252&lt;&gt;"",SUM(O252:X252),"")</f>
        <v/>
      </c>
      <c r="Z252" s="52"/>
      <c r="AA252" s="52"/>
      <c r="AB252" s="52"/>
      <c r="AC252" s="52"/>
      <c r="AD252" s="52"/>
      <c r="AE252" s="52"/>
      <c r="AF252" s="52"/>
      <c r="AG252" s="52"/>
      <c r="AH252" s="52"/>
      <c r="AI252" s="52"/>
      <c r="AJ252" s="182" t="str">
        <f aca="false">IF(B252&lt;&gt;"",SUM(Z252:AI252),"")</f>
        <v/>
      </c>
      <c r="AK252" s="185" t="str">
        <f aca="false">IF(B252&lt;&gt;"",IFERROR(IF((SUMIF(D$20:AI$20, "CLO1", D252:AI252)/AO$6)=0,"",(SUMIF(D$20:AI$20, "CLO1", D252:AI252)/AO$6)),""),"")</f>
        <v/>
      </c>
      <c r="AL252" s="115" t="str">
        <f aca="false">IF(AK252="","",IF(AK252&gt;=B$10,"Y","N"))</f>
        <v/>
      </c>
      <c r="AM252" s="115" t="str">
        <f aca="false">IF(AK252="","",IF(AK252&lt;50%,1,IF(AND(AK252&gt;=50%,AK252&lt;B$10),2,IF(AK252&gt;=B$10,3))))</f>
        <v/>
      </c>
      <c r="AN252" s="185" t="str">
        <f aca="false">IF(B252&lt;&gt;"",IFERROR(IF((SUMIF(D$20:AI$20, "CLO2", D252:AI252)/AO$7)=0,"",(SUMIF(D$20:AI$20, "CLO2", D252:AI252)/AO$7)),""),"")</f>
        <v/>
      </c>
      <c r="AO252" s="115" t="str">
        <f aca="false">IF(AN252="","",IF(AN252&gt;=B$10,"Y","N"))</f>
        <v/>
      </c>
      <c r="AP252" s="115" t="str">
        <f aca="false">IF(AN252="","",IF(AN252&lt;50%,1,IF(AND(AN252&gt;=50%,AN252&lt;B$10),2,IF(AN252&gt;=B$10,3))))</f>
        <v/>
      </c>
      <c r="AQ252" s="185" t="str">
        <f aca="false">IF(B252&lt;&gt;"",IFERROR(IF((SUMIF(D$20:AI$20, "CLO3", D252:AI252)/AO$8)=0,"",(SUMIF(D$20:AI$20, "CLO3", D252:AI252)/AO$8)),""),"")</f>
        <v/>
      </c>
      <c r="AR252" s="115" t="str">
        <f aca="false">IF(AQ252="","",IF(AQ252&gt;=B$10,"Y","N"))</f>
        <v/>
      </c>
      <c r="AS252" s="115" t="str">
        <f aca="false">IF(AQ252="","",IF(AQ252&lt;50%,1,IF(AND(AQ252&gt;=50%,AQ252&lt;B$10),2,IF(AQ252&gt;=B$10,3))))</f>
        <v/>
      </c>
      <c r="AT252" s="185" t="str">
        <f aca="false">IF(B252&lt;&gt;"",IFERROR(IF((SUMIF(D$20:AI$20, "CLO4", D252:AI252)/AO$9)=0,"",(SUMIF(D$20:AI$20, "CLO4", D252:AI252)/AO$9)),""),"")</f>
        <v/>
      </c>
      <c r="AU252" s="115" t="str">
        <f aca="false">IF(AT252="","",IF(AT252&gt;=B$10,"Y","N"))</f>
        <v/>
      </c>
      <c r="AV252" s="115" t="str">
        <f aca="false">IF(AT252="","",IF(AT252&lt;50%,1,IF(AND(AT252&gt;=50%,AT252&lt;B$10),2,IF(AT252&gt;=B$10,3))))</f>
        <v/>
      </c>
      <c r="AW252" s="185" t="str">
        <f aca="false">IF(B252&lt;&gt;"",IFERROR(IF((SUMIF(D$20:AI$20, "CLO5", D252:AI252)/AO$10)=0,"",(SUMIF(D$20:AI$20, "CLO5", D252:AI252)/AO$10)),""),"")</f>
        <v/>
      </c>
      <c r="AX252" s="115" t="str">
        <f aca="false">IF(AW252="","",IF(AW252&gt;=B$10,"Y","N"))</f>
        <v/>
      </c>
      <c r="AY252" s="115" t="str">
        <f aca="false">IF(AW252="","",IF(AW252&lt;50%,1,IF(AND(AW252&gt;=50%,AW252&lt;B$10),2,IF(AW252&gt;=B$10,3))))</f>
        <v/>
      </c>
      <c r="AZ252" s="114" t="str">
        <f aca="false">IF(B252&lt;&gt;"",IFERROR(IF((SUMIF(D$20:AI$20, "CLO6", D252:AI252)/AO$11)=0,"",(SUMIF(D$20:AI$20, "CLO6", D252:AI252)/AO$11)),""),"")</f>
        <v/>
      </c>
      <c r="BA252" s="115" t="str">
        <f aca="false">IF(AZ252="","",IF(AZ252&gt;=B$10,"Y","N"))</f>
        <v/>
      </c>
      <c r="BB252" s="115" t="str">
        <f aca="false">IF(BA252="","",IF(BA252&lt;50%,1,IF(AND(BA252&gt;=50%,BA252&lt;B$10),2,IF(BA252&gt;=B$10,3))))</f>
        <v/>
      </c>
      <c r="BC252" s="114" t="str">
        <f aca="false">IF(B252&lt;&gt;"",IFERROR(IF((SUMIF(D$20:AI$20, "CLO7", D252:AI252)/AO$12)=0,"",(SUMIF(D$20:AI$20, "CLO7", D252:AI252)/AO$12)),""),"")</f>
        <v/>
      </c>
      <c r="BD252" s="115" t="str">
        <f aca="false">IF(BC252="","",IF(BC252&gt;=B$10,"Y","N"))</f>
        <v/>
      </c>
      <c r="BE252" s="115" t="str">
        <f aca="false">IF(BD252="","",IF(BD252&lt;50%,1,IF(AND(BD252&gt;=50%,BD252&lt;B$10),2,IF(BD252&gt;=B$10,3))))</f>
        <v/>
      </c>
      <c r="BF252" s="114" t="str">
        <f aca="false">IF(B252&lt;&gt;"",IFERROR(IF((SUMIF(D$20:AI$20, "CLO8", D252:AI252)/AO$13)=0,"",(SUMIF(D$20:AI$20, "CLO8", D252:AI252)/AO$13)),""),"")</f>
        <v/>
      </c>
      <c r="BG252" s="115" t="str">
        <f aca="false">IF(BF252="","",IF(BF252&gt;=B$10,"Y","N"))</f>
        <v/>
      </c>
      <c r="BH252" s="115" t="str">
        <f aca="false">IF(BG252="","",IF(BG252&lt;50%,1,IF(AND(BG252&gt;=50%,BG252&lt;B$10),2,IF(BG252&gt;=B$10,3))))</f>
        <v/>
      </c>
      <c r="BI252" s="114" t="str">
        <f aca="false">IF(B252&lt;&gt;"",IFERROR(IF((SUMIF(D$20:AI$20, "CLO9", D252:AI252)/AO$14)=0,"",(SUMIF(D$20:AI$20, "CLO9", D252:AI252)/AO$14)),""),"")</f>
        <v/>
      </c>
      <c r="BJ252" s="115" t="str">
        <f aca="false">IF(BI252="","",IF(BI252&gt;=B$10,"Y","N"))</f>
        <v/>
      </c>
      <c r="BK252" s="115" t="str">
        <f aca="false">IF(BJ252="","",IF(BJ252&lt;50%,1,IF(AND(BJ252&gt;=50%,BJ252&lt;B$10),2,IF(BJ252&gt;=B$10,3))))</f>
        <v/>
      </c>
      <c r="BL252" s="114" t="str">
        <f aca="false">IF(B252&lt;&gt;"",IFERROR(IF((SUMIF(D$20:AI$20,"CLO10",D252:AI252)/AO$15)=0,"",(SUMIF(D$20:AI$20,"CLO10",D252:AI252)/AO$15)),""),"")</f>
        <v/>
      </c>
      <c r="BM252" s="115" t="str">
        <f aca="false">IF(BL252="","",IF(BL252&gt;=B$10,"Y","N"))</f>
        <v/>
      </c>
      <c r="BN252" s="115" t="str">
        <f aca="false">IF(BM252="","",IF(BM252&lt;50%,1,IF(AND(BM252&gt;=50%,BM252&lt;B$10),2,IF(BM252&gt;=B$10,3))))</f>
        <v/>
      </c>
      <c r="BO252" s="8"/>
      <c r="BP252" s="8"/>
    </row>
    <row r="253" customFormat="false" ht="15.75" hidden="false" customHeight="true" outlineLevel="0" collapsed="false">
      <c r="A253" s="183" t="str">
        <f aca="false">IF(B$6="LECTURE",IF('Database (LECTURE-RES-PRAC)'!A248="","",'Database (LECTURE-RES-PRAC)'!A248),"")</f>
        <v/>
      </c>
      <c r="B253" s="184" t="str">
        <f aca="false">IF(B$6="LECTURE",IF('Database (LECTURE-RES-PRAC)'!B248="","",'Database (LECTURE-RES-PRAC)'!B248),"")</f>
        <v/>
      </c>
      <c r="C253" s="183" t="str">
        <f aca="false">IF(B253&lt;&gt;"",'Database (LECTURE-RES-PRAC)'!C248,"")</f>
        <v/>
      </c>
      <c r="D253" s="117"/>
      <c r="E253" s="52"/>
      <c r="F253" s="52"/>
      <c r="G253" s="52"/>
      <c r="H253" s="52"/>
      <c r="I253" s="52"/>
      <c r="J253" s="52"/>
      <c r="K253" s="52"/>
      <c r="L253" s="52"/>
      <c r="M253" s="52"/>
      <c r="N253" s="181" t="str">
        <f aca="false">IF(B253&lt;&gt;"",SUM(D253:M253),"")</f>
        <v/>
      </c>
      <c r="O253" s="52"/>
      <c r="P253" s="52"/>
      <c r="Q253" s="52"/>
      <c r="R253" s="52"/>
      <c r="S253" s="52"/>
      <c r="T253" s="52"/>
      <c r="U253" s="52"/>
      <c r="V253" s="52"/>
      <c r="W253" s="52"/>
      <c r="X253" s="52"/>
      <c r="Y253" s="181" t="str">
        <f aca="false">IF(B253&lt;&gt;"",SUM(O253:X253),"")</f>
        <v/>
      </c>
      <c r="Z253" s="52"/>
      <c r="AA253" s="52"/>
      <c r="AB253" s="52"/>
      <c r="AC253" s="52"/>
      <c r="AD253" s="52"/>
      <c r="AE253" s="52"/>
      <c r="AF253" s="52"/>
      <c r="AG253" s="52"/>
      <c r="AH253" s="52"/>
      <c r="AI253" s="52"/>
      <c r="AJ253" s="182" t="str">
        <f aca="false">IF(B253&lt;&gt;"",SUM(Z253:AI253),"")</f>
        <v/>
      </c>
      <c r="AK253" s="185" t="str">
        <f aca="false">IF(B253&lt;&gt;"",IFERROR(IF((SUMIF(D$20:AI$20, "CLO1", D253:AI253)/AO$6)=0,"",(SUMIF(D$20:AI$20, "CLO1", D253:AI253)/AO$6)),""),"")</f>
        <v/>
      </c>
      <c r="AL253" s="115" t="str">
        <f aca="false">IF(AK253="","",IF(AK253&gt;=B$10,"Y","N"))</f>
        <v/>
      </c>
      <c r="AM253" s="115" t="str">
        <f aca="false">IF(AK253="","",IF(AK253&lt;50%,1,IF(AND(AK253&gt;=50%,AK253&lt;B$10),2,IF(AK253&gt;=B$10,3))))</f>
        <v/>
      </c>
      <c r="AN253" s="185" t="str">
        <f aca="false">IF(B253&lt;&gt;"",IFERROR(IF((SUMIF(D$20:AI$20, "CLO2", D253:AI253)/AO$7)=0,"",(SUMIF(D$20:AI$20, "CLO2", D253:AI253)/AO$7)),""),"")</f>
        <v/>
      </c>
      <c r="AO253" s="115" t="str">
        <f aca="false">IF(AN253="","",IF(AN253&gt;=B$10,"Y","N"))</f>
        <v/>
      </c>
      <c r="AP253" s="115" t="str">
        <f aca="false">IF(AN253="","",IF(AN253&lt;50%,1,IF(AND(AN253&gt;=50%,AN253&lt;B$10),2,IF(AN253&gt;=B$10,3))))</f>
        <v/>
      </c>
      <c r="AQ253" s="185" t="str">
        <f aca="false">IF(B253&lt;&gt;"",IFERROR(IF((SUMIF(D$20:AI$20, "CLO3", D253:AI253)/AO$8)=0,"",(SUMIF(D$20:AI$20, "CLO3", D253:AI253)/AO$8)),""),"")</f>
        <v/>
      </c>
      <c r="AR253" s="115" t="str">
        <f aca="false">IF(AQ253="","",IF(AQ253&gt;=B$10,"Y","N"))</f>
        <v/>
      </c>
      <c r="AS253" s="115" t="str">
        <f aca="false">IF(AQ253="","",IF(AQ253&lt;50%,1,IF(AND(AQ253&gt;=50%,AQ253&lt;B$10),2,IF(AQ253&gt;=B$10,3))))</f>
        <v/>
      </c>
      <c r="AT253" s="185" t="str">
        <f aca="false">IF(B253&lt;&gt;"",IFERROR(IF((SUMIF(D$20:AI$20, "CLO4", D253:AI253)/AO$9)=0,"",(SUMIF(D$20:AI$20, "CLO4", D253:AI253)/AO$9)),""),"")</f>
        <v/>
      </c>
      <c r="AU253" s="115" t="str">
        <f aca="false">IF(AT253="","",IF(AT253&gt;=B$10,"Y","N"))</f>
        <v/>
      </c>
      <c r="AV253" s="115" t="str">
        <f aca="false">IF(AT253="","",IF(AT253&lt;50%,1,IF(AND(AT253&gt;=50%,AT253&lt;B$10),2,IF(AT253&gt;=B$10,3))))</f>
        <v/>
      </c>
      <c r="AW253" s="185" t="str">
        <f aca="false">IF(B253&lt;&gt;"",IFERROR(IF((SUMIF(D$20:AI$20, "CLO5", D253:AI253)/AO$10)=0,"",(SUMIF(D$20:AI$20, "CLO5", D253:AI253)/AO$10)),""),"")</f>
        <v/>
      </c>
      <c r="AX253" s="115" t="str">
        <f aca="false">IF(AW253="","",IF(AW253&gt;=B$10,"Y","N"))</f>
        <v/>
      </c>
      <c r="AY253" s="115" t="str">
        <f aca="false">IF(AW253="","",IF(AW253&lt;50%,1,IF(AND(AW253&gt;=50%,AW253&lt;B$10),2,IF(AW253&gt;=B$10,3))))</f>
        <v/>
      </c>
      <c r="AZ253" s="114" t="str">
        <f aca="false">IF(B253&lt;&gt;"",IFERROR(IF((SUMIF(D$20:AI$20, "CLO6", D253:AI253)/AO$11)=0,"",(SUMIF(D$20:AI$20, "CLO6", D253:AI253)/AO$11)),""),"")</f>
        <v/>
      </c>
      <c r="BA253" s="115" t="str">
        <f aca="false">IF(AZ253="","",IF(AZ253&gt;=B$10,"Y","N"))</f>
        <v/>
      </c>
      <c r="BB253" s="115" t="str">
        <f aca="false">IF(BA253="","",IF(BA253&lt;50%,1,IF(AND(BA253&gt;=50%,BA253&lt;B$10),2,IF(BA253&gt;=B$10,3))))</f>
        <v/>
      </c>
      <c r="BC253" s="114" t="str">
        <f aca="false">IF(B253&lt;&gt;"",IFERROR(IF((SUMIF(D$20:AI$20, "CLO7", D253:AI253)/AO$12)=0,"",(SUMIF(D$20:AI$20, "CLO7", D253:AI253)/AO$12)),""),"")</f>
        <v/>
      </c>
      <c r="BD253" s="115" t="str">
        <f aca="false">IF(BC253="","",IF(BC253&gt;=B$10,"Y","N"))</f>
        <v/>
      </c>
      <c r="BE253" s="115" t="str">
        <f aca="false">IF(BD253="","",IF(BD253&lt;50%,1,IF(AND(BD253&gt;=50%,BD253&lt;B$10),2,IF(BD253&gt;=B$10,3))))</f>
        <v/>
      </c>
      <c r="BF253" s="114" t="str">
        <f aca="false">IF(B253&lt;&gt;"",IFERROR(IF((SUMIF(D$20:AI$20, "CLO8", D253:AI253)/AO$13)=0,"",(SUMIF(D$20:AI$20, "CLO8", D253:AI253)/AO$13)),""),"")</f>
        <v/>
      </c>
      <c r="BG253" s="115" t="str">
        <f aca="false">IF(BF253="","",IF(BF253&gt;=B$10,"Y","N"))</f>
        <v/>
      </c>
      <c r="BH253" s="115" t="str">
        <f aca="false">IF(BG253="","",IF(BG253&lt;50%,1,IF(AND(BG253&gt;=50%,BG253&lt;B$10),2,IF(BG253&gt;=B$10,3))))</f>
        <v/>
      </c>
      <c r="BI253" s="114" t="str">
        <f aca="false">IF(B253&lt;&gt;"",IFERROR(IF((SUMIF(D$20:AI$20, "CLO9", D253:AI253)/AO$14)=0,"",(SUMIF(D$20:AI$20, "CLO9", D253:AI253)/AO$14)),""),"")</f>
        <v/>
      </c>
      <c r="BJ253" s="115" t="str">
        <f aca="false">IF(BI253="","",IF(BI253&gt;=B$10,"Y","N"))</f>
        <v/>
      </c>
      <c r="BK253" s="115" t="str">
        <f aca="false">IF(BJ253="","",IF(BJ253&lt;50%,1,IF(AND(BJ253&gt;=50%,BJ253&lt;B$10),2,IF(BJ253&gt;=B$10,3))))</f>
        <v/>
      </c>
      <c r="BL253" s="114" t="str">
        <f aca="false">IF(B253&lt;&gt;"",IFERROR(IF((SUMIF(D$20:AI$20,"CLO10",D253:AI253)/AO$15)=0,"",(SUMIF(D$20:AI$20,"CLO10",D253:AI253)/AO$15)),""),"")</f>
        <v/>
      </c>
      <c r="BM253" s="115" t="str">
        <f aca="false">IF(BL253="","",IF(BL253&gt;=B$10,"Y","N"))</f>
        <v/>
      </c>
      <c r="BN253" s="115" t="str">
        <f aca="false">IF(BM253="","",IF(BM253&lt;50%,1,IF(AND(BM253&gt;=50%,BM253&lt;B$10),2,IF(BM253&gt;=B$10,3))))</f>
        <v/>
      </c>
      <c r="BO253" s="8"/>
      <c r="BP253" s="8"/>
    </row>
    <row r="254" customFormat="false" ht="15.75" hidden="false" customHeight="true" outlineLevel="0" collapsed="false">
      <c r="A254" s="183" t="str">
        <f aca="false">IF(B$6="LECTURE",IF('Database (LECTURE-RES-PRAC)'!A249="","",'Database (LECTURE-RES-PRAC)'!A249),"")</f>
        <v/>
      </c>
      <c r="B254" s="184" t="str">
        <f aca="false">IF(B$6="LECTURE",IF('Database (LECTURE-RES-PRAC)'!B249="","",'Database (LECTURE-RES-PRAC)'!B249),"")</f>
        <v/>
      </c>
      <c r="C254" s="183" t="str">
        <f aca="false">IF(B254&lt;&gt;"",'Database (LECTURE-RES-PRAC)'!C249,"")</f>
        <v/>
      </c>
      <c r="D254" s="117"/>
      <c r="E254" s="52"/>
      <c r="F254" s="52"/>
      <c r="G254" s="52"/>
      <c r="H254" s="52"/>
      <c r="I254" s="52"/>
      <c r="J254" s="52"/>
      <c r="K254" s="52"/>
      <c r="L254" s="52"/>
      <c r="M254" s="52"/>
      <c r="N254" s="181" t="str">
        <f aca="false">IF(B254&lt;&gt;"",SUM(D254:M254),"")</f>
        <v/>
      </c>
      <c r="O254" s="52"/>
      <c r="P254" s="52"/>
      <c r="Q254" s="52"/>
      <c r="R254" s="52"/>
      <c r="S254" s="52"/>
      <c r="T254" s="52"/>
      <c r="U254" s="52"/>
      <c r="V254" s="52"/>
      <c r="W254" s="52"/>
      <c r="X254" s="52"/>
      <c r="Y254" s="181" t="str">
        <f aca="false">IF(B254&lt;&gt;"",SUM(O254:X254),"")</f>
        <v/>
      </c>
      <c r="Z254" s="52"/>
      <c r="AA254" s="52"/>
      <c r="AB254" s="52"/>
      <c r="AC254" s="52"/>
      <c r="AD254" s="52"/>
      <c r="AE254" s="52"/>
      <c r="AF254" s="52"/>
      <c r="AG254" s="52"/>
      <c r="AH254" s="52"/>
      <c r="AI254" s="52"/>
      <c r="AJ254" s="182" t="str">
        <f aca="false">IF(B254&lt;&gt;"",SUM(Z254:AI254),"")</f>
        <v/>
      </c>
      <c r="AK254" s="185" t="str">
        <f aca="false">IF(B254&lt;&gt;"",IFERROR(IF((SUMIF(D$20:AI$20, "CLO1", D254:AI254)/AO$6)=0,"",(SUMIF(D$20:AI$20, "CLO1", D254:AI254)/AO$6)),""),"")</f>
        <v/>
      </c>
      <c r="AL254" s="115" t="str">
        <f aca="false">IF(AK254="","",IF(AK254&gt;=B$10,"Y","N"))</f>
        <v/>
      </c>
      <c r="AM254" s="115" t="str">
        <f aca="false">IF(AK254="","",IF(AK254&lt;50%,1,IF(AND(AK254&gt;=50%,AK254&lt;B$10),2,IF(AK254&gt;=B$10,3))))</f>
        <v/>
      </c>
      <c r="AN254" s="185" t="str">
        <f aca="false">IF(B254&lt;&gt;"",IFERROR(IF((SUMIF(D$20:AI$20, "CLO2", D254:AI254)/AO$7)=0,"",(SUMIF(D$20:AI$20, "CLO2", D254:AI254)/AO$7)),""),"")</f>
        <v/>
      </c>
      <c r="AO254" s="115" t="str">
        <f aca="false">IF(AN254="","",IF(AN254&gt;=B$10,"Y","N"))</f>
        <v/>
      </c>
      <c r="AP254" s="115" t="str">
        <f aca="false">IF(AN254="","",IF(AN254&lt;50%,1,IF(AND(AN254&gt;=50%,AN254&lt;B$10),2,IF(AN254&gt;=B$10,3))))</f>
        <v/>
      </c>
      <c r="AQ254" s="185" t="str">
        <f aca="false">IF(B254&lt;&gt;"",IFERROR(IF((SUMIF(D$20:AI$20, "CLO3", D254:AI254)/AO$8)=0,"",(SUMIF(D$20:AI$20, "CLO3", D254:AI254)/AO$8)),""),"")</f>
        <v/>
      </c>
      <c r="AR254" s="115" t="str">
        <f aca="false">IF(AQ254="","",IF(AQ254&gt;=B$10,"Y","N"))</f>
        <v/>
      </c>
      <c r="AS254" s="115" t="str">
        <f aca="false">IF(AQ254="","",IF(AQ254&lt;50%,1,IF(AND(AQ254&gt;=50%,AQ254&lt;B$10),2,IF(AQ254&gt;=B$10,3))))</f>
        <v/>
      </c>
      <c r="AT254" s="185" t="str">
        <f aca="false">IF(B254&lt;&gt;"",IFERROR(IF((SUMIF(D$20:AI$20, "CLO4", D254:AI254)/AO$9)=0,"",(SUMIF(D$20:AI$20, "CLO4", D254:AI254)/AO$9)),""),"")</f>
        <v/>
      </c>
      <c r="AU254" s="115" t="str">
        <f aca="false">IF(AT254="","",IF(AT254&gt;=B$10,"Y","N"))</f>
        <v/>
      </c>
      <c r="AV254" s="115" t="str">
        <f aca="false">IF(AT254="","",IF(AT254&lt;50%,1,IF(AND(AT254&gt;=50%,AT254&lt;B$10),2,IF(AT254&gt;=B$10,3))))</f>
        <v/>
      </c>
      <c r="AW254" s="185" t="str">
        <f aca="false">IF(B254&lt;&gt;"",IFERROR(IF((SUMIF(D$20:AI$20, "CLO5", D254:AI254)/AO$10)=0,"",(SUMIF(D$20:AI$20, "CLO5", D254:AI254)/AO$10)),""),"")</f>
        <v/>
      </c>
      <c r="AX254" s="115" t="str">
        <f aca="false">IF(AW254="","",IF(AW254&gt;=B$10,"Y","N"))</f>
        <v/>
      </c>
      <c r="AY254" s="115" t="str">
        <f aca="false">IF(AW254="","",IF(AW254&lt;50%,1,IF(AND(AW254&gt;=50%,AW254&lt;B$10),2,IF(AW254&gt;=B$10,3))))</f>
        <v/>
      </c>
      <c r="AZ254" s="114" t="str">
        <f aca="false">IF(B254&lt;&gt;"",IFERROR(IF((SUMIF(D$20:AI$20, "CLO6", D254:AI254)/AO$11)=0,"",(SUMIF(D$20:AI$20, "CLO6", D254:AI254)/AO$11)),""),"")</f>
        <v/>
      </c>
      <c r="BA254" s="115" t="str">
        <f aca="false">IF(AZ254="","",IF(AZ254&gt;=B$10,"Y","N"))</f>
        <v/>
      </c>
      <c r="BB254" s="115" t="str">
        <f aca="false">IF(BA254="","",IF(BA254&lt;50%,1,IF(AND(BA254&gt;=50%,BA254&lt;B$10),2,IF(BA254&gt;=B$10,3))))</f>
        <v/>
      </c>
      <c r="BC254" s="114" t="str">
        <f aca="false">IF(B254&lt;&gt;"",IFERROR(IF((SUMIF(D$20:AI$20, "CLO7", D254:AI254)/AO$12)=0,"",(SUMIF(D$20:AI$20, "CLO7", D254:AI254)/AO$12)),""),"")</f>
        <v/>
      </c>
      <c r="BD254" s="115" t="str">
        <f aca="false">IF(BC254="","",IF(BC254&gt;=B$10,"Y","N"))</f>
        <v/>
      </c>
      <c r="BE254" s="115" t="str">
        <f aca="false">IF(BD254="","",IF(BD254&lt;50%,1,IF(AND(BD254&gt;=50%,BD254&lt;B$10),2,IF(BD254&gt;=B$10,3))))</f>
        <v/>
      </c>
      <c r="BF254" s="114" t="str">
        <f aca="false">IF(B254&lt;&gt;"",IFERROR(IF((SUMIF(D$20:AI$20, "CLO8", D254:AI254)/AO$13)=0,"",(SUMIF(D$20:AI$20, "CLO8", D254:AI254)/AO$13)),""),"")</f>
        <v/>
      </c>
      <c r="BG254" s="115" t="str">
        <f aca="false">IF(BF254="","",IF(BF254&gt;=B$10,"Y","N"))</f>
        <v/>
      </c>
      <c r="BH254" s="115" t="str">
        <f aca="false">IF(BG254="","",IF(BG254&lt;50%,1,IF(AND(BG254&gt;=50%,BG254&lt;B$10),2,IF(BG254&gt;=B$10,3))))</f>
        <v/>
      </c>
      <c r="BI254" s="114" t="str">
        <f aca="false">IF(B254&lt;&gt;"",IFERROR(IF((SUMIF(D$20:AI$20, "CLO9", D254:AI254)/AO$14)=0,"",(SUMIF(D$20:AI$20, "CLO9", D254:AI254)/AO$14)),""),"")</f>
        <v/>
      </c>
      <c r="BJ254" s="115" t="str">
        <f aca="false">IF(BI254="","",IF(BI254&gt;=B$10,"Y","N"))</f>
        <v/>
      </c>
      <c r="BK254" s="115" t="str">
        <f aca="false">IF(BJ254="","",IF(BJ254&lt;50%,1,IF(AND(BJ254&gt;=50%,BJ254&lt;B$10),2,IF(BJ254&gt;=B$10,3))))</f>
        <v/>
      </c>
      <c r="BL254" s="114" t="str">
        <f aca="false">IF(B254&lt;&gt;"",IFERROR(IF((SUMIF(D$20:AI$20,"CLO10",D254:AI254)/AO$15)=0,"",(SUMIF(D$20:AI$20,"CLO10",D254:AI254)/AO$15)),""),"")</f>
        <v/>
      </c>
      <c r="BM254" s="115" t="str">
        <f aca="false">IF(BL254="","",IF(BL254&gt;=B$10,"Y","N"))</f>
        <v/>
      </c>
      <c r="BN254" s="115" t="str">
        <f aca="false">IF(BM254="","",IF(BM254&lt;50%,1,IF(AND(BM254&gt;=50%,BM254&lt;B$10),2,IF(BM254&gt;=B$10,3))))</f>
        <v/>
      </c>
      <c r="BO254" s="8"/>
      <c r="BP254" s="8"/>
    </row>
    <row r="255" customFormat="false" ht="15.75" hidden="false" customHeight="true" outlineLevel="0" collapsed="false">
      <c r="A255" s="183" t="str">
        <f aca="false">IF(B$6="LECTURE",IF('Database (LECTURE-RES-PRAC)'!A250="","",'Database (LECTURE-RES-PRAC)'!A250),"")</f>
        <v/>
      </c>
      <c r="B255" s="184" t="str">
        <f aca="false">IF(B$6="LECTURE",IF('Database (LECTURE-RES-PRAC)'!B250="","",'Database (LECTURE-RES-PRAC)'!B250),"")</f>
        <v/>
      </c>
      <c r="C255" s="183" t="str">
        <f aca="false">IF(B255&lt;&gt;"",'Database (LECTURE-RES-PRAC)'!C250,"")</f>
        <v/>
      </c>
      <c r="D255" s="117"/>
      <c r="E255" s="52"/>
      <c r="F255" s="52"/>
      <c r="G255" s="52"/>
      <c r="H255" s="52"/>
      <c r="I255" s="52"/>
      <c r="J255" s="52"/>
      <c r="K255" s="52"/>
      <c r="L255" s="52"/>
      <c r="M255" s="52"/>
      <c r="N255" s="181" t="str">
        <f aca="false">IF(B255&lt;&gt;"",SUM(D255:M255),"")</f>
        <v/>
      </c>
      <c r="O255" s="52"/>
      <c r="P255" s="52"/>
      <c r="Q255" s="52"/>
      <c r="R255" s="52"/>
      <c r="S255" s="52"/>
      <c r="T255" s="52"/>
      <c r="U255" s="52"/>
      <c r="V255" s="52"/>
      <c r="W255" s="52"/>
      <c r="X255" s="52"/>
      <c r="Y255" s="181" t="str">
        <f aca="false">IF(B255&lt;&gt;"",SUM(O255:X255),"")</f>
        <v/>
      </c>
      <c r="Z255" s="52"/>
      <c r="AA255" s="52"/>
      <c r="AB255" s="52"/>
      <c r="AC255" s="52"/>
      <c r="AD255" s="52"/>
      <c r="AE255" s="52"/>
      <c r="AF255" s="52"/>
      <c r="AG255" s="52"/>
      <c r="AH255" s="52"/>
      <c r="AI255" s="52"/>
      <c r="AJ255" s="182" t="str">
        <f aca="false">IF(B255&lt;&gt;"",SUM(Z255:AI255),"")</f>
        <v/>
      </c>
      <c r="AK255" s="185" t="str">
        <f aca="false">IF(B255&lt;&gt;"",IFERROR(IF((SUMIF(D$20:AI$20, "CLO1", D255:AI255)/AO$6)=0,"",(SUMIF(D$20:AI$20, "CLO1", D255:AI255)/AO$6)),""),"")</f>
        <v/>
      </c>
      <c r="AL255" s="115" t="str">
        <f aca="false">IF(AK255="","",IF(AK255&gt;=B$10,"Y","N"))</f>
        <v/>
      </c>
      <c r="AM255" s="115" t="str">
        <f aca="false">IF(AK255="","",IF(AK255&lt;50%,1,IF(AND(AK255&gt;=50%,AK255&lt;B$10),2,IF(AK255&gt;=B$10,3))))</f>
        <v/>
      </c>
      <c r="AN255" s="185" t="str">
        <f aca="false">IF(B255&lt;&gt;"",IFERROR(IF((SUMIF(D$20:AI$20, "CLO2", D255:AI255)/AO$7)=0,"",(SUMIF(D$20:AI$20, "CLO2", D255:AI255)/AO$7)),""),"")</f>
        <v/>
      </c>
      <c r="AO255" s="115" t="str">
        <f aca="false">IF(AN255="","",IF(AN255&gt;=B$10,"Y","N"))</f>
        <v/>
      </c>
      <c r="AP255" s="115" t="str">
        <f aca="false">IF(AN255="","",IF(AN255&lt;50%,1,IF(AND(AN255&gt;=50%,AN255&lt;B$10),2,IF(AN255&gt;=B$10,3))))</f>
        <v/>
      </c>
      <c r="AQ255" s="185" t="str">
        <f aca="false">IF(B255&lt;&gt;"",IFERROR(IF((SUMIF(D$20:AI$20, "CLO3", D255:AI255)/AO$8)=0,"",(SUMIF(D$20:AI$20, "CLO3", D255:AI255)/AO$8)),""),"")</f>
        <v/>
      </c>
      <c r="AR255" s="115" t="str">
        <f aca="false">IF(AQ255="","",IF(AQ255&gt;=B$10,"Y","N"))</f>
        <v/>
      </c>
      <c r="AS255" s="115" t="str">
        <f aca="false">IF(AQ255="","",IF(AQ255&lt;50%,1,IF(AND(AQ255&gt;=50%,AQ255&lt;B$10),2,IF(AQ255&gt;=B$10,3))))</f>
        <v/>
      </c>
      <c r="AT255" s="185" t="str">
        <f aca="false">IF(B255&lt;&gt;"",IFERROR(IF((SUMIF(D$20:AI$20, "CLO4", D255:AI255)/AO$9)=0,"",(SUMIF(D$20:AI$20, "CLO4", D255:AI255)/AO$9)),""),"")</f>
        <v/>
      </c>
      <c r="AU255" s="115" t="str">
        <f aca="false">IF(AT255="","",IF(AT255&gt;=B$10,"Y","N"))</f>
        <v/>
      </c>
      <c r="AV255" s="115" t="str">
        <f aca="false">IF(AT255="","",IF(AT255&lt;50%,1,IF(AND(AT255&gt;=50%,AT255&lt;B$10),2,IF(AT255&gt;=B$10,3))))</f>
        <v/>
      </c>
      <c r="AW255" s="185" t="str">
        <f aca="false">IF(B255&lt;&gt;"",IFERROR(IF((SUMIF(D$20:AI$20, "CLO5", D255:AI255)/AO$10)=0,"",(SUMIF(D$20:AI$20, "CLO5", D255:AI255)/AO$10)),""),"")</f>
        <v/>
      </c>
      <c r="AX255" s="115" t="str">
        <f aca="false">IF(AW255="","",IF(AW255&gt;=B$10,"Y","N"))</f>
        <v/>
      </c>
      <c r="AY255" s="115" t="str">
        <f aca="false">IF(AW255="","",IF(AW255&lt;50%,1,IF(AND(AW255&gt;=50%,AW255&lt;B$10),2,IF(AW255&gt;=B$10,3))))</f>
        <v/>
      </c>
      <c r="AZ255" s="114" t="str">
        <f aca="false">IF(B255&lt;&gt;"",IFERROR(IF((SUMIF(D$20:AI$20, "CLO6", D255:AI255)/AO$11)=0,"",(SUMIF(D$20:AI$20, "CLO6", D255:AI255)/AO$11)),""),"")</f>
        <v/>
      </c>
      <c r="BA255" s="115" t="str">
        <f aca="false">IF(AZ255="","",IF(AZ255&gt;=B$10,"Y","N"))</f>
        <v/>
      </c>
      <c r="BB255" s="115" t="str">
        <f aca="false">IF(BA255="","",IF(BA255&lt;50%,1,IF(AND(BA255&gt;=50%,BA255&lt;B$10),2,IF(BA255&gt;=B$10,3))))</f>
        <v/>
      </c>
      <c r="BC255" s="114" t="str">
        <f aca="false">IF(B255&lt;&gt;"",IFERROR(IF((SUMIF(D$20:AI$20, "CLO7", D255:AI255)/AO$12)=0,"",(SUMIF(D$20:AI$20, "CLO7", D255:AI255)/AO$12)),""),"")</f>
        <v/>
      </c>
      <c r="BD255" s="115" t="str">
        <f aca="false">IF(BC255="","",IF(BC255&gt;=B$10,"Y","N"))</f>
        <v/>
      </c>
      <c r="BE255" s="115" t="str">
        <f aca="false">IF(BD255="","",IF(BD255&lt;50%,1,IF(AND(BD255&gt;=50%,BD255&lt;B$10),2,IF(BD255&gt;=B$10,3))))</f>
        <v/>
      </c>
      <c r="BF255" s="114" t="str">
        <f aca="false">IF(B255&lt;&gt;"",IFERROR(IF((SUMIF(D$20:AI$20, "CLO8", D255:AI255)/AO$13)=0,"",(SUMIF(D$20:AI$20, "CLO8", D255:AI255)/AO$13)),""),"")</f>
        <v/>
      </c>
      <c r="BG255" s="115" t="str">
        <f aca="false">IF(BF255="","",IF(BF255&gt;=B$10,"Y","N"))</f>
        <v/>
      </c>
      <c r="BH255" s="115" t="str">
        <f aca="false">IF(BG255="","",IF(BG255&lt;50%,1,IF(AND(BG255&gt;=50%,BG255&lt;B$10),2,IF(BG255&gt;=B$10,3))))</f>
        <v/>
      </c>
      <c r="BI255" s="114" t="str">
        <f aca="false">IF(B255&lt;&gt;"",IFERROR(IF((SUMIF(D$20:AI$20, "CLO9", D255:AI255)/AO$14)=0,"",(SUMIF(D$20:AI$20, "CLO9", D255:AI255)/AO$14)),""),"")</f>
        <v/>
      </c>
      <c r="BJ255" s="115" t="str">
        <f aca="false">IF(BI255="","",IF(BI255&gt;=B$10,"Y","N"))</f>
        <v/>
      </c>
      <c r="BK255" s="115" t="str">
        <f aca="false">IF(BJ255="","",IF(BJ255&lt;50%,1,IF(AND(BJ255&gt;=50%,BJ255&lt;B$10),2,IF(BJ255&gt;=B$10,3))))</f>
        <v/>
      </c>
      <c r="BL255" s="114" t="str">
        <f aca="false">IF(B255&lt;&gt;"",IFERROR(IF((SUMIF(D$20:AI$20,"CLO10",D255:AI255)/AO$15)=0,"",(SUMIF(D$20:AI$20,"CLO10",D255:AI255)/AO$15)),""),"")</f>
        <v/>
      </c>
      <c r="BM255" s="115" t="str">
        <f aca="false">IF(BL255="","",IF(BL255&gt;=B$10,"Y","N"))</f>
        <v/>
      </c>
      <c r="BN255" s="115" t="str">
        <f aca="false">IF(BM255="","",IF(BM255&lt;50%,1,IF(AND(BM255&gt;=50%,BM255&lt;B$10),2,IF(BM255&gt;=B$10,3))))</f>
        <v/>
      </c>
      <c r="BO255" s="8"/>
      <c r="BP255" s="8"/>
    </row>
    <row r="256" customFormat="false" ht="15.75" hidden="false" customHeight="true" outlineLevel="0" collapsed="false">
      <c r="A256" s="183" t="str">
        <f aca="false">IF(B$6="LECTURE",IF('Database (LECTURE-RES-PRAC)'!A251="","",'Database (LECTURE-RES-PRAC)'!A251),"")</f>
        <v/>
      </c>
      <c r="B256" s="184" t="str">
        <f aca="false">IF(B$6="LECTURE",IF('Database (LECTURE-RES-PRAC)'!B251="","",'Database (LECTURE-RES-PRAC)'!B251),"")</f>
        <v/>
      </c>
      <c r="C256" s="183" t="str">
        <f aca="false">IF(B256&lt;&gt;"",'Database (LECTURE-RES-PRAC)'!C251,"")</f>
        <v/>
      </c>
      <c r="D256" s="117"/>
      <c r="E256" s="52"/>
      <c r="F256" s="52"/>
      <c r="G256" s="52"/>
      <c r="H256" s="52"/>
      <c r="I256" s="52"/>
      <c r="J256" s="52"/>
      <c r="K256" s="52"/>
      <c r="L256" s="52"/>
      <c r="M256" s="52"/>
      <c r="N256" s="181" t="str">
        <f aca="false">IF(B256&lt;&gt;"",SUM(D256:M256),"")</f>
        <v/>
      </c>
      <c r="O256" s="52"/>
      <c r="P256" s="52"/>
      <c r="Q256" s="52"/>
      <c r="R256" s="52"/>
      <c r="S256" s="52"/>
      <c r="T256" s="52"/>
      <c r="U256" s="52"/>
      <c r="V256" s="52"/>
      <c r="W256" s="52"/>
      <c r="X256" s="52"/>
      <c r="Y256" s="181" t="str">
        <f aca="false">IF(B256&lt;&gt;"",SUM(O256:X256),"")</f>
        <v/>
      </c>
      <c r="Z256" s="52"/>
      <c r="AA256" s="52"/>
      <c r="AB256" s="52"/>
      <c r="AC256" s="52"/>
      <c r="AD256" s="52"/>
      <c r="AE256" s="52"/>
      <c r="AF256" s="52"/>
      <c r="AG256" s="52"/>
      <c r="AH256" s="52"/>
      <c r="AI256" s="52"/>
      <c r="AJ256" s="182" t="str">
        <f aca="false">IF(B256&lt;&gt;"",SUM(Z256:AI256),"")</f>
        <v/>
      </c>
      <c r="AK256" s="185" t="str">
        <f aca="false">IF(B256&lt;&gt;"",IFERROR(IF((SUMIF(D$20:AI$20, "CLO1", D256:AI256)/AO$6)=0,"",(SUMIF(D$20:AI$20, "CLO1", D256:AI256)/AO$6)),""),"")</f>
        <v/>
      </c>
      <c r="AL256" s="115" t="str">
        <f aca="false">IF(AK256="","",IF(AK256&gt;=B$10,"Y","N"))</f>
        <v/>
      </c>
      <c r="AM256" s="115" t="str">
        <f aca="false">IF(AK256="","",IF(AK256&lt;50%,1,IF(AND(AK256&gt;=50%,AK256&lt;B$10),2,IF(AK256&gt;=B$10,3))))</f>
        <v/>
      </c>
      <c r="AN256" s="185" t="str">
        <f aca="false">IF(B256&lt;&gt;"",IFERROR(IF((SUMIF(D$20:AI$20, "CLO2", D256:AI256)/AO$7)=0,"",(SUMIF(D$20:AI$20, "CLO2", D256:AI256)/AO$7)),""),"")</f>
        <v/>
      </c>
      <c r="AO256" s="115" t="str">
        <f aca="false">IF(AN256="","",IF(AN256&gt;=B$10,"Y","N"))</f>
        <v/>
      </c>
      <c r="AP256" s="115" t="str">
        <f aca="false">IF(AN256="","",IF(AN256&lt;50%,1,IF(AND(AN256&gt;=50%,AN256&lt;B$10),2,IF(AN256&gt;=B$10,3))))</f>
        <v/>
      </c>
      <c r="AQ256" s="185" t="str">
        <f aca="false">IF(B256&lt;&gt;"",IFERROR(IF((SUMIF(D$20:AI$20, "CLO3", D256:AI256)/AO$8)=0,"",(SUMIF(D$20:AI$20, "CLO3", D256:AI256)/AO$8)),""),"")</f>
        <v/>
      </c>
      <c r="AR256" s="115" t="str">
        <f aca="false">IF(AQ256="","",IF(AQ256&gt;=B$10,"Y","N"))</f>
        <v/>
      </c>
      <c r="AS256" s="115" t="str">
        <f aca="false">IF(AQ256="","",IF(AQ256&lt;50%,1,IF(AND(AQ256&gt;=50%,AQ256&lt;B$10),2,IF(AQ256&gt;=B$10,3))))</f>
        <v/>
      </c>
      <c r="AT256" s="185" t="str">
        <f aca="false">IF(B256&lt;&gt;"",IFERROR(IF((SUMIF(D$20:AI$20, "CLO4", D256:AI256)/AO$9)=0,"",(SUMIF(D$20:AI$20, "CLO4", D256:AI256)/AO$9)),""),"")</f>
        <v/>
      </c>
      <c r="AU256" s="115" t="str">
        <f aca="false">IF(AT256="","",IF(AT256&gt;=B$10,"Y","N"))</f>
        <v/>
      </c>
      <c r="AV256" s="115" t="str">
        <f aca="false">IF(AT256="","",IF(AT256&lt;50%,1,IF(AND(AT256&gt;=50%,AT256&lt;B$10),2,IF(AT256&gt;=B$10,3))))</f>
        <v/>
      </c>
      <c r="AW256" s="185" t="str">
        <f aca="false">IF(B256&lt;&gt;"",IFERROR(IF((SUMIF(D$20:AI$20, "CLO5", D256:AI256)/AO$10)=0,"",(SUMIF(D$20:AI$20, "CLO5", D256:AI256)/AO$10)),""),"")</f>
        <v/>
      </c>
      <c r="AX256" s="115" t="str">
        <f aca="false">IF(AW256="","",IF(AW256&gt;=B$10,"Y","N"))</f>
        <v/>
      </c>
      <c r="AY256" s="115" t="str">
        <f aca="false">IF(AW256="","",IF(AW256&lt;50%,1,IF(AND(AW256&gt;=50%,AW256&lt;B$10),2,IF(AW256&gt;=B$10,3))))</f>
        <v/>
      </c>
      <c r="AZ256" s="114" t="str">
        <f aca="false">IF(B256&lt;&gt;"",IFERROR(IF((SUMIF(D$20:AI$20, "CLO6", D256:AI256)/AO$11)=0,"",(SUMIF(D$20:AI$20, "CLO6", D256:AI256)/AO$11)),""),"")</f>
        <v/>
      </c>
      <c r="BA256" s="115" t="str">
        <f aca="false">IF(AZ256="","",IF(AZ256&gt;=B$10,"Y","N"))</f>
        <v/>
      </c>
      <c r="BB256" s="115" t="str">
        <f aca="false">IF(BA256="","",IF(BA256&lt;50%,1,IF(AND(BA256&gt;=50%,BA256&lt;B$10),2,IF(BA256&gt;=B$10,3))))</f>
        <v/>
      </c>
      <c r="BC256" s="114" t="str">
        <f aca="false">IF(B256&lt;&gt;"",IFERROR(IF((SUMIF(D$20:AI$20, "CLO7", D256:AI256)/AO$12)=0,"",(SUMIF(D$20:AI$20, "CLO7", D256:AI256)/AO$12)),""),"")</f>
        <v/>
      </c>
      <c r="BD256" s="115" t="str">
        <f aca="false">IF(BC256="","",IF(BC256&gt;=B$10,"Y","N"))</f>
        <v/>
      </c>
      <c r="BE256" s="115" t="str">
        <f aca="false">IF(BD256="","",IF(BD256&lt;50%,1,IF(AND(BD256&gt;=50%,BD256&lt;B$10),2,IF(BD256&gt;=B$10,3))))</f>
        <v/>
      </c>
      <c r="BF256" s="114" t="str">
        <f aca="false">IF(B256&lt;&gt;"",IFERROR(IF((SUMIF(D$20:AI$20, "CLO8", D256:AI256)/AO$13)=0,"",(SUMIF(D$20:AI$20, "CLO8", D256:AI256)/AO$13)),""),"")</f>
        <v/>
      </c>
      <c r="BG256" s="115" t="str">
        <f aca="false">IF(BF256="","",IF(BF256&gt;=B$10,"Y","N"))</f>
        <v/>
      </c>
      <c r="BH256" s="115" t="str">
        <f aca="false">IF(BG256="","",IF(BG256&lt;50%,1,IF(AND(BG256&gt;=50%,BG256&lt;B$10),2,IF(BG256&gt;=B$10,3))))</f>
        <v/>
      </c>
      <c r="BI256" s="114" t="str">
        <f aca="false">IF(B256&lt;&gt;"",IFERROR(IF((SUMIF(D$20:AI$20, "CLO9", D256:AI256)/AO$14)=0,"",(SUMIF(D$20:AI$20, "CLO9", D256:AI256)/AO$14)),""),"")</f>
        <v/>
      </c>
      <c r="BJ256" s="115" t="str">
        <f aca="false">IF(BI256="","",IF(BI256&gt;=B$10,"Y","N"))</f>
        <v/>
      </c>
      <c r="BK256" s="115" t="str">
        <f aca="false">IF(BJ256="","",IF(BJ256&lt;50%,1,IF(AND(BJ256&gt;=50%,BJ256&lt;B$10),2,IF(BJ256&gt;=B$10,3))))</f>
        <v/>
      </c>
      <c r="BL256" s="114" t="str">
        <f aca="false">IF(B256&lt;&gt;"",IFERROR(IF((SUMIF(D$20:AI$20,"CLO10",D256:AI256)/AO$15)=0,"",(SUMIF(D$20:AI$20,"CLO10",D256:AI256)/AO$15)),""),"")</f>
        <v/>
      </c>
      <c r="BM256" s="115" t="str">
        <f aca="false">IF(BL256="","",IF(BL256&gt;=B$10,"Y","N"))</f>
        <v/>
      </c>
      <c r="BN256" s="115" t="str">
        <f aca="false">IF(BM256="","",IF(BM256&lt;50%,1,IF(AND(BM256&gt;=50%,BM256&lt;B$10),2,IF(BM256&gt;=B$10,3))))</f>
        <v/>
      </c>
      <c r="BO256" s="8"/>
      <c r="BP256" s="8"/>
    </row>
    <row r="257" customFormat="false" ht="15.75" hidden="false" customHeight="true" outlineLevel="0" collapsed="false">
      <c r="A257" s="183" t="str">
        <f aca="false">IF(B$6="LECTURE",IF('Database (LECTURE-RES-PRAC)'!A252="","",'Database (LECTURE-RES-PRAC)'!A252),"")</f>
        <v/>
      </c>
      <c r="B257" s="184" t="str">
        <f aca="false">IF(B$6="LECTURE",IF('Database (LECTURE-RES-PRAC)'!B252="","",'Database (LECTURE-RES-PRAC)'!B252),"")</f>
        <v/>
      </c>
      <c r="C257" s="183" t="str">
        <f aca="false">IF(B257&lt;&gt;"",'Database (LECTURE-RES-PRAC)'!C252,"")</f>
        <v/>
      </c>
      <c r="D257" s="117"/>
      <c r="E257" s="52"/>
      <c r="F257" s="52"/>
      <c r="G257" s="52"/>
      <c r="H257" s="52"/>
      <c r="I257" s="52"/>
      <c r="J257" s="52"/>
      <c r="K257" s="52"/>
      <c r="L257" s="52"/>
      <c r="M257" s="52"/>
      <c r="N257" s="181" t="str">
        <f aca="false">IF(B257&lt;&gt;"",SUM(D257:M257),"")</f>
        <v/>
      </c>
      <c r="O257" s="52"/>
      <c r="P257" s="52"/>
      <c r="Q257" s="52"/>
      <c r="R257" s="52"/>
      <c r="S257" s="52"/>
      <c r="T257" s="52"/>
      <c r="U257" s="52"/>
      <c r="V257" s="52"/>
      <c r="W257" s="52"/>
      <c r="X257" s="52"/>
      <c r="Y257" s="181" t="str">
        <f aca="false">IF(B257&lt;&gt;"",SUM(O257:X257),"")</f>
        <v/>
      </c>
      <c r="Z257" s="52"/>
      <c r="AA257" s="52"/>
      <c r="AB257" s="52"/>
      <c r="AC257" s="52"/>
      <c r="AD257" s="52"/>
      <c r="AE257" s="52"/>
      <c r="AF257" s="52"/>
      <c r="AG257" s="52"/>
      <c r="AH257" s="52"/>
      <c r="AI257" s="52"/>
      <c r="AJ257" s="182" t="str">
        <f aca="false">IF(B257&lt;&gt;"",SUM(Z257:AI257),"")</f>
        <v/>
      </c>
      <c r="AK257" s="185" t="str">
        <f aca="false">IF(B257&lt;&gt;"",IFERROR(IF((SUMIF(D$20:AI$20, "CLO1", D257:AI257)/AO$6)=0,"",(SUMIF(D$20:AI$20, "CLO1", D257:AI257)/AO$6)),""),"")</f>
        <v/>
      </c>
      <c r="AL257" s="115" t="str">
        <f aca="false">IF(AK257="","",IF(AK257&gt;=B$10,"Y","N"))</f>
        <v/>
      </c>
      <c r="AM257" s="115" t="str">
        <f aca="false">IF(AK257="","",IF(AK257&lt;50%,1,IF(AND(AK257&gt;=50%,AK257&lt;B$10),2,IF(AK257&gt;=B$10,3))))</f>
        <v/>
      </c>
      <c r="AN257" s="185" t="str">
        <f aca="false">IF(B257&lt;&gt;"",IFERROR(IF((SUMIF(D$20:AI$20, "CLO2", D257:AI257)/AO$7)=0,"",(SUMIF(D$20:AI$20, "CLO2", D257:AI257)/AO$7)),""),"")</f>
        <v/>
      </c>
      <c r="AO257" s="115" t="str">
        <f aca="false">IF(AN257="","",IF(AN257&gt;=B$10,"Y","N"))</f>
        <v/>
      </c>
      <c r="AP257" s="115" t="str">
        <f aca="false">IF(AN257="","",IF(AN257&lt;50%,1,IF(AND(AN257&gt;=50%,AN257&lt;B$10),2,IF(AN257&gt;=B$10,3))))</f>
        <v/>
      </c>
      <c r="AQ257" s="185" t="str">
        <f aca="false">IF(B257&lt;&gt;"",IFERROR(IF((SUMIF(D$20:AI$20, "CLO3", D257:AI257)/AO$8)=0,"",(SUMIF(D$20:AI$20, "CLO3", D257:AI257)/AO$8)),""),"")</f>
        <v/>
      </c>
      <c r="AR257" s="115" t="str">
        <f aca="false">IF(AQ257="","",IF(AQ257&gt;=B$10,"Y","N"))</f>
        <v/>
      </c>
      <c r="AS257" s="115" t="str">
        <f aca="false">IF(AQ257="","",IF(AQ257&lt;50%,1,IF(AND(AQ257&gt;=50%,AQ257&lt;B$10),2,IF(AQ257&gt;=B$10,3))))</f>
        <v/>
      </c>
      <c r="AT257" s="185" t="str">
        <f aca="false">IF(B257&lt;&gt;"",IFERROR(IF((SUMIF(D$20:AI$20, "CLO4", D257:AI257)/AO$9)=0,"",(SUMIF(D$20:AI$20, "CLO4", D257:AI257)/AO$9)),""),"")</f>
        <v/>
      </c>
      <c r="AU257" s="115" t="str">
        <f aca="false">IF(AT257="","",IF(AT257&gt;=B$10,"Y","N"))</f>
        <v/>
      </c>
      <c r="AV257" s="115" t="str">
        <f aca="false">IF(AT257="","",IF(AT257&lt;50%,1,IF(AND(AT257&gt;=50%,AT257&lt;B$10),2,IF(AT257&gt;=B$10,3))))</f>
        <v/>
      </c>
      <c r="AW257" s="185" t="str">
        <f aca="false">IF(B257&lt;&gt;"",IFERROR(IF((SUMIF(D$20:AI$20, "CLO5", D257:AI257)/AO$10)=0,"",(SUMIF(D$20:AI$20, "CLO5", D257:AI257)/AO$10)),""),"")</f>
        <v/>
      </c>
      <c r="AX257" s="115" t="str">
        <f aca="false">IF(AW257="","",IF(AW257&gt;=B$10,"Y","N"))</f>
        <v/>
      </c>
      <c r="AY257" s="115" t="str">
        <f aca="false">IF(AW257="","",IF(AW257&lt;50%,1,IF(AND(AW257&gt;=50%,AW257&lt;B$10),2,IF(AW257&gt;=B$10,3))))</f>
        <v/>
      </c>
      <c r="AZ257" s="114" t="str">
        <f aca="false">IF(B257&lt;&gt;"",IFERROR(IF((SUMIF(D$20:AI$20, "CLO6", D257:AI257)/AO$11)=0,"",(SUMIF(D$20:AI$20, "CLO6", D257:AI257)/AO$11)),""),"")</f>
        <v/>
      </c>
      <c r="BA257" s="115" t="str">
        <f aca="false">IF(AZ257="","",IF(AZ257&gt;=B$10,"Y","N"))</f>
        <v/>
      </c>
      <c r="BB257" s="115" t="str">
        <f aca="false">IF(BA257="","",IF(BA257&lt;50%,1,IF(AND(BA257&gt;=50%,BA257&lt;B$10),2,IF(BA257&gt;=B$10,3))))</f>
        <v/>
      </c>
      <c r="BC257" s="114" t="str">
        <f aca="false">IF(B257&lt;&gt;"",IFERROR(IF((SUMIF(D$20:AI$20, "CLO7", D257:AI257)/AO$12)=0,"",(SUMIF(D$20:AI$20, "CLO7", D257:AI257)/AO$12)),""),"")</f>
        <v/>
      </c>
      <c r="BD257" s="115" t="str">
        <f aca="false">IF(BC257="","",IF(BC257&gt;=B$10,"Y","N"))</f>
        <v/>
      </c>
      <c r="BE257" s="115" t="str">
        <f aca="false">IF(BD257="","",IF(BD257&lt;50%,1,IF(AND(BD257&gt;=50%,BD257&lt;B$10),2,IF(BD257&gt;=B$10,3))))</f>
        <v/>
      </c>
      <c r="BF257" s="114" t="str">
        <f aca="false">IF(B257&lt;&gt;"",IFERROR(IF((SUMIF(D$20:AI$20, "CLO8", D257:AI257)/AO$13)=0,"",(SUMIF(D$20:AI$20, "CLO8", D257:AI257)/AO$13)),""),"")</f>
        <v/>
      </c>
      <c r="BG257" s="115" t="str">
        <f aca="false">IF(BF257="","",IF(BF257&gt;=B$10,"Y","N"))</f>
        <v/>
      </c>
      <c r="BH257" s="115" t="str">
        <f aca="false">IF(BG257="","",IF(BG257&lt;50%,1,IF(AND(BG257&gt;=50%,BG257&lt;B$10),2,IF(BG257&gt;=B$10,3))))</f>
        <v/>
      </c>
      <c r="BI257" s="114" t="str">
        <f aca="false">IF(B257&lt;&gt;"",IFERROR(IF((SUMIF(D$20:AI$20, "CLO9", D257:AI257)/AO$14)=0,"",(SUMIF(D$20:AI$20, "CLO9", D257:AI257)/AO$14)),""),"")</f>
        <v/>
      </c>
      <c r="BJ257" s="115" t="str">
        <f aca="false">IF(BI257="","",IF(BI257&gt;=B$10,"Y","N"))</f>
        <v/>
      </c>
      <c r="BK257" s="115" t="str">
        <f aca="false">IF(BJ257="","",IF(BJ257&lt;50%,1,IF(AND(BJ257&gt;=50%,BJ257&lt;B$10),2,IF(BJ257&gt;=B$10,3))))</f>
        <v/>
      </c>
      <c r="BL257" s="114" t="str">
        <f aca="false">IF(B257&lt;&gt;"",IFERROR(IF((SUMIF(D$20:AI$20,"CLO10",D257:AI257)/AO$15)=0,"",(SUMIF(D$20:AI$20,"CLO10",D257:AI257)/AO$15)),""),"")</f>
        <v/>
      </c>
      <c r="BM257" s="115" t="str">
        <f aca="false">IF(BL257="","",IF(BL257&gt;=B$10,"Y","N"))</f>
        <v/>
      </c>
      <c r="BN257" s="115" t="str">
        <f aca="false">IF(BM257="","",IF(BM257&lt;50%,1,IF(AND(BM257&gt;=50%,BM257&lt;B$10),2,IF(BM257&gt;=B$10,3))))</f>
        <v/>
      </c>
      <c r="BO257" s="8"/>
      <c r="BP257" s="8"/>
    </row>
    <row r="258" customFormat="false" ht="15.75" hidden="false" customHeight="true" outlineLevel="0" collapsed="false">
      <c r="A258" s="183" t="str">
        <f aca="false">IF(B$6="LECTURE",IF('Database (LECTURE-RES-PRAC)'!A253="","",'Database (LECTURE-RES-PRAC)'!A253),"")</f>
        <v/>
      </c>
      <c r="B258" s="184" t="str">
        <f aca="false">IF(B$6="LECTURE",IF('Database (LECTURE-RES-PRAC)'!B253="","",'Database (LECTURE-RES-PRAC)'!B253),"")</f>
        <v/>
      </c>
      <c r="C258" s="183" t="str">
        <f aca="false">IF(B258&lt;&gt;"",'Database (LECTURE-RES-PRAC)'!C253,"")</f>
        <v/>
      </c>
      <c r="D258" s="117"/>
      <c r="E258" s="52"/>
      <c r="F258" s="52"/>
      <c r="G258" s="52"/>
      <c r="H258" s="52"/>
      <c r="I258" s="52"/>
      <c r="J258" s="52"/>
      <c r="K258" s="52"/>
      <c r="L258" s="52"/>
      <c r="M258" s="52"/>
      <c r="N258" s="181" t="str">
        <f aca="false">IF(B258&lt;&gt;"",SUM(D258:M258),"")</f>
        <v/>
      </c>
      <c r="O258" s="52"/>
      <c r="P258" s="52"/>
      <c r="Q258" s="52"/>
      <c r="R258" s="52"/>
      <c r="S258" s="52"/>
      <c r="T258" s="52"/>
      <c r="U258" s="52"/>
      <c r="V258" s="52"/>
      <c r="W258" s="52"/>
      <c r="X258" s="52"/>
      <c r="Y258" s="181" t="str">
        <f aca="false">IF(B258&lt;&gt;"",SUM(O258:X258),"")</f>
        <v/>
      </c>
      <c r="Z258" s="52"/>
      <c r="AA258" s="52"/>
      <c r="AB258" s="52"/>
      <c r="AC258" s="52"/>
      <c r="AD258" s="52"/>
      <c r="AE258" s="52"/>
      <c r="AF258" s="52"/>
      <c r="AG258" s="52"/>
      <c r="AH258" s="52"/>
      <c r="AI258" s="52"/>
      <c r="AJ258" s="182" t="str">
        <f aca="false">IF(B258&lt;&gt;"",SUM(Z258:AI258),"")</f>
        <v/>
      </c>
      <c r="AK258" s="185" t="str">
        <f aca="false">IF(B258&lt;&gt;"",IFERROR(IF((SUMIF(D$20:AI$20, "CLO1", D258:AI258)/AO$6)=0,"",(SUMIF(D$20:AI$20, "CLO1", D258:AI258)/AO$6)),""),"")</f>
        <v/>
      </c>
      <c r="AL258" s="115" t="str">
        <f aca="false">IF(AK258="","",IF(AK258&gt;=B$10,"Y","N"))</f>
        <v/>
      </c>
      <c r="AM258" s="115" t="str">
        <f aca="false">IF(AK258="","",IF(AK258&lt;50%,1,IF(AND(AK258&gt;=50%,AK258&lt;B$10),2,IF(AK258&gt;=B$10,3))))</f>
        <v/>
      </c>
      <c r="AN258" s="185" t="str">
        <f aca="false">IF(B258&lt;&gt;"",IFERROR(IF((SUMIF(D$20:AI$20, "CLO2", D258:AI258)/AO$7)=0,"",(SUMIF(D$20:AI$20, "CLO2", D258:AI258)/AO$7)),""),"")</f>
        <v/>
      </c>
      <c r="AO258" s="115" t="str">
        <f aca="false">IF(AN258="","",IF(AN258&gt;=B$10,"Y","N"))</f>
        <v/>
      </c>
      <c r="AP258" s="115" t="str">
        <f aca="false">IF(AN258="","",IF(AN258&lt;50%,1,IF(AND(AN258&gt;=50%,AN258&lt;B$10),2,IF(AN258&gt;=B$10,3))))</f>
        <v/>
      </c>
      <c r="AQ258" s="185" t="str">
        <f aca="false">IF(B258&lt;&gt;"",IFERROR(IF((SUMIF(D$20:AI$20, "CLO3", D258:AI258)/AO$8)=0,"",(SUMIF(D$20:AI$20, "CLO3", D258:AI258)/AO$8)),""),"")</f>
        <v/>
      </c>
      <c r="AR258" s="115" t="str">
        <f aca="false">IF(AQ258="","",IF(AQ258&gt;=B$10,"Y","N"))</f>
        <v/>
      </c>
      <c r="AS258" s="115" t="str">
        <f aca="false">IF(AQ258="","",IF(AQ258&lt;50%,1,IF(AND(AQ258&gt;=50%,AQ258&lt;B$10),2,IF(AQ258&gt;=B$10,3))))</f>
        <v/>
      </c>
      <c r="AT258" s="185" t="str">
        <f aca="false">IF(B258&lt;&gt;"",IFERROR(IF((SUMIF(D$20:AI$20, "CLO4", D258:AI258)/AO$9)=0,"",(SUMIF(D$20:AI$20, "CLO4", D258:AI258)/AO$9)),""),"")</f>
        <v/>
      </c>
      <c r="AU258" s="115" t="str">
        <f aca="false">IF(AT258="","",IF(AT258&gt;=B$10,"Y","N"))</f>
        <v/>
      </c>
      <c r="AV258" s="115" t="str">
        <f aca="false">IF(AT258="","",IF(AT258&lt;50%,1,IF(AND(AT258&gt;=50%,AT258&lt;B$10),2,IF(AT258&gt;=B$10,3))))</f>
        <v/>
      </c>
      <c r="AW258" s="185" t="str">
        <f aca="false">IF(B258&lt;&gt;"",IFERROR(IF((SUMIF(D$20:AI$20, "CLO5", D258:AI258)/AO$10)=0,"",(SUMIF(D$20:AI$20, "CLO5", D258:AI258)/AO$10)),""),"")</f>
        <v/>
      </c>
      <c r="AX258" s="115" t="str">
        <f aca="false">IF(AW258="","",IF(AW258&gt;=B$10,"Y","N"))</f>
        <v/>
      </c>
      <c r="AY258" s="115" t="str">
        <f aca="false">IF(AW258="","",IF(AW258&lt;50%,1,IF(AND(AW258&gt;=50%,AW258&lt;B$10),2,IF(AW258&gt;=B$10,3))))</f>
        <v/>
      </c>
      <c r="AZ258" s="114" t="str">
        <f aca="false">IF(B258&lt;&gt;"",IFERROR(IF((SUMIF(D$20:AI$20, "CLO6", D258:AI258)/AO$11)=0,"",(SUMIF(D$20:AI$20, "CLO6", D258:AI258)/AO$11)),""),"")</f>
        <v/>
      </c>
      <c r="BA258" s="115" t="str">
        <f aca="false">IF(AZ258="","",IF(AZ258&gt;=B$10,"Y","N"))</f>
        <v/>
      </c>
      <c r="BB258" s="115" t="str">
        <f aca="false">IF(BA258="","",IF(BA258&lt;50%,1,IF(AND(BA258&gt;=50%,BA258&lt;B$10),2,IF(BA258&gt;=B$10,3))))</f>
        <v/>
      </c>
      <c r="BC258" s="114" t="str">
        <f aca="false">IF(B258&lt;&gt;"",IFERROR(IF((SUMIF(D$20:AI$20, "CLO7", D258:AI258)/AO$12)=0,"",(SUMIF(D$20:AI$20, "CLO7", D258:AI258)/AO$12)),""),"")</f>
        <v/>
      </c>
      <c r="BD258" s="115" t="str">
        <f aca="false">IF(BC258="","",IF(BC258&gt;=B$10,"Y","N"))</f>
        <v/>
      </c>
      <c r="BE258" s="115" t="str">
        <f aca="false">IF(BD258="","",IF(BD258&lt;50%,1,IF(AND(BD258&gt;=50%,BD258&lt;B$10),2,IF(BD258&gt;=B$10,3))))</f>
        <v/>
      </c>
      <c r="BF258" s="114" t="str">
        <f aca="false">IF(B258&lt;&gt;"",IFERROR(IF((SUMIF(D$20:AI$20, "CLO8", D258:AI258)/AO$13)=0,"",(SUMIF(D$20:AI$20, "CLO8", D258:AI258)/AO$13)),""),"")</f>
        <v/>
      </c>
      <c r="BG258" s="115" t="str">
        <f aca="false">IF(BF258="","",IF(BF258&gt;=B$10,"Y","N"))</f>
        <v/>
      </c>
      <c r="BH258" s="115" t="str">
        <f aca="false">IF(BG258="","",IF(BG258&lt;50%,1,IF(AND(BG258&gt;=50%,BG258&lt;B$10),2,IF(BG258&gt;=B$10,3))))</f>
        <v/>
      </c>
      <c r="BI258" s="114" t="str">
        <f aca="false">IF(B258&lt;&gt;"",IFERROR(IF((SUMIF(D$20:AI$20, "CLO9", D258:AI258)/AO$14)=0,"",(SUMIF(D$20:AI$20, "CLO9", D258:AI258)/AO$14)),""),"")</f>
        <v/>
      </c>
      <c r="BJ258" s="115" t="str">
        <f aca="false">IF(BI258="","",IF(BI258&gt;=B$10,"Y","N"))</f>
        <v/>
      </c>
      <c r="BK258" s="115" t="str">
        <f aca="false">IF(BJ258="","",IF(BJ258&lt;50%,1,IF(AND(BJ258&gt;=50%,BJ258&lt;B$10),2,IF(BJ258&gt;=B$10,3))))</f>
        <v/>
      </c>
      <c r="BL258" s="114" t="str">
        <f aca="false">IF(B258&lt;&gt;"",IFERROR(IF((SUMIF(D$20:AI$20,"CLO10",D258:AI258)/AO$15)=0,"",(SUMIF(D$20:AI$20,"CLO10",D258:AI258)/AO$15)),""),"")</f>
        <v/>
      </c>
      <c r="BM258" s="115" t="str">
        <f aca="false">IF(BL258="","",IF(BL258&gt;=B$10,"Y","N"))</f>
        <v/>
      </c>
      <c r="BN258" s="115" t="str">
        <f aca="false">IF(BM258="","",IF(BM258&lt;50%,1,IF(AND(BM258&gt;=50%,BM258&lt;B$10),2,IF(BM258&gt;=B$10,3))))</f>
        <v/>
      </c>
      <c r="BO258" s="8"/>
      <c r="BP258" s="8"/>
    </row>
    <row r="259" customFormat="false" ht="15.75" hidden="false" customHeight="true" outlineLevel="0" collapsed="false">
      <c r="A259" s="183" t="str">
        <f aca="false">IF(B$6="LECTURE",IF('Database (LECTURE-RES-PRAC)'!A254="","",'Database (LECTURE-RES-PRAC)'!A254),"")</f>
        <v/>
      </c>
      <c r="B259" s="184" t="str">
        <f aca="false">IF(B$6="LECTURE",IF('Database (LECTURE-RES-PRAC)'!B254="","",'Database (LECTURE-RES-PRAC)'!B254),"")</f>
        <v/>
      </c>
      <c r="C259" s="183" t="str">
        <f aca="false">IF(B259&lt;&gt;"",'Database (LECTURE-RES-PRAC)'!C254,"")</f>
        <v/>
      </c>
      <c r="D259" s="117"/>
      <c r="E259" s="52"/>
      <c r="F259" s="52"/>
      <c r="G259" s="52"/>
      <c r="H259" s="52"/>
      <c r="I259" s="52"/>
      <c r="J259" s="52"/>
      <c r="K259" s="52"/>
      <c r="L259" s="52"/>
      <c r="M259" s="52"/>
      <c r="N259" s="181" t="str">
        <f aca="false">IF(B259&lt;&gt;"",SUM(D259:M259),"")</f>
        <v/>
      </c>
      <c r="O259" s="52"/>
      <c r="P259" s="52"/>
      <c r="Q259" s="52"/>
      <c r="R259" s="52"/>
      <c r="S259" s="52"/>
      <c r="T259" s="52"/>
      <c r="U259" s="52"/>
      <c r="V259" s="52"/>
      <c r="W259" s="52"/>
      <c r="X259" s="52"/>
      <c r="Y259" s="181" t="str">
        <f aca="false">IF(B259&lt;&gt;"",SUM(O259:X259),"")</f>
        <v/>
      </c>
      <c r="Z259" s="52"/>
      <c r="AA259" s="52"/>
      <c r="AB259" s="52"/>
      <c r="AC259" s="52"/>
      <c r="AD259" s="52"/>
      <c r="AE259" s="52"/>
      <c r="AF259" s="52"/>
      <c r="AG259" s="52"/>
      <c r="AH259" s="52"/>
      <c r="AI259" s="52"/>
      <c r="AJ259" s="182" t="str">
        <f aca="false">IF(B259&lt;&gt;"",SUM(Z259:AI259),"")</f>
        <v/>
      </c>
      <c r="AK259" s="185" t="str">
        <f aca="false">IF(B259&lt;&gt;"",IFERROR(IF((SUMIF(D$20:AI$20, "CLO1", D259:AI259)/AO$6)=0,"",(SUMIF(D$20:AI$20, "CLO1", D259:AI259)/AO$6)),""),"")</f>
        <v/>
      </c>
      <c r="AL259" s="115" t="str">
        <f aca="false">IF(AK259="","",IF(AK259&gt;=B$10,"Y","N"))</f>
        <v/>
      </c>
      <c r="AM259" s="115" t="str">
        <f aca="false">IF(AK259="","",IF(AK259&lt;50%,1,IF(AND(AK259&gt;=50%,AK259&lt;B$10),2,IF(AK259&gt;=B$10,3))))</f>
        <v/>
      </c>
      <c r="AN259" s="185" t="str">
        <f aca="false">IF(B259&lt;&gt;"",IFERROR(IF((SUMIF(D$20:AI$20, "CLO2", D259:AI259)/AO$7)=0,"",(SUMIF(D$20:AI$20, "CLO2", D259:AI259)/AO$7)),""),"")</f>
        <v/>
      </c>
      <c r="AO259" s="115" t="str">
        <f aca="false">IF(AN259="","",IF(AN259&gt;=B$10,"Y","N"))</f>
        <v/>
      </c>
      <c r="AP259" s="115" t="str">
        <f aca="false">IF(AN259="","",IF(AN259&lt;50%,1,IF(AND(AN259&gt;=50%,AN259&lt;B$10),2,IF(AN259&gt;=B$10,3))))</f>
        <v/>
      </c>
      <c r="AQ259" s="185" t="str">
        <f aca="false">IF(B259&lt;&gt;"",IFERROR(IF((SUMIF(D$20:AI$20, "CLO3", D259:AI259)/AO$8)=0,"",(SUMIF(D$20:AI$20, "CLO3", D259:AI259)/AO$8)),""),"")</f>
        <v/>
      </c>
      <c r="AR259" s="115" t="str">
        <f aca="false">IF(AQ259="","",IF(AQ259&gt;=B$10,"Y","N"))</f>
        <v/>
      </c>
      <c r="AS259" s="115" t="str">
        <f aca="false">IF(AQ259="","",IF(AQ259&lt;50%,1,IF(AND(AQ259&gt;=50%,AQ259&lt;B$10),2,IF(AQ259&gt;=B$10,3))))</f>
        <v/>
      </c>
      <c r="AT259" s="185" t="str">
        <f aca="false">IF(B259&lt;&gt;"",IFERROR(IF((SUMIF(D$20:AI$20, "CLO4", D259:AI259)/AO$9)=0,"",(SUMIF(D$20:AI$20, "CLO4", D259:AI259)/AO$9)),""),"")</f>
        <v/>
      </c>
      <c r="AU259" s="115" t="str">
        <f aca="false">IF(AT259="","",IF(AT259&gt;=B$10,"Y","N"))</f>
        <v/>
      </c>
      <c r="AV259" s="115" t="str">
        <f aca="false">IF(AT259="","",IF(AT259&lt;50%,1,IF(AND(AT259&gt;=50%,AT259&lt;B$10),2,IF(AT259&gt;=B$10,3))))</f>
        <v/>
      </c>
      <c r="AW259" s="185" t="str">
        <f aca="false">IF(B259&lt;&gt;"",IFERROR(IF((SUMIF(D$20:AI$20, "CLO5", D259:AI259)/AO$10)=0,"",(SUMIF(D$20:AI$20, "CLO5", D259:AI259)/AO$10)),""),"")</f>
        <v/>
      </c>
      <c r="AX259" s="115" t="str">
        <f aca="false">IF(AW259="","",IF(AW259&gt;=B$10,"Y","N"))</f>
        <v/>
      </c>
      <c r="AY259" s="115" t="str">
        <f aca="false">IF(AW259="","",IF(AW259&lt;50%,1,IF(AND(AW259&gt;=50%,AW259&lt;B$10),2,IF(AW259&gt;=B$10,3))))</f>
        <v/>
      </c>
      <c r="AZ259" s="114" t="str">
        <f aca="false">IF(B259&lt;&gt;"",IFERROR(IF((SUMIF(D$20:AI$20, "CLO6", D259:AI259)/AO$11)=0,"",(SUMIF(D$20:AI$20, "CLO6", D259:AI259)/AO$11)),""),"")</f>
        <v/>
      </c>
      <c r="BA259" s="115" t="str">
        <f aca="false">IF(AZ259="","",IF(AZ259&gt;=B$10,"Y","N"))</f>
        <v/>
      </c>
      <c r="BB259" s="115" t="str">
        <f aca="false">IF(BA259="","",IF(BA259&lt;50%,1,IF(AND(BA259&gt;=50%,BA259&lt;B$10),2,IF(BA259&gt;=B$10,3))))</f>
        <v/>
      </c>
      <c r="BC259" s="114" t="str">
        <f aca="false">IF(B259&lt;&gt;"",IFERROR(IF((SUMIF(D$20:AI$20, "CLO7", D259:AI259)/AO$12)=0,"",(SUMIF(D$20:AI$20, "CLO7", D259:AI259)/AO$12)),""),"")</f>
        <v/>
      </c>
      <c r="BD259" s="115" t="str">
        <f aca="false">IF(BC259="","",IF(BC259&gt;=B$10,"Y","N"))</f>
        <v/>
      </c>
      <c r="BE259" s="115" t="str">
        <f aca="false">IF(BD259="","",IF(BD259&lt;50%,1,IF(AND(BD259&gt;=50%,BD259&lt;B$10),2,IF(BD259&gt;=B$10,3))))</f>
        <v/>
      </c>
      <c r="BF259" s="114" t="str">
        <f aca="false">IF(B259&lt;&gt;"",IFERROR(IF((SUMIF(D$20:AI$20, "CLO8", D259:AI259)/AO$13)=0,"",(SUMIF(D$20:AI$20, "CLO8", D259:AI259)/AO$13)),""),"")</f>
        <v/>
      </c>
      <c r="BG259" s="115" t="str">
        <f aca="false">IF(BF259="","",IF(BF259&gt;=B$10,"Y","N"))</f>
        <v/>
      </c>
      <c r="BH259" s="115" t="str">
        <f aca="false">IF(BG259="","",IF(BG259&lt;50%,1,IF(AND(BG259&gt;=50%,BG259&lt;B$10),2,IF(BG259&gt;=B$10,3))))</f>
        <v/>
      </c>
      <c r="BI259" s="114" t="str">
        <f aca="false">IF(B259&lt;&gt;"",IFERROR(IF((SUMIF(D$20:AI$20, "CLO9", D259:AI259)/AO$14)=0,"",(SUMIF(D$20:AI$20, "CLO9", D259:AI259)/AO$14)),""),"")</f>
        <v/>
      </c>
      <c r="BJ259" s="115" t="str">
        <f aca="false">IF(BI259="","",IF(BI259&gt;=B$10,"Y","N"))</f>
        <v/>
      </c>
      <c r="BK259" s="115" t="str">
        <f aca="false">IF(BJ259="","",IF(BJ259&lt;50%,1,IF(AND(BJ259&gt;=50%,BJ259&lt;B$10),2,IF(BJ259&gt;=B$10,3))))</f>
        <v/>
      </c>
      <c r="BL259" s="114" t="str">
        <f aca="false">IF(B259&lt;&gt;"",IFERROR(IF((SUMIF(D$20:AI$20,"CLO10",D259:AI259)/AO$15)=0,"",(SUMIF(D$20:AI$20,"CLO10",D259:AI259)/AO$15)),""),"")</f>
        <v/>
      </c>
      <c r="BM259" s="115" t="str">
        <f aca="false">IF(BL259="","",IF(BL259&gt;=B$10,"Y","N"))</f>
        <v/>
      </c>
      <c r="BN259" s="115" t="str">
        <f aca="false">IF(BM259="","",IF(BM259&lt;50%,1,IF(AND(BM259&gt;=50%,BM259&lt;B$10),2,IF(BM259&gt;=B$10,3))))</f>
        <v/>
      </c>
      <c r="BO259" s="8"/>
      <c r="BP259" s="8"/>
    </row>
    <row r="260" customFormat="false" ht="15.75" hidden="false" customHeight="true" outlineLevel="0" collapsed="false">
      <c r="A260" s="183" t="str">
        <f aca="false">IF(B$6="LECTURE",IF('Database (LECTURE-RES-PRAC)'!A255="","",'Database (LECTURE-RES-PRAC)'!A255),"")</f>
        <v/>
      </c>
      <c r="B260" s="184" t="str">
        <f aca="false">IF(B$6="LECTURE",IF('Database (LECTURE-RES-PRAC)'!B255="","",'Database (LECTURE-RES-PRAC)'!B255),"")</f>
        <v/>
      </c>
      <c r="C260" s="183" t="str">
        <f aca="false">IF(B260&lt;&gt;"",'Database (LECTURE-RES-PRAC)'!C255,"")</f>
        <v/>
      </c>
      <c r="D260" s="117"/>
      <c r="E260" s="52"/>
      <c r="F260" s="52"/>
      <c r="G260" s="52"/>
      <c r="H260" s="52"/>
      <c r="I260" s="52"/>
      <c r="J260" s="52"/>
      <c r="K260" s="52"/>
      <c r="L260" s="52"/>
      <c r="M260" s="52"/>
      <c r="N260" s="181" t="str">
        <f aca="false">IF(B260&lt;&gt;"",SUM(D260:M260),"")</f>
        <v/>
      </c>
      <c r="O260" s="52"/>
      <c r="P260" s="52"/>
      <c r="Q260" s="52"/>
      <c r="R260" s="52"/>
      <c r="S260" s="52"/>
      <c r="T260" s="52"/>
      <c r="U260" s="52"/>
      <c r="V260" s="52"/>
      <c r="W260" s="52"/>
      <c r="X260" s="52"/>
      <c r="Y260" s="181" t="str">
        <f aca="false">IF(B260&lt;&gt;"",SUM(O260:X260),"")</f>
        <v/>
      </c>
      <c r="Z260" s="52"/>
      <c r="AA260" s="52"/>
      <c r="AB260" s="52"/>
      <c r="AC260" s="52"/>
      <c r="AD260" s="52"/>
      <c r="AE260" s="52"/>
      <c r="AF260" s="52"/>
      <c r="AG260" s="52"/>
      <c r="AH260" s="52"/>
      <c r="AI260" s="52"/>
      <c r="AJ260" s="182" t="str">
        <f aca="false">IF(B260&lt;&gt;"",SUM(Z260:AI260),"")</f>
        <v/>
      </c>
      <c r="AK260" s="185" t="str">
        <f aca="false">IF(B260&lt;&gt;"",IFERROR(IF((SUMIF(D$20:AI$20, "CLO1", D260:AI260)/AO$6)=0,"",(SUMIF(D$20:AI$20, "CLO1", D260:AI260)/AO$6)),""),"")</f>
        <v/>
      </c>
      <c r="AL260" s="115" t="str">
        <f aca="false">IF(AK260="","",IF(AK260&gt;=B$10,"Y","N"))</f>
        <v/>
      </c>
      <c r="AM260" s="115" t="str">
        <f aca="false">IF(AK260="","",IF(AK260&lt;50%,1,IF(AND(AK260&gt;=50%,AK260&lt;B$10),2,IF(AK260&gt;=B$10,3))))</f>
        <v/>
      </c>
      <c r="AN260" s="185" t="str">
        <f aca="false">IF(B260&lt;&gt;"",IFERROR(IF((SUMIF(D$20:AI$20, "CLO2", D260:AI260)/AO$7)=0,"",(SUMIF(D$20:AI$20, "CLO2", D260:AI260)/AO$7)),""),"")</f>
        <v/>
      </c>
      <c r="AO260" s="115" t="str">
        <f aca="false">IF(AN260="","",IF(AN260&gt;=B$10,"Y","N"))</f>
        <v/>
      </c>
      <c r="AP260" s="115" t="str">
        <f aca="false">IF(AN260="","",IF(AN260&lt;50%,1,IF(AND(AN260&gt;=50%,AN260&lt;B$10),2,IF(AN260&gt;=B$10,3))))</f>
        <v/>
      </c>
      <c r="AQ260" s="185" t="str">
        <f aca="false">IF(B260&lt;&gt;"",IFERROR(IF((SUMIF(D$20:AI$20, "CLO3", D260:AI260)/AO$8)=0,"",(SUMIF(D$20:AI$20, "CLO3", D260:AI260)/AO$8)),""),"")</f>
        <v/>
      </c>
      <c r="AR260" s="115" t="str">
        <f aca="false">IF(AQ260="","",IF(AQ260&gt;=B$10,"Y","N"))</f>
        <v/>
      </c>
      <c r="AS260" s="115" t="str">
        <f aca="false">IF(AQ260="","",IF(AQ260&lt;50%,1,IF(AND(AQ260&gt;=50%,AQ260&lt;B$10),2,IF(AQ260&gt;=B$10,3))))</f>
        <v/>
      </c>
      <c r="AT260" s="185" t="str">
        <f aca="false">IF(B260&lt;&gt;"",IFERROR(IF((SUMIF(D$20:AI$20, "CLO4", D260:AI260)/AO$9)=0,"",(SUMIF(D$20:AI$20, "CLO4", D260:AI260)/AO$9)),""),"")</f>
        <v/>
      </c>
      <c r="AU260" s="115" t="str">
        <f aca="false">IF(AT260="","",IF(AT260&gt;=B$10,"Y","N"))</f>
        <v/>
      </c>
      <c r="AV260" s="115" t="str">
        <f aca="false">IF(AT260="","",IF(AT260&lt;50%,1,IF(AND(AT260&gt;=50%,AT260&lt;B$10),2,IF(AT260&gt;=B$10,3))))</f>
        <v/>
      </c>
      <c r="AW260" s="185" t="str">
        <f aca="false">IF(B260&lt;&gt;"",IFERROR(IF((SUMIF(D$20:AI$20, "CLO5", D260:AI260)/AO$10)=0,"",(SUMIF(D$20:AI$20, "CLO5", D260:AI260)/AO$10)),""),"")</f>
        <v/>
      </c>
      <c r="AX260" s="115" t="str">
        <f aca="false">IF(AW260="","",IF(AW260&gt;=B$10,"Y","N"))</f>
        <v/>
      </c>
      <c r="AY260" s="115" t="str">
        <f aca="false">IF(AW260="","",IF(AW260&lt;50%,1,IF(AND(AW260&gt;=50%,AW260&lt;B$10),2,IF(AW260&gt;=B$10,3))))</f>
        <v/>
      </c>
      <c r="AZ260" s="114" t="str">
        <f aca="false">IF(B260&lt;&gt;"",IFERROR(IF((SUMIF(D$20:AI$20, "CLO6", D260:AI260)/AO$11)=0,"",(SUMIF(D$20:AI$20, "CLO6", D260:AI260)/AO$11)),""),"")</f>
        <v/>
      </c>
      <c r="BA260" s="115" t="str">
        <f aca="false">IF(AZ260="","",IF(AZ260&gt;=B$10,"Y","N"))</f>
        <v/>
      </c>
      <c r="BB260" s="115" t="str">
        <f aca="false">IF(BA260="","",IF(BA260&lt;50%,1,IF(AND(BA260&gt;=50%,BA260&lt;B$10),2,IF(BA260&gt;=B$10,3))))</f>
        <v/>
      </c>
      <c r="BC260" s="114" t="str">
        <f aca="false">IF(B260&lt;&gt;"",IFERROR(IF((SUMIF(D$20:AI$20, "CLO7", D260:AI260)/AO$12)=0,"",(SUMIF(D$20:AI$20, "CLO7", D260:AI260)/AO$12)),""),"")</f>
        <v/>
      </c>
      <c r="BD260" s="115" t="str">
        <f aca="false">IF(BC260="","",IF(BC260&gt;=B$10,"Y","N"))</f>
        <v/>
      </c>
      <c r="BE260" s="115" t="str">
        <f aca="false">IF(BD260="","",IF(BD260&lt;50%,1,IF(AND(BD260&gt;=50%,BD260&lt;B$10),2,IF(BD260&gt;=B$10,3))))</f>
        <v/>
      </c>
      <c r="BF260" s="114" t="str">
        <f aca="false">IF(B260&lt;&gt;"",IFERROR(IF((SUMIF(D$20:AI$20, "CLO8", D260:AI260)/AO$13)=0,"",(SUMIF(D$20:AI$20, "CLO8", D260:AI260)/AO$13)),""),"")</f>
        <v/>
      </c>
      <c r="BG260" s="115" t="str">
        <f aca="false">IF(BF260="","",IF(BF260&gt;=B$10,"Y","N"))</f>
        <v/>
      </c>
      <c r="BH260" s="115" t="str">
        <f aca="false">IF(BG260="","",IF(BG260&lt;50%,1,IF(AND(BG260&gt;=50%,BG260&lt;B$10),2,IF(BG260&gt;=B$10,3))))</f>
        <v/>
      </c>
      <c r="BI260" s="114" t="str">
        <f aca="false">IF(B260&lt;&gt;"",IFERROR(IF((SUMIF(D$20:AI$20, "CLO9", D260:AI260)/AO$14)=0,"",(SUMIF(D$20:AI$20, "CLO9", D260:AI260)/AO$14)),""),"")</f>
        <v/>
      </c>
      <c r="BJ260" s="115" t="str">
        <f aca="false">IF(BI260="","",IF(BI260&gt;=B$10,"Y","N"))</f>
        <v/>
      </c>
      <c r="BK260" s="115" t="str">
        <f aca="false">IF(BJ260="","",IF(BJ260&lt;50%,1,IF(AND(BJ260&gt;=50%,BJ260&lt;B$10),2,IF(BJ260&gt;=B$10,3))))</f>
        <v/>
      </c>
      <c r="BL260" s="114" t="str">
        <f aca="false">IF(B260&lt;&gt;"",IFERROR(IF((SUMIF(D$20:AI$20,"CLO10",D260:AI260)/AO$15)=0,"",(SUMIF(D$20:AI$20,"CLO10",D260:AI260)/AO$15)),""),"")</f>
        <v/>
      </c>
      <c r="BM260" s="115" t="str">
        <f aca="false">IF(BL260="","",IF(BL260&gt;=B$10,"Y","N"))</f>
        <v/>
      </c>
      <c r="BN260" s="115" t="str">
        <f aca="false">IF(BM260="","",IF(BM260&lt;50%,1,IF(AND(BM260&gt;=50%,BM260&lt;B$10),2,IF(BM260&gt;=B$10,3))))</f>
        <v/>
      </c>
      <c r="BO260" s="8"/>
      <c r="BP260" s="8"/>
    </row>
    <row r="261" customFormat="false" ht="15.75" hidden="false" customHeight="true" outlineLevel="0" collapsed="false">
      <c r="A261" s="183" t="str">
        <f aca="false">IF(B$6="LECTURE",IF('Database (LECTURE-RES-PRAC)'!A256="","",'Database (LECTURE-RES-PRAC)'!A256),"")</f>
        <v/>
      </c>
      <c r="B261" s="184" t="str">
        <f aca="false">IF(B$6="LECTURE",IF('Database (LECTURE-RES-PRAC)'!B256="","",'Database (LECTURE-RES-PRAC)'!B256),"")</f>
        <v/>
      </c>
      <c r="C261" s="183" t="str">
        <f aca="false">IF(B261&lt;&gt;"",'Database (LECTURE-RES-PRAC)'!C256,"")</f>
        <v/>
      </c>
      <c r="D261" s="117"/>
      <c r="E261" s="52"/>
      <c r="F261" s="52"/>
      <c r="G261" s="52"/>
      <c r="H261" s="52"/>
      <c r="I261" s="52"/>
      <c r="J261" s="52"/>
      <c r="K261" s="52"/>
      <c r="L261" s="52"/>
      <c r="M261" s="52"/>
      <c r="N261" s="181" t="str">
        <f aca="false">IF(B261&lt;&gt;"",SUM(D261:M261),"")</f>
        <v/>
      </c>
      <c r="O261" s="52"/>
      <c r="P261" s="52"/>
      <c r="Q261" s="52"/>
      <c r="R261" s="52"/>
      <c r="S261" s="52"/>
      <c r="T261" s="52"/>
      <c r="U261" s="52"/>
      <c r="V261" s="52"/>
      <c r="W261" s="52"/>
      <c r="X261" s="52"/>
      <c r="Y261" s="181" t="str">
        <f aca="false">IF(B261&lt;&gt;"",SUM(O261:X261),"")</f>
        <v/>
      </c>
      <c r="Z261" s="52"/>
      <c r="AA261" s="52"/>
      <c r="AB261" s="52"/>
      <c r="AC261" s="52"/>
      <c r="AD261" s="52"/>
      <c r="AE261" s="52"/>
      <c r="AF261" s="52"/>
      <c r="AG261" s="52"/>
      <c r="AH261" s="52"/>
      <c r="AI261" s="52"/>
      <c r="AJ261" s="182" t="str">
        <f aca="false">IF(B261&lt;&gt;"",SUM(Z261:AI261),"")</f>
        <v/>
      </c>
      <c r="AK261" s="185" t="str">
        <f aca="false">IF(B261&lt;&gt;"",IFERROR(IF((SUMIF(D$20:AI$20, "CLO1", D261:AI261)/AO$6)=0,"",(SUMIF(D$20:AI$20, "CLO1", D261:AI261)/AO$6)),""),"")</f>
        <v/>
      </c>
      <c r="AL261" s="115" t="str">
        <f aca="false">IF(AK261="","",IF(AK261&gt;=B$10,"Y","N"))</f>
        <v/>
      </c>
      <c r="AM261" s="115" t="str">
        <f aca="false">IF(AK261="","",IF(AK261&lt;50%,1,IF(AND(AK261&gt;=50%,AK261&lt;B$10),2,IF(AK261&gt;=B$10,3))))</f>
        <v/>
      </c>
      <c r="AN261" s="185" t="str">
        <f aca="false">IF(B261&lt;&gt;"",IFERROR(IF((SUMIF(D$20:AI$20, "CLO2", D261:AI261)/AO$7)=0,"",(SUMIF(D$20:AI$20, "CLO2", D261:AI261)/AO$7)),""),"")</f>
        <v/>
      </c>
      <c r="AO261" s="115" t="str">
        <f aca="false">IF(AN261="","",IF(AN261&gt;=B$10,"Y","N"))</f>
        <v/>
      </c>
      <c r="AP261" s="115" t="str">
        <f aca="false">IF(AN261="","",IF(AN261&lt;50%,1,IF(AND(AN261&gt;=50%,AN261&lt;B$10),2,IF(AN261&gt;=B$10,3))))</f>
        <v/>
      </c>
      <c r="AQ261" s="185" t="str">
        <f aca="false">IF(B261&lt;&gt;"",IFERROR(IF((SUMIF(D$20:AI$20, "CLO3", D261:AI261)/AO$8)=0,"",(SUMIF(D$20:AI$20, "CLO3", D261:AI261)/AO$8)),""),"")</f>
        <v/>
      </c>
      <c r="AR261" s="115" t="str">
        <f aca="false">IF(AQ261="","",IF(AQ261&gt;=B$10,"Y","N"))</f>
        <v/>
      </c>
      <c r="AS261" s="115" t="str">
        <f aca="false">IF(AQ261="","",IF(AQ261&lt;50%,1,IF(AND(AQ261&gt;=50%,AQ261&lt;B$10),2,IF(AQ261&gt;=B$10,3))))</f>
        <v/>
      </c>
      <c r="AT261" s="185" t="str">
        <f aca="false">IF(B261&lt;&gt;"",IFERROR(IF((SUMIF(D$20:AI$20, "CLO4", D261:AI261)/AO$9)=0,"",(SUMIF(D$20:AI$20, "CLO4", D261:AI261)/AO$9)),""),"")</f>
        <v/>
      </c>
      <c r="AU261" s="115" t="str">
        <f aca="false">IF(AT261="","",IF(AT261&gt;=B$10,"Y","N"))</f>
        <v/>
      </c>
      <c r="AV261" s="115" t="str">
        <f aca="false">IF(AT261="","",IF(AT261&lt;50%,1,IF(AND(AT261&gt;=50%,AT261&lt;B$10),2,IF(AT261&gt;=B$10,3))))</f>
        <v/>
      </c>
      <c r="AW261" s="185" t="str">
        <f aca="false">IF(B261&lt;&gt;"",IFERROR(IF((SUMIF(D$20:AI$20, "CLO5", D261:AI261)/AO$10)=0,"",(SUMIF(D$20:AI$20, "CLO5", D261:AI261)/AO$10)),""),"")</f>
        <v/>
      </c>
      <c r="AX261" s="115" t="str">
        <f aca="false">IF(AW261="","",IF(AW261&gt;=B$10,"Y","N"))</f>
        <v/>
      </c>
      <c r="AY261" s="115" t="str">
        <f aca="false">IF(AW261="","",IF(AW261&lt;50%,1,IF(AND(AW261&gt;=50%,AW261&lt;B$10),2,IF(AW261&gt;=B$10,3))))</f>
        <v/>
      </c>
      <c r="AZ261" s="114" t="str">
        <f aca="false">IF(B261&lt;&gt;"",IFERROR(IF((SUMIF(D$20:AI$20, "CLO6", D261:AI261)/AO$11)=0,"",(SUMIF(D$20:AI$20, "CLO6", D261:AI261)/AO$11)),""),"")</f>
        <v/>
      </c>
      <c r="BA261" s="115" t="str">
        <f aca="false">IF(AZ261="","",IF(AZ261&gt;=B$10,"Y","N"))</f>
        <v/>
      </c>
      <c r="BB261" s="115" t="str">
        <f aca="false">IF(BA261="","",IF(BA261&lt;50%,1,IF(AND(BA261&gt;=50%,BA261&lt;B$10),2,IF(BA261&gt;=B$10,3))))</f>
        <v/>
      </c>
      <c r="BC261" s="114" t="str">
        <f aca="false">IF(B261&lt;&gt;"",IFERROR(IF((SUMIF(D$20:AI$20, "CLO7", D261:AI261)/AO$12)=0,"",(SUMIF(D$20:AI$20, "CLO7", D261:AI261)/AO$12)),""),"")</f>
        <v/>
      </c>
      <c r="BD261" s="115" t="str">
        <f aca="false">IF(BC261="","",IF(BC261&gt;=B$10,"Y","N"))</f>
        <v/>
      </c>
      <c r="BE261" s="115" t="str">
        <f aca="false">IF(BD261="","",IF(BD261&lt;50%,1,IF(AND(BD261&gt;=50%,BD261&lt;B$10),2,IF(BD261&gt;=B$10,3))))</f>
        <v/>
      </c>
      <c r="BF261" s="114" t="str">
        <f aca="false">IF(B261&lt;&gt;"",IFERROR(IF((SUMIF(D$20:AI$20, "CLO8", D261:AI261)/AO$13)=0,"",(SUMIF(D$20:AI$20, "CLO8", D261:AI261)/AO$13)),""),"")</f>
        <v/>
      </c>
      <c r="BG261" s="115" t="str">
        <f aca="false">IF(BF261="","",IF(BF261&gt;=B$10,"Y","N"))</f>
        <v/>
      </c>
      <c r="BH261" s="115" t="str">
        <f aca="false">IF(BG261="","",IF(BG261&lt;50%,1,IF(AND(BG261&gt;=50%,BG261&lt;B$10),2,IF(BG261&gt;=B$10,3))))</f>
        <v/>
      </c>
      <c r="BI261" s="114" t="str">
        <f aca="false">IF(B261&lt;&gt;"",IFERROR(IF((SUMIF(D$20:AI$20, "CLO9", D261:AI261)/AO$14)=0,"",(SUMIF(D$20:AI$20, "CLO9", D261:AI261)/AO$14)),""),"")</f>
        <v/>
      </c>
      <c r="BJ261" s="115" t="str">
        <f aca="false">IF(BI261="","",IF(BI261&gt;=B$10,"Y","N"))</f>
        <v/>
      </c>
      <c r="BK261" s="115" t="str">
        <f aca="false">IF(BJ261="","",IF(BJ261&lt;50%,1,IF(AND(BJ261&gt;=50%,BJ261&lt;B$10),2,IF(BJ261&gt;=B$10,3))))</f>
        <v/>
      </c>
      <c r="BL261" s="114" t="str">
        <f aca="false">IF(B261&lt;&gt;"",IFERROR(IF((SUMIF(D$20:AI$20,"CLO10",D261:AI261)/AO$15)=0,"",(SUMIF(D$20:AI$20,"CLO10",D261:AI261)/AO$15)),""),"")</f>
        <v/>
      </c>
      <c r="BM261" s="115" t="str">
        <f aca="false">IF(BL261="","",IF(BL261&gt;=B$10,"Y","N"))</f>
        <v/>
      </c>
      <c r="BN261" s="115" t="str">
        <f aca="false">IF(BM261="","",IF(BM261&lt;50%,1,IF(AND(BM261&gt;=50%,BM261&lt;B$10),2,IF(BM261&gt;=B$10,3))))</f>
        <v/>
      </c>
      <c r="BO261" s="8"/>
      <c r="BP261" s="8"/>
    </row>
    <row r="262" customFormat="false" ht="15.75" hidden="false" customHeight="true" outlineLevel="0" collapsed="false">
      <c r="A262" s="183" t="str">
        <f aca="false">IF(B$6="LECTURE",IF('Database (LECTURE-RES-PRAC)'!A257="","",'Database (LECTURE-RES-PRAC)'!A257),"")</f>
        <v/>
      </c>
      <c r="B262" s="184" t="str">
        <f aca="false">IF(B$6="LECTURE",IF('Database (LECTURE-RES-PRAC)'!B257="","",'Database (LECTURE-RES-PRAC)'!B257),"")</f>
        <v/>
      </c>
      <c r="C262" s="183" t="str">
        <f aca="false">IF(B262&lt;&gt;"",'Database (LECTURE-RES-PRAC)'!C257,"")</f>
        <v/>
      </c>
      <c r="D262" s="117"/>
      <c r="E262" s="52"/>
      <c r="F262" s="52"/>
      <c r="G262" s="52"/>
      <c r="H262" s="52"/>
      <c r="I262" s="52"/>
      <c r="J262" s="52"/>
      <c r="K262" s="52"/>
      <c r="L262" s="52"/>
      <c r="M262" s="52"/>
      <c r="N262" s="181" t="str">
        <f aca="false">IF(B262&lt;&gt;"",SUM(D262:M262),"")</f>
        <v/>
      </c>
      <c r="O262" s="52"/>
      <c r="P262" s="52"/>
      <c r="Q262" s="52"/>
      <c r="R262" s="52"/>
      <c r="S262" s="52"/>
      <c r="T262" s="52"/>
      <c r="U262" s="52"/>
      <c r="V262" s="52"/>
      <c r="W262" s="52"/>
      <c r="X262" s="52"/>
      <c r="Y262" s="181" t="str">
        <f aca="false">IF(B262&lt;&gt;"",SUM(O262:X262),"")</f>
        <v/>
      </c>
      <c r="Z262" s="52"/>
      <c r="AA262" s="52"/>
      <c r="AB262" s="52"/>
      <c r="AC262" s="52"/>
      <c r="AD262" s="52"/>
      <c r="AE262" s="52"/>
      <c r="AF262" s="52"/>
      <c r="AG262" s="52"/>
      <c r="AH262" s="52"/>
      <c r="AI262" s="52"/>
      <c r="AJ262" s="182" t="str">
        <f aca="false">IF(B262&lt;&gt;"",SUM(Z262:AI262),"")</f>
        <v/>
      </c>
      <c r="AK262" s="185" t="str">
        <f aca="false">IF(B262&lt;&gt;"",IFERROR(IF((SUMIF(D$20:AI$20, "CLO1", D262:AI262)/AO$6)=0,"",(SUMIF(D$20:AI$20, "CLO1", D262:AI262)/AO$6)),""),"")</f>
        <v/>
      </c>
      <c r="AL262" s="115" t="str">
        <f aca="false">IF(AK262="","",IF(AK262&gt;=B$10,"Y","N"))</f>
        <v/>
      </c>
      <c r="AM262" s="115" t="str">
        <f aca="false">IF(AK262="","",IF(AK262&lt;50%,1,IF(AND(AK262&gt;=50%,AK262&lt;B$10),2,IF(AK262&gt;=B$10,3))))</f>
        <v/>
      </c>
      <c r="AN262" s="185" t="str">
        <f aca="false">IF(B262&lt;&gt;"",IFERROR(IF((SUMIF(D$20:AI$20, "CLO2", D262:AI262)/AO$7)=0,"",(SUMIF(D$20:AI$20, "CLO2", D262:AI262)/AO$7)),""),"")</f>
        <v/>
      </c>
      <c r="AO262" s="115" t="str">
        <f aca="false">IF(AN262="","",IF(AN262&gt;=B$10,"Y","N"))</f>
        <v/>
      </c>
      <c r="AP262" s="115" t="str">
        <f aca="false">IF(AN262="","",IF(AN262&lt;50%,1,IF(AND(AN262&gt;=50%,AN262&lt;B$10),2,IF(AN262&gt;=B$10,3))))</f>
        <v/>
      </c>
      <c r="AQ262" s="185" t="str">
        <f aca="false">IF(B262&lt;&gt;"",IFERROR(IF((SUMIF(D$20:AI$20, "CLO3", D262:AI262)/AO$8)=0,"",(SUMIF(D$20:AI$20, "CLO3", D262:AI262)/AO$8)),""),"")</f>
        <v/>
      </c>
      <c r="AR262" s="115" t="str">
        <f aca="false">IF(AQ262="","",IF(AQ262&gt;=B$10,"Y","N"))</f>
        <v/>
      </c>
      <c r="AS262" s="115" t="str">
        <f aca="false">IF(AQ262="","",IF(AQ262&lt;50%,1,IF(AND(AQ262&gt;=50%,AQ262&lt;B$10),2,IF(AQ262&gt;=B$10,3))))</f>
        <v/>
      </c>
      <c r="AT262" s="185" t="str">
        <f aca="false">IF(B262&lt;&gt;"",IFERROR(IF((SUMIF(D$20:AI$20, "CLO4", D262:AI262)/AO$9)=0,"",(SUMIF(D$20:AI$20, "CLO4", D262:AI262)/AO$9)),""),"")</f>
        <v/>
      </c>
      <c r="AU262" s="115" t="str">
        <f aca="false">IF(AT262="","",IF(AT262&gt;=B$10,"Y","N"))</f>
        <v/>
      </c>
      <c r="AV262" s="115" t="str">
        <f aca="false">IF(AT262="","",IF(AT262&lt;50%,1,IF(AND(AT262&gt;=50%,AT262&lt;B$10),2,IF(AT262&gt;=B$10,3))))</f>
        <v/>
      </c>
      <c r="AW262" s="185" t="str">
        <f aca="false">IF(B262&lt;&gt;"",IFERROR(IF((SUMIF(D$20:AI$20, "CLO5", D262:AI262)/AO$10)=0,"",(SUMIF(D$20:AI$20, "CLO5", D262:AI262)/AO$10)),""),"")</f>
        <v/>
      </c>
      <c r="AX262" s="115" t="str">
        <f aca="false">IF(AW262="","",IF(AW262&gt;=B$10,"Y","N"))</f>
        <v/>
      </c>
      <c r="AY262" s="115" t="str">
        <f aca="false">IF(AW262="","",IF(AW262&lt;50%,1,IF(AND(AW262&gt;=50%,AW262&lt;B$10),2,IF(AW262&gt;=B$10,3))))</f>
        <v/>
      </c>
      <c r="AZ262" s="114" t="str">
        <f aca="false">IF(B262&lt;&gt;"",IFERROR(IF((SUMIF(D$20:AI$20, "CLO6", D262:AI262)/AO$11)=0,"",(SUMIF(D$20:AI$20, "CLO6", D262:AI262)/AO$11)),""),"")</f>
        <v/>
      </c>
      <c r="BA262" s="115" t="str">
        <f aca="false">IF(AZ262="","",IF(AZ262&gt;=B$10,"Y","N"))</f>
        <v/>
      </c>
      <c r="BB262" s="115" t="str">
        <f aca="false">IF(BA262="","",IF(BA262&lt;50%,1,IF(AND(BA262&gt;=50%,BA262&lt;B$10),2,IF(BA262&gt;=B$10,3))))</f>
        <v/>
      </c>
      <c r="BC262" s="114" t="str">
        <f aca="false">IF(B262&lt;&gt;"",IFERROR(IF((SUMIF(D$20:AI$20, "CLO7", D262:AI262)/AO$12)=0,"",(SUMIF(D$20:AI$20, "CLO7", D262:AI262)/AO$12)),""),"")</f>
        <v/>
      </c>
      <c r="BD262" s="115" t="str">
        <f aca="false">IF(BC262="","",IF(BC262&gt;=B$10,"Y","N"))</f>
        <v/>
      </c>
      <c r="BE262" s="115" t="str">
        <f aca="false">IF(BD262="","",IF(BD262&lt;50%,1,IF(AND(BD262&gt;=50%,BD262&lt;B$10),2,IF(BD262&gt;=B$10,3))))</f>
        <v/>
      </c>
      <c r="BF262" s="114" t="str">
        <f aca="false">IF(B262&lt;&gt;"",IFERROR(IF((SUMIF(D$20:AI$20, "CLO8", D262:AI262)/AO$13)=0,"",(SUMIF(D$20:AI$20, "CLO8", D262:AI262)/AO$13)),""),"")</f>
        <v/>
      </c>
      <c r="BG262" s="115" t="str">
        <f aca="false">IF(BF262="","",IF(BF262&gt;=B$10,"Y","N"))</f>
        <v/>
      </c>
      <c r="BH262" s="115" t="str">
        <f aca="false">IF(BG262="","",IF(BG262&lt;50%,1,IF(AND(BG262&gt;=50%,BG262&lt;B$10),2,IF(BG262&gt;=B$10,3))))</f>
        <v/>
      </c>
      <c r="BI262" s="114" t="str">
        <f aca="false">IF(B262&lt;&gt;"",IFERROR(IF((SUMIF(D$20:AI$20, "CLO9", D262:AI262)/AO$14)=0,"",(SUMIF(D$20:AI$20, "CLO9", D262:AI262)/AO$14)),""),"")</f>
        <v/>
      </c>
      <c r="BJ262" s="115" t="str">
        <f aca="false">IF(BI262="","",IF(BI262&gt;=B$10,"Y","N"))</f>
        <v/>
      </c>
      <c r="BK262" s="115" t="str">
        <f aca="false">IF(BJ262="","",IF(BJ262&lt;50%,1,IF(AND(BJ262&gt;=50%,BJ262&lt;B$10),2,IF(BJ262&gt;=B$10,3))))</f>
        <v/>
      </c>
      <c r="BL262" s="114" t="str">
        <f aca="false">IF(B262&lt;&gt;"",IFERROR(IF((SUMIF(D$20:AI$20,"CLO10",D262:AI262)/AO$15)=0,"",(SUMIF(D$20:AI$20,"CLO10",D262:AI262)/AO$15)),""),"")</f>
        <v/>
      </c>
      <c r="BM262" s="115" t="str">
        <f aca="false">IF(BL262="","",IF(BL262&gt;=B$10,"Y","N"))</f>
        <v/>
      </c>
      <c r="BN262" s="115" t="str">
        <f aca="false">IF(BM262="","",IF(BM262&lt;50%,1,IF(AND(BM262&gt;=50%,BM262&lt;B$10),2,IF(BM262&gt;=B$10,3))))</f>
        <v/>
      </c>
      <c r="BO262" s="8"/>
      <c r="BP262" s="8"/>
    </row>
    <row r="263" customFormat="false" ht="15.75" hidden="false" customHeight="true" outlineLevel="0" collapsed="false">
      <c r="A263" s="183" t="str">
        <f aca="false">IF(B$6="LECTURE",IF('Database (LECTURE-RES-PRAC)'!A258="","",'Database (LECTURE-RES-PRAC)'!A258),"")</f>
        <v/>
      </c>
      <c r="B263" s="184" t="str">
        <f aca="false">IF(B$6="LECTURE",IF('Database (LECTURE-RES-PRAC)'!B258="","",'Database (LECTURE-RES-PRAC)'!B258),"")</f>
        <v/>
      </c>
      <c r="C263" s="183" t="str">
        <f aca="false">IF(B263&lt;&gt;"",'Database (LECTURE-RES-PRAC)'!C258,"")</f>
        <v/>
      </c>
      <c r="D263" s="117"/>
      <c r="E263" s="52"/>
      <c r="F263" s="52"/>
      <c r="G263" s="52"/>
      <c r="H263" s="52"/>
      <c r="I263" s="52"/>
      <c r="J263" s="52"/>
      <c r="K263" s="52"/>
      <c r="L263" s="52"/>
      <c r="M263" s="52"/>
      <c r="N263" s="181" t="str">
        <f aca="false">IF(B263&lt;&gt;"",SUM(D263:M263),"")</f>
        <v/>
      </c>
      <c r="O263" s="52"/>
      <c r="P263" s="52"/>
      <c r="Q263" s="52"/>
      <c r="R263" s="52"/>
      <c r="S263" s="52"/>
      <c r="T263" s="52"/>
      <c r="U263" s="52"/>
      <c r="V263" s="52"/>
      <c r="W263" s="52"/>
      <c r="X263" s="52"/>
      <c r="Y263" s="181" t="str">
        <f aca="false">IF(B263&lt;&gt;"",SUM(O263:X263),"")</f>
        <v/>
      </c>
      <c r="Z263" s="52"/>
      <c r="AA263" s="52"/>
      <c r="AB263" s="52"/>
      <c r="AC263" s="52"/>
      <c r="AD263" s="52"/>
      <c r="AE263" s="52"/>
      <c r="AF263" s="52"/>
      <c r="AG263" s="52"/>
      <c r="AH263" s="52"/>
      <c r="AI263" s="52"/>
      <c r="AJ263" s="182" t="str">
        <f aca="false">IF(B263&lt;&gt;"",SUM(Z263:AI263),"")</f>
        <v/>
      </c>
      <c r="AK263" s="185" t="str">
        <f aca="false">IF(B263&lt;&gt;"",IFERROR(IF((SUMIF(D$20:AI$20, "CLO1", D263:AI263)/AO$6)=0,"",(SUMIF(D$20:AI$20, "CLO1", D263:AI263)/AO$6)),""),"")</f>
        <v/>
      </c>
      <c r="AL263" s="115" t="str">
        <f aca="false">IF(AK263="","",IF(AK263&gt;=B$10,"Y","N"))</f>
        <v/>
      </c>
      <c r="AM263" s="115" t="str">
        <f aca="false">IF(AK263="","",IF(AK263&lt;50%,1,IF(AND(AK263&gt;=50%,AK263&lt;B$10),2,IF(AK263&gt;=B$10,3))))</f>
        <v/>
      </c>
      <c r="AN263" s="185" t="str">
        <f aca="false">IF(B263&lt;&gt;"",IFERROR(IF((SUMIF(D$20:AI$20, "CLO2", D263:AI263)/AO$7)=0,"",(SUMIF(D$20:AI$20, "CLO2", D263:AI263)/AO$7)),""),"")</f>
        <v/>
      </c>
      <c r="AO263" s="115" t="str">
        <f aca="false">IF(AN263="","",IF(AN263&gt;=B$10,"Y","N"))</f>
        <v/>
      </c>
      <c r="AP263" s="115" t="str">
        <f aca="false">IF(AN263="","",IF(AN263&lt;50%,1,IF(AND(AN263&gt;=50%,AN263&lt;B$10),2,IF(AN263&gt;=B$10,3))))</f>
        <v/>
      </c>
      <c r="AQ263" s="185" t="str">
        <f aca="false">IF(B263&lt;&gt;"",IFERROR(IF((SUMIF(D$20:AI$20, "CLO3", D263:AI263)/AO$8)=0,"",(SUMIF(D$20:AI$20, "CLO3", D263:AI263)/AO$8)),""),"")</f>
        <v/>
      </c>
      <c r="AR263" s="115" t="str">
        <f aca="false">IF(AQ263="","",IF(AQ263&gt;=B$10,"Y","N"))</f>
        <v/>
      </c>
      <c r="AS263" s="115" t="str">
        <f aca="false">IF(AQ263="","",IF(AQ263&lt;50%,1,IF(AND(AQ263&gt;=50%,AQ263&lt;B$10),2,IF(AQ263&gt;=B$10,3))))</f>
        <v/>
      </c>
      <c r="AT263" s="185" t="str">
        <f aca="false">IF(B263&lt;&gt;"",IFERROR(IF((SUMIF(D$20:AI$20, "CLO4", D263:AI263)/AO$9)=0,"",(SUMIF(D$20:AI$20, "CLO4", D263:AI263)/AO$9)),""),"")</f>
        <v/>
      </c>
      <c r="AU263" s="115" t="str">
        <f aca="false">IF(AT263="","",IF(AT263&gt;=B$10,"Y","N"))</f>
        <v/>
      </c>
      <c r="AV263" s="115" t="str">
        <f aca="false">IF(AT263="","",IF(AT263&lt;50%,1,IF(AND(AT263&gt;=50%,AT263&lt;B$10),2,IF(AT263&gt;=B$10,3))))</f>
        <v/>
      </c>
      <c r="AW263" s="185" t="str">
        <f aca="false">IF(B263&lt;&gt;"",IFERROR(IF((SUMIF(D$20:AI$20, "CLO5", D263:AI263)/AO$10)=0,"",(SUMIF(D$20:AI$20, "CLO5", D263:AI263)/AO$10)),""),"")</f>
        <v/>
      </c>
      <c r="AX263" s="115" t="str">
        <f aca="false">IF(AW263="","",IF(AW263&gt;=B$10,"Y","N"))</f>
        <v/>
      </c>
      <c r="AY263" s="115" t="str">
        <f aca="false">IF(AW263="","",IF(AW263&lt;50%,1,IF(AND(AW263&gt;=50%,AW263&lt;B$10),2,IF(AW263&gt;=B$10,3))))</f>
        <v/>
      </c>
      <c r="AZ263" s="114" t="str">
        <f aca="false">IF(B263&lt;&gt;"",IFERROR(IF((SUMIF(D$20:AI$20, "CLO6", D263:AI263)/AO$11)=0,"",(SUMIF(D$20:AI$20, "CLO6", D263:AI263)/AO$11)),""),"")</f>
        <v/>
      </c>
      <c r="BA263" s="115" t="str">
        <f aca="false">IF(AZ263="","",IF(AZ263&gt;=B$10,"Y","N"))</f>
        <v/>
      </c>
      <c r="BB263" s="115" t="str">
        <f aca="false">IF(BA263="","",IF(BA263&lt;50%,1,IF(AND(BA263&gt;=50%,BA263&lt;B$10),2,IF(BA263&gt;=B$10,3))))</f>
        <v/>
      </c>
      <c r="BC263" s="114" t="str">
        <f aca="false">IF(B263&lt;&gt;"",IFERROR(IF((SUMIF(D$20:AI$20, "CLO7", D263:AI263)/AO$12)=0,"",(SUMIF(D$20:AI$20, "CLO7", D263:AI263)/AO$12)),""),"")</f>
        <v/>
      </c>
      <c r="BD263" s="115" t="str">
        <f aca="false">IF(BC263="","",IF(BC263&gt;=B$10,"Y","N"))</f>
        <v/>
      </c>
      <c r="BE263" s="115" t="str">
        <f aca="false">IF(BD263="","",IF(BD263&lt;50%,1,IF(AND(BD263&gt;=50%,BD263&lt;B$10),2,IF(BD263&gt;=B$10,3))))</f>
        <v/>
      </c>
      <c r="BF263" s="114" t="str">
        <f aca="false">IF(B263&lt;&gt;"",IFERROR(IF((SUMIF(D$20:AI$20, "CLO8", D263:AI263)/AO$13)=0,"",(SUMIF(D$20:AI$20, "CLO8", D263:AI263)/AO$13)),""),"")</f>
        <v/>
      </c>
      <c r="BG263" s="115" t="str">
        <f aca="false">IF(BF263="","",IF(BF263&gt;=B$10,"Y","N"))</f>
        <v/>
      </c>
      <c r="BH263" s="115" t="str">
        <f aca="false">IF(BG263="","",IF(BG263&lt;50%,1,IF(AND(BG263&gt;=50%,BG263&lt;B$10),2,IF(BG263&gt;=B$10,3))))</f>
        <v/>
      </c>
      <c r="BI263" s="114" t="str">
        <f aca="false">IF(B263&lt;&gt;"",IFERROR(IF((SUMIF(D$20:AI$20, "CLO9", D263:AI263)/AO$14)=0,"",(SUMIF(D$20:AI$20, "CLO9", D263:AI263)/AO$14)),""),"")</f>
        <v/>
      </c>
      <c r="BJ263" s="115" t="str">
        <f aca="false">IF(BI263="","",IF(BI263&gt;=B$10,"Y","N"))</f>
        <v/>
      </c>
      <c r="BK263" s="115" t="str">
        <f aca="false">IF(BJ263="","",IF(BJ263&lt;50%,1,IF(AND(BJ263&gt;=50%,BJ263&lt;B$10),2,IF(BJ263&gt;=B$10,3))))</f>
        <v/>
      </c>
      <c r="BL263" s="114" t="str">
        <f aca="false">IF(B263&lt;&gt;"",IFERROR(IF((SUMIF(D$20:AI$20,"CLO10",D263:AI263)/AO$15)=0,"",(SUMIF(D$20:AI$20,"CLO10",D263:AI263)/AO$15)),""),"")</f>
        <v/>
      </c>
      <c r="BM263" s="115" t="str">
        <f aca="false">IF(BL263="","",IF(BL263&gt;=B$10,"Y","N"))</f>
        <v/>
      </c>
      <c r="BN263" s="115" t="str">
        <f aca="false">IF(BM263="","",IF(BM263&lt;50%,1,IF(AND(BM263&gt;=50%,BM263&lt;B$10),2,IF(BM263&gt;=B$10,3))))</f>
        <v/>
      </c>
      <c r="BO263" s="8"/>
      <c r="BP263" s="8"/>
    </row>
    <row r="264" customFormat="false" ht="15.75" hidden="false" customHeight="true" outlineLevel="0" collapsed="false">
      <c r="A264" s="183" t="str">
        <f aca="false">IF(B$6="LECTURE",IF('Database (LECTURE-RES-PRAC)'!A259="","",'Database (LECTURE-RES-PRAC)'!A259),"")</f>
        <v/>
      </c>
      <c r="B264" s="184" t="str">
        <f aca="false">IF(B$6="LECTURE",IF('Database (LECTURE-RES-PRAC)'!B259="","",'Database (LECTURE-RES-PRAC)'!B259),"")</f>
        <v/>
      </c>
      <c r="C264" s="183" t="str">
        <f aca="false">IF(B264&lt;&gt;"",'Database (LECTURE-RES-PRAC)'!C259,"")</f>
        <v/>
      </c>
      <c r="D264" s="117"/>
      <c r="E264" s="52"/>
      <c r="F264" s="52"/>
      <c r="G264" s="52"/>
      <c r="H264" s="52"/>
      <c r="I264" s="52"/>
      <c r="J264" s="52"/>
      <c r="K264" s="52"/>
      <c r="L264" s="52"/>
      <c r="M264" s="52"/>
      <c r="N264" s="181" t="str">
        <f aca="false">IF(B264&lt;&gt;"",SUM(D264:M264),"")</f>
        <v/>
      </c>
      <c r="O264" s="52"/>
      <c r="P264" s="52"/>
      <c r="Q264" s="52"/>
      <c r="R264" s="52"/>
      <c r="S264" s="52"/>
      <c r="T264" s="52"/>
      <c r="U264" s="52"/>
      <c r="V264" s="52"/>
      <c r="W264" s="52"/>
      <c r="X264" s="52"/>
      <c r="Y264" s="181" t="str">
        <f aca="false">IF(B264&lt;&gt;"",SUM(O264:X264),"")</f>
        <v/>
      </c>
      <c r="Z264" s="52"/>
      <c r="AA264" s="52"/>
      <c r="AB264" s="52"/>
      <c r="AC264" s="52"/>
      <c r="AD264" s="52"/>
      <c r="AE264" s="52"/>
      <c r="AF264" s="52"/>
      <c r="AG264" s="52"/>
      <c r="AH264" s="52"/>
      <c r="AI264" s="52"/>
      <c r="AJ264" s="182" t="str">
        <f aca="false">IF(B264&lt;&gt;"",SUM(Z264:AI264),"")</f>
        <v/>
      </c>
      <c r="AK264" s="185" t="str">
        <f aca="false">IF(B264&lt;&gt;"",IFERROR(IF((SUMIF(D$20:AI$20, "CLO1", D264:AI264)/AO$6)=0,"",(SUMIF(D$20:AI$20, "CLO1", D264:AI264)/AO$6)),""),"")</f>
        <v/>
      </c>
      <c r="AL264" s="115" t="str">
        <f aca="false">IF(AK264="","",IF(AK264&gt;=B$10,"Y","N"))</f>
        <v/>
      </c>
      <c r="AM264" s="115" t="str">
        <f aca="false">IF(AK264="","",IF(AK264&lt;50%,1,IF(AND(AK264&gt;=50%,AK264&lt;B$10),2,IF(AK264&gt;=B$10,3))))</f>
        <v/>
      </c>
      <c r="AN264" s="185" t="str">
        <f aca="false">IF(B264&lt;&gt;"",IFERROR(IF((SUMIF(D$20:AI$20, "CLO2", D264:AI264)/AO$7)=0,"",(SUMIF(D$20:AI$20, "CLO2", D264:AI264)/AO$7)),""),"")</f>
        <v/>
      </c>
      <c r="AO264" s="115" t="str">
        <f aca="false">IF(AN264="","",IF(AN264&gt;=B$10,"Y","N"))</f>
        <v/>
      </c>
      <c r="AP264" s="115" t="str">
        <f aca="false">IF(AN264="","",IF(AN264&lt;50%,1,IF(AND(AN264&gt;=50%,AN264&lt;B$10),2,IF(AN264&gt;=B$10,3))))</f>
        <v/>
      </c>
      <c r="AQ264" s="185" t="str">
        <f aca="false">IF(B264&lt;&gt;"",IFERROR(IF((SUMIF(D$20:AI$20, "CLO3", D264:AI264)/AO$8)=0,"",(SUMIF(D$20:AI$20, "CLO3", D264:AI264)/AO$8)),""),"")</f>
        <v/>
      </c>
      <c r="AR264" s="115" t="str">
        <f aca="false">IF(AQ264="","",IF(AQ264&gt;=B$10,"Y","N"))</f>
        <v/>
      </c>
      <c r="AS264" s="115" t="str">
        <f aca="false">IF(AQ264="","",IF(AQ264&lt;50%,1,IF(AND(AQ264&gt;=50%,AQ264&lt;B$10),2,IF(AQ264&gt;=B$10,3))))</f>
        <v/>
      </c>
      <c r="AT264" s="185" t="str">
        <f aca="false">IF(B264&lt;&gt;"",IFERROR(IF((SUMIF(D$20:AI$20, "CLO4", D264:AI264)/AO$9)=0,"",(SUMIF(D$20:AI$20, "CLO4", D264:AI264)/AO$9)),""),"")</f>
        <v/>
      </c>
      <c r="AU264" s="115" t="str">
        <f aca="false">IF(AT264="","",IF(AT264&gt;=B$10,"Y","N"))</f>
        <v/>
      </c>
      <c r="AV264" s="115" t="str">
        <f aca="false">IF(AT264="","",IF(AT264&lt;50%,1,IF(AND(AT264&gt;=50%,AT264&lt;B$10),2,IF(AT264&gt;=B$10,3))))</f>
        <v/>
      </c>
      <c r="AW264" s="185" t="str">
        <f aca="false">IF(B264&lt;&gt;"",IFERROR(IF((SUMIF(D$20:AI$20, "CLO5", D264:AI264)/AO$10)=0,"",(SUMIF(D$20:AI$20, "CLO5", D264:AI264)/AO$10)),""),"")</f>
        <v/>
      </c>
      <c r="AX264" s="115" t="str">
        <f aca="false">IF(AW264="","",IF(AW264&gt;=B$10,"Y","N"))</f>
        <v/>
      </c>
      <c r="AY264" s="115" t="str">
        <f aca="false">IF(AW264="","",IF(AW264&lt;50%,1,IF(AND(AW264&gt;=50%,AW264&lt;B$10),2,IF(AW264&gt;=B$10,3))))</f>
        <v/>
      </c>
      <c r="AZ264" s="114" t="str">
        <f aca="false">IF(B264&lt;&gt;"",IFERROR(IF((SUMIF(D$20:AI$20, "CLO6", D264:AI264)/AO$11)=0,"",(SUMIF(D$20:AI$20, "CLO6", D264:AI264)/AO$11)),""),"")</f>
        <v/>
      </c>
      <c r="BA264" s="115" t="str">
        <f aca="false">IF(AZ264="","",IF(AZ264&gt;=B$10,"Y","N"))</f>
        <v/>
      </c>
      <c r="BB264" s="115" t="str">
        <f aca="false">IF(BA264="","",IF(BA264&lt;50%,1,IF(AND(BA264&gt;=50%,BA264&lt;B$10),2,IF(BA264&gt;=B$10,3))))</f>
        <v/>
      </c>
      <c r="BC264" s="114" t="str">
        <f aca="false">IF(B264&lt;&gt;"",IFERROR(IF((SUMIF(D$20:AI$20, "CLO7", D264:AI264)/AO$12)=0,"",(SUMIF(D$20:AI$20, "CLO7", D264:AI264)/AO$12)),""),"")</f>
        <v/>
      </c>
      <c r="BD264" s="115" t="str">
        <f aca="false">IF(BC264="","",IF(BC264&gt;=B$10,"Y","N"))</f>
        <v/>
      </c>
      <c r="BE264" s="115" t="str">
        <f aca="false">IF(BD264="","",IF(BD264&lt;50%,1,IF(AND(BD264&gt;=50%,BD264&lt;B$10),2,IF(BD264&gt;=B$10,3))))</f>
        <v/>
      </c>
      <c r="BF264" s="114" t="str">
        <f aca="false">IF(B264&lt;&gt;"",IFERROR(IF((SUMIF(D$20:AI$20, "CLO8", D264:AI264)/AO$13)=0,"",(SUMIF(D$20:AI$20, "CLO8", D264:AI264)/AO$13)),""),"")</f>
        <v/>
      </c>
      <c r="BG264" s="115" t="str">
        <f aca="false">IF(BF264="","",IF(BF264&gt;=B$10,"Y","N"))</f>
        <v/>
      </c>
      <c r="BH264" s="115" t="str">
        <f aca="false">IF(BG264="","",IF(BG264&lt;50%,1,IF(AND(BG264&gt;=50%,BG264&lt;B$10),2,IF(BG264&gt;=B$10,3))))</f>
        <v/>
      </c>
      <c r="BI264" s="114" t="str">
        <f aca="false">IF(B264&lt;&gt;"",IFERROR(IF((SUMIF(D$20:AI$20, "CLO9", D264:AI264)/AO$14)=0,"",(SUMIF(D$20:AI$20, "CLO9", D264:AI264)/AO$14)),""),"")</f>
        <v/>
      </c>
      <c r="BJ264" s="115" t="str">
        <f aca="false">IF(BI264="","",IF(BI264&gt;=B$10,"Y","N"))</f>
        <v/>
      </c>
      <c r="BK264" s="115" t="str">
        <f aca="false">IF(BJ264="","",IF(BJ264&lt;50%,1,IF(AND(BJ264&gt;=50%,BJ264&lt;B$10),2,IF(BJ264&gt;=B$10,3))))</f>
        <v/>
      </c>
      <c r="BL264" s="114" t="str">
        <f aca="false">IF(B264&lt;&gt;"",IFERROR(IF((SUMIF(D$20:AI$20,"CLO10",D264:AI264)/AO$15)=0,"",(SUMIF(D$20:AI$20,"CLO10",D264:AI264)/AO$15)),""),"")</f>
        <v/>
      </c>
      <c r="BM264" s="115" t="str">
        <f aca="false">IF(BL264="","",IF(BL264&gt;=B$10,"Y","N"))</f>
        <v/>
      </c>
      <c r="BN264" s="115" t="str">
        <f aca="false">IF(BM264="","",IF(BM264&lt;50%,1,IF(AND(BM264&gt;=50%,BM264&lt;B$10),2,IF(BM264&gt;=B$10,3))))</f>
        <v/>
      </c>
      <c r="BO264" s="8"/>
      <c r="BP264" s="8"/>
    </row>
    <row r="265" customFormat="false" ht="15.75" hidden="false" customHeight="true" outlineLevel="0" collapsed="false">
      <c r="A265" s="183" t="str">
        <f aca="false">IF(B$6="LECTURE",IF('Database (LECTURE-RES-PRAC)'!A260="","",'Database (LECTURE-RES-PRAC)'!A260),"")</f>
        <v/>
      </c>
      <c r="B265" s="184" t="str">
        <f aca="false">IF(B$6="LECTURE",IF('Database (LECTURE-RES-PRAC)'!B260="","",'Database (LECTURE-RES-PRAC)'!B260),"")</f>
        <v/>
      </c>
      <c r="C265" s="183" t="str">
        <f aca="false">IF(B265&lt;&gt;"",'Database (LECTURE-RES-PRAC)'!C260,"")</f>
        <v/>
      </c>
      <c r="D265" s="117"/>
      <c r="E265" s="52"/>
      <c r="F265" s="52"/>
      <c r="G265" s="52"/>
      <c r="H265" s="52"/>
      <c r="I265" s="52"/>
      <c r="J265" s="52"/>
      <c r="K265" s="52"/>
      <c r="L265" s="52"/>
      <c r="M265" s="52"/>
      <c r="N265" s="181" t="str">
        <f aca="false">IF(B265&lt;&gt;"",SUM(D265:M265),"")</f>
        <v/>
      </c>
      <c r="O265" s="52"/>
      <c r="P265" s="52"/>
      <c r="Q265" s="52"/>
      <c r="R265" s="52"/>
      <c r="S265" s="52"/>
      <c r="T265" s="52"/>
      <c r="U265" s="52"/>
      <c r="V265" s="52"/>
      <c r="W265" s="52"/>
      <c r="X265" s="52"/>
      <c r="Y265" s="181" t="str">
        <f aca="false">IF(B265&lt;&gt;"",SUM(O265:X265),"")</f>
        <v/>
      </c>
      <c r="Z265" s="52"/>
      <c r="AA265" s="52"/>
      <c r="AB265" s="52"/>
      <c r="AC265" s="52"/>
      <c r="AD265" s="52"/>
      <c r="AE265" s="52"/>
      <c r="AF265" s="52"/>
      <c r="AG265" s="52"/>
      <c r="AH265" s="52"/>
      <c r="AI265" s="52"/>
      <c r="AJ265" s="182" t="str">
        <f aca="false">IF(B265&lt;&gt;"",SUM(Z265:AI265),"")</f>
        <v/>
      </c>
      <c r="AK265" s="185" t="str">
        <f aca="false">IF(B265&lt;&gt;"",IFERROR(IF((SUMIF(D$20:AI$20, "CLO1", D265:AI265)/AO$6)=0,"",(SUMIF(D$20:AI$20, "CLO1", D265:AI265)/AO$6)),""),"")</f>
        <v/>
      </c>
      <c r="AL265" s="115" t="str">
        <f aca="false">IF(AK265="","",IF(AK265&gt;=B$10,"Y","N"))</f>
        <v/>
      </c>
      <c r="AM265" s="115" t="str">
        <f aca="false">IF(AK265="","",IF(AK265&lt;50%,1,IF(AND(AK265&gt;=50%,AK265&lt;B$10),2,IF(AK265&gt;=B$10,3))))</f>
        <v/>
      </c>
      <c r="AN265" s="185" t="str">
        <f aca="false">IF(B265&lt;&gt;"",IFERROR(IF((SUMIF(D$20:AI$20, "CLO2", D265:AI265)/AO$7)=0,"",(SUMIF(D$20:AI$20, "CLO2", D265:AI265)/AO$7)),""),"")</f>
        <v/>
      </c>
      <c r="AO265" s="115" t="str">
        <f aca="false">IF(AN265="","",IF(AN265&gt;=B$10,"Y","N"))</f>
        <v/>
      </c>
      <c r="AP265" s="115" t="str">
        <f aca="false">IF(AN265="","",IF(AN265&lt;50%,1,IF(AND(AN265&gt;=50%,AN265&lt;B$10),2,IF(AN265&gt;=B$10,3))))</f>
        <v/>
      </c>
      <c r="AQ265" s="185" t="str">
        <f aca="false">IF(B265&lt;&gt;"",IFERROR(IF((SUMIF(D$20:AI$20, "CLO3", D265:AI265)/AO$8)=0,"",(SUMIF(D$20:AI$20, "CLO3", D265:AI265)/AO$8)),""),"")</f>
        <v/>
      </c>
      <c r="AR265" s="115" t="str">
        <f aca="false">IF(AQ265="","",IF(AQ265&gt;=B$10,"Y","N"))</f>
        <v/>
      </c>
      <c r="AS265" s="115" t="str">
        <f aca="false">IF(AQ265="","",IF(AQ265&lt;50%,1,IF(AND(AQ265&gt;=50%,AQ265&lt;B$10),2,IF(AQ265&gt;=B$10,3))))</f>
        <v/>
      </c>
      <c r="AT265" s="185" t="str">
        <f aca="false">IF(B265&lt;&gt;"",IFERROR(IF((SUMIF(D$20:AI$20, "CLO4", D265:AI265)/AO$9)=0,"",(SUMIF(D$20:AI$20, "CLO4", D265:AI265)/AO$9)),""),"")</f>
        <v/>
      </c>
      <c r="AU265" s="115" t="str">
        <f aca="false">IF(AT265="","",IF(AT265&gt;=B$10,"Y","N"))</f>
        <v/>
      </c>
      <c r="AV265" s="115" t="str">
        <f aca="false">IF(AT265="","",IF(AT265&lt;50%,1,IF(AND(AT265&gt;=50%,AT265&lt;B$10),2,IF(AT265&gt;=B$10,3))))</f>
        <v/>
      </c>
      <c r="AW265" s="185" t="str">
        <f aca="false">IF(B265&lt;&gt;"",IFERROR(IF((SUMIF(D$20:AI$20, "CLO5", D265:AI265)/AO$10)=0,"",(SUMIF(D$20:AI$20, "CLO5", D265:AI265)/AO$10)),""),"")</f>
        <v/>
      </c>
      <c r="AX265" s="115" t="str">
        <f aca="false">IF(AW265="","",IF(AW265&gt;=B$10,"Y","N"))</f>
        <v/>
      </c>
      <c r="AY265" s="115" t="str">
        <f aca="false">IF(AW265="","",IF(AW265&lt;50%,1,IF(AND(AW265&gt;=50%,AW265&lt;B$10),2,IF(AW265&gt;=B$10,3))))</f>
        <v/>
      </c>
      <c r="AZ265" s="114" t="str">
        <f aca="false">IF(B265&lt;&gt;"",IFERROR(IF((SUMIF(D$20:AI$20, "CLO6", D265:AI265)/AO$11)=0,"",(SUMIF(D$20:AI$20, "CLO6", D265:AI265)/AO$11)),""),"")</f>
        <v/>
      </c>
      <c r="BA265" s="115" t="str">
        <f aca="false">IF(AZ265="","",IF(AZ265&gt;=B$10,"Y","N"))</f>
        <v/>
      </c>
      <c r="BB265" s="115" t="str">
        <f aca="false">IF(BA265="","",IF(BA265&lt;50%,1,IF(AND(BA265&gt;=50%,BA265&lt;B$10),2,IF(BA265&gt;=B$10,3))))</f>
        <v/>
      </c>
      <c r="BC265" s="114" t="str">
        <f aca="false">IF(B265&lt;&gt;"",IFERROR(IF((SUMIF(D$20:AI$20, "CLO7", D265:AI265)/AO$12)=0,"",(SUMIF(D$20:AI$20, "CLO7", D265:AI265)/AO$12)),""),"")</f>
        <v/>
      </c>
      <c r="BD265" s="115" t="str">
        <f aca="false">IF(BC265="","",IF(BC265&gt;=B$10,"Y","N"))</f>
        <v/>
      </c>
      <c r="BE265" s="115" t="str">
        <f aca="false">IF(BD265="","",IF(BD265&lt;50%,1,IF(AND(BD265&gt;=50%,BD265&lt;B$10),2,IF(BD265&gt;=B$10,3))))</f>
        <v/>
      </c>
      <c r="BF265" s="114" t="str">
        <f aca="false">IF(B265&lt;&gt;"",IFERROR(IF((SUMIF(D$20:AI$20, "CLO8", D265:AI265)/AO$13)=0,"",(SUMIF(D$20:AI$20, "CLO8", D265:AI265)/AO$13)),""),"")</f>
        <v/>
      </c>
      <c r="BG265" s="115" t="str">
        <f aca="false">IF(BF265="","",IF(BF265&gt;=B$10,"Y","N"))</f>
        <v/>
      </c>
      <c r="BH265" s="115" t="str">
        <f aca="false">IF(BG265="","",IF(BG265&lt;50%,1,IF(AND(BG265&gt;=50%,BG265&lt;B$10),2,IF(BG265&gt;=B$10,3))))</f>
        <v/>
      </c>
      <c r="BI265" s="114" t="str">
        <f aca="false">IF(B265&lt;&gt;"",IFERROR(IF((SUMIF(D$20:AI$20, "CLO9", D265:AI265)/AO$14)=0,"",(SUMIF(D$20:AI$20, "CLO9", D265:AI265)/AO$14)),""),"")</f>
        <v/>
      </c>
      <c r="BJ265" s="115" t="str">
        <f aca="false">IF(BI265="","",IF(BI265&gt;=B$10,"Y","N"))</f>
        <v/>
      </c>
      <c r="BK265" s="115" t="str">
        <f aca="false">IF(BJ265="","",IF(BJ265&lt;50%,1,IF(AND(BJ265&gt;=50%,BJ265&lt;B$10),2,IF(BJ265&gt;=B$10,3))))</f>
        <v/>
      </c>
      <c r="BL265" s="114" t="str">
        <f aca="false">IF(B265&lt;&gt;"",IFERROR(IF((SUMIF(D$20:AI$20,"CLO10",D265:AI265)/AO$15)=0,"",(SUMIF(D$20:AI$20,"CLO10",D265:AI265)/AO$15)),""),"")</f>
        <v/>
      </c>
      <c r="BM265" s="115" t="str">
        <f aca="false">IF(BL265="","",IF(BL265&gt;=B$10,"Y","N"))</f>
        <v/>
      </c>
      <c r="BN265" s="115" t="str">
        <f aca="false">IF(BM265="","",IF(BM265&lt;50%,1,IF(AND(BM265&gt;=50%,BM265&lt;B$10),2,IF(BM265&gt;=B$10,3))))</f>
        <v/>
      </c>
      <c r="BO265" s="8"/>
      <c r="BP265" s="8"/>
    </row>
    <row r="266" customFormat="false" ht="15.75" hidden="false" customHeight="true" outlineLevel="0" collapsed="false">
      <c r="A266" s="183" t="str">
        <f aca="false">IF(B$6="LECTURE",IF('Database (LECTURE-RES-PRAC)'!A261="","",'Database (LECTURE-RES-PRAC)'!A261),"")</f>
        <v/>
      </c>
      <c r="B266" s="184" t="str">
        <f aca="false">IF(B$6="LECTURE",IF('Database (LECTURE-RES-PRAC)'!B261="","",'Database (LECTURE-RES-PRAC)'!B261),"")</f>
        <v/>
      </c>
      <c r="C266" s="183" t="str">
        <f aca="false">IF(B266&lt;&gt;"",'Database (LECTURE-RES-PRAC)'!C261,"")</f>
        <v/>
      </c>
      <c r="D266" s="117"/>
      <c r="E266" s="52"/>
      <c r="F266" s="52"/>
      <c r="G266" s="52"/>
      <c r="H266" s="52"/>
      <c r="I266" s="52"/>
      <c r="J266" s="52"/>
      <c r="K266" s="52"/>
      <c r="L266" s="52"/>
      <c r="M266" s="52"/>
      <c r="N266" s="181" t="str">
        <f aca="false">IF(B266&lt;&gt;"",SUM(D266:M266),"")</f>
        <v/>
      </c>
      <c r="O266" s="52"/>
      <c r="P266" s="52"/>
      <c r="Q266" s="52"/>
      <c r="R266" s="52"/>
      <c r="S266" s="52"/>
      <c r="T266" s="52"/>
      <c r="U266" s="52"/>
      <c r="V266" s="52"/>
      <c r="W266" s="52"/>
      <c r="X266" s="52"/>
      <c r="Y266" s="181" t="str">
        <f aca="false">IF(B266&lt;&gt;"",SUM(O266:X266),"")</f>
        <v/>
      </c>
      <c r="Z266" s="52"/>
      <c r="AA266" s="52"/>
      <c r="AB266" s="52"/>
      <c r="AC266" s="52"/>
      <c r="AD266" s="52"/>
      <c r="AE266" s="52"/>
      <c r="AF266" s="52"/>
      <c r="AG266" s="52"/>
      <c r="AH266" s="52"/>
      <c r="AI266" s="52"/>
      <c r="AJ266" s="182" t="str">
        <f aca="false">IF(B266&lt;&gt;"",SUM(Z266:AI266),"")</f>
        <v/>
      </c>
      <c r="AK266" s="185" t="str">
        <f aca="false">IF(B266&lt;&gt;"",IFERROR(IF((SUMIF(D$20:AI$20, "CLO1", D266:AI266)/AO$6)=0,"",(SUMIF(D$20:AI$20, "CLO1", D266:AI266)/AO$6)),""),"")</f>
        <v/>
      </c>
      <c r="AL266" s="115" t="str">
        <f aca="false">IF(AK266="","",IF(AK266&gt;=B$10,"Y","N"))</f>
        <v/>
      </c>
      <c r="AM266" s="115" t="str">
        <f aca="false">IF(AK266="","",IF(AK266&lt;50%,1,IF(AND(AK266&gt;=50%,AK266&lt;B$10),2,IF(AK266&gt;=B$10,3))))</f>
        <v/>
      </c>
      <c r="AN266" s="185" t="str">
        <f aca="false">IF(B266&lt;&gt;"",IFERROR(IF((SUMIF(D$20:AI$20, "CLO2", D266:AI266)/AO$7)=0,"",(SUMIF(D$20:AI$20, "CLO2", D266:AI266)/AO$7)),""),"")</f>
        <v/>
      </c>
      <c r="AO266" s="115" t="str">
        <f aca="false">IF(AN266="","",IF(AN266&gt;=B$10,"Y","N"))</f>
        <v/>
      </c>
      <c r="AP266" s="115" t="str">
        <f aca="false">IF(AN266="","",IF(AN266&lt;50%,1,IF(AND(AN266&gt;=50%,AN266&lt;B$10),2,IF(AN266&gt;=B$10,3))))</f>
        <v/>
      </c>
      <c r="AQ266" s="185" t="str">
        <f aca="false">IF(B266&lt;&gt;"",IFERROR(IF((SUMIF(D$20:AI$20, "CLO3", D266:AI266)/AO$8)=0,"",(SUMIF(D$20:AI$20, "CLO3", D266:AI266)/AO$8)),""),"")</f>
        <v/>
      </c>
      <c r="AR266" s="115" t="str">
        <f aca="false">IF(AQ266="","",IF(AQ266&gt;=B$10,"Y","N"))</f>
        <v/>
      </c>
      <c r="AS266" s="115" t="str">
        <f aca="false">IF(AQ266="","",IF(AQ266&lt;50%,1,IF(AND(AQ266&gt;=50%,AQ266&lt;B$10),2,IF(AQ266&gt;=B$10,3))))</f>
        <v/>
      </c>
      <c r="AT266" s="185" t="str">
        <f aca="false">IF(B266&lt;&gt;"",IFERROR(IF((SUMIF(D$20:AI$20, "CLO4", D266:AI266)/AO$9)=0,"",(SUMIF(D$20:AI$20, "CLO4", D266:AI266)/AO$9)),""),"")</f>
        <v/>
      </c>
      <c r="AU266" s="115" t="str">
        <f aca="false">IF(AT266="","",IF(AT266&gt;=B$10,"Y","N"))</f>
        <v/>
      </c>
      <c r="AV266" s="115" t="str">
        <f aca="false">IF(AT266="","",IF(AT266&lt;50%,1,IF(AND(AT266&gt;=50%,AT266&lt;B$10),2,IF(AT266&gt;=B$10,3))))</f>
        <v/>
      </c>
      <c r="AW266" s="185" t="str">
        <f aca="false">IF(B266&lt;&gt;"",IFERROR(IF((SUMIF(D$20:AI$20, "CLO5", D266:AI266)/AO$10)=0,"",(SUMIF(D$20:AI$20, "CLO5", D266:AI266)/AO$10)),""),"")</f>
        <v/>
      </c>
      <c r="AX266" s="115" t="str">
        <f aca="false">IF(AW266="","",IF(AW266&gt;=B$10,"Y","N"))</f>
        <v/>
      </c>
      <c r="AY266" s="115" t="str">
        <f aca="false">IF(AW266="","",IF(AW266&lt;50%,1,IF(AND(AW266&gt;=50%,AW266&lt;B$10),2,IF(AW266&gt;=B$10,3))))</f>
        <v/>
      </c>
      <c r="AZ266" s="114" t="str">
        <f aca="false">IF(B266&lt;&gt;"",IFERROR(IF((SUMIF(D$20:AI$20, "CLO6", D266:AI266)/AO$11)=0,"",(SUMIF(D$20:AI$20, "CLO6", D266:AI266)/AO$11)),""),"")</f>
        <v/>
      </c>
      <c r="BA266" s="115" t="str">
        <f aca="false">IF(AZ266="","",IF(AZ266&gt;=B$10,"Y","N"))</f>
        <v/>
      </c>
      <c r="BB266" s="115" t="str">
        <f aca="false">IF(BA266="","",IF(BA266&lt;50%,1,IF(AND(BA266&gt;=50%,BA266&lt;B$10),2,IF(BA266&gt;=B$10,3))))</f>
        <v/>
      </c>
      <c r="BC266" s="114" t="str">
        <f aca="false">IF(B266&lt;&gt;"",IFERROR(IF((SUMIF(D$20:AI$20, "CLO7", D266:AI266)/AO$12)=0,"",(SUMIF(D$20:AI$20, "CLO7", D266:AI266)/AO$12)),""),"")</f>
        <v/>
      </c>
      <c r="BD266" s="115" t="str">
        <f aca="false">IF(BC266="","",IF(BC266&gt;=B$10,"Y","N"))</f>
        <v/>
      </c>
      <c r="BE266" s="115" t="str">
        <f aca="false">IF(BD266="","",IF(BD266&lt;50%,1,IF(AND(BD266&gt;=50%,BD266&lt;B$10),2,IF(BD266&gt;=B$10,3))))</f>
        <v/>
      </c>
      <c r="BF266" s="114" t="str">
        <f aca="false">IF(B266&lt;&gt;"",IFERROR(IF((SUMIF(D$20:AI$20, "CLO8", D266:AI266)/AO$13)=0,"",(SUMIF(D$20:AI$20, "CLO8", D266:AI266)/AO$13)),""),"")</f>
        <v/>
      </c>
      <c r="BG266" s="115" t="str">
        <f aca="false">IF(BF266="","",IF(BF266&gt;=B$10,"Y","N"))</f>
        <v/>
      </c>
      <c r="BH266" s="115" t="str">
        <f aca="false">IF(BG266="","",IF(BG266&lt;50%,1,IF(AND(BG266&gt;=50%,BG266&lt;B$10),2,IF(BG266&gt;=B$10,3))))</f>
        <v/>
      </c>
      <c r="BI266" s="114" t="str">
        <f aca="false">IF(B266&lt;&gt;"",IFERROR(IF((SUMIF(D$20:AI$20, "CLO9", D266:AI266)/AO$14)=0,"",(SUMIF(D$20:AI$20, "CLO9", D266:AI266)/AO$14)),""),"")</f>
        <v/>
      </c>
      <c r="BJ266" s="115" t="str">
        <f aca="false">IF(BI266="","",IF(BI266&gt;=B$10,"Y","N"))</f>
        <v/>
      </c>
      <c r="BK266" s="115" t="str">
        <f aca="false">IF(BJ266="","",IF(BJ266&lt;50%,1,IF(AND(BJ266&gt;=50%,BJ266&lt;B$10),2,IF(BJ266&gt;=B$10,3))))</f>
        <v/>
      </c>
      <c r="BL266" s="114" t="str">
        <f aca="false">IF(B266&lt;&gt;"",IFERROR(IF((SUMIF(D$20:AI$20,"CLO10",D266:AI266)/AO$15)=0,"",(SUMIF(D$20:AI$20,"CLO10",D266:AI266)/AO$15)),""),"")</f>
        <v/>
      </c>
      <c r="BM266" s="115" t="str">
        <f aca="false">IF(BL266="","",IF(BL266&gt;=B$10,"Y","N"))</f>
        <v/>
      </c>
      <c r="BN266" s="115" t="str">
        <f aca="false">IF(BM266="","",IF(BM266&lt;50%,1,IF(AND(BM266&gt;=50%,BM266&lt;B$10),2,IF(BM266&gt;=B$10,3))))</f>
        <v/>
      </c>
      <c r="BO266" s="8"/>
      <c r="BP266" s="8"/>
    </row>
    <row r="267" customFormat="false" ht="15.75" hidden="false" customHeight="true" outlineLevel="0" collapsed="false">
      <c r="A267" s="183" t="str">
        <f aca="false">IF(B$6="LECTURE",IF('Database (LECTURE-RES-PRAC)'!A262="","",'Database (LECTURE-RES-PRAC)'!A262),"")</f>
        <v/>
      </c>
      <c r="B267" s="184" t="str">
        <f aca="false">IF(B$6="LECTURE",IF('Database (LECTURE-RES-PRAC)'!B262="","",'Database (LECTURE-RES-PRAC)'!B262),"")</f>
        <v/>
      </c>
      <c r="C267" s="183" t="str">
        <f aca="false">IF(B267&lt;&gt;"",'Database (LECTURE-RES-PRAC)'!C262,"")</f>
        <v/>
      </c>
      <c r="D267" s="117"/>
      <c r="E267" s="52"/>
      <c r="F267" s="52"/>
      <c r="G267" s="52"/>
      <c r="H267" s="52"/>
      <c r="I267" s="52"/>
      <c r="J267" s="52"/>
      <c r="K267" s="52"/>
      <c r="L267" s="52"/>
      <c r="M267" s="52"/>
      <c r="N267" s="181" t="str">
        <f aca="false">IF(B267&lt;&gt;"",SUM(D267:M267),"")</f>
        <v/>
      </c>
      <c r="O267" s="52"/>
      <c r="P267" s="52"/>
      <c r="Q267" s="52"/>
      <c r="R267" s="52"/>
      <c r="S267" s="52"/>
      <c r="T267" s="52"/>
      <c r="U267" s="52"/>
      <c r="V267" s="52"/>
      <c r="W267" s="52"/>
      <c r="X267" s="52"/>
      <c r="Y267" s="181" t="str">
        <f aca="false">IF(B267&lt;&gt;"",SUM(O267:X267),"")</f>
        <v/>
      </c>
      <c r="Z267" s="52"/>
      <c r="AA267" s="52"/>
      <c r="AB267" s="52"/>
      <c r="AC267" s="52"/>
      <c r="AD267" s="52"/>
      <c r="AE267" s="52"/>
      <c r="AF267" s="52"/>
      <c r="AG267" s="52"/>
      <c r="AH267" s="52"/>
      <c r="AI267" s="52"/>
      <c r="AJ267" s="182" t="str">
        <f aca="false">IF(B267&lt;&gt;"",SUM(Z267:AI267),"")</f>
        <v/>
      </c>
      <c r="AK267" s="185" t="str">
        <f aca="false">IF(B267&lt;&gt;"",IFERROR(IF((SUMIF(D$20:AI$20, "CLO1", D267:AI267)/AO$6)=0,"",(SUMIF(D$20:AI$20, "CLO1", D267:AI267)/AO$6)),""),"")</f>
        <v/>
      </c>
      <c r="AL267" s="115" t="str">
        <f aca="false">IF(AK267="","",IF(AK267&gt;=B$10,"Y","N"))</f>
        <v/>
      </c>
      <c r="AM267" s="115" t="str">
        <f aca="false">IF(AK267="","",IF(AK267&lt;50%,1,IF(AND(AK267&gt;=50%,AK267&lt;B$10),2,IF(AK267&gt;=B$10,3))))</f>
        <v/>
      </c>
      <c r="AN267" s="185" t="str">
        <f aca="false">IF(B267&lt;&gt;"",IFERROR(IF((SUMIF(D$20:AI$20, "CLO2", D267:AI267)/AO$7)=0,"",(SUMIF(D$20:AI$20, "CLO2", D267:AI267)/AO$7)),""),"")</f>
        <v/>
      </c>
      <c r="AO267" s="115" t="str">
        <f aca="false">IF(AN267="","",IF(AN267&gt;=B$10,"Y","N"))</f>
        <v/>
      </c>
      <c r="AP267" s="115" t="str">
        <f aca="false">IF(AN267="","",IF(AN267&lt;50%,1,IF(AND(AN267&gt;=50%,AN267&lt;B$10),2,IF(AN267&gt;=B$10,3))))</f>
        <v/>
      </c>
      <c r="AQ267" s="185" t="str">
        <f aca="false">IF(B267&lt;&gt;"",IFERROR(IF((SUMIF(D$20:AI$20, "CLO3", D267:AI267)/AO$8)=0,"",(SUMIF(D$20:AI$20, "CLO3", D267:AI267)/AO$8)),""),"")</f>
        <v/>
      </c>
      <c r="AR267" s="115" t="str">
        <f aca="false">IF(AQ267="","",IF(AQ267&gt;=B$10,"Y","N"))</f>
        <v/>
      </c>
      <c r="AS267" s="115" t="str">
        <f aca="false">IF(AQ267="","",IF(AQ267&lt;50%,1,IF(AND(AQ267&gt;=50%,AQ267&lt;B$10),2,IF(AQ267&gt;=B$10,3))))</f>
        <v/>
      </c>
      <c r="AT267" s="185" t="str">
        <f aca="false">IF(B267&lt;&gt;"",IFERROR(IF((SUMIF(D$20:AI$20, "CLO4", D267:AI267)/AO$9)=0,"",(SUMIF(D$20:AI$20, "CLO4", D267:AI267)/AO$9)),""),"")</f>
        <v/>
      </c>
      <c r="AU267" s="115" t="str">
        <f aca="false">IF(AT267="","",IF(AT267&gt;=B$10,"Y","N"))</f>
        <v/>
      </c>
      <c r="AV267" s="115" t="str">
        <f aca="false">IF(AT267="","",IF(AT267&lt;50%,1,IF(AND(AT267&gt;=50%,AT267&lt;B$10),2,IF(AT267&gt;=B$10,3))))</f>
        <v/>
      </c>
      <c r="AW267" s="185" t="str">
        <f aca="false">IF(B267&lt;&gt;"",IFERROR(IF((SUMIF(D$20:AI$20, "CLO5", D267:AI267)/AO$10)=0,"",(SUMIF(D$20:AI$20, "CLO5", D267:AI267)/AO$10)),""),"")</f>
        <v/>
      </c>
      <c r="AX267" s="115" t="str">
        <f aca="false">IF(AW267="","",IF(AW267&gt;=B$10,"Y","N"))</f>
        <v/>
      </c>
      <c r="AY267" s="115" t="str">
        <f aca="false">IF(AW267="","",IF(AW267&lt;50%,1,IF(AND(AW267&gt;=50%,AW267&lt;B$10),2,IF(AW267&gt;=B$10,3))))</f>
        <v/>
      </c>
      <c r="AZ267" s="114" t="str">
        <f aca="false">IF(B267&lt;&gt;"",IFERROR(IF((SUMIF(D$20:AI$20, "CLO6", D267:AI267)/AO$11)=0,"",(SUMIF(D$20:AI$20, "CLO6", D267:AI267)/AO$11)),""),"")</f>
        <v/>
      </c>
      <c r="BA267" s="115" t="str">
        <f aca="false">IF(AZ267="","",IF(AZ267&gt;=B$10,"Y","N"))</f>
        <v/>
      </c>
      <c r="BB267" s="115" t="str">
        <f aca="false">IF(BA267="","",IF(BA267&lt;50%,1,IF(AND(BA267&gt;=50%,BA267&lt;B$10),2,IF(BA267&gt;=B$10,3))))</f>
        <v/>
      </c>
      <c r="BC267" s="114" t="str">
        <f aca="false">IF(B267&lt;&gt;"",IFERROR(IF((SUMIF(D$20:AI$20, "CLO7", D267:AI267)/AO$12)=0,"",(SUMIF(D$20:AI$20, "CLO7", D267:AI267)/AO$12)),""),"")</f>
        <v/>
      </c>
      <c r="BD267" s="115" t="str">
        <f aca="false">IF(BC267="","",IF(BC267&gt;=B$10,"Y","N"))</f>
        <v/>
      </c>
      <c r="BE267" s="115" t="str">
        <f aca="false">IF(BD267="","",IF(BD267&lt;50%,1,IF(AND(BD267&gt;=50%,BD267&lt;B$10),2,IF(BD267&gt;=B$10,3))))</f>
        <v/>
      </c>
      <c r="BF267" s="114" t="str">
        <f aca="false">IF(B267&lt;&gt;"",IFERROR(IF((SUMIF(D$20:AI$20, "CLO8", D267:AI267)/AO$13)=0,"",(SUMIF(D$20:AI$20, "CLO8", D267:AI267)/AO$13)),""),"")</f>
        <v/>
      </c>
      <c r="BG267" s="115" t="str">
        <f aca="false">IF(BF267="","",IF(BF267&gt;=B$10,"Y","N"))</f>
        <v/>
      </c>
      <c r="BH267" s="115" t="str">
        <f aca="false">IF(BG267="","",IF(BG267&lt;50%,1,IF(AND(BG267&gt;=50%,BG267&lt;B$10),2,IF(BG267&gt;=B$10,3))))</f>
        <v/>
      </c>
      <c r="BI267" s="114" t="str">
        <f aca="false">IF(B267&lt;&gt;"",IFERROR(IF((SUMIF(D$20:AI$20, "CLO9", D267:AI267)/AO$14)=0,"",(SUMIF(D$20:AI$20, "CLO9", D267:AI267)/AO$14)),""),"")</f>
        <v/>
      </c>
      <c r="BJ267" s="115" t="str">
        <f aca="false">IF(BI267="","",IF(BI267&gt;=B$10,"Y","N"))</f>
        <v/>
      </c>
      <c r="BK267" s="115" t="str">
        <f aca="false">IF(BJ267="","",IF(BJ267&lt;50%,1,IF(AND(BJ267&gt;=50%,BJ267&lt;B$10),2,IF(BJ267&gt;=B$10,3))))</f>
        <v/>
      </c>
      <c r="BL267" s="114" t="str">
        <f aca="false">IF(B267&lt;&gt;"",IFERROR(IF((SUMIF(D$20:AI$20,"CLO10",D267:AI267)/AO$15)=0,"",(SUMIF(D$20:AI$20,"CLO10",D267:AI267)/AO$15)),""),"")</f>
        <v/>
      </c>
      <c r="BM267" s="115" t="str">
        <f aca="false">IF(BL267="","",IF(BL267&gt;=B$10,"Y","N"))</f>
        <v/>
      </c>
      <c r="BN267" s="115" t="str">
        <f aca="false">IF(BM267="","",IF(BM267&lt;50%,1,IF(AND(BM267&gt;=50%,BM267&lt;B$10),2,IF(BM267&gt;=B$10,3))))</f>
        <v/>
      </c>
      <c r="BO267" s="8"/>
      <c r="BP267" s="8"/>
    </row>
    <row r="268" customFormat="false" ht="15.75" hidden="false" customHeight="true" outlineLevel="0" collapsed="false">
      <c r="A268" s="183" t="str">
        <f aca="false">IF(B$6="LECTURE",IF('Database (LECTURE-RES-PRAC)'!A263="","",'Database (LECTURE-RES-PRAC)'!A263),"")</f>
        <v/>
      </c>
      <c r="B268" s="184" t="str">
        <f aca="false">IF(B$6="LECTURE",IF('Database (LECTURE-RES-PRAC)'!B263="","",'Database (LECTURE-RES-PRAC)'!B263),"")</f>
        <v/>
      </c>
      <c r="C268" s="183" t="str">
        <f aca="false">IF(B268&lt;&gt;"",'Database (LECTURE-RES-PRAC)'!C263,"")</f>
        <v/>
      </c>
      <c r="D268" s="117"/>
      <c r="E268" s="52"/>
      <c r="F268" s="52"/>
      <c r="G268" s="52"/>
      <c r="H268" s="52"/>
      <c r="I268" s="52"/>
      <c r="J268" s="52"/>
      <c r="K268" s="52"/>
      <c r="L268" s="52"/>
      <c r="M268" s="52"/>
      <c r="N268" s="181" t="str">
        <f aca="false">IF(B268&lt;&gt;"",SUM(D268:M268),"")</f>
        <v/>
      </c>
      <c r="O268" s="52"/>
      <c r="P268" s="52"/>
      <c r="Q268" s="52"/>
      <c r="R268" s="52"/>
      <c r="S268" s="52"/>
      <c r="T268" s="52"/>
      <c r="U268" s="52"/>
      <c r="V268" s="52"/>
      <c r="W268" s="52"/>
      <c r="X268" s="52"/>
      <c r="Y268" s="181" t="str">
        <f aca="false">IF(B268&lt;&gt;"",SUM(O268:X268),"")</f>
        <v/>
      </c>
      <c r="Z268" s="52"/>
      <c r="AA268" s="52"/>
      <c r="AB268" s="52"/>
      <c r="AC268" s="52"/>
      <c r="AD268" s="52"/>
      <c r="AE268" s="52"/>
      <c r="AF268" s="52"/>
      <c r="AG268" s="52"/>
      <c r="AH268" s="52"/>
      <c r="AI268" s="52"/>
      <c r="AJ268" s="182" t="str">
        <f aca="false">IF(B268&lt;&gt;"",SUM(Z268:AI268),"")</f>
        <v/>
      </c>
      <c r="AK268" s="185" t="str">
        <f aca="false">IF(B268&lt;&gt;"",IFERROR(IF((SUMIF(D$20:AI$20, "CLO1", D268:AI268)/AO$6)=0,"",(SUMIF(D$20:AI$20, "CLO1", D268:AI268)/AO$6)),""),"")</f>
        <v/>
      </c>
      <c r="AL268" s="115" t="str">
        <f aca="false">IF(AK268="","",IF(AK268&gt;=B$10,"Y","N"))</f>
        <v/>
      </c>
      <c r="AM268" s="115" t="str">
        <f aca="false">IF(AK268="","",IF(AK268&lt;50%,1,IF(AND(AK268&gt;=50%,AK268&lt;B$10),2,IF(AK268&gt;=B$10,3))))</f>
        <v/>
      </c>
      <c r="AN268" s="185" t="str">
        <f aca="false">IF(B268&lt;&gt;"",IFERROR(IF((SUMIF(D$20:AI$20, "CLO2", D268:AI268)/AO$7)=0,"",(SUMIF(D$20:AI$20, "CLO2", D268:AI268)/AO$7)),""),"")</f>
        <v/>
      </c>
      <c r="AO268" s="115" t="str">
        <f aca="false">IF(AN268="","",IF(AN268&gt;=B$10,"Y","N"))</f>
        <v/>
      </c>
      <c r="AP268" s="115" t="str">
        <f aca="false">IF(AN268="","",IF(AN268&lt;50%,1,IF(AND(AN268&gt;=50%,AN268&lt;B$10),2,IF(AN268&gt;=B$10,3))))</f>
        <v/>
      </c>
      <c r="AQ268" s="185" t="str">
        <f aca="false">IF(B268&lt;&gt;"",IFERROR(IF((SUMIF(D$20:AI$20, "CLO3", D268:AI268)/AO$8)=0,"",(SUMIF(D$20:AI$20, "CLO3", D268:AI268)/AO$8)),""),"")</f>
        <v/>
      </c>
      <c r="AR268" s="115" t="str">
        <f aca="false">IF(AQ268="","",IF(AQ268&gt;=B$10,"Y","N"))</f>
        <v/>
      </c>
      <c r="AS268" s="115" t="str">
        <f aca="false">IF(AQ268="","",IF(AQ268&lt;50%,1,IF(AND(AQ268&gt;=50%,AQ268&lt;B$10),2,IF(AQ268&gt;=B$10,3))))</f>
        <v/>
      </c>
      <c r="AT268" s="185" t="str">
        <f aca="false">IF(B268&lt;&gt;"",IFERROR(IF((SUMIF(D$20:AI$20, "CLO4", D268:AI268)/AO$9)=0,"",(SUMIF(D$20:AI$20, "CLO4", D268:AI268)/AO$9)),""),"")</f>
        <v/>
      </c>
      <c r="AU268" s="115" t="str">
        <f aca="false">IF(AT268="","",IF(AT268&gt;=B$10,"Y","N"))</f>
        <v/>
      </c>
      <c r="AV268" s="115" t="str">
        <f aca="false">IF(AT268="","",IF(AT268&lt;50%,1,IF(AND(AT268&gt;=50%,AT268&lt;B$10),2,IF(AT268&gt;=B$10,3))))</f>
        <v/>
      </c>
      <c r="AW268" s="185" t="str">
        <f aca="false">IF(B268&lt;&gt;"",IFERROR(IF((SUMIF(D$20:AI$20, "CLO5", D268:AI268)/AO$10)=0,"",(SUMIF(D$20:AI$20, "CLO5", D268:AI268)/AO$10)),""),"")</f>
        <v/>
      </c>
      <c r="AX268" s="115" t="str">
        <f aca="false">IF(AW268="","",IF(AW268&gt;=B$10,"Y","N"))</f>
        <v/>
      </c>
      <c r="AY268" s="115" t="str">
        <f aca="false">IF(AW268="","",IF(AW268&lt;50%,1,IF(AND(AW268&gt;=50%,AW268&lt;B$10),2,IF(AW268&gt;=B$10,3))))</f>
        <v/>
      </c>
      <c r="AZ268" s="114" t="str">
        <f aca="false">IF(B268&lt;&gt;"",IFERROR(IF((SUMIF(D$20:AI$20, "CLO6", D268:AI268)/AO$11)=0,"",(SUMIF(D$20:AI$20, "CLO6", D268:AI268)/AO$11)),""),"")</f>
        <v/>
      </c>
      <c r="BA268" s="115" t="str">
        <f aca="false">IF(AZ268="","",IF(AZ268&gt;=B$10,"Y","N"))</f>
        <v/>
      </c>
      <c r="BB268" s="115" t="str">
        <f aca="false">IF(BA268="","",IF(BA268&lt;50%,1,IF(AND(BA268&gt;=50%,BA268&lt;B$10),2,IF(BA268&gt;=B$10,3))))</f>
        <v/>
      </c>
      <c r="BC268" s="114" t="str">
        <f aca="false">IF(B268&lt;&gt;"",IFERROR(IF((SUMIF(D$20:AI$20, "CLO7", D268:AI268)/AO$12)=0,"",(SUMIF(D$20:AI$20, "CLO7", D268:AI268)/AO$12)),""),"")</f>
        <v/>
      </c>
      <c r="BD268" s="115" t="str">
        <f aca="false">IF(BC268="","",IF(BC268&gt;=B$10,"Y","N"))</f>
        <v/>
      </c>
      <c r="BE268" s="115" t="str">
        <f aca="false">IF(BD268="","",IF(BD268&lt;50%,1,IF(AND(BD268&gt;=50%,BD268&lt;B$10),2,IF(BD268&gt;=B$10,3))))</f>
        <v/>
      </c>
      <c r="BF268" s="114" t="str">
        <f aca="false">IF(B268&lt;&gt;"",IFERROR(IF((SUMIF(D$20:AI$20, "CLO8", D268:AI268)/AO$13)=0,"",(SUMIF(D$20:AI$20, "CLO8", D268:AI268)/AO$13)),""),"")</f>
        <v/>
      </c>
      <c r="BG268" s="115" t="str">
        <f aca="false">IF(BF268="","",IF(BF268&gt;=B$10,"Y","N"))</f>
        <v/>
      </c>
      <c r="BH268" s="115" t="str">
        <f aca="false">IF(BG268="","",IF(BG268&lt;50%,1,IF(AND(BG268&gt;=50%,BG268&lt;B$10),2,IF(BG268&gt;=B$10,3))))</f>
        <v/>
      </c>
      <c r="BI268" s="114" t="str">
        <f aca="false">IF(B268&lt;&gt;"",IFERROR(IF((SUMIF(D$20:AI$20, "CLO9", D268:AI268)/AO$14)=0,"",(SUMIF(D$20:AI$20, "CLO9", D268:AI268)/AO$14)),""),"")</f>
        <v/>
      </c>
      <c r="BJ268" s="115" t="str">
        <f aca="false">IF(BI268="","",IF(BI268&gt;=B$10,"Y","N"))</f>
        <v/>
      </c>
      <c r="BK268" s="115" t="str">
        <f aca="false">IF(BJ268="","",IF(BJ268&lt;50%,1,IF(AND(BJ268&gt;=50%,BJ268&lt;B$10),2,IF(BJ268&gt;=B$10,3))))</f>
        <v/>
      </c>
      <c r="BL268" s="114" t="str">
        <f aca="false">IF(B268&lt;&gt;"",IFERROR(IF((SUMIF(D$20:AI$20,"CLO10",D268:AI268)/AO$15)=0,"",(SUMIF(D$20:AI$20,"CLO10",D268:AI268)/AO$15)),""),"")</f>
        <v/>
      </c>
      <c r="BM268" s="115" t="str">
        <f aca="false">IF(BL268="","",IF(BL268&gt;=B$10,"Y","N"))</f>
        <v/>
      </c>
      <c r="BN268" s="115" t="str">
        <f aca="false">IF(BM268="","",IF(BM268&lt;50%,1,IF(AND(BM268&gt;=50%,BM268&lt;B$10),2,IF(BM268&gt;=B$10,3))))</f>
        <v/>
      </c>
      <c r="BO268" s="8"/>
      <c r="BP268" s="8"/>
    </row>
    <row r="269" customFormat="false" ht="15.75" hidden="false" customHeight="true" outlineLevel="0" collapsed="false">
      <c r="A269" s="183" t="str">
        <f aca="false">IF(B$6="LECTURE",IF('Database (LECTURE-RES-PRAC)'!A264="","",'Database (LECTURE-RES-PRAC)'!A264),"")</f>
        <v/>
      </c>
      <c r="B269" s="184" t="str">
        <f aca="false">IF(B$6="LECTURE",IF('Database (LECTURE-RES-PRAC)'!B264="","",'Database (LECTURE-RES-PRAC)'!B264),"")</f>
        <v/>
      </c>
      <c r="C269" s="183" t="str">
        <f aca="false">IF(B269&lt;&gt;"",'Database (LECTURE-RES-PRAC)'!C264,"")</f>
        <v/>
      </c>
      <c r="D269" s="117"/>
      <c r="E269" s="52"/>
      <c r="F269" s="52"/>
      <c r="G269" s="52"/>
      <c r="H269" s="52"/>
      <c r="I269" s="52"/>
      <c r="J269" s="52"/>
      <c r="K269" s="52"/>
      <c r="L269" s="52"/>
      <c r="M269" s="52"/>
      <c r="N269" s="181" t="str">
        <f aca="false">IF(B269&lt;&gt;"",SUM(D269:M269),"")</f>
        <v/>
      </c>
      <c r="O269" s="52"/>
      <c r="P269" s="52"/>
      <c r="Q269" s="52"/>
      <c r="R269" s="52"/>
      <c r="S269" s="52"/>
      <c r="T269" s="52"/>
      <c r="U269" s="52"/>
      <c r="V269" s="52"/>
      <c r="W269" s="52"/>
      <c r="X269" s="52"/>
      <c r="Y269" s="181" t="str">
        <f aca="false">IF(B269&lt;&gt;"",SUM(O269:X269),"")</f>
        <v/>
      </c>
      <c r="Z269" s="52"/>
      <c r="AA269" s="52"/>
      <c r="AB269" s="52"/>
      <c r="AC269" s="52"/>
      <c r="AD269" s="52"/>
      <c r="AE269" s="52"/>
      <c r="AF269" s="52"/>
      <c r="AG269" s="52"/>
      <c r="AH269" s="52"/>
      <c r="AI269" s="52"/>
      <c r="AJ269" s="182" t="str">
        <f aca="false">IF(B269&lt;&gt;"",SUM(Z269:AI269),"")</f>
        <v/>
      </c>
      <c r="AK269" s="185" t="str">
        <f aca="false">IF(B269&lt;&gt;"",IFERROR(IF((SUMIF(D$20:AI$20, "CLO1", D269:AI269)/AO$6)=0,"",(SUMIF(D$20:AI$20, "CLO1", D269:AI269)/AO$6)),""),"")</f>
        <v/>
      </c>
      <c r="AL269" s="115" t="str">
        <f aca="false">IF(AK269="","",IF(AK269&gt;=B$10,"Y","N"))</f>
        <v/>
      </c>
      <c r="AM269" s="115" t="str">
        <f aca="false">IF(AK269="","",IF(AK269&lt;50%,1,IF(AND(AK269&gt;=50%,AK269&lt;B$10),2,IF(AK269&gt;=B$10,3))))</f>
        <v/>
      </c>
      <c r="AN269" s="185" t="str">
        <f aca="false">IF(B269&lt;&gt;"",IFERROR(IF((SUMIF(D$20:AI$20, "CLO2", D269:AI269)/AO$7)=0,"",(SUMIF(D$20:AI$20, "CLO2", D269:AI269)/AO$7)),""),"")</f>
        <v/>
      </c>
      <c r="AO269" s="115" t="str">
        <f aca="false">IF(AN269="","",IF(AN269&gt;=B$10,"Y","N"))</f>
        <v/>
      </c>
      <c r="AP269" s="115" t="str">
        <f aca="false">IF(AN269="","",IF(AN269&lt;50%,1,IF(AND(AN269&gt;=50%,AN269&lt;B$10),2,IF(AN269&gt;=B$10,3))))</f>
        <v/>
      </c>
      <c r="AQ269" s="185" t="str">
        <f aca="false">IF(B269&lt;&gt;"",IFERROR(IF((SUMIF(D$20:AI$20, "CLO3", D269:AI269)/AO$8)=0,"",(SUMIF(D$20:AI$20, "CLO3", D269:AI269)/AO$8)),""),"")</f>
        <v/>
      </c>
      <c r="AR269" s="115" t="str">
        <f aca="false">IF(AQ269="","",IF(AQ269&gt;=B$10,"Y","N"))</f>
        <v/>
      </c>
      <c r="AS269" s="115" t="str">
        <f aca="false">IF(AQ269="","",IF(AQ269&lt;50%,1,IF(AND(AQ269&gt;=50%,AQ269&lt;B$10),2,IF(AQ269&gt;=B$10,3))))</f>
        <v/>
      </c>
      <c r="AT269" s="185" t="str">
        <f aca="false">IF(B269&lt;&gt;"",IFERROR(IF((SUMIF(D$20:AI$20, "CLO4", D269:AI269)/AO$9)=0,"",(SUMIF(D$20:AI$20, "CLO4", D269:AI269)/AO$9)),""),"")</f>
        <v/>
      </c>
      <c r="AU269" s="115" t="str">
        <f aca="false">IF(AT269="","",IF(AT269&gt;=B$10,"Y","N"))</f>
        <v/>
      </c>
      <c r="AV269" s="115" t="str">
        <f aca="false">IF(AT269="","",IF(AT269&lt;50%,1,IF(AND(AT269&gt;=50%,AT269&lt;B$10),2,IF(AT269&gt;=B$10,3))))</f>
        <v/>
      </c>
      <c r="AW269" s="185" t="str">
        <f aca="false">IF(B269&lt;&gt;"",IFERROR(IF((SUMIF(D$20:AI$20, "CLO5", D269:AI269)/AO$10)=0,"",(SUMIF(D$20:AI$20, "CLO5", D269:AI269)/AO$10)),""),"")</f>
        <v/>
      </c>
      <c r="AX269" s="115" t="str">
        <f aca="false">IF(AW269="","",IF(AW269&gt;=B$10,"Y","N"))</f>
        <v/>
      </c>
      <c r="AY269" s="115" t="str">
        <f aca="false">IF(AW269="","",IF(AW269&lt;50%,1,IF(AND(AW269&gt;=50%,AW269&lt;B$10),2,IF(AW269&gt;=B$10,3))))</f>
        <v/>
      </c>
      <c r="AZ269" s="114" t="str">
        <f aca="false">IF(B269&lt;&gt;"",IFERROR(IF((SUMIF(D$20:AI$20, "CLO6", D269:AI269)/AO$11)=0,"",(SUMIF(D$20:AI$20, "CLO6", D269:AI269)/AO$11)),""),"")</f>
        <v/>
      </c>
      <c r="BA269" s="115" t="str">
        <f aca="false">IF(AZ269="","",IF(AZ269&gt;=B$10,"Y","N"))</f>
        <v/>
      </c>
      <c r="BB269" s="115" t="str">
        <f aca="false">IF(BA269="","",IF(BA269&lt;50%,1,IF(AND(BA269&gt;=50%,BA269&lt;B$10),2,IF(BA269&gt;=B$10,3))))</f>
        <v/>
      </c>
      <c r="BC269" s="114" t="str">
        <f aca="false">IF(B269&lt;&gt;"",IFERROR(IF((SUMIF(D$20:AI$20, "CLO7", D269:AI269)/AO$12)=0,"",(SUMIF(D$20:AI$20, "CLO7", D269:AI269)/AO$12)),""),"")</f>
        <v/>
      </c>
      <c r="BD269" s="115" t="str">
        <f aca="false">IF(BC269="","",IF(BC269&gt;=B$10,"Y","N"))</f>
        <v/>
      </c>
      <c r="BE269" s="115" t="str">
        <f aca="false">IF(BD269="","",IF(BD269&lt;50%,1,IF(AND(BD269&gt;=50%,BD269&lt;B$10),2,IF(BD269&gt;=B$10,3))))</f>
        <v/>
      </c>
      <c r="BF269" s="114" t="str">
        <f aca="false">IF(B269&lt;&gt;"",IFERROR(IF((SUMIF(D$20:AI$20, "CLO8", D269:AI269)/AO$13)=0,"",(SUMIF(D$20:AI$20, "CLO8", D269:AI269)/AO$13)),""),"")</f>
        <v/>
      </c>
      <c r="BG269" s="115" t="str">
        <f aca="false">IF(BF269="","",IF(BF269&gt;=B$10,"Y","N"))</f>
        <v/>
      </c>
      <c r="BH269" s="115" t="str">
        <f aca="false">IF(BG269="","",IF(BG269&lt;50%,1,IF(AND(BG269&gt;=50%,BG269&lt;B$10),2,IF(BG269&gt;=B$10,3))))</f>
        <v/>
      </c>
      <c r="BI269" s="114" t="str">
        <f aca="false">IF(B269&lt;&gt;"",IFERROR(IF((SUMIF(D$20:AI$20, "CLO9", D269:AI269)/AO$14)=0,"",(SUMIF(D$20:AI$20, "CLO9", D269:AI269)/AO$14)),""),"")</f>
        <v/>
      </c>
      <c r="BJ269" s="115" t="str">
        <f aca="false">IF(BI269="","",IF(BI269&gt;=B$10,"Y","N"))</f>
        <v/>
      </c>
      <c r="BK269" s="115" t="str">
        <f aca="false">IF(BJ269="","",IF(BJ269&lt;50%,1,IF(AND(BJ269&gt;=50%,BJ269&lt;B$10),2,IF(BJ269&gt;=B$10,3))))</f>
        <v/>
      </c>
      <c r="BL269" s="114" t="str">
        <f aca="false">IF(B269&lt;&gt;"",IFERROR(IF((SUMIF(D$20:AI$20,"CLO10",D269:AI269)/AO$15)=0,"",(SUMIF(D$20:AI$20,"CLO10",D269:AI269)/AO$15)),""),"")</f>
        <v/>
      </c>
      <c r="BM269" s="115" t="str">
        <f aca="false">IF(BL269="","",IF(BL269&gt;=B$10,"Y","N"))</f>
        <v/>
      </c>
      <c r="BN269" s="115" t="str">
        <f aca="false">IF(BM269="","",IF(BM269&lt;50%,1,IF(AND(BM269&gt;=50%,BM269&lt;B$10),2,IF(BM269&gt;=B$10,3))))</f>
        <v/>
      </c>
      <c r="BO269" s="8"/>
      <c r="BP269" s="8"/>
    </row>
    <row r="270" customFormat="false" ht="15.75" hidden="false" customHeight="true" outlineLevel="0" collapsed="false">
      <c r="A270" s="183" t="str">
        <f aca="false">IF(B$6="LECTURE",IF('Database (LECTURE-RES-PRAC)'!A265="","",'Database (LECTURE-RES-PRAC)'!A265),"")</f>
        <v/>
      </c>
      <c r="B270" s="184" t="str">
        <f aca="false">IF(B$6="LECTURE",IF('Database (LECTURE-RES-PRAC)'!B265="","",'Database (LECTURE-RES-PRAC)'!B265),"")</f>
        <v/>
      </c>
      <c r="C270" s="183" t="str">
        <f aca="false">IF(B270&lt;&gt;"",'Database (LECTURE-RES-PRAC)'!C265,"")</f>
        <v/>
      </c>
      <c r="D270" s="117"/>
      <c r="E270" s="52"/>
      <c r="F270" s="52"/>
      <c r="G270" s="52"/>
      <c r="H270" s="52"/>
      <c r="I270" s="52"/>
      <c r="J270" s="52"/>
      <c r="K270" s="52"/>
      <c r="L270" s="52"/>
      <c r="M270" s="52"/>
      <c r="N270" s="181" t="str">
        <f aca="false">IF(B270&lt;&gt;"",SUM(D270:M270),"")</f>
        <v/>
      </c>
      <c r="O270" s="52"/>
      <c r="P270" s="52"/>
      <c r="Q270" s="52"/>
      <c r="R270" s="52"/>
      <c r="S270" s="52"/>
      <c r="T270" s="52"/>
      <c r="U270" s="52"/>
      <c r="V270" s="52"/>
      <c r="W270" s="52"/>
      <c r="X270" s="52"/>
      <c r="Y270" s="181" t="str">
        <f aca="false">IF(B270&lt;&gt;"",SUM(O270:X270),"")</f>
        <v/>
      </c>
      <c r="Z270" s="52"/>
      <c r="AA270" s="52"/>
      <c r="AB270" s="52"/>
      <c r="AC270" s="52"/>
      <c r="AD270" s="52"/>
      <c r="AE270" s="52"/>
      <c r="AF270" s="52"/>
      <c r="AG270" s="52"/>
      <c r="AH270" s="52"/>
      <c r="AI270" s="52"/>
      <c r="AJ270" s="182" t="str">
        <f aca="false">IF(B270&lt;&gt;"",SUM(Z270:AI270),"")</f>
        <v/>
      </c>
      <c r="AK270" s="185" t="str">
        <f aca="false">IF(B270&lt;&gt;"",IFERROR(IF((SUMIF(D$20:AI$20, "CLO1", D270:AI270)/AO$6)=0,"",(SUMIF(D$20:AI$20, "CLO1", D270:AI270)/AO$6)),""),"")</f>
        <v/>
      </c>
      <c r="AL270" s="115" t="str">
        <f aca="false">IF(AK270="","",IF(AK270&gt;=B$10,"Y","N"))</f>
        <v/>
      </c>
      <c r="AM270" s="115" t="str">
        <f aca="false">IF(AK270="","",IF(AK270&lt;50%,1,IF(AND(AK270&gt;=50%,AK270&lt;B$10),2,IF(AK270&gt;=B$10,3))))</f>
        <v/>
      </c>
      <c r="AN270" s="185" t="str">
        <f aca="false">IF(B270&lt;&gt;"",IFERROR(IF((SUMIF(D$20:AI$20, "CLO2", D270:AI270)/AO$7)=0,"",(SUMIF(D$20:AI$20, "CLO2", D270:AI270)/AO$7)),""),"")</f>
        <v/>
      </c>
      <c r="AO270" s="115" t="str">
        <f aca="false">IF(AN270="","",IF(AN270&gt;=B$10,"Y","N"))</f>
        <v/>
      </c>
      <c r="AP270" s="115" t="str">
        <f aca="false">IF(AN270="","",IF(AN270&lt;50%,1,IF(AND(AN270&gt;=50%,AN270&lt;B$10),2,IF(AN270&gt;=B$10,3))))</f>
        <v/>
      </c>
      <c r="AQ270" s="185" t="str">
        <f aca="false">IF(B270&lt;&gt;"",IFERROR(IF((SUMIF(D$20:AI$20, "CLO3", D270:AI270)/AO$8)=0,"",(SUMIF(D$20:AI$20, "CLO3", D270:AI270)/AO$8)),""),"")</f>
        <v/>
      </c>
      <c r="AR270" s="115" t="str">
        <f aca="false">IF(AQ270="","",IF(AQ270&gt;=B$10,"Y","N"))</f>
        <v/>
      </c>
      <c r="AS270" s="115" t="str">
        <f aca="false">IF(AQ270="","",IF(AQ270&lt;50%,1,IF(AND(AQ270&gt;=50%,AQ270&lt;B$10),2,IF(AQ270&gt;=B$10,3))))</f>
        <v/>
      </c>
      <c r="AT270" s="185" t="str">
        <f aca="false">IF(B270&lt;&gt;"",IFERROR(IF((SUMIF(D$20:AI$20, "CLO4", D270:AI270)/AO$9)=0,"",(SUMIF(D$20:AI$20, "CLO4", D270:AI270)/AO$9)),""),"")</f>
        <v/>
      </c>
      <c r="AU270" s="115" t="str">
        <f aca="false">IF(AT270="","",IF(AT270&gt;=B$10,"Y","N"))</f>
        <v/>
      </c>
      <c r="AV270" s="115" t="str">
        <f aca="false">IF(AT270="","",IF(AT270&lt;50%,1,IF(AND(AT270&gt;=50%,AT270&lt;B$10),2,IF(AT270&gt;=B$10,3))))</f>
        <v/>
      </c>
      <c r="AW270" s="185" t="str">
        <f aca="false">IF(B270&lt;&gt;"",IFERROR(IF((SUMIF(D$20:AI$20, "CLO5", D270:AI270)/AO$10)=0,"",(SUMIF(D$20:AI$20, "CLO5", D270:AI270)/AO$10)),""),"")</f>
        <v/>
      </c>
      <c r="AX270" s="115" t="str">
        <f aca="false">IF(AW270="","",IF(AW270&gt;=B$10,"Y","N"))</f>
        <v/>
      </c>
      <c r="AY270" s="115" t="str">
        <f aca="false">IF(AW270="","",IF(AW270&lt;50%,1,IF(AND(AW270&gt;=50%,AW270&lt;B$10),2,IF(AW270&gt;=B$10,3))))</f>
        <v/>
      </c>
      <c r="AZ270" s="114" t="str">
        <f aca="false">IF(B270&lt;&gt;"",IFERROR(IF((SUMIF(D$20:AI$20, "CLO6", D270:AI270)/AO$11)=0,"",(SUMIF(D$20:AI$20, "CLO6", D270:AI270)/AO$11)),""),"")</f>
        <v/>
      </c>
      <c r="BA270" s="115" t="str">
        <f aca="false">IF(AZ270="","",IF(AZ270&gt;=B$10,"Y","N"))</f>
        <v/>
      </c>
      <c r="BB270" s="115" t="str">
        <f aca="false">IF(BA270="","",IF(BA270&lt;50%,1,IF(AND(BA270&gt;=50%,BA270&lt;B$10),2,IF(BA270&gt;=B$10,3))))</f>
        <v/>
      </c>
      <c r="BC270" s="114" t="str">
        <f aca="false">IF(B270&lt;&gt;"",IFERROR(IF((SUMIF(D$20:AI$20, "CLO7", D270:AI270)/AO$12)=0,"",(SUMIF(D$20:AI$20, "CLO7", D270:AI270)/AO$12)),""),"")</f>
        <v/>
      </c>
      <c r="BD270" s="115" t="str">
        <f aca="false">IF(BC270="","",IF(BC270&gt;=B$10,"Y","N"))</f>
        <v/>
      </c>
      <c r="BE270" s="115" t="str">
        <f aca="false">IF(BD270="","",IF(BD270&lt;50%,1,IF(AND(BD270&gt;=50%,BD270&lt;B$10),2,IF(BD270&gt;=B$10,3))))</f>
        <v/>
      </c>
      <c r="BF270" s="114" t="str">
        <f aca="false">IF(B270&lt;&gt;"",IFERROR(IF((SUMIF(D$20:AI$20, "CLO8", D270:AI270)/AO$13)=0,"",(SUMIF(D$20:AI$20, "CLO8", D270:AI270)/AO$13)),""),"")</f>
        <v/>
      </c>
      <c r="BG270" s="115" t="str">
        <f aca="false">IF(BF270="","",IF(BF270&gt;=B$10,"Y","N"))</f>
        <v/>
      </c>
      <c r="BH270" s="115" t="str">
        <f aca="false">IF(BG270="","",IF(BG270&lt;50%,1,IF(AND(BG270&gt;=50%,BG270&lt;B$10),2,IF(BG270&gt;=B$10,3))))</f>
        <v/>
      </c>
      <c r="BI270" s="114" t="str">
        <f aca="false">IF(B270&lt;&gt;"",IFERROR(IF((SUMIF(D$20:AI$20, "CLO9", D270:AI270)/AO$14)=0,"",(SUMIF(D$20:AI$20, "CLO9", D270:AI270)/AO$14)),""),"")</f>
        <v/>
      </c>
      <c r="BJ270" s="115" t="str">
        <f aca="false">IF(BI270="","",IF(BI270&gt;=B$10,"Y","N"))</f>
        <v/>
      </c>
      <c r="BK270" s="115" t="str">
        <f aca="false">IF(BJ270="","",IF(BJ270&lt;50%,1,IF(AND(BJ270&gt;=50%,BJ270&lt;B$10),2,IF(BJ270&gt;=B$10,3))))</f>
        <v/>
      </c>
      <c r="BL270" s="114" t="str">
        <f aca="false">IF(B270&lt;&gt;"",IFERROR(IF((SUMIF(D$20:AI$20,"CLO10",D270:AI270)/AO$15)=0,"",(SUMIF(D$20:AI$20,"CLO10",D270:AI270)/AO$15)),""),"")</f>
        <v/>
      </c>
      <c r="BM270" s="115" t="str">
        <f aca="false">IF(BL270="","",IF(BL270&gt;=B$10,"Y","N"))</f>
        <v/>
      </c>
      <c r="BN270" s="115" t="str">
        <f aca="false">IF(BM270="","",IF(BM270&lt;50%,1,IF(AND(BM270&gt;=50%,BM270&lt;B$10),2,IF(BM270&gt;=B$10,3))))</f>
        <v/>
      </c>
      <c r="BO270" s="8"/>
      <c r="BP270" s="8"/>
    </row>
    <row r="271" customFormat="false" ht="15.75" hidden="false" customHeight="true" outlineLevel="0" collapsed="false">
      <c r="A271" s="183" t="str">
        <f aca="false">IF(B$6="LECTURE",IF('Database (LECTURE-RES-PRAC)'!A266="","",'Database (LECTURE-RES-PRAC)'!A266),"")</f>
        <v/>
      </c>
      <c r="B271" s="184" t="str">
        <f aca="false">IF(B$6="LECTURE",IF('Database (LECTURE-RES-PRAC)'!B266="","",'Database (LECTURE-RES-PRAC)'!B266),"")</f>
        <v/>
      </c>
      <c r="C271" s="183" t="str">
        <f aca="false">IF(B271&lt;&gt;"",'Database (LECTURE-RES-PRAC)'!C266,"")</f>
        <v/>
      </c>
      <c r="D271" s="117"/>
      <c r="E271" s="52"/>
      <c r="F271" s="52"/>
      <c r="G271" s="52"/>
      <c r="H271" s="52"/>
      <c r="I271" s="52"/>
      <c r="J271" s="52"/>
      <c r="K271" s="52"/>
      <c r="L271" s="52"/>
      <c r="M271" s="52"/>
      <c r="N271" s="181" t="str">
        <f aca="false">IF(B271&lt;&gt;"",SUM(D271:M271),"")</f>
        <v/>
      </c>
      <c r="O271" s="52"/>
      <c r="P271" s="52"/>
      <c r="Q271" s="52"/>
      <c r="R271" s="52"/>
      <c r="S271" s="52"/>
      <c r="T271" s="52"/>
      <c r="U271" s="52"/>
      <c r="V271" s="52"/>
      <c r="W271" s="52"/>
      <c r="X271" s="52"/>
      <c r="Y271" s="181" t="str">
        <f aca="false">IF(B271&lt;&gt;"",SUM(O271:X271),"")</f>
        <v/>
      </c>
      <c r="Z271" s="52"/>
      <c r="AA271" s="52"/>
      <c r="AB271" s="52"/>
      <c r="AC271" s="52"/>
      <c r="AD271" s="52"/>
      <c r="AE271" s="52"/>
      <c r="AF271" s="52"/>
      <c r="AG271" s="52"/>
      <c r="AH271" s="52"/>
      <c r="AI271" s="52"/>
      <c r="AJ271" s="182" t="str">
        <f aca="false">IF(B271&lt;&gt;"",SUM(Z271:AI271),"")</f>
        <v/>
      </c>
      <c r="AK271" s="185" t="str">
        <f aca="false">IF(B271&lt;&gt;"",IFERROR(IF((SUMIF(D$20:AI$20, "CLO1", D271:AI271)/AO$6)=0,"",(SUMIF(D$20:AI$20, "CLO1", D271:AI271)/AO$6)),""),"")</f>
        <v/>
      </c>
      <c r="AL271" s="115" t="str">
        <f aca="false">IF(AK271="","",IF(AK271&gt;=B$10,"Y","N"))</f>
        <v/>
      </c>
      <c r="AM271" s="115" t="str">
        <f aca="false">IF(AK271="","",IF(AK271&lt;50%,1,IF(AND(AK271&gt;=50%,AK271&lt;B$10),2,IF(AK271&gt;=B$10,3))))</f>
        <v/>
      </c>
      <c r="AN271" s="185" t="str">
        <f aca="false">IF(B271&lt;&gt;"",IFERROR(IF((SUMIF(D$20:AI$20, "CLO2", D271:AI271)/AO$7)=0,"",(SUMIF(D$20:AI$20, "CLO2", D271:AI271)/AO$7)),""),"")</f>
        <v/>
      </c>
      <c r="AO271" s="115" t="str">
        <f aca="false">IF(AN271="","",IF(AN271&gt;=B$10,"Y","N"))</f>
        <v/>
      </c>
      <c r="AP271" s="115" t="str">
        <f aca="false">IF(AN271="","",IF(AN271&lt;50%,1,IF(AND(AN271&gt;=50%,AN271&lt;B$10),2,IF(AN271&gt;=B$10,3))))</f>
        <v/>
      </c>
      <c r="AQ271" s="185" t="str">
        <f aca="false">IF(B271&lt;&gt;"",IFERROR(IF((SUMIF(D$20:AI$20, "CLO3", D271:AI271)/AO$8)=0,"",(SUMIF(D$20:AI$20, "CLO3", D271:AI271)/AO$8)),""),"")</f>
        <v/>
      </c>
      <c r="AR271" s="115" t="str">
        <f aca="false">IF(AQ271="","",IF(AQ271&gt;=B$10,"Y","N"))</f>
        <v/>
      </c>
      <c r="AS271" s="115" t="str">
        <f aca="false">IF(AQ271="","",IF(AQ271&lt;50%,1,IF(AND(AQ271&gt;=50%,AQ271&lt;B$10),2,IF(AQ271&gt;=B$10,3))))</f>
        <v/>
      </c>
      <c r="AT271" s="185" t="str">
        <f aca="false">IF(B271&lt;&gt;"",IFERROR(IF((SUMIF(D$20:AI$20, "CLO4", D271:AI271)/AO$9)=0,"",(SUMIF(D$20:AI$20, "CLO4", D271:AI271)/AO$9)),""),"")</f>
        <v/>
      </c>
      <c r="AU271" s="115" t="str">
        <f aca="false">IF(AT271="","",IF(AT271&gt;=B$10,"Y","N"))</f>
        <v/>
      </c>
      <c r="AV271" s="115" t="str">
        <f aca="false">IF(AT271="","",IF(AT271&lt;50%,1,IF(AND(AT271&gt;=50%,AT271&lt;B$10),2,IF(AT271&gt;=B$10,3))))</f>
        <v/>
      </c>
      <c r="AW271" s="185" t="str">
        <f aca="false">IF(B271&lt;&gt;"",IFERROR(IF((SUMIF(D$20:AI$20, "CLO5", D271:AI271)/AO$10)=0,"",(SUMIF(D$20:AI$20, "CLO5", D271:AI271)/AO$10)),""),"")</f>
        <v/>
      </c>
      <c r="AX271" s="115" t="str">
        <f aca="false">IF(AW271="","",IF(AW271&gt;=B$10,"Y","N"))</f>
        <v/>
      </c>
      <c r="AY271" s="115" t="str">
        <f aca="false">IF(AW271="","",IF(AW271&lt;50%,1,IF(AND(AW271&gt;=50%,AW271&lt;B$10),2,IF(AW271&gt;=B$10,3))))</f>
        <v/>
      </c>
      <c r="AZ271" s="114" t="str">
        <f aca="false">IF(B271&lt;&gt;"",IFERROR(IF((SUMIF(D$20:AI$20, "CLO6", D271:AI271)/AO$11)=0,"",(SUMIF(D$20:AI$20, "CLO6", D271:AI271)/AO$11)),""),"")</f>
        <v/>
      </c>
      <c r="BA271" s="115" t="str">
        <f aca="false">IF(AZ271="","",IF(AZ271&gt;=B$10,"Y","N"))</f>
        <v/>
      </c>
      <c r="BB271" s="115" t="str">
        <f aca="false">IF(BA271="","",IF(BA271&lt;50%,1,IF(AND(BA271&gt;=50%,BA271&lt;B$10),2,IF(BA271&gt;=B$10,3))))</f>
        <v/>
      </c>
      <c r="BC271" s="114" t="str">
        <f aca="false">IF(B271&lt;&gt;"",IFERROR(IF((SUMIF(D$20:AI$20, "CLO7", D271:AI271)/AO$12)=0,"",(SUMIF(D$20:AI$20, "CLO7", D271:AI271)/AO$12)),""),"")</f>
        <v/>
      </c>
      <c r="BD271" s="115" t="str">
        <f aca="false">IF(BC271="","",IF(BC271&gt;=B$10,"Y","N"))</f>
        <v/>
      </c>
      <c r="BE271" s="115" t="str">
        <f aca="false">IF(BD271="","",IF(BD271&lt;50%,1,IF(AND(BD271&gt;=50%,BD271&lt;B$10),2,IF(BD271&gt;=B$10,3))))</f>
        <v/>
      </c>
      <c r="BF271" s="114" t="str">
        <f aca="false">IF(B271&lt;&gt;"",IFERROR(IF((SUMIF(D$20:AI$20, "CLO8", D271:AI271)/AO$13)=0,"",(SUMIF(D$20:AI$20, "CLO8", D271:AI271)/AO$13)),""),"")</f>
        <v/>
      </c>
      <c r="BG271" s="115" t="str">
        <f aca="false">IF(BF271="","",IF(BF271&gt;=B$10,"Y","N"))</f>
        <v/>
      </c>
      <c r="BH271" s="115" t="str">
        <f aca="false">IF(BG271="","",IF(BG271&lt;50%,1,IF(AND(BG271&gt;=50%,BG271&lt;B$10),2,IF(BG271&gt;=B$10,3))))</f>
        <v/>
      </c>
      <c r="BI271" s="114" t="str">
        <f aca="false">IF(B271&lt;&gt;"",IFERROR(IF((SUMIF(D$20:AI$20, "CLO9", D271:AI271)/AO$14)=0,"",(SUMIF(D$20:AI$20, "CLO9", D271:AI271)/AO$14)),""),"")</f>
        <v/>
      </c>
      <c r="BJ271" s="115" t="str">
        <f aca="false">IF(BI271="","",IF(BI271&gt;=B$10,"Y","N"))</f>
        <v/>
      </c>
      <c r="BK271" s="115" t="str">
        <f aca="false">IF(BJ271="","",IF(BJ271&lt;50%,1,IF(AND(BJ271&gt;=50%,BJ271&lt;B$10),2,IF(BJ271&gt;=B$10,3))))</f>
        <v/>
      </c>
      <c r="BL271" s="114" t="str">
        <f aca="false">IF(B271&lt;&gt;"",IFERROR(IF((SUMIF(D$20:AI$20,"CLO10",D271:AI271)/AO$15)=0,"",(SUMIF(D$20:AI$20,"CLO10",D271:AI271)/AO$15)),""),"")</f>
        <v/>
      </c>
      <c r="BM271" s="115" t="str">
        <f aca="false">IF(BL271="","",IF(BL271&gt;=B$10,"Y","N"))</f>
        <v/>
      </c>
      <c r="BN271" s="115" t="str">
        <f aca="false">IF(BM271="","",IF(BM271&lt;50%,1,IF(AND(BM271&gt;=50%,BM271&lt;B$10),2,IF(BM271&gt;=B$10,3))))</f>
        <v/>
      </c>
      <c r="BO271" s="8"/>
      <c r="BP271" s="8"/>
    </row>
    <row r="272" customFormat="false" ht="15.75" hidden="false" customHeight="true" outlineLevel="0" collapsed="false">
      <c r="A272" s="183" t="str">
        <f aca="false">IF(B$6="LECTURE",IF('Database (LECTURE-RES-PRAC)'!A267="","",'Database (LECTURE-RES-PRAC)'!A267),"")</f>
        <v/>
      </c>
      <c r="B272" s="184" t="str">
        <f aca="false">IF(B$6="LECTURE",IF('Database (LECTURE-RES-PRAC)'!B267="","",'Database (LECTURE-RES-PRAC)'!B267),"")</f>
        <v/>
      </c>
      <c r="C272" s="183" t="str">
        <f aca="false">IF(B272&lt;&gt;"",'Database (LECTURE-RES-PRAC)'!C267,"")</f>
        <v/>
      </c>
      <c r="D272" s="117"/>
      <c r="E272" s="52"/>
      <c r="F272" s="52"/>
      <c r="G272" s="52"/>
      <c r="H272" s="52"/>
      <c r="I272" s="52"/>
      <c r="J272" s="52"/>
      <c r="K272" s="52"/>
      <c r="L272" s="52"/>
      <c r="M272" s="52"/>
      <c r="N272" s="181" t="str">
        <f aca="false">IF(B272&lt;&gt;"",SUM(D272:M272),"")</f>
        <v/>
      </c>
      <c r="O272" s="52"/>
      <c r="P272" s="52"/>
      <c r="Q272" s="52"/>
      <c r="R272" s="52"/>
      <c r="S272" s="52"/>
      <c r="T272" s="52"/>
      <c r="U272" s="52"/>
      <c r="V272" s="52"/>
      <c r="W272" s="52"/>
      <c r="X272" s="52"/>
      <c r="Y272" s="181" t="str">
        <f aca="false">IF(B272&lt;&gt;"",SUM(O272:X272),"")</f>
        <v/>
      </c>
      <c r="Z272" s="52"/>
      <c r="AA272" s="52"/>
      <c r="AB272" s="52"/>
      <c r="AC272" s="52"/>
      <c r="AD272" s="52"/>
      <c r="AE272" s="52"/>
      <c r="AF272" s="52"/>
      <c r="AG272" s="52"/>
      <c r="AH272" s="52"/>
      <c r="AI272" s="52"/>
      <c r="AJ272" s="182" t="str">
        <f aca="false">IF(B272&lt;&gt;"",SUM(Z272:AI272),"")</f>
        <v/>
      </c>
      <c r="AK272" s="185" t="str">
        <f aca="false">IF(B272&lt;&gt;"",IFERROR(IF((SUMIF(D$20:AI$20, "CLO1", D272:AI272)/AO$6)=0,"",(SUMIF(D$20:AI$20, "CLO1", D272:AI272)/AO$6)),""),"")</f>
        <v/>
      </c>
      <c r="AL272" s="115" t="str">
        <f aca="false">IF(AK272="","",IF(AK272&gt;=B$10,"Y","N"))</f>
        <v/>
      </c>
      <c r="AM272" s="115" t="str">
        <f aca="false">IF(AK272="","",IF(AK272&lt;50%,1,IF(AND(AK272&gt;=50%,AK272&lt;B$10),2,IF(AK272&gt;=B$10,3))))</f>
        <v/>
      </c>
      <c r="AN272" s="185" t="str">
        <f aca="false">IF(B272&lt;&gt;"",IFERROR(IF((SUMIF(D$20:AI$20, "CLO2", D272:AI272)/AO$7)=0,"",(SUMIF(D$20:AI$20, "CLO2", D272:AI272)/AO$7)),""),"")</f>
        <v/>
      </c>
      <c r="AO272" s="115" t="str">
        <f aca="false">IF(AN272="","",IF(AN272&gt;=B$10,"Y","N"))</f>
        <v/>
      </c>
      <c r="AP272" s="115" t="str">
        <f aca="false">IF(AN272="","",IF(AN272&lt;50%,1,IF(AND(AN272&gt;=50%,AN272&lt;B$10),2,IF(AN272&gt;=B$10,3))))</f>
        <v/>
      </c>
      <c r="AQ272" s="185" t="str">
        <f aca="false">IF(B272&lt;&gt;"",IFERROR(IF((SUMIF(D$20:AI$20, "CLO3", D272:AI272)/AO$8)=0,"",(SUMIF(D$20:AI$20, "CLO3", D272:AI272)/AO$8)),""),"")</f>
        <v/>
      </c>
      <c r="AR272" s="115" t="str">
        <f aca="false">IF(AQ272="","",IF(AQ272&gt;=B$10,"Y","N"))</f>
        <v/>
      </c>
      <c r="AS272" s="115" t="str">
        <f aca="false">IF(AQ272="","",IF(AQ272&lt;50%,1,IF(AND(AQ272&gt;=50%,AQ272&lt;B$10),2,IF(AQ272&gt;=B$10,3))))</f>
        <v/>
      </c>
      <c r="AT272" s="185" t="str">
        <f aca="false">IF(B272&lt;&gt;"",IFERROR(IF((SUMIF(D$20:AI$20, "CLO4", D272:AI272)/AO$9)=0,"",(SUMIF(D$20:AI$20, "CLO4", D272:AI272)/AO$9)),""),"")</f>
        <v/>
      </c>
      <c r="AU272" s="115" t="str">
        <f aca="false">IF(AT272="","",IF(AT272&gt;=B$10,"Y","N"))</f>
        <v/>
      </c>
      <c r="AV272" s="115" t="str">
        <f aca="false">IF(AT272="","",IF(AT272&lt;50%,1,IF(AND(AT272&gt;=50%,AT272&lt;B$10),2,IF(AT272&gt;=B$10,3))))</f>
        <v/>
      </c>
      <c r="AW272" s="185" t="str">
        <f aca="false">IF(B272&lt;&gt;"",IFERROR(IF((SUMIF(D$20:AI$20, "CLO5", D272:AI272)/AO$10)=0,"",(SUMIF(D$20:AI$20, "CLO5", D272:AI272)/AO$10)),""),"")</f>
        <v/>
      </c>
      <c r="AX272" s="115" t="str">
        <f aca="false">IF(AW272="","",IF(AW272&gt;=B$10,"Y","N"))</f>
        <v/>
      </c>
      <c r="AY272" s="115" t="str">
        <f aca="false">IF(AW272="","",IF(AW272&lt;50%,1,IF(AND(AW272&gt;=50%,AW272&lt;B$10),2,IF(AW272&gt;=B$10,3))))</f>
        <v/>
      </c>
      <c r="AZ272" s="114" t="str">
        <f aca="false">IF(B272&lt;&gt;"",IFERROR(IF((SUMIF(D$20:AI$20, "CLO6", D272:AI272)/AO$11)=0,"",(SUMIF(D$20:AI$20, "CLO6", D272:AI272)/AO$11)),""),"")</f>
        <v/>
      </c>
      <c r="BA272" s="115" t="str">
        <f aca="false">IF(AZ272="","",IF(AZ272&gt;=B$10,"Y","N"))</f>
        <v/>
      </c>
      <c r="BB272" s="115" t="str">
        <f aca="false">IF(BA272="","",IF(BA272&lt;50%,1,IF(AND(BA272&gt;=50%,BA272&lt;B$10),2,IF(BA272&gt;=B$10,3))))</f>
        <v/>
      </c>
      <c r="BC272" s="114" t="str">
        <f aca="false">IF(B272&lt;&gt;"",IFERROR(IF((SUMIF(D$20:AI$20, "CLO7", D272:AI272)/AO$12)=0,"",(SUMIF(D$20:AI$20, "CLO7", D272:AI272)/AO$12)),""),"")</f>
        <v/>
      </c>
      <c r="BD272" s="115" t="str">
        <f aca="false">IF(BC272="","",IF(BC272&gt;=B$10,"Y","N"))</f>
        <v/>
      </c>
      <c r="BE272" s="115" t="str">
        <f aca="false">IF(BD272="","",IF(BD272&lt;50%,1,IF(AND(BD272&gt;=50%,BD272&lt;B$10),2,IF(BD272&gt;=B$10,3))))</f>
        <v/>
      </c>
      <c r="BF272" s="114" t="str">
        <f aca="false">IF(B272&lt;&gt;"",IFERROR(IF((SUMIF(D$20:AI$20, "CLO8", D272:AI272)/AO$13)=0,"",(SUMIF(D$20:AI$20, "CLO8", D272:AI272)/AO$13)),""),"")</f>
        <v/>
      </c>
      <c r="BG272" s="115" t="str">
        <f aca="false">IF(BF272="","",IF(BF272&gt;=B$10,"Y","N"))</f>
        <v/>
      </c>
      <c r="BH272" s="115" t="str">
        <f aca="false">IF(BG272="","",IF(BG272&lt;50%,1,IF(AND(BG272&gt;=50%,BG272&lt;B$10),2,IF(BG272&gt;=B$10,3))))</f>
        <v/>
      </c>
      <c r="BI272" s="114" t="str">
        <f aca="false">IF(B272&lt;&gt;"",IFERROR(IF((SUMIF(D$20:AI$20, "CLO9", D272:AI272)/AO$14)=0,"",(SUMIF(D$20:AI$20, "CLO9", D272:AI272)/AO$14)),""),"")</f>
        <v/>
      </c>
      <c r="BJ272" s="115" t="str">
        <f aca="false">IF(BI272="","",IF(BI272&gt;=B$10,"Y","N"))</f>
        <v/>
      </c>
      <c r="BK272" s="115" t="str">
        <f aca="false">IF(BJ272="","",IF(BJ272&lt;50%,1,IF(AND(BJ272&gt;=50%,BJ272&lt;B$10),2,IF(BJ272&gt;=B$10,3))))</f>
        <v/>
      </c>
      <c r="BL272" s="114" t="str">
        <f aca="false">IF(B272&lt;&gt;"",IFERROR(IF((SUMIF(D$20:AI$20,"CLO10",D272:AI272)/AO$15)=0,"",(SUMIF(D$20:AI$20,"CLO10",D272:AI272)/AO$15)),""),"")</f>
        <v/>
      </c>
      <c r="BM272" s="115" t="str">
        <f aca="false">IF(BL272="","",IF(BL272&gt;=B$10,"Y","N"))</f>
        <v/>
      </c>
      <c r="BN272" s="115" t="str">
        <f aca="false">IF(BM272="","",IF(BM272&lt;50%,1,IF(AND(BM272&gt;=50%,BM272&lt;B$10),2,IF(BM272&gt;=B$10,3))))</f>
        <v/>
      </c>
      <c r="BO272" s="8"/>
      <c r="BP272" s="8"/>
    </row>
    <row r="273" customFormat="false" ht="15.75" hidden="false" customHeight="true" outlineLevel="0" collapsed="false">
      <c r="A273" s="183" t="str">
        <f aca="false">IF(B$6="LECTURE",IF('Database (LECTURE-RES-PRAC)'!A268="","",'Database (LECTURE-RES-PRAC)'!A268),"")</f>
        <v/>
      </c>
      <c r="B273" s="184" t="str">
        <f aca="false">IF(B$6="LECTURE",IF('Database (LECTURE-RES-PRAC)'!B268="","",'Database (LECTURE-RES-PRAC)'!B268),"")</f>
        <v/>
      </c>
      <c r="C273" s="183" t="str">
        <f aca="false">IF(B273&lt;&gt;"",'Database (LECTURE-RES-PRAC)'!C268,"")</f>
        <v/>
      </c>
      <c r="D273" s="117"/>
      <c r="E273" s="52"/>
      <c r="F273" s="52"/>
      <c r="G273" s="52"/>
      <c r="H273" s="52"/>
      <c r="I273" s="52"/>
      <c r="J273" s="52"/>
      <c r="K273" s="52"/>
      <c r="L273" s="52"/>
      <c r="M273" s="52"/>
      <c r="N273" s="181" t="str">
        <f aca="false">IF(B273&lt;&gt;"",SUM(D273:M273),"")</f>
        <v/>
      </c>
      <c r="O273" s="52"/>
      <c r="P273" s="52"/>
      <c r="Q273" s="52"/>
      <c r="R273" s="52"/>
      <c r="S273" s="52"/>
      <c r="T273" s="52"/>
      <c r="U273" s="52"/>
      <c r="V273" s="52"/>
      <c r="W273" s="52"/>
      <c r="X273" s="52"/>
      <c r="Y273" s="181" t="str">
        <f aca="false">IF(B273&lt;&gt;"",SUM(O273:X273),"")</f>
        <v/>
      </c>
      <c r="Z273" s="52"/>
      <c r="AA273" s="52"/>
      <c r="AB273" s="52"/>
      <c r="AC273" s="52"/>
      <c r="AD273" s="52"/>
      <c r="AE273" s="52"/>
      <c r="AF273" s="52"/>
      <c r="AG273" s="52"/>
      <c r="AH273" s="52"/>
      <c r="AI273" s="52"/>
      <c r="AJ273" s="182" t="str">
        <f aca="false">IF(B273&lt;&gt;"",SUM(Z273:AI273),"")</f>
        <v/>
      </c>
      <c r="AK273" s="185" t="str">
        <f aca="false">IF(B273&lt;&gt;"",IFERROR(IF((SUMIF(D$20:AI$20, "CLO1", D273:AI273)/AO$6)=0,"",(SUMIF(D$20:AI$20, "CLO1", D273:AI273)/AO$6)),""),"")</f>
        <v/>
      </c>
      <c r="AL273" s="115" t="str">
        <f aca="false">IF(AK273="","",IF(AK273&gt;=B$10,"Y","N"))</f>
        <v/>
      </c>
      <c r="AM273" s="115" t="str">
        <f aca="false">IF(AK273="","",IF(AK273&lt;50%,1,IF(AND(AK273&gt;=50%,AK273&lt;B$10),2,IF(AK273&gt;=B$10,3))))</f>
        <v/>
      </c>
      <c r="AN273" s="185" t="str">
        <f aca="false">IF(B273&lt;&gt;"",IFERROR(IF((SUMIF(D$20:AI$20, "CLO2", D273:AI273)/AO$7)=0,"",(SUMIF(D$20:AI$20, "CLO2", D273:AI273)/AO$7)),""),"")</f>
        <v/>
      </c>
      <c r="AO273" s="115" t="str">
        <f aca="false">IF(AN273="","",IF(AN273&gt;=B$10,"Y","N"))</f>
        <v/>
      </c>
      <c r="AP273" s="115" t="str">
        <f aca="false">IF(AN273="","",IF(AN273&lt;50%,1,IF(AND(AN273&gt;=50%,AN273&lt;B$10),2,IF(AN273&gt;=B$10,3))))</f>
        <v/>
      </c>
      <c r="AQ273" s="185" t="str">
        <f aca="false">IF(B273&lt;&gt;"",IFERROR(IF((SUMIF(D$20:AI$20, "CLO3", D273:AI273)/AO$8)=0,"",(SUMIF(D$20:AI$20, "CLO3", D273:AI273)/AO$8)),""),"")</f>
        <v/>
      </c>
      <c r="AR273" s="115" t="str">
        <f aca="false">IF(AQ273="","",IF(AQ273&gt;=B$10,"Y","N"))</f>
        <v/>
      </c>
      <c r="AS273" s="115" t="str">
        <f aca="false">IF(AQ273="","",IF(AQ273&lt;50%,1,IF(AND(AQ273&gt;=50%,AQ273&lt;B$10),2,IF(AQ273&gt;=B$10,3))))</f>
        <v/>
      </c>
      <c r="AT273" s="185" t="str">
        <f aca="false">IF(B273&lt;&gt;"",IFERROR(IF((SUMIF(D$20:AI$20, "CLO4", D273:AI273)/AO$9)=0,"",(SUMIF(D$20:AI$20, "CLO4", D273:AI273)/AO$9)),""),"")</f>
        <v/>
      </c>
      <c r="AU273" s="115" t="str">
        <f aca="false">IF(AT273="","",IF(AT273&gt;=B$10,"Y","N"))</f>
        <v/>
      </c>
      <c r="AV273" s="115" t="str">
        <f aca="false">IF(AT273="","",IF(AT273&lt;50%,1,IF(AND(AT273&gt;=50%,AT273&lt;B$10),2,IF(AT273&gt;=B$10,3))))</f>
        <v/>
      </c>
      <c r="AW273" s="185" t="str">
        <f aca="false">IF(B273&lt;&gt;"",IFERROR(IF((SUMIF(D$20:AI$20, "CLO5", D273:AI273)/AO$10)=0,"",(SUMIF(D$20:AI$20, "CLO5", D273:AI273)/AO$10)),""),"")</f>
        <v/>
      </c>
      <c r="AX273" s="115" t="str">
        <f aca="false">IF(AW273="","",IF(AW273&gt;=B$10,"Y","N"))</f>
        <v/>
      </c>
      <c r="AY273" s="115" t="str">
        <f aca="false">IF(AW273="","",IF(AW273&lt;50%,1,IF(AND(AW273&gt;=50%,AW273&lt;B$10),2,IF(AW273&gt;=B$10,3))))</f>
        <v/>
      </c>
      <c r="AZ273" s="114" t="str">
        <f aca="false">IF(B273&lt;&gt;"",IFERROR(IF((SUMIF(D$20:AI$20, "CLO6", D273:AI273)/AO$11)=0,"",(SUMIF(D$20:AI$20, "CLO6", D273:AI273)/AO$11)),""),"")</f>
        <v/>
      </c>
      <c r="BA273" s="115" t="str">
        <f aca="false">IF(AZ273="","",IF(AZ273&gt;=B$10,"Y","N"))</f>
        <v/>
      </c>
      <c r="BB273" s="115" t="str">
        <f aca="false">IF(BA273="","",IF(BA273&lt;50%,1,IF(AND(BA273&gt;=50%,BA273&lt;B$10),2,IF(BA273&gt;=B$10,3))))</f>
        <v/>
      </c>
      <c r="BC273" s="114" t="str">
        <f aca="false">IF(B273&lt;&gt;"",IFERROR(IF((SUMIF(D$20:AI$20, "CLO7", D273:AI273)/AO$12)=0,"",(SUMIF(D$20:AI$20, "CLO7", D273:AI273)/AO$12)),""),"")</f>
        <v/>
      </c>
      <c r="BD273" s="115" t="str">
        <f aca="false">IF(BC273="","",IF(BC273&gt;=B$10,"Y","N"))</f>
        <v/>
      </c>
      <c r="BE273" s="115" t="str">
        <f aca="false">IF(BD273="","",IF(BD273&lt;50%,1,IF(AND(BD273&gt;=50%,BD273&lt;B$10),2,IF(BD273&gt;=B$10,3))))</f>
        <v/>
      </c>
      <c r="BF273" s="114" t="str">
        <f aca="false">IF(B273&lt;&gt;"",IFERROR(IF((SUMIF(D$20:AI$20, "CLO8", D273:AI273)/AO$13)=0,"",(SUMIF(D$20:AI$20, "CLO8", D273:AI273)/AO$13)),""),"")</f>
        <v/>
      </c>
      <c r="BG273" s="115" t="str">
        <f aca="false">IF(BF273="","",IF(BF273&gt;=B$10,"Y","N"))</f>
        <v/>
      </c>
      <c r="BH273" s="115" t="str">
        <f aca="false">IF(BG273="","",IF(BG273&lt;50%,1,IF(AND(BG273&gt;=50%,BG273&lt;B$10),2,IF(BG273&gt;=B$10,3))))</f>
        <v/>
      </c>
      <c r="BI273" s="114" t="str">
        <f aca="false">IF(B273&lt;&gt;"",IFERROR(IF((SUMIF(D$20:AI$20, "CLO9", D273:AI273)/AO$14)=0,"",(SUMIF(D$20:AI$20, "CLO9", D273:AI273)/AO$14)),""),"")</f>
        <v/>
      </c>
      <c r="BJ273" s="115" t="str">
        <f aca="false">IF(BI273="","",IF(BI273&gt;=B$10,"Y","N"))</f>
        <v/>
      </c>
      <c r="BK273" s="115" t="str">
        <f aca="false">IF(BJ273="","",IF(BJ273&lt;50%,1,IF(AND(BJ273&gt;=50%,BJ273&lt;B$10),2,IF(BJ273&gt;=B$10,3))))</f>
        <v/>
      </c>
      <c r="BL273" s="114" t="str">
        <f aca="false">IF(B273&lt;&gt;"",IFERROR(IF((SUMIF(D$20:AI$20,"CLO10",D273:AI273)/AO$15)=0,"",(SUMIF(D$20:AI$20,"CLO10",D273:AI273)/AO$15)),""),"")</f>
        <v/>
      </c>
      <c r="BM273" s="115" t="str">
        <f aca="false">IF(BL273="","",IF(BL273&gt;=B$10,"Y","N"))</f>
        <v/>
      </c>
      <c r="BN273" s="115" t="str">
        <f aca="false">IF(BM273="","",IF(BM273&lt;50%,1,IF(AND(BM273&gt;=50%,BM273&lt;B$10),2,IF(BM273&gt;=B$10,3))))</f>
        <v/>
      </c>
      <c r="BO273" s="8"/>
      <c r="BP273" s="8"/>
    </row>
    <row r="274" customFormat="false" ht="15.75" hidden="false" customHeight="true" outlineLevel="0" collapsed="false">
      <c r="A274" s="183" t="str">
        <f aca="false">IF(B$6="LECTURE",IF('Database (LECTURE-RES-PRAC)'!A269="","",'Database (LECTURE-RES-PRAC)'!A269),"")</f>
        <v/>
      </c>
      <c r="B274" s="184" t="str">
        <f aca="false">IF(B$6="LECTURE",IF('Database (LECTURE-RES-PRAC)'!B269="","",'Database (LECTURE-RES-PRAC)'!B269),"")</f>
        <v/>
      </c>
      <c r="C274" s="183" t="str">
        <f aca="false">IF(B274&lt;&gt;"",'Database (LECTURE-RES-PRAC)'!C269,"")</f>
        <v/>
      </c>
      <c r="D274" s="117"/>
      <c r="E274" s="52"/>
      <c r="F274" s="52"/>
      <c r="G274" s="52"/>
      <c r="H274" s="52"/>
      <c r="I274" s="52"/>
      <c r="J274" s="52"/>
      <c r="K274" s="52"/>
      <c r="L274" s="52"/>
      <c r="M274" s="52"/>
      <c r="N274" s="181" t="str">
        <f aca="false">IF(B274&lt;&gt;"",SUM(D274:M274),"")</f>
        <v/>
      </c>
      <c r="O274" s="52"/>
      <c r="P274" s="52"/>
      <c r="Q274" s="52"/>
      <c r="R274" s="52"/>
      <c r="S274" s="52"/>
      <c r="T274" s="52"/>
      <c r="U274" s="52"/>
      <c r="V274" s="52"/>
      <c r="W274" s="52"/>
      <c r="X274" s="52"/>
      <c r="Y274" s="181" t="str">
        <f aca="false">IF(B274&lt;&gt;"",SUM(O274:X274),"")</f>
        <v/>
      </c>
      <c r="Z274" s="52"/>
      <c r="AA274" s="52"/>
      <c r="AB274" s="52"/>
      <c r="AC274" s="52"/>
      <c r="AD274" s="52"/>
      <c r="AE274" s="52"/>
      <c r="AF274" s="52"/>
      <c r="AG274" s="52"/>
      <c r="AH274" s="52"/>
      <c r="AI274" s="52"/>
      <c r="AJ274" s="182" t="str">
        <f aca="false">IF(B274&lt;&gt;"",SUM(Z274:AI274),"")</f>
        <v/>
      </c>
      <c r="AK274" s="185" t="str">
        <f aca="false">IF(B274&lt;&gt;"",IFERROR(IF((SUMIF(D$20:AI$20, "CLO1", D274:AI274)/AO$6)=0,"",(SUMIF(D$20:AI$20, "CLO1", D274:AI274)/AO$6)),""),"")</f>
        <v/>
      </c>
      <c r="AL274" s="115" t="str">
        <f aca="false">IF(AK274="","",IF(AK274&gt;=B$10,"Y","N"))</f>
        <v/>
      </c>
      <c r="AM274" s="115" t="str">
        <f aca="false">IF(AK274="","",IF(AK274&lt;50%,1,IF(AND(AK274&gt;=50%,AK274&lt;B$10),2,IF(AK274&gt;=B$10,3))))</f>
        <v/>
      </c>
      <c r="AN274" s="185" t="str">
        <f aca="false">IF(B274&lt;&gt;"",IFERROR(IF((SUMIF(D$20:AI$20, "CLO2", D274:AI274)/AO$7)=0,"",(SUMIF(D$20:AI$20, "CLO2", D274:AI274)/AO$7)),""),"")</f>
        <v/>
      </c>
      <c r="AO274" s="115" t="str">
        <f aca="false">IF(AN274="","",IF(AN274&gt;=B$10,"Y","N"))</f>
        <v/>
      </c>
      <c r="AP274" s="115" t="str">
        <f aca="false">IF(AN274="","",IF(AN274&lt;50%,1,IF(AND(AN274&gt;=50%,AN274&lt;B$10),2,IF(AN274&gt;=B$10,3))))</f>
        <v/>
      </c>
      <c r="AQ274" s="185" t="str">
        <f aca="false">IF(B274&lt;&gt;"",IFERROR(IF((SUMIF(D$20:AI$20, "CLO3", D274:AI274)/AO$8)=0,"",(SUMIF(D$20:AI$20, "CLO3", D274:AI274)/AO$8)),""),"")</f>
        <v/>
      </c>
      <c r="AR274" s="115" t="str">
        <f aca="false">IF(AQ274="","",IF(AQ274&gt;=B$10,"Y","N"))</f>
        <v/>
      </c>
      <c r="AS274" s="115" t="str">
        <f aca="false">IF(AQ274="","",IF(AQ274&lt;50%,1,IF(AND(AQ274&gt;=50%,AQ274&lt;B$10),2,IF(AQ274&gt;=B$10,3))))</f>
        <v/>
      </c>
      <c r="AT274" s="185" t="str">
        <f aca="false">IF(B274&lt;&gt;"",IFERROR(IF((SUMIF(D$20:AI$20, "CLO4", D274:AI274)/AO$9)=0,"",(SUMIF(D$20:AI$20, "CLO4", D274:AI274)/AO$9)),""),"")</f>
        <v/>
      </c>
      <c r="AU274" s="115" t="str">
        <f aca="false">IF(AT274="","",IF(AT274&gt;=B$10,"Y","N"))</f>
        <v/>
      </c>
      <c r="AV274" s="115" t="str">
        <f aca="false">IF(AT274="","",IF(AT274&lt;50%,1,IF(AND(AT274&gt;=50%,AT274&lt;B$10),2,IF(AT274&gt;=B$10,3))))</f>
        <v/>
      </c>
      <c r="AW274" s="185" t="str">
        <f aca="false">IF(B274&lt;&gt;"",IFERROR(IF((SUMIF(D$20:AI$20, "CLO5", D274:AI274)/AO$10)=0,"",(SUMIF(D$20:AI$20, "CLO5", D274:AI274)/AO$10)),""),"")</f>
        <v/>
      </c>
      <c r="AX274" s="115" t="str">
        <f aca="false">IF(AW274="","",IF(AW274&gt;=B$10,"Y","N"))</f>
        <v/>
      </c>
      <c r="AY274" s="115" t="str">
        <f aca="false">IF(AW274="","",IF(AW274&lt;50%,1,IF(AND(AW274&gt;=50%,AW274&lt;B$10),2,IF(AW274&gt;=B$10,3))))</f>
        <v/>
      </c>
      <c r="AZ274" s="114" t="str">
        <f aca="false">IF(B274&lt;&gt;"",IFERROR(IF((SUMIF(D$20:AI$20, "CLO6", D274:AI274)/AO$11)=0,"",(SUMIF(D$20:AI$20, "CLO6", D274:AI274)/AO$11)),""),"")</f>
        <v/>
      </c>
      <c r="BA274" s="115" t="str">
        <f aca="false">IF(AZ274="","",IF(AZ274&gt;=B$10,"Y","N"))</f>
        <v/>
      </c>
      <c r="BB274" s="115" t="str">
        <f aca="false">IF(BA274="","",IF(BA274&lt;50%,1,IF(AND(BA274&gt;=50%,BA274&lt;B$10),2,IF(BA274&gt;=B$10,3))))</f>
        <v/>
      </c>
      <c r="BC274" s="114" t="str">
        <f aca="false">IF(B274&lt;&gt;"",IFERROR(IF((SUMIF(D$20:AI$20, "CLO7", D274:AI274)/AO$12)=0,"",(SUMIF(D$20:AI$20, "CLO7", D274:AI274)/AO$12)),""),"")</f>
        <v/>
      </c>
      <c r="BD274" s="115" t="str">
        <f aca="false">IF(BC274="","",IF(BC274&gt;=B$10,"Y","N"))</f>
        <v/>
      </c>
      <c r="BE274" s="115" t="str">
        <f aca="false">IF(BD274="","",IF(BD274&lt;50%,1,IF(AND(BD274&gt;=50%,BD274&lt;B$10),2,IF(BD274&gt;=B$10,3))))</f>
        <v/>
      </c>
      <c r="BF274" s="114" t="str">
        <f aca="false">IF(B274&lt;&gt;"",IFERROR(IF((SUMIF(D$20:AI$20, "CLO8", D274:AI274)/AO$13)=0,"",(SUMIF(D$20:AI$20, "CLO8", D274:AI274)/AO$13)),""),"")</f>
        <v/>
      </c>
      <c r="BG274" s="115" t="str">
        <f aca="false">IF(BF274="","",IF(BF274&gt;=B$10,"Y","N"))</f>
        <v/>
      </c>
      <c r="BH274" s="115" t="str">
        <f aca="false">IF(BG274="","",IF(BG274&lt;50%,1,IF(AND(BG274&gt;=50%,BG274&lt;B$10),2,IF(BG274&gt;=B$10,3))))</f>
        <v/>
      </c>
      <c r="BI274" s="114" t="str">
        <f aca="false">IF(B274&lt;&gt;"",IFERROR(IF((SUMIF(D$20:AI$20, "CLO9", D274:AI274)/AO$14)=0,"",(SUMIF(D$20:AI$20, "CLO9", D274:AI274)/AO$14)),""),"")</f>
        <v/>
      </c>
      <c r="BJ274" s="115" t="str">
        <f aca="false">IF(BI274="","",IF(BI274&gt;=B$10,"Y","N"))</f>
        <v/>
      </c>
      <c r="BK274" s="115" t="str">
        <f aca="false">IF(BJ274="","",IF(BJ274&lt;50%,1,IF(AND(BJ274&gt;=50%,BJ274&lt;B$10),2,IF(BJ274&gt;=B$10,3))))</f>
        <v/>
      </c>
      <c r="BL274" s="114" t="str">
        <f aca="false">IF(B274&lt;&gt;"",IFERROR(IF((SUMIF(D$20:AI$20,"CLO10",D274:AI274)/AO$15)=0,"",(SUMIF(D$20:AI$20,"CLO10",D274:AI274)/AO$15)),""),"")</f>
        <v/>
      </c>
      <c r="BM274" s="115" t="str">
        <f aca="false">IF(BL274="","",IF(BL274&gt;=B$10,"Y","N"))</f>
        <v/>
      </c>
      <c r="BN274" s="115" t="str">
        <f aca="false">IF(BM274="","",IF(BM274&lt;50%,1,IF(AND(BM274&gt;=50%,BM274&lt;B$10),2,IF(BM274&gt;=B$10,3))))</f>
        <v/>
      </c>
      <c r="BO274" s="8"/>
      <c r="BP274" s="8"/>
    </row>
    <row r="275" customFormat="false" ht="15.75" hidden="false" customHeight="true" outlineLevel="0" collapsed="false">
      <c r="A275" s="183" t="str">
        <f aca="false">IF(B$6="LECTURE",IF('Database (LECTURE-RES-PRAC)'!A270="","",'Database (LECTURE-RES-PRAC)'!A270),"")</f>
        <v/>
      </c>
      <c r="B275" s="184" t="str">
        <f aca="false">IF(B$6="LECTURE",IF('Database (LECTURE-RES-PRAC)'!B270="","",'Database (LECTURE-RES-PRAC)'!B270),"")</f>
        <v/>
      </c>
      <c r="C275" s="183" t="str">
        <f aca="false">IF(B275&lt;&gt;"",'Database (LECTURE-RES-PRAC)'!C270,"")</f>
        <v/>
      </c>
      <c r="D275" s="117"/>
      <c r="E275" s="52"/>
      <c r="F275" s="52"/>
      <c r="G275" s="52"/>
      <c r="H275" s="52"/>
      <c r="I275" s="52"/>
      <c r="J275" s="52"/>
      <c r="K275" s="52"/>
      <c r="L275" s="52"/>
      <c r="M275" s="52"/>
      <c r="N275" s="181" t="str">
        <f aca="false">IF(B275&lt;&gt;"",SUM(D275:M275),"")</f>
        <v/>
      </c>
      <c r="O275" s="52"/>
      <c r="P275" s="52"/>
      <c r="Q275" s="52"/>
      <c r="R275" s="52"/>
      <c r="S275" s="52"/>
      <c r="T275" s="52"/>
      <c r="U275" s="52"/>
      <c r="V275" s="52"/>
      <c r="W275" s="52"/>
      <c r="X275" s="52"/>
      <c r="Y275" s="181" t="str">
        <f aca="false">IF(B275&lt;&gt;"",SUM(O275:X275),"")</f>
        <v/>
      </c>
      <c r="Z275" s="52"/>
      <c r="AA275" s="52"/>
      <c r="AB275" s="52"/>
      <c r="AC275" s="52"/>
      <c r="AD275" s="52"/>
      <c r="AE275" s="52"/>
      <c r="AF275" s="52"/>
      <c r="AG275" s="52"/>
      <c r="AH275" s="52"/>
      <c r="AI275" s="52"/>
      <c r="AJ275" s="182" t="str">
        <f aca="false">IF(B275&lt;&gt;"",SUM(Z275:AI275),"")</f>
        <v/>
      </c>
      <c r="AK275" s="185" t="str">
        <f aca="false">IF(B275&lt;&gt;"",IFERROR(IF((SUMIF(D$20:AI$20, "CLO1", D275:AI275)/AO$6)=0,"",(SUMIF(D$20:AI$20, "CLO1", D275:AI275)/AO$6)),""),"")</f>
        <v/>
      </c>
      <c r="AL275" s="115" t="str">
        <f aca="false">IF(AK275="","",IF(AK275&gt;=B$10,"Y","N"))</f>
        <v/>
      </c>
      <c r="AM275" s="115" t="str">
        <f aca="false">IF(AK275="","",IF(AK275&lt;50%,1,IF(AND(AK275&gt;=50%,AK275&lt;B$10),2,IF(AK275&gt;=B$10,3))))</f>
        <v/>
      </c>
      <c r="AN275" s="185" t="str">
        <f aca="false">IF(B275&lt;&gt;"",IFERROR(IF((SUMIF(D$20:AI$20, "CLO2", D275:AI275)/AO$7)=0,"",(SUMIF(D$20:AI$20, "CLO2", D275:AI275)/AO$7)),""),"")</f>
        <v/>
      </c>
      <c r="AO275" s="115" t="str">
        <f aca="false">IF(AN275="","",IF(AN275&gt;=B$10,"Y","N"))</f>
        <v/>
      </c>
      <c r="AP275" s="115" t="str">
        <f aca="false">IF(AN275="","",IF(AN275&lt;50%,1,IF(AND(AN275&gt;=50%,AN275&lt;B$10),2,IF(AN275&gt;=B$10,3))))</f>
        <v/>
      </c>
      <c r="AQ275" s="185" t="str">
        <f aca="false">IF(B275&lt;&gt;"",IFERROR(IF((SUMIF(D$20:AI$20, "CLO3", D275:AI275)/AO$8)=0,"",(SUMIF(D$20:AI$20, "CLO3", D275:AI275)/AO$8)),""),"")</f>
        <v/>
      </c>
      <c r="AR275" s="115" t="str">
        <f aca="false">IF(AQ275="","",IF(AQ275&gt;=B$10,"Y","N"))</f>
        <v/>
      </c>
      <c r="AS275" s="115" t="str">
        <f aca="false">IF(AQ275="","",IF(AQ275&lt;50%,1,IF(AND(AQ275&gt;=50%,AQ275&lt;B$10),2,IF(AQ275&gt;=B$10,3))))</f>
        <v/>
      </c>
      <c r="AT275" s="185" t="str">
        <f aca="false">IF(B275&lt;&gt;"",IFERROR(IF((SUMIF(D$20:AI$20, "CLO4", D275:AI275)/AO$9)=0,"",(SUMIF(D$20:AI$20, "CLO4", D275:AI275)/AO$9)),""),"")</f>
        <v/>
      </c>
      <c r="AU275" s="115" t="str">
        <f aca="false">IF(AT275="","",IF(AT275&gt;=B$10,"Y","N"))</f>
        <v/>
      </c>
      <c r="AV275" s="115" t="str">
        <f aca="false">IF(AT275="","",IF(AT275&lt;50%,1,IF(AND(AT275&gt;=50%,AT275&lt;B$10),2,IF(AT275&gt;=B$10,3))))</f>
        <v/>
      </c>
      <c r="AW275" s="185" t="str">
        <f aca="false">IF(B275&lt;&gt;"",IFERROR(IF((SUMIF(D$20:AI$20, "CLO5", D275:AI275)/AO$10)=0,"",(SUMIF(D$20:AI$20, "CLO5", D275:AI275)/AO$10)),""),"")</f>
        <v/>
      </c>
      <c r="AX275" s="115" t="str">
        <f aca="false">IF(AW275="","",IF(AW275&gt;=B$10,"Y","N"))</f>
        <v/>
      </c>
      <c r="AY275" s="115" t="str">
        <f aca="false">IF(AW275="","",IF(AW275&lt;50%,1,IF(AND(AW275&gt;=50%,AW275&lt;B$10),2,IF(AW275&gt;=B$10,3))))</f>
        <v/>
      </c>
      <c r="AZ275" s="114" t="str">
        <f aca="false">IF(B275&lt;&gt;"",IFERROR(IF((SUMIF(D$20:AI$20, "CLO6", D275:AI275)/AO$11)=0,"",(SUMIF(D$20:AI$20, "CLO6", D275:AI275)/AO$11)),""),"")</f>
        <v/>
      </c>
      <c r="BA275" s="115" t="str">
        <f aca="false">IF(AZ275="","",IF(AZ275&gt;=B$10,"Y","N"))</f>
        <v/>
      </c>
      <c r="BB275" s="115" t="str">
        <f aca="false">IF(BA275="","",IF(BA275&lt;50%,1,IF(AND(BA275&gt;=50%,BA275&lt;B$10),2,IF(BA275&gt;=B$10,3))))</f>
        <v/>
      </c>
      <c r="BC275" s="114" t="str">
        <f aca="false">IF(B275&lt;&gt;"",IFERROR(IF((SUMIF(D$20:AI$20, "CLO7", D275:AI275)/AO$12)=0,"",(SUMIF(D$20:AI$20, "CLO7", D275:AI275)/AO$12)),""),"")</f>
        <v/>
      </c>
      <c r="BD275" s="115" t="str">
        <f aca="false">IF(BC275="","",IF(BC275&gt;=B$10,"Y","N"))</f>
        <v/>
      </c>
      <c r="BE275" s="115" t="str">
        <f aca="false">IF(BD275="","",IF(BD275&lt;50%,1,IF(AND(BD275&gt;=50%,BD275&lt;B$10),2,IF(BD275&gt;=B$10,3))))</f>
        <v/>
      </c>
      <c r="BF275" s="114" t="str">
        <f aca="false">IF(B275&lt;&gt;"",IFERROR(IF((SUMIF(D$20:AI$20, "CLO8", D275:AI275)/AO$13)=0,"",(SUMIF(D$20:AI$20, "CLO8", D275:AI275)/AO$13)),""),"")</f>
        <v/>
      </c>
      <c r="BG275" s="115" t="str">
        <f aca="false">IF(BF275="","",IF(BF275&gt;=B$10,"Y","N"))</f>
        <v/>
      </c>
      <c r="BH275" s="115" t="str">
        <f aca="false">IF(BG275="","",IF(BG275&lt;50%,1,IF(AND(BG275&gt;=50%,BG275&lt;B$10),2,IF(BG275&gt;=B$10,3))))</f>
        <v/>
      </c>
      <c r="BI275" s="114" t="str">
        <f aca="false">IF(B275&lt;&gt;"",IFERROR(IF((SUMIF(D$20:AI$20, "CLO9", D275:AI275)/AO$14)=0,"",(SUMIF(D$20:AI$20, "CLO9", D275:AI275)/AO$14)),""),"")</f>
        <v/>
      </c>
      <c r="BJ275" s="115" t="str">
        <f aca="false">IF(BI275="","",IF(BI275&gt;=B$10,"Y","N"))</f>
        <v/>
      </c>
      <c r="BK275" s="115" t="str">
        <f aca="false">IF(BJ275="","",IF(BJ275&lt;50%,1,IF(AND(BJ275&gt;=50%,BJ275&lt;B$10),2,IF(BJ275&gt;=B$10,3))))</f>
        <v/>
      </c>
      <c r="BL275" s="114" t="str">
        <f aca="false">IF(B275&lt;&gt;"",IFERROR(IF((SUMIF(D$20:AI$20,"CLO10",D275:AI275)/AO$15)=0,"",(SUMIF(D$20:AI$20,"CLO10",D275:AI275)/AO$15)),""),"")</f>
        <v/>
      </c>
      <c r="BM275" s="115" t="str">
        <f aca="false">IF(BL275="","",IF(BL275&gt;=B$10,"Y","N"))</f>
        <v/>
      </c>
      <c r="BN275" s="115" t="str">
        <f aca="false">IF(BM275="","",IF(BM275&lt;50%,1,IF(AND(BM275&gt;=50%,BM275&lt;B$10),2,IF(BM275&gt;=B$10,3))))</f>
        <v/>
      </c>
      <c r="BO275" s="8"/>
      <c r="BP275" s="8"/>
    </row>
    <row r="276" customFormat="false" ht="15.75" hidden="false" customHeight="true" outlineLevel="0" collapsed="false">
      <c r="A276" s="183" t="str">
        <f aca="false">IF(B$6="LECTURE",IF('Database (LECTURE-RES-PRAC)'!A271="","",'Database (LECTURE-RES-PRAC)'!A271),"")</f>
        <v/>
      </c>
      <c r="B276" s="184" t="str">
        <f aca="false">IF(B$6="LECTURE",IF('Database (LECTURE-RES-PRAC)'!B271="","",'Database (LECTURE-RES-PRAC)'!B271),"")</f>
        <v/>
      </c>
      <c r="C276" s="183" t="str">
        <f aca="false">IF(B276&lt;&gt;"",'Database (LECTURE-RES-PRAC)'!C271,"")</f>
        <v/>
      </c>
      <c r="D276" s="117"/>
      <c r="E276" s="52"/>
      <c r="F276" s="52"/>
      <c r="G276" s="52"/>
      <c r="H276" s="52"/>
      <c r="I276" s="52"/>
      <c r="J276" s="52"/>
      <c r="K276" s="52"/>
      <c r="L276" s="52"/>
      <c r="M276" s="52"/>
      <c r="N276" s="181" t="str">
        <f aca="false">IF(B276&lt;&gt;"",SUM(D276:M276),"")</f>
        <v/>
      </c>
      <c r="O276" s="52"/>
      <c r="P276" s="52"/>
      <c r="Q276" s="52"/>
      <c r="R276" s="52"/>
      <c r="S276" s="52"/>
      <c r="T276" s="52"/>
      <c r="U276" s="52"/>
      <c r="V276" s="52"/>
      <c r="W276" s="52"/>
      <c r="X276" s="52"/>
      <c r="Y276" s="181" t="str">
        <f aca="false">IF(B276&lt;&gt;"",SUM(O276:X276),"")</f>
        <v/>
      </c>
      <c r="Z276" s="52"/>
      <c r="AA276" s="52"/>
      <c r="AB276" s="52"/>
      <c r="AC276" s="52"/>
      <c r="AD276" s="52"/>
      <c r="AE276" s="52"/>
      <c r="AF276" s="52"/>
      <c r="AG276" s="52"/>
      <c r="AH276" s="52"/>
      <c r="AI276" s="52"/>
      <c r="AJ276" s="182" t="str">
        <f aca="false">IF(B276&lt;&gt;"",SUM(Z276:AI276),"")</f>
        <v/>
      </c>
      <c r="AK276" s="185" t="str">
        <f aca="false">IF(B276&lt;&gt;"",IFERROR(IF((SUMIF(D$20:AI$20, "CLO1", D276:AI276)/AO$6)=0,"",(SUMIF(D$20:AI$20, "CLO1", D276:AI276)/AO$6)),""),"")</f>
        <v/>
      </c>
      <c r="AL276" s="115" t="str">
        <f aca="false">IF(AK276="","",IF(AK276&gt;=B$10,"Y","N"))</f>
        <v/>
      </c>
      <c r="AM276" s="115" t="str">
        <f aca="false">IF(AK276="","",IF(AK276&lt;50%,1,IF(AND(AK276&gt;=50%,AK276&lt;B$10),2,IF(AK276&gt;=B$10,3))))</f>
        <v/>
      </c>
      <c r="AN276" s="185" t="str">
        <f aca="false">IF(B276&lt;&gt;"",IFERROR(IF((SUMIF(D$20:AI$20, "CLO2", D276:AI276)/AO$7)=0,"",(SUMIF(D$20:AI$20, "CLO2", D276:AI276)/AO$7)),""),"")</f>
        <v/>
      </c>
      <c r="AO276" s="115" t="str">
        <f aca="false">IF(AN276="","",IF(AN276&gt;=B$10,"Y","N"))</f>
        <v/>
      </c>
      <c r="AP276" s="115" t="str">
        <f aca="false">IF(AN276="","",IF(AN276&lt;50%,1,IF(AND(AN276&gt;=50%,AN276&lt;B$10),2,IF(AN276&gt;=B$10,3))))</f>
        <v/>
      </c>
      <c r="AQ276" s="185" t="str">
        <f aca="false">IF(B276&lt;&gt;"",IFERROR(IF((SUMIF(D$20:AI$20, "CLO3", D276:AI276)/AO$8)=0,"",(SUMIF(D$20:AI$20, "CLO3", D276:AI276)/AO$8)),""),"")</f>
        <v/>
      </c>
      <c r="AR276" s="115" t="str">
        <f aca="false">IF(AQ276="","",IF(AQ276&gt;=B$10,"Y","N"))</f>
        <v/>
      </c>
      <c r="AS276" s="115" t="str">
        <f aca="false">IF(AQ276="","",IF(AQ276&lt;50%,1,IF(AND(AQ276&gt;=50%,AQ276&lt;B$10),2,IF(AQ276&gt;=B$10,3))))</f>
        <v/>
      </c>
      <c r="AT276" s="185" t="str">
        <f aca="false">IF(B276&lt;&gt;"",IFERROR(IF((SUMIF(D$20:AI$20, "CLO4", D276:AI276)/AO$9)=0,"",(SUMIF(D$20:AI$20, "CLO4", D276:AI276)/AO$9)),""),"")</f>
        <v/>
      </c>
      <c r="AU276" s="115" t="str">
        <f aca="false">IF(AT276="","",IF(AT276&gt;=B$10,"Y","N"))</f>
        <v/>
      </c>
      <c r="AV276" s="115" t="str">
        <f aca="false">IF(AT276="","",IF(AT276&lt;50%,1,IF(AND(AT276&gt;=50%,AT276&lt;B$10),2,IF(AT276&gt;=B$10,3))))</f>
        <v/>
      </c>
      <c r="AW276" s="185" t="str">
        <f aca="false">IF(B276&lt;&gt;"",IFERROR(IF((SUMIF(D$20:AI$20, "CLO5", D276:AI276)/AO$10)=0,"",(SUMIF(D$20:AI$20, "CLO5", D276:AI276)/AO$10)),""),"")</f>
        <v/>
      </c>
      <c r="AX276" s="115" t="str">
        <f aca="false">IF(AW276="","",IF(AW276&gt;=B$10,"Y","N"))</f>
        <v/>
      </c>
      <c r="AY276" s="115" t="str">
        <f aca="false">IF(AW276="","",IF(AW276&lt;50%,1,IF(AND(AW276&gt;=50%,AW276&lt;B$10),2,IF(AW276&gt;=B$10,3))))</f>
        <v/>
      </c>
      <c r="AZ276" s="114" t="str">
        <f aca="false">IF(B276&lt;&gt;"",IFERROR(IF((SUMIF(D$20:AI$20, "CLO6", D276:AI276)/AO$11)=0,"",(SUMIF(D$20:AI$20, "CLO6", D276:AI276)/AO$11)),""),"")</f>
        <v/>
      </c>
      <c r="BA276" s="115" t="str">
        <f aca="false">IF(AZ276="","",IF(AZ276&gt;=B$10,"Y","N"))</f>
        <v/>
      </c>
      <c r="BB276" s="115" t="str">
        <f aca="false">IF(BA276="","",IF(BA276&lt;50%,1,IF(AND(BA276&gt;=50%,BA276&lt;B$10),2,IF(BA276&gt;=B$10,3))))</f>
        <v/>
      </c>
      <c r="BC276" s="114" t="str">
        <f aca="false">IF(B276&lt;&gt;"",IFERROR(IF((SUMIF(D$20:AI$20, "CLO7", D276:AI276)/AO$12)=0,"",(SUMIF(D$20:AI$20, "CLO7", D276:AI276)/AO$12)),""),"")</f>
        <v/>
      </c>
      <c r="BD276" s="115" t="str">
        <f aca="false">IF(BC276="","",IF(BC276&gt;=B$10,"Y","N"))</f>
        <v/>
      </c>
      <c r="BE276" s="115" t="str">
        <f aca="false">IF(BD276="","",IF(BD276&lt;50%,1,IF(AND(BD276&gt;=50%,BD276&lt;B$10),2,IF(BD276&gt;=B$10,3))))</f>
        <v/>
      </c>
      <c r="BF276" s="114" t="str">
        <f aca="false">IF(B276&lt;&gt;"",IFERROR(IF((SUMIF(D$20:AI$20, "CLO8", D276:AI276)/AO$13)=0,"",(SUMIF(D$20:AI$20, "CLO8", D276:AI276)/AO$13)),""),"")</f>
        <v/>
      </c>
      <c r="BG276" s="115" t="str">
        <f aca="false">IF(BF276="","",IF(BF276&gt;=B$10,"Y","N"))</f>
        <v/>
      </c>
      <c r="BH276" s="115" t="str">
        <f aca="false">IF(BG276="","",IF(BG276&lt;50%,1,IF(AND(BG276&gt;=50%,BG276&lt;B$10),2,IF(BG276&gt;=B$10,3))))</f>
        <v/>
      </c>
      <c r="BI276" s="114" t="str">
        <f aca="false">IF(B276&lt;&gt;"",IFERROR(IF((SUMIF(D$20:AI$20, "CLO9", D276:AI276)/AO$14)=0,"",(SUMIF(D$20:AI$20, "CLO9", D276:AI276)/AO$14)),""),"")</f>
        <v/>
      </c>
      <c r="BJ276" s="115" t="str">
        <f aca="false">IF(BI276="","",IF(BI276&gt;=B$10,"Y","N"))</f>
        <v/>
      </c>
      <c r="BK276" s="115" t="str">
        <f aca="false">IF(BJ276="","",IF(BJ276&lt;50%,1,IF(AND(BJ276&gt;=50%,BJ276&lt;B$10),2,IF(BJ276&gt;=B$10,3))))</f>
        <v/>
      </c>
      <c r="BL276" s="114" t="str">
        <f aca="false">IF(B276&lt;&gt;"",IFERROR(IF((SUMIF(D$20:AI$20,"CLO10",D276:AI276)/AO$15)=0,"",(SUMIF(D$20:AI$20,"CLO10",D276:AI276)/AO$15)),""),"")</f>
        <v/>
      </c>
      <c r="BM276" s="115" t="str">
        <f aca="false">IF(BL276="","",IF(BL276&gt;=B$10,"Y","N"))</f>
        <v/>
      </c>
      <c r="BN276" s="115" t="str">
        <f aca="false">IF(BM276="","",IF(BM276&lt;50%,1,IF(AND(BM276&gt;=50%,BM276&lt;B$10),2,IF(BM276&gt;=B$10,3))))</f>
        <v/>
      </c>
      <c r="BO276" s="8"/>
      <c r="BP276" s="8"/>
    </row>
    <row r="277" customFormat="false" ht="15.75" hidden="false" customHeight="true" outlineLevel="0" collapsed="false">
      <c r="A277" s="183" t="str">
        <f aca="false">IF(B$6="LECTURE",IF('Database (LECTURE-RES-PRAC)'!A272="","",'Database (LECTURE-RES-PRAC)'!A272),"")</f>
        <v/>
      </c>
      <c r="B277" s="184" t="str">
        <f aca="false">IF(B$6="LECTURE",IF('Database (LECTURE-RES-PRAC)'!B272="","",'Database (LECTURE-RES-PRAC)'!B272),"")</f>
        <v/>
      </c>
      <c r="C277" s="183" t="str">
        <f aca="false">IF(B277&lt;&gt;"",'Database (LECTURE-RES-PRAC)'!C272,"")</f>
        <v/>
      </c>
      <c r="D277" s="117"/>
      <c r="E277" s="52"/>
      <c r="F277" s="52"/>
      <c r="G277" s="52"/>
      <c r="H277" s="52"/>
      <c r="I277" s="52"/>
      <c r="J277" s="52"/>
      <c r="K277" s="52"/>
      <c r="L277" s="52"/>
      <c r="M277" s="52"/>
      <c r="N277" s="181" t="str">
        <f aca="false">IF(B277&lt;&gt;"",SUM(D277:M277),"")</f>
        <v/>
      </c>
      <c r="O277" s="52"/>
      <c r="P277" s="52"/>
      <c r="Q277" s="52"/>
      <c r="R277" s="52"/>
      <c r="S277" s="52"/>
      <c r="T277" s="52"/>
      <c r="U277" s="52"/>
      <c r="V277" s="52"/>
      <c r="W277" s="52"/>
      <c r="X277" s="52"/>
      <c r="Y277" s="181" t="str">
        <f aca="false">IF(B277&lt;&gt;"",SUM(O277:X277),"")</f>
        <v/>
      </c>
      <c r="Z277" s="52"/>
      <c r="AA277" s="52"/>
      <c r="AB277" s="52"/>
      <c r="AC277" s="52"/>
      <c r="AD277" s="52"/>
      <c r="AE277" s="52"/>
      <c r="AF277" s="52"/>
      <c r="AG277" s="52"/>
      <c r="AH277" s="52"/>
      <c r="AI277" s="52"/>
      <c r="AJ277" s="182" t="str">
        <f aca="false">IF(B277&lt;&gt;"",SUM(Z277:AI277),"")</f>
        <v/>
      </c>
      <c r="AK277" s="185" t="str">
        <f aca="false">IF(B277&lt;&gt;"",IFERROR(IF((SUMIF(D$20:AI$20, "CLO1", D277:AI277)/AO$6)=0,"",(SUMIF(D$20:AI$20, "CLO1", D277:AI277)/AO$6)),""),"")</f>
        <v/>
      </c>
      <c r="AL277" s="115" t="str">
        <f aca="false">IF(AK277="","",IF(AK277&gt;=B$10,"Y","N"))</f>
        <v/>
      </c>
      <c r="AM277" s="115" t="str">
        <f aca="false">IF(AK277="","",IF(AK277&lt;50%,1,IF(AND(AK277&gt;=50%,AK277&lt;B$10),2,IF(AK277&gt;=B$10,3))))</f>
        <v/>
      </c>
      <c r="AN277" s="185" t="str">
        <f aca="false">IF(B277&lt;&gt;"",IFERROR(IF((SUMIF(D$20:AI$20, "CLO2", D277:AI277)/AO$7)=0,"",(SUMIF(D$20:AI$20, "CLO2", D277:AI277)/AO$7)),""),"")</f>
        <v/>
      </c>
      <c r="AO277" s="115" t="str">
        <f aca="false">IF(AN277="","",IF(AN277&gt;=B$10,"Y","N"))</f>
        <v/>
      </c>
      <c r="AP277" s="115" t="str">
        <f aca="false">IF(AN277="","",IF(AN277&lt;50%,1,IF(AND(AN277&gt;=50%,AN277&lt;B$10),2,IF(AN277&gt;=B$10,3))))</f>
        <v/>
      </c>
      <c r="AQ277" s="185" t="str">
        <f aca="false">IF(B277&lt;&gt;"",IFERROR(IF((SUMIF(D$20:AI$20, "CLO3", D277:AI277)/AO$8)=0,"",(SUMIF(D$20:AI$20, "CLO3", D277:AI277)/AO$8)),""),"")</f>
        <v/>
      </c>
      <c r="AR277" s="115" t="str">
        <f aca="false">IF(AQ277="","",IF(AQ277&gt;=B$10,"Y","N"))</f>
        <v/>
      </c>
      <c r="AS277" s="115" t="str">
        <f aca="false">IF(AQ277="","",IF(AQ277&lt;50%,1,IF(AND(AQ277&gt;=50%,AQ277&lt;B$10),2,IF(AQ277&gt;=B$10,3))))</f>
        <v/>
      </c>
      <c r="AT277" s="185" t="str">
        <f aca="false">IF(B277&lt;&gt;"",IFERROR(IF((SUMIF(D$20:AI$20, "CLO4", D277:AI277)/AO$9)=0,"",(SUMIF(D$20:AI$20, "CLO4", D277:AI277)/AO$9)),""),"")</f>
        <v/>
      </c>
      <c r="AU277" s="115" t="str">
        <f aca="false">IF(AT277="","",IF(AT277&gt;=B$10,"Y","N"))</f>
        <v/>
      </c>
      <c r="AV277" s="115" t="str">
        <f aca="false">IF(AT277="","",IF(AT277&lt;50%,1,IF(AND(AT277&gt;=50%,AT277&lt;B$10),2,IF(AT277&gt;=B$10,3))))</f>
        <v/>
      </c>
      <c r="AW277" s="185" t="str">
        <f aca="false">IF(B277&lt;&gt;"",IFERROR(IF((SUMIF(D$20:AI$20, "CLO5", D277:AI277)/AO$10)=0,"",(SUMIF(D$20:AI$20, "CLO5", D277:AI277)/AO$10)),""),"")</f>
        <v/>
      </c>
      <c r="AX277" s="115" t="str">
        <f aca="false">IF(AW277="","",IF(AW277&gt;=B$10,"Y","N"))</f>
        <v/>
      </c>
      <c r="AY277" s="115" t="str">
        <f aca="false">IF(AW277="","",IF(AW277&lt;50%,1,IF(AND(AW277&gt;=50%,AW277&lt;B$10),2,IF(AW277&gt;=B$10,3))))</f>
        <v/>
      </c>
      <c r="AZ277" s="114" t="str">
        <f aca="false">IF(B277&lt;&gt;"",IFERROR(IF((SUMIF(D$20:AI$20, "CLO6", D277:AI277)/AO$11)=0,"",(SUMIF(D$20:AI$20, "CLO6", D277:AI277)/AO$11)),""),"")</f>
        <v/>
      </c>
      <c r="BA277" s="115" t="str">
        <f aca="false">IF(AZ277="","",IF(AZ277&gt;=B$10,"Y","N"))</f>
        <v/>
      </c>
      <c r="BB277" s="115" t="str">
        <f aca="false">IF(BA277="","",IF(BA277&lt;50%,1,IF(AND(BA277&gt;=50%,BA277&lt;B$10),2,IF(BA277&gt;=B$10,3))))</f>
        <v/>
      </c>
      <c r="BC277" s="114" t="str">
        <f aca="false">IF(B277&lt;&gt;"",IFERROR(IF((SUMIF(D$20:AI$20, "CLO7", D277:AI277)/AO$12)=0,"",(SUMIF(D$20:AI$20, "CLO7", D277:AI277)/AO$12)),""),"")</f>
        <v/>
      </c>
      <c r="BD277" s="115" t="str">
        <f aca="false">IF(BC277="","",IF(BC277&gt;=B$10,"Y","N"))</f>
        <v/>
      </c>
      <c r="BE277" s="115" t="str">
        <f aca="false">IF(BD277="","",IF(BD277&lt;50%,1,IF(AND(BD277&gt;=50%,BD277&lt;B$10),2,IF(BD277&gt;=B$10,3))))</f>
        <v/>
      </c>
      <c r="BF277" s="114" t="str">
        <f aca="false">IF(B277&lt;&gt;"",IFERROR(IF((SUMIF(D$20:AI$20, "CLO8", D277:AI277)/AO$13)=0,"",(SUMIF(D$20:AI$20, "CLO8", D277:AI277)/AO$13)),""),"")</f>
        <v/>
      </c>
      <c r="BG277" s="115" t="str">
        <f aca="false">IF(BF277="","",IF(BF277&gt;=B$10,"Y","N"))</f>
        <v/>
      </c>
      <c r="BH277" s="115" t="str">
        <f aca="false">IF(BG277="","",IF(BG277&lt;50%,1,IF(AND(BG277&gt;=50%,BG277&lt;B$10),2,IF(BG277&gt;=B$10,3))))</f>
        <v/>
      </c>
      <c r="BI277" s="114" t="str">
        <f aca="false">IF(B277&lt;&gt;"",IFERROR(IF((SUMIF(D$20:AI$20, "CLO9", D277:AI277)/AO$14)=0,"",(SUMIF(D$20:AI$20, "CLO9", D277:AI277)/AO$14)),""),"")</f>
        <v/>
      </c>
      <c r="BJ277" s="115" t="str">
        <f aca="false">IF(BI277="","",IF(BI277&gt;=B$10,"Y","N"))</f>
        <v/>
      </c>
      <c r="BK277" s="115" t="str">
        <f aca="false">IF(BJ277="","",IF(BJ277&lt;50%,1,IF(AND(BJ277&gt;=50%,BJ277&lt;B$10),2,IF(BJ277&gt;=B$10,3))))</f>
        <v/>
      </c>
      <c r="BL277" s="114" t="str">
        <f aca="false">IF(B277&lt;&gt;"",IFERROR(IF((SUMIF(D$20:AI$20,"CLO10",D277:AI277)/AO$15)=0,"",(SUMIF(D$20:AI$20,"CLO10",D277:AI277)/AO$15)),""),"")</f>
        <v/>
      </c>
      <c r="BM277" s="115" t="str">
        <f aca="false">IF(BL277="","",IF(BL277&gt;=B$10,"Y","N"))</f>
        <v/>
      </c>
      <c r="BN277" s="115" t="str">
        <f aca="false">IF(BM277="","",IF(BM277&lt;50%,1,IF(AND(BM277&gt;=50%,BM277&lt;B$10),2,IF(BM277&gt;=B$10,3))))</f>
        <v/>
      </c>
      <c r="BO277" s="8"/>
      <c r="BP277" s="8"/>
    </row>
    <row r="278" customFormat="false" ht="15.75" hidden="false" customHeight="true" outlineLevel="0" collapsed="false">
      <c r="A278" s="183" t="str">
        <f aca="false">IF(B$6="LECTURE",IF('Database (LECTURE-RES-PRAC)'!A273="","",'Database (LECTURE-RES-PRAC)'!A273),"")</f>
        <v/>
      </c>
      <c r="B278" s="184" t="str">
        <f aca="false">IF(B$6="LECTURE",IF('Database (LECTURE-RES-PRAC)'!B273="","",'Database (LECTURE-RES-PRAC)'!B273),"")</f>
        <v/>
      </c>
      <c r="C278" s="183" t="str">
        <f aca="false">IF(B278&lt;&gt;"",'Database (LECTURE-RES-PRAC)'!C273,"")</f>
        <v/>
      </c>
      <c r="D278" s="117"/>
      <c r="E278" s="52"/>
      <c r="F278" s="52"/>
      <c r="G278" s="52"/>
      <c r="H278" s="52"/>
      <c r="I278" s="52"/>
      <c r="J278" s="52"/>
      <c r="K278" s="52"/>
      <c r="L278" s="52"/>
      <c r="M278" s="52"/>
      <c r="N278" s="181" t="str">
        <f aca="false">IF(B278&lt;&gt;"",SUM(D278:M278),"")</f>
        <v/>
      </c>
      <c r="O278" s="52"/>
      <c r="P278" s="52"/>
      <c r="Q278" s="52"/>
      <c r="R278" s="52"/>
      <c r="S278" s="52"/>
      <c r="T278" s="52"/>
      <c r="U278" s="52"/>
      <c r="V278" s="52"/>
      <c r="W278" s="52"/>
      <c r="X278" s="52"/>
      <c r="Y278" s="181" t="str">
        <f aca="false">IF(B278&lt;&gt;"",SUM(O278:X278),"")</f>
        <v/>
      </c>
      <c r="Z278" s="52"/>
      <c r="AA278" s="52"/>
      <c r="AB278" s="52"/>
      <c r="AC278" s="52"/>
      <c r="AD278" s="52"/>
      <c r="AE278" s="52"/>
      <c r="AF278" s="52"/>
      <c r="AG278" s="52"/>
      <c r="AH278" s="52"/>
      <c r="AI278" s="52"/>
      <c r="AJ278" s="182" t="str">
        <f aca="false">IF(B278&lt;&gt;"",SUM(Z278:AI278),"")</f>
        <v/>
      </c>
      <c r="AK278" s="185" t="str">
        <f aca="false">IF(B278&lt;&gt;"",IFERROR(IF((SUMIF(D$20:AI$20, "CLO1", D278:AI278)/AO$6)=0,"",(SUMIF(D$20:AI$20, "CLO1", D278:AI278)/AO$6)),""),"")</f>
        <v/>
      </c>
      <c r="AL278" s="115" t="str">
        <f aca="false">IF(AK278="","",IF(AK278&gt;=B$10,"Y","N"))</f>
        <v/>
      </c>
      <c r="AM278" s="115" t="str">
        <f aca="false">IF(AK278="","",IF(AK278&lt;50%,1,IF(AND(AK278&gt;=50%,AK278&lt;B$10),2,IF(AK278&gt;=B$10,3))))</f>
        <v/>
      </c>
      <c r="AN278" s="185" t="str">
        <f aca="false">IF(B278&lt;&gt;"",IFERROR(IF((SUMIF(D$20:AI$20, "CLO2", D278:AI278)/AO$7)=0,"",(SUMIF(D$20:AI$20, "CLO2", D278:AI278)/AO$7)),""),"")</f>
        <v/>
      </c>
      <c r="AO278" s="115" t="str">
        <f aca="false">IF(AN278="","",IF(AN278&gt;=B$10,"Y","N"))</f>
        <v/>
      </c>
      <c r="AP278" s="115" t="str">
        <f aca="false">IF(AN278="","",IF(AN278&lt;50%,1,IF(AND(AN278&gt;=50%,AN278&lt;B$10),2,IF(AN278&gt;=B$10,3))))</f>
        <v/>
      </c>
      <c r="AQ278" s="185" t="str">
        <f aca="false">IF(B278&lt;&gt;"",IFERROR(IF((SUMIF(D$20:AI$20, "CLO3", D278:AI278)/AO$8)=0,"",(SUMIF(D$20:AI$20, "CLO3", D278:AI278)/AO$8)),""),"")</f>
        <v/>
      </c>
      <c r="AR278" s="115" t="str">
        <f aca="false">IF(AQ278="","",IF(AQ278&gt;=B$10,"Y","N"))</f>
        <v/>
      </c>
      <c r="AS278" s="115" t="str">
        <f aca="false">IF(AQ278="","",IF(AQ278&lt;50%,1,IF(AND(AQ278&gt;=50%,AQ278&lt;B$10),2,IF(AQ278&gt;=B$10,3))))</f>
        <v/>
      </c>
      <c r="AT278" s="185" t="str">
        <f aca="false">IF(B278&lt;&gt;"",IFERROR(IF((SUMIF(D$20:AI$20, "CLO4", D278:AI278)/AO$9)=0,"",(SUMIF(D$20:AI$20, "CLO4", D278:AI278)/AO$9)),""),"")</f>
        <v/>
      </c>
      <c r="AU278" s="115" t="str">
        <f aca="false">IF(AT278="","",IF(AT278&gt;=B$10,"Y","N"))</f>
        <v/>
      </c>
      <c r="AV278" s="115" t="str">
        <f aca="false">IF(AT278="","",IF(AT278&lt;50%,1,IF(AND(AT278&gt;=50%,AT278&lt;B$10),2,IF(AT278&gt;=B$10,3))))</f>
        <v/>
      </c>
      <c r="AW278" s="185" t="str">
        <f aca="false">IF(B278&lt;&gt;"",IFERROR(IF((SUMIF(D$20:AI$20, "CLO5", D278:AI278)/AO$10)=0,"",(SUMIF(D$20:AI$20, "CLO5", D278:AI278)/AO$10)),""),"")</f>
        <v/>
      </c>
      <c r="AX278" s="115" t="str">
        <f aca="false">IF(AW278="","",IF(AW278&gt;=B$10,"Y","N"))</f>
        <v/>
      </c>
      <c r="AY278" s="115" t="str">
        <f aca="false">IF(AW278="","",IF(AW278&lt;50%,1,IF(AND(AW278&gt;=50%,AW278&lt;B$10),2,IF(AW278&gt;=B$10,3))))</f>
        <v/>
      </c>
      <c r="AZ278" s="114" t="str">
        <f aca="false">IF(B278&lt;&gt;"",IFERROR(IF((SUMIF(D$20:AI$20, "CLO6", D278:AI278)/AO$11)=0,"",(SUMIF(D$20:AI$20, "CLO6", D278:AI278)/AO$11)),""),"")</f>
        <v/>
      </c>
      <c r="BA278" s="115" t="str">
        <f aca="false">IF(AZ278="","",IF(AZ278&gt;=B$10,"Y","N"))</f>
        <v/>
      </c>
      <c r="BB278" s="115" t="str">
        <f aca="false">IF(BA278="","",IF(BA278&lt;50%,1,IF(AND(BA278&gt;=50%,BA278&lt;B$10),2,IF(BA278&gt;=B$10,3))))</f>
        <v/>
      </c>
      <c r="BC278" s="114" t="str">
        <f aca="false">IF(B278&lt;&gt;"",IFERROR(IF((SUMIF(D$20:AI$20, "CLO7", D278:AI278)/AO$12)=0,"",(SUMIF(D$20:AI$20, "CLO7", D278:AI278)/AO$12)),""),"")</f>
        <v/>
      </c>
      <c r="BD278" s="115" t="str">
        <f aca="false">IF(BC278="","",IF(BC278&gt;=B$10,"Y","N"))</f>
        <v/>
      </c>
      <c r="BE278" s="115" t="str">
        <f aca="false">IF(BD278="","",IF(BD278&lt;50%,1,IF(AND(BD278&gt;=50%,BD278&lt;B$10),2,IF(BD278&gt;=B$10,3))))</f>
        <v/>
      </c>
      <c r="BF278" s="114" t="str">
        <f aca="false">IF(B278&lt;&gt;"",IFERROR(IF((SUMIF(D$20:AI$20, "CLO8", D278:AI278)/AO$13)=0,"",(SUMIF(D$20:AI$20, "CLO8", D278:AI278)/AO$13)),""),"")</f>
        <v/>
      </c>
      <c r="BG278" s="115" t="str">
        <f aca="false">IF(BF278="","",IF(BF278&gt;=B$10,"Y","N"))</f>
        <v/>
      </c>
      <c r="BH278" s="115" t="str">
        <f aca="false">IF(BG278="","",IF(BG278&lt;50%,1,IF(AND(BG278&gt;=50%,BG278&lt;B$10),2,IF(BG278&gt;=B$10,3))))</f>
        <v/>
      </c>
      <c r="BI278" s="114" t="str">
        <f aca="false">IF(B278&lt;&gt;"",IFERROR(IF((SUMIF(D$20:AI$20, "CLO9", D278:AI278)/AO$14)=0,"",(SUMIF(D$20:AI$20, "CLO9", D278:AI278)/AO$14)),""),"")</f>
        <v/>
      </c>
      <c r="BJ278" s="115" t="str">
        <f aca="false">IF(BI278="","",IF(BI278&gt;=B$10,"Y","N"))</f>
        <v/>
      </c>
      <c r="BK278" s="115" t="str">
        <f aca="false">IF(BJ278="","",IF(BJ278&lt;50%,1,IF(AND(BJ278&gt;=50%,BJ278&lt;B$10),2,IF(BJ278&gt;=B$10,3))))</f>
        <v/>
      </c>
      <c r="BL278" s="114" t="str">
        <f aca="false">IF(B278&lt;&gt;"",IFERROR(IF((SUMIF(D$20:AI$20,"CLO10",D278:AI278)/AO$15)=0,"",(SUMIF(D$20:AI$20,"CLO10",D278:AI278)/AO$15)),""),"")</f>
        <v/>
      </c>
      <c r="BM278" s="115" t="str">
        <f aca="false">IF(BL278="","",IF(BL278&gt;=B$10,"Y","N"))</f>
        <v/>
      </c>
      <c r="BN278" s="115" t="str">
        <f aca="false">IF(BM278="","",IF(BM278&lt;50%,1,IF(AND(BM278&gt;=50%,BM278&lt;B$10),2,IF(BM278&gt;=B$10,3))))</f>
        <v/>
      </c>
      <c r="BO278" s="8"/>
      <c r="BP278" s="8"/>
    </row>
    <row r="279" customFormat="false" ht="15.75" hidden="false" customHeight="true" outlineLevel="0" collapsed="false">
      <c r="A279" s="183" t="str">
        <f aca="false">IF(B$6="LECTURE",IF('Database (LECTURE-RES-PRAC)'!A274="","",'Database (LECTURE-RES-PRAC)'!A274),"")</f>
        <v/>
      </c>
      <c r="B279" s="184" t="str">
        <f aca="false">IF(B$6="LECTURE",IF('Database (LECTURE-RES-PRAC)'!B274="","",'Database (LECTURE-RES-PRAC)'!B274),"")</f>
        <v/>
      </c>
      <c r="C279" s="183" t="str">
        <f aca="false">IF(B279&lt;&gt;"",'Database (LECTURE-RES-PRAC)'!C274,"")</f>
        <v/>
      </c>
      <c r="D279" s="117"/>
      <c r="E279" s="52"/>
      <c r="F279" s="52"/>
      <c r="G279" s="52"/>
      <c r="H279" s="52"/>
      <c r="I279" s="52"/>
      <c r="J279" s="52"/>
      <c r="K279" s="52"/>
      <c r="L279" s="52"/>
      <c r="M279" s="52"/>
      <c r="N279" s="181" t="str">
        <f aca="false">IF(B279&lt;&gt;"",SUM(D279:M279),"")</f>
        <v/>
      </c>
      <c r="O279" s="52"/>
      <c r="P279" s="52"/>
      <c r="Q279" s="52"/>
      <c r="R279" s="52"/>
      <c r="S279" s="52"/>
      <c r="T279" s="52"/>
      <c r="U279" s="52"/>
      <c r="V279" s="52"/>
      <c r="W279" s="52"/>
      <c r="X279" s="52"/>
      <c r="Y279" s="181" t="str">
        <f aca="false">IF(B279&lt;&gt;"",SUM(O279:X279),"")</f>
        <v/>
      </c>
      <c r="Z279" s="52"/>
      <c r="AA279" s="52"/>
      <c r="AB279" s="52"/>
      <c r="AC279" s="52"/>
      <c r="AD279" s="52"/>
      <c r="AE279" s="52"/>
      <c r="AF279" s="52"/>
      <c r="AG279" s="52"/>
      <c r="AH279" s="52"/>
      <c r="AI279" s="52"/>
      <c r="AJ279" s="182" t="str">
        <f aca="false">IF(B279&lt;&gt;"",SUM(Z279:AI279),"")</f>
        <v/>
      </c>
      <c r="AK279" s="185" t="str">
        <f aca="false">IF(B279&lt;&gt;"",IFERROR(IF((SUMIF(D$20:AI$20, "CLO1", D279:AI279)/AO$6)=0,"",(SUMIF(D$20:AI$20, "CLO1", D279:AI279)/AO$6)),""),"")</f>
        <v/>
      </c>
      <c r="AL279" s="115" t="str">
        <f aca="false">IF(AK279="","",IF(AK279&gt;=B$10,"Y","N"))</f>
        <v/>
      </c>
      <c r="AM279" s="115" t="str">
        <f aca="false">IF(AK279="","",IF(AK279&lt;50%,1,IF(AND(AK279&gt;=50%,AK279&lt;B$10),2,IF(AK279&gt;=B$10,3))))</f>
        <v/>
      </c>
      <c r="AN279" s="185" t="str">
        <f aca="false">IF(B279&lt;&gt;"",IFERROR(IF((SUMIF(D$20:AI$20, "CLO2", D279:AI279)/AO$7)=0,"",(SUMIF(D$20:AI$20, "CLO2", D279:AI279)/AO$7)),""),"")</f>
        <v/>
      </c>
      <c r="AO279" s="115" t="str">
        <f aca="false">IF(AN279="","",IF(AN279&gt;=B$10,"Y","N"))</f>
        <v/>
      </c>
      <c r="AP279" s="115" t="str">
        <f aca="false">IF(AN279="","",IF(AN279&lt;50%,1,IF(AND(AN279&gt;=50%,AN279&lt;B$10),2,IF(AN279&gt;=B$10,3))))</f>
        <v/>
      </c>
      <c r="AQ279" s="185" t="str">
        <f aca="false">IF(B279&lt;&gt;"",IFERROR(IF((SUMIF(D$20:AI$20, "CLO3", D279:AI279)/AO$8)=0,"",(SUMIF(D$20:AI$20, "CLO3", D279:AI279)/AO$8)),""),"")</f>
        <v/>
      </c>
      <c r="AR279" s="115" t="str">
        <f aca="false">IF(AQ279="","",IF(AQ279&gt;=B$10,"Y","N"))</f>
        <v/>
      </c>
      <c r="AS279" s="115" t="str">
        <f aca="false">IF(AQ279="","",IF(AQ279&lt;50%,1,IF(AND(AQ279&gt;=50%,AQ279&lt;B$10),2,IF(AQ279&gt;=B$10,3))))</f>
        <v/>
      </c>
      <c r="AT279" s="185" t="str">
        <f aca="false">IF(B279&lt;&gt;"",IFERROR(IF((SUMIF(D$20:AI$20, "CLO4", D279:AI279)/AO$9)=0,"",(SUMIF(D$20:AI$20, "CLO4", D279:AI279)/AO$9)),""),"")</f>
        <v/>
      </c>
      <c r="AU279" s="115" t="str">
        <f aca="false">IF(AT279="","",IF(AT279&gt;=B$10,"Y","N"))</f>
        <v/>
      </c>
      <c r="AV279" s="115" t="str">
        <f aca="false">IF(AT279="","",IF(AT279&lt;50%,1,IF(AND(AT279&gt;=50%,AT279&lt;B$10),2,IF(AT279&gt;=B$10,3))))</f>
        <v/>
      </c>
      <c r="AW279" s="185" t="str">
        <f aca="false">IF(B279&lt;&gt;"",IFERROR(IF((SUMIF(D$20:AI$20, "CLO5", D279:AI279)/AO$10)=0,"",(SUMIF(D$20:AI$20, "CLO5", D279:AI279)/AO$10)),""),"")</f>
        <v/>
      </c>
      <c r="AX279" s="115" t="str">
        <f aca="false">IF(AW279="","",IF(AW279&gt;=B$10,"Y","N"))</f>
        <v/>
      </c>
      <c r="AY279" s="115" t="str">
        <f aca="false">IF(AW279="","",IF(AW279&lt;50%,1,IF(AND(AW279&gt;=50%,AW279&lt;B$10),2,IF(AW279&gt;=B$10,3))))</f>
        <v/>
      </c>
      <c r="AZ279" s="114" t="str">
        <f aca="false">IF(B279&lt;&gt;"",IFERROR(IF((SUMIF(D$20:AI$20, "CLO6", D279:AI279)/AO$11)=0,"",(SUMIF(D$20:AI$20, "CLO6", D279:AI279)/AO$11)),""),"")</f>
        <v/>
      </c>
      <c r="BA279" s="115" t="str">
        <f aca="false">IF(AZ279="","",IF(AZ279&gt;=B$10,"Y","N"))</f>
        <v/>
      </c>
      <c r="BB279" s="115" t="str">
        <f aca="false">IF(BA279="","",IF(BA279&lt;50%,1,IF(AND(BA279&gt;=50%,BA279&lt;B$10),2,IF(BA279&gt;=B$10,3))))</f>
        <v/>
      </c>
      <c r="BC279" s="114" t="str">
        <f aca="false">IF(B279&lt;&gt;"",IFERROR(IF((SUMIF(D$20:AI$20, "CLO7", D279:AI279)/AO$12)=0,"",(SUMIF(D$20:AI$20, "CLO7", D279:AI279)/AO$12)),""),"")</f>
        <v/>
      </c>
      <c r="BD279" s="115" t="str">
        <f aca="false">IF(BC279="","",IF(BC279&gt;=B$10,"Y","N"))</f>
        <v/>
      </c>
      <c r="BE279" s="115" t="str">
        <f aca="false">IF(BD279="","",IF(BD279&lt;50%,1,IF(AND(BD279&gt;=50%,BD279&lt;B$10),2,IF(BD279&gt;=B$10,3))))</f>
        <v/>
      </c>
      <c r="BF279" s="114" t="str">
        <f aca="false">IF(B279&lt;&gt;"",IFERROR(IF((SUMIF(D$20:AI$20, "CLO8", D279:AI279)/AO$13)=0,"",(SUMIF(D$20:AI$20, "CLO8", D279:AI279)/AO$13)),""),"")</f>
        <v/>
      </c>
      <c r="BG279" s="115" t="str">
        <f aca="false">IF(BF279="","",IF(BF279&gt;=B$10,"Y","N"))</f>
        <v/>
      </c>
      <c r="BH279" s="115" t="str">
        <f aca="false">IF(BG279="","",IF(BG279&lt;50%,1,IF(AND(BG279&gt;=50%,BG279&lt;B$10),2,IF(BG279&gt;=B$10,3))))</f>
        <v/>
      </c>
      <c r="BI279" s="114" t="str">
        <f aca="false">IF(B279&lt;&gt;"",IFERROR(IF((SUMIF(D$20:AI$20, "CLO9", D279:AI279)/AO$14)=0,"",(SUMIF(D$20:AI$20, "CLO9", D279:AI279)/AO$14)),""),"")</f>
        <v/>
      </c>
      <c r="BJ279" s="115" t="str">
        <f aca="false">IF(BI279="","",IF(BI279&gt;=B$10,"Y","N"))</f>
        <v/>
      </c>
      <c r="BK279" s="115" t="str">
        <f aca="false">IF(BJ279="","",IF(BJ279&lt;50%,1,IF(AND(BJ279&gt;=50%,BJ279&lt;B$10),2,IF(BJ279&gt;=B$10,3))))</f>
        <v/>
      </c>
      <c r="BL279" s="114" t="str">
        <f aca="false">IF(B279&lt;&gt;"",IFERROR(IF((SUMIF(D$20:AI$20,"CLO10",D279:AI279)/AO$15)=0,"",(SUMIF(D$20:AI$20,"CLO10",D279:AI279)/AO$15)),""),"")</f>
        <v/>
      </c>
      <c r="BM279" s="115" t="str">
        <f aca="false">IF(BL279="","",IF(BL279&gt;=B$10,"Y","N"))</f>
        <v/>
      </c>
      <c r="BN279" s="115" t="str">
        <f aca="false">IF(BM279="","",IF(BM279&lt;50%,1,IF(AND(BM279&gt;=50%,BM279&lt;B$10),2,IF(BM279&gt;=B$10,3))))</f>
        <v/>
      </c>
      <c r="BO279" s="8"/>
      <c r="BP279" s="8"/>
    </row>
    <row r="280" customFormat="false" ht="15.75" hidden="false" customHeight="true" outlineLevel="0" collapsed="false">
      <c r="A280" s="183" t="str">
        <f aca="false">IF(B$6="LECTURE",IF('Database (LECTURE-RES-PRAC)'!A275="","",'Database (LECTURE-RES-PRAC)'!A275),"")</f>
        <v/>
      </c>
      <c r="B280" s="184" t="str">
        <f aca="false">IF(B$6="LECTURE",IF('Database (LECTURE-RES-PRAC)'!B275="","",'Database (LECTURE-RES-PRAC)'!B275),"")</f>
        <v/>
      </c>
      <c r="C280" s="183" t="str">
        <f aca="false">IF(B280&lt;&gt;"",'Database (LECTURE-RES-PRAC)'!C275,"")</f>
        <v/>
      </c>
      <c r="D280" s="117"/>
      <c r="E280" s="52"/>
      <c r="F280" s="52"/>
      <c r="G280" s="52"/>
      <c r="H280" s="52"/>
      <c r="I280" s="52"/>
      <c r="J280" s="52"/>
      <c r="K280" s="52"/>
      <c r="L280" s="52"/>
      <c r="M280" s="52"/>
      <c r="N280" s="181" t="str">
        <f aca="false">IF(B280&lt;&gt;"",SUM(D280:M280),"")</f>
        <v/>
      </c>
      <c r="O280" s="52"/>
      <c r="P280" s="52"/>
      <c r="Q280" s="52"/>
      <c r="R280" s="52"/>
      <c r="S280" s="52"/>
      <c r="T280" s="52"/>
      <c r="U280" s="52"/>
      <c r="V280" s="52"/>
      <c r="W280" s="52"/>
      <c r="X280" s="52"/>
      <c r="Y280" s="181" t="str">
        <f aca="false">IF(B280&lt;&gt;"",SUM(O280:X280),"")</f>
        <v/>
      </c>
      <c r="Z280" s="52"/>
      <c r="AA280" s="52"/>
      <c r="AB280" s="52"/>
      <c r="AC280" s="52"/>
      <c r="AD280" s="52"/>
      <c r="AE280" s="52"/>
      <c r="AF280" s="52"/>
      <c r="AG280" s="52"/>
      <c r="AH280" s="52"/>
      <c r="AI280" s="52"/>
      <c r="AJ280" s="182" t="str">
        <f aca="false">IF(B280&lt;&gt;"",SUM(Z280:AI280),"")</f>
        <v/>
      </c>
      <c r="AK280" s="185" t="str">
        <f aca="false">IF(B280&lt;&gt;"",IFERROR(IF((SUMIF(D$20:AI$20, "CLO1", D280:AI280)/AO$6)=0,"",(SUMIF(D$20:AI$20, "CLO1", D280:AI280)/AO$6)),""),"")</f>
        <v/>
      </c>
      <c r="AL280" s="115" t="str">
        <f aca="false">IF(AK280="","",IF(AK280&gt;=B$10,"Y","N"))</f>
        <v/>
      </c>
      <c r="AM280" s="115" t="str">
        <f aca="false">IF(AK280="","",IF(AK280&lt;50%,1,IF(AND(AK280&gt;=50%,AK280&lt;B$10),2,IF(AK280&gt;=B$10,3))))</f>
        <v/>
      </c>
      <c r="AN280" s="185" t="str">
        <f aca="false">IF(B280&lt;&gt;"",IFERROR(IF((SUMIF(D$20:AI$20, "CLO2", D280:AI280)/AO$7)=0,"",(SUMIF(D$20:AI$20, "CLO2", D280:AI280)/AO$7)),""),"")</f>
        <v/>
      </c>
      <c r="AO280" s="115" t="str">
        <f aca="false">IF(AN280="","",IF(AN280&gt;=B$10,"Y","N"))</f>
        <v/>
      </c>
      <c r="AP280" s="115" t="str">
        <f aca="false">IF(AN280="","",IF(AN280&lt;50%,1,IF(AND(AN280&gt;=50%,AN280&lt;B$10),2,IF(AN280&gt;=B$10,3))))</f>
        <v/>
      </c>
      <c r="AQ280" s="185" t="str">
        <f aca="false">IF(B280&lt;&gt;"",IFERROR(IF((SUMIF(D$20:AI$20, "CLO3", D280:AI280)/AO$8)=0,"",(SUMIF(D$20:AI$20, "CLO3", D280:AI280)/AO$8)),""),"")</f>
        <v/>
      </c>
      <c r="AR280" s="115" t="str">
        <f aca="false">IF(AQ280="","",IF(AQ280&gt;=B$10,"Y","N"))</f>
        <v/>
      </c>
      <c r="AS280" s="115" t="str">
        <f aca="false">IF(AQ280="","",IF(AQ280&lt;50%,1,IF(AND(AQ280&gt;=50%,AQ280&lt;B$10),2,IF(AQ280&gt;=B$10,3))))</f>
        <v/>
      </c>
      <c r="AT280" s="185" t="str">
        <f aca="false">IF(B280&lt;&gt;"",IFERROR(IF((SUMIF(D$20:AI$20, "CLO4", D280:AI280)/AO$9)=0,"",(SUMIF(D$20:AI$20, "CLO4", D280:AI280)/AO$9)),""),"")</f>
        <v/>
      </c>
      <c r="AU280" s="115" t="str">
        <f aca="false">IF(AT280="","",IF(AT280&gt;=B$10,"Y","N"))</f>
        <v/>
      </c>
      <c r="AV280" s="115" t="str">
        <f aca="false">IF(AT280="","",IF(AT280&lt;50%,1,IF(AND(AT280&gt;=50%,AT280&lt;B$10),2,IF(AT280&gt;=B$10,3))))</f>
        <v/>
      </c>
      <c r="AW280" s="185" t="str">
        <f aca="false">IF(B280&lt;&gt;"",IFERROR(IF((SUMIF(D$20:AI$20, "CLO5", D280:AI280)/AO$10)=0,"",(SUMIF(D$20:AI$20, "CLO5", D280:AI280)/AO$10)),""),"")</f>
        <v/>
      </c>
      <c r="AX280" s="115" t="str">
        <f aca="false">IF(AW280="","",IF(AW280&gt;=B$10,"Y","N"))</f>
        <v/>
      </c>
      <c r="AY280" s="115" t="str">
        <f aca="false">IF(AW280="","",IF(AW280&lt;50%,1,IF(AND(AW280&gt;=50%,AW280&lt;B$10),2,IF(AW280&gt;=B$10,3))))</f>
        <v/>
      </c>
      <c r="AZ280" s="114" t="str">
        <f aca="false">IF(B280&lt;&gt;"",IFERROR(IF((SUMIF(D$20:AI$20, "CLO6", D280:AI280)/AO$11)=0,"",(SUMIF(D$20:AI$20, "CLO6", D280:AI280)/AO$11)),""),"")</f>
        <v/>
      </c>
      <c r="BA280" s="115" t="str">
        <f aca="false">IF(AZ280="","",IF(AZ280&gt;=B$10,"Y","N"))</f>
        <v/>
      </c>
      <c r="BB280" s="115" t="str">
        <f aca="false">IF(BA280="","",IF(BA280&lt;50%,1,IF(AND(BA280&gt;=50%,BA280&lt;B$10),2,IF(BA280&gt;=B$10,3))))</f>
        <v/>
      </c>
      <c r="BC280" s="114" t="str">
        <f aca="false">IF(B280&lt;&gt;"",IFERROR(IF((SUMIF(D$20:AI$20, "CLO7", D280:AI280)/AO$12)=0,"",(SUMIF(D$20:AI$20, "CLO7", D280:AI280)/AO$12)),""),"")</f>
        <v/>
      </c>
      <c r="BD280" s="115" t="str">
        <f aca="false">IF(BC280="","",IF(BC280&gt;=B$10,"Y","N"))</f>
        <v/>
      </c>
      <c r="BE280" s="115" t="str">
        <f aca="false">IF(BD280="","",IF(BD280&lt;50%,1,IF(AND(BD280&gt;=50%,BD280&lt;B$10),2,IF(BD280&gt;=B$10,3))))</f>
        <v/>
      </c>
      <c r="BF280" s="114" t="str">
        <f aca="false">IF(B280&lt;&gt;"",IFERROR(IF((SUMIF(D$20:AI$20, "CLO8", D280:AI280)/AO$13)=0,"",(SUMIF(D$20:AI$20, "CLO8", D280:AI280)/AO$13)),""),"")</f>
        <v/>
      </c>
      <c r="BG280" s="115" t="str">
        <f aca="false">IF(BF280="","",IF(BF280&gt;=B$10,"Y","N"))</f>
        <v/>
      </c>
      <c r="BH280" s="115" t="str">
        <f aca="false">IF(BG280="","",IF(BG280&lt;50%,1,IF(AND(BG280&gt;=50%,BG280&lt;B$10),2,IF(BG280&gt;=B$10,3))))</f>
        <v/>
      </c>
      <c r="BI280" s="114" t="str">
        <f aca="false">IF(B280&lt;&gt;"",IFERROR(IF((SUMIF(D$20:AI$20, "CLO9", D280:AI280)/AO$14)=0,"",(SUMIF(D$20:AI$20, "CLO9", D280:AI280)/AO$14)),""),"")</f>
        <v/>
      </c>
      <c r="BJ280" s="115" t="str">
        <f aca="false">IF(BI280="","",IF(BI280&gt;=B$10,"Y","N"))</f>
        <v/>
      </c>
      <c r="BK280" s="115" t="str">
        <f aca="false">IF(BJ280="","",IF(BJ280&lt;50%,1,IF(AND(BJ280&gt;=50%,BJ280&lt;B$10),2,IF(BJ280&gt;=B$10,3))))</f>
        <v/>
      </c>
      <c r="BL280" s="114" t="str">
        <f aca="false">IF(B280&lt;&gt;"",IFERROR(IF((SUMIF(D$20:AI$20,"CLO10",D280:AI280)/AO$15)=0,"",(SUMIF(D$20:AI$20,"CLO10",D280:AI280)/AO$15)),""),"")</f>
        <v/>
      </c>
      <c r="BM280" s="115" t="str">
        <f aca="false">IF(BL280="","",IF(BL280&gt;=B$10,"Y","N"))</f>
        <v/>
      </c>
      <c r="BN280" s="115" t="str">
        <f aca="false">IF(BM280="","",IF(BM280&lt;50%,1,IF(AND(BM280&gt;=50%,BM280&lt;B$10),2,IF(BM280&gt;=B$10,3))))</f>
        <v/>
      </c>
      <c r="BO280" s="8"/>
      <c r="BP280" s="8"/>
    </row>
    <row r="281" customFormat="false" ht="15.75" hidden="false" customHeight="true" outlineLevel="0" collapsed="false">
      <c r="A281" s="183" t="str">
        <f aca="false">IF(B$6="LECTURE",IF('Database (LECTURE-RES-PRAC)'!A276="","",'Database (LECTURE-RES-PRAC)'!A276),"")</f>
        <v/>
      </c>
      <c r="B281" s="184" t="str">
        <f aca="false">IF(B$6="LECTURE",IF('Database (LECTURE-RES-PRAC)'!B276="","",'Database (LECTURE-RES-PRAC)'!B276),"")</f>
        <v/>
      </c>
      <c r="C281" s="183" t="str">
        <f aca="false">IF(B281&lt;&gt;"",'Database (LECTURE-RES-PRAC)'!C276,"")</f>
        <v/>
      </c>
      <c r="D281" s="117"/>
      <c r="E281" s="52"/>
      <c r="F281" s="52"/>
      <c r="G281" s="52"/>
      <c r="H281" s="52"/>
      <c r="I281" s="52"/>
      <c r="J281" s="52"/>
      <c r="K281" s="52"/>
      <c r="L281" s="52"/>
      <c r="M281" s="52"/>
      <c r="N281" s="181" t="str">
        <f aca="false">IF(B281&lt;&gt;"",SUM(D281:M281),"")</f>
        <v/>
      </c>
      <c r="O281" s="52"/>
      <c r="P281" s="52"/>
      <c r="Q281" s="52"/>
      <c r="R281" s="52"/>
      <c r="S281" s="52"/>
      <c r="T281" s="52"/>
      <c r="U281" s="52"/>
      <c r="V281" s="52"/>
      <c r="W281" s="52"/>
      <c r="X281" s="52"/>
      <c r="Y281" s="181" t="str">
        <f aca="false">IF(B281&lt;&gt;"",SUM(O281:X281),"")</f>
        <v/>
      </c>
      <c r="Z281" s="52"/>
      <c r="AA281" s="52"/>
      <c r="AB281" s="52"/>
      <c r="AC281" s="52"/>
      <c r="AD281" s="52"/>
      <c r="AE281" s="52"/>
      <c r="AF281" s="52"/>
      <c r="AG281" s="52"/>
      <c r="AH281" s="52"/>
      <c r="AI281" s="52"/>
      <c r="AJ281" s="182" t="str">
        <f aca="false">IF(B281&lt;&gt;"",SUM(Z281:AI281),"")</f>
        <v/>
      </c>
      <c r="AK281" s="185" t="str">
        <f aca="false">IF(B281&lt;&gt;"",IFERROR(IF((SUMIF(D$20:AI$20, "CLO1", D281:AI281)/AO$6)=0,"",(SUMIF(D$20:AI$20, "CLO1", D281:AI281)/AO$6)),""),"")</f>
        <v/>
      </c>
      <c r="AL281" s="115" t="str">
        <f aca="false">IF(AK281="","",IF(AK281&gt;=B$10,"Y","N"))</f>
        <v/>
      </c>
      <c r="AM281" s="115" t="str">
        <f aca="false">IF(AK281="","",IF(AK281&lt;50%,1,IF(AND(AK281&gt;=50%,AK281&lt;B$10),2,IF(AK281&gt;=B$10,3))))</f>
        <v/>
      </c>
      <c r="AN281" s="185" t="str">
        <f aca="false">IF(B281&lt;&gt;"",IFERROR(IF((SUMIF(D$20:AI$20, "CLO2", D281:AI281)/AO$7)=0,"",(SUMIF(D$20:AI$20, "CLO2", D281:AI281)/AO$7)),""),"")</f>
        <v/>
      </c>
      <c r="AO281" s="115" t="str">
        <f aca="false">IF(AN281="","",IF(AN281&gt;=B$10,"Y","N"))</f>
        <v/>
      </c>
      <c r="AP281" s="115" t="str">
        <f aca="false">IF(AN281="","",IF(AN281&lt;50%,1,IF(AND(AN281&gt;=50%,AN281&lt;B$10),2,IF(AN281&gt;=B$10,3))))</f>
        <v/>
      </c>
      <c r="AQ281" s="185" t="str">
        <f aca="false">IF(B281&lt;&gt;"",IFERROR(IF((SUMIF(D$20:AI$20, "CLO3", D281:AI281)/AO$8)=0,"",(SUMIF(D$20:AI$20, "CLO3", D281:AI281)/AO$8)),""),"")</f>
        <v/>
      </c>
      <c r="AR281" s="115" t="str">
        <f aca="false">IF(AQ281="","",IF(AQ281&gt;=B$10,"Y","N"))</f>
        <v/>
      </c>
      <c r="AS281" s="115" t="str">
        <f aca="false">IF(AQ281="","",IF(AQ281&lt;50%,1,IF(AND(AQ281&gt;=50%,AQ281&lt;B$10),2,IF(AQ281&gt;=B$10,3))))</f>
        <v/>
      </c>
      <c r="AT281" s="185" t="str">
        <f aca="false">IF(B281&lt;&gt;"",IFERROR(IF((SUMIF(D$20:AI$20, "CLO4", D281:AI281)/AO$9)=0,"",(SUMIF(D$20:AI$20, "CLO4", D281:AI281)/AO$9)),""),"")</f>
        <v/>
      </c>
      <c r="AU281" s="115" t="str">
        <f aca="false">IF(AT281="","",IF(AT281&gt;=B$10,"Y","N"))</f>
        <v/>
      </c>
      <c r="AV281" s="115" t="str">
        <f aca="false">IF(AT281="","",IF(AT281&lt;50%,1,IF(AND(AT281&gt;=50%,AT281&lt;B$10),2,IF(AT281&gt;=B$10,3))))</f>
        <v/>
      </c>
      <c r="AW281" s="185" t="str">
        <f aca="false">IF(B281&lt;&gt;"",IFERROR(IF((SUMIF(D$20:AI$20, "CLO5", D281:AI281)/AO$10)=0,"",(SUMIF(D$20:AI$20, "CLO5", D281:AI281)/AO$10)),""),"")</f>
        <v/>
      </c>
      <c r="AX281" s="115" t="str">
        <f aca="false">IF(AW281="","",IF(AW281&gt;=B$10,"Y","N"))</f>
        <v/>
      </c>
      <c r="AY281" s="115" t="str">
        <f aca="false">IF(AW281="","",IF(AW281&lt;50%,1,IF(AND(AW281&gt;=50%,AW281&lt;B$10),2,IF(AW281&gt;=B$10,3))))</f>
        <v/>
      </c>
      <c r="AZ281" s="114" t="str">
        <f aca="false">IF(B281&lt;&gt;"",IFERROR(IF((SUMIF(D$20:AI$20, "CLO6", D281:AI281)/AO$11)=0,"",(SUMIF(D$20:AI$20, "CLO6", D281:AI281)/AO$11)),""),"")</f>
        <v/>
      </c>
      <c r="BA281" s="115" t="str">
        <f aca="false">IF(AZ281="","",IF(AZ281&gt;=B$10,"Y","N"))</f>
        <v/>
      </c>
      <c r="BB281" s="115" t="str">
        <f aca="false">IF(BA281="","",IF(BA281&lt;50%,1,IF(AND(BA281&gt;=50%,BA281&lt;B$10),2,IF(BA281&gt;=B$10,3))))</f>
        <v/>
      </c>
      <c r="BC281" s="114" t="str">
        <f aca="false">IF(B281&lt;&gt;"",IFERROR(IF((SUMIF(D$20:AI$20, "CLO7", D281:AI281)/AO$12)=0,"",(SUMIF(D$20:AI$20, "CLO7", D281:AI281)/AO$12)),""),"")</f>
        <v/>
      </c>
      <c r="BD281" s="115" t="str">
        <f aca="false">IF(BC281="","",IF(BC281&gt;=B$10,"Y","N"))</f>
        <v/>
      </c>
      <c r="BE281" s="115" t="str">
        <f aca="false">IF(BD281="","",IF(BD281&lt;50%,1,IF(AND(BD281&gt;=50%,BD281&lt;B$10),2,IF(BD281&gt;=B$10,3))))</f>
        <v/>
      </c>
      <c r="BF281" s="114" t="str">
        <f aca="false">IF(B281&lt;&gt;"",IFERROR(IF((SUMIF(D$20:AI$20, "CLO8", D281:AI281)/AO$13)=0,"",(SUMIF(D$20:AI$20, "CLO8", D281:AI281)/AO$13)),""),"")</f>
        <v/>
      </c>
      <c r="BG281" s="115" t="str">
        <f aca="false">IF(BF281="","",IF(BF281&gt;=B$10,"Y","N"))</f>
        <v/>
      </c>
      <c r="BH281" s="115" t="str">
        <f aca="false">IF(BG281="","",IF(BG281&lt;50%,1,IF(AND(BG281&gt;=50%,BG281&lt;B$10),2,IF(BG281&gt;=B$10,3))))</f>
        <v/>
      </c>
      <c r="BI281" s="114" t="str">
        <f aca="false">IF(B281&lt;&gt;"",IFERROR(IF((SUMIF(D$20:AI$20, "CLO9", D281:AI281)/AO$14)=0,"",(SUMIF(D$20:AI$20, "CLO9", D281:AI281)/AO$14)),""),"")</f>
        <v/>
      </c>
      <c r="BJ281" s="115" t="str">
        <f aca="false">IF(BI281="","",IF(BI281&gt;=B$10,"Y","N"))</f>
        <v/>
      </c>
      <c r="BK281" s="115" t="str">
        <f aca="false">IF(BJ281="","",IF(BJ281&lt;50%,1,IF(AND(BJ281&gt;=50%,BJ281&lt;B$10),2,IF(BJ281&gt;=B$10,3))))</f>
        <v/>
      </c>
      <c r="BL281" s="114" t="str">
        <f aca="false">IF(B281&lt;&gt;"",IFERROR(IF((SUMIF(D$20:AI$20,"CLO10",D281:AI281)/AO$15)=0,"",(SUMIF(D$20:AI$20,"CLO10",D281:AI281)/AO$15)),""),"")</f>
        <v/>
      </c>
      <c r="BM281" s="115" t="str">
        <f aca="false">IF(BL281="","",IF(BL281&gt;=B$10,"Y","N"))</f>
        <v/>
      </c>
      <c r="BN281" s="115" t="str">
        <f aca="false">IF(BM281="","",IF(BM281&lt;50%,1,IF(AND(BM281&gt;=50%,BM281&lt;B$10),2,IF(BM281&gt;=B$10,3))))</f>
        <v/>
      </c>
      <c r="BO281" s="8"/>
      <c r="BP281" s="8"/>
    </row>
    <row r="282" customFormat="false" ht="15.75" hidden="false" customHeight="true" outlineLevel="0" collapsed="false">
      <c r="A282" s="183" t="str">
        <f aca="false">IF(B$6="LECTURE",IF('Database (LECTURE-RES-PRAC)'!A277="","",'Database (LECTURE-RES-PRAC)'!A277),"")</f>
        <v/>
      </c>
      <c r="B282" s="184" t="str">
        <f aca="false">IF(B$6="LECTURE",IF('Database (LECTURE-RES-PRAC)'!B277="","",'Database (LECTURE-RES-PRAC)'!B277),"")</f>
        <v/>
      </c>
      <c r="C282" s="183" t="str">
        <f aca="false">IF(B282&lt;&gt;"",'Database (LECTURE-RES-PRAC)'!C277,"")</f>
        <v/>
      </c>
      <c r="D282" s="117"/>
      <c r="E282" s="52"/>
      <c r="F282" s="52"/>
      <c r="G282" s="52"/>
      <c r="H282" s="52"/>
      <c r="I282" s="52"/>
      <c r="J282" s="52"/>
      <c r="K282" s="52"/>
      <c r="L282" s="52"/>
      <c r="M282" s="52"/>
      <c r="N282" s="181" t="str">
        <f aca="false">IF(B282&lt;&gt;"",SUM(D282:M282),"")</f>
        <v/>
      </c>
      <c r="O282" s="52"/>
      <c r="P282" s="52"/>
      <c r="Q282" s="52"/>
      <c r="R282" s="52"/>
      <c r="S282" s="52"/>
      <c r="T282" s="52"/>
      <c r="U282" s="52"/>
      <c r="V282" s="52"/>
      <c r="W282" s="52"/>
      <c r="X282" s="52"/>
      <c r="Y282" s="181" t="str">
        <f aca="false">IF(B282&lt;&gt;"",SUM(O282:X282),"")</f>
        <v/>
      </c>
      <c r="Z282" s="52"/>
      <c r="AA282" s="52"/>
      <c r="AB282" s="52"/>
      <c r="AC282" s="52"/>
      <c r="AD282" s="52"/>
      <c r="AE282" s="52"/>
      <c r="AF282" s="52"/>
      <c r="AG282" s="52"/>
      <c r="AH282" s="52"/>
      <c r="AI282" s="52"/>
      <c r="AJ282" s="182" t="str">
        <f aca="false">IF(B282&lt;&gt;"",SUM(Z282:AI282),"")</f>
        <v/>
      </c>
      <c r="AK282" s="185" t="str">
        <f aca="false">IF(B282&lt;&gt;"",IFERROR(IF((SUMIF(D$20:AI$20, "CLO1", D282:AI282)/AO$6)=0,"",(SUMIF(D$20:AI$20, "CLO1", D282:AI282)/AO$6)),""),"")</f>
        <v/>
      </c>
      <c r="AL282" s="115" t="str">
        <f aca="false">IF(AK282="","",IF(AK282&gt;=B$10,"Y","N"))</f>
        <v/>
      </c>
      <c r="AM282" s="115" t="str">
        <f aca="false">IF(AK282="","",IF(AK282&lt;50%,1,IF(AND(AK282&gt;=50%,AK282&lt;B$10),2,IF(AK282&gt;=B$10,3))))</f>
        <v/>
      </c>
      <c r="AN282" s="185" t="str">
        <f aca="false">IF(B282&lt;&gt;"",IFERROR(IF((SUMIF(D$20:AI$20, "CLO2", D282:AI282)/AO$7)=0,"",(SUMIF(D$20:AI$20, "CLO2", D282:AI282)/AO$7)),""),"")</f>
        <v/>
      </c>
      <c r="AO282" s="115" t="str">
        <f aca="false">IF(AN282="","",IF(AN282&gt;=B$10,"Y","N"))</f>
        <v/>
      </c>
      <c r="AP282" s="115" t="str">
        <f aca="false">IF(AN282="","",IF(AN282&lt;50%,1,IF(AND(AN282&gt;=50%,AN282&lt;B$10),2,IF(AN282&gt;=B$10,3))))</f>
        <v/>
      </c>
      <c r="AQ282" s="185" t="str">
        <f aca="false">IF(B282&lt;&gt;"",IFERROR(IF((SUMIF(D$20:AI$20, "CLO3", D282:AI282)/AO$8)=0,"",(SUMIF(D$20:AI$20, "CLO3", D282:AI282)/AO$8)),""),"")</f>
        <v/>
      </c>
      <c r="AR282" s="115" t="str">
        <f aca="false">IF(AQ282="","",IF(AQ282&gt;=B$10,"Y","N"))</f>
        <v/>
      </c>
      <c r="AS282" s="115" t="str">
        <f aca="false">IF(AQ282="","",IF(AQ282&lt;50%,1,IF(AND(AQ282&gt;=50%,AQ282&lt;B$10),2,IF(AQ282&gt;=B$10,3))))</f>
        <v/>
      </c>
      <c r="AT282" s="185" t="str">
        <f aca="false">IF(B282&lt;&gt;"",IFERROR(IF((SUMIF(D$20:AI$20, "CLO4", D282:AI282)/AO$9)=0,"",(SUMIF(D$20:AI$20, "CLO4", D282:AI282)/AO$9)),""),"")</f>
        <v/>
      </c>
      <c r="AU282" s="115" t="str">
        <f aca="false">IF(AT282="","",IF(AT282&gt;=B$10,"Y","N"))</f>
        <v/>
      </c>
      <c r="AV282" s="115" t="str">
        <f aca="false">IF(AT282="","",IF(AT282&lt;50%,1,IF(AND(AT282&gt;=50%,AT282&lt;B$10),2,IF(AT282&gt;=B$10,3))))</f>
        <v/>
      </c>
      <c r="AW282" s="185" t="str">
        <f aca="false">IF(B282&lt;&gt;"",IFERROR(IF((SUMIF(D$20:AI$20, "CLO5", D282:AI282)/AO$10)=0,"",(SUMIF(D$20:AI$20, "CLO5", D282:AI282)/AO$10)),""),"")</f>
        <v/>
      </c>
      <c r="AX282" s="115" t="str">
        <f aca="false">IF(AW282="","",IF(AW282&gt;=B$10,"Y","N"))</f>
        <v/>
      </c>
      <c r="AY282" s="115" t="str">
        <f aca="false">IF(AW282="","",IF(AW282&lt;50%,1,IF(AND(AW282&gt;=50%,AW282&lt;B$10),2,IF(AW282&gt;=B$10,3))))</f>
        <v/>
      </c>
      <c r="AZ282" s="114" t="str">
        <f aca="false">IF(B282&lt;&gt;"",IFERROR(IF((SUMIF(D$20:AI$20, "CLO6", D282:AI282)/AO$11)=0,"",(SUMIF(D$20:AI$20, "CLO6", D282:AI282)/AO$11)),""),"")</f>
        <v/>
      </c>
      <c r="BA282" s="115" t="str">
        <f aca="false">IF(AZ282="","",IF(AZ282&gt;=B$10,"Y","N"))</f>
        <v/>
      </c>
      <c r="BB282" s="115" t="str">
        <f aca="false">IF(BA282="","",IF(BA282&lt;50%,1,IF(AND(BA282&gt;=50%,BA282&lt;B$10),2,IF(BA282&gt;=B$10,3))))</f>
        <v/>
      </c>
      <c r="BC282" s="114" t="str">
        <f aca="false">IF(B282&lt;&gt;"",IFERROR(IF((SUMIF(D$20:AI$20, "CLO7", D282:AI282)/AO$12)=0,"",(SUMIF(D$20:AI$20, "CLO7", D282:AI282)/AO$12)),""),"")</f>
        <v/>
      </c>
      <c r="BD282" s="115" t="str">
        <f aca="false">IF(BC282="","",IF(BC282&gt;=B$10,"Y","N"))</f>
        <v/>
      </c>
      <c r="BE282" s="115" t="str">
        <f aca="false">IF(BD282="","",IF(BD282&lt;50%,1,IF(AND(BD282&gt;=50%,BD282&lt;B$10),2,IF(BD282&gt;=B$10,3))))</f>
        <v/>
      </c>
      <c r="BF282" s="114" t="str">
        <f aca="false">IF(B282&lt;&gt;"",IFERROR(IF((SUMIF(D$20:AI$20, "CLO8", D282:AI282)/AO$13)=0,"",(SUMIF(D$20:AI$20, "CLO8", D282:AI282)/AO$13)),""),"")</f>
        <v/>
      </c>
      <c r="BG282" s="115" t="str">
        <f aca="false">IF(BF282="","",IF(BF282&gt;=B$10,"Y","N"))</f>
        <v/>
      </c>
      <c r="BH282" s="115" t="str">
        <f aca="false">IF(BG282="","",IF(BG282&lt;50%,1,IF(AND(BG282&gt;=50%,BG282&lt;B$10),2,IF(BG282&gt;=B$10,3))))</f>
        <v/>
      </c>
      <c r="BI282" s="114" t="str">
        <f aca="false">IF(B282&lt;&gt;"",IFERROR(IF((SUMIF(D$20:AI$20, "CLO9", D282:AI282)/AO$14)=0,"",(SUMIF(D$20:AI$20, "CLO9", D282:AI282)/AO$14)),""),"")</f>
        <v/>
      </c>
      <c r="BJ282" s="115" t="str">
        <f aca="false">IF(BI282="","",IF(BI282&gt;=B$10,"Y","N"))</f>
        <v/>
      </c>
      <c r="BK282" s="115" t="str">
        <f aca="false">IF(BJ282="","",IF(BJ282&lt;50%,1,IF(AND(BJ282&gt;=50%,BJ282&lt;B$10),2,IF(BJ282&gt;=B$10,3))))</f>
        <v/>
      </c>
      <c r="BL282" s="114" t="str">
        <f aca="false">IF(B282&lt;&gt;"",IFERROR(IF((SUMIF(D$20:AI$20,"CLO10",D282:AI282)/AO$15)=0,"",(SUMIF(D$20:AI$20,"CLO10",D282:AI282)/AO$15)),""),"")</f>
        <v/>
      </c>
      <c r="BM282" s="115" t="str">
        <f aca="false">IF(BL282="","",IF(BL282&gt;=B$10,"Y","N"))</f>
        <v/>
      </c>
      <c r="BN282" s="115" t="str">
        <f aca="false">IF(BM282="","",IF(BM282&lt;50%,1,IF(AND(BM282&gt;=50%,BM282&lt;B$10),2,IF(BM282&gt;=B$10,3))))</f>
        <v/>
      </c>
      <c r="BO282" s="8"/>
      <c r="BP282" s="8"/>
    </row>
    <row r="283" customFormat="false" ht="15.75" hidden="false" customHeight="true" outlineLevel="0" collapsed="false">
      <c r="A283" s="183" t="str">
        <f aca="false">IF(B$6="LECTURE",IF('Database (LECTURE-RES-PRAC)'!A278="","",'Database (LECTURE-RES-PRAC)'!A278),"")</f>
        <v/>
      </c>
      <c r="B283" s="184" t="str">
        <f aca="false">IF(B$6="LECTURE",IF('Database (LECTURE-RES-PRAC)'!B278="","",'Database (LECTURE-RES-PRAC)'!B278),"")</f>
        <v/>
      </c>
      <c r="C283" s="183" t="str">
        <f aca="false">IF(B283&lt;&gt;"",'Database (LECTURE-RES-PRAC)'!C278,"")</f>
        <v/>
      </c>
      <c r="D283" s="117"/>
      <c r="E283" s="52"/>
      <c r="F283" s="52"/>
      <c r="G283" s="52"/>
      <c r="H283" s="52"/>
      <c r="I283" s="52"/>
      <c r="J283" s="52"/>
      <c r="K283" s="52"/>
      <c r="L283" s="52"/>
      <c r="M283" s="52"/>
      <c r="N283" s="181" t="str">
        <f aca="false">IF(B283&lt;&gt;"",SUM(D283:M283),"")</f>
        <v/>
      </c>
      <c r="O283" s="52"/>
      <c r="P283" s="52"/>
      <c r="Q283" s="52"/>
      <c r="R283" s="52"/>
      <c r="S283" s="52"/>
      <c r="T283" s="52"/>
      <c r="U283" s="52"/>
      <c r="V283" s="52"/>
      <c r="W283" s="52"/>
      <c r="X283" s="52"/>
      <c r="Y283" s="181" t="str">
        <f aca="false">IF(B283&lt;&gt;"",SUM(O283:X283),"")</f>
        <v/>
      </c>
      <c r="Z283" s="52"/>
      <c r="AA283" s="52"/>
      <c r="AB283" s="52"/>
      <c r="AC283" s="52"/>
      <c r="AD283" s="52"/>
      <c r="AE283" s="52"/>
      <c r="AF283" s="52"/>
      <c r="AG283" s="52"/>
      <c r="AH283" s="52"/>
      <c r="AI283" s="52"/>
      <c r="AJ283" s="182" t="str">
        <f aca="false">IF(B283&lt;&gt;"",SUM(Z283:AI283),"")</f>
        <v/>
      </c>
      <c r="AK283" s="185" t="str">
        <f aca="false">IF(B283&lt;&gt;"",IFERROR(IF((SUMIF(D$20:AI$20, "CLO1", D283:AI283)/AO$6)=0,"",(SUMIF(D$20:AI$20, "CLO1", D283:AI283)/AO$6)),""),"")</f>
        <v/>
      </c>
      <c r="AL283" s="115" t="str">
        <f aca="false">IF(AK283="","",IF(AK283&gt;=B$10,"Y","N"))</f>
        <v/>
      </c>
      <c r="AM283" s="115" t="str">
        <f aca="false">IF(AK283="","",IF(AK283&lt;50%,1,IF(AND(AK283&gt;=50%,AK283&lt;B$10),2,IF(AK283&gt;=B$10,3))))</f>
        <v/>
      </c>
      <c r="AN283" s="185" t="str">
        <f aca="false">IF(B283&lt;&gt;"",IFERROR(IF((SUMIF(D$20:AI$20, "CLO2", D283:AI283)/AO$7)=0,"",(SUMIF(D$20:AI$20, "CLO2", D283:AI283)/AO$7)),""),"")</f>
        <v/>
      </c>
      <c r="AO283" s="115" t="str">
        <f aca="false">IF(AN283="","",IF(AN283&gt;=B$10,"Y","N"))</f>
        <v/>
      </c>
      <c r="AP283" s="115" t="str">
        <f aca="false">IF(AN283="","",IF(AN283&lt;50%,1,IF(AND(AN283&gt;=50%,AN283&lt;B$10),2,IF(AN283&gt;=B$10,3))))</f>
        <v/>
      </c>
      <c r="AQ283" s="185" t="str">
        <f aca="false">IF(B283&lt;&gt;"",IFERROR(IF((SUMIF(D$20:AI$20, "CLO3", D283:AI283)/AO$8)=0,"",(SUMIF(D$20:AI$20, "CLO3", D283:AI283)/AO$8)),""),"")</f>
        <v/>
      </c>
      <c r="AR283" s="115" t="str">
        <f aca="false">IF(AQ283="","",IF(AQ283&gt;=B$10,"Y","N"))</f>
        <v/>
      </c>
      <c r="AS283" s="115" t="str">
        <f aca="false">IF(AQ283="","",IF(AQ283&lt;50%,1,IF(AND(AQ283&gt;=50%,AQ283&lt;B$10),2,IF(AQ283&gt;=B$10,3))))</f>
        <v/>
      </c>
      <c r="AT283" s="185" t="str">
        <f aca="false">IF(B283&lt;&gt;"",IFERROR(IF((SUMIF(D$20:AI$20, "CLO4", D283:AI283)/AO$9)=0,"",(SUMIF(D$20:AI$20, "CLO4", D283:AI283)/AO$9)),""),"")</f>
        <v/>
      </c>
      <c r="AU283" s="115" t="str">
        <f aca="false">IF(AT283="","",IF(AT283&gt;=B$10,"Y","N"))</f>
        <v/>
      </c>
      <c r="AV283" s="115" t="str">
        <f aca="false">IF(AT283="","",IF(AT283&lt;50%,1,IF(AND(AT283&gt;=50%,AT283&lt;B$10),2,IF(AT283&gt;=B$10,3))))</f>
        <v/>
      </c>
      <c r="AW283" s="185" t="str">
        <f aca="false">IF(B283&lt;&gt;"",IFERROR(IF((SUMIF(D$20:AI$20, "CLO5", D283:AI283)/AO$10)=0,"",(SUMIF(D$20:AI$20, "CLO5", D283:AI283)/AO$10)),""),"")</f>
        <v/>
      </c>
      <c r="AX283" s="115" t="str">
        <f aca="false">IF(AW283="","",IF(AW283&gt;=B$10,"Y","N"))</f>
        <v/>
      </c>
      <c r="AY283" s="115" t="str">
        <f aca="false">IF(AW283="","",IF(AW283&lt;50%,1,IF(AND(AW283&gt;=50%,AW283&lt;B$10),2,IF(AW283&gt;=B$10,3))))</f>
        <v/>
      </c>
      <c r="AZ283" s="114" t="str">
        <f aca="false">IF(B283&lt;&gt;"",IFERROR(IF((SUMIF(D$20:AI$20, "CLO6", D283:AI283)/AO$11)=0,"",(SUMIF(D$20:AI$20, "CLO6", D283:AI283)/AO$11)),""),"")</f>
        <v/>
      </c>
      <c r="BA283" s="115" t="str">
        <f aca="false">IF(AZ283="","",IF(AZ283&gt;=B$10,"Y","N"))</f>
        <v/>
      </c>
      <c r="BB283" s="115" t="str">
        <f aca="false">IF(BA283="","",IF(BA283&lt;50%,1,IF(AND(BA283&gt;=50%,BA283&lt;B$10),2,IF(BA283&gt;=B$10,3))))</f>
        <v/>
      </c>
      <c r="BC283" s="114" t="str">
        <f aca="false">IF(B283&lt;&gt;"",IFERROR(IF((SUMIF(D$20:AI$20, "CLO7", D283:AI283)/AO$12)=0,"",(SUMIF(D$20:AI$20, "CLO7", D283:AI283)/AO$12)),""),"")</f>
        <v/>
      </c>
      <c r="BD283" s="115" t="str">
        <f aca="false">IF(BC283="","",IF(BC283&gt;=B$10,"Y","N"))</f>
        <v/>
      </c>
      <c r="BE283" s="115" t="str">
        <f aca="false">IF(BD283="","",IF(BD283&lt;50%,1,IF(AND(BD283&gt;=50%,BD283&lt;B$10),2,IF(BD283&gt;=B$10,3))))</f>
        <v/>
      </c>
      <c r="BF283" s="114" t="str">
        <f aca="false">IF(B283&lt;&gt;"",IFERROR(IF((SUMIF(D$20:AI$20, "CLO8", D283:AI283)/AO$13)=0,"",(SUMIF(D$20:AI$20, "CLO8", D283:AI283)/AO$13)),""),"")</f>
        <v/>
      </c>
      <c r="BG283" s="115" t="str">
        <f aca="false">IF(BF283="","",IF(BF283&gt;=B$10,"Y","N"))</f>
        <v/>
      </c>
      <c r="BH283" s="115" t="str">
        <f aca="false">IF(BG283="","",IF(BG283&lt;50%,1,IF(AND(BG283&gt;=50%,BG283&lt;B$10),2,IF(BG283&gt;=B$10,3))))</f>
        <v/>
      </c>
      <c r="BI283" s="114" t="str">
        <f aca="false">IF(B283&lt;&gt;"",IFERROR(IF((SUMIF(D$20:AI$20, "CLO9", D283:AI283)/AO$14)=0,"",(SUMIF(D$20:AI$20, "CLO9", D283:AI283)/AO$14)),""),"")</f>
        <v/>
      </c>
      <c r="BJ283" s="115" t="str">
        <f aca="false">IF(BI283="","",IF(BI283&gt;=B$10,"Y","N"))</f>
        <v/>
      </c>
      <c r="BK283" s="115" t="str">
        <f aca="false">IF(BJ283="","",IF(BJ283&lt;50%,1,IF(AND(BJ283&gt;=50%,BJ283&lt;B$10),2,IF(BJ283&gt;=B$10,3))))</f>
        <v/>
      </c>
      <c r="BL283" s="114" t="str">
        <f aca="false">IF(B283&lt;&gt;"",IFERROR(IF((SUMIF(D$20:AI$20,"CLO10",D283:AI283)/AO$15)=0,"",(SUMIF(D$20:AI$20,"CLO10",D283:AI283)/AO$15)),""),"")</f>
        <v/>
      </c>
      <c r="BM283" s="115" t="str">
        <f aca="false">IF(BL283="","",IF(BL283&gt;=B$10,"Y","N"))</f>
        <v/>
      </c>
      <c r="BN283" s="115" t="str">
        <f aca="false">IF(BM283="","",IF(BM283&lt;50%,1,IF(AND(BM283&gt;=50%,BM283&lt;B$10),2,IF(BM283&gt;=B$10,3))))</f>
        <v/>
      </c>
      <c r="BO283" s="8"/>
      <c r="BP283" s="8"/>
    </row>
    <row r="284" customFormat="false" ht="15.75" hidden="false" customHeight="true" outlineLevel="0" collapsed="false">
      <c r="A284" s="183" t="str">
        <f aca="false">IF(B$6="LECTURE",IF('Database (LECTURE-RES-PRAC)'!A279="","",'Database (LECTURE-RES-PRAC)'!A279),"")</f>
        <v/>
      </c>
      <c r="B284" s="184" t="str">
        <f aca="false">IF(B$6="LECTURE",IF('Database (LECTURE-RES-PRAC)'!B279="","",'Database (LECTURE-RES-PRAC)'!B279),"")</f>
        <v/>
      </c>
      <c r="C284" s="183" t="str">
        <f aca="false">IF(B284&lt;&gt;"",'Database (LECTURE-RES-PRAC)'!C279,"")</f>
        <v/>
      </c>
      <c r="D284" s="117"/>
      <c r="E284" s="52"/>
      <c r="F284" s="52"/>
      <c r="G284" s="52"/>
      <c r="H284" s="52"/>
      <c r="I284" s="52"/>
      <c r="J284" s="52"/>
      <c r="K284" s="52"/>
      <c r="L284" s="52"/>
      <c r="M284" s="52"/>
      <c r="N284" s="181" t="str">
        <f aca="false">IF(B284&lt;&gt;"",SUM(D284:M284),"")</f>
        <v/>
      </c>
      <c r="O284" s="52"/>
      <c r="P284" s="52"/>
      <c r="Q284" s="52"/>
      <c r="R284" s="52"/>
      <c r="S284" s="52"/>
      <c r="T284" s="52"/>
      <c r="U284" s="52"/>
      <c r="V284" s="52"/>
      <c r="W284" s="52"/>
      <c r="X284" s="52"/>
      <c r="Y284" s="181" t="str">
        <f aca="false">IF(B284&lt;&gt;"",SUM(O284:X284),"")</f>
        <v/>
      </c>
      <c r="Z284" s="52"/>
      <c r="AA284" s="52"/>
      <c r="AB284" s="52"/>
      <c r="AC284" s="52"/>
      <c r="AD284" s="52"/>
      <c r="AE284" s="52"/>
      <c r="AF284" s="52"/>
      <c r="AG284" s="52"/>
      <c r="AH284" s="52"/>
      <c r="AI284" s="52"/>
      <c r="AJ284" s="182" t="str">
        <f aca="false">IF(B284&lt;&gt;"",SUM(Z284:AI284),"")</f>
        <v/>
      </c>
      <c r="AK284" s="185" t="str">
        <f aca="false">IF(B284&lt;&gt;"",IFERROR(IF((SUMIF(D$20:AI$20, "CLO1", D284:AI284)/AO$6)=0,"",(SUMIF(D$20:AI$20, "CLO1", D284:AI284)/AO$6)),""),"")</f>
        <v/>
      </c>
      <c r="AL284" s="115" t="str">
        <f aca="false">IF(AK284="","",IF(AK284&gt;=B$10,"Y","N"))</f>
        <v/>
      </c>
      <c r="AM284" s="115" t="str">
        <f aca="false">IF(AK284="","",IF(AK284&lt;50%,1,IF(AND(AK284&gt;=50%,AK284&lt;B$10),2,IF(AK284&gt;=B$10,3))))</f>
        <v/>
      </c>
      <c r="AN284" s="185" t="str">
        <f aca="false">IF(B284&lt;&gt;"",IFERROR(IF((SUMIF(D$20:AI$20, "CLO2", D284:AI284)/AO$7)=0,"",(SUMIF(D$20:AI$20, "CLO2", D284:AI284)/AO$7)),""),"")</f>
        <v/>
      </c>
      <c r="AO284" s="115" t="str">
        <f aca="false">IF(AN284="","",IF(AN284&gt;=B$10,"Y","N"))</f>
        <v/>
      </c>
      <c r="AP284" s="115" t="str">
        <f aca="false">IF(AN284="","",IF(AN284&lt;50%,1,IF(AND(AN284&gt;=50%,AN284&lt;B$10),2,IF(AN284&gt;=B$10,3))))</f>
        <v/>
      </c>
      <c r="AQ284" s="185" t="str">
        <f aca="false">IF(B284&lt;&gt;"",IFERROR(IF((SUMIF(D$20:AI$20, "CLO3", D284:AI284)/AO$8)=0,"",(SUMIF(D$20:AI$20, "CLO3", D284:AI284)/AO$8)),""),"")</f>
        <v/>
      </c>
      <c r="AR284" s="115" t="str">
        <f aca="false">IF(AQ284="","",IF(AQ284&gt;=B$10,"Y","N"))</f>
        <v/>
      </c>
      <c r="AS284" s="115" t="str">
        <f aca="false">IF(AQ284="","",IF(AQ284&lt;50%,1,IF(AND(AQ284&gt;=50%,AQ284&lt;B$10),2,IF(AQ284&gt;=B$10,3))))</f>
        <v/>
      </c>
      <c r="AT284" s="185" t="str">
        <f aca="false">IF(B284&lt;&gt;"",IFERROR(IF((SUMIF(D$20:AI$20, "CLO4", D284:AI284)/AO$9)=0,"",(SUMIF(D$20:AI$20, "CLO4", D284:AI284)/AO$9)),""),"")</f>
        <v/>
      </c>
      <c r="AU284" s="115" t="str">
        <f aca="false">IF(AT284="","",IF(AT284&gt;=B$10,"Y","N"))</f>
        <v/>
      </c>
      <c r="AV284" s="115" t="str">
        <f aca="false">IF(AT284="","",IF(AT284&lt;50%,1,IF(AND(AT284&gt;=50%,AT284&lt;B$10),2,IF(AT284&gt;=B$10,3))))</f>
        <v/>
      </c>
      <c r="AW284" s="185" t="str">
        <f aca="false">IF(B284&lt;&gt;"",IFERROR(IF((SUMIF(D$20:AI$20, "CLO5", D284:AI284)/AO$10)=0,"",(SUMIF(D$20:AI$20, "CLO5", D284:AI284)/AO$10)),""),"")</f>
        <v/>
      </c>
      <c r="AX284" s="115" t="str">
        <f aca="false">IF(AW284="","",IF(AW284&gt;=B$10,"Y","N"))</f>
        <v/>
      </c>
      <c r="AY284" s="115" t="str">
        <f aca="false">IF(AW284="","",IF(AW284&lt;50%,1,IF(AND(AW284&gt;=50%,AW284&lt;B$10),2,IF(AW284&gt;=B$10,3))))</f>
        <v/>
      </c>
      <c r="AZ284" s="114" t="str">
        <f aca="false">IF(B284&lt;&gt;"",IFERROR(IF((SUMIF(D$20:AI$20, "CLO6", D284:AI284)/AO$11)=0,"",(SUMIF(D$20:AI$20, "CLO6", D284:AI284)/AO$11)),""),"")</f>
        <v/>
      </c>
      <c r="BA284" s="115" t="str">
        <f aca="false">IF(AZ284="","",IF(AZ284&gt;=B$10,"Y","N"))</f>
        <v/>
      </c>
      <c r="BB284" s="115" t="str">
        <f aca="false">IF(BA284="","",IF(BA284&lt;50%,1,IF(AND(BA284&gt;=50%,BA284&lt;B$10),2,IF(BA284&gt;=B$10,3))))</f>
        <v/>
      </c>
      <c r="BC284" s="114" t="str">
        <f aca="false">IF(B284&lt;&gt;"",IFERROR(IF((SUMIF(D$20:AI$20, "CLO7", D284:AI284)/AO$12)=0,"",(SUMIF(D$20:AI$20, "CLO7", D284:AI284)/AO$12)),""),"")</f>
        <v/>
      </c>
      <c r="BD284" s="115" t="str">
        <f aca="false">IF(BC284="","",IF(BC284&gt;=B$10,"Y","N"))</f>
        <v/>
      </c>
      <c r="BE284" s="115" t="str">
        <f aca="false">IF(BD284="","",IF(BD284&lt;50%,1,IF(AND(BD284&gt;=50%,BD284&lt;B$10),2,IF(BD284&gt;=B$10,3))))</f>
        <v/>
      </c>
      <c r="BF284" s="114" t="str">
        <f aca="false">IF(B284&lt;&gt;"",IFERROR(IF((SUMIF(D$20:AI$20, "CLO8", D284:AI284)/AO$13)=0,"",(SUMIF(D$20:AI$20, "CLO8", D284:AI284)/AO$13)),""),"")</f>
        <v/>
      </c>
      <c r="BG284" s="115" t="str">
        <f aca="false">IF(BF284="","",IF(BF284&gt;=B$10,"Y","N"))</f>
        <v/>
      </c>
      <c r="BH284" s="115" t="str">
        <f aca="false">IF(BG284="","",IF(BG284&lt;50%,1,IF(AND(BG284&gt;=50%,BG284&lt;B$10),2,IF(BG284&gt;=B$10,3))))</f>
        <v/>
      </c>
      <c r="BI284" s="114" t="str">
        <f aca="false">IF(B284&lt;&gt;"",IFERROR(IF((SUMIF(D$20:AI$20, "CLO9", D284:AI284)/AO$14)=0,"",(SUMIF(D$20:AI$20, "CLO9", D284:AI284)/AO$14)),""),"")</f>
        <v/>
      </c>
      <c r="BJ284" s="115" t="str">
        <f aca="false">IF(BI284="","",IF(BI284&gt;=B$10,"Y","N"))</f>
        <v/>
      </c>
      <c r="BK284" s="115" t="str">
        <f aca="false">IF(BJ284="","",IF(BJ284&lt;50%,1,IF(AND(BJ284&gt;=50%,BJ284&lt;B$10),2,IF(BJ284&gt;=B$10,3))))</f>
        <v/>
      </c>
      <c r="BL284" s="114" t="str">
        <f aca="false">IF(B284&lt;&gt;"",IFERROR(IF((SUMIF(D$20:AI$20,"CLO10",D284:AI284)/AO$15)=0,"",(SUMIF(D$20:AI$20,"CLO10",D284:AI284)/AO$15)),""),"")</f>
        <v/>
      </c>
      <c r="BM284" s="115" t="str">
        <f aca="false">IF(BL284="","",IF(BL284&gt;=B$10,"Y","N"))</f>
        <v/>
      </c>
      <c r="BN284" s="115" t="str">
        <f aca="false">IF(BM284="","",IF(BM284&lt;50%,1,IF(AND(BM284&gt;=50%,BM284&lt;B$10),2,IF(BM284&gt;=B$10,3))))</f>
        <v/>
      </c>
      <c r="BO284" s="8"/>
      <c r="BP284" s="8"/>
    </row>
    <row r="285" customFormat="false" ht="15.75" hidden="false" customHeight="true" outlineLevel="0" collapsed="false">
      <c r="A285" s="183" t="str">
        <f aca="false">IF(B$6="LECTURE",IF('Database (LECTURE-RES-PRAC)'!A280="","",'Database (LECTURE-RES-PRAC)'!A280),"")</f>
        <v/>
      </c>
      <c r="B285" s="184" t="str">
        <f aca="false">IF(B$6="LECTURE",IF('Database (LECTURE-RES-PRAC)'!B280="","",'Database (LECTURE-RES-PRAC)'!B280),"")</f>
        <v/>
      </c>
      <c r="C285" s="183" t="str">
        <f aca="false">IF(B285&lt;&gt;"",'Database (LECTURE-RES-PRAC)'!C280,"")</f>
        <v/>
      </c>
      <c r="D285" s="117"/>
      <c r="E285" s="52"/>
      <c r="F285" s="52"/>
      <c r="G285" s="52"/>
      <c r="H285" s="52"/>
      <c r="I285" s="52"/>
      <c r="J285" s="52"/>
      <c r="K285" s="52"/>
      <c r="L285" s="52"/>
      <c r="M285" s="52"/>
      <c r="N285" s="181" t="str">
        <f aca="false">IF(B285&lt;&gt;"",SUM(D285:M285),"")</f>
        <v/>
      </c>
      <c r="O285" s="52"/>
      <c r="P285" s="52"/>
      <c r="Q285" s="52"/>
      <c r="R285" s="52"/>
      <c r="S285" s="52"/>
      <c r="T285" s="52"/>
      <c r="U285" s="52"/>
      <c r="V285" s="52"/>
      <c r="W285" s="52"/>
      <c r="X285" s="52"/>
      <c r="Y285" s="181" t="str">
        <f aca="false">IF(B285&lt;&gt;"",SUM(O285:X285),"")</f>
        <v/>
      </c>
      <c r="Z285" s="52"/>
      <c r="AA285" s="52"/>
      <c r="AB285" s="52"/>
      <c r="AC285" s="52"/>
      <c r="AD285" s="52"/>
      <c r="AE285" s="52"/>
      <c r="AF285" s="52"/>
      <c r="AG285" s="52"/>
      <c r="AH285" s="52"/>
      <c r="AI285" s="52"/>
      <c r="AJ285" s="182" t="str">
        <f aca="false">IF(B285&lt;&gt;"",SUM(Z285:AI285),"")</f>
        <v/>
      </c>
      <c r="AK285" s="185" t="str">
        <f aca="false">IF(B285&lt;&gt;"",IFERROR(IF((SUMIF(D$20:AI$20, "CLO1", D285:AI285)/AO$6)=0,"",(SUMIF(D$20:AI$20, "CLO1", D285:AI285)/AO$6)),""),"")</f>
        <v/>
      </c>
      <c r="AL285" s="115" t="str">
        <f aca="false">IF(AK285="","",IF(AK285&gt;=B$10,"Y","N"))</f>
        <v/>
      </c>
      <c r="AM285" s="115" t="str">
        <f aca="false">IF(AK285="","",IF(AK285&lt;50%,1,IF(AND(AK285&gt;=50%,AK285&lt;B$10),2,IF(AK285&gt;=B$10,3))))</f>
        <v/>
      </c>
      <c r="AN285" s="185" t="str">
        <f aca="false">IF(B285&lt;&gt;"",IFERROR(IF((SUMIF(D$20:AI$20, "CLO2", D285:AI285)/AO$7)=0,"",(SUMIF(D$20:AI$20, "CLO2", D285:AI285)/AO$7)),""),"")</f>
        <v/>
      </c>
      <c r="AO285" s="115" t="str">
        <f aca="false">IF(AN285="","",IF(AN285&gt;=B$10,"Y","N"))</f>
        <v/>
      </c>
      <c r="AP285" s="115" t="str">
        <f aca="false">IF(AN285="","",IF(AN285&lt;50%,1,IF(AND(AN285&gt;=50%,AN285&lt;B$10),2,IF(AN285&gt;=B$10,3))))</f>
        <v/>
      </c>
      <c r="AQ285" s="185" t="str">
        <f aca="false">IF(B285&lt;&gt;"",IFERROR(IF((SUMIF(D$20:AI$20, "CLO3", D285:AI285)/AO$8)=0,"",(SUMIF(D$20:AI$20, "CLO3", D285:AI285)/AO$8)),""),"")</f>
        <v/>
      </c>
      <c r="AR285" s="115" t="str">
        <f aca="false">IF(AQ285="","",IF(AQ285&gt;=B$10,"Y","N"))</f>
        <v/>
      </c>
      <c r="AS285" s="115" t="str">
        <f aca="false">IF(AQ285="","",IF(AQ285&lt;50%,1,IF(AND(AQ285&gt;=50%,AQ285&lt;B$10),2,IF(AQ285&gt;=B$10,3))))</f>
        <v/>
      </c>
      <c r="AT285" s="185" t="str">
        <f aca="false">IF(B285&lt;&gt;"",IFERROR(IF((SUMIF(D$20:AI$20, "CLO4", D285:AI285)/AO$9)=0,"",(SUMIF(D$20:AI$20, "CLO4", D285:AI285)/AO$9)),""),"")</f>
        <v/>
      </c>
      <c r="AU285" s="115" t="str">
        <f aca="false">IF(AT285="","",IF(AT285&gt;=B$10,"Y","N"))</f>
        <v/>
      </c>
      <c r="AV285" s="115" t="str">
        <f aca="false">IF(AT285="","",IF(AT285&lt;50%,1,IF(AND(AT285&gt;=50%,AT285&lt;B$10),2,IF(AT285&gt;=B$10,3))))</f>
        <v/>
      </c>
      <c r="AW285" s="185" t="str">
        <f aca="false">IF(B285&lt;&gt;"",IFERROR(IF((SUMIF(D$20:AI$20, "CLO5", D285:AI285)/AO$10)=0,"",(SUMIF(D$20:AI$20, "CLO5", D285:AI285)/AO$10)),""),"")</f>
        <v/>
      </c>
      <c r="AX285" s="115" t="str">
        <f aca="false">IF(AW285="","",IF(AW285&gt;=B$10,"Y","N"))</f>
        <v/>
      </c>
      <c r="AY285" s="115" t="str">
        <f aca="false">IF(AW285="","",IF(AW285&lt;50%,1,IF(AND(AW285&gt;=50%,AW285&lt;B$10),2,IF(AW285&gt;=B$10,3))))</f>
        <v/>
      </c>
      <c r="AZ285" s="114" t="str">
        <f aca="false">IF(B285&lt;&gt;"",IFERROR(IF((SUMIF(D$20:AI$20, "CLO6", D285:AI285)/AO$11)=0,"",(SUMIF(D$20:AI$20, "CLO6", D285:AI285)/AO$11)),""),"")</f>
        <v/>
      </c>
      <c r="BA285" s="115" t="str">
        <f aca="false">IF(AZ285="","",IF(AZ285&gt;=B$10,"Y","N"))</f>
        <v/>
      </c>
      <c r="BB285" s="115" t="str">
        <f aca="false">IF(BA285="","",IF(BA285&lt;50%,1,IF(AND(BA285&gt;=50%,BA285&lt;B$10),2,IF(BA285&gt;=B$10,3))))</f>
        <v/>
      </c>
      <c r="BC285" s="114" t="str">
        <f aca="false">IF(B285&lt;&gt;"",IFERROR(IF((SUMIF(D$20:AI$20, "CLO7", D285:AI285)/AO$12)=0,"",(SUMIF(D$20:AI$20, "CLO7", D285:AI285)/AO$12)),""),"")</f>
        <v/>
      </c>
      <c r="BD285" s="115" t="str">
        <f aca="false">IF(BC285="","",IF(BC285&gt;=B$10,"Y","N"))</f>
        <v/>
      </c>
      <c r="BE285" s="115" t="str">
        <f aca="false">IF(BD285="","",IF(BD285&lt;50%,1,IF(AND(BD285&gt;=50%,BD285&lt;B$10),2,IF(BD285&gt;=B$10,3))))</f>
        <v/>
      </c>
      <c r="BF285" s="114" t="str">
        <f aca="false">IF(B285&lt;&gt;"",IFERROR(IF((SUMIF(D$20:AI$20, "CLO8", D285:AI285)/AO$13)=0,"",(SUMIF(D$20:AI$20, "CLO8", D285:AI285)/AO$13)),""),"")</f>
        <v/>
      </c>
      <c r="BG285" s="115" t="str">
        <f aca="false">IF(BF285="","",IF(BF285&gt;=B$10,"Y","N"))</f>
        <v/>
      </c>
      <c r="BH285" s="115" t="str">
        <f aca="false">IF(BG285="","",IF(BG285&lt;50%,1,IF(AND(BG285&gt;=50%,BG285&lt;B$10),2,IF(BG285&gt;=B$10,3))))</f>
        <v/>
      </c>
      <c r="BI285" s="114" t="str">
        <f aca="false">IF(B285&lt;&gt;"",IFERROR(IF((SUMIF(D$20:AI$20, "CLO9", D285:AI285)/AO$14)=0,"",(SUMIF(D$20:AI$20, "CLO9", D285:AI285)/AO$14)),""),"")</f>
        <v/>
      </c>
      <c r="BJ285" s="115" t="str">
        <f aca="false">IF(BI285="","",IF(BI285&gt;=B$10,"Y","N"))</f>
        <v/>
      </c>
      <c r="BK285" s="115" t="str">
        <f aca="false">IF(BJ285="","",IF(BJ285&lt;50%,1,IF(AND(BJ285&gt;=50%,BJ285&lt;B$10),2,IF(BJ285&gt;=B$10,3))))</f>
        <v/>
      </c>
      <c r="BL285" s="114" t="str">
        <f aca="false">IF(B285&lt;&gt;"",IFERROR(IF((SUMIF(D$20:AI$20,"CLO10",D285:AI285)/AO$15)=0,"",(SUMIF(D$20:AI$20,"CLO10",D285:AI285)/AO$15)),""),"")</f>
        <v/>
      </c>
      <c r="BM285" s="115" t="str">
        <f aca="false">IF(BL285="","",IF(BL285&gt;=B$10,"Y","N"))</f>
        <v/>
      </c>
      <c r="BN285" s="115" t="str">
        <f aca="false">IF(BM285="","",IF(BM285&lt;50%,1,IF(AND(BM285&gt;=50%,BM285&lt;B$10),2,IF(BM285&gt;=B$10,3))))</f>
        <v/>
      </c>
      <c r="BO285" s="8"/>
      <c r="BP285" s="8"/>
    </row>
    <row r="286" customFormat="false" ht="15.75" hidden="false" customHeight="true" outlineLevel="0" collapsed="false">
      <c r="A286" s="183" t="str">
        <f aca="false">IF(B$6="LECTURE",IF('Database (LECTURE-RES-PRAC)'!A281="","",'Database (LECTURE-RES-PRAC)'!A281),"")</f>
        <v/>
      </c>
      <c r="B286" s="184" t="str">
        <f aca="false">IF(B$6="LECTURE",IF('Database (LECTURE-RES-PRAC)'!B281="","",'Database (LECTURE-RES-PRAC)'!B281),"")</f>
        <v/>
      </c>
      <c r="C286" s="183" t="str">
        <f aca="false">IF(B286&lt;&gt;"",'Database (LECTURE-RES-PRAC)'!C281,"")</f>
        <v/>
      </c>
      <c r="D286" s="117"/>
      <c r="E286" s="52"/>
      <c r="F286" s="52"/>
      <c r="G286" s="52"/>
      <c r="H286" s="52"/>
      <c r="I286" s="52"/>
      <c r="J286" s="52"/>
      <c r="K286" s="52"/>
      <c r="L286" s="52"/>
      <c r="M286" s="52"/>
      <c r="N286" s="181" t="str">
        <f aca="false">IF(B286&lt;&gt;"",SUM(D286:M286),"")</f>
        <v/>
      </c>
      <c r="O286" s="52"/>
      <c r="P286" s="52"/>
      <c r="Q286" s="52"/>
      <c r="R286" s="52"/>
      <c r="S286" s="52"/>
      <c r="T286" s="52"/>
      <c r="U286" s="52"/>
      <c r="V286" s="52"/>
      <c r="W286" s="52"/>
      <c r="X286" s="52"/>
      <c r="Y286" s="181" t="str">
        <f aca="false">IF(B286&lt;&gt;"",SUM(O286:X286),"")</f>
        <v/>
      </c>
      <c r="Z286" s="52"/>
      <c r="AA286" s="52"/>
      <c r="AB286" s="52"/>
      <c r="AC286" s="52"/>
      <c r="AD286" s="52"/>
      <c r="AE286" s="52"/>
      <c r="AF286" s="52"/>
      <c r="AG286" s="52"/>
      <c r="AH286" s="52"/>
      <c r="AI286" s="52"/>
      <c r="AJ286" s="182" t="str">
        <f aca="false">IF(B286&lt;&gt;"",SUM(Z286:AI286),"")</f>
        <v/>
      </c>
      <c r="AK286" s="185" t="str">
        <f aca="false">IF(B286&lt;&gt;"",IFERROR(IF((SUMIF(D$20:AI$20, "CLO1", D286:AI286)/AO$6)=0,"",(SUMIF(D$20:AI$20, "CLO1", D286:AI286)/AO$6)),""),"")</f>
        <v/>
      </c>
      <c r="AL286" s="115" t="str">
        <f aca="false">IF(AK286="","",IF(AK286&gt;=B$10,"Y","N"))</f>
        <v/>
      </c>
      <c r="AM286" s="115" t="str">
        <f aca="false">IF(AK286="","",IF(AK286&lt;50%,1,IF(AND(AK286&gt;=50%,AK286&lt;B$10),2,IF(AK286&gt;=B$10,3))))</f>
        <v/>
      </c>
      <c r="AN286" s="185" t="str">
        <f aca="false">IF(B286&lt;&gt;"",IFERROR(IF((SUMIF(D$20:AI$20, "CLO2", D286:AI286)/AO$7)=0,"",(SUMIF(D$20:AI$20, "CLO2", D286:AI286)/AO$7)),""),"")</f>
        <v/>
      </c>
      <c r="AO286" s="115" t="str">
        <f aca="false">IF(AN286="","",IF(AN286&gt;=B$10,"Y","N"))</f>
        <v/>
      </c>
      <c r="AP286" s="115" t="str">
        <f aca="false">IF(AN286="","",IF(AN286&lt;50%,1,IF(AND(AN286&gt;=50%,AN286&lt;B$10),2,IF(AN286&gt;=B$10,3))))</f>
        <v/>
      </c>
      <c r="AQ286" s="185" t="str">
        <f aca="false">IF(B286&lt;&gt;"",IFERROR(IF((SUMIF(D$20:AI$20, "CLO3", D286:AI286)/AO$8)=0,"",(SUMIF(D$20:AI$20, "CLO3", D286:AI286)/AO$8)),""),"")</f>
        <v/>
      </c>
      <c r="AR286" s="115" t="str">
        <f aca="false">IF(AQ286="","",IF(AQ286&gt;=B$10,"Y","N"))</f>
        <v/>
      </c>
      <c r="AS286" s="115" t="str">
        <f aca="false">IF(AQ286="","",IF(AQ286&lt;50%,1,IF(AND(AQ286&gt;=50%,AQ286&lt;B$10),2,IF(AQ286&gt;=B$10,3))))</f>
        <v/>
      </c>
      <c r="AT286" s="185" t="str">
        <f aca="false">IF(B286&lt;&gt;"",IFERROR(IF((SUMIF(D$20:AI$20, "CLO4", D286:AI286)/AO$9)=0,"",(SUMIF(D$20:AI$20, "CLO4", D286:AI286)/AO$9)),""),"")</f>
        <v/>
      </c>
      <c r="AU286" s="115" t="str">
        <f aca="false">IF(AT286="","",IF(AT286&gt;=B$10,"Y","N"))</f>
        <v/>
      </c>
      <c r="AV286" s="115" t="str">
        <f aca="false">IF(AT286="","",IF(AT286&lt;50%,1,IF(AND(AT286&gt;=50%,AT286&lt;B$10),2,IF(AT286&gt;=B$10,3))))</f>
        <v/>
      </c>
      <c r="AW286" s="185" t="str">
        <f aca="false">IF(B286&lt;&gt;"",IFERROR(IF((SUMIF(D$20:AI$20, "CLO5", D286:AI286)/AO$10)=0,"",(SUMIF(D$20:AI$20, "CLO5", D286:AI286)/AO$10)),""),"")</f>
        <v/>
      </c>
      <c r="AX286" s="115" t="str">
        <f aca="false">IF(AW286="","",IF(AW286&gt;=B$10,"Y","N"))</f>
        <v/>
      </c>
      <c r="AY286" s="115" t="str">
        <f aca="false">IF(AW286="","",IF(AW286&lt;50%,1,IF(AND(AW286&gt;=50%,AW286&lt;B$10),2,IF(AW286&gt;=B$10,3))))</f>
        <v/>
      </c>
      <c r="AZ286" s="114" t="str">
        <f aca="false">IF(B286&lt;&gt;"",IFERROR(IF((SUMIF(D$20:AI$20, "CLO6", D286:AI286)/AO$11)=0,"",(SUMIF(D$20:AI$20, "CLO6", D286:AI286)/AO$11)),""),"")</f>
        <v/>
      </c>
      <c r="BA286" s="115" t="str">
        <f aca="false">IF(AZ286="","",IF(AZ286&gt;=B$10,"Y","N"))</f>
        <v/>
      </c>
      <c r="BB286" s="115" t="str">
        <f aca="false">IF(BA286="","",IF(BA286&lt;50%,1,IF(AND(BA286&gt;=50%,BA286&lt;B$10),2,IF(BA286&gt;=B$10,3))))</f>
        <v/>
      </c>
      <c r="BC286" s="114" t="str">
        <f aca="false">IF(B286&lt;&gt;"",IFERROR(IF((SUMIF(D$20:AI$20, "CLO7", D286:AI286)/AO$12)=0,"",(SUMIF(D$20:AI$20, "CLO7", D286:AI286)/AO$12)),""),"")</f>
        <v/>
      </c>
      <c r="BD286" s="115" t="str">
        <f aca="false">IF(BC286="","",IF(BC286&gt;=B$10,"Y","N"))</f>
        <v/>
      </c>
      <c r="BE286" s="115" t="str">
        <f aca="false">IF(BD286="","",IF(BD286&lt;50%,1,IF(AND(BD286&gt;=50%,BD286&lt;B$10),2,IF(BD286&gt;=B$10,3))))</f>
        <v/>
      </c>
      <c r="BF286" s="114" t="str">
        <f aca="false">IF(B286&lt;&gt;"",IFERROR(IF((SUMIF(D$20:AI$20, "CLO8", D286:AI286)/AO$13)=0,"",(SUMIF(D$20:AI$20, "CLO8", D286:AI286)/AO$13)),""),"")</f>
        <v/>
      </c>
      <c r="BG286" s="115" t="str">
        <f aca="false">IF(BF286="","",IF(BF286&gt;=B$10,"Y","N"))</f>
        <v/>
      </c>
      <c r="BH286" s="115" t="str">
        <f aca="false">IF(BG286="","",IF(BG286&lt;50%,1,IF(AND(BG286&gt;=50%,BG286&lt;B$10),2,IF(BG286&gt;=B$10,3))))</f>
        <v/>
      </c>
      <c r="BI286" s="114" t="str">
        <f aca="false">IF(B286&lt;&gt;"",IFERROR(IF((SUMIF(D$20:AI$20, "CLO9", D286:AI286)/AO$14)=0,"",(SUMIF(D$20:AI$20, "CLO9", D286:AI286)/AO$14)),""),"")</f>
        <v/>
      </c>
      <c r="BJ286" s="115" t="str">
        <f aca="false">IF(BI286="","",IF(BI286&gt;=B$10,"Y","N"))</f>
        <v/>
      </c>
      <c r="BK286" s="115" t="str">
        <f aca="false">IF(BJ286="","",IF(BJ286&lt;50%,1,IF(AND(BJ286&gt;=50%,BJ286&lt;B$10),2,IF(BJ286&gt;=B$10,3))))</f>
        <v/>
      </c>
      <c r="BL286" s="114" t="str">
        <f aca="false">IF(B286&lt;&gt;"",IFERROR(IF((SUMIF(D$20:AI$20,"CLO10",D286:AI286)/AO$15)=0,"",(SUMIF(D$20:AI$20,"CLO10",D286:AI286)/AO$15)),""),"")</f>
        <v/>
      </c>
      <c r="BM286" s="115" t="str">
        <f aca="false">IF(BL286="","",IF(BL286&gt;=B$10,"Y","N"))</f>
        <v/>
      </c>
      <c r="BN286" s="115" t="str">
        <f aca="false">IF(BM286="","",IF(BM286&lt;50%,1,IF(AND(BM286&gt;=50%,BM286&lt;B$10),2,IF(BM286&gt;=B$10,3))))</f>
        <v/>
      </c>
      <c r="BO286" s="8"/>
      <c r="BP286" s="8"/>
    </row>
    <row r="287" customFormat="false" ht="15.75" hidden="false" customHeight="true" outlineLevel="0" collapsed="false">
      <c r="A287" s="183" t="str">
        <f aca="false">IF(B$6="LECTURE",IF('Database (LECTURE-RES-PRAC)'!A282="","",'Database (LECTURE-RES-PRAC)'!A282),"")</f>
        <v/>
      </c>
      <c r="B287" s="184" t="str">
        <f aca="false">IF(B$6="LECTURE",IF('Database (LECTURE-RES-PRAC)'!B282="","",'Database (LECTURE-RES-PRAC)'!B282),"")</f>
        <v/>
      </c>
      <c r="C287" s="183" t="str">
        <f aca="false">IF(B287&lt;&gt;"",'Database (LECTURE-RES-PRAC)'!C282,"")</f>
        <v/>
      </c>
      <c r="D287" s="117"/>
      <c r="E287" s="52"/>
      <c r="F287" s="52"/>
      <c r="G287" s="52"/>
      <c r="H287" s="52"/>
      <c r="I287" s="52"/>
      <c r="J287" s="52"/>
      <c r="K287" s="52"/>
      <c r="L287" s="52"/>
      <c r="M287" s="52"/>
      <c r="N287" s="181" t="str">
        <f aca="false">IF(B287&lt;&gt;"",SUM(D287:M287),"")</f>
        <v/>
      </c>
      <c r="O287" s="52"/>
      <c r="P287" s="52"/>
      <c r="Q287" s="52"/>
      <c r="R287" s="52"/>
      <c r="S287" s="52"/>
      <c r="T287" s="52"/>
      <c r="U287" s="52"/>
      <c r="V287" s="52"/>
      <c r="W287" s="52"/>
      <c r="X287" s="52"/>
      <c r="Y287" s="181" t="str">
        <f aca="false">IF(B287&lt;&gt;"",SUM(O287:X287),"")</f>
        <v/>
      </c>
      <c r="Z287" s="52"/>
      <c r="AA287" s="52"/>
      <c r="AB287" s="52"/>
      <c r="AC287" s="52"/>
      <c r="AD287" s="52"/>
      <c r="AE287" s="52"/>
      <c r="AF287" s="52"/>
      <c r="AG287" s="52"/>
      <c r="AH287" s="52"/>
      <c r="AI287" s="52"/>
      <c r="AJ287" s="182" t="str">
        <f aca="false">IF(B287&lt;&gt;"",SUM(Z287:AI287),"")</f>
        <v/>
      </c>
      <c r="AK287" s="185" t="str">
        <f aca="false">IF(B287&lt;&gt;"",IFERROR(IF((SUMIF(D$20:AI$20, "CLO1", D287:AI287)/AO$6)=0,"",(SUMIF(D$20:AI$20, "CLO1", D287:AI287)/AO$6)),""),"")</f>
        <v/>
      </c>
      <c r="AL287" s="115" t="str">
        <f aca="false">IF(AK287="","",IF(AK287&gt;=B$10,"Y","N"))</f>
        <v/>
      </c>
      <c r="AM287" s="115" t="str">
        <f aca="false">IF(AK287="","",IF(AK287&lt;50%,1,IF(AND(AK287&gt;=50%,AK287&lt;B$10),2,IF(AK287&gt;=B$10,3))))</f>
        <v/>
      </c>
      <c r="AN287" s="185" t="str">
        <f aca="false">IF(B287&lt;&gt;"",IFERROR(IF((SUMIF(D$20:AI$20, "CLO2", D287:AI287)/AO$7)=0,"",(SUMIF(D$20:AI$20, "CLO2", D287:AI287)/AO$7)),""),"")</f>
        <v/>
      </c>
      <c r="AO287" s="115" t="str">
        <f aca="false">IF(AN287="","",IF(AN287&gt;=B$10,"Y","N"))</f>
        <v/>
      </c>
      <c r="AP287" s="115" t="str">
        <f aca="false">IF(AN287="","",IF(AN287&lt;50%,1,IF(AND(AN287&gt;=50%,AN287&lt;B$10),2,IF(AN287&gt;=B$10,3))))</f>
        <v/>
      </c>
      <c r="AQ287" s="185" t="str">
        <f aca="false">IF(B287&lt;&gt;"",IFERROR(IF((SUMIF(D$20:AI$20, "CLO3", D287:AI287)/AO$8)=0,"",(SUMIF(D$20:AI$20, "CLO3", D287:AI287)/AO$8)),""),"")</f>
        <v/>
      </c>
      <c r="AR287" s="115" t="str">
        <f aca="false">IF(AQ287="","",IF(AQ287&gt;=B$10,"Y","N"))</f>
        <v/>
      </c>
      <c r="AS287" s="115" t="str">
        <f aca="false">IF(AQ287="","",IF(AQ287&lt;50%,1,IF(AND(AQ287&gt;=50%,AQ287&lt;B$10),2,IF(AQ287&gt;=B$10,3))))</f>
        <v/>
      </c>
      <c r="AT287" s="185" t="str">
        <f aca="false">IF(B287&lt;&gt;"",IFERROR(IF((SUMIF(D$20:AI$20, "CLO4", D287:AI287)/AO$9)=0,"",(SUMIF(D$20:AI$20, "CLO4", D287:AI287)/AO$9)),""),"")</f>
        <v/>
      </c>
      <c r="AU287" s="115" t="str">
        <f aca="false">IF(AT287="","",IF(AT287&gt;=B$10,"Y","N"))</f>
        <v/>
      </c>
      <c r="AV287" s="115" t="str">
        <f aca="false">IF(AT287="","",IF(AT287&lt;50%,1,IF(AND(AT287&gt;=50%,AT287&lt;B$10),2,IF(AT287&gt;=B$10,3))))</f>
        <v/>
      </c>
      <c r="AW287" s="185" t="str">
        <f aca="false">IF(B287&lt;&gt;"",IFERROR(IF((SUMIF(D$20:AI$20, "CLO5", D287:AI287)/AO$10)=0,"",(SUMIF(D$20:AI$20, "CLO5", D287:AI287)/AO$10)),""),"")</f>
        <v/>
      </c>
      <c r="AX287" s="115" t="str">
        <f aca="false">IF(AW287="","",IF(AW287&gt;=B$10,"Y","N"))</f>
        <v/>
      </c>
      <c r="AY287" s="115" t="str">
        <f aca="false">IF(AW287="","",IF(AW287&lt;50%,1,IF(AND(AW287&gt;=50%,AW287&lt;B$10),2,IF(AW287&gt;=B$10,3))))</f>
        <v/>
      </c>
      <c r="AZ287" s="114" t="str">
        <f aca="false">IF(B287&lt;&gt;"",IFERROR(IF((SUMIF(D$20:AI$20, "CLO6", D287:AI287)/AO$11)=0,"",(SUMIF(D$20:AI$20, "CLO6", D287:AI287)/AO$11)),""),"")</f>
        <v/>
      </c>
      <c r="BA287" s="115" t="str">
        <f aca="false">IF(AZ287="","",IF(AZ287&gt;=B$10,"Y","N"))</f>
        <v/>
      </c>
      <c r="BB287" s="115" t="str">
        <f aca="false">IF(BA287="","",IF(BA287&lt;50%,1,IF(AND(BA287&gt;=50%,BA287&lt;B$10),2,IF(BA287&gt;=B$10,3))))</f>
        <v/>
      </c>
      <c r="BC287" s="114" t="str">
        <f aca="false">IF(B287&lt;&gt;"",IFERROR(IF((SUMIF(D$20:AI$20, "CLO7", D287:AI287)/AO$12)=0,"",(SUMIF(D$20:AI$20, "CLO7", D287:AI287)/AO$12)),""),"")</f>
        <v/>
      </c>
      <c r="BD287" s="115" t="str">
        <f aca="false">IF(BC287="","",IF(BC287&gt;=B$10,"Y","N"))</f>
        <v/>
      </c>
      <c r="BE287" s="115" t="str">
        <f aca="false">IF(BD287="","",IF(BD287&lt;50%,1,IF(AND(BD287&gt;=50%,BD287&lt;B$10),2,IF(BD287&gt;=B$10,3))))</f>
        <v/>
      </c>
      <c r="BF287" s="114" t="str">
        <f aca="false">IF(B287&lt;&gt;"",IFERROR(IF((SUMIF(D$20:AI$20, "CLO8", D287:AI287)/AO$13)=0,"",(SUMIF(D$20:AI$20, "CLO8", D287:AI287)/AO$13)),""),"")</f>
        <v/>
      </c>
      <c r="BG287" s="115" t="str">
        <f aca="false">IF(BF287="","",IF(BF287&gt;=B$10,"Y","N"))</f>
        <v/>
      </c>
      <c r="BH287" s="115" t="str">
        <f aca="false">IF(BG287="","",IF(BG287&lt;50%,1,IF(AND(BG287&gt;=50%,BG287&lt;B$10),2,IF(BG287&gt;=B$10,3))))</f>
        <v/>
      </c>
      <c r="BI287" s="114" t="str">
        <f aca="false">IF(B287&lt;&gt;"",IFERROR(IF((SUMIF(D$20:AI$20, "CLO9", D287:AI287)/AO$14)=0,"",(SUMIF(D$20:AI$20, "CLO9", D287:AI287)/AO$14)),""),"")</f>
        <v/>
      </c>
      <c r="BJ287" s="115" t="str">
        <f aca="false">IF(BI287="","",IF(BI287&gt;=B$10,"Y","N"))</f>
        <v/>
      </c>
      <c r="BK287" s="115" t="str">
        <f aca="false">IF(BJ287="","",IF(BJ287&lt;50%,1,IF(AND(BJ287&gt;=50%,BJ287&lt;B$10),2,IF(BJ287&gt;=B$10,3))))</f>
        <v/>
      </c>
      <c r="BL287" s="114" t="str">
        <f aca="false">IF(B287&lt;&gt;"",IFERROR(IF((SUMIF(D$20:AI$20,"CLO10",D287:AI287)/AO$15)=0,"",(SUMIF(D$20:AI$20,"CLO10",D287:AI287)/AO$15)),""),"")</f>
        <v/>
      </c>
      <c r="BM287" s="115" t="str">
        <f aca="false">IF(BL287="","",IF(BL287&gt;=B$10,"Y","N"))</f>
        <v/>
      </c>
      <c r="BN287" s="115" t="str">
        <f aca="false">IF(BM287="","",IF(BM287&lt;50%,1,IF(AND(BM287&gt;=50%,BM287&lt;B$10),2,IF(BM287&gt;=B$10,3))))</f>
        <v/>
      </c>
      <c r="BO287" s="8"/>
      <c r="BP287" s="8"/>
    </row>
    <row r="288" customFormat="false" ht="15.75" hidden="false" customHeight="true" outlineLevel="0" collapsed="false">
      <c r="A288" s="183" t="str">
        <f aca="false">IF(B$6="LECTURE",IF('Database (LECTURE-RES-PRAC)'!A283="","",'Database (LECTURE-RES-PRAC)'!A283),"")</f>
        <v/>
      </c>
      <c r="B288" s="184" t="str">
        <f aca="false">IF(B$6="LECTURE",IF('Database (LECTURE-RES-PRAC)'!B283="","",'Database (LECTURE-RES-PRAC)'!B283),"")</f>
        <v/>
      </c>
      <c r="C288" s="183" t="str">
        <f aca="false">IF(B288&lt;&gt;"",'Database (LECTURE-RES-PRAC)'!C283,"")</f>
        <v/>
      </c>
      <c r="D288" s="117"/>
      <c r="E288" s="52"/>
      <c r="F288" s="52"/>
      <c r="G288" s="52"/>
      <c r="H288" s="52"/>
      <c r="I288" s="52"/>
      <c r="J288" s="52"/>
      <c r="K288" s="52"/>
      <c r="L288" s="52"/>
      <c r="M288" s="52"/>
      <c r="N288" s="181" t="str">
        <f aca="false">IF(B288&lt;&gt;"",SUM(D288:M288),"")</f>
        <v/>
      </c>
      <c r="O288" s="52"/>
      <c r="P288" s="52"/>
      <c r="Q288" s="52"/>
      <c r="R288" s="52"/>
      <c r="S288" s="52"/>
      <c r="T288" s="52"/>
      <c r="U288" s="52"/>
      <c r="V288" s="52"/>
      <c r="W288" s="52"/>
      <c r="X288" s="52"/>
      <c r="Y288" s="181" t="str">
        <f aca="false">IF(B288&lt;&gt;"",SUM(O288:X288),"")</f>
        <v/>
      </c>
      <c r="Z288" s="52"/>
      <c r="AA288" s="52"/>
      <c r="AB288" s="52"/>
      <c r="AC288" s="52"/>
      <c r="AD288" s="52"/>
      <c r="AE288" s="52"/>
      <c r="AF288" s="52"/>
      <c r="AG288" s="52"/>
      <c r="AH288" s="52"/>
      <c r="AI288" s="52"/>
      <c r="AJ288" s="182" t="str">
        <f aca="false">IF(B288&lt;&gt;"",SUM(Z288:AI288),"")</f>
        <v/>
      </c>
      <c r="AK288" s="185" t="str">
        <f aca="false">IF(B288&lt;&gt;"",IFERROR(IF((SUMIF(D$20:AI$20, "CLO1", D288:AI288)/AO$6)=0,"",(SUMIF(D$20:AI$20, "CLO1", D288:AI288)/AO$6)),""),"")</f>
        <v/>
      </c>
      <c r="AL288" s="115" t="str">
        <f aca="false">IF(AK288="","",IF(AK288&gt;=B$10,"Y","N"))</f>
        <v/>
      </c>
      <c r="AM288" s="115" t="str">
        <f aca="false">IF(AK288="","",IF(AK288&lt;50%,1,IF(AND(AK288&gt;=50%,AK288&lt;B$10),2,IF(AK288&gt;=B$10,3))))</f>
        <v/>
      </c>
      <c r="AN288" s="185" t="str">
        <f aca="false">IF(B288&lt;&gt;"",IFERROR(IF((SUMIF(D$20:AI$20, "CLO2", D288:AI288)/AO$7)=0,"",(SUMIF(D$20:AI$20, "CLO2", D288:AI288)/AO$7)),""),"")</f>
        <v/>
      </c>
      <c r="AO288" s="115" t="str">
        <f aca="false">IF(AN288="","",IF(AN288&gt;=B$10,"Y","N"))</f>
        <v/>
      </c>
      <c r="AP288" s="115" t="str">
        <f aca="false">IF(AN288="","",IF(AN288&lt;50%,1,IF(AND(AN288&gt;=50%,AN288&lt;B$10),2,IF(AN288&gt;=B$10,3))))</f>
        <v/>
      </c>
      <c r="AQ288" s="185" t="str">
        <f aca="false">IF(B288&lt;&gt;"",IFERROR(IF((SUMIF(D$20:AI$20, "CLO3", D288:AI288)/AO$8)=0,"",(SUMIF(D$20:AI$20, "CLO3", D288:AI288)/AO$8)),""),"")</f>
        <v/>
      </c>
      <c r="AR288" s="115" t="str">
        <f aca="false">IF(AQ288="","",IF(AQ288&gt;=B$10,"Y","N"))</f>
        <v/>
      </c>
      <c r="AS288" s="115" t="str">
        <f aca="false">IF(AQ288="","",IF(AQ288&lt;50%,1,IF(AND(AQ288&gt;=50%,AQ288&lt;B$10),2,IF(AQ288&gt;=B$10,3))))</f>
        <v/>
      </c>
      <c r="AT288" s="185" t="str">
        <f aca="false">IF(B288&lt;&gt;"",IFERROR(IF((SUMIF(D$20:AI$20, "CLO4", D288:AI288)/AO$9)=0,"",(SUMIF(D$20:AI$20, "CLO4", D288:AI288)/AO$9)),""),"")</f>
        <v/>
      </c>
      <c r="AU288" s="115" t="str">
        <f aca="false">IF(AT288="","",IF(AT288&gt;=B$10,"Y","N"))</f>
        <v/>
      </c>
      <c r="AV288" s="115" t="str">
        <f aca="false">IF(AT288="","",IF(AT288&lt;50%,1,IF(AND(AT288&gt;=50%,AT288&lt;B$10),2,IF(AT288&gt;=B$10,3))))</f>
        <v/>
      </c>
      <c r="AW288" s="185" t="str">
        <f aca="false">IF(B288&lt;&gt;"",IFERROR(IF((SUMIF(D$20:AI$20, "CLO5", D288:AI288)/AO$10)=0,"",(SUMIF(D$20:AI$20, "CLO5", D288:AI288)/AO$10)),""),"")</f>
        <v/>
      </c>
      <c r="AX288" s="115" t="str">
        <f aca="false">IF(AW288="","",IF(AW288&gt;=B$10,"Y","N"))</f>
        <v/>
      </c>
      <c r="AY288" s="115" t="str">
        <f aca="false">IF(AW288="","",IF(AW288&lt;50%,1,IF(AND(AW288&gt;=50%,AW288&lt;B$10),2,IF(AW288&gt;=B$10,3))))</f>
        <v/>
      </c>
      <c r="AZ288" s="114" t="str">
        <f aca="false">IF(B288&lt;&gt;"",IFERROR(IF((SUMIF(D$20:AI$20, "CLO6", D288:AI288)/AO$11)=0,"",(SUMIF(D$20:AI$20, "CLO6", D288:AI288)/AO$11)),""),"")</f>
        <v/>
      </c>
      <c r="BA288" s="115" t="str">
        <f aca="false">IF(AZ288="","",IF(AZ288&gt;=B$10,"Y","N"))</f>
        <v/>
      </c>
      <c r="BB288" s="115" t="str">
        <f aca="false">IF(BA288="","",IF(BA288&lt;50%,1,IF(AND(BA288&gt;=50%,BA288&lt;B$10),2,IF(BA288&gt;=B$10,3))))</f>
        <v/>
      </c>
      <c r="BC288" s="114" t="str">
        <f aca="false">IF(B288&lt;&gt;"",IFERROR(IF((SUMIF(D$20:AI$20, "CLO7", D288:AI288)/AO$12)=0,"",(SUMIF(D$20:AI$20, "CLO7", D288:AI288)/AO$12)),""),"")</f>
        <v/>
      </c>
      <c r="BD288" s="115" t="str">
        <f aca="false">IF(BC288="","",IF(BC288&gt;=B$10,"Y","N"))</f>
        <v/>
      </c>
      <c r="BE288" s="115" t="str">
        <f aca="false">IF(BD288="","",IF(BD288&lt;50%,1,IF(AND(BD288&gt;=50%,BD288&lt;B$10),2,IF(BD288&gt;=B$10,3))))</f>
        <v/>
      </c>
      <c r="BF288" s="114" t="str">
        <f aca="false">IF(B288&lt;&gt;"",IFERROR(IF((SUMIF(D$20:AI$20, "CLO8", D288:AI288)/AO$13)=0,"",(SUMIF(D$20:AI$20, "CLO8", D288:AI288)/AO$13)),""),"")</f>
        <v/>
      </c>
      <c r="BG288" s="115" t="str">
        <f aca="false">IF(BF288="","",IF(BF288&gt;=B$10,"Y","N"))</f>
        <v/>
      </c>
      <c r="BH288" s="115" t="str">
        <f aca="false">IF(BG288="","",IF(BG288&lt;50%,1,IF(AND(BG288&gt;=50%,BG288&lt;B$10),2,IF(BG288&gt;=B$10,3))))</f>
        <v/>
      </c>
      <c r="BI288" s="114" t="str">
        <f aca="false">IF(B288&lt;&gt;"",IFERROR(IF((SUMIF(D$20:AI$20, "CLO9", D288:AI288)/AO$14)=0,"",(SUMIF(D$20:AI$20, "CLO9", D288:AI288)/AO$14)),""),"")</f>
        <v/>
      </c>
      <c r="BJ288" s="115" t="str">
        <f aca="false">IF(BI288="","",IF(BI288&gt;=B$10,"Y","N"))</f>
        <v/>
      </c>
      <c r="BK288" s="115" t="str">
        <f aca="false">IF(BJ288="","",IF(BJ288&lt;50%,1,IF(AND(BJ288&gt;=50%,BJ288&lt;B$10),2,IF(BJ288&gt;=B$10,3))))</f>
        <v/>
      </c>
      <c r="BL288" s="114" t="str">
        <f aca="false">IF(B288&lt;&gt;"",IFERROR(IF((SUMIF(D$20:AI$20,"CLO10",D288:AI288)/AO$15)=0,"",(SUMIF(D$20:AI$20,"CLO10",D288:AI288)/AO$15)),""),"")</f>
        <v/>
      </c>
      <c r="BM288" s="115" t="str">
        <f aca="false">IF(BL288="","",IF(BL288&gt;=B$10,"Y","N"))</f>
        <v/>
      </c>
      <c r="BN288" s="115" t="str">
        <f aca="false">IF(BM288="","",IF(BM288&lt;50%,1,IF(AND(BM288&gt;=50%,BM288&lt;B$10),2,IF(BM288&gt;=B$10,3))))</f>
        <v/>
      </c>
      <c r="BO288" s="8"/>
      <c r="BP288" s="8"/>
    </row>
    <row r="289" customFormat="false" ht="15.75" hidden="false" customHeight="true" outlineLevel="0" collapsed="false">
      <c r="A289" s="183" t="str">
        <f aca="false">IF(B$6="LECTURE",IF('Database (LECTURE-RES-PRAC)'!A284="","",'Database (LECTURE-RES-PRAC)'!A284),"")</f>
        <v/>
      </c>
      <c r="B289" s="184" t="str">
        <f aca="false">IF(B$6="LECTURE",IF('Database (LECTURE-RES-PRAC)'!B284="","",'Database (LECTURE-RES-PRAC)'!B284),"")</f>
        <v/>
      </c>
      <c r="C289" s="183" t="str">
        <f aca="false">IF(B289&lt;&gt;"",'Database (LECTURE-RES-PRAC)'!C284,"")</f>
        <v/>
      </c>
      <c r="D289" s="117"/>
      <c r="E289" s="52"/>
      <c r="F289" s="52"/>
      <c r="G289" s="52"/>
      <c r="H289" s="52"/>
      <c r="I289" s="52"/>
      <c r="J289" s="52"/>
      <c r="K289" s="52"/>
      <c r="L289" s="52"/>
      <c r="M289" s="52"/>
      <c r="N289" s="181" t="str">
        <f aca="false">IF(B289&lt;&gt;"",SUM(D289:M289),"")</f>
        <v/>
      </c>
      <c r="O289" s="52"/>
      <c r="P289" s="52"/>
      <c r="Q289" s="52"/>
      <c r="R289" s="52"/>
      <c r="S289" s="52"/>
      <c r="T289" s="52"/>
      <c r="U289" s="52"/>
      <c r="V289" s="52"/>
      <c r="W289" s="52"/>
      <c r="X289" s="52"/>
      <c r="Y289" s="181" t="str">
        <f aca="false">IF(B289&lt;&gt;"",SUM(O289:X289),"")</f>
        <v/>
      </c>
      <c r="Z289" s="52"/>
      <c r="AA289" s="52"/>
      <c r="AB289" s="52"/>
      <c r="AC289" s="52"/>
      <c r="AD289" s="52"/>
      <c r="AE289" s="52"/>
      <c r="AF289" s="52"/>
      <c r="AG289" s="52"/>
      <c r="AH289" s="52"/>
      <c r="AI289" s="52"/>
      <c r="AJ289" s="182" t="str">
        <f aca="false">IF(B289&lt;&gt;"",SUM(Z289:AI289),"")</f>
        <v/>
      </c>
      <c r="AK289" s="185" t="str">
        <f aca="false">IF(B289&lt;&gt;"",IFERROR(IF((SUMIF(D$20:AI$20, "CLO1", D289:AI289)/AO$6)=0,"",(SUMIF(D$20:AI$20, "CLO1", D289:AI289)/AO$6)),""),"")</f>
        <v/>
      </c>
      <c r="AL289" s="115" t="str">
        <f aca="false">IF(AK289="","",IF(AK289&gt;=B$10,"Y","N"))</f>
        <v/>
      </c>
      <c r="AM289" s="115" t="str">
        <f aca="false">IF(AK289="","",IF(AK289&lt;50%,1,IF(AND(AK289&gt;=50%,AK289&lt;B$10),2,IF(AK289&gt;=B$10,3))))</f>
        <v/>
      </c>
      <c r="AN289" s="185" t="str">
        <f aca="false">IF(B289&lt;&gt;"",IFERROR(IF((SUMIF(D$20:AI$20, "CLO2", D289:AI289)/AO$7)=0,"",(SUMIF(D$20:AI$20, "CLO2", D289:AI289)/AO$7)),""),"")</f>
        <v/>
      </c>
      <c r="AO289" s="115" t="str">
        <f aca="false">IF(AN289="","",IF(AN289&gt;=B$10,"Y","N"))</f>
        <v/>
      </c>
      <c r="AP289" s="115" t="str">
        <f aca="false">IF(AN289="","",IF(AN289&lt;50%,1,IF(AND(AN289&gt;=50%,AN289&lt;B$10),2,IF(AN289&gt;=B$10,3))))</f>
        <v/>
      </c>
      <c r="AQ289" s="185" t="str">
        <f aca="false">IF(B289&lt;&gt;"",IFERROR(IF((SUMIF(D$20:AI$20, "CLO3", D289:AI289)/AO$8)=0,"",(SUMIF(D$20:AI$20, "CLO3", D289:AI289)/AO$8)),""),"")</f>
        <v/>
      </c>
      <c r="AR289" s="115" t="str">
        <f aca="false">IF(AQ289="","",IF(AQ289&gt;=B$10,"Y","N"))</f>
        <v/>
      </c>
      <c r="AS289" s="115" t="str">
        <f aca="false">IF(AQ289="","",IF(AQ289&lt;50%,1,IF(AND(AQ289&gt;=50%,AQ289&lt;B$10),2,IF(AQ289&gt;=B$10,3))))</f>
        <v/>
      </c>
      <c r="AT289" s="185" t="str">
        <f aca="false">IF(B289&lt;&gt;"",IFERROR(IF((SUMIF(D$20:AI$20, "CLO4", D289:AI289)/AO$9)=0,"",(SUMIF(D$20:AI$20, "CLO4", D289:AI289)/AO$9)),""),"")</f>
        <v/>
      </c>
      <c r="AU289" s="115" t="str">
        <f aca="false">IF(AT289="","",IF(AT289&gt;=B$10,"Y","N"))</f>
        <v/>
      </c>
      <c r="AV289" s="115" t="str">
        <f aca="false">IF(AT289="","",IF(AT289&lt;50%,1,IF(AND(AT289&gt;=50%,AT289&lt;B$10),2,IF(AT289&gt;=B$10,3))))</f>
        <v/>
      </c>
      <c r="AW289" s="185" t="str">
        <f aca="false">IF(B289&lt;&gt;"",IFERROR(IF((SUMIF(D$20:AI$20, "CLO5", D289:AI289)/AO$10)=0,"",(SUMIF(D$20:AI$20, "CLO5", D289:AI289)/AO$10)),""),"")</f>
        <v/>
      </c>
      <c r="AX289" s="115" t="str">
        <f aca="false">IF(AW289="","",IF(AW289&gt;=B$10,"Y","N"))</f>
        <v/>
      </c>
      <c r="AY289" s="115" t="str">
        <f aca="false">IF(AW289="","",IF(AW289&lt;50%,1,IF(AND(AW289&gt;=50%,AW289&lt;B$10),2,IF(AW289&gt;=B$10,3))))</f>
        <v/>
      </c>
      <c r="AZ289" s="114" t="str">
        <f aca="false">IF(B289&lt;&gt;"",IFERROR(IF((SUMIF(D$20:AI$20, "CLO6", D289:AI289)/AO$11)=0,"",(SUMIF(D$20:AI$20, "CLO6", D289:AI289)/AO$11)),""),"")</f>
        <v/>
      </c>
      <c r="BA289" s="115" t="str">
        <f aca="false">IF(AZ289="","",IF(AZ289&gt;=B$10,"Y","N"))</f>
        <v/>
      </c>
      <c r="BB289" s="115" t="str">
        <f aca="false">IF(BA289="","",IF(BA289&lt;50%,1,IF(AND(BA289&gt;=50%,BA289&lt;B$10),2,IF(BA289&gt;=B$10,3))))</f>
        <v/>
      </c>
      <c r="BC289" s="114" t="str">
        <f aca="false">IF(B289&lt;&gt;"",IFERROR(IF((SUMIF(D$20:AI$20, "CLO7", D289:AI289)/AO$12)=0,"",(SUMIF(D$20:AI$20, "CLO7", D289:AI289)/AO$12)),""),"")</f>
        <v/>
      </c>
      <c r="BD289" s="115" t="str">
        <f aca="false">IF(BC289="","",IF(BC289&gt;=B$10,"Y","N"))</f>
        <v/>
      </c>
      <c r="BE289" s="115" t="str">
        <f aca="false">IF(BD289="","",IF(BD289&lt;50%,1,IF(AND(BD289&gt;=50%,BD289&lt;B$10),2,IF(BD289&gt;=B$10,3))))</f>
        <v/>
      </c>
      <c r="BF289" s="114" t="str">
        <f aca="false">IF(B289&lt;&gt;"",IFERROR(IF((SUMIF(D$20:AI$20, "CLO8", D289:AI289)/AO$13)=0,"",(SUMIF(D$20:AI$20, "CLO8", D289:AI289)/AO$13)),""),"")</f>
        <v/>
      </c>
      <c r="BG289" s="115" t="str">
        <f aca="false">IF(BF289="","",IF(BF289&gt;=B$10,"Y","N"))</f>
        <v/>
      </c>
      <c r="BH289" s="115" t="str">
        <f aca="false">IF(BG289="","",IF(BG289&lt;50%,1,IF(AND(BG289&gt;=50%,BG289&lt;B$10),2,IF(BG289&gt;=B$10,3))))</f>
        <v/>
      </c>
      <c r="BI289" s="114" t="str">
        <f aca="false">IF(B289&lt;&gt;"",IFERROR(IF((SUMIF(D$20:AI$20, "CLO9", D289:AI289)/AO$14)=0,"",(SUMIF(D$20:AI$20, "CLO9", D289:AI289)/AO$14)),""),"")</f>
        <v/>
      </c>
      <c r="BJ289" s="115" t="str">
        <f aca="false">IF(BI289="","",IF(BI289&gt;=B$10,"Y","N"))</f>
        <v/>
      </c>
      <c r="BK289" s="115" t="str">
        <f aca="false">IF(BJ289="","",IF(BJ289&lt;50%,1,IF(AND(BJ289&gt;=50%,BJ289&lt;B$10),2,IF(BJ289&gt;=B$10,3))))</f>
        <v/>
      </c>
      <c r="BL289" s="114" t="str">
        <f aca="false">IF(B289&lt;&gt;"",IFERROR(IF((SUMIF(D$20:AI$20,"CLO10",D289:AI289)/AO$15)=0,"",(SUMIF(D$20:AI$20,"CLO10",D289:AI289)/AO$15)),""),"")</f>
        <v/>
      </c>
      <c r="BM289" s="115" t="str">
        <f aca="false">IF(BL289="","",IF(BL289&gt;=B$10,"Y","N"))</f>
        <v/>
      </c>
      <c r="BN289" s="115" t="str">
        <f aca="false">IF(BM289="","",IF(BM289&lt;50%,1,IF(AND(BM289&gt;=50%,BM289&lt;B$10),2,IF(BM289&gt;=B$10,3))))</f>
        <v/>
      </c>
      <c r="BO289" s="8"/>
      <c r="BP289" s="8"/>
    </row>
    <row r="290" customFormat="false" ht="15.75" hidden="false" customHeight="true" outlineLevel="0" collapsed="false">
      <c r="A290" s="183" t="str">
        <f aca="false">IF(B$6="LECTURE",IF('Database (LECTURE-RES-PRAC)'!A285="","",'Database (LECTURE-RES-PRAC)'!A285),"")</f>
        <v/>
      </c>
      <c r="B290" s="184" t="str">
        <f aca="false">IF(B$6="LECTURE",IF('Database (LECTURE-RES-PRAC)'!B285="","",'Database (LECTURE-RES-PRAC)'!B285),"")</f>
        <v/>
      </c>
      <c r="C290" s="183" t="str">
        <f aca="false">IF(B290&lt;&gt;"",'Database (LECTURE-RES-PRAC)'!C285,"")</f>
        <v/>
      </c>
      <c r="D290" s="117"/>
      <c r="E290" s="52"/>
      <c r="F290" s="52"/>
      <c r="G290" s="52"/>
      <c r="H290" s="52"/>
      <c r="I290" s="52"/>
      <c r="J290" s="52"/>
      <c r="K290" s="52"/>
      <c r="L290" s="52"/>
      <c r="M290" s="52"/>
      <c r="N290" s="181" t="str">
        <f aca="false">IF(B290&lt;&gt;"",SUM(D290:M290),"")</f>
        <v/>
      </c>
      <c r="O290" s="52"/>
      <c r="P290" s="52"/>
      <c r="Q290" s="52"/>
      <c r="R290" s="52"/>
      <c r="S290" s="52"/>
      <c r="T290" s="52"/>
      <c r="U290" s="52"/>
      <c r="V290" s="52"/>
      <c r="W290" s="52"/>
      <c r="X290" s="52"/>
      <c r="Y290" s="181" t="str">
        <f aca="false">IF(B290&lt;&gt;"",SUM(O290:X290),"")</f>
        <v/>
      </c>
      <c r="Z290" s="52"/>
      <c r="AA290" s="52"/>
      <c r="AB290" s="52"/>
      <c r="AC290" s="52"/>
      <c r="AD290" s="52"/>
      <c r="AE290" s="52"/>
      <c r="AF290" s="52"/>
      <c r="AG290" s="52"/>
      <c r="AH290" s="52"/>
      <c r="AI290" s="52"/>
      <c r="AJ290" s="182" t="str">
        <f aca="false">IF(B290&lt;&gt;"",SUM(Z290:AI290),"")</f>
        <v/>
      </c>
      <c r="AK290" s="185" t="str">
        <f aca="false">IF(B290&lt;&gt;"",IFERROR(IF((SUMIF(D$20:AI$20, "CLO1", D290:AI290)/AO$6)=0,"",(SUMIF(D$20:AI$20, "CLO1", D290:AI290)/AO$6)),""),"")</f>
        <v/>
      </c>
      <c r="AL290" s="115" t="str">
        <f aca="false">IF(AK290="","",IF(AK290&gt;=B$10,"Y","N"))</f>
        <v/>
      </c>
      <c r="AM290" s="115" t="str">
        <f aca="false">IF(AK290="","",IF(AK290&lt;50%,1,IF(AND(AK290&gt;=50%,AK290&lt;B$10),2,IF(AK290&gt;=B$10,3))))</f>
        <v/>
      </c>
      <c r="AN290" s="185" t="str">
        <f aca="false">IF(B290&lt;&gt;"",IFERROR(IF((SUMIF(D$20:AI$20, "CLO2", D290:AI290)/AO$7)=0,"",(SUMIF(D$20:AI$20, "CLO2", D290:AI290)/AO$7)),""),"")</f>
        <v/>
      </c>
      <c r="AO290" s="115" t="str">
        <f aca="false">IF(AN290="","",IF(AN290&gt;=B$10,"Y","N"))</f>
        <v/>
      </c>
      <c r="AP290" s="115" t="str">
        <f aca="false">IF(AN290="","",IF(AN290&lt;50%,1,IF(AND(AN290&gt;=50%,AN290&lt;B$10),2,IF(AN290&gt;=B$10,3))))</f>
        <v/>
      </c>
      <c r="AQ290" s="185" t="str">
        <f aca="false">IF(B290&lt;&gt;"",IFERROR(IF((SUMIF(D$20:AI$20, "CLO3", D290:AI290)/AO$8)=0,"",(SUMIF(D$20:AI$20, "CLO3", D290:AI290)/AO$8)),""),"")</f>
        <v/>
      </c>
      <c r="AR290" s="115" t="str">
        <f aca="false">IF(AQ290="","",IF(AQ290&gt;=B$10,"Y","N"))</f>
        <v/>
      </c>
      <c r="AS290" s="115" t="str">
        <f aca="false">IF(AQ290="","",IF(AQ290&lt;50%,1,IF(AND(AQ290&gt;=50%,AQ290&lt;B$10),2,IF(AQ290&gt;=B$10,3))))</f>
        <v/>
      </c>
      <c r="AT290" s="185" t="str">
        <f aca="false">IF(B290&lt;&gt;"",IFERROR(IF((SUMIF(D$20:AI$20, "CLO4", D290:AI290)/AO$9)=0,"",(SUMIF(D$20:AI$20, "CLO4", D290:AI290)/AO$9)),""),"")</f>
        <v/>
      </c>
      <c r="AU290" s="115" t="str">
        <f aca="false">IF(AT290="","",IF(AT290&gt;=B$10,"Y","N"))</f>
        <v/>
      </c>
      <c r="AV290" s="115" t="str">
        <f aca="false">IF(AT290="","",IF(AT290&lt;50%,1,IF(AND(AT290&gt;=50%,AT290&lt;B$10),2,IF(AT290&gt;=B$10,3))))</f>
        <v/>
      </c>
      <c r="AW290" s="185" t="str">
        <f aca="false">IF(B290&lt;&gt;"",IFERROR(IF((SUMIF(D$20:AI$20, "CLO5", D290:AI290)/AO$10)=0,"",(SUMIF(D$20:AI$20, "CLO5", D290:AI290)/AO$10)),""),"")</f>
        <v/>
      </c>
      <c r="AX290" s="115" t="str">
        <f aca="false">IF(AW290="","",IF(AW290&gt;=B$10,"Y","N"))</f>
        <v/>
      </c>
      <c r="AY290" s="115" t="str">
        <f aca="false">IF(AW290="","",IF(AW290&lt;50%,1,IF(AND(AW290&gt;=50%,AW290&lt;B$10),2,IF(AW290&gt;=B$10,3))))</f>
        <v/>
      </c>
      <c r="AZ290" s="114" t="str">
        <f aca="false">IF(B290&lt;&gt;"",IFERROR(IF((SUMIF(D$20:AI$20, "CLO6", D290:AI290)/AO$11)=0,"",(SUMIF(D$20:AI$20, "CLO6", D290:AI290)/AO$11)),""),"")</f>
        <v/>
      </c>
      <c r="BA290" s="115" t="str">
        <f aca="false">IF(AZ290="","",IF(AZ290&gt;=B$10,"Y","N"))</f>
        <v/>
      </c>
      <c r="BB290" s="115" t="str">
        <f aca="false">IF(BA290="","",IF(BA290&lt;50%,1,IF(AND(BA290&gt;=50%,BA290&lt;B$10),2,IF(BA290&gt;=B$10,3))))</f>
        <v/>
      </c>
      <c r="BC290" s="114" t="str">
        <f aca="false">IF(B290&lt;&gt;"",IFERROR(IF((SUMIF(D$20:AI$20, "CLO7", D290:AI290)/AO$12)=0,"",(SUMIF(D$20:AI$20, "CLO7", D290:AI290)/AO$12)),""),"")</f>
        <v/>
      </c>
      <c r="BD290" s="115" t="str">
        <f aca="false">IF(BC290="","",IF(BC290&gt;=B$10,"Y","N"))</f>
        <v/>
      </c>
      <c r="BE290" s="115" t="str">
        <f aca="false">IF(BD290="","",IF(BD290&lt;50%,1,IF(AND(BD290&gt;=50%,BD290&lt;B$10),2,IF(BD290&gt;=B$10,3))))</f>
        <v/>
      </c>
      <c r="BF290" s="114" t="str">
        <f aca="false">IF(B290&lt;&gt;"",IFERROR(IF((SUMIF(D$20:AI$20, "CLO8", D290:AI290)/AO$13)=0,"",(SUMIF(D$20:AI$20, "CLO8", D290:AI290)/AO$13)),""),"")</f>
        <v/>
      </c>
      <c r="BG290" s="115" t="str">
        <f aca="false">IF(BF290="","",IF(BF290&gt;=B$10,"Y","N"))</f>
        <v/>
      </c>
      <c r="BH290" s="115" t="str">
        <f aca="false">IF(BG290="","",IF(BG290&lt;50%,1,IF(AND(BG290&gt;=50%,BG290&lt;B$10),2,IF(BG290&gt;=B$10,3))))</f>
        <v/>
      </c>
      <c r="BI290" s="114" t="str">
        <f aca="false">IF(B290&lt;&gt;"",IFERROR(IF((SUMIF(D$20:AI$20, "CLO9", D290:AI290)/AO$14)=0,"",(SUMIF(D$20:AI$20, "CLO9", D290:AI290)/AO$14)),""),"")</f>
        <v/>
      </c>
      <c r="BJ290" s="115" t="str">
        <f aca="false">IF(BI290="","",IF(BI290&gt;=B$10,"Y","N"))</f>
        <v/>
      </c>
      <c r="BK290" s="115" t="str">
        <f aca="false">IF(BJ290="","",IF(BJ290&lt;50%,1,IF(AND(BJ290&gt;=50%,BJ290&lt;B$10),2,IF(BJ290&gt;=B$10,3))))</f>
        <v/>
      </c>
      <c r="BL290" s="114" t="str">
        <f aca="false">IF(B290&lt;&gt;"",IFERROR(IF((SUMIF(D$20:AI$20,"CLO10",D290:AI290)/AO$15)=0,"",(SUMIF(D$20:AI$20,"CLO10",D290:AI290)/AO$15)),""),"")</f>
        <v/>
      </c>
      <c r="BM290" s="115" t="str">
        <f aca="false">IF(BL290="","",IF(BL290&gt;=B$10,"Y","N"))</f>
        <v/>
      </c>
      <c r="BN290" s="115" t="str">
        <f aca="false">IF(BM290="","",IF(BM290&lt;50%,1,IF(AND(BM290&gt;=50%,BM290&lt;B$10),2,IF(BM290&gt;=B$10,3))))</f>
        <v/>
      </c>
      <c r="BO290" s="8"/>
      <c r="BP290" s="8"/>
    </row>
    <row r="291" customFormat="false" ht="15.75" hidden="false" customHeight="true" outlineLevel="0" collapsed="false">
      <c r="A291" s="183" t="str">
        <f aca="false">IF(B$6="LECTURE",IF('Database (LECTURE-RES-PRAC)'!A286="","",'Database (LECTURE-RES-PRAC)'!A286),"")</f>
        <v/>
      </c>
      <c r="B291" s="184" t="str">
        <f aca="false">IF(B$6="LECTURE",IF('Database (LECTURE-RES-PRAC)'!B286="","",'Database (LECTURE-RES-PRAC)'!B286),"")</f>
        <v/>
      </c>
      <c r="C291" s="183" t="str">
        <f aca="false">IF(B291&lt;&gt;"",'Database (LECTURE-RES-PRAC)'!C286,"")</f>
        <v/>
      </c>
      <c r="D291" s="117"/>
      <c r="E291" s="52"/>
      <c r="F291" s="52"/>
      <c r="G291" s="52"/>
      <c r="H291" s="52"/>
      <c r="I291" s="52"/>
      <c r="J291" s="52"/>
      <c r="K291" s="52"/>
      <c r="L291" s="52"/>
      <c r="M291" s="52"/>
      <c r="N291" s="181" t="str">
        <f aca="false">IF(B291&lt;&gt;"",SUM(D291:M291),"")</f>
        <v/>
      </c>
      <c r="O291" s="52"/>
      <c r="P291" s="52"/>
      <c r="Q291" s="52"/>
      <c r="R291" s="52"/>
      <c r="S291" s="52"/>
      <c r="T291" s="52"/>
      <c r="U291" s="52"/>
      <c r="V291" s="52"/>
      <c r="W291" s="52"/>
      <c r="X291" s="52"/>
      <c r="Y291" s="181" t="str">
        <f aca="false">IF(B291&lt;&gt;"",SUM(O291:X291),"")</f>
        <v/>
      </c>
      <c r="Z291" s="52"/>
      <c r="AA291" s="52"/>
      <c r="AB291" s="52"/>
      <c r="AC291" s="52"/>
      <c r="AD291" s="52"/>
      <c r="AE291" s="52"/>
      <c r="AF291" s="52"/>
      <c r="AG291" s="52"/>
      <c r="AH291" s="52"/>
      <c r="AI291" s="52"/>
      <c r="AJ291" s="182" t="str">
        <f aca="false">IF(B291&lt;&gt;"",SUM(Z291:AI291),"")</f>
        <v/>
      </c>
      <c r="AK291" s="185" t="str">
        <f aca="false">IF(B291&lt;&gt;"",IFERROR(IF((SUMIF(D$20:AI$20, "CLO1", D291:AI291)/AO$6)=0,"",(SUMIF(D$20:AI$20, "CLO1", D291:AI291)/AO$6)),""),"")</f>
        <v/>
      </c>
      <c r="AL291" s="115" t="str">
        <f aca="false">IF(AK291="","",IF(AK291&gt;=B$10,"Y","N"))</f>
        <v/>
      </c>
      <c r="AM291" s="115" t="str">
        <f aca="false">IF(AK291="","",IF(AK291&lt;50%,1,IF(AND(AK291&gt;=50%,AK291&lt;B$10),2,IF(AK291&gt;=B$10,3))))</f>
        <v/>
      </c>
      <c r="AN291" s="185" t="str">
        <f aca="false">IF(B291&lt;&gt;"",IFERROR(IF((SUMIF(D$20:AI$20, "CLO2", D291:AI291)/AO$7)=0,"",(SUMIF(D$20:AI$20, "CLO2", D291:AI291)/AO$7)),""),"")</f>
        <v/>
      </c>
      <c r="AO291" s="115" t="str">
        <f aca="false">IF(AN291="","",IF(AN291&gt;=B$10,"Y","N"))</f>
        <v/>
      </c>
      <c r="AP291" s="115" t="str">
        <f aca="false">IF(AN291="","",IF(AN291&lt;50%,1,IF(AND(AN291&gt;=50%,AN291&lt;B$10),2,IF(AN291&gt;=B$10,3))))</f>
        <v/>
      </c>
      <c r="AQ291" s="185" t="str">
        <f aca="false">IF(B291&lt;&gt;"",IFERROR(IF((SUMIF(D$20:AI$20, "CLO3", D291:AI291)/AO$8)=0,"",(SUMIF(D$20:AI$20, "CLO3", D291:AI291)/AO$8)),""),"")</f>
        <v/>
      </c>
      <c r="AR291" s="115" t="str">
        <f aca="false">IF(AQ291="","",IF(AQ291&gt;=B$10,"Y","N"))</f>
        <v/>
      </c>
      <c r="AS291" s="115" t="str">
        <f aca="false">IF(AQ291="","",IF(AQ291&lt;50%,1,IF(AND(AQ291&gt;=50%,AQ291&lt;B$10),2,IF(AQ291&gt;=B$10,3))))</f>
        <v/>
      </c>
      <c r="AT291" s="185" t="str">
        <f aca="false">IF(B291&lt;&gt;"",IFERROR(IF((SUMIF(D$20:AI$20, "CLO4", D291:AI291)/AO$9)=0,"",(SUMIF(D$20:AI$20, "CLO4", D291:AI291)/AO$9)),""),"")</f>
        <v/>
      </c>
      <c r="AU291" s="115" t="str">
        <f aca="false">IF(AT291="","",IF(AT291&gt;=B$10,"Y","N"))</f>
        <v/>
      </c>
      <c r="AV291" s="115" t="str">
        <f aca="false">IF(AT291="","",IF(AT291&lt;50%,1,IF(AND(AT291&gt;=50%,AT291&lt;B$10),2,IF(AT291&gt;=B$10,3))))</f>
        <v/>
      </c>
      <c r="AW291" s="185" t="str">
        <f aca="false">IF(B291&lt;&gt;"",IFERROR(IF((SUMIF(D$20:AI$20, "CLO5", D291:AI291)/AO$10)=0,"",(SUMIF(D$20:AI$20, "CLO5", D291:AI291)/AO$10)),""),"")</f>
        <v/>
      </c>
      <c r="AX291" s="115" t="str">
        <f aca="false">IF(AW291="","",IF(AW291&gt;=B$10,"Y","N"))</f>
        <v/>
      </c>
      <c r="AY291" s="115" t="str">
        <f aca="false">IF(AW291="","",IF(AW291&lt;50%,1,IF(AND(AW291&gt;=50%,AW291&lt;B$10),2,IF(AW291&gt;=B$10,3))))</f>
        <v/>
      </c>
      <c r="AZ291" s="114" t="str">
        <f aca="false">IF(B291&lt;&gt;"",IFERROR(IF((SUMIF(D$20:AI$20, "CLO6", D291:AI291)/AO$11)=0,"",(SUMIF(D$20:AI$20, "CLO6", D291:AI291)/AO$11)),""),"")</f>
        <v/>
      </c>
      <c r="BA291" s="115" t="str">
        <f aca="false">IF(AZ291="","",IF(AZ291&gt;=B$10,"Y","N"))</f>
        <v/>
      </c>
      <c r="BB291" s="115" t="str">
        <f aca="false">IF(BA291="","",IF(BA291&lt;50%,1,IF(AND(BA291&gt;=50%,BA291&lt;B$10),2,IF(BA291&gt;=B$10,3))))</f>
        <v/>
      </c>
      <c r="BC291" s="114" t="str">
        <f aca="false">IF(B291&lt;&gt;"",IFERROR(IF((SUMIF(D$20:AI$20, "CLO7", D291:AI291)/AO$12)=0,"",(SUMIF(D$20:AI$20, "CLO7", D291:AI291)/AO$12)),""),"")</f>
        <v/>
      </c>
      <c r="BD291" s="115" t="str">
        <f aca="false">IF(BC291="","",IF(BC291&gt;=B$10,"Y","N"))</f>
        <v/>
      </c>
      <c r="BE291" s="115" t="str">
        <f aca="false">IF(BD291="","",IF(BD291&lt;50%,1,IF(AND(BD291&gt;=50%,BD291&lt;B$10),2,IF(BD291&gt;=B$10,3))))</f>
        <v/>
      </c>
      <c r="BF291" s="114" t="str">
        <f aca="false">IF(B291&lt;&gt;"",IFERROR(IF((SUMIF(D$20:AI$20, "CLO8", D291:AI291)/AO$13)=0,"",(SUMIF(D$20:AI$20, "CLO8", D291:AI291)/AO$13)),""),"")</f>
        <v/>
      </c>
      <c r="BG291" s="115" t="str">
        <f aca="false">IF(BF291="","",IF(BF291&gt;=B$10,"Y","N"))</f>
        <v/>
      </c>
      <c r="BH291" s="115" t="str">
        <f aca="false">IF(BG291="","",IF(BG291&lt;50%,1,IF(AND(BG291&gt;=50%,BG291&lt;B$10),2,IF(BG291&gt;=B$10,3))))</f>
        <v/>
      </c>
      <c r="BI291" s="114" t="str">
        <f aca="false">IF(B291&lt;&gt;"",IFERROR(IF((SUMIF(D$20:AI$20, "CLO9", D291:AI291)/AO$14)=0,"",(SUMIF(D$20:AI$20, "CLO9", D291:AI291)/AO$14)),""),"")</f>
        <v/>
      </c>
      <c r="BJ291" s="115" t="str">
        <f aca="false">IF(BI291="","",IF(BI291&gt;=B$10,"Y","N"))</f>
        <v/>
      </c>
      <c r="BK291" s="115" t="str">
        <f aca="false">IF(BJ291="","",IF(BJ291&lt;50%,1,IF(AND(BJ291&gt;=50%,BJ291&lt;B$10),2,IF(BJ291&gt;=B$10,3))))</f>
        <v/>
      </c>
      <c r="BL291" s="114" t="str">
        <f aca="false">IF(B291&lt;&gt;"",IFERROR(IF((SUMIF(D$20:AI$20,"CLO10",D291:AI291)/AO$15)=0,"",(SUMIF(D$20:AI$20,"CLO10",D291:AI291)/AO$15)),""),"")</f>
        <v/>
      </c>
      <c r="BM291" s="115" t="str">
        <f aca="false">IF(BL291="","",IF(BL291&gt;=B$10,"Y","N"))</f>
        <v/>
      </c>
      <c r="BN291" s="115" t="str">
        <f aca="false">IF(BM291="","",IF(BM291&lt;50%,1,IF(AND(BM291&gt;=50%,BM291&lt;B$10),2,IF(BM291&gt;=B$10,3))))</f>
        <v/>
      </c>
      <c r="BO291" s="8"/>
      <c r="BP291" s="8"/>
    </row>
    <row r="292" customFormat="false" ht="15.75" hidden="false" customHeight="true" outlineLevel="0" collapsed="false">
      <c r="A292" s="183" t="str">
        <f aca="false">IF(B$6="LECTURE",IF('Database (LECTURE-RES-PRAC)'!A287="","",'Database (LECTURE-RES-PRAC)'!A287),"")</f>
        <v/>
      </c>
      <c r="B292" s="184" t="str">
        <f aca="false">IF(B$6="LECTURE",IF('Database (LECTURE-RES-PRAC)'!B287="","",'Database (LECTURE-RES-PRAC)'!B287),"")</f>
        <v/>
      </c>
      <c r="C292" s="183" t="str">
        <f aca="false">IF(B292&lt;&gt;"",'Database (LECTURE-RES-PRAC)'!C287,"")</f>
        <v/>
      </c>
      <c r="D292" s="117"/>
      <c r="E292" s="52"/>
      <c r="F292" s="52"/>
      <c r="G292" s="52"/>
      <c r="H292" s="52"/>
      <c r="I292" s="52"/>
      <c r="J292" s="52"/>
      <c r="K292" s="52"/>
      <c r="L292" s="52"/>
      <c r="M292" s="52"/>
      <c r="N292" s="181" t="str">
        <f aca="false">IF(B292&lt;&gt;"",SUM(D292:M292),"")</f>
        <v/>
      </c>
      <c r="O292" s="52"/>
      <c r="P292" s="52"/>
      <c r="Q292" s="52"/>
      <c r="R292" s="52"/>
      <c r="S292" s="52"/>
      <c r="T292" s="52"/>
      <c r="U292" s="52"/>
      <c r="V292" s="52"/>
      <c r="W292" s="52"/>
      <c r="X292" s="52"/>
      <c r="Y292" s="181" t="str">
        <f aca="false">IF(B292&lt;&gt;"",SUM(O292:X292),"")</f>
        <v/>
      </c>
      <c r="Z292" s="52"/>
      <c r="AA292" s="52"/>
      <c r="AB292" s="52"/>
      <c r="AC292" s="52"/>
      <c r="AD292" s="52"/>
      <c r="AE292" s="52"/>
      <c r="AF292" s="52"/>
      <c r="AG292" s="52"/>
      <c r="AH292" s="52"/>
      <c r="AI292" s="52"/>
      <c r="AJ292" s="182" t="str">
        <f aca="false">IF(B292&lt;&gt;"",SUM(Z292:AI292),"")</f>
        <v/>
      </c>
      <c r="AK292" s="185" t="str">
        <f aca="false">IF(B292&lt;&gt;"",IFERROR(IF((SUMIF(D$20:AI$20, "CLO1", D292:AI292)/AO$6)=0,"",(SUMIF(D$20:AI$20, "CLO1", D292:AI292)/AO$6)),""),"")</f>
        <v/>
      </c>
      <c r="AL292" s="115" t="str">
        <f aca="false">IF(AK292="","",IF(AK292&gt;=B$10,"Y","N"))</f>
        <v/>
      </c>
      <c r="AM292" s="115" t="str">
        <f aca="false">IF(AK292="","",IF(AK292&lt;50%,1,IF(AND(AK292&gt;=50%,AK292&lt;B$10),2,IF(AK292&gt;=B$10,3))))</f>
        <v/>
      </c>
      <c r="AN292" s="185" t="str">
        <f aca="false">IF(B292&lt;&gt;"",IFERROR(IF((SUMIF(D$20:AI$20, "CLO2", D292:AI292)/AO$7)=0,"",(SUMIF(D$20:AI$20, "CLO2", D292:AI292)/AO$7)),""),"")</f>
        <v/>
      </c>
      <c r="AO292" s="115" t="str">
        <f aca="false">IF(AN292="","",IF(AN292&gt;=B$10,"Y","N"))</f>
        <v/>
      </c>
      <c r="AP292" s="115" t="str">
        <f aca="false">IF(AN292="","",IF(AN292&lt;50%,1,IF(AND(AN292&gt;=50%,AN292&lt;B$10),2,IF(AN292&gt;=B$10,3))))</f>
        <v/>
      </c>
      <c r="AQ292" s="185" t="str">
        <f aca="false">IF(B292&lt;&gt;"",IFERROR(IF((SUMIF(D$20:AI$20, "CLO3", D292:AI292)/AO$8)=0,"",(SUMIF(D$20:AI$20, "CLO3", D292:AI292)/AO$8)),""),"")</f>
        <v/>
      </c>
      <c r="AR292" s="115" t="str">
        <f aca="false">IF(AQ292="","",IF(AQ292&gt;=B$10,"Y","N"))</f>
        <v/>
      </c>
      <c r="AS292" s="115" t="str">
        <f aca="false">IF(AQ292="","",IF(AQ292&lt;50%,1,IF(AND(AQ292&gt;=50%,AQ292&lt;B$10),2,IF(AQ292&gt;=B$10,3))))</f>
        <v/>
      </c>
      <c r="AT292" s="185" t="str">
        <f aca="false">IF(B292&lt;&gt;"",IFERROR(IF((SUMIF(D$20:AI$20, "CLO4", D292:AI292)/AO$9)=0,"",(SUMIF(D$20:AI$20, "CLO4", D292:AI292)/AO$9)),""),"")</f>
        <v/>
      </c>
      <c r="AU292" s="115" t="str">
        <f aca="false">IF(AT292="","",IF(AT292&gt;=B$10,"Y","N"))</f>
        <v/>
      </c>
      <c r="AV292" s="115" t="str">
        <f aca="false">IF(AT292="","",IF(AT292&lt;50%,1,IF(AND(AT292&gt;=50%,AT292&lt;B$10),2,IF(AT292&gt;=B$10,3))))</f>
        <v/>
      </c>
      <c r="AW292" s="185" t="str">
        <f aca="false">IF(B292&lt;&gt;"",IFERROR(IF((SUMIF(D$20:AI$20, "CLO5", D292:AI292)/AO$10)=0,"",(SUMIF(D$20:AI$20, "CLO5", D292:AI292)/AO$10)),""),"")</f>
        <v/>
      </c>
      <c r="AX292" s="115" t="str">
        <f aca="false">IF(AW292="","",IF(AW292&gt;=B$10,"Y","N"))</f>
        <v/>
      </c>
      <c r="AY292" s="115" t="str">
        <f aca="false">IF(AW292="","",IF(AW292&lt;50%,1,IF(AND(AW292&gt;=50%,AW292&lt;B$10),2,IF(AW292&gt;=B$10,3))))</f>
        <v/>
      </c>
      <c r="AZ292" s="114" t="str">
        <f aca="false">IF(B292&lt;&gt;"",IFERROR(IF((SUMIF(D$20:AI$20, "CLO6", D292:AI292)/AO$11)=0,"",(SUMIF(D$20:AI$20, "CLO6", D292:AI292)/AO$11)),""),"")</f>
        <v/>
      </c>
      <c r="BA292" s="115" t="str">
        <f aca="false">IF(AZ292="","",IF(AZ292&gt;=B$10,"Y","N"))</f>
        <v/>
      </c>
      <c r="BB292" s="115" t="str">
        <f aca="false">IF(BA292="","",IF(BA292&lt;50%,1,IF(AND(BA292&gt;=50%,BA292&lt;B$10),2,IF(BA292&gt;=B$10,3))))</f>
        <v/>
      </c>
      <c r="BC292" s="114" t="str">
        <f aca="false">IF(B292&lt;&gt;"",IFERROR(IF((SUMIF(D$20:AI$20, "CLO7", D292:AI292)/AO$12)=0,"",(SUMIF(D$20:AI$20, "CLO7", D292:AI292)/AO$12)),""),"")</f>
        <v/>
      </c>
      <c r="BD292" s="115" t="str">
        <f aca="false">IF(BC292="","",IF(BC292&gt;=B$10,"Y","N"))</f>
        <v/>
      </c>
      <c r="BE292" s="115" t="str">
        <f aca="false">IF(BD292="","",IF(BD292&lt;50%,1,IF(AND(BD292&gt;=50%,BD292&lt;B$10),2,IF(BD292&gt;=B$10,3))))</f>
        <v/>
      </c>
      <c r="BF292" s="114" t="str">
        <f aca="false">IF(B292&lt;&gt;"",IFERROR(IF((SUMIF(D$20:AI$20, "CLO8", D292:AI292)/AO$13)=0,"",(SUMIF(D$20:AI$20, "CLO8", D292:AI292)/AO$13)),""),"")</f>
        <v/>
      </c>
      <c r="BG292" s="115" t="str">
        <f aca="false">IF(BF292="","",IF(BF292&gt;=B$10,"Y","N"))</f>
        <v/>
      </c>
      <c r="BH292" s="115" t="str">
        <f aca="false">IF(BG292="","",IF(BG292&lt;50%,1,IF(AND(BG292&gt;=50%,BG292&lt;B$10),2,IF(BG292&gt;=B$10,3))))</f>
        <v/>
      </c>
      <c r="BI292" s="114" t="str">
        <f aca="false">IF(B292&lt;&gt;"",IFERROR(IF((SUMIF(D$20:AI$20, "CLO9", D292:AI292)/AO$14)=0,"",(SUMIF(D$20:AI$20, "CLO9", D292:AI292)/AO$14)),""),"")</f>
        <v/>
      </c>
      <c r="BJ292" s="115" t="str">
        <f aca="false">IF(BI292="","",IF(BI292&gt;=B$10,"Y","N"))</f>
        <v/>
      </c>
      <c r="BK292" s="115" t="str">
        <f aca="false">IF(BJ292="","",IF(BJ292&lt;50%,1,IF(AND(BJ292&gt;=50%,BJ292&lt;B$10),2,IF(BJ292&gt;=B$10,3))))</f>
        <v/>
      </c>
      <c r="BL292" s="114" t="str">
        <f aca="false">IF(B292&lt;&gt;"",IFERROR(IF((SUMIF(D$20:AI$20,"CLO10",D292:AI292)/AO$15)=0,"",(SUMIF(D$20:AI$20,"CLO10",D292:AI292)/AO$15)),""),"")</f>
        <v/>
      </c>
      <c r="BM292" s="115" t="str">
        <f aca="false">IF(BL292="","",IF(BL292&gt;=B$10,"Y","N"))</f>
        <v/>
      </c>
      <c r="BN292" s="115" t="str">
        <f aca="false">IF(BM292="","",IF(BM292&lt;50%,1,IF(AND(BM292&gt;=50%,BM292&lt;B$10),2,IF(BM292&gt;=B$10,3))))</f>
        <v/>
      </c>
      <c r="BO292" s="8"/>
      <c r="BP292" s="8"/>
    </row>
    <row r="293" customFormat="false" ht="15.75" hidden="false" customHeight="true" outlineLevel="0" collapsed="false">
      <c r="A293" s="183" t="str">
        <f aca="false">IF(B$6="LECTURE",IF('Database (LECTURE-RES-PRAC)'!A288="","",'Database (LECTURE-RES-PRAC)'!A288),"")</f>
        <v/>
      </c>
      <c r="B293" s="184" t="str">
        <f aca="false">IF(B$6="LECTURE",IF('Database (LECTURE-RES-PRAC)'!B288="","",'Database (LECTURE-RES-PRAC)'!B288),"")</f>
        <v/>
      </c>
      <c r="C293" s="183" t="str">
        <f aca="false">IF(B293&lt;&gt;"",'Database (LECTURE-RES-PRAC)'!C288,"")</f>
        <v/>
      </c>
      <c r="D293" s="117"/>
      <c r="E293" s="52"/>
      <c r="F293" s="52"/>
      <c r="G293" s="52"/>
      <c r="H293" s="52"/>
      <c r="I293" s="52"/>
      <c r="J293" s="52"/>
      <c r="K293" s="52"/>
      <c r="L293" s="52"/>
      <c r="M293" s="52"/>
      <c r="N293" s="181" t="str">
        <f aca="false">IF(B293&lt;&gt;"",SUM(D293:M293),"")</f>
        <v/>
      </c>
      <c r="O293" s="52"/>
      <c r="P293" s="52"/>
      <c r="Q293" s="52"/>
      <c r="R293" s="52"/>
      <c r="S293" s="52"/>
      <c r="T293" s="52"/>
      <c r="U293" s="52"/>
      <c r="V293" s="52"/>
      <c r="W293" s="52"/>
      <c r="X293" s="52"/>
      <c r="Y293" s="181" t="str">
        <f aca="false">IF(B293&lt;&gt;"",SUM(O293:X293),"")</f>
        <v/>
      </c>
      <c r="Z293" s="52"/>
      <c r="AA293" s="52"/>
      <c r="AB293" s="52"/>
      <c r="AC293" s="52"/>
      <c r="AD293" s="52"/>
      <c r="AE293" s="52"/>
      <c r="AF293" s="52"/>
      <c r="AG293" s="52"/>
      <c r="AH293" s="52"/>
      <c r="AI293" s="52"/>
      <c r="AJ293" s="182" t="str">
        <f aca="false">IF(B293&lt;&gt;"",SUM(Z293:AI293),"")</f>
        <v/>
      </c>
      <c r="AK293" s="185" t="str">
        <f aca="false">IF(B293&lt;&gt;"",IFERROR(IF((SUMIF(D$20:AI$20, "CLO1", D293:AI293)/AO$6)=0,"",(SUMIF(D$20:AI$20, "CLO1", D293:AI293)/AO$6)),""),"")</f>
        <v/>
      </c>
      <c r="AL293" s="115" t="str">
        <f aca="false">IF(AK293="","",IF(AK293&gt;=B$10,"Y","N"))</f>
        <v/>
      </c>
      <c r="AM293" s="115" t="str">
        <f aca="false">IF(AK293="","",IF(AK293&lt;50%,1,IF(AND(AK293&gt;=50%,AK293&lt;B$10),2,IF(AK293&gt;=B$10,3))))</f>
        <v/>
      </c>
      <c r="AN293" s="185" t="str">
        <f aca="false">IF(B293&lt;&gt;"",IFERROR(IF((SUMIF(D$20:AI$20, "CLO2", D293:AI293)/AO$7)=0,"",(SUMIF(D$20:AI$20, "CLO2", D293:AI293)/AO$7)),""),"")</f>
        <v/>
      </c>
      <c r="AO293" s="115" t="str">
        <f aca="false">IF(AN293="","",IF(AN293&gt;=B$10,"Y","N"))</f>
        <v/>
      </c>
      <c r="AP293" s="115" t="str">
        <f aca="false">IF(AN293="","",IF(AN293&lt;50%,1,IF(AND(AN293&gt;=50%,AN293&lt;B$10),2,IF(AN293&gt;=B$10,3))))</f>
        <v/>
      </c>
      <c r="AQ293" s="185" t="str">
        <f aca="false">IF(B293&lt;&gt;"",IFERROR(IF((SUMIF(D$20:AI$20, "CLO3", D293:AI293)/AO$8)=0,"",(SUMIF(D$20:AI$20, "CLO3", D293:AI293)/AO$8)),""),"")</f>
        <v/>
      </c>
      <c r="AR293" s="115" t="str">
        <f aca="false">IF(AQ293="","",IF(AQ293&gt;=B$10,"Y","N"))</f>
        <v/>
      </c>
      <c r="AS293" s="115" t="str">
        <f aca="false">IF(AQ293="","",IF(AQ293&lt;50%,1,IF(AND(AQ293&gt;=50%,AQ293&lt;B$10),2,IF(AQ293&gt;=B$10,3))))</f>
        <v/>
      </c>
      <c r="AT293" s="185" t="str">
        <f aca="false">IF(B293&lt;&gt;"",IFERROR(IF((SUMIF(D$20:AI$20, "CLO4", D293:AI293)/AO$9)=0,"",(SUMIF(D$20:AI$20, "CLO4", D293:AI293)/AO$9)),""),"")</f>
        <v/>
      </c>
      <c r="AU293" s="115" t="str">
        <f aca="false">IF(AT293="","",IF(AT293&gt;=B$10,"Y","N"))</f>
        <v/>
      </c>
      <c r="AV293" s="115" t="str">
        <f aca="false">IF(AT293="","",IF(AT293&lt;50%,1,IF(AND(AT293&gt;=50%,AT293&lt;B$10),2,IF(AT293&gt;=B$10,3))))</f>
        <v/>
      </c>
      <c r="AW293" s="185" t="str">
        <f aca="false">IF(B293&lt;&gt;"",IFERROR(IF((SUMIF(D$20:AI$20, "CLO5", D293:AI293)/AO$10)=0,"",(SUMIF(D$20:AI$20, "CLO5", D293:AI293)/AO$10)),""),"")</f>
        <v/>
      </c>
      <c r="AX293" s="115" t="str">
        <f aca="false">IF(AW293="","",IF(AW293&gt;=B$10,"Y","N"))</f>
        <v/>
      </c>
      <c r="AY293" s="115" t="str">
        <f aca="false">IF(AW293="","",IF(AW293&lt;50%,1,IF(AND(AW293&gt;=50%,AW293&lt;B$10),2,IF(AW293&gt;=B$10,3))))</f>
        <v/>
      </c>
      <c r="AZ293" s="114" t="str">
        <f aca="false">IF(B293&lt;&gt;"",IFERROR(IF((SUMIF(D$20:AI$20, "CLO6", D293:AI293)/AO$11)=0,"",(SUMIF(D$20:AI$20, "CLO6", D293:AI293)/AO$11)),""),"")</f>
        <v/>
      </c>
      <c r="BA293" s="115" t="str">
        <f aca="false">IF(AZ293="","",IF(AZ293&gt;=B$10,"Y","N"))</f>
        <v/>
      </c>
      <c r="BB293" s="115" t="str">
        <f aca="false">IF(BA293="","",IF(BA293&lt;50%,1,IF(AND(BA293&gt;=50%,BA293&lt;B$10),2,IF(BA293&gt;=B$10,3))))</f>
        <v/>
      </c>
      <c r="BC293" s="114" t="str">
        <f aca="false">IF(B293&lt;&gt;"",IFERROR(IF((SUMIF(D$20:AI$20, "CLO7", D293:AI293)/AO$12)=0,"",(SUMIF(D$20:AI$20, "CLO7", D293:AI293)/AO$12)),""),"")</f>
        <v/>
      </c>
      <c r="BD293" s="115" t="str">
        <f aca="false">IF(BC293="","",IF(BC293&gt;=B$10,"Y","N"))</f>
        <v/>
      </c>
      <c r="BE293" s="115" t="str">
        <f aca="false">IF(BD293="","",IF(BD293&lt;50%,1,IF(AND(BD293&gt;=50%,BD293&lt;B$10),2,IF(BD293&gt;=B$10,3))))</f>
        <v/>
      </c>
      <c r="BF293" s="114" t="str">
        <f aca="false">IF(B293&lt;&gt;"",IFERROR(IF((SUMIF(D$20:AI$20, "CLO8", D293:AI293)/AO$13)=0,"",(SUMIF(D$20:AI$20, "CLO8", D293:AI293)/AO$13)),""),"")</f>
        <v/>
      </c>
      <c r="BG293" s="115" t="str">
        <f aca="false">IF(BF293="","",IF(BF293&gt;=B$10,"Y","N"))</f>
        <v/>
      </c>
      <c r="BH293" s="115" t="str">
        <f aca="false">IF(BG293="","",IF(BG293&lt;50%,1,IF(AND(BG293&gt;=50%,BG293&lt;B$10),2,IF(BG293&gt;=B$10,3))))</f>
        <v/>
      </c>
      <c r="BI293" s="114" t="str">
        <f aca="false">IF(B293&lt;&gt;"",IFERROR(IF((SUMIF(D$20:AI$20, "CLO9", D293:AI293)/AO$14)=0,"",(SUMIF(D$20:AI$20, "CLO9", D293:AI293)/AO$14)),""),"")</f>
        <v/>
      </c>
      <c r="BJ293" s="115" t="str">
        <f aca="false">IF(BI293="","",IF(BI293&gt;=B$10,"Y","N"))</f>
        <v/>
      </c>
      <c r="BK293" s="115" t="str">
        <f aca="false">IF(BJ293="","",IF(BJ293&lt;50%,1,IF(AND(BJ293&gt;=50%,BJ293&lt;B$10),2,IF(BJ293&gt;=B$10,3))))</f>
        <v/>
      </c>
      <c r="BL293" s="114" t="str">
        <f aca="false">IF(B293&lt;&gt;"",IFERROR(IF((SUMIF(D$20:AI$20,"CLO10",D293:AI293)/AO$15)=0,"",(SUMIF(D$20:AI$20,"CLO10",D293:AI293)/AO$15)),""),"")</f>
        <v/>
      </c>
      <c r="BM293" s="115" t="str">
        <f aca="false">IF(BL293="","",IF(BL293&gt;=B$10,"Y","N"))</f>
        <v/>
      </c>
      <c r="BN293" s="115" t="str">
        <f aca="false">IF(BM293="","",IF(BM293&lt;50%,1,IF(AND(BM293&gt;=50%,BM293&lt;B$10),2,IF(BM293&gt;=B$10,3))))</f>
        <v/>
      </c>
      <c r="BO293" s="8"/>
      <c r="BP293" s="8"/>
    </row>
    <row r="294" customFormat="false" ht="15.75" hidden="false" customHeight="true" outlineLevel="0" collapsed="false">
      <c r="A294" s="183" t="str">
        <f aca="false">IF(B$6="LECTURE",IF('Database (LECTURE-RES-PRAC)'!A289="","",'Database (LECTURE-RES-PRAC)'!A289),"")</f>
        <v/>
      </c>
      <c r="B294" s="184" t="str">
        <f aca="false">IF(B$6="LECTURE",IF('Database (LECTURE-RES-PRAC)'!B289="","",'Database (LECTURE-RES-PRAC)'!B289),"")</f>
        <v/>
      </c>
      <c r="C294" s="183" t="str">
        <f aca="false">IF(B294&lt;&gt;"",'Database (LECTURE-RES-PRAC)'!C289,"")</f>
        <v/>
      </c>
      <c r="D294" s="117"/>
      <c r="E294" s="52"/>
      <c r="F294" s="52"/>
      <c r="G294" s="52"/>
      <c r="H294" s="52"/>
      <c r="I294" s="52"/>
      <c r="J294" s="52"/>
      <c r="K294" s="52"/>
      <c r="L294" s="52"/>
      <c r="M294" s="52"/>
      <c r="N294" s="181" t="str">
        <f aca="false">IF(B294&lt;&gt;"",SUM(D294:M294),"")</f>
        <v/>
      </c>
      <c r="O294" s="52"/>
      <c r="P294" s="52"/>
      <c r="Q294" s="52"/>
      <c r="R294" s="52"/>
      <c r="S294" s="52"/>
      <c r="T294" s="52"/>
      <c r="U294" s="52"/>
      <c r="V294" s="52"/>
      <c r="W294" s="52"/>
      <c r="X294" s="52"/>
      <c r="Y294" s="181" t="str">
        <f aca="false">IF(B294&lt;&gt;"",SUM(O294:X294),"")</f>
        <v/>
      </c>
      <c r="Z294" s="52"/>
      <c r="AA294" s="52"/>
      <c r="AB294" s="52"/>
      <c r="AC294" s="52"/>
      <c r="AD294" s="52"/>
      <c r="AE294" s="52"/>
      <c r="AF294" s="52"/>
      <c r="AG294" s="52"/>
      <c r="AH294" s="52"/>
      <c r="AI294" s="52"/>
      <c r="AJ294" s="182" t="str">
        <f aca="false">IF(B294&lt;&gt;"",SUM(Z294:AI294),"")</f>
        <v/>
      </c>
      <c r="AK294" s="185" t="str">
        <f aca="false">IF(B294&lt;&gt;"",IFERROR(IF((SUMIF(D$20:AI$20, "CLO1", D294:AI294)/AO$6)=0,"",(SUMIF(D$20:AI$20, "CLO1", D294:AI294)/AO$6)),""),"")</f>
        <v/>
      </c>
      <c r="AL294" s="115" t="str">
        <f aca="false">IF(AK294="","",IF(AK294&gt;=B$10,"Y","N"))</f>
        <v/>
      </c>
      <c r="AM294" s="115" t="str">
        <f aca="false">IF(AK294="","",IF(AK294&lt;50%,1,IF(AND(AK294&gt;=50%,AK294&lt;B$10),2,IF(AK294&gt;=B$10,3))))</f>
        <v/>
      </c>
      <c r="AN294" s="185" t="str">
        <f aca="false">IF(B294&lt;&gt;"",IFERROR(IF((SUMIF(D$20:AI$20, "CLO2", D294:AI294)/AO$7)=0,"",(SUMIF(D$20:AI$20, "CLO2", D294:AI294)/AO$7)),""),"")</f>
        <v/>
      </c>
      <c r="AO294" s="115" t="str">
        <f aca="false">IF(AN294="","",IF(AN294&gt;=B$10,"Y","N"))</f>
        <v/>
      </c>
      <c r="AP294" s="115" t="str">
        <f aca="false">IF(AN294="","",IF(AN294&lt;50%,1,IF(AND(AN294&gt;=50%,AN294&lt;B$10),2,IF(AN294&gt;=B$10,3))))</f>
        <v/>
      </c>
      <c r="AQ294" s="185" t="str">
        <f aca="false">IF(B294&lt;&gt;"",IFERROR(IF((SUMIF(D$20:AI$20, "CLO3", D294:AI294)/AO$8)=0,"",(SUMIF(D$20:AI$20, "CLO3", D294:AI294)/AO$8)),""),"")</f>
        <v/>
      </c>
      <c r="AR294" s="115" t="str">
        <f aca="false">IF(AQ294="","",IF(AQ294&gt;=B$10,"Y","N"))</f>
        <v/>
      </c>
      <c r="AS294" s="115" t="str">
        <f aca="false">IF(AQ294="","",IF(AQ294&lt;50%,1,IF(AND(AQ294&gt;=50%,AQ294&lt;B$10),2,IF(AQ294&gt;=B$10,3))))</f>
        <v/>
      </c>
      <c r="AT294" s="185" t="str">
        <f aca="false">IF(B294&lt;&gt;"",IFERROR(IF((SUMIF(D$20:AI$20, "CLO4", D294:AI294)/AO$9)=0,"",(SUMIF(D$20:AI$20, "CLO4", D294:AI294)/AO$9)),""),"")</f>
        <v/>
      </c>
      <c r="AU294" s="115" t="str">
        <f aca="false">IF(AT294="","",IF(AT294&gt;=B$10,"Y","N"))</f>
        <v/>
      </c>
      <c r="AV294" s="115" t="str">
        <f aca="false">IF(AT294="","",IF(AT294&lt;50%,1,IF(AND(AT294&gt;=50%,AT294&lt;B$10),2,IF(AT294&gt;=B$10,3))))</f>
        <v/>
      </c>
      <c r="AW294" s="185" t="str">
        <f aca="false">IF(B294&lt;&gt;"",IFERROR(IF((SUMIF(D$20:AI$20, "CLO5", D294:AI294)/AO$10)=0,"",(SUMIF(D$20:AI$20, "CLO5", D294:AI294)/AO$10)),""),"")</f>
        <v/>
      </c>
      <c r="AX294" s="115" t="str">
        <f aca="false">IF(AW294="","",IF(AW294&gt;=B$10,"Y","N"))</f>
        <v/>
      </c>
      <c r="AY294" s="115" t="str">
        <f aca="false">IF(AW294="","",IF(AW294&lt;50%,1,IF(AND(AW294&gt;=50%,AW294&lt;B$10),2,IF(AW294&gt;=B$10,3))))</f>
        <v/>
      </c>
      <c r="AZ294" s="114" t="str">
        <f aca="false">IF(B294&lt;&gt;"",IFERROR(IF((SUMIF(D$20:AI$20, "CLO6", D294:AI294)/AO$11)=0,"",(SUMIF(D$20:AI$20, "CLO6", D294:AI294)/AO$11)),""),"")</f>
        <v/>
      </c>
      <c r="BA294" s="115" t="str">
        <f aca="false">IF(AZ294="","",IF(AZ294&gt;=B$10,"Y","N"))</f>
        <v/>
      </c>
      <c r="BB294" s="115" t="str">
        <f aca="false">IF(BA294="","",IF(BA294&lt;50%,1,IF(AND(BA294&gt;=50%,BA294&lt;B$10),2,IF(BA294&gt;=B$10,3))))</f>
        <v/>
      </c>
      <c r="BC294" s="114" t="str">
        <f aca="false">IF(B294&lt;&gt;"",IFERROR(IF((SUMIF(D$20:AI$20, "CLO7", D294:AI294)/AO$12)=0,"",(SUMIF(D$20:AI$20, "CLO7", D294:AI294)/AO$12)),""),"")</f>
        <v/>
      </c>
      <c r="BD294" s="115" t="str">
        <f aca="false">IF(BC294="","",IF(BC294&gt;=B$10,"Y","N"))</f>
        <v/>
      </c>
      <c r="BE294" s="115" t="str">
        <f aca="false">IF(BD294="","",IF(BD294&lt;50%,1,IF(AND(BD294&gt;=50%,BD294&lt;B$10),2,IF(BD294&gt;=B$10,3))))</f>
        <v/>
      </c>
      <c r="BF294" s="114" t="str">
        <f aca="false">IF(B294&lt;&gt;"",IFERROR(IF((SUMIF(D$20:AI$20, "CLO8", D294:AI294)/AO$13)=0,"",(SUMIF(D$20:AI$20, "CLO8", D294:AI294)/AO$13)),""),"")</f>
        <v/>
      </c>
      <c r="BG294" s="115" t="str">
        <f aca="false">IF(BF294="","",IF(BF294&gt;=B$10,"Y","N"))</f>
        <v/>
      </c>
      <c r="BH294" s="115" t="str">
        <f aca="false">IF(BG294="","",IF(BG294&lt;50%,1,IF(AND(BG294&gt;=50%,BG294&lt;B$10),2,IF(BG294&gt;=B$10,3))))</f>
        <v/>
      </c>
      <c r="BI294" s="114" t="str">
        <f aca="false">IF(B294&lt;&gt;"",IFERROR(IF((SUMIF(D$20:AI$20, "CLO9", D294:AI294)/AO$14)=0,"",(SUMIF(D$20:AI$20, "CLO9", D294:AI294)/AO$14)),""),"")</f>
        <v/>
      </c>
      <c r="BJ294" s="115" t="str">
        <f aca="false">IF(BI294="","",IF(BI294&gt;=B$10,"Y","N"))</f>
        <v/>
      </c>
      <c r="BK294" s="115" t="str">
        <f aca="false">IF(BJ294="","",IF(BJ294&lt;50%,1,IF(AND(BJ294&gt;=50%,BJ294&lt;B$10),2,IF(BJ294&gt;=B$10,3))))</f>
        <v/>
      </c>
      <c r="BL294" s="114" t="str">
        <f aca="false">IF(B294&lt;&gt;"",IFERROR(IF((SUMIF(D$20:AI$20,"CLO10",D294:AI294)/AO$15)=0,"",(SUMIF(D$20:AI$20,"CLO10",D294:AI294)/AO$15)),""),"")</f>
        <v/>
      </c>
      <c r="BM294" s="115" t="str">
        <f aca="false">IF(BL294="","",IF(BL294&gt;=B$10,"Y","N"))</f>
        <v/>
      </c>
      <c r="BN294" s="115" t="str">
        <f aca="false">IF(BM294="","",IF(BM294&lt;50%,1,IF(AND(BM294&gt;=50%,BM294&lt;B$10),2,IF(BM294&gt;=B$10,3))))</f>
        <v/>
      </c>
      <c r="BO294" s="8"/>
      <c r="BP294" s="8"/>
    </row>
    <row r="295" customFormat="false" ht="15.75" hidden="false" customHeight="true" outlineLevel="0" collapsed="false">
      <c r="A295" s="183" t="str">
        <f aca="false">IF(B$6="LECTURE",IF('Database (LECTURE-RES-PRAC)'!A290="","",'Database (LECTURE-RES-PRAC)'!A290),"")</f>
        <v/>
      </c>
      <c r="B295" s="184" t="str">
        <f aca="false">IF(B$6="LECTURE",IF('Database (LECTURE-RES-PRAC)'!B290="","",'Database (LECTURE-RES-PRAC)'!B290),"")</f>
        <v/>
      </c>
      <c r="C295" s="183" t="str">
        <f aca="false">IF(B295&lt;&gt;"",'Database (LECTURE-RES-PRAC)'!C290,"")</f>
        <v/>
      </c>
      <c r="D295" s="117"/>
      <c r="E295" s="52"/>
      <c r="F295" s="52"/>
      <c r="G295" s="52"/>
      <c r="H295" s="52"/>
      <c r="I295" s="52"/>
      <c r="J295" s="52"/>
      <c r="K295" s="52"/>
      <c r="L295" s="52"/>
      <c r="M295" s="52"/>
      <c r="N295" s="181" t="str">
        <f aca="false">IF(B295&lt;&gt;"",SUM(D295:M295),"")</f>
        <v/>
      </c>
      <c r="O295" s="52"/>
      <c r="P295" s="52"/>
      <c r="Q295" s="52"/>
      <c r="R295" s="52"/>
      <c r="S295" s="52"/>
      <c r="T295" s="52"/>
      <c r="U295" s="52"/>
      <c r="V295" s="52"/>
      <c r="W295" s="52"/>
      <c r="X295" s="52"/>
      <c r="Y295" s="181" t="str">
        <f aca="false">IF(B295&lt;&gt;"",SUM(O295:X295),"")</f>
        <v/>
      </c>
      <c r="Z295" s="52"/>
      <c r="AA295" s="52"/>
      <c r="AB295" s="52"/>
      <c r="AC295" s="52"/>
      <c r="AD295" s="52"/>
      <c r="AE295" s="52"/>
      <c r="AF295" s="52"/>
      <c r="AG295" s="52"/>
      <c r="AH295" s="52"/>
      <c r="AI295" s="52"/>
      <c r="AJ295" s="182" t="str">
        <f aca="false">IF(B295&lt;&gt;"",SUM(Z295:AI295),"")</f>
        <v/>
      </c>
      <c r="AK295" s="185" t="str">
        <f aca="false">IF(B295&lt;&gt;"",IFERROR(IF((SUMIF(D$20:AI$20, "CLO1", D295:AI295)/AO$6)=0,"",(SUMIF(D$20:AI$20, "CLO1", D295:AI295)/AO$6)),""),"")</f>
        <v/>
      </c>
      <c r="AL295" s="115" t="str">
        <f aca="false">IF(AK295="","",IF(AK295&gt;=B$10,"Y","N"))</f>
        <v/>
      </c>
      <c r="AM295" s="115" t="str">
        <f aca="false">IF(AK295="","",IF(AK295&lt;50%,1,IF(AND(AK295&gt;=50%,AK295&lt;B$10),2,IF(AK295&gt;=B$10,3))))</f>
        <v/>
      </c>
      <c r="AN295" s="185" t="str">
        <f aca="false">IF(B295&lt;&gt;"",IFERROR(IF((SUMIF(D$20:AI$20, "CLO2", D295:AI295)/AO$7)=0,"",(SUMIF(D$20:AI$20, "CLO2", D295:AI295)/AO$7)),""),"")</f>
        <v/>
      </c>
      <c r="AO295" s="115" t="str">
        <f aca="false">IF(AN295="","",IF(AN295&gt;=B$10,"Y","N"))</f>
        <v/>
      </c>
      <c r="AP295" s="115" t="str">
        <f aca="false">IF(AN295="","",IF(AN295&lt;50%,1,IF(AND(AN295&gt;=50%,AN295&lt;B$10),2,IF(AN295&gt;=B$10,3))))</f>
        <v/>
      </c>
      <c r="AQ295" s="185" t="str">
        <f aca="false">IF(B295&lt;&gt;"",IFERROR(IF((SUMIF(D$20:AI$20, "CLO3", D295:AI295)/AO$8)=0,"",(SUMIF(D$20:AI$20, "CLO3", D295:AI295)/AO$8)),""),"")</f>
        <v/>
      </c>
      <c r="AR295" s="115" t="str">
        <f aca="false">IF(AQ295="","",IF(AQ295&gt;=B$10,"Y","N"))</f>
        <v/>
      </c>
      <c r="AS295" s="115" t="str">
        <f aca="false">IF(AQ295="","",IF(AQ295&lt;50%,1,IF(AND(AQ295&gt;=50%,AQ295&lt;B$10),2,IF(AQ295&gt;=B$10,3))))</f>
        <v/>
      </c>
      <c r="AT295" s="185" t="str">
        <f aca="false">IF(B295&lt;&gt;"",IFERROR(IF((SUMIF(D$20:AI$20, "CLO4", D295:AI295)/AO$9)=0,"",(SUMIF(D$20:AI$20, "CLO4", D295:AI295)/AO$9)),""),"")</f>
        <v/>
      </c>
      <c r="AU295" s="115" t="str">
        <f aca="false">IF(AT295="","",IF(AT295&gt;=B$10,"Y","N"))</f>
        <v/>
      </c>
      <c r="AV295" s="115" t="str">
        <f aca="false">IF(AT295="","",IF(AT295&lt;50%,1,IF(AND(AT295&gt;=50%,AT295&lt;B$10),2,IF(AT295&gt;=B$10,3))))</f>
        <v/>
      </c>
      <c r="AW295" s="185" t="str">
        <f aca="false">IF(B295&lt;&gt;"",IFERROR(IF((SUMIF(D$20:AI$20, "CLO5", D295:AI295)/AO$10)=0,"",(SUMIF(D$20:AI$20, "CLO5", D295:AI295)/AO$10)),""),"")</f>
        <v/>
      </c>
      <c r="AX295" s="115" t="str">
        <f aca="false">IF(AW295="","",IF(AW295&gt;=B$10,"Y","N"))</f>
        <v/>
      </c>
      <c r="AY295" s="115" t="str">
        <f aca="false">IF(AW295="","",IF(AW295&lt;50%,1,IF(AND(AW295&gt;=50%,AW295&lt;B$10),2,IF(AW295&gt;=B$10,3))))</f>
        <v/>
      </c>
      <c r="AZ295" s="114" t="str">
        <f aca="false">IF(B295&lt;&gt;"",IFERROR(IF((SUMIF(D$20:AI$20, "CLO6", D295:AI295)/AO$11)=0,"",(SUMIF(D$20:AI$20, "CLO6", D295:AI295)/AO$11)),""),"")</f>
        <v/>
      </c>
      <c r="BA295" s="115" t="str">
        <f aca="false">IF(AZ295="","",IF(AZ295&gt;=B$10,"Y","N"))</f>
        <v/>
      </c>
      <c r="BB295" s="115" t="str">
        <f aca="false">IF(BA295="","",IF(BA295&lt;50%,1,IF(AND(BA295&gt;=50%,BA295&lt;B$10),2,IF(BA295&gt;=B$10,3))))</f>
        <v/>
      </c>
      <c r="BC295" s="114" t="str">
        <f aca="false">IF(B295&lt;&gt;"",IFERROR(IF((SUMIF(D$20:AI$20, "CLO7", D295:AI295)/AO$12)=0,"",(SUMIF(D$20:AI$20, "CLO7", D295:AI295)/AO$12)),""),"")</f>
        <v/>
      </c>
      <c r="BD295" s="115" t="str">
        <f aca="false">IF(BC295="","",IF(BC295&gt;=B$10,"Y","N"))</f>
        <v/>
      </c>
      <c r="BE295" s="115" t="str">
        <f aca="false">IF(BD295="","",IF(BD295&lt;50%,1,IF(AND(BD295&gt;=50%,BD295&lt;B$10),2,IF(BD295&gt;=B$10,3))))</f>
        <v/>
      </c>
      <c r="BF295" s="114" t="str">
        <f aca="false">IF(B295&lt;&gt;"",IFERROR(IF((SUMIF(D$20:AI$20, "CLO8", D295:AI295)/AO$13)=0,"",(SUMIF(D$20:AI$20, "CLO8", D295:AI295)/AO$13)),""),"")</f>
        <v/>
      </c>
      <c r="BG295" s="115" t="str">
        <f aca="false">IF(BF295="","",IF(BF295&gt;=B$10,"Y","N"))</f>
        <v/>
      </c>
      <c r="BH295" s="115" t="str">
        <f aca="false">IF(BG295="","",IF(BG295&lt;50%,1,IF(AND(BG295&gt;=50%,BG295&lt;B$10),2,IF(BG295&gt;=B$10,3))))</f>
        <v/>
      </c>
      <c r="BI295" s="114" t="str">
        <f aca="false">IF(B295&lt;&gt;"",IFERROR(IF((SUMIF(D$20:AI$20, "CLO9", D295:AI295)/AO$14)=0,"",(SUMIF(D$20:AI$20, "CLO9", D295:AI295)/AO$14)),""),"")</f>
        <v/>
      </c>
      <c r="BJ295" s="115" t="str">
        <f aca="false">IF(BI295="","",IF(BI295&gt;=B$10,"Y","N"))</f>
        <v/>
      </c>
      <c r="BK295" s="115" t="str">
        <f aca="false">IF(BJ295="","",IF(BJ295&lt;50%,1,IF(AND(BJ295&gt;=50%,BJ295&lt;B$10),2,IF(BJ295&gt;=B$10,3))))</f>
        <v/>
      </c>
      <c r="BL295" s="114" t="str">
        <f aca="false">IF(B295&lt;&gt;"",IFERROR(IF((SUMIF(D$20:AI$20,"CLO10",D295:AI295)/AO$15)=0,"",(SUMIF(D$20:AI$20,"CLO10",D295:AI295)/AO$15)),""),"")</f>
        <v/>
      </c>
      <c r="BM295" s="115" t="str">
        <f aca="false">IF(BL295="","",IF(BL295&gt;=B$10,"Y","N"))</f>
        <v/>
      </c>
      <c r="BN295" s="115" t="str">
        <f aca="false">IF(BM295="","",IF(BM295&lt;50%,1,IF(AND(BM295&gt;=50%,BM295&lt;B$10),2,IF(BM295&gt;=B$10,3))))</f>
        <v/>
      </c>
      <c r="BO295" s="8"/>
      <c r="BP295" s="8"/>
    </row>
    <row r="296" customFormat="false" ht="15.75" hidden="false" customHeight="true" outlineLevel="0" collapsed="false">
      <c r="A296" s="183" t="str">
        <f aca="false">IF(B$6="LECTURE",IF('Database (LECTURE-RES-PRAC)'!A291="","",'Database (LECTURE-RES-PRAC)'!A291),"")</f>
        <v/>
      </c>
      <c r="B296" s="184" t="str">
        <f aca="false">IF(B$6="LECTURE",IF('Database (LECTURE-RES-PRAC)'!B291="","",'Database (LECTURE-RES-PRAC)'!B291),"")</f>
        <v/>
      </c>
      <c r="C296" s="183" t="str">
        <f aca="false">IF(B296&lt;&gt;"",'Database (LECTURE-RES-PRAC)'!C291,"")</f>
        <v/>
      </c>
      <c r="D296" s="117"/>
      <c r="E296" s="52"/>
      <c r="F296" s="52"/>
      <c r="G296" s="52"/>
      <c r="H296" s="52"/>
      <c r="I296" s="52"/>
      <c r="J296" s="52"/>
      <c r="K296" s="52"/>
      <c r="L296" s="52"/>
      <c r="M296" s="52"/>
      <c r="N296" s="181" t="str">
        <f aca="false">IF(B296&lt;&gt;"",SUM(D296:M296),"")</f>
        <v/>
      </c>
      <c r="O296" s="52"/>
      <c r="P296" s="52"/>
      <c r="Q296" s="52"/>
      <c r="R296" s="52"/>
      <c r="S296" s="52"/>
      <c r="T296" s="52"/>
      <c r="U296" s="52"/>
      <c r="V296" s="52"/>
      <c r="W296" s="52"/>
      <c r="X296" s="52"/>
      <c r="Y296" s="181" t="str">
        <f aca="false">IF(B296&lt;&gt;"",SUM(O296:X296),"")</f>
        <v/>
      </c>
      <c r="Z296" s="52"/>
      <c r="AA296" s="52"/>
      <c r="AB296" s="52"/>
      <c r="AC296" s="52"/>
      <c r="AD296" s="52"/>
      <c r="AE296" s="52"/>
      <c r="AF296" s="52"/>
      <c r="AG296" s="52"/>
      <c r="AH296" s="52"/>
      <c r="AI296" s="52"/>
      <c r="AJ296" s="182" t="str">
        <f aca="false">IF(B296&lt;&gt;"",SUM(Z296:AI296),"")</f>
        <v/>
      </c>
      <c r="AK296" s="185" t="str">
        <f aca="false">IF(B296&lt;&gt;"",IFERROR(IF((SUMIF(D$20:AI$20, "CLO1", D296:AI296)/AO$6)=0,"",(SUMIF(D$20:AI$20, "CLO1", D296:AI296)/AO$6)),""),"")</f>
        <v/>
      </c>
      <c r="AL296" s="115" t="str">
        <f aca="false">IF(AK296="","",IF(AK296&gt;=B$10,"Y","N"))</f>
        <v/>
      </c>
      <c r="AM296" s="115" t="str">
        <f aca="false">IF(AK296="","",IF(AK296&lt;50%,1,IF(AND(AK296&gt;=50%,AK296&lt;B$10),2,IF(AK296&gt;=B$10,3))))</f>
        <v/>
      </c>
      <c r="AN296" s="185" t="str">
        <f aca="false">IF(B296&lt;&gt;"",IFERROR(IF((SUMIF(D$20:AI$20, "CLO2", D296:AI296)/AO$7)=0,"",(SUMIF(D$20:AI$20, "CLO2", D296:AI296)/AO$7)),""),"")</f>
        <v/>
      </c>
      <c r="AO296" s="115" t="str">
        <f aca="false">IF(AN296="","",IF(AN296&gt;=B$10,"Y","N"))</f>
        <v/>
      </c>
      <c r="AP296" s="115" t="str">
        <f aca="false">IF(AN296="","",IF(AN296&lt;50%,1,IF(AND(AN296&gt;=50%,AN296&lt;B$10),2,IF(AN296&gt;=B$10,3))))</f>
        <v/>
      </c>
      <c r="AQ296" s="185" t="str">
        <f aca="false">IF(B296&lt;&gt;"",IFERROR(IF((SUMIF(D$20:AI$20, "CLO3", D296:AI296)/AO$8)=0,"",(SUMIF(D$20:AI$20, "CLO3", D296:AI296)/AO$8)),""),"")</f>
        <v/>
      </c>
      <c r="AR296" s="115" t="str">
        <f aca="false">IF(AQ296="","",IF(AQ296&gt;=B$10,"Y","N"))</f>
        <v/>
      </c>
      <c r="AS296" s="115" t="str">
        <f aca="false">IF(AQ296="","",IF(AQ296&lt;50%,1,IF(AND(AQ296&gt;=50%,AQ296&lt;B$10),2,IF(AQ296&gt;=B$10,3))))</f>
        <v/>
      </c>
      <c r="AT296" s="185" t="str">
        <f aca="false">IF(B296&lt;&gt;"",IFERROR(IF((SUMIF(D$20:AI$20, "CLO4", D296:AI296)/AO$9)=0,"",(SUMIF(D$20:AI$20, "CLO4", D296:AI296)/AO$9)),""),"")</f>
        <v/>
      </c>
      <c r="AU296" s="115" t="str">
        <f aca="false">IF(AT296="","",IF(AT296&gt;=B$10,"Y","N"))</f>
        <v/>
      </c>
      <c r="AV296" s="115" t="str">
        <f aca="false">IF(AT296="","",IF(AT296&lt;50%,1,IF(AND(AT296&gt;=50%,AT296&lt;B$10),2,IF(AT296&gt;=B$10,3))))</f>
        <v/>
      </c>
      <c r="AW296" s="185" t="str">
        <f aca="false">IF(B296&lt;&gt;"",IFERROR(IF((SUMIF(D$20:AI$20, "CLO5", D296:AI296)/AO$10)=0,"",(SUMIF(D$20:AI$20, "CLO5", D296:AI296)/AO$10)),""),"")</f>
        <v/>
      </c>
      <c r="AX296" s="115" t="str">
        <f aca="false">IF(AW296="","",IF(AW296&gt;=B$10,"Y","N"))</f>
        <v/>
      </c>
      <c r="AY296" s="115" t="str">
        <f aca="false">IF(AW296="","",IF(AW296&lt;50%,1,IF(AND(AW296&gt;=50%,AW296&lt;B$10),2,IF(AW296&gt;=B$10,3))))</f>
        <v/>
      </c>
      <c r="AZ296" s="114" t="str">
        <f aca="false">IF(B296&lt;&gt;"",IFERROR(IF((SUMIF(D$20:AI$20, "CLO6", D296:AI296)/AO$11)=0,"",(SUMIF(D$20:AI$20, "CLO6", D296:AI296)/AO$11)),""),"")</f>
        <v/>
      </c>
      <c r="BA296" s="115" t="str">
        <f aca="false">IF(AZ296="","",IF(AZ296&gt;=B$10,"Y","N"))</f>
        <v/>
      </c>
      <c r="BB296" s="115" t="str">
        <f aca="false">IF(BA296="","",IF(BA296&lt;50%,1,IF(AND(BA296&gt;=50%,BA296&lt;B$10),2,IF(BA296&gt;=B$10,3))))</f>
        <v/>
      </c>
      <c r="BC296" s="114" t="str">
        <f aca="false">IF(B296&lt;&gt;"",IFERROR(IF((SUMIF(D$20:AI$20, "CLO7", D296:AI296)/AO$12)=0,"",(SUMIF(D$20:AI$20, "CLO7", D296:AI296)/AO$12)),""),"")</f>
        <v/>
      </c>
      <c r="BD296" s="115" t="str">
        <f aca="false">IF(BC296="","",IF(BC296&gt;=B$10,"Y","N"))</f>
        <v/>
      </c>
      <c r="BE296" s="115" t="str">
        <f aca="false">IF(BD296="","",IF(BD296&lt;50%,1,IF(AND(BD296&gt;=50%,BD296&lt;B$10),2,IF(BD296&gt;=B$10,3))))</f>
        <v/>
      </c>
      <c r="BF296" s="114" t="str">
        <f aca="false">IF(B296&lt;&gt;"",IFERROR(IF((SUMIF(D$20:AI$20, "CLO8", D296:AI296)/AO$13)=0,"",(SUMIF(D$20:AI$20, "CLO8", D296:AI296)/AO$13)),""),"")</f>
        <v/>
      </c>
      <c r="BG296" s="115" t="str">
        <f aca="false">IF(BF296="","",IF(BF296&gt;=B$10,"Y","N"))</f>
        <v/>
      </c>
      <c r="BH296" s="115" t="str">
        <f aca="false">IF(BG296="","",IF(BG296&lt;50%,1,IF(AND(BG296&gt;=50%,BG296&lt;B$10),2,IF(BG296&gt;=B$10,3))))</f>
        <v/>
      </c>
      <c r="BI296" s="114" t="str">
        <f aca="false">IF(B296&lt;&gt;"",IFERROR(IF((SUMIF(D$20:AI$20, "CLO9", D296:AI296)/AO$14)=0,"",(SUMIF(D$20:AI$20, "CLO9", D296:AI296)/AO$14)),""),"")</f>
        <v/>
      </c>
      <c r="BJ296" s="115" t="str">
        <f aca="false">IF(BI296="","",IF(BI296&gt;=B$10,"Y","N"))</f>
        <v/>
      </c>
      <c r="BK296" s="115" t="str">
        <f aca="false">IF(BJ296="","",IF(BJ296&lt;50%,1,IF(AND(BJ296&gt;=50%,BJ296&lt;B$10),2,IF(BJ296&gt;=B$10,3))))</f>
        <v/>
      </c>
      <c r="BL296" s="114" t="str">
        <f aca="false">IF(B296&lt;&gt;"",IFERROR(IF((SUMIF(D$20:AI$20,"CLO10",D296:AI296)/AO$15)=0,"",(SUMIF(D$20:AI$20,"CLO10",D296:AI296)/AO$15)),""),"")</f>
        <v/>
      </c>
      <c r="BM296" s="115" t="str">
        <f aca="false">IF(BL296="","",IF(BL296&gt;=B$10,"Y","N"))</f>
        <v/>
      </c>
      <c r="BN296" s="115" t="str">
        <f aca="false">IF(BM296="","",IF(BM296&lt;50%,1,IF(AND(BM296&gt;=50%,BM296&lt;B$10),2,IF(BM296&gt;=B$10,3))))</f>
        <v/>
      </c>
      <c r="BO296" s="8"/>
      <c r="BP296" s="8"/>
    </row>
    <row r="297" customFormat="false" ht="15.75" hidden="false" customHeight="true" outlineLevel="0" collapsed="false">
      <c r="A297" s="183" t="str">
        <f aca="false">IF(B$6="LECTURE",IF('Database (LECTURE-RES-PRAC)'!A292="","",'Database (LECTURE-RES-PRAC)'!A292),"")</f>
        <v/>
      </c>
      <c r="B297" s="184" t="str">
        <f aca="false">IF(B$6="LECTURE",IF('Database (LECTURE-RES-PRAC)'!B292="","",'Database (LECTURE-RES-PRAC)'!B292),"")</f>
        <v/>
      </c>
      <c r="C297" s="183" t="str">
        <f aca="false">IF(B297&lt;&gt;"",'Database (LECTURE-RES-PRAC)'!C292,"")</f>
        <v/>
      </c>
      <c r="D297" s="117"/>
      <c r="E297" s="52"/>
      <c r="F297" s="52"/>
      <c r="G297" s="52"/>
      <c r="H297" s="52"/>
      <c r="I297" s="52"/>
      <c r="J297" s="52"/>
      <c r="K297" s="52"/>
      <c r="L297" s="52"/>
      <c r="M297" s="52"/>
      <c r="N297" s="181" t="str">
        <f aca="false">IF(B297&lt;&gt;"",SUM(D297:M297),"")</f>
        <v/>
      </c>
      <c r="O297" s="52"/>
      <c r="P297" s="52"/>
      <c r="Q297" s="52"/>
      <c r="R297" s="52"/>
      <c r="S297" s="52"/>
      <c r="T297" s="52"/>
      <c r="U297" s="52"/>
      <c r="V297" s="52"/>
      <c r="W297" s="52"/>
      <c r="X297" s="52"/>
      <c r="Y297" s="181" t="str">
        <f aca="false">IF(B297&lt;&gt;"",SUM(O297:X297),"")</f>
        <v/>
      </c>
      <c r="Z297" s="52"/>
      <c r="AA297" s="52"/>
      <c r="AB297" s="52"/>
      <c r="AC297" s="52"/>
      <c r="AD297" s="52"/>
      <c r="AE297" s="52"/>
      <c r="AF297" s="52"/>
      <c r="AG297" s="52"/>
      <c r="AH297" s="52"/>
      <c r="AI297" s="52"/>
      <c r="AJ297" s="182" t="str">
        <f aca="false">IF(B297&lt;&gt;"",SUM(Z297:AI297),"")</f>
        <v/>
      </c>
      <c r="AK297" s="185" t="str">
        <f aca="false">IF(B297&lt;&gt;"",IFERROR(IF((SUMIF(D$20:AI$20, "CLO1", D297:AI297)/AO$6)=0,"",(SUMIF(D$20:AI$20, "CLO1", D297:AI297)/AO$6)),""),"")</f>
        <v/>
      </c>
      <c r="AL297" s="115" t="str">
        <f aca="false">IF(AK297="","",IF(AK297&gt;=B$10,"Y","N"))</f>
        <v/>
      </c>
      <c r="AM297" s="115" t="str">
        <f aca="false">IF(AK297="","",IF(AK297&lt;50%,1,IF(AND(AK297&gt;=50%,AK297&lt;B$10),2,IF(AK297&gt;=B$10,3))))</f>
        <v/>
      </c>
      <c r="AN297" s="185" t="str">
        <f aca="false">IF(B297&lt;&gt;"",IFERROR(IF((SUMIF(D$20:AI$20, "CLO2", D297:AI297)/AO$7)=0,"",(SUMIF(D$20:AI$20, "CLO2", D297:AI297)/AO$7)),""),"")</f>
        <v/>
      </c>
      <c r="AO297" s="115" t="str">
        <f aca="false">IF(AN297="","",IF(AN297&gt;=B$10,"Y","N"))</f>
        <v/>
      </c>
      <c r="AP297" s="115" t="str">
        <f aca="false">IF(AN297="","",IF(AN297&lt;50%,1,IF(AND(AN297&gt;=50%,AN297&lt;B$10),2,IF(AN297&gt;=B$10,3))))</f>
        <v/>
      </c>
      <c r="AQ297" s="185" t="str">
        <f aca="false">IF(B297&lt;&gt;"",IFERROR(IF((SUMIF(D$20:AI$20, "CLO3", D297:AI297)/AO$8)=0,"",(SUMIF(D$20:AI$20, "CLO3", D297:AI297)/AO$8)),""),"")</f>
        <v/>
      </c>
      <c r="AR297" s="115" t="str">
        <f aca="false">IF(AQ297="","",IF(AQ297&gt;=B$10,"Y","N"))</f>
        <v/>
      </c>
      <c r="AS297" s="115" t="str">
        <f aca="false">IF(AQ297="","",IF(AQ297&lt;50%,1,IF(AND(AQ297&gt;=50%,AQ297&lt;B$10),2,IF(AQ297&gt;=B$10,3))))</f>
        <v/>
      </c>
      <c r="AT297" s="185" t="str">
        <f aca="false">IF(B297&lt;&gt;"",IFERROR(IF((SUMIF(D$20:AI$20, "CLO4", D297:AI297)/AO$9)=0,"",(SUMIF(D$20:AI$20, "CLO4", D297:AI297)/AO$9)),""),"")</f>
        <v/>
      </c>
      <c r="AU297" s="115" t="str">
        <f aca="false">IF(AT297="","",IF(AT297&gt;=B$10,"Y","N"))</f>
        <v/>
      </c>
      <c r="AV297" s="115" t="str">
        <f aca="false">IF(AT297="","",IF(AT297&lt;50%,1,IF(AND(AT297&gt;=50%,AT297&lt;B$10),2,IF(AT297&gt;=B$10,3))))</f>
        <v/>
      </c>
      <c r="AW297" s="185" t="str">
        <f aca="false">IF(B297&lt;&gt;"",IFERROR(IF((SUMIF(D$20:AI$20, "CLO5", D297:AI297)/AO$10)=0,"",(SUMIF(D$20:AI$20, "CLO5", D297:AI297)/AO$10)),""),"")</f>
        <v/>
      </c>
      <c r="AX297" s="115" t="str">
        <f aca="false">IF(AW297="","",IF(AW297&gt;=B$10,"Y","N"))</f>
        <v/>
      </c>
      <c r="AY297" s="115" t="str">
        <f aca="false">IF(AW297="","",IF(AW297&lt;50%,1,IF(AND(AW297&gt;=50%,AW297&lt;B$10),2,IF(AW297&gt;=B$10,3))))</f>
        <v/>
      </c>
      <c r="AZ297" s="114" t="str">
        <f aca="false">IF(B297&lt;&gt;"",IFERROR(IF((SUMIF(D$20:AI$20, "CLO6", D297:AI297)/AO$11)=0,"",(SUMIF(D$20:AI$20, "CLO6", D297:AI297)/AO$11)),""),"")</f>
        <v/>
      </c>
      <c r="BA297" s="115" t="str">
        <f aca="false">IF(AZ297="","",IF(AZ297&gt;=B$10,"Y","N"))</f>
        <v/>
      </c>
      <c r="BB297" s="115" t="str">
        <f aca="false">IF(BA297="","",IF(BA297&lt;50%,1,IF(AND(BA297&gt;=50%,BA297&lt;B$10),2,IF(BA297&gt;=B$10,3))))</f>
        <v/>
      </c>
      <c r="BC297" s="114" t="str">
        <f aca="false">IF(B297&lt;&gt;"",IFERROR(IF((SUMIF(D$20:AI$20, "CLO7", D297:AI297)/AO$12)=0,"",(SUMIF(D$20:AI$20, "CLO7", D297:AI297)/AO$12)),""),"")</f>
        <v/>
      </c>
      <c r="BD297" s="115" t="str">
        <f aca="false">IF(BC297="","",IF(BC297&gt;=B$10,"Y","N"))</f>
        <v/>
      </c>
      <c r="BE297" s="115" t="str">
        <f aca="false">IF(BD297="","",IF(BD297&lt;50%,1,IF(AND(BD297&gt;=50%,BD297&lt;B$10),2,IF(BD297&gt;=B$10,3))))</f>
        <v/>
      </c>
      <c r="BF297" s="114" t="str">
        <f aca="false">IF(B297&lt;&gt;"",IFERROR(IF((SUMIF(D$20:AI$20, "CLO8", D297:AI297)/AO$13)=0,"",(SUMIF(D$20:AI$20, "CLO8", D297:AI297)/AO$13)),""),"")</f>
        <v/>
      </c>
      <c r="BG297" s="115" t="str">
        <f aca="false">IF(BF297="","",IF(BF297&gt;=B$10,"Y","N"))</f>
        <v/>
      </c>
      <c r="BH297" s="115" t="str">
        <f aca="false">IF(BG297="","",IF(BG297&lt;50%,1,IF(AND(BG297&gt;=50%,BG297&lt;B$10),2,IF(BG297&gt;=B$10,3))))</f>
        <v/>
      </c>
      <c r="BI297" s="114" t="str">
        <f aca="false">IF(B297&lt;&gt;"",IFERROR(IF((SUMIF(D$20:AI$20, "CLO9", D297:AI297)/AO$14)=0,"",(SUMIF(D$20:AI$20, "CLO9", D297:AI297)/AO$14)),""),"")</f>
        <v/>
      </c>
      <c r="BJ297" s="115" t="str">
        <f aca="false">IF(BI297="","",IF(BI297&gt;=B$10,"Y","N"))</f>
        <v/>
      </c>
      <c r="BK297" s="115" t="str">
        <f aca="false">IF(BJ297="","",IF(BJ297&lt;50%,1,IF(AND(BJ297&gt;=50%,BJ297&lt;B$10),2,IF(BJ297&gt;=B$10,3))))</f>
        <v/>
      </c>
      <c r="BL297" s="114" t="str">
        <f aca="false">IF(B297&lt;&gt;"",IFERROR(IF((SUMIF(D$20:AI$20,"CLO10",D297:AI297)/AO$15)=0,"",(SUMIF(D$20:AI$20,"CLO10",D297:AI297)/AO$15)),""),"")</f>
        <v/>
      </c>
      <c r="BM297" s="115" t="str">
        <f aca="false">IF(BL297="","",IF(BL297&gt;=B$10,"Y","N"))</f>
        <v/>
      </c>
      <c r="BN297" s="115" t="str">
        <f aca="false">IF(BM297="","",IF(BM297&lt;50%,1,IF(AND(BM297&gt;=50%,BM297&lt;B$10),2,IF(BM297&gt;=B$10,3))))</f>
        <v/>
      </c>
      <c r="BO297" s="8"/>
      <c r="BP297" s="8"/>
    </row>
    <row r="298" customFormat="false" ht="15.75" hidden="false" customHeight="true" outlineLevel="0" collapsed="false">
      <c r="A298" s="183" t="str">
        <f aca="false">IF(B$6="LECTURE",IF('Database (LECTURE-RES-PRAC)'!A293="","",'Database (LECTURE-RES-PRAC)'!A293),"")</f>
        <v/>
      </c>
      <c r="B298" s="184" t="str">
        <f aca="false">IF(B$6="LECTURE",IF('Database (LECTURE-RES-PRAC)'!B293="","",'Database (LECTURE-RES-PRAC)'!B293),"")</f>
        <v/>
      </c>
      <c r="C298" s="183" t="str">
        <f aca="false">IF(B298&lt;&gt;"",'Database (LECTURE-RES-PRAC)'!C293,"")</f>
        <v/>
      </c>
      <c r="D298" s="117"/>
      <c r="E298" s="52"/>
      <c r="F298" s="52"/>
      <c r="G298" s="52"/>
      <c r="H298" s="52"/>
      <c r="I298" s="52"/>
      <c r="J298" s="52"/>
      <c r="K298" s="52"/>
      <c r="L298" s="52"/>
      <c r="M298" s="52"/>
      <c r="N298" s="181" t="str">
        <f aca="false">IF(B298&lt;&gt;"",SUM(D298:M298),"")</f>
        <v/>
      </c>
      <c r="O298" s="52"/>
      <c r="P298" s="52"/>
      <c r="Q298" s="52"/>
      <c r="R298" s="52"/>
      <c r="S298" s="52"/>
      <c r="T298" s="52"/>
      <c r="U298" s="52"/>
      <c r="V298" s="52"/>
      <c r="W298" s="52"/>
      <c r="X298" s="52"/>
      <c r="Y298" s="181" t="str">
        <f aca="false">IF(B298&lt;&gt;"",SUM(O298:X298),"")</f>
        <v/>
      </c>
      <c r="Z298" s="52"/>
      <c r="AA298" s="52"/>
      <c r="AB298" s="52"/>
      <c r="AC298" s="52"/>
      <c r="AD298" s="52"/>
      <c r="AE298" s="52"/>
      <c r="AF298" s="52"/>
      <c r="AG298" s="52"/>
      <c r="AH298" s="52"/>
      <c r="AI298" s="52"/>
      <c r="AJ298" s="182" t="str">
        <f aca="false">IF(B298&lt;&gt;"",SUM(Z298:AI298),"")</f>
        <v/>
      </c>
      <c r="AK298" s="185" t="str">
        <f aca="false">IF(B298&lt;&gt;"",IFERROR(IF((SUMIF(D$20:AI$20, "CLO1", D298:AI298)/AO$6)=0,"",(SUMIF(D$20:AI$20, "CLO1", D298:AI298)/AO$6)),""),"")</f>
        <v/>
      </c>
      <c r="AL298" s="115" t="str">
        <f aca="false">IF(AK298="","",IF(AK298&gt;=B$10,"Y","N"))</f>
        <v/>
      </c>
      <c r="AM298" s="115" t="str">
        <f aca="false">IF(AK298="","",IF(AK298&lt;50%,1,IF(AND(AK298&gt;=50%,AK298&lt;B$10),2,IF(AK298&gt;=B$10,3))))</f>
        <v/>
      </c>
      <c r="AN298" s="185" t="str">
        <f aca="false">IF(B298&lt;&gt;"",IFERROR(IF((SUMIF(D$20:AI$20, "CLO2", D298:AI298)/AO$7)=0,"",(SUMIF(D$20:AI$20, "CLO2", D298:AI298)/AO$7)),""),"")</f>
        <v/>
      </c>
      <c r="AO298" s="115" t="str">
        <f aca="false">IF(AN298="","",IF(AN298&gt;=B$10,"Y","N"))</f>
        <v/>
      </c>
      <c r="AP298" s="115" t="str">
        <f aca="false">IF(AN298="","",IF(AN298&lt;50%,1,IF(AND(AN298&gt;=50%,AN298&lt;B$10),2,IF(AN298&gt;=B$10,3))))</f>
        <v/>
      </c>
      <c r="AQ298" s="185" t="str">
        <f aca="false">IF(B298&lt;&gt;"",IFERROR(IF((SUMIF(D$20:AI$20, "CLO3", D298:AI298)/AO$8)=0,"",(SUMIF(D$20:AI$20, "CLO3", D298:AI298)/AO$8)),""),"")</f>
        <v/>
      </c>
      <c r="AR298" s="115" t="str">
        <f aca="false">IF(AQ298="","",IF(AQ298&gt;=B$10,"Y","N"))</f>
        <v/>
      </c>
      <c r="AS298" s="115" t="str">
        <f aca="false">IF(AQ298="","",IF(AQ298&lt;50%,1,IF(AND(AQ298&gt;=50%,AQ298&lt;B$10),2,IF(AQ298&gt;=B$10,3))))</f>
        <v/>
      </c>
      <c r="AT298" s="185" t="str">
        <f aca="false">IF(B298&lt;&gt;"",IFERROR(IF((SUMIF(D$20:AI$20, "CLO4", D298:AI298)/AO$9)=0,"",(SUMIF(D$20:AI$20, "CLO4", D298:AI298)/AO$9)),""),"")</f>
        <v/>
      </c>
      <c r="AU298" s="115" t="str">
        <f aca="false">IF(AT298="","",IF(AT298&gt;=B$10,"Y","N"))</f>
        <v/>
      </c>
      <c r="AV298" s="115" t="str">
        <f aca="false">IF(AT298="","",IF(AT298&lt;50%,1,IF(AND(AT298&gt;=50%,AT298&lt;B$10),2,IF(AT298&gt;=B$10,3))))</f>
        <v/>
      </c>
      <c r="AW298" s="185" t="str">
        <f aca="false">IF(B298&lt;&gt;"",IFERROR(IF((SUMIF(D$20:AI$20, "CLO5", D298:AI298)/AO$10)=0,"",(SUMIF(D$20:AI$20, "CLO5", D298:AI298)/AO$10)),""),"")</f>
        <v/>
      </c>
      <c r="AX298" s="115" t="str">
        <f aca="false">IF(AW298="","",IF(AW298&gt;=B$10,"Y","N"))</f>
        <v/>
      </c>
      <c r="AY298" s="115" t="str">
        <f aca="false">IF(AW298="","",IF(AW298&lt;50%,1,IF(AND(AW298&gt;=50%,AW298&lt;B$10),2,IF(AW298&gt;=B$10,3))))</f>
        <v/>
      </c>
      <c r="AZ298" s="114" t="str">
        <f aca="false">IF(B298&lt;&gt;"",IFERROR(IF((SUMIF(D$20:AI$20, "CLO6", D298:AI298)/AO$11)=0,"",(SUMIF(D$20:AI$20, "CLO6", D298:AI298)/AO$11)),""),"")</f>
        <v/>
      </c>
      <c r="BA298" s="115" t="str">
        <f aca="false">IF(AZ298="","",IF(AZ298&gt;=B$10,"Y","N"))</f>
        <v/>
      </c>
      <c r="BB298" s="115" t="str">
        <f aca="false">IF(BA298="","",IF(BA298&lt;50%,1,IF(AND(BA298&gt;=50%,BA298&lt;B$10),2,IF(BA298&gt;=B$10,3))))</f>
        <v/>
      </c>
      <c r="BC298" s="114" t="str">
        <f aca="false">IF(B298&lt;&gt;"",IFERROR(IF((SUMIF(D$20:AI$20, "CLO7", D298:AI298)/AO$12)=0,"",(SUMIF(D$20:AI$20, "CLO7", D298:AI298)/AO$12)),""),"")</f>
        <v/>
      </c>
      <c r="BD298" s="115" t="str">
        <f aca="false">IF(BC298="","",IF(BC298&gt;=B$10,"Y","N"))</f>
        <v/>
      </c>
      <c r="BE298" s="115" t="str">
        <f aca="false">IF(BD298="","",IF(BD298&lt;50%,1,IF(AND(BD298&gt;=50%,BD298&lt;B$10),2,IF(BD298&gt;=B$10,3))))</f>
        <v/>
      </c>
      <c r="BF298" s="114" t="str">
        <f aca="false">IF(B298&lt;&gt;"",IFERROR(IF((SUMIF(D$20:AI$20, "CLO8", D298:AI298)/AO$13)=0,"",(SUMIF(D$20:AI$20, "CLO8", D298:AI298)/AO$13)),""),"")</f>
        <v/>
      </c>
      <c r="BG298" s="115" t="str">
        <f aca="false">IF(BF298="","",IF(BF298&gt;=B$10,"Y","N"))</f>
        <v/>
      </c>
      <c r="BH298" s="115" t="str">
        <f aca="false">IF(BG298="","",IF(BG298&lt;50%,1,IF(AND(BG298&gt;=50%,BG298&lt;B$10),2,IF(BG298&gt;=B$10,3))))</f>
        <v/>
      </c>
      <c r="BI298" s="114" t="str">
        <f aca="false">IF(B298&lt;&gt;"",IFERROR(IF((SUMIF(D$20:AI$20, "CLO9", D298:AI298)/AO$14)=0,"",(SUMIF(D$20:AI$20, "CLO9", D298:AI298)/AO$14)),""),"")</f>
        <v/>
      </c>
      <c r="BJ298" s="115" t="str">
        <f aca="false">IF(BI298="","",IF(BI298&gt;=B$10,"Y","N"))</f>
        <v/>
      </c>
      <c r="BK298" s="115" t="str">
        <f aca="false">IF(BJ298="","",IF(BJ298&lt;50%,1,IF(AND(BJ298&gt;=50%,BJ298&lt;B$10),2,IF(BJ298&gt;=B$10,3))))</f>
        <v/>
      </c>
      <c r="BL298" s="114" t="str">
        <f aca="false">IF(B298&lt;&gt;"",IFERROR(IF((SUMIF(D$20:AI$20,"CLO10",D298:AI298)/AO$15)=0,"",(SUMIF(D$20:AI$20,"CLO10",D298:AI298)/AO$15)),""),"")</f>
        <v/>
      </c>
      <c r="BM298" s="115" t="str">
        <f aca="false">IF(BL298="","",IF(BL298&gt;=B$10,"Y","N"))</f>
        <v/>
      </c>
      <c r="BN298" s="115" t="str">
        <f aca="false">IF(BM298="","",IF(BM298&lt;50%,1,IF(AND(BM298&gt;=50%,BM298&lt;B$10),2,IF(BM298&gt;=B$10,3))))</f>
        <v/>
      </c>
      <c r="BO298" s="8"/>
      <c r="BP298" s="8"/>
    </row>
    <row r="299" customFormat="false" ht="15.75" hidden="false" customHeight="true" outlineLevel="0" collapsed="false">
      <c r="A299" s="183" t="str">
        <f aca="false">IF(B$6="LECTURE",IF('Database (LECTURE-RES-PRAC)'!A294="","",'Database (LECTURE-RES-PRAC)'!A294),"")</f>
        <v/>
      </c>
      <c r="B299" s="184" t="str">
        <f aca="false">IF(B$6="LECTURE",IF('Database (LECTURE-RES-PRAC)'!B294="","",'Database (LECTURE-RES-PRAC)'!B294),"")</f>
        <v/>
      </c>
      <c r="C299" s="183" t="str">
        <f aca="false">IF(B299&lt;&gt;"",'Database (LECTURE-RES-PRAC)'!C294,"")</f>
        <v/>
      </c>
      <c r="D299" s="117"/>
      <c r="E299" s="52"/>
      <c r="F299" s="52"/>
      <c r="G299" s="52"/>
      <c r="H299" s="52"/>
      <c r="I299" s="52"/>
      <c r="J299" s="52"/>
      <c r="K299" s="52"/>
      <c r="L299" s="52"/>
      <c r="M299" s="52"/>
      <c r="N299" s="181" t="str">
        <f aca="false">IF(B299&lt;&gt;"",SUM(D299:M299),"")</f>
        <v/>
      </c>
      <c r="O299" s="52"/>
      <c r="P299" s="52"/>
      <c r="Q299" s="52"/>
      <c r="R299" s="52"/>
      <c r="S299" s="52"/>
      <c r="T299" s="52"/>
      <c r="U299" s="52"/>
      <c r="V299" s="52"/>
      <c r="W299" s="52"/>
      <c r="X299" s="52"/>
      <c r="Y299" s="181" t="str">
        <f aca="false">IF(B299&lt;&gt;"",SUM(O299:X299),"")</f>
        <v/>
      </c>
      <c r="Z299" s="52"/>
      <c r="AA299" s="52"/>
      <c r="AB299" s="52"/>
      <c r="AC299" s="52"/>
      <c r="AD299" s="52"/>
      <c r="AE299" s="52"/>
      <c r="AF299" s="52"/>
      <c r="AG299" s="52"/>
      <c r="AH299" s="52"/>
      <c r="AI299" s="52"/>
      <c r="AJ299" s="182" t="str">
        <f aca="false">IF(B299&lt;&gt;"",SUM(Z299:AI299),"")</f>
        <v/>
      </c>
      <c r="AK299" s="185" t="str">
        <f aca="false">IF(B299&lt;&gt;"",IFERROR(IF((SUMIF(D$20:AI$20, "CLO1", D299:AI299)/AO$6)=0,"",(SUMIF(D$20:AI$20, "CLO1", D299:AI299)/AO$6)),""),"")</f>
        <v/>
      </c>
      <c r="AL299" s="115" t="str">
        <f aca="false">IF(AK299="","",IF(AK299&gt;=B$10,"Y","N"))</f>
        <v/>
      </c>
      <c r="AM299" s="115" t="str">
        <f aca="false">IF(AK299="","",IF(AK299&lt;50%,1,IF(AND(AK299&gt;=50%,AK299&lt;B$10),2,IF(AK299&gt;=B$10,3))))</f>
        <v/>
      </c>
      <c r="AN299" s="185" t="str">
        <f aca="false">IF(B299&lt;&gt;"",IFERROR(IF((SUMIF(D$20:AI$20, "CLO2", D299:AI299)/AO$7)=0,"",(SUMIF(D$20:AI$20, "CLO2", D299:AI299)/AO$7)),""),"")</f>
        <v/>
      </c>
      <c r="AO299" s="115" t="str">
        <f aca="false">IF(AN299="","",IF(AN299&gt;=B$10,"Y","N"))</f>
        <v/>
      </c>
      <c r="AP299" s="115" t="str">
        <f aca="false">IF(AN299="","",IF(AN299&lt;50%,1,IF(AND(AN299&gt;=50%,AN299&lt;B$10),2,IF(AN299&gt;=B$10,3))))</f>
        <v/>
      </c>
      <c r="AQ299" s="185" t="str">
        <f aca="false">IF(B299&lt;&gt;"",IFERROR(IF((SUMIF(D$20:AI$20, "CLO3", D299:AI299)/AO$8)=0,"",(SUMIF(D$20:AI$20, "CLO3", D299:AI299)/AO$8)),""),"")</f>
        <v/>
      </c>
      <c r="AR299" s="115" t="str">
        <f aca="false">IF(AQ299="","",IF(AQ299&gt;=B$10,"Y","N"))</f>
        <v/>
      </c>
      <c r="AS299" s="115" t="str">
        <f aca="false">IF(AQ299="","",IF(AQ299&lt;50%,1,IF(AND(AQ299&gt;=50%,AQ299&lt;B$10),2,IF(AQ299&gt;=B$10,3))))</f>
        <v/>
      </c>
      <c r="AT299" s="185" t="str">
        <f aca="false">IF(B299&lt;&gt;"",IFERROR(IF((SUMIF(D$20:AI$20, "CLO4", D299:AI299)/AO$9)=0,"",(SUMIF(D$20:AI$20, "CLO4", D299:AI299)/AO$9)),""),"")</f>
        <v/>
      </c>
      <c r="AU299" s="115" t="str">
        <f aca="false">IF(AT299="","",IF(AT299&gt;=B$10,"Y","N"))</f>
        <v/>
      </c>
      <c r="AV299" s="115" t="str">
        <f aca="false">IF(AT299="","",IF(AT299&lt;50%,1,IF(AND(AT299&gt;=50%,AT299&lt;B$10),2,IF(AT299&gt;=B$10,3))))</f>
        <v/>
      </c>
      <c r="AW299" s="185" t="str">
        <f aca="false">IF(B299&lt;&gt;"",IFERROR(IF((SUMIF(D$20:AI$20, "CLO5", D299:AI299)/AO$10)=0,"",(SUMIF(D$20:AI$20, "CLO5", D299:AI299)/AO$10)),""),"")</f>
        <v/>
      </c>
      <c r="AX299" s="115" t="str">
        <f aca="false">IF(AW299="","",IF(AW299&gt;=B$10,"Y","N"))</f>
        <v/>
      </c>
      <c r="AY299" s="115" t="str">
        <f aca="false">IF(AW299="","",IF(AW299&lt;50%,1,IF(AND(AW299&gt;=50%,AW299&lt;B$10),2,IF(AW299&gt;=B$10,3))))</f>
        <v/>
      </c>
      <c r="AZ299" s="114" t="str">
        <f aca="false">IF(B299&lt;&gt;"",IFERROR(IF((SUMIF(D$20:AI$20, "CLO6", D299:AI299)/AO$11)=0,"",(SUMIF(D$20:AI$20, "CLO6", D299:AI299)/AO$11)),""),"")</f>
        <v/>
      </c>
      <c r="BA299" s="115" t="str">
        <f aca="false">IF(AZ299="","",IF(AZ299&gt;=B$10,"Y","N"))</f>
        <v/>
      </c>
      <c r="BB299" s="115" t="str">
        <f aca="false">IF(BA299="","",IF(BA299&lt;50%,1,IF(AND(BA299&gt;=50%,BA299&lt;B$10),2,IF(BA299&gt;=B$10,3))))</f>
        <v/>
      </c>
      <c r="BC299" s="114" t="str">
        <f aca="false">IF(B299&lt;&gt;"",IFERROR(IF((SUMIF(D$20:AI$20, "CLO7", D299:AI299)/AO$12)=0,"",(SUMIF(D$20:AI$20, "CLO7", D299:AI299)/AO$12)),""),"")</f>
        <v/>
      </c>
      <c r="BD299" s="115" t="str">
        <f aca="false">IF(BC299="","",IF(BC299&gt;=B$10,"Y","N"))</f>
        <v/>
      </c>
      <c r="BE299" s="115" t="str">
        <f aca="false">IF(BD299="","",IF(BD299&lt;50%,1,IF(AND(BD299&gt;=50%,BD299&lt;B$10),2,IF(BD299&gt;=B$10,3))))</f>
        <v/>
      </c>
      <c r="BF299" s="114" t="str">
        <f aca="false">IF(B299&lt;&gt;"",IFERROR(IF((SUMIF(D$20:AI$20, "CLO8", D299:AI299)/AO$13)=0,"",(SUMIF(D$20:AI$20, "CLO8", D299:AI299)/AO$13)),""),"")</f>
        <v/>
      </c>
      <c r="BG299" s="115" t="str">
        <f aca="false">IF(BF299="","",IF(BF299&gt;=B$10,"Y","N"))</f>
        <v/>
      </c>
      <c r="BH299" s="115" t="str">
        <f aca="false">IF(BG299="","",IF(BG299&lt;50%,1,IF(AND(BG299&gt;=50%,BG299&lt;B$10),2,IF(BG299&gt;=B$10,3))))</f>
        <v/>
      </c>
      <c r="BI299" s="114" t="str">
        <f aca="false">IF(B299&lt;&gt;"",IFERROR(IF((SUMIF(D$20:AI$20, "CLO9", D299:AI299)/AO$14)=0,"",(SUMIF(D$20:AI$20, "CLO9", D299:AI299)/AO$14)),""),"")</f>
        <v/>
      </c>
      <c r="BJ299" s="115" t="str">
        <f aca="false">IF(BI299="","",IF(BI299&gt;=B$10,"Y","N"))</f>
        <v/>
      </c>
      <c r="BK299" s="115" t="str">
        <f aca="false">IF(BJ299="","",IF(BJ299&lt;50%,1,IF(AND(BJ299&gt;=50%,BJ299&lt;B$10),2,IF(BJ299&gt;=B$10,3))))</f>
        <v/>
      </c>
      <c r="BL299" s="114" t="str">
        <f aca="false">IF(B299&lt;&gt;"",IFERROR(IF((SUMIF(D$20:AI$20,"CLO10",D299:AI299)/AO$15)=0,"",(SUMIF(D$20:AI$20,"CLO10",D299:AI299)/AO$15)),""),"")</f>
        <v/>
      </c>
      <c r="BM299" s="115" t="str">
        <f aca="false">IF(BL299="","",IF(BL299&gt;=B$10,"Y","N"))</f>
        <v/>
      </c>
      <c r="BN299" s="115" t="str">
        <f aca="false">IF(BM299="","",IF(BM299&lt;50%,1,IF(AND(BM299&gt;=50%,BM299&lt;B$10),2,IF(BM299&gt;=B$10,3))))</f>
        <v/>
      </c>
      <c r="BO299" s="8"/>
      <c r="BP299" s="8"/>
    </row>
    <row r="300" customFormat="false" ht="15.75" hidden="false" customHeight="true" outlineLevel="0" collapsed="false">
      <c r="A300" s="183" t="str">
        <f aca="false">IF(B$6="LECTURE",IF('Database (LECTURE-RES-PRAC)'!A295="","",'Database (LECTURE-RES-PRAC)'!A295),"")</f>
        <v/>
      </c>
      <c r="B300" s="184" t="str">
        <f aca="false">IF(B$6="LECTURE",IF('Database (LECTURE-RES-PRAC)'!B295="","",'Database (LECTURE-RES-PRAC)'!B295),"")</f>
        <v/>
      </c>
      <c r="C300" s="183" t="str">
        <f aca="false">IF(B300&lt;&gt;"",'Database (LECTURE-RES-PRAC)'!C295,"")</f>
        <v/>
      </c>
      <c r="D300" s="117"/>
      <c r="E300" s="52"/>
      <c r="F300" s="52"/>
      <c r="G300" s="52"/>
      <c r="H300" s="52"/>
      <c r="I300" s="52"/>
      <c r="J300" s="52"/>
      <c r="K300" s="52"/>
      <c r="L300" s="52"/>
      <c r="M300" s="52"/>
      <c r="N300" s="181" t="str">
        <f aca="false">IF(B300&lt;&gt;"",SUM(D300:M300),"")</f>
        <v/>
      </c>
      <c r="O300" s="52"/>
      <c r="P300" s="52"/>
      <c r="Q300" s="52"/>
      <c r="R300" s="52"/>
      <c r="S300" s="52"/>
      <c r="T300" s="52"/>
      <c r="U300" s="52"/>
      <c r="V300" s="52"/>
      <c r="W300" s="52"/>
      <c r="X300" s="52"/>
      <c r="Y300" s="181" t="str">
        <f aca="false">IF(B300&lt;&gt;"",SUM(O300:X300),"")</f>
        <v/>
      </c>
      <c r="Z300" s="52"/>
      <c r="AA300" s="52"/>
      <c r="AB300" s="52"/>
      <c r="AC300" s="52"/>
      <c r="AD300" s="52"/>
      <c r="AE300" s="52"/>
      <c r="AF300" s="52"/>
      <c r="AG300" s="52"/>
      <c r="AH300" s="52"/>
      <c r="AI300" s="52"/>
      <c r="AJ300" s="182" t="str">
        <f aca="false">IF(B300&lt;&gt;"",SUM(Z300:AI300),"")</f>
        <v/>
      </c>
      <c r="AK300" s="185" t="str">
        <f aca="false">IF(B300&lt;&gt;"",IFERROR(IF((SUMIF(D$20:AI$20, "CLO1", D300:AI300)/AO$6)=0,"",(SUMIF(D$20:AI$20, "CLO1", D300:AI300)/AO$6)),""),"")</f>
        <v/>
      </c>
      <c r="AL300" s="115" t="str">
        <f aca="false">IF(AK300="","",IF(AK300&gt;=B$10,"Y","N"))</f>
        <v/>
      </c>
      <c r="AM300" s="115" t="str">
        <f aca="false">IF(AK300="","",IF(AK300&lt;50%,1,IF(AND(AK300&gt;=50%,AK300&lt;B$10),2,IF(AK300&gt;=B$10,3))))</f>
        <v/>
      </c>
      <c r="AN300" s="185" t="str">
        <f aca="false">IF(B300&lt;&gt;"",IFERROR(IF((SUMIF(D$20:AI$20, "CLO2", D300:AI300)/AO$7)=0,"",(SUMIF(D$20:AI$20, "CLO2", D300:AI300)/AO$7)),""),"")</f>
        <v/>
      </c>
      <c r="AO300" s="115" t="str">
        <f aca="false">IF(AN300="","",IF(AN300&gt;=B$10,"Y","N"))</f>
        <v/>
      </c>
      <c r="AP300" s="115" t="str">
        <f aca="false">IF(AN300="","",IF(AN300&lt;50%,1,IF(AND(AN300&gt;=50%,AN300&lt;B$10),2,IF(AN300&gt;=B$10,3))))</f>
        <v/>
      </c>
      <c r="AQ300" s="185" t="str">
        <f aca="false">IF(B300&lt;&gt;"",IFERROR(IF((SUMIF(D$20:AI$20, "CLO3", D300:AI300)/AO$8)=0,"",(SUMIF(D$20:AI$20, "CLO3", D300:AI300)/AO$8)),""),"")</f>
        <v/>
      </c>
      <c r="AR300" s="115" t="str">
        <f aca="false">IF(AQ300="","",IF(AQ300&gt;=B$10,"Y","N"))</f>
        <v/>
      </c>
      <c r="AS300" s="115" t="str">
        <f aca="false">IF(AQ300="","",IF(AQ300&lt;50%,1,IF(AND(AQ300&gt;=50%,AQ300&lt;B$10),2,IF(AQ300&gt;=B$10,3))))</f>
        <v/>
      </c>
      <c r="AT300" s="185" t="str">
        <f aca="false">IF(B300&lt;&gt;"",IFERROR(IF((SUMIF(D$20:AI$20, "CLO4", D300:AI300)/AO$9)=0,"",(SUMIF(D$20:AI$20, "CLO4", D300:AI300)/AO$9)),""),"")</f>
        <v/>
      </c>
      <c r="AU300" s="115" t="str">
        <f aca="false">IF(AT300="","",IF(AT300&gt;=B$10,"Y","N"))</f>
        <v/>
      </c>
      <c r="AV300" s="115" t="str">
        <f aca="false">IF(AT300="","",IF(AT300&lt;50%,1,IF(AND(AT300&gt;=50%,AT300&lt;B$10),2,IF(AT300&gt;=B$10,3))))</f>
        <v/>
      </c>
      <c r="AW300" s="185" t="str">
        <f aca="false">IF(B300&lt;&gt;"",IFERROR(IF((SUMIF(D$20:AI$20, "CLO5", D300:AI300)/AO$10)=0,"",(SUMIF(D$20:AI$20, "CLO5", D300:AI300)/AO$10)),""),"")</f>
        <v/>
      </c>
      <c r="AX300" s="115" t="str">
        <f aca="false">IF(AW300="","",IF(AW300&gt;=B$10,"Y","N"))</f>
        <v/>
      </c>
      <c r="AY300" s="115" t="str">
        <f aca="false">IF(AW300="","",IF(AW300&lt;50%,1,IF(AND(AW300&gt;=50%,AW300&lt;B$10),2,IF(AW300&gt;=B$10,3))))</f>
        <v/>
      </c>
      <c r="AZ300" s="114" t="str">
        <f aca="false">IF(B300&lt;&gt;"",IFERROR(IF((SUMIF(D$20:AI$20, "CLO6", D300:AI300)/AO$11)=0,"",(SUMIF(D$20:AI$20, "CLO6", D300:AI300)/AO$11)),""),"")</f>
        <v/>
      </c>
      <c r="BA300" s="115" t="str">
        <f aca="false">IF(AZ300="","",IF(AZ300&gt;=B$10,"Y","N"))</f>
        <v/>
      </c>
      <c r="BB300" s="115" t="str">
        <f aca="false">IF(BA300="","",IF(BA300&lt;50%,1,IF(AND(BA300&gt;=50%,BA300&lt;B$10),2,IF(BA300&gt;=B$10,3))))</f>
        <v/>
      </c>
      <c r="BC300" s="114" t="str">
        <f aca="false">IF(B300&lt;&gt;"",IFERROR(IF((SUMIF(D$20:AI$20, "CLO7", D300:AI300)/AO$12)=0,"",(SUMIF(D$20:AI$20, "CLO7", D300:AI300)/AO$12)),""),"")</f>
        <v/>
      </c>
      <c r="BD300" s="115" t="str">
        <f aca="false">IF(BC300="","",IF(BC300&gt;=B$10,"Y","N"))</f>
        <v/>
      </c>
      <c r="BE300" s="115" t="str">
        <f aca="false">IF(BD300="","",IF(BD300&lt;50%,1,IF(AND(BD300&gt;=50%,BD300&lt;B$10),2,IF(BD300&gt;=B$10,3))))</f>
        <v/>
      </c>
      <c r="BF300" s="114" t="str">
        <f aca="false">IF(B300&lt;&gt;"",IFERROR(IF((SUMIF(D$20:AI$20, "CLO8", D300:AI300)/AO$13)=0,"",(SUMIF(D$20:AI$20, "CLO8", D300:AI300)/AO$13)),""),"")</f>
        <v/>
      </c>
      <c r="BG300" s="115" t="str">
        <f aca="false">IF(BF300="","",IF(BF300&gt;=B$10,"Y","N"))</f>
        <v/>
      </c>
      <c r="BH300" s="115" t="str">
        <f aca="false">IF(BG300="","",IF(BG300&lt;50%,1,IF(AND(BG300&gt;=50%,BG300&lt;B$10),2,IF(BG300&gt;=B$10,3))))</f>
        <v/>
      </c>
      <c r="BI300" s="114" t="str">
        <f aca="false">IF(B300&lt;&gt;"",IFERROR(IF((SUMIF(D$20:AI$20, "CLO9", D300:AI300)/AO$14)=0,"",(SUMIF(D$20:AI$20, "CLO9", D300:AI300)/AO$14)),""),"")</f>
        <v/>
      </c>
      <c r="BJ300" s="115" t="str">
        <f aca="false">IF(BI300="","",IF(BI300&gt;=B$10,"Y","N"))</f>
        <v/>
      </c>
      <c r="BK300" s="115" t="str">
        <f aca="false">IF(BJ300="","",IF(BJ300&lt;50%,1,IF(AND(BJ300&gt;=50%,BJ300&lt;B$10),2,IF(BJ300&gt;=B$10,3))))</f>
        <v/>
      </c>
      <c r="BL300" s="114" t="str">
        <f aca="false">IF(B300&lt;&gt;"",IFERROR(IF((SUMIF(D$20:AI$20,"CLO10",D300:AI300)/AO$15)=0,"",(SUMIF(D$20:AI$20,"CLO10",D300:AI300)/AO$15)),""),"")</f>
        <v/>
      </c>
      <c r="BM300" s="115" t="str">
        <f aca="false">IF(BL300="","",IF(BL300&gt;=B$10,"Y","N"))</f>
        <v/>
      </c>
      <c r="BN300" s="115" t="str">
        <f aca="false">IF(BM300="","",IF(BM300&lt;50%,1,IF(AND(BM300&gt;=50%,BM300&lt;B$10),2,IF(BM300&gt;=B$10,3))))</f>
        <v/>
      </c>
      <c r="BO300" s="8"/>
      <c r="BP300" s="8"/>
    </row>
    <row r="301" customFormat="false" ht="15.75" hidden="false" customHeight="true" outlineLevel="0" collapsed="false">
      <c r="A301" s="183" t="str">
        <f aca="false">IF(B$6="LECTURE",IF('Database (LECTURE-RES-PRAC)'!A296="","",'Database (LECTURE-RES-PRAC)'!A296),"")</f>
        <v/>
      </c>
      <c r="B301" s="184" t="str">
        <f aca="false">IF(B$6="LECTURE",IF('Database (LECTURE-RES-PRAC)'!B296="","",'Database (LECTURE-RES-PRAC)'!B296),"")</f>
        <v/>
      </c>
      <c r="C301" s="183" t="str">
        <f aca="false">IF(B301&lt;&gt;"",'Database (LECTURE-RES-PRAC)'!C296,"")</f>
        <v/>
      </c>
      <c r="D301" s="117"/>
      <c r="E301" s="52"/>
      <c r="F301" s="52"/>
      <c r="G301" s="52"/>
      <c r="H301" s="52"/>
      <c r="I301" s="52"/>
      <c r="J301" s="52"/>
      <c r="K301" s="52"/>
      <c r="L301" s="52"/>
      <c r="M301" s="52"/>
      <c r="N301" s="181" t="str">
        <f aca="false">IF(B301&lt;&gt;"",SUM(D301:M301),"")</f>
        <v/>
      </c>
      <c r="O301" s="52"/>
      <c r="P301" s="52"/>
      <c r="Q301" s="52"/>
      <c r="R301" s="52"/>
      <c r="S301" s="52"/>
      <c r="T301" s="52"/>
      <c r="U301" s="52"/>
      <c r="V301" s="52"/>
      <c r="W301" s="52"/>
      <c r="X301" s="52"/>
      <c r="Y301" s="181" t="str">
        <f aca="false">IF(B301&lt;&gt;"",SUM(O301:X301),"")</f>
        <v/>
      </c>
      <c r="Z301" s="52"/>
      <c r="AA301" s="52"/>
      <c r="AB301" s="52"/>
      <c r="AC301" s="52"/>
      <c r="AD301" s="52"/>
      <c r="AE301" s="52"/>
      <c r="AF301" s="52"/>
      <c r="AG301" s="52"/>
      <c r="AH301" s="52"/>
      <c r="AI301" s="52"/>
      <c r="AJ301" s="182" t="str">
        <f aca="false">IF(B301&lt;&gt;"",SUM(Z301:AI301),"")</f>
        <v/>
      </c>
      <c r="AK301" s="185" t="str">
        <f aca="false">IF(B301&lt;&gt;"",IFERROR(IF((SUMIF(D$20:AI$20, "CLO1", D301:AI301)/AO$6)=0,"",(SUMIF(D$20:AI$20, "CLO1", D301:AI301)/AO$6)),""),"")</f>
        <v/>
      </c>
      <c r="AL301" s="115" t="str">
        <f aca="false">IF(AK301="","",IF(AK301&gt;=B$10,"Y","N"))</f>
        <v/>
      </c>
      <c r="AM301" s="115" t="str">
        <f aca="false">IF(AK301="","",IF(AK301&lt;50%,1,IF(AND(AK301&gt;=50%,AK301&lt;B$10),2,IF(AK301&gt;=B$10,3))))</f>
        <v/>
      </c>
      <c r="AN301" s="185" t="str">
        <f aca="false">IF(B301&lt;&gt;"",IFERROR(IF((SUMIF(D$20:AI$20, "CLO2", D301:AI301)/AO$7)=0,"",(SUMIF(D$20:AI$20, "CLO2", D301:AI301)/AO$7)),""),"")</f>
        <v/>
      </c>
      <c r="AO301" s="115" t="str">
        <f aca="false">IF(AN301="","",IF(AN301&gt;=B$10,"Y","N"))</f>
        <v/>
      </c>
      <c r="AP301" s="115" t="str">
        <f aca="false">IF(AN301="","",IF(AN301&lt;50%,1,IF(AND(AN301&gt;=50%,AN301&lt;B$10),2,IF(AN301&gt;=B$10,3))))</f>
        <v/>
      </c>
      <c r="AQ301" s="185" t="str">
        <f aca="false">IF(B301&lt;&gt;"",IFERROR(IF((SUMIF(D$20:AI$20, "CLO3", D301:AI301)/AO$8)=0,"",(SUMIF(D$20:AI$20, "CLO3", D301:AI301)/AO$8)),""),"")</f>
        <v/>
      </c>
      <c r="AR301" s="115" t="str">
        <f aca="false">IF(AQ301="","",IF(AQ301&gt;=B$10,"Y","N"))</f>
        <v/>
      </c>
      <c r="AS301" s="115" t="str">
        <f aca="false">IF(AQ301="","",IF(AQ301&lt;50%,1,IF(AND(AQ301&gt;=50%,AQ301&lt;B$10),2,IF(AQ301&gt;=B$10,3))))</f>
        <v/>
      </c>
      <c r="AT301" s="185" t="str">
        <f aca="false">IF(B301&lt;&gt;"",IFERROR(IF((SUMIF(D$20:AI$20, "CLO4", D301:AI301)/AO$9)=0,"",(SUMIF(D$20:AI$20, "CLO4", D301:AI301)/AO$9)),""),"")</f>
        <v/>
      </c>
      <c r="AU301" s="115" t="str">
        <f aca="false">IF(AT301="","",IF(AT301&gt;=B$10,"Y","N"))</f>
        <v/>
      </c>
      <c r="AV301" s="115" t="str">
        <f aca="false">IF(AT301="","",IF(AT301&lt;50%,1,IF(AND(AT301&gt;=50%,AT301&lt;B$10),2,IF(AT301&gt;=B$10,3))))</f>
        <v/>
      </c>
      <c r="AW301" s="185" t="str">
        <f aca="false">IF(B301&lt;&gt;"",IFERROR(IF((SUMIF(D$20:AI$20, "CLO5", D301:AI301)/AO$10)=0,"",(SUMIF(D$20:AI$20, "CLO5", D301:AI301)/AO$10)),""),"")</f>
        <v/>
      </c>
      <c r="AX301" s="115" t="str">
        <f aca="false">IF(AW301="","",IF(AW301&gt;=B$10,"Y","N"))</f>
        <v/>
      </c>
      <c r="AY301" s="115" t="str">
        <f aca="false">IF(AW301="","",IF(AW301&lt;50%,1,IF(AND(AW301&gt;=50%,AW301&lt;B$10),2,IF(AW301&gt;=B$10,3))))</f>
        <v/>
      </c>
      <c r="AZ301" s="114" t="str">
        <f aca="false">IF(B301&lt;&gt;"",IFERROR(IF((SUMIF(D$20:AI$20, "CLO6", D301:AI301)/AO$11)=0,"",(SUMIF(D$20:AI$20, "CLO6", D301:AI301)/AO$11)),""),"")</f>
        <v/>
      </c>
      <c r="BA301" s="115" t="str">
        <f aca="false">IF(AZ301="","",IF(AZ301&gt;=B$10,"Y","N"))</f>
        <v/>
      </c>
      <c r="BB301" s="115" t="str">
        <f aca="false">IF(BA301="","",IF(BA301&lt;50%,1,IF(AND(BA301&gt;=50%,BA301&lt;B$10),2,IF(BA301&gt;=B$10,3))))</f>
        <v/>
      </c>
      <c r="BC301" s="114" t="str">
        <f aca="false">IF(B301&lt;&gt;"",IFERROR(IF((SUMIF(D$20:AI$20, "CLO7", D301:AI301)/AO$12)=0,"",(SUMIF(D$20:AI$20, "CLO7", D301:AI301)/AO$12)),""),"")</f>
        <v/>
      </c>
      <c r="BD301" s="115" t="str">
        <f aca="false">IF(BC301="","",IF(BC301&gt;=B$10,"Y","N"))</f>
        <v/>
      </c>
      <c r="BE301" s="115" t="str">
        <f aca="false">IF(BD301="","",IF(BD301&lt;50%,1,IF(AND(BD301&gt;=50%,BD301&lt;B$10),2,IF(BD301&gt;=B$10,3))))</f>
        <v/>
      </c>
      <c r="BF301" s="114" t="str">
        <f aca="false">IF(B301&lt;&gt;"",IFERROR(IF((SUMIF(D$20:AI$20, "CLO8", D301:AI301)/AO$13)=0,"",(SUMIF(D$20:AI$20, "CLO8", D301:AI301)/AO$13)),""),"")</f>
        <v/>
      </c>
      <c r="BG301" s="115" t="str">
        <f aca="false">IF(BF301="","",IF(BF301&gt;=B$10,"Y","N"))</f>
        <v/>
      </c>
      <c r="BH301" s="115" t="str">
        <f aca="false">IF(BG301="","",IF(BG301&lt;50%,1,IF(AND(BG301&gt;=50%,BG301&lt;B$10),2,IF(BG301&gt;=B$10,3))))</f>
        <v/>
      </c>
      <c r="BI301" s="114" t="str">
        <f aca="false">IF(B301&lt;&gt;"",IFERROR(IF((SUMIF(D$20:AI$20, "CLO9", D301:AI301)/AO$14)=0,"",(SUMIF(D$20:AI$20, "CLO9", D301:AI301)/AO$14)),""),"")</f>
        <v/>
      </c>
      <c r="BJ301" s="115" t="str">
        <f aca="false">IF(BI301="","",IF(BI301&gt;=B$10,"Y","N"))</f>
        <v/>
      </c>
      <c r="BK301" s="115" t="str">
        <f aca="false">IF(BJ301="","",IF(BJ301&lt;50%,1,IF(AND(BJ301&gt;=50%,BJ301&lt;B$10),2,IF(BJ301&gt;=B$10,3))))</f>
        <v/>
      </c>
      <c r="BL301" s="114" t="str">
        <f aca="false">IF(B301&lt;&gt;"",IFERROR(IF((SUMIF(D$20:AI$20,"CLO10",D301:AI301)/AO$15)=0,"",(SUMIF(D$20:AI$20,"CLO10",D301:AI301)/AO$15)),""),"")</f>
        <v/>
      </c>
      <c r="BM301" s="115" t="str">
        <f aca="false">IF(BL301="","",IF(BL301&gt;=B$10,"Y","N"))</f>
        <v/>
      </c>
      <c r="BN301" s="115" t="str">
        <f aca="false">IF(BM301="","",IF(BM301&lt;50%,1,IF(AND(BM301&gt;=50%,BM301&lt;B$10),2,IF(BM301&gt;=B$10,3))))</f>
        <v/>
      </c>
      <c r="BO301" s="8"/>
      <c r="BP301" s="8"/>
    </row>
    <row r="302" customFormat="false" ht="15.75" hidden="false" customHeight="true" outlineLevel="0" collapsed="false">
      <c r="A302" s="183" t="str">
        <f aca="false">IF(B$6="LECTURE",IF('Database (LECTURE-RES-PRAC)'!A297="","",'Database (LECTURE-RES-PRAC)'!A297),"")</f>
        <v/>
      </c>
      <c r="B302" s="184" t="str">
        <f aca="false">IF(B$6="LECTURE",IF('Database (LECTURE-RES-PRAC)'!B297="","",'Database (LECTURE-RES-PRAC)'!B297),"")</f>
        <v/>
      </c>
      <c r="C302" s="183" t="str">
        <f aca="false">IF(B302&lt;&gt;"",'Database (LECTURE-RES-PRAC)'!C297,"")</f>
        <v/>
      </c>
      <c r="D302" s="117"/>
      <c r="E302" s="52"/>
      <c r="F302" s="52"/>
      <c r="G302" s="52"/>
      <c r="H302" s="52"/>
      <c r="I302" s="52"/>
      <c r="J302" s="52"/>
      <c r="K302" s="52"/>
      <c r="L302" s="52"/>
      <c r="M302" s="52"/>
      <c r="N302" s="181" t="str">
        <f aca="false">IF(B302&lt;&gt;"",SUM(D302:M302),"")</f>
        <v/>
      </c>
      <c r="O302" s="52"/>
      <c r="P302" s="52"/>
      <c r="Q302" s="52"/>
      <c r="R302" s="52"/>
      <c r="S302" s="52"/>
      <c r="T302" s="52"/>
      <c r="U302" s="52"/>
      <c r="V302" s="52"/>
      <c r="W302" s="52"/>
      <c r="X302" s="52"/>
      <c r="Y302" s="181" t="str">
        <f aca="false">IF(B302&lt;&gt;"",SUM(O302:X302),"")</f>
        <v/>
      </c>
      <c r="Z302" s="52"/>
      <c r="AA302" s="52"/>
      <c r="AB302" s="52"/>
      <c r="AC302" s="52"/>
      <c r="AD302" s="52"/>
      <c r="AE302" s="52"/>
      <c r="AF302" s="52"/>
      <c r="AG302" s="52"/>
      <c r="AH302" s="52"/>
      <c r="AI302" s="52"/>
      <c r="AJ302" s="182" t="str">
        <f aca="false">IF(B302&lt;&gt;"",SUM(Z302:AI302),"")</f>
        <v/>
      </c>
      <c r="AK302" s="185" t="str">
        <f aca="false">IF(B302&lt;&gt;"",IFERROR(IF((SUMIF(D$20:AI$20, "CLO1", D302:AI302)/AO$6)=0,"",(SUMIF(D$20:AI$20, "CLO1", D302:AI302)/AO$6)),""),"")</f>
        <v/>
      </c>
      <c r="AL302" s="115" t="str">
        <f aca="false">IF(AK302="","",IF(AK302&gt;=B$10,"Y","N"))</f>
        <v/>
      </c>
      <c r="AM302" s="115" t="str">
        <f aca="false">IF(AK302="","",IF(AK302&lt;50%,1,IF(AND(AK302&gt;=50%,AK302&lt;B$10),2,IF(AK302&gt;=B$10,3))))</f>
        <v/>
      </c>
      <c r="AN302" s="185" t="str">
        <f aca="false">IF(B302&lt;&gt;"",IFERROR(IF((SUMIF(D$20:AI$20, "CLO2", D302:AI302)/AO$7)=0,"",(SUMIF(D$20:AI$20, "CLO2", D302:AI302)/AO$7)),""),"")</f>
        <v/>
      </c>
      <c r="AO302" s="115" t="str">
        <f aca="false">IF(AN302="","",IF(AN302&gt;=B$10,"Y","N"))</f>
        <v/>
      </c>
      <c r="AP302" s="115" t="str">
        <f aca="false">IF(AN302="","",IF(AN302&lt;50%,1,IF(AND(AN302&gt;=50%,AN302&lt;B$10),2,IF(AN302&gt;=B$10,3))))</f>
        <v/>
      </c>
      <c r="AQ302" s="185" t="str">
        <f aca="false">IF(B302&lt;&gt;"",IFERROR(IF((SUMIF(D$20:AI$20, "CLO3", D302:AI302)/AO$8)=0,"",(SUMIF(D$20:AI$20, "CLO3", D302:AI302)/AO$8)),""),"")</f>
        <v/>
      </c>
      <c r="AR302" s="115" t="str">
        <f aca="false">IF(AQ302="","",IF(AQ302&gt;=B$10,"Y","N"))</f>
        <v/>
      </c>
      <c r="AS302" s="115" t="str">
        <f aca="false">IF(AQ302="","",IF(AQ302&lt;50%,1,IF(AND(AQ302&gt;=50%,AQ302&lt;B$10),2,IF(AQ302&gt;=B$10,3))))</f>
        <v/>
      </c>
      <c r="AT302" s="185" t="str">
        <f aca="false">IF(B302&lt;&gt;"",IFERROR(IF((SUMIF(D$20:AI$20, "CLO4", D302:AI302)/AO$9)=0,"",(SUMIF(D$20:AI$20, "CLO4", D302:AI302)/AO$9)),""),"")</f>
        <v/>
      </c>
      <c r="AU302" s="115" t="str">
        <f aca="false">IF(AT302="","",IF(AT302&gt;=B$10,"Y","N"))</f>
        <v/>
      </c>
      <c r="AV302" s="115" t="str">
        <f aca="false">IF(AT302="","",IF(AT302&lt;50%,1,IF(AND(AT302&gt;=50%,AT302&lt;B$10),2,IF(AT302&gt;=B$10,3))))</f>
        <v/>
      </c>
      <c r="AW302" s="185" t="str">
        <f aca="false">IF(B302&lt;&gt;"",IFERROR(IF((SUMIF(D$20:AI$20, "CLO5", D302:AI302)/AO$10)=0,"",(SUMIF(D$20:AI$20, "CLO5", D302:AI302)/AO$10)),""),"")</f>
        <v/>
      </c>
      <c r="AX302" s="115" t="str">
        <f aca="false">IF(AW302="","",IF(AW302&gt;=B$10,"Y","N"))</f>
        <v/>
      </c>
      <c r="AY302" s="115" t="str">
        <f aca="false">IF(AW302="","",IF(AW302&lt;50%,1,IF(AND(AW302&gt;=50%,AW302&lt;B$10),2,IF(AW302&gt;=B$10,3))))</f>
        <v/>
      </c>
      <c r="AZ302" s="114" t="str">
        <f aca="false">IF(B302&lt;&gt;"",IFERROR(IF((SUMIF(D$20:AI$20, "CLO6", D302:AI302)/AO$11)=0,"",(SUMIF(D$20:AI$20, "CLO6", D302:AI302)/AO$11)),""),"")</f>
        <v/>
      </c>
      <c r="BA302" s="115" t="str">
        <f aca="false">IF(AZ302="","",IF(AZ302&gt;=B$10,"Y","N"))</f>
        <v/>
      </c>
      <c r="BB302" s="115" t="str">
        <f aca="false">IF(BA302="","",IF(BA302&lt;50%,1,IF(AND(BA302&gt;=50%,BA302&lt;B$10),2,IF(BA302&gt;=B$10,3))))</f>
        <v/>
      </c>
      <c r="BC302" s="114" t="str">
        <f aca="false">IF(B302&lt;&gt;"",IFERROR(IF((SUMIF(D$20:AI$20, "CLO7", D302:AI302)/AO$12)=0,"",(SUMIF(D$20:AI$20, "CLO7", D302:AI302)/AO$12)),""),"")</f>
        <v/>
      </c>
      <c r="BD302" s="115" t="str">
        <f aca="false">IF(BC302="","",IF(BC302&gt;=B$10,"Y","N"))</f>
        <v/>
      </c>
      <c r="BE302" s="115" t="str">
        <f aca="false">IF(BD302="","",IF(BD302&lt;50%,1,IF(AND(BD302&gt;=50%,BD302&lt;B$10),2,IF(BD302&gt;=B$10,3))))</f>
        <v/>
      </c>
      <c r="BF302" s="114" t="str">
        <f aca="false">IF(B302&lt;&gt;"",IFERROR(IF((SUMIF(D$20:AI$20, "CLO8", D302:AI302)/AO$13)=0,"",(SUMIF(D$20:AI$20, "CLO8", D302:AI302)/AO$13)),""),"")</f>
        <v/>
      </c>
      <c r="BG302" s="115" t="str">
        <f aca="false">IF(BF302="","",IF(BF302&gt;=B$10,"Y","N"))</f>
        <v/>
      </c>
      <c r="BH302" s="115" t="str">
        <f aca="false">IF(BG302="","",IF(BG302&lt;50%,1,IF(AND(BG302&gt;=50%,BG302&lt;B$10),2,IF(BG302&gt;=B$10,3))))</f>
        <v/>
      </c>
      <c r="BI302" s="114" t="str">
        <f aca="false">IF(B302&lt;&gt;"",IFERROR(IF((SUMIF(D$20:AI$20, "CLO9", D302:AI302)/AO$14)=0,"",(SUMIF(D$20:AI$20, "CLO9", D302:AI302)/AO$14)),""),"")</f>
        <v/>
      </c>
      <c r="BJ302" s="115" t="str">
        <f aca="false">IF(BI302="","",IF(BI302&gt;=B$10,"Y","N"))</f>
        <v/>
      </c>
      <c r="BK302" s="115" t="str">
        <f aca="false">IF(BJ302="","",IF(BJ302&lt;50%,1,IF(AND(BJ302&gt;=50%,BJ302&lt;B$10),2,IF(BJ302&gt;=B$10,3))))</f>
        <v/>
      </c>
      <c r="BL302" s="114" t="str">
        <f aca="false">IF(B302&lt;&gt;"",IFERROR(IF((SUMIF(D$20:AI$20,"CLO10",D302:AI302)/AO$15)=0,"",(SUMIF(D$20:AI$20,"CLO10",D302:AI302)/AO$15)),""),"")</f>
        <v/>
      </c>
      <c r="BM302" s="115" t="str">
        <f aca="false">IF(BL302="","",IF(BL302&gt;=B$10,"Y","N"))</f>
        <v/>
      </c>
      <c r="BN302" s="115" t="str">
        <f aca="false">IF(BM302="","",IF(BM302&lt;50%,1,IF(AND(BM302&gt;=50%,BM302&lt;B$10),2,IF(BM302&gt;=B$10,3))))</f>
        <v/>
      </c>
      <c r="BO302" s="8"/>
      <c r="BP302" s="8"/>
    </row>
    <row r="303" customFormat="false" ht="15.75" hidden="false" customHeight="true" outlineLevel="0" collapsed="false">
      <c r="A303" s="183" t="str">
        <f aca="false">IF(B$6="LECTURE",IF('Database (LECTURE-RES-PRAC)'!A298="","",'Database (LECTURE-RES-PRAC)'!A298),"")</f>
        <v/>
      </c>
      <c r="B303" s="184" t="str">
        <f aca="false">IF(B$6="LECTURE",IF('Database (LECTURE-RES-PRAC)'!B298="","",'Database (LECTURE-RES-PRAC)'!B298),"")</f>
        <v/>
      </c>
      <c r="C303" s="183" t="str">
        <f aca="false">IF(B303&lt;&gt;"",'Database (LECTURE-RES-PRAC)'!C298,"")</f>
        <v/>
      </c>
      <c r="D303" s="117"/>
      <c r="E303" s="52"/>
      <c r="F303" s="52"/>
      <c r="G303" s="52"/>
      <c r="H303" s="52"/>
      <c r="I303" s="52"/>
      <c r="J303" s="52"/>
      <c r="K303" s="52"/>
      <c r="L303" s="52"/>
      <c r="M303" s="52"/>
      <c r="N303" s="181" t="str">
        <f aca="false">IF(B303&lt;&gt;"",SUM(D303:M303),"")</f>
        <v/>
      </c>
      <c r="O303" s="52"/>
      <c r="P303" s="52"/>
      <c r="Q303" s="52"/>
      <c r="R303" s="52"/>
      <c r="S303" s="52"/>
      <c r="T303" s="52"/>
      <c r="U303" s="52"/>
      <c r="V303" s="52"/>
      <c r="W303" s="52"/>
      <c r="X303" s="52"/>
      <c r="Y303" s="181" t="str">
        <f aca="false">IF(B303&lt;&gt;"",SUM(O303:X303),"")</f>
        <v/>
      </c>
      <c r="Z303" s="52"/>
      <c r="AA303" s="52"/>
      <c r="AB303" s="52"/>
      <c r="AC303" s="52"/>
      <c r="AD303" s="52"/>
      <c r="AE303" s="52"/>
      <c r="AF303" s="52"/>
      <c r="AG303" s="52"/>
      <c r="AH303" s="52"/>
      <c r="AI303" s="52"/>
      <c r="AJ303" s="182" t="str">
        <f aca="false">IF(B303&lt;&gt;"",SUM(Z303:AI303),"")</f>
        <v/>
      </c>
      <c r="AK303" s="185" t="str">
        <f aca="false">IF(B303&lt;&gt;"",IFERROR(IF((SUMIF(D$20:AI$20, "CLO1", D303:AI303)/AO$6)=0,"",(SUMIF(D$20:AI$20, "CLO1", D303:AI303)/AO$6)),""),"")</f>
        <v/>
      </c>
      <c r="AL303" s="115" t="str">
        <f aca="false">IF(AK303="","",IF(AK303&gt;=B$10,"Y","N"))</f>
        <v/>
      </c>
      <c r="AM303" s="115" t="str">
        <f aca="false">IF(AK303="","",IF(AK303&lt;50%,1,IF(AND(AK303&gt;=50%,AK303&lt;B$10),2,IF(AK303&gt;=B$10,3))))</f>
        <v/>
      </c>
      <c r="AN303" s="185" t="str">
        <f aca="false">IF(B303&lt;&gt;"",IFERROR(IF((SUMIF(D$20:AI$20, "CLO2", D303:AI303)/AO$7)=0,"",(SUMIF(D$20:AI$20, "CLO2", D303:AI303)/AO$7)),""),"")</f>
        <v/>
      </c>
      <c r="AO303" s="115" t="str">
        <f aca="false">IF(AN303="","",IF(AN303&gt;=B$10,"Y","N"))</f>
        <v/>
      </c>
      <c r="AP303" s="115" t="str">
        <f aca="false">IF(AN303="","",IF(AN303&lt;50%,1,IF(AND(AN303&gt;=50%,AN303&lt;B$10),2,IF(AN303&gt;=B$10,3))))</f>
        <v/>
      </c>
      <c r="AQ303" s="185" t="str">
        <f aca="false">IF(B303&lt;&gt;"",IFERROR(IF((SUMIF(D$20:AI$20, "CLO3", D303:AI303)/AO$8)=0,"",(SUMIF(D$20:AI$20, "CLO3", D303:AI303)/AO$8)),""),"")</f>
        <v/>
      </c>
      <c r="AR303" s="115" t="str">
        <f aca="false">IF(AQ303="","",IF(AQ303&gt;=B$10,"Y","N"))</f>
        <v/>
      </c>
      <c r="AS303" s="115" t="str">
        <f aca="false">IF(AQ303="","",IF(AQ303&lt;50%,1,IF(AND(AQ303&gt;=50%,AQ303&lt;B$10),2,IF(AQ303&gt;=B$10,3))))</f>
        <v/>
      </c>
      <c r="AT303" s="185" t="str">
        <f aca="false">IF(B303&lt;&gt;"",IFERROR(IF((SUMIF(D$20:AI$20, "CLO4", D303:AI303)/AO$9)=0,"",(SUMIF(D$20:AI$20, "CLO4", D303:AI303)/AO$9)),""),"")</f>
        <v/>
      </c>
      <c r="AU303" s="115" t="str">
        <f aca="false">IF(AT303="","",IF(AT303&gt;=B$10,"Y","N"))</f>
        <v/>
      </c>
      <c r="AV303" s="115" t="str">
        <f aca="false">IF(AT303="","",IF(AT303&lt;50%,1,IF(AND(AT303&gt;=50%,AT303&lt;B$10),2,IF(AT303&gt;=B$10,3))))</f>
        <v/>
      </c>
      <c r="AW303" s="185" t="str">
        <f aca="false">IF(B303&lt;&gt;"",IFERROR(IF((SUMIF(D$20:AI$20, "CLO5", D303:AI303)/AO$10)=0,"",(SUMIF(D$20:AI$20, "CLO5", D303:AI303)/AO$10)),""),"")</f>
        <v/>
      </c>
      <c r="AX303" s="115" t="str">
        <f aca="false">IF(AW303="","",IF(AW303&gt;=B$10,"Y","N"))</f>
        <v/>
      </c>
      <c r="AY303" s="115" t="str">
        <f aca="false">IF(AW303="","",IF(AW303&lt;50%,1,IF(AND(AW303&gt;=50%,AW303&lt;B$10),2,IF(AW303&gt;=B$10,3))))</f>
        <v/>
      </c>
      <c r="AZ303" s="114" t="str">
        <f aca="false">IF(B303&lt;&gt;"",IFERROR(IF((SUMIF(D$20:AI$20, "CLO6", D303:AI303)/AO$11)=0,"",(SUMIF(D$20:AI$20, "CLO6", D303:AI303)/AO$11)),""),"")</f>
        <v/>
      </c>
      <c r="BA303" s="115" t="str">
        <f aca="false">IF(AZ303="","",IF(AZ303&gt;=B$10,"Y","N"))</f>
        <v/>
      </c>
      <c r="BB303" s="115" t="str">
        <f aca="false">IF(BA303="","",IF(BA303&lt;50%,1,IF(AND(BA303&gt;=50%,BA303&lt;B$10),2,IF(BA303&gt;=B$10,3))))</f>
        <v/>
      </c>
      <c r="BC303" s="114" t="str">
        <f aca="false">IF(B303&lt;&gt;"",IFERROR(IF((SUMIF(D$20:AI$20, "CLO7", D303:AI303)/AO$12)=0,"",(SUMIF(D$20:AI$20, "CLO7", D303:AI303)/AO$12)),""),"")</f>
        <v/>
      </c>
      <c r="BD303" s="115" t="str">
        <f aca="false">IF(BC303="","",IF(BC303&gt;=B$10,"Y","N"))</f>
        <v/>
      </c>
      <c r="BE303" s="115" t="str">
        <f aca="false">IF(BD303="","",IF(BD303&lt;50%,1,IF(AND(BD303&gt;=50%,BD303&lt;B$10),2,IF(BD303&gt;=B$10,3))))</f>
        <v/>
      </c>
      <c r="BF303" s="114" t="str">
        <f aca="false">IF(B303&lt;&gt;"",IFERROR(IF((SUMIF(D$20:AI$20, "CLO8", D303:AI303)/AO$13)=0,"",(SUMIF(D$20:AI$20, "CLO8", D303:AI303)/AO$13)),""),"")</f>
        <v/>
      </c>
      <c r="BG303" s="115" t="str">
        <f aca="false">IF(BF303="","",IF(BF303&gt;=B$10,"Y","N"))</f>
        <v/>
      </c>
      <c r="BH303" s="115" t="str">
        <f aca="false">IF(BG303="","",IF(BG303&lt;50%,1,IF(AND(BG303&gt;=50%,BG303&lt;B$10),2,IF(BG303&gt;=B$10,3))))</f>
        <v/>
      </c>
      <c r="BI303" s="114" t="str">
        <f aca="false">IF(B303&lt;&gt;"",IFERROR(IF((SUMIF(D$20:AI$20, "CLO9", D303:AI303)/AO$14)=0,"",(SUMIF(D$20:AI$20, "CLO9", D303:AI303)/AO$14)),""),"")</f>
        <v/>
      </c>
      <c r="BJ303" s="115" t="str">
        <f aca="false">IF(BI303="","",IF(BI303&gt;=B$10,"Y","N"))</f>
        <v/>
      </c>
      <c r="BK303" s="115" t="str">
        <f aca="false">IF(BJ303="","",IF(BJ303&lt;50%,1,IF(AND(BJ303&gt;=50%,BJ303&lt;B$10),2,IF(BJ303&gt;=B$10,3))))</f>
        <v/>
      </c>
      <c r="BL303" s="114" t="str">
        <f aca="false">IF(B303&lt;&gt;"",IFERROR(IF((SUMIF(D$20:AI$20,"CLO10",D303:AI303)/AO$15)=0,"",(SUMIF(D$20:AI$20,"CLO10",D303:AI303)/AO$15)),""),"")</f>
        <v/>
      </c>
      <c r="BM303" s="115" t="str">
        <f aca="false">IF(BL303="","",IF(BL303&gt;=B$10,"Y","N"))</f>
        <v/>
      </c>
      <c r="BN303" s="115" t="str">
        <f aca="false">IF(BM303="","",IF(BM303&lt;50%,1,IF(AND(BM303&gt;=50%,BM303&lt;B$10),2,IF(BM303&gt;=B$10,3))))</f>
        <v/>
      </c>
      <c r="BO303" s="8"/>
      <c r="BP303" s="8"/>
    </row>
    <row r="304" customFormat="false" ht="15.75" hidden="false" customHeight="true" outlineLevel="0" collapsed="false">
      <c r="A304" s="183" t="str">
        <f aca="false">IF(B$6="LECTURE",IF('Database (LECTURE-RES-PRAC)'!A299="","",'Database (LECTURE-RES-PRAC)'!A299),"")</f>
        <v/>
      </c>
      <c r="B304" s="184" t="str">
        <f aca="false">IF(B$6="LECTURE",IF('Database (LECTURE-RES-PRAC)'!B299="","",'Database (LECTURE-RES-PRAC)'!B299),"")</f>
        <v/>
      </c>
      <c r="C304" s="183" t="str">
        <f aca="false">IF(B304&lt;&gt;"",'Database (LECTURE-RES-PRAC)'!C299,"")</f>
        <v/>
      </c>
      <c r="D304" s="117"/>
      <c r="E304" s="52"/>
      <c r="F304" s="52"/>
      <c r="G304" s="52"/>
      <c r="H304" s="52"/>
      <c r="I304" s="52"/>
      <c r="J304" s="52"/>
      <c r="K304" s="52"/>
      <c r="L304" s="52"/>
      <c r="M304" s="52"/>
      <c r="N304" s="181" t="str">
        <f aca="false">IF(B304&lt;&gt;"",SUM(D304:M304),"")</f>
        <v/>
      </c>
      <c r="O304" s="52"/>
      <c r="P304" s="52"/>
      <c r="Q304" s="52"/>
      <c r="R304" s="52"/>
      <c r="S304" s="52"/>
      <c r="T304" s="52"/>
      <c r="U304" s="52"/>
      <c r="V304" s="52"/>
      <c r="W304" s="52"/>
      <c r="X304" s="52"/>
      <c r="Y304" s="181" t="str">
        <f aca="false">IF(B304&lt;&gt;"",SUM(O304:X304),"")</f>
        <v/>
      </c>
      <c r="Z304" s="52"/>
      <c r="AA304" s="52"/>
      <c r="AB304" s="52"/>
      <c r="AC304" s="52"/>
      <c r="AD304" s="52"/>
      <c r="AE304" s="52"/>
      <c r="AF304" s="52"/>
      <c r="AG304" s="52"/>
      <c r="AH304" s="52"/>
      <c r="AI304" s="52"/>
      <c r="AJ304" s="182" t="str">
        <f aca="false">IF(B304&lt;&gt;"",SUM(Z304:AI304),"")</f>
        <v/>
      </c>
      <c r="AK304" s="185" t="str">
        <f aca="false">IF(B304&lt;&gt;"",IFERROR(IF((SUMIF(D$20:AI$20, "CLO1", D304:AI304)/AO$6)=0,"",(SUMIF(D$20:AI$20, "CLO1", D304:AI304)/AO$6)),""),"")</f>
        <v/>
      </c>
      <c r="AL304" s="115" t="str">
        <f aca="false">IF(AK304="","",IF(AK304&gt;=B$10,"Y","N"))</f>
        <v/>
      </c>
      <c r="AM304" s="115" t="str">
        <f aca="false">IF(AK304="","",IF(AK304&lt;50%,1,IF(AND(AK304&gt;=50%,AK304&lt;B$10),2,IF(AK304&gt;=B$10,3))))</f>
        <v/>
      </c>
      <c r="AN304" s="185" t="str">
        <f aca="false">IF(B304&lt;&gt;"",IFERROR(IF((SUMIF(D$20:AI$20, "CLO2", D304:AI304)/AO$7)=0,"",(SUMIF(D$20:AI$20, "CLO2", D304:AI304)/AO$7)),""),"")</f>
        <v/>
      </c>
      <c r="AO304" s="115" t="str">
        <f aca="false">IF(AN304="","",IF(AN304&gt;=B$10,"Y","N"))</f>
        <v/>
      </c>
      <c r="AP304" s="115" t="str">
        <f aca="false">IF(AN304="","",IF(AN304&lt;50%,1,IF(AND(AN304&gt;=50%,AN304&lt;B$10),2,IF(AN304&gt;=B$10,3))))</f>
        <v/>
      </c>
      <c r="AQ304" s="185" t="str">
        <f aca="false">IF(B304&lt;&gt;"",IFERROR(IF((SUMIF(D$20:AI$20, "CLO3", D304:AI304)/AO$8)=0,"",(SUMIF(D$20:AI$20, "CLO3", D304:AI304)/AO$8)),""),"")</f>
        <v/>
      </c>
      <c r="AR304" s="115" t="str">
        <f aca="false">IF(AQ304="","",IF(AQ304&gt;=B$10,"Y","N"))</f>
        <v/>
      </c>
      <c r="AS304" s="115" t="str">
        <f aca="false">IF(AQ304="","",IF(AQ304&lt;50%,1,IF(AND(AQ304&gt;=50%,AQ304&lt;B$10),2,IF(AQ304&gt;=B$10,3))))</f>
        <v/>
      </c>
      <c r="AT304" s="185" t="str">
        <f aca="false">IF(B304&lt;&gt;"",IFERROR(IF((SUMIF(D$20:AI$20, "CLO4", D304:AI304)/AO$9)=0,"",(SUMIF(D$20:AI$20, "CLO4", D304:AI304)/AO$9)),""),"")</f>
        <v/>
      </c>
      <c r="AU304" s="115" t="str">
        <f aca="false">IF(AT304="","",IF(AT304&gt;=B$10,"Y","N"))</f>
        <v/>
      </c>
      <c r="AV304" s="115" t="str">
        <f aca="false">IF(AT304="","",IF(AT304&lt;50%,1,IF(AND(AT304&gt;=50%,AT304&lt;B$10),2,IF(AT304&gt;=B$10,3))))</f>
        <v/>
      </c>
      <c r="AW304" s="185" t="str">
        <f aca="false">IF(B304&lt;&gt;"",IFERROR(IF((SUMIF(D$20:AI$20, "CLO5", D304:AI304)/AO$10)=0,"",(SUMIF(D$20:AI$20, "CLO5", D304:AI304)/AO$10)),""),"")</f>
        <v/>
      </c>
      <c r="AX304" s="115" t="str">
        <f aca="false">IF(AW304="","",IF(AW304&gt;=B$10,"Y","N"))</f>
        <v/>
      </c>
      <c r="AY304" s="115" t="str">
        <f aca="false">IF(AW304="","",IF(AW304&lt;50%,1,IF(AND(AW304&gt;=50%,AW304&lt;B$10),2,IF(AW304&gt;=B$10,3))))</f>
        <v/>
      </c>
      <c r="AZ304" s="114" t="str">
        <f aca="false">IF(B304&lt;&gt;"",IFERROR(IF((SUMIF(D$20:AI$20, "CLO6", D304:AI304)/AO$11)=0,"",(SUMIF(D$20:AI$20, "CLO6", D304:AI304)/AO$11)),""),"")</f>
        <v/>
      </c>
      <c r="BA304" s="115" t="str">
        <f aca="false">IF(AZ304="","",IF(AZ304&gt;=B$10,"Y","N"))</f>
        <v/>
      </c>
      <c r="BB304" s="115" t="str">
        <f aca="false">IF(BA304="","",IF(BA304&lt;50%,1,IF(AND(BA304&gt;=50%,BA304&lt;B$10),2,IF(BA304&gt;=B$10,3))))</f>
        <v/>
      </c>
      <c r="BC304" s="114" t="str">
        <f aca="false">IF(B304&lt;&gt;"",IFERROR(IF((SUMIF(D$20:AI$20, "CLO7", D304:AI304)/AO$12)=0,"",(SUMIF(D$20:AI$20, "CLO7", D304:AI304)/AO$12)),""),"")</f>
        <v/>
      </c>
      <c r="BD304" s="115" t="str">
        <f aca="false">IF(BC304="","",IF(BC304&gt;=B$10,"Y","N"))</f>
        <v/>
      </c>
      <c r="BE304" s="115" t="str">
        <f aca="false">IF(BD304="","",IF(BD304&lt;50%,1,IF(AND(BD304&gt;=50%,BD304&lt;B$10),2,IF(BD304&gt;=B$10,3))))</f>
        <v/>
      </c>
      <c r="BF304" s="114" t="str">
        <f aca="false">IF(B304&lt;&gt;"",IFERROR(IF((SUMIF(D$20:AI$20, "CLO8", D304:AI304)/AO$13)=0,"",(SUMIF(D$20:AI$20, "CLO8", D304:AI304)/AO$13)),""),"")</f>
        <v/>
      </c>
      <c r="BG304" s="115" t="str">
        <f aca="false">IF(BF304="","",IF(BF304&gt;=B$10,"Y","N"))</f>
        <v/>
      </c>
      <c r="BH304" s="115" t="str">
        <f aca="false">IF(BG304="","",IF(BG304&lt;50%,1,IF(AND(BG304&gt;=50%,BG304&lt;B$10),2,IF(BG304&gt;=B$10,3))))</f>
        <v/>
      </c>
      <c r="BI304" s="114" t="str">
        <f aca="false">IF(B304&lt;&gt;"",IFERROR(IF((SUMIF(D$20:AI$20, "CLO9", D304:AI304)/AO$14)=0,"",(SUMIF(D$20:AI$20, "CLO9", D304:AI304)/AO$14)),""),"")</f>
        <v/>
      </c>
      <c r="BJ304" s="115" t="str">
        <f aca="false">IF(BI304="","",IF(BI304&gt;=B$10,"Y","N"))</f>
        <v/>
      </c>
      <c r="BK304" s="115" t="str">
        <f aca="false">IF(BJ304="","",IF(BJ304&lt;50%,1,IF(AND(BJ304&gt;=50%,BJ304&lt;B$10),2,IF(BJ304&gt;=B$10,3))))</f>
        <v/>
      </c>
      <c r="BL304" s="114" t="str">
        <f aca="false">IF(B304&lt;&gt;"",IFERROR(IF((SUMIF(D$20:AI$20,"CLO10",D304:AI304)/AO$15)=0,"",(SUMIF(D$20:AI$20,"CLO10",D304:AI304)/AO$15)),""),"")</f>
        <v/>
      </c>
      <c r="BM304" s="115" t="str">
        <f aca="false">IF(BL304="","",IF(BL304&gt;=B$10,"Y","N"))</f>
        <v/>
      </c>
      <c r="BN304" s="115" t="str">
        <f aca="false">IF(BM304="","",IF(BM304&lt;50%,1,IF(AND(BM304&gt;=50%,BM304&lt;B$10),2,IF(BM304&gt;=B$10,3))))</f>
        <v/>
      </c>
      <c r="BO304" s="8"/>
      <c r="BP304" s="8"/>
    </row>
    <row r="305" customFormat="false" ht="15.75" hidden="false" customHeight="true" outlineLevel="0" collapsed="false">
      <c r="A305" s="183" t="str">
        <f aca="false">IF(B$6="LECTURE",IF('Database (LECTURE-RES-PRAC)'!A300="","",'Database (LECTURE-RES-PRAC)'!A300),"")</f>
        <v/>
      </c>
      <c r="B305" s="184" t="str">
        <f aca="false">IF(B$6="LECTURE",IF('Database (LECTURE-RES-PRAC)'!B300="","",'Database (LECTURE-RES-PRAC)'!B300),"")</f>
        <v/>
      </c>
      <c r="C305" s="183" t="str">
        <f aca="false">IF(B305&lt;&gt;"",'Database (LECTURE-RES-PRAC)'!C300,"")</f>
        <v/>
      </c>
      <c r="D305" s="117"/>
      <c r="E305" s="52"/>
      <c r="F305" s="52"/>
      <c r="G305" s="52"/>
      <c r="H305" s="52"/>
      <c r="I305" s="52"/>
      <c r="J305" s="52"/>
      <c r="K305" s="52"/>
      <c r="L305" s="52"/>
      <c r="M305" s="52"/>
      <c r="N305" s="181" t="str">
        <f aca="false">IF(B305&lt;&gt;"",SUM(D305:M305),"")</f>
        <v/>
      </c>
      <c r="O305" s="52"/>
      <c r="P305" s="52"/>
      <c r="Q305" s="52"/>
      <c r="R305" s="52"/>
      <c r="S305" s="52"/>
      <c r="T305" s="52"/>
      <c r="U305" s="52"/>
      <c r="V305" s="52"/>
      <c r="W305" s="52"/>
      <c r="X305" s="52"/>
      <c r="Y305" s="181" t="str">
        <f aca="false">IF(B305&lt;&gt;"",SUM(O305:X305),"")</f>
        <v/>
      </c>
      <c r="Z305" s="52"/>
      <c r="AA305" s="52"/>
      <c r="AB305" s="52"/>
      <c r="AC305" s="52"/>
      <c r="AD305" s="52"/>
      <c r="AE305" s="52"/>
      <c r="AF305" s="52"/>
      <c r="AG305" s="52"/>
      <c r="AH305" s="52"/>
      <c r="AI305" s="52"/>
      <c r="AJ305" s="182" t="str">
        <f aca="false">IF(B305&lt;&gt;"",SUM(Z305:AI305),"")</f>
        <v/>
      </c>
      <c r="AK305" s="185" t="str">
        <f aca="false">IF(B305&lt;&gt;"",IFERROR(IF((SUMIF(D$20:AI$20, "CLO1", D305:AI305)/AO$6)=0,"",(SUMIF(D$20:AI$20, "CLO1", D305:AI305)/AO$6)),""),"")</f>
        <v/>
      </c>
      <c r="AL305" s="115" t="str">
        <f aca="false">IF(AK305="","",IF(AK305&gt;=B$10,"Y","N"))</f>
        <v/>
      </c>
      <c r="AM305" s="115" t="str">
        <f aca="false">IF(AK305="","",IF(AK305&lt;50%,1,IF(AND(AK305&gt;=50%,AK305&lt;B$10),2,IF(AK305&gt;=B$10,3))))</f>
        <v/>
      </c>
      <c r="AN305" s="185" t="str">
        <f aca="false">IF(B305&lt;&gt;"",IFERROR(IF((SUMIF(D$20:AI$20, "CLO2", D305:AI305)/AO$7)=0,"",(SUMIF(D$20:AI$20, "CLO2", D305:AI305)/AO$7)),""),"")</f>
        <v/>
      </c>
      <c r="AO305" s="115" t="str">
        <f aca="false">IF(AN305="","",IF(AN305&gt;=B$10,"Y","N"))</f>
        <v/>
      </c>
      <c r="AP305" s="115" t="str">
        <f aca="false">IF(AN305="","",IF(AN305&lt;50%,1,IF(AND(AN305&gt;=50%,AN305&lt;B$10),2,IF(AN305&gt;=B$10,3))))</f>
        <v/>
      </c>
      <c r="AQ305" s="185" t="str">
        <f aca="false">IF(B305&lt;&gt;"",IFERROR(IF((SUMIF(D$20:AI$20, "CLO3", D305:AI305)/AO$8)=0,"",(SUMIF(D$20:AI$20, "CLO3", D305:AI305)/AO$8)),""),"")</f>
        <v/>
      </c>
      <c r="AR305" s="115" t="str">
        <f aca="false">IF(AQ305="","",IF(AQ305&gt;=B$10,"Y","N"))</f>
        <v/>
      </c>
      <c r="AS305" s="115" t="str">
        <f aca="false">IF(AQ305="","",IF(AQ305&lt;50%,1,IF(AND(AQ305&gt;=50%,AQ305&lt;B$10),2,IF(AQ305&gt;=B$10,3))))</f>
        <v/>
      </c>
      <c r="AT305" s="185" t="str">
        <f aca="false">IF(B305&lt;&gt;"",IFERROR(IF((SUMIF(D$20:AI$20, "CLO4", D305:AI305)/AO$9)=0,"",(SUMIF(D$20:AI$20, "CLO4", D305:AI305)/AO$9)),""),"")</f>
        <v/>
      </c>
      <c r="AU305" s="115" t="str">
        <f aca="false">IF(AT305="","",IF(AT305&gt;=B$10,"Y","N"))</f>
        <v/>
      </c>
      <c r="AV305" s="115" t="str">
        <f aca="false">IF(AT305="","",IF(AT305&lt;50%,1,IF(AND(AT305&gt;=50%,AT305&lt;B$10),2,IF(AT305&gt;=B$10,3))))</f>
        <v/>
      </c>
      <c r="AW305" s="185" t="str">
        <f aca="false">IF(B305&lt;&gt;"",IFERROR(IF((SUMIF(D$20:AI$20, "CLO5", D305:AI305)/AO$10)=0,"",(SUMIF(D$20:AI$20, "CLO5", D305:AI305)/AO$10)),""),"")</f>
        <v/>
      </c>
      <c r="AX305" s="115" t="str">
        <f aca="false">IF(AW305="","",IF(AW305&gt;=B$10,"Y","N"))</f>
        <v/>
      </c>
      <c r="AY305" s="115" t="str">
        <f aca="false">IF(AW305="","",IF(AW305&lt;50%,1,IF(AND(AW305&gt;=50%,AW305&lt;B$10),2,IF(AW305&gt;=B$10,3))))</f>
        <v/>
      </c>
      <c r="AZ305" s="114" t="str">
        <f aca="false">IF(B305&lt;&gt;"",IFERROR(IF((SUMIF(D$20:AI$20, "CLO6", D305:AI305)/AO$11)=0,"",(SUMIF(D$20:AI$20, "CLO6", D305:AI305)/AO$11)),""),"")</f>
        <v/>
      </c>
      <c r="BA305" s="115" t="str">
        <f aca="false">IF(AZ305="","",IF(AZ305&gt;=B$10,"Y","N"))</f>
        <v/>
      </c>
      <c r="BB305" s="115" t="str">
        <f aca="false">IF(BA305="","",IF(BA305&lt;50%,1,IF(AND(BA305&gt;=50%,BA305&lt;B$10),2,IF(BA305&gt;=B$10,3))))</f>
        <v/>
      </c>
      <c r="BC305" s="114" t="str">
        <f aca="false">IF(B305&lt;&gt;"",IFERROR(IF((SUMIF(D$20:AI$20, "CLO7", D305:AI305)/AO$12)=0,"",(SUMIF(D$20:AI$20, "CLO7", D305:AI305)/AO$12)),""),"")</f>
        <v/>
      </c>
      <c r="BD305" s="115" t="str">
        <f aca="false">IF(BC305="","",IF(BC305&gt;=B$10,"Y","N"))</f>
        <v/>
      </c>
      <c r="BE305" s="115" t="str">
        <f aca="false">IF(BD305="","",IF(BD305&lt;50%,1,IF(AND(BD305&gt;=50%,BD305&lt;B$10),2,IF(BD305&gt;=B$10,3))))</f>
        <v/>
      </c>
      <c r="BF305" s="114" t="str">
        <f aca="false">IF(B305&lt;&gt;"",IFERROR(IF((SUMIF(D$20:AI$20, "CLO8", D305:AI305)/AO$13)=0,"",(SUMIF(D$20:AI$20, "CLO8", D305:AI305)/AO$13)),""),"")</f>
        <v/>
      </c>
      <c r="BG305" s="115" t="str">
        <f aca="false">IF(BF305="","",IF(BF305&gt;=B$10,"Y","N"))</f>
        <v/>
      </c>
      <c r="BH305" s="115" t="str">
        <f aca="false">IF(BG305="","",IF(BG305&lt;50%,1,IF(AND(BG305&gt;=50%,BG305&lt;B$10),2,IF(BG305&gt;=B$10,3))))</f>
        <v/>
      </c>
      <c r="BI305" s="114" t="str">
        <f aca="false">IF(B305&lt;&gt;"",IFERROR(IF((SUMIF(D$20:AI$20, "CLO9", D305:AI305)/AO$14)=0,"",(SUMIF(D$20:AI$20, "CLO9", D305:AI305)/AO$14)),""),"")</f>
        <v/>
      </c>
      <c r="BJ305" s="115" t="str">
        <f aca="false">IF(BI305="","",IF(BI305&gt;=B$10,"Y","N"))</f>
        <v/>
      </c>
      <c r="BK305" s="115" t="str">
        <f aca="false">IF(BJ305="","",IF(BJ305&lt;50%,1,IF(AND(BJ305&gt;=50%,BJ305&lt;B$10),2,IF(BJ305&gt;=B$10,3))))</f>
        <v/>
      </c>
      <c r="BL305" s="114" t="str">
        <f aca="false">IF(B305&lt;&gt;"",IFERROR(IF((SUMIF(D$20:AI$20,"CLO10",D305:AI305)/AO$15)=0,"",(SUMIF(D$20:AI$20,"CLO10",D305:AI305)/AO$15)),""),"")</f>
        <v/>
      </c>
      <c r="BM305" s="115" t="str">
        <f aca="false">IF(BL305="","",IF(BL305&gt;=B$10,"Y","N"))</f>
        <v/>
      </c>
      <c r="BN305" s="115" t="str">
        <f aca="false">IF(BM305="","",IF(BM305&lt;50%,1,IF(AND(BM305&gt;=50%,BM305&lt;B$10),2,IF(BM305&gt;=B$10,3))))</f>
        <v/>
      </c>
      <c r="BO305" s="8"/>
      <c r="BP305" s="8"/>
    </row>
    <row r="306" customFormat="false" ht="15.75" hidden="false" customHeight="true" outlineLevel="0" collapsed="false">
      <c r="A306" s="183" t="str">
        <f aca="false">IF(B$6="LECTURE",IF('Database (LECTURE-RES-PRAC)'!A301="","",'Database (LECTURE-RES-PRAC)'!A301),"")</f>
        <v/>
      </c>
      <c r="B306" s="184" t="str">
        <f aca="false">IF(B$6="LECTURE",IF('Database (LECTURE-RES-PRAC)'!B301="","",'Database (LECTURE-RES-PRAC)'!B301),"")</f>
        <v/>
      </c>
      <c r="C306" s="183" t="str">
        <f aca="false">IF(B306&lt;&gt;"",'Database (LECTURE-RES-PRAC)'!C301,"")</f>
        <v/>
      </c>
      <c r="D306" s="117"/>
      <c r="E306" s="52"/>
      <c r="F306" s="52"/>
      <c r="G306" s="52"/>
      <c r="H306" s="52"/>
      <c r="I306" s="52"/>
      <c r="J306" s="52"/>
      <c r="K306" s="52"/>
      <c r="L306" s="52"/>
      <c r="M306" s="52"/>
      <c r="N306" s="181" t="str">
        <f aca="false">IF(B306&lt;&gt;"",SUM(D306:M306),"")</f>
        <v/>
      </c>
      <c r="O306" s="52"/>
      <c r="P306" s="52"/>
      <c r="Q306" s="52"/>
      <c r="R306" s="52"/>
      <c r="S306" s="52"/>
      <c r="T306" s="52"/>
      <c r="U306" s="52"/>
      <c r="V306" s="52"/>
      <c r="W306" s="52"/>
      <c r="X306" s="52"/>
      <c r="Y306" s="181" t="str">
        <f aca="false">IF(B306&lt;&gt;"",SUM(O306:X306),"")</f>
        <v/>
      </c>
      <c r="Z306" s="52"/>
      <c r="AA306" s="52"/>
      <c r="AB306" s="52"/>
      <c r="AC306" s="52"/>
      <c r="AD306" s="52"/>
      <c r="AE306" s="52"/>
      <c r="AF306" s="52"/>
      <c r="AG306" s="52"/>
      <c r="AH306" s="52"/>
      <c r="AI306" s="52"/>
      <c r="AJ306" s="182" t="str">
        <f aca="false">IF(B306&lt;&gt;"",SUM(Z306:AI306),"")</f>
        <v/>
      </c>
      <c r="AK306" s="185" t="str">
        <f aca="false">IF(B306&lt;&gt;"",IFERROR(IF((SUMIF(D$20:AI$20, "CLO1", D306:AI306)/AO$6)=0,"",(SUMIF(D$20:AI$20, "CLO1", D306:AI306)/AO$6)),""),"")</f>
        <v/>
      </c>
      <c r="AL306" s="115" t="str">
        <f aca="false">IF(AK306="","",IF(AK306&gt;=B$10,"Y","N"))</f>
        <v/>
      </c>
      <c r="AM306" s="115" t="str">
        <f aca="false">IF(AK306="","",IF(AK306&lt;50%,1,IF(AND(AK306&gt;=50%,AK306&lt;B$10),2,IF(AK306&gt;=B$10,3))))</f>
        <v/>
      </c>
      <c r="AN306" s="185" t="str">
        <f aca="false">IF(B306&lt;&gt;"",IFERROR(IF((SUMIF(D$20:AI$20, "CLO2", D306:AI306)/AO$7)=0,"",(SUMIF(D$20:AI$20, "CLO2", D306:AI306)/AO$7)),""),"")</f>
        <v/>
      </c>
      <c r="AO306" s="115" t="str">
        <f aca="false">IF(AN306="","",IF(AN306&gt;=B$10,"Y","N"))</f>
        <v/>
      </c>
      <c r="AP306" s="115" t="str">
        <f aca="false">IF(AN306="","",IF(AN306&lt;50%,1,IF(AND(AN306&gt;=50%,AN306&lt;B$10),2,IF(AN306&gt;=B$10,3))))</f>
        <v/>
      </c>
      <c r="AQ306" s="185" t="str">
        <f aca="false">IF(B306&lt;&gt;"",IFERROR(IF((SUMIF(D$20:AI$20, "CLO3", D306:AI306)/AO$8)=0,"",(SUMIF(D$20:AI$20, "CLO3", D306:AI306)/AO$8)),""),"")</f>
        <v/>
      </c>
      <c r="AR306" s="115" t="str">
        <f aca="false">IF(AQ306="","",IF(AQ306&gt;=B$10,"Y","N"))</f>
        <v/>
      </c>
      <c r="AS306" s="115" t="str">
        <f aca="false">IF(AQ306="","",IF(AQ306&lt;50%,1,IF(AND(AQ306&gt;=50%,AQ306&lt;B$10),2,IF(AQ306&gt;=B$10,3))))</f>
        <v/>
      </c>
      <c r="AT306" s="185" t="str">
        <f aca="false">IF(B306&lt;&gt;"",IFERROR(IF((SUMIF(D$20:AI$20, "CLO4", D306:AI306)/AO$9)=0,"",(SUMIF(D$20:AI$20, "CLO4", D306:AI306)/AO$9)),""),"")</f>
        <v/>
      </c>
      <c r="AU306" s="115" t="str">
        <f aca="false">IF(AT306="","",IF(AT306&gt;=B$10,"Y","N"))</f>
        <v/>
      </c>
      <c r="AV306" s="115" t="str">
        <f aca="false">IF(AT306="","",IF(AT306&lt;50%,1,IF(AND(AT306&gt;=50%,AT306&lt;B$10),2,IF(AT306&gt;=B$10,3))))</f>
        <v/>
      </c>
      <c r="AW306" s="185" t="str">
        <f aca="false">IF(B306&lt;&gt;"",IFERROR(IF((SUMIF(D$20:AI$20, "CLO5", D306:AI306)/AO$10)=0,"",(SUMIF(D$20:AI$20, "CLO5", D306:AI306)/AO$10)),""),"")</f>
        <v/>
      </c>
      <c r="AX306" s="115" t="str">
        <f aca="false">IF(AW306="","",IF(AW306&gt;=B$10,"Y","N"))</f>
        <v/>
      </c>
      <c r="AY306" s="115" t="str">
        <f aca="false">IF(AW306="","",IF(AW306&lt;50%,1,IF(AND(AW306&gt;=50%,AW306&lt;B$10),2,IF(AW306&gt;=B$10,3))))</f>
        <v/>
      </c>
      <c r="AZ306" s="114" t="str">
        <f aca="false">IF(B306&lt;&gt;"",IFERROR(IF((SUMIF(D$20:AI$20, "CLO6", D306:AI306)/AO$11)=0,"",(SUMIF(D$20:AI$20, "CLO6", D306:AI306)/AO$11)),""),"")</f>
        <v/>
      </c>
      <c r="BA306" s="115" t="str">
        <f aca="false">IF(AZ306="","",IF(AZ306&gt;=B$10,"Y","N"))</f>
        <v/>
      </c>
      <c r="BB306" s="115" t="str">
        <f aca="false">IF(BA306="","",IF(BA306&lt;50%,1,IF(AND(BA306&gt;=50%,BA306&lt;B$10),2,IF(BA306&gt;=B$10,3))))</f>
        <v/>
      </c>
      <c r="BC306" s="114" t="str">
        <f aca="false">IF(B306&lt;&gt;"",IFERROR(IF((SUMIF(D$20:AI$20, "CLO7", D306:AI306)/AO$12)=0,"",(SUMIF(D$20:AI$20, "CLO7", D306:AI306)/AO$12)),""),"")</f>
        <v/>
      </c>
      <c r="BD306" s="115" t="str">
        <f aca="false">IF(BC306="","",IF(BC306&gt;=B$10,"Y","N"))</f>
        <v/>
      </c>
      <c r="BE306" s="115" t="str">
        <f aca="false">IF(BD306="","",IF(BD306&lt;50%,1,IF(AND(BD306&gt;=50%,BD306&lt;B$10),2,IF(BD306&gt;=B$10,3))))</f>
        <v/>
      </c>
      <c r="BF306" s="114" t="str">
        <f aca="false">IF(B306&lt;&gt;"",IFERROR(IF((SUMIF(D$20:AI$20, "CLO8", D306:AI306)/AO$13)=0,"",(SUMIF(D$20:AI$20, "CLO8", D306:AI306)/AO$13)),""),"")</f>
        <v/>
      </c>
      <c r="BG306" s="115" t="str">
        <f aca="false">IF(BF306="","",IF(BF306&gt;=B$10,"Y","N"))</f>
        <v/>
      </c>
      <c r="BH306" s="115" t="str">
        <f aca="false">IF(BG306="","",IF(BG306&lt;50%,1,IF(AND(BG306&gt;=50%,BG306&lt;B$10),2,IF(BG306&gt;=B$10,3))))</f>
        <v/>
      </c>
      <c r="BI306" s="114" t="str">
        <f aca="false">IF(B306&lt;&gt;"",IFERROR(IF((SUMIF(D$20:AI$20, "CLO9", D306:AI306)/AO$14)=0,"",(SUMIF(D$20:AI$20, "CLO9", D306:AI306)/AO$14)),""),"")</f>
        <v/>
      </c>
      <c r="BJ306" s="115" t="str">
        <f aca="false">IF(BI306="","",IF(BI306&gt;=B$10,"Y","N"))</f>
        <v/>
      </c>
      <c r="BK306" s="115" t="str">
        <f aca="false">IF(BJ306="","",IF(BJ306&lt;50%,1,IF(AND(BJ306&gt;=50%,BJ306&lt;B$10),2,IF(BJ306&gt;=B$10,3))))</f>
        <v/>
      </c>
      <c r="BL306" s="114" t="str">
        <f aca="false">IF(B306&lt;&gt;"",IFERROR(IF((SUMIF(D$20:AI$20,"CLO10",D306:AI306)/AO$15)=0,"",(SUMIF(D$20:AI$20,"CLO10",D306:AI306)/AO$15)),""),"")</f>
        <v/>
      </c>
      <c r="BM306" s="115" t="str">
        <f aca="false">IF(BL306="","",IF(BL306&gt;=B$10,"Y","N"))</f>
        <v/>
      </c>
      <c r="BN306" s="115" t="str">
        <f aca="false">IF(BM306="","",IF(BM306&lt;50%,1,IF(AND(BM306&gt;=50%,BM306&lt;B$10),2,IF(BM306&gt;=B$10,3))))</f>
        <v/>
      </c>
      <c r="BO306" s="8"/>
      <c r="BP306" s="8"/>
    </row>
    <row r="307" customFormat="false" ht="15.75" hidden="false" customHeight="true" outlineLevel="0" collapsed="false">
      <c r="A307" s="183" t="str">
        <f aca="false">IF(B$6="LECTURE",IF('Database (LECTURE-RES-PRAC)'!A302="","",'Database (LECTURE-RES-PRAC)'!A302),"")</f>
        <v/>
      </c>
      <c r="B307" s="184" t="str">
        <f aca="false">IF(B$6="LECTURE",IF('Database (LECTURE-RES-PRAC)'!B302="","",'Database (LECTURE-RES-PRAC)'!B302),"")</f>
        <v/>
      </c>
      <c r="C307" s="183" t="str">
        <f aca="false">IF(B307&lt;&gt;"",'Database (LECTURE-RES-PRAC)'!C302,"")</f>
        <v/>
      </c>
      <c r="D307" s="117"/>
      <c r="E307" s="52"/>
      <c r="F307" s="52"/>
      <c r="G307" s="52"/>
      <c r="H307" s="52"/>
      <c r="I307" s="52"/>
      <c r="J307" s="52"/>
      <c r="K307" s="52"/>
      <c r="L307" s="52"/>
      <c r="M307" s="52"/>
      <c r="N307" s="181" t="str">
        <f aca="false">IF(B307&lt;&gt;"",SUM(D307:M307),"")</f>
        <v/>
      </c>
      <c r="O307" s="52"/>
      <c r="P307" s="52"/>
      <c r="Q307" s="52"/>
      <c r="R307" s="52"/>
      <c r="S307" s="52"/>
      <c r="T307" s="52"/>
      <c r="U307" s="52"/>
      <c r="V307" s="52"/>
      <c r="W307" s="52"/>
      <c r="X307" s="52"/>
      <c r="Y307" s="181" t="str">
        <f aca="false">IF(B307&lt;&gt;"",SUM(O307:X307),"")</f>
        <v/>
      </c>
      <c r="Z307" s="52"/>
      <c r="AA307" s="52"/>
      <c r="AB307" s="52"/>
      <c r="AC307" s="52"/>
      <c r="AD307" s="52"/>
      <c r="AE307" s="52"/>
      <c r="AF307" s="52"/>
      <c r="AG307" s="52"/>
      <c r="AH307" s="52"/>
      <c r="AI307" s="52"/>
      <c r="AJ307" s="182" t="str">
        <f aca="false">IF(B307&lt;&gt;"",SUM(Z307:AI307),"")</f>
        <v/>
      </c>
      <c r="AK307" s="185" t="str">
        <f aca="false">IF(B307&lt;&gt;"",IFERROR(IF((SUMIF(D$20:AI$20, "CLO1", D307:AI307)/AO$6)=0,"",(SUMIF(D$20:AI$20, "CLO1", D307:AI307)/AO$6)),""),"")</f>
        <v/>
      </c>
      <c r="AL307" s="115" t="str">
        <f aca="false">IF(AK307="","",IF(AK307&gt;=B$10,"Y","N"))</f>
        <v/>
      </c>
      <c r="AM307" s="115" t="str">
        <f aca="false">IF(AK307="","",IF(AK307&lt;50%,1,IF(AND(AK307&gt;=50%,AK307&lt;B$10),2,IF(AK307&gt;=B$10,3))))</f>
        <v/>
      </c>
      <c r="AN307" s="185" t="str">
        <f aca="false">IF(B307&lt;&gt;"",IFERROR(IF((SUMIF(D$20:AI$20, "CLO2", D307:AI307)/AO$7)=0,"",(SUMIF(D$20:AI$20, "CLO2", D307:AI307)/AO$7)),""),"")</f>
        <v/>
      </c>
      <c r="AO307" s="115" t="str">
        <f aca="false">IF(AN307="","",IF(AN307&gt;=B$10,"Y","N"))</f>
        <v/>
      </c>
      <c r="AP307" s="115" t="str">
        <f aca="false">IF(AN307="","",IF(AN307&lt;50%,1,IF(AND(AN307&gt;=50%,AN307&lt;B$10),2,IF(AN307&gt;=B$10,3))))</f>
        <v/>
      </c>
      <c r="AQ307" s="185" t="str">
        <f aca="false">IF(B307&lt;&gt;"",IFERROR(IF((SUMIF(D$20:AI$20, "CLO3", D307:AI307)/AO$8)=0,"",(SUMIF(D$20:AI$20, "CLO3", D307:AI307)/AO$8)),""),"")</f>
        <v/>
      </c>
      <c r="AR307" s="115" t="str">
        <f aca="false">IF(AQ307="","",IF(AQ307&gt;=B$10,"Y","N"))</f>
        <v/>
      </c>
      <c r="AS307" s="115" t="str">
        <f aca="false">IF(AQ307="","",IF(AQ307&lt;50%,1,IF(AND(AQ307&gt;=50%,AQ307&lt;B$10),2,IF(AQ307&gt;=B$10,3))))</f>
        <v/>
      </c>
      <c r="AT307" s="185" t="str">
        <f aca="false">IF(B307&lt;&gt;"",IFERROR(IF((SUMIF(D$20:AI$20, "CLO4", D307:AI307)/AO$9)=0,"",(SUMIF(D$20:AI$20, "CLO4", D307:AI307)/AO$9)),""),"")</f>
        <v/>
      </c>
      <c r="AU307" s="115" t="str">
        <f aca="false">IF(AT307="","",IF(AT307&gt;=B$10,"Y","N"))</f>
        <v/>
      </c>
      <c r="AV307" s="115" t="str">
        <f aca="false">IF(AT307="","",IF(AT307&lt;50%,1,IF(AND(AT307&gt;=50%,AT307&lt;B$10),2,IF(AT307&gt;=B$10,3))))</f>
        <v/>
      </c>
      <c r="AW307" s="185" t="str">
        <f aca="false">IF(B307&lt;&gt;"",IFERROR(IF((SUMIF(D$20:AI$20, "CLO5", D307:AI307)/AO$10)=0,"",(SUMIF(D$20:AI$20, "CLO5", D307:AI307)/AO$10)),""),"")</f>
        <v/>
      </c>
      <c r="AX307" s="115" t="str">
        <f aca="false">IF(AW307="","",IF(AW307&gt;=B$10,"Y","N"))</f>
        <v/>
      </c>
      <c r="AY307" s="115" t="str">
        <f aca="false">IF(AW307="","",IF(AW307&lt;50%,1,IF(AND(AW307&gt;=50%,AW307&lt;B$10),2,IF(AW307&gt;=B$10,3))))</f>
        <v/>
      </c>
      <c r="AZ307" s="114" t="str">
        <f aca="false">IF(B307&lt;&gt;"",IFERROR(IF((SUMIF(D$20:AI$20, "CLO6", D307:AI307)/AO$11)=0,"",(SUMIF(D$20:AI$20, "CLO6", D307:AI307)/AO$11)),""),"")</f>
        <v/>
      </c>
      <c r="BA307" s="115" t="str">
        <f aca="false">IF(AZ307="","",IF(AZ307&gt;=B$10,"Y","N"))</f>
        <v/>
      </c>
      <c r="BB307" s="115" t="str">
        <f aca="false">IF(BA307="","",IF(BA307&lt;50%,1,IF(AND(BA307&gt;=50%,BA307&lt;B$10),2,IF(BA307&gt;=B$10,3))))</f>
        <v/>
      </c>
      <c r="BC307" s="114" t="str">
        <f aca="false">IF(B307&lt;&gt;"",IFERROR(IF((SUMIF(D$20:AI$20, "CLO7", D307:AI307)/AO$12)=0,"",(SUMIF(D$20:AI$20, "CLO7", D307:AI307)/AO$12)),""),"")</f>
        <v/>
      </c>
      <c r="BD307" s="115" t="str">
        <f aca="false">IF(BC307="","",IF(BC307&gt;=B$10,"Y","N"))</f>
        <v/>
      </c>
      <c r="BE307" s="115" t="str">
        <f aca="false">IF(BD307="","",IF(BD307&lt;50%,1,IF(AND(BD307&gt;=50%,BD307&lt;B$10),2,IF(BD307&gt;=B$10,3))))</f>
        <v/>
      </c>
      <c r="BF307" s="114" t="str">
        <f aca="false">IF(B307&lt;&gt;"",IFERROR(IF((SUMIF(D$20:AI$20, "CLO8", D307:AI307)/AO$13)=0,"",(SUMIF(D$20:AI$20, "CLO8", D307:AI307)/AO$13)),""),"")</f>
        <v/>
      </c>
      <c r="BG307" s="115" t="str">
        <f aca="false">IF(BF307="","",IF(BF307&gt;=B$10,"Y","N"))</f>
        <v/>
      </c>
      <c r="BH307" s="115" t="str">
        <f aca="false">IF(BG307="","",IF(BG307&lt;50%,1,IF(AND(BG307&gt;=50%,BG307&lt;B$10),2,IF(BG307&gt;=B$10,3))))</f>
        <v/>
      </c>
      <c r="BI307" s="114" t="str">
        <f aca="false">IF(B307&lt;&gt;"",IFERROR(IF((SUMIF(D$20:AI$20, "CLO9", D307:AI307)/AO$14)=0,"",(SUMIF(D$20:AI$20, "CLO9", D307:AI307)/AO$14)),""),"")</f>
        <v/>
      </c>
      <c r="BJ307" s="115" t="str">
        <f aca="false">IF(BI307="","",IF(BI307&gt;=B$10,"Y","N"))</f>
        <v/>
      </c>
      <c r="BK307" s="115" t="str">
        <f aca="false">IF(BJ307="","",IF(BJ307&lt;50%,1,IF(AND(BJ307&gt;=50%,BJ307&lt;B$10),2,IF(BJ307&gt;=B$10,3))))</f>
        <v/>
      </c>
      <c r="BL307" s="114" t="str">
        <f aca="false">IF(B307&lt;&gt;"",IFERROR(IF((SUMIF(D$20:AI$20,"CLO10",D307:AI307)/AO$15)=0,"",(SUMIF(D$20:AI$20,"CLO10",D307:AI307)/AO$15)),""),"")</f>
        <v/>
      </c>
      <c r="BM307" s="115" t="str">
        <f aca="false">IF(BL307="","",IF(BL307&gt;=B$10,"Y","N"))</f>
        <v/>
      </c>
      <c r="BN307" s="115" t="str">
        <f aca="false">IF(BM307="","",IF(BM307&lt;50%,1,IF(AND(BM307&gt;=50%,BM307&lt;B$10),2,IF(BM307&gt;=B$10,3))))</f>
        <v/>
      </c>
      <c r="BO307" s="8"/>
      <c r="BP307" s="8"/>
    </row>
    <row r="308" customFormat="false" ht="15.75" hidden="false" customHeight="true" outlineLevel="0" collapsed="false">
      <c r="A308" s="183" t="str">
        <f aca="false">IF(B$6="LECTURE",IF('Database (LECTURE-RES-PRAC)'!A303="","",'Database (LECTURE-RES-PRAC)'!A303),"")</f>
        <v/>
      </c>
      <c r="B308" s="184" t="str">
        <f aca="false">IF(B$6="LECTURE",IF('Database (LECTURE-RES-PRAC)'!B303="","",'Database (LECTURE-RES-PRAC)'!B303),"")</f>
        <v/>
      </c>
      <c r="C308" s="183" t="str">
        <f aca="false">IF(B308&lt;&gt;"",'Database (LECTURE-RES-PRAC)'!C303,"")</f>
        <v/>
      </c>
      <c r="D308" s="117"/>
      <c r="E308" s="52"/>
      <c r="F308" s="52"/>
      <c r="G308" s="52"/>
      <c r="H308" s="52"/>
      <c r="I308" s="52"/>
      <c r="J308" s="52"/>
      <c r="K308" s="52"/>
      <c r="L308" s="52"/>
      <c r="M308" s="52"/>
      <c r="N308" s="181" t="str">
        <f aca="false">IF(B308&lt;&gt;"",SUM(D308:M308),"")</f>
        <v/>
      </c>
      <c r="O308" s="52"/>
      <c r="P308" s="52"/>
      <c r="Q308" s="52"/>
      <c r="R308" s="52"/>
      <c r="S308" s="52"/>
      <c r="T308" s="52"/>
      <c r="U308" s="52"/>
      <c r="V308" s="52"/>
      <c r="W308" s="52"/>
      <c r="X308" s="52"/>
      <c r="Y308" s="181" t="str">
        <f aca="false">IF(B308&lt;&gt;"",SUM(O308:X308),"")</f>
        <v/>
      </c>
      <c r="Z308" s="52"/>
      <c r="AA308" s="52"/>
      <c r="AB308" s="52"/>
      <c r="AC308" s="52"/>
      <c r="AD308" s="52"/>
      <c r="AE308" s="52"/>
      <c r="AF308" s="52"/>
      <c r="AG308" s="52"/>
      <c r="AH308" s="52"/>
      <c r="AI308" s="52"/>
      <c r="AJ308" s="182" t="str">
        <f aca="false">IF(B308&lt;&gt;"",SUM(Z308:AI308),"")</f>
        <v/>
      </c>
      <c r="AK308" s="185" t="str">
        <f aca="false">IF(B308&lt;&gt;"",IFERROR(IF((SUMIF(D$20:AI$20, "CLO1", D308:AI308)/AO$6)=0,"",(SUMIF(D$20:AI$20, "CLO1", D308:AI308)/AO$6)),""),"")</f>
        <v/>
      </c>
      <c r="AL308" s="115" t="str">
        <f aca="false">IF(AK308="","",IF(AK308&gt;=B$10,"Y","N"))</f>
        <v/>
      </c>
      <c r="AM308" s="115" t="str">
        <f aca="false">IF(AK308="","",IF(AK308&lt;50%,1,IF(AND(AK308&gt;=50%,AK308&lt;B$10),2,IF(AK308&gt;=B$10,3))))</f>
        <v/>
      </c>
      <c r="AN308" s="185" t="str">
        <f aca="false">IF(B308&lt;&gt;"",IFERROR(IF((SUMIF(D$20:AI$20, "CLO2", D308:AI308)/AO$7)=0,"",(SUMIF(D$20:AI$20, "CLO2", D308:AI308)/AO$7)),""),"")</f>
        <v/>
      </c>
      <c r="AO308" s="115" t="str">
        <f aca="false">IF(AN308="","",IF(AN308&gt;=B$10,"Y","N"))</f>
        <v/>
      </c>
      <c r="AP308" s="115" t="str">
        <f aca="false">IF(AN308="","",IF(AN308&lt;50%,1,IF(AND(AN308&gt;=50%,AN308&lt;B$10),2,IF(AN308&gt;=B$10,3))))</f>
        <v/>
      </c>
      <c r="AQ308" s="185" t="str">
        <f aca="false">IF(B308&lt;&gt;"",IFERROR(IF((SUMIF(D$20:AI$20, "CLO3", D308:AI308)/AO$8)=0,"",(SUMIF(D$20:AI$20, "CLO3", D308:AI308)/AO$8)),""),"")</f>
        <v/>
      </c>
      <c r="AR308" s="115" t="str">
        <f aca="false">IF(AQ308="","",IF(AQ308&gt;=B$10,"Y","N"))</f>
        <v/>
      </c>
      <c r="AS308" s="115" t="str">
        <f aca="false">IF(AQ308="","",IF(AQ308&lt;50%,1,IF(AND(AQ308&gt;=50%,AQ308&lt;B$10),2,IF(AQ308&gt;=B$10,3))))</f>
        <v/>
      </c>
      <c r="AT308" s="185" t="str">
        <f aca="false">IF(B308&lt;&gt;"",IFERROR(IF((SUMIF(D$20:AI$20, "CLO4", D308:AI308)/AO$9)=0,"",(SUMIF(D$20:AI$20, "CLO4", D308:AI308)/AO$9)),""),"")</f>
        <v/>
      </c>
      <c r="AU308" s="115" t="str">
        <f aca="false">IF(AT308="","",IF(AT308&gt;=B$10,"Y","N"))</f>
        <v/>
      </c>
      <c r="AV308" s="115" t="str">
        <f aca="false">IF(AT308="","",IF(AT308&lt;50%,1,IF(AND(AT308&gt;=50%,AT308&lt;B$10),2,IF(AT308&gt;=B$10,3))))</f>
        <v/>
      </c>
      <c r="AW308" s="185" t="str">
        <f aca="false">IF(B308&lt;&gt;"",IFERROR(IF((SUMIF(D$20:AI$20, "CLO5", D308:AI308)/AO$10)=0,"",(SUMIF(D$20:AI$20, "CLO5", D308:AI308)/AO$10)),""),"")</f>
        <v/>
      </c>
      <c r="AX308" s="115" t="str">
        <f aca="false">IF(AW308="","",IF(AW308&gt;=B$10,"Y","N"))</f>
        <v/>
      </c>
      <c r="AY308" s="115" t="str">
        <f aca="false">IF(AW308="","",IF(AW308&lt;50%,1,IF(AND(AW308&gt;=50%,AW308&lt;B$10),2,IF(AW308&gt;=B$10,3))))</f>
        <v/>
      </c>
      <c r="AZ308" s="114" t="str">
        <f aca="false">IF(B308&lt;&gt;"",IFERROR(IF((SUMIF(D$20:AI$20, "CLO6", D308:AI308)/AO$11)=0,"",(SUMIF(D$20:AI$20, "CLO6", D308:AI308)/AO$11)),""),"")</f>
        <v/>
      </c>
      <c r="BA308" s="115" t="str">
        <f aca="false">IF(AZ308="","",IF(AZ308&gt;=B$10,"Y","N"))</f>
        <v/>
      </c>
      <c r="BB308" s="115" t="str">
        <f aca="false">IF(BA308="","",IF(BA308&lt;50%,1,IF(AND(BA308&gt;=50%,BA308&lt;B$10),2,IF(BA308&gt;=B$10,3))))</f>
        <v/>
      </c>
      <c r="BC308" s="114" t="str">
        <f aca="false">IF(B308&lt;&gt;"",IFERROR(IF((SUMIF(D$20:AI$20, "CLO7", D308:AI308)/AO$12)=0,"",(SUMIF(D$20:AI$20, "CLO7", D308:AI308)/AO$12)),""),"")</f>
        <v/>
      </c>
      <c r="BD308" s="115" t="str">
        <f aca="false">IF(BC308="","",IF(BC308&gt;=B$10,"Y","N"))</f>
        <v/>
      </c>
      <c r="BE308" s="115" t="str">
        <f aca="false">IF(BD308="","",IF(BD308&lt;50%,1,IF(AND(BD308&gt;=50%,BD308&lt;B$10),2,IF(BD308&gt;=B$10,3))))</f>
        <v/>
      </c>
      <c r="BF308" s="114" t="str">
        <f aca="false">IF(B308&lt;&gt;"",IFERROR(IF((SUMIF(D$20:AI$20, "CLO8", D308:AI308)/AO$13)=0,"",(SUMIF(D$20:AI$20, "CLO8", D308:AI308)/AO$13)),""),"")</f>
        <v/>
      </c>
      <c r="BG308" s="115" t="str">
        <f aca="false">IF(BF308="","",IF(BF308&gt;=B$10,"Y","N"))</f>
        <v/>
      </c>
      <c r="BH308" s="115" t="str">
        <f aca="false">IF(BG308="","",IF(BG308&lt;50%,1,IF(AND(BG308&gt;=50%,BG308&lt;B$10),2,IF(BG308&gt;=B$10,3))))</f>
        <v/>
      </c>
      <c r="BI308" s="114" t="str">
        <f aca="false">IF(B308&lt;&gt;"",IFERROR(IF((SUMIF(D$20:AI$20, "CLO9", D308:AI308)/AO$14)=0,"",(SUMIF(D$20:AI$20, "CLO9", D308:AI308)/AO$14)),""),"")</f>
        <v/>
      </c>
      <c r="BJ308" s="115" t="str">
        <f aca="false">IF(BI308="","",IF(BI308&gt;=B$10,"Y","N"))</f>
        <v/>
      </c>
      <c r="BK308" s="115" t="str">
        <f aca="false">IF(BJ308="","",IF(BJ308&lt;50%,1,IF(AND(BJ308&gt;=50%,BJ308&lt;B$10),2,IF(BJ308&gt;=B$10,3))))</f>
        <v/>
      </c>
      <c r="BL308" s="114" t="str">
        <f aca="false">IF(B308&lt;&gt;"",IFERROR(IF((SUMIF(D$20:AI$20,"CLO10",D308:AI308)/AO$15)=0,"",(SUMIF(D$20:AI$20,"CLO10",D308:AI308)/AO$15)),""),"")</f>
        <v/>
      </c>
      <c r="BM308" s="115" t="str">
        <f aca="false">IF(BL308="","",IF(BL308&gt;=B$10,"Y","N"))</f>
        <v/>
      </c>
      <c r="BN308" s="115" t="str">
        <f aca="false">IF(BM308="","",IF(BM308&lt;50%,1,IF(AND(BM308&gt;=50%,BM308&lt;B$10),2,IF(BM308&gt;=B$10,3))))</f>
        <v/>
      </c>
      <c r="BO308" s="8"/>
      <c r="BP308" s="8"/>
    </row>
    <row r="309" customFormat="false" ht="15.75" hidden="false" customHeight="true" outlineLevel="0" collapsed="false">
      <c r="A309" s="183" t="str">
        <f aca="false">IF(B$6="LECTURE",IF('Database (LECTURE-RES-PRAC)'!A304="","",'Database (LECTURE-RES-PRAC)'!A304),"")</f>
        <v/>
      </c>
      <c r="B309" s="184" t="str">
        <f aca="false">IF(B$6="LECTURE",IF('Database (LECTURE-RES-PRAC)'!B304="","",'Database (LECTURE-RES-PRAC)'!B304),"")</f>
        <v/>
      </c>
      <c r="C309" s="183" t="str">
        <f aca="false">IF(B309&lt;&gt;"",'Database (LECTURE-RES-PRAC)'!C304,"")</f>
        <v/>
      </c>
      <c r="D309" s="117"/>
      <c r="E309" s="52"/>
      <c r="F309" s="52"/>
      <c r="G309" s="52"/>
      <c r="H309" s="52"/>
      <c r="I309" s="52"/>
      <c r="J309" s="52"/>
      <c r="K309" s="52"/>
      <c r="L309" s="52"/>
      <c r="M309" s="52"/>
      <c r="N309" s="181" t="str">
        <f aca="false">IF(B309&lt;&gt;"",SUM(D309:M309),"")</f>
        <v/>
      </c>
      <c r="O309" s="52"/>
      <c r="P309" s="52"/>
      <c r="Q309" s="52"/>
      <c r="R309" s="52"/>
      <c r="S309" s="52"/>
      <c r="T309" s="52"/>
      <c r="U309" s="52"/>
      <c r="V309" s="52"/>
      <c r="W309" s="52"/>
      <c r="X309" s="52"/>
      <c r="Y309" s="181" t="str">
        <f aca="false">IF(B309&lt;&gt;"",SUM(O309:X309),"")</f>
        <v/>
      </c>
      <c r="Z309" s="52"/>
      <c r="AA309" s="52"/>
      <c r="AB309" s="52"/>
      <c r="AC309" s="52"/>
      <c r="AD309" s="52"/>
      <c r="AE309" s="52"/>
      <c r="AF309" s="52"/>
      <c r="AG309" s="52"/>
      <c r="AH309" s="52"/>
      <c r="AI309" s="52"/>
      <c r="AJ309" s="182" t="str">
        <f aca="false">IF(B309&lt;&gt;"",SUM(Z309:AI309),"")</f>
        <v/>
      </c>
      <c r="AK309" s="185" t="str">
        <f aca="false">IF(B309&lt;&gt;"",IFERROR(IF((SUMIF(D$20:AI$20, "CLO1", D309:AI309)/AO$6)=0,"",(SUMIF(D$20:AI$20, "CLO1", D309:AI309)/AO$6)),""),"")</f>
        <v/>
      </c>
      <c r="AL309" s="115" t="str">
        <f aca="false">IF(AK309="","",IF(AK309&gt;=B$10,"Y","N"))</f>
        <v/>
      </c>
      <c r="AM309" s="115" t="str">
        <f aca="false">IF(AK309="","",IF(AK309&lt;50%,1,IF(AND(AK309&gt;=50%,AK309&lt;B$10),2,IF(AK309&gt;=B$10,3))))</f>
        <v/>
      </c>
      <c r="AN309" s="185" t="str">
        <f aca="false">IF(B309&lt;&gt;"",IFERROR(IF((SUMIF(D$20:AI$20, "CLO2", D309:AI309)/AO$7)=0,"",(SUMIF(D$20:AI$20, "CLO2", D309:AI309)/AO$7)),""),"")</f>
        <v/>
      </c>
      <c r="AO309" s="115" t="str">
        <f aca="false">IF(AN309="","",IF(AN309&gt;=B$10,"Y","N"))</f>
        <v/>
      </c>
      <c r="AP309" s="115" t="str">
        <f aca="false">IF(AN309="","",IF(AN309&lt;50%,1,IF(AND(AN309&gt;=50%,AN309&lt;B$10),2,IF(AN309&gt;=B$10,3))))</f>
        <v/>
      </c>
      <c r="AQ309" s="185" t="str">
        <f aca="false">IF(B309&lt;&gt;"",IFERROR(IF((SUMIF(D$20:AI$20, "CLO3", D309:AI309)/AO$8)=0,"",(SUMIF(D$20:AI$20, "CLO3", D309:AI309)/AO$8)),""),"")</f>
        <v/>
      </c>
      <c r="AR309" s="115" t="str">
        <f aca="false">IF(AQ309="","",IF(AQ309&gt;=B$10,"Y","N"))</f>
        <v/>
      </c>
      <c r="AS309" s="115" t="str">
        <f aca="false">IF(AQ309="","",IF(AQ309&lt;50%,1,IF(AND(AQ309&gt;=50%,AQ309&lt;B$10),2,IF(AQ309&gt;=B$10,3))))</f>
        <v/>
      </c>
      <c r="AT309" s="185" t="str">
        <f aca="false">IF(B309&lt;&gt;"",IFERROR(IF((SUMIF(D$20:AI$20, "CLO4", D309:AI309)/AO$9)=0,"",(SUMIF(D$20:AI$20, "CLO4", D309:AI309)/AO$9)),""),"")</f>
        <v/>
      </c>
      <c r="AU309" s="115" t="str">
        <f aca="false">IF(AT309="","",IF(AT309&gt;=B$10,"Y","N"))</f>
        <v/>
      </c>
      <c r="AV309" s="115" t="str">
        <f aca="false">IF(AT309="","",IF(AT309&lt;50%,1,IF(AND(AT309&gt;=50%,AT309&lt;B$10),2,IF(AT309&gt;=B$10,3))))</f>
        <v/>
      </c>
      <c r="AW309" s="185" t="str">
        <f aca="false">IF(B309&lt;&gt;"",IFERROR(IF((SUMIF(D$20:AI$20, "CLO5", D309:AI309)/AO$10)=0,"",(SUMIF(D$20:AI$20, "CLO5", D309:AI309)/AO$10)),""),"")</f>
        <v/>
      </c>
      <c r="AX309" s="115" t="str">
        <f aca="false">IF(AW309="","",IF(AW309&gt;=B$10,"Y","N"))</f>
        <v/>
      </c>
      <c r="AY309" s="115" t="str">
        <f aca="false">IF(AW309="","",IF(AW309&lt;50%,1,IF(AND(AW309&gt;=50%,AW309&lt;B$10),2,IF(AW309&gt;=B$10,3))))</f>
        <v/>
      </c>
      <c r="AZ309" s="114" t="str">
        <f aca="false">IF(B309&lt;&gt;"",IFERROR(IF((SUMIF(D$20:AI$20, "CLO6", D309:AI309)/AO$11)=0,"",(SUMIF(D$20:AI$20, "CLO6", D309:AI309)/AO$11)),""),"")</f>
        <v/>
      </c>
      <c r="BA309" s="115" t="str">
        <f aca="false">IF(AZ309="","",IF(AZ309&gt;=B$10,"Y","N"))</f>
        <v/>
      </c>
      <c r="BB309" s="115" t="str">
        <f aca="false">IF(BA309="","",IF(BA309&lt;50%,1,IF(AND(BA309&gt;=50%,BA309&lt;B$10),2,IF(BA309&gt;=B$10,3))))</f>
        <v/>
      </c>
      <c r="BC309" s="114" t="str">
        <f aca="false">IF(B309&lt;&gt;"",IFERROR(IF((SUMIF(D$20:AI$20, "CLO7", D309:AI309)/AO$12)=0,"",(SUMIF(D$20:AI$20, "CLO7", D309:AI309)/AO$12)),""),"")</f>
        <v/>
      </c>
      <c r="BD309" s="115" t="str">
        <f aca="false">IF(BC309="","",IF(BC309&gt;=B$10,"Y","N"))</f>
        <v/>
      </c>
      <c r="BE309" s="115" t="str">
        <f aca="false">IF(BD309="","",IF(BD309&lt;50%,1,IF(AND(BD309&gt;=50%,BD309&lt;B$10),2,IF(BD309&gt;=B$10,3))))</f>
        <v/>
      </c>
      <c r="BF309" s="114" t="str">
        <f aca="false">IF(B309&lt;&gt;"",IFERROR(IF((SUMIF(D$20:AI$20, "CLO8", D309:AI309)/AO$13)=0,"",(SUMIF(D$20:AI$20, "CLO8", D309:AI309)/AO$13)),""),"")</f>
        <v/>
      </c>
      <c r="BG309" s="115" t="str">
        <f aca="false">IF(BF309="","",IF(BF309&gt;=B$10,"Y","N"))</f>
        <v/>
      </c>
      <c r="BH309" s="115" t="str">
        <f aca="false">IF(BG309="","",IF(BG309&lt;50%,1,IF(AND(BG309&gt;=50%,BG309&lt;B$10),2,IF(BG309&gt;=B$10,3))))</f>
        <v/>
      </c>
      <c r="BI309" s="114" t="str">
        <f aca="false">IF(B309&lt;&gt;"",IFERROR(IF((SUMIF(D$20:AI$20, "CLO9", D309:AI309)/AO$14)=0,"",(SUMIF(D$20:AI$20, "CLO9", D309:AI309)/AO$14)),""),"")</f>
        <v/>
      </c>
      <c r="BJ309" s="115" t="str">
        <f aca="false">IF(BI309="","",IF(BI309&gt;=B$10,"Y","N"))</f>
        <v/>
      </c>
      <c r="BK309" s="115" t="str">
        <f aca="false">IF(BJ309="","",IF(BJ309&lt;50%,1,IF(AND(BJ309&gt;=50%,BJ309&lt;B$10),2,IF(BJ309&gt;=B$10,3))))</f>
        <v/>
      </c>
      <c r="BL309" s="114" t="str">
        <f aca="false">IF(B309&lt;&gt;"",IFERROR(IF((SUMIF(D$20:AI$20,"CLO10",D309:AI309)/AO$15)=0,"",(SUMIF(D$20:AI$20,"CLO10",D309:AI309)/AO$15)),""),"")</f>
        <v/>
      </c>
      <c r="BM309" s="115" t="str">
        <f aca="false">IF(BL309="","",IF(BL309&gt;=B$10,"Y","N"))</f>
        <v/>
      </c>
      <c r="BN309" s="115" t="str">
        <f aca="false">IF(BM309="","",IF(BM309&lt;50%,1,IF(AND(BM309&gt;=50%,BM309&lt;B$10),2,IF(BM309&gt;=B$10,3))))</f>
        <v/>
      </c>
      <c r="BO309" s="8"/>
      <c r="BP309" s="8"/>
    </row>
    <row r="310" customFormat="false" ht="15.75" hidden="false" customHeight="true" outlineLevel="0" collapsed="false">
      <c r="A310" s="183" t="str">
        <f aca="false">IF(B$6="LECTURE",IF('Database (LECTURE-RES-PRAC)'!A305="","",'Database (LECTURE-RES-PRAC)'!A305),"")</f>
        <v/>
      </c>
      <c r="B310" s="184" t="str">
        <f aca="false">IF(B$6="LECTURE",IF('Database (LECTURE-RES-PRAC)'!B305="","",'Database (LECTURE-RES-PRAC)'!B305),"")</f>
        <v/>
      </c>
      <c r="C310" s="183" t="str">
        <f aca="false">IF(B310&lt;&gt;"",'Database (LECTURE-RES-PRAC)'!C305,"")</f>
        <v/>
      </c>
      <c r="D310" s="117"/>
      <c r="E310" s="52"/>
      <c r="F310" s="52"/>
      <c r="G310" s="52"/>
      <c r="H310" s="52"/>
      <c r="I310" s="52"/>
      <c r="J310" s="52"/>
      <c r="K310" s="52"/>
      <c r="L310" s="52"/>
      <c r="M310" s="52"/>
      <c r="N310" s="181" t="str">
        <f aca="false">IF(B310&lt;&gt;"",SUM(D310:M310),"")</f>
        <v/>
      </c>
      <c r="O310" s="52"/>
      <c r="P310" s="52"/>
      <c r="Q310" s="52"/>
      <c r="R310" s="52"/>
      <c r="S310" s="52"/>
      <c r="T310" s="52"/>
      <c r="U310" s="52"/>
      <c r="V310" s="52"/>
      <c r="W310" s="52"/>
      <c r="X310" s="52"/>
      <c r="Y310" s="181" t="str">
        <f aca="false">IF(B310&lt;&gt;"",SUM(O310:X310),"")</f>
        <v/>
      </c>
      <c r="Z310" s="52"/>
      <c r="AA310" s="52"/>
      <c r="AB310" s="52"/>
      <c r="AC310" s="52"/>
      <c r="AD310" s="52"/>
      <c r="AE310" s="52"/>
      <c r="AF310" s="52"/>
      <c r="AG310" s="52"/>
      <c r="AH310" s="52"/>
      <c r="AI310" s="52"/>
      <c r="AJ310" s="182" t="str">
        <f aca="false">IF(B310&lt;&gt;"",SUM(Z310:AI310),"")</f>
        <v/>
      </c>
      <c r="AK310" s="185" t="str">
        <f aca="false">IF(B310&lt;&gt;"",IFERROR(IF((SUMIF(D$20:AI$20, "CLO1", D310:AI310)/AO$6)=0,"",(SUMIF(D$20:AI$20, "CLO1", D310:AI310)/AO$6)),""),"")</f>
        <v/>
      </c>
      <c r="AL310" s="115" t="str">
        <f aca="false">IF(AK310="","",IF(AK310&gt;=B$10,"Y","N"))</f>
        <v/>
      </c>
      <c r="AM310" s="115" t="str">
        <f aca="false">IF(AK310="","",IF(AK310&lt;50%,1,IF(AND(AK310&gt;=50%,AK310&lt;B$10),2,IF(AK310&gt;=B$10,3))))</f>
        <v/>
      </c>
      <c r="AN310" s="185" t="str">
        <f aca="false">IF(B310&lt;&gt;"",IFERROR(IF((SUMIF(D$20:AI$20, "CLO2", D310:AI310)/AO$7)=0,"",(SUMIF(D$20:AI$20, "CLO2", D310:AI310)/AO$7)),""),"")</f>
        <v/>
      </c>
      <c r="AO310" s="115" t="str">
        <f aca="false">IF(AN310="","",IF(AN310&gt;=B$10,"Y","N"))</f>
        <v/>
      </c>
      <c r="AP310" s="115" t="str">
        <f aca="false">IF(AN310="","",IF(AN310&lt;50%,1,IF(AND(AN310&gt;=50%,AN310&lt;B$10),2,IF(AN310&gt;=B$10,3))))</f>
        <v/>
      </c>
      <c r="AQ310" s="185" t="str">
        <f aca="false">IF(B310&lt;&gt;"",IFERROR(IF((SUMIF(D$20:AI$20, "CLO3", D310:AI310)/AO$8)=0,"",(SUMIF(D$20:AI$20, "CLO3", D310:AI310)/AO$8)),""),"")</f>
        <v/>
      </c>
      <c r="AR310" s="115" t="str">
        <f aca="false">IF(AQ310="","",IF(AQ310&gt;=B$10,"Y","N"))</f>
        <v/>
      </c>
      <c r="AS310" s="115" t="str">
        <f aca="false">IF(AQ310="","",IF(AQ310&lt;50%,1,IF(AND(AQ310&gt;=50%,AQ310&lt;B$10),2,IF(AQ310&gt;=B$10,3))))</f>
        <v/>
      </c>
      <c r="AT310" s="185" t="str">
        <f aca="false">IF(B310&lt;&gt;"",IFERROR(IF((SUMIF(D$20:AI$20, "CLO4", D310:AI310)/AO$9)=0,"",(SUMIF(D$20:AI$20, "CLO4", D310:AI310)/AO$9)),""),"")</f>
        <v/>
      </c>
      <c r="AU310" s="115" t="str">
        <f aca="false">IF(AT310="","",IF(AT310&gt;=B$10,"Y","N"))</f>
        <v/>
      </c>
      <c r="AV310" s="115" t="str">
        <f aca="false">IF(AT310="","",IF(AT310&lt;50%,1,IF(AND(AT310&gt;=50%,AT310&lt;B$10),2,IF(AT310&gt;=B$10,3))))</f>
        <v/>
      </c>
      <c r="AW310" s="185" t="str">
        <f aca="false">IF(B310&lt;&gt;"",IFERROR(IF((SUMIF(D$20:AI$20, "CLO5", D310:AI310)/AO$10)=0,"",(SUMIF(D$20:AI$20, "CLO5", D310:AI310)/AO$10)),""),"")</f>
        <v/>
      </c>
      <c r="AX310" s="115" t="str">
        <f aca="false">IF(AW310="","",IF(AW310&gt;=B$10,"Y","N"))</f>
        <v/>
      </c>
      <c r="AY310" s="115" t="str">
        <f aca="false">IF(AW310="","",IF(AW310&lt;50%,1,IF(AND(AW310&gt;=50%,AW310&lt;B$10),2,IF(AW310&gt;=B$10,3))))</f>
        <v/>
      </c>
      <c r="AZ310" s="114" t="str">
        <f aca="false">IF(B310&lt;&gt;"",IFERROR(IF((SUMIF(D$20:AI$20, "CLO6", D310:AI310)/AO$11)=0,"",(SUMIF(D$20:AI$20, "CLO6", D310:AI310)/AO$11)),""),"")</f>
        <v/>
      </c>
      <c r="BA310" s="115" t="str">
        <f aca="false">IF(AZ310="","",IF(AZ310&gt;=B$10,"Y","N"))</f>
        <v/>
      </c>
      <c r="BB310" s="115" t="str">
        <f aca="false">IF(BA310="","",IF(BA310&lt;50%,1,IF(AND(BA310&gt;=50%,BA310&lt;B$10),2,IF(BA310&gt;=B$10,3))))</f>
        <v/>
      </c>
      <c r="BC310" s="114" t="str">
        <f aca="false">IF(B310&lt;&gt;"",IFERROR(IF((SUMIF(D$20:AI$20, "CLO7", D310:AI310)/AO$12)=0,"",(SUMIF(D$20:AI$20, "CLO7", D310:AI310)/AO$12)),""),"")</f>
        <v/>
      </c>
      <c r="BD310" s="115" t="str">
        <f aca="false">IF(BC310="","",IF(BC310&gt;=B$10,"Y","N"))</f>
        <v/>
      </c>
      <c r="BE310" s="115" t="str">
        <f aca="false">IF(BD310="","",IF(BD310&lt;50%,1,IF(AND(BD310&gt;=50%,BD310&lt;B$10),2,IF(BD310&gt;=B$10,3))))</f>
        <v/>
      </c>
      <c r="BF310" s="114" t="str">
        <f aca="false">IF(B310&lt;&gt;"",IFERROR(IF((SUMIF(D$20:AI$20, "CLO8", D310:AI310)/AO$13)=0,"",(SUMIF(D$20:AI$20, "CLO8", D310:AI310)/AO$13)),""),"")</f>
        <v/>
      </c>
      <c r="BG310" s="115" t="str">
        <f aca="false">IF(BF310="","",IF(BF310&gt;=B$10,"Y","N"))</f>
        <v/>
      </c>
      <c r="BH310" s="115" t="str">
        <f aca="false">IF(BG310="","",IF(BG310&lt;50%,1,IF(AND(BG310&gt;=50%,BG310&lt;B$10),2,IF(BG310&gt;=B$10,3))))</f>
        <v/>
      </c>
      <c r="BI310" s="114" t="str">
        <f aca="false">IF(B310&lt;&gt;"",IFERROR(IF((SUMIF(D$20:AI$20, "CLO9", D310:AI310)/AO$14)=0,"",(SUMIF(D$20:AI$20, "CLO9", D310:AI310)/AO$14)),""),"")</f>
        <v/>
      </c>
      <c r="BJ310" s="115" t="str">
        <f aca="false">IF(BI310="","",IF(BI310&gt;=B$10,"Y","N"))</f>
        <v/>
      </c>
      <c r="BK310" s="115" t="str">
        <f aca="false">IF(BJ310="","",IF(BJ310&lt;50%,1,IF(AND(BJ310&gt;=50%,BJ310&lt;B$10),2,IF(BJ310&gt;=B$10,3))))</f>
        <v/>
      </c>
      <c r="BL310" s="114" t="str">
        <f aca="false">IF(B310&lt;&gt;"",IFERROR(IF((SUMIF(D$20:AI$20,"CLO10",D310:AI310)/AO$15)=0,"",(SUMIF(D$20:AI$20,"CLO10",D310:AI310)/AO$15)),""),"")</f>
        <v/>
      </c>
      <c r="BM310" s="115" t="str">
        <f aca="false">IF(BL310="","",IF(BL310&gt;=B$10,"Y","N"))</f>
        <v/>
      </c>
      <c r="BN310" s="115" t="str">
        <f aca="false">IF(BM310="","",IF(BM310&lt;50%,1,IF(AND(BM310&gt;=50%,BM310&lt;B$10),2,IF(BM310&gt;=B$10,3))))</f>
        <v/>
      </c>
      <c r="BO310" s="8"/>
      <c r="BP310" s="8"/>
    </row>
    <row r="311" customFormat="false" ht="15.75" hidden="false" customHeight="true" outlineLevel="0" collapsed="false">
      <c r="A311" s="183" t="str">
        <f aca="false">IF(B$6="LECTURE",IF('Database (LECTURE-RES-PRAC)'!A306="","",'Database (LECTURE-RES-PRAC)'!A306),"")</f>
        <v/>
      </c>
      <c r="B311" s="184" t="str">
        <f aca="false">IF(B$6="LECTURE",IF('Database (LECTURE-RES-PRAC)'!B306="","",'Database (LECTURE-RES-PRAC)'!B306),"")</f>
        <v/>
      </c>
      <c r="C311" s="183" t="str">
        <f aca="false">IF(B311&lt;&gt;"",'Database (LECTURE-RES-PRAC)'!C306,"")</f>
        <v/>
      </c>
      <c r="D311" s="117"/>
      <c r="E311" s="52"/>
      <c r="F311" s="52"/>
      <c r="G311" s="52"/>
      <c r="H311" s="52"/>
      <c r="I311" s="52"/>
      <c r="J311" s="52"/>
      <c r="K311" s="52"/>
      <c r="L311" s="52"/>
      <c r="M311" s="52"/>
      <c r="N311" s="181" t="str">
        <f aca="false">IF(B311&lt;&gt;"",SUM(D311:M311),"")</f>
        <v/>
      </c>
      <c r="O311" s="52"/>
      <c r="P311" s="52"/>
      <c r="Q311" s="52"/>
      <c r="R311" s="52"/>
      <c r="S311" s="52"/>
      <c r="T311" s="52"/>
      <c r="U311" s="52"/>
      <c r="V311" s="52"/>
      <c r="W311" s="52"/>
      <c r="X311" s="52"/>
      <c r="Y311" s="181" t="str">
        <f aca="false">IF(B311&lt;&gt;"",SUM(O311:X311),"")</f>
        <v/>
      </c>
      <c r="Z311" s="52"/>
      <c r="AA311" s="52"/>
      <c r="AB311" s="52"/>
      <c r="AC311" s="52"/>
      <c r="AD311" s="52"/>
      <c r="AE311" s="52"/>
      <c r="AF311" s="52"/>
      <c r="AG311" s="52"/>
      <c r="AH311" s="52"/>
      <c r="AI311" s="52"/>
      <c r="AJ311" s="182" t="str">
        <f aca="false">IF(B311&lt;&gt;"",SUM(Z311:AI311),"")</f>
        <v/>
      </c>
      <c r="AK311" s="185" t="str">
        <f aca="false">IF(B311&lt;&gt;"",IFERROR(IF((SUMIF(D$20:AI$20, "CLO1", D311:AI311)/AO$6)=0,"",(SUMIF(D$20:AI$20, "CLO1", D311:AI311)/AO$6)),""),"")</f>
        <v/>
      </c>
      <c r="AL311" s="115" t="str">
        <f aca="false">IF(AK311="","",IF(AK311&gt;=B$10,"Y","N"))</f>
        <v/>
      </c>
      <c r="AM311" s="115" t="str">
        <f aca="false">IF(AK311="","",IF(AK311&lt;50%,1,IF(AND(AK311&gt;=50%,AK311&lt;B$10),2,IF(AK311&gt;=B$10,3))))</f>
        <v/>
      </c>
      <c r="AN311" s="185" t="str">
        <f aca="false">IF(B311&lt;&gt;"",IFERROR(IF((SUMIF(D$20:AI$20, "CLO2", D311:AI311)/AO$7)=0,"",(SUMIF(D$20:AI$20, "CLO2", D311:AI311)/AO$7)),""),"")</f>
        <v/>
      </c>
      <c r="AO311" s="115" t="str">
        <f aca="false">IF(AN311="","",IF(AN311&gt;=B$10,"Y","N"))</f>
        <v/>
      </c>
      <c r="AP311" s="115" t="str">
        <f aca="false">IF(AN311="","",IF(AN311&lt;50%,1,IF(AND(AN311&gt;=50%,AN311&lt;B$10),2,IF(AN311&gt;=B$10,3))))</f>
        <v/>
      </c>
      <c r="AQ311" s="185" t="str">
        <f aca="false">IF(B311&lt;&gt;"",IFERROR(IF((SUMIF(D$20:AI$20, "CLO3", D311:AI311)/AO$8)=0,"",(SUMIF(D$20:AI$20, "CLO3", D311:AI311)/AO$8)),""),"")</f>
        <v/>
      </c>
      <c r="AR311" s="115" t="str">
        <f aca="false">IF(AQ311="","",IF(AQ311&gt;=B$10,"Y","N"))</f>
        <v/>
      </c>
      <c r="AS311" s="115" t="str">
        <f aca="false">IF(AQ311="","",IF(AQ311&lt;50%,1,IF(AND(AQ311&gt;=50%,AQ311&lt;B$10),2,IF(AQ311&gt;=B$10,3))))</f>
        <v/>
      </c>
      <c r="AT311" s="185" t="str">
        <f aca="false">IF(B311&lt;&gt;"",IFERROR(IF((SUMIF(D$20:AI$20, "CLO4", D311:AI311)/AO$9)=0,"",(SUMIF(D$20:AI$20, "CLO4", D311:AI311)/AO$9)),""),"")</f>
        <v/>
      </c>
      <c r="AU311" s="115" t="str">
        <f aca="false">IF(AT311="","",IF(AT311&gt;=B$10,"Y","N"))</f>
        <v/>
      </c>
      <c r="AV311" s="115" t="str">
        <f aca="false">IF(AT311="","",IF(AT311&lt;50%,1,IF(AND(AT311&gt;=50%,AT311&lt;B$10),2,IF(AT311&gt;=B$10,3))))</f>
        <v/>
      </c>
      <c r="AW311" s="185" t="str">
        <f aca="false">IF(B311&lt;&gt;"",IFERROR(IF((SUMIF(D$20:AI$20, "CLO5", D311:AI311)/AO$10)=0,"",(SUMIF(D$20:AI$20, "CLO5", D311:AI311)/AO$10)),""),"")</f>
        <v/>
      </c>
      <c r="AX311" s="115" t="str">
        <f aca="false">IF(AW311="","",IF(AW311&gt;=B$10,"Y","N"))</f>
        <v/>
      </c>
      <c r="AY311" s="115" t="str">
        <f aca="false">IF(AW311="","",IF(AW311&lt;50%,1,IF(AND(AW311&gt;=50%,AW311&lt;B$10),2,IF(AW311&gt;=B$10,3))))</f>
        <v/>
      </c>
      <c r="AZ311" s="114" t="str">
        <f aca="false">IF(B311&lt;&gt;"",IFERROR(IF((SUMIF(D$20:AI$20, "CLO6", D311:AI311)/AO$11)=0,"",(SUMIF(D$20:AI$20, "CLO6", D311:AI311)/AO$11)),""),"")</f>
        <v/>
      </c>
      <c r="BA311" s="115" t="str">
        <f aca="false">IF(AZ311="","",IF(AZ311&gt;=B$10,"Y","N"))</f>
        <v/>
      </c>
      <c r="BB311" s="115" t="str">
        <f aca="false">IF(BA311="","",IF(BA311&lt;50%,1,IF(AND(BA311&gt;=50%,BA311&lt;B$10),2,IF(BA311&gt;=B$10,3))))</f>
        <v/>
      </c>
      <c r="BC311" s="114" t="str">
        <f aca="false">IF(B311&lt;&gt;"",IFERROR(IF((SUMIF(D$20:AI$20, "CLO7", D311:AI311)/AO$12)=0,"",(SUMIF(D$20:AI$20, "CLO7", D311:AI311)/AO$12)),""),"")</f>
        <v/>
      </c>
      <c r="BD311" s="115" t="str">
        <f aca="false">IF(BC311="","",IF(BC311&gt;=B$10,"Y","N"))</f>
        <v/>
      </c>
      <c r="BE311" s="115" t="str">
        <f aca="false">IF(BD311="","",IF(BD311&lt;50%,1,IF(AND(BD311&gt;=50%,BD311&lt;B$10),2,IF(BD311&gt;=B$10,3))))</f>
        <v/>
      </c>
      <c r="BF311" s="114" t="str">
        <f aca="false">IF(B311&lt;&gt;"",IFERROR(IF((SUMIF(D$20:AI$20, "CLO8", D311:AI311)/AO$13)=0,"",(SUMIF(D$20:AI$20, "CLO8", D311:AI311)/AO$13)),""),"")</f>
        <v/>
      </c>
      <c r="BG311" s="115" t="str">
        <f aca="false">IF(BF311="","",IF(BF311&gt;=B$10,"Y","N"))</f>
        <v/>
      </c>
      <c r="BH311" s="115" t="str">
        <f aca="false">IF(BG311="","",IF(BG311&lt;50%,1,IF(AND(BG311&gt;=50%,BG311&lt;B$10),2,IF(BG311&gt;=B$10,3))))</f>
        <v/>
      </c>
      <c r="BI311" s="114" t="str">
        <f aca="false">IF(B311&lt;&gt;"",IFERROR(IF((SUMIF(D$20:AI$20, "CLO9", D311:AI311)/AO$14)=0,"",(SUMIF(D$20:AI$20, "CLO9", D311:AI311)/AO$14)),""),"")</f>
        <v/>
      </c>
      <c r="BJ311" s="115" t="str">
        <f aca="false">IF(BI311="","",IF(BI311&gt;=B$10,"Y","N"))</f>
        <v/>
      </c>
      <c r="BK311" s="115" t="str">
        <f aca="false">IF(BJ311="","",IF(BJ311&lt;50%,1,IF(AND(BJ311&gt;=50%,BJ311&lt;B$10),2,IF(BJ311&gt;=B$10,3))))</f>
        <v/>
      </c>
      <c r="BL311" s="114" t="str">
        <f aca="false">IF(B311&lt;&gt;"",IFERROR(IF((SUMIF(D$20:AI$20,"CLO10",D311:AI311)/AO$15)=0,"",(SUMIF(D$20:AI$20,"CLO10",D311:AI311)/AO$15)),""),"")</f>
        <v/>
      </c>
      <c r="BM311" s="115" t="str">
        <f aca="false">IF(BL311="","",IF(BL311&gt;=B$10,"Y","N"))</f>
        <v/>
      </c>
      <c r="BN311" s="115" t="str">
        <f aca="false">IF(BM311="","",IF(BM311&lt;50%,1,IF(AND(BM311&gt;=50%,BM311&lt;B$10),2,IF(BM311&gt;=B$10,3))))</f>
        <v/>
      </c>
      <c r="BO311" s="8"/>
      <c r="BP311" s="8"/>
    </row>
    <row r="312" customFormat="false" ht="15.75" hidden="false" customHeight="true" outlineLevel="0" collapsed="false">
      <c r="A312" s="183" t="str">
        <f aca="false">IF(B$6="LECTURE",IF('Database (LECTURE-RES-PRAC)'!A307="","",'Database (LECTURE-RES-PRAC)'!A307),"")</f>
        <v/>
      </c>
      <c r="B312" s="184" t="str">
        <f aca="false">IF(B$6="LECTURE",IF('Database (LECTURE-RES-PRAC)'!B307="","",'Database (LECTURE-RES-PRAC)'!B307),"")</f>
        <v/>
      </c>
      <c r="C312" s="183" t="str">
        <f aca="false">IF(B312&lt;&gt;"",'Database (LECTURE-RES-PRAC)'!C307,"")</f>
        <v/>
      </c>
      <c r="D312" s="117"/>
      <c r="E312" s="52"/>
      <c r="F312" s="52"/>
      <c r="G312" s="52"/>
      <c r="H312" s="52"/>
      <c r="I312" s="52"/>
      <c r="J312" s="52"/>
      <c r="K312" s="52"/>
      <c r="L312" s="52"/>
      <c r="M312" s="52"/>
      <c r="N312" s="181" t="str">
        <f aca="false">IF(B312&lt;&gt;"",SUM(D312:M312),"")</f>
        <v/>
      </c>
      <c r="O312" s="52"/>
      <c r="P312" s="52"/>
      <c r="Q312" s="52"/>
      <c r="R312" s="52"/>
      <c r="S312" s="52"/>
      <c r="T312" s="52"/>
      <c r="U312" s="52"/>
      <c r="V312" s="52"/>
      <c r="W312" s="52"/>
      <c r="X312" s="52"/>
      <c r="Y312" s="181" t="str">
        <f aca="false">IF(B312&lt;&gt;"",SUM(O312:X312),"")</f>
        <v/>
      </c>
      <c r="Z312" s="52"/>
      <c r="AA312" s="52"/>
      <c r="AB312" s="52"/>
      <c r="AC312" s="52"/>
      <c r="AD312" s="52"/>
      <c r="AE312" s="52"/>
      <c r="AF312" s="52"/>
      <c r="AG312" s="52"/>
      <c r="AH312" s="52"/>
      <c r="AI312" s="52"/>
      <c r="AJ312" s="182" t="str">
        <f aca="false">IF(B312&lt;&gt;"",SUM(Z312:AI312),"")</f>
        <v/>
      </c>
      <c r="AK312" s="185" t="str">
        <f aca="false">IF(B312&lt;&gt;"",IFERROR(IF((SUMIF(D$20:AI$20, "CLO1", D312:AI312)/AO$6)=0,"",(SUMIF(D$20:AI$20, "CLO1", D312:AI312)/AO$6)),""),"")</f>
        <v/>
      </c>
      <c r="AL312" s="115" t="str">
        <f aca="false">IF(AK312="","",IF(AK312&gt;=B$10,"Y","N"))</f>
        <v/>
      </c>
      <c r="AM312" s="115" t="str">
        <f aca="false">IF(AK312="","",IF(AK312&lt;50%,1,IF(AND(AK312&gt;=50%,AK312&lt;B$10),2,IF(AK312&gt;=B$10,3))))</f>
        <v/>
      </c>
      <c r="AN312" s="185" t="str">
        <f aca="false">IF(B312&lt;&gt;"",IFERROR(IF((SUMIF(D$20:AI$20, "CLO2", D312:AI312)/AO$7)=0,"",(SUMIF(D$20:AI$20, "CLO2", D312:AI312)/AO$7)),""),"")</f>
        <v/>
      </c>
      <c r="AO312" s="115" t="str">
        <f aca="false">IF(AN312="","",IF(AN312&gt;=B$10,"Y","N"))</f>
        <v/>
      </c>
      <c r="AP312" s="115" t="str">
        <f aca="false">IF(AN312="","",IF(AN312&lt;50%,1,IF(AND(AN312&gt;=50%,AN312&lt;B$10),2,IF(AN312&gt;=B$10,3))))</f>
        <v/>
      </c>
      <c r="AQ312" s="185" t="str">
        <f aca="false">IF(B312&lt;&gt;"",IFERROR(IF((SUMIF(D$20:AI$20, "CLO3", D312:AI312)/AO$8)=0,"",(SUMIF(D$20:AI$20, "CLO3", D312:AI312)/AO$8)),""),"")</f>
        <v/>
      </c>
      <c r="AR312" s="115" t="str">
        <f aca="false">IF(AQ312="","",IF(AQ312&gt;=B$10,"Y","N"))</f>
        <v/>
      </c>
      <c r="AS312" s="115" t="str">
        <f aca="false">IF(AQ312="","",IF(AQ312&lt;50%,1,IF(AND(AQ312&gt;=50%,AQ312&lt;B$10),2,IF(AQ312&gt;=B$10,3))))</f>
        <v/>
      </c>
      <c r="AT312" s="185" t="str">
        <f aca="false">IF(B312&lt;&gt;"",IFERROR(IF((SUMIF(D$20:AI$20, "CLO4", D312:AI312)/AO$9)=0,"",(SUMIF(D$20:AI$20, "CLO4", D312:AI312)/AO$9)),""),"")</f>
        <v/>
      </c>
      <c r="AU312" s="115" t="str">
        <f aca="false">IF(AT312="","",IF(AT312&gt;=B$10,"Y","N"))</f>
        <v/>
      </c>
      <c r="AV312" s="115" t="str">
        <f aca="false">IF(AT312="","",IF(AT312&lt;50%,1,IF(AND(AT312&gt;=50%,AT312&lt;B$10),2,IF(AT312&gt;=B$10,3))))</f>
        <v/>
      </c>
      <c r="AW312" s="185" t="str">
        <f aca="false">IF(B312&lt;&gt;"",IFERROR(IF((SUMIF(D$20:AI$20, "CLO5", D312:AI312)/AO$10)=0,"",(SUMIF(D$20:AI$20, "CLO5", D312:AI312)/AO$10)),""),"")</f>
        <v/>
      </c>
      <c r="AX312" s="115" t="str">
        <f aca="false">IF(AW312="","",IF(AW312&gt;=B$10,"Y","N"))</f>
        <v/>
      </c>
      <c r="AY312" s="115" t="str">
        <f aca="false">IF(AW312="","",IF(AW312&lt;50%,1,IF(AND(AW312&gt;=50%,AW312&lt;B$10),2,IF(AW312&gt;=B$10,3))))</f>
        <v/>
      </c>
      <c r="AZ312" s="114" t="str">
        <f aca="false">IF(B312&lt;&gt;"",IFERROR(IF((SUMIF(D$20:AI$20, "CLO6", D312:AI312)/AO$11)=0,"",(SUMIF(D$20:AI$20, "CLO6", D312:AI312)/AO$11)),""),"")</f>
        <v/>
      </c>
      <c r="BA312" s="115" t="str">
        <f aca="false">IF(AZ312="","",IF(AZ312&gt;=B$10,"Y","N"))</f>
        <v/>
      </c>
      <c r="BB312" s="115" t="str">
        <f aca="false">IF(BA312="","",IF(BA312&lt;50%,1,IF(AND(BA312&gt;=50%,BA312&lt;B$10),2,IF(BA312&gt;=B$10,3))))</f>
        <v/>
      </c>
      <c r="BC312" s="114" t="str">
        <f aca="false">IF(B312&lt;&gt;"",IFERROR(IF((SUMIF(D$20:AI$20, "CLO7", D312:AI312)/AO$12)=0,"",(SUMIF(D$20:AI$20, "CLO7", D312:AI312)/AO$12)),""),"")</f>
        <v/>
      </c>
      <c r="BD312" s="115" t="str">
        <f aca="false">IF(BC312="","",IF(BC312&gt;=B$10,"Y","N"))</f>
        <v/>
      </c>
      <c r="BE312" s="115" t="str">
        <f aca="false">IF(BD312="","",IF(BD312&lt;50%,1,IF(AND(BD312&gt;=50%,BD312&lt;B$10),2,IF(BD312&gt;=B$10,3))))</f>
        <v/>
      </c>
      <c r="BF312" s="114" t="str">
        <f aca="false">IF(B312&lt;&gt;"",IFERROR(IF((SUMIF(D$20:AI$20, "CLO8", D312:AI312)/AO$13)=0,"",(SUMIF(D$20:AI$20, "CLO8", D312:AI312)/AO$13)),""),"")</f>
        <v/>
      </c>
      <c r="BG312" s="115" t="str">
        <f aca="false">IF(BF312="","",IF(BF312&gt;=B$10,"Y","N"))</f>
        <v/>
      </c>
      <c r="BH312" s="115" t="str">
        <f aca="false">IF(BG312="","",IF(BG312&lt;50%,1,IF(AND(BG312&gt;=50%,BG312&lt;B$10),2,IF(BG312&gt;=B$10,3))))</f>
        <v/>
      </c>
      <c r="BI312" s="114" t="str">
        <f aca="false">IF(B312&lt;&gt;"",IFERROR(IF((SUMIF(D$20:AI$20, "CLO9", D312:AI312)/AO$14)=0,"",(SUMIF(D$20:AI$20, "CLO9", D312:AI312)/AO$14)),""),"")</f>
        <v/>
      </c>
      <c r="BJ312" s="115" t="str">
        <f aca="false">IF(BI312="","",IF(BI312&gt;=B$10,"Y","N"))</f>
        <v/>
      </c>
      <c r="BK312" s="115" t="str">
        <f aca="false">IF(BJ312="","",IF(BJ312&lt;50%,1,IF(AND(BJ312&gt;=50%,BJ312&lt;B$10),2,IF(BJ312&gt;=B$10,3))))</f>
        <v/>
      </c>
      <c r="BL312" s="114" t="str">
        <f aca="false">IF(B312&lt;&gt;"",IFERROR(IF((SUMIF(D$20:AI$20,"CLO10",D312:AI312)/AO$15)=0,"",(SUMIF(D$20:AI$20,"CLO10",D312:AI312)/AO$15)),""),"")</f>
        <v/>
      </c>
      <c r="BM312" s="115" t="str">
        <f aca="false">IF(BL312="","",IF(BL312&gt;=B$10,"Y","N"))</f>
        <v/>
      </c>
      <c r="BN312" s="115" t="str">
        <f aca="false">IF(BM312="","",IF(BM312&lt;50%,1,IF(AND(BM312&gt;=50%,BM312&lt;B$10),2,IF(BM312&gt;=B$10,3))))</f>
        <v/>
      </c>
      <c r="BO312" s="8"/>
      <c r="BP312" s="8"/>
    </row>
    <row r="313" customFormat="false" ht="15.75" hidden="false" customHeight="true" outlineLevel="0" collapsed="false">
      <c r="A313" s="183" t="str">
        <f aca="false">IF(B$6="LECTURE",IF('Database (LECTURE-RES-PRAC)'!A308="","",'Database (LECTURE-RES-PRAC)'!A308),"")</f>
        <v/>
      </c>
      <c r="B313" s="184" t="str">
        <f aca="false">IF(B$6="LECTURE",IF('Database (LECTURE-RES-PRAC)'!B308="","",'Database (LECTURE-RES-PRAC)'!B308),"")</f>
        <v/>
      </c>
      <c r="C313" s="183" t="str">
        <f aca="false">IF(B313&lt;&gt;"",'Database (LECTURE-RES-PRAC)'!C308,"")</f>
        <v/>
      </c>
      <c r="D313" s="117"/>
      <c r="E313" s="52"/>
      <c r="F313" s="52"/>
      <c r="G313" s="52"/>
      <c r="H313" s="52"/>
      <c r="I313" s="52"/>
      <c r="J313" s="52"/>
      <c r="K313" s="52"/>
      <c r="L313" s="52"/>
      <c r="M313" s="52"/>
      <c r="N313" s="181" t="str">
        <f aca="false">IF(B313&lt;&gt;"",SUM(D313:M313),"")</f>
        <v/>
      </c>
      <c r="O313" s="52"/>
      <c r="P313" s="52"/>
      <c r="Q313" s="52"/>
      <c r="R313" s="52"/>
      <c r="S313" s="52"/>
      <c r="T313" s="52"/>
      <c r="U313" s="52"/>
      <c r="V313" s="52"/>
      <c r="W313" s="52"/>
      <c r="X313" s="52"/>
      <c r="Y313" s="181" t="str">
        <f aca="false">IF(B313&lt;&gt;"",SUM(O313:X313),"")</f>
        <v/>
      </c>
      <c r="Z313" s="52"/>
      <c r="AA313" s="52"/>
      <c r="AB313" s="52"/>
      <c r="AC313" s="52"/>
      <c r="AD313" s="52"/>
      <c r="AE313" s="52"/>
      <c r="AF313" s="52"/>
      <c r="AG313" s="52"/>
      <c r="AH313" s="52"/>
      <c r="AI313" s="52"/>
      <c r="AJ313" s="182" t="str">
        <f aca="false">IF(B313&lt;&gt;"",SUM(Z313:AI313),"")</f>
        <v/>
      </c>
      <c r="AK313" s="185" t="str">
        <f aca="false">IF(B313&lt;&gt;"",IFERROR(IF((SUMIF(D$20:AI$20, "CLO1", D313:AI313)/AO$6)=0,"",(SUMIF(D$20:AI$20, "CLO1", D313:AI313)/AO$6)),""),"")</f>
        <v/>
      </c>
      <c r="AL313" s="115" t="str">
        <f aca="false">IF(AK313="","",IF(AK313&gt;=B$10,"Y","N"))</f>
        <v/>
      </c>
      <c r="AM313" s="115" t="str">
        <f aca="false">IF(AK313="","",IF(AK313&lt;50%,1,IF(AND(AK313&gt;=50%,AK313&lt;B$10),2,IF(AK313&gt;=B$10,3))))</f>
        <v/>
      </c>
      <c r="AN313" s="185" t="str">
        <f aca="false">IF(B313&lt;&gt;"",IFERROR(IF((SUMIF(D$20:AI$20, "CLO2", D313:AI313)/AO$7)=0,"",(SUMIF(D$20:AI$20, "CLO2", D313:AI313)/AO$7)),""),"")</f>
        <v/>
      </c>
      <c r="AO313" s="115" t="str">
        <f aca="false">IF(AN313="","",IF(AN313&gt;=B$10,"Y","N"))</f>
        <v/>
      </c>
      <c r="AP313" s="115" t="str">
        <f aca="false">IF(AN313="","",IF(AN313&lt;50%,1,IF(AND(AN313&gt;=50%,AN313&lt;B$10),2,IF(AN313&gt;=B$10,3))))</f>
        <v/>
      </c>
      <c r="AQ313" s="185" t="str">
        <f aca="false">IF(B313&lt;&gt;"",IFERROR(IF((SUMIF(D$20:AI$20, "CLO3", D313:AI313)/AO$8)=0,"",(SUMIF(D$20:AI$20, "CLO3", D313:AI313)/AO$8)),""),"")</f>
        <v/>
      </c>
      <c r="AR313" s="115" t="str">
        <f aca="false">IF(AQ313="","",IF(AQ313&gt;=B$10,"Y","N"))</f>
        <v/>
      </c>
      <c r="AS313" s="115" t="str">
        <f aca="false">IF(AQ313="","",IF(AQ313&lt;50%,1,IF(AND(AQ313&gt;=50%,AQ313&lt;B$10),2,IF(AQ313&gt;=B$10,3))))</f>
        <v/>
      </c>
      <c r="AT313" s="185" t="str">
        <f aca="false">IF(B313&lt;&gt;"",IFERROR(IF((SUMIF(D$20:AI$20, "CLO4", D313:AI313)/AO$9)=0,"",(SUMIF(D$20:AI$20, "CLO4", D313:AI313)/AO$9)),""),"")</f>
        <v/>
      </c>
      <c r="AU313" s="115" t="str">
        <f aca="false">IF(AT313="","",IF(AT313&gt;=B$10,"Y","N"))</f>
        <v/>
      </c>
      <c r="AV313" s="115" t="str">
        <f aca="false">IF(AT313="","",IF(AT313&lt;50%,1,IF(AND(AT313&gt;=50%,AT313&lt;B$10),2,IF(AT313&gt;=B$10,3))))</f>
        <v/>
      </c>
      <c r="AW313" s="185" t="str">
        <f aca="false">IF(B313&lt;&gt;"",IFERROR(IF((SUMIF(D$20:AI$20, "CLO5", D313:AI313)/AO$10)=0,"",(SUMIF(D$20:AI$20, "CLO5", D313:AI313)/AO$10)),""),"")</f>
        <v/>
      </c>
      <c r="AX313" s="115" t="str">
        <f aca="false">IF(AW313="","",IF(AW313&gt;=B$10,"Y","N"))</f>
        <v/>
      </c>
      <c r="AY313" s="115" t="str">
        <f aca="false">IF(AW313="","",IF(AW313&lt;50%,1,IF(AND(AW313&gt;=50%,AW313&lt;B$10),2,IF(AW313&gt;=B$10,3))))</f>
        <v/>
      </c>
      <c r="AZ313" s="114" t="str">
        <f aca="false">IF(B313&lt;&gt;"",IFERROR(IF((SUMIF(D$20:AI$20, "CLO6", D313:AI313)/AO$11)=0,"",(SUMIF(D$20:AI$20, "CLO6", D313:AI313)/AO$11)),""),"")</f>
        <v/>
      </c>
      <c r="BA313" s="115" t="str">
        <f aca="false">IF(AZ313="","",IF(AZ313&gt;=B$10,"Y","N"))</f>
        <v/>
      </c>
      <c r="BB313" s="115" t="str">
        <f aca="false">IF(BA313="","",IF(BA313&lt;50%,1,IF(AND(BA313&gt;=50%,BA313&lt;B$10),2,IF(BA313&gt;=B$10,3))))</f>
        <v/>
      </c>
      <c r="BC313" s="114" t="str">
        <f aca="false">IF(B313&lt;&gt;"",IFERROR(IF((SUMIF(D$20:AI$20, "CLO7", D313:AI313)/AO$12)=0,"",(SUMIF(D$20:AI$20, "CLO7", D313:AI313)/AO$12)),""),"")</f>
        <v/>
      </c>
      <c r="BD313" s="115" t="str">
        <f aca="false">IF(BC313="","",IF(BC313&gt;=B$10,"Y","N"))</f>
        <v/>
      </c>
      <c r="BE313" s="115" t="str">
        <f aca="false">IF(BD313="","",IF(BD313&lt;50%,1,IF(AND(BD313&gt;=50%,BD313&lt;B$10),2,IF(BD313&gt;=B$10,3))))</f>
        <v/>
      </c>
      <c r="BF313" s="114" t="str">
        <f aca="false">IF(B313&lt;&gt;"",IFERROR(IF((SUMIF(D$20:AI$20, "CLO8", D313:AI313)/AO$13)=0,"",(SUMIF(D$20:AI$20, "CLO8", D313:AI313)/AO$13)),""),"")</f>
        <v/>
      </c>
      <c r="BG313" s="115" t="str">
        <f aca="false">IF(BF313="","",IF(BF313&gt;=B$10,"Y","N"))</f>
        <v/>
      </c>
      <c r="BH313" s="115" t="str">
        <f aca="false">IF(BG313="","",IF(BG313&lt;50%,1,IF(AND(BG313&gt;=50%,BG313&lt;B$10),2,IF(BG313&gt;=B$10,3))))</f>
        <v/>
      </c>
      <c r="BI313" s="114" t="str">
        <f aca="false">IF(B313&lt;&gt;"",IFERROR(IF((SUMIF(D$20:AI$20, "CLO9", D313:AI313)/AO$14)=0,"",(SUMIF(D$20:AI$20, "CLO9", D313:AI313)/AO$14)),""),"")</f>
        <v/>
      </c>
      <c r="BJ313" s="115" t="str">
        <f aca="false">IF(BI313="","",IF(BI313&gt;=B$10,"Y","N"))</f>
        <v/>
      </c>
      <c r="BK313" s="115" t="str">
        <f aca="false">IF(BJ313="","",IF(BJ313&lt;50%,1,IF(AND(BJ313&gt;=50%,BJ313&lt;B$10),2,IF(BJ313&gt;=B$10,3))))</f>
        <v/>
      </c>
      <c r="BL313" s="114" t="str">
        <f aca="false">IF(B313&lt;&gt;"",IFERROR(IF((SUMIF(D$20:AI$20,"CLO10",D313:AI313)/AO$15)=0,"",(SUMIF(D$20:AI$20,"CLO10",D313:AI313)/AO$15)),""),"")</f>
        <v/>
      </c>
      <c r="BM313" s="115" t="str">
        <f aca="false">IF(BL313="","",IF(BL313&gt;=B$10,"Y","N"))</f>
        <v/>
      </c>
      <c r="BN313" s="115" t="str">
        <f aca="false">IF(BM313="","",IF(BM313&lt;50%,1,IF(AND(BM313&gt;=50%,BM313&lt;B$10),2,IF(BM313&gt;=B$10,3))))</f>
        <v/>
      </c>
      <c r="BO313" s="8"/>
      <c r="BP313" s="8"/>
    </row>
    <row r="314" customFormat="false" ht="15.75" hidden="false" customHeight="true" outlineLevel="0" collapsed="false">
      <c r="A314" s="183" t="str">
        <f aca="false">IF(B$6="LECTURE",IF('Database (LECTURE-RES-PRAC)'!A309="","",'Database (LECTURE-RES-PRAC)'!A309),"")</f>
        <v/>
      </c>
      <c r="B314" s="184" t="str">
        <f aca="false">IF(B$6="LECTURE",IF('Database (LECTURE-RES-PRAC)'!B309="","",'Database (LECTURE-RES-PRAC)'!B309),"")</f>
        <v/>
      </c>
      <c r="C314" s="183" t="str">
        <f aca="false">IF(B314&lt;&gt;"",'Database (LECTURE-RES-PRAC)'!C309,"")</f>
        <v/>
      </c>
      <c r="D314" s="117"/>
      <c r="E314" s="52"/>
      <c r="F314" s="52"/>
      <c r="G314" s="52"/>
      <c r="H314" s="52"/>
      <c r="I314" s="52"/>
      <c r="J314" s="52"/>
      <c r="K314" s="52"/>
      <c r="L314" s="52"/>
      <c r="M314" s="52"/>
      <c r="N314" s="181" t="str">
        <f aca="false">IF(B314&lt;&gt;"",SUM(D314:M314),"")</f>
        <v/>
      </c>
      <c r="O314" s="52"/>
      <c r="P314" s="52"/>
      <c r="Q314" s="52"/>
      <c r="R314" s="52"/>
      <c r="S314" s="52"/>
      <c r="T314" s="52"/>
      <c r="U314" s="52"/>
      <c r="V314" s="52"/>
      <c r="W314" s="52"/>
      <c r="X314" s="52"/>
      <c r="Y314" s="181" t="str">
        <f aca="false">IF(B314&lt;&gt;"",SUM(O314:X314),"")</f>
        <v/>
      </c>
      <c r="Z314" s="52"/>
      <c r="AA314" s="52"/>
      <c r="AB314" s="52"/>
      <c r="AC314" s="52"/>
      <c r="AD314" s="52"/>
      <c r="AE314" s="52"/>
      <c r="AF314" s="52"/>
      <c r="AG314" s="52"/>
      <c r="AH314" s="52"/>
      <c r="AI314" s="52"/>
      <c r="AJ314" s="182" t="str">
        <f aca="false">IF(B314&lt;&gt;"",SUM(Z314:AI314),"")</f>
        <v/>
      </c>
      <c r="AK314" s="185" t="str">
        <f aca="false">IF(B314&lt;&gt;"",IFERROR(IF((SUMIF(D$20:AI$20, "CLO1", D314:AI314)/AO$6)=0,"",(SUMIF(D$20:AI$20, "CLO1", D314:AI314)/AO$6)),""),"")</f>
        <v/>
      </c>
      <c r="AL314" s="115" t="str">
        <f aca="false">IF(AK314="","",IF(AK314&gt;=B$10,"Y","N"))</f>
        <v/>
      </c>
      <c r="AM314" s="115" t="str">
        <f aca="false">IF(AK314="","",IF(AK314&lt;50%,1,IF(AND(AK314&gt;=50%,AK314&lt;B$10),2,IF(AK314&gt;=B$10,3))))</f>
        <v/>
      </c>
      <c r="AN314" s="185" t="str">
        <f aca="false">IF(B314&lt;&gt;"",IFERROR(IF((SUMIF(D$20:AI$20, "CLO2", D314:AI314)/AO$7)=0,"",(SUMIF(D$20:AI$20, "CLO2", D314:AI314)/AO$7)),""),"")</f>
        <v/>
      </c>
      <c r="AO314" s="115" t="str">
        <f aca="false">IF(AN314="","",IF(AN314&gt;=B$10,"Y","N"))</f>
        <v/>
      </c>
      <c r="AP314" s="115" t="str">
        <f aca="false">IF(AN314="","",IF(AN314&lt;50%,1,IF(AND(AN314&gt;=50%,AN314&lt;B$10),2,IF(AN314&gt;=B$10,3))))</f>
        <v/>
      </c>
      <c r="AQ314" s="185" t="str">
        <f aca="false">IF(B314&lt;&gt;"",IFERROR(IF((SUMIF(D$20:AI$20, "CLO3", D314:AI314)/AO$8)=0,"",(SUMIF(D$20:AI$20, "CLO3", D314:AI314)/AO$8)),""),"")</f>
        <v/>
      </c>
      <c r="AR314" s="115" t="str">
        <f aca="false">IF(AQ314="","",IF(AQ314&gt;=B$10,"Y","N"))</f>
        <v/>
      </c>
      <c r="AS314" s="115" t="str">
        <f aca="false">IF(AQ314="","",IF(AQ314&lt;50%,1,IF(AND(AQ314&gt;=50%,AQ314&lt;B$10),2,IF(AQ314&gt;=B$10,3))))</f>
        <v/>
      </c>
      <c r="AT314" s="185" t="str">
        <f aca="false">IF(B314&lt;&gt;"",IFERROR(IF((SUMIF(D$20:AI$20, "CLO4", D314:AI314)/AO$9)=0,"",(SUMIF(D$20:AI$20, "CLO4", D314:AI314)/AO$9)),""),"")</f>
        <v/>
      </c>
      <c r="AU314" s="115" t="str">
        <f aca="false">IF(AT314="","",IF(AT314&gt;=B$10,"Y","N"))</f>
        <v/>
      </c>
      <c r="AV314" s="115" t="str">
        <f aca="false">IF(AT314="","",IF(AT314&lt;50%,1,IF(AND(AT314&gt;=50%,AT314&lt;B$10),2,IF(AT314&gt;=B$10,3))))</f>
        <v/>
      </c>
      <c r="AW314" s="185" t="str">
        <f aca="false">IF(B314&lt;&gt;"",IFERROR(IF((SUMIF(D$20:AI$20, "CLO5", D314:AI314)/AO$10)=0,"",(SUMIF(D$20:AI$20, "CLO5", D314:AI314)/AO$10)),""),"")</f>
        <v/>
      </c>
      <c r="AX314" s="115" t="str">
        <f aca="false">IF(AW314="","",IF(AW314&gt;=B$10,"Y","N"))</f>
        <v/>
      </c>
      <c r="AY314" s="115" t="str">
        <f aca="false">IF(AW314="","",IF(AW314&lt;50%,1,IF(AND(AW314&gt;=50%,AW314&lt;B$10),2,IF(AW314&gt;=B$10,3))))</f>
        <v/>
      </c>
      <c r="AZ314" s="114" t="str">
        <f aca="false">IF(B314&lt;&gt;"",IFERROR(IF((SUMIF(D$20:AI$20, "CLO6", D314:AI314)/AO$11)=0,"",(SUMIF(D$20:AI$20, "CLO6", D314:AI314)/AO$11)),""),"")</f>
        <v/>
      </c>
      <c r="BA314" s="115" t="str">
        <f aca="false">IF(AZ314="","",IF(AZ314&gt;=B$10,"Y","N"))</f>
        <v/>
      </c>
      <c r="BB314" s="115" t="str">
        <f aca="false">IF(BA314="","",IF(BA314&lt;50%,1,IF(AND(BA314&gt;=50%,BA314&lt;B$10),2,IF(BA314&gt;=B$10,3))))</f>
        <v/>
      </c>
      <c r="BC314" s="114" t="str">
        <f aca="false">IF(B314&lt;&gt;"",IFERROR(IF((SUMIF(D$20:AI$20, "CLO7", D314:AI314)/AO$12)=0,"",(SUMIF(D$20:AI$20, "CLO7", D314:AI314)/AO$12)),""),"")</f>
        <v/>
      </c>
      <c r="BD314" s="115" t="str">
        <f aca="false">IF(BC314="","",IF(BC314&gt;=B$10,"Y","N"))</f>
        <v/>
      </c>
      <c r="BE314" s="115" t="str">
        <f aca="false">IF(BD314="","",IF(BD314&lt;50%,1,IF(AND(BD314&gt;=50%,BD314&lt;B$10),2,IF(BD314&gt;=B$10,3))))</f>
        <v/>
      </c>
      <c r="BF314" s="114" t="str">
        <f aca="false">IF(B314&lt;&gt;"",IFERROR(IF((SUMIF(D$20:AI$20, "CLO8", D314:AI314)/AO$13)=0,"",(SUMIF(D$20:AI$20, "CLO8", D314:AI314)/AO$13)),""),"")</f>
        <v/>
      </c>
      <c r="BG314" s="115" t="str">
        <f aca="false">IF(BF314="","",IF(BF314&gt;=B$10,"Y","N"))</f>
        <v/>
      </c>
      <c r="BH314" s="115" t="str">
        <f aca="false">IF(BG314="","",IF(BG314&lt;50%,1,IF(AND(BG314&gt;=50%,BG314&lt;B$10),2,IF(BG314&gt;=B$10,3))))</f>
        <v/>
      </c>
      <c r="BI314" s="114" t="str">
        <f aca="false">IF(B314&lt;&gt;"",IFERROR(IF((SUMIF(D$20:AI$20, "CLO9", D314:AI314)/AO$14)=0,"",(SUMIF(D$20:AI$20, "CLO9", D314:AI314)/AO$14)),""),"")</f>
        <v/>
      </c>
      <c r="BJ314" s="115" t="str">
        <f aca="false">IF(BI314="","",IF(BI314&gt;=B$10,"Y","N"))</f>
        <v/>
      </c>
      <c r="BK314" s="115" t="str">
        <f aca="false">IF(BJ314="","",IF(BJ314&lt;50%,1,IF(AND(BJ314&gt;=50%,BJ314&lt;B$10),2,IF(BJ314&gt;=B$10,3))))</f>
        <v/>
      </c>
      <c r="BL314" s="114" t="str">
        <f aca="false">IF(B314&lt;&gt;"",IFERROR(IF((SUMIF(D$20:AI$20,"CLO10",D314:AI314)/AO$15)=0,"",(SUMIF(D$20:AI$20,"CLO10",D314:AI314)/AO$15)),""),"")</f>
        <v/>
      </c>
      <c r="BM314" s="115" t="str">
        <f aca="false">IF(BL314="","",IF(BL314&gt;=B$10,"Y","N"))</f>
        <v/>
      </c>
      <c r="BN314" s="115" t="str">
        <f aca="false">IF(BM314="","",IF(BM314&lt;50%,1,IF(AND(BM314&gt;=50%,BM314&lt;B$10),2,IF(BM314&gt;=B$10,3))))</f>
        <v/>
      </c>
      <c r="BO314" s="8"/>
      <c r="BP314" s="8"/>
    </row>
    <row r="315" customFormat="false" ht="15.75" hidden="false" customHeight="true" outlineLevel="0" collapsed="false">
      <c r="A315" s="183" t="str">
        <f aca="false">IF(B$6="LECTURE",IF('Database (LECTURE-RES-PRAC)'!A310="","",'Database (LECTURE-RES-PRAC)'!A310),"")</f>
        <v/>
      </c>
      <c r="B315" s="184" t="str">
        <f aca="false">IF(B$6="LECTURE",IF('Database (LECTURE-RES-PRAC)'!B310="","",'Database (LECTURE-RES-PRAC)'!B310),"")</f>
        <v/>
      </c>
      <c r="C315" s="183" t="str">
        <f aca="false">IF(B315&lt;&gt;"",'Database (LECTURE-RES-PRAC)'!C310,"")</f>
        <v/>
      </c>
      <c r="D315" s="117"/>
      <c r="E315" s="52"/>
      <c r="F315" s="52"/>
      <c r="G315" s="52"/>
      <c r="H315" s="52"/>
      <c r="I315" s="52"/>
      <c r="J315" s="52"/>
      <c r="K315" s="52"/>
      <c r="L315" s="52"/>
      <c r="M315" s="52"/>
      <c r="N315" s="181" t="str">
        <f aca="false">IF(B315&lt;&gt;"",SUM(D315:M315),"")</f>
        <v/>
      </c>
      <c r="O315" s="52"/>
      <c r="P315" s="52"/>
      <c r="Q315" s="52"/>
      <c r="R315" s="52"/>
      <c r="S315" s="52"/>
      <c r="T315" s="52"/>
      <c r="U315" s="52"/>
      <c r="V315" s="52"/>
      <c r="W315" s="52"/>
      <c r="X315" s="52"/>
      <c r="Y315" s="181" t="str">
        <f aca="false">IF(B315&lt;&gt;"",SUM(O315:X315),"")</f>
        <v/>
      </c>
      <c r="Z315" s="52"/>
      <c r="AA315" s="52"/>
      <c r="AB315" s="52"/>
      <c r="AC315" s="52"/>
      <c r="AD315" s="52"/>
      <c r="AE315" s="52"/>
      <c r="AF315" s="52"/>
      <c r="AG315" s="52"/>
      <c r="AH315" s="52"/>
      <c r="AI315" s="52"/>
      <c r="AJ315" s="182" t="str">
        <f aca="false">IF(B315&lt;&gt;"",SUM(Z315:AI315),"")</f>
        <v/>
      </c>
      <c r="AK315" s="185" t="str">
        <f aca="false">IF(B315&lt;&gt;"",IFERROR(IF((SUMIF(D$20:AI$20, "CLO1", D315:AI315)/AO$6)=0,"",(SUMIF(D$20:AI$20, "CLO1", D315:AI315)/AO$6)),""),"")</f>
        <v/>
      </c>
      <c r="AL315" s="115" t="str">
        <f aca="false">IF(AK315="","",IF(AK315&gt;=B$10,"Y","N"))</f>
        <v/>
      </c>
      <c r="AM315" s="115" t="str">
        <f aca="false">IF(AK315="","",IF(AK315&lt;50%,1,IF(AND(AK315&gt;=50%,AK315&lt;B$10),2,IF(AK315&gt;=B$10,3))))</f>
        <v/>
      </c>
      <c r="AN315" s="185" t="str">
        <f aca="false">IF(B315&lt;&gt;"",IFERROR(IF((SUMIF(D$20:AI$20, "CLO2", D315:AI315)/AO$7)=0,"",(SUMIF(D$20:AI$20, "CLO2", D315:AI315)/AO$7)),""),"")</f>
        <v/>
      </c>
      <c r="AO315" s="115" t="str">
        <f aca="false">IF(AN315="","",IF(AN315&gt;=B$10,"Y","N"))</f>
        <v/>
      </c>
      <c r="AP315" s="115" t="str">
        <f aca="false">IF(AN315="","",IF(AN315&lt;50%,1,IF(AND(AN315&gt;=50%,AN315&lt;B$10),2,IF(AN315&gt;=B$10,3))))</f>
        <v/>
      </c>
      <c r="AQ315" s="185" t="str">
        <f aca="false">IF(B315&lt;&gt;"",IFERROR(IF((SUMIF(D$20:AI$20, "CLO3", D315:AI315)/AO$8)=0,"",(SUMIF(D$20:AI$20, "CLO3", D315:AI315)/AO$8)),""),"")</f>
        <v/>
      </c>
      <c r="AR315" s="115" t="str">
        <f aca="false">IF(AQ315="","",IF(AQ315&gt;=B$10,"Y","N"))</f>
        <v/>
      </c>
      <c r="AS315" s="115" t="str">
        <f aca="false">IF(AQ315="","",IF(AQ315&lt;50%,1,IF(AND(AQ315&gt;=50%,AQ315&lt;B$10),2,IF(AQ315&gt;=B$10,3))))</f>
        <v/>
      </c>
      <c r="AT315" s="185" t="str">
        <f aca="false">IF(B315&lt;&gt;"",IFERROR(IF((SUMIF(D$20:AI$20, "CLO4", D315:AI315)/AO$9)=0,"",(SUMIF(D$20:AI$20, "CLO4", D315:AI315)/AO$9)),""),"")</f>
        <v/>
      </c>
      <c r="AU315" s="115" t="str">
        <f aca="false">IF(AT315="","",IF(AT315&gt;=B$10,"Y","N"))</f>
        <v/>
      </c>
      <c r="AV315" s="115" t="str">
        <f aca="false">IF(AT315="","",IF(AT315&lt;50%,1,IF(AND(AT315&gt;=50%,AT315&lt;B$10),2,IF(AT315&gt;=B$10,3))))</f>
        <v/>
      </c>
      <c r="AW315" s="185" t="str">
        <f aca="false">IF(B315&lt;&gt;"",IFERROR(IF((SUMIF(D$20:AI$20, "CLO5", D315:AI315)/AO$10)=0,"",(SUMIF(D$20:AI$20, "CLO5", D315:AI315)/AO$10)),""),"")</f>
        <v/>
      </c>
      <c r="AX315" s="115" t="str">
        <f aca="false">IF(AW315="","",IF(AW315&gt;=B$10,"Y","N"))</f>
        <v/>
      </c>
      <c r="AY315" s="115" t="str">
        <f aca="false">IF(AW315="","",IF(AW315&lt;50%,1,IF(AND(AW315&gt;=50%,AW315&lt;B$10),2,IF(AW315&gt;=B$10,3))))</f>
        <v/>
      </c>
      <c r="AZ315" s="114" t="str">
        <f aca="false">IF(B315&lt;&gt;"",IFERROR(IF((SUMIF(D$20:AI$20, "CLO6", D315:AI315)/AO$11)=0,"",(SUMIF(D$20:AI$20, "CLO6", D315:AI315)/AO$11)),""),"")</f>
        <v/>
      </c>
      <c r="BA315" s="115" t="str">
        <f aca="false">IF(AZ315="","",IF(AZ315&gt;=B$10,"Y","N"))</f>
        <v/>
      </c>
      <c r="BB315" s="115" t="str">
        <f aca="false">IF(BA315="","",IF(BA315&lt;50%,1,IF(AND(BA315&gt;=50%,BA315&lt;B$10),2,IF(BA315&gt;=B$10,3))))</f>
        <v/>
      </c>
      <c r="BC315" s="114" t="str">
        <f aca="false">IF(B315&lt;&gt;"",IFERROR(IF((SUMIF(D$20:AI$20, "CLO7", D315:AI315)/AO$12)=0,"",(SUMIF(D$20:AI$20, "CLO7", D315:AI315)/AO$12)),""),"")</f>
        <v/>
      </c>
      <c r="BD315" s="115" t="str">
        <f aca="false">IF(BC315="","",IF(BC315&gt;=B$10,"Y","N"))</f>
        <v/>
      </c>
      <c r="BE315" s="115" t="str">
        <f aca="false">IF(BD315="","",IF(BD315&lt;50%,1,IF(AND(BD315&gt;=50%,BD315&lt;B$10),2,IF(BD315&gt;=B$10,3))))</f>
        <v/>
      </c>
      <c r="BF315" s="114" t="str">
        <f aca="false">IF(B315&lt;&gt;"",IFERROR(IF((SUMIF(D$20:AI$20, "CLO8", D315:AI315)/AO$13)=0,"",(SUMIF(D$20:AI$20, "CLO8", D315:AI315)/AO$13)),""),"")</f>
        <v/>
      </c>
      <c r="BG315" s="115" t="str">
        <f aca="false">IF(BF315="","",IF(BF315&gt;=B$10,"Y","N"))</f>
        <v/>
      </c>
      <c r="BH315" s="115" t="str">
        <f aca="false">IF(BG315="","",IF(BG315&lt;50%,1,IF(AND(BG315&gt;=50%,BG315&lt;B$10),2,IF(BG315&gt;=B$10,3))))</f>
        <v/>
      </c>
      <c r="BI315" s="114" t="str">
        <f aca="false">IF(B315&lt;&gt;"",IFERROR(IF((SUMIF(D$20:AI$20, "CLO9", D315:AI315)/AO$14)=0,"",(SUMIF(D$20:AI$20, "CLO9", D315:AI315)/AO$14)),""),"")</f>
        <v/>
      </c>
      <c r="BJ315" s="115" t="str">
        <f aca="false">IF(BI315="","",IF(BI315&gt;=B$10,"Y","N"))</f>
        <v/>
      </c>
      <c r="BK315" s="115" t="str">
        <f aca="false">IF(BJ315="","",IF(BJ315&lt;50%,1,IF(AND(BJ315&gt;=50%,BJ315&lt;B$10),2,IF(BJ315&gt;=B$10,3))))</f>
        <v/>
      </c>
      <c r="BL315" s="114" t="str">
        <f aca="false">IF(B315&lt;&gt;"",IFERROR(IF((SUMIF(D$20:AI$20,"CLO10",D315:AI315)/AO$15)=0,"",(SUMIF(D$20:AI$20,"CLO10",D315:AI315)/AO$15)),""),"")</f>
        <v/>
      </c>
      <c r="BM315" s="115" t="str">
        <f aca="false">IF(BL315="","",IF(BL315&gt;=B$10,"Y","N"))</f>
        <v/>
      </c>
      <c r="BN315" s="115" t="str">
        <f aca="false">IF(BM315="","",IF(BM315&lt;50%,1,IF(AND(BM315&gt;=50%,BM315&lt;B$10),2,IF(BM315&gt;=B$10,3))))</f>
        <v/>
      </c>
      <c r="BO315" s="8"/>
      <c r="BP315" s="8"/>
    </row>
    <row r="316" customFormat="false" ht="15.75" hidden="false" customHeight="true" outlineLevel="0" collapsed="false">
      <c r="A316" s="183" t="str">
        <f aca="false">IF(B$6="LECTURE",IF('Database (LECTURE-RES-PRAC)'!A311="","",'Database (LECTURE-RES-PRAC)'!A311),"")</f>
        <v/>
      </c>
      <c r="B316" s="184" t="str">
        <f aca="false">IF(B$6="LECTURE",IF('Database (LECTURE-RES-PRAC)'!B311="","",'Database (LECTURE-RES-PRAC)'!B311),"")</f>
        <v/>
      </c>
      <c r="C316" s="183" t="str">
        <f aca="false">IF(B316&lt;&gt;"",'Database (LECTURE-RES-PRAC)'!C311,"")</f>
        <v/>
      </c>
      <c r="D316" s="117"/>
      <c r="E316" s="52"/>
      <c r="F316" s="52"/>
      <c r="G316" s="52"/>
      <c r="H316" s="52"/>
      <c r="I316" s="52"/>
      <c r="J316" s="52"/>
      <c r="K316" s="52"/>
      <c r="L316" s="52"/>
      <c r="M316" s="52"/>
      <c r="N316" s="181" t="str">
        <f aca="false">IF(B316&lt;&gt;"",SUM(D316:M316),"")</f>
        <v/>
      </c>
      <c r="O316" s="52"/>
      <c r="P316" s="52"/>
      <c r="Q316" s="52"/>
      <c r="R316" s="52"/>
      <c r="S316" s="52"/>
      <c r="T316" s="52"/>
      <c r="U316" s="52"/>
      <c r="V316" s="52"/>
      <c r="W316" s="52"/>
      <c r="X316" s="52"/>
      <c r="Y316" s="181" t="str">
        <f aca="false">IF(B316&lt;&gt;"",SUM(O316:X316),"")</f>
        <v/>
      </c>
      <c r="Z316" s="52"/>
      <c r="AA316" s="52"/>
      <c r="AB316" s="52"/>
      <c r="AC316" s="52"/>
      <c r="AD316" s="52"/>
      <c r="AE316" s="52"/>
      <c r="AF316" s="52"/>
      <c r="AG316" s="52"/>
      <c r="AH316" s="52"/>
      <c r="AI316" s="52"/>
      <c r="AJ316" s="182" t="str">
        <f aca="false">IF(B316&lt;&gt;"",SUM(Z316:AI316),"")</f>
        <v/>
      </c>
      <c r="AK316" s="185" t="str">
        <f aca="false">IF(B316&lt;&gt;"",IFERROR(IF((SUMIF(D$20:AI$20, "CLO1", D316:AI316)/AO$6)=0,"",(SUMIF(D$20:AI$20, "CLO1", D316:AI316)/AO$6)),""),"")</f>
        <v/>
      </c>
      <c r="AL316" s="115" t="str">
        <f aca="false">IF(AK316="","",IF(AK316&gt;=B$10,"Y","N"))</f>
        <v/>
      </c>
      <c r="AM316" s="115" t="str">
        <f aca="false">IF(AK316="","",IF(AK316&lt;50%,1,IF(AND(AK316&gt;=50%,AK316&lt;B$10),2,IF(AK316&gt;=B$10,3))))</f>
        <v/>
      </c>
      <c r="AN316" s="185" t="str">
        <f aca="false">IF(B316&lt;&gt;"",IFERROR(IF((SUMIF(D$20:AI$20, "CLO2", D316:AI316)/AO$7)=0,"",(SUMIF(D$20:AI$20, "CLO2", D316:AI316)/AO$7)),""),"")</f>
        <v/>
      </c>
      <c r="AO316" s="115" t="str">
        <f aca="false">IF(AN316="","",IF(AN316&gt;=B$10,"Y","N"))</f>
        <v/>
      </c>
      <c r="AP316" s="115" t="str">
        <f aca="false">IF(AN316="","",IF(AN316&lt;50%,1,IF(AND(AN316&gt;=50%,AN316&lt;B$10),2,IF(AN316&gt;=B$10,3))))</f>
        <v/>
      </c>
      <c r="AQ316" s="185" t="str">
        <f aca="false">IF(B316&lt;&gt;"",IFERROR(IF((SUMIF(D$20:AI$20, "CLO3", D316:AI316)/AO$8)=0,"",(SUMIF(D$20:AI$20, "CLO3", D316:AI316)/AO$8)),""),"")</f>
        <v/>
      </c>
      <c r="AR316" s="115" t="str">
        <f aca="false">IF(AQ316="","",IF(AQ316&gt;=B$10,"Y","N"))</f>
        <v/>
      </c>
      <c r="AS316" s="115" t="str">
        <f aca="false">IF(AQ316="","",IF(AQ316&lt;50%,1,IF(AND(AQ316&gt;=50%,AQ316&lt;B$10),2,IF(AQ316&gt;=B$10,3))))</f>
        <v/>
      </c>
      <c r="AT316" s="185" t="str">
        <f aca="false">IF(B316&lt;&gt;"",IFERROR(IF((SUMIF(D$20:AI$20, "CLO4", D316:AI316)/AO$9)=0,"",(SUMIF(D$20:AI$20, "CLO4", D316:AI316)/AO$9)),""),"")</f>
        <v/>
      </c>
      <c r="AU316" s="115" t="str">
        <f aca="false">IF(AT316="","",IF(AT316&gt;=B$10,"Y","N"))</f>
        <v/>
      </c>
      <c r="AV316" s="115" t="str">
        <f aca="false">IF(AT316="","",IF(AT316&lt;50%,1,IF(AND(AT316&gt;=50%,AT316&lt;B$10),2,IF(AT316&gt;=B$10,3))))</f>
        <v/>
      </c>
      <c r="AW316" s="185" t="str">
        <f aca="false">IF(B316&lt;&gt;"",IFERROR(IF((SUMIF(D$20:AI$20, "CLO5", D316:AI316)/AO$10)=0,"",(SUMIF(D$20:AI$20, "CLO5", D316:AI316)/AO$10)),""),"")</f>
        <v/>
      </c>
      <c r="AX316" s="115" t="str">
        <f aca="false">IF(AW316="","",IF(AW316&gt;=B$10,"Y","N"))</f>
        <v/>
      </c>
      <c r="AY316" s="115" t="str">
        <f aca="false">IF(AW316="","",IF(AW316&lt;50%,1,IF(AND(AW316&gt;=50%,AW316&lt;B$10),2,IF(AW316&gt;=B$10,3))))</f>
        <v/>
      </c>
      <c r="AZ316" s="114" t="str">
        <f aca="false">IF(B316&lt;&gt;"",IFERROR(IF((SUMIF(D$20:AI$20, "CLO6", D316:AI316)/AO$11)=0,"",(SUMIF(D$20:AI$20, "CLO6", D316:AI316)/AO$11)),""),"")</f>
        <v/>
      </c>
      <c r="BA316" s="115" t="str">
        <f aca="false">IF(AZ316="","",IF(AZ316&gt;=B$10,"Y","N"))</f>
        <v/>
      </c>
      <c r="BB316" s="115" t="str">
        <f aca="false">IF(BA316="","",IF(BA316&lt;50%,1,IF(AND(BA316&gt;=50%,BA316&lt;B$10),2,IF(BA316&gt;=B$10,3))))</f>
        <v/>
      </c>
      <c r="BC316" s="114" t="str">
        <f aca="false">IF(B316&lt;&gt;"",IFERROR(IF((SUMIF(D$20:AI$20, "CLO7", D316:AI316)/AO$12)=0,"",(SUMIF(D$20:AI$20, "CLO7", D316:AI316)/AO$12)),""),"")</f>
        <v/>
      </c>
      <c r="BD316" s="115" t="str">
        <f aca="false">IF(BC316="","",IF(BC316&gt;=B$10,"Y","N"))</f>
        <v/>
      </c>
      <c r="BE316" s="115" t="str">
        <f aca="false">IF(BD316="","",IF(BD316&lt;50%,1,IF(AND(BD316&gt;=50%,BD316&lt;B$10),2,IF(BD316&gt;=B$10,3))))</f>
        <v/>
      </c>
      <c r="BF316" s="114" t="str">
        <f aca="false">IF(B316&lt;&gt;"",IFERROR(IF((SUMIF(D$20:AI$20, "CLO8", D316:AI316)/AO$13)=0,"",(SUMIF(D$20:AI$20, "CLO8", D316:AI316)/AO$13)),""),"")</f>
        <v/>
      </c>
      <c r="BG316" s="115" t="str">
        <f aca="false">IF(BF316="","",IF(BF316&gt;=B$10,"Y","N"))</f>
        <v/>
      </c>
      <c r="BH316" s="115" t="str">
        <f aca="false">IF(BG316="","",IF(BG316&lt;50%,1,IF(AND(BG316&gt;=50%,BG316&lt;B$10),2,IF(BG316&gt;=B$10,3))))</f>
        <v/>
      </c>
      <c r="BI316" s="114" t="str">
        <f aca="false">IF(B316&lt;&gt;"",IFERROR(IF((SUMIF(D$20:AI$20, "CLO9", D316:AI316)/AO$14)=0,"",(SUMIF(D$20:AI$20, "CLO9", D316:AI316)/AO$14)),""),"")</f>
        <v/>
      </c>
      <c r="BJ316" s="115" t="str">
        <f aca="false">IF(BI316="","",IF(BI316&gt;=B$10,"Y","N"))</f>
        <v/>
      </c>
      <c r="BK316" s="115" t="str">
        <f aca="false">IF(BJ316="","",IF(BJ316&lt;50%,1,IF(AND(BJ316&gt;=50%,BJ316&lt;B$10),2,IF(BJ316&gt;=B$10,3))))</f>
        <v/>
      </c>
      <c r="BL316" s="114" t="str">
        <f aca="false">IF(B316&lt;&gt;"",IFERROR(IF((SUMIF(D$20:AI$20,"CLO10",D316:AI316)/AO$15)=0,"",(SUMIF(D$20:AI$20,"CLO10",D316:AI316)/AO$15)),""),"")</f>
        <v/>
      </c>
      <c r="BM316" s="115" t="str">
        <f aca="false">IF(BL316="","",IF(BL316&gt;=B$10,"Y","N"))</f>
        <v/>
      </c>
      <c r="BN316" s="115" t="str">
        <f aca="false">IF(BM316="","",IF(BM316&lt;50%,1,IF(AND(BM316&gt;=50%,BM316&lt;B$10),2,IF(BM316&gt;=B$10,3))))</f>
        <v/>
      </c>
      <c r="BO316" s="8"/>
      <c r="BP316" s="8"/>
    </row>
    <row r="317" customFormat="false" ht="15.75" hidden="false" customHeight="true" outlineLevel="0" collapsed="false">
      <c r="A317" s="183" t="str">
        <f aca="false">IF(B$6="LECTURE",IF('Database (LECTURE-RES-PRAC)'!A312="","",'Database (LECTURE-RES-PRAC)'!A312),"")</f>
        <v/>
      </c>
      <c r="B317" s="184" t="str">
        <f aca="false">IF(B$6="LECTURE",IF('Database (LECTURE-RES-PRAC)'!B312="","",'Database (LECTURE-RES-PRAC)'!B312),"")</f>
        <v/>
      </c>
      <c r="C317" s="183" t="str">
        <f aca="false">IF(B317&lt;&gt;"",'Database (LECTURE-RES-PRAC)'!C312,"")</f>
        <v/>
      </c>
      <c r="D317" s="117"/>
      <c r="E317" s="52"/>
      <c r="F317" s="52"/>
      <c r="G317" s="52"/>
      <c r="H317" s="52"/>
      <c r="I317" s="52"/>
      <c r="J317" s="52"/>
      <c r="K317" s="52"/>
      <c r="L317" s="52"/>
      <c r="M317" s="52"/>
      <c r="N317" s="181" t="str">
        <f aca="false">IF(B317&lt;&gt;"",SUM(D317:M317),"")</f>
        <v/>
      </c>
      <c r="O317" s="52"/>
      <c r="P317" s="52"/>
      <c r="Q317" s="52"/>
      <c r="R317" s="52"/>
      <c r="S317" s="52"/>
      <c r="T317" s="52"/>
      <c r="U317" s="52"/>
      <c r="V317" s="52"/>
      <c r="W317" s="52"/>
      <c r="X317" s="52"/>
      <c r="Y317" s="181" t="str">
        <f aca="false">IF(B317&lt;&gt;"",SUM(O317:X317),"")</f>
        <v/>
      </c>
      <c r="Z317" s="52"/>
      <c r="AA317" s="52"/>
      <c r="AB317" s="52"/>
      <c r="AC317" s="52"/>
      <c r="AD317" s="52"/>
      <c r="AE317" s="52"/>
      <c r="AF317" s="52"/>
      <c r="AG317" s="52"/>
      <c r="AH317" s="52"/>
      <c r="AI317" s="52"/>
      <c r="AJ317" s="182" t="str">
        <f aca="false">IF(B317&lt;&gt;"",SUM(Z317:AI317),"")</f>
        <v/>
      </c>
      <c r="AK317" s="185" t="str">
        <f aca="false">IF(B317&lt;&gt;"",IFERROR(IF((SUMIF(D$20:AI$20, "CLO1", D317:AI317)/AO$6)=0,"",(SUMIF(D$20:AI$20, "CLO1", D317:AI317)/AO$6)),""),"")</f>
        <v/>
      </c>
      <c r="AL317" s="115" t="str">
        <f aca="false">IF(AK317="","",IF(AK317&gt;=B$10,"Y","N"))</f>
        <v/>
      </c>
      <c r="AM317" s="115" t="str">
        <f aca="false">IF(AK317="","",IF(AK317&lt;50%,1,IF(AND(AK317&gt;=50%,AK317&lt;B$10),2,IF(AK317&gt;=B$10,3))))</f>
        <v/>
      </c>
      <c r="AN317" s="185" t="str">
        <f aca="false">IF(B317&lt;&gt;"",IFERROR(IF((SUMIF(D$20:AI$20, "CLO2", D317:AI317)/AO$7)=0,"",(SUMIF(D$20:AI$20, "CLO2", D317:AI317)/AO$7)),""),"")</f>
        <v/>
      </c>
      <c r="AO317" s="115" t="str">
        <f aca="false">IF(AN317="","",IF(AN317&gt;=B$10,"Y","N"))</f>
        <v/>
      </c>
      <c r="AP317" s="115" t="str">
        <f aca="false">IF(AN317="","",IF(AN317&lt;50%,1,IF(AND(AN317&gt;=50%,AN317&lt;B$10),2,IF(AN317&gt;=B$10,3))))</f>
        <v/>
      </c>
      <c r="AQ317" s="185" t="str">
        <f aca="false">IF(B317&lt;&gt;"",IFERROR(IF((SUMIF(D$20:AI$20, "CLO3", D317:AI317)/AO$8)=0,"",(SUMIF(D$20:AI$20, "CLO3", D317:AI317)/AO$8)),""),"")</f>
        <v/>
      </c>
      <c r="AR317" s="115" t="str">
        <f aca="false">IF(AQ317="","",IF(AQ317&gt;=B$10,"Y","N"))</f>
        <v/>
      </c>
      <c r="AS317" s="115" t="str">
        <f aca="false">IF(AQ317="","",IF(AQ317&lt;50%,1,IF(AND(AQ317&gt;=50%,AQ317&lt;B$10),2,IF(AQ317&gt;=B$10,3))))</f>
        <v/>
      </c>
      <c r="AT317" s="185" t="str">
        <f aca="false">IF(B317&lt;&gt;"",IFERROR(IF((SUMIF(D$20:AI$20, "CLO4", D317:AI317)/AO$9)=0,"",(SUMIF(D$20:AI$20, "CLO4", D317:AI317)/AO$9)),""),"")</f>
        <v/>
      </c>
      <c r="AU317" s="115" t="str">
        <f aca="false">IF(AT317="","",IF(AT317&gt;=B$10,"Y","N"))</f>
        <v/>
      </c>
      <c r="AV317" s="115" t="str">
        <f aca="false">IF(AT317="","",IF(AT317&lt;50%,1,IF(AND(AT317&gt;=50%,AT317&lt;B$10),2,IF(AT317&gt;=B$10,3))))</f>
        <v/>
      </c>
      <c r="AW317" s="185" t="str">
        <f aca="false">IF(B317&lt;&gt;"",IFERROR(IF((SUMIF(D$20:AI$20, "CLO5", D317:AI317)/AO$10)=0,"",(SUMIF(D$20:AI$20, "CLO5", D317:AI317)/AO$10)),""),"")</f>
        <v/>
      </c>
      <c r="AX317" s="115" t="str">
        <f aca="false">IF(AW317="","",IF(AW317&gt;=B$10,"Y","N"))</f>
        <v/>
      </c>
      <c r="AY317" s="115" t="str">
        <f aca="false">IF(AW317="","",IF(AW317&lt;50%,1,IF(AND(AW317&gt;=50%,AW317&lt;B$10),2,IF(AW317&gt;=B$10,3))))</f>
        <v/>
      </c>
      <c r="AZ317" s="114" t="str">
        <f aca="false">IF(B317&lt;&gt;"",IFERROR(IF((SUMIF(D$20:AI$20, "CLO6", D317:AI317)/AO$11)=0,"",(SUMIF(D$20:AI$20, "CLO6", D317:AI317)/AO$11)),""),"")</f>
        <v/>
      </c>
      <c r="BA317" s="115" t="str">
        <f aca="false">IF(AZ317="","",IF(AZ317&gt;=B$10,"Y","N"))</f>
        <v/>
      </c>
      <c r="BB317" s="115" t="str">
        <f aca="false">IF(BA317="","",IF(BA317&lt;50%,1,IF(AND(BA317&gt;=50%,BA317&lt;B$10),2,IF(BA317&gt;=B$10,3))))</f>
        <v/>
      </c>
      <c r="BC317" s="114" t="str">
        <f aca="false">IF(B317&lt;&gt;"",IFERROR(IF((SUMIF(D$20:AI$20, "CLO7", D317:AI317)/AO$12)=0,"",(SUMIF(D$20:AI$20, "CLO7", D317:AI317)/AO$12)),""),"")</f>
        <v/>
      </c>
      <c r="BD317" s="115" t="str">
        <f aca="false">IF(BC317="","",IF(BC317&gt;=B$10,"Y","N"))</f>
        <v/>
      </c>
      <c r="BE317" s="115" t="str">
        <f aca="false">IF(BD317="","",IF(BD317&lt;50%,1,IF(AND(BD317&gt;=50%,BD317&lt;B$10),2,IF(BD317&gt;=B$10,3))))</f>
        <v/>
      </c>
      <c r="BF317" s="114" t="str">
        <f aca="false">IF(B317&lt;&gt;"",IFERROR(IF((SUMIF(D$20:AI$20, "CLO8", D317:AI317)/AO$13)=0,"",(SUMIF(D$20:AI$20, "CLO8", D317:AI317)/AO$13)),""),"")</f>
        <v/>
      </c>
      <c r="BG317" s="115" t="str">
        <f aca="false">IF(BF317="","",IF(BF317&gt;=B$10,"Y","N"))</f>
        <v/>
      </c>
      <c r="BH317" s="115" t="str">
        <f aca="false">IF(BG317="","",IF(BG317&lt;50%,1,IF(AND(BG317&gt;=50%,BG317&lt;B$10),2,IF(BG317&gt;=B$10,3))))</f>
        <v/>
      </c>
      <c r="BI317" s="114" t="str">
        <f aca="false">IF(B317&lt;&gt;"",IFERROR(IF((SUMIF(D$20:AI$20, "CLO9", D317:AI317)/AO$14)=0,"",(SUMIF(D$20:AI$20, "CLO9", D317:AI317)/AO$14)),""),"")</f>
        <v/>
      </c>
      <c r="BJ317" s="115" t="str">
        <f aca="false">IF(BI317="","",IF(BI317&gt;=B$10,"Y","N"))</f>
        <v/>
      </c>
      <c r="BK317" s="115" t="str">
        <f aca="false">IF(BJ317="","",IF(BJ317&lt;50%,1,IF(AND(BJ317&gt;=50%,BJ317&lt;B$10),2,IF(BJ317&gt;=B$10,3))))</f>
        <v/>
      </c>
      <c r="BL317" s="114" t="str">
        <f aca="false">IF(B317&lt;&gt;"",IFERROR(IF((SUMIF(D$20:AI$20,"CLO10",D317:AI317)/AO$15)=0,"",(SUMIF(D$20:AI$20,"CLO10",D317:AI317)/AO$15)),""),"")</f>
        <v/>
      </c>
      <c r="BM317" s="115" t="str">
        <f aca="false">IF(BL317="","",IF(BL317&gt;=B$10,"Y","N"))</f>
        <v/>
      </c>
      <c r="BN317" s="115" t="str">
        <f aca="false">IF(BM317="","",IF(BM317&lt;50%,1,IF(AND(BM317&gt;=50%,BM317&lt;B$10),2,IF(BM317&gt;=B$10,3))))</f>
        <v/>
      </c>
      <c r="BO317" s="8"/>
      <c r="BP317" s="8"/>
    </row>
    <row r="318" customFormat="false" ht="15.75" hidden="false" customHeight="true" outlineLevel="0" collapsed="false">
      <c r="A318" s="183" t="str">
        <f aca="false">IF(B$6="LECTURE",IF('Database (LECTURE-RES-PRAC)'!A313="","",'Database (LECTURE-RES-PRAC)'!A313),"")</f>
        <v/>
      </c>
      <c r="B318" s="184" t="str">
        <f aca="false">IF(B$6="LECTURE",IF('Database (LECTURE-RES-PRAC)'!B313="","",'Database (LECTURE-RES-PRAC)'!B313),"")</f>
        <v/>
      </c>
      <c r="C318" s="183" t="str">
        <f aca="false">IF(B318&lt;&gt;"",'Database (LECTURE-RES-PRAC)'!C313,"")</f>
        <v/>
      </c>
      <c r="D318" s="117"/>
      <c r="E318" s="52"/>
      <c r="F318" s="52"/>
      <c r="G318" s="52"/>
      <c r="H318" s="52"/>
      <c r="I318" s="52"/>
      <c r="J318" s="52"/>
      <c r="K318" s="52"/>
      <c r="L318" s="52"/>
      <c r="M318" s="52"/>
      <c r="N318" s="181" t="str">
        <f aca="false">IF(B318&lt;&gt;"",SUM(D318:M318),"")</f>
        <v/>
      </c>
      <c r="O318" s="52"/>
      <c r="P318" s="52"/>
      <c r="Q318" s="52"/>
      <c r="R318" s="52"/>
      <c r="S318" s="52"/>
      <c r="T318" s="52"/>
      <c r="U318" s="52"/>
      <c r="V318" s="52"/>
      <c r="W318" s="52"/>
      <c r="X318" s="52"/>
      <c r="Y318" s="181" t="str">
        <f aca="false">IF(B318&lt;&gt;"",SUM(O318:X318),"")</f>
        <v/>
      </c>
      <c r="Z318" s="52"/>
      <c r="AA318" s="52"/>
      <c r="AB318" s="52"/>
      <c r="AC318" s="52"/>
      <c r="AD318" s="52"/>
      <c r="AE318" s="52"/>
      <c r="AF318" s="52"/>
      <c r="AG318" s="52"/>
      <c r="AH318" s="52"/>
      <c r="AI318" s="52"/>
      <c r="AJ318" s="182" t="str">
        <f aca="false">IF(B318&lt;&gt;"",SUM(Z318:AI318),"")</f>
        <v/>
      </c>
      <c r="AK318" s="185" t="str">
        <f aca="false">IF(B318&lt;&gt;"",IFERROR(IF((SUMIF(D$20:AI$20, "CLO1", D318:AI318)/AO$6)=0,"",(SUMIF(D$20:AI$20, "CLO1", D318:AI318)/AO$6)),""),"")</f>
        <v/>
      </c>
      <c r="AL318" s="115" t="str">
        <f aca="false">IF(AK318="","",IF(AK318&gt;=B$10,"Y","N"))</f>
        <v/>
      </c>
      <c r="AM318" s="115" t="str">
        <f aca="false">IF(AK318="","",IF(AK318&lt;50%,1,IF(AND(AK318&gt;=50%,AK318&lt;B$10),2,IF(AK318&gt;=B$10,3))))</f>
        <v/>
      </c>
      <c r="AN318" s="185" t="str">
        <f aca="false">IF(B318&lt;&gt;"",IFERROR(IF((SUMIF(D$20:AI$20, "CLO2", D318:AI318)/AO$7)=0,"",(SUMIF(D$20:AI$20, "CLO2", D318:AI318)/AO$7)),""),"")</f>
        <v/>
      </c>
      <c r="AO318" s="115" t="str">
        <f aca="false">IF(AN318="","",IF(AN318&gt;=B$10,"Y","N"))</f>
        <v/>
      </c>
      <c r="AP318" s="115" t="str">
        <f aca="false">IF(AN318="","",IF(AN318&lt;50%,1,IF(AND(AN318&gt;=50%,AN318&lt;B$10),2,IF(AN318&gt;=B$10,3))))</f>
        <v/>
      </c>
      <c r="AQ318" s="185" t="str">
        <f aca="false">IF(B318&lt;&gt;"",IFERROR(IF((SUMIF(D$20:AI$20, "CLO3", D318:AI318)/AO$8)=0,"",(SUMIF(D$20:AI$20, "CLO3", D318:AI318)/AO$8)),""),"")</f>
        <v/>
      </c>
      <c r="AR318" s="115" t="str">
        <f aca="false">IF(AQ318="","",IF(AQ318&gt;=B$10,"Y","N"))</f>
        <v/>
      </c>
      <c r="AS318" s="115" t="str">
        <f aca="false">IF(AQ318="","",IF(AQ318&lt;50%,1,IF(AND(AQ318&gt;=50%,AQ318&lt;B$10),2,IF(AQ318&gt;=B$10,3))))</f>
        <v/>
      </c>
      <c r="AT318" s="185" t="str">
        <f aca="false">IF(B318&lt;&gt;"",IFERROR(IF((SUMIF(D$20:AI$20, "CLO4", D318:AI318)/AO$9)=0,"",(SUMIF(D$20:AI$20, "CLO4", D318:AI318)/AO$9)),""),"")</f>
        <v/>
      </c>
      <c r="AU318" s="115" t="str">
        <f aca="false">IF(AT318="","",IF(AT318&gt;=B$10,"Y","N"))</f>
        <v/>
      </c>
      <c r="AV318" s="115" t="str">
        <f aca="false">IF(AT318="","",IF(AT318&lt;50%,1,IF(AND(AT318&gt;=50%,AT318&lt;B$10),2,IF(AT318&gt;=B$10,3))))</f>
        <v/>
      </c>
      <c r="AW318" s="185" t="str">
        <f aca="false">IF(B318&lt;&gt;"",IFERROR(IF((SUMIF(D$20:AI$20, "CLO5", D318:AI318)/AO$10)=0,"",(SUMIF(D$20:AI$20, "CLO5", D318:AI318)/AO$10)),""),"")</f>
        <v/>
      </c>
      <c r="AX318" s="115" t="str">
        <f aca="false">IF(AW318="","",IF(AW318&gt;=B$10,"Y","N"))</f>
        <v/>
      </c>
      <c r="AY318" s="115" t="str">
        <f aca="false">IF(AW318="","",IF(AW318&lt;50%,1,IF(AND(AW318&gt;=50%,AW318&lt;B$10),2,IF(AW318&gt;=B$10,3))))</f>
        <v/>
      </c>
      <c r="AZ318" s="114" t="str">
        <f aca="false">IF(B318&lt;&gt;"",IFERROR(IF((SUMIF(D$20:AI$20, "CLO6", D318:AI318)/AO$11)=0,"",(SUMIF(D$20:AI$20, "CLO6", D318:AI318)/AO$11)),""),"")</f>
        <v/>
      </c>
      <c r="BA318" s="115" t="str">
        <f aca="false">IF(AZ318="","",IF(AZ318&gt;=B$10,"Y","N"))</f>
        <v/>
      </c>
      <c r="BB318" s="115" t="str">
        <f aca="false">IF(BA318="","",IF(BA318&lt;50%,1,IF(AND(BA318&gt;=50%,BA318&lt;B$10),2,IF(BA318&gt;=B$10,3))))</f>
        <v/>
      </c>
      <c r="BC318" s="114" t="str">
        <f aca="false">IF(B318&lt;&gt;"",IFERROR(IF((SUMIF(D$20:AI$20, "CLO7", D318:AI318)/AO$12)=0,"",(SUMIF(D$20:AI$20, "CLO7", D318:AI318)/AO$12)),""),"")</f>
        <v/>
      </c>
      <c r="BD318" s="115" t="str">
        <f aca="false">IF(BC318="","",IF(BC318&gt;=B$10,"Y","N"))</f>
        <v/>
      </c>
      <c r="BE318" s="115" t="str">
        <f aca="false">IF(BD318="","",IF(BD318&lt;50%,1,IF(AND(BD318&gt;=50%,BD318&lt;B$10),2,IF(BD318&gt;=B$10,3))))</f>
        <v/>
      </c>
      <c r="BF318" s="114" t="str">
        <f aca="false">IF(B318&lt;&gt;"",IFERROR(IF((SUMIF(D$20:AI$20, "CLO8", D318:AI318)/AO$13)=0,"",(SUMIF(D$20:AI$20, "CLO8", D318:AI318)/AO$13)),""),"")</f>
        <v/>
      </c>
      <c r="BG318" s="115" t="str">
        <f aca="false">IF(BF318="","",IF(BF318&gt;=B$10,"Y","N"))</f>
        <v/>
      </c>
      <c r="BH318" s="115" t="str">
        <f aca="false">IF(BG318="","",IF(BG318&lt;50%,1,IF(AND(BG318&gt;=50%,BG318&lt;B$10),2,IF(BG318&gt;=B$10,3))))</f>
        <v/>
      </c>
      <c r="BI318" s="114" t="str">
        <f aca="false">IF(B318&lt;&gt;"",IFERROR(IF((SUMIF(D$20:AI$20, "CLO9", D318:AI318)/AO$14)=0,"",(SUMIF(D$20:AI$20, "CLO9", D318:AI318)/AO$14)),""),"")</f>
        <v/>
      </c>
      <c r="BJ318" s="115" t="str">
        <f aca="false">IF(BI318="","",IF(BI318&gt;=B$10,"Y","N"))</f>
        <v/>
      </c>
      <c r="BK318" s="115" t="str">
        <f aca="false">IF(BJ318="","",IF(BJ318&lt;50%,1,IF(AND(BJ318&gt;=50%,BJ318&lt;B$10),2,IF(BJ318&gt;=B$10,3))))</f>
        <v/>
      </c>
      <c r="BL318" s="114" t="str">
        <f aca="false">IF(B318&lt;&gt;"",IFERROR(IF((SUMIF(D$20:AI$20,"CLO10",D318:AI318)/AO$15)=0,"",(SUMIF(D$20:AI$20,"CLO10",D318:AI318)/AO$15)),""),"")</f>
        <v/>
      </c>
      <c r="BM318" s="115" t="str">
        <f aca="false">IF(BL318="","",IF(BL318&gt;=B$10,"Y","N"))</f>
        <v/>
      </c>
      <c r="BN318" s="115" t="str">
        <f aca="false">IF(BM318="","",IF(BM318&lt;50%,1,IF(AND(BM318&gt;=50%,BM318&lt;B$10),2,IF(BM318&gt;=B$10,3))))</f>
        <v/>
      </c>
      <c r="BO318" s="8"/>
      <c r="BP318" s="8"/>
    </row>
    <row r="319" customFormat="false" ht="15.75" hidden="false" customHeight="true" outlineLevel="0" collapsed="false">
      <c r="A319" s="183" t="str">
        <f aca="false">IF(B$6="LECTURE",IF('Database (LECTURE-RES-PRAC)'!A314="","",'Database (LECTURE-RES-PRAC)'!A314),"")</f>
        <v/>
      </c>
      <c r="B319" s="184" t="str">
        <f aca="false">IF(B$6="LECTURE",IF('Database (LECTURE-RES-PRAC)'!B314="","",'Database (LECTURE-RES-PRAC)'!B314),"")</f>
        <v/>
      </c>
      <c r="C319" s="183" t="str">
        <f aca="false">IF(B319&lt;&gt;"",'Database (LECTURE-RES-PRAC)'!C314,"")</f>
        <v/>
      </c>
      <c r="D319" s="117"/>
      <c r="E319" s="52"/>
      <c r="F319" s="52"/>
      <c r="G319" s="52"/>
      <c r="H319" s="52"/>
      <c r="I319" s="52"/>
      <c r="J319" s="52"/>
      <c r="K319" s="52"/>
      <c r="L319" s="52"/>
      <c r="M319" s="52"/>
      <c r="N319" s="181" t="str">
        <f aca="false">IF(B319&lt;&gt;"",SUM(D319:M319),"")</f>
        <v/>
      </c>
      <c r="O319" s="52"/>
      <c r="P319" s="52"/>
      <c r="Q319" s="52"/>
      <c r="R319" s="52"/>
      <c r="S319" s="52"/>
      <c r="T319" s="52"/>
      <c r="U319" s="52"/>
      <c r="V319" s="52"/>
      <c r="W319" s="52"/>
      <c r="X319" s="52"/>
      <c r="Y319" s="181" t="str">
        <f aca="false">IF(B319&lt;&gt;"",SUM(O319:X319),"")</f>
        <v/>
      </c>
      <c r="Z319" s="52"/>
      <c r="AA319" s="52"/>
      <c r="AB319" s="52"/>
      <c r="AC319" s="52"/>
      <c r="AD319" s="52"/>
      <c r="AE319" s="52"/>
      <c r="AF319" s="52"/>
      <c r="AG319" s="52"/>
      <c r="AH319" s="52"/>
      <c r="AI319" s="52"/>
      <c r="AJ319" s="182" t="str">
        <f aca="false">IF(B319&lt;&gt;"",SUM(Z319:AI319),"")</f>
        <v/>
      </c>
      <c r="AK319" s="185" t="str">
        <f aca="false">IF(B319&lt;&gt;"",IFERROR(IF((SUMIF(D$20:AI$20, "CLO1", D319:AI319)/AO$6)=0,"",(SUMIF(D$20:AI$20, "CLO1", D319:AI319)/AO$6)),""),"")</f>
        <v/>
      </c>
      <c r="AL319" s="115" t="str">
        <f aca="false">IF(AK319="","",IF(AK319&gt;=B$10,"Y","N"))</f>
        <v/>
      </c>
      <c r="AM319" s="115" t="str">
        <f aca="false">IF(AK319="","",IF(AK319&lt;50%,1,IF(AND(AK319&gt;=50%,AK319&lt;B$10),2,IF(AK319&gt;=B$10,3))))</f>
        <v/>
      </c>
      <c r="AN319" s="185" t="str">
        <f aca="false">IF(B319&lt;&gt;"",IFERROR(IF((SUMIF(D$20:AI$20, "CLO2", D319:AI319)/AO$7)=0,"",(SUMIF(D$20:AI$20, "CLO2", D319:AI319)/AO$7)),""),"")</f>
        <v/>
      </c>
      <c r="AO319" s="115" t="str">
        <f aca="false">IF(AN319="","",IF(AN319&gt;=B$10,"Y","N"))</f>
        <v/>
      </c>
      <c r="AP319" s="115" t="str">
        <f aca="false">IF(AN319="","",IF(AN319&lt;50%,1,IF(AND(AN319&gt;=50%,AN319&lt;B$10),2,IF(AN319&gt;=B$10,3))))</f>
        <v/>
      </c>
      <c r="AQ319" s="185" t="str">
        <f aca="false">IF(B319&lt;&gt;"",IFERROR(IF((SUMIF(D$20:AI$20, "CLO3", D319:AI319)/AO$8)=0,"",(SUMIF(D$20:AI$20, "CLO3", D319:AI319)/AO$8)),""),"")</f>
        <v/>
      </c>
      <c r="AR319" s="115" t="str">
        <f aca="false">IF(AQ319="","",IF(AQ319&gt;=B$10,"Y","N"))</f>
        <v/>
      </c>
      <c r="AS319" s="115" t="str">
        <f aca="false">IF(AQ319="","",IF(AQ319&lt;50%,1,IF(AND(AQ319&gt;=50%,AQ319&lt;B$10),2,IF(AQ319&gt;=B$10,3))))</f>
        <v/>
      </c>
      <c r="AT319" s="185" t="str">
        <f aca="false">IF(B319&lt;&gt;"",IFERROR(IF((SUMIF(D$20:AI$20, "CLO4", D319:AI319)/AO$9)=0,"",(SUMIF(D$20:AI$20, "CLO4", D319:AI319)/AO$9)),""),"")</f>
        <v/>
      </c>
      <c r="AU319" s="115" t="str">
        <f aca="false">IF(AT319="","",IF(AT319&gt;=B$10,"Y","N"))</f>
        <v/>
      </c>
      <c r="AV319" s="115" t="str">
        <f aca="false">IF(AT319="","",IF(AT319&lt;50%,1,IF(AND(AT319&gt;=50%,AT319&lt;B$10),2,IF(AT319&gt;=B$10,3))))</f>
        <v/>
      </c>
      <c r="AW319" s="185" t="str">
        <f aca="false">IF(B319&lt;&gt;"",IFERROR(IF((SUMIF(D$20:AI$20, "CLO5", D319:AI319)/AO$10)=0,"",(SUMIF(D$20:AI$20, "CLO5", D319:AI319)/AO$10)),""),"")</f>
        <v/>
      </c>
      <c r="AX319" s="115" t="str">
        <f aca="false">IF(AW319="","",IF(AW319&gt;=B$10,"Y","N"))</f>
        <v/>
      </c>
      <c r="AY319" s="115" t="str">
        <f aca="false">IF(AW319="","",IF(AW319&lt;50%,1,IF(AND(AW319&gt;=50%,AW319&lt;B$10),2,IF(AW319&gt;=B$10,3))))</f>
        <v/>
      </c>
      <c r="AZ319" s="114" t="str">
        <f aca="false">IF(B319&lt;&gt;"",IFERROR(IF((SUMIF(D$20:AI$20, "CLO6", D319:AI319)/AO$11)=0,"",(SUMIF(D$20:AI$20, "CLO6", D319:AI319)/AO$11)),""),"")</f>
        <v/>
      </c>
      <c r="BA319" s="115" t="str">
        <f aca="false">IF(AZ319="","",IF(AZ319&gt;=B$10,"Y","N"))</f>
        <v/>
      </c>
      <c r="BB319" s="115" t="str">
        <f aca="false">IF(BA319="","",IF(BA319&lt;50%,1,IF(AND(BA319&gt;=50%,BA319&lt;B$10),2,IF(BA319&gt;=B$10,3))))</f>
        <v/>
      </c>
      <c r="BC319" s="114" t="str">
        <f aca="false">IF(B319&lt;&gt;"",IFERROR(IF((SUMIF(D$20:AI$20, "CLO7", D319:AI319)/AO$12)=0,"",(SUMIF(D$20:AI$20, "CLO7", D319:AI319)/AO$12)),""),"")</f>
        <v/>
      </c>
      <c r="BD319" s="115" t="str">
        <f aca="false">IF(BC319="","",IF(BC319&gt;=B$10,"Y","N"))</f>
        <v/>
      </c>
      <c r="BE319" s="115" t="str">
        <f aca="false">IF(BD319="","",IF(BD319&lt;50%,1,IF(AND(BD319&gt;=50%,BD319&lt;B$10),2,IF(BD319&gt;=B$10,3))))</f>
        <v/>
      </c>
      <c r="BF319" s="114" t="str">
        <f aca="false">IF(B319&lt;&gt;"",IFERROR(IF((SUMIF(D$20:AI$20, "CLO8", D319:AI319)/AO$13)=0,"",(SUMIF(D$20:AI$20, "CLO8", D319:AI319)/AO$13)),""),"")</f>
        <v/>
      </c>
      <c r="BG319" s="115" t="str">
        <f aca="false">IF(BF319="","",IF(BF319&gt;=B$10,"Y","N"))</f>
        <v/>
      </c>
      <c r="BH319" s="115" t="str">
        <f aca="false">IF(BG319="","",IF(BG319&lt;50%,1,IF(AND(BG319&gt;=50%,BG319&lt;B$10),2,IF(BG319&gt;=B$10,3))))</f>
        <v/>
      </c>
      <c r="BI319" s="114" t="str">
        <f aca="false">IF(B319&lt;&gt;"",IFERROR(IF((SUMIF(D$20:AI$20, "CLO9", D319:AI319)/AO$14)=0,"",(SUMIF(D$20:AI$20, "CLO9", D319:AI319)/AO$14)),""),"")</f>
        <v/>
      </c>
      <c r="BJ319" s="115" t="str">
        <f aca="false">IF(BI319="","",IF(BI319&gt;=B$10,"Y","N"))</f>
        <v/>
      </c>
      <c r="BK319" s="115" t="str">
        <f aca="false">IF(BJ319="","",IF(BJ319&lt;50%,1,IF(AND(BJ319&gt;=50%,BJ319&lt;B$10),2,IF(BJ319&gt;=B$10,3))))</f>
        <v/>
      </c>
      <c r="BL319" s="114" t="str">
        <f aca="false">IF(B319&lt;&gt;"",IFERROR(IF((SUMIF(D$20:AI$20,"CLO10",D319:AI319)/AO$15)=0,"",(SUMIF(D$20:AI$20,"CLO10",D319:AI319)/AO$15)),""),"")</f>
        <v/>
      </c>
      <c r="BM319" s="115" t="str">
        <f aca="false">IF(BL319="","",IF(BL319&gt;=B$10,"Y","N"))</f>
        <v/>
      </c>
      <c r="BN319" s="115" t="str">
        <f aca="false">IF(BM319="","",IF(BM319&lt;50%,1,IF(AND(BM319&gt;=50%,BM319&lt;B$10),2,IF(BM319&gt;=B$10,3))))</f>
        <v/>
      </c>
      <c r="BO319" s="8"/>
      <c r="BP319" s="8"/>
    </row>
    <row r="320" customFormat="false" ht="15.75" hidden="false" customHeight="true" outlineLevel="0" collapsed="false">
      <c r="A320" s="183" t="str">
        <f aca="false">IF(B$6="LECTURE",IF('Database (LECTURE-RES-PRAC)'!A315="","",'Database (LECTURE-RES-PRAC)'!A315),"")</f>
        <v/>
      </c>
      <c r="B320" s="184" t="str">
        <f aca="false">IF(B$6="LECTURE",IF('Database (LECTURE-RES-PRAC)'!B315="","",'Database (LECTURE-RES-PRAC)'!B315),"")</f>
        <v/>
      </c>
      <c r="C320" s="183" t="str">
        <f aca="false">IF(B320&lt;&gt;"",'Database (LECTURE-RES-PRAC)'!C315,"")</f>
        <v/>
      </c>
      <c r="D320" s="117"/>
      <c r="E320" s="52"/>
      <c r="F320" s="52"/>
      <c r="G320" s="52"/>
      <c r="H320" s="52"/>
      <c r="I320" s="52"/>
      <c r="J320" s="52"/>
      <c r="K320" s="52"/>
      <c r="L320" s="52"/>
      <c r="M320" s="52"/>
      <c r="N320" s="181" t="str">
        <f aca="false">IF(B320&lt;&gt;"",SUM(D320:M320),"")</f>
        <v/>
      </c>
      <c r="O320" s="52"/>
      <c r="P320" s="52"/>
      <c r="Q320" s="52"/>
      <c r="R320" s="52"/>
      <c r="S320" s="52"/>
      <c r="T320" s="52"/>
      <c r="U320" s="52"/>
      <c r="V320" s="52"/>
      <c r="W320" s="52"/>
      <c r="X320" s="52"/>
      <c r="Y320" s="181" t="str">
        <f aca="false">IF(B320&lt;&gt;"",SUM(O320:X320),"")</f>
        <v/>
      </c>
      <c r="Z320" s="52"/>
      <c r="AA320" s="52"/>
      <c r="AB320" s="52"/>
      <c r="AC320" s="52"/>
      <c r="AD320" s="52"/>
      <c r="AE320" s="52"/>
      <c r="AF320" s="52"/>
      <c r="AG320" s="52"/>
      <c r="AH320" s="52"/>
      <c r="AI320" s="52"/>
      <c r="AJ320" s="182" t="str">
        <f aca="false">IF(B320&lt;&gt;"",SUM(Z320:AI320),"")</f>
        <v/>
      </c>
      <c r="AK320" s="185" t="str">
        <f aca="false">IF(B320&lt;&gt;"",IFERROR(IF((SUMIF(D$20:AI$20, "CLO1", D320:AI320)/AO$6)=0,"",(SUMIF(D$20:AI$20, "CLO1", D320:AI320)/AO$6)),""),"")</f>
        <v/>
      </c>
      <c r="AL320" s="115" t="str">
        <f aca="false">IF(AK320="","",IF(AK320&gt;=B$10,"Y","N"))</f>
        <v/>
      </c>
      <c r="AM320" s="115" t="str">
        <f aca="false">IF(AK320="","",IF(AK320&lt;50%,1,IF(AND(AK320&gt;=50%,AK320&lt;B$10),2,IF(AK320&gt;=B$10,3))))</f>
        <v/>
      </c>
      <c r="AN320" s="185" t="str">
        <f aca="false">IF(B320&lt;&gt;"",IFERROR(IF((SUMIF(D$20:AI$20, "CLO2", D320:AI320)/AO$7)=0,"",(SUMIF(D$20:AI$20, "CLO2", D320:AI320)/AO$7)),""),"")</f>
        <v/>
      </c>
      <c r="AO320" s="115" t="str">
        <f aca="false">IF(AN320="","",IF(AN320&gt;=B$10,"Y","N"))</f>
        <v/>
      </c>
      <c r="AP320" s="115" t="str">
        <f aca="false">IF(AN320="","",IF(AN320&lt;50%,1,IF(AND(AN320&gt;=50%,AN320&lt;B$10),2,IF(AN320&gt;=B$10,3))))</f>
        <v/>
      </c>
      <c r="AQ320" s="185" t="str">
        <f aca="false">IF(B320&lt;&gt;"",IFERROR(IF((SUMIF(D$20:AI$20, "CLO3", D320:AI320)/AO$8)=0,"",(SUMIF(D$20:AI$20, "CLO3", D320:AI320)/AO$8)),""),"")</f>
        <v/>
      </c>
      <c r="AR320" s="115" t="str">
        <f aca="false">IF(AQ320="","",IF(AQ320&gt;=B$10,"Y","N"))</f>
        <v/>
      </c>
      <c r="AS320" s="115" t="str">
        <f aca="false">IF(AQ320="","",IF(AQ320&lt;50%,1,IF(AND(AQ320&gt;=50%,AQ320&lt;B$10),2,IF(AQ320&gt;=B$10,3))))</f>
        <v/>
      </c>
      <c r="AT320" s="185" t="str">
        <f aca="false">IF(B320&lt;&gt;"",IFERROR(IF((SUMIF(D$20:AI$20, "CLO4", D320:AI320)/AO$9)=0,"",(SUMIF(D$20:AI$20, "CLO4", D320:AI320)/AO$9)),""),"")</f>
        <v/>
      </c>
      <c r="AU320" s="115" t="str">
        <f aca="false">IF(AT320="","",IF(AT320&gt;=B$10,"Y","N"))</f>
        <v/>
      </c>
      <c r="AV320" s="115" t="str">
        <f aca="false">IF(AT320="","",IF(AT320&lt;50%,1,IF(AND(AT320&gt;=50%,AT320&lt;B$10),2,IF(AT320&gt;=B$10,3))))</f>
        <v/>
      </c>
      <c r="AW320" s="185" t="str">
        <f aca="false">IF(B320&lt;&gt;"",IFERROR(IF((SUMIF(D$20:AI$20, "CLO5", D320:AI320)/AO$10)=0,"",(SUMIF(D$20:AI$20, "CLO5", D320:AI320)/AO$10)),""),"")</f>
        <v/>
      </c>
      <c r="AX320" s="115" t="str">
        <f aca="false">IF(AW320="","",IF(AW320&gt;=B$10,"Y","N"))</f>
        <v/>
      </c>
      <c r="AY320" s="115" t="str">
        <f aca="false">IF(AW320="","",IF(AW320&lt;50%,1,IF(AND(AW320&gt;=50%,AW320&lt;B$10),2,IF(AW320&gt;=B$10,3))))</f>
        <v/>
      </c>
      <c r="AZ320" s="114" t="str">
        <f aca="false">IF(B320&lt;&gt;"",IFERROR(IF((SUMIF(D$20:AI$20, "CLO6", D320:AI320)/AO$11)=0,"",(SUMIF(D$20:AI$20, "CLO6", D320:AI320)/AO$11)),""),"")</f>
        <v/>
      </c>
      <c r="BA320" s="115" t="str">
        <f aca="false">IF(AZ320="","",IF(AZ320&gt;=B$10,"Y","N"))</f>
        <v/>
      </c>
      <c r="BB320" s="115" t="str">
        <f aca="false">IF(BA320="","",IF(BA320&lt;50%,1,IF(AND(BA320&gt;=50%,BA320&lt;B$10),2,IF(BA320&gt;=B$10,3))))</f>
        <v/>
      </c>
      <c r="BC320" s="114" t="str">
        <f aca="false">IF(B320&lt;&gt;"",IFERROR(IF((SUMIF(D$20:AI$20, "CLO7", D320:AI320)/AO$12)=0,"",(SUMIF(D$20:AI$20, "CLO7", D320:AI320)/AO$12)),""),"")</f>
        <v/>
      </c>
      <c r="BD320" s="115" t="str">
        <f aca="false">IF(BC320="","",IF(BC320&gt;=B$10,"Y","N"))</f>
        <v/>
      </c>
      <c r="BE320" s="115" t="str">
        <f aca="false">IF(BD320="","",IF(BD320&lt;50%,1,IF(AND(BD320&gt;=50%,BD320&lt;B$10),2,IF(BD320&gt;=B$10,3))))</f>
        <v/>
      </c>
      <c r="BF320" s="114" t="str">
        <f aca="false">IF(B320&lt;&gt;"",IFERROR(IF((SUMIF(D$20:AI$20, "CLO8", D320:AI320)/AO$13)=0,"",(SUMIF(D$20:AI$20, "CLO8", D320:AI320)/AO$13)),""),"")</f>
        <v/>
      </c>
      <c r="BG320" s="115" t="str">
        <f aca="false">IF(BF320="","",IF(BF320&gt;=B$10,"Y","N"))</f>
        <v/>
      </c>
      <c r="BH320" s="115" t="str">
        <f aca="false">IF(BG320="","",IF(BG320&lt;50%,1,IF(AND(BG320&gt;=50%,BG320&lt;B$10),2,IF(BG320&gt;=B$10,3))))</f>
        <v/>
      </c>
      <c r="BI320" s="114" t="str">
        <f aca="false">IF(B320&lt;&gt;"",IFERROR(IF((SUMIF(D$20:AI$20, "CLO9", D320:AI320)/AO$14)=0,"",(SUMIF(D$20:AI$20, "CLO9", D320:AI320)/AO$14)),""),"")</f>
        <v/>
      </c>
      <c r="BJ320" s="115" t="str">
        <f aca="false">IF(BI320="","",IF(BI320&gt;=B$10,"Y","N"))</f>
        <v/>
      </c>
      <c r="BK320" s="115" t="str">
        <f aca="false">IF(BJ320="","",IF(BJ320&lt;50%,1,IF(AND(BJ320&gt;=50%,BJ320&lt;B$10),2,IF(BJ320&gt;=B$10,3))))</f>
        <v/>
      </c>
      <c r="BL320" s="114" t="str">
        <f aca="false">IF(B320&lt;&gt;"",IFERROR(IF((SUMIF(D$20:AI$20,"CLO10",D320:AI320)/AO$15)=0,"",(SUMIF(D$20:AI$20,"CLO10",D320:AI320)/AO$15)),""),"")</f>
        <v/>
      </c>
      <c r="BM320" s="115" t="str">
        <f aca="false">IF(BL320="","",IF(BL320&gt;=B$10,"Y","N"))</f>
        <v/>
      </c>
      <c r="BN320" s="115" t="str">
        <f aca="false">IF(BM320="","",IF(BM320&lt;50%,1,IF(AND(BM320&gt;=50%,BM320&lt;B$10),2,IF(BM320&gt;=B$10,3))))</f>
        <v/>
      </c>
      <c r="BO320" s="8"/>
      <c r="BP320" s="8"/>
    </row>
    <row r="321" customFormat="false" ht="15.75" hidden="false" customHeight="true" outlineLevel="0" collapsed="false">
      <c r="A321" s="183" t="str">
        <f aca="false">IF(B$6="LECTURE",IF('Database (LECTURE-RES-PRAC)'!A316="","",'Database (LECTURE-RES-PRAC)'!A316),"")</f>
        <v/>
      </c>
      <c r="B321" s="184" t="str">
        <f aca="false">IF(B$6="LECTURE",IF('Database (LECTURE-RES-PRAC)'!B316="","",'Database (LECTURE-RES-PRAC)'!B316),"")</f>
        <v/>
      </c>
      <c r="C321" s="183" t="str">
        <f aca="false">IF(B321&lt;&gt;"",'Database (LECTURE-RES-PRAC)'!C316,"")</f>
        <v/>
      </c>
      <c r="D321" s="117"/>
      <c r="E321" s="52"/>
      <c r="F321" s="52"/>
      <c r="G321" s="52"/>
      <c r="H321" s="52"/>
      <c r="I321" s="52"/>
      <c r="J321" s="52"/>
      <c r="K321" s="52"/>
      <c r="L321" s="52"/>
      <c r="M321" s="52"/>
      <c r="N321" s="181" t="str">
        <f aca="false">IF(B321&lt;&gt;"",SUM(D321:M321),"")</f>
        <v/>
      </c>
      <c r="O321" s="52"/>
      <c r="P321" s="52"/>
      <c r="Q321" s="52"/>
      <c r="R321" s="52"/>
      <c r="S321" s="52"/>
      <c r="T321" s="52"/>
      <c r="U321" s="52"/>
      <c r="V321" s="52"/>
      <c r="W321" s="52"/>
      <c r="X321" s="52"/>
      <c r="Y321" s="181" t="str">
        <f aca="false">IF(B321&lt;&gt;"",SUM(O321:X321),"")</f>
        <v/>
      </c>
      <c r="Z321" s="52"/>
      <c r="AA321" s="52"/>
      <c r="AB321" s="52"/>
      <c r="AC321" s="52"/>
      <c r="AD321" s="52"/>
      <c r="AE321" s="52"/>
      <c r="AF321" s="52"/>
      <c r="AG321" s="52"/>
      <c r="AH321" s="52"/>
      <c r="AI321" s="52"/>
      <c r="AJ321" s="182" t="str">
        <f aca="false">IF(B321&lt;&gt;"",SUM(Z321:AI321),"")</f>
        <v/>
      </c>
      <c r="AK321" s="185" t="str">
        <f aca="false">IF(B321&lt;&gt;"",IFERROR(IF((SUMIF(D$20:AI$20, "CLO1", D321:AI321)/AO$6)=0,"",(SUMIF(D$20:AI$20, "CLO1", D321:AI321)/AO$6)),""),"")</f>
        <v/>
      </c>
      <c r="AL321" s="115" t="str">
        <f aca="false">IF(AK321="","",IF(AK321&gt;=B$10,"Y","N"))</f>
        <v/>
      </c>
      <c r="AM321" s="115" t="str">
        <f aca="false">IF(AK321="","",IF(AK321&lt;50%,1,IF(AND(AK321&gt;=50%,AK321&lt;B$10),2,IF(AK321&gt;=B$10,3))))</f>
        <v/>
      </c>
      <c r="AN321" s="185" t="str">
        <f aca="false">IF(B321&lt;&gt;"",IFERROR(IF((SUMIF(D$20:AI$20, "CLO2", D321:AI321)/AO$7)=0,"",(SUMIF(D$20:AI$20, "CLO2", D321:AI321)/AO$7)),""),"")</f>
        <v/>
      </c>
      <c r="AO321" s="115" t="str">
        <f aca="false">IF(AN321="","",IF(AN321&gt;=B$10,"Y","N"))</f>
        <v/>
      </c>
      <c r="AP321" s="115" t="str">
        <f aca="false">IF(AN321="","",IF(AN321&lt;50%,1,IF(AND(AN321&gt;=50%,AN321&lt;B$10),2,IF(AN321&gt;=B$10,3))))</f>
        <v/>
      </c>
      <c r="AQ321" s="185" t="str">
        <f aca="false">IF(B321&lt;&gt;"",IFERROR(IF((SUMIF(D$20:AI$20, "CLO3", D321:AI321)/AO$8)=0,"",(SUMIF(D$20:AI$20, "CLO3", D321:AI321)/AO$8)),""),"")</f>
        <v/>
      </c>
      <c r="AR321" s="115" t="str">
        <f aca="false">IF(AQ321="","",IF(AQ321&gt;=B$10,"Y","N"))</f>
        <v/>
      </c>
      <c r="AS321" s="115" t="str">
        <f aca="false">IF(AQ321="","",IF(AQ321&lt;50%,1,IF(AND(AQ321&gt;=50%,AQ321&lt;B$10),2,IF(AQ321&gt;=B$10,3))))</f>
        <v/>
      </c>
      <c r="AT321" s="185" t="str">
        <f aca="false">IF(B321&lt;&gt;"",IFERROR(IF((SUMIF(D$20:AI$20, "CLO4", D321:AI321)/AO$9)=0,"",(SUMIF(D$20:AI$20, "CLO4", D321:AI321)/AO$9)),""),"")</f>
        <v/>
      </c>
      <c r="AU321" s="115" t="str">
        <f aca="false">IF(AT321="","",IF(AT321&gt;=B$10,"Y","N"))</f>
        <v/>
      </c>
      <c r="AV321" s="115" t="str">
        <f aca="false">IF(AT321="","",IF(AT321&lt;50%,1,IF(AND(AT321&gt;=50%,AT321&lt;B$10),2,IF(AT321&gt;=B$10,3))))</f>
        <v/>
      </c>
      <c r="AW321" s="185" t="str">
        <f aca="false">IF(B321&lt;&gt;"",IFERROR(IF((SUMIF(D$20:AI$20, "CLO5", D321:AI321)/AO$10)=0,"",(SUMIF(D$20:AI$20, "CLO5", D321:AI321)/AO$10)),""),"")</f>
        <v/>
      </c>
      <c r="AX321" s="115" t="str">
        <f aca="false">IF(AW321="","",IF(AW321&gt;=B$10,"Y","N"))</f>
        <v/>
      </c>
      <c r="AY321" s="115" t="str">
        <f aca="false">IF(AW321="","",IF(AW321&lt;50%,1,IF(AND(AW321&gt;=50%,AW321&lt;B$10),2,IF(AW321&gt;=B$10,3))))</f>
        <v/>
      </c>
      <c r="AZ321" s="114" t="str">
        <f aca="false">IF(B321&lt;&gt;"",IFERROR(IF((SUMIF(D$20:AI$20, "CLO6", D321:AI321)/AO$11)=0,"",(SUMIF(D$20:AI$20, "CLO6", D321:AI321)/AO$11)),""),"")</f>
        <v/>
      </c>
      <c r="BA321" s="115" t="str">
        <f aca="false">IF(AZ321="","",IF(AZ321&gt;=B$10,"Y","N"))</f>
        <v/>
      </c>
      <c r="BB321" s="115" t="str">
        <f aca="false">IF(BA321="","",IF(BA321&lt;50%,1,IF(AND(BA321&gt;=50%,BA321&lt;B$10),2,IF(BA321&gt;=B$10,3))))</f>
        <v/>
      </c>
      <c r="BC321" s="114" t="str">
        <f aca="false">IF(B321&lt;&gt;"",IFERROR(IF((SUMIF(D$20:AI$20, "CLO7", D321:AI321)/AO$12)=0,"",(SUMIF(D$20:AI$20, "CLO7", D321:AI321)/AO$12)),""),"")</f>
        <v/>
      </c>
      <c r="BD321" s="115" t="str">
        <f aca="false">IF(BC321="","",IF(BC321&gt;=B$10,"Y","N"))</f>
        <v/>
      </c>
      <c r="BE321" s="115" t="str">
        <f aca="false">IF(BD321="","",IF(BD321&lt;50%,1,IF(AND(BD321&gt;=50%,BD321&lt;B$10),2,IF(BD321&gt;=B$10,3))))</f>
        <v/>
      </c>
      <c r="BF321" s="114" t="str">
        <f aca="false">IF(B321&lt;&gt;"",IFERROR(IF((SUMIF(D$20:AI$20, "CLO8", D321:AI321)/AO$13)=0,"",(SUMIF(D$20:AI$20, "CLO8", D321:AI321)/AO$13)),""),"")</f>
        <v/>
      </c>
      <c r="BG321" s="115" t="str">
        <f aca="false">IF(BF321="","",IF(BF321&gt;=B$10,"Y","N"))</f>
        <v/>
      </c>
      <c r="BH321" s="115" t="str">
        <f aca="false">IF(BG321="","",IF(BG321&lt;50%,1,IF(AND(BG321&gt;=50%,BG321&lt;B$10),2,IF(BG321&gt;=B$10,3))))</f>
        <v/>
      </c>
      <c r="BI321" s="114" t="str">
        <f aca="false">IF(B321&lt;&gt;"",IFERROR(IF((SUMIF(D$20:AI$20, "CLO9", D321:AI321)/AO$14)=0,"",(SUMIF(D$20:AI$20, "CLO9", D321:AI321)/AO$14)),""),"")</f>
        <v/>
      </c>
      <c r="BJ321" s="115" t="str">
        <f aca="false">IF(BI321="","",IF(BI321&gt;=B$10,"Y","N"))</f>
        <v/>
      </c>
      <c r="BK321" s="115" t="str">
        <f aca="false">IF(BJ321="","",IF(BJ321&lt;50%,1,IF(AND(BJ321&gt;=50%,BJ321&lt;B$10),2,IF(BJ321&gt;=B$10,3))))</f>
        <v/>
      </c>
      <c r="BL321" s="114" t="str">
        <f aca="false">IF(B321&lt;&gt;"",IFERROR(IF((SUMIF(D$20:AI$20,"CLO10",D321:AI321)/AO$15)=0,"",(SUMIF(D$20:AI$20,"CLO10",D321:AI321)/AO$15)),""),"")</f>
        <v/>
      </c>
      <c r="BM321" s="115" t="str">
        <f aca="false">IF(BL321="","",IF(BL321&gt;=B$10,"Y","N"))</f>
        <v/>
      </c>
      <c r="BN321" s="115" t="str">
        <f aca="false">IF(BM321="","",IF(BM321&lt;50%,1,IF(AND(BM321&gt;=50%,BM321&lt;B$10),2,IF(BM321&gt;=B$10,3))))</f>
        <v/>
      </c>
      <c r="BO321" s="8"/>
      <c r="BP321" s="8"/>
    </row>
    <row r="322" customFormat="false" ht="21" hidden="false" customHeight="true" outlineLevel="0" collapsed="false">
      <c r="A322" s="188" t="s">
        <v>152</v>
      </c>
      <c r="B322" s="188"/>
      <c r="C322" s="188"/>
      <c r="D322" s="189" t="n">
        <f aca="false">COUNTIF(D22:D321,"&gt;="&amp;D324-1)</f>
        <v>6</v>
      </c>
      <c r="E322" s="189" t="n">
        <f aca="false">COUNTIF(E22:E321,"&gt;="&amp;E324-1)</f>
        <v>0</v>
      </c>
      <c r="F322" s="189" t="n">
        <f aca="false">COUNTIF(F22:F321,"&gt;="&amp;F324-1)</f>
        <v>0</v>
      </c>
      <c r="G322" s="189" t="n">
        <f aca="false">COUNTIF(G22:G321,"&gt;="&amp;G324-1)</f>
        <v>0</v>
      </c>
      <c r="H322" s="189" t="n">
        <f aca="false">COUNTIF(H22:H321,"&gt;="&amp;H324-1)</f>
        <v>0</v>
      </c>
      <c r="I322" s="189" t="n">
        <f aca="false">COUNTIF(I22:I321,"&gt;="&amp;I324-1)</f>
        <v>0</v>
      </c>
      <c r="J322" s="189" t="n">
        <f aca="false">COUNTIF(J22:J321,"&gt;="&amp;J324-1)</f>
        <v>0</v>
      </c>
      <c r="K322" s="189" t="n">
        <f aca="false">COUNTIF(K22:K321,"&gt;="&amp;K324-1)</f>
        <v>0</v>
      </c>
      <c r="L322" s="189" t="n">
        <f aca="false">COUNTIF(L22:L321,"&gt;="&amp;L324-1)</f>
        <v>0</v>
      </c>
      <c r="M322" s="189" t="n">
        <f aca="false">COUNTIF(M22:M321,"&gt;="&amp;M324-1)</f>
        <v>0</v>
      </c>
      <c r="N322" s="125"/>
      <c r="O322" s="189" t="n">
        <f aca="false">COUNTIF(O22:O321,"&gt;="&amp;O324-1)</f>
        <v>5</v>
      </c>
      <c r="P322" s="189" t="n">
        <f aca="false">COUNTIF(P22:P321,"&gt;="&amp;P324-1)</f>
        <v>7</v>
      </c>
      <c r="Q322" s="189" t="n">
        <f aca="false">COUNTIF(Q22:Q321,"&gt;="&amp;Q324-1)</f>
        <v>0</v>
      </c>
      <c r="R322" s="189" t="n">
        <f aca="false">COUNTIF(R22:R321,"&gt;="&amp;R324-1)</f>
        <v>0</v>
      </c>
      <c r="S322" s="189" t="n">
        <f aca="false">COUNTIF(S22:S321,"&gt;="&amp;S324-1)</f>
        <v>0</v>
      </c>
      <c r="T322" s="189" t="n">
        <f aca="false">COUNTIF(T22:T321,"&gt;="&amp;T324-1)</f>
        <v>0</v>
      </c>
      <c r="U322" s="189" t="n">
        <f aca="false">COUNTIF(U22:U321,"&gt;="&amp;U324-1)</f>
        <v>0</v>
      </c>
      <c r="V322" s="189" t="n">
        <f aca="false">COUNTIF(V22:V321,"&gt;="&amp;V324-1)</f>
        <v>0</v>
      </c>
      <c r="W322" s="189" t="n">
        <f aca="false">COUNTIF(W22:W321,"&gt;="&amp;W324-1)</f>
        <v>0</v>
      </c>
      <c r="X322" s="189" t="n">
        <f aca="false">COUNTIF(X22:X321,"&gt;="&amp;X324-1)</f>
        <v>0</v>
      </c>
      <c r="Y322" s="124"/>
      <c r="Z322" s="189" t="n">
        <f aca="false">COUNTIF(Z22:Z321,"&gt;="&amp;Z324-1)</f>
        <v>8</v>
      </c>
      <c r="AA322" s="189" t="n">
        <f aca="false">COUNTIF(AA22:AA321,"&gt;="&amp;AA324-1)</f>
        <v>7</v>
      </c>
      <c r="AB322" s="189" t="n">
        <f aca="false">COUNTIF(AB22:AB321,"&gt;="&amp;AB324-1)</f>
        <v>8</v>
      </c>
      <c r="AC322" s="189" t="n">
        <f aca="false">COUNTIF(AC22:AC321,"&gt;="&amp;AC324-1)</f>
        <v>0</v>
      </c>
      <c r="AD322" s="189" t="n">
        <f aca="false">COUNTIF(AD22:AD321,"&gt;="&amp;AD324-1)</f>
        <v>0</v>
      </c>
      <c r="AE322" s="189" t="n">
        <f aca="false">COUNTIF(AE22:AE321,"&gt;="&amp;AE324-1)</f>
        <v>0</v>
      </c>
      <c r="AF322" s="189" t="n">
        <f aca="false">COUNTIF(AF22:AF321,"&gt;="&amp;AF324-1)</f>
        <v>0</v>
      </c>
      <c r="AG322" s="189" t="n">
        <f aca="false">COUNTIF(AG22:AG321,"&gt;="&amp;AG324-1)</f>
        <v>0</v>
      </c>
      <c r="AH322" s="189" t="n">
        <f aca="false">COUNTIF(AH22:AH321,"&gt;="&amp;AH324-1)</f>
        <v>0</v>
      </c>
      <c r="AI322" s="189" t="n">
        <f aca="false">COUNTIF(AI22:AI321,"&gt;="&amp;AI324-1)</f>
        <v>0</v>
      </c>
      <c r="AJ322" s="127" t="s">
        <v>153</v>
      </c>
      <c r="AK322" s="127"/>
      <c r="AL322" s="128" t="n">
        <f aca="false">COUNTIF(AL22:AL321,"Y")</f>
        <v>4</v>
      </c>
      <c r="AM322" s="129"/>
      <c r="AN322" s="124"/>
      <c r="AO322" s="128" t="n">
        <f aca="false">COUNTIF(AO22:AO321,"Y")</f>
        <v>7</v>
      </c>
      <c r="AP322" s="129"/>
      <c r="AQ322" s="124"/>
      <c r="AR322" s="128" t="n">
        <f aca="false">COUNTIF(AR22:AR321,"Y")</f>
        <v>8</v>
      </c>
      <c r="AS322" s="129"/>
      <c r="AT322" s="124"/>
      <c r="AU322" s="128" t="n">
        <f aca="false">COUNTIF(AU22:AU321,"Y")</f>
        <v>0</v>
      </c>
      <c r="AV322" s="129"/>
      <c r="AW322" s="124"/>
      <c r="AX322" s="130" t="n">
        <f aca="false">COUNTIF(AX22:AX321,"Y")</f>
        <v>0</v>
      </c>
      <c r="AY322" s="129"/>
      <c r="AZ322" s="124"/>
      <c r="BA322" s="130" t="n">
        <f aca="false">IFERROR(COUNTIF(BA22:BA321,"Y"),"")</f>
        <v>0</v>
      </c>
      <c r="BB322" s="129"/>
      <c r="BC322" s="124"/>
      <c r="BD322" s="130" t="n">
        <f aca="false">IFERROR(COUNTIF(BD22:BD321,"Y"),"")</f>
        <v>0</v>
      </c>
      <c r="BE322" s="129"/>
      <c r="BF322" s="124"/>
      <c r="BG322" s="130" t="n">
        <f aca="false">IFERROR(COUNTIF(BG22:BG321,"Y"),"")</f>
        <v>0</v>
      </c>
      <c r="BH322" s="129"/>
      <c r="BI322" s="124"/>
      <c r="BJ322" s="130" t="n">
        <f aca="false">IFERROR(COUNTIF(BJ22:BJ321,"Y"),"")</f>
        <v>0</v>
      </c>
      <c r="BK322" s="129"/>
      <c r="BL322" s="124"/>
      <c r="BM322" s="130" t="n">
        <f aca="false">IFERROR(COUNTIF(BM22:BM321,"Y"),"")</f>
        <v>0</v>
      </c>
      <c r="BN322" s="129"/>
      <c r="BO322" s="8"/>
      <c r="BP322" s="8"/>
    </row>
    <row r="323" customFormat="false" ht="21" hidden="false" customHeight="true" outlineLevel="0" collapsed="false">
      <c r="A323" s="188" t="s">
        <v>154</v>
      </c>
      <c r="B323" s="188"/>
      <c r="C323" s="188"/>
      <c r="D323" s="189" t="n">
        <f aca="false">COUNTIF(D22:D321,"&lt;"&amp;D324-1)</f>
        <v>0</v>
      </c>
      <c r="E323" s="189" t="n">
        <f aca="false">COUNTIF(E22:E321,"&lt;"&amp;E324-1)</f>
        <v>0</v>
      </c>
      <c r="F323" s="189" t="n">
        <f aca="false">COUNTIF(F22:F321,"&lt;"&amp;F324-1)</f>
        <v>0</v>
      </c>
      <c r="G323" s="189" t="n">
        <f aca="false">COUNTIF(G22:G321,"&lt;"&amp;G324-1)</f>
        <v>0</v>
      </c>
      <c r="H323" s="189" t="n">
        <f aca="false">COUNTIF(H22:H321,"&lt;"&amp;H324-1)</f>
        <v>0</v>
      </c>
      <c r="I323" s="189" t="n">
        <f aca="false">COUNTIF(I22:I321,"&lt;"&amp;I324-1)</f>
        <v>0</v>
      </c>
      <c r="J323" s="189" t="n">
        <f aca="false">COUNTIF(J22:J321,"&lt;"&amp;J324-1)</f>
        <v>0</v>
      </c>
      <c r="K323" s="189" t="n">
        <f aca="false">COUNTIF(K22:K321,"&lt;"&amp;K324-1)</f>
        <v>0</v>
      </c>
      <c r="L323" s="189" t="n">
        <f aca="false">COUNTIF(L22:L321,"&lt;"&amp;L324-1)</f>
        <v>0</v>
      </c>
      <c r="M323" s="189" t="n">
        <f aca="false">COUNTIF(M22:M321,"&lt;"&amp;M324-1)</f>
        <v>0</v>
      </c>
      <c r="N323" s="132"/>
      <c r="O323" s="189" t="n">
        <f aca="false">COUNTIF(O22:O321,"&lt;"&amp;O324-1)</f>
        <v>0</v>
      </c>
      <c r="P323" s="189" t="n">
        <f aca="false">COUNTIF(P22:P321,"&lt;"&amp;P324-1)</f>
        <v>1</v>
      </c>
      <c r="Q323" s="189" t="n">
        <f aca="false">COUNTIF(Q22:Q321,"&lt;"&amp;Q324-1)</f>
        <v>0</v>
      </c>
      <c r="R323" s="189" t="n">
        <f aca="false">COUNTIF(R22:R321,"&lt;"&amp;R324-1)</f>
        <v>0</v>
      </c>
      <c r="S323" s="189" t="n">
        <v>1234</v>
      </c>
      <c r="T323" s="189" t="n">
        <f aca="false">COUNTIF(T22:T321,"&lt;"&amp;T324-1)</f>
        <v>0</v>
      </c>
      <c r="U323" s="189" t="n">
        <f aca="false">COUNTIF(U22:U321,"&lt;"&amp;U324-1)</f>
        <v>0</v>
      </c>
      <c r="V323" s="189" t="n">
        <f aca="false">COUNTIF(V22:V321,"&lt;"&amp;V324-1)</f>
        <v>0</v>
      </c>
      <c r="W323" s="189" t="n">
        <f aca="false">COUNTIF(W22:W321,"&lt;"&amp;W324-1)</f>
        <v>0</v>
      </c>
      <c r="X323" s="189" t="n">
        <f aca="false">COUNTIF(X22:X321,"&lt;"&amp;X324-1)</f>
        <v>0</v>
      </c>
      <c r="Y323" s="131"/>
      <c r="Z323" s="189" t="n">
        <f aca="false">COUNTIF(Z22:Z321,"&lt;"&amp;Z324-1)</f>
        <v>0</v>
      </c>
      <c r="AA323" s="189" t="n">
        <f aca="false">COUNTIF(AA22:AA321,"&lt;"&amp;AA324-1)</f>
        <v>0</v>
      </c>
      <c r="AB323" s="189" t="n">
        <f aca="false">COUNTIF(AB22:AB321,"&lt;"&amp;AB324-1)</f>
        <v>0</v>
      </c>
      <c r="AC323" s="189" t="n">
        <f aca="false">COUNTIF(AC22:AC321,"&lt;"&amp;AC324-1)</f>
        <v>0</v>
      </c>
      <c r="AD323" s="189" t="n">
        <f aca="false">COUNTIF(AD22:AD321,"&lt;"&amp;AD324-1)</f>
        <v>0</v>
      </c>
      <c r="AE323" s="189" t="n">
        <f aca="false">COUNTIF(AE22:AE321,"&lt;"&amp;AE324-1)</f>
        <v>0</v>
      </c>
      <c r="AF323" s="189" t="n">
        <f aca="false">COUNTIF(AF22:AF321,"&lt;"&amp;AF324-1)</f>
        <v>0</v>
      </c>
      <c r="AG323" s="189" t="n">
        <f aca="false">COUNTIF(AG22:AG321,"&lt;"&amp;AG324-1)</f>
        <v>0</v>
      </c>
      <c r="AH323" s="189" t="n">
        <f aca="false">COUNTIF(AH22:AH321,"&lt;"&amp;AH324-1)</f>
        <v>0</v>
      </c>
      <c r="AI323" s="189" t="n">
        <f aca="false">COUNTIF(AI22:AI321,"&lt;"&amp;AI324-1)</f>
        <v>0</v>
      </c>
      <c r="AJ323" s="127"/>
      <c r="AK323" s="127"/>
      <c r="AL323" s="128"/>
      <c r="AM323" s="134"/>
      <c r="AN323" s="124"/>
      <c r="AO323" s="128"/>
      <c r="AP323" s="134"/>
      <c r="AQ323" s="124"/>
      <c r="AR323" s="128"/>
      <c r="AS323" s="134"/>
      <c r="AT323" s="124"/>
      <c r="AU323" s="128"/>
      <c r="AV323" s="134"/>
      <c r="AW323" s="124"/>
      <c r="AX323" s="130"/>
      <c r="AY323" s="134"/>
      <c r="AZ323" s="124"/>
      <c r="BA323" s="130"/>
      <c r="BB323" s="135"/>
      <c r="BC323" s="124"/>
      <c r="BD323" s="130"/>
      <c r="BE323" s="135"/>
      <c r="BF323" s="124"/>
      <c r="BG323" s="130"/>
      <c r="BH323" s="135"/>
      <c r="BI323" s="124"/>
      <c r="BJ323" s="130"/>
      <c r="BK323" s="135"/>
      <c r="BL323" s="124"/>
      <c r="BM323" s="130"/>
      <c r="BN323" s="135"/>
      <c r="BO323" s="8"/>
      <c r="BP323" s="8"/>
    </row>
    <row r="324" customFormat="false" ht="21" hidden="false" customHeight="true" outlineLevel="0" collapsed="false">
      <c r="A324" s="136" t="s">
        <v>155</v>
      </c>
      <c r="B324" s="136"/>
      <c r="C324" s="136"/>
      <c r="D324" s="137" t="n">
        <f aca="false">IF(D21="",0,IF(B$10=60%,((D21*0.6)+0.4),IF(B$10=65%,((D21*0.65)+0.35),IF(B$10=70%,((D21*0.7)+0.3),IF(B$10=75%,((D21*0.75)+0.25),IF(B$10=80%,((D21*0.8)+0.2)))))))</f>
        <v>36.4</v>
      </c>
      <c r="E324" s="137" t="n">
        <f aca="false">IF(E21="",0,IF(B$10=60%,((E21*0.6)+0.4),IF(B$10=65%,((E21*0.65)+0.35),IF(B$10=70%,((E21*0.7)+0.3),IF(B$10=75%,((E21*0.75)+0.25),IF(B$10=80%,((E21*0.8)+0.2)))))))</f>
        <v>0</v>
      </c>
      <c r="F324" s="137" t="n">
        <f aca="false">IF(F21="",0,IF(B$10=60%,((F21*0.6)+0.4),IF(B$10=65%,((F21*0.65)+0.35),IF(B$10=70%,((F21*0.7)+0.3),IF(B$10=75%,((F21*0.75)+0.25),IF(B$10=80%,((F21*0.8)+0.2)))))))</f>
        <v>0</v>
      </c>
      <c r="G324" s="137" t="n">
        <f aca="false">IF(G21="",0,IF(B$10=60%,((G21*0.6)+0.4),IF(B$10=65%,((G21*0.65)+0.35),IF(B$10=70%,((G21*0.7)+0.3),IF(B$10=75%,((G21*0.75)+0.25),IF(B$10=80%,((G21*0.8)+0.2)))))))</f>
        <v>0</v>
      </c>
      <c r="H324" s="137" t="n">
        <f aca="false">IF(H21="",0,IF(B$10=60%,((H21*0.6)+0.4),IF(B$10=65%,((H21*0.65)+0.35),IF(B$10=70%,((H21*0.7)+0.3),IF(B$10=75%,((H21*0.75)+0.25),IF(B$10=80%,((H21*0.8)+0.2)))))))</f>
        <v>0</v>
      </c>
      <c r="I324" s="137" t="n">
        <f aca="false">IF(I21="",0,IF(B$10=60%,((I21*0.6)+0.4),IF(B$10=65%,((I21*0.65)+0.35),IF(B$10=70%,((I21*0.7)+0.3),IF(B$10=75%,((I21*0.75)+0.25),IF(B$10=80%,((I21*0.8)+0.2)))))))</f>
        <v>0</v>
      </c>
      <c r="J324" s="137" t="n">
        <f aca="false">IF(J21="",0,IF(B$10=60%,((J21*0.6)+0.4),IF(B$10=65%,((J21*0.65)+0.35),IF(B$10=70%,((J21*0.7)+0.3),IF(B$10=75%,((J21*0.75)+0.25),IF(B$10=80%,((J21*0.8)+0.2)))))))</f>
        <v>0</v>
      </c>
      <c r="K324" s="137" t="n">
        <f aca="false">IF(K21="",0,IF(B$10=60%,((K21*0.6)+0.4),IF(B$10=65%,((K21*0.65)+0.35),IF(B$10=70%,((K21*0.7)+0.3),IF(B$10=75%,((K21*0.75)+0.25),IF(B$10=80%,((K21*0.8)+0.2)))))))</f>
        <v>0</v>
      </c>
      <c r="L324" s="137" t="n">
        <f aca="false">IF(L21="",0,IF(B$10=60%,((L21*0.6)+0.4),IF(B$10=65%,((L21*0.65)+0.35),IF(B$10=70%,((L21*0.7)+0.3),IF(B$10=75%,((L21*0.75)+0.25),IF(B$10=80%,((L21*0.8)+0.2)))))))</f>
        <v>0</v>
      </c>
      <c r="M324" s="137" t="n">
        <f aca="false">IF(M21="",0,IF(B$10=60%,((M21*0.6)+0.4),IF(B$10=65%,((M21*0.65)+0.35),IF(B$10=70%,((M21*0.7)+0.3),IF(B$10=75%,((M21*0.75)+0.25),IF(B$10=80%,((M21*0.8)+0.2)))))))</f>
        <v>0</v>
      </c>
      <c r="N324" s="190"/>
      <c r="O324" s="137" t="n">
        <f aca="false">IF(O21="",0,IF(B$10=60%,((O21*0.6)+0.4),IF(B$10=65%,((O21*0.65)+0.35),IF(B$10=70%,((O21*0.7)+0.3),IF(B$10=75%,((O21*0.75)+0.25),IF(B$10=80%,((O21*0.8)+0.2)))))))</f>
        <v>42.4</v>
      </c>
      <c r="P324" s="137" t="n">
        <f aca="false">IF(P21="",0,IF(B$10=60%,((P21*0.6)+0.4),IF(B$10=65%,((P21*0.65)+0.35),IF(B$10=70%,((P21*0.7)+0.3),IF(B$10=75%,((P21*0.75)+0.25),IF(B$10=80%,((P21*0.8)+0.2)))))))</f>
        <v>18.4</v>
      </c>
      <c r="Q324" s="137" t="n">
        <f aca="false">IF(Q21="",0,IF(B$10=60%,((Q21*0.6)+0.4),IF(B$10=65%,((Q21*0.65)+0.35),IF(B$10=70%,((Q21*0.7)+0.3),IF(B$10=75%,((Q21*0.75)+0.25),IF(B$10=80%,((Q21*0.8)+0.2)))))))</f>
        <v>0</v>
      </c>
      <c r="R324" s="137" t="n">
        <f aca="false">IF(R21="",0,IF(B$10=60%,((R21*0.6)+0.4),IF(B$10=65%,((R21*0.65)+0.35),IF(B$10=70%,((R21*0.7)+0.3),IF(B$10=75%,((R21*0.75)+0.25),IF(B$10=80%,((R21*0.8)+0.2)))))))</f>
        <v>0</v>
      </c>
      <c r="S324" s="137" t="n">
        <f aca="false">IF(S21="",0,IF(B$10=60%,((S21*0.6)+0.4),IF(B$10=65%,((S21*0.65)+0.35),IF(B$10=70%,((S21*0.7)+0.3),IF(B$10=75%,((S21*0.75)+0.25),IF(B$10=80%,((S21*0.8)+0.2)))))))</f>
        <v>0</v>
      </c>
      <c r="T324" s="137" t="n">
        <f aca="false">IF(T21="",0,IF(B$10=60%,((T21*0.6)+0.4),IF(B$10=65%,((T21*0.65)+0.35),IF(B$10=70%,((T21*0.7)+0.3),IF(B$10=75%,((T21*0.75)+0.25),IF(B$10=80%,((T21*0.8)+0.2)))))))</f>
        <v>0</v>
      </c>
      <c r="U324" s="137" t="n">
        <f aca="false">IF(U21="",0,IF(B$10=60%,((U21*0.6)+0.4),IF(B$10=65%,((U21*0.65)+0.35),IF(B$10=70%,((U21*0.7)+0.3),IF(B$10=75%,((U21*0.75)+0.25),IF(B$10=80%,((U21*0.8)+0.2)))))))</f>
        <v>0</v>
      </c>
      <c r="V324" s="137" t="n">
        <f aca="false">IF(V21="",0,IF(B$10=60%,((V21*0.6)+0.4),IF(B$10=65%,((V21*0.65)+0.35),IF(B$10=70%,((V21*0.7)+0.3),IF(B$10=75%,((V21*0.75)+0.25),IF(B$10=80%,((V21*0.8)+0.2)))))))</f>
        <v>0</v>
      </c>
      <c r="W324" s="137" t="n">
        <f aca="false">IF(W21="",0,IF(B$10=60%,((W21*0.6)+0.4),IF(B$10=65%,((W21*0.65)+0.35),IF(B$10=70%,((W21*0.7)+0.3),IF(B$10=75%,((W21*0.75)+0.25),IF(B$10=80%,((W21*0.8)+0.2)))))))</f>
        <v>0</v>
      </c>
      <c r="X324" s="137" t="n">
        <f aca="false">IF(X21="",0,IF(B$10=60%,((X21*0.6)+0.4),IF(B$10=65%,((X21*0.65)+0.35),IF(B$10=70%,((X21*0.7)+0.3),IF(B$10=75%,((X21*0.75)+0.25),IF(B$10=80%,((X21*0.8)+0.2)))))))</f>
        <v>0</v>
      </c>
      <c r="Y324" s="191"/>
      <c r="Z324" s="137" t="n">
        <f aca="false">IF(Z21="",0,IF(B$10=60%,((Z21*0.6)+0.4),IF(B$10=65%,((Z21*0.65)+0.35),IF(B$10=70%,((Z21*0.7)+0.3),IF(B$10=75%,((Z21*0.75)+0.25),IF(B$10=80%,((Z21*0.8)+0.2)))))))</f>
        <v>15.4</v>
      </c>
      <c r="AA324" s="137" t="n">
        <f aca="false">IF(AA21="",0,IF(B$10=60%,((AA21*0.6)+0.4),IF(B$10=65%,((AA21*0.65)+0.35),IF(B$10=70%,((AA21*0.7)+0.3),IF(B$10=75%,((AA21*0.75)+0.25),IF(B$10=80%,((AA21*0.8)+0.2)))))))</f>
        <v>21.4</v>
      </c>
      <c r="AB324" s="137" t="n">
        <f aca="false">IF(AB21="",0,IF(B$10=60%,((AB21*0.6)+0.4),IF(B$10=65%,((AB21*0.65)+0.35),IF(B$10=70%,((AB21*0.7)+0.3),IF(B$10=75%,((AB21*0.75)+0.25),IF(B$10=80%,((AB21*0.8)+0.2)))))))</f>
        <v>24.4</v>
      </c>
      <c r="AC324" s="137" t="n">
        <f aca="false">IF(AC21="",0,IF(B$10=60%,((AC21*0.6)+0.4),IF(B$10=65%,((AC21*0.65)+0.35),IF(B$10=70%,((AC21*0.7)+0.3),IF(B$10=75%,((AC21*0.75)+0.25),IF(B$10=80%,((AC21*0.8)+0.2)))))))</f>
        <v>0</v>
      </c>
      <c r="AD324" s="137" t="n">
        <f aca="false">IF(AD21="",0,IF(B$10=60%,((AD21*0.6)+0.4),IF(B$10=65%,((AD21*0.65)+0.35),IF(B$10=70%,((AD21*0.7)+0.3),IF(B$10=75%,((AD21*0.75)+0.25),IF(B$10=80%,((AD21*0.8)+0.2)))))))</f>
        <v>0</v>
      </c>
      <c r="AE324" s="137" t="n">
        <f aca="false">IF(AE21="",0,IF(B$10=60%,((AE21*0.6)+0.4),IF(B$10=65%,((AE21*0.65)+0.35),IF(B$10=70%,((AE21*0.7)+0.3),IF(B$10=75%,((AE21*0.75)+0.25),IF(B$10=80%,((AE21*0.8)+0.2)))))))</f>
        <v>0</v>
      </c>
      <c r="AF324" s="137" t="n">
        <f aca="false">IF(AF21="",0,IF(B$10=60%,((AF21*0.6)+0.4),IF(B$10=65%,((AF21*0.65)+0.35),IF(B$10=70%,((AF21*0.7)+0.3),IF(B$10=75%,((AF21*0.75)+0.25),IF(B$10=80%,((AF21*0.8)+0.2)))))))</f>
        <v>0</v>
      </c>
      <c r="AG324" s="137" t="n">
        <f aca="false">IF(AG21="",0,IF(B$10=60%,((AG21*0.6)+0.4),IF(B$10=65%,((AG21*0.65)+0.35),IF(B$10=70%,((AG21*0.7)+0.3),IF(B$10=75%,((AG21*0.75)+0.25),IF(B$10=80%,((AG21*0.8)+0.2)))))))</f>
        <v>0</v>
      </c>
      <c r="AH324" s="137" t="n">
        <f aca="false">IF(AH21="",0,IF(B$10=60%,((AH21*0.6)+0.4),IF(B$10=65%,((AH21*0.65)+0.35),IF(B$10=70%,((AH21*0.7)+0.3),IF(B$10=75%,((AH21*0.75)+0.25),IF(B$10=80%,((AH21*0.8)+0.2)))))))</f>
        <v>0</v>
      </c>
      <c r="AI324" s="137" t="n">
        <f aca="false">IF(AI21="",0,IF(B$10=60%,((AI21*0.6)+0.4),IF(B$10=65%,((AI21*0.65)+0.35),IF(B$10=70%,((AI21*0.7)+0.3),IF(B$10=75%,((AI21*0.75)+0.25),IF(B$10=80%,((AI21*0.8)+0.2)))))))</f>
        <v>0</v>
      </c>
      <c r="AJ324" s="31" t="s">
        <v>156</v>
      </c>
      <c r="AK324" s="31"/>
      <c r="AL324" s="140" t="n">
        <f aca="false">IFERROR(AL322/B$8,0)</f>
        <v>0.5</v>
      </c>
      <c r="AM324" s="141" t="n">
        <f aca="false">IFERROR(AVERAGE(AM22:AM31),"")</f>
        <v>2.125</v>
      </c>
      <c r="AN324" s="142"/>
      <c r="AO324" s="140" t="n">
        <f aca="false">IFERROR(AO322/B$8,0)</f>
        <v>0.875</v>
      </c>
      <c r="AP324" s="141" t="n">
        <f aca="false">IFERROR(AVERAGE(AP22:AP31),"")</f>
        <v>2.75</v>
      </c>
      <c r="AQ324" s="142"/>
      <c r="AR324" s="140" t="n">
        <f aca="false">IFERROR(AR322/B$8,0)</f>
        <v>1</v>
      </c>
      <c r="AS324" s="141" t="n">
        <f aca="false">IFERROR(AVERAGE(AS22:AS31),"")</f>
        <v>3</v>
      </c>
      <c r="AT324" s="142"/>
      <c r="AU324" s="140" t="n">
        <f aca="false">IFERROR(AU322/B$8,0)</f>
        <v>0</v>
      </c>
      <c r="AV324" s="141" t="str">
        <f aca="false">IFERROR(AVERAGE(AV22:AV31),"")</f>
        <v/>
      </c>
      <c r="AW324" s="142"/>
      <c r="AX324" s="192" t="n">
        <f aca="false">IFERROR(AX322/B$8,0)</f>
        <v>0</v>
      </c>
      <c r="AY324" s="143" t="str">
        <f aca="false">IFERROR(AVERAGE(AY22:AY31),"")</f>
        <v/>
      </c>
      <c r="AZ324" s="142"/>
      <c r="BA324" s="140" t="n">
        <f aca="false">IFERROR(BA322/B8,0)</f>
        <v>0</v>
      </c>
      <c r="BB324" s="143" t="str">
        <f aca="false">IFERROR(AVERAGE(BB22:BB321),"")</f>
        <v/>
      </c>
      <c r="BC324" s="142"/>
      <c r="BD324" s="140" t="n">
        <f aca="false">IFERROR(BD322/B8,0)</f>
        <v>0</v>
      </c>
      <c r="BE324" s="143" t="str">
        <f aca="false">IFERROR(AVERAGE(BE22:BE321),"")</f>
        <v/>
      </c>
      <c r="BF324" s="142"/>
      <c r="BG324" s="140" t="n">
        <f aca="false">IFERROR(BG322/B8,0)</f>
        <v>0</v>
      </c>
      <c r="BH324" s="143" t="str">
        <f aca="false">IFERROR(AVERAGE(BH22:BH321),"")</f>
        <v/>
      </c>
      <c r="BI324" s="142"/>
      <c r="BJ324" s="140" t="n">
        <f aca="false">IFERROR(BJ322/B8,0)</f>
        <v>0</v>
      </c>
      <c r="BK324" s="143" t="str">
        <f aca="false">IFERROR(AVERAGE(BK22:BK321),"")</f>
        <v/>
      </c>
      <c r="BL324" s="142"/>
      <c r="BM324" s="140" t="n">
        <f aca="false">IFERROR(BM322/B8,0)</f>
        <v>0</v>
      </c>
      <c r="BN324" s="143" t="str">
        <f aca="false">IFERROR(AVERAGE(BN22:BN321),"")</f>
        <v/>
      </c>
      <c r="BO324" s="8"/>
      <c r="BP324" s="8"/>
    </row>
    <row r="325" customFormat="false" ht="21" hidden="false" customHeight="true" outlineLevel="0" collapsed="false">
      <c r="A325" s="144" t="s">
        <v>179</v>
      </c>
      <c r="B325" s="144"/>
      <c r="C325" s="144"/>
      <c r="D325" s="111" t="n">
        <f aca="false">COUNTIF(D22:D321,"&gt;"&amp;D324)</f>
        <v>6</v>
      </c>
      <c r="E325" s="111" t="n">
        <f aca="false">COUNTIF(E22:E321,"&gt;"&amp;E324)</f>
        <v>0</v>
      </c>
      <c r="F325" s="111" t="n">
        <f aca="false">COUNTIF(F22:F321,"&gt;"&amp;F324)</f>
        <v>0</v>
      </c>
      <c r="G325" s="111" t="n">
        <f aca="false">COUNTIF(G22:G321,"&gt;"&amp;G324)</f>
        <v>0</v>
      </c>
      <c r="H325" s="111" t="n">
        <f aca="false">COUNTIF(H22:H321,"&gt;"&amp;H324)</f>
        <v>0</v>
      </c>
      <c r="I325" s="111" t="n">
        <f aca="false">COUNTIF(I22:I321,"&gt;"&amp;I324)</f>
        <v>0</v>
      </c>
      <c r="J325" s="111" t="n">
        <f aca="false">COUNTIF(J22:J321,"&gt;"&amp;J324)</f>
        <v>0</v>
      </c>
      <c r="K325" s="111" t="n">
        <f aca="false">COUNTIF(K22:K321,"&gt;"&amp;K324)</f>
        <v>0</v>
      </c>
      <c r="L325" s="111" t="n">
        <f aca="false">COUNTIF(L22:L321,"&gt;"&amp;L324)</f>
        <v>0</v>
      </c>
      <c r="M325" s="111" t="n">
        <f aca="false">COUNTIF(M22:M321,"&gt;"&amp;M324)</f>
        <v>0</v>
      </c>
      <c r="N325" s="145"/>
      <c r="O325" s="111" t="n">
        <f aca="false">COUNTIF(O22:O321,"&gt;"&amp;O324)</f>
        <v>5</v>
      </c>
      <c r="P325" s="111" t="n">
        <f aca="false">COUNTIF(P22:P321,"&gt;"&amp;P324)</f>
        <v>7</v>
      </c>
      <c r="Q325" s="111" t="n">
        <f aca="false">COUNTIF(Q22:Q321,"&gt;"&amp;Q324)</f>
        <v>0</v>
      </c>
      <c r="R325" s="111" t="n">
        <f aca="false">COUNTIF(R22:R321,"&gt;"&amp;R324)</f>
        <v>0</v>
      </c>
      <c r="S325" s="111" t="n">
        <f aca="false">COUNTIF(S22:S321,"&gt;"&amp;S324)</f>
        <v>0</v>
      </c>
      <c r="T325" s="111" t="n">
        <f aca="false">COUNTIF(T22:T321,"&gt;"&amp;T324)</f>
        <v>0</v>
      </c>
      <c r="U325" s="111" t="n">
        <f aca="false">COUNTIF(U22:U321,"&gt;"&amp;U324)</f>
        <v>0</v>
      </c>
      <c r="V325" s="111" t="n">
        <f aca="false">COUNTIF(V22:V321,"&gt;"&amp;V324)</f>
        <v>0</v>
      </c>
      <c r="W325" s="111" t="n">
        <f aca="false">COUNTIF(W22:W321,"&gt;"&amp;W324)</f>
        <v>0</v>
      </c>
      <c r="X325" s="111" t="n">
        <f aca="false">COUNTIF(X22:X321,"&gt;"&amp;X324)</f>
        <v>0</v>
      </c>
      <c r="Y325" s="131"/>
      <c r="Z325" s="111" t="n">
        <f aca="false">COUNTIF(Z22:Z321,"&gt;"&amp;Z324)</f>
        <v>7</v>
      </c>
      <c r="AA325" s="111" t="n">
        <f aca="false">COUNTIF(AA22:AA321,"&gt;"&amp;AA324)</f>
        <v>7</v>
      </c>
      <c r="AB325" s="111" t="n">
        <f aca="false">COUNTIF(AB22:AB321,"&gt;"&amp;AB324)</f>
        <v>8</v>
      </c>
      <c r="AC325" s="111" t="n">
        <f aca="false">COUNTIF(AC22:AC321,"&gt;"&amp;AC324)</f>
        <v>0</v>
      </c>
      <c r="AD325" s="111" t="n">
        <f aca="false">COUNTIF(AD22:AD321,"&gt;"&amp;AD324)</f>
        <v>0</v>
      </c>
      <c r="AE325" s="111" t="n">
        <f aca="false">COUNTIF(AE22:AE321,"&gt;"&amp;AE324)</f>
        <v>0</v>
      </c>
      <c r="AF325" s="111" t="n">
        <f aca="false">COUNTIF(AF22:AF321,"&gt;"&amp;AF324)</f>
        <v>0</v>
      </c>
      <c r="AG325" s="111" t="n">
        <f aca="false">COUNTIF(AG22:AG321,"&gt;"&amp;AG324)</f>
        <v>0</v>
      </c>
      <c r="AH325" s="111" t="n">
        <f aca="false">COUNTIF(AH22:AH321,"&gt;"&amp;AH324)</f>
        <v>0</v>
      </c>
      <c r="AI325" s="111" t="n">
        <f aca="false">COUNTIF(AI22:AI321,"&gt;"&amp;AI324)</f>
        <v>0</v>
      </c>
      <c r="AJ325" s="64" t="s">
        <v>158</v>
      </c>
      <c r="AK325" s="64"/>
      <c r="AL325" s="146" t="str">
        <f aca="false">IFERROR(IF(AL324&gt;=B$10,"Y","N"),"")</f>
        <v>N</v>
      </c>
      <c r="AM325" s="71"/>
      <c r="AN325" s="147"/>
      <c r="AO325" s="146" t="str">
        <f aca="false">IFERROR(IF(AO324&gt;=B$10,"Y","N"),"")</f>
        <v>Y</v>
      </c>
      <c r="AP325" s="71"/>
      <c r="AQ325" s="147"/>
      <c r="AR325" s="146" t="str">
        <f aca="false">IFERROR(IF(AR324&gt;=B$10,"Y","N"),"")</f>
        <v>Y</v>
      </c>
      <c r="AS325" s="71"/>
      <c r="AT325" s="147"/>
      <c r="AU325" s="146" t="str">
        <f aca="false">IFERROR(IF(AU324&gt;=B$10,"Y","N"),"")</f>
        <v>N</v>
      </c>
      <c r="AV325" s="71"/>
      <c r="AW325" s="147"/>
      <c r="AX325" s="148" t="str">
        <f aca="false">IFERROR(IF(AX324&gt;=B$10,"Y","N"),"")</f>
        <v>N</v>
      </c>
      <c r="AY325" s="193"/>
      <c r="AZ325" s="147"/>
      <c r="BA325" s="148" t="str">
        <f aca="false">IFERROR(IF(BA324&gt;=B$10,"Y","N"),"")</f>
        <v>N</v>
      </c>
      <c r="BB325" s="149"/>
      <c r="BC325" s="147"/>
      <c r="BD325" s="148" t="str">
        <f aca="false">IFERROR(IF(BD324&gt;=B$10,"Y","N"),"")</f>
        <v>N</v>
      </c>
      <c r="BE325" s="149"/>
      <c r="BF325" s="147"/>
      <c r="BG325" s="148" t="str">
        <f aca="false">IFERROR(IF(BG324&gt;=B$10,"Y","N"),"")</f>
        <v>N</v>
      </c>
      <c r="BH325" s="149"/>
      <c r="BI325" s="147"/>
      <c r="BJ325" s="148" t="str">
        <f aca="false">IFERROR(IF(BJ324&gt;=B$10,"Y","N"),"")</f>
        <v>N</v>
      </c>
      <c r="BK325" s="149"/>
      <c r="BL325" s="147"/>
      <c r="BM325" s="148" t="str">
        <f aca="false">IFERROR(IF(BM324&gt;=B$10,"Y","N"),"")</f>
        <v>N</v>
      </c>
      <c r="BN325" s="149"/>
      <c r="BO325" s="8"/>
      <c r="BP325" s="8"/>
    </row>
    <row r="326" customFormat="false" ht="21" hidden="false" customHeight="true" outlineLevel="0" collapsed="false">
      <c r="A326" s="144" t="s">
        <v>159</v>
      </c>
      <c r="B326" s="144"/>
      <c r="C326" s="144"/>
      <c r="D326" s="150" t="n">
        <f aca="false">IFERROR(D322/COUNT(D22:D321),"")</f>
        <v>1</v>
      </c>
      <c r="E326" s="150" t="str">
        <f aca="false">IFERROR(E322/COUNT(E22:E321),"")</f>
        <v/>
      </c>
      <c r="F326" s="150" t="str">
        <f aca="false">IFERROR(F322/COUNT(F22:F321),"")</f>
        <v/>
      </c>
      <c r="G326" s="150" t="str">
        <f aca="false">IFERROR(G322/COUNT(G22:G321),"")</f>
        <v/>
      </c>
      <c r="H326" s="150" t="str">
        <f aca="false">IFERROR(H322/COUNT(H22:H321),"")</f>
        <v/>
      </c>
      <c r="I326" s="150" t="str">
        <f aca="false">IFERROR(I322/COUNT(I22:I321),"")</f>
        <v/>
      </c>
      <c r="J326" s="150" t="str">
        <f aca="false">IFERROR(J322/COUNT(J22:J321),"")</f>
        <v/>
      </c>
      <c r="K326" s="150" t="str">
        <f aca="false">IFERROR(K322/COUNT(K22:K321),"")</f>
        <v/>
      </c>
      <c r="L326" s="150" t="str">
        <f aca="false">IFERROR(L322/COUNT(L22:L321),"")</f>
        <v/>
      </c>
      <c r="M326" s="150" t="str">
        <f aca="false">IFERROR(M322/COUNT(M22:M321),"")</f>
        <v/>
      </c>
      <c r="N326" s="152"/>
      <c r="O326" s="150" t="n">
        <f aca="false">IFERROR(O322/COUNT(O22:O321),"")</f>
        <v>1</v>
      </c>
      <c r="P326" s="150" t="n">
        <f aca="false">IFERROR(P322/COUNT(P22:P321),"")</f>
        <v>0.875</v>
      </c>
      <c r="Q326" s="150" t="str">
        <f aca="false">IFERROR(Q322/COUNT(Q22:Q321),"")</f>
        <v/>
      </c>
      <c r="R326" s="150" t="str">
        <f aca="false">IFERROR(R322/COUNT(R22:R321),"")</f>
        <v/>
      </c>
      <c r="S326" s="150" t="str">
        <f aca="false">IFERROR(S322/COUNT(S22:S321),"")</f>
        <v/>
      </c>
      <c r="T326" s="150" t="str">
        <f aca="false">IFERROR(T322/COUNT(T22:T321),"")</f>
        <v/>
      </c>
      <c r="U326" s="150" t="str">
        <f aca="false">IFERROR(U322/COUNT(U22:U321),"")</f>
        <v/>
      </c>
      <c r="V326" s="150" t="str">
        <f aca="false">IFERROR(V322/COUNT(V22:V321),"")</f>
        <v/>
      </c>
      <c r="W326" s="150" t="str">
        <f aca="false">IFERROR(W322/COUNT(W22:W321),"")</f>
        <v/>
      </c>
      <c r="X326" s="150" t="str">
        <f aca="false">IFERROR(X322/COUNT(X22:X321),"")</f>
        <v/>
      </c>
      <c r="Y326" s="151"/>
      <c r="Z326" s="150" t="n">
        <f aca="false">IFERROR(Z322/COUNT(Z22:Z321),"")</f>
        <v>1</v>
      </c>
      <c r="AA326" s="150" t="n">
        <f aca="false">IFERROR(AA322/COUNT(AA22:AA321),"")</f>
        <v>1</v>
      </c>
      <c r="AB326" s="150" t="n">
        <f aca="false">IFERROR(AB322/COUNT(AB22:AB321),"")</f>
        <v>1</v>
      </c>
      <c r="AC326" s="150" t="str">
        <f aca="false">IFERROR(AC322/COUNT(AC22:AC321),"")</f>
        <v/>
      </c>
      <c r="AD326" s="150" t="str">
        <f aca="false">IFERROR(AD322/COUNT(AD22:AD321),"")</f>
        <v/>
      </c>
      <c r="AE326" s="150" t="str">
        <f aca="false">IFERROR(AE322/COUNT(AE22:AE321),"")</f>
        <v/>
      </c>
      <c r="AF326" s="150" t="str">
        <f aca="false">IFERROR(AF322/COUNT(AF22:AF321),"")</f>
        <v/>
      </c>
      <c r="AG326" s="150" t="str">
        <f aca="false">IFERROR(AG322/COUNT(AG22:AG321),"")</f>
        <v/>
      </c>
      <c r="AH326" s="150" t="str">
        <f aca="false">IFERROR(AH322/COUNT(AH22:AH321),"")</f>
        <v/>
      </c>
      <c r="AI326" s="150" t="str">
        <f aca="false">IFERROR(AI322/COUNT(AI22:AI321),"")</f>
        <v/>
      </c>
      <c r="AJ326" s="64"/>
      <c r="AK326" s="64"/>
      <c r="AL326" s="146"/>
      <c r="AM326" s="154"/>
      <c r="AN326" s="155"/>
      <c r="AO326" s="146"/>
      <c r="AP326" s="154"/>
      <c r="AQ326" s="155"/>
      <c r="AR326" s="146"/>
      <c r="AS326" s="154"/>
      <c r="AT326" s="155"/>
      <c r="AU326" s="146"/>
      <c r="AV326" s="154"/>
      <c r="AW326" s="155"/>
      <c r="AX326" s="148"/>
      <c r="AY326" s="156"/>
      <c r="AZ326" s="155"/>
      <c r="BA326" s="148"/>
      <c r="BB326" s="156"/>
      <c r="BC326" s="155"/>
      <c r="BD326" s="148"/>
      <c r="BE326" s="156"/>
      <c r="BF326" s="155"/>
      <c r="BG326" s="148"/>
      <c r="BH326" s="156"/>
      <c r="BI326" s="155"/>
      <c r="BJ326" s="148"/>
      <c r="BK326" s="156"/>
      <c r="BL326" s="155"/>
      <c r="BM326" s="148"/>
      <c r="BN326" s="156"/>
      <c r="BO326" s="8"/>
      <c r="BP326" s="8"/>
    </row>
    <row r="327" customFormat="false" ht="15.75" hidden="false" customHeight="true" outlineLevel="0" collapsed="false">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c r="BG327" s="8"/>
      <c r="BH327" s="8"/>
      <c r="BI327" s="8"/>
      <c r="BJ327" s="8"/>
      <c r="BK327" s="8"/>
      <c r="BL327" s="8"/>
      <c r="BM327" s="8"/>
      <c r="BN327" s="8"/>
      <c r="BO327" s="8"/>
      <c r="BP327" s="8"/>
    </row>
    <row r="328" customFormat="false" ht="15.75" hidden="false" customHeight="true" outlineLevel="0" collapsed="false">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194"/>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c r="BG328" s="8"/>
      <c r="BH328" s="8"/>
      <c r="BI328" s="8"/>
      <c r="BJ328" s="8"/>
      <c r="BK328" s="8"/>
      <c r="BL328" s="8"/>
      <c r="BM328" s="8"/>
      <c r="BN328" s="8"/>
      <c r="BO328" s="8"/>
      <c r="BP328" s="8"/>
    </row>
    <row r="329" customFormat="false" ht="15.75" hidden="false" customHeight="true" outlineLevel="0" collapsed="false">
      <c r="A329" s="8"/>
      <c r="B329" s="8"/>
      <c r="C329" s="8"/>
      <c r="D329" s="8"/>
      <c r="E329" s="157"/>
      <c r="F329" s="157"/>
      <c r="G329" s="157"/>
      <c r="H329" s="157"/>
      <c r="I329" s="157"/>
      <c r="J329" s="157"/>
      <c r="K329" s="157"/>
      <c r="L329" s="157"/>
      <c r="M329" s="157"/>
      <c r="N329" s="157"/>
      <c r="O329" s="157"/>
      <c r="P329" s="157"/>
      <c r="Q329" s="157"/>
      <c r="R329" s="157"/>
      <c r="S329" s="157"/>
      <c r="T329" s="157"/>
      <c r="U329" s="8"/>
      <c r="V329" s="8"/>
      <c r="W329" s="8"/>
      <c r="X329" s="8"/>
      <c r="Y329" s="8"/>
      <c r="Z329" s="8"/>
      <c r="AA329" s="8"/>
      <c r="AB329" s="8"/>
      <c r="AC329" s="8"/>
      <c r="AD329" s="8"/>
      <c r="AE329" s="8"/>
      <c r="AF329" s="8"/>
      <c r="AG329" s="8"/>
      <c r="AH329" s="194"/>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c r="BG329" s="8"/>
      <c r="BH329" s="8"/>
      <c r="BI329" s="8"/>
      <c r="BJ329" s="8"/>
      <c r="BK329" s="8"/>
      <c r="BL329" s="8"/>
      <c r="BM329" s="8"/>
      <c r="BN329" s="8"/>
      <c r="BO329" s="8"/>
      <c r="BP329" s="8"/>
    </row>
    <row r="330" customFormat="false" ht="15.75" hidden="false" customHeight="true" outlineLevel="0" collapsed="false">
      <c r="A330" s="157"/>
      <c r="B330" s="157"/>
      <c r="C330" s="157"/>
      <c r="D330" s="157"/>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194"/>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c r="BG330" s="8"/>
      <c r="BH330" s="8"/>
      <c r="BI330" s="8"/>
      <c r="BJ330" s="8"/>
      <c r="BK330" s="8"/>
      <c r="BL330" s="8"/>
      <c r="BM330" s="8"/>
      <c r="BN330" s="8"/>
      <c r="BO330" s="8"/>
      <c r="BP330" s="8"/>
    </row>
    <row r="331" customFormat="false" ht="15.75" hidden="false" customHeight="true" outlineLevel="0" collapsed="false">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194"/>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c r="BG331" s="8"/>
      <c r="BH331" s="8"/>
      <c r="BI331" s="8"/>
      <c r="BJ331" s="8"/>
      <c r="BK331" s="8"/>
      <c r="BL331" s="8"/>
      <c r="BM331" s="8"/>
      <c r="BN331" s="8"/>
      <c r="BO331" s="8"/>
      <c r="BP331" s="8"/>
    </row>
    <row r="332" customFormat="false" ht="31.5" hidden="false" customHeight="true" outlineLevel="0" collapsed="false">
      <c r="A332" s="158"/>
      <c r="B332" s="158"/>
      <c r="C332" s="158"/>
      <c r="D332" s="15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194"/>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c r="BG332" s="8"/>
      <c r="BH332" s="8"/>
      <c r="BI332" s="8"/>
      <c r="BJ332" s="8"/>
      <c r="BK332" s="8"/>
      <c r="BL332" s="8"/>
      <c r="BM332" s="8"/>
      <c r="BN332" s="8"/>
      <c r="BO332" s="8"/>
      <c r="BP332" s="8"/>
    </row>
    <row r="333" customFormat="false" ht="15.75" hidden="false" customHeight="true" outlineLevel="0" collapsed="false">
      <c r="A333" s="159"/>
      <c r="B333" s="159"/>
      <c r="C333" s="159"/>
      <c r="D333" s="159"/>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c r="BG333" s="8"/>
      <c r="BH333" s="8"/>
      <c r="BI333" s="8"/>
      <c r="BJ333" s="8"/>
      <c r="BK333" s="8"/>
      <c r="BL333" s="8"/>
      <c r="BM333" s="8"/>
      <c r="BN333" s="8"/>
      <c r="BO333" s="8"/>
      <c r="BP333" s="8"/>
    </row>
    <row r="334" customFormat="false" ht="15.75" hidden="false" customHeight="true" outlineLevel="0" collapsed="false">
      <c r="A334" s="159"/>
      <c r="B334" s="159"/>
      <c r="C334" s="159"/>
      <c r="D334" s="159"/>
      <c r="E334" s="159"/>
      <c r="F334" s="159"/>
      <c r="G334" s="159"/>
      <c r="H334" s="159"/>
      <c r="I334" s="159"/>
      <c r="J334" s="159"/>
      <c r="K334" s="159"/>
      <c r="L334" s="159"/>
      <c r="M334" s="159"/>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c r="BG334" s="8"/>
      <c r="BH334" s="8"/>
      <c r="BI334" s="8"/>
      <c r="BJ334" s="8"/>
      <c r="BK334" s="8"/>
      <c r="BL334" s="8"/>
      <c r="BM334" s="8"/>
      <c r="BN334" s="8"/>
      <c r="BO334" s="8"/>
      <c r="BP334" s="8"/>
    </row>
    <row r="335" customFormat="false" ht="15.75" hidden="false" customHeight="true" outlineLevel="0" collapsed="false">
      <c r="A335" s="159"/>
      <c r="B335" s="159"/>
      <c r="C335" s="159"/>
      <c r="D335" s="159"/>
      <c r="E335" s="159"/>
      <c r="F335" s="159"/>
      <c r="G335" s="159"/>
      <c r="H335" s="159"/>
      <c r="I335" s="159"/>
      <c r="J335" s="159"/>
      <c r="K335" s="159"/>
      <c r="L335" s="159"/>
      <c r="M335" s="159"/>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c r="BG335" s="8"/>
      <c r="BH335" s="8"/>
      <c r="BI335" s="8"/>
      <c r="BJ335" s="8"/>
      <c r="BK335" s="8"/>
      <c r="BL335" s="8"/>
      <c r="BM335" s="8"/>
      <c r="BN335" s="8"/>
      <c r="BO335" s="8"/>
      <c r="BP335" s="8"/>
    </row>
    <row r="336" customFormat="false" ht="15.75" hidden="false" customHeight="true" outlineLevel="0" collapsed="false">
      <c r="A336" s="159"/>
      <c r="B336" s="159"/>
      <c r="C336" s="159"/>
      <c r="D336" s="159"/>
      <c r="E336" s="159"/>
      <c r="F336" s="159"/>
      <c r="G336" s="159"/>
      <c r="H336" s="159"/>
      <c r="I336" s="159"/>
      <c r="J336" s="159"/>
      <c r="K336" s="159"/>
      <c r="L336" s="159"/>
      <c r="M336" s="159"/>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c r="BG336" s="8"/>
      <c r="BH336" s="8"/>
      <c r="BI336" s="8"/>
      <c r="BJ336" s="8"/>
      <c r="BK336" s="8"/>
      <c r="BL336" s="8"/>
      <c r="BM336" s="8"/>
      <c r="BN336" s="8"/>
      <c r="BO336" s="8"/>
      <c r="BP336" s="8"/>
    </row>
    <row r="337" customFormat="false" ht="15.75" hidden="false" customHeight="true" outlineLevel="0" collapsed="false">
      <c r="A337" s="159"/>
      <c r="B337" s="159"/>
      <c r="C337" s="159"/>
      <c r="D337" s="159"/>
      <c r="E337" s="159"/>
      <c r="F337" s="159"/>
      <c r="G337" s="159"/>
      <c r="H337" s="159"/>
      <c r="I337" s="159"/>
      <c r="J337" s="159"/>
      <c r="K337" s="159"/>
      <c r="L337" s="159"/>
      <c r="M337" s="159"/>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c r="BG337" s="8"/>
      <c r="BH337" s="8"/>
      <c r="BI337" s="8"/>
      <c r="BJ337" s="8"/>
      <c r="BK337" s="8"/>
      <c r="BL337" s="8"/>
      <c r="BM337" s="8"/>
      <c r="BN337" s="8"/>
      <c r="BO337" s="8"/>
      <c r="BP337" s="8"/>
    </row>
    <row r="338" customFormat="false" ht="33.75" hidden="false" customHeight="true" outlineLevel="0" collapsed="false">
      <c r="A338" s="8"/>
      <c r="B338" s="8"/>
      <c r="C338" s="8"/>
      <c r="D338" s="8"/>
      <c r="E338" s="160"/>
      <c r="F338" s="160"/>
      <c r="G338" s="160"/>
      <c r="H338" s="160"/>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c r="BG338" s="8"/>
      <c r="BH338" s="8"/>
      <c r="BI338" s="8"/>
      <c r="BJ338" s="8"/>
      <c r="BK338" s="8"/>
      <c r="BL338" s="8"/>
      <c r="BM338" s="8"/>
      <c r="BN338" s="8"/>
      <c r="BO338" s="8"/>
      <c r="BP338" s="8"/>
    </row>
    <row r="339" customFormat="false" ht="15.75" hidden="false" customHeight="true" outlineLevel="0" collapsed="false">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c r="BG339" s="8"/>
      <c r="BH339" s="8"/>
      <c r="BI339" s="8"/>
      <c r="BJ339" s="8"/>
      <c r="BK339" s="8"/>
      <c r="BL339" s="8"/>
      <c r="BM339" s="8"/>
      <c r="BN339" s="8"/>
      <c r="BO339" s="8"/>
      <c r="BP339" s="8"/>
    </row>
    <row r="340" customFormat="false" ht="15.75" hidden="false" customHeight="true" outlineLevel="0" collapsed="false">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c r="BG340" s="8"/>
      <c r="BH340" s="8"/>
      <c r="BI340" s="8"/>
      <c r="BJ340" s="8"/>
      <c r="BK340" s="8"/>
      <c r="BL340" s="8"/>
      <c r="BM340" s="8"/>
      <c r="BN340" s="8"/>
      <c r="BO340" s="8"/>
      <c r="BP340" s="8"/>
    </row>
    <row r="341" customFormat="false" ht="15.75" hidden="false" customHeight="true" outlineLevel="0" collapsed="false">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c r="BG341" s="8"/>
      <c r="BH341" s="8"/>
      <c r="BI341" s="8"/>
      <c r="BJ341" s="8"/>
      <c r="BK341" s="8"/>
      <c r="BL341" s="8"/>
      <c r="BM341" s="8"/>
      <c r="BN341" s="8"/>
      <c r="BO341" s="8"/>
      <c r="BP341" s="8"/>
    </row>
    <row r="342" customFormat="false" ht="15.75" hidden="false" customHeight="true" outlineLevel="0" collapsed="false">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c r="BG342" s="8"/>
      <c r="BH342" s="8"/>
      <c r="BI342" s="8"/>
      <c r="BJ342" s="8"/>
      <c r="BK342" s="8"/>
      <c r="BL342" s="8"/>
      <c r="BM342" s="8"/>
      <c r="BN342" s="8"/>
      <c r="BO342" s="8"/>
      <c r="BP342" s="8"/>
    </row>
    <row r="343" customFormat="false" ht="15.75" hidden="false" customHeight="true" outlineLevel="0" collapsed="false">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c r="BG343" s="8"/>
      <c r="BH343" s="8"/>
      <c r="BI343" s="8"/>
      <c r="BJ343" s="8"/>
      <c r="BK343" s="8"/>
      <c r="BL343" s="8"/>
      <c r="BM343" s="8"/>
      <c r="BN343" s="8"/>
      <c r="BO343" s="8"/>
      <c r="BP343" s="8"/>
    </row>
    <row r="344" customFormat="false" ht="15.75" hidden="false" customHeight="true" outlineLevel="0" collapsed="false">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c r="BG344" s="8"/>
      <c r="BH344" s="8"/>
      <c r="BI344" s="8"/>
      <c r="BJ344" s="8"/>
      <c r="BK344" s="8"/>
      <c r="BL344" s="8"/>
      <c r="BM344" s="8"/>
      <c r="BN344" s="8"/>
      <c r="BO344" s="8"/>
      <c r="BP344" s="8"/>
    </row>
    <row r="345" customFormat="false" ht="15.75" hidden="false" customHeight="true" outlineLevel="0" collapsed="false">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8"/>
      <c r="BM345" s="8"/>
      <c r="BN345" s="8"/>
      <c r="BO345" s="8"/>
      <c r="BP345" s="8"/>
    </row>
    <row r="346" customFormat="false" ht="15.75" hidden="false" customHeight="true" outlineLevel="0" collapsed="false">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c r="BG346" s="8"/>
      <c r="BH346" s="8"/>
      <c r="BI346" s="8"/>
      <c r="BJ346" s="8"/>
      <c r="BK346" s="8"/>
      <c r="BL346" s="8"/>
      <c r="BM346" s="8"/>
      <c r="BN346" s="8"/>
      <c r="BO346" s="8"/>
      <c r="BP346" s="8"/>
    </row>
    <row r="347" customFormat="false" ht="15.75" hidden="false" customHeight="true" outlineLevel="0" collapsed="false">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c r="BG347" s="8"/>
      <c r="BH347" s="8"/>
      <c r="BI347" s="8"/>
      <c r="BJ347" s="8"/>
      <c r="BK347" s="8"/>
      <c r="BL347" s="8"/>
      <c r="BM347" s="8"/>
      <c r="BN347" s="8"/>
      <c r="BO347" s="8"/>
      <c r="BP347" s="8"/>
    </row>
    <row r="348" customFormat="false" ht="15.75" hidden="false" customHeight="true" outlineLevel="0" collapsed="false">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c r="BG348" s="8"/>
      <c r="BH348" s="8"/>
      <c r="BI348" s="8"/>
      <c r="BJ348" s="8"/>
      <c r="BK348" s="8"/>
      <c r="BL348" s="8"/>
      <c r="BM348" s="8"/>
      <c r="BN348" s="8"/>
      <c r="BO348" s="8"/>
      <c r="BP348" s="8"/>
    </row>
    <row r="349" customFormat="false" ht="15.75" hidden="false" customHeight="true" outlineLevel="0" collapsed="false">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c r="BG349" s="8"/>
      <c r="BH349" s="8"/>
      <c r="BI349" s="8"/>
      <c r="BJ349" s="8"/>
      <c r="BK349" s="8"/>
      <c r="BL349" s="8"/>
      <c r="BM349" s="8"/>
      <c r="BN349" s="8"/>
      <c r="BO349" s="8"/>
      <c r="BP349" s="8"/>
    </row>
    <row r="350" customFormat="false" ht="15.75" hidden="false" customHeight="true" outlineLevel="0" collapsed="false">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c r="BG350" s="8"/>
      <c r="BH350" s="8"/>
      <c r="BI350" s="8"/>
      <c r="BJ350" s="8"/>
      <c r="BK350" s="8"/>
      <c r="BL350" s="8"/>
      <c r="BM350" s="8"/>
      <c r="BN350" s="8"/>
      <c r="BO350" s="8"/>
      <c r="BP350" s="8"/>
    </row>
    <row r="351" customFormat="false" ht="15.75" hidden="false" customHeight="true" outlineLevel="0" collapsed="false">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c r="AZ351" s="8"/>
      <c r="BA351" s="8"/>
      <c r="BB351" s="8"/>
      <c r="BC351" s="8"/>
      <c r="BD351" s="8"/>
      <c r="BE351" s="8"/>
      <c r="BF351" s="8"/>
      <c r="BG351" s="8"/>
      <c r="BH351" s="8"/>
      <c r="BI351" s="8"/>
      <c r="BJ351" s="8"/>
      <c r="BK351" s="8"/>
      <c r="BL351" s="8"/>
      <c r="BM351" s="8"/>
      <c r="BN351" s="8"/>
      <c r="BO351" s="8"/>
      <c r="BP351" s="8"/>
    </row>
    <row r="352" customFormat="false" ht="15.75" hidden="false" customHeight="true" outlineLevel="0" collapsed="false">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c r="AZ352" s="8"/>
      <c r="BA352" s="8"/>
      <c r="BB352" s="8"/>
      <c r="BC352" s="8"/>
      <c r="BD352" s="8"/>
      <c r="BE352" s="8"/>
      <c r="BF352" s="8"/>
      <c r="BG352" s="8"/>
      <c r="BH352" s="8"/>
      <c r="BI352" s="8"/>
      <c r="BJ352" s="8"/>
      <c r="BK352" s="8"/>
      <c r="BL352" s="8"/>
      <c r="BM352" s="8"/>
      <c r="BN352" s="8"/>
      <c r="BO352" s="8"/>
      <c r="BP352" s="8"/>
    </row>
    <row r="353" customFormat="false" ht="15.75" hidden="false" customHeight="true" outlineLevel="0" collapsed="false">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c r="BG353" s="8"/>
      <c r="BH353" s="8"/>
      <c r="BI353" s="8"/>
      <c r="BJ353" s="8"/>
      <c r="BK353" s="8"/>
      <c r="BL353" s="8"/>
      <c r="BM353" s="8"/>
      <c r="BN353" s="8"/>
      <c r="BO353" s="8"/>
      <c r="BP353" s="8"/>
    </row>
    <row r="354" customFormat="false" ht="15.75" hidden="false" customHeight="true" outlineLevel="0" collapsed="false">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c r="AZ354" s="8"/>
      <c r="BA354" s="8"/>
      <c r="BB354" s="8"/>
      <c r="BC354" s="8"/>
      <c r="BD354" s="8"/>
      <c r="BE354" s="8"/>
      <c r="BF354" s="8"/>
      <c r="BG354" s="8"/>
      <c r="BH354" s="8"/>
      <c r="BI354" s="8"/>
      <c r="BJ354" s="8"/>
      <c r="BK354" s="8"/>
      <c r="BL354" s="8"/>
      <c r="BM354" s="8"/>
      <c r="BN354" s="8"/>
      <c r="BO354" s="8"/>
      <c r="BP354" s="8"/>
    </row>
    <row r="355" customFormat="false" ht="15.75" hidden="false" customHeight="true" outlineLevel="0" collapsed="false">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c r="BH355" s="8"/>
      <c r="BI355" s="8"/>
      <c r="BJ355" s="8"/>
      <c r="BK355" s="8"/>
      <c r="BL355" s="8"/>
      <c r="BM355" s="8"/>
      <c r="BN355" s="8"/>
      <c r="BO355" s="8"/>
      <c r="BP355" s="8"/>
    </row>
    <row r="356" customFormat="false" ht="15.75" hidden="false" customHeight="true" outlineLevel="0" collapsed="false">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c r="BE356" s="8"/>
      <c r="BF356" s="8"/>
      <c r="BG356" s="8"/>
      <c r="BH356" s="8"/>
      <c r="BI356" s="8"/>
      <c r="BJ356" s="8"/>
      <c r="BK356" s="8"/>
      <c r="BL356" s="8"/>
      <c r="BM356" s="8"/>
      <c r="BN356" s="8"/>
      <c r="BO356" s="8"/>
      <c r="BP356" s="8"/>
    </row>
    <row r="357" customFormat="false" ht="15.75" hidden="false" customHeight="true" outlineLevel="0" collapsed="false">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c r="BG357" s="8"/>
      <c r="BH357" s="8"/>
      <c r="BI357" s="8"/>
      <c r="BJ357" s="8"/>
      <c r="BK357" s="8"/>
      <c r="BL357" s="8"/>
      <c r="BM357" s="8"/>
      <c r="BN357" s="8"/>
      <c r="BO357" s="8"/>
      <c r="BP357" s="8"/>
    </row>
    <row r="358" customFormat="false" ht="15.75" hidden="false" customHeight="true" outlineLevel="0" collapsed="false">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c r="BG358" s="8"/>
      <c r="BH358" s="8"/>
      <c r="BI358" s="8"/>
      <c r="BJ358" s="8"/>
      <c r="BK358" s="8"/>
      <c r="BL358" s="8"/>
      <c r="BM358" s="8"/>
      <c r="BN358" s="8"/>
      <c r="BO358" s="8"/>
      <c r="BP358" s="8"/>
    </row>
    <row r="359" customFormat="false" ht="15.75" hidden="false" customHeight="true" outlineLevel="0" collapsed="false">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c r="AZ359" s="8"/>
      <c r="BA359" s="8"/>
      <c r="BB359" s="8"/>
      <c r="BC359" s="8"/>
      <c r="BD359" s="8"/>
      <c r="BE359" s="8"/>
      <c r="BF359" s="8"/>
      <c r="BG359" s="8"/>
      <c r="BH359" s="8"/>
      <c r="BI359" s="8"/>
      <c r="BJ359" s="8"/>
      <c r="BK359" s="8"/>
      <c r="BL359" s="8"/>
      <c r="BM359" s="8"/>
      <c r="BN359" s="8"/>
      <c r="BO359" s="8"/>
      <c r="BP359" s="8"/>
    </row>
    <row r="360" customFormat="false" ht="15.75" hidden="false" customHeight="true" outlineLevel="0" collapsed="false">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c r="BF360" s="8"/>
      <c r="BG360" s="8"/>
      <c r="BH360" s="8"/>
      <c r="BI360" s="8"/>
      <c r="BJ360" s="8"/>
      <c r="BK360" s="8"/>
      <c r="BL360" s="8"/>
      <c r="BM360" s="8"/>
      <c r="BN360" s="8"/>
      <c r="BO360" s="8"/>
      <c r="BP360" s="8"/>
    </row>
    <row r="361" customFormat="false" ht="15.75" hidden="false" customHeight="true" outlineLevel="0" collapsed="false">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c r="BG361" s="8"/>
      <c r="BH361" s="8"/>
      <c r="BI361" s="8"/>
      <c r="BJ361" s="8"/>
      <c r="BK361" s="8"/>
      <c r="BL361" s="8"/>
      <c r="BM361" s="8"/>
      <c r="BN361" s="8"/>
      <c r="BO361" s="8"/>
      <c r="BP361" s="8"/>
    </row>
    <row r="362" customFormat="false" ht="15.75" hidden="false" customHeight="true" outlineLevel="0" collapsed="false">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c r="BG362" s="8"/>
      <c r="BH362" s="8"/>
      <c r="BI362" s="8"/>
      <c r="BJ362" s="8"/>
      <c r="BK362" s="8"/>
      <c r="BL362" s="8"/>
      <c r="BM362" s="8"/>
      <c r="BN362" s="8"/>
      <c r="BO362" s="8"/>
      <c r="BP362" s="8"/>
    </row>
    <row r="363" customFormat="false" ht="15.75" hidden="false" customHeight="true" outlineLevel="0" collapsed="false">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c r="BG363" s="8"/>
      <c r="BH363" s="8"/>
      <c r="BI363" s="8"/>
      <c r="BJ363" s="8"/>
      <c r="BK363" s="8"/>
      <c r="BL363" s="8"/>
      <c r="BM363" s="8"/>
      <c r="BN363" s="8"/>
      <c r="BO363" s="8"/>
      <c r="BP363" s="8"/>
    </row>
    <row r="364" customFormat="false" ht="15.75" hidden="false" customHeight="true" outlineLevel="0" collapsed="false">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c r="BF364" s="8"/>
      <c r="BG364" s="8"/>
      <c r="BH364" s="8"/>
      <c r="BI364" s="8"/>
      <c r="BJ364" s="8"/>
      <c r="BK364" s="8"/>
      <c r="BL364" s="8"/>
      <c r="BM364" s="8"/>
      <c r="BN364" s="8"/>
      <c r="BO364" s="8"/>
      <c r="BP364" s="8"/>
    </row>
    <row r="365" customFormat="false" ht="15.75" hidden="false" customHeight="true" outlineLevel="0" collapsed="false">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c r="BG365" s="8"/>
      <c r="BH365" s="8"/>
      <c r="BI365" s="8"/>
      <c r="BJ365" s="8"/>
      <c r="BK365" s="8"/>
      <c r="BL365" s="8"/>
      <c r="BM365" s="8"/>
      <c r="BN365" s="8"/>
      <c r="BO365" s="8"/>
      <c r="BP365" s="8"/>
    </row>
    <row r="366" customFormat="false" ht="15.75" hidden="false" customHeight="true" outlineLevel="0" collapsed="false">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c r="AZ366" s="8"/>
      <c r="BA366" s="8"/>
      <c r="BB366" s="8"/>
      <c r="BC366" s="8"/>
      <c r="BD366" s="8"/>
      <c r="BE366" s="8"/>
      <c r="BF366" s="8"/>
      <c r="BG366" s="8"/>
      <c r="BH366" s="8"/>
      <c r="BI366" s="8"/>
      <c r="BJ366" s="8"/>
      <c r="BK366" s="8"/>
      <c r="BL366" s="8"/>
      <c r="BM366" s="8"/>
      <c r="BN366" s="8"/>
      <c r="BO366" s="8"/>
      <c r="BP366" s="8"/>
    </row>
    <row r="367" customFormat="false" ht="15.75" hidden="false" customHeight="true" outlineLevel="0" collapsed="false">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c r="AZ367" s="8"/>
      <c r="BA367" s="8"/>
      <c r="BB367" s="8"/>
      <c r="BC367" s="8"/>
      <c r="BD367" s="8"/>
      <c r="BE367" s="8"/>
      <c r="BF367" s="8"/>
      <c r="BG367" s="8"/>
      <c r="BH367" s="8"/>
      <c r="BI367" s="8"/>
      <c r="BJ367" s="8"/>
      <c r="BK367" s="8"/>
      <c r="BL367" s="8"/>
      <c r="BM367" s="8"/>
      <c r="BN367" s="8"/>
      <c r="BO367" s="8"/>
      <c r="BP367" s="8"/>
    </row>
    <row r="368" customFormat="false" ht="15.75" hidden="false" customHeight="true" outlineLevel="0" collapsed="false">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c r="AZ368" s="8"/>
      <c r="BA368" s="8"/>
      <c r="BB368" s="8"/>
      <c r="BC368" s="8"/>
      <c r="BD368" s="8"/>
      <c r="BE368" s="8"/>
      <c r="BF368" s="8"/>
      <c r="BG368" s="8"/>
      <c r="BH368" s="8"/>
      <c r="BI368" s="8"/>
      <c r="BJ368" s="8"/>
      <c r="BK368" s="8"/>
      <c r="BL368" s="8"/>
      <c r="BM368" s="8"/>
      <c r="BN368" s="8"/>
      <c r="BO368" s="8"/>
      <c r="BP368" s="8"/>
    </row>
    <row r="369" customFormat="false" ht="15.75" hidden="false" customHeight="true" outlineLevel="0" collapsed="false">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c r="AZ369" s="8"/>
      <c r="BA369" s="8"/>
      <c r="BB369" s="8"/>
      <c r="BC369" s="8"/>
      <c r="BD369" s="8"/>
      <c r="BE369" s="8"/>
      <c r="BF369" s="8"/>
      <c r="BG369" s="8"/>
      <c r="BH369" s="8"/>
      <c r="BI369" s="8"/>
      <c r="BJ369" s="8"/>
      <c r="BK369" s="8"/>
      <c r="BL369" s="8"/>
      <c r="BM369" s="8"/>
      <c r="BN369" s="8"/>
      <c r="BO369" s="8"/>
      <c r="BP369" s="8"/>
    </row>
    <row r="370" customFormat="false" ht="15.75" hidden="false" customHeight="true" outlineLevel="0" collapsed="false">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c r="AZ370" s="8"/>
      <c r="BA370" s="8"/>
      <c r="BB370" s="8"/>
      <c r="BC370" s="8"/>
      <c r="BD370" s="8"/>
      <c r="BE370" s="8"/>
      <c r="BF370" s="8"/>
      <c r="BG370" s="8"/>
      <c r="BH370" s="8"/>
      <c r="BI370" s="8"/>
      <c r="BJ370" s="8"/>
      <c r="BK370" s="8"/>
      <c r="BL370" s="8"/>
      <c r="BM370" s="8"/>
      <c r="BN370" s="8"/>
      <c r="BO370" s="8"/>
      <c r="BP370" s="8"/>
    </row>
    <row r="371" customFormat="false" ht="15.75" hidden="false" customHeight="true" outlineLevel="0" collapsed="false">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c r="AZ371" s="8"/>
      <c r="BA371" s="8"/>
      <c r="BB371" s="8"/>
      <c r="BC371" s="8"/>
      <c r="BD371" s="8"/>
      <c r="BE371" s="8"/>
      <c r="BF371" s="8"/>
      <c r="BG371" s="8"/>
      <c r="BH371" s="8"/>
      <c r="BI371" s="8"/>
      <c r="BJ371" s="8"/>
      <c r="BK371" s="8"/>
      <c r="BL371" s="8"/>
      <c r="BM371" s="8"/>
      <c r="BN371" s="8"/>
      <c r="BO371" s="8"/>
      <c r="BP371" s="8"/>
    </row>
    <row r="372" customFormat="false" ht="15.75" hidden="false" customHeight="true" outlineLevel="0" collapsed="false">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c r="BE372" s="8"/>
      <c r="BF372" s="8"/>
      <c r="BG372" s="8"/>
      <c r="BH372" s="8"/>
      <c r="BI372" s="8"/>
      <c r="BJ372" s="8"/>
      <c r="BK372" s="8"/>
      <c r="BL372" s="8"/>
      <c r="BM372" s="8"/>
      <c r="BN372" s="8"/>
      <c r="BO372" s="8"/>
      <c r="BP372" s="8"/>
    </row>
    <row r="373" customFormat="false" ht="15.75" hidden="false" customHeight="true" outlineLevel="0" collapsed="false">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c r="AZ373" s="8"/>
      <c r="BA373" s="8"/>
      <c r="BB373" s="8"/>
      <c r="BC373" s="8"/>
      <c r="BD373" s="8"/>
      <c r="BE373" s="8"/>
      <c r="BF373" s="8"/>
      <c r="BG373" s="8"/>
      <c r="BH373" s="8"/>
      <c r="BI373" s="8"/>
      <c r="BJ373" s="8"/>
      <c r="BK373" s="8"/>
      <c r="BL373" s="8"/>
      <c r="BM373" s="8"/>
      <c r="BN373" s="8"/>
      <c r="BO373" s="8"/>
      <c r="BP373" s="8"/>
    </row>
    <row r="374" customFormat="false" ht="15.75" hidden="false" customHeight="true" outlineLevel="0" collapsed="false">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c r="AZ374" s="8"/>
      <c r="BA374" s="8"/>
      <c r="BB374" s="8"/>
      <c r="BC374" s="8"/>
      <c r="BD374" s="8"/>
      <c r="BE374" s="8"/>
      <c r="BF374" s="8"/>
      <c r="BG374" s="8"/>
      <c r="BH374" s="8"/>
      <c r="BI374" s="8"/>
      <c r="BJ374" s="8"/>
      <c r="BK374" s="8"/>
      <c r="BL374" s="8"/>
      <c r="BM374" s="8"/>
      <c r="BN374" s="8"/>
      <c r="BO374" s="8"/>
      <c r="BP374" s="8"/>
    </row>
    <row r="375" customFormat="false" ht="15.75" hidden="false" customHeight="true" outlineLevel="0" collapsed="false">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c r="BG375" s="8"/>
      <c r="BH375" s="8"/>
      <c r="BI375" s="8"/>
      <c r="BJ375" s="8"/>
      <c r="BK375" s="8"/>
      <c r="BL375" s="8"/>
      <c r="BM375" s="8"/>
      <c r="BN375" s="8"/>
      <c r="BO375" s="8"/>
      <c r="BP375" s="8"/>
    </row>
    <row r="376" customFormat="false" ht="15.75" hidden="false" customHeight="true" outlineLevel="0" collapsed="false">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c r="BE376" s="8"/>
      <c r="BF376" s="8"/>
      <c r="BG376" s="8"/>
      <c r="BH376" s="8"/>
      <c r="BI376" s="8"/>
      <c r="BJ376" s="8"/>
      <c r="BK376" s="8"/>
      <c r="BL376" s="8"/>
      <c r="BM376" s="8"/>
      <c r="BN376" s="8"/>
      <c r="BO376" s="8"/>
      <c r="BP376" s="8"/>
    </row>
    <row r="377" customFormat="false" ht="15.75" hidden="false" customHeight="true" outlineLevel="0" collapsed="false">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c r="AY377" s="8"/>
      <c r="AZ377" s="8"/>
      <c r="BA377" s="8"/>
      <c r="BB377" s="8"/>
      <c r="BC377" s="8"/>
      <c r="BD377" s="8"/>
      <c r="BE377" s="8"/>
      <c r="BF377" s="8"/>
      <c r="BG377" s="8"/>
      <c r="BH377" s="8"/>
      <c r="BI377" s="8"/>
      <c r="BJ377" s="8"/>
      <c r="BK377" s="8"/>
      <c r="BL377" s="8"/>
      <c r="BM377" s="8"/>
      <c r="BN377" s="8"/>
      <c r="BO377" s="8"/>
      <c r="BP377" s="8"/>
    </row>
    <row r="378" customFormat="false" ht="15.75" hidden="false" customHeight="true" outlineLevel="0" collapsed="false">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c r="AX378" s="8"/>
      <c r="AY378" s="8"/>
      <c r="AZ378" s="8"/>
      <c r="BA378" s="8"/>
      <c r="BB378" s="8"/>
      <c r="BC378" s="8"/>
      <c r="BD378" s="8"/>
      <c r="BE378" s="8"/>
      <c r="BF378" s="8"/>
      <c r="BG378" s="8"/>
      <c r="BH378" s="8"/>
      <c r="BI378" s="8"/>
      <c r="BJ378" s="8"/>
      <c r="BK378" s="8"/>
      <c r="BL378" s="8"/>
      <c r="BM378" s="8"/>
      <c r="BN378" s="8"/>
      <c r="BO378" s="8"/>
      <c r="BP378" s="8"/>
    </row>
    <row r="379" customFormat="false" ht="15.75" hidden="false" customHeight="true" outlineLevel="0" collapsed="false">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c r="AY379" s="8"/>
      <c r="AZ379" s="8"/>
      <c r="BA379" s="8"/>
      <c r="BB379" s="8"/>
      <c r="BC379" s="8"/>
      <c r="BD379" s="8"/>
      <c r="BE379" s="8"/>
      <c r="BF379" s="8"/>
      <c r="BG379" s="8"/>
      <c r="BH379" s="8"/>
      <c r="BI379" s="8"/>
      <c r="BJ379" s="8"/>
      <c r="BK379" s="8"/>
      <c r="BL379" s="8"/>
      <c r="BM379" s="8"/>
      <c r="BN379" s="8"/>
      <c r="BO379" s="8"/>
      <c r="BP379" s="8"/>
    </row>
    <row r="380" customFormat="false" ht="15.75" hidden="false" customHeight="true" outlineLevel="0" collapsed="false">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c r="AX380" s="8"/>
      <c r="AY380" s="8"/>
      <c r="AZ380" s="8"/>
      <c r="BA380" s="8"/>
      <c r="BB380" s="8"/>
      <c r="BC380" s="8"/>
      <c r="BD380" s="8"/>
      <c r="BE380" s="8"/>
      <c r="BF380" s="8"/>
      <c r="BG380" s="8"/>
      <c r="BH380" s="8"/>
      <c r="BI380" s="8"/>
      <c r="BJ380" s="8"/>
      <c r="BK380" s="8"/>
      <c r="BL380" s="8"/>
      <c r="BM380" s="8"/>
      <c r="BN380" s="8"/>
      <c r="BO380" s="8"/>
      <c r="BP380" s="8"/>
    </row>
    <row r="381" customFormat="false" ht="15.75" hidden="false" customHeight="true" outlineLevel="0" collapsed="false">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8"/>
      <c r="AX381" s="8"/>
      <c r="AY381" s="8"/>
      <c r="AZ381" s="8"/>
      <c r="BA381" s="8"/>
      <c r="BB381" s="8"/>
      <c r="BC381" s="8"/>
      <c r="BD381" s="8"/>
      <c r="BE381" s="8"/>
      <c r="BF381" s="8"/>
      <c r="BG381" s="8"/>
      <c r="BH381" s="8"/>
      <c r="BI381" s="8"/>
      <c r="BJ381" s="8"/>
      <c r="BK381" s="8"/>
      <c r="BL381" s="8"/>
      <c r="BM381" s="8"/>
      <c r="BN381" s="8"/>
      <c r="BO381" s="8"/>
      <c r="BP381" s="8"/>
    </row>
    <row r="382" customFormat="false" ht="15.75" hidden="false" customHeight="true" outlineLevel="0" collapsed="false">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c r="AX382" s="8"/>
      <c r="AY382" s="8"/>
      <c r="AZ382" s="8"/>
      <c r="BA382" s="8"/>
      <c r="BB382" s="8"/>
      <c r="BC382" s="8"/>
      <c r="BD382" s="8"/>
      <c r="BE382" s="8"/>
      <c r="BF382" s="8"/>
      <c r="BG382" s="8"/>
      <c r="BH382" s="8"/>
      <c r="BI382" s="8"/>
      <c r="BJ382" s="8"/>
      <c r="BK382" s="8"/>
      <c r="BL382" s="8"/>
      <c r="BM382" s="8"/>
      <c r="BN382" s="8"/>
      <c r="BO382" s="8"/>
      <c r="BP382" s="8"/>
    </row>
    <row r="383" customFormat="false" ht="15.75" hidden="false" customHeight="true" outlineLevel="0" collapsed="false">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X383" s="8"/>
      <c r="AY383" s="8"/>
      <c r="AZ383" s="8"/>
      <c r="BA383" s="8"/>
      <c r="BB383" s="8"/>
      <c r="BC383" s="8"/>
      <c r="BD383" s="8"/>
      <c r="BE383" s="8"/>
      <c r="BF383" s="8"/>
      <c r="BG383" s="8"/>
      <c r="BH383" s="8"/>
      <c r="BI383" s="8"/>
      <c r="BJ383" s="8"/>
      <c r="BK383" s="8"/>
      <c r="BL383" s="8"/>
      <c r="BM383" s="8"/>
      <c r="BN383" s="8"/>
      <c r="BO383" s="8"/>
      <c r="BP383" s="8"/>
    </row>
    <row r="384" customFormat="false" ht="15.75" hidden="false" customHeight="true" outlineLevel="0" collapsed="false">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8"/>
      <c r="AX384" s="8"/>
      <c r="AY384" s="8"/>
      <c r="AZ384" s="8"/>
      <c r="BA384" s="8"/>
      <c r="BB384" s="8"/>
      <c r="BC384" s="8"/>
      <c r="BD384" s="8"/>
      <c r="BE384" s="8"/>
      <c r="BF384" s="8"/>
      <c r="BG384" s="8"/>
      <c r="BH384" s="8"/>
      <c r="BI384" s="8"/>
      <c r="BJ384" s="8"/>
      <c r="BK384" s="8"/>
      <c r="BL384" s="8"/>
      <c r="BM384" s="8"/>
      <c r="BN384" s="8"/>
      <c r="BO384" s="8"/>
      <c r="BP384" s="8"/>
    </row>
    <row r="385" customFormat="false" ht="15.75" hidden="false" customHeight="true" outlineLevel="0" collapsed="false">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8"/>
      <c r="AX385" s="8"/>
      <c r="AY385" s="8"/>
      <c r="AZ385" s="8"/>
      <c r="BA385" s="8"/>
      <c r="BB385" s="8"/>
      <c r="BC385" s="8"/>
      <c r="BD385" s="8"/>
      <c r="BE385" s="8"/>
      <c r="BF385" s="8"/>
      <c r="BG385" s="8"/>
      <c r="BH385" s="8"/>
      <c r="BI385" s="8"/>
      <c r="BJ385" s="8"/>
      <c r="BK385" s="8"/>
      <c r="BL385" s="8"/>
      <c r="BM385" s="8"/>
      <c r="BN385" s="8"/>
      <c r="BO385" s="8"/>
      <c r="BP385" s="8"/>
    </row>
    <row r="386" customFormat="false" ht="15.75" hidden="false" customHeight="true" outlineLevel="0" collapsed="false">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c r="AX386" s="8"/>
      <c r="AY386" s="8"/>
      <c r="AZ386" s="8"/>
      <c r="BA386" s="8"/>
      <c r="BB386" s="8"/>
      <c r="BC386" s="8"/>
      <c r="BD386" s="8"/>
      <c r="BE386" s="8"/>
      <c r="BF386" s="8"/>
      <c r="BG386" s="8"/>
      <c r="BH386" s="8"/>
      <c r="BI386" s="8"/>
      <c r="BJ386" s="8"/>
      <c r="BK386" s="8"/>
      <c r="BL386" s="8"/>
      <c r="BM386" s="8"/>
      <c r="BN386" s="8"/>
      <c r="BO386" s="8"/>
      <c r="BP386" s="8"/>
    </row>
    <row r="387" customFormat="false" ht="15.75" hidden="false" customHeight="true" outlineLevel="0" collapsed="false">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c r="AX387" s="8"/>
      <c r="AY387" s="8"/>
      <c r="AZ387" s="8"/>
      <c r="BA387" s="8"/>
      <c r="BB387" s="8"/>
      <c r="BC387" s="8"/>
      <c r="BD387" s="8"/>
      <c r="BE387" s="8"/>
      <c r="BF387" s="8"/>
      <c r="BG387" s="8"/>
      <c r="BH387" s="8"/>
      <c r="BI387" s="8"/>
      <c r="BJ387" s="8"/>
      <c r="BK387" s="8"/>
      <c r="BL387" s="8"/>
      <c r="BM387" s="8"/>
      <c r="BN387" s="8"/>
      <c r="BO387" s="8"/>
      <c r="BP387" s="8"/>
    </row>
    <row r="388" customFormat="false" ht="15.75" hidden="false" customHeight="true" outlineLevel="0" collapsed="false">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c r="AY388" s="8"/>
      <c r="AZ388" s="8"/>
      <c r="BA388" s="8"/>
      <c r="BB388" s="8"/>
      <c r="BC388" s="8"/>
      <c r="BD388" s="8"/>
      <c r="BE388" s="8"/>
      <c r="BF388" s="8"/>
      <c r="BG388" s="8"/>
      <c r="BH388" s="8"/>
      <c r="BI388" s="8"/>
      <c r="BJ388" s="8"/>
      <c r="BK388" s="8"/>
      <c r="BL388" s="8"/>
      <c r="BM388" s="8"/>
      <c r="BN388" s="8"/>
      <c r="BO388" s="8"/>
      <c r="BP388" s="8"/>
    </row>
    <row r="389" customFormat="false" ht="15.75" hidden="false" customHeight="true" outlineLevel="0" collapsed="false">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c r="AY389" s="8"/>
      <c r="AZ389" s="8"/>
      <c r="BA389" s="8"/>
      <c r="BB389" s="8"/>
      <c r="BC389" s="8"/>
      <c r="BD389" s="8"/>
      <c r="BE389" s="8"/>
      <c r="BF389" s="8"/>
      <c r="BG389" s="8"/>
      <c r="BH389" s="8"/>
      <c r="BI389" s="8"/>
      <c r="BJ389" s="8"/>
      <c r="BK389" s="8"/>
      <c r="BL389" s="8"/>
      <c r="BM389" s="8"/>
      <c r="BN389" s="8"/>
      <c r="BO389" s="8"/>
      <c r="BP389" s="8"/>
    </row>
    <row r="390" customFormat="false" ht="15.75" hidden="false" customHeight="true" outlineLevel="0" collapsed="false">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c r="AY390" s="8"/>
      <c r="AZ390" s="8"/>
      <c r="BA390" s="8"/>
      <c r="BB390" s="8"/>
      <c r="BC390" s="8"/>
      <c r="BD390" s="8"/>
      <c r="BE390" s="8"/>
      <c r="BF390" s="8"/>
      <c r="BG390" s="8"/>
      <c r="BH390" s="8"/>
      <c r="BI390" s="8"/>
      <c r="BJ390" s="8"/>
      <c r="BK390" s="8"/>
      <c r="BL390" s="8"/>
      <c r="BM390" s="8"/>
      <c r="BN390" s="8"/>
      <c r="BO390" s="8"/>
      <c r="BP390" s="8"/>
    </row>
    <row r="391" customFormat="false" ht="15.75" hidden="false" customHeight="true" outlineLevel="0" collapsed="false">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8"/>
      <c r="AX391" s="8"/>
      <c r="AY391" s="8"/>
      <c r="AZ391" s="8"/>
      <c r="BA391" s="8"/>
      <c r="BB391" s="8"/>
      <c r="BC391" s="8"/>
      <c r="BD391" s="8"/>
      <c r="BE391" s="8"/>
      <c r="BF391" s="8"/>
      <c r="BG391" s="8"/>
      <c r="BH391" s="8"/>
      <c r="BI391" s="8"/>
      <c r="BJ391" s="8"/>
      <c r="BK391" s="8"/>
      <c r="BL391" s="8"/>
      <c r="BM391" s="8"/>
      <c r="BN391" s="8"/>
      <c r="BO391" s="8"/>
      <c r="BP391" s="8"/>
    </row>
    <row r="392" customFormat="false" ht="15.75" hidden="false" customHeight="true" outlineLevel="0" collapsed="false">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c r="AY392" s="8"/>
      <c r="AZ392" s="8"/>
      <c r="BA392" s="8"/>
      <c r="BB392" s="8"/>
      <c r="BC392" s="8"/>
      <c r="BD392" s="8"/>
      <c r="BE392" s="8"/>
      <c r="BF392" s="8"/>
      <c r="BG392" s="8"/>
      <c r="BH392" s="8"/>
      <c r="BI392" s="8"/>
      <c r="BJ392" s="8"/>
      <c r="BK392" s="8"/>
      <c r="BL392" s="8"/>
      <c r="BM392" s="8"/>
      <c r="BN392" s="8"/>
      <c r="BO392" s="8"/>
      <c r="BP392" s="8"/>
    </row>
    <row r="393" customFormat="false" ht="15.75" hidden="false" customHeight="true" outlineLevel="0" collapsed="false">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8"/>
      <c r="AX393" s="8"/>
      <c r="AY393" s="8"/>
      <c r="AZ393" s="8"/>
      <c r="BA393" s="8"/>
      <c r="BB393" s="8"/>
      <c r="BC393" s="8"/>
      <c r="BD393" s="8"/>
      <c r="BE393" s="8"/>
      <c r="BF393" s="8"/>
      <c r="BG393" s="8"/>
      <c r="BH393" s="8"/>
      <c r="BI393" s="8"/>
      <c r="BJ393" s="8"/>
      <c r="BK393" s="8"/>
      <c r="BL393" s="8"/>
      <c r="BM393" s="8"/>
      <c r="BN393" s="8"/>
      <c r="BO393" s="8"/>
      <c r="BP393" s="8"/>
    </row>
    <row r="394" customFormat="false" ht="15.75" hidden="false" customHeight="true" outlineLevel="0" collapsed="false">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c r="AZ394" s="8"/>
      <c r="BA394" s="8"/>
      <c r="BB394" s="8"/>
      <c r="BC394" s="8"/>
      <c r="BD394" s="8"/>
      <c r="BE394" s="8"/>
      <c r="BF394" s="8"/>
      <c r="BG394" s="8"/>
      <c r="BH394" s="8"/>
      <c r="BI394" s="8"/>
      <c r="BJ394" s="8"/>
      <c r="BK394" s="8"/>
      <c r="BL394" s="8"/>
      <c r="BM394" s="8"/>
      <c r="BN394" s="8"/>
      <c r="BO394" s="8"/>
      <c r="BP394" s="8"/>
    </row>
    <row r="395" customFormat="false" ht="15.75" hidden="false" customHeight="true" outlineLevel="0" collapsed="false">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8"/>
      <c r="AX395" s="8"/>
      <c r="AY395" s="8"/>
      <c r="AZ395" s="8"/>
      <c r="BA395" s="8"/>
      <c r="BB395" s="8"/>
      <c r="BC395" s="8"/>
      <c r="BD395" s="8"/>
      <c r="BE395" s="8"/>
      <c r="BF395" s="8"/>
      <c r="BG395" s="8"/>
      <c r="BH395" s="8"/>
      <c r="BI395" s="8"/>
      <c r="BJ395" s="8"/>
      <c r="BK395" s="8"/>
      <c r="BL395" s="8"/>
      <c r="BM395" s="8"/>
      <c r="BN395" s="8"/>
      <c r="BO395" s="8"/>
      <c r="BP395" s="8"/>
    </row>
    <row r="396" customFormat="false" ht="15.75" hidden="false" customHeight="true" outlineLevel="0" collapsed="false">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X396" s="8"/>
      <c r="AY396" s="8"/>
      <c r="AZ396" s="8"/>
      <c r="BA396" s="8"/>
      <c r="BB396" s="8"/>
      <c r="BC396" s="8"/>
      <c r="BD396" s="8"/>
      <c r="BE396" s="8"/>
      <c r="BF396" s="8"/>
      <c r="BG396" s="8"/>
      <c r="BH396" s="8"/>
      <c r="BI396" s="8"/>
      <c r="BJ396" s="8"/>
      <c r="BK396" s="8"/>
      <c r="BL396" s="8"/>
      <c r="BM396" s="8"/>
      <c r="BN396" s="8"/>
      <c r="BO396" s="8"/>
      <c r="BP396" s="8"/>
    </row>
    <row r="397" customFormat="false" ht="15.75" hidden="false" customHeight="true" outlineLevel="0" collapsed="false">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X397" s="8"/>
      <c r="AY397" s="8"/>
      <c r="AZ397" s="8"/>
      <c r="BA397" s="8"/>
      <c r="BB397" s="8"/>
      <c r="BC397" s="8"/>
      <c r="BD397" s="8"/>
      <c r="BE397" s="8"/>
      <c r="BF397" s="8"/>
      <c r="BG397" s="8"/>
      <c r="BH397" s="8"/>
      <c r="BI397" s="8"/>
      <c r="BJ397" s="8"/>
      <c r="BK397" s="8"/>
      <c r="BL397" s="8"/>
      <c r="BM397" s="8"/>
      <c r="BN397" s="8"/>
      <c r="BO397" s="8"/>
      <c r="BP397" s="8"/>
    </row>
    <row r="398" customFormat="false" ht="15.75" hidden="false" customHeight="true" outlineLevel="0" collapsed="false">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8"/>
      <c r="AX398" s="8"/>
      <c r="AY398" s="8"/>
      <c r="AZ398" s="8"/>
      <c r="BA398" s="8"/>
      <c r="BB398" s="8"/>
      <c r="BC398" s="8"/>
      <c r="BD398" s="8"/>
      <c r="BE398" s="8"/>
      <c r="BF398" s="8"/>
      <c r="BG398" s="8"/>
      <c r="BH398" s="8"/>
      <c r="BI398" s="8"/>
      <c r="BJ398" s="8"/>
      <c r="BK398" s="8"/>
      <c r="BL398" s="8"/>
      <c r="BM398" s="8"/>
      <c r="BN398" s="8"/>
      <c r="BO398" s="8"/>
      <c r="BP398" s="8"/>
    </row>
    <row r="399" customFormat="false" ht="15.75" hidden="false" customHeight="true" outlineLevel="0" collapsed="false">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c r="AY399" s="8"/>
      <c r="AZ399" s="8"/>
      <c r="BA399" s="8"/>
      <c r="BB399" s="8"/>
      <c r="BC399" s="8"/>
      <c r="BD399" s="8"/>
      <c r="BE399" s="8"/>
      <c r="BF399" s="8"/>
      <c r="BG399" s="8"/>
      <c r="BH399" s="8"/>
      <c r="BI399" s="8"/>
      <c r="BJ399" s="8"/>
      <c r="BK399" s="8"/>
      <c r="BL399" s="8"/>
      <c r="BM399" s="8"/>
      <c r="BN399" s="8"/>
      <c r="BO399" s="8"/>
      <c r="BP399" s="8"/>
    </row>
    <row r="400" customFormat="false" ht="15.75" hidden="false" customHeight="true" outlineLevel="0" collapsed="false">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c r="AU400" s="8"/>
      <c r="AV400" s="8"/>
      <c r="AW400" s="8"/>
      <c r="AX400" s="8"/>
      <c r="AY400" s="8"/>
      <c r="AZ400" s="8"/>
      <c r="BA400" s="8"/>
      <c r="BB400" s="8"/>
      <c r="BC400" s="8"/>
      <c r="BD400" s="8"/>
      <c r="BE400" s="8"/>
      <c r="BF400" s="8"/>
      <c r="BG400" s="8"/>
      <c r="BH400" s="8"/>
      <c r="BI400" s="8"/>
      <c r="BJ400" s="8"/>
      <c r="BK400" s="8"/>
      <c r="BL400" s="8"/>
      <c r="BM400" s="8"/>
      <c r="BN400" s="8"/>
      <c r="BO400" s="8"/>
      <c r="BP400" s="8"/>
    </row>
    <row r="401" customFormat="false" ht="15.75" hidden="false" customHeight="true" outlineLevel="0" collapsed="false">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c r="AU401" s="8"/>
      <c r="AV401" s="8"/>
      <c r="AW401" s="8"/>
      <c r="AX401" s="8"/>
      <c r="AY401" s="8"/>
      <c r="AZ401" s="8"/>
      <c r="BA401" s="8"/>
      <c r="BB401" s="8"/>
      <c r="BC401" s="8"/>
      <c r="BD401" s="8"/>
      <c r="BE401" s="8"/>
      <c r="BF401" s="8"/>
      <c r="BG401" s="8"/>
      <c r="BH401" s="8"/>
      <c r="BI401" s="8"/>
      <c r="BJ401" s="8"/>
      <c r="BK401" s="8"/>
      <c r="BL401" s="8"/>
      <c r="BM401" s="8"/>
      <c r="BN401" s="8"/>
      <c r="BO401" s="8"/>
      <c r="BP401" s="8"/>
    </row>
    <row r="402" customFormat="false" ht="15.75" hidden="false" customHeight="true" outlineLevel="0" collapsed="false">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c r="AU402" s="8"/>
      <c r="AV402" s="8"/>
      <c r="AW402" s="8"/>
      <c r="AX402" s="8"/>
      <c r="AY402" s="8"/>
      <c r="AZ402" s="8"/>
      <c r="BA402" s="8"/>
      <c r="BB402" s="8"/>
      <c r="BC402" s="8"/>
      <c r="BD402" s="8"/>
      <c r="BE402" s="8"/>
      <c r="BF402" s="8"/>
      <c r="BG402" s="8"/>
      <c r="BH402" s="8"/>
      <c r="BI402" s="8"/>
      <c r="BJ402" s="8"/>
      <c r="BK402" s="8"/>
      <c r="BL402" s="8"/>
      <c r="BM402" s="8"/>
      <c r="BN402" s="8"/>
      <c r="BO402" s="8"/>
      <c r="BP402" s="8"/>
    </row>
    <row r="403" customFormat="false" ht="15.75" hidden="false" customHeight="true" outlineLevel="0" collapsed="false">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X403" s="8"/>
      <c r="AY403" s="8"/>
      <c r="AZ403" s="8"/>
      <c r="BA403" s="8"/>
      <c r="BB403" s="8"/>
      <c r="BC403" s="8"/>
      <c r="BD403" s="8"/>
      <c r="BE403" s="8"/>
      <c r="BF403" s="8"/>
      <c r="BG403" s="8"/>
      <c r="BH403" s="8"/>
      <c r="BI403" s="8"/>
      <c r="BJ403" s="8"/>
      <c r="BK403" s="8"/>
      <c r="BL403" s="8"/>
      <c r="BM403" s="8"/>
      <c r="BN403" s="8"/>
      <c r="BO403" s="8"/>
      <c r="BP403" s="8"/>
    </row>
    <row r="404" customFormat="false" ht="15.75" hidden="false" customHeight="true" outlineLevel="0" collapsed="false">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8"/>
      <c r="AX404" s="8"/>
      <c r="AY404" s="8"/>
      <c r="AZ404" s="8"/>
      <c r="BA404" s="8"/>
      <c r="BB404" s="8"/>
      <c r="BC404" s="8"/>
      <c r="BD404" s="8"/>
      <c r="BE404" s="8"/>
      <c r="BF404" s="8"/>
      <c r="BG404" s="8"/>
      <c r="BH404" s="8"/>
      <c r="BI404" s="8"/>
      <c r="BJ404" s="8"/>
      <c r="BK404" s="8"/>
      <c r="BL404" s="8"/>
      <c r="BM404" s="8"/>
      <c r="BN404" s="8"/>
      <c r="BO404" s="8"/>
      <c r="BP404" s="8"/>
    </row>
    <row r="405" customFormat="false" ht="15.75" hidden="false" customHeight="true" outlineLevel="0" collapsed="false">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c r="AU405" s="8"/>
      <c r="AV405" s="8"/>
      <c r="AW405" s="8"/>
      <c r="AX405" s="8"/>
      <c r="AY405" s="8"/>
      <c r="AZ405" s="8"/>
      <c r="BA405" s="8"/>
      <c r="BB405" s="8"/>
      <c r="BC405" s="8"/>
      <c r="BD405" s="8"/>
      <c r="BE405" s="8"/>
      <c r="BF405" s="8"/>
      <c r="BG405" s="8"/>
      <c r="BH405" s="8"/>
      <c r="BI405" s="8"/>
      <c r="BJ405" s="8"/>
      <c r="BK405" s="8"/>
      <c r="BL405" s="8"/>
      <c r="BM405" s="8"/>
      <c r="BN405" s="8"/>
      <c r="BO405" s="8"/>
      <c r="BP405" s="8"/>
    </row>
    <row r="406" customFormat="false" ht="15.75" hidden="false" customHeight="true" outlineLevel="0" collapsed="false">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c r="AU406" s="8"/>
      <c r="AV406" s="8"/>
      <c r="AW406" s="8"/>
      <c r="AX406" s="8"/>
      <c r="AY406" s="8"/>
      <c r="AZ406" s="8"/>
      <c r="BA406" s="8"/>
      <c r="BB406" s="8"/>
      <c r="BC406" s="8"/>
      <c r="BD406" s="8"/>
      <c r="BE406" s="8"/>
      <c r="BF406" s="8"/>
      <c r="BG406" s="8"/>
      <c r="BH406" s="8"/>
      <c r="BI406" s="8"/>
      <c r="BJ406" s="8"/>
      <c r="BK406" s="8"/>
      <c r="BL406" s="8"/>
      <c r="BM406" s="8"/>
      <c r="BN406" s="8"/>
      <c r="BO406" s="8"/>
      <c r="BP406" s="8"/>
    </row>
    <row r="407" customFormat="false" ht="15.75" hidden="false" customHeight="true" outlineLevel="0" collapsed="false">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c r="AU407" s="8"/>
      <c r="AV407" s="8"/>
      <c r="AW407" s="8"/>
      <c r="AX407" s="8"/>
      <c r="AY407" s="8"/>
      <c r="AZ407" s="8"/>
      <c r="BA407" s="8"/>
      <c r="BB407" s="8"/>
      <c r="BC407" s="8"/>
      <c r="BD407" s="8"/>
      <c r="BE407" s="8"/>
      <c r="BF407" s="8"/>
      <c r="BG407" s="8"/>
      <c r="BH407" s="8"/>
      <c r="BI407" s="8"/>
      <c r="BJ407" s="8"/>
      <c r="BK407" s="8"/>
      <c r="BL407" s="8"/>
      <c r="BM407" s="8"/>
      <c r="BN407" s="8"/>
      <c r="BO407" s="8"/>
      <c r="BP407" s="8"/>
    </row>
    <row r="408" customFormat="false" ht="15.75" hidden="false" customHeight="true" outlineLevel="0" collapsed="false">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c r="BG408" s="8"/>
      <c r="BH408" s="8"/>
      <c r="BI408" s="8"/>
      <c r="BJ408" s="8"/>
      <c r="BK408" s="8"/>
      <c r="BL408" s="8"/>
      <c r="BM408" s="8"/>
      <c r="BN408" s="8"/>
      <c r="BO408" s="8"/>
      <c r="BP408" s="8"/>
    </row>
    <row r="409" customFormat="false" ht="15.75" hidden="false" customHeight="true" outlineLevel="0" collapsed="false">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8"/>
      <c r="AX409" s="8"/>
      <c r="AY409" s="8"/>
      <c r="AZ409" s="8"/>
      <c r="BA409" s="8"/>
      <c r="BB409" s="8"/>
      <c r="BC409" s="8"/>
      <c r="BD409" s="8"/>
      <c r="BE409" s="8"/>
      <c r="BF409" s="8"/>
      <c r="BG409" s="8"/>
      <c r="BH409" s="8"/>
      <c r="BI409" s="8"/>
      <c r="BJ409" s="8"/>
      <c r="BK409" s="8"/>
      <c r="BL409" s="8"/>
      <c r="BM409" s="8"/>
      <c r="BN409" s="8"/>
      <c r="BO409" s="8"/>
      <c r="BP409" s="8"/>
    </row>
    <row r="410" customFormat="false" ht="15.75" hidden="false" customHeight="true" outlineLevel="0" collapsed="false">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c r="AU410" s="8"/>
      <c r="AV410" s="8"/>
      <c r="AW410" s="8"/>
      <c r="AX410" s="8"/>
      <c r="AY410" s="8"/>
      <c r="AZ410" s="8"/>
      <c r="BA410" s="8"/>
      <c r="BB410" s="8"/>
      <c r="BC410" s="8"/>
      <c r="BD410" s="8"/>
      <c r="BE410" s="8"/>
      <c r="BF410" s="8"/>
      <c r="BG410" s="8"/>
      <c r="BH410" s="8"/>
      <c r="BI410" s="8"/>
      <c r="BJ410" s="8"/>
      <c r="BK410" s="8"/>
      <c r="BL410" s="8"/>
      <c r="BM410" s="8"/>
      <c r="BN410" s="8"/>
      <c r="BO410" s="8"/>
      <c r="BP410" s="8"/>
    </row>
    <row r="411" customFormat="false" ht="15.75" hidden="false" customHeight="true" outlineLevel="0" collapsed="false">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c r="AZ411" s="8"/>
      <c r="BA411" s="8"/>
      <c r="BB411" s="8"/>
      <c r="BC411" s="8"/>
      <c r="BD411" s="8"/>
      <c r="BE411" s="8"/>
      <c r="BF411" s="8"/>
      <c r="BG411" s="8"/>
      <c r="BH411" s="8"/>
      <c r="BI411" s="8"/>
      <c r="BJ411" s="8"/>
      <c r="BK411" s="8"/>
      <c r="BL411" s="8"/>
      <c r="BM411" s="8"/>
      <c r="BN411" s="8"/>
      <c r="BO411" s="8"/>
      <c r="BP411" s="8"/>
    </row>
    <row r="412" customFormat="false" ht="15.75" hidden="false" customHeight="true" outlineLevel="0" collapsed="false">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c r="AU412" s="8"/>
      <c r="AV412" s="8"/>
      <c r="AW412" s="8"/>
      <c r="AX412" s="8"/>
      <c r="AY412" s="8"/>
      <c r="AZ412" s="8"/>
      <c r="BA412" s="8"/>
      <c r="BB412" s="8"/>
      <c r="BC412" s="8"/>
      <c r="BD412" s="8"/>
      <c r="BE412" s="8"/>
      <c r="BF412" s="8"/>
      <c r="BG412" s="8"/>
      <c r="BH412" s="8"/>
      <c r="BI412" s="8"/>
      <c r="BJ412" s="8"/>
      <c r="BK412" s="8"/>
      <c r="BL412" s="8"/>
      <c r="BM412" s="8"/>
      <c r="BN412" s="8"/>
      <c r="BO412" s="8"/>
      <c r="BP412" s="8"/>
    </row>
    <row r="413" customFormat="false" ht="15.75" hidden="false" customHeight="true" outlineLevel="0" collapsed="false">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c r="AU413" s="8"/>
      <c r="AV413" s="8"/>
      <c r="AW413" s="8"/>
      <c r="AX413" s="8"/>
      <c r="AY413" s="8"/>
      <c r="AZ413" s="8"/>
      <c r="BA413" s="8"/>
      <c r="BB413" s="8"/>
      <c r="BC413" s="8"/>
      <c r="BD413" s="8"/>
      <c r="BE413" s="8"/>
      <c r="BF413" s="8"/>
      <c r="BG413" s="8"/>
      <c r="BH413" s="8"/>
      <c r="BI413" s="8"/>
      <c r="BJ413" s="8"/>
      <c r="BK413" s="8"/>
      <c r="BL413" s="8"/>
      <c r="BM413" s="8"/>
      <c r="BN413" s="8"/>
      <c r="BO413" s="8"/>
      <c r="BP413" s="8"/>
    </row>
    <row r="414" customFormat="false" ht="15.75" hidden="false" customHeight="true" outlineLevel="0" collapsed="false">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c r="AU414" s="8"/>
      <c r="AV414" s="8"/>
      <c r="AW414" s="8"/>
      <c r="AX414" s="8"/>
      <c r="AY414" s="8"/>
      <c r="AZ414" s="8"/>
      <c r="BA414" s="8"/>
      <c r="BB414" s="8"/>
      <c r="BC414" s="8"/>
      <c r="BD414" s="8"/>
      <c r="BE414" s="8"/>
      <c r="BF414" s="8"/>
      <c r="BG414" s="8"/>
      <c r="BH414" s="8"/>
      <c r="BI414" s="8"/>
      <c r="BJ414" s="8"/>
      <c r="BK414" s="8"/>
      <c r="BL414" s="8"/>
      <c r="BM414" s="8"/>
      <c r="BN414" s="8"/>
      <c r="BO414" s="8"/>
      <c r="BP414" s="8"/>
    </row>
    <row r="415" customFormat="false" ht="15.75" hidden="false" customHeight="true" outlineLevel="0" collapsed="false">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c r="AU415" s="8"/>
      <c r="AV415" s="8"/>
      <c r="AW415" s="8"/>
      <c r="AX415" s="8"/>
      <c r="AY415" s="8"/>
      <c r="AZ415" s="8"/>
      <c r="BA415" s="8"/>
      <c r="BB415" s="8"/>
      <c r="BC415" s="8"/>
      <c r="BD415" s="8"/>
      <c r="BE415" s="8"/>
      <c r="BF415" s="8"/>
      <c r="BG415" s="8"/>
      <c r="BH415" s="8"/>
      <c r="BI415" s="8"/>
      <c r="BJ415" s="8"/>
      <c r="BK415" s="8"/>
      <c r="BL415" s="8"/>
      <c r="BM415" s="8"/>
      <c r="BN415" s="8"/>
      <c r="BO415" s="8"/>
      <c r="BP415" s="8"/>
    </row>
    <row r="416" customFormat="false" ht="15.75" hidden="false" customHeight="true" outlineLevel="0" collapsed="false">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8"/>
      <c r="AX416" s="8"/>
      <c r="AY416" s="8"/>
      <c r="AZ416" s="8"/>
      <c r="BA416" s="8"/>
      <c r="BB416" s="8"/>
      <c r="BC416" s="8"/>
      <c r="BD416" s="8"/>
      <c r="BE416" s="8"/>
      <c r="BF416" s="8"/>
      <c r="BG416" s="8"/>
      <c r="BH416" s="8"/>
      <c r="BI416" s="8"/>
      <c r="BJ416" s="8"/>
      <c r="BK416" s="8"/>
      <c r="BL416" s="8"/>
      <c r="BM416" s="8"/>
      <c r="BN416" s="8"/>
      <c r="BO416" s="8"/>
      <c r="BP416" s="8"/>
    </row>
    <row r="417" customFormat="false" ht="15.75" hidden="false" customHeight="true" outlineLevel="0" collapsed="false">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8"/>
      <c r="AX417" s="8"/>
      <c r="AY417" s="8"/>
      <c r="AZ417" s="8"/>
      <c r="BA417" s="8"/>
      <c r="BB417" s="8"/>
      <c r="BC417" s="8"/>
      <c r="BD417" s="8"/>
      <c r="BE417" s="8"/>
      <c r="BF417" s="8"/>
      <c r="BG417" s="8"/>
      <c r="BH417" s="8"/>
      <c r="BI417" s="8"/>
      <c r="BJ417" s="8"/>
      <c r="BK417" s="8"/>
      <c r="BL417" s="8"/>
      <c r="BM417" s="8"/>
      <c r="BN417" s="8"/>
      <c r="BO417" s="8"/>
      <c r="BP417" s="8"/>
    </row>
    <row r="418" customFormat="false" ht="15.75" hidden="false" customHeight="true" outlineLevel="0" collapsed="false">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c r="AU418" s="8"/>
      <c r="AV418" s="8"/>
      <c r="AW418" s="8"/>
      <c r="AX418" s="8"/>
      <c r="AY418" s="8"/>
      <c r="AZ418" s="8"/>
      <c r="BA418" s="8"/>
      <c r="BB418" s="8"/>
      <c r="BC418" s="8"/>
      <c r="BD418" s="8"/>
      <c r="BE418" s="8"/>
      <c r="BF418" s="8"/>
      <c r="BG418" s="8"/>
      <c r="BH418" s="8"/>
      <c r="BI418" s="8"/>
      <c r="BJ418" s="8"/>
      <c r="BK418" s="8"/>
      <c r="BL418" s="8"/>
      <c r="BM418" s="8"/>
      <c r="BN418" s="8"/>
      <c r="BO418" s="8"/>
      <c r="BP418" s="8"/>
    </row>
    <row r="419" customFormat="false" ht="15.75" hidden="false" customHeight="true" outlineLevel="0" collapsed="false">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c r="AU419" s="8"/>
      <c r="AV419" s="8"/>
      <c r="AW419" s="8"/>
      <c r="AX419" s="8"/>
      <c r="AY419" s="8"/>
      <c r="AZ419" s="8"/>
      <c r="BA419" s="8"/>
      <c r="BB419" s="8"/>
      <c r="BC419" s="8"/>
      <c r="BD419" s="8"/>
      <c r="BE419" s="8"/>
      <c r="BF419" s="8"/>
      <c r="BG419" s="8"/>
      <c r="BH419" s="8"/>
      <c r="BI419" s="8"/>
      <c r="BJ419" s="8"/>
      <c r="BK419" s="8"/>
      <c r="BL419" s="8"/>
      <c r="BM419" s="8"/>
      <c r="BN419" s="8"/>
      <c r="BO419" s="8"/>
      <c r="BP419" s="8"/>
    </row>
    <row r="420" customFormat="false" ht="15.75" hidden="false" customHeight="true" outlineLevel="0" collapsed="false">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c r="AU420" s="8"/>
      <c r="AV420" s="8"/>
      <c r="AW420" s="8"/>
      <c r="AX420" s="8"/>
      <c r="AY420" s="8"/>
      <c r="AZ420" s="8"/>
      <c r="BA420" s="8"/>
      <c r="BB420" s="8"/>
      <c r="BC420" s="8"/>
      <c r="BD420" s="8"/>
      <c r="BE420" s="8"/>
      <c r="BF420" s="8"/>
      <c r="BG420" s="8"/>
      <c r="BH420" s="8"/>
      <c r="BI420" s="8"/>
      <c r="BJ420" s="8"/>
      <c r="BK420" s="8"/>
      <c r="BL420" s="8"/>
      <c r="BM420" s="8"/>
      <c r="BN420" s="8"/>
      <c r="BO420" s="8"/>
      <c r="BP420" s="8"/>
    </row>
    <row r="421" customFormat="false" ht="15.75" hidden="false" customHeight="true" outlineLevel="0" collapsed="false">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c r="AU421" s="8"/>
      <c r="AV421" s="8"/>
      <c r="AW421" s="8"/>
      <c r="AX421" s="8"/>
      <c r="AY421" s="8"/>
      <c r="AZ421" s="8"/>
      <c r="BA421" s="8"/>
      <c r="BB421" s="8"/>
      <c r="BC421" s="8"/>
      <c r="BD421" s="8"/>
      <c r="BE421" s="8"/>
      <c r="BF421" s="8"/>
      <c r="BG421" s="8"/>
      <c r="BH421" s="8"/>
      <c r="BI421" s="8"/>
      <c r="BJ421" s="8"/>
      <c r="BK421" s="8"/>
      <c r="BL421" s="8"/>
      <c r="BM421" s="8"/>
      <c r="BN421" s="8"/>
      <c r="BO421" s="8"/>
      <c r="BP421" s="8"/>
    </row>
    <row r="422" customFormat="false" ht="15.75" hidden="false" customHeight="true" outlineLevel="0" collapsed="false">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c r="AU422" s="8"/>
      <c r="AV422" s="8"/>
      <c r="AW422" s="8"/>
      <c r="AX422" s="8"/>
      <c r="AY422" s="8"/>
      <c r="AZ422" s="8"/>
      <c r="BA422" s="8"/>
      <c r="BB422" s="8"/>
      <c r="BC422" s="8"/>
      <c r="BD422" s="8"/>
      <c r="BE422" s="8"/>
      <c r="BF422" s="8"/>
      <c r="BG422" s="8"/>
      <c r="BH422" s="8"/>
      <c r="BI422" s="8"/>
      <c r="BJ422" s="8"/>
      <c r="BK422" s="8"/>
      <c r="BL422" s="8"/>
      <c r="BM422" s="8"/>
      <c r="BN422" s="8"/>
      <c r="BO422" s="8"/>
      <c r="BP422" s="8"/>
    </row>
    <row r="423" customFormat="false" ht="15.75" hidden="false" customHeight="true" outlineLevel="0" collapsed="false">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c r="AU423" s="8"/>
      <c r="AV423" s="8"/>
      <c r="AW423" s="8"/>
      <c r="AX423" s="8"/>
      <c r="AY423" s="8"/>
      <c r="AZ423" s="8"/>
      <c r="BA423" s="8"/>
      <c r="BB423" s="8"/>
      <c r="BC423" s="8"/>
      <c r="BD423" s="8"/>
      <c r="BE423" s="8"/>
      <c r="BF423" s="8"/>
      <c r="BG423" s="8"/>
      <c r="BH423" s="8"/>
      <c r="BI423" s="8"/>
      <c r="BJ423" s="8"/>
      <c r="BK423" s="8"/>
      <c r="BL423" s="8"/>
      <c r="BM423" s="8"/>
      <c r="BN423" s="8"/>
      <c r="BO423" s="8"/>
      <c r="BP423" s="8"/>
    </row>
    <row r="424" customFormat="false" ht="15.75" hidden="false" customHeight="true" outlineLevel="0" collapsed="false">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c r="AU424" s="8"/>
      <c r="AV424" s="8"/>
      <c r="AW424" s="8"/>
      <c r="AX424" s="8"/>
      <c r="AY424" s="8"/>
      <c r="AZ424" s="8"/>
      <c r="BA424" s="8"/>
      <c r="BB424" s="8"/>
      <c r="BC424" s="8"/>
      <c r="BD424" s="8"/>
      <c r="BE424" s="8"/>
      <c r="BF424" s="8"/>
      <c r="BG424" s="8"/>
      <c r="BH424" s="8"/>
      <c r="BI424" s="8"/>
      <c r="BJ424" s="8"/>
      <c r="BK424" s="8"/>
      <c r="BL424" s="8"/>
      <c r="BM424" s="8"/>
      <c r="BN424" s="8"/>
      <c r="BO424" s="8"/>
      <c r="BP424" s="8"/>
    </row>
    <row r="425" customFormat="false" ht="15.75" hidden="false" customHeight="true" outlineLevel="0" collapsed="false">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c r="AU425" s="8"/>
      <c r="AV425" s="8"/>
      <c r="AW425" s="8"/>
      <c r="AX425" s="8"/>
      <c r="AY425" s="8"/>
      <c r="AZ425" s="8"/>
      <c r="BA425" s="8"/>
      <c r="BB425" s="8"/>
      <c r="BC425" s="8"/>
      <c r="BD425" s="8"/>
      <c r="BE425" s="8"/>
      <c r="BF425" s="8"/>
      <c r="BG425" s="8"/>
      <c r="BH425" s="8"/>
      <c r="BI425" s="8"/>
      <c r="BJ425" s="8"/>
      <c r="BK425" s="8"/>
      <c r="BL425" s="8"/>
      <c r="BM425" s="8"/>
      <c r="BN425" s="8"/>
      <c r="BO425" s="8"/>
      <c r="BP425" s="8"/>
    </row>
    <row r="426" customFormat="false" ht="15.75" hidden="false" customHeight="true" outlineLevel="0" collapsed="false">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c r="AU426" s="8"/>
      <c r="AV426" s="8"/>
      <c r="AW426" s="8"/>
      <c r="AX426" s="8"/>
      <c r="AY426" s="8"/>
      <c r="AZ426" s="8"/>
      <c r="BA426" s="8"/>
      <c r="BB426" s="8"/>
      <c r="BC426" s="8"/>
      <c r="BD426" s="8"/>
      <c r="BE426" s="8"/>
      <c r="BF426" s="8"/>
      <c r="BG426" s="8"/>
      <c r="BH426" s="8"/>
      <c r="BI426" s="8"/>
      <c r="BJ426" s="8"/>
      <c r="BK426" s="8"/>
      <c r="BL426" s="8"/>
      <c r="BM426" s="8"/>
      <c r="BN426" s="8"/>
      <c r="BO426" s="8"/>
      <c r="BP426" s="8"/>
    </row>
    <row r="427" customFormat="false" ht="15.75" hidden="false" customHeight="true" outlineLevel="0" collapsed="false">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c r="AU427" s="8"/>
      <c r="AV427" s="8"/>
      <c r="AW427" s="8"/>
      <c r="AX427" s="8"/>
      <c r="AY427" s="8"/>
      <c r="AZ427" s="8"/>
      <c r="BA427" s="8"/>
      <c r="BB427" s="8"/>
      <c r="BC427" s="8"/>
      <c r="BD427" s="8"/>
      <c r="BE427" s="8"/>
      <c r="BF427" s="8"/>
      <c r="BG427" s="8"/>
      <c r="BH427" s="8"/>
      <c r="BI427" s="8"/>
      <c r="BJ427" s="8"/>
      <c r="BK427" s="8"/>
      <c r="BL427" s="8"/>
      <c r="BM427" s="8"/>
      <c r="BN427" s="8"/>
      <c r="BO427" s="8"/>
      <c r="BP427" s="8"/>
    </row>
    <row r="428" customFormat="false" ht="15.75" hidden="false" customHeight="true" outlineLevel="0" collapsed="false">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c r="AU428" s="8"/>
      <c r="AV428" s="8"/>
      <c r="AW428" s="8"/>
      <c r="AX428" s="8"/>
      <c r="AY428" s="8"/>
      <c r="AZ428" s="8"/>
      <c r="BA428" s="8"/>
      <c r="BB428" s="8"/>
      <c r="BC428" s="8"/>
      <c r="BD428" s="8"/>
      <c r="BE428" s="8"/>
      <c r="BF428" s="8"/>
      <c r="BG428" s="8"/>
      <c r="BH428" s="8"/>
      <c r="BI428" s="8"/>
      <c r="BJ428" s="8"/>
      <c r="BK428" s="8"/>
      <c r="BL428" s="8"/>
      <c r="BM428" s="8"/>
      <c r="BN428" s="8"/>
      <c r="BO428" s="8"/>
      <c r="BP428" s="8"/>
    </row>
    <row r="429" customFormat="false" ht="15.75" hidden="false" customHeight="true" outlineLevel="0" collapsed="false">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c r="AU429" s="8"/>
      <c r="AV429" s="8"/>
      <c r="AW429" s="8"/>
      <c r="AX429" s="8"/>
      <c r="AY429" s="8"/>
      <c r="AZ429" s="8"/>
      <c r="BA429" s="8"/>
      <c r="BB429" s="8"/>
      <c r="BC429" s="8"/>
      <c r="BD429" s="8"/>
      <c r="BE429" s="8"/>
      <c r="BF429" s="8"/>
      <c r="BG429" s="8"/>
      <c r="BH429" s="8"/>
      <c r="BI429" s="8"/>
      <c r="BJ429" s="8"/>
      <c r="BK429" s="8"/>
      <c r="BL429" s="8"/>
      <c r="BM429" s="8"/>
      <c r="BN429" s="8"/>
      <c r="BO429" s="8"/>
      <c r="BP429" s="8"/>
    </row>
    <row r="430" customFormat="false" ht="15.75" hidden="false" customHeight="true" outlineLevel="0" collapsed="false">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c r="AU430" s="8"/>
      <c r="AV430" s="8"/>
      <c r="AW430" s="8"/>
      <c r="AX430" s="8"/>
      <c r="AY430" s="8"/>
      <c r="AZ430" s="8"/>
      <c r="BA430" s="8"/>
      <c r="BB430" s="8"/>
      <c r="BC430" s="8"/>
      <c r="BD430" s="8"/>
      <c r="BE430" s="8"/>
      <c r="BF430" s="8"/>
      <c r="BG430" s="8"/>
      <c r="BH430" s="8"/>
      <c r="BI430" s="8"/>
      <c r="BJ430" s="8"/>
      <c r="BK430" s="8"/>
      <c r="BL430" s="8"/>
      <c r="BM430" s="8"/>
      <c r="BN430" s="8"/>
      <c r="BO430" s="8"/>
      <c r="BP430" s="8"/>
    </row>
    <row r="431" customFormat="false" ht="15.75" hidden="false" customHeight="true" outlineLevel="0" collapsed="false">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c r="AU431" s="8"/>
      <c r="AV431" s="8"/>
      <c r="AW431" s="8"/>
      <c r="AX431" s="8"/>
      <c r="AY431" s="8"/>
      <c r="AZ431" s="8"/>
      <c r="BA431" s="8"/>
      <c r="BB431" s="8"/>
      <c r="BC431" s="8"/>
      <c r="BD431" s="8"/>
      <c r="BE431" s="8"/>
      <c r="BF431" s="8"/>
      <c r="BG431" s="8"/>
      <c r="BH431" s="8"/>
      <c r="BI431" s="8"/>
      <c r="BJ431" s="8"/>
      <c r="BK431" s="8"/>
      <c r="BL431" s="8"/>
      <c r="BM431" s="8"/>
      <c r="BN431" s="8"/>
      <c r="BO431" s="8"/>
      <c r="BP431" s="8"/>
    </row>
    <row r="432" customFormat="false" ht="15.75" hidden="false" customHeight="true" outlineLevel="0" collapsed="false">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c r="AU432" s="8"/>
      <c r="AV432" s="8"/>
      <c r="AW432" s="8"/>
      <c r="AX432" s="8"/>
      <c r="AY432" s="8"/>
      <c r="AZ432" s="8"/>
      <c r="BA432" s="8"/>
      <c r="BB432" s="8"/>
      <c r="BC432" s="8"/>
      <c r="BD432" s="8"/>
      <c r="BE432" s="8"/>
      <c r="BF432" s="8"/>
      <c r="BG432" s="8"/>
      <c r="BH432" s="8"/>
      <c r="BI432" s="8"/>
      <c r="BJ432" s="8"/>
      <c r="BK432" s="8"/>
      <c r="BL432" s="8"/>
      <c r="BM432" s="8"/>
      <c r="BN432" s="8"/>
      <c r="BO432" s="8"/>
      <c r="BP432" s="8"/>
    </row>
    <row r="433" customFormat="false" ht="15.75" hidden="false" customHeight="true" outlineLevel="0" collapsed="false">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c r="AU433" s="8"/>
      <c r="AV433" s="8"/>
      <c r="AW433" s="8"/>
      <c r="AX433" s="8"/>
      <c r="AY433" s="8"/>
      <c r="AZ433" s="8"/>
      <c r="BA433" s="8"/>
      <c r="BB433" s="8"/>
      <c r="BC433" s="8"/>
      <c r="BD433" s="8"/>
      <c r="BE433" s="8"/>
      <c r="BF433" s="8"/>
      <c r="BG433" s="8"/>
      <c r="BH433" s="8"/>
      <c r="BI433" s="8"/>
      <c r="BJ433" s="8"/>
      <c r="BK433" s="8"/>
      <c r="BL433" s="8"/>
      <c r="BM433" s="8"/>
      <c r="BN433" s="8"/>
      <c r="BO433" s="8"/>
      <c r="BP433" s="8"/>
    </row>
    <row r="434" customFormat="false" ht="15.75" hidden="false" customHeight="true" outlineLevel="0" collapsed="false">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c r="AU434" s="8"/>
      <c r="AV434" s="8"/>
      <c r="AW434" s="8"/>
      <c r="AX434" s="8"/>
      <c r="AY434" s="8"/>
      <c r="AZ434" s="8"/>
      <c r="BA434" s="8"/>
      <c r="BB434" s="8"/>
      <c r="BC434" s="8"/>
      <c r="BD434" s="8"/>
      <c r="BE434" s="8"/>
      <c r="BF434" s="8"/>
      <c r="BG434" s="8"/>
      <c r="BH434" s="8"/>
      <c r="BI434" s="8"/>
      <c r="BJ434" s="8"/>
      <c r="BK434" s="8"/>
      <c r="BL434" s="8"/>
      <c r="BM434" s="8"/>
      <c r="BN434" s="8"/>
      <c r="BO434" s="8"/>
      <c r="BP434" s="8"/>
    </row>
    <row r="435" customFormat="false" ht="15.75" hidden="false" customHeight="true" outlineLevel="0" collapsed="false">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c r="AU435" s="8"/>
      <c r="AV435" s="8"/>
      <c r="AW435" s="8"/>
      <c r="AX435" s="8"/>
      <c r="AY435" s="8"/>
      <c r="AZ435" s="8"/>
      <c r="BA435" s="8"/>
      <c r="BB435" s="8"/>
      <c r="BC435" s="8"/>
      <c r="BD435" s="8"/>
      <c r="BE435" s="8"/>
      <c r="BF435" s="8"/>
      <c r="BG435" s="8"/>
      <c r="BH435" s="8"/>
      <c r="BI435" s="8"/>
      <c r="BJ435" s="8"/>
      <c r="BK435" s="8"/>
      <c r="BL435" s="8"/>
      <c r="BM435" s="8"/>
      <c r="BN435" s="8"/>
      <c r="BO435" s="8"/>
      <c r="BP435" s="8"/>
    </row>
    <row r="436" customFormat="false" ht="15.75" hidden="false" customHeight="true" outlineLevel="0" collapsed="false">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c r="AX436" s="8"/>
      <c r="AY436" s="8"/>
      <c r="AZ436" s="8"/>
      <c r="BA436" s="8"/>
      <c r="BB436" s="8"/>
      <c r="BC436" s="8"/>
      <c r="BD436" s="8"/>
      <c r="BE436" s="8"/>
      <c r="BF436" s="8"/>
      <c r="BG436" s="8"/>
      <c r="BH436" s="8"/>
      <c r="BI436" s="8"/>
      <c r="BJ436" s="8"/>
      <c r="BK436" s="8"/>
      <c r="BL436" s="8"/>
      <c r="BM436" s="8"/>
      <c r="BN436" s="8"/>
      <c r="BO436" s="8"/>
      <c r="BP436" s="8"/>
    </row>
    <row r="437" customFormat="false" ht="15.75" hidden="false" customHeight="true" outlineLevel="0" collapsed="false">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8"/>
      <c r="AX437" s="8"/>
      <c r="AY437" s="8"/>
      <c r="AZ437" s="8"/>
      <c r="BA437" s="8"/>
      <c r="BB437" s="8"/>
      <c r="BC437" s="8"/>
      <c r="BD437" s="8"/>
      <c r="BE437" s="8"/>
      <c r="BF437" s="8"/>
      <c r="BG437" s="8"/>
      <c r="BH437" s="8"/>
      <c r="BI437" s="8"/>
      <c r="BJ437" s="8"/>
      <c r="BK437" s="8"/>
      <c r="BL437" s="8"/>
      <c r="BM437" s="8"/>
      <c r="BN437" s="8"/>
      <c r="BO437" s="8"/>
      <c r="BP437" s="8"/>
    </row>
    <row r="438" customFormat="false" ht="15.75" hidden="false" customHeight="true" outlineLevel="0" collapsed="false">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8"/>
      <c r="AX438" s="8"/>
      <c r="AY438" s="8"/>
      <c r="AZ438" s="8"/>
      <c r="BA438" s="8"/>
      <c r="BB438" s="8"/>
      <c r="BC438" s="8"/>
      <c r="BD438" s="8"/>
      <c r="BE438" s="8"/>
      <c r="BF438" s="8"/>
      <c r="BG438" s="8"/>
      <c r="BH438" s="8"/>
      <c r="BI438" s="8"/>
      <c r="BJ438" s="8"/>
      <c r="BK438" s="8"/>
      <c r="BL438" s="8"/>
      <c r="BM438" s="8"/>
      <c r="BN438" s="8"/>
      <c r="BO438" s="8"/>
      <c r="BP438" s="8"/>
    </row>
    <row r="439" customFormat="false" ht="15.75" hidden="false" customHeight="true" outlineLevel="0" collapsed="false">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c r="BG439" s="8"/>
      <c r="BH439" s="8"/>
      <c r="BI439" s="8"/>
      <c r="BJ439" s="8"/>
      <c r="BK439" s="8"/>
      <c r="BL439" s="8"/>
      <c r="BM439" s="8"/>
      <c r="BN439" s="8"/>
      <c r="BO439" s="8"/>
      <c r="BP439" s="8"/>
    </row>
    <row r="440" customFormat="false" ht="15.75" hidden="false" customHeight="true" outlineLevel="0" collapsed="false">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c r="BG440" s="8"/>
      <c r="BH440" s="8"/>
      <c r="BI440" s="8"/>
      <c r="BJ440" s="8"/>
      <c r="BK440" s="8"/>
      <c r="BL440" s="8"/>
      <c r="BM440" s="8"/>
      <c r="BN440" s="8"/>
      <c r="BO440" s="8"/>
      <c r="BP440" s="8"/>
    </row>
    <row r="441" customFormat="false" ht="15.75" hidden="false" customHeight="true" outlineLevel="0" collapsed="false">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c r="BG441" s="8"/>
      <c r="BH441" s="8"/>
      <c r="BI441" s="8"/>
      <c r="BJ441" s="8"/>
      <c r="BK441" s="8"/>
      <c r="BL441" s="8"/>
      <c r="BM441" s="8"/>
      <c r="BN441" s="8"/>
      <c r="BO441" s="8"/>
      <c r="BP441" s="8"/>
    </row>
    <row r="442" customFormat="false" ht="15.75" hidden="false" customHeight="true" outlineLevel="0" collapsed="false">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c r="BG442" s="8"/>
      <c r="BH442" s="8"/>
      <c r="BI442" s="8"/>
      <c r="BJ442" s="8"/>
      <c r="BK442" s="8"/>
      <c r="BL442" s="8"/>
      <c r="BM442" s="8"/>
      <c r="BN442" s="8"/>
      <c r="BO442" s="8"/>
      <c r="BP442" s="8"/>
    </row>
    <row r="443" customFormat="false" ht="15.75" hidden="false" customHeight="true" outlineLevel="0" collapsed="false">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c r="BG443" s="8"/>
      <c r="BH443" s="8"/>
      <c r="BI443" s="8"/>
      <c r="BJ443" s="8"/>
      <c r="BK443" s="8"/>
      <c r="BL443" s="8"/>
      <c r="BM443" s="8"/>
      <c r="BN443" s="8"/>
      <c r="BO443" s="8"/>
      <c r="BP443" s="8"/>
    </row>
    <row r="444" customFormat="false" ht="15.75" hidden="false" customHeight="true" outlineLevel="0" collapsed="false">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c r="AU444" s="8"/>
      <c r="AV444" s="8"/>
      <c r="AW444" s="8"/>
      <c r="AX444" s="8"/>
      <c r="AY444" s="8"/>
      <c r="AZ444" s="8"/>
      <c r="BA444" s="8"/>
      <c r="BB444" s="8"/>
      <c r="BC444" s="8"/>
      <c r="BD444" s="8"/>
      <c r="BE444" s="8"/>
      <c r="BF444" s="8"/>
      <c r="BG444" s="8"/>
      <c r="BH444" s="8"/>
      <c r="BI444" s="8"/>
      <c r="BJ444" s="8"/>
      <c r="BK444" s="8"/>
      <c r="BL444" s="8"/>
      <c r="BM444" s="8"/>
      <c r="BN444" s="8"/>
      <c r="BO444" s="8"/>
      <c r="BP444" s="8"/>
    </row>
    <row r="445" customFormat="false" ht="15.75" hidden="false" customHeight="true" outlineLevel="0" collapsed="false">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c r="BF445" s="8"/>
      <c r="BG445" s="8"/>
      <c r="BH445" s="8"/>
      <c r="BI445" s="8"/>
      <c r="BJ445" s="8"/>
      <c r="BK445" s="8"/>
      <c r="BL445" s="8"/>
      <c r="BM445" s="8"/>
      <c r="BN445" s="8"/>
      <c r="BO445" s="8"/>
      <c r="BP445" s="8"/>
    </row>
    <row r="446" customFormat="false" ht="15.75" hidden="false" customHeight="true" outlineLevel="0" collapsed="false">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8"/>
      <c r="AX446" s="8"/>
      <c r="AY446" s="8"/>
      <c r="AZ446" s="8"/>
      <c r="BA446" s="8"/>
      <c r="BB446" s="8"/>
      <c r="BC446" s="8"/>
      <c r="BD446" s="8"/>
      <c r="BE446" s="8"/>
      <c r="BF446" s="8"/>
      <c r="BG446" s="8"/>
      <c r="BH446" s="8"/>
      <c r="BI446" s="8"/>
      <c r="BJ446" s="8"/>
      <c r="BK446" s="8"/>
      <c r="BL446" s="8"/>
      <c r="BM446" s="8"/>
      <c r="BN446" s="8"/>
      <c r="BO446" s="8"/>
      <c r="BP446" s="8"/>
    </row>
    <row r="447" customFormat="false" ht="15.75" hidden="false" customHeight="true" outlineLevel="0" collapsed="false">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c r="AY447" s="8"/>
      <c r="AZ447" s="8"/>
      <c r="BA447" s="8"/>
      <c r="BB447" s="8"/>
      <c r="BC447" s="8"/>
      <c r="BD447" s="8"/>
      <c r="BE447" s="8"/>
      <c r="BF447" s="8"/>
      <c r="BG447" s="8"/>
      <c r="BH447" s="8"/>
      <c r="BI447" s="8"/>
      <c r="BJ447" s="8"/>
      <c r="BK447" s="8"/>
      <c r="BL447" s="8"/>
      <c r="BM447" s="8"/>
      <c r="BN447" s="8"/>
      <c r="BO447" s="8"/>
      <c r="BP447" s="8"/>
    </row>
    <row r="448" customFormat="false" ht="15.75" hidden="false" customHeight="true" outlineLevel="0" collapsed="false">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c r="BG448" s="8"/>
      <c r="BH448" s="8"/>
      <c r="BI448" s="8"/>
      <c r="BJ448" s="8"/>
      <c r="BK448" s="8"/>
      <c r="BL448" s="8"/>
      <c r="BM448" s="8"/>
      <c r="BN448" s="8"/>
      <c r="BO448" s="8"/>
      <c r="BP448" s="8"/>
    </row>
    <row r="449" customFormat="false" ht="15.75" hidden="false" customHeight="true" outlineLevel="0" collapsed="false">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X449" s="8"/>
      <c r="AY449" s="8"/>
      <c r="AZ449" s="8"/>
      <c r="BA449" s="8"/>
      <c r="BB449" s="8"/>
      <c r="BC449" s="8"/>
      <c r="BD449" s="8"/>
      <c r="BE449" s="8"/>
      <c r="BF449" s="8"/>
      <c r="BG449" s="8"/>
      <c r="BH449" s="8"/>
      <c r="BI449" s="8"/>
      <c r="BJ449" s="8"/>
      <c r="BK449" s="8"/>
      <c r="BL449" s="8"/>
      <c r="BM449" s="8"/>
      <c r="BN449" s="8"/>
      <c r="BO449" s="8"/>
      <c r="BP449" s="8"/>
    </row>
    <row r="450" customFormat="false" ht="15.75" hidden="false" customHeight="true" outlineLevel="0" collapsed="false">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c r="BG450" s="8"/>
      <c r="BH450" s="8"/>
      <c r="BI450" s="8"/>
      <c r="BJ450" s="8"/>
      <c r="BK450" s="8"/>
      <c r="BL450" s="8"/>
      <c r="BM450" s="8"/>
      <c r="BN450" s="8"/>
      <c r="BO450" s="8"/>
      <c r="BP450" s="8"/>
    </row>
    <row r="451" customFormat="false" ht="15.75" hidden="false" customHeight="true" outlineLevel="0" collapsed="false">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c r="BG451" s="8"/>
      <c r="BH451" s="8"/>
      <c r="BI451" s="8"/>
      <c r="BJ451" s="8"/>
      <c r="BK451" s="8"/>
      <c r="BL451" s="8"/>
      <c r="BM451" s="8"/>
      <c r="BN451" s="8"/>
      <c r="BO451" s="8"/>
      <c r="BP451" s="8"/>
    </row>
    <row r="452" customFormat="false" ht="15.75" hidden="false" customHeight="true" outlineLevel="0" collapsed="false">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c r="BG452" s="8"/>
      <c r="BH452" s="8"/>
      <c r="BI452" s="8"/>
      <c r="BJ452" s="8"/>
      <c r="BK452" s="8"/>
      <c r="BL452" s="8"/>
      <c r="BM452" s="8"/>
      <c r="BN452" s="8"/>
      <c r="BO452" s="8"/>
      <c r="BP452" s="8"/>
    </row>
    <row r="453" customFormat="false" ht="15.75" hidden="false" customHeight="true" outlineLevel="0" collapsed="false">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c r="BG453" s="8"/>
      <c r="BH453" s="8"/>
      <c r="BI453" s="8"/>
      <c r="BJ453" s="8"/>
      <c r="BK453" s="8"/>
      <c r="BL453" s="8"/>
      <c r="BM453" s="8"/>
      <c r="BN453" s="8"/>
      <c r="BO453" s="8"/>
      <c r="BP453" s="8"/>
    </row>
    <row r="454" customFormat="false" ht="15.75" hidden="false" customHeight="true" outlineLevel="0" collapsed="false">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c r="BL454" s="8"/>
      <c r="BM454" s="8"/>
      <c r="BN454" s="8"/>
      <c r="BO454" s="8"/>
      <c r="BP454" s="8"/>
    </row>
    <row r="455" customFormat="false" ht="15.75" hidden="false" customHeight="true" outlineLevel="0" collapsed="false">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c r="BG455" s="8"/>
      <c r="BH455" s="8"/>
      <c r="BI455" s="8"/>
      <c r="BJ455" s="8"/>
      <c r="BK455" s="8"/>
      <c r="BL455" s="8"/>
      <c r="BM455" s="8"/>
      <c r="BN455" s="8"/>
      <c r="BO455" s="8"/>
      <c r="BP455" s="8"/>
    </row>
    <row r="456" customFormat="false" ht="15.75" hidden="false" customHeight="true" outlineLevel="0" collapsed="false">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c r="BG456" s="8"/>
      <c r="BH456" s="8"/>
      <c r="BI456" s="8"/>
      <c r="BJ456" s="8"/>
      <c r="BK456" s="8"/>
      <c r="BL456" s="8"/>
      <c r="BM456" s="8"/>
      <c r="BN456" s="8"/>
      <c r="BO456" s="8"/>
      <c r="BP456" s="8"/>
    </row>
    <row r="457" customFormat="false" ht="15.75" hidden="false" customHeight="true" outlineLevel="0" collapsed="false">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c r="BH457" s="8"/>
      <c r="BI457" s="8"/>
      <c r="BJ457" s="8"/>
      <c r="BK457" s="8"/>
      <c r="BL457" s="8"/>
      <c r="BM457" s="8"/>
      <c r="BN457" s="8"/>
      <c r="BO457" s="8"/>
      <c r="BP457" s="8"/>
    </row>
    <row r="458" customFormat="false" ht="15.75" hidden="false" customHeight="true" outlineLevel="0" collapsed="false">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c r="BH458" s="8"/>
      <c r="BI458" s="8"/>
      <c r="BJ458" s="8"/>
      <c r="BK458" s="8"/>
      <c r="BL458" s="8"/>
      <c r="BM458" s="8"/>
      <c r="BN458" s="8"/>
      <c r="BO458" s="8"/>
      <c r="BP458" s="8"/>
    </row>
    <row r="459" customFormat="false" ht="15.75" hidden="false" customHeight="true" outlineLevel="0" collapsed="false">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c r="BG459" s="8"/>
      <c r="BH459" s="8"/>
      <c r="BI459" s="8"/>
      <c r="BJ459" s="8"/>
      <c r="BK459" s="8"/>
      <c r="BL459" s="8"/>
      <c r="BM459" s="8"/>
      <c r="BN459" s="8"/>
      <c r="BO459" s="8"/>
      <c r="BP459" s="8"/>
    </row>
    <row r="460" customFormat="false" ht="15.75" hidden="false" customHeight="true" outlineLevel="0" collapsed="false">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c r="BG460" s="8"/>
      <c r="BH460" s="8"/>
      <c r="BI460" s="8"/>
      <c r="BJ460" s="8"/>
      <c r="BK460" s="8"/>
      <c r="BL460" s="8"/>
      <c r="BM460" s="8"/>
      <c r="BN460" s="8"/>
      <c r="BO460" s="8"/>
      <c r="BP460" s="8"/>
    </row>
    <row r="461" customFormat="false" ht="15.75" hidden="false" customHeight="true" outlineLevel="0" collapsed="false">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8"/>
      <c r="AX461" s="8"/>
      <c r="AY461" s="8"/>
      <c r="AZ461" s="8"/>
      <c r="BA461" s="8"/>
      <c r="BB461" s="8"/>
      <c r="BC461" s="8"/>
      <c r="BD461" s="8"/>
      <c r="BE461" s="8"/>
      <c r="BF461" s="8"/>
      <c r="BG461" s="8"/>
      <c r="BH461" s="8"/>
      <c r="BI461" s="8"/>
      <c r="BJ461" s="8"/>
      <c r="BK461" s="8"/>
      <c r="BL461" s="8"/>
      <c r="BM461" s="8"/>
      <c r="BN461" s="8"/>
      <c r="BO461" s="8"/>
      <c r="BP461" s="8"/>
    </row>
    <row r="462" customFormat="false" ht="15.75" hidden="false" customHeight="true" outlineLevel="0" collapsed="false">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c r="AY462" s="8"/>
      <c r="AZ462" s="8"/>
      <c r="BA462" s="8"/>
      <c r="BB462" s="8"/>
      <c r="BC462" s="8"/>
      <c r="BD462" s="8"/>
      <c r="BE462" s="8"/>
      <c r="BF462" s="8"/>
      <c r="BG462" s="8"/>
      <c r="BH462" s="8"/>
      <c r="BI462" s="8"/>
      <c r="BJ462" s="8"/>
      <c r="BK462" s="8"/>
      <c r="BL462" s="8"/>
      <c r="BM462" s="8"/>
      <c r="BN462" s="8"/>
      <c r="BO462" s="8"/>
      <c r="BP462" s="8"/>
    </row>
    <row r="463" customFormat="false" ht="15.75" hidden="false" customHeight="true" outlineLevel="0" collapsed="false">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c r="BG463" s="8"/>
      <c r="BH463" s="8"/>
      <c r="BI463" s="8"/>
      <c r="BJ463" s="8"/>
      <c r="BK463" s="8"/>
      <c r="BL463" s="8"/>
      <c r="BM463" s="8"/>
      <c r="BN463" s="8"/>
      <c r="BO463" s="8"/>
      <c r="BP463" s="8"/>
    </row>
    <row r="464" customFormat="false" ht="15.75" hidden="false" customHeight="true" outlineLevel="0" collapsed="false">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c r="BF464" s="8"/>
      <c r="BG464" s="8"/>
      <c r="BH464" s="8"/>
      <c r="BI464" s="8"/>
      <c r="BJ464" s="8"/>
      <c r="BK464" s="8"/>
      <c r="BL464" s="8"/>
      <c r="BM464" s="8"/>
      <c r="BN464" s="8"/>
      <c r="BO464" s="8"/>
      <c r="BP464" s="8"/>
    </row>
    <row r="465" customFormat="false" ht="15.75" hidden="false" customHeight="true" outlineLevel="0" collapsed="false">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c r="AU465" s="8"/>
      <c r="AV465" s="8"/>
      <c r="AW465" s="8"/>
      <c r="AX465" s="8"/>
      <c r="AY465" s="8"/>
      <c r="AZ465" s="8"/>
      <c r="BA465" s="8"/>
      <c r="BB465" s="8"/>
      <c r="BC465" s="8"/>
      <c r="BD465" s="8"/>
      <c r="BE465" s="8"/>
      <c r="BF465" s="8"/>
      <c r="BG465" s="8"/>
      <c r="BH465" s="8"/>
      <c r="BI465" s="8"/>
      <c r="BJ465" s="8"/>
      <c r="BK465" s="8"/>
      <c r="BL465" s="8"/>
      <c r="BM465" s="8"/>
      <c r="BN465" s="8"/>
      <c r="BO465" s="8"/>
      <c r="BP465" s="8"/>
    </row>
    <row r="466" customFormat="false" ht="15.75" hidden="false" customHeight="true" outlineLevel="0" collapsed="false">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c r="BF466" s="8"/>
      <c r="BG466" s="8"/>
      <c r="BH466" s="8"/>
      <c r="BI466" s="8"/>
      <c r="BJ466" s="8"/>
      <c r="BK466" s="8"/>
      <c r="BL466" s="8"/>
      <c r="BM466" s="8"/>
      <c r="BN466" s="8"/>
      <c r="BO466" s="8"/>
      <c r="BP466" s="8"/>
    </row>
    <row r="467" customFormat="false" ht="15.75" hidden="false" customHeight="true" outlineLevel="0" collapsed="false">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c r="AZ467" s="8"/>
      <c r="BA467" s="8"/>
      <c r="BB467" s="8"/>
      <c r="BC467" s="8"/>
      <c r="BD467" s="8"/>
      <c r="BE467" s="8"/>
      <c r="BF467" s="8"/>
      <c r="BG467" s="8"/>
      <c r="BH467" s="8"/>
      <c r="BI467" s="8"/>
      <c r="BJ467" s="8"/>
      <c r="BK467" s="8"/>
      <c r="BL467" s="8"/>
      <c r="BM467" s="8"/>
      <c r="BN467" s="8"/>
      <c r="BO467" s="8"/>
      <c r="BP467" s="8"/>
    </row>
    <row r="468" customFormat="false" ht="15.75" hidden="false" customHeight="true" outlineLevel="0" collapsed="false">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c r="AZ468" s="8"/>
      <c r="BA468" s="8"/>
      <c r="BB468" s="8"/>
      <c r="BC468" s="8"/>
      <c r="BD468" s="8"/>
      <c r="BE468" s="8"/>
      <c r="BF468" s="8"/>
      <c r="BG468" s="8"/>
      <c r="BH468" s="8"/>
      <c r="BI468" s="8"/>
      <c r="BJ468" s="8"/>
      <c r="BK468" s="8"/>
      <c r="BL468" s="8"/>
      <c r="BM468" s="8"/>
      <c r="BN468" s="8"/>
      <c r="BO468" s="8"/>
      <c r="BP468" s="8"/>
    </row>
    <row r="469" customFormat="false" ht="15.75" hidden="false" customHeight="true" outlineLevel="0" collapsed="false">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c r="BF469" s="8"/>
      <c r="BG469" s="8"/>
      <c r="BH469" s="8"/>
      <c r="BI469" s="8"/>
      <c r="BJ469" s="8"/>
      <c r="BK469" s="8"/>
      <c r="BL469" s="8"/>
      <c r="BM469" s="8"/>
      <c r="BN469" s="8"/>
      <c r="BO469" s="8"/>
      <c r="BP469" s="8"/>
    </row>
    <row r="470" customFormat="false" ht="15.75" hidden="false" customHeight="true" outlineLevel="0" collapsed="false">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c r="BF470" s="8"/>
      <c r="BG470" s="8"/>
      <c r="BH470" s="8"/>
      <c r="BI470" s="8"/>
      <c r="BJ470" s="8"/>
      <c r="BK470" s="8"/>
      <c r="BL470" s="8"/>
      <c r="BM470" s="8"/>
      <c r="BN470" s="8"/>
      <c r="BO470" s="8"/>
      <c r="BP470" s="8"/>
    </row>
    <row r="471" customFormat="false" ht="15.75" hidden="false" customHeight="true" outlineLevel="0" collapsed="false">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c r="AZ471" s="8"/>
      <c r="BA471" s="8"/>
      <c r="BB471" s="8"/>
      <c r="BC471" s="8"/>
      <c r="BD471" s="8"/>
      <c r="BE471" s="8"/>
      <c r="BF471" s="8"/>
      <c r="BG471" s="8"/>
      <c r="BH471" s="8"/>
      <c r="BI471" s="8"/>
      <c r="BJ471" s="8"/>
      <c r="BK471" s="8"/>
      <c r="BL471" s="8"/>
      <c r="BM471" s="8"/>
      <c r="BN471" s="8"/>
      <c r="BO471" s="8"/>
      <c r="BP471" s="8"/>
    </row>
    <row r="472" customFormat="false" ht="15.75" hidden="false" customHeight="true" outlineLevel="0" collapsed="false">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8"/>
      <c r="BB472" s="8"/>
      <c r="BC472" s="8"/>
      <c r="BD472" s="8"/>
      <c r="BE472" s="8"/>
      <c r="BF472" s="8"/>
      <c r="BG472" s="8"/>
      <c r="BH472" s="8"/>
      <c r="BI472" s="8"/>
      <c r="BJ472" s="8"/>
      <c r="BK472" s="8"/>
      <c r="BL472" s="8"/>
      <c r="BM472" s="8"/>
      <c r="BN472" s="8"/>
      <c r="BO472" s="8"/>
      <c r="BP472" s="8"/>
    </row>
    <row r="473" customFormat="false" ht="15.75" hidden="false" customHeight="true" outlineLevel="0" collapsed="false">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c r="BG473" s="8"/>
      <c r="BH473" s="8"/>
      <c r="BI473" s="8"/>
      <c r="BJ473" s="8"/>
      <c r="BK473" s="8"/>
      <c r="BL473" s="8"/>
      <c r="BM473" s="8"/>
      <c r="BN473" s="8"/>
      <c r="BO473" s="8"/>
      <c r="BP473" s="8"/>
    </row>
    <row r="474" customFormat="false" ht="15.75" hidden="false" customHeight="true" outlineLevel="0" collapsed="false">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c r="BE474" s="8"/>
      <c r="BF474" s="8"/>
      <c r="BG474" s="8"/>
      <c r="BH474" s="8"/>
      <c r="BI474" s="8"/>
      <c r="BJ474" s="8"/>
      <c r="BK474" s="8"/>
      <c r="BL474" s="8"/>
      <c r="BM474" s="8"/>
      <c r="BN474" s="8"/>
      <c r="BO474" s="8"/>
      <c r="BP474" s="8"/>
    </row>
    <row r="475" customFormat="false" ht="15.75" hidden="false" customHeight="true" outlineLevel="0" collapsed="false">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8"/>
      <c r="BB475" s="8"/>
      <c r="BC475" s="8"/>
      <c r="BD475" s="8"/>
      <c r="BE475" s="8"/>
      <c r="BF475" s="8"/>
      <c r="BG475" s="8"/>
      <c r="BH475" s="8"/>
      <c r="BI475" s="8"/>
      <c r="BJ475" s="8"/>
      <c r="BK475" s="8"/>
      <c r="BL475" s="8"/>
      <c r="BM475" s="8"/>
      <c r="BN475" s="8"/>
      <c r="BO475" s="8"/>
      <c r="BP475" s="8"/>
    </row>
    <row r="476" customFormat="false" ht="15.75" hidden="false" customHeight="true" outlineLevel="0" collapsed="false">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c r="AZ476" s="8"/>
      <c r="BA476" s="8"/>
      <c r="BB476" s="8"/>
      <c r="BC476" s="8"/>
      <c r="BD476" s="8"/>
      <c r="BE476" s="8"/>
      <c r="BF476" s="8"/>
      <c r="BG476" s="8"/>
      <c r="BH476" s="8"/>
      <c r="BI476" s="8"/>
      <c r="BJ476" s="8"/>
      <c r="BK476" s="8"/>
      <c r="BL476" s="8"/>
      <c r="BM476" s="8"/>
      <c r="BN476" s="8"/>
      <c r="BO476" s="8"/>
      <c r="BP476" s="8"/>
    </row>
    <row r="477" customFormat="false" ht="15.75" hidden="false" customHeight="true" outlineLevel="0" collapsed="false">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c r="AX477" s="8"/>
      <c r="AY477" s="8"/>
      <c r="AZ477" s="8"/>
      <c r="BA477" s="8"/>
      <c r="BB477" s="8"/>
      <c r="BC477" s="8"/>
      <c r="BD477" s="8"/>
      <c r="BE477" s="8"/>
      <c r="BF477" s="8"/>
      <c r="BG477" s="8"/>
      <c r="BH477" s="8"/>
      <c r="BI477" s="8"/>
      <c r="BJ477" s="8"/>
      <c r="BK477" s="8"/>
      <c r="BL477" s="8"/>
      <c r="BM477" s="8"/>
      <c r="BN477" s="8"/>
      <c r="BO477" s="8"/>
      <c r="BP477" s="8"/>
    </row>
    <row r="478" customFormat="false" ht="15.75" hidden="false" customHeight="true" outlineLevel="0" collapsed="false">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c r="AY478" s="8"/>
      <c r="AZ478" s="8"/>
      <c r="BA478" s="8"/>
      <c r="BB478" s="8"/>
      <c r="BC478" s="8"/>
      <c r="BD478" s="8"/>
      <c r="BE478" s="8"/>
      <c r="BF478" s="8"/>
      <c r="BG478" s="8"/>
      <c r="BH478" s="8"/>
      <c r="BI478" s="8"/>
      <c r="BJ478" s="8"/>
      <c r="BK478" s="8"/>
      <c r="BL478" s="8"/>
      <c r="BM478" s="8"/>
      <c r="BN478" s="8"/>
      <c r="BO478" s="8"/>
      <c r="BP478" s="8"/>
    </row>
    <row r="479" customFormat="false" ht="15.75" hidden="false" customHeight="true" outlineLevel="0" collapsed="false">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X479" s="8"/>
      <c r="AY479" s="8"/>
      <c r="AZ479" s="8"/>
      <c r="BA479" s="8"/>
      <c r="BB479" s="8"/>
      <c r="BC479" s="8"/>
      <c r="BD479" s="8"/>
      <c r="BE479" s="8"/>
      <c r="BF479" s="8"/>
      <c r="BG479" s="8"/>
      <c r="BH479" s="8"/>
      <c r="BI479" s="8"/>
      <c r="BJ479" s="8"/>
      <c r="BK479" s="8"/>
      <c r="BL479" s="8"/>
      <c r="BM479" s="8"/>
      <c r="BN479" s="8"/>
      <c r="BO479" s="8"/>
      <c r="BP479" s="8"/>
    </row>
    <row r="480" customFormat="false" ht="15.75" hidden="false" customHeight="true" outlineLevel="0" collapsed="false">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c r="AU480" s="8"/>
      <c r="AV480" s="8"/>
      <c r="AW480" s="8"/>
      <c r="AX480" s="8"/>
      <c r="AY480" s="8"/>
      <c r="AZ480" s="8"/>
      <c r="BA480" s="8"/>
      <c r="BB480" s="8"/>
      <c r="BC480" s="8"/>
      <c r="BD480" s="8"/>
      <c r="BE480" s="8"/>
      <c r="BF480" s="8"/>
      <c r="BG480" s="8"/>
      <c r="BH480" s="8"/>
      <c r="BI480" s="8"/>
      <c r="BJ480" s="8"/>
      <c r="BK480" s="8"/>
      <c r="BL480" s="8"/>
      <c r="BM480" s="8"/>
      <c r="BN480" s="8"/>
      <c r="BO480" s="8"/>
      <c r="BP480" s="8"/>
    </row>
    <row r="481" customFormat="false" ht="15.75" hidden="false" customHeight="true" outlineLevel="0" collapsed="false">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8"/>
      <c r="AX481" s="8"/>
      <c r="AY481" s="8"/>
      <c r="AZ481" s="8"/>
      <c r="BA481" s="8"/>
      <c r="BB481" s="8"/>
      <c r="BC481" s="8"/>
      <c r="BD481" s="8"/>
      <c r="BE481" s="8"/>
      <c r="BF481" s="8"/>
      <c r="BG481" s="8"/>
      <c r="BH481" s="8"/>
      <c r="BI481" s="8"/>
      <c r="BJ481" s="8"/>
      <c r="BK481" s="8"/>
      <c r="BL481" s="8"/>
      <c r="BM481" s="8"/>
      <c r="BN481" s="8"/>
      <c r="BO481" s="8"/>
      <c r="BP481" s="8"/>
    </row>
    <row r="482" customFormat="false" ht="15.75" hidden="false" customHeight="true" outlineLevel="0" collapsed="false">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c r="BG482" s="8"/>
      <c r="BH482" s="8"/>
      <c r="BI482" s="8"/>
      <c r="BJ482" s="8"/>
      <c r="BK482" s="8"/>
      <c r="BL482" s="8"/>
      <c r="BM482" s="8"/>
      <c r="BN482" s="8"/>
      <c r="BO482" s="8"/>
      <c r="BP482" s="8"/>
    </row>
    <row r="483" customFormat="false" ht="15.75" hidden="false" customHeight="true" outlineLevel="0" collapsed="false">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c r="BF483" s="8"/>
      <c r="BG483" s="8"/>
      <c r="BH483" s="8"/>
      <c r="BI483" s="8"/>
      <c r="BJ483" s="8"/>
      <c r="BK483" s="8"/>
      <c r="BL483" s="8"/>
      <c r="BM483" s="8"/>
      <c r="BN483" s="8"/>
      <c r="BO483" s="8"/>
      <c r="BP483" s="8"/>
    </row>
    <row r="484" customFormat="false" ht="15.75" hidden="false" customHeight="true" outlineLevel="0" collapsed="false">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c r="AZ484" s="8"/>
      <c r="BA484" s="8"/>
      <c r="BB484" s="8"/>
      <c r="BC484" s="8"/>
      <c r="BD484" s="8"/>
      <c r="BE484" s="8"/>
      <c r="BF484" s="8"/>
      <c r="BG484" s="8"/>
      <c r="BH484" s="8"/>
      <c r="BI484" s="8"/>
      <c r="BJ484" s="8"/>
      <c r="BK484" s="8"/>
      <c r="BL484" s="8"/>
      <c r="BM484" s="8"/>
      <c r="BN484" s="8"/>
      <c r="BO484" s="8"/>
      <c r="BP484" s="8"/>
    </row>
    <row r="485" customFormat="false" ht="15.75" hidden="false" customHeight="true" outlineLevel="0" collapsed="false">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c r="BF485" s="8"/>
      <c r="BG485" s="8"/>
      <c r="BH485" s="8"/>
      <c r="BI485" s="8"/>
      <c r="BJ485" s="8"/>
      <c r="BK485" s="8"/>
      <c r="BL485" s="8"/>
      <c r="BM485" s="8"/>
      <c r="BN485" s="8"/>
      <c r="BO485" s="8"/>
      <c r="BP485" s="8"/>
    </row>
    <row r="486" customFormat="false" ht="15.75" hidden="false" customHeight="true" outlineLevel="0" collapsed="false">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c r="AZ486" s="8"/>
      <c r="BA486" s="8"/>
      <c r="BB486" s="8"/>
      <c r="BC486" s="8"/>
      <c r="BD486" s="8"/>
      <c r="BE486" s="8"/>
      <c r="BF486" s="8"/>
      <c r="BG486" s="8"/>
      <c r="BH486" s="8"/>
      <c r="BI486" s="8"/>
      <c r="BJ486" s="8"/>
      <c r="BK486" s="8"/>
      <c r="BL486" s="8"/>
      <c r="BM486" s="8"/>
      <c r="BN486" s="8"/>
      <c r="BO486" s="8"/>
      <c r="BP486" s="8"/>
    </row>
    <row r="487" customFormat="false" ht="15.75" hidden="false" customHeight="true" outlineLevel="0" collapsed="false">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c r="BG487" s="8"/>
      <c r="BH487" s="8"/>
      <c r="BI487" s="8"/>
      <c r="BJ487" s="8"/>
      <c r="BK487" s="8"/>
      <c r="BL487" s="8"/>
      <c r="BM487" s="8"/>
      <c r="BN487" s="8"/>
      <c r="BO487" s="8"/>
      <c r="BP487" s="8"/>
    </row>
    <row r="488" customFormat="false" ht="15.75" hidden="false" customHeight="true" outlineLevel="0" collapsed="false">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c r="AZ488" s="8"/>
      <c r="BA488" s="8"/>
      <c r="BB488" s="8"/>
      <c r="BC488" s="8"/>
      <c r="BD488" s="8"/>
      <c r="BE488" s="8"/>
      <c r="BF488" s="8"/>
      <c r="BG488" s="8"/>
      <c r="BH488" s="8"/>
      <c r="BI488" s="8"/>
      <c r="BJ488" s="8"/>
      <c r="BK488" s="8"/>
      <c r="BL488" s="8"/>
      <c r="BM488" s="8"/>
      <c r="BN488" s="8"/>
      <c r="BO488" s="8"/>
      <c r="BP488" s="8"/>
    </row>
    <row r="489" customFormat="false" ht="15.75" hidden="false" customHeight="true" outlineLevel="0" collapsed="false">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c r="AZ489" s="8"/>
      <c r="BA489" s="8"/>
      <c r="BB489" s="8"/>
      <c r="BC489" s="8"/>
      <c r="BD489" s="8"/>
      <c r="BE489" s="8"/>
      <c r="BF489" s="8"/>
      <c r="BG489" s="8"/>
      <c r="BH489" s="8"/>
      <c r="BI489" s="8"/>
      <c r="BJ489" s="8"/>
      <c r="BK489" s="8"/>
      <c r="BL489" s="8"/>
      <c r="BM489" s="8"/>
      <c r="BN489" s="8"/>
      <c r="BO489" s="8"/>
      <c r="BP489" s="8"/>
    </row>
    <row r="490" customFormat="false" ht="15.75" hidden="false" customHeight="true" outlineLevel="0" collapsed="false">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c r="AZ490" s="8"/>
      <c r="BA490" s="8"/>
      <c r="BB490" s="8"/>
      <c r="BC490" s="8"/>
      <c r="BD490" s="8"/>
      <c r="BE490" s="8"/>
      <c r="BF490" s="8"/>
      <c r="BG490" s="8"/>
      <c r="BH490" s="8"/>
      <c r="BI490" s="8"/>
      <c r="BJ490" s="8"/>
      <c r="BK490" s="8"/>
      <c r="BL490" s="8"/>
      <c r="BM490" s="8"/>
      <c r="BN490" s="8"/>
      <c r="BO490" s="8"/>
      <c r="BP490" s="8"/>
    </row>
    <row r="491" customFormat="false" ht="15.75" hidden="false" customHeight="true" outlineLevel="0" collapsed="false">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c r="AZ491" s="8"/>
      <c r="BA491" s="8"/>
      <c r="BB491" s="8"/>
      <c r="BC491" s="8"/>
      <c r="BD491" s="8"/>
      <c r="BE491" s="8"/>
      <c r="BF491" s="8"/>
      <c r="BG491" s="8"/>
      <c r="BH491" s="8"/>
      <c r="BI491" s="8"/>
      <c r="BJ491" s="8"/>
      <c r="BK491" s="8"/>
      <c r="BL491" s="8"/>
      <c r="BM491" s="8"/>
      <c r="BN491" s="8"/>
      <c r="BO491" s="8"/>
      <c r="BP491" s="8"/>
    </row>
    <row r="492" customFormat="false" ht="15.75" hidden="false" customHeight="true" outlineLevel="0" collapsed="false">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c r="AZ492" s="8"/>
      <c r="BA492" s="8"/>
      <c r="BB492" s="8"/>
      <c r="BC492" s="8"/>
      <c r="BD492" s="8"/>
      <c r="BE492" s="8"/>
      <c r="BF492" s="8"/>
      <c r="BG492" s="8"/>
      <c r="BH492" s="8"/>
      <c r="BI492" s="8"/>
      <c r="BJ492" s="8"/>
      <c r="BK492" s="8"/>
      <c r="BL492" s="8"/>
      <c r="BM492" s="8"/>
      <c r="BN492" s="8"/>
      <c r="BO492" s="8"/>
      <c r="BP492" s="8"/>
    </row>
    <row r="493" customFormat="false" ht="15.75" hidden="false" customHeight="true" outlineLevel="0" collapsed="false">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c r="BF493" s="8"/>
      <c r="BG493" s="8"/>
      <c r="BH493" s="8"/>
      <c r="BI493" s="8"/>
      <c r="BJ493" s="8"/>
      <c r="BK493" s="8"/>
      <c r="BL493" s="8"/>
      <c r="BM493" s="8"/>
      <c r="BN493" s="8"/>
      <c r="BO493" s="8"/>
      <c r="BP493" s="8"/>
    </row>
    <row r="494" customFormat="false" ht="15.75" hidden="false" customHeight="true" outlineLevel="0" collapsed="false">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c r="BF494" s="8"/>
      <c r="BG494" s="8"/>
      <c r="BH494" s="8"/>
      <c r="BI494" s="8"/>
      <c r="BJ494" s="8"/>
      <c r="BK494" s="8"/>
      <c r="BL494" s="8"/>
      <c r="BM494" s="8"/>
      <c r="BN494" s="8"/>
      <c r="BO494" s="8"/>
      <c r="BP494" s="8"/>
    </row>
    <row r="495" customFormat="false" ht="15.75" hidden="false" customHeight="true" outlineLevel="0" collapsed="false">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c r="AZ495" s="8"/>
      <c r="BA495" s="8"/>
      <c r="BB495" s="8"/>
      <c r="BC495" s="8"/>
      <c r="BD495" s="8"/>
      <c r="BE495" s="8"/>
      <c r="BF495" s="8"/>
      <c r="BG495" s="8"/>
      <c r="BH495" s="8"/>
      <c r="BI495" s="8"/>
      <c r="BJ495" s="8"/>
      <c r="BK495" s="8"/>
      <c r="BL495" s="8"/>
      <c r="BM495" s="8"/>
      <c r="BN495" s="8"/>
      <c r="BO495" s="8"/>
      <c r="BP495" s="8"/>
    </row>
    <row r="496" customFormat="false" ht="15.75" hidden="false" customHeight="true" outlineLevel="0" collapsed="false">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c r="BE496" s="8"/>
      <c r="BF496" s="8"/>
      <c r="BG496" s="8"/>
      <c r="BH496" s="8"/>
      <c r="BI496" s="8"/>
      <c r="BJ496" s="8"/>
      <c r="BK496" s="8"/>
      <c r="BL496" s="8"/>
      <c r="BM496" s="8"/>
      <c r="BN496" s="8"/>
      <c r="BO496" s="8"/>
      <c r="BP496" s="8"/>
    </row>
    <row r="497" customFormat="false" ht="15.75" hidden="false" customHeight="true" outlineLevel="0" collapsed="false">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c r="AZ497" s="8"/>
      <c r="BA497" s="8"/>
      <c r="BB497" s="8"/>
      <c r="BC497" s="8"/>
      <c r="BD497" s="8"/>
      <c r="BE497" s="8"/>
      <c r="BF497" s="8"/>
      <c r="BG497" s="8"/>
      <c r="BH497" s="8"/>
      <c r="BI497" s="8"/>
      <c r="BJ497" s="8"/>
      <c r="BK497" s="8"/>
      <c r="BL497" s="8"/>
      <c r="BM497" s="8"/>
      <c r="BN497" s="8"/>
      <c r="BO497" s="8"/>
      <c r="BP497" s="8"/>
    </row>
    <row r="498" customFormat="false" ht="15.75" hidden="false" customHeight="true" outlineLevel="0" collapsed="false">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8"/>
      <c r="AX498" s="8"/>
      <c r="AY498" s="8"/>
      <c r="AZ498" s="8"/>
      <c r="BA498" s="8"/>
      <c r="BB498" s="8"/>
      <c r="BC498" s="8"/>
      <c r="BD498" s="8"/>
      <c r="BE498" s="8"/>
      <c r="BF498" s="8"/>
      <c r="BG498" s="8"/>
      <c r="BH498" s="8"/>
      <c r="BI498" s="8"/>
      <c r="BJ498" s="8"/>
      <c r="BK498" s="8"/>
      <c r="BL498" s="8"/>
      <c r="BM498" s="8"/>
      <c r="BN498" s="8"/>
      <c r="BO498" s="8"/>
      <c r="BP498" s="8"/>
    </row>
    <row r="499" customFormat="false" ht="15.75" hidden="false" customHeight="true" outlineLevel="0" collapsed="false">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8"/>
      <c r="AX499" s="8"/>
      <c r="AY499" s="8"/>
      <c r="AZ499" s="8"/>
      <c r="BA499" s="8"/>
      <c r="BB499" s="8"/>
      <c r="BC499" s="8"/>
      <c r="BD499" s="8"/>
      <c r="BE499" s="8"/>
      <c r="BF499" s="8"/>
      <c r="BG499" s="8"/>
      <c r="BH499" s="8"/>
      <c r="BI499" s="8"/>
      <c r="BJ499" s="8"/>
      <c r="BK499" s="8"/>
      <c r="BL499" s="8"/>
      <c r="BM499" s="8"/>
      <c r="BN499" s="8"/>
      <c r="BO499" s="8"/>
      <c r="BP499" s="8"/>
    </row>
    <row r="500" customFormat="false" ht="15.75" hidden="false" customHeight="true" outlineLevel="0" collapsed="false">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c r="AY500" s="8"/>
      <c r="AZ500" s="8"/>
      <c r="BA500" s="8"/>
      <c r="BB500" s="8"/>
      <c r="BC500" s="8"/>
      <c r="BD500" s="8"/>
      <c r="BE500" s="8"/>
      <c r="BF500" s="8"/>
      <c r="BG500" s="8"/>
      <c r="BH500" s="8"/>
      <c r="BI500" s="8"/>
      <c r="BJ500" s="8"/>
      <c r="BK500" s="8"/>
      <c r="BL500" s="8"/>
      <c r="BM500" s="8"/>
      <c r="BN500" s="8"/>
      <c r="BO500" s="8"/>
      <c r="BP500" s="8"/>
    </row>
    <row r="501" customFormat="false" ht="15.75" hidden="false" customHeight="true" outlineLevel="0" collapsed="false">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c r="AU501" s="8"/>
      <c r="AV501" s="8"/>
      <c r="AW501" s="8"/>
      <c r="AX501" s="8"/>
      <c r="AY501" s="8"/>
      <c r="AZ501" s="8"/>
      <c r="BA501" s="8"/>
      <c r="BB501" s="8"/>
      <c r="BC501" s="8"/>
      <c r="BD501" s="8"/>
      <c r="BE501" s="8"/>
      <c r="BF501" s="8"/>
      <c r="BG501" s="8"/>
      <c r="BH501" s="8"/>
      <c r="BI501" s="8"/>
      <c r="BJ501" s="8"/>
      <c r="BK501" s="8"/>
      <c r="BL501" s="8"/>
      <c r="BM501" s="8"/>
      <c r="BN501" s="8"/>
      <c r="BO501" s="8"/>
      <c r="BP501" s="8"/>
    </row>
    <row r="502" customFormat="false" ht="15.75" hidden="false" customHeight="true" outlineLevel="0" collapsed="false">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8"/>
      <c r="AX502" s="8"/>
      <c r="AY502" s="8"/>
      <c r="AZ502" s="8"/>
      <c r="BA502" s="8"/>
      <c r="BB502" s="8"/>
      <c r="BC502" s="8"/>
      <c r="BD502" s="8"/>
      <c r="BE502" s="8"/>
      <c r="BF502" s="8"/>
      <c r="BG502" s="8"/>
      <c r="BH502" s="8"/>
      <c r="BI502" s="8"/>
      <c r="BJ502" s="8"/>
      <c r="BK502" s="8"/>
      <c r="BL502" s="8"/>
      <c r="BM502" s="8"/>
      <c r="BN502" s="8"/>
      <c r="BO502" s="8"/>
      <c r="BP502" s="8"/>
    </row>
    <row r="503" customFormat="false" ht="15.75" hidden="false" customHeight="true" outlineLevel="0" collapsed="false">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8"/>
      <c r="AX503" s="8"/>
      <c r="AY503" s="8"/>
      <c r="AZ503" s="8"/>
      <c r="BA503" s="8"/>
      <c r="BB503" s="8"/>
      <c r="BC503" s="8"/>
      <c r="BD503" s="8"/>
      <c r="BE503" s="8"/>
      <c r="BF503" s="8"/>
      <c r="BG503" s="8"/>
      <c r="BH503" s="8"/>
      <c r="BI503" s="8"/>
      <c r="BJ503" s="8"/>
      <c r="BK503" s="8"/>
      <c r="BL503" s="8"/>
      <c r="BM503" s="8"/>
      <c r="BN503" s="8"/>
      <c r="BO503" s="8"/>
      <c r="BP503" s="8"/>
    </row>
    <row r="504" customFormat="false" ht="15.75" hidden="false" customHeight="true" outlineLevel="0" collapsed="false">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c r="AU504" s="8"/>
      <c r="AV504" s="8"/>
      <c r="AW504" s="8"/>
      <c r="AX504" s="8"/>
      <c r="AY504" s="8"/>
      <c r="AZ504" s="8"/>
      <c r="BA504" s="8"/>
      <c r="BB504" s="8"/>
      <c r="BC504" s="8"/>
      <c r="BD504" s="8"/>
      <c r="BE504" s="8"/>
      <c r="BF504" s="8"/>
      <c r="BG504" s="8"/>
      <c r="BH504" s="8"/>
      <c r="BI504" s="8"/>
      <c r="BJ504" s="8"/>
      <c r="BK504" s="8"/>
      <c r="BL504" s="8"/>
      <c r="BM504" s="8"/>
      <c r="BN504" s="8"/>
      <c r="BO504" s="8"/>
      <c r="BP504" s="8"/>
    </row>
    <row r="505" customFormat="false" ht="15.75" hidden="false" customHeight="true" outlineLevel="0" collapsed="false">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8"/>
      <c r="AX505" s="8"/>
      <c r="AY505" s="8"/>
      <c r="AZ505" s="8"/>
      <c r="BA505" s="8"/>
      <c r="BB505" s="8"/>
      <c r="BC505" s="8"/>
      <c r="BD505" s="8"/>
      <c r="BE505" s="8"/>
      <c r="BF505" s="8"/>
      <c r="BG505" s="8"/>
      <c r="BH505" s="8"/>
      <c r="BI505" s="8"/>
      <c r="BJ505" s="8"/>
      <c r="BK505" s="8"/>
      <c r="BL505" s="8"/>
      <c r="BM505" s="8"/>
      <c r="BN505" s="8"/>
      <c r="BO505" s="8"/>
      <c r="BP505" s="8"/>
    </row>
    <row r="506" customFormat="false" ht="15.75" hidden="false" customHeight="true" outlineLevel="0" collapsed="false">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8"/>
      <c r="AX506" s="8"/>
      <c r="AY506" s="8"/>
      <c r="AZ506" s="8"/>
      <c r="BA506" s="8"/>
      <c r="BB506" s="8"/>
      <c r="BC506" s="8"/>
      <c r="BD506" s="8"/>
      <c r="BE506" s="8"/>
      <c r="BF506" s="8"/>
      <c r="BG506" s="8"/>
      <c r="BH506" s="8"/>
      <c r="BI506" s="8"/>
      <c r="BJ506" s="8"/>
      <c r="BK506" s="8"/>
      <c r="BL506" s="8"/>
      <c r="BM506" s="8"/>
      <c r="BN506" s="8"/>
      <c r="BO506" s="8"/>
      <c r="BP506" s="8"/>
    </row>
    <row r="507" customFormat="false" ht="15.75" hidden="false" customHeight="true" outlineLevel="0" collapsed="false">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c r="AU507" s="8"/>
      <c r="AV507" s="8"/>
      <c r="AW507" s="8"/>
      <c r="AX507" s="8"/>
      <c r="AY507" s="8"/>
      <c r="AZ507" s="8"/>
      <c r="BA507" s="8"/>
      <c r="BB507" s="8"/>
      <c r="BC507" s="8"/>
      <c r="BD507" s="8"/>
      <c r="BE507" s="8"/>
      <c r="BF507" s="8"/>
      <c r="BG507" s="8"/>
      <c r="BH507" s="8"/>
      <c r="BI507" s="8"/>
      <c r="BJ507" s="8"/>
      <c r="BK507" s="8"/>
      <c r="BL507" s="8"/>
      <c r="BM507" s="8"/>
      <c r="BN507" s="8"/>
      <c r="BO507" s="8"/>
      <c r="BP507" s="8"/>
    </row>
    <row r="508" customFormat="false" ht="15.75" hidden="false" customHeight="true" outlineLevel="0" collapsed="false">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X508" s="8"/>
      <c r="AY508" s="8"/>
      <c r="AZ508" s="8"/>
      <c r="BA508" s="8"/>
      <c r="BB508" s="8"/>
      <c r="BC508" s="8"/>
      <c r="BD508" s="8"/>
      <c r="BE508" s="8"/>
      <c r="BF508" s="8"/>
      <c r="BG508" s="8"/>
      <c r="BH508" s="8"/>
      <c r="BI508" s="8"/>
      <c r="BJ508" s="8"/>
      <c r="BK508" s="8"/>
      <c r="BL508" s="8"/>
      <c r="BM508" s="8"/>
      <c r="BN508" s="8"/>
      <c r="BO508" s="8"/>
      <c r="BP508" s="8"/>
    </row>
    <row r="509" customFormat="false" ht="15.75" hidden="false" customHeight="true" outlineLevel="0" collapsed="false">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c r="AU509" s="8"/>
      <c r="AV509" s="8"/>
      <c r="AW509" s="8"/>
      <c r="AX509" s="8"/>
      <c r="AY509" s="8"/>
      <c r="AZ509" s="8"/>
      <c r="BA509" s="8"/>
      <c r="BB509" s="8"/>
      <c r="BC509" s="8"/>
      <c r="BD509" s="8"/>
      <c r="BE509" s="8"/>
      <c r="BF509" s="8"/>
      <c r="BG509" s="8"/>
      <c r="BH509" s="8"/>
      <c r="BI509" s="8"/>
      <c r="BJ509" s="8"/>
      <c r="BK509" s="8"/>
      <c r="BL509" s="8"/>
      <c r="BM509" s="8"/>
      <c r="BN509" s="8"/>
      <c r="BO509" s="8"/>
      <c r="BP509" s="8"/>
    </row>
    <row r="510" customFormat="false" ht="15.75" hidden="false" customHeight="true" outlineLevel="0" collapsed="false">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c r="AU510" s="8"/>
      <c r="AV510" s="8"/>
      <c r="AW510" s="8"/>
      <c r="AX510" s="8"/>
      <c r="AY510" s="8"/>
      <c r="AZ510" s="8"/>
      <c r="BA510" s="8"/>
      <c r="BB510" s="8"/>
      <c r="BC510" s="8"/>
      <c r="BD510" s="8"/>
      <c r="BE510" s="8"/>
      <c r="BF510" s="8"/>
      <c r="BG510" s="8"/>
      <c r="BH510" s="8"/>
      <c r="BI510" s="8"/>
      <c r="BJ510" s="8"/>
      <c r="BK510" s="8"/>
      <c r="BL510" s="8"/>
      <c r="BM510" s="8"/>
      <c r="BN510" s="8"/>
      <c r="BO510" s="8"/>
      <c r="BP510" s="8"/>
    </row>
    <row r="511" customFormat="false" ht="15.75" hidden="false" customHeight="true" outlineLevel="0" collapsed="false">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c r="AU511" s="8"/>
      <c r="AV511" s="8"/>
      <c r="AW511" s="8"/>
      <c r="AX511" s="8"/>
      <c r="AY511" s="8"/>
      <c r="AZ511" s="8"/>
      <c r="BA511" s="8"/>
      <c r="BB511" s="8"/>
      <c r="BC511" s="8"/>
      <c r="BD511" s="8"/>
      <c r="BE511" s="8"/>
      <c r="BF511" s="8"/>
      <c r="BG511" s="8"/>
      <c r="BH511" s="8"/>
      <c r="BI511" s="8"/>
      <c r="BJ511" s="8"/>
      <c r="BK511" s="8"/>
      <c r="BL511" s="8"/>
      <c r="BM511" s="8"/>
      <c r="BN511" s="8"/>
      <c r="BO511" s="8"/>
      <c r="BP511" s="8"/>
    </row>
    <row r="512" customFormat="false" ht="15.75" hidden="false" customHeight="true" outlineLevel="0" collapsed="false">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c r="AY512" s="8"/>
      <c r="AZ512" s="8"/>
      <c r="BA512" s="8"/>
      <c r="BB512" s="8"/>
      <c r="BC512" s="8"/>
      <c r="BD512" s="8"/>
      <c r="BE512" s="8"/>
      <c r="BF512" s="8"/>
      <c r="BG512" s="8"/>
      <c r="BH512" s="8"/>
      <c r="BI512" s="8"/>
      <c r="BJ512" s="8"/>
      <c r="BK512" s="8"/>
      <c r="BL512" s="8"/>
      <c r="BM512" s="8"/>
      <c r="BN512" s="8"/>
      <c r="BO512" s="8"/>
      <c r="BP512" s="8"/>
    </row>
    <row r="513" customFormat="false" ht="15.75" hidden="false" customHeight="true" outlineLevel="0" collapsed="false">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c r="AX513" s="8"/>
      <c r="AY513" s="8"/>
      <c r="AZ513" s="8"/>
      <c r="BA513" s="8"/>
      <c r="BB513" s="8"/>
      <c r="BC513" s="8"/>
      <c r="BD513" s="8"/>
      <c r="BE513" s="8"/>
      <c r="BF513" s="8"/>
      <c r="BG513" s="8"/>
      <c r="BH513" s="8"/>
      <c r="BI513" s="8"/>
      <c r="BJ513" s="8"/>
      <c r="BK513" s="8"/>
      <c r="BL513" s="8"/>
      <c r="BM513" s="8"/>
      <c r="BN513" s="8"/>
      <c r="BO513" s="8"/>
      <c r="BP513" s="8"/>
    </row>
    <row r="514" customFormat="false" ht="15.75" hidden="false" customHeight="true" outlineLevel="0" collapsed="false">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c r="AY514" s="8"/>
      <c r="AZ514" s="8"/>
      <c r="BA514" s="8"/>
      <c r="BB514" s="8"/>
      <c r="BC514" s="8"/>
      <c r="BD514" s="8"/>
      <c r="BE514" s="8"/>
      <c r="BF514" s="8"/>
      <c r="BG514" s="8"/>
      <c r="BH514" s="8"/>
      <c r="BI514" s="8"/>
      <c r="BJ514" s="8"/>
      <c r="BK514" s="8"/>
      <c r="BL514" s="8"/>
      <c r="BM514" s="8"/>
      <c r="BN514" s="8"/>
      <c r="BO514" s="8"/>
      <c r="BP514" s="8"/>
    </row>
    <row r="515" customFormat="false" ht="15.75" hidden="false" customHeight="true" outlineLevel="0" collapsed="false">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c r="AY515" s="8"/>
      <c r="AZ515" s="8"/>
      <c r="BA515" s="8"/>
      <c r="BB515" s="8"/>
      <c r="BC515" s="8"/>
      <c r="BD515" s="8"/>
      <c r="BE515" s="8"/>
      <c r="BF515" s="8"/>
      <c r="BG515" s="8"/>
      <c r="BH515" s="8"/>
      <c r="BI515" s="8"/>
      <c r="BJ515" s="8"/>
      <c r="BK515" s="8"/>
      <c r="BL515" s="8"/>
      <c r="BM515" s="8"/>
      <c r="BN515" s="8"/>
      <c r="BO515" s="8"/>
      <c r="BP515" s="8"/>
    </row>
    <row r="516" customFormat="false" ht="15.75" hidden="false" customHeight="true" outlineLevel="0" collapsed="false">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c r="AY516" s="8"/>
      <c r="AZ516" s="8"/>
      <c r="BA516" s="8"/>
      <c r="BB516" s="8"/>
      <c r="BC516" s="8"/>
      <c r="BD516" s="8"/>
      <c r="BE516" s="8"/>
      <c r="BF516" s="8"/>
      <c r="BG516" s="8"/>
      <c r="BH516" s="8"/>
      <c r="BI516" s="8"/>
      <c r="BJ516" s="8"/>
      <c r="BK516" s="8"/>
      <c r="BL516" s="8"/>
      <c r="BM516" s="8"/>
      <c r="BN516" s="8"/>
      <c r="BO516" s="8"/>
      <c r="BP516" s="8"/>
    </row>
    <row r="517" customFormat="false" ht="15.75" hidden="false" customHeight="true" outlineLevel="0" collapsed="false">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8"/>
      <c r="AX517" s="8"/>
      <c r="AY517" s="8"/>
      <c r="AZ517" s="8"/>
      <c r="BA517" s="8"/>
      <c r="BB517" s="8"/>
      <c r="BC517" s="8"/>
      <c r="BD517" s="8"/>
      <c r="BE517" s="8"/>
      <c r="BF517" s="8"/>
      <c r="BG517" s="8"/>
      <c r="BH517" s="8"/>
      <c r="BI517" s="8"/>
      <c r="BJ517" s="8"/>
      <c r="BK517" s="8"/>
      <c r="BL517" s="8"/>
      <c r="BM517" s="8"/>
      <c r="BN517" s="8"/>
      <c r="BO517" s="8"/>
      <c r="BP517" s="8"/>
    </row>
    <row r="518" customFormat="false" ht="15.75" hidden="false" customHeight="true" outlineLevel="0" collapsed="false">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c r="AU518" s="8"/>
      <c r="AV518" s="8"/>
      <c r="AW518" s="8"/>
      <c r="AX518" s="8"/>
      <c r="AY518" s="8"/>
      <c r="AZ518" s="8"/>
      <c r="BA518" s="8"/>
      <c r="BB518" s="8"/>
      <c r="BC518" s="8"/>
      <c r="BD518" s="8"/>
      <c r="BE518" s="8"/>
      <c r="BF518" s="8"/>
      <c r="BG518" s="8"/>
      <c r="BH518" s="8"/>
      <c r="BI518" s="8"/>
      <c r="BJ518" s="8"/>
      <c r="BK518" s="8"/>
      <c r="BL518" s="8"/>
      <c r="BM518" s="8"/>
      <c r="BN518" s="8"/>
      <c r="BO518" s="8"/>
      <c r="BP518" s="8"/>
    </row>
    <row r="519" customFormat="false" ht="15.75" hidden="false" customHeight="true" outlineLevel="0" collapsed="false">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c r="AU519" s="8"/>
      <c r="AV519" s="8"/>
      <c r="AW519" s="8"/>
      <c r="AX519" s="8"/>
      <c r="AY519" s="8"/>
      <c r="AZ519" s="8"/>
      <c r="BA519" s="8"/>
      <c r="BB519" s="8"/>
      <c r="BC519" s="8"/>
      <c r="BD519" s="8"/>
      <c r="BE519" s="8"/>
      <c r="BF519" s="8"/>
      <c r="BG519" s="8"/>
      <c r="BH519" s="8"/>
      <c r="BI519" s="8"/>
      <c r="BJ519" s="8"/>
      <c r="BK519" s="8"/>
      <c r="BL519" s="8"/>
      <c r="BM519" s="8"/>
      <c r="BN519" s="8"/>
      <c r="BO519" s="8"/>
      <c r="BP519" s="8"/>
    </row>
    <row r="520" customFormat="false" ht="15.75" hidden="false" customHeight="true" outlineLevel="0" collapsed="false">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8"/>
      <c r="AX520" s="8"/>
      <c r="AY520" s="8"/>
      <c r="AZ520" s="8"/>
      <c r="BA520" s="8"/>
      <c r="BB520" s="8"/>
      <c r="BC520" s="8"/>
      <c r="BD520" s="8"/>
      <c r="BE520" s="8"/>
      <c r="BF520" s="8"/>
      <c r="BG520" s="8"/>
      <c r="BH520" s="8"/>
      <c r="BI520" s="8"/>
      <c r="BJ520" s="8"/>
      <c r="BK520" s="8"/>
      <c r="BL520" s="8"/>
      <c r="BM520" s="8"/>
      <c r="BN520" s="8"/>
      <c r="BO520" s="8"/>
      <c r="BP520" s="8"/>
    </row>
    <row r="521" customFormat="false" ht="15.75" hidden="false" customHeight="true" outlineLevel="0" collapsed="false">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8"/>
      <c r="AX521" s="8"/>
      <c r="AY521" s="8"/>
      <c r="AZ521" s="8"/>
      <c r="BA521" s="8"/>
      <c r="BB521" s="8"/>
      <c r="BC521" s="8"/>
      <c r="BD521" s="8"/>
      <c r="BE521" s="8"/>
      <c r="BF521" s="8"/>
      <c r="BG521" s="8"/>
      <c r="BH521" s="8"/>
      <c r="BI521" s="8"/>
      <c r="BJ521" s="8"/>
      <c r="BK521" s="8"/>
      <c r="BL521" s="8"/>
      <c r="BM521" s="8"/>
      <c r="BN521" s="8"/>
      <c r="BO521" s="8"/>
      <c r="BP521" s="8"/>
    </row>
    <row r="522" customFormat="false" ht="15.75" hidden="false" customHeight="true" outlineLevel="0" collapsed="false">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c r="AU522" s="8"/>
      <c r="AV522" s="8"/>
      <c r="AW522" s="8"/>
      <c r="AX522" s="8"/>
      <c r="AY522" s="8"/>
      <c r="AZ522" s="8"/>
      <c r="BA522" s="8"/>
      <c r="BB522" s="8"/>
      <c r="BC522" s="8"/>
      <c r="BD522" s="8"/>
      <c r="BE522" s="8"/>
      <c r="BF522" s="8"/>
      <c r="BG522" s="8"/>
      <c r="BH522" s="8"/>
      <c r="BI522" s="8"/>
      <c r="BJ522" s="8"/>
      <c r="BK522" s="8"/>
      <c r="BL522" s="8"/>
      <c r="BM522" s="8"/>
      <c r="BN522" s="8"/>
      <c r="BO522" s="8"/>
      <c r="BP522" s="8"/>
    </row>
    <row r="523" customFormat="false" ht="15.75" hidden="false" customHeight="true" outlineLevel="0" collapsed="false">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c r="AU523" s="8"/>
      <c r="AV523" s="8"/>
      <c r="AW523" s="8"/>
      <c r="AX523" s="8"/>
      <c r="AY523" s="8"/>
      <c r="AZ523" s="8"/>
      <c r="BA523" s="8"/>
      <c r="BB523" s="8"/>
      <c r="BC523" s="8"/>
      <c r="BD523" s="8"/>
      <c r="BE523" s="8"/>
      <c r="BF523" s="8"/>
      <c r="BG523" s="8"/>
      <c r="BH523" s="8"/>
      <c r="BI523" s="8"/>
      <c r="BJ523" s="8"/>
      <c r="BK523" s="8"/>
      <c r="BL523" s="8"/>
      <c r="BM523" s="8"/>
      <c r="BN523" s="8"/>
      <c r="BO523" s="8"/>
      <c r="BP523" s="8"/>
    </row>
    <row r="524" customFormat="false" ht="15.75" hidden="false" customHeight="true" outlineLevel="0" collapsed="false">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c r="AU524" s="8"/>
      <c r="AV524" s="8"/>
      <c r="AW524" s="8"/>
      <c r="AX524" s="8"/>
      <c r="AY524" s="8"/>
      <c r="AZ524" s="8"/>
      <c r="BA524" s="8"/>
      <c r="BB524" s="8"/>
      <c r="BC524" s="8"/>
      <c r="BD524" s="8"/>
      <c r="BE524" s="8"/>
      <c r="BF524" s="8"/>
      <c r="BG524" s="8"/>
      <c r="BH524" s="8"/>
      <c r="BI524" s="8"/>
      <c r="BJ524" s="8"/>
      <c r="BK524" s="8"/>
      <c r="BL524" s="8"/>
      <c r="BM524" s="8"/>
      <c r="BN524" s="8"/>
      <c r="BO524" s="8"/>
      <c r="BP524" s="8"/>
    </row>
    <row r="525" customFormat="false" ht="15.75" hidden="false" customHeight="true" outlineLevel="0" collapsed="false">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c r="AU525" s="8"/>
      <c r="AV525" s="8"/>
      <c r="AW525" s="8"/>
      <c r="AX525" s="8"/>
      <c r="AY525" s="8"/>
      <c r="AZ525" s="8"/>
      <c r="BA525" s="8"/>
      <c r="BB525" s="8"/>
      <c r="BC525" s="8"/>
      <c r="BD525" s="8"/>
      <c r="BE525" s="8"/>
      <c r="BF525" s="8"/>
      <c r="BG525" s="8"/>
      <c r="BH525" s="8"/>
      <c r="BI525" s="8"/>
      <c r="BJ525" s="8"/>
      <c r="BK525" s="8"/>
      <c r="BL525" s="8"/>
      <c r="BM525" s="8"/>
      <c r="BN525" s="8"/>
      <c r="BO525" s="8"/>
      <c r="BP525" s="8"/>
    </row>
    <row r="526" customFormat="false" ht="15.75" hidden="false" customHeight="true" outlineLevel="0" collapsed="false">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c r="AU526" s="8"/>
      <c r="AV526" s="8"/>
      <c r="AW526" s="8"/>
      <c r="AX526" s="8"/>
      <c r="AY526" s="8"/>
      <c r="AZ526" s="8"/>
      <c r="BA526" s="8"/>
      <c r="BB526" s="8"/>
      <c r="BC526" s="8"/>
      <c r="BD526" s="8"/>
      <c r="BE526" s="8"/>
      <c r="BF526" s="8"/>
      <c r="BG526" s="8"/>
      <c r="BH526" s="8"/>
      <c r="BI526" s="8"/>
      <c r="BJ526" s="8"/>
      <c r="BK526" s="8"/>
      <c r="BL526" s="8"/>
      <c r="BM526" s="8"/>
      <c r="BN526" s="8"/>
      <c r="BO526" s="8"/>
      <c r="BP526" s="8"/>
    </row>
    <row r="527" customFormat="false" ht="15.75" hidden="false" customHeight="true" outlineLevel="0" collapsed="false">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c r="AU527" s="8"/>
      <c r="AV527" s="8"/>
      <c r="AW527" s="8"/>
      <c r="AX527" s="8"/>
      <c r="AY527" s="8"/>
      <c r="AZ527" s="8"/>
      <c r="BA527" s="8"/>
      <c r="BB527" s="8"/>
      <c r="BC527" s="8"/>
      <c r="BD527" s="8"/>
      <c r="BE527" s="8"/>
      <c r="BF527" s="8"/>
      <c r="BG527" s="8"/>
      <c r="BH527" s="8"/>
      <c r="BI527" s="8"/>
      <c r="BJ527" s="8"/>
      <c r="BK527" s="8"/>
      <c r="BL527" s="8"/>
      <c r="BM527" s="8"/>
      <c r="BN527" s="8"/>
      <c r="BO527" s="8"/>
      <c r="BP527" s="8"/>
    </row>
    <row r="528" customFormat="false" ht="15.75" hidden="false" customHeight="true" outlineLevel="0" collapsed="false">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c r="AU528" s="8"/>
      <c r="AV528" s="8"/>
      <c r="AW528" s="8"/>
      <c r="AX528" s="8"/>
      <c r="AY528" s="8"/>
      <c r="AZ528" s="8"/>
      <c r="BA528" s="8"/>
      <c r="BB528" s="8"/>
      <c r="BC528" s="8"/>
      <c r="BD528" s="8"/>
      <c r="BE528" s="8"/>
      <c r="BF528" s="8"/>
      <c r="BG528" s="8"/>
      <c r="BH528" s="8"/>
      <c r="BI528" s="8"/>
      <c r="BJ528" s="8"/>
      <c r="BK528" s="8"/>
      <c r="BL528" s="8"/>
      <c r="BM528" s="8"/>
      <c r="BN528" s="8"/>
      <c r="BO528" s="8"/>
      <c r="BP528" s="8"/>
    </row>
    <row r="529" customFormat="false" ht="15.75" hidden="false" customHeight="true" outlineLevel="0" collapsed="false">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c r="AU529" s="8"/>
      <c r="AV529" s="8"/>
      <c r="AW529" s="8"/>
      <c r="AX529" s="8"/>
      <c r="AY529" s="8"/>
      <c r="AZ529" s="8"/>
      <c r="BA529" s="8"/>
      <c r="BB529" s="8"/>
      <c r="BC529" s="8"/>
      <c r="BD529" s="8"/>
      <c r="BE529" s="8"/>
      <c r="BF529" s="8"/>
      <c r="BG529" s="8"/>
      <c r="BH529" s="8"/>
      <c r="BI529" s="8"/>
      <c r="BJ529" s="8"/>
      <c r="BK529" s="8"/>
      <c r="BL529" s="8"/>
      <c r="BM529" s="8"/>
      <c r="BN529" s="8"/>
      <c r="BO529" s="8"/>
      <c r="BP529" s="8"/>
    </row>
    <row r="530" customFormat="false" ht="15.75" hidden="false" customHeight="true" outlineLevel="0" collapsed="false">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c r="AU530" s="8"/>
      <c r="AV530" s="8"/>
      <c r="AW530" s="8"/>
      <c r="AX530" s="8"/>
      <c r="AY530" s="8"/>
      <c r="AZ530" s="8"/>
      <c r="BA530" s="8"/>
      <c r="BB530" s="8"/>
      <c r="BC530" s="8"/>
      <c r="BD530" s="8"/>
      <c r="BE530" s="8"/>
      <c r="BF530" s="8"/>
      <c r="BG530" s="8"/>
      <c r="BH530" s="8"/>
      <c r="BI530" s="8"/>
      <c r="BJ530" s="8"/>
      <c r="BK530" s="8"/>
      <c r="BL530" s="8"/>
      <c r="BM530" s="8"/>
      <c r="BN530" s="8"/>
      <c r="BO530" s="8"/>
      <c r="BP530" s="8"/>
    </row>
    <row r="531" customFormat="false" ht="15.75" hidden="false" customHeight="true" outlineLevel="0" collapsed="false">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c r="AU531" s="8"/>
      <c r="AV531" s="8"/>
      <c r="AW531" s="8"/>
      <c r="AX531" s="8"/>
      <c r="AY531" s="8"/>
      <c r="AZ531" s="8"/>
      <c r="BA531" s="8"/>
      <c r="BB531" s="8"/>
      <c r="BC531" s="8"/>
      <c r="BD531" s="8"/>
      <c r="BE531" s="8"/>
      <c r="BF531" s="8"/>
      <c r="BG531" s="8"/>
      <c r="BH531" s="8"/>
      <c r="BI531" s="8"/>
      <c r="BJ531" s="8"/>
      <c r="BK531" s="8"/>
      <c r="BL531" s="8"/>
      <c r="BM531" s="8"/>
      <c r="BN531" s="8"/>
      <c r="BO531" s="8"/>
      <c r="BP531" s="8"/>
    </row>
    <row r="532" customFormat="false" ht="15.75" hidden="false" customHeight="true" outlineLevel="0" collapsed="false">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c r="AU532" s="8"/>
      <c r="AV532" s="8"/>
      <c r="AW532" s="8"/>
      <c r="AX532" s="8"/>
      <c r="AY532" s="8"/>
      <c r="AZ532" s="8"/>
      <c r="BA532" s="8"/>
      <c r="BB532" s="8"/>
      <c r="BC532" s="8"/>
      <c r="BD532" s="8"/>
      <c r="BE532" s="8"/>
      <c r="BF532" s="8"/>
      <c r="BG532" s="8"/>
      <c r="BH532" s="8"/>
      <c r="BI532" s="8"/>
      <c r="BJ532" s="8"/>
      <c r="BK532" s="8"/>
      <c r="BL532" s="8"/>
      <c r="BM532" s="8"/>
      <c r="BN532" s="8"/>
      <c r="BO532" s="8"/>
      <c r="BP532" s="8"/>
    </row>
    <row r="533" customFormat="false" ht="15.75" hidden="false" customHeight="true" outlineLevel="0" collapsed="false">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c r="AU533" s="8"/>
      <c r="AV533" s="8"/>
      <c r="AW533" s="8"/>
      <c r="AX533" s="8"/>
      <c r="AY533" s="8"/>
      <c r="AZ533" s="8"/>
      <c r="BA533" s="8"/>
      <c r="BB533" s="8"/>
      <c r="BC533" s="8"/>
      <c r="BD533" s="8"/>
      <c r="BE533" s="8"/>
      <c r="BF533" s="8"/>
      <c r="BG533" s="8"/>
      <c r="BH533" s="8"/>
      <c r="BI533" s="8"/>
      <c r="BJ533" s="8"/>
      <c r="BK533" s="8"/>
      <c r="BL533" s="8"/>
      <c r="BM533" s="8"/>
      <c r="BN533" s="8"/>
      <c r="BO533" s="8"/>
      <c r="BP533" s="8"/>
    </row>
    <row r="534" customFormat="false" ht="15.75" hidden="false" customHeight="true" outlineLevel="0" collapsed="false">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c r="AU534" s="8"/>
      <c r="AV534" s="8"/>
      <c r="AW534" s="8"/>
      <c r="AX534" s="8"/>
      <c r="AY534" s="8"/>
      <c r="AZ534" s="8"/>
      <c r="BA534" s="8"/>
      <c r="BB534" s="8"/>
      <c r="BC534" s="8"/>
      <c r="BD534" s="8"/>
      <c r="BE534" s="8"/>
      <c r="BF534" s="8"/>
      <c r="BG534" s="8"/>
      <c r="BH534" s="8"/>
      <c r="BI534" s="8"/>
      <c r="BJ534" s="8"/>
      <c r="BK534" s="8"/>
      <c r="BL534" s="8"/>
      <c r="BM534" s="8"/>
      <c r="BN534" s="8"/>
      <c r="BO534" s="8"/>
      <c r="BP534" s="8"/>
    </row>
    <row r="535" customFormat="false" ht="15.75" hidden="false" customHeight="true" outlineLevel="0" collapsed="false">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c r="AU535" s="8"/>
      <c r="AV535" s="8"/>
      <c r="AW535" s="8"/>
      <c r="AX535" s="8"/>
      <c r="AY535" s="8"/>
      <c r="AZ535" s="8"/>
      <c r="BA535" s="8"/>
      <c r="BB535" s="8"/>
      <c r="BC535" s="8"/>
      <c r="BD535" s="8"/>
      <c r="BE535" s="8"/>
      <c r="BF535" s="8"/>
      <c r="BG535" s="8"/>
      <c r="BH535" s="8"/>
      <c r="BI535" s="8"/>
      <c r="BJ535" s="8"/>
      <c r="BK535" s="8"/>
      <c r="BL535" s="8"/>
      <c r="BM535" s="8"/>
      <c r="BN535" s="8"/>
      <c r="BO535" s="8"/>
      <c r="BP535" s="8"/>
    </row>
    <row r="536" customFormat="false" ht="15.75" hidden="false" customHeight="true" outlineLevel="0" collapsed="false">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c r="AU536" s="8"/>
      <c r="AV536" s="8"/>
      <c r="AW536" s="8"/>
      <c r="AX536" s="8"/>
      <c r="AY536" s="8"/>
      <c r="AZ536" s="8"/>
      <c r="BA536" s="8"/>
      <c r="BB536" s="8"/>
      <c r="BC536" s="8"/>
      <c r="BD536" s="8"/>
      <c r="BE536" s="8"/>
      <c r="BF536" s="8"/>
      <c r="BG536" s="8"/>
      <c r="BH536" s="8"/>
      <c r="BI536" s="8"/>
      <c r="BJ536" s="8"/>
      <c r="BK536" s="8"/>
      <c r="BL536" s="8"/>
      <c r="BM536" s="8"/>
      <c r="BN536" s="8"/>
      <c r="BO536" s="8"/>
      <c r="BP536" s="8"/>
    </row>
    <row r="537" customFormat="false" ht="15.75" hidden="false" customHeight="true" outlineLevel="0" collapsed="false">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c r="AU537" s="8"/>
      <c r="AV537" s="8"/>
      <c r="AW537" s="8"/>
      <c r="AX537" s="8"/>
      <c r="AY537" s="8"/>
      <c r="AZ537" s="8"/>
      <c r="BA537" s="8"/>
      <c r="BB537" s="8"/>
      <c r="BC537" s="8"/>
      <c r="BD537" s="8"/>
      <c r="BE537" s="8"/>
      <c r="BF537" s="8"/>
      <c r="BG537" s="8"/>
      <c r="BH537" s="8"/>
      <c r="BI537" s="8"/>
      <c r="BJ537" s="8"/>
      <c r="BK537" s="8"/>
      <c r="BL537" s="8"/>
      <c r="BM537" s="8"/>
      <c r="BN537" s="8"/>
      <c r="BO537" s="8"/>
      <c r="BP537" s="8"/>
    </row>
    <row r="538" customFormat="false" ht="15.75" hidden="false" customHeight="true" outlineLevel="0" collapsed="false">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c r="AU538" s="8"/>
      <c r="AV538" s="8"/>
      <c r="AW538" s="8"/>
      <c r="AX538" s="8"/>
      <c r="AY538" s="8"/>
      <c r="AZ538" s="8"/>
      <c r="BA538" s="8"/>
      <c r="BB538" s="8"/>
      <c r="BC538" s="8"/>
      <c r="BD538" s="8"/>
      <c r="BE538" s="8"/>
      <c r="BF538" s="8"/>
      <c r="BG538" s="8"/>
      <c r="BH538" s="8"/>
      <c r="BI538" s="8"/>
      <c r="BJ538" s="8"/>
      <c r="BK538" s="8"/>
      <c r="BL538" s="8"/>
      <c r="BM538" s="8"/>
      <c r="BN538" s="8"/>
      <c r="BO538" s="8"/>
      <c r="BP538" s="8"/>
    </row>
    <row r="539" customFormat="false" ht="15.75" hidden="false" customHeight="true" outlineLevel="0" collapsed="false">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c r="AU539" s="8"/>
      <c r="AV539" s="8"/>
      <c r="AW539" s="8"/>
      <c r="AX539" s="8"/>
      <c r="AY539" s="8"/>
      <c r="AZ539" s="8"/>
      <c r="BA539" s="8"/>
      <c r="BB539" s="8"/>
      <c r="BC539" s="8"/>
      <c r="BD539" s="8"/>
      <c r="BE539" s="8"/>
      <c r="BF539" s="8"/>
      <c r="BG539" s="8"/>
      <c r="BH539" s="8"/>
      <c r="BI539" s="8"/>
      <c r="BJ539" s="8"/>
      <c r="BK539" s="8"/>
      <c r="BL539" s="8"/>
      <c r="BM539" s="8"/>
      <c r="BN539" s="8"/>
      <c r="BO539" s="8"/>
      <c r="BP539" s="8"/>
    </row>
    <row r="540" customFormat="false" ht="15.75" hidden="false" customHeight="true" outlineLevel="0" collapsed="false">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8"/>
      <c r="AX540" s="8"/>
      <c r="AY540" s="8"/>
      <c r="AZ540" s="8"/>
      <c r="BA540" s="8"/>
      <c r="BB540" s="8"/>
      <c r="BC540" s="8"/>
      <c r="BD540" s="8"/>
      <c r="BE540" s="8"/>
      <c r="BF540" s="8"/>
      <c r="BG540" s="8"/>
      <c r="BH540" s="8"/>
      <c r="BI540" s="8"/>
      <c r="BJ540" s="8"/>
      <c r="BK540" s="8"/>
      <c r="BL540" s="8"/>
      <c r="BM540" s="8"/>
      <c r="BN540" s="8"/>
      <c r="BO540" s="8"/>
      <c r="BP540" s="8"/>
    </row>
    <row r="541" customFormat="false" ht="15.75" hidden="false" customHeight="true" outlineLevel="0" collapsed="false">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c r="AU541" s="8"/>
      <c r="AV541" s="8"/>
      <c r="AW541" s="8"/>
      <c r="AX541" s="8"/>
      <c r="AY541" s="8"/>
      <c r="AZ541" s="8"/>
      <c r="BA541" s="8"/>
      <c r="BB541" s="8"/>
      <c r="BC541" s="8"/>
      <c r="BD541" s="8"/>
      <c r="BE541" s="8"/>
      <c r="BF541" s="8"/>
      <c r="BG541" s="8"/>
      <c r="BH541" s="8"/>
      <c r="BI541" s="8"/>
      <c r="BJ541" s="8"/>
      <c r="BK541" s="8"/>
      <c r="BL541" s="8"/>
      <c r="BM541" s="8"/>
      <c r="BN541" s="8"/>
      <c r="BO541" s="8"/>
      <c r="BP541" s="8"/>
    </row>
    <row r="542" customFormat="false" ht="15.75" hidden="false" customHeight="true" outlineLevel="0" collapsed="false">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c r="AU542" s="8"/>
      <c r="AV542" s="8"/>
      <c r="AW542" s="8"/>
      <c r="AX542" s="8"/>
      <c r="AY542" s="8"/>
      <c r="AZ542" s="8"/>
      <c r="BA542" s="8"/>
      <c r="BB542" s="8"/>
      <c r="BC542" s="8"/>
      <c r="BD542" s="8"/>
      <c r="BE542" s="8"/>
      <c r="BF542" s="8"/>
      <c r="BG542" s="8"/>
      <c r="BH542" s="8"/>
      <c r="BI542" s="8"/>
      <c r="BJ542" s="8"/>
      <c r="BK542" s="8"/>
      <c r="BL542" s="8"/>
      <c r="BM542" s="8"/>
      <c r="BN542" s="8"/>
      <c r="BO542" s="8"/>
      <c r="BP542" s="8"/>
    </row>
    <row r="543" customFormat="false" ht="15.75" hidden="false" customHeight="true" outlineLevel="0" collapsed="false">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c r="AU543" s="8"/>
      <c r="AV543" s="8"/>
      <c r="AW543" s="8"/>
      <c r="AX543" s="8"/>
      <c r="AY543" s="8"/>
      <c r="AZ543" s="8"/>
      <c r="BA543" s="8"/>
      <c r="BB543" s="8"/>
      <c r="BC543" s="8"/>
      <c r="BD543" s="8"/>
      <c r="BE543" s="8"/>
      <c r="BF543" s="8"/>
      <c r="BG543" s="8"/>
      <c r="BH543" s="8"/>
      <c r="BI543" s="8"/>
      <c r="BJ543" s="8"/>
      <c r="BK543" s="8"/>
      <c r="BL543" s="8"/>
      <c r="BM543" s="8"/>
      <c r="BN543" s="8"/>
      <c r="BO543" s="8"/>
      <c r="BP543" s="8"/>
    </row>
    <row r="544" customFormat="false" ht="15.75" hidden="false" customHeight="true" outlineLevel="0" collapsed="false">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c r="AU544" s="8"/>
      <c r="AV544" s="8"/>
      <c r="AW544" s="8"/>
      <c r="AX544" s="8"/>
      <c r="AY544" s="8"/>
      <c r="AZ544" s="8"/>
      <c r="BA544" s="8"/>
      <c r="BB544" s="8"/>
      <c r="BC544" s="8"/>
      <c r="BD544" s="8"/>
      <c r="BE544" s="8"/>
      <c r="BF544" s="8"/>
      <c r="BG544" s="8"/>
      <c r="BH544" s="8"/>
      <c r="BI544" s="8"/>
      <c r="BJ544" s="8"/>
      <c r="BK544" s="8"/>
      <c r="BL544" s="8"/>
      <c r="BM544" s="8"/>
      <c r="BN544" s="8"/>
      <c r="BO544" s="8"/>
      <c r="BP544" s="8"/>
    </row>
    <row r="545" customFormat="false" ht="15.75" hidden="false" customHeight="true" outlineLevel="0" collapsed="false">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c r="AU545" s="8"/>
      <c r="AV545" s="8"/>
      <c r="AW545" s="8"/>
      <c r="AX545" s="8"/>
      <c r="AY545" s="8"/>
      <c r="AZ545" s="8"/>
      <c r="BA545" s="8"/>
      <c r="BB545" s="8"/>
      <c r="BC545" s="8"/>
      <c r="BD545" s="8"/>
      <c r="BE545" s="8"/>
      <c r="BF545" s="8"/>
      <c r="BG545" s="8"/>
      <c r="BH545" s="8"/>
      <c r="BI545" s="8"/>
      <c r="BJ545" s="8"/>
      <c r="BK545" s="8"/>
      <c r="BL545" s="8"/>
      <c r="BM545" s="8"/>
      <c r="BN545" s="8"/>
      <c r="BO545" s="8"/>
      <c r="BP545" s="8"/>
    </row>
    <row r="546" customFormat="false" ht="15.75" hidden="false" customHeight="true" outlineLevel="0" collapsed="false">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c r="AU546" s="8"/>
      <c r="AV546" s="8"/>
      <c r="AW546" s="8"/>
      <c r="AX546" s="8"/>
      <c r="AY546" s="8"/>
      <c r="AZ546" s="8"/>
      <c r="BA546" s="8"/>
      <c r="BB546" s="8"/>
      <c r="BC546" s="8"/>
      <c r="BD546" s="8"/>
      <c r="BE546" s="8"/>
      <c r="BF546" s="8"/>
      <c r="BG546" s="8"/>
      <c r="BH546" s="8"/>
      <c r="BI546" s="8"/>
      <c r="BJ546" s="8"/>
      <c r="BK546" s="8"/>
      <c r="BL546" s="8"/>
      <c r="BM546" s="8"/>
      <c r="BN546" s="8"/>
      <c r="BO546" s="8"/>
      <c r="BP546" s="8"/>
    </row>
    <row r="547" customFormat="false" ht="15.75" hidden="false" customHeight="true" outlineLevel="0" collapsed="false">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c r="AU547" s="8"/>
      <c r="AV547" s="8"/>
      <c r="AW547" s="8"/>
      <c r="AX547" s="8"/>
      <c r="AY547" s="8"/>
      <c r="AZ547" s="8"/>
      <c r="BA547" s="8"/>
      <c r="BB547" s="8"/>
      <c r="BC547" s="8"/>
      <c r="BD547" s="8"/>
      <c r="BE547" s="8"/>
      <c r="BF547" s="8"/>
      <c r="BG547" s="8"/>
      <c r="BH547" s="8"/>
      <c r="BI547" s="8"/>
      <c r="BJ547" s="8"/>
      <c r="BK547" s="8"/>
      <c r="BL547" s="8"/>
      <c r="BM547" s="8"/>
      <c r="BN547" s="8"/>
      <c r="BO547" s="8"/>
      <c r="BP547" s="8"/>
    </row>
    <row r="548" customFormat="false" ht="15.75" hidden="false" customHeight="true" outlineLevel="0" collapsed="false">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c r="AU548" s="8"/>
      <c r="AV548" s="8"/>
      <c r="AW548" s="8"/>
      <c r="AX548" s="8"/>
      <c r="AY548" s="8"/>
      <c r="AZ548" s="8"/>
      <c r="BA548" s="8"/>
      <c r="BB548" s="8"/>
      <c r="BC548" s="8"/>
      <c r="BD548" s="8"/>
      <c r="BE548" s="8"/>
      <c r="BF548" s="8"/>
      <c r="BG548" s="8"/>
      <c r="BH548" s="8"/>
      <c r="BI548" s="8"/>
      <c r="BJ548" s="8"/>
      <c r="BK548" s="8"/>
      <c r="BL548" s="8"/>
      <c r="BM548" s="8"/>
      <c r="BN548" s="8"/>
      <c r="BO548" s="8"/>
      <c r="BP548" s="8"/>
    </row>
    <row r="549" customFormat="false" ht="15.75" hidden="false" customHeight="true" outlineLevel="0" collapsed="false">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c r="AU549" s="8"/>
      <c r="AV549" s="8"/>
      <c r="AW549" s="8"/>
      <c r="AX549" s="8"/>
      <c r="AY549" s="8"/>
      <c r="AZ549" s="8"/>
      <c r="BA549" s="8"/>
      <c r="BB549" s="8"/>
      <c r="BC549" s="8"/>
      <c r="BD549" s="8"/>
      <c r="BE549" s="8"/>
      <c r="BF549" s="8"/>
      <c r="BG549" s="8"/>
      <c r="BH549" s="8"/>
      <c r="BI549" s="8"/>
      <c r="BJ549" s="8"/>
      <c r="BK549" s="8"/>
      <c r="BL549" s="8"/>
      <c r="BM549" s="8"/>
      <c r="BN549" s="8"/>
      <c r="BO549" s="8"/>
      <c r="BP549" s="8"/>
    </row>
    <row r="550" customFormat="false" ht="15.75" hidden="false" customHeight="true" outlineLevel="0" collapsed="false">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c r="AU550" s="8"/>
      <c r="AV550" s="8"/>
      <c r="AW550" s="8"/>
      <c r="AX550" s="8"/>
      <c r="AY550" s="8"/>
      <c r="AZ550" s="8"/>
      <c r="BA550" s="8"/>
      <c r="BB550" s="8"/>
      <c r="BC550" s="8"/>
      <c r="BD550" s="8"/>
      <c r="BE550" s="8"/>
      <c r="BF550" s="8"/>
      <c r="BG550" s="8"/>
      <c r="BH550" s="8"/>
      <c r="BI550" s="8"/>
      <c r="BJ550" s="8"/>
      <c r="BK550" s="8"/>
      <c r="BL550" s="8"/>
      <c r="BM550" s="8"/>
      <c r="BN550" s="8"/>
      <c r="BO550" s="8"/>
      <c r="BP550" s="8"/>
    </row>
    <row r="551" customFormat="false" ht="15.75" hidden="false" customHeight="true" outlineLevel="0" collapsed="false">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c r="AU551" s="8"/>
      <c r="AV551" s="8"/>
      <c r="AW551" s="8"/>
      <c r="AX551" s="8"/>
      <c r="AY551" s="8"/>
      <c r="AZ551" s="8"/>
      <c r="BA551" s="8"/>
      <c r="BB551" s="8"/>
      <c r="BC551" s="8"/>
      <c r="BD551" s="8"/>
      <c r="BE551" s="8"/>
      <c r="BF551" s="8"/>
      <c r="BG551" s="8"/>
      <c r="BH551" s="8"/>
      <c r="BI551" s="8"/>
      <c r="BJ551" s="8"/>
      <c r="BK551" s="8"/>
      <c r="BL551" s="8"/>
      <c r="BM551" s="8"/>
      <c r="BN551" s="8"/>
      <c r="BO551" s="8"/>
      <c r="BP551" s="8"/>
    </row>
    <row r="552" customFormat="false" ht="15.75" hidden="false" customHeight="true" outlineLevel="0" collapsed="false">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c r="AU552" s="8"/>
      <c r="AV552" s="8"/>
      <c r="AW552" s="8"/>
      <c r="AX552" s="8"/>
      <c r="AY552" s="8"/>
      <c r="AZ552" s="8"/>
      <c r="BA552" s="8"/>
      <c r="BB552" s="8"/>
      <c r="BC552" s="8"/>
      <c r="BD552" s="8"/>
      <c r="BE552" s="8"/>
      <c r="BF552" s="8"/>
      <c r="BG552" s="8"/>
      <c r="BH552" s="8"/>
      <c r="BI552" s="8"/>
      <c r="BJ552" s="8"/>
      <c r="BK552" s="8"/>
      <c r="BL552" s="8"/>
      <c r="BM552" s="8"/>
      <c r="BN552" s="8"/>
      <c r="BO552" s="8"/>
      <c r="BP552" s="8"/>
    </row>
    <row r="553" customFormat="false" ht="15.75" hidden="false" customHeight="true" outlineLevel="0" collapsed="false">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c r="AU553" s="8"/>
      <c r="AV553" s="8"/>
      <c r="AW553" s="8"/>
      <c r="AX553" s="8"/>
      <c r="AY553" s="8"/>
      <c r="AZ553" s="8"/>
      <c r="BA553" s="8"/>
      <c r="BB553" s="8"/>
      <c r="BC553" s="8"/>
      <c r="BD553" s="8"/>
      <c r="BE553" s="8"/>
      <c r="BF553" s="8"/>
      <c r="BG553" s="8"/>
      <c r="BH553" s="8"/>
      <c r="BI553" s="8"/>
      <c r="BJ553" s="8"/>
      <c r="BK553" s="8"/>
      <c r="BL553" s="8"/>
      <c r="BM553" s="8"/>
      <c r="BN553" s="8"/>
      <c r="BO553" s="8"/>
      <c r="BP553" s="8"/>
    </row>
    <row r="554" customFormat="false" ht="15.75" hidden="false" customHeight="true" outlineLevel="0" collapsed="false">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c r="AU554" s="8"/>
      <c r="AV554" s="8"/>
      <c r="AW554" s="8"/>
      <c r="AX554" s="8"/>
      <c r="AY554" s="8"/>
      <c r="AZ554" s="8"/>
      <c r="BA554" s="8"/>
      <c r="BB554" s="8"/>
      <c r="BC554" s="8"/>
      <c r="BD554" s="8"/>
      <c r="BE554" s="8"/>
      <c r="BF554" s="8"/>
      <c r="BG554" s="8"/>
      <c r="BH554" s="8"/>
      <c r="BI554" s="8"/>
      <c r="BJ554" s="8"/>
      <c r="BK554" s="8"/>
      <c r="BL554" s="8"/>
      <c r="BM554" s="8"/>
      <c r="BN554" s="8"/>
      <c r="BO554" s="8"/>
      <c r="BP554" s="8"/>
    </row>
    <row r="555" customFormat="false" ht="15.75" hidden="false" customHeight="true" outlineLevel="0" collapsed="false">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c r="AU555" s="8"/>
      <c r="AV555" s="8"/>
      <c r="AW555" s="8"/>
      <c r="AX555" s="8"/>
      <c r="AY555" s="8"/>
      <c r="AZ555" s="8"/>
      <c r="BA555" s="8"/>
      <c r="BB555" s="8"/>
      <c r="BC555" s="8"/>
      <c r="BD555" s="8"/>
      <c r="BE555" s="8"/>
      <c r="BF555" s="8"/>
      <c r="BG555" s="8"/>
      <c r="BH555" s="8"/>
      <c r="BI555" s="8"/>
      <c r="BJ555" s="8"/>
      <c r="BK555" s="8"/>
      <c r="BL555" s="8"/>
      <c r="BM555" s="8"/>
      <c r="BN555" s="8"/>
      <c r="BO555" s="8"/>
      <c r="BP555" s="8"/>
    </row>
    <row r="556" customFormat="false" ht="15.75" hidden="false" customHeight="true" outlineLevel="0" collapsed="false">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c r="AU556" s="8"/>
      <c r="AV556" s="8"/>
      <c r="AW556" s="8"/>
      <c r="AX556" s="8"/>
      <c r="AY556" s="8"/>
      <c r="AZ556" s="8"/>
      <c r="BA556" s="8"/>
      <c r="BB556" s="8"/>
      <c r="BC556" s="8"/>
      <c r="BD556" s="8"/>
      <c r="BE556" s="8"/>
      <c r="BF556" s="8"/>
      <c r="BG556" s="8"/>
      <c r="BH556" s="8"/>
      <c r="BI556" s="8"/>
      <c r="BJ556" s="8"/>
      <c r="BK556" s="8"/>
      <c r="BL556" s="8"/>
      <c r="BM556" s="8"/>
      <c r="BN556" s="8"/>
      <c r="BO556" s="8"/>
      <c r="BP556" s="8"/>
    </row>
    <row r="557" customFormat="false" ht="15.75" hidden="false" customHeight="true" outlineLevel="0" collapsed="false">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c r="AU557" s="8"/>
      <c r="AV557" s="8"/>
      <c r="AW557" s="8"/>
      <c r="AX557" s="8"/>
      <c r="AY557" s="8"/>
      <c r="AZ557" s="8"/>
      <c r="BA557" s="8"/>
      <c r="BB557" s="8"/>
      <c r="BC557" s="8"/>
      <c r="BD557" s="8"/>
      <c r="BE557" s="8"/>
      <c r="BF557" s="8"/>
      <c r="BG557" s="8"/>
      <c r="BH557" s="8"/>
      <c r="BI557" s="8"/>
      <c r="BJ557" s="8"/>
      <c r="BK557" s="8"/>
      <c r="BL557" s="8"/>
      <c r="BM557" s="8"/>
      <c r="BN557" s="8"/>
      <c r="BO557" s="8"/>
      <c r="BP557" s="8"/>
    </row>
    <row r="558" customFormat="false" ht="15.75" hidden="false" customHeight="true" outlineLevel="0" collapsed="false">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c r="AU558" s="8"/>
      <c r="AV558" s="8"/>
      <c r="AW558" s="8"/>
      <c r="AX558" s="8"/>
      <c r="AY558" s="8"/>
      <c r="AZ558" s="8"/>
      <c r="BA558" s="8"/>
      <c r="BB558" s="8"/>
      <c r="BC558" s="8"/>
      <c r="BD558" s="8"/>
      <c r="BE558" s="8"/>
      <c r="BF558" s="8"/>
      <c r="BG558" s="8"/>
      <c r="BH558" s="8"/>
      <c r="BI558" s="8"/>
      <c r="BJ558" s="8"/>
      <c r="BK558" s="8"/>
      <c r="BL558" s="8"/>
      <c r="BM558" s="8"/>
      <c r="BN558" s="8"/>
      <c r="BO558" s="8"/>
      <c r="BP558" s="8"/>
    </row>
    <row r="559" customFormat="false" ht="15.75" hidden="false" customHeight="true" outlineLevel="0" collapsed="false">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c r="AU559" s="8"/>
      <c r="AV559" s="8"/>
      <c r="AW559" s="8"/>
      <c r="AX559" s="8"/>
      <c r="AY559" s="8"/>
      <c r="AZ559" s="8"/>
      <c r="BA559" s="8"/>
      <c r="BB559" s="8"/>
      <c r="BC559" s="8"/>
      <c r="BD559" s="8"/>
      <c r="BE559" s="8"/>
      <c r="BF559" s="8"/>
      <c r="BG559" s="8"/>
      <c r="BH559" s="8"/>
      <c r="BI559" s="8"/>
      <c r="BJ559" s="8"/>
      <c r="BK559" s="8"/>
      <c r="BL559" s="8"/>
      <c r="BM559" s="8"/>
      <c r="BN559" s="8"/>
      <c r="BO559" s="8"/>
      <c r="BP559" s="8"/>
    </row>
    <row r="560" customFormat="false" ht="15.75" hidden="false" customHeight="true" outlineLevel="0" collapsed="false">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c r="AU560" s="8"/>
      <c r="AV560" s="8"/>
      <c r="AW560" s="8"/>
      <c r="AX560" s="8"/>
      <c r="AY560" s="8"/>
      <c r="AZ560" s="8"/>
      <c r="BA560" s="8"/>
      <c r="BB560" s="8"/>
      <c r="BC560" s="8"/>
      <c r="BD560" s="8"/>
      <c r="BE560" s="8"/>
      <c r="BF560" s="8"/>
      <c r="BG560" s="8"/>
      <c r="BH560" s="8"/>
      <c r="BI560" s="8"/>
      <c r="BJ560" s="8"/>
      <c r="BK560" s="8"/>
      <c r="BL560" s="8"/>
      <c r="BM560" s="8"/>
      <c r="BN560" s="8"/>
      <c r="BO560" s="8"/>
      <c r="BP560" s="8"/>
    </row>
    <row r="561" customFormat="false" ht="15.75" hidden="false" customHeight="true" outlineLevel="0" collapsed="false">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c r="AU561" s="8"/>
      <c r="AV561" s="8"/>
      <c r="AW561" s="8"/>
      <c r="AX561" s="8"/>
      <c r="AY561" s="8"/>
      <c r="AZ561" s="8"/>
      <c r="BA561" s="8"/>
      <c r="BB561" s="8"/>
      <c r="BC561" s="8"/>
      <c r="BD561" s="8"/>
      <c r="BE561" s="8"/>
      <c r="BF561" s="8"/>
      <c r="BG561" s="8"/>
      <c r="BH561" s="8"/>
      <c r="BI561" s="8"/>
      <c r="BJ561" s="8"/>
      <c r="BK561" s="8"/>
      <c r="BL561" s="8"/>
      <c r="BM561" s="8"/>
      <c r="BN561" s="8"/>
      <c r="BO561" s="8"/>
      <c r="BP561" s="8"/>
    </row>
    <row r="562" customFormat="false" ht="15.75" hidden="false" customHeight="true" outlineLevel="0" collapsed="false">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c r="AU562" s="8"/>
      <c r="AV562" s="8"/>
      <c r="AW562" s="8"/>
      <c r="AX562" s="8"/>
      <c r="AY562" s="8"/>
      <c r="AZ562" s="8"/>
      <c r="BA562" s="8"/>
      <c r="BB562" s="8"/>
      <c r="BC562" s="8"/>
      <c r="BD562" s="8"/>
      <c r="BE562" s="8"/>
      <c r="BF562" s="8"/>
      <c r="BG562" s="8"/>
      <c r="BH562" s="8"/>
      <c r="BI562" s="8"/>
      <c r="BJ562" s="8"/>
      <c r="BK562" s="8"/>
      <c r="BL562" s="8"/>
      <c r="BM562" s="8"/>
      <c r="BN562" s="8"/>
      <c r="BO562" s="8"/>
      <c r="BP562" s="8"/>
    </row>
    <row r="563" customFormat="false" ht="15.75" hidden="false" customHeight="true" outlineLevel="0" collapsed="false">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c r="AU563" s="8"/>
      <c r="AV563" s="8"/>
      <c r="AW563" s="8"/>
      <c r="AX563" s="8"/>
      <c r="AY563" s="8"/>
      <c r="AZ563" s="8"/>
      <c r="BA563" s="8"/>
      <c r="BB563" s="8"/>
      <c r="BC563" s="8"/>
      <c r="BD563" s="8"/>
      <c r="BE563" s="8"/>
      <c r="BF563" s="8"/>
      <c r="BG563" s="8"/>
      <c r="BH563" s="8"/>
      <c r="BI563" s="8"/>
      <c r="BJ563" s="8"/>
      <c r="BK563" s="8"/>
      <c r="BL563" s="8"/>
      <c r="BM563" s="8"/>
      <c r="BN563" s="8"/>
      <c r="BO563" s="8"/>
      <c r="BP563" s="8"/>
    </row>
    <row r="564" customFormat="false" ht="15.75" hidden="false" customHeight="true" outlineLevel="0" collapsed="false">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c r="AU564" s="8"/>
      <c r="AV564" s="8"/>
      <c r="AW564" s="8"/>
      <c r="AX564" s="8"/>
      <c r="AY564" s="8"/>
      <c r="AZ564" s="8"/>
      <c r="BA564" s="8"/>
      <c r="BB564" s="8"/>
      <c r="BC564" s="8"/>
      <c r="BD564" s="8"/>
      <c r="BE564" s="8"/>
      <c r="BF564" s="8"/>
      <c r="BG564" s="8"/>
      <c r="BH564" s="8"/>
      <c r="BI564" s="8"/>
      <c r="BJ564" s="8"/>
      <c r="BK564" s="8"/>
      <c r="BL564" s="8"/>
      <c r="BM564" s="8"/>
      <c r="BN564" s="8"/>
      <c r="BO564" s="8"/>
      <c r="BP564" s="8"/>
    </row>
    <row r="565" customFormat="false" ht="15.75" hidden="false" customHeight="true" outlineLevel="0" collapsed="false">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c r="AU565" s="8"/>
      <c r="AV565" s="8"/>
      <c r="AW565" s="8"/>
      <c r="AX565" s="8"/>
      <c r="AY565" s="8"/>
      <c r="AZ565" s="8"/>
      <c r="BA565" s="8"/>
      <c r="BB565" s="8"/>
      <c r="BC565" s="8"/>
      <c r="BD565" s="8"/>
      <c r="BE565" s="8"/>
      <c r="BF565" s="8"/>
      <c r="BG565" s="8"/>
      <c r="BH565" s="8"/>
      <c r="BI565" s="8"/>
      <c r="BJ565" s="8"/>
      <c r="BK565" s="8"/>
      <c r="BL565" s="8"/>
      <c r="BM565" s="8"/>
      <c r="BN565" s="8"/>
      <c r="BO565" s="8"/>
      <c r="BP565" s="8"/>
    </row>
    <row r="566" customFormat="false" ht="15.75" hidden="false" customHeight="true" outlineLevel="0" collapsed="false">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c r="AU566" s="8"/>
      <c r="AV566" s="8"/>
      <c r="AW566" s="8"/>
      <c r="AX566" s="8"/>
      <c r="AY566" s="8"/>
      <c r="AZ566" s="8"/>
      <c r="BA566" s="8"/>
      <c r="BB566" s="8"/>
      <c r="BC566" s="8"/>
      <c r="BD566" s="8"/>
      <c r="BE566" s="8"/>
      <c r="BF566" s="8"/>
      <c r="BG566" s="8"/>
      <c r="BH566" s="8"/>
      <c r="BI566" s="8"/>
      <c r="BJ566" s="8"/>
      <c r="BK566" s="8"/>
      <c r="BL566" s="8"/>
      <c r="BM566" s="8"/>
      <c r="BN566" s="8"/>
      <c r="BO566" s="8"/>
      <c r="BP566" s="8"/>
    </row>
    <row r="567" customFormat="false" ht="15.75" hidden="false" customHeight="true" outlineLevel="0" collapsed="false">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c r="AU567" s="8"/>
      <c r="AV567" s="8"/>
      <c r="AW567" s="8"/>
      <c r="AX567" s="8"/>
      <c r="AY567" s="8"/>
      <c r="AZ567" s="8"/>
      <c r="BA567" s="8"/>
      <c r="BB567" s="8"/>
      <c r="BC567" s="8"/>
      <c r="BD567" s="8"/>
      <c r="BE567" s="8"/>
      <c r="BF567" s="8"/>
      <c r="BG567" s="8"/>
      <c r="BH567" s="8"/>
      <c r="BI567" s="8"/>
      <c r="BJ567" s="8"/>
      <c r="BK567" s="8"/>
      <c r="BL567" s="8"/>
      <c r="BM567" s="8"/>
      <c r="BN567" s="8"/>
      <c r="BO567" s="8"/>
      <c r="BP567" s="8"/>
    </row>
    <row r="568" customFormat="false" ht="15.75" hidden="false" customHeight="true" outlineLevel="0" collapsed="false">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c r="AU568" s="8"/>
      <c r="AV568" s="8"/>
      <c r="AW568" s="8"/>
      <c r="AX568" s="8"/>
      <c r="AY568" s="8"/>
      <c r="AZ568" s="8"/>
      <c r="BA568" s="8"/>
      <c r="BB568" s="8"/>
      <c r="BC568" s="8"/>
      <c r="BD568" s="8"/>
      <c r="BE568" s="8"/>
      <c r="BF568" s="8"/>
      <c r="BG568" s="8"/>
      <c r="BH568" s="8"/>
      <c r="BI568" s="8"/>
      <c r="BJ568" s="8"/>
      <c r="BK568" s="8"/>
      <c r="BL568" s="8"/>
      <c r="BM568" s="8"/>
      <c r="BN568" s="8"/>
      <c r="BO568" s="8"/>
      <c r="BP568" s="8"/>
    </row>
    <row r="569" customFormat="false" ht="15.75" hidden="false" customHeight="true" outlineLevel="0" collapsed="false">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c r="AU569" s="8"/>
      <c r="AV569" s="8"/>
      <c r="AW569" s="8"/>
      <c r="AX569" s="8"/>
      <c r="AY569" s="8"/>
      <c r="AZ569" s="8"/>
      <c r="BA569" s="8"/>
      <c r="BB569" s="8"/>
      <c r="BC569" s="8"/>
      <c r="BD569" s="8"/>
      <c r="BE569" s="8"/>
      <c r="BF569" s="8"/>
      <c r="BG569" s="8"/>
      <c r="BH569" s="8"/>
      <c r="BI569" s="8"/>
      <c r="BJ569" s="8"/>
      <c r="BK569" s="8"/>
      <c r="BL569" s="8"/>
      <c r="BM569" s="8"/>
      <c r="BN569" s="8"/>
      <c r="BO569" s="8"/>
      <c r="BP569" s="8"/>
    </row>
    <row r="570" customFormat="false" ht="15.75" hidden="false" customHeight="true" outlineLevel="0" collapsed="false">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c r="AU570" s="8"/>
      <c r="AV570" s="8"/>
      <c r="AW570" s="8"/>
      <c r="AX570" s="8"/>
      <c r="AY570" s="8"/>
      <c r="AZ570" s="8"/>
      <c r="BA570" s="8"/>
      <c r="BB570" s="8"/>
      <c r="BC570" s="8"/>
      <c r="BD570" s="8"/>
      <c r="BE570" s="8"/>
      <c r="BF570" s="8"/>
      <c r="BG570" s="8"/>
      <c r="BH570" s="8"/>
      <c r="BI570" s="8"/>
      <c r="BJ570" s="8"/>
      <c r="BK570" s="8"/>
      <c r="BL570" s="8"/>
      <c r="BM570" s="8"/>
      <c r="BN570" s="8"/>
      <c r="BO570" s="8"/>
      <c r="BP570" s="8"/>
    </row>
    <row r="571" customFormat="false" ht="15.75" hidden="false" customHeight="true" outlineLevel="0" collapsed="false">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c r="AU571" s="8"/>
      <c r="AV571" s="8"/>
      <c r="AW571" s="8"/>
      <c r="AX571" s="8"/>
      <c r="AY571" s="8"/>
      <c r="AZ571" s="8"/>
      <c r="BA571" s="8"/>
      <c r="BB571" s="8"/>
      <c r="BC571" s="8"/>
      <c r="BD571" s="8"/>
      <c r="BE571" s="8"/>
      <c r="BF571" s="8"/>
      <c r="BG571" s="8"/>
      <c r="BH571" s="8"/>
      <c r="BI571" s="8"/>
      <c r="BJ571" s="8"/>
      <c r="BK571" s="8"/>
      <c r="BL571" s="8"/>
      <c r="BM571" s="8"/>
      <c r="BN571" s="8"/>
      <c r="BO571" s="8"/>
      <c r="BP571" s="8"/>
    </row>
    <row r="572" customFormat="false" ht="15.75" hidden="false" customHeight="true" outlineLevel="0" collapsed="false">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c r="AU572" s="8"/>
      <c r="AV572" s="8"/>
      <c r="AW572" s="8"/>
      <c r="AX572" s="8"/>
      <c r="AY572" s="8"/>
      <c r="AZ572" s="8"/>
      <c r="BA572" s="8"/>
      <c r="BB572" s="8"/>
      <c r="BC572" s="8"/>
      <c r="BD572" s="8"/>
      <c r="BE572" s="8"/>
      <c r="BF572" s="8"/>
      <c r="BG572" s="8"/>
      <c r="BH572" s="8"/>
      <c r="BI572" s="8"/>
      <c r="BJ572" s="8"/>
      <c r="BK572" s="8"/>
      <c r="BL572" s="8"/>
      <c r="BM572" s="8"/>
      <c r="BN572" s="8"/>
      <c r="BO572" s="8"/>
      <c r="BP572" s="8"/>
    </row>
    <row r="573" customFormat="false" ht="15.75" hidden="false" customHeight="true" outlineLevel="0" collapsed="false">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8"/>
      <c r="AX573" s="8"/>
      <c r="AY573" s="8"/>
      <c r="AZ573" s="8"/>
      <c r="BA573" s="8"/>
      <c r="BB573" s="8"/>
      <c r="BC573" s="8"/>
      <c r="BD573" s="8"/>
      <c r="BE573" s="8"/>
      <c r="BF573" s="8"/>
      <c r="BG573" s="8"/>
      <c r="BH573" s="8"/>
      <c r="BI573" s="8"/>
      <c r="BJ573" s="8"/>
      <c r="BK573" s="8"/>
      <c r="BL573" s="8"/>
      <c r="BM573" s="8"/>
      <c r="BN573" s="8"/>
      <c r="BO573" s="8"/>
      <c r="BP573" s="8"/>
    </row>
    <row r="574" customFormat="false" ht="15.75" hidden="false" customHeight="true" outlineLevel="0" collapsed="false">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c r="AU574" s="8"/>
      <c r="AV574" s="8"/>
      <c r="AW574" s="8"/>
      <c r="AX574" s="8"/>
      <c r="AY574" s="8"/>
      <c r="AZ574" s="8"/>
      <c r="BA574" s="8"/>
      <c r="BB574" s="8"/>
      <c r="BC574" s="8"/>
      <c r="BD574" s="8"/>
      <c r="BE574" s="8"/>
      <c r="BF574" s="8"/>
      <c r="BG574" s="8"/>
      <c r="BH574" s="8"/>
      <c r="BI574" s="8"/>
      <c r="BJ574" s="8"/>
      <c r="BK574" s="8"/>
      <c r="BL574" s="8"/>
      <c r="BM574" s="8"/>
      <c r="BN574" s="8"/>
      <c r="BO574" s="8"/>
      <c r="BP574" s="8"/>
    </row>
    <row r="575" customFormat="false" ht="15.75" hidden="false" customHeight="true" outlineLevel="0" collapsed="false">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c r="AU575" s="8"/>
      <c r="AV575" s="8"/>
      <c r="AW575" s="8"/>
      <c r="AX575" s="8"/>
      <c r="AY575" s="8"/>
      <c r="AZ575" s="8"/>
      <c r="BA575" s="8"/>
      <c r="BB575" s="8"/>
      <c r="BC575" s="8"/>
      <c r="BD575" s="8"/>
      <c r="BE575" s="8"/>
      <c r="BF575" s="8"/>
      <c r="BG575" s="8"/>
      <c r="BH575" s="8"/>
      <c r="BI575" s="8"/>
      <c r="BJ575" s="8"/>
      <c r="BK575" s="8"/>
      <c r="BL575" s="8"/>
      <c r="BM575" s="8"/>
      <c r="BN575" s="8"/>
      <c r="BO575" s="8"/>
      <c r="BP575" s="8"/>
    </row>
    <row r="576" customFormat="false" ht="15.75" hidden="false" customHeight="true" outlineLevel="0" collapsed="false">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c r="AU576" s="8"/>
      <c r="AV576" s="8"/>
      <c r="AW576" s="8"/>
      <c r="AX576" s="8"/>
      <c r="AY576" s="8"/>
      <c r="AZ576" s="8"/>
      <c r="BA576" s="8"/>
      <c r="BB576" s="8"/>
      <c r="BC576" s="8"/>
      <c r="BD576" s="8"/>
      <c r="BE576" s="8"/>
      <c r="BF576" s="8"/>
      <c r="BG576" s="8"/>
      <c r="BH576" s="8"/>
      <c r="BI576" s="8"/>
      <c r="BJ576" s="8"/>
      <c r="BK576" s="8"/>
      <c r="BL576" s="8"/>
      <c r="BM576" s="8"/>
      <c r="BN576" s="8"/>
      <c r="BO576" s="8"/>
      <c r="BP576" s="8"/>
    </row>
    <row r="577" customFormat="false" ht="15.75" hidden="false" customHeight="true" outlineLevel="0" collapsed="false">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c r="AU577" s="8"/>
      <c r="AV577" s="8"/>
      <c r="AW577" s="8"/>
      <c r="AX577" s="8"/>
      <c r="AY577" s="8"/>
      <c r="AZ577" s="8"/>
      <c r="BA577" s="8"/>
      <c r="BB577" s="8"/>
      <c r="BC577" s="8"/>
      <c r="BD577" s="8"/>
      <c r="BE577" s="8"/>
      <c r="BF577" s="8"/>
      <c r="BG577" s="8"/>
      <c r="BH577" s="8"/>
      <c r="BI577" s="8"/>
      <c r="BJ577" s="8"/>
      <c r="BK577" s="8"/>
      <c r="BL577" s="8"/>
      <c r="BM577" s="8"/>
      <c r="BN577" s="8"/>
      <c r="BO577" s="8"/>
      <c r="BP577" s="8"/>
    </row>
    <row r="578" customFormat="false" ht="15.75" hidden="false" customHeight="true" outlineLevel="0" collapsed="false">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c r="AU578" s="8"/>
      <c r="AV578" s="8"/>
      <c r="AW578" s="8"/>
      <c r="AX578" s="8"/>
      <c r="AY578" s="8"/>
      <c r="AZ578" s="8"/>
      <c r="BA578" s="8"/>
      <c r="BB578" s="8"/>
      <c r="BC578" s="8"/>
      <c r="BD578" s="8"/>
      <c r="BE578" s="8"/>
      <c r="BF578" s="8"/>
      <c r="BG578" s="8"/>
      <c r="BH578" s="8"/>
      <c r="BI578" s="8"/>
      <c r="BJ578" s="8"/>
      <c r="BK578" s="8"/>
      <c r="BL578" s="8"/>
      <c r="BM578" s="8"/>
      <c r="BN578" s="8"/>
      <c r="BO578" s="8"/>
      <c r="BP578" s="8"/>
    </row>
    <row r="579" customFormat="false" ht="15.75" hidden="false" customHeight="true" outlineLevel="0" collapsed="false">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c r="AU579" s="8"/>
      <c r="AV579" s="8"/>
      <c r="AW579" s="8"/>
      <c r="AX579" s="8"/>
      <c r="AY579" s="8"/>
      <c r="AZ579" s="8"/>
      <c r="BA579" s="8"/>
      <c r="BB579" s="8"/>
      <c r="BC579" s="8"/>
      <c r="BD579" s="8"/>
      <c r="BE579" s="8"/>
      <c r="BF579" s="8"/>
      <c r="BG579" s="8"/>
      <c r="BH579" s="8"/>
      <c r="BI579" s="8"/>
      <c r="BJ579" s="8"/>
      <c r="BK579" s="8"/>
      <c r="BL579" s="8"/>
      <c r="BM579" s="8"/>
      <c r="BN579" s="8"/>
      <c r="BO579" s="8"/>
      <c r="BP579" s="8"/>
    </row>
    <row r="580" customFormat="false" ht="15.75" hidden="false" customHeight="true" outlineLevel="0" collapsed="false">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c r="AU580" s="8"/>
      <c r="AV580" s="8"/>
      <c r="AW580" s="8"/>
      <c r="AX580" s="8"/>
      <c r="AY580" s="8"/>
      <c r="AZ580" s="8"/>
      <c r="BA580" s="8"/>
      <c r="BB580" s="8"/>
      <c r="BC580" s="8"/>
      <c r="BD580" s="8"/>
      <c r="BE580" s="8"/>
      <c r="BF580" s="8"/>
      <c r="BG580" s="8"/>
      <c r="BH580" s="8"/>
      <c r="BI580" s="8"/>
      <c r="BJ580" s="8"/>
      <c r="BK580" s="8"/>
      <c r="BL580" s="8"/>
      <c r="BM580" s="8"/>
      <c r="BN580" s="8"/>
      <c r="BO580" s="8"/>
      <c r="BP580" s="8"/>
    </row>
    <row r="581" customFormat="false" ht="15.75" hidden="false" customHeight="true" outlineLevel="0" collapsed="false">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c r="AU581" s="8"/>
      <c r="AV581" s="8"/>
      <c r="AW581" s="8"/>
      <c r="AX581" s="8"/>
      <c r="AY581" s="8"/>
      <c r="AZ581" s="8"/>
      <c r="BA581" s="8"/>
      <c r="BB581" s="8"/>
      <c r="BC581" s="8"/>
      <c r="BD581" s="8"/>
      <c r="BE581" s="8"/>
      <c r="BF581" s="8"/>
      <c r="BG581" s="8"/>
      <c r="BH581" s="8"/>
      <c r="BI581" s="8"/>
      <c r="BJ581" s="8"/>
      <c r="BK581" s="8"/>
      <c r="BL581" s="8"/>
      <c r="BM581" s="8"/>
      <c r="BN581" s="8"/>
      <c r="BO581" s="8"/>
      <c r="BP581" s="8"/>
    </row>
    <row r="582" customFormat="false" ht="15.75" hidden="false" customHeight="true" outlineLevel="0" collapsed="false">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c r="AT582" s="8"/>
      <c r="AU582" s="8"/>
      <c r="AV582" s="8"/>
      <c r="AW582" s="8"/>
      <c r="AX582" s="8"/>
      <c r="AY582" s="8"/>
      <c r="AZ582" s="8"/>
      <c r="BA582" s="8"/>
      <c r="BB582" s="8"/>
      <c r="BC582" s="8"/>
      <c r="BD582" s="8"/>
      <c r="BE582" s="8"/>
      <c r="BF582" s="8"/>
      <c r="BG582" s="8"/>
      <c r="BH582" s="8"/>
      <c r="BI582" s="8"/>
      <c r="BJ582" s="8"/>
      <c r="BK582" s="8"/>
      <c r="BL582" s="8"/>
      <c r="BM582" s="8"/>
      <c r="BN582" s="8"/>
      <c r="BO582" s="8"/>
      <c r="BP582" s="8"/>
    </row>
    <row r="583" customFormat="false" ht="15.75" hidden="false" customHeight="true" outlineLevel="0" collapsed="false">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c r="AT583" s="8"/>
      <c r="AU583" s="8"/>
      <c r="AV583" s="8"/>
      <c r="AW583" s="8"/>
      <c r="AX583" s="8"/>
      <c r="AY583" s="8"/>
      <c r="AZ583" s="8"/>
      <c r="BA583" s="8"/>
      <c r="BB583" s="8"/>
      <c r="BC583" s="8"/>
      <c r="BD583" s="8"/>
      <c r="BE583" s="8"/>
      <c r="BF583" s="8"/>
      <c r="BG583" s="8"/>
      <c r="BH583" s="8"/>
      <c r="BI583" s="8"/>
      <c r="BJ583" s="8"/>
      <c r="BK583" s="8"/>
      <c r="BL583" s="8"/>
      <c r="BM583" s="8"/>
      <c r="BN583" s="8"/>
      <c r="BO583" s="8"/>
      <c r="BP583" s="8"/>
    </row>
    <row r="584" customFormat="false" ht="15.75" hidden="false" customHeight="true" outlineLevel="0" collapsed="false">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c r="AU584" s="8"/>
      <c r="AV584" s="8"/>
      <c r="AW584" s="8"/>
      <c r="AX584" s="8"/>
      <c r="AY584" s="8"/>
      <c r="AZ584" s="8"/>
      <c r="BA584" s="8"/>
      <c r="BB584" s="8"/>
      <c r="BC584" s="8"/>
      <c r="BD584" s="8"/>
      <c r="BE584" s="8"/>
      <c r="BF584" s="8"/>
      <c r="BG584" s="8"/>
      <c r="BH584" s="8"/>
      <c r="BI584" s="8"/>
      <c r="BJ584" s="8"/>
      <c r="BK584" s="8"/>
      <c r="BL584" s="8"/>
      <c r="BM584" s="8"/>
      <c r="BN584" s="8"/>
      <c r="BO584" s="8"/>
      <c r="BP584" s="8"/>
    </row>
    <row r="585" customFormat="false" ht="15.75" hidden="false" customHeight="true" outlineLevel="0" collapsed="false">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c r="AU585" s="8"/>
      <c r="AV585" s="8"/>
      <c r="AW585" s="8"/>
      <c r="AX585" s="8"/>
      <c r="AY585" s="8"/>
      <c r="AZ585" s="8"/>
      <c r="BA585" s="8"/>
      <c r="BB585" s="8"/>
      <c r="BC585" s="8"/>
      <c r="BD585" s="8"/>
      <c r="BE585" s="8"/>
      <c r="BF585" s="8"/>
      <c r="BG585" s="8"/>
      <c r="BH585" s="8"/>
      <c r="BI585" s="8"/>
      <c r="BJ585" s="8"/>
      <c r="BK585" s="8"/>
      <c r="BL585" s="8"/>
      <c r="BM585" s="8"/>
      <c r="BN585" s="8"/>
      <c r="BO585" s="8"/>
      <c r="BP585" s="8"/>
    </row>
    <row r="586" customFormat="false" ht="15.75" hidden="false" customHeight="true" outlineLevel="0" collapsed="false">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c r="AU586" s="8"/>
      <c r="AV586" s="8"/>
      <c r="AW586" s="8"/>
      <c r="AX586" s="8"/>
      <c r="AY586" s="8"/>
      <c r="AZ586" s="8"/>
      <c r="BA586" s="8"/>
      <c r="BB586" s="8"/>
      <c r="BC586" s="8"/>
      <c r="BD586" s="8"/>
      <c r="BE586" s="8"/>
      <c r="BF586" s="8"/>
      <c r="BG586" s="8"/>
      <c r="BH586" s="8"/>
      <c r="BI586" s="8"/>
      <c r="BJ586" s="8"/>
      <c r="BK586" s="8"/>
      <c r="BL586" s="8"/>
      <c r="BM586" s="8"/>
      <c r="BN586" s="8"/>
      <c r="BO586" s="8"/>
      <c r="BP586" s="8"/>
    </row>
    <row r="587" customFormat="false" ht="15.75" hidden="false" customHeight="true" outlineLevel="0" collapsed="false">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c r="AU587" s="8"/>
      <c r="AV587" s="8"/>
      <c r="AW587" s="8"/>
      <c r="AX587" s="8"/>
      <c r="AY587" s="8"/>
      <c r="AZ587" s="8"/>
      <c r="BA587" s="8"/>
      <c r="BB587" s="8"/>
      <c r="BC587" s="8"/>
      <c r="BD587" s="8"/>
      <c r="BE587" s="8"/>
      <c r="BF587" s="8"/>
      <c r="BG587" s="8"/>
      <c r="BH587" s="8"/>
      <c r="BI587" s="8"/>
      <c r="BJ587" s="8"/>
      <c r="BK587" s="8"/>
      <c r="BL587" s="8"/>
      <c r="BM587" s="8"/>
      <c r="BN587" s="8"/>
      <c r="BO587" s="8"/>
      <c r="BP587" s="8"/>
    </row>
    <row r="588" customFormat="false" ht="15.75" hidden="false" customHeight="true" outlineLevel="0" collapsed="false">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c r="AU588" s="8"/>
      <c r="AV588" s="8"/>
      <c r="AW588" s="8"/>
      <c r="AX588" s="8"/>
      <c r="AY588" s="8"/>
      <c r="AZ588" s="8"/>
      <c r="BA588" s="8"/>
      <c r="BB588" s="8"/>
      <c r="BC588" s="8"/>
      <c r="BD588" s="8"/>
      <c r="BE588" s="8"/>
      <c r="BF588" s="8"/>
      <c r="BG588" s="8"/>
      <c r="BH588" s="8"/>
      <c r="BI588" s="8"/>
      <c r="BJ588" s="8"/>
      <c r="BK588" s="8"/>
      <c r="BL588" s="8"/>
      <c r="BM588" s="8"/>
      <c r="BN588" s="8"/>
      <c r="BO588" s="8"/>
      <c r="BP588" s="8"/>
    </row>
    <row r="589" customFormat="false" ht="15.75" hidden="false" customHeight="true" outlineLevel="0" collapsed="false">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c r="AU589" s="8"/>
      <c r="AV589" s="8"/>
      <c r="AW589" s="8"/>
      <c r="AX589" s="8"/>
      <c r="AY589" s="8"/>
      <c r="AZ589" s="8"/>
      <c r="BA589" s="8"/>
      <c r="BB589" s="8"/>
      <c r="BC589" s="8"/>
      <c r="BD589" s="8"/>
      <c r="BE589" s="8"/>
      <c r="BF589" s="8"/>
      <c r="BG589" s="8"/>
      <c r="BH589" s="8"/>
      <c r="BI589" s="8"/>
      <c r="BJ589" s="8"/>
      <c r="BK589" s="8"/>
      <c r="BL589" s="8"/>
      <c r="BM589" s="8"/>
      <c r="BN589" s="8"/>
      <c r="BO589" s="8"/>
      <c r="BP589" s="8"/>
    </row>
    <row r="590" customFormat="false" ht="15.75" hidden="false" customHeight="true" outlineLevel="0" collapsed="false">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c r="AU590" s="8"/>
      <c r="AV590" s="8"/>
      <c r="AW590" s="8"/>
      <c r="AX590" s="8"/>
      <c r="AY590" s="8"/>
      <c r="AZ590" s="8"/>
      <c r="BA590" s="8"/>
      <c r="BB590" s="8"/>
      <c r="BC590" s="8"/>
      <c r="BD590" s="8"/>
      <c r="BE590" s="8"/>
      <c r="BF590" s="8"/>
      <c r="BG590" s="8"/>
      <c r="BH590" s="8"/>
      <c r="BI590" s="8"/>
      <c r="BJ590" s="8"/>
      <c r="BK590" s="8"/>
      <c r="BL590" s="8"/>
      <c r="BM590" s="8"/>
      <c r="BN590" s="8"/>
      <c r="BO590" s="8"/>
      <c r="BP590" s="8"/>
    </row>
    <row r="591" customFormat="false" ht="15.75" hidden="false" customHeight="true" outlineLevel="0" collapsed="false">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c r="AU591" s="8"/>
      <c r="AV591" s="8"/>
      <c r="AW591" s="8"/>
      <c r="AX591" s="8"/>
      <c r="AY591" s="8"/>
      <c r="AZ591" s="8"/>
      <c r="BA591" s="8"/>
      <c r="BB591" s="8"/>
      <c r="BC591" s="8"/>
      <c r="BD591" s="8"/>
      <c r="BE591" s="8"/>
      <c r="BF591" s="8"/>
      <c r="BG591" s="8"/>
      <c r="BH591" s="8"/>
      <c r="BI591" s="8"/>
      <c r="BJ591" s="8"/>
      <c r="BK591" s="8"/>
      <c r="BL591" s="8"/>
      <c r="BM591" s="8"/>
      <c r="BN591" s="8"/>
      <c r="BO591" s="8"/>
      <c r="BP591" s="8"/>
    </row>
    <row r="592" customFormat="false" ht="15.75" hidden="false" customHeight="true" outlineLevel="0" collapsed="false">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c r="AU592" s="8"/>
      <c r="AV592" s="8"/>
      <c r="AW592" s="8"/>
      <c r="AX592" s="8"/>
      <c r="AY592" s="8"/>
      <c r="AZ592" s="8"/>
      <c r="BA592" s="8"/>
      <c r="BB592" s="8"/>
      <c r="BC592" s="8"/>
      <c r="BD592" s="8"/>
      <c r="BE592" s="8"/>
      <c r="BF592" s="8"/>
      <c r="BG592" s="8"/>
      <c r="BH592" s="8"/>
      <c r="BI592" s="8"/>
      <c r="BJ592" s="8"/>
      <c r="BK592" s="8"/>
      <c r="BL592" s="8"/>
      <c r="BM592" s="8"/>
      <c r="BN592" s="8"/>
      <c r="BO592" s="8"/>
      <c r="BP592" s="8"/>
    </row>
    <row r="593" customFormat="false" ht="15.75" hidden="false" customHeight="true" outlineLevel="0" collapsed="false">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c r="AU593" s="8"/>
      <c r="AV593" s="8"/>
      <c r="AW593" s="8"/>
      <c r="AX593" s="8"/>
      <c r="AY593" s="8"/>
      <c r="AZ593" s="8"/>
      <c r="BA593" s="8"/>
      <c r="BB593" s="8"/>
      <c r="BC593" s="8"/>
      <c r="BD593" s="8"/>
      <c r="BE593" s="8"/>
      <c r="BF593" s="8"/>
      <c r="BG593" s="8"/>
      <c r="BH593" s="8"/>
      <c r="BI593" s="8"/>
      <c r="BJ593" s="8"/>
      <c r="BK593" s="8"/>
      <c r="BL593" s="8"/>
      <c r="BM593" s="8"/>
      <c r="BN593" s="8"/>
      <c r="BO593" s="8"/>
      <c r="BP593" s="8"/>
    </row>
    <row r="594" customFormat="false" ht="15.75" hidden="false" customHeight="true" outlineLevel="0" collapsed="false">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c r="AU594" s="8"/>
      <c r="AV594" s="8"/>
      <c r="AW594" s="8"/>
      <c r="AX594" s="8"/>
      <c r="AY594" s="8"/>
      <c r="AZ594" s="8"/>
      <c r="BA594" s="8"/>
      <c r="BB594" s="8"/>
      <c r="BC594" s="8"/>
      <c r="BD594" s="8"/>
      <c r="BE594" s="8"/>
      <c r="BF594" s="8"/>
      <c r="BG594" s="8"/>
      <c r="BH594" s="8"/>
      <c r="BI594" s="8"/>
      <c r="BJ594" s="8"/>
      <c r="BK594" s="8"/>
      <c r="BL594" s="8"/>
      <c r="BM594" s="8"/>
      <c r="BN594" s="8"/>
      <c r="BO594" s="8"/>
      <c r="BP594" s="8"/>
    </row>
    <row r="595" customFormat="false" ht="15.75" hidden="false" customHeight="true" outlineLevel="0" collapsed="false">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c r="AU595" s="8"/>
      <c r="AV595" s="8"/>
      <c r="AW595" s="8"/>
      <c r="AX595" s="8"/>
      <c r="AY595" s="8"/>
      <c r="AZ595" s="8"/>
      <c r="BA595" s="8"/>
      <c r="BB595" s="8"/>
      <c r="BC595" s="8"/>
      <c r="BD595" s="8"/>
      <c r="BE595" s="8"/>
      <c r="BF595" s="8"/>
      <c r="BG595" s="8"/>
      <c r="BH595" s="8"/>
      <c r="BI595" s="8"/>
      <c r="BJ595" s="8"/>
      <c r="BK595" s="8"/>
      <c r="BL595" s="8"/>
      <c r="BM595" s="8"/>
      <c r="BN595" s="8"/>
      <c r="BO595" s="8"/>
      <c r="BP595" s="8"/>
    </row>
    <row r="596" customFormat="false" ht="15.75" hidden="false" customHeight="true" outlineLevel="0" collapsed="false">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c r="AU596" s="8"/>
      <c r="AV596" s="8"/>
      <c r="AW596" s="8"/>
      <c r="AX596" s="8"/>
      <c r="AY596" s="8"/>
      <c r="AZ596" s="8"/>
      <c r="BA596" s="8"/>
      <c r="BB596" s="8"/>
      <c r="BC596" s="8"/>
      <c r="BD596" s="8"/>
      <c r="BE596" s="8"/>
      <c r="BF596" s="8"/>
      <c r="BG596" s="8"/>
      <c r="BH596" s="8"/>
      <c r="BI596" s="8"/>
      <c r="BJ596" s="8"/>
      <c r="BK596" s="8"/>
      <c r="BL596" s="8"/>
      <c r="BM596" s="8"/>
      <c r="BN596" s="8"/>
      <c r="BO596" s="8"/>
      <c r="BP596" s="8"/>
    </row>
    <row r="597" customFormat="false" ht="15.75" hidden="false" customHeight="true" outlineLevel="0" collapsed="false">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c r="AU597" s="8"/>
      <c r="AV597" s="8"/>
      <c r="AW597" s="8"/>
      <c r="AX597" s="8"/>
      <c r="AY597" s="8"/>
      <c r="AZ597" s="8"/>
      <c r="BA597" s="8"/>
      <c r="BB597" s="8"/>
      <c r="BC597" s="8"/>
      <c r="BD597" s="8"/>
      <c r="BE597" s="8"/>
      <c r="BF597" s="8"/>
      <c r="BG597" s="8"/>
      <c r="BH597" s="8"/>
      <c r="BI597" s="8"/>
      <c r="BJ597" s="8"/>
      <c r="BK597" s="8"/>
      <c r="BL597" s="8"/>
      <c r="BM597" s="8"/>
      <c r="BN597" s="8"/>
      <c r="BO597" s="8"/>
      <c r="BP597" s="8"/>
    </row>
    <row r="598" customFormat="false" ht="15.75" hidden="false" customHeight="true" outlineLevel="0" collapsed="false">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c r="AU598" s="8"/>
      <c r="AV598" s="8"/>
      <c r="AW598" s="8"/>
      <c r="AX598" s="8"/>
      <c r="AY598" s="8"/>
      <c r="AZ598" s="8"/>
      <c r="BA598" s="8"/>
      <c r="BB598" s="8"/>
      <c r="BC598" s="8"/>
      <c r="BD598" s="8"/>
      <c r="BE598" s="8"/>
      <c r="BF598" s="8"/>
      <c r="BG598" s="8"/>
      <c r="BH598" s="8"/>
      <c r="BI598" s="8"/>
      <c r="BJ598" s="8"/>
      <c r="BK598" s="8"/>
      <c r="BL598" s="8"/>
      <c r="BM598" s="8"/>
      <c r="BN598" s="8"/>
      <c r="BO598" s="8"/>
      <c r="BP598" s="8"/>
    </row>
    <row r="599" customFormat="false" ht="15.75" hidden="false" customHeight="true" outlineLevel="0" collapsed="false">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c r="AU599" s="8"/>
      <c r="AV599" s="8"/>
      <c r="AW599" s="8"/>
      <c r="AX599" s="8"/>
      <c r="AY599" s="8"/>
      <c r="AZ599" s="8"/>
      <c r="BA599" s="8"/>
      <c r="BB599" s="8"/>
      <c r="BC599" s="8"/>
      <c r="BD599" s="8"/>
      <c r="BE599" s="8"/>
      <c r="BF599" s="8"/>
      <c r="BG599" s="8"/>
      <c r="BH599" s="8"/>
      <c r="BI599" s="8"/>
      <c r="BJ599" s="8"/>
      <c r="BK599" s="8"/>
      <c r="BL599" s="8"/>
      <c r="BM599" s="8"/>
      <c r="BN599" s="8"/>
      <c r="BO599" s="8"/>
      <c r="BP599" s="8"/>
    </row>
    <row r="600" customFormat="false" ht="15.75" hidden="false" customHeight="true" outlineLevel="0" collapsed="false">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c r="AU600" s="8"/>
      <c r="AV600" s="8"/>
      <c r="AW600" s="8"/>
      <c r="AX600" s="8"/>
      <c r="AY600" s="8"/>
      <c r="AZ600" s="8"/>
      <c r="BA600" s="8"/>
      <c r="BB600" s="8"/>
      <c r="BC600" s="8"/>
      <c r="BD600" s="8"/>
      <c r="BE600" s="8"/>
      <c r="BF600" s="8"/>
      <c r="BG600" s="8"/>
      <c r="BH600" s="8"/>
      <c r="BI600" s="8"/>
      <c r="BJ600" s="8"/>
      <c r="BK600" s="8"/>
      <c r="BL600" s="8"/>
      <c r="BM600" s="8"/>
      <c r="BN600" s="8"/>
      <c r="BO600" s="8"/>
      <c r="BP600" s="8"/>
    </row>
    <row r="601" customFormat="false" ht="15.75" hidden="false" customHeight="true" outlineLevel="0" collapsed="false">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c r="AU601" s="8"/>
      <c r="AV601" s="8"/>
      <c r="AW601" s="8"/>
      <c r="AX601" s="8"/>
      <c r="AY601" s="8"/>
      <c r="AZ601" s="8"/>
      <c r="BA601" s="8"/>
      <c r="BB601" s="8"/>
      <c r="BC601" s="8"/>
      <c r="BD601" s="8"/>
      <c r="BE601" s="8"/>
      <c r="BF601" s="8"/>
      <c r="BG601" s="8"/>
      <c r="BH601" s="8"/>
      <c r="BI601" s="8"/>
      <c r="BJ601" s="8"/>
      <c r="BK601" s="8"/>
      <c r="BL601" s="8"/>
      <c r="BM601" s="8"/>
      <c r="BN601" s="8"/>
      <c r="BO601" s="8"/>
      <c r="BP601" s="8"/>
    </row>
    <row r="602" customFormat="false" ht="15.75" hidden="false" customHeight="true" outlineLevel="0" collapsed="false">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c r="AU602" s="8"/>
      <c r="AV602" s="8"/>
      <c r="AW602" s="8"/>
      <c r="AX602" s="8"/>
      <c r="AY602" s="8"/>
      <c r="AZ602" s="8"/>
      <c r="BA602" s="8"/>
      <c r="BB602" s="8"/>
      <c r="BC602" s="8"/>
      <c r="BD602" s="8"/>
      <c r="BE602" s="8"/>
      <c r="BF602" s="8"/>
      <c r="BG602" s="8"/>
      <c r="BH602" s="8"/>
      <c r="BI602" s="8"/>
      <c r="BJ602" s="8"/>
      <c r="BK602" s="8"/>
      <c r="BL602" s="8"/>
      <c r="BM602" s="8"/>
      <c r="BN602" s="8"/>
      <c r="BO602" s="8"/>
      <c r="BP602" s="8"/>
    </row>
    <row r="603" customFormat="false" ht="15.75" hidden="false" customHeight="true" outlineLevel="0" collapsed="false">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c r="AT603" s="8"/>
      <c r="AU603" s="8"/>
      <c r="AV603" s="8"/>
      <c r="AW603" s="8"/>
      <c r="AX603" s="8"/>
      <c r="AY603" s="8"/>
      <c r="AZ603" s="8"/>
      <c r="BA603" s="8"/>
      <c r="BB603" s="8"/>
      <c r="BC603" s="8"/>
      <c r="BD603" s="8"/>
      <c r="BE603" s="8"/>
      <c r="BF603" s="8"/>
      <c r="BG603" s="8"/>
      <c r="BH603" s="8"/>
      <c r="BI603" s="8"/>
      <c r="BJ603" s="8"/>
      <c r="BK603" s="8"/>
      <c r="BL603" s="8"/>
      <c r="BM603" s="8"/>
      <c r="BN603" s="8"/>
      <c r="BO603" s="8"/>
      <c r="BP603" s="8"/>
    </row>
    <row r="604" customFormat="false" ht="15.75" hidden="false" customHeight="true" outlineLevel="0" collapsed="false">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c r="AU604" s="8"/>
      <c r="AV604" s="8"/>
      <c r="AW604" s="8"/>
      <c r="AX604" s="8"/>
      <c r="AY604" s="8"/>
      <c r="AZ604" s="8"/>
      <c r="BA604" s="8"/>
      <c r="BB604" s="8"/>
      <c r="BC604" s="8"/>
      <c r="BD604" s="8"/>
      <c r="BE604" s="8"/>
      <c r="BF604" s="8"/>
      <c r="BG604" s="8"/>
      <c r="BH604" s="8"/>
      <c r="BI604" s="8"/>
      <c r="BJ604" s="8"/>
      <c r="BK604" s="8"/>
      <c r="BL604" s="8"/>
      <c r="BM604" s="8"/>
      <c r="BN604" s="8"/>
      <c r="BO604" s="8"/>
      <c r="BP604" s="8"/>
    </row>
    <row r="605" customFormat="false" ht="15.75" hidden="false" customHeight="true" outlineLevel="0" collapsed="false">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c r="AS605" s="8"/>
      <c r="AT605" s="8"/>
      <c r="AU605" s="8"/>
      <c r="AV605" s="8"/>
      <c r="AW605" s="8"/>
      <c r="AX605" s="8"/>
      <c r="AY605" s="8"/>
      <c r="AZ605" s="8"/>
      <c r="BA605" s="8"/>
      <c r="BB605" s="8"/>
      <c r="BC605" s="8"/>
      <c r="BD605" s="8"/>
      <c r="BE605" s="8"/>
      <c r="BF605" s="8"/>
      <c r="BG605" s="8"/>
      <c r="BH605" s="8"/>
      <c r="BI605" s="8"/>
      <c r="BJ605" s="8"/>
      <c r="BK605" s="8"/>
      <c r="BL605" s="8"/>
      <c r="BM605" s="8"/>
      <c r="BN605" s="8"/>
      <c r="BO605" s="8"/>
      <c r="BP605" s="8"/>
    </row>
    <row r="606" customFormat="false" ht="15.75" hidden="false" customHeight="true" outlineLevel="0" collapsed="false">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c r="AS606" s="8"/>
      <c r="AT606" s="8"/>
      <c r="AU606" s="8"/>
      <c r="AV606" s="8"/>
      <c r="AW606" s="8"/>
      <c r="AX606" s="8"/>
      <c r="AY606" s="8"/>
      <c r="AZ606" s="8"/>
      <c r="BA606" s="8"/>
      <c r="BB606" s="8"/>
      <c r="BC606" s="8"/>
      <c r="BD606" s="8"/>
      <c r="BE606" s="8"/>
      <c r="BF606" s="8"/>
      <c r="BG606" s="8"/>
      <c r="BH606" s="8"/>
      <c r="BI606" s="8"/>
      <c r="BJ606" s="8"/>
      <c r="BK606" s="8"/>
      <c r="BL606" s="8"/>
      <c r="BM606" s="8"/>
      <c r="BN606" s="8"/>
      <c r="BO606" s="8"/>
      <c r="BP606" s="8"/>
    </row>
    <row r="607" customFormat="false" ht="15.75" hidden="false" customHeight="true" outlineLevel="0" collapsed="false">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c r="AS607" s="8"/>
      <c r="AT607" s="8"/>
      <c r="AU607" s="8"/>
      <c r="AV607" s="8"/>
      <c r="AW607" s="8"/>
      <c r="AX607" s="8"/>
      <c r="AY607" s="8"/>
      <c r="AZ607" s="8"/>
      <c r="BA607" s="8"/>
      <c r="BB607" s="8"/>
      <c r="BC607" s="8"/>
      <c r="BD607" s="8"/>
      <c r="BE607" s="8"/>
      <c r="BF607" s="8"/>
      <c r="BG607" s="8"/>
      <c r="BH607" s="8"/>
      <c r="BI607" s="8"/>
      <c r="BJ607" s="8"/>
      <c r="BK607" s="8"/>
      <c r="BL607" s="8"/>
      <c r="BM607" s="8"/>
      <c r="BN607" s="8"/>
      <c r="BO607" s="8"/>
      <c r="BP607" s="8"/>
    </row>
    <row r="608" customFormat="false" ht="15.75" hidden="false" customHeight="true" outlineLevel="0" collapsed="false">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c r="AS608" s="8"/>
      <c r="AT608" s="8"/>
      <c r="AU608" s="8"/>
      <c r="AV608" s="8"/>
      <c r="AW608" s="8"/>
      <c r="AX608" s="8"/>
      <c r="AY608" s="8"/>
      <c r="AZ608" s="8"/>
      <c r="BA608" s="8"/>
      <c r="BB608" s="8"/>
      <c r="BC608" s="8"/>
      <c r="BD608" s="8"/>
      <c r="BE608" s="8"/>
      <c r="BF608" s="8"/>
      <c r="BG608" s="8"/>
      <c r="BH608" s="8"/>
      <c r="BI608" s="8"/>
      <c r="BJ608" s="8"/>
      <c r="BK608" s="8"/>
      <c r="BL608" s="8"/>
      <c r="BM608" s="8"/>
      <c r="BN608" s="8"/>
      <c r="BO608" s="8"/>
      <c r="BP608" s="8"/>
    </row>
    <row r="609" customFormat="false" ht="15.75" hidden="false" customHeight="true" outlineLevel="0" collapsed="false">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c r="AT609" s="8"/>
      <c r="AU609" s="8"/>
      <c r="AV609" s="8"/>
      <c r="AW609" s="8"/>
      <c r="AX609" s="8"/>
      <c r="AY609" s="8"/>
      <c r="AZ609" s="8"/>
      <c r="BA609" s="8"/>
      <c r="BB609" s="8"/>
      <c r="BC609" s="8"/>
      <c r="BD609" s="8"/>
      <c r="BE609" s="8"/>
      <c r="BF609" s="8"/>
      <c r="BG609" s="8"/>
      <c r="BH609" s="8"/>
      <c r="BI609" s="8"/>
      <c r="BJ609" s="8"/>
      <c r="BK609" s="8"/>
      <c r="BL609" s="8"/>
      <c r="BM609" s="8"/>
      <c r="BN609" s="8"/>
      <c r="BO609" s="8"/>
      <c r="BP609" s="8"/>
    </row>
    <row r="610" customFormat="false" ht="15.75" hidden="false" customHeight="true" outlineLevel="0" collapsed="false">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c r="AU610" s="8"/>
      <c r="AV610" s="8"/>
      <c r="AW610" s="8"/>
      <c r="AX610" s="8"/>
      <c r="AY610" s="8"/>
      <c r="AZ610" s="8"/>
      <c r="BA610" s="8"/>
      <c r="BB610" s="8"/>
      <c r="BC610" s="8"/>
      <c r="BD610" s="8"/>
      <c r="BE610" s="8"/>
      <c r="BF610" s="8"/>
      <c r="BG610" s="8"/>
      <c r="BH610" s="8"/>
      <c r="BI610" s="8"/>
      <c r="BJ610" s="8"/>
      <c r="BK610" s="8"/>
      <c r="BL610" s="8"/>
      <c r="BM610" s="8"/>
      <c r="BN610" s="8"/>
      <c r="BO610" s="8"/>
      <c r="BP610" s="8"/>
    </row>
    <row r="611" customFormat="false" ht="15.75" hidden="false" customHeight="true" outlineLevel="0" collapsed="false">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c r="AU611" s="8"/>
      <c r="AV611" s="8"/>
      <c r="AW611" s="8"/>
      <c r="AX611" s="8"/>
      <c r="AY611" s="8"/>
      <c r="AZ611" s="8"/>
      <c r="BA611" s="8"/>
      <c r="BB611" s="8"/>
      <c r="BC611" s="8"/>
      <c r="BD611" s="8"/>
      <c r="BE611" s="8"/>
      <c r="BF611" s="8"/>
      <c r="BG611" s="8"/>
      <c r="BH611" s="8"/>
      <c r="BI611" s="8"/>
      <c r="BJ611" s="8"/>
      <c r="BK611" s="8"/>
      <c r="BL611" s="8"/>
      <c r="BM611" s="8"/>
      <c r="BN611" s="8"/>
      <c r="BO611" s="8"/>
      <c r="BP611" s="8"/>
    </row>
    <row r="612" customFormat="false" ht="15.75" hidden="false" customHeight="true" outlineLevel="0" collapsed="false">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c r="AU612" s="8"/>
      <c r="AV612" s="8"/>
      <c r="AW612" s="8"/>
      <c r="AX612" s="8"/>
      <c r="AY612" s="8"/>
      <c r="AZ612" s="8"/>
      <c r="BA612" s="8"/>
      <c r="BB612" s="8"/>
      <c r="BC612" s="8"/>
      <c r="BD612" s="8"/>
      <c r="BE612" s="8"/>
      <c r="BF612" s="8"/>
      <c r="BG612" s="8"/>
      <c r="BH612" s="8"/>
      <c r="BI612" s="8"/>
      <c r="BJ612" s="8"/>
      <c r="BK612" s="8"/>
      <c r="BL612" s="8"/>
      <c r="BM612" s="8"/>
      <c r="BN612" s="8"/>
      <c r="BO612" s="8"/>
      <c r="BP612" s="8"/>
    </row>
    <row r="613" customFormat="false" ht="15.75" hidden="false" customHeight="true" outlineLevel="0" collapsed="false">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c r="AU613" s="8"/>
      <c r="AV613" s="8"/>
      <c r="AW613" s="8"/>
      <c r="AX613" s="8"/>
      <c r="AY613" s="8"/>
      <c r="AZ613" s="8"/>
      <c r="BA613" s="8"/>
      <c r="BB613" s="8"/>
      <c r="BC613" s="8"/>
      <c r="BD613" s="8"/>
      <c r="BE613" s="8"/>
      <c r="BF613" s="8"/>
      <c r="BG613" s="8"/>
      <c r="BH613" s="8"/>
      <c r="BI613" s="8"/>
      <c r="BJ613" s="8"/>
      <c r="BK613" s="8"/>
      <c r="BL613" s="8"/>
      <c r="BM613" s="8"/>
      <c r="BN613" s="8"/>
      <c r="BO613" s="8"/>
      <c r="BP613" s="8"/>
    </row>
    <row r="614" customFormat="false" ht="15.75" hidden="false" customHeight="true" outlineLevel="0" collapsed="false">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c r="AU614" s="8"/>
      <c r="AV614" s="8"/>
      <c r="AW614" s="8"/>
      <c r="AX614" s="8"/>
      <c r="AY614" s="8"/>
      <c r="AZ614" s="8"/>
      <c r="BA614" s="8"/>
      <c r="BB614" s="8"/>
      <c r="BC614" s="8"/>
      <c r="BD614" s="8"/>
      <c r="BE614" s="8"/>
      <c r="BF614" s="8"/>
      <c r="BG614" s="8"/>
      <c r="BH614" s="8"/>
      <c r="BI614" s="8"/>
      <c r="BJ614" s="8"/>
      <c r="BK614" s="8"/>
      <c r="BL614" s="8"/>
      <c r="BM614" s="8"/>
      <c r="BN614" s="8"/>
      <c r="BO614" s="8"/>
      <c r="BP614" s="8"/>
    </row>
    <row r="615" customFormat="false" ht="15.75" hidden="false" customHeight="true" outlineLevel="0" collapsed="false">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c r="AU615" s="8"/>
      <c r="AV615" s="8"/>
      <c r="AW615" s="8"/>
      <c r="AX615" s="8"/>
      <c r="AY615" s="8"/>
      <c r="AZ615" s="8"/>
      <c r="BA615" s="8"/>
      <c r="BB615" s="8"/>
      <c r="BC615" s="8"/>
      <c r="BD615" s="8"/>
      <c r="BE615" s="8"/>
      <c r="BF615" s="8"/>
      <c r="BG615" s="8"/>
      <c r="BH615" s="8"/>
      <c r="BI615" s="8"/>
      <c r="BJ615" s="8"/>
      <c r="BK615" s="8"/>
      <c r="BL615" s="8"/>
      <c r="BM615" s="8"/>
      <c r="BN615" s="8"/>
      <c r="BO615" s="8"/>
      <c r="BP615" s="8"/>
    </row>
    <row r="616" customFormat="false" ht="15.75" hidden="false" customHeight="true" outlineLevel="0" collapsed="false">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c r="AU616" s="8"/>
      <c r="AV616" s="8"/>
      <c r="AW616" s="8"/>
      <c r="AX616" s="8"/>
      <c r="AY616" s="8"/>
      <c r="AZ616" s="8"/>
      <c r="BA616" s="8"/>
      <c r="BB616" s="8"/>
      <c r="BC616" s="8"/>
      <c r="BD616" s="8"/>
      <c r="BE616" s="8"/>
      <c r="BF616" s="8"/>
      <c r="BG616" s="8"/>
      <c r="BH616" s="8"/>
      <c r="BI616" s="8"/>
      <c r="BJ616" s="8"/>
      <c r="BK616" s="8"/>
      <c r="BL616" s="8"/>
      <c r="BM616" s="8"/>
      <c r="BN616" s="8"/>
      <c r="BO616" s="8"/>
      <c r="BP616" s="8"/>
    </row>
    <row r="617" customFormat="false" ht="15.75" hidden="false" customHeight="true" outlineLevel="0" collapsed="false">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c r="AU617" s="8"/>
      <c r="AV617" s="8"/>
      <c r="AW617" s="8"/>
      <c r="AX617" s="8"/>
      <c r="AY617" s="8"/>
      <c r="AZ617" s="8"/>
      <c r="BA617" s="8"/>
      <c r="BB617" s="8"/>
      <c r="BC617" s="8"/>
      <c r="BD617" s="8"/>
      <c r="BE617" s="8"/>
      <c r="BF617" s="8"/>
      <c r="BG617" s="8"/>
      <c r="BH617" s="8"/>
      <c r="BI617" s="8"/>
      <c r="BJ617" s="8"/>
      <c r="BK617" s="8"/>
      <c r="BL617" s="8"/>
      <c r="BM617" s="8"/>
      <c r="BN617" s="8"/>
      <c r="BO617" s="8"/>
      <c r="BP617" s="8"/>
    </row>
    <row r="618" customFormat="false" ht="15.75" hidden="false" customHeight="true" outlineLevel="0" collapsed="false">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c r="AU618" s="8"/>
      <c r="AV618" s="8"/>
      <c r="AW618" s="8"/>
      <c r="AX618" s="8"/>
      <c r="AY618" s="8"/>
      <c r="AZ618" s="8"/>
      <c r="BA618" s="8"/>
      <c r="BB618" s="8"/>
      <c r="BC618" s="8"/>
      <c r="BD618" s="8"/>
      <c r="BE618" s="8"/>
      <c r="BF618" s="8"/>
      <c r="BG618" s="8"/>
      <c r="BH618" s="8"/>
      <c r="BI618" s="8"/>
      <c r="BJ618" s="8"/>
      <c r="BK618" s="8"/>
      <c r="BL618" s="8"/>
      <c r="BM618" s="8"/>
      <c r="BN618" s="8"/>
      <c r="BO618" s="8"/>
      <c r="BP618" s="8"/>
    </row>
    <row r="619" customFormat="false" ht="15.75" hidden="false" customHeight="true" outlineLevel="0" collapsed="false">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c r="AU619" s="8"/>
      <c r="AV619" s="8"/>
      <c r="AW619" s="8"/>
      <c r="AX619" s="8"/>
      <c r="AY619" s="8"/>
      <c r="AZ619" s="8"/>
      <c r="BA619" s="8"/>
      <c r="BB619" s="8"/>
      <c r="BC619" s="8"/>
      <c r="BD619" s="8"/>
      <c r="BE619" s="8"/>
      <c r="BF619" s="8"/>
      <c r="BG619" s="8"/>
      <c r="BH619" s="8"/>
      <c r="BI619" s="8"/>
      <c r="BJ619" s="8"/>
      <c r="BK619" s="8"/>
      <c r="BL619" s="8"/>
      <c r="BM619" s="8"/>
      <c r="BN619" s="8"/>
      <c r="BO619" s="8"/>
      <c r="BP619" s="8"/>
    </row>
    <row r="620" customFormat="false" ht="15.75" hidden="false" customHeight="true" outlineLevel="0" collapsed="false">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c r="AU620" s="8"/>
      <c r="AV620" s="8"/>
      <c r="AW620" s="8"/>
      <c r="AX620" s="8"/>
      <c r="AY620" s="8"/>
      <c r="AZ620" s="8"/>
      <c r="BA620" s="8"/>
      <c r="BB620" s="8"/>
      <c r="BC620" s="8"/>
      <c r="BD620" s="8"/>
      <c r="BE620" s="8"/>
      <c r="BF620" s="8"/>
      <c r="BG620" s="8"/>
      <c r="BH620" s="8"/>
      <c r="BI620" s="8"/>
      <c r="BJ620" s="8"/>
      <c r="BK620" s="8"/>
      <c r="BL620" s="8"/>
      <c r="BM620" s="8"/>
      <c r="BN620" s="8"/>
      <c r="BO620" s="8"/>
      <c r="BP620" s="8"/>
    </row>
    <row r="621" customFormat="false" ht="15.75" hidden="false" customHeight="true" outlineLevel="0" collapsed="false">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c r="AU621" s="8"/>
      <c r="AV621" s="8"/>
      <c r="AW621" s="8"/>
      <c r="AX621" s="8"/>
      <c r="AY621" s="8"/>
      <c r="AZ621" s="8"/>
      <c r="BA621" s="8"/>
      <c r="BB621" s="8"/>
      <c r="BC621" s="8"/>
      <c r="BD621" s="8"/>
      <c r="BE621" s="8"/>
      <c r="BF621" s="8"/>
      <c r="BG621" s="8"/>
      <c r="BH621" s="8"/>
      <c r="BI621" s="8"/>
      <c r="BJ621" s="8"/>
      <c r="BK621" s="8"/>
      <c r="BL621" s="8"/>
      <c r="BM621" s="8"/>
      <c r="BN621" s="8"/>
      <c r="BO621" s="8"/>
      <c r="BP621" s="8"/>
    </row>
    <row r="622" customFormat="false" ht="15.75" hidden="false" customHeight="true" outlineLevel="0" collapsed="false">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c r="AU622" s="8"/>
      <c r="AV622" s="8"/>
      <c r="AW622" s="8"/>
      <c r="AX622" s="8"/>
      <c r="AY622" s="8"/>
      <c r="AZ622" s="8"/>
      <c r="BA622" s="8"/>
      <c r="BB622" s="8"/>
      <c r="BC622" s="8"/>
      <c r="BD622" s="8"/>
      <c r="BE622" s="8"/>
      <c r="BF622" s="8"/>
      <c r="BG622" s="8"/>
      <c r="BH622" s="8"/>
      <c r="BI622" s="8"/>
      <c r="BJ622" s="8"/>
      <c r="BK622" s="8"/>
      <c r="BL622" s="8"/>
      <c r="BM622" s="8"/>
      <c r="BN622" s="8"/>
      <c r="BO622" s="8"/>
      <c r="BP622" s="8"/>
    </row>
    <row r="623" customFormat="false" ht="15.75" hidden="false" customHeight="true" outlineLevel="0" collapsed="false">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c r="AT623" s="8"/>
      <c r="AU623" s="8"/>
      <c r="AV623" s="8"/>
      <c r="AW623" s="8"/>
      <c r="AX623" s="8"/>
      <c r="AY623" s="8"/>
      <c r="AZ623" s="8"/>
      <c r="BA623" s="8"/>
      <c r="BB623" s="8"/>
      <c r="BC623" s="8"/>
      <c r="BD623" s="8"/>
      <c r="BE623" s="8"/>
      <c r="BF623" s="8"/>
      <c r="BG623" s="8"/>
      <c r="BH623" s="8"/>
      <c r="BI623" s="8"/>
      <c r="BJ623" s="8"/>
      <c r="BK623" s="8"/>
      <c r="BL623" s="8"/>
      <c r="BM623" s="8"/>
      <c r="BN623" s="8"/>
      <c r="BO623" s="8"/>
      <c r="BP623" s="8"/>
    </row>
    <row r="624" customFormat="false" ht="15.75" hidden="false" customHeight="true" outlineLevel="0" collapsed="false">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c r="AU624" s="8"/>
      <c r="AV624" s="8"/>
      <c r="AW624" s="8"/>
      <c r="AX624" s="8"/>
      <c r="AY624" s="8"/>
      <c r="AZ624" s="8"/>
      <c r="BA624" s="8"/>
      <c r="BB624" s="8"/>
      <c r="BC624" s="8"/>
      <c r="BD624" s="8"/>
      <c r="BE624" s="8"/>
      <c r="BF624" s="8"/>
      <c r="BG624" s="8"/>
      <c r="BH624" s="8"/>
      <c r="BI624" s="8"/>
      <c r="BJ624" s="8"/>
      <c r="BK624" s="8"/>
      <c r="BL624" s="8"/>
      <c r="BM624" s="8"/>
      <c r="BN624" s="8"/>
      <c r="BO624" s="8"/>
      <c r="BP624" s="8"/>
    </row>
    <row r="625" customFormat="false" ht="15.75" hidden="false" customHeight="true" outlineLevel="0" collapsed="false">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c r="AT625" s="8"/>
      <c r="AU625" s="8"/>
      <c r="AV625" s="8"/>
      <c r="AW625" s="8"/>
      <c r="AX625" s="8"/>
      <c r="AY625" s="8"/>
      <c r="AZ625" s="8"/>
      <c r="BA625" s="8"/>
      <c r="BB625" s="8"/>
      <c r="BC625" s="8"/>
      <c r="BD625" s="8"/>
      <c r="BE625" s="8"/>
      <c r="BF625" s="8"/>
      <c r="BG625" s="8"/>
      <c r="BH625" s="8"/>
      <c r="BI625" s="8"/>
      <c r="BJ625" s="8"/>
      <c r="BK625" s="8"/>
      <c r="BL625" s="8"/>
      <c r="BM625" s="8"/>
      <c r="BN625" s="8"/>
      <c r="BO625" s="8"/>
      <c r="BP625" s="8"/>
    </row>
    <row r="626" customFormat="false" ht="15.75" hidden="false" customHeight="true" outlineLevel="0" collapsed="false">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c r="AT626" s="8"/>
      <c r="AU626" s="8"/>
      <c r="AV626" s="8"/>
      <c r="AW626" s="8"/>
      <c r="AX626" s="8"/>
      <c r="AY626" s="8"/>
      <c r="AZ626" s="8"/>
      <c r="BA626" s="8"/>
      <c r="BB626" s="8"/>
      <c r="BC626" s="8"/>
      <c r="BD626" s="8"/>
      <c r="BE626" s="8"/>
      <c r="BF626" s="8"/>
      <c r="BG626" s="8"/>
      <c r="BH626" s="8"/>
      <c r="BI626" s="8"/>
      <c r="BJ626" s="8"/>
      <c r="BK626" s="8"/>
      <c r="BL626" s="8"/>
      <c r="BM626" s="8"/>
      <c r="BN626" s="8"/>
      <c r="BO626" s="8"/>
      <c r="BP626" s="8"/>
    </row>
    <row r="627" customFormat="false" ht="15.75" hidden="false" customHeight="true" outlineLevel="0" collapsed="false">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c r="AU627" s="8"/>
      <c r="AV627" s="8"/>
      <c r="AW627" s="8"/>
      <c r="AX627" s="8"/>
      <c r="AY627" s="8"/>
      <c r="AZ627" s="8"/>
      <c r="BA627" s="8"/>
      <c r="BB627" s="8"/>
      <c r="BC627" s="8"/>
      <c r="BD627" s="8"/>
      <c r="BE627" s="8"/>
      <c r="BF627" s="8"/>
      <c r="BG627" s="8"/>
      <c r="BH627" s="8"/>
      <c r="BI627" s="8"/>
      <c r="BJ627" s="8"/>
      <c r="BK627" s="8"/>
      <c r="BL627" s="8"/>
      <c r="BM627" s="8"/>
      <c r="BN627" s="8"/>
      <c r="BO627" s="8"/>
      <c r="BP627" s="8"/>
    </row>
    <row r="628" customFormat="false" ht="15.75" hidden="false" customHeight="true" outlineLevel="0" collapsed="false">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c r="AT628" s="8"/>
      <c r="AU628" s="8"/>
      <c r="AV628" s="8"/>
      <c r="AW628" s="8"/>
      <c r="AX628" s="8"/>
      <c r="AY628" s="8"/>
      <c r="AZ628" s="8"/>
      <c r="BA628" s="8"/>
      <c r="BB628" s="8"/>
      <c r="BC628" s="8"/>
      <c r="BD628" s="8"/>
      <c r="BE628" s="8"/>
      <c r="BF628" s="8"/>
      <c r="BG628" s="8"/>
      <c r="BH628" s="8"/>
      <c r="BI628" s="8"/>
      <c r="BJ628" s="8"/>
      <c r="BK628" s="8"/>
      <c r="BL628" s="8"/>
      <c r="BM628" s="8"/>
      <c r="BN628" s="8"/>
      <c r="BO628" s="8"/>
      <c r="BP628" s="8"/>
    </row>
    <row r="629" customFormat="false" ht="15.75" hidden="false" customHeight="true" outlineLevel="0" collapsed="false">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c r="AU629" s="8"/>
      <c r="AV629" s="8"/>
      <c r="AW629" s="8"/>
      <c r="AX629" s="8"/>
      <c r="AY629" s="8"/>
      <c r="AZ629" s="8"/>
      <c r="BA629" s="8"/>
      <c r="BB629" s="8"/>
      <c r="BC629" s="8"/>
      <c r="BD629" s="8"/>
      <c r="BE629" s="8"/>
      <c r="BF629" s="8"/>
      <c r="BG629" s="8"/>
      <c r="BH629" s="8"/>
      <c r="BI629" s="8"/>
      <c r="BJ629" s="8"/>
      <c r="BK629" s="8"/>
      <c r="BL629" s="8"/>
      <c r="BM629" s="8"/>
      <c r="BN629" s="8"/>
      <c r="BO629" s="8"/>
      <c r="BP629" s="8"/>
    </row>
    <row r="630" customFormat="false" ht="15.75" hidden="false" customHeight="true" outlineLevel="0" collapsed="false">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c r="AU630" s="8"/>
      <c r="AV630" s="8"/>
      <c r="AW630" s="8"/>
      <c r="AX630" s="8"/>
      <c r="AY630" s="8"/>
      <c r="AZ630" s="8"/>
      <c r="BA630" s="8"/>
      <c r="BB630" s="8"/>
      <c r="BC630" s="8"/>
      <c r="BD630" s="8"/>
      <c r="BE630" s="8"/>
      <c r="BF630" s="8"/>
      <c r="BG630" s="8"/>
      <c r="BH630" s="8"/>
      <c r="BI630" s="8"/>
      <c r="BJ630" s="8"/>
      <c r="BK630" s="8"/>
      <c r="BL630" s="8"/>
      <c r="BM630" s="8"/>
      <c r="BN630" s="8"/>
      <c r="BO630" s="8"/>
      <c r="BP630" s="8"/>
    </row>
    <row r="631" customFormat="false" ht="15.75" hidden="false" customHeight="true" outlineLevel="0" collapsed="false">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c r="AT631" s="8"/>
      <c r="AU631" s="8"/>
      <c r="AV631" s="8"/>
      <c r="AW631" s="8"/>
      <c r="AX631" s="8"/>
      <c r="AY631" s="8"/>
      <c r="AZ631" s="8"/>
      <c r="BA631" s="8"/>
      <c r="BB631" s="8"/>
      <c r="BC631" s="8"/>
      <c r="BD631" s="8"/>
      <c r="BE631" s="8"/>
      <c r="BF631" s="8"/>
      <c r="BG631" s="8"/>
      <c r="BH631" s="8"/>
      <c r="BI631" s="8"/>
      <c r="BJ631" s="8"/>
      <c r="BK631" s="8"/>
      <c r="BL631" s="8"/>
      <c r="BM631" s="8"/>
      <c r="BN631" s="8"/>
      <c r="BO631" s="8"/>
      <c r="BP631" s="8"/>
    </row>
    <row r="632" customFormat="false" ht="15.75" hidden="false" customHeight="true" outlineLevel="0" collapsed="false">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c r="AU632" s="8"/>
      <c r="AV632" s="8"/>
      <c r="AW632" s="8"/>
      <c r="AX632" s="8"/>
      <c r="AY632" s="8"/>
      <c r="AZ632" s="8"/>
      <c r="BA632" s="8"/>
      <c r="BB632" s="8"/>
      <c r="BC632" s="8"/>
      <c r="BD632" s="8"/>
      <c r="BE632" s="8"/>
      <c r="BF632" s="8"/>
      <c r="BG632" s="8"/>
      <c r="BH632" s="8"/>
      <c r="BI632" s="8"/>
      <c r="BJ632" s="8"/>
      <c r="BK632" s="8"/>
      <c r="BL632" s="8"/>
      <c r="BM632" s="8"/>
      <c r="BN632" s="8"/>
      <c r="BO632" s="8"/>
      <c r="BP632" s="8"/>
    </row>
    <row r="633" customFormat="false" ht="15.75" hidden="false" customHeight="true" outlineLevel="0" collapsed="false">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c r="AT633" s="8"/>
      <c r="AU633" s="8"/>
      <c r="AV633" s="8"/>
      <c r="AW633" s="8"/>
      <c r="AX633" s="8"/>
      <c r="AY633" s="8"/>
      <c r="AZ633" s="8"/>
      <c r="BA633" s="8"/>
      <c r="BB633" s="8"/>
      <c r="BC633" s="8"/>
      <c r="BD633" s="8"/>
      <c r="BE633" s="8"/>
      <c r="BF633" s="8"/>
      <c r="BG633" s="8"/>
      <c r="BH633" s="8"/>
      <c r="BI633" s="8"/>
      <c r="BJ633" s="8"/>
      <c r="BK633" s="8"/>
      <c r="BL633" s="8"/>
      <c r="BM633" s="8"/>
      <c r="BN633" s="8"/>
      <c r="BO633" s="8"/>
      <c r="BP633" s="8"/>
    </row>
    <row r="634" customFormat="false" ht="15.75" hidden="false" customHeight="true" outlineLevel="0" collapsed="false">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c r="AU634" s="8"/>
      <c r="AV634" s="8"/>
      <c r="AW634" s="8"/>
      <c r="AX634" s="8"/>
      <c r="AY634" s="8"/>
      <c r="AZ634" s="8"/>
      <c r="BA634" s="8"/>
      <c r="BB634" s="8"/>
      <c r="BC634" s="8"/>
      <c r="BD634" s="8"/>
      <c r="BE634" s="8"/>
      <c r="BF634" s="8"/>
      <c r="BG634" s="8"/>
      <c r="BH634" s="8"/>
      <c r="BI634" s="8"/>
      <c r="BJ634" s="8"/>
      <c r="BK634" s="8"/>
      <c r="BL634" s="8"/>
      <c r="BM634" s="8"/>
      <c r="BN634" s="8"/>
      <c r="BO634" s="8"/>
      <c r="BP634" s="8"/>
    </row>
    <row r="635" customFormat="false" ht="15.75" hidden="false" customHeight="true" outlineLevel="0" collapsed="false">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c r="AU635" s="8"/>
      <c r="AV635" s="8"/>
      <c r="AW635" s="8"/>
      <c r="AX635" s="8"/>
      <c r="AY635" s="8"/>
      <c r="AZ635" s="8"/>
      <c r="BA635" s="8"/>
      <c r="BB635" s="8"/>
      <c r="BC635" s="8"/>
      <c r="BD635" s="8"/>
      <c r="BE635" s="8"/>
      <c r="BF635" s="8"/>
      <c r="BG635" s="8"/>
      <c r="BH635" s="8"/>
      <c r="BI635" s="8"/>
      <c r="BJ635" s="8"/>
      <c r="BK635" s="8"/>
      <c r="BL635" s="8"/>
      <c r="BM635" s="8"/>
      <c r="BN635" s="8"/>
      <c r="BO635" s="8"/>
      <c r="BP635" s="8"/>
    </row>
    <row r="636" customFormat="false" ht="15.75" hidden="false" customHeight="true" outlineLevel="0" collapsed="false">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c r="AU636" s="8"/>
      <c r="AV636" s="8"/>
      <c r="AW636" s="8"/>
      <c r="AX636" s="8"/>
      <c r="AY636" s="8"/>
      <c r="AZ636" s="8"/>
      <c r="BA636" s="8"/>
      <c r="BB636" s="8"/>
      <c r="BC636" s="8"/>
      <c r="BD636" s="8"/>
      <c r="BE636" s="8"/>
      <c r="BF636" s="8"/>
      <c r="BG636" s="8"/>
      <c r="BH636" s="8"/>
      <c r="BI636" s="8"/>
      <c r="BJ636" s="8"/>
      <c r="BK636" s="8"/>
      <c r="BL636" s="8"/>
      <c r="BM636" s="8"/>
      <c r="BN636" s="8"/>
      <c r="BO636" s="8"/>
      <c r="BP636" s="8"/>
    </row>
    <row r="637" customFormat="false" ht="15.75" hidden="false" customHeight="true" outlineLevel="0" collapsed="false">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c r="AU637" s="8"/>
      <c r="AV637" s="8"/>
      <c r="AW637" s="8"/>
      <c r="AX637" s="8"/>
      <c r="AY637" s="8"/>
      <c r="AZ637" s="8"/>
      <c r="BA637" s="8"/>
      <c r="BB637" s="8"/>
      <c r="BC637" s="8"/>
      <c r="BD637" s="8"/>
      <c r="BE637" s="8"/>
      <c r="BF637" s="8"/>
      <c r="BG637" s="8"/>
      <c r="BH637" s="8"/>
      <c r="BI637" s="8"/>
      <c r="BJ637" s="8"/>
      <c r="BK637" s="8"/>
      <c r="BL637" s="8"/>
      <c r="BM637" s="8"/>
      <c r="BN637" s="8"/>
      <c r="BO637" s="8"/>
      <c r="BP637" s="8"/>
    </row>
    <row r="638" customFormat="false" ht="15.75" hidden="false" customHeight="true" outlineLevel="0" collapsed="false">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c r="AU638" s="8"/>
      <c r="AV638" s="8"/>
      <c r="AW638" s="8"/>
      <c r="AX638" s="8"/>
      <c r="AY638" s="8"/>
      <c r="AZ638" s="8"/>
      <c r="BA638" s="8"/>
      <c r="BB638" s="8"/>
      <c r="BC638" s="8"/>
      <c r="BD638" s="8"/>
      <c r="BE638" s="8"/>
      <c r="BF638" s="8"/>
      <c r="BG638" s="8"/>
      <c r="BH638" s="8"/>
      <c r="BI638" s="8"/>
      <c r="BJ638" s="8"/>
      <c r="BK638" s="8"/>
      <c r="BL638" s="8"/>
      <c r="BM638" s="8"/>
      <c r="BN638" s="8"/>
      <c r="BO638" s="8"/>
      <c r="BP638" s="8"/>
    </row>
    <row r="639" customFormat="false" ht="15.75" hidden="false" customHeight="true" outlineLevel="0" collapsed="false">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8"/>
      <c r="AO639" s="8"/>
      <c r="AP639" s="8"/>
      <c r="AQ639" s="8"/>
      <c r="AR639" s="8"/>
      <c r="AS639" s="8"/>
      <c r="AT639" s="8"/>
      <c r="AU639" s="8"/>
      <c r="AV639" s="8"/>
      <c r="AW639" s="8"/>
      <c r="AX639" s="8"/>
      <c r="AY639" s="8"/>
      <c r="AZ639" s="8"/>
      <c r="BA639" s="8"/>
      <c r="BB639" s="8"/>
      <c r="BC639" s="8"/>
      <c r="BD639" s="8"/>
      <c r="BE639" s="8"/>
      <c r="BF639" s="8"/>
      <c r="BG639" s="8"/>
      <c r="BH639" s="8"/>
      <c r="BI639" s="8"/>
      <c r="BJ639" s="8"/>
      <c r="BK639" s="8"/>
      <c r="BL639" s="8"/>
      <c r="BM639" s="8"/>
      <c r="BN639" s="8"/>
      <c r="BO639" s="8"/>
      <c r="BP639" s="8"/>
    </row>
    <row r="640" customFormat="false" ht="15.75" hidden="false" customHeight="true" outlineLevel="0" collapsed="false">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c r="AR640" s="8"/>
      <c r="AS640" s="8"/>
      <c r="AT640" s="8"/>
      <c r="AU640" s="8"/>
      <c r="AV640" s="8"/>
      <c r="AW640" s="8"/>
      <c r="AX640" s="8"/>
      <c r="AY640" s="8"/>
      <c r="AZ640" s="8"/>
      <c r="BA640" s="8"/>
      <c r="BB640" s="8"/>
      <c r="BC640" s="8"/>
      <c r="BD640" s="8"/>
      <c r="BE640" s="8"/>
      <c r="BF640" s="8"/>
      <c r="BG640" s="8"/>
      <c r="BH640" s="8"/>
      <c r="BI640" s="8"/>
      <c r="BJ640" s="8"/>
      <c r="BK640" s="8"/>
      <c r="BL640" s="8"/>
      <c r="BM640" s="8"/>
      <c r="BN640" s="8"/>
      <c r="BO640" s="8"/>
      <c r="BP640" s="8"/>
    </row>
    <row r="641" customFormat="false" ht="15.75" hidden="false" customHeight="true" outlineLevel="0" collapsed="false">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c r="AR641" s="8"/>
      <c r="AS641" s="8"/>
      <c r="AT641" s="8"/>
      <c r="AU641" s="8"/>
      <c r="AV641" s="8"/>
      <c r="AW641" s="8"/>
      <c r="AX641" s="8"/>
      <c r="AY641" s="8"/>
      <c r="AZ641" s="8"/>
      <c r="BA641" s="8"/>
      <c r="BB641" s="8"/>
      <c r="BC641" s="8"/>
      <c r="BD641" s="8"/>
      <c r="BE641" s="8"/>
      <c r="BF641" s="8"/>
      <c r="BG641" s="8"/>
      <c r="BH641" s="8"/>
      <c r="BI641" s="8"/>
      <c r="BJ641" s="8"/>
      <c r="BK641" s="8"/>
      <c r="BL641" s="8"/>
      <c r="BM641" s="8"/>
      <c r="BN641" s="8"/>
      <c r="BO641" s="8"/>
      <c r="BP641" s="8"/>
    </row>
    <row r="642" customFormat="false" ht="15.75" hidden="false" customHeight="true" outlineLevel="0" collapsed="false">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c r="AT642" s="8"/>
      <c r="AU642" s="8"/>
      <c r="AV642" s="8"/>
      <c r="AW642" s="8"/>
      <c r="AX642" s="8"/>
      <c r="AY642" s="8"/>
      <c r="AZ642" s="8"/>
      <c r="BA642" s="8"/>
      <c r="BB642" s="8"/>
      <c r="BC642" s="8"/>
      <c r="BD642" s="8"/>
      <c r="BE642" s="8"/>
      <c r="BF642" s="8"/>
      <c r="BG642" s="8"/>
      <c r="BH642" s="8"/>
      <c r="BI642" s="8"/>
      <c r="BJ642" s="8"/>
      <c r="BK642" s="8"/>
      <c r="BL642" s="8"/>
      <c r="BM642" s="8"/>
      <c r="BN642" s="8"/>
      <c r="BO642" s="8"/>
      <c r="BP642" s="8"/>
    </row>
    <row r="643" customFormat="false" ht="15.75" hidden="false" customHeight="true" outlineLevel="0" collapsed="false">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8"/>
      <c r="AO643" s="8"/>
      <c r="AP643" s="8"/>
      <c r="AQ643" s="8"/>
      <c r="AR643" s="8"/>
      <c r="AS643" s="8"/>
      <c r="AT643" s="8"/>
      <c r="AU643" s="8"/>
      <c r="AV643" s="8"/>
      <c r="AW643" s="8"/>
      <c r="AX643" s="8"/>
      <c r="AY643" s="8"/>
      <c r="AZ643" s="8"/>
      <c r="BA643" s="8"/>
      <c r="BB643" s="8"/>
      <c r="BC643" s="8"/>
      <c r="BD643" s="8"/>
      <c r="BE643" s="8"/>
      <c r="BF643" s="8"/>
      <c r="BG643" s="8"/>
      <c r="BH643" s="8"/>
      <c r="BI643" s="8"/>
      <c r="BJ643" s="8"/>
      <c r="BK643" s="8"/>
      <c r="BL643" s="8"/>
      <c r="BM643" s="8"/>
      <c r="BN643" s="8"/>
      <c r="BO643" s="8"/>
      <c r="BP643" s="8"/>
    </row>
    <row r="644" customFormat="false" ht="15.75" hidden="false" customHeight="true" outlineLevel="0" collapsed="false">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8"/>
      <c r="AO644" s="8"/>
      <c r="AP644" s="8"/>
      <c r="AQ644" s="8"/>
      <c r="AR644" s="8"/>
      <c r="AS644" s="8"/>
      <c r="AT644" s="8"/>
      <c r="AU644" s="8"/>
      <c r="AV644" s="8"/>
      <c r="AW644" s="8"/>
      <c r="AX644" s="8"/>
      <c r="AY644" s="8"/>
      <c r="AZ644" s="8"/>
      <c r="BA644" s="8"/>
      <c r="BB644" s="8"/>
      <c r="BC644" s="8"/>
      <c r="BD644" s="8"/>
      <c r="BE644" s="8"/>
      <c r="BF644" s="8"/>
      <c r="BG644" s="8"/>
      <c r="BH644" s="8"/>
      <c r="BI644" s="8"/>
      <c r="BJ644" s="8"/>
      <c r="BK644" s="8"/>
      <c r="BL644" s="8"/>
      <c r="BM644" s="8"/>
      <c r="BN644" s="8"/>
      <c r="BO644" s="8"/>
      <c r="BP644" s="8"/>
    </row>
    <row r="645" customFormat="false" ht="15.75" hidden="false" customHeight="true" outlineLevel="0" collapsed="false">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8"/>
      <c r="AO645" s="8"/>
      <c r="AP645" s="8"/>
      <c r="AQ645" s="8"/>
      <c r="AR645" s="8"/>
      <c r="AS645" s="8"/>
      <c r="AT645" s="8"/>
      <c r="AU645" s="8"/>
      <c r="AV645" s="8"/>
      <c r="AW645" s="8"/>
      <c r="AX645" s="8"/>
      <c r="AY645" s="8"/>
      <c r="AZ645" s="8"/>
      <c r="BA645" s="8"/>
      <c r="BB645" s="8"/>
      <c r="BC645" s="8"/>
      <c r="BD645" s="8"/>
      <c r="BE645" s="8"/>
      <c r="BF645" s="8"/>
      <c r="BG645" s="8"/>
      <c r="BH645" s="8"/>
      <c r="BI645" s="8"/>
      <c r="BJ645" s="8"/>
      <c r="BK645" s="8"/>
      <c r="BL645" s="8"/>
      <c r="BM645" s="8"/>
      <c r="BN645" s="8"/>
      <c r="BO645" s="8"/>
      <c r="BP645" s="8"/>
    </row>
    <row r="646" customFormat="false" ht="15.75" hidden="false" customHeight="true" outlineLevel="0" collapsed="false">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8"/>
      <c r="AO646" s="8"/>
      <c r="AP646" s="8"/>
      <c r="AQ646" s="8"/>
      <c r="AR646" s="8"/>
      <c r="AS646" s="8"/>
      <c r="AT646" s="8"/>
      <c r="AU646" s="8"/>
      <c r="AV646" s="8"/>
      <c r="AW646" s="8"/>
      <c r="AX646" s="8"/>
      <c r="AY646" s="8"/>
      <c r="AZ646" s="8"/>
      <c r="BA646" s="8"/>
      <c r="BB646" s="8"/>
      <c r="BC646" s="8"/>
      <c r="BD646" s="8"/>
      <c r="BE646" s="8"/>
      <c r="BF646" s="8"/>
      <c r="BG646" s="8"/>
      <c r="BH646" s="8"/>
      <c r="BI646" s="8"/>
      <c r="BJ646" s="8"/>
      <c r="BK646" s="8"/>
      <c r="BL646" s="8"/>
      <c r="BM646" s="8"/>
      <c r="BN646" s="8"/>
      <c r="BO646" s="8"/>
      <c r="BP646" s="8"/>
    </row>
    <row r="647" customFormat="false" ht="15.75" hidden="false" customHeight="true" outlineLevel="0" collapsed="false">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8"/>
      <c r="AO647" s="8"/>
      <c r="AP647" s="8"/>
      <c r="AQ647" s="8"/>
      <c r="AR647" s="8"/>
      <c r="AS647" s="8"/>
      <c r="AT647" s="8"/>
      <c r="AU647" s="8"/>
      <c r="AV647" s="8"/>
      <c r="AW647" s="8"/>
      <c r="AX647" s="8"/>
      <c r="AY647" s="8"/>
      <c r="AZ647" s="8"/>
      <c r="BA647" s="8"/>
      <c r="BB647" s="8"/>
      <c r="BC647" s="8"/>
      <c r="BD647" s="8"/>
      <c r="BE647" s="8"/>
      <c r="BF647" s="8"/>
      <c r="BG647" s="8"/>
      <c r="BH647" s="8"/>
      <c r="BI647" s="8"/>
      <c r="BJ647" s="8"/>
      <c r="BK647" s="8"/>
      <c r="BL647" s="8"/>
      <c r="BM647" s="8"/>
      <c r="BN647" s="8"/>
      <c r="BO647" s="8"/>
      <c r="BP647" s="8"/>
    </row>
    <row r="648" customFormat="false" ht="15.75" hidden="false" customHeight="true" outlineLevel="0" collapsed="false">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8"/>
      <c r="AO648" s="8"/>
      <c r="AP648" s="8"/>
      <c r="AQ648" s="8"/>
      <c r="AR648" s="8"/>
      <c r="AS648" s="8"/>
      <c r="AT648" s="8"/>
      <c r="AU648" s="8"/>
      <c r="AV648" s="8"/>
      <c r="AW648" s="8"/>
      <c r="AX648" s="8"/>
      <c r="AY648" s="8"/>
      <c r="AZ648" s="8"/>
      <c r="BA648" s="8"/>
      <c r="BB648" s="8"/>
      <c r="BC648" s="8"/>
      <c r="BD648" s="8"/>
      <c r="BE648" s="8"/>
      <c r="BF648" s="8"/>
      <c r="BG648" s="8"/>
      <c r="BH648" s="8"/>
      <c r="BI648" s="8"/>
      <c r="BJ648" s="8"/>
      <c r="BK648" s="8"/>
      <c r="BL648" s="8"/>
      <c r="BM648" s="8"/>
      <c r="BN648" s="8"/>
      <c r="BO648" s="8"/>
      <c r="BP648" s="8"/>
    </row>
    <row r="649" customFormat="false" ht="15.75" hidden="false" customHeight="true" outlineLevel="0" collapsed="false">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8"/>
      <c r="AO649" s="8"/>
      <c r="AP649" s="8"/>
      <c r="AQ649" s="8"/>
      <c r="AR649" s="8"/>
      <c r="AS649" s="8"/>
      <c r="AT649" s="8"/>
      <c r="AU649" s="8"/>
      <c r="AV649" s="8"/>
      <c r="AW649" s="8"/>
      <c r="AX649" s="8"/>
      <c r="AY649" s="8"/>
      <c r="AZ649" s="8"/>
      <c r="BA649" s="8"/>
      <c r="BB649" s="8"/>
      <c r="BC649" s="8"/>
      <c r="BD649" s="8"/>
      <c r="BE649" s="8"/>
      <c r="BF649" s="8"/>
      <c r="BG649" s="8"/>
      <c r="BH649" s="8"/>
      <c r="BI649" s="8"/>
      <c r="BJ649" s="8"/>
      <c r="BK649" s="8"/>
      <c r="BL649" s="8"/>
      <c r="BM649" s="8"/>
      <c r="BN649" s="8"/>
      <c r="BO649" s="8"/>
      <c r="BP649" s="8"/>
    </row>
    <row r="650" customFormat="false" ht="15.75" hidden="false" customHeight="true" outlineLevel="0" collapsed="false">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8"/>
      <c r="AN650" s="8"/>
      <c r="AO650" s="8"/>
      <c r="AP650" s="8"/>
      <c r="AQ650" s="8"/>
      <c r="AR650" s="8"/>
      <c r="AS650" s="8"/>
      <c r="AT650" s="8"/>
      <c r="AU650" s="8"/>
      <c r="AV650" s="8"/>
      <c r="AW650" s="8"/>
      <c r="AX650" s="8"/>
      <c r="AY650" s="8"/>
      <c r="AZ650" s="8"/>
      <c r="BA650" s="8"/>
      <c r="BB650" s="8"/>
      <c r="BC650" s="8"/>
      <c r="BD650" s="8"/>
      <c r="BE650" s="8"/>
      <c r="BF650" s="8"/>
      <c r="BG650" s="8"/>
      <c r="BH650" s="8"/>
      <c r="BI650" s="8"/>
      <c r="BJ650" s="8"/>
      <c r="BK650" s="8"/>
      <c r="BL650" s="8"/>
      <c r="BM650" s="8"/>
      <c r="BN650" s="8"/>
      <c r="BO650" s="8"/>
      <c r="BP650" s="8"/>
    </row>
    <row r="651" customFormat="false" ht="15.75" hidden="false" customHeight="true" outlineLevel="0" collapsed="false">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c r="AN651" s="8"/>
      <c r="AO651" s="8"/>
      <c r="AP651" s="8"/>
      <c r="AQ651" s="8"/>
      <c r="AR651" s="8"/>
      <c r="AS651" s="8"/>
      <c r="AT651" s="8"/>
      <c r="AU651" s="8"/>
      <c r="AV651" s="8"/>
      <c r="AW651" s="8"/>
      <c r="AX651" s="8"/>
      <c r="AY651" s="8"/>
      <c r="AZ651" s="8"/>
      <c r="BA651" s="8"/>
      <c r="BB651" s="8"/>
      <c r="BC651" s="8"/>
      <c r="BD651" s="8"/>
      <c r="BE651" s="8"/>
      <c r="BF651" s="8"/>
      <c r="BG651" s="8"/>
      <c r="BH651" s="8"/>
      <c r="BI651" s="8"/>
      <c r="BJ651" s="8"/>
      <c r="BK651" s="8"/>
      <c r="BL651" s="8"/>
      <c r="BM651" s="8"/>
      <c r="BN651" s="8"/>
      <c r="BO651" s="8"/>
      <c r="BP651" s="8"/>
    </row>
    <row r="652" customFormat="false" ht="15.75" hidden="false" customHeight="true" outlineLevel="0" collapsed="false">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c r="AN652" s="8"/>
      <c r="AO652" s="8"/>
      <c r="AP652" s="8"/>
      <c r="AQ652" s="8"/>
      <c r="AR652" s="8"/>
      <c r="AS652" s="8"/>
      <c r="AT652" s="8"/>
      <c r="AU652" s="8"/>
      <c r="AV652" s="8"/>
      <c r="AW652" s="8"/>
      <c r="AX652" s="8"/>
      <c r="AY652" s="8"/>
      <c r="AZ652" s="8"/>
      <c r="BA652" s="8"/>
      <c r="BB652" s="8"/>
      <c r="BC652" s="8"/>
      <c r="BD652" s="8"/>
      <c r="BE652" s="8"/>
      <c r="BF652" s="8"/>
      <c r="BG652" s="8"/>
      <c r="BH652" s="8"/>
      <c r="BI652" s="8"/>
      <c r="BJ652" s="8"/>
      <c r="BK652" s="8"/>
      <c r="BL652" s="8"/>
      <c r="BM652" s="8"/>
      <c r="BN652" s="8"/>
      <c r="BO652" s="8"/>
      <c r="BP652" s="8"/>
    </row>
    <row r="653" customFormat="false" ht="15.75" hidden="false" customHeight="true" outlineLevel="0" collapsed="false">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8"/>
      <c r="AN653" s="8"/>
      <c r="AO653" s="8"/>
      <c r="AP653" s="8"/>
      <c r="AQ653" s="8"/>
      <c r="AR653" s="8"/>
      <c r="AS653" s="8"/>
      <c r="AT653" s="8"/>
      <c r="AU653" s="8"/>
      <c r="AV653" s="8"/>
      <c r="AW653" s="8"/>
      <c r="AX653" s="8"/>
      <c r="AY653" s="8"/>
      <c r="AZ653" s="8"/>
      <c r="BA653" s="8"/>
      <c r="BB653" s="8"/>
      <c r="BC653" s="8"/>
      <c r="BD653" s="8"/>
      <c r="BE653" s="8"/>
      <c r="BF653" s="8"/>
      <c r="BG653" s="8"/>
      <c r="BH653" s="8"/>
      <c r="BI653" s="8"/>
      <c r="BJ653" s="8"/>
      <c r="BK653" s="8"/>
      <c r="BL653" s="8"/>
      <c r="BM653" s="8"/>
      <c r="BN653" s="8"/>
      <c r="BO653" s="8"/>
      <c r="BP653" s="8"/>
    </row>
    <row r="654" customFormat="false" ht="15.75" hidden="false" customHeight="true" outlineLevel="0" collapsed="false">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c r="AN654" s="8"/>
      <c r="AO654" s="8"/>
      <c r="AP654" s="8"/>
      <c r="AQ654" s="8"/>
      <c r="AR654" s="8"/>
      <c r="AS654" s="8"/>
      <c r="AT654" s="8"/>
      <c r="AU654" s="8"/>
      <c r="AV654" s="8"/>
      <c r="AW654" s="8"/>
      <c r="AX654" s="8"/>
      <c r="AY654" s="8"/>
      <c r="AZ654" s="8"/>
      <c r="BA654" s="8"/>
      <c r="BB654" s="8"/>
      <c r="BC654" s="8"/>
      <c r="BD654" s="8"/>
      <c r="BE654" s="8"/>
      <c r="BF654" s="8"/>
      <c r="BG654" s="8"/>
      <c r="BH654" s="8"/>
      <c r="BI654" s="8"/>
      <c r="BJ654" s="8"/>
      <c r="BK654" s="8"/>
      <c r="BL654" s="8"/>
      <c r="BM654" s="8"/>
      <c r="BN654" s="8"/>
      <c r="BO654" s="8"/>
      <c r="BP654" s="8"/>
    </row>
    <row r="655" customFormat="false" ht="15.75" hidden="false" customHeight="true" outlineLevel="0" collapsed="false">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c r="AN655" s="8"/>
      <c r="AO655" s="8"/>
      <c r="AP655" s="8"/>
      <c r="AQ655" s="8"/>
      <c r="AR655" s="8"/>
      <c r="AS655" s="8"/>
      <c r="AT655" s="8"/>
      <c r="AU655" s="8"/>
      <c r="AV655" s="8"/>
      <c r="AW655" s="8"/>
      <c r="AX655" s="8"/>
      <c r="AY655" s="8"/>
      <c r="AZ655" s="8"/>
      <c r="BA655" s="8"/>
      <c r="BB655" s="8"/>
      <c r="BC655" s="8"/>
      <c r="BD655" s="8"/>
      <c r="BE655" s="8"/>
      <c r="BF655" s="8"/>
      <c r="BG655" s="8"/>
      <c r="BH655" s="8"/>
      <c r="BI655" s="8"/>
      <c r="BJ655" s="8"/>
      <c r="BK655" s="8"/>
      <c r="BL655" s="8"/>
      <c r="BM655" s="8"/>
      <c r="BN655" s="8"/>
      <c r="BO655" s="8"/>
      <c r="BP655" s="8"/>
    </row>
    <row r="656" customFormat="false" ht="15.75" hidden="false" customHeight="true" outlineLevel="0" collapsed="false">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8"/>
      <c r="AN656" s="8"/>
      <c r="AO656" s="8"/>
      <c r="AP656" s="8"/>
      <c r="AQ656" s="8"/>
      <c r="AR656" s="8"/>
      <c r="AS656" s="8"/>
      <c r="AT656" s="8"/>
      <c r="AU656" s="8"/>
      <c r="AV656" s="8"/>
      <c r="AW656" s="8"/>
      <c r="AX656" s="8"/>
      <c r="AY656" s="8"/>
      <c r="AZ656" s="8"/>
      <c r="BA656" s="8"/>
      <c r="BB656" s="8"/>
      <c r="BC656" s="8"/>
      <c r="BD656" s="8"/>
      <c r="BE656" s="8"/>
      <c r="BF656" s="8"/>
      <c r="BG656" s="8"/>
      <c r="BH656" s="8"/>
      <c r="BI656" s="8"/>
      <c r="BJ656" s="8"/>
      <c r="BK656" s="8"/>
      <c r="BL656" s="8"/>
      <c r="BM656" s="8"/>
      <c r="BN656" s="8"/>
      <c r="BO656" s="8"/>
      <c r="BP656" s="8"/>
    </row>
    <row r="657" customFormat="false" ht="15.75" hidden="false" customHeight="true" outlineLevel="0" collapsed="false">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c r="AN657" s="8"/>
      <c r="AO657" s="8"/>
      <c r="AP657" s="8"/>
      <c r="AQ657" s="8"/>
      <c r="AR657" s="8"/>
      <c r="AS657" s="8"/>
      <c r="AT657" s="8"/>
      <c r="AU657" s="8"/>
      <c r="AV657" s="8"/>
      <c r="AW657" s="8"/>
      <c r="AX657" s="8"/>
      <c r="AY657" s="8"/>
      <c r="AZ657" s="8"/>
      <c r="BA657" s="8"/>
      <c r="BB657" s="8"/>
      <c r="BC657" s="8"/>
      <c r="BD657" s="8"/>
      <c r="BE657" s="8"/>
      <c r="BF657" s="8"/>
      <c r="BG657" s="8"/>
      <c r="BH657" s="8"/>
      <c r="BI657" s="8"/>
      <c r="BJ657" s="8"/>
      <c r="BK657" s="8"/>
      <c r="BL657" s="8"/>
      <c r="BM657" s="8"/>
      <c r="BN657" s="8"/>
      <c r="BO657" s="8"/>
      <c r="BP657" s="8"/>
    </row>
    <row r="658" customFormat="false" ht="15.75" hidden="false" customHeight="true" outlineLevel="0" collapsed="false">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c r="AN658" s="8"/>
      <c r="AO658" s="8"/>
      <c r="AP658" s="8"/>
      <c r="AQ658" s="8"/>
      <c r="AR658" s="8"/>
      <c r="AS658" s="8"/>
      <c r="AT658" s="8"/>
      <c r="AU658" s="8"/>
      <c r="AV658" s="8"/>
      <c r="AW658" s="8"/>
      <c r="AX658" s="8"/>
      <c r="AY658" s="8"/>
      <c r="AZ658" s="8"/>
      <c r="BA658" s="8"/>
      <c r="BB658" s="8"/>
      <c r="BC658" s="8"/>
      <c r="BD658" s="8"/>
      <c r="BE658" s="8"/>
      <c r="BF658" s="8"/>
      <c r="BG658" s="8"/>
      <c r="BH658" s="8"/>
      <c r="BI658" s="8"/>
      <c r="BJ658" s="8"/>
      <c r="BK658" s="8"/>
      <c r="BL658" s="8"/>
      <c r="BM658" s="8"/>
      <c r="BN658" s="8"/>
      <c r="BO658" s="8"/>
      <c r="BP658" s="8"/>
    </row>
    <row r="659" customFormat="false" ht="15.75" hidden="false" customHeight="true" outlineLevel="0" collapsed="false">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8"/>
      <c r="AN659" s="8"/>
      <c r="AO659" s="8"/>
      <c r="AP659" s="8"/>
      <c r="AQ659" s="8"/>
      <c r="AR659" s="8"/>
      <c r="AS659" s="8"/>
      <c r="AT659" s="8"/>
      <c r="AU659" s="8"/>
      <c r="AV659" s="8"/>
      <c r="AW659" s="8"/>
      <c r="AX659" s="8"/>
      <c r="AY659" s="8"/>
      <c r="AZ659" s="8"/>
      <c r="BA659" s="8"/>
      <c r="BB659" s="8"/>
      <c r="BC659" s="8"/>
      <c r="BD659" s="8"/>
      <c r="BE659" s="8"/>
      <c r="BF659" s="8"/>
      <c r="BG659" s="8"/>
      <c r="BH659" s="8"/>
      <c r="BI659" s="8"/>
      <c r="BJ659" s="8"/>
      <c r="BK659" s="8"/>
      <c r="BL659" s="8"/>
      <c r="BM659" s="8"/>
      <c r="BN659" s="8"/>
      <c r="BO659" s="8"/>
      <c r="BP659" s="8"/>
    </row>
    <row r="660" customFormat="false" ht="15.75" hidden="false" customHeight="true" outlineLevel="0" collapsed="false">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c r="AN660" s="8"/>
      <c r="AO660" s="8"/>
      <c r="AP660" s="8"/>
      <c r="AQ660" s="8"/>
      <c r="AR660" s="8"/>
      <c r="AS660" s="8"/>
      <c r="AT660" s="8"/>
      <c r="AU660" s="8"/>
      <c r="AV660" s="8"/>
      <c r="AW660" s="8"/>
      <c r="AX660" s="8"/>
      <c r="AY660" s="8"/>
      <c r="AZ660" s="8"/>
      <c r="BA660" s="8"/>
      <c r="BB660" s="8"/>
      <c r="BC660" s="8"/>
      <c r="BD660" s="8"/>
      <c r="BE660" s="8"/>
      <c r="BF660" s="8"/>
      <c r="BG660" s="8"/>
      <c r="BH660" s="8"/>
      <c r="BI660" s="8"/>
      <c r="BJ660" s="8"/>
      <c r="BK660" s="8"/>
      <c r="BL660" s="8"/>
      <c r="BM660" s="8"/>
      <c r="BN660" s="8"/>
      <c r="BO660" s="8"/>
      <c r="BP660" s="8"/>
    </row>
    <row r="661" customFormat="false" ht="15.75" hidden="false" customHeight="true" outlineLevel="0" collapsed="false">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c r="AN661" s="8"/>
      <c r="AO661" s="8"/>
      <c r="AP661" s="8"/>
      <c r="AQ661" s="8"/>
      <c r="AR661" s="8"/>
      <c r="AS661" s="8"/>
      <c r="AT661" s="8"/>
      <c r="AU661" s="8"/>
      <c r="AV661" s="8"/>
      <c r="AW661" s="8"/>
      <c r="AX661" s="8"/>
      <c r="AY661" s="8"/>
      <c r="AZ661" s="8"/>
      <c r="BA661" s="8"/>
      <c r="BB661" s="8"/>
      <c r="BC661" s="8"/>
      <c r="BD661" s="8"/>
      <c r="BE661" s="8"/>
      <c r="BF661" s="8"/>
      <c r="BG661" s="8"/>
      <c r="BH661" s="8"/>
      <c r="BI661" s="8"/>
      <c r="BJ661" s="8"/>
      <c r="BK661" s="8"/>
      <c r="BL661" s="8"/>
      <c r="BM661" s="8"/>
      <c r="BN661" s="8"/>
      <c r="BO661" s="8"/>
      <c r="BP661" s="8"/>
    </row>
    <row r="662" customFormat="false" ht="15.75" hidden="false" customHeight="true" outlineLevel="0" collapsed="false">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8"/>
      <c r="AN662" s="8"/>
      <c r="AO662" s="8"/>
      <c r="AP662" s="8"/>
      <c r="AQ662" s="8"/>
      <c r="AR662" s="8"/>
      <c r="AS662" s="8"/>
      <c r="AT662" s="8"/>
      <c r="AU662" s="8"/>
      <c r="AV662" s="8"/>
      <c r="AW662" s="8"/>
      <c r="AX662" s="8"/>
      <c r="AY662" s="8"/>
      <c r="AZ662" s="8"/>
      <c r="BA662" s="8"/>
      <c r="BB662" s="8"/>
      <c r="BC662" s="8"/>
      <c r="BD662" s="8"/>
      <c r="BE662" s="8"/>
      <c r="BF662" s="8"/>
      <c r="BG662" s="8"/>
      <c r="BH662" s="8"/>
      <c r="BI662" s="8"/>
      <c r="BJ662" s="8"/>
      <c r="BK662" s="8"/>
      <c r="BL662" s="8"/>
      <c r="BM662" s="8"/>
      <c r="BN662" s="8"/>
      <c r="BO662" s="8"/>
      <c r="BP662" s="8"/>
    </row>
    <row r="663" customFormat="false" ht="15.75" hidden="false" customHeight="true" outlineLevel="0" collapsed="false">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8"/>
      <c r="AO663" s="8"/>
      <c r="AP663" s="8"/>
      <c r="AQ663" s="8"/>
      <c r="AR663" s="8"/>
      <c r="AS663" s="8"/>
      <c r="AT663" s="8"/>
      <c r="AU663" s="8"/>
      <c r="AV663" s="8"/>
      <c r="AW663" s="8"/>
      <c r="AX663" s="8"/>
      <c r="AY663" s="8"/>
      <c r="AZ663" s="8"/>
      <c r="BA663" s="8"/>
      <c r="BB663" s="8"/>
      <c r="BC663" s="8"/>
      <c r="BD663" s="8"/>
      <c r="BE663" s="8"/>
      <c r="BF663" s="8"/>
      <c r="BG663" s="8"/>
      <c r="BH663" s="8"/>
      <c r="BI663" s="8"/>
      <c r="BJ663" s="8"/>
      <c r="BK663" s="8"/>
      <c r="BL663" s="8"/>
      <c r="BM663" s="8"/>
      <c r="BN663" s="8"/>
      <c r="BO663" s="8"/>
      <c r="BP663" s="8"/>
    </row>
    <row r="664" customFormat="false" ht="15.75" hidden="false" customHeight="true" outlineLevel="0" collapsed="false">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c r="AM664" s="8"/>
      <c r="AN664" s="8"/>
      <c r="AO664" s="8"/>
      <c r="AP664" s="8"/>
      <c r="AQ664" s="8"/>
      <c r="AR664" s="8"/>
      <c r="AS664" s="8"/>
      <c r="AT664" s="8"/>
      <c r="AU664" s="8"/>
      <c r="AV664" s="8"/>
      <c r="AW664" s="8"/>
      <c r="AX664" s="8"/>
      <c r="AY664" s="8"/>
      <c r="AZ664" s="8"/>
      <c r="BA664" s="8"/>
      <c r="BB664" s="8"/>
      <c r="BC664" s="8"/>
      <c r="BD664" s="8"/>
      <c r="BE664" s="8"/>
      <c r="BF664" s="8"/>
      <c r="BG664" s="8"/>
      <c r="BH664" s="8"/>
      <c r="BI664" s="8"/>
      <c r="BJ664" s="8"/>
      <c r="BK664" s="8"/>
      <c r="BL664" s="8"/>
      <c r="BM664" s="8"/>
      <c r="BN664" s="8"/>
      <c r="BO664" s="8"/>
      <c r="BP664" s="8"/>
    </row>
    <row r="665" customFormat="false" ht="15.75" hidden="false" customHeight="true" outlineLevel="0" collapsed="false">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c r="AN665" s="8"/>
      <c r="AO665" s="8"/>
      <c r="AP665" s="8"/>
      <c r="AQ665" s="8"/>
      <c r="AR665" s="8"/>
      <c r="AS665" s="8"/>
      <c r="AT665" s="8"/>
      <c r="AU665" s="8"/>
      <c r="AV665" s="8"/>
      <c r="AW665" s="8"/>
      <c r="AX665" s="8"/>
      <c r="AY665" s="8"/>
      <c r="AZ665" s="8"/>
      <c r="BA665" s="8"/>
      <c r="BB665" s="8"/>
      <c r="BC665" s="8"/>
      <c r="BD665" s="8"/>
      <c r="BE665" s="8"/>
      <c r="BF665" s="8"/>
      <c r="BG665" s="8"/>
      <c r="BH665" s="8"/>
      <c r="BI665" s="8"/>
      <c r="BJ665" s="8"/>
      <c r="BK665" s="8"/>
      <c r="BL665" s="8"/>
      <c r="BM665" s="8"/>
      <c r="BN665" s="8"/>
      <c r="BO665" s="8"/>
      <c r="BP665" s="8"/>
    </row>
    <row r="666" customFormat="false" ht="15.75" hidden="false" customHeight="true" outlineLevel="0" collapsed="false">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c r="AM666" s="8"/>
      <c r="AN666" s="8"/>
      <c r="AO666" s="8"/>
      <c r="AP666" s="8"/>
      <c r="AQ666" s="8"/>
      <c r="AR666" s="8"/>
      <c r="AS666" s="8"/>
      <c r="AT666" s="8"/>
      <c r="AU666" s="8"/>
      <c r="AV666" s="8"/>
      <c r="AW666" s="8"/>
      <c r="AX666" s="8"/>
      <c r="AY666" s="8"/>
      <c r="AZ666" s="8"/>
      <c r="BA666" s="8"/>
      <c r="BB666" s="8"/>
      <c r="BC666" s="8"/>
      <c r="BD666" s="8"/>
      <c r="BE666" s="8"/>
      <c r="BF666" s="8"/>
      <c r="BG666" s="8"/>
      <c r="BH666" s="8"/>
      <c r="BI666" s="8"/>
      <c r="BJ666" s="8"/>
      <c r="BK666" s="8"/>
      <c r="BL666" s="8"/>
      <c r="BM666" s="8"/>
      <c r="BN666" s="8"/>
      <c r="BO666" s="8"/>
      <c r="BP666" s="8"/>
    </row>
    <row r="667" customFormat="false" ht="15.75" hidden="false" customHeight="true" outlineLevel="0" collapsed="false">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8"/>
      <c r="AN667" s="8"/>
      <c r="AO667" s="8"/>
      <c r="AP667" s="8"/>
      <c r="AQ667" s="8"/>
      <c r="AR667" s="8"/>
      <c r="AS667" s="8"/>
      <c r="AT667" s="8"/>
      <c r="AU667" s="8"/>
      <c r="AV667" s="8"/>
      <c r="AW667" s="8"/>
      <c r="AX667" s="8"/>
      <c r="AY667" s="8"/>
      <c r="AZ667" s="8"/>
      <c r="BA667" s="8"/>
      <c r="BB667" s="8"/>
      <c r="BC667" s="8"/>
      <c r="BD667" s="8"/>
      <c r="BE667" s="8"/>
      <c r="BF667" s="8"/>
      <c r="BG667" s="8"/>
      <c r="BH667" s="8"/>
      <c r="BI667" s="8"/>
      <c r="BJ667" s="8"/>
      <c r="BK667" s="8"/>
      <c r="BL667" s="8"/>
      <c r="BM667" s="8"/>
      <c r="BN667" s="8"/>
      <c r="BO667" s="8"/>
      <c r="BP667" s="8"/>
    </row>
    <row r="668" customFormat="false" ht="15.75" hidden="false" customHeight="true" outlineLevel="0" collapsed="false">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c r="AM668" s="8"/>
      <c r="AN668" s="8"/>
      <c r="AO668" s="8"/>
      <c r="AP668" s="8"/>
      <c r="AQ668" s="8"/>
      <c r="AR668" s="8"/>
      <c r="AS668" s="8"/>
      <c r="AT668" s="8"/>
      <c r="AU668" s="8"/>
      <c r="AV668" s="8"/>
      <c r="AW668" s="8"/>
      <c r="AX668" s="8"/>
      <c r="AY668" s="8"/>
      <c r="AZ668" s="8"/>
      <c r="BA668" s="8"/>
      <c r="BB668" s="8"/>
      <c r="BC668" s="8"/>
      <c r="BD668" s="8"/>
      <c r="BE668" s="8"/>
      <c r="BF668" s="8"/>
      <c r="BG668" s="8"/>
      <c r="BH668" s="8"/>
      <c r="BI668" s="8"/>
      <c r="BJ668" s="8"/>
      <c r="BK668" s="8"/>
      <c r="BL668" s="8"/>
      <c r="BM668" s="8"/>
      <c r="BN668" s="8"/>
      <c r="BO668" s="8"/>
      <c r="BP668" s="8"/>
    </row>
    <row r="669" customFormat="false" ht="15.75" hidden="false" customHeight="true" outlineLevel="0" collapsed="false">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c r="AM669" s="8"/>
      <c r="AN669" s="8"/>
      <c r="AO669" s="8"/>
      <c r="AP669" s="8"/>
      <c r="AQ669" s="8"/>
      <c r="AR669" s="8"/>
      <c r="AS669" s="8"/>
      <c r="AT669" s="8"/>
      <c r="AU669" s="8"/>
      <c r="AV669" s="8"/>
      <c r="AW669" s="8"/>
      <c r="AX669" s="8"/>
      <c r="AY669" s="8"/>
      <c r="AZ669" s="8"/>
      <c r="BA669" s="8"/>
      <c r="BB669" s="8"/>
      <c r="BC669" s="8"/>
      <c r="BD669" s="8"/>
      <c r="BE669" s="8"/>
      <c r="BF669" s="8"/>
      <c r="BG669" s="8"/>
      <c r="BH669" s="8"/>
      <c r="BI669" s="8"/>
      <c r="BJ669" s="8"/>
      <c r="BK669" s="8"/>
      <c r="BL669" s="8"/>
      <c r="BM669" s="8"/>
      <c r="BN669" s="8"/>
      <c r="BO669" s="8"/>
      <c r="BP669" s="8"/>
    </row>
    <row r="670" customFormat="false" ht="15.75" hidden="false" customHeight="true" outlineLevel="0" collapsed="false">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c r="AM670" s="8"/>
      <c r="AN670" s="8"/>
      <c r="AO670" s="8"/>
      <c r="AP670" s="8"/>
      <c r="AQ670" s="8"/>
      <c r="AR670" s="8"/>
      <c r="AS670" s="8"/>
      <c r="AT670" s="8"/>
      <c r="AU670" s="8"/>
      <c r="AV670" s="8"/>
      <c r="AW670" s="8"/>
      <c r="AX670" s="8"/>
      <c r="AY670" s="8"/>
      <c r="AZ670" s="8"/>
      <c r="BA670" s="8"/>
      <c r="BB670" s="8"/>
      <c r="BC670" s="8"/>
      <c r="BD670" s="8"/>
      <c r="BE670" s="8"/>
      <c r="BF670" s="8"/>
      <c r="BG670" s="8"/>
      <c r="BH670" s="8"/>
      <c r="BI670" s="8"/>
      <c r="BJ670" s="8"/>
      <c r="BK670" s="8"/>
      <c r="BL670" s="8"/>
      <c r="BM670" s="8"/>
      <c r="BN670" s="8"/>
      <c r="BO670" s="8"/>
      <c r="BP670" s="8"/>
    </row>
    <row r="671" customFormat="false" ht="15.75" hidden="false" customHeight="true" outlineLevel="0" collapsed="false">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c r="AM671" s="8"/>
      <c r="AN671" s="8"/>
      <c r="AO671" s="8"/>
      <c r="AP671" s="8"/>
      <c r="AQ671" s="8"/>
      <c r="AR671" s="8"/>
      <c r="AS671" s="8"/>
      <c r="AT671" s="8"/>
      <c r="AU671" s="8"/>
      <c r="AV671" s="8"/>
      <c r="AW671" s="8"/>
      <c r="AX671" s="8"/>
      <c r="AY671" s="8"/>
      <c r="AZ671" s="8"/>
      <c r="BA671" s="8"/>
      <c r="BB671" s="8"/>
      <c r="BC671" s="8"/>
      <c r="BD671" s="8"/>
      <c r="BE671" s="8"/>
      <c r="BF671" s="8"/>
      <c r="BG671" s="8"/>
      <c r="BH671" s="8"/>
      <c r="BI671" s="8"/>
      <c r="BJ671" s="8"/>
      <c r="BK671" s="8"/>
      <c r="BL671" s="8"/>
      <c r="BM671" s="8"/>
      <c r="BN671" s="8"/>
      <c r="BO671" s="8"/>
      <c r="BP671" s="8"/>
    </row>
    <row r="672" customFormat="false" ht="15.75" hidden="false" customHeight="true" outlineLevel="0" collapsed="false">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c r="AM672" s="8"/>
      <c r="AN672" s="8"/>
      <c r="AO672" s="8"/>
      <c r="AP672" s="8"/>
      <c r="AQ672" s="8"/>
      <c r="AR672" s="8"/>
      <c r="AS672" s="8"/>
      <c r="AT672" s="8"/>
      <c r="AU672" s="8"/>
      <c r="AV672" s="8"/>
      <c r="AW672" s="8"/>
      <c r="AX672" s="8"/>
      <c r="AY672" s="8"/>
      <c r="AZ672" s="8"/>
      <c r="BA672" s="8"/>
      <c r="BB672" s="8"/>
      <c r="BC672" s="8"/>
      <c r="BD672" s="8"/>
      <c r="BE672" s="8"/>
      <c r="BF672" s="8"/>
      <c r="BG672" s="8"/>
      <c r="BH672" s="8"/>
      <c r="BI672" s="8"/>
      <c r="BJ672" s="8"/>
      <c r="BK672" s="8"/>
      <c r="BL672" s="8"/>
      <c r="BM672" s="8"/>
      <c r="BN672" s="8"/>
      <c r="BO672" s="8"/>
      <c r="BP672" s="8"/>
    </row>
    <row r="673" customFormat="false" ht="15.75" hidden="false" customHeight="true" outlineLevel="0" collapsed="false">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c r="AM673" s="8"/>
      <c r="AN673" s="8"/>
      <c r="AO673" s="8"/>
      <c r="AP673" s="8"/>
      <c r="AQ673" s="8"/>
      <c r="AR673" s="8"/>
      <c r="AS673" s="8"/>
      <c r="AT673" s="8"/>
      <c r="AU673" s="8"/>
      <c r="AV673" s="8"/>
      <c r="AW673" s="8"/>
      <c r="AX673" s="8"/>
      <c r="AY673" s="8"/>
      <c r="AZ673" s="8"/>
      <c r="BA673" s="8"/>
      <c r="BB673" s="8"/>
      <c r="BC673" s="8"/>
      <c r="BD673" s="8"/>
      <c r="BE673" s="8"/>
      <c r="BF673" s="8"/>
      <c r="BG673" s="8"/>
      <c r="BH673" s="8"/>
      <c r="BI673" s="8"/>
      <c r="BJ673" s="8"/>
      <c r="BK673" s="8"/>
      <c r="BL673" s="8"/>
      <c r="BM673" s="8"/>
      <c r="BN673" s="8"/>
      <c r="BO673" s="8"/>
      <c r="BP673" s="8"/>
    </row>
    <row r="674" customFormat="false" ht="15.75" hidden="false" customHeight="true" outlineLevel="0" collapsed="false">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c r="AM674" s="8"/>
      <c r="AN674" s="8"/>
      <c r="AO674" s="8"/>
      <c r="AP674" s="8"/>
      <c r="AQ674" s="8"/>
      <c r="AR674" s="8"/>
      <c r="AS674" s="8"/>
      <c r="AT674" s="8"/>
      <c r="AU674" s="8"/>
      <c r="AV674" s="8"/>
      <c r="AW674" s="8"/>
      <c r="AX674" s="8"/>
      <c r="AY674" s="8"/>
      <c r="AZ674" s="8"/>
      <c r="BA674" s="8"/>
      <c r="BB674" s="8"/>
      <c r="BC674" s="8"/>
      <c r="BD674" s="8"/>
      <c r="BE674" s="8"/>
      <c r="BF674" s="8"/>
      <c r="BG674" s="8"/>
      <c r="BH674" s="8"/>
      <c r="BI674" s="8"/>
      <c r="BJ674" s="8"/>
      <c r="BK674" s="8"/>
      <c r="BL674" s="8"/>
      <c r="BM674" s="8"/>
      <c r="BN674" s="8"/>
      <c r="BO674" s="8"/>
      <c r="BP674" s="8"/>
    </row>
    <row r="675" customFormat="false" ht="15.75" hidden="false" customHeight="true" outlineLevel="0" collapsed="false">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c r="AM675" s="8"/>
      <c r="AN675" s="8"/>
      <c r="AO675" s="8"/>
      <c r="AP675" s="8"/>
      <c r="AQ675" s="8"/>
      <c r="AR675" s="8"/>
      <c r="AS675" s="8"/>
      <c r="AT675" s="8"/>
      <c r="AU675" s="8"/>
      <c r="AV675" s="8"/>
      <c r="AW675" s="8"/>
      <c r="AX675" s="8"/>
      <c r="AY675" s="8"/>
      <c r="AZ675" s="8"/>
      <c r="BA675" s="8"/>
      <c r="BB675" s="8"/>
      <c r="BC675" s="8"/>
      <c r="BD675" s="8"/>
      <c r="BE675" s="8"/>
      <c r="BF675" s="8"/>
      <c r="BG675" s="8"/>
      <c r="BH675" s="8"/>
      <c r="BI675" s="8"/>
      <c r="BJ675" s="8"/>
      <c r="BK675" s="8"/>
      <c r="BL675" s="8"/>
      <c r="BM675" s="8"/>
      <c r="BN675" s="8"/>
      <c r="BO675" s="8"/>
      <c r="BP675" s="8"/>
    </row>
    <row r="676" customFormat="false" ht="15.75" hidden="false" customHeight="true" outlineLevel="0" collapsed="false">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c r="AL676" s="8"/>
      <c r="AM676" s="8"/>
      <c r="AN676" s="8"/>
      <c r="AO676" s="8"/>
      <c r="AP676" s="8"/>
      <c r="AQ676" s="8"/>
      <c r="AR676" s="8"/>
      <c r="AS676" s="8"/>
      <c r="AT676" s="8"/>
      <c r="AU676" s="8"/>
      <c r="AV676" s="8"/>
      <c r="AW676" s="8"/>
      <c r="AX676" s="8"/>
      <c r="AY676" s="8"/>
      <c r="AZ676" s="8"/>
      <c r="BA676" s="8"/>
      <c r="BB676" s="8"/>
      <c r="BC676" s="8"/>
      <c r="BD676" s="8"/>
      <c r="BE676" s="8"/>
      <c r="BF676" s="8"/>
      <c r="BG676" s="8"/>
      <c r="BH676" s="8"/>
      <c r="BI676" s="8"/>
      <c r="BJ676" s="8"/>
      <c r="BK676" s="8"/>
      <c r="BL676" s="8"/>
      <c r="BM676" s="8"/>
      <c r="BN676" s="8"/>
      <c r="BO676" s="8"/>
      <c r="BP676" s="8"/>
    </row>
    <row r="677" customFormat="false" ht="15.75" hidden="false" customHeight="true" outlineLevel="0" collapsed="false">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c r="AL677" s="8"/>
      <c r="AM677" s="8"/>
      <c r="AN677" s="8"/>
      <c r="AO677" s="8"/>
      <c r="AP677" s="8"/>
      <c r="AQ677" s="8"/>
      <c r="AR677" s="8"/>
      <c r="AS677" s="8"/>
      <c r="AT677" s="8"/>
      <c r="AU677" s="8"/>
      <c r="AV677" s="8"/>
      <c r="AW677" s="8"/>
      <c r="AX677" s="8"/>
      <c r="AY677" s="8"/>
      <c r="AZ677" s="8"/>
      <c r="BA677" s="8"/>
      <c r="BB677" s="8"/>
      <c r="BC677" s="8"/>
      <c r="BD677" s="8"/>
      <c r="BE677" s="8"/>
      <c r="BF677" s="8"/>
      <c r="BG677" s="8"/>
      <c r="BH677" s="8"/>
      <c r="BI677" s="8"/>
      <c r="BJ677" s="8"/>
      <c r="BK677" s="8"/>
      <c r="BL677" s="8"/>
      <c r="BM677" s="8"/>
      <c r="BN677" s="8"/>
      <c r="BO677" s="8"/>
      <c r="BP677" s="8"/>
    </row>
    <row r="678" customFormat="false" ht="15.75" hidden="false" customHeight="true" outlineLevel="0" collapsed="false">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c r="AL678" s="8"/>
      <c r="AM678" s="8"/>
      <c r="AN678" s="8"/>
      <c r="AO678" s="8"/>
      <c r="AP678" s="8"/>
      <c r="AQ678" s="8"/>
      <c r="AR678" s="8"/>
      <c r="AS678" s="8"/>
      <c r="AT678" s="8"/>
      <c r="AU678" s="8"/>
      <c r="AV678" s="8"/>
      <c r="AW678" s="8"/>
      <c r="AX678" s="8"/>
      <c r="AY678" s="8"/>
      <c r="AZ678" s="8"/>
      <c r="BA678" s="8"/>
      <c r="BB678" s="8"/>
      <c r="BC678" s="8"/>
      <c r="BD678" s="8"/>
      <c r="BE678" s="8"/>
      <c r="BF678" s="8"/>
      <c r="BG678" s="8"/>
      <c r="BH678" s="8"/>
      <c r="BI678" s="8"/>
      <c r="BJ678" s="8"/>
      <c r="BK678" s="8"/>
      <c r="BL678" s="8"/>
      <c r="BM678" s="8"/>
      <c r="BN678" s="8"/>
      <c r="BO678" s="8"/>
      <c r="BP678" s="8"/>
    </row>
    <row r="679" customFormat="false" ht="15.75" hidden="false" customHeight="true" outlineLevel="0" collapsed="false">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c r="AK679" s="8"/>
      <c r="AL679" s="8"/>
      <c r="AM679" s="8"/>
      <c r="AN679" s="8"/>
      <c r="AO679" s="8"/>
      <c r="AP679" s="8"/>
      <c r="AQ679" s="8"/>
      <c r="AR679" s="8"/>
      <c r="AS679" s="8"/>
      <c r="AT679" s="8"/>
      <c r="AU679" s="8"/>
      <c r="AV679" s="8"/>
      <c r="AW679" s="8"/>
      <c r="AX679" s="8"/>
      <c r="AY679" s="8"/>
      <c r="AZ679" s="8"/>
      <c r="BA679" s="8"/>
      <c r="BB679" s="8"/>
      <c r="BC679" s="8"/>
      <c r="BD679" s="8"/>
      <c r="BE679" s="8"/>
      <c r="BF679" s="8"/>
      <c r="BG679" s="8"/>
      <c r="BH679" s="8"/>
      <c r="BI679" s="8"/>
      <c r="BJ679" s="8"/>
      <c r="BK679" s="8"/>
      <c r="BL679" s="8"/>
      <c r="BM679" s="8"/>
      <c r="BN679" s="8"/>
      <c r="BO679" s="8"/>
      <c r="BP679" s="8"/>
    </row>
    <row r="680" customFormat="false" ht="15.75" hidden="false" customHeight="true" outlineLevel="0" collapsed="false">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c r="AK680" s="8"/>
      <c r="AL680" s="8"/>
      <c r="AM680" s="8"/>
      <c r="AN680" s="8"/>
      <c r="AO680" s="8"/>
      <c r="AP680" s="8"/>
      <c r="AQ680" s="8"/>
      <c r="AR680" s="8"/>
      <c r="AS680" s="8"/>
      <c r="AT680" s="8"/>
      <c r="AU680" s="8"/>
      <c r="AV680" s="8"/>
      <c r="AW680" s="8"/>
      <c r="AX680" s="8"/>
      <c r="AY680" s="8"/>
      <c r="AZ680" s="8"/>
      <c r="BA680" s="8"/>
      <c r="BB680" s="8"/>
      <c r="BC680" s="8"/>
      <c r="BD680" s="8"/>
      <c r="BE680" s="8"/>
      <c r="BF680" s="8"/>
      <c r="BG680" s="8"/>
      <c r="BH680" s="8"/>
      <c r="BI680" s="8"/>
      <c r="BJ680" s="8"/>
      <c r="BK680" s="8"/>
      <c r="BL680" s="8"/>
      <c r="BM680" s="8"/>
      <c r="BN680" s="8"/>
      <c r="BO680" s="8"/>
      <c r="BP680" s="8"/>
    </row>
    <row r="681" customFormat="false" ht="15.75" hidden="false" customHeight="true" outlineLevel="0" collapsed="false">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c r="AL681" s="8"/>
      <c r="AM681" s="8"/>
      <c r="AN681" s="8"/>
      <c r="AO681" s="8"/>
      <c r="AP681" s="8"/>
      <c r="AQ681" s="8"/>
      <c r="AR681" s="8"/>
      <c r="AS681" s="8"/>
      <c r="AT681" s="8"/>
      <c r="AU681" s="8"/>
      <c r="AV681" s="8"/>
      <c r="AW681" s="8"/>
      <c r="AX681" s="8"/>
      <c r="AY681" s="8"/>
      <c r="AZ681" s="8"/>
      <c r="BA681" s="8"/>
      <c r="BB681" s="8"/>
      <c r="BC681" s="8"/>
      <c r="BD681" s="8"/>
      <c r="BE681" s="8"/>
      <c r="BF681" s="8"/>
      <c r="BG681" s="8"/>
      <c r="BH681" s="8"/>
      <c r="BI681" s="8"/>
      <c r="BJ681" s="8"/>
      <c r="BK681" s="8"/>
      <c r="BL681" s="8"/>
      <c r="BM681" s="8"/>
      <c r="BN681" s="8"/>
      <c r="BO681" s="8"/>
      <c r="BP681" s="8"/>
    </row>
    <row r="682" customFormat="false" ht="15.75" hidden="false" customHeight="true" outlineLevel="0" collapsed="false">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c r="AK682" s="8"/>
      <c r="AL682" s="8"/>
      <c r="AM682" s="8"/>
      <c r="AN682" s="8"/>
      <c r="AO682" s="8"/>
      <c r="AP682" s="8"/>
      <c r="AQ682" s="8"/>
      <c r="AR682" s="8"/>
      <c r="AS682" s="8"/>
      <c r="AT682" s="8"/>
      <c r="AU682" s="8"/>
      <c r="AV682" s="8"/>
      <c r="AW682" s="8"/>
      <c r="AX682" s="8"/>
      <c r="AY682" s="8"/>
      <c r="AZ682" s="8"/>
      <c r="BA682" s="8"/>
      <c r="BB682" s="8"/>
      <c r="BC682" s="8"/>
      <c r="BD682" s="8"/>
      <c r="BE682" s="8"/>
      <c r="BF682" s="8"/>
      <c r="BG682" s="8"/>
      <c r="BH682" s="8"/>
      <c r="BI682" s="8"/>
      <c r="BJ682" s="8"/>
      <c r="BK682" s="8"/>
      <c r="BL682" s="8"/>
      <c r="BM682" s="8"/>
      <c r="BN682" s="8"/>
      <c r="BO682" s="8"/>
      <c r="BP682" s="8"/>
    </row>
    <row r="683" customFormat="false" ht="15.75" hidden="false" customHeight="true" outlineLevel="0" collapsed="false">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c r="AK683" s="8"/>
      <c r="AL683" s="8"/>
      <c r="AM683" s="8"/>
      <c r="AN683" s="8"/>
      <c r="AO683" s="8"/>
      <c r="AP683" s="8"/>
      <c r="AQ683" s="8"/>
      <c r="AR683" s="8"/>
      <c r="AS683" s="8"/>
      <c r="AT683" s="8"/>
      <c r="AU683" s="8"/>
      <c r="AV683" s="8"/>
      <c r="AW683" s="8"/>
      <c r="AX683" s="8"/>
      <c r="AY683" s="8"/>
      <c r="AZ683" s="8"/>
      <c r="BA683" s="8"/>
      <c r="BB683" s="8"/>
      <c r="BC683" s="8"/>
      <c r="BD683" s="8"/>
      <c r="BE683" s="8"/>
      <c r="BF683" s="8"/>
      <c r="BG683" s="8"/>
      <c r="BH683" s="8"/>
      <c r="BI683" s="8"/>
      <c r="BJ683" s="8"/>
      <c r="BK683" s="8"/>
      <c r="BL683" s="8"/>
      <c r="BM683" s="8"/>
      <c r="BN683" s="8"/>
      <c r="BO683" s="8"/>
      <c r="BP683" s="8"/>
    </row>
    <row r="684" customFormat="false" ht="15.75" hidden="false" customHeight="true" outlineLevel="0" collapsed="false">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c r="AK684" s="8"/>
      <c r="AL684" s="8"/>
      <c r="AM684" s="8"/>
      <c r="AN684" s="8"/>
      <c r="AO684" s="8"/>
      <c r="AP684" s="8"/>
      <c r="AQ684" s="8"/>
      <c r="AR684" s="8"/>
      <c r="AS684" s="8"/>
      <c r="AT684" s="8"/>
      <c r="AU684" s="8"/>
      <c r="AV684" s="8"/>
      <c r="AW684" s="8"/>
      <c r="AX684" s="8"/>
      <c r="AY684" s="8"/>
      <c r="AZ684" s="8"/>
      <c r="BA684" s="8"/>
      <c r="BB684" s="8"/>
      <c r="BC684" s="8"/>
      <c r="BD684" s="8"/>
      <c r="BE684" s="8"/>
      <c r="BF684" s="8"/>
      <c r="BG684" s="8"/>
      <c r="BH684" s="8"/>
      <c r="BI684" s="8"/>
      <c r="BJ684" s="8"/>
      <c r="BK684" s="8"/>
      <c r="BL684" s="8"/>
      <c r="BM684" s="8"/>
      <c r="BN684" s="8"/>
      <c r="BO684" s="8"/>
      <c r="BP684" s="8"/>
    </row>
    <row r="685" customFormat="false" ht="15.75" hidden="false" customHeight="true" outlineLevel="0" collapsed="false">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c r="AK685" s="8"/>
      <c r="AL685" s="8"/>
      <c r="AM685" s="8"/>
      <c r="AN685" s="8"/>
      <c r="AO685" s="8"/>
      <c r="AP685" s="8"/>
      <c r="AQ685" s="8"/>
      <c r="AR685" s="8"/>
      <c r="AS685" s="8"/>
      <c r="AT685" s="8"/>
      <c r="AU685" s="8"/>
      <c r="AV685" s="8"/>
      <c r="AW685" s="8"/>
      <c r="AX685" s="8"/>
      <c r="AY685" s="8"/>
      <c r="AZ685" s="8"/>
      <c r="BA685" s="8"/>
      <c r="BB685" s="8"/>
      <c r="BC685" s="8"/>
      <c r="BD685" s="8"/>
      <c r="BE685" s="8"/>
      <c r="BF685" s="8"/>
      <c r="BG685" s="8"/>
      <c r="BH685" s="8"/>
      <c r="BI685" s="8"/>
      <c r="BJ685" s="8"/>
      <c r="BK685" s="8"/>
      <c r="BL685" s="8"/>
      <c r="BM685" s="8"/>
      <c r="BN685" s="8"/>
      <c r="BO685" s="8"/>
      <c r="BP685" s="8"/>
    </row>
    <row r="686" customFormat="false" ht="15.75" hidden="false" customHeight="true" outlineLevel="0" collapsed="false">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c r="AK686" s="8"/>
      <c r="AL686" s="8"/>
      <c r="AM686" s="8"/>
      <c r="AN686" s="8"/>
      <c r="AO686" s="8"/>
      <c r="AP686" s="8"/>
      <c r="AQ686" s="8"/>
      <c r="AR686" s="8"/>
      <c r="AS686" s="8"/>
      <c r="AT686" s="8"/>
      <c r="AU686" s="8"/>
      <c r="AV686" s="8"/>
      <c r="AW686" s="8"/>
      <c r="AX686" s="8"/>
      <c r="AY686" s="8"/>
      <c r="AZ686" s="8"/>
      <c r="BA686" s="8"/>
      <c r="BB686" s="8"/>
      <c r="BC686" s="8"/>
      <c r="BD686" s="8"/>
      <c r="BE686" s="8"/>
      <c r="BF686" s="8"/>
      <c r="BG686" s="8"/>
      <c r="BH686" s="8"/>
      <c r="BI686" s="8"/>
      <c r="BJ686" s="8"/>
      <c r="BK686" s="8"/>
      <c r="BL686" s="8"/>
      <c r="BM686" s="8"/>
      <c r="BN686" s="8"/>
      <c r="BO686" s="8"/>
      <c r="BP686" s="8"/>
    </row>
    <row r="687" customFormat="false" ht="15.75" hidden="false" customHeight="true" outlineLevel="0" collapsed="false">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c r="AK687" s="8"/>
      <c r="AL687" s="8"/>
      <c r="AM687" s="8"/>
      <c r="AN687" s="8"/>
      <c r="AO687" s="8"/>
      <c r="AP687" s="8"/>
      <c r="AQ687" s="8"/>
      <c r="AR687" s="8"/>
      <c r="AS687" s="8"/>
      <c r="AT687" s="8"/>
      <c r="AU687" s="8"/>
      <c r="AV687" s="8"/>
      <c r="AW687" s="8"/>
      <c r="AX687" s="8"/>
      <c r="AY687" s="8"/>
      <c r="AZ687" s="8"/>
      <c r="BA687" s="8"/>
      <c r="BB687" s="8"/>
      <c r="BC687" s="8"/>
      <c r="BD687" s="8"/>
      <c r="BE687" s="8"/>
      <c r="BF687" s="8"/>
      <c r="BG687" s="8"/>
      <c r="BH687" s="8"/>
      <c r="BI687" s="8"/>
      <c r="BJ687" s="8"/>
      <c r="BK687" s="8"/>
      <c r="BL687" s="8"/>
      <c r="BM687" s="8"/>
      <c r="BN687" s="8"/>
      <c r="BO687" s="8"/>
      <c r="BP687" s="8"/>
    </row>
    <row r="688" customFormat="false" ht="15.75" hidden="false" customHeight="true" outlineLevel="0" collapsed="false">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c r="AK688" s="8"/>
      <c r="AL688" s="8"/>
      <c r="AM688" s="8"/>
      <c r="AN688" s="8"/>
      <c r="AO688" s="8"/>
      <c r="AP688" s="8"/>
      <c r="AQ688" s="8"/>
      <c r="AR688" s="8"/>
      <c r="AS688" s="8"/>
      <c r="AT688" s="8"/>
      <c r="AU688" s="8"/>
      <c r="AV688" s="8"/>
      <c r="AW688" s="8"/>
      <c r="AX688" s="8"/>
      <c r="AY688" s="8"/>
      <c r="AZ688" s="8"/>
      <c r="BA688" s="8"/>
      <c r="BB688" s="8"/>
      <c r="BC688" s="8"/>
      <c r="BD688" s="8"/>
      <c r="BE688" s="8"/>
      <c r="BF688" s="8"/>
      <c r="BG688" s="8"/>
      <c r="BH688" s="8"/>
      <c r="BI688" s="8"/>
      <c r="BJ688" s="8"/>
      <c r="BK688" s="8"/>
      <c r="BL688" s="8"/>
      <c r="BM688" s="8"/>
      <c r="BN688" s="8"/>
      <c r="BO688" s="8"/>
      <c r="BP688" s="8"/>
    </row>
    <row r="689" customFormat="false" ht="15.75" hidden="false" customHeight="true" outlineLevel="0" collapsed="false">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c r="AK689" s="8"/>
      <c r="AL689" s="8"/>
      <c r="AM689" s="8"/>
      <c r="AN689" s="8"/>
      <c r="AO689" s="8"/>
      <c r="AP689" s="8"/>
      <c r="AQ689" s="8"/>
      <c r="AR689" s="8"/>
      <c r="AS689" s="8"/>
      <c r="AT689" s="8"/>
      <c r="AU689" s="8"/>
      <c r="AV689" s="8"/>
      <c r="AW689" s="8"/>
      <c r="AX689" s="8"/>
      <c r="AY689" s="8"/>
      <c r="AZ689" s="8"/>
      <c r="BA689" s="8"/>
      <c r="BB689" s="8"/>
      <c r="BC689" s="8"/>
      <c r="BD689" s="8"/>
      <c r="BE689" s="8"/>
      <c r="BF689" s="8"/>
      <c r="BG689" s="8"/>
      <c r="BH689" s="8"/>
      <c r="BI689" s="8"/>
      <c r="BJ689" s="8"/>
      <c r="BK689" s="8"/>
      <c r="BL689" s="8"/>
      <c r="BM689" s="8"/>
      <c r="BN689" s="8"/>
      <c r="BO689" s="8"/>
      <c r="BP689" s="8"/>
    </row>
    <row r="690" customFormat="false" ht="15.75" hidden="false" customHeight="true" outlineLevel="0" collapsed="false">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c r="AK690" s="8"/>
      <c r="AL690" s="8"/>
      <c r="AM690" s="8"/>
      <c r="AN690" s="8"/>
      <c r="AO690" s="8"/>
      <c r="AP690" s="8"/>
      <c r="AQ690" s="8"/>
      <c r="AR690" s="8"/>
      <c r="AS690" s="8"/>
      <c r="AT690" s="8"/>
      <c r="AU690" s="8"/>
      <c r="AV690" s="8"/>
      <c r="AW690" s="8"/>
      <c r="AX690" s="8"/>
      <c r="AY690" s="8"/>
      <c r="AZ690" s="8"/>
      <c r="BA690" s="8"/>
      <c r="BB690" s="8"/>
      <c r="BC690" s="8"/>
      <c r="BD690" s="8"/>
      <c r="BE690" s="8"/>
      <c r="BF690" s="8"/>
      <c r="BG690" s="8"/>
      <c r="BH690" s="8"/>
      <c r="BI690" s="8"/>
      <c r="BJ690" s="8"/>
      <c r="BK690" s="8"/>
      <c r="BL690" s="8"/>
      <c r="BM690" s="8"/>
      <c r="BN690" s="8"/>
      <c r="BO690" s="8"/>
      <c r="BP690" s="8"/>
    </row>
    <row r="691" customFormat="false" ht="15.75" hidden="false" customHeight="true" outlineLevel="0" collapsed="false">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c r="AK691" s="8"/>
      <c r="AL691" s="8"/>
      <c r="AM691" s="8"/>
      <c r="AN691" s="8"/>
      <c r="AO691" s="8"/>
      <c r="AP691" s="8"/>
      <c r="AQ691" s="8"/>
      <c r="AR691" s="8"/>
      <c r="AS691" s="8"/>
      <c r="AT691" s="8"/>
      <c r="AU691" s="8"/>
      <c r="AV691" s="8"/>
      <c r="AW691" s="8"/>
      <c r="AX691" s="8"/>
      <c r="AY691" s="8"/>
      <c r="AZ691" s="8"/>
      <c r="BA691" s="8"/>
      <c r="BB691" s="8"/>
      <c r="BC691" s="8"/>
      <c r="BD691" s="8"/>
      <c r="BE691" s="8"/>
      <c r="BF691" s="8"/>
      <c r="BG691" s="8"/>
      <c r="BH691" s="8"/>
      <c r="BI691" s="8"/>
      <c r="BJ691" s="8"/>
      <c r="BK691" s="8"/>
      <c r="BL691" s="8"/>
      <c r="BM691" s="8"/>
      <c r="BN691" s="8"/>
      <c r="BO691" s="8"/>
      <c r="BP691" s="8"/>
    </row>
    <row r="692" customFormat="false" ht="15.75" hidden="false" customHeight="true" outlineLevel="0" collapsed="false">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c r="AK692" s="8"/>
      <c r="AL692" s="8"/>
      <c r="AM692" s="8"/>
      <c r="AN692" s="8"/>
      <c r="AO692" s="8"/>
      <c r="AP692" s="8"/>
      <c r="AQ692" s="8"/>
      <c r="AR692" s="8"/>
      <c r="AS692" s="8"/>
      <c r="AT692" s="8"/>
      <c r="AU692" s="8"/>
      <c r="AV692" s="8"/>
      <c r="AW692" s="8"/>
      <c r="AX692" s="8"/>
      <c r="AY692" s="8"/>
      <c r="AZ692" s="8"/>
      <c r="BA692" s="8"/>
      <c r="BB692" s="8"/>
      <c r="BC692" s="8"/>
      <c r="BD692" s="8"/>
      <c r="BE692" s="8"/>
      <c r="BF692" s="8"/>
      <c r="BG692" s="8"/>
      <c r="BH692" s="8"/>
      <c r="BI692" s="8"/>
      <c r="BJ692" s="8"/>
      <c r="BK692" s="8"/>
      <c r="BL692" s="8"/>
      <c r="BM692" s="8"/>
      <c r="BN692" s="8"/>
      <c r="BO692" s="8"/>
      <c r="BP692" s="8"/>
    </row>
    <row r="693" customFormat="false" ht="15.75" hidden="false" customHeight="true" outlineLevel="0" collapsed="false">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c r="AK693" s="8"/>
      <c r="AL693" s="8"/>
      <c r="AM693" s="8"/>
      <c r="AN693" s="8"/>
      <c r="AO693" s="8"/>
      <c r="AP693" s="8"/>
      <c r="AQ693" s="8"/>
      <c r="AR693" s="8"/>
      <c r="AS693" s="8"/>
      <c r="AT693" s="8"/>
      <c r="AU693" s="8"/>
      <c r="AV693" s="8"/>
      <c r="AW693" s="8"/>
      <c r="AX693" s="8"/>
      <c r="AY693" s="8"/>
      <c r="AZ693" s="8"/>
      <c r="BA693" s="8"/>
      <c r="BB693" s="8"/>
      <c r="BC693" s="8"/>
      <c r="BD693" s="8"/>
      <c r="BE693" s="8"/>
      <c r="BF693" s="8"/>
      <c r="BG693" s="8"/>
      <c r="BH693" s="8"/>
      <c r="BI693" s="8"/>
      <c r="BJ693" s="8"/>
      <c r="BK693" s="8"/>
      <c r="BL693" s="8"/>
      <c r="BM693" s="8"/>
      <c r="BN693" s="8"/>
      <c r="BO693" s="8"/>
      <c r="BP693" s="8"/>
    </row>
    <row r="694" customFormat="false" ht="15.75" hidden="false" customHeight="true" outlineLevel="0" collapsed="false">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c r="AK694" s="8"/>
      <c r="AL694" s="8"/>
      <c r="AM694" s="8"/>
      <c r="AN694" s="8"/>
      <c r="AO694" s="8"/>
      <c r="AP694" s="8"/>
      <c r="AQ694" s="8"/>
      <c r="AR694" s="8"/>
      <c r="AS694" s="8"/>
      <c r="AT694" s="8"/>
      <c r="AU694" s="8"/>
      <c r="AV694" s="8"/>
      <c r="AW694" s="8"/>
      <c r="AX694" s="8"/>
      <c r="AY694" s="8"/>
      <c r="AZ694" s="8"/>
      <c r="BA694" s="8"/>
      <c r="BB694" s="8"/>
      <c r="BC694" s="8"/>
      <c r="BD694" s="8"/>
      <c r="BE694" s="8"/>
      <c r="BF694" s="8"/>
      <c r="BG694" s="8"/>
      <c r="BH694" s="8"/>
      <c r="BI694" s="8"/>
      <c r="BJ694" s="8"/>
      <c r="BK694" s="8"/>
      <c r="BL694" s="8"/>
      <c r="BM694" s="8"/>
      <c r="BN694" s="8"/>
      <c r="BO694" s="8"/>
      <c r="BP694" s="8"/>
    </row>
    <row r="695" customFormat="false" ht="15.75" hidden="false" customHeight="true" outlineLevel="0" collapsed="false">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c r="AK695" s="8"/>
      <c r="AL695" s="8"/>
      <c r="AM695" s="8"/>
      <c r="AN695" s="8"/>
      <c r="AO695" s="8"/>
      <c r="AP695" s="8"/>
      <c r="AQ695" s="8"/>
      <c r="AR695" s="8"/>
      <c r="AS695" s="8"/>
      <c r="AT695" s="8"/>
      <c r="AU695" s="8"/>
      <c r="AV695" s="8"/>
      <c r="AW695" s="8"/>
      <c r="AX695" s="8"/>
      <c r="AY695" s="8"/>
      <c r="AZ695" s="8"/>
      <c r="BA695" s="8"/>
      <c r="BB695" s="8"/>
      <c r="BC695" s="8"/>
      <c r="BD695" s="8"/>
      <c r="BE695" s="8"/>
      <c r="BF695" s="8"/>
      <c r="BG695" s="8"/>
      <c r="BH695" s="8"/>
      <c r="BI695" s="8"/>
      <c r="BJ695" s="8"/>
      <c r="BK695" s="8"/>
      <c r="BL695" s="8"/>
      <c r="BM695" s="8"/>
      <c r="BN695" s="8"/>
      <c r="BO695" s="8"/>
      <c r="BP695" s="8"/>
    </row>
    <row r="696" customFormat="false" ht="15.75" hidden="false" customHeight="true" outlineLevel="0" collapsed="false">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c r="AK696" s="8"/>
      <c r="AL696" s="8"/>
      <c r="AM696" s="8"/>
      <c r="AN696" s="8"/>
      <c r="AO696" s="8"/>
      <c r="AP696" s="8"/>
      <c r="AQ696" s="8"/>
      <c r="AR696" s="8"/>
      <c r="AS696" s="8"/>
      <c r="AT696" s="8"/>
      <c r="AU696" s="8"/>
      <c r="AV696" s="8"/>
      <c r="AW696" s="8"/>
      <c r="AX696" s="8"/>
      <c r="AY696" s="8"/>
      <c r="AZ696" s="8"/>
      <c r="BA696" s="8"/>
      <c r="BB696" s="8"/>
      <c r="BC696" s="8"/>
      <c r="BD696" s="8"/>
      <c r="BE696" s="8"/>
      <c r="BF696" s="8"/>
      <c r="BG696" s="8"/>
      <c r="BH696" s="8"/>
      <c r="BI696" s="8"/>
      <c r="BJ696" s="8"/>
      <c r="BK696" s="8"/>
      <c r="BL696" s="8"/>
      <c r="BM696" s="8"/>
      <c r="BN696" s="8"/>
      <c r="BO696" s="8"/>
      <c r="BP696" s="8"/>
    </row>
    <row r="697" customFormat="false" ht="15.75" hidden="false" customHeight="true" outlineLevel="0" collapsed="false">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c r="AK697" s="8"/>
      <c r="AL697" s="8"/>
      <c r="AM697" s="8"/>
      <c r="AN697" s="8"/>
      <c r="AO697" s="8"/>
      <c r="AP697" s="8"/>
      <c r="AQ697" s="8"/>
      <c r="AR697" s="8"/>
      <c r="AS697" s="8"/>
      <c r="AT697" s="8"/>
      <c r="AU697" s="8"/>
      <c r="AV697" s="8"/>
      <c r="AW697" s="8"/>
      <c r="AX697" s="8"/>
      <c r="AY697" s="8"/>
      <c r="AZ697" s="8"/>
      <c r="BA697" s="8"/>
      <c r="BB697" s="8"/>
      <c r="BC697" s="8"/>
      <c r="BD697" s="8"/>
      <c r="BE697" s="8"/>
      <c r="BF697" s="8"/>
      <c r="BG697" s="8"/>
      <c r="BH697" s="8"/>
      <c r="BI697" s="8"/>
      <c r="BJ697" s="8"/>
      <c r="BK697" s="8"/>
      <c r="BL697" s="8"/>
      <c r="BM697" s="8"/>
      <c r="BN697" s="8"/>
      <c r="BO697" s="8"/>
      <c r="BP697" s="8"/>
    </row>
    <row r="698" customFormat="false" ht="15.75" hidden="false" customHeight="true" outlineLevel="0" collapsed="false">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c r="AK698" s="8"/>
      <c r="AL698" s="8"/>
      <c r="AM698" s="8"/>
      <c r="AN698" s="8"/>
      <c r="AO698" s="8"/>
      <c r="AP698" s="8"/>
      <c r="AQ698" s="8"/>
      <c r="AR698" s="8"/>
      <c r="AS698" s="8"/>
      <c r="AT698" s="8"/>
      <c r="AU698" s="8"/>
      <c r="AV698" s="8"/>
      <c r="AW698" s="8"/>
      <c r="AX698" s="8"/>
      <c r="AY698" s="8"/>
      <c r="AZ698" s="8"/>
      <c r="BA698" s="8"/>
      <c r="BB698" s="8"/>
      <c r="BC698" s="8"/>
      <c r="BD698" s="8"/>
      <c r="BE698" s="8"/>
      <c r="BF698" s="8"/>
      <c r="BG698" s="8"/>
      <c r="BH698" s="8"/>
      <c r="BI698" s="8"/>
      <c r="BJ698" s="8"/>
      <c r="BK698" s="8"/>
      <c r="BL698" s="8"/>
      <c r="BM698" s="8"/>
      <c r="BN698" s="8"/>
      <c r="BO698" s="8"/>
      <c r="BP698" s="8"/>
    </row>
    <row r="699" customFormat="false" ht="15.75" hidden="false" customHeight="true" outlineLevel="0" collapsed="false">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c r="AK699" s="8"/>
      <c r="AL699" s="8"/>
      <c r="AM699" s="8"/>
      <c r="AN699" s="8"/>
      <c r="AO699" s="8"/>
      <c r="AP699" s="8"/>
      <c r="AQ699" s="8"/>
      <c r="AR699" s="8"/>
      <c r="AS699" s="8"/>
      <c r="AT699" s="8"/>
      <c r="AU699" s="8"/>
      <c r="AV699" s="8"/>
      <c r="AW699" s="8"/>
      <c r="AX699" s="8"/>
      <c r="AY699" s="8"/>
      <c r="AZ699" s="8"/>
      <c r="BA699" s="8"/>
      <c r="BB699" s="8"/>
      <c r="BC699" s="8"/>
      <c r="BD699" s="8"/>
      <c r="BE699" s="8"/>
      <c r="BF699" s="8"/>
      <c r="BG699" s="8"/>
      <c r="BH699" s="8"/>
      <c r="BI699" s="8"/>
      <c r="BJ699" s="8"/>
      <c r="BK699" s="8"/>
      <c r="BL699" s="8"/>
      <c r="BM699" s="8"/>
      <c r="BN699" s="8"/>
      <c r="BO699" s="8"/>
      <c r="BP699" s="8"/>
    </row>
    <row r="700" customFormat="false" ht="15.75" hidden="false" customHeight="true" outlineLevel="0" collapsed="false">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c r="AK700" s="8"/>
      <c r="AL700" s="8"/>
      <c r="AM700" s="8"/>
      <c r="AN700" s="8"/>
      <c r="AO700" s="8"/>
      <c r="AP700" s="8"/>
      <c r="AQ700" s="8"/>
      <c r="AR700" s="8"/>
      <c r="AS700" s="8"/>
      <c r="AT700" s="8"/>
      <c r="AU700" s="8"/>
      <c r="AV700" s="8"/>
      <c r="AW700" s="8"/>
      <c r="AX700" s="8"/>
      <c r="AY700" s="8"/>
      <c r="AZ700" s="8"/>
      <c r="BA700" s="8"/>
      <c r="BB700" s="8"/>
      <c r="BC700" s="8"/>
      <c r="BD700" s="8"/>
      <c r="BE700" s="8"/>
      <c r="BF700" s="8"/>
      <c r="BG700" s="8"/>
      <c r="BH700" s="8"/>
      <c r="BI700" s="8"/>
      <c r="BJ700" s="8"/>
      <c r="BK700" s="8"/>
      <c r="BL700" s="8"/>
      <c r="BM700" s="8"/>
      <c r="BN700" s="8"/>
      <c r="BO700" s="8"/>
      <c r="BP700" s="8"/>
    </row>
    <row r="701" customFormat="false" ht="15.75" hidden="false" customHeight="true" outlineLevel="0" collapsed="false">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c r="AK701" s="8"/>
      <c r="AL701" s="8"/>
      <c r="AM701" s="8"/>
      <c r="AN701" s="8"/>
      <c r="AO701" s="8"/>
      <c r="AP701" s="8"/>
      <c r="AQ701" s="8"/>
      <c r="AR701" s="8"/>
      <c r="AS701" s="8"/>
      <c r="AT701" s="8"/>
      <c r="AU701" s="8"/>
      <c r="AV701" s="8"/>
      <c r="AW701" s="8"/>
      <c r="AX701" s="8"/>
      <c r="AY701" s="8"/>
      <c r="AZ701" s="8"/>
      <c r="BA701" s="8"/>
      <c r="BB701" s="8"/>
      <c r="BC701" s="8"/>
      <c r="BD701" s="8"/>
      <c r="BE701" s="8"/>
      <c r="BF701" s="8"/>
      <c r="BG701" s="8"/>
      <c r="BH701" s="8"/>
      <c r="BI701" s="8"/>
      <c r="BJ701" s="8"/>
      <c r="BK701" s="8"/>
      <c r="BL701" s="8"/>
      <c r="BM701" s="8"/>
      <c r="BN701" s="8"/>
      <c r="BO701" s="8"/>
      <c r="BP701" s="8"/>
    </row>
    <row r="702" customFormat="false" ht="15.75" hidden="false" customHeight="true" outlineLevel="0" collapsed="false">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c r="AK702" s="8"/>
      <c r="AL702" s="8"/>
      <c r="AM702" s="8"/>
      <c r="AN702" s="8"/>
      <c r="AO702" s="8"/>
      <c r="AP702" s="8"/>
      <c r="AQ702" s="8"/>
      <c r="AR702" s="8"/>
      <c r="AS702" s="8"/>
      <c r="AT702" s="8"/>
      <c r="AU702" s="8"/>
      <c r="AV702" s="8"/>
      <c r="AW702" s="8"/>
      <c r="AX702" s="8"/>
      <c r="AY702" s="8"/>
      <c r="AZ702" s="8"/>
      <c r="BA702" s="8"/>
      <c r="BB702" s="8"/>
      <c r="BC702" s="8"/>
      <c r="BD702" s="8"/>
      <c r="BE702" s="8"/>
      <c r="BF702" s="8"/>
      <c r="BG702" s="8"/>
      <c r="BH702" s="8"/>
      <c r="BI702" s="8"/>
      <c r="BJ702" s="8"/>
      <c r="BK702" s="8"/>
      <c r="BL702" s="8"/>
      <c r="BM702" s="8"/>
      <c r="BN702" s="8"/>
      <c r="BO702" s="8"/>
      <c r="BP702" s="8"/>
    </row>
    <row r="703" customFormat="false" ht="15.75" hidden="false" customHeight="true" outlineLevel="0" collapsed="false">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c r="AK703" s="8"/>
      <c r="AL703" s="8"/>
      <c r="AM703" s="8"/>
      <c r="AN703" s="8"/>
      <c r="AO703" s="8"/>
      <c r="AP703" s="8"/>
      <c r="AQ703" s="8"/>
      <c r="AR703" s="8"/>
      <c r="AS703" s="8"/>
      <c r="AT703" s="8"/>
      <c r="AU703" s="8"/>
      <c r="AV703" s="8"/>
      <c r="AW703" s="8"/>
      <c r="AX703" s="8"/>
      <c r="AY703" s="8"/>
      <c r="AZ703" s="8"/>
      <c r="BA703" s="8"/>
      <c r="BB703" s="8"/>
      <c r="BC703" s="8"/>
      <c r="BD703" s="8"/>
      <c r="BE703" s="8"/>
      <c r="BF703" s="8"/>
      <c r="BG703" s="8"/>
      <c r="BH703" s="8"/>
      <c r="BI703" s="8"/>
      <c r="BJ703" s="8"/>
      <c r="BK703" s="8"/>
      <c r="BL703" s="8"/>
      <c r="BM703" s="8"/>
      <c r="BN703" s="8"/>
      <c r="BO703" s="8"/>
      <c r="BP703" s="8"/>
    </row>
    <row r="704" customFormat="false" ht="15.75" hidden="false" customHeight="true" outlineLevel="0" collapsed="false">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c r="AK704" s="8"/>
      <c r="AL704" s="8"/>
      <c r="AM704" s="8"/>
      <c r="AN704" s="8"/>
      <c r="AO704" s="8"/>
      <c r="AP704" s="8"/>
      <c r="AQ704" s="8"/>
      <c r="AR704" s="8"/>
      <c r="AS704" s="8"/>
      <c r="AT704" s="8"/>
      <c r="AU704" s="8"/>
      <c r="AV704" s="8"/>
      <c r="AW704" s="8"/>
      <c r="AX704" s="8"/>
      <c r="AY704" s="8"/>
      <c r="AZ704" s="8"/>
      <c r="BA704" s="8"/>
      <c r="BB704" s="8"/>
      <c r="BC704" s="8"/>
      <c r="BD704" s="8"/>
      <c r="BE704" s="8"/>
      <c r="BF704" s="8"/>
      <c r="BG704" s="8"/>
      <c r="BH704" s="8"/>
      <c r="BI704" s="8"/>
      <c r="BJ704" s="8"/>
      <c r="BK704" s="8"/>
      <c r="BL704" s="8"/>
      <c r="BM704" s="8"/>
      <c r="BN704" s="8"/>
      <c r="BO704" s="8"/>
      <c r="BP704" s="8"/>
    </row>
    <row r="705" customFormat="false" ht="15.75" hidden="false" customHeight="true" outlineLevel="0" collapsed="false">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c r="AK705" s="8"/>
      <c r="AL705" s="8"/>
      <c r="AM705" s="8"/>
      <c r="AN705" s="8"/>
      <c r="AO705" s="8"/>
      <c r="AP705" s="8"/>
      <c r="AQ705" s="8"/>
      <c r="AR705" s="8"/>
      <c r="AS705" s="8"/>
      <c r="AT705" s="8"/>
      <c r="AU705" s="8"/>
      <c r="AV705" s="8"/>
      <c r="AW705" s="8"/>
      <c r="AX705" s="8"/>
      <c r="AY705" s="8"/>
      <c r="AZ705" s="8"/>
      <c r="BA705" s="8"/>
      <c r="BB705" s="8"/>
      <c r="BC705" s="8"/>
      <c r="BD705" s="8"/>
      <c r="BE705" s="8"/>
      <c r="BF705" s="8"/>
      <c r="BG705" s="8"/>
      <c r="BH705" s="8"/>
      <c r="BI705" s="8"/>
      <c r="BJ705" s="8"/>
      <c r="BK705" s="8"/>
      <c r="BL705" s="8"/>
      <c r="BM705" s="8"/>
      <c r="BN705" s="8"/>
      <c r="BO705" s="8"/>
      <c r="BP705" s="8"/>
    </row>
    <row r="706" customFormat="false" ht="15.75" hidden="false" customHeight="true" outlineLevel="0" collapsed="false">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c r="AK706" s="8"/>
      <c r="AL706" s="8"/>
      <c r="AM706" s="8"/>
      <c r="AN706" s="8"/>
      <c r="AO706" s="8"/>
      <c r="AP706" s="8"/>
      <c r="AQ706" s="8"/>
      <c r="AR706" s="8"/>
      <c r="AS706" s="8"/>
      <c r="AT706" s="8"/>
      <c r="AU706" s="8"/>
      <c r="AV706" s="8"/>
      <c r="AW706" s="8"/>
      <c r="AX706" s="8"/>
      <c r="AY706" s="8"/>
      <c r="AZ706" s="8"/>
      <c r="BA706" s="8"/>
      <c r="BB706" s="8"/>
      <c r="BC706" s="8"/>
      <c r="BD706" s="8"/>
      <c r="BE706" s="8"/>
      <c r="BF706" s="8"/>
      <c r="BG706" s="8"/>
      <c r="BH706" s="8"/>
      <c r="BI706" s="8"/>
      <c r="BJ706" s="8"/>
      <c r="BK706" s="8"/>
      <c r="BL706" s="8"/>
      <c r="BM706" s="8"/>
      <c r="BN706" s="8"/>
      <c r="BO706" s="8"/>
      <c r="BP706" s="8"/>
    </row>
    <row r="707" customFormat="false" ht="15.75" hidden="false" customHeight="true" outlineLevel="0" collapsed="false">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c r="AK707" s="8"/>
      <c r="AL707" s="8"/>
      <c r="AM707" s="8"/>
      <c r="AN707" s="8"/>
      <c r="AO707" s="8"/>
      <c r="AP707" s="8"/>
      <c r="AQ707" s="8"/>
      <c r="AR707" s="8"/>
      <c r="AS707" s="8"/>
      <c r="AT707" s="8"/>
      <c r="AU707" s="8"/>
      <c r="AV707" s="8"/>
      <c r="AW707" s="8"/>
      <c r="AX707" s="8"/>
      <c r="AY707" s="8"/>
      <c r="AZ707" s="8"/>
      <c r="BA707" s="8"/>
      <c r="BB707" s="8"/>
      <c r="BC707" s="8"/>
      <c r="BD707" s="8"/>
      <c r="BE707" s="8"/>
      <c r="BF707" s="8"/>
      <c r="BG707" s="8"/>
      <c r="BH707" s="8"/>
      <c r="BI707" s="8"/>
      <c r="BJ707" s="8"/>
      <c r="BK707" s="8"/>
      <c r="BL707" s="8"/>
      <c r="BM707" s="8"/>
      <c r="BN707" s="8"/>
      <c r="BO707" s="8"/>
      <c r="BP707" s="8"/>
    </row>
    <row r="708" customFormat="false" ht="15.75" hidden="false" customHeight="true" outlineLevel="0" collapsed="false">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c r="AK708" s="8"/>
      <c r="AL708" s="8"/>
      <c r="AM708" s="8"/>
      <c r="AN708" s="8"/>
      <c r="AO708" s="8"/>
      <c r="AP708" s="8"/>
      <c r="AQ708" s="8"/>
      <c r="AR708" s="8"/>
      <c r="AS708" s="8"/>
      <c r="AT708" s="8"/>
      <c r="AU708" s="8"/>
      <c r="AV708" s="8"/>
      <c r="AW708" s="8"/>
      <c r="AX708" s="8"/>
      <c r="AY708" s="8"/>
      <c r="AZ708" s="8"/>
      <c r="BA708" s="8"/>
      <c r="BB708" s="8"/>
      <c r="BC708" s="8"/>
      <c r="BD708" s="8"/>
      <c r="BE708" s="8"/>
      <c r="BF708" s="8"/>
      <c r="BG708" s="8"/>
      <c r="BH708" s="8"/>
      <c r="BI708" s="8"/>
      <c r="BJ708" s="8"/>
      <c r="BK708" s="8"/>
      <c r="BL708" s="8"/>
      <c r="BM708" s="8"/>
      <c r="BN708" s="8"/>
      <c r="BO708" s="8"/>
      <c r="BP708" s="8"/>
    </row>
    <row r="709" customFormat="false" ht="15.75" hidden="false" customHeight="true" outlineLevel="0" collapsed="false">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c r="AK709" s="8"/>
      <c r="AL709" s="8"/>
      <c r="AM709" s="8"/>
      <c r="AN709" s="8"/>
      <c r="AO709" s="8"/>
      <c r="AP709" s="8"/>
      <c r="AQ709" s="8"/>
      <c r="AR709" s="8"/>
      <c r="AS709" s="8"/>
      <c r="AT709" s="8"/>
      <c r="AU709" s="8"/>
      <c r="AV709" s="8"/>
      <c r="AW709" s="8"/>
      <c r="AX709" s="8"/>
      <c r="AY709" s="8"/>
      <c r="AZ709" s="8"/>
      <c r="BA709" s="8"/>
      <c r="BB709" s="8"/>
      <c r="BC709" s="8"/>
      <c r="BD709" s="8"/>
      <c r="BE709" s="8"/>
      <c r="BF709" s="8"/>
      <c r="BG709" s="8"/>
      <c r="BH709" s="8"/>
      <c r="BI709" s="8"/>
      <c r="BJ709" s="8"/>
      <c r="BK709" s="8"/>
      <c r="BL709" s="8"/>
      <c r="BM709" s="8"/>
      <c r="BN709" s="8"/>
      <c r="BO709" s="8"/>
      <c r="BP709" s="8"/>
    </row>
    <row r="710" customFormat="false" ht="15.75" hidden="false" customHeight="true" outlineLevel="0" collapsed="false">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c r="AK710" s="8"/>
      <c r="AL710" s="8"/>
      <c r="AM710" s="8"/>
      <c r="AN710" s="8"/>
      <c r="AO710" s="8"/>
      <c r="AP710" s="8"/>
      <c r="AQ710" s="8"/>
      <c r="AR710" s="8"/>
      <c r="AS710" s="8"/>
      <c r="AT710" s="8"/>
      <c r="AU710" s="8"/>
      <c r="AV710" s="8"/>
      <c r="AW710" s="8"/>
      <c r="AX710" s="8"/>
      <c r="AY710" s="8"/>
      <c r="AZ710" s="8"/>
      <c r="BA710" s="8"/>
      <c r="BB710" s="8"/>
      <c r="BC710" s="8"/>
      <c r="BD710" s="8"/>
      <c r="BE710" s="8"/>
      <c r="BF710" s="8"/>
      <c r="BG710" s="8"/>
      <c r="BH710" s="8"/>
      <c r="BI710" s="8"/>
      <c r="BJ710" s="8"/>
      <c r="BK710" s="8"/>
      <c r="BL710" s="8"/>
      <c r="BM710" s="8"/>
      <c r="BN710" s="8"/>
      <c r="BO710" s="8"/>
      <c r="BP710" s="8"/>
    </row>
    <row r="711" customFormat="false" ht="15.75" hidden="false" customHeight="true" outlineLevel="0" collapsed="false">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c r="AK711" s="8"/>
      <c r="AL711" s="8"/>
      <c r="AM711" s="8"/>
      <c r="AN711" s="8"/>
      <c r="AO711" s="8"/>
      <c r="AP711" s="8"/>
      <c r="AQ711" s="8"/>
      <c r="AR711" s="8"/>
      <c r="AS711" s="8"/>
      <c r="AT711" s="8"/>
      <c r="AU711" s="8"/>
      <c r="AV711" s="8"/>
      <c r="AW711" s="8"/>
      <c r="AX711" s="8"/>
      <c r="AY711" s="8"/>
      <c r="AZ711" s="8"/>
      <c r="BA711" s="8"/>
      <c r="BB711" s="8"/>
      <c r="BC711" s="8"/>
      <c r="BD711" s="8"/>
      <c r="BE711" s="8"/>
      <c r="BF711" s="8"/>
      <c r="BG711" s="8"/>
      <c r="BH711" s="8"/>
      <c r="BI711" s="8"/>
      <c r="BJ711" s="8"/>
      <c r="BK711" s="8"/>
      <c r="BL711" s="8"/>
      <c r="BM711" s="8"/>
      <c r="BN711" s="8"/>
      <c r="BO711" s="8"/>
      <c r="BP711" s="8"/>
    </row>
    <row r="712" customFormat="false" ht="15.75" hidden="false" customHeight="true" outlineLevel="0" collapsed="false">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c r="AK712" s="8"/>
      <c r="AL712" s="8"/>
      <c r="AM712" s="8"/>
      <c r="AN712" s="8"/>
      <c r="AO712" s="8"/>
      <c r="AP712" s="8"/>
      <c r="AQ712" s="8"/>
      <c r="AR712" s="8"/>
      <c r="AS712" s="8"/>
      <c r="AT712" s="8"/>
      <c r="AU712" s="8"/>
      <c r="AV712" s="8"/>
      <c r="AW712" s="8"/>
      <c r="AX712" s="8"/>
      <c r="AY712" s="8"/>
      <c r="AZ712" s="8"/>
      <c r="BA712" s="8"/>
      <c r="BB712" s="8"/>
      <c r="BC712" s="8"/>
      <c r="BD712" s="8"/>
      <c r="BE712" s="8"/>
      <c r="BF712" s="8"/>
      <c r="BG712" s="8"/>
      <c r="BH712" s="8"/>
      <c r="BI712" s="8"/>
      <c r="BJ712" s="8"/>
      <c r="BK712" s="8"/>
      <c r="BL712" s="8"/>
      <c r="BM712" s="8"/>
      <c r="BN712" s="8"/>
      <c r="BO712" s="8"/>
      <c r="BP712" s="8"/>
    </row>
    <row r="713" customFormat="false" ht="15.75" hidden="false" customHeight="true" outlineLevel="0" collapsed="false">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c r="AK713" s="8"/>
      <c r="AL713" s="8"/>
      <c r="AM713" s="8"/>
      <c r="AN713" s="8"/>
      <c r="AO713" s="8"/>
      <c r="AP713" s="8"/>
      <c r="AQ713" s="8"/>
      <c r="AR713" s="8"/>
      <c r="AS713" s="8"/>
      <c r="AT713" s="8"/>
      <c r="AU713" s="8"/>
      <c r="AV713" s="8"/>
      <c r="AW713" s="8"/>
      <c r="AX713" s="8"/>
      <c r="AY713" s="8"/>
      <c r="AZ713" s="8"/>
      <c r="BA713" s="8"/>
      <c r="BB713" s="8"/>
      <c r="BC713" s="8"/>
      <c r="BD713" s="8"/>
      <c r="BE713" s="8"/>
      <c r="BF713" s="8"/>
      <c r="BG713" s="8"/>
      <c r="BH713" s="8"/>
      <c r="BI713" s="8"/>
      <c r="BJ713" s="8"/>
      <c r="BK713" s="8"/>
      <c r="BL713" s="8"/>
      <c r="BM713" s="8"/>
      <c r="BN713" s="8"/>
      <c r="BO713" s="8"/>
      <c r="BP713" s="8"/>
    </row>
    <row r="714" customFormat="false" ht="15.75" hidden="false" customHeight="true" outlineLevel="0" collapsed="false">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c r="AK714" s="8"/>
      <c r="AL714" s="8"/>
      <c r="AM714" s="8"/>
      <c r="AN714" s="8"/>
      <c r="AO714" s="8"/>
      <c r="AP714" s="8"/>
      <c r="AQ714" s="8"/>
      <c r="AR714" s="8"/>
      <c r="AS714" s="8"/>
      <c r="AT714" s="8"/>
      <c r="AU714" s="8"/>
      <c r="AV714" s="8"/>
      <c r="AW714" s="8"/>
      <c r="AX714" s="8"/>
      <c r="AY714" s="8"/>
      <c r="AZ714" s="8"/>
      <c r="BA714" s="8"/>
      <c r="BB714" s="8"/>
      <c r="BC714" s="8"/>
      <c r="BD714" s="8"/>
      <c r="BE714" s="8"/>
      <c r="BF714" s="8"/>
      <c r="BG714" s="8"/>
      <c r="BH714" s="8"/>
      <c r="BI714" s="8"/>
      <c r="BJ714" s="8"/>
      <c r="BK714" s="8"/>
      <c r="BL714" s="8"/>
      <c r="BM714" s="8"/>
      <c r="BN714" s="8"/>
      <c r="BO714" s="8"/>
      <c r="BP714" s="8"/>
    </row>
    <row r="715" customFormat="false" ht="15.75" hidden="false" customHeight="true" outlineLevel="0" collapsed="false">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c r="AK715" s="8"/>
      <c r="AL715" s="8"/>
      <c r="AM715" s="8"/>
      <c r="AN715" s="8"/>
      <c r="AO715" s="8"/>
      <c r="AP715" s="8"/>
      <c r="AQ715" s="8"/>
      <c r="AR715" s="8"/>
      <c r="AS715" s="8"/>
      <c r="AT715" s="8"/>
      <c r="AU715" s="8"/>
      <c r="AV715" s="8"/>
      <c r="AW715" s="8"/>
      <c r="AX715" s="8"/>
      <c r="AY715" s="8"/>
      <c r="AZ715" s="8"/>
      <c r="BA715" s="8"/>
      <c r="BB715" s="8"/>
      <c r="BC715" s="8"/>
      <c r="BD715" s="8"/>
      <c r="BE715" s="8"/>
      <c r="BF715" s="8"/>
      <c r="BG715" s="8"/>
      <c r="BH715" s="8"/>
      <c r="BI715" s="8"/>
      <c r="BJ715" s="8"/>
      <c r="BK715" s="8"/>
      <c r="BL715" s="8"/>
      <c r="BM715" s="8"/>
      <c r="BN715" s="8"/>
      <c r="BO715" s="8"/>
      <c r="BP715" s="8"/>
    </row>
    <row r="716" customFormat="false" ht="15.75" hidden="false" customHeight="true" outlineLevel="0" collapsed="false">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c r="AK716" s="8"/>
      <c r="AL716" s="8"/>
      <c r="AM716" s="8"/>
      <c r="AN716" s="8"/>
      <c r="AO716" s="8"/>
      <c r="AP716" s="8"/>
      <c r="AQ716" s="8"/>
      <c r="AR716" s="8"/>
      <c r="AS716" s="8"/>
      <c r="AT716" s="8"/>
      <c r="AU716" s="8"/>
      <c r="AV716" s="8"/>
      <c r="AW716" s="8"/>
      <c r="AX716" s="8"/>
      <c r="AY716" s="8"/>
      <c r="AZ716" s="8"/>
      <c r="BA716" s="8"/>
      <c r="BB716" s="8"/>
      <c r="BC716" s="8"/>
      <c r="BD716" s="8"/>
      <c r="BE716" s="8"/>
      <c r="BF716" s="8"/>
      <c r="BG716" s="8"/>
      <c r="BH716" s="8"/>
      <c r="BI716" s="8"/>
      <c r="BJ716" s="8"/>
      <c r="BK716" s="8"/>
      <c r="BL716" s="8"/>
      <c r="BM716" s="8"/>
      <c r="BN716" s="8"/>
      <c r="BO716" s="8"/>
      <c r="BP716" s="8"/>
    </row>
    <row r="717" customFormat="false" ht="15.75" hidden="false" customHeight="true" outlineLevel="0" collapsed="false">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c r="AK717" s="8"/>
      <c r="AL717" s="8"/>
      <c r="AM717" s="8"/>
      <c r="AN717" s="8"/>
      <c r="AO717" s="8"/>
      <c r="AP717" s="8"/>
      <c r="AQ717" s="8"/>
      <c r="AR717" s="8"/>
      <c r="AS717" s="8"/>
      <c r="AT717" s="8"/>
      <c r="AU717" s="8"/>
      <c r="AV717" s="8"/>
      <c r="AW717" s="8"/>
      <c r="AX717" s="8"/>
      <c r="AY717" s="8"/>
      <c r="AZ717" s="8"/>
      <c r="BA717" s="8"/>
      <c r="BB717" s="8"/>
      <c r="BC717" s="8"/>
      <c r="BD717" s="8"/>
      <c r="BE717" s="8"/>
      <c r="BF717" s="8"/>
      <c r="BG717" s="8"/>
      <c r="BH717" s="8"/>
      <c r="BI717" s="8"/>
      <c r="BJ717" s="8"/>
      <c r="BK717" s="8"/>
      <c r="BL717" s="8"/>
      <c r="BM717" s="8"/>
      <c r="BN717" s="8"/>
      <c r="BO717" s="8"/>
      <c r="BP717" s="8"/>
    </row>
    <row r="718" customFormat="false" ht="15.75" hidden="false" customHeight="true" outlineLevel="0" collapsed="false">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c r="AK718" s="8"/>
      <c r="AL718" s="8"/>
      <c r="AM718" s="8"/>
      <c r="AN718" s="8"/>
      <c r="AO718" s="8"/>
      <c r="AP718" s="8"/>
      <c r="AQ718" s="8"/>
      <c r="AR718" s="8"/>
      <c r="AS718" s="8"/>
      <c r="AT718" s="8"/>
      <c r="AU718" s="8"/>
      <c r="AV718" s="8"/>
      <c r="AW718" s="8"/>
      <c r="AX718" s="8"/>
      <c r="AY718" s="8"/>
      <c r="AZ718" s="8"/>
      <c r="BA718" s="8"/>
      <c r="BB718" s="8"/>
      <c r="BC718" s="8"/>
      <c r="BD718" s="8"/>
      <c r="BE718" s="8"/>
      <c r="BF718" s="8"/>
      <c r="BG718" s="8"/>
      <c r="BH718" s="8"/>
      <c r="BI718" s="8"/>
      <c r="BJ718" s="8"/>
      <c r="BK718" s="8"/>
      <c r="BL718" s="8"/>
      <c r="BM718" s="8"/>
      <c r="BN718" s="8"/>
      <c r="BO718" s="8"/>
      <c r="BP718" s="8"/>
    </row>
    <row r="719" customFormat="false" ht="15.75" hidden="false" customHeight="true" outlineLevel="0" collapsed="false">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c r="AK719" s="8"/>
      <c r="AL719" s="8"/>
      <c r="AM719" s="8"/>
      <c r="AN719" s="8"/>
      <c r="AO719" s="8"/>
      <c r="AP719" s="8"/>
      <c r="AQ719" s="8"/>
      <c r="AR719" s="8"/>
      <c r="AS719" s="8"/>
      <c r="AT719" s="8"/>
      <c r="AU719" s="8"/>
      <c r="AV719" s="8"/>
      <c r="AW719" s="8"/>
      <c r="AX719" s="8"/>
      <c r="AY719" s="8"/>
      <c r="AZ719" s="8"/>
      <c r="BA719" s="8"/>
      <c r="BB719" s="8"/>
      <c r="BC719" s="8"/>
      <c r="BD719" s="8"/>
      <c r="BE719" s="8"/>
      <c r="BF719" s="8"/>
      <c r="BG719" s="8"/>
      <c r="BH719" s="8"/>
      <c r="BI719" s="8"/>
      <c r="BJ719" s="8"/>
      <c r="BK719" s="8"/>
      <c r="BL719" s="8"/>
      <c r="BM719" s="8"/>
      <c r="BN719" s="8"/>
      <c r="BO719" s="8"/>
      <c r="BP719" s="8"/>
    </row>
    <row r="720" customFormat="false" ht="15.75" hidden="false" customHeight="true" outlineLevel="0" collapsed="false">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c r="AK720" s="8"/>
      <c r="AL720" s="8"/>
      <c r="AM720" s="8"/>
      <c r="AN720" s="8"/>
      <c r="AO720" s="8"/>
      <c r="AP720" s="8"/>
      <c r="AQ720" s="8"/>
      <c r="AR720" s="8"/>
      <c r="AS720" s="8"/>
      <c r="AT720" s="8"/>
      <c r="AU720" s="8"/>
      <c r="AV720" s="8"/>
      <c r="AW720" s="8"/>
      <c r="AX720" s="8"/>
      <c r="AY720" s="8"/>
      <c r="AZ720" s="8"/>
      <c r="BA720" s="8"/>
      <c r="BB720" s="8"/>
      <c r="BC720" s="8"/>
      <c r="BD720" s="8"/>
      <c r="BE720" s="8"/>
      <c r="BF720" s="8"/>
      <c r="BG720" s="8"/>
      <c r="BH720" s="8"/>
      <c r="BI720" s="8"/>
      <c r="BJ720" s="8"/>
      <c r="BK720" s="8"/>
      <c r="BL720" s="8"/>
      <c r="BM720" s="8"/>
      <c r="BN720" s="8"/>
      <c r="BO720" s="8"/>
      <c r="BP720" s="8"/>
    </row>
    <row r="721" customFormat="false" ht="15.75" hidden="false" customHeight="true" outlineLevel="0" collapsed="false">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c r="AK721" s="8"/>
      <c r="AL721" s="8"/>
      <c r="AM721" s="8"/>
      <c r="AN721" s="8"/>
      <c r="AO721" s="8"/>
      <c r="AP721" s="8"/>
      <c r="AQ721" s="8"/>
      <c r="AR721" s="8"/>
      <c r="AS721" s="8"/>
      <c r="AT721" s="8"/>
      <c r="AU721" s="8"/>
      <c r="AV721" s="8"/>
      <c r="AW721" s="8"/>
      <c r="AX721" s="8"/>
      <c r="AY721" s="8"/>
      <c r="AZ721" s="8"/>
      <c r="BA721" s="8"/>
      <c r="BB721" s="8"/>
      <c r="BC721" s="8"/>
      <c r="BD721" s="8"/>
      <c r="BE721" s="8"/>
      <c r="BF721" s="8"/>
      <c r="BG721" s="8"/>
      <c r="BH721" s="8"/>
      <c r="BI721" s="8"/>
      <c r="BJ721" s="8"/>
      <c r="BK721" s="8"/>
      <c r="BL721" s="8"/>
      <c r="BM721" s="8"/>
      <c r="BN721" s="8"/>
      <c r="BO721" s="8"/>
      <c r="BP721" s="8"/>
    </row>
    <row r="722" customFormat="false" ht="15.75" hidden="false" customHeight="true" outlineLevel="0" collapsed="false">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c r="AK722" s="8"/>
      <c r="AL722" s="8"/>
      <c r="AM722" s="8"/>
      <c r="AN722" s="8"/>
      <c r="AO722" s="8"/>
      <c r="AP722" s="8"/>
      <c r="AQ722" s="8"/>
      <c r="AR722" s="8"/>
      <c r="AS722" s="8"/>
      <c r="AT722" s="8"/>
      <c r="AU722" s="8"/>
      <c r="AV722" s="8"/>
      <c r="AW722" s="8"/>
      <c r="AX722" s="8"/>
      <c r="AY722" s="8"/>
      <c r="AZ722" s="8"/>
      <c r="BA722" s="8"/>
      <c r="BB722" s="8"/>
      <c r="BC722" s="8"/>
      <c r="BD722" s="8"/>
      <c r="BE722" s="8"/>
      <c r="BF722" s="8"/>
      <c r="BG722" s="8"/>
      <c r="BH722" s="8"/>
      <c r="BI722" s="8"/>
      <c r="BJ722" s="8"/>
      <c r="BK722" s="8"/>
      <c r="BL722" s="8"/>
      <c r="BM722" s="8"/>
      <c r="BN722" s="8"/>
      <c r="BO722" s="8"/>
      <c r="BP722" s="8"/>
    </row>
    <row r="723" customFormat="false" ht="15.75" hidden="false" customHeight="true" outlineLevel="0" collapsed="false">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c r="AK723" s="8"/>
      <c r="AL723" s="8"/>
      <c r="AM723" s="8"/>
      <c r="AN723" s="8"/>
      <c r="AO723" s="8"/>
      <c r="AP723" s="8"/>
      <c r="AQ723" s="8"/>
      <c r="AR723" s="8"/>
      <c r="AS723" s="8"/>
      <c r="AT723" s="8"/>
      <c r="AU723" s="8"/>
      <c r="AV723" s="8"/>
      <c r="AW723" s="8"/>
      <c r="AX723" s="8"/>
      <c r="AY723" s="8"/>
      <c r="AZ723" s="8"/>
      <c r="BA723" s="8"/>
      <c r="BB723" s="8"/>
      <c r="BC723" s="8"/>
      <c r="BD723" s="8"/>
      <c r="BE723" s="8"/>
      <c r="BF723" s="8"/>
      <c r="BG723" s="8"/>
      <c r="BH723" s="8"/>
      <c r="BI723" s="8"/>
      <c r="BJ723" s="8"/>
      <c r="BK723" s="8"/>
      <c r="BL723" s="8"/>
      <c r="BM723" s="8"/>
      <c r="BN723" s="8"/>
      <c r="BO723" s="8"/>
      <c r="BP723" s="8"/>
    </row>
    <row r="724" customFormat="false" ht="15.75" hidden="false" customHeight="true" outlineLevel="0" collapsed="false">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c r="AK724" s="8"/>
      <c r="AL724" s="8"/>
      <c r="AM724" s="8"/>
      <c r="AN724" s="8"/>
      <c r="AO724" s="8"/>
      <c r="AP724" s="8"/>
      <c r="AQ724" s="8"/>
      <c r="AR724" s="8"/>
      <c r="AS724" s="8"/>
      <c r="AT724" s="8"/>
      <c r="AU724" s="8"/>
      <c r="AV724" s="8"/>
      <c r="AW724" s="8"/>
      <c r="AX724" s="8"/>
      <c r="AY724" s="8"/>
      <c r="AZ724" s="8"/>
      <c r="BA724" s="8"/>
      <c r="BB724" s="8"/>
      <c r="BC724" s="8"/>
      <c r="BD724" s="8"/>
      <c r="BE724" s="8"/>
      <c r="BF724" s="8"/>
      <c r="BG724" s="8"/>
      <c r="BH724" s="8"/>
      <c r="BI724" s="8"/>
      <c r="BJ724" s="8"/>
      <c r="BK724" s="8"/>
      <c r="BL724" s="8"/>
      <c r="BM724" s="8"/>
      <c r="BN724" s="8"/>
      <c r="BO724" s="8"/>
      <c r="BP724" s="8"/>
    </row>
    <row r="725" customFormat="false" ht="15.75" hidden="false" customHeight="true" outlineLevel="0" collapsed="false">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c r="AK725" s="8"/>
      <c r="AL725" s="8"/>
      <c r="AM725" s="8"/>
      <c r="AN725" s="8"/>
      <c r="AO725" s="8"/>
      <c r="AP725" s="8"/>
      <c r="AQ725" s="8"/>
      <c r="AR725" s="8"/>
      <c r="AS725" s="8"/>
      <c r="AT725" s="8"/>
      <c r="AU725" s="8"/>
      <c r="AV725" s="8"/>
      <c r="AW725" s="8"/>
      <c r="AX725" s="8"/>
      <c r="AY725" s="8"/>
      <c r="AZ725" s="8"/>
      <c r="BA725" s="8"/>
      <c r="BB725" s="8"/>
      <c r="BC725" s="8"/>
      <c r="BD725" s="8"/>
      <c r="BE725" s="8"/>
      <c r="BF725" s="8"/>
      <c r="BG725" s="8"/>
      <c r="BH725" s="8"/>
      <c r="BI725" s="8"/>
      <c r="BJ725" s="8"/>
      <c r="BK725" s="8"/>
      <c r="BL725" s="8"/>
      <c r="BM725" s="8"/>
      <c r="BN725" s="8"/>
      <c r="BO725" s="8"/>
      <c r="BP725" s="8"/>
    </row>
    <row r="726" customFormat="false" ht="15.75" hidden="false" customHeight="true" outlineLevel="0" collapsed="false">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c r="AK726" s="8"/>
      <c r="AL726" s="8"/>
      <c r="AM726" s="8"/>
      <c r="AN726" s="8"/>
      <c r="AO726" s="8"/>
      <c r="AP726" s="8"/>
      <c r="AQ726" s="8"/>
      <c r="AR726" s="8"/>
      <c r="AS726" s="8"/>
      <c r="AT726" s="8"/>
      <c r="AU726" s="8"/>
      <c r="AV726" s="8"/>
      <c r="AW726" s="8"/>
      <c r="AX726" s="8"/>
      <c r="AY726" s="8"/>
      <c r="AZ726" s="8"/>
      <c r="BA726" s="8"/>
      <c r="BB726" s="8"/>
      <c r="BC726" s="8"/>
      <c r="BD726" s="8"/>
      <c r="BE726" s="8"/>
      <c r="BF726" s="8"/>
      <c r="BG726" s="8"/>
      <c r="BH726" s="8"/>
      <c r="BI726" s="8"/>
      <c r="BJ726" s="8"/>
      <c r="BK726" s="8"/>
      <c r="BL726" s="8"/>
      <c r="BM726" s="8"/>
      <c r="BN726" s="8"/>
      <c r="BO726" s="8"/>
      <c r="BP726" s="8"/>
    </row>
    <row r="727" customFormat="false" ht="15.75" hidden="false" customHeight="true" outlineLevel="0" collapsed="false">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c r="AK727" s="8"/>
      <c r="AL727" s="8"/>
      <c r="AM727" s="8"/>
      <c r="AN727" s="8"/>
      <c r="AO727" s="8"/>
      <c r="AP727" s="8"/>
      <c r="AQ727" s="8"/>
      <c r="AR727" s="8"/>
      <c r="AS727" s="8"/>
      <c r="AT727" s="8"/>
      <c r="AU727" s="8"/>
      <c r="AV727" s="8"/>
      <c r="AW727" s="8"/>
      <c r="AX727" s="8"/>
      <c r="AY727" s="8"/>
      <c r="AZ727" s="8"/>
      <c r="BA727" s="8"/>
      <c r="BB727" s="8"/>
      <c r="BC727" s="8"/>
      <c r="BD727" s="8"/>
      <c r="BE727" s="8"/>
      <c r="BF727" s="8"/>
      <c r="BG727" s="8"/>
      <c r="BH727" s="8"/>
      <c r="BI727" s="8"/>
      <c r="BJ727" s="8"/>
      <c r="BK727" s="8"/>
      <c r="BL727" s="8"/>
      <c r="BM727" s="8"/>
      <c r="BN727" s="8"/>
      <c r="BO727" s="8"/>
      <c r="BP727" s="8"/>
    </row>
    <row r="728" customFormat="false" ht="15.75" hidden="false" customHeight="true" outlineLevel="0" collapsed="false">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c r="AK728" s="8"/>
      <c r="AL728" s="8"/>
      <c r="AM728" s="8"/>
      <c r="AN728" s="8"/>
      <c r="AO728" s="8"/>
      <c r="AP728" s="8"/>
      <c r="AQ728" s="8"/>
      <c r="AR728" s="8"/>
      <c r="AS728" s="8"/>
      <c r="AT728" s="8"/>
      <c r="AU728" s="8"/>
      <c r="AV728" s="8"/>
      <c r="AW728" s="8"/>
      <c r="AX728" s="8"/>
      <c r="AY728" s="8"/>
      <c r="AZ728" s="8"/>
      <c r="BA728" s="8"/>
      <c r="BB728" s="8"/>
      <c r="BC728" s="8"/>
      <c r="BD728" s="8"/>
      <c r="BE728" s="8"/>
      <c r="BF728" s="8"/>
      <c r="BG728" s="8"/>
      <c r="BH728" s="8"/>
      <c r="BI728" s="8"/>
      <c r="BJ728" s="8"/>
      <c r="BK728" s="8"/>
      <c r="BL728" s="8"/>
      <c r="BM728" s="8"/>
      <c r="BN728" s="8"/>
      <c r="BO728" s="8"/>
      <c r="BP728" s="8"/>
    </row>
    <row r="729" customFormat="false" ht="15.75" hidden="false" customHeight="true" outlineLevel="0" collapsed="false">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c r="AK729" s="8"/>
      <c r="AL729" s="8"/>
      <c r="AM729" s="8"/>
      <c r="AN729" s="8"/>
      <c r="AO729" s="8"/>
      <c r="AP729" s="8"/>
      <c r="AQ729" s="8"/>
      <c r="AR729" s="8"/>
      <c r="AS729" s="8"/>
      <c r="AT729" s="8"/>
      <c r="AU729" s="8"/>
      <c r="AV729" s="8"/>
      <c r="AW729" s="8"/>
      <c r="AX729" s="8"/>
      <c r="AY729" s="8"/>
      <c r="AZ729" s="8"/>
      <c r="BA729" s="8"/>
      <c r="BB729" s="8"/>
      <c r="BC729" s="8"/>
      <c r="BD729" s="8"/>
      <c r="BE729" s="8"/>
      <c r="BF729" s="8"/>
      <c r="BG729" s="8"/>
      <c r="BH729" s="8"/>
      <c r="BI729" s="8"/>
      <c r="BJ729" s="8"/>
      <c r="BK729" s="8"/>
      <c r="BL729" s="8"/>
      <c r="BM729" s="8"/>
      <c r="BN729" s="8"/>
      <c r="BO729" s="8"/>
      <c r="BP729" s="8"/>
    </row>
    <row r="730" customFormat="false" ht="15.75" hidden="false" customHeight="true" outlineLevel="0" collapsed="false">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c r="AK730" s="8"/>
      <c r="AL730" s="8"/>
      <c r="AM730" s="8"/>
      <c r="AN730" s="8"/>
      <c r="AO730" s="8"/>
      <c r="AP730" s="8"/>
      <c r="AQ730" s="8"/>
      <c r="AR730" s="8"/>
      <c r="AS730" s="8"/>
      <c r="AT730" s="8"/>
      <c r="AU730" s="8"/>
      <c r="AV730" s="8"/>
      <c r="AW730" s="8"/>
      <c r="AX730" s="8"/>
      <c r="AY730" s="8"/>
      <c r="AZ730" s="8"/>
      <c r="BA730" s="8"/>
      <c r="BB730" s="8"/>
      <c r="BC730" s="8"/>
      <c r="BD730" s="8"/>
      <c r="BE730" s="8"/>
      <c r="BF730" s="8"/>
      <c r="BG730" s="8"/>
      <c r="BH730" s="8"/>
      <c r="BI730" s="8"/>
      <c r="BJ730" s="8"/>
      <c r="BK730" s="8"/>
      <c r="BL730" s="8"/>
      <c r="BM730" s="8"/>
      <c r="BN730" s="8"/>
      <c r="BO730" s="8"/>
      <c r="BP730" s="8"/>
    </row>
    <row r="731" customFormat="false" ht="15.75" hidden="false" customHeight="true" outlineLevel="0" collapsed="false">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c r="AK731" s="8"/>
      <c r="AL731" s="8"/>
      <c r="AM731" s="8"/>
      <c r="AN731" s="8"/>
      <c r="AO731" s="8"/>
      <c r="AP731" s="8"/>
      <c r="AQ731" s="8"/>
      <c r="AR731" s="8"/>
      <c r="AS731" s="8"/>
      <c r="AT731" s="8"/>
      <c r="AU731" s="8"/>
      <c r="AV731" s="8"/>
      <c r="AW731" s="8"/>
      <c r="AX731" s="8"/>
      <c r="AY731" s="8"/>
      <c r="AZ731" s="8"/>
      <c r="BA731" s="8"/>
      <c r="BB731" s="8"/>
      <c r="BC731" s="8"/>
      <c r="BD731" s="8"/>
      <c r="BE731" s="8"/>
      <c r="BF731" s="8"/>
      <c r="BG731" s="8"/>
      <c r="BH731" s="8"/>
      <c r="BI731" s="8"/>
      <c r="BJ731" s="8"/>
      <c r="BK731" s="8"/>
      <c r="BL731" s="8"/>
      <c r="BM731" s="8"/>
      <c r="BN731" s="8"/>
      <c r="BO731" s="8"/>
      <c r="BP731" s="8"/>
    </row>
    <row r="732" customFormat="false" ht="15.75" hidden="false" customHeight="true" outlineLevel="0" collapsed="false">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c r="AK732" s="8"/>
      <c r="AL732" s="8"/>
      <c r="AM732" s="8"/>
      <c r="AN732" s="8"/>
      <c r="AO732" s="8"/>
      <c r="AP732" s="8"/>
      <c r="AQ732" s="8"/>
      <c r="AR732" s="8"/>
      <c r="AS732" s="8"/>
      <c r="AT732" s="8"/>
      <c r="AU732" s="8"/>
      <c r="AV732" s="8"/>
      <c r="AW732" s="8"/>
      <c r="AX732" s="8"/>
      <c r="AY732" s="8"/>
      <c r="AZ732" s="8"/>
      <c r="BA732" s="8"/>
      <c r="BB732" s="8"/>
      <c r="BC732" s="8"/>
      <c r="BD732" s="8"/>
      <c r="BE732" s="8"/>
      <c r="BF732" s="8"/>
      <c r="BG732" s="8"/>
      <c r="BH732" s="8"/>
      <c r="BI732" s="8"/>
      <c r="BJ732" s="8"/>
      <c r="BK732" s="8"/>
      <c r="BL732" s="8"/>
      <c r="BM732" s="8"/>
      <c r="BN732" s="8"/>
      <c r="BO732" s="8"/>
      <c r="BP732" s="8"/>
    </row>
    <row r="733" customFormat="false" ht="15.75" hidden="false" customHeight="true" outlineLevel="0" collapsed="false">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c r="AK733" s="8"/>
      <c r="AL733" s="8"/>
      <c r="AM733" s="8"/>
      <c r="AN733" s="8"/>
      <c r="AO733" s="8"/>
      <c r="AP733" s="8"/>
      <c r="AQ733" s="8"/>
      <c r="AR733" s="8"/>
      <c r="AS733" s="8"/>
      <c r="AT733" s="8"/>
      <c r="AU733" s="8"/>
      <c r="AV733" s="8"/>
      <c r="AW733" s="8"/>
      <c r="AX733" s="8"/>
      <c r="AY733" s="8"/>
      <c r="AZ733" s="8"/>
      <c r="BA733" s="8"/>
      <c r="BB733" s="8"/>
      <c r="BC733" s="8"/>
      <c r="BD733" s="8"/>
      <c r="BE733" s="8"/>
      <c r="BF733" s="8"/>
      <c r="BG733" s="8"/>
      <c r="BH733" s="8"/>
      <c r="BI733" s="8"/>
      <c r="BJ733" s="8"/>
      <c r="BK733" s="8"/>
      <c r="BL733" s="8"/>
      <c r="BM733" s="8"/>
      <c r="BN733" s="8"/>
      <c r="BO733" s="8"/>
      <c r="BP733" s="8"/>
    </row>
    <row r="734" customFormat="false" ht="15.75" hidden="false" customHeight="true" outlineLevel="0" collapsed="false">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c r="AK734" s="8"/>
      <c r="AL734" s="8"/>
      <c r="AM734" s="8"/>
      <c r="AN734" s="8"/>
      <c r="AO734" s="8"/>
      <c r="AP734" s="8"/>
      <c r="AQ734" s="8"/>
      <c r="AR734" s="8"/>
      <c r="AS734" s="8"/>
      <c r="AT734" s="8"/>
      <c r="AU734" s="8"/>
      <c r="AV734" s="8"/>
      <c r="AW734" s="8"/>
      <c r="AX734" s="8"/>
      <c r="AY734" s="8"/>
      <c r="AZ734" s="8"/>
      <c r="BA734" s="8"/>
      <c r="BB734" s="8"/>
      <c r="BC734" s="8"/>
      <c r="BD734" s="8"/>
      <c r="BE734" s="8"/>
      <c r="BF734" s="8"/>
      <c r="BG734" s="8"/>
      <c r="BH734" s="8"/>
      <c r="BI734" s="8"/>
      <c r="BJ734" s="8"/>
      <c r="BK734" s="8"/>
      <c r="BL734" s="8"/>
      <c r="BM734" s="8"/>
      <c r="BN734" s="8"/>
      <c r="BO734" s="8"/>
      <c r="BP734" s="8"/>
    </row>
    <row r="735" customFormat="false" ht="15.75" hidden="false" customHeight="true" outlineLevel="0" collapsed="false">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c r="AK735" s="8"/>
      <c r="AL735" s="8"/>
      <c r="AM735" s="8"/>
      <c r="AN735" s="8"/>
      <c r="AO735" s="8"/>
      <c r="AP735" s="8"/>
      <c r="AQ735" s="8"/>
      <c r="AR735" s="8"/>
      <c r="AS735" s="8"/>
      <c r="AT735" s="8"/>
      <c r="AU735" s="8"/>
      <c r="AV735" s="8"/>
      <c r="AW735" s="8"/>
      <c r="AX735" s="8"/>
      <c r="AY735" s="8"/>
      <c r="AZ735" s="8"/>
      <c r="BA735" s="8"/>
      <c r="BB735" s="8"/>
      <c r="BC735" s="8"/>
      <c r="BD735" s="8"/>
      <c r="BE735" s="8"/>
      <c r="BF735" s="8"/>
      <c r="BG735" s="8"/>
      <c r="BH735" s="8"/>
      <c r="BI735" s="8"/>
      <c r="BJ735" s="8"/>
      <c r="BK735" s="8"/>
      <c r="BL735" s="8"/>
      <c r="BM735" s="8"/>
      <c r="BN735" s="8"/>
      <c r="BO735" s="8"/>
      <c r="BP735" s="8"/>
    </row>
    <row r="736" customFormat="false" ht="15.75" hidden="false" customHeight="true" outlineLevel="0" collapsed="false">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c r="AK736" s="8"/>
      <c r="AL736" s="8"/>
      <c r="AM736" s="8"/>
      <c r="AN736" s="8"/>
      <c r="AO736" s="8"/>
      <c r="AP736" s="8"/>
      <c r="AQ736" s="8"/>
      <c r="AR736" s="8"/>
      <c r="AS736" s="8"/>
      <c r="AT736" s="8"/>
      <c r="AU736" s="8"/>
      <c r="AV736" s="8"/>
      <c r="AW736" s="8"/>
      <c r="AX736" s="8"/>
      <c r="AY736" s="8"/>
      <c r="AZ736" s="8"/>
      <c r="BA736" s="8"/>
      <c r="BB736" s="8"/>
      <c r="BC736" s="8"/>
      <c r="BD736" s="8"/>
      <c r="BE736" s="8"/>
      <c r="BF736" s="8"/>
      <c r="BG736" s="8"/>
      <c r="BH736" s="8"/>
      <c r="BI736" s="8"/>
      <c r="BJ736" s="8"/>
      <c r="BK736" s="8"/>
      <c r="BL736" s="8"/>
      <c r="BM736" s="8"/>
      <c r="BN736" s="8"/>
      <c r="BO736" s="8"/>
      <c r="BP736" s="8"/>
    </row>
    <row r="737" customFormat="false" ht="15.75" hidden="false" customHeight="true" outlineLevel="0" collapsed="false">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c r="AK737" s="8"/>
      <c r="AL737" s="8"/>
      <c r="AM737" s="8"/>
      <c r="AN737" s="8"/>
      <c r="AO737" s="8"/>
      <c r="AP737" s="8"/>
      <c r="AQ737" s="8"/>
      <c r="AR737" s="8"/>
      <c r="AS737" s="8"/>
      <c r="AT737" s="8"/>
      <c r="AU737" s="8"/>
      <c r="AV737" s="8"/>
      <c r="AW737" s="8"/>
      <c r="AX737" s="8"/>
      <c r="AY737" s="8"/>
      <c r="AZ737" s="8"/>
      <c r="BA737" s="8"/>
      <c r="BB737" s="8"/>
      <c r="BC737" s="8"/>
      <c r="BD737" s="8"/>
      <c r="BE737" s="8"/>
      <c r="BF737" s="8"/>
      <c r="BG737" s="8"/>
      <c r="BH737" s="8"/>
      <c r="BI737" s="8"/>
      <c r="BJ737" s="8"/>
      <c r="BK737" s="8"/>
      <c r="BL737" s="8"/>
      <c r="BM737" s="8"/>
      <c r="BN737" s="8"/>
      <c r="BO737" s="8"/>
      <c r="BP737" s="8"/>
    </row>
    <row r="738" customFormat="false" ht="15.75" hidden="false" customHeight="true" outlineLevel="0" collapsed="false">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c r="AK738" s="8"/>
      <c r="AL738" s="8"/>
      <c r="AM738" s="8"/>
      <c r="AN738" s="8"/>
      <c r="AO738" s="8"/>
      <c r="AP738" s="8"/>
      <c r="AQ738" s="8"/>
      <c r="AR738" s="8"/>
      <c r="AS738" s="8"/>
      <c r="AT738" s="8"/>
      <c r="AU738" s="8"/>
      <c r="AV738" s="8"/>
      <c r="AW738" s="8"/>
      <c r="AX738" s="8"/>
      <c r="AY738" s="8"/>
      <c r="AZ738" s="8"/>
      <c r="BA738" s="8"/>
      <c r="BB738" s="8"/>
      <c r="BC738" s="8"/>
      <c r="BD738" s="8"/>
      <c r="BE738" s="8"/>
      <c r="BF738" s="8"/>
      <c r="BG738" s="8"/>
      <c r="BH738" s="8"/>
      <c r="BI738" s="8"/>
      <c r="BJ738" s="8"/>
      <c r="BK738" s="8"/>
      <c r="BL738" s="8"/>
      <c r="BM738" s="8"/>
      <c r="BN738" s="8"/>
      <c r="BO738" s="8"/>
      <c r="BP738" s="8"/>
    </row>
    <row r="739" customFormat="false" ht="15.75" hidden="false" customHeight="true" outlineLevel="0" collapsed="false">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c r="AK739" s="8"/>
      <c r="AL739" s="8"/>
      <c r="AM739" s="8"/>
      <c r="AN739" s="8"/>
      <c r="AO739" s="8"/>
      <c r="AP739" s="8"/>
      <c r="AQ739" s="8"/>
      <c r="AR739" s="8"/>
      <c r="AS739" s="8"/>
      <c r="AT739" s="8"/>
      <c r="AU739" s="8"/>
      <c r="AV739" s="8"/>
      <c r="AW739" s="8"/>
      <c r="AX739" s="8"/>
      <c r="AY739" s="8"/>
      <c r="AZ739" s="8"/>
      <c r="BA739" s="8"/>
      <c r="BB739" s="8"/>
      <c r="BC739" s="8"/>
      <c r="BD739" s="8"/>
      <c r="BE739" s="8"/>
      <c r="BF739" s="8"/>
      <c r="BG739" s="8"/>
      <c r="BH739" s="8"/>
      <c r="BI739" s="8"/>
      <c r="BJ739" s="8"/>
      <c r="BK739" s="8"/>
      <c r="BL739" s="8"/>
      <c r="BM739" s="8"/>
      <c r="BN739" s="8"/>
      <c r="BO739" s="8"/>
      <c r="BP739" s="8"/>
    </row>
    <row r="740" customFormat="false" ht="15.75" hidden="false" customHeight="true" outlineLevel="0" collapsed="false">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c r="AK740" s="8"/>
      <c r="AL740" s="8"/>
      <c r="AM740" s="8"/>
      <c r="AN740" s="8"/>
      <c r="AO740" s="8"/>
      <c r="AP740" s="8"/>
      <c r="AQ740" s="8"/>
      <c r="AR740" s="8"/>
      <c r="AS740" s="8"/>
      <c r="AT740" s="8"/>
      <c r="AU740" s="8"/>
      <c r="AV740" s="8"/>
      <c r="AW740" s="8"/>
      <c r="AX740" s="8"/>
      <c r="AY740" s="8"/>
      <c r="AZ740" s="8"/>
      <c r="BA740" s="8"/>
      <c r="BB740" s="8"/>
      <c r="BC740" s="8"/>
      <c r="BD740" s="8"/>
      <c r="BE740" s="8"/>
      <c r="BF740" s="8"/>
      <c r="BG740" s="8"/>
      <c r="BH740" s="8"/>
      <c r="BI740" s="8"/>
      <c r="BJ740" s="8"/>
      <c r="BK740" s="8"/>
      <c r="BL740" s="8"/>
      <c r="BM740" s="8"/>
      <c r="BN740" s="8"/>
      <c r="BO740" s="8"/>
      <c r="BP740" s="8"/>
    </row>
    <row r="741" customFormat="false" ht="15.75" hidden="false" customHeight="true" outlineLevel="0" collapsed="false">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c r="AK741" s="8"/>
      <c r="AL741" s="8"/>
      <c r="AM741" s="8"/>
      <c r="AN741" s="8"/>
      <c r="AO741" s="8"/>
      <c r="AP741" s="8"/>
      <c r="AQ741" s="8"/>
      <c r="AR741" s="8"/>
      <c r="AS741" s="8"/>
      <c r="AT741" s="8"/>
      <c r="AU741" s="8"/>
      <c r="AV741" s="8"/>
      <c r="AW741" s="8"/>
      <c r="AX741" s="8"/>
      <c r="AY741" s="8"/>
      <c r="AZ741" s="8"/>
      <c r="BA741" s="8"/>
      <c r="BB741" s="8"/>
      <c r="BC741" s="8"/>
      <c r="BD741" s="8"/>
      <c r="BE741" s="8"/>
      <c r="BF741" s="8"/>
      <c r="BG741" s="8"/>
      <c r="BH741" s="8"/>
      <c r="BI741" s="8"/>
      <c r="BJ741" s="8"/>
      <c r="BK741" s="8"/>
      <c r="BL741" s="8"/>
      <c r="BM741" s="8"/>
      <c r="BN741" s="8"/>
      <c r="BO741" s="8"/>
      <c r="BP741" s="8"/>
    </row>
    <row r="742" customFormat="false" ht="15.75" hidden="false" customHeight="true" outlineLevel="0" collapsed="false">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c r="AK742" s="8"/>
      <c r="AL742" s="8"/>
      <c r="AM742" s="8"/>
      <c r="AN742" s="8"/>
      <c r="AO742" s="8"/>
      <c r="AP742" s="8"/>
      <c r="AQ742" s="8"/>
      <c r="AR742" s="8"/>
      <c r="AS742" s="8"/>
      <c r="AT742" s="8"/>
      <c r="AU742" s="8"/>
      <c r="AV742" s="8"/>
      <c r="AW742" s="8"/>
      <c r="AX742" s="8"/>
      <c r="AY742" s="8"/>
      <c r="AZ742" s="8"/>
      <c r="BA742" s="8"/>
      <c r="BB742" s="8"/>
      <c r="BC742" s="8"/>
      <c r="BD742" s="8"/>
      <c r="BE742" s="8"/>
      <c r="BF742" s="8"/>
      <c r="BG742" s="8"/>
      <c r="BH742" s="8"/>
      <c r="BI742" s="8"/>
      <c r="BJ742" s="8"/>
      <c r="BK742" s="8"/>
      <c r="BL742" s="8"/>
      <c r="BM742" s="8"/>
      <c r="BN742" s="8"/>
      <c r="BO742" s="8"/>
      <c r="BP742" s="8"/>
    </row>
    <row r="743" customFormat="false" ht="15.75" hidden="false" customHeight="true" outlineLevel="0" collapsed="false">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c r="AK743" s="8"/>
      <c r="AL743" s="8"/>
      <c r="AM743" s="8"/>
      <c r="AN743" s="8"/>
      <c r="AO743" s="8"/>
      <c r="AP743" s="8"/>
      <c r="AQ743" s="8"/>
      <c r="AR743" s="8"/>
      <c r="AS743" s="8"/>
      <c r="AT743" s="8"/>
      <c r="AU743" s="8"/>
      <c r="AV743" s="8"/>
      <c r="AW743" s="8"/>
      <c r="AX743" s="8"/>
      <c r="AY743" s="8"/>
      <c r="AZ743" s="8"/>
      <c r="BA743" s="8"/>
      <c r="BB743" s="8"/>
      <c r="BC743" s="8"/>
      <c r="BD743" s="8"/>
      <c r="BE743" s="8"/>
      <c r="BF743" s="8"/>
      <c r="BG743" s="8"/>
      <c r="BH743" s="8"/>
      <c r="BI743" s="8"/>
      <c r="BJ743" s="8"/>
      <c r="BK743" s="8"/>
      <c r="BL743" s="8"/>
      <c r="BM743" s="8"/>
      <c r="BN743" s="8"/>
      <c r="BO743" s="8"/>
      <c r="BP743" s="8"/>
    </row>
    <row r="744" customFormat="false" ht="15.75" hidden="false" customHeight="true" outlineLevel="0" collapsed="false">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c r="AK744" s="8"/>
      <c r="AL744" s="8"/>
      <c r="AM744" s="8"/>
      <c r="AN744" s="8"/>
      <c r="AO744" s="8"/>
      <c r="AP744" s="8"/>
      <c r="AQ744" s="8"/>
      <c r="AR744" s="8"/>
      <c r="AS744" s="8"/>
      <c r="AT744" s="8"/>
      <c r="AU744" s="8"/>
      <c r="AV744" s="8"/>
      <c r="AW744" s="8"/>
      <c r="AX744" s="8"/>
      <c r="AY744" s="8"/>
      <c r="AZ744" s="8"/>
      <c r="BA744" s="8"/>
      <c r="BB744" s="8"/>
      <c r="BC744" s="8"/>
      <c r="BD744" s="8"/>
      <c r="BE744" s="8"/>
      <c r="BF744" s="8"/>
      <c r="BG744" s="8"/>
      <c r="BH744" s="8"/>
      <c r="BI744" s="8"/>
      <c r="BJ744" s="8"/>
      <c r="BK744" s="8"/>
      <c r="BL744" s="8"/>
      <c r="BM744" s="8"/>
      <c r="BN744" s="8"/>
      <c r="BO744" s="8"/>
      <c r="BP744" s="8"/>
    </row>
    <row r="745" customFormat="false" ht="15.75" hidden="false" customHeight="true" outlineLevel="0" collapsed="false">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c r="AK745" s="8"/>
      <c r="AL745" s="8"/>
      <c r="AM745" s="8"/>
      <c r="AN745" s="8"/>
      <c r="AO745" s="8"/>
      <c r="AP745" s="8"/>
      <c r="AQ745" s="8"/>
      <c r="AR745" s="8"/>
      <c r="AS745" s="8"/>
      <c r="AT745" s="8"/>
      <c r="AU745" s="8"/>
      <c r="AV745" s="8"/>
      <c r="AW745" s="8"/>
      <c r="AX745" s="8"/>
      <c r="AY745" s="8"/>
      <c r="AZ745" s="8"/>
      <c r="BA745" s="8"/>
      <c r="BB745" s="8"/>
      <c r="BC745" s="8"/>
      <c r="BD745" s="8"/>
      <c r="BE745" s="8"/>
      <c r="BF745" s="8"/>
      <c r="BG745" s="8"/>
      <c r="BH745" s="8"/>
      <c r="BI745" s="8"/>
      <c r="BJ745" s="8"/>
      <c r="BK745" s="8"/>
      <c r="BL745" s="8"/>
      <c r="BM745" s="8"/>
      <c r="BN745" s="8"/>
      <c r="BO745" s="8"/>
      <c r="BP745" s="8"/>
    </row>
    <row r="746" customFormat="false" ht="15.75" hidden="false" customHeight="true" outlineLevel="0" collapsed="false">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c r="AK746" s="8"/>
      <c r="AL746" s="8"/>
      <c r="AM746" s="8"/>
      <c r="AN746" s="8"/>
      <c r="AO746" s="8"/>
      <c r="AP746" s="8"/>
      <c r="AQ746" s="8"/>
      <c r="AR746" s="8"/>
      <c r="AS746" s="8"/>
      <c r="AT746" s="8"/>
      <c r="AU746" s="8"/>
      <c r="AV746" s="8"/>
      <c r="AW746" s="8"/>
      <c r="AX746" s="8"/>
      <c r="AY746" s="8"/>
      <c r="AZ746" s="8"/>
      <c r="BA746" s="8"/>
      <c r="BB746" s="8"/>
      <c r="BC746" s="8"/>
      <c r="BD746" s="8"/>
      <c r="BE746" s="8"/>
      <c r="BF746" s="8"/>
      <c r="BG746" s="8"/>
      <c r="BH746" s="8"/>
      <c r="BI746" s="8"/>
      <c r="BJ746" s="8"/>
      <c r="BK746" s="8"/>
      <c r="BL746" s="8"/>
      <c r="BM746" s="8"/>
      <c r="BN746" s="8"/>
      <c r="BO746" s="8"/>
      <c r="BP746" s="8"/>
    </row>
    <row r="747" customFormat="false" ht="15.75" hidden="false" customHeight="true" outlineLevel="0" collapsed="false">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c r="AK747" s="8"/>
      <c r="AL747" s="8"/>
      <c r="AM747" s="8"/>
      <c r="AN747" s="8"/>
      <c r="AO747" s="8"/>
      <c r="AP747" s="8"/>
      <c r="AQ747" s="8"/>
      <c r="AR747" s="8"/>
      <c r="AS747" s="8"/>
      <c r="AT747" s="8"/>
      <c r="AU747" s="8"/>
      <c r="AV747" s="8"/>
      <c r="AW747" s="8"/>
      <c r="AX747" s="8"/>
      <c r="AY747" s="8"/>
      <c r="AZ747" s="8"/>
      <c r="BA747" s="8"/>
      <c r="BB747" s="8"/>
      <c r="BC747" s="8"/>
      <c r="BD747" s="8"/>
      <c r="BE747" s="8"/>
      <c r="BF747" s="8"/>
      <c r="BG747" s="8"/>
      <c r="BH747" s="8"/>
      <c r="BI747" s="8"/>
      <c r="BJ747" s="8"/>
      <c r="BK747" s="8"/>
      <c r="BL747" s="8"/>
      <c r="BM747" s="8"/>
      <c r="BN747" s="8"/>
      <c r="BO747" s="8"/>
      <c r="BP747" s="8"/>
    </row>
    <row r="748" customFormat="false" ht="15.75" hidden="false" customHeight="true" outlineLevel="0" collapsed="false">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c r="AK748" s="8"/>
      <c r="AL748" s="8"/>
      <c r="AM748" s="8"/>
      <c r="AN748" s="8"/>
      <c r="AO748" s="8"/>
      <c r="AP748" s="8"/>
      <c r="AQ748" s="8"/>
      <c r="AR748" s="8"/>
      <c r="AS748" s="8"/>
      <c r="AT748" s="8"/>
      <c r="AU748" s="8"/>
      <c r="AV748" s="8"/>
      <c r="AW748" s="8"/>
      <c r="AX748" s="8"/>
      <c r="AY748" s="8"/>
      <c r="AZ748" s="8"/>
      <c r="BA748" s="8"/>
      <c r="BB748" s="8"/>
      <c r="BC748" s="8"/>
      <c r="BD748" s="8"/>
      <c r="BE748" s="8"/>
      <c r="BF748" s="8"/>
      <c r="BG748" s="8"/>
      <c r="BH748" s="8"/>
      <c r="BI748" s="8"/>
      <c r="BJ748" s="8"/>
      <c r="BK748" s="8"/>
      <c r="BL748" s="8"/>
      <c r="BM748" s="8"/>
      <c r="BN748" s="8"/>
      <c r="BO748" s="8"/>
      <c r="BP748" s="8"/>
    </row>
    <row r="749" customFormat="false" ht="15.75" hidden="false" customHeight="true" outlineLevel="0" collapsed="false">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c r="AK749" s="8"/>
      <c r="AL749" s="8"/>
      <c r="AM749" s="8"/>
      <c r="AN749" s="8"/>
      <c r="AO749" s="8"/>
      <c r="AP749" s="8"/>
      <c r="AQ749" s="8"/>
      <c r="AR749" s="8"/>
      <c r="AS749" s="8"/>
      <c r="AT749" s="8"/>
      <c r="AU749" s="8"/>
      <c r="AV749" s="8"/>
      <c r="AW749" s="8"/>
      <c r="AX749" s="8"/>
      <c r="AY749" s="8"/>
      <c r="AZ749" s="8"/>
      <c r="BA749" s="8"/>
      <c r="BB749" s="8"/>
      <c r="BC749" s="8"/>
      <c r="BD749" s="8"/>
      <c r="BE749" s="8"/>
      <c r="BF749" s="8"/>
      <c r="BG749" s="8"/>
      <c r="BH749" s="8"/>
      <c r="BI749" s="8"/>
      <c r="BJ749" s="8"/>
      <c r="BK749" s="8"/>
      <c r="BL749" s="8"/>
      <c r="BM749" s="8"/>
      <c r="BN749" s="8"/>
      <c r="BO749" s="8"/>
      <c r="BP749" s="8"/>
    </row>
    <row r="750" customFormat="false" ht="15.75" hidden="false" customHeight="true" outlineLevel="0" collapsed="false">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c r="AK750" s="8"/>
      <c r="AL750" s="8"/>
      <c r="AM750" s="8"/>
      <c r="AN750" s="8"/>
      <c r="AO750" s="8"/>
      <c r="AP750" s="8"/>
      <c r="AQ750" s="8"/>
      <c r="AR750" s="8"/>
      <c r="AS750" s="8"/>
      <c r="AT750" s="8"/>
      <c r="AU750" s="8"/>
      <c r="AV750" s="8"/>
      <c r="AW750" s="8"/>
      <c r="AX750" s="8"/>
      <c r="AY750" s="8"/>
      <c r="AZ750" s="8"/>
      <c r="BA750" s="8"/>
      <c r="BB750" s="8"/>
      <c r="BC750" s="8"/>
      <c r="BD750" s="8"/>
      <c r="BE750" s="8"/>
      <c r="BF750" s="8"/>
      <c r="BG750" s="8"/>
      <c r="BH750" s="8"/>
      <c r="BI750" s="8"/>
      <c r="BJ750" s="8"/>
      <c r="BK750" s="8"/>
      <c r="BL750" s="8"/>
      <c r="BM750" s="8"/>
      <c r="BN750" s="8"/>
      <c r="BO750" s="8"/>
      <c r="BP750" s="8"/>
    </row>
    <row r="751" customFormat="false" ht="15.75" hidden="false" customHeight="true" outlineLevel="0" collapsed="false">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c r="AK751" s="8"/>
      <c r="AL751" s="8"/>
      <c r="AM751" s="8"/>
      <c r="AN751" s="8"/>
      <c r="AO751" s="8"/>
      <c r="AP751" s="8"/>
      <c r="AQ751" s="8"/>
      <c r="AR751" s="8"/>
      <c r="AS751" s="8"/>
      <c r="AT751" s="8"/>
      <c r="AU751" s="8"/>
      <c r="AV751" s="8"/>
      <c r="AW751" s="8"/>
      <c r="AX751" s="8"/>
      <c r="AY751" s="8"/>
      <c r="AZ751" s="8"/>
      <c r="BA751" s="8"/>
      <c r="BB751" s="8"/>
      <c r="BC751" s="8"/>
      <c r="BD751" s="8"/>
      <c r="BE751" s="8"/>
      <c r="BF751" s="8"/>
      <c r="BG751" s="8"/>
      <c r="BH751" s="8"/>
      <c r="BI751" s="8"/>
      <c r="BJ751" s="8"/>
      <c r="BK751" s="8"/>
      <c r="BL751" s="8"/>
      <c r="BM751" s="8"/>
      <c r="BN751" s="8"/>
      <c r="BO751" s="8"/>
      <c r="BP751" s="8"/>
    </row>
    <row r="752" customFormat="false" ht="15.75" hidden="false" customHeight="true" outlineLevel="0" collapsed="false">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c r="AK752" s="8"/>
      <c r="AL752" s="8"/>
      <c r="AM752" s="8"/>
      <c r="AN752" s="8"/>
      <c r="AO752" s="8"/>
      <c r="AP752" s="8"/>
      <c r="AQ752" s="8"/>
      <c r="AR752" s="8"/>
      <c r="AS752" s="8"/>
      <c r="AT752" s="8"/>
      <c r="AU752" s="8"/>
      <c r="AV752" s="8"/>
      <c r="AW752" s="8"/>
      <c r="AX752" s="8"/>
      <c r="AY752" s="8"/>
      <c r="AZ752" s="8"/>
      <c r="BA752" s="8"/>
      <c r="BB752" s="8"/>
      <c r="BC752" s="8"/>
      <c r="BD752" s="8"/>
      <c r="BE752" s="8"/>
      <c r="BF752" s="8"/>
      <c r="BG752" s="8"/>
      <c r="BH752" s="8"/>
      <c r="BI752" s="8"/>
      <c r="BJ752" s="8"/>
      <c r="BK752" s="8"/>
      <c r="BL752" s="8"/>
      <c r="BM752" s="8"/>
      <c r="BN752" s="8"/>
      <c r="BO752" s="8"/>
      <c r="BP752" s="8"/>
    </row>
    <row r="753" customFormat="false" ht="15.75" hidden="false" customHeight="true" outlineLevel="0" collapsed="false">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c r="AK753" s="8"/>
      <c r="AL753" s="8"/>
      <c r="AM753" s="8"/>
      <c r="AN753" s="8"/>
      <c r="AO753" s="8"/>
      <c r="AP753" s="8"/>
      <c r="AQ753" s="8"/>
      <c r="AR753" s="8"/>
      <c r="AS753" s="8"/>
      <c r="AT753" s="8"/>
      <c r="AU753" s="8"/>
      <c r="AV753" s="8"/>
      <c r="AW753" s="8"/>
      <c r="AX753" s="8"/>
      <c r="AY753" s="8"/>
      <c r="AZ753" s="8"/>
      <c r="BA753" s="8"/>
      <c r="BB753" s="8"/>
      <c r="BC753" s="8"/>
      <c r="BD753" s="8"/>
      <c r="BE753" s="8"/>
      <c r="BF753" s="8"/>
      <c r="BG753" s="8"/>
      <c r="BH753" s="8"/>
      <c r="BI753" s="8"/>
      <c r="BJ753" s="8"/>
      <c r="BK753" s="8"/>
      <c r="BL753" s="8"/>
      <c r="BM753" s="8"/>
      <c r="BN753" s="8"/>
      <c r="BO753" s="8"/>
      <c r="BP753" s="8"/>
    </row>
    <row r="754" customFormat="false" ht="15.75" hidden="false" customHeight="true" outlineLevel="0" collapsed="false">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c r="AK754" s="8"/>
      <c r="AL754" s="8"/>
      <c r="AM754" s="8"/>
      <c r="AN754" s="8"/>
      <c r="AO754" s="8"/>
      <c r="AP754" s="8"/>
      <c r="AQ754" s="8"/>
      <c r="AR754" s="8"/>
      <c r="AS754" s="8"/>
      <c r="AT754" s="8"/>
      <c r="AU754" s="8"/>
      <c r="AV754" s="8"/>
      <c r="AW754" s="8"/>
      <c r="AX754" s="8"/>
      <c r="AY754" s="8"/>
      <c r="AZ754" s="8"/>
      <c r="BA754" s="8"/>
      <c r="BB754" s="8"/>
      <c r="BC754" s="8"/>
      <c r="BD754" s="8"/>
      <c r="BE754" s="8"/>
      <c r="BF754" s="8"/>
      <c r="BG754" s="8"/>
      <c r="BH754" s="8"/>
      <c r="BI754" s="8"/>
      <c r="BJ754" s="8"/>
      <c r="BK754" s="8"/>
      <c r="BL754" s="8"/>
      <c r="BM754" s="8"/>
      <c r="BN754" s="8"/>
      <c r="BO754" s="8"/>
      <c r="BP754" s="8"/>
    </row>
    <row r="755" customFormat="false" ht="15.75" hidden="false" customHeight="true" outlineLevel="0" collapsed="false">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c r="AK755" s="8"/>
      <c r="AL755" s="8"/>
      <c r="AM755" s="8"/>
      <c r="AN755" s="8"/>
      <c r="AO755" s="8"/>
      <c r="AP755" s="8"/>
      <c r="AQ755" s="8"/>
      <c r="AR755" s="8"/>
      <c r="AS755" s="8"/>
      <c r="AT755" s="8"/>
      <c r="AU755" s="8"/>
      <c r="AV755" s="8"/>
      <c r="AW755" s="8"/>
      <c r="AX755" s="8"/>
      <c r="AY755" s="8"/>
      <c r="AZ755" s="8"/>
      <c r="BA755" s="8"/>
      <c r="BB755" s="8"/>
      <c r="BC755" s="8"/>
      <c r="BD755" s="8"/>
      <c r="BE755" s="8"/>
      <c r="BF755" s="8"/>
      <c r="BG755" s="8"/>
      <c r="BH755" s="8"/>
      <c r="BI755" s="8"/>
      <c r="BJ755" s="8"/>
      <c r="BK755" s="8"/>
      <c r="BL755" s="8"/>
      <c r="BM755" s="8"/>
      <c r="BN755" s="8"/>
      <c r="BO755" s="8"/>
      <c r="BP755" s="8"/>
    </row>
    <row r="756" customFormat="false" ht="15.75" hidden="false" customHeight="true" outlineLevel="0" collapsed="false">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c r="AK756" s="8"/>
      <c r="AL756" s="8"/>
      <c r="AM756" s="8"/>
      <c r="AN756" s="8"/>
      <c r="AO756" s="8"/>
      <c r="AP756" s="8"/>
      <c r="AQ756" s="8"/>
      <c r="AR756" s="8"/>
      <c r="AS756" s="8"/>
      <c r="AT756" s="8"/>
      <c r="AU756" s="8"/>
      <c r="AV756" s="8"/>
      <c r="AW756" s="8"/>
      <c r="AX756" s="8"/>
      <c r="AY756" s="8"/>
      <c r="AZ756" s="8"/>
      <c r="BA756" s="8"/>
      <c r="BB756" s="8"/>
      <c r="BC756" s="8"/>
      <c r="BD756" s="8"/>
      <c r="BE756" s="8"/>
      <c r="BF756" s="8"/>
      <c r="BG756" s="8"/>
      <c r="BH756" s="8"/>
      <c r="BI756" s="8"/>
      <c r="BJ756" s="8"/>
      <c r="BK756" s="8"/>
      <c r="BL756" s="8"/>
      <c r="BM756" s="8"/>
      <c r="BN756" s="8"/>
      <c r="BO756" s="8"/>
      <c r="BP756" s="8"/>
    </row>
    <row r="757" customFormat="false" ht="15.75" hidden="false" customHeight="true" outlineLevel="0" collapsed="false">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c r="AK757" s="8"/>
      <c r="AL757" s="8"/>
      <c r="AM757" s="8"/>
      <c r="AN757" s="8"/>
      <c r="AO757" s="8"/>
      <c r="AP757" s="8"/>
      <c r="AQ757" s="8"/>
      <c r="AR757" s="8"/>
      <c r="AS757" s="8"/>
      <c r="AT757" s="8"/>
      <c r="AU757" s="8"/>
      <c r="AV757" s="8"/>
      <c r="AW757" s="8"/>
      <c r="AX757" s="8"/>
      <c r="AY757" s="8"/>
      <c r="AZ757" s="8"/>
      <c r="BA757" s="8"/>
      <c r="BB757" s="8"/>
      <c r="BC757" s="8"/>
      <c r="BD757" s="8"/>
      <c r="BE757" s="8"/>
      <c r="BF757" s="8"/>
      <c r="BG757" s="8"/>
      <c r="BH757" s="8"/>
      <c r="BI757" s="8"/>
      <c r="BJ757" s="8"/>
      <c r="BK757" s="8"/>
      <c r="BL757" s="8"/>
      <c r="BM757" s="8"/>
      <c r="BN757" s="8"/>
      <c r="BO757" s="8"/>
      <c r="BP757" s="8"/>
    </row>
    <row r="758" customFormat="false" ht="15.75" hidden="false" customHeight="true" outlineLevel="0" collapsed="false">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c r="AK758" s="8"/>
      <c r="AL758" s="8"/>
      <c r="AM758" s="8"/>
      <c r="AN758" s="8"/>
      <c r="AO758" s="8"/>
      <c r="AP758" s="8"/>
      <c r="AQ758" s="8"/>
      <c r="AR758" s="8"/>
      <c r="AS758" s="8"/>
      <c r="AT758" s="8"/>
      <c r="AU758" s="8"/>
      <c r="AV758" s="8"/>
      <c r="AW758" s="8"/>
      <c r="AX758" s="8"/>
      <c r="AY758" s="8"/>
      <c r="AZ758" s="8"/>
      <c r="BA758" s="8"/>
      <c r="BB758" s="8"/>
      <c r="BC758" s="8"/>
      <c r="BD758" s="8"/>
      <c r="BE758" s="8"/>
      <c r="BF758" s="8"/>
      <c r="BG758" s="8"/>
      <c r="BH758" s="8"/>
      <c r="BI758" s="8"/>
      <c r="BJ758" s="8"/>
      <c r="BK758" s="8"/>
      <c r="BL758" s="8"/>
      <c r="BM758" s="8"/>
      <c r="BN758" s="8"/>
      <c r="BO758" s="8"/>
      <c r="BP758" s="8"/>
    </row>
    <row r="759" customFormat="false" ht="15.75" hidden="false" customHeight="true" outlineLevel="0" collapsed="false">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c r="AK759" s="8"/>
      <c r="AL759" s="8"/>
      <c r="AM759" s="8"/>
      <c r="AN759" s="8"/>
      <c r="AO759" s="8"/>
      <c r="AP759" s="8"/>
      <c r="AQ759" s="8"/>
      <c r="AR759" s="8"/>
      <c r="AS759" s="8"/>
      <c r="AT759" s="8"/>
      <c r="AU759" s="8"/>
      <c r="AV759" s="8"/>
      <c r="AW759" s="8"/>
      <c r="AX759" s="8"/>
      <c r="AY759" s="8"/>
      <c r="AZ759" s="8"/>
      <c r="BA759" s="8"/>
      <c r="BB759" s="8"/>
      <c r="BC759" s="8"/>
      <c r="BD759" s="8"/>
      <c r="BE759" s="8"/>
      <c r="BF759" s="8"/>
      <c r="BG759" s="8"/>
      <c r="BH759" s="8"/>
      <c r="BI759" s="8"/>
      <c r="BJ759" s="8"/>
      <c r="BK759" s="8"/>
      <c r="BL759" s="8"/>
      <c r="BM759" s="8"/>
      <c r="BN759" s="8"/>
      <c r="BO759" s="8"/>
      <c r="BP759" s="8"/>
    </row>
    <row r="760" customFormat="false" ht="15.75" hidden="false" customHeight="true" outlineLevel="0" collapsed="false">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c r="AK760" s="8"/>
      <c r="AL760" s="8"/>
      <c r="AM760" s="8"/>
      <c r="AN760" s="8"/>
      <c r="AO760" s="8"/>
      <c r="AP760" s="8"/>
      <c r="AQ760" s="8"/>
      <c r="AR760" s="8"/>
      <c r="AS760" s="8"/>
      <c r="AT760" s="8"/>
      <c r="AU760" s="8"/>
      <c r="AV760" s="8"/>
      <c r="AW760" s="8"/>
      <c r="AX760" s="8"/>
      <c r="AY760" s="8"/>
      <c r="AZ760" s="8"/>
      <c r="BA760" s="8"/>
      <c r="BB760" s="8"/>
      <c r="BC760" s="8"/>
      <c r="BD760" s="8"/>
      <c r="BE760" s="8"/>
      <c r="BF760" s="8"/>
      <c r="BG760" s="8"/>
      <c r="BH760" s="8"/>
      <c r="BI760" s="8"/>
      <c r="BJ760" s="8"/>
      <c r="BK760" s="8"/>
      <c r="BL760" s="8"/>
      <c r="BM760" s="8"/>
      <c r="BN760" s="8"/>
      <c r="BO760" s="8"/>
      <c r="BP760" s="8"/>
    </row>
    <row r="761" customFormat="false" ht="15.75" hidden="false" customHeight="true" outlineLevel="0" collapsed="false">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c r="AK761" s="8"/>
      <c r="AL761" s="8"/>
      <c r="AM761" s="8"/>
      <c r="AN761" s="8"/>
      <c r="AO761" s="8"/>
      <c r="AP761" s="8"/>
      <c r="AQ761" s="8"/>
      <c r="AR761" s="8"/>
      <c r="AS761" s="8"/>
      <c r="AT761" s="8"/>
      <c r="AU761" s="8"/>
      <c r="AV761" s="8"/>
      <c r="AW761" s="8"/>
      <c r="AX761" s="8"/>
      <c r="AY761" s="8"/>
      <c r="AZ761" s="8"/>
      <c r="BA761" s="8"/>
      <c r="BB761" s="8"/>
      <c r="BC761" s="8"/>
      <c r="BD761" s="8"/>
      <c r="BE761" s="8"/>
      <c r="BF761" s="8"/>
      <c r="BG761" s="8"/>
      <c r="BH761" s="8"/>
      <c r="BI761" s="8"/>
      <c r="BJ761" s="8"/>
      <c r="BK761" s="8"/>
      <c r="BL761" s="8"/>
      <c r="BM761" s="8"/>
      <c r="BN761" s="8"/>
      <c r="BO761" s="8"/>
      <c r="BP761" s="8"/>
    </row>
    <row r="762" customFormat="false" ht="15.75" hidden="false" customHeight="true" outlineLevel="0" collapsed="false">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c r="AK762" s="8"/>
      <c r="AL762" s="8"/>
      <c r="AM762" s="8"/>
      <c r="AN762" s="8"/>
      <c r="AO762" s="8"/>
      <c r="AP762" s="8"/>
      <c r="AQ762" s="8"/>
      <c r="AR762" s="8"/>
      <c r="AS762" s="8"/>
      <c r="AT762" s="8"/>
      <c r="AU762" s="8"/>
      <c r="AV762" s="8"/>
      <c r="AW762" s="8"/>
      <c r="AX762" s="8"/>
      <c r="AY762" s="8"/>
      <c r="AZ762" s="8"/>
      <c r="BA762" s="8"/>
      <c r="BB762" s="8"/>
      <c r="BC762" s="8"/>
      <c r="BD762" s="8"/>
      <c r="BE762" s="8"/>
      <c r="BF762" s="8"/>
      <c r="BG762" s="8"/>
      <c r="BH762" s="8"/>
      <c r="BI762" s="8"/>
      <c r="BJ762" s="8"/>
      <c r="BK762" s="8"/>
      <c r="BL762" s="8"/>
      <c r="BM762" s="8"/>
      <c r="BN762" s="8"/>
      <c r="BO762" s="8"/>
      <c r="BP762" s="8"/>
    </row>
    <row r="763" customFormat="false" ht="15.75" hidden="false" customHeight="true" outlineLevel="0" collapsed="false">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c r="AK763" s="8"/>
      <c r="AL763" s="8"/>
      <c r="AM763" s="8"/>
      <c r="AN763" s="8"/>
      <c r="AO763" s="8"/>
      <c r="AP763" s="8"/>
      <c r="AQ763" s="8"/>
      <c r="AR763" s="8"/>
      <c r="AS763" s="8"/>
      <c r="AT763" s="8"/>
      <c r="AU763" s="8"/>
      <c r="AV763" s="8"/>
      <c r="AW763" s="8"/>
      <c r="AX763" s="8"/>
      <c r="AY763" s="8"/>
      <c r="AZ763" s="8"/>
      <c r="BA763" s="8"/>
      <c r="BB763" s="8"/>
      <c r="BC763" s="8"/>
      <c r="BD763" s="8"/>
      <c r="BE763" s="8"/>
      <c r="BF763" s="8"/>
      <c r="BG763" s="8"/>
      <c r="BH763" s="8"/>
      <c r="BI763" s="8"/>
      <c r="BJ763" s="8"/>
      <c r="BK763" s="8"/>
      <c r="BL763" s="8"/>
      <c r="BM763" s="8"/>
      <c r="BN763" s="8"/>
      <c r="BO763" s="8"/>
      <c r="BP763" s="8"/>
    </row>
    <row r="764" customFormat="false" ht="15.75" hidden="false" customHeight="true" outlineLevel="0" collapsed="false">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c r="AK764" s="8"/>
      <c r="AL764" s="8"/>
      <c r="AM764" s="8"/>
      <c r="AN764" s="8"/>
      <c r="AO764" s="8"/>
      <c r="AP764" s="8"/>
      <c r="AQ764" s="8"/>
      <c r="AR764" s="8"/>
      <c r="AS764" s="8"/>
      <c r="AT764" s="8"/>
      <c r="AU764" s="8"/>
      <c r="AV764" s="8"/>
      <c r="AW764" s="8"/>
      <c r="AX764" s="8"/>
      <c r="AY764" s="8"/>
      <c r="AZ764" s="8"/>
      <c r="BA764" s="8"/>
      <c r="BB764" s="8"/>
      <c r="BC764" s="8"/>
      <c r="BD764" s="8"/>
      <c r="BE764" s="8"/>
      <c r="BF764" s="8"/>
      <c r="BG764" s="8"/>
      <c r="BH764" s="8"/>
      <c r="BI764" s="8"/>
      <c r="BJ764" s="8"/>
      <c r="BK764" s="8"/>
      <c r="BL764" s="8"/>
      <c r="BM764" s="8"/>
      <c r="BN764" s="8"/>
      <c r="BO764" s="8"/>
      <c r="BP764" s="8"/>
    </row>
    <row r="765" customFormat="false" ht="15.75" hidden="false" customHeight="true" outlineLevel="0" collapsed="false">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c r="AK765" s="8"/>
      <c r="AL765" s="8"/>
      <c r="AM765" s="8"/>
      <c r="AN765" s="8"/>
      <c r="AO765" s="8"/>
      <c r="AP765" s="8"/>
      <c r="AQ765" s="8"/>
      <c r="AR765" s="8"/>
      <c r="AS765" s="8"/>
      <c r="AT765" s="8"/>
      <c r="AU765" s="8"/>
      <c r="AV765" s="8"/>
      <c r="AW765" s="8"/>
      <c r="AX765" s="8"/>
      <c r="AY765" s="8"/>
      <c r="AZ765" s="8"/>
      <c r="BA765" s="8"/>
      <c r="BB765" s="8"/>
      <c r="BC765" s="8"/>
      <c r="BD765" s="8"/>
      <c r="BE765" s="8"/>
      <c r="BF765" s="8"/>
      <c r="BG765" s="8"/>
      <c r="BH765" s="8"/>
      <c r="BI765" s="8"/>
      <c r="BJ765" s="8"/>
      <c r="BK765" s="8"/>
      <c r="BL765" s="8"/>
      <c r="BM765" s="8"/>
      <c r="BN765" s="8"/>
      <c r="BO765" s="8"/>
      <c r="BP765" s="8"/>
    </row>
    <row r="766" customFormat="false" ht="15.75" hidden="false" customHeight="true" outlineLevel="0" collapsed="false">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c r="AK766" s="8"/>
      <c r="AL766" s="8"/>
      <c r="AM766" s="8"/>
      <c r="AN766" s="8"/>
      <c r="AO766" s="8"/>
      <c r="AP766" s="8"/>
      <c r="AQ766" s="8"/>
      <c r="AR766" s="8"/>
      <c r="AS766" s="8"/>
      <c r="AT766" s="8"/>
      <c r="AU766" s="8"/>
      <c r="AV766" s="8"/>
      <c r="AW766" s="8"/>
      <c r="AX766" s="8"/>
      <c r="AY766" s="8"/>
      <c r="AZ766" s="8"/>
      <c r="BA766" s="8"/>
      <c r="BB766" s="8"/>
      <c r="BC766" s="8"/>
      <c r="BD766" s="8"/>
      <c r="BE766" s="8"/>
      <c r="BF766" s="8"/>
      <c r="BG766" s="8"/>
      <c r="BH766" s="8"/>
      <c r="BI766" s="8"/>
      <c r="BJ766" s="8"/>
      <c r="BK766" s="8"/>
      <c r="BL766" s="8"/>
      <c r="BM766" s="8"/>
      <c r="BN766" s="8"/>
      <c r="BO766" s="8"/>
      <c r="BP766" s="8"/>
    </row>
    <row r="767" customFormat="false" ht="15.75" hidden="false" customHeight="true" outlineLevel="0" collapsed="false">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c r="AK767" s="8"/>
      <c r="AL767" s="8"/>
      <c r="AM767" s="8"/>
      <c r="AN767" s="8"/>
      <c r="AO767" s="8"/>
      <c r="AP767" s="8"/>
      <c r="AQ767" s="8"/>
      <c r="AR767" s="8"/>
      <c r="AS767" s="8"/>
      <c r="AT767" s="8"/>
      <c r="AU767" s="8"/>
      <c r="AV767" s="8"/>
      <c r="AW767" s="8"/>
      <c r="AX767" s="8"/>
      <c r="AY767" s="8"/>
      <c r="AZ767" s="8"/>
      <c r="BA767" s="8"/>
      <c r="BB767" s="8"/>
      <c r="BC767" s="8"/>
      <c r="BD767" s="8"/>
      <c r="BE767" s="8"/>
      <c r="BF767" s="8"/>
      <c r="BG767" s="8"/>
      <c r="BH767" s="8"/>
      <c r="BI767" s="8"/>
      <c r="BJ767" s="8"/>
      <c r="BK767" s="8"/>
      <c r="BL767" s="8"/>
      <c r="BM767" s="8"/>
      <c r="BN767" s="8"/>
      <c r="BO767" s="8"/>
      <c r="BP767" s="8"/>
    </row>
    <row r="768" customFormat="false" ht="15.75" hidden="false" customHeight="true" outlineLevel="0" collapsed="false">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c r="AK768" s="8"/>
      <c r="AL768" s="8"/>
      <c r="AM768" s="8"/>
      <c r="AN768" s="8"/>
      <c r="AO768" s="8"/>
      <c r="AP768" s="8"/>
      <c r="AQ768" s="8"/>
      <c r="AR768" s="8"/>
      <c r="AS768" s="8"/>
      <c r="AT768" s="8"/>
      <c r="AU768" s="8"/>
      <c r="AV768" s="8"/>
      <c r="AW768" s="8"/>
      <c r="AX768" s="8"/>
      <c r="AY768" s="8"/>
      <c r="AZ768" s="8"/>
      <c r="BA768" s="8"/>
      <c r="BB768" s="8"/>
      <c r="BC768" s="8"/>
      <c r="BD768" s="8"/>
      <c r="BE768" s="8"/>
      <c r="BF768" s="8"/>
      <c r="BG768" s="8"/>
      <c r="BH768" s="8"/>
      <c r="BI768" s="8"/>
      <c r="BJ768" s="8"/>
      <c r="BK768" s="8"/>
      <c r="BL768" s="8"/>
      <c r="BM768" s="8"/>
      <c r="BN768" s="8"/>
      <c r="BO768" s="8"/>
      <c r="BP768" s="8"/>
    </row>
    <row r="769" customFormat="false" ht="15.75" hidden="false" customHeight="true" outlineLevel="0" collapsed="false">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c r="AK769" s="8"/>
      <c r="AL769" s="8"/>
      <c r="AM769" s="8"/>
      <c r="AN769" s="8"/>
      <c r="AO769" s="8"/>
      <c r="AP769" s="8"/>
      <c r="AQ769" s="8"/>
      <c r="AR769" s="8"/>
      <c r="AS769" s="8"/>
      <c r="AT769" s="8"/>
      <c r="AU769" s="8"/>
      <c r="AV769" s="8"/>
      <c r="AW769" s="8"/>
      <c r="AX769" s="8"/>
      <c r="AY769" s="8"/>
      <c r="AZ769" s="8"/>
      <c r="BA769" s="8"/>
      <c r="BB769" s="8"/>
      <c r="BC769" s="8"/>
      <c r="BD769" s="8"/>
      <c r="BE769" s="8"/>
      <c r="BF769" s="8"/>
      <c r="BG769" s="8"/>
      <c r="BH769" s="8"/>
      <c r="BI769" s="8"/>
      <c r="BJ769" s="8"/>
      <c r="BK769" s="8"/>
      <c r="BL769" s="8"/>
      <c r="BM769" s="8"/>
      <c r="BN769" s="8"/>
      <c r="BO769" s="8"/>
      <c r="BP769" s="8"/>
    </row>
    <row r="770" customFormat="false" ht="15.75" hidden="false" customHeight="true" outlineLevel="0" collapsed="false">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c r="AK770" s="8"/>
      <c r="AL770" s="8"/>
      <c r="AM770" s="8"/>
      <c r="AN770" s="8"/>
      <c r="AO770" s="8"/>
      <c r="AP770" s="8"/>
      <c r="AQ770" s="8"/>
      <c r="AR770" s="8"/>
      <c r="AS770" s="8"/>
      <c r="AT770" s="8"/>
      <c r="AU770" s="8"/>
      <c r="AV770" s="8"/>
      <c r="AW770" s="8"/>
      <c r="AX770" s="8"/>
      <c r="AY770" s="8"/>
      <c r="AZ770" s="8"/>
      <c r="BA770" s="8"/>
      <c r="BB770" s="8"/>
      <c r="BC770" s="8"/>
      <c r="BD770" s="8"/>
      <c r="BE770" s="8"/>
      <c r="BF770" s="8"/>
      <c r="BG770" s="8"/>
      <c r="BH770" s="8"/>
      <c r="BI770" s="8"/>
      <c r="BJ770" s="8"/>
      <c r="BK770" s="8"/>
      <c r="BL770" s="8"/>
      <c r="BM770" s="8"/>
      <c r="BN770" s="8"/>
      <c r="BO770" s="8"/>
      <c r="BP770" s="8"/>
    </row>
    <row r="771" customFormat="false" ht="15.75" hidden="false" customHeight="true" outlineLevel="0" collapsed="false">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c r="AK771" s="8"/>
      <c r="AL771" s="8"/>
      <c r="AM771" s="8"/>
      <c r="AN771" s="8"/>
      <c r="AO771" s="8"/>
      <c r="AP771" s="8"/>
      <c r="AQ771" s="8"/>
      <c r="AR771" s="8"/>
      <c r="AS771" s="8"/>
      <c r="AT771" s="8"/>
      <c r="AU771" s="8"/>
      <c r="AV771" s="8"/>
      <c r="AW771" s="8"/>
      <c r="AX771" s="8"/>
      <c r="AY771" s="8"/>
      <c r="AZ771" s="8"/>
      <c r="BA771" s="8"/>
      <c r="BB771" s="8"/>
      <c r="BC771" s="8"/>
      <c r="BD771" s="8"/>
      <c r="BE771" s="8"/>
      <c r="BF771" s="8"/>
      <c r="BG771" s="8"/>
      <c r="BH771" s="8"/>
      <c r="BI771" s="8"/>
      <c r="BJ771" s="8"/>
      <c r="BK771" s="8"/>
      <c r="BL771" s="8"/>
      <c r="BM771" s="8"/>
      <c r="BN771" s="8"/>
      <c r="BO771" s="8"/>
      <c r="BP771" s="8"/>
    </row>
    <row r="772" customFormat="false" ht="15.75" hidden="false" customHeight="true" outlineLevel="0" collapsed="false">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c r="AK772" s="8"/>
      <c r="AL772" s="8"/>
      <c r="AM772" s="8"/>
      <c r="AN772" s="8"/>
      <c r="AO772" s="8"/>
      <c r="AP772" s="8"/>
      <c r="AQ772" s="8"/>
      <c r="AR772" s="8"/>
      <c r="AS772" s="8"/>
      <c r="AT772" s="8"/>
      <c r="AU772" s="8"/>
      <c r="AV772" s="8"/>
      <c r="AW772" s="8"/>
      <c r="AX772" s="8"/>
      <c r="AY772" s="8"/>
      <c r="AZ772" s="8"/>
      <c r="BA772" s="8"/>
      <c r="BB772" s="8"/>
      <c r="BC772" s="8"/>
      <c r="BD772" s="8"/>
      <c r="BE772" s="8"/>
      <c r="BF772" s="8"/>
      <c r="BG772" s="8"/>
      <c r="BH772" s="8"/>
      <c r="BI772" s="8"/>
      <c r="BJ772" s="8"/>
      <c r="BK772" s="8"/>
      <c r="BL772" s="8"/>
      <c r="BM772" s="8"/>
      <c r="BN772" s="8"/>
      <c r="BO772" s="8"/>
      <c r="BP772" s="8"/>
    </row>
    <row r="773" customFormat="false" ht="15.75" hidden="false" customHeight="true" outlineLevel="0" collapsed="false">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c r="AK773" s="8"/>
      <c r="AL773" s="8"/>
      <c r="AM773" s="8"/>
      <c r="AN773" s="8"/>
      <c r="AO773" s="8"/>
      <c r="AP773" s="8"/>
      <c r="AQ773" s="8"/>
      <c r="AR773" s="8"/>
      <c r="AS773" s="8"/>
      <c r="AT773" s="8"/>
      <c r="AU773" s="8"/>
      <c r="AV773" s="8"/>
      <c r="AW773" s="8"/>
      <c r="AX773" s="8"/>
      <c r="AY773" s="8"/>
      <c r="AZ773" s="8"/>
      <c r="BA773" s="8"/>
      <c r="BB773" s="8"/>
      <c r="BC773" s="8"/>
      <c r="BD773" s="8"/>
      <c r="BE773" s="8"/>
      <c r="BF773" s="8"/>
      <c r="BG773" s="8"/>
      <c r="BH773" s="8"/>
      <c r="BI773" s="8"/>
      <c r="BJ773" s="8"/>
      <c r="BK773" s="8"/>
      <c r="BL773" s="8"/>
      <c r="BM773" s="8"/>
      <c r="BN773" s="8"/>
      <c r="BO773" s="8"/>
      <c r="BP773" s="8"/>
    </row>
    <row r="774" customFormat="false" ht="15.75" hidden="false" customHeight="true" outlineLevel="0" collapsed="false">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c r="AK774" s="8"/>
      <c r="AL774" s="8"/>
      <c r="AM774" s="8"/>
      <c r="AN774" s="8"/>
      <c r="AO774" s="8"/>
      <c r="AP774" s="8"/>
      <c r="AQ774" s="8"/>
      <c r="AR774" s="8"/>
      <c r="AS774" s="8"/>
      <c r="AT774" s="8"/>
      <c r="AU774" s="8"/>
      <c r="AV774" s="8"/>
      <c r="AW774" s="8"/>
      <c r="AX774" s="8"/>
      <c r="AY774" s="8"/>
      <c r="AZ774" s="8"/>
      <c r="BA774" s="8"/>
      <c r="BB774" s="8"/>
      <c r="BC774" s="8"/>
      <c r="BD774" s="8"/>
      <c r="BE774" s="8"/>
      <c r="BF774" s="8"/>
      <c r="BG774" s="8"/>
      <c r="BH774" s="8"/>
      <c r="BI774" s="8"/>
      <c r="BJ774" s="8"/>
      <c r="BK774" s="8"/>
      <c r="BL774" s="8"/>
      <c r="BM774" s="8"/>
      <c r="BN774" s="8"/>
      <c r="BO774" s="8"/>
      <c r="BP774" s="8"/>
    </row>
    <row r="775" customFormat="false" ht="15.75" hidden="false" customHeight="true" outlineLevel="0" collapsed="false">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c r="AK775" s="8"/>
      <c r="AL775" s="8"/>
      <c r="AM775" s="8"/>
      <c r="AN775" s="8"/>
      <c r="AO775" s="8"/>
      <c r="AP775" s="8"/>
      <c r="AQ775" s="8"/>
      <c r="AR775" s="8"/>
      <c r="AS775" s="8"/>
      <c r="AT775" s="8"/>
      <c r="AU775" s="8"/>
      <c r="AV775" s="8"/>
      <c r="AW775" s="8"/>
      <c r="AX775" s="8"/>
      <c r="AY775" s="8"/>
      <c r="AZ775" s="8"/>
      <c r="BA775" s="8"/>
      <c r="BB775" s="8"/>
      <c r="BC775" s="8"/>
      <c r="BD775" s="8"/>
      <c r="BE775" s="8"/>
      <c r="BF775" s="8"/>
      <c r="BG775" s="8"/>
      <c r="BH775" s="8"/>
      <c r="BI775" s="8"/>
      <c r="BJ775" s="8"/>
      <c r="BK775" s="8"/>
      <c r="BL775" s="8"/>
      <c r="BM775" s="8"/>
      <c r="BN775" s="8"/>
      <c r="BO775" s="8"/>
      <c r="BP775" s="8"/>
    </row>
    <row r="776" customFormat="false" ht="15.75" hidden="false" customHeight="true" outlineLevel="0" collapsed="false">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c r="AK776" s="8"/>
      <c r="AL776" s="8"/>
      <c r="AM776" s="8"/>
      <c r="AN776" s="8"/>
      <c r="AO776" s="8"/>
      <c r="AP776" s="8"/>
      <c r="AQ776" s="8"/>
      <c r="AR776" s="8"/>
      <c r="AS776" s="8"/>
      <c r="AT776" s="8"/>
      <c r="AU776" s="8"/>
      <c r="AV776" s="8"/>
      <c r="AW776" s="8"/>
      <c r="AX776" s="8"/>
      <c r="AY776" s="8"/>
      <c r="AZ776" s="8"/>
      <c r="BA776" s="8"/>
      <c r="BB776" s="8"/>
      <c r="BC776" s="8"/>
      <c r="BD776" s="8"/>
      <c r="BE776" s="8"/>
      <c r="BF776" s="8"/>
      <c r="BG776" s="8"/>
      <c r="BH776" s="8"/>
      <c r="BI776" s="8"/>
      <c r="BJ776" s="8"/>
      <c r="BK776" s="8"/>
      <c r="BL776" s="8"/>
      <c r="BM776" s="8"/>
      <c r="BN776" s="8"/>
      <c r="BO776" s="8"/>
      <c r="BP776" s="8"/>
    </row>
    <row r="777" customFormat="false" ht="15.75" hidden="false" customHeight="true" outlineLevel="0" collapsed="false">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c r="AK777" s="8"/>
      <c r="AL777" s="8"/>
      <c r="AM777" s="8"/>
      <c r="AN777" s="8"/>
      <c r="AO777" s="8"/>
      <c r="AP777" s="8"/>
      <c r="AQ777" s="8"/>
      <c r="AR777" s="8"/>
      <c r="AS777" s="8"/>
      <c r="AT777" s="8"/>
      <c r="AU777" s="8"/>
      <c r="AV777" s="8"/>
      <c r="AW777" s="8"/>
      <c r="AX777" s="8"/>
      <c r="AY777" s="8"/>
      <c r="AZ777" s="8"/>
      <c r="BA777" s="8"/>
      <c r="BB777" s="8"/>
      <c r="BC777" s="8"/>
      <c r="BD777" s="8"/>
      <c r="BE777" s="8"/>
      <c r="BF777" s="8"/>
      <c r="BG777" s="8"/>
      <c r="BH777" s="8"/>
      <c r="BI777" s="8"/>
      <c r="BJ777" s="8"/>
      <c r="BK777" s="8"/>
      <c r="BL777" s="8"/>
      <c r="BM777" s="8"/>
      <c r="BN777" s="8"/>
      <c r="BO777" s="8"/>
      <c r="BP777" s="8"/>
    </row>
    <row r="778" customFormat="false" ht="15.75" hidden="false" customHeight="true" outlineLevel="0" collapsed="false">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c r="AK778" s="8"/>
      <c r="AL778" s="8"/>
      <c r="AM778" s="8"/>
      <c r="AN778" s="8"/>
      <c r="AO778" s="8"/>
      <c r="AP778" s="8"/>
      <c r="AQ778" s="8"/>
      <c r="AR778" s="8"/>
      <c r="AS778" s="8"/>
      <c r="AT778" s="8"/>
      <c r="AU778" s="8"/>
      <c r="AV778" s="8"/>
      <c r="AW778" s="8"/>
      <c r="AX778" s="8"/>
      <c r="AY778" s="8"/>
      <c r="AZ778" s="8"/>
      <c r="BA778" s="8"/>
      <c r="BB778" s="8"/>
      <c r="BC778" s="8"/>
      <c r="BD778" s="8"/>
      <c r="BE778" s="8"/>
      <c r="BF778" s="8"/>
      <c r="BG778" s="8"/>
      <c r="BH778" s="8"/>
      <c r="BI778" s="8"/>
      <c r="BJ778" s="8"/>
      <c r="BK778" s="8"/>
      <c r="BL778" s="8"/>
      <c r="BM778" s="8"/>
      <c r="BN778" s="8"/>
      <c r="BO778" s="8"/>
      <c r="BP778" s="8"/>
    </row>
    <row r="779" customFormat="false" ht="15.75" hidden="false" customHeight="true" outlineLevel="0" collapsed="false">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c r="AK779" s="8"/>
      <c r="AL779" s="8"/>
      <c r="AM779" s="8"/>
      <c r="AN779" s="8"/>
      <c r="AO779" s="8"/>
      <c r="AP779" s="8"/>
      <c r="AQ779" s="8"/>
      <c r="AR779" s="8"/>
      <c r="AS779" s="8"/>
      <c r="AT779" s="8"/>
      <c r="AU779" s="8"/>
      <c r="AV779" s="8"/>
      <c r="AW779" s="8"/>
      <c r="AX779" s="8"/>
      <c r="AY779" s="8"/>
      <c r="AZ779" s="8"/>
      <c r="BA779" s="8"/>
      <c r="BB779" s="8"/>
      <c r="BC779" s="8"/>
      <c r="BD779" s="8"/>
      <c r="BE779" s="8"/>
      <c r="BF779" s="8"/>
      <c r="BG779" s="8"/>
      <c r="BH779" s="8"/>
      <c r="BI779" s="8"/>
      <c r="BJ779" s="8"/>
      <c r="BK779" s="8"/>
      <c r="BL779" s="8"/>
      <c r="BM779" s="8"/>
      <c r="BN779" s="8"/>
      <c r="BO779" s="8"/>
      <c r="BP779" s="8"/>
    </row>
    <row r="780" customFormat="false" ht="15.75" hidden="false" customHeight="true" outlineLevel="0" collapsed="false">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c r="AK780" s="8"/>
      <c r="AL780" s="8"/>
      <c r="AM780" s="8"/>
      <c r="AN780" s="8"/>
      <c r="AO780" s="8"/>
      <c r="AP780" s="8"/>
      <c r="AQ780" s="8"/>
      <c r="AR780" s="8"/>
      <c r="AS780" s="8"/>
      <c r="AT780" s="8"/>
      <c r="AU780" s="8"/>
      <c r="AV780" s="8"/>
      <c r="AW780" s="8"/>
      <c r="AX780" s="8"/>
      <c r="AY780" s="8"/>
      <c r="AZ780" s="8"/>
      <c r="BA780" s="8"/>
      <c r="BB780" s="8"/>
      <c r="BC780" s="8"/>
      <c r="BD780" s="8"/>
      <c r="BE780" s="8"/>
      <c r="BF780" s="8"/>
      <c r="BG780" s="8"/>
      <c r="BH780" s="8"/>
      <c r="BI780" s="8"/>
      <c r="BJ780" s="8"/>
      <c r="BK780" s="8"/>
      <c r="BL780" s="8"/>
      <c r="BM780" s="8"/>
      <c r="BN780" s="8"/>
      <c r="BO780" s="8"/>
      <c r="BP780" s="8"/>
    </row>
    <row r="781" customFormat="false" ht="15.75" hidden="false" customHeight="true" outlineLevel="0" collapsed="false">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c r="AK781" s="8"/>
      <c r="AL781" s="8"/>
      <c r="AM781" s="8"/>
      <c r="AN781" s="8"/>
      <c r="AO781" s="8"/>
      <c r="AP781" s="8"/>
      <c r="AQ781" s="8"/>
      <c r="AR781" s="8"/>
      <c r="AS781" s="8"/>
      <c r="AT781" s="8"/>
      <c r="AU781" s="8"/>
      <c r="AV781" s="8"/>
      <c r="AW781" s="8"/>
      <c r="AX781" s="8"/>
      <c r="AY781" s="8"/>
      <c r="AZ781" s="8"/>
      <c r="BA781" s="8"/>
      <c r="BB781" s="8"/>
      <c r="BC781" s="8"/>
      <c r="BD781" s="8"/>
      <c r="BE781" s="8"/>
      <c r="BF781" s="8"/>
      <c r="BG781" s="8"/>
      <c r="BH781" s="8"/>
      <c r="BI781" s="8"/>
      <c r="BJ781" s="8"/>
      <c r="BK781" s="8"/>
      <c r="BL781" s="8"/>
      <c r="BM781" s="8"/>
      <c r="BN781" s="8"/>
      <c r="BO781" s="8"/>
      <c r="BP781" s="8"/>
    </row>
    <row r="782" customFormat="false" ht="15.75" hidden="false" customHeight="true" outlineLevel="0" collapsed="false">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c r="AK782" s="8"/>
      <c r="AL782" s="8"/>
      <c r="AM782" s="8"/>
      <c r="AN782" s="8"/>
      <c r="AO782" s="8"/>
      <c r="AP782" s="8"/>
      <c r="AQ782" s="8"/>
      <c r="AR782" s="8"/>
      <c r="AS782" s="8"/>
      <c r="AT782" s="8"/>
      <c r="AU782" s="8"/>
      <c r="AV782" s="8"/>
      <c r="AW782" s="8"/>
      <c r="AX782" s="8"/>
      <c r="AY782" s="8"/>
      <c r="AZ782" s="8"/>
      <c r="BA782" s="8"/>
      <c r="BB782" s="8"/>
      <c r="BC782" s="8"/>
      <c r="BD782" s="8"/>
      <c r="BE782" s="8"/>
      <c r="BF782" s="8"/>
      <c r="BG782" s="8"/>
      <c r="BH782" s="8"/>
      <c r="BI782" s="8"/>
      <c r="BJ782" s="8"/>
      <c r="BK782" s="8"/>
      <c r="BL782" s="8"/>
      <c r="BM782" s="8"/>
      <c r="BN782" s="8"/>
      <c r="BO782" s="8"/>
      <c r="BP782" s="8"/>
    </row>
    <row r="783" customFormat="false" ht="15.75" hidden="false" customHeight="true" outlineLevel="0" collapsed="false">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c r="AK783" s="8"/>
      <c r="AL783" s="8"/>
      <c r="AM783" s="8"/>
      <c r="AN783" s="8"/>
      <c r="AO783" s="8"/>
      <c r="AP783" s="8"/>
      <c r="AQ783" s="8"/>
      <c r="AR783" s="8"/>
      <c r="AS783" s="8"/>
      <c r="AT783" s="8"/>
      <c r="AU783" s="8"/>
      <c r="AV783" s="8"/>
      <c r="AW783" s="8"/>
      <c r="AX783" s="8"/>
      <c r="AY783" s="8"/>
      <c r="AZ783" s="8"/>
      <c r="BA783" s="8"/>
      <c r="BB783" s="8"/>
      <c r="BC783" s="8"/>
      <c r="BD783" s="8"/>
      <c r="BE783" s="8"/>
      <c r="BF783" s="8"/>
      <c r="BG783" s="8"/>
      <c r="BH783" s="8"/>
      <c r="BI783" s="8"/>
      <c r="BJ783" s="8"/>
      <c r="BK783" s="8"/>
      <c r="BL783" s="8"/>
      <c r="BM783" s="8"/>
      <c r="BN783" s="8"/>
      <c r="BO783" s="8"/>
      <c r="BP783" s="8"/>
    </row>
    <row r="784" customFormat="false" ht="15.75" hidden="false" customHeight="true" outlineLevel="0" collapsed="false">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c r="AK784" s="8"/>
      <c r="AL784" s="8"/>
      <c r="AM784" s="8"/>
      <c r="AN784" s="8"/>
      <c r="AO784" s="8"/>
      <c r="AP784" s="8"/>
      <c r="AQ784" s="8"/>
      <c r="AR784" s="8"/>
      <c r="AS784" s="8"/>
      <c r="AT784" s="8"/>
      <c r="AU784" s="8"/>
      <c r="AV784" s="8"/>
      <c r="AW784" s="8"/>
      <c r="AX784" s="8"/>
      <c r="AY784" s="8"/>
      <c r="AZ784" s="8"/>
      <c r="BA784" s="8"/>
      <c r="BB784" s="8"/>
      <c r="BC784" s="8"/>
      <c r="BD784" s="8"/>
      <c r="BE784" s="8"/>
      <c r="BF784" s="8"/>
      <c r="BG784" s="8"/>
      <c r="BH784" s="8"/>
      <c r="BI784" s="8"/>
      <c r="BJ784" s="8"/>
      <c r="BK784" s="8"/>
      <c r="BL784" s="8"/>
      <c r="BM784" s="8"/>
      <c r="BN784" s="8"/>
      <c r="BO784" s="8"/>
      <c r="BP784" s="8"/>
    </row>
    <row r="785" customFormat="false" ht="15.75" hidden="false" customHeight="true" outlineLevel="0" collapsed="false">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c r="AK785" s="8"/>
      <c r="AL785" s="8"/>
      <c r="AM785" s="8"/>
      <c r="AN785" s="8"/>
      <c r="AO785" s="8"/>
      <c r="AP785" s="8"/>
      <c r="AQ785" s="8"/>
      <c r="AR785" s="8"/>
      <c r="AS785" s="8"/>
      <c r="AT785" s="8"/>
      <c r="AU785" s="8"/>
      <c r="AV785" s="8"/>
      <c r="AW785" s="8"/>
      <c r="AX785" s="8"/>
      <c r="AY785" s="8"/>
      <c r="AZ785" s="8"/>
      <c r="BA785" s="8"/>
      <c r="BB785" s="8"/>
      <c r="BC785" s="8"/>
      <c r="BD785" s="8"/>
      <c r="BE785" s="8"/>
      <c r="BF785" s="8"/>
      <c r="BG785" s="8"/>
      <c r="BH785" s="8"/>
      <c r="BI785" s="8"/>
      <c r="BJ785" s="8"/>
      <c r="BK785" s="8"/>
      <c r="BL785" s="8"/>
      <c r="BM785" s="8"/>
      <c r="BN785" s="8"/>
      <c r="BO785" s="8"/>
      <c r="BP785" s="8"/>
    </row>
    <row r="786" customFormat="false" ht="15.75" hidden="false" customHeight="true" outlineLevel="0" collapsed="false">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c r="AK786" s="8"/>
      <c r="AL786" s="8"/>
      <c r="AM786" s="8"/>
      <c r="AN786" s="8"/>
      <c r="AO786" s="8"/>
      <c r="AP786" s="8"/>
      <c r="AQ786" s="8"/>
      <c r="AR786" s="8"/>
      <c r="AS786" s="8"/>
      <c r="AT786" s="8"/>
      <c r="AU786" s="8"/>
      <c r="AV786" s="8"/>
      <c r="AW786" s="8"/>
      <c r="AX786" s="8"/>
      <c r="AY786" s="8"/>
      <c r="AZ786" s="8"/>
      <c r="BA786" s="8"/>
      <c r="BB786" s="8"/>
      <c r="BC786" s="8"/>
      <c r="BD786" s="8"/>
      <c r="BE786" s="8"/>
      <c r="BF786" s="8"/>
      <c r="BG786" s="8"/>
      <c r="BH786" s="8"/>
      <c r="BI786" s="8"/>
      <c r="BJ786" s="8"/>
      <c r="BK786" s="8"/>
      <c r="BL786" s="8"/>
      <c r="BM786" s="8"/>
      <c r="BN786" s="8"/>
      <c r="BO786" s="8"/>
      <c r="BP786" s="8"/>
    </row>
    <row r="787" customFormat="false" ht="15.75" hidden="false" customHeight="true" outlineLevel="0" collapsed="false">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c r="AK787" s="8"/>
      <c r="AL787" s="8"/>
      <c r="AM787" s="8"/>
      <c r="AN787" s="8"/>
      <c r="AO787" s="8"/>
      <c r="AP787" s="8"/>
      <c r="AQ787" s="8"/>
      <c r="AR787" s="8"/>
      <c r="AS787" s="8"/>
      <c r="AT787" s="8"/>
      <c r="AU787" s="8"/>
      <c r="AV787" s="8"/>
      <c r="AW787" s="8"/>
      <c r="AX787" s="8"/>
      <c r="AY787" s="8"/>
      <c r="AZ787" s="8"/>
      <c r="BA787" s="8"/>
      <c r="BB787" s="8"/>
      <c r="BC787" s="8"/>
      <c r="BD787" s="8"/>
      <c r="BE787" s="8"/>
      <c r="BF787" s="8"/>
      <c r="BG787" s="8"/>
      <c r="BH787" s="8"/>
      <c r="BI787" s="8"/>
      <c r="BJ787" s="8"/>
      <c r="BK787" s="8"/>
      <c r="BL787" s="8"/>
      <c r="BM787" s="8"/>
      <c r="BN787" s="8"/>
      <c r="BO787" s="8"/>
      <c r="BP787" s="8"/>
    </row>
    <row r="788" customFormat="false" ht="15.75" hidden="false" customHeight="true" outlineLevel="0" collapsed="false">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c r="AK788" s="8"/>
      <c r="AL788" s="8"/>
      <c r="AM788" s="8"/>
      <c r="AN788" s="8"/>
      <c r="AO788" s="8"/>
      <c r="AP788" s="8"/>
      <c r="AQ788" s="8"/>
      <c r="AR788" s="8"/>
      <c r="AS788" s="8"/>
      <c r="AT788" s="8"/>
      <c r="AU788" s="8"/>
      <c r="AV788" s="8"/>
      <c r="AW788" s="8"/>
      <c r="AX788" s="8"/>
      <c r="AY788" s="8"/>
      <c r="AZ788" s="8"/>
      <c r="BA788" s="8"/>
      <c r="BB788" s="8"/>
      <c r="BC788" s="8"/>
      <c r="BD788" s="8"/>
      <c r="BE788" s="8"/>
      <c r="BF788" s="8"/>
      <c r="BG788" s="8"/>
      <c r="BH788" s="8"/>
      <c r="BI788" s="8"/>
      <c r="BJ788" s="8"/>
      <c r="BK788" s="8"/>
      <c r="BL788" s="8"/>
      <c r="BM788" s="8"/>
      <c r="BN788" s="8"/>
      <c r="BO788" s="8"/>
      <c r="BP788" s="8"/>
    </row>
    <row r="789" customFormat="false" ht="15.75" hidden="false" customHeight="true" outlineLevel="0" collapsed="false">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c r="AK789" s="8"/>
      <c r="AL789" s="8"/>
      <c r="AM789" s="8"/>
      <c r="AN789" s="8"/>
      <c r="AO789" s="8"/>
      <c r="AP789" s="8"/>
      <c r="AQ789" s="8"/>
      <c r="AR789" s="8"/>
      <c r="AS789" s="8"/>
      <c r="AT789" s="8"/>
      <c r="AU789" s="8"/>
      <c r="AV789" s="8"/>
      <c r="AW789" s="8"/>
      <c r="AX789" s="8"/>
      <c r="AY789" s="8"/>
      <c r="AZ789" s="8"/>
      <c r="BA789" s="8"/>
      <c r="BB789" s="8"/>
      <c r="BC789" s="8"/>
      <c r="BD789" s="8"/>
      <c r="BE789" s="8"/>
      <c r="BF789" s="8"/>
      <c r="BG789" s="8"/>
      <c r="BH789" s="8"/>
      <c r="BI789" s="8"/>
      <c r="BJ789" s="8"/>
      <c r="BK789" s="8"/>
      <c r="BL789" s="8"/>
      <c r="BM789" s="8"/>
      <c r="BN789" s="8"/>
      <c r="BO789" s="8"/>
      <c r="BP789" s="8"/>
    </row>
    <row r="790" customFormat="false" ht="15.75" hidden="false" customHeight="true" outlineLevel="0" collapsed="false">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c r="AK790" s="8"/>
      <c r="AL790" s="8"/>
      <c r="AM790" s="8"/>
      <c r="AN790" s="8"/>
      <c r="AO790" s="8"/>
      <c r="AP790" s="8"/>
      <c r="AQ790" s="8"/>
      <c r="AR790" s="8"/>
      <c r="AS790" s="8"/>
      <c r="AT790" s="8"/>
      <c r="AU790" s="8"/>
      <c r="AV790" s="8"/>
      <c r="AW790" s="8"/>
      <c r="AX790" s="8"/>
      <c r="AY790" s="8"/>
      <c r="AZ790" s="8"/>
      <c r="BA790" s="8"/>
      <c r="BB790" s="8"/>
      <c r="BC790" s="8"/>
      <c r="BD790" s="8"/>
      <c r="BE790" s="8"/>
      <c r="BF790" s="8"/>
      <c r="BG790" s="8"/>
      <c r="BH790" s="8"/>
      <c r="BI790" s="8"/>
      <c r="BJ790" s="8"/>
      <c r="BK790" s="8"/>
      <c r="BL790" s="8"/>
      <c r="BM790" s="8"/>
      <c r="BN790" s="8"/>
      <c r="BO790" s="8"/>
      <c r="BP790" s="8"/>
    </row>
    <row r="791" customFormat="false" ht="15.75" hidden="false" customHeight="true" outlineLevel="0" collapsed="false">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c r="AK791" s="8"/>
      <c r="AL791" s="8"/>
      <c r="AM791" s="8"/>
      <c r="AN791" s="8"/>
      <c r="AO791" s="8"/>
      <c r="AP791" s="8"/>
      <c r="AQ791" s="8"/>
      <c r="AR791" s="8"/>
      <c r="AS791" s="8"/>
      <c r="AT791" s="8"/>
      <c r="AU791" s="8"/>
      <c r="AV791" s="8"/>
      <c r="AW791" s="8"/>
      <c r="AX791" s="8"/>
      <c r="AY791" s="8"/>
      <c r="AZ791" s="8"/>
      <c r="BA791" s="8"/>
      <c r="BB791" s="8"/>
      <c r="BC791" s="8"/>
      <c r="BD791" s="8"/>
      <c r="BE791" s="8"/>
      <c r="BF791" s="8"/>
      <c r="BG791" s="8"/>
      <c r="BH791" s="8"/>
      <c r="BI791" s="8"/>
      <c r="BJ791" s="8"/>
      <c r="BK791" s="8"/>
      <c r="BL791" s="8"/>
      <c r="BM791" s="8"/>
      <c r="BN791" s="8"/>
      <c r="BO791" s="8"/>
      <c r="BP791" s="8"/>
    </row>
    <row r="792" customFormat="false" ht="15.75" hidden="false" customHeight="true" outlineLevel="0" collapsed="false">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c r="AK792" s="8"/>
      <c r="AL792" s="8"/>
      <c r="AM792" s="8"/>
      <c r="AN792" s="8"/>
      <c r="AO792" s="8"/>
      <c r="AP792" s="8"/>
      <c r="AQ792" s="8"/>
      <c r="AR792" s="8"/>
      <c r="AS792" s="8"/>
      <c r="AT792" s="8"/>
      <c r="AU792" s="8"/>
      <c r="AV792" s="8"/>
      <c r="AW792" s="8"/>
      <c r="AX792" s="8"/>
      <c r="AY792" s="8"/>
      <c r="AZ792" s="8"/>
      <c r="BA792" s="8"/>
      <c r="BB792" s="8"/>
      <c r="BC792" s="8"/>
      <c r="BD792" s="8"/>
      <c r="BE792" s="8"/>
      <c r="BF792" s="8"/>
      <c r="BG792" s="8"/>
      <c r="BH792" s="8"/>
      <c r="BI792" s="8"/>
      <c r="BJ792" s="8"/>
      <c r="BK792" s="8"/>
      <c r="BL792" s="8"/>
      <c r="BM792" s="8"/>
      <c r="BN792" s="8"/>
      <c r="BO792" s="8"/>
      <c r="BP792" s="8"/>
    </row>
    <row r="793" customFormat="false" ht="15.75" hidden="false" customHeight="true" outlineLevel="0" collapsed="false">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c r="AK793" s="8"/>
      <c r="AL793" s="8"/>
      <c r="AM793" s="8"/>
      <c r="AN793" s="8"/>
      <c r="AO793" s="8"/>
      <c r="AP793" s="8"/>
      <c r="AQ793" s="8"/>
      <c r="AR793" s="8"/>
      <c r="AS793" s="8"/>
      <c r="AT793" s="8"/>
      <c r="AU793" s="8"/>
      <c r="AV793" s="8"/>
      <c r="AW793" s="8"/>
      <c r="AX793" s="8"/>
      <c r="AY793" s="8"/>
      <c r="AZ793" s="8"/>
      <c r="BA793" s="8"/>
      <c r="BB793" s="8"/>
      <c r="BC793" s="8"/>
      <c r="BD793" s="8"/>
      <c r="BE793" s="8"/>
      <c r="BF793" s="8"/>
      <c r="BG793" s="8"/>
      <c r="BH793" s="8"/>
      <c r="BI793" s="8"/>
      <c r="BJ793" s="8"/>
      <c r="BK793" s="8"/>
      <c r="BL793" s="8"/>
      <c r="BM793" s="8"/>
      <c r="BN793" s="8"/>
      <c r="BO793" s="8"/>
      <c r="BP793" s="8"/>
    </row>
    <row r="794" customFormat="false" ht="15.75" hidden="false" customHeight="true" outlineLevel="0" collapsed="false">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c r="AK794" s="8"/>
      <c r="AL794" s="8"/>
      <c r="AM794" s="8"/>
      <c r="AN794" s="8"/>
      <c r="AO794" s="8"/>
      <c r="AP794" s="8"/>
      <c r="AQ794" s="8"/>
      <c r="AR794" s="8"/>
      <c r="AS794" s="8"/>
      <c r="AT794" s="8"/>
      <c r="AU794" s="8"/>
      <c r="AV794" s="8"/>
      <c r="AW794" s="8"/>
      <c r="AX794" s="8"/>
      <c r="AY794" s="8"/>
      <c r="AZ794" s="8"/>
      <c r="BA794" s="8"/>
      <c r="BB794" s="8"/>
      <c r="BC794" s="8"/>
      <c r="BD794" s="8"/>
      <c r="BE794" s="8"/>
      <c r="BF794" s="8"/>
      <c r="BG794" s="8"/>
      <c r="BH794" s="8"/>
      <c r="BI794" s="8"/>
      <c r="BJ794" s="8"/>
      <c r="BK794" s="8"/>
      <c r="BL794" s="8"/>
      <c r="BM794" s="8"/>
      <c r="BN794" s="8"/>
      <c r="BO794" s="8"/>
      <c r="BP794" s="8"/>
    </row>
    <row r="795" customFormat="false" ht="15.75" hidden="false" customHeight="true" outlineLevel="0" collapsed="false">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c r="AK795" s="8"/>
      <c r="AL795" s="8"/>
      <c r="AM795" s="8"/>
      <c r="AN795" s="8"/>
      <c r="AO795" s="8"/>
      <c r="AP795" s="8"/>
      <c r="AQ795" s="8"/>
      <c r="AR795" s="8"/>
      <c r="AS795" s="8"/>
      <c r="AT795" s="8"/>
      <c r="AU795" s="8"/>
      <c r="AV795" s="8"/>
      <c r="AW795" s="8"/>
      <c r="AX795" s="8"/>
      <c r="AY795" s="8"/>
      <c r="AZ795" s="8"/>
      <c r="BA795" s="8"/>
      <c r="BB795" s="8"/>
      <c r="BC795" s="8"/>
      <c r="BD795" s="8"/>
      <c r="BE795" s="8"/>
      <c r="BF795" s="8"/>
      <c r="BG795" s="8"/>
      <c r="BH795" s="8"/>
      <c r="BI795" s="8"/>
      <c r="BJ795" s="8"/>
      <c r="BK795" s="8"/>
      <c r="BL795" s="8"/>
      <c r="BM795" s="8"/>
      <c r="BN795" s="8"/>
      <c r="BO795" s="8"/>
      <c r="BP795" s="8"/>
    </row>
    <row r="796" customFormat="false" ht="15.75" hidden="false" customHeight="true" outlineLevel="0" collapsed="false">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c r="AK796" s="8"/>
      <c r="AL796" s="8"/>
      <c r="AM796" s="8"/>
      <c r="AN796" s="8"/>
      <c r="AO796" s="8"/>
      <c r="AP796" s="8"/>
      <c r="AQ796" s="8"/>
      <c r="AR796" s="8"/>
      <c r="AS796" s="8"/>
      <c r="AT796" s="8"/>
      <c r="AU796" s="8"/>
      <c r="AV796" s="8"/>
      <c r="AW796" s="8"/>
      <c r="AX796" s="8"/>
      <c r="AY796" s="8"/>
      <c r="AZ796" s="8"/>
      <c r="BA796" s="8"/>
      <c r="BB796" s="8"/>
      <c r="BC796" s="8"/>
      <c r="BD796" s="8"/>
      <c r="BE796" s="8"/>
      <c r="BF796" s="8"/>
      <c r="BG796" s="8"/>
      <c r="BH796" s="8"/>
      <c r="BI796" s="8"/>
      <c r="BJ796" s="8"/>
      <c r="BK796" s="8"/>
      <c r="BL796" s="8"/>
      <c r="BM796" s="8"/>
      <c r="BN796" s="8"/>
      <c r="BO796" s="8"/>
      <c r="BP796" s="8"/>
    </row>
    <row r="797" customFormat="false" ht="15.75" hidden="false" customHeight="true" outlineLevel="0" collapsed="false">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c r="AK797" s="8"/>
      <c r="AL797" s="8"/>
      <c r="AM797" s="8"/>
      <c r="AN797" s="8"/>
      <c r="AO797" s="8"/>
      <c r="AP797" s="8"/>
      <c r="AQ797" s="8"/>
      <c r="AR797" s="8"/>
      <c r="AS797" s="8"/>
      <c r="AT797" s="8"/>
      <c r="AU797" s="8"/>
      <c r="AV797" s="8"/>
      <c r="AW797" s="8"/>
      <c r="AX797" s="8"/>
      <c r="AY797" s="8"/>
      <c r="AZ797" s="8"/>
      <c r="BA797" s="8"/>
      <c r="BB797" s="8"/>
      <c r="BC797" s="8"/>
      <c r="BD797" s="8"/>
      <c r="BE797" s="8"/>
      <c r="BF797" s="8"/>
      <c r="BG797" s="8"/>
      <c r="BH797" s="8"/>
      <c r="BI797" s="8"/>
      <c r="BJ797" s="8"/>
      <c r="BK797" s="8"/>
      <c r="BL797" s="8"/>
      <c r="BM797" s="8"/>
      <c r="BN797" s="8"/>
      <c r="BO797" s="8"/>
      <c r="BP797" s="8"/>
    </row>
    <row r="798" customFormat="false" ht="15.75" hidden="false" customHeight="true" outlineLevel="0" collapsed="false">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c r="AK798" s="8"/>
      <c r="AL798" s="8"/>
      <c r="AM798" s="8"/>
      <c r="AN798" s="8"/>
      <c r="AO798" s="8"/>
      <c r="AP798" s="8"/>
      <c r="AQ798" s="8"/>
      <c r="AR798" s="8"/>
      <c r="AS798" s="8"/>
      <c r="AT798" s="8"/>
      <c r="AU798" s="8"/>
      <c r="AV798" s="8"/>
      <c r="AW798" s="8"/>
      <c r="AX798" s="8"/>
      <c r="AY798" s="8"/>
      <c r="AZ798" s="8"/>
      <c r="BA798" s="8"/>
      <c r="BB798" s="8"/>
      <c r="BC798" s="8"/>
      <c r="BD798" s="8"/>
      <c r="BE798" s="8"/>
      <c r="BF798" s="8"/>
      <c r="BG798" s="8"/>
      <c r="BH798" s="8"/>
      <c r="BI798" s="8"/>
      <c r="BJ798" s="8"/>
      <c r="BK798" s="8"/>
      <c r="BL798" s="8"/>
      <c r="BM798" s="8"/>
      <c r="BN798" s="8"/>
      <c r="BO798" s="8"/>
      <c r="BP798" s="8"/>
    </row>
    <row r="799" customFormat="false" ht="15.75" hidden="false" customHeight="true" outlineLevel="0" collapsed="false">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c r="AK799" s="8"/>
      <c r="AL799" s="8"/>
      <c r="AM799" s="8"/>
      <c r="AN799" s="8"/>
      <c r="AO799" s="8"/>
      <c r="AP799" s="8"/>
      <c r="AQ799" s="8"/>
      <c r="AR799" s="8"/>
      <c r="AS799" s="8"/>
      <c r="AT799" s="8"/>
      <c r="AU799" s="8"/>
      <c r="AV799" s="8"/>
      <c r="AW799" s="8"/>
      <c r="AX799" s="8"/>
      <c r="AY799" s="8"/>
      <c r="AZ799" s="8"/>
      <c r="BA799" s="8"/>
      <c r="BB799" s="8"/>
      <c r="BC799" s="8"/>
      <c r="BD799" s="8"/>
      <c r="BE799" s="8"/>
      <c r="BF799" s="8"/>
      <c r="BG799" s="8"/>
      <c r="BH799" s="8"/>
      <c r="BI799" s="8"/>
      <c r="BJ799" s="8"/>
      <c r="BK799" s="8"/>
      <c r="BL799" s="8"/>
      <c r="BM799" s="8"/>
      <c r="BN799" s="8"/>
      <c r="BO799" s="8"/>
      <c r="BP799" s="8"/>
    </row>
    <row r="800" customFormat="false" ht="15.75" hidden="false" customHeight="true" outlineLevel="0" collapsed="false">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c r="AK800" s="8"/>
      <c r="AL800" s="8"/>
      <c r="AM800" s="8"/>
      <c r="AN800" s="8"/>
      <c r="AO800" s="8"/>
      <c r="AP800" s="8"/>
      <c r="AQ800" s="8"/>
      <c r="AR800" s="8"/>
      <c r="AS800" s="8"/>
      <c r="AT800" s="8"/>
      <c r="AU800" s="8"/>
      <c r="AV800" s="8"/>
      <c r="AW800" s="8"/>
      <c r="AX800" s="8"/>
      <c r="AY800" s="8"/>
      <c r="AZ800" s="8"/>
      <c r="BA800" s="8"/>
      <c r="BB800" s="8"/>
      <c r="BC800" s="8"/>
      <c r="BD800" s="8"/>
      <c r="BE800" s="8"/>
      <c r="BF800" s="8"/>
      <c r="BG800" s="8"/>
      <c r="BH800" s="8"/>
      <c r="BI800" s="8"/>
      <c r="BJ800" s="8"/>
      <c r="BK800" s="8"/>
      <c r="BL800" s="8"/>
      <c r="BM800" s="8"/>
      <c r="BN800" s="8"/>
      <c r="BO800" s="8"/>
      <c r="BP800" s="8"/>
    </row>
    <row r="801" customFormat="false" ht="15.75" hidden="false" customHeight="true" outlineLevel="0" collapsed="false">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c r="AK801" s="8"/>
      <c r="AL801" s="8"/>
      <c r="AM801" s="8"/>
      <c r="AN801" s="8"/>
      <c r="AO801" s="8"/>
      <c r="AP801" s="8"/>
      <c r="AQ801" s="8"/>
      <c r="AR801" s="8"/>
      <c r="AS801" s="8"/>
      <c r="AT801" s="8"/>
      <c r="AU801" s="8"/>
      <c r="AV801" s="8"/>
      <c r="AW801" s="8"/>
      <c r="AX801" s="8"/>
      <c r="AY801" s="8"/>
      <c r="AZ801" s="8"/>
      <c r="BA801" s="8"/>
      <c r="BB801" s="8"/>
      <c r="BC801" s="8"/>
      <c r="BD801" s="8"/>
      <c r="BE801" s="8"/>
      <c r="BF801" s="8"/>
      <c r="BG801" s="8"/>
      <c r="BH801" s="8"/>
      <c r="BI801" s="8"/>
      <c r="BJ801" s="8"/>
      <c r="BK801" s="8"/>
      <c r="BL801" s="8"/>
      <c r="BM801" s="8"/>
      <c r="BN801" s="8"/>
      <c r="BO801" s="8"/>
      <c r="BP801" s="8"/>
    </row>
    <row r="802" customFormat="false" ht="15.75" hidden="false" customHeight="true" outlineLevel="0" collapsed="false">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c r="AK802" s="8"/>
      <c r="AL802" s="8"/>
      <c r="AM802" s="8"/>
      <c r="AN802" s="8"/>
      <c r="AO802" s="8"/>
      <c r="AP802" s="8"/>
      <c r="AQ802" s="8"/>
      <c r="AR802" s="8"/>
      <c r="AS802" s="8"/>
      <c r="AT802" s="8"/>
      <c r="AU802" s="8"/>
      <c r="AV802" s="8"/>
      <c r="AW802" s="8"/>
      <c r="AX802" s="8"/>
      <c r="AY802" s="8"/>
      <c r="AZ802" s="8"/>
      <c r="BA802" s="8"/>
      <c r="BB802" s="8"/>
      <c r="BC802" s="8"/>
      <c r="BD802" s="8"/>
      <c r="BE802" s="8"/>
      <c r="BF802" s="8"/>
      <c r="BG802" s="8"/>
      <c r="BH802" s="8"/>
      <c r="BI802" s="8"/>
      <c r="BJ802" s="8"/>
      <c r="BK802" s="8"/>
      <c r="BL802" s="8"/>
      <c r="BM802" s="8"/>
      <c r="BN802" s="8"/>
      <c r="BO802" s="8"/>
      <c r="BP802" s="8"/>
    </row>
    <row r="803" customFormat="false" ht="15.75" hidden="false" customHeight="true" outlineLevel="0" collapsed="false">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c r="AK803" s="8"/>
      <c r="AL803" s="8"/>
      <c r="AM803" s="8"/>
      <c r="AN803" s="8"/>
      <c r="AO803" s="8"/>
      <c r="AP803" s="8"/>
      <c r="AQ803" s="8"/>
      <c r="AR803" s="8"/>
      <c r="AS803" s="8"/>
      <c r="AT803" s="8"/>
      <c r="AU803" s="8"/>
      <c r="AV803" s="8"/>
      <c r="AW803" s="8"/>
      <c r="AX803" s="8"/>
      <c r="AY803" s="8"/>
      <c r="AZ803" s="8"/>
      <c r="BA803" s="8"/>
      <c r="BB803" s="8"/>
      <c r="BC803" s="8"/>
      <c r="BD803" s="8"/>
      <c r="BE803" s="8"/>
      <c r="BF803" s="8"/>
      <c r="BG803" s="8"/>
      <c r="BH803" s="8"/>
      <c r="BI803" s="8"/>
      <c r="BJ803" s="8"/>
      <c r="BK803" s="8"/>
      <c r="BL803" s="8"/>
      <c r="BM803" s="8"/>
      <c r="BN803" s="8"/>
      <c r="BO803" s="8"/>
      <c r="BP803" s="8"/>
    </row>
    <row r="804" customFormat="false" ht="15.75" hidden="false" customHeight="true" outlineLevel="0" collapsed="false">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c r="AK804" s="8"/>
      <c r="AL804" s="8"/>
      <c r="AM804" s="8"/>
      <c r="AN804" s="8"/>
      <c r="AO804" s="8"/>
      <c r="AP804" s="8"/>
      <c r="AQ804" s="8"/>
      <c r="AR804" s="8"/>
      <c r="AS804" s="8"/>
      <c r="AT804" s="8"/>
      <c r="AU804" s="8"/>
      <c r="AV804" s="8"/>
      <c r="AW804" s="8"/>
      <c r="AX804" s="8"/>
      <c r="AY804" s="8"/>
      <c r="AZ804" s="8"/>
      <c r="BA804" s="8"/>
      <c r="BB804" s="8"/>
      <c r="BC804" s="8"/>
      <c r="BD804" s="8"/>
      <c r="BE804" s="8"/>
      <c r="BF804" s="8"/>
      <c r="BG804" s="8"/>
      <c r="BH804" s="8"/>
      <c r="BI804" s="8"/>
      <c r="BJ804" s="8"/>
      <c r="BK804" s="8"/>
      <c r="BL804" s="8"/>
      <c r="BM804" s="8"/>
      <c r="BN804" s="8"/>
      <c r="BO804" s="8"/>
      <c r="BP804" s="8"/>
    </row>
    <row r="805" customFormat="false" ht="15.75" hidden="false" customHeight="true" outlineLevel="0" collapsed="false">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c r="AK805" s="8"/>
      <c r="AL805" s="8"/>
      <c r="AM805" s="8"/>
      <c r="AN805" s="8"/>
      <c r="AO805" s="8"/>
      <c r="AP805" s="8"/>
      <c r="AQ805" s="8"/>
      <c r="AR805" s="8"/>
      <c r="AS805" s="8"/>
      <c r="AT805" s="8"/>
      <c r="AU805" s="8"/>
      <c r="AV805" s="8"/>
      <c r="AW805" s="8"/>
      <c r="AX805" s="8"/>
      <c r="AY805" s="8"/>
      <c r="AZ805" s="8"/>
      <c r="BA805" s="8"/>
      <c r="BB805" s="8"/>
      <c r="BC805" s="8"/>
      <c r="BD805" s="8"/>
      <c r="BE805" s="8"/>
      <c r="BF805" s="8"/>
      <c r="BG805" s="8"/>
      <c r="BH805" s="8"/>
      <c r="BI805" s="8"/>
      <c r="BJ805" s="8"/>
      <c r="BK805" s="8"/>
      <c r="BL805" s="8"/>
      <c r="BM805" s="8"/>
      <c r="BN805" s="8"/>
      <c r="BO805" s="8"/>
      <c r="BP805" s="8"/>
    </row>
    <row r="806" customFormat="false" ht="15.75" hidden="false" customHeight="true" outlineLevel="0" collapsed="false">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c r="AK806" s="8"/>
      <c r="AL806" s="8"/>
      <c r="AM806" s="8"/>
      <c r="AN806" s="8"/>
      <c r="AO806" s="8"/>
      <c r="AP806" s="8"/>
      <c r="AQ806" s="8"/>
      <c r="AR806" s="8"/>
      <c r="AS806" s="8"/>
      <c r="AT806" s="8"/>
      <c r="AU806" s="8"/>
      <c r="AV806" s="8"/>
      <c r="AW806" s="8"/>
      <c r="AX806" s="8"/>
      <c r="AY806" s="8"/>
      <c r="AZ806" s="8"/>
      <c r="BA806" s="8"/>
      <c r="BB806" s="8"/>
      <c r="BC806" s="8"/>
      <c r="BD806" s="8"/>
      <c r="BE806" s="8"/>
      <c r="BF806" s="8"/>
      <c r="BG806" s="8"/>
      <c r="BH806" s="8"/>
      <c r="BI806" s="8"/>
      <c r="BJ806" s="8"/>
      <c r="BK806" s="8"/>
      <c r="BL806" s="8"/>
      <c r="BM806" s="8"/>
      <c r="BN806" s="8"/>
      <c r="BO806" s="8"/>
      <c r="BP806" s="8"/>
    </row>
    <row r="807" customFormat="false" ht="15.75" hidden="false" customHeight="true" outlineLevel="0" collapsed="false">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c r="AK807" s="8"/>
      <c r="AL807" s="8"/>
      <c r="AM807" s="8"/>
      <c r="AN807" s="8"/>
      <c r="AO807" s="8"/>
      <c r="AP807" s="8"/>
      <c r="AQ807" s="8"/>
      <c r="AR807" s="8"/>
      <c r="AS807" s="8"/>
      <c r="AT807" s="8"/>
      <c r="AU807" s="8"/>
      <c r="AV807" s="8"/>
      <c r="AW807" s="8"/>
      <c r="AX807" s="8"/>
      <c r="AY807" s="8"/>
      <c r="AZ807" s="8"/>
      <c r="BA807" s="8"/>
      <c r="BB807" s="8"/>
      <c r="BC807" s="8"/>
      <c r="BD807" s="8"/>
      <c r="BE807" s="8"/>
      <c r="BF807" s="8"/>
      <c r="BG807" s="8"/>
      <c r="BH807" s="8"/>
      <c r="BI807" s="8"/>
      <c r="BJ807" s="8"/>
      <c r="BK807" s="8"/>
      <c r="BL807" s="8"/>
      <c r="BM807" s="8"/>
      <c r="BN807" s="8"/>
      <c r="BO807" s="8"/>
      <c r="BP807" s="8"/>
    </row>
    <row r="808" customFormat="false" ht="15.75" hidden="false" customHeight="true" outlineLevel="0" collapsed="false">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c r="AK808" s="8"/>
      <c r="AL808" s="8"/>
      <c r="AM808" s="8"/>
      <c r="AN808" s="8"/>
      <c r="AO808" s="8"/>
      <c r="AP808" s="8"/>
      <c r="AQ808" s="8"/>
      <c r="AR808" s="8"/>
      <c r="AS808" s="8"/>
      <c r="AT808" s="8"/>
      <c r="AU808" s="8"/>
      <c r="AV808" s="8"/>
      <c r="AW808" s="8"/>
      <c r="AX808" s="8"/>
      <c r="AY808" s="8"/>
      <c r="AZ808" s="8"/>
      <c r="BA808" s="8"/>
      <c r="BB808" s="8"/>
      <c r="BC808" s="8"/>
      <c r="BD808" s="8"/>
      <c r="BE808" s="8"/>
      <c r="BF808" s="8"/>
      <c r="BG808" s="8"/>
      <c r="BH808" s="8"/>
      <c r="BI808" s="8"/>
      <c r="BJ808" s="8"/>
      <c r="BK808" s="8"/>
      <c r="BL808" s="8"/>
      <c r="BM808" s="8"/>
      <c r="BN808" s="8"/>
      <c r="BO808" s="8"/>
      <c r="BP808" s="8"/>
    </row>
    <row r="809" customFormat="false" ht="15.75" hidden="false" customHeight="true" outlineLevel="0" collapsed="false">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c r="AK809" s="8"/>
      <c r="AL809" s="8"/>
      <c r="AM809" s="8"/>
      <c r="AN809" s="8"/>
      <c r="AO809" s="8"/>
      <c r="AP809" s="8"/>
      <c r="AQ809" s="8"/>
      <c r="AR809" s="8"/>
      <c r="AS809" s="8"/>
      <c r="AT809" s="8"/>
      <c r="AU809" s="8"/>
      <c r="AV809" s="8"/>
      <c r="AW809" s="8"/>
      <c r="AX809" s="8"/>
      <c r="AY809" s="8"/>
      <c r="AZ809" s="8"/>
      <c r="BA809" s="8"/>
      <c r="BB809" s="8"/>
      <c r="BC809" s="8"/>
      <c r="BD809" s="8"/>
      <c r="BE809" s="8"/>
      <c r="BF809" s="8"/>
      <c r="BG809" s="8"/>
      <c r="BH809" s="8"/>
      <c r="BI809" s="8"/>
      <c r="BJ809" s="8"/>
      <c r="BK809" s="8"/>
      <c r="BL809" s="8"/>
      <c r="BM809" s="8"/>
      <c r="BN809" s="8"/>
      <c r="BO809" s="8"/>
      <c r="BP809" s="8"/>
    </row>
    <row r="810" customFormat="false" ht="15.75" hidden="false" customHeight="true" outlineLevel="0" collapsed="false">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c r="AK810" s="8"/>
      <c r="AL810" s="8"/>
      <c r="AM810" s="8"/>
      <c r="AN810" s="8"/>
      <c r="AO810" s="8"/>
      <c r="AP810" s="8"/>
      <c r="AQ810" s="8"/>
      <c r="AR810" s="8"/>
      <c r="AS810" s="8"/>
      <c r="AT810" s="8"/>
      <c r="AU810" s="8"/>
      <c r="AV810" s="8"/>
      <c r="AW810" s="8"/>
      <c r="AX810" s="8"/>
      <c r="AY810" s="8"/>
      <c r="AZ810" s="8"/>
      <c r="BA810" s="8"/>
      <c r="BB810" s="8"/>
      <c r="BC810" s="8"/>
      <c r="BD810" s="8"/>
      <c r="BE810" s="8"/>
      <c r="BF810" s="8"/>
      <c r="BG810" s="8"/>
      <c r="BH810" s="8"/>
      <c r="BI810" s="8"/>
      <c r="BJ810" s="8"/>
      <c r="BK810" s="8"/>
      <c r="BL810" s="8"/>
      <c r="BM810" s="8"/>
      <c r="BN810" s="8"/>
      <c r="BO810" s="8"/>
      <c r="BP810" s="8"/>
    </row>
    <row r="811" customFormat="false" ht="15.75" hidden="false" customHeight="true" outlineLevel="0" collapsed="false">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c r="AK811" s="8"/>
      <c r="AL811" s="8"/>
      <c r="AM811" s="8"/>
      <c r="AN811" s="8"/>
      <c r="AO811" s="8"/>
      <c r="AP811" s="8"/>
      <c r="AQ811" s="8"/>
      <c r="AR811" s="8"/>
      <c r="AS811" s="8"/>
      <c r="AT811" s="8"/>
      <c r="AU811" s="8"/>
      <c r="AV811" s="8"/>
      <c r="AW811" s="8"/>
      <c r="AX811" s="8"/>
      <c r="AY811" s="8"/>
      <c r="AZ811" s="8"/>
      <c r="BA811" s="8"/>
      <c r="BB811" s="8"/>
      <c r="BC811" s="8"/>
      <c r="BD811" s="8"/>
      <c r="BE811" s="8"/>
      <c r="BF811" s="8"/>
      <c r="BG811" s="8"/>
      <c r="BH811" s="8"/>
      <c r="BI811" s="8"/>
      <c r="BJ811" s="8"/>
      <c r="BK811" s="8"/>
      <c r="BL811" s="8"/>
      <c r="BM811" s="8"/>
      <c r="BN811" s="8"/>
      <c r="BO811" s="8"/>
      <c r="BP811" s="8"/>
    </row>
    <row r="812" customFormat="false" ht="15.75" hidden="false" customHeight="true" outlineLevel="0" collapsed="false">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c r="AK812" s="8"/>
      <c r="AL812" s="8"/>
      <c r="AM812" s="8"/>
      <c r="AN812" s="8"/>
      <c r="AO812" s="8"/>
      <c r="AP812" s="8"/>
      <c r="AQ812" s="8"/>
      <c r="AR812" s="8"/>
      <c r="AS812" s="8"/>
      <c r="AT812" s="8"/>
      <c r="AU812" s="8"/>
      <c r="AV812" s="8"/>
      <c r="AW812" s="8"/>
      <c r="AX812" s="8"/>
      <c r="AY812" s="8"/>
      <c r="AZ812" s="8"/>
      <c r="BA812" s="8"/>
      <c r="BB812" s="8"/>
      <c r="BC812" s="8"/>
      <c r="BD812" s="8"/>
      <c r="BE812" s="8"/>
      <c r="BF812" s="8"/>
      <c r="BG812" s="8"/>
      <c r="BH812" s="8"/>
      <c r="BI812" s="8"/>
      <c r="BJ812" s="8"/>
      <c r="BK812" s="8"/>
      <c r="BL812" s="8"/>
      <c r="BM812" s="8"/>
      <c r="BN812" s="8"/>
      <c r="BO812" s="8"/>
      <c r="BP812" s="8"/>
    </row>
    <row r="813" customFormat="false" ht="15.75" hidden="false" customHeight="true" outlineLevel="0" collapsed="false">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c r="AK813" s="8"/>
      <c r="AL813" s="8"/>
      <c r="AM813" s="8"/>
      <c r="AN813" s="8"/>
      <c r="AO813" s="8"/>
      <c r="AP813" s="8"/>
      <c r="AQ813" s="8"/>
      <c r="AR813" s="8"/>
      <c r="AS813" s="8"/>
      <c r="AT813" s="8"/>
      <c r="AU813" s="8"/>
      <c r="AV813" s="8"/>
      <c r="AW813" s="8"/>
      <c r="AX813" s="8"/>
      <c r="AY813" s="8"/>
      <c r="AZ813" s="8"/>
      <c r="BA813" s="8"/>
      <c r="BB813" s="8"/>
      <c r="BC813" s="8"/>
      <c r="BD813" s="8"/>
      <c r="BE813" s="8"/>
      <c r="BF813" s="8"/>
      <c r="BG813" s="8"/>
      <c r="BH813" s="8"/>
      <c r="BI813" s="8"/>
      <c r="BJ813" s="8"/>
      <c r="BK813" s="8"/>
      <c r="BL813" s="8"/>
      <c r="BM813" s="8"/>
      <c r="BN813" s="8"/>
      <c r="BO813" s="8"/>
      <c r="BP813" s="8"/>
    </row>
    <row r="814" customFormat="false" ht="15.75" hidden="false" customHeight="true" outlineLevel="0" collapsed="false">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c r="AK814" s="8"/>
      <c r="AL814" s="8"/>
      <c r="AM814" s="8"/>
      <c r="AN814" s="8"/>
      <c r="AO814" s="8"/>
      <c r="AP814" s="8"/>
      <c r="AQ814" s="8"/>
      <c r="AR814" s="8"/>
      <c r="AS814" s="8"/>
      <c r="AT814" s="8"/>
      <c r="AU814" s="8"/>
      <c r="AV814" s="8"/>
      <c r="AW814" s="8"/>
      <c r="AX814" s="8"/>
      <c r="AY814" s="8"/>
      <c r="AZ814" s="8"/>
      <c r="BA814" s="8"/>
      <c r="BB814" s="8"/>
      <c r="BC814" s="8"/>
      <c r="BD814" s="8"/>
      <c r="BE814" s="8"/>
      <c r="BF814" s="8"/>
      <c r="BG814" s="8"/>
      <c r="BH814" s="8"/>
      <c r="BI814" s="8"/>
      <c r="BJ814" s="8"/>
      <c r="BK814" s="8"/>
      <c r="BL814" s="8"/>
      <c r="BM814" s="8"/>
      <c r="BN814" s="8"/>
      <c r="BO814" s="8"/>
      <c r="BP814" s="8"/>
    </row>
    <row r="815" customFormat="false" ht="15.75" hidden="false" customHeight="true" outlineLevel="0" collapsed="false">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c r="AK815" s="8"/>
      <c r="AL815" s="8"/>
      <c r="AM815" s="8"/>
      <c r="AN815" s="8"/>
      <c r="AO815" s="8"/>
      <c r="AP815" s="8"/>
      <c r="AQ815" s="8"/>
      <c r="AR815" s="8"/>
      <c r="AS815" s="8"/>
      <c r="AT815" s="8"/>
      <c r="AU815" s="8"/>
      <c r="AV815" s="8"/>
      <c r="AW815" s="8"/>
      <c r="AX815" s="8"/>
      <c r="AY815" s="8"/>
      <c r="AZ815" s="8"/>
      <c r="BA815" s="8"/>
      <c r="BB815" s="8"/>
      <c r="BC815" s="8"/>
      <c r="BD815" s="8"/>
      <c r="BE815" s="8"/>
      <c r="BF815" s="8"/>
      <c r="BG815" s="8"/>
      <c r="BH815" s="8"/>
      <c r="BI815" s="8"/>
      <c r="BJ815" s="8"/>
      <c r="BK815" s="8"/>
      <c r="BL815" s="8"/>
      <c r="BM815" s="8"/>
      <c r="BN815" s="8"/>
      <c r="BO815" s="8"/>
      <c r="BP815" s="8"/>
    </row>
    <row r="816" customFormat="false" ht="15.75" hidden="false" customHeight="true" outlineLevel="0" collapsed="false">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c r="AK816" s="8"/>
      <c r="AL816" s="8"/>
      <c r="AM816" s="8"/>
      <c r="AN816" s="8"/>
      <c r="AO816" s="8"/>
      <c r="AP816" s="8"/>
      <c r="AQ816" s="8"/>
      <c r="AR816" s="8"/>
      <c r="AS816" s="8"/>
      <c r="AT816" s="8"/>
      <c r="AU816" s="8"/>
      <c r="AV816" s="8"/>
      <c r="AW816" s="8"/>
      <c r="AX816" s="8"/>
      <c r="AY816" s="8"/>
      <c r="AZ816" s="8"/>
      <c r="BA816" s="8"/>
      <c r="BB816" s="8"/>
      <c r="BC816" s="8"/>
      <c r="BD816" s="8"/>
      <c r="BE816" s="8"/>
      <c r="BF816" s="8"/>
      <c r="BG816" s="8"/>
      <c r="BH816" s="8"/>
      <c r="BI816" s="8"/>
      <c r="BJ816" s="8"/>
      <c r="BK816" s="8"/>
      <c r="BL816" s="8"/>
      <c r="BM816" s="8"/>
      <c r="BN816" s="8"/>
      <c r="BO816" s="8"/>
      <c r="BP816" s="8"/>
    </row>
    <row r="817" customFormat="false" ht="15.75" hidden="false" customHeight="true" outlineLevel="0" collapsed="false">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c r="AK817" s="8"/>
      <c r="AL817" s="8"/>
      <c r="AM817" s="8"/>
      <c r="AN817" s="8"/>
      <c r="AO817" s="8"/>
      <c r="AP817" s="8"/>
      <c r="AQ817" s="8"/>
      <c r="AR817" s="8"/>
      <c r="AS817" s="8"/>
      <c r="AT817" s="8"/>
      <c r="AU817" s="8"/>
      <c r="AV817" s="8"/>
      <c r="AW817" s="8"/>
      <c r="AX817" s="8"/>
      <c r="AY817" s="8"/>
      <c r="AZ817" s="8"/>
      <c r="BA817" s="8"/>
      <c r="BB817" s="8"/>
      <c r="BC817" s="8"/>
      <c r="BD817" s="8"/>
      <c r="BE817" s="8"/>
      <c r="BF817" s="8"/>
      <c r="BG817" s="8"/>
      <c r="BH817" s="8"/>
      <c r="BI817" s="8"/>
      <c r="BJ817" s="8"/>
      <c r="BK817" s="8"/>
      <c r="BL817" s="8"/>
      <c r="BM817" s="8"/>
      <c r="BN817" s="8"/>
      <c r="BO817" s="8"/>
      <c r="BP817" s="8"/>
    </row>
    <row r="818" customFormat="false" ht="15.75" hidden="false" customHeight="true" outlineLevel="0" collapsed="false">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c r="AK818" s="8"/>
      <c r="AL818" s="8"/>
      <c r="AM818" s="8"/>
      <c r="AN818" s="8"/>
      <c r="AO818" s="8"/>
      <c r="AP818" s="8"/>
      <c r="AQ818" s="8"/>
      <c r="AR818" s="8"/>
      <c r="AS818" s="8"/>
      <c r="AT818" s="8"/>
      <c r="AU818" s="8"/>
      <c r="AV818" s="8"/>
      <c r="AW818" s="8"/>
      <c r="AX818" s="8"/>
      <c r="AY818" s="8"/>
      <c r="AZ818" s="8"/>
      <c r="BA818" s="8"/>
      <c r="BB818" s="8"/>
      <c r="BC818" s="8"/>
      <c r="BD818" s="8"/>
      <c r="BE818" s="8"/>
      <c r="BF818" s="8"/>
      <c r="BG818" s="8"/>
      <c r="BH818" s="8"/>
      <c r="BI818" s="8"/>
      <c r="BJ818" s="8"/>
      <c r="BK818" s="8"/>
      <c r="BL818" s="8"/>
      <c r="BM818" s="8"/>
      <c r="BN818" s="8"/>
      <c r="BO818" s="8"/>
      <c r="BP818" s="8"/>
    </row>
    <row r="819" customFormat="false" ht="15.75" hidden="false" customHeight="true" outlineLevel="0" collapsed="false">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c r="AK819" s="8"/>
      <c r="AL819" s="8"/>
      <c r="AM819" s="8"/>
      <c r="AN819" s="8"/>
      <c r="AO819" s="8"/>
      <c r="AP819" s="8"/>
      <c r="AQ819" s="8"/>
      <c r="AR819" s="8"/>
      <c r="AS819" s="8"/>
      <c r="AT819" s="8"/>
      <c r="AU819" s="8"/>
      <c r="AV819" s="8"/>
      <c r="AW819" s="8"/>
      <c r="AX819" s="8"/>
      <c r="AY819" s="8"/>
      <c r="AZ819" s="8"/>
      <c r="BA819" s="8"/>
      <c r="BB819" s="8"/>
      <c r="BC819" s="8"/>
      <c r="BD819" s="8"/>
      <c r="BE819" s="8"/>
      <c r="BF819" s="8"/>
      <c r="BG819" s="8"/>
      <c r="BH819" s="8"/>
      <c r="BI819" s="8"/>
      <c r="BJ819" s="8"/>
      <c r="BK819" s="8"/>
      <c r="BL819" s="8"/>
      <c r="BM819" s="8"/>
      <c r="BN819" s="8"/>
      <c r="BO819" s="8"/>
      <c r="BP819" s="8"/>
    </row>
    <row r="820" customFormat="false" ht="15.75" hidden="false" customHeight="true" outlineLevel="0" collapsed="false">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c r="AK820" s="8"/>
      <c r="AL820" s="8"/>
      <c r="AM820" s="8"/>
      <c r="AN820" s="8"/>
      <c r="AO820" s="8"/>
      <c r="AP820" s="8"/>
      <c r="AQ820" s="8"/>
      <c r="AR820" s="8"/>
      <c r="AS820" s="8"/>
      <c r="AT820" s="8"/>
      <c r="AU820" s="8"/>
      <c r="AV820" s="8"/>
      <c r="AW820" s="8"/>
      <c r="AX820" s="8"/>
      <c r="AY820" s="8"/>
      <c r="AZ820" s="8"/>
      <c r="BA820" s="8"/>
      <c r="BB820" s="8"/>
      <c r="BC820" s="8"/>
      <c r="BD820" s="8"/>
      <c r="BE820" s="8"/>
      <c r="BF820" s="8"/>
      <c r="BG820" s="8"/>
      <c r="BH820" s="8"/>
      <c r="BI820" s="8"/>
      <c r="BJ820" s="8"/>
      <c r="BK820" s="8"/>
      <c r="BL820" s="8"/>
      <c r="BM820" s="8"/>
      <c r="BN820" s="8"/>
      <c r="BO820" s="8"/>
      <c r="BP820" s="8"/>
    </row>
    <row r="821" customFormat="false" ht="15.75" hidden="false" customHeight="true" outlineLevel="0" collapsed="false">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c r="AK821" s="8"/>
      <c r="AL821" s="8"/>
      <c r="AM821" s="8"/>
      <c r="AN821" s="8"/>
      <c r="AO821" s="8"/>
      <c r="AP821" s="8"/>
      <c r="AQ821" s="8"/>
      <c r="AR821" s="8"/>
      <c r="AS821" s="8"/>
      <c r="AT821" s="8"/>
      <c r="AU821" s="8"/>
      <c r="AV821" s="8"/>
      <c r="AW821" s="8"/>
      <c r="AX821" s="8"/>
      <c r="AY821" s="8"/>
      <c r="AZ821" s="8"/>
      <c r="BA821" s="8"/>
      <c r="BB821" s="8"/>
      <c r="BC821" s="8"/>
      <c r="BD821" s="8"/>
      <c r="BE821" s="8"/>
      <c r="BF821" s="8"/>
      <c r="BG821" s="8"/>
      <c r="BH821" s="8"/>
      <c r="BI821" s="8"/>
      <c r="BJ821" s="8"/>
      <c r="BK821" s="8"/>
      <c r="BL821" s="8"/>
      <c r="BM821" s="8"/>
      <c r="BN821" s="8"/>
      <c r="BO821" s="8"/>
      <c r="BP821" s="8"/>
    </row>
    <row r="822" customFormat="false" ht="15.75" hidden="false" customHeight="true" outlineLevel="0" collapsed="false">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c r="AK822" s="8"/>
      <c r="AL822" s="8"/>
      <c r="AM822" s="8"/>
      <c r="AN822" s="8"/>
      <c r="AO822" s="8"/>
      <c r="AP822" s="8"/>
      <c r="AQ822" s="8"/>
      <c r="AR822" s="8"/>
      <c r="AS822" s="8"/>
      <c r="AT822" s="8"/>
      <c r="AU822" s="8"/>
      <c r="AV822" s="8"/>
      <c r="AW822" s="8"/>
      <c r="AX822" s="8"/>
      <c r="AY822" s="8"/>
      <c r="AZ822" s="8"/>
      <c r="BA822" s="8"/>
      <c r="BB822" s="8"/>
      <c r="BC822" s="8"/>
      <c r="BD822" s="8"/>
      <c r="BE822" s="8"/>
      <c r="BF822" s="8"/>
      <c r="BG822" s="8"/>
      <c r="BH822" s="8"/>
      <c r="BI822" s="8"/>
      <c r="BJ822" s="8"/>
      <c r="BK822" s="8"/>
      <c r="BL822" s="8"/>
      <c r="BM822" s="8"/>
      <c r="BN822" s="8"/>
      <c r="BO822" s="8"/>
      <c r="BP822" s="8"/>
    </row>
    <row r="823" customFormat="false" ht="15.75" hidden="false" customHeight="true" outlineLevel="0" collapsed="false">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c r="AK823" s="8"/>
      <c r="AL823" s="8"/>
      <c r="AM823" s="8"/>
      <c r="AN823" s="8"/>
      <c r="AO823" s="8"/>
      <c r="AP823" s="8"/>
      <c r="AQ823" s="8"/>
      <c r="AR823" s="8"/>
      <c r="AS823" s="8"/>
      <c r="AT823" s="8"/>
      <c r="AU823" s="8"/>
      <c r="AV823" s="8"/>
      <c r="AW823" s="8"/>
      <c r="AX823" s="8"/>
      <c r="AY823" s="8"/>
      <c r="AZ823" s="8"/>
      <c r="BA823" s="8"/>
      <c r="BB823" s="8"/>
      <c r="BC823" s="8"/>
      <c r="BD823" s="8"/>
      <c r="BE823" s="8"/>
      <c r="BF823" s="8"/>
      <c r="BG823" s="8"/>
      <c r="BH823" s="8"/>
      <c r="BI823" s="8"/>
      <c r="BJ823" s="8"/>
      <c r="BK823" s="8"/>
      <c r="BL823" s="8"/>
      <c r="BM823" s="8"/>
      <c r="BN823" s="8"/>
      <c r="BO823" s="8"/>
      <c r="BP823" s="8"/>
    </row>
    <row r="824" customFormat="false" ht="15.75" hidden="false" customHeight="true" outlineLevel="0" collapsed="false">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c r="AK824" s="8"/>
      <c r="AL824" s="8"/>
      <c r="AM824" s="8"/>
      <c r="AN824" s="8"/>
      <c r="AO824" s="8"/>
      <c r="AP824" s="8"/>
      <c r="AQ824" s="8"/>
      <c r="AR824" s="8"/>
      <c r="AS824" s="8"/>
      <c r="AT824" s="8"/>
      <c r="AU824" s="8"/>
      <c r="AV824" s="8"/>
      <c r="AW824" s="8"/>
      <c r="AX824" s="8"/>
      <c r="AY824" s="8"/>
      <c r="AZ824" s="8"/>
      <c r="BA824" s="8"/>
      <c r="BB824" s="8"/>
      <c r="BC824" s="8"/>
      <c r="BD824" s="8"/>
      <c r="BE824" s="8"/>
      <c r="BF824" s="8"/>
      <c r="BG824" s="8"/>
      <c r="BH824" s="8"/>
      <c r="BI824" s="8"/>
      <c r="BJ824" s="8"/>
      <c r="BK824" s="8"/>
      <c r="BL824" s="8"/>
      <c r="BM824" s="8"/>
      <c r="BN824" s="8"/>
      <c r="BO824" s="8"/>
      <c r="BP824" s="8"/>
    </row>
    <row r="825" customFormat="false" ht="15.75" hidden="false" customHeight="true" outlineLevel="0" collapsed="false">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c r="AK825" s="8"/>
      <c r="AL825" s="8"/>
      <c r="AM825" s="8"/>
      <c r="AN825" s="8"/>
      <c r="AO825" s="8"/>
      <c r="AP825" s="8"/>
      <c r="AQ825" s="8"/>
      <c r="AR825" s="8"/>
      <c r="AS825" s="8"/>
      <c r="AT825" s="8"/>
      <c r="AU825" s="8"/>
      <c r="AV825" s="8"/>
      <c r="AW825" s="8"/>
      <c r="AX825" s="8"/>
      <c r="AY825" s="8"/>
      <c r="AZ825" s="8"/>
      <c r="BA825" s="8"/>
      <c r="BB825" s="8"/>
      <c r="BC825" s="8"/>
      <c r="BD825" s="8"/>
      <c r="BE825" s="8"/>
      <c r="BF825" s="8"/>
      <c r="BG825" s="8"/>
      <c r="BH825" s="8"/>
      <c r="BI825" s="8"/>
      <c r="BJ825" s="8"/>
      <c r="BK825" s="8"/>
      <c r="BL825" s="8"/>
      <c r="BM825" s="8"/>
      <c r="BN825" s="8"/>
      <c r="BO825" s="8"/>
      <c r="BP825" s="8"/>
    </row>
    <row r="826" customFormat="false" ht="15.75" hidden="false" customHeight="true" outlineLevel="0" collapsed="false">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c r="AK826" s="8"/>
      <c r="AL826" s="8"/>
      <c r="AM826" s="8"/>
      <c r="AN826" s="8"/>
      <c r="AO826" s="8"/>
      <c r="AP826" s="8"/>
      <c r="AQ826" s="8"/>
      <c r="AR826" s="8"/>
      <c r="AS826" s="8"/>
      <c r="AT826" s="8"/>
      <c r="AU826" s="8"/>
      <c r="AV826" s="8"/>
      <c r="AW826" s="8"/>
      <c r="AX826" s="8"/>
      <c r="AY826" s="8"/>
      <c r="AZ826" s="8"/>
      <c r="BA826" s="8"/>
      <c r="BB826" s="8"/>
      <c r="BC826" s="8"/>
      <c r="BD826" s="8"/>
      <c r="BE826" s="8"/>
      <c r="BF826" s="8"/>
      <c r="BG826" s="8"/>
      <c r="BH826" s="8"/>
      <c r="BI826" s="8"/>
      <c r="BJ826" s="8"/>
      <c r="BK826" s="8"/>
      <c r="BL826" s="8"/>
      <c r="BM826" s="8"/>
      <c r="BN826" s="8"/>
      <c r="BO826" s="8"/>
      <c r="BP826" s="8"/>
    </row>
    <row r="827" customFormat="false" ht="15.75" hidden="false" customHeight="true" outlineLevel="0" collapsed="false">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c r="AK827" s="8"/>
      <c r="AL827" s="8"/>
      <c r="AM827" s="8"/>
      <c r="AN827" s="8"/>
      <c r="AO827" s="8"/>
      <c r="AP827" s="8"/>
      <c r="AQ827" s="8"/>
      <c r="AR827" s="8"/>
      <c r="AS827" s="8"/>
      <c r="AT827" s="8"/>
      <c r="AU827" s="8"/>
      <c r="AV827" s="8"/>
      <c r="AW827" s="8"/>
      <c r="AX827" s="8"/>
      <c r="AY827" s="8"/>
      <c r="AZ827" s="8"/>
      <c r="BA827" s="8"/>
      <c r="BB827" s="8"/>
      <c r="BC827" s="8"/>
      <c r="BD827" s="8"/>
      <c r="BE827" s="8"/>
      <c r="BF827" s="8"/>
      <c r="BG827" s="8"/>
      <c r="BH827" s="8"/>
      <c r="BI827" s="8"/>
      <c r="BJ827" s="8"/>
      <c r="BK827" s="8"/>
      <c r="BL827" s="8"/>
      <c r="BM827" s="8"/>
      <c r="BN827" s="8"/>
      <c r="BO827" s="8"/>
      <c r="BP827" s="8"/>
    </row>
    <row r="828" customFormat="false" ht="15.75" hidden="false" customHeight="true" outlineLevel="0" collapsed="false">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c r="AK828" s="8"/>
      <c r="AL828" s="8"/>
      <c r="AM828" s="8"/>
      <c r="AN828" s="8"/>
      <c r="AO828" s="8"/>
      <c r="AP828" s="8"/>
      <c r="AQ828" s="8"/>
      <c r="AR828" s="8"/>
      <c r="AS828" s="8"/>
      <c r="AT828" s="8"/>
      <c r="AU828" s="8"/>
      <c r="AV828" s="8"/>
      <c r="AW828" s="8"/>
      <c r="AX828" s="8"/>
      <c r="AY828" s="8"/>
      <c r="AZ828" s="8"/>
      <c r="BA828" s="8"/>
      <c r="BB828" s="8"/>
      <c r="BC828" s="8"/>
      <c r="BD828" s="8"/>
      <c r="BE828" s="8"/>
      <c r="BF828" s="8"/>
      <c r="BG828" s="8"/>
      <c r="BH828" s="8"/>
      <c r="BI828" s="8"/>
      <c r="BJ828" s="8"/>
      <c r="BK828" s="8"/>
      <c r="BL828" s="8"/>
      <c r="BM828" s="8"/>
      <c r="BN828" s="8"/>
      <c r="BO828" s="8"/>
      <c r="BP828" s="8"/>
    </row>
    <row r="829" customFormat="false" ht="15.75" hidden="false" customHeight="true" outlineLevel="0" collapsed="false">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c r="AK829" s="8"/>
      <c r="AL829" s="8"/>
      <c r="AM829" s="8"/>
      <c r="AN829" s="8"/>
      <c r="AO829" s="8"/>
      <c r="AP829" s="8"/>
      <c r="AQ829" s="8"/>
      <c r="AR829" s="8"/>
      <c r="AS829" s="8"/>
      <c r="AT829" s="8"/>
      <c r="AU829" s="8"/>
      <c r="AV829" s="8"/>
      <c r="AW829" s="8"/>
      <c r="AX829" s="8"/>
      <c r="AY829" s="8"/>
      <c r="AZ829" s="8"/>
      <c r="BA829" s="8"/>
      <c r="BB829" s="8"/>
      <c r="BC829" s="8"/>
      <c r="BD829" s="8"/>
      <c r="BE829" s="8"/>
      <c r="BF829" s="8"/>
      <c r="BG829" s="8"/>
      <c r="BH829" s="8"/>
      <c r="BI829" s="8"/>
      <c r="BJ829" s="8"/>
      <c r="BK829" s="8"/>
      <c r="BL829" s="8"/>
      <c r="BM829" s="8"/>
      <c r="BN829" s="8"/>
      <c r="BO829" s="8"/>
      <c r="BP829" s="8"/>
    </row>
    <row r="830" customFormat="false" ht="15.75" hidden="false" customHeight="true" outlineLevel="0" collapsed="false">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c r="AK830" s="8"/>
      <c r="AL830" s="8"/>
      <c r="AM830" s="8"/>
      <c r="AN830" s="8"/>
      <c r="AO830" s="8"/>
      <c r="AP830" s="8"/>
      <c r="AQ830" s="8"/>
      <c r="AR830" s="8"/>
      <c r="AS830" s="8"/>
      <c r="AT830" s="8"/>
      <c r="AU830" s="8"/>
      <c r="AV830" s="8"/>
      <c r="AW830" s="8"/>
      <c r="AX830" s="8"/>
      <c r="AY830" s="8"/>
      <c r="AZ830" s="8"/>
      <c r="BA830" s="8"/>
      <c r="BB830" s="8"/>
      <c r="BC830" s="8"/>
      <c r="BD830" s="8"/>
      <c r="BE830" s="8"/>
      <c r="BF830" s="8"/>
      <c r="BG830" s="8"/>
      <c r="BH830" s="8"/>
      <c r="BI830" s="8"/>
      <c r="BJ830" s="8"/>
      <c r="BK830" s="8"/>
      <c r="BL830" s="8"/>
      <c r="BM830" s="8"/>
      <c r="BN830" s="8"/>
      <c r="BO830" s="8"/>
      <c r="BP830" s="8"/>
    </row>
    <row r="831" customFormat="false" ht="15.75" hidden="false" customHeight="true" outlineLevel="0" collapsed="false">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c r="AK831" s="8"/>
      <c r="AL831" s="8"/>
      <c r="AM831" s="8"/>
      <c r="AN831" s="8"/>
      <c r="AO831" s="8"/>
      <c r="AP831" s="8"/>
      <c r="AQ831" s="8"/>
      <c r="AR831" s="8"/>
      <c r="AS831" s="8"/>
      <c r="AT831" s="8"/>
      <c r="AU831" s="8"/>
      <c r="AV831" s="8"/>
      <c r="AW831" s="8"/>
      <c r="AX831" s="8"/>
      <c r="AY831" s="8"/>
      <c r="AZ831" s="8"/>
      <c r="BA831" s="8"/>
      <c r="BB831" s="8"/>
      <c r="BC831" s="8"/>
      <c r="BD831" s="8"/>
      <c r="BE831" s="8"/>
      <c r="BF831" s="8"/>
      <c r="BG831" s="8"/>
      <c r="BH831" s="8"/>
      <c r="BI831" s="8"/>
      <c r="BJ831" s="8"/>
      <c r="BK831" s="8"/>
      <c r="BL831" s="8"/>
      <c r="BM831" s="8"/>
      <c r="BN831" s="8"/>
      <c r="BO831" s="8"/>
      <c r="BP831" s="8"/>
    </row>
    <row r="832" customFormat="false" ht="15.75" hidden="false" customHeight="true" outlineLevel="0" collapsed="false">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c r="AK832" s="8"/>
      <c r="AL832" s="8"/>
      <c r="AM832" s="8"/>
      <c r="AN832" s="8"/>
      <c r="AO832" s="8"/>
      <c r="AP832" s="8"/>
      <c r="AQ832" s="8"/>
      <c r="AR832" s="8"/>
      <c r="AS832" s="8"/>
      <c r="AT832" s="8"/>
      <c r="AU832" s="8"/>
      <c r="AV832" s="8"/>
      <c r="AW832" s="8"/>
      <c r="AX832" s="8"/>
      <c r="AY832" s="8"/>
      <c r="AZ832" s="8"/>
      <c r="BA832" s="8"/>
      <c r="BB832" s="8"/>
      <c r="BC832" s="8"/>
      <c r="BD832" s="8"/>
      <c r="BE832" s="8"/>
      <c r="BF832" s="8"/>
      <c r="BG832" s="8"/>
      <c r="BH832" s="8"/>
      <c r="BI832" s="8"/>
      <c r="BJ832" s="8"/>
      <c r="BK832" s="8"/>
      <c r="BL832" s="8"/>
      <c r="BM832" s="8"/>
      <c r="BN832" s="8"/>
      <c r="BO832" s="8"/>
      <c r="BP832" s="8"/>
    </row>
    <row r="833" customFormat="false" ht="15.75" hidden="false" customHeight="true" outlineLevel="0" collapsed="false">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c r="AK833" s="8"/>
      <c r="AL833" s="8"/>
      <c r="AM833" s="8"/>
      <c r="AN833" s="8"/>
      <c r="AO833" s="8"/>
      <c r="AP833" s="8"/>
      <c r="AQ833" s="8"/>
      <c r="AR833" s="8"/>
      <c r="AS833" s="8"/>
      <c r="AT833" s="8"/>
      <c r="AU833" s="8"/>
      <c r="AV833" s="8"/>
      <c r="AW833" s="8"/>
      <c r="AX833" s="8"/>
      <c r="AY833" s="8"/>
      <c r="AZ833" s="8"/>
      <c r="BA833" s="8"/>
      <c r="BB833" s="8"/>
      <c r="BC833" s="8"/>
      <c r="BD833" s="8"/>
      <c r="BE833" s="8"/>
      <c r="BF833" s="8"/>
      <c r="BG833" s="8"/>
      <c r="BH833" s="8"/>
      <c r="BI833" s="8"/>
      <c r="BJ833" s="8"/>
      <c r="BK833" s="8"/>
      <c r="BL833" s="8"/>
      <c r="BM833" s="8"/>
      <c r="BN833" s="8"/>
      <c r="BO833" s="8"/>
      <c r="BP833" s="8"/>
    </row>
    <row r="834" customFormat="false" ht="15.75" hidden="false" customHeight="true" outlineLevel="0" collapsed="false">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c r="AK834" s="8"/>
      <c r="AL834" s="8"/>
      <c r="AM834" s="8"/>
      <c r="AN834" s="8"/>
      <c r="AO834" s="8"/>
      <c r="AP834" s="8"/>
      <c r="AQ834" s="8"/>
      <c r="AR834" s="8"/>
      <c r="AS834" s="8"/>
      <c r="AT834" s="8"/>
      <c r="AU834" s="8"/>
      <c r="AV834" s="8"/>
      <c r="AW834" s="8"/>
      <c r="AX834" s="8"/>
      <c r="AY834" s="8"/>
      <c r="AZ834" s="8"/>
      <c r="BA834" s="8"/>
      <c r="BB834" s="8"/>
      <c r="BC834" s="8"/>
      <c r="BD834" s="8"/>
      <c r="BE834" s="8"/>
      <c r="BF834" s="8"/>
      <c r="BG834" s="8"/>
      <c r="BH834" s="8"/>
      <c r="BI834" s="8"/>
      <c r="BJ834" s="8"/>
      <c r="BK834" s="8"/>
      <c r="BL834" s="8"/>
      <c r="BM834" s="8"/>
      <c r="BN834" s="8"/>
      <c r="BO834" s="8"/>
      <c r="BP834" s="8"/>
    </row>
    <row r="835" customFormat="false" ht="15.75" hidden="false" customHeight="true" outlineLevel="0" collapsed="false">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c r="AK835" s="8"/>
      <c r="AL835" s="8"/>
      <c r="AM835" s="8"/>
      <c r="AN835" s="8"/>
      <c r="AO835" s="8"/>
      <c r="AP835" s="8"/>
      <c r="AQ835" s="8"/>
      <c r="AR835" s="8"/>
      <c r="AS835" s="8"/>
      <c r="AT835" s="8"/>
      <c r="AU835" s="8"/>
      <c r="AV835" s="8"/>
      <c r="AW835" s="8"/>
      <c r="AX835" s="8"/>
      <c r="AY835" s="8"/>
      <c r="AZ835" s="8"/>
      <c r="BA835" s="8"/>
      <c r="BB835" s="8"/>
      <c r="BC835" s="8"/>
      <c r="BD835" s="8"/>
      <c r="BE835" s="8"/>
      <c r="BF835" s="8"/>
      <c r="BG835" s="8"/>
      <c r="BH835" s="8"/>
      <c r="BI835" s="8"/>
      <c r="BJ835" s="8"/>
      <c r="BK835" s="8"/>
      <c r="BL835" s="8"/>
      <c r="BM835" s="8"/>
      <c r="BN835" s="8"/>
      <c r="BO835" s="8"/>
      <c r="BP835" s="8"/>
    </row>
    <row r="836" customFormat="false" ht="15.75" hidden="false" customHeight="true" outlineLevel="0" collapsed="false">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c r="AK836" s="8"/>
      <c r="AL836" s="8"/>
      <c r="AM836" s="8"/>
      <c r="AN836" s="8"/>
      <c r="AO836" s="8"/>
      <c r="AP836" s="8"/>
      <c r="AQ836" s="8"/>
      <c r="AR836" s="8"/>
      <c r="AS836" s="8"/>
      <c r="AT836" s="8"/>
      <c r="AU836" s="8"/>
      <c r="AV836" s="8"/>
      <c r="AW836" s="8"/>
      <c r="AX836" s="8"/>
      <c r="AY836" s="8"/>
      <c r="AZ836" s="8"/>
      <c r="BA836" s="8"/>
      <c r="BB836" s="8"/>
      <c r="BC836" s="8"/>
      <c r="BD836" s="8"/>
      <c r="BE836" s="8"/>
      <c r="BF836" s="8"/>
      <c r="BG836" s="8"/>
      <c r="BH836" s="8"/>
      <c r="BI836" s="8"/>
      <c r="BJ836" s="8"/>
      <c r="BK836" s="8"/>
      <c r="BL836" s="8"/>
      <c r="BM836" s="8"/>
      <c r="BN836" s="8"/>
      <c r="BO836" s="8"/>
      <c r="BP836" s="8"/>
    </row>
    <row r="837" customFormat="false" ht="15.75" hidden="false" customHeight="true" outlineLevel="0" collapsed="false">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c r="AK837" s="8"/>
      <c r="AL837" s="8"/>
      <c r="AM837" s="8"/>
      <c r="AN837" s="8"/>
      <c r="AO837" s="8"/>
      <c r="AP837" s="8"/>
      <c r="AQ837" s="8"/>
      <c r="AR837" s="8"/>
      <c r="AS837" s="8"/>
      <c r="AT837" s="8"/>
      <c r="AU837" s="8"/>
      <c r="AV837" s="8"/>
      <c r="AW837" s="8"/>
      <c r="AX837" s="8"/>
      <c r="AY837" s="8"/>
      <c r="AZ837" s="8"/>
      <c r="BA837" s="8"/>
      <c r="BB837" s="8"/>
      <c r="BC837" s="8"/>
      <c r="BD837" s="8"/>
      <c r="BE837" s="8"/>
      <c r="BF837" s="8"/>
      <c r="BG837" s="8"/>
      <c r="BH837" s="8"/>
      <c r="BI837" s="8"/>
      <c r="BJ837" s="8"/>
      <c r="BK837" s="8"/>
      <c r="BL837" s="8"/>
      <c r="BM837" s="8"/>
      <c r="BN837" s="8"/>
      <c r="BO837" s="8"/>
      <c r="BP837" s="8"/>
    </row>
    <row r="838" customFormat="false" ht="15.75" hidden="false" customHeight="true" outlineLevel="0" collapsed="false">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c r="AK838" s="8"/>
      <c r="AL838" s="8"/>
      <c r="AM838" s="8"/>
      <c r="AN838" s="8"/>
      <c r="AO838" s="8"/>
      <c r="AP838" s="8"/>
      <c r="AQ838" s="8"/>
      <c r="AR838" s="8"/>
      <c r="AS838" s="8"/>
      <c r="AT838" s="8"/>
      <c r="AU838" s="8"/>
      <c r="AV838" s="8"/>
      <c r="AW838" s="8"/>
      <c r="AX838" s="8"/>
      <c r="AY838" s="8"/>
      <c r="AZ838" s="8"/>
      <c r="BA838" s="8"/>
      <c r="BB838" s="8"/>
      <c r="BC838" s="8"/>
      <c r="BD838" s="8"/>
      <c r="BE838" s="8"/>
      <c r="BF838" s="8"/>
      <c r="BG838" s="8"/>
      <c r="BH838" s="8"/>
      <c r="BI838" s="8"/>
      <c r="BJ838" s="8"/>
      <c r="BK838" s="8"/>
      <c r="BL838" s="8"/>
      <c r="BM838" s="8"/>
      <c r="BN838" s="8"/>
      <c r="BO838" s="8"/>
      <c r="BP838" s="8"/>
    </row>
    <row r="839" customFormat="false" ht="15.75" hidden="false" customHeight="true" outlineLevel="0" collapsed="false">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c r="AK839" s="8"/>
      <c r="AL839" s="8"/>
      <c r="AM839" s="8"/>
      <c r="AN839" s="8"/>
      <c r="AO839" s="8"/>
      <c r="AP839" s="8"/>
      <c r="AQ839" s="8"/>
      <c r="AR839" s="8"/>
      <c r="AS839" s="8"/>
      <c r="AT839" s="8"/>
      <c r="AU839" s="8"/>
      <c r="AV839" s="8"/>
      <c r="AW839" s="8"/>
      <c r="AX839" s="8"/>
      <c r="AY839" s="8"/>
      <c r="AZ839" s="8"/>
      <c r="BA839" s="8"/>
      <c r="BB839" s="8"/>
      <c r="BC839" s="8"/>
      <c r="BD839" s="8"/>
      <c r="BE839" s="8"/>
      <c r="BF839" s="8"/>
      <c r="BG839" s="8"/>
      <c r="BH839" s="8"/>
      <c r="BI839" s="8"/>
      <c r="BJ839" s="8"/>
      <c r="BK839" s="8"/>
      <c r="BL839" s="8"/>
      <c r="BM839" s="8"/>
      <c r="BN839" s="8"/>
      <c r="BO839" s="8"/>
      <c r="BP839" s="8"/>
    </row>
    <row r="840" customFormat="false" ht="15.75" hidden="false" customHeight="true" outlineLevel="0" collapsed="false">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c r="AK840" s="8"/>
      <c r="AL840" s="8"/>
      <c r="AM840" s="8"/>
      <c r="AN840" s="8"/>
      <c r="AO840" s="8"/>
      <c r="AP840" s="8"/>
      <c r="AQ840" s="8"/>
      <c r="AR840" s="8"/>
      <c r="AS840" s="8"/>
      <c r="AT840" s="8"/>
      <c r="AU840" s="8"/>
      <c r="AV840" s="8"/>
      <c r="AW840" s="8"/>
      <c r="AX840" s="8"/>
      <c r="AY840" s="8"/>
      <c r="AZ840" s="8"/>
      <c r="BA840" s="8"/>
      <c r="BB840" s="8"/>
      <c r="BC840" s="8"/>
      <c r="BD840" s="8"/>
      <c r="BE840" s="8"/>
      <c r="BF840" s="8"/>
      <c r="BG840" s="8"/>
      <c r="BH840" s="8"/>
      <c r="BI840" s="8"/>
      <c r="BJ840" s="8"/>
      <c r="BK840" s="8"/>
      <c r="BL840" s="8"/>
      <c r="BM840" s="8"/>
      <c r="BN840" s="8"/>
      <c r="BO840" s="8"/>
      <c r="BP840" s="8"/>
    </row>
    <row r="841" customFormat="false" ht="15.75" hidden="false" customHeight="true" outlineLevel="0" collapsed="false">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c r="AK841" s="8"/>
      <c r="AL841" s="8"/>
      <c r="AM841" s="8"/>
      <c r="AN841" s="8"/>
      <c r="AO841" s="8"/>
      <c r="AP841" s="8"/>
      <c r="AQ841" s="8"/>
      <c r="AR841" s="8"/>
      <c r="AS841" s="8"/>
      <c r="AT841" s="8"/>
      <c r="AU841" s="8"/>
      <c r="AV841" s="8"/>
      <c r="AW841" s="8"/>
      <c r="AX841" s="8"/>
      <c r="AY841" s="8"/>
      <c r="AZ841" s="8"/>
      <c r="BA841" s="8"/>
      <c r="BB841" s="8"/>
      <c r="BC841" s="8"/>
      <c r="BD841" s="8"/>
      <c r="BE841" s="8"/>
      <c r="BF841" s="8"/>
      <c r="BG841" s="8"/>
      <c r="BH841" s="8"/>
      <c r="BI841" s="8"/>
      <c r="BJ841" s="8"/>
      <c r="BK841" s="8"/>
      <c r="BL841" s="8"/>
      <c r="BM841" s="8"/>
      <c r="BN841" s="8"/>
      <c r="BO841" s="8"/>
      <c r="BP841" s="8"/>
    </row>
    <row r="842" customFormat="false" ht="15.75" hidden="false" customHeight="true" outlineLevel="0" collapsed="false">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c r="AK842" s="8"/>
      <c r="AL842" s="8"/>
      <c r="AM842" s="8"/>
      <c r="AN842" s="8"/>
      <c r="AO842" s="8"/>
      <c r="AP842" s="8"/>
      <c r="AQ842" s="8"/>
      <c r="AR842" s="8"/>
      <c r="AS842" s="8"/>
      <c r="AT842" s="8"/>
      <c r="AU842" s="8"/>
      <c r="AV842" s="8"/>
      <c r="AW842" s="8"/>
      <c r="AX842" s="8"/>
      <c r="AY842" s="8"/>
      <c r="AZ842" s="8"/>
      <c r="BA842" s="8"/>
      <c r="BB842" s="8"/>
      <c r="BC842" s="8"/>
      <c r="BD842" s="8"/>
      <c r="BE842" s="8"/>
      <c r="BF842" s="8"/>
      <c r="BG842" s="8"/>
      <c r="BH842" s="8"/>
      <c r="BI842" s="8"/>
      <c r="BJ842" s="8"/>
      <c r="BK842" s="8"/>
      <c r="BL842" s="8"/>
      <c r="BM842" s="8"/>
      <c r="BN842" s="8"/>
      <c r="BO842" s="8"/>
      <c r="BP842" s="8"/>
    </row>
    <row r="843" customFormat="false" ht="15.75" hidden="false" customHeight="true" outlineLevel="0" collapsed="false">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c r="AK843" s="8"/>
      <c r="AL843" s="8"/>
      <c r="AM843" s="8"/>
      <c r="AN843" s="8"/>
      <c r="AO843" s="8"/>
      <c r="AP843" s="8"/>
      <c r="AQ843" s="8"/>
      <c r="AR843" s="8"/>
      <c r="AS843" s="8"/>
      <c r="AT843" s="8"/>
      <c r="AU843" s="8"/>
      <c r="AV843" s="8"/>
      <c r="AW843" s="8"/>
      <c r="AX843" s="8"/>
      <c r="AY843" s="8"/>
      <c r="AZ843" s="8"/>
      <c r="BA843" s="8"/>
      <c r="BB843" s="8"/>
      <c r="BC843" s="8"/>
      <c r="BD843" s="8"/>
      <c r="BE843" s="8"/>
      <c r="BF843" s="8"/>
      <c r="BG843" s="8"/>
      <c r="BH843" s="8"/>
      <c r="BI843" s="8"/>
      <c r="BJ843" s="8"/>
      <c r="BK843" s="8"/>
      <c r="BL843" s="8"/>
      <c r="BM843" s="8"/>
      <c r="BN843" s="8"/>
      <c r="BO843" s="8"/>
      <c r="BP843" s="8"/>
    </row>
    <row r="844" customFormat="false" ht="15.75" hidden="false" customHeight="true" outlineLevel="0" collapsed="false">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c r="AK844" s="8"/>
      <c r="AL844" s="8"/>
      <c r="AM844" s="8"/>
      <c r="AN844" s="8"/>
      <c r="AO844" s="8"/>
      <c r="AP844" s="8"/>
      <c r="AQ844" s="8"/>
      <c r="AR844" s="8"/>
      <c r="AS844" s="8"/>
      <c r="AT844" s="8"/>
      <c r="AU844" s="8"/>
      <c r="AV844" s="8"/>
      <c r="AW844" s="8"/>
      <c r="AX844" s="8"/>
      <c r="AY844" s="8"/>
      <c r="AZ844" s="8"/>
      <c r="BA844" s="8"/>
      <c r="BB844" s="8"/>
      <c r="BC844" s="8"/>
      <c r="BD844" s="8"/>
      <c r="BE844" s="8"/>
      <c r="BF844" s="8"/>
      <c r="BG844" s="8"/>
      <c r="BH844" s="8"/>
      <c r="BI844" s="8"/>
      <c r="BJ844" s="8"/>
      <c r="BK844" s="8"/>
      <c r="BL844" s="8"/>
      <c r="BM844" s="8"/>
      <c r="BN844" s="8"/>
      <c r="BO844" s="8"/>
      <c r="BP844" s="8"/>
    </row>
    <row r="845" customFormat="false" ht="15.75" hidden="false" customHeight="true" outlineLevel="0" collapsed="false">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c r="AK845" s="8"/>
      <c r="AL845" s="8"/>
      <c r="AM845" s="8"/>
      <c r="AN845" s="8"/>
      <c r="AO845" s="8"/>
      <c r="AP845" s="8"/>
      <c r="AQ845" s="8"/>
      <c r="AR845" s="8"/>
      <c r="AS845" s="8"/>
      <c r="AT845" s="8"/>
      <c r="AU845" s="8"/>
      <c r="AV845" s="8"/>
      <c r="AW845" s="8"/>
      <c r="AX845" s="8"/>
      <c r="AY845" s="8"/>
      <c r="AZ845" s="8"/>
      <c r="BA845" s="8"/>
      <c r="BB845" s="8"/>
      <c r="BC845" s="8"/>
      <c r="BD845" s="8"/>
      <c r="BE845" s="8"/>
      <c r="BF845" s="8"/>
      <c r="BG845" s="8"/>
      <c r="BH845" s="8"/>
      <c r="BI845" s="8"/>
      <c r="BJ845" s="8"/>
      <c r="BK845" s="8"/>
      <c r="BL845" s="8"/>
      <c r="BM845" s="8"/>
      <c r="BN845" s="8"/>
      <c r="BO845" s="8"/>
      <c r="BP845" s="8"/>
    </row>
    <row r="846" customFormat="false" ht="15.75" hidden="false" customHeight="true" outlineLevel="0" collapsed="false">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c r="AK846" s="8"/>
      <c r="AL846" s="8"/>
      <c r="AM846" s="8"/>
      <c r="AN846" s="8"/>
      <c r="AO846" s="8"/>
      <c r="AP846" s="8"/>
      <c r="AQ846" s="8"/>
      <c r="AR846" s="8"/>
      <c r="AS846" s="8"/>
      <c r="AT846" s="8"/>
      <c r="AU846" s="8"/>
      <c r="AV846" s="8"/>
      <c r="AW846" s="8"/>
      <c r="AX846" s="8"/>
      <c r="AY846" s="8"/>
      <c r="AZ846" s="8"/>
      <c r="BA846" s="8"/>
      <c r="BB846" s="8"/>
      <c r="BC846" s="8"/>
      <c r="BD846" s="8"/>
      <c r="BE846" s="8"/>
      <c r="BF846" s="8"/>
      <c r="BG846" s="8"/>
      <c r="BH846" s="8"/>
      <c r="BI846" s="8"/>
      <c r="BJ846" s="8"/>
      <c r="BK846" s="8"/>
      <c r="BL846" s="8"/>
      <c r="BM846" s="8"/>
      <c r="BN846" s="8"/>
      <c r="BO846" s="8"/>
      <c r="BP846" s="8"/>
    </row>
    <row r="847" customFormat="false" ht="15.75" hidden="false" customHeight="true" outlineLevel="0" collapsed="false">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c r="AK847" s="8"/>
      <c r="AL847" s="8"/>
      <c r="AM847" s="8"/>
      <c r="AN847" s="8"/>
      <c r="AO847" s="8"/>
      <c r="AP847" s="8"/>
      <c r="AQ847" s="8"/>
      <c r="AR847" s="8"/>
      <c r="AS847" s="8"/>
      <c r="AT847" s="8"/>
      <c r="AU847" s="8"/>
      <c r="AV847" s="8"/>
      <c r="AW847" s="8"/>
      <c r="AX847" s="8"/>
      <c r="AY847" s="8"/>
      <c r="AZ847" s="8"/>
      <c r="BA847" s="8"/>
      <c r="BB847" s="8"/>
      <c r="BC847" s="8"/>
      <c r="BD847" s="8"/>
      <c r="BE847" s="8"/>
      <c r="BF847" s="8"/>
      <c r="BG847" s="8"/>
      <c r="BH847" s="8"/>
      <c r="BI847" s="8"/>
      <c r="BJ847" s="8"/>
      <c r="BK847" s="8"/>
      <c r="BL847" s="8"/>
      <c r="BM847" s="8"/>
      <c r="BN847" s="8"/>
      <c r="BO847" s="8"/>
      <c r="BP847" s="8"/>
    </row>
    <row r="848" customFormat="false" ht="15.75" hidden="false" customHeight="true" outlineLevel="0" collapsed="false">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c r="AK848" s="8"/>
      <c r="AL848" s="8"/>
      <c r="AM848" s="8"/>
      <c r="AN848" s="8"/>
      <c r="AO848" s="8"/>
      <c r="AP848" s="8"/>
      <c r="AQ848" s="8"/>
      <c r="AR848" s="8"/>
      <c r="AS848" s="8"/>
      <c r="AT848" s="8"/>
      <c r="AU848" s="8"/>
      <c r="AV848" s="8"/>
      <c r="AW848" s="8"/>
      <c r="AX848" s="8"/>
      <c r="AY848" s="8"/>
      <c r="AZ848" s="8"/>
      <c r="BA848" s="8"/>
      <c r="BB848" s="8"/>
      <c r="BC848" s="8"/>
      <c r="BD848" s="8"/>
      <c r="BE848" s="8"/>
      <c r="BF848" s="8"/>
      <c r="BG848" s="8"/>
      <c r="BH848" s="8"/>
      <c r="BI848" s="8"/>
      <c r="BJ848" s="8"/>
      <c r="BK848" s="8"/>
      <c r="BL848" s="8"/>
      <c r="BM848" s="8"/>
      <c r="BN848" s="8"/>
      <c r="BO848" s="8"/>
      <c r="BP848" s="8"/>
    </row>
    <row r="849" customFormat="false" ht="15.75" hidden="false" customHeight="true" outlineLevel="0" collapsed="false">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c r="AK849" s="8"/>
      <c r="AL849" s="8"/>
      <c r="AM849" s="8"/>
      <c r="AN849" s="8"/>
      <c r="AO849" s="8"/>
      <c r="AP849" s="8"/>
      <c r="AQ849" s="8"/>
      <c r="AR849" s="8"/>
      <c r="AS849" s="8"/>
      <c r="AT849" s="8"/>
      <c r="AU849" s="8"/>
      <c r="AV849" s="8"/>
      <c r="AW849" s="8"/>
      <c r="AX849" s="8"/>
      <c r="AY849" s="8"/>
      <c r="AZ849" s="8"/>
      <c r="BA849" s="8"/>
      <c r="BB849" s="8"/>
      <c r="BC849" s="8"/>
      <c r="BD849" s="8"/>
      <c r="BE849" s="8"/>
      <c r="BF849" s="8"/>
      <c r="BG849" s="8"/>
      <c r="BH849" s="8"/>
      <c r="BI849" s="8"/>
      <c r="BJ849" s="8"/>
      <c r="BK849" s="8"/>
      <c r="BL849" s="8"/>
      <c r="BM849" s="8"/>
      <c r="BN849" s="8"/>
      <c r="BO849" s="8"/>
      <c r="BP849" s="8"/>
    </row>
    <row r="850" customFormat="false" ht="15.75" hidden="false" customHeight="true" outlineLevel="0" collapsed="false">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c r="AK850" s="8"/>
      <c r="AL850" s="8"/>
      <c r="AM850" s="8"/>
      <c r="AN850" s="8"/>
      <c r="AO850" s="8"/>
      <c r="AP850" s="8"/>
      <c r="AQ850" s="8"/>
      <c r="AR850" s="8"/>
      <c r="AS850" s="8"/>
      <c r="AT850" s="8"/>
      <c r="AU850" s="8"/>
      <c r="AV850" s="8"/>
      <c r="AW850" s="8"/>
      <c r="AX850" s="8"/>
      <c r="AY850" s="8"/>
      <c r="AZ850" s="8"/>
      <c r="BA850" s="8"/>
      <c r="BB850" s="8"/>
      <c r="BC850" s="8"/>
      <c r="BD850" s="8"/>
      <c r="BE850" s="8"/>
      <c r="BF850" s="8"/>
      <c r="BG850" s="8"/>
      <c r="BH850" s="8"/>
      <c r="BI850" s="8"/>
      <c r="BJ850" s="8"/>
      <c r="BK850" s="8"/>
      <c r="BL850" s="8"/>
      <c r="BM850" s="8"/>
      <c r="BN850" s="8"/>
      <c r="BO850" s="8"/>
      <c r="BP850" s="8"/>
    </row>
    <row r="851" customFormat="false" ht="15.75" hidden="false" customHeight="true" outlineLevel="0" collapsed="false">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c r="AK851" s="8"/>
      <c r="AL851" s="8"/>
      <c r="AM851" s="8"/>
      <c r="AN851" s="8"/>
      <c r="AO851" s="8"/>
      <c r="AP851" s="8"/>
      <c r="AQ851" s="8"/>
      <c r="AR851" s="8"/>
      <c r="AS851" s="8"/>
      <c r="AT851" s="8"/>
      <c r="AU851" s="8"/>
      <c r="AV851" s="8"/>
      <c r="AW851" s="8"/>
      <c r="AX851" s="8"/>
      <c r="AY851" s="8"/>
      <c r="AZ851" s="8"/>
      <c r="BA851" s="8"/>
      <c r="BB851" s="8"/>
      <c r="BC851" s="8"/>
      <c r="BD851" s="8"/>
      <c r="BE851" s="8"/>
      <c r="BF851" s="8"/>
      <c r="BG851" s="8"/>
      <c r="BH851" s="8"/>
      <c r="BI851" s="8"/>
      <c r="BJ851" s="8"/>
      <c r="BK851" s="8"/>
      <c r="BL851" s="8"/>
      <c r="BM851" s="8"/>
      <c r="BN851" s="8"/>
      <c r="BO851" s="8"/>
      <c r="BP851" s="8"/>
    </row>
    <row r="852" customFormat="false" ht="15.75" hidden="false" customHeight="true" outlineLevel="0" collapsed="false">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c r="AK852" s="8"/>
      <c r="AL852" s="8"/>
      <c r="AM852" s="8"/>
      <c r="AN852" s="8"/>
      <c r="AO852" s="8"/>
      <c r="AP852" s="8"/>
      <c r="AQ852" s="8"/>
      <c r="AR852" s="8"/>
      <c r="AS852" s="8"/>
      <c r="AT852" s="8"/>
      <c r="AU852" s="8"/>
      <c r="AV852" s="8"/>
      <c r="AW852" s="8"/>
      <c r="AX852" s="8"/>
      <c r="AY852" s="8"/>
      <c r="AZ852" s="8"/>
      <c r="BA852" s="8"/>
      <c r="BB852" s="8"/>
      <c r="BC852" s="8"/>
      <c r="BD852" s="8"/>
      <c r="BE852" s="8"/>
      <c r="BF852" s="8"/>
      <c r="BG852" s="8"/>
      <c r="BH852" s="8"/>
      <c r="BI852" s="8"/>
      <c r="BJ852" s="8"/>
      <c r="BK852" s="8"/>
      <c r="BL852" s="8"/>
      <c r="BM852" s="8"/>
      <c r="BN852" s="8"/>
      <c r="BO852" s="8"/>
      <c r="BP852" s="8"/>
    </row>
    <row r="853" customFormat="false" ht="15.75" hidden="false" customHeight="true" outlineLevel="0" collapsed="false">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c r="AK853" s="8"/>
      <c r="AL853" s="8"/>
      <c r="AM853" s="8"/>
      <c r="AN853" s="8"/>
      <c r="AO853" s="8"/>
      <c r="AP853" s="8"/>
      <c r="AQ853" s="8"/>
      <c r="AR853" s="8"/>
      <c r="AS853" s="8"/>
      <c r="AT853" s="8"/>
      <c r="AU853" s="8"/>
      <c r="AV853" s="8"/>
      <c r="AW853" s="8"/>
      <c r="AX853" s="8"/>
      <c r="AY853" s="8"/>
      <c r="AZ853" s="8"/>
      <c r="BA853" s="8"/>
      <c r="BB853" s="8"/>
      <c r="BC853" s="8"/>
      <c r="BD853" s="8"/>
      <c r="BE853" s="8"/>
      <c r="BF853" s="8"/>
      <c r="BG853" s="8"/>
      <c r="BH853" s="8"/>
      <c r="BI853" s="8"/>
      <c r="BJ853" s="8"/>
      <c r="BK853" s="8"/>
      <c r="BL853" s="8"/>
      <c r="BM853" s="8"/>
      <c r="BN853" s="8"/>
      <c r="BO853" s="8"/>
      <c r="BP853" s="8"/>
    </row>
    <row r="854" customFormat="false" ht="15.75" hidden="false" customHeight="true" outlineLevel="0" collapsed="false">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c r="AK854" s="8"/>
      <c r="AL854" s="8"/>
      <c r="AM854" s="8"/>
      <c r="AN854" s="8"/>
      <c r="AO854" s="8"/>
      <c r="AP854" s="8"/>
      <c r="AQ854" s="8"/>
      <c r="AR854" s="8"/>
      <c r="AS854" s="8"/>
      <c r="AT854" s="8"/>
      <c r="AU854" s="8"/>
      <c r="AV854" s="8"/>
      <c r="AW854" s="8"/>
      <c r="AX854" s="8"/>
      <c r="AY854" s="8"/>
      <c r="AZ854" s="8"/>
      <c r="BA854" s="8"/>
      <c r="BB854" s="8"/>
      <c r="BC854" s="8"/>
      <c r="BD854" s="8"/>
      <c r="BE854" s="8"/>
      <c r="BF854" s="8"/>
      <c r="BG854" s="8"/>
      <c r="BH854" s="8"/>
      <c r="BI854" s="8"/>
      <c r="BJ854" s="8"/>
      <c r="BK854" s="8"/>
      <c r="BL854" s="8"/>
      <c r="BM854" s="8"/>
      <c r="BN854" s="8"/>
      <c r="BO854" s="8"/>
      <c r="BP854" s="8"/>
    </row>
    <row r="855" customFormat="false" ht="15.75" hidden="false" customHeight="true" outlineLevel="0" collapsed="false">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c r="AK855" s="8"/>
      <c r="AL855" s="8"/>
      <c r="AM855" s="8"/>
      <c r="AN855" s="8"/>
      <c r="AO855" s="8"/>
      <c r="AP855" s="8"/>
      <c r="AQ855" s="8"/>
      <c r="AR855" s="8"/>
      <c r="AS855" s="8"/>
      <c r="AT855" s="8"/>
      <c r="AU855" s="8"/>
      <c r="AV855" s="8"/>
      <c r="AW855" s="8"/>
      <c r="AX855" s="8"/>
      <c r="AY855" s="8"/>
      <c r="AZ855" s="8"/>
      <c r="BA855" s="8"/>
      <c r="BB855" s="8"/>
      <c r="BC855" s="8"/>
      <c r="BD855" s="8"/>
      <c r="BE855" s="8"/>
      <c r="BF855" s="8"/>
      <c r="BG855" s="8"/>
      <c r="BH855" s="8"/>
      <c r="BI855" s="8"/>
      <c r="BJ855" s="8"/>
      <c r="BK855" s="8"/>
      <c r="BL855" s="8"/>
      <c r="BM855" s="8"/>
      <c r="BN855" s="8"/>
      <c r="BO855" s="8"/>
      <c r="BP855" s="8"/>
    </row>
    <row r="856" customFormat="false" ht="15.75" hidden="false" customHeight="true" outlineLevel="0" collapsed="false">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c r="AK856" s="8"/>
      <c r="AL856" s="8"/>
      <c r="AM856" s="8"/>
      <c r="AN856" s="8"/>
      <c r="AO856" s="8"/>
      <c r="AP856" s="8"/>
      <c r="AQ856" s="8"/>
      <c r="AR856" s="8"/>
      <c r="AS856" s="8"/>
      <c r="AT856" s="8"/>
      <c r="AU856" s="8"/>
      <c r="AV856" s="8"/>
      <c r="AW856" s="8"/>
      <c r="AX856" s="8"/>
      <c r="AY856" s="8"/>
      <c r="AZ856" s="8"/>
      <c r="BA856" s="8"/>
      <c r="BB856" s="8"/>
      <c r="BC856" s="8"/>
      <c r="BD856" s="8"/>
      <c r="BE856" s="8"/>
      <c r="BF856" s="8"/>
      <c r="BG856" s="8"/>
      <c r="BH856" s="8"/>
      <c r="BI856" s="8"/>
      <c r="BJ856" s="8"/>
      <c r="BK856" s="8"/>
      <c r="BL856" s="8"/>
      <c r="BM856" s="8"/>
      <c r="BN856" s="8"/>
      <c r="BO856" s="8"/>
      <c r="BP856" s="8"/>
    </row>
    <row r="857" customFormat="false" ht="15.75" hidden="false" customHeight="true" outlineLevel="0" collapsed="false">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c r="AK857" s="8"/>
      <c r="AL857" s="8"/>
      <c r="AM857" s="8"/>
      <c r="AN857" s="8"/>
      <c r="AO857" s="8"/>
      <c r="AP857" s="8"/>
      <c r="AQ857" s="8"/>
      <c r="AR857" s="8"/>
      <c r="AS857" s="8"/>
      <c r="AT857" s="8"/>
      <c r="AU857" s="8"/>
      <c r="AV857" s="8"/>
      <c r="AW857" s="8"/>
      <c r="AX857" s="8"/>
      <c r="AY857" s="8"/>
      <c r="AZ857" s="8"/>
      <c r="BA857" s="8"/>
      <c r="BB857" s="8"/>
      <c r="BC857" s="8"/>
      <c r="BD857" s="8"/>
      <c r="BE857" s="8"/>
      <c r="BF857" s="8"/>
      <c r="BG857" s="8"/>
      <c r="BH857" s="8"/>
      <c r="BI857" s="8"/>
      <c r="BJ857" s="8"/>
      <c r="BK857" s="8"/>
      <c r="BL857" s="8"/>
      <c r="BM857" s="8"/>
      <c r="BN857" s="8"/>
      <c r="BO857" s="8"/>
      <c r="BP857" s="8"/>
    </row>
    <row r="858" customFormat="false" ht="15.75" hidden="false" customHeight="true" outlineLevel="0" collapsed="false">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c r="AK858" s="8"/>
      <c r="AL858" s="8"/>
      <c r="AM858" s="8"/>
      <c r="AN858" s="8"/>
      <c r="AO858" s="8"/>
      <c r="AP858" s="8"/>
      <c r="AQ858" s="8"/>
      <c r="AR858" s="8"/>
      <c r="AS858" s="8"/>
      <c r="AT858" s="8"/>
      <c r="AU858" s="8"/>
      <c r="AV858" s="8"/>
      <c r="AW858" s="8"/>
      <c r="AX858" s="8"/>
      <c r="AY858" s="8"/>
      <c r="AZ858" s="8"/>
      <c r="BA858" s="8"/>
      <c r="BB858" s="8"/>
      <c r="BC858" s="8"/>
      <c r="BD858" s="8"/>
      <c r="BE858" s="8"/>
      <c r="BF858" s="8"/>
      <c r="BG858" s="8"/>
      <c r="BH858" s="8"/>
      <c r="BI858" s="8"/>
      <c r="BJ858" s="8"/>
      <c r="BK858" s="8"/>
      <c r="BL858" s="8"/>
      <c r="BM858" s="8"/>
      <c r="BN858" s="8"/>
      <c r="BO858" s="8"/>
      <c r="BP858" s="8"/>
    </row>
    <row r="859" customFormat="false" ht="15.75" hidden="false" customHeight="true" outlineLevel="0" collapsed="false">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c r="AK859" s="8"/>
      <c r="AL859" s="8"/>
      <c r="AM859" s="8"/>
      <c r="AN859" s="8"/>
      <c r="AO859" s="8"/>
      <c r="AP859" s="8"/>
      <c r="AQ859" s="8"/>
      <c r="AR859" s="8"/>
      <c r="AS859" s="8"/>
      <c r="AT859" s="8"/>
      <c r="AU859" s="8"/>
      <c r="AV859" s="8"/>
      <c r="AW859" s="8"/>
      <c r="AX859" s="8"/>
      <c r="AY859" s="8"/>
      <c r="AZ859" s="8"/>
      <c r="BA859" s="8"/>
      <c r="BB859" s="8"/>
      <c r="BC859" s="8"/>
      <c r="BD859" s="8"/>
      <c r="BE859" s="8"/>
      <c r="BF859" s="8"/>
      <c r="BG859" s="8"/>
      <c r="BH859" s="8"/>
      <c r="BI859" s="8"/>
      <c r="BJ859" s="8"/>
      <c r="BK859" s="8"/>
      <c r="BL859" s="8"/>
      <c r="BM859" s="8"/>
      <c r="BN859" s="8"/>
      <c r="BO859" s="8"/>
      <c r="BP859" s="8"/>
    </row>
    <row r="860" customFormat="false" ht="15.75" hidden="false" customHeight="true" outlineLevel="0" collapsed="false">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c r="AK860" s="8"/>
      <c r="AL860" s="8"/>
      <c r="AM860" s="8"/>
      <c r="AN860" s="8"/>
      <c r="AO860" s="8"/>
      <c r="AP860" s="8"/>
      <c r="AQ860" s="8"/>
      <c r="AR860" s="8"/>
      <c r="AS860" s="8"/>
      <c r="AT860" s="8"/>
      <c r="AU860" s="8"/>
      <c r="AV860" s="8"/>
      <c r="AW860" s="8"/>
      <c r="AX860" s="8"/>
      <c r="AY860" s="8"/>
      <c r="AZ860" s="8"/>
      <c r="BA860" s="8"/>
      <c r="BB860" s="8"/>
      <c r="BC860" s="8"/>
      <c r="BD860" s="8"/>
      <c r="BE860" s="8"/>
      <c r="BF860" s="8"/>
      <c r="BG860" s="8"/>
      <c r="BH860" s="8"/>
      <c r="BI860" s="8"/>
      <c r="BJ860" s="8"/>
      <c r="BK860" s="8"/>
      <c r="BL860" s="8"/>
      <c r="BM860" s="8"/>
      <c r="BN860" s="8"/>
      <c r="BO860" s="8"/>
      <c r="BP860" s="8"/>
    </row>
    <row r="861" customFormat="false" ht="15.75" hidden="false" customHeight="true" outlineLevel="0" collapsed="false">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c r="AK861" s="8"/>
      <c r="AL861" s="8"/>
      <c r="AM861" s="8"/>
      <c r="AN861" s="8"/>
      <c r="AO861" s="8"/>
      <c r="AP861" s="8"/>
      <c r="AQ861" s="8"/>
      <c r="AR861" s="8"/>
      <c r="AS861" s="8"/>
      <c r="AT861" s="8"/>
      <c r="AU861" s="8"/>
      <c r="AV861" s="8"/>
      <c r="AW861" s="8"/>
      <c r="AX861" s="8"/>
      <c r="AY861" s="8"/>
      <c r="AZ861" s="8"/>
      <c r="BA861" s="8"/>
      <c r="BB861" s="8"/>
      <c r="BC861" s="8"/>
      <c r="BD861" s="8"/>
      <c r="BE861" s="8"/>
      <c r="BF861" s="8"/>
      <c r="BG861" s="8"/>
      <c r="BH861" s="8"/>
      <c r="BI861" s="8"/>
      <c r="BJ861" s="8"/>
      <c r="BK861" s="8"/>
      <c r="BL861" s="8"/>
      <c r="BM861" s="8"/>
      <c r="BN861" s="8"/>
      <c r="BO861" s="8"/>
      <c r="BP861" s="8"/>
    </row>
    <row r="862" customFormat="false" ht="15.75" hidden="false" customHeight="true" outlineLevel="0" collapsed="false">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c r="AK862" s="8"/>
      <c r="AL862" s="8"/>
      <c r="AM862" s="8"/>
      <c r="AN862" s="8"/>
      <c r="AO862" s="8"/>
      <c r="AP862" s="8"/>
      <c r="AQ862" s="8"/>
      <c r="AR862" s="8"/>
      <c r="AS862" s="8"/>
      <c r="AT862" s="8"/>
      <c r="AU862" s="8"/>
      <c r="AV862" s="8"/>
      <c r="AW862" s="8"/>
      <c r="AX862" s="8"/>
      <c r="AY862" s="8"/>
      <c r="AZ862" s="8"/>
      <c r="BA862" s="8"/>
      <c r="BB862" s="8"/>
      <c r="BC862" s="8"/>
      <c r="BD862" s="8"/>
      <c r="BE862" s="8"/>
      <c r="BF862" s="8"/>
      <c r="BG862" s="8"/>
      <c r="BH862" s="8"/>
      <c r="BI862" s="8"/>
      <c r="BJ862" s="8"/>
      <c r="BK862" s="8"/>
      <c r="BL862" s="8"/>
      <c r="BM862" s="8"/>
      <c r="BN862" s="8"/>
      <c r="BO862" s="8"/>
      <c r="BP862" s="8"/>
    </row>
    <row r="863" customFormat="false" ht="15.75" hidden="false" customHeight="true" outlineLevel="0" collapsed="false">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c r="AK863" s="8"/>
      <c r="AL863" s="8"/>
      <c r="AM863" s="8"/>
      <c r="AN863" s="8"/>
      <c r="AO863" s="8"/>
      <c r="AP863" s="8"/>
      <c r="AQ863" s="8"/>
      <c r="AR863" s="8"/>
      <c r="AS863" s="8"/>
      <c r="AT863" s="8"/>
      <c r="AU863" s="8"/>
      <c r="AV863" s="8"/>
      <c r="AW863" s="8"/>
      <c r="AX863" s="8"/>
      <c r="AY863" s="8"/>
      <c r="AZ863" s="8"/>
      <c r="BA863" s="8"/>
      <c r="BB863" s="8"/>
      <c r="BC863" s="8"/>
      <c r="BD863" s="8"/>
      <c r="BE863" s="8"/>
      <c r="BF863" s="8"/>
      <c r="BG863" s="8"/>
      <c r="BH863" s="8"/>
      <c r="BI863" s="8"/>
      <c r="BJ863" s="8"/>
      <c r="BK863" s="8"/>
      <c r="BL863" s="8"/>
      <c r="BM863" s="8"/>
      <c r="BN863" s="8"/>
      <c r="BO863" s="8"/>
      <c r="BP863" s="8"/>
    </row>
    <row r="864" customFormat="false" ht="15.75" hidden="false" customHeight="true" outlineLevel="0" collapsed="false">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c r="AK864" s="8"/>
      <c r="AL864" s="8"/>
      <c r="AM864" s="8"/>
      <c r="AN864" s="8"/>
      <c r="AO864" s="8"/>
      <c r="AP864" s="8"/>
      <c r="AQ864" s="8"/>
      <c r="AR864" s="8"/>
      <c r="AS864" s="8"/>
      <c r="AT864" s="8"/>
      <c r="AU864" s="8"/>
      <c r="AV864" s="8"/>
      <c r="AW864" s="8"/>
      <c r="AX864" s="8"/>
      <c r="AY864" s="8"/>
      <c r="AZ864" s="8"/>
      <c r="BA864" s="8"/>
      <c r="BB864" s="8"/>
      <c r="BC864" s="8"/>
      <c r="BD864" s="8"/>
      <c r="BE864" s="8"/>
      <c r="BF864" s="8"/>
      <c r="BG864" s="8"/>
      <c r="BH864" s="8"/>
      <c r="BI864" s="8"/>
      <c r="BJ864" s="8"/>
      <c r="BK864" s="8"/>
      <c r="BL864" s="8"/>
      <c r="BM864" s="8"/>
      <c r="BN864" s="8"/>
      <c r="BO864" s="8"/>
      <c r="BP864" s="8"/>
    </row>
    <row r="865" customFormat="false" ht="15.75" hidden="false" customHeight="true" outlineLevel="0" collapsed="false">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c r="AK865" s="8"/>
      <c r="AL865" s="8"/>
      <c r="AM865" s="8"/>
      <c r="AN865" s="8"/>
      <c r="AO865" s="8"/>
      <c r="AP865" s="8"/>
      <c r="AQ865" s="8"/>
      <c r="AR865" s="8"/>
      <c r="AS865" s="8"/>
      <c r="AT865" s="8"/>
      <c r="AU865" s="8"/>
      <c r="AV865" s="8"/>
      <c r="AW865" s="8"/>
      <c r="AX865" s="8"/>
      <c r="AY865" s="8"/>
      <c r="AZ865" s="8"/>
      <c r="BA865" s="8"/>
      <c r="BB865" s="8"/>
      <c r="BC865" s="8"/>
      <c r="BD865" s="8"/>
      <c r="BE865" s="8"/>
      <c r="BF865" s="8"/>
      <c r="BG865" s="8"/>
      <c r="BH865" s="8"/>
      <c r="BI865" s="8"/>
      <c r="BJ865" s="8"/>
      <c r="BK865" s="8"/>
      <c r="BL865" s="8"/>
      <c r="BM865" s="8"/>
      <c r="BN865" s="8"/>
      <c r="BO865" s="8"/>
      <c r="BP865" s="8"/>
    </row>
    <row r="866" customFormat="false" ht="15.75" hidden="false" customHeight="true" outlineLevel="0" collapsed="false">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c r="AK866" s="8"/>
      <c r="AL866" s="8"/>
      <c r="AM866" s="8"/>
      <c r="AN866" s="8"/>
      <c r="AO866" s="8"/>
      <c r="AP866" s="8"/>
      <c r="AQ866" s="8"/>
      <c r="AR866" s="8"/>
      <c r="AS866" s="8"/>
      <c r="AT866" s="8"/>
      <c r="AU866" s="8"/>
      <c r="AV866" s="8"/>
      <c r="AW866" s="8"/>
      <c r="AX866" s="8"/>
      <c r="AY866" s="8"/>
      <c r="AZ866" s="8"/>
      <c r="BA866" s="8"/>
      <c r="BB866" s="8"/>
      <c r="BC866" s="8"/>
      <c r="BD866" s="8"/>
      <c r="BE866" s="8"/>
      <c r="BF866" s="8"/>
      <c r="BG866" s="8"/>
      <c r="BH866" s="8"/>
      <c r="BI866" s="8"/>
      <c r="BJ866" s="8"/>
      <c r="BK866" s="8"/>
      <c r="BL866" s="8"/>
      <c r="BM866" s="8"/>
      <c r="BN866" s="8"/>
      <c r="BO866" s="8"/>
      <c r="BP866" s="8"/>
    </row>
    <row r="867" customFormat="false" ht="15.75" hidden="false" customHeight="true" outlineLevel="0" collapsed="false">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c r="AK867" s="8"/>
      <c r="AL867" s="8"/>
      <c r="AM867" s="8"/>
      <c r="AN867" s="8"/>
      <c r="AO867" s="8"/>
      <c r="AP867" s="8"/>
      <c r="AQ867" s="8"/>
      <c r="AR867" s="8"/>
      <c r="AS867" s="8"/>
      <c r="AT867" s="8"/>
      <c r="AU867" s="8"/>
      <c r="AV867" s="8"/>
      <c r="AW867" s="8"/>
      <c r="AX867" s="8"/>
      <c r="AY867" s="8"/>
      <c r="AZ867" s="8"/>
      <c r="BA867" s="8"/>
      <c r="BB867" s="8"/>
      <c r="BC867" s="8"/>
      <c r="BD867" s="8"/>
      <c r="BE867" s="8"/>
      <c r="BF867" s="8"/>
      <c r="BG867" s="8"/>
      <c r="BH867" s="8"/>
      <c r="BI867" s="8"/>
      <c r="BJ867" s="8"/>
      <c r="BK867" s="8"/>
      <c r="BL867" s="8"/>
      <c r="BM867" s="8"/>
      <c r="BN867" s="8"/>
      <c r="BO867" s="8"/>
      <c r="BP867" s="8"/>
    </row>
    <row r="868" customFormat="false" ht="15.75" hidden="false" customHeight="true" outlineLevel="0" collapsed="false">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c r="AK868" s="8"/>
      <c r="AL868" s="8"/>
      <c r="AM868" s="8"/>
      <c r="AN868" s="8"/>
      <c r="AO868" s="8"/>
      <c r="AP868" s="8"/>
      <c r="AQ868" s="8"/>
      <c r="AR868" s="8"/>
      <c r="AS868" s="8"/>
      <c r="AT868" s="8"/>
      <c r="AU868" s="8"/>
      <c r="AV868" s="8"/>
      <c r="AW868" s="8"/>
      <c r="AX868" s="8"/>
      <c r="AY868" s="8"/>
      <c r="AZ868" s="8"/>
      <c r="BA868" s="8"/>
      <c r="BB868" s="8"/>
      <c r="BC868" s="8"/>
      <c r="BD868" s="8"/>
      <c r="BE868" s="8"/>
      <c r="BF868" s="8"/>
      <c r="BG868" s="8"/>
      <c r="BH868" s="8"/>
      <c r="BI868" s="8"/>
      <c r="BJ868" s="8"/>
      <c r="BK868" s="8"/>
      <c r="BL868" s="8"/>
      <c r="BM868" s="8"/>
      <c r="BN868" s="8"/>
      <c r="BO868" s="8"/>
      <c r="BP868" s="8"/>
    </row>
    <row r="869" customFormat="false" ht="15.75" hidden="false" customHeight="true" outlineLevel="0" collapsed="false">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c r="AK869" s="8"/>
      <c r="AL869" s="8"/>
      <c r="AM869" s="8"/>
      <c r="AN869" s="8"/>
      <c r="AO869" s="8"/>
      <c r="AP869" s="8"/>
      <c r="AQ869" s="8"/>
      <c r="AR869" s="8"/>
      <c r="AS869" s="8"/>
      <c r="AT869" s="8"/>
      <c r="AU869" s="8"/>
      <c r="AV869" s="8"/>
      <c r="AW869" s="8"/>
      <c r="AX869" s="8"/>
      <c r="AY869" s="8"/>
      <c r="AZ869" s="8"/>
      <c r="BA869" s="8"/>
      <c r="BB869" s="8"/>
      <c r="BC869" s="8"/>
      <c r="BD869" s="8"/>
      <c r="BE869" s="8"/>
      <c r="BF869" s="8"/>
      <c r="BG869" s="8"/>
      <c r="BH869" s="8"/>
      <c r="BI869" s="8"/>
      <c r="BJ869" s="8"/>
      <c r="BK869" s="8"/>
      <c r="BL869" s="8"/>
      <c r="BM869" s="8"/>
      <c r="BN869" s="8"/>
      <c r="BO869" s="8"/>
      <c r="BP869" s="8"/>
    </row>
    <row r="870" customFormat="false" ht="15.75" hidden="false" customHeight="true" outlineLevel="0" collapsed="false">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c r="AK870" s="8"/>
      <c r="AL870" s="8"/>
      <c r="AM870" s="8"/>
      <c r="AN870" s="8"/>
      <c r="AO870" s="8"/>
      <c r="AP870" s="8"/>
      <c r="AQ870" s="8"/>
      <c r="AR870" s="8"/>
      <c r="AS870" s="8"/>
      <c r="AT870" s="8"/>
      <c r="AU870" s="8"/>
      <c r="AV870" s="8"/>
      <c r="AW870" s="8"/>
      <c r="AX870" s="8"/>
      <c r="AY870" s="8"/>
      <c r="AZ870" s="8"/>
      <c r="BA870" s="8"/>
      <c r="BB870" s="8"/>
      <c r="BC870" s="8"/>
      <c r="BD870" s="8"/>
      <c r="BE870" s="8"/>
      <c r="BF870" s="8"/>
      <c r="BG870" s="8"/>
      <c r="BH870" s="8"/>
      <c r="BI870" s="8"/>
      <c r="BJ870" s="8"/>
      <c r="BK870" s="8"/>
      <c r="BL870" s="8"/>
      <c r="BM870" s="8"/>
      <c r="BN870" s="8"/>
      <c r="BO870" s="8"/>
      <c r="BP870" s="8"/>
    </row>
    <row r="871" customFormat="false" ht="15.75" hidden="false" customHeight="true" outlineLevel="0" collapsed="false">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c r="AK871" s="8"/>
      <c r="AL871" s="8"/>
      <c r="AM871" s="8"/>
      <c r="AN871" s="8"/>
      <c r="AO871" s="8"/>
      <c r="AP871" s="8"/>
      <c r="AQ871" s="8"/>
      <c r="AR871" s="8"/>
      <c r="AS871" s="8"/>
      <c r="AT871" s="8"/>
      <c r="AU871" s="8"/>
      <c r="AV871" s="8"/>
      <c r="AW871" s="8"/>
      <c r="AX871" s="8"/>
      <c r="AY871" s="8"/>
      <c r="AZ871" s="8"/>
      <c r="BA871" s="8"/>
      <c r="BB871" s="8"/>
      <c r="BC871" s="8"/>
      <c r="BD871" s="8"/>
      <c r="BE871" s="8"/>
      <c r="BF871" s="8"/>
      <c r="BG871" s="8"/>
      <c r="BH871" s="8"/>
      <c r="BI871" s="8"/>
      <c r="BJ871" s="8"/>
      <c r="BK871" s="8"/>
      <c r="BL871" s="8"/>
      <c r="BM871" s="8"/>
      <c r="BN871" s="8"/>
      <c r="BO871" s="8"/>
      <c r="BP871" s="8"/>
    </row>
    <row r="872" customFormat="false" ht="15.75" hidden="false" customHeight="true" outlineLevel="0" collapsed="false">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c r="AK872" s="8"/>
      <c r="AL872" s="8"/>
      <c r="AM872" s="8"/>
      <c r="AN872" s="8"/>
      <c r="AO872" s="8"/>
      <c r="AP872" s="8"/>
      <c r="AQ872" s="8"/>
      <c r="AR872" s="8"/>
      <c r="AS872" s="8"/>
      <c r="AT872" s="8"/>
      <c r="AU872" s="8"/>
      <c r="AV872" s="8"/>
      <c r="AW872" s="8"/>
      <c r="AX872" s="8"/>
      <c r="AY872" s="8"/>
      <c r="AZ872" s="8"/>
      <c r="BA872" s="8"/>
      <c r="BB872" s="8"/>
      <c r="BC872" s="8"/>
      <c r="BD872" s="8"/>
      <c r="BE872" s="8"/>
      <c r="BF872" s="8"/>
      <c r="BG872" s="8"/>
      <c r="BH872" s="8"/>
      <c r="BI872" s="8"/>
      <c r="BJ872" s="8"/>
      <c r="BK872" s="8"/>
      <c r="BL872" s="8"/>
      <c r="BM872" s="8"/>
      <c r="BN872" s="8"/>
      <c r="BO872" s="8"/>
      <c r="BP872" s="8"/>
    </row>
    <row r="873" customFormat="false" ht="15.75" hidden="false" customHeight="true" outlineLevel="0" collapsed="false">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c r="AK873" s="8"/>
      <c r="AL873" s="8"/>
      <c r="AM873" s="8"/>
      <c r="AN873" s="8"/>
      <c r="AO873" s="8"/>
      <c r="AP873" s="8"/>
      <c r="AQ873" s="8"/>
      <c r="AR873" s="8"/>
      <c r="AS873" s="8"/>
      <c r="AT873" s="8"/>
      <c r="AU873" s="8"/>
      <c r="AV873" s="8"/>
      <c r="AW873" s="8"/>
      <c r="AX873" s="8"/>
      <c r="AY873" s="8"/>
      <c r="AZ873" s="8"/>
      <c r="BA873" s="8"/>
      <c r="BB873" s="8"/>
      <c r="BC873" s="8"/>
      <c r="BD873" s="8"/>
      <c r="BE873" s="8"/>
      <c r="BF873" s="8"/>
      <c r="BG873" s="8"/>
      <c r="BH873" s="8"/>
      <c r="BI873" s="8"/>
      <c r="BJ873" s="8"/>
      <c r="BK873" s="8"/>
      <c r="BL873" s="8"/>
      <c r="BM873" s="8"/>
      <c r="BN873" s="8"/>
      <c r="BO873" s="8"/>
      <c r="BP873" s="8"/>
    </row>
    <row r="874" customFormat="false" ht="15.75" hidden="false" customHeight="true" outlineLevel="0" collapsed="false">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c r="AK874" s="8"/>
      <c r="AL874" s="8"/>
      <c r="AM874" s="8"/>
      <c r="AN874" s="8"/>
      <c r="AO874" s="8"/>
      <c r="AP874" s="8"/>
      <c r="AQ874" s="8"/>
      <c r="AR874" s="8"/>
      <c r="AS874" s="8"/>
      <c r="AT874" s="8"/>
      <c r="AU874" s="8"/>
      <c r="AV874" s="8"/>
      <c r="AW874" s="8"/>
      <c r="AX874" s="8"/>
      <c r="AY874" s="8"/>
      <c r="AZ874" s="8"/>
      <c r="BA874" s="8"/>
      <c r="BB874" s="8"/>
      <c r="BC874" s="8"/>
      <c r="BD874" s="8"/>
      <c r="BE874" s="8"/>
      <c r="BF874" s="8"/>
      <c r="BG874" s="8"/>
      <c r="BH874" s="8"/>
      <c r="BI874" s="8"/>
      <c r="BJ874" s="8"/>
      <c r="BK874" s="8"/>
      <c r="BL874" s="8"/>
      <c r="BM874" s="8"/>
      <c r="BN874" s="8"/>
      <c r="BO874" s="8"/>
      <c r="BP874" s="8"/>
    </row>
    <row r="875" customFormat="false" ht="15.75" hidden="false" customHeight="true" outlineLevel="0" collapsed="false">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c r="AK875" s="8"/>
      <c r="AL875" s="8"/>
      <c r="AM875" s="8"/>
      <c r="AN875" s="8"/>
      <c r="AO875" s="8"/>
      <c r="AP875" s="8"/>
      <c r="AQ875" s="8"/>
      <c r="AR875" s="8"/>
      <c r="AS875" s="8"/>
      <c r="AT875" s="8"/>
      <c r="AU875" s="8"/>
      <c r="AV875" s="8"/>
      <c r="AW875" s="8"/>
      <c r="AX875" s="8"/>
      <c r="AY875" s="8"/>
      <c r="AZ875" s="8"/>
      <c r="BA875" s="8"/>
      <c r="BB875" s="8"/>
      <c r="BC875" s="8"/>
      <c r="BD875" s="8"/>
      <c r="BE875" s="8"/>
      <c r="BF875" s="8"/>
      <c r="BG875" s="8"/>
      <c r="BH875" s="8"/>
      <c r="BI875" s="8"/>
      <c r="BJ875" s="8"/>
      <c r="BK875" s="8"/>
      <c r="BL875" s="8"/>
      <c r="BM875" s="8"/>
      <c r="BN875" s="8"/>
      <c r="BO875" s="8"/>
      <c r="BP875" s="8"/>
    </row>
    <row r="876" customFormat="false" ht="15.75" hidden="false" customHeight="true" outlineLevel="0" collapsed="false">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c r="AK876" s="8"/>
      <c r="AL876" s="8"/>
      <c r="AM876" s="8"/>
      <c r="AN876" s="8"/>
      <c r="AO876" s="8"/>
      <c r="AP876" s="8"/>
      <c r="AQ876" s="8"/>
      <c r="AR876" s="8"/>
      <c r="AS876" s="8"/>
      <c r="AT876" s="8"/>
      <c r="AU876" s="8"/>
      <c r="AV876" s="8"/>
      <c r="AW876" s="8"/>
      <c r="AX876" s="8"/>
      <c r="AY876" s="8"/>
      <c r="AZ876" s="8"/>
      <c r="BA876" s="8"/>
      <c r="BB876" s="8"/>
      <c r="BC876" s="8"/>
      <c r="BD876" s="8"/>
      <c r="BE876" s="8"/>
      <c r="BF876" s="8"/>
      <c r="BG876" s="8"/>
      <c r="BH876" s="8"/>
      <c r="BI876" s="8"/>
      <c r="BJ876" s="8"/>
      <c r="BK876" s="8"/>
      <c r="BL876" s="8"/>
      <c r="BM876" s="8"/>
      <c r="BN876" s="8"/>
      <c r="BO876" s="8"/>
      <c r="BP876" s="8"/>
    </row>
    <row r="877" customFormat="false" ht="15.75" hidden="false" customHeight="true" outlineLevel="0" collapsed="false">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c r="AK877" s="8"/>
      <c r="AL877" s="8"/>
      <c r="AM877" s="8"/>
      <c r="AN877" s="8"/>
      <c r="AO877" s="8"/>
      <c r="AP877" s="8"/>
      <c r="AQ877" s="8"/>
      <c r="AR877" s="8"/>
      <c r="AS877" s="8"/>
      <c r="AT877" s="8"/>
      <c r="AU877" s="8"/>
      <c r="AV877" s="8"/>
      <c r="AW877" s="8"/>
      <c r="AX877" s="8"/>
      <c r="AY877" s="8"/>
      <c r="AZ877" s="8"/>
      <c r="BA877" s="8"/>
      <c r="BB877" s="8"/>
      <c r="BC877" s="8"/>
      <c r="BD877" s="8"/>
      <c r="BE877" s="8"/>
      <c r="BF877" s="8"/>
      <c r="BG877" s="8"/>
      <c r="BH877" s="8"/>
      <c r="BI877" s="8"/>
      <c r="BJ877" s="8"/>
      <c r="BK877" s="8"/>
      <c r="BL877" s="8"/>
      <c r="BM877" s="8"/>
      <c r="BN877" s="8"/>
      <c r="BO877" s="8"/>
      <c r="BP877" s="8"/>
    </row>
    <row r="878" customFormat="false" ht="15.75" hidden="false" customHeight="true" outlineLevel="0" collapsed="false">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c r="AK878" s="8"/>
      <c r="AL878" s="8"/>
      <c r="AM878" s="8"/>
      <c r="AN878" s="8"/>
      <c r="AO878" s="8"/>
      <c r="AP878" s="8"/>
      <c r="AQ878" s="8"/>
      <c r="AR878" s="8"/>
      <c r="AS878" s="8"/>
      <c r="AT878" s="8"/>
      <c r="AU878" s="8"/>
      <c r="AV878" s="8"/>
      <c r="AW878" s="8"/>
      <c r="AX878" s="8"/>
      <c r="AY878" s="8"/>
      <c r="AZ878" s="8"/>
      <c r="BA878" s="8"/>
      <c r="BB878" s="8"/>
      <c r="BC878" s="8"/>
      <c r="BD878" s="8"/>
      <c r="BE878" s="8"/>
      <c r="BF878" s="8"/>
      <c r="BG878" s="8"/>
      <c r="BH878" s="8"/>
      <c r="BI878" s="8"/>
      <c r="BJ878" s="8"/>
      <c r="BK878" s="8"/>
      <c r="BL878" s="8"/>
      <c r="BM878" s="8"/>
      <c r="BN878" s="8"/>
      <c r="BO878" s="8"/>
      <c r="BP878" s="8"/>
    </row>
    <row r="879" customFormat="false" ht="15.75" hidden="false" customHeight="true" outlineLevel="0" collapsed="false">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c r="AK879" s="8"/>
      <c r="AL879" s="8"/>
      <c r="AM879" s="8"/>
      <c r="AN879" s="8"/>
      <c r="AO879" s="8"/>
      <c r="AP879" s="8"/>
      <c r="AQ879" s="8"/>
      <c r="AR879" s="8"/>
      <c r="AS879" s="8"/>
      <c r="AT879" s="8"/>
      <c r="AU879" s="8"/>
      <c r="AV879" s="8"/>
      <c r="AW879" s="8"/>
      <c r="AX879" s="8"/>
      <c r="AY879" s="8"/>
      <c r="AZ879" s="8"/>
      <c r="BA879" s="8"/>
      <c r="BB879" s="8"/>
      <c r="BC879" s="8"/>
      <c r="BD879" s="8"/>
      <c r="BE879" s="8"/>
      <c r="BF879" s="8"/>
      <c r="BG879" s="8"/>
      <c r="BH879" s="8"/>
      <c r="BI879" s="8"/>
      <c r="BJ879" s="8"/>
      <c r="BK879" s="8"/>
      <c r="BL879" s="8"/>
      <c r="BM879" s="8"/>
      <c r="BN879" s="8"/>
      <c r="BO879" s="8"/>
      <c r="BP879" s="8"/>
    </row>
    <row r="880" customFormat="false" ht="15.75" hidden="false" customHeight="true" outlineLevel="0" collapsed="false">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c r="AK880" s="8"/>
      <c r="AL880" s="8"/>
      <c r="AM880" s="8"/>
      <c r="AN880" s="8"/>
      <c r="AO880" s="8"/>
      <c r="AP880" s="8"/>
      <c r="AQ880" s="8"/>
      <c r="AR880" s="8"/>
      <c r="AS880" s="8"/>
      <c r="AT880" s="8"/>
      <c r="AU880" s="8"/>
      <c r="AV880" s="8"/>
      <c r="AW880" s="8"/>
      <c r="AX880" s="8"/>
      <c r="AY880" s="8"/>
      <c r="AZ880" s="8"/>
      <c r="BA880" s="8"/>
      <c r="BB880" s="8"/>
      <c r="BC880" s="8"/>
      <c r="BD880" s="8"/>
      <c r="BE880" s="8"/>
      <c r="BF880" s="8"/>
      <c r="BG880" s="8"/>
      <c r="BH880" s="8"/>
      <c r="BI880" s="8"/>
      <c r="BJ880" s="8"/>
      <c r="BK880" s="8"/>
      <c r="BL880" s="8"/>
      <c r="BM880" s="8"/>
      <c r="BN880" s="8"/>
      <c r="BO880" s="8"/>
      <c r="BP880" s="8"/>
    </row>
    <row r="881" customFormat="false" ht="15.75" hidden="false" customHeight="true" outlineLevel="0" collapsed="false">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c r="AK881" s="8"/>
      <c r="AL881" s="8"/>
      <c r="AM881" s="8"/>
      <c r="AN881" s="8"/>
      <c r="AO881" s="8"/>
      <c r="AP881" s="8"/>
      <c r="AQ881" s="8"/>
      <c r="AR881" s="8"/>
      <c r="AS881" s="8"/>
      <c r="AT881" s="8"/>
      <c r="AU881" s="8"/>
      <c r="AV881" s="8"/>
      <c r="AW881" s="8"/>
      <c r="AX881" s="8"/>
      <c r="AY881" s="8"/>
      <c r="AZ881" s="8"/>
      <c r="BA881" s="8"/>
      <c r="BB881" s="8"/>
      <c r="BC881" s="8"/>
      <c r="BD881" s="8"/>
      <c r="BE881" s="8"/>
      <c r="BF881" s="8"/>
      <c r="BG881" s="8"/>
      <c r="BH881" s="8"/>
      <c r="BI881" s="8"/>
      <c r="BJ881" s="8"/>
      <c r="BK881" s="8"/>
      <c r="BL881" s="8"/>
      <c r="BM881" s="8"/>
      <c r="BN881" s="8"/>
      <c r="BO881" s="8"/>
      <c r="BP881" s="8"/>
    </row>
    <row r="882" customFormat="false" ht="15.75" hidden="false" customHeight="true" outlineLevel="0" collapsed="false">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c r="AK882" s="8"/>
      <c r="AL882" s="8"/>
      <c r="AM882" s="8"/>
      <c r="AN882" s="8"/>
      <c r="AO882" s="8"/>
      <c r="AP882" s="8"/>
      <c r="AQ882" s="8"/>
      <c r="AR882" s="8"/>
      <c r="AS882" s="8"/>
      <c r="AT882" s="8"/>
      <c r="AU882" s="8"/>
      <c r="AV882" s="8"/>
      <c r="AW882" s="8"/>
      <c r="AX882" s="8"/>
      <c r="AY882" s="8"/>
      <c r="AZ882" s="8"/>
      <c r="BA882" s="8"/>
      <c r="BB882" s="8"/>
      <c r="BC882" s="8"/>
      <c r="BD882" s="8"/>
      <c r="BE882" s="8"/>
      <c r="BF882" s="8"/>
      <c r="BG882" s="8"/>
      <c r="BH882" s="8"/>
      <c r="BI882" s="8"/>
      <c r="BJ882" s="8"/>
      <c r="BK882" s="8"/>
      <c r="BL882" s="8"/>
      <c r="BM882" s="8"/>
      <c r="BN882" s="8"/>
      <c r="BO882" s="8"/>
      <c r="BP882" s="8"/>
    </row>
    <row r="883" customFormat="false" ht="15.75" hidden="false" customHeight="true" outlineLevel="0" collapsed="false">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c r="AK883" s="8"/>
      <c r="AL883" s="8"/>
      <c r="AM883" s="8"/>
      <c r="AN883" s="8"/>
      <c r="AO883" s="8"/>
      <c r="AP883" s="8"/>
      <c r="AQ883" s="8"/>
      <c r="AR883" s="8"/>
      <c r="AS883" s="8"/>
      <c r="AT883" s="8"/>
      <c r="AU883" s="8"/>
      <c r="AV883" s="8"/>
      <c r="AW883" s="8"/>
      <c r="AX883" s="8"/>
      <c r="AY883" s="8"/>
      <c r="AZ883" s="8"/>
      <c r="BA883" s="8"/>
      <c r="BB883" s="8"/>
      <c r="BC883" s="8"/>
      <c r="BD883" s="8"/>
      <c r="BE883" s="8"/>
      <c r="BF883" s="8"/>
      <c r="BG883" s="8"/>
      <c r="BH883" s="8"/>
      <c r="BI883" s="8"/>
      <c r="BJ883" s="8"/>
      <c r="BK883" s="8"/>
      <c r="BL883" s="8"/>
      <c r="BM883" s="8"/>
      <c r="BN883" s="8"/>
      <c r="BO883" s="8"/>
      <c r="BP883" s="8"/>
    </row>
    <row r="884" customFormat="false" ht="15.75" hidden="false" customHeight="true" outlineLevel="0" collapsed="false">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c r="AK884" s="8"/>
      <c r="AL884" s="8"/>
      <c r="AM884" s="8"/>
      <c r="AN884" s="8"/>
      <c r="AO884" s="8"/>
      <c r="AP884" s="8"/>
      <c r="AQ884" s="8"/>
      <c r="AR884" s="8"/>
      <c r="AS884" s="8"/>
      <c r="AT884" s="8"/>
      <c r="AU884" s="8"/>
      <c r="AV884" s="8"/>
      <c r="AW884" s="8"/>
      <c r="AX884" s="8"/>
      <c r="AY884" s="8"/>
      <c r="AZ884" s="8"/>
      <c r="BA884" s="8"/>
      <c r="BB884" s="8"/>
      <c r="BC884" s="8"/>
      <c r="BD884" s="8"/>
      <c r="BE884" s="8"/>
      <c r="BF884" s="8"/>
      <c r="BG884" s="8"/>
      <c r="BH884" s="8"/>
      <c r="BI884" s="8"/>
      <c r="BJ884" s="8"/>
      <c r="BK884" s="8"/>
      <c r="BL884" s="8"/>
      <c r="BM884" s="8"/>
      <c r="BN884" s="8"/>
      <c r="BO884" s="8"/>
      <c r="BP884" s="8"/>
    </row>
    <row r="885" customFormat="false" ht="15.75" hidden="false" customHeight="true" outlineLevel="0" collapsed="false">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c r="AK885" s="8"/>
      <c r="AL885" s="8"/>
      <c r="AM885" s="8"/>
      <c r="AN885" s="8"/>
      <c r="AO885" s="8"/>
      <c r="AP885" s="8"/>
      <c r="AQ885" s="8"/>
      <c r="AR885" s="8"/>
      <c r="AS885" s="8"/>
      <c r="AT885" s="8"/>
      <c r="AU885" s="8"/>
      <c r="AV885" s="8"/>
      <c r="AW885" s="8"/>
      <c r="AX885" s="8"/>
      <c r="AY885" s="8"/>
      <c r="AZ885" s="8"/>
      <c r="BA885" s="8"/>
      <c r="BB885" s="8"/>
      <c r="BC885" s="8"/>
      <c r="BD885" s="8"/>
      <c r="BE885" s="8"/>
      <c r="BF885" s="8"/>
      <c r="BG885" s="8"/>
      <c r="BH885" s="8"/>
      <c r="BI885" s="8"/>
      <c r="BJ885" s="8"/>
      <c r="BK885" s="8"/>
      <c r="BL885" s="8"/>
      <c r="BM885" s="8"/>
      <c r="BN885" s="8"/>
      <c r="BO885" s="8"/>
      <c r="BP885" s="8"/>
    </row>
    <row r="886" customFormat="false" ht="15.75" hidden="false" customHeight="true" outlineLevel="0" collapsed="false">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c r="AK886" s="8"/>
      <c r="AL886" s="8"/>
      <c r="AM886" s="8"/>
      <c r="AN886" s="8"/>
      <c r="AO886" s="8"/>
      <c r="AP886" s="8"/>
      <c r="AQ886" s="8"/>
      <c r="AR886" s="8"/>
      <c r="AS886" s="8"/>
      <c r="AT886" s="8"/>
      <c r="AU886" s="8"/>
      <c r="AV886" s="8"/>
      <c r="AW886" s="8"/>
      <c r="AX886" s="8"/>
      <c r="AY886" s="8"/>
      <c r="AZ886" s="8"/>
      <c r="BA886" s="8"/>
      <c r="BB886" s="8"/>
      <c r="BC886" s="8"/>
      <c r="BD886" s="8"/>
      <c r="BE886" s="8"/>
      <c r="BF886" s="8"/>
      <c r="BG886" s="8"/>
      <c r="BH886" s="8"/>
      <c r="BI886" s="8"/>
      <c r="BJ886" s="8"/>
      <c r="BK886" s="8"/>
      <c r="BL886" s="8"/>
      <c r="BM886" s="8"/>
      <c r="BN886" s="8"/>
      <c r="BO886" s="8"/>
      <c r="BP886" s="8"/>
    </row>
    <row r="887" customFormat="false" ht="15.75" hidden="false" customHeight="true" outlineLevel="0" collapsed="false">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c r="AK887" s="8"/>
      <c r="AL887" s="8"/>
      <c r="AM887" s="8"/>
      <c r="AN887" s="8"/>
      <c r="AO887" s="8"/>
      <c r="AP887" s="8"/>
      <c r="AQ887" s="8"/>
      <c r="AR887" s="8"/>
      <c r="AS887" s="8"/>
      <c r="AT887" s="8"/>
      <c r="AU887" s="8"/>
      <c r="AV887" s="8"/>
      <c r="AW887" s="8"/>
      <c r="AX887" s="8"/>
      <c r="AY887" s="8"/>
      <c r="AZ887" s="8"/>
      <c r="BA887" s="8"/>
      <c r="BB887" s="8"/>
      <c r="BC887" s="8"/>
      <c r="BD887" s="8"/>
      <c r="BE887" s="8"/>
      <c r="BF887" s="8"/>
      <c r="BG887" s="8"/>
      <c r="BH887" s="8"/>
      <c r="BI887" s="8"/>
      <c r="BJ887" s="8"/>
      <c r="BK887" s="8"/>
      <c r="BL887" s="8"/>
      <c r="BM887" s="8"/>
      <c r="BN887" s="8"/>
      <c r="BO887" s="8"/>
      <c r="BP887" s="8"/>
    </row>
    <row r="888" customFormat="false" ht="15.75" hidden="false" customHeight="true" outlineLevel="0" collapsed="false">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c r="AK888" s="8"/>
      <c r="AL888" s="8"/>
      <c r="AM888" s="8"/>
      <c r="AN888" s="8"/>
      <c r="AO888" s="8"/>
      <c r="AP888" s="8"/>
      <c r="AQ888" s="8"/>
      <c r="AR888" s="8"/>
      <c r="AS888" s="8"/>
      <c r="AT888" s="8"/>
      <c r="AU888" s="8"/>
      <c r="AV888" s="8"/>
      <c r="AW888" s="8"/>
      <c r="AX888" s="8"/>
      <c r="AY888" s="8"/>
      <c r="AZ888" s="8"/>
      <c r="BA888" s="8"/>
      <c r="BB888" s="8"/>
      <c r="BC888" s="8"/>
      <c r="BD888" s="8"/>
      <c r="BE888" s="8"/>
      <c r="BF888" s="8"/>
      <c r="BG888" s="8"/>
      <c r="BH888" s="8"/>
      <c r="BI888" s="8"/>
      <c r="BJ888" s="8"/>
      <c r="BK888" s="8"/>
      <c r="BL888" s="8"/>
      <c r="BM888" s="8"/>
      <c r="BN888" s="8"/>
      <c r="BO888" s="8"/>
      <c r="BP888" s="8"/>
    </row>
    <row r="889" customFormat="false" ht="15.75" hidden="false" customHeight="true" outlineLevel="0" collapsed="false">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c r="AK889" s="8"/>
      <c r="AL889" s="8"/>
      <c r="AM889" s="8"/>
      <c r="AN889" s="8"/>
      <c r="AO889" s="8"/>
      <c r="AP889" s="8"/>
      <c r="AQ889" s="8"/>
      <c r="AR889" s="8"/>
      <c r="AS889" s="8"/>
      <c r="AT889" s="8"/>
      <c r="AU889" s="8"/>
      <c r="AV889" s="8"/>
      <c r="AW889" s="8"/>
      <c r="AX889" s="8"/>
      <c r="AY889" s="8"/>
      <c r="AZ889" s="8"/>
      <c r="BA889" s="8"/>
      <c r="BB889" s="8"/>
      <c r="BC889" s="8"/>
      <c r="BD889" s="8"/>
      <c r="BE889" s="8"/>
      <c r="BF889" s="8"/>
      <c r="BG889" s="8"/>
      <c r="BH889" s="8"/>
      <c r="BI889" s="8"/>
      <c r="BJ889" s="8"/>
      <c r="BK889" s="8"/>
      <c r="BL889" s="8"/>
      <c r="BM889" s="8"/>
      <c r="BN889" s="8"/>
      <c r="BO889" s="8"/>
      <c r="BP889" s="8"/>
    </row>
    <row r="890" customFormat="false" ht="15.75" hidden="false" customHeight="true" outlineLevel="0" collapsed="false">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c r="AK890" s="8"/>
      <c r="AL890" s="8"/>
      <c r="AM890" s="8"/>
      <c r="AN890" s="8"/>
      <c r="AO890" s="8"/>
      <c r="AP890" s="8"/>
      <c r="AQ890" s="8"/>
      <c r="AR890" s="8"/>
      <c r="AS890" s="8"/>
      <c r="AT890" s="8"/>
      <c r="AU890" s="8"/>
      <c r="AV890" s="8"/>
      <c r="AW890" s="8"/>
      <c r="AX890" s="8"/>
      <c r="AY890" s="8"/>
      <c r="AZ890" s="8"/>
      <c r="BA890" s="8"/>
      <c r="BB890" s="8"/>
      <c r="BC890" s="8"/>
      <c r="BD890" s="8"/>
      <c r="BE890" s="8"/>
      <c r="BF890" s="8"/>
      <c r="BG890" s="8"/>
      <c r="BH890" s="8"/>
      <c r="BI890" s="8"/>
      <c r="BJ890" s="8"/>
      <c r="BK890" s="8"/>
      <c r="BL890" s="8"/>
      <c r="BM890" s="8"/>
      <c r="BN890" s="8"/>
      <c r="BO890" s="8"/>
      <c r="BP890" s="8"/>
    </row>
    <row r="891" customFormat="false" ht="15.75" hidden="false" customHeight="true" outlineLevel="0" collapsed="false">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c r="AK891" s="8"/>
      <c r="AL891" s="8"/>
      <c r="AM891" s="8"/>
      <c r="AN891" s="8"/>
      <c r="AO891" s="8"/>
      <c r="AP891" s="8"/>
      <c r="AQ891" s="8"/>
      <c r="AR891" s="8"/>
      <c r="AS891" s="8"/>
      <c r="AT891" s="8"/>
      <c r="AU891" s="8"/>
      <c r="AV891" s="8"/>
      <c r="AW891" s="8"/>
      <c r="AX891" s="8"/>
      <c r="AY891" s="8"/>
      <c r="AZ891" s="8"/>
      <c r="BA891" s="8"/>
      <c r="BB891" s="8"/>
      <c r="BC891" s="8"/>
      <c r="BD891" s="8"/>
      <c r="BE891" s="8"/>
      <c r="BF891" s="8"/>
      <c r="BG891" s="8"/>
      <c r="BH891" s="8"/>
      <c r="BI891" s="8"/>
      <c r="BJ891" s="8"/>
      <c r="BK891" s="8"/>
      <c r="BL891" s="8"/>
      <c r="BM891" s="8"/>
      <c r="BN891" s="8"/>
      <c r="BO891" s="8"/>
      <c r="BP891" s="8"/>
    </row>
    <row r="892" customFormat="false" ht="15.75" hidden="false" customHeight="true" outlineLevel="0" collapsed="false">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c r="AK892" s="8"/>
      <c r="AL892" s="8"/>
      <c r="AM892" s="8"/>
      <c r="AN892" s="8"/>
      <c r="AO892" s="8"/>
      <c r="AP892" s="8"/>
      <c r="AQ892" s="8"/>
      <c r="AR892" s="8"/>
      <c r="AS892" s="8"/>
      <c r="AT892" s="8"/>
      <c r="AU892" s="8"/>
      <c r="AV892" s="8"/>
      <c r="AW892" s="8"/>
      <c r="AX892" s="8"/>
      <c r="AY892" s="8"/>
      <c r="AZ892" s="8"/>
      <c r="BA892" s="8"/>
      <c r="BB892" s="8"/>
      <c r="BC892" s="8"/>
      <c r="BD892" s="8"/>
      <c r="BE892" s="8"/>
      <c r="BF892" s="8"/>
      <c r="BG892" s="8"/>
      <c r="BH892" s="8"/>
      <c r="BI892" s="8"/>
      <c r="BJ892" s="8"/>
      <c r="BK892" s="8"/>
      <c r="BL892" s="8"/>
      <c r="BM892" s="8"/>
      <c r="BN892" s="8"/>
      <c r="BO892" s="8"/>
      <c r="BP892" s="8"/>
    </row>
    <row r="893" customFormat="false" ht="15.75" hidden="false" customHeight="true" outlineLevel="0" collapsed="false">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c r="AK893" s="8"/>
      <c r="AL893" s="8"/>
      <c r="AM893" s="8"/>
      <c r="AN893" s="8"/>
      <c r="AO893" s="8"/>
      <c r="AP893" s="8"/>
      <c r="AQ893" s="8"/>
      <c r="AR893" s="8"/>
      <c r="AS893" s="8"/>
      <c r="AT893" s="8"/>
      <c r="AU893" s="8"/>
      <c r="AV893" s="8"/>
      <c r="AW893" s="8"/>
      <c r="AX893" s="8"/>
      <c r="AY893" s="8"/>
      <c r="AZ893" s="8"/>
      <c r="BA893" s="8"/>
      <c r="BB893" s="8"/>
      <c r="BC893" s="8"/>
      <c r="BD893" s="8"/>
      <c r="BE893" s="8"/>
      <c r="BF893" s="8"/>
      <c r="BG893" s="8"/>
      <c r="BH893" s="8"/>
      <c r="BI893" s="8"/>
      <c r="BJ893" s="8"/>
      <c r="BK893" s="8"/>
      <c r="BL893" s="8"/>
      <c r="BM893" s="8"/>
      <c r="BN893" s="8"/>
      <c r="BO893" s="8"/>
      <c r="BP893" s="8"/>
    </row>
    <row r="894" customFormat="false" ht="15.75" hidden="false" customHeight="true" outlineLevel="0" collapsed="false">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c r="AK894" s="8"/>
      <c r="AL894" s="8"/>
      <c r="AM894" s="8"/>
      <c r="AN894" s="8"/>
      <c r="AO894" s="8"/>
      <c r="AP894" s="8"/>
      <c r="AQ894" s="8"/>
      <c r="AR894" s="8"/>
      <c r="AS894" s="8"/>
      <c r="AT894" s="8"/>
      <c r="AU894" s="8"/>
      <c r="AV894" s="8"/>
      <c r="AW894" s="8"/>
      <c r="AX894" s="8"/>
      <c r="AY894" s="8"/>
      <c r="AZ894" s="8"/>
      <c r="BA894" s="8"/>
      <c r="BB894" s="8"/>
      <c r="BC894" s="8"/>
      <c r="BD894" s="8"/>
      <c r="BE894" s="8"/>
      <c r="BF894" s="8"/>
      <c r="BG894" s="8"/>
      <c r="BH894" s="8"/>
      <c r="BI894" s="8"/>
      <c r="BJ894" s="8"/>
      <c r="BK894" s="8"/>
      <c r="BL894" s="8"/>
      <c r="BM894" s="8"/>
      <c r="BN894" s="8"/>
      <c r="BO894" s="8"/>
      <c r="BP894" s="8"/>
    </row>
    <row r="895" customFormat="false" ht="15.75" hidden="false" customHeight="true" outlineLevel="0" collapsed="false">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c r="AK895" s="8"/>
      <c r="AL895" s="8"/>
      <c r="AM895" s="8"/>
      <c r="AN895" s="8"/>
      <c r="AO895" s="8"/>
      <c r="AP895" s="8"/>
      <c r="AQ895" s="8"/>
      <c r="AR895" s="8"/>
      <c r="AS895" s="8"/>
      <c r="AT895" s="8"/>
      <c r="AU895" s="8"/>
      <c r="AV895" s="8"/>
      <c r="AW895" s="8"/>
      <c r="AX895" s="8"/>
      <c r="AY895" s="8"/>
      <c r="AZ895" s="8"/>
      <c r="BA895" s="8"/>
      <c r="BB895" s="8"/>
      <c r="BC895" s="8"/>
      <c r="BD895" s="8"/>
      <c r="BE895" s="8"/>
      <c r="BF895" s="8"/>
      <c r="BG895" s="8"/>
      <c r="BH895" s="8"/>
      <c r="BI895" s="8"/>
      <c r="BJ895" s="8"/>
      <c r="BK895" s="8"/>
      <c r="BL895" s="8"/>
      <c r="BM895" s="8"/>
      <c r="BN895" s="8"/>
      <c r="BO895" s="8"/>
      <c r="BP895" s="8"/>
    </row>
    <row r="896" customFormat="false" ht="15.75" hidden="false" customHeight="true" outlineLevel="0" collapsed="false">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c r="AK896" s="8"/>
      <c r="AL896" s="8"/>
      <c r="AM896" s="8"/>
      <c r="AN896" s="8"/>
      <c r="AO896" s="8"/>
      <c r="AP896" s="8"/>
      <c r="AQ896" s="8"/>
      <c r="AR896" s="8"/>
      <c r="AS896" s="8"/>
      <c r="AT896" s="8"/>
      <c r="AU896" s="8"/>
      <c r="AV896" s="8"/>
      <c r="AW896" s="8"/>
      <c r="AX896" s="8"/>
      <c r="AY896" s="8"/>
      <c r="AZ896" s="8"/>
      <c r="BA896" s="8"/>
      <c r="BB896" s="8"/>
      <c r="BC896" s="8"/>
      <c r="BD896" s="8"/>
      <c r="BE896" s="8"/>
      <c r="BF896" s="8"/>
      <c r="BG896" s="8"/>
      <c r="BH896" s="8"/>
      <c r="BI896" s="8"/>
      <c r="BJ896" s="8"/>
      <c r="BK896" s="8"/>
      <c r="BL896" s="8"/>
      <c r="BM896" s="8"/>
      <c r="BN896" s="8"/>
      <c r="BO896" s="8"/>
      <c r="BP896" s="8"/>
    </row>
    <row r="897" customFormat="false" ht="15.75" hidden="false" customHeight="true" outlineLevel="0" collapsed="false">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c r="AK897" s="8"/>
      <c r="AL897" s="8"/>
      <c r="AM897" s="8"/>
      <c r="AN897" s="8"/>
      <c r="AO897" s="8"/>
      <c r="AP897" s="8"/>
      <c r="AQ897" s="8"/>
      <c r="AR897" s="8"/>
      <c r="AS897" s="8"/>
      <c r="AT897" s="8"/>
      <c r="AU897" s="8"/>
      <c r="AV897" s="8"/>
      <c r="AW897" s="8"/>
      <c r="AX897" s="8"/>
      <c r="AY897" s="8"/>
      <c r="AZ897" s="8"/>
      <c r="BA897" s="8"/>
      <c r="BB897" s="8"/>
      <c r="BC897" s="8"/>
      <c r="BD897" s="8"/>
      <c r="BE897" s="8"/>
      <c r="BF897" s="8"/>
      <c r="BG897" s="8"/>
      <c r="BH897" s="8"/>
      <c r="BI897" s="8"/>
      <c r="BJ897" s="8"/>
      <c r="BK897" s="8"/>
      <c r="BL897" s="8"/>
      <c r="BM897" s="8"/>
      <c r="BN897" s="8"/>
      <c r="BO897" s="8"/>
      <c r="BP897" s="8"/>
    </row>
    <row r="898" customFormat="false" ht="15.75" hidden="false" customHeight="true" outlineLevel="0" collapsed="false">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c r="AK898" s="8"/>
      <c r="AL898" s="8"/>
      <c r="AM898" s="8"/>
      <c r="AN898" s="8"/>
      <c r="AO898" s="8"/>
      <c r="AP898" s="8"/>
      <c r="AQ898" s="8"/>
      <c r="AR898" s="8"/>
      <c r="AS898" s="8"/>
      <c r="AT898" s="8"/>
      <c r="AU898" s="8"/>
      <c r="AV898" s="8"/>
      <c r="AW898" s="8"/>
      <c r="AX898" s="8"/>
      <c r="AY898" s="8"/>
      <c r="AZ898" s="8"/>
      <c r="BA898" s="8"/>
      <c r="BB898" s="8"/>
      <c r="BC898" s="8"/>
      <c r="BD898" s="8"/>
      <c r="BE898" s="8"/>
      <c r="BF898" s="8"/>
      <c r="BG898" s="8"/>
      <c r="BH898" s="8"/>
      <c r="BI898" s="8"/>
      <c r="BJ898" s="8"/>
      <c r="BK898" s="8"/>
      <c r="BL898" s="8"/>
      <c r="BM898" s="8"/>
      <c r="BN898" s="8"/>
      <c r="BO898" s="8"/>
      <c r="BP898" s="8"/>
    </row>
    <row r="899" customFormat="false" ht="15.75" hidden="false" customHeight="true" outlineLevel="0" collapsed="false">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c r="AK899" s="8"/>
      <c r="AL899" s="8"/>
      <c r="AM899" s="8"/>
      <c r="AN899" s="8"/>
      <c r="AO899" s="8"/>
      <c r="AP899" s="8"/>
      <c r="AQ899" s="8"/>
      <c r="AR899" s="8"/>
      <c r="AS899" s="8"/>
      <c r="AT899" s="8"/>
      <c r="AU899" s="8"/>
      <c r="AV899" s="8"/>
      <c r="AW899" s="8"/>
      <c r="AX899" s="8"/>
      <c r="AY899" s="8"/>
      <c r="AZ899" s="8"/>
      <c r="BA899" s="8"/>
      <c r="BB899" s="8"/>
      <c r="BC899" s="8"/>
      <c r="BD899" s="8"/>
      <c r="BE899" s="8"/>
      <c r="BF899" s="8"/>
      <c r="BG899" s="8"/>
      <c r="BH899" s="8"/>
      <c r="BI899" s="8"/>
      <c r="BJ899" s="8"/>
      <c r="BK899" s="8"/>
      <c r="BL899" s="8"/>
      <c r="BM899" s="8"/>
      <c r="BN899" s="8"/>
      <c r="BO899" s="8"/>
      <c r="BP899" s="8"/>
    </row>
    <row r="900" customFormat="false" ht="15.75" hidden="false" customHeight="true" outlineLevel="0" collapsed="false">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c r="AK900" s="8"/>
      <c r="AL900" s="8"/>
      <c r="AM900" s="8"/>
      <c r="AN900" s="8"/>
      <c r="AO900" s="8"/>
      <c r="AP900" s="8"/>
      <c r="AQ900" s="8"/>
      <c r="AR900" s="8"/>
      <c r="AS900" s="8"/>
      <c r="AT900" s="8"/>
      <c r="AU900" s="8"/>
      <c r="AV900" s="8"/>
      <c r="AW900" s="8"/>
      <c r="AX900" s="8"/>
      <c r="AY900" s="8"/>
      <c r="AZ900" s="8"/>
      <c r="BA900" s="8"/>
      <c r="BB900" s="8"/>
      <c r="BC900" s="8"/>
      <c r="BD900" s="8"/>
      <c r="BE900" s="8"/>
      <c r="BF900" s="8"/>
      <c r="BG900" s="8"/>
      <c r="BH900" s="8"/>
      <c r="BI900" s="8"/>
      <c r="BJ900" s="8"/>
      <c r="BK900" s="8"/>
      <c r="BL900" s="8"/>
      <c r="BM900" s="8"/>
      <c r="BN900" s="8"/>
      <c r="BO900" s="8"/>
      <c r="BP900" s="8"/>
    </row>
    <row r="901" customFormat="false" ht="15.75" hidden="false" customHeight="true" outlineLevel="0" collapsed="false">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c r="AK901" s="8"/>
      <c r="AL901" s="8"/>
      <c r="AM901" s="8"/>
      <c r="AN901" s="8"/>
      <c r="AO901" s="8"/>
      <c r="AP901" s="8"/>
      <c r="AQ901" s="8"/>
      <c r="AR901" s="8"/>
      <c r="AS901" s="8"/>
      <c r="AT901" s="8"/>
      <c r="AU901" s="8"/>
      <c r="AV901" s="8"/>
      <c r="AW901" s="8"/>
      <c r="AX901" s="8"/>
      <c r="AY901" s="8"/>
      <c r="AZ901" s="8"/>
      <c r="BA901" s="8"/>
      <c r="BB901" s="8"/>
      <c r="BC901" s="8"/>
      <c r="BD901" s="8"/>
      <c r="BE901" s="8"/>
      <c r="BF901" s="8"/>
      <c r="BG901" s="8"/>
      <c r="BH901" s="8"/>
      <c r="BI901" s="8"/>
      <c r="BJ901" s="8"/>
      <c r="BK901" s="8"/>
      <c r="BL901" s="8"/>
      <c r="BM901" s="8"/>
      <c r="BN901" s="8"/>
      <c r="BO901" s="8"/>
      <c r="BP901" s="8"/>
    </row>
    <row r="902" customFormat="false" ht="15.75" hidden="false" customHeight="true" outlineLevel="0" collapsed="false">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c r="AK902" s="8"/>
      <c r="AL902" s="8"/>
      <c r="AM902" s="8"/>
      <c r="AN902" s="8"/>
      <c r="AO902" s="8"/>
      <c r="AP902" s="8"/>
      <c r="AQ902" s="8"/>
      <c r="AR902" s="8"/>
      <c r="AS902" s="8"/>
      <c r="AT902" s="8"/>
      <c r="AU902" s="8"/>
      <c r="AV902" s="8"/>
      <c r="AW902" s="8"/>
      <c r="AX902" s="8"/>
      <c r="AY902" s="8"/>
      <c r="AZ902" s="8"/>
      <c r="BA902" s="8"/>
      <c r="BB902" s="8"/>
      <c r="BC902" s="8"/>
      <c r="BD902" s="8"/>
      <c r="BE902" s="8"/>
      <c r="BF902" s="8"/>
      <c r="BG902" s="8"/>
      <c r="BH902" s="8"/>
      <c r="BI902" s="8"/>
      <c r="BJ902" s="8"/>
      <c r="BK902" s="8"/>
      <c r="BL902" s="8"/>
      <c r="BM902" s="8"/>
      <c r="BN902" s="8"/>
      <c r="BO902" s="8"/>
      <c r="BP902" s="8"/>
    </row>
    <row r="903" customFormat="false" ht="15.75" hidden="false" customHeight="true" outlineLevel="0" collapsed="false">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c r="AK903" s="8"/>
      <c r="AL903" s="8"/>
      <c r="AM903" s="8"/>
      <c r="AN903" s="8"/>
      <c r="AO903" s="8"/>
      <c r="AP903" s="8"/>
      <c r="AQ903" s="8"/>
      <c r="AR903" s="8"/>
      <c r="AS903" s="8"/>
      <c r="AT903" s="8"/>
      <c r="AU903" s="8"/>
      <c r="AV903" s="8"/>
      <c r="AW903" s="8"/>
      <c r="AX903" s="8"/>
      <c r="AY903" s="8"/>
      <c r="AZ903" s="8"/>
      <c r="BA903" s="8"/>
      <c r="BB903" s="8"/>
      <c r="BC903" s="8"/>
      <c r="BD903" s="8"/>
      <c r="BE903" s="8"/>
      <c r="BF903" s="8"/>
      <c r="BG903" s="8"/>
      <c r="BH903" s="8"/>
      <c r="BI903" s="8"/>
      <c r="BJ903" s="8"/>
      <c r="BK903" s="8"/>
      <c r="BL903" s="8"/>
      <c r="BM903" s="8"/>
      <c r="BN903" s="8"/>
      <c r="BO903" s="8"/>
      <c r="BP903" s="8"/>
    </row>
    <row r="904" customFormat="false" ht="15.75" hidden="false" customHeight="true" outlineLevel="0" collapsed="false">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c r="AK904" s="8"/>
      <c r="AL904" s="8"/>
      <c r="AM904" s="8"/>
      <c r="AN904" s="8"/>
      <c r="AO904" s="8"/>
      <c r="AP904" s="8"/>
      <c r="AQ904" s="8"/>
      <c r="AR904" s="8"/>
      <c r="AS904" s="8"/>
      <c r="AT904" s="8"/>
      <c r="AU904" s="8"/>
      <c r="AV904" s="8"/>
      <c r="AW904" s="8"/>
      <c r="AX904" s="8"/>
      <c r="AY904" s="8"/>
      <c r="AZ904" s="8"/>
      <c r="BA904" s="8"/>
      <c r="BB904" s="8"/>
      <c r="BC904" s="8"/>
      <c r="BD904" s="8"/>
      <c r="BE904" s="8"/>
      <c r="BF904" s="8"/>
      <c r="BG904" s="8"/>
      <c r="BH904" s="8"/>
      <c r="BI904" s="8"/>
      <c r="BJ904" s="8"/>
      <c r="BK904" s="8"/>
      <c r="BL904" s="8"/>
      <c r="BM904" s="8"/>
      <c r="BN904" s="8"/>
      <c r="BO904" s="8"/>
      <c r="BP904" s="8"/>
    </row>
    <row r="905" customFormat="false" ht="15.75" hidden="false" customHeight="true" outlineLevel="0" collapsed="false">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c r="AK905" s="8"/>
      <c r="AL905" s="8"/>
      <c r="AM905" s="8"/>
      <c r="AN905" s="8"/>
      <c r="AO905" s="8"/>
      <c r="AP905" s="8"/>
      <c r="AQ905" s="8"/>
      <c r="AR905" s="8"/>
      <c r="AS905" s="8"/>
      <c r="AT905" s="8"/>
      <c r="AU905" s="8"/>
      <c r="AV905" s="8"/>
      <c r="AW905" s="8"/>
      <c r="AX905" s="8"/>
      <c r="AY905" s="8"/>
      <c r="AZ905" s="8"/>
      <c r="BA905" s="8"/>
      <c r="BB905" s="8"/>
      <c r="BC905" s="8"/>
      <c r="BD905" s="8"/>
      <c r="BE905" s="8"/>
      <c r="BF905" s="8"/>
      <c r="BG905" s="8"/>
      <c r="BH905" s="8"/>
      <c r="BI905" s="8"/>
      <c r="BJ905" s="8"/>
      <c r="BK905" s="8"/>
      <c r="BL905" s="8"/>
      <c r="BM905" s="8"/>
      <c r="BN905" s="8"/>
      <c r="BO905" s="8"/>
      <c r="BP905" s="8"/>
    </row>
    <row r="906" customFormat="false" ht="15.75" hidden="false" customHeight="true" outlineLevel="0" collapsed="false">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c r="AK906" s="8"/>
      <c r="AL906" s="8"/>
      <c r="AM906" s="8"/>
      <c r="AN906" s="8"/>
      <c r="AO906" s="8"/>
      <c r="AP906" s="8"/>
      <c r="AQ906" s="8"/>
      <c r="AR906" s="8"/>
      <c r="AS906" s="8"/>
      <c r="AT906" s="8"/>
      <c r="AU906" s="8"/>
      <c r="AV906" s="8"/>
      <c r="AW906" s="8"/>
      <c r="AX906" s="8"/>
      <c r="AY906" s="8"/>
      <c r="AZ906" s="8"/>
      <c r="BA906" s="8"/>
      <c r="BB906" s="8"/>
      <c r="BC906" s="8"/>
      <c r="BD906" s="8"/>
      <c r="BE906" s="8"/>
      <c r="BF906" s="8"/>
      <c r="BG906" s="8"/>
      <c r="BH906" s="8"/>
      <c r="BI906" s="8"/>
      <c r="BJ906" s="8"/>
      <c r="BK906" s="8"/>
      <c r="BL906" s="8"/>
      <c r="BM906" s="8"/>
      <c r="BN906" s="8"/>
      <c r="BO906" s="8"/>
      <c r="BP906" s="8"/>
    </row>
    <row r="907" customFormat="false" ht="15.75" hidden="false" customHeight="true" outlineLevel="0" collapsed="false">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c r="AK907" s="8"/>
      <c r="AL907" s="8"/>
      <c r="AM907" s="8"/>
      <c r="AN907" s="8"/>
      <c r="AO907" s="8"/>
      <c r="AP907" s="8"/>
      <c r="AQ907" s="8"/>
      <c r="AR907" s="8"/>
      <c r="AS907" s="8"/>
      <c r="AT907" s="8"/>
      <c r="AU907" s="8"/>
      <c r="AV907" s="8"/>
      <c r="AW907" s="8"/>
      <c r="AX907" s="8"/>
      <c r="AY907" s="8"/>
      <c r="AZ907" s="8"/>
      <c r="BA907" s="8"/>
      <c r="BB907" s="8"/>
      <c r="BC907" s="8"/>
      <c r="BD907" s="8"/>
      <c r="BE907" s="8"/>
      <c r="BF907" s="8"/>
      <c r="BG907" s="8"/>
      <c r="BH907" s="8"/>
      <c r="BI907" s="8"/>
      <c r="BJ907" s="8"/>
      <c r="BK907" s="8"/>
      <c r="BL907" s="8"/>
      <c r="BM907" s="8"/>
      <c r="BN907" s="8"/>
      <c r="BO907" s="8"/>
      <c r="BP907" s="8"/>
    </row>
    <row r="908" customFormat="false" ht="15.75" hidden="false" customHeight="true" outlineLevel="0" collapsed="false">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c r="AK908" s="8"/>
      <c r="AL908" s="8"/>
      <c r="AM908" s="8"/>
      <c r="AN908" s="8"/>
      <c r="AO908" s="8"/>
      <c r="AP908" s="8"/>
      <c r="AQ908" s="8"/>
      <c r="AR908" s="8"/>
      <c r="AS908" s="8"/>
      <c r="AT908" s="8"/>
      <c r="AU908" s="8"/>
      <c r="AV908" s="8"/>
      <c r="AW908" s="8"/>
      <c r="AX908" s="8"/>
      <c r="AY908" s="8"/>
      <c r="AZ908" s="8"/>
      <c r="BA908" s="8"/>
      <c r="BB908" s="8"/>
      <c r="BC908" s="8"/>
      <c r="BD908" s="8"/>
      <c r="BE908" s="8"/>
      <c r="BF908" s="8"/>
      <c r="BG908" s="8"/>
      <c r="BH908" s="8"/>
      <c r="BI908" s="8"/>
      <c r="BJ908" s="8"/>
      <c r="BK908" s="8"/>
      <c r="BL908" s="8"/>
      <c r="BM908" s="8"/>
      <c r="BN908" s="8"/>
      <c r="BO908" s="8"/>
      <c r="BP908" s="8"/>
    </row>
    <row r="909" customFormat="false" ht="15.75" hidden="false" customHeight="true" outlineLevel="0" collapsed="false">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c r="AK909" s="8"/>
      <c r="AL909" s="8"/>
      <c r="AM909" s="8"/>
      <c r="AN909" s="8"/>
      <c r="AO909" s="8"/>
      <c r="AP909" s="8"/>
      <c r="AQ909" s="8"/>
      <c r="AR909" s="8"/>
      <c r="AS909" s="8"/>
      <c r="AT909" s="8"/>
      <c r="AU909" s="8"/>
      <c r="AV909" s="8"/>
      <c r="AW909" s="8"/>
      <c r="AX909" s="8"/>
      <c r="AY909" s="8"/>
      <c r="AZ909" s="8"/>
      <c r="BA909" s="8"/>
      <c r="BB909" s="8"/>
      <c r="BC909" s="8"/>
      <c r="BD909" s="8"/>
      <c r="BE909" s="8"/>
      <c r="BF909" s="8"/>
      <c r="BG909" s="8"/>
      <c r="BH909" s="8"/>
      <c r="BI909" s="8"/>
      <c r="BJ909" s="8"/>
      <c r="BK909" s="8"/>
      <c r="BL909" s="8"/>
      <c r="BM909" s="8"/>
      <c r="BN909" s="8"/>
      <c r="BO909" s="8"/>
      <c r="BP909" s="8"/>
    </row>
    <row r="910" customFormat="false" ht="15.75" hidden="false" customHeight="true" outlineLevel="0" collapsed="false">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c r="AK910" s="8"/>
      <c r="AL910" s="8"/>
      <c r="AM910" s="8"/>
      <c r="AN910" s="8"/>
      <c r="AO910" s="8"/>
      <c r="AP910" s="8"/>
      <c r="AQ910" s="8"/>
      <c r="AR910" s="8"/>
      <c r="AS910" s="8"/>
      <c r="AT910" s="8"/>
      <c r="AU910" s="8"/>
      <c r="AV910" s="8"/>
      <c r="AW910" s="8"/>
      <c r="AX910" s="8"/>
      <c r="AY910" s="8"/>
      <c r="AZ910" s="8"/>
      <c r="BA910" s="8"/>
      <c r="BB910" s="8"/>
      <c r="BC910" s="8"/>
      <c r="BD910" s="8"/>
      <c r="BE910" s="8"/>
      <c r="BF910" s="8"/>
      <c r="BG910" s="8"/>
      <c r="BH910" s="8"/>
      <c r="BI910" s="8"/>
      <c r="BJ910" s="8"/>
      <c r="BK910" s="8"/>
      <c r="BL910" s="8"/>
      <c r="BM910" s="8"/>
      <c r="BN910" s="8"/>
      <c r="BO910" s="8"/>
      <c r="BP910" s="8"/>
    </row>
    <row r="911" customFormat="false" ht="15.75" hidden="false" customHeight="true" outlineLevel="0" collapsed="false">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c r="AK911" s="8"/>
      <c r="AL911" s="8"/>
      <c r="AM911" s="8"/>
      <c r="AN911" s="8"/>
      <c r="AO911" s="8"/>
      <c r="AP911" s="8"/>
      <c r="AQ911" s="8"/>
      <c r="AR911" s="8"/>
      <c r="AS911" s="8"/>
      <c r="AT911" s="8"/>
      <c r="AU911" s="8"/>
      <c r="AV911" s="8"/>
      <c r="AW911" s="8"/>
      <c r="AX911" s="8"/>
      <c r="AY911" s="8"/>
      <c r="AZ911" s="8"/>
      <c r="BA911" s="8"/>
      <c r="BB911" s="8"/>
      <c r="BC911" s="8"/>
      <c r="BD911" s="8"/>
      <c r="BE911" s="8"/>
      <c r="BF911" s="8"/>
      <c r="BG911" s="8"/>
      <c r="BH911" s="8"/>
      <c r="BI911" s="8"/>
      <c r="BJ911" s="8"/>
      <c r="BK911" s="8"/>
      <c r="BL911" s="8"/>
      <c r="BM911" s="8"/>
      <c r="BN911" s="8"/>
      <c r="BO911" s="8"/>
      <c r="BP911" s="8"/>
    </row>
    <row r="912" customFormat="false" ht="15.75" hidden="false" customHeight="true" outlineLevel="0" collapsed="false">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c r="AK912" s="8"/>
      <c r="AL912" s="8"/>
      <c r="AM912" s="8"/>
      <c r="AN912" s="8"/>
      <c r="AO912" s="8"/>
      <c r="AP912" s="8"/>
      <c r="AQ912" s="8"/>
      <c r="AR912" s="8"/>
      <c r="AS912" s="8"/>
      <c r="AT912" s="8"/>
      <c r="AU912" s="8"/>
      <c r="AV912" s="8"/>
      <c r="AW912" s="8"/>
      <c r="AX912" s="8"/>
      <c r="AY912" s="8"/>
      <c r="AZ912" s="8"/>
      <c r="BA912" s="8"/>
      <c r="BB912" s="8"/>
      <c r="BC912" s="8"/>
      <c r="BD912" s="8"/>
      <c r="BE912" s="8"/>
      <c r="BF912" s="8"/>
      <c r="BG912" s="8"/>
      <c r="BH912" s="8"/>
      <c r="BI912" s="8"/>
      <c r="BJ912" s="8"/>
      <c r="BK912" s="8"/>
      <c r="BL912" s="8"/>
      <c r="BM912" s="8"/>
      <c r="BN912" s="8"/>
      <c r="BO912" s="8"/>
      <c r="BP912" s="8"/>
    </row>
    <row r="913" customFormat="false" ht="15.75" hidden="false" customHeight="true" outlineLevel="0" collapsed="false">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c r="AK913" s="8"/>
      <c r="AL913" s="8"/>
      <c r="AM913" s="8"/>
      <c r="AN913" s="8"/>
      <c r="AO913" s="8"/>
      <c r="AP913" s="8"/>
      <c r="AQ913" s="8"/>
      <c r="AR913" s="8"/>
      <c r="AS913" s="8"/>
      <c r="AT913" s="8"/>
      <c r="AU913" s="8"/>
      <c r="AV913" s="8"/>
      <c r="AW913" s="8"/>
      <c r="AX913" s="8"/>
      <c r="AY913" s="8"/>
      <c r="AZ913" s="8"/>
      <c r="BA913" s="8"/>
      <c r="BB913" s="8"/>
      <c r="BC913" s="8"/>
      <c r="BD913" s="8"/>
      <c r="BE913" s="8"/>
      <c r="BF913" s="8"/>
      <c r="BG913" s="8"/>
      <c r="BH913" s="8"/>
      <c r="BI913" s="8"/>
      <c r="BJ913" s="8"/>
      <c r="BK913" s="8"/>
      <c r="BL913" s="8"/>
      <c r="BM913" s="8"/>
      <c r="BN913" s="8"/>
      <c r="BO913" s="8"/>
      <c r="BP913" s="8"/>
    </row>
    <row r="914" customFormat="false" ht="15.75" hidden="false" customHeight="true" outlineLevel="0" collapsed="false">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c r="AK914" s="8"/>
      <c r="AL914" s="8"/>
      <c r="AM914" s="8"/>
      <c r="AN914" s="8"/>
      <c r="AO914" s="8"/>
      <c r="AP914" s="8"/>
      <c r="AQ914" s="8"/>
      <c r="AR914" s="8"/>
      <c r="AS914" s="8"/>
      <c r="AT914" s="8"/>
      <c r="AU914" s="8"/>
      <c r="AV914" s="8"/>
      <c r="AW914" s="8"/>
      <c r="AX914" s="8"/>
      <c r="AY914" s="8"/>
      <c r="AZ914" s="8"/>
      <c r="BA914" s="8"/>
      <c r="BB914" s="8"/>
      <c r="BC914" s="8"/>
      <c r="BD914" s="8"/>
      <c r="BE914" s="8"/>
      <c r="BF914" s="8"/>
      <c r="BG914" s="8"/>
      <c r="BH914" s="8"/>
      <c r="BI914" s="8"/>
      <c r="BJ914" s="8"/>
      <c r="BK914" s="8"/>
      <c r="BL914" s="8"/>
      <c r="BM914" s="8"/>
      <c r="BN914" s="8"/>
      <c r="BO914" s="8"/>
      <c r="BP914" s="8"/>
    </row>
    <row r="915" customFormat="false" ht="15.75" hidden="false" customHeight="true" outlineLevel="0" collapsed="false">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c r="AK915" s="8"/>
      <c r="AL915" s="8"/>
      <c r="AM915" s="8"/>
      <c r="AN915" s="8"/>
      <c r="AO915" s="8"/>
      <c r="AP915" s="8"/>
      <c r="AQ915" s="8"/>
      <c r="AR915" s="8"/>
      <c r="AS915" s="8"/>
      <c r="AT915" s="8"/>
      <c r="AU915" s="8"/>
      <c r="AV915" s="8"/>
      <c r="AW915" s="8"/>
      <c r="AX915" s="8"/>
      <c r="AY915" s="8"/>
      <c r="AZ915" s="8"/>
      <c r="BA915" s="8"/>
      <c r="BB915" s="8"/>
      <c r="BC915" s="8"/>
      <c r="BD915" s="8"/>
      <c r="BE915" s="8"/>
      <c r="BF915" s="8"/>
      <c r="BG915" s="8"/>
      <c r="BH915" s="8"/>
      <c r="BI915" s="8"/>
      <c r="BJ915" s="8"/>
      <c r="BK915" s="8"/>
      <c r="BL915" s="8"/>
      <c r="BM915" s="8"/>
      <c r="BN915" s="8"/>
      <c r="BO915" s="8"/>
      <c r="BP915" s="8"/>
    </row>
    <row r="916" customFormat="false" ht="15.75" hidden="false" customHeight="true" outlineLevel="0" collapsed="false">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c r="AK916" s="8"/>
      <c r="AL916" s="8"/>
      <c r="AM916" s="8"/>
      <c r="AN916" s="8"/>
      <c r="AO916" s="8"/>
      <c r="AP916" s="8"/>
      <c r="AQ916" s="8"/>
      <c r="AR916" s="8"/>
      <c r="AS916" s="8"/>
      <c r="AT916" s="8"/>
      <c r="AU916" s="8"/>
      <c r="AV916" s="8"/>
      <c r="AW916" s="8"/>
      <c r="AX916" s="8"/>
      <c r="AY916" s="8"/>
      <c r="AZ916" s="8"/>
      <c r="BA916" s="8"/>
      <c r="BB916" s="8"/>
      <c r="BC916" s="8"/>
      <c r="BD916" s="8"/>
      <c r="BE916" s="8"/>
      <c r="BF916" s="8"/>
      <c r="BG916" s="8"/>
      <c r="BH916" s="8"/>
      <c r="BI916" s="8"/>
      <c r="BJ916" s="8"/>
      <c r="BK916" s="8"/>
      <c r="BL916" s="8"/>
      <c r="BM916" s="8"/>
      <c r="BN916" s="8"/>
      <c r="BO916" s="8"/>
      <c r="BP916" s="8"/>
    </row>
    <row r="917" customFormat="false" ht="15.75" hidden="false" customHeight="true" outlineLevel="0" collapsed="false">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c r="AK917" s="8"/>
      <c r="AL917" s="8"/>
      <c r="AM917" s="8"/>
      <c r="AN917" s="8"/>
      <c r="AO917" s="8"/>
      <c r="AP917" s="8"/>
      <c r="AQ917" s="8"/>
      <c r="AR917" s="8"/>
      <c r="AS917" s="8"/>
      <c r="AT917" s="8"/>
      <c r="AU917" s="8"/>
      <c r="AV917" s="8"/>
      <c r="AW917" s="8"/>
      <c r="AX917" s="8"/>
      <c r="AY917" s="8"/>
      <c r="AZ917" s="8"/>
      <c r="BA917" s="8"/>
      <c r="BB917" s="8"/>
      <c r="BC917" s="8"/>
      <c r="BD917" s="8"/>
      <c r="BE917" s="8"/>
      <c r="BF917" s="8"/>
      <c r="BG917" s="8"/>
      <c r="BH917" s="8"/>
      <c r="BI917" s="8"/>
      <c r="BJ917" s="8"/>
      <c r="BK917" s="8"/>
      <c r="BL917" s="8"/>
      <c r="BM917" s="8"/>
      <c r="BN917" s="8"/>
      <c r="BO917" s="8"/>
      <c r="BP917" s="8"/>
    </row>
    <row r="918" customFormat="false" ht="15.75" hidden="false" customHeight="true" outlineLevel="0" collapsed="false">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c r="AK918" s="8"/>
      <c r="AL918" s="8"/>
      <c r="AM918" s="8"/>
      <c r="AN918" s="8"/>
      <c r="AO918" s="8"/>
      <c r="AP918" s="8"/>
      <c r="AQ918" s="8"/>
      <c r="AR918" s="8"/>
      <c r="AS918" s="8"/>
      <c r="AT918" s="8"/>
      <c r="AU918" s="8"/>
      <c r="AV918" s="8"/>
      <c r="AW918" s="8"/>
      <c r="AX918" s="8"/>
      <c r="AY918" s="8"/>
      <c r="AZ918" s="8"/>
      <c r="BA918" s="8"/>
      <c r="BB918" s="8"/>
      <c r="BC918" s="8"/>
      <c r="BD918" s="8"/>
      <c r="BE918" s="8"/>
      <c r="BF918" s="8"/>
      <c r="BG918" s="8"/>
      <c r="BH918" s="8"/>
      <c r="BI918" s="8"/>
      <c r="BJ918" s="8"/>
      <c r="BK918" s="8"/>
      <c r="BL918" s="8"/>
      <c r="BM918" s="8"/>
      <c r="BN918" s="8"/>
      <c r="BO918" s="8"/>
      <c r="BP918" s="8"/>
    </row>
    <row r="919" customFormat="false" ht="15.75" hidden="false" customHeight="true" outlineLevel="0" collapsed="false">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c r="AK919" s="8"/>
      <c r="AL919" s="8"/>
      <c r="AM919" s="8"/>
      <c r="AN919" s="8"/>
      <c r="AO919" s="8"/>
      <c r="AP919" s="8"/>
      <c r="AQ919" s="8"/>
      <c r="AR919" s="8"/>
      <c r="AS919" s="8"/>
      <c r="AT919" s="8"/>
      <c r="AU919" s="8"/>
      <c r="AV919" s="8"/>
      <c r="AW919" s="8"/>
      <c r="AX919" s="8"/>
      <c r="AY919" s="8"/>
      <c r="AZ919" s="8"/>
      <c r="BA919" s="8"/>
      <c r="BB919" s="8"/>
      <c r="BC919" s="8"/>
      <c r="BD919" s="8"/>
      <c r="BE919" s="8"/>
      <c r="BF919" s="8"/>
      <c r="BG919" s="8"/>
      <c r="BH919" s="8"/>
      <c r="BI919" s="8"/>
      <c r="BJ919" s="8"/>
      <c r="BK919" s="8"/>
      <c r="BL919" s="8"/>
      <c r="BM919" s="8"/>
      <c r="BN919" s="8"/>
      <c r="BO919" s="8"/>
      <c r="BP919" s="8"/>
    </row>
    <row r="920" customFormat="false" ht="15.75" hidden="false" customHeight="true" outlineLevel="0" collapsed="false">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c r="AK920" s="8"/>
      <c r="AL920" s="8"/>
      <c r="AM920" s="8"/>
      <c r="AN920" s="8"/>
      <c r="AO920" s="8"/>
      <c r="AP920" s="8"/>
      <c r="AQ920" s="8"/>
      <c r="AR920" s="8"/>
      <c r="AS920" s="8"/>
      <c r="AT920" s="8"/>
      <c r="AU920" s="8"/>
      <c r="AV920" s="8"/>
      <c r="AW920" s="8"/>
      <c r="AX920" s="8"/>
      <c r="AY920" s="8"/>
      <c r="AZ920" s="8"/>
      <c r="BA920" s="8"/>
      <c r="BB920" s="8"/>
      <c r="BC920" s="8"/>
      <c r="BD920" s="8"/>
      <c r="BE920" s="8"/>
      <c r="BF920" s="8"/>
      <c r="BG920" s="8"/>
      <c r="BH920" s="8"/>
      <c r="BI920" s="8"/>
      <c r="BJ920" s="8"/>
      <c r="BK920" s="8"/>
      <c r="BL920" s="8"/>
      <c r="BM920" s="8"/>
      <c r="BN920" s="8"/>
      <c r="BO920" s="8"/>
      <c r="BP920" s="8"/>
    </row>
    <row r="921" customFormat="false" ht="15.75" hidden="false" customHeight="true" outlineLevel="0" collapsed="false">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c r="AK921" s="8"/>
      <c r="AL921" s="8"/>
      <c r="AM921" s="8"/>
      <c r="AN921" s="8"/>
      <c r="AO921" s="8"/>
      <c r="AP921" s="8"/>
      <c r="AQ921" s="8"/>
      <c r="AR921" s="8"/>
      <c r="AS921" s="8"/>
      <c r="AT921" s="8"/>
      <c r="AU921" s="8"/>
      <c r="AV921" s="8"/>
      <c r="AW921" s="8"/>
      <c r="AX921" s="8"/>
      <c r="AY921" s="8"/>
      <c r="AZ921" s="8"/>
      <c r="BA921" s="8"/>
      <c r="BB921" s="8"/>
      <c r="BC921" s="8"/>
      <c r="BD921" s="8"/>
      <c r="BE921" s="8"/>
      <c r="BF921" s="8"/>
      <c r="BG921" s="8"/>
      <c r="BH921" s="8"/>
      <c r="BI921" s="8"/>
      <c r="BJ921" s="8"/>
      <c r="BK921" s="8"/>
      <c r="BL921" s="8"/>
      <c r="BM921" s="8"/>
      <c r="BN921" s="8"/>
      <c r="BO921" s="8"/>
      <c r="BP921" s="8"/>
    </row>
    <row r="922" customFormat="false" ht="15.75" hidden="false" customHeight="true" outlineLevel="0" collapsed="false">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c r="AK922" s="8"/>
      <c r="AL922" s="8"/>
      <c r="AM922" s="8"/>
      <c r="AN922" s="8"/>
      <c r="AO922" s="8"/>
      <c r="AP922" s="8"/>
      <c r="AQ922" s="8"/>
      <c r="AR922" s="8"/>
      <c r="AS922" s="8"/>
      <c r="AT922" s="8"/>
      <c r="AU922" s="8"/>
      <c r="AV922" s="8"/>
      <c r="AW922" s="8"/>
      <c r="AX922" s="8"/>
      <c r="AY922" s="8"/>
      <c r="AZ922" s="8"/>
      <c r="BA922" s="8"/>
      <c r="BB922" s="8"/>
      <c r="BC922" s="8"/>
      <c r="BD922" s="8"/>
      <c r="BE922" s="8"/>
      <c r="BF922" s="8"/>
      <c r="BG922" s="8"/>
      <c r="BH922" s="8"/>
      <c r="BI922" s="8"/>
      <c r="BJ922" s="8"/>
      <c r="BK922" s="8"/>
      <c r="BL922" s="8"/>
      <c r="BM922" s="8"/>
      <c r="BN922" s="8"/>
      <c r="BO922" s="8"/>
      <c r="BP922" s="8"/>
    </row>
    <row r="923" customFormat="false" ht="15.75" hidden="false" customHeight="true" outlineLevel="0" collapsed="false">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c r="AK923" s="8"/>
      <c r="AL923" s="8"/>
      <c r="AM923" s="8"/>
      <c r="AN923" s="8"/>
      <c r="AO923" s="8"/>
      <c r="AP923" s="8"/>
      <c r="AQ923" s="8"/>
      <c r="AR923" s="8"/>
      <c r="AS923" s="8"/>
      <c r="AT923" s="8"/>
      <c r="AU923" s="8"/>
      <c r="AV923" s="8"/>
      <c r="AW923" s="8"/>
      <c r="AX923" s="8"/>
      <c r="AY923" s="8"/>
      <c r="AZ923" s="8"/>
      <c r="BA923" s="8"/>
      <c r="BB923" s="8"/>
      <c r="BC923" s="8"/>
      <c r="BD923" s="8"/>
      <c r="BE923" s="8"/>
      <c r="BF923" s="8"/>
      <c r="BG923" s="8"/>
      <c r="BH923" s="8"/>
      <c r="BI923" s="8"/>
      <c r="BJ923" s="8"/>
      <c r="BK923" s="8"/>
      <c r="BL923" s="8"/>
      <c r="BM923" s="8"/>
      <c r="BN923" s="8"/>
      <c r="BO923" s="8"/>
      <c r="BP923" s="8"/>
    </row>
    <row r="924" customFormat="false" ht="15.75" hidden="false" customHeight="true" outlineLevel="0" collapsed="false">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c r="AK924" s="8"/>
      <c r="AL924" s="8"/>
      <c r="AM924" s="8"/>
      <c r="AN924" s="8"/>
      <c r="AO924" s="8"/>
      <c r="AP924" s="8"/>
      <c r="AQ924" s="8"/>
      <c r="AR924" s="8"/>
      <c r="AS924" s="8"/>
      <c r="AT924" s="8"/>
      <c r="AU924" s="8"/>
      <c r="AV924" s="8"/>
      <c r="AW924" s="8"/>
      <c r="AX924" s="8"/>
      <c r="AY924" s="8"/>
      <c r="AZ924" s="8"/>
      <c r="BA924" s="8"/>
      <c r="BB924" s="8"/>
      <c r="BC924" s="8"/>
      <c r="BD924" s="8"/>
      <c r="BE924" s="8"/>
      <c r="BF924" s="8"/>
      <c r="BG924" s="8"/>
      <c r="BH924" s="8"/>
      <c r="BI924" s="8"/>
      <c r="BJ924" s="8"/>
      <c r="BK924" s="8"/>
      <c r="BL924" s="8"/>
      <c r="BM924" s="8"/>
      <c r="BN924" s="8"/>
      <c r="BO924" s="8"/>
      <c r="BP924" s="8"/>
    </row>
    <row r="925" customFormat="false" ht="15.75" hidden="false" customHeight="true" outlineLevel="0" collapsed="false">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c r="AK925" s="8"/>
      <c r="AL925" s="8"/>
      <c r="AM925" s="8"/>
      <c r="AN925" s="8"/>
      <c r="AO925" s="8"/>
      <c r="AP925" s="8"/>
      <c r="AQ925" s="8"/>
      <c r="AR925" s="8"/>
      <c r="AS925" s="8"/>
      <c r="AT925" s="8"/>
      <c r="AU925" s="8"/>
      <c r="AV925" s="8"/>
      <c r="AW925" s="8"/>
      <c r="AX925" s="8"/>
      <c r="AY925" s="8"/>
      <c r="AZ925" s="8"/>
      <c r="BA925" s="8"/>
      <c r="BB925" s="8"/>
      <c r="BC925" s="8"/>
      <c r="BD925" s="8"/>
      <c r="BE925" s="8"/>
      <c r="BF925" s="8"/>
      <c r="BG925" s="8"/>
      <c r="BH925" s="8"/>
      <c r="BI925" s="8"/>
      <c r="BJ925" s="8"/>
      <c r="BK925" s="8"/>
      <c r="BL925" s="8"/>
      <c r="BM925" s="8"/>
      <c r="BN925" s="8"/>
      <c r="BO925" s="8"/>
      <c r="BP925" s="8"/>
    </row>
    <row r="926" customFormat="false" ht="15.75" hidden="false" customHeight="true" outlineLevel="0" collapsed="false">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c r="AK926" s="8"/>
      <c r="AL926" s="8"/>
      <c r="AM926" s="8"/>
      <c r="AN926" s="8"/>
      <c r="AO926" s="8"/>
      <c r="AP926" s="8"/>
      <c r="AQ926" s="8"/>
      <c r="AR926" s="8"/>
      <c r="AS926" s="8"/>
      <c r="AT926" s="8"/>
      <c r="AU926" s="8"/>
      <c r="AV926" s="8"/>
      <c r="AW926" s="8"/>
      <c r="AX926" s="8"/>
      <c r="AY926" s="8"/>
      <c r="AZ926" s="8"/>
      <c r="BA926" s="8"/>
      <c r="BB926" s="8"/>
      <c r="BC926" s="8"/>
      <c r="BD926" s="8"/>
      <c r="BE926" s="8"/>
      <c r="BF926" s="8"/>
      <c r="BG926" s="8"/>
      <c r="BH926" s="8"/>
      <c r="BI926" s="8"/>
      <c r="BJ926" s="8"/>
      <c r="BK926" s="8"/>
      <c r="BL926" s="8"/>
      <c r="BM926" s="8"/>
      <c r="BN926" s="8"/>
      <c r="BO926" s="8"/>
      <c r="BP926" s="8"/>
    </row>
    <row r="927" customFormat="false" ht="15.75" hidden="false" customHeight="true" outlineLevel="0" collapsed="false">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c r="AK927" s="8"/>
      <c r="AL927" s="8"/>
      <c r="AM927" s="8"/>
      <c r="AN927" s="8"/>
      <c r="AO927" s="8"/>
      <c r="AP927" s="8"/>
      <c r="AQ927" s="8"/>
      <c r="AR927" s="8"/>
      <c r="AS927" s="8"/>
      <c r="AT927" s="8"/>
      <c r="AU927" s="8"/>
      <c r="AV927" s="8"/>
      <c r="AW927" s="8"/>
      <c r="AX927" s="8"/>
      <c r="AY927" s="8"/>
      <c r="AZ927" s="8"/>
      <c r="BA927" s="8"/>
      <c r="BB927" s="8"/>
      <c r="BC927" s="8"/>
      <c r="BD927" s="8"/>
      <c r="BE927" s="8"/>
      <c r="BF927" s="8"/>
      <c r="BG927" s="8"/>
      <c r="BH927" s="8"/>
      <c r="BI927" s="8"/>
      <c r="BJ927" s="8"/>
      <c r="BK927" s="8"/>
      <c r="BL927" s="8"/>
      <c r="BM927" s="8"/>
      <c r="BN927" s="8"/>
      <c r="BO927" s="8"/>
      <c r="BP927" s="8"/>
    </row>
    <row r="928" customFormat="false" ht="15.75" hidden="false" customHeight="true" outlineLevel="0" collapsed="false">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c r="AK928" s="8"/>
      <c r="AL928" s="8"/>
      <c r="AM928" s="8"/>
      <c r="AN928" s="8"/>
      <c r="AO928" s="8"/>
      <c r="AP928" s="8"/>
      <c r="AQ928" s="8"/>
      <c r="AR928" s="8"/>
      <c r="AS928" s="8"/>
      <c r="AT928" s="8"/>
      <c r="AU928" s="8"/>
      <c r="AV928" s="8"/>
      <c r="AW928" s="8"/>
      <c r="AX928" s="8"/>
      <c r="AY928" s="8"/>
      <c r="AZ928" s="8"/>
      <c r="BA928" s="8"/>
      <c r="BB928" s="8"/>
      <c r="BC928" s="8"/>
      <c r="BD928" s="8"/>
      <c r="BE928" s="8"/>
      <c r="BF928" s="8"/>
      <c r="BG928" s="8"/>
      <c r="BH928" s="8"/>
      <c r="BI928" s="8"/>
      <c r="BJ928" s="8"/>
      <c r="BK928" s="8"/>
      <c r="BL928" s="8"/>
      <c r="BM928" s="8"/>
      <c r="BN928" s="8"/>
      <c r="BO928" s="8"/>
      <c r="BP928" s="8"/>
    </row>
    <row r="929" customFormat="false" ht="15.75" hidden="false" customHeight="true" outlineLevel="0" collapsed="false">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c r="AK929" s="8"/>
      <c r="AL929" s="8"/>
      <c r="AM929" s="8"/>
      <c r="AN929" s="8"/>
      <c r="AO929" s="8"/>
      <c r="AP929" s="8"/>
      <c r="AQ929" s="8"/>
      <c r="AR929" s="8"/>
      <c r="AS929" s="8"/>
      <c r="AT929" s="8"/>
      <c r="AU929" s="8"/>
      <c r="AV929" s="8"/>
      <c r="AW929" s="8"/>
      <c r="AX929" s="8"/>
      <c r="AY929" s="8"/>
      <c r="AZ929" s="8"/>
      <c r="BA929" s="8"/>
      <c r="BB929" s="8"/>
      <c r="BC929" s="8"/>
      <c r="BD929" s="8"/>
      <c r="BE929" s="8"/>
      <c r="BF929" s="8"/>
      <c r="BG929" s="8"/>
      <c r="BH929" s="8"/>
      <c r="BI929" s="8"/>
      <c r="BJ929" s="8"/>
      <c r="BK929" s="8"/>
      <c r="BL929" s="8"/>
      <c r="BM929" s="8"/>
      <c r="BN929" s="8"/>
      <c r="BO929" s="8"/>
      <c r="BP929" s="8"/>
    </row>
    <row r="930" customFormat="false" ht="15.75" hidden="false" customHeight="true" outlineLevel="0" collapsed="false">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c r="AK930" s="8"/>
      <c r="AL930" s="8"/>
      <c r="AM930" s="8"/>
      <c r="AN930" s="8"/>
      <c r="AO930" s="8"/>
      <c r="AP930" s="8"/>
      <c r="AQ930" s="8"/>
      <c r="AR930" s="8"/>
      <c r="AS930" s="8"/>
      <c r="AT930" s="8"/>
      <c r="AU930" s="8"/>
      <c r="AV930" s="8"/>
      <c r="AW930" s="8"/>
      <c r="AX930" s="8"/>
      <c r="AY930" s="8"/>
      <c r="AZ930" s="8"/>
      <c r="BA930" s="8"/>
      <c r="BB930" s="8"/>
      <c r="BC930" s="8"/>
      <c r="BD930" s="8"/>
      <c r="BE930" s="8"/>
      <c r="BF930" s="8"/>
      <c r="BG930" s="8"/>
      <c r="BH930" s="8"/>
      <c r="BI930" s="8"/>
      <c r="BJ930" s="8"/>
      <c r="BK930" s="8"/>
      <c r="BL930" s="8"/>
      <c r="BM930" s="8"/>
      <c r="BN930" s="8"/>
      <c r="BO930" s="8"/>
      <c r="BP930" s="8"/>
    </row>
    <row r="931" customFormat="false" ht="15.75" hidden="false" customHeight="true" outlineLevel="0" collapsed="false">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c r="AK931" s="8"/>
      <c r="AL931" s="8"/>
      <c r="AM931" s="8"/>
      <c r="AN931" s="8"/>
      <c r="AO931" s="8"/>
      <c r="AP931" s="8"/>
      <c r="AQ931" s="8"/>
      <c r="AR931" s="8"/>
      <c r="AS931" s="8"/>
      <c r="AT931" s="8"/>
      <c r="AU931" s="8"/>
      <c r="AV931" s="8"/>
      <c r="AW931" s="8"/>
      <c r="AX931" s="8"/>
      <c r="AY931" s="8"/>
      <c r="AZ931" s="8"/>
      <c r="BA931" s="8"/>
      <c r="BB931" s="8"/>
      <c r="BC931" s="8"/>
      <c r="BD931" s="8"/>
      <c r="BE931" s="8"/>
      <c r="BF931" s="8"/>
      <c r="BG931" s="8"/>
      <c r="BH931" s="8"/>
      <c r="BI931" s="8"/>
      <c r="BJ931" s="8"/>
      <c r="BK931" s="8"/>
      <c r="BL931" s="8"/>
      <c r="BM931" s="8"/>
      <c r="BN931" s="8"/>
      <c r="BO931" s="8"/>
      <c r="BP931" s="8"/>
    </row>
    <row r="932" customFormat="false" ht="15.75" hidden="false" customHeight="true" outlineLevel="0" collapsed="false">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c r="AK932" s="8"/>
      <c r="AL932" s="8"/>
      <c r="AM932" s="8"/>
      <c r="AN932" s="8"/>
      <c r="AO932" s="8"/>
      <c r="AP932" s="8"/>
      <c r="AQ932" s="8"/>
      <c r="AR932" s="8"/>
      <c r="AS932" s="8"/>
      <c r="AT932" s="8"/>
      <c r="AU932" s="8"/>
      <c r="AV932" s="8"/>
      <c r="AW932" s="8"/>
      <c r="AX932" s="8"/>
      <c r="AY932" s="8"/>
      <c r="AZ932" s="8"/>
      <c r="BA932" s="8"/>
      <c r="BB932" s="8"/>
      <c r="BC932" s="8"/>
      <c r="BD932" s="8"/>
      <c r="BE932" s="8"/>
      <c r="BF932" s="8"/>
      <c r="BG932" s="8"/>
      <c r="BH932" s="8"/>
      <c r="BI932" s="8"/>
      <c r="BJ932" s="8"/>
      <c r="BK932" s="8"/>
      <c r="BL932" s="8"/>
      <c r="BM932" s="8"/>
      <c r="BN932" s="8"/>
      <c r="BO932" s="8"/>
      <c r="BP932" s="8"/>
    </row>
    <row r="933" customFormat="false" ht="15.75" hidden="false" customHeight="true" outlineLevel="0" collapsed="false">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c r="AK933" s="8"/>
      <c r="AL933" s="8"/>
      <c r="AM933" s="8"/>
      <c r="AN933" s="8"/>
      <c r="AO933" s="8"/>
      <c r="AP933" s="8"/>
      <c r="AQ933" s="8"/>
      <c r="AR933" s="8"/>
      <c r="AS933" s="8"/>
      <c r="AT933" s="8"/>
      <c r="AU933" s="8"/>
      <c r="AV933" s="8"/>
      <c r="AW933" s="8"/>
      <c r="AX933" s="8"/>
      <c r="AY933" s="8"/>
      <c r="AZ933" s="8"/>
      <c r="BA933" s="8"/>
      <c r="BB933" s="8"/>
      <c r="BC933" s="8"/>
      <c r="BD933" s="8"/>
      <c r="BE933" s="8"/>
      <c r="BF933" s="8"/>
      <c r="BG933" s="8"/>
      <c r="BH933" s="8"/>
      <c r="BI933" s="8"/>
      <c r="BJ933" s="8"/>
      <c r="BK933" s="8"/>
      <c r="BL933" s="8"/>
      <c r="BM933" s="8"/>
      <c r="BN933" s="8"/>
      <c r="BO933" s="8"/>
      <c r="BP933" s="8"/>
    </row>
    <row r="934" customFormat="false" ht="15.75" hidden="false" customHeight="true" outlineLevel="0" collapsed="false">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c r="AK934" s="8"/>
      <c r="AL934" s="8"/>
      <c r="AM934" s="8"/>
      <c r="AN934" s="8"/>
      <c r="AO934" s="8"/>
      <c r="AP934" s="8"/>
      <c r="AQ934" s="8"/>
      <c r="AR934" s="8"/>
      <c r="AS934" s="8"/>
      <c r="AT934" s="8"/>
      <c r="AU934" s="8"/>
      <c r="AV934" s="8"/>
      <c r="AW934" s="8"/>
      <c r="AX934" s="8"/>
      <c r="AY934" s="8"/>
      <c r="AZ934" s="8"/>
      <c r="BA934" s="8"/>
      <c r="BB934" s="8"/>
      <c r="BC934" s="8"/>
      <c r="BD934" s="8"/>
      <c r="BE934" s="8"/>
      <c r="BF934" s="8"/>
      <c r="BG934" s="8"/>
      <c r="BH934" s="8"/>
      <c r="BI934" s="8"/>
      <c r="BJ934" s="8"/>
      <c r="BK934" s="8"/>
      <c r="BL934" s="8"/>
      <c r="BM934" s="8"/>
      <c r="BN934" s="8"/>
      <c r="BO934" s="8"/>
      <c r="BP934" s="8"/>
    </row>
    <row r="935" customFormat="false" ht="15.75" hidden="false" customHeight="true" outlineLevel="0" collapsed="false">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c r="AK935" s="8"/>
      <c r="AL935" s="8"/>
      <c r="AM935" s="8"/>
      <c r="AN935" s="8"/>
      <c r="AO935" s="8"/>
      <c r="AP935" s="8"/>
      <c r="AQ935" s="8"/>
      <c r="AR935" s="8"/>
      <c r="AS935" s="8"/>
      <c r="AT935" s="8"/>
      <c r="AU935" s="8"/>
      <c r="AV935" s="8"/>
      <c r="AW935" s="8"/>
      <c r="AX935" s="8"/>
      <c r="AY935" s="8"/>
      <c r="AZ935" s="8"/>
      <c r="BA935" s="8"/>
      <c r="BB935" s="8"/>
      <c r="BC935" s="8"/>
      <c r="BD935" s="8"/>
      <c r="BE935" s="8"/>
      <c r="BF935" s="8"/>
      <c r="BG935" s="8"/>
      <c r="BH935" s="8"/>
      <c r="BI935" s="8"/>
      <c r="BJ935" s="8"/>
      <c r="BK935" s="8"/>
      <c r="BL935" s="8"/>
      <c r="BM935" s="8"/>
      <c r="BN935" s="8"/>
      <c r="BO935" s="8"/>
      <c r="BP935" s="8"/>
    </row>
    <row r="936" customFormat="false" ht="15.75" hidden="false" customHeight="true" outlineLevel="0" collapsed="false">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c r="AK936" s="8"/>
      <c r="AL936" s="8"/>
      <c r="AM936" s="8"/>
      <c r="AN936" s="8"/>
      <c r="AO936" s="8"/>
      <c r="AP936" s="8"/>
      <c r="AQ936" s="8"/>
      <c r="AR936" s="8"/>
      <c r="AS936" s="8"/>
      <c r="AT936" s="8"/>
      <c r="AU936" s="8"/>
      <c r="AV936" s="8"/>
      <c r="AW936" s="8"/>
      <c r="AX936" s="8"/>
      <c r="AY936" s="8"/>
      <c r="AZ936" s="8"/>
      <c r="BA936" s="8"/>
      <c r="BB936" s="8"/>
      <c r="BC936" s="8"/>
      <c r="BD936" s="8"/>
      <c r="BE936" s="8"/>
      <c r="BF936" s="8"/>
      <c r="BG936" s="8"/>
      <c r="BH936" s="8"/>
      <c r="BI936" s="8"/>
      <c r="BJ936" s="8"/>
      <c r="BK936" s="8"/>
      <c r="BL936" s="8"/>
      <c r="BM936" s="8"/>
      <c r="BN936" s="8"/>
      <c r="BO936" s="8"/>
      <c r="BP936" s="8"/>
    </row>
    <row r="937" customFormat="false" ht="15.75" hidden="false" customHeight="true" outlineLevel="0" collapsed="false">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c r="AK937" s="8"/>
      <c r="AL937" s="8"/>
      <c r="AM937" s="8"/>
      <c r="AN937" s="8"/>
      <c r="AO937" s="8"/>
      <c r="AP937" s="8"/>
      <c r="AQ937" s="8"/>
      <c r="AR937" s="8"/>
      <c r="AS937" s="8"/>
      <c r="AT937" s="8"/>
      <c r="AU937" s="8"/>
      <c r="AV937" s="8"/>
      <c r="AW937" s="8"/>
      <c r="AX937" s="8"/>
      <c r="AY937" s="8"/>
      <c r="AZ937" s="8"/>
      <c r="BA937" s="8"/>
      <c r="BB937" s="8"/>
      <c r="BC937" s="8"/>
      <c r="BD937" s="8"/>
      <c r="BE937" s="8"/>
      <c r="BF937" s="8"/>
      <c r="BG937" s="8"/>
      <c r="BH937" s="8"/>
      <c r="BI937" s="8"/>
      <c r="BJ937" s="8"/>
      <c r="BK937" s="8"/>
      <c r="BL937" s="8"/>
      <c r="BM937" s="8"/>
      <c r="BN937" s="8"/>
      <c r="BO937" s="8"/>
      <c r="BP937" s="8"/>
    </row>
    <row r="938" customFormat="false" ht="15.75" hidden="false" customHeight="true" outlineLevel="0" collapsed="false">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c r="AK938" s="8"/>
      <c r="AL938" s="8"/>
      <c r="AM938" s="8"/>
      <c r="AN938" s="8"/>
      <c r="AO938" s="8"/>
      <c r="AP938" s="8"/>
      <c r="AQ938" s="8"/>
      <c r="AR938" s="8"/>
      <c r="AS938" s="8"/>
      <c r="AT938" s="8"/>
      <c r="AU938" s="8"/>
      <c r="AV938" s="8"/>
      <c r="AW938" s="8"/>
      <c r="AX938" s="8"/>
      <c r="AY938" s="8"/>
      <c r="AZ938" s="8"/>
      <c r="BA938" s="8"/>
      <c r="BB938" s="8"/>
      <c r="BC938" s="8"/>
      <c r="BD938" s="8"/>
      <c r="BE938" s="8"/>
      <c r="BF938" s="8"/>
      <c r="BG938" s="8"/>
      <c r="BH938" s="8"/>
      <c r="BI938" s="8"/>
      <c r="BJ938" s="8"/>
      <c r="BK938" s="8"/>
      <c r="BL938" s="8"/>
      <c r="BM938" s="8"/>
      <c r="BN938" s="8"/>
      <c r="BO938" s="8"/>
      <c r="BP938" s="8"/>
    </row>
    <row r="939" customFormat="false" ht="15.75" hidden="false" customHeight="true" outlineLevel="0" collapsed="false">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c r="AK939" s="8"/>
      <c r="AL939" s="8"/>
      <c r="AM939" s="8"/>
      <c r="AN939" s="8"/>
      <c r="AO939" s="8"/>
      <c r="AP939" s="8"/>
      <c r="AQ939" s="8"/>
      <c r="AR939" s="8"/>
      <c r="AS939" s="8"/>
      <c r="AT939" s="8"/>
      <c r="AU939" s="8"/>
      <c r="AV939" s="8"/>
      <c r="AW939" s="8"/>
      <c r="AX939" s="8"/>
      <c r="AY939" s="8"/>
      <c r="AZ939" s="8"/>
      <c r="BA939" s="8"/>
      <c r="BB939" s="8"/>
      <c r="BC939" s="8"/>
      <c r="BD939" s="8"/>
      <c r="BE939" s="8"/>
      <c r="BF939" s="8"/>
      <c r="BG939" s="8"/>
      <c r="BH939" s="8"/>
      <c r="BI939" s="8"/>
      <c r="BJ939" s="8"/>
      <c r="BK939" s="8"/>
      <c r="BL939" s="8"/>
      <c r="BM939" s="8"/>
      <c r="BN939" s="8"/>
      <c r="BO939" s="8"/>
      <c r="BP939" s="8"/>
    </row>
    <row r="940" customFormat="false" ht="15.75" hidden="false" customHeight="true" outlineLevel="0" collapsed="false">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c r="AK940" s="8"/>
      <c r="AL940" s="8"/>
      <c r="AM940" s="8"/>
      <c r="AN940" s="8"/>
      <c r="AO940" s="8"/>
      <c r="AP940" s="8"/>
      <c r="AQ940" s="8"/>
      <c r="AR940" s="8"/>
      <c r="AS940" s="8"/>
      <c r="AT940" s="8"/>
      <c r="AU940" s="8"/>
      <c r="AV940" s="8"/>
      <c r="AW940" s="8"/>
      <c r="AX940" s="8"/>
      <c r="AY940" s="8"/>
      <c r="AZ940" s="8"/>
      <c r="BA940" s="8"/>
      <c r="BB940" s="8"/>
      <c r="BC940" s="8"/>
      <c r="BD940" s="8"/>
      <c r="BE940" s="8"/>
      <c r="BF940" s="8"/>
      <c r="BG940" s="8"/>
      <c r="BH940" s="8"/>
      <c r="BI940" s="8"/>
      <c r="BJ940" s="8"/>
      <c r="BK940" s="8"/>
      <c r="BL940" s="8"/>
      <c r="BM940" s="8"/>
      <c r="BN940" s="8"/>
      <c r="BO940" s="8"/>
      <c r="BP940" s="8"/>
    </row>
    <row r="941" customFormat="false" ht="15.75" hidden="false" customHeight="true" outlineLevel="0" collapsed="false">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c r="AK941" s="8"/>
      <c r="AL941" s="8"/>
      <c r="AM941" s="8"/>
      <c r="AN941" s="8"/>
      <c r="AO941" s="8"/>
      <c r="AP941" s="8"/>
      <c r="AQ941" s="8"/>
      <c r="AR941" s="8"/>
      <c r="AS941" s="8"/>
      <c r="AT941" s="8"/>
      <c r="AU941" s="8"/>
      <c r="AV941" s="8"/>
      <c r="AW941" s="8"/>
      <c r="AX941" s="8"/>
      <c r="AY941" s="8"/>
      <c r="AZ941" s="8"/>
      <c r="BA941" s="8"/>
      <c r="BB941" s="8"/>
      <c r="BC941" s="8"/>
      <c r="BD941" s="8"/>
      <c r="BE941" s="8"/>
      <c r="BF941" s="8"/>
      <c r="BG941" s="8"/>
      <c r="BH941" s="8"/>
      <c r="BI941" s="8"/>
      <c r="BJ941" s="8"/>
      <c r="BK941" s="8"/>
      <c r="BL941" s="8"/>
      <c r="BM941" s="8"/>
      <c r="BN941" s="8"/>
      <c r="BO941" s="8"/>
      <c r="BP941" s="8"/>
    </row>
    <row r="942" customFormat="false" ht="15.75" hidden="false" customHeight="true" outlineLevel="0" collapsed="false">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c r="AK942" s="8"/>
      <c r="AL942" s="8"/>
      <c r="AM942" s="8"/>
      <c r="AN942" s="8"/>
      <c r="AO942" s="8"/>
      <c r="AP942" s="8"/>
      <c r="AQ942" s="8"/>
      <c r="AR942" s="8"/>
      <c r="AS942" s="8"/>
      <c r="AT942" s="8"/>
      <c r="AU942" s="8"/>
      <c r="AV942" s="8"/>
      <c r="AW942" s="8"/>
      <c r="AX942" s="8"/>
      <c r="AY942" s="8"/>
      <c r="AZ942" s="8"/>
      <c r="BA942" s="8"/>
      <c r="BB942" s="8"/>
      <c r="BC942" s="8"/>
      <c r="BD942" s="8"/>
      <c r="BE942" s="8"/>
      <c r="BF942" s="8"/>
      <c r="BG942" s="8"/>
      <c r="BH942" s="8"/>
      <c r="BI942" s="8"/>
      <c r="BJ942" s="8"/>
      <c r="BK942" s="8"/>
      <c r="BL942" s="8"/>
      <c r="BM942" s="8"/>
      <c r="BN942" s="8"/>
      <c r="BO942" s="8"/>
      <c r="BP942" s="8"/>
    </row>
    <row r="943" customFormat="false" ht="15.75" hidden="false" customHeight="true" outlineLevel="0" collapsed="false">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c r="AK943" s="8"/>
      <c r="AL943" s="8"/>
      <c r="AM943" s="8"/>
      <c r="AN943" s="8"/>
      <c r="AO943" s="8"/>
      <c r="AP943" s="8"/>
      <c r="AQ943" s="8"/>
      <c r="AR943" s="8"/>
      <c r="AS943" s="8"/>
      <c r="AT943" s="8"/>
      <c r="AU943" s="8"/>
      <c r="AV943" s="8"/>
      <c r="AW943" s="8"/>
      <c r="AX943" s="8"/>
      <c r="AY943" s="8"/>
      <c r="AZ943" s="8"/>
      <c r="BA943" s="8"/>
      <c r="BB943" s="8"/>
      <c r="BC943" s="8"/>
      <c r="BD943" s="8"/>
      <c r="BE943" s="8"/>
      <c r="BF943" s="8"/>
      <c r="BG943" s="8"/>
      <c r="BH943" s="8"/>
      <c r="BI943" s="8"/>
      <c r="BJ943" s="8"/>
      <c r="BK943" s="8"/>
      <c r="BL943" s="8"/>
      <c r="BM943" s="8"/>
      <c r="BN943" s="8"/>
      <c r="BO943" s="8"/>
      <c r="BP943" s="8"/>
    </row>
    <row r="944" customFormat="false" ht="15.75" hidden="false" customHeight="true" outlineLevel="0" collapsed="false">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c r="AK944" s="8"/>
      <c r="AL944" s="8"/>
      <c r="AM944" s="8"/>
      <c r="AN944" s="8"/>
      <c r="AO944" s="8"/>
      <c r="AP944" s="8"/>
      <c r="AQ944" s="8"/>
      <c r="AR944" s="8"/>
      <c r="AS944" s="8"/>
      <c r="AT944" s="8"/>
      <c r="AU944" s="8"/>
      <c r="AV944" s="8"/>
      <c r="AW944" s="8"/>
      <c r="AX944" s="8"/>
      <c r="AY944" s="8"/>
      <c r="AZ944" s="8"/>
      <c r="BA944" s="8"/>
      <c r="BB944" s="8"/>
      <c r="BC944" s="8"/>
      <c r="BD944" s="8"/>
      <c r="BE944" s="8"/>
      <c r="BF944" s="8"/>
      <c r="BG944" s="8"/>
      <c r="BH944" s="8"/>
      <c r="BI944" s="8"/>
      <c r="BJ944" s="8"/>
      <c r="BK944" s="8"/>
      <c r="BL944" s="8"/>
      <c r="BM944" s="8"/>
      <c r="BN944" s="8"/>
      <c r="BO944" s="8"/>
      <c r="BP944" s="8"/>
    </row>
    <row r="945" customFormat="false" ht="15.75" hidden="false" customHeight="true" outlineLevel="0" collapsed="false">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c r="AK945" s="8"/>
      <c r="AL945" s="8"/>
      <c r="AM945" s="8"/>
      <c r="AN945" s="8"/>
      <c r="AO945" s="8"/>
      <c r="AP945" s="8"/>
      <c r="AQ945" s="8"/>
      <c r="AR945" s="8"/>
      <c r="AS945" s="8"/>
      <c r="AT945" s="8"/>
      <c r="AU945" s="8"/>
      <c r="AV945" s="8"/>
      <c r="AW945" s="8"/>
      <c r="AX945" s="8"/>
      <c r="AY945" s="8"/>
      <c r="AZ945" s="8"/>
      <c r="BA945" s="8"/>
      <c r="BB945" s="8"/>
      <c r="BC945" s="8"/>
      <c r="BD945" s="8"/>
      <c r="BE945" s="8"/>
      <c r="BF945" s="8"/>
      <c r="BG945" s="8"/>
      <c r="BH945" s="8"/>
      <c r="BI945" s="8"/>
      <c r="BJ945" s="8"/>
      <c r="BK945" s="8"/>
      <c r="BL945" s="8"/>
      <c r="BM945" s="8"/>
      <c r="BN945" s="8"/>
      <c r="BO945" s="8"/>
      <c r="BP945" s="8"/>
    </row>
    <row r="946" customFormat="false" ht="15.75" hidden="false" customHeight="true" outlineLevel="0" collapsed="false">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c r="AK946" s="8"/>
      <c r="AL946" s="8"/>
      <c r="AM946" s="8"/>
      <c r="AN946" s="8"/>
      <c r="AO946" s="8"/>
      <c r="AP946" s="8"/>
      <c r="AQ946" s="8"/>
      <c r="AR946" s="8"/>
      <c r="AS946" s="8"/>
      <c r="AT946" s="8"/>
      <c r="AU946" s="8"/>
      <c r="AV946" s="8"/>
      <c r="AW946" s="8"/>
      <c r="AX946" s="8"/>
      <c r="AY946" s="8"/>
      <c r="AZ946" s="8"/>
      <c r="BA946" s="8"/>
      <c r="BB946" s="8"/>
      <c r="BC946" s="8"/>
      <c r="BD946" s="8"/>
      <c r="BE946" s="8"/>
      <c r="BF946" s="8"/>
      <c r="BG946" s="8"/>
      <c r="BH946" s="8"/>
      <c r="BI946" s="8"/>
      <c r="BJ946" s="8"/>
      <c r="BK946" s="8"/>
      <c r="BL946" s="8"/>
      <c r="BM946" s="8"/>
      <c r="BN946" s="8"/>
      <c r="BO946" s="8"/>
      <c r="BP946" s="8"/>
    </row>
    <row r="947" customFormat="false" ht="15.75" hidden="false" customHeight="true" outlineLevel="0" collapsed="false">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c r="AK947" s="8"/>
      <c r="AL947" s="8"/>
      <c r="AM947" s="8"/>
      <c r="AN947" s="8"/>
      <c r="AO947" s="8"/>
      <c r="AP947" s="8"/>
      <c r="AQ947" s="8"/>
      <c r="AR947" s="8"/>
      <c r="AS947" s="8"/>
      <c r="AT947" s="8"/>
      <c r="AU947" s="8"/>
      <c r="AV947" s="8"/>
      <c r="AW947" s="8"/>
      <c r="AX947" s="8"/>
      <c r="AY947" s="8"/>
      <c r="AZ947" s="8"/>
      <c r="BA947" s="8"/>
      <c r="BB947" s="8"/>
      <c r="BC947" s="8"/>
      <c r="BD947" s="8"/>
      <c r="BE947" s="8"/>
      <c r="BF947" s="8"/>
      <c r="BG947" s="8"/>
      <c r="BH947" s="8"/>
      <c r="BI947" s="8"/>
      <c r="BJ947" s="8"/>
      <c r="BK947" s="8"/>
      <c r="BL947" s="8"/>
      <c r="BM947" s="8"/>
      <c r="BN947" s="8"/>
      <c r="BO947" s="8"/>
      <c r="BP947" s="8"/>
    </row>
    <row r="948" customFormat="false" ht="15.75" hidden="false" customHeight="true" outlineLevel="0" collapsed="false">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c r="AK948" s="8"/>
      <c r="AL948" s="8"/>
      <c r="AM948" s="8"/>
      <c r="AN948" s="8"/>
      <c r="AO948" s="8"/>
      <c r="AP948" s="8"/>
      <c r="AQ948" s="8"/>
      <c r="AR948" s="8"/>
      <c r="AS948" s="8"/>
      <c r="AT948" s="8"/>
      <c r="AU948" s="8"/>
      <c r="AV948" s="8"/>
      <c r="AW948" s="8"/>
      <c r="AX948" s="8"/>
      <c r="AY948" s="8"/>
      <c r="AZ948" s="8"/>
      <c r="BA948" s="8"/>
      <c r="BB948" s="8"/>
      <c r="BC948" s="8"/>
      <c r="BD948" s="8"/>
      <c r="BE948" s="8"/>
      <c r="BF948" s="8"/>
      <c r="BG948" s="8"/>
      <c r="BH948" s="8"/>
      <c r="BI948" s="8"/>
      <c r="BJ948" s="8"/>
      <c r="BK948" s="8"/>
      <c r="BL948" s="8"/>
      <c r="BM948" s="8"/>
      <c r="BN948" s="8"/>
      <c r="BO948" s="8"/>
      <c r="BP948" s="8"/>
    </row>
    <row r="949" customFormat="false" ht="15.75" hidden="false" customHeight="true" outlineLevel="0" collapsed="false">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c r="AK949" s="8"/>
      <c r="AL949" s="8"/>
      <c r="AM949" s="8"/>
      <c r="AN949" s="8"/>
      <c r="AO949" s="8"/>
      <c r="AP949" s="8"/>
      <c r="AQ949" s="8"/>
      <c r="AR949" s="8"/>
      <c r="AS949" s="8"/>
      <c r="AT949" s="8"/>
      <c r="AU949" s="8"/>
      <c r="AV949" s="8"/>
      <c r="AW949" s="8"/>
      <c r="AX949" s="8"/>
      <c r="AY949" s="8"/>
      <c r="AZ949" s="8"/>
      <c r="BA949" s="8"/>
      <c r="BB949" s="8"/>
      <c r="BC949" s="8"/>
      <c r="BD949" s="8"/>
      <c r="BE949" s="8"/>
      <c r="BF949" s="8"/>
      <c r="BG949" s="8"/>
      <c r="BH949" s="8"/>
      <c r="BI949" s="8"/>
      <c r="BJ949" s="8"/>
      <c r="BK949" s="8"/>
      <c r="BL949" s="8"/>
      <c r="BM949" s="8"/>
      <c r="BN949" s="8"/>
      <c r="BO949" s="8"/>
      <c r="BP949" s="8"/>
    </row>
    <row r="950" customFormat="false" ht="15.75" hidden="false" customHeight="true" outlineLevel="0" collapsed="false">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c r="AK950" s="8"/>
      <c r="AL950" s="8"/>
      <c r="AM950" s="8"/>
      <c r="AN950" s="8"/>
      <c r="AO950" s="8"/>
      <c r="AP950" s="8"/>
      <c r="AQ950" s="8"/>
      <c r="AR950" s="8"/>
      <c r="AS950" s="8"/>
      <c r="AT950" s="8"/>
      <c r="AU950" s="8"/>
      <c r="AV950" s="8"/>
      <c r="AW950" s="8"/>
      <c r="AX950" s="8"/>
      <c r="AY950" s="8"/>
      <c r="AZ950" s="8"/>
      <c r="BA950" s="8"/>
      <c r="BB950" s="8"/>
      <c r="BC950" s="8"/>
      <c r="BD950" s="8"/>
      <c r="BE950" s="8"/>
      <c r="BF950" s="8"/>
      <c r="BG950" s="8"/>
      <c r="BH950" s="8"/>
      <c r="BI950" s="8"/>
      <c r="BJ950" s="8"/>
      <c r="BK950" s="8"/>
      <c r="BL950" s="8"/>
      <c r="BM950" s="8"/>
      <c r="BN950" s="8"/>
      <c r="BO950" s="8"/>
      <c r="BP950" s="8"/>
    </row>
    <row r="951" customFormat="false" ht="15.75" hidden="false" customHeight="true" outlineLevel="0" collapsed="false">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c r="AK951" s="8"/>
      <c r="AL951" s="8"/>
      <c r="AM951" s="8"/>
      <c r="AN951" s="8"/>
      <c r="AO951" s="8"/>
      <c r="AP951" s="8"/>
      <c r="AQ951" s="8"/>
      <c r="AR951" s="8"/>
      <c r="AS951" s="8"/>
      <c r="AT951" s="8"/>
      <c r="AU951" s="8"/>
      <c r="AV951" s="8"/>
      <c r="AW951" s="8"/>
      <c r="AX951" s="8"/>
      <c r="AY951" s="8"/>
      <c r="AZ951" s="8"/>
      <c r="BA951" s="8"/>
      <c r="BB951" s="8"/>
      <c r="BC951" s="8"/>
      <c r="BD951" s="8"/>
      <c r="BE951" s="8"/>
      <c r="BF951" s="8"/>
      <c r="BG951" s="8"/>
      <c r="BH951" s="8"/>
      <c r="BI951" s="8"/>
      <c r="BJ951" s="8"/>
      <c r="BK951" s="8"/>
      <c r="BL951" s="8"/>
      <c r="BM951" s="8"/>
      <c r="BN951" s="8"/>
      <c r="BO951" s="8"/>
      <c r="BP951" s="8"/>
    </row>
    <row r="952" customFormat="false" ht="15.75" hidden="false" customHeight="true" outlineLevel="0" collapsed="false">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c r="AK952" s="8"/>
      <c r="AL952" s="8"/>
      <c r="AM952" s="8"/>
      <c r="AN952" s="8"/>
      <c r="AO952" s="8"/>
      <c r="AP952" s="8"/>
      <c r="AQ952" s="8"/>
      <c r="AR952" s="8"/>
      <c r="AS952" s="8"/>
      <c r="AT952" s="8"/>
      <c r="AU952" s="8"/>
      <c r="AV952" s="8"/>
      <c r="AW952" s="8"/>
      <c r="AX952" s="8"/>
      <c r="AY952" s="8"/>
      <c r="AZ952" s="8"/>
      <c r="BA952" s="8"/>
      <c r="BB952" s="8"/>
      <c r="BC952" s="8"/>
      <c r="BD952" s="8"/>
      <c r="BE952" s="8"/>
      <c r="BF952" s="8"/>
      <c r="BG952" s="8"/>
      <c r="BH952" s="8"/>
      <c r="BI952" s="8"/>
      <c r="BJ952" s="8"/>
      <c r="BK952" s="8"/>
      <c r="BL952" s="8"/>
      <c r="BM952" s="8"/>
      <c r="BN952" s="8"/>
      <c r="BO952" s="8"/>
      <c r="BP952" s="8"/>
    </row>
    <row r="953" customFormat="false" ht="15.75" hidden="false" customHeight="true" outlineLevel="0" collapsed="false">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c r="AK953" s="8"/>
      <c r="AL953" s="8"/>
      <c r="AM953" s="8"/>
      <c r="AN953" s="8"/>
      <c r="AO953" s="8"/>
      <c r="AP953" s="8"/>
      <c r="AQ953" s="8"/>
      <c r="AR953" s="8"/>
      <c r="AS953" s="8"/>
      <c r="AT953" s="8"/>
      <c r="AU953" s="8"/>
      <c r="AV953" s="8"/>
      <c r="AW953" s="8"/>
      <c r="AX953" s="8"/>
      <c r="AY953" s="8"/>
      <c r="AZ953" s="8"/>
      <c r="BA953" s="8"/>
      <c r="BB953" s="8"/>
      <c r="BC953" s="8"/>
      <c r="BD953" s="8"/>
      <c r="BE953" s="8"/>
      <c r="BF953" s="8"/>
      <c r="BG953" s="8"/>
      <c r="BH953" s="8"/>
      <c r="BI953" s="8"/>
      <c r="BJ953" s="8"/>
      <c r="BK953" s="8"/>
      <c r="BL953" s="8"/>
      <c r="BM953" s="8"/>
      <c r="BN953" s="8"/>
      <c r="BO953" s="8"/>
      <c r="BP953" s="8"/>
    </row>
    <row r="954" customFormat="false" ht="15.75" hidden="false" customHeight="true" outlineLevel="0" collapsed="false">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c r="AK954" s="8"/>
      <c r="AL954" s="8"/>
      <c r="AM954" s="8"/>
      <c r="AN954" s="8"/>
      <c r="AO954" s="8"/>
      <c r="AP954" s="8"/>
      <c r="AQ954" s="8"/>
      <c r="AR954" s="8"/>
      <c r="AS954" s="8"/>
      <c r="AT954" s="8"/>
      <c r="AU954" s="8"/>
      <c r="AV954" s="8"/>
      <c r="AW954" s="8"/>
      <c r="AX954" s="8"/>
      <c r="AY954" s="8"/>
      <c r="AZ954" s="8"/>
      <c r="BA954" s="8"/>
      <c r="BB954" s="8"/>
      <c r="BC954" s="8"/>
      <c r="BD954" s="8"/>
      <c r="BE954" s="8"/>
      <c r="BF954" s="8"/>
      <c r="BG954" s="8"/>
      <c r="BH954" s="8"/>
      <c r="BI954" s="8"/>
      <c r="BJ954" s="8"/>
      <c r="BK954" s="8"/>
      <c r="BL954" s="8"/>
      <c r="BM954" s="8"/>
      <c r="BN954" s="8"/>
      <c r="BO954" s="8"/>
      <c r="BP954" s="8"/>
    </row>
    <row r="955" customFormat="false" ht="15.75" hidden="false" customHeight="true" outlineLevel="0" collapsed="false">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c r="AK955" s="8"/>
      <c r="AL955" s="8"/>
      <c r="AM955" s="8"/>
      <c r="AN955" s="8"/>
      <c r="AO955" s="8"/>
      <c r="AP955" s="8"/>
      <c r="AQ955" s="8"/>
      <c r="AR955" s="8"/>
      <c r="AS955" s="8"/>
      <c r="AT955" s="8"/>
      <c r="AU955" s="8"/>
      <c r="AV955" s="8"/>
      <c r="AW955" s="8"/>
      <c r="AX955" s="8"/>
      <c r="AY955" s="8"/>
      <c r="AZ955" s="8"/>
      <c r="BA955" s="8"/>
      <c r="BB955" s="8"/>
      <c r="BC955" s="8"/>
      <c r="BD955" s="8"/>
      <c r="BE955" s="8"/>
      <c r="BF955" s="8"/>
      <c r="BG955" s="8"/>
      <c r="BH955" s="8"/>
      <c r="BI955" s="8"/>
      <c r="BJ955" s="8"/>
      <c r="BK955" s="8"/>
      <c r="BL955" s="8"/>
      <c r="BM955" s="8"/>
      <c r="BN955" s="8"/>
      <c r="BO955" s="8"/>
      <c r="BP955" s="8"/>
    </row>
    <row r="956" customFormat="false" ht="15.75" hidden="false" customHeight="true" outlineLevel="0" collapsed="false">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c r="AK956" s="8"/>
      <c r="AL956" s="8"/>
      <c r="AM956" s="8"/>
      <c r="AN956" s="8"/>
      <c r="AO956" s="8"/>
      <c r="AP956" s="8"/>
      <c r="AQ956" s="8"/>
      <c r="AR956" s="8"/>
      <c r="AS956" s="8"/>
      <c r="AT956" s="8"/>
      <c r="AU956" s="8"/>
      <c r="AV956" s="8"/>
      <c r="AW956" s="8"/>
      <c r="AX956" s="8"/>
      <c r="AY956" s="8"/>
      <c r="AZ956" s="8"/>
      <c r="BA956" s="8"/>
      <c r="BB956" s="8"/>
      <c r="BC956" s="8"/>
      <c r="BD956" s="8"/>
      <c r="BE956" s="8"/>
      <c r="BF956" s="8"/>
      <c r="BG956" s="8"/>
      <c r="BH956" s="8"/>
      <c r="BI956" s="8"/>
      <c r="BJ956" s="8"/>
      <c r="BK956" s="8"/>
      <c r="BL956" s="8"/>
      <c r="BM956" s="8"/>
      <c r="BN956" s="8"/>
      <c r="BO956" s="8"/>
      <c r="BP956" s="8"/>
    </row>
    <row r="957" customFormat="false" ht="15.75" hidden="false" customHeight="true" outlineLevel="0" collapsed="false">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c r="AK957" s="8"/>
      <c r="AL957" s="8"/>
      <c r="AM957" s="8"/>
      <c r="AN957" s="8"/>
      <c r="AO957" s="8"/>
      <c r="AP957" s="8"/>
      <c r="AQ957" s="8"/>
      <c r="AR957" s="8"/>
      <c r="AS957" s="8"/>
      <c r="AT957" s="8"/>
      <c r="AU957" s="8"/>
      <c r="AV957" s="8"/>
      <c r="AW957" s="8"/>
      <c r="AX957" s="8"/>
      <c r="AY957" s="8"/>
      <c r="AZ957" s="8"/>
      <c r="BA957" s="8"/>
      <c r="BB957" s="8"/>
      <c r="BC957" s="8"/>
      <c r="BD957" s="8"/>
      <c r="BE957" s="8"/>
      <c r="BF957" s="8"/>
      <c r="BG957" s="8"/>
      <c r="BH957" s="8"/>
      <c r="BI957" s="8"/>
      <c r="BJ957" s="8"/>
      <c r="BK957" s="8"/>
      <c r="BL957" s="8"/>
      <c r="BM957" s="8"/>
      <c r="BN957" s="8"/>
      <c r="BO957" s="8"/>
      <c r="BP957" s="8"/>
    </row>
    <row r="958" customFormat="false" ht="15.75" hidden="false" customHeight="true" outlineLevel="0" collapsed="false">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c r="AK958" s="8"/>
      <c r="AL958" s="8"/>
      <c r="AM958" s="8"/>
      <c r="AN958" s="8"/>
      <c r="AO958" s="8"/>
      <c r="AP958" s="8"/>
      <c r="AQ958" s="8"/>
      <c r="AR958" s="8"/>
      <c r="AS958" s="8"/>
      <c r="AT958" s="8"/>
      <c r="AU958" s="8"/>
      <c r="AV958" s="8"/>
      <c r="AW958" s="8"/>
      <c r="AX958" s="8"/>
      <c r="AY958" s="8"/>
      <c r="AZ958" s="8"/>
      <c r="BA958" s="8"/>
      <c r="BB958" s="8"/>
      <c r="BC958" s="8"/>
      <c r="BD958" s="8"/>
      <c r="BE958" s="8"/>
      <c r="BF958" s="8"/>
      <c r="BG958" s="8"/>
      <c r="BH958" s="8"/>
      <c r="BI958" s="8"/>
      <c r="BJ958" s="8"/>
      <c r="BK958" s="8"/>
      <c r="BL958" s="8"/>
      <c r="BM958" s="8"/>
      <c r="BN958" s="8"/>
      <c r="BO958" s="8"/>
      <c r="BP958" s="8"/>
    </row>
    <row r="959" customFormat="false" ht="15.75" hidden="false" customHeight="true" outlineLevel="0" collapsed="false">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c r="AK959" s="8"/>
      <c r="AL959" s="8"/>
      <c r="AM959" s="8"/>
      <c r="AN959" s="8"/>
      <c r="AO959" s="8"/>
      <c r="AP959" s="8"/>
      <c r="AQ959" s="8"/>
      <c r="AR959" s="8"/>
      <c r="AS959" s="8"/>
      <c r="AT959" s="8"/>
      <c r="AU959" s="8"/>
      <c r="AV959" s="8"/>
      <c r="AW959" s="8"/>
      <c r="AX959" s="8"/>
      <c r="AY959" s="8"/>
      <c r="AZ959" s="8"/>
      <c r="BA959" s="8"/>
      <c r="BB959" s="8"/>
      <c r="BC959" s="8"/>
      <c r="BD959" s="8"/>
      <c r="BE959" s="8"/>
      <c r="BF959" s="8"/>
      <c r="BG959" s="8"/>
      <c r="BH959" s="8"/>
      <c r="BI959" s="8"/>
      <c r="BJ959" s="8"/>
      <c r="BK959" s="8"/>
      <c r="BL959" s="8"/>
      <c r="BM959" s="8"/>
      <c r="BN959" s="8"/>
      <c r="BO959" s="8"/>
      <c r="BP959" s="8"/>
    </row>
    <row r="960" customFormat="false" ht="15.75" hidden="false" customHeight="true" outlineLevel="0" collapsed="false">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c r="AK960" s="8"/>
      <c r="AL960" s="8"/>
      <c r="AM960" s="8"/>
      <c r="AN960" s="8"/>
      <c r="AO960" s="8"/>
      <c r="AP960" s="8"/>
      <c r="AQ960" s="8"/>
      <c r="AR960" s="8"/>
      <c r="AS960" s="8"/>
      <c r="AT960" s="8"/>
      <c r="AU960" s="8"/>
      <c r="AV960" s="8"/>
      <c r="AW960" s="8"/>
      <c r="AX960" s="8"/>
      <c r="AY960" s="8"/>
      <c r="AZ960" s="8"/>
      <c r="BA960" s="8"/>
      <c r="BB960" s="8"/>
      <c r="BC960" s="8"/>
      <c r="BD960" s="8"/>
      <c r="BE960" s="8"/>
      <c r="BF960" s="8"/>
      <c r="BG960" s="8"/>
      <c r="BH960" s="8"/>
      <c r="BI960" s="8"/>
      <c r="BJ960" s="8"/>
      <c r="BK960" s="8"/>
      <c r="BL960" s="8"/>
      <c r="BM960" s="8"/>
      <c r="BN960" s="8"/>
      <c r="BO960" s="8"/>
      <c r="BP960" s="8"/>
    </row>
    <row r="961" customFormat="false" ht="15.75" hidden="false" customHeight="true" outlineLevel="0" collapsed="false">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c r="AK961" s="8"/>
      <c r="AL961" s="8"/>
      <c r="AM961" s="8"/>
      <c r="AN961" s="8"/>
      <c r="AO961" s="8"/>
      <c r="AP961" s="8"/>
      <c r="AQ961" s="8"/>
      <c r="AR961" s="8"/>
      <c r="AS961" s="8"/>
      <c r="AT961" s="8"/>
      <c r="AU961" s="8"/>
      <c r="AV961" s="8"/>
      <c r="AW961" s="8"/>
      <c r="AX961" s="8"/>
      <c r="AY961" s="8"/>
      <c r="AZ961" s="8"/>
      <c r="BA961" s="8"/>
      <c r="BB961" s="8"/>
      <c r="BC961" s="8"/>
      <c r="BD961" s="8"/>
      <c r="BE961" s="8"/>
      <c r="BF961" s="8"/>
      <c r="BG961" s="8"/>
      <c r="BH961" s="8"/>
      <c r="BI961" s="8"/>
      <c r="BJ961" s="8"/>
      <c r="BK961" s="8"/>
      <c r="BL961" s="8"/>
      <c r="BM961" s="8"/>
      <c r="BN961" s="8"/>
      <c r="BO961" s="8"/>
      <c r="BP961" s="8"/>
    </row>
    <row r="962" customFormat="false" ht="15.75" hidden="false" customHeight="true" outlineLevel="0" collapsed="false">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c r="AK962" s="8"/>
      <c r="AL962" s="8"/>
      <c r="AM962" s="8"/>
      <c r="AN962" s="8"/>
      <c r="AO962" s="8"/>
      <c r="AP962" s="8"/>
      <c r="AQ962" s="8"/>
      <c r="AR962" s="8"/>
      <c r="AS962" s="8"/>
      <c r="AT962" s="8"/>
      <c r="AU962" s="8"/>
      <c r="AV962" s="8"/>
      <c r="AW962" s="8"/>
      <c r="AX962" s="8"/>
      <c r="AY962" s="8"/>
      <c r="AZ962" s="8"/>
      <c r="BA962" s="8"/>
      <c r="BB962" s="8"/>
      <c r="BC962" s="8"/>
      <c r="BD962" s="8"/>
      <c r="BE962" s="8"/>
      <c r="BF962" s="8"/>
      <c r="BG962" s="8"/>
      <c r="BH962" s="8"/>
      <c r="BI962" s="8"/>
      <c r="BJ962" s="8"/>
      <c r="BK962" s="8"/>
      <c r="BL962" s="8"/>
      <c r="BM962" s="8"/>
      <c r="BN962" s="8"/>
      <c r="BO962" s="8"/>
      <c r="BP962" s="8"/>
    </row>
    <row r="963" customFormat="false" ht="15.75" hidden="false" customHeight="true" outlineLevel="0" collapsed="false">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c r="AK963" s="8"/>
      <c r="AL963" s="8"/>
      <c r="AM963" s="8"/>
      <c r="AN963" s="8"/>
      <c r="AO963" s="8"/>
      <c r="AP963" s="8"/>
      <c r="AQ963" s="8"/>
      <c r="AR963" s="8"/>
      <c r="AS963" s="8"/>
      <c r="AT963" s="8"/>
      <c r="AU963" s="8"/>
      <c r="AV963" s="8"/>
      <c r="AW963" s="8"/>
      <c r="AX963" s="8"/>
      <c r="AY963" s="8"/>
      <c r="AZ963" s="8"/>
      <c r="BA963" s="8"/>
      <c r="BB963" s="8"/>
      <c r="BC963" s="8"/>
      <c r="BD963" s="8"/>
      <c r="BE963" s="8"/>
      <c r="BF963" s="8"/>
      <c r="BG963" s="8"/>
      <c r="BH963" s="8"/>
      <c r="BI963" s="8"/>
      <c r="BJ963" s="8"/>
      <c r="BK963" s="8"/>
      <c r="BL963" s="8"/>
      <c r="BM963" s="8"/>
      <c r="BN963" s="8"/>
      <c r="BO963" s="8"/>
      <c r="BP963" s="8"/>
    </row>
    <row r="964" customFormat="false" ht="15.75" hidden="false" customHeight="true" outlineLevel="0" collapsed="false">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c r="AK964" s="8"/>
      <c r="AL964" s="8"/>
      <c r="AM964" s="8"/>
      <c r="AN964" s="8"/>
      <c r="AO964" s="8"/>
      <c r="AP964" s="8"/>
      <c r="AQ964" s="8"/>
      <c r="AR964" s="8"/>
      <c r="AS964" s="8"/>
      <c r="AT964" s="8"/>
      <c r="AU964" s="8"/>
      <c r="AV964" s="8"/>
      <c r="AW964" s="8"/>
      <c r="AX964" s="8"/>
      <c r="AY964" s="8"/>
      <c r="AZ964" s="8"/>
      <c r="BA964" s="8"/>
      <c r="BB964" s="8"/>
      <c r="BC964" s="8"/>
      <c r="BD964" s="8"/>
      <c r="BE964" s="8"/>
      <c r="BF964" s="8"/>
      <c r="BG964" s="8"/>
      <c r="BH964" s="8"/>
      <c r="BI964" s="8"/>
      <c r="BJ964" s="8"/>
      <c r="BK964" s="8"/>
      <c r="BL964" s="8"/>
      <c r="BM964" s="8"/>
      <c r="BN964" s="8"/>
      <c r="BO964" s="8"/>
      <c r="BP964" s="8"/>
    </row>
    <row r="965" customFormat="false" ht="15.75" hidden="false" customHeight="true" outlineLevel="0" collapsed="false">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c r="AK965" s="8"/>
      <c r="AL965" s="8"/>
      <c r="AM965" s="8"/>
      <c r="AN965" s="8"/>
      <c r="AO965" s="8"/>
      <c r="AP965" s="8"/>
      <c r="AQ965" s="8"/>
      <c r="AR965" s="8"/>
      <c r="AS965" s="8"/>
      <c r="AT965" s="8"/>
      <c r="AU965" s="8"/>
      <c r="AV965" s="8"/>
      <c r="AW965" s="8"/>
      <c r="AX965" s="8"/>
      <c r="AY965" s="8"/>
      <c r="AZ965" s="8"/>
      <c r="BA965" s="8"/>
      <c r="BB965" s="8"/>
      <c r="BC965" s="8"/>
      <c r="BD965" s="8"/>
      <c r="BE965" s="8"/>
      <c r="BF965" s="8"/>
      <c r="BG965" s="8"/>
      <c r="BH965" s="8"/>
      <c r="BI965" s="8"/>
      <c r="BJ965" s="8"/>
      <c r="BK965" s="8"/>
      <c r="BL965" s="8"/>
      <c r="BM965" s="8"/>
      <c r="BN965" s="8"/>
      <c r="BO965" s="8"/>
      <c r="BP965" s="8"/>
    </row>
    <row r="966" customFormat="false" ht="15.75" hidden="false" customHeight="true" outlineLevel="0" collapsed="false">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c r="AK966" s="8"/>
      <c r="AL966" s="8"/>
      <c r="AM966" s="8"/>
      <c r="AN966" s="8"/>
      <c r="AO966" s="8"/>
      <c r="AP966" s="8"/>
      <c r="AQ966" s="8"/>
      <c r="AR966" s="8"/>
      <c r="AS966" s="8"/>
      <c r="AT966" s="8"/>
      <c r="AU966" s="8"/>
      <c r="AV966" s="8"/>
      <c r="AW966" s="8"/>
      <c r="AX966" s="8"/>
      <c r="AY966" s="8"/>
      <c r="AZ966" s="8"/>
      <c r="BA966" s="8"/>
      <c r="BB966" s="8"/>
      <c r="BC966" s="8"/>
      <c r="BD966" s="8"/>
      <c r="BE966" s="8"/>
      <c r="BF966" s="8"/>
      <c r="BG966" s="8"/>
      <c r="BH966" s="8"/>
      <c r="BI966" s="8"/>
      <c r="BJ966" s="8"/>
      <c r="BK966" s="8"/>
      <c r="BL966" s="8"/>
      <c r="BM966" s="8"/>
      <c r="BN966" s="8"/>
      <c r="BO966" s="8"/>
      <c r="BP966" s="8"/>
    </row>
    <row r="967" customFormat="false" ht="15.75" hidden="false" customHeight="true" outlineLevel="0" collapsed="false">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c r="AK967" s="8"/>
      <c r="AL967" s="8"/>
      <c r="AM967" s="8"/>
      <c r="AN967" s="8"/>
      <c r="AO967" s="8"/>
      <c r="AP967" s="8"/>
      <c r="AQ967" s="8"/>
      <c r="AR967" s="8"/>
      <c r="AS967" s="8"/>
      <c r="AT967" s="8"/>
      <c r="AU967" s="8"/>
      <c r="AV967" s="8"/>
      <c r="AW967" s="8"/>
      <c r="AX967" s="8"/>
      <c r="AY967" s="8"/>
      <c r="AZ967" s="8"/>
      <c r="BA967" s="8"/>
      <c r="BB967" s="8"/>
      <c r="BC967" s="8"/>
      <c r="BD967" s="8"/>
      <c r="BE967" s="8"/>
      <c r="BF967" s="8"/>
      <c r="BG967" s="8"/>
      <c r="BH967" s="8"/>
      <c r="BI967" s="8"/>
      <c r="BJ967" s="8"/>
      <c r="BK967" s="8"/>
      <c r="BL967" s="8"/>
      <c r="BM967" s="8"/>
      <c r="BN967" s="8"/>
      <c r="BO967" s="8"/>
      <c r="BP967" s="8"/>
    </row>
    <row r="968" customFormat="false" ht="15.75" hidden="false" customHeight="true" outlineLevel="0" collapsed="false">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c r="AK968" s="8"/>
      <c r="AL968" s="8"/>
      <c r="AM968" s="8"/>
      <c r="AN968" s="8"/>
      <c r="AO968" s="8"/>
      <c r="AP968" s="8"/>
      <c r="AQ968" s="8"/>
      <c r="AR968" s="8"/>
      <c r="AS968" s="8"/>
      <c r="AT968" s="8"/>
      <c r="AU968" s="8"/>
      <c r="AV968" s="8"/>
      <c r="AW968" s="8"/>
      <c r="AX968" s="8"/>
      <c r="AY968" s="8"/>
      <c r="AZ968" s="8"/>
      <c r="BA968" s="8"/>
      <c r="BB968" s="8"/>
      <c r="BC968" s="8"/>
      <c r="BD968" s="8"/>
      <c r="BE968" s="8"/>
      <c r="BF968" s="8"/>
      <c r="BG968" s="8"/>
      <c r="BH968" s="8"/>
      <c r="BI968" s="8"/>
      <c r="BJ968" s="8"/>
      <c r="BK968" s="8"/>
      <c r="BL968" s="8"/>
      <c r="BM968" s="8"/>
      <c r="BN968" s="8"/>
      <c r="BO968" s="8"/>
      <c r="BP968" s="8"/>
    </row>
    <row r="969" customFormat="false" ht="15.75" hidden="false" customHeight="true" outlineLevel="0" collapsed="false">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c r="AK969" s="8"/>
      <c r="AL969" s="8"/>
      <c r="AM969" s="8"/>
      <c r="AN969" s="8"/>
      <c r="AO969" s="8"/>
      <c r="AP969" s="8"/>
      <c r="AQ969" s="8"/>
      <c r="AR969" s="8"/>
      <c r="AS969" s="8"/>
      <c r="AT969" s="8"/>
      <c r="AU969" s="8"/>
      <c r="AV969" s="8"/>
      <c r="AW969" s="8"/>
      <c r="AX969" s="8"/>
      <c r="AY969" s="8"/>
      <c r="AZ969" s="8"/>
      <c r="BA969" s="8"/>
      <c r="BB969" s="8"/>
      <c r="BC969" s="8"/>
      <c r="BD969" s="8"/>
      <c r="BE969" s="8"/>
      <c r="BF969" s="8"/>
      <c r="BG969" s="8"/>
      <c r="BH969" s="8"/>
      <c r="BI969" s="8"/>
      <c r="BJ969" s="8"/>
      <c r="BK969" s="8"/>
      <c r="BL969" s="8"/>
      <c r="BM969" s="8"/>
      <c r="BN969" s="8"/>
      <c r="BO969" s="8"/>
      <c r="BP969" s="8"/>
    </row>
    <row r="970" customFormat="false" ht="15.75" hidden="false" customHeight="true" outlineLevel="0" collapsed="false">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c r="AK970" s="8"/>
      <c r="AL970" s="8"/>
      <c r="AM970" s="8"/>
      <c r="AN970" s="8"/>
      <c r="AO970" s="8"/>
      <c r="AP970" s="8"/>
      <c r="AQ970" s="8"/>
      <c r="AR970" s="8"/>
      <c r="AS970" s="8"/>
      <c r="AT970" s="8"/>
      <c r="AU970" s="8"/>
      <c r="AV970" s="8"/>
      <c r="AW970" s="8"/>
      <c r="AX970" s="8"/>
      <c r="AY970" s="8"/>
      <c r="AZ970" s="8"/>
      <c r="BA970" s="8"/>
      <c r="BB970" s="8"/>
      <c r="BC970" s="8"/>
      <c r="BD970" s="8"/>
      <c r="BE970" s="8"/>
      <c r="BF970" s="8"/>
      <c r="BG970" s="8"/>
      <c r="BH970" s="8"/>
      <c r="BI970" s="8"/>
      <c r="BJ970" s="8"/>
      <c r="BK970" s="8"/>
      <c r="BL970" s="8"/>
      <c r="BM970" s="8"/>
      <c r="BN970" s="8"/>
      <c r="BO970" s="8"/>
      <c r="BP970" s="8"/>
    </row>
    <row r="971" customFormat="false" ht="15.75" hidden="false" customHeight="true" outlineLevel="0" collapsed="false">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c r="AK971" s="8"/>
      <c r="AL971" s="8"/>
      <c r="AM971" s="8"/>
      <c r="AN971" s="8"/>
      <c r="AO971" s="8"/>
      <c r="AP971" s="8"/>
      <c r="AQ971" s="8"/>
      <c r="AR971" s="8"/>
      <c r="AS971" s="8"/>
      <c r="AT971" s="8"/>
      <c r="AU971" s="8"/>
      <c r="AV971" s="8"/>
      <c r="AW971" s="8"/>
      <c r="AX971" s="8"/>
      <c r="AY971" s="8"/>
      <c r="AZ971" s="8"/>
      <c r="BA971" s="8"/>
      <c r="BB971" s="8"/>
      <c r="BC971" s="8"/>
      <c r="BD971" s="8"/>
      <c r="BE971" s="8"/>
      <c r="BF971" s="8"/>
      <c r="BG971" s="8"/>
      <c r="BH971" s="8"/>
      <c r="BI971" s="8"/>
      <c r="BJ971" s="8"/>
      <c r="BK971" s="8"/>
      <c r="BL971" s="8"/>
      <c r="BM971" s="8"/>
      <c r="BN971" s="8"/>
      <c r="BO971" s="8"/>
      <c r="BP971" s="8"/>
    </row>
    <row r="972" customFormat="false" ht="15.75" hidden="false" customHeight="true" outlineLevel="0" collapsed="false">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c r="AK972" s="8"/>
      <c r="AL972" s="8"/>
      <c r="AM972" s="8"/>
      <c r="AN972" s="8"/>
      <c r="AO972" s="8"/>
      <c r="AP972" s="8"/>
      <c r="AQ972" s="8"/>
      <c r="AR972" s="8"/>
      <c r="AS972" s="8"/>
      <c r="AT972" s="8"/>
      <c r="AU972" s="8"/>
      <c r="AV972" s="8"/>
      <c r="AW972" s="8"/>
      <c r="AX972" s="8"/>
      <c r="AY972" s="8"/>
      <c r="AZ972" s="8"/>
      <c r="BA972" s="8"/>
      <c r="BB972" s="8"/>
      <c r="BC972" s="8"/>
      <c r="BD972" s="8"/>
      <c r="BE972" s="8"/>
      <c r="BF972" s="8"/>
      <c r="BG972" s="8"/>
      <c r="BH972" s="8"/>
      <c r="BI972" s="8"/>
      <c r="BJ972" s="8"/>
      <c r="BK972" s="8"/>
      <c r="BL972" s="8"/>
      <c r="BM972" s="8"/>
      <c r="BN972" s="8"/>
      <c r="BO972" s="8"/>
      <c r="BP972" s="8"/>
    </row>
    <row r="973" customFormat="false" ht="15.75" hidden="false" customHeight="true" outlineLevel="0" collapsed="false">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c r="AK973" s="8"/>
      <c r="AL973" s="8"/>
      <c r="AM973" s="8"/>
      <c r="AN973" s="8"/>
      <c r="AO973" s="8"/>
      <c r="AP973" s="8"/>
      <c r="AQ973" s="8"/>
      <c r="AR973" s="8"/>
      <c r="AS973" s="8"/>
      <c r="AT973" s="8"/>
      <c r="AU973" s="8"/>
      <c r="AV973" s="8"/>
      <c r="AW973" s="8"/>
      <c r="AX973" s="8"/>
      <c r="AY973" s="8"/>
      <c r="AZ973" s="8"/>
      <c r="BA973" s="8"/>
      <c r="BB973" s="8"/>
      <c r="BC973" s="8"/>
      <c r="BD973" s="8"/>
      <c r="BE973" s="8"/>
      <c r="BF973" s="8"/>
      <c r="BG973" s="8"/>
      <c r="BH973" s="8"/>
      <c r="BI973" s="8"/>
      <c r="BJ973" s="8"/>
      <c r="BK973" s="8"/>
      <c r="BL973" s="8"/>
      <c r="BM973" s="8"/>
      <c r="BN973" s="8"/>
      <c r="BO973" s="8"/>
      <c r="BP973" s="8"/>
    </row>
    <row r="974" customFormat="false" ht="15.75" hidden="false" customHeight="true" outlineLevel="0" collapsed="false">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c r="AK974" s="8"/>
      <c r="AL974" s="8"/>
      <c r="AM974" s="8"/>
      <c r="AN974" s="8"/>
      <c r="AO974" s="8"/>
      <c r="AP974" s="8"/>
      <c r="AQ974" s="8"/>
      <c r="AR974" s="8"/>
      <c r="AS974" s="8"/>
      <c r="AT974" s="8"/>
      <c r="AU974" s="8"/>
      <c r="AV974" s="8"/>
      <c r="AW974" s="8"/>
      <c r="AX974" s="8"/>
      <c r="AY974" s="8"/>
      <c r="AZ974" s="8"/>
      <c r="BA974" s="8"/>
      <c r="BB974" s="8"/>
      <c r="BC974" s="8"/>
      <c r="BD974" s="8"/>
      <c r="BE974" s="8"/>
      <c r="BF974" s="8"/>
      <c r="BG974" s="8"/>
      <c r="BH974" s="8"/>
      <c r="BI974" s="8"/>
      <c r="BJ974" s="8"/>
      <c r="BK974" s="8"/>
      <c r="BL974" s="8"/>
      <c r="BM974" s="8"/>
      <c r="BN974" s="8"/>
      <c r="BO974" s="8"/>
      <c r="BP974" s="8"/>
    </row>
    <row r="975" customFormat="false" ht="15.75" hidden="false" customHeight="true" outlineLevel="0" collapsed="false">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c r="AK975" s="8"/>
      <c r="AL975" s="8"/>
      <c r="AM975" s="8"/>
      <c r="AN975" s="8"/>
      <c r="AO975" s="8"/>
      <c r="AP975" s="8"/>
      <c r="AQ975" s="8"/>
      <c r="AR975" s="8"/>
      <c r="AS975" s="8"/>
      <c r="AT975" s="8"/>
      <c r="AU975" s="8"/>
      <c r="AV975" s="8"/>
      <c r="AW975" s="8"/>
      <c r="AX975" s="8"/>
      <c r="AY975" s="8"/>
      <c r="AZ975" s="8"/>
      <c r="BA975" s="8"/>
      <c r="BB975" s="8"/>
      <c r="BC975" s="8"/>
      <c r="BD975" s="8"/>
      <c r="BE975" s="8"/>
      <c r="BF975" s="8"/>
      <c r="BG975" s="8"/>
      <c r="BH975" s="8"/>
      <c r="BI975" s="8"/>
      <c r="BJ975" s="8"/>
      <c r="BK975" s="8"/>
      <c r="BL975" s="8"/>
      <c r="BM975" s="8"/>
      <c r="BN975" s="8"/>
      <c r="BO975" s="8"/>
      <c r="BP975" s="8"/>
    </row>
    <row r="976" customFormat="false" ht="15.75" hidden="false" customHeight="true" outlineLevel="0" collapsed="false">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c r="AK976" s="8"/>
      <c r="AL976" s="8"/>
      <c r="AM976" s="8"/>
      <c r="AN976" s="8"/>
      <c r="AO976" s="8"/>
      <c r="AP976" s="8"/>
      <c r="AQ976" s="8"/>
      <c r="AR976" s="8"/>
      <c r="AS976" s="8"/>
      <c r="AT976" s="8"/>
      <c r="AU976" s="8"/>
      <c r="AV976" s="8"/>
      <c r="AW976" s="8"/>
      <c r="AX976" s="8"/>
      <c r="AY976" s="8"/>
      <c r="AZ976" s="8"/>
      <c r="BA976" s="8"/>
      <c r="BB976" s="8"/>
      <c r="BC976" s="8"/>
      <c r="BD976" s="8"/>
      <c r="BE976" s="8"/>
      <c r="BF976" s="8"/>
      <c r="BG976" s="8"/>
      <c r="BH976" s="8"/>
      <c r="BI976" s="8"/>
      <c r="BJ976" s="8"/>
      <c r="BK976" s="8"/>
      <c r="BL976" s="8"/>
      <c r="BM976" s="8"/>
      <c r="BN976" s="8"/>
      <c r="BO976" s="8"/>
      <c r="BP976" s="8"/>
    </row>
    <row r="977" customFormat="false" ht="15.75" hidden="false" customHeight="true" outlineLevel="0" collapsed="false">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c r="AK977" s="8"/>
      <c r="AL977" s="8"/>
      <c r="AM977" s="8"/>
      <c r="AN977" s="8"/>
      <c r="AO977" s="8"/>
      <c r="AP977" s="8"/>
      <c r="AQ977" s="8"/>
      <c r="AR977" s="8"/>
      <c r="AS977" s="8"/>
      <c r="AT977" s="8"/>
      <c r="AU977" s="8"/>
      <c r="AV977" s="8"/>
      <c r="AW977" s="8"/>
      <c r="AX977" s="8"/>
      <c r="AY977" s="8"/>
      <c r="AZ977" s="8"/>
      <c r="BA977" s="8"/>
      <c r="BB977" s="8"/>
      <c r="BC977" s="8"/>
      <c r="BD977" s="8"/>
      <c r="BE977" s="8"/>
      <c r="BF977" s="8"/>
      <c r="BG977" s="8"/>
      <c r="BH977" s="8"/>
      <c r="BI977" s="8"/>
      <c r="BJ977" s="8"/>
      <c r="BK977" s="8"/>
      <c r="BL977" s="8"/>
      <c r="BM977" s="8"/>
      <c r="BN977" s="8"/>
      <c r="BO977" s="8"/>
      <c r="BP977" s="8"/>
    </row>
    <row r="978" customFormat="false" ht="15.75" hidden="false" customHeight="true" outlineLevel="0" collapsed="false">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c r="AK978" s="8"/>
      <c r="AL978" s="8"/>
      <c r="AM978" s="8"/>
      <c r="AN978" s="8"/>
      <c r="AO978" s="8"/>
      <c r="AP978" s="8"/>
      <c r="AQ978" s="8"/>
      <c r="AR978" s="8"/>
      <c r="AS978" s="8"/>
      <c r="AT978" s="8"/>
      <c r="AU978" s="8"/>
      <c r="AV978" s="8"/>
      <c r="AW978" s="8"/>
      <c r="AX978" s="8"/>
      <c r="AY978" s="8"/>
      <c r="AZ978" s="8"/>
      <c r="BA978" s="8"/>
      <c r="BB978" s="8"/>
      <c r="BC978" s="8"/>
      <c r="BD978" s="8"/>
      <c r="BE978" s="8"/>
      <c r="BF978" s="8"/>
      <c r="BG978" s="8"/>
      <c r="BH978" s="8"/>
      <c r="BI978" s="8"/>
      <c r="BJ978" s="8"/>
      <c r="BK978" s="8"/>
      <c r="BL978" s="8"/>
      <c r="BM978" s="8"/>
      <c r="BN978" s="8"/>
      <c r="BO978" s="8"/>
      <c r="BP978" s="8"/>
    </row>
    <row r="979" customFormat="false" ht="15.75" hidden="false" customHeight="true" outlineLevel="0" collapsed="false">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c r="AK979" s="8"/>
      <c r="AL979" s="8"/>
      <c r="AM979" s="8"/>
      <c r="AN979" s="8"/>
      <c r="AO979" s="8"/>
      <c r="AP979" s="8"/>
      <c r="AQ979" s="8"/>
      <c r="AR979" s="8"/>
      <c r="AS979" s="8"/>
      <c r="AT979" s="8"/>
      <c r="AU979" s="8"/>
      <c r="AV979" s="8"/>
      <c r="AW979" s="8"/>
      <c r="AX979" s="8"/>
      <c r="AY979" s="8"/>
      <c r="AZ979" s="8"/>
      <c r="BA979" s="8"/>
      <c r="BB979" s="8"/>
      <c r="BC979" s="8"/>
      <c r="BD979" s="8"/>
      <c r="BE979" s="8"/>
      <c r="BF979" s="8"/>
      <c r="BG979" s="8"/>
      <c r="BH979" s="8"/>
      <c r="BI979" s="8"/>
      <c r="BJ979" s="8"/>
      <c r="BK979" s="8"/>
      <c r="BL979" s="8"/>
      <c r="BM979" s="8"/>
      <c r="BN979" s="8"/>
      <c r="BO979" s="8"/>
      <c r="BP979" s="8"/>
    </row>
    <row r="980" customFormat="false" ht="15.75" hidden="false" customHeight="true" outlineLevel="0" collapsed="false">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c r="AK980" s="8"/>
      <c r="AL980" s="8"/>
      <c r="AM980" s="8"/>
      <c r="AN980" s="8"/>
      <c r="AO980" s="8"/>
      <c r="AP980" s="8"/>
      <c r="AQ980" s="8"/>
      <c r="AR980" s="8"/>
      <c r="AS980" s="8"/>
      <c r="AT980" s="8"/>
      <c r="AU980" s="8"/>
      <c r="AV980" s="8"/>
      <c r="AW980" s="8"/>
      <c r="AX980" s="8"/>
      <c r="AY980" s="8"/>
      <c r="AZ980" s="8"/>
      <c r="BA980" s="8"/>
      <c r="BB980" s="8"/>
      <c r="BC980" s="8"/>
      <c r="BD980" s="8"/>
      <c r="BE980" s="8"/>
      <c r="BF980" s="8"/>
      <c r="BG980" s="8"/>
      <c r="BH980" s="8"/>
      <c r="BI980" s="8"/>
      <c r="BJ980" s="8"/>
      <c r="BK980" s="8"/>
      <c r="BL980" s="8"/>
      <c r="BM980" s="8"/>
      <c r="BN980" s="8"/>
      <c r="BO980" s="8"/>
      <c r="BP980" s="8"/>
    </row>
    <row r="981" customFormat="false" ht="15.75" hidden="false" customHeight="true" outlineLevel="0" collapsed="false">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c r="AK981" s="8"/>
      <c r="AL981" s="8"/>
      <c r="AM981" s="8"/>
      <c r="AN981" s="8"/>
      <c r="AO981" s="8"/>
      <c r="AP981" s="8"/>
      <c r="AQ981" s="8"/>
      <c r="AR981" s="8"/>
      <c r="AS981" s="8"/>
      <c r="AT981" s="8"/>
      <c r="AU981" s="8"/>
      <c r="AV981" s="8"/>
      <c r="AW981" s="8"/>
      <c r="AX981" s="8"/>
      <c r="AY981" s="8"/>
      <c r="AZ981" s="8"/>
      <c r="BA981" s="8"/>
      <c r="BB981" s="8"/>
      <c r="BC981" s="8"/>
      <c r="BD981" s="8"/>
      <c r="BE981" s="8"/>
      <c r="BF981" s="8"/>
      <c r="BG981" s="8"/>
      <c r="BH981" s="8"/>
      <c r="BI981" s="8"/>
      <c r="BJ981" s="8"/>
      <c r="BK981" s="8"/>
      <c r="BL981" s="8"/>
      <c r="BM981" s="8"/>
      <c r="BN981" s="8"/>
      <c r="BO981" s="8"/>
      <c r="BP981" s="8"/>
    </row>
    <row r="982" customFormat="false" ht="15.75" hidden="false" customHeight="true" outlineLevel="0" collapsed="false">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c r="AK982" s="8"/>
      <c r="AL982" s="8"/>
      <c r="AM982" s="8"/>
      <c r="AN982" s="8"/>
      <c r="AO982" s="8"/>
      <c r="AP982" s="8"/>
      <c r="AQ982" s="8"/>
      <c r="AR982" s="8"/>
      <c r="AS982" s="8"/>
      <c r="AT982" s="8"/>
      <c r="AU982" s="8"/>
      <c r="AV982" s="8"/>
      <c r="AW982" s="8"/>
      <c r="AX982" s="8"/>
      <c r="AY982" s="8"/>
      <c r="AZ982" s="8"/>
      <c r="BA982" s="8"/>
      <c r="BB982" s="8"/>
      <c r="BC982" s="8"/>
      <c r="BD982" s="8"/>
      <c r="BE982" s="8"/>
      <c r="BF982" s="8"/>
      <c r="BG982" s="8"/>
      <c r="BH982" s="8"/>
      <c r="BI982" s="8"/>
      <c r="BJ982" s="8"/>
      <c r="BK982" s="8"/>
      <c r="BL982" s="8"/>
      <c r="BM982" s="8"/>
      <c r="BN982" s="8"/>
      <c r="BO982" s="8"/>
      <c r="BP982" s="8"/>
    </row>
    <row r="983" customFormat="false" ht="15.75" hidden="false" customHeight="true" outlineLevel="0" collapsed="false">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c r="AK983" s="8"/>
      <c r="AL983" s="8"/>
      <c r="AM983" s="8"/>
      <c r="AN983" s="8"/>
      <c r="AO983" s="8"/>
      <c r="AP983" s="8"/>
      <c r="AQ983" s="8"/>
      <c r="AR983" s="8"/>
      <c r="AS983" s="8"/>
      <c r="AT983" s="8"/>
      <c r="AU983" s="8"/>
      <c r="AV983" s="8"/>
      <c r="AW983" s="8"/>
      <c r="AX983" s="8"/>
      <c r="AY983" s="8"/>
      <c r="AZ983" s="8"/>
      <c r="BA983" s="8"/>
      <c r="BB983" s="8"/>
      <c r="BC983" s="8"/>
      <c r="BD983" s="8"/>
      <c r="BE983" s="8"/>
      <c r="BF983" s="8"/>
      <c r="BG983" s="8"/>
      <c r="BH983" s="8"/>
      <c r="BI983" s="8"/>
      <c r="BJ983" s="8"/>
      <c r="BK983" s="8"/>
      <c r="BL983" s="8"/>
      <c r="BM983" s="8"/>
      <c r="BN983" s="8"/>
      <c r="BO983" s="8"/>
      <c r="BP983" s="8"/>
    </row>
    <row r="984" customFormat="false" ht="15.75" hidden="false" customHeight="true" outlineLevel="0" collapsed="false">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c r="AK984" s="8"/>
      <c r="AL984" s="8"/>
      <c r="AM984" s="8"/>
      <c r="AN984" s="8"/>
      <c r="AO984" s="8"/>
      <c r="AP984" s="8"/>
      <c r="AQ984" s="8"/>
      <c r="AR984" s="8"/>
      <c r="AS984" s="8"/>
      <c r="AT984" s="8"/>
      <c r="AU984" s="8"/>
      <c r="AV984" s="8"/>
      <c r="AW984" s="8"/>
      <c r="AX984" s="8"/>
      <c r="AY984" s="8"/>
      <c r="AZ984" s="8"/>
      <c r="BA984" s="8"/>
      <c r="BB984" s="8"/>
      <c r="BC984" s="8"/>
      <c r="BD984" s="8"/>
      <c r="BE984" s="8"/>
      <c r="BF984" s="8"/>
      <c r="BG984" s="8"/>
      <c r="BH984" s="8"/>
      <c r="BI984" s="8"/>
      <c r="BJ984" s="8"/>
      <c r="BK984" s="8"/>
      <c r="BL984" s="8"/>
      <c r="BM984" s="8"/>
      <c r="BN984" s="8"/>
      <c r="BO984" s="8"/>
      <c r="BP984" s="8"/>
    </row>
    <row r="985" customFormat="false" ht="15.75" hidden="false" customHeight="true" outlineLevel="0" collapsed="false">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c r="AK985" s="8"/>
      <c r="AL985" s="8"/>
      <c r="AM985" s="8"/>
      <c r="AN985" s="8"/>
      <c r="AO985" s="8"/>
      <c r="AP985" s="8"/>
      <c r="AQ985" s="8"/>
      <c r="AR985" s="8"/>
      <c r="AS985" s="8"/>
      <c r="AT985" s="8"/>
      <c r="AU985" s="8"/>
      <c r="AV985" s="8"/>
      <c r="AW985" s="8"/>
      <c r="AX985" s="8"/>
      <c r="AY985" s="8"/>
      <c r="AZ985" s="8"/>
      <c r="BA985" s="8"/>
      <c r="BB985" s="8"/>
      <c r="BC985" s="8"/>
      <c r="BD985" s="8"/>
      <c r="BE985" s="8"/>
      <c r="BF985" s="8"/>
      <c r="BG985" s="8"/>
      <c r="BH985" s="8"/>
      <c r="BI985" s="8"/>
      <c r="BJ985" s="8"/>
      <c r="BK985" s="8"/>
      <c r="BL985" s="8"/>
      <c r="BM985" s="8"/>
      <c r="BN985" s="8"/>
      <c r="BO985" s="8"/>
      <c r="BP985" s="8"/>
    </row>
    <row r="986" customFormat="false" ht="15.75" hidden="false" customHeight="true" outlineLevel="0" collapsed="false">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c r="AK986" s="8"/>
      <c r="AL986" s="8"/>
      <c r="AM986" s="8"/>
      <c r="AN986" s="8"/>
      <c r="AO986" s="8"/>
      <c r="AP986" s="8"/>
      <c r="AQ986" s="8"/>
      <c r="AR986" s="8"/>
      <c r="AS986" s="8"/>
      <c r="AT986" s="8"/>
      <c r="AU986" s="8"/>
      <c r="AV986" s="8"/>
      <c r="AW986" s="8"/>
      <c r="AX986" s="8"/>
      <c r="AY986" s="8"/>
      <c r="AZ986" s="8"/>
      <c r="BA986" s="8"/>
      <c r="BB986" s="8"/>
      <c r="BC986" s="8"/>
      <c r="BD986" s="8"/>
      <c r="BE986" s="8"/>
      <c r="BF986" s="8"/>
      <c r="BG986" s="8"/>
      <c r="BH986" s="8"/>
      <c r="BI986" s="8"/>
      <c r="BJ986" s="8"/>
      <c r="BK986" s="8"/>
      <c r="BL986" s="8"/>
      <c r="BM986" s="8"/>
      <c r="BN986" s="8"/>
      <c r="BO986" s="8"/>
      <c r="BP986" s="8"/>
    </row>
    <row r="987" customFormat="false" ht="15.75" hidden="false" customHeight="true" outlineLevel="0" collapsed="false">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c r="AK987" s="8"/>
      <c r="AL987" s="8"/>
      <c r="AM987" s="8"/>
      <c r="AN987" s="8"/>
      <c r="AO987" s="8"/>
      <c r="AP987" s="8"/>
      <c r="AQ987" s="8"/>
      <c r="AR987" s="8"/>
      <c r="AS987" s="8"/>
      <c r="AT987" s="8"/>
      <c r="AU987" s="8"/>
      <c r="AV987" s="8"/>
      <c r="AW987" s="8"/>
      <c r="AX987" s="8"/>
      <c r="AY987" s="8"/>
      <c r="AZ987" s="8"/>
      <c r="BA987" s="8"/>
      <c r="BB987" s="8"/>
      <c r="BC987" s="8"/>
      <c r="BD987" s="8"/>
      <c r="BE987" s="8"/>
      <c r="BF987" s="8"/>
      <c r="BG987" s="8"/>
      <c r="BH987" s="8"/>
      <c r="BI987" s="8"/>
      <c r="BJ987" s="8"/>
      <c r="BK987" s="8"/>
      <c r="BL987" s="8"/>
      <c r="BM987" s="8"/>
      <c r="BN987" s="8"/>
      <c r="BO987" s="8"/>
      <c r="BP987" s="8"/>
    </row>
    <row r="988" customFormat="false" ht="15.75" hidden="false" customHeight="true" outlineLevel="0" collapsed="false">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c r="AK988" s="8"/>
      <c r="AL988" s="8"/>
      <c r="AM988" s="8"/>
      <c r="AN988" s="8"/>
      <c r="AO988" s="8"/>
      <c r="AP988" s="8"/>
      <c r="AQ988" s="8"/>
      <c r="AR988" s="8"/>
      <c r="AS988" s="8"/>
      <c r="AT988" s="8"/>
      <c r="AU988" s="8"/>
      <c r="AV988" s="8"/>
      <c r="AW988" s="8"/>
      <c r="AX988" s="8"/>
      <c r="AY988" s="8"/>
      <c r="AZ988" s="8"/>
      <c r="BA988" s="8"/>
      <c r="BB988" s="8"/>
      <c r="BC988" s="8"/>
      <c r="BD988" s="8"/>
      <c r="BE988" s="8"/>
      <c r="BF988" s="8"/>
      <c r="BG988" s="8"/>
      <c r="BH988" s="8"/>
      <c r="BI988" s="8"/>
      <c r="BJ988" s="8"/>
      <c r="BK988" s="8"/>
      <c r="BL988" s="8"/>
      <c r="BM988" s="8"/>
      <c r="BN988" s="8"/>
      <c r="BO988" s="8"/>
      <c r="BP988" s="8"/>
    </row>
    <row r="989" customFormat="false" ht="15.75" hidden="false" customHeight="true" outlineLevel="0" collapsed="false">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c r="AK989" s="8"/>
      <c r="AL989" s="8"/>
      <c r="AM989" s="8"/>
      <c r="AN989" s="8"/>
      <c r="AO989" s="8"/>
      <c r="AP989" s="8"/>
      <c r="AQ989" s="8"/>
      <c r="AR989" s="8"/>
      <c r="AS989" s="8"/>
      <c r="AT989" s="8"/>
      <c r="AU989" s="8"/>
      <c r="AV989" s="8"/>
      <c r="AW989" s="8"/>
      <c r="AX989" s="8"/>
      <c r="AY989" s="8"/>
      <c r="AZ989" s="8"/>
      <c r="BA989" s="8"/>
      <c r="BB989" s="8"/>
      <c r="BC989" s="8"/>
      <c r="BD989" s="8"/>
      <c r="BE989" s="8"/>
      <c r="BF989" s="8"/>
      <c r="BG989" s="8"/>
      <c r="BH989" s="8"/>
      <c r="BI989" s="8"/>
      <c r="BJ989" s="8"/>
      <c r="BK989" s="8"/>
      <c r="BL989" s="8"/>
      <c r="BM989" s="8"/>
      <c r="BN989" s="8"/>
      <c r="BO989" s="8"/>
      <c r="BP989" s="8"/>
    </row>
    <row r="990" customFormat="false" ht="15.75" hidden="false" customHeight="true" outlineLevel="0" collapsed="false">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c r="AK990" s="8"/>
      <c r="AL990" s="8"/>
      <c r="AM990" s="8"/>
      <c r="AN990" s="8"/>
      <c r="AO990" s="8"/>
      <c r="AP990" s="8"/>
      <c r="AQ990" s="8"/>
      <c r="AR990" s="8"/>
      <c r="AS990" s="8"/>
      <c r="AT990" s="8"/>
      <c r="AU990" s="8"/>
      <c r="AV990" s="8"/>
      <c r="AW990" s="8"/>
      <c r="AX990" s="8"/>
      <c r="AY990" s="8"/>
      <c r="AZ990" s="8"/>
      <c r="BA990" s="8"/>
      <c r="BB990" s="8"/>
      <c r="BC990" s="8"/>
      <c r="BD990" s="8"/>
      <c r="BE990" s="8"/>
      <c r="BF990" s="8"/>
      <c r="BG990" s="8"/>
      <c r="BH990" s="8"/>
      <c r="BI990" s="8"/>
      <c r="BJ990" s="8"/>
      <c r="BK990" s="8"/>
      <c r="BL990" s="8"/>
      <c r="BM990" s="8"/>
      <c r="BN990" s="8"/>
      <c r="BO990" s="8"/>
      <c r="BP990" s="8"/>
    </row>
    <row r="991" customFormat="false" ht="15.75" hidden="false" customHeight="true" outlineLevel="0" collapsed="false">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c r="AK991" s="8"/>
      <c r="AL991" s="8"/>
      <c r="AM991" s="8"/>
      <c r="AN991" s="8"/>
      <c r="AO991" s="8"/>
      <c r="AP991" s="8"/>
      <c r="AQ991" s="8"/>
      <c r="AR991" s="8"/>
      <c r="AS991" s="8"/>
      <c r="AT991" s="8"/>
      <c r="AU991" s="8"/>
      <c r="AV991" s="8"/>
      <c r="AW991" s="8"/>
      <c r="AX991" s="8"/>
      <c r="AY991" s="8"/>
      <c r="AZ991" s="8"/>
      <c r="BA991" s="8"/>
      <c r="BB991" s="8"/>
      <c r="BC991" s="8"/>
      <c r="BD991" s="8"/>
      <c r="BE991" s="8"/>
      <c r="BF991" s="8"/>
      <c r="BG991" s="8"/>
      <c r="BH991" s="8"/>
      <c r="BI991" s="8"/>
      <c r="BJ991" s="8"/>
      <c r="BK991" s="8"/>
      <c r="BL991" s="8"/>
      <c r="BM991" s="8"/>
      <c r="BN991" s="8"/>
      <c r="BO991" s="8"/>
      <c r="BP991" s="8"/>
    </row>
    <row r="992" customFormat="false" ht="15.75" hidden="false" customHeight="true" outlineLevel="0" collapsed="false">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c r="AK992" s="8"/>
      <c r="AL992" s="8"/>
      <c r="AM992" s="8"/>
      <c r="AN992" s="8"/>
      <c r="AO992" s="8"/>
      <c r="AP992" s="8"/>
      <c r="AQ992" s="8"/>
      <c r="AR992" s="8"/>
      <c r="AS992" s="8"/>
      <c r="AT992" s="8"/>
      <c r="AU992" s="8"/>
      <c r="AV992" s="8"/>
      <c r="AW992" s="8"/>
      <c r="AX992" s="8"/>
      <c r="AY992" s="8"/>
      <c r="AZ992" s="8"/>
      <c r="BA992" s="8"/>
      <c r="BB992" s="8"/>
      <c r="BC992" s="8"/>
      <c r="BD992" s="8"/>
      <c r="BE992" s="8"/>
      <c r="BF992" s="8"/>
      <c r="BG992" s="8"/>
      <c r="BH992" s="8"/>
      <c r="BI992" s="8"/>
      <c r="BJ992" s="8"/>
      <c r="BK992" s="8"/>
      <c r="BL992" s="8"/>
      <c r="BM992" s="8"/>
      <c r="BN992" s="8"/>
      <c r="BO992" s="8"/>
      <c r="BP992" s="8"/>
    </row>
    <row r="993" customFormat="false" ht="15.75" hidden="false" customHeight="true" outlineLevel="0" collapsed="false">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c r="AK993" s="8"/>
      <c r="AL993" s="8"/>
      <c r="AM993" s="8"/>
      <c r="AN993" s="8"/>
      <c r="AO993" s="8"/>
      <c r="AP993" s="8"/>
      <c r="AQ993" s="8"/>
      <c r="AR993" s="8"/>
      <c r="AS993" s="8"/>
      <c r="AT993" s="8"/>
      <c r="AU993" s="8"/>
      <c r="AV993" s="8"/>
      <c r="AW993" s="8"/>
      <c r="AX993" s="8"/>
      <c r="AY993" s="8"/>
      <c r="AZ993" s="8"/>
      <c r="BA993" s="8"/>
      <c r="BB993" s="8"/>
      <c r="BC993" s="8"/>
      <c r="BD993" s="8"/>
      <c r="BE993" s="8"/>
      <c r="BF993" s="8"/>
      <c r="BG993" s="8"/>
      <c r="BH993" s="8"/>
      <c r="BI993" s="8"/>
      <c r="BJ993" s="8"/>
      <c r="BK993" s="8"/>
      <c r="BL993" s="8"/>
      <c r="BM993" s="8"/>
      <c r="BN993" s="8"/>
      <c r="BO993" s="8"/>
      <c r="BP993" s="8"/>
    </row>
    <row r="994" customFormat="false" ht="15.75" hidden="false" customHeight="true" outlineLevel="0" collapsed="false">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c r="AK994" s="8"/>
      <c r="AL994" s="8"/>
      <c r="AM994" s="8"/>
      <c r="AN994" s="8"/>
      <c r="AO994" s="8"/>
      <c r="AP994" s="8"/>
      <c r="AQ994" s="8"/>
      <c r="AR994" s="8"/>
      <c r="AS994" s="8"/>
      <c r="AT994" s="8"/>
      <c r="AU994" s="8"/>
      <c r="AV994" s="8"/>
      <c r="AW994" s="8"/>
      <c r="AX994" s="8"/>
      <c r="AY994" s="8"/>
      <c r="AZ994" s="8"/>
      <c r="BA994" s="8"/>
      <c r="BB994" s="8"/>
      <c r="BC994" s="8"/>
      <c r="BD994" s="8"/>
      <c r="BE994" s="8"/>
      <c r="BF994" s="8"/>
      <c r="BG994" s="8"/>
      <c r="BH994" s="8"/>
      <c r="BI994" s="8"/>
      <c r="BJ994" s="8"/>
      <c r="BK994" s="8"/>
      <c r="BL994" s="8"/>
      <c r="BM994" s="8"/>
      <c r="BN994" s="8"/>
      <c r="BO994" s="8"/>
      <c r="BP994" s="8"/>
    </row>
    <row r="995" customFormat="false" ht="15.75" hidden="false" customHeight="true" outlineLevel="0" collapsed="false">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c r="AK995" s="8"/>
      <c r="AL995" s="8"/>
      <c r="AM995" s="8"/>
      <c r="AN995" s="8"/>
      <c r="AO995" s="8"/>
      <c r="AP995" s="8"/>
      <c r="AQ995" s="8"/>
      <c r="AR995" s="8"/>
      <c r="AS995" s="8"/>
      <c r="AT995" s="8"/>
      <c r="AU995" s="8"/>
      <c r="AV995" s="8"/>
      <c r="AW995" s="8"/>
      <c r="AX995" s="8"/>
      <c r="AY995" s="8"/>
      <c r="AZ995" s="8"/>
      <c r="BA995" s="8"/>
      <c r="BB995" s="8"/>
      <c r="BC995" s="8"/>
      <c r="BD995" s="8"/>
      <c r="BE995" s="8"/>
      <c r="BF995" s="8"/>
      <c r="BG995" s="8"/>
      <c r="BH995" s="8"/>
      <c r="BI995" s="8"/>
      <c r="BJ995" s="8"/>
      <c r="BK995" s="8"/>
      <c r="BL995" s="8"/>
      <c r="BM995" s="8"/>
      <c r="BN995" s="8"/>
      <c r="BO995" s="8"/>
      <c r="BP995" s="8"/>
    </row>
    <row r="996" customFormat="false" ht="15.75" hidden="false" customHeight="true" outlineLevel="0" collapsed="false">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c r="AK996" s="8"/>
      <c r="AL996" s="8"/>
      <c r="AM996" s="8"/>
      <c r="AN996" s="8"/>
      <c r="AO996" s="8"/>
      <c r="AP996" s="8"/>
      <c r="AQ996" s="8"/>
      <c r="AR996" s="8"/>
      <c r="AS996" s="8"/>
      <c r="AT996" s="8"/>
      <c r="AU996" s="8"/>
      <c r="AV996" s="8"/>
      <c r="AW996" s="8"/>
      <c r="AX996" s="8"/>
      <c r="AY996" s="8"/>
      <c r="AZ996" s="8"/>
      <c r="BA996" s="8"/>
      <c r="BB996" s="8"/>
      <c r="BC996" s="8"/>
      <c r="BD996" s="8"/>
      <c r="BE996" s="8"/>
      <c r="BF996" s="8"/>
      <c r="BG996" s="8"/>
      <c r="BH996" s="8"/>
      <c r="BI996" s="8"/>
      <c r="BJ996" s="8"/>
      <c r="BK996" s="8"/>
      <c r="BL996" s="8"/>
      <c r="BM996" s="8"/>
      <c r="BN996" s="8"/>
      <c r="BO996" s="8"/>
      <c r="BP996" s="8"/>
    </row>
    <row r="997" customFormat="false" ht="15.75" hidden="false" customHeight="true" outlineLevel="0" collapsed="false">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c r="AK997" s="8"/>
      <c r="AL997" s="8"/>
      <c r="AM997" s="8"/>
      <c r="AN997" s="8"/>
      <c r="AO997" s="8"/>
      <c r="AP997" s="8"/>
      <c r="AQ997" s="8"/>
      <c r="AR997" s="8"/>
      <c r="AS997" s="8"/>
      <c r="AT997" s="8"/>
      <c r="AU997" s="8"/>
      <c r="AV997" s="8"/>
      <c r="AW997" s="8"/>
      <c r="AX997" s="8"/>
      <c r="AY997" s="8"/>
      <c r="AZ997" s="8"/>
      <c r="BA997" s="8"/>
      <c r="BB997" s="8"/>
      <c r="BC997" s="8"/>
      <c r="BD997" s="8"/>
      <c r="BE997" s="8"/>
      <c r="BF997" s="8"/>
      <c r="BG997" s="8"/>
      <c r="BH997" s="8"/>
      <c r="BI997" s="8"/>
      <c r="BJ997" s="8"/>
      <c r="BK997" s="8"/>
      <c r="BL997" s="8"/>
      <c r="BM997" s="8"/>
      <c r="BN997" s="8"/>
      <c r="BO997" s="8"/>
      <c r="BP997" s="8"/>
    </row>
    <row r="998" customFormat="false" ht="15.75" hidden="false" customHeight="true" outlineLevel="0" collapsed="false">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c r="AK998" s="8"/>
      <c r="AL998" s="8"/>
      <c r="AM998" s="8"/>
      <c r="AN998" s="8"/>
      <c r="AO998" s="8"/>
      <c r="AP998" s="8"/>
      <c r="AQ998" s="8"/>
      <c r="AR998" s="8"/>
      <c r="AS998" s="8"/>
      <c r="AT998" s="8"/>
      <c r="AU998" s="8"/>
      <c r="AV998" s="8"/>
      <c r="AW998" s="8"/>
      <c r="AX998" s="8"/>
      <c r="AY998" s="8"/>
      <c r="AZ998" s="8"/>
      <c r="BA998" s="8"/>
      <c r="BB998" s="8"/>
      <c r="BC998" s="8"/>
      <c r="BD998" s="8"/>
      <c r="BE998" s="8"/>
      <c r="BF998" s="8"/>
      <c r="BG998" s="8"/>
      <c r="BH998" s="8"/>
      <c r="BI998" s="8"/>
      <c r="BJ998" s="8"/>
      <c r="BK998" s="8"/>
      <c r="BL998" s="8"/>
      <c r="BM998" s="8"/>
      <c r="BN998" s="8"/>
      <c r="BO998" s="8"/>
      <c r="BP998" s="8"/>
    </row>
    <row r="999" customFormat="false" ht="15.75" hidden="false" customHeight="true" outlineLevel="0" collapsed="false">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c r="AK999" s="8"/>
      <c r="AL999" s="8"/>
      <c r="AM999" s="8"/>
      <c r="AN999" s="8"/>
      <c r="AO999" s="8"/>
      <c r="AP999" s="8"/>
      <c r="AQ999" s="8"/>
      <c r="AR999" s="8"/>
      <c r="AS999" s="8"/>
      <c r="AT999" s="8"/>
      <c r="AU999" s="8"/>
      <c r="AV999" s="8"/>
      <c r="AW999" s="8"/>
      <c r="AX999" s="8"/>
      <c r="AY999" s="8"/>
      <c r="AZ999" s="8"/>
      <c r="BA999" s="8"/>
      <c r="BB999" s="8"/>
      <c r="BC999" s="8"/>
      <c r="BD999" s="8"/>
      <c r="BE999" s="8"/>
      <c r="BF999" s="8"/>
      <c r="BG999" s="8"/>
      <c r="BH999" s="8"/>
      <c r="BI999" s="8"/>
      <c r="BJ999" s="8"/>
      <c r="BK999" s="8"/>
      <c r="BL999" s="8"/>
      <c r="BM999" s="8"/>
      <c r="BN999" s="8"/>
      <c r="BO999" s="8"/>
      <c r="BP999" s="8"/>
    </row>
    <row r="1000" customFormat="false" ht="15.75" hidden="false" customHeight="true" outlineLevel="0" collapsed="false">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c r="AK1000" s="8"/>
      <c r="AL1000" s="8"/>
      <c r="AM1000" s="8"/>
      <c r="AN1000" s="8"/>
      <c r="AO1000" s="8"/>
      <c r="AP1000" s="8"/>
      <c r="AQ1000" s="8"/>
      <c r="AR1000" s="8"/>
      <c r="AS1000" s="8"/>
      <c r="AT1000" s="8"/>
      <c r="AU1000" s="8"/>
      <c r="AV1000" s="8"/>
      <c r="AW1000" s="8"/>
      <c r="AX1000" s="8"/>
      <c r="AY1000" s="8"/>
      <c r="AZ1000" s="8"/>
      <c r="BA1000" s="8"/>
      <c r="BB1000" s="8"/>
      <c r="BC1000" s="8"/>
      <c r="BD1000" s="8"/>
      <c r="BE1000" s="8"/>
      <c r="BF1000" s="8"/>
      <c r="BG1000" s="8"/>
      <c r="BH1000" s="8"/>
      <c r="BI1000" s="8"/>
      <c r="BJ1000" s="8"/>
      <c r="BK1000" s="8"/>
      <c r="BL1000" s="8"/>
      <c r="BM1000" s="8"/>
      <c r="BN1000" s="8"/>
      <c r="BO1000" s="8"/>
      <c r="BP1000" s="8"/>
    </row>
  </sheetData>
  <sheetProtection algorithmName="SHA-512" hashValue="IazRc8XEMl5q5dNDs++Z248oNT2MZj75yrSG1B3wzsIpU8WlI7nsQraLL5NVyHre62FVf0ikfESvaP5Wb4lLYA==" saltValue="uqBDKvvymlfuV+33ZETpgA==" spinCount="100000" sheet="true" formatCells="false" formatColumns="false" formatRows="false"/>
  <mergeCells count="87">
    <mergeCell ref="AQ2:AT3"/>
    <mergeCell ref="AK4:AO4"/>
    <mergeCell ref="AQ4:AS4"/>
    <mergeCell ref="AQ5:AS5"/>
    <mergeCell ref="AQ7:AV7"/>
    <mergeCell ref="AS8:AV8"/>
    <mergeCell ref="AS9:AV9"/>
    <mergeCell ref="AS10:AV10"/>
    <mergeCell ref="D17:M17"/>
    <mergeCell ref="O17:X17"/>
    <mergeCell ref="Z17:AI17"/>
    <mergeCell ref="A18:A21"/>
    <mergeCell ref="B18:B21"/>
    <mergeCell ref="D18:H18"/>
    <mergeCell ref="I18:M18"/>
    <mergeCell ref="O18:S18"/>
    <mergeCell ref="T18:X18"/>
    <mergeCell ref="Z18:AD18"/>
    <mergeCell ref="AE18:AI18"/>
    <mergeCell ref="AK18:AX18"/>
    <mergeCell ref="AZ18:AZ21"/>
    <mergeCell ref="BA18:BA21"/>
    <mergeCell ref="BB18:BB21"/>
    <mergeCell ref="BC18:BC21"/>
    <mergeCell ref="BD18:BD21"/>
    <mergeCell ref="BE18:BE21"/>
    <mergeCell ref="BF18:BF21"/>
    <mergeCell ref="BG18:BG21"/>
    <mergeCell ref="BH18:BH21"/>
    <mergeCell ref="BI18:BI21"/>
    <mergeCell ref="BJ18:BJ21"/>
    <mergeCell ref="BK18:BK21"/>
    <mergeCell ref="BL18:BL21"/>
    <mergeCell ref="BM18:BM21"/>
    <mergeCell ref="BN18:BN21"/>
    <mergeCell ref="AK19:AK21"/>
    <mergeCell ref="AL19:AL21"/>
    <mergeCell ref="AM19:AM21"/>
    <mergeCell ref="AN19:AN21"/>
    <mergeCell ref="AO19:AO21"/>
    <mergeCell ref="AP19:AP21"/>
    <mergeCell ref="AQ19:AQ21"/>
    <mergeCell ref="AR19:AR21"/>
    <mergeCell ref="AS19:AS21"/>
    <mergeCell ref="AT19:AT21"/>
    <mergeCell ref="AU19:AU21"/>
    <mergeCell ref="AV19:AV21"/>
    <mergeCell ref="AW19:AW21"/>
    <mergeCell ref="AX19:AX21"/>
    <mergeCell ref="AY19:AY21"/>
    <mergeCell ref="A322:C322"/>
    <mergeCell ref="AJ322:AK323"/>
    <mergeCell ref="AL322:AL323"/>
    <mergeCell ref="AN322:AN323"/>
    <mergeCell ref="AO322:AO323"/>
    <mergeCell ref="AQ322:AQ323"/>
    <mergeCell ref="AR322:AR323"/>
    <mergeCell ref="AT322:AT323"/>
    <mergeCell ref="AU322:AU323"/>
    <mergeCell ref="AW322:AW323"/>
    <mergeCell ref="AX322:AX323"/>
    <mergeCell ref="AZ322:AZ323"/>
    <mergeCell ref="BA322:BA323"/>
    <mergeCell ref="BC322:BC323"/>
    <mergeCell ref="BD322:BD323"/>
    <mergeCell ref="BF322:BF323"/>
    <mergeCell ref="BG322:BG323"/>
    <mergeCell ref="BI322:BI323"/>
    <mergeCell ref="BJ322:BJ323"/>
    <mergeCell ref="BL322:BL323"/>
    <mergeCell ref="BM322:BM323"/>
    <mergeCell ref="A323:C323"/>
    <mergeCell ref="A324:C324"/>
    <mergeCell ref="A325:C325"/>
    <mergeCell ref="AJ325:AK326"/>
    <mergeCell ref="AL325:AL326"/>
    <mergeCell ref="AO325:AO326"/>
    <mergeCell ref="AR325:AR326"/>
    <mergeCell ref="AU325:AU326"/>
    <mergeCell ref="AX325:AX326"/>
    <mergeCell ref="BA325:BA326"/>
    <mergeCell ref="BD325:BD326"/>
    <mergeCell ref="BG325:BG326"/>
    <mergeCell ref="BJ325:BJ326"/>
    <mergeCell ref="BM325:BM326"/>
    <mergeCell ref="A326:C326"/>
    <mergeCell ref="E338:H338"/>
  </mergeCells>
  <conditionalFormatting sqref="AL325:AM326">
    <cfRule type="containsText" priority="2" operator="containsText" aboveAverage="0" equalAverage="0" bottom="0" percent="0" rank="0" text="Y" dxfId="2">
      <formula>NOT(ISERROR(SEARCH("Y",AL325)))</formula>
    </cfRule>
    <cfRule type="containsText" priority="3" operator="containsText" aboveAverage="0" equalAverage="0" bottom="0" percent="0" rank="0" text="N" dxfId="3">
      <formula>NOT(ISERROR(SEARCH("N",AL325)))</formula>
    </cfRule>
  </conditionalFormatting>
  <conditionalFormatting sqref="AO325:BN326">
    <cfRule type="containsText" priority="4" operator="containsText" aboveAverage="0" equalAverage="0" bottom="0" percent="0" rank="0" text="Y" dxfId="2">
      <formula>NOT(ISERROR(SEARCH("Y",AO325)))</formula>
    </cfRule>
    <cfRule type="containsText" priority="5" operator="containsText" aboveAverage="0" equalAverage="0" bottom="0" percent="0" rank="0" text="N" dxfId="3">
      <formula>NOT(ISERROR(SEARCH("N",AO325)))</formula>
    </cfRule>
  </conditionalFormatting>
  <conditionalFormatting sqref="AL324:AM324">
    <cfRule type="cellIs" priority="6" operator="greaterThan" aboveAverage="0" equalAverage="0" bottom="0" percent="0" rank="0" text="" dxfId="2">
      <formula>0.6</formula>
    </cfRule>
  </conditionalFormatting>
  <conditionalFormatting sqref="AO324:AP324 AR324:AS324 AU324:AV324 AX324:AY324">
    <cfRule type="cellIs" priority="7" operator="greaterThan" aboveAverage="0" equalAverage="0" bottom="0" percent="0" rank="0" text="" dxfId="2">
      <formula>0.6</formula>
    </cfRule>
  </conditionalFormatting>
  <conditionalFormatting sqref="AL324:AM324 AO324:AP324 AR324:AS324 AU324:AV324 AX324:AY324">
    <cfRule type="cellIs" priority="8" operator="lessThan" aboveAverage="0" equalAverage="0" bottom="0" percent="0" rank="0" text="" dxfId="3">
      <formula>0.6</formula>
    </cfRule>
    <cfRule type="cellIs" priority="9" operator="equal" aboveAverage="0" equalAverage="0" bottom="0" percent="0" rank="0" text="" dxfId="2">
      <formula>0.6</formula>
    </cfRule>
  </conditionalFormatting>
  <conditionalFormatting sqref="BA324:BB324 BD324:BE324 BG324:BH324 BJ324:BK324 BM324:BN324">
    <cfRule type="cellIs" priority="10" operator="greaterThan" aboveAverage="0" equalAverage="0" bottom="0" percent="0" rank="0" text="" dxfId="2">
      <formula>0.6</formula>
    </cfRule>
    <cfRule type="cellIs" priority="11" operator="lessThan" aboveAverage="0" equalAverage="0" bottom="0" percent="0" rank="0" text="" dxfId="3">
      <formula>0.6</formula>
    </cfRule>
    <cfRule type="cellIs" priority="12" operator="equal" aboveAverage="0" equalAverage="0" bottom="0" percent="0" rank="0" text="" dxfId="2">
      <formula>0.6</formula>
    </cfRule>
  </conditionalFormatting>
  <dataValidations count="1">
    <dataValidation allowBlank="true" errorStyle="stop" operator="between" showDropDown="false" showErrorMessage="true" showInputMessage="false" sqref="D20:M20 O20:X20 Z20:AI20" type="list">
      <formula1>$BP$8:$BP$17</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Q5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21" topLeftCell="C22" activePane="bottomRight" state="frozen"/>
      <selection pane="topLeft" activeCell="A1" activeCellId="0" sqref="A1"/>
      <selection pane="topRight" activeCell="C1" activeCellId="0" sqref="C1"/>
      <selection pane="bottomLeft" activeCell="A22" activeCellId="0" sqref="A22"/>
      <selection pane="bottomRight" activeCell="E34" activeCellId="0" sqref="E34"/>
    </sheetView>
  </sheetViews>
  <sheetFormatPr defaultColWidth="11.125" defaultRowHeight="15" zeroHeight="false" outlineLevelRow="0" outlineLevelCol="0"/>
  <cols>
    <col collapsed="false" customWidth="true" hidden="false" outlineLevel="0" max="1" min="1" style="1" width="21.37"/>
    <col collapsed="false" customWidth="true" hidden="false" outlineLevel="0" max="2" min="2" style="1" width="43"/>
    <col collapsed="false" customWidth="true" hidden="false" outlineLevel="0" max="3" min="3" style="1" width="24.63"/>
    <col collapsed="false" customWidth="true" hidden="false" outlineLevel="0" max="52" min="4" style="1" width="11"/>
    <col collapsed="false" customWidth="false" hidden="false" outlineLevel="0" max="66" min="53" style="1" width="11.12"/>
  </cols>
  <sheetData>
    <row r="1" customFormat="false" ht="27.75" hidden="false" customHeight="true" outlineLevel="0" collapsed="false">
      <c r="A1" s="195" t="s">
        <v>4</v>
      </c>
      <c r="B1" s="161"/>
      <c r="C1" s="161"/>
      <c r="D1" s="161"/>
      <c r="E1" s="161"/>
      <c r="F1" s="161"/>
      <c r="G1" s="161"/>
      <c r="H1" s="161"/>
      <c r="I1" s="161"/>
      <c r="J1" s="161"/>
      <c r="K1" s="161"/>
      <c r="L1" s="161"/>
      <c r="M1" s="161"/>
      <c r="N1" s="161"/>
      <c r="O1" s="161"/>
      <c r="P1" s="161"/>
      <c r="Q1" s="161"/>
      <c r="R1" s="161"/>
      <c r="S1" s="161"/>
      <c r="T1" s="161"/>
      <c r="U1" s="161"/>
      <c r="V1" s="161"/>
      <c r="W1" s="161"/>
      <c r="X1" s="161"/>
      <c r="Y1" s="161"/>
      <c r="Z1" s="161"/>
      <c r="AA1" s="161"/>
      <c r="AB1" s="161"/>
      <c r="AC1" s="161"/>
      <c r="AD1" s="161"/>
      <c r="AE1" s="161"/>
      <c r="AF1" s="161"/>
      <c r="AG1" s="161"/>
      <c r="AH1" s="161"/>
      <c r="AI1" s="161"/>
      <c r="AJ1" s="161"/>
      <c r="AK1" s="161"/>
      <c r="AL1" s="161"/>
      <c r="AM1" s="161"/>
      <c r="AN1" s="161"/>
      <c r="AO1" s="161"/>
      <c r="AP1" s="161"/>
      <c r="AQ1" s="161"/>
      <c r="AR1" s="161"/>
      <c r="AS1" s="161"/>
      <c r="AT1" s="161"/>
      <c r="AU1" s="161"/>
      <c r="AV1" s="161"/>
      <c r="AW1" s="161"/>
      <c r="AX1" s="161"/>
      <c r="AY1" s="161"/>
      <c r="AZ1" s="161"/>
    </row>
    <row r="2" customFormat="false" ht="15.75" hidden="false" customHeight="true" outlineLevel="0" collapsed="false">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59" t="s">
        <v>77</v>
      </c>
      <c r="AR2" s="59"/>
      <c r="AS2" s="59"/>
      <c r="AT2" s="59"/>
      <c r="AU2" s="13"/>
      <c r="AV2" s="13"/>
      <c r="AW2" s="8"/>
      <c r="AX2" s="8"/>
      <c r="AY2" s="8"/>
      <c r="AZ2" s="8"/>
    </row>
    <row r="3" customFormat="false" ht="15.75" hidden="false" customHeight="true" outlineLevel="0" collapsed="false">
      <c r="A3" s="196" t="s">
        <v>11</v>
      </c>
      <c r="B3" s="197" t="str">
        <f aca="false">IF('Database (LECTURE-RES-PRAC)'!B3=0,"",'Database (LECTURE-RES-PRAC)'!B3)</f>
        <v>SECOND SEMESTER SY 2024-2025</v>
      </c>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59"/>
      <c r="AR3" s="59"/>
      <c r="AS3" s="59"/>
      <c r="AT3" s="59"/>
      <c r="AU3" s="13"/>
      <c r="AV3" s="13"/>
      <c r="AW3" s="8"/>
      <c r="AX3" s="8"/>
      <c r="AY3" s="8"/>
      <c r="AZ3" s="8"/>
      <c r="BQ3" s="8" t="s">
        <v>65</v>
      </c>
    </row>
    <row r="4" customFormat="false" ht="15.75" hidden="false" customHeight="true" outlineLevel="0" collapsed="false">
      <c r="A4" s="196" t="s">
        <v>14</v>
      </c>
      <c r="B4" s="197" t="str">
        <f aca="false">IF('Database (LECTURE-RES-PRAC)'!B4=0,"",'Database (LECTURE-RES-PRAC)'!B4)</f>
        <v>CONLAW1</v>
      </c>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59" t="s">
        <v>160</v>
      </c>
      <c r="AL4" s="59"/>
      <c r="AM4" s="59"/>
      <c r="AN4" s="59"/>
      <c r="AO4" s="59"/>
      <c r="AP4" s="157"/>
      <c r="AQ4" s="63" t="s">
        <v>161</v>
      </c>
      <c r="AR4" s="63"/>
      <c r="AS4" s="63"/>
      <c r="AT4" s="64" t="s">
        <v>81</v>
      </c>
      <c r="AU4" s="13"/>
      <c r="AV4" s="13"/>
      <c r="AW4" s="8"/>
      <c r="AX4" s="8"/>
      <c r="AY4" s="8"/>
      <c r="AZ4" s="8"/>
      <c r="BQ4" s="8" t="s">
        <v>66</v>
      </c>
    </row>
    <row r="5" customFormat="false" ht="15.75" hidden="false" customHeight="true" outlineLevel="0" collapsed="false">
      <c r="A5" s="196" t="s">
        <v>17</v>
      </c>
      <c r="B5" s="197" t="str">
        <f aca="false">IF('Database (LECTURE-RES-PRAC)'!B5=0,"",'Database (LECTURE-RES-PRAC)'!B5)</f>
        <v>Constitutional Law I</v>
      </c>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64"/>
      <c r="AL5" s="64" t="s">
        <v>162</v>
      </c>
      <c r="AM5" s="64" t="s">
        <v>163</v>
      </c>
      <c r="AN5" s="64" t="s">
        <v>164</v>
      </c>
      <c r="AO5" s="64" t="s">
        <v>165</v>
      </c>
      <c r="AP5" s="158"/>
      <c r="AQ5" s="63" t="s">
        <v>84</v>
      </c>
      <c r="AR5" s="63"/>
      <c r="AS5" s="63"/>
      <c r="AT5" s="64" t="s">
        <v>85</v>
      </c>
      <c r="AU5" s="13"/>
      <c r="AV5" s="13"/>
      <c r="AW5" s="8"/>
      <c r="AX5" s="8"/>
      <c r="AY5" s="8"/>
      <c r="AZ5" s="8"/>
      <c r="BQ5" s="8" t="s">
        <v>67</v>
      </c>
    </row>
    <row r="6" customFormat="false" ht="15.75" hidden="false" customHeight="true" outlineLevel="0" collapsed="false">
      <c r="A6" s="196" t="s">
        <v>18</v>
      </c>
      <c r="B6" s="198" t="str">
        <f aca="false">IF(COVERPAGE!S6="PRACTICUM",COVERPAGE!S6,IF(COVERPAGE!S6="RESEARCH",COVERPAGE!S6,IF(COVERPAGE!S6="STUDENT FORMATION",COVERPAGE!S6,"")))</f>
        <v/>
      </c>
      <c r="C6" s="8"/>
      <c r="D6" s="8"/>
      <c r="E6" s="8"/>
      <c r="F6" s="8"/>
      <c r="G6" s="8"/>
      <c r="H6" s="8"/>
      <c r="I6" s="8"/>
      <c r="J6" s="8"/>
      <c r="K6" s="8"/>
      <c r="L6" s="8"/>
      <c r="M6" s="8"/>
      <c r="N6" s="8"/>
      <c r="O6" s="159"/>
      <c r="P6" s="159"/>
      <c r="Q6" s="159"/>
      <c r="R6" s="159"/>
      <c r="S6" s="159"/>
      <c r="T6" s="159"/>
      <c r="U6" s="159"/>
      <c r="V6" s="159"/>
      <c r="W6" s="159"/>
      <c r="X6" s="159"/>
      <c r="Y6" s="159"/>
      <c r="Z6" s="8"/>
      <c r="AA6" s="8"/>
      <c r="AB6" s="8"/>
      <c r="AC6" s="8"/>
      <c r="AD6" s="8"/>
      <c r="AE6" s="8"/>
      <c r="AF6" s="8"/>
      <c r="AG6" s="8"/>
      <c r="AH6" s="8"/>
      <c r="AI6" s="8"/>
      <c r="AJ6" s="8"/>
      <c r="AK6" s="64" t="s">
        <v>65</v>
      </c>
      <c r="AL6" s="165" t="n">
        <f aca="false">SUMIF(D$20:M$20, "CLO1", D$21:M$21)</f>
        <v>50</v>
      </c>
      <c r="AM6" s="165" t="n">
        <f aca="false">SUMIF(O$20:X$20, "CLO1", O$21:X$21)</f>
        <v>0</v>
      </c>
      <c r="AN6" s="165" t="n">
        <f aca="false">SUMIF(Z$20:AI$20, "CLO1", Z$21:AI$21)</f>
        <v>0</v>
      </c>
      <c r="AO6" s="165" t="n">
        <f aca="false">IF(SUM(AL6:AN6)=0,"",SUM(AL6:AN6))</f>
        <v>50</v>
      </c>
      <c r="AP6" s="159"/>
      <c r="AQ6" s="13"/>
      <c r="AR6" s="13"/>
      <c r="AS6" s="13"/>
      <c r="AT6" s="13"/>
      <c r="AU6" s="13"/>
      <c r="AV6" s="13"/>
      <c r="AW6" s="8"/>
      <c r="AX6" s="8"/>
      <c r="AY6" s="8"/>
      <c r="AZ6" s="8"/>
      <c r="BQ6" s="8" t="s">
        <v>68</v>
      </c>
    </row>
    <row r="7" customFormat="false" ht="15.75" hidden="false" customHeight="true" outlineLevel="0" collapsed="false">
      <c r="A7" s="196" t="s">
        <v>20</v>
      </c>
      <c r="B7" s="197" t="str">
        <f aca="false">IF('Database (LECTURE-RES-PRAC)'!B7=0,"",'Database (LECTURE-RES-PRAC)'!B7)</f>
        <v/>
      </c>
      <c r="C7" s="8"/>
      <c r="D7" s="8"/>
      <c r="E7" s="8"/>
      <c r="F7" s="8"/>
      <c r="G7" s="8"/>
      <c r="H7" s="8"/>
      <c r="I7" s="8"/>
      <c r="J7" s="8"/>
      <c r="K7" s="8"/>
      <c r="L7" s="8"/>
      <c r="M7" s="8"/>
      <c r="N7" s="159"/>
      <c r="O7" s="159"/>
      <c r="P7" s="159"/>
      <c r="Q7" s="159"/>
      <c r="R7" s="159"/>
      <c r="S7" s="159"/>
      <c r="T7" s="159"/>
      <c r="U7" s="159"/>
      <c r="V7" s="159"/>
      <c r="W7" s="159"/>
      <c r="X7" s="159"/>
      <c r="Y7" s="159"/>
      <c r="Z7" s="8"/>
      <c r="AA7" s="8"/>
      <c r="AB7" s="8"/>
      <c r="AC7" s="8"/>
      <c r="AD7" s="8"/>
      <c r="AE7" s="8"/>
      <c r="AF7" s="8"/>
      <c r="AG7" s="8"/>
      <c r="AH7" s="8"/>
      <c r="AI7" s="8"/>
      <c r="AJ7" s="8"/>
      <c r="AK7" s="64" t="s">
        <v>66</v>
      </c>
      <c r="AL7" s="165" t="n">
        <f aca="false">SUMIF(D$20:M$20, "CLO2", D$21:M$21)</f>
        <v>0</v>
      </c>
      <c r="AM7" s="165" t="n">
        <f aca="false">SUMIF(O$20:X$20, "CLO2", O$21:X$21)</f>
        <v>0</v>
      </c>
      <c r="AN7" s="165" t="n">
        <f aca="false">SUMIF(Z$20:AI$20, "CLO2", Z$21:AI$21)</f>
        <v>0</v>
      </c>
      <c r="AO7" s="165" t="str">
        <f aca="false">IF(SUM(AL7:AN7)=0,"",SUM(AL7:AN7))</f>
        <v/>
      </c>
      <c r="AP7" s="159"/>
      <c r="AQ7" s="30" t="s">
        <v>87</v>
      </c>
      <c r="AR7" s="30"/>
      <c r="AS7" s="30"/>
      <c r="AT7" s="30"/>
      <c r="AU7" s="30"/>
      <c r="AV7" s="30"/>
      <c r="AW7" s="8"/>
      <c r="AX7" s="8"/>
      <c r="AY7" s="8"/>
      <c r="AZ7" s="8"/>
      <c r="BQ7" s="8" t="s">
        <v>69</v>
      </c>
    </row>
    <row r="8" customFormat="false" ht="15.75" hidden="false" customHeight="true" outlineLevel="0" collapsed="false">
      <c r="A8" s="196" t="s">
        <v>21</v>
      </c>
      <c r="B8" s="197" t="n">
        <f aca="false">IF('Database (LECTURE-RES-PRAC)'!B8=0,"",'Database (LECTURE-RES-PRAC)'!B8)</f>
        <v>8</v>
      </c>
      <c r="C8" s="8"/>
      <c r="D8" s="8"/>
      <c r="E8" s="8"/>
      <c r="F8" s="8"/>
      <c r="G8" s="8"/>
      <c r="H8" s="8"/>
      <c r="I8" s="8"/>
      <c r="J8" s="8"/>
      <c r="K8" s="8"/>
      <c r="L8" s="8"/>
      <c r="M8" s="8"/>
      <c r="N8" s="159"/>
      <c r="O8" s="159"/>
      <c r="P8" s="159"/>
      <c r="Q8" s="159"/>
      <c r="R8" s="159"/>
      <c r="S8" s="159"/>
      <c r="T8" s="159"/>
      <c r="U8" s="159"/>
      <c r="V8" s="159"/>
      <c r="W8" s="159"/>
      <c r="X8" s="159"/>
      <c r="Y8" s="159"/>
      <c r="Z8" s="8"/>
      <c r="AA8" s="8"/>
      <c r="AB8" s="8"/>
      <c r="AC8" s="8"/>
      <c r="AD8" s="8"/>
      <c r="AE8" s="8"/>
      <c r="AF8" s="8"/>
      <c r="AG8" s="8"/>
      <c r="AH8" s="8"/>
      <c r="AI8" s="8"/>
      <c r="AJ8" s="8"/>
      <c r="AK8" s="64" t="s">
        <v>67</v>
      </c>
      <c r="AL8" s="165" t="n">
        <f aca="false">SUMIF(D$20:M$20, "CLO3", D$21:M$21)</f>
        <v>0</v>
      </c>
      <c r="AM8" s="165" t="n">
        <f aca="false">SUMIF(O$20:X$20, "CLO3", O$21:X$21)</f>
        <v>0</v>
      </c>
      <c r="AN8" s="165" t="n">
        <f aca="false">SUMIF(Z$20:AI$20, "CLO3", Z$21:AI$21)</f>
        <v>0</v>
      </c>
      <c r="AO8" s="165" t="str">
        <f aca="false">IF(SUM(AL8:AN8)=0,"",SUM(AL8:AN8))</f>
        <v/>
      </c>
      <c r="AP8" s="159"/>
      <c r="AQ8" s="31" t="n">
        <v>1</v>
      </c>
      <c r="AR8" s="32" t="s">
        <v>35</v>
      </c>
      <c r="AS8" s="74" t="s">
        <v>88</v>
      </c>
      <c r="AT8" s="74"/>
      <c r="AU8" s="74"/>
      <c r="AV8" s="74"/>
      <c r="AW8" s="8"/>
      <c r="AX8" s="8"/>
      <c r="AY8" s="8"/>
      <c r="AZ8" s="8"/>
      <c r="BA8" s="14" t="s">
        <v>180</v>
      </c>
      <c r="BQ8" s="8" t="s">
        <v>70</v>
      </c>
    </row>
    <row r="9" customFormat="false" ht="15.75" hidden="false" customHeight="true" outlineLevel="0" collapsed="false">
      <c r="A9" s="196" t="s">
        <v>166</v>
      </c>
      <c r="B9" s="197" t="str">
        <f aca="false">IF('Database (LECTURE-RES-PRAC)'!B9=0,"",'Database (LECTURE-RES-PRAC)'!B9)</f>
        <v/>
      </c>
      <c r="C9" s="8"/>
      <c r="D9" s="8"/>
      <c r="E9" s="8"/>
      <c r="F9" s="8"/>
      <c r="G9" s="8"/>
      <c r="H9" s="8"/>
      <c r="I9" s="8"/>
      <c r="J9" s="8"/>
      <c r="K9" s="8"/>
      <c r="L9" s="8"/>
      <c r="M9" s="8"/>
      <c r="N9" s="159"/>
      <c r="O9" s="159"/>
      <c r="P9" s="159"/>
      <c r="Q9" s="159"/>
      <c r="R9" s="159"/>
      <c r="S9" s="159"/>
      <c r="T9" s="159"/>
      <c r="U9" s="159"/>
      <c r="V9" s="159"/>
      <c r="W9" s="159"/>
      <c r="X9" s="159"/>
      <c r="Y9" s="159"/>
      <c r="Z9" s="8"/>
      <c r="AA9" s="8"/>
      <c r="AB9" s="8"/>
      <c r="AC9" s="8"/>
      <c r="AD9" s="8"/>
      <c r="AE9" s="8"/>
      <c r="AF9" s="8"/>
      <c r="AG9" s="8"/>
      <c r="AH9" s="8"/>
      <c r="AI9" s="8"/>
      <c r="AJ9" s="8"/>
      <c r="AK9" s="64" t="s">
        <v>68</v>
      </c>
      <c r="AL9" s="165" t="n">
        <f aca="false">SUMIF(D$20:M$20, "CLO4", D$21:M$21)</f>
        <v>0</v>
      </c>
      <c r="AM9" s="165" t="n">
        <f aca="false">SUMIF(O$20:X$20, "CLO4", O$21:X$21)</f>
        <v>0</v>
      </c>
      <c r="AN9" s="165" t="n">
        <f aca="false">SUMIF(Z$20:AI$20, "CLO4", Z$21:AI$21)</f>
        <v>0</v>
      </c>
      <c r="AO9" s="165" t="str">
        <f aca="false">IF(SUM(AL9:AN9)=0,"",SUM(AL9:AN9))</f>
        <v/>
      </c>
      <c r="AP9" s="159"/>
      <c r="AQ9" s="31" t="n">
        <v>2</v>
      </c>
      <c r="AR9" s="32" t="s">
        <v>39</v>
      </c>
      <c r="AS9" s="75" t="s">
        <v>89</v>
      </c>
      <c r="AT9" s="75"/>
      <c r="AU9" s="75"/>
      <c r="AV9" s="75"/>
      <c r="AW9" s="8"/>
      <c r="AX9" s="8"/>
      <c r="AY9" s="8"/>
      <c r="AZ9" s="8"/>
      <c r="BA9" s="14" t="s">
        <v>181</v>
      </c>
      <c r="BQ9" s="8" t="s">
        <v>71</v>
      </c>
    </row>
    <row r="10" customFormat="false" ht="15.75" hidden="false" customHeight="true" outlineLevel="0" collapsed="false">
      <c r="A10" s="196" t="s">
        <v>90</v>
      </c>
      <c r="B10" s="199" t="n">
        <f aca="false">IF('Database (LECTURE-RES-PRAC)'!B10=0,"",'Database (LECTURE-RES-PRAC)'!B10)</f>
        <v>0.6</v>
      </c>
      <c r="C10" s="8"/>
      <c r="D10" s="8"/>
      <c r="E10" s="8"/>
      <c r="F10" s="8"/>
      <c r="G10" s="8"/>
      <c r="H10" s="8"/>
      <c r="I10" s="8"/>
      <c r="J10" s="8"/>
      <c r="K10" s="8"/>
      <c r="L10" s="8"/>
      <c r="M10" s="8"/>
      <c r="N10" s="159"/>
      <c r="O10" s="159"/>
      <c r="P10" s="159"/>
      <c r="Q10" s="159"/>
      <c r="R10" s="159"/>
      <c r="S10" s="159"/>
      <c r="T10" s="159"/>
      <c r="U10" s="159"/>
      <c r="V10" s="159"/>
      <c r="W10" s="159"/>
      <c r="X10" s="159"/>
      <c r="Y10" s="159"/>
      <c r="Z10" s="8"/>
      <c r="AA10" s="8"/>
      <c r="AB10" s="8"/>
      <c r="AC10" s="8"/>
      <c r="AD10" s="8"/>
      <c r="AE10" s="8"/>
      <c r="AF10" s="8"/>
      <c r="AG10" s="8"/>
      <c r="AH10" s="8"/>
      <c r="AI10" s="8"/>
      <c r="AJ10" s="8"/>
      <c r="AK10" s="64" t="s">
        <v>69</v>
      </c>
      <c r="AL10" s="165" t="n">
        <f aca="false">SUMIF(D$20:M$20, "CLO5", D$21:M$21)</f>
        <v>0</v>
      </c>
      <c r="AM10" s="165" t="n">
        <f aca="false">SUMIF(O$20:X$20, "CLO5", O$21:X$21)</f>
        <v>0</v>
      </c>
      <c r="AN10" s="165" t="n">
        <f aca="false">SUMIF(Z$20:AI$20, "CLO5", Z$21:AI$21)</f>
        <v>0</v>
      </c>
      <c r="AO10" s="165" t="str">
        <f aca="false">IF(SUM(AL10:AN10)=0,"",SUM(AL10:AN10))</f>
        <v/>
      </c>
      <c r="AP10" s="159"/>
      <c r="AQ10" s="31" t="n">
        <v>3</v>
      </c>
      <c r="AR10" s="32" t="s">
        <v>42</v>
      </c>
      <c r="AS10" s="74" t="s">
        <v>91</v>
      </c>
      <c r="AT10" s="74"/>
      <c r="AU10" s="74"/>
      <c r="AV10" s="74"/>
      <c r="AW10" s="8"/>
      <c r="AX10" s="8"/>
      <c r="AY10" s="8"/>
      <c r="AZ10" s="8"/>
      <c r="BA10" s="14" t="s">
        <v>182</v>
      </c>
      <c r="BQ10" s="8" t="s">
        <v>72</v>
      </c>
    </row>
    <row r="11" customFormat="false" ht="15.75" hidden="false" customHeight="true" outlineLevel="0" collapsed="false">
      <c r="A11" s="200"/>
      <c r="B11" s="201"/>
      <c r="C11" s="8"/>
      <c r="D11" s="8"/>
      <c r="E11" s="8"/>
      <c r="F11" s="8"/>
      <c r="G11" s="8"/>
      <c r="H11" s="8"/>
      <c r="I11" s="8"/>
      <c r="J11" s="8"/>
      <c r="K11" s="8"/>
      <c r="L11" s="8"/>
      <c r="M11" s="8"/>
      <c r="N11" s="159"/>
      <c r="O11" s="159"/>
      <c r="P11" s="159"/>
      <c r="Q11" s="159"/>
      <c r="R11" s="159"/>
      <c r="S11" s="159"/>
      <c r="T11" s="159"/>
      <c r="U11" s="159"/>
      <c r="V11" s="159"/>
      <c r="W11" s="159"/>
      <c r="X11" s="159"/>
      <c r="Y11" s="159"/>
      <c r="Z11" s="8"/>
      <c r="AA11" s="8"/>
      <c r="AB11" s="8"/>
      <c r="AC11" s="8"/>
      <c r="AD11" s="8"/>
      <c r="AE11" s="8"/>
      <c r="AF11" s="8"/>
      <c r="AG11" s="8"/>
      <c r="AH11" s="8"/>
      <c r="AI11" s="8"/>
      <c r="AJ11" s="8"/>
      <c r="AK11" s="64" t="s">
        <v>70</v>
      </c>
      <c r="AL11" s="165" t="n">
        <f aca="false">SUMIF(D$20:M$20, "CLO6", D$21:M$21)</f>
        <v>0</v>
      </c>
      <c r="AM11" s="165" t="n">
        <f aca="false">SUMIF(O$20:X$20, "CLO6", O$21:X$21)</f>
        <v>0</v>
      </c>
      <c r="AN11" s="165" t="n">
        <f aca="false">SUMIF(Z$20:AI$20, "CLO6", Z$21:AI$21)</f>
        <v>0</v>
      </c>
      <c r="AO11" s="165" t="str">
        <f aca="false">IF(SUM(AL11:AN11)=0,"",SUM(AL11:AN11))</f>
        <v/>
      </c>
      <c r="AP11" s="159"/>
      <c r="AQ11" s="202"/>
      <c r="AR11" s="202"/>
      <c r="AS11" s="202"/>
      <c r="AT11" s="8"/>
      <c r="AU11" s="8"/>
      <c r="AV11" s="8"/>
      <c r="AW11" s="8"/>
      <c r="AX11" s="8"/>
      <c r="AY11" s="8"/>
      <c r="AZ11" s="8"/>
      <c r="BA11" s="14" t="s">
        <v>183</v>
      </c>
      <c r="BQ11" s="8" t="s">
        <v>73</v>
      </c>
    </row>
    <row r="12" customFormat="false" ht="15.75" hidden="false" customHeight="true" outlineLevel="0" collapsed="false">
      <c r="A12" s="200"/>
      <c r="B12" s="201"/>
      <c r="C12" s="8"/>
      <c r="D12" s="8"/>
      <c r="E12" s="8"/>
      <c r="F12" s="8"/>
      <c r="G12" s="8"/>
      <c r="H12" s="8"/>
      <c r="I12" s="8"/>
      <c r="J12" s="8"/>
      <c r="K12" s="8"/>
      <c r="L12" s="8"/>
      <c r="M12" s="8"/>
      <c r="N12" s="159"/>
      <c r="O12" s="159"/>
      <c r="P12" s="159"/>
      <c r="Q12" s="159"/>
      <c r="R12" s="159"/>
      <c r="S12" s="159"/>
      <c r="T12" s="159"/>
      <c r="U12" s="159"/>
      <c r="V12" s="159"/>
      <c r="W12" s="159"/>
      <c r="X12" s="159"/>
      <c r="Y12" s="159"/>
      <c r="Z12" s="8"/>
      <c r="AA12" s="8"/>
      <c r="AB12" s="8"/>
      <c r="AC12" s="8"/>
      <c r="AD12" s="8"/>
      <c r="AE12" s="8"/>
      <c r="AF12" s="8"/>
      <c r="AG12" s="8"/>
      <c r="AH12" s="8"/>
      <c r="AI12" s="8"/>
      <c r="AJ12" s="8"/>
      <c r="AK12" s="64" t="s">
        <v>71</v>
      </c>
      <c r="AL12" s="165" t="n">
        <f aca="false">SUMIF(D$20:M$20, "CLO7", D$21:M$21)</f>
        <v>0</v>
      </c>
      <c r="AM12" s="165" t="n">
        <f aca="false">SUMIF(O$20:X$20, "CLO7", O$21:X$21)</f>
        <v>0</v>
      </c>
      <c r="AN12" s="165" t="n">
        <f aca="false">SUMIF(Z$20:AI$20, "CLO7", Z$21:AI$21)</f>
        <v>0</v>
      </c>
      <c r="AO12" s="165" t="str">
        <f aca="false">IF(SUM(AL12:AN12)=0,"",SUM(AL12:AN12))</f>
        <v/>
      </c>
      <c r="AP12" s="159"/>
      <c r="AQ12" s="202"/>
      <c r="AR12" s="202"/>
      <c r="AS12" s="202"/>
      <c r="AT12" s="8"/>
      <c r="AU12" s="8"/>
      <c r="AV12" s="8"/>
      <c r="AW12" s="8"/>
      <c r="AX12" s="8"/>
      <c r="AY12" s="8"/>
      <c r="AZ12" s="8"/>
      <c r="BA12" s="14" t="s">
        <v>184</v>
      </c>
      <c r="BQ12" s="8" t="s">
        <v>74</v>
      </c>
    </row>
    <row r="13" customFormat="false" ht="15.75" hidden="false" customHeight="true" outlineLevel="0" collapsed="false">
      <c r="A13" s="200"/>
      <c r="B13" s="201"/>
      <c r="C13" s="8"/>
      <c r="D13" s="8"/>
      <c r="E13" s="8"/>
      <c r="F13" s="8"/>
      <c r="G13" s="8"/>
      <c r="H13" s="8"/>
      <c r="I13" s="8"/>
      <c r="J13" s="8"/>
      <c r="K13" s="8"/>
      <c r="L13" s="8"/>
      <c r="M13" s="8"/>
      <c r="N13" s="159"/>
      <c r="O13" s="159"/>
      <c r="P13" s="159"/>
      <c r="Q13" s="159"/>
      <c r="R13" s="159"/>
      <c r="S13" s="159"/>
      <c r="T13" s="159"/>
      <c r="U13" s="159"/>
      <c r="V13" s="159"/>
      <c r="W13" s="159"/>
      <c r="X13" s="159"/>
      <c r="Y13" s="159"/>
      <c r="Z13" s="8"/>
      <c r="AA13" s="8"/>
      <c r="AB13" s="8"/>
      <c r="AC13" s="8"/>
      <c r="AD13" s="8"/>
      <c r="AE13" s="8"/>
      <c r="AF13" s="8"/>
      <c r="AG13" s="8"/>
      <c r="AH13" s="8"/>
      <c r="AI13" s="8"/>
      <c r="AJ13" s="8"/>
      <c r="AK13" s="64" t="s">
        <v>72</v>
      </c>
      <c r="AL13" s="165" t="n">
        <f aca="false">SUMIF(D$20:M$20, "CLO8", D$21:M$21)</f>
        <v>0</v>
      </c>
      <c r="AM13" s="165" t="n">
        <f aca="false">SUMIF(O$20:X$20, "CLO8", O$21:X$21)</f>
        <v>0</v>
      </c>
      <c r="AN13" s="165" t="n">
        <f aca="false">SUMIF(Z$20:AI$20, "CLO8", Z$21:AI$21)</f>
        <v>0</v>
      </c>
      <c r="AO13" s="165" t="str">
        <f aca="false">IF(SUM(AL13:AN13)=0,"",SUM(AL13:AN13))</f>
        <v/>
      </c>
      <c r="AP13" s="159"/>
      <c r="AQ13" s="202"/>
      <c r="AR13" s="202"/>
      <c r="AS13" s="202"/>
      <c r="AT13" s="8"/>
      <c r="AU13" s="8"/>
      <c r="AV13" s="8"/>
      <c r="AW13" s="8"/>
      <c r="AX13" s="8"/>
      <c r="AY13" s="8"/>
      <c r="AZ13" s="8"/>
      <c r="BA13" s="14" t="s">
        <v>185</v>
      </c>
    </row>
    <row r="14" customFormat="false" ht="15.75" hidden="false" customHeight="true" outlineLevel="0" collapsed="false">
      <c r="A14" s="200"/>
      <c r="B14" s="201"/>
      <c r="C14" s="8"/>
      <c r="D14" s="8"/>
      <c r="E14" s="8"/>
      <c r="F14" s="8"/>
      <c r="G14" s="8"/>
      <c r="H14" s="8"/>
      <c r="I14" s="8"/>
      <c r="J14" s="8"/>
      <c r="K14" s="8"/>
      <c r="L14" s="8"/>
      <c r="M14" s="8"/>
      <c r="N14" s="159"/>
      <c r="O14" s="159"/>
      <c r="P14" s="159"/>
      <c r="Q14" s="159"/>
      <c r="R14" s="159"/>
      <c r="S14" s="159"/>
      <c r="T14" s="159"/>
      <c r="U14" s="159"/>
      <c r="V14" s="159"/>
      <c r="W14" s="159"/>
      <c r="X14" s="159"/>
      <c r="Y14" s="159"/>
      <c r="Z14" s="8"/>
      <c r="AA14" s="8"/>
      <c r="AB14" s="8"/>
      <c r="AC14" s="8"/>
      <c r="AD14" s="8"/>
      <c r="AE14" s="8"/>
      <c r="AF14" s="8"/>
      <c r="AG14" s="8"/>
      <c r="AH14" s="8"/>
      <c r="AI14" s="8"/>
      <c r="AJ14" s="8"/>
      <c r="AK14" s="64" t="s">
        <v>73</v>
      </c>
      <c r="AL14" s="165" t="n">
        <f aca="false">SUMIF(D$20:M$20, "CLO9", D$21:M$21)</f>
        <v>0</v>
      </c>
      <c r="AM14" s="165" t="n">
        <f aca="false">SUMIF(O$20:X$20, "CLO9", O$21:X$21)</f>
        <v>0</v>
      </c>
      <c r="AN14" s="165" t="n">
        <f aca="false">SUMIF(Z$20:AI$20, "CLO9", Z$21:AI$21)</f>
        <v>0</v>
      </c>
      <c r="AO14" s="165" t="str">
        <f aca="false">IF(SUM(AL14:AN14)=0,"",SUM(AL14:AN14))</f>
        <v/>
      </c>
      <c r="AP14" s="159"/>
      <c r="AQ14" s="202"/>
      <c r="AR14" s="202"/>
      <c r="AS14" s="202"/>
      <c r="AT14" s="8"/>
      <c r="AU14" s="8"/>
      <c r="AV14" s="8"/>
      <c r="AW14" s="8"/>
      <c r="AX14" s="8"/>
      <c r="AY14" s="8"/>
      <c r="AZ14" s="8"/>
      <c r="BA14" s="14" t="s">
        <v>186</v>
      </c>
    </row>
    <row r="15" customFormat="false" ht="15.75" hidden="false" customHeight="true" outlineLevel="0" collapsed="false">
      <c r="A15" s="200"/>
      <c r="B15" s="201"/>
      <c r="C15" s="8"/>
      <c r="D15" s="8"/>
      <c r="E15" s="8"/>
      <c r="F15" s="8"/>
      <c r="G15" s="8"/>
      <c r="H15" s="8"/>
      <c r="I15" s="8"/>
      <c r="J15" s="8"/>
      <c r="K15" s="8"/>
      <c r="L15" s="8"/>
      <c r="M15" s="8"/>
      <c r="N15" s="159"/>
      <c r="O15" s="159"/>
      <c r="P15" s="159"/>
      <c r="Q15" s="159"/>
      <c r="R15" s="159"/>
      <c r="S15" s="159"/>
      <c r="T15" s="159"/>
      <c r="U15" s="159"/>
      <c r="V15" s="159"/>
      <c r="W15" s="159"/>
      <c r="X15" s="159"/>
      <c r="Y15" s="159"/>
      <c r="Z15" s="8"/>
      <c r="AA15" s="8"/>
      <c r="AB15" s="8"/>
      <c r="AC15" s="8"/>
      <c r="AD15" s="8"/>
      <c r="AE15" s="8"/>
      <c r="AF15" s="8"/>
      <c r="AG15" s="8"/>
      <c r="AH15" s="8"/>
      <c r="AI15" s="8"/>
      <c r="AJ15" s="8"/>
      <c r="AK15" s="64" t="s">
        <v>74</v>
      </c>
      <c r="AL15" s="165" t="n">
        <f aca="false">SUMIF(D$20:M$20, "CLO10", D$21:M$21)</f>
        <v>0</v>
      </c>
      <c r="AM15" s="165" t="n">
        <f aca="false">SUMIF(O$20:X$20, "CLO10", O$21:X$21)</f>
        <v>0</v>
      </c>
      <c r="AN15" s="165" t="n">
        <f aca="false">SUMIF(Z$20:AI$20, "CLO10", Z$21:AI$21)</f>
        <v>0</v>
      </c>
      <c r="AO15" s="165" t="str">
        <f aca="false">IF(SUM(AL15:AN15)=0,"",SUM(AL15:AN15))</f>
        <v/>
      </c>
      <c r="AP15" s="159"/>
      <c r="AQ15" s="202"/>
      <c r="AR15" s="202"/>
      <c r="AS15" s="202"/>
      <c r="AT15" s="8"/>
      <c r="AU15" s="8"/>
      <c r="AV15" s="8"/>
      <c r="AW15" s="8"/>
      <c r="AX15" s="8"/>
      <c r="AY15" s="8"/>
      <c r="AZ15" s="8"/>
      <c r="BA15" s="14" t="s">
        <v>187</v>
      </c>
    </row>
    <row r="16" customFormat="false" ht="15.75" hidden="false" customHeight="true" outlineLevel="0" collapsed="false">
      <c r="A16" s="200"/>
      <c r="B16" s="201"/>
      <c r="C16" s="8"/>
      <c r="D16" s="8"/>
      <c r="E16" s="8"/>
      <c r="F16" s="8"/>
      <c r="G16" s="8"/>
      <c r="H16" s="8"/>
      <c r="I16" s="8"/>
      <c r="J16" s="8"/>
      <c r="K16" s="8"/>
      <c r="L16" s="8"/>
      <c r="M16" s="8"/>
      <c r="N16" s="159"/>
      <c r="O16" s="159"/>
      <c r="P16" s="159"/>
      <c r="Q16" s="159"/>
      <c r="R16" s="159"/>
      <c r="S16" s="159"/>
      <c r="T16" s="159"/>
      <c r="U16" s="159"/>
      <c r="V16" s="159"/>
      <c r="W16" s="159"/>
      <c r="X16" s="159"/>
      <c r="Y16" s="159"/>
      <c r="Z16" s="8"/>
      <c r="AA16" s="8"/>
      <c r="AB16" s="8"/>
      <c r="AC16" s="8"/>
      <c r="AD16" s="8"/>
      <c r="AE16" s="8"/>
      <c r="AF16" s="8"/>
      <c r="AG16" s="8"/>
      <c r="AH16" s="8"/>
      <c r="AI16" s="8"/>
      <c r="AJ16" s="8"/>
      <c r="AK16" s="158"/>
      <c r="AL16" s="159"/>
      <c r="AM16" s="159"/>
      <c r="AN16" s="159"/>
      <c r="AO16" s="159"/>
      <c r="AP16" s="159"/>
      <c r="AQ16" s="202"/>
      <c r="AR16" s="202"/>
      <c r="AS16" s="202"/>
      <c r="AT16" s="8"/>
      <c r="AU16" s="8"/>
      <c r="AV16" s="8"/>
      <c r="AW16" s="8"/>
      <c r="AX16" s="8"/>
      <c r="AY16" s="8"/>
      <c r="AZ16" s="8"/>
      <c r="BA16" s="14" t="s">
        <v>188</v>
      </c>
    </row>
    <row r="17" customFormat="false" ht="15.75" hidden="false" customHeight="true" outlineLevel="0" collapsed="false">
      <c r="A17" s="169" t="s">
        <v>167</v>
      </c>
      <c r="B17" s="13"/>
      <c r="C17" s="13"/>
      <c r="D17" s="78" t="s">
        <v>93</v>
      </c>
      <c r="E17" s="78"/>
      <c r="F17" s="78"/>
      <c r="G17" s="78"/>
      <c r="H17" s="78"/>
      <c r="I17" s="78"/>
      <c r="J17" s="78"/>
      <c r="K17" s="78"/>
      <c r="L17" s="78"/>
      <c r="M17" s="78"/>
      <c r="N17" s="79"/>
      <c r="O17" s="78" t="s">
        <v>94</v>
      </c>
      <c r="P17" s="78"/>
      <c r="Q17" s="78"/>
      <c r="R17" s="78"/>
      <c r="S17" s="78"/>
      <c r="T17" s="78"/>
      <c r="U17" s="78"/>
      <c r="V17" s="78"/>
      <c r="W17" s="78"/>
      <c r="X17" s="78"/>
      <c r="Y17" s="13"/>
      <c r="Z17" s="81" t="s">
        <v>95</v>
      </c>
      <c r="AA17" s="81"/>
      <c r="AB17" s="81"/>
      <c r="AC17" s="81"/>
      <c r="AD17" s="81"/>
      <c r="AE17" s="81"/>
      <c r="AF17" s="81"/>
      <c r="AG17" s="81"/>
      <c r="AH17" s="81"/>
      <c r="AI17" s="81"/>
      <c r="AJ17" s="13"/>
      <c r="AK17" s="13"/>
      <c r="AL17" s="13"/>
      <c r="AM17" s="13"/>
      <c r="AN17" s="13"/>
      <c r="AO17" s="13"/>
      <c r="AP17" s="13"/>
      <c r="AQ17" s="13"/>
      <c r="AR17" s="13"/>
      <c r="AS17" s="13"/>
      <c r="AT17" s="13"/>
      <c r="AU17" s="13"/>
      <c r="AV17" s="13"/>
      <c r="AW17" s="13"/>
      <c r="AX17" s="13"/>
      <c r="AY17" s="13"/>
      <c r="AZ17" s="13"/>
      <c r="BA17" s="13"/>
      <c r="BB17" s="13"/>
      <c r="BC17" s="13"/>
      <c r="BD17" s="13"/>
      <c r="BE17" s="13"/>
      <c r="BF17" s="13"/>
      <c r="BG17" s="13"/>
      <c r="BH17" s="13"/>
      <c r="BI17" s="13"/>
      <c r="BJ17" s="13"/>
      <c r="BK17" s="13"/>
      <c r="BL17" s="13"/>
      <c r="BM17" s="13"/>
      <c r="BN17" s="13"/>
    </row>
    <row r="18" customFormat="false" ht="15.75" hidden="false" customHeight="true" outlineLevel="0" collapsed="false">
      <c r="A18" s="64" t="s">
        <v>96</v>
      </c>
      <c r="B18" s="64" t="s">
        <v>97</v>
      </c>
      <c r="C18" s="170"/>
      <c r="D18" s="63"/>
      <c r="E18" s="63"/>
      <c r="F18" s="63"/>
      <c r="G18" s="63"/>
      <c r="H18" s="63"/>
      <c r="I18" s="64"/>
      <c r="J18" s="64"/>
      <c r="K18" s="64"/>
      <c r="L18" s="64"/>
      <c r="M18" s="64"/>
      <c r="N18" s="85" t="s">
        <v>168</v>
      </c>
      <c r="O18" s="63"/>
      <c r="P18" s="63"/>
      <c r="Q18" s="63"/>
      <c r="R18" s="63"/>
      <c r="S18" s="63"/>
      <c r="T18" s="64"/>
      <c r="U18" s="64"/>
      <c r="V18" s="64"/>
      <c r="W18" s="64"/>
      <c r="X18" s="64"/>
      <c r="Y18" s="85" t="s">
        <v>168</v>
      </c>
      <c r="Z18" s="64"/>
      <c r="AA18" s="64"/>
      <c r="AB18" s="64"/>
      <c r="AC18" s="64"/>
      <c r="AD18" s="64"/>
      <c r="AE18" s="64"/>
      <c r="AF18" s="64"/>
      <c r="AG18" s="64"/>
      <c r="AH18" s="64"/>
      <c r="AI18" s="64"/>
      <c r="AJ18" s="85" t="s">
        <v>99</v>
      </c>
      <c r="AK18" s="171" t="s">
        <v>169</v>
      </c>
      <c r="AL18" s="171"/>
      <c r="AM18" s="171"/>
      <c r="AN18" s="171"/>
      <c r="AO18" s="171"/>
      <c r="AP18" s="171"/>
      <c r="AQ18" s="171"/>
      <c r="AR18" s="171"/>
      <c r="AS18" s="171"/>
      <c r="AT18" s="171"/>
      <c r="AU18" s="171"/>
      <c r="AV18" s="171"/>
      <c r="AW18" s="171"/>
      <c r="AX18" s="171"/>
      <c r="AY18" s="171"/>
      <c r="AZ18" s="94" t="s">
        <v>113</v>
      </c>
      <c r="BA18" s="95" t="s">
        <v>114</v>
      </c>
      <c r="BB18" s="95" t="s">
        <v>104</v>
      </c>
      <c r="BC18" s="94" t="s">
        <v>115</v>
      </c>
      <c r="BD18" s="95" t="s">
        <v>116</v>
      </c>
      <c r="BE18" s="95" t="s">
        <v>104</v>
      </c>
      <c r="BF18" s="94" t="s">
        <v>117</v>
      </c>
      <c r="BG18" s="95" t="s">
        <v>118</v>
      </c>
      <c r="BH18" s="95" t="s">
        <v>104</v>
      </c>
      <c r="BI18" s="94" t="s">
        <v>119</v>
      </c>
      <c r="BJ18" s="95" t="s">
        <v>120</v>
      </c>
      <c r="BK18" s="95" t="s">
        <v>104</v>
      </c>
      <c r="BL18" s="94" t="s">
        <v>121</v>
      </c>
      <c r="BM18" s="95" t="s">
        <v>122</v>
      </c>
      <c r="BN18" s="95" t="s">
        <v>104</v>
      </c>
    </row>
    <row r="19" customFormat="false" ht="15.75" hidden="false" customHeight="true" outlineLevel="0" collapsed="false">
      <c r="A19" s="64"/>
      <c r="B19" s="64"/>
      <c r="C19" s="172" t="s">
        <v>189</v>
      </c>
      <c r="D19" s="203" t="s">
        <v>190</v>
      </c>
      <c r="E19" s="203"/>
      <c r="F19" s="203"/>
      <c r="G19" s="203"/>
      <c r="H19" s="203"/>
      <c r="I19" s="203"/>
      <c r="J19" s="203"/>
      <c r="K19" s="203"/>
      <c r="L19" s="203"/>
      <c r="M19" s="204"/>
      <c r="N19" s="90" t="s">
        <v>172</v>
      </c>
      <c r="O19" s="203"/>
      <c r="P19" s="203"/>
      <c r="Q19" s="203"/>
      <c r="R19" s="203"/>
      <c r="S19" s="203"/>
      <c r="T19" s="203"/>
      <c r="U19" s="203"/>
      <c r="V19" s="203"/>
      <c r="W19" s="203"/>
      <c r="X19" s="204"/>
      <c r="Y19" s="90" t="s">
        <v>172</v>
      </c>
      <c r="Z19" s="203"/>
      <c r="AA19" s="203"/>
      <c r="AB19" s="203"/>
      <c r="AC19" s="203"/>
      <c r="AD19" s="203"/>
      <c r="AE19" s="203"/>
      <c r="AF19" s="203"/>
      <c r="AG19" s="203"/>
      <c r="AH19" s="203"/>
      <c r="AI19" s="204"/>
      <c r="AJ19" s="93" t="s">
        <v>172</v>
      </c>
      <c r="AK19" s="175" t="s">
        <v>102</v>
      </c>
      <c r="AL19" s="95" t="s">
        <v>103</v>
      </c>
      <c r="AM19" s="95" t="s">
        <v>104</v>
      </c>
      <c r="AN19" s="175" t="s">
        <v>105</v>
      </c>
      <c r="AO19" s="95" t="s">
        <v>106</v>
      </c>
      <c r="AP19" s="95" t="s">
        <v>104</v>
      </c>
      <c r="AQ19" s="175" t="s">
        <v>107</v>
      </c>
      <c r="AR19" s="95" t="s">
        <v>108</v>
      </c>
      <c r="AS19" s="95" t="s">
        <v>104</v>
      </c>
      <c r="AT19" s="175" t="s">
        <v>109</v>
      </c>
      <c r="AU19" s="95" t="s">
        <v>110</v>
      </c>
      <c r="AV19" s="95" t="s">
        <v>104</v>
      </c>
      <c r="AW19" s="175" t="s">
        <v>111</v>
      </c>
      <c r="AX19" s="95" t="s">
        <v>112</v>
      </c>
      <c r="AY19" s="95" t="s">
        <v>104</v>
      </c>
      <c r="AZ19" s="94"/>
      <c r="BA19" s="94"/>
      <c r="BB19" s="94"/>
      <c r="BC19" s="94"/>
      <c r="BD19" s="94"/>
      <c r="BE19" s="94"/>
      <c r="BF19" s="94"/>
      <c r="BG19" s="94"/>
      <c r="BH19" s="94"/>
      <c r="BI19" s="94"/>
      <c r="BJ19" s="94"/>
      <c r="BK19" s="94"/>
      <c r="BL19" s="94"/>
      <c r="BM19" s="94"/>
      <c r="BN19" s="94"/>
    </row>
    <row r="20" customFormat="false" ht="15.75" hidden="false" customHeight="true" outlineLevel="0" collapsed="false">
      <c r="A20" s="64"/>
      <c r="B20" s="64"/>
      <c r="C20" s="176" t="s">
        <v>123</v>
      </c>
      <c r="D20" s="96" t="s">
        <v>65</v>
      </c>
      <c r="E20" s="96" t="s">
        <v>66</v>
      </c>
      <c r="F20" s="96"/>
      <c r="G20" s="96"/>
      <c r="H20" s="96"/>
      <c r="I20" s="96"/>
      <c r="J20" s="96"/>
      <c r="K20" s="96"/>
      <c r="L20" s="96"/>
      <c r="M20" s="96"/>
      <c r="N20" s="177"/>
      <c r="O20" s="96" t="s">
        <v>66</v>
      </c>
      <c r="P20" s="96"/>
      <c r="Q20" s="96"/>
      <c r="R20" s="96"/>
      <c r="S20" s="96"/>
      <c r="T20" s="96"/>
      <c r="U20" s="96"/>
      <c r="V20" s="96"/>
      <c r="W20" s="96"/>
      <c r="X20" s="178"/>
      <c r="Y20" s="179"/>
      <c r="Z20" s="96" t="s">
        <v>65</v>
      </c>
      <c r="AA20" s="96"/>
      <c r="AB20" s="96"/>
      <c r="AC20" s="96"/>
      <c r="AD20" s="96"/>
      <c r="AE20" s="96"/>
      <c r="AF20" s="96"/>
      <c r="AG20" s="96"/>
      <c r="AH20" s="96"/>
      <c r="AI20" s="178"/>
      <c r="AJ20" s="100"/>
      <c r="AK20" s="175"/>
      <c r="AL20" s="175"/>
      <c r="AM20" s="175"/>
      <c r="AN20" s="175"/>
      <c r="AO20" s="175"/>
      <c r="AP20" s="175"/>
      <c r="AQ20" s="175"/>
      <c r="AR20" s="175"/>
      <c r="AS20" s="175"/>
      <c r="AT20" s="175"/>
      <c r="AU20" s="175"/>
      <c r="AV20" s="175"/>
      <c r="AW20" s="175"/>
      <c r="AX20" s="175"/>
      <c r="AY20" s="175"/>
      <c r="AZ20" s="175"/>
      <c r="BA20" s="175"/>
      <c r="BB20" s="175"/>
      <c r="BC20" s="175"/>
      <c r="BD20" s="175"/>
      <c r="BE20" s="175"/>
      <c r="BF20" s="175"/>
      <c r="BG20" s="175"/>
      <c r="BH20" s="175"/>
      <c r="BI20" s="175"/>
      <c r="BJ20" s="175"/>
      <c r="BK20" s="175"/>
      <c r="BL20" s="175"/>
      <c r="BM20" s="175"/>
      <c r="BN20" s="175"/>
    </row>
    <row r="21" customFormat="false" ht="15.75" hidden="false" customHeight="true" outlineLevel="0" collapsed="false">
      <c r="A21" s="64"/>
      <c r="B21" s="64"/>
      <c r="C21" s="180" t="s">
        <v>178</v>
      </c>
      <c r="D21" s="107" t="n">
        <v>50</v>
      </c>
      <c r="E21" s="107"/>
      <c r="F21" s="107"/>
      <c r="G21" s="107"/>
      <c r="H21" s="107"/>
      <c r="I21" s="107"/>
      <c r="J21" s="107"/>
      <c r="K21" s="107"/>
      <c r="L21" s="107"/>
      <c r="M21" s="107"/>
      <c r="N21" s="181" t="n">
        <f aca="false">IF(SUM(D21:M21)=0,0,SUM(D21:M21))</f>
        <v>50</v>
      </c>
      <c r="O21" s="107"/>
      <c r="P21" s="107"/>
      <c r="Q21" s="107"/>
      <c r="R21" s="107"/>
      <c r="S21" s="107"/>
      <c r="T21" s="107"/>
      <c r="U21" s="107"/>
      <c r="V21" s="107"/>
      <c r="W21" s="107"/>
      <c r="X21" s="107"/>
      <c r="Y21" s="181" t="str">
        <f aca="false">IF(SUM(O21:X21)=0,"",SUM(O21:X21))</f>
        <v/>
      </c>
      <c r="Z21" s="107"/>
      <c r="AA21" s="107"/>
      <c r="AB21" s="107"/>
      <c r="AC21" s="107"/>
      <c r="AD21" s="107"/>
      <c r="AE21" s="107"/>
      <c r="AF21" s="107"/>
      <c r="AG21" s="107"/>
      <c r="AH21" s="107"/>
      <c r="AI21" s="107"/>
      <c r="AJ21" s="182" t="str">
        <f aca="false">IF(SUM(Z21:AI21)=0,"",SUM(Z21:AI21))</f>
        <v/>
      </c>
      <c r="AK21" s="175"/>
      <c r="AL21" s="175"/>
      <c r="AM21" s="175"/>
      <c r="AN21" s="175"/>
      <c r="AO21" s="175"/>
      <c r="AP21" s="175"/>
      <c r="AQ21" s="175"/>
      <c r="AR21" s="175"/>
      <c r="AS21" s="175"/>
      <c r="AT21" s="175"/>
      <c r="AU21" s="175"/>
      <c r="AV21" s="175"/>
      <c r="AW21" s="175"/>
      <c r="AX21" s="175"/>
      <c r="AY21" s="175"/>
      <c r="AZ21" s="175"/>
      <c r="BA21" s="175"/>
      <c r="BB21" s="175"/>
      <c r="BC21" s="175"/>
      <c r="BD21" s="175"/>
      <c r="BE21" s="175"/>
      <c r="BF21" s="175"/>
      <c r="BG21" s="175"/>
      <c r="BH21" s="175"/>
      <c r="BI21" s="175"/>
      <c r="BJ21" s="175"/>
      <c r="BK21" s="175"/>
      <c r="BL21" s="175"/>
      <c r="BM21" s="175"/>
      <c r="BN21" s="175"/>
    </row>
    <row r="22" customFormat="false" ht="15.75" hidden="false" customHeight="true" outlineLevel="0" collapsed="false">
      <c r="A22" s="184" t="str">
        <f aca="false">IF(A$6="LECTURE","",IF('Database (LECTURE-RES-PRAC)'!A17="","",'Database (LECTURE-RES-PRAC)'!A17))</f>
        <v/>
      </c>
      <c r="B22" s="184" t="str">
        <f aca="false">IF(B$6="LECTURE","",IF('Database (LECTURE-RES-PRAC)'!B17="","",'Database (LECTURE-RES-PRAC)'!B17))</f>
        <v>trinidad, isabel</v>
      </c>
      <c r="C22" s="184" t="str">
        <f aca="false">IF(C$6="LECTURE","",IF('Database (LECTURE-RES-PRAC)'!C17="","",'Database (LECTURE-RES-PRAC)'!C17))</f>
        <v>bsmt</v>
      </c>
      <c r="D22" s="52"/>
      <c r="E22" s="52"/>
      <c r="F22" s="52"/>
      <c r="G22" s="52"/>
      <c r="H22" s="52"/>
      <c r="I22" s="52"/>
      <c r="J22" s="52"/>
      <c r="K22" s="52"/>
      <c r="L22" s="52"/>
      <c r="M22" s="52"/>
      <c r="N22" s="181" t="n">
        <f aca="false">IF(B22&lt;&gt;"",SUM(D22:M22),"")</f>
        <v>0</v>
      </c>
      <c r="O22" s="52"/>
      <c r="P22" s="52"/>
      <c r="Q22" s="52"/>
      <c r="R22" s="52"/>
      <c r="S22" s="52"/>
      <c r="T22" s="52"/>
      <c r="U22" s="52"/>
      <c r="V22" s="52"/>
      <c r="W22" s="52"/>
      <c r="X22" s="52"/>
      <c r="Y22" s="181" t="n">
        <f aca="false">IF(B22&lt;&gt;"",SUM(O22:X22),"")</f>
        <v>0</v>
      </c>
      <c r="Z22" s="52"/>
      <c r="AA22" s="52"/>
      <c r="AB22" s="52"/>
      <c r="AC22" s="52"/>
      <c r="AD22" s="52"/>
      <c r="AE22" s="52"/>
      <c r="AF22" s="52"/>
      <c r="AG22" s="52"/>
      <c r="AH22" s="52"/>
      <c r="AI22" s="52"/>
      <c r="AJ22" s="182" t="n">
        <f aca="false">IF(B22&lt;&gt;"",SUM(Z22:AI22),"")</f>
        <v>0</v>
      </c>
      <c r="AK22" s="185" t="str">
        <f aca="false">IF(B22&lt;&gt;"",IFERROR(IF((SUMIF(D$20:AI$20, "CLO1", D22:AI22)/AO$6)=0,"",(SUMIF(D$20:AI$20, "CLO1", D22:AI22)/AO$6)),""),"")</f>
        <v/>
      </c>
      <c r="AL22" s="115" t="str">
        <f aca="false">IF(AK22="","",IF(AK22&gt;=B$10,"Y","N"))</f>
        <v/>
      </c>
      <c r="AM22" s="115" t="str">
        <f aca="false">IF(AK22="","",IF(AK22&lt;50%,1,IF(AND(AK22&gt;=50%,AK22&lt;B$10),2,IF(AK22&gt;=B$10,3))))</f>
        <v/>
      </c>
      <c r="AN22" s="185" t="str">
        <f aca="false">IF(B22&lt;&gt;"",IFERROR(IF((SUMIF(D$20:AI$20, "CLO2", D22:AI22)/AO$7)=0,"",(SUMIF(D$20:AI$20, "CLO2", D22:AI22)/AO$7)),""),"")</f>
        <v/>
      </c>
      <c r="AO22" s="115" t="str">
        <f aca="false">IF(AN22="","",IF(AN22&gt;=B$10,"Y","N"))</f>
        <v/>
      </c>
      <c r="AP22" s="115" t="str">
        <f aca="false">IF(AN22="","",IF(AN22&lt;50%,1,IF(AND(AN22&gt;=50%,AN22&lt;B$10),2,IF(AN22&gt;=B$10,3))))</f>
        <v/>
      </c>
      <c r="AQ22" s="185" t="str">
        <f aca="false">IF(B22&lt;&gt;"",IFERROR(IF((SUMIF(D$20:AI$20, "CLO3", D22:AI22)/AO$8)=0,"",(SUMIF(D$20:AI$20, "CLO3", D22:AI22)/AO$8)),""),"")</f>
        <v/>
      </c>
      <c r="AR22" s="115" t="str">
        <f aca="false">IF(AQ22="","",IF(AQ22&gt;=B$10,"Y","N"))</f>
        <v/>
      </c>
      <c r="AS22" s="115" t="str">
        <f aca="false">IF(AQ22="","",IF(AQ22&lt;50%,1,IF(AND(AQ22&gt;=50%,AQ22&lt;B$10),2,IF(AQ22&gt;=B$10,3))))</f>
        <v/>
      </c>
      <c r="AT22" s="185" t="str">
        <f aca="false">IF(B22&lt;&gt;"",IFERROR(IF((SUMIF(D$20:AI$20, "CLO4", D22:AI22)/AO$9)=0,"",(SUMIF(D$20:AI$20, "CLO4", D22:AI22)/AO$9)),""),"")</f>
        <v/>
      </c>
      <c r="AU22" s="115" t="str">
        <f aca="false">IF(AT22="","",IF(AT22&gt;=B$10,"Y","N"))</f>
        <v/>
      </c>
      <c r="AV22" s="115" t="str">
        <f aca="false">IF(AT22="","",IF(AT22&lt;50%,1,IF(AND(AT22&gt;=50%,AT22&lt;B$10),2,IF(AT22&gt;=B$10,3))))</f>
        <v/>
      </c>
      <c r="AW22" s="185" t="str">
        <f aca="false">IF(B22&lt;&gt;"",IFERROR(IF((SUMIF(D$20:AI$20, "CLO5", D22:AI22)/AO$10)=0,"",(SUMIF(D$20:AI$20, "CLO5", D22:AI22)/AO$10)),""),"")</f>
        <v/>
      </c>
      <c r="AX22" s="115" t="str">
        <f aca="false">IF(AW22="","",IF(AW22&gt;=B$10,"Y","N"))</f>
        <v/>
      </c>
      <c r="AY22" s="115" t="str">
        <f aca="false">IF(AW22="","",IF(AW22&lt;50%,1,IF(AND(AW22&gt;=50%,AW22&lt;B$10),2,IF(AW22&gt;=B$10,3))))</f>
        <v/>
      </c>
      <c r="AZ22" s="114" t="str">
        <f aca="false">IF(B22&lt;&gt;"",IFERROR(IF((SUMIF(D$20:AI$20, "CLO6", D22:AI22)/AO$11)=0,"",(SUMIF(D$20:AI$20, "CLO6", D22:AI22)/AO$11)),""),"")</f>
        <v/>
      </c>
      <c r="BA22" s="115" t="str">
        <f aca="false">IF(AZ22="","",IF(AZ22&gt;=B$10,"Y","N"))</f>
        <v/>
      </c>
      <c r="BB22" s="115" t="str">
        <f aca="false">IF(BA22="","",IF(BA22&lt;50%,1,IF(AND(BA22&gt;=50%,BA22&lt;B$10),2,IF(BA22&gt;=B$10,3))))</f>
        <v/>
      </c>
      <c r="BC22" s="114" t="str">
        <f aca="false">IF(B22&lt;&gt;"",IFERROR(IF((SUMIF(D$20:AI$20, "CLO7", D22:AI22)/AO$12)=0,"",(SUMIF(D$20:AI$20, "CLO7", D22:AI22)/AO$12)),""),"")</f>
        <v/>
      </c>
      <c r="BD22" s="115" t="str">
        <f aca="false">IF(BC22="","",IF(BC22&gt;=B$10,"Y","N"))</f>
        <v/>
      </c>
      <c r="BE22" s="115" t="str">
        <f aca="false">IF(BD22="","",IF(BD22&lt;50%,1,IF(AND(BD22&gt;=50%,BD22&lt;B$10),2,IF(BD22&gt;=B$10,3))))</f>
        <v/>
      </c>
      <c r="BF22" s="114" t="str">
        <f aca="false">IF(B22&lt;&gt;"",IFERROR(IF((SUMIF(D$20:AI$20, "CLO8", D22:AI22)/AO$13)=0,"",(SUMIF(D$20:AI$20, "CLO8", D22:AI22)/AO$13)),""),"")</f>
        <v/>
      </c>
      <c r="BG22" s="115" t="str">
        <f aca="false">IF(BF22="","",IF(BF22&gt;=B$10,"Y","N"))</f>
        <v/>
      </c>
      <c r="BH22" s="115" t="str">
        <f aca="false">IF(BG22="","",IF(BG22&lt;50%,1,IF(AND(BG22&gt;=50%,BG22&lt;B$10),2,IF(BG22&gt;=B$10,3))))</f>
        <v/>
      </c>
      <c r="BI22" s="114" t="str">
        <f aca="false">IF(B22&lt;&gt;"",IFERROR(IF((SUMIF(D$20:AI$20, "CLO9", D22:AI22)/AO$14)=0,"",(SUMIF(D$20:AI$20, "CLO9", D22:AI22)/AO$14)),""),"")</f>
        <v/>
      </c>
      <c r="BJ22" s="115" t="str">
        <f aca="false">IF(BI22="","",IF(BI22&gt;=B$10,"Y","N"))</f>
        <v/>
      </c>
      <c r="BK22" s="115" t="str">
        <f aca="false">IF(BJ22="","",IF(BJ22&lt;50%,1,IF(AND(BJ22&gt;=50%,BJ22&lt;B$10),2,IF(BJ22&gt;=B$10,3))))</f>
        <v/>
      </c>
      <c r="BL22" s="114" t="str">
        <f aca="false">IF(B22&lt;&gt;"",IFERROR(IF((SUMIF(D$20:AI$20,"CLO10",D22:AI22)/AO$15)=0,"",(SUMIF(D$20:AI$20,"CLO10",D22:AI22)/AO$15)),""),"")</f>
        <v/>
      </c>
      <c r="BM22" s="115" t="str">
        <f aca="false">IF(BL22="","",IF(BL22&gt;=B$10,"Y","N"))</f>
        <v/>
      </c>
      <c r="BN22" s="115" t="str">
        <f aca="false">IF(BM22="","",IF(BM22&lt;50%,1,IF(AND(BM22&gt;=50%,BM22&lt;B$10),2,IF(BM22&gt;=B$10,3))))</f>
        <v/>
      </c>
    </row>
    <row r="23" customFormat="false" ht="15.75" hidden="false" customHeight="true" outlineLevel="0" collapsed="false">
      <c r="A23" s="184" t="str">
        <f aca="false">IF(A$6="LECTURE","",IF('Database (LECTURE-RES-PRAC)'!A18="","",'Database (LECTURE-RES-PRAC)'!A18))</f>
        <v/>
      </c>
      <c r="B23" s="184" t="str">
        <f aca="false">IF(B$6="LECTURE","",IF('Database (LECTURE-RES-PRAC)'!B18="","",'Database (LECTURE-RES-PRAC)'!B18))</f>
        <v>guevarra, marco</v>
      </c>
      <c r="C23" s="184" t="str">
        <f aca="false">IF(C$6="LECTURE","",IF('Database (LECTURE-RES-PRAC)'!C18="","",'Database (LECTURE-RES-PRAC)'!C18))</f>
        <v/>
      </c>
      <c r="D23" s="52" t="n">
        <v>48</v>
      </c>
      <c r="E23" s="52"/>
      <c r="F23" s="52"/>
      <c r="G23" s="52"/>
      <c r="H23" s="52"/>
      <c r="I23" s="52"/>
      <c r="J23" s="52"/>
      <c r="K23" s="52"/>
      <c r="L23" s="52"/>
      <c r="M23" s="52"/>
      <c r="N23" s="181" t="n">
        <f aca="false">IF(B23&lt;&gt;"",SUM(D23:M23),"")</f>
        <v>48</v>
      </c>
      <c r="O23" s="52"/>
      <c r="P23" s="52"/>
      <c r="Q23" s="52"/>
      <c r="R23" s="52"/>
      <c r="S23" s="52"/>
      <c r="T23" s="52"/>
      <c r="U23" s="52"/>
      <c r="V23" s="52"/>
      <c r="W23" s="52"/>
      <c r="X23" s="52"/>
      <c r="Y23" s="181" t="n">
        <f aca="false">IF(B23&lt;&gt;"",SUM(O23:X23),"")</f>
        <v>0</v>
      </c>
      <c r="Z23" s="52"/>
      <c r="AA23" s="52"/>
      <c r="AB23" s="52"/>
      <c r="AC23" s="52"/>
      <c r="AD23" s="52"/>
      <c r="AE23" s="52"/>
      <c r="AF23" s="52"/>
      <c r="AG23" s="52"/>
      <c r="AH23" s="52"/>
      <c r="AI23" s="52"/>
      <c r="AJ23" s="182" t="n">
        <f aca="false">IF(B23&lt;&gt;"",SUM(Z23:AI23),"")</f>
        <v>0</v>
      </c>
      <c r="AK23" s="185" t="n">
        <f aca="false">IF(B23&lt;&gt;"",IFERROR(IF((SUMIF(D$20:AI$20, "CLO1", D23:AI23)/AO$6)=0,"",(SUMIF(D$20:AI$20, "CLO1", D23:AI23)/AO$6)),""),"")</f>
        <v>0.96</v>
      </c>
      <c r="AL23" s="115" t="str">
        <f aca="false">IF(AK23="","",IF(AK23&gt;=B$10,"Y","N"))</f>
        <v>Y</v>
      </c>
      <c r="AM23" s="115" t="n">
        <f aca="false">IF(AK23="","",IF(AK23&lt;50%,1,IF(AND(AK23&gt;=50%,AK23&lt;B$10),2,IF(AK23&gt;=B$10,3))))</f>
        <v>3</v>
      </c>
      <c r="AN23" s="185" t="str">
        <f aca="false">IF(B23&lt;&gt;"",IFERROR(IF((SUMIF(D$20:AI$20, "CLO2", D23:AI23)/AO$7)=0,"",(SUMIF(D$20:AI$20, "CLO2", D23:AI23)/AO$7)),""),"")</f>
        <v/>
      </c>
      <c r="AO23" s="115" t="str">
        <f aca="false">IF(AN23="","",IF(AN23&gt;=B$10,"Y","N"))</f>
        <v/>
      </c>
      <c r="AP23" s="115" t="str">
        <f aca="false">IF(AN23="","",IF(AN23&lt;50%,1,IF(AND(AN23&gt;=50%,AN23&lt;B$10),2,IF(AN23&gt;=B$10,3))))</f>
        <v/>
      </c>
      <c r="AQ23" s="185" t="str">
        <f aca="false">IF(B23&lt;&gt;"",IFERROR(IF((SUMIF(D$20:AI$20, "CLO3", D23:AI23)/AO$8)=0,"",(SUMIF(D$20:AI$20, "CLO3", D23:AI23)/AO$8)),""),"")</f>
        <v/>
      </c>
      <c r="AR23" s="115" t="str">
        <f aca="false">IF(AQ23="","",IF(AQ23&gt;=B$10,"Y","N"))</f>
        <v/>
      </c>
      <c r="AS23" s="115" t="str">
        <f aca="false">IF(AQ23="","",IF(AQ23&lt;50%,1,IF(AND(AQ23&gt;=50%,AQ23&lt;B$10),2,IF(AQ23&gt;=B$10,3))))</f>
        <v/>
      </c>
      <c r="AT23" s="185" t="str">
        <f aca="false">IF(B23&lt;&gt;"",IFERROR(IF((SUMIF(D$20:AI$20, "CLO4", D23:AI23)/AO$9)=0,"",(SUMIF(D$20:AI$20, "CLO4", D23:AI23)/AO$9)),""),"")</f>
        <v/>
      </c>
      <c r="AU23" s="115" t="str">
        <f aca="false">IF(AT23="","",IF(AT23&gt;=B$10,"Y","N"))</f>
        <v/>
      </c>
      <c r="AV23" s="115" t="str">
        <f aca="false">IF(AT23="","",IF(AT23&lt;50%,1,IF(AND(AT23&gt;=50%,AT23&lt;B$10),2,IF(AT23&gt;=B$10,3))))</f>
        <v/>
      </c>
      <c r="AW23" s="185" t="str">
        <f aca="false">IF(B23&lt;&gt;"",IFERROR(IF((SUMIF(D$20:AI$20, "CLO5", D23:AI23)/AO$10)=0,"",(SUMIF(D$20:AI$20, "CLO5", D23:AI23)/AO$10)),""),"")</f>
        <v/>
      </c>
      <c r="AX23" s="115" t="str">
        <f aca="false">IF(AW23="","",IF(AW23&gt;=B$10,"Y","N"))</f>
        <v/>
      </c>
      <c r="AY23" s="115" t="str">
        <f aca="false">IF(AW23="","",IF(AW23&lt;50%,1,IF(AND(AW23&gt;=50%,AW23&lt;B$10),2,IF(AW23&gt;=B$10,3))))</f>
        <v/>
      </c>
      <c r="AZ23" s="114" t="str">
        <f aca="false">IF(B23&lt;&gt;"",IFERROR(IF((SUMIF(D$20:AI$20, "CLO6", D23:AI23)/AO$11)=0,"",(SUMIF(D$20:AI$20, "CLO6", D23:AI23)/AO$11)),""),"")</f>
        <v/>
      </c>
      <c r="BA23" s="115" t="str">
        <f aca="false">IF(AZ23="","",IF(AZ23&gt;=B$10,"Y","N"))</f>
        <v/>
      </c>
      <c r="BB23" s="115" t="str">
        <f aca="false">IF(BA23="","",IF(BA23&lt;50%,1,IF(AND(BA23&gt;=50%,BA23&lt;B$10),2,IF(BA23&gt;=B$10,3))))</f>
        <v/>
      </c>
      <c r="BC23" s="114" t="str">
        <f aca="false">IF(B23&lt;&gt;"",IFERROR(IF((SUMIF(D$20:AI$20, "CLO7", D23:AI23)/AO$12)=0,"",(SUMIF(D$20:AI$20, "CLO7", D23:AI23)/AO$12)),""),"")</f>
        <v/>
      </c>
      <c r="BD23" s="115" t="str">
        <f aca="false">IF(BC23="","",IF(BC23&gt;=B$10,"Y","N"))</f>
        <v/>
      </c>
      <c r="BE23" s="115" t="str">
        <f aca="false">IF(BD23="","",IF(BD23&lt;50%,1,IF(AND(BD23&gt;=50%,BD23&lt;B$10),2,IF(BD23&gt;=B$10,3))))</f>
        <v/>
      </c>
      <c r="BF23" s="114" t="str">
        <f aca="false">IF(B23&lt;&gt;"",IFERROR(IF((SUMIF(D$20:AI$20, "CLO8", D23:AI23)/AO$13)=0,"",(SUMIF(D$20:AI$20, "CLO8", D23:AI23)/AO$13)),""),"")</f>
        <v/>
      </c>
      <c r="BG23" s="115" t="str">
        <f aca="false">IF(BF23="","",IF(BF23&gt;=B$10,"Y","N"))</f>
        <v/>
      </c>
      <c r="BH23" s="115" t="str">
        <f aca="false">IF(BG23="","",IF(BG23&lt;50%,1,IF(AND(BG23&gt;=50%,BG23&lt;B$10),2,IF(BG23&gt;=B$10,3))))</f>
        <v/>
      </c>
      <c r="BI23" s="114" t="str">
        <f aca="false">IF(B23&lt;&gt;"",IFERROR(IF((SUMIF(D$20:AI$20, "CLO9", D23:AI23)/AO$14)=0,"",(SUMIF(D$20:AI$20, "CLO9", D23:AI23)/AO$14)),""),"")</f>
        <v/>
      </c>
      <c r="BJ23" s="115" t="str">
        <f aca="false">IF(BI23="","",IF(BI23&gt;=B$10,"Y","N"))</f>
        <v/>
      </c>
      <c r="BK23" s="115" t="str">
        <f aca="false">IF(BJ23="","",IF(BJ23&lt;50%,1,IF(AND(BJ23&gt;=50%,BJ23&lt;B$10),2,IF(BJ23&gt;=B$10,3))))</f>
        <v/>
      </c>
      <c r="BL23" s="114" t="str">
        <f aca="false">IF(B23&lt;&gt;"",IFERROR(IF((SUMIF(D$20:AI$20,"CLO10",D23:AI23)/AO$15)=0,"",(SUMIF(D$20:AI$20,"CLO10",D23:AI23)/AO$15)),""),"")</f>
        <v/>
      </c>
      <c r="BM23" s="115" t="str">
        <f aca="false">IF(BL23="","",IF(BL23&gt;=B$10,"Y","N"))</f>
        <v/>
      </c>
      <c r="BN23" s="115" t="str">
        <f aca="false">IF(BM23="","",IF(BM23&lt;50%,1,IF(AND(BM23&gt;=50%,BM23&lt;B$10),2,IF(BM23&gt;=B$10,3))))</f>
        <v/>
      </c>
    </row>
    <row r="24" customFormat="false" ht="15.75" hidden="false" customHeight="true" outlineLevel="0" collapsed="false">
      <c r="A24" s="184" t="str">
        <f aca="false">IF(A$6="LECTURE","",IF('Database (LECTURE-RES-PRAC)'!A19="","",'Database (LECTURE-RES-PRAC)'!A19))</f>
        <v/>
      </c>
      <c r="B24" s="184" t="str">
        <f aca="false">IF(B$6="LECTURE","",IF('Database (LECTURE-RES-PRAC)'!B19="","",'Database (LECTURE-RES-PRAC)'!B19))</f>
        <v>lim, patricia</v>
      </c>
      <c r="C24" s="184" t="str">
        <f aca="false">IF(C$6="LECTURE","",IF('Database (LECTURE-RES-PRAC)'!C19="","",'Database (LECTURE-RES-PRAC)'!C19))</f>
        <v/>
      </c>
      <c r="D24" s="52" t="n">
        <v>38</v>
      </c>
      <c r="E24" s="52"/>
      <c r="F24" s="52"/>
      <c r="G24" s="52"/>
      <c r="H24" s="52"/>
      <c r="I24" s="52"/>
      <c r="J24" s="52"/>
      <c r="K24" s="52"/>
      <c r="L24" s="52"/>
      <c r="M24" s="52"/>
      <c r="N24" s="181" t="n">
        <f aca="false">IF(B24&lt;&gt;"",SUM(D24:M24),"")</f>
        <v>38</v>
      </c>
      <c r="O24" s="52"/>
      <c r="P24" s="52"/>
      <c r="Q24" s="52"/>
      <c r="R24" s="52"/>
      <c r="S24" s="52"/>
      <c r="T24" s="52"/>
      <c r="U24" s="52"/>
      <c r="V24" s="52"/>
      <c r="W24" s="52"/>
      <c r="X24" s="52"/>
      <c r="Y24" s="181" t="n">
        <f aca="false">IF(B24&lt;&gt;"",SUM(O24:X24),"")</f>
        <v>0</v>
      </c>
      <c r="Z24" s="52"/>
      <c r="AA24" s="52"/>
      <c r="AB24" s="52"/>
      <c r="AC24" s="52"/>
      <c r="AD24" s="52"/>
      <c r="AE24" s="52"/>
      <c r="AF24" s="52"/>
      <c r="AG24" s="52"/>
      <c r="AH24" s="52"/>
      <c r="AI24" s="52"/>
      <c r="AJ24" s="182" t="n">
        <f aca="false">IF(B24&lt;&gt;"",SUM(Z24:AI24),"")</f>
        <v>0</v>
      </c>
      <c r="AK24" s="185" t="n">
        <f aca="false">IF(B24&lt;&gt;"",IFERROR(IF((SUMIF(D$20:AI$20, "CLO1", D24:AI24)/AO$6)=0,"",(SUMIF(D$20:AI$20, "CLO1", D24:AI24)/AO$6)),""),"")</f>
        <v>0.76</v>
      </c>
      <c r="AL24" s="115" t="str">
        <f aca="false">IF(AK24="","",IF(AK24&gt;=B$10,"Y","N"))</f>
        <v>Y</v>
      </c>
      <c r="AM24" s="115" t="n">
        <f aca="false">IF(AK24="","",IF(AK24&lt;50%,1,IF(AND(AK24&gt;=50%,AK24&lt;B$10),2,IF(AK24&gt;=B$10,3))))</f>
        <v>3</v>
      </c>
      <c r="AN24" s="185" t="str">
        <f aca="false">IF(B24&lt;&gt;"",IFERROR(IF((SUMIF(D$20:AI$20, "CLO2", D24:AI24)/AO$7)=0,"",(SUMIF(D$20:AI$20, "CLO2", D24:AI24)/AO$7)),""),"")</f>
        <v/>
      </c>
      <c r="AO24" s="115" t="str">
        <f aca="false">IF(AN24="","",IF(AN24&gt;=B$10,"Y","N"))</f>
        <v/>
      </c>
      <c r="AP24" s="115" t="str">
        <f aca="false">IF(AN24="","",IF(AN24&lt;50%,1,IF(AND(AN24&gt;=50%,AN24&lt;B$10),2,IF(AN24&gt;=B$10,3))))</f>
        <v/>
      </c>
      <c r="AQ24" s="185" t="str">
        <f aca="false">IF(B24&lt;&gt;"",IFERROR(IF((SUMIF(D$20:AI$20, "CLO3", D24:AI24)/AO$8)=0,"",(SUMIF(D$20:AI$20, "CLO3", D24:AI24)/AO$8)),""),"")</f>
        <v/>
      </c>
      <c r="AR24" s="115" t="str">
        <f aca="false">IF(AQ24="","",IF(AQ24&gt;=B$10,"Y","N"))</f>
        <v/>
      </c>
      <c r="AS24" s="115" t="str">
        <f aca="false">IF(AQ24="","",IF(AQ24&lt;50%,1,IF(AND(AQ24&gt;=50%,AQ24&lt;B$10),2,IF(AQ24&gt;=B$10,3))))</f>
        <v/>
      </c>
      <c r="AT24" s="185" t="str">
        <f aca="false">IF(B24&lt;&gt;"",IFERROR(IF((SUMIF(D$20:AI$20, "CLO4", D24:AI24)/AO$9)=0,"",(SUMIF(D$20:AI$20, "CLO4", D24:AI24)/AO$9)),""),"")</f>
        <v/>
      </c>
      <c r="AU24" s="115" t="str">
        <f aca="false">IF(AT24="","",IF(AT24&gt;=B$10,"Y","N"))</f>
        <v/>
      </c>
      <c r="AV24" s="115" t="str">
        <f aca="false">IF(AT24="","",IF(AT24&lt;50%,1,IF(AND(AT24&gt;=50%,AT24&lt;B$10),2,IF(AT24&gt;=B$10,3))))</f>
        <v/>
      </c>
      <c r="AW24" s="185" t="str">
        <f aca="false">IF(B24&lt;&gt;"",IFERROR(IF((SUMIF(D$20:AI$20, "CLO5", D24:AI24)/AO$10)=0,"",(SUMIF(D$20:AI$20, "CLO5", D24:AI24)/AO$10)),""),"")</f>
        <v/>
      </c>
      <c r="AX24" s="115" t="str">
        <f aca="false">IF(AW24="","",IF(AW24&gt;=B$10,"Y","N"))</f>
        <v/>
      </c>
      <c r="AY24" s="115" t="str">
        <f aca="false">IF(AW24="","",IF(AW24&lt;50%,1,IF(AND(AW24&gt;=50%,AW24&lt;B$10),2,IF(AW24&gt;=B$10,3))))</f>
        <v/>
      </c>
      <c r="AZ24" s="114" t="str">
        <f aca="false">IF(B24&lt;&gt;"",IFERROR(IF((SUMIF(D$20:AI$20, "CLO6", D24:AI24)/AO$11)=0,"",(SUMIF(D$20:AI$20, "CLO6", D24:AI24)/AO$11)),""),"")</f>
        <v/>
      </c>
      <c r="BA24" s="115" t="str">
        <f aca="false">IF(AZ24="","",IF(AZ24&gt;=B$10,"Y","N"))</f>
        <v/>
      </c>
      <c r="BB24" s="115" t="str">
        <f aca="false">IF(BA24="","",IF(BA24&lt;50%,1,IF(AND(BA24&gt;=50%,BA24&lt;B$10),2,IF(BA24&gt;=B$10,3))))</f>
        <v/>
      </c>
      <c r="BC24" s="114" t="str">
        <f aca="false">IF(B24&lt;&gt;"",IFERROR(IF((SUMIF(D$20:AI$20, "CLO7", D24:AI24)/AO$12)=0,"",(SUMIF(D$20:AI$20, "CLO7", D24:AI24)/AO$12)),""),"")</f>
        <v/>
      </c>
      <c r="BD24" s="115" t="str">
        <f aca="false">IF(BC24="","",IF(BC24&gt;=B$10,"Y","N"))</f>
        <v/>
      </c>
      <c r="BE24" s="115" t="str">
        <f aca="false">IF(BD24="","",IF(BD24&lt;50%,1,IF(AND(BD24&gt;=50%,BD24&lt;B$10),2,IF(BD24&gt;=B$10,3))))</f>
        <v/>
      </c>
      <c r="BF24" s="114" t="str">
        <f aca="false">IF(B24&lt;&gt;"",IFERROR(IF((SUMIF(D$20:AI$20, "CLO8", D24:AI24)/AO$13)=0,"",(SUMIF(D$20:AI$20, "CLO8", D24:AI24)/AO$13)),""),"")</f>
        <v/>
      </c>
      <c r="BG24" s="115" t="str">
        <f aca="false">IF(BF24="","",IF(BF24&gt;=B$10,"Y","N"))</f>
        <v/>
      </c>
      <c r="BH24" s="115" t="str">
        <f aca="false">IF(BG24="","",IF(BG24&lt;50%,1,IF(AND(BG24&gt;=50%,BG24&lt;B$10),2,IF(BG24&gt;=B$10,3))))</f>
        <v/>
      </c>
      <c r="BI24" s="114" t="str">
        <f aca="false">IF(B24&lt;&gt;"",IFERROR(IF((SUMIF(D$20:AI$20, "CLO9", D24:AI24)/AO$14)=0,"",(SUMIF(D$20:AI$20, "CLO9", D24:AI24)/AO$14)),""),"")</f>
        <v/>
      </c>
      <c r="BJ24" s="115" t="str">
        <f aca="false">IF(BI24="","",IF(BI24&gt;=B$10,"Y","N"))</f>
        <v/>
      </c>
      <c r="BK24" s="115" t="str">
        <f aca="false">IF(BJ24="","",IF(BJ24&lt;50%,1,IF(AND(BJ24&gt;=50%,BJ24&lt;B$10),2,IF(BJ24&gt;=B$10,3))))</f>
        <v/>
      </c>
      <c r="BL24" s="114" t="str">
        <f aca="false">IF(B24&lt;&gt;"",IFERROR(IF((SUMIF(D$20:AI$20,"CLO10",D24:AI24)/AO$15)=0,"",(SUMIF(D$20:AI$20,"CLO10",D24:AI24)/AO$15)),""),"")</f>
        <v/>
      </c>
      <c r="BM24" s="115" t="str">
        <f aca="false">IF(BL24="","",IF(BL24&gt;=B$10,"Y","N"))</f>
        <v/>
      </c>
      <c r="BN24" s="115" t="str">
        <f aca="false">IF(BM24="","",IF(BM24&lt;50%,1,IF(AND(BM24&gt;=50%,BM24&lt;B$10),2,IF(BM24&gt;=B$10,3))))</f>
        <v/>
      </c>
    </row>
    <row r="25" customFormat="false" ht="15.75" hidden="false" customHeight="true" outlineLevel="0" collapsed="false">
      <c r="A25" s="184" t="str">
        <f aca="false">IF(A$6="LECTURE","",IF('Database (LECTURE-RES-PRAC)'!A20="","",'Database (LECTURE-RES-PRAC)'!A20))</f>
        <v/>
      </c>
      <c r="B25" s="184" t="str">
        <f aca="false">IF(B$6="LECTURE","",IF('Database (LECTURE-RES-PRAC)'!B20="","",'Database (LECTURE-RES-PRAC)'!B20))</f>
        <v>yap, gerald</v>
      </c>
      <c r="C25" s="184" t="str">
        <f aca="false">IF(C$6="LECTURE","",IF('Database (LECTURE-RES-PRAC)'!C20="","",'Database (LECTURE-RES-PRAC)'!C20))</f>
        <v/>
      </c>
      <c r="D25" s="52" t="n">
        <v>45</v>
      </c>
      <c r="E25" s="52"/>
      <c r="F25" s="52"/>
      <c r="G25" s="52"/>
      <c r="H25" s="52"/>
      <c r="I25" s="52"/>
      <c r="J25" s="52"/>
      <c r="K25" s="52"/>
      <c r="L25" s="52"/>
      <c r="M25" s="52"/>
      <c r="N25" s="181" t="n">
        <f aca="false">IF(B25&lt;&gt;"",SUM(D25:M25),"")</f>
        <v>45</v>
      </c>
      <c r="O25" s="52"/>
      <c r="P25" s="52"/>
      <c r="Q25" s="52"/>
      <c r="R25" s="52"/>
      <c r="S25" s="52"/>
      <c r="T25" s="52"/>
      <c r="U25" s="52"/>
      <c r="V25" s="52"/>
      <c r="W25" s="52"/>
      <c r="X25" s="52"/>
      <c r="Y25" s="181" t="n">
        <f aca="false">IF(B25&lt;&gt;"",SUM(O25:X25),"")</f>
        <v>0</v>
      </c>
      <c r="Z25" s="52"/>
      <c r="AA25" s="52"/>
      <c r="AB25" s="52"/>
      <c r="AC25" s="52"/>
      <c r="AD25" s="52"/>
      <c r="AE25" s="52"/>
      <c r="AF25" s="52"/>
      <c r="AG25" s="52"/>
      <c r="AH25" s="52"/>
      <c r="AI25" s="52"/>
      <c r="AJ25" s="182" t="n">
        <f aca="false">IF(B25&lt;&gt;"",SUM(Z25:AI25),"")</f>
        <v>0</v>
      </c>
      <c r="AK25" s="185" t="n">
        <f aca="false">IF(B25&lt;&gt;"",IFERROR(IF((SUMIF(D$20:AI$20, "CLO1", D25:AI25)/AO$6)=0,"",(SUMIF(D$20:AI$20, "CLO1", D25:AI25)/AO$6)),""),"")</f>
        <v>0.9</v>
      </c>
      <c r="AL25" s="115" t="str">
        <f aca="false">IF(AK25="","",IF(AK25&gt;=B$10,"Y","N"))</f>
        <v>Y</v>
      </c>
      <c r="AM25" s="115" t="n">
        <f aca="false">IF(AK25="","",IF(AK25&lt;50%,1,IF(AND(AK25&gt;=50%,AK25&lt;B$10),2,IF(AK25&gt;=B$10,3))))</f>
        <v>3</v>
      </c>
      <c r="AN25" s="185" t="str">
        <f aca="false">IF(B25&lt;&gt;"",IFERROR(IF((SUMIF(D$20:AI$20, "CLO2", D25:AI25)/AO$7)=0,"",(SUMIF(D$20:AI$20, "CLO2", D25:AI25)/AO$7)),""),"")</f>
        <v/>
      </c>
      <c r="AO25" s="115" t="str">
        <f aca="false">IF(AN25="","",IF(AN25&gt;=B$10,"Y","N"))</f>
        <v/>
      </c>
      <c r="AP25" s="115" t="str">
        <f aca="false">IF(AN25="","",IF(AN25&lt;50%,1,IF(AND(AN25&gt;=50%,AN25&lt;B$10),2,IF(AN25&gt;=B$10,3))))</f>
        <v/>
      </c>
      <c r="AQ25" s="185" t="str">
        <f aca="false">IF(B25&lt;&gt;"",IFERROR(IF((SUMIF(D$20:AI$20, "CLO3", D25:AI25)/AO$8)=0,"",(SUMIF(D$20:AI$20, "CLO3", D25:AI25)/AO$8)),""),"")</f>
        <v/>
      </c>
      <c r="AR25" s="115" t="str">
        <f aca="false">IF(AQ25="","",IF(AQ25&gt;=B$10,"Y","N"))</f>
        <v/>
      </c>
      <c r="AS25" s="115" t="str">
        <f aca="false">IF(AQ25="","",IF(AQ25&lt;50%,1,IF(AND(AQ25&gt;=50%,AQ25&lt;B$10),2,IF(AQ25&gt;=B$10,3))))</f>
        <v/>
      </c>
      <c r="AT25" s="185" t="str">
        <f aca="false">IF(B25&lt;&gt;"",IFERROR(IF((SUMIF(D$20:AI$20, "CLO4", D25:AI25)/AO$9)=0,"",(SUMIF(D$20:AI$20, "CLO4", D25:AI25)/AO$9)),""),"")</f>
        <v/>
      </c>
      <c r="AU25" s="115" t="str">
        <f aca="false">IF(AT25="","",IF(AT25&gt;=B$10,"Y","N"))</f>
        <v/>
      </c>
      <c r="AV25" s="115" t="str">
        <f aca="false">IF(AT25="","",IF(AT25&lt;50%,1,IF(AND(AT25&gt;=50%,AT25&lt;B$10),2,IF(AT25&gt;=B$10,3))))</f>
        <v/>
      </c>
      <c r="AW25" s="185" t="str">
        <f aca="false">IF(B25&lt;&gt;"",IFERROR(IF((SUMIF(D$20:AI$20, "CLO5", D25:AI25)/AO$10)=0,"",(SUMIF(D$20:AI$20, "CLO5", D25:AI25)/AO$10)),""),"")</f>
        <v/>
      </c>
      <c r="AX25" s="115" t="str">
        <f aca="false">IF(AW25="","",IF(AW25&gt;=B$10,"Y","N"))</f>
        <v/>
      </c>
      <c r="AY25" s="115" t="str">
        <f aca="false">IF(AW25="","",IF(AW25&lt;50%,1,IF(AND(AW25&gt;=50%,AW25&lt;B$10),2,IF(AW25&gt;=B$10,3))))</f>
        <v/>
      </c>
      <c r="AZ25" s="114" t="str">
        <f aca="false">IF(B25&lt;&gt;"",IFERROR(IF((SUMIF(D$20:AI$20, "CLO6", D25:AI25)/AO$11)=0,"",(SUMIF(D$20:AI$20, "CLO6", D25:AI25)/AO$11)),""),"")</f>
        <v/>
      </c>
      <c r="BA25" s="115" t="str">
        <f aca="false">IF(AZ25="","",IF(AZ25&gt;=B$10,"Y","N"))</f>
        <v/>
      </c>
      <c r="BB25" s="115" t="str">
        <f aca="false">IF(BA25="","",IF(BA25&lt;50%,1,IF(AND(BA25&gt;=50%,BA25&lt;B$10),2,IF(BA25&gt;=B$10,3))))</f>
        <v/>
      </c>
      <c r="BC25" s="114" t="str">
        <f aca="false">IF(B25&lt;&gt;"",IFERROR(IF((SUMIF(D$20:AI$20, "CLO7", D25:AI25)/AO$12)=0,"",(SUMIF(D$20:AI$20, "CLO7", D25:AI25)/AO$12)),""),"")</f>
        <v/>
      </c>
      <c r="BD25" s="115" t="str">
        <f aca="false">IF(BC25="","",IF(BC25&gt;=B$10,"Y","N"))</f>
        <v/>
      </c>
      <c r="BE25" s="115" t="str">
        <f aca="false">IF(BD25="","",IF(BD25&lt;50%,1,IF(AND(BD25&gt;=50%,BD25&lt;B$10),2,IF(BD25&gt;=B$10,3))))</f>
        <v/>
      </c>
      <c r="BF25" s="114" t="str">
        <f aca="false">IF(B25&lt;&gt;"",IFERROR(IF((SUMIF(D$20:AI$20, "CLO8", D25:AI25)/AO$13)=0,"",(SUMIF(D$20:AI$20, "CLO8", D25:AI25)/AO$13)),""),"")</f>
        <v/>
      </c>
      <c r="BG25" s="115" t="str">
        <f aca="false">IF(BF25="","",IF(BF25&gt;=B$10,"Y","N"))</f>
        <v/>
      </c>
      <c r="BH25" s="115" t="str">
        <f aca="false">IF(BG25="","",IF(BG25&lt;50%,1,IF(AND(BG25&gt;=50%,BG25&lt;B$10),2,IF(BG25&gt;=B$10,3))))</f>
        <v/>
      </c>
      <c r="BI25" s="114" t="str">
        <f aca="false">IF(B25&lt;&gt;"",IFERROR(IF((SUMIF(D$20:AI$20, "CLO9", D25:AI25)/AO$14)=0,"",(SUMIF(D$20:AI$20, "CLO9", D25:AI25)/AO$14)),""),"")</f>
        <v/>
      </c>
      <c r="BJ25" s="115" t="str">
        <f aca="false">IF(BI25="","",IF(BI25&gt;=B$10,"Y","N"))</f>
        <v/>
      </c>
      <c r="BK25" s="115" t="str">
        <f aca="false">IF(BJ25="","",IF(BJ25&lt;50%,1,IF(AND(BJ25&gt;=50%,BJ25&lt;B$10),2,IF(BJ25&gt;=B$10,3))))</f>
        <v/>
      </c>
      <c r="BL25" s="114" t="str">
        <f aca="false">IF(B25&lt;&gt;"",IFERROR(IF((SUMIF(D$20:AI$20,"CLO10",D25:AI25)/AO$15)=0,"",(SUMIF(D$20:AI$20,"CLO10",D25:AI25)/AO$15)),""),"")</f>
        <v/>
      </c>
      <c r="BM25" s="115" t="str">
        <f aca="false">IF(BL25="","",IF(BL25&gt;=B$10,"Y","N"))</f>
        <v/>
      </c>
      <c r="BN25" s="115" t="str">
        <f aca="false">IF(BM25="","",IF(BM25&lt;50%,1,IF(AND(BM25&gt;=50%,BM25&lt;B$10),2,IF(BM25&gt;=B$10,3))))</f>
        <v/>
      </c>
    </row>
    <row r="26" customFormat="false" ht="15.75" hidden="false" customHeight="true" outlineLevel="0" collapsed="false">
      <c r="A26" s="184" t="str">
        <f aca="false">IF(A$6="LECTURE","",IF('Database (LECTURE-RES-PRAC)'!A21="","",'Database (LECTURE-RES-PRAC)'!A21))</f>
        <v/>
      </c>
      <c r="B26" s="184" t="str">
        <f aca="false">IF(B$6="LECTURE","",IF('Database (LECTURE-RES-PRAC)'!B21="","",'Database (LECTURE-RES-PRAC)'!B21))</f>
        <v>chua, angeline</v>
      </c>
      <c r="C26" s="184" t="str">
        <f aca="false">IF(C$6="LECTURE","",IF('Database (LECTURE-RES-PRAC)'!C21="","",'Database (LECTURE-RES-PRAC)'!C21))</f>
        <v/>
      </c>
      <c r="D26" s="52" t="n">
        <v>38</v>
      </c>
      <c r="E26" s="52"/>
      <c r="F26" s="52"/>
      <c r="G26" s="52"/>
      <c r="H26" s="52"/>
      <c r="I26" s="52"/>
      <c r="J26" s="52"/>
      <c r="K26" s="52"/>
      <c r="L26" s="52"/>
      <c r="M26" s="52"/>
      <c r="N26" s="181" t="n">
        <f aca="false">IF(B26&lt;&gt;"",SUM(D26:M26),"")</f>
        <v>38</v>
      </c>
      <c r="O26" s="52"/>
      <c r="P26" s="52"/>
      <c r="Q26" s="52"/>
      <c r="R26" s="52"/>
      <c r="S26" s="52"/>
      <c r="T26" s="52"/>
      <c r="U26" s="52"/>
      <c r="V26" s="52"/>
      <c r="W26" s="52"/>
      <c r="X26" s="52"/>
      <c r="Y26" s="181" t="n">
        <f aca="false">IF(B26&lt;&gt;"",SUM(O26:X26),"")</f>
        <v>0</v>
      </c>
      <c r="Z26" s="52"/>
      <c r="AA26" s="52"/>
      <c r="AB26" s="52"/>
      <c r="AC26" s="52"/>
      <c r="AD26" s="52"/>
      <c r="AE26" s="52"/>
      <c r="AF26" s="52"/>
      <c r="AG26" s="52"/>
      <c r="AH26" s="52"/>
      <c r="AI26" s="52"/>
      <c r="AJ26" s="182" t="n">
        <f aca="false">IF(B26&lt;&gt;"",SUM(Z26:AI26),"")</f>
        <v>0</v>
      </c>
      <c r="AK26" s="185" t="n">
        <f aca="false">IF(B26&lt;&gt;"",IFERROR(IF((SUMIF(D$20:AI$20, "CLO1", D26:AI26)/AO$6)=0,"",(SUMIF(D$20:AI$20, "CLO1", D26:AI26)/AO$6)),""),"")</f>
        <v>0.76</v>
      </c>
      <c r="AL26" s="115" t="str">
        <f aca="false">IF(AK26="","",IF(AK26&gt;=B$10,"Y","N"))</f>
        <v>Y</v>
      </c>
      <c r="AM26" s="115" t="n">
        <f aca="false">IF(AK26="","",IF(AK26&lt;50%,1,IF(AND(AK26&gt;=50%,AK26&lt;B$10),2,IF(AK26&gt;=B$10,3))))</f>
        <v>3</v>
      </c>
      <c r="AN26" s="185" t="str">
        <f aca="false">IF(B26&lt;&gt;"",IFERROR(IF((SUMIF(D$20:AI$20, "CLO2", D26:AI26)/AO$7)=0,"",(SUMIF(D$20:AI$20, "CLO2", D26:AI26)/AO$7)),""),"")</f>
        <v/>
      </c>
      <c r="AO26" s="115" t="str">
        <f aca="false">IF(AN26="","",IF(AN26&gt;=B$10,"Y","N"))</f>
        <v/>
      </c>
      <c r="AP26" s="115" t="str">
        <f aca="false">IF(AN26="","",IF(AN26&lt;50%,1,IF(AND(AN26&gt;=50%,AN26&lt;B$10),2,IF(AN26&gt;=B$10,3))))</f>
        <v/>
      </c>
      <c r="AQ26" s="185" t="str">
        <f aca="false">IF(B26&lt;&gt;"",IFERROR(IF((SUMIF(D$20:AI$20, "CLO3", D26:AI26)/AO$8)=0,"",(SUMIF(D$20:AI$20, "CLO3", D26:AI26)/AO$8)),""),"")</f>
        <v/>
      </c>
      <c r="AR26" s="115" t="str">
        <f aca="false">IF(AQ26="","",IF(AQ26&gt;=B$10,"Y","N"))</f>
        <v/>
      </c>
      <c r="AS26" s="115" t="str">
        <f aca="false">IF(AQ26="","",IF(AQ26&lt;50%,1,IF(AND(AQ26&gt;=50%,AQ26&lt;B$10),2,IF(AQ26&gt;=B$10,3))))</f>
        <v/>
      </c>
      <c r="AT26" s="185" t="str">
        <f aca="false">IF(B26&lt;&gt;"",IFERROR(IF((SUMIF(D$20:AI$20, "CLO4", D26:AI26)/AO$9)=0,"",(SUMIF(D$20:AI$20, "CLO4", D26:AI26)/AO$9)),""),"")</f>
        <v/>
      </c>
      <c r="AU26" s="115" t="str">
        <f aca="false">IF(AT26="","",IF(AT26&gt;=B$10,"Y","N"))</f>
        <v/>
      </c>
      <c r="AV26" s="115" t="str">
        <f aca="false">IF(AT26="","",IF(AT26&lt;50%,1,IF(AND(AT26&gt;=50%,AT26&lt;B$10),2,IF(AT26&gt;=B$10,3))))</f>
        <v/>
      </c>
      <c r="AW26" s="185" t="str">
        <f aca="false">IF(B26&lt;&gt;"",IFERROR(IF((SUMIF(D$20:AI$20, "CLO5", D26:AI26)/AO$10)=0,"",(SUMIF(D$20:AI$20, "CLO5", D26:AI26)/AO$10)),""),"")</f>
        <v/>
      </c>
      <c r="AX26" s="115" t="str">
        <f aca="false">IF(AW26="","",IF(AW26&gt;=B$10,"Y","N"))</f>
        <v/>
      </c>
      <c r="AY26" s="115" t="str">
        <f aca="false">IF(AW26="","",IF(AW26&lt;50%,1,IF(AND(AW26&gt;=50%,AW26&lt;B$10),2,IF(AW26&gt;=B$10,3))))</f>
        <v/>
      </c>
      <c r="AZ26" s="114" t="str">
        <f aca="false">IF(B26&lt;&gt;"",IFERROR(IF((SUMIF(D$20:AI$20, "CLO6", D26:AI26)/AO$11)=0,"",(SUMIF(D$20:AI$20, "CLO6", D26:AI26)/AO$11)),""),"")</f>
        <v/>
      </c>
      <c r="BA26" s="115" t="str">
        <f aca="false">IF(AZ26="","",IF(AZ26&gt;=B$10,"Y","N"))</f>
        <v/>
      </c>
      <c r="BB26" s="115" t="str">
        <f aca="false">IF(BA26="","",IF(BA26&lt;50%,1,IF(AND(BA26&gt;=50%,BA26&lt;B$10),2,IF(BA26&gt;=B$10,3))))</f>
        <v/>
      </c>
      <c r="BC26" s="114" t="str">
        <f aca="false">IF(B26&lt;&gt;"",IFERROR(IF((SUMIF(D$20:AI$20, "CLO7", D26:AI26)/AO$12)=0,"",(SUMIF(D$20:AI$20, "CLO7", D26:AI26)/AO$12)),""),"")</f>
        <v/>
      </c>
      <c r="BD26" s="115" t="str">
        <f aca="false">IF(BC26="","",IF(BC26&gt;=B$10,"Y","N"))</f>
        <v/>
      </c>
      <c r="BE26" s="115" t="str">
        <f aca="false">IF(BD26="","",IF(BD26&lt;50%,1,IF(AND(BD26&gt;=50%,BD26&lt;B$10),2,IF(BD26&gt;=B$10,3))))</f>
        <v/>
      </c>
      <c r="BF26" s="114" t="str">
        <f aca="false">IF(B26&lt;&gt;"",IFERROR(IF((SUMIF(D$20:AI$20, "CLO8", D26:AI26)/AO$13)=0,"",(SUMIF(D$20:AI$20, "CLO8", D26:AI26)/AO$13)),""),"")</f>
        <v/>
      </c>
      <c r="BG26" s="115" t="str">
        <f aca="false">IF(BF26="","",IF(BF26&gt;=B$10,"Y","N"))</f>
        <v/>
      </c>
      <c r="BH26" s="115" t="str">
        <f aca="false">IF(BG26="","",IF(BG26&lt;50%,1,IF(AND(BG26&gt;=50%,BG26&lt;B$10),2,IF(BG26&gt;=B$10,3))))</f>
        <v/>
      </c>
      <c r="BI26" s="114" t="str">
        <f aca="false">IF(B26&lt;&gt;"",IFERROR(IF((SUMIF(D$20:AI$20, "CLO9", D26:AI26)/AO$14)=0,"",(SUMIF(D$20:AI$20, "CLO9", D26:AI26)/AO$14)),""),"")</f>
        <v/>
      </c>
      <c r="BJ26" s="115" t="str">
        <f aca="false">IF(BI26="","",IF(BI26&gt;=B$10,"Y","N"))</f>
        <v/>
      </c>
      <c r="BK26" s="115" t="str">
        <f aca="false">IF(BJ26="","",IF(BJ26&lt;50%,1,IF(AND(BJ26&gt;=50%,BJ26&lt;B$10),2,IF(BJ26&gt;=B$10,3))))</f>
        <v/>
      </c>
      <c r="BL26" s="114" t="str">
        <f aca="false">IF(B26&lt;&gt;"",IFERROR(IF((SUMIF(D$20:AI$20,"CLO10",D26:AI26)/AO$15)=0,"",(SUMIF(D$20:AI$20,"CLO10",D26:AI26)/AO$15)),""),"")</f>
        <v/>
      </c>
      <c r="BM26" s="115" t="str">
        <f aca="false">IF(BL26="","",IF(BL26&gt;=B$10,"Y","N"))</f>
        <v/>
      </c>
      <c r="BN26" s="115" t="str">
        <f aca="false">IF(BM26="","",IF(BM26&lt;50%,1,IF(AND(BM26&gt;=50%,BM26&lt;B$10),2,IF(BM26&gt;=B$10,3))))</f>
        <v/>
      </c>
    </row>
    <row r="27" customFormat="false" ht="15.75" hidden="false" customHeight="true" outlineLevel="0" collapsed="false">
      <c r="A27" s="184" t="str">
        <f aca="false">IF(A$6="LECTURE","",IF('Database (LECTURE-RES-PRAC)'!A22="","",'Database (LECTURE-RES-PRAC)'!A22))</f>
        <v/>
      </c>
      <c r="B27" s="184" t="str">
        <f aca="false">IF(B$6="LECTURE","",IF('Database (LECTURE-RES-PRAC)'!B22="","",'Database (LECTURE-RES-PRAC)'!B22))</f>
        <v>tan, russell</v>
      </c>
      <c r="C27" s="184" t="str">
        <f aca="false">IF(C$6="LECTURE","",IF('Database (LECTURE-RES-PRAC)'!C22="","",'Database (LECTURE-RES-PRAC)'!C22))</f>
        <v/>
      </c>
      <c r="D27" s="52" t="n">
        <v>47</v>
      </c>
      <c r="E27" s="52"/>
      <c r="F27" s="52"/>
      <c r="G27" s="52"/>
      <c r="H27" s="52"/>
      <c r="I27" s="52"/>
      <c r="J27" s="52"/>
      <c r="K27" s="52"/>
      <c r="L27" s="52"/>
      <c r="M27" s="52"/>
      <c r="N27" s="181" t="n">
        <f aca="false">IF(B27&lt;&gt;"",SUM(D27:M27),"")</f>
        <v>47</v>
      </c>
      <c r="O27" s="52"/>
      <c r="P27" s="52"/>
      <c r="Q27" s="52"/>
      <c r="R27" s="52"/>
      <c r="S27" s="52"/>
      <c r="T27" s="52"/>
      <c r="U27" s="52"/>
      <c r="V27" s="52"/>
      <c r="W27" s="52"/>
      <c r="X27" s="52"/>
      <c r="Y27" s="181" t="n">
        <f aca="false">IF(B27&lt;&gt;"",SUM(O27:X27),"")</f>
        <v>0</v>
      </c>
      <c r="Z27" s="52"/>
      <c r="AA27" s="52"/>
      <c r="AB27" s="52"/>
      <c r="AC27" s="52"/>
      <c r="AD27" s="52"/>
      <c r="AE27" s="52"/>
      <c r="AF27" s="52"/>
      <c r="AG27" s="52"/>
      <c r="AH27" s="52"/>
      <c r="AI27" s="52"/>
      <c r="AJ27" s="182" t="n">
        <f aca="false">IF(B27&lt;&gt;"",SUM(Z27:AI27),"")</f>
        <v>0</v>
      </c>
      <c r="AK27" s="185" t="n">
        <f aca="false">IF(B27&lt;&gt;"",IFERROR(IF((SUMIF(D$20:AI$20, "CLO1", D27:AI27)/AO$6)=0,"",(SUMIF(D$20:AI$20, "CLO1", D27:AI27)/AO$6)),""),"")</f>
        <v>0.94</v>
      </c>
      <c r="AL27" s="115" t="str">
        <f aca="false">IF(AK27="","",IF(AK27&gt;=B$10,"Y","N"))</f>
        <v>Y</v>
      </c>
      <c r="AM27" s="115" t="n">
        <f aca="false">IF(AK27="","",IF(AK27&lt;50%,1,IF(AND(AK27&gt;=50%,AK27&lt;B$10),2,IF(AK27&gt;=B$10,3))))</f>
        <v>3</v>
      </c>
      <c r="AN27" s="185" t="str">
        <f aca="false">IF(B27&lt;&gt;"",IFERROR(IF((SUMIF(D$20:AI$20, "CLO2", D27:AI27)/AO$7)=0,"",(SUMIF(D$20:AI$20, "CLO2", D27:AI27)/AO$7)),""),"")</f>
        <v/>
      </c>
      <c r="AO27" s="115" t="str">
        <f aca="false">IF(AN27="","",IF(AN27&gt;=B$10,"Y","N"))</f>
        <v/>
      </c>
      <c r="AP27" s="115" t="str">
        <f aca="false">IF(AN27="","",IF(AN27&lt;50%,1,IF(AND(AN27&gt;=50%,AN27&lt;B$10),2,IF(AN27&gt;=B$10,3))))</f>
        <v/>
      </c>
      <c r="AQ27" s="185" t="str">
        <f aca="false">IF(B27&lt;&gt;"",IFERROR(IF((SUMIF(D$20:AI$20, "CLO3", D27:AI27)/AO$8)=0,"",(SUMIF(D$20:AI$20, "CLO3", D27:AI27)/AO$8)),""),"")</f>
        <v/>
      </c>
      <c r="AR27" s="115" t="str">
        <f aca="false">IF(AQ27="","",IF(AQ27&gt;=B$10,"Y","N"))</f>
        <v/>
      </c>
      <c r="AS27" s="115" t="str">
        <f aca="false">IF(AQ27="","",IF(AQ27&lt;50%,1,IF(AND(AQ27&gt;=50%,AQ27&lt;B$10),2,IF(AQ27&gt;=B$10,3))))</f>
        <v/>
      </c>
      <c r="AT27" s="185" t="str">
        <f aca="false">IF(B27&lt;&gt;"",IFERROR(IF((SUMIF(D$20:AI$20, "CLO4", D27:AI27)/AO$9)=0,"",(SUMIF(D$20:AI$20, "CLO4", D27:AI27)/AO$9)),""),"")</f>
        <v/>
      </c>
      <c r="AU27" s="115" t="str">
        <f aca="false">IF(AT27="","",IF(AT27&gt;=B$10,"Y","N"))</f>
        <v/>
      </c>
      <c r="AV27" s="115" t="str">
        <f aca="false">IF(AT27="","",IF(AT27&lt;50%,1,IF(AND(AT27&gt;=50%,AT27&lt;B$10),2,IF(AT27&gt;=B$10,3))))</f>
        <v/>
      </c>
      <c r="AW27" s="185" t="str">
        <f aca="false">IF(B27&lt;&gt;"",IFERROR(IF((SUMIF(D$20:AI$20, "CLO5", D27:AI27)/AO$10)=0,"",(SUMIF(D$20:AI$20, "CLO5", D27:AI27)/AO$10)),""),"")</f>
        <v/>
      </c>
      <c r="AX27" s="115" t="str">
        <f aca="false">IF(AW27="","",IF(AW27&gt;=B$10,"Y","N"))</f>
        <v/>
      </c>
      <c r="AY27" s="115" t="str">
        <f aca="false">IF(AW27="","",IF(AW27&lt;50%,1,IF(AND(AW27&gt;=50%,AW27&lt;B$10),2,IF(AW27&gt;=B$10,3))))</f>
        <v/>
      </c>
      <c r="AZ27" s="114" t="str">
        <f aca="false">IF(B27&lt;&gt;"",IFERROR(IF((SUMIF(D$20:AI$20, "CLO6", D27:AI27)/AO$11)=0,"",(SUMIF(D$20:AI$20, "CLO6", D27:AI27)/AO$11)),""),"")</f>
        <v/>
      </c>
      <c r="BA27" s="115" t="str">
        <f aca="false">IF(AZ27="","",IF(AZ27&gt;=B$10,"Y","N"))</f>
        <v/>
      </c>
      <c r="BB27" s="115" t="str">
        <f aca="false">IF(BA27="","",IF(BA27&lt;50%,1,IF(AND(BA27&gt;=50%,BA27&lt;B$10),2,IF(BA27&gt;=B$10,3))))</f>
        <v/>
      </c>
      <c r="BC27" s="114" t="str">
        <f aca="false">IF(B27&lt;&gt;"",IFERROR(IF((SUMIF(D$20:AI$20, "CLO7", D27:AI27)/AO$12)=0,"",(SUMIF(D$20:AI$20, "CLO7", D27:AI27)/AO$12)),""),"")</f>
        <v/>
      </c>
      <c r="BD27" s="115" t="str">
        <f aca="false">IF(BC27="","",IF(BC27&gt;=B$10,"Y","N"))</f>
        <v/>
      </c>
      <c r="BE27" s="115" t="str">
        <f aca="false">IF(BD27="","",IF(BD27&lt;50%,1,IF(AND(BD27&gt;=50%,BD27&lt;B$10),2,IF(BD27&gt;=B$10,3))))</f>
        <v/>
      </c>
      <c r="BF27" s="114" t="str">
        <f aca="false">IF(B27&lt;&gt;"",IFERROR(IF((SUMIF(D$20:AI$20, "CLO8", D27:AI27)/AO$13)=0,"",(SUMIF(D$20:AI$20, "CLO8", D27:AI27)/AO$13)),""),"")</f>
        <v/>
      </c>
      <c r="BG27" s="115" t="str">
        <f aca="false">IF(BF27="","",IF(BF27&gt;=B$10,"Y","N"))</f>
        <v/>
      </c>
      <c r="BH27" s="115" t="str">
        <f aca="false">IF(BG27="","",IF(BG27&lt;50%,1,IF(AND(BG27&gt;=50%,BG27&lt;B$10),2,IF(BG27&gt;=B$10,3))))</f>
        <v/>
      </c>
      <c r="BI27" s="114" t="str">
        <f aca="false">IF(B27&lt;&gt;"",IFERROR(IF((SUMIF(D$20:AI$20, "CLO9", D27:AI27)/AO$14)=0,"",(SUMIF(D$20:AI$20, "CLO9", D27:AI27)/AO$14)),""),"")</f>
        <v/>
      </c>
      <c r="BJ27" s="115" t="str">
        <f aca="false">IF(BI27="","",IF(BI27&gt;=B$10,"Y","N"))</f>
        <v/>
      </c>
      <c r="BK27" s="115" t="str">
        <f aca="false">IF(BJ27="","",IF(BJ27&lt;50%,1,IF(AND(BJ27&gt;=50%,BJ27&lt;B$10),2,IF(BJ27&gt;=B$10,3))))</f>
        <v/>
      </c>
      <c r="BL27" s="114" t="str">
        <f aca="false">IF(B27&lt;&gt;"",IFERROR(IF((SUMIF(D$20:AI$20,"CLO10",D27:AI27)/AO$15)=0,"",(SUMIF(D$20:AI$20,"CLO10",D27:AI27)/AO$15)),""),"")</f>
        <v/>
      </c>
      <c r="BM27" s="115" t="str">
        <f aca="false">IF(BL27="","",IF(BL27&gt;=B$10,"Y","N"))</f>
        <v/>
      </c>
      <c r="BN27" s="115" t="str">
        <f aca="false">IF(BM27="","",IF(BM27&lt;50%,1,IF(AND(BM27&gt;=50%,BM27&lt;B$10),2,IF(BM27&gt;=B$10,3))))</f>
        <v/>
      </c>
    </row>
    <row r="28" customFormat="false" ht="15.75" hidden="false" customHeight="true" outlineLevel="0" collapsed="false">
      <c r="A28" s="184" t="str">
        <f aca="false">IF(A$6="LECTURE","",IF('Database (LECTURE-RES-PRAC)'!A23="","",'Database (LECTURE-RES-PRAC)'!A23))</f>
        <v/>
      </c>
      <c r="B28" s="184" t="str">
        <f aca="false">IF(B$6="LECTURE","",IF('Database (LECTURE-RES-PRAC)'!B23="","",'Database (LECTURE-RES-PRAC)'!B23))</f>
        <v>ong, bernadette</v>
      </c>
      <c r="C28" s="184" t="str">
        <f aca="false">IF(C$6="LECTURE","",IF('Database (LECTURE-RES-PRAC)'!C23="","",'Database (LECTURE-RES-PRAC)'!C23))</f>
        <v/>
      </c>
      <c r="D28" s="52"/>
      <c r="E28" s="52"/>
      <c r="F28" s="52"/>
      <c r="G28" s="52"/>
      <c r="H28" s="52"/>
      <c r="I28" s="52"/>
      <c r="J28" s="52"/>
      <c r="K28" s="52"/>
      <c r="L28" s="52"/>
      <c r="M28" s="52"/>
      <c r="N28" s="181" t="n">
        <f aca="false">IF(B28&lt;&gt;"",SUM(D28:M28),"")</f>
        <v>0</v>
      </c>
      <c r="O28" s="52"/>
      <c r="P28" s="52"/>
      <c r="Q28" s="52"/>
      <c r="R28" s="52"/>
      <c r="S28" s="52"/>
      <c r="T28" s="52"/>
      <c r="U28" s="52"/>
      <c r="V28" s="52"/>
      <c r="W28" s="52"/>
      <c r="X28" s="52"/>
      <c r="Y28" s="181" t="n">
        <f aca="false">IF(B28&lt;&gt;"",SUM(O28:X28),"")</f>
        <v>0</v>
      </c>
      <c r="Z28" s="52"/>
      <c r="AA28" s="52"/>
      <c r="AB28" s="52"/>
      <c r="AC28" s="52"/>
      <c r="AD28" s="52"/>
      <c r="AE28" s="52"/>
      <c r="AF28" s="52"/>
      <c r="AG28" s="52"/>
      <c r="AH28" s="52"/>
      <c r="AI28" s="52"/>
      <c r="AJ28" s="182" t="n">
        <f aca="false">IF(B28&lt;&gt;"",SUM(Z28:AI28),"")</f>
        <v>0</v>
      </c>
      <c r="AK28" s="185" t="str">
        <f aca="false">IF(B28&lt;&gt;"",IFERROR(IF((SUMIF(D$20:AI$20, "CLO1", D28:AI28)/AO$6)=0,"",(SUMIF(D$20:AI$20, "CLO1", D28:AI28)/AO$6)),""),"")</f>
        <v/>
      </c>
      <c r="AL28" s="115" t="str">
        <f aca="false">IF(AK28="","",IF(AK28&gt;=B$10,"Y","N"))</f>
        <v/>
      </c>
      <c r="AM28" s="115" t="str">
        <f aca="false">IF(AK28="","",IF(AK28&lt;50%,1,IF(AND(AK28&gt;=50%,AK28&lt;B$10),2,IF(AK28&gt;=B$10,3))))</f>
        <v/>
      </c>
      <c r="AN28" s="185" t="str">
        <f aca="false">IF(B28&lt;&gt;"",IFERROR(IF((SUMIF(D$20:AI$20, "CLO2", D28:AI28)/AO$7)=0,"",(SUMIF(D$20:AI$20, "CLO2", D28:AI28)/AO$7)),""),"")</f>
        <v/>
      </c>
      <c r="AO28" s="115" t="str">
        <f aca="false">IF(AN28="","",IF(AN28&gt;=B$10,"Y","N"))</f>
        <v/>
      </c>
      <c r="AP28" s="115" t="str">
        <f aca="false">IF(AN28="","",IF(AN28&lt;50%,1,IF(AND(AN28&gt;=50%,AN28&lt;B$10),2,IF(AN28&gt;=B$10,3))))</f>
        <v/>
      </c>
      <c r="AQ28" s="185" t="str">
        <f aca="false">IF(B28&lt;&gt;"",IFERROR(IF((SUMIF(D$20:AI$20, "CLO3", D28:AI28)/AO$8)=0,"",(SUMIF(D$20:AI$20, "CLO3", D28:AI28)/AO$8)),""),"")</f>
        <v/>
      </c>
      <c r="AR28" s="115" t="str">
        <f aca="false">IF(AQ28="","",IF(AQ28&gt;=B$10,"Y","N"))</f>
        <v/>
      </c>
      <c r="AS28" s="115" t="str">
        <f aca="false">IF(AQ28="","",IF(AQ28&lt;50%,1,IF(AND(AQ28&gt;=50%,AQ28&lt;B$10),2,IF(AQ28&gt;=B$10,3))))</f>
        <v/>
      </c>
      <c r="AT28" s="185" t="str">
        <f aca="false">IF(B28&lt;&gt;"",IFERROR(IF((SUMIF(D$20:AI$20, "CLO4", D28:AI28)/AO$9)=0,"",(SUMIF(D$20:AI$20, "CLO4", D28:AI28)/AO$9)),""),"")</f>
        <v/>
      </c>
      <c r="AU28" s="115" t="str">
        <f aca="false">IF(AT28="","",IF(AT28&gt;=B$10,"Y","N"))</f>
        <v/>
      </c>
      <c r="AV28" s="115" t="str">
        <f aca="false">IF(AT28="","",IF(AT28&lt;50%,1,IF(AND(AT28&gt;=50%,AT28&lt;B$10),2,IF(AT28&gt;=B$10,3))))</f>
        <v/>
      </c>
      <c r="AW28" s="185" t="str">
        <f aca="false">IF(B28&lt;&gt;"",IFERROR(IF((SUMIF(D$20:AI$20, "CLO5", D28:AI28)/AO$10)=0,"",(SUMIF(D$20:AI$20, "CLO5", D28:AI28)/AO$10)),""),"")</f>
        <v/>
      </c>
      <c r="AX28" s="115" t="str">
        <f aca="false">IF(AW28="","",IF(AW28&gt;=B$10,"Y","N"))</f>
        <v/>
      </c>
      <c r="AY28" s="115" t="str">
        <f aca="false">IF(AW28="","",IF(AW28&lt;50%,1,IF(AND(AW28&gt;=50%,AW28&lt;B$10),2,IF(AW28&gt;=B$10,3))))</f>
        <v/>
      </c>
      <c r="AZ28" s="114" t="str">
        <f aca="false">IF(B28&lt;&gt;"",IFERROR(IF((SUMIF(D$20:AI$20, "CLO6", D28:AI28)/AO$11)=0,"",(SUMIF(D$20:AI$20, "CLO6", D28:AI28)/AO$11)),""),"")</f>
        <v/>
      </c>
      <c r="BA28" s="115" t="str">
        <f aca="false">IF(AZ28="","",IF(AZ28&gt;=B$10,"Y","N"))</f>
        <v/>
      </c>
      <c r="BB28" s="115" t="str">
        <f aca="false">IF(BA28="","",IF(BA28&lt;50%,1,IF(AND(BA28&gt;=50%,BA28&lt;B$10),2,IF(BA28&gt;=B$10,3))))</f>
        <v/>
      </c>
      <c r="BC28" s="114" t="str">
        <f aca="false">IF(B28&lt;&gt;"",IFERROR(IF((SUMIF(D$20:AI$20, "CLO7", D28:AI28)/AO$12)=0,"",(SUMIF(D$20:AI$20, "CLO7", D28:AI28)/AO$12)),""),"")</f>
        <v/>
      </c>
      <c r="BD28" s="115" t="str">
        <f aca="false">IF(BC28="","",IF(BC28&gt;=B$10,"Y","N"))</f>
        <v/>
      </c>
      <c r="BE28" s="115" t="str">
        <f aca="false">IF(BD28="","",IF(BD28&lt;50%,1,IF(AND(BD28&gt;=50%,BD28&lt;B$10),2,IF(BD28&gt;=B$10,3))))</f>
        <v/>
      </c>
      <c r="BF28" s="114" t="str">
        <f aca="false">IF(B28&lt;&gt;"",IFERROR(IF((SUMIF(D$20:AI$20, "CLO8", D28:AI28)/AO$13)=0,"",(SUMIF(D$20:AI$20, "CLO8", D28:AI28)/AO$13)),""),"")</f>
        <v/>
      </c>
      <c r="BG28" s="115" t="str">
        <f aca="false">IF(BF28="","",IF(BF28&gt;=B$10,"Y","N"))</f>
        <v/>
      </c>
      <c r="BH28" s="115" t="str">
        <f aca="false">IF(BG28="","",IF(BG28&lt;50%,1,IF(AND(BG28&gt;=50%,BG28&lt;B$10),2,IF(BG28&gt;=B$10,3))))</f>
        <v/>
      </c>
      <c r="BI28" s="114" t="str">
        <f aca="false">IF(B28&lt;&gt;"",IFERROR(IF((SUMIF(D$20:AI$20, "CLO9", D28:AI28)/AO$14)=0,"",(SUMIF(D$20:AI$20, "CLO9", D28:AI28)/AO$14)),""),"")</f>
        <v/>
      </c>
      <c r="BJ28" s="115" t="str">
        <f aca="false">IF(BI28="","",IF(BI28&gt;=B$10,"Y","N"))</f>
        <v/>
      </c>
      <c r="BK28" s="115" t="str">
        <f aca="false">IF(BJ28="","",IF(BJ28&lt;50%,1,IF(AND(BJ28&gt;=50%,BJ28&lt;B$10),2,IF(BJ28&gt;=B$10,3))))</f>
        <v/>
      </c>
      <c r="BL28" s="114" t="str">
        <f aca="false">IF(B28&lt;&gt;"",IFERROR(IF((SUMIF(D$20:AI$20,"CLO10",D28:AI28)/AO$15)=0,"",(SUMIF(D$20:AI$20,"CLO10",D28:AI28)/AO$15)),""),"")</f>
        <v/>
      </c>
      <c r="BM28" s="115" t="str">
        <f aca="false">IF(BL28="","",IF(BL28&gt;=B$10,"Y","N"))</f>
        <v/>
      </c>
      <c r="BN28" s="115" t="str">
        <f aca="false">IF(BM28="","",IF(BM28&lt;50%,1,IF(AND(BM28&gt;=50%,BM28&lt;B$10),2,IF(BM28&gt;=B$10,3))))</f>
        <v/>
      </c>
    </row>
    <row r="29" customFormat="false" ht="15.75" hidden="false" customHeight="true" outlineLevel="0" collapsed="false">
      <c r="A29" s="184" t="str">
        <f aca="false">IF(A$6="LECTURE","",IF('Database (LECTURE-RES-PRAC)'!A24="","",'Database (LECTURE-RES-PRAC)'!A24))</f>
        <v/>
      </c>
      <c r="B29" s="184" t="str">
        <f aca="false">IF(B$6="LECTURE","",IF('Database (LECTURE-RES-PRAC)'!B24="","",'Database (LECTURE-RES-PRAC)'!B24))</f>
        <v>sy, victor</v>
      </c>
      <c r="C29" s="184" t="str">
        <f aca="false">IF(C$6="LECTURE","",IF('Database (LECTURE-RES-PRAC)'!C24="","",'Database (LECTURE-RES-PRAC)'!C24))</f>
        <v/>
      </c>
      <c r="D29" s="52" t="n">
        <v>47</v>
      </c>
      <c r="E29" s="52"/>
      <c r="F29" s="52"/>
      <c r="G29" s="52"/>
      <c r="H29" s="52"/>
      <c r="I29" s="52"/>
      <c r="J29" s="52"/>
      <c r="K29" s="52"/>
      <c r="L29" s="52"/>
      <c r="M29" s="52"/>
      <c r="N29" s="181" t="n">
        <f aca="false">IF(B29&lt;&gt;"",SUM(D29:M29),"")</f>
        <v>47</v>
      </c>
      <c r="O29" s="52"/>
      <c r="P29" s="52"/>
      <c r="Q29" s="52"/>
      <c r="R29" s="52"/>
      <c r="S29" s="52"/>
      <c r="T29" s="52"/>
      <c r="U29" s="52"/>
      <c r="V29" s="52"/>
      <c r="W29" s="52"/>
      <c r="X29" s="52"/>
      <c r="Y29" s="181" t="n">
        <f aca="false">IF(B29&lt;&gt;"",SUM(O29:X29),"")</f>
        <v>0</v>
      </c>
      <c r="Z29" s="52"/>
      <c r="AA29" s="52"/>
      <c r="AB29" s="52"/>
      <c r="AC29" s="52"/>
      <c r="AD29" s="52"/>
      <c r="AE29" s="52"/>
      <c r="AF29" s="52"/>
      <c r="AG29" s="52"/>
      <c r="AH29" s="52"/>
      <c r="AI29" s="52"/>
      <c r="AJ29" s="182" t="n">
        <f aca="false">IF(B29&lt;&gt;"",SUM(Z29:AI29),"")</f>
        <v>0</v>
      </c>
      <c r="AK29" s="185" t="n">
        <f aca="false">IF(B29&lt;&gt;"",IFERROR(IF((SUMIF(D$20:AI$20, "CLO1", D29:AI29)/AO$6)=0,"",(SUMIF(D$20:AI$20, "CLO1", D29:AI29)/AO$6)),""),"")</f>
        <v>0.94</v>
      </c>
      <c r="AL29" s="115" t="str">
        <f aca="false">IF(AK29="","",IF(AK29&gt;=B$10,"Y","N"))</f>
        <v>Y</v>
      </c>
      <c r="AM29" s="115" t="n">
        <f aca="false">IF(AK29="","",IF(AK29&lt;50%,1,IF(AND(AK29&gt;=50%,AK29&lt;B$10),2,IF(AK29&gt;=B$10,3))))</f>
        <v>3</v>
      </c>
      <c r="AN29" s="185" t="str">
        <f aca="false">IF(B29&lt;&gt;"",IFERROR(IF((SUMIF(D$20:AI$20, "CLO2", D29:AI29)/AO$7)=0,"",(SUMIF(D$20:AI$20, "CLO2", D29:AI29)/AO$7)),""),"")</f>
        <v/>
      </c>
      <c r="AO29" s="115" t="str">
        <f aca="false">IF(AN29="","",IF(AN29&gt;=B$10,"Y","N"))</f>
        <v/>
      </c>
      <c r="AP29" s="115" t="str">
        <f aca="false">IF(AN29="","",IF(AN29&lt;50%,1,IF(AND(AN29&gt;=50%,AN29&lt;B$10),2,IF(AN29&gt;=B$10,3))))</f>
        <v/>
      </c>
      <c r="AQ29" s="185" t="str">
        <f aca="false">IF(B29&lt;&gt;"",IFERROR(IF((SUMIF(D$20:AI$20, "CLO3", D29:AI29)/AO$8)=0,"",(SUMIF(D$20:AI$20, "CLO3", D29:AI29)/AO$8)),""),"")</f>
        <v/>
      </c>
      <c r="AR29" s="115" t="str">
        <f aca="false">IF(AQ29="","",IF(AQ29&gt;=B$10,"Y","N"))</f>
        <v/>
      </c>
      <c r="AS29" s="115" t="str">
        <f aca="false">IF(AQ29="","",IF(AQ29&lt;50%,1,IF(AND(AQ29&gt;=50%,AQ29&lt;B$10),2,IF(AQ29&gt;=B$10,3))))</f>
        <v/>
      </c>
      <c r="AT29" s="185" t="str">
        <f aca="false">IF(B29&lt;&gt;"",IFERROR(IF((SUMIF(D$20:AI$20, "CLO4", D29:AI29)/AO$9)=0,"",(SUMIF(D$20:AI$20, "CLO4", D29:AI29)/AO$9)),""),"")</f>
        <v/>
      </c>
      <c r="AU29" s="115" t="str">
        <f aca="false">IF(AT29="","",IF(AT29&gt;=B$10,"Y","N"))</f>
        <v/>
      </c>
      <c r="AV29" s="115" t="str">
        <f aca="false">IF(AT29="","",IF(AT29&lt;50%,1,IF(AND(AT29&gt;=50%,AT29&lt;B$10),2,IF(AT29&gt;=B$10,3))))</f>
        <v/>
      </c>
      <c r="AW29" s="185" t="str">
        <f aca="false">IF(B29&lt;&gt;"",IFERROR(IF((SUMIF(D$20:AI$20, "CLO5", D29:AI29)/AO$10)=0,"",(SUMIF(D$20:AI$20, "CLO5", D29:AI29)/AO$10)),""),"")</f>
        <v/>
      </c>
      <c r="AX29" s="115" t="str">
        <f aca="false">IF(AW29="","",IF(AW29&gt;=B$10,"Y","N"))</f>
        <v/>
      </c>
      <c r="AY29" s="115" t="str">
        <f aca="false">IF(AW29="","",IF(AW29&lt;50%,1,IF(AND(AW29&gt;=50%,AW29&lt;B$10),2,IF(AW29&gt;=B$10,3))))</f>
        <v/>
      </c>
      <c r="AZ29" s="114" t="str">
        <f aca="false">IF(B29&lt;&gt;"",IFERROR(IF((SUMIF(D$20:AI$20, "CLO6", D29:AI29)/AO$11)=0,"",(SUMIF(D$20:AI$20, "CLO6", D29:AI29)/AO$11)),""),"")</f>
        <v/>
      </c>
      <c r="BA29" s="115" t="str">
        <f aca="false">IF(AZ29="","",IF(AZ29&gt;=B$10,"Y","N"))</f>
        <v/>
      </c>
      <c r="BB29" s="115" t="str">
        <f aca="false">IF(BA29="","",IF(BA29&lt;50%,1,IF(AND(BA29&gt;=50%,BA29&lt;B$10),2,IF(BA29&gt;=B$10,3))))</f>
        <v/>
      </c>
      <c r="BC29" s="114" t="str">
        <f aca="false">IF(B29&lt;&gt;"",IFERROR(IF((SUMIF(D$20:AI$20, "CLO7", D29:AI29)/AO$12)=0,"",(SUMIF(D$20:AI$20, "CLO7", D29:AI29)/AO$12)),""),"")</f>
        <v/>
      </c>
      <c r="BD29" s="115" t="str">
        <f aca="false">IF(BC29="","",IF(BC29&gt;=B$10,"Y","N"))</f>
        <v/>
      </c>
      <c r="BE29" s="115" t="str">
        <f aca="false">IF(BD29="","",IF(BD29&lt;50%,1,IF(AND(BD29&gt;=50%,BD29&lt;B$10),2,IF(BD29&gt;=B$10,3))))</f>
        <v/>
      </c>
      <c r="BF29" s="114" t="str">
        <f aca="false">IF(B29&lt;&gt;"",IFERROR(IF((SUMIF(D$20:AI$20, "CLO8", D29:AI29)/AO$13)=0,"",(SUMIF(D$20:AI$20, "CLO8", D29:AI29)/AO$13)),""),"")</f>
        <v/>
      </c>
      <c r="BG29" s="115" t="str">
        <f aca="false">IF(BF29="","",IF(BF29&gt;=B$10,"Y","N"))</f>
        <v/>
      </c>
      <c r="BH29" s="115" t="str">
        <f aca="false">IF(BG29="","",IF(BG29&lt;50%,1,IF(AND(BG29&gt;=50%,BG29&lt;B$10),2,IF(BG29&gt;=B$10,3))))</f>
        <v/>
      </c>
      <c r="BI29" s="114" t="str">
        <f aca="false">IF(B29&lt;&gt;"",IFERROR(IF((SUMIF(D$20:AI$20, "CLO9", D29:AI29)/AO$14)=0,"",(SUMIF(D$20:AI$20, "CLO9", D29:AI29)/AO$14)),""),"")</f>
        <v/>
      </c>
      <c r="BJ29" s="115" t="str">
        <f aca="false">IF(BI29="","",IF(BI29&gt;=B$10,"Y","N"))</f>
        <v/>
      </c>
      <c r="BK29" s="115" t="str">
        <f aca="false">IF(BJ29="","",IF(BJ29&lt;50%,1,IF(AND(BJ29&gt;=50%,BJ29&lt;B$10),2,IF(BJ29&gt;=B$10,3))))</f>
        <v/>
      </c>
      <c r="BL29" s="114" t="str">
        <f aca="false">IF(B29&lt;&gt;"",IFERROR(IF((SUMIF(D$20:AI$20,"CLO10",D29:AI29)/AO$15)=0,"",(SUMIF(D$20:AI$20,"CLO10",D29:AI29)/AO$15)),""),"")</f>
        <v/>
      </c>
      <c r="BM29" s="115" t="str">
        <f aca="false">IF(BL29="","",IF(BL29&gt;=B$10,"Y","N"))</f>
        <v/>
      </c>
      <c r="BN29" s="115" t="str">
        <f aca="false">IF(BM29="","",IF(BM29&lt;50%,1,IF(AND(BM29&gt;=50%,BM29&lt;B$10),2,IF(BM29&gt;=B$10,3))))</f>
        <v/>
      </c>
    </row>
    <row r="30" customFormat="false" ht="15.75" hidden="false" customHeight="true" outlineLevel="0" collapsed="false">
      <c r="A30" s="184" t="str">
        <f aca="false">IF(A$6="LECTURE","",IF('Database (LECTURE-RES-PRAC)'!A25="","",'Database (LECTURE-RES-PRAC)'!A25))</f>
        <v/>
      </c>
      <c r="B30" s="184" t="str">
        <f aca="false">IF(B$6="LECTURE","",IF('Database (LECTURE-RES-PRAC)'!B25="","",'Database (LECTURE-RES-PRAC)'!B25))</f>
        <v/>
      </c>
      <c r="C30" s="184" t="str">
        <f aca="false">IF(C$6="LECTURE","",IF('Database (LECTURE-RES-PRAC)'!C25="","",'Database (LECTURE-RES-PRAC)'!C25))</f>
        <v/>
      </c>
      <c r="D30" s="52"/>
      <c r="E30" s="52"/>
      <c r="F30" s="52"/>
      <c r="G30" s="52"/>
      <c r="H30" s="52"/>
      <c r="I30" s="52"/>
      <c r="J30" s="52"/>
      <c r="K30" s="52"/>
      <c r="L30" s="52"/>
      <c r="M30" s="52"/>
      <c r="N30" s="181" t="str">
        <f aca="false">IF(B30&lt;&gt;"",SUM(D30:M30),"")</f>
        <v/>
      </c>
      <c r="O30" s="52"/>
      <c r="P30" s="52"/>
      <c r="Q30" s="52"/>
      <c r="R30" s="52"/>
      <c r="S30" s="52"/>
      <c r="T30" s="52"/>
      <c r="U30" s="52"/>
      <c r="V30" s="52"/>
      <c r="W30" s="52"/>
      <c r="X30" s="52"/>
      <c r="Y30" s="181" t="str">
        <f aca="false">IF(B30&lt;&gt;"",SUM(O30:X30),"")</f>
        <v/>
      </c>
      <c r="Z30" s="52"/>
      <c r="AA30" s="52"/>
      <c r="AB30" s="52"/>
      <c r="AC30" s="52"/>
      <c r="AD30" s="52"/>
      <c r="AE30" s="52"/>
      <c r="AF30" s="52"/>
      <c r="AG30" s="52"/>
      <c r="AH30" s="52"/>
      <c r="AI30" s="52"/>
      <c r="AJ30" s="182" t="str">
        <f aca="false">IF(B30&lt;&gt;"",SUM(Z30:AI30),"")</f>
        <v/>
      </c>
      <c r="AK30" s="185" t="str">
        <f aca="false">IF(B30&lt;&gt;"",IFERROR(IF((SUMIF(D$20:AI$20, "CLO1", D30:AI30)/AO$6)=0,"",(SUMIF(D$20:AI$20, "CLO1", D30:AI30)/AO$6)),""),"")</f>
        <v/>
      </c>
      <c r="AL30" s="115" t="str">
        <f aca="false">IF(AK30="","",IF(AK30&gt;=B$10,"Y","N"))</f>
        <v/>
      </c>
      <c r="AM30" s="115" t="str">
        <f aca="false">IF(AK30="","",IF(AK30&lt;50%,1,IF(AND(AK30&gt;=50%,AK30&lt;B$10),2,IF(AK30&gt;=B$10,3))))</f>
        <v/>
      </c>
      <c r="AN30" s="185" t="str">
        <f aca="false">IF(B30&lt;&gt;"",IFERROR(IF((SUMIF(D$20:AI$20, "CLO2", D30:AI30)/AO$7)=0,"",(SUMIF(D$20:AI$20, "CLO2", D30:AI30)/AO$7)),""),"")</f>
        <v/>
      </c>
      <c r="AO30" s="115" t="str">
        <f aca="false">IF(AN30="","",IF(AN30&gt;=B$10,"Y","N"))</f>
        <v/>
      </c>
      <c r="AP30" s="115" t="str">
        <f aca="false">IF(AN30="","",IF(AN30&lt;50%,1,IF(AND(AN30&gt;=50%,AN30&lt;B$10),2,IF(AN30&gt;=B$10,3))))</f>
        <v/>
      </c>
      <c r="AQ30" s="185" t="str">
        <f aca="false">IF(B30&lt;&gt;"",IFERROR(IF((SUMIF(D$20:AI$20, "CLO3", D30:AI30)/AO$8)=0,"",(SUMIF(D$20:AI$20, "CLO3", D30:AI30)/AO$8)),""),"")</f>
        <v/>
      </c>
      <c r="AR30" s="115" t="str">
        <f aca="false">IF(AQ30="","",IF(AQ30&gt;=B$10,"Y","N"))</f>
        <v/>
      </c>
      <c r="AS30" s="115" t="str">
        <f aca="false">IF(AQ30="","",IF(AQ30&lt;50%,1,IF(AND(AQ30&gt;=50%,AQ30&lt;B$10),2,IF(AQ30&gt;=B$10,3))))</f>
        <v/>
      </c>
      <c r="AT30" s="185" t="str">
        <f aca="false">IF(B30&lt;&gt;"",IFERROR(IF((SUMIF(D$20:AI$20, "CLO4", D30:AI30)/AO$9)=0,"",(SUMIF(D$20:AI$20, "CLO4", D30:AI30)/AO$9)),""),"")</f>
        <v/>
      </c>
      <c r="AU30" s="115" t="str">
        <f aca="false">IF(AT30="","",IF(AT30&gt;=B$10,"Y","N"))</f>
        <v/>
      </c>
      <c r="AV30" s="115" t="str">
        <f aca="false">IF(AT30="","",IF(AT30&lt;50%,1,IF(AND(AT30&gt;=50%,AT30&lt;B$10),2,IF(AT30&gt;=B$10,3))))</f>
        <v/>
      </c>
      <c r="AW30" s="185" t="str">
        <f aca="false">IF(B30&lt;&gt;"",IFERROR(IF((SUMIF(D$20:AI$20, "CLO5", D30:AI30)/AO$10)=0,"",(SUMIF(D$20:AI$20, "CLO5", D30:AI30)/AO$10)),""),"")</f>
        <v/>
      </c>
      <c r="AX30" s="115" t="str">
        <f aca="false">IF(AW30="","",IF(AW30&gt;=B$10,"Y","N"))</f>
        <v/>
      </c>
      <c r="AY30" s="115" t="str">
        <f aca="false">IF(AW30="","",IF(AW30&lt;50%,1,IF(AND(AW30&gt;=50%,AW30&lt;B$10),2,IF(AW30&gt;=B$10,3))))</f>
        <v/>
      </c>
      <c r="AZ30" s="114" t="str">
        <f aca="false">IF(B30&lt;&gt;"",IFERROR(IF((SUMIF(D$20:AI$20, "CLO6", D30:AI30)/AO$11)=0,"",(SUMIF(D$20:AI$20, "CLO6", D30:AI30)/AO$11)),""),"")</f>
        <v/>
      </c>
      <c r="BA30" s="115" t="str">
        <f aca="false">IF(AZ30="","",IF(AZ30&gt;=B$10,"Y","N"))</f>
        <v/>
      </c>
      <c r="BB30" s="115" t="str">
        <f aca="false">IF(BA30="","",IF(BA30&lt;50%,1,IF(AND(BA30&gt;=50%,BA30&lt;B$10),2,IF(BA30&gt;=B$10,3))))</f>
        <v/>
      </c>
      <c r="BC30" s="114" t="str">
        <f aca="false">IF(B30&lt;&gt;"",IFERROR(IF((SUMIF(D$20:AI$20, "CLO7", D30:AI30)/AO$12)=0,"",(SUMIF(D$20:AI$20, "CLO7", D30:AI30)/AO$12)),""),"")</f>
        <v/>
      </c>
      <c r="BD30" s="115" t="str">
        <f aca="false">IF(BC30="","",IF(BC30&gt;=B$10,"Y","N"))</f>
        <v/>
      </c>
      <c r="BE30" s="115" t="str">
        <f aca="false">IF(BD30="","",IF(BD30&lt;50%,1,IF(AND(BD30&gt;=50%,BD30&lt;B$10),2,IF(BD30&gt;=B$10,3))))</f>
        <v/>
      </c>
      <c r="BF30" s="114" t="str">
        <f aca="false">IF(B30&lt;&gt;"",IFERROR(IF((SUMIF(D$20:AI$20, "CLO8", D30:AI30)/AO$13)=0,"",(SUMIF(D$20:AI$20, "CLO8", D30:AI30)/AO$13)),""),"")</f>
        <v/>
      </c>
      <c r="BG30" s="115" t="str">
        <f aca="false">IF(BF30="","",IF(BF30&gt;=B$10,"Y","N"))</f>
        <v/>
      </c>
      <c r="BH30" s="115" t="str">
        <f aca="false">IF(BG30="","",IF(BG30&lt;50%,1,IF(AND(BG30&gt;=50%,BG30&lt;B$10),2,IF(BG30&gt;=B$10,3))))</f>
        <v/>
      </c>
      <c r="BI30" s="114" t="str">
        <f aca="false">IF(B30&lt;&gt;"",IFERROR(IF((SUMIF(D$20:AI$20, "CLO9", D30:AI30)/AO$14)=0,"",(SUMIF(D$20:AI$20, "CLO9", D30:AI30)/AO$14)),""),"")</f>
        <v/>
      </c>
      <c r="BJ30" s="115" t="str">
        <f aca="false">IF(BI30="","",IF(BI30&gt;=B$10,"Y","N"))</f>
        <v/>
      </c>
      <c r="BK30" s="115" t="str">
        <f aca="false">IF(BJ30="","",IF(BJ30&lt;50%,1,IF(AND(BJ30&gt;=50%,BJ30&lt;B$10),2,IF(BJ30&gt;=B$10,3))))</f>
        <v/>
      </c>
      <c r="BL30" s="114" t="str">
        <f aca="false">IF(B30&lt;&gt;"",IFERROR(IF((SUMIF(D$20:AI$20,"CLO10",D30:AI30)/AO$15)=0,"",(SUMIF(D$20:AI$20,"CLO10",D30:AI30)/AO$15)),""),"")</f>
        <v/>
      </c>
      <c r="BM30" s="115" t="str">
        <f aca="false">IF(BL30="","",IF(BL30&gt;=B$10,"Y","N"))</f>
        <v/>
      </c>
      <c r="BN30" s="115" t="str">
        <f aca="false">IF(BM30="","",IF(BM30&lt;50%,1,IF(AND(BM30&gt;=50%,BM30&lt;B$10),2,IF(BM30&gt;=B$10,3))))</f>
        <v/>
      </c>
    </row>
    <row r="31" customFormat="false" ht="15.75" hidden="false" customHeight="true" outlineLevel="0" collapsed="false">
      <c r="A31" s="184" t="str">
        <f aca="false">IF(A$6="LECTURE","",IF('Database (LECTURE-RES-PRAC)'!A26="","",'Database (LECTURE-RES-PRAC)'!A26))</f>
        <v/>
      </c>
      <c r="B31" s="184" t="str">
        <f aca="false">IF(B$6="LECTURE","",IF('Database (LECTURE-RES-PRAC)'!B26="","",'Database (LECTURE-RES-PRAC)'!B26))</f>
        <v/>
      </c>
      <c r="C31" s="184" t="str">
        <f aca="false">IF(C$6="LECTURE","",IF('Database (LECTURE-RES-PRAC)'!C26="","",'Database (LECTURE-RES-PRAC)'!C26))</f>
        <v/>
      </c>
      <c r="D31" s="52"/>
      <c r="E31" s="52"/>
      <c r="F31" s="52"/>
      <c r="G31" s="52"/>
      <c r="H31" s="52"/>
      <c r="I31" s="52"/>
      <c r="J31" s="52"/>
      <c r="K31" s="52"/>
      <c r="L31" s="52"/>
      <c r="M31" s="52"/>
      <c r="N31" s="181" t="str">
        <f aca="false">IF(B31&lt;&gt;"",SUM(D31:M31),"")</f>
        <v/>
      </c>
      <c r="O31" s="52"/>
      <c r="P31" s="52"/>
      <c r="Q31" s="52"/>
      <c r="R31" s="52"/>
      <c r="S31" s="52"/>
      <c r="T31" s="52"/>
      <c r="U31" s="52"/>
      <c r="V31" s="52"/>
      <c r="W31" s="52"/>
      <c r="X31" s="52"/>
      <c r="Y31" s="181" t="str">
        <f aca="false">IF(B31&lt;&gt;"",SUM(O31:X31),"")</f>
        <v/>
      </c>
      <c r="Z31" s="52"/>
      <c r="AA31" s="52"/>
      <c r="AB31" s="52"/>
      <c r="AC31" s="52"/>
      <c r="AD31" s="52"/>
      <c r="AE31" s="52"/>
      <c r="AF31" s="52"/>
      <c r="AG31" s="52"/>
      <c r="AH31" s="52"/>
      <c r="AI31" s="52"/>
      <c r="AJ31" s="182" t="str">
        <f aca="false">IF(B31&lt;&gt;"",SUM(Z31:AI31),"")</f>
        <v/>
      </c>
      <c r="AK31" s="185" t="str">
        <f aca="false">IF(B31&lt;&gt;"",IFERROR(IF((SUMIF(D$20:AI$20, "CLO1", D31:AI31)/AO$6)=0,"",(SUMIF(D$20:AI$20, "CLO1", D31:AI31)/AO$6)),""),"")</f>
        <v/>
      </c>
      <c r="AL31" s="115" t="str">
        <f aca="false">IF(AK31="","",IF(AK31&gt;=B$10,"Y","N"))</f>
        <v/>
      </c>
      <c r="AM31" s="115" t="str">
        <f aca="false">IF(AK31="","",IF(AK31&lt;50%,1,IF(AND(AK31&gt;=50%,AK31&lt;B$10),2,IF(AK31&gt;=B$10,3))))</f>
        <v/>
      </c>
      <c r="AN31" s="185" t="str">
        <f aca="false">IF(B31&lt;&gt;"",IFERROR(IF((SUMIF(D$20:AI$20, "CLO2", D31:AI31)/AO$7)=0,"",(SUMIF(D$20:AI$20, "CLO2", D31:AI31)/AO$7)),""),"")</f>
        <v/>
      </c>
      <c r="AO31" s="115" t="str">
        <f aca="false">IF(AN31="","",IF(AN31&gt;=B$10,"Y","N"))</f>
        <v/>
      </c>
      <c r="AP31" s="115" t="str">
        <f aca="false">IF(AN31="","",IF(AN31&lt;50%,1,IF(AND(AN31&gt;=50%,AN31&lt;B$10),2,IF(AN31&gt;=B$10,3))))</f>
        <v/>
      </c>
      <c r="AQ31" s="185" t="str">
        <f aca="false">IF(B31&lt;&gt;"",IFERROR(IF((SUMIF(D$20:AI$20, "CLO3", D31:AI31)/AO$8)=0,"",(SUMIF(D$20:AI$20, "CLO3", D31:AI31)/AO$8)),""),"")</f>
        <v/>
      </c>
      <c r="AR31" s="115" t="str">
        <f aca="false">IF(AQ31="","",IF(AQ31&gt;=B$10,"Y","N"))</f>
        <v/>
      </c>
      <c r="AS31" s="115" t="str">
        <f aca="false">IF(AQ31="","",IF(AQ31&lt;50%,1,IF(AND(AQ31&gt;=50%,AQ31&lt;B$10),2,IF(AQ31&gt;=B$10,3))))</f>
        <v/>
      </c>
      <c r="AT31" s="185" t="str">
        <f aca="false">IF(B31&lt;&gt;"",IFERROR(IF((SUMIF(D$20:AI$20, "CLO4", D31:AI31)/AO$9)=0,"",(SUMIF(D$20:AI$20, "CLO4", D31:AI31)/AO$9)),""),"")</f>
        <v/>
      </c>
      <c r="AU31" s="115" t="str">
        <f aca="false">IF(AT31="","",IF(AT31&gt;=B$10,"Y","N"))</f>
        <v/>
      </c>
      <c r="AV31" s="115" t="str">
        <f aca="false">IF(AT31="","",IF(AT31&lt;50%,1,IF(AND(AT31&gt;=50%,AT31&lt;B$10),2,IF(AT31&gt;=B$10,3))))</f>
        <v/>
      </c>
      <c r="AW31" s="185" t="str">
        <f aca="false">IF(B31&lt;&gt;"",IFERROR(IF((SUMIF(D$20:AI$20, "CLO5", D31:AI31)/AO$10)=0,"",(SUMIF(D$20:AI$20, "CLO5", D31:AI31)/AO$10)),""),"")</f>
        <v/>
      </c>
      <c r="AX31" s="115" t="str">
        <f aca="false">IF(AW31="","",IF(AW31&gt;=B$10,"Y","N"))</f>
        <v/>
      </c>
      <c r="AY31" s="115" t="str">
        <f aca="false">IF(AW31="","",IF(AW31&lt;50%,1,IF(AND(AW31&gt;=50%,AW31&lt;B$10),2,IF(AW31&gt;=B$10,3))))</f>
        <v/>
      </c>
      <c r="AZ31" s="114" t="str">
        <f aca="false">IF(B31&lt;&gt;"",IFERROR(IF((SUMIF(D$20:AI$20, "CLO6", D31:AI31)/AO$11)=0,"",(SUMIF(D$20:AI$20, "CLO6", D31:AI31)/AO$11)),""),"")</f>
        <v/>
      </c>
      <c r="BA31" s="115" t="str">
        <f aca="false">IF(AZ31="","",IF(AZ31&gt;=B$10,"Y","N"))</f>
        <v/>
      </c>
      <c r="BB31" s="115" t="str">
        <f aca="false">IF(BA31="","",IF(BA31&lt;50%,1,IF(AND(BA31&gt;=50%,BA31&lt;B$10),2,IF(BA31&gt;=B$10,3))))</f>
        <v/>
      </c>
      <c r="BC31" s="114" t="str">
        <f aca="false">IF(B31&lt;&gt;"",IFERROR(IF((SUMIF(D$20:AI$20, "CLO7", D31:AI31)/AO$12)=0,"",(SUMIF(D$20:AI$20, "CLO7", D31:AI31)/AO$12)),""),"")</f>
        <v/>
      </c>
      <c r="BD31" s="115" t="str">
        <f aca="false">IF(BC31="","",IF(BC31&gt;=B$10,"Y","N"))</f>
        <v/>
      </c>
      <c r="BE31" s="115" t="str">
        <f aca="false">IF(BD31="","",IF(BD31&lt;50%,1,IF(AND(BD31&gt;=50%,BD31&lt;B$10),2,IF(BD31&gt;=B$10,3))))</f>
        <v/>
      </c>
      <c r="BF31" s="114" t="str">
        <f aca="false">IF(B31&lt;&gt;"",IFERROR(IF((SUMIF(D$20:AI$20, "CLO8", D31:AI31)/AO$13)=0,"",(SUMIF(D$20:AI$20, "CLO8", D31:AI31)/AO$13)),""),"")</f>
        <v/>
      </c>
      <c r="BG31" s="115" t="str">
        <f aca="false">IF(BF31="","",IF(BF31&gt;=B$10,"Y","N"))</f>
        <v/>
      </c>
      <c r="BH31" s="115" t="str">
        <f aca="false">IF(BG31="","",IF(BG31&lt;50%,1,IF(AND(BG31&gt;=50%,BG31&lt;B$10),2,IF(BG31&gt;=B$10,3))))</f>
        <v/>
      </c>
      <c r="BI31" s="114" t="str">
        <f aca="false">IF(B31&lt;&gt;"",IFERROR(IF((SUMIF(D$20:AI$20, "CLO9", D31:AI31)/AO$14)=0,"",(SUMIF(D$20:AI$20, "CLO9", D31:AI31)/AO$14)),""),"")</f>
        <v/>
      </c>
      <c r="BJ31" s="115" t="str">
        <f aca="false">IF(BI31="","",IF(BI31&gt;=B$10,"Y","N"))</f>
        <v/>
      </c>
      <c r="BK31" s="115" t="str">
        <f aca="false">IF(BJ31="","",IF(BJ31&lt;50%,1,IF(AND(BJ31&gt;=50%,BJ31&lt;B$10),2,IF(BJ31&gt;=B$10,3))))</f>
        <v/>
      </c>
      <c r="BL31" s="114" t="str">
        <f aca="false">IF(B31&lt;&gt;"",IFERROR(IF((SUMIF(D$20:AI$20,"CLO10",D31:AI31)/AO$15)=0,"",(SUMIF(D$20:AI$20,"CLO10",D31:AI31)/AO$15)),""),"")</f>
        <v/>
      </c>
      <c r="BM31" s="115" t="str">
        <f aca="false">IF(BL31="","",IF(BL31&gt;=B$10,"Y","N"))</f>
        <v/>
      </c>
      <c r="BN31" s="115" t="str">
        <f aca="false">IF(BM31="","",IF(BM31&lt;50%,1,IF(AND(BM31&gt;=50%,BM31&lt;B$10),2,IF(BM31&gt;=B$10,3))))</f>
        <v/>
      </c>
    </row>
    <row r="32" customFormat="false" ht="15.75" hidden="false" customHeight="true" outlineLevel="0" collapsed="false">
      <c r="A32" s="184" t="str">
        <f aca="false">IF(A$6="LECTURE","",IF('Database (LECTURE-RES-PRAC)'!A27="","",'Database (LECTURE-RES-PRAC)'!A27))</f>
        <v/>
      </c>
      <c r="B32" s="184" t="str">
        <f aca="false">IF(B$6="LECTURE","",IF('Database (LECTURE-RES-PRAC)'!B27="","",'Database (LECTURE-RES-PRAC)'!B27))</f>
        <v/>
      </c>
      <c r="C32" s="184" t="str">
        <f aca="false">IF(C$6="LECTURE","",IF('Database (LECTURE-RES-PRAC)'!C27="","",'Database (LECTURE-RES-PRAC)'!C27))</f>
        <v/>
      </c>
      <c r="D32" s="52"/>
      <c r="E32" s="52"/>
      <c r="F32" s="52"/>
      <c r="G32" s="52"/>
      <c r="H32" s="52"/>
      <c r="I32" s="52"/>
      <c r="J32" s="52"/>
      <c r="K32" s="52"/>
      <c r="L32" s="52"/>
      <c r="M32" s="52"/>
      <c r="N32" s="181" t="str">
        <f aca="false">IF(B32&lt;&gt;"",SUM(D32:M32),"")</f>
        <v/>
      </c>
      <c r="O32" s="52"/>
      <c r="P32" s="52"/>
      <c r="Q32" s="52"/>
      <c r="R32" s="52"/>
      <c r="S32" s="52"/>
      <c r="T32" s="52"/>
      <c r="U32" s="52"/>
      <c r="V32" s="52"/>
      <c r="W32" s="52"/>
      <c r="X32" s="52"/>
      <c r="Y32" s="181" t="str">
        <f aca="false">IF(B32&lt;&gt;"",SUM(O32:X32),"")</f>
        <v/>
      </c>
      <c r="Z32" s="52"/>
      <c r="AA32" s="52"/>
      <c r="AB32" s="52"/>
      <c r="AC32" s="52"/>
      <c r="AD32" s="52"/>
      <c r="AE32" s="52"/>
      <c r="AF32" s="52"/>
      <c r="AG32" s="52"/>
      <c r="AH32" s="52"/>
      <c r="AI32" s="52"/>
      <c r="AJ32" s="182" t="str">
        <f aca="false">IF(B32&lt;&gt;"",SUM(Z32:AI32),"")</f>
        <v/>
      </c>
      <c r="AK32" s="185" t="str">
        <f aca="false">IF(B32&lt;&gt;"",IFERROR(IF((SUMIF(D$20:AI$20, "CLO1", D32:AI32)/AO$6)=0,"",(SUMIF(D$20:AI$20, "CLO1", D32:AI32)/AO$6)),""),"")</f>
        <v/>
      </c>
      <c r="AL32" s="115" t="str">
        <f aca="false">IF(AK32="","",IF(AK32&gt;=B$10,"Y","N"))</f>
        <v/>
      </c>
      <c r="AM32" s="115" t="str">
        <f aca="false">IF(AK32="","",IF(AK32&lt;50%,1,IF(AND(AK32&gt;=50%,AK32&lt;B$10),2,IF(AK32&gt;=B$10,3))))</f>
        <v/>
      </c>
      <c r="AN32" s="185" t="str">
        <f aca="false">IF(B32&lt;&gt;"",IFERROR(IF((SUMIF(D$20:AI$20, "CLO2", D32:AI32)/AO$7)=0,"",(SUMIF(D$20:AI$20, "CLO2", D32:AI32)/AO$7)),""),"")</f>
        <v/>
      </c>
      <c r="AO32" s="115" t="str">
        <f aca="false">IF(AN32="","",IF(AN32&gt;=B$10,"Y","N"))</f>
        <v/>
      </c>
      <c r="AP32" s="115" t="str">
        <f aca="false">IF(AN32="","",IF(AN32&lt;50%,1,IF(AND(AN32&gt;=50%,AN32&lt;B$10),2,IF(AN32&gt;=B$10,3))))</f>
        <v/>
      </c>
      <c r="AQ32" s="185" t="str">
        <f aca="false">IF(B32&lt;&gt;"",IFERROR(IF((SUMIF(D$20:AI$20, "CLO3", D32:AI32)/AO$8)=0,"",(SUMIF(D$20:AI$20, "CLO3", D32:AI32)/AO$8)),""),"")</f>
        <v/>
      </c>
      <c r="AR32" s="115" t="str">
        <f aca="false">IF(AQ32="","",IF(AQ32&gt;=B$10,"Y","N"))</f>
        <v/>
      </c>
      <c r="AS32" s="115" t="str">
        <f aca="false">IF(AQ32="","",IF(AQ32&lt;50%,1,IF(AND(AQ32&gt;=50%,AQ32&lt;B$10),2,IF(AQ32&gt;=B$10,3))))</f>
        <v/>
      </c>
      <c r="AT32" s="185" t="str">
        <f aca="false">IF(B32&lt;&gt;"",IFERROR(IF((SUMIF(D$20:AI$20, "CLO4", D32:AI32)/AO$9)=0,"",(SUMIF(D$20:AI$20, "CLO4", D32:AI32)/AO$9)),""),"")</f>
        <v/>
      </c>
      <c r="AU32" s="115" t="str">
        <f aca="false">IF(AT32="","",IF(AT32&gt;=B$10,"Y","N"))</f>
        <v/>
      </c>
      <c r="AV32" s="115" t="str">
        <f aca="false">IF(AT32="","",IF(AT32&lt;50%,1,IF(AND(AT32&gt;=50%,AT32&lt;B$10),2,IF(AT32&gt;=B$10,3))))</f>
        <v/>
      </c>
      <c r="AW32" s="185" t="str">
        <f aca="false">IF(B32&lt;&gt;"",IFERROR(IF((SUMIF(D$20:AI$20, "CLO5", D32:AI32)/AO$10)=0,"",(SUMIF(D$20:AI$20, "CLO5", D32:AI32)/AO$10)),""),"")</f>
        <v/>
      </c>
      <c r="AX32" s="115" t="str">
        <f aca="false">IF(AW32="","",IF(AW32&gt;=B$10,"Y","N"))</f>
        <v/>
      </c>
      <c r="AY32" s="115" t="str">
        <f aca="false">IF(AW32="","",IF(AW32&lt;50%,1,IF(AND(AW32&gt;=50%,AW32&lt;B$10),2,IF(AW32&gt;=B$10,3))))</f>
        <v/>
      </c>
      <c r="AZ32" s="114" t="str">
        <f aca="false">IF(B32&lt;&gt;"",IFERROR(IF((SUMIF(D$20:AI$20, "CLO6", D32:AI32)/AO$11)=0,"",(SUMIF(D$20:AI$20, "CLO6", D32:AI32)/AO$11)),""),"")</f>
        <v/>
      </c>
      <c r="BA32" s="115" t="str">
        <f aca="false">IF(AZ32="","",IF(AZ32&gt;=B$10,"Y","N"))</f>
        <v/>
      </c>
      <c r="BB32" s="115" t="str">
        <f aca="false">IF(BA32="","",IF(BA32&lt;50%,1,IF(AND(BA32&gt;=50%,BA32&lt;B$10),2,IF(BA32&gt;=B$10,3))))</f>
        <v/>
      </c>
      <c r="BC32" s="114" t="str">
        <f aca="false">IF(B32&lt;&gt;"",IFERROR(IF((SUMIF(D$20:AI$20, "CLO7", D32:AI32)/AO$12)=0,"",(SUMIF(D$20:AI$20, "CLO7", D32:AI32)/AO$12)),""),"")</f>
        <v/>
      </c>
      <c r="BD32" s="115" t="str">
        <f aca="false">IF(BC32="","",IF(BC32&gt;=B$10,"Y","N"))</f>
        <v/>
      </c>
      <c r="BE32" s="115" t="str">
        <f aca="false">IF(BD32="","",IF(BD32&lt;50%,1,IF(AND(BD32&gt;=50%,BD32&lt;B$10),2,IF(BD32&gt;=B$10,3))))</f>
        <v/>
      </c>
      <c r="BF32" s="114" t="str">
        <f aca="false">IF(B32&lt;&gt;"",IFERROR(IF((SUMIF(D$20:AI$20, "CLO8", D32:AI32)/AO$13)=0,"",(SUMIF(D$20:AI$20, "CLO8", D32:AI32)/AO$13)),""),"")</f>
        <v/>
      </c>
      <c r="BG32" s="115" t="str">
        <f aca="false">IF(BF32="","",IF(BF32&gt;=B$10,"Y","N"))</f>
        <v/>
      </c>
      <c r="BH32" s="115" t="str">
        <f aca="false">IF(BG32="","",IF(BG32&lt;50%,1,IF(AND(BG32&gt;=50%,BG32&lt;B$10),2,IF(BG32&gt;=B$10,3))))</f>
        <v/>
      </c>
      <c r="BI32" s="114" t="str">
        <f aca="false">IF(B32&lt;&gt;"",IFERROR(IF((SUMIF(D$20:AI$20, "CLO9", D32:AI32)/AO$14)=0,"",(SUMIF(D$20:AI$20, "CLO9", D32:AI32)/AO$14)),""),"")</f>
        <v/>
      </c>
      <c r="BJ32" s="115" t="str">
        <f aca="false">IF(BI32="","",IF(BI32&gt;=B$10,"Y","N"))</f>
        <v/>
      </c>
      <c r="BK32" s="115" t="str">
        <f aca="false">IF(BJ32="","",IF(BJ32&lt;50%,1,IF(AND(BJ32&gt;=50%,BJ32&lt;B$10),2,IF(BJ32&gt;=B$10,3))))</f>
        <v/>
      </c>
      <c r="BL32" s="114" t="str">
        <f aca="false">IF(B32&lt;&gt;"",IFERROR(IF((SUMIF(D$20:AI$20,"CLO10",D32:AI32)/AO$15)=0,"",(SUMIF(D$20:AI$20,"CLO10",D32:AI32)/AO$15)),""),"")</f>
        <v/>
      </c>
      <c r="BM32" s="115" t="str">
        <f aca="false">IF(BL32="","",IF(BL32&gt;=B$10,"Y","N"))</f>
        <v/>
      </c>
      <c r="BN32" s="115" t="str">
        <f aca="false">IF(BM32="","",IF(BM32&lt;50%,1,IF(AND(BM32&gt;=50%,BM32&lt;B$10),2,IF(BM32&gt;=B$10,3))))</f>
        <v/>
      </c>
    </row>
    <row r="33" customFormat="false" ht="15.75" hidden="false" customHeight="true" outlineLevel="0" collapsed="false">
      <c r="A33" s="184" t="str">
        <f aca="false">IF(A$6="LECTURE","",IF('Database (LECTURE-RES-PRAC)'!A28="","",'Database (LECTURE-RES-PRAC)'!A28))</f>
        <v/>
      </c>
      <c r="B33" s="184" t="str">
        <f aca="false">IF(B$6="LECTURE","",IF('Database (LECTURE-RES-PRAC)'!B28="","",'Database (LECTURE-RES-PRAC)'!B28))</f>
        <v/>
      </c>
      <c r="C33" s="184" t="str">
        <f aca="false">IF(C$6="LECTURE","",IF('Database (LECTURE-RES-PRAC)'!C28="","",'Database (LECTURE-RES-PRAC)'!C28))</f>
        <v/>
      </c>
      <c r="D33" s="52"/>
      <c r="E33" s="52"/>
      <c r="F33" s="52"/>
      <c r="G33" s="52"/>
      <c r="H33" s="52"/>
      <c r="I33" s="52"/>
      <c r="J33" s="52"/>
      <c r="K33" s="52"/>
      <c r="L33" s="52"/>
      <c r="M33" s="52"/>
      <c r="N33" s="181" t="str">
        <f aca="false">IF(B33&lt;&gt;"",SUM(D33:M33),"")</f>
        <v/>
      </c>
      <c r="O33" s="52"/>
      <c r="P33" s="52"/>
      <c r="Q33" s="52"/>
      <c r="R33" s="52"/>
      <c r="S33" s="52"/>
      <c r="T33" s="52"/>
      <c r="U33" s="52"/>
      <c r="V33" s="52"/>
      <c r="W33" s="52"/>
      <c r="X33" s="52"/>
      <c r="Y33" s="181" t="str">
        <f aca="false">IF(B33&lt;&gt;"",SUM(O33:X33),"")</f>
        <v/>
      </c>
      <c r="Z33" s="52"/>
      <c r="AA33" s="52"/>
      <c r="AB33" s="52"/>
      <c r="AC33" s="52"/>
      <c r="AD33" s="52"/>
      <c r="AE33" s="52"/>
      <c r="AF33" s="52"/>
      <c r="AG33" s="52"/>
      <c r="AH33" s="52"/>
      <c r="AI33" s="52"/>
      <c r="AJ33" s="182" t="str">
        <f aca="false">IF(B33&lt;&gt;"",SUM(Z33:AI33),"")</f>
        <v/>
      </c>
      <c r="AK33" s="185" t="str">
        <f aca="false">IF(B33&lt;&gt;"",IFERROR(IF((SUMIF(D$20:AI$20, "CLO1", D33:AI33)/AO$6)=0,"",(SUMIF(D$20:AI$20, "CLO1", D33:AI33)/AO$6)),""),"")</f>
        <v/>
      </c>
      <c r="AL33" s="115" t="str">
        <f aca="false">IF(AK33="","",IF(AK33&gt;=B$10,"Y","N"))</f>
        <v/>
      </c>
      <c r="AM33" s="115" t="str">
        <f aca="false">IF(AK33="","",IF(AK33&lt;50%,1,IF(AND(AK33&gt;=50%,AK33&lt;B$10),2,IF(AK33&gt;=B$10,3))))</f>
        <v/>
      </c>
      <c r="AN33" s="185" t="str">
        <f aca="false">IF(B33&lt;&gt;"",IFERROR(IF((SUMIF(D$20:AI$20, "CLO2", D33:AI33)/AO$7)=0,"",(SUMIF(D$20:AI$20, "CLO2", D33:AI33)/AO$7)),""),"")</f>
        <v/>
      </c>
      <c r="AO33" s="115" t="str">
        <f aca="false">IF(AN33="","",IF(AN33&gt;=B$10,"Y","N"))</f>
        <v/>
      </c>
      <c r="AP33" s="115" t="str">
        <f aca="false">IF(AN33="","",IF(AN33&lt;50%,1,IF(AND(AN33&gt;=50%,AN33&lt;B$10),2,IF(AN33&gt;=B$10,3))))</f>
        <v/>
      </c>
      <c r="AQ33" s="185" t="str">
        <f aca="false">IF(B33&lt;&gt;"",IFERROR(IF((SUMIF(D$20:AI$20, "CLO3", D33:AI33)/AO$8)=0,"",(SUMIF(D$20:AI$20, "CLO3", D33:AI33)/AO$8)),""),"")</f>
        <v/>
      </c>
      <c r="AR33" s="115" t="str">
        <f aca="false">IF(AQ33="","",IF(AQ33&gt;=B$10,"Y","N"))</f>
        <v/>
      </c>
      <c r="AS33" s="115" t="str">
        <f aca="false">IF(AQ33="","",IF(AQ33&lt;50%,1,IF(AND(AQ33&gt;=50%,AQ33&lt;B$10),2,IF(AQ33&gt;=B$10,3))))</f>
        <v/>
      </c>
      <c r="AT33" s="185" t="str">
        <f aca="false">IF(B33&lt;&gt;"",IFERROR(IF((SUMIF(D$20:AI$20, "CLO4", D33:AI33)/AO$9)=0,"",(SUMIF(D$20:AI$20, "CLO4", D33:AI33)/AO$9)),""),"")</f>
        <v/>
      </c>
      <c r="AU33" s="115" t="str">
        <f aca="false">IF(AT33="","",IF(AT33&gt;=B$10,"Y","N"))</f>
        <v/>
      </c>
      <c r="AV33" s="115" t="str">
        <f aca="false">IF(AT33="","",IF(AT33&lt;50%,1,IF(AND(AT33&gt;=50%,AT33&lt;B$10),2,IF(AT33&gt;=B$10,3))))</f>
        <v/>
      </c>
      <c r="AW33" s="185" t="str">
        <f aca="false">IF(B33&lt;&gt;"",IFERROR(IF((SUMIF(D$20:AI$20, "CLO5", D33:AI33)/AO$10)=0,"",(SUMIF(D$20:AI$20, "CLO5", D33:AI33)/AO$10)),""),"")</f>
        <v/>
      </c>
      <c r="AX33" s="115" t="str">
        <f aca="false">IF(AW33="","",IF(AW33&gt;=B$10,"Y","N"))</f>
        <v/>
      </c>
      <c r="AY33" s="115" t="str">
        <f aca="false">IF(AW33="","",IF(AW33&lt;50%,1,IF(AND(AW33&gt;=50%,AW33&lt;B$10),2,IF(AW33&gt;=B$10,3))))</f>
        <v/>
      </c>
      <c r="AZ33" s="114" t="str">
        <f aca="false">IF(B33&lt;&gt;"",IFERROR(IF((SUMIF(D$20:AI$20, "CLO6", D33:AI33)/AO$11)=0,"",(SUMIF(D$20:AI$20, "CLO6", D33:AI33)/AO$11)),""),"")</f>
        <v/>
      </c>
      <c r="BA33" s="115" t="str">
        <f aca="false">IF(AZ33="","",IF(AZ33&gt;=B$10,"Y","N"))</f>
        <v/>
      </c>
      <c r="BB33" s="115" t="str">
        <f aca="false">IF(BA33="","",IF(BA33&lt;50%,1,IF(AND(BA33&gt;=50%,BA33&lt;B$10),2,IF(BA33&gt;=B$10,3))))</f>
        <v/>
      </c>
      <c r="BC33" s="114" t="str">
        <f aca="false">IF(B33&lt;&gt;"",IFERROR(IF((SUMIF(D$20:AI$20, "CLO7", D33:AI33)/AO$12)=0,"",(SUMIF(D$20:AI$20, "CLO7", D33:AI33)/AO$12)),""),"")</f>
        <v/>
      </c>
      <c r="BD33" s="115" t="str">
        <f aca="false">IF(BC33="","",IF(BC33&gt;=B$10,"Y","N"))</f>
        <v/>
      </c>
      <c r="BE33" s="115" t="str">
        <f aca="false">IF(BD33="","",IF(BD33&lt;50%,1,IF(AND(BD33&gt;=50%,BD33&lt;B$10),2,IF(BD33&gt;=B$10,3))))</f>
        <v/>
      </c>
      <c r="BF33" s="114" t="str">
        <f aca="false">IF(B33&lt;&gt;"",IFERROR(IF((SUMIF(D$20:AI$20, "CLO8", D33:AI33)/AO$13)=0,"",(SUMIF(D$20:AI$20, "CLO8", D33:AI33)/AO$13)),""),"")</f>
        <v/>
      </c>
      <c r="BG33" s="115" t="str">
        <f aca="false">IF(BF33="","",IF(BF33&gt;=B$10,"Y","N"))</f>
        <v/>
      </c>
      <c r="BH33" s="115" t="str">
        <f aca="false">IF(BG33="","",IF(BG33&lt;50%,1,IF(AND(BG33&gt;=50%,BG33&lt;B$10),2,IF(BG33&gt;=B$10,3))))</f>
        <v/>
      </c>
      <c r="BI33" s="114" t="str">
        <f aca="false">IF(B33&lt;&gt;"",IFERROR(IF((SUMIF(D$20:AI$20, "CLO9", D33:AI33)/AO$14)=0,"",(SUMIF(D$20:AI$20, "CLO9", D33:AI33)/AO$14)),""),"")</f>
        <v/>
      </c>
      <c r="BJ33" s="115" t="str">
        <f aca="false">IF(BI33="","",IF(BI33&gt;=B$10,"Y","N"))</f>
        <v/>
      </c>
      <c r="BK33" s="115" t="str">
        <f aca="false">IF(BJ33="","",IF(BJ33&lt;50%,1,IF(AND(BJ33&gt;=50%,BJ33&lt;B$10),2,IF(BJ33&gt;=B$10,3))))</f>
        <v/>
      </c>
      <c r="BL33" s="114" t="str">
        <f aca="false">IF(B33&lt;&gt;"",IFERROR(IF((SUMIF(D$20:AI$20,"CLO10",D33:AI33)/AO$15)=0,"",(SUMIF(D$20:AI$20,"CLO10",D33:AI33)/AO$15)),""),"")</f>
        <v/>
      </c>
      <c r="BM33" s="115" t="str">
        <f aca="false">IF(BL33="","",IF(BL33&gt;=B$10,"Y","N"))</f>
        <v/>
      </c>
      <c r="BN33" s="115" t="str">
        <f aca="false">IF(BM33="","",IF(BM33&lt;50%,1,IF(AND(BM33&gt;=50%,BM33&lt;B$10),2,IF(BM33&gt;=B$10,3))))</f>
        <v/>
      </c>
    </row>
    <row r="34" customFormat="false" ht="15.75" hidden="false" customHeight="true" outlineLevel="0" collapsed="false">
      <c r="A34" s="184" t="str">
        <f aca="false">IF(A$6="LECTURE","",IF('Database (LECTURE-RES-PRAC)'!A29="","",'Database (LECTURE-RES-PRAC)'!A29))</f>
        <v/>
      </c>
      <c r="B34" s="184" t="str">
        <f aca="false">IF(B$6="LECTURE","",IF('Database (LECTURE-RES-PRAC)'!B29="","",'Database (LECTURE-RES-PRAC)'!B29))</f>
        <v/>
      </c>
      <c r="C34" s="184" t="str">
        <f aca="false">IF(C$6="LECTURE","",IF('Database (LECTURE-RES-PRAC)'!C29="","",'Database (LECTURE-RES-PRAC)'!C29))</f>
        <v/>
      </c>
      <c r="D34" s="52"/>
      <c r="E34" s="52"/>
      <c r="F34" s="52"/>
      <c r="G34" s="52"/>
      <c r="H34" s="52"/>
      <c r="I34" s="52"/>
      <c r="J34" s="52"/>
      <c r="K34" s="52"/>
      <c r="L34" s="52"/>
      <c r="M34" s="52"/>
      <c r="N34" s="181" t="str">
        <f aca="false">IF(B34&lt;&gt;"",SUM(D34:M34),"")</f>
        <v/>
      </c>
      <c r="O34" s="52"/>
      <c r="P34" s="52"/>
      <c r="Q34" s="52"/>
      <c r="R34" s="52"/>
      <c r="S34" s="52"/>
      <c r="T34" s="52"/>
      <c r="U34" s="52"/>
      <c r="V34" s="52"/>
      <c r="W34" s="52"/>
      <c r="X34" s="52"/>
      <c r="Y34" s="181" t="str">
        <f aca="false">IF(B34&lt;&gt;"",SUM(O34:X34),"")</f>
        <v/>
      </c>
      <c r="Z34" s="52"/>
      <c r="AA34" s="52"/>
      <c r="AB34" s="52"/>
      <c r="AC34" s="52"/>
      <c r="AD34" s="52"/>
      <c r="AE34" s="52"/>
      <c r="AF34" s="52"/>
      <c r="AG34" s="52"/>
      <c r="AH34" s="52"/>
      <c r="AI34" s="52"/>
      <c r="AJ34" s="182" t="str">
        <f aca="false">IF(B34&lt;&gt;"",SUM(Z34:AI34),"")</f>
        <v/>
      </c>
      <c r="AK34" s="185" t="str">
        <f aca="false">IF(B34&lt;&gt;"",IFERROR(IF((SUMIF(D$20:AI$20, "CLO1", D34:AI34)/AO$6)=0,"",(SUMIF(D$20:AI$20, "CLO1", D34:AI34)/AO$6)),""),"")</f>
        <v/>
      </c>
      <c r="AL34" s="115" t="str">
        <f aca="false">IF(AK34="","",IF(AK34&gt;=B$10,"Y","N"))</f>
        <v/>
      </c>
      <c r="AM34" s="115" t="str">
        <f aca="false">IF(AK34="","",IF(AK34&lt;50%,1,IF(AND(AK34&gt;=50%,AK34&lt;B$10),2,IF(AK34&gt;=B$10,3))))</f>
        <v/>
      </c>
      <c r="AN34" s="185" t="str">
        <f aca="false">IF(B34&lt;&gt;"",IFERROR(IF((SUMIF(D$20:AI$20, "CLO2", D34:AI34)/AO$7)=0,"",(SUMIF(D$20:AI$20, "CLO2", D34:AI34)/AO$7)),""),"")</f>
        <v/>
      </c>
      <c r="AO34" s="115" t="str">
        <f aca="false">IF(AN34="","",IF(AN34&gt;=B$10,"Y","N"))</f>
        <v/>
      </c>
      <c r="AP34" s="115" t="str">
        <f aca="false">IF(AN34="","",IF(AN34&lt;50%,1,IF(AND(AN34&gt;=50%,AN34&lt;B$10),2,IF(AN34&gt;=B$10,3))))</f>
        <v/>
      </c>
      <c r="AQ34" s="185" t="str">
        <f aca="false">IF(B34&lt;&gt;"",IFERROR(IF((SUMIF(D$20:AI$20, "CLO3", D34:AI34)/AO$8)=0,"",(SUMIF(D$20:AI$20, "CLO3", D34:AI34)/AO$8)),""),"")</f>
        <v/>
      </c>
      <c r="AR34" s="115" t="str">
        <f aca="false">IF(AQ34="","",IF(AQ34&gt;=B$10,"Y","N"))</f>
        <v/>
      </c>
      <c r="AS34" s="115" t="str">
        <f aca="false">IF(AQ34="","",IF(AQ34&lt;50%,1,IF(AND(AQ34&gt;=50%,AQ34&lt;B$10),2,IF(AQ34&gt;=B$10,3))))</f>
        <v/>
      </c>
      <c r="AT34" s="185" t="str">
        <f aca="false">IF(B34&lt;&gt;"",IFERROR(IF((SUMIF(D$20:AI$20, "CLO4", D34:AI34)/AO$9)=0,"",(SUMIF(D$20:AI$20, "CLO4", D34:AI34)/AO$9)),""),"")</f>
        <v/>
      </c>
      <c r="AU34" s="115" t="str">
        <f aca="false">IF(AT34="","",IF(AT34&gt;=B$10,"Y","N"))</f>
        <v/>
      </c>
      <c r="AV34" s="115" t="str">
        <f aca="false">IF(AT34="","",IF(AT34&lt;50%,1,IF(AND(AT34&gt;=50%,AT34&lt;B$10),2,IF(AT34&gt;=B$10,3))))</f>
        <v/>
      </c>
      <c r="AW34" s="185" t="str">
        <f aca="false">IF(B34&lt;&gt;"",IFERROR(IF((SUMIF(D$20:AI$20, "CLO5", D34:AI34)/AO$10)=0,"",(SUMIF(D$20:AI$20, "CLO5", D34:AI34)/AO$10)),""),"")</f>
        <v/>
      </c>
      <c r="AX34" s="115" t="str">
        <f aca="false">IF(AW34="","",IF(AW34&gt;=B$10,"Y","N"))</f>
        <v/>
      </c>
      <c r="AY34" s="115" t="str">
        <f aca="false">IF(AW34="","",IF(AW34&lt;50%,1,IF(AND(AW34&gt;=50%,AW34&lt;B$10),2,IF(AW34&gt;=B$10,3))))</f>
        <v/>
      </c>
      <c r="AZ34" s="114" t="str">
        <f aca="false">IF(B34&lt;&gt;"",IFERROR(IF((SUMIF(D$20:AI$20, "CLO6", D34:AI34)/AO$11)=0,"",(SUMIF(D$20:AI$20, "CLO6", D34:AI34)/AO$11)),""),"")</f>
        <v/>
      </c>
      <c r="BA34" s="115" t="str">
        <f aca="false">IF(AZ34="","",IF(AZ34&gt;=B$10,"Y","N"))</f>
        <v/>
      </c>
      <c r="BB34" s="115" t="str">
        <f aca="false">IF(BA34="","",IF(BA34&lt;50%,1,IF(AND(BA34&gt;=50%,BA34&lt;B$10),2,IF(BA34&gt;=B$10,3))))</f>
        <v/>
      </c>
      <c r="BC34" s="114" t="str">
        <f aca="false">IF(B34&lt;&gt;"",IFERROR(IF((SUMIF(D$20:AI$20, "CLO7", D34:AI34)/AO$12)=0,"",(SUMIF(D$20:AI$20, "CLO7", D34:AI34)/AO$12)),""),"")</f>
        <v/>
      </c>
      <c r="BD34" s="115" t="str">
        <f aca="false">IF(BC34="","",IF(BC34&gt;=B$10,"Y","N"))</f>
        <v/>
      </c>
      <c r="BE34" s="115" t="str">
        <f aca="false">IF(BD34="","",IF(BD34&lt;50%,1,IF(AND(BD34&gt;=50%,BD34&lt;B$10),2,IF(BD34&gt;=B$10,3))))</f>
        <v/>
      </c>
      <c r="BF34" s="114" t="str">
        <f aca="false">IF(B34&lt;&gt;"",IFERROR(IF((SUMIF(D$20:AI$20, "CLO8", D34:AI34)/AO$13)=0,"",(SUMIF(D$20:AI$20, "CLO8", D34:AI34)/AO$13)),""),"")</f>
        <v/>
      </c>
      <c r="BG34" s="115" t="str">
        <f aca="false">IF(BF34="","",IF(BF34&gt;=B$10,"Y","N"))</f>
        <v/>
      </c>
      <c r="BH34" s="115" t="str">
        <f aca="false">IF(BG34="","",IF(BG34&lt;50%,1,IF(AND(BG34&gt;=50%,BG34&lt;B$10),2,IF(BG34&gt;=B$10,3))))</f>
        <v/>
      </c>
      <c r="BI34" s="114" t="str">
        <f aca="false">IF(B34&lt;&gt;"",IFERROR(IF((SUMIF(D$20:AI$20, "CLO9", D34:AI34)/AO$14)=0,"",(SUMIF(D$20:AI$20, "CLO9", D34:AI34)/AO$14)),""),"")</f>
        <v/>
      </c>
      <c r="BJ34" s="115" t="str">
        <f aca="false">IF(BI34="","",IF(BI34&gt;=B$10,"Y","N"))</f>
        <v/>
      </c>
      <c r="BK34" s="115" t="str">
        <f aca="false">IF(BJ34="","",IF(BJ34&lt;50%,1,IF(AND(BJ34&gt;=50%,BJ34&lt;B$10),2,IF(BJ34&gt;=B$10,3))))</f>
        <v/>
      </c>
      <c r="BL34" s="114" t="str">
        <f aca="false">IF(B34&lt;&gt;"",IFERROR(IF((SUMIF(D$20:AI$20,"CLO10",D34:AI34)/AO$15)=0,"",(SUMIF(D$20:AI$20,"CLO10",D34:AI34)/AO$15)),""),"")</f>
        <v/>
      </c>
      <c r="BM34" s="115" t="str">
        <f aca="false">IF(BL34="","",IF(BL34&gt;=B$10,"Y","N"))</f>
        <v/>
      </c>
      <c r="BN34" s="115" t="str">
        <f aca="false">IF(BM34="","",IF(BM34&lt;50%,1,IF(AND(BM34&gt;=50%,BM34&lt;B$10),2,IF(BM34&gt;=B$10,3))))</f>
        <v/>
      </c>
    </row>
    <row r="35" customFormat="false" ht="15.75" hidden="false" customHeight="true" outlineLevel="0" collapsed="false">
      <c r="A35" s="184" t="str">
        <f aca="false">IF(A$6="LECTURE","",IF('Database (LECTURE-RES-PRAC)'!A30="","",'Database (LECTURE-RES-PRAC)'!A30))</f>
        <v/>
      </c>
      <c r="B35" s="184" t="str">
        <f aca="false">IF(B$6="LECTURE","",IF('Database (LECTURE-RES-PRAC)'!B30="","",'Database (LECTURE-RES-PRAC)'!B30))</f>
        <v/>
      </c>
      <c r="C35" s="184" t="str">
        <f aca="false">IF(C$6="LECTURE","",IF('Database (LECTURE-RES-PRAC)'!C30="","",'Database (LECTURE-RES-PRAC)'!C30))</f>
        <v/>
      </c>
      <c r="D35" s="52"/>
      <c r="E35" s="52"/>
      <c r="F35" s="52"/>
      <c r="G35" s="52"/>
      <c r="H35" s="52"/>
      <c r="I35" s="52"/>
      <c r="J35" s="52"/>
      <c r="K35" s="52"/>
      <c r="L35" s="52"/>
      <c r="M35" s="52"/>
      <c r="N35" s="181" t="str">
        <f aca="false">IF(B35&lt;&gt;"",SUM(D35:M35),"")</f>
        <v/>
      </c>
      <c r="O35" s="52"/>
      <c r="P35" s="52"/>
      <c r="Q35" s="52"/>
      <c r="R35" s="52"/>
      <c r="S35" s="52"/>
      <c r="T35" s="52"/>
      <c r="U35" s="52"/>
      <c r="V35" s="52"/>
      <c r="W35" s="52"/>
      <c r="X35" s="52"/>
      <c r="Y35" s="181" t="str">
        <f aca="false">IF(B35&lt;&gt;"",SUM(O35:X35),"")</f>
        <v/>
      </c>
      <c r="Z35" s="52"/>
      <c r="AA35" s="52"/>
      <c r="AB35" s="52"/>
      <c r="AC35" s="52"/>
      <c r="AD35" s="52"/>
      <c r="AE35" s="52"/>
      <c r="AF35" s="52"/>
      <c r="AG35" s="52"/>
      <c r="AH35" s="52"/>
      <c r="AI35" s="52"/>
      <c r="AJ35" s="182" t="str">
        <f aca="false">IF(B35&lt;&gt;"",SUM(Z35:AI35),"")</f>
        <v/>
      </c>
      <c r="AK35" s="185" t="str">
        <f aca="false">IF(B35&lt;&gt;"",IFERROR(IF((SUMIF(D$20:AI$20, "CLO1", D35:AI35)/AO$6)=0,"",(SUMIF(D$20:AI$20, "CLO1", D35:AI35)/AO$6)),""),"")</f>
        <v/>
      </c>
      <c r="AL35" s="115" t="str">
        <f aca="false">IF(AK35="","",IF(AK35&gt;=B$10,"Y","N"))</f>
        <v/>
      </c>
      <c r="AM35" s="115" t="str">
        <f aca="false">IF(AK35="","",IF(AK35&lt;50%,1,IF(AND(AK35&gt;=50%,AK35&lt;B$10),2,IF(AK35&gt;=B$10,3))))</f>
        <v/>
      </c>
      <c r="AN35" s="185" t="str">
        <f aca="false">IF(B35&lt;&gt;"",IFERROR(IF((SUMIF(D$20:AI$20, "CLO2", D35:AI35)/AO$7)=0,"",(SUMIF(D$20:AI$20, "CLO2", D35:AI35)/AO$7)),""),"")</f>
        <v/>
      </c>
      <c r="AO35" s="115" t="str">
        <f aca="false">IF(AN35="","",IF(AN35&gt;=B$10,"Y","N"))</f>
        <v/>
      </c>
      <c r="AP35" s="115" t="str">
        <f aca="false">IF(AN35="","",IF(AN35&lt;50%,1,IF(AND(AN35&gt;=50%,AN35&lt;B$10),2,IF(AN35&gt;=B$10,3))))</f>
        <v/>
      </c>
      <c r="AQ35" s="185" t="str">
        <f aca="false">IF(B35&lt;&gt;"",IFERROR(IF((SUMIF(D$20:AI$20, "CLO3", D35:AI35)/AO$8)=0,"",(SUMIF(D$20:AI$20, "CLO3", D35:AI35)/AO$8)),""),"")</f>
        <v/>
      </c>
      <c r="AR35" s="115" t="str">
        <f aca="false">IF(AQ35="","",IF(AQ35&gt;=B$10,"Y","N"))</f>
        <v/>
      </c>
      <c r="AS35" s="115" t="str">
        <f aca="false">IF(AQ35="","",IF(AQ35&lt;50%,1,IF(AND(AQ35&gt;=50%,AQ35&lt;B$10),2,IF(AQ35&gt;=B$10,3))))</f>
        <v/>
      </c>
      <c r="AT35" s="185" t="str">
        <f aca="false">IF(B35&lt;&gt;"",IFERROR(IF((SUMIF(D$20:AI$20, "CLO4", D35:AI35)/AO$9)=0,"",(SUMIF(D$20:AI$20, "CLO4", D35:AI35)/AO$9)),""),"")</f>
        <v/>
      </c>
      <c r="AU35" s="115" t="str">
        <f aca="false">IF(AT35="","",IF(AT35&gt;=B$10,"Y","N"))</f>
        <v/>
      </c>
      <c r="AV35" s="115" t="str">
        <f aca="false">IF(AT35="","",IF(AT35&lt;50%,1,IF(AND(AT35&gt;=50%,AT35&lt;B$10),2,IF(AT35&gt;=B$10,3))))</f>
        <v/>
      </c>
      <c r="AW35" s="185" t="str">
        <f aca="false">IF(B35&lt;&gt;"",IFERROR(IF((SUMIF(D$20:AI$20, "CLO5", D35:AI35)/AO$10)=0,"",(SUMIF(D$20:AI$20, "CLO5", D35:AI35)/AO$10)),""),"")</f>
        <v/>
      </c>
      <c r="AX35" s="115" t="str">
        <f aca="false">IF(AW35="","",IF(AW35&gt;=B$10,"Y","N"))</f>
        <v/>
      </c>
      <c r="AY35" s="115" t="str">
        <f aca="false">IF(AW35="","",IF(AW35&lt;50%,1,IF(AND(AW35&gt;=50%,AW35&lt;B$10),2,IF(AW35&gt;=B$10,3))))</f>
        <v/>
      </c>
      <c r="AZ35" s="114" t="str">
        <f aca="false">IF(B35&lt;&gt;"",IFERROR(IF((SUMIF(D$20:AI$20, "CLO6", D35:AI35)/AO$11)=0,"",(SUMIF(D$20:AI$20, "CLO6", D35:AI35)/AO$11)),""),"")</f>
        <v/>
      </c>
      <c r="BA35" s="115" t="str">
        <f aca="false">IF(AZ35="","",IF(AZ35&gt;=B$10,"Y","N"))</f>
        <v/>
      </c>
      <c r="BB35" s="115" t="str">
        <f aca="false">IF(BA35="","",IF(BA35&lt;50%,1,IF(AND(BA35&gt;=50%,BA35&lt;B$10),2,IF(BA35&gt;=B$10,3))))</f>
        <v/>
      </c>
      <c r="BC35" s="114" t="str">
        <f aca="false">IF(B35&lt;&gt;"",IFERROR(IF((SUMIF(D$20:AI$20, "CLO7", D35:AI35)/AO$12)=0,"",(SUMIF(D$20:AI$20, "CLO7", D35:AI35)/AO$12)),""),"")</f>
        <v/>
      </c>
      <c r="BD35" s="115" t="str">
        <f aca="false">IF(BC35="","",IF(BC35&gt;=B$10,"Y","N"))</f>
        <v/>
      </c>
      <c r="BE35" s="115" t="str">
        <f aca="false">IF(BD35="","",IF(BD35&lt;50%,1,IF(AND(BD35&gt;=50%,BD35&lt;B$10),2,IF(BD35&gt;=B$10,3))))</f>
        <v/>
      </c>
      <c r="BF35" s="114" t="str">
        <f aca="false">IF(B35&lt;&gt;"",IFERROR(IF((SUMIF(D$20:AI$20, "CLO8", D35:AI35)/AO$13)=0,"",(SUMIF(D$20:AI$20, "CLO8", D35:AI35)/AO$13)),""),"")</f>
        <v/>
      </c>
      <c r="BG35" s="115" t="str">
        <f aca="false">IF(BF35="","",IF(BF35&gt;=B$10,"Y","N"))</f>
        <v/>
      </c>
      <c r="BH35" s="115" t="str">
        <f aca="false">IF(BG35="","",IF(BG35&lt;50%,1,IF(AND(BG35&gt;=50%,BG35&lt;B$10),2,IF(BG35&gt;=B$10,3))))</f>
        <v/>
      </c>
      <c r="BI35" s="114" t="str">
        <f aca="false">IF(B35&lt;&gt;"",IFERROR(IF((SUMIF(D$20:AI$20, "CLO9", D35:AI35)/AO$14)=0,"",(SUMIF(D$20:AI$20, "CLO9", D35:AI35)/AO$14)),""),"")</f>
        <v/>
      </c>
      <c r="BJ35" s="115" t="str">
        <f aca="false">IF(BI35="","",IF(BI35&gt;=B$10,"Y","N"))</f>
        <v/>
      </c>
      <c r="BK35" s="115" t="str">
        <f aca="false">IF(BJ35="","",IF(BJ35&lt;50%,1,IF(AND(BJ35&gt;=50%,BJ35&lt;B$10),2,IF(BJ35&gt;=B$10,3))))</f>
        <v/>
      </c>
      <c r="BL35" s="114" t="str">
        <f aca="false">IF(B35&lt;&gt;"",IFERROR(IF((SUMIF(D$20:AI$20,"CLO10",D35:AI35)/AO$15)=0,"",(SUMIF(D$20:AI$20,"CLO10",D35:AI35)/AO$15)),""),"")</f>
        <v/>
      </c>
      <c r="BM35" s="115" t="str">
        <f aca="false">IF(BL35="","",IF(BL35&gt;=B$10,"Y","N"))</f>
        <v/>
      </c>
      <c r="BN35" s="115" t="str">
        <f aca="false">IF(BM35="","",IF(BM35&lt;50%,1,IF(AND(BM35&gt;=50%,BM35&lt;B$10),2,IF(BM35&gt;=B$10,3))))</f>
        <v/>
      </c>
    </row>
    <row r="36" customFormat="false" ht="15.75" hidden="false" customHeight="true" outlineLevel="0" collapsed="false">
      <c r="A36" s="184" t="str">
        <f aca="false">IF(A$6="LECTURE","",IF('Database (LECTURE-RES-PRAC)'!A31="","",'Database (LECTURE-RES-PRAC)'!A31))</f>
        <v/>
      </c>
      <c r="B36" s="184" t="str">
        <f aca="false">IF(B$6="LECTURE","",IF('Database (LECTURE-RES-PRAC)'!B31="","",'Database (LECTURE-RES-PRAC)'!B31))</f>
        <v/>
      </c>
      <c r="C36" s="184" t="str">
        <f aca="false">IF(C$6="LECTURE","",IF('Database (LECTURE-RES-PRAC)'!C31="","",'Database (LECTURE-RES-PRAC)'!C31))</f>
        <v/>
      </c>
      <c r="D36" s="52"/>
      <c r="E36" s="52"/>
      <c r="F36" s="52"/>
      <c r="G36" s="52"/>
      <c r="H36" s="52"/>
      <c r="I36" s="52"/>
      <c r="J36" s="52"/>
      <c r="K36" s="52"/>
      <c r="L36" s="52"/>
      <c r="M36" s="52"/>
      <c r="N36" s="181" t="str">
        <f aca="false">IF(B36&lt;&gt;"",SUM(D36:M36),"")</f>
        <v/>
      </c>
      <c r="O36" s="52"/>
      <c r="P36" s="52"/>
      <c r="Q36" s="52"/>
      <c r="R36" s="52"/>
      <c r="S36" s="52"/>
      <c r="T36" s="52"/>
      <c r="U36" s="52"/>
      <c r="V36" s="52"/>
      <c r="W36" s="52"/>
      <c r="X36" s="52"/>
      <c r="Y36" s="181" t="str">
        <f aca="false">IF(B36&lt;&gt;"",SUM(O36:X36),"")</f>
        <v/>
      </c>
      <c r="Z36" s="52"/>
      <c r="AA36" s="52"/>
      <c r="AB36" s="52"/>
      <c r="AC36" s="52"/>
      <c r="AD36" s="52"/>
      <c r="AE36" s="52"/>
      <c r="AF36" s="52"/>
      <c r="AG36" s="52"/>
      <c r="AH36" s="52"/>
      <c r="AI36" s="52"/>
      <c r="AJ36" s="182" t="str">
        <f aca="false">IF(B36&lt;&gt;"",SUM(Z36:AI36),"")</f>
        <v/>
      </c>
      <c r="AK36" s="185" t="str">
        <f aca="false">IF(B36&lt;&gt;"",IFERROR(IF((SUMIF(D$20:AI$20, "CLO1", D36:AI36)/AO$6)=0,"",(SUMIF(D$20:AI$20, "CLO1", D36:AI36)/AO$6)),""),"")</f>
        <v/>
      </c>
      <c r="AL36" s="115" t="str">
        <f aca="false">IF(AK36="","",IF(AK36&gt;=B$10,"Y","N"))</f>
        <v/>
      </c>
      <c r="AM36" s="115" t="str">
        <f aca="false">IF(AK36="","",IF(AK36&lt;50%,1,IF(AND(AK36&gt;=50%,AK36&lt;B$10),2,IF(AK36&gt;=B$10,3))))</f>
        <v/>
      </c>
      <c r="AN36" s="185" t="str">
        <f aca="false">IF(B36&lt;&gt;"",IFERROR(IF((SUMIF(D$20:AI$20, "CLO2", D36:AI36)/AO$7)=0,"",(SUMIF(D$20:AI$20, "CLO2", D36:AI36)/AO$7)),""),"")</f>
        <v/>
      </c>
      <c r="AO36" s="115" t="str">
        <f aca="false">IF(AN36="","",IF(AN36&gt;=B$10,"Y","N"))</f>
        <v/>
      </c>
      <c r="AP36" s="115" t="str">
        <f aca="false">IF(AN36="","",IF(AN36&lt;50%,1,IF(AND(AN36&gt;=50%,AN36&lt;B$10),2,IF(AN36&gt;=B$10,3))))</f>
        <v/>
      </c>
      <c r="AQ36" s="185" t="str">
        <f aca="false">IF(B36&lt;&gt;"",IFERROR(IF((SUMIF(D$20:AI$20, "CLO3", D36:AI36)/AO$8)=0,"",(SUMIF(D$20:AI$20, "CLO3", D36:AI36)/AO$8)),""),"")</f>
        <v/>
      </c>
      <c r="AR36" s="115" t="str">
        <f aca="false">IF(AQ36="","",IF(AQ36&gt;=B$10,"Y","N"))</f>
        <v/>
      </c>
      <c r="AS36" s="115" t="str">
        <f aca="false">IF(AQ36="","",IF(AQ36&lt;50%,1,IF(AND(AQ36&gt;=50%,AQ36&lt;B$10),2,IF(AQ36&gt;=B$10,3))))</f>
        <v/>
      </c>
      <c r="AT36" s="185" t="str">
        <f aca="false">IF(B36&lt;&gt;"",IFERROR(IF((SUMIF(D$20:AI$20, "CLO4", D36:AI36)/AO$9)=0,"",(SUMIF(D$20:AI$20, "CLO4", D36:AI36)/AO$9)),""),"")</f>
        <v/>
      </c>
      <c r="AU36" s="115" t="str">
        <f aca="false">IF(AT36="","",IF(AT36&gt;=B$10,"Y","N"))</f>
        <v/>
      </c>
      <c r="AV36" s="115" t="str">
        <f aca="false">IF(AT36="","",IF(AT36&lt;50%,1,IF(AND(AT36&gt;=50%,AT36&lt;B$10),2,IF(AT36&gt;=B$10,3))))</f>
        <v/>
      </c>
      <c r="AW36" s="185" t="str">
        <f aca="false">IF(B36&lt;&gt;"",IFERROR(IF((SUMIF(D$20:AI$20, "CLO5", D36:AI36)/AO$10)=0,"",(SUMIF(D$20:AI$20, "CLO5", D36:AI36)/AO$10)),""),"")</f>
        <v/>
      </c>
      <c r="AX36" s="115" t="str">
        <f aca="false">IF(AW36="","",IF(AW36&gt;=B$10,"Y","N"))</f>
        <v/>
      </c>
      <c r="AY36" s="115" t="str">
        <f aca="false">IF(AW36="","",IF(AW36&lt;50%,1,IF(AND(AW36&gt;=50%,AW36&lt;B$10),2,IF(AW36&gt;=B$10,3))))</f>
        <v/>
      </c>
      <c r="AZ36" s="114" t="str">
        <f aca="false">IF(B36&lt;&gt;"",IFERROR(IF((SUMIF(D$20:AI$20, "CLO6", D36:AI36)/AO$11)=0,"",(SUMIF(D$20:AI$20, "CLO6", D36:AI36)/AO$11)),""),"")</f>
        <v/>
      </c>
      <c r="BA36" s="115" t="str">
        <f aca="false">IF(AZ36="","",IF(AZ36&gt;=B$10,"Y","N"))</f>
        <v/>
      </c>
      <c r="BB36" s="115" t="str">
        <f aca="false">IF(BA36="","",IF(BA36&lt;50%,1,IF(AND(BA36&gt;=50%,BA36&lt;B$10),2,IF(BA36&gt;=B$10,3))))</f>
        <v/>
      </c>
      <c r="BC36" s="114" t="str">
        <f aca="false">IF(B36&lt;&gt;"",IFERROR(IF((SUMIF(D$20:AI$20, "CLO7", D36:AI36)/AO$12)=0,"",(SUMIF(D$20:AI$20, "CLO7", D36:AI36)/AO$12)),""),"")</f>
        <v/>
      </c>
      <c r="BD36" s="115" t="str">
        <f aca="false">IF(BC36="","",IF(BC36&gt;=B$10,"Y","N"))</f>
        <v/>
      </c>
      <c r="BE36" s="115" t="str">
        <f aca="false">IF(BD36="","",IF(BD36&lt;50%,1,IF(AND(BD36&gt;=50%,BD36&lt;B$10),2,IF(BD36&gt;=B$10,3))))</f>
        <v/>
      </c>
      <c r="BF36" s="114" t="str">
        <f aca="false">IF(B36&lt;&gt;"",IFERROR(IF((SUMIF(D$20:AI$20, "CLO8", D36:AI36)/AO$13)=0,"",(SUMIF(D$20:AI$20, "CLO8", D36:AI36)/AO$13)),""),"")</f>
        <v/>
      </c>
      <c r="BG36" s="115" t="str">
        <f aca="false">IF(BF36="","",IF(BF36&gt;=B$10,"Y","N"))</f>
        <v/>
      </c>
      <c r="BH36" s="115" t="str">
        <f aca="false">IF(BG36="","",IF(BG36&lt;50%,1,IF(AND(BG36&gt;=50%,BG36&lt;B$10),2,IF(BG36&gt;=B$10,3))))</f>
        <v/>
      </c>
      <c r="BI36" s="114" t="str">
        <f aca="false">IF(B36&lt;&gt;"",IFERROR(IF((SUMIF(D$20:AI$20, "CLO9", D36:AI36)/AO$14)=0,"",(SUMIF(D$20:AI$20, "CLO9", D36:AI36)/AO$14)),""),"")</f>
        <v/>
      </c>
      <c r="BJ36" s="115" t="str">
        <f aca="false">IF(BI36="","",IF(BI36&gt;=B$10,"Y","N"))</f>
        <v/>
      </c>
      <c r="BK36" s="115" t="str">
        <f aca="false">IF(BJ36="","",IF(BJ36&lt;50%,1,IF(AND(BJ36&gt;=50%,BJ36&lt;B$10),2,IF(BJ36&gt;=B$10,3))))</f>
        <v/>
      </c>
      <c r="BL36" s="114" t="str">
        <f aca="false">IF(B36&lt;&gt;"",IFERROR(IF((SUMIF(D$20:AI$20,"CLO10",D36:AI36)/AO$15)=0,"",(SUMIF(D$20:AI$20,"CLO10",D36:AI36)/AO$15)),""),"")</f>
        <v/>
      </c>
      <c r="BM36" s="115" t="str">
        <f aca="false">IF(BL36="","",IF(BL36&gt;=B$10,"Y","N"))</f>
        <v/>
      </c>
      <c r="BN36" s="115" t="str">
        <f aca="false">IF(BM36="","",IF(BM36&lt;50%,1,IF(AND(BM36&gt;=50%,BM36&lt;B$10),2,IF(BM36&gt;=B$10,3))))</f>
        <v/>
      </c>
    </row>
    <row r="37" customFormat="false" ht="15.75" hidden="false" customHeight="true" outlineLevel="0" collapsed="false">
      <c r="A37" s="184" t="str">
        <f aca="false">IF(A$6="LECTURE","",IF('Database (LECTURE-RES-PRAC)'!A32="","",'Database (LECTURE-RES-PRAC)'!A32))</f>
        <v/>
      </c>
      <c r="B37" s="184" t="str">
        <f aca="false">IF(B$6="LECTURE","",IF('Database (LECTURE-RES-PRAC)'!B32="","",'Database (LECTURE-RES-PRAC)'!B32))</f>
        <v/>
      </c>
      <c r="C37" s="184" t="str">
        <f aca="false">IF(C$6="LECTURE","",IF('Database (LECTURE-RES-PRAC)'!C32="","",'Database (LECTURE-RES-PRAC)'!C32))</f>
        <v/>
      </c>
      <c r="D37" s="52"/>
      <c r="E37" s="52"/>
      <c r="F37" s="52"/>
      <c r="G37" s="52"/>
      <c r="H37" s="52"/>
      <c r="I37" s="52"/>
      <c r="J37" s="52"/>
      <c r="K37" s="52"/>
      <c r="L37" s="52"/>
      <c r="M37" s="52"/>
      <c r="N37" s="181" t="str">
        <f aca="false">IF(B37&lt;&gt;"",SUM(D37:M37),"")</f>
        <v/>
      </c>
      <c r="O37" s="52"/>
      <c r="P37" s="52"/>
      <c r="Q37" s="52"/>
      <c r="R37" s="52"/>
      <c r="S37" s="52"/>
      <c r="T37" s="52"/>
      <c r="U37" s="52"/>
      <c r="V37" s="52"/>
      <c r="W37" s="52"/>
      <c r="X37" s="52"/>
      <c r="Y37" s="181" t="str">
        <f aca="false">IF(B37&lt;&gt;"",SUM(O37:X37),"")</f>
        <v/>
      </c>
      <c r="Z37" s="52"/>
      <c r="AA37" s="52"/>
      <c r="AB37" s="52"/>
      <c r="AC37" s="52"/>
      <c r="AD37" s="52"/>
      <c r="AE37" s="52"/>
      <c r="AF37" s="52"/>
      <c r="AG37" s="52"/>
      <c r="AH37" s="52"/>
      <c r="AI37" s="52"/>
      <c r="AJ37" s="182" t="str">
        <f aca="false">IF(B37&lt;&gt;"",SUM(Z37:AI37),"")</f>
        <v/>
      </c>
      <c r="AK37" s="185" t="str">
        <f aca="false">IF(B37&lt;&gt;"",IFERROR(IF((SUMIF(D$20:AI$20, "CLO1", D37:AI37)/AO$6)=0,"",(SUMIF(D$20:AI$20, "CLO1", D37:AI37)/AO$6)),""),"")</f>
        <v/>
      </c>
      <c r="AL37" s="115" t="str">
        <f aca="false">IF(AK37="","",IF(AK37&gt;=B$10,"Y","N"))</f>
        <v/>
      </c>
      <c r="AM37" s="115" t="str">
        <f aca="false">IF(AK37="","",IF(AK37&lt;50%,1,IF(AND(AK37&gt;=50%,AK37&lt;B$10),2,IF(AK37&gt;=B$10,3))))</f>
        <v/>
      </c>
      <c r="AN37" s="185" t="str">
        <f aca="false">IF(B37&lt;&gt;"",IFERROR(IF((SUMIF(D$20:AI$20, "CLO2", D37:AI37)/AO$7)=0,"",(SUMIF(D$20:AI$20, "CLO2", D37:AI37)/AO$7)),""),"")</f>
        <v/>
      </c>
      <c r="AO37" s="115" t="str">
        <f aca="false">IF(AN37="","",IF(AN37&gt;=B$10,"Y","N"))</f>
        <v/>
      </c>
      <c r="AP37" s="115" t="str">
        <f aca="false">IF(AN37="","",IF(AN37&lt;50%,1,IF(AND(AN37&gt;=50%,AN37&lt;B$10),2,IF(AN37&gt;=B$10,3))))</f>
        <v/>
      </c>
      <c r="AQ37" s="185" t="str">
        <f aca="false">IF(B37&lt;&gt;"",IFERROR(IF((SUMIF(D$20:AI$20, "CLO3", D37:AI37)/AO$8)=0,"",(SUMIF(D$20:AI$20, "CLO3", D37:AI37)/AO$8)),""),"")</f>
        <v/>
      </c>
      <c r="AR37" s="115" t="str">
        <f aca="false">IF(AQ37="","",IF(AQ37&gt;=B$10,"Y","N"))</f>
        <v/>
      </c>
      <c r="AS37" s="115" t="str">
        <f aca="false">IF(AQ37="","",IF(AQ37&lt;50%,1,IF(AND(AQ37&gt;=50%,AQ37&lt;B$10),2,IF(AQ37&gt;=B$10,3))))</f>
        <v/>
      </c>
      <c r="AT37" s="185" t="str">
        <f aca="false">IF(B37&lt;&gt;"",IFERROR(IF((SUMIF(D$20:AI$20, "CLO4", D37:AI37)/AO$9)=0,"",(SUMIF(D$20:AI$20, "CLO4", D37:AI37)/AO$9)),""),"")</f>
        <v/>
      </c>
      <c r="AU37" s="115" t="str">
        <f aca="false">IF(AT37="","",IF(AT37&gt;=B$10,"Y","N"))</f>
        <v/>
      </c>
      <c r="AV37" s="115" t="str">
        <f aca="false">IF(AT37="","",IF(AT37&lt;50%,1,IF(AND(AT37&gt;=50%,AT37&lt;B$10),2,IF(AT37&gt;=B$10,3))))</f>
        <v/>
      </c>
      <c r="AW37" s="185" t="str">
        <f aca="false">IF(B37&lt;&gt;"",IFERROR(IF((SUMIF(D$20:AI$20, "CLO5", D37:AI37)/AO$10)=0,"",(SUMIF(D$20:AI$20, "CLO5", D37:AI37)/AO$10)),""),"")</f>
        <v/>
      </c>
      <c r="AX37" s="115" t="str">
        <f aca="false">IF(AW37="","",IF(AW37&gt;=B$10,"Y","N"))</f>
        <v/>
      </c>
      <c r="AY37" s="115" t="str">
        <f aca="false">IF(AW37="","",IF(AW37&lt;50%,1,IF(AND(AW37&gt;=50%,AW37&lt;B$10),2,IF(AW37&gt;=B$10,3))))</f>
        <v/>
      </c>
      <c r="AZ37" s="114" t="str">
        <f aca="false">IF(B37&lt;&gt;"",IFERROR(IF((SUMIF(D$20:AI$20, "CLO6", D37:AI37)/AO$11)=0,"",(SUMIF(D$20:AI$20, "CLO6", D37:AI37)/AO$11)),""),"")</f>
        <v/>
      </c>
      <c r="BA37" s="115" t="str">
        <f aca="false">IF(AZ37="","",IF(AZ37&gt;=B$10,"Y","N"))</f>
        <v/>
      </c>
      <c r="BB37" s="115" t="str">
        <f aca="false">IF(BA37="","",IF(BA37&lt;50%,1,IF(AND(BA37&gt;=50%,BA37&lt;B$10),2,IF(BA37&gt;=B$10,3))))</f>
        <v/>
      </c>
      <c r="BC37" s="114" t="str">
        <f aca="false">IF(B37&lt;&gt;"",IFERROR(IF((SUMIF(D$20:AI$20, "CLO7", D37:AI37)/AO$12)=0,"",(SUMIF(D$20:AI$20, "CLO7", D37:AI37)/AO$12)),""),"")</f>
        <v/>
      </c>
      <c r="BD37" s="115" t="str">
        <f aca="false">IF(BC37="","",IF(BC37&gt;=B$10,"Y","N"))</f>
        <v/>
      </c>
      <c r="BE37" s="115" t="str">
        <f aca="false">IF(BD37="","",IF(BD37&lt;50%,1,IF(AND(BD37&gt;=50%,BD37&lt;B$10),2,IF(BD37&gt;=B$10,3))))</f>
        <v/>
      </c>
      <c r="BF37" s="114" t="str">
        <f aca="false">IF(B37&lt;&gt;"",IFERROR(IF((SUMIF(D$20:AI$20, "CLO8", D37:AI37)/AO$13)=0,"",(SUMIF(D$20:AI$20, "CLO8", D37:AI37)/AO$13)),""),"")</f>
        <v/>
      </c>
      <c r="BG37" s="115" t="str">
        <f aca="false">IF(BF37="","",IF(BF37&gt;=B$10,"Y","N"))</f>
        <v/>
      </c>
      <c r="BH37" s="115" t="str">
        <f aca="false">IF(BG37="","",IF(BG37&lt;50%,1,IF(AND(BG37&gt;=50%,BG37&lt;B$10),2,IF(BG37&gt;=B$10,3))))</f>
        <v/>
      </c>
      <c r="BI37" s="114" t="str">
        <f aca="false">IF(B37&lt;&gt;"",IFERROR(IF((SUMIF(D$20:AI$20, "CLO9", D37:AI37)/AO$14)=0,"",(SUMIF(D$20:AI$20, "CLO9", D37:AI37)/AO$14)),""),"")</f>
        <v/>
      </c>
      <c r="BJ37" s="115" t="str">
        <f aca="false">IF(BI37="","",IF(BI37&gt;=B$10,"Y","N"))</f>
        <v/>
      </c>
      <c r="BK37" s="115" t="str">
        <f aca="false">IF(BJ37="","",IF(BJ37&lt;50%,1,IF(AND(BJ37&gt;=50%,BJ37&lt;B$10),2,IF(BJ37&gt;=B$10,3))))</f>
        <v/>
      </c>
      <c r="BL37" s="114" t="str">
        <f aca="false">IF(B37&lt;&gt;"",IFERROR(IF((SUMIF(D$20:AI$20,"CLO10",D37:AI37)/AO$15)=0,"",(SUMIF(D$20:AI$20,"CLO10",D37:AI37)/AO$15)),""),"")</f>
        <v/>
      </c>
      <c r="BM37" s="115" t="str">
        <f aca="false">IF(BL37="","",IF(BL37&gt;=B$10,"Y","N"))</f>
        <v/>
      </c>
      <c r="BN37" s="115" t="str">
        <f aca="false">IF(BM37="","",IF(BM37&lt;50%,1,IF(AND(BM37&gt;=50%,BM37&lt;B$10),2,IF(BM37&gt;=B$10,3))))</f>
        <v/>
      </c>
    </row>
    <row r="38" customFormat="false" ht="15.75" hidden="false" customHeight="true" outlineLevel="0" collapsed="false">
      <c r="A38" s="184" t="str">
        <f aca="false">IF(A$6="LECTURE","",IF('Database (LECTURE-RES-PRAC)'!A33="","",'Database (LECTURE-RES-PRAC)'!A33))</f>
        <v/>
      </c>
      <c r="B38" s="184" t="str">
        <f aca="false">IF(B$6="LECTURE","",IF('Database (LECTURE-RES-PRAC)'!B33="","",'Database (LECTURE-RES-PRAC)'!B33))</f>
        <v/>
      </c>
      <c r="C38" s="184" t="str">
        <f aca="false">IF(C$6="LECTURE","",IF('Database (LECTURE-RES-PRAC)'!C33="","",'Database (LECTURE-RES-PRAC)'!C33))</f>
        <v/>
      </c>
      <c r="D38" s="52"/>
      <c r="E38" s="52"/>
      <c r="F38" s="52"/>
      <c r="G38" s="52"/>
      <c r="H38" s="52"/>
      <c r="I38" s="52"/>
      <c r="J38" s="52"/>
      <c r="K38" s="52"/>
      <c r="L38" s="52"/>
      <c r="M38" s="52"/>
      <c r="N38" s="181" t="str">
        <f aca="false">IF(B38&lt;&gt;"",SUM(D38:M38),"")</f>
        <v/>
      </c>
      <c r="O38" s="52"/>
      <c r="P38" s="52"/>
      <c r="Q38" s="52"/>
      <c r="R38" s="52"/>
      <c r="S38" s="52"/>
      <c r="T38" s="52"/>
      <c r="U38" s="52"/>
      <c r="V38" s="52"/>
      <c r="W38" s="52"/>
      <c r="X38" s="52"/>
      <c r="Y38" s="181" t="str">
        <f aca="false">IF(B38&lt;&gt;"",SUM(O38:X38),"")</f>
        <v/>
      </c>
      <c r="Z38" s="52"/>
      <c r="AA38" s="52"/>
      <c r="AB38" s="52"/>
      <c r="AC38" s="52"/>
      <c r="AD38" s="52"/>
      <c r="AE38" s="52"/>
      <c r="AF38" s="52"/>
      <c r="AG38" s="52"/>
      <c r="AH38" s="52"/>
      <c r="AI38" s="52"/>
      <c r="AJ38" s="182" t="str">
        <f aca="false">IF(B38&lt;&gt;"",SUM(Z38:AI38),"")</f>
        <v/>
      </c>
      <c r="AK38" s="185" t="str">
        <f aca="false">IF(B38&lt;&gt;"",IFERROR(IF((SUMIF(D$20:AI$20, "CLO1", D38:AI38)/AO$6)=0,"",(SUMIF(D$20:AI$20, "CLO1", D38:AI38)/AO$6)),""),"")</f>
        <v/>
      </c>
      <c r="AL38" s="115" t="str">
        <f aca="false">IF(AK38="","",IF(AK38&gt;=B$10,"Y","N"))</f>
        <v/>
      </c>
      <c r="AM38" s="115" t="str">
        <f aca="false">IF(AK38="","",IF(AK38&lt;50%,1,IF(AND(AK38&gt;=50%,AK38&lt;B$10),2,IF(AK38&gt;=B$10,3))))</f>
        <v/>
      </c>
      <c r="AN38" s="185" t="str">
        <f aca="false">IF(B38&lt;&gt;"",IFERROR(IF((SUMIF(D$20:AI$20, "CLO2", D38:AI38)/AO$7)=0,"",(SUMIF(D$20:AI$20, "CLO2", D38:AI38)/AO$7)),""),"")</f>
        <v/>
      </c>
      <c r="AO38" s="115" t="str">
        <f aca="false">IF(AN38="","",IF(AN38&gt;=B$10,"Y","N"))</f>
        <v/>
      </c>
      <c r="AP38" s="115" t="str">
        <f aca="false">IF(AN38="","",IF(AN38&lt;50%,1,IF(AND(AN38&gt;=50%,AN38&lt;B$10),2,IF(AN38&gt;=B$10,3))))</f>
        <v/>
      </c>
      <c r="AQ38" s="185" t="str">
        <f aca="false">IF(B38&lt;&gt;"",IFERROR(IF((SUMIF(D$20:AI$20, "CLO3", D38:AI38)/AO$8)=0,"",(SUMIF(D$20:AI$20, "CLO3", D38:AI38)/AO$8)),""),"")</f>
        <v/>
      </c>
      <c r="AR38" s="115" t="str">
        <f aca="false">IF(AQ38="","",IF(AQ38&gt;=B$10,"Y","N"))</f>
        <v/>
      </c>
      <c r="AS38" s="115" t="str">
        <f aca="false">IF(AQ38="","",IF(AQ38&lt;50%,1,IF(AND(AQ38&gt;=50%,AQ38&lt;B$10),2,IF(AQ38&gt;=B$10,3))))</f>
        <v/>
      </c>
      <c r="AT38" s="185" t="str">
        <f aca="false">IF(B38&lt;&gt;"",IFERROR(IF((SUMIF(D$20:AI$20, "CLO4", D38:AI38)/AO$9)=0,"",(SUMIF(D$20:AI$20, "CLO4", D38:AI38)/AO$9)),""),"")</f>
        <v/>
      </c>
      <c r="AU38" s="115" t="str">
        <f aca="false">IF(AT38="","",IF(AT38&gt;=B$10,"Y","N"))</f>
        <v/>
      </c>
      <c r="AV38" s="115" t="str">
        <f aca="false">IF(AT38="","",IF(AT38&lt;50%,1,IF(AND(AT38&gt;=50%,AT38&lt;B$10),2,IF(AT38&gt;=B$10,3))))</f>
        <v/>
      </c>
      <c r="AW38" s="185" t="str">
        <f aca="false">IF(B38&lt;&gt;"",IFERROR(IF((SUMIF(D$20:AI$20, "CLO5", D38:AI38)/AO$10)=0,"",(SUMIF(D$20:AI$20, "CLO5", D38:AI38)/AO$10)),""),"")</f>
        <v/>
      </c>
      <c r="AX38" s="115" t="str">
        <f aca="false">IF(AW38="","",IF(AW38&gt;=B$10,"Y","N"))</f>
        <v/>
      </c>
      <c r="AY38" s="115" t="str">
        <f aca="false">IF(AW38="","",IF(AW38&lt;50%,1,IF(AND(AW38&gt;=50%,AW38&lt;B$10),2,IF(AW38&gt;=B$10,3))))</f>
        <v/>
      </c>
      <c r="AZ38" s="114" t="str">
        <f aca="false">IF(B38&lt;&gt;"",IFERROR(IF((SUMIF(D$20:AI$20, "CLO6", D38:AI38)/AO$11)=0,"",(SUMIF(D$20:AI$20, "CLO6", D38:AI38)/AO$11)),""),"")</f>
        <v/>
      </c>
      <c r="BA38" s="115" t="str">
        <f aca="false">IF(AZ38="","",IF(AZ38&gt;=B$10,"Y","N"))</f>
        <v/>
      </c>
      <c r="BB38" s="115" t="str">
        <f aca="false">IF(BA38="","",IF(BA38&lt;50%,1,IF(AND(BA38&gt;=50%,BA38&lt;B$10),2,IF(BA38&gt;=B$10,3))))</f>
        <v/>
      </c>
      <c r="BC38" s="114" t="str">
        <f aca="false">IF(B38&lt;&gt;"",IFERROR(IF((SUMIF(D$20:AI$20, "CLO7", D38:AI38)/AO$12)=0,"",(SUMIF(D$20:AI$20, "CLO7", D38:AI38)/AO$12)),""),"")</f>
        <v/>
      </c>
      <c r="BD38" s="115" t="str">
        <f aca="false">IF(BC38="","",IF(BC38&gt;=B$10,"Y","N"))</f>
        <v/>
      </c>
      <c r="BE38" s="115" t="str">
        <f aca="false">IF(BD38="","",IF(BD38&lt;50%,1,IF(AND(BD38&gt;=50%,BD38&lt;B$10),2,IF(BD38&gt;=B$10,3))))</f>
        <v/>
      </c>
      <c r="BF38" s="114" t="str">
        <f aca="false">IF(B38&lt;&gt;"",IFERROR(IF((SUMIF(D$20:AI$20, "CLO8", D38:AI38)/AO$13)=0,"",(SUMIF(D$20:AI$20, "CLO8", D38:AI38)/AO$13)),""),"")</f>
        <v/>
      </c>
      <c r="BG38" s="115" t="str">
        <f aca="false">IF(BF38="","",IF(BF38&gt;=B$10,"Y","N"))</f>
        <v/>
      </c>
      <c r="BH38" s="115" t="str">
        <f aca="false">IF(BG38="","",IF(BG38&lt;50%,1,IF(AND(BG38&gt;=50%,BG38&lt;B$10),2,IF(BG38&gt;=B$10,3))))</f>
        <v/>
      </c>
      <c r="BI38" s="114" t="str">
        <f aca="false">IF(B38&lt;&gt;"",IFERROR(IF((SUMIF(D$20:AI$20, "CLO9", D38:AI38)/AO$14)=0,"",(SUMIF(D$20:AI$20, "CLO9", D38:AI38)/AO$14)),""),"")</f>
        <v/>
      </c>
      <c r="BJ38" s="115" t="str">
        <f aca="false">IF(BI38="","",IF(BI38&gt;=B$10,"Y","N"))</f>
        <v/>
      </c>
      <c r="BK38" s="115" t="str">
        <f aca="false">IF(BJ38="","",IF(BJ38&lt;50%,1,IF(AND(BJ38&gt;=50%,BJ38&lt;B$10),2,IF(BJ38&gt;=B$10,3))))</f>
        <v/>
      </c>
      <c r="BL38" s="114" t="str">
        <f aca="false">IF(B38&lt;&gt;"",IFERROR(IF((SUMIF(D$20:AI$20,"CLO10",D38:AI38)/AO$15)=0,"",(SUMIF(D$20:AI$20,"CLO10",D38:AI38)/AO$15)),""),"")</f>
        <v/>
      </c>
      <c r="BM38" s="115" t="str">
        <f aca="false">IF(BL38="","",IF(BL38&gt;=B$10,"Y","N"))</f>
        <v/>
      </c>
      <c r="BN38" s="115" t="str">
        <f aca="false">IF(BM38="","",IF(BM38&lt;50%,1,IF(AND(BM38&gt;=50%,BM38&lt;B$10),2,IF(BM38&gt;=B$10,3))))</f>
        <v/>
      </c>
    </row>
    <row r="39" customFormat="false" ht="15.75" hidden="false" customHeight="true" outlineLevel="0" collapsed="false">
      <c r="A39" s="184" t="str">
        <f aca="false">IF(A$6="LECTURE","",IF('Database (LECTURE-RES-PRAC)'!A34="","",'Database (LECTURE-RES-PRAC)'!A34))</f>
        <v/>
      </c>
      <c r="B39" s="184" t="str">
        <f aca="false">IF(B$6="LECTURE","",IF('Database (LECTURE-RES-PRAC)'!B34="","",'Database (LECTURE-RES-PRAC)'!B34))</f>
        <v/>
      </c>
      <c r="C39" s="184" t="str">
        <f aca="false">IF(C$6="LECTURE","",IF('Database (LECTURE-RES-PRAC)'!C34="","",'Database (LECTURE-RES-PRAC)'!C34))</f>
        <v/>
      </c>
      <c r="D39" s="52"/>
      <c r="E39" s="52"/>
      <c r="F39" s="52"/>
      <c r="G39" s="52"/>
      <c r="H39" s="52"/>
      <c r="I39" s="52"/>
      <c r="J39" s="52"/>
      <c r="K39" s="52"/>
      <c r="L39" s="52"/>
      <c r="M39" s="52"/>
      <c r="N39" s="181" t="str">
        <f aca="false">IF(B39&lt;&gt;"",SUM(D39:M39),"")</f>
        <v/>
      </c>
      <c r="O39" s="52"/>
      <c r="P39" s="52"/>
      <c r="Q39" s="52"/>
      <c r="R39" s="52"/>
      <c r="S39" s="52"/>
      <c r="T39" s="52"/>
      <c r="U39" s="52"/>
      <c r="V39" s="52"/>
      <c r="W39" s="52"/>
      <c r="X39" s="52"/>
      <c r="Y39" s="181" t="str">
        <f aca="false">IF(B39&lt;&gt;"",SUM(O39:X39),"")</f>
        <v/>
      </c>
      <c r="Z39" s="52"/>
      <c r="AA39" s="52"/>
      <c r="AB39" s="52"/>
      <c r="AC39" s="52"/>
      <c r="AD39" s="52"/>
      <c r="AE39" s="52"/>
      <c r="AF39" s="52"/>
      <c r="AG39" s="52"/>
      <c r="AH39" s="52"/>
      <c r="AI39" s="52"/>
      <c r="AJ39" s="182" t="str">
        <f aca="false">IF(B39&lt;&gt;"",SUM(Z39:AI39),"")</f>
        <v/>
      </c>
      <c r="AK39" s="185" t="str">
        <f aca="false">IF(B39&lt;&gt;"",IFERROR(IF((SUMIF(D$20:AI$20, "CLO1", D39:AI39)/AO$6)=0,"",(SUMIF(D$20:AI$20, "CLO1", D39:AI39)/AO$6)),""),"")</f>
        <v/>
      </c>
      <c r="AL39" s="115" t="str">
        <f aca="false">IF(AK39="","",IF(AK39&gt;=B$10,"Y","N"))</f>
        <v/>
      </c>
      <c r="AM39" s="115" t="str">
        <f aca="false">IF(AK39="","",IF(AK39&lt;50%,1,IF(AND(AK39&gt;=50%,AK39&lt;B$10),2,IF(AK39&gt;=B$10,3))))</f>
        <v/>
      </c>
      <c r="AN39" s="185" t="str">
        <f aca="false">IF(B39&lt;&gt;"",IFERROR(IF((SUMIF(D$20:AI$20, "CLO2", D39:AI39)/AO$7)=0,"",(SUMIF(D$20:AI$20, "CLO2", D39:AI39)/AO$7)),""),"")</f>
        <v/>
      </c>
      <c r="AO39" s="115" t="str">
        <f aca="false">IF(AN39="","",IF(AN39&gt;=B$10,"Y","N"))</f>
        <v/>
      </c>
      <c r="AP39" s="115" t="str">
        <f aca="false">IF(AN39="","",IF(AN39&lt;50%,1,IF(AND(AN39&gt;=50%,AN39&lt;B$10),2,IF(AN39&gt;=B$10,3))))</f>
        <v/>
      </c>
      <c r="AQ39" s="185" t="str">
        <f aca="false">IF(B39&lt;&gt;"",IFERROR(IF((SUMIF(D$20:AI$20, "CLO3", D39:AI39)/AO$8)=0,"",(SUMIF(D$20:AI$20, "CLO3", D39:AI39)/AO$8)),""),"")</f>
        <v/>
      </c>
      <c r="AR39" s="115" t="str">
        <f aca="false">IF(AQ39="","",IF(AQ39&gt;=B$10,"Y","N"))</f>
        <v/>
      </c>
      <c r="AS39" s="115" t="str">
        <f aca="false">IF(AQ39="","",IF(AQ39&lt;50%,1,IF(AND(AQ39&gt;=50%,AQ39&lt;B$10),2,IF(AQ39&gt;=B$10,3))))</f>
        <v/>
      </c>
      <c r="AT39" s="185" t="str">
        <f aca="false">IF(B39&lt;&gt;"",IFERROR(IF((SUMIF(D$20:AI$20, "CLO4", D39:AI39)/AO$9)=0,"",(SUMIF(D$20:AI$20, "CLO4", D39:AI39)/AO$9)),""),"")</f>
        <v/>
      </c>
      <c r="AU39" s="115" t="str">
        <f aca="false">IF(AT39="","",IF(AT39&gt;=B$10,"Y","N"))</f>
        <v/>
      </c>
      <c r="AV39" s="115" t="str">
        <f aca="false">IF(AT39="","",IF(AT39&lt;50%,1,IF(AND(AT39&gt;=50%,AT39&lt;B$10),2,IF(AT39&gt;=B$10,3))))</f>
        <v/>
      </c>
      <c r="AW39" s="185" t="str">
        <f aca="false">IF(B39&lt;&gt;"",IFERROR(IF((SUMIF(D$20:AI$20, "CLO5", D39:AI39)/AO$10)=0,"",(SUMIF(D$20:AI$20, "CLO5", D39:AI39)/AO$10)),""),"")</f>
        <v/>
      </c>
      <c r="AX39" s="115" t="str">
        <f aca="false">IF(AW39="","",IF(AW39&gt;=B$10,"Y","N"))</f>
        <v/>
      </c>
      <c r="AY39" s="115" t="str">
        <f aca="false">IF(AW39="","",IF(AW39&lt;50%,1,IF(AND(AW39&gt;=50%,AW39&lt;B$10),2,IF(AW39&gt;=B$10,3))))</f>
        <v/>
      </c>
      <c r="AZ39" s="114" t="str">
        <f aca="false">IF(B39&lt;&gt;"",IFERROR(IF((SUMIF(D$20:AI$20, "CLO6", D39:AI39)/AO$11)=0,"",(SUMIF(D$20:AI$20, "CLO6", D39:AI39)/AO$11)),""),"")</f>
        <v/>
      </c>
      <c r="BA39" s="115" t="str">
        <f aca="false">IF(AZ39="","",IF(AZ39&gt;=B$10,"Y","N"))</f>
        <v/>
      </c>
      <c r="BB39" s="115" t="str">
        <f aca="false">IF(BA39="","",IF(BA39&lt;50%,1,IF(AND(BA39&gt;=50%,BA39&lt;B$10),2,IF(BA39&gt;=B$10,3))))</f>
        <v/>
      </c>
      <c r="BC39" s="114" t="str">
        <f aca="false">IF(B39&lt;&gt;"",IFERROR(IF((SUMIF(D$20:AI$20, "CLO7", D39:AI39)/AO$12)=0,"",(SUMIF(D$20:AI$20, "CLO7", D39:AI39)/AO$12)),""),"")</f>
        <v/>
      </c>
      <c r="BD39" s="115" t="str">
        <f aca="false">IF(BC39="","",IF(BC39&gt;=B$10,"Y","N"))</f>
        <v/>
      </c>
      <c r="BE39" s="115" t="str">
        <f aca="false">IF(BD39="","",IF(BD39&lt;50%,1,IF(AND(BD39&gt;=50%,BD39&lt;B$10),2,IF(BD39&gt;=B$10,3))))</f>
        <v/>
      </c>
      <c r="BF39" s="114" t="str">
        <f aca="false">IF(B39&lt;&gt;"",IFERROR(IF((SUMIF(D$20:AI$20, "CLO8", D39:AI39)/AO$13)=0,"",(SUMIF(D$20:AI$20, "CLO8", D39:AI39)/AO$13)),""),"")</f>
        <v/>
      </c>
      <c r="BG39" s="115" t="str">
        <f aca="false">IF(BF39="","",IF(BF39&gt;=B$10,"Y","N"))</f>
        <v/>
      </c>
      <c r="BH39" s="115" t="str">
        <f aca="false">IF(BG39="","",IF(BG39&lt;50%,1,IF(AND(BG39&gt;=50%,BG39&lt;B$10),2,IF(BG39&gt;=B$10,3))))</f>
        <v/>
      </c>
      <c r="BI39" s="114" t="str">
        <f aca="false">IF(B39&lt;&gt;"",IFERROR(IF((SUMIF(D$20:AI$20, "CLO9", D39:AI39)/AO$14)=0,"",(SUMIF(D$20:AI$20, "CLO9", D39:AI39)/AO$14)),""),"")</f>
        <v/>
      </c>
      <c r="BJ39" s="115" t="str">
        <f aca="false">IF(BI39="","",IF(BI39&gt;=B$10,"Y","N"))</f>
        <v/>
      </c>
      <c r="BK39" s="115" t="str">
        <f aca="false">IF(BJ39="","",IF(BJ39&lt;50%,1,IF(AND(BJ39&gt;=50%,BJ39&lt;B$10),2,IF(BJ39&gt;=B$10,3))))</f>
        <v/>
      </c>
      <c r="BL39" s="114" t="str">
        <f aca="false">IF(B39&lt;&gt;"",IFERROR(IF((SUMIF(D$20:AI$20,"CLO10",D39:AI39)/AO$15)=0,"",(SUMIF(D$20:AI$20,"CLO10",D39:AI39)/AO$15)),""),"")</f>
        <v/>
      </c>
      <c r="BM39" s="115" t="str">
        <f aca="false">IF(BL39="","",IF(BL39&gt;=B$10,"Y","N"))</f>
        <v/>
      </c>
      <c r="BN39" s="115" t="str">
        <f aca="false">IF(BM39="","",IF(BM39&lt;50%,1,IF(AND(BM39&gt;=50%,BM39&lt;B$10),2,IF(BM39&gt;=B$10,3))))</f>
        <v/>
      </c>
    </row>
    <row r="40" customFormat="false" ht="15.75" hidden="false" customHeight="true" outlineLevel="0" collapsed="false">
      <c r="A40" s="184" t="str">
        <f aca="false">IF(A$6="LECTURE","",IF('Database (LECTURE-RES-PRAC)'!A35="","",'Database (LECTURE-RES-PRAC)'!A35))</f>
        <v/>
      </c>
      <c r="B40" s="184" t="str">
        <f aca="false">IF(B$6="LECTURE","",IF('Database (LECTURE-RES-PRAC)'!B35="","",'Database (LECTURE-RES-PRAC)'!B35))</f>
        <v/>
      </c>
      <c r="C40" s="184" t="str">
        <f aca="false">IF(C$6="LECTURE","",IF('Database (LECTURE-RES-PRAC)'!C35="","",'Database (LECTURE-RES-PRAC)'!C35))</f>
        <v/>
      </c>
      <c r="D40" s="52"/>
      <c r="E40" s="52"/>
      <c r="F40" s="52"/>
      <c r="G40" s="52"/>
      <c r="H40" s="52"/>
      <c r="I40" s="52"/>
      <c r="J40" s="52"/>
      <c r="K40" s="52"/>
      <c r="L40" s="52"/>
      <c r="M40" s="52"/>
      <c r="N40" s="181" t="str">
        <f aca="false">IF(B40&lt;&gt;"",SUM(D40:M40),"")</f>
        <v/>
      </c>
      <c r="O40" s="52"/>
      <c r="P40" s="52"/>
      <c r="Q40" s="52"/>
      <c r="R40" s="52"/>
      <c r="S40" s="52"/>
      <c r="T40" s="52"/>
      <c r="U40" s="52"/>
      <c r="V40" s="52"/>
      <c r="W40" s="52"/>
      <c r="X40" s="52"/>
      <c r="Y40" s="181" t="str">
        <f aca="false">IF(B40&lt;&gt;"",SUM(O40:X40),"")</f>
        <v/>
      </c>
      <c r="Z40" s="52"/>
      <c r="AA40" s="52"/>
      <c r="AB40" s="52"/>
      <c r="AC40" s="52"/>
      <c r="AD40" s="52"/>
      <c r="AE40" s="52"/>
      <c r="AF40" s="52"/>
      <c r="AG40" s="52"/>
      <c r="AH40" s="52"/>
      <c r="AI40" s="52"/>
      <c r="AJ40" s="182" t="str">
        <f aca="false">IF(B40&lt;&gt;"",SUM(Z40:AI40),"")</f>
        <v/>
      </c>
      <c r="AK40" s="185" t="str">
        <f aca="false">IF(B40&lt;&gt;"",IFERROR(IF((SUMIF(D$20:AI$20, "CLO1", D40:AI40)/AO$6)=0,"",(SUMIF(D$20:AI$20, "CLO1", D40:AI40)/AO$6)),""),"")</f>
        <v/>
      </c>
      <c r="AL40" s="115" t="str">
        <f aca="false">IF(AK40="","",IF(AK40&gt;=B$10,"Y","N"))</f>
        <v/>
      </c>
      <c r="AM40" s="115" t="str">
        <f aca="false">IF(AK40="","",IF(AK40&lt;50%,1,IF(AND(AK40&gt;=50%,AK40&lt;B$10),2,IF(AK40&gt;=B$10,3))))</f>
        <v/>
      </c>
      <c r="AN40" s="185" t="str">
        <f aca="false">IF(B40&lt;&gt;"",IFERROR(IF((SUMIF(D$20:AI$20, "CLO2", D40:AI40)/AO$7)=0,"",(SUMIF(D$20:AI$20, "CLO2", D40:AI40)/AO$7)),""),"")</f>
        <v/>
      </c>
      <c r="AO40" s="115" t="str">
        <f aca="false">IF(AN40="","",IF(AN40&gt;=B$10,"Y","N"))</f>
        <v/>
      </c>
      <c r="AP40" s="115" t="str">
        <f aca="false">IF(AN40="","",IF(AN40&lt;50%,1,IF(AND(AN40&gt;=50%,AN40&lt;B$10),2,IF(AN40&gt;=B$10,3))))</f>
        <v/>
      </c>
      <c r="AQ40" s="185" t="str">
        <f aca="false">IF(B40&lt;&gt;"",IFERROR(IF((SUMIF(D$20:AI$20, "CLO3", D40:AI40)/AO$8)=0,"",(SUMIF(D$20:AI$20, "CLO3", D40:AI40)/AO$8)),""),"")</f>
        <v/>
      </c>
      <c r="AR40" s="115" t="str">
        <f aca="false">IF(AQ40="","",IF(AQ40&gt;=B$10,"Y","N"))</f>
        <v/>
      </c>
      <c r="AS40" s="115" t="str">
        <f aca="false">IF(AQ40="","",IF(AQ40&lt;50%,1,IF(AND(AQ40&gt;=50%,AQ40&lt;B$10),2,IF(AQ40&gt;=B$10,3))))</f>
        <v/>
      </c>
      <c r="AT40" s="185" t="str">
        <f aca="false">IF(B40&lt;&gt;"",IFERROR(IF((SUMIF(D$20:AI$20, "CLO4", D40:AI40)/AO$9)=0,"",(SUMIF(D$20:AI$20, "CLO4", D40:AI40)/AO$9)),""),"")</f>
        <v/>
      </c>
      <c r="AU40" s="115" t="str">
        <f aca="false">IF(AT40="","",IF(AT40&gt;=B$10,"Y","N"))</f>
        <v/>
      </c>
      <c r="AV40" s="115" t="str">
        <f aca="false">IF(AT40="","",IF(AT40&lt;50%,1,IF(AND(AT40&gt;=50%,AT40&lt;B$10),2,IF(AT40&gt;=B$10,3))))</f>
        <v/>
      </c>
      <c r="AW40" s="185" t="str">
        <f aca="false">IF(B40&lt;&gt;"",IFERROR(IF((SUMIF(D$20:AI$20, "CLO5", D40:AI40)/AO$10)=0,"",(SUMIF(D$20:AI$20, "CLO5", D40:AI40)/AO$10)),""),"")</f>
        <v/>
      </c>
      <c r="AX40" s="115" t="str">
        <f aca="false">IF(AW40="","",IF(AW40&gt;=B$10,"Y","N"))</f>
        <v/>
      </c>
      <c r="AY40" s="115" t="str">
        <f aca="false">IF(AW40="","",IF(AW40&lt;50%,1,IF(AND(AW40&gt;=50%,AW40&lt;B$10),2,IF(AW40&gt;=B$10,3))))</f>
        <v/>
      </c>
      <c r="AZ40" s="114" t="str">
        <f aca="false">IF(B40&lt;&gt;"",IFERROR(IF((SUMIF(D$20:AI$20, "CLO6", D40:AI40)/AO$11)=0,"",(SUMIF(D$20:AI$20, "CLO6", D40:AI40)/AO$11)),""),"")</f>
        <v/>
      </c>
      <c r="BA40" s="115" t="str">
        <f aca="false">IF(AZ40="","",IF(AZ40&gt;=B$10,"Y","N"))</f>
        <v/>
      </c>
      <c r="BB40" s="115" t="str">
        <f aca="false">IF(BA40="","",IF(BA40&lt;50%,1,IF(AND(BA40&gt;=50%,BA40&lt;B$10),2,IF(BA40&gt;=B$10,3))))</f>
        <v/>
      </c>
      <c r="BC40" s="114" t="str">
        <f aca="false">IF(B40&lt;&gt;"",IFERROR(IF((SUMIF(D$20:AI$20, "CLO7", D40:AI40)/AO$12)=0,"",(SUMIF(D$20:AI$20, "CLO7", D40:AI40)/AO$12)),""),"")</f>
        <v/>
      </c>
      <c r="BD40" s="115" t="str">
        <f aca="false">IF(BC40="","",IF(BC40&gt;=B$10,"Y","N"))</f>
        <v/>
      </c>
      <c r="BE40" s="115" t="str">
        <f aca="false">IF(BD40="","",IF(BD40&lt;50%,1,IF(AND(BD40&gt;=50%,BD40&lt;B$10),2,IF(BD40&gt;=B$10,3))))</f>
        <v/>
      </c>
      <c r="BF40" s="114" t="str">
        <f aca="false">IF(B40&lt;&gt;"",IFERROR(IF((SUMIF(D$20:AI$20, "CLO8", D40:AI40)/AO$13)=0,"",(SUMIF(D$20:AI$20, "CLO8", D40:AI40)/AO$13)),""),"")</f>
        <v/>
      </c>
      <c r="BG40" s="115" t="str">
        <f aca="false">IF(BF40="","",IF(BF40&gt;=B$10,"Y","N"))</f>
        <v/>
      </c>
      <c r="BH40" s="115" t="str">
        <f aca="false">IF(BG40="","",IF(BG40&lt;50%,1,IF(AND(BG40&gt;=50%,BG40&lt;B$10),2,IF(BG40&gt;=B$10,3))))</f>
        <v/>
      </c>
      <c r="BI40" s="114" t="str">
        <f aca="false">IF(B40&lt;&gt;"",IFERROR(IF((SUMIF(D$20:AI$20, "CLO9", D40:AI40)/AO$14)=0,"",(SUMIF(D$20:AI$20, "CLO9", D40:AI40)/AO$14)),""),"")</f>
        <v/>
      </c>
      <c r="BJ40" s="115" t="str">
        <f aca="false">IF(BI40="","",IF(BI40&gt;=B$10,"Y","N"))</f>
        <v/>
      </c>
      <c r="BK40" s="115" t="str">
        <f aca="false">IF(BJ40="","",IF(BJ40&lt;50%,1,IF(AND(BJ40&gt;=50%,BJ40&lt;B$10),2,IF(BJ40&gt;=B$10,3))))</f>
        <v/>
      </c>
      <c r="BL40" s="114" t="str">
        <f aca="false">IF(B40&lt;&gt;"",IFERROR(IF((SUMIF(D$20:AI$20,"CLO10",D40:AI40)/AO$15)=0,"",(SUMIF(D$20:AI$20,"CLO10",D40:AI40)/AO$15)),""),"")</f>
        <v/>
      </c>
      <c r="BM40" s="115" t="str">
        <f aca="false">IF(BL40="","",IF(BL40&gt;=B$10,"Y","N"))</f>
        <v/>
      </c>
      <c r="BN40" s="115" t="str">
        <f aca="false">IF(BM40="","",IF(BM40&lt;50%,1,IF(AND(BM40&gt;=50%,BM40&lt;B$10),2,IF(BM40&gt;=B$10,3))))</f>
        <v/>
      </c>
    </row>
    <row r="41" customFormat="false" ht="15.75" hidden="false" customHeight="true" outlineLevel="0" collapsed="false">
      <c r="A41" s="184" t="str">
        <f aca="false">IF(A$6="LECTURE","",IF('Database (LECTURE-RES-PRAC)'!A36="","",'Database (LECTURE-RES-PRAC)'!A36))</f>
        <v/>
      </c>
      <c r="B41" s="184" t="str">
        <f aca="false">IF(B$6="LECTURE","",IF('Database (LECTURE-RES-PRAC)'!B36="","",'Database (LECTURE-RES-PRAC)'!B36))</f>
        <v/>
      </c>
      <c r="C41" s="184" t="str">
        <f aca="false">IF(C$6="LECTURE","",IF('Database (LECTURE-RES-PRAC)'!C36="","",'Database (LECTURE-RES-PRAC)'!C36))</f>
        <v/>
      </c>
      <c r="D41" s="52"/>
      <c r="E41" s="52"/>
      <c r="F41" s="52"/>
      <c r="G41" s="52"/>
      <c r="H41" s="52"/>
      <c r="I41" s="52"/>
      <c r="J41" s="52"/>
      <c r="K41" s="52"/>
      <c r="L41" s="52"/>
      <c r="M41" s="52"/>
      <c r="N41" s="181" t="str">
        <f aca="false">IF(B41&lt;&gt;"",SUM(D41:M41),"")</f>
        <v/>
      </c>
      <c r="O41" s="52"/>
      <c r="P41" s="52"/>
      <c r="Q41" s="52"/>
      <c r="R41" s="52"/>
      <c r="S41" s="52"/>
      <c r="T41" s="52"/>
      <c r="U41" s="52"/>
      <c r="V41" s="52"/>
      <c r="W41" s="52"/>
      <c r="X41" s="52"/>
      <c r="Y41" s="181" t="str">
        <f aca="false">IF(B41&lt;&gt;"",SUM(O41:X41),"")</f>
        <v/>
      </c>
      <c r="Z41" s="52"/>
      <c r="AA41" s="52"/>
      <c r="AB41" s="52"/>
      <c r="AC41" s="52"/>
      <c r="AD41" s="52"/>
      <c r="AE41" s="52"/>
      <c r="AF41" s="52"/>
      <c r="AG41" s="52"/>
      <c r="AH41" s="52"/>
      <c r="AI41" s="52"/>
      <c r="AJ41" s="182" t="str">
        <f aca="false">IF(B41&lt;&gt;"",SUM(Z41:AI41),"")</f>
        <v/>
      </c>
      <c r="AK41" s="185" t="str">
        <f aca="false">IF(B41&lt;&gt;"",IFERROR(IF((SUMIF(D$20:AI$20, "CLO1", D41:AI41)/AO$6)=0,"",(SUMIF(D$20:AI$20, "CLO1", D41:AI41)/AO$6)),""),"")</f>
        <v/>
      </c>
      <c r="AL41" s="115" t="str">
        <f aca="false">IF(AK41="","",IF(AK41&gt;=B$10,"Y","N"))</f>
        <v/>
      </c>
      <c r="AM41" s="115" t="str">
        <f aca="false">IF(AK41="","",IF(AK41&lt;50%,1,IF(AND(AK41&gt;=50%,AK41&lt;B$10),2,IF(AK41&gt;=B$10,3))))</f>
        <v/>
      </c>
      <c r="AN41" s="185" t="str">
        <f aca="false">IF(B41&lt;&gt;"",IFERROR(IF((SUMIF(D$20:AI$20, "CLO2", D41:AI41)/AO$7)=0,"",(SUMIF(D$20:AI$20, "CLO2", D41:AI41)/AO$7)),""),"")</f>
        <v/>
      </c>
      <c r="AO41" s="115" t="str">
        <f aca="false">IF(AN41="","",IF(AN41&gt;=B$10,"Y","N"))</f>
        <v/>
      </c>
      <c r="AP41" s="115" t="str">
        <f aca="false">IF(AN41="","",IF(AN41&lt;50%,1,IF(AND(AN41&gt;=50%,AN41&lt;B$10),2,IF(AN41&gt;=B$10,3))))</f>
        <v/>
      </c>
      <c r="AQ41" s="185" t="str">
        <f aca="false">IF(B41&lt;&gt;"",IFERROR(IF((SUMIF(D$20:AI$20, "CLO3", D41:AI41)/AO$8)=0,"",(SUMIF(D$20:AI$20, "CLO3", D41:AI41)/AO$8)),""),"")</f>
        <v/>
      </c>
      <c r="AR41" s="115" t="str">
        <f aca="false">IF(AQ41="","",IF(AQ41&gt;=B$10,"Y","N"))</f>
        <v/>
      </c>
      <c r="AS41" s="115" t="str">
        <f aca="false">IF(AQ41="","",IF(AQ41&lt;50%,1,IF(AND(AQ41&gt;=50%,AQ41&lt;B$10),2,IF(AQ41&gt;=B$10,3))))</f>
        <v/>
      </c>
      <c r="AT41" s="185" t="str">
        <f aca="false">IF(B41&lt;&gt;"",IFERROR(IF((SUMIF(D$20:AI$20, "CLO4", D41:AI41)/AO$9)=0,"",(SUMIF(D$20:AI$20, "CLO4", D41:AI41)/AO$9)),""),"")</f>
        <v/>
      </c>
      <c r="AU41" s="115" t="str">
        <f aca="false">IF(AT41="","",IF(AT41&gt;=B$10,"Y","N"))</f>
        <v/>
      </c>
      <c r="AV41" s="115" t="str">
        <f aca="false">IF(AT41="","",IF(AT41&lt;50%,1,IF(AND(AT41&gt;=50%,AT41&lt;B$10),2,IF(AT41&gt;=B$10,3))))</f>
        <v/>
      </c>
      <c r="AW41" s="185" t="str">
        <f aca="false">IF(B41&lt;&gt;"",IFERROR(IF((SUMIF(D$20:AI$20, "CLO5", D41:AI41)/AO$10)=0,"",(SUMIF(D$20:AI$20, "CLO5", D41:AI41)/AO$10)),""),"")</f>
        <v/>
      </c>
      <c r="AX41" s="115" t="str">
        <f aca="false">IF(AW41="","",IF(AW41&gt;=B$10,"Y","N"))</f>
        <v/>
      </c>
      <c r="AY41" s="115" t="str">
        <f aca="false">IF(AW41="","",IF(AW41&lt;50%,1,IF(AND(AW41&gt;=50%,AW41&lt;B$10),2,IF(AW41&gt;=B$10,3))))</f>
        <v/>
      </c>
      <c r="AZ41" s="114" t="str">
        <f aca="false">IF(B41&lt;&gt;"",IFERROR(IF((SUMIF(D$20:AI$20, "CLO6", D41:AI41)/AO$11)=0,"",(SUMIF(D$20:AI$20, "CLO6", D41:AI41)/AO$11)),""),"")</f>
        <v/>
      </c>
      <c r="BA41" s="115" t="str">
        <f aca="false">IF(AZ41="","",IF(AZ41&gt;=B$10,"Y","N"))</f>
        <v/>
      </c>
      <c r="BB41" s="115" t="str">
        <f aca="false">IF(BA41="","",IF(BA41&lt;50%,1,IF(AND(BA41&gt;=50%,BA41&lt;B$10),2,IF(BA41&gt;=B$10,3))))</f>
        <v/>
      </c>
      <c r="BC41" s="114" t="str">
        <f aca="false">IF(B41&lt;&gt;"",IFERROR(IF((SUMIF(D$20:AI$20, "CLO7", D41:AI41)/AO$12)=0,"",(SUMIF(D$20:AI$20, "CLO7", D41:AI41)/AO$12)),""),"")</f>
        <v/>
      </c>
      <c r="BD41" s="115" t="str">
        <f aca="false">IF(BC41="","",IF(BC41&gt;=B$10,"Y","N"))</f>
        <v/>
      </c>
      <c r="BE41" s="115" t="str">
        <f aca="false">IF(BD41="","",IF(BD41&lt;50%,1,IF(AND(BD41&gt;=50%,BD41&lt;B$10),2,IF(BD41&gt;=B$10,3))))</f>
        <v/>
      </c>
      <c r="BF41" s="114" t="str">
        <f aca="false">IF(B41&lt;&gt;"",IFERROR(IF((SUMIF(D$20:AI$20, "CLO8", D41:AI41)/AO$13)=0,"",(SUMIF(D$20:AI$20, "CLO8", D41:AI41)/AO$13)),""),"")</f>
        <v/>
      </c>
      <c r="BG41" s="115" t="str">
        <f aca="false">IF(BF41="","",IF(BF41&gt;=B$10,"Y","N"))</f>
        <v/>
      </c>
      <c r="BH41" s="115" t="str">
        <f aca="false">IF(BG41="","",IF(BG41&lt;50%,1,IF(AND(BG41&gt;=50%,BG41&lt;B$10),2,IF(BG41&gt;=B$10,3))))</f>
        <v/>
      </c>
      <c r="BI41" s="114" t="str">
        <f aca="false">IF(B41&lt;&gt;"",IFERROR(IF((SUMIF(D$20:AI$20, "CLO9", D41:AI41)/AO$14)=0,"",(SUMIF(D$20:AI$20, "CLO9", D41:AI41)/AO$14)),""),"")</f>
        <v/>
      </c>
      <c r="BJ41" s="115" t="str">
        <f aca="false">IF(BI41="","",IF(BI41&gt;=B$10,"Y","N"))</f>
        <v/>
      </c>
      <c r="BK41" s="115" t="str">
        <f aca="false">IF(BJ41="","",IF(BJ41&lt;50%,1,IF(AND(BJ41&gt;=50%,BJ41&lt;B$10),2,IF(BJ41&gt;=B$10,3))))</f>
        <v/>
      </c>
      <c r="BL41" s="114" t="str">
        <f aca="false">IF(B41&lt;&gt;"",IFERROR(IF((SUMIF(D$20:AI$20,"CLO10",D41:AI41)/AO$15)=0,"",(SUMIF(D$20:AI$20,"CLO10",D41:AI41)/AO$15)),""),"")</f>
        <v/>
      </c>
      <c r="BM41" s="115" t="str">
        <f aca="false">IF(BL41="","",IF(BL41&gt;=B$10,"Y","N"))</f>
        <v/>
      </c>
      <c r="BN41" s="115" t="str">
        <f aca="false">IF(BM41="","",IF(BM41&lt;50%,1,IF(AND(BM41&gt;=50%,BM41&lt;B$10),2,IF(BM41&gt;=B$10,3))))</f>
        <v/>
      </c>
    </row>
    <row r="42" customFormat="false" ht="15.75" hidden="false" customHeight="true" outlineLevel="0" collapsed="false">
      <c r="A42" s="184" t="str">
        <f aca="false">IF(A$6="LECTURE","",IF('Database (LECTURE-RES-PRAC)'!A37="","",'Database (LECTURE-RES-PRAC)'!A37))</f>
        <v/>
      </c>
      <c r="B42" s="184" t="str">
        <f aca="false">IF(B$6="LECTURE","",IF('Database (LECTURE-RES-PRAC)'!B37="","",'Database (LECTURE-RES-PRAC)'!B37))</f>
        <v/>
      </c>
      <c r="C42" s="184" t="str">
        <f aca="false">IF(C$6="LECTURE","",IF('Database (LECTURE-RES-PRAC)'!C37="","",'Database (LECTURE-RES-PRAC)'!C37))</f>
        <v/>
      </c>
      <c r="D42" s="52"/>
      <c r="E42" s="52"/>
      <c r="F42" s="52"/>
      <c r="G42" s="52"/>
      <c r="H42" s="52"/>
      <c r="I42" s="52"/>
      <c r="J42" s="52"/>
      <c r="K42" s="52"/>
      <c r="L42" s="52"/>
      <c r="M42" s="52"/>
      <c r="N42" s="181" t="str">
        <f aca="false">IF(B42&lt;&gt;"",SUM(D42:M42),"")</f>
        <v/>
      </c>
      <c r="O42" s="52"/>
      <c r="P42" s="52"/>
      <c r="Q42" s="52"/>
      <c r="R42" s="52"/>
      <c r="S42" s="52"/>
      <c r="T42" s="52"/>
      <c r="U42" s="52"/>
      <c r="V42" s="52"/>
      <c r="W42" s="52"/>
      <c r="X42" s="52"/>
      <c r="Y42" s="181" t="str">
        <f aca="false">IF(B42&lt;&gt;"",SUM(O42:X42),"")</f>
        <v/>
      </c>
      <c r="Z42" s="52"/>
      <c r="AA42" s="52"/>
      <c r="AB42" s="52"/>
      <c r="AC42" s="52"/>
      <c r="AD42" s="52"/>
      <c r="AE42" s="52"/>
      <c r="AF42" s="52"/>
      <c r="AG42" s="52"/>
      <c r="AH42" s="52"/>
      <c r="AI42" s="52"/>
      <c r="AJ42" s="182" t="str">
        <f aca="false">IF(B42&lt;&gt;"",SUM(Z42:AI42),"")</f>
        <v/>
      </c>
      <c r="AK42" s="185" t="str">
        <f aca="false">IF(B42&lt;&gt;"",IFERROR(IF((SUMIF(D$20:AI$20, "CLO1", D42:AI42)/AO$6)=0,"",(SUMIF(D$20:AI$20, "CLO1", D42:AI42)/AO$6)),""),"")</f>
        <v/>
      </c>
      <c r="AL42" s="115" t="str">
        <f aca="false">IF(AK42="","",IF(AK42&gt;=B$10,"Y","N"))</f>
        <v/>
      </c>
      <c r="AM42" s="115" t="str">
        <f aca="false">IF(AK42="","",IF(AK42&lt;50%,1,IF(AND(AK42&gt;=50%,AK42&lt;B$10),2,IF(AK42&gt;=B$10,3))))</f>
        <v/>
      </c>
      <c r="AN42" s="185" t="str">
        <f aca="false">IF(B42&lt;&gt;"",IFERROR(IF((SUMIF(D$20:AI$20, "CLO2", D42:AI42)/AO$7)=0,"",(SUMIF(D$20:AI$20, "CLO2", D42:AI42)/AO$7)),""),"")</f>
        <v/>
      </c>
      <c r="AO42" s="115" t="str">
        <f aca="false">IF(AN42="","",IF(AN42&gt;=B$10,"Y","N"))</f>
        <v/>
      </c>
      <c r="AP42" s="115" t="str">
        <f aca="false">IF(AN42="","",IF(AN42&lt;50%,1,IF(AND(AN42&gt;=50%,AN42&lt;B$10),2,IF(AN42&gt;=B$10,3))))</f>
        <v/>
      </c>
      <c r="AQ42" s="185" t="str">
        <f aca="false">IF(B42&lt;&gt;"",IFERROR(IF((SUMIF(D$20:AI$20, "CLO3", D42:AI42)/AO$8)=0,"",(SUMIF(D$20:AI$20, "CLO3", D42:AI42)/AO$8)),""),"")</f>
        <v/>
      </c>
      <c r="AR42" s="115" t="str">
        <f aca="false">IF(AQ42="","",IF(AQ42&gt;=B$10,"Y","N"))</f>
        <v/>
      </c>
      <c r="AS42" s="115" t="str">
        <f aca="false">IF(AQ42="","",IF(AQ42&lt;50%,1,IF(AND(AQ42&gt;=50%,AQ42&lt;B$10),2,IF(AQ42&gt;=B$10,3))))</f>
        <v/>
      </c>
      <c r="AT42" s="185" t="str">
        <f aca="false">IF(B42&lt;&gt;"",IFERROR(IF((SUMIF(D$20:AI$20, "CLO4", D42:AI42)/AO$9)=0,"",(SUMIF(D$20:AI$20, "CLO4", D42:AI42)/AO$9)),""),"")</f>
        <v/>
      </c>
      <c r="AU42" s="115" t="str">
        <f aca="false">IF(AT42="","",IF(AT42&gt;=B$10,"Y","N"))</f>
        <v/>
      </c>
      <c r="AV42" s="115" t="str">
        <f aca="false">IF(AT42="","",IF(AT42&lt;50%,1,IF(AND(AT42&gt;=50%,AT42&lt;B$10),2,IF(AT42&gt;=B$10,3))))</f>
        <v/>
      </c>
      <c r="AW42" s="185" t="str">
        <f aca="false">IF(B42&lt;&gt;"",IFERROR(IF((SUMIF(D$20:AI$20, "CLO5", D42:AI42)/AO$10)=0,"",(SUMIF(D$20:AI$20, "CLO5", D42:AI42)/AO$10)),""),"")</f>
        <v/>
      </c>
      <c r="AX42" s="115" t="str">
        <f aca="false">IF(AW42="","",IF(AW42&gt;=B$10,"Y","N"))</f>
        <v/>
      </c>
      <c r="AY42" s="115" t="str">
        <f aca="false">IF(AW42="","",IF(AW42&lt;50%,1,IF(AND(AW42&gt;=50%,AW42&lt;B$10),2,IF(AW42&gt;=B$10,3))))</f>
        <v/>
      </c>
      <c r="AZ42" s="114" t="str">
        <f aca="false">IF(B42&lt;&gt;"",IFERROR(IF((SUMIF(D$20:AI$20, "CLO6", D42:AI42)/AO$11)=0,"",(SUMIF(D$20:AI$20, "CLO6", D42:AI42)/AO$11)),""),"")</f>
        <v/>
      </c>
      <c r="BA42" s="115" t="str">
        <f aca="false">IF(AZ42="","",IF(AZ42&gt;=B$10,"Y","N"))</f>
        <v/>
      </c>
      <c r="BB42" s="115" t="str">
        <f aca="false">IF(BA42="","",IF(BA42&lt;50%,1,IF(AND(BA42&gt;=50%,BA42&lt;B$10),2,IF(BA42&gt;=B$10,3))))</f>
        <v/>
      </c>
      <c r="BC42" s="114" t="str">
        <f aca="false">IF(B42&lt;&gt;"",IFERROR(IF((SUMIF(D$20:AI$20, "CLO7", D42:AI42)/AO$12)=0,"",(SUMIF(D$20:AI$20, "CLO7", D42:AI42)/AO$12)),""),"")</f>
        <v/>
      </c>
      <c r="BD42" s="115" t="str">
        <f aca="false">IF(BC42="","",IF(BC42&gt;=B$10,"Y","N"))</f>
        <v/>
      </c>
      <c r="BE42" s="115" t="str">
        <f aca="false">IF(BD42="","",IF(BD42&lt;50%,1,IF(AND(BD42&gt;=50%,BD42&lt;B$10),2,IF(BD42&gt;=B$10,3))))</f>
        <v/>
      </c>
      <c r="BF42" s="114" t="str">
        <f aca="false">IF(B42&lt;&gt;"",IFERROR(IF((SUMIF(D$20:AI$20, "CLO8", D42:AI42)/AO$13)=0,"",(SUMIF(D$20:AI$20, "CLO8", D42:AI42)/AO$13)),""),"")</f>
        <v/>
      </c>
      <c r="BG42" s="115" t="str">
        <f aca="false">IF(BF42="","",IF(BF42&gt;=B$10,"Y","N"))</f>
        <v/>
      </c>
      <c r="BH42" s="115" t="str">
        <f aca="false">IF(BG42="","",IF(BG42&lt;50%,1,IF(AND(BG42&gt;=50%,BG42&lt;B$10),2,IF(BG42&gt;=B$10,3))))</f>
        <v/>
      </c>
      <c r="BI42" s="114" t="str">
        <f aca="false">IF(B42&lt;&gt;"",IFERROR(IF((SUMIF(D$20:AI$20, "CLO9", D42:AI42)/AO$14)=0,"",(SUMIF(D$20:AI$20, "CLO9", D42:AI42)/AO$14)),""),"")</f>
        <v/>
      </c>
      <c r="BJ42" s="115" t="str">
        <f aca="false">IF(BI42="","",IF(BI42&gt;=B$10,"Y","N"))</f>
        <v/>
      </c>
      <c r="BK42" s="115" t="str">
        <f aca="false">IF(BJ42="","",IF(BJ42&lt;50%,1,IF(AND(BJ42&gt;=50%,BJ42&lt;B$10),2,IF(BJ42&gt;=B$10,3))))</f>
        <v/>
      </c>
      <c r="BL42" s="114" t="str">
        <f aca="false">IF(B42&lt;&gt;"",IFERROR(IF((SUMIF(D$20:AI$20,"CLO10",D42:AI42)/AO$15)=0,"",(SUMIF(D$20:AI$20,"CLO10",D42:AI42)/AO$15)),""),"")</f>
        <v/>
      </c>
      <c r="BM42" s="115" t="str">
        <f aca="false">IF(BL42="","",IF(BL42&gt;=B$10,"Y","N"))</f>
        <v/>
      </c>
      <c r="BN42" s="115" t="str">
        <f aca="false">IF(BM42="","",IF(BM42&lt;50%,1,IF(AND(BM42&gt;=50%,BM42&lt;B$10),2,IF(BM42&gt;=B$10,3))))</f>
        <v/>
      </c>
    </row>
    <row r="43" customFormat="false" ht="15.75" hidden="false" customHeight="true" outlineLevel="0" collapsed="false">
      <c r="A43" s="184" t="str">
        <f aca="false">IF(A$6="LECTURE","",IF('Database (LECTURE-RES-PRAC)'!A38="","",'Database (LECTURE-RES-PRAC)'!A38))</f>
        <v/>
      </c>
      <c r="B43" s="184" t="str">
        <f aca="false">IF(B$6="LECTURE","",IF('Database (LECTURE-RES-PRAC)'!B38="","",'Database (LECTURE-RES-PRAC)'!B38))</f>
        <v/>
      </c>
      <c r="C43" s="184" t="str">
        <f aca="false">IF(C$6="LECTURE","",IF('Database (LECTURE-RES-PRAC)'!C38="","",'Database (LECTURE-RES-PRAC)'!C38))</f>
        <v/>
      </c>
      <c r="D43" s="52"/>
      <c r="E43" s="52"/>
      <c r="F43" s="52"/>
      <c r="G43" s="52"/>
      <c r="H43" s="52"/>
      <c r="I43" s="52"/>
      <c r="J43" s="52"/>
      <c r="K43" s="52"/>
      <c r="L43" s="52"/>
      <c r="M43" s="52"/>
      <c r="N43" s="181" t="str">
        <f aca="false">IF(B43&lt;&gt;"",SUM(D43:M43),"")</f>
        <v/>
      </c>
      <c r="O43" s="52"/>
      <c r="P43" s="52"/>
      <c r="Q43" s="52"/>
      <c r="R43" s="52"/>
      <c r="S43" s="52"/>
      <c r="T43" s="52"/>
      <c r="U43" s="52"/>
      <c r="V43" s="52"/>
      <c r="W43" s="52"/>
      <c r="X43" s="52"/>
      <c r="Y43" s="181" t="str">
        <f aca="false">IF(B43&lt;&gt;"",SUM(O43:X43),"")</f>
        <v/>
      </c>
      <c r="Z43" s="52"/>
      <c r="AA43" s="52"/>
      <c r="AB43" s="52"/>
      <c r="AC43" s="52"/>
      <c r="AD43" s="52"/>
      <c r="AE43" s="52"/>
      <c r="AF43" s="52"/>
      <c r="AG43" s="52"/>
      <c r="AH43" s="52"/>
      <c r="AI43" s="52"/>
      <c r="AJ43" s="182" t="str">
        <f aca="false">IF(B43&lt;&gt;"",SUM(Z43:AI43),"")</f>
        <v/>
      </c>
      <c r="AK43" s="185" t="str">
        <f aca="false">IF(B43&lt;&gt;"",IFERROR(IF((SUMIF(D$20:AI$20, "CLO1", D43:AI43)/AO$6)=0,"",(SUMIF(D$20:AI$20, "CLO1", D43:AI43)/AO$6)),""),"")</f>
        <v/>
      </c>
      <c r="AL43" s="115" t="str">
        <f aca="false">IF(AK43="","",IF(AK43&gt;=B$10,"Y","N"))</f>
        <v/>
      </c>
      <c r="AM43" s="115" t="str">
        <f aca="false">IF(AK43="","",IF(AK43&lt;50%,1,IF(AND(AK43&gt;=50%,AK43&lt;B$10),2,IF(AK43&gt;=B$10,3))))</f>
        <v/>
      </c>
      <c r="AN43" s="185" t="str">
        <f aca="false">IF(B43&lt;&gt;"",IFERROR(IF((SUMIF(D$20:AI$20, "CLO2", D43:AI43)/AO$7)=0,"",(SUMIF(D$20:AI$20, "CLO2", D43:AI43)/AO$7)),""),"")</f>
        <v/>
      </c>
      <c r="AO43" s="115" t="str">
        <f aca="false">IF(AN43="","",IF(AN43&gt;=B$10,"Y","N"))</f>
        <v/>
      </c>
      <c r="AP43" s="115" t="str">
        <f aca="false">IF(AN43="","",IF(AN43&lt;50%,1,IF(AND(AN43&gt;=50%,AN43&lt;B$10),2,IF(AN43&gt;=B$10,3))))</f>
        <v/>
      </c>
      <c r="AQ43" s="185" t="str">
        <f aca="false">IF(B43&lt;&gt;"",IFERROR(IF((SUMIF(D$20:AI$20, "CLO3", D43:AI43)/AO$8)=0,"",(SUMIF(D$20:AI$20, "CLO3", D43:AI43)/AO$8)),""),"")</f>
        <v/>
      </c>
      <c r="AR43" s="115" t="str">
        <f aca="false">IF(AQ43="","",IF(AQ43&gt;=B$10,"Y","N"))</f>
        <v/>
      </c>
      <c r="AS43" s="115" t="str">
        <f aca="false">IF(AQ43="","",IF(AQ43&lt;50%,1,IF(AND(AQ43&gt;=50%,AQ43&lt;B$10),2,IF(AQ43&gt;=B$10,3))))</f>
        <v/>
      </c>
      <c r="AT43" s="185" t="str">
        <f aca="false">IF(B43&lt;&gt;"",IFERROR(IF((SUMIF(D$20:AI$20, "CLO4", D43:AI43)/AO$9)=0,"",(SUMIF(D$20:AI$20, "CLO4", D43:AI43)/AO$9)),""),"")</f>
        <v/>
      </c>
      <c r="AU43" s="115" t="str">
        <f aca="false">IF(AT43="","",IF(AT43&gt;=B$10,"Y","N"))</f>
        <v/>
      </c>
      <c r="AV43" s="115" t="str">
        <f aca="false">IF(AT43="","",IF(AT43&lt;50%,1,IF(AND(AT43&gt;=50%,AT43&lt;B$10),2,IF(AT43&gt;=B$10,3))))</f>
        <v/>
      </c>
      <c r="AW43" s="185" t="str">
        <f aca="false">IF(B43&lt;&gt;"",IFERROR(IF((SUMIF(D$20:AI$20, "CLO5", D43:AI43)/AO$10)=0,"",(SUMIF(D$20:AI$20, "CLO5", D43:AI43)/AO$10)),""),"")</f>
        <v/>
      </c>
      <c r="AX43" s="115" t="str">
        <f aca="false">IF(AW43="","",IF(AW43&gt;=B$10,"Y","N"))</f>
        <v/>
      </c>
      <c r="AY43" s="115" t="str">
        <f aca="false">IF(AW43="","",IF(AW43&lt;50%,1,IF(AND(AW43&gt;=50%,AW43&lt;B$10),2,IF(AW43&gt;=B$10,3))))</f>
        <v/>
      </c>
      <c r="AZ43" s="114" t="str">
        <f aca="false">IF(B43&lt;&gt;"",IFERROR(IF((SUMIF(D$20:AI$20, "CLO6", D43:AI43)/AO$11)=0,"",(SUMIF(D$20:AI$20, "CLO6", D43:AI43)/AO$11)),""),"")</f>
        <v/>
      </c>
      <c r="BA43" s="115" t="str">
        <f aca="false">IF(AZ43="","",IF(AZ43&gt;=B$10,"Y","N"))</f>
        <v/>
      </c>
      <c r="BB43" s="115" t="str">
        <f aca="false">IF(BA43="","",IF(BA43&lt;50%,1,IF(AND(BA43&gt;=50%,BA43&lt;B$10),2,IF(BA43&gt;=B$10,3))))</f>
        <v/>
      </c>
      <c r="BC43" s="114" t="str">
        <f aca="false">IF(B43&lt;&gt;"",IFERROR(IF((SUMIF(D$20:AI$20, "CLO7", D43:AI43)/AO$12)=0,"",(SUMIF(D$20:AI$20, "CLO7", D43:AI43)/AO$12)),""),"")</f>
        <v/>
      </c>
      <c r="BD43" s="115" t="str">
        <f aca="false">IF(BC43="","",IF(BC43&gt;=B$10,"Y","N"))</f>
        <v/>
      </c>
      <c r="BE43" s="115" t="str">
        <f aca="false">IF(BD43="","",IF(BD43&lt;50%,1,IF(AND(BD43&gt;=50%,BD43&lt;B$10),2,IF(BD43&gt;=B$10,3))))</f>
        <v/>
      </c>
      <c r="BF43" s="114" t="str">
        <f aca="false">IF(B43&lt;&gt;"",IFERROR(IF((SUMIF(D$20:AI$20, "CLO8", D43:AI43)/AO$13)=0,"",(SUMIF(D$20:AI$20, "CLO8", D43:AI43)/AO$13)),""),"")</f>
        <v/>
      </c>
      <c r="BG43" s="115" t="str">
        <f aca="false">IF(BF43="","",IF(BF43&gt;=B$10,"Y","N"))</f>
        <v/>
      </c>
      <c r="BH43" s="115" t="str">
        <f aca="false">IF(BG43="","",IF(BG43&lt;50%,1,IF(AND(BG43&gt;=50%,BG43&lt;B$10),2,IF(BG43&gt;=B$10,3))))</f>
        <v/>
      </c>
      <c r="BI43" s="114" t="str">
        <f aca="false">IF(B43&lt;&gt;"",IFERROR(IF((SUMIF(D$20:AI$20, "CLO9", D43:AI43)/AO$14)=0,"",(SUMIF(D$20:AI$20, "CLO9", D43:AI43)/AO$14)),""),"")</f>
        <v/>
      </c>
      <c r="BJ43" s="115" t="str">
        <f aca="false">IF(BI43="","",IF(BI43&gt;=B$10,"Y","N"))</f>
        <v/>
      </c>
      <c r="BK43" s="115" t="str">
        <f aca="false">IF(BJ43="","",IF(BJ43&lt;50%,1,IF(AND(BJ43&gt;=50%,BJ43&lt;B$10),2,IF(BJ43&gt;=B$10,3))))</f>
        <v/>
      </c>
      <c r="BL43" s="114" t="str">
        <f aca="false">IF(B43&lt;&gt;"",IFERROR(IF((SUMIF(D$20:AI$20,"CLO10",D43:AI43)/AO$15)=0,"",(SUMIF(D$20:AI$20,"CLO10",D43:AI43)/AO$15)),""),"")</f>
        <v/>
      </c>
      <c r="BM43" s="115" t="str">
        <f aca="false">IF(BL43="","",IF(BL43&gt;=B$10,"Y","N"))</f>
        <v/>
      </c>
      <c r="BN43" s="115" t="str">
        <f aca="false">IF(BM43="","",IF(BM43&lt;50%,1,IF(AND(BM43&gt;=50%,BM43&lt;B$10),2,IF(BM43&gt;=B$10,3))))</f>
        <v/>
      </c>
    </row>
    <row r="44" customFormat="false" ht="15.75" hidden="false" customHeight="true" outlineLevel="0" collapsed="false">
      <c r="A44" s="184" t="str">
        <f aca="false">IF(A$6="LECTURE","",IF('Database (LECTURE-RES-PRAC)'!A39="","",'Database (LECTURE-RES-PRAC)'!A39))</f>
        <v/>
      </c>
      <c r="B44" s="184" t="str">
        <f aca="false">IF(B$6="LECTURE","",IF('Database (LECTURE-RES-PRAC)'!B39="","",'Database (LECTURE-RES-PRAC)'!B39))</f>
        <v/>
      </c>
      <c r="C44" s="184" t="str">
        <f aca="false">IF(C$6="LECTURE","",IF('Database (LECTURE-RES-PRAC)'!C39="","",'Database (LECTURE-RES-PRAC)'!C39))</f>
        <v/>
      </c>
      <c r="D44" s="52"/>
      <c r="E44" s="52"/>
      <c r="F44" s="52"/>
      <c r="G44" s="52"/>
      <c r="H44" s="52"/>
      <c r="I44" s="52"/>
      <c r="J44" s="52"/>
      <c r="K44" s="52"/>
      <c r="L44" s="52"/>
      <c r="M44" s="52"/>
      <c r="N44" s="181" t="str">
        <f aca="false">IF(B44&lt;&gt;"",SUM(D44:M44),"")</f>
        <v/>
      </c>
      <c r="O44" s="52"/>
      <c r="P44" s="52"/>
      <c r="Q44" s="52"/>
      <c r="R44" s="52"/>
      <c r="S44" s="52"/>
      <c r="T44" s="52"/>
      <c r="U44" s="52"/>
      <c r="V44" s="52"/>
      <c r="W44" s="52"/>
      <c r="X44" s="52"/>
      <c r="Y44" s="181" t="str">
        <f aca="false">IF(B44&lt;&gt;"",SUM(O44:X44),"")</f>
        <v/>
      </c>
      <c r="Z44" s="52"/>
      <c r="AA44" s="52"/>
      <c r="AB44" s="52"/>
      <c r="AC44" s="52"/>
      <c r="AD44" s="52"/>
      <c r="AE44" s="52"/>
      <c r="AF44" s="52"/>
      <c r="AG44" s="52"/>
      <c r="AH44" s="52"/>
      <c r="AI44" s="52"/>
      <c r="AJ44" s="182" t="str">
        <f aca="false">IF(B44&lt;&gt;"",SUM(Z44:AI44),"")</f>
        <v/>
      </c>
      <c r="AK44" s="185" t="str">
        <f aca="false">IF(B44&lt;&gt;"",IFERROR(IF((SUMIF(D$20:AI$20, "CLO1", D44:AI44)/AO$6)=0,"",(SUMIF(D$20:AI$20, "CLO1", D44:AI44)/AO$6)),""),"")</f>
        <v/>
      </c>
      <c r="AL44" s="115" t="str">
        <f aca="false">IF(AK44="","",IF(AK44&gt;=B$10,"Y","N"))</f>
        <v/>
      </c>
      <c r="AM44" s="115" t="str">
        <f aca="false">IF(AK44="","",IF(AK44&lt;50%,1,IF(AND(AK44&gt;=50%,AK44&lt;B$10),2,IF(AK44&gt;=B$10,3))))</f>
        <v/>
      </c>
      <c r="AN44" s="185" t="str">
        <f aca="false">IF(B44&lt;&gt;"",IFERROR(IF((SUMIF(D$20:AI$20, "CLO2", D44:AI44)/AO$7)=0,"",(SUMIF(D$20:AI$20, "CLO2", D44:AI44)/AO$7)),""),"")</f>
        <v/>
      </c>
      <c r="AO44" s="115" t="str">
        <f aca="false">IF(AN44="","",IF(AN44&gt;=B$10,"Y","N"))</f>
        <v/>
      </c>
      <c r="AP44" s="115" t="str">
        <f aca="false">IF(AN44="","",IF(AN44&lt;50%,1,IF(AND(AN44&gt;=50%,AN44&lt;B$10),2,IF(AN44&gt;=B$10,3))))</f>
        <v/>
      </c>
      <c r="AQ44" s="185" t="str">
        <f aca="false">IF(B44&lt;&gt;"",IFERROR(IF((SUMIF(D$20:AI$20, "CLO3", D44:AI44)/AO$8)=0,"",(SUMIF(D$20:AI$20, "CLO3", D44:AI44)/AO$8)),""),"")</f>
        <v/>
      </c>
      <c r="AR44" s="115" t="str">
        <f aca="false">IF(AQ44="","",IF(AQ44&gt;=B$10,"Y","N"))</f>
        <v/>
      </c>
      <c r="AS44" s="115" t="str">
        <f aca="false">IF(AQ44="","",IF(AQ44&lt;50%,1,IF(AND(AQ44&gt;=50%,AQ44&lt;B$10),2,IF(AQ44&gt;=B$10,3))))</f>
        <v/>
      </c>
      <c r="AT44" s="185" t="str">
        <f aca="false">IF(B44&lt;&gt;"",IFERROR(IF((SUMIF(D$20:AI$20, "CLO4", D44:AI44)/AO$9)=0,"",(SUMIF(D$20:AI$20, "CLO4", D44:AI44)/AO$9)),""),"")</f>
        <v/>
      </c>
      <c r="AU44" s="115" t="str">
        <f aca="false">IF(AT44="","",IF(AT44&gt;=B$10,"Y","N"))</f>
        <v/>
      </c>
      <c r="AV44" s="115" t="str">
        <f aca="false">IF(AT44="","",IF(AT44&lt;50%,1,IF(AND(AT44&gt;=50%,AT44&lt;B$10),2,IF(AT44&gt;=B$10,3))))</f>
        <v/>
      </c>
      <c r="AW44" s="185" t="str">
        <f aca="false">IF(B44&lt;&gt;"",IFERROR(IF((SUMIF(D$20:AI$20, "CLO5", D44:AI44)/AO$10)=0,"",(SUMIF(D$20:AI$20, "CLO5", D44:AI44)/AO$10)),""),"")</f>
        <v/>
      </c>
      <c r="AX44" s="115" t="str">
        <f aca="false">IF(AW44="","",IF(AW44&gt;=B$10,"Y","N"))</f>
        <v/>
      </c>
      <c r="AY44" s="115" t="str">
        <f aca="false">IF(AW44="","",IF(AW44&lt;50%,1,IF(AND(AW44&gt;=50%,AW44&lt;B$10),2,IF(AW44&gt;=B$10,3))))</f>
        <v/>
      </c>
      <c r="AZ44" s="114" t="str">
        <f aca="false">IF(B44&lt;&gt;"",IFERROR(IF((SUMIF(D$20:AI$20, "CLO6", D44:AI44)/AO$11)=0,"",(SUMIF(D$20:AI$20, "CLO6", D44:AI44)/AO$11)),""),"")</f>
        <v/>
      </c>
      <c r="BA44" s="115" t="str">
        <f aca="false">IF(AZ44="","",IF(AZ44&gt;=B$10,"Y","N"))</f>
        <v/>
      </c>
      <c r="BB44" s="115" t="str">
        <f aca="false">IF(BA44="","",IF(BA44&lt;50%,1,IF(AND(BA44&gt;=50%,BA44&lt;B$10),2,IF(BA44&gt;=B$10,3))))</f>
        <v/>
      </c>
      <c r="BC44" s="114" t="str">
        <f aca="false">IF(B44&lt;&gt;"",IFERROR(IF((SUMIF(D$20:AI$20, "CLO7", D44:AI44)/AO$12)=0,"",(SUMIF(D$20:AI$20, "CLO7", D44:AI44)/AO$12)),""),"")</f>
        <v/>
      </c>
      <c r="BD44" s="115" t="str">
        <f aca="false">IF(BC44="","",IF(BC44&gt;=B$10,"Y","N"))</f>
        <v/>
      </c>
      <c r="BE44" s="115" t="str">
        <f aca="false">IF(BD44="","",IF(BD44&lt;50%,1,IF(AND(BD44&gt;=50%,BD44&lt;B$10),2,IF(BD44&gt;=B$10,3))))</f>
        <v/>
      </c>
      <c r="BF44" s="114" t="str">
        <f aca="false">IF(B44&lt;&gt;"",IFERROR(IF((SUMIF(D$20:AI$20, "CLO8", D44:AI44)/AO$13)=0,"",(SUMIF(D$20:AI$20, "CLO8", D44:AI44)/AO$13)),""),"")</f>
        <v/>
      </c>
      <c r="BG44" s="115" t="str">
        <f aca="false">IF(BF44="","",IF(BF44&gt;=B$10,"Y","N"))</f>
        <v/>
      </c>
      <c r="BH44" s="115" t="str">
        <f aca="false">IF(BG44="","",IF(BG44&lt;50%,1,IF(AND(BG44&gt;=50%,BG44&lt;B$10),2,IF(BG44&gt;=B$10,3))))</f>
        <v/>
      </c>
      <c r="BI44" s="114" t="str">
        <f aca="false">IF(B44&lt;&gt;"",IFERROR(IF((SUMIF(D$20:AI$20, "CLO9", D44:AI44)/AO$14)=0,"",(SUMIF(D$20:AI$20, "CLO9", D44:AI44)/AO$14)),""),"")</f>
        <v/>
      </c>
      <c r="BJ44" s="115" t="str">
        <f aca="false">IF(BI44="","",IF(BI44&gt;=B$10,"Y","N"))</f>
        <v/>
      </c>
      <c r="BK44" s="115" t="str">
        <f aca="false">IF(BJ44="","",IF(BJ44&lt;50%,1,IF(AND(BJ44&gt;=50%,BJ44&lt;B$10),2,IF(BJ44&gt;=B$10,3))))</f>
        <v/>
      </c>
      <c r="BL44" s="114" t="str">
        <f aca="false">IF(B44&lt;&gt;"",IFERROR(IF((SUMIF(D$20:AI$20,"CLO10",D44:AI44)/AO$15)=0,"",(SUMIF(D$20:AI$20,"CLO10",D44:AI44)/AO$15)),""),"")</f>
        <v/>
      </c>
      <c r="BM44" s="115" t="str">
        <f aca="false">IF(BL44="","",IF(BL44&gt;=B$10,"Y","N"))</f>
        <v/>
      </c>
      <c r="BN44" s="115" t="str">
        <f aca="false">IF(BM44="","",IF(BM44&lt;50%,1,IF(AND(BM44&gt;=50%,BM44&lt;B$10),2,IF(BM44&gt;=B$10,3))))</f>
        <v/>
      </c>
    </row>
    <row r="45" customFormat="false" ht="15.75" hidden="false" customHeight="true" outlineLevel="0" collapsed="false">
      <c r="A45" s="184" t="str">
        <f aca="false">IF(A$6="LECTURE","",IF('Database (LECTURE-RES-PRAC)'!A40="","",'Database (LECTURE-RES-PRAC)'!A40))</f>
        <v/>
      </c>
      <c r="B45" s="184" t="str">
        <f aca="false">IF(B$6="LECTURE","",IF('Database (LECTURE-RES-PRAC)'!B40="","",'Database (LECTURE-RES-PRAC)'!B40))</f>
        <v/>
      </c>
      <c r="C45" s="184" t="str">
        <f aca="false">IF(C$6="LECTURE","",IF('Database (LECTURE-RES-PRAC)'!C40="","",'Database (LECTURE-RES-PRAC)'!C40))</f>
        <v/>
      </c>
      <c r="D45" s="52"/>
      <c r="E45" s="52"/>
      <c r="F45" s="52"/>
      <c r="G45" s="52"/>
      <c r="H45" s="52"/>
      <c r="I45" s="52"/>
      <c r="J45" s="52"/>
      <c r="K45" s="52"/>
      <c r="L45" s="52"/>
      <c r="M45" s="52"/>
      <c r="N45" s="181" t="str">
        <f aca="false">IF(B45&lt;&gt;"",SUM(D45:M45),"")</f>
        <v/>
      </c>
      <c r="O45" s="52"/>
      <c r="P45" s="52"/>
      <c r="Q45" s="52"/>
      <c r="R45" s="52"/>
      <c r="S45" s="52"/>
      <c r="T45" s="52"/>
      <c r="U45" s="52"/>
      <c r="V45" s="52"/>
      <c r="W45" s="52"/>
      <c r="X45" s="52"/>
      <c r="Y45" s="181" t="str">
        <f aca="false">IF(B45&lt;&gt;"",SUM(O45:X45),"")</f>
        <v/>
      </c>
      <c r="Z45" s="52"/>
      <c r="AA45" s="52"/>
      <c r="AB45" s="52"/>
      <c r="AC45" s="52"/>
      <c r="AD45" s="52"/>
      <c r="AE45" s="52"/>
      <c r="AF45" s="52"/>
      <c r="AG45" s="52"/>
      <c r="AH45" s="52"/>
      <c r="AI45" s="52"/>
      <c r="AJ45" s="182" t="str">
        <f aca="false">IF(B45&lt;&gt;"",SUM(Z45:AI45),"")</f>
        <v/>
      </c>
      <c r="AK45" s="185" t="str">
        <f aca="false">IF(B45&lt;&gt;"",IFERROR(IF((SUMIF(D$20:AI$20, "CLO1", D45:AI45)/AO$6)=0,"",(SUMIF(D$20:AI$20, "CLO1", D45:AI45)/AO$6)),""),"")</f>
        <v/>
      </c>
      <c r="AL45" s="115" t="str">
        <f aca="false">IF(AK45="","",IF(AK45&gt;=B$10,"Y","N"))</f>
        <v/>
      </c>
      <c r="AM45" s="115" t="str">
        <f aca="false">IF(AK45="","",IF(AK45&lt;50%,1,IF(AND(AK45&gt;=50%,AK45&lt;B$10),2,IF(AK45&gt;=B$10,3))))</f>
        <v/>
      </c>
      <c r="AN45" s="185" t="str">
        <f aca="false">IF(B45&lt;&gt;"",IFERROR(IF((SUMIF(D$20:AI$20, "CLO2", D45:AI45)/AO$7)=0,"",(SUMIF(D$20:AI$20, "CLO2", D45:AI45)/AO$7)),""),"")</f>
        <v/>
      </c>
      <c r="AO45" s="115" t="str">
        <f aca="false">IF(AN45="","",IF(AN45&gt;=B$10,"Y","N"))</f>
        <v/>
      </c>
      <c r="AP45" s="115" t="str">
        <f aca="false">IF(AN45="","",IF(AN45&lt;50%,1,IF(AND(AN45&gt;=50%,AN45&lt;B$10),2,IF(AN45&gt;=B$10,3))))</f>
        <v/>
      </c>
      <c r="AQ45" s="185" t="str">
        <f aca="false">IF(B45&lt;&gt;"",IFERROR(IF((SUMIF(D$20:AI$20, "CLO3", D45:AI45)/AO$8)=0,"",(SUMIF(D$20:AI$20, "CLO3", D45:AI45)/AO$8)),""),"")</f>
        <v/>
      </c>
      <c r="AR45" s="115" t="str">
        <f aca="false">IF(AQ45="","",IF(AQ45&gt;=B$10,"Y","N"))</f>
        <v/>
      </c>
      <c r="AS45" s="115" t="str">
        <f aca="false">IF(AQ45="","",IF(AQ45&lt;50%,1,IF(AND(AQ45&gt;=50%,AQ45&lt;B$10),2,IF(AQ45&gt;=B$10,3))))</f>
        <v/>
      </c>
      <c r="AT45" s="185" t="str">
        <f aca="false">IF(B45&lt;&gt;"",IFERROR(IF((SUMIF(D$20:AI$20, "CLO4", D45:AI45)/AO$9)=0,"",(SUMIF(D$20:AI$20, "CLO4", D45:AI45)/AO$9)),""),"")</f>
        <v/>
      </c>
      <c r="AU45" s="115" t="str">
        <f aca="false">IF(AT45="","",IF(AT45&gt;=B$10,"Y","N"))</f>
        <v/>
      </c>
      <c r="AV45" s="115" t="str">
        <f aca="false">IF(AT45="","",IF(AT45&lt;50%,1,IF(AND(AT45&gt;=50%,AT45&lt;B$10),2,IF(AT45&gt;=B$10,3))))</f>
        <v/>
      </c>
      <c r="AW45" s="185" t="str">
        <f aca="false">IF(B45&lt;&gt;"",IFERROR(IF((SUMIF(D$20:AI$20, "CLO5", D45:AI45)/AO$10)=0,"",(SUMIF(D$20:AI$20, "CLO5", D45:AI45)/AO$10)),""),"")</f>
        <v/>
      </c>
      <c r="AX45" s="115" t="str">
        <f aca="false">IF(AW45="","",IF(AW45&gt;=B$10,"Y","N"))</f>
        <v/>
      </c>
      <c r="AY45" s="115" t="str">
        <f aca="false">IF(AW45="","",IF(AW45&lt;50%,1,IF(AND(AW45&gt;=50%,AW45&lt;B$10),2,IF(AW45&gt;=B$10,3))))</f>
        <v/>
      </c>
      <c r="AZ45" s="114" t="str">
        <f aca="false">IF(B45&lt;&gt;"",IFERROR(IF((SUMIF(D$20:AI$20, "CLO6", D45:AI45)/AO$11)=0,"",(SUMIF(D$20:AI$20, "CLO6", D45:AI45)/AO$11)),""),"")</f>
        <v/>
      </c>
      <c r="BA45" s="115" t="str">
        <f aca="false">IF(AZ45="","",IF(AZ45&gt;=B$10,"Y","N"))</f>
        <v/>
      </c>
      <c r="BB45" s="115" t="str">
        <f aca="false">IF(BA45="","",IF(BA45&lt;50%,1,IF(AND(BA45&gt;=50%,BA45&lt;B$10),2,IF(BA45&gt;=B$10,3))))</f>
        <v/>
      </c>
      <c r="BC45" s="114" t="str">
        <f aca="false">IF(B45&lt;&gt;"",IFERROR(IF((SUMIF(D$20:AI$20, "CLO7", D45:AI45)/AO$12)=0,"",(SUMIF(D$20:AI$20, "CLO7", D45:AI45)/AO$12)),""),"")</f>
        <v/>
      </c>
      <c r="BD45" s="115" t="str">
        <f aca="false">IF(BC45="","",IF(BC45&gt;=B$10,"Y","N"))</f>
        <v/>
      </c>
      <c r="BE45" s="115" t="str">
        <f aca="false">IF(BD45="","",IF(BD45&lt;50%,1,IF(AND(BD45&gt;=50%,BD45&lt;B$10),2,IF(BD45&gt;=B$10,3))))</f>
        <v/>
      </c>
      <c r="BF45" s="114" t="str">
        <f aca="false">IF(B45&lt;&gt;"",IFERROR(IF((SUMIF(D$20:AI$20, "CLO8", D45:AI45)/AO$13)=0,"",(SUMIF(D$20:AI$20, "CLO8", D45:AI45)/AO$13)),""),"")</f>
        <v/>
      </c>
      <c r="BG45" s="115" t="str">
        <f aca="false">IF(BF45="","",IF(BF45&gt;=B$10,"Y","N"))</f>
        <v/>
      </c>
      <c r="BH45" s="115" t="str">
        <f aca="false">IF(BG45="","",IF(BG45&lt;50%,1,IF(AND(BG45&gt;=50%,BG45&lt;B$10),2,IF(BG45&gt;=B$10,3))))</f>
        <v/>
      </c>
      <c r="BI45" s="114" t="str">
        <f aca="false">IF(B45&lt;&gt;"",IFERROR(IF((SUMIF(D$20:AI$20, "CLO9", D45:AI45)/AO$14)=0,"",(SUMIF(D$20:AI$20, "CLO9", D45:AI45)/AO$14)),""),"")</f>
        <v/>
      </c>
      <c r="BJ45" s="115" t="str">
        <f aca="false">IF(BI45="","",IF(BI45&gt;=B$10,"Y","N"))</f>
        <v/>
      </c>
      <c r="BK45" s="115" t="str">
        <f aca="false">IF(BJ45="","",IF(BJ45&lt;50%,1,IF(AND(BJ45&gt;=50%,BJ45&lt;B$10),2,IF(BJ45&gt;=B$10,3))))</f>
        <v/>
      </c>
      <c r="BL45" s="114" t="str">
        <f aca="false">IF(B45&lt;&gt;"",IFERROR(IF((SUMIF(D$20:AI$20,"CLO10",D45:AI45)/AO$15)=0,"",(SUMIF(D$20:AI$20,"CLO10",D45:AI45)/AO$15)),""),"")</f>
        <v/>
      </c>
      <c r="BM45" s="115" t="str">
        <f aca="false">IF(BL45="","",IF(BL45&gt;=B$10,"Y","N"))</f>
        <v/>
      </c>
      <c r="BN45" s="115" t="str">
        <f aca="false">IF(BM45="","",IF(BM45&lt;50%,1,IF(AND(BM45&gt;=50%,BM45&lt;B$10),2,IF(BM45&gt;=B$10,3))))</f>
        <v/>
      </c>
    </row>
    <row r="46" customFormat="false" ht="15.75" hidden="false" customHeight="true" outlineLevel="0" collapsed="false">
      <c r="A46" s="184" t="str">
        <f aca="false">IF(A$6="LECTURE","",IF('Database (LECTURE-RES-PRAC)'!A41="","",'Database (LECTURE-RES-PRAC)'!A41))</f>
        <v/>
      </c>
      <c r="B46" s="184" t="str">
        <f aca="false">IF(B$6="LECTURE","",IF('Database (LECTURE-RES-PRAC)'!B41="","",'Database (LECTURE-RES-PRAC)'!B41))</f>
        <v/>
      </c>
      <c r="C46" s="184" t="str">
        <f aca="false">IF(C$6="LECTURE","",IF('Database (LECTURE-RES-PRAC)'!C41="","",'Database (LECTURE-RES-PRAC)'!C41))</f>
        <v/>
      </c>
      <c r="D46" s="52"/>
      <c r="E46" s="52"/>
      <c r="F46" s="52"/>
      <c r="G46" s="52"/>
      <c r="H46" s="52"/>
      <c r="I46" s="52"/>
      <c r="J46" s="52"/>
      <c r="K46" s="52"/>
      <c r="L46" s="52"/>
      <c r="M46" s="52"/>
      <c r="N46" s="181" t="str">
        <f aca="false">IF(B46&lt;&gt;"",SUM(D46:M46),"")</f>
        <v/>
      </c>
      <c r="O46" s="52"/>
      <c r="P46" s="52"/>
      <c r="Q46" s="52"/>
      <c r="R46" s="52"/>
      <c r="S46" s="52"/>
      <c r="T46" s="52"/>
      <c r="U46" s="52"/>
      <c r="V46" s="52"/>
      <c r="W46" s="52"/>
      <c r="X46" s="52"/>
      <c r="Y46" s="181" t="str">
        <f aca="false">IF(B46&lt;&gt;"",SUM(O46:X46),"")</f>
        <v/>
      </c>
      <c r="Z46" s="52"/>
      <c r="AA46" s="52"/>
      <c r="AB46" s="52"/>
      <c r="AC46" s="52"/>
      <c r="AD46" s="52"/>
      <c r="AE46" s="52"/>
      <c r="AF46" s="52"/>
      <c r="AG46" s="52"/>
      <c r="AH46" s="52"/>
      <c r="AI46" s="52"/>
      <c r="AJ46" s="182" t="str">
        <f aca="false">IF(B46&lt;&gt;"",SUM(Z46:AI46),"")</f>
        <v/>
      </c>
      <c r="AK46" s="185" t="str">
        <f aca="false">IF(B46&lt;&gt;"",IFERROR(IF((SUMIF(D$20:AI$20, "CLO1", D46:AI46)/AO$6)=0,"",(SUMIF(D$20:AI$20, "CLO1", D46:AI46)/AO$6)),""),"")</f>
        <v/>
      </c>
      <c r="AL46" s="115" t="str">
        <f aca="false">IF(AK46="","",IF(AK46&gt;=B$10,"Y","N"))</f>
        <v/>
      </c>
      <c r="AM46" s="115" t="str">
        <f aca="false">IF(AK46="","",IF(AK46&lt;50%,1,IF(AND(AK46&gt;=50%,AK46&lt;B$10),2,IF(AK46&gt;=B$10,3))))</f>
        <v/>
      </c>
      <c r="AN46" s="185" t="str">
        <f aca="false">IF(B46&lt;&gt;"",IFERROR(IF((SUMIF(D$20:AI$20, "CLO2", D46:AI46)/AO$7)=0,"",(SUMIF(D$20:AI$20, "CLO2", D46:AI46)/AO$7)),""),"")</f>
        <v/>
      </c>
      <c r="AO46" s="115" t="str">
        <f aca="false">IF(AN46="","",IF(AN46&gt;=B$10,"Y","N"))</f>
        <v/>
      </c>
      <c r="AP46" s="115" t="str">
        <f aca="false">IF(AN46="","",IF(AN46&lt;50%,1,IF(AND(AN46&gt;=50%,AN46&lt;B$10),2,IF(AN46&gt;=B$10,3))))</f>
        <v/>
      </c>
      <c r="AQ46" s="185" t="str">
        <f aca="false">IF(B46&lt;&gt;"",IFERROR(IF((SUMIF(D$20:AI$20, "CLO3", D46:AI46)/AO$8)=0,"",(SUMIF(D$20:AI$20, "CLO3", D46:AI46)/AO$8)),""),"")</f>
        <v/>
      </c>
      <c r="AR46" s="115" t="str">
        <f aca="false">IF(AQ46="","",IF(AQ46&gt;=B$10,"Y","N"))</f>
        <v/>
      </c>
      <c r="AS46" s="115" t="str">
        <f aca="false">IF(AQ46="","",IF(AQ46&lt;50%,1,IF(AND(AQ46&gt;=50%,AQ46&lt;B$10),2,IF(AQ46&gt;=B$10,3))))</f>
        <v/>
      </c>
      <c r="AT46" s="185" t="str">
        <f aca="false">IF(B46&lt;&gt;"",IFERROR(IF((SUMIF(D$20:AI$20, "CLO4", D46:AI46)/AO$9)=0,"",(SUMIF(D$20:AI$20, "CLO4", D46:AI46)/AO$9)),""),"")</f>
        <v/>
      </c>
      <c r="AU46" s="115" t="str">
        <f aca="false">IF(AT46="","",IF(AT46&gt;=B$10,"Y","N"))</f>
        <v/>
      </c>
      <c r="AV46" s="115" t="str">
        <f aca="false">IF(AT46="","",IF(AT46&lt;50%,1,IF(AND(AT46&gt;=50%,AT46&lt;B$10),2,IF(AT46&gt;=B$10,3))))</f>
        <v/>
      </c>
      <c r="AW46" s="185" t="str">
        <f aca="false">IF(B46&lt;&gt;"",IFERROR(IF((SUMIF(D$20:AI$20, "CLO5", D46:AI46)/AO$10)=0,"",(SUMIF(D$20:AI$20, "CLO5", D46:AI46)/AO$10)),""),"")</f>
        <v/>
      </c>
      <c r="AX46" s="115" t="str">
        <f aca="false">IF(AW46="","",IF(AW46&gt;=B$10,"Y","N"))</f>
        <v/>
      </c>
      <c r="AY46" s="115" t="str">
        <f aca="false">IF(AW46="","",IF(AW46&lt;50%,1,IF(AND(AW46&gt;=50%,AW46&lt;B$10),2,IF(AW46&gt;=B$10,3))))</f>
        <v/>
      </c>
      <c r="AZ46" s="114" t="str">
        <f aca="false">IF(B46&lt;&gt;"",IFERROR(IF((SUMIF(D$20:AI$20, "CLO6", D46:AI46)/AO$11)=0,"",(SUMIF(D$20:AI$20, "CLO6", D46:AI46)/AO$11)),""),"")</f>
        <v/>
      </c>
      <c r="BA46" s="115" t="str">
        <f aca="false">IF(AZ46="","",IF(AZ46&gt;=B$10,"Y","N"))</f>
        <v/>
      </c>
      <c r="BB46" s="115" t="str">
        <f aca="false">IF(BA46="","",IF(BA46&lt;50%,1,IF(AND(BA46&gt;=50%,BA46&lt;B$10),2,IF(BA46&gt;=B$10,3))))</f>
        <v/>
      </c>
      <c r="BC46" s="114" t="str">
        <f aca="false">IF(B46&lt;&gt;"",IFERROR(IF((SUMIF(D$20:AI$20, "CLO7", D46:AI46)/AO$12)=0,"",(SUMIF(D$20:AI$20, "CLO7", D46:AI46)/AO$12)),""),"")</f>
        <v/>
      </c>
      <c r="BD46" s="115" t="str">
        <f aca="false">IF(BC46="","",IF(BC46&gt;=B$10,"Y","N"))</f>
        <v/>
      </c>
      <c r="BE46" s="115" t="str">
        <f aca="false">IF(BD46="","",IF(BD46&lt;50%,1,IF(AND(BD46&gt;=50%,BD46&lt;B$10),2,IF(BD46&gt;=B$10,3))))</f>
        <v/>
      </c>
      <c r="BF46" s="114" t="str">
        <f aca="false">IF(B46&lt;&gt;"",IFERROR(IF((SUMIF(D$20:AI$20, "CLO8", D46:AI46)/AO$13)=0,"",(SUMIF(D$20:AI$20, "CLO8", D46:AI46)/AO$13)),""),"")</f>
        <v/>
      </c>
      <c r="BG46" s="115" t="str">
        <f aca="false">IF(BF46="","",IF(BF46&gt;=B$10,"Y","N"))</f>
        <v/>
      </c>
      <c r="BH46" s="115" t="str">
        <f aca="false">IF(BG46="","",IF(BG46&lt;50%,1,IF(AND(BG46&gt;=50%,BG46&lt;B$10),2,IF(BG46&gt;=B$10,3))))</f>
        <v/>
      </c>
      <c r="BI46" s="114" t="str">
        <f aca="false">IF(B46&lt;&gt;"",IFERROR(IF((SUMIF(D$20:AI$20, "CLO9", D46:AI46)/AO$14)=0,"",(SUMIF(D$20:AI$20, "CLO9", D46:AI46)/AO$14)),""),"")</f>
        <v/>
      </c>
      <c r="BJ46" s="115" t="str">
        <f aca="false">IF(BI46="","",IF(BI46&gt;=B$10,"Y","N"))</f>
        <v/>
      </c>
      <c r="BK46" s="115" t="str">
        <f aca="false">IF(BJ46="","",IF(BJ46&lt;50%,1,IF(AND(BJ46&gt;=50%,BJ46&lt;B$10),2,IF(BJ46&gt;=B$10,3))))</f>
        <v/>
      </c>
      <c r="BL46" s="114" t="str">
        <f aca="false">IF(B46&lt;&gt;"",IFERROR(IF((SUMIF(D$20:AI$20,"CLO10",D46:AI46)/AO$15)=0,"",(SUMIF(D$20:AI$20,"CLO10",D46:AI46)/AO$15)),""),"")</f>
        <v/>
      </c>
      <c r="BM46" s="115" t="str">
        <f aca="false">IF(BL46="","",IF(BL46&gt;=B$10,"Y","N"))</f>
        <v/>
      </c>
      <c r="BN46" s="115" t="str">
        <f aca="false">IF(BM46="","",IF(BM46&lt;50%,1,IF(AND(BM46&gt;=50%,BM46&lt;B$10),2,IF(BM46&gt;=B$10,3))))</f>
        <v/>
      </c>
    </row>
    <row r="47" customFormat="false" ht="15.75" hidden="false" customHeight="true" outlineLevel="0" collapsed="false">
      <c r="A47" s="184" t="str">
        <f aca="false">IF(A$6="LECTURE","",IF('Database (LECTURE-RES-PRAC)'!A42="","",'Database (LECTURE-RES-PRAC)'!A42))</f>
        <v/>
      </c>
      <c r="B47" s="184" t="str">
        <f aca="false">IF(B$6="LECTURE","",IF('Database (LECTURE-RES-PRAC)'!B42="","",'Database (LECTURE-RES-PRAC)'!B42))</f>
        <v/>
      </c>
      <c r="C47" s="184" t="str">
        <f aca="false">IF(C$6="LECTURE","",IF('Database (LECTURE-RES-PRAC)'!C42="","",'Database (LECTURE-RES-PRAC)'!C42))</f>
        <v/>
      </c>
      <c r="D47" s="52"/>
      <c r="E47" s="52"/>
      <c r="F47" s="52"/>
      <c r="G47" s="52"/>
      <c r="H47" s="52"/>
      <c r="I47" s="52"/>
      <c r="J47" s="52"/>
      <c r="K47" s="52"/>
      <c r="L47" s="52"/>
      <c r="M47" s="52"/>
      <c r="N47" s="181" t="str">
        <f aca="false">IF(B47&lt;&gt;"",SUM(D47:M47),"")</f>
        <v/>
      </c>
      <c r="O47" s="52"/>
      <c r="P47" s="52"/>
      <c r="Q47" s="52"/>
      <c r="R47" s="52"/>
      <c r="S47" s="52"/>
      <c r="T47" s="52"/>
      <c r="U47" s="52"/>
      <c r="V47" s="52"/>
      <c r="W47" s="52"/>
      <c r="X47" s="52"/>
      <c r="Y47" s="181" t="str">
        <f aca="false">IF(B47&lt;&gt;"",SUM(O47:X47),"")</f>
        <v/>
      </c>
      <c r="Z47" s="52"/>
      <c r="AA47" s="52"/>
      <c r="AB47" s="52"/>
      <c r="AC47" s="52"/>
      <c r="AD47" s="52"/>
      <c r="AE47" s="52"/>
      <c r="AF47" s="52"/>
      <c r="AG47" s="52"/>
      <c r="AH47" s="52"/>
      <c r="AI47" s="52"/>
      <c r="AJ47" s="182" t="str">
        <f aca="false">IF(B47&lt;&gt;"",SUM(Z47:AI47),"")</f>
        <v/>
      </c>
      <c r="AK47" s="185" t="str">
        <f aca="false">IF(B47&lt;&gt;"",IFERROR(IF((SUMIF(D$20:AI$20, "CLO1", D47:AI47)/AO$6)=0,"",(SUMIF(D$20:AI$20, "CLO1", D47:AI47)/AO$6)),""),"")</f>
        <v/>
      </c>
      <c r="AL47" s="115" t="str">
        <f aca="false">IF(AK47="","",IF(AK47&gt;=B$10,"Y","N"))</f>
        <v/>
      </c>
      <c r="AM47" s="115" t="str">
        <f aca="false">IF(AK47="","",IF(AK47&lt;50%,1,IF(AND(AK47&gt;=50%,AK47&lt;B$10),2,IF(AK47&gt;=B$10,3))))</f>
        <v/>
      </c>
      <c r="AN47" s="185" t="str">
        <f aca="false">IF(B47&lt;&gt;"",IFERROR(IF((SUMIF(D$20:AI$20, "CLO2", D47:AI47)/AO$7)=0,"",(SUMIF(D$20:AI$20, "CLO2", D47:AI47)/AO$7)),""),"")</f>
        <v/>
      </c>
      <c r="AO47" s="115" t="str">
        <f aca="false">IF(AN47="","",IF(AN47&gt;=B$10,"Y","N"))</f>
        <v/>
      </c>
      <c r="AP47" s="115" t="str">
        <f aca="false">IF(AN47="","",IF(AN47&lt;50%,1,IF(AND(AN47&gt;=50%,AN47&lt;B$10),2,IF(AN47&gt;=B$10,3))))</f>
        <v/>
      </c>
      <c r="AQ47" s="185" t="str">
        <f aca="false">IF(B47&lt;&gt;"",IFERROR(IF((SUMIF(D$20:AI$20, "CLO3", D47:AI47)/AO$8)=0,"",(SUMIF(D$20:AI$20, "CLO3", D47:AI47)/AO$8)),""),"")</f>
        <v/>
      </c>
      <c r="AR47" s="115" t="str">
        <f aca="false">IF(AQ47="","",IF(AQ47&gt;=B$10,"Y","N"))</f>
        <v/>
      </c>
      <c r="AS47" s="115" t="str">
        <f aca="false">IF(AQ47="","",IF(AQ47&lt;50%,1,IF(AND(AQ47&gt;=50%,AQ47&lt;B$10),2,IF(AQ47&gt;=B$10,3))))</f>
        <v/>
      </c>
      <c r="AT47" s="185" t="str">
        <f aca="false">IF(B47&lt;&gt;"",IFERROR(IF((SUMIF(D$20:AI$20, "CLO4", D47:AI47)/AO$9)=0,"",(SUMIF(D$20:AI$20, "CLO4", D47:AI47)/AO$9)),""),"")</f>
        <v/>
      </c>
      <c r="AU47" s="115" t="str">
        <f aca="false">IF(AT47="","",IF(AT47&gt;=B$10,"Y","N"))</f>
        <v/>
      </c>
      <c r="AV47" s="115" t="str">
        <f aca="false">IF(AT47="","",IF(AT47&lt;50%,1,IF(AND(AT47&gt;=50%,AT47&lt;B$10),2,IF(AT47&gt;=B$10,3))))</f>
        <v/>
      </c>
      <c r="AW47" s="185" t="str">
        <f aca="false">IF(B47&lt;&gt;"",IFERROR(IF((SUMIF(D$20:AI$20, "CLO5", D47:AI47)/AO$10)=0,"",(SUMIF(D$20:AI$20, "CLO5", D47:AI47)/AO$10)),""),"")</f>
        <v/>
      </c>
      <c r="AX47" s="115" t="str">
        <f aca="false">IF(AW47="","",IF(AW47&gt;=B$10,"Y","N"))</f>
        <v/>
      </c>
      <c r="AY47" s="115" t="str">
        <f aca="false">IF(AW47="","",IF(AW47&lt;50%,1,IF(AND(AW47&gt;=50%,AW47&lt;B$10),2,IF(AW47&gt;=B$10,3))))</f>
        <v/>
      </c>
      <c r="AZ47" s="114" t="str">
        <f aca="false">IF(B47&lt;&gt;"",IFERROR(IF((SUMIF(D$20:AI$20, "CLO6", D47:AI47)/AO$11)=0,"",(SUMIF(D$20:AI$20, "CLO6", D47:AI47)/AO$11)),""),"")</f>
        <v/>
      </c>
      <c r="BA47" s="115" t="str">
        <f aca="false">IF(AZ47="","",IF(AZ47&gt;=B$10,"Y","N"))</f>
        <v/>
      </c>
      <c r="BB47" s="115" t="str">
        <f aca="false">IF(BA47="","",IF(BA47&lt;50%,1,IF(AND(BA47&gt;=50%,BA47&lt;B$10),2,IF(BA47&gt;=B$10,3))))</f>
        <v/>
      </c>
      <c r="BC47" s="114" t="str">
        <f aca="false">IF(B47&lt;&gt;"",IFERROR(IF((SUMIF(D$20:AI$20, "CLO7", D47:AI47)/AO$12)=0,"",(SUMIF(D$20:AI$20, "CLO7", D47:AI47)/AO$12)),""),"")</f>
        <v/>
      </c>
      <c r="BD47" s="115" t="str">
        <f aca="false">IF(BC47="","",IF(BC47&gt;=B$10,"Y","N"))</f>
        <v/>
      </c>
      <c r="BE47" s="115" t="str">
        <f aca="false">IF(BD47="","",IF(BD47&lt;50%,1,IF(AND(BD47&gt;=50%,BD47&lt;B$10),2,IF(BD47&gt;=B$10,3))))</f>
        <v/>
      </c>
      <c r="BF47" s="114" t="str">
        <f aca="false">IF(B47&lt;&gt;"",IFERROR(IF((SUMIF(D$20:AI$20, "CLO8", D47:AI47)/AO$13)=0,"",(SUMIF(D$20:AI$20, "CLO8", D47:AI47)/AO$13)),""),"")</f>
        <v/>
      </c>
      <c r="BG47" s="115" t="str">
        <f aca="false">IF(BF47="","",IF(BF47&gt;=B$10,"Y","N"))</f>
        <v/>
      </c>
      <c r="BH47" s="115" t="str">
        <f aca="false">IF(BG47="","",IF(BG47&lt;50%,1,IF(AND(BG47&gt;=50%,BG47&lt;B$10),2,IF(BG47&gt;=B$10,3))))</f>
        <v/>
      </c>
      <c r="BI47" s="114" t="str">
        <f aca="false">IF(B47&lt;&gt;"",IFERROR(IF((SUMIF(D$20:AI$20, "CLO9", D47:AI47)/AO$14)=0,"",(SUMIF(D$20:AI$20, "CLO9", D47:AI47)/AO$14)),""),"")</f>
        <v/>
      </c>
      <c r="BJ47" s="115" t="str">
        <f aca="false">IF(BI47="","",IF(BI47&gt;=B$10,"Y","N"))</f>
        <v/>
      </c>
      <c r="BK47" s="115" t="str">
        <f aca="false">IF(BJ47="","",IF(BJ47&lt;50%,1,IF(AND(BJ47&gt;=50%,BJ47&lt;B$10),2,IF(BJ47&gt;=B$10,3))))</f>
        <v/>
      </c>
      <c r="BL47" s="114" t="str">
        <f aca="false">IF(B47&lt;&gt;"",IFERROR(IF((SUMIF(D$20:AI$20,"CLO10",D47:AI47)/AO$15)=0,"",(SUMIF(D$20:AI$20,"CLO10",D47:AI47)/AO$15)),""),"")</f>
        <v/>
      </c>
      <c r="BM47" s="115" t="str">
        <f aca="false">IF(BL47="","",IF(BL47&gt;=B$10,"Y","N"))</f>
        <v/>
      </c>
      <c r="BN47" s="115" t="str">
        <f aca="false">IF(BM47="","",IF(BM47&lt;50%,1,IF(AND(BM47&gt;=50%,BM47&lt;B$10),2,IF(BM47&gt;=B$10,3))))</f>
        <v/>
      </c>
    </row>
    <row r="48" customFormat="false" ht="15.75" hidden="false" customHeight="true" outlineLevel="0" collapsed="false">
      <c r="A48" s="184" t="str">
        <f aca="false">IF(A$6="LECTURE","",IF('Database (LECTURE-RES-PRAC)'!A43="","",'Database (LECTURE-RES-PRAC)'!A43))</f>
        <v/>
      </c>
      <c r="B48" s="184" t="str">
        <f aca="false">IF(B$6="LECTURE","",IF('Database (LECTURE-RES-PRAC)'!B43="","",'Database (LECTURE-RES-PRAC)'!B43))</f>
        <v/>
      </c>
      <c r="C48" s="184" t="str">
        <f aca="false">IF(C$6="LECTURE","",IF('Database (LECTURE-RES-PRAC)'!C43="","",'Database (LECTURE-RES-PRAC)'!C43))</f>
        <v/>
      </c>
      <c r="D48" s="52"/>
      <c r="E48" s="52"/>
      <c r="F48" s="52"/>
      <c r="G48" s="52"/>
      <c r="H48" s="52"/>
      <c r="I48" s="52"/>
      <c r="J48" s="52"/>
      <c r="K48" s="52"/>
      <c r="L48" s="52"/>
      <c r="M48" s="52"/>
      <c r="N48" s="181" t="str">
        <f aca="false">IF(B48&lt;&gt;"",SUM(D48:M48),"")</f>
        <v/>
      </c>
      <c r="O48" s="52"/>
      <c r="P48" s="52"/>
      <c r="Q48" s="52"/>
      <c r="R48" s="52"/>
      <c r="S48" s="52"/>
      <c r="T48" s="52"/>
      <c r="U48" s="52"/>
      <c r="V48" s="52"/>
      <c r="W48" s="52"/>
      <c r="X48" s="52"/>
      <c r="Y48" s="181" t="str">
        <f aca="false">IF(B48&lt;&gt;"",SUM(O48:X48),"")</f>
        <v/>
      </c>
      <c r="Z48" s="52"/>
      <c r="AA48" s="52"/>
      <c r="AB48" s="52"/>
      <c r="AC48" s="52"/>
      <c r="AD48" s="52"/>
      <c r="AE48" s="52"/>
      <c r="AF48" s="52"/>
      <c r="AG48" s="52"/>
      <c r="AH48" s="52"/>
      <c r="AI48" s="52"/>
      <c r="AJ48" s="182" t="str">
        <f aca="false">IF(B48&lt;&gt;"",SUM(Z48:AI48),"")</f>
        <v/>
      </c>
      <c r="AK48" s="185" t="str">
        <f aca="false">IF(B48&lt;&gt;"",IFERROR(IF((SUMIF(D$20:AI$20, "CLO1", D48:AI48)/AO$6)=0,"",(SUMIF(D$20:AI$20, "CLO1", D48:AI48)/AO$6)),""),"")</f>
        <v/>
      </c>
      <c r="AL48" s="115" t="str">
        <f aca="false">IF(AK48="","",IF(AK48&gt;=B$10,"Y","N"))</f>
        <v/>
      </c>
      <c r="AM48" s="115" t="str">
        <f aca="false">IF(AK48="","",IF(AK48&lt;50%,1,IF(AND(AK48&gt;=50%,AK48&lt;B$10),2,IF(AK48&gt;=B$10,3))))</f>
        <v/>
      </c>
      <c r="AN48" s="185" t="str">
        <f aca="false">IF(B48&lt;&gt;"",IFERROR(IF((SUMIF(D$20:AI$20, "CLO2", D48:AI48)/AO$7)=0,"",(SUMIF(D$20:AI$20, "CLO2", D48:AI48)/AO$7)),""),"")</f>
        <v/>
      </c>
      <c r="AO48" s="115" t="str">
        <f aca="false">IF(AN48="","",IF(AN48&gt;=B$10,"Y","N"))</f>
        <v/>
      </c>
      <c r="AP48" s="115" t="str">
        <f aca="false">IF(AN48="","",IF(AN48&lt;50%,1,IF(AND(AN48&gt;=50%,AN48&lt;B$10),2,IF(AN48&gt;=B$10,3))))</f>
        <v/>
      </c>
      <c r="AQ48" s="185" t="str">
        <f aca="false">IF(B48&lt;&gt;"",IFERROR(IF((SUMIF(D$20:AI$20, "CLO3", D48:AI48)/AO$8)=0,"",(SUMIF(D$20:AI$20, "CLO3", D48:AI48)/AO$8)),""),"")</f>
        <v/>
      </c>
      <c r="AR48" s="115" t="str">
        <f aca="false">IF(AQ48="","",IF(AQ48&gt;=B$10,"Y","N"))</f>
        <v/>
      </c>
      <c r="AS48" s="115" t="str">
        <f aca="false">IF(AQ48="","",IF(AQ48&lt;50%,1,IF(AND(AQ48&gt;=50%,AQ48&lt;B$10),2,IF(AQ48&gt;=B$10,3))))</f>
        <v/>
      </c>
      <c r="AT48" s="185" t="str">
        <f aca="false">IF(B48&lt;&gt;"",IFERROR(IF((SUMIF(D$20:AI$20, "CLO4", D48:AI48)/AO$9)=0,"",(SUMIF(D$20:AI$20, "CLO4", D48:AI48)/AO$9)),""),"")</f>
        <v/>
      </c>
      <c r="AU48" s="115" t="str">
        <f aca="false">IF(AT48="","",IF(AT48&gt;=B$10,"Y","N"))</f>
        <v/>
      </c>
      <c r="AV48" s="115" t="str">
        <f aca="false">IF(AT48="","",IF(AT48&lt;50%,1,IF(AND(AT48&gt;=50%,AT48&lt;B$10),2,IF(AT48&gt;=B$10,3))))</f>
        <v/>
      </c>
      <c r="AW48" s="185" t="str">
        <f aca="false">IF(B48&lt;&gt;"",IFERROR(IF((SUMIF(D$20:AI$20, "CLO5", D48:AI48)/AO$10)=0,"",(SUMIF(D$20:AI$20, "CLO5", D48:AI48)/AO$10)),""),"")</f>
        <v/>
      </c>
      <c r="AX48" s="115" t="str">
        <f aca="false">IF(AW48="","",IF(AW48&gt;=B$10,"Y","N"))</f>
        <v/>
      </c>
      <c r="AY48" s="115" t="str">
        <f aca="false">IF(AW48="","",IF(AW48&lt;50%,1,IF(AND(AW48&gt;=50%,AW48&lt;B$10),2,IF(AW48&gt;=B$10,3))))</f>
        <v/>
      </c>
      <c r="AZ48" s="114" t="str">
        <f aca="false">IF(B48&lt;&gt;"",IFERROR(IF((SUMIF(D$20:AI$20, "CLO6", D48:AI48)/AO$11)=0,"",(SUMIF(D$20:AI$20, "CLO6", D48:AI48)/AO$11)),""),"")</f>
        <v/>
      </c>
      <c r="BA48" s="115" t="str">
        <f aca="false">IF(AZ48="","",IF(AZ48&gt;=B$10,"Y","N"))</f>
        <v/>
      </c>
      <c r="BB48" s="115" t="str">
        <f aca="false">IF(BA48="","",IF(BA48&lt;50%,1,IF(AND(BA48&gt;=50%,BA48&lt;B$10),2,IF(BA48&gt;=B$10,3))))</f>
        <v/>
      </c>
      <c r="BC48" s="114" t="str">
        <f aca="false">IF(B48&lt;&gt;"",IFERROR(IF((SUMIF(D$20:AI$20, "CLO7", D48:AI48)/AO$12)=0,"",(SUMIF(D$20:AI$20, "CLO7", D48:AI48)/AO$12)),""),"")</f>
        <v/>
      </c>
      <c r="BD48" s="115" t="str">
        <f aca="false">IF(BC48="","",IF(BC48&gt;=B$10,"Y","N"))</f>
        <v/>
      </c>
      <c r="BE48" s="115" t="str">
        <f aca="false">IF(BD48="","",IF(BD48&lt;50%,1,IF(AND(BD48&gt;=50%,BD48&lt;B$10),2,IF(BD48&gt;=B$10,3))))</f>
        <v/>
      </c>
      <c r="BF48" s="114" t="str">
        <f aca="false">IF(B48&lt;&gt;"",IFERROR(IF((SUMIF(D$20:AI$20, "CLO8", D48:AI48)/AO$13)=0,"",(SUMIF(D$20:AI$20, "CLO8", D48:AI48)/AO$13)),""),"")</f>
        <v/>
      </c>
      <c r="BG48" s="115" t="str">
        <f aca="false">IF(BF48="","",IF(BF48&gt;=B$10,"Y","N"))</f>
        <v/>
      </c>
      <c r="BH48" s="115" t="str">
        <f aca="false">IF(BG48="","",IF(BG48&lt;50%,1,IF(AND(BG48&gt;=50%,BG48&lt;B$10),2,IF(BG48&gt;=B$10,3))))</f>
        <v/>
      </c>
      <c r="BI48" s="114" t="str">
        <f aca="false">IF(B48&lt;&gt;"",IFERROR(IF((SUMIF(D$20:AI$20, "CLO9", D48:AI48)/AO$14)=0,"",(SUMIF(D$20:AI$20, "CLO9", D48:AI48)/AO$14)),""),"")</f>
        <v/>
      </c>
      <c r="BJ48" s="115" t="str">
        <f aca="false">IF(BI48="","",IF(BI48&gt;=B$10,"Y","N"))</f>
        <v/>
      </c>
      <c r="BK48" s="115" t="str">
        <f aca="false">IF(BJ48="","",IF(BJ48&lt;50%,1,IF(AND(BJ48&gt;=50%,BJ48&lt;B$10),2,IF(BJ48&gt;=B$10,3))))</f>
        <v/>
      </c>
      <c r="BL48" s="114" t="str">
        <f aca="false">IF(B48&lt;&gt;"",IFERROR(IF((SUMIF(D$20:AI$20,"CLO10",D48:AI48)/AO$15)=0,"",(SUMIF(D$20:AI$20,"CLO10",D48:AI48)/AO$15)),""),"")</f>
        <v/>
      </c>
      <c r="BM48" s="115" t="str">
        <f aca="false">IF(BL48="","",IF(BL48&gt;=B$10,"Y","N"))</f>
        <v/>
      </c>
      <c r="BN48" s="115" t="str">
        <f aca="false">IF(BM48="","",IF(BM48&lt;50%,1,IF(AND(BM48&gt;=50%,BM48&lt;B$10),2,IF(BM48&gt;=B$10,3))))</f>
        <v/>
      </c>
    </row>
    <row r="49" customFormat="false" ht="15.75" hidden="false" customHeight="true" outlineLevel="0" collapsed="false">
      <c r="A49" s="184" t="str">
        <f aca="false">IF(A$6="LECTURE","",IF('Database (LECTURE-RES-PRAC)'!A44="","",'Database (LECTURE-RES-PRAC)'!A44))</f>
        <v/>
      </c>
      <c r="B49" s="184" t="str">
        <f aca="false">IF(B$6="LECTURE","",IF('Database (LECTURE-RES-PRAC)'!B44="","",'Database (LECTURE-RES-PRAC)'!B44))</f>
        <v/>
      </c>
      <c r="C49" s="184" t="str">
        <f aca="false">IF(C$6="LECTURE","",IF('Database (LECTURE-RES-PRAC)'!C44="","",'Database (LECTURE-RES-PRAC)'!C44))</f>
        <v/>
      </c>
      <c r="D49" s="52"/>
      <c r="E49" s="52"/>
      <c r="F49" s="52"/>
      <c r="G49" s="52"/>
      <c r="H49" s="52"/>
      <c r="I49" s="52"/>
      <c r="J49" s="52"/>
      <c r="K49" s="52"/>
      <c r="L49" s="52"/>
      <c r="M49" s="52"/>
      <c r="N49" s="181" t="str">
        <f aca="false">IF(B49&lt;&gt;"",SUM(D49:M49),"")</f>
        <v/>
      </c>
      <c r="O49" s="52"/>
      <c r="P49" s="52"/>
      <c r="Q49" s="52"/>
      <c r="R49" s="52"/>
      <c r="S49" s="52"/>
      <c r="T49" s="52"/>
      <c r="U49" s="52"/>
      <c r="V49" s="52"/>
      <c r="W49" s="52"/>
      <c r="X49" s="52"/>
      <c r="Y49" s="181" t="str">
        <f aca="false">IF(B49&lt;&gt;"",SUM(O49:X49),"")</f>
        <v/>
      </c>
      <c r="Z49" s="52"/>
      <c r="AA49" s="52"/>
      <c r="AB49" s="52"/>
      <c r="AC49" s="52"/>
      <c r="AD49" s="52"/>
      <c r="AE49" s="52"/>
      <c r="AF49" s="52"/>
      <c r="AG49" s="52"/>
      <c r="AH49" s="52"/>
      <c r="AI49" s="52"/>
      <c r="AJ49" s="182" t="str">
        <f aca="false">IF(B49&lt;&gt;"",SUM(Z49:AI49),"")</f>
        <v/>
      </c>
      <c r="AK49" s="185" t="str">
        <f aca="false">IF(B49&lt;&gt;"",IFERROR(IF((SUMIF(D$20:AI$20, "CLO1", D49:AI49)/AO$6)=0,"",(SUMIF(D$20:AI$20, "CLO1", D49:AI49)/AO$6)),""),"")</f>
        <v/>
      </c>
      <c r="AL49" s="115" t="str">
        <f aca="false">IF(AK49="","",IF(AK49&gt;=B$10,"Y","N"))</f>
        <v/>
      </c>
      <c r="AM49" s="115" t="str">
        <f aca="false">IF(AK49="","",IF(AK49&lt;50%,1,IF(AND(AK49&gt;=50%,AK49&lt;B$10),2,IF(AK49&gt;=B$10,3))))</f>
        <v/>
      </c>
      <c r="AN49" s="185" t="str">
        <f aca="false">IF(B49&lt;&gt;"",IFERROR(IF((SUMIF(D$20:AI$20, "CLO2", D49:AI49)/AO$7)=0,"",(SUMIF(D$20:AI$20, "CLO2", D49:AI49)/AO$7)),""),"")</f>
        <v/>
      </c>
      <c r="AO49" s="115" t="str">
        <f aca="false">IF(AN49="","",IF(AN49&gt;=B$10,"Y","N"))</f>
        <v/>
      </c>
      <c r="AP49" s="115" t="str">
        <f aca="false">IF(AN49="","",IF(AN49&lt;50%,1,IF(AND(AN49&gt;=50%,AN49&lt;B$10),2,IF(AN49&gt;=B$10,3))))</f>
        <v/>
      </c>
      <c r="AQ49" s="185" t="str">
        <f aca="false">IF(B49&lt;&gt;"",IFERROR(IF((SUMIF(D$20:AI$20, "CLO3", D49:AI49)/AO$8)=0,"",(SUMIF(D$20:AI$20, "CLO3", D49:AI49)/AO$8)),""),"")</f>
        <v/>
      </c>
      <c r="AR49" s="115" t="str">
        <f aca="false">IF(AQ49="","",IF(AQ49&gt;=B$10,"Y","N"))</f>
        <v/>
      </c>
      <c r="AS49" s="115" t="str">
        <f aca="false">IF(AQ49="","",IF(AQ49&lt;50%,1,IF(AND(AQ49&gt;=50%,AQ49&lt;B$10),2,IF(AQ49&gt;=B$10,3))))</f>
        <v/>
      </c>
      <c r="AT49" s="185" t="str">
        <f aca="false">IF(B49&lt;&gt;"",IFERROR(IF((SUMIF(D$20:AI$20, "CLO4", D49:AI49)/AO$9)=0,"",(SUMIF(D$20:AI$20, "CLO4", D49:AI49)/AO$9)),""),"")</f>
        <v/>
      </c>
      <c r="AU49" s="115" t="str">
        <f aca="false">IF(AT49="","",IF(AT49&gt;=B$10,"Y","N"))</f>
        <v/>
      </c>
      <c r="AV49" s="115" t="str">
        <f aca="false">IF(AT49="","",IF(AT49&lt;50%,1,IF(AND(AT49&gt;=50%,AT49&lt;B$10),2,IF(AT49&gt;=B$10,3))))</f>
        <v/>
      </c>
      <c r="AW49" s="185" t="str">
        <f aca="false">IF(B49&lt;&gt;"",IFERROR(IF((SUMIF(D$20:AI$20, "CLO5", D49:AI49)/AO$10)=0,"",(SUMIF(D$20:AI$20, "CLO5", D49:AI49)/AO$10)),""),"")</f>
        <v/>
      </c>
      <c r="AX49" s="115" t="str">
        <f aca="false">IF(AW49="","",IF(AW49&gt;=B$10,"Y","N"))</f>
        <v/>
      </c>
      <c r="AY49" s="115" t="str">
        <f aca="false">IF(AW49="","",IF(AW49&lt;50%,1,IF(AND(AW49&gt;=50%,AW49&lt;B$10),2,IF(AW49&gt;=B$10,3))))</f>
        <v/>
      </c>
      <c r="AZ49" s="114" t="str">
        <f aca="false">IF(B49&lt;&gt;"",IFERROR(IF((SUMIF(D$20:AI$20, "CLO6", D49:AI49)/AO$11)=0,"",(SUMIF(D$20:AI$20, "CLO6", D49:AI49)/AO$11)),""),"")</f>
        <v/>
      </c>
      <c r="BA49" s="115" t="str">
        <f aca="false">IF(AZ49="","",IF(AZ49&gt;=B$10,"Y","N"))</f>
        <v/>
      </c>
      <c r="BB49" s="115" t="str">
        <f aca="false">IF(BA49="","",IF(BA49&lt;50%,1,IF(AND(BA49&gt;=50%,BA49&lt;B$10),2,IF(BA49&gt;=B$10,3))))</f>
        <v/>
      </c>
      <c r="BC49" s="114" t="str">
        <f aca="false">IF(B49&lt;&gt;"",IFERROR(IF((SUMIF(D$20:AI$20, "CLO7", D49:AI49)/AO$12)=0,"",(SUMIF(D$20:AI$20, "CLO7", D49:AI49)/AO$12)),""),"")</f>
        <v/>
      </c>
      <c r="BD49" s="115" t="str">
        <f aca="false">IF(BC49="","",IF(BC49&gt;=B$10,"Y","N"))</f>
        <v/>
      </c>
      <c r="BE49" s="115" t="str">
        <f aca="false">IF(BD49="","",IF(BD49&lt;50%,1,IF(AND(BD49&gt;=50%,BD49&lt;B$10),2,IF(BD49&gt;=B$10,3))))</f>
        <v/>
      </c>
      <c r="BF49" s="114" t="str">
        <f aca="false">IF(B49&lt;&gt;"",IFERROR(IF((SUMIF(D$20:AI$20, "CLO8", D49:AI49)/AO$13)=0,"",(SUMIF(D$20:AI$20, "CLO8", D49:AI49)/AO$13)),""),"")</f>
        <v/>
      </c>
      <c r="BG49" s="115" t="str">
        <f aca="false">IF(BF49="","",IF(BF49&gt;=B$10,"Y","N"))</f>
        <v/>
      </c>
      <c r="BH49" s="115" t="str">
        <f aca="false">IF(BG49="","",IF(BG49&lt;50%,1,IF(AND(BG49&gt;=50%,BG49&lt;B$10),2,IF(BG49&gt;=B$10,3))))</f>
        <v/>
      </c>
      <c r="BI49" s="114" t="str">
        <f aca="false">IF(B49&lt;&gt;"",IFERROR(IF((SUMIF(D$20:AI$20, "CLO9", D49:AI49)/AO$14)=0,"",(SUMIF(D$20:AI$20, "CLO9", D49:AI49)/AO$14)),""),"")</f>
        <v/>
      </c>
      <c r="BJ49" s="115" t="str">
        <f aca="false">IF(BI49="","",IF(BI49&gt;=B$10,"Y","N"))</f>
        <v/>
      </c>
      <c r="BK49" s="115" t="str">
        <f aca="false">IF(BJ49="","",IF(BJ49&lt;50%,1,IF(AND(BJ49&gt;=50%,BJ49&lt;B$10),2,IF(BJ49&gt;=B$10,3))))</f>
        <v/>
      </c>
      <c r="BL49" s="114" t="str">
        <f aca="false">IF(B49&lt;&gt;"",IFERROR(IF((SUMIF(D$20:AI$20,"CLO10",D49:AI49)/AO$15)=0,"",(SUMIF(D$20:AI$20,"CLO10",D49:AI49)/AO$15)),""),"")</f>
        <v/>
      </c>
      <c r="BM49" s="115" t="str">
        <f aca="false">IF(BL49="","",IF(BL49&gt;=B$10,"Y","N"))</f>
        <v/>
      </c>
      <c r="BN49" s="115" t="str">
        <f aca="false">IF(BM49="","",IF(BM49&lt;50%,1,IF(AND(BM49&gt;=50%,BM49&lt;B$10),2,IF(BM49&gt;=B$10,3))))</f>
        <v/>
      </c>
    </row>
    <row r="50" customFormat="false" ht="15.75" hidden="false" customHeight="true" outlineLevel="0" collapsed="false">
      <c r="A50" s="184" t="str">
        <f aca="false">IF(A$6="LECTURE","",IF('Database (LECTURE-RES-PRAC)'!A45="","",'Database (LECTURE-RES-PRAC)'!A45))</f>
        <v/>
      </c>
      <c r="B50" s="184" t="str">
        <f aca="false">IF(B$6="LECTURE","",IF('Database (LECTURE-RES-PRAC)'!B45="","",'Database (LECTURE-RES-PRAC)'!B45))</f>
        <v/>
      </c>
      <c r="C50" s="184" t="str">
        <f aca="false">IF(C$6="LECTURE","",IF('Database (LECTURE-RES-PRAC)'!C45="","",'Database (LECTURE-RES-PRAC)'!C45))</f>
        <v/>
      </c>
      <c r="D50" s="52"/>
      <c r="E50" s="52"/>
      <c r="F50" s="52"/>
      <c r="G50" s="52"/>
      <c r="H50" s="52"/>
      <c r="I50" s="52"/>
      <c r="J50" s="52"/>
      <c r="K50" s="52"/>
      <c r="L50" s="52"/>
      <c r="M50" s="52"/>
      <c r="N50" s="181" t="str">
        <f aca="false">IF(B50&lt;&gt;"",SUM(D50:M50),"")</f>
        <v/>
      </c>
      <c r="O50" s="52"/>
      <c r="P50" s="52"/>
      <c r="Q50" s="52"/>
      <c r="R50" s="52"/>
      <c r="S50" s="52"/>
      <c r="T50" s="52"/>
      <c r="U50" s="52"/>
      <c r="V50" s="52"/>
      <c r="W50" s="52"/>
      <c r="X50" s="52"/>
      <c r="Y50" s="181" t="str">
        <f aca="false">IF(B50&lt;&gt;"",SUM(O50:X50),"")</f>
        <v/>
      </c>
      <c r="Z50" s="52"/>
      <c r="AA50" s="52"/>
      <c r="AB50" s="52"/>
      <c r="AC50" s="52"/>
      <c r="AD50" s="52"/>
      <c r="AE50" s="52"/>
      <c r="AF50" s="52"/>
      <c r="AG50" s="52"/>
      <c r="AH50" s="52"/>
      <c r="AI50" s="52"/>
      <c r="AJ50" s="182" t="str">
        <f aca="false">IF(B50&lt;&gt;"",SUM(Z50:AI50),"")</f>
        <v/>
      </c>
      <c r="AK50" s="185" t="str">
        <f aca="false">IF(B50&lt;&gt;"",IFERROR(IF((SUMIF(D$20:AI$20, "CLO1", D50:AI50)/AO$6)=0,"",(SUMIF(D$20:AI$20, "CLO1", D50:AI50)/AO$6)),""),"")</f>
        <v/>
      </c>
      <c r="AL50" s="115" t="str">
        <f aca="false">IF(AK50="","",IF(AK50&gt;=B$10,"Y","N"))</f>
        <v/>
      </c>
      <c r="AM50" s="115" t="str">
        <f aca="false">IF(AK50="","",IF(AK50&lt;50%,1,IF(AND(AK50&gt;=50%,AK50&lt;B$10),2,IF(AK50&gt;=B$10,3))))</f>
        <v/>
      </c>
      <c r="AN50" s="185" t="str">
        <f aca="false">IF(B50&lt;&gt;"",IFERROR(IF((SUMIF(D$20:AI$20, "CLO2", D50:AI50)/AO$7)=0,"",(SUMIF(D$20:AI$20, "CLO2", D50:AI50)/AO$7)),""),"")</f>
        <v/>
      </c>
      <c r="AO50" s="115" t="str">
        <f aca="false">IF(AN50="","",IF(AN50&gt;=B$10,"Y","N"))</f>
        <v/>
      </c>
      <c r="AP50" s="115" t="str">
        <f aca="false">IF(AN50="","",IF(AN50&lt;50%,1,IF(AND(AN50&gt;=50%,AN50&lt;B$10),2,IF(AN50&gt;=B$10,3))))</f>
        <v/>
      </c>
      <c r="AQ50" s="185" t="str">
        <f aca="false">IF(B50&lt;&gt;"",IFERROR(IF((SUMIF(D$20:AI$20, "CLO3", D50:AI50)/AO$8)=0,"",(SUMIF(D$20:AI$20, "CLO3", D50:AI50)/AO$8)),""),"")</f>
        <v/>
      </c>
      <c r="AR50" s="115" t="str">
        <f aca="false">IF(AQ50="","",IF(AQ50&gt;=B$10,"Y","N"))</f>
        <v/>
      </c>
      <c r="AS50" s="115" t="str">
        <f aca="false">IF(AQ50="","",IF(AQ50&lt;50%,1,IF(AND(AQ50&gt;=50%,AQ50&lt;B$10),2,IF(AQ50&gt;=B$10,3))))</f>
        <v/>
      </c>
      <c r="AT50" s="185" t="str">
        <f aca="false">IF(B50&lt;&gt;"",IFERROR(IF((SUMIF(D$20:AI$20, "CLO4", D50:AI50)/AO$9)=0,"",(SUMIF(D$20:AI$20, "CLO4", D50:AI50)/AO$9)),""),"")</f>
        <v/>
      </c>
      <c r="AU50" s="115" t="str">
        <f aca="false">IF(AT50="","",IF(AT50&gt;=B$10,"Y","N"))</f>
        <v/>
      </c>
      <c r="AV50" s="115" t="str">
        <f aca="false">IF(AT50="","",IF(AT50&lt;50%,1,IF(AND(AT50&gt;=50%,AT50&lt;B$10),2,IF(AT50&gt;=B$10,3))))</f>
        <v/>
      </c>
      <c r="AW50" s="185" t="str">
        <f aca="false">IF(B50&lt;&gt;"",IFERROR(IF((SUMIF(D$20:AI$20, "CLO5", D50:AI50)/AO$10)=0,"",(SUMIF(D$20:AI$20, "CLO5", D50:AI50)/AO$10)),""),"")</f>
        <v/>
      </c>
      <c r="AX50" s="115" t="str">
        <f aca="false">IF(AW50="","",IF(AW50&gt;=B$10,"Y","N"))</f>
        <v/>
      </c>
      <c r="AY50" s="115" t="str">
        <f aca="false">IF(AW50="","",IF(AW50&lt;50%,1,IF(AND(AW50&gt;=50%,AW50&lt;B$10),2,IF(AW50&gt;=B$10,3))))</f>
        <v/>
      </c>
      <c r="AZ50" s="114" t="str">
        <f aca="false">IF(B50&lt;&gt;"",IFERROR(IF((SUMIF(D$20:AI$20, "CLO6", D50:AI50)/AO$11)=0,"",(SUMIF(D$20:AI$20, "CLO6", D50:AI50)/AO$11)),""),"")</f>
        <v/>
      </c>
      <c r="BA50" s="115" t="str">
        <f aca="false">IF(AZ50="","",IF(AZ50&gt;=B$10,"Y","N"))</f>
        <v/>
      </c>
      <c r="BB50" s="115" t="str">
        <f aca="false">IF(BA50="","",IF(BA50&lt;50%,1,IF(AND(BA50&gt;=50%,BA50&lt;B$10),2,IF(BA50&gt;=B$10,3))))</f>
        <v/>
      </c>
      <c r="BC50" s="114" t="str">
        <f aca="false">IF(B50&lt;&gt;"",IFERROR(IF((SUMIF(D$20:AI$20, "CLO7", D50:AI50)/AO$12)=0,"",(SUMIF(D$20:AI$20, "CLO7", D50:AI50)/AO$12)),""),"")</f>
        <v/>
      </c>
      <c r="BD50" s="115" t="str">
        <f aca="false">IF(BC50="","",IF(BC50&gt;=B$10,"Y","N"))</f>
        <v/>
      </c>
      <c r="BE50" s="115" t="str">
        <f aca="false">IF(BD50="","",IF(BD50&lt;50%,1,IF(AND(BD50&gt;=50%,BD50&lt;B$10),2,IF(BD50&gt;=B$10,3))))</f>
        <v/>
      </c>
      <c r="BF50" s="114" t="str">
        <f aca="false">IF(B50&lt;&gt;"",IFERROR(IF((SUMIF(D$20:AI$20, "CLO8", D50:AI50)/AO$13)=0,"",(SUMIF(D$20:AI$20, "CLO8", D50:AI50)/AO$13)),""),"")</f>
        <v/>
      </c>
      <c r="BG50" s="115" t="str">
        <f aca="false">IF(BF50="","",IF(BF50&gt;=B$10,"Y","N"))</f>
        <v/>
      </c>
      <c r="BH50" s="115" t="str">
        <f aca="false">IF(BG50="","",IF(BG50&lt;50%,1,IF(AND(BG50&gt;=50%,BG50&lt;B$10),2,IF(BG50&gt;=B$10,3))))</f>
        <v/>
      </c>
      <c r="BI50" s="114" t="str">
        <f aca="false">IF(B50&lt;&gt;"",IFERROR(IF((SUMIF(D$20:AI$20, "CLO9", D50:AI50)/AO$14)=0,"",(SUMIF(D$20:AI$20, "CLO9", D50:AI50)/AO$14)),""),"")</f>
        <v/>
      </c>
      <c r="BJ50" s="115" t="str">
        <f aca="false">IF(BI50="","",IF(BI50&gt;=B$10,"Y","N"))</f>
        <v/>
      </c>
      <c r="BK50" s="115" t="str">
        <f aca="false">IF(BJ50="","",IF(BJ50&lt;50%,1,IF(AND(BJ50&gt;=50%,BJ50&lt;B$10),2,IF(BJ50&gt;=B$10,3))))</f>
        <v/>
      </c>
      <c r="BL50" s="114" t="str">
        <f aca="false">IF(B50&lt;&gt;"",IFERROR(IF((SUMIF(D$20:AI$20,"CLO10",D50:AI50)/AO$15)=0,"",(SUMIF(D$20:AI$20,"CLO10",D50:AI50)/AO$15)),""),"")</f>
        <v/>
      </c>
      <c r="BM50" s="115" t="str">
        <f aca="false">IF(BL50="","",IF(BL50&gt;=B$10,"Y","N"))</f>
        <v/>
      </c>
      <c r="BN50" s="115" t="str">
        <f aca="false">IF(BM50="","",IF(BM50&lt;50%,1,IF(AND(BM50&gt;=50%,BM50&lt;B$10),2,IF(BM50&gt;=B$10,3))))</f>
        <v/>
      </c>
    </row>
    <row r="51" customFormat="false" ht="15.75" hidden="false" customHeight="true" outlineLevel="0" collapsed="false">
      <c r="A51" s="184" t="str">
        <f aca="false">IF(A$6="LECTURE","",IF('Database (LECTURE-RES-PRAC)'!A46="","",'Database (LECTURE-RES-PRAC)'!A46))</f>
        <v/>
      </c>
      <c r="B51" s="184" t="str">
        <f aca="false">IF(B$6="LECTURE","",IF('Database (LECTURE-RES-PRAC)'!B46="","",'Database (LECTURE-RES-PRAC)'!B46))</f>
        <v/>
      </c>
      <c r="C51" s="184" t="str">
        <f aca="false">IF(C$6="LECTURE","",IF('Database (LECTURE-RES-PRAC)'!C46="","",'Database (LECTURE-RES-PRAC)'!C46))</f>
        <v/>
      </c>
      <c r="D51" s="52"/>
      <c r="E51" s="52"/>
      <c r="F51" s="52"/>
      <c r="G51" s="52"/>
      <c r="H51" s="52"/>
      <c r="I51" s="52"/>
      <c r="J51" s="52"/>
      <c r="K51" s="52"/>
      <c r="L51" s="52"/>
      <c r="M51" s="52"/>
      <c r="N51" s="181" t="str">
        <f aca="false">IF(B51&lt;&gt;"",SUM(D51:M51),"")</f>
        <v/>
      </c>
      <c r="O51" s="52"/>
      <c r="P51" s="52"/>
      <c r="Q51" s="52"/>
      <c r="R51" s="52"/>
      <c r="S51" s="52"/>
      <c r="T51" s="52"/>
      <c r="U51" s="52"/>
      <c r="V51" s="52"/>
      <c r="W51" s="52"/>
      <c r="X51" s="52"/>
      <c r="Y51" s="181" t="str">
        <f aca="false">IF(B51&lt;&gt;"",SUM(O51:X51),"")</f>
        <v/>
      </c>
      <c r="Z51" s="52"/>
      <c r="AA51" s="52"/>
      <c r="AB51" s="52"/>
      <c r="AC51" s="52"/>
      <c r="AD51" s="52"/>
      <c r="AE51" s="52"/>
      <c r="AF51" s="52"/>
      <c r="AG51" s="52"/>
      <c r="AH51" s="52"/>
      <c r="AI51" s="52"/>
      <c r="AJ51" s="182" t="str">
        <f aca="false">IF(B51&lt;&gt;"",SUM(Z51:AI51),"")</f>
        <v/>
      </c>
      <c r="AK51" s="185" t="str">
        <f aca="false">IF(B51&lt;&gt;"",IFERROR(IF((SUMIF(D$20:AI$20, "CLO1", D51:AI51)/AO$6)=0,"",(SUMIF(D$20:AI$20, "CLO1", D51:AI51)/AO$6)),""),"")</f>
        <v/>
      </c>
      <c r="AL51" s="115" t="str">
        <f aca="false">IF(AK51="","",IF(AK51&gt;=B$10,"Y","N"))</f>
        <v/>
      </c>
      <c r="AM51" s="115" t="str">
        <f aca="false">IF(AK51="","",IF(AK51&lt;50%,1,IF(AND(AK51&gt;=50%,AK51&lt;B$10),2,IF(AK51&gt;=B$10,3))))</f>
        <v/>
      </c>
      <c r="AN51" s="185" t="str">
        <f aca="false">IF(B51&lt;&gt;"",IFERROR(IF((SUMIF(D$20:AI$20, "CLO2", D51:AI51)/AO$7)=0,"",(SUMIF(D$20:AI$20, "CLO2", D51:AI51)/AO$7)),""),"")</f>
        <v/>
      </c>
      <c r="AO51" s="115" t="str">
        <f aca="false">IF(AN51="","",IF(AN51&gt;=B$10,"Y","N"))</f>
        <v/>
      </c>
      <c r="AP51" s="115" t="str">
        <f aca="false">IF(AN51="","",IF(AN51&lt;50%,1,IF(AND(AN51&gt;=50%,AN51&lt;B$10),2,IF(AN51&gt;=B$10,3))))</f>
        <v/>
      </c>
      <c r="AQ51" s="185" t="str">
        <f aca="false">IF(B51&lt;&gt;"",IFERROR(IF((SUMIF(D$20:AI$20, "CLO3", D51:AI51)/AO$8)=0,"",(SUMIF(D$20:AI$20, "CLO3", D51:AI51)/AO$8)),""),"")</f>
        <v/>
      </c>
      <c r="AR51" s="115" t="str">
        <f aca="false">IF(AQ51="","",IF(AQ51&gt;=B$10,"Y","N"))</f>
        <v/>
      </c>
      <c r="AS51" s="115" t="str">
        <f aca="false">IF(AQ51="","",IF(AQ51&lt;50%,1,IF(AND(AQ51&gt;=50%,AQ51&lt;B$10),2,IF(AQ51&gt;=B$10,3))))</f>
        <v/>
      </c>
      <c r="AT51" s="185" t="str">
        <f aca="false">IF(B51&lt;&gt;"",IFERROR(IF((SUMIF(D$20:AI$20, "CLO4", D51:AI51)/AO$9)=0,"",(SUMIF(D$20:AI$20, "CLO4", D51:AI51)/AO$9)),""),"")</f>
        <v/>
      </c>
      <c r="AU51" s="115" t="str">
        <f aca="false">IF(AT51="","",IF(AT51&gt;=B$10,"Y","N"))</f>
        <v/>
      </c>
      <c r="AV51" s="115" t="str">
        <f aca="false">IF(AT51="","",IF(AT51&lt;50%,1,IF(AND(AT51&gt;=50%,AT51&lt;B$10),2,IF(AT51&gt;=B$10,3))))</f>
        <v/>
      </c>
      <c r="AW51" s="185" t="str">
        <f aca="false">IF(B51&lt;&gt;"",IFERROR(IF((SUMIF(D$20:AI$20, "CLO5", D51:AI51)/AO$10)=0,"",(SUMIF(D$20:AI$20, "CLO5", D51:AI51)/AO$10)),""),"")</f>
        <v/>
      </c>
      <c r="AX51" s="115" t="str">
        <f aca="false">IF(AW51="","",IF(AW51&gt;=B$10,"Y","N"))</f>
        <v/>
      </c>
      <c r="AY51" s="115" t="str">
        <f aca="false">IF(AW51="","",IF(AW51&lt;50%,1,IF(AND(AW51&gt;=50%,AW51&lt;B$10),2,IF(AW51&gt;=B$10,3))))</f>
        <v/>
      </c>
      <c r="AZ51" s="114" t="str">
        <f aca="false">IF(B51&lt;&gt;"",IFERROR(IF((SUMIF(D$20:AI$20, "CLO6", D51:AI51)/AO$11)=0,"",(SUMIF(D$20:AI$20, "CLO6", D51:AI51)/AO$11)),""),"")</f>
        <v/>
      </c>
      <c r="BA51" s="115" t="str">
        <f aca="false">IF(AZ51="","",IF(AZ51&gt;=B$10,"Y","N"))</f>
        <v/>
      </c>
      <c r="BB51" s="115" t="str">
        <f aca="false">IF(BA51="","",IF(BA51&lt;50%,1,IF(AND(BA51&gt;=50%,BA51&lt;B$10),2,IF(BA51&gt;=B$10,3))))</f>
        <v/>
      </c>
      <c r="BC51" s="114" t="str">
        <f aca="false">IF(B51&lt;&gt;"",IFERROR(IF((SUMIF(D$20:AI$20, "CLO7", D51:AI51)/AO$12)=0,"",(SUMIF(D$20:AI$20, "CLO7", D51:AI51)/AO$12)),""),"")</f>
        <v/>
      </c>
      <c r="BD51" s="115" t="str">
        <f aca="false">IF(BC51="","",IF(BC51&gt;=B$10,"Y","N"))</f>
        <v/>
      </c>
      <c r="BE51" s="115" t="str">
        <f aca="false">IF(BD51="","",IF(BD51&lt;50%,1,IF(AND(BD51&gt;=50%,BD51&lt;B$10),2,IF(BD51&gt;=B$10,3))))</f>
        <v/>
      </c>
      <c r="BF51" s="114" t="str">
        <f aca="false">IF(B51&lt;&gt;"",IFERROR(IF((SUMIF(D$20:AI$20, "CLO8", D51:AI51)/AO$13)=0,"",(SUMIF(D$20:AI$20, "CLO8", D51:AI51)/AO$13)),""),"")</f>
        <v/>
      </c>
      <c r="BG51" s="115" t="str">
        <f aca="false">IF(BF51="","",IF(BF51&gt;=B$10,"Y","N"))</f>
        <v/>
      </c>
      <c r="BH51" s="115" t="str">
        <f aca="false">IF(BG51="","",IF(BG51&lt;50%,1,IF(AND(BG51&gt;=50%,BG51&lt;B$10),2,IF(BG51&gt;=B$10,3))))</f>
        <v/>
      </c>
      <c r="BI51" s="114" t="str">
        <f aca="false">IF(B51&lt;&gt;"",IFERROR(IF((SUMIF(D$20:AI$20, "CLO9", D51:AI51)/AO$14)=0,"",(SUMIF(D$20:AI$20, "CLO9", D51:AI51)/AO$14)),""),"")</f>
        <v/>
      </c>
      <c r="BJ51" s="115" t="str">
        <f aca="false">IF(BI51="","",IF(BI51&gt;=B$10,"Y","N"))</f>
        <v/>
      </c>
      <c r="BK51" s="115" t="str">
        <f aca="false">IF(BJ51="","",IF(BJ51&lt;50%,1,IF(AND(BJ51&gt;=50%,BJ51&lt;B$10),2,IF(BJ51&gt;=B$10,3))))</f>
        <v/>
      </c>
      <c r="BL51" s="114" t="str">
        <f aca="false">IF(B51&lt;&gt;"",IFERROR(IF((SUMIF(D$20:AI$20,"CLO10",D51:AI51)/AO$15)=0,"",(SUMIF(D$20:AI$20,"CLO10",D51:AI51)/AO$15)),""),"")</f>
        <v/>
      </c>
      <c r="BM51" s="115" t="str">
        <f aca="false">IF(BL51="","",IF(BL51&gt;=B$10,"Y","N"))</f>
        <v/>
      </c>
      <c r="BN51" s="115" t="str">
        <f aca="false">IF(BM51="","",IF(BM51&lt;50%,1,IF(AND(BM51&gt;=50%,BM51&lt;B$10),2,IF(BM51&gt;=B$10,3))))</f>
        <v/>
      </c>
    </row>
    <row r="52" customFormat="false" ht="15.75" hidden="false" customHeight="true" outlineLevel="0" collapsed="false">
      <c r="A52" s="184" t="str">
        <f aca="false">IF(A$6="LECTURE","",IF('Database (LECTURE-RES-PRAC)'!A47="","",'Database (LECTURE-RES-PRAC)'!A47))</f>
        <v/>
      </c>
      <c r="B52" s="184" t="str">
        <f aca="false">IF(B$6="LECTURE","",IF('Database (LECTURE-RES-PRAC)'!B47="","",'Database (LECTURE-RES-PRAC)'!B47))</f>
        <v/>
      </c>
      <c r="C52" s="184" t="str">
        <f aca="false">IF(C$6="LECTURE","",IF('Database (LECTURE-RES-PRAC)'!C47="","",'Database (LECTURE-RES-PRAC)'!C47))</f>
        <v/>
      </c>
      <c r="D52" s="52"/>
      <c r="E52" s="52"/>
      <c r="F52" s="52"/>
      <c r="G52" s="52"/>
      <c r="H52" s="52"/>
      <c r="I52" s="52"/>
      <c r="J52" s="52"/>
      <c r="K52" s="52"/>
      <c r="L52" s="52"/>
      <c r="M52" s="52"/>
      <c r="N52" s="181" t="str">
        <f aca="false">IF(B52&lt;&gt;"",SUM(D52:M52),"")</f>
        <v/>
      </c>
      <c r="O52" s="52"/>
      <c r="P52" s="52"/>
      <c r="Q52" s="52"/>
      <c r="R52" s="52"/>
      <c r="S52" s="52"/>
      <c r="T52" s="52"/>
      <c r="U52" s="52"/>
      <c r="V52" s="52"/>
      <c r="W52" s="52"/>
      <c r="X52" s="52"/>
      <c r="Y52" s="181" t="str">
        <f aca="false">IF(B52&lt;&gt;"",SUM(O52:X52),"")</f>
        <v/>
      </c>
      <c r="Z52" s="52"/>
      <c r="AA52" s="52"/>
      <c r="AB52" s="52"/>
      <c r="AC52" s="52"/>
      <c r="AD52" s="52"/>
      <c r="AE52" s="52"/>
      <c r="AF52" s="52"/>
      <c r="AG52" s="52"/>
      <c r="AH52" s="52"/>
      <c r="AI52" s="52"/>
      <c r="AJ52" s="182" t="str">
        <f aca="false">IF(B52&lt;&gt;"",SUM(Z52:AI52),"")</f>
        <v/>
      </c>
      <c r="AK52" s="185" t="str">
        <f aca="false">IF(B52&lt;&gt;"",IFERROR(IF((SUMIF(D$20:AI$20, "CLO1", D52:AI52)/AO$6)=0,"",(SUMIF(D$20:AI$20, "CLO1", D52:AI52)/AO$6)),""),"")</f>
        <v/>
      </c>
      <c r="AL52" s="115" t="str">
        <f aca="false">IF(AK52="","",IF(AK52&gt;=B$10,"Y","N"))</f>
        <v/>
      </c>
      <c r="AM52" s="115" t="str">
        <f aca="false">IF(AK52="","",IF(AK52&lt;50%,1,IF(AND(AK52&gt;=50%,AK52&lt;B$10),2,IF(AK52&gt;=B$10,3))))</f>
        <v/>
      </c>
      <c r="AN52" s="185" t="str">
        <f aca="false">IF(B52&lt;&gt;"",IFERROR(IF((SUMIF(D$20:AI$20, "CLO2", D52:AI52)/AO$7)=0,"",(SUMIF(D$20:AI$20, "CLO2", D52:AI52)/AO$7)),""),"")</f>
        <v/>
      </c>
      <c r="AO52" s="115" t="str">
        <f aca="false">IF(AN52="","",IF(AN52&gt;=B$10,"Y","N"))</f>
        <v/>
      </c>
      <c r="AP52" s="115" t="str">
        <f aca="false">IF(AN52="","",IF(AN52&lt;50%,1,IF(AND(AN52&gt;=50%,AN52&lt;B$10),2,IF(AN52&gt;=B$10,3))))</f>
        <v/>
      </c>
      <c r="AQ52" s="185" t="str">
        <f aca="false">IF(B52&lt;&gt;"",IFERROR(IF((SUMIF(D$20:AI$20, "CLO3", D52:AI52)/AO$8)=0,"",(SUMIF(D$20:AI$20, "CLO3", D52:AI52)/AO$8)),""),"")</f>
        <v/>
      </c>
      <c r="AR52" s="115" t="str">
        <f aca="false">IF(AQ52="","",IF(AQ52&gt;=B$10,"Y","N"))</f>
        <v/>
      </c>
      <c r="AS52" s="115" t="str">
        <f aca="false">IF(AQ52="","",IF(AQ52&lt;50%,1,IF(AND(AQ52&gt;=50%,AQ52&lt;B$10),2,IF(AQ52&gt;=B$10,3))))</f>
        <v/>
      </c>
      <c r="AT52" s="185" t="str">
        <f aca="false">IF(B52&lt;&gt;"",IFERROR(IF((SUMIF(D$20:AI$20, "CLO4", D52:AI52)/AO$9)=0,"",(SUMIF(D$20:AI$20, "CLO4", D52:AI52)/AO$9)),""),"")</f>
        <v/>
      </c>
      <c r="AU52" s="115" t="str">
        <f aca="false">IF(AT52="","",IF(AT52&gt;=B$10,"Y","N"))</f>
        <v/>
      </c>
      <c r="AV52" s="115" t="str">
        <f aca="false">IF(AT52="","",IF(AT52&lt;50%,1,IF(AND(AT52&gt;=50%,AT52&lt;B$10),2,IF(AT52&gt;=B$10,3))))</f>
        <v/>
      </c>
      <c r="AW52" s="185" t="str">
        <f aca="false">IF(B52&lt;&gt;"",IFERROR(IF((SUMIF(D$20:AI$20, "CLO5", D52:AI52)/AO$10)=0,"",(SUMIF(D$20:AI$20, "CLO5", D52:AI52)/AO$10)),""),"")</f>
        <v/>
      </c>
      <c r="AX52" s="115" t="str">
        <f aca="false">IF(AW52="","",IF(AW52&gt;=B$10,"Y","N"))</f>
        <v/>
      </c>
      <c r="AY52" s="115" t="str">
        <f aca="false">IF(AW52="","",IF(AW52&lt;50%,1,IF(AND(AW52&gt;=50%,AW52&lt;B$10),2,IF(AW52&gt;=B$10,3))))</f>
        <v/>
      </c>
      <c r="AZ52" s="114" t="str">
        <f aca="false">IF(B52&lt;&gt;"",IFERROR(IF((SUMIF(D$20:AI$20, "CLO6", D52:AI52)/AO$11)=0,"",(SUMIF(D$20:AI$20, "CLO6", D52:AI52)/AO$11)),""),"")</f>
        <v/>
      </c>
      <c r="BA52" s="115" t="str">
        <f aca="false">IF(AZ52="","",IF(AZ52&gt;=B$10,"Y","N"))</f>
        <v/>
      </c>
      <c r="BB52" s="115" t="str">
        <f aca="false">IF(BA52="","",IF(BA52&lt;50%,1,IF(AND(BA52&gt;=50%,BA52&lt;B$10),2,IF(BA52&gt;=B$10,3))))</f>
        <v/>
      </c>
      <c r="BC52" s="114" t="str">
        <f aca="false">IF(B52&lt;&gt;"",IFERROR(IF((SUMIF(D$20:AI$20, "CLO7", D52:AI52)/AO$12)=0,"",(SUMIF(D$20:AI$20, "CLO7", D52:AI52)/AO$12)),""),"")</f>
        <v/>
      </c>
      <c r="BD52" s="115" t="str">
        <f aca="false">IF(BC52="","",IF(BC52&gt;=B$10,"Y","N"))</f>
        <v/>
      </c>
      <c r="BE52" s="115" t="str">
        <f aca="false">IF(BD52="","",IF(BD52&lt;50%,1,IF(AND(BD52&gt;=50%,BD52&lt;B$10),2,IF(BD52&gt;=B$10,3))))</f>
        <v/>
      </c>
      <c r="BF52" s="114" t="str">
        <f aca="false">IF(B52&lt;&gt;"",IFERROR(IF((SUMIF(D$20:AI$20, "CLO8", D52:AI52)/AO$13)=0,"",(SUMIF(D$20:AI$20, "CLO8", D52:AI52)/AO$13)),""),"")</f>
        <v/>
      </c>
      <c r="BG52" s="115" t="str">
        <f aca="false">IF(BF52="","",IF(BF52&gt;=B$10,"Y","N"))</f>
        <v/>
      </c>
      <c r="BH52" s="115" t="str">
        <f aca="false">IF(BG52="","",IF(BG52&lt;50%,1,IF(AND(BG52&gt;=50%,BG52&lt;B$10),2,IF(BG52&gt;=B$10,3))))</f>
        <v/>
      </c>
      <c r="BI52" s="114" t="str">
        <f aca="false">IF(B52&lt;&gt;"",IFERROR(IF((SUMIF(D$20:AI$20, "CLO9", D52:AI52)/AO$14)=0,"",(SUMIF(D$20:AI$20, "CLO9", D52:AI52)/AO$14)),""),"")</f>
        <v/>
      </c>
      <c r="BJ52" s="115" t="str">
        <f aca="false">IF(BI52="","",IF(BI52&gt;=B$10,"Y","N"))</f>
        <v/>
      </c>
      <c r="BK52" s="115" t="str">
        <f aca="false">IF(BJ52="","",IF(BJ52&lt;50%,1,IF(AND(BJ52&gt;=50%,BJ52&lt;B$10),2,IF(BJ52&gt;=B$10,3))))</f>
        <v/>
      </c>
      <c r="BL52" s="114" t="str">
        <f aca="false">IF(B52&lt;&gt;"",IFERROR(IF((SUMIF(D$20:AI$20,"CLO10",D52:AI52)/AO$15)=0,"",(SUMIF(D$20:AI$20,"CLO10",D52:AI52)/AO$15)),""),"")</f>
        <v/>
      </c>
      <c r="BM52" s="115" t="str">
        <f aca="false">IF(BL52="","",IF(BL52&gt;=B$10,"Y","N"))</f>
        <v/>
      </c>
      <c r="BN52" s="115" t="str">
        <f aca="false">IF(BM52="","",IF(BM52&lt;50%,1,IF(AND(BM52&gt;=50%,BM52&lt;B$10),2,IF(BM52&gt;=B$10,3))))</f>
        <v/>
      </c>
    </row>
    <row r="53" customFormat="false" ht="15.75" hidden="false" customHeight="true" outlineLevel="0" collapsed="false">
      <c r="A53" s="184" t="str">
        <f aca="false">IF(A$6="LECTURE","",IF('Database (LECTURE-RES-PRAC)'!A48="","",'Database (LECTURE-RES-PRAC)'!A48))</f>
        <v/>
      </c>
      <c r="B53" s="184" t="str">
        <f aca="false">IF(B$6="LECTURE","",IF('Database (LECTURE-RES-PRAC)'!B48="","",'Database (LECTURE-RES-PRAC)'!B48))</f>
        <v/>
      </c>
      <c r="C53" s="184" t="str">
        <f aca="false">IF(C$6="LECTURE","",IF('Database (LECTURE-RES-PRAC)'!C48="","",'Database (LECTURE-RES-PRAC)'!C48))</f>
        <v/>
      </c>
      <c r="D53" s="52"/>
      <c r="E53" s="52"/>
      <c r="F53" s="52"/>
      <c r="G53" s="52"/>
      <c r="H53" s="52"/>
      <c r="I53" s="52"/>
      <c r="J53" s="52"/>
      <c r="K53" s="52"/>
      <c r="L53" s="52"/>
      <c r="M53" s="52"/>
      <c r="N53" s="181" t="str">
        <f aca="false">IF(B53&lt;&gt;"",SUM(D53:M53),"")</f>
        <v/>
      </c>
      <c r="O53" s="52"/>
      <c r="P53" s="52"/>
      <c r="Q53" s="52"/>
      <c r="R53" s="52"/>
      <c r="S53" s="52"/>
      <c r="T53" s="52"/>
      <c r="U53" s="52"/>
      <c r="V53" s="52"/>
      <c r="W53" s="52"/>
      <c r="X53" s="52"/>
      <c r="Y53" s="181" t="str">
        <f aca="false">IF(B53&lt;&gt;"",SUM(O53:X53),"")</f>
        <v/>
      </c>
      <c r="Z53" s="52"/>
      <c r="AA53" s="52"/>
      <c r="AB53" s="52"/>
      <c r="AC53" s="52"/>
      <c r="AD53" s="52"/>
      <c r="AE53" s="52"/>
      <c r="AF53" s="52"/>
      <c r="AG53" s="52"/>
      <c r="AH53" s="52"/>
      <c r="AI53" s="52"/>
      <c r="AJ53" s="182" t="str">
        <f aca="false">IF(B53&lt;&gt;"",SUM(Z53:AI53),"")</f>
        <v/>
      </c>
      <c r="AK53" s="185" t="str">
        <f aca="false">IF(B53&lt;&gt;"",IFERROR(IF((SUMIF(D$20:AI$20, "CLO1", D53:AI53)/AO$6)=0,"",(SUMIF(D$20:AI$20, "CLO1", D53:AI53)/AO$6)),""),"")</f>
        <v/>
      </c>
      <c r="AL53" s="115" t="str">
        <f aca="false">IF(AK53="","",IF(AK53&gt;=B$10,"Y","N"))</f>
        <v/>
      </c>
      <c r="AM53" s="115" t="str">
        <f aca="false">IF(AK53="","",IF(AK53&lt;50%,1,IF(AND(AK53&gt;=50%,AK53&lt;B$10),2,IF(AK53&gt;=B$10,3))))</f>
        <v/>
      </c>
      <c r="AN53" s="185" t="str">
        <f aca="false">IF(B53&lt;&gt;"",IFERROR(IF((SUMIF(D$20:AI$20, "CLO2", D53:AI53)/AO$7)=0,"",(SUMIF(D$20:AI$20, "CLO2", D53:AI53)/AO$7)),""),"")</f>
        <v/>
      </c>
      <c r="AO53" s="115" t="str">
        <f aca="false">IF(AN53="","",IF(AN53&gt;=B$10,"Y","N"))</f>
        <v/>
      </c>
      <c r="AP53" s="115" t="str">
        <f aca="false">IF(AN53="","",IF(AN53&lt;50%,1,IF(AND(AN53&gt;=50%,AN53&lt;B$10),2,IF(AN53&gt;=B$10,3))))</f>
        <v/>
      </c>
      <c r="AQ53" s="185" t="str">
        <f aca="false">IF(B53&lt;&gt;"",IFERROR(IF((SUMIF(D$20:AI$20, "CLO3", D53:AI53)/AO$8)=0,"",(SUMIF(D$20:AI$20, "CLO3", D53:AI53)/AO$8)),""),"")</f>
        <v/>
      </c>
      <c r="AR53" s="115" t="str">
        <f aca="false">IF(AQ53="","",IF(AQ53&gt;=B$10,"Y","N"))</f>
        <v/>
      </c>
      <c r="AS53" s="115" t="str">
        <f aca="false">IF(AQ53="","",IF(AQ53&lt;50%,1,IF(AND(AQ53&gt;=50%,AQ53&lt;B$10),2,IF(AQ53&gt;=B$10,3))))</f>
        <v/>
      </c>
      <c r="AT53" s="185" t="str">
        <f aca="false">IF(B53&lt;&gt;"",IFERROR(IF((SUMIF(D$20:AI$20, "CLO4", D53:AI53)/AO$9)=0,"",(SUMIF(D$20:AI$20, "CLO4", D53:AI53)/AO$9)),""),"")</f>
        <v/>
      </c>
      <c r="AU53" s="115" t="str">
        <f aca="false">IF(AT53="","",IF(AT53&gt;=B$10,"Y","N"))</f>
        <v/>
      </c>
      <c r="AV53" s="115" t="str">
        <f aca="false">IF(AT53="","",IF(AT53&lt;50%,1,IF(AND(AT53&gt;=50%,AT53&lt;B$10),2,IF(AT53&gt;=B$10,3))))</f>
        <v/>
      </c>
      <c r="AW53" s="185" t="str">
        <f aca="false">IF(B53&lt;&gt;"",IFERROR(IF((SUMIF(D$20:AI$20, "CLO5", D53:AI53)/AO$10)=0,"",(SUMIF(D$20:AI$20, "CLO5", D53:AI53)/AO$10)),""),"")</f>
        <v/>
      </c>
      <c r="AX53" s="115" t="str">
        <f aca="false">IF(AW53="","",IF(AW53&gt;=B$10,"Y","N"))</f>
        <v/>
      </c>
      <c r="AY53" s="115" t="str">
        <f aca="false">IF(AW53="","",IF(AW53&lt;50%,1,IF(AND(AW53&gt;=50%,AW53&lt;B$10),2,IF(AW53&gt;=B$10,3))))</f>
        <v/>
      </c>
      <c r="AZ53" s="114" t="str">
        <f aca="false">IF(B53&lt;&gt;"",IFERROR(IF((SUMIF(D$20:AI$20, "CLO6", D53:AI53)/AO$11)=0,"",(SUMIF(D$20:AI$20, "CLO6", D53:AI53)/AO$11)),""),"")</f>
        <v/>
      </c>
      <c r="BA53" s="115" t="str">
        <f aca="false">IF(AZ53="","",IF(AZ53&gt;=B$10,"Y","N"))</f>
        <v/>
      </c>
      <c r="BB53" s="115" t="str">
        <f aca="false">IF(BA53="","",IF(BA53&lt;50%,1,IF(AND(BA53&gt;=50%,BA53&lt;B$10),2,IF(BA53&gt;=B$10,3))))</f>
        <v/>
      </c>
      <c r="BC53" s="114" t="str">
        <f aca="false">IF(B53&lt;&gt;"",IFERROR(IF((SUMIF(D$20:AI$20, "CLO7", D53:AI53)/AO$12)=0,"",(SUMIF(D$20:AI$20, "CLO7", D53:AI53)/AO$12)),""),"")</f>
        <v/>
      </c>
      <c r="BD53" s="115" t="str">
        <f aca="false">IF(BC53="","",IF(BC53&gt;=B$10,"Y","N"))</f>
        <v/>
      </c>
      <c r="BE53" s="115" t="str">
        <f aca="false">IF(BD53="","",IF(BD53&lt;50%,1,IF(AND(BD53&gt;=50%,BD53&lt;B$10),2,IF(BD53&gt;=B$10,3))))</f>
        <v/>
      </c>
      <c r="BF53" s="114" t="str">
        <f aca="false">IF(B53&lt;&gt;"",IFERROR(IF((SUMIF(D$20:AI$20, "CLO8", D53:AI53)/AO$13)=0,"",(SUMIF(D$20:AI$20, "CLO8", D53:AI53)/AO$13)),""),"")</f>
        <v/>
      </c>
      <c r="BG53" s="115" t="str">
        <f aca="false">IF(BF53="","",IF(BF53&gt;=B$10,"Y","N"))</f>
        <v/>
      </c>
      <c r="BH53" s="115" t="str">
        <f aca="false">IF(BG53="","",IF(BG53&lt;50%,1,IF(AND(BG53&gt;=50%,BG53&lt;B$10),2,IF(BG53&gt;=B$10,3))))</f>
        <v/>
      </c>
      <c r="BI53" s="114" t="str">
        <f aca="false">IF(B53&lt;&gt;"",IFERROR(IF((SUMIF(D$20:AI$20, "CLO9", D53:AI53)/AO$14)=0,"",(SUMIF(D$20:AI$20, "CLO9", D53:AI53)/AO$14)),""),"")</f>
        <v/>
      </c>
      <c r="BJ53" s="115" t="str">
        <f aca="false">IF(BI53="","",IF(BI53&gt;=B$10,"Y","N"))</f>
        <v/>
      </c>
      <c r="BK53" s="115" t="str">
        <f aca="false">IF(BJ53="","",IF(BJ53&lt;50%,1,IF(AND(BJ53&gt;=50%,BJ53&lt;B$10),2,IF(BJ53&gt;=B$10,3))))</f>
        <v/>
      </c>
      <c r="BL53" s="114" t="str">
        <f aca="false">IF(B53&lt;&gt;"",IFERROR(IF((SUMIF(D$20:AI$20,"CLO10",D53:AI53)/AO$15)=0,"",(SUMIF(D$20:AI$20,"CLO10",D53:AI53)/AO$15)),""),"")</f>
        <v/>
      </c>
      <c r="BM53" s="115" t="str">
        <f aca="false">IF(BL53="","",IF(BL53&gt;=B$10,"Y","N"))</f>
        <v/>
      </c>
      <c r="BN53" s="115" t="str">
        <f aca="false">IF(BM53="","",IF(BM53&lt;50%,1,IF(AND(BM53&gt;=50%,BM53&lt;B$10),2,IF(BM53&gt;=B$10,3))))</f>
        <v/>
      </c>
    </row>
    <row r="54" customFormat="false" ht="15.75" hidden="false" customHeight="true" outlineLevel="0" collapsed="false">
      <c r="A54" s="184" t="str">
        <f aca="false">IF(A$6="LECTURE","",IF('Database (LECTURE-RES-PRAC)'!A49="","",'Database (LECTURE-RES-PRAC)'!A49))</f>
        <v/>
      </c>
      <c r="B54" s="184" t="str">
        <f aca="false">IF(B$6="LECTURE","",IF('Database (LECTURE-RES-PRAC)'!B49="","",'Database (LECTURE-RES-PRAC)'!B49))</f>
        <v/>
      </c>
      <c r="C54" s="184" t="str">
        <f aca="false">IF(C$6="LECTURE","",IF('Database (LECTURE-RES-PRAC)'!C49="","",'Database (LECTURE-RES-PRAC)'!C49))</f>
        <v/>
      </c>
      <c r="D54" s="52"/>
      <c r="E54" s="52"/>
      <c r="F54" s="52"/>
      <c r="G54" s="52"/>
      <c r="H54" s="52"/>
      <c r="I54" s="52"/>
      <c r="J54" s="52"/>
      <c r="K54" s="52"/>
      <c r="L54" s="52"/>
      <c r="M54" s="52"/>
      <c r="N54" s="181" t="str">
        <f aca="false">IF(B54&lt;&gt;"",SUM(D54:M54),"")</f>
        <v/>
      </c>
      <c r="O54" s="52"/>
      <c r="P54" s="52"/>
      <c r="Q54" s="52"/>
      <c r="R54" s="52"/>
      <c r="S54" s="52"/>
      <c r="T54" s="52"/>
      <c r="U54" s="52"/>
      <c r="V54" s="52"/>
      <c r="W54" s="52"/>
      <c r="X54" s="52"/>
      <c r="Y54" s="181" t="str">
        <f aca="false">IF(B54&lt;&gt;"",SUM(O54:X54),"")</f>
        <v/>
      </c>
      <c r="Z54" s="52"/>
      <c r="AA54" s="52"/>
      <c r="AB54" s="52"/>
      <c r="AC54" s="52"/>
      <c r="AD54" s="52"/>
      <c r="AE54" s="52"/>
      <c r="AF54" s="52"/>
      <c r="AG54" s="52"/>
      <c r="AH54" s="52"/>
      <c r="AI54" s="52"/>
      <c r="AJ54" s="182" t="str">
        <f aca="false">IF(B54&lt;&gt;"",SUM(Z54:AI54),"")</f>
        <v/>
      </c>
      <c r="AK54" s="185" t="str">
        <f aca="false">IF(B54&lt;&gt;"",IFERROR(IF((SUMIF(D$20:AI$20, "CLO1", D54:AI54)/AO$6)=0,"",(SUMIF(D$20:AI$20, "CLO1", D54:AI54)/AO$6)),""),"")</f>
        <v/>
      </c>
      <c r="AL54" s="115" t="str">
        <f aca="false">IF(AK54="","",IF(AK54&gt;=B$10,"Y","N"))</f>
        <v/>
      </c>
      <c r="AM54" s="115" t="str">
        <f aca="false">IF(AK54="","",IF(AK54&lt;50%,1,IF(AND(AK54&gt;=50%,AK54&lt;B$10),2,IF(AK54&gt;=B$10,3))))</f>
        <v/>
      </c>
      <c r="AN54" s="185" t="str">
        <f aca="false">IF(B54&lt;&gt;"",IFERROR(IF((SUMIF(D$20:AI$20, "CLO2", D54:AI54)/AO$7)=0,"",(SUMIF(D$20:AI$20, "CLO2", D54:AI54)/AO$7)),""),"")</f>
        <v/>
      </c>
      <c r="AO54" s="115" t="str">
        <f aca="false">IF(AN54="","",IF(AN54&gt;=B$10,"Y","N"))</f>
        <v/>
      </c>
      <c r="AP54" s="115" t="str">
        <f aca="false">IF(AN54="","",IF(AN54&lt;50%,1,IF(AND(AN54&gt;=50%,AN54&lt;B$10),2,IF(AN54&gt;=B$10,3))))</f>
        <v/>
      </c>
      <c r="AQ54" s="185" t="str">
        <f aca="false">IF(B54&lt;&gt;"",IFERROR(IF((SUMIF(D$20:AI$20, "CLO3", D54:AI54)/AO$8)=0,"",(SUMIF(D$20:AI$20, "CLO3", D54:AI54)/AO$8)),""),"")</f>
        <v/>
      </c>
      <c r="AR54" s="115" t="str">
        <f aca="false">IF(AQ54="","",IF(AQ54&gt;=B$10,"Y","N"))</f>
        <v/>
      </c>
      <c r="AS54" s="115" t="str">
        <f aca="false">IF(AQ54="","",IF(AQ54&lt;50%,1,IF(AND(AQ54&gt;=50%,AQ54&lt;B$10),2,IF(AQ54&gt;=B$10,3))))</f>
        <v/>
      </c>
      <c r="AT54" s="185" t="str">
        <f aca="false">IF(B54&lt;&gt;"",IFERROR(IF((SUMIF(D$20:AI$20, "CLO4", D54:AI54)/AO$9)=0,"",(SUMIF(D$20:AI$20, "CLO4", D54:AI54)/AO$9)),""),"")</f>
        <v/>
      </c>
      <c r="AU54" s="115" t="str">
        <f aca="false">IF(AT54="","",IF(AT54&gt;=B$10,"Y","N"))</f>
        <v/>
      </c>
      <c r="AV54" s="115" t="str">
        <f aca="false">IF(AT54="","",IF(AT54&lt;50%,1,IF(AND(AT54&gt;=50%,AT54&lt;B$10),2,IF(AT54&gt;=B$10,3))))</f>
        <v/>
      </c>
      <c r="AW54" s="185" t="str">
        <f aca="false">IF(B54&lt;&gt;"",IFERROR(IF((SUMIF(D$20:AI$20, "CLO5", D54:AI54)/AO$10)=0,"",(SUMIF(D$20:AI$20, "CLO5", D54:AI54)/AO$10)),""),"")</f>
        <v/>
      </c>
      <c r="AX54" s="115" t="str">
        <f aca="false">IF(AW54="","",IF(AW54&gt;=B$10,"Y","N"))</f>
        <v/>
      </c>
      <c r="AY54" s="115" t="str">
        <f aca="false">IF(AW54="","",IF(AW54&lt;50%,1,IF(AND(AW54&gt;=50%,AW54&lt;B$10),2,IF(AW54&gt;=B$10,3))))</f>
        <v/>
      </c>
      <c r="AZ54" s="114" t="str">
        <f aca="false">IF(B54&lt;&gt;"",IFERROR(IF((SUMIF(D$20:AI$20, "CLO6", D54:AI54)/AO$11)=0,"",(SUMIF(D$20:AI$20, "CLO6", D54:AI54)/AO$11)),""),"")</f>
        <v/>
      </c>
      <c r="BA54" s="115" t="str">
        <f aca="false">IF(AZ54="","",IF(AZ54&gt;=B$10,"Y","N"))</f>
        <v/>
      </c>
      <c r="BB54" s="115" t="str">
        <f aca="false">IF(BA54="","",IF(BA54&lt;50%,1,IF(AND(BA54&gt;=50%,BA54&lt;B$10),2,IF(BA54&gt;=B$10,3))))</f>
        <v/>
      </c>
      <c r="BC54" s="114" t="str">
        <f aca="false">IF(B54&lt;&gt;"",IFERROR(IF((SUMIF(D$20:AI$20, "CLO7", D54:AI54)/AO$12)=0,"",(SUMIF(D$20:AI$20, "CLO7", D54:AI54)/AO$12)),""),"")</f>
        <v/>
      </c>
      <c r="BD54" s="115" t="str">
        <f aca="false">IF(BC54="","",IF(BC54&gt;=B$10,"Y","N"))</f>
        <v/>
      </c>
      <c r="BE54" s="115" t="str">
        <f aca="false">IF(BD54="","",IF(BD54&lt;50%,1,IF(AND(BD54&gt;=50%,BD54&lt;B$10),2,IF(BD54&gt;=B$10,3))))</f>
        <v/>
      </c>
      <c r="BF54" s="114" t="str">
        <f aca="false">IF(B54&lt;&gt;"",IFERROR(IF((SUMIF(D$20:AI$20, "CLO8", D54:AI54)/AO$13)=0,"",(SUMIF(D$20:AI$20, "CLO8", D54:AI54)/AO$13)),""),"")</f>
        <v/>
      </c>
      <c r="BG54" s="115" t="str">
        <f aca="false">IF(BF54="","",IF(BF54&gt;=B$10,"Y","N"))</f>
        <v/>
      </c>
      <c r="BH54" s="115" t="str">
        <f aca="false">IF(BG54="","",IF(BG54&lt;50%,1,IF(AND(BG54&gt;=50%,BG54&lt;B$10),2,IF(BG54&gt;=B$10,3))))</f>
        <v/>
      </c>
      <c r="BI54" s="114" t="str">
        <f aca="false">IF(B54&lt;&gt;"",IFERROR(IF((SUMIF(D$20:AI$20, "CLO9", D54:AI54)/AO$14)=0,"",(SUMIF(D$20:AI$20, "CLO9", D54:AI54)/AO$14)),""),"")</f>
        <v/>
      </c>
      <c r="BJ54" s="115" t="str">
        <f aca="false">IF(BI54="","",IF(BI54&gt;=B$10,"Y","N"))</f>
        <v/>
      </c>
      <c r="BK54" s="115" t="str">
        <f aca="false">IF(BJ54="","",IF(BJ54&lt;50%,1,IF(AND(BJ54&gt;=50%,BJ54&lt;B$10),2,IF(BJ54&gt;=B$10,3))))</f>
        <v/>
      </c>
      <c r="BL54" s="114" t="str">
        <f aca="false">IF(B54&lt;&gt;"",IFERROR(IF((SUMIF(D$20:AI$20,"CLO10",D54:AI54)/AO$15)=0,"",(SUMIF(D$20:AI$20,"CLO10",D54:AI54)/AO$15)),""),"")</f>
        <v/>
      </c>
      <c r="BM54" s="115" t="str">
        <f aca="false">IF(BL54="","",IF(BL54&gt;=B$10,"Y","N"))</f>
        <v/>
      </c>
      <c r="BN54" s="115" t="str">
        <f aca="false">IF(BM54="","",IF(BM54&lt;50%,1,IF(AND(BM54&gt;=50%,BM54&lt;B$10),2,IF(BM54&gt;=B$10,3))))</f>
        <v/>
      </c>
    </row>
    <row r="55" customFormat="false" ht="15.75" hidden="false" customHeight="true" outlineLevel="0" collapsed="false">
      <c r="A55" s="184" t="str">
        <f aca="false">IF(A$6="LECTURE","",IF('Database (LECTURE-RES-PRAC)'!A50="","",'Database (LECTURE-RES-PRAC)'!A50))</f>
        <v/>
      </c>
      <c r="B55" s="184" t="str">
        <f aca="false">IF(B$6="LECTURE","",IF('Database (LECTURE-RES-PRAC)'!B50="","",'Database (LECTURE-RES-PRAC)'!B50))</f>
        <v/>
      </c>
      <c r="C55" s="184" t="str">
        <f aca="false">IF(C$6="LECTURE","",IF('Database (LECTURE-RES-PRAC)'!C50="","",'Database (LECTURE-RES-PRAC)'!C50))</f>
        <v/>
      </c>
      <c r="D55" s="52"/>
      <c r="E55" s="52"/>
      <c r="F55" s="52"/>
      <c r="G55" s="52"/>
      <c r="H55" s="52"/>
      <c r="I55" s="52"/>
      <c r="J55" s="52"/>
      <c r="K55" s="52"/>
      <c r="L55" s="52"/>
      <c r="M55" s="52"/>
      <c r="N55" s="181" t="str">
        <f aca="false">IF(B55&lt;&gt;"",SUM(D55:M55),"")</f>
        <v/>
      </c>
      <c r="O55" s="52"/>
      <c r="P55" s="52"/>
      <c r="Q55" s="52"/>
      <c r="R55" s="52"/>
      <c r="S55" s="52"/>
      <c r="T55" s="52"/>
      <c r="U55" s="52"/>
      <c r="V55" s="52"/>
      <c r="W55" s="52"/>
      <c r="X55" s="52"/>
      <c r="Y55" s="181" t="str">
        <f aca="false">IF(B55&lt;&gt;"",SUM(O55:X55),"")</f>
        <v/>
      </c>
      <c r="Z55" s="52"/>
      <c r="AA55" s="52"/>
      <c r="AB55" s="52"/>
      <c r="AC55" s="52"/>
      <c r="AD55" s="52"/>
      <c r="AE55" s="52"/>
      <c r="AF55" s="52"/>
      <c r="AG55" s="52"/>
      <c r="AH55" s="52"/>
      <c r="AI55" s="52"/>
      <c r="AJ55" s="182" t="str">
        <f aca="false">IF(B55&lt;&gt;"",SUM(Z55:AI55),"")</f>
        <v/>
      </c>
      <c r="AK55" s="185" t="str">
        <f aca="false">IF(B55&lt;&gt;"",IFERROR(IF((SUMIF(D$20:AI$20, "CLO1", D55:AI55)/AO$6)=0,"",(SUMIF(D$20:AI$20, "CLO1", D55:AI55)/AO$6)),""),"")</f>
        <v/>
      </c>
      <c r="AL55" s="115" t="str">
        <f aca="false">IF(AK55="","",IF(AK55&gt;=B$10,"Y","N"))</f>
        <v/>
      </c>
      <c r="AM55" s="115" t="str">
        <f aca="false">IF(AK55="","",IF(AK55&lt;50%,1,IF(AND(AK55&gt;=50%,AK55&lt;B$10),2,IF(AK55&gt;=B$10,3))))</f>
        <v/>
      </c>
      <c r="AN55" s="185" t="str">
        <f aca="false">IF(B55&lt;&gt;"",IFERROR(IF((SUMIF(D$20:AI$20, "CLO2", D55:AI55)/AO$7)=0,"",(SUMIF(D$20:AI$20, "CLO2", D55:AI55)/AO$7)),""),"")</f>
        <v/>
      </c>
      <c r="AO55" s="115" t="str">
        <f aca="false">IF(AN55="","",IF(AN55&gt;=B$10,"Y","N"))</f>
        <v/>
      </c>
      <c r="AP55" s="115" t="str">
        <f aca="false">IF(AN55="","",IF(AN55&lt;50%,1,IF(AND(AN55&gt;=50%,AN55&lt;B$10),2,IF(AN55&gt;=B$10,3))))</f>
        <v/>
      </c>
      <c r="AQ55" s="185" t="str">
        <f aca="false">IF(B55&lt;&gt;"",IFERROR(IF((SUMIF(D$20:AI$20, "CLO3", D55:AI55)/AO$8)=0,"",(SUMIF(D$20:AI$20, "CLO3", D55:AI55)/AO$8)),""),"")</f>
        <v/>
      </c>
      <c r="AR55" s="115" t="str">
        <f aca="false">IF(AQ55="","",IF(AQ55&gt;=B$10,"Y","N"))</f>
        <v/>
      </c>
      <c r="AS55" s="115" t="str">
        <f aca="false">IF(AQ55="","",IF(AQ55&lt;50%,1,IF(AND(AQ55&gt;=50%,AQ55&lt;B$10),2,IF(AQ55&gt;=B$10,3))))</f>
        <v/>
      </c>
      <c r="AT55" s="185" t="str">
        <f aca="false">IF(B55&lt;&gt;"",IFERROR(IF((SUMIF(D$20:AI$20, "CLO4", D55:AI55)/AO$9)=0,"",(SUMIF(D$20:AI$20, "CLO4", D55:AI55)/AO$9)),""),"")</f>
        <v/>
      </c>
      <c r="AU55" s="115" t="str">
        <f aca="false">IF(AT55="","",IF(AT55&gt;=B$10,"Y","N"))</f>
        <v/>
      </c>
      <c r="AV55" s="115" t="str">
        <f aca="false">IF(AT55="","",IF(AT55&lt;50%,1,IF(AND(AT55&gt;=50%,AT55&lt;B$10),2,IF(AT55&gt;=B$10,3))))</f>
        <v/>
      </c>
      <c r="AW55" s="185" t="str">
        <f aca="false">IF(B55&lt;&gt;"",IFERROR(IF((SUMIF(D$20:AI$20, "CLO5", D55:AI55)/AO$10)=0,"",(SUMIF(D$20:AI$20, "CLO5", D55:AI55)/AO$10)),""),"")</f>
        <v/>
      </c>
      <c r="AX55" s="115" t="str">
        <f aca="false">IF(AW55="","",IF(AW55&gt;=B$10,"Y","N"))</f>
        <v/>
      </c>
      <c r="AY55" s="115" t="str">
        <f aca="false">IF(AW55="","",IF(AW55&lt;50%,1,IF(AND(AW55&gt;=50%,AW55&lt;B$10),2,IF(AW55&gt;=B$10,3))))</f>
        <v/>
      </c>
      <c r="AZ55" s="114" t="str">
        <f aca="false">IF(B55&lt;&gt;"",IFERROR(IF((SUMIF(D$20:AI$20, "CLO6", D55:AI55)/AO$11)=0,"",(SUMIF(D$20:AI$20, "CLO6", D55:AI55)/AO$11)),""),"")</f>
        <v/>
      </c>
      <c r="BA55" s="115" t="str">
        <f aca="false">IF(AZ55="","",IF(AZ55&gt;=B$10,"Y","N"))</f>
        <v/>
      </c>
      <c r="BB55" s="115" t="str">
        <f aca="false">IF(BA55="","",IF(BA55&lt;50%,1,IF(AND(BA55&gt;=50%,BA55&lt;B$10),2,IF(BA55&gt;=B$10,3))))</f>
        <v/>
      </c>
      <c r="BC55" s="114" t="str">
        <f aca="false">IF(B55&lt;&gt;"",IFERROR(IF((SUMIF(D$20:AI$20, "CLO7", D55:AI55)/AO$12)=0,"",(SUMIF(D$20:AI$20, "CLO7", D55:AI55)/AO$12)),""),"")</f>
        <v/>
      </c>
      <c r="BD55" s="115" t="str">
        <f aca="false">IF(BC55="","",IF(BC55&gt;=B$10,"Y","N"))</f>
        <v/>
      </c>
      <c r="BE55" s="115" t="str">
        <f aca="false">IF(BD55="","",IF(BD55&lt;50%,1,IF(AND(BD55&gt;=50%,BD55&lt;B$10),2,IF(BD55&gt;=B$10,3))))</f>
        <v/>
      </c>
      <c r="BF55" s="114" t="str">
        <f aca="false">IF(B55&lt;&gt;"",IFERROR(IF((SUMIF(D$20:AI$20, "CLO8", D55:AI55)/AO$13)=0,"",(SUMIF(D$20:AI$20, "CLO8", D55:AI55)/AO$13)),""),"")</f>
        <v/>
      </c>
      <c r="BG55" s="115" t="str">
        <f aca="false">IF(BF55="","",IF(BF55&gt;=B$10,"Y","N"))</f>
        <v/>
      </c>
      <c r="BH55" s="115" t="str">
        <f aca="false">IF(BG55="","",IF(BG55&lt;50%,1,IF(AND(BG55&gt;=50%,BG55&lt;B$10),2,IF(BG55&gt;=B$10,3))))</f>
        <v/>
      </c>
      <c r="BI55" s="114" t="str">
        <f aca="false">IF(B55&lt;&gt;"",IFERROR(IF((SUMIF(D$20:AI$20, "CLO9", D55:AI55)/AO$14)=0,"",(SUMIF(D$20:AI$20, "CLO9", D55:AI55)/AO$14)),""),"")</f>
        <v/>
      </c>
      <c r="BJ55" s="115" t="str">
        <f aca="false">IF(BI55="","",IF(BI55&gt;=B$10,"Y","N"))</f>
        <v/>
      </c>
      <c r="BK55" s="115" t="str">
        <f aca="false">IF(BJ55="","",IF(BJ55&lt;50%,1,IF(AND(BJ55&gt;=50%,BJ55&lt;B$10),2,IF(BJ55&gt;=B$10,3))))</f>
        <v/>
      </c>
      <c r="BL55" s="114" t="str">
        <f aca="false">IF(B55&lt;&gt;"",IFERROR(IF((SUMIF(D$20:AI$20,"CLO10",D55:AI55)/AO$15)=0,"",(SUMIF(D$20:AI$20,"CLO10",D55:AI55)/AO$15)),""),"")</f>
        <v/>
      </c>
      <c r="BM55" s="115" t="str">
        <f aca="false">IF(BL55="","",IF(BL55&gt;=B$10,"Y","N"))</f>
        <v/>
      </c>
      <c r="BN55" s="115" t="str">
        <f aca="false">IF(BM55="","",IF(BM55&lt;50%,1,IF(AND(BM55&gt;=50%,BM55&lt;B$10),2,IF(BM55&gt;=B$10,3))))</f>
        <v/>
      </c>
    </row>
    <row r="56" customFormat="false" ht="15.75" hidden="false" customHeight="true" outlineLevel="0" collapsed="false">
      <c r="A56" s="184" t="str">
        <f aca="false">IF(A$6="LECTURE","",IF('Database (LECTURE-RES-PRAC)'!A51="","",'Database (LECTURE-RES-PRAC)'!A51))</f>
        <v/>
      </c>
      <c r="B56" s="184" t="str">
        <f aca="false">IF(B$6="LECTURE","",IF('Database (LECTURE-RES-PRAC)'!B51="","",'Database (LECTURE-RES-PRAC)'!B51))</f>
        <v/>
      </c>
      <c r="C56" s="184" t="str">
        <f aca="false">IF(C$6="LECTURE","",IF('Database (LECTURE-RES-PRAC)'!C51="","",'Database (LECTURE-RES-PRAC)'!C51))</f>
        <v/>
      </c>
      <c r="D56" s="52"/>
      <c r="E56" s="52"/>
      <c r="F56" s="52"/>
      <c r="G56" s="52"/>
      <c r="H56" s="52"/>
      <c r="I56" s="52"/>
      <c r="J56" s="52"/>
      <c r="K56" s="52"/>
      <c r="L56" s="52"/>
      <c r="M56" s="52"/>
      <c r="N56" s="181" t="str">
        <f aca="false">IF(B56&lt;&gt;"",SUM(D56:M56),"")</f>
        <v/>
      </c>
      <c r="O56" s="52"/>
      <c r="P56" s="52"/>
      <c r="Q56" s="52"/>
      <c r="R56" s="52"/>
      <c r="S56" s="52"/>
      <c r="T56" s="52"/>
      <c r="U56" s="52"/>
      <c r="V56" s="52"/>
      <c r="W56" s="52"/>
      <c r="X56" s="52"/>
      <c r="Y56" s="181" t="str">
        <f aca="false">IF(B56&lt;&gt;"",SUM(O56:X56),"")</f>
        <v/>
      </c>
      <c r="Z56" s="52"/>
      <c r="AA56" s="52"/>
      <c r="AB56" s="52"/>
      <c r="AC56" s="52"/>
      <c r="AD56" s="52"/>
      <c r="AE56" s="52"/>
      <c r="AF56" s="52"/>
      <c r="AG56" s="52"/>
      <c r="AH56" s="52"/>
      <c r="AI56" s="52"/>
      <c r="AJ56" s="182" t="str">
        <f aca="false">IF(B56&lt;&gt;"",SUM(Z56:AI56),"")</f>
        <v/>
      </c>
      <c r="AK56" s="185" t="str">
        <f aca="false">IF(B56&lt;&gt;"",IFERROR(IF((SUMIF(D$20:AI$20, "CLO1", D56:AI56)/AO$6)=0,"",(SUMIF(D$20:AI$20, "CLO1", D56:AI56)/AO$6)),""),"")</f>
        <v/>
      </c>
      <c r="AL56" s="115" t="str">
        <f aca="false">IF(AK56="","",IF(AK56&gt;=B$10,"Y","N"))</f>
        <v/>
      </c>
      <c r="AM56" s="115" t="str">
        <f aca="false">IF(AK56="","",IF(AK56&lt;50%,1,IF(AND(AK56&gt;=50%,AK56&lt;B$10),2,IF(AK56&gt;=B$10,3))))</f>
        <v/>
      </c>
      <c r="AN56" s="185" t="str">
        <f aca="false">IF(B56&lt;&gt;"",IFERROR(IF((SUMIF(D$20:AI$20, "CLO2", D56:AI56)/AO$7)=0,"",(SUMIF(D$20:AI$20, "CLO2", D56:AI56)/AO$7)),""),"")</f>
        <v/>
      </c>
      <c r="AO56" s="115" t="str">
        <f aca="false">IF(AN56="","",IF(AN56&gt;=B$10,"Y","N"))</f>
        <v/>
      </c>
      <c r="AP56" s="115" t="str">
        <f aca="false">IF(AN56="","",IF(AN56&lt;50%,1,IF(AND(AN56&gt;=50%,AN56&lt;B$10),2,IF(AN56&gt;=B$10,3))))</f>
        <v/>
      </c>
      <c r="AQ56" s="185" t="str">
        <f aca="false">IF(B56&lt;&gt;"",IFERROR(IF((SUMIF(D$20:AI$20, "CLO3", D56:AI56)/AO$8)=0,"",(SUMIF(D$20:AI$20, "CLO3", D56:AI56)/AO$8)),""),"")</f>
        <v/>
      </c>
      <c r="AR56" s="115" t="str">
        <f aca="false">IF(AQ56="","",IF(AQ56&gt;=B$10,"Y","N"))</f>
        <v/>
      </c>
      <c r="AS56" s="115" t="str">
        <f aca="false">IF(AQ56="","",IF(AQ56&lt;50%,1,IF(AND(AQ56&gt;=50%,AQ56&lt;B$10),2,IF(AQ56&gt;=B$10,3))))</f>
        <v/>
      </c>
      <c r="AT56" s="185" t="str">
        <f aca="false">IF(B56&lt;&gt;"",IFERROR(IF((SUMIF(D$20:AI$20, "CLO4", D56:AI56)/AO$9)=0,"",(SUMIF(D$20:AI$20, "CLO4", D56:AI56)/AO$9)),""),"")</f>
        <v/>
      </c>
      <c r="AU56" s="115" t="str">
        <f aca="false">IF(AT56="","",IF(AT56&gt;=B$10,"Y","N"))</f>
        <v/>
      </c>
      <c r="AV56" s="115" t="str">
        <f aca="false">IF(AT56="","",IF(AT56&lt;50%,1,IF(AND(AT56&gt;=50%,AT56&lt;B$10),2,IF(AT56&gt;=B$10,3))))</f>
        <v/>
      </c>
      <c r="AW56" s="185" t="str">
        <f aca="false">IF(B56&lt;&gt;"",IFERROR(IF((SUMIF(D$20:AI$20, "CLO5", D56:AI56)/AO$10)=0,"",(SUMIF(D$20:AI$20, "CLO5", D56:AI56)/AO$10)),""),"")</f>
        <v/>
      </c>
      <c r="AX56" s="115" t="str">
        <f aca="false">IF(AW56="","",IF(AW56&gt;=B$10,"Y","N"))</f>
        <v/>
      </c>
      <c r="AY56" s="115" t="str">
        <f aca="false">IF(AW56="","",IF(AW56&lt;50%,1,IF(AND(AW56&gt;=50%,AW56&lt;B$10),2,IF(AW56&gt;=B$10,3))))</f>
        <v/>
      </c>
      <c r="AZ56" s="114" t="str">
        <f aca="false">IF(B56&lt;&gt;"",IFERROR(IF((SUMIF(D$20:AI$20, "CLO6", D56:AI56)/AO$11)=0,"",(SUMIF(D$20:AI$20, "CLO6", D56:AI56)/AO$11)),""),"")</f>
        <v/>
      </c>
      <c r="BA56" s="115" t="str">
        <f aca="false">IF(AZ56="","",IF(AZ56&gt;=B$10,"Y","N"))</f>
        <v/>
      </c>
      <c r="BB56" s="115" t="str">
        <f aca="false">IF(BA56="","",IF(BA56&lt;50%,1,IF(AND(BA56&gt;=50%,BA56&lt;B$10),2,IF(BA56&gt;=B$10,3))))</f>
        <v/>
      </c>
      <c r="BC56" s="114" t="str">
        <f aca="false">IF(B56&lt;&gt;"",IFERROR(IF((SUMIF(D$20:AI$20, "CLO7", D56:AI56)/AO$12)=0,"",(SUMIF(D$20:AI$20, "CLO7", D56:AI56)/AO$12)),""),"")</f>
        <v/>
      </c>
      <c r="BD56" s="115" t="str">
        <f aca="false">IF(BC56="","",IF(BC56&gt;=B$10,"Y","N"))</f>
        <v/>
      </c>
      <c r="BE56" s="115" t="str">
        <f aca="false">IF(BD56="","",IF(BD56&lt;50%,1,IF(AND(BD56&gt;=50%,BD56&lt;B$10),2,IF(BD56&gt;=B$10,3))))</f>
        <v/>
      </c>
      <c r="BF56" s="114" t="str">
        <f aca="false">IF(B56&lt;&gt;"",IFERROR(IF((SUMIF(D$20:AI$20, "CLO8", D56:AI56)/AO$13)=0,"",(SUMIF(D$20:AI$20, "CLO8", D56:AI56)/AO$13)),""),"")</f>
        <v/>
      </c>
      <c r="BG56" s="115" t="str">
        <f aca="false">IF(BF56="","",IF(BF56&gt;=B$10,"Y","N"))</f>
        <v/>
      </c>
      <c r="BH56" s="115" t="str">
        <f aca="false">IF(BG56="","",IF(BG56&lt;50%,1,IF(AND(BG56&gt;=50%,BG56&lt;B$10),2,IF(BG56&gt;=B$10,3))))</f>
        <v/>
      </c>
      <c r="BI56" s="114" t="str">
        <f aca="false">IF(B56&lt;&gt;"",IFERROR(IF((SUMIF(D$20:AI$20, "CLO9", D56:AI56)/AO$14)=0,"",(SUMIF(D$20:AI$20, "CLO9", D56:AI56)/AO$14)),""),"")</f>
        <v/>
      </c>
      <c r="BJ56" s="115" t="str">
        <f aca="false">IF(BI56="","",IF(BI56&gt;=B$10,"Y","N"))</f>
        <v/>
      </c>
      <c r="BK56" s="115" t="str">
        <f aca="false">IF(BJ56="","",IF(BJ56&lt;50%,1,IF(AND(BJ56&gt;=50%,BJ56&lt;B$10),2,IF(BJ56&gt;=B$10,3))))</f>
        <v/>
      </c>
      <c r="BL56" s="114" t="str">
        <f aca="false">IF(B56&lt;&gt;"",IFERROR(IF((SUMIF(D$20:AI$20,"CLO10",D56:AI56)/AO$15)=0,"",(SUMIF(D$20:AI$20,"CLO10",D56:AI56)/AO$15)),""),"")</f>
        <v/>
      </c>
      <c r="BM56" s="115" t="str">
        <f aca="false">IF(BL56="","",IF(BL56&gt;=B$10,"Y","N"))</f>
        <v/>
      </c>
      <c r="BN56" s="115" t="str">
        <f aca="false">IF(BM56="","",IF(BM56&lt;50%,1,IF(AND(BM56&gt;=50%,BM56&lt;B$10),2,IF(BM56&gt;=B$10,3))))</f>
        <v/>
      </c>
    </row>
    <row r="57" customFormat="false" ht="15.75" hidden="false" customHeight="true" outlineLevel="0" collapsed="false">
      <c r="A57" s="184" t="str">
        <f aca="false">IF(A$6="LECTURE","",IF('Database (LECTURE-RES-PRAC)'!A52="","",'Database (LECTURE-RES-PRAC)'!A52))</f>
        <v/>
      </c>
      <c r="B57" s="184" t="str">
        <f aca="false">IF(B$6="LECTURE","",IF('Database (LECTURE-RES-PRAC)'!B52="","",'Database (LECTURE-RES-PRAC)'!B52))</f>
        <v/>
      </c>
      <c r="C57" s="184" t="str">
        <f aca="false">IF(C$6="LECTURE","",IF('Database (LECTURE-RES-PRAC)'!C52="","",'Database (LECTURE-RES-PRAC)'!C52))</f>
        <v/>
      </c>
      <c r="D57" s="52"/>
      <c r="E57" s="52"/>
      <c r="F57" s="52"/>
      <c r="G57" s="52"/>
      <c r="H57" s="52"/>
      <c r="I57" s="52"/>
      <c r="J57" s="52"/>
      <c r="K57" s="52"/>
      <c r="L57" s="52"/>
      <c r="M57" s="52"/>
      <c r="N57" s="181" t="str">
        <f aca="false">IF(B57&lt;&gt;"",SUM(D57:M57),"")</f>
        <v/>
      </c>
      <c r="O57" s="52"/>
      <c r="P57" s="52"/>
      <c r="Q57" s="52"/>
      <c r="R57" s="52"/>
      <c r="S57" s="52"/>
      <c r="T57" s="52"/>
      <c r="U57" s="52"/>
      <c r="V57" s="52"/>
      <c r="W57" s="52"/>
      <c r="X57" s="52"/>
      <c r="Y57" s="181" t="str">
        <f aca="false">IF(B57&lt;&gt;"",SUM(O57:X57),"")</f>
        <v/>
      </c>
      <c r="Z57" s="52"/>
      <c r="AA57" s="52"/>
      <c r="AB57" s="52"/>
      <c r="AC57" s="52"/>
      <c r="AD57" s="52"/>
      <c r="AE57" s="52"/>
      <c r="AF57" s="52"/>
      <c r="AG57" s="52"/>
      <c r="AH57" s="52"/>
      <c r="AI57" s="52"/>
      <c r="AJ57" s="182" t="str">
        <f aca="false">IF(B57&lt;&gt;"",SUM(Z57:AI57),"")</f>
        <v/>
      </c>
      <c r="AK57" s="185" t="str">
        <f aca="false">IF(B57&lt;&gt;"",IFERROR(IF((SUMIF(D$20:AI$20, "CLO1", D57:AI57)/AO$6)=0,"",(SUMIF(D$20:AI$20, "CLO1", D57:AI57)/AO$6)),""),"")</f>
        <v/>
      </c>
      <c r="AL57" s="115" t="str">
        <f aca="false">IF(AK57="","",IF(AK57&gt;=B$10,"Y","N"))</f>
        <v/>
      </c>
      <c r="AM57" s="115" t="str">
        <f aca="false">IF(AK57="","",IF(AK57&lt;50%,1,IF(AND(AK57&gt;=50%,AK57&lt;B$10),2,IF(AK57&gt;=B$10,3))))</f>
        <v/>
      </c>
      <c r="AN57" s="185" t="str">
        <f aca="false">IF(B57&lt;&gt;"",IFERROR(IF((SUMIF(D$20:AI$20, "CLO2", D57:AI57)/AO$7)=0,"",(SUMIF(D$20:AI$20, "CLO2", D57:AI57)/AO$7)),""),"")</f>
        <v/>
      </c>
      <c r="AO57" s="115" t="str">
        <f aca="false">IF(AN57="","",IF(AN57&gt;=B$10,"Y","N"))</f>
        <v/>
      </c>
      <c r="AP57" s="115" t="str">
        <f aca="false">IF(AN57="","",IF(AN57&lt;50%,1,IF(AND(AN57&gt;=50%,AN57&lt;B$10),2,IF(AN57&gt;=B$10,3))))</f>
        <v/>
      </c>
      <c r="AQ57" s="185" t="str">
        <f aca="false">IF(B57&lt;&gt;"",IFERROR(IF((SUMIF(D$20:AI$20, "CLO3", D57:AI57)/AO$8)=0,"",(SUMIF(D$20:AI$20, "CLO3", D57:AI57)/AO$8)),""),"")</f>
        <v/>
      </c>
      <c r="AR57" s="115" t="str">
        <f aca="false">IF(AQ57="","",IF(AQ57&gt;=B$10,"Y","N"))</f>
        <v/>
      </c>
      <c r="AS57" s="115" t="str">
        <f aca="false">IF(AQ57="","",IF(AQ57&lt;50%,1,IF(AND(AQ57&gt;=50%,AQ57&lt;B$10),2,IF(AQ57&gt;=B$10,3))))</f>
        <v/>
      </c>
      <c r="AT57" s="185" t="str">
        <f aca="false">IF(B57&lt;&gt;"",IFERROR(IF((SUMIF(D$20:AI$20, "CLO4", D57:AI57)/AO$9)=0,"",(SUMIF(D$20:AI$20, "CLO4", D57:AI57)/AO$9)),""),"")</f>
        <v/>
      </c>
      <c r="AU57" s="115" t="str">
        <f aca="false">IF(AT57="","",IF(AT57&gt;=B$10,"Y","N"))</f>
        <v/>
      </c>
      <c r="AV57" s="115" t="str">
        <f aca="false">IF(AT57="","",IF(AT57&lt;50%,1,IF(AND(AT57&gt;=50%,AT57&lt;B$10),2,IF(AT57&gt;=B$10,3))))</f>
        <v/>
      </c>
      <c r="AW57" s="185" t="str">
        <f aca="false">IF(B57&lt;&gt;"",IFERROR(IF((SUMIF(D$20:AI$20, "CLO5", D57:AI57)/AO$10)=0,"",(SUMIF(D$20:AI$20, "CLO5", D57:AI57)/AO$10)),""),"")</f>
        <v/>
      </c>
      <c r="AX57" s="115" t="str">
        <f aca="false">IF(AW57="","",IF(AW57&gt;=B$10,"Y","N"))</f>
        <v/>
      </c>
      <c r="AY57" s="115" t="str">
        <f aca="false">IF(AW57="","",IF(AW57&lt;50%,1,IF(AND(AW57&gt;=50%,AW57&lt;B$10),2,IF(AW57&gt;=B$10,3))))</f>
        <v/>
      </c>
      <c r="AZ57" s="114" t="str">
        <f aca="false">IF(B57&lt;&gt;"",IFERROR(IF((SUMIF(D$20:AI$20, "CLO6", D57:AI57)/AO$11)=0,"",(SUMIF(D$20:AI$20, "CLO6", D57:AI57)/AO$11)),""),"")</f>
        <v/>
      </c>
      <c r="BA57" s="115" t="str">
        <f aca="false">IF(AZ57="","",IF(AZ57&gt;=B$10,"Y","N"))</f>
        <v/>
      </c>
      <c r="BB57" s="115" t="str">
        <f aca="false">IF(BA57="","",IF(BA57&lt;50%,1,IF(AND(BA57&gt;=50%,BA57&lt;B$10),2,IF(BA57&gt;=B$10,3))))</f>
        <v/>
      </c>
      <c r="BC57" s="114" t="str">
        <f aca="false">IF(B57&lt;&gt;"",IFERROR(IF((SUMIF(D$20:AI$20, "CLO7", D57:AI57)/AO$12)=0,"",(SUMIF(D$20:AI$20, "CLO7", D57:AI57)/AO$12)),""),"")</f>
        <v/>
      </c>
      <c r="BD57" s="115" t="str">
        <f aca="false">IF(BC57="","",IF(BC57&gt;=B$10,"Y","N"))</f>
        <v/>
      </c>
      <c r="BE57" s="115" t="str">
        <f aca="false">IF(BD57="","",IF(BD57&lt;50%,1,IF(AND(BD57&gt;=50%,BD57&lt;B$10),2,IF(BD57&gt;=B$10,3))))</f>
        <v/>
      </c>
      <c r="BF57" s="114" t="str">
        <f aca="false">IF(B57&lt;&gt;"",IFERROR(IF((SUMIF(D$20:AI$20, "CLO8", D57:AI57)/AO$13)=0,"",(SUMIF(D$20:AI$20, "CLO8", D57:AI57)/AO$13)),""),"")</f>
        <v/>
      </c>
      <c r="BG57" s="115" t="str">
        <f aca="false">IF(BF57="","",IF(BF57&gt;=B$10,"Y","N"))</f>
        <v/>
      </c>
      <c r="BH57" s="115" t="str">
        <f aca="false">IF(BG57="","",IF(BG57&lt;50%,1,IF(AND(BG57&gt;=50%,BG57&lt;B$10),2,IF(BG57&gt;=B$10,3))))</f>
        <v/>
      </c>
      <c r="BI57" s="114" t="str">
        <f aca="false">IF(B57&lt;&gt;"",IFERROR(IF((SUMIF(D$20:AI$20, "CLO9", D57:AI57)/AO$14)=0,"",(SUMIF(D$20:AI$20, "CLO9", D57:AI57)/AO$14)),""),"")</f>
        <v/>
      </c>
      <c r="BJ57" s="115" t="str">
        <f aca="false">IF(BI57="","",IF(BI57&gt;=B$10,"Y","N"))</f>
        <v/>
      </c>
      <c r="BK57" s="115" t="str">
        <f aca="false">IF(BJ57="","",IF(BJ57&lt;50%,1,IF(AND(BJ57&gt;=50%,BJ57&lt;B$10),2,IF(BJ57&gt;=B$10,3))))</f>
        <v/>
      </c>
      <c r="BL57" s="114" t="str">
        <f aca="false">IF(B57&lt;&gt;"",IFERROR(IF((SUMIF(D$20:AI$20,"CLO10",D57:AI57)/AO$15)=0,"",(SUMIF(D$20:AI$20,"CLO10",D57:AI57)/AO$15)),""),"")</f>
        <v/>
      </c>
      <c r="BM57" s="115" t="str">
        <f aca="false">IF(BL57="","",IF(BL57&gt;=B$10,"Y","N"))</f>
        <v/>
      </c>
      <c r="BN57" s="115" t="str">
        <f aca="false">IF(BM57="","",IF(BM57&lt;50%,1,IF(AND(BM57&gt;=50%,BM57&lt;B$10),2,IF(BM57&gt;=B$10,3))))</f>
        <v/>
      </c>
    </row>
    <row r="58" customFormat="false" ht="15.75" hidden="false" customHeight="true" outlineLevel="0" collapsed="false">
      <c r="A58" s="184" t="str">
        <f aca="false">IF(A$6="LECTURE","",IF('Database (LECTURE-RES-PRAC)'!A53="","",'Database (LECTURE-RES-PRAC)'!A53))</f>
        <v/>
      </c>
      <c r="B58" s="184" t="str">
        <f aca="false">IF(B$6="LECTURE","",IF('Database (LECTURE-RES-PRAC)'!B53="","",'Database (LECTURE-RES-PRAC)'!B53))</f>
        <v/>
      </c>
      <c r="C58" s="184" t="str">
        <f aca="false">IF(C$6="LECTURE","",IF('Database (LECTURE-RES-PRAC)'!C53="","",'Database (LECTURE-RES-PRAC)'!C53))</f>
        <v/>
      </c>
      <c r="D58" s="52"/>
      <c r="E58" s="52"/>
      <c r="F58" s="52"/>
      <c r="G58" s="52"/>
      <c r="H58" s="52"/>
      <c r="I58" s="52"/>
      <c r="J58" s="52"/>
      <c r="K58" s="52"/>
      <c r="L58" s="52"/>
      <c r="M58" s="52"/>
      <c r="N58" s="181" t="str">
        <f aca="false">IF(B58&lt;&gt;"",SUM(D58:M58),"")</f>
        <v/>
      </c>
      <c r="O58" s="52"/>
      <c r="P58" s="52"/>
      <c r="Q58" s="52"/>
      <c r="R58" s="52"/>
      <c r="S58" s="52"/>
      <c r="T58" s="52"/>
      <c r="U58" s="52"/>
      <c r="V58" s="52"/>
      <c r="W58" s="52"/>
      <c r="X58" s="52"/>
      <c r="Y58" s="181" t="str">
        <f aca="false">IF(B58&lt;&gt;"",SUM(O58:X58),"")</f>
        <v/>
      </c>
      <c r="Z58" s="52"/>
      <c r="AA58" s="52"/>
      <c r="AB58" s="52"/>
      <c r="AC58" s="52"/>
      <c r="AD58" s="52"/>
      <c r="AE58" s="52"/>
      <c r="AF58" s="52"/>
      <c r="AG58" s="52"/>
      <c r="AH58" s="52"/>
      <c r="AI58" s="52"/>
      <c r="AJ58" s="182" t="str">
        <f aca="false">IF(B58&lt;&gt;"",SUM(Z58:AI58),"")</f>
        <v/>
      </c>
      <c r="AK58" s="185" t="str">
        <f aca="false">IF(B58&lt;&gt;"",IFERROR(IF((SUMIF(D$20:AI$20, "CLO1", D58:AI58)/AO$6)=0,"",(SUMIF(D$20:AI$20, "CLO1", D58:AI58)/AO$6)),""),"")</f>
        <v/>
      </c>
      <c r="AL58" s="115" t="str">
        <f aca="false">IF(AK58="","",IF(AK58&gt;=B$10,"Y","N"))</f>
        <v/>
      </c>
      <c r="AM58" s="115" t="str">
        <f aca="false">IF(AK58="","",IF(AK58&lt;50%,1,IF(AND(AK58&gt;=50%,AK58&lt;B$10),2,IF(AK58&gt;=B$10,3))))</f>
        <v/>
      </c>
      <c r="AN58" s="185" t="str">
        <f aca="false">IF(B58&lt;&gt;"",IFERROR(IF((SUMIF(D$20:AI$20, "CLO2", D58:AI58)/AO$7)=0,"",(SUMIF(D$20:AI$20, "CLO2", D58:AI58)/AO$7)),""),"")</f>
        <v/>
      </c>
      <c r="AO58" s="115" t="str">
        <f aca="false">IF(AN58="","",IF(AN58&gt;=B$10,"Y","N"))</f>
        <v/>
      </c>
      <c r="AP58" s="115" t="str">
        <f aca="false">IF(AN58="","",IF(AN58&lt;50%,1,IF(AND(AN58&gt;=50%,AN58&lt;B$10),2,IF(AN58&gt;=B$10,3))))</f>
        <v/>
      </c>
      <c r="AQ58" s="185" t="str">
        <f aca="false">IF(B58&lt;&gt;"",IFERROR(IF((SUMIF(D$20:AI$20, "CLO3", D58:AI58)/AO$8)=0,"",(SUMIF(D$20:AI$20, "CLO3", D58:AI58)/AO$8)),""),"")</f>
        <v/>
      </c>
      <c r="AR58" s="115" t="str">
        <f aca="false">IF(AQ58="","",IF(AQ58&gt;=B$10,"Y","N"))</f>
        <v/>
      </c>
      <c r="AS58" s="115" t="str">
        <f aca="false">IF(AQ58="","",IF(AQ58&lt;50%,1,IF(AND(AQ58&gt;=50%,AQ58&lt;B$10),2,IF(AQ58&gt;=B$10,3))))</f>
        <v/>
      </c>
      <c r="AT58" s="185" t="str">
        <f aca="false">IF(B58&lt;&gt;"",IFERROR(IF((SUMIF(D$20:AI$20, "CLO4", D58:AI58)/AO$9)=0,"",(SUMIF(D$20:AI$20, "CLO4", D58:AI58)/AO$9)),""),"")</f>
        <v/>
      </c>
      <c r="AU58" s="115" t="str">
        <f aca="false">IF(AT58="","",IF(AT58&gt;=B$10,"Y","N"))</f>
        <v/>
      </c>
      <c r="AV58" s="115" t="str">
        <f aca="false">IF(AT58="","",IF(AT58&lt;50%,1,IF(AND(AT58&gt;=50%,AT58&lt;B$10),2,IF(AT58&gt;=B$10,3))))</f>
        <v/>
      </c>
      <c r="AW58" s="185" t="str">
        <f aca="false">IF(B58&lt;&gt;"",IFERROR(IF((SUMIF(D$20:AI$20, "CLO5", D58:AI58)/AO$10)=0,"",(SUMIF(D$20:AI$20, "CLO5", D58:AI58)/AO$10)),""),"")</f>
        <v/>
      </c>
      <c r="AX58" s="115" t="str">
        <f aca="false">IF(AW58="","",IF(AW58&gt;=B$10,"Y","N"))</f>
        <v/>
      </c>
      <c r="AY58" s="115" t="str">
        <f aca="false">IF(AW58="","",IF(AW58&lt;50%,1,IF(AND(AW58&gt;=50%,AW58&lt;B$10),2,IF(AW58&gt;=B$10,3))))</f>
        <v/>
      </c>
      <c r="AZ58" s="114" t="str">
        <f aca="false">IF(B58&lt;&gt;"",IFERROR(IF((SUMIF(D$20:AI$20, "CLO6", D58:AI58)/AO$11)=0,"",(SUMIF(D$20:AI$20, "CLO6", D58:AI58)/AO$11)),""),"")</f>
        <v/>
      </c>
      <c r="BA58" s="115" t="str">
        <f aca="false">IF(AZ58="","",IF(AZ58&gt;=B$10,"Y","N"))</f>
        <v/>
      </c>
      <c r="BB58" s="115" t="str">
        <f aca="false">IF(BA58="","",IF(BA58&lt;50%,1,IF(AND(BA58&gt;=50%,BA58&lt;B$10),2,IF(BA58&gt;=B$10,3))))</f>
        <v/>
      </c>
      <c r="BC58" s="114" t="str">
        <f aca="false">IF(B58&lt;&gt;"",IFERROR(IF((SUMIF(D$20:AI$20, "CLO7", D58:AI58)/AO$12)=0,"",(SUMIF(D$20:AI$20, "CLO7", D58:AI58)/AO$12)),""),"")</f>
        <v/>
      </c>
      <c r="BD58" s="115" t="str">
        <f aca="false">IF(BC58="","",IF(BC58&gt;=B$10,"Y","N"))</f>
        <v/>
      </c>
      <c r="BE58" s="115" t="str">
        <f aca="false">IF(BD58="","",IF(BD58&lt;50%,1,IF(AND(BD58&gt;=50%,BD58&lt;B$10),2,IF(BD58&gt;=B$10,3))))</f>
        <v/>
      </c>
      <c r="BF58" s="114" t="str">
        <f aca="false">IF(B58&lt;&gt;"",IFERROR(IF((SUMIF(D$20:AI$20, "CLO8", D58:AI58)/AO$13)=0,"",(SUMIF(D$20:AI$20, "CLO8", D58:AI58)/AO$13)),""),"")</f>
        <v/>
      </c>
      <c r="BG58" s="115" t="str">
        <f aca="false">IF(BF58="","",IF(BF58&gt;=B$10,"Y","N"))</f>
        <v/>
      </c>
      <c r="BH58" s="115" t="str">
        <f aca="false">IF(BG58="","",IF(BG58&lt;50%,1,IF(AND(BG58&gt;=50%,BG58&lt;B$10),2,IF(BG58&gt;=B$10,3))))</f>
        <v/>
      </c>
      <c r="BI58" s="114" t="str">
        <f aca="false">IF(B58&lt;&gt;"",IFERROR(IF((SUMIF(D$20:AI$20, "CLO9", D58:AI58)/AO$14)=0,"",(SUMIF(D$20:AI$20, "CLO9", D58:AI58)/AO$14)),""),"")</f>
        <v/>
      </c>
      <c r="BJ58" s="115" t="str">
        <f aca="false">IF(BI58="","",IF(BI58&gt;=B$10,"Y","N"))</f>
        <v/>
      </c>
      <c r="BK58" s="115" t="str">
        <f aca="false">IF(BJ58="","",IF(BJ58&lt;50%,1,IF(AND(BJ58&gt;=50%,BJ58&lt;B$10),2,IF(BJ58&gt;=B$10,3))))</f>
        <v/>
      </c>
      <c r="BL58" s="114" t="str">
        <f aca="false">IF(B58&lt;&gt;"",IFERROR(IF((SUMIF(D$20:AI$20,"CLO10",D58:AI58)/AO$15)=0,"",(SUMIF(D$20:AI$20,"CLO10",D58:AI58)/AO$15)),""),"")</f>
        <v/>
      </c>
      <c r="BM58" s="115" t="str">
        <f aca="false">IF(BL58="","",IF(BL58&gt;=B$10,"Y","N"))</f>
        <v/>
      </c>
      <c r="BN58" s="115" t="str">
        <f aca="false">IF(BM58="","",IF(BM58&lt;50%,1,IF(AND(BM58&gt;=50%,BM58&lt;B$10),2,IF(BM58&gt;=B$10,3))))</f>
        <v/>
      </c>
    </row>
    <row r="59" customFormat="false" ht="15.75" hidden="false" customHeight="true" outlineLevel="0" collapsed="false">
      <c r="A59" s="184" t="str">
        <f aca="false">IF(A$6="LECTURE","",IF('Database (LECTURE-RES-PRAC)'!A54="","",'Database (LECTURE-RES-PRAC)'!A54))</f>
        <v/>
      </c>
      <c r="B59" s="184" t="str">
        <f aca="false">IF(B$6="LECTURE","",IF('Database (LECTURE-RES-PRAC)'!B54="","",'Database (LECTURE-RES-PRAC)'!B54))</f>
        <v/>
      </c>
      <c r="C59" s="184" t="str">
        <f aca="false">IF(C$6="LECTURE","",IF('Database (LECTURE-RES-PRAC)'!C54="","",'Database (LECTURE-RES-PRAC)'!C54))</f>
        <v/>
      </c>
      <c r="D59" s="52"/>
      <c r="E59" s="52"/>
      <c r="F59" s="52"/>
      <c r="G59" s="52"/>
      <c r="H59" s="52"/>
      <c r="I59" s="52"/>
      <c r="J59" s="52"/>
      <c r="K59" s="52"/>
      <c r="L59" s="52"/>
      <c r="M59" s="52"/>
      <c r="N59" s="181" t="str">
        <f aca="false">IF(B59&lt;&gt;"",SUM(D59:M59),"")</f>
        <v/>
      </c>
      <c r="O59" s="52"/>
      <c r="P59" s="52"/>
      <c r="Q59" s="52"/>
      <c r="R59" s="52"/>
      <c r="S59" s="52"/>
      <c r="T59" s="52"/>
      <c r="U59" s="52"/>
      <c r="V59" s="52"/>
      <c r="W59" s="52"/>
      <c r="X59" s="52"/>
      <c r="Y59" s="181" t="str">
        <f aca="false">IF(B59&lt;&gt;"",SUM(O59:X59),"")</f>
        <v/>
      </c>
      <c r="Z59" s="52"/>
      <c r="AA59" s="52"/>
      <c r="AB59" s="52"/>
      <c r="AC59" s="52"/>
      <c r="AD59" s="52"/>
      <c r="AE59" s="52"/>
      <c r="AF59" s="52"/>
      <c r="AG59" s="52"/>
      <c r="AH59" s="52"/>
      <c r="AI59" s="52"/>
      <c r="AJ59" s="182" t="str">
        <f aca="false">IF(B59&lt;&gt;"",SUM(Z59:AI59),"")</f>
        <v/>
      </c>
      <c r="AK59" s="185" t="str">
        <f aca="false">IF(B59&lt;&gt;"",IFERROR(IF((SUMIF(D$20:AI$20, "CLO1", D59:AI59)/AO$6)=0,"",(SUMIF(D$20:AI$20, "CLO1", D59:AI59)/AO$6)),""),"")</f>
        <v/>
      </c>
      <c r="AL59" s="115" t="str">
        <f aca="false">IF(AK59="","",IF(AK59&gt;=B$10,"Y","N"))</f>
        <v/>
      </c>
      <c r="AM59" s="115" t="str">
        <f aca="false">IF(AK59="","",IF(AK59&lt;50%,1,IF(AND(AK59&gt;=50%,AK59&lt;B$10),2,IF(AK59&gt;=B$10,3))))</f>
        <v/>
      </c>
      <c r="AN59" s="185" t="str">
        <f aca="false">IF(B59&lt;&gt;"",IFERROR(IF((SUMIF(D$20:AI$20, "CLO2", D59:AI59)/AO$7)=0,"",(SUMIF(D$20:AI$20, "CLO2", D59:AI59)/AO$7)),""),"")</f>
        <v/>
      </c>
      <c r="AO59" s="115" t="str">
        <f aca="false">IF(AN59="","",IF(AN59&gt;=B$10,"Y","N"))</f>
        <v/>
      </c>
      <c r="AP59" s="115" t="str">
        <f aca="false">IF(AN59="","",IF(AN59&lt;50%,1,IF(AND(AN59&gt;=50%,AN59&lt;B$10),2,IF(AN59&gt;=B$10,3))))</f>
        <v/>
      </c>
      <c r="AQ59" s="185" t="str">
        <f aca="false">IF(B59&lt;&gt;"",IFERROR(IF((SUMIF(D$20:AI$20, "CLO3", D59:AI59)/AO$8)=0,"",(SUMIF(D$20:AI$20, "CLO3", D59:AI59)/AO$8)),""),"")</f>
        <v/>
      </c>
      <c r="AR59" s="115" t="str">
        <f aca="false">IF(AQ59="","",IF(AQ59&gt;=B$10,"Y","N"))</f>
        <v/>
      </c>
      <c r="AS59" s="115" t="str">
        <f aca="false">IF(AQ59="","",IF(AQ59&lt;50%,1,IF(AND(AQ59&gt;=50%,AQ59&lt;B$10),2,IF(AQ59&gt;=B$10,3))))</f>
        <v/>
      </c>
      <c r="AT59" s="185" t="str">
        <f aca="false">IF(B59&lt;&gt;"",IFERROR(IF((SUMIF(D$20:AI$20, "CLO4", D59:AI59)/AO$9)=0,"",(SUMIF(D$20:AI$20, "CLO4", D59:AI59)/AO$9)),""),"")</f>
        <v/>
      </c>
      <c r="AU59" s="115" t="str">
        <f aca="false">IF(AT59="","",IF(AT59&gt;=B$10,"Y","N"))</f>
        <v/>
      </c>
      <c r="AV59" s="115" t="str">
        <f aca="false">IF(AT59="","",IF(AT59&lt;50%,1,IF(AND(AT59&gt;=50%,AT59&lt;B$10),2,IF(AT59&gt;=B$10,3))))</f>
        <v/>
      </c>
      <c r="AW59" s="185" t="str">
        <f aca="false">IF(B59&lt;&gt;"",IFERROR(IF((SUMIF(D$20:AI$20, "CLO5", D59:AI59)/AO$10)=0,"",(SUMIF(D$20:AI$20, "CLO5", D59:AI59)/AO$10)),""),"")</f>
        <v/>
      </c>
      <c r="AX59" s="115" t="str">
        <f aca="false">IF(AW59="","",IF(AW59&gt;=B$10,"Y","N"))</f>
        <v/>
      </c>
      <c r="AY59" s="115" t="str">
        <f aca="false">IF(AW59="","",IF(AW59&lt;50%,1,IF(AND(AW59&gt;=50%,AW59&lt;B$10),2,IF(AW59&gt;=B$10,3))))</f>
        <v/>
      </c>
      <c r="AZ59" s="114" t="str">
        <f aca="false">IF(B59&lt;&gt;"",IFERROR(IF((SUMIF(D$20:AI$20, "CLO6", D59:AI59)/AO$11)=0,"",(SUMIF(D$20:AI$20, "CLO6", D59:AI59)/AO$11)),""),"")</f>
        <v/>
      </c>
      <c r="BA59" s="115" t="str">
        <f aca="false">IF(AZ59="","",IF(AZ59&gt;=B$10,"Y","N"))</f>
        <v/>
      </c>
      <c r="BB59" s="115" t="str">
        <f aca="false">IF(BA59="","",IF(BA59&lt;50%,1,IF(AND(BA59&gt;=50%,BA59&lt;B$10),2,IF(BA59&gt;=B$10,3))))</f>
        <v/>
      </c>
      <c r="BC59" s="114" t="str">
        <f aca="false">IF(B59&lt;&gt;"",IFERROR(IF((SUMIF(D$20:AI$20, "CLO7", D59:AI59)/AO$12)=0,"",(SUMIF(D$20:AI$20, "CLO7", D59:AI59)/AO$12)),""),"")</f>
        <v/>
      </c>
      <c r="BD59" s="115" t="str">
        <f aca="false">IF(BC59="","",IF(BC59&gt;=B$10,"Y","N"))</f>
        <v/>
      </c>
      <c r="BE59" s="115" t="str">
        <f aca="false">IF(BD59="","",IF(BD59&lt;50%,1,IF(AND(BD59&gt;=50%,BD59&lt;B$10),2,IF(BD59&gt;=B$10,3))))</f>
        <v/>
      </c>
      <c r="BF59" s="114" t="str">
        <f aca="false">IF(B59&lt;&gt;"",IFERROR(IF((SUMIF(D$20:AI$20, "CLO8", D59:AI59)/AO$13)=0,"",(SUMIF(D$20:AI$20, "CLO8", D59:AI59)/AO$13)),""),"")</f>
        <v/>
      </c>
      <c r="BG59" s="115" t="str">
        <f aca="false">IF(BF59="","",IF(BF59&gt;=B$10,"Y","N"))</f>
        <v/>
      </c>
      <c r="BH59" s="115" t="str">
        <f aca="false">IF(BG59="","",IF(BG59&lt;50%,1,IF(AND(BG59&gt;=50%,BG59&lt;B$10),2,IF(BG59&gt;=B$10,3))))</f>
        <v/>
      </c>
      <c r="BI59" s="114" t="str">
        <f aca="false">IF(B59&lt;&gt;"",IFERROR(IF((SUMIF(D$20:AI$20, "CLO9", D59:AI59)/AO$14)=0,"",(SUMIF(D$20:AI$20, "CLO9", D59:AI59)/AO$14)),""),"")</f>
        <v/>
      </c>
      <c r="BJ59" s="115" t="str">
        <f aca="false">IF(BI59="","",IF(BI59&gt;=B$10,"Y","N"))</f>
        <v/>
      </c>
      <c r="BK59" s="115" t="str">
        <f aca="false">IF(BJ59="","",IF(BJ59&lt;50%,1,IF(AND(BJ59&gt;=50%,BJ59&lt;B$10),2,IF(BJ59&gt;=B$10,3))))</f>
        <v/>
      </c>
      <c r="BL59" s="114" t="str">
        <f aca="false">IF(B59&lt;&gt;"",IFERROR(IF((SUMIF(D$20:AI$20,"CLO10",D59:AI59)/AO$15)=0,"",(SUMIF(D$20:AI$20,"CLO10",D59:AI59)/AO$15)),""),"")</f>
        <v/>
      </c>
      <c r="BM59" s="115" t="str">
        <f aca="false">IF(BL59="","",IF(BL59&gt;=B$10,"Y","N"))</f>
        <v/>
      </c>
      <c r="BN59" s="115" t="str">
        <f aca="false">IF(BM59="","",IF(BM59&lt;50%,1,IF(AND(BM59&gt;=50%,BM59&lt;B$10),2,IF(BM59&gt;=B$10,3))))</f>
        <v/>
      </c>
    </row>
    <row r="60" customFormat="false" ht="15.75" hidden="false" customHeight="true" outlineLevel="0" collapsed="false">
      <c r="A60" s="184" t="str">
        <f aca="false">IF(A$6="LECTURE","",IF('Database (LECTURE-RES-PRAC)'!A55="","",'Database (LECTURE-RES-PRAC)'!A55))</f>
        <v/>
      </c>
      <c r="B60" s="184" t="str">
        <f aca="false">IF(B$6="LECTURE","",IF('Database (LECTURE-RES-PRAC)'!B55="","",'Database (LECTURE-RES-PRAC)'!B55))</f>
        <v/>
      </c>
      <c r="C60" s="184" t="str">
        <f aca="false">IF(C$6="LECTURE","",IF('Database (LECTURE-RES-PRAC)'!C55="","",'Database (LECTURE-RES-PRAC)'!C55))</f>
        <v/>
      </c>
      <c r="D60" s="52"/>
      <c r="E60" s="52"/>
      <c r="F60" s="52"/>
      <c r="G60" s="52"/>
      <c r="H60" s="52"/>
      <c r="I60" s="52"/>
      <c r="J60" s="52"/>
      <c r="K60" s="52"/>
      <c r="L60" s="52"/>
      <c r="M60" s="52"/>
      <c r="N60" s="181" t="str">
        <f aca="false">IF(B60&lt;&gt;"",SUM(D60:M60),"")</f>
        <v/>
      </c>
      <c r="O60" s="52"/>
      <c r="P60" s="52"/>
      <c r="Q60" s="52"/>
      <c r="R60" s="52"/>
      <c r="S60" s="52"/>
      <c r="T60" s="52"/>
      <c r="U60" s="52"/>
      <c r="V60" s="52"/>
      <c r="W60" s="52"/>
      <c r="X60" s="52"/>
      <c r="Y60" s="181" t="str">
        <f aca="false">IF(B60&lt;&gt;"",SUM(O60:X60),"")</f>
        <v/>
      </c>
      <c r="Z60" s="52"/>
      <c r="AA60" s="52"/>
      <c r="AB60" s="52"/>
      <c r="AC60" s="52"/>
      <c r="AD60" s="52"/>
      <c r="AE60" s="52"/>
      <c r="AF60" s="52"/>
      <c r="AG60" s="52"/>
      <c r="AH60" s="52"/>
      <c r="AI60" s="52"/>
      <c r="AJ60" s="182" t="str">
        <f aca="false">IF(B60&lt;&gt;"",SUM(Z60:AI60),"")</f>
        <v/>
      </c>
      <c r="AK60" s="185" t="str">
        <f aca="false">IF(B60&lt;&gt;"",IFERROR(IF((SUMIF(D$20:AI$20, "CLO1", D60:AI60)/AO$6)=0,"",(SUMIF(D$20:AI$20, "CLO1", D60:AI60)/AO$6)),""),"")</f>
        <v/>
      </c>
      <c r="AL60" s="115" t="str">
        <f aca="false">IF(AK60="","",IF(AK60&gt;=B$10,"Y","N"))</f>
        <v/>
      </c>
      <c r="AM60" s="115" t="str">
        <f aca="false">IF(AK60="","",IF(AK60&lt;50%,1,IF(AND(AK60&gt;=50%,AK60&lt;B$10),2,IF(AK60&gt;=B$10,3))))</f>
        <v/>
      </c>
      <c r="AN60" s="185" t="str">
        <f aca="false">IF(B60&lt;&gt;"",IFERROR(IF((SUMIF(D$20:AI$20, "CLO2", D60:AI60)/AO$7)=0,"",(SUMIF(D$20:AI$20, "CLO2", D60:AI60)/AO$7)),""),"")</f>
        <v/>
      </c>
      <c r="AO60" s="115" t="str">
        <f aca="false">IF(AN60="","",IF(AN60&gt;=B$10,"Y","N"))</f>
        <v/>
      </c>
      <c r="AP60" s="115" t="str">
        <f aca="false">IF(AN60="","",IF(AN60&lt;50%,1,IF(AND(AN60&gt;=50%,AN60&lt;B$10),2,IF(AN60&gt;=B$10,3))))</f>
        <v/>
      </c>
      <c r="AQ60" s="185" t="str">
        <f aca="false">IF(B60&lt;&gt;"",IFERROR(IF((SUMIF(D$20:AI$20, "CLO3", D60:AI60)/AO$8)=0,"",(SUMIF(D$20:AI$20, "CLO3", D60:AI60)/AO$8)),""),"")</f>
        <v/>
      </c>
      <c r="AR60" s="115" t="str">
        <f aca="false">IF(AQ60="","",IF(AQ60&gt;=B$10,"Y","N"))</f>
        <v/>
      </c>
      <c r="AS60" s="115" t="str">
        <f aca="false">IF(AQ60="","",IF(AQ60&lt;50%,1,IF(AND(AQ60&gt;=50%,AQ60&lt;B$10),2,IF(AQ60&gt;=B$10,3))))</f>
        <v/>
      </c>
      <c r="AT60" s="185" t="str">
        <f aca="false">IF(B60&lt;&gt;"",IFERROR(IF((SUMIF(D$20:AI$20, "CLO4", D60:AI60)/AO$9)=0,"",(SUMIF(D$20:AI$20, "CLO4", D60:AI60)/AO$9)),""),"")</f>
        <v/>
      </c>
      <c r="AU60" s="115" t="str">
        <f aca="false">IF(AT60="","",IF(AT60&gt;=B$10,"Y","N"))</f>
        <v/>
      </c>
      <c r="AV60" s="115" t="str">
        <f aca="false">IF(AT60="","",IF(AT60&lt;50%,1,IF(AND(AT60&gt;=50%,AT60&lt;B$10),2,IF(AT60&gt;=B$10,3))))</f>
        <v/>
      </c>
      <c r="AW60" s="185" t="str">
        <f aca="false">IF(B60&lt;&gt;"",IFERROR(IF((SUMIF(D$20:AI$20, "CLO5", D60:AI60)/AO$10)=0,"",(SUMIF(D$20:AI$20, "CLO5", D60:AI60)/AO$10)),""),"")</f>
        <v/>
      </c>
      <c r="AX60" s="115" t="str">
        <f aca="false">IF(AW60="","",IF(AW60&gt;=B$10,"Y","N"))</f>
        <v/>
      </c>
      <c r="AY60" s="115" t="str">
        <f aca="false">IF(AW60="","",IF(AW60&lt;50%,1,IF(AND(AW60&gt;=50%,AW60&lt;B$10),2,IF(AW60&gt;=B$10,3))))</f>
        <v/>
      </c>
      <c r="AZ60" s="114" t="str">
        <f aca="false">IF(B60&lt;&gt;"",IFERROR(IF((SUMIF(D$20:AI$20, "CLO6", D60:AI60)/AO$11)=0,"",(SUMIF(D$20:AI$20, "CLO6", D60:AI60)/AO$11)),""),"")</f>
        <v/>
      </c>
      <c r="BA60" s="115" t="str">
        <f aca="false">IF(AZ60="","",IF(AZ60&gt;=B$10,"Y","N"))</f>
        <v/>
      </c>
      <c r="BB60" s="115" t="str">
        <f aca="false">IF(BA60="","",IF(BA60&lt;50%,1,IF(AND(BA60&gt;=50%,BA60&lt;B$10),2,IF(BA60&gt;=B$10,3))))</f>
        <v/>
      </c>
      <c r="BC60" s="114" t="str">
        <f aca="false">IF(B60&lt;&gt;"",IFERROR(IF((SUMIF(D$20:AI$20, "CLO7", D60:AI60)/AO$12)=0,"",(SUMIF(D$20:AI$20, "CLO7", D60:AI60)/AO$12)),""),"")</f>
        <v/>
      </c>
      <c r="BD60" s="115" t="str">
        <f aca="false">IF(BC60="","",IF(BC60&gt;=B$10,"Y","N"))</f>
        <v/>
      </c>
      <c r="BE60" s="115" t="str">
        <f aca="false">IF(BD60="","",IF(BD60&lt;50%,1,IF(AND(BD60&gt;=50%,BD60&lt;B$10),2,IF(BD60&gt;=B$10,3))))</f>
        <v/>
      </c>
      <c r="BF60" s="114" t="str">
        <f aca="false">IF(B60&lt;&gt;"",IFERROR(IF((SUMIF(D$20:AI$20, "CLO8", D60:AI60)/AO$13)=0,"",(SUMIF(D$20:AI$20, "CLO8", D60:AI60)/AO$13)),""),"")</f>
        <v/>
      </c>
      <c r="BG60" s="115" t="str">
        <f aca="false">IF(BF60="","",IF(BF60&gt;=B$10,"Y","N"))</f>
        <v/>
      </c>
      <c r="BH60" s="115" t="str">
        <f aca="false">IF(BG60="","",IF(BG60&lt;50%,1,IF(AND(BG60&gt;=50%,BG60&lt;B$10),2,IF(BG60&gt;=B$10,3))))</f>
        <v/>
      </c>
      <c r="BI60" s="114" t="str">
        <f aca="false">IF(B60&lt;&gt;"",IFERROR(IF((SUMIF(D$20:AI$20, "CLO9", D60:AI60)/AO$14)=0,"",(SUMIF(D$20:AI$20, "CLO9", D60:AI60)/AO$14)),""),"")</f>
        <v/>
      </c>
      <c r="BJ60" s="115" t="str">
        <f aca="false">IF(BI60="","",IF(BI60&gt;=B$10,"Y","N"))</f>
        <v/>
      </c>
      <c r="BK60" s="115" t="str">
        <f aca="false">IF(BJ60="","",IF(BJ60&lt;50%,1,IF(AND(BJ60&gt;=50%,BJ60&lt;B$10),2,IF(BJ60&gt;=B$10,3))))</f>
        <v/>
      </c>
      <c r="BL60" s="114" t="str">
        <f aca="false">IF(B60&lt;&gt;"",IFERROR(IF((SUMIF(D$20:AI$20,"CLO10",D60:AI60)/AO$15)=0,"",(SUMIF(D$20:AI$20,"CLO10",D60:AI60)/AO$15)),""),"")</f>
        <v/>
      </c>
      <c r="BM60" s="115" t="str">
        <f aca="false">IF(BL60="","",IF(BL60&gt;=B$10,"Y","N"))</f>
        <v/>
      </c>
      <c r="BN60" s="115" t="str">
        <f aca="false">IF(BM60="","",IF(BM60&lt;50%,1,IF(AND(BM60&gt;=50%,BM60&lt;B$10),2,IF(BM60&gt;=B$10,3))))</f>
        <v/>
      </c>
    </row>
    <row r="61" customFormat="false" ht="15.75" hidden="false" customHeight="true" outlineLevel="0" collapsed="false">
      <c r="A61" s="184" t="str">
        <f aca="false">IF(A$6="LECTURE","",IF('Database (LECTURE-RES-PRAC)'!A56="","",'Database (LECTURE-RES-PRAC)'!A56))</f>
        <v/>
      </c>
      <c r="B61" s="184" t="str">
        <f aca="false">IF(B$6="LECTURE","",IF('Database (LECTURE-RES-PRAC)'!B56="","",'Database (LECTURE-RES-PRAC)'!B56))</f>
        <v/>
      </c>
      <c r="C61" s="184" t="str">
        <f aca="false">IF(C$6="LECTURE","",IF('Database (LECTURE-RES-PRAC)'!C56="","",'Database (LECTURE-RES-PRAC)'!C56))</f>
        <v/>
      </c>
      <c r="D61" s="52"/>
      <c r="E61" s="52"/>
      <c r="F61" s="52"/>
      <c r="G61" s="52"/>
      <c r="H61" s="52"/>
      <c r="I61" s="52"/>
      <c r="J61" s="52"/>
      <c r="K61" s="52"/>
      <c r="L61" s="52"/>
      <c r="M61" s="52"/>
      <c r="N61" s="181" t="str">
        <f aca="false">IF(B61&lt;&gt;"",SUM(D61:M61),"")</f>
        <v/>
      </c>
      <c r="O61" s="52"/>
      <c r="P61" s="52"/>
      <c r="Q61" s="52"/>
      <c r="R61" s="52"/>
      <c r="S61" s="52"/>
      <c r="T61" s="52"/>
      <c r="U61" s="52"/>
      <c r="V61" s="52"/>
      <c r="W61" s="52"/>
      <c r="X61" s="52"/>
      <c r="Y61" s="181" t="str">
        <f aca="false">IF(B61&lt;&gt;"",SUM(O61:X61),"")</f>
        <v/>
      </c>
      <c r="Z61" s="52"/>
      <c r="AA61" s="52"/>
      <c r="AB61" s="52"/>
      <c r="AC61" s="52"/>
      <c r="AD61" s="52"/>
      <c r="AE61" s="52"/>
      <c r="AF61" s="52"/>
      <c r="AG61" s="52"/>
      <c r="AH61" s="52"/>
      <c r="AI61" s="52"/>
      <c r="AJ61" s="182" t="str">
        <f aca="false">IF(B61&lt;&gt;"",SUM(Z61:AI61),"")</f>
        <v/>
      </c>
      <c r="AK61" s="185" t="str">
        <f aca="false">IF(B61&lt;&gt;"",IFERROR(IF((SUMIF(D$20:AI$20, "CLO1", D61:AI61)/AO$6)=0,"",(SUMIF(D$20:AI$20, "CLO1", D61:AI61)/AO$6)),""),"")</f>
        <v/>
      </c>
      <c r="AL61" s="115" t="str">
        <f aca="false">IF(AK61="","",IF(AK61&gt;=B$10,"Y","N"))</f>
        <v/>
      </c>
      <c r="AM61" s="115" t="str">
        <f aca="false">IF(AK61="","",IF(AK61&lt;50%,1,IF(AND(AK61&gt;=50%,AK61&lt;B$10),2,IF(AK61&gt;=B$10,3))))</f>
        <v/>
      </c>
      <c r="AN61" s="185" t="str">
        <f aca="false">IF(B61&lt;&gt;"",IFERROR(IF((SUMIF(D$20:AI$20, "CLO2", D61:AI61)/AO$7)=0,"",(SUMIF(D$20:AI$20, "CLO2", D61:AI61)/AO$7)),""),"")</f>
        <v/>
      </c>
      <c r="AO61" s="115" t="str">
        <f aca="false">IF(AN61="","",IF(AN61&gt;=B$10,"Y","N"))</f>
        <v/>
      </c>
      <c r="AP61" s="115" t="str">
        <f aca="false">IF(AN61="","",IF(AN61&lt;50%,1,IF(AND(AN61&gt;=50%,AN61&lt;B$10),2,IF(AN61&gt;=B$10,3))))</f>
        <v/>
      </c>
      <c r="AQ61" s="185" t="str">
        <f aca="false">IF(B61&lt;&gt;"",IFERROR(IF((SUMIF(D$20:AI$20, "CLO3", D61:AI61)/AO$8)=0,"",(SUMIF(D$20:AI$20, "CLO3", D61:AI61)/AO$8)),""),"")</f>
        <v/>
      </c>
      <c r="AR61" s="115" t="str">
        <f aca="false">IF(AQ61="","",IF(AQ61&gt;=B$10,"Y","N"))</f>
        <v/>
      </c>
      <c r="AS61" s="115" t="str">
        <f aca="false">IF(AQ61="","",IF(AQ61&lt;50%,1,IF(AND(AQ61&gt;=50%,AQ61&lt;B$10),2,IF(AQ61&gt;=B$10,3))))</f>
        <v/>
      </c>
      <c r="AT61" s="185" t="str">
        <f aca="false">IF(B61&lt;&gt;"",IFERROR(IF((SUMIF(D$20:AI$20, "CLO4", D61:AI61)/AO$9)=0,"",(SUMIF(D$20:AI$20, "CLO4", D61:AI61)/AO$9)),""),"")</f>
        <v/>
      </c>
      <c r="AU61" s="115" t="str">
        <f aca="false">IF(AT61="","",IF(AT61&gt;=B$10,"Y","N"))</f>
        <v/>
      </c>
      <c r="AV61" s="115" t="str">
        <f aca="false">IF(AT61="","",IF(AT61&lt;50%,1,IF(AND(AT61&gt;=50%,AT61&lt;B$10),2,IF(AT61&gt;=B$10,3))))</f>
        <v/>
      </c>
      <c r="AW61" s="185" t="str">
        <f aca="false">IF(B61&lt;&gt;"",IFERROR(IF((SUMIF(D$20:AI$20, "CLO5", D61:AI61)/AO$10)=0,"",(SUMIF(D$20:AI$20, "CLO5", D61:AI61)/AO$10)),""),"")</f>
        <v/>
      </c>
      <c r="AX61" s="115" t="str">
        <f aca="false">IF(AW61="","",IF(AW61&gt;=B$10,"Y","N"))</f>
        <v/>
      </c>
      <c r="AY61" s="115" t="str">
        <f aca="false">IF(AW61="","",IF(AW61&lt;50%,1,IF(AND(AW61&gt;=50%,AW61&lt;B$10),2,IF(AW61&gt;=B$10,3))))</f>
        <v/>
      </c>
      <c r="AZ61" s="114" t="str">
        <f aca="false">IF(B61&lt;&gt;"",IFERROR(IF((SUMIF(D$20:AI$20, "CLO6", D61:AI61)/AO$11)=0,"",(SUMIF(D$20:AI$20, "CLO6", D61:AI61)/AO$11)),""),"")</f>
        <v/>
      </c>
      <c r="BA61" s="115" t="str">
        <f aca="false">IF(AZ61="","",IF(AZ61&gt;=B$10,"Y","N"))</f>
        <v/>
      </c>
      <c r="BB61" s="115" t="str">
        <f aca="false">IF(BA61="","",IF(BA61&lt;50%,1,IF(AND(BA61&gt;=50%,BA61&lt;B$10),2,IF(BA61&gt;=B$10,3))))</f>
        <v/>
      </c>
      <c r="BC61" s="114" t="str">
        <f aca="false">IF(B61&lt;&gt;"",IFERROR(IF((SUMIF(D$20:AI$20, "CLO7", D61:AI61)/AO$12)=0,"",(SUMIF(D$20:AI$20, "CLO7", D61:AI61)/AO$12)),""),"")</f>
        <v/>
      </c>
      <c r="BD61" s="115" t="str">
        <f aca="false">IF(BC61="","",IF(BC61&gt;=B$10,"Y","N"))</f>
        <v/>
      </c>
      <c r="BE61" s="115" t="str">
        <f aca="false">IF(BD61="","",IF(BD61&lt;50%,1,IF(AND(BD61&gt;=50%,BD61&lt;B$10),2,IF(BD61&gt;=B$10,3))))</f>
        <v/>
      </c>
      <c r="BF61" s="114" t="str">
        <f aca="false">IF(B61&lt;&gt;"",IFERROR(IF((SUMIF(D$20:AI$20, "CLO8", D61:AI61)/AO$13)=0,"",(SUMIF(D$20:AI$20, "CLO8", D61:AI61)/AO$13)),""),"")</f>
        <v/>
      </c>
      <c r="BG61" s="115" t="str">
        <f aca="false">IF(BF61="","",IF(BF61&gt;=B$10,"Y","N"))</f>
        <v/>
      </c>
      <c r="BH61" s="115" t="str">
        <f aca="false">IF(BG61="","",IF(BG61&lt;50%,1,IF(AND(BG61&gt;=50%,BG61&lt;B$10),2,IF(BG61&gt;=B$10,3))))</f>
        <v/>
      </c>
      <c r="BI61" s="114" t="str">
        <f aca="false">IF(B61&lt;&gt;"",IFERROR(IF((SUMIF(D$20:AI$20, "CLO9", D61:AI61)/AO$14)=0,"",(SUMIF(D$20:AI$20, "CLO9", D61:AI61)/AO$14)),""),"")</f>
        <v/>
      </c>
      <c r="BJ61" s="115" t="str">
        <f aca="false">IF(BI61="","",IF(BI61&gt;=B$10,"Y","N"))</f>
        <v/>
      </c>
      <c r="BK61" s="115" t="str">
        <f aca="false">IF(BJ61="","",IF(BJ61&lt;50%,1,IF(AND(BJ61&gt;=50%,BJ61&lt;B$10),2,IF(BJ61&gt;=B$10,3))))</f>
        <v/>
      </c>
      <c r="BL61" s="114" t="str">
        <f aca="false">IF(B61&lt;&gt;"",IFERROR(IF((SUMIF(D$20:AI$20,"CLO10",D61:AI61)/AO$15)=0,"",(SUMIF(D$20:AI$20,"CLO10",D61:AI61)/AO$15)),""),"")</f>
        <v/>
      </c>
      <c r="BM61" s="115" t="str">
        <f aca="false">IF(BL61="","",IF(BL61&gt;=B$10,"Y","N"))</f>
        <v/>
      </c>
      <c r="BN61" s="115" t="str">
        <f aca="false">IF(BM61="","",IF(BM61&lt;50%,1,IF(AND(BM61&gt;=50%,BM61&lt;B$10),2,IF(BM61&gt;=B$10,3))))</f>
        <v/>
      </c>
    </row>
    <row r="62" customFormat="false" ht="15.75" hidden="false" customHeight="true" outlineLevel="0" collapsed="false">
      <c r="A62" s="184" t="str">
        <f aca="false">IF(A$6="LECTURE","",IF('Database (LECTURE-RES-PRAC)'!A57="","",'Database (LECTURE-RES-PRAC)'!A57))</f>
        <v/>
      </c>
      <c r="B62" s="184" t="str">
        <f aca="false">IF(B$6="LECTURE","",IF('Database (LECTURE-RES-PRAC)'!B57="","",'Database (LECTURE-RES-PRAC)'!B57))</f>
        <v/>
      </c>
      <c r="C62" s="184" t="str">
        <f aca="false">IF(C$6="LECTURE","",IF('Database (LECTURE-RES-PRAC)'!C57="","",'Database (LECTURE-RES-PRAC)'!C57))</f>
        <v/>
      </c>
      <c r="D62" s="52"/>
      <c r="E62" s="52"/>
      <c r="F62" s="52"/>
      <c r="G62" s="52"/>
      <c r="H62" s="52"/>
      <c r="I62" s="52"/>
      <c r="J62" s="52"/>
      <c r="K62" s="52"/>
      <c r="L62" s="52"/>
      <c r="M62" s="52"/>
      <c r="N62" s="181" t="str">
        <f aca="false">IF(B62&lt;&gt;"",SUM(D62:M62),"")</f>
        <v/>
      </c>
      <c r="O62" s="52"/>
      <c r="P62" s="52"/>
      <c r="Q62" s="52"/>
      <c r="R62" s="52"/>
      <c r="S62" s="52"/>
      <c r="T62" s="52"/>
      <c r="U62" s="52"/>
      <c r="V62" s="52"/>
      <c r="W62" s="52"/>
      <c r="X62" s="52"/>
      <c r="Y62" s="181" t="str">
        <f aca="false">IF(B62&lt;&gt;"",SUM(O62:X62),"")</f>
        <v/>
      </c>
      <c r="Z62" s="52"/>
      <c r="AA62" s="52"/>
      <c r="AB62" s="52"/>
      <c r="AC62" s="52"/>
      <c r="AD62" s="52"/>
      <c r="AE62" s="52"/>
      <c r="AF62" s="52"/>
      <c r="AG62" s="52"/>
      <c r="AH62" s="52"/>
      <c r="AI62" s="52"/>
      <c r="AJ62" s="182" t="str">
        <f aca="false">IF(B62&lt;&gt;"",SUM(Z62:AI62),"")</f>
        <v/>
      </c>
      <c r="AK62" s="185" t="str">
        <f aca="false">IF(B62&lt;&gt;"",IFERROR(IF((SUMIF(D$20:AI$20, "CLO1", D62:AI62)/AO$6)=0,"",(SUMIF(D$20:AI$20, "CLO1", D62:AI62)/AO$6)),""),"")</f>
        <v/>
      </c>
      <c r="AL62" s="115" t="str">
        <f aca="false">IF(AK62="","",IF(AK62&gt;=B$10,"Y","N"))</f>
        <v/>
      </c>
      <c r="AM62" s="115" t="str">
        <f aca="false">IF(AK62="","",IF(AK62&lt;50%,1,IF(AND(AK62&gt;=50%,AK62&lt;B$10),2,IF(AK62&gt;=B$10,3))))</f>
        <v/>
      </c>
      <c r="AN62" s="185" t="str">
        <f aca="false">IF(B62&lt;&gt;"",IFERROR(IF((SUMIF(D$20:AI$20, "CLO2", D62:AI62)/AO$7)=0,"",(SUMIF(D$20:AI$20, "CLO2", D62:AI62)/AO$7)),""),"")</f>
        <v/>
      </c>
      <c r="AO62" s="115" t="str">
        <f aca="false">IF(AN62="","",IF(AN62&gt;=B$10,"Y","N"))</f>
        <v/>
      </c>
      <c r="AP62" s="115" t="str">
        <f aca="false">IF(AN62="","",IF(AN62&lt;50%,1,IF(AND(AN62&gt;=50%,AN62&lt;B$10),2,IF(AN62&gt;=B$10,3))))</f>
        <v/>
      </c>
      <c r="AQ62" s="185" t="str">
        <f aca="false">IF(B62&lt;&gt;"",IFERROR(IF((SUMIF(D$20:AI$20, "CLO3", D62:AI62)/AO$8)=0,"",(SUMIF(D$20:AI$20, "CLO3", D62:AI62)/AO$8)),""),"")</f>
        <v/>
      </c>
      <c r="AR62" s="115" t="str">
        <f aca="false">IF(AQ62="","",IF(AQ62&gt;=B$10,"Y","N"))</f>
        <v/>
      </c>
      <c r="AS62" s="115" t="str">
        <f aca="false">IF(AQ62="","",IF(AQ62&lt;50%,1,IF(AND(AQ62&gt;=50%,AQ62&lt;B$10),2,IF(AQ62&gt;=B$10,3))))</f>
        <v/>
      </c>
      <c r="AT62" s="185" t="str">
        <f aca="false">IF(B62&lt;&gt;"",IFERROR(IF((SUMIF(D$20:AI$20, "CLO4", D62:AI62)/AO$9)=0,"",(SUMIF(D$20:AI$20, "CLO4", D62:AI62)/AO$9)),""),"")</f>
        <v/>
      </c>
      <c r="AU62" s="115" t="str">
        <f aca="false">IF(AT62="","",IF(AT62&gt;=B$10,"Y","N"))</f>
        <v/>
      </c>
      <c r="AV62" s="115" t="str">
        <f aca="false">IF(AT62="","",IF(AT62&lt;50%,1,IF(AND(AT62&gt;=50%,AT62&lt;B$10),2,IF(AT62&gt;=B$10,3))))</f>
        <v/>
      </c>
      <c r="AW62" s="185" t="str">
        <f aca="false">IF(B62&lt;&gt;"",IFERROR(IF((SUMIF(D$20:AI$20, "CLO5", D62:AI62)/AO$10)=0,"",(SUMIF(D$20:AI$20, "CLO5", D62:AI62)/AO$10)),""),"")</f>
        <v/>
      </c>
      <c r="AX62" s="115" t="str">
        <f aca="false">IF(AW62="","",IF(AW62&gt;=B$10,"Y","N"))</f>
        <v/>
      </c>
      <c r="AY62" s="115" t="str">
        <f aca="false">IF(AW62="","",IF(AW62&lt;50%,1,IF(AND(AW62&gt;=50%,AW62&lt;B$10),2,IF(AW62&gt;=B$10,3))))</f>
        <v/>
      </c>
      <c r="AZ62" s="114" t="str">
        <f aca="false">IF(B62&lt;&gt;"",IFERROR(IF((SUMIF(D$20:AI$20, "CLO6", D62:AI62)/AO$11)=0,"",(SUMIF(D$20:AI$20, "CLO6", D62:AI62)/AO$11)),""),"")</f>
        <v/>
      </c>
      <c r="BA62" s="115" t="str">
        <f aca="false">IF(AZ62="","",IF(AZ62&gt;=B$10,"Y","N"))</f>
        <v/>
      </c>
      <c r="BB62" s="115" t="str">
        <f aca="false">IF(BA62="","",IF(BA62&lt;50%,1,IF(AND(BA62&gt;=50%,BA62&lt;B$10),2,IF(BA62&gt;=B$10,3))))</f>
        <v/>
      </c>
      <c r="BC62" s="114" t="str">
        <f aca="false">IF(B62&lt;&gt;"",IFERROR(IF((SUMIF(D$20:AI$20, "CLO7", D62:AI62)/AO$12)=0,"",(SUMIF(D$20:AI$20, "CLO7", D62:AI62)/AO$12)),""),"")</f>
        <v/>
      </c>
      <c r="BD62" s="115" t="str">
        <f aca="false">IF(BC62="","",IF(BC62&gt;=B$10,"Y","N"))</f>
        <v/>
      </c>
      <c r="BE62" s="115" t="str">
        <f aca="false">IF(BD62="","",IF(BD62&lt;50%,1,IF(AND(BD62&gt;=50%,BD62&lt;B$10),2,IF(BD62&gt;=B$10,3))))</f>
        <v/>
      </c>
      <c r="BF62" s="114" t="str">
        <f aca="false">IF(B62&lt;&gt;"",IFERROR(IF((SUMIF(D$20:AI$20, "CLO8", D62:AI62)/AO$13)=0,"",(SUMIF(D$20:AI$20, "CLO8", D62:AI62)/AO$13)),""),"")</f>
        <v/>
      </c>
      <c r="BG62" s="115" t="str">
        <f aca="false">IF(BF62="","",IF(BF62&gt;=B$10,"Y","N"))</f>
        <v/>
      </c>
      <c r="BH62" s="115" t="str">
        <f aca="false">IF(BG62="","",IF(BG62&lt;50%,1,IF(AND(BG62&gt;=50%,BG62&lt;B$10),2,IF(BG62&gt;=B$10,3))))</f>
        <v/>
      </c>
      <c r="BI62" s="114" t="str">
        <f aca="false">IF(B62&lt;&gt;"",IFERROR(IF((SUMIF(D$20:AI$20, "CLO9", D62:AI62)/AO$14)=0,"",(SUMIF(D$20:AI$20, "CLO9", D62:AI62)/AO$14)),""),"")</f>
        <v/>
      </c>
      <c r="BJ62" s="115" t="str">
        <f aca="false">IF(BI62="","",IF(BI62&gt;=B$10,"Y","N"))</f>
        <v/>
      </c>
      <c r="BK62" s="115" t="str">
        <f aca="false">IF(BJ62="","",IF(BJ62&lt;50%,1,IF(AND(BJ62&gt;=50%,BJ62&lt;B$10),2,IF(BJ62&gt;=B$10,3))))</f>
        <v/>
      </c>
      <c r="BL62" s="114" t="str">
        <f aca="false">IF(B62&lt;&gt;"",IFERROR(IF((SUMIF(D$20:AI$20,"CLO10",D62:AI62)/AO$15)=0,"",(SUMIF(D$20:AI$20,"CLO10",D62:AI62)/AO$15)),""),"")</f>
        <v/>
      </c>
      <c r="BM62" s="115" t="str">
        <f aca="false">IF(BL62="","",IF(BL62&gt;=B$10,"Y","N"))</f>
        <v/>
      </c>
      <c r="BN62" s="115" t="str">
        <f aca="false">IF(BM62="","",IF(BM62&lt;50%,1,IF(AND(BM62&gt;=50%,BM62&lt;B$10),2,IF(BM62&gt;=B$10,3))))</f>
        <v/>
      </c>
    </row>
    <row r="63" customFormat="false" ht="15.75" hidden="false" customHeight="true" outlineLevel="0" collapsed="false">
      <c r="A63" s="184" t="str">
        <f aca="false">IF(A$6="LECTURE","",IF('Database (LECTURE-RES-PRAC)'!A58="","",'Database (LECTURE-RES-PRAC)'!A58))</f>
        <v/>
      </c>
      <c r="B63" s="184" t="str">
        <f aca="false">IF(B$6="LECTURE","",IF('Database (LECTURE-RES-PRAC)'!B58="","",'Database (LECTURE-RES-PRAC)'!B58))</f>
        <v/>
      </c>
      <c r="C63" s="184" t="str">
        <f aca="false">IF(C$6="LECTURE","",IF('Database (LECTURE-RES-PRAC)'!C58="","",'Database (LECTURE-RES-PRAC)'!C58))</f>
        <v/>
      </c>
      <c r="D63" s="52"/>
      <c r="E63" s="52"/>
      <c r="F63" s="52"/>
      <c r="G63" s="52"/>
      <c r="H63" s="52"/>
      <c r="I63" s="52"/>
      <c r="J63" s="52"/>
      <c r="K63" s="52"/>
      <c r="L63" s="52"/>
      <c r="M63" s="52"/>
      <c r="N63" s="181" t="str">
        <f aca="false">IF(B63&lt;&gt;"",SUM(D63:M63),"")</f>
        <v/>
      </c>
      <c r="O63" s="52"/>
      <c r="P63" s="52"/>
      <c r="Q63" s="52"/>
      <c r="R63" s="52"/>
      <c r="S63" s="52"/>
      <c r="T63" s="52"/>
      <c r="U63" s="52"/>
      <c r="V63" s="52"/>
      <c r="W63" s="52"/>
      <c r="X63" s="52"/>
      <c r="Y63" s="181" t="str">
        <f aca="false">IF(B63&lt;&gt;"",SUM(O63:X63),"")</f>
        <v/>
      </c>
      <c r="Z63" s="52"/>
      <c r="AA63" s="52"/>
      <c r="AB63" s="52"/>
      <c r="AC63" s="52"/>
      <c r="AD63" s="52"/>
      <c r="AE63" s="52"/>
      <c r="AF63" s="52"/>
      <c r="AG63" s="52"/>
      <c r="AH63" s="52"/>
      <c r="AI63" s="52"/>
      <c r="AJ63" s="182" t="str">
        <f aca="false">IF(B63&lt;&gt;"",SUM(Z63:AI63),"")</f>
        <v/>
      </c>
      <c r="AK63" s="185" t="str">
        <f aca="false">IF(B63&lt;&gt;"",IFERROR(IF((SUMIF(D$20:AI$20, "CLO1", D63:AI63)/AO$6)=0,"",(SUMIF(D$20:AI$20, "CLO1", D63:AI63)/AO$6)),""),"")</f>
        <v/>
      </c>
      <c r="AL63" s="115" t="str">
        <f aca="false">IF(AK63="","",IF(AK63&gt;=B$10,"Y","N"))</f>
        <v/>
      </c>
      <c r="AM63" s="115" t="str">
        <f aca="false">IF(AK63="","",IF(AK63&lt;50%,1,IF(AND(AK63&gt;=50%,AK63&lt;B$10),2,IF(AK63&gt;=B$10,3))))</f>
        <v/>
      </c>
      <c r="AN63" s="185" t="str">
        <f aca="false">IF(B63&lt;&gt;"",IFERROR(IF((SUMIF(D$20:AI$20, "CLO2", D63:AI63)/AO$7)=0,"",(SUMIF(D$20:AI$20, "CLO2", D63:AI63)/AO$7)),""),"")</f>
        <v/>
      </c>
      <c r="AO63" s="115" t="str">
        <f aca="false">IF(AN63="","",IF(AN63&gt;=B$10,"Y","N"))</f>
        <v/>
      </c>
      <c r="AP63" s="115" t="str">
        <f aca="false">IF(AN63="","",IF(AN63&lt;50%,1,IF(AND(AN63&gt;=50%,AN63&lt;B$10),2,IF(AN63&gt;=B$10,3))))</f>
        <v/>
      </c>
      <c r="AQ63" s="185" t="str">
        <f aca="false">IF(B63&lt;&gt;"",IFERROR(IF((SUMIF(D$20:AI$20, "CLO3", D63:AI63)/AO$8)=0,"",(SUMIF(D$20:AI$20, "CLO3", D63:AI63)/AO$8)),""),"")</f>
        <v/>
      </c>
      <c r="AR63" s="115" t="str">
        <f aca="false">IF(AQ63="","",IF(AQ63&gt;=B$10,"Y","N"))</f>
        <v/>
      </c>
      <c r="AS63" s="115" t="str">
        <f aca="false">IF(AQ63="","",IF(AQ63&lt;50%,1,IF(AND(AQ63&gt;=50%,AQ63&lt;B$10),2,IF(AQ63&gt;=B$10,3))))</f>
        <v/>
      </c>
      <c r="AT63" s="185" t="str">
        <f aca="false">IF(B63&lt;&gt;"",IFERROR(IF((SUMIF(D$20:AI$20, "CLO4", D63:AI63)/AO$9)=0,"",(SUMIF(D$20:AI$20, "CLO4", D63:AI63)/AO$9)),""),"")</f>
        <v/>
      </c>
      <c r="AU63" s="115" t="str">
        <f aca="false">IF(AT63="","",IF(AT63&gt;=B$10,"Y","N"))</f>
        <v/>
      </c>
      <c r="AV63" s="115" t="str">
        <f aca="false">IF(AT63="","",IF(AT63&lt;50%,1,IF(AND(AT63&gt;=50%,AT63&lt;B$10),2,IF(AT63&gt;=B$10,3))))</f>
        <v/>
      </c>
      <c r="AW63" s="185" t="str">
        <f aca="false">IF(B63&lt;&gt;"",IFERROR(IF((SUMIF(D$20:AI$20, "CLO5", D63:AI63)/AO$10)=0,"",(SUMIF(D$20:AI$20, "CLO5", D63:AI63)/AO$10)),""),"")</f>
        <v/>
      </c>
      <c r="AX63" s="115" t="str">
        <f aca="false">IF(AW63="","",IF(AW63&gt;=B$10,"Y","N"))</f>
        <v/>
      </c>
      <c r="AY63" s="115" t="str">
        <f aca="false">IF(AW63="","",IF(AW63&lt;50%,1,IF(AND(AW63&gt;=50%,AW63&lt;B$10),2,IF(AW63&gt;=B$10,3))))</f>
        <v/>
      </c>
      <c r="AZ63" s="114" t="str">
        <f aca="false">IF(B63&lt;&gt;"",IFERROR(IF((SUMIF(D$20:AI$20, "CLO6", D63:AI63)/AO$11)=0,"",(SUMIF(D$20:AI$20, "CLO6", D63:AI63)/AO$11)),""),"")</f>
        <v/>
      </c>
      <c r="BA63" s="115" t="str">
        <f aca="false">IF(AZ63="","",IF(AZ63&gt;=B$10,"Y","N"))</f>
        <v/>
      </c>
      <c r="BB63" s="115" t="str">
        <f aca="false">IF(BA63="","",IF(BA63&lt;50%,1,IF(AND(BA63&gt;=50%,BA63&lt;B$10),2,IF(BA63&gt;=B$10,3))))</f>
        <v/>
      </c>
      <c r="BC63" s="114" t="str">
        <f aca="false">IF(B63&lt;&gt;"",IFERROR(IF((SUMIF(D$20:AI$20, "CLO7", D63:AI63)/AO$12)=0,"",(SUMIF(D$20:AI$20, "CLO7", D63:AI63)/AO$12)),""),"")</f>
        <v/>
      </c>
      <c r="BD63" s="115" t="str">
        <f aca="false">IF(BC63="","",IF(BC63&gt;=B$10,"Y","N"))</f>
        <v/>
      </c>
      <c r="BE63" s="115" t="str">
        <f aca="false">IF(BD63="","",IF(BD63&lt;50%,1,IF(AND(BD63&gt;=50%,BD63&lt;B$10),2,IF(BD63&gt;=B$10,3))))</f>
        <v/>
      </c>
      <c r="BF63" s="114" t="str">
        <f aca="false">IF(B63&lt;&gt;"",IFERROR(IF((SUMIF(D$20:AI$20, "CLO8", D63:AI63)/AO$13)=0,"",(SUMIF(D$20:AI$20, "CLO8", D63:AI63)/AO$13)),""),"")</f>
        <v/>
      </c>
      <c r="BG63" s="115" t="str">
        <f aca="false">IF(BF63="","",IF(BF63&gt;=B$10,"Y","N"))</f>
        <v/>
      </c>
      <c r="BH63" s="115" t="str">
        <f aca="false">IF(BG63="","",IF(BG63&lt;50%,1,IF(AND(BG63&gt;=50%,BG63&lt;B$10),2,IF(BG63&gt;=B$10,3))))</f>
        <v/>
      </c>
      <c r="BI63" s="114" t="str">
        <f aca="false">IF(B63&lt;&gt;"",IFERROR(IF((SUMIF(D$20:AI$20, "CLO9", D63:AI63)/AO$14)=0,"",(SUMIF(D$20:AI$20, "CLO9", D63:AI63)/AO$14)),""),"")</f>
        <v/>
      </c>
      <c r="BJ63" s="115" t="str">
        <f aca="false">IF(BI63="","",IF(BI63&gt;=B$10,"Y","N"))</f>
        <v/>
      </c>
      <c r="BK63" s="115" t="str">
        <f aca="false">IF(BJ63="","",IF(BJ63&lt;50%,1,IF(AND(BJ63&gt;=50%,BJ63&lt;B$10),2,IF(BJ63&gt;=B$10,3))))</f>
        <v/>
      </c>
      <c r="BL63" s="114" t="str">
        <f aca="false">IF(B63&lt;&gt;"",IFERROR(IF((SUMIF(D$20:AI$20,"CLO10",D63:AI63)/AO$15)=0,"",(SUMIF(D$20:AI$20,"CLO10",D63:AI63)/AO$15)),""),"")</f>
        <v/>
      </c>
      <c r="BM63" s="115" t="str">
        <f aca="false">IF(BL63="","",IF(BL63&gt;=B$10,"Y","N"))</f>
        <v/>
      </c>
      <c r="BN63" s="115" t="str">
        <f aca="false">IF(BM63="","",IF(BM63&lt;50%,1,IF(AND(BM63&gt;=50%,BM63&lt;B$10),2,IF(BM63&gt;=B$10,3))))</f>
        <v/>
      </c>
    </row>
    <row r="64" customFormat="false" ht="15.75" hidden="false" customHeight="true" outlineLevel="0" collapsed="false">
      <c r="A64" s="184" t="str">
        <f aca="false">IF(A$6="LECTURE","",IF('Database (LECTURE-RES-PRAC)'!A59="","",'Database (LECTURE-RES-PRAC)'!A59))</f>
        <v/>
      </c>
      <c r="B64" s="184" t="str">
        <f aca="false">IF(B$6="LECTURE","",IF('Database (LECTURE-RES-PRAC)'!B59="","",'Database (LECTURE-RES-PRAC)'!B59))</f>
        <v/>
      </c>
      <c r="C64" s="184" t="str">
        <f aca="false">IF(C$6="LECTURE","",IF('Database (LECTURE-RES-PRAC)'!C59="","",'Database (LECTURE-RES-PRAC)'!C59))</f>
        <v/>
      </c>
      <c r="D64" s="52"/>
      <c r="E64" s="52"/>
      <c r="F64" s="52"/>
      <c r="G64" s="52"/>
      <c r="H64" s="52"/>
      <c r="I64" s="52"/>
      <c r="J64" s="52"/>
      <c r="K64" s="52"/>
      <c r="L64" s="52"/>
      <c r="M64" s="52"/>
      <c r="N64" s="181" t="str">
        <f aca="false">IF(B64&lt;&gt;"",SUM(D64:M64),"")</f>
        <v/>
      </c>
      <c r="O64" s="52"/>
      <c r="P64" s="52"/>
      <c r="Q64" s="52"/>
      <c r="R64" s="52"/>
      <c r="S64" s="52"/>
      <c r="T64" s="52"/>
      <c r="U64" s="52"/>
      <c r="V64" s="52"/>
      <c r="W64" s="52"/>
      <c r="X64" s="52"/>
      <c r="Y64" s="181" t="str">
        <f aca="false">IF(B64&lt;&gt;"",SUM(O64:X64),"")</f>
        <v/>
      </c>
      <c r="Z64" s="52"/>
      <c r="AA64" s="52"/>
      <c r="AB64" s="52"/>
      <c r="AC64" s="52"/>
      <c r="AD64" s="52"/>
      <c r="AE64" s="52"/>
      <c r="AF64" s="52"/>
      <c r="AG64" s="52"/>
      <c r="AH64" s="52"/>
      <c r="AI64" s="52"/>
      <c r="AJ64" s="182" t="str">
        <f aca="false">IF(B64&lt;&gt;"",SUM(Z64:AI64),"")</f>
        <v/>
      </c>
      <c r="AK64" s="185" t="str">
        <f aca="false">IF(B64&lt;&gt;"",IFERROR(IF((SUMIF(D$20:AI$20, "CLO1", D64:AI64)/AO$6)=0,"",(SUMIF(D$20:AI$20, "CLO1", D64:AI64)/AO$6)),""),"")</f>
        <v/>
      </c>
      <c r="AL64" s="115" t="str">
        <f aca="false">IF(AK64="","",IF(AK64&gt;=B$10,"Y","N"))</f>
        <v/>
      </c>
      <c r="AM64" s="115" t="str">
        <f aca="false">IF(AK64="","",IF(AK64&lt;50%,1,IF(AND(AK64&gt;=50%,AK64&lt;B$10),2,IF(AK64&gt;=B$10,3))))</f>
        <v/>
      </c>
      <c r="AN64" s="185" t="str">
        <f aca="false">IF(B64&lt;&gt;"",IFERROR(IF((SUMIF(D$20:AI$20, "CLO2", D64:AI64)/AO$7)=0,"",(SUMIF(D$20:AI$20, "CLO2", D64:AI64)/AO$7)),""),"")</f>
        <v/>
      </c>
      <c r="AO64" s="115" t="str">
        <f aca="false">IF(AN64="","",IF(AN64&gt;=B$10,"Y","N"))</f>
        <v/>
      </c>
      <c r="AP64" s="115" t="str">
        <f aca="false">IF(AN64="","",IF(AN64&lt;50%,1,IF(AND(AN64&gt;=50%,AN64&lt;B$10),2,IF(AN64&gt;=B$10,3))))</f>
        <v/>
      </c>
      <c r="AQ64" s="185" t="str">
        <f aca="false">IF(B64&lt;&gt;"",IFERROR(IF((SUMIF(D$20:AI$20, "CLO3", D64:AI64)/AO$8)=0,"",(SUMIF(D$20:AI$20, "CLO3", D64:AI64)/AO$8)),""),"")</f>
        <v/>
      </c>
      <c r="AR64" s="115" t="str">
        <f aca="false">IF(AQ64="","",IF(AQ64&gt;=B$10,"Y","N"))</f>
        <v/>
      </c>
      <c r="AS64" s="115" t="str">
        <f aca="false">IF(AQ64="","",IF(AQ64&lt;50%,1,IF(AND(AQ64&gt;=50%,AQ64&lt;B$10),2,IF(AQ64&gt;=B$10,3))))</f>
        <v/>
      </c>
      <c r="AT64" s="185" t="str">
        <f aca="false">IF(B64&lt;&gt;"",IFERROR(IF((SUMIF(D$20:AI$20, "CLO4", D64:AI64)/AO$9)=0,"",(SUMIF(D$20:AI$20, "CLO4", D64:AI64)/AO$9)),""),"")</f>
        <v/>
      </c>
      <c r="AU64" s="115" t="str">
        <f aca="false">IF(AT64="","",IF(AT64&gt;=B$10,"Y","N"))</f>
        <v/>
      </c>
      <c r="AV64" s="115" t="str">
        <f aca="false">IF(AT64="","",IF(AT64&lt;50%,1,IF(AND(AT64&gt;=50%,AT64&lt;B$10),2,IF(AT64&gt;=B$10,3))))</f>
        <v/>
      </c>
      <c r="AW64" s="185" t="str">
        <f aca="false">IF(B64&lt;&gt;"",IFERROR(IF((SUMIF(D$20:AI$20, "CLO5", D64:AI64)/AO$10)=0,"",(SUMIF(D$20:AI$20, "CLO5", D64:AI64)/AO$10)),""),"")</f>
        <v/>
      </c>
      <c r="AX64" s="115" t="str">
        <f aca="false">IF(AW64="","",IF(AW64&gt;=B$10,"Y","N"))</f>
        <v/>
      </c>
      <c r="AY64" s="115" t="str">
        <f aca="false">IF(AW64="","",IF(AW64&lt;50%,1,IF(AND(AW64&gt;=50%,AW64&lt;B$10),2,IF(AW64&gt;=B$10,3))))</f>
        <v/>
      </c>
      <c r="AZ64" s="114" t="str">
        <f aca="false">IF(B64&lt;&gt;"",IFERROR(IF((SUMIF(D$20:AI$20, "CLO6", D64:AI64)/AO$11)=0,"",(SUMIF(D$20:AI$20, "CLO6", D64:AI64)/AO$11)),""),"")</f>
        <v/>
      </c>
      <c r="BA64" s="115" t="str">
        <f aca="false">IF(AZ64="","",IF(AZ64&gt;=B$10,"Y","N"))</f>
        <v/>
      </c>
      <c r="BB64" s="115" t="str">
        <f aca="false">IF(BA64="","",IF(BA64&lt;50%,1,IF(AND(BA64&gt;=50%,BA64&lt;B$10),2,IF(BA64&gt;=B$10,3))))</f>
        <v/>
      </c>
      <c r="BC64" s="114" t="str">
        <f aca="false">IF(B64&lt;&gt;"",IFERROR(IF((SUMIF(D$20:AI$20, "CLO7", D64:AI64)/AO$12)=0,"",(SUMIF(D$20:AI$20, "CLO7", D64:AI64)/AO$12)),""),"")</f>
        <v/>
      </c>
      <c r="BD64" s="115" t="str">
        <f aca="false">IF(BC64="","",IF(BC64&gt;=B$10,"Y","N"))</f>
        <v/>
      </c>
      <c r="BE64" s="115" t="str">
        <f aca="false">IF(BD64="","",IF(BD64&lt;50%,1,IF(AND(BD64&gt;=50%,BD64&lt;B$10),2,IF(BD64&gt;=B$10,3))))</f>
        <v/>
      </c>
      <c r="BF64" s="114" t="str">
        <f aca="false">IF(B64&lt;&gt;"",IFERROR(IF((SUMIF(D$20:AI$20, "CLO8", D64:AI64)/AO$13)=0,"",(SUMIF(D$20:AI$20, "CLO8", D64:AI64)/AO$13)),""),"")</f>
        <v/>
      </c>
      <c r="BG64" s="115" t="str">
        <f aca="false">IF(BF64="","",IF(BF64&gt;=B$10,"Y","N"))</f>
        <v/>
      </c>
      <c r="BH64" s="115" t="str">
        <f aca="false">IF(BG64="","",IF(BG64&lt;50%,1,IF(AND(BG64&gt;=50%,BG64&lt;B$10),2,IF(BG64&gt;=B$10,3))))</f>
        <v/>
      </c>
      <c r="BI64" s="114" t="str">
        <f aca="false">IF(B64&lt;&gt;"",IFERROR(IF((SUMIF(D$20:AI$20, "CLO9", D64:AI64)/AO$14)=0,"",(SUMIF(D$20:AI$20, "CLO9", D64:AI64)/AO$14)),""),"")</f>
        <v/>
      </c>
      <c r="BJ64" s="115" t="str">
        <f aca="false">IF(BI64="","",IF(BI64&gt;=B$10,"Y","N"))</f>
        <v/>
      </c>
      <c r="BK64" s="115" t="str">
        <f aca="false">IF(BJ64="","",IF(BJ64&lt;50%,1,IF(AND(BJ64&gt;=50%,BJ64&lt;B$10),2,IF(BJ64&gt;=B$10,3))))</f>
        <v/>
      </c>
      <c r="BL64" s="114" t="str">
        <f aca="false">IF(B64&lt;&gt;"",IFERROR(IF((SUMIF(D$20:AI$20,"CLO10",D64:AI64)/AO$15)=0,"",(SUMIF(D$20:AI$20,"CLO10",D64:AI64)/AO$15)),""),"")</f>
        <v/>
      </c>
      <c r="BM64" s="115" t="str">
        <f aca="false">IF(BL64="","",IF(BL64&gt;=B$10,"Y","N"))</f>
        <v/>
      </c>
      <c r="BN64" s="115" t="str">
        <f aca="false">IF(BM64="","",IF(BM64&lt;50%,1,IF(AND(BM64&gt;=50%,BM64&lt;B$10),2,IF(BM64&gt;=B$10,3))))</f>
        <v/>
      </c>
    </row>
    <row r="65" customFormat="false" ht="15.75" hidden="false" customHeight="true" outlineLevel="0" collapsed="false">
      <c r="A65" s="184" t="str">
        <f aca="false">IF(A$6="LECTURE","",IF('Database (LECTURE-RES-PRAC)'!A60="","",'Database (LECTURE-RES-PRAC)'!A60))</f>
        <v/>
      </c>
      <c r="B65" s="184" t="str">
        <f aca="false">IF(B$6="LECTURE","",IF('Database (LECTURE-RES-PRAC)'!B60="","",'Database (LECTURE-RES-PRAC)'!B60))</f>
        <v/>
      </c>
      <c r="C65" s="184" t="str">
        <f aca="false">IF(C$6="LECTURE","",IF('Database (LECTURE-RES-PRAC)'!C60="","",'Database (LECTURE-RES-PRAC)'!C60))</f>
        <v/>
      </c>
      <c r="D65" s="52"/>
      <c r="E65" s="52"/>
      <c r="F65" s="52"/>
      <c r="G65" s="52"/>
      <c r="H65" s="52"/>
      <c r="I65" s="52"/>
      <c r="J65" s="52"/>
      <c r="K65" s="52"/>
      <c r="L65" s="52"/>
      <c r="M65" s="52"/>
      <c r="N65" s="181" t="str">
        <f aca="false">IF(B65&lt;&gt;"",SUM(D65:M65),"")</f>
        <v/>
      </c>
      <c r="O65" s="52"/>
      <c r="P65" s="52"/>
      <c r="Q65" s="52"/>
      <c r="R65" s="52"/>
      <c r="S65" s="52"/>
      <c r="T65" s="52"/>
      <c r="U65" s="52"/>
      <c r="V65" s="52"/>
      <c r="W65" s="52"/>
      <c r="X65" s="52"/>
      <c r="Y65" s="181" t="str">
        <f aca="false">IF(B65&lt;&gt;"",SUM(O65:X65),"")</f>
        <v/>
      </c>
      <c r="Z65" s="52"/>
      <c r="AA65" s="52"/>
      <c r="AB65" s="52"/>
      <c r="AC65" s="52"/>
      <c r="AD65" s="52"/>
      <c r="AE65" s="52"/>
      <c r="AF65" s="52"/>
      <c r="AG65" s="52"/>
      <c r="AH65" s="52"/>
      <c r="AI65" s="52"/>
      <c r="AJ65" s="182" t="str">
        <f aca="false">IF(B65&lt;&gt;"",SUM(Z65:AI65),"")</f>
        <v/>
      </c>
      <c r="AK65" s="185" t="str">
        <f aca="false">IF(B65&lt;&gt;"",IFERROR(IF((SUMIF(D$20:AI$20, "CLO1", D65:AI65)/AO$6)=0,"",(SUMIF(D$20:AI$20, "CLO1", D65:AI65)/AO$6)),""),"")</f>
        <v/>
      </c>
      <c r="AL65" s="115" t="str">
        <f aca="false">IF(AK65="","",IF(AK65&gt;=B$10,"Y","N"))</f>
        <v/>
      </c>
      <c r="AM65" s="115" t="str">
        <f aca="false">IF(AK65="","",IF(AK65&lt;50%,1,IF(AND(AK65&gt;=50%,AK65&lt;B$10),2,IF(AK65&gt;=B$10,3))))</f>
        <v/>
      </c>
      <c r="AN65" s="185" t="str">
        <f aca="false">IF(B65&lt;&gt;"",IFERROR(IF((SUMIF(D$20:AI$20, "CLO2", D65:AI65)/AO$7)=0,"",(SUMIF(D$20:AI$20, "CLO2", D65:AI65)/AO$7)),""),"")</f>
        <v/>
      </c>
      <c r="AO65" s="115" t="str">
        <f aca="false">IF(AN65="","",IF(AN65&gt;=B$10,"Y","N"))</f>
        <v/>
      </c>
      <c r="AP65" s="115" t="str">
        <f aca="false">IF(AN65="","",IF(AN65&lt;50%,1,IF(AND(AN65&gt;=50%,AN65&lt;B$10),2,IF(AN65&gt;=B$10,3))))</f>
        <v/>
      </c>
      <c r="AQ65" s="185" t="str">
        <f aca="false">IF(B65&lt;&gt;"",IFERROR(IF((SUMIF(D$20:AI$20, "CLO3", D65:AI65)/AO$8)=0,"",(SUMIF(D$20:AI$20, "CLO3", D65:AI65)/AO$8)),""),"")</f>
        <v/>
      </c>
      <c r="AR65" s="115" t="str">
        <f aca="false">IF(AQ65="","",IF(AQ65&gt;=B$10,"Y","N"))</f>
        <v/>
      </c>
      <c r="AS65" s="115" t="str">
        <f aca="false">IF(AQ65="","",IF(AQ65&lt;50%,1,IF(AND(AQ65&gt;=50%,AQ65&lt;B$10),2,IF(AQ65&gt;=B$10,3))))</f>
        <v/>
      </c>
      <c r="AT65" s="185" t="str">
        <f aca="false">IF(B65&lt;&gt;"",IFERROR(IF((SUMIF(D$20:AI$20, "CLO4", D65:AI65)/AO$9)=0,"",(SUMIF(D$20:AI$20, "CLO4", D65:AI65)/AO$9)),""),"")</f>
        <v/>
      </c>
      <c r="AU65" s="115" t="str">
        <f aca="false">IF(AT65="","",IF(AT65&gt;=B$10,"Y","N"))</f>
        <v/>
      </c>
      <c r="AV65" s="115" t="str">
        <f aca="false">IF(AT65="","",IF(AT65&lt;50%,1,IF(AND(AT65&gt;=50%,AT65&lt;B$10),2,IF(AT65&gt;=B$10,3))))</f>
        <v/>
      </c>
      <c r="AW65" s="185" t="str">
        <f aca="false">IF(B65&lt;&gt;"",IFERROR(IF((SUMIF(D$20:AI$20, "CLO5", D65:AI65)/AO$10)=0,"",(SUMIF(D$20:AI$20, "CLO5", D65:AI65)/AO$10)),""),"")</f>
        <v/>
      </c>
      <c r="AX65" s="115" t="str">
        <f aca="false">IF(AW65="","",IF(AW65&gt;=B$10,"Y","N"))</f>
        <v/>
      </c>
      <c r="AY65" s="115" t="str">
        <f aca="false">IF(AW65="","",IF(AW65&lt;50%,1,IF(AND(AW65&gt;=50%,AW65&lt;B$10),2,IF(AW65&gt;=B$10,3))))</f>
        <v/>
      </c>
      <c r="AZ65" s="114" t="str">
        <f aca="false">IF(B65&lt;&gt;"",IFERROR(IF((SUMIF(D$20:AI$20, "CLO6", D65:AI65)/AO$11)=0,"",(SUMIF(D$20:AI$20, "CLO6", D65:AI65)/AO$11)),""),"")</f>
        <v/>
      </c>
      <c r="BA65" s="115" t="str">
        <f aca="false">IF(AZ65="","",IF(AZ65&gt;=B$10,"Y","N"))</f>
        <v/>
      </c>
      <c r="BB65" s="115" t="str">
        <f aca="false">IF(BA65="","",IF(BA65&lt;50%,1,IF(AND(BA65&gt;=50%,BA65&lt;B$10),2,IF(BA65&gt;=B$10,3))))</f>
        <v/>
      </c>
      <c r="BC65" s="114" t="str">
        <f aca="false">IF(B65&lt;&gt;"",IFERROR(IF((SUMIF(D$20:AI$20, "CLO7", D65:AI65)/AO$12)=0,"",(SUMIF(D$20:AI$20, "CLO7", D65:AI65)/AO$12)),""),"")</f>
        <v/>
      </c>
      <c r="BD65" s="115" t="str">
        <f aca="false">IF(BC65="","",IF(BC65&gt;=B$10,"Y","N"))</f>
        <v/>
      </c>
      <c r="BE65" s="115" t="str">
        <f aca="false">IF(BD65="","",IF(BD65&lt;50%,1,IF(AND(BD65&gt;=50%,BD65&lt;B$10),2,IF(BD65&gt;=B$10,3))))</f>
        <v/>
      </c>
      <c r="BF65" s="114" t="str">
        <f aca="false">IF(B65&lt;&gt;"",IFERROR(IF((SUMIF(D$20:AI$20, "CLO8", D65:AI65)/AO$13)=0,"",(SUMIF(D$20:AI$20, "CLO8", D65:AI65)/AO$13)),""),"")</f>
        <v/>
      </c>
      <c r="BG65" s="115" t="str">
        <f aca="false">IF(BF65="","",IF(BF65&gt;=B$10,"Y","N"))</f>
        <v/>
      </c>
      <c r="BH65" s="115" t="str">
        <f aca="false">IF(BG65="","",IF(BG65&lt;50%,1,IF(AND(BG65&gt;=50%,BG65&lt;B$10),2,IF(BG65&gt;=B$10,3))))</f>
        <v/>
      </c>
      <c r="BI65" s="114" t="str">
        <f aca="false">IF(B65&lt;&gt;"",IFERROR(IF((SUMIF(D$20:AI$20, "CLO9", D65:AI65)/AO$14)=0,"",(SUMIF(D$20:AI$20, "CLO9", D65:AI65)/AO$14)),""),"")</f>
        <v/>
      </c>
      <c r="BJ65" s="115" t="str">
        <f aca="false">IF(BI65="","",IF(BI65&gt;=B$10,"Y","N"))</f>
        <v/>
      </c>
      <c r="BK65" s="115" t="str">
        <f aca="false">IF(BJ65="","",IF(BJ65&lt;50%,1,IF(AND(BJ65&gt;=50%,BJ65&lt;B$10),2,IF(BJ65&gt;=B$10,3))))</f>
        <v/>
      </c>
      <c r="BL65" s="114" t="str">
        <f aca="false">IF(B65&lt;&gt;"",IFERROR(IF((SUMIF(D$20:AI$20,"CLO10",D65:AI65)/AO$15)=0,"",(SUMIF(D$20:AI$20,"CLO10",D65:AI65)/AO$15)),""),"")</f>
        <v/>
      </c>
      <c r="BM65" s="115" t="str">
        <f aca="false">IF(BL65="","",IF(BL65&gt;=B$10,"Y","N"))</f>
        <v/>
      </c>
      <c r="BN65" s="115" t="str">
        <f aca="false">IF(BM65="","",IF(BM65&lt;50%,1,IF(AND(BM65&gt;=50%,BM65&lt;B$10),2,IF(BM65&gt;=B$10,3))))</f>
        <v/>
      </c>
    </row>
    <row r="66" customFormat="false" ht="15.75" hidden="false" customHeight="true" outlineLevel="0" collapsed="false">
      <c r="A66" s="184" t="str">
        <f aca="false">IF(A$6="LECTURE","",IF('Database (LECTURE-RES-PRAC)'!A61="","",'Database (LECTURE-RES-PRAC)'!A61))</f>
        <v/>
      </c>
      <c r="B66" s="184" t="str">
        <f aca="false">IF(B$6="LECTURE","",IF('Database (LECTURE-RES-PRAC)'!B61="","",'Database (LECTURE-RES-PRAC)'!B61))</f>
        <v/>
      </c>
      <c r="C66" s="184" t="str">
        <f aca="false">IF(C$6="LECTURE","",IF('Database (LECTURE-RES-PRAC)'!C61="","",'Database (LECTURE-RES-PRAC)'!C61))</f>
        <v/>
      </c>
      <c r="D66" s="52"/>
      <c r="E66" s="52"/>
      <c r="F66" s="52"/>
      <c r="G66" s="52"/>
      <c r="H66" s="52"/>
      <c r="I66" s="52"/>
      <c r="J66" s="52"/>
      <c r="K66" s="52"/>
      <c r="L66" s="52"/>
      <c r="M66" s="52"/>
      <c r="N66" s="181" t="str">
        <f aca="false">IF(B66&lt;&gt;"",SUM(D66:M66),"")</f>
        <v/>
      </c>
      <c r="O66" s="52"/>
      <c r="P66" s="52"/>
      <c r="Q66" s="52"/>
      <c r="R66" s="52"/>
      <c r="S66" s="52"/>
      <c r="T66" s="52"/>
      <c r="U66" s="52"/>
      <c r="V66" s="52"/>
      <c r="W66" s="52"/>
      <c r="X66" s="52"/>
      <c r="Y66" s="181" t="str">
        <f aca="false">IF(B66&lt;&gt;"",SUM(O66:X66),"")</f>
        <v/>
      </c>
      <c r="Z66" s="52"/>
      <c r="AA66" s="52"/>
      <c r="AB66" s="52"/>
      <c r="AC66" s="52"/>
      <c r="AD66" s="52"/>
      <c r="AE66" s="52"/>
      <c r="AF66" s="52"/>
      <c r="AG66" s="52"/>
      <c r="AH66" s="52"/>
      <c r="AI66" s="52"/>
      <c r="AJ66" s="182" t="str">
        <f aca="false">IF(B66&lt;&gt;"",SUM(Z66:AI66),"")</f>
        <v/>
      </c>
      <c r="AK66" s="185" t="str">
        <f aca="false">IF(B66&lt;&gt;"",IFERROR(IF((SUMIF(D$20:AI$20, "CLO1", D66:AI66)/AO$6)=0,"",(SUMIF(D$20:AI$20, "CLO1", D66:AI66)/AO$6)),""),"")</f>
        <v/>
      </c>
      <c r="AL66" s="115" t="str">
        <f aca="false">IF(AK66="","",IF(AK66&gt;=B$10,"Y","N"))</f>
        <v/>
      </c>
      <c r="AM66" s="115" t="str">
        <f aca="false">IF(AK66="","",IF(AK66&lt;50%,1,IF(AND(AK66&gt;=50%,AK66&lt;B$10),2,IF(AK66&gt;=B$10,3))))</f>
        <v/>
      </c>
      <c r="AN66" s="185" t="str">
        <f aca="false">IF(B66&lt;&gt;"",IFERROR(IF((SUMIF(D$20:AI$20, "CLO2", D66:AI66)/AO$7)=0,"",(SUMIF(D$20:AI$20, "CLO2", D66:AI66)/AO$7)),""),"")</f>
        <v/>
      </c>
      <c r="AO66" s="115" t="str">
        <f aca="false">IF(AN66="","",IF(AN66&gt;=B$10,"Y","N"))</f>
        <v/>
      </c>
      <c r="AP66" s="115" t="str">
        <f aca="false">IF(AN66="","",IF(AN66&lt;50%,1,IF(AND(AN66&gt;=50%,AN66&lt;B$10),2,IF(AN66&gt;=B$10,3))))</f>
        <v/>
      </c>
      <c r="AQ66" s="185" t="str">
        <f aca="false">IF(B66&lt;&gt;"",IFERROR(IF((SUMIF(D$20:AI$20, "CLO3", D66:AI66)/AO$8)=0,"",(SUMIF(D$20:AI$20, "CLO3", D66:AI66)/AO$8)),""),"")</f>
        <v/>
      </c>
      <c r="AR66" s="115" t="str">
        <f aca="false">IF(AQ66="","",IF(AQ66&gt;=B$10,"Y","N"))</f>
        <v/>
      </c>
      <c r="AS66" s="115" t="str">
        <f aca="false">IF(AQ66="","",IF(AQ66&lt;50%,1,IF(AND(AQ66&gt;=50%,AQ66&lt;B$10),2,IF(AQ66&gt;=B$10,3))))</f>
        <v/>
      </c>
      <c r="AT66" s="185" t="str">
        <f aca="false">IF(B66&lt;&gt;"",IFERROR(IF((SUMIF(D$20:AI$20, "CLO4", D66:AI66)/AO$9)=0,"",(SUMIF(D$20:AI$20, "CLO4", D66:AI66)/AO$9)),""),"")</f>
        <v/>
      </c>
      <c r="AU66" s="115" t="str">
        <f aca="false">IF(AT66="","",IF(AT66&gt;=B$10,"Y","N"))</f>
        <v/>
      </c>
      <c r="AV66" s="115" t="str">
        <f aca="false">IF(AT66="","",IF(AT66&lt;50%,1,IF(AND(AT66&gt;=50%,AT66&lt;B$10),2,IF(AT66&gt;=B$10,3))))</f>
        <v/>
      </c>
      <c r="AW66" s="185" t="str">
        <f aca="false">IF(B66&lt;&gt;"",IFERROR(IF((SUMIF(D$20:AI$20, "CLO5", D66:AI66)/AO$10)=0,"",(SUMIF(D$20:AI$20, "CLO5", D66:AI66)/AO$10)),""),"")</f>
        <v/>
      </c>
      <c r="AX66" s="115" t="str">
        <f aca="false">IF(AW66="","",IF(AW66&gt;=B$10,"Y","N"))</f>
        <v/>
      </c>
      <c r="AY66" s="115" t="str">
        <f aca="false">IF(AW66="","",IF(AW66&lt;50%,1,IF(AND(AW66&gt;=50%,AW66&lt;B$10),2,IF(AW66&gt;=B$10,3))))</f>
        <v/>
      </c>
      <c r="AZ66" s="114" t="str">
        <f aca="false">IF(B66&lt;&gt;"",IFERROR(IF((SUMIF(D$20:AI$20, "CLO6", D66:AI66)/AO$11)=0,"",(SUMIF(D$20:AI$20, "CLO6", D66:AI66)/AO$11)),""),"")</f>
        <v/>
      </c>
      <c r="BA66" s="115" t="str">
        <f aca="false">IF(AZ66="","",IF(AZ66&gt;=B$10,"Y","N"))</f>
        <v/>
      </c>
      <c r="BB66" s="115" t="str">
        <f aca="false">IF(BA66="","",IF(BA66&lt;50%,1,IF(AND(BA66&gt;=50%,BA66&lt;B$10),2,IF(BA66&gt;=B$10,3))))</f>
        <v/>
      </c>
      <c r="BC66" s="114" t="str">
        <f aca="false">IF(B66&lt;&gt;"",IFERROR(IF((SUMIF(D$20:AI$20, "CLO7", D66:AI66)/AO$12)=0,"",(SUMIF(D$20:AI$20, "CLO7", D66:AI66)/AO$12)),""),"")</f>
        <v/>
      </c>
      <c r="BD66" s="115" t="str">
        <f aca="false">IF(BC66="","",IF(BC66&gt;=B$10,"Y","N"))</f>
        <v/>
      </c>
      <c r="BE66" s="115" t="str">
        <f aca="false">IF(BD66="","",IF(BD66&lt;50%,1,IF(AND(BD66&gt;=50%,BD66&lt;B$10),2,IF(BD66&gt;=B$10,3))))</f>
        <v/>
      </c>
      <c r="BF66" s="114" t="str">
        <f aca="false">IF(B66&lt;&gt;"",IFERROR(IF((SUMIF(D$20:AI$20, "CLO8", D66:AI66)/AO$13)=0,"",(SUMIF(D$20:AI$20, "CLO8", D66:AI66)/AO$13)),""),"")</f>
        <v/>
      </c>
      <c r="BG66" s="115" t="str">
        <f aca="false">IF(BF66="","",IF(BF66&gt;=B$10,"Y","N"))</f>
        <v/>
      </c>
      <c r="BH66" s="115" t="str">
        <f aca="false">IF(BG66="","",IF(BG66&lt;50%,1,IF(AND(BG66&gt;=50%,BG66&lt;B$10),2,IF(BG66&gt;=B$10,3))))</f>
        <v/>
      </c>
      <c r="BI66" s="114" t="str">
        <f aca="false">IF(B66&lt;&gt;"",IFERROR(IF((SUMIF(D$20:AI$20, "CLO9", D66:AI66)/AO$14)=0,"",(SUMIF(D$20:AI$20, "CLO9", D66:AI66)/AO$14)),""),"")</f>
        <v/>
      </c>
      <c r="BJ66" s="115" t="str">
        <f aca="false">IF(BI66="","",IF(BI66&gt;=B$10,"Y","N"))</f>
        <v/>
      </c>
      <c r="BK66" s="115" t="str">
        <f aca="false">IF(BJ66="","",IF(BJ66&lt;50%,1,IF(AND(BJ66&gt;=50%,BJ66&lt;B$10),2,IF(BJ66&gt;=B$10,3))))</f>
        <v/>
      </c>
      <c r="BL66" s="114" t="str">
        <f aca="false">IF(B66&lt;&gt;"",IFERROR(IF((SUMIF(D$20:AI$20,"CLO10",D66:AI66)/AO$15)=0,"",(SUMIF(D$20:AI$20,"CLO10",D66:AI66)/AO$15)),""),"")</f>
        <v/>
      </c>
      <c r="BM66" s="115" t="str">
        <f aca="false">IF(BL66="","",IF(BL66&gt;=B$10,"Y","N"))</f>
        <v/>
      </c>
      <c r="BN66" s="115" t="str">
        <f aca="false">IF(BM66="","",IF(BM66&lt;50%,1,IF(AND(BM66&gt;=50%,BM66&lt;B$10),2,IF(BM66&gt;=B$10,3))))</f>
        <v/>
      </c>
    </row>
    <row r="67" customFormat="false" ht="15.75" hidden="false" customHeight="true" outlineLevel="0" collapsed="false">
      <c r="A67" s="184" t="str">
        <f aca="false">IF(A$6="LECTURE","",IF('Database (LECTURE-RES-PRAC)'!A62="","",'Database (LECTURE-RES-PRAC)'!A62))</f>
        <v/>
      </c>
      <c r="B67" s="184" t="str">
        <f aca="false">IF(B$6="LECTURE","",IF('Database (LECTURE-RES-PRAC)'!B62="","",'Database (LECTURE-RES-PRAC)'!B62))</f>
        <v/>
      </c>
      <c r="C67" s="184" t="str">
        <f aca="false">IF(C$6="LECTURE","",IF('Database (LECTURE-RES-PRAC)'!C62="","",'Database (LECTURE-RES-PRAC)'!C62))</f>
        <v/>
      </c>
      <c r="D67" s="52"/>
      <c r="E67" s="52"/>
      <c r="F67" s="52"/>
      <c r="G67" s="52"/>
      <c r="H67" s="52"/>
      <c r="I67" s="52"/>
      <c r="J67" s="52"/>
      <c r="K67" s="52"/>
      <c r="L67" s="52"/>
      <c r="M67" s="52"/>
      <c r="N67" s="181" t="str">
        <f aca="false">IF(B67&lt;&gt;"",SUM(D67:M67),"")</f>
        <v/>
      </c>
      <c r="O67" s="52"/>
      <c r="P67" s="52"/>
      <c r="Q67" s="52"/>
      <c r="R67" s="52"/>
      <c r="S67" s="52"/>
      <c r="T67" s="52"/>
      <c r="U67" s="52"/>
      <c r="V67" s="52"/>
      <c r="W67" s="52"/>
      <c r="X67" s="52"/>
      <c r="Y67" s="181" t="str">
        <f aca="false">IF(B67&lt;&gt;"",SUM(O67:X67),"")</f>
        <v/>
      </c>
      <c r="Z67" s="52"/>
      <c r="AA67" s="52"/>
      <c r="AB67" s="52"/>
      <c r="AC67" s="52"/>
      <c r="AD67" s="52"/>
      <c r="AE67" s="52"/>
      <c r="AF67" s="52"/>
      <c r="AG67" s="52"/>
      <c r="AH67" s="52"/>
      <c r="AI67" s="52"/>
      <c r="AJ67" s="182" t="str">
        <f aca="false">IF(B67&lt;&gt;"",SUM(Z67:AI67),"")</f>
        <v/>
      </c>
      <c r="AK67" s="185" t="str">
        <f aca="false">IF(B67&lt;&gt;"",IFERROR(IF((SUMIF(D$20:AI$20, "CLO1", D67:AI67)/AO$6)=0,"",(SUMIF(D$20:AI$20, "CLO1", D67:AI67)/AO$6)),""),"")</f>
        <v/>
      </c>
      <c r="AL67" s="115" t="str">
        <f aca="false">IF(AK67="","",IF(AK67&gt;=B$10,"Y","N"))</f>
        <v/>
      </c>
      <c r="AM67" s="115" t="str">
        <f aca="false">IF(AK67="","",IF(AK67&lt;50%,1,IF(AND(AK67&gt;=50%,AK67&lt;B$10),2,IF(AK67&gt;=B$10,3))))</f>
        <v/>
      </c>
      <c r="AN67" s="185" t="str">
        <f aca="false">IF(B67&lt;&gt;"",IFERROR(IF((SUMIF(D$20:AI$20, "CLO2", D67:AI67)/AO$7)=0,"",(SUMIF(D$20:AI$20, "CLO2", D67:AI67)/AO$7)),""),"")</f>
        <v/>
      </c>
      <c r="AO67" s="115" t="str">
        <f aca="false">IF(AN67="","",IF(AN67&gt;=B$10,"Y","N"))</f>
        <v/>
      </c>
      <c r="AP67" s="115" t="str">
        <f aca="false">IF(AN67="","",IF(AN67&lt;50%,1,IF(AND(AN67&gt;=50%,AN67&lt;B$10),2,IF(AN67&gt;=B$10,3))))</f>
        <v/>
      </c>
      <c r="AQ67" s="185" t="str">
        <f aca="false">IF(B67&lt;&gt;"",IFERROR(IF((SUMIF(D$20:AI$20, "CLO3", D67:AI67)/AO$8)=0,"",(SUMIF(D$20:AI$20, "CLO3", D67:AI67)/AO$8)),""),"")</f>
        <v/>
      </c>
      <c r="AR67" s="115" t="str">
        <f aca="false">IF(AQ67="","",IF(AQ67&gt;=B$10,"Y","N"))</f>
        <v/>
      </c>
      <c r="AS67" s="115" t="str">
        <f aca="false">IF(AQ67="","",IF(AQ67&lt;50%,1,IF(AND(AQ67&gt;=50%,AQ67&lt;B$10),2,IF(AQ67&gt;=B$10,3))))</f>
        <v/>
      </c>
      <c r="AT67" s="185" t="str">
        <f aca="false">IF(B67&lt;&gt;"",IFERROR(IF((SUMIF(D$20:AI$20, "CLO4", D67:AI67)/AO$9)=0,"",(SUMIF(D$20:AI$20, "CLO4", D67:AI67)/AO$9)),""),"")</f>
        <v/>
      </c>
      <c r="AU67" s="115" t="str">
        <f aca="false">IF(AT67="","",IF(AT67&gt;=B$10,"Y","N"))</f>
        <v/>
      </c>
      <c r="AV67" s="115" t="str">
        <f aca="false">IF(AT67="","",IF(AT67&lt;50%,1,IF(AND(AT67&gt;=50%,AT67&lt;B$10),2,IF(AT67&gt;=B$10,3))))</f>
        <v/>
      </c>
      <c r="AW67" s="185" t="str">
        <f aca="false">IF(B67&lt;&gt;"",IFERROR(IF((SUMIF(D$20:AI$20, "CLO5", D67:AI67)/AO$10)=0,"",(SUMIF(D$20:AI$20, "CLO5", D67:AI67)/AO$10)),""),"")</f>
        <v/>
      </c>
      <c r="AX67" s="115" t="str">
        <f aca="false">IF(AW67="","",IF(AW67&gt;=B$10,"Y","N"))</f>
        <v/>
      </c>
      <c r="AY67" s="115" t="str">
        <f aca="false">IF(AW67="","",IF(AW67&lt;50%,1,IF(AND(AW67&gt;=50%,AW67&lt;B$10),2,IF(AW67&gt;=B$10,3))))</f>
        <v/>
      </c>
      <c r="AZ67" s="114" t="str">
        <f aca="false">IF(B67&lt;&gt;"",IFERROR(IF((SUMIF(D$20:AI$20, "CLO6", D67:AI67)/AO$11)=0,"",(SUMIF(D$20:AI$20, "CLO6", D67:AI67)/AO$11)),""),"")</f>
        <v/>
      </c>
      <c r="BA67" s="115" t="str">
        <f aca="false">IF(AZ67="","",IF(AZ67&gt;=B$10,"Y","N"))</f>
        <v/>
      </c>
      <c r="BB67" s="115" t="str">
        <f aca="false">IF(BA67="","",IF(BA67&lt;50%,1,IF(AND(BA67&gt;=50%,BA67&lt;B$10),2,IF(BA67&gt;=B$10,3))))</f>
        <v/>
      </c>
      <c r="BC67" s="114" t="str">
        <f aca="false">IF(B67&lt;&gt;"",IFERROR(IF((SUMIF(D$20:AI$20, "CLO7", D67:AI67)/AO$12)=0,"",(SUMIF(D$20:AI$20, "CLO7", D67:AI67)/AO$12)),""),"")</f>
        <v/>
      </c>
      <c r="BD67" s="115" t="str">
        <f aca="false">IF(BC67="","",IF(BC67&gt;=B$10,"Y","N"))</f>
        <v/>
      </c>
      <c r="BE67" s="115" t="str">
        <f aca="false">IF(BD67="","",IF(BD67&lt;50%,1,IF(AND(BD67&gt;=50%,BD67&lt;B$10),2,IF(BD67&gt;=B$10,3))))</f>
        <v/>
      </c>
      <c r="BF67" s="114" t="str">
        <f aca="false">IF(B67&lt;&gt;"",IFERROR(IF((SUMIF(D$20:AI$20, "CLO8", D67:AI67)/AO$13)=0,"",(SUMIF(D$20:AI$20, "CLO8", D67:AI67)/AO$13)),""),"")</f>
        <v/>
      </c>
      <c r="BG67" s="115" t="str">
        <f aca="false">IF(BF67="","",IF(BF67&gt;=B$10,"Y","N"))</f>
        <v/>
      </c>
      <c r="BH67" s="115" t="str">
        <f aca="false">IF(BG67="","",IF(BG67&lt;50%,1,IF(AND(BG67&gt;=50%,BG67&lt;B$10),2,IF(BG67&gt;=B$10,3))))</f>
        <v/>
      </c>
      <c r="BI67" s="114" t="str">
        <f aca="false">IF(B67&lt;&gt;"",IFERROR(IF((SUMIF(D$20:AI$20, "CLO9", D67:AI67)/AO$14)=0,"",(SUMIF(D$20:AI$20, "CLO9", D67:AI67)/AO$14)),""),"")</f>
        <v/>
      </c>
      <c r="BJ67" s="115" t="str">
        <f aca="false">IF(BI67="","",IF(BI67&gt;=B$10,"Y","N"))</f>
        <v/>
      </c>
      <c r="BK67" s="115" t="str">
        <f aca="false">IF(BJ67="","",IF(BJ67&lt;50%,1,IF(AND(BJ67&gt;=50%,BJ67&lt;B$10),2,IF(BJ67&gt;=B$10,3))))</f>
        <v/>
      </c>
      <c r="BL67" s="114" t="str">
        <f aca="false">IF(B67&lt;&gt;"",IFERROR(IF((SUMIF(D$20:AI$20,"CLO10",D67:AI67)/AO$15)=0,"",(SUMIF(D$20:AI$20,"CLO10",D67:AI67)/AO$15)),""),"")</f>
        <v/>
      </c>
      <c r="BM67" s="115" t="str">
        <f aca="false">IF(BL67="","",IF(BL67&gt;=B$10,"Y","N"))</f>
        <v/>
      </c>
      <c r="BN67" s="115" t="str">
        <f aca="false">IF(BM67="","",IF(BM67&lt;50%,1,IF(AND(BM67&gt;=50%,BM67&lt;B$10),2,IF(BM67&gt;=B$10,3))))</f>
        <v/>
      </c>
    </row>
    <row r="68" customFormat="false" ht="15.75" hidden="false" customHeight="true" outlineLevel="0" collapsed="false">
      <c r="A68" s="184" t="str">
        <f aca="false">IF(A$6="LECTURE","",IF('Database (LECTURE-RES-PRAC)'!A63="","",'Database (LECTURE-RES-PRAC)'!A63))</f>
        <v/>
      </c>
      <c r="B68" s="184" t="str">
        <f aca="false">IF(B$6="LECTURE","",IF('Database (LECTURE-RES-PRAC)'!B63="","",'Database (LECTURE-RES-PRAC)'!B63))</f>
        <v/>
      </c>
      <c r="C68" s="184" t="str">
        <f aca="false">IF(C$6="LECTURE","",IF('Database (LECTURE-RES-PRAC)'!C63="","",'Database (LECTURE-RES-PRAC)'!C63))</f>
        <v/>
      </c>
      <c r="D68" s="52"/>
      <c r="E68" s="52"/>
      <c r="F68" s="52"/>
      <c r="G68" s="52"/>
      <c r="H68" s="52"/>
      <c r="I68" s="52"/>
      <c r="J68" s="52"/>
      <c r="K68" s="52"/>
      <c r="L68" s="52"/>
      <c r="M68" s="52"/>
      <c r="N68" s="181" t="str">
        <f aca="false">IF(B68&lt;&gt;"",SUM(D68:M68),"")</f>
        <v/>
      </c>
      <c r="O68" s="52"/>
      <c r="P68" s="52"/>
      <c r="Q68" s="52"/>
      <c r="R68" s="52"/>
      <c r="S68" s="52"/>
      <c r="T68" s="52"/>
      <c r="U68" s="52"/>
      <c r="V68" s="52"/>
      <c r="W68" s="52"/>
      <c r="X68" s="52"/>
      <c r="Y68" s="181" t="str">
        <f aca="false">IF(B68&lt;&gt;"",SUM(O68:X68),"")</f>
        <v/>
      </c>
      <c r="Z68" s="52"/>
      <c r="AA68" s="52"/>
      <c r="AB68" s="52"/>
      <c r="AC68" s="52"/>
      <c r="AD68" s="52"/>
      <c r="AE68" s="52"/>
      <c r="AF68" s="52"/>
      <c r="AG68" s="52"/>
      <c r="AH68" s="52"/>
      <c r="AI68" s="52"/>
      <c r="AJ68" s="182" t="str">
        <f aca="false">IF(B68&lt;&gt;"",SUM(Z68:AI68),"")</f>
        <v/>
      </c>
      <c r="AK68" s="185" t="str">
        <f aca="false">IF(B68&lt;&gt;"",IFERROR(IF((SUMIF(D$20:AI$20, "CLO1", D68:AI68)/AO$6)=0,"",(SUMIF(D$20:AI$20, "CLO1", D68:AI68)/AO$6)),""),"")</f>
        <v/>
      </c>
      <c r="AL68" s="115" t="str">
        <f aca="false">IF(AK68="","",IF(AK68&gt;=B$10,"Y","N"))</f>
        <v/>
      </c>
      <c r="AM68" s="115" t="str">
        <f aca="false">IF(AK68="","",IF(AK68&lt;50%,1,IF(AND(AK68&gt;=50%,AK68&lt;B$10),2,IF(AK68&gt;=B$10,3))))</f>
        <v/>
      </c>
      <c r="AN68" s="185" t="str">
        <f aca="false">IF(B68&lt;&gt;"",IFERROR(IF((SUMIF(D$20:AI$20, "CLO2", D68:AI68)/AO$7)=0,"",(SUMIF(D$20:AI$20, "CLO2", D68:AI68)/AO$7)),""),"")</f>
        <v/>
      </c>
      <c r="AO68" s="115" t="str">
        <f aca="false">IF(AN68="","",IF(AN68&gt;=B$10,"Y","N"))</f>
        <v/>
      </c>
      <c r="AP68" s="115" t="str">
        <f aca="false">IF(AN68="","",IF(AN68&lt;50%,1,IF(AND(AN68&gt;=50%,AN68&lt;B$10),2,IF(AN68&gt;=B$10,3))))</f>
        <v/>
      </c>
      <c r="AQ68" s="185" t="str">
        <f aca="false">IF(B68&lt;&gt;"",IFERROR(IF((SUMIF(D$20:AI$20, "CLO3", D68:AI68)/AO$8)=0,"",(SUMIF(D$20:AI$20, "CLO3", D68:AI68)/AO$8)),""),"")</f>
        <v/>
      </c>
      <c r="AR68" s="115" t="str">
        <f aca="false">IF(AQ68="","",IF(AQ68&gt;=B$10,"Y","N"))</f>
        <v/>
      </c>
      <c r="AS68" s="115" t="str">
        <f aca="false">IF(AQ68="","",IF(AQ68&lt;50%,1,IF(AND(AQ68&gt;=50%,AQ68&lt;B$10),2,IF(AQ68&gt;=B$10,3))))</f>
        <v/>
      </c>
      <c r="AT68" s="185" t="str">
        <f aca="false">IF(B68&lt;&gt;"",IFERROR(IF((SUMIF(D$20:AI$20, "CLO4", D68:AI68)/AO$9)=0,"",(SUMIF(D$20:AI$20, "CLO4", D68:AI68)/AO$9)),""),"")</f>
        <v/>
      </c>
      <c r="AU68" s="115" t="str">
        <f aca="false">IF(AT68="","",IF(AT68&gt;=B$10,"Y","N"))</f>
        <v/>
      </c>
      <c r="AV68" s="115" t="str">
        <f aca="false">IF(AT68="","",IF(AT68&lt;50%,1,IF(AND(AT68&gt;=50%,AT68&lt;B$10),2,IF(AT68&gt;=B$10,3))))</f>
        <v/>
      </c>
      <c r="AW68" s="185" t="str">
        <f aca="false">IF(B68&lt;&gt;"",IFERROR(IF((SUMIF(D$20:AI$20, "CLO5", D68:AI68)/AO$10)=0,"",(SUMIF(D$20:AI$20, "CLO5", D68:AI68)/AO$10)),""),"")</f>
        <v/>
      </c>
      <c r="AX68" s="115" t="str">
        <f aca="false">IF(AW68="","",IF(AW68&gt;=B$10,"Y","N"))</f>
        <v/>
      </c>
      <c r="AY68" s="115" t="str">
        <f aca="false">IF(AW68="","",IF(AW68&lt;50%,1,IF(AND(AW68&gt;=50%,AW68&lt;B$10),2,IF(AW68&gt;=B$10,3))))</f>
        <v/>
      </c>
      <c r="AZ68" s="114" t="str">
        <f aca="false">IF(B68&lt;&gt;"",IFERROR(IF((SUMIF(D$20:AI$20, "CLO6", D68:AI68)/AO$11)=0,"",(SUMIF(D$20:AI$20, "CLO6", D68:AI68)/AO$11)),""),"")</f>
        <v/>
      </c>
      <c r="BA68" s="115" t="str">
        <f aca="false">IF(AZ68="","",IF(AZ68&gt;=B$10,"Y","N"))</f>
        <v/>
      </c>
      <c r="BB68" s="115" t="str">
        <f aca="false">IF(BA68="","",IF(BA68&lt;50%,1,IF(AND(BA68&gt;=50%,BA68&lt;B$10),2,IF(BA68&gt;=B$10,3))))</f>
        <v/>
      </c>
      <c r="BC68" s="114" t="str">
        <f aca="false">IF(B68&lt;&gt;"",IFERROR(IF((SUMIF(D$20:AI$20, "CLO7", D68:AI68)/AO$12)=0,"",(SUMIF(D$20:AI$20, "CLO7", D68:AI68)/AO$12)),""),"")</f>
        <v/>
      </c>
      <c r="BD68" s="115" t="str">
        <f aca="false">IF(BC68="","",IF(BC68&gt;=B$10,"Y","N"))</f>
        <v/>
      </c>
      <c r="BE68" s="115" t="str">
        <f aca="false">IF(BD68="","",IF(BD68&lt;50%,1,IF(AND(BD68&gt;=50%,BD68&lt;B$10),2,IF(BD68&gt;=B$10,3))))</f>
        <v/>
      </c>
      <c r="BF68" s="114" t="str">
        <f aca="false">IF(B68&lt;&gt;"",IFERROR(IF((SUMIF(D$20:AI$20, "CLO8", D68:AI68)/AO$13)=0,"",(SUMIF(D$20:AI$20, "CLO8", D68:AI68)/AO$13)),""),"")</f>
        <v/>
      </c>
      <c r="BG68" s="115" t="str">
        <f aca="false">IF(BF68="","",IF(BF68&gt;=B$10,"Y","N"))</f>
        <v/>
      </c>
      <c r="BH68" s="115" t="str">
        <f aca="false">IF(BG68="","",IF(BG68&lt;50%,1,IF(AND(BG68&gt;=50%,BG68&lt;B$10),2,IF(BG68&gt;=B$10,3))))</f>
        <v/>
      </c>
      <c r="BI68" s="114" t="str">
        <f aca="false">IF(B68&lt;&gt;"",IFERROR(IF((SUMIF(D$20:AI$20, "CLO9", D68:AI68)/AO$14)=0,"",(SUMIF(D$20:AI$20, "CLO9", D68:AI68)/AO$14)),""),"")</f>
        <v/>
      </c>
      <c r="BJ68" s="115" t="str">
        <f aca="false">IF(BI68="","",IF(BI68&gt;=B$10,"Y","N"))</f>
        <v/>
      </c>
      <c r="BK68" s="115" t="str">
        <f aca="false">IF(BJ68="","",IF(BJ68&lt;50%,1,IF(AND(BJ68&gt;=50%,BJ68&lt;B$10),2,IF(BJ68&gt;=B$10,3))))</f>
        <v/>
      </c>
      <c r="BL68" s="114" t="str">
        <f aca="false">IF(B68&lt;&gt;"",IFERROR(IF((SUMIF(D$20:AI$20,"CLO10",D68:AI68)/AO$15)=0,"",(SUMIF(D$20:AI$20,"CLO10",D68:AI68)/AO$15)),""),"")</f>
        <v/>
      </c>
      <c r="BM68" s="115" t="str">
        <f aca="false">IF(BL68="","",IF(BL68&gt;=B$10,"Y","N"))</f>
        <v/>
      </c>
      <c r="BN68" s="115" t="str">
        <f aca="false">IF(BM68="","",IF(BM68&lt;50%,1,IF(AND(BM68&gt;=50%,BM68&lt;B$10),2,IF(BM68&gt;=B$10,3))))</f>
        <v/>
      </c>
    </row>
    <row r="69" customFormat="false" ht="15.75" hidden="false" customHeight="true" outlineLevel="0" collapsed="false">
      <c r="A69" s="184" t="str">
        <f aca="false">IF(A$6="LECTURE","",IF('Database (LECTURE-RES-PRAC)'!A64="","",'Database (LECTURE-RES-PRAC)'!A64))</f>
        <v/>
      </c>
      <c r="B69" s="184" t="str">
        <f aca="false">IF(B$6="LECTURE","",IF('Database (LECTURE-RES-PRAC)'!B64="","",'Database (LECTURE-RES-PRAC)'!B64))</f>
        <v/>
      </c>
      <c r="C69" s="184" t="str">
        <f aca="false">IF(C$6="LECTURE","",IF('Database (LECTURE-RES-PRAC)'!C64="","",'Database (LECTURE-RES-PRAC)'!C64))</f>
        <v/>
      </c>
      <c r="D69" s="52"/>
      <c r="E69" s="52"/>
      <c r="F69" s="52"/>
      <c r="G69" s="52"/>
      <c r="H69" s="52"/>
      <c r="I69" s="52"/>
      <c r="J69" s="52"/>
      <c r="K69" s="52"/>
      <c r="L69" s="52"/>
      <c r="M69" s="52"/>
      <c r="N69" s="181" t="str">
        <f aca="false">IF(B69&lt;&gt;"",SUM(D69:M69),"")</f>
        <v/>
      </c>
      <c r="O69" s="52"/>
      <c r="P69" s="52"/>
      <c r="Q69" s="52"/>
      <c r="R69" s="52"/>
      <c r="S69" s="52"/>
      <c r="T69" s="52"/>
      <c r="U69" s="52"/>
      <c r="V69" s="52"/>
      <c r="W69" s="52"/>
      <c r="X69" s="52"/>
      <c r="Y69" s="181" t="str">
        <f aca="false">IF(B69&lt;&gt;"",SUM(O69:X69),"")</f>
        <v/>
      </c>
      <c r="Z69" s="52"/>
      <c r="AA69" s="52"/>
      <c r="AB69" s="52"/>
      <c r="AC69" s="52"/>
      <c r="AD69" s="52"/>
      <c r="AE69" s="52"/>
      <c r="AF69" s="52"/>
      <c r="AG69" s="52"/>
      <c r="AH69" s="52"/>
      <c r="AI69" s="52"/>
      <c r="AJ69" s="182" t="str">
        <f aca="false">IF(B69&lt;&gt;"",SUM(Z69:AI69),"")</f>
        <v/>
      </c>
      <c r="AK69" s="185" t="str">
        <f aca="false">IF(B69&lt;&gt;"",IFERROR(IF((SUMIF(D$20:AI$20, "CLO1", D69:AI69)/AO$6)=0,"",(SUMIF(D$20:AI$20, "CLO1", D69:AI69)/AO$6)),""),"")</f>
        <v/>
      </c>
      <c r="AL69" s="115" t="str">
        <f aca="false">IF(AK69="","",IF(AK69&gt;=B$10,"Y","N"))</f>
        <v/>
      </c>
      <c r="AM69" s="115" t="str">
        <f aca="false">IF(AK69="","",IF(AK69&lt;50%,1,IF(AND(AK69&gt;=50%,AK69&lt;B$10),2,IF(AK69&gt;=B$10,3))))</f>
        <v/>
      </c>
      <c r="AN69" s="185" t="str">
        <f aca="false">IF(B69&lt;&gt;"",IFERROR(IF((SUMIF(D$20:AI$20, "CLO2", D69:AI69)/AO$7)=0,"",(SUMIF(D$20:AI$20, "CLO2", D69:AI69)/AO$7)),""),"")</f>
        <v/>
      </c>
      <c r="AO69" s="115" t="str">
        <f aca="false">IF(AN69="","",IF(AN69&gt;=B$10,"Y","N"))</f>
        <v/>
      </c>
      <c r="AP69" s="115" t="str">
        <f aca="false">IF(AN69="","",IF(AN69&lt;50%,1,IF(AND(AN69&gt;=50%,AN69&lt;B$10),2,IF(AN69&gt;=B$10,3))))</f>
        <v/>
      </c>
      <c r="AQ69" s="185" t="str">
        <f aca="false">IF(B69&lt;&gt;"",IFERROR(IF((SUMIF(D$20:AI$20, "CLO3", D69:AI69)/AO$8)=0,"",(SUMIF(D$20:AI$20, "CLO3", D69:AI69)/AO$8)),""),"")</f>
        <v/>
      </c>
      <c r="AR69" s="115" t="str">
        <f aca="false">IF(AQ69="","",IF(AQ69&gt;=B$10,"Y","N"))</f>
        <v/>
      </c>
      <c r="AS69" s="115" t="str">
        <f aca="false">IF(AQ69="","",IF(AQ69&lt;50%,1,IF(AND(AQ69&gt;=50%,AQ69&lt;B$10),2,IF(AQ69&gt;=B$10,3))))</f>
        <v/>
      </c>
      <c r="AT69" s="185" t="str">
        <f aca="false">IF(B69&lt;&gt;"",IFERROR(IF((SUMIF(D$20:AI$20, "CLO4", D69:AI69)/AO$9)=0,"",(SUMIF(D$20:AI$20, "CLO4", D69:AI69)/AO$9)),""),"")</f>
        <v/>
      </c>
      <c r="AU69" s="115" t="str">
        <f aca="false">IF(AT69="","",IF(AT69&gt;=B$10,"Y","N"))</f>
        <v/>
      </c>
      <c r="AV69" s="115" t="str">
        <f aca="false">IF(AT69="","",IF(AT69&lt;50%,1,IF(AND(AT69&gt;=50%,AT69&lt;B$10),2,IF(AT69&gt;=B$10,3))))</f>
        <v/>
      </c>
      <c r="AW69" s="185" t="str">
        <f aca="false">IF(B69&lt;&gt;"",IFERROR(IF((SUMIF(D$20:AI$20, "CLO5", D69:AI69)/AO$10)=0,"",(SUMIF(D$20:AI$20, "CLO5", D69:AI69)/AO$10)),""),"")</f>
        <v/>
      </c>
      <c r="AX69" s="115" t="str">
        <f aca="false">IF(AW69="","",IF(AW69&gt;=B$10,"Y","N"))</f>
        <v/>
      </c>
      <c r="AY69" s="115" t="str">
        <f aca="false">IF(AW69="","",IF(AW69&lt;50%,1,IF(AND(AW69&gt;=50%,AW69&lt;B$10),2,IF(AW69&gt;=B$10,3))))</f>
        <v/>
      </c>
      <c r="AZ69" s="114" t="str">
        <f aca="false">IF(B69&lt;&gt;"",IFERROR(IF((SUMIF(D$20:AI$20, "CLO6", D69:AI69)/AO$11)=0,"",(SUMIF(D$20:AI$20, "CLO6", D69:AI69)/AO$11)),""),"")</f>
        <v/>
      </c>
      <c r="BA69" s="115" t="str">
        <f aca="false">IF(AZ69="","",IF(AZ69&gt;=B$10,"Y","N"))</f>
        <v/>
      </c>
      <c r="BB69" s="115" t="str">
        <f aca="false">IF(BA69="","",IF(BA69&lt;50%,1,IF(AND(BA69&gt;=50%,BA69&lt;B$10),2,IF(BA69&gt;=B$10,3))))</f>
        <v/>
      </c>
      <c r="BC69" s="114" t="str">
        <f aca="false">IF(B69&lt;&gt;"",IFERROR(IF((SUMIF(D$20:AI$20, "CLO7", D69:AI69)/AO$12)=0,"",(SUMIF(D$20:AI$20, "CLO7", D69:AI69)/AO$12)),""),"")</f>
        <v/>
      </c>
      <c r="BD69" s="115" t="str">
        <f aca="false">IF(BC69="","",IF(BC69&gt;=B$10,"Y","N"))</f>
        <v/>
      </c>
      <c r="BE69" s="115" t="str">
        <f aca="false">IF(BD69="","",IF(BD69&lt;50%,1,IF(AND(BD69&gt;=50%,BD69&lt;B$10),2,IF(BD69&gt;=B$10,3))))</f>
        <v/>
      </c>
      <c r="BF69" s="114" t="str">
        <f aca="false">IF(B69&lt;&gt;"",IFERROR(IF((SUMIF(D$20:AI$20, "CLO8", D69:AI69)/AO$13)=0,"",(SUMIF(D$20:AI$20, "CLO8", D69:AI69)/AO$13)),""),"")</f>
        <v/>
      </c>
      <c r="BG69" s="115" t="str">
        <f aca="false">IF(BF69="","",IF(BF69&gt;=B$10,"Y","N"))</f>
        <v/>
      </c>
      <c r="BH69" s="115" t="str">
        <f aca="false">IF(BG69="","",IF(BG69&lt;50%,1,IF(AND(BG69&gt;=50%,BG69&lt;B$10),2,IF(BG69&gt;=B$10,3))))</f>
        <v/>
      </c>
      <c r="BI69" s="114" t="str">
        <f aca="false">IF(B69&lt;&gt;"",IFERROR(IF((SUMIF(D$20:AI$20, "CLO9", D69:AI69)/AO$14)=0,"",(SUMIF(D$20:AI$20, "CLO9", D69:AI69)/AO$14)),""),"")</f>
        <v/>
      </c>
      <c r="BJ69" s="115" t="str">
        <f aca="false">IF(BI69="","",IF(BI69&gt;=B$10,"Y","N"))</f>
        <v/>
      </c>
      <c r="BK69" s="115" t="str">
        <f aca="false">IF(BJ69="","",IF(BJ69&lt;50%,1,IF(AND(BJ69&gt;=50%,BJ69&lt;B$10),2,IF(BJ69&gt;=B$10,3))))</f>
        <v/>
      </c>
      <c r="BL69" s="114" t="str">
        <f aca="false">IF(B69&lt;&gt;"",IFERROR(IF((SUMIF(D$20:AI$20,"CLO10",D69:AI69)/AO$15)=0,"",(SUMIF(D$20:AI$20,"CLO10",D69:AI69)/AO$15)),""),"")</f>
        <v/>
      </c>
      <c r="BM69" s="115" t="str">
        <f aca="false">IF(BL69="","",IF(BL69&gt;=B$10,"Y","N"))</f>
        <v/>
      </c>
      <c r="BN69" s="115" t="str">
        <f aca="false">IF(BM69="","",IF(BM69&lt;50%,1,IF(AND(BM69&gt;=50%,BM69&lt;B$10),2,IF(BM69&gt;=B$10,3))))</f>
        <v/>
      </c>
    </row>
    <row r="70" customFormat="false" ht="15.75" hidden="false" customHeight="true" outlineLevel="0" collapsed="false">
      <c r="A70" s="184" t="str">
        <f aca="false">IF(A$6="LECTURE","",IF('Database (LECTURE-RES-PRAC)'!A65="","",'Database (LECTURE-RES-PRAC)'!A65))</f>
        <v/>
      </c>
      <c r="B70" s="184" t="str">
        <f aca="false">IF(B$6="LECTURE","",IF('Database (LECTURE-RES-PRAC)'!B65="","",'Database (LECTURE-RES-PRAC)'!B65))</f>
        <v/>
      </c>
      <c r="C70" s="184" t="str">
        <f aca="false">IF(C$6="LECTURE","",IF('Database (LECTURE-RES-PRAC)'!C65="","",'Database (LECTURE-RES-PRAC)'!C65))</f>
        <v/>
      </c>
      <c r="D70" s="52"/>
      <c r="E70" s="52"/>
      <c r="F70" s="52"/>
      <c r="G70" s="52"/>
      <c r="H70" s="52"/>
      <c r="I70" s="52"/>
      <c r="J70" s="52"/>
      <c r="K70" s="52"/>
      <c r="L70" s="52"/>
      <c r="M70" s="52"/>
      <c r="N70" s="181" t="str">
        <f aca="false">IF(B70&lt;&gt;"",SUM(D70:M70),"")</f>
        <v/>
      </c>
      <c r="O70" s="52"/>
      <c r="P70" s="52"/>
      <c r="Q70" s="52"/>
      <c r="R70" s="52"/>
      <c r="S70" s="52"/>
      <c r="T70" s="52"/>
      <c r="U70" s="52"/>
      <c r="V70" s="52"/>
      <c r="W70" s="52"/>
      <c r="X70" s="52"/>
      <c r="Y70" s="181" t="str">
        <f aca="false">IF(B70&lt;&gt;"",SUM(O70:X70),"")</f>
        <v/>
      </c>
      <c r="Z70" s="52"/>
      <c r="AA70" s="52"/>
      <c r="AB70" s="52"/>
      <c r="AC70" s="52"/>
      <c r="AD70" s="52"/>
      <c r="AE70" s="52"/>
      <c r="AF70" s="52"/>
      <c r="AG70" s="52"/>
      <c r="AH70" s="52"/>
      <c r="AI70" s="52"/>
      <c r="AJ70" s="182" t="str">
        <f aca="false">IF(B70&lt;&gt;"",SUM(Z70:AI70),"")</f>
        <v/>
      </c>
      <c r="AK70" s="185" t="str">
        <f aca="false">IF(B70&lt;&gt;"",IFERROR(IF((SUMIF(D$20:AI$20, "CLO1", D70:AI70)/AO$6)=0,"",(SUMIF(D$20:AI$20, "CLO1", D70:AI70)/AO$6)),""),"")</f>
        <v/>
      </c>
      <c r="AL70" s="115" t="str">
        <f aca="false">IF(AK70="","",IF(AK70&gt;=B$10,"Y","N"))</f>
        <v/>
      </c>
      <c r="AM70" s="115" t="str">
        <f aca="false">IF(AK70="","",IF(AK70&lt;50%,1,IF(AND(AK70&gt;=50%,AK70&lt;B$10),2,IF(AK70&gt;=B$10,3))))</f>
        <v/>
      </c>
      <c r="AN70" s="185" t="str">
        <f aca="false">IF(B70&lt;&gt;"",IFERROR(IF((SUMIF(D$20:AI$20, "CLO2", D70:AI70)/AO$7)=0,"",(SUMIF(D$20:AI$20, "CLO2", D70:AI70)/AO$7)),""),"")</f>
        <v/>
      </c>
      <c r="AO70" s="115" t="str">
        <f aca="false">IF(AN70="","",IF(AN70&gt;=B$10,"Y","N"))</f>
        <v/>
      </c>
      <c r="AP70" s="115" t="str">
        <f aca="false">IF(AN70="","",IF(AN70&lt;50%,1,IF(AND(AN70&gt;=50%,AN70&lt;B$10),2,IF(AN70&gt;=B$10,3))))</f>
        <v/>
      </c>
      <c r="AQ70" s="185" t="str">
        <f aca="false">IF(B70&lt;&gt;"",IFERROR(IF((SUMIF(D$20:AI$20, "CLO3", D70:AI70)/AO$8)=0,"",(SUMIF(D$20:AI$20, "CLO3", D70:AI70)/AO$8)),""),"")</f>
        <v/>
      </c>
      <c r="AR70" s="115" t="str">
        <f aca="false">IF(AQ70="","",IF(AQ70&gt;=B$10,"Y","N"))</f>
        <v/>
      </c>
      <c r="AS70" s="115" t="str">
        <f aca="false">IF(AQ70="","",IF(AQ70&lt;50%,1,IF(AND(AQ70&gt;=50%,AQ70&lt;B$10),2,IF(AQ70&gt;=B$10,3))))</f>
        <v/>
      </c>
      <c r="AT70" s="185" t="str">
        <f aca="false">IF(B70&lt;&gt;"",IFERROR(IF((SUMIF(D$20:AI$20, "CLO4", D70:AI70)/AO$9)=0,"",(SUMIF(D$20:AI$20, "CLO4", D70:AI70)/AO$9)),""),"")</f>
        <v/>
      </c>
      <c r="AU70" s="115" t="str">
        <f aca="false">IF(AT70="","",IF(AT70&gt;=B$10,"Y","N"))</f>
        <v/>
      </c>
      <c r="AV70" s="115" t="str">
        <f aca="false">IF(AT70="","",IF(AT70&lt;50%,1,IF(AND(AT70&gt;=50%,AT70&lt;B$10),2,IF(AT70&gt;=B$10,3))))</f>
        <v/>
      </c>
      <c r="AW70" s="185" t="str">
        <f aca="false">IF(B70&lt;&gt;"",IFERROR(IF((SUMIF(D$20:AI$20, "CLO5", D70:AI70)/AO$10)=0,"",(SUMIF(D$20:AI$20, "CLO5", D70:AI70)/AO$10)),""),"")</f>
        <v/>
      </c>
      <c r="AX70" s="115" t="str">
        <f aca="false">IF(AW70="","",IF(AW70&gt;=B$10,"Y","N"))</f>
        <v/>
      </c>
      <c r="AY70" s="115" t="str">
        <f aca="false">IF(AW70="","",IF(AW70&lt;50%,1,IF(AND(AW70&gt;=50%,AW70&lt;B$10),2,IF(AW70&gt;=B$10,3))))</f>
        <v/>
      </c>
      <c r="AZ70" s="114" t="str">
        <f aca="false">IF(B70&lt;&gt;"",IFERROR(IF((SUMIF(D$20:AI$20, "CLO6", D70:AI70)/AO$11)=0,"",(SUMIF(D$20:AI$20, "CLO6", D70:AI70)/AO$11)),""),"")</f>
        <v/>
      </c>
      <c r="BA70" s="115" t="str">
        <f aca="false">IF(AZ70="","",IF(AZ70&gt;=B$10,"Y","N"))</f>
        <v/>
      </c>
      <c r="BB70" s="115" t="str">
        <f aca="false">IF(BA70="","",IF(BA70&lt;50%,1,IF(AND(BA70&gt;=50%,BA70&lt;B$10),2,IF(BA70&gt;=B$10,3))))</f>
        <v/>
      </c>
      <c r="BC70" s="114" t="str">
        <f aca="false">IF(B70&lt;&gt;"",IFERROR(IF((SUMIF(D$20:AI$20, "CLO7", D70:AI70)/AO$12)=0,"",(SUMIF(D$20:AI$20, "CLO7", D70:AI70)/AO$12)),""),"")</f>
        <v/>
      </c>
      <c r="BD70" s="115" t="str">
        <f aca="false">IF(BC70="","",IF(BC70&gt;=B$10,"Y","N"))</f>
        <v/>
      </c>
      <c r="BE70" s="115" t="str">
        <f aca="false">IF(BD70="","",IF(BD70&lt;50%,1,IF(AND(BD70&gt;=50%,BD70&lt;B$10),2,IF(BD70&gt;=B$10,3))))</f>
        <v/>
      </c>
      <c r="BF70" s="114" t="str">
        <f aca="false">IF(B70&lt;&gt;"",IFERROR(IF((SUMIF(D$20:AI$20, "CLO8", D70:AI70)/AO$13)=0,"",(SUMIF(D$20:AI$20, "CLO8", D70:AI70)/AO$13)),""),"")</f>
        <v/>
      </c>
      <c r="BG70" s="115" t="str">
        <f aca="false">IF(BF70="","",IF(BF70&gt;=B$10,"Y","N"))</f>
        <v/>
      </c>
      <c r="BH70" s="115" t="str">
        <f aca="false">IF(BG70="","",IF(BG70&lt;50%,1,IF(AND(BG70&gt;=50%,BG70&lt;B$10),2,IF(BG70&gt;=B$10,3))))</f>
        <v/>
      </c>
      <c r="BI70" s="114" t="str">
        <f aca="false">IF(B70&lt;&gt;"",IFERROR(IF((SUMIF(D$20:AI$20, "CLO9", D70:AI70)/AO$14)=0,"",(SUMIF(D$20:AI$20, "CLO9", D70:AI70)/AO$14)),""),"")</f>
        <v/>
      </c>
      <c r="BJ70" s="115" t="str">
        <f aca="false">IF(BI70="","",IF(BI70&gt;=B$10,"Y","N"))</f>
        <v/>
      </c>
      <c r="BK70" s="115" t="str">
        <f aca="false">IF(BJ70="","",IF(BJ70&lt;50%,1,IF(AND(BJ70&gt;=50%,BJ70&lt;B$10),2,IF(BJ70&gt;=B$10,3))))</f>
        <v/>
      </c>
      <c r="BL70" s="114" t="str">
        <f aca="false">IF(B70&lt;&gt;"",IFERROR(IF((SUMIF(D$20:AI$20,"CLO10",D70:AI70)/AO$15)=0,"",(SUMIF(D$20:AI$20,"CLO10",D70:AI70)/AO$15)),""),"")</f>
        <v/>
      </c>
      <c r="BM70" s="115" t="str">
        <f aca="false">IF(BL70="","",IF(BL70&gt;=B$10,"Y","N"))</f>
        <v/>
      </c>
      <c r="BN70" s="115" t="str">
        <f aca="false">IF(BM70="","",IF(BM70&lt;50%,1,IF(AND(BM70&gt;=50%,BM70&lt;B$10),2,IF(BM70&gt;=B$10,3))))</f>
        <v/>
      </c>
    </row>
    <row r="71" customFormat="false" ht="15.75" hidden="false" customHeight="true" outlineLevel="0" collapsed="false">
      <c r="A71" s="184" t="str">
        <f aca="false">IF(A$6="LECTURE","",IF('Database (LECTURE-RES-PRAC)'!A66="","",'Database (LECTURE-RES-PRAC)'!A66))</f>
        <v/>
      </c>
      <c r="B71" s="184" t="str">
        <f aca="false">IF(B$6="LECTURE","",IF('Database (LECTURE-RES-PRAC)'!B66="","",'Database (LECTURE-RES-PRAC)'!B66))</f>
        <v/>
      </c>
      <c r="C71" s="184" t="str">
        <f aca="false">IF(C$6="LECTURE","",IF('Database (LECTURE-RES-PRAC)'!C66="","",'Database (LECTURE-RES-PRAC)'!C66))</f>
        <v/>
      </c>
      <c r="D71" s="52"/>
      <c r="E71" s="52"/>
      <c r="F71" s="52"/>
      <c r="G71" s="52"/>
      <c r="H71" s="52"/>
      <c r="I71" s="52"/>
      <c r="J71" s="52"/>
      <c r="K71" s="52"/>
      <c r="L71" s="52"/>
      <c r="M71" s="52"/>
      <c r="N71" s="181" t="str">
        <f aca="false">IF(B71&lt;&gt;"",SUM(D71:M71),"")</f>
        <v/>
      </c>
      <c r="O71" s="52"/>
      <c r="P71" s="52"/>
      <c r="Q71" s="52"/>
      <c r="R71" s="52"/>
      <c r="S71" s="52"/>
      <c r="T71" s="52"/>
      <c r="U71" s="52"/>
      <c r="V71" s="52"/>
      <c r="W71" s="52"/>
      <c r="X71" s="52"/>
      <c r="Y71" s="181" t="str">
        <f aca="false">IF(B71&lt;&gt;"",SUM(O71:X71),"")</f>
        <v/>
      </c>
      <c r="Z71" s="52"/>
      <c r="AA71" s="52"/>
      <c r="AB71" s="52"/>
      <c r="AC71" s="52"/>
      <c r="AD71" s="52"/>
      <c r="AE71" s="52"/>
      <c r="AF71" s="52"/>
      <c r="AG71" s="52"/>
      <c r="AH71" s="52"/>
      <c r="AI71" s="52"/>
      <c r="AJ71" s="182" t="str">
        <f aca="false">IF(B71&lt;&gt;"",SUM(Z71:AI71),"")</f>
        <v/>
      </c>
      <c r="AK71" s="185" t="str">
        <f aca="false">IF(B71&lt;&gt;"",IFERROR(IF((SUMIF(D$20:AI$20, "CLO1", D71:AI71)/AO$6)=0,"",(SUMIF(D$20:AI$20, "CLO1", D71:AI71)/AO$6)),""),"")</f>
        <v/>
      </c>
      <c r="AL71" s="115" t="str">
        <f aca="false">IF(AK71="","",IF(AK71&gt;=B$10,"Y","N"))</f>
        <v/>
      </c>
      <c r="AM71" s="115" t="str">
        <f aca="false">IF(AK71="","",IF(AK71&lt;50%,1,IF(AND(AK71&gt;=50%,AK71&lt;B$10),2,IF(AK71&gt;=B$10,3))))</f>
        <v/>
      </c>
      <c r="AN71" s="185" t="str">
        <f aca="false">IF(B71&lt;&gt;"",IFERROR(IF((SUMIF(D$20:AI$20, "CLO2", D71:AI71)/AO$7)=0,"",(SUMIF(D$20:AI$20, "CLO2", D71:AI71)/AO$7)),""),"")</f>
        <v/>
      </c>
      <c r="AO71" s="115" t="str">
        <f aca="false">IF(AN71="","",IF(AN71&gt;=B$10,"Y","N"))</f>
        <v/>
      </c>
      <c r="AP71" s="115" t="str">
        <f aca="false">IF(AN71="","",IF(AN71&lt;50%,1,IF(AND(AN71&gt;=50%,AN71&lt;B$10),2,IF(AN71&gt;=B$10,3))))</f>
        <v/>
      </c>
      <c r="AQ71" s="185" t="str">
        <f aca="false">IF(B71&lt;&gt;"",IFERROR(IF((SUMIF(D$20:AI$20, "CLO3", D71:AI71)/AO$8)=0,"",(SUMIF(D$20:AI$20, "CLO3", D71:AI71)/AO$8)),""),"")</f>
        <v/>
      </c>
      <c r="AR71" s="115" t="str">
        <f aca="false">IF(AQ71="","",IF(AQ71&gt;=B$10,"Y","N"))</f>
        <v/>
      </c>
      <c r="AS71" s="115" t="str">
        <f aca="false">IF(AQ71="","",IF(AQ71&lt;50%,1,IF(AND(AQ71&gt;=50%,AQ71&lt;B$10),2,IF(AQ71&gt;=B$10,3))))</f>
        <v/>
      </c>
      <c r="AT71" s="185" t="str">
        <f aca="false">IF(B71&lt;&gt;"",IFERROR(IF((SUMIF(D$20:AI$20, "CLO4", D71:AI71)/AO$9)=0,"",(SUMIF(D$20:AI$20, "CLO4", D71:AI71)/AO$9)),""),"")</f>
        <v/>
      </c>
      <c r="AU71" s="115" t="str">
        <f aca="false">IF(AT71="","",IF(AT71&gt;=B$10,"Y","N"))</f>
        <v/>
      </c>
      <c r="AV71" s="115" t="str">
        <f aca="false">IF(AT71="","",IF(AT71&lt;50%,1,IF(AND(AT71&gt;=50%,AT71&lt;B$10),2,IF(AT71&gt;=B$10,3))))</f>
        <v/>
      </c>
      <c r="AW71" s="185" t="str">
        <f aca="false">IF(B71&lt;&gt;"",IFERROR(IF((SUMIF(D$20:AI$20, "CLO5", D71:AI71)/AO$10)=0,"",(SUMIF(D$20:AI$20, "CLO5", D71:AI71)/AO$10)),""),"")</f>
        <v/>
      </c>
      <c r="AX71" s="115" t="str">
        <f aca="false">IF(AW71="","",IF(AW71&gt;=B$10,"Y","N"))</f>
        <v/>
      </c>
      <c r="AY71" s="115" t="str">
        <f aca="false">IF(AW71="","",IF(AW71&lt;50%,1,IF(AND(AW71&gt;=50%,AW71&lt;B$10),2,IF(AW71&gt;=B$10,3))))</f>
        <v/>
      </c>
      <c r="AZ71" s="114" t="str">
        <f aca="false">IF(B71&lt;&gt;"",IFERROR(IF((SUMIF(D$20:AI$20, "CLO6", D71:AI71)/AO$11)=0,"",(SUMIF(D$20:AI$20, "CLO6", D71:AI71)/AO$11)),""),"")</f>
        <v/>
      </c>
      <c r="BA71" s="115" t="str">
        <f aca="false">IF(AZ71="","",IF(AZ71&gt;=B$10,"Y","N"))</f>
        <v/>
      </c>
      <c r="BB71" s="115" t="str">
        <f aca="false">IF(BA71="","",IF(BA71&lt;50%,1,IF(AND(BA71&gt;=50%,BA71&lt;B$10),2,IF(BA71&gt;=B$10,3))))</f>
        <v/>
      </c>
      <c r="BC71" s="114" t="str">
        <f aca="false">IF(B71&lt;&gt;"",IFERROR(IF((SUMIF(D$20:AI$20, "CLO7", D71:AI71)/AO$12)=0,"",(SUMIF(D$20:AI$20, "CLO7", D71:AI71)/AO$12)),""),"")</f>
        <v/>
      </c>
      <c r="BD71" s="115" t="str">
        <f aca="false">IF(BC71="","",IF(BC71&gt;=B$10,"Y","N"))</f>
        <v/>
      </c>
      <c r="BE71" s="115" t="str">
        <f aca="false">IF(BD71="","",IF(BD71&lt;50%,1,IF(AND(BD71&gt;=50%,BD71&lt;B$10),2,IF(BD71&gt;=B$10,3))))</f>
        <v/>
      </c>
      <c r="BF71" s="114" t="str">
        <f aca="false">IF(B71&lt;&gt;"",IFERROR(IF((SUMIF(D$20:AI$20, "CLO8", D71:AI71)/AO$13)=0,"",(SUMIF(D$20:AI$20, "CLO8", D71:AI71)/AO$13)),""),"")</f>
        <v/>
      </c>
      <c r="BG71" s="115" t="str">
        <f aca="false">IF(BF71="","",IF(BF71&gt;=B$10,"Y","N"))</f>
        <v/>
      </c>
      <c r="BH71" s="115" t="str">
        <f aca="false">IF(BG71="","",IF(BG71&lt;50%,1,IF(AND(BG71&gt;=50%,BG71&lt;B$10),2,IF(BG71&gt;=B$10,3))))</f>
        <v/>
      </c>
      <c r="BI71" s="114" t="str">
        <f aca="false">IF(B71&lt;&gt;"",IFERROR(IF((SUMIF(D$20:AI$20, "CLO9", D71:AI71)/AO$14)=0,"",(SUMIF(D$20:AI$20, "CLO9", D71:AI71)/AO$14)),""),"")</f>
        <v/>
      </c>
      <c r="BJ71" s="115" t="str">
        <f aca="false">IF(BI71="","",IF(BI71&gt;=B$10,"Y","N"))</f>
        <v/>
      </c>
      <c r="BK71" s="115" t="str">
        <f aca="false">IF(BJ71="","",IF(BJ71&lt;50%,1,IF(AND(BJ71&gt;=50%,BJ71&lt;B$10),2,IF(BJ71&gt;=B$10,3))))</f>
        <v/>
      </c>
      <c r="BL71" s="114" t="str">
        <f aca="false">IF(B71&lt;&gt;"",IFERROR(IF((SUMIF(D$20:AI$20,"CLO10",D71:AI71)/AO$15)=0,"",(SUMIF(D$20:AI$20,"CLO10",D71:AI71)/AO$15)),""),"")</f>
        <v/>
      </c>
      <c r="BM71" s="115" t="str">
        <f aca="false">IF(BL71="","",IF(BL71&gt;=B$10,"Y","N"))</f>
        <v/>
      </c>
      <c r="BN71" s="115" t="str">
        <f aca="false">IF(BM71="","",IF(BM71&lt;50%,1,IF(AND(BM71&gt;=50%,BM71&lt;B$10),2,IF(BM71&gt;=B$10,3))))</f>
        <v/>
      </c>
    </row>
    <row r="72" customFormat="false" ht="15.75" hidden="false" customHeight="true" outlineLevel="0" collapsed="false">
      <c r="A72" s="184" t="str">
        <f aca="false">IF(A$6="LECTURE","",IF('Database (LECTURE-RES-PRAC)'!A67="","",'Database (LECTURE-RES-PRAC)'!A67))</f>
        <v/>
      </c>
      <c r="B72" s="184" t="str">
        <f aca="false">IF(B$6="LECTURE","",IF('Database (LECTURE-RES-PRAC)'!B67="","",'Database (LECTURE-RES-PRAC)'!B67))</f>
        <v/>
      </c>
      <c r="C72" s="184" t="str">
        <f aca="false">IF(C$6="LECTURE","",IF('Database (LECTURE-RES-PRAC)'!C67="","",'Database (LECTURE-RES-PRAC)'!C67))</f>
        <v/>
      </c>
      <c r="D72" s="52"/>
      <c r="E72" s="52"/>
      <c r="F72" s="52"/>
      <c r="G72" s="52"/>
      <c r="H72" s="52"/>
      <c r="I72" s="52"/>
      <c r="J72" s="52"/>
      <c r="K72" s="52"/>
      <c r="L72" s="52"/>
      <c r="M72" s="52"/>
      <c r="N72" s="181" t="str">
        <f aca="false">IF(B72&lt;&gt;"",SUM(D72:M72),"")</f>
        <v/>
      </c>
      <c r="O72" s="52"/>
      <c r="P72" s="52"/>
      <c r="Q72" s="52"/>
      <c r="R72" s="52"/>
      <c r="S72" s="52"/>
      <c r="T72" s="52"/>
      <c r="U72" s="52"/>
      <c r="V72" s="52"/>
      <c r="W72" s="52"/>
      <c r="X72" s="52"/>
      <c r="Y72" s="181" t="str">
        <f aca="false">IF(B72&lt;&gt;"",SUM(O72:X72),"")</f>
        <v/>
      </c>
      <c r="Z72" s="52"/>
      <c r="AA72" s="52"/>
      <c r="AB72" s="52"/>
      <c r="AC72" s="52"/>
      <c r="AD72" s="52"/>
      <c r="AE72" s="52"/>
      <c r="AF72" s="52"/>
      <c r="AG72" s="52"/>
      <c r="AH72" s="52"/>
      <c r="AI72" s="52"/>
      <c r="AJ72" s="182" t="str">
        <f aca="false">IF(B72&lt;&gt;"",SUM(Z72:AI72),"")</f>
        <v/>
      </c>
      <c r="AK72" s="185" t="str">
        <f aca="false">IF(B72&lt;&gt;"",IFERROR(IF((SUMIF(D$20:AI$20, "CLO1", D72:AI72)/AO$6)=0,"",(SUMIF(D$20:AI$20, "CLO1", D72:AI72)/AO$6)),""),"")</f>
        <v/>
      </c>
      <c r="AL72" s="115" t="str">
        <f aca="false">IF(AK72="","",IF(AK72&gt;=B$10,"Y","N"))</f>
        <v/>
      </c>
      <c r="AM72" s="115" t="str">
        <f aca="false">IF(AK72="","",IF(AK72&lt;50%,1,IF(AND(AK72&gt;=50%,AK72&lt;B$10),2,IF(AK72&gt;=B$10,3))))</f>
        <v/>
      </c>
      <c r="AN72" s="185" t="str">
        <f aca="false">IF(B72&lt;&gt;"",IFERROR(IF((SUMIF(D$20:AI$20, "CLO2", D72:AI72)/AO$7)=0,"",(SUMIF(D$20:AI$20, "CLO2", D72:AI72)/AO$7)),""),"")</f>
        <v/>
      </c>
      <c r="AO72" s="115" t="str">
        <f aca="false">IF(AN72="","",IF(AN72&gt;=B$10,"Y","N"))</f>
        <v/>
      </c>
      <c r="AP72" s="115" t="str">
        <f aca="false">IF(AN72="","",IF(AN72&lt;50%,1,IF(AND(AN72&gt;=50%,AN72&lt;B$10),2,IF(AN72&gt;=B$10,3))))</f>
        <v/>
      </c>
      <c r="AQ72" s="185" t="str">
        <f aca="false">IF(B72&lt;&gt;"",IFERROR(IF((SUMIF(D$20:AI$20, "CLO3", D72:AI72)/AO$8)=0,"",(SUMIF(D$20:AI$20, "CLO3", D72:AI72)/AO$8)),""),"")</f>
        <v/>
      </c>
      <c r="AR72" s="115" t="str">
        <f aca="false">IF(AQ72="","",IF(AQ72&gt;=B$10,"Y","N"))</f>
        <v/>
      </c>
      <c r="AS72" s="115" t="str">
        <f aca="false">IF(AQ72="","",IF(AQ72&lt;50%,1,IF(AND(AQ72&gt;=50%,AQ72&lt;B$10),2,IF(AQ72&gt;=B$10,3))))</f>
        <v/>
      </c>
      <c r="AT72" s="185" t="str">
        <f aca="false">IF(B72&lt;&gt;"",IFERROR(IF((SUMIF(D$20:AI$20, "CLO4", D72:AI72)/AO$9)=0,"",(SUMIF(D$20:AI$20, "CLO4", D72:AI72)/AO$9)),""),"")</f>
        <v/>
      </c>
      <c r="AU72" s="115" t="str">
        <f aca="false">IF(AT72="","",IF(AT72&gt;=B$10,"Y","N"))</f>
        <v/>
      </c>
      <c r="AV72" s="115" t="str">
        <f aca="false">IF(AT72="","",IF(AT72&lt;50%,1,IF(AND(AT72&gt;=50%,AT72&lt;B$10),2,IF(AT72&gt;=B$10,3))))</f>
        <v/>
      </c>
      <c r="AW72" s="185" t="str">
        <f aca="false">IF(B72&lt;&gt;"",IFERROR(IF((SUMIF(D$20:AI$20, "CLO5", D72:AI72)/AO$10)=0,"",(SUMIF(D$20:AI$20, "CLO5", D72:AI72)/AO$10)),""),"")</f>
        <v/>
      </c>
      <c r="AX72" s="115" t="str">
        <f aca="false">IF(AW72="","",IF(AW72&gt;=B$10,"Y","N"))</f>
        <v/>
      </c>
      <c r="AY72" s="115" t="str">
        <f aca="false">IF(AW72="","",IF(AW72&lt;50%,1,IF(AND(AW72&gt;=50%,AW72&lt;B$10),2,IF(AW72&gt;=B$10,3))))</f>
        <v/>
      </c>
      <c r="AZ72" s="114" t="str">
        <f aca="false">IF(B72&lt;&gt;"",IFERROR(IF((SUMIF(D$20:AI$20, "CLO6", D72:AI72)/AO$11)=0,"",(SUMIF(D$20:AI$20, "CLO6", D72:AI72)/AO$11)),""),"")</f>
        <v/>
      </c>
      <c r="BA72" s="115" t="str">
        <f aca="false">IF(AZ72="","",IF(AZ72&gt;=B$10,"Y","N"))</f>
        <v/>
      </c>
      <c r="BB72" s="115" t="str">
        <f aca="false">IF(BA72="","",IF(BA72&lt;50%,1,IF(AND(BA72&gt;=50%,BA72&lt;B$10),2,IF(BA72&gt;=B$10,3))))</f>
        <v/>
      </c>
      <c r="BC72" s="114" t="str">
        <f aca="false">IF(B72&lt;&gt;"",IFERROR(IF((SUMIF(D$20:AI$20, "CLO7", D72:AI72)/AO$12)=0,"",(SUMIF(D$20:AI$20, "CLO7", D72:AI72)/AO$12)),""),"")</f>
        <v/>
      </c>
      <c r="BD72" s="115" t="str">
        <f aca="false">IF(BC72="","",IF(BC72&gt;=B$10,"Y","N"))</f>
        <v/>
      </c>
      <c r="BE72" s="115" t="str">
        <f aca="false">IF(BD72="","",IF(BD72&lt;50%,1,IF(AND(BD72&gt;=50%,BD72&lt;B$10),2,IF(BD72&gt;=B$10,3))))</f>
        <v/>
      </c>
      <c r="BF72" s="114" t="str">
        <f aca="false">IF(B72&lt;&gt;"",IFERROR(IF((SUMIF(D$20:AI$20, "CLO8", D72:AI72)/AO$13)=0,"",(SUMIF(D$20:AI$20, "CLO8", D72:AI72)/AO$13)),""),"")</f>
        <v/>
      </c>
      <c r="BG72" s="115" t="str">
        <f aca="false">IF(BF72="","",IF(BF72&gt;=B$10,"Y","N"))</f>
        <v/>
      </c>
      <c r="BH72" s="115" t="str">
        <f aca="false">IF(BG72="","",IF(BG72&lt;50%,1,IF(AND(BG72&gt;=50%,BG72&lt;B$10),2,IF(BG72&gt;=B$10,3))))</f>
        <v/>
      </c>
      <c r="BI72" s="114" t="str">
        <f aca="false">IF(B72&lt;&gt;"",IFERROR(IF((SUMIF(D$20:AI$20, "CLO9", D72:AI72)/AO$14)=0,"",(SUMIF(D$20:AI$20, "CLO9", D72:AI72)/AO$14)),""),"")</f>
        <v/>
      </c>
      <c r="BJ72" s="115" t="str">
        <f aca="false">IF(BI72="","",IF(BI72&gt;=B$10,"Y","N"))</f>
        <v/>
      </c>
      <c r="BK72" s="115" t="str">
        <f aca="false">IF(BJ72="","",IF(BJ72&lt;50%,1,IF(AND(BJ72&gt;=50%,BJ72&lt;B$10),2,IF(BJ72&gt;=B$10,3))))</f>
        <v/>
      </c>
      <c r="BL72" s="114" t="str">
        <f aca="false">IF(B72&lt;&gt;"",IFERROR(IF((SUMIF(D$20:AI$20,"CLO10",D72:AI72)/AO$15)=0,"",(SUMIF(D$20:AI$20,"CLO10",D72:AI72)/AO$15)),""),"")</f>
        <v/>
      </c>
      <c r="BM72" s="115" t="str">
        <f aca="false">IF(BL72="","",IF(BL72&gt;=B$10,"Y","N"))</f>
        <v/>
      </c>
      <c r="BN72" s="115" t="str">
        <f aca="false">IF(BM72="","",IF(BM72&lt;50%,1,IF(AND(BM72&gt;=50%,BM72&lt;B$10),2,IF(BM72&gt;=B$10,3))))</f>
        <v/>
      </c>
    </row>
    <row r="73" customFormat="false" ht="15.75" hidden="false" customHeight="true" outlineLevel="0" collapsed="false">
      <c r="A73" s="184" t="str">
        <f aca="false">IF(A$6="LECTURE","",IF('Database (LECTURE-RES-PRAC)'!A68="","",'Database (LECTURE-RES-PRAC)'!A68))</f>
        <v/>
      </c>
      <c r="B73" s="184" t="str">
        <f aca="false">IF(B$6="LECTURE","",IF('Database (LECTURE-RES-PRAC)'!B68="","",'Database (LECTURE-RES-PRAC)'!B68))</f>
        <v/>
      </c>
      <c r="C73" s="184" t="str">
        <f aca="false">IF(C$6="LECTURE","",IF('Database (LECTURE-RES-PRAC)'!C68="","",'Database (LECTURE-RES-PRAC)'!C68))</f>
        <v/>
      </c>
      <c r="D73" s="52"/>
      <c r="E73" s="52"/>
      <c r="F73" s="52"/>
      <c r="G73" s="52"/>
      <c r="H73" s="52"/>
      <c r="I73" s="52"/>
      <c r="J73" s="52"/>
      <c r="K73" s="52"/>
      <c r="L73" s="52"/>
      <c r="M73" s="52"/>
      <c r="N73" s="181" t="str">
        <f aca="false">IF(B73&lt;&gt;"",SUM(D73:M73),"")</f>
        <v/>
      </c>
      <c r="O73" s="52"/>
      <c r="P73" s="52"/>
      <c r="Q73" s="52"/>
      <c r="R73" s="52"/>
      <c r="S73" s="52"/>
      <c r="T73" s="52"/>
      <c r="U73" s="52"/>
      <c r="V73" s="52"/>
      <c r="W73" s="52"/>
      <c r="X73" s="52"/>
      <c r="Y73" s="181" t="str">
        <f aca="false">IF(B73&lt;&gt;"",SUM(O73:X73),"")</f>
        <v/>
      </c>
      <c r="Z73" s="52"/>
      <c r="AA73" s="52"/>
      <c r="AB73" s="52"/>
      <c r="AC73" s="52"/>
      <c r="AD73" s="52"/>
      <c r="AE73" s="52"/>
      <c r="AF73" s="52"/>
      <c r="AG73" s="52"/>
      <c r="AH73" s="52"/>
      <c r="AI73" s="52"/>
      <c r="AJ73" s="182" t="str">
        <f aca="false">IF(B73&lt;&gt;"",SUM(Z73:AI73),"")</f>
        <v/>
      </c>
      <c r="AK73" s="185" t="str">
        <f aca="false">IF(B73&lt;&gt;"",IFERROR(IF((SUMIF(D$20:AI$20, "CLO1", D73:AI73)/AO$6)=0,"",(SUMIF(D$20:AI$20, "CLO1", D73:AI73)/AO$6)),""),"")</f>
        <v/>
      </c>
      <c r="AL73" s="115" t="str">
        <f aca="false">IF(AK73="","",IF(AK73&gt;=B$10,"Y","N"))</f>
        <v/>
      </c>
      <c r="AM73" s="115" t="str">
        <f aca="false">IF(AK73="","",IF(AK73&lt;50%,1,IF(AND(AK73&gt;=50%,AK73&lt;B$10),2,IF(AK73&gt;=B$10,3))))</f>
        <v/>
      </c>
      <c r="AN73" s="185" t="str">
        <f aca="false">IF(B73&lt;&gt;"",IFERROR(IF((SUMIF(D$20:AI$20, "CLO2", D73:AI73)/AO$7)=0,"",(SUMIF(D$20:AI$20, "CLO2", D73:AI73)/AO$7)),""),"")</f>
        <v/>
      </c>
      <c r="AO73" s="115" t="str">
        <f aca="false">IF(AN73="","",IF(AN73&gt;=B$10,"Y","N"))</f>
        <v/>
      </c>
      <c r="AP73" s="115" t="str">
        <f aca="false">IF(AN73="","",IF(AN73&lt;50%,1,IF(AND(AN73&gt;=50%,AN73&lt;B$10),2,IF(AN73&gt;=B$10,3))))</f>
        <v/>
      </c>
      <c r="AQ73" s="185" t="str">
        <f aca="false">IF(B73&lt;&gt;"",IFERROR(IF((SUMIF(D$20:AI$20, "CLO3", D73:AI73)/AO$8)=0,"",(SUMIF(D$20:AI$20, "CLO3", D73:AI73)/AO$8)),""),"")</f>
        <v/>
      </c>
      <c r="AR73" s="115" t="str">
        <f aca="false">IF(AQ73="","",IF(AQ73&gt;=B$10,"Y","N"))</f>
        <v/>
      </c>
      <c r="AS73" s="115" t="str">
        <f aca="false">IF(AQ73="","",IF(AQ73&lt;50%,1,IF(AND(AQ73&gt;=50%,AQ73&lt;B$10),2,IF(AQ73&gt;=B$10,3))))</f>
        <v/>
      </c>
      <c r="AT73" s="185" t="str">
        <f aca="false">IF(B73&lt;&gt;"",IFERROR(IF((SUMIF(D$20:AI$20, "CLO4", D73:AI73)/AO$9)=0,"",(SUMIF(D$20:AI$20, "CLO4", D73:AI73)/AO$9)),""),"")</f>
        <v/>
      </c>
      <c r="AU73" s="115" t="str">
        <f aca="false">IF(AT73="","",IF(AT73&gt;=B$10,"Y","N"))</f>
        <v/>
      </c>
      <c r="AV73" s="115" t="str">
        <f aca="false">IF(AT73="","",IF(AT73&lt;50%,1,IF(AND(AT73&gt;=50%,AT73&lt;B$10),2,IF(AT73&gt;=B$10,3))))</f>
        <v/>
      </c>
      <c r="AW73" s="185" t="str">
        <f aca="false">IF(B73&lt;&gt;"",IFERROR(IF((SUMIF(D$20:AI$20, "CLO5", D73:AI73)/AO$10)=0,"",(SUMIF(D$20:AI$20, "CLO5", D73:AI73)/AO$10)),""),"")</f>
        <v/>
      </c>
      <c r="AX73" s="115" t="str">
        <f aca="false">IF(AW73="","",IF(AW73&gt;=B$10,"Y","N"))</f>
        <v/>
      </c>
      <c r="AY73" s="115" t="str">
        <f aca="false">IF(AW73="","",IF(AW73&lt;50%,1,IF(AND(AW73&gt;=50%,AW73&lt;B$10),2,IF(AW73&gt;=B$10,3))))</f>
        <v/>
      </c>
      <c r="AZ73" s="114" t="str">
        <f aca="false">IF(B73&lt;&gt;"",IFERROR(IF((SUMIF(D$20:AI$20, "CLO6", D73:AI73)/AO$11)=0,"",(SUMIF(D$20:AI$20, "CLO6", D73:AI73)/AO$11)),""),"")</f>
        <v/>
      </c>
      <c r="BA73" s="115" t="str">
        <f aca="false">IF(AZ73="","",IF(AZ73&gt;=B$10,"Y","N"))</f>
        <v/>
      </c>
      <c r="BB73" s="115" t="str">
        <f aca="false">IF(BA73="","",IF(BA73&lt;50%,1,IF(AND(BA73&gt;=50%,BA73&lt;B$10),2,IF(BA73&gt;=B$10,3))))</f>
        <v/>
      </c>
      <c r="BC73" s="114" t="str">
        <f aca="false">IF(B73&lt;&gt;"",IFERROR(IF((SUMIF(D$20:AI$20, "CLO7", D73:AI73)/AO$12)=0,"",(SUMIF(D$20:AI$20, "CLO7", D73:AI73)/AO$12)),""),"")</f>
        <v/>
      </c>
      <c r="BD73" s="115" t="str">
        <f aca="false">IF(BC73="","",IF(BC73&gt;=B$10,"Y","N"))</f>
        <v/>
      </c>
      <c r="BE73" s="115" t="str">
        <f aca="false">IF(BD73="","",IF(BD73&lt;50%,1,IF(AND(BD73&gt;=50%,BD73&lt;B$10),2,IF(BD73&gt;=B$10,3))))</f>
        <v/>
      </c>
      <c r="BF73" s="114" t="str">
        <f aca="false">IF(B73&lt;&gt;"",IFERROR(IF((SUMIF(D$20:AI$20, "CLO8", D73:AI73)/AO$13)=0,"",(SUMIF(D$20:AI$20, "CLO8", D73:AI73)/AO$13)),""),"")</f>
        <v/>
      </c>
      <c r="BG73" s="115" t="str">
        <f aca="false">IF(BF73="","",IF(BF73&gt;=B$10,"Y","N"))</f>
        <v/>
      </c>
      <c r="BH73" s="115" t="str">
        <f aca="false">IF(BG73="","",IF(BG73&lt;50%,1,IF(AND(BG73&gt;=50%,BG73&lt;B$10),2,IF(BG73&gt;=B$10,3))))</f>
        <v/>
      </c>
      <c r="BI73" s="114" t="str">
        <f aca="false">IF(B73&lt;&gt;"",IFERROR(IF((SUMIF(D$20:AI$20, "CLO9", D73:AI73)/AO$14)=0,"",(SUMIF(D$20:AI$20, "CLO9", D73:AI73)/AO$14)),""),"")</f>
        <v/>
      </c>
      <c r="BJ73" s="115" t="str">
        <f aca="false">IF(BI73="","",IF(BI73&gt;=B$10,"Y","N"))</f>
        <v/>
      </c>
      <c r="BK73" s="115" t="str">
        <f aca="false">IF(BJ73="","",IF(BJ73&lt;50%,1,IF(AND(BJ73&gt;=50%,BJ73&lt;B$10),2,IF(BJ73&gt;=B$10,3))))</f>
        <v/>
      </c>
      <c r="BL73" s="114" t="str">
        <f aca="false">IF(B73&lt;&gt;"",IFERROR(IF((SUMIF(D$20:AI$20,"CLO10",D73:AI73)/AO$15)=0,"",(SUMIF(D$20:AI$20,"CLO10",D73:AI73)/AO$15)),""),"")</f>
        <v/>
      </c>
      <c r="BM73" s="115" t="str">
        <f aca="false">IF(BL73="","",IF(BL73&gt;=B$10,"Y","N"))</f>
        <v/>
      </c>
      <c r="BN73" s="115" t="str">
        <f aca="false">IF(BM73="","",IF(BM73&lt;50%,1,IF(AND(BM73&gt;=50%,BM73&lt;B$10),2,IF(BM73&gt;=B$10,3))))</f>
        <v/>
      </c>
    </row>
    <row r="74" customFormat="false" ht="15.75" hidden="false" customHeight="true" outlineLevel="0" collapsed="false">
      <c r="A74" s="184" t="str">
        <f aca="false">IF(A$6="LECTURE","",IF('Database (LECTURE-RES-PRAC)'!A69="","",'Database (LECTURE-RES-PRAC)'!A69))</f>
        <v/>
      </c>
      <c r="B74" s="184" t="str">
        <f aca="false">IF(B$6="LECTURE","",IF('Database (LECTURE-RES-PRAC)'!B69="","",'Database (LECTURE-RES-PRAC)'!B69))</f>
        <v/>
      </c>
      <c r="C74" s="184" t="str">
        <f aca="false">IF(C$6="LECTURE","",IF('Database (LECTURE-RES-PRAC)'!C69="","",'Database (LECTURE-RES-PRAC)'!C69))</f>
        <v/>
      </c>
      <c r="D74" s="52"/>
      <c r="E74" s="52"/>
      <c r="F74" s="52"/>
      <c r="G74" s="52"/>
      <c r="H74" s="52"/>
      <c r="I74" s="52"/>
      <c r="J74" s="52"/>
      <c r="K74" s="52"/>
      <c r="L74" s="52"/>
      <c r="M74" s="52"/>
      <c r="N74" s="181" t="str">
        <f aca="false">IF(B74&lt;&gt;"",SUM(D74:M74),"")</f>
        <v/>
      </c>
      <c r="O74" s="52"/>
      <c r="P74" s="52"/>
      <c r="Q74" s="52"/>
      <c r="R74" s="52"/>
      <c r="S74" s="52"/>
      <c r="T74" s="52"/>
      <c r="U74" s="52"/>
      <c r="V74" s="52"/>
      <c r="W74" s="52"/>
      <c r="X74" s="52"/>
      <c r="Y74" s="181" t="str">
        <f aca="false">IF(B74&lt;&gt;"",SUM(O74:X74),"")</f>
        <v/>
      </c>
      <c r="Z74" s="52"/>
      <c r="AA74" s="52"/>
      <c r="AB74" s="52"/>
      <c r="AC74" s="52"/>
      <c r="AD74" s="52"/>
      <c r="AE74" s="52"/>
      <c r="AF74" s="52"/>
      <c r="AG74" s="52"/>
      <c r="AH74" s="52"/>
      <c r="AI74" s="52"/>
      <c r="AJ74" s="182" t="str">
        <f aca="false">IF(B74&lt;&gt;"",SUM(Z74:AI74),"")</f>
        <v/>
      </c>
      <c r="AK74" s="185" t="str">
        <f aca="false">IF(B74&lt;&gt;"",IFERROR(IF((SUMIF(D$20:AI$20, "CLO1", D74:AI74)/AO$6)=0,"",(SUMIF(D$20:AI$20, "CLO1", D74:AI74)/AO$6)),""),"")</f>
        <v/>
      </c>
      <c r="AL74" s="115" t="str">
        <f aca="false">IF(AK74="","",IF(AK74&gt;=B$10,"Y","N"))</f>
        <v/>
      </c>
      <c r="AM74" s="115" t="str">
        <f aca="false">IF(AK74="","",IF(AK74&lt;50%,1,IF(AND(AK74&gt;=50%,AK74&lt;B$10),2,IF(AK74&gt;=B$10,3))))</f>
        <v/>
      </c>
      <c r="AN74" s="185" t="str">
        <f aca="false">IF(B74&lt;&gt;"",IFERROR(IF((SUMIF(D$20:AI$20, "CLO2", D74:AI74)/AO$7)=0,"",(SUMIF(D$20:AI$20, "CLO2", D74:AI74)/AO$7)),""),"")</f>
        <v/>
      </c>
      <c r="AO74" s="115" t="str">
        <f aca="false">IF(AN74="","",IF(AN74&gt;=B$10,"Y","N"))</f>
        <v/>
      </c>
      <c r="AP74" s="115" t="str">
        <f aca="false">IF(AN74="","",IF(AN74&lt;50%,1,IF(AND(AN74&gt;=50%,AN74&lt;B$10),2,IF(AN74&gt;=B$10,3))))</f>
        <v/>
      </c>
      <c r="AQ74" s="185" t="str">
        <f aca="false">IF(B74&lt;&gt;"",IFERROR(IF((SUMIF(D$20:AI$20, "CLO3", D74:AI74)/AO$8)=0,"",(SUMIF(D$20:AI$20, "CLO3", D74:AI74)/AO$8)),""),"")</f>
        <v/>
      </c>
      <c r="AR74" s="115" t="str">
        <f aca="false">IF(AQ74="","",IF(AQ74&gt;=B$10,"Y","N"))</f>
        <v/>
      </c>
      <c r="AS74" s="115" t="str">
        <f aca="false">IF(AQ74="","",IF(AQ74&lt;50%,1,IF(AND(AQ74&gt;=50%,AQ74&lt;B$10),2,IF(AQ74&gt;=B$10,3))))</f>
        <v/>
      </c>
      <c r="AT74" s="185" t="str">
        <f aca="false">IF(B74&lt;&gt;"",IFERROR(IF((SUMIF(D$20:AI$20, "CLO4", D74:AI74)/AO$9)=0,"",(SUMIF(D$20:AI$20, "CLO4", D74:AI74)/AO$9)),""),"")</f>
        <v/>
      </c>
      <c r="AU74" s="115" t="str">
        <f aca="false">IF(AT74="","",IF(AT74&gt;=B$10,"Y","N"))</f>
        <v/>
      </c>
      <c r="AV74" s="115" t="str">
        <f aca="false">IF(AT74="","",IF(AT74&lt;50%,1,IF(AND(AT74&gt;=50%,AT74&lt;B$10),2,IF(AT74&gt;=B$10,3))))</f>
        <v/>
      </c>
      <c r="AW74" s="185" t="str">
        <f aca="false">IF(B74&lt;&gt;"",IFERROR(IF((SUMIF(D$20:AI$20, "CLO5", D74:AI74)/AO$10)=0,"",(SUMIF(D$20:AI$20, "CLO5", D74:AI74)/AO$10)),""),"")</f>
        <v/>
      </c>
      <c r="AX74" s="115" t="str">
        <f aca="false">IF(AW74="","",IF(AW74&gt;=B$10,"Y","N"))</f>
        <v/>
      </c>
      <c r="AY74" s="115" t="str">
        <f aca="false">IF(AW74="","",IF(AW74&lt;50%,1,IF(AND(AW74&gt;=50%,AW74&lt;B$10),2,IF(AW74&gt;=B$10,3))))</f>
        <v/>
      </c>
      <c r="AZ74" s="114" t="str">
        <f aca="false">IF(B74&lt;&gt;"",IFERROR(IF((SUMIF(D$20:AI$20, "CLO6", D74:AI74)/AO$11)=0,"",(SUMIF(D$20:AI$20, "CLO6", D74:AI74)/AO$11)),""),"")</f>
        <v/>
      </c>
      <c r="BA74" s="115" t="str">
        <f aca="false">IF(AZ74="","",IF(AZ74&gt;=B$10,"Y","N"))</f>
        <v/>
      </c>
      <c r="BB74" s="115" t="str">
        <f aca="false">IF(BA74="","",IF(BA74&lt;50%,1,IF(AND(BA74&gt;=50%,BA74&lt;B$10),2,IF(BA74&gt;=B$10,3))))</f>
        <v/>
      </c>
      <c r="BC74" s="114" t="str">
        <f aca="false">IF(B74&lt;&gt;"",IFERROR(IF((SUMIF(D$20:AI$20, "CLO7", D74:AI74)/AO$12)=0,"",(SUMIF(D$20:AI$20, "CLO7", D74:AI74)/AO$12)),""),"")</f>
        <v/>
      </c>
      <c r="BD74" s="115" t="str">
        <f aca="false">IF(BC74="","",IF(BC74&gt;=B$10,"Y","N"))</f>
        <v/>
      </c>
      <c r="BE74" s="115" t="str">
        <f aca="false">IF(BD74="","",IF(BD74&lt;50%,1,IF(AND(BD74&gt;=50%,BD74&lt;B$10),2,IF(BD74&gt;=B$10,3))))</f>
        <v/>
      </c>
      <c r="BF74" s="114" t="str">
        <f aca="false">IF(B74&lt;&gt;"",IFERROR(IF((SUMIF(D$20:AI$20, "CLO8", D74:AI74)/AO$13)=0,"",(SUMIF(D$20:AI$20, "CLO8", D74:AI74)/AO$13)),""),"")</f>
        <v/>
      </c>
      <c r="BG74" s="115" t="str">
        <f aca="false">IF(BF74="","",IF(BF74&gt;=B$10,"Y","N"))</f>
        <v/>
      </c>
      <c r="BH74" s="115" t="str">
        <f aca="false">IF(BG74="","",IF(BG74&lt;50%,1,IF(AND(BG74&gt;=50%,BG74&lt;B$10),2,IF(BG74&gt;=B$10,3))))</f>
        <v/>
      </c>
      <c r="BI74" s="114" t="str">
        <f aca="false">IF(B74&lt;&gt;"",IFERROR(IF((SUMIF(D$20:AI$20, "CLO9", D74:AI74)/AO$14)=0,"",(SUMIF(D$20:AI$20, "CLO9", D74:AI74)/AO$14)),""),"")</f>
        <v/>
      </c>
      <c r="BJ74" s="115" t="str">
        <f aca="false">IF(BI74="","",IF(BI74&gt;=B$10,"Y","N"))</f>
        <v/>
      </c>
      <c r="BK74" s="115" t="str">
        <f aca="false">IF(BJ74="","",IF(BJ74&lt;50%,1,IF(AND(BJ74&gt;=50%,BJ74&lt;B$10),2,IF(BJ74&gt;=B$10,3))))</f>
        <v/>
      </c>
      <c r="BL74" s="114" t="str">
        <f aca="false">IF(B74&lt;&gt;"",IFERROR(IF((SUMIF(D$20:AI$20,"CLO10",D74:AI74)/AO$15)=0,"",(SUMIF(D$20:AI$20,"CLO10",D74:AI74)/AO$15)),""),"")</f>
        <v/>
      </c>
      <c r="BM74" s="115" t="str">
        <f aca="false">IF(BL74="","",IF(BL74&gt;=B$10,"Y","N"))</f>
        <v/>
      </c>
      <c r="BN74" s="115" t="str">
        <f aca="false">IF(BM74="","",IF(BM74&lt;50%,1,IF(AND(BM74&gt;=50%,BM74&lt;B$10),2,IF(BM74&gt;=B$10,3))))</f>
        <v/>
      </c>
    </row>
    <row r="75" customFormat="false" ht="15.75" hidden="false" customHeight="true" outlineLevel="0" collapsed="false">
      <c r="A75" s="184" t="str">
        <f aca="false">IF(A$6="LECTURE","",IF('Database (LECTURE-RES-PRAC)'!A70="","",'Database (LECTURE-RES-PRAC)'!A70))</f>
        <v/>
      </c>
      <c r="B75" s="184" t="str">
        <f aca="false">IF(B$6="LECTURE","",IF('Database (LECTURE-RES-PRAC)'!B70="","",'Database (LECTURE-RES-PRAC)'!B70))</f>
        <v/>
      </c>
      <c r="C75" s="184" t="str">
        <f aca="false">IF(C$6="LECTURE","",IF('Database (LECTURE-RES-PRAC)'!C70="","",'Database (LECTURE-RES-PRAC)'!C70))</f>
        <v/>
      </c>
      <c r="D75" s="52"/>
      <c r="E75" s="52"/>
      <c r="F75" s="52"/>
      <c r="G75" s="52"/>
      <c r="H75" s="52"/>
      <c r="I75" s="52"/>
      <c r="J75" s="52"/>
      <c r="K75" s="52"/>
      <c r="L75" s="52"/>
      <c r="M75" s="52"/>
      <c r="N75" s="181" t="str">
        <f aca="false">IF(B75&lt;&gt;"",SUM(D75:M75),"")</f>
        <v/>
      </c>
      <c r="O75" s="52"/>
      <c r="P75" s="52"/>
      <c r="Q75" s="52"/>
      <c r="R75" s="52"/>
      <c r="S75" s="52"/>
      <c r="T75" s="52"/>
      <c r="U75" s="52"/>
      <c r="V75" s="52"/>
      <c r="W75" s="52"/>
      <c r="X75" s="52"/>
      <c r="Y75" s="181" t="str">
        <f aca="false">IF(B75&lt;&gt;"",SUM(O75:X75),"")</f>
        <v/>
      </c>
      <c r="Z75" s="52"/>
      <c r="AA75" s="52"/>
      <c r="AB75" s="52"/>
      <c r="AC75" s="52"/>
      <c r="AD75" s="52"/>
      <c r="AE75" s="52"/>
      <c r="AF75" s="52"/>
      <c r="AG75" s="52"/>
      <c r="AH75" s="52"/>
      <c r="AI75" s="52"/>
      <c r="AJ75" s="182" t="str">
        <f aca="false">IF(B75&lt;&gt;"",SUM(Z75:AI75),"")</f>
        <v/>
      </c>
      <c r="AK75" s="185" t="str">
        <f aca="false">IF(B75&lt;&gt;"",IFERROR(IF((SUMIF(D$20:AI$20, "CLO1", D75:AI75)/AO$6)=0,"",(SUMIF(D$20:AI$20, "CLO1", D75:AI75)/AO$6)),""),"")</f>
        <v/>
      </c>
      <c r="AL75" s="115" t="str">
        <f aca="false">IF(AK75="","",IF(AK75&gt;=B$10,"Y","N"))</f>
        <v/>
      </c>
      <c r="AM75" s="115" t="str">
        <f aca="false">IF(AK75="","",IF(AK75&lt;50%,1,IF(AND(AK75&gt;=50%,AK75&lt;B$10),2,IF(AK75&gt;=B$10,3))))</f>
        <v/>
      </c>
      <c r="AN75" s="185" t="str">
        <f aca="false">IF(B75&lt;&gt;"",IFERROR(IF((SUMIF(D$20:AI$20, "CLO2", D75:AI75)/AO$7)=0,"",(SUMIF(D$20:AI$20, "CLO2", D75:AI75)/AO$7)),""),"")</f>
        <v/>
      </c>
      <c r="AO75" s="115" t="str">
        <f aca="false">IF(AN75="","",IF(AN75&gt;=B$10,"Y","N"))</f>
        <v/>
      </c>
      <c r="AP75" s="115" t="str">
        <f aca="false">IF(AN75="","",IF(AN75&lt;50%,1,IF(AND(AN75&gt;=50%,AN75&lt;B$10),2,IF(AN75&gt;=B$10,3))))</f>
        <v/>
      </c>
      <c r="AQ75" s="185" t="str">
        <f aca="false">IF(B75&lt;&gt;"",IFERROR(IF((SUMIF(D$20:AI$20, "CLO3", D75:AI75)/AO$8)=0,"",(SUMIF(D$20:AI$20, "CLO3", D75:AI75)/AO$8)),""),"")</f>
        <v/>
      </c>
      <c r="AR75" s="115" t="str">
        <f aca="false">IF(AQ75="","",IF(AQ75&gt;=B$10,"Y","N"))</f>
        <v/>
      </c>
      <c r="AS75" s="115" t="str">
        <f aca="false">IF(AQ75="","",IF(AQ75&lt;50%,1,IF(AND(AQ75&gt;=50%,AQ75&lt;B$10),2,IF(AQ75&gt;=B$10,3))))</f>
        <v/>
      </c>
      <c r="AT75" s="185" t="str">
        <f aca="false">IF(B75&lt;&gt;"",IFERROR(IF((SUMIF(D$20:AI$20, "CLO4", D75:AI75)/AO$9)=0,"",(SUMIF(D$20:AI$20, "CLO4", D75:AI75)/AO$9)),""),"")</f>
        <v/>
      </c>
      <c r="AU75" s="115" t="str">
        <f aca="false">IF(AT75="","",IF(AT75&gt;=B$10,"Y","N"))</f>
        <v/>
      </c>
      <c r="AV75" s="115" t="str">
        <f aca="false">IF(AT75="","",IF(AT75&lt;50%,1,IF(AND(AT75&gt;=50%,AT75&lt;B$10),2,IF(AT75&gt;=B$10,3))))</f>
        <v/>
      </c>
      <c r="AW75" s="185" t="str">
        <f aca="false">IF(B75&lt;&gt;"",IFERROR(IF((SUMIF(D$20:AI$20, "CLO5", D75:AI75)/AO$10)=0,"",(SUMIF(D$20:AI$20, "CLO5", D75:AI75)/AO$10)),""),"")</f>
        <v/>
      </c>
      <c r="AX75" s="115" t="str">
        <f aca="false">IF(AW75="","",IF(AW75&gt;=B$10,"Y","N"))</f>
        <v/>
      </c>
      <c r="AY75" s="115" t="str">
        <f aca="false">IF(AW75="","",IF(AW75&lt;50%,1,IF(AND(AW75&gt;=50%,AW75&lt;B$10),2,IF(AW75&gt;=B$10,3))))</f>
        <v/>
      </c>
      <c r="AZ75" s="114" t="str">
        <f aca="false">IF(B75&lt;&gt;"",IFERROR(IF((SUMIF(D$20:AI$20, "CLO6", D75:AI75)/AO$11)=0,"",(SUMIF(D$20:AI$20, "CLO6", D75:AI75)/AO$11)),""),"")</f>
        <v/>
      </c>
      <c r="BA75" s="115" t="str">
        <f aca="false">IF(AZ75="","",IF(AZ75&gt;=B$10,"Y","N"))</f>
        <v/>
      </c>
      <c r="BB75" s="115" t="str">
        <f aca="false">IF(BA75="","",IF(BA75&lt;50%,1,IF(AND(BA75&gt;=50%,BA75&lt;B$10),2,IF(BA75&gt;=B$10,3))))</f>
        <v/>
      </c>
      <c r="BC75" s="114" t="str">
        <f aca="false">IF(B75&lt;&gt;"",IFERROR(IF((SUMIF(D$20:AI$20, "CLO7", D75:AI75)/AO$12)=0,"",(SUMIF(D$20:AI$20, "CLO7", D75:AI75)/AO$12)),""),"")</f>
        <v/>
      </c>
      <c r="BD75" s="115" t="str">
        <f aca="false">IF(BC75="","",IF(BC75&gt;=B$10,"Y","N"))</f>
        <v/>
      </c>
      <c r="BE75" s="115" t="str">
        <f aca="false">IF(BD75="","",IF(BD75&lt;50%,1,IF(AND(BD75&gt;=50%,BD75&lt;B$10),2,IF(BD75&gt;=B$10,3))))</f>
        <v/>
      </c>
      <c r="BF75" s="114" t="str">
        <f aca="false">IF(B75&lt;&gt;"",IFERROR(IF((SUMIF(D$20:AI$20, "CLO8", D75:AI75)/AO$13)=0,"",(SUMIF(D$20:AI$20, "CLO8", D75:AI75)/AO$13)),""),"")</f>
        <v/>
      </c>
      <c r="BG75" s="115" t="str">
        <f aca="false">IF(BF75="","",IF(BF75&gt;=B$10,"Y","N"))</f>
        <v/>
      </c>
      <c r="BH75" s="115" t="str">
        <f aca="false">IF(BG75="","",IF(BG75&lt;50%,1,IF(AND(BG75&gt;=50%,BG75&lt;B$10),2,IF(BG75&gt;=B$10,3))))</f>
        <v/>
      </c>
      <c r="BI75" s="114" t="str">
        <f aca="false">IF(B75&lt;&gt;"",IFERROR(IF((SUMIF(D$20:AI$20, "CLO9", D75:AI75)/AO$14)=0,"",(SUMIF(D$20:AI$20, "CLO9", D75:AI75)/AO$14)),""),"")</f>
        <v/>
      </c>
      <c r="BJ75" s="115" t="str">
        <f aca="false">IF(BI75="","",IF(BI75&gt;=B$10,"Y","N"))</f>
        <v/>
      </c>
      <c r="BK75" s="115" t="str">
        <f aca="false">IF(BJ75="","",IF(BJ75&lt;50%,1,IF(AND(BJ75&gt;=50%,BJ75&lt;B$10),2,IF(BJ75&gt;=B$10,3))))</f>
        <v/>
      </c>
      <c r="BL75" s="114" t="str">
        <f aca="false">IF(B75&lt;&gt;"",IFERROR(IF((SUMIF(D$20:AI$20,"CLO10",D75:AI75)/AO$15)=0,"",(SUMIF(D$20:AI$20,"CLO10",D75:AI75)/AO$15)),""),"")</f>
        <v/>
      </c>
      <c r="BM75" s="115" t="str">
        <f aca="false">IF(BL75="","",IF(BL75&gt;=B$10,"Y","N"))</f>
        <v/>
      </c>
      <c r="BN75" s="115" t="str">
        <f aca="false">IF(BM75="","",IF(BM75&lt;50%,1,IF(AND(BM75&gt;=50%,BM75&lt;B$10),2,IF(BM75&gt;=B$10,3))))</f>
        <v/>
      </c>
    </row>
    <row r="76" customFormat="false" ht="15.75" hidden="false" customHeight="true" outlineLevel="0" collapsed="false">
      <c r="A76" s="184" t="str">
        <f aca="false">IF(A$6="LECTURE","",IF('Database (LECTURE-RES-PRAC)'!A71="","",'Database (LECTURE-RES-PRAC)'!A71))</f>
        <v/>
      </c>
      <c r="B76" s="184" t="str">
        <f aca="false">IF(B$6="LECTURE","",IF('Database (LECTURE-RES-PRAC)'!B71="","",'Database (LECTURE-RES-PRAC)'!B71))</f>
        <v/>
      </c>
      <c r="C76" s="184" t="str">
        <f aca="false">IF(C$6="LECTURE","",IF('Database (LECTURE-RES-PRAC)'!C71="","",'Database (LECTURE-RES-PRAC)'!C71))</f>
        <v/>
      </c>
      <c r="D76" s="52"/>
      <c r="E76" s="52"/>
      <c r="F76" s="52"/>
      <c r="G76" s="52"/>
      <c r="H76" s="52"/>
      <c r="I76" s="52"/>
      <c r="J76" s="52"/>
      <c r="K76" s="52"/>
      <c r="L76" s="52"/>
      <c r="M76" s="52"/>
      <c r="N76" s="181" t="str">
        <f aca="false">IF(B76&lt;&gt;"",SUM(D76:M76),"")</f>
        <v/>
      </c>
      <c r="O76" s="52"/>
      <c r="P76" s="52"/>
      <c r="Q76" s="52"/>
      <c r="R76" s="52"/>
      <c r="S76" s="52"/>
      <c r="T76" s="52"/>
      <c r="U76" s="52"/>
      <c r="V76" s="52"/>
      <c r="W76" s="52"/>
      <c r="X76" s="52"/>
      <c r="Y76" s="181" t="str">
        <f aca="false">IF(B76&lt;&gt;"",SUM(O76:X76),"")</f>
        <v/>
      </c>
      <c r="Z76" s="52"/>
      <c r="AA76" s="52"/>
      <c r="AB76" s="52"/>
      <c r="AC76" s="52"/>
      <c r="AD76" s="52"/>
      <c r="AE76" s="52"/>
      <c r="AF76" s="52"/>
      <c r="AG76" s="52"/>
      <c r="AH76" s="52"/>
      <c r="AI76" s="52"/>
      <c r="AJ76" s="182" t="str">
        <f aca="false">IF(B76&lt;&gt;"",SUM(Z76:AI76),"")</f>
        <v/>
      </c>
      <c r="AK76" s="185" t="str">
        <f aca="false">IF(B76&lt;&gt;"",IFERROR(IF((SUMIF(D$20:AI$20, "CLO1", D76:AI76)/AO$6)=0,"",(SUMIF(D$20:AI$20, "CLO1", D76:AI76)/AO$6)),""),"")</f>
        <v/>
      </c>
      <c r="AL76" s="115" t="str">
        <f aca="false">IF(AK76="","",IF(AK76&gt;=B$10,"Y","N"))</f>
        <v/>
      </c>
      <c r="AM76" s="115" t="str">
        <f aca="false">IF(AK76="","",IF(AK76&lt;50%,1,IF(AND(AK76&gt;=50%,AK76&lt;B$10),2,IF(AK76&gt;=B$10,3))))</f>
        <v/>
      </c>
      <c r="AN76" s="185" t="str">
        <f aca="false">IF(B76&lt;&gt;"",IFERROR(IF((SUMIF(D$20:AI$20, "CLO2", D76:AI76)/AO$7)=0,"",(SUMIF(D$20:AI$20, "CLO2", D76:AI76)/AO$7)),""),"")</f>
        <v/>
      </c>
      <c r="AO76" s="115" t="str">
        <f aca="false">IF(AN76="","",IF(AN76&gt;=B$10,"Y","N"))</f>
        <v/>
      </c>
      <c r="AP76" s="115" t="str">
        <f aca="false">IF(AN76="","",IF(AN76&lt;50%,1,IF(AND(AN76&gt;=50%,AN76&lt;B$10),2,IF(AN76&gt;=B$10,3))))</f>
        <v/>
      </c>
      <c r="AQ76" s="185" t="str">
        <f aca="false">IF(B76&lt;&gt;"",IFERROR(IF((SUMIF(D$20:AI$20, "CLO3", D76:AI76)/AO$8)=0,"",(SUMIF(D$20:AI$20, "CLO3", D76:AI76)/AO$8)),""),"")</f>
        <v/>
      </c>
      <c r="AR76" s="115" t="str">
        <f aca="false">IF(AQ76="","",IF(AQ76&gt;=B$10,"Y","N"))</f>
        <v/>
      </c>
      <c r="AS76" s="115" t="str">
        <f aca="false">IF(AQ76="","",IF(AQ76&lt;50%,1,IF(AND(AQ76&gt;=50%,AQ76&lt;B$10),2,IF(AQ76&gt;=B$10,3))))</f>
        <v/>
      </c>
      <c r="AT76" s="185" t="str">
        <f aca="false">IF(B76&lt;&gt;"",IFERROR(IF((SUMIF(D$20:AI$20, "CLO4", D76:AI76)/AO$9)=0,"",(SUMIF(D$20:AI$20, "CLO4", D76:AI76)/AO$9)),""),"")</f>
        <v/>
      </c>
      <c r="AU76" s="115" t="str">
        <f aca="false">IF(AT76="","",IF(AT76&gt;=B$10,"Y","N"))</f>
        <v/>
      </c>
      <c r="AV76" s="115" t="str">
        <f aca="false">IF(AT76="","",IF(AT76&lt;50%,1,IF(AND(AT76&gt;=50%,AT76&lt;B$10),2,IF(AT76&gt;=B$10,3))))</f>
        <v/>
      </c>
      <c r="AW76" s="185" t="str">
        <f aca="false">IF(B76&lt;&gt;"",IFERROR(IF((SUMIF(D$20:AI$20, "CLO5", D76:AI76)/AO$10)=0,"",(SUMIF(D$20:AI$20, "CLO5", D76:AI76)/AO$10)),""),"")</f>
        <v/>
      </c>
      <c r="AX76" s="115" t="str">
        <f aca="false">IF(AW76="","",IF(AW76&gt;=B$10,"Y","N"))</f>
        <v/>
      </c>
      <c r="AY76" s="115" t="str">
        <f aca="false">IF(AW76="","",IF(AW76&lt;50%,1,IF(AND(AW76&gt;=50%,AW76&lt;B$10),2,IF(AW76&gt;=B$10,3))))</f>
        <v/>
      </c>
      <c r="AZ76" s="114" t="str">
        <f aca="false">IF(B76&lt;&gt;"",IFERROR(IF((SUMIF(D$20:AI$20, "CLO6", D76:AI76)/AO$11)=0,"",(SUMIF(D$20:AI$20, "CLO6", D76:AI76)/AO$11)),""),"")</f>
        <v/>
      </c>
      <c r="BA76" s="115" t="str">
        <f aca="false">IF(AZ76="","",IF(AZ76&gt;=B$10,"Y","N"))</f>
        <v/>
      </c>
      <c r="BB76" s="115" t="str">
        <f aca="false">IF(BA76="","",IF(BA76&lt;50%,1,IF(AND(BA76&gt;=50%,BA76&lt;B$10),2,IF(BA76&gt;=B$10,3))))</f>
        <v/>
      </c>
      <c r="BC76" s="114" t="str">
        <f aca="false">IF(B76&lt;&gt;"",IFERROR(IF((SUMIF(D$20:AI$20, "CLO7", D76:AI76)/AO$12)=0,"",(SUMIF(D$20:AI$20, "CLO7", D76:AI76)/AO$12)),""),"")</f>
        <v/>
      </c>
      <c r="BD76" s="115" t="str">
        <f aca="false">IF(BC76="","",IF(BC76&gt;=B$10,"Y","N"))</f>
        <v/>
      </c>
      <c r="BE76" s="115" t="str">
        <f aca="false">IF(BD76="","",IF(BD76&lt;50%,1,IF(AND(BD76&gt;=50%,BD76&lt;B$10),2,IF(BD76&gt;=B$10,3))))</f>
        <v/>
      </c>
      <c r="BF76" s="114" t="str">
        <f aca="false">IF(B76&lt;&gt;"",IFERROR(IF((SUMIF(D$20:AI$20, "CLO8", D76:AI76)/AO$13)=0,"",(SUMIF(D$20:AI$20, "CLO8", D76:AI76)/AO$13)),""),"")</f>
        <v/>
      </c>
      <c r="BG76" s="115" t="str">
        <f aca="false">IF(BF76="","",IF(BF76&gt;=B$10,"Y","N"))</f>
        <v/>
      </c>
      <c r="BH76" s="115" t="str">
        <f aca="false">IF(BG76="","",IF(BG76&lt;50%,1,IF(AND(BG76&gt;=50%,BG76&lt;B$10),2,IF(BG76&gt;=B$10,3))))</f>
        <v/>
      </c>
      <c r="BI76" s="114" t="str">
        <f aca="false">IF(B76&lt;&gt;"",IFERROR(IF((SUMIF(D$20:AI$20, "CLO9", D76:AI76)/AO$14)=0,"",(SUMIF(D$20:AI$20, "CLO9", D76:AI76)/AO$14)),""),"")</f>
        <v/>
      </c>
      <c r="BJ76" s="115" t="str">
        <f aca="false">IF(BI76="","",IF(BI76&gt;=B$10,"Y","N"))</f>
        <v/>
      </c>
      <c r="BK76" s="115" t="str">
        <f aca="false">IF(BJ76="","",IF(BJ76&lt;50%,1,IF(AND(BJ76&gt;=50%,BJ76&lt;B$10),2,IF(BJ76&gt;=B$10,3))))</f>
        <v/>
      </c>
      <c r="BL76" s="114" t="str">
        <f aca="false">IF(B76&lt;&gt;"",IFERROR(IF((SUMIF(D$20:AI$20,"CLO10",D76:AI76)/AO$15)=0,"",(SUMIF(D$20:AI$20,"CLO10",D76:AI76)/AO$15)),""),"")</f>
        <v/>
      </c>
      <c r="BM76" s="115" t="str">
        <f aca="false">IF(BL76="","",IF(BL76&gt;=B$10,"Y","N"))</f>
        <v/>
      </c>
      <c r="BN76" s="115" t="str">
        <f aca="false">IF(BM76="","",IF(BM76&lt;50%,1,IF(AND(BM76&gt;=50%,BM76&lt;B$10),2,IF(BM76&gt;=B$10,3))))</f>
        <v/>
      </c>
    </row>
    <row r="77" customFormat="false" ht="15.75" hidden="false" customHeight="true" outlineLevel="0" collapsed="false">
      <c r="A77" s="184" t="str">
        <f aca="false">IF(A$6="LECTURE","",IF('Database (LECTURE-RES-PRAC)'!A72="","",'Database (LECTURE-RES-PRAC)'!A72))</f>
        <v/>
      </c>
      <c r="B77" s="184" t="str">
        <f aca="false">IF(B$6="LECTURE","",IF('Database (LECTURE-RES-PRAC)'!B72="","",'Database (LECTURE-RES-PRAC)'!B72))</f>
        <v/>
      </c>
      <c r="C77" s="184" t="str">
        <f aca="false">IF(C$6="LECTURE","",IF('Database (LECTURE-RES-PRAC)'!C72="","",'Database (LECTURE-RES-PRAC)'!C72))</f>
        <v/>
      </c>
      <c r="D77" s="52"/>
      <c r="E77" s="52"/>
      <c r="F77" s="52"/>
      <c r="G77" s="52"/>
      <c r="H77" s="52"/>
      <c r="I77" s="52"/>
      <c r="J77" s="52"/>
      <c r="K77" s="52"/>
      <c r="L77" s="52"/>
      <c r="M77" s="52"/>
      <c r="N77" s="181" t="str">
        <f aca="false">IF(B77&lt;&gt;"",SUM(D77:M77),"")</f>
        <v/>
      </c>
      <c r="O77" s="52"/>
      <c r="P77" s="52"/>
      <c r="Q77" s="52"/>
      <c r="R77" s="52"/>
      <c r="S77" s="52"/>
      <c r="T77" s="52"/>
      <c r="U77" s="52"/>
      <c r="V77" s="52"/>
      <c r="W77" s="52"/>
      <c r="X77" s="52"/>
      <c r="Y77" s="181" t="str">
        <f aca="false">IF(B77&lt;&gt;"",SUM(O77:X77),"")</f>
        <v/>
      </c>
      <c r="Z77" s="52"/>
      <c r="AA77" s="52"/>
      <c r="AB77" s="52"/>
      <c r="AC77" s="52"/>
      <c r="AD77" s="52"/>
      <c r="AE77" s="52"/>
      <c r="AF77" s="52"/>
      <c r="AG77" s="52"/>
      <c r="AH77" s="52"/>
      <c r="AI77" s="52"/>
      <c r="AJ77" s="182" t="str">
        <f aca="false">IF(B77&lt;&gt;"",SUM(Z77:AI77),"")</f>
        <v/>
      </c>
      <c r="AK77" s="185" t="str">
        <f aca="false">IF(B77&lt;&gt;"",IFERROR(IF((SUMIF(D$20:AI$20, "CLO1", D77:AI77)/AO$6)=0,"",(SUMIF(D$20:AI$20, "CLO1", D77:AI77)/AO$6)),""),"")</f>
        <v/>
      </c>
      <c r="AL77" s="115" t="str">
        <f aca="false">IF(AK77="","",IF(AK77&gt;=B$10,"Y","N"))</f>
        <v/>
      </c>
      <c r="AM77" s="115" t="str">
        <f aca="false">IF(AK77="","",IF(AK77&lt;50%,1,IF(AND(AK77&gt;=50%,AK77&lt;B$10),2,IF(AK77&gt;=B$10,3))))</f>
        <v/>
      </c>
      <c r="AN77" s="185" t="str">
        <f aca="false">IF(B77&lt;&gt;"",IFERROR(IF((SUMIF(D$20:AI$20, "CLO2", D77:AI77)/AO$7)=0,"",(SUMIF(D$20:AI$20, "CLO2", D77:AI77)/AO$7)),""),"")</f>
        <v/>
      </c>
      <c r="AO77" s="115" t="str">
        <f aca="false">IF(AN77="","",IF(AN77&gt;=B$10,"Y","N"))</f>
        <v/>
      </c>
      <c r="AP77" s="115" t="str">
        <f aca="false">IF(AN77="","",IF(AN77&lt;50%,1,IF(AND(AN77&gt;=50%,AN77&lt;B$10),2,IF(AN77&gt;=B$10,3))))</f>
        <v/>
      </c>
      <c r="AQ77" s="185" t="str">
        <f aca="false">IF(B77&lt;&gt;"",IFERROR(IF((SUMIF(D$20:AI$20, "CLO3", D77:AI77)/AO$8)=0,"",(SUMIF(D$20:AI$20, "CLO3", D77:AI77)/AO$8)),""),"")</f>
        <v/>
      </c>
      <c r="AR77" s="115" t="str">
        <f aca="false">IF(AQ77="","",IF(AQ77&gt;=B$10,"Y","N"))</f>
        <v/>
      </c>
      <c r="AS77" s="115" t="str">
        <f aca="false">IF(AQ77="","",IF(AQ77&lt;50%,1,IF(AND(AQ77&gt;=50%,AQ77&lt;B$10),2,IF(AQ77&gt;=B$10,3))))</f>
        <v/>
      </c>
      <c r="AT77" s="185" t="str">
        <f aca="false">IF(B77&lt;&gt;"",IFERROR(IF((SUMIF(D$20:AI$20, "CLO4", D77:AI77)/AO$9)=0,"",(SUMIF(D$20:AI$20, "CLO4", D77:AI77)/AO$9)),""),"")</f>
        <v/>
      </c>
      <c r="AU77" s="115" t="str">
        <f aca="false">IF(AT77="","",IF(AT77&gt;=B$10,"Y","N"))</f>
        <v/>
      </c>
      <c r="AV77" s="115" t="str">
        <f aca="false">IF(AT77="","",IF(AT77&lt;50%,1,IF(AND(AT77&gt;=50%,AT77&lt;B$10),2,IF(AT77&gt;=B$10,3))))</f>
        <v/>
      </c>
      <c r="AW77" s="185" t="str">
        <f aca="false">IF(B77&lt;&gt;"",IFERROR(IF((SUMIF(D$20:AI$20, "CLO5", D77:AI77)/AO$10)=0,"",(SUMIF(D$20:AI$20, "CLO5", D77:AI77)/AO$10)),""),"")</f>
        <v/>
      </c>
      <c r="AX77" s="115" t="str">
        <f aca="false">IF(AW77="","",IF(AW77&gt;=B$10,"Y","N"))</f>
        <v/>
      </c>
      <c r="AY77" s="115" t="str">
        <f aca="false">IF(AW77="","",IF(AW77&lt;50%,1,IF(AND(AW77&gt;=50%,AW77&lt;B$10),2,IF(AW77&gt;=B$10,3))))</f>
        <v/>
      </c>
      <c r="AZ77" s="114" t="str">
        <f aca="false">IF(B77&lt;&gt;"",IFERROR(IF((SUMIF(D$20:AI$20, "CLO6", D77:AI77)/AO$11)=0,"",(SUMIF(D$20:AI$20, "CLO6", D77:AI77)/AO$11)),""),"")</f>
        <v/>
      </c>
      <c r="BA77" s="115" t="str">
        <f aca="false">IF(AZ77="","",IF(AZ77&gt;=B$10,"Y","N"))</f>
        <v/>
      </c>
      <c r="BB77" s="115" t="str">
        <f aca="false">IF(BA77="","",IF(BA77&lt;50%,1,IF(AND(BA77&gt;=50%,BA77&lt;B$10),2,IF(BA77&gt;=B$10,3))))</f>
        <v/>
      </c>
      <c r="BC77" s="114" t="str">
        <f aca="false">IF(B77&lt;&gt;"",IFERROR(IF((SUMIF(D$20:AI$20, "CLO7", D77:AI77)/AO$12)=0,"",(SUMIF(D$20:AI$20, "CLO7", D77:AI77)/AO$12)),""),"")</f>
        <v/>
      </c>
      <c r="BD77" s="115" t="str">
        <f aca="false">IF(BC77="","",IF(BC77&gt;=B$10,"Y","N"))</f>
        <v/>
      </c>
      <c r="BE77" s="115" t="str">
        <f aca="false">IF(BD77="","",IF(BD77&lt;50%,1,IF(AND(BD77&gt;=50%,BD77&lt;B$10),2,IF(BD77&gt;=B$10,3))))</f>
        <v/>
      </c>
      <c r="BF77" s="114" t="str">
        <f aca="false">IF(B77&lt;&gt;"",IFERROR(IF((SUMIF(D$20:AI$20, "CLO8", D77:AI77)/AO$13)=0,"",(SUMIF(D$20:AI$20, "CLO8", D77:AI77)/AO$13)),""),"")</f>
        <v/>
      </c>
      <c r="BG77" s="115" t="str">
        <f aca="false">IF(BF77="","",IF(BF77&gt;=B$10,"Y","N"))</f>
        <v/>
      </c>
      <c r="BH77" s="115" t="str">
        <f aca="false">IF(BG77="","",IF(BG77&lt;50%,1,IF(AND(BG77&gt;=50%,BG77&lt;B$10),2,IF(BG77&gt;=B$10,3))))</f>
        <v/>
      </c>
      <c r="BI77" s="114" t="str">
        <f aca="false">IF(B77&lt;&gt;"",IFERROR(IF((SUMIF(D$20:AI$20, "CLO9", D77:AI77)/AO$14)=0,"",(SUMIF(D$20:AI$20, "CLO9", D77:AI77)/AO$14)),""),"")</f>
        <v/>
      </c>
      <c r="BJ77" s="115" t="str">
        <f aca="false">IF(BI77="","",IF(BI77&gt;=B$10,"Y","N"))</f>
        <v/>
      </c>
      <c r="BK77" s="115" t="str">
        <f aca="false">IF(BJ77="","",IF(BJ77&lt;50%,1,IF(AND(BJ77&gt;=50%,BJ77&lt;B$10),2,IF(BJ77&gt;=B$10,3))))</f>
        <v/>
      </c>
      <c r="BL77" s="114" t="str">
        <f aca="false">IF(B77&lt;&gt;"",IFERROR(IF((SUMIF(D$20:AI$20,"CLO10",D77:AI77)/AO$15)=0,"",(SUMIF(D$20:AI$20,"CLO10",D77:AI77)/AO$15)),""),"")</f>
        <v/>
      </c>
      <c r="BM77" s="115" t="str">
        <f aca="false">IF(BL77="","",IF(BL77&gt;=B$10,"Y","N"))</f>
        <v/>
      </c>
      <c r="BN77" s="115" t="str">
        <f aca="false">IF(BM77="","",IF(BM77&lt;50%,1,IF(AND(BM77&gt;=50%,BM77&lt;B$10),2,IF(BM77&gt;=B$10,3))))</f>
        <v/>
      </c>
    </row>
    <row r="78" customFormat="false" ht="15.75" hidden="false" customHeight="true" outlineLevel="0" collapsed="false">
      <c r="A78" s="184" t="str">
        <f aca="false">IF(A$6="LECTURE","",IF('Database (LECTURE-RES-PRAC)'!A73="","",'Database (LECTURE-RES-PRAC)'!A73))</f>
        <v/>
      </c>
      <c r="B78" s="184" t="str">
        <f aca="false">IF(B$6="LECTURE","",IF('Database (LECTURE-RES-PRAC)'!B73="","",'Database (LECTURE-RES-PRAC)'!B73))</f>
        <v/>
      </c>
      <c r="C78" s="184" t="str">
        <f aca="false">IF(C$6="LECTURE","",IF('Database (LECTURE-RES-PRAC)'!C73="","",'Database (LECTURE-RES-PRAC)'!C73))</f>
        <v/>
      </c>
      <c r="D78" s="52"/>
      <c r="E78" s="52"/>
      <c r="F78" s="52"/>
      <c r="G78" s="52"/>
      <c r="H78" s="52"/>
      <c r="I78" s="52"/>
      <c r="J78" s="52"/>
      <c r="K78" s="52"/>
      <c r="L78" s="52"/>
      <c r="M78" s="52"/>
      <c r="N78" s="181" t="str">
        <f aca="false">IF(B78&lt;&gt;"",SUM(D78:M78),"")</f>
        <v/>
      </c>
      <c r="O78" s="52"/>
      <c r="P78" s="52"/>
      <c r="Q78" s="52"/>
      <c r="R78" s="52"/>
      <c r="S78" s="52"/>
      <c r="T78" s="52"/>
      <c r="U78" s="52"/>
      <c r="V78" s="52"/>
      <c r="W78" s="52"/>
      <c r="X78" s="52"/>
      <c r="Y78" s="181" t="str">
        <f aca="false">IF(B78&lt;&gt;"",SUM(O78:X78),"")</f>
        <v/>
      </c>
      <c r="Z78" s="52"/>
      <c r="AA78" s="52"/>
      <c r="AB78" s="52"/>
      <c r="AC78" s="52"/>
      <c r="AD78" s="52"/>
      <c r="AE78" s="52"/>
      <c r="AF78" s="52"/>
      <c r="AG78" s="52"/>
      <c r="AH78" s="52"/>
      <c r="AI78" s="52"/>
      <c r="AJ78" s="182" t="str">
        <f aca="false">IF(B78&lt;&gt;"",SUM(Z78:AI78),"")</f>
        <v/>
      </c>
      <c r="AK78" s="185" t="str">
        <f aca="false">IF(B78&lt;&gt;"",IFERROR(IF((SUMIF(D$20:AI$20, "CLO1", D78:AI78)/AO$6)=0,"",(SUMIF(D$20:AI$20, "CLO1", D78:AI78)/AO$6)),""),"")</f>
        <v/>
      </c>
      <c r="AL78" s="115" t="str">
        <f aca="false">IF(AK78="","",IF(AK78&gt;=B$10,"Y","N"))</f>
        <v/>
      </c>
      <c r="AM78" s="115" t="str">
        <f aca="false">IF(AK78="","",IF(AK78&lt;50%,1,IF(AND(AK78&gt;=50%,AK78&lt;B$10),2,IF(AK78&gt;=B$10,3))))</f>
        <v/>
      </c>
      <c r="AN78" s="185" t="str">
        <f aca="false">IF(B78&lt;&gt;"",IFERROR(IF((SUMIF(D$20:AI$20, "CLO2", D78:AI78)/AO$7)=0,"",(SUMIF(D$20:AI$20, "CLO2", D78:AI78)/AO$7)),""),"")</f>
        <v/>
      </c>
      <c r="AO78" s="115" t="str">
        <f aca="false">IF(AN78="","",IF(AN78&gt;=B$10,"Y","N"))</f>
        <v/>
      </c>
      <c r="AP78" s="115" t="str">
        <f aca="false">IF(AN78="","",IF(AN78&lt;50%,1,IF(AND(AN78&gt;=50%,AN78&lt;B$10),2,IF(AN78&gt;=B$10,3))))</f>
        <v/>
      </c>
      <c r="AQ78" s="185" t="str">
        <f aca="false">IF(B78&lt;&gt;"",IFERROR(IF((SUMIF(D$20:AI$20, "CLO3", D78:AI78)/AO$8)=0,"",(SUMIF(D$20:AI$20, "CLO3", D78:AI78)/AO$8)),""),"")</f>
        <v/>
      </c>
      <c r="AR78" s="115" t="str">
        <f aca="false">IF(AQ78="","",IF(AQ78&gt;=B$10,"Y","N"))</f>
        <v/>
      </c>
      <c r="AS78" s="115" t="str">
        <f aca="false">IF(AQ78="","",IF(AQ78&lt;50%,1,IF(AND(AQ78&gt;=50%,AQ78&lt;B$10),2,IF(AQ78&gt;=B$10,3))))</f>
        <v/>
      </c>
      <c r="AT78" s="185" t="str">
        <f aca="false">IF(B78&lt;&gt;"",IFERROR(IF((SUMIF(D$20:AI$20, "CLO4", D78:AI78)/AO$9)=0,"",(SUMIF(D$20:AI$20, "CLO4", D78:AI78)/AO$9)),""),"")</f>
        <v/>
      </c>
      <c r="AU78" s="115" t="str">
        <f aca="false">IF(AT78="","",IF(AT78&gt;=B$10,"Y","N"))</f>
        <v/>
      </c>
      <c r="AV78" s="115" t="str">
        <f aca="false">IF(AT78="","",IF(AT78&lt;50%,1,IF(AND(AT78&gt;=50%,AT78&lt;B$10),2,IF(AT78&gt;=B$10,3))))</f>
        <v/>
      </c>
      <c r="AW78" s="185" t="str">
        <f aca="false">IF(B78&lt;&gt;"",IFERROR(IF((SUMIF(D$20:AI$20, "CLO5", D78:AI78)/AO$10)=0,"",(SUMIF(D$20:AI$20, "CLO5", D78:AI78)/AO$10)),""),"")</f>
        <v/>
      </c>
      <c r="AX78" s="115" t="str">
        <f aca="false">IF(AW78="","",IF(AW78&gt;=B$10,"Y","N"))</f>
        <v/>
      </c>
      <c r="AY78" s="115" t="str">
        <f aca="false">IF(AW78="","",IF(AW78&lt;50%,1,IF(AND(AW78&gt;=50%,AW78&lt;B$10),2,IF(AW78&gt;=B$10,3))))</f>
        <v/>
      </c>
      <c r="AZ78" s="114" t="str">
        <f aca="false">IF(B78&lt;&gt;"",IFERROR(IF((SUMIF(D$20:AI$20, "CLO6", D78:AI78)/AO$11)=0,"",(SUMIF(D$20:AI$20, "CLO6", D78:AI78)/AO$11)),""),"")</f>
        <v/>
      </c>
      <c r="BA78" s="115" t="str">
        <f aca="false">IF(AZ78="","",IF(AZ78&gt;=B$10,"Y","N"))</f>
        <v/>
      </c>
      <c r="BB78" s="115" t="str">
        <f aca="false">IF(BA78="","",IF(BA78&lt;50%,1,IF(AND(BA78&gt;=50%,BA78&lt;B$10),2,IF(BA78&gt;=B$10,3))))</f>
        <v/>
      </c>
      <c r="BC78" s="114" t="str">
        <f aca="false">IF(B78&lt;&gt;"",IFERROR(IF((SUMIF(D$20:AI$20, "CLO7", D78:AI78)/AO$12)=0,"",(SUMIF(D$20:AI$20, "CLO7", D78:AI78)/AO$12)),""),"")</f>
        <v/>
      </c>
      <c r="BD78" s="115" t="str">
        <f aca="false">IF(BC78="","",IF(BC78&gt;=B$10,"Y","N"))</f>
        <v/>
      </c>
      <c r="BE78" s="115" t="str">
        <f aca="false">IF(BD78="","",IF(BD78&lt;50%,1,IF(AND(BD78&gt;=50%,BD78&lt;B$10),2,IF(BD78&gt;=B$10,3))))</f>
        <v/>
      </c>
      <c r="BF78" s="114" t="str">
        <f aca="false">IF(B78&lt;&gt;"",IFERROR(IF((SUMIF(D$20:AI$20, "CLO8", D78:AI78)/AO$13)=0,"",(SUMIF(D$20:AI$20, "CLO8", D78:AI78)/AO$13)),""),"")</f>
        <v/>
      </c>
      <c r="BG78" s="115" t="str">
        <f aca="false">IF(BF78="","",IF(BF78&gt;=B$10,"Y","N"))</f>
        <v/>
      </c>
      <c r="BH78" s="115" t="str">
        <f aca="false">IF(BG78="","",IF(BG78&lt;50%,1,IF(AND(BG78&gt;=50%,BG78&lt;B$10),2,IF(BG78&gt;=B$10,3))))</f>
        <v/>
      </c>
      <c r="BI78" s="114" t="str">
        <f aca="false">IF(B78&lt;&gt;"",IFERROR(IF((SUMIF(D$20:AI$20, "CLO9", D78:AI78)/AO$14)=0,"",(SUMIF(D$20:AI$20, "CLO9", D78:AI78)/AO$14)),""),"")</f>
        <v/>
      </c>
      <c r="BJ78" s="115" t="str">
        <f aca="false">IF(BI78="","",IF(BI78&gt;=B$10,"Y","N"))</f>
        <v/>
      </c>
      <c r="BK78" s="115" t="str">
        <f aca="false">IF(BJ78="","",IF(BJ78&lt;50%,1,IF(AND(BJ78&gt;=50%,BJ78&lt;B$10),2,IF(BJ78&gt;=B$10,3))))</f>
        <v/>
      </c>
      <c r="BL78" s="114" t="str">
        <f aca="false">IF(B78&lt;&gt;"",IFERROR(IF((SUMIF(D$20:AI$20,"CLO10",D78:AI78)/AO$15)=0,"",(SUMIF(D$20:AI$20,"CLO10",D78:AI78)/AO$15)),""),"")</f>
        <v/>
      </c>
      <c r="BM78" s="115" t="str">
        <f aca="false">IF(BL78="","",IF(BL78&gt;=B$10,"Y","N"))</f>
        <v/>
      </c>
      <c r="BN78" s="115" t="str">
        <f aca="false">IF(BM78="","",IF(BM78&lt;50%,1,IF(AND(BM78&gt;=50%,BM78&lt;B$10),2,IF(BM78&gt;=B$10,3))))</f>
        <v/>
      </c>
    </row>
    <row r="79" customFormat="false" ht="15.75" hidden="false" customHeight="true" outlineLevel="0" collapsed="false">
      <c r="A79" s="184" t="str">
        <f aca="false">IF(A$6="LECTURE","",IF('Database (LECTURE-RES-PRAC)'!A74="","",'Database (LECTURE-RES-PRAC)'!A74))</f>
        <v/>
      </c>
      <c r="B79" s="184" t="str">
        <f aca="false">IF(B$6="LECTURE","",IF('Database (LECTURE-RES-PRAC)'!B74="","",'Database (LECTURE-RES-PRAC)'!B74))</f>
        <v/>
      </c>
      <c r="C79" s="184" t="str">
        <f aca="false">IF(C$6="LECTURE","",IF('Database (LECTURE-RES-PRAC)'!C74="","",'Database (LECTURE-RES-PRAC)'!C74))</f>
        <v/>
      </c>
      <c r="D79" s="52"/>
      <c r="E79" s="52"/>
      <c r="F79" s="52"/>
      <c r="G79" s="52"/>
      <c r="H79" s="52"/>
      <c r="I79" s="52"/>
      <c r="J79" s="52"/>
      <c r="K79" s="52"/>
      <c r="L79" s="52"/>
      <c r="M79" s="52"/>
      <c r="N79" s="181" t="str">
        <f aca="false">IF(B79&lt;&gt;"",SUM(D79:M79),"")</f>
        <v/>
      </c>
      <c r="O79" s="52"/>
      <c r="P79" s="52"/>
      <c r="Q79" s="52"/>
      <c r="R79" s="52"/>
      <c r="S79" s="52"/>
      <c r="T79" s="52"/>
      <c r="U79" s="52"/>
      <c r="V79" s="52"/>
      <c r="W79" s="52"/>
      <c r="X79" s="52"/>
      <c r="Y79" s="181" t="str">
        <f aca="false">IF(B79&lt;&gt;"",SUM(O79:X79),"")</f>
        <v/>
      </c>
      <c r="Z79" s="52"/>
      <c r="AA79" s="52"/>
      <c r="AB79" s="52"/>
      <c r="AC79" s="52"/>
      <c r="AD79" s="52"/>
      <c r="AE79" s="52"/>
      <c r="AF79" s="52"/>
      <c r="AG79" s="52"/>
      <c r="AH79" s="52"/>
      <c r="AI79" s="52"/>
      <c r="AJ79" s="182" t="str">
        <f aca="false">IF(B79&lt;&gt;"",SUM(Z79:AI79),"")</f>
        <v/>
      </c>
      <c r="AK79" s="185" t="str">
        <f aca="false">IF(B79&lt;&gt;"",IFERROR(IF((SUMIF(D$20:AI$20, "CLO1", D79:AI79)/AO$6)=0,"",(SUMIF(D$20:AI$20, "CLO1", D79:AI79)/AO$6)),""),"")</f>
        <v/>
      </c>
      <c r="AL79" s="115" t="str">
        <f aca="false">IF(AK79="","",IF(AK79&gt;=B$10,"Y","N"))</f>
        <v/>
      </c>
      <c r="AM79" s="115" t="str">
        <f aca="false">IF(AK79="","",IF(AK79&lt;50%,1,IF(AND(AK79&gt;=50%,AK79&lt;B$10),2,IF(AK79&gt;=B$10,3))))</f>
        <v/>
      </c>
      <c r="AN79" s="185" t="str">
        <f aca="false">IF(B79&lt;&gt;"",IFERROR(IF((SUMIF(D$20:AI$20, "CLO2", D79:AI79)/AO$7)=0,"",(SUMIF(D$20:AI$20, "CLO2", D79:AI79)/AO$7)),""),"")</f>
        <v/>
      </c>
      <c r="AO79" s="115" t="str">
        <f aca="false">IF(AN79="","",IF(AN79&gt;=B$10,"Y","N"))</f>
        <v/>
      </c>
      <c r="AP79" s="115" t="str">
        <f aca="false">IF(AN79="","",IF(AN79&lt;50%,1,IF(AND(AN79&gt;=50%,AN79&lt;B$10),2,IF(AN79&gt;=B$10,3))))</f>
        <v/>
      </c>
      <c r="AQ79" s="185" t="str">
        <f aca="false">IF(B79&lt;&gt;"",IFERROR(IF((SUMIF(D$20:AI$20, "CLO3", D79:AI79)/AO$8)=0,"",(SUMIF(D$20:AI$20, "CLO3", D79:AI79)/AO$8)),""),"")</f>
        <v/>
      </c>
      <c r="AR79" s="115" t="str">
        <f aca="false">IF(AQ79="","",IF(AQ79&gt;=B$10,"Y","N"))</f>
        <v/>
      </c>
      <c r="AS79" s="115" t="str">
        <f aca="false">IF(AQ79="","",IF(AQ79&lt;50%,1,IF(AND(AQ79&gt;=50%,AQ79&lt;B$10),2,IF(AQ79&gt;=B$10,3))))</f>
        <v/>
      </c>
      <c r="AT79" s="185" t="str">
        <f aca="false">IF(B79&lt;&gt;"",IFERROR(IF((SUMIF(D$20:AI$20, "CLO4", D79:AI79)/AO$9)=0,"",(SUMIF(D$20:AI$20, "CLO4", D79:AI79)/AO$9)),""),"")</f>
        <v/>
      </c>
      <c r="AU79" s="115" t="str">
        <f aca="false">IF(AT79="","",IF(AT79&gt;=B$10,"Y","N"))</f>
        <v/>
      </c>
      <c r="AV79" s="115" t="str">
        <f aca="false">IF(AT79="","",IF(AT79&lt;50%,1,IF(AND(AT79&gt;=50%,AT79&lt;B$10),2,IF(AT79&gt;=B$10,3))))</f>
        <v/>
      </c>
      <c r="AW79" s="185" t="str">
        <f aca="false">IF(B79&lt;&gt;"",IFERROR(IF((SUMIF(D$20:AI$20, "CLO5", D79:AI79)/AO$10)=0,"",(SUMIF(D$20:AI$20, "CLO5", D79:AI79)/AO$10)),""),"")</f>
        <v/>
      </c>
      <c r="AX79" s="115" t="str">
        <f aca="false">IF(AW79="","",IF(AW79&gt;=B$10,"Y","N"))</f>
        <v/>
      </c>
      <c r="AY79" s="115" t="str">
        <f aca="false">IF(AW79="","",IF(AW79&lt;50%,1,IF(AND(AW79&gt;=50%,AW79&lt;B$10),2,IF(AW79&gt;=B$10,3))))</f>
        <v/>
      </c>
      <c r="AZ79" s="114" t="str">
        <f aca="false">IF(B79&lt;&gt;"",IFERROR(IF((SUMIF(D$20:AI$20, "CLO6", D79:AI79)/AO$11)=0,"",(SUMIF(D$20:AI$20, "CLO6", D79:AI79)/AO$11)),""),"")</f>
        <v/>
      </c>
      <c r="BA79" s="115" t="str">
        <f aca="false">IF(AZ79="","",IF(AZ79&gt;=B$10,"Y","N"))</f>
        <v/>
      </c>
      <c r="BB79" s="115" t="str">
        <f aca="false">IF(BA79="","",IF(BA79&lt;50%,1,IF(AND(BA79&gt;=50%,BA79&lt;B$10),2,IF(BA79&gt;=B$10,3))))</f>
        <v/>
      </c>
      <c r="BC79" s="114" t="str">
        <f aca="false">IF(B79&lt;&gt;"",IFERROR(IF((SUMIF(D$20:AI$20, "CLO7", D79:AI79)/AO$12)=0,"",(SUMIF(D$20:AI$20, "CLO7", D79:AI79)/AO$12)),""),"")</f>
        <v/>
      </c>
      <c r="BD79" s="115" t="str">
        <f aca="false">IF(BC79="","",IF(BC79&gt;=B$10,"Y","N"))</f>
        <v/>
      </c>
      <c r="BE79" s="115" t="str">
        <f aca="false">IF(BD79="","",IF(BD79&lt;50%,1,IF(AND(BD79&gt;=50%,BD79&lt;B$10),2,IF(BD79&gt;=B$10,3))))</f>
        <v/>
      </c>
      <c r="BF79" s="114" t="str">
        <f aca="false">IF(B79&lt;&gt;"",IFERROR(IF((SUMIF(D$20:AI$20, "CLO8", D79:AI79)/AO$13)=0,"",(SUMIF(D$20:AI$20, "CLO8", D79:AI79)/AO$13)),""),"")</f>
        <v/>
      </c>
      <c r="BG79" s="115" t="str">
        <f aca="false">IF(BF79="","",IF(BF79&gt;=B$10,"Y","N"))</f>
        <v/>
      </c>
      <c r="BH79" s="115" t="str">
        <f aca="false">IF(BG79="","",IF(BG79&lt;50%,1,IF(AND(BG79&gt;=50%,BG79&lt;B$10),2,IF(BG79&gt;=B$10,3))))</f>
        <v/>
      </c>
      <c r="BI79" s="114" t="str">
        <f aca="false">IF(B79&lt;&gt;"",IFERROR(IF((SUMIF(D$20:AI$20, "CLO9", D79:AI79)/AO$14)=0,"",(SUMIF(D$20:AI$20, "CLO9", D79:AI79)/AO$14)),""),"")</f>
        <v/>
      </c>
      <c r="BJ79" s="115" t="str">
        <f aca="false">IF(BI79="","",IF(BI79&gt;=B$10,"Y","N"))</f>
        <v/>
      </c>
      <c r="BK79" s="115" t="str">
        <f aca="false">IF(BJ79="","",IF(BJ79&lt;50%,1,IF(AND(BJ79&gt;=50%,BJ79&lt;B$10),2,IF(BJ79&gt;=B$10,3))))</f>
        <v/>
      </c>
      <c r="BL79" s="114" t="str">
        <f aca="false">IF(B79&lt;&gt;"",IFERROR(IF((SUMIF(D$20:AI$20,"CLO10",D79:AI79)/AO$15)=0,"",(SUMIF(D$20:AI$20,"CLO10",D79:AI79)/AO$15)),""),"")</f>
        <v/>
      </c>
      <c r="BM79" s="115" t="str">
        <f aca="false">IF(BL79="","",IF(BL79&gt;=B$10,"Y","N"))</f>
        <v/>
      </c>
      <c r="BN79" s="115" t="str">
        <f aca="false">IF(BM79="","",IF(BM79&lt;50%,1,IF(AND(BM79&gt;=50%,BM79&lt;B$10),2,IF(BM79&gt;=B$10,3))))</f>
        <v/>
      </c>
    </row>
    <row r="80" customFormat="false" ht="15.75" hidden="false" customHeight="true" outlineLevel="0" collapsed="false">
      <c r="A80" s="184" t="str">
        <f aca="false">IF(A$6="LECTURE","",IF('Database (LECTURE-RES-PRAC)'!A75="","",'Database (LECTURE-RES-PRAC)'!A75))</f>
        <v/>
      </c>
      <c r="B80" s="184" t="str">
        <f aca="false">IF(B$6="LECTURE","",IF('Database (LECTURE-RES-PRAC)'!B75="","",'Database (LECTURE-RES-PRAC)'!B75))</f>
        <v/>
      </c>
      <c r="C80" s="184" t="str">
        <f aca="false">IF(C$6="LECTURE","",IF('Database (LECTURE-RES-PRAC)'!C75="","",'Database (LECTURE-RES-PRAC)'!C75))</f>
        <v/>
      </c>
      <c r="D80" s="52"/>
      <c r="E80" s="52"/>
      <c r="F80" s="52"/>
      <c r="G80" s="52"/>
      <c r="H80" s="52"/>
      <c r="I80" s="52"/>
      <c r="J80" s="52"/>
      <c r="K80" s="52"/>
      <c r="L80" s="52"/>
      <c r="M80" s="52"/>
      <c r="N80" s="181" t="str">
        <f aca="false">IF(B80&lt;&gt;"",SUM(D80:M80),"")</f>
        <v/>
      </c>
      <c r="O80" s="52"/>
      <c r="P80" s="52"/>
      <c r="Q80" s="52"/>
      <c r="R80" s="52"/>
      <c r="S80" s="52"/>
      <c r="T80" s="52"/>
      <c r="U80" s="52"/>
      <c r="V80" s="52"/>
      <c r="W80" s="52"/>
      <c r="X80" s="52"/>
      <c r="Y80" s="181" t="str">
        <f aca="false">IF(B80&lt;&gt;"",SUM(O80:X80),"")</f>
        <v/>
      </c>
      <c r="Z80" s="52"/>
      <c r="AA80" s="52"/>
      <c r="AB80" s="52"/>
      <c r="AC80" s="52"/>
      <c r="AD80" s="52"/>
      <c r="AE80" s="52"/>
      <c r="AF80" s="52"/>
      <c r="AG80" s="52"/>
      <c r="AH80" s="52"/>
      <c r="AI80" s="52"/>
      <c r="AJ80" s="182" t="str">
        <f aca="false">IF(B80&lt;&gt;"",SUM(Z80:AI80),"")</f>
        <v/>
      </c>
      <c r="AK80" s="185" t="str">
        <f aca="false">IF(B80&lt;&gt;"",IFERROR(IF((SUMIF(D$20:AI$20, "CLO1", D80:AI80)/AO$6)=0,"",(SUMIF(D$20:AI$20, "CLO1", D80:AI80)/AO$6)),""),"")</f>
        <v/>
      </c>
      <c r="AL80" s="115" t="str">
        <f aca="false">IF(AK80="","",IF(AK80&gt;=B$10,"Y","N"))</f>
        <v/>
      </c>
      <c r="AM80" s="115" t="str">
        <f aca="false">IF(AK80="","",IF(AK80&lt;50%,1,IF(AND(AK80&gt;=50%,AK80&lt;B$10),2,IF(AK80&gt;=B$10,3))))</f>
        <v/>
      </c>
      <c r="AN80" s="185" t="str">
        <f aca="false">IF(B80&lt;&gt;"",IFERROR(IF((SUMIF(D$20:AI$20, "CLO2", D80:AI80)/AO$7)=0,"",(SUMIF(D$20:AI$20, "CLO2", D80:AI80)/AO$7)),""),"")</f>
        <v/>
      </c>
      <c r="AO80" s="115" t="str">
        <f aca="false">IF(AN80="","",IF(AN80&gt;=B$10,"Y","N"))</f>
        <v/>
      </c>
      <c r="AP80" s="115" t="str">
        <f aca="false">IF(AN80="","",IF(AN80&lt;50%,1,IF(AND(AN80&gt;=50%,AN80&lt;B$10),2,IF(AN80&gt;=B$10,3))))</f>
        <v/>
      </c>
      <c r="AQ80" s="185" t="str">
        <f aca="false">IF(B80&lt;&gt;"",IFERROR(IF((SUMIF(D$20:AI$20, "CLO3", D80:AI80)/AO$8)=0,"",(SUMIF(D$20:AI$20, "CLO3", D80:AI80)/AO$8)),""),"")</f>
        <v/>
      </c>
      <c r="AR80" s="115" t="str">
        <f aca="false">IF(AQ80="","",IF(AQ80&gt;=B$10,"Y","N"))</f>
        <v/>
      </c>
      <c r="AS80" s="115" t="str">
        <f aca="false">IF(AQ80="","",IF(AQ80&lt;50%,1,IF(AND(AQ80&gt;=50%,AQ80&lt;B$10),2,IF(AQ80&gt;=B$10,3))))</f>
        <v/>
      </c>
      <c r="AT80" s="185" t="str">
        <f aca="false">IF(B80&lt;&gt;"",IFERROR(IF((SUMIF(D$20:AI$20, "CLO4", D80:AI80)/AO$9)=0,"",(SUMIF(D$20:AI$20, "CLO4", D80:AI80)/AO$9)),""),"")</f>
        <v/>
      </c>
      <c r="AU80" s="115" t="str">
        <f aca="false">IF(AT80="","",IF(AT80&gt;=B$10,"Y","N"))</f>
        <v/>
      </c>
      <c r="AV80" s="115" t="str">
        <f aca="false">IF(AT80="","",IF(AT80&lt;50%,1,IF(AND(AT80&gt;=50%,AT80&lt;B$10),2,IF(AT80&gt;=B$10,3))))</f>
        <v/>
      </c>
      <c r="AW80" s="185" t="str">
        <f aca="false">IF(B80&lt;&gt;"",IFERROR(IF((SUMIF(D$20:AI$20, "CLO5", D80:AI80)/AO$10)=0,"",(SUMIF(D$20:AI$20, "CLO5", D80:AI80)/AO$10)),""),"")</f>
        <v/>
      </c>
      <c r="AX80" s="115" t="str">
        <f aca="false">IF(AW80="","",IF(AW80&gt;=B$10,"Y","N"))</f>
        <v/>
      </c>
      <c r="AY80" s="115" t="str">
        <f aca="false">IF(AW80="","",IF(AW80&lt;50%,1,IF(AND(AW80&gt;=50%,AW80&lt;B$10),2,IF(AW80&gt;=B$10,3))))</f>
        <v/>
      </c>
      <c r="AZ80" s="114" t="str">
        <f aca="false">IF(B80&lt;&gt;"",IFERROR(IF((SUMIF(D$20:AI$20, "CLO6", D80:AI80)/AO$11)=0,"",(SUMIF(D$20:AI$20, "CLO6", D80:AI80)/AO$11)),""),"")</f>
        <v/>
      </c>
      <c r="BA80" s="115" t="str">
        <f aca="false">IF(AZ80="","",IF(AZ80&gt;=B$10,"Y","N"))</f>
        <v/>
      </c>
      <c r="BB80" s="115" t="str">
        <f aca="false">IF(BA80="","",IF(BA80&lt;50%,1,IF(AND(BA80&gt;=50%,BA80&lt;B$10),2,IF(BA80&gt;=B$10,3))))</f>
        <v/>
      </c>
      <c r="BC80" s="114" t="str">
        <f aca="false">IF(B80&lt;&gt;"",IFERROR(IF((SUMIF(D$20:AI$20, "CLO7", D80:AI80)/AO$12)=0,"",(SUMIF(D$20:AI$20, "CLO7", D80:AI80)/AO$12)),""),"")</f>
        <v/>
      </c>
      <c r="BD80" s="115" t="str">
        <f aca="false">IF(BC80="","",IF(BC80&gt;=B$10,"Y","N"))</f>
        <v/>
      </c>
      <c r="BE80" s="115" t="str">
        <f aca="false">IF(BD80="","",IF(BD80&lt;50%,1,IF(AND(BD80&gt;=50%,BD80&lt;B$10),2,IF(BD80&gt;=B$10,3))))</f>
        <v/>
      </c>
      <c r="BF80" s="114" t="str">
        <f aca="false">IF(B80&lt;&gt;"",IFERROR(IF((SUMIF(D$20:AI$20, "CLO8", D80:AI80)/AO$13)=0,"",(SUMIF(D$20:AI$20, "CLO8", D80:AI80)/AO$13)),""),"")</f>
        <v/>
      </c>
      <c r="BG80" s="115" t="str">
        <f aca="false">IF(BF80="","",IF(BF80&gt;=B$10,"Y","N"))</f>
        <v/>
      </c>
      <c r="BH80" s="115" t="str">
        <f aca="false">IF(BG80="","",IF(BG80&lt;50%,1,IF(AND(BG80&gt;=50%,BG80&lt;B$10),2,IF(BG80&gt;=B$10,3))))</f>
        <v/>
      </c>
      <c r="BI80" s="114" t="str">
        <f aca="false">IF(B80&lt;&gt;"",IFERROR(IF((SUMIF(D$20:AI$20, "CLO9", D80:AI80)/AO$14)=0,"",(SUMIF(D$20:AI$20, "CLO9", D80:AI80)/AO$14)),""),"")</f>
        <v/>
      </c>
      <c r="BJ80" s="115" t="str">
        <f aca="false">IF(BI80="","",IF(BI80&gt;=B$10,"Y","N"))</f>
        <v/>
      </c>
      <c r="BK80" s="115" t="str">
        <f aca="false">IF(BJ80="","",IF(BJ80&lt;50%,1,IF(AND(BJ80&gt;=50%,BJ80&lt;B$10),2,IF(BJ80&gt;=B$10,3))))</f>
        <v/>
      </c>
      <c r="BL80" s="114" t="str">
        <f aca="false">IF(B80&lt;&gt;"",IFERROR(IF((SUMIF(D$20:AI$20,"CLO10",D80:AI80)/AO$15)=0,"",(SUMIF(D$20:AI$20,"CLO10",D80:AI80)/AO$15)),""),"")</f>
        <v/>
      </c>
      <c r="BM80" s="115" t="str">
        <f aca="false">IF(BL80="","",IF(BL80&gt;=B$10,"Y","N"))</f>
        <v/>
      </c>
      <c r="BN80" s="115" t="str">
        <f aca="false">IF(BM80="","",IF(BM80&lt;50%,1,IF(AND(BM80&gt;=50%,BM80&lt;B$10),2,IF(BM80&gt;=B$10,3))))</f>
        <v/>
      </c>
    </row>
    <row r="81" customFormat="false" ht="15.75" hidden="false" customHeight="true" outlineLevel="0" collapsed="false">
      <c r="A81" s="184" t="str">
        <f aca="false">IF(A$6="LECTURE","",IF('Database (LECTURE-RES-PRAC)'!A76="","",'Database (LECTURE-RES-PRAC)'!A76))</f>
        <v/>
      </c>
      <c r="B81" s="184" t="str">
        <f aca="false">IF(B$6="LECTURE","",IF('Database (LECTURE-RES-PRAC)'!B76="","",'Database (LECTURE-RES-PRAC)'!B76))</f>
        <v/>
      </c>
      <c r="C81" s="184" t="str">
        <f aca="false">IF(C$6="LECTURE","",IF('Database (LECTURE-RES-PRAC)'!C76="","",'Database (LECTURE-RES-PRAC)'!C76))</f>
        <v/>
      </c>
      <c r="D81" s="52"/>
      <c r="E81" s="52"/>
      <c r="F81" s="52"/>
      <c r="G81" s="52"/>
      <c r="H81" s="52"/>
      <c r="I81" s="52"/>
      <c r="J81" s="52"/>
      <c r="K81" s="52"/>
      <c r="L81" s="52"/>
      <c r="M81" s="52"/>
      <c r="N81" s="181" t="str">
        <f aca="false">IF(B81&lt;&gt;"",SUM(D81:M81),"")</f>
        <v/>
      </c>
      <c r="O81" s="52"/>
      <c r="P81" s="52"/>
      <c r="Q81" s="52"/>
      <c r="R81" s="52"/>
      <c r="S81" s="52"/>
      <c r="T81" s="52"/>
      <c r="U81" s="52"/>
      <c r="V81" s="52"/>
      <c r="W81" s="52"/>
      <c r="X81" s="52"/>
      <c r="Y81" s="181" t="str">
        <f aca="false">IF(B81&lt;&gt;"",SUM(O81:X81),"")</f>
        <v/>
      </c>
      <c r="Z81" s="52"/>
      <c r="AA81" s="52"/>
      <c r="AB81" s="52"/>
      <c r="AC81" s="52"/>
      <c r="AD81" s="52"/>
      <c r="AE81" s="52"/>
      <c r="AF81" s="52"/>
      <c r="AG81" s="52"/>
      <c r="AH81" s="52"/>
      <c r="AI81" s="52"/>
      <c r="AJ81" s="182" t="str">
        <f aca="false">IF(B81&lt;&gt;"",SUM(Z81:AI81),"")</f>
        <v/>
      </c>
      <c r="AK81" s="185" t="str">
        <f aca="false">IF(B81&lt;&gt;"",IFERROR(IF((SUMIF(D$20:AI$20, "CLO1", D81:AI81)/AO$6)=0,"",(SUMIF(D$20:AI$20, "CLO1", D81:AI81)/AO$6)),""),"")</f>
        <v/>
      </c>
      <c r="AL81" s="115" t="str">
        <f aca="false">IF(AK81="","",IF(AK81&gt;=B$10,"Y","N"))</f>
        <v/>
      </c>
      <c r="AM81" s="115" t="str">
        <f aca="false">IF(AK81="","",IF(AK81&lt;50%,1,IF(AND(AK81&gt;=50%,AK81&lt;B$10),2,IF(AK81&gt;=B$10,3))))</f>
        <v/>
      </c>
      <c r="AN81" s="185" t="str">
        <f aca="false">IF(B81&lt;&gt;"",IFERROR(IF((SUMIF(D$20:AI$20, "CLO2", D81:AI81)/AO$7)=0,"",(SUMIF(D$20:AI$20, "CLO2", D81:AI81)/AO$7)),""),"")</f>
        <v/>
      </c>
      <c r="AO81" s="115" t="str">
        <f aca="false">IF(AN81="","",IF(AN81&gt;=B$10,"Y","N"))</f>
        <v/>
      </c>
      <c r="AP81" s="115" t="str">
        <f aca="false">IF(AN81="","",IF(AN81&lt;50%,1,IF(AND(AN81&gt;=50%,AN81&lt;B$10),2,IF(AN81&gt;=B$10,3))))</f>
        <v/>
      </c>
      <c r="AQ81" s="185" t="str">
        <f aca="false">IF(B81&lt;&gt;"",IFERROR(IF((SUMIF(D$20:AI$20, "CLO3", D81:AI81)/AO$8)=0,"",(SUMIF(D$20:AI$20, "CLO3", D81:AI81)/AO$8)),""),"")</f>
        <v/>
      </c>
      <c r="AR81" s="115" t="str">
        <f aca="false">IF(AQ81="","",IF(AQ81&gt;=B$10,"Y","N"))</f>
        <v/>
      </c>
      <c r="AS81" s="115" t="str">
        <f aca="false">IF(AQ81="","",IF(AQ81&lt;50%,1,IF(AND(AQ81&gt;=50%,AQ81&lt;B$10),2,IF(AQ81&gt;=B$10,3))))</f>
        <v/>
      </c>
      <c r="AT81" s="185" t="str">
        <f aca="false">IF(B81&lt;&gt;"",IFERROR(IF((SUMIF(D$20:AI$20, "CLO4", D81:AI81)/AO$9)=0,"",(SUMIF(D$20:AI$20, "CLO4", D81:AI81)/AO$9)),""),"")</f>
        <v/>
      </c>
      <c r="AU81" s="115" t="str">
        <f aca="false">IF(AT81="","",IF(AT81&gt;=B$10,"Y","N"))</f>
        <v/>
      </c>
      <c r="AV81" s="115" t="str">
        <f aca="false">IF(AT81="","",IF(AT81&lt;50%,1,IF(AND(AT81&gt;=50%,AT81&lt;B$10),2,IF(AT81&gt;=B$10,3))))</f>
        <v/>
      </c>
      <c r="AW81" s="185" t="str">
        <f aca="false">IF(B81&lt;&gt;"",IFERROR(IF((SUMIF(D$20:AI$20, "CLO5", D81:AI81)/AO$10)=0,"",(SUMIF(D$20:AI$20, "CLO5", D81:AI81)/AO$10)),""),"")</f>
        <v/>
      </c>
      <c r="AX81" s="115" t="str">
        <f aca="false">IF(AW81="","",IF(AW81&gt;=B$10,"Y","N"))</f>
        <v/>
      </c>
      <c r="AY81" s="115" t="str">
        <f aca="false">IF(AW81="","",IF(AW81&lt;50%,1,IF(AND(AW81&gt;=50%,AW81&lt;B$10),2,IF(AW81&gt;=B$10,3))))</f>
        <v/>
      </c>
      <c r="AZ81" s="114" t="str">
        <f aca="false">IF(B81&lt;&gt;"",IFERROR(IF((SUMIF(D$20:AI$20, "CLO6", D81:AI81)/AO$11)=0,"",(SUMIF(D$20:AI$20, "CLO6", D81:AI81)/AO$11)),""),"")</f>
        <v/>
      </c>
      <c r="BA81" s="115" t="str">
        <f aca="false">IF(AZ81="","",IF(AZ81&gt;=B$10,"Y","N"))</f>
        <v/>
      </c>
      <c r="BB81" s="115" t="str">
        <f aca="false">IF(BA81="","",IF(BA81&lt;50%,1,IF(AND(BA81&gt;=50%,BA81&lt;B$10),2,IF(BA81&gt;=B$10,3))))</f>
        <v/>
      </c>
      <c r="BC81" s="114" t="str">
        <f aca="false">IF(B81&lt;&gt;"",IFERROR(IF((SUMIF(D$20:AI$20, "CLO7", D81:AI81)/AO$12)=0,"",(SUMIF(D$20:AI$20, "CLO7", D81:AI81)/AO$12)),""),"")</f>
        <v/>
      </c>
      <c r="BD81" s="115" t="str">
        <f aca="false">IF(BC81="","",IF(BC81&gt;=B$10,"Y","N"))</f>
        <v/>
      </c>
      <c r="BE81" s="115" t="str">
        <f aca="false">IF(BD81="","",IF(BD81&lt;50%,1,IF(AND(BD81&gt;=50%,BD81&lt;B$10),2,IF(BD81&gt;=B$10,3))))</f>
        <v/>
      </c>
      <c r="BF81" s="114" t="str">
        <f aca="false">IF(B81&lt;&gt;"",IFERROR(IF((SUMIF(D$20:AI$20, "CLO8", D81:AI81)/AO$13)=0,"",(SUMIF(D$20:AI$20, "CLO8", D81:AI81)/AO$13)),""),"")</f>
        <v/>
      </c>
      <c r="BG81" s="115" t="str">
        <f aca="false">IF(BF81="","",IF(BF81&gt;=B$10,"Y","N"))</f>
        <v/>
      </c>
      <c r="BH81" s="115" t="str">
        <f aca="false">IF(BG81="","",IF(BG81&lt;50%,1,IF(AND(BG81&gt;=50%,BG81&lt;B$10),2,IF(BG81&gt;=B$10,3))))</f>
        <v/>
      </c>
      <c r="BI81" s="114" t="str">
        <f aca="false">IF(B81&lt;&gt;"",IFERROR(IF((SUMIF(D$20:AI$20, "CLO9", D81:AI81)/AO$14)=0,"",(SUMIF(D$20:AI$20, "CLO9", D81:AI81)/AO$14)),""),"")</f>
        <v/>
      </c>
      <c r="BJ81" s="115" t="str">
        <f aca="false">IF(BI81="","",IF(BI81&gt;=B$10,"Y","N"))</f>
        <v/>
      </c>
      <c r="BK81" s="115" t="str">
        <f aca="false">IF(BJ81="","",IF(BJ81&lt;50%,1,IF(AND(BJ81&gt;=50%,BJ81&lt;B$10),2,IF(BJ81&gt;=B$10,3))))</f>
        <v/>
      </c>
      <c r="BL81" s="114" t="str">
        <f aca="false">IF(B81&lt;&gt;"",IFERROR(IF((SUMIF(D$20:AI$20,"CLO10",D81:AI81)/AO$15)=0,"",(SUMIF(D$20:AI$20,"CLO10",D81:AI81)/AO$15)),""),"")</f>
        <v/>
      </c>
      <c r="BM81" s="115" t="str">
        <f aca="false">IF(BL81="","",IF(BL81&gt;=B$10,"Y","N"))</f>
        <v/>
      </c>
      <c r="BN81" s="115" t="str">
        <f aca="false">IF(BM81="","",IF(BM81&lt;50%,1,IF(AND(BM81&gt;=50%,BM81&lt;B$10),2,IF(BM81&gt;=B$10,3))))</f>
        <v/>
      </c>
    </row>
    <row r="82" customFormat="false" ht="15.75" hidden="false" customHeight="true" outlineLevel="0" collapsed="false">
      <c r="A82" s="184" t="str">
        <f aca="false">IF(A$6="LECTURE","",IF('Database (LECTURE-RES-PRAC)'!A77="","",'Database (LECTURE-RES-PRAC)'!A77))</f>
        <v/>
      </c>
      <c r="B82" s="184" t="str">
        <f aca="false">IF(B$6="LECTURE","",IF('Database (LECTURE-RES-PRAC)'!B77="","",'Database (LECTURE-RES-PRAC)'!B77))</f>
        <v/>
      </c>
      <c r="C82" s="184" t="str">
        <f aca="false">IF(C$6="LECTURE","",IF('Database (LECTURE-RES-PRAC)'!C77="","",'Database (LECTURE-RES-PRAC)'!C77))</f>
        <v/>
      </c>
      <c r="D82" s="52"/>
      <c r="E82" s="52"/>
      <c r="F82" s="52"/>
      <c r="G82" s="52"/>
      <c r="H82" s="52"/>
      <c r="I82" s="52"/>
      <c r="J82" s="52"/>
      <c r="K82" s="52"/>
      <c r="L82" s="52"/>
      <c r="M82" s="52"/>
      <c r="N82" s="181" t="str">
        <f aca="false">IF(B82&lt;&gt;"",SUM(D82:M82),"")</f>
        <v/>
      </c>
      <c r="O82" s="52"/>
      <c r="P82" s="52"/>
      <c r="Q82" s="52"/>
      <c r="R82" s="52"/>
      <c r="S82" s="52"/>
      <c r="T82" s="52"/>
      <c r="U82" s="52"/>
      <c r="V82" s="52"/>
      <c r="W82" s="52"/>
      <c r="X82" s="52"/>
      <c r="Y82" s="181" t="str">
        <f aca="false">IF(B82&lt;&gt;"",SUM(O82:X82),"")</f>
        <v/>
      </c>
      <c r="Z82" s="52"/>
      <c r="AA82" s="52"/>
      <c r="AB82" s="52"/>
      <c r="AC82" s="52"/>
      <c r="AD82" s="52"/>
      <c r="AE82" s="52"/>
      <c r="AF82" s="52"/>
      <c r="AG82" s="52"/>
      <c r="AH82" s="52"/>
      <c r="AI82" s="52"/>
      <c r="AJ82" s="182" t="str">
        <f aca="false">IF(B82&lt;&gt;"",SUM(Z82:AI82),"")</f>
        <v/>
      </c>
      <c r="AK82" s="185" t="str">
        <f aca="false">IF(B82&lt;&gt;"",IFERROR(IF((SUMIF(D$20:AI$20, "CLO1", D82:AI82)/AO$6)=0,"",(SUMIF(D$20:AI$20, "CLO1", D82:AI82)/AO$6)),""),"")</f>
        <v/>
      </c>
      <c r="AL82" s="115" t="str">
        <f aca="false">IF(AK82="","",IF(AK82&gt;=B$10,"Y","N"))</f>
        <v/>
      </c>
      <c r="AM82" s="115" t="str">
        <f aca="false">IF(AK82="","",IF(AK82&lt;50%,1,IF(AND(AK82&gt;=50%,AK82&lt;B$10),2,IF(AK82&gt;=B$10,3))))</f>
        <v/>
      </c>
      <c r="AN82" s="185" t="str">
        <f aca="false">IF(B82&lt;&gt;"",IFERROR(IF((SUMIF(D$20:AI$20, "CLO2", D82:AI82)/AO$7)=0,"",(SUMIF(D$20:AI$20, "CLO2", D82:AI82)/AO$7)),""),"")</f>
        <v/>
      </c>
      <c r="AO82" s="115" t="str">
        <f aca="false">IF(AN82="","",IF(AN82&gt;=B$10,"Y","N"))</f>
        <v/>
      </c>
      <c r="AP82" s="115" t="str">
        <f aca="false">IF(AN82="","",IF(AN82&lt;50%,1,IF(AND(AN82&gt;=50%,AN82&lt;B$10),2,IF(AN82&gt;=B$10,3))))</f>
        <v/>
      </c>
      <c r="AQ82" s="185" t="str">
        <f aca="false">IF(B82&lt;&gt;"",IFERROR(IF((SUMIF(D$20:AI$20, "CLO3", D82:AI82)/AO$8)=0,"",(SUMIF(D$20:AI$20, "CLO3", D82:AI82)/AO$8)),""),"")</f>
        <v/>
      </c>
      <c r="AR82" s="115" t="str">
        <f aca="false">IF(AQ82="","",IF(AQ82&gt;=B$10,"Y","N"))</f>
        <v/>
      </c>
      <c r="AS82" s="115" t="str">
        <f aca="false">IF(AQ82="","",IF(AQ82&lt;50%,1,IF(AND(AQ82&gt;=50%,AQ82&lt;B$10),2,IF(AQ82&gt;=B$10,3))))</f>
        <v/>
      </c>
      <c r="AT82" s="185" t="str">
        <f aca="false">IF(B82&lt;&gt;"",IFERROR(IF((SUMIF(D$20:AI$20, "CLO4", D82:AI82)/AO$9)=0,"",(SUMIF(D$20:AI$20, "CLO4", D82:AI82)/AO$9)),""),"")</f>
        <v/>
      </c>
      <c r="AU82" s="115" t="str">
        <f aca="false">IF(AT82="","",IF(AT82&gt;=B$10,"Y","N"))</f>
        <v/>
      </c>
      <c r="AV82" s="115" t="str">
        <f aca="false">IF(AT82="","",IF(AT82&lt;50%,1,IF(AND(AT82&gt;=50%,AT82&lt;B$10),2,IF(AT82&gt;=B$10,3))))</f>
        <v/>
      </c>
      <c r="AW82" s="185" t="str">
        <f aca="false">IF(B82&lt;&gt;"",IFERROR(IF((SUMIF(D$20:AI$20, "CLO5", D82:AI82)/AO$10)=0,"",(SUMIF(D$20:AI$20, "CLO5", D82:AI82)/AO$10)),""),"")</f>
        <v/>
      </c>
      <c r="AX82" s="115" t="str">
        <f aca="false">IF(AW82="","",IF(AW82&gt;=B$10,"Y","N"))</f>
        <v/>
      </c>
      <c r="AY82" s="115" t="str">
        <f aca="false">IF(AW82="","",IF(AW82&lt;50%,1,IF(AND(AW82&gt;=50%,AW82&lt;B$10),2,IF(AW82&gt;=B$10,3))))</f>
        <v/>
      </c>
      <c r="AZ82" s="114" t="str">
        <f aca="false">IF(B82&lt;&gt;"",IFERROR(IF((SUMIF(D$20:AI$20, "CLO6", D82:AI82)/AO$11)=0,"",(SUMIF(D$20:AI$20, "CLO6", D82:AI82)/AO$11)),""),"")</f>
        <v/>
      </c>
      <c r="BA82" s="115" t="str">
        <f aca="false">IF(AZ82="","",IF(AZ82&gt;=B$10,"Y","N"))</f>
        <v/>
      </c>
      <c r="BB82" s="115" t="str">
        <f aca="false">IF(BA82="","",IF(BA82&lt;50%,1,IF(AND(BA82&gt;=50%,BA82&lt;B$10),2,IF(BA82&gt;=B$10,3))))</f>
        <v/>
      </c>
      <c r="BC82" s="114" t="str">
        <f aca="false">IF(B82&lt;&gt;"",IFERROR(IF((SUMIF(D$20:AI$20, "CLO7", D82:AI82)/AO$12)=0,"",(SUMIF(D$20:AI$20, "CLO7", D82:AI82)/AO$12)),""),"")</f>
        <v/>
      </c>
      <c r="BD82" s="115" t="str">
        <f aca="false">IF(BC82="","",IF(BC82&gt;=B$10,"Y","N"))</f>
        <v/>
      </c>
      <c r="BE82" s="115" t="str">
        <f aca="false">IF(BD82="","",IF(BD82&lt;50%,1,IF(AND(BD82&gt;=50%,BD82&lt;B$10),2,IF(BD82&gt;=B$10,3))))</f>
        <v/>
      </c>
      <c r="BF82" s="114" t="str">
        <f aca="false">IF(B82&lt;&gt;"",IFERROR(IF((SUMIF(D$20:AI$20, "CLO8", D82:AI82)/AO$13)=0,"",(SUMIF(D$20:AI$20, "CLO8", D82:AI82)/AO$13)),""),"")</f>
        <v/>
      </c>
      <c r="BG82" s="115" t="str">
        <f aca="false">IF(BF82="","",IF(BF82&gt;=B$10,"Y","N"))</f>
        <v/>
      </c>
      <c r="BH82" s="115" t="str">
        <f aca="false">IF(BG82="","",IF(BG82&lt;50%,1,IF(AND(BG82&gt;=50%,BG82&lt;B$10),2,IF(BG82&gt;=B$10,3))))</f>
        <v/>
      </c>
      <c r="BI82" s="114" t="str">
        <f aca="false">IF(B82&lt;&gt;"",IFERROR(IF((SUMIF(D$20:AI$20, "CLO9", D82:AI82)/AO$14)=0,"",(SUMIF(D$20:AI$20, "CLO9", D82:AI82)/AO$14)),""),"")</f>
        <v/>
      </c>
      <c r="BJ82" s="115" t="str">
        <f aca="false">IF(BI82="","",IF(BI82&gt;=B$10,"Y","N"))</f>
        <v/>
      </c>
      <c r="BK82" s="115" t="str">
        <f aca="false">IF(BJ82="","",IF(BJ82&lt;50%,1,IF(AND(BJ82&gt;=50%,BJ82&lt;B$10),2,IF(BJ82&gt;=B$10,3))))</f>
        <v/>
      </c>
      <c r="BL82" s="114" t="str">
        <f aca="false">IF(B82&lt;&gt;"",IFERROR(IF((SUMIF(D$20:AI$20,"CLO10",D82:AI82)/AO$15)=0,"",(SUMIF(D$20:AI$20,"CLO10",D82:AI82)/AO$15)),""),"")</f>
        <v/>
      </c>
      <c r="BM82" s="115" t="str">
        <f aca="false">IF(BL82="","",IF(BL82&gt;=B$10,"Y","N"))</f>
        <v/>
      </c>
      <c r="BN82" s="115" t="str">
        <f aca="false">IF(BM82="","",IF(BM82&lt;50%,1,IF(AND(BM82&gt;=50%,BM82&lt;B$10),2,IF(BM82&gt;=B$10,3))))</f>
        <v/>
      </c>
    </row>
    <row r="83" customFormat="false" ht="15.75" hidden="false" customHeight="true" outlineLevel="0" collapsed="false">
      <c r="A83" s="184" t="str">
        <f aca="false">IF(A$6="LECTURE","",IF('Database (LECTURE-RES-PRAC)'!A78="","",'Database (LECTURE-RES-PRAC)'!A78))</f>
        <v/>
      </c>
      <c r="B83" s="184" t="str">
        <f aca="false">IF(B$6="LECTURE","",IF('Database (LECTURE-RES-PRAC)'!B78="","",'Database (LECTURE-RES-PRAC)'!B78))</f>
        <v/>
      </c>
      <c r="C83" s="184" t="str">
        <f aca="false">IF(C$6="LECTURE","",IF('Database (LECTURE-RES-PRAC)'!C78="","",'Database (LECTURE-RES-PRAC)'!C78))</f>
        <v/>
      </c>
      <c r="D83" s="52"/>
      <c r="E83" s="52"/>
      <c r="F83" s="52"/>
      <c r="G83" s="52"/>
      <c r="H83" s="52"/>
      <c r="I83" s="52"/>
      <c r="J83" s="52"/>
      <c r="K83" s="52"/>
      <c r="L83" s="52"/>
      <c r="M83" s="52"/>
      <c r="N83" s="181" t="str">
        <f aca="false">IF(B83&lt;&gt;"",SUM(D83:M83),"")</f>
        <v/>
      </c>
      <c r="O83" s="52"/>
      <c r="P83" s="52"/>
      <c r="Q83" s="52"/>
      <c r="R83" s="52"/>
      <c r="S83" s="52"/>
      <c r="T83" s="52"/>
      <c r="U83" s="52"/>
      <c r="V83" s="52"/>
      <c r="W83" s="52"/>
      <c r="X83" s="52"/>
      <c r="Y83" s="181" t="str">
        <f aca="false">IF(B83&lt;&gt;"",SUM(O83:X83),"")</f>
        <v/>
      </c>
      <c r="Z83" s="52"/>
      <c r="AA83" s="52"/>
      <c r="AB83" s="52"/>
      <c r="AC83" s="52"/>
      <c r="AD83" s="52"/>
      <c r="AE83" s="52"/>
      <c r="AF83" s="52"/>
      <c r="AG83" s="52"/>
      <c r="AH83" s="52"/>
      <c r="AI83" s="52"/>
      <c r="AJ83" s="182" t="str">
        <f aca="false">IF(B83&lt;&gt;"",SUM(Z83:AI83),"")</f>
        <v/>
      </c>
      <c r="AK83" s="185" t="str">
        <f aca="false">IF(B83&lt;&gt;"",IFERROR(IF((SUMIF(D$20:AI$20, "CLO1", D83:AI83)/AO$6)=0,"",(SUMIF(D$20:AI$20, "CLO1", D83:AI83)/AO$6)),""),"")</f>
        <v/>
      </c>
      <c r="AL83" s="115" t="str">
        <f aca="false">IF(AK83="","",IF(AK83&gt;=B$10,"Y","N"))</f>
        <v/>
      </c>
      <c r="AM83" s="115" t="str">
        <f aca="false">IF(AK83="","",IF(AK83&lt;50%,1,IF(AND(AK83&gt;=50%,AK83&lt;B$10),2,IF(AK83&gt;=B$10,3))))</f>
        <v/>
      </c>
      <c r="AN83" s="185" t="str">
        <f aca="false">IF(B83&lt;&gt;"",IFERROR(IF((SUMIF(D$20:AI$20, "CLO2", D83:AI83)/AO$7)=0,"",(SUMIF(D$20:AI$20, "CLO2", D83:AI83)/AO$7)),""),"")</f>
        <v/>
      </c>
      <c r="AO83" s="115" t="str">
        <f aca="false">IF(AN83="","",IF(AN83&gt;=B$10,"Y","N"))</f>
        <v/>
      </c>
      <c r="AP83" s="115" t="str">
        <f aca="false">IF(AN83="","",IF(AN83&lt;50%,1,IF(AND(AN83&gt;=50%,AN83&lt;B$10),2,IF(AN83&gt;=B$10,3))))</f>
        <v/>
      </c>
      <c r="AQ83" s="185" t="str">
        <f aca="false">IF(B83&lt;&gt;"",IFERROR(IF((SUMIF(D$20:AI$20, "CLO3", D83:AI83)/AO$8)=0,"",(SUMIF(D$20:AI$20, "CLO3", D83:AI83)/AO$8)),""),"")</f>
        <v/>
      </c>
      <c r="AR83" s="115" t="str">
        <f aca="false">IF(AQ83="","",IF(AQ83&gt;=B$10,"Y","N"))</f>
        <v/>
      </c>
      <c r="AS83" s="115" t="str">
        <f aca="false">IF(AQ83="","",IF(AQ83&lt;50%,1,IF(AND(AQ83&gt;=50%,AQ83&lt;B$10),2,IF(AQ83&gt;=B$10,3))))</f>
        <v/>
      </c>
      <c r="AT83" s="185" t="str">
        <f aca="false">IF(B83&lt;&gt;"",IFERROR(IF((SUMIF(D$20:AI$20, "CLO4", D83:AI83)/AO$9)=0,"",(SUMIF(D$20:AI$20, "CLO4", D83:AI83)/AO$9)),""),"")</f>
        <v/>
      </c>
      <c r="AU83" s="115" t="str">
        <f aca="false">IF(AT83="","",IF(AT83&gt;=B$10,"Y","N"))</f>
        <v/>
      </c>
      <c r="AV83" s="115" t="str">
        <f aca="false">IF(AT83="","",IF(AT83&lt;50%,1,IF(AND(AT83&gt;=50%,AT83&lt;B$10),2,IF(AT83&gt;=B$10,3))))</f>
        <v/>
      </c>
      <c r="AW83" s="185" t="str">
        <f aca="false">IF(B83&lt;&gt;"",IFERROR(IF((SUMIF(D$20:AI$20, "CLO5", D83:AI83)/AO$10)=0,"",(SUMIF(D$20:AI$20, "CLO5", D83:AI83)/AO$10)),""),"")</f>
        <v/>
      </c>
      <c r="AX83" s="115" t="str">
        <f aca="false">IF(AW83="","",IF(AW83&gt;=B$10,"Y","N"))</f>
        <v/>
      </c>
      <c r="AY83" s="115" t="str">
        <f aca="false">IF(AW83="","",IF(AW83&lt;50%,1,IF(AND(AW83&gt;=50%,AW83&lt;B$10),2,IF(AW83&gt;=B$10,3))))</f>
        <v/>
      </c>
      <c r="AZ83" s="114" t="str">
        <f aca="false">IF(B83&lt;&gt;"",IFERROR(IF((SUMIF(D$20:AI$20, "CLO6", D83:AI83)/AO$11)=0,"",(SUMIF(D$20:AI$20, "CLO6", D83:AI83)/AO$11)),""),"")</f>
        <v/>
      </c>
      <c r="BA83" s="115" t="str">
        <f aca="false">IF(AZ83="","",IF(AZ83&gt;=B$10,"Y","N"))</f>
        <v/>
      </c>
      <c r="BB83" s="115" t="str">
        <f aca="false">IF(BA83="","",IF(BA83&lt;50%,1,IF(AND(BA83&gt;=50%,BA83&lt;B$10),2,IF(BA83&gt;=B$10,3))))</f>
        <v/>
      </c>
      <c r="BC83" s="114" t="str">
        <f aca="false">IF(B83&lt;&gt;"",IFERROR(IF((SUMIF(D$20:AI$20, "CLO7", D83:AI83)/AO$12)=0,"",(SUMIF(D$20:AI$20, "CLO7", D83:AI83)/AO$12)),""),"")</f>
        <v/>
      </c>
      <c r="BD83" s="115" t="str">
        <f aca="false">IF(BC83="","",IF(BC83&gt;=B$10,"Y","N"))</f>
        <v/>
      </c>
      <c r="BE83" s="115" t="str">
        <f aca="false">IF(BD83="","",IF(BD83&lt;50%,1,IF(AND(BD83&gt;=50%,BD83&lt;B$10),2,IF(BD83&gt;=B$10,3))))</f>
        <v/>
      </c>
      <c r="BF83" s="114" t="str">
        <f aca="false">IF(B83&lt;&gt;"",IFERROR(IF((SUMIF(D$20:AI$20, "CLO8", D83:AI83)/AO$13)=0,"",(SUMIF(D$20:AI$20, "CLO8", D83:AI83)/AO$13)),""),"")</f>
        <v/>
      </c>
      <c r="BG83" s="115" t="str">
        <f aca="false">IF(BF83="","",IF(BF83&gt;=B$10,"Y","N"))</f>
        <v/>
      </c>
      <c r="BH83" s="115" t="str">
        <f aca="false">IF(BG83="","",IF(BG83&lt;50%,1,IF(AND(BG83&gt;=50%,BG83&lt;B$10),2,IF(BG83&gt;=B$10,3))))</f>
        <v/>
      </c>
      <c r="BI83" s="114" t="str">
        <f aca="false">IF(B83&lt;&gt;"",IFERROR(IF((SUMIF(D$20:AI$20, "CLO9", D83:AI83)/AO$14)=0,"",(SUMIF(D$20:AI$20, "CLO9", D83:AI83)/AO$14)),""),"")</f>
        <v/>
      </c>
      <c r="BJ83" s="115" t="str">
        <f aca="false">IF(BI83="","",IF(BI83&gt;=B$10,"Y","N"))</f>
        <v/>
      </c>
      <c r="BK83" s="115" t="str">
        <f aca="false">IF(BJ83="","",IF(BJ83&lt;50%,1,IF(AND(BJ83&gt;=50%,BJ83&lt;B$10),2,IF(BJ83&gt;=B$10,3))))</f>
        <v/>
      </c>
      <c r="BL83" s="114" t="str">
        <f aca="false">IF(B83&lt;&gt;"",IFERROR(IF((SUMIF(D$20:AI$20,"CLO10",D83:AI83)/AO$15)=0,"",(SUMIF(D$20:AI$20,"CLO10",D83:AI83)/AO$15)),""),"")</f>
        <v/>
      </c>
      <c r="BM83" s="115" t="str">
        <f aca="false">IF(BL83="","",IF(BL83&gt;=B$10,"Y","N"))</f>
        <v/>
      </c>
      <c r="BN83" s="115" t="str">
        <f aca="false">IF(BM83="","",IF(BM83&lt;50%,1,IF(AND(BM83&gt;=50%,BM83&lt;B$10),2,IF(BM83&gt;=B$10,3))))</f>
        <v/>
      </c>
    </row>
    <row r="84" customFormat="false" ht="15.75" hidden="false" customHeight="true" outlineLevel="0" collapsed="false">
      <c r="A84" s="184" t="str">
        <f aca="false">IF(A$6="LECTURE","",IF('Database (LECTURE-RES-PRAC)'!A79="","",'Database (LECTURE-RES-PRAC)'!A79))</f>
        <v/>
      </c>
      <c r="B84" s="184" t="str">
        <f aca="false">IF(B$6="LECTURE","",IF('Database (LECTURE-RES-PRAC)'!B79="","",'Database (LECTURE-RES-PRAC)'!B79))</f>
        <v/>
      </c>
      <c r="C84" s="184" t="str">
        <f aca="false">IF(C$6="LECTURE","",IF('Database (LECTURE-RES-PRAC)'!C79="","",'Database (LECTURE-RES-PRAC)'!C79))</f>
        <v/>
      </c>
      <c r="D84" s="52"/>
      <c r="E84" s="52"/>
      <c r="F84" s="52"/>
      <c r="G84" s="52"/>
      <c r="H84" s="52"/>
      <c r="I84" s="52"/>
      <c r="J84" s="52"/>
      <c r="K84" s="52"/>
      <c r="L84" s="52"/>
      <c r="M84" s="52"/>
      <c r="N84" s="181" t="str">
        <f aca="false">IF(B84&lt;&gt;"",SUM(D84:M84),"")</f>
        <v/>
      </c>
      <c r="O84" s="52"/>
      <c r="P84" s="52"/>
      <c r="Q84" s="52"/>
      <c r="R84" s="52"/>
      <c r="S84" s="52"/>
      <c r="T84" s="52"/>
      <c r="U84" s="52"/>
      <c r="V84" s="52"/>
      <c r="W84" s="52"/>
      <c r="X84" s="52"/>
      <c r="Y84" s="181" t="str">
        <f aca="false">IF(B84&lt;&gt;"",SUM(O84:X84),"")</f>
        <v/>
      </c>
      <c r="Z84" s="52"/>
      <c r="AA84" s="52"/>
      <c r="AB84" s="52"/>
      <c r="AC84" s="52"/>
      <c r="AD84" s="52"/>
      <c r="AE84" s="52"/>
      <c r="AF84" s="52"/>
      <c r="AG84" s="52"/>
      <c r="AH84" s="52"/>
      <c r="AI84" s="52"/>
      <c r="AJ84" s="182" t="str">
        <f aca="false">IF(B84&lt;&gt;"",SUM(Z84:AI84),"")</f>
        <v/>
      </c>
      <c r="AK84" s="185" t="str">
        <f aca="false">IF(B84&lt;&gt;"",IFERROR(IF((SUMIF(D$20:AI$20, "CLO1", D84:AI84)/AO$6)=0,"",(SUMIF(D$20:AI$20, "CLO1", D84:AI84)/AO$6)),""),"")</f>
        <v/>
      </c>
      <c r="AL84" s="115" t="str">
        <f aca="false">IF(AK84="","",IF(AK84&gt;=B$10,"Y","N"))</f>
        <v/>
      </c>
      <c r="AM84" s="115" t="str">
        <f aca="false">IF(AK84="","",IF(AK84&lt;50%,1,IF(AND(AK84&gt;=50%,AK84&lt;B$10),2,IF(AK84&gt;=B$10,3))))</f>
        <v/>
      </c>
      <c r="AN84" s="185" t="str">
        <f aca="false">IF(B84&lt;&gt;"",IFERROR(IF((SUMIF(D$20:AI$20, "CLO2", D84:AI84)/AO$7)=0,"",(SUMIF(D$20:AI$20, "CLO2", D84:AI84)/AO$7)),""),"")</f>
        <v/>
      </c>
      <c r="AO84" s="115" t="str">
        <f aca="false">IF(AN84="","",IF(AN84&gt;=B$10,"Y","N"))</f>
        <v/>
      </c>
      <c r="AP84" s="115" t="str">
        <f aca="false">IF(AN84="","",IF(AN84&lt;50%,1,IF(AND(AN84&gt;=50%,AN84&lt;B$10),2,IF(AN84&gt;=B$10,3))))</f>
        <v/>
      </c>
      <c r="AQ84" s="185" t="str">
        <f aca="false">IF(B84&lt;&gt;"",IFERROR(IF((SUMIF(D$20:AI$20, "CLO3", D84:AI84)/AO$8)=0,"",(SUMIF(D$20:AI$20, "CLO3", D84:AI84)/AO$8)),""),"")</f>
        <v/>
      </c>
      <c r="AR84" s="115" t="str">
        <f aca="false">IF(AQ84="","",IF(AQ84&gt;=B$10,"Y","N"))</f>
        <v/>
      </c>
      <c r="AS84" s="115" t="str">
        <f aca="false">IF(AQ84="","",IF(AQ84&lt;50%,1,IF(AND(AQ84&gt;=50%,AQ84&lt;B$10),2,IF(AQ84&gt;=B$10,3))))</f>
        <v/>
      </c>
      <c r="AT84" s="185" t="str">
        <f aca="false">IF(B84&lt;&gt;"",IFERROR(IF((SUMIF(D$20:AI$20, "CLO4", D84:AI84)/AO$9)=0,"",(SUMIF(D$20:AI$20, "CLO4", D84:AI84)/AO$9)),""),"")</f>
        <v/>
      </c>
      <c r="AU84" s="115" t="str">
        <f aca="false">IF(AT84="","",IF(AT84&gt;=B$10,"Y","N"))</f>
        <v/>
      </c>
      <c r="AV84" s="115" t="str">
        <f aca="false">IF(AT84="","",IF(AT84&lt;50%,1,IF(AND(AT84&gt;=50%,AT84&lt;B$10),2,IF(AT84&gt;=B$10,3))))</f>
        <v/>
      </c>
      <c r="AW84" s="185" t="str">
        <f aca="false">IF(B84&lt;&gt;"",IFERROR(IF((SUMIF(D$20:AI$20, "CLO5", D84:AI84)/AO$10)=0,"",(SUMIF(D$20:AI$20, "CLO5", D84:AI84)/AO$10)),""),"")</f>
        <v/>
      </c>
      <c r="AX84" s="115" t="str">
        <f aca="false">IF(AW84="","",IF(AW84&gt;=B$10,"Y","N"))</f>
        <v/>
      </c>
      <c r="AY84" s="115" t="str">
        <f aca="false">IF(AW84="","",IF(AW84&lt;50%,1,IF(AND(AW84&gt;=50%,AW84&lt;B$10),2,IF(AW84&gt;=B$10,3))))</f>
        <v/>
      </c>
      <c r="AZ84" s="114" t="str">
        <f aca="false">IF(B84&lt;&gt;"",IFERROR(IF((SUMIF(D$20:AI$20, "CLO6", D84:AI84)/AO$11)=0,"",(SUMIF(D$20:AI$20, "CLO6", D84:AI84)/AO$11)),""),"")</f>
        <v/>
      </c>
      <c r="BA84" s="115" t="str">
        <f aca="false">IF(AZ84="","",IF(AZ84&gt;=B$10,"Y","N"))</f>
        <v/>
      </c>
      <c r="BB84" s="115" t="str">
        <f aca="false">IF(BA84="","",IF(BA84&lt;50%,1,IF(AND(BA84&gt;=50%,BA84&lt;B$10),2,IF(BA84&gt;=B$10,3))))</f>
        <v/>
      </c>
      <c r="BC84" s="114" t="str">
        <f aca="false">IF(B84&lt;&gt;"",IFERROR(IF((SUMIF(D$20:AI$20, "CLO7", D84:AI84)/AO$12)=0,"",(SUMIF(D$20:AI$20, "CLO7", D84:AI84)/AO$12)),""),"")</f>
        <v/>
      </c>
      <c r="BD84" s="115" t="str">
        <f aca="false">IF(BC84="","",IF(BC84&gt;=B$10,"Y","N"))</f>
        <v/>
      </c>
      <c r="BE84" s="115" t="str">
        <f aca="false">IF(BD84="","",IF(BD84&lt;50%,1,IF(AND(BD84&gt;=50%,BD84&lt;B$10),2,IF(BD84&gt;=B$10,3))))</f>
        <v/>
      </c>
      <c r="BF84" s="114" t="str">
        <f aca="false">IF(B84&lt;&gt;"",IFERROR(IF((SUMIF(D$20:AI$20, "CLO8", D84:AI84)/AO$13)=0,"",(SUMIF(D$20:AI$20, "CLO8", D84:AI84)/AO$13)),""),"")</f>
        <v/>
      </c>
      <c r="BG84" s="115" t="str">
        <f aca="false">IF(BF84="","",IF(BF84&gt;=B$10,"Y","N"))</f>
        <v/>
      </c>
      <c r="BH84" s="115" t="str">
        <f aca="false">IF(BG84="","",IF(BG84&lt;50%,1,IF(AND(BG84&gt;=50%,BG84&lt;B$10),2,IF(BG84&gt;=B$10,3))))</f>
        <v/>
      </c>
      <c r="BI84" s="114" t="str">
        <f aca="false">IF(B84&lt;&gt;"",IFERROR(IF((SUMIF(D$20:AI$20, "CLO9", D84:AI84)/AO$14)=0,"",(SUMIF(D$20:AI$20, "CLO9", D84:AI84)/AO$14)),""),"")</f>
        <v/>
      </c>
      <c r="BJ84" s="115" t="str">
        <f aca="false">IF(BI84="","",IF(BI84&gt;=B$10,"Y","N"))</f>
        <v/>
      </c>
      <c r="BK84" s="115" t="str">
        <f aca="false">IF(BJ84="","",IF(BJ84&lt;50%,1,IF(AND(BJ84&gt;=50%,BJ84&lt;B$10),2,IF(BJ84&gt;=B$10,3))))</f>
        <v/>
      </c>
      <c r="BL84" s="114" t="str">
        <f aca="false">IF(B84&lt;&gt;"",IFERROR(IF((SUMIF(D$20:AI$20,"CLO10",D84:AI84)/AO$15)=0,"",(SUMIF(D$20:AI$20,"CLO10",D84:AI84)/AO$15)),""),"")</f>
        <v/>
      </c>
      <c r="BM84" s="115" t="str">
        <f aca="false">IF(BL84="","",IF(BL84&gt;=B$10,"Y","N"))</f>
        <v/>
      </c>
      <c r="BN84" s="115" t="str">
        <f aca="false">IF(BM84="","",IF(BM84&lt;50%,1,IF(AND(BM84&gt;=50%,BM84&lt;B$10),2,IF(BM84&gt;=B$10,3))))</f>
        <v/>
      </c>
    </row>
    <row r="85" customFormat="false" ht="15.75" hidden="false" customHeight="true" outlineLevel="0" collapsed="false">
      <c r="A85" s="184" t="str">
        <f aca="false">IF(A$6="LECTURE","",IF('Database (LECTURE-RES-PRAC)'!A80="","",'Database (LECTURE-RES-PRAC)'!A80))</f>
        <v/>
      </c>
      <c r="B85" s="184" t="str">
        <f aca="false">IF(B$6="LECTURE","",IF('Database (LECTURE-RES-PRAC)'!B80="","",'Database (LECTURE-RES-PRAC)'!B80))</f>
        <v/>
      </c>
      <c r="C85" s="184" t="str">
        <f aca="false">IF(C$6="LECTURE","",IF('Database (LECTURE-RES-PRAC)'!C80="","",'Database (LECTURE-RES-PRAC)'!C80))</f>
        <v/>
      </c>
      <c r="D85" s="52"/>
      <c r="E85" s="52"/>
      <c r="F85" s="52"/>
      <c r="G85" s="52"/>
      <c r="H85" s="52"/>
      <c r="I85" s="52"/>
      <c r="J85" s="52"/>
      <c r="K85" s="52"/>
      <c r="L85" s="52"/>
      <c r="M85" s="52"/>
      <c r="N85" s="181" t="str">
        <f aca="false">IF(B85&lt;&gt;"",SUM(D85:M85),"")</f>
        <v/>
      </c>
      <c r="O85" s="52"/>
      <c r="P85" s="52"/>
      <c r="Q85" s="52"/>
      <c r="R85" s="52"/>
      <c r="S85" s="52"/>
      <c r="T85" s="52"/>
      <c r="U85" s="52"/>
      <c r="V85" s="52"/>
      <c r="W85" s="52"/>
      <c r="X85" s="52"/>
      <c r="Y85" s="181" t="str">
        <f aca="false">IF(B85&lt;&gt;"",SUM(O85:X85),"")</f>
        <v/>
      </c>
      <c r="Z85" s="52"/>
      <c r="AA85" s="52"/>
      <c r="AB85" s="52"/>
      <c r="AC85" s="52"/>
      <c r="AD85" s="52"/>
      <c r="AE85" s="52"/>
      <c r="AF85" s="52"/>
      <c r="AG85" s="52"/>
      <c r="AH85" s="52"/>
      <c r="AI85" s="52"/>
      <c r="AJ85" s="182" t="str">
        <f aca="false">IF(B85&lt;&gt;"",SUM(Z85:AI85),"")</f>
        <v/>
      </c>
      <c r="AK85" s="185" t="str">
        <f aca="false">IF(B85&lt;&gt;"",IFERROR(IF((SUMIF(D$20:AI$20, "CLO1", D85:AI85)/AO$6)=0,"",(SUMIF(D$20:AI$20, "CLO1", D85:AI85)/AO$6)),""),"")</f>
        <v/>
      </c>
      <c r="AL85" s="115" t="str">
        <f aca="false">IF(AK85="","",IF(AK85&gt;=B$10,"Y","N"))</f>
        <v/>
      </c>
      <c r="AM85" s="115" t="str">
        <f aca="false">IF(AK85="","",IF(AK85&lt;50%,1,IF(AND(AK85&gt;=50%,AK85&lt;B$10),2,IF(AK85&gt;=B$10,3))))</f>
        <v/>
      </c>
      <c r="AN85" s="185" t="str">
        <f aca="false">IF(B85&lt;&gt;"",IFERROR(IF((SUMIF(D$20:AI$20, "CLO2", D85:AI85)/AO$7)=0,"",(SUMIF(D$20:AI$20, "CLO2", D85:AI85)/AO$7)),""),"")</f>
        <v/>
      </c>
      <c r="AO85" s="115" t="str">
        <f aca="false">IF(AN85="","",IF(AN85&gt;=B$10,"Y","N"))</f>
        <v/>
      </c>
      <c r="AP85" s="115" t="str">
        <f aca="false">IF(AN85="","",IF(AN85&lt;50%,1,IF(AND(AN85&gt;=50%,AN85&lt;B$10),2,IF(AN85&gt;=B$10,3))))</f>
        <v/>
      </c>
      <c r="AQ85" s="185" t="str">
        <f aca="false">IF(B85&lt;&gt;"",IFERROR(IF((SUMIF(D$20:AI$20, "CLO3", D85:AI85)/AO$8)=0,"",(SUMIF(D$20:AI$20, "CLO3", D85:AI85)/AO$8)),""),"")</f>
        <v/>
      </c>
      <c r="AR85" s="115" t="str">
        <f aca="false">IF(AQ85="","",IF(AQ85&gt;=B$10,"Y","N"))</f>
        <v/>
      </c>
      <c r="AS85" s="115" t="str">
        <f aca="false">IF(AQ85="","",IF(AQ85&lt;50%,1,IF(AND(AQ85&gt;=50%,AQ85&lt;B$10),2,IF(AQ85&gt;=B$10,3))))</f>
        <v/>
      </c>
      <c r="AT85" s="185" t="str">
        <f aca="false">IF(B85&lt;&gt;"",IFERROR(IF((SUMIF(D$20:AI$20, "CLO4", D85:AI85)/AO$9)=0,"",(SUMIF(D$20:AI$20, "CLO4", D85:AI85)/AO$9)),""),"")</f>
        <v/>
      </c>
      <c r="AU85" s="115" t="str">
        <f aca="false">IF(AT85="","",IF(AT85&gt;=B$10,"Y","N"))</f>
        <v/>
      </c>
      <c r="AV85" s="115" t="str">
        <f aca="false">IF(AT85="","",IF(AT85&lt;50%,1,IF(AND(AT85&gt;=50%,AT85&lt;B$10),2,IF(AT85&gt;=B$10,3))))</f>
        <v/>
      </c>
      <c r="AW85" s="185" t="str">
        <f aca="false">IF(B85&lt;&gt;"",IFERROR(IF((SUMIF(D$20:AI$20, "CLO5", D85:AI85)/AO$10)=0,"",(SUMIF(D$20:AI$20, "CLO5", D85:AI85)/AO$10)),""),"")</f>
        <v/>
      </c>
      <c r="AX85" s="115" t="str">
        <f aca="false">IF(AW85="","",IF(AW85&gt;=B$10,"Y","N"))</f>
        <v/>
      </c>
      <c r="AY85" s="115" t="str">
        <f aca="false">IF(AW85="","",IF(AW85&lt;50%,1,IF(AND(AW85&gt;=50%,AW85&lt;B$10),2,IF(AW85&gt;=B$10,3))))</f>
        <v/>
      </c>
      <c r="AZ85" s="114" t="str">
        <f aca="false">IF(B85&lt;&gt;"",IFERROR(IF((SUMIF(D$20:AI$20, "CLO6", D85:AI85)/AO$11)=0,"",(SUMIF(D$20:AI$20, "CLO6", D85:AI85)/AO$11)),""),"")</f>
        <v/>
      </c>
      <c r="BA85" s="115" t="str">
        <f aca="false">IF(AZ85="","",IF(AZ85&gt;=B$10,"Y","N"))</f>
        <v/>
      </c>
      <c r="BB85" s="115" t="str">
        <f aca="false">IF(BA85="","",IF(BA85&lt;50%,1,IF(AND(BA85&gt;=50%,BA85&lt;B$10),2,IF(BA85&gt;=B$10,3))))</f>
        <v/>
      </c>
      <c r="BC85" s="114" t="str">
        <f aca="false">IF(B85&lt;&gt;"",IFERROR(IF((SUMIF(D$20:AI$20, "CLO7", D85:AI85)/AO$12)=0,"",(SUMIF(D$20:AI$20, "CLO7", D85:AI85)/AO$12)),""),"")</f>
        <v/>
      </c>
      <c r="BD85" s="115" t="str">
        <f aca="false">IF(BC85="","",IF(BC85&gt;=B$10,"Y","N"))</f>
        <v/>
      </c>
      <c r="BE85" s="115" t="str">
        <f aca="false">IF(BD85="","",IF(BD85&lt;50%,1,IF(AND(BD85&gt;=50%,BD85&lt;B$10),2,IF(BD85&gt;=B$10,3))))</f>
        <v/>
      </c>
      <c r="BF85" s="114" t="str">
        <f aca="false">IF(B85&lt;&gt;"",IFERROR(IF((SUMIF(D$20:AI$20, "CLO8", D85:AI85)/AO$13)=0,"",(SUMIF(D$20:AI$20, "CLO8", D85:AI85)/AO$13)),""),"")</f>
        <v/>
      </c>
      <c r="BG85" s="115" t="str">
        <f aca="false">IF(BF85="","",IF(BF85&gt;=B$10,"Y","N"))</f>
        <v/>
      </c>
      <c r="BH85" s="115" t="str">
        <f aca="false">IF(BG85="","",IF(BG85&lt;50%,1,IF(AND(BG85&gt;=50%,BG85&lt;B$10),2,IF(BG85&gt;=B$10,3))))</f>
        <v/>
      </c>
      <c r="BI85" s="114" t="str">
        <f aca="false">IF(B85&lt;&gt;"",IFERROR(IF((SUMIF(D$20:AI$20, "CLO9", D85:AI85)/AO$14)=0,"",(SUMIF(D$20:AI$20, "CLO9", D85:AI85)/AO$14)),""),"")</f>
        <v/>
      </c>
      <c r="BJ85" s="115" t="str">
        <f aca="false">IF(BI85="","",IF(BI85&gt;=B$10,"Y","N"))</f>
        <v/>
      </c>
      <c r="BK85" s="115" t="str">
        <f aca="false">IF(BJ85="","",IF(BJ85&lt;50%,1,IF(AND(BJ85&gt;=50%,BJ85&lt;B$10),2,IF(BJ85&gt;=B$10,3))))</f>
        <v/>
      </c>
      <c r="BL85" s="114" t="str">
        <f aca="false">IF(B85&lt;&gt;"",IFERROR(IF((SUMIF(D$20:AI$20,"CLO10",D85:AI85)/AO$15)=0,"",(SUMIF(D$20:AI$20,"CLO10",D85:AI85)/AO$15)),""),"")</f>
        <v/>
      </c>
      <c r="BM85" s="115" t="str">
        <f aca="false">IF(BL85="","",IF(BL85&gt;=B$10,"Y","N"))</f>
        <v/>
      </c>
      <c r="BN85" s="115" t="str">
        <f aca="false">IF(BM85="","",IF(BM85&lt;50%,1,IF(AND(BM85&gt;=50%,BM85&lt;B$10),2,IF(BM85&gt;=B$10,3))))</f>
        <v/>
      </c>
    </row>
    <row r="86" customFormat="false" ht="15.75" hidden="false" customHeight="true" outlineLevel="0" collapsed="false">
      <c r="A86" s="184" t="str">
        <f aca="false">IF(A$6="LECTURE","",IF('Database (LECTURE-RES-PRAC)'!A81="","",'Database (LECTURE-RES-PRAC)'!A81))</f>
        <v/>
      </c>
      <c r="B86" s="184" t="str">
        <f aca="false">IF(B$6="LECTURE","",IF('Database (LECTURE-RES-PRAC)'!B81="","",'Database (LECTURE-RES-PRAC)'!B81))</f>
        <v/>
      </c>
      <c r="C86" s="184" t="str">
        <f aca="false">IF(C$6="LECTURE","",IF('Database (LECTURE-RES-PRAC)'!C81="","",'Database (LECTURE-RES-PRAC)'!C81))</f>
        <v/>
      </c>
      <c r="D86" s="52"/>
      <c r="E86" s="52"/>
      <c r="F86" s="52"/>
      <c r="G86" s="52"/>
      <c r="H86" s="52"/>
      <c r="I86" s="52"/>
      <c r="J86" s="52"/>
      <c r="K86" s="52"/>
      <c r="L86" s="52"/>
      <c r="M86" s="52"/>
      <c r="N86" s="181" t="str">
        <f aca="false">IF(B86&lt;&gt;"",SUM(D86:M86),"")</f>
        <v/>
      </c>
      <c r="O86" s="52"/>
      <c r="P86" s="52"/>
      <c r="Q86" s="52"/>
      <c r="R86" s="52"/>
      <c r="S86" s="52"/>
      <c r="T86" s="52"/>
      <c r="U86" s="52"/>
      <c r="V86" s="52"/>
      <c r="W86" s="52"/>
      <c r="X86" s="52"/>
      <c r="Y86" s="181" t="str">
        <f aca="false">IF(B86&lt;&gt;"",SUM(O86:X86),"")</f>
        <v/>
      </c>
      <c r="Z86" s="52"/>
      <c r="AA86" s="52"/>
      <c r="AB86" s="52"/>
      <c r="AC86" s="52"/>
      <c r="AD86" s="52"/>
      <c r="AE86" s="52"/>
      <c r="AF86" s="52"/>
      <c r="AG86" s="52"/>
      <c r="AH86" s="52"/>
      <c r="AI86" s="52"/>
      <c r="AJ86" s="182" t="str">
        <f aca="false">IF(B86&lt;&gt;"",SUM(Z86:AI86),"")</f>
        <v/>
      </c>
      <c r="AK86" s="185" t="str">
        <f aca="false">IF(B86&lt;&gt;"",IFERROR(IF((SUMIF(D$20:AI$20, "CLO1", D86:AI86)/AO$6)=0,"",(SUMIF(D$20:AI$20, "CLO1", D86:AI86)/AO$6)),""),"")</f>
        <v/>
      </c>
      <c r="AL86" s="115" t="str">
        <f aca="false">IF(AK86="","",IF(AK86&gt;=B$10,"Y","N"))</f>
        <v/>
      </c>
      <c r="AM86" s="115" t="str">
        <f aca="false">IF(AK86="","",IF(AK86&lt;50%,1,IF(AND(AK86&gt;=50%,AK86&lt;B$10),2,IF(AK86&gt;=B$10,3))))</f>
        <v/>
      </c>
      <c r="AN86" s="185" t="str">
        <f aca="false">IF(B86&lt;&gt;"",IFERROR(IF((SUMIF(D$20:AI$20, "CLO2", D86:AI86)/AO$7)=0,"",(SUMIF(D$20:AI$20, "CLO2", D86:AI86)/AO$7)),""),"")</f>
        <v/>
      </c>
      <c r="AO86" s="115" t="str">
        <f aca="false">IF(AN86="","",IF(AN86&gt;=B$10,"Y","N"))</f>
        <v/>
      </c>
      <c r="AP86" s="115" t="str">
        <f aca="false">IF(AN86="","",IF(AN86&lt;50%,1,IF(AND(AN86&gt;=50%,AN86&lt;B$10),2,IF(AN86&gt;=B$10,3))))</f>
        <v/>
      </c>
      <c r="AQ86" s="185" t="str">
        <f aca="false">IF(B86&lt;&gt;"",IFERROR(IF((SUMIF(D$20:AI$20, "CLO3", D86:AI86)/AO$8)=0,"",(SUMIF(D$20:AI$20, "CLO3", D86:AI86)/AO$8)),""),"")</f>
        <v/>
      </c>
      <c r="AR86" s="115" t="str">
        <f aca="false">IF(AQ86="","",IF(AQ86&gt;=B$10,"Y","N"))</f>
        <v/>
      </c>
      <c r="AS86" s="115" t="str">
        <f aca="false">IF(AQ86="","",IF(AQ86&lt;50%,1,IF(AND(AQ86&gt;=50%,AQ86&lt;B$10),2,IF(AQ86&gt;=B$10,3))))</f>
        <v/>
      </c>
      <c r="AT86" s="185" t="str">
        <f aca="false">IF(B86&lt;&gt;"",IFERROR(IF((SUMIF(D$20:AI$20, "CLO4", D86:AI86)/AO$9)=0,"",(SUMIF(D$20:AI$20, "CLO4", D86:AI86)/AO$9)),""),"")</f>
        <v/>
      </c>
      <c r="AU86" s="115" t="str">
        <f aca="false">IF(AT86="","",IF(AT86&gt;=B$10,"Y","N"))</f>
        <v/>
      </c>
      <c r="AV86" s="115" t="str">
        <f aca="false">IF(AT86="","",IF(AT86&lt;50%,1,IF(AND(AT86&gt;=50%,AT86&lt;B$10),2,IF(AT86&gt;=B$10,3))))</f>
        <v/>
      </c>
      <c r="AW86" s="185" t="str">
        <f aca="false">IF(B86&lt;&gt;"",IFERROR(IF((SUMIF(D$20:AI$20, "CLO5", D86:AI86)/AO$10)=0,"",(SUMIF(D$20:AI$20, "CLO5", D86:AI86)/AO$10)),""),"")</f>
        <v/>
      </c>
      <c r="AX86" s="115" t="str">
        <f aca="false">IF(AW86="","",IF(AW86&gt;=B$10,"Y","N"))</f>
        <v/>
      </c>
      <c r="AY86" s="115" t="str">
        <f aca="false">IF(AW86="","",IF(AW86&lt;50%,1,IF(AND(AW86&gt;=50%,AW86&lt;B$10),2,IF(AW86&gt;=B$10,3))))</f>
        <v/>
      </c>
      <c r="AZ86" s="114" t="str">
        <f aca="false">IF(B86&lt;&gt;"",IFERROR(IF((SUMIF(D$20:AI$20, "CLO6", D86:AI86)/AO$11)=0,"",(SUMIF(D$20:AI$20, "CLO6", D86:AI86)/AO$11)),""),"")</f>
        <v/>
      </c>
      <c r="BA86" s="115" t="str">
        <f aca="false">IF(AZ86="","",IF(AZ86&gt;=B$10,"Y","N"))</f>
        <v/>
      </c>
      <c r="BB86" s="115" t="str">
        <f aca="false">IF(BA86="","",IF(BA86&lt;50%,1,IF(AND(BA86&gt;=50%,BA86&lt;B$10),2,IF(BA86&gt;=B$10,3))))</f>
        <v/>
      </c>
      <c r="BC86" s="114" t="str">
        <f aca="false">IF(B86&lt;&gt;"",IFERROR(IF((SUMIF(D$20:AI$20, "CLO7", D86:AI86)/AO$12)=0,"",(SUMIF(D$20:AI$20, "CLO7", D86:AI86)/AO$12)),""),"")</f>
        <v/>
      </c>
      <c r="BD86" s="115" t="str">
        <f aca="false">IF(BC86="","",IF(BC86&gt;=B$10,"Y","N"))</f>
        <v/>
      </c>
      <c r="BE86" s="115" t="str">
        <f aca="false">IF(BD86="","",IF(BD86&lt;50%,1,IF(AND(BD86&gt;=50%,BD86&lt;B$10),2,IF(BD86&gt;=B$10,3))))</f>
        <v/>
      </c>
      <c r="BF86" s="114" t="str">
        <f aca="false">IF(B86&lt;&gt;"",IFERROR(IF((SUMIF(D$20:AI$20, "CLO8", D86:AI86)/AO$13)=0,"",(SUMIF(D$20:AI$20, "CLO8", D86:AI86)/AO$13)),""),"")</f>
        <v/>
      </c>
      <c r="BG86" s="115" t="str">
        <f aca="false">IF(BF86="","",IF(BF86&gt;=B$10,"Y","N"))</f>
        <v/>
      </c>
      <c r="BH86" s="115" t="str">
        <f aca="false">IF(BG86="","",IF(BG86&lt;50%,1,IF(AND(BG86&gt;=50%,BG86&lt;B$10),2,IF(BG86&gt;=B$10,3))))</f>
        <v/>
      </c>
      <c r="BI86" s="114" t="str">
        <f aca="false">IF(B86&lt;&gt;"",IFERROR(IF((SUMIF(D$20:AI$20, "CLO9", D86:AI86)/AO$14)=0,"",(SUMIF(D$20:AI$20, "CLO9", D86:AI86)/AO$14)),""),"")</f>
        <v/>
      </c>
      <c r="BJ86" s="115" t="str">
        <f aca="false">IF(BI86="","",IF(BI86&gt;=B$10,"Y","N"))</f>
        <v/>
      </c>
      <c r="BK86" s="115" t="str">
        <f aca="false">IF(BJ86="","",IF(BJ86&lt;50%,1,IF(AND(BJ86&gt;=50%,BJ86&lt;B$10),2,IF(BJ86&gt;=B$10,3))))</f>
        <v/>
      </c>
      <c r="BL86" s="114" t="str">
        <f aca="false">IF(B86&lt;&gt;"",IFERROR(IF((SUMIF(D$20:AI$20,"CLO10",D86:AI86)/AO$15)=0,"",(SUMIF(D$20:AI$20,"CLO10",D86:AI86)/AO$15)),""),"")</f>
        <v/>
      </c>
      <c r="BM86" s="115" t="str">
        <f aca="false">IF(BL86="","",IF(BL86&gt;=B$10,"Y","N"))</f>
        <v/>
      </c>
      <c r="BN86" s="115" t="str">
        <f aca="false">IF(BM86="","",IF(BM86&lt;50%,1,IF(AND(BM86&gt;=50%,BM86&lt;B$10),2,IF(BM86&gt;=B$10,3))))</f>
        <v/>
      </c>
    </row>
    <row r="87" customFormat="false" ht="15.75" hidden="false" customHeight="true" outlineLevel="0" collapsed="false">
      <c r="A87" s="184" t="str">
        <f aca="false">IF(A$6="LECTURE","",IF('Database (LECTURE-RES-PRAC)'!A82="","",'Database (LECTURE-RES-PRAC)'!A82))</f>
        <v/>
      </c>
      <c r="B87" s="184" t="str">
        <f aca="false">IF(B$6="LECTURE","",IF('Database (LECTURE-RES-PRAC)'!B82="","",'Database (LECTURE-RES-PRAC)'!B82))</f>
        <v/>
      </c>
      <c r="C87" s="184" t="str">
        <f aca="false">IF(C$6="LECTURE","",IF('Database (LECTURE-RES-PRAC)'!C82="","",'Database (LECTURE-RES-PRAC)'!C82))</f>
        <v/>
      </c>
      <c r="D87" s="52"/>
      <c r="E87" s="52"/>
      <c r="F87" s="52"/>
      <c r="G87" s="52"/>
      <c r="H87" s="52"/>
      <c r="I87" s="52"/>
      <c r="J87" s="52"/>
      <c r="K87" s="52"/>
      <c r="L87" s="52"/>
      <c r="M87" s="52"/>
      <c r="N87" s="181" t="str">
        <f aca="false">IF(B87&lt;&gt;"",SUM(D87:M87),"")</f>
        <v/>
      </c>
      <c r="O87" s="52"/>
      <c r="P87" s="52"/>
      <c r="Q87" s="52"/>
      <c r="R87" s="52"/>
      <c r="S87" s="52"/>
      <c r="T87" s="52"/>
      <c r="U87" s="52"/>
      <c r="V87" s="52"/>
      <c r="W87" s="52"/>
      <c r="X87" s="52"/>
      <c r="Y87" s="181" t="str">
        <f aca="false">IF(B87&lt;&gt;"",SUM(O87:X87),"")</f>
        <v/>
      </c>
      <c r="Z87" s="52"/>
      <c r="AA87" s="52"/>
      <c r="AB87" s="52"/>
      <c r="AC87" s="52"/>
      <c r="AD87" s="52"/>
      <c r="AE87" s="52"/>
      <c r="AF87" s="52"/>
      <c r="AG87" s="52"/>
      <c r="AH87" s="52"/>
      <c r="AI87" s="52"/>
      <c r="AJ87" s="182" t="str">
        <f aca="false">IF(B87&lt;&gt;"",SUM(Z87:AI87),"")</f>
        <v/>
      </c>
      <c r="AK87" s="185" t="str">
        <f aca="false">IF(B87&lt;&gt;"",IFERROR(IF((SUMIF(D$20:AI$20, "CLO1", D87:AI87)/AO$6)=0,"",(SUMIF(D$20:AI$20, "CLO1", D87:AI87)/AO$6)),""),"")</f>
        <v/>
      </c>
      <c r="AL87" s="115" t="str">
        <f aca="false">IF(AK87="","",IF(AK87&gt;=B$10,"Y","N"))</f>
        <v/>
      </c>
      <c r="AM87" s="115" t="str">
        <f aca="false">IF(AK87="","",IF(AK87&lt;50%,1,IF(AND(AK87&gt;=50%,AK87&lt;B$10),2,IF(AK87&gt;=B$10,3))))</f>
        <v/>
      </c>
      <c r="AN87" s="185" t="str">
        <f aca="false">IF(B87&lt;&gt;"",IFERROR(IF((SUMIF(D$20:AI$20, "CLO2", D87:AI87)/AO$7)=0,"",(SUMIF(D$20:AI$20, "CLO2", D87:AI87)/AO$7)),""),"")</f>
        <v/>
      </c>
      <c r="AO87" s="115" t="str">
        <f aca="false">IF(AN87="","",IF(AN87&gt;=B$10,"Y","N"))</f>
        <v/>
      </c>
      <c r="AP87" s="115" t="str">
        <f aca="false">IF(AN87="","",IF(AN87&lt;50%,1,IF(AND(AN87&gt;=50%,AN87&lt;B$10),2,IF(AN87&gt;=B$10,3))))</f>
        <v/>
      </c>
      <c r="AQ87" s="185" t="str">
        <f aca="false">IF(B87&lt;&gt;"",IFERROR(IF((SUMIF(D$20:AI$20, "CLO3", D87:AI87)/AO$8)=0,"",(SUMIF(D$20:AI$20, "CLO3", D87:AI87)/AO$8)),""),"")</f>
        <v/>
      </c>
      <c r="AR87" s="115" t="str">
        <f aca="false">IF(AQ87="","",IF(AQ87&gt;=B$10,"Y","N"))</f>
        <v/>
      </c>
      <c r="AS87" s="115" t="str">
        <f aca="false">IF(AQ87="","",IF(AQ87&lt;50%,1,IF(AND(AQ87&gt;=50%,AQ87&lt;B$10),2,IF(AQ87&gt;=B$10,3))))</f>
        <v/>
      </c>
      <c r="AT87" s="185" t="str">
        <f aca="false">IF(B87&lt;&gt;"",IFERROR(IF((SUMIF(D$20:AI$20, "CLO4", D87:AI87)/AO$9)=0,"",(SUMIF(D$20:AI$20, "CLO4", D87:AI87)/AO$9)),""),"")</f>
        <v/>
      </c>
      <c r="AU87" s="115" t="str">
        <f aca="false">IF(AT87="","",IF(AT87&gt;=B$10,"Y","N"))</f>
        <v/>
      </c>
      <c r="AV87" s="115" t="str">
        <f aca="false">IF(AT87="","",IF(AT87&lt;50%,1,IF(AND(AT87&gt;=50%,AT87&lt;B$10),2,IF(AT87&gt;=B$10,3))))</f>
        <v/>
      </c>
      <c r="AW87" s="185" t="str">
        <f aca="false">IF(B87&lt;&gt;"",IFERROR(IF((SUMIF(D$20:AI$20, "CLO5", D87:AI87)/AO$10)=0,"",(SUMIF(D$20:AI$20, "CLO5", D87:AI87)/AO$10)),""),"")</f>
        <v/>
      </c>
      <c r="AX87" s="115" t="str">
        <f aca="false">IF(AW87="","",IF(AW87&gt;=B$10,"Y","N"))</f>
        <v/>
      </c>
      <c r="AY87" s="115" t="str">
        <f aca="false">IF(AW87="","",IF(AW87&lt;50%,1,IF(AND(AW87&gt;=50%,AW87&lt;B$10),2,IF(AW87&gt;=B$10,3))))</f>
        <v/>
      </c>
      <c r="AZ87" s="114" t="str">
        <f aca="false">IF(B87&lt;&gt;"",IFERROR(IF((SUMIF(D$20:AI$20, "CLO6", D87:AI87)/AO$11)=0,"",(SUMIF(D$20:AI$20, "CLO6", D87:AI87)/AO$11)),""),"")</f>
        <v/>
      </c>
      <c r="BA87" s="115" t="str">
        <f aca="false">IF(AZ87="","",IF(AZ87&gt;=B$10,"Y","N"))</f>
        <v/>
      </c>
      <c r="BB87" s="115" t="str">
        <f aca="false">IF(BA87="","",IF(BA87&lt;50%,1,IF(AND(BA87&gt;=50%,BA87&lt;B$10),2,IF(BA87&gt;=B$10,3))))</f>
        <v/>
      </c>
      <c r="BC87" s="114" t="str">
        <f aca="false">IF(B87&lt;&gt;"",IFERROR(IF((SUMIF(D$20:AI$20, "CLO7", D87:AI87)/AO$12)=0,"",(SUMIF(D$20:AI$20, "CLO7", D87:AI87)/AO$12)),""),"")</f>
        <v/>
      </c>
      <c r="BD87" s="115" t="str">
        <f aca="false">IF(BC87="","",IF(BC87&gt;=B$10,"Y","N"))</f>
        <v/>
      </c>
      <c r="BE87" s="115" t="str">
        <f aca="false">IF(BD87="","",IF(BD87&lt;50%,1,IF(AND(BD87&gt;=50%,BD87&lt;B$10),2,IF(BD87&gt;=B$10,3))))</f>
        <v/>
      </c>
      <c r="BF87" s="114" t="str">
        <f aca="false">IF(B87&lt;&gt;"",IFERROR(IF((SUMIF(D$20:AI$20, "CLO8", D87:AI87)/AO$13)=0,"",(SUMIF(D$20:AI$20, "CLO8", D87:AI87)/AO$13)),""),"")</f>
        <v/>
      </c>
      <c r="BG87" s="115" t="str">
        <f aca="false">IF(BF87="","",IF(BF87&gt;=B$10,"Y","N"))</f>
        <v/>
      </c>
      <c r="BH87" s="115" t="str">
        <f aca="false">IF(BG87="","",IF(BG87&lt;50%,1,IF(AND(BG87&gt;=50%,BG87&lt;B$10),2,IF(BG87&gt;=B$10,3))))</f>
        <v/>
      </c>
      <c r="BI87" s="114" t="str">
        <f aca="false">IF(B87&lt;&gt;"",IFERROR(IF((SUMIF(D$20:AI$20, "CLO9", D87:AI87)/AO$14)=0,"",(SUMIF(D$20:AI$20, "CLO9", D87:AI87)/AO$14)),""),"")</f>
        <v/>
      </c>
      <c r="BJ87" s="115" t="str">
        <f aca="false">IF(BI87="","",IF(BI87&gt;=B$10,"Y","N"))</f>
        <v/>
      </c>
      <c r="BK87" s="115" t="str">
        <f aca="false">IF(BJ87="","",IF(BJ87&lt;50%,1,IF(AND(BJ87&gt;=50%,BJ87&lt;B$10),2,IF(BJ87&gt;=B$10,3))))</f>
        <v/>
      </c>
      <c r="BL87" s="114" t="str">
        <f aca="false">IF(B87&lt;&gt;"",IFERROR(IF((SUMIF(D$20:AI$20,"CLO10",D87:AI87)/AO$15)=0,"",(SUMIF(D$20:AI$20,"CLO10",D87:AI87)/AO$15)),""),"")</f>
        <v/>
      </c>
      <c r="BM87" s="115" t="str">
        <f aca="false">IF(BL87="","",IF(BL87&gt;=B$10,"Y","N"))</f>
        <v/>
      </c>
      <c r="BN87" s="115" t="str">
        <f aca="false">IF(BM87="","",IF(BM87&lt;50%,1,IF(AND(BM87&gt;=50%,BM87&lt;B$10),2,IF(BM87&gt;=B$10,3))))</f>
        <v/>
      </c>
    </row>
    <row r="88" customFormat="false" ht="15.75" hidden="false" customHeight="true" outlineLevel="0" collapsed="false">
      <c r="A88" s="184" t="str">
        <f aca="false">IF(A$6="LECTURE","",IF('Database (LECTURE-RES-PRAC)'!A83="","",'Database (LECTURE-RES-PRAC)'!A83))</f>
        <v/>
      </c>
      <c r="B88" s="184" t="str">
        <f aca="false">IF(B$6="LECTURE","",IF('Database (LECTURE-RES-PRAC)'!B83="","",'Database (LECTURE-RES-PRAC)'!B83))</f>
        <v/>
      </c>
      <c r="C88" s="184" t="str">
        <f aca="false">IF(C$6="LECTURE","",IF('Database (LECTURE-RES-PRAC)'!C83="","",'Database (LECTURE-RES-PRAC)'!C83))</f>
        <v/>
      </c>
      <c r="D88" s="52"/>
      <c r="E88" s="52"/>
      <c r="F88" s="52"/>
      <c r="G88" s="52"/>
      <c r="H88" s="52"/>
      <c r="I88" s="52"/>
      <c r="J88" s="52"/>
      <c r="K88" s="52"/>
      <c r="L88" s="52"/>
      <c r="M88" s="52"/>
      <c r="N88" s="181" t="str">
        <f aca="false">IF(B88&lt;&gt;"",SUM(D88:M88),"")</f>
        <v/>
      </c>
      <c r="O88" s="52"/>
      <c r="P88" s="52"/>
      <c r="Q88" s="52"/>
      <c r="R88" s="52"/>
      <c r="S88" s="52"/>
      <c r="T88" s="52"/>
      <c r="U88" s="52"/>
      <c r="V88" s="52"/>
      <c r="W88" s="52"/>
      <c r="X88" s="52"/>
      <c r="Y88" s="181" t="str">
        <f aca="false">IF(B88&lt;&gt;"",SUM(O88:X88),"")</f>
        <v/>
      </c>
      <c r="Z88" s="52"/>
      <c r="AA88" s="52"/>
      <c r="AB88" s="52"/>
      <c r="AC88" s="52"/>
      <c r="AD88" s="52"/>
      <c r="AE88" s="52"/>
      <c r="AF88" s="52"/>
      <c r="AG88" s="52"/>
      <c r="AH88" s="52"/>
      <c r="AI88" s="52"/>
      <c r="AJ88" s="182" t="str">
        <f aca="false">IF(B88&lt;&gt;"",SUM(Z88:AI88),"")</f>
        <v/>
      </c>
      <c r="AK88" s="185" t="str">
        <f aca="false">IF(B88&lt;&gt;"",IFERROR(IF((SUMIF(D$20:AI$20, "CLO1", D88:AI88)/AO$6)=0,"",(SUMIF(D$20:AI$20, "CLO1", D88:AI88)/AO$6)),""),"")</f>
        <v/>
      </c>
      <c r="AL88" s="115" t="str">
        <f aca="false">IF(AK88="","",IF(AK88&gt;=B$10,"Y","N"))</f>
        <v/>
      </c>
      <c r="AM88" s="115" t="str">
        <f aca="false">IF(AK88="","",IF(AK88&lt;50%,1,IF(AND(AK88&gt;=50%,AK88&lt;B$10),2,IF(AK88&gt;=B$10,3))))</f>
        <v/>
      </c>
      <c r="AN88" s="185" t="str">
        <f aca="false">IF(B88&lt;&gt;"",IFERROR(IF((SUMIF(D$20:AI$20, "CLO2", D88:AI88)/AO$7)=0,"",(SUMIF(D$20:AI$20, "CLO2", D88:AI88)/AO$7)),""),"")</f>
        <v/>
      </c>
      <c r="AO88" s="115" t="str">
        <f aca="false">IF(AN88="","",IF(AN88&gt;=B$10,"Y","N"))</f>
        <v/>
      </c>
      <c r="AP88" s="115" t="str">
        <f aca="false">IF(AN88="","",IF(AN88&lt;50%,1,IF(AND(AN88&gt;=50%,AN88&lt;B$10),2,IF(AN88&gt;=B$10,3))))</f>
        <v/>
      </c>
      <c r="AQ88" s="185" t="str">
        <f aca="false">IF(B88&lt;&gt;"",IFERROR(IF((SUMIF(D$20:AI$20, "CLO3", D88:AI88)/AO$8)=0,"",(SUMIF(D$20:AI$20, "CLO3", D88:AI88)/AO$8)),""),"")</f>
        <v/>
      </c>
      <c r="AR88" s="115" t="str">
        <f aca="false">IF(AQ88="","",IF(AQ88&gt;=B$10,"Y","N"))</f>
        <v/>
      </c>
      <c r="AS88" s="115" t="str">
        <f aca="false">IF(AQ88="","",IF(AQ88&lt;50%,1,IF(AND(AQ88&gt;=50%,AQ88&lt;B$10),2,IF(AQ88&gt;=B$10,3))))</f>
        <v/>
      </c>
      <c r="AT88" s="185" t="str">
        <f aca="false">IF(B88&lt;&gt;"",IFERROR(IF((SUMIF(D$20:AI$20, "CLO4", D88:AI88)/AO$9)=0,"",(SUMIF(D$20:AI$20, "CLO4", D88:AI88)/AO$9)),""),"")</f>
        <v/>
      </c>
      <c r="AU88" s="115" t="str">
        <f aca="false">IF(AT88="","",IF(AT88&gt;=B$10,"Y","N"))</f>
        <v/>
      </c>
      <c r="AV88" s="115" t="str">
        <f aca="false">IF(AT88="","",IF(AT88&lt;50%,1,IF(AND(AT88&gt;=50%,AT88&lt;B$10),2,IF(AT88&gt;=B$10,3))))</f>
        <v/>
      </c>
      <c r="AW88" s="185" t="str">
        <f aca="false">IF(B88&lt;&gt;"",IFERROR(IF((SUMIF(D$20:AI$20, "CLO5", D88:AI88)/AO$10)=0,"",(SUMIF(D$20:AI$20, "CLO5", D88:AI88)/AO$10)),""),"")</f>
        <v/>
      </c>
      <c r="AX88" s="115" t="str">
        <f aca="false">IF(AW88="","",IF(AW88&gt;=B$10,"Y","N"))</f>
        <v/>
      </c>
      <c r="AY88" s="115" t="str">
        <f aca="false">IF(AW88="","",IF(AW88&lt;50%,1,IF(AND(AW88&gt;=50%,AW88&lt;B$10),2,IF(AW88&gt;=B$10,3))))</f>
        <v/>
      </c>
      <c r="AZ88" s="114" t="str">
        <f aca="false">IF(B88&lt;&gt;"",IFERROR(IF((SUMIF(D$20:AI$20, "CLO6", D88:AI88)/AO$11)=0,"",(SUMIF(D$20:AI$20, "CLO6", D88:AI88)/AO$11)),""),"")</f>
        <v/>
      </c>
      <c r="BA88" s="115" t="str">
        <f aca="false">IF(AZ88="","",IF(AZ88&gt;=B$10,"Y","N"))</f>
        <v/>
      </c>
      <c r="BB88" s="115" t="str">
        <f aca="false">IF(BA88="","",IF(BA88&lt;50%,1,IF(AND(BA88&gt;=50%,BA88&lt;B$10),2,IF(BA88&gt;=B$10,3))))</f>
        <v/>
      </c>
      <c r="BC88" s="114" t="str">
        <f aca="false">IF(B88&lt;&gt;"",IFERROR(IF((SUMIF(D$20:AI$20, "CLO7", D88:AI88)/AO$12)=0,"",(SUMIF(D$20:AI$20, "CLO7", D88:AI88)/AO$12)),""),"")</f>
        <v/>
      </c>
      <c r="BD88" s="115" t="str">
        <f aca="false">IF(BC88="","",IF(BC88&gt;=B$10,"Y","N"))</f>
        <v/>
      </c>
      <c r="BE88" s="115" t="str">
        <f aca="false">IF(BD88="","",IF(BD88&lt;50%,1,IF(AND(BD88&gt;=50%,BD88&lt;B$10),2,IF(BD88&gt;=B$10,3))))</f>
        <v/>
      </c>
      <c r="BF88" s="114" t="str">
        <f aca="false">IF(B88&lt;&gt;"",IFERROR(IF((SUMIF(D$20:AI$20, "CLO8", D88:AI88)/AO$13)=0,"",(SUMIF(D$20:AI$20, "CLO8", D88:AI88)/AO$13)),""),"")</f>
        <v/>
      </c>
      <c r="BG88" s="115" t="str">
        <f aca="false">IF(BF88="","",IF(BF88&gt;=B$10,"Y","N"))</f>
        <v/>
      </c>
      <c r="BH88" s="115" t="str">
        <f aca="false">IF(BG88="","",IF(BG88&lt;50%,1,IF(AND(BG88&gt;=50%,BG88&lt;B$10),2,IF(BG88&gt;=B$10,3))))</f>
        <v/>
      </c>
      <c r="BI88" s="114" t="str">
        <f aca="false">IF(B88&lt;&gt;"",IFERROR(IF((SUMIF(D$20:AI$20, "CLO9", D88:AI88)/AO$14)=0,"",(SUMIF(D$20:AI$20, "CLO9", D88:AI88)/AO$14)),""),"")</f>
        <v/>
      </c>
      <c r="BJ88" s="115" t="str">
        <f aca="false">IF(BI88="","",IF(BI88&gt;=B$10,"Y","N"))</f>
        <v/>
      </c>
      <c r="BK88" s="115" t="str">
        <f aca="false">IF(BJ88="","",IF(BJ88&lt;50%,1,IF(AND(BJ88&gt;=50%,BJ88&lt;B$10),2,IF(BJ88&gt;=B$10,3))))</f>
        <v/>
      </c>
      <c r="BL88" s="114" t="str">
        <f aca="false">IF(B88&lt;&gt;"",IFERROR(IF((SUMIF(D$20:AI$20,"CLO10",D88:AI88)/AO$15)=0,"",(SUMIF(D$20:AI$20,"CLO10",D88:AI88)/AO$15)),""),"")</f>
        <v/>
      </c>
      <c r="BM88" s="115" t="str">
        <f aca="false">IF(BL88="","",IF(BL88&gt;=B$10,"Y","N"))</f>
        <v/>
      </c>
      <c r="BN88" s="115" t="str">
        <f aca="false">IF(BM88="","",IF(BM88&lt;50%,1,IF(AND(BM88&gt;=50%,BM88&lt;B$10),2,IF(BM88&gt;=B$10,3))))</f>
        <v/>
      </c>
    </row>
    <row r="89" customFormat="false" ht="15.75" hidden="false" customHeight="true" outlineLevel="0" collapsed="false">
      <c r="A89" s="184" t="str">
        <f aca="false">IF(A$6="LECTURE","",IF('Database (LECTURE-RES-PRAC)'!A84="","",'Database (LECTURE-RES-PRAC)'!A84))</f>
        <v/>
      </c>
      <c r="B89" s="184" t="str">
        <f aca="false">IF(B$6="LECTURE","",IF('Database (LECTURE-RES-PRAC)'!B84="","",'Database (LECTURE-RES-PRAC)'!B84))</f>
        <v/>
      </c>
      <c r="C89" s="184" t="str">
        <f aca="false">IF(C$6="LECTURE","",IF('Database (LECTURE-RES-PRAC)'!C84="","",'Database (LECTURE-RES-PRAC)'!C84))</f>
        <v/>
      </c>
      <c r="D89" s="52"/>
      <c r="E89" s="52"/>
      <c r="F89" s="52"/>
      <c r="G89" s="52"/>
      <c r="H89" s="52"/>
      <c r="I89" s="52"/>
      <c r="J89" s="52"/>
      <c r="K89" s="52"/>
      <c r="L89" s="52"/>
      <c r="M89" s="52"/>
      <c r="N89" s="181" t="str">
        <f aca="false">IF(B89&lt;&gt;"",SUM(D89:M89),"")</f>
        <v/>
      </c>
      <c r="O89" s="52"/>
      <c r="P89" s="52"/>
      <c r="Q89" s="52"/>
      <c r="R89" s="52"/>
      <c r="S89" s="52"/>
      <c r="T89" s="52"/>
      <c r="U89" s="52"/>
      <c r="V89" s="52"/>
      <c r="W89" s="52"/>
      <c r="X89" s="52"/>
      <c r="Y89" s="181" t="str">
        <f aca="false">IF(B89&lt;&gt;"",SUM(O89:X89),"")</f>
        <v/>
      </c>
      <c r="Z89" s="52"/>
      <c r="AA89" s="52"/>
      <c r="AB89" s="52"/>
      <c r="AC89" s="52"/>
      <c r="AD89" s="52"/>
      <c r="AE89" s="52"/>
      <c r="AF89" s="52"/>
      <c r="AG89" s="52"/>
      <c r="AH89" s="52"/>
      <c r="AI89" s="52"/>
      <c r="AJ89" s="182" t="str">
        <f aca="false">IF(B89&lt;&gt;"",SUM(Z89:AI89),"")</f>
        <v/>
      </c>
      <c r="AK89" s="185" t="str">
        <f aca="false">IF(B89&lt;&gt;"",IFERROR(IF((SUMIF(D$20:AI$20, "CLO1", D89:AI89)/AO$6)=0,"",(SUMIF(D$20:AI$20, "CLO1", D89:AI89)/AO$6)),""),"")</f>
        <v/>
      </c>
      <c r="AL89" s="115" t="str">
        <f aca="false">IF(AK89="","",IF(AK89&gt;=B$10,"Y","N"))</f>
        <v/>
      </c>
      <c r="AM89" s="115" t="str">
        <f aca="false">IF(AK89="","",IF(AK89&lt;50%,1,IF(AND(AK89&gt;=50%,AK89&lt;B$10),2,IF(AK89&gt;=B$10,3))))</f>
        <v/>
      </c>
      <c r="AN89" s="185" t="str">
        <f aca="false">IF(B89&lt;&gt;"",IFERROR(IF((SUMIF(D$20:AI$20, "CLO2", D89:AI89)/AO$7)=0,"",(SUMIF(D$20:AI$20, "CLO2", D89:AI89)/AO$7)),""),"")</f>
        <v/>
      </c>
      <c r="AO89" s="115" t="str">
        <f aca="false">IF(AN89="","",IF(AN89&gt;=B$10,"Y","N"))</f>
        <v/>
      </c>
      <c r="AP89" s="115" t="str">
        <f aca="false">IF(AN89="","",IF(AN89&lt;50%,1,IF(AND(AN89&gt;=50%,AN89&lt;B$10),2,IF(AN89&gt;=B$10,3))))</f>
        <v/>
      </c>
      <c r="AQ89" s="185" t="str">
        <f aca="false">IF(B89&lt;&gt;"",IFERROR(IF((SUMIF(D$20:AI$20, "CLO3", D89:AI89)/AO$8)=0,"",(SUMIF(D$20:AI$20, "CLO3", D89:AI89)/AO$8)),""),"")</f>
        <v/>
      </c>
      <c r="AR89" s="115" t="str">
        <f aca="false">IF(AQ89="","",IF(AQ89&gt;=B$10,"Y","N"))</f>
        <v/>
      </c>
      <c r="AS89" s="115" t="str">
        <f aca="false">IF(AQ89="","",IF(AQ89&lt;50%,1,IF(AND(AQ89&gt;=50%,AQ89&lt;B$10),2,IF(AQ89&gt;=B$10,3))))</f>
        <v/>
      </c>
      <c r="AT89" s="185" t="str">
        <f aca="false">IF(B89&lt;&gt;"",IFERROR(IF((SUMIF(D$20:AI$20, "CLO4", D89:AI89)/AO$9)=0,"",(SUMIF(D$20:AI$20, "CLO4", D89:AI89)/AO$9)),""),"")</f>
        <v/>
      </c>
      <c r="AU89" s="115" t="str">
        <f aca="false">IF(AT89="","",IF(AT89&gt;=B$10,"Y","N"))</f>
        <v/>
      </c>
      <c r="AV89" s="115" t="str">
        <f aca="false">IF(AT89="","",IF(AT89&lt;50%,1,IF(AND(AT89&gt;=50%,AT89&lt;B$10),2,IF(AT89&gt;=B$10,3))))</f>
        <v/>
      </c>
      <c r="AW89" s="185" t="str">
        <f aca="false">IF(B89&lt;&gt;"",IFERROR(IF((SUMIF(D$20:AI$20, "CLO5", D89:AI89)/AO$10)=0,"",(SUMIF(D$20:AI$20, "CLO5", D89:AI89)/AO$10)),""),"")</f>
        <v/>
      </c>
      <c r="AX89" s="115" t="str">
        <f aca="false">IF(AW89="","",IF(AW89&gt;=B$10,"Y","N"))</f>
        <v/>
      </c>
      <c r="AY89" s="115" t="str">
        <f aca="false">IF(AW89="","",IF(AW89&lt;50%,1,IF(AND(AW89&gt;=50%,AW89&lt;B$10),2,IF(AW89&gt;=B$10,3))))</f>
        <v/>
      </c>
      <c r="AZ89" s="114" t="str">
        <f aca="false">IF(B89&lt;&gt;"",IFERROR(IF((SUMIF(D$20:AI$20, "CLO6", D89:AI89)/AO$11)=0,"",(SUMIF(D$20:AI$20, "CLO6", D89:AI89)/AO$11)),""),"")</f>
        <v/>
      </c>
      <c r="BA89" s="115" t="str">
        <f aca="false">IF(AZ89="","",IF(AZ89&gt;=B$10,"Y","N"))</f>
        <v/>
      </c>
      <c r="BB89" s="115" t="str">
        <f aca="false">IF(BA89="","",IF(BA89&lt;50%,1,IF(AND(BA89&gt;=50%,BA89&lt;B$10),2,IF(BA89&gt;=B$10,3))))</f>
        <v/>
      </c>
      <c r="BC89" s="114" t="str">
        <f aca="false">IF(B89&lt;&gt;"",IFERROR(IF((SUMIF(D$20:AI$20, "CLO7", D89:AI89)/AO$12)=0,"",(SUMIF(D$20:AI$20, "CLO7", D89:AI89)/AO$12)),""),"")</f>
        <v/>
      </c>
      <c r="BD89" s="115" t="str">
        <f aca="false">IF(BC89="","",IF(BC89&gt;=B$10,"Y","N"))</f>
        <v/>
      </c>
      <c r="BE89" s="115" t="str">
        <f aca="false">IF(BD89="","",IF(BD89&lt;50%,1,IF(AND(BD89&gt;=50%,BD89&lt;B$10),2,IF(BD89&gt;=B$10,3))))</f>
        <v/>
      </c>
      <c r="BF89" s="114" t="str">
        <f aca="false">IF(B89&lt;&gt;"",IFERROR(IF((SUMIF(D$20:AI$20, "CLO8", D89:AI89)/AO$13)=0,"",(SUMIF(D$20:AI$20, "CLO8", D89:AI89)/AO$13)),""),"")</f>
        <v/>
      </c>
      <c r="BG89" s="115" t="str">
        <f aca="false">IF(BF89="","",IF(BF89&gt;=B$10,"Y","N"))</f>
        <v/>
      </c>
      <c r="BH89" s="115" t="str">
        <f aca="false">IF(BG89="","",IF(BG89&lt;50%,1,IF(AND(BG89&gt;=50%,BG89&lt;B$10),2,IF(BG89&gt;=B$10,3))))</f>
        <v/>
      </c>
      <c r="BI89" s="114" t="str">
        <f aca="false">IF(B89&lt;&gt;"",IFERROR(IF((SUMIF(D$20:AI$20, "CLO9", D89:AI89)/AO$14)=0,"",(SUMIF(D$20:AI$20, "CLO9", D89:AI89)/AO$14)),""),"")</f>
        <v/>
      </c>
      <c r="BJ89" s="115" t="str">
        <f aca="false">IF(BI89="","",IF(BI89&gt;=B$10,"Y","N"))</f>
        <v/>
      </c>
      <c r="BK89" s="115" t="str">
        <f aca="false">IF(BJ89="","",IF(BJ89&lt;50%,1,IF(AND(BJ89&gt;=50%,BJ89&lt;B$10),2,IF(BJ89&gt;=B$10,3))))</f>
        <v/>
      </c>
      <c r="BL89" s="114" t="str">
        <f aca="false">IF(B89&lt;&gt;"",IFERROR(IF((SUMIF(D$20:AI$20,"CLO10",D89:AI89)/AO$15)=0,"",(SUMIF(D$20:AI$20,"CLO10",D89:AI89)/AO$15)),""),"")</f>
        <v/>
      </c>
      <c r="BM89" s="115" t="str">
        <f aca="false">IF(BL89="","",IF(BL89&gt;=B$10,"Y","N"))</f>
        <v/>
      </c>
      <c r="BN89" s="115" t="str">
        <f aca="false">IF(BM89="","",IF(BM89&lt;50%,1,IF(AND(BM89&gt;=50%,BM89&lt;B$10),2,IF(BM89&gt;=B$10,3))))</f>
        <v/>
      </c>
    </row>
    <row r="90" customFormat="false" ht="15.75" hidden="false" customHeight="true" outlineLevel="0" collapsed="false">
      <c r="A90" s="184" t="str">
        <f aca="false">IF(A$6="LECTURE","",IF('Database (LECTURE-RES-PRAC)'!A85="","",'Database (LECTURE-RES-PRAC)'!A85))</f>
        <v/>
      </c>
      <c r="B90" s="184" t="str">
        <f aca="false">IF(B$6="LECTURE","",IF('Database (LECTURE-RES-PRAC)'!B85="","",'Database (LECTURE-RES-PRAC)'!B85))</f>
        <v/>
      </c>
      <c r="C90" s="184" t="str">
        <f aca="false">IF(C$6="LECTURE","",IF('Database (LECTURE-RES-PRAC)'!C85="","",'Database (LECTURE-RES-PRAC)'!C85))</f>
        <v/>
      </c>
      <c r="D90" s="52"/>
      <c r="E90" s="52"/>
      <c r="F90" s="52"/>
      <c r="G90" s="52"/>
      <c r="H90" s="52"/>
      <c r="I90" s="52"/>
      <c r="J90" s="52"/>
      <c r="K90" s="52"/>
      <c r="L90" s="52"/>
      <c r="M90" s="52"/>
      <c r="N90" s="181" t="str">
        <f aca="false">IF(B90&lt;&gt;"",SUM(D90:M90),"")</f>
        <v/>
      </c>
      <c r="O90" s="52"/>
      <c r="P90" s="52"/>
      <c r="Q90" s="52"/>
      <c r="R90" s="52"/>
      <c r="S90" s="52"/>
      <c r="T90" s="52"/>
      <c r="U90" s="52"/>
      <c r="V90" s="52"/>
      <c r="W90" s="52"/>
      <c r="X90" s="52"/>
      <c r="Y90" s="181" t="str">
        <f aca="false">IF(B90&lt;&gt;"",SUM(O90:X90),"")</f>
        <v/>
      </c>
      <c r="Z90" s="52"/>
      <c r="AA90" s="52"/>
      <c r="AB90" s="52"/>
      <c r="AC90" s="52"/>
      <c r="AD90" s="52"/>
      <c r="AE90" s="52"/>
      <c r="AF90" s="52"/>
      <c r="AG90" s="52"/>
      <c r="AH90" s="52"/>
      <c r="AI90" s="52"/>
      <c r="AJ90" s="182" t="str">
        <f aca="false">IF(B90&lt;&gt;"",SUM(Z90:AI90),"")</f>
        <v/>
      </c>
      <c r="AK90" s="185" t="str">
        <f aca="false">IF(B90&lt;&gt;"",IFERROR(IF((SUMIF(D$20:AI$20, "CLO1", D90:AI90)/AO$6)=0,"",(SUMIF(D$20:AI$20, "CLO1", D90:AI90)/AO$6)),""),"")</f>
        <v/>
      </c>
      <c r="AL90" s="115" t="str">
        <f aca="false">IF(AK90="","",IF(AK90&gt;=B$10,"Y","N"))</f>
        <v/>
      </c>
      <c r="AM90" s="115" t="str">
        <f aca="false">IF(AK90="","",IF(AK90&lt;50%,1,IF(AND(AK90&gt;=50%,AK90&lt;B$10),2,IF(AK90&gt;=B$10,3))))</f>
        <v/>
      </c>
      <c r="AN90" s="185" t="str">
        <f aca="false">IF(B90&lt;&gt;"",IFERROR(IF((SUMIF(D$20:AI$20, "CLO2", D90:AI90)/AO$7)=0,"",(SUMIF(D$20:AI$20, "CLO2", D90:AI90)/AO$7)),""),"")</f>
        <v/>
      </c>
      <c r="AO90" s="115" t="str">
        <f aca="false">IF(AN90="","",IF(AN90&gt;=B$10,"Y","N"))</f>
        <v/>
      </c>
      <c r="AP90" s="115" t="str">
        <f aca="false">IF(AN90="","",IF(AN90&lt;50%,1,IF(AND(AN90&gt;=50%,AN90&lt;B$10),2,IF(AN90&gt;=B$10,3))))</f>
        <v/>
      </c>
      <c r="AQ90" s="185" t="str">
        <f aca="false">IF(B90&lt;&gt;"",IFERROR(IF((SUMIF(D$20:AI$20, "CLO3", D90:AI90)/AO$8)=0,"",(SUMIF(D$20:AI$20, "CLO3", D90:AI90)/AO$8)),""),"")</f>
        <v/>
      </c>
      <c r="AR90" s="115" t="str">
        <f aca="false">IF(AQ90="","",IF(AQ90&gt;=B$10,"Y","N"))</f>
        <v/>
      </c>
      <c r="AS90" s="115" t="str">
        <f aca="false">IF(AQ90="","",IF(AQ90&lt;50%,1,IF(AND(AQ90&gt;=50%,AQ90&lt;B$10),2,IF(AQ90&gt;=B$10,3))))</f>
        <v/>
      </c>
      <c r="AT90" s="185" t="str">
        <f aca="false">IF(B90&lt;&gt;"",IFERROR(IF((SUMIF(D$20:AI$20, "CLO4", D90:AI90)/AO$9)=0,"",(SUMIF(D$20:AI$20, "CLO4", D90:AI90)/AO$9)),""),"")</f>
        <v/>
      </c>
      <c r="AU90" s="115" t="str">
        <f aca="false">IF(AT90="","",IF(AT90&gt;=B$10,"Y","N"))</f>
        <v/>
      </c>
      <c r="AV90" s="115" t="str">
        <f aca="false">IF(AT90="","",IF(AT90&lt;50%,1,IF(AND(AT90&gt;=50%,AT90&lt;B$10),2,IF(AT90&gt;=B$10,3))))</f>
        <v/>
      </c>
      <c r="AW90" s="185" t="str">
        <f aca="false">IF(B90&lt;&gt;"",IFERROR(IF((SUMIF(D$20:AI$20, "CLO5", D90:AI90)/AO$10)=0,"",(SUMIF(D$20:AI$20, "CLO5", D90:AI90)/AO$10)),""),"")</f>
        <v/>
      </c>
      <c r="AX90" s="115" t="str">
        <f aca="false">IF(AW90="","",IF(AW90&gt;=B$10,"Y","N"))</f>
        <v/>
      </c>
      <c r="AY90" s="115" t="str">
        <f aca="false">IF(AW90="","",IF(AW90&lt;50%,1,IF(AND(AW90&gt;=50%,AW90&lt;B$10),2,IF(AW90&gt;=B$10,3))))</f>
        <v/>
      </c>
      <c r="AZ90" s="114" t="str">
        <f aca="false">IF(B90&lt;&gt;"",IFERROR(IF((SUMIF(D$20:AI$20, "CLO6", D90:AI90)/AO$11)=0,"",(SUMIF(D$20:AI$20, "CLO6", D90:AI90)/AO$11)),""),"")</f>
        <v/>
      </c>
      <c r="BA90" s="115" t="str">
        <f aca="false">IF(AZ90="","",IF(AZ90&gt;=B$10,"Y","N"))</f>
        <v/>
      </c>
      <c r="BB90" s="115" t="str">
        <f aca="false">IF(BA90="","",IF(BA90&lt;50%,1,IF(AND(BA90&gt;=50%,BA90&lt;B$10),2,IF(BA90&gt;=B$10,3))))</f>
        <v/>
      </c>
      <c r="BC90" s="114" t="str">
        <f aca="false">IF(B90&lt;&gt;"",IFERROR(IF((SUMIF(D$20:AI$20, "CLO7", D90:AI90)/AO$12)=0,"",(SUMIF(D$20:AI$20, "CLO7", D90:AI90)/AO$12)),""),"")</f>
        <v/>
      </c>
      <c r="BD90" s="115" t="str">
        <f aca="false">IF(BC90="","",IF(BC90&gt;=B$10,"Y","N"))</f>
        <v/>
      </c>
      <c r="BE90" s="115" t="str">
        <f aca="false">IF(BD90="","",IF(BD90&lt;50%,1,IF(AND(BD90&gt;=50%,BD90&lt;B$10),2,IF(BD90&gt;=B$10,3))))</f>
        <v/>
      </c>
      <c r="BF90" s="114" t="str">
        <f aca="false">IF(B90&lt;&gt;"",IFERROR(IF((SUMIF(D$20:AI$20, "CLO8", D90:AI90)/AO$13)=0,"",(SUMIF(D$20:AI$20, "CLO8", D90:AI90)/AO$13)),""),"")</f>
        <v/>
      </c>
      <c r="BG90" s="115" t="str">
        <f aca="false">IF(BF90="","",IF(BF90&gt;=B$10,"Y","N"))</f>
        <v/>
      </c>
      <c r="BH90" s="115" t="str">
        <f aca="false">IF(BG90="","",IF(BG90&lt;50%,1,IF(AND(BG90&gt;=50%,BG90&lt;B$10),2,IF(BG90&gt;=B$10,3))))</f>
        <v/>
      </c>
      <c r="BI90" s="114" t="str">
        <f aca="false">IF(B90&lt;&gt;"",IFERROR(IF((SUMIF(D$20:AI$20, "CLO9", D90:AI90)/AO$14)=0,"",(SUMIF(D$20:AI$20, "CLO9", D90:AI90)/AO$14)),""),"")</f>
        <v/>
      </c>
      <c r="BJ90" s="115" t="str">
        <f aca="false">IF(BI90="","",IF(BI90&gt;=B$10,"Y","N"))</f>
        <v/>
      </c>
      <c r="BK90" s="115" t="str">
        <f aca="false">IF(BJ90="","",IF(BJ90&lt;50%,1,IF(AND(BJ90&gt;=50%,BJ90&lt;B$10),2,IF(BJ90&gt;=B$10,3))))</f>
        <v/>
      </c>
      <c r="BL90" s="114" t="str">
        <f aca="false">IF(B90&lt;&gt;"",IFERROR(IF((SUMIF(D$20:AI$20,"CLO10",D90:AI90)/AO$15)=0,"",(SUMIF(D$20:AI$20,"CLO10",D90:AI90)/AO$15)),""),"")</f>
        <v/>
      </c>
      <c r="BM90" s="115" t="str">
        <f aca="false">IF(BL90="","",IF(BL90&gt;=B$10,"Y","N"))</f>
        <v/>
      </c>
      <c r="BN90" s="115" t="str">
        <f aca="false">IF(BM90="","",IF(BM90&lt;50%,1,IF(AND(BM90&gt;=50%,BM90&lt;B$10),2,IF(BM90&gt;=B$10,3))))</f>
        <v/>
      </c>
    </row>
    <row r="91" customFormat="false" ht="15.75" hidden="false" customHeight="true" outlineLevel="0" collapsed="false">
      <c r="A91" s="184" t="str">
        <f aca="false">IF(A$6="LECTURE","",IF('Database (LECTURE-RES-PRAC)'!A86="","",'Database (LECTURE-RES-PRAC)'!A86))</f>
        <v/>
      </c>
      <c r="B91" s="184" t="str">
        <f aca="false">IF(B$6="LECTURE","",IF('Database (LECTURE-RES-PRAC)'!B86="","",'Database (LECTURE-RES-PRAC)'!B86))</f>
        <v/>
      </c>
      <c r="C91" s="184" t="str">
        <f aca="false">IF(C$6="LECTURE","",IF('Database (LECTURE-RES-PRAC)'!C86="","",'Database (LECTURE-RES-PRAC)'!C86))</f>
        <v/>
      </c>
      <c r="D91" s="52"/>
      <c r="E91" s="52"/>
      <c r="F91" s="52"/>
      <c r="G91" s="52"/>
      <c r="H91" s="52"/>
      <c r="I91" s="52"/>
      <c r="J91" s="52"/>
      <c r="K91" s="52"/>
      <c r="L91" s="52"/>
      <c r="M91" s="52"/>
      <c r="N91" s="181" t="str">
        <f aca="false">IF(B91&lt;&gt;"",SUM(D91:M91),"")</f>
        <v/>
      </c>
      <c r="O91" s="52"/>
      <c r="P91" s="52"/>
      <c r="Q91" s="52"/>
      <c r="R91" s="52"/>
      <c r="S91" s="52"/>
      <c r="T91" s="52"/>
      <c r="U91" s="52"/>
      <c r="V91" s="52"/>
      <c r="W91" s="52"/>
      <c r="X91" s="52"/>
      <c r="Y91" s="181" t="str">
        <f aca="false">IF(B91&lt;&gt;"",SUM(O91:X91),"")</f>
        <v/>
      </c>
      <c r="Z91" s="52"/>
      <c r="AA91" s="52"/>
      <c r="AB91" s="52"/>
      <c r="AC91" s="52"/>
      <c r="AD91" s="52"/>
      <c r="AE91" s="52"/>
      <c r="AF91" s="52"/>
      <c r="AG91" s="52"/>
      <c r="AH91" s="52"/>
      <c r="AI91" s="52"/>
      <c r="AJ91" s="182" t="str">
        <f aca="false">IF(B91&lt;&gt;"",SUM(Z91:AI91),"")</f>
        <v/>
      </c>
      <c r="AK91" s="185" t="str">
        <f aca="false">IF(B91&lt;&gt;"",IFERROR(IF((SUMIF(D$20:AI$20, "CLO1", D91:AI91)/AO$6)=0,"",(SUMIF(D$20:AI$20, "CLO1", D91:AI91)/AO$6)),""),"")</f>
        <v/>
      </c>
      <c r="AL91" s="115" t="str">
        <f aca="false">IF(AK91="","",IF(AK91&gt;=B$10,"Y","N"))</f>
        <v/>
      </c>
      <c r="AM91" s="115" t="str">
        <f aca="false">IF(AK91="","",IF(AK91&lt;50%,1,IF(AND(AK91&gt;=50%,AK91&lt;B$10),2,IF(AK91&gt;=B$10,3))))</f>
        <v/>
      </c>
      <c r="AN91" s="185" t="str">
        <f aca="false">IF(B91&lt;&gt;"",IFERROR(IF((SUMIF(D$20:AI$20, "CLO2", D91:AI91)/AO$7)=0,"",(SUMIF(D$20:AI$20, "CLO2", D91:AI91)/AO$7)),""),"")</f>
        <v/>
      </c>
      <c r="AO91" s="115" t="str">
        <f aca="false">IF(AN91="","",IF(AN91&gt;=B$10,"Y","N"))</f>
        <v/>
      </c>
      <c r="AP91" s="115" t="str">
        <f aca="false">IF(AN91="","",IF(AN91&lt;50%,1,IF(AND(AN91&gt;=50%,AN91&lt;B$10),2,IF(AN91&gt;=B$10,3))))</f>
        <v/>
      </c>
      <c r="AQ91" s="185" t="str">
        <f aca="false">IF(B91&lt;&gt;"",IFERROR(IF((SUMIF(D$20:AI$20, "CLO3", D91:AI91)/AO$8)=0,"",(SUMIF(D$20:AI$20, "CLO3", D91:AI91)/AO$8)),""),"")</f>
        <v/>
      </c>
      <c r="AR91" s="115" t="str">
        <f aca="false">IF(AQ91="","",IF(AQ91&gt;=B$10,"Y","N"))</f>
        <v/>
      </c>
      <c r="AS91" s="115" t="str">
        <f aca="false">IF(AQ91="","",IF(AQ91&lt;50%,1,IF(AND(AQ91&gt;=50%,AQ91&lt;B$10),2,IF(AQ91&gt;=B$10,3))))</f>
        <v/>
      </c>
      <c r="AT91" s="185" t="str">
        <f aca="false">IF(B91&lt;&gt;"",IFERROR(IF((SUMIF(D$20:AI$20, "CLO4", D91:AI91)/AO$9)=0,"",(SUMIF(D$20:AI$20, "CLO4", D91:AI91)/AO$9)),""),"")</f>
        <v/>
      </c>
      <c r="AU91" s="115" t="str">
        <f aca="false">IF(AT91="","",IF(AT91&gt;=B$10,"Y","N"))</f>
        <v/>
      </c>
      <c r="AV91" s="115" t="str">
        <f aca="false">IF(AT91="","",IF(AT91&lt;50%,1,IF(AND(AT91&gt;=50%,AT91&lt;B$10),2,IF(AT91&gt;=B$10,3))))</f>
        <v/>
      </c>
      <c r="AW91" s="185" t="str">
        <f aca="false">IF(B91&lt;&gt;"",IFERROR(IF((SUMIF(D$20:AI$20, "CLO5", D91:AI91)/AO$10)=0,"",(SUMIF(D$20:AI$20, "CLO5", D91:AI91)/AO$10)),""),"")</f>
        <v/>
      </c>
      <c r="AX91" s="115" t="str">
        <f aca="false">IF(AW91="","",IF(AW91&gt;=B$10,"Y","N"))</f>
        <v/>
      </c>
      <c r="AY91" s="115" t="str">
        <f aca="false">IF(AW91="","",IF(AW91&lt;50%,1,IF(AND(AW91&gt;=50%,AW91&lt;B$10),2,IF(AW91&gt;=B$10,3))))</f>
        <v/>
      </c>
      <c r="AZ91" s="114" t="str">
        <f aca="false">IF(B91&lt;&gt;"",IFERROR(IF((SUMIF(D$20:AI$20, "CLO6", D91:AI91)/AO$11)=0,"",(SUMIF(D$20:AI$20, "CLO6", D91:AI91)/AO$11)),""),"")</f>
        <v/>
      </c>
      <c r="BA91" s="115" t="str">
        <f aca="false">IF(AZ91="","",IF(AZ91&gt;=B$10,"Y","N"))</f>
        <v/>
      </c>
      <c r="BB91" s="115" t="str">
        <f aca="false">IF(BA91="","",IF(BA91&lt;50%,1,IF(AND(BA91&gt;=50%,BA91&lt;B$10),2,IF(BA91&gt;=B$10,3))))</f>
        <v/>
      </c>
      <c r="BC91" s="114" t="str">
        <f aca="false">IF(B91&lt;&gt;"",IFERROR(IF((SUMIF(D$20:AI$20, "CLO7", D91:AI91)/AO$12)=0,"",(SUMIF(D$20:AI$20, "CLO7", D91:AI91)/AO$12)),""),"")</f>
        <v/>
      </c>
      <c r="BD91" s="115" t="str">
        <f aca="false">IF(BC91="","",IF(BC91&gt;=B$10,"Y","N"))</f>
        <v/>
      </c>
      <c r="BE91" s="115" t="str">
        <f aca="false">IF(BD91="","",IF(BD91&lt;50%,1,IF(AND(BD91&gt;=50%,BD91&lt;B$10),2,IF(BD91&gt;=B$10,3))))</f>
        <v/>
      </c>
      <c r="BF91" s="114" t="str">
        <f aca="false">IF(B91&lt;&gt;"",IFERROR(IF((SUMIF(D$20:AI$20, "CLO8", D91:AI91)/AO$13)=0,"",(SUMIF(D$20:AI$20, "CLO8", D91:AI91)/AO$13)),""),"")</f>
        <v/>
      </c>
      <c r="BG91" s="115" t="str">
        <f aca="false">IF(BF91="","",IF(BF91&gt;=B$10,"Y","N"))</f>
        <v/>
      </c>
      <c r="BH91" s="115" t="str">
        <f aca="false">IF(BG91="","",IF(BG91&lt;50%,1,IF(AND(BG91&gt;=50%,BG91&lt;B$10),2,IF(BG91&gt;=B$10,3))))</f>
        <v/>
      </c>
      <c r="BI91" s="114" t="str">
        <f aca="false">IF(B91&lt;&gt;"",IFERROR(IF((SUMIF(D$20:AI$20, "CLO9", D91:AI91)/AO$14)=0,"",(SUMIF(D$20:AI$20, "CLO9", D91:AI91)/AO$14)),""),"")</f>
        <v/>
      </c>
      <c r="BJ91" s="115" t="str">
        <f aca="false">IF(BI91="","",IF(BI91&gt;=B$10,"Y","N"))</f>
        <v/>
      </c>
      <c r="BK91" s="115" t="str">
        <f aca="false">IF(BJ91="","",IF(BJ91&lt;50%,1,IF(AND(BJ91&gt;=50%,BJ91&lt;B$10),2,IF(BJ91&gt;=B$10,3))))</f>
        <v/>
      </c>
      <c r="BL91" s="114" t="str">
        <f aca="false">IF(B91&lt;&gt;"",IFERROR(IF((SUMIF(D$20:AI$20,"CLO10",D91:AI91)/AO$15)=0,"",(SUMIF(D$20:AI$20,"CLO10",D91:AI91)/AO$15)),""),"")</f>
        <v/>
      </c>
      <c r="BM91" s="115" t="str">
        <f aca="false">IF(BL91="","",IF(BL91&gt;=B$10,"Y","N"))</f>
        <v/>
      </c>
      <c r="BN91" s="115" t="str">
        <f aca="false">IF(BM91="","",IF(BM91&lt;50%,1,IF(AND(BM91&gt;=50%,BM91&lt;B$10),2,IF(BM91&gt;=B$10,3))))</f>
        <v/>
      </c>
    </row>
    <row r="92" customFormat="false" ht="15.75" hidden="false" customHeight="true" outlineLevel="0" collapsed="false">
      <c r="A92" s="184" t="str">
        <f aca="false">IF(A$6="LECTURE","",IF('Database (LECTURE-RES-PRAC)'!A87="","",'Database (LECTURE-RES-PRAC)'!A87))</f>
        <v/>
      </c>
      <c r="B92" s="184" t="str">
        <f aca="false">IF(B$6="LECTURE","",IF('Database (LECTURE-RES-PRAC)'!B87="","",'Database (LECTURE-RES-PRAC)'!B87))</f>
        <v/>
      </c>
      <c r="C92" s="184" t="str">
        <f aca="false">IF(C$6="LECTURE","",IF('Database (LECTURE-RES-PRAC)'!C87="","",'Database (LECTURE-RES-PRAC)'!C87))</f>
        <v/>
      </c>
      <c r="D92" s="52"/>
      <c r="E92" s="52"/>
      <c r="F92" s="52"/>
      <c r="G92" s="52"/>
      <c r="H92" s="52"/>
      <c r="I92" s="52"/>
      <c r="J92" s="52"/>
      <c r="K92" s="52"/>
      <c r="L92" s="52"/>
      <c r="M92" s="52"/>
      <c r="N92" s="181" t="str">
        <f aca="false">IF(B92&lt;&gt;"",SUM(D92:M92),"")</f>
        <v/>
      </c>
      <c r="O92" s="52"/>
      <c r="P92" s="52"/>
      <c r="Q92" s="52"/>
      <c r="R92" s="52"/>
      <c r="S92" s="52"/>
      <c r="T92" s="52"/>
      <c r="U92" s="52"/>
      <c r="V92" s="52"/>
      <c r="W92" s="52"/>
      <c r="X92" s="52"/>
      <c r="Y92" s="181" t="str">
        <f aca="false">IF(B92&lt;&gt;"",SUM(O92:X92),"")</f>
        <v/>
      </c>
      <c r="Z92" s="52"/>
      <c r="AA92" s="52"/>
      <c r="AB92" s="52"/>
      <c r="AC92" s="52"/>
      <c r="AD92" s="52"/>
      <c r="AE92" s="52"/>
      <c r="AF92" s="52"/>
      <c r="AG92" s="52"/>
      <c r="AH92" s="52"/>
      <c r="AI92" s="52"/>
      <c r="AJ92" s="182" t="str">
        <f aca="false">IF(B92&lt;&gt;"",SUM(Z92:AI92),"")</f>
        <v/>
      </c>
      <c r="AK92" s="185" t="str">
        <f aca="false">IF(B92&lt;&gt;"",IFERROR(IF((SUMIF(D$20:AI$20, "CLO1", D92:AI92)/AO$6)=0,"",(SUMIF(D$20:AI$20, "CLO1", D92:AI92)/AO$6)),""),"")</f>
        <v/>
      </c>
      <c r="AL92" s="115" t="str">
        <f aca="false">IF(AK92="","",IF(AK92&gt;=B$10,"Y","N"))</f>
        <v/>
      </c>
      <c r="AM92" s="115" t="str">
        <f aca="false">IF(AK92="","",IF(AK92&lt;50%,1,IF(AND(AK92&gt;=50%,AK92&lt;B$10),2,IF(AK92&gt;=B$10,3))))</f>
        <v/>
      </c>
      <c r="AN92" s="185" t="str">
        <f aca="false">IF(B92&lt;&gt;"",IFERROR(IF((SUMIF(D$20:AI$20, "CLO2", D92:AI92)/AO$7)=0,"",(SUMIF(D$20:AI$20, "CLO2", D92:AI92)/AO$7)),""),"")</f>
        <v/>
      </c>
      <c r="AO92" s="115" t="str">
        <f aca="false">IF(AN92="","",IF(AN92&gt;=B$10,"Y","N"))</f>
        <v/>
      </c>
      <c r="AP92" s="115" t="str">
        <f aca="false">IF(AN92="","",IF(AN92&lt;50%,1,IF(AND(AN92&gt;=50%,AN92&lt;B$10),2,IF(AN92&gt;=B$10,3))))</f>
        <v/>
      </c>
      <c r="AQ92" s="185" t="str">
        <f aca="false">IF(B92&lt;&gt;"",IFERROR(IF((SUMIF(D$20:AI$20, "CLO3", D92:AI92)/AO$8)=0,"",(SUMIF(D$20:AI$20, "CLO3", D92:AI92)/AO$8)),""),"")</f>
        <v/>
      </c>
      <c r="AR92" s="115" t="str">
        <f aca="false">IF(AQ92="","",IF(AQ92&gt;=B$10,"Y","N"))</f>
        <v/>
      </c>
      <c r="AS92" s="115" t="str">
        <f aca="false">IF(AQ92="","",IF(AQ92&lt;50%,1,IF(AND(AQ92&gt;=50%,AQ92&lt;B$10),2,IF(AQ92&gt;=B$10,3))))</f>
        <v/>
      </c>
      <c r="AT92" s="185" t="str">
        <f aca="false">IF(B92&lt;&gt;"",IFERROR(IF((SUMIF(D$20:AI$20, "CLO4", D92:AI92)/AO$9)=0,"",(SUMIF(D$20:AI$20, "CLO4", D92:AI92)/AO$9)),""),"")</f>
        <v/>
      </c>
      <c r="AU92" s="115" t="str">
        <f aca="false">IF(AT92="","",IF(AT92&gt;=B$10,"Y","N"))</f>
        <v/>
      </c>
      <c r="AV92" s="115" t="str">
        <f aca="false">IF(AT92="","",IF(AT92&lt;50%,1,IF(AND(AT92&gt;=50%,AT92&lt;B$10),2,IF(AT92&gt;=B$10,3))))</f>
        <v/>
      </c>
      <c r="AW92" s="185" t="str">
        <f aca="false">IF(B92&lt;&gt;"",IFERROR(IF((SUMIF(D$20:AI$20, "CLO5", D92:AI92)/AO$10)=0,"",(SUMIF(D$20:AI$20, "CLO5", D92:AI92)/AO$10)),""),"")</f>
        <v/>
      </c>
      <c r="AX92" s="115" t="str">
        <f aca="false">IF(AW92="","",IF(AW92&gt;=B$10,"Y","N"))</f>
        <v/>
      </c>
      <c r="AY92" s="115" t="str">
        <f aca="false">IF(AW92="","",IF(AW92&lt;50%,1,IF(AND(AW92&gt;=50%,AW92&lt;B$10),2,IF(AW92&gt;=B$10,3))))</f>
        <v/>
      </c>
      <c r="AZ92" s="114" t="str">
        <f aca="false">IF(B92&lt;&gt;"",IFERROR(IF((SUMIF(D$20:AI$20, "CLO6", D92:AI92)/AO$11)=0,"",(SUMIF(D$20:AI$20, "CLO6", D92:AI92)/AO$11)),""),"")</f>
        <v/>
      </c>
      <c r="BA92" s="115" t="str">
        <f aca="false">IF(AZ92="","",IF(AZ92&gt;=B$10,"Y","N"))</f>
        <v/>
      </c>
      <c r="BB92" s="115" t="str">
        <f aca="false">IF(BA92="","",IF(BA92&lt;50%,1,IF(AND(BA92&gt;=50%,BA92&lt;B$10),2,IF(BA92&gt;=B$10,3))))</f>
        <v/>
      </c>
      <c r="BC92" s="114" t="str">
        <f aca="false">IF(B92&lt;&gt;"",IFERROR(IF((SUMIF(D$20:AI$20, "CLO7", D92:AI92)/AO$12)=0,"",(SUMIF(D$20:AI$20, "CLO7", D92:AI92)/AO$12)),""),"")</f>
        <v/>
      </c>
      <c r="BD92" s="115" t="str">
        <f aca="false">IF(BC92="","",IF(BC92&gt;=B$10,"Y","N"))</f>
        <v/>
      </c>
      <c r="BE92" s="115" t="str">
        <f aca="false">IF(BD92="","",IF(BD92&lt;50%,1,IF(AND(BD92&gt;=50%,BD92&lt;B$10),2,IF(BD92&gt;=B$10,3))))</f>
        <v/>
      </c>
      <c r="BF92" s="114" t="str">
        <f aca="false">IF(B92&lt;&gt;"",IFERROR(IF((SUMIF(D$20:AI$20, "CLO8", D92:AI92)/AO$13)=0,"",(SUMIF(D$20:AI$20, "CLO8", D92:AI92)/AO$13)),""),"")</f>
        <v/>
      </c>
      <c r="BG92" s="115" t="str">
        <f aca="false">IF(BF92="","",IF(BF92&gt;=B$10,"Y","N"))</f>
        <v/>
      </c>
      <c r="BH92" s="115" t="str">
        <f aca="false">IF(BG92="","",IF(BG92&lt;50%,1,IF(AND(BG92&gt;=50%,BG92&lt;B$10),2,IF(BG92&gt;=B$10,3))))</f>
        <v/>
      </c>
      <c r="BI92" s="114" t="str">
        <f aca="false">IF(B92&lt;&gt;"",IFERROR(IF((SUMIF(D$20:AI$20, "CLO9", D92:AI92)/AO$14)=0,"",(SUMIF(D$20:AI$20, "CLO9", D92:AI92)/AO$14)),""),"")</f>
        <v/>
      </c>
      <c r="BJ92" s="115" t="str">
        <f aca="false">IF(BI92="","",IF(BI92&gt;=B$10,"Y","N"))</f>
        <v/>
      </c>
      <c r="BK92" s="115" t="str">
        <f aca="false">IF(BJ92="","",IF(BJ92&lt;50%,1,IF(AND(BJ92&gt;=50%,BJ92&lt;B$10),2,IF(BJ92&gt;=B$10,3))))</f>
        <v/>
      </c>
      <c r="BL92" s="114" t="str">
        <f aca="false">IF(B92&lt;&gt;"",IFERROR(IF((SUMIF(D$20:AI$20,"CLO10",D92:AI92)/AO$15)=0,"",(SUMIF(D$20:AI$20,"CLO10",D92:AI92)/AO$15)),""),"")</f>
        <v/>
      </c>
      <c r="BM92" s="115" t="str">
        <f aca="false">IF(BL92="","",IF(BL92&gt;=B$10,"Y","N"))</f>
        <v/>
      </c>
      <c r="BN92" s="115" t="str">
        <f aca="false">IF(BM92="","",IF(BM92&lt;50%,1,IF(AND(BM92&gt;=50%,BM92&lt;B$10),2,IF(BM92&gt;=B$10,3))))</f>
        <v/>
      </c>
    </row>
    <row r="93" customFormat="false" ht="15.75" hidden="false" customHeight="true" outlineLevel="0" collapsed="false">
      <c r="A93" s="184" t="str">
        <f aca="false">IF(A$6="LECTURE","",IF('Database (LECTURE-RES-PRAC)'!A88="","",'Database (LECTURE-RES-PRAC)'!A88))</f>
        <v/>
      </c>
      <c r="B93" s="184" t="str">
        <f aca="false">IF(B$6="LECTURE","",IF('Database (LECTURE-RES-PRAC)'!B88="","",'Database (LECTURE-RES-PRAC)'!B88))</f>
        <v/>
      </c>
      <c r="C93" s="184" t="str">
        <f aca="false">IF(C$6="LECTURE","",IF('Database (LECTURE-RES-PRAC)'!C88="","",'Database (LECTURE-RES-PRAC)'!C88))</f>
        <v/>
      </c>
      <c r="D93" s="52"/>
      <c r="E93" s="52"/>
      <c r="F93" s="52"/>
      <c r="G93" s="52"/>
      <c r="H93" s="52"/>
      <c r="I93" s="52"/>
      <c r="J93" s="52"/>
      <c r="K93" s="52"/>
      <c r="L93" s="52"/>
      <c r="M93" s="52"/>
      <c r="N93" s="181" t="str">
        <f aca="false">IF(B93&lt;&gt;"",SUM(D93:M93),"")</f>
        <v/>
      </c>
      <c r="O93" s="52"/>
      <c r="P93" s="52"/>
      <c r="Q93" s="52"/>
      <c r="R93" s="52"/>
      <c r="S93" s="52"/>
      <c r="T93" s="52"/>
      <c r="U93" s="52"/>
      <c r="V93" s="52"/>
      <c r="W93" s="52"/>
      <c r="X93" s="52"/>
      <c r="Y93" s="181" t="str">
        <f aca="false">IF(B93&lt;&gt;"",SUM(O93:X93),"")</f>
        <v/>
      </c>
      <c r="Z93" s="52"/>
      <c r="AA93" s="52"/>
      <c r="AB93" s="52"/>
      <c r="AC93" s="52"/>
      <c r="AD93" s="52"/>
      <c r="AE93" s="52"/>
      <c r="AF93" s="52"/>
      <c r="AG93" s="52"/>
      <c r="AH93" s="52"/>
      <c r="AI93" s="52"/>
      <c r="AJ93" s="182" t="str">
        <f aca="false">IF(B93&lt;&gt;"",SUM(Z93:AI93),"")</f>
        <v/>
      </c>
      <c r="AK93" s="185" t="str">
        <f aca="false">IF(B93&lt;&gt;"",IFERROR(IF((SUMIF(D$20:AI$20, "CLO1", D93:AI93)/AO$6)=0,"",(SUMIF(D$20:AI$20, "CLO1", D93:AI93)/AO$6)),""),"")</f>
        <v/>
      </c>
      <c r="AL93" s="115" t="str">
        <f aca="false">IF(AK93="","",IF(AK93&gt;=B$10,"Y","N"))</f>
        <v/>
      </c>
      <c r="AM93" s="115" t="str">
        <f aca="false">IF(AK93="","",IF(AK93&lt;50%,1,IF(AND(AK93&gt;=50%,AK93&lt;B$10),2,IF(AK93&gt;=B$10,3))))</f>
        <v/>
      </c>
      <c r="AN93" s="185" t="str">
        <f aca="false">IF(B93&lt;&gt;"",IFERROR(IF((SUMIF(D$20:AI$20, "CLO2", D93:AI93)/AO$7)=0,"",(SUMIF(D$20:AI$20, "CLO2", D93:AI93)/AO$7)),""),"")</f>
        <v/>
      </c>
      <c r="AO93" s="115" t="str">
        <f aca="false">IF(AN93="","",IF(AN93&gt;=B$10,"Y","N"))</f>
        <v/>
      </c>
      <c r="AP93" s="115" t="str">
        <f aca="false">IF(AN93="","",IF(AN93&lt;50%,1,IF(AND(AN93&gt;=50%,AN93&lt;B$10),2,IF(AN93&gt;=B$10,3))))</f>
        <v/>
      </c>
      <c r="AQ93" s="185" t="str">
        <f aca="false">IF(B93&lt;&gt;"",IFERROR(IF((SUMIF(D$20:AI$20, "CLO3", D93:AI93)/AO$8)=0,"",(SUMIF(D$20:AI$20, "CLO3", D93:AI93)/AO$8)),""),"")</f>
        <v/>
      </c>
      <c r="AR93" s="115" t="str">
        <f aca="false">IF(AQ93="","",IF(AQ93&gt;=B$10,"Y","N"))</f>
        <v/>
      </c>
      <c r="AS93" s="115" t="str">
        <f aca="false">IF(AQ93="","",IF(AQ93&lt;50%,1,IF(AND(AQ93&gt;=50%,AQ93&lt;B$10),2,IF(AQ93&gt;=B$10,3))))</f>
        <v/>
      </c>
      <c r="AT93" s="185" t="str">
        <f aca="false">IF(B93&lt;&gt;"",IFERROR(IF((SUMIF(D$20:AI$20, "CLO4", D93:AI93)/AO$9)=0,"",(SUMIF(D$20:AI$20, "CLO4", D93:AI93)/AO$9)),""),"")</f>
        <v/>
      </c>
      <c r="AU93" s="115" t="str">
        <f aca="false">IF(AT93="","",IF(AT93&gt;=B$10,"Y","N"))</f>
        <v/>
      </c>
      <c r="AV93" s="115" t="str">
        <f aca="false">IF(AT93="","",IF(AT93&lt;50%,1,IF(AND(AT93&gt;=50%,AT93&lt;B$10),2,IF(AT93&gt;=B$10,3))))</f>
        <v/>
      </c>
      <c r="AW93" s="185" t="str">
        <f aca="false">IF(B93&lt;&gt;"",IFERROR(IF((SUMIF(D$20:AI$20, "CLO5", D93:AI93)/AO$10)=0,"",(SUMIF(D$20:AI$20, "CLO5", D93:AI93)/AO$10)),""),"")</f>
        <v/>
      </c>
      <c r="AX93" s="115" t="str">
        <f aca="false">IF(AW93="","",IF(AW93&gt;=B$10,"Y","N"))</f>
        <v/>
      </c>
      <c r="AY93" s="115" t="str">
        <f aca="false">IF(AW93="","",IF(AW93&lt;50%,1,IF(AND(AW93&gt;=50%,AW93&lt;B$10),2,IF(AW93&gt;=B$10,3))))</f>
        <v/>
      </c>
      <c r="AZ93" s="114" t="str">
        <f aca="false">IF(B93&lt;&gt;"",IFERROR(IF((SUMIF(D$20:AI$20, "CLO6", D93:AI93)/AO$11)=0,"",(SUMIF(D$20:AI$20, "CLO6", D93:AI93)/AO$11)),""),"")</f>
        <v/>
      </c>
      <c r="BA93" s="115" t="str">
        <f aca="false">IF(AZ93="","",IF(AZ93&gt;=B$10,"Y","N"))</f>
        <v/>
      </c>
      <c r="BB93" s="115" t="str">
        <f aca="false">IF(BA93="","",IF(BA93&lt;50%,1,IF(AND(BA93&gt;=50%,BA93&lt;B$10),2,IF(BA93&gt;=B$10,3))))</f>
        <v/>
      </c>
      <c r="BC93" s="114" t="str">
        <f aca="false">IF(B93&lt;&gt;"",IFERROR(IF((SUMIF(D$20:AI$20, "CLO7", D93:AI93)/AO$12)=0,"",(SUMIF(D$20:AI$20, "CLO7", D93:AI93)/AO$12)),""),"")</f>
        <v/>
      </c>
      <c r="BD93" s="115" t="str">
        <f aca="false">IF(BC93="","",IF(BC93&gt;=B$10,"Y","N"))</f>
        <v/>
      </c>
      <c r="BE93" s="115" t="str">
        <f aca="false">IF(BD93="","",IF(BD93&lt;50%,1,IF(AND(BD93&gt;=50%,BD93&lt;B$10),2,IF(BD93&gt;=B$10,3))))</f>
        <v/>
      </c>
      <c r="BF93" s="114" t="str">
        <f aca="false">IF(B93&lt;&gt;"",IFERROR(IF((SUMIF(D$20:AI$20, "CLO8", D93:AI93)/AO$13)=0,"",(SUMIF(D$20:AI$20, "CLO8", D93:AI93)/AO$13)),""),"")</f>
        <v/>
      </c>
      <c r="BG93" s="115" t="str">
        <f aca="false">IF(BF93="","",IF(BF93&gt;=B$10,"Y","N"))</f>
        <v/>
      </c>
      <c r="BH93" s="115" t="str">
        <f aca="false">IF(BG93="","",IF(BG93&lt;50%,1,IF(AND(BG93&gt;=50%,BG93&lt;B$10),2,IF(BG93&gt;=B$10,3))))</f>
        <v/>
      </c>
      <c r="BI93" s="114" t="str">
        <f aca="false">IF(B93&lt;&gt;"",IFERROR(IF((SUMIF(D$20:AI$20, "CLO9", D93:AI93)/AO$14)=0,"",(SUMIF(D$20:AI$20, "CLO9", D93:AI93)/AO$14)),""),"")</f>
        <v/>
      </c>
      <c r="BJ93" s="115" t="str">
        <f aca="false">IF(BI93="","",IF(BI93&gt;=B$10,"Y","N"))</f>
        <v/>
      </c>
      <c r="BK93" s="115" t="str">
        <f aca="false">IF(BJ93="","",IF(BJ93&lt;50%,1,IF(AND(BJ93&gt;=50%,BJ93&lt;B$10),2,IF(BJ93&gt;=B$10,3))))</f>
        <v/>
      </c>
      <c r="BL93" s="114" t="str">
        <f aca="false">IF(B93&lt;&gt;"",IFERROR(IF((SUMIF(D$20:AI$20,"CLO10",D93:AI93)/AO$15)=0,"",(SUMIF(D$20:AI$20,"CLO10",D93:AI93)/AO$15)),""),"")</f>
        <v/>
      </c>
      <c r="BM93" s="115" t="str">
        <f aca="false">IF(BL93="","",IF(BL93&gt;=B$10,"Y","N"))</f>
        <v/>
      </c>
      <c r="BN93" s="115" t="str">
        <f aca="false">IF(BM93="","",IF(BM93&lt;50%,1,IF(AND(BM93&gt;=50%,BM93&lt;B$10),2,IF(BM93&gt;=B$10,3))))</f>
        <v/>
      </c>
    </row>
    <row r="94" customFormat="false" ht="15.75" hidden="false" customHeight="true" outlineLevel="0" collapsed="false">
      <c r="A94" s="184" t="str">
        <f aca="false">IF(A$6="LECTURE","",IF('Database (LECTURE-RES-PRAC)'!A89="","",'Database (LECTURE-RES-PRAC)'!A89))</f>
        <v/>
      </c>
      <c r="B94" s="184" t="str">
        <f aca="false">IF(B$6="LECTURE","",IF('Database (LECTURE-RES-PRAC)'!B89="","",'Database (LECTURE-RES-PRAC)'!B89))</f>
        <v/>
      </c>
      <c r="C94" s="184" t="str">
        <f aca="false">IF(C$6="LECTURE","",IF('Database (LECTURE-RES-PRAC)'!C89="","",'Database (LECTURE-RES-PRAC)'!C89))</f>
        <v/>
      </c>
      <c r="D94" s="52"/>
      <c r="E94" s="52"/>
      <c r="F94" s="52"/>
      <c r="G94" s="52"/>
      <c r="H94" s="52"/>
      <c r="I94" s="52"/>
      <c r="J94" s="52"/>
      <c r="K94" s="52"/>
      <c r="L94" s="52"/>
      <c r="M94" s="52"/>
      <c r="N94" s="181" t="str">
        <f aca="false">IF(B94&lt;&gt;"",SUM(D94:M94),"")</f>
        <v/>
      </c>
      <c r="O94" s="52"/>
      <c r="P94" s="52"/>
      <c r="Q94" s="52"/>
      <c r="R94" s="52"/>
      <c r="S94" s="52"/>
      <c r="T94" s="52"/>
      <c r="U94" s="52"/>
      <c r="V94" s="52"/>
      <c r="W94" s="52"/>
      <c r="X94" s="52"/>
      <c r="Y94" s="181" t="str">
        <f aca="false">IF(B94&lt;&gt;"",SUM(O94:X94),"")</f>
        <v/>
      </c>
      <c r="Z94" s="52"/>
      <c r="AA94" s="52"/>
      <c r="AB94" s="52"/>
      <c r="AC94" s="52"/>
      <c r="AD94" s="52"/>
      <c r="AE94" s="52"/>
      <c r="AF94" s="52"/>
      <c r="AG94" s="52"/>
      <c r="AH94" s="52"/>
      <c r="AI94" s="52"/>
      <c r="AJ94" s="182" t="str">
        <f aca="false">IF(B94&lt;&gt;"",SUM(Z94:AI94),"")</f>
        <v/>
      </c>
      <c r="AK94" s="185" t="str">
        <f aca="false">IF(B94&lt;&gt;"",IFERROR(IF((SUMIF(D$20:AI$20, "CLO1", D94:AI94)/AO$6)=0,"",(SUMIF(D$20:AI$20, "CLO1", D94:AI94)/AO$6)),""),"")</f>
        <v/>
      </c>
      <c r="AL94" s="115" t="str">
        <f aca="false">IF(AK94="","",IF(AK94&gt;=B$10,"Y","N"))</f>
        <v/>
      </c>
      <c r="AM94" s="115" t="str">
        <f aca="false">IF(AK94="","",IF(AK94&lt;50%,1,IF(AND(AK94&gt;=50%,AK94&lt;B$10),2,IF(AK94&gt;=B$10,3))))</f>
        <v/>
      </c>
      <c r="AN94" s="185" t="str">
        <f aca="false">IF(B94&lt;&gt;"",IFERROR(IF((SUMIF(D$20:AI$20, "CLO2", D94:AI94)/AO$7)=0,"",(SUMIF(D$20:AI$20, "CLO2", D94:AI94)/AO$7)),""),"")</f>
        <v/>
      </c>
      <c r="AO94" s="115" t="str">
        <f aca="false">IF(AN94="","",IF(AN94&gt;=B$10,"Y","N"))</f>
        <v/>
      </c>
      <c r="AP94" s="115" t="str">
        <f aca="false">IF(AN94="","",IF(AN94&lt;50%,1,IF(AND(AN94&gt;=50%,AN94&lt;B$10),2,IF(AN94&gt;=B$10,3))))</f>
        <v/>
      </c>
      <c r="AQ94" s="185" t="str">
        <f aca="false">IF(B94&lt;&gt;"",IFERROR(IF((SUMIF(D$20:AI$20, "CLO3", D94:AI94)/AO$8)=0,"",(SUMIF(D$20:AI$20, "CLO3", D94:AI94)/AO$8)),""),"")</f>
        <v/>
      </c>
      <c r="AR94" s="115" t="str">
        <f aca="false">IF(AQ94="","",IF(AQ94&gt;=B$10,"Y","N"))</f>
        <v/>
      </c>
      <c r="AS94" s="115" t="str">
        <f aca="false">IF(AQ94="","",IF(AQ94&lt;50%,1,IF(AND(AQ94&gt;=50%,AQ94&lt;B$10),2,IF(AQ94&gt;=B$10,3))))</f>
        <v/>
      </c>
      <c r="AT94" s="185" t="str">
        <f aca="false">IF(B94&lt;&gt;"",IFERROR(IF((SUMIF(D$20:AI$20, "CLO4", D94:AI94)/AO$9)=0,"",(SUMIF(D$20:AI$20, "CLO4", D94:AI94)/AO$9)),""),"")</f>
        <v/>
      </c>
      <c r="AU94" s="115" t="str">
        <f aca="false">IF(AT94="","",IF(AT94&gt;=B$10,"Y","N"))</f>
        <v/>
      </c>
      <c r="AV94" s="115" t="str">
        <f aca="false">IF(AT94="","",IF(AT94&lt;50%,1,IF(AND(AT94&gt;=50%,AT94&lt;B$10),2,IF(AT94&gt;=B$10,3))))</f>
        <v/>
      </c>
      <c r="AW94" s="185" t="str">
        <f aca="false">IF(B94&lt;&gt;"",IFERROR(IF((SUMIF(D$20:AI$20, "CLO5", D94:AI94)/AO$10)=0,"",(SUMIF(D$20:AI$20, "CLO5", D94:AI94)/AO$10)),""),"")</f>
        <v/>
      </c>
      <c r="AX94" s="115" t="str">
        <f aca="false">IF(AW94="","",IF(AW94&gt;=B$10,"Y","N"))</f>
        <v/>
      </c>
      <c r="AY94" s="115" t="str">
        <f aca="false">IF(AW94="","",IF(AW94&lt;50%,1,IF(AND(AW94&gt;=50%,AW94&lt;B$10),2,IF(AW94&gt;=B$10,3))))</f>
        <v/>
      </c>
      <c r="AZ94" s="114" t="str">
        <f aca="false">IF(B94&lt;&gt;"",IFERROR(IF((SUMIF(D$20:AI$20, "CLO6", D94:AI94)/AO$11)=0,"",(SUMIF(D$20:AI$20, "CLO6", D94:AI94)/AO$11)),""),"")</f>
        <v/>
      </c>
      <c r="BA94" s="115" t="str">
        <f aca="false">IF(AZ94="","",IF(AZ94&gt;=B$10,"Y","N"))</f>
        <v/>
      </c>
      <c r="BB94" s="115" t="str">
        <f aca="false">IF(BA94="","",IF(BA94&lt;50%,1,IF(AND(BA94&gt;=50%,BA94&lt;B$10),2,IF(BA94&gt;=B$10,3))))</f>
        <v/>
      </c>
      <c r="BC94" s="114" t="str">
        <f aca="false">IF(B94&lt;&gt;"",IFERROR(IF((SUMIF(D$20:AI$20, "CLO7", D94:AI94)/AO$12)=0,"",(SUMIF(D$20:AI$20, "CLO7", D94:AI94)/AO$12)),""),"")</f>
        <v/>
      </c>
      <c r="BD94" s="115" t="str">
        <f aca="false">IF(BC94="","",IF(BC94&gt;=B$10,"Y","N"))</f>
        <v/>
      </c>
      <c r="BE94" s="115" t="str">
        <f aca="false">IF(BD94="","",IF(BD94&lt;50%,1,IF(AND(BD94&gt;=50%,BD94&lt;B$10),2,IF(BD94&gt;=B$10,3))))</f>
        <v/>
      </c>
      <c r="BF94" s="114" t="str">
        <f aca="false">IF(B94&lt;&gt;"",IFERROR(IF((SUMIF(D$20:AI$20, "CLO8", D94:AI94)/AO$13)=0,"",(SUMIF(D$20:AI$20, "CLO8", D94:AI94)/AO$13)),""),"")</f>
        <v/>
      </c>
      <c r="BG94" s="115" t="str">
        <f aca="false">IF(BF94="","",IF(BF94&gt;=B$10,"Y","N"))</f>
        <v/>
      </c>
      <c r="BH94" s="115" t="str">
        <f aca="false">IF(BG94="","",IF(BG94&lt;50%,1,IF(AND(BG94&gt;=50%,BG94&lt;B$10),2,IF(BG94&gt;=B$10,3))))</f>
        <v/>
      </c>
      <c r="BI94" s="114" t="str">
        <f aca="false">IF(B94&lt;&gt;"",IFERROR(IF((SUMIF(D$20:AI$20, "CLO9", D94:AI94)/AO$14)=0,"",(SUMIF(D$20:AI$20, "CLO9", D94:AI94)/AO$14)),""),"")</f>
        <v/>
      </c>
      <c r="BJ94" s="115" t="str">
        <f aca="false">IF(BI94="","",IF(BI94&gt;=B$10,"Y","N"))</f>
        <v/>
      </c>
      <c r="BK94" s="115" t="str">
        <f aca="false">IF(BJ94="","",IF(BJ94&lt;50%,1,IF(AND(BJ94&gt;=50%,BJ94&lt;B$10),2,IF(BJ94&gt;=B$10,3))))</f>
        <v/>
      </c>
      <c r="BL94" s="114" t="str">
        <f aca="false">IF(B94&lt;&gt;"",IFERROR(IF((SUMIF(D$20:AI$20,"CLO10",D94:AI94)/AO$15)=0,"",(SUMIF(D$20:AI$20,"CLO10",D94:AI94)/AO$15)),""),"")</f>
        <v/>
      </c>
      <c r="BM94" s="115" t="str">
        <f aca="false">IF(BL94="","",IF(BL94&gt;=B$10,"Y","N"))</f>
        <v/>
      </c>
      <c r="BN94" s="115" t="str">
        <f aca="false">IF(BM94="","",IF(BM94&lt;50%,1,IF(AND(BM94&gt;=50%,BM94&lt;B$10),2,IF(BM94&gt;=B$10,3))))</f>
        <v/>
      </c>
    </row>
    <row r="95" customFormat="false" ht="15.75" hidden="false" customHeight="true" outlineLevel="0" collapsed="false">
      <c r="A95" s="184" t="str">
        <f aca="false">IF(A$6="LECTURE","",IF('Database (LECTURE-RES-PRAC)'!A90="","",'Database (LECTURE-RES-PRAC)'!A90))</f>
        <v/>
      </c>
      <c r="B95" s="184" t="str">
        <f aca="false">IF(B$6="LECTURE","",IF('Database (LECTURE-RES-PRAC)'!B90="","",'Database (LECTURE-RES-PRAC)'!B90))</f>
        <v/>
      </c>
      <c r="C95" s="184" t="str">
        <f aca="false">IF(C$6="LECTURE","",IF('Database (LECTURE-RES-PRAC)'!C90="","",'Database (LECTURE-RES-PRAC)'!C90))</f>
        <v/>
      </c>
      <c r="D95" s="52"/>
      <c r="E95" s="52"/>
      <c r="F95" s="52"/>
      <c r="G95" s="52"/>
      <c r="H95" s="52"/>
      <c r="I95" s="52"/>
      <c r="J95" s="52"/>
      <c r="K95" s="52"/>
      <c r="L95" s="52"/>
      <c r="M95" s="52"/>
      <c r="N95" s="181" t="str">
        <f aca="false">IF(B95&lt;&gt;"",SUM(D95:M95),"")</f>
        <v/>
      </c>
      <c r="O95" s="52"/>
      <c r="P95" s="52"/>
      <c r="Q95" s="52"/>
      <c r="R95" s="52"/>
      <c r="S95" s="52"/>
      <c r="T95" s="52"/>
      <c r="U95" s="52"/>
      <c r="V95" s="52"/>
      <c r="W95" s="52"/>
      <c r="X95" s="52"/>
      <c r="Y95" s="181" t="str">
        <f aca="false">IF(B95&lt;&gt;"",SUM(O95:X95),"")</f>
        <v/>
      </c>
      <c r="Z95" s="52"/>
      <c r="AA95" s="52"/>
      <c r="AB95" s="52"/>
      <c r="AC95" s="52"/>
      <c r="AD95" s="52"/>
      <c r="AE95" s="52"/>
      <c r="AF95" s="52"/>
      <c r="AG95" s="52"/>
      <c r="AH95" s="52"/>
      <c r="AI95" s="52"/>
      <c r="AJ95" s="182" t="str">
        <f aca="false">IF(B95&lt;&gt;"",SUM(Z95:AI95),"")</f>
        <v/>
      </c>
      <c r="AK95" s="185" t="str">
        <f aca="false">IF(B95&lt;&gt;"",IFERROR(IF((SUMIF(D$20:AI$20, "CLO1", D95:AI95)/AO$6)=0,"",(SUMIF(D$20:AI$20, "CLO1", D95:AI95)/AO$6)),""),"")</f>
        <v/>
      </c>
      <c r="AL95" s="115" t="str">
        <f aca="false">IF(AK95="","",IF(AK95&gt;=B$10,"Y","N"))</f>
        <v/>
      </c>
      <c r="AM95" s="115" t="str">
        <f aca="false">IF(AK95="","",IF(AK95&lt;50%,1,IF(AND(AK95&gt;=50%,AK95&lt;B$10),2,IF(AK95&gt;=B$10,3))))</f>
        <v/>
      </c>
      <c r="AN95" s="185" t="str">
        <f aca="false">IF(B95&lt;&gt;"",IFERROR(IF((SUMIF(D$20:AI$20, "CLO2", D95:AI95)/AO$7)=0,"",(SUMIF(D$20:AI$20, "CLO2", D95:AI95)/AO$7)),""),"")</f>
        <v/>
      </c>
      <c r="AO95" s="115" t="str">
        <f aca="false">IF(AN95="","",IF(AN95&gt;=B$10,"Y","N"))</f>
        <v/>
      </c>
      <c r="AP95" s="115" t="str">
        <f aca="false">IF(AN95="","",IF(AN95&lt;50%,1,IF(AND(AN95&gt;=50%,AN95&lt;B$10),2,IF(AN95&gt;=B$10,3))))</f>
        <v/>
      </c>
      <c r="AQ95" s="185" t="str">
        <f aca="false">IF(B95&lt;&gt;"",IFERROR(IF((SUMIF(D$20:AI$20, "CLO3", D95:AI95)/AO$8)=0,"",(SUMIF(D$20:AI$20, "CLO3", D95:AI95)/AO$8)),""),"")</f>
        <v/>
      </c>
      <c r="AR95" s="115" t="str">
        <f aca="false">IF(AQ95="","",IF(AQ95&gt;=B$10,"Y","N"))</f>
        <v/>
      </c>
      <c r="AS95" s="115" t="str">
        <f aca="false">IF(AQ95="","",IF(AQ95&lt;50%,1,IF(AND(AQ95&gt;=50%,AQ95&lt;B$10),2,IF(AQ95&gt;=B$10,3))))</f>
        <v/>
      </c>
      <c r="AT95" s="185" t="str">
        <f aca="false">IF(B95&lt;&gt;"",IFERROR(IF((SUMIF(D$20:AI$20, "CLO4", D95:AI95)/AO$9)=0,"",(SUMIF(D$20:AI$20, "CLO4", D95:AI95)/AO$9)),""),"")</f>
        <v/>
      </c>
      <c r="AU95" s="115" t="str">
        <f aca="false">IF(AT95="","",IF(AT95&gt;=B$10,"Y","N"))</f>
        <v/>
      </c>
      <c r="AV95" s="115" t="str">
        <f aca="false">IF(AT95="","",IF(AT95&lt;50%,1,IF(AND(AT95&gt;=50%,AT95&lt;B$10),2,IF(AT95&gt;=B$10,3))))</f>
        <v/>
      </c>
      <c r="AW95" s="185" t="str">
        <f aca="false">IF(B95&lt;&gt;"",IFERROR(IF((SUMIF(D$20:AI$20, "CLO5", D95:AI95)/AO$10)=0,"",(SUMIF(D$20:AI$20, "CLO5", D95:AI95)/AO$10)),""),"")</f>
        <v/>
      </c>
      <c r="AX95" s="115" t="str">
        <f aca="false">IF(AW95="","",IF(AW95&gt;=B$10,"Y","N"))</f>
        <v/>
      </c>
      <c r="AY95" s="115" t="str">
        <f aca="false">IF(AW95="","",IF(AW95&lt;50%,1,IF(AND(AW95&gt;=50%,AW95&lt;B$10),2,IF(AW95&gt;=B$10,3))))</f>
        <v/>
      </c>
      <c r="AZ95" s="114" t="str">
        <f aca="false">IF(B95&lt;&gt;"",IFERROR(IF((SUMIF(D$20:AI$20, "CLO6", D95:AI95)/AO$11)=0,"",(SUMIF(D$20:AI$20, "CLO6", D95:AI95)/AO$11)),""),"")</f>
        <v/>
      </c>
      <c r="BA95" s="115" t="str">
        <f aca="false">IF(AZ95="","",IF(AZ95&gt;=B$10,"Y","N"))</f>
        <v/>
      </c>
      <c r="BB95" s="115" t="str">
        <f aca="false">IF(BA95="","",IF(BA95&lt;50%,1,IF(AND(BA95&gt;=50%,BA95&lt;B$10),2,IF(BA95&gt;=B$10,3))))</f>
        <v/>
      </c>
      <c r="BC95" s="114" t="str">
        <f aca="false">IF(B95&lt;&gt;"",IFERROR(IF((SUMIF(D$20:AI$20, "CLO7", D95:AI95)/AO$12)=0,"",(SUMIF(D$20:AI$20, "CLO7", D95:AI95)/AO$12)),""),"")</f>
        <v/>
      </c>
      <c r="BD95" s="115" t="str">
        <f aca="false">IF(BC95="","",IF(BC95&gt;=B$10,"Y","N"))</f>
        <v/>
      </c>
      <c r="BE95" s="115" t="str">
        <f aca="false">IF(BD95="","",IF(BD95&lt;50%,1,IF(AND(BD95&gt;=50%,BD95&lt;B$10),2,IF(BD95&gt;=B$10,3))))</f>
        <v/>
      </c>
      <c r="BF95" s="114" t="str">
        <f aca="false">IF(B95&lt;&gt;"",IFERROR(IF((SUMIF(D$20:AI$20, "CLO8", D95:AI95)/AO$13)=0,"",(SUMIF(D$20:AI$20, "CLO8", D95:AI95)/AO$13)),""),"")</f>
        <v/>
      </c>
      <c r="BG95" s="115" t="str">
        <f aca="false">IF(BF95="","",IF(BF95&gt;=B$10,"Y","N"))</f>
        <v/>
      </c>
      <c r="BH95" s="115" t="str">
        <f aca="false">IF(BG95="","",IF(BG95&lt;50%,1,IF(AND(BG95&gt;=50%,BG95&lt;B$10),2,IF(BG95&gt;=B$10,3))))</f>
        <v/>
      </c>
      <c r="BI95" s="114" t="str">
        <f aca="false">IF(B95&lt;&gt;"",IFERROR(IF((SUMIF(D$20:AI$20, "CLO9", D95:AI95)/AO$14)=0,"",(SUMIF(D$20:AI$20, "CLO9", D95:AI95)/AO$14)),""),"")</f>
        <v/>
      </c>
      <c r="BJ95" s="115" t="str">
        <f aca="false">IF(BI95="","",IF(BI95&gt;=B$10,"Y","N"))</f>
        <v/>
      </c>
      <c r="BK95" s="115" t="str">
        <f aca="false">IF(BJ95="","",IF(BJ95&lt;50%,1,IF(AND(BJ95&gt;=50%,BJ95&lt;B$10),2,IF(BJ95&gt;=B$10,3))))</f>
        <v/>
      </c>
      <c r="BL95" s="114" t="str">
        <f aca="false">IF(B95&lt;&gt;"",IFERROR(IF((SUMIF(D$20:AI$20,"CLO10",D95:AI95)/AO$15)=0,"",(SUMIF(D$20:AI$20,"CLO10",D95:AI95)/AO$15)),""),"")</f>
        <v/>
      </c>
      <c r="BM95" s="115" t="str">
        <f aca="false">IF(BL95="","",IF(BL95&gt;=B$10,"Y","N"))</f>
        <v/>
      </c>
      <c r="BN95" s="115" t="str">
        <f aca="false">IF(BM95="","",IF(BM95&lt;50%,1,IF(AND(BM95&gt;=50%,BM95&lt;B$10),2,IF(BM95&gt;=B$10,3))))</f>
        <v/>
      </c>
    </row>
    <row r="96" customFormat="false" ht="15.75" hidden="false" customHeight="true" outlineLevel="0" collapsed="false">
      <c r="A96" s="184" t="str">
        <f aca="false">IF(A$6="LECTURE","",IF('Database (LECTURE-RES-PRAC)'!A91="","",'Database (LECTURE-RES-PRAC)'!A91))</f>
        <v/>
      </c>
      <c r="B96" s="184" t="str">
        <f aca="false">IF(B$6="LECTURE","",IF('Database (LECTURE-RES-PRAC)'!B91="","",'Database (LECTURE-RES-PRAC)'!B91))</f>
        <v/>
      </c>
      <c r="C96" s="184" t="str">
        <f aca="false">IF(C$6="LECTURE","",IF('Database (LECTURE-RES-PRAC)'!C91="","",'Database (LECTURE-RES-PRAC)'!C91))</f>
        <v/>
      </c>
      <c r="D96" s="52"/>
      <c r="E96" s="52"/>
      <c r="F96" s="52"/>
      <c r="G96" s="52"/>
      <c r="H96" s="52"/>
      <c r="I96" s="52"/>
      <c r="J96" s="52"/>
      <c r="K96" s="52"/>
      <c r="L96" s="52"/>
      <c r="M96" s="52"/>
      <c r="N96" s="181" t="str">
        <f aca="false">IF(B96&lt;&gt;"",SUM(D96:M96),"")</f>
        <v/>
      </c>
      <c r="O96" s="52"/>
      <c r="P96" s="52"/>
      <c r="Q96" s="52"/>
      <c r="R96" s="52"/>
      <c r="S96" s="52"/>
      <c r="T96" s="52"/>
      <c r="U96" s="52"/>
      <c r="V96" s="52"/>
      <c r="W96" s="52"/>
      <c r="X96" s="52"/>
      <c r="Y96" s="181" t="str">
        <f aca="false">IF(B96&lt;&gt;"",SUM(O96:X96),"")</f>
        <v/>
      </c>
      <c r="Z96" s="52"/>
      <c r="AA96" s="52"/>
      <c r="AB96" s="52"/>
      <c r="AC96" s="52"/>
      <c r="AD96" s="52"/>
      <c r="AE96" s="52"/>
      <c r="AF96" s="52"/>
      <c r="AG96" s="52"/>
      <c r="AH96" s="52"/>
      <c r="AI96" s="52"/>
      <c r="AJ96" s="182" t="str">
        <f aca="false">IF(B96&lt;&gt;"",SUM(Z96:AI96),"")</f>
        <v/>
      </c>
      <c r="AK96" s="185" t="str">
        <f aca="false">IF(B96&lt;&gt;"",IFERROR(IF((SUMIF(D$20:AI$20, "CLO1", D96:AI96)/AO$6)=0,"",(SUMIF(D$20:AI$20, "CLO1", D96:AI96)/AO$6)),""),"")</f>
        <v/>
      </c>
      <c r="AL96" s="115" t="str">
        <f aca="false">IF(AK96="","",IF(AK96&gt;=B$10,"Y","N"))</f>
        <v/>
      </c>
      <c r="AM96" s="115" t="str">
        <f aca="false">IF(AK96="","",IF(AK96&lt;50%,1,IF(AND(AK96&gt;=50%,AK96&lt;B$10),2,IF(AK96&gt;=B$10,3))))</f>
        <v/>
      </c>
      <c r="AN96" s="185" t="str">
        <f aca="false">IF(B96&lt;&gt;"",IFERROR(IF((SUMIF(D$20:AI$20, "CLO2", D96:AI96)/AO$7)=0,"",(SUMIF(D$20:AI$20, "CLO2", D96:AI96)/AO$7)),""),"")</f>
        <v/>
      </c>
      <c r="AO96" s="115" t="str">
        <f aca="false">IF(AN96="","",IF(AN96&gt;=B$10,"Y","N"))</f>
        <v/>
      </c>
      <c r="AP96" s="115" t="str">
        <f aca="false">IF(AN96="","",IF(AN96&lt;50%,1,IF(AND(AN96&gt;=50%,AN96&lt;B$10),2,IF(AN96&gt;=B$10,3))))</f>
        <v/>
      </c>
      <c r="AQ96" s="185" t="str">
        <f aca="false">IF(B96&lt;&gt;"",IFERROR(IF((SUMIF(D$20:AI$20, "CLO3", D96:AI96)/AO$8)=0,"",(SUMIF(D$20:AI$20, "CLO3", D96:AI96)/AO$8)),""),"")</f>
        <v/>
      </c>
      <c r="AR96" s="115" t="str">
        <f aca="false">IF(AQ96="","",IF(AQ96&gt;=B$10,"Y","N"))</f>
        <v/>
      </c>
      <c r="AS96" s="115" t="str">
        <f aca="false">IF(AQ96="","",IF(AQ96&lt;50%,1,IF(AND(AQ96&gt;=50%,AQ96&lt;B$10),2,IF(AQ96&gt;=B$10,3))))</f>
        <v/>
      </c>
      <c r="AT96" s="185" t="str">
        <f aca="false">IF(B96&lt;&gt;"",IFERROR(IF((SUMIF(D$20:AI$20, "CLO4", D96:AI96)/AO$9)=0,"",(SUMIF(D$20:AI$20, "CLO4", D96:AI96)/AO$9)),""),"")</f>
        <v/>
      </c>
      <c r="AU96" s="115" t="str">
        <f aca="false">IF(AT96="","",IF(AT96&gt;=B$10,"Y","N"))</f>
        <v/>
      </c>
      <c r="AV96" s="115" t="str">
        <f aca="false">IF(AT96="","",IF(AT96&lt;50%,1,IF(AND(AT96&gt;=50%,AT96&lt;B$10),2,IF(AT96&gt;=B$10,3))))</f>
        <v/>
      </c>
      <c r="AW96" s="185" t="str">
        <f aca="false">IF(B96&lt;&gt;"",IFERROR(IF((SUMIF(D$20:AI$20, "CLO5", D96:AI96)/AO$10)=0,"",(SUMIF(D$20:AI$20, "CLO5", D96:AI96)/AO$10)),""),"")</f>
        <v/>
      </c>
      <c r="AX96" s="115" t="str">
        <f aca="false">IF(AW96="","",IF(AW96&gt;=B$10,"Y","N"))</f>
        <v/>
      </c>
      <c r="AY96" s="115" t="str">
        <f aca="false">IF(AW96="","",IF(AW96&lt;50%,1,IF(AND(AW96&gt;=50%,AW96&lt;B$10),2,IF(AW96&gt;=B$10,3))))</f>
        <v/>
      </c>
      <c r="AZ96" s="114" t="str">
        <f aca="false">IF(B96&lt;&gt;"",IFERROR(IF((SUMIF(D$20:AI$20, "CLO6", D96:AI96)/AO$11)=0,"",(SUMIF(D$20:AI$20, "CLO6", D96:AI96)/AO$11)),""),"")</f>
        <v/>
      </c>
      <c r="BA96" s="115" t="str">
        <f aca="false">IF(AZ96="","",IF(AZ96&gt;=B$10,"Y","N"))</f>
        <v/>
      </c>
      <c r="BB96" s="115" t="str">
        <f aca="false">IF(BA96="","",IF(BA96&lt;50%,1,IF(AND(BA96&gt;=50%,BA96&lt;B$10),2,IF(BA96&gt;=B$10,3))))</f>
        <v/>
      </c>
      <c r="BC96" s="114" t="str">
        <f aca="false">IF(B96&lt;&gt;"",IFERROR(IF((SUMIF(D$20:AI$20, "CLO7", D96:AI96)/AO$12)=0,"",(SUMIF(D$20:AI$20, "CLO7", D96:AI96)/AO$12)),""),"")</f>
        <v/>
      </c>
      <c r="BD96" s="115" t="str">
        <f aca="false">IF(BC96="","",IF(BC96&gt;=B$10,"Y","N"))</f>
        <v/>
      </c>
      <c r="BE96" s="115" t="str">
        <f aca="false">IF(BD96="","",IF(BD96&lt;50%,1,IF(AND(BD96&gt;=50%,BD96&lt;B$10),2,IF(BD96&gt;=B$10,3))))</f>
        <v/>
      </c>
      <c r="BF96" s="114" t="str">
        <f aca="false">IF(B96&lt;&gt;"",IFERROR(IF((SUMIF(D$20:AI$20, "CLO8", D96:AI96)/AO$13)=0,"",(SUMIF(D$20:AI$20, "CLO8", D96:AI96)/AO$13)),""),"")</f>
        <v/>
      </c>
      <c r="BG96" s="115" t="str">
        <f aca="false">IF(BF96="","",IF(BF96&gt;=B$10,"Y","N"))</f>
        <v/>
      </c>
      <c r="BH96" s="115" t="str">
        <f aca="false">IF(BG96="","",IF(BG96&lt;50%,1,IF(AND(BG96&gt;=50%,BG96&lt;B$10),2,IF(BG96&gt;=B$10,3))))</f>
        <v/>
      </c>
      <c r="BI96" s="114" t="str">
        <f aca="false">IF(B96&lt;&gt;"",IFERROR(IF((SUMIF(D$20:AI$20, "CLO9", D96:AI96)/AO$14)=0,"",(SUMIF(D$20:AI$20, "CLO9", D96:AI96)/AO$14)),""),"")</f>
        <v/>
      </c>
      <c r="BJ96" s="115" t="str">
        <f aca="false">IF(BI96="","",IF(BI96&gt;=B$10,"Y","N"))</f>
        <v/>
      </c>
      <c r="BK96" s="115" t="str">
        <f aca="false">IF(BJ96="","",IF(BJ96&lt;50%,1,IF(AND(BJ96&gt;=50%,BJ96&lt;B$10),2,IF(BJ96&gt;=B$10,3))))</f>
        <v/>
      </c>
      <c r="BL96" s="114" t="str">
        <f aca="false">IF(B96&lt;&gt;"",IFERROR(IF((SUMIF(D$20:AI$20,"CLO10",D96:AI96)/AO$15)=0,"",(SUMIF(D$20:AI$20,"CLO10",D96:AI96)/AO$15)),""),"")</f>
        <v/>
      </c>
      <c r="BM96" s="115" t="str">
        <f aca="false">IF(BL96="","",IF(BL96&gt;=B$10,"Y","N"))</f>
        <v/>
      </c>
      <c r="BN96" s="115" t="str">
        <f aca="false">IF(BM96="","",IF(BM96&lt;50%,1,IF(AND(BM96&gt;=50%,BM96&lt;B$10),2,IF(BM96&gt;=B$10,3))))</f>
        <v/>
      </c>
    </row>
    <row r="97" customFormat="false" ht="15.75" hidden="false" customHeight="true" outlineLevel="0" collapsed="false">
      <c r="A97" s="184" t="str">
        <f aca="false">IF(A$6="LECTURE","",IF('Database (LECTURE-RES-PRAC)'!A92="","",'Database (LECTURE-RES-PRAC)'!A92))</f>
        <v/>
      </c>
      <c r="B97" s="184" t="str">
        <f aca="false">IF(B$6="LECTURE","",IF('Database (LECTURE-RES-PRAC)'!B92="","",'Database (LECTURE-RES-PRAC)'!B92))</f>
        <v/>
      </c>
      <c r="C97" s="184" t="str">
        <f aca="false">IF(C$6="LECTURE","",IF('Database (LECTURE-RES-PRAC)'!C92="","",'Database (LECTURE-RES-PRAC)'!C92))</f>
        <v/>
      </c>
      <c r="D97" s="52"/>
      <c r="E97" s="52"/>
      <c r="F97" s="52"/>
      <c r="G97" s="52"/>
      <c r="H97" s="52"/>
      <c r="I97" s="52"/>
      <c r="J97" s="52"/>
      <c r="K97" s="52"/>
      <c r="L97" s="52"/>
      <c r="M97" s="52"/>
      <c r="N97" s="181" t="str">
        <f aca="false">IF(B97&lt;&gt;"",SUM(D97:M97),"")</f>
        <v/>
      </c>
      <c r="O97" s="52"/>
      <c r="P97" s="52"/>
      <c r="Q97" s="52"/>
      <c r="R97" s="52"/>
      <c r="S97" s="52"/>
      <c r="T97" s="52"/>
      <c r="U97" s="52"/>
      <c r="V97" s="52"/>
      <c r="W97" s="52"/>
      <c r="X97" s="52"/>
      <c r="Y97" s="181" t="str">
        <f aca="false">IF(B97&lt;&gt;"",SUM(O97:X97),"")</f>
        <v/>
      </c>
      <c r="Z97" s="52"/>
      <c r="AA97" s="52"/>
      <c r="AB97" s="52"/>
      <c r="AC97" s="52"/>
      <c r="AD97" s="52"/>
      <c r="AE97" s="52"/>
      <c r="AF97" s="52"/>
      <c r="AG97" s="52"/>
      <c r="AH97" s="52"/>
      <c r="AI97" s="52"/>
      <c r="AJ97" s="182" t="str">
        <f aca="false">IF(B97&lt;&gt;"",SUM(Z97:AI97),"")</f>
        <v/>
      </c>
      <c r="AK97" s="185" t="str">
        <f aca="false">IF(B97&lt;&gt;"",IFERROR(IF((SUMIF(D$20:AI$20, "CLO1", D97:AI97)/AO$6)=0,"",(SUMIF(D$20:AI$20, "CLO1", D97:AI97)/AO$6)),""),"")</f>
        <v/>
      </c>
      <c r="AL97" s="115" t="str">
        <f aca="false">IF(AK97="","",IF(AK97&gt;=B$10,"Y","N"))</f>
        <v/>
      </c>
      <c r="AM97" s="115" t="str">
        <f aca="false">IF(AK97="","",IF(AK97&lt;50%,1,IF(AND(AK97&gt;=50%,AK97&lt;B$10),2,IF(AK97&gt;=B$10,3))))</f>
        <v/>
      </c>
      <c r="AN97" s="185" t="str">
        <f aca="false">IF(B97&lt;&gt;"",IFERROR(IF((SUMIF(D$20:AI$20, "CLO2", D97:AI97)/AO$7)=0,"",(SUMIF(D$20:AI$20, "CLO2", D97:AI97)/AO$7)),""),"")</f>
        <v/>
      </c>
      <c r="AO97" s="115" t="str">
        <f aca="false">IF(AN97="","",IF(AN97&gt;=B$10,"Y","N"))</f>
        <v/>
      </c>
      <c r="AP97" s="115" t="str">
        <f aca="false">IF(AN97="","",IF(AN97&lt;50%,1,IF(AND(AN97&gt;=50%,AN97&lt;B$10),2,IF(AN97&gt;=B$10,3))))</f>
        <v/>
      </c>
      <c r="AQ97" s="185" t="str">
        <f aca="false">IF(B97&lt;&gt;"",IFERROR(IF((SUMIF(D$20:AI$20, "CLO3", D97:AI97)/AO$8)=0,"",(SUMIF(D$20:AI$20, "CLO3", D97:AI97)/AO$8)),""),"")</f>
        <v/>
      </c>
      <c r="AR97" s="115" t="str">
        <f aca="false">IF(AQ97="","",IF(AQ97&gt;=B$10,"Y","N"))</f>
        <v/>
      </c>
      <c r="AS97" s="115" t="str">
        <f aca="false">IF(AQ97="","",IF(AQ97&lt;50%,1,IF(AND(AQ97&gt;=50%,AQ97&lt;B$10),2,IF(AQ97&gt;=B$10,3))))</f>
        <v/>
      </c>
      <c r="AT97" s="185" t="str">
        <f aca="false">IF(B97&lt;&gt;"",IFERROR(IF((SUMIF(D$20:AI$20, "CLO4", D97:AI97)/AO$9)=0,"",(SUMIF(D$20:AI$20, "CLO4", D97:AI97)/AO$9)),""),"")</f>
        <v/>
      </c>
      <c r="AU97" s="115" t="str">
        <f aca="false">IF(AT97="","",IF(AT97&gt;=B$10,"Y","N"))</f>
        <v/>
      </c>
      <c r="AV97" s="115" t="str">
        <f aca="false">IF(AT97="","",IF(AT97&lt;50%,1,IF(AND(AT97&gt;=50%,AT97&lt;B$10),2,IF(AT97&gt;=B$10,3))))</f>
        <v/>
      </c>
      <c r="AW97" s="185" t="str">
        <f aca="false">IF(B97&lt;&gt;"",IFERROR(IF((SUMIF(D$20:AI$20, "CLO5", D97:AI97)/AO$10)=0,"",(SUMIF(D$20:AI$20, "CLO5", D97:AI97)/AO$10)),""),"")</f>
        <v/>
      </c>
      <c r="AX97" s="115" t="str">
        <f aca="false">IF(AW97="","",IF(AW97&gt;=B$10,"Y","N"))</f>
        <v/>
      </c>
      <c r="AY97" s="115" t="str">
        <f aca="false">IF(AW97="","",IF(AW97&lt;50%,1,IF(AND(AW97&gt;=50%,AW97&lt;B$10),2,IF(AW97&gt;=B$10,3))))</f>
        <v/>
      </c>
      <c r="AZ97" s="114" t="str">
        <f aca="false">IF(B97&lt;&gt;"",IFERROR(IF((SUMIF(D$20:AI$20, "CLO6", D97:AI97)/AO$11)=0,"",(SUMIF(D$20:AI$20, "CLO6", D97:AI97)/AO$11)),""),"")</f>
        <v/>
      </c>
      <c r="BA97" s="115" t="str">
        <f aca="false">IF(AZ97="","",IF(AZ97&gt;=B$10,"Y","N"))</f>
        <v/>
      </c>
      <c r="BB97" s="115" t="str">
        <f aca="false">IF(BA97="","",IF(BA97&lt;50%,1,IF(AND(BA97&gt;=50%,BA97&lt;B$10),2,IF(BA97&gt;=B$10,3))))</f>
        <v/>
      </c>
      <c r="BC97" s="114" t="str">
        <f aca="false">IF(B97&lt;&gt;"",IFERROR(IF((SUMIF(D$20:AI$20, "CLO7", D97:AI97)/AO$12)=0,"",(SUMIF(D$20:AI$20, "CLO7", D97:AI97)/AO$12)),""),"")</f>
        <v/>
      </c>
      <c r="BD97" s="115" t="str">
        <f aca="false">IF(BC97="","",IF(BC97&gt;=B$10,"Y","N"))</f>
        <v/>
      </c>
      <c r="BE97" s="115" t="str">
        <f aca="false">IF(BD97="","",IF(BD97&lt;50%,1,IF(AND(BD97&gt;=50%,BD97&lt;B$10),2,IF(BD97&gt;=B$10,3))))</f>
        <v/>
      </c>
      <c r="BF97" s="114" t="str">
        <f aca="false">IF(B97&lt;&gt;"",IFERROR(IF((SUMIF(D$20:AI$20, "CLO8", D97:AI97)/AO$13)=0,"",(SUMIF(D$20:AI$20, "CLO8", D97:AI97)/AO$13)),""),"")</f>
        <v/>
      </c>
      <c r="BG97" s="115" t="str">
        <f aca="false">IF(BF97="","",IF(BF97&gt;=B$10,"Y","N"))</f>
        <v/>
      </c>
      <c r="BH97" s="115" t="str">
        <f aca="false">IF(BG97="","",IF(BG97&lt;50%,1,IF(AND(BG97&gt;=50%,BG97&lt;B$10),2,IF(BG97&gt;=B$10,3))))</f>
        <v/>
      </c>
      <c r="BI97" s="114" t="str">
        <f aca="false">IF(B97&lt;&gt;"",IFERROR(IF((SUMIF(D$20:AI$20, "CLO9", D97:AI97)/AO$14)=0,"",(SUMIF(D$20:AI$20, "CLO9", D97:AI97)/AO$14)),""),"")</f>
        <v/>
      </c>
      <c r="BJ97" s="115" t="str">
        <f aca="false">IF(BI97="","",IF(BI97&gt;=B$10,"Y","N"))</f>
        <v/>
      </c>
      <c r="BK97" s="115" t="str">
        <f aca="false">IF(BJ97="","",IF(BJ97&lt;50%,1,IF(AND(BJ97&gt;=50%,BJ97&lt;B$10),2,IF(BJ97&gt;=B$10,3))))</f>
        <v/>
      </c>
      <c r="BL97" s="114" t="str">
        <f aca="false">IF(B97&lt;&gt;"",IFERROR(IF((SUMIF(D$20:AI$20,"CLO10",D97:AI97)/AO$15)=0,"",(SUMIF(D$20:AI$20,"CLO10",D97:AI97)/AO$15)),""),"")</f>
        <v/>
      </c>
      <c r="BM97" s="115" t="str">
        <f aca="false">IF(BL97="","",IF(BL97&gt;=B$10,"Y","N"))</f>
        <v/>
      </c>
      <c r="BN97" s="115" t="str">
        <f aca="false">IF(BM97="","",IF(BM97&lt;50%,1,IF(AND(BM97&gt;=50%,BM97&lt;B$10),2,IF(BM97&gt;=B$10,3))))</f>
        <v/>
      </c>
    </row>
    <row r="98" customFormat="false" ht="15.75" hidden="false" customHeight="true" outlineLevel="0" collapsed="false">
      <c r="A98" s="184" t="str">
        <f aca="false">IF(A$6="LECTURE","",IF('Database (LECTURE-RES-PRAC)'!A93="","",'Database (LECTURE-RES-PRAC)'!A93))</f>
        <v/>
      </c>
      <c r="B98" s="184" t="str">
        <f aca="false">IF(B$6="LECTURE","",IF('Database (LECTURE-RES-PRAC)'!B93="","",'Database (LECTURE-RES-PRAC)'!B93))</f>
        <v/>
      </c>
      <c r="C98" s="184" t="str">
        <f aca="false">IF(C$6="LECTURE","",IF('Database (LECTURE-RES-PRAC)'!C93="","",'Database (LECTURE-RES-PRAC)'!C93))</f>
        <v/>
      </c>
      <c r="D98" s="52"/>
      <c r="E98" s="52"/>
      <c r="F98" s="52"/>
      <c r="G98" s="52"/>
      <c r="H98" s="52"/>
      <c r="I98" s="52"/>
      <c r="J98" s="52"/>
      <c r="K98" s="52"/>
      <c r="L98" s="52"/>
      <c r="M98" s="52"/>
      <c r="N98" s="181" t="str">
        <f aca="false">IF(B98&lt;&gt;"",SUM(D98:M98),"")</f>
        <v/>
      </c>
      <c r="O98" s="52"/>
      <c r="P98" s="52"/>
      <c r="Q98" s="52"/>
      <c r="R98" s="52"/>
      <c r="S98" s="52"/>
      <c r="T98" s="52"/>
      <c r="U98" s="52"/>
      <c r="V98" s="52"/>
      <c r="W98" s="52"/>
      <c r="X98" s="52"/>
      <c r="Y98" s="181" t="str">
        <f aca="false">IF(B98&lt;&gt;"",SUM(O98:X98),"")</f>
        <v/>
      </c>
      <c r="Z98" s="52"/>
      <c r="AA98" s="52"/>
      <c r="AB98" s="52"/>
      <c r="AC98" s="52"/>
      <c r="AD98" s="52"/>
      <c r="AE98" s="52"/>
      <c r="AF98" s="52"/>
      <c r="AG98" s="52"/>
      <c r="AH98" s="52"/>
      <c r="AI98" s="52"/>
      <c r="AJ98" s="182" t="str">
        <f aca="false">IF(B98&lt;&gt;"",SUM(Z98:AI98),"")</f>
        <v/>
      </c>
      <c r="AK98" s="185" t="str">
        <f aca="false">IF(B98&lt;&gt;"",IFERROR(IF((SUMIF(D$20:AI$20, "CLO1", D98:AI98)/AO$6)=0,"",(SUMIF(D$20:AI$20, "CLO1", D98:AI98)/AO$6)),""),"")</f>
        <v/>
      </c>
      <c r="AL98" s="115" t="str">
        <f aca="false">IF(AK98="","",IF(AK98&gt;=B$10,"Y","N"))</f>
        <v/>
      </c>
      <c r="AM98" s="115" t="str">
        <f aca="false">IF(AK98="","",IF(AK98&lt;50%,1,IF(AND(AK98&gt;=50%,AK98&lt;B$10),2,IF(AK98&gt;=B$10,3))))</f>
        <v/>
      </c>
      <c r="AN98" s="185" t="str">
        <f aca="false">IF(B98&lt;&gt;"",IFERROR(IF((SUMIF(D$20:AI$20, "CLO2", D98:AI98)/AO$7)=0,"",(SUMIF(D$20:AI$20, "CLO2", D98:AI98)/AO$7)),""),"")</f>
        <v/>
      </c>
      <c r="AO98" s="115" t="str">
        <f aca="false">IF(AN98="","",IF(AN98&gt;=B$10,"Y","N"))</f>
        <v/>
      </c>
      <c r="AP98" s="115" t="str">
        <f aca="false">IF(AN98="","",IF(AN98&lt;50%,1,IF(AND(AN98&gt;=50%,AN98&lt;B$10),2,IF(AN98&gt;=B$10,3))))</f>
        <v/>
      </c>
      <c r="AQ98" s="185" t="str">
        <f aca="false">IF(B98&lt;&gt;"",IFERROR(IF((SUMIF(D$20:AI$20, "CLO3", D98:AI98)/AO$8)=0,"",(SUMIF(D$20:AI$20, "CLO3", D98:AI98)/AO$8)),""),"")</f>
        <v/>
      </c>
      <c r="AR98" s="115" t="str">
        <f aca="false">IF(AQ98="","",IF(AQ98&gt;=B$10,"Y","N"))</f>
        <v/>
      </c>
      <c r="AS98" s="115" t="str">
        <f aca="false">IF(AQ98="","",IF(AQ98&lt;50%,1,IF(AND(AQ98&gt;=50%,AQ98&lt;B$10),2,IF(AQ98&gt;=B$10,3))))</f>
        <v/>
      </c>
      <c r="AT98" s="185" t="str">
        <f aca="false">IF(B98&lt;&gt;"",IFERROR(IF((SUMIF(D$20:AI$20, "CLO4", D98:AI98)/AO$9)=0,"",(SUMIF(D$20:AI$20, "CLO4", D98:AI98)/AO$9)),""),"")</f>
        <v/>
      </c>
      <c r="AU98" s="115" t="str">
        <f aca="false">IF(AT98="","",IF(AT98&gt;=B$10,"Y","N"))</f>
        <v/>
      </c>
      <c r="AV98" s="115" t="str">
        <f aca="false">IF(AT98="","",IF(AT98&lt;50%,1,IF(AND(AT98&gt;=50%,AT98&lt;B$10),2,IF(AT98&gt;=B$10,3))))</f>
        <v/>
      </c>
      <c r="AW98" s="185" t="str">
        <f aca="false">IF(B98&lt;&gt;"",IFERROR(IF((SUMIF(D$20:AI$20, "CLO5", D98:AI98)/AO$10)=0,"",(SUMIF(D$20:AI$20, "CLO5", D98:AI98)/AO$10)),""),"")</f>
        <v/>
      </c>
      <c r="AX98" s="115" t="str">
        <f aca="false">IF(AW98="","",IF(AW98&gt;=B$10,"Y","N"))</f>
        <v/>
      </c>
      <c r="AY98" s="115" t="str">
        <f aca="false">IF(AW98="","",IF(AW98&lt;50%,1,IF(AND(AW98&gt;=50%,AW98&lt;B$10),2,IF(AW98&gt;=B$10,3))))</f>
        <v/>
      </c>
      <c r="AZ98" s="114" t="str">
        <f aca="false">IF(B98&lt;&gt;"",IFERROR(IF((SUMIF(D$20:AI$20, "CLO6", D98:AI98)/AO$11)=0,"",(SUMIF(D$20:AI$20, "CLO6", D98:AI98)/AO$11)),""),"")</f>
        <v/>
      </c>
      <c r="BA98" s="115" t="str">
        <f aca="false">IF(AZ98="","",IF(AZ98&gt;=B$10,"Y","N"))</f>
        <v/>
      </c>
      <c r="BB98" s="115" t="str">
        <f aca="false">IF(BA98="","",IF(BA98&lt;50%,1,IF(AND(BA98&gt;=50%,BA98&lt;B$10),2,IF(BA98&gt;=B$10,3))))</f>
        <v/>
      </c>
      <c r="BC98" s="114" t="str">
        <f aca="false">IF(B98&lt;&gt;"",IFERROR(IF((SUMIF(D$20:AI$20, "CLO7", D98:AI98)/AO$12)=0,"",(SUMIF(D$20:AI$20, "CLO7", D98:AI98)/AO$12)),""),"")</f>
        <v/>
      </c>
      <c r="BD98" s="115" t="str">
        <f aca="false">IF(BC98="","",IF(BC98&gt;=B$10,"Y","N"))</f>
        <v/>
      </c>
      <c r="BE98" s="115" t="str">
        <f aca="false">IF(BD98="","",IF(BD98&lt;50%,1,IF(AND(BD98&gt;=50%,BD98&lt;B$10),2,IF(BD98&gt;=B$10,3))))</f>
        <v/>
      </c>
      <c r="BF98" s="114" t="str">
        <f aca="false">IF(B98&lt;&gt;"",IFERROR(IF((SUMIF(D$20:AI$20, "CLO8", D98:AI98)/AO$13)=0,"",(SUMIF(D$20:AI$20, "CLO8", D98:AI98)/AO$13)),""),"")</f>
        <v/>
      </c>
      <c r="BG98" s="115" t="str">
        <f aca="false">IF(BF98="","",IF(BF98&gt;=B$10,"Y","N"))</f>
        <v/>
      </c>
      <c r="BH98" s="115" t="str">
        <f aca="false">IF(BG98="","",IF(BG98&lt;50%,1,IF(AND(BG98&gt;=50%,BG98&lt;B$10),2,IF(BG98&gt;=B$10,3))))</f>
        <v/>
      </c>
      <c r="BI98" s="114" t="str">
        <f aca="false">IF(B98&lt;&gt;"",IFERROR(IF((SUMIF(D$20:AI$20, "CLO9", D98:AI98)/AO$14)=0,"",(SUMIF(D$20:AI$20, "CLO9", D98:AI98)/AO$14)),""),"")</f>
        <v/>
      </c>
      <c r="BJ98" s="115" t="str">
        <f aca="false">IF(BI98="","",IF(BI98&gt;=B$10,"Y","N"))</f>
        <v/>
      </c>
      <c r="BK98" s="115" t="str">
        <f aca="false">IF(BJ98="","",IF(BJ98&lt;50%,1,IF(AND(BJ98&gt;=50%,BJ98&lt;B$10),2,IF(BJ98&gt;=B$10,3))))</f>
        <v/>
      </c>
      <c r="BL98" s="114" t="str">
        <f aca="false">IF(B98&lt;&gt;"",IFERROR(IF((SUMIF(D$20:AI$20,"CLO10",D98:AI98)/AO$15)=0,"",(SUMIF(D$20:AI$20,"CLO10",D98:AI98)/AO$15)),""),"")</f>
        <v/>
      </c>
      <c r="BM98" s="115" t="str">
        <f aca="false">IF(BL98="","",IF(BL98&gt;=B$10,"Y","N"))</f>
        <v/>
      </c>
      <c r="BN98" s="115" t="str">
        <f aca="false">IF(BM98="","",IF(BM98&lt;50%,1,IF(AND(BM98&gt;=50%,BM98&lt;B$10),2,IF(BM98&gt;=B$10,3))))</f>
        <v/>
      </c>
    </row>
    <row r="99" customFormat="false" ht="15.75" hidden="false" customHeight="true" outlineLevel="0" collapsed="false">
      <c r="A99" s="184" t="str">
        <f aca="false">IF(A$6="LECTURE","",IF('Database (LECTURE-RES-PRAC)'!A94="","",'Database (LECTURE-RES-PRAC)'!A94))</f>
        <v/>
      </c>
      <c r="B99" s="184" t="str">
        <f aca="false">IF(B$6="LECTURE","",IF('Database (LECTURE-RES-PRAC)'!B94="","",'Database (LECTURE-RES-PRAC)'!B94))</f>
        <v/>
      </c>
      <c r="C99" s="184" t="str">
        <f aca="false">IF(C$6="LECTURE","",IF('Database (LECTURE-RES-PRAC)'!C94="","",'Database (LECTURE-RES-PRAC)'!C94))</f>
        <v/>
      </c>
      <c r="D99" s="52"/>
      <c r="E99" s="52"/>
      <c r="F99" s="52"/>
      <c r="G99" s="52"/>
      <c r="H99" s="52"/>
      <c r="I99" s="52"/>
      <c r="J99" s="52"/>
      <c r="K99" s="52"/>
      <c r="L99" s="52"/>
      <c r="M99" s="52"/>
      <c r="N99" s="181" t="str">
        <f aca="false">IF(B99&lt;&gt;"",SUM(D99:M99),"")</f>
        <v/>
      </c>
      <c r="O99" s="52"/>
      <c r="P99" s="52"/>
      <c r="Q99" s="52"/>
      <c r="R99" s="52"/>
      <c r="S99" s="52"/>
      <c r="T99" s="52"/>
      <c r="U99" s="52"/>
      <c r="V99" s="52"/>
      <c r="W99" s="52"/>
      <c r="X99" s="52"/>
      <c r="Y99" s="181" t="str">
        <f aca="false">IF(B99&lt;&gt;"",SUM(O99:X99),"")</f>
        <v/>
      </c>
      <c r="Z99" s="52"/>
      <c r="AA99" s="52"/>
      <c r="AB99" s="52"/>
      <c r="AC99" s="52"/>
      <c r="AD99" s="52"/>
      <c r="AE99" s="52"/>
      <c r="AF99" s="52"/>
      <c r="AG99" s="52"/>
      <c r="AH99" s="52"/>
      <c r="AI99" s="52"/>
      <c r="AJ99" s="182" t="str">
        <f aca="false">IF(B99&lt;&gt;"",SUM(Z99:AI99),"")</f>
        <v/>
      </c>
      <c r="AK99" s="185" t="str">
        <f aca="false">IF(B99&lt;&gt;"",IFERROR(IF((SUMIF(D$20:AI$20, "CLO1", D99:AI99)/AO$6)=0,"",(SUMIF(D$20:AI$20, "CLO1", D99:AI99)/AO$6)),""),"")</f>
        <v/>
      </c>
      <c r="AL99" s="115" t="str">
        <f aca="false">IF(AK99="","",IF(AK99&gt;=B$10,"Y","N"))</f>
        <v/>
      </c>
      <c r="AM99" s="115" t="str">
        <f aca="false">IF(AK99="","",IF(AK99&lt;50%,1,IF(AND(AK99&gt;=50%,AK99&lt;B$10),2,IF(AK99&gt;=B$10,3))))</f>
        <v/>
      </c>
      <c r="AN99" s="185" t="str">
        <f aca="false">IF(B99&lt;&gt;"",IFERROR(IF((SUMIF(D$20:AI$20, "CLO2", D99:AI99)/AO$7)=0,"",(SUMIF(D$20:AI$20, "CLO2", D99:AI99)/AO$7)),""),"")</f>
        <v/>
      </c>
      <c r="AO99" s="115" t="str">
        <f aca="false">IF(AN99="","",IF(AN99&gt;=B$10,"Y","N"))</f>
        <v/>
      </c>
      <c r="AP99" s="115" t="str">
        <f aca="false">IF(AN99="","",IF(AN99&lt;50%,1,IF(AND(AN99&gt;=50%,AN99&lt;B$10),2,IF(AN99&gt;=B$10,3))))</f>
        <v/>
      </c>
      <c r="AQ99" s="185" t="str">
        <f aca="false">IF(B99&lt;&gt;"",IFERROR(IF((SUMIF(D$20:AI$20, "CLO3", D99:AI99)/AO$8)=0,"",(SUMIF(D$20:AI$20, "CLO3", D99:AI99)/AO$8)),""),"")</f>
        <v/>
      </c>
      <c r="AR99" s="115" t="str">
        <f aca="false">IF(AQ99="","",IF(AQ99&gt;=B$10,"Y","N"))</f>
        <v/>
      </c>
      <c r="AS99" s="115" t="str">
        <f aca="false">IF(AQ99="","",IF(AQ99&lt;50%,1,IF(AND(AQ99&gt;=50%,AQ99&lt;B$10),2,IF(AQ99&gt;=B$10,3))))</f>
        <v/>
      </c>
      <c r="AT99" s="185" t="str">
        <f aca="false">IF(B99&lt;&gt;"",IFERROR(IF((SUMIF(D$20:AI$20, "CLO4", D99:AI99)/AO$9)=0,"",(SUMIF(D$20:AI$20, "CLO4", D99:AI99)/AO$9)),""),"")</f>
        <v/>
      </c>
      <c r="AU99" s="115" t="str">
        <f aca="false">IF(AT99="","",IF(AT99&gt;=B$10,"Y","N"))</f>
        <v/>
      </c>
      <c r="AV99" s="115" t="str">
        <f aca="false">IF(AT99="","",IF(AT99&lt;50%,1,IF(AND(AT99&gt;=50%,AT99&lt;B$10),2,IF(AT99&gt;=B$10,3))))</f>
        <v/>
      </c>
      <c r="AW99" s="185" t="str">
        <f aca="false">IF(B99&lt;&gt;"",IFERROR(IF((SUMIF(D$20:AI$20, "CLO5", D99:AI99)/AO$10)=0,"",(SUMIF(D$20:AI$20, "CLO5", D99:AI99)/AO$10)),""),"")</f>
        <v/>
      </c>
      <c r="AX99" s="115" t="str">
        <f aca="false">IF(AW99="","",IF(AW99&gt;=B$10,"Y","N"))</f>
        <v/>
      </c>
      <c r="AY99" s="115" t="str">
        <f aca="false">IF(AW99="","",IF(AW99&lt;50%,1,IF(AND(AW99&gt;=50%,AW99&lt;B$10),2,IF(AW99&gt;=B$10,3))))</f>
        <v/>
      </c>
      <c r="AZ99" s="114" t="str">
        <f aca="false">IF(B99&lt;&gt;"",IFERROR(IF((SUMIF(D$20:AI$20, "CLO6", D99:AI99)/AO$11)=0,"",(SUMIF(D$20:AI$20, "CLO6", D99:AI99)/AO$11)),""),"")</f>
        <v/>
      </c>
      <c r="BA99" s="115" t="str">
        <f aca="false">IF(AZ99="","",IF(AZ99&gt;=B$10,"Y","N"))</f>
        <v/>
      </c>
      <c r="BB99" s="115" t="str">
        <f aca="false">IF(BA99="","",IF(BA99&lt;50%,1,IF(AND(BA99&gt;=50%,BA99&lt;B$10),2,IF(BA99&gt;=B$10,3))))</f>
        <v/>
      </c>
      <c r="BC99" s="114" t="str">
        <f aca="false">IF(B99&lt;&gt;"",IFERROR(IF((SUMIF(D$20:AI$20, "CLO7", D99:AI99)/AO$12)=0,"",(SUMIF(D$20:AI$20, "CLO7", D99:AI99)/AO$12)),""),"")</f>
        <v/>
      </c>
      <c r="BD99" s="115" t="str">
        <f aca="false">IF(BC99="","",IF(BC99&gt;=B$10,"Y","N"))</f>
        <v/>
      </c>
      <c r="BE99" s="115" t="str">
        <f aca="false">IF(BD99="","",IF(BD99&lt;50%,1,IF(AND(BD99&gt;=50%,BD99&lt;B$10),2,IF(BD99&gt;=B$10,3))))</f>
        <v/>
      </c>
      <c r="BF99" s="114" t="str">
        <f aca="false">IF(B99&lt;&gt;"",IFERROR(IF((SUMIF(D$20:AI$20, "CLO8", D99:AI99)/AO$13)=0,"",(SUMIF(D$20:AI$20, "CLO8", D99:AI99)/AO$13)),""),"")</f>
        <v/>
      </c>
      <c r="BG99" s="115" t="str">
        <f aca="false">IF(BF99="","",IF(BF99&gt;=B$10,"Y","N"))</f>
        <v/>
      </c>
      <c r="BH99" s="115" t="str">
        <f aca="false">IF(BG99="","",IF(BG99&lt;50%,1,IF(AND(BG99&gt;=50%,BG99&lt;B$10),2,IF(BG99&gt;=B$10,3))))</f>
        <v/>
      </c>
      <c r="BI99" s="114" t="str">
        <f aca="false">IF(B99&lt;&gt;"",IFERROR(IF((SUMIF(D$20:AI$20, "CLO9", D99:AI99)/AO$14)=0,"",(SUMIF(D$20:AI$20, "CLO9", D99:AI99)/AO$14)),""),"")</f>
        <v/>
      </c>
      <c r="BJ99" s="115" t="str">
        <f aca="false">IF(BI99="","",IF(BI99&gt;=B$10,"Y","N"))</f>
        <v/>
      </c>
      <c r="BK99" s="115" t="str">
        <f aca="false">IF(BJ99="","",IF(BJ99&lt;50%,1,IF(AND(BJ99&gt;=50%,BJ99&lt;B$10),2,IF(BJ99&gt;=B$10,3))))</f>
        <v/>
      </c>
      <c r="BL99" s="114" t="str">
        <f aca="false">IF(B99&lt;&gt;"",IFERROR(IF((SUMIF(D$20:AI$20,"CLO10",D99:AI99)/AO$15)=0,"",(SUMIF(D$20:AI$20,"CLO10",D99:AI99)/AO$15)),""),"")</f>
        <v/>
      </c>
      <c r="BM99" s="115" t="str">
        <f aca="false">IF(BL99="","",IF(BL99&gt;=B$10,"Y","N"))</f>
        <v/>
      </c>
      <c r="BN99" s="115" t="str">
        <f aca="false">IF(BM99="","",IF(BM99&lt;50%,1,IF(AND(BM99&gt;=50%,BM99&lt;B$10),2,IF(BM99&gt;=B$10,3))))</f>
        <v/>
      </c>
    </row>
    <row r="100" customFormat="false" ht="15.75" hidden="false" customHeight="true" outlineLevel="0" collapsed="false">
      <c r="A100" s="184" t="str">
        <f aca="false">IF(A$6="LECTURE","",IF('Database (LECTURE-RES-PRAC)'!A95="","",'Database (LECTURE-RES-PRAC)'!A95))</f>
        <v/>
      </c>
      <c r="B100" s="184" t="str">
        <f aca="false">IF(B$6="LECTURE","",IF('Database (LECTURE-RES-PRAC)'!B95="","",'Database (LECTURE-RES-PRAC)'!B95))</f>
        <v/>
      </c>
      <c r="C100" s="184" t="str">
        <f aca="false">IF(C$6="LECTURE","",IF('Database (LECTURE-RES-PRAC)'!C95="","",'Database (LECTURE-RES-PRAC)'!C95))</f>
        <v/>
      </c>
      <c r="D100" s="52"/>
      <c r="E100" s="52"/>
      <c r="F100" s="52"/>
      <c r="G100" s="52"/>
      <c r="H100" s="52"/>
      <c r="I100" s="52"/>
      <c r="J100" s="52"/>
      <c r="K100" s="52"/>
      <c r="L100" s="52"/>
      <c r="M100" s="52"/>
      <c r="N100" s="181" t="str">
        <f aca="false">IF(B100&lt;&gt;"",SUM(D100:M100),"")</f>
        <v/>
      </c>
      <c r="O100" s="52"/>
      <c r="P100" s="52"/>
      <c r="Q100" s="52"/>
      <c r="R100" s="52"/>
      <c r="S100" s="52"/>
      <c r="T100" s="52"/>
      <c r="U100" s="52"/>
      <c r="V100" s="52"/>
      <c r="W100" s="52"/>
      <c r="X100" s="52"/>
      <c r="Y100" s="181" t="str">
        <f aca="false">IF(B100&lt;&gt;"",SUM(O100:X100),"")</f>
        <v/>
      </c>
      <c r="Z100" s="52"/>
      <c r="AA100" s="52"/>
      <c r="AB100" s="52"/>
      <c r="AC100" s="52"/>
      <c r="AD100" s="52"/>
      <c r="AE100" s="52"/>
      <c r="AF100" s="52"/>
      <c r="AG100" s="52"/>
      <c r="AH100" s="52"/>
      <c r="AI100" s="52"/>
      <c r="AJ100" s="182" t="str">
        <f aca="false">IF(B100&lt;&gt;"",SUM(Z100:AI100),"")</f>
        <v/>
      </c>
      <c r="AK100" s="185" t="str">
        <f aca="false">IF(B100&lt;&gt;"",IFERROR(IF((SUMIF(D$20:AI$20, "CLO1", D100:AI100)/AO$6)=0,"",(SUMIF(D$20:AI$20, "CLO1", D100:AI100)/AO$6)),""),"")</f>
        <v/>
      </c>
      <c r="AL100" s="115" t="str">
        <f aca="false">IF(AK100="","",IF(AK100&gt;=B$10,"Y","N"))</f>
        <v/>
      </c>
      <c r="AM100" s="115" t="str">
        <f aca="false">IF(AK100="","",IF(AK100&lt;50%,1,IF(AND(AK100&gt;=50%,AK100&lt;B$10),2,IF(AK100&gt;=B$10,3))))</f>
        <v/>
      </c>
      <c r="AN100" s="185" t="str">
        <f aca="false">IF(B100&lt;&gt;"",IFERROR(IF((SUMIF(D$20:AI$20, "CLO2", D100:AI100)/AO$7)=0,"",(SUMIF(D$20:AI$20, "CLO2", D100:AI100)/AO$7)),""),"")</f>
        <v/>
      </c>
      <c r="AO100" s="115" t="str">
        <f aca="false">IF(AN100="","",IF(AN100&gt;=B$10,"Y","N"))</f>
        <v/>
      </c>
      <c r="AP100" s="115" t="str">
        <f aca="false">IF(AN100="","",IF(AN100&lt;50%,1,IF(AND(AN100&gt;=50%,AN100&lt;B$10),2,IF(AN100&gt;=B$10,3))))</f>
        <v/>
      </c>
      <c r="AQ100" s="185" t="str">
        <f aca="false">IF(B100&lt;&gt;"",IFERROR(IF((SUMIF(D$20:AI$20, "CLO3", D100:AI100)/AO$8)=0,"",(SUMIF(D$20:AI$20, "CLO3", D100:AI100)/AO$8)),""),"")</f>
        <v/>
      </c>
      <c r="AR100" s="115" t="str">
        <f aca="false">IF(AQ100="","",IF(AQ100&gt;=B$10,"Y","N"))</f>
        <v/>
      </c>
      <c r="AS100" s="115" t="str">
        <f aca="false">IF(AQ100="","",IF(AQ100&lt;50%,1,IF(AND(AQ100&gt;=50%,AQ100&lt;B$10),2,IF(AQ100&gt;=B$10,3))))</f>
        <v/>
      </c>
      <c r="AT100" s="185" t="str">
        <f aca="false">IF(B100&lt;&gt;"",IFERROR(IF((SUMIF(D$20:AI$20, "CLO4", D100:AI100)/AO$9)=0,"",(SUMIF(D$20:AI$20, "CLO4", D100:AI100)/AO$9)),""),"")</f>
        <v/>
      </c>
      <c r="AU100" s="115" t="str">
        <f aca="false">IF(AT100="","",IF(AT100&gt;=B$10,"Y","N"))</f>
        <v/>
      </c>
      <c r="AV100" s="115" t="str">
        <f aca="false">IF(AT100="","",IF(AT100&lt;50%,1,IF(AND(AT100&gt;=50%,AT100&lt;B$10),2,IF(AT100&gt;=B$10,3))))</f>
        <v/>
      </c>
      <c r="AW100" s="185" t="str">
        <f aca="false">IF(B100&lt;&gt;"",IFERROR(IF((SUMIF(D$20:AI$20, "CLO5", D100:AI100)/AO$10)=0,"",(SUMIF(D$20:AI$20, "CLO5", D100:AI100)/AO$10)),""),"")</f>
        <v/>
      </c>
      <c r="AX100" s="115" t="str">
        <f aca="false">IF(AW100="","",IF(AW100&gt;=B$10,"Y","N"))</f>
        <v/>
      </c>
      <c r="AY100" s="115" t="str">
        <f aca="false">IF(AW100="","",IF(AW100&lt;50%,1,IF(AND(AW100&gt;=50%,AW100&lt;B$10),2,IF(AW100&gt;=B$10,3))))</f>
        <v/>
      </c>
      <c r="AZ100" s="114" t="str">
        <f aca="false">IF(B100&lt;&gt;"",IFERROR(IF((SUMIF(D$20:AI$20, "CLO6", D100:AI100)/AO$11)=0,"",(SUMIF(D$20:AI$20, "CLO6", D100:AI100)/AO$11)),""),"")</f>
        <v/>
      </c>
      <c r="BA100" s="115" t="str">
        <f aca="false">IF(AZ100="","",IF(AZ100&gt;=B$10,"Y","N"))</f>
        <v/>
      </c>
      <c r="BB100" s="115" t="str">
        <f aca="false">IF(BA100="","",IF(BA100&lt;50%,1,IF(AND(BA100&gt;=50%,BA100&lt;B$10),2,IF(BA100&gt;=B$10,3))))</f>
        <v/>
      </c>
      <c r="BC100" s="114" t="str">
        <f aca="false">IF(B100&lt;&gt;"",IFERROR(IF((SUMIF(D$20:AI$20, "CLO7", D100:AI100)/AO$12)=0,"",(SUMIF(D$20:AI$20, "CLO7", D100:AI100)/AO$12)),""),"")</f>
        <v/>
      </c>
      <c r="BD100" s="115" t="str">
        <f aca="false">IF(BC100="","",IF(BC100&gt;=B$10,"Y","N"))</f>
        <v/>
      </c>
      <c r="BE100" s="115" t="str">
        <f aca="false">IF(BD100="","",IF(BD100&lt;50%,1,IF(AND(BD100&gt;=50%,BD100&lt;B$10),2,IF(BD100&gt;=B$10,3))))</f>
        <v/>
      </c>
      <c r="BF100" s="114" t="str">
        <f aca="false">IF(B100&lt;&gt;"",IFERROR(IF((SUMIF(D$20:AI$20, "CLO8", D100:AI100)/AO$13)=0,"",(SUMIF(D$20:AI$20, "CLO8", D100:AI100)/AO$13)),""),"")</f>
        <v/>
      </c>
      <c r="BG100" s="115" t="str">
        <f aca="false">IF(BF100="","",IF(BF100&gt;=B$10,"Y","N"))</f>
        <v/>
      </c>
      <c r="BH100" s="115" t="str">
        <f aca="false">IF(BG100="","",IF(BG100&lt;50%,1,IF(AND(BG100&gt;=50%,BG100&lt;B$10),2,IF(BG100&gt;=B$10,3))))</f>
        <v/>
      </c>
      <c r="BI100" s="114" t="str">
        <f aca="false">IF(B100&lt;&gt;"",IFERROR(IF((SUMIF(D$20:AI$20, "CLO9", D100:AI100)/AO$14)=0,"",(SUMIF(D$20:AI$20, "CLO9", D100:AI100)/AO$14)),""),"")</f>
        <v/>
      </c>
      <c r="BJ100" s="115" t="str">
        <f aca="false">IF(BI100="","",IF(BI100&gt;=B$10,"Y","N"))</f>
        <v/>
      </c>
      <c r="BK100" s="115" t="str">
        <f aca="false">IF(BJ100="","",IF(BJ100&lt;50%,1,IF(AND(BJ100&gt;=50%,BJ100&lt;B$10),2,IF(BJ100&gt;=B$10,3))))</f>
        <v/>
      </c>
      <c r="BL100" s="114" t="str">
        <f aca="false">IF(B100&lt;&gt;"",IFERROR(IF((SUMIF(D$20:AI$20,"CLO10",D100:AI100)/AO$15)=0,"",(SUMIF(D$20:AI$20,"CLO10",D100:AI100)/AO$15)),""),"")</f>
        <v/>
      </c>
      <c r="BM100" s="115" t="str">
        <f aca="false">IF(BL100="","",IF(BL100&gt;=B$10,"Y","N"))</f>
        <v/>
      </c>
      <c r="BN100" s="115" t="str">
        <f aca="false">IF(BM100="","",IF(BM100&lt;50%,1,IF(AND(BM100&gt;=50%,BM100&lt;B$10),2,IF(BM100&gt;=B$10,3))))</f>
        <v/>
      </c>
    </row>
    <row r="101" customFormat="false" ht="15.75" hidden="false" customHeight="true" outlineLevel="0" collapsed="false">
      <c r="A101" s="184" t="str">
        <f aca="false">IF(A$6="LECTURE","",IF('Database (LECTURE-RES-PRAC)'!A96="","",'Database (LECTURE-RES-PRAC)'!A96))</f>
        <v/>
      </c>
      <c r="B101" s="184" t="str">
        <f aca="false">IF(B$6="LECTURE","",IF('Database (LECTURE-RES-PRAC)'!B96="","",'Database (LECTURE-RES-PRAC)'!B96))</f>
        <v/>
      </c>
      <c r="C101" s="184" t="str">
        <f aca="false">IF(C$6="LECTURE","",IF('Database (LECTURE-RES-PRAC)'!C96="","",'Database (LECTURE-RES-PRAC)'!C96))</f>
        <v/>
      </c>
      <c r="D101" s="52"/>
      <c r="E101" s="52"/>
      <c r="F101" s="52"/>
      <c r="G101" s="52"/>
      <c r="H101" s="52"/>
      <c r="I101" s="52"/>
      <c r="J101" s="52"/>
      <c r="K101" s="52"/>
      <c r="L101" s="52"/>
      <c r="M101" s="52"/>
      <c r="N101" s="181" t="str">
        <f aca="false">IF(B101&lt;&gt;"",SUM(D101:M101),"")</f>
        <v/>
      </c>
      <c r="O101" s="52"/>
      <c r="P101" s="52"/>
      <c r="Q101" s="52"/>
      <c r="R101" s="52"/>
      <c r="S101" s="52"/>
      <c r="T101" s="52"/>
      <c r="U101" s="52"/>
      <c r="V101" s="52"/>
      <c r="W101" s="52"/>
      <c r="X101" s="52"/>
      <c r="Y101" s="181" t="str">
        <f aca="false">IF(B101&lt;&gt;"",SUM(O101:X101),"")</f>
        <v/>
      </c>
      <c r="Z101" s="52"/>
      <c r="AA101" s="52"/>
      <c r="AB101" s="52"/>
      <c r="AC101" s="52"/>
      <c r="AD101" s="52"/>
      <c r="AE101" s="52"/>
      <c r="AF101" s="52"/>
      <c r="AG101" s="52"/>
      <c r="AH101" s="52"/>
      <c r="AI101" s="52"/>
      <c r="AJ101" s="182" t="str">
        <f aca="false">IF(B101&lt;&gt;"",SUM(Z101:AI101),"")</f>
        <v/>
      </c>
      <c r="AK101" s="185" t="str">
        <f aca="false">IF(B101&lt;&gt;"",IFERROR(IF((SUMIF(D$20:AI$20, "CLO1", D101:AI101)/AO$6)=0,"",(SUMIF(D$20:AI$20, "CLO1", D101:AI101)/AO$6)),""),"")</f>
        <v/>
      </c>
      <c r="AL101" s="115" t="str">
        <f aca="false">IF(AK101="","",IF(AK101&gt;=B$10,"Y","N"))</f>
        <v/>
      </c>
      <c r="AM101" s="115" t="str">
        <f aca="false">IF(AK101="","",IF(AK101&lt;50%,1,IF(AND(AK101&gt;=50%,AK101&lt;B$10),2,IF(AK101&gt;=B$10,3))))</f>
        <v/>
      </c>
      <c r="AN101" s="185" t="str">
        <f aca="false">IF(B101&lt;&gt;"",IFERROR(IF((SUMIF(D$20:AI$20, "CLO2", D101:AI101)/AO$7)=0,"",(SUMIF(D$20:AI$20, "CLO2", D101:AI101)/AO$7)),""),"")</f>
        <v/>
      </c>
      <c r="AO101" s="115" t="str">
        <f aca="false">IF(AN101="","",IF(AN101&gt;=B$10,"Y","N"))</f>
        <v/>
      </c>
      <c r="AP101" s="115" t="str">
        <f aca="false">IF(AN101="","",IF(AN101&lt;50%,1,IF(AND(AN101&gt;=50%,AN101&lt;B$10),2,IF(AN101&gt;=B$10,3))))</f>
        <v/>
      </c>
      <c r="AQ101" s="185" t="str">
        <f aca="false">IF(B101&lt;&gt;"",IFERROR(IF((SUMIF(D$20:AI$20, "CLO3", D101:AI101)/AO$8)=0,"",(SUMIF(D$20:AI$20, "CLO3", D101:AI101)/AO$8)),""),"")</f>
        <v/>
      </c>
      <c r="AR101" s="115" t="str">
        <f aca="false">IF(AQ101="","",IF(AQ101&gt;=B$10,"Y","N"))</f>
        <v/>
      </c>
      <c r="AS101" s="115" t="str">
        <f aca="false">IF(AQ101="","",IF(AQ101&lt;50%,1,IF(AND(AQ101&gt;=50%,AQ101&lt;B$10),2,IF(AQ101&gt;=B$10,3))))</f>
        <v/>
      </c>
      <c r="AT101" s="185" t="str">
        <f aca="false">IF(B101&lt;&gt;"",IFERROR(IF((SUMIF(D$20:AI$20, "CLO4", D101:AI101)/AO$9)=0,"",(SUMIF(D$20:AI$20, "CLO4", D101:AI101)/AO$9)),""),"")</f>
        <v/>
      </c>
      <c r="AU101" s="115" t="str">
        <f aca="false">IF(AT101="","",IF(AT101&gt;=B$10,"Y","N"))</f>
        <v/>
      </c>
      <c r="AV101" s="115" t="str">
        <f aca="false">IF(AT101="","",IF(AT101&lt;50%,1,IF(AND(AT101&gt;=50%,AT101&lt;B$10),2,IF(AT101&gt;=B$10,3))))</f>
        <v/>
      </c>
      <c r="AW101" s="185" t="str">
        <f aca="false">IF(B101&lt;&gt;"",IFERROR(IF((SUMIF(D$20:AI$20, "CLO5", D101:AI101)/AO$10)=0,"",(SUMIF(D$20:AI$20, "CLO5", D101:AI101)/AO$10)),""),"")</f>
        <v/>
      </c>
      <c r="AX101" s="115" t="str">
        <f aca="false">IF(AW101="","",IF(AW101&gt;=B$10,"Y","N"))</f>
        <v/>
      </c>
      <c r="AY101" s="115" t="str">
        <f aca="false">IF(AW101="","",IF(AW101&lt;50%,1,IF(AND(AW101&gt;=50%,AW101&lt;B$10),2,IF(AW101&gt;=B$10,3))))</f>
        <v/>
      </c>
      <c r="AZ101" s="114" t="str">
        <f aca="false">IF(B101&lt;&gt;"",IFERROR(IF((SUMIF(D$20:AI$20, "CLO6", D101:AI101)/AO$11)=0,"",(SUMIF(D$20:AI$20, "CLO6", D101:AI101)/AO$11)),""),"")</f>
        <v/>
      </c>
      <c r="BA101" s="115" t="str">
        <f aca="false">IF(AZ101="","",IF(AZ101&gt;=B$10,"Y","N"))</f>
        <v/>
      </c>
      <c r="BB101" s="115" t="str">
        <f aca="false">IF(BA101="","",IF(BA101&lt;50%,1,IF(AND(BA101&gt;=50%,BA101&lt;B$10),2,IF(BA101&gt;=B$10,3))))</f>
        <v/>
      </c>
      <c r="BC101" s="114" t="str">
        <f aca="false">IF(B101&lt;&gt;"",IFERROR(IF((SUMIF(D$20:AI$20, "CLO7", D101:AI101)/AO$12)=0,"",(SUMIF(D$20:AI$20, "CLO7", D101:AI101)/AO$12)),""),"")</f>
        <v/>
      </c>
      <c r="BD101" s="115" t="str">
        <f aca="false">IF(BC101="","",IF(BC101&gt;=B$10,"Y","N"))</f>
        <v/>
      </c>
      <c r="BE101" s="115" t="str">
        <f aca="false">IF(BD101="","",IF(BD101&lt;50%,1,IF(AND(BD101&gt;=50%,BD101&lt;B$10),2,IF(BD101&gt;=B$10,3))))</f>
        <v/>
      </c>
      <c r="BF101" s="114" t="str">
        <f aca="false">IF(B101&lt;&gt;"",IFERROR(IF((SUMIF(D$20:AI$20, "CLO8", D101:AI101)/AO$13)=0,"",(SUMIF(D$20:AI$20, "CLO8", D101:AI101)/AO$13)),""),"")</f>
        <v/>
      </c>
      <c r="BG101" s="115" t="str">
        <f aca="false">IF(BF101="","",IF(BF101&gt;=B$10,"Y","N"))</f>
        <v/>
      </c>
      <c r="BH101" s="115" t="str">
        <f aca="false">IF(BG101="","",IF(BG101&lt;50%,1,IF(AND(BG101&gt;=50%,BG101&lt;B$10),2,IF(BG101&gt;=B$10,3))))</f>
        <v/>
      </c>
      <c r="BI101" s="114" t="str">
        <f aca="false">IF(B101&lt;&gt;"",IFERROR(IF((SUMIF(D$20:AI$20, "CLO9", D101:AI101)/AO$14)=0,"",(SUMIF(D$20:AI$20, "CLO9", D101:AI101)/AO$14)),""),"")</f>
        <v/>
      </c>
      <c r="BJ101" s="115" t="str">
        <f aca="false">IF(BI101="","",IF(BI101&gt;=B$10,"Y","N"))</f>
        <v/>
      </c>
      <c r="BK101" s="115" t="str">
        <f aca="false">IF(BJ101="","",IF(BJ101&lt;50%,1,IF(AND(BJ101&gt;=50%,BJ101&lt;B$10),2,IF(BJ101&gt;=B$10,3))))</f>
        <v/>
      </c>
      <c r="BL101" s="114" t="str">
        <f aca="false">IF(B101&lt;&gt;"",IFERROR(IF((SUMIF(D$20:AI$20,"CLO10",D101:AI101)/AO$15)=0,"",(SUMIF(D$20:AI$20,"CLO10",D101:AI101)/AO$15)),""),"")</f>
        <v/>
      </c>
      <c r="BM101" s="115" t="str">
        <f aca="false">IF(BL101="","",IF(BL101&gt;=B$10,"Y","N"))</f>
        <v/>
      </c>
      <c r="BN101" s="115" t="str">
        <f aca="false">IF(BM101="","",IF(BM101&lt;50%,1,IF(AND(BM101&gt;=50%,BM101&lt;B$10),2,IF(BM101&gt;=B$10,3))))</f>
        <v/>
      </c>
    </row>
    <row r="102" customFormat="false" ht="15.75" hidden="false" customHeight="true" outlineLevel="0" collapsed="false">
      <c r="A102" s="184" t="str">
        <f aca="false">IF(A$6="LECTURE","",IF('Database (LECTURE-RES-PRAC)'!A97="","",'Database (LECTURE-RES-PRAC)'!A97))</f>
        <v/>
      </c>
      <c r="B102" s="184" t="str">
        <f aca="false">IF(B$6="LECTURE","",IF('Database (LECTURE-RES-PRAC)'!B97="","",'Database (LECTURE-RES-PRAC)'!B97))</f>
        <v/>
      </c>
      <c r="C102" s="184" t="str">
        <f aca="false">IF(C$6="LECTURE","",IF('Database (LECTURE-RES-PRAC)'!C97="","",'Database (LECTURE-RES-PRAC)'!C97))</f>
        <v/>
      </c>
      <c r="D102" s="52"/>
      <c r="E102" s="52"/>
      <c r="F102" s="52"/>
      <c r="G102" s="52"/>
      <c r="H102" s="52"/>
      <c r="I102" s="52"/>
      <c r="J102" s="52"/>
      <c r="K102" s="52"/>
      <c r="L102" s="52"/>
      <c r="M102" s="52"/>
      <c r="N102" s="181" t="str">
        <f aca="false">IF(B102&lt;&gt;"",SUM(D102:M102),"")</f>
        <v/>
      </c>
      <c r="O102" s="52"/>
      <c r="P102" s="52"/>
      <c r="Q102" s="52"/>
      <c r="R102" s="52"/>
      <c r="S102" s="52"/>
      <c r="T102" s="52"/>
      <c r="U102" s="52"/>
      <c r="V102" s="52"/>
      <c r="W102" s="52"/>
      <c r="X102" s="52"/>
      <c r="Y102" s="181" t="str">
        <f aca="false">IF(B102&lt;&gt;"",SUM(O102:X102),"")</f>
        <v/>
      </c>
      <c r="Z102" s="52"/>
      <c r="AA102" s="52"/>
      <c r="AB102" s="52"/>
      <c r="AC102" s="52"/>
      <c r="AD102" s="52"/>
      <c r="AE102" s="52"/>
      <c r="AF102" s="52"/>
      <c r="AG102" s="52"/>
      <c r="AH102" s="52"/>
      <c r="AI102" s="52"/>
      <c r="AJ102" s="182" t="str">
        <f aca="false">IF(B102&lt;&gt;"",SUM(Z102:AI102),"")</f>
        <v/>
      </c>
      <c r="AK102" s="185" t="str">
        <f aca="false">IF(B102&lt;&gt;"",IFERROR(IF((SUMIF(D$20:AI$20, "CLO1", D102:AI102)/AO$6)=0,"",(SUMIF(D$20:AI$20, "CLO1", D102:AI102)/AO$6)),""),"")</f>
        <v/>
      </c>
      <c r="AL102" s="115" t="str">
        <f aca="false">IF(AK102="","",IF(AK102&gt;=B$10,"Y","N"))</f>
        <v/>
      </c>
      <c r="AM102" s="115" t="str">
        <f aca="false">IF(AK102="","",IF(AK102&lt;50%,1,IF(AND(AK102&gt;=50%,AK102&lt;B$10),2,IF(AK102&gt;=B$10,3))))</f>
        <v/>
      </c>
      <c r="AN102" s="185" t="str">
        <f aca="false">IF(B102&lt;&gt;"",IFERROR(IF((SUMIF(D$20:AI$20, "CLO2", D102:AI102)/AO$7)=0,"",(SUMIF(D$20:AI$20, "CLO2", D102:AI102)/AO$7)),""),"")</f>
        <v/>
      </c>
      <c r="AO102" s="115" t="str">
        <f aca="false">IF(AN102="","",IF(AN102&gt;=B$10,"Y","N"))</f>
        <v/>
      </c>
      <c r="AP102" s="115" t="str">
        <f aca="false">IF(AN102="","",IF(AN102&lt;50%,1,IF(AND(AN102&gt;=50%,AN102&lt;B$10),2,IF(AN102&gt;=B$10,3))))</f>
        <v/>
      </c>
      <c r="AQ102" s="185" t="str">
        <f aca="false">IF(B102&lt;&gt;"",IFERROR(IF((SUMIF(D$20:AI$20, "CLO3", D102:AI102)/AO$8)=0,"",(SUMIF(D$20:AI$20, "CLO3", D102:AI102)/AO$8)),""),"")</f>
        <v/>
      </c>
      <c r="AR102" s="115" t="str">
        <f aca="false">IF(AQ102="","",IF(AQ102&gt;=B$10,"Y","N"))</f>
        <v/>
      </c>
      <c r="AS102" s="115" t="str">
        <f aca="false">IF(AQ102="","",IF(AQ102&lt;50%,1,IF(AND(AQ102&gt;=50%,AQ102&lt;B$10),2,IF(AQ102&gt;=B$10,3))))</f>
        <v/>
      </c>
      <c r="AT102" s="185" t="str">
        <f aca="false">IF(B102&lt;&gt;"",IFERROR(IF((SUMIF(D$20:AI$20, "CLO4", D102:AI102)/AO$9)=0,"",(SUMIF(D$20:AI$20, "CLO4", D102:AI102)/AO$9)),""),"")</f>
        <v/>
      </c>
      <c r="AU102" s="115" t="str">
        <f aca="false">IF(AT102="","",IF(AT102&gt;=B$10,"Y","N"))</f>
        <v/>
      </c>
      <c r="AV102" s="115" t="str">
        <f aca="false">IF(AT102="","",IF(AT102&lt;50%,1,IF(AND(AT102&gt;=50%,AT102&lt;B$10),2,IF(AT102&gt;=B$10,3))))</f>
        <v/>
      </c>
      <c r="AW102" s="185" t="str">
        <f aca="false">IF(B102&lt;&gt;"",IFERROR(IF((SUMIF(D$20:AI$20, "CLO5", D102:AI102)/AO$10)=0,"",(SUMIF(D$20:AI$20, "CLO5", D102:AI102)/AO$10)),""),"")</f>
        <v/>
      </c>
      <c r="AX102" s="115" t="str">
        <f aca="false">IF(AW102="","",IF(AW102&gt;=B$10,"Y","N"))</f>
        <v/>
      </c>
      <c r="AY102" s="115" t="str">
        <f aca="false">IF(AW102="","",IF(AW102&lt;50%,1,IF(AND(AW102&gt;=50%,AW102&lt;B$10),2,IF(AW102&gt;=B$10,3))))</f>
        <v/>
      </c>
      <c r="AZ102" s="114" t="str">
        <f aca="false">IF(B102&lt;&gt;"",IFERROR(IF((SUMIF(D$20:AI$20, "CLO6", D102:AI102)/AO$11)=0,"",(SUMIF(D$20:AI$20, "CLO6", D102:AI102)/AO$11)),""),"")</f>
        <v/>
      </c>
      <c r="BA102" s="115" t="str">
        <f aca="false">IF(AZ102="","",IF(AZ102&gt;=B$10,"Y","N"))</f>
        <v/>
      </c>
      <c r="BB102" s="115" t="str">
        <f aca="false">IF(BA102="","",IF(BA102&lt;50%,1,IF(AND(BA102&gt;=50%,BA102&lt;B$10),2,IF(BA102&gt;=B$10,3))))</f>
        <v/>
      </c>
      <c r="BC102" s="114" t="str">
        <f aca="false">IF(B102&lt;&gt;"",IFERROR(IF((SUMIF(D$20:AI$20, "CLO7", D102:AI102)/AO$12)=0,"",(SUMIF(D$20:AI$20, "CLO7", D102:AI102)/AO$12)),""),"")</f>
        <v/>
      </c>
      <c r="BD102" s="115" t="str">
        <f aca="false">IF(BC102="","",IF(BC102&gt;=B$10,"Y","N"))</f>
        <v/>
      </c>
      <c r="BE102" s="115" t="str">
        <f aca="false">IF(BD102="","",IF(BD102&lt;50%,1,IF(AND(BD102&gt;=50%,BD102&lt;B$10),2,IF(BD102&gt;=B$10,3))))</f>
        <v/>
      </c>
      <c r="BF102" s="114" t="str">
        <f aca="false">IF(B102&lt;&gt;"",IFERROR(IF((SUMIF(D$20:AI$20, "CLO8", D102:AI102)/AO$13)=0,"",(SUMIF(D$20:AI$20, "CLO8", D102:AI102)/AO$13)),""),"")</f>
        <v/>
      </c>
      <c r="BG102" s="115" t="str">
        <f aca="false">IF(BF102="","",IF(BF102&gt;=B$10,"Y","N"))</f>
        <v/>
      </c>
      <c r="BH102" s="115" t="str">
        <f aca="false">IF(BG102="","",IF(BG102&lt;50%,1,IF(AND(BG102&gt;=50%,BG102&lt;B$10),2,IF(BG102&gt;=B$10,3))))</f>
        <v/>
      </c>
      <c r="BI102" s="114" t="str">
        <f aca="false">IF(B102&lt;&gt;"",IFERROR(IF((SUMIF(D$20:AI$20, "CLO9", D102:AI102)/AO$14)=0,"",(SUMIF(D$20:AI$20, "CLO9", D102:AI102)/AO$14)),""),"")</f>
        <v/>
      </c>
      <c r="BJ102" s="115" t="str">
        <f aca="false">IF(BI102="","",IF(BI102&gt;=B$10,"Y","N"))</f>
        <v/>
      </c>
      <c r="BK102" s="115" t="str">
        <f aca="false">IF(BJ102="","",IF(BJ102&lt;50%,1,IF(AND(BJ102&gt;=50%,BJ102&lt;B$10),2,IF(BJ102&gt;=B$10,3))))</f>
        <v/>
      </c>
      <c r="BL102" s="114" t="str">
        <f aca="false">IF(B102&lt;&gt;"",IFERROR(IF((SUMIF(D$20:AI$20,"CLO10",D102:AI102)/AO$15)=0,"",(SUMIF(D$20:AI$20,"CLO10",D102:AI102)/AO$15)),""),"")</f>
        <v/>
      </c>
      <c r="BM102" s="115" t="str">
        <f aca="false">IF(BL102="","",IF(BL102&gt;=B$10,"Y","N"))</f>
        <v/>
      </c>
      <c r="BN102" s="115" t="str">
        <f aca="false">IF(BM102="","",IF(BM102&lt;50%,1,IF(AND(BM102&gt;=50%,BM102&lt;B$10),2,IF(BM102&gt;=B$10,3))))</f>
        <v/>
      </c>
    </row>
    <row r="103" customFormat="false" ht="15.75" hidden="false" customHeight="true" outlineLevel="0" collapsed="false">
      <c r="A103" s="184" t="str">
        <f aca="false">IF(A$6="LECTURE","",IF('Database (LECTURE-RES-PRAC)'!A98="","",'Database (LECTURE-RES-PRAC)'!A98))</f>
        <v/>
      </c>
      <c r="B103" s="184" t="str">
        <f aca="false">IF(B$6="LECTURE","",IF('Database (LECTURE-RES-PRAC)'!B98="","",'Database (LECTURE-RES-PRAC)'!B98))</f>
        <v/>
      </c>
      <c r="C103" s="184" t="str">
        <f aca="false">IF(C$6="LECTURE","",IF('Database (LECTURE-RES-PRAC)'!C98="","",'Database (LECTURE-RES-PRAC)'!C98))</f>
        <v/>
      </c>
      <c r="D103" s="52"/>
      <c r="E103" s="52"/>
      <c r="F103" s="52"/>
      <c r="G103" s="52"/>
      <c r="H103" s="52"/>
      <c r="I103" s="52"/>
      <c r="J103" s="52"/>
      <c r="K103" s="52"/>
      <c r="L103" s="52"/>
      <c r="M103" s="52"/>
      <c r="N103" s="181" t="str">
        <f aca="false">IF(B103&lt;&gt;"",SUM(D103:M103),"")</f>
        <v/>
      </c>
      <c r="O103" s="52"/>
      <c r="P103" s="52"/>
      <c r="Q103" s="52"/>
      <c r="R103" s="52"/>
      <c r="S103" s="52"/>
      <c r="T103" s="52"/>
      <c r="U103" s="52"/>
      <c r="V103" s="52"/>
      <c r="W103" s="52"/>
      <c r="X103" s="52"/>
      <c r="Y103" s="181" t="str">
        <f aca="false">IF(B103&lt;&gt;"",SUM(O103:X103),"")</f>
        <v/>
      </c>
      <c r="Z103" s="52"/>
      <c r="AA103" s="52"/>
      <c r="AB103" s="52"/>
      <c r="AC103" s="52"/>
      <c r="AD103" s="52"/>
      <c r="AE103" s="52"/>
      <c r="AF103" s="52"/>
      <c r="AG103" s="52"/>
      <c r="AH103" s="52"/>
      <c r="AI103" s="52"/>
      <c r="AJ103" s="182" t="str">
        <f aca="false">IF(B103&lt;&gt;"",SUM(Z103:AI103),"")</f>
        <v/>
      </c>
      <c r="AK103" s="185" t="str">
        <f aca="false">IF(B103&lt;&gt;"",IFERROR(IF((SUMIF(D$20:AI$20, "CLO1", D103:AI103)/AO$6)=0,"",(SUMIF(D$20:AI$20, "CLO1", D103:AI103)/AO$6)),""),"")</f>
        <v/>
      </c>
      <c r="AL103" s="115" t="str">
        <f aca="false">IF(AK103="","",IF(AK103&gt;=B$10,"Y","N"))</f>
        <v/>
      </c>
      <c r="AM103" s="115" t="str">
        <f aca="false">IF(AK103="","",IF(AK103&lt;50%,1,IF(AND(AK103&gt;=50%,AK103&lt;B$10),2,IF(AK103&gt;=B$10,3))))</f>
        <v/>
      </c>
      <c r="AN103" s="185" t="str">
        <f aca="false">IF(B103&lt;&gt;"",IFERROR(IF((SUMIF(D$20:AI$20, "CLO2", D103:AI103)/AO$7)=0,"",(SUMIF(D$20:AI$20, "CLO2", D103:AI103)/AO$7)),""),"")</f>
        <v/>
      </c>
      <c r="AO103" s="115" t="str">
        <f aca="false">IF(AN103="","",IF(AN103&gt;=B$10,"Y","N"))</f>
        <v/>
      </c>
      <c r="AP103" s="115" t="str">
        <f aca="false">IF(AN103="","",IF(AN103&lt;50%,1,IF(AND(AN103&gt;=50%,AN103&lt;B$10),2,IF(AN103&gt;=B$10,3))))</f>
        <v/>
      </c>
      <c r="AQ103" s="185" t="str">
        <f aca="false">IF(B103&lt;&gt;"",IFERROR(IF((SUMIF(D$20:AI$20, "CLO3", D103:AI103)/AO$8)=0,"",(SUMIF(D$20:AI$20, "CLO3", D103:AI103)/AO$8)),""),"")</f>
        <v/>
      </c>
      <c r="AR103" s="115" t="str">
        <f aca="false">IF(AQ103="","",IF(AQ103&gt;=B$10,"Y","N"))</f>
        <v/>
      </c>
      <c r="AS103" s="115" t="str">
        <f aca="false">IF(AQ103="","",IF(AQ103&lt;50%,1,IF(AND(AQ103&gt;=50%,AQ103&lt;B$10),2,IF(AQ103&gt;=B$10,3))))</f>
        <v/>
      </c>
      <c r="AT103" s="185" t="str">
        <f aca="false">IF(B103&lt;&gt;"",IFERROR(IF((SUMIF(D$20:AI$20, "CLO4", D103:AI103)/AO$9)=0,"",(SUMIF(D$20:AI$20, "CLO4", D103:AI103)/AO$9)),""),"")</f>
        <v/>
      </c>
      <c r="AU103" s="115" t="str">
        <f aca="false">IF(AT103="","",IF(AT103&gt;=B$10,"Y","N"))</f>
        <v/>
      </c>
      <c r="AV103" s="115" t="str">
        <f aca="false">IF(AT103="","",IF(AT103&lt;50%,1,IF(AND(AT103&gt;=50%,AT103&lt;B$10),2,IF(AT103&gt;=B$10,3))))</f>
        <v/>
      </c>
      <c r="AW103" s="185" t="str">
        <f aca="false">IF(B103&lt;&gt;"",IFERROR(IF((SUMIF(D$20:AI$20, "CLO5", D103:AI103)/AO$10)=0,"",(SUMIF(D$20:AI$20, "CLO5", D103:AI103)/AO$10)),""),"")</f>
        <v/>
      </c>
      <c r="AX103" s="115" t="str">
        <f aca="false">IF(AW103="","",IF(AW103&gt;=B$10,"Y","N"))</f>
        <v/>
      </c>
      <c r="AY103" s="115" t="str">
        <f aca="false">IF(AW103="","",IF(AW103&lt;50%,1,IF(AND(AW103&gt;=50%,AW103&lt;B$10),2,IF(AW103&gt;=B$10,3))))</f>
        <v/>
      </c>
      <c r="AZ103" s="114" t="str">
        <f aca="false">IF(B103&lt;&gt;"",IFERROR(IF((SUMIF(D$20:AI$20, "CLO6", D103:AI103)/AO$11)=0,"",(SUMIF(D$20:AI$20, "CLO6", D103:AI103)/AO$11)),""),"")</f>
        <v/>
      </c>
      <c r="BA103" s="115" t="str">
        <f aca="false">IF(AZ103="","",IF(AZ103&gt;=B$10,"Y","N"))</f>
        <v/>
      </c>
      <c r="BB103" s="115" t="str">
        <f aca="false">IF(BA103="","",IF(BA103&lt;50%,1,IF(AND(BA103&gt;=50%,BA103&lt;B$10),2,IF(BA103&gt;=B$10,3))))</f>
        <v/>
      </c>
      <c r="BC103" s="114" t="str">
        <f aca="false">IF(B103&lt;&gt;"",IFERROR(IF((SUMIF(D$20:AI$20, "CLO7", D103:AI103)/AO$12)=0,"",(SUMIF(D$20:AI$20, "CLO7", D103:AI103)/AO$12)),""),"")</f>
        <v/>
      </c>
      <c r="BD103" s="115" t="str">
        <f aca="false">IF(BC103="","",IF(BC103&gt;=B$10,"Y","N"))</f>
        <v/>
      </c>
      <c r="BE103" s="115" t="str">
        <f aca="false">IF(BD103="","",IF(BD103&lt;50%,1,IF(AND(BD103&gt;=50%,BD103&lt;B$10),2,IF(BD103&gt;=B$10,3))))</f>
        <v/>
      </c>
      <c r="BF103" s="114" t="str">
        <f aca="false">IF(B103&lt;&gt;"",IFERROR(IF((SUMIF(D$20:AI$20, "CLO8", D103:AI103)/AO$13)=0,"",(SUMIF(D$20:AI$20, "CLO8", D103:AI103)/AO$13)),""),"")</f>
        <v/>
      </c>
      <c r="BG103" s="115" t="str">
        <f aca="false">IF(BF103="","",IF(BF103&gt;=B$10,"Y","N"))</f>
        <v/>
      </c>
      <c r="BH103" s="115" t="str">
        <f aca="false">IF(BG103="","",IF(BG103&lt;50%,1,IF(AND(BG103&gt;=50%,BG103&lt;B$10),2,IF(BG103&gt;=B$10,3))))</f>
        <v/>
      </c>
      <c r="BI103" s="114" t="str">
        <f aca="false">IF(B103&lt;&gt;"",IFERROR(IF((SUMIF(D$20:AI$20, "CLO9", D103:AI103)/AO$14)=0,"",(SUMIF(D$20:AI$20, "CLO9", D103:AI103)/AO$14)),""),"")</f>
        <v/>
      </c>
      <c r="BJ103" s="115" t="str">
        <f aca="false">IF(BI103="","",IF(BI103&gt;=B$10,"Y","N"))</f>
        <v/>
      </c>
      <c r="BK103" s="115" t="str">
        <f aca="false">IF(BJ103="","",IF(BJ103&lt;50%,1,IF(AND(BJ103&gt;=50%,BJ103&lt;B$10),2,IF(BJ103&gt;=B$10,3))))</f>
        <v/>
      </c>
      <c r="BL103" s="114" t="str">
        <f aca="false">IF(B103&lt;&gt;"",IFERROR(IF((SUMIF(D$20:AI$20,"CLO10",D103:AI103)/AO$15)=0,"",(SUMIF(D$20:AI$20,"CLO10",D103:AI103)/AO$15)),""),"")</f>
        <v/>
      </c>
      <c r="BM103" s="115" t="str">
        <f aca="false">IF(BL103="","",IF(BL103&gt;=B$10,"Y","N"))</f>
        <v/>
      </c>
      <c r="BN103" s="115" t="str">
        <f aca="false">IF(BM103="","",IF(BM103&lt;50%,1,IF(AND(BM103&gt;=50%,BM103&lt;B$10),2,IF(BM103&gt;=B$10,3))))</f>
        <v/>
      </c>
    </row>
    <row r="104" customFormat="false" ht="15.75" hidden="false" customHeight="true" outlineLevel="0" collapsed="false">
      <c r="A104" s="184" t="str">
        <f aca="false">IF(A$6="LECTURE","",IF('Database (LECTURE-RES-PRAC)'!A99="","",'Database (LECTURE-RES-PRAC)'!A99))</f>
        <v/>
      </c>
      <c r="B104" s="184" t="str">
        <f aca="false">IF(B$6="LECTURE","",IF('Database (LECTURE-RES-PRAC)'!B99="","",'Database (LECTURE-RES-PRAC)'!B99))</f>
        <v/>
      </c>
      <c r="C104" s="184" t="str">
        <f aca="false">IF(C$6="LECTURE","",IF('Database (LECTURE-RES-PRAC)'!C99="","",'Database (LECTURE-RES-PRAC)'!C99))</f>
        <v/>
      </c>
      <c r="D104" s="52"/>
      <c r="E104" s="52"/>
      <c r="F104" s="52"/>
      <c r="G104" s="52"/>
      <c r="H104" s="52"/>
      <c r="I104" s="52"/>
      <c r="J104" s="52"/>
      <c r="K104" s="52"/>
      <c r="L104" s="52"/>
      <c r="M104" s="52"/>
      <c r="N104" s="181" t="str">
        <f aca="false">IF(B104&lt;&gt;"",SUM(D104:M104),"")</f>
        <v/>
      </c>
      <c r="O104" s="52"/>
      <c r="P104" s="52"/>
      <c r="Q104" s="52"/>
      <c r="R104" s="52"/>
      <c r="S104" s="52"/>
      <c r="T104" s="52"/>
      <c r="U104" s="52"/>
      <c r="V104" s="52"/>
      <c r="W104" s="52"/>
      <c r="X104" s="52"/>
      <c r="Y104" s="181" t="str">
        <f aca="false">IF(B104&lt;&gt;"",SUM(O104:X104),"")</f>
        <v/>
      </c>
      <c r="Z104" s="52"/>
      <c r="AA104" s="52"/>
      <c r="AB104" s="52"/>
      <c r="AC104" s="52"/>
      <c r="AD104" s="52"/>
      <c r="AE104" s="52"/>
      <c r="AF104" s="52"/>
      <c r="AG104" s="52"/>
      <c r="AH104" s="52"/>
      <c r="AI104" s="52"/>
      <c r="AJ104" s="182" t="str">
        <f aca="false">IF(B104&lt;&gt;"",SUM(Z104:AI104),"")</f>
        <v/>
      </c>
      <c r="AK104" s="185" t="str">
        <f aca="false">IF(B104&lt;&gt;"",IFERROR(IF((SUMIF(D$20:AI$20, "CLO1", D104:AI104)/AO$6)=0,"",(SUMIF(D$20:AI$20, "CLO1", D104:AI104)/AO$6)),""),"")</f>
        <v/>
      </c>
      <c r="AL104" s="115" t="str">
        <f aca="false">IF(AK104="","",IF(AK104&gt;=B$10,"Y","N"))</f>
        <v/>
      </c>
      <c r="AM104" s="115" t="str">
        <f aca="false">IF(AK104="","",IF(AK104&lt;50%,1,IF(AND(AK104&gt;=50%,AK104&lt;B$10),2,IF(AK104&gt;=B$10,3))))</f>
        <v/>
      </c>
      <c r="AN104" s="185" t="str">
        <f aca="false">IF(B104&lt;&gt;"",IFERROR(IF((SUMIF(D$20:AI$20, "CLO2", D104:AI104)/AO$7)=0,"",(SUMIF(D$20:AI$20, "CLO2", D104:AI104)/AO$7)),""),"")</f>
        <v/>
      </c>
      <c r="AO104" s="115" t="str">
        <f aca="false">IF(AN104="","",IF(AN104&gt;=B$10,"Y","N"))</f>
        <v/>
      </c>
      <c r="AP104" s="115" t="str">
        <f aca="false">IF(AN104="","",IF(AN104&lt;50%,1,IF(AND(AN104&gt;=50%,AN104&lt;B$10),2,IF(AN104&gt;=B$10,3))))</f>
        <v/>
      </c>
      <c r="AQ104" s="185" t="str">
        <f aca="false">IF(B104&lt;&gt;"",IFERROR(IF((SUMIF(D$20:AI$20, "CLO3", D104:AI104)/AO$8)=0,"",(SUMIF(D$20:AI$20, "CLO3", D104:AI104)/AO$8)),""),"")</f>
        <v/>
      </c>
      <c r="AR104" s="115" t="str">
        <f aca="false">IF(AQ104="","",IF(AQ104&gt;=B$10,"Y","N"))</f>
        <v/>
      </c>
      <c r="AS104" s="115" t="str">
        <f aca="false">IF(AQ104="","",IF(AQ104&lt;50%,1,IF(AND(AQ104&gt;=50%,AQ104&lt;B$10),2,IF(AQ104&gt;=B$10,3))))</f>
        <v/>
      </c>
      <c r="AT104" s="185" t="str">
        <f aca="false">IF(B104&lt;&gt;"",IFERROR(IF((SUMIF(D$20:AI$20, "CLO4", D104:AI104)/AO$9)=0,"",(SUMIF(D$20:AI$20, "CLO4", D104:AI104)/AO$9)),""),"")</f>
        <v/>
      </c>
      <c r="AU104" s="115" t="str">
        <f aca="false">IF(AT104="","",IF(AT104&gt;=B$10,"Y","N"))</f>
        <v/>
      </c>
      <c r="AV104" s="115" t="str">
        <f aca="false">IF(AT104="","",IF(AT104&lt;50%,1,IF(AND(AT104&gt;=50%,AT104&lt;B$10),2,IF(AT104&gt;=B$10,3))))</f>
        <v/>
      </c>
      <c r="AW104" s="185" t="str">
        <f aca="false">IF(B104&lt;&gt;"",IFERROR(IF((SUMIF(D$20:AI$20, "CLO5", D104:AI104)/AO$10)=0,"",(SUMIF(D$20:AI$20, "CLO5", D104:AI104)/AO$10)),""),"")</f>
        <v/>
      </c>
      <c r="AX104" s="115" t="str">
        <f aca="false">IF(AW104="","",IF(AW104&gt;=B$10,"Y","N"))</f>
        <v/>
      </c>
      <c r="AY104" s="115" t="str">
        <f aca="false">IF(AW104="","",IF(AW104&lt;50%,1,IF(AND(AW104&gt;=50%,AW104&lt;B$10),2,IF(AW104&gt;=B$10,3))))</f>
        <v/>
      </c>
      <c r="AZ104" s="114" t="str">
        <f aca="false">IF(B104&lt;&gt;"",IFERROR(IF((SUMIF(D$20:AI$20, "CLO6", D104:AI104)/AO$11)=0,"",(SUMIF(D$20:AI$20, "CLO6", D104:AI104)/AO$11)),""),"")</f>
        <v/>
      </c>
      <c r="BA104" s="115" t="str">
        <f aca="false">IF(AZ104="","",IF(AZ104&gt;=B$10,"Y","N"))</f>
        <v/>
      </c>
      <c r="BB104" s="115" t="str">
        <f aca="false">IF(BA104="","",IF(BA104&lt;50%,1,IF(AND(BA104&gt;=50%,BA104&lt;B$10),2,IF(BA104&gt;=B$10,3))))</f>
        <v/>
      </c>
      <c r="BC104" s="114" t="str">
        <f aca="false">IF(B104&lt;&gt;"",IFERROR(IF((SUMIF(D$20:AI$20, "CLO7", D104:AI104)/AO$12)=0,"",(SUMIF(D$20:AI$20, "CLO7", D104:AI104)/AO$12)),""),"")</f>
        <v/>
      </c>
      <c r="BD104" s="115" t="str">
        <f aca="false">IF(BC104="","",IF(BC104&gt;=B$10,"Y","N"))</f>
        <v/>
      </c>
      <c r="BE104" s="115" t="str">
        <f aca="false">IF(BD104="","",IF(BD104&lt;50%,1,IF(AND(BD104&gt;=50%,BD104&lt;B$10),2,IF(BD104&gt;=B$10,3))))</f>
        <v/>
      </c>
      <c r="BF104" s="114" t="str">
        <f aca="false">IF(B104&lt;&gt;"",IFERROR(IF((SUMIF(D$20:AI$20, "CLO8", D104:AI104)/AO$13)=0,"",(SUMIF(D$20:AI$20, "CLO8", D104:AI104)/AO$13)),""),"")</f>
        <v/>
      </c>
      <c r="BG104" s="115" t="str">
        <f aca="false">IF(BF104="","",IF(BF104&gt;=B$10,"Y","N"))</f>
        <v/>
      </c>
      <c r="BH104" s="115" t="str">
        <f aca="false">IF(BG104="","",IF(BG104&lt;50%,1,IF(AND(BG104&gt;=50%,BG104&lt;B$10),2,IF(BG104&gt;=B$10,3))))</f>
        <v/>
      </c>
      <c r="BI104" s="114" t="str">
        <f aca="false">IF(B104&lt;&gt;"",IFERROR(IF((SUMIF(D$20:AI$20, "CLO9", D104:AI104)/AO$14)=0,"",(SUMIF(D$20:AI$20, "CLO9", D104:AI104)/AO$14)),""),"")</f>
        <v/>
      </c>
      <c r="BJ104" s="115" t="str">
        <f aca="false">IF(BI104="","",IF(BI104&gt;=B$10,"Y","N"))</f>
        <v/>
      </c>
      <c r="BK104" s="115" t="str">
        <f aca="false">IF(BJ104="","",IF(BJ104&lt;50%,1,IF(AND(BJ104&gt;=50%,BJ104&lt;B$10),2,IF(BJ104&gt;=B$10,3))))</f>
        <v/>
      </c>
      <c r="BL104" s="114" t="str">
        <f aca="false">IF(B104&lt;&gt;"",IFERROR(IF((SUMIF(D$20:AI$20,"CLO10",D104:AI104)/AO$15)=0,"",(SUMIF(D$20:AI$20,"CLO10",D104:AI104)/AO$15)),""),"")</f>
        <v/>
      </c>
      <c r="BM104" s="115" t="str">
        <f aca="false">IF(BL104="","",IF(BL104&gt;=B$10,"Y","N"))</f>
        <v/>
      </c>
      <c r="BN104" s="115" t="str">
        <f aca="false">IF(BM104="","",IF(BM104&lt;50%,1,IF(AND(BM104&gt;=50%,BM104&lt;B$10),2,IF(BM104&gt;=B$10,3))))</f>
        <v/>
      </c>
    </row>
    <row r="105" customFormat="false" ht="15.75" hidden="false" customHeight="true" outlineLevel="0" collapsed="false">
      <c r="A105" s="184" t="str">
        <f aca="false">IF(A$6="LECTURE","",IF('Database (LECTURE-RES-PRAC)'!A100="","",'Database (LECTURE-RES-PRAC)'!A100))</f>
        <v/>
      </c>
      <c r="B105" s="184" t="str">
        <f aca="false">IF(B$6="LECTURE","",IF('Database (LECTURE-RES-PRAC)'!B100="","",'Database (LECTURE-RES-PRAC)'!B100))</f>
        <v/>
      </c>
      <c r="C105" s="184" t="str">
        <f aca="false">IF(C$6="LECTURE","",IF('Database (LECTURE-RES-PRAC)'!C100="","",'Database (LECTURE-RES-PRAC)'!C100))</f>
        <v/>
      </c>
      <c r="D105" s="52"/>
      <c r="E105" s="52"/>
      <c r="F105" s="52"/>
      <c r="G105" s="52"/>
      <c r="H105" s="52"/>
      <c r="I105" s="52"/>
      <c r="J105" s="52"/>
      <c r="K105" s="52"/>
      <c r="L105" s="52"/>
      <c r="M105" s="52"/>
      <c r="N105" s="181" t="str">
        <f aca="false">IF(B105&lt;&gt;"",SUM(D105:M105),"")</f>
        <v/>
      </c>
      <c r="O105" s="52"/>
      <c r="P105" s="52"/>
      <c r="Q105" s="52"/>
      <c r="R105" s="52"/>
      <c r="S105" s="52"/>
      <c r="T105" s="52"/>
      <c r="U105" s="52"/>
      <c r="V105" s="52"/>
      <c r="W105" s="52"/>
      <c r="X105" s="52"/>
      <c r="Y105" s="181" t="str">
        <f aca="false">IF(B105&lt;&gt;"",SUM(O105:X105),"")</f>
        <v/>
      </c>
      <c r="Z105" s="52"/>
      <c r="AA105" s="52"/>
      <c r="AB105" s="52"/>
      <c r="AC105" s="52"/>
      <c r="AD105" s="52"/>
      <c r="AE105" s="52"/>
      <c r="AF105" s="52"/>
      <c r="AG105" s="52"/>
      <c r="AH105" s="52"/>
      <c r="AI105" s="52"/>
      <c r="AJ105" s="182" t="str">
        <f aca="false">IF(B105&lt;&gt;"",SUM(Z105:AI105),"")</f>
        <v/>
      </c>
      <c r="AK105" s="185" t="str">
        <f aca="false">IF(B105&lt;&gt;"",IFERROR(IF((SUMIF(D$20:AI$20, "CLO1", D105:AI105)/AO$6)=0,"",(SUMIF(D$20:AI$20, "CLO1", D105:AI105)/AO$6)),""),"")</f>
        <v/>
      </c>
      <c r="AL105" s="115" t="str">
        <f aca="false">IF(AK105="","",IF(AK105&gt;=B$10,"Y","N"))</f>
        <v/>
      </c>
      <c r="AM105" s="115" t="str">
        <f aca="false">IF(AK105="","",IF(AK105&lt;50%,1,IF(AND(AK105&gt;=50%,AK105&lt;B$10),2,IF(AK105&gt;=B$10,3))))</f>
        <v/>
      </c>
      <c r="AN105" s="185" t="str">
        <f aca="false">IF(B105&lt;&gt;"",IFERROR(IF((SUMIF(D$20:AI$20, "CLO2", D105:AI105)/AO$7)=0,"",(SUMIF(D$20:AI$20, "CLO2", D105:AI105)/AO$7)),""),"")</f>
        <v/>
      </c>
      <c r="AO105" s="115" t="str">
        <f aca="false">IF(AN105="","",IF(AN105&gt;=B$10,"Y","N"))</f>
        <v/>
      </c>
      <c r="AP105" s="115" t="str">
        <f aca="false">IF(AN105="","",IF(AN105&lt;50%,1,IF(AND(AN105&gt;=50%,AN105&lt;B$10),2,IF(AN105&gt;=B$10,3))))</f>
        <v/>
      </c>
      <c r="AQ105" s="185" t="str">
        <f aca="false">IF(B105&lt;&gt;"",IFERROR(IF((SUMIF(D$20:AI$20, "CLO3", D105:AI105)/AO$8)=0,"",(SUMIF(D$20:AI$20, "CLO3", D105:AI105)/AO$8)),""),"")</f>
        <v/>
      </c>
      <c r="AR105" s="115" t="str">
        <f aca="false">IF(AQ105="","",IF(AQ105&gt;=B$10,"Y","N"))</f>
        <v/>
      </c>
      <c r="AS105" s="115" t="str">
        <f aca="false">IF(AQ105="","",IF(AQ105&lt;50%,1,IF(AND(AQ105&gt;=50%,AQ105&lt;B$10),2,IF(AQ105&gt;=B$10,3))))</f>
        <v/>
      </c>
      <c r="AT105" s="185" t="str">
        <f aca="false">IF(B105&lt;&gt;"",IFERROR(IF((SUMIF(D$20:AI$20, "CLO4", D105:AI105)/AO$9)=0,"",(SUMIF(D$20:AI$20, "CLO4", D105:AI105)/AO$9)),""),"")</f>
        <v/>
      </c>
      <c r="AU105" s="115" t="str">
        <f aca="false">IF(AT105="","",IF(AT105&gt;=B$10,"Y","N"))</f>
        <v/>
      </c>
      <c r="AV105" s="115" t="str">
        <f aca="false">IF(AT105="","",IF(AT105&lt;50%,1,IF(AND(AT105&gt;=50%,AT105&lt;B$10),2,IF(AT105&gt;=B$10,3))))</f>
        <v/>
      </c>
      <c r="AW105" s="185" t="str">
        <f aca="false">IF(B105&lt;&gt;"",IFERROR(IF((SUMIF(D$20:AI$20, "CLO5", D105:AI105)/AO$10)=0,"",(SUMIF(D$20:AI$20, "CLO5", D105:AI105)/AO$10)),""),"")</f>
        <v/>
      </c>
      <c r="AX105" s="115" t="str">
        <f aca="false">IF(AW105="","",IF(AW105&gt;=B$10,"Y","N"))</f>
        <v/>
      </c>
      <c r="AY105" s="115" t="str">
        <f aca="false">IF(AW105="","",IF(AW105&lt;50%,1,IF(AND(AW105&gt;=50%,AW105&lt;B$10),2,IF(AW105&gt;=B$10,3))))</f>
        <v/>
      </c>
      <c r="AZ105" s="114" t="str">
        <f aca="false">IF(B105&lt;&gt;"",IFERROR(IF((SUMIF(D$20:AI$20, "CLO6", D105:AI105)/AO$11)=0,"",(SUMIF(D$20:AI$20, "CLO6", D105:AI105)/AO$11)),""),"")</f>
        <v/>
      </c>
      <c r="BA105" s="115" t="str">
        <f aca="false">IF(AZ105="","",IF(AZ105&gt;=B$10,"Y","N"))</f>
        <v/>
      </c>
      <c r="BB105" s="115" t="str">
        <f aca="false">IF(BA105="","",IF(BA105&lt;50%,1,IF(AND(BA105&gt;=50%,BA105&lt;B$10),2,IF(BA105&gt;=B$10,3))))</f>
        <v/>
      </c>
      <c r="BC105" s="114" t="str">
        <f aca="false">IF(B105&lt;&gt;"",IFERROR(IF((SUMIF(D$20:AI$20, "CLO7", D105:AI105)/AO$12)=0,"",(SUMIF(D$20:AI$20, "CLO7", D105:AI105)/AO$12)),""),"")</f>
        <v/>
      </c>
      <c r="BD105" s="115" t="str">
        <f aca="false">IF(BC105="","",IF(BC105&gt;=B$10,"Y","N"))</f>
        <v/>
      </c>
      <c r="BE105" s="115" t="str">
        <f aca="false">IF(BD105="","",IF(BD105&lt;50%,1,IF(AND(BD105&gt;=50%,BD105&lt;B$10),2,IF(BD105&gt;=B$10,3))))</f>
        <v/>
      </c>
      <c r="BF105" s="114" t="str">
        <f aca="false">IF(B105&lt;&gt;"",IFERROR(IF((SUMIF(D$20:AI$20, "CLO8", D105:AI105)/AO$13)=0,"",(SUMIF(D$20:AI$20, "CLO8", D105:AI105)/AO$13)),""),"")</f>
        <v/>
      </c>
      <c r="BG105" s="115" t="str">
        <f aca="false">IF(BF105="","",IF(BF105&gt;=B$10,"Y","N"))</f>
        <v/>
      </c>
      <c r="BH105" s="115" t="str">
        <f aca="false">IF(BG105="","",IF(BG105&lt;50%,1,IF(AND(BG105&gt;=50%,BG105&lt;B$10),2,IF(BG105&gt;=B$10,3))))</f>
        <v/>
      </c>
      <c r="BI105" s="114" t="str">
        <f aca="false">IF(B105&lt;&gt;"",IFERROR(IF((SUMIF(D$20:AI$20, "CLO9", D105:AI105)/AO$14)=0,"",(SUMIF(D$20:AI$20, "CLO9", D105:AI105)/AO$14)),""),"")</f>
        <v/>
      </c>
      <c r="BJ105" s="115" t="str">
        <f aca="false">IF(BI105="","",IF(BI105&gt;=B$10,"Y","N"))</f>
        <v/>
      </c>
      <c r="BK105" s="115" t="str">
        <f aca="false">IF(BJ105="","",IF(BJ105&lt;50%,1,IF(AND(BJ105&gt;=50%,BJ105&lt;B$10),2,IF(BJ105&gt;=B$10,3))))</f>
        <v/>
      </c>
      <c r="BL105" s="114" t="str">
        <f aca="false">IF(B105&lt;&gt;"",IFERROR(IF((SUMIF(D$20:AI$20,"CLO10",D105:AI105)/AO$15)=0,"",(SUMIF(D$20:AI$20,"CLO10",D105:AI105)/AO$15)),""),"")</f>
        <v/>
      </c>
      <c r="BM105" s="115" t="str">
        <f aca="false">IF(BL105="","",IF(BL105&gt;=B$10,"Y","N"))</f>
        <v/>
      </c>
      <c r="BN105" s="115" t="str">
        <f aca="false">IF(BM105="","",IF(BM105&lt;50%,1,IF(AND(BM105&gt;=50%,BM105&lt;B$10),2,IF(BM105&gt;=B$10,3))))</f>
        <v/>
      </c>
    </row>
    <row r="106" customFormat="false" ht="15.75" hidden="false" customHeight="true" outlineLevel="0" collapsed="false">
      <c r="A106" s="184" t="str">
        <f aca="false">IF(A$6="LECTURE","",IF('Database (LECTURE-RES-PRAC)'!A101="","",'Database (LECTURE-RES-PRAC)'!A101))</f>
        <v/>
      </c>
      <c r="B106" s="184" t="str">
        <f aca="false">IF(B$6="LECTURE","",IF('Database (LECTURE-RES-PRAC)'!B101="","",'Database (LECTURE-RES-PRAC)'!B101))</f>
        <v/>
      </c>
      <c r="C106" s="184" t="str">
        <f aca="false">IF(C$6="LECTURE","",IF('Database (LECTURE-RES-PRAC)'!C101="","",'Database (LECTURE-RES-PRAC)'!C101))</f>
        <v/>
      </c>
      <c r="D106" s="52"/>
      <c r="E106" s="52"/>
      <c r="F106" s="52"/>
      <c r="G106" s="52"/>
      <c r="H106" s="52"/>
      <c r="I106" s="52"/>
      <c r="J106" s="52"/>
      <c r="K106" s="52"/>
      <c r="L106" s="52"/>
      <c r="M106" s="52"/>
      <c r="N106" s="181" t="str">
        <f aca="false">IF(B106&lt;&gt;"",SUM(D106:M106),"")</f>
        <v/>
      </c>
      <c r="O106" s="52"/>
      <c r="P106" s="52"/>
      <c r="Q106" s="52"/>
      <c r="R106" s="52"/>
      <c r="S106" s="52"/>
      <c r="T106" s="52"/>
      <c r="U106" s="52"/>
      <c r="V106" s="52"/>
      <c r="W106" s="52"/>
      <c r="X106" s="52"/>
      <c r="Y106" s="181" t="str">
        <f aca="false">IF(B106&lt;&gt;"",SUM(O106:X106),"")</f>
        <v/>
      </c>
      <c r="Z106" s="52"/>
      <c r="AA106" s="52"/>
      <c r="AB106" s="52"/>
      <c r="AC106" s="52"/>
      <c r="AD106" s="52"/>
      <c r="AE106" s="52"/>
      <c r="AF106" s="52"/>
      <c r="AG106" s="52"/>
      <c r="AH106" s="52"/>
      <c r="AI106" s="52"/>
      <c r="AJ106" s="182" t="str">
        <f aca="false">IF(B106&lt;&gt;"",SUM(Z106:AI106),"")</f>
        <v/>
      </c>
      <c r="AK106" s="185" t="str">
        <f aca="false">IF(B106&lt;&gt;"",IFERROR(IF((SUMIF(D$20:AI$20, "CLO1", D106:AI106)/AO$6)=0,"",(SUMIF(D$20:AI$20, "CLO1", D106:AI106)/AO$6)),""),"")</f>
        <v/>
      </c>
      <c r="AL106" s="115" t="str">
        <f aca="false">IF(AK106="","",IF(AK106&gt;=B$10,"Y","N"))</f>
        <v/>
      </c>
      <c r="AM106" s="115" t="str">
        <f aca="false">IF(AK106="","",IF(AK106&lt;50%,1,IF(AND(AK106&gt;=50%,AK106&lt;B$10),2,IF(AK106&gt;=B$10,3))))</f>
        <v/>
      </c>
      <c r="AN106" s="185" t="str">
        <f aca="false">IF(B106&lt;&gt;"",IFERROR(IF((SUMIF(D$20:AI$20, "CLO2", D106:AI106)/AO$7)=0,"",(SUMIF(D$20:AI$20, "CLO2", D106:AI106)/AO$7)),""),"")</f>
        <v/>
      </c>
      <c r="AO106" s="115" t="str">
        <f aca="false">IF(AN106="","",IF(AN106&gt;=B$10,"Y","N"))</f>
        <v/>
      </c>
      <c r="AP106" s="115" t="str">
        <f aca="false">IF(AN106="","",IF(AN106&lt;50%,1,IF(AND(AN106&gt;=50%,AN106&lt;B$10),2,IF(AN106&gt;=B$10,3))))</f>
        <v/>
      </c>
      <c r="AQ106" s="185" t="str">
        <f aca="false">IF(B106&lt;&gt;"",IFERROR(IF((SUMIF(D$20:AI$20, "CLO3", D106:AI106)/AO$8)=0,"",(SUMIF(D$20:AI$20, "CLO3", D106:AI106)/AO$8)),""),"")</f>
        <v/>
      </c>
      <c r="AR106" s="115" t="str">
        <f aca="false">IF(AQ106="","",IF(AQ106&gt;=B$10,"Y","N"))</f>
        <v/>
      </c>
      <c r="AS106" s="115" t="str">
        <f aca="false">IF(AQ106="","",IF(AQ106&lt;50%,1,IF(AND(AQ106&gt;=50%,AQ106&lt;B$10),2,IF(AQ106&gt;=B$10,3))))</f>
        <v/>
      </c>
      <c r="AT106" s="185" t="str">
        <f aca="false">IF(B106&lt;&gt;"",IFERROR(IF((SUMIF(D$20:AI$20, "CLO4", D106:AI106)/AO$9)=0,"",(SUMIF(D$20:AI$20, "CLO4", D106:AI106)/AO$9)),""),"")</f>
        <v/>
      </c>
      <c r="AU106" s="115" t="str">
        <f aca="false">IF(AT106="","",IF(AT106&gt;=B$10,"Y","N"))</f>
        <v/>
      </c>
      <c r="AV106" s="115" t="str">
        <f aca="false">IF(AT106="","",IF(AT106&lt;50%,1,IF(AND(AT106&gt;=50%,AT106&lt;B$10),2,IF(AT106&gt;=B$10,3))))</f>
        <v/>
      </c>
      <c r="AW106" s="185" t="str">
        <f aca="false">IF(B106&lt;&gt;"",IFERROR(IF((SUMIF(D$20:AI$20, "CLO5", D106:AI106)/AO$10)=0,"",(SUMIF(D$20:AI$20, "CLO5", D106:AI106)/AO$10)),""),"")</f>
        <v/>
      </c>
      <c r="AX106" s="115" t="str">
        <f aca="false">IF(AW106="","",IF(AW106&gt;=B$10,"Y","N"))</f>
        <v/>
      </c>
      <c r="AY106" s="115" t="str">
        <f aca="false">IF(AW106="","",IF(AW106&lt;50%,1,IF(AND(AW106&gt;=50%,AW106&lt;B$10),2,IF(AW106&gt;=B$10,3))))</f>
        <v/>
      </c>
      <c r="AZ106" s="114" t="str">
        <f aca="false">IF(B106&lt;&gt;"",IFERROR(IF((SUMIF(D$20:AI$20, "CLO6", D106:AI106)/AO$11)=0,"",(SUMIF(D$20:AI$20, "CLO6", D106:AI106)/AO$11)),""),"")</f>
        <v/>
      </c>
      <c r="BA106" s="115" t="str">
        <f aca="false">IF(AZ106="","",IF(AZ106&gt;=B$10,"Y","N"))</f>
        <v/>
      </c>
      <c r="BB106" s="115" t="str">
        <f aca="false">IF(BA106="","",IF(BA106&lt;50%,1,IF(AND(BA106&gt;=50%,BA106&lt;B$10),2,IF(BA106&gt;=B$10,3))))</f>
        <v/>
      </c>
      <c r="BC106" s="114" t="str">
        <f aca="false">IF(B106&lt;&gt;"",IFERROR(IF((SUMIF(D$20:AI$20, "CLO7", D106:AI106)/AO$12)=0,"",(SUMIF(D$20:AI$20, "CLO7", D106:AI106)/AO$12)),""),"")</f>
        <v/>
      </c>
      <c r="BD106" s="115" t="str">
        <f aca="false">IF(BC106="","",IF(BC106&gt;=B$10,"Y","N"))</f>
        <v/>
      </c>
      <c r="BE106" s="115" t="str">
        <f aca="false">IF(BD106="","",IF(BD106&lt;50%,1,IF(AND(BD106&gt;=50%,BD106&lt;B$10),2,IF(BD106&gt;=B$10,3))))</f>
        <v/>
      </c>
      <c r="BF106" s="114" t="str">
        <f aca="false">IF(B106&lt;&gt;"",IFERROR(IF((SUMIF(D$20:AI$20, "CLO8", D106:AI106)/AO$13)=0,"",(SUMIF(D$20:AI$20, "CLO8", D106:AI106)/AO$13)),""),"")</f>
        <v/>
      </c>
      <c r="BG106" s="115" t="str">
        <f aca="false">IF(BF106="","",IF(BF106&gt;=B$10,"Y","N"))</f>
        <v/>
      </c>
      <c r="BH106" s="115" t="str">
        <f aca="false">IF(BG106="","",IF(BG106&lt;50%,1,IF(AND(BG106&gt;=50%,BG106&lt;B$10),2,IF(BG106&gt;=B$10,3))))</f>
        <v/>
      </c>
      <c r="BI106" s="114" t="str">
        <f aca="false">IF(B106&lt;&gt;"",IFERROR(IF((SUMIF(D$20:AI$20, "CLO9", D106:AI106)/AO$14)=0,"",(SUMIF(D$20:AI$20, "CLO9", D106:AI106)/AO$14)),""),"")</f>
        <v/>
      </c>
      <c r="BJ106" s="115" t="str">
        <f aca="false">IF(BI106="","",IF(BI106&gt;=B$10,"Y","N"))</f>
        <v/>
      </c>
      <c r="BK106" s="115" t="str">
        <f aca="false">IF(BJ106="","",IF(BJ106&lt;50%,1,IF(AND(BJ106&gt;=50%,BJ106&lt;B$10),2,IF(BJ106&gt;=B$10,3))))</f>
        <v/>
      </c>
      <c r="BL106" s="114" t="str">
        <f aca="false">IF(B106&lt;&gt;"",IFERROR(IF((SUMIF(D$20:AI$20,"CLO10",D106:AI106)/AO$15)=0,"",(SUMIF(D$20:AI$20,"CLO10",D106:AI106)/AO$15)),""),"")</f>
        <v/>
      </c>
      <c r="BM106" s="115" t="str">
        <f aca="false">IF(BL106="","",IF(BL106&gt;=B$10,"Y","N"))</f>
        <v/>
      </c>
      <c r="BN106" s="115" t="str">
        <f aca="false">IF(BM106="","",IF(BM106&lt;50%,1,IF(AND(BM106&gt;=50%,BM106&lt;B$10),2,IF(BM106&gt;=B$10,3))))</f>
        <v/>
      </c>
    </row>
    <row r="107" customFormat="false" ht="15.75" hidden="false" customHeight="true" outlineLevel="0" collapsed="false">
      <c r="A107" s="184" t="str">
        <f aca="false">IF(A$6="LECTURE","",IF('Database (LECTURE-RES-PRAC)'!A102="","",'Database (LECTURE-RES-PRAC)'!A102))</f>
        <v/>
      </c>
      <c r="B107" s="184" t="str">
        <f aca="false">IF(B$6="LECTURE","",IF('Database (LECTURE-RES-PRAC)'!B102="","",'Database (LECTURE-RES-PRAC)'!B102))</f>
        <v/>
      </c>
      <c r="C107" s="184" t="str">
        <f aca="false">IF(C$6="LECTURE","",IF('Database (LECTURE-RES-PRAC)'!C102="","",'Database (LECTURE-RES-PRAC)'!C102))</f>
        <v/>
      </c>
      <c r="D107" s="52"/>
      <c r="E107" s="52"/>
      <c r="F107" s="52"/>
      <c r="G107" s="52"/>
      <c r="H107" s="52"/>
      <c r="I107" s="52"/>
      <c r="J107" s="52"/>
      <c r="K107" s="52"/>
      <c r="L107" s="52"/>
      <c r="M107" s="52"/>
      <c r="N107" s="181" t="str">
        <f aca="false">IF(B107&lt;&gt;"",SUM(D107:M107),"")</f>
        <v/>
      </c>
      <c r="O107" s="52"/>
      <c r="P107" s="52"/>
      <c r="Q107" s="52"/>
      <c r="R107" s="52"/>
      <c r="S107" s="52"/>
      <c r="T107" s="52"/>
      <c r="U107" s="52"/>
      <c r="V107" s="52"/>
      <c r="W107" s="52"/>
      <c r="X107" s="52"/>
      <c r="Y107" s="181" t="str">
        <f aca="false">IF(B107&lt;&gt;"",SUM(O107:X107),"")</f>
        <v/>
      </c>
      <c r="Z107" s="52"/>
      <c r="AA107" s="52"/>
      <c r="AB107" s="52"/>
      <c r="AC107" s="52"/>
      <c r="AD107" s="52"/>
      <c r="AE107" s="52"/>
      <c r="AF107" s="52"/>
      <c r="AG107" s="52"/>
      <c r="AH107" s="52"/>
      <c r="AI107" s="52"/>
      <c r="AJ107" s="182" t="str">
        <f aca="false">IF(B107&lt;&gt;"",SUM(Z107:AI107),"")</f>
        <v/>
      </c>
      <c r="AK107" s="185" t="str">
        <f aca="false">IF(B107&lt;&gt;"",IFERROR(IF((SUMIF(D$20:AI$20, "CLO1", D107:AI107)/AO$6)=0,"",(SUMIF(D$20:AI$20, "CLO1", D107:AI107)/AO$6)),""),"")</f>
        <v/>
      </c>
      <c r="AL107" s="115" t="str">
        <f aca="false">IF(AK107="","",IF(AK107&gt;=B$10,"Y","N"))</f>
        <v/>
      </c>
      <c r="AM107" s="115" t="str">
        <f aca="false">IF(AK107="","",IF(AK107&lt;50%,1,IF(AND(AK107&gt;=50%,AK107&lt;B$10),2,IF(AK107&gt;=B$10,3))))</f>
        <v/>
      </c>
      <c r="AN107" s="185" t="str">
        <f aca="false">IF(B107&lt;&gt;"",IFERROR(IF((SUMIF(D$20:AI$20, "CLO2", D107:AI107)/AO$7)=0,"",(SUMIF(D$20:AI$20, "CLO2", D107:AI107)/AO$7)),""),"")</f>
        <v/>
      </c>
      <c r="AO107" s="115" t="str">
        <f aca="false">IF(AN107="","",IF(AN107&gt;=B$10,"Y","N"))</f>
        <v/>
      </c>
      <c r="AP107" s="115" t="str">
        <f aca="false">IF(AN107="","",IF(AN107&lt;50%,1,IF(AND(AN107&gt;=50%,AN107&lt;B$10),2,IF(AN107&gt;=B$10,3))))</f>
        <v/>
      </c>
      <c r="AQ107" s="185" t="str">
        <f aca="false">IF(B107&lt;&gt;"",IFERROR(IF((SUMIF(D$20:AI$20, "CLO3", D107:AI107)/AO$8)=0,"",(SUMIF(D$20:AI$20, "CLO3", D107:AI107)/AO$8)),""),"")</f>
        <v/>
      </c>
      <c r="AR107" s="115" t="str">
        <f aca="false">IF(AQ107="","",IF(AQ107&gt;=B$10,"Y","N"))</f>
        <v/>
      </c>
      <c r="AS107" s="115" t="str">
        <f aca="false">IF(AQ107="","",IF(AQ107&lt;50%,1,IF(AND(AQ107&gt;=50%,AQ107&lt;B$10),2,IF(AQ107&gt;=B$10,3))))</f>
        <v/>
      </c>
      <c r="AT107" s="185" t="str">
        <f aca="false">IF(B107&lt;&gt;"",IFERROR(IF((SUMIF(D$20:AI$20, "CLO4", D107:AI107)/AO$9)=0,"",(SUMIF(D$20:AI$20, "CLO4", D107:AI107)/AO$9)),""),"")</f>
        <v/>
      </c>
      <c r="AU107" s="115" t="str">
        <f aca="false">IF(AT107="","",IF(AT107&gt;=B$10,"Y","N"))</f>
        <v/>
      </c>
      <c r="AV107" s="115" t="str">
        <f aca="false">IF(AT107="","",IF(AT107&lt;50%,1,IF(AND(AT107&gt;=50%,AT107&lt;B$10),2,IF(AT107&gt;=B$10,3))))</f>
        <v/>
      </c>
      <c r="AW107" s="185" t="str">
        <f aca="false">IF(B107&lt;&gt;"",IFERROR(IF((SUMIF(D$20:AI$20, "CLO5", D107:AI107)/AO$10)=0,"",(SUMIF(D$20:AI$20, "CLO5", D107:AI107)/AO$10)),""),"")</f>
        <v/>
      </c>
      <c r="AX107" s="115" t="str">
        <f aca="false">IF(AW107="","",IF(AW107&gt;=B$10,"Y","N"))</f>
        <v/>
      </c>
      <c r="AY107" s="115" t="str">
        <f aca="false">IF(AW107="","",IF(AW107&lt;50%,1,IF(AND(AW107&gt;=50%,AW107&lt;B$10),2,IF(AW107&gt;=B$10,3))))</f>
        <v/>
      </c>
      <c r="AZ107" s="114" t="str">
        <f aca="false">IF(B107&lt;&gt;"",IFERROR(IF((SUMIF(D$20:AI$20, "CLO6", D107:AI107)/AO$11)=0,"",(SUMIF(D$20:AI$20, "CLO6", D107:AI107)/AO$11)),""),"")</f>
        <v/>
      </c>
      <c r="BA107" s="115" t="str">
        <f aca="false">IF(AZ107="","",IF(AZ107&gt;=B$10,"Y","N"))</f>
        <v/>
      </c>
      <c r="BB107" s="115" t="str">
        <f aca="false">IF(BA107="","",IF(BA107&lt;50%,1,IF(AND(BA107&gt;=50%,BA107&lt;B$10),2,IF(BA107&gt;=B$10,3))))</f>
        <v/>
      </c>
      <c r="BC107" s="114" t="str">
        <f aca="false">IF(B107&lt;&gt;"",IFERROR(IF((SUMIF(D$20:AI$20, "CLO7", D107:AI107)/AO$12)=0,"",(SUMIF(D$20:AI$20, "CLO7", D107:AI107)/AO$12)),""),"")</f>
        <v/>
      </c>
      <c r="BD107" s="115" t="str">
        <f aca="false">IF(BC107="","",IF(BC107&gt;=B$10,"Y","N"))</f>
        <v/>
      </c>
      <c r="BE107" s="115" t="str">
        <f aca="false">IF(BD107="","",IF(BD107&lt;50%,1,IF(AND(BD107&gt;=50%,BD107&lt;B$10),2,IF(BD107&gt;=B$10,3))))</f>
        <v/>
      </c>
      <c r="BF107" s="114" t="str">
        <f aca="false">IF(B107&lt;&gt;"",IFERROR(IF((SUMIF(D$20:AI$20, "CLO8", D107:AI107)/AO$13)=0,"",(SUMIF(D$20:AI$20, "CLO8", D107:AI107)/AO$13)),""),"")</f>
        <v/>
      </c>
      <c r="BG107" s="115" t="str">
        <f aca="false">IF(BF107="","",IF(BF107&gt;=B$10,"Y","N"))</f>
        <v/>
      </c>
      <c r="BH107" s="115" t="str">
        <f aca="false">IF(BG107="","",IF(BG107&lt;50%,1,IF(AND(BG107&gt;=50%,BG107&lt;B$10),2,IF(BG107&gt;=B$10,3))))</f>
        <v/>
      </c>
      <c r="BI107" s="114" t="str">
        <f aca="false">IF(B107&lt;&gt;"",IFERROR(IF((SUMIF(D$20:AI$20, "CLO9", D107:AI107)/AO$14)=0,"",(SUMIF(D$20:AI$20, "CLO9", D107:AI107)/AO$14)),""),"")</f>
        <v/>
      </c>
      <c r="BJ107" s="115" t="str">
        <f aca="false">IF(BI107="","",IF(BI107&gt;=B$10,"Y","N"))</f>
        <v/>
      </c>
      <c r="BK107" s="115" t="str">
        <f aca="false">IF(BJ107="","",IF(BJ107&lt;50%,1,IF(AND(BJ107&gt;=50%,BJ107&lt;B$10),2,IF(BJ107&gt;=B$10,3))))</f>
        <v/>
      </c>
      <c r="BL107" s="114" t="str">
        <f aca="false">IF(B107&lt;&gt;"",IFERROR(IF((SUMIF(D$20:AI$20,"CLO10",D107:AI107)/AO$15)=0,"",(SUMIF(D$20:AI$20,"CLO10",D107:AI107)/AO$15)),""),"")</f>
        <v/>
      </c>
      <c r="BM107" s="115" t="str">
        <f aca="false">IF(BL107="","",IF(BL107&gt;=B$10,"Y","N"))</f>
        <v/>
      </c>
      <c r="BN107" s="115" t="str">
        <f aca="false">IF(BM107="","",IF(BM107&lt;50%,1,IF(AND(BM107&gt;=50%,BM107&lt;B$10),2,IF(BM107&gt;=B$10,3))))</f>
        <v/>
      </c>
    </row>
    <row r="108" customFormat="false" ht="15.75" hidden="false" customHeight="true" outlineLevel="0" collapsed="false">
      <c r="A108" s="184" t="str">
        <f aca="false">IF(A$6="LECTURE","",IF('Database (LECTURE-RES-PRAC)'!A103="","",'Database (LECTURE-RES-PRAC)'!A103))</f>
        <v/>
      </c>
      <c r="B108" s="184" t="str">
        <f aca="false">IF(B$6="LECTURE","",IF('Database (LECTURE-RES-PRAC)'!B103="","",'Database (LECTURE-RES-PRAC)'!B103))</f>
        <v/>
      </c>
      <c r="C108" s="184" t="str">
        <f aca="false">IF(C$6="LECTURE","",IF('Database (LECTURE-RES-PRAC)'!C103="","",'Database (LECTURE-RES-PRAC)'!C103))</f>
        <v/>
      </c>
      <c r="D108" s="52"/>
      <c r="E108" s="52"/>
      <c r="F108" s="52"/>
      <c r="G108" s="52"/>
      <c r="H108" s="52"/>
      <c r="I108" s="52"/>
      <c r="J108" s="52"/>
      <c r="K108" s="52"/>
      <c r="L108" s="52"/>
      <c r="M108" s="52"/>
      <c r="N108" s="181" t="str">
        <f aca="false">IF(B108&lt;&gt;"",SUM(D108:M108),"")</f>
        <v/>
      </c>
      <c r="O108" s="52"/>
      <c r="P108" s="52"/>
      <c r="Q108" s="52"/>
      <c r="R108" s="52"/>
      <c r="S108" s="52"/>
      <c r="T108" s="52"/>
      <c r="U108" s="52"/>
      <c r="V108" s="52"/>
      <c r="W108" s="52"/>
      <c r="X108" s="52"/>
      <c r="Y108" s="181" t="str">
        <f aca="false">IF(B108&lt;&gt;"",SUM(O108:X108),"")</f>
        <v/>
      </c>
      <c r="Z108" s="52"/>
      <c r="AA108" s="52"/>
      <c r="AB108" s="52"/>
      <c r="AC108" s="52"/>
      <c r="AD108" s="52"/>
      <c r="AE108" s="52"/>
      <c r="AF108" s="52"/>
      <c r="AG108" s="52"/>
      <c r="AH108" s="52"/>
      <c r="AI108" s="52"/>
      <c r="AJ108" s="182" t="str">
        <f aca="false">IF(B108&lt;&gt;"",SUM(Z108:AI108),"")</f>
        <v/>
      </c>
      <c r="AK108" s="185" t="str">
        <f aca="false">IF(B108&lt;&gt;"",IFERROR(IF((SUMIF(D$20:AI$20, "CLO1", D108:AI108)/AO$6)=0,"",(SUMIF(D$20:AI$20, "CLO1", D108:AI108)/AO$6)),""),"")</f>
        <v/>
      </c>
      <c r="AL108" s="115" t="str">
        <f aca="false">IF(AK108="","",IF(AK108&gt;=B$10,"Y","N"))</f>
        <v/>
      </c>
      <c r="AM108" s="115" t="str">
        <f aca="false">IF(AK108="","",IF(AK108&lt;50%,1,IF(AND(AK108&gt;=50%,AK108&lt;B$10),2,IF(AK108&gt;=B$10,3))))</f>
        <v/>
      </c>
      <c r="AN108" s="185" t="str">
        <f aca="false">IF(B108&lt;&gt;"",IFERROR(IF((SUMIF(D$20:AI$20, "CLO2", D108:AI108)/AO$7)=0,"",(SUMIF(D$20:AI$20, "CLO2", D108:AI108)/AO$7)),""),"")</f>
        <v/>
      </c>
      <c r="AO108" s="115" t="str">
        <f aca="false">IF(AN108="","",IF(AN108&gt;=B$10,"Y","N"))</f>
        <v/>
      </c>
      <c r="AP108" s="115" t="str">
        <f aca="false">IF(AN108="","",IF(AN108&lt;50%,1,IF(AND(AN108&gt;=50%,AN108&lt;B$10),2,IF(AN108&gt;=B$10,3))))</f>
        <v/>
      </c>
      <c r="AQ108" s="185" t="str">
        <f aca="false">IF(B108&lt;&gt;"",IFERROR(IF((SUMIF(D$20:AI$20, "CLO3", D108:AI108)/AO$8)=0,"",(SUMIF(D$20:AI$20, "CLO3", D108:AI108)/AO$8)),""),"")</f>
        <v/>
      </c>
      <c r="AR108" s="115" t="str">
        <f aca="false">IF(AQ108="","",IF(AQ108&gt;=B$10,"Y","N"))</f>
        <v/>
      </c>
      <c r="AS108" s="115" t="str">
        <f aca="false">IF(AQ108="","",IF(AQ108&lt;50%,1,IF(AND(AQ108&gt;=50%,AQ108&lt;B$10),2,IF(AQ108&gt;=B$10,3))))</f>
        <v/>
      </c>
      <c r="AT108" s="185" t="str">
        <f aca="false">IF(B108&lt;&gt;"",IFERROR(IF((SUMIF(D$20:AI$20, "CLO4", D108:AI108)/AO$9)=0,"",(SUMIF(D$20:AI$20, "CLO4", D108:AI108)/AO$9)),""),"")</f>
        <v/>
      </c>
      <c r="AU108" s="115" t="str">
        <f aca="false">IF(AT108="","",IF(AT108&gt;=B$10,"Y","N"))</f>
        <v/>
      </c>
      <c r="AV108" s="115" t="str">
        <f aca="false">IF(AT108="","",IF(AT108&lt;50%,1,IF(AND(AT108&gt;=50%,AT108&lt;B$10),2,IF(AT108&gt;=B$10,3))))</f>
        <v/>
      </c>
      <c r="AW108" s="185" t="str">
        <f aca="false">IF(B108&lt;&gt;"",IFERROR(IF((SUMIF(D$20:AI$20, "CLO5", D108:AI108)/AO$10)=0,"",(SUMIF(D$20:AI$20, "CLO5", D108:AI108)/AO$10)),""),"")</f>
        <v/>
      </c>
      <c r="AX108" s="115" t="str">
        <f aca="false">IF(AW108="","",IF(AW108&gt;=B$10,"Y","N"))</f>
        <v/>
      </c>
      <c r="AY108" s="115" t="str">
        <f aca="false">IF(AW108="","",IF(AW108&lt;50%,1,IF(AND(AW108&gt;=50%,AW108&lt;B$10),2,IF(AW108&gt;=B$10,3))))</f>
        <v/>
      </c>
      <c r="AZ108" s="114" t="str">
        <f aca="false">IF(B108&lt;&gt;"",IFERROR(IF((SUMIF(D$20:AI$20, "CLO6", D108:AI108)/AO$11)=0,"",(SUMIF(D$20:AI$20, "CLO6", D108:AI108)/AO$11)),""),"")</f>
        <v/>
      </c>
      <c r="BA108" s="115" t="str">
        <f aca="false">IF(AZ108="","",IF(AZ108&gt;=B$10,"Y","N"))</f>
        <v/>
      </c>
      <c r="BB108" s="115" t="str">
        <f aca="false">IF(BA108="","",IF(BA108&lt;50%,1,IF(AND(BA108&gt;=50%,BA108&lt;B$10),2,IF(BA108&gt;=B$10,3))))</f>
        <v/>
      </c>
      <c r="BC108" s="114" t="str">
        <f aca="false">IF(B108&lt;&gt;"",IFERROR(IF((SUMIF(D$20:AI$20, "CLO7", D108:AI108)/AO$12)=0,"",(SUMIF(D$20:AI$20, "CLO7", D108:AI108)/AO$12)),""),"")</f>
        <v/>
      </c>
      <c r="BD108" s="115" t="str">
        <f aca="false">IF(BC108="","",IF(BC108&gt;=B$10,"Y","N"))</f>
        <v/>
      </c>
      <c r="BE108" s="115" t="str">
        <f aca="false">IF(BD108="","",IF(BD108&lt;50%,1,IF(AND(BD108&gt;=50%,BD108&lt;B$10),2,IF(BD108&gt;=B$10,3))))</f>
        <v/>
      </c>
      <c r="BF108" s="114" t="str">
        <f aca="false">IF(B108&lt;&gt;"",IFERROR(IF((SUMIF(D$20:AI$20, "CLO8", D108:AI108)/AO$13)=0,"",(SUMIF(D$20:AI$20, "CLO8", D108:AI108)/AO$13)),""),"")</f>
        <v/>
      </c>
      <c r="BG108" s="115" t="str">
        <f aca="false">IF(BF108="","",IF(BF108&gt;=B$10,"Y","N"))</f>
        <v/>
      </c>
      <c r="BH108" s="115" t="str">
        <f aca="false">IF(BG108="","",IF(BG108&lt;50%,1,IF(AND(BG108&gt;=50%,BG108&lt;B$10),2,IF(BG108&gt;=B$10,3))))</f>
        <v/>
      </c>
      <c r="BI108" s="114" t="str">
        <f aca="false">IF(B108&lt;&gt;"",IFERROR(IF((SUMIF(D$20:AI$20, "CLO9", D108:AI108)/AO$14)=0,"",(SUMIF(D$20:AI$20, "CLO9", D108:AI108)/AO$14)),""),"")</f>
        <v/>
      </c>
      <c r="BJ108" s="115" t="str">
        <f aca="false">IF(BI108="","",IF(BI108&gt;=B$10,"Y","N"))</f>
        <v/>
      </c>
      <c r="BK108" s="115" t="str">
        <f aca="false">IF(BJ108="","",IF(BJ108&lt;50%,1,IF(AND(BJ108&gt;=50%,BJ108&lt;B$10),2,IF(BJ108&gt;=B$10,3))))</f>
        <v/>
      </c>
      <c r="BL108" s="114" t="str">
        <f aca="false">IF(B108&lt;&gt;"",IFERROR(IF((SUMIF(D$20:AI$20,"CLO10",D108:AI108)/AO$15)=0,"",(SUMIF(D$20:AI$20,"CLO10",D108:AI108)/AO$15)),""),"")</f>
        <v/>
      </c>
      <c r="BM108" s="115" t="str">
        <f aca="false">IF(BL108="","",IF(BL108&gt;=B$10,"Y","N"))</f>
        <v/>
      </c>
      <c r="BN108" s="115" t="str">
        <f aca="false">IF(BM108="","",IF(BM108&lt;50%,1,IF(AND(BM108&gt;=50%,BM108&lt;B$10),2,IF(BM108&gt;=B$10,3))))</f>
        <v/>
      </c>
    </row>
    <row r="109" customFormat="false" ht="15.75" hidden="false" customHeight="true" outlineLevel="0" collapsed="false">
      <c r="A109" s="184" t="str">
        <f aca="false">IF(A$6="LECTURE","",IF('Database (LECTURE-RES-PRAC)'!A104="","",'Database (LECTURE-RES-PRAC)'!A104))</f>
        <v/>
      </c>
      <c r="B109" s="184" t="str">
        <f aca="false">IF(B$6="LECTURE","",IF('Database (LECTURE-RES-PRAC)'!B104="","",'Database (LECTURE-RES-PRAC)'!B104))</f>
        <v/>
      </c>
      <c r="C109" s="184" t="str">
        <f aca="false">IF(C$6="LECTURE","",IF('Database (LECTURE-RES-PRAC)'!C104="","",'Database (LECTURE-RES-PRAC)'!C104))</f>
        <v/>
      </c>
      <c r="D109" s="52"/>
      <c r="E109" s="52"/>
      <c r="F109" s="52"/>
      <c r="G109" s="52"/>
      <c r="H109" s="52"/>
      <c r="I109" s="52"/>
      <c r="J109" s="52"/>
      <c r="K109" s="52"/>
      <c r="L109" s="52"/>
      <c r="M109" s="52"/>
      <c r="N109" s="181" t="str">
        <f aca="false">IF(B109&lt;&gt;"",SUM(D109:M109),"")</f>
        <v/>
      </c>
      <c r="O109" s="52"/>
      <c r="P109" s="52"/>
      <c r="Q109" s="52"/>
      <c r="R109" s="52"/>
      <c r="S109" s="52"/>
      <c r="T109" s="52"/>
      <c r="U109" s="52"/>
      <c r="V109" s="52"/>
      <c r="W109" s="52"/>
      <c r="X109" s="52"/>
      <c r="Y109" s="181" t="str">
        <f aca="false">IF(B109&lt;&gt;"",SUM(O109:X109),"")</f>
        <v/>
      </c>
      <c r="Z109" s="52"/>
      <c r="AA109" s="52"/>
      <c r="AB109" s="52"/>
      <c r="AC109" s="52"/>
      <c r="AD109" s="52"/>
      <c r="AE109" s="52"/>
      <c r="AF109" s="52"/>
      <c r="AG109" s="52"/>
      <c r="AH109" s="52"/>
      <c r="AI109" s="52"/>
      <c r="AJ109" s="182" t="str">
        <f aca="false">IF(B109&lt;&gt;"",SUM(Z109:AI109),"")</f>
        <v/>
      </c>
      <c r="AK109" s="185" t="str">
        <f aca="false">IF(B109&lt;&gt;"",IFERROR(IF((SUMIF(D$20:AI$20, "CLO1", D109:AI109)/AO$6)=0,"",(SUMIF(D$20:AI$20, "CLO1", D109:AI109)/AO$6)),""),"")</f>
        <v/>
      </c>
      <c r="AL109" s="115" t="str">
        <f aca="false">IF(AK109="","",IF(AK109&gt;=B$10,"Y","N"))</f>
        <v/>
      </c>
      <c r="AM109" s="115" t="str">
        <f aca="false">IF(AK109="","",IF(AK109&lt;50%,1,IF(AND(AK109&gt;=50%,AK109&lt;B$10),2,IF(AK109&gt;=B$10,3))))</f>
        <v/>
      </c>
      <c r="AN109" s="185" t="str">
        <f aca="false">IF(B109&lt;&gt;"",IFERROR(IF((SUMIF(D$20:AI$20, "CLO2", D109:AI109)/AO$7)=0,"",(SUMIF(D$20:AI$20, "CLO2", D109:AI109)/AO$7)),""),"")</f>
        <v/>
      </c>
      <c r="AO109" s="115" t="str">
        <f aca="false">IF(AN109="","",IF(AN109&gt;=B$10,"Y","N"))</f>
        <v/>
      </c>
      <c r="AP109" s="115" t="str">
        <f aca="false">IF(AN109="","",IF(AN109&lt;50%,1,IF(AND(AN109&gt;=50%,AN109&lt;B$10),2,IF(AN109&gt;=B$10,3))))</f>
        <v/>
      </c>
      <c r="AQ109" s="185" t="str">
        <f aca="false">IF(B109&lt;&gt;"",IFERROR(IF((SUMIF(D$20:AI$20, "CLO3", D109:AI109)/AO$8)=0,"",(SUMIF(D$20:AI$20, "CLO3", D109:AI109)/AO$8)),""),"")</f>
        <v/>
      </c>
      <c r="AR109" s="115" t="str">
        <f aca="false">IF(AQ109="","",IF(AQ109&gt;=B$10,"Y","N"))</f>
        <v/>
      </c>
      <c r="AS109" s="115" t="str">
        <f aca="false">IF(AQ109="","",IF(AQ109&lt;50%,1,IF(AND(AQ109&gt;=50%,AQ109&lt;B$10),2,IF(AQ109&gt;=B$10,3))))</f>
        <v/>
      </c>
      <c r="AT109" s="185" t="str">
        <f aca="false">IF(B109&lt;&gt;"",IFERROR(IF((SUMIF(D$20:AI$20, "CLO4", D109:AI109)/AO$9)=0,"",(SUMIF(D$20:AI$20, "CLO4", D109:AI109)/AO$9)),""),"")</f>
        <v/>
      </c>
      <c r="AU109" s="115" t="str">
        <f aca="false">IF(AT109="","",IF(AT109&gt;=B$10,"Y","N"))</f>
        <v/>
      </c>
      <c r="AV109" s="115" t="str">
        <f aca="false">IF(AT109="","",IF(AT109&lt;50%,1,IF(AND(AT109&gt;=50%,AT109&lt;B$10),2,IF(AT109&gt;=B$10,3))))</f>
        <v/>
      </c>
      <c r="AW109" s="185" t="str">
        <f aca="false">IF(B109&lt;&gt;"",IFERROR(IF((SUMIF(D$20:AI$20, "CLO5", D109:AI109)/AO$10)=0,"",(SUMIF(D$20:AI$20, "CLO5", D109:AI109)/AO$10)),""),"")</f>
        <v/>
      </c>
      <c r="AX109" s="115" t="str">
        <f aca="false">IF(AW109="","",IF(AW109&gt;=B$10,"Y","N"))</f>
        <v/>
      </c>
      <c r="AY109" s="115" t="str">
        <f aca="false">IF(AW109="","",IF(AW109&lt;50%,1,IF(AND(AW109&gt;=50%,AW109&lt;B$10),2,IF(AW109&gt;=B$10,3))))</f>
        <v/>
      </c>
      <c r="AZ109" s="114" t="str">
        <f aca="false">IF(B109&lt;&gt;"",IFERROR(IF((SUMIF(D$20:AI$20, "CLO6", D109:AI109)/AO$11)=0,"",(SUMIF(D$20:AI$20, "CLO6", D109:AI109)/AO$11)),""),"")</f>
        <v/>
      </c>
      <c r="BA109" s="115" t="str">
        <f aca="false">IF(AZ109="","",IF(AZ109&gt;=B$10,"Y","N"))</f>
        <v/>
      </c>
      <c r="BB109" s="115" t="str">
        <f aca="false">IF(BA109="","",IF(BA109&lt;50%,1,IF(AND(BA109&gt;=50%,BA109&lt;B$10),2,IF(BA109&gt;=B$10,3))))</f>
        <v/>
      </c>
      <c r="BC109" s="114" t="str">
        <f aca="false">IF(B109&lt;&gt;"",IFERROR(IF((SUMIF(D$20:AI$20, "CLO7", D109:AI109)/AO$12)=0,"",(SUMIF(D$20:AI$20, "CLO7", D109:AI109)/AO$12)),""),"")</f>
        <v/>
      </c>
      <c r="BD109" s="115" t="str">
        <f aca="false">IF(BC109="","",IF(BC109&gt;=B$10,"Y","N"))</f>
        <v/>
      </c>
      <c r="BE109" s="115" t="str">
        <f aca="false">IF(BD109="","",IF(BD109&lt;50%,1,IF(AND(BD109&gt;=50%,BD109&lt;B$10),2,IF(BD109&gt;=B$10,3))))</f>
        <v/>
      </c>
      <c r="BF109" s="114" t="str">
        <f aca="false">IF(B109&lt;&gt;"",IFERROR(IF((SUMIF(D$20:AI$20, "CLO8", D109:AI109)/AO$13)=0,"",(SUMIF(D$20:AI$20, "CLO8", D109:AI109)/AO$13)),""),"")</f>
        <v/>
      </c>
      <c r="BG109" s="115" t="str">
        <f aca="false">IF(BF109="","",IF(BF109&gt;=B$10,"Y","N"))</f>
        <v/>
      </c>
      <c r="BH109" s="115" t="str">
        <f aca="false">IF(BG109="","",IF(BG109&lt;50%,1,IF(AND(BG109&gt;=50%,BG109&lt;B$10),2,IF(BG109&gt;=B$10,3))))</f>
        <v/>
      </c>
      <c r="BI109" s="114" t="str">
        <f aca="false">IF(B109&lt;&gt;"",IFERROR(IF((SUMIF(D$20:AI$20, "CLO9", D109:AI109)/AO$14)=0,"",(SUMIF(D$20:AI$20, "CLO9", D109:AI109)/AO$14)),""),"")</f>
        <v/>
      </c>
      <c r="BJ109" s="115" t="str">
        <f aca="false">IF(BI109="","",IF(BI109&gt;=B$10,"Y","N"))</f>
        <v/>
      </c>
      <c r="BK109" s="115" t="str">
        <f aca="false">IF(BJ109="","",IF(BJ109&lt;50%,1,IF(AND(BJ109&gt;=50%,BJ109&lt;B$10),2,IF(BJ109&gt;=B$10,3))))</f>
        <v/>
      </c>
      <c r="BL109" s="114" t="str">
        <f aca="false">IF(B109&lt;&gt;"",IFERROR(IF((SUMIF(D$20:AI$20,"CLO10",D109:AI109)/AO$15)=0,"",(SUMIF(D$20:AI$20,"CLO10",D109:AI109)/AO$15)),""),"")</f>
        <v/>
      </c>
      <c r="BM109" s="115" t="str">
        <f aca="false">IF(BL109="","",IF(BL109&gt;=B$10,"Y","N"))</f>
        <v/>
      </c>
      <c r="BN109" s="115" t="str">
        <f aca="false">IF(BM109="","",IF(BM109&lt;50%,1,IF(AND(BM109&gt;=50%,BM109&lt;B$10),2,IF(BM109&gt;=B$10,3))))</f>
        <v/>
      </c>
    </row>
    <row r="110" customFormat="false" ht="15.75" hidden="false" customHeight="true" outlineLevel="0" collapsed="false">
      <c r="A110" s="184" t="str">
        <f aca="false">IF(A$6="LECTURE","",IF('Database (LECTURE-RES-PRAC)'!A105="","",'Database (LECTURE-RES-PRAC)'!A105))</f>
        <v/>
      </c>
      <c r="B110" s="184" t="str">
        <f aca="false">IF(B$6="LECTURE","",IF('Database (LECTURE-RES-PRAC)'!B105="","",'Database (LECTURE-RES-PRAC)'!B105))</f>
        <v/>
      </c>
      <c r="C110" s="184" t="str">
        <f aca="false">IF(C$6="LECTURE","",IF('Database (LECTURE-RES-PRAC)'!C105="","",'Database (LECTURE-RES-PRAC)'!C105))</f>
        <v/>
      </c>
      <c r="D110" s="52"/>
      <c r="E110" s="52"/>
      <c r="F110" s="52"/>
      <c r="G110" s="52"/>
      <c r="H110" s="52"/>
      <c r="I110" s="52"/>
      <c r="J110" s="52"/>
      <c r="K110" s="52"/>
      <c r="L110" s="52"/>
      <c r="M110" s="52"/>
      <c r="N110" s="181" t="str">
        <f aca="false">IF(B110&lt;&gt;"",SUM(D110:M110),"")</f>
        <v/>
      </c>
      <c r="O110" s="52"/>
      <c r="P110" s="52"/>
      <c r="Q110" s="52"/>
      <c r="R110" s="52"/>
      <c r="S110" s="52"/>
      <c r="T110" s="52"/>
      <c r="U110" s="52"/>
      <c r="V110" s="52"/>
      <c r="W110" s="52"/>
      <c r="X110" s="52"/>
      <c r="Y110" s="181" t="str">
        <f aca="false">IF(B110&lt;&gt;"",SUM(O110:X110),"")</f>
        <v/>
      </c>
      <c r="Z110" s="52"/>
      <c r="AA110" s="52"/>
      <c r="AB110" s="52"/>
      <c r="AC110" s="52"/>
      <c r="AD110" s="52"/>
      <c r="AE110" s="52"/>
      <c r="AF110" s="52"/>
      <c r="AG110" s="52"/>
      <c r="AH110" s="52"/>
      <c r="AI110" s="52"/>
      <c r="AJ110" s="182" t="str">
        <f aca="false">IF(B110&lt;&gt;"",SUM(Z110:AI110),"")</f>
        <v/>
      </c>
      <c r="AK110" s="185" t="str">
        <f aca="false">IF(B110&lt;&gt;"",IFERROR(IF((SUMIF(D$20:AI$20, "CLO1", D110:AI110)/AO$6)=0,"",(SUMIF(D$20:AI$20, "CLO1", D110:AI110)/AO$6)),""),"")</f>
        <v/>
      </c>
      <c r="AL110" s="115" t="str">
        <f aca="false">IF(AK110="","",IF(AK110&gt;=B$10,"Y","N"))</f>
        <v/>
      </c>
      <c r="AM110" s="115" t="str">
        <f aca="false">IF(AK110="","",IF(AK110&lt;50%,1,IF(AND(AK110&gt;=50%,AK110&lt;B$10),2,IF(AK110&gt;=B$10,3))))</f>
        <v/>
      </c>
      <c r="AN110" s="185" t="str">
        <f aca="false">IF(B110&lt;&gt;"",IFERROR(IF((SUMIF(D$20:AI$20, "CLO2", D110:AI110)/AO$7)=0,"",(SUMIF(D$20:AI$20, "CLO2", D110:AI110)/AO$7)),""),"")</f>
        <v/>
      </c>
      <c r="AO110" s="115" t="str">
        <f aca="false">IF(AN110="","",IF(AN110&gt;=B$10,"Y","N"))</f>
        <v/>
      </c>
      <c r="AP110" s="115" t="str">
        <f aca="false">IF(AN110="","",IF(AN110&lt;50%,1,IF(AND(AN110&gt;=50%,AN110&lt;B$10),2,IF(AN110&gt;=B$10,3))))</f>
        <v/>
      </c>
      <c r="AQ110" s="185" t="str">
        <f aca="false">IF(B110&lt;&gt;"",IFERROR(IF((SUMIF(D$20:AI$20, "CLO3", D110:AI110)/AO$8)=0,"",(SUMIF(D$20:AI$20, "CLO3", D110:AI110)/AO$8)),""),"")</f>
        <v/>
      </c>
      <c r="AR110" s="115" t="str">
        <f aca="false">IF(AQ110="","",IF(AQ110&gt;=B$10,"Y","N"))</f>
        <v/>
      </c>
      <c r="AS110" s="115" t="str">
        <f aca="false">IF(AQ110="","",IF(AQ110&lt;50%,1,IF(AND(AQ110&gt;=50%,AQ110&lt;B$10),2,IF(AQ110&gt;=B$10,3))))</f>
        <v/>
      </c>
      <c r="AT110" s="185" t="str">
        <f aca="false">IF(B110&lt;&gt;"",IFERROR(IF((SUMIF(D$20:AI$20, "CLO4", D110:AI110)/AO$9)=0,"",(SUMIF(D$20:AI$20, "CLO4", D110:AI110)/AO$9)),""),"")</f>
        <v/>
      </c>
      <c r="AU110" s="115" t="str">
        <f aca="false">IF(AT110="","",IF(AT110&gt;=B$10,"Y","N"))</f>
        <v/>
      </c>
      <c r="AV110" s="115" t="str">
        <f aca="false">IF(AT110="","",IF(AT110&lt;50%,1,IF(AND(AT110&gt;=50%,AT110&lt;B$10),2,IF(AT110&gt;=B$10,3))))</f>
        <v/>
      </c>
      <c r="AW110" s="185" t="str">
        <f aca="false">IF(B110&lt;&gt;"",IFERROR(IF((SUMIF(D$20:AI$20, "CLO5", D110:AI110)/AO$10)=0,"",(SUMIF(D$20:AI$20, "CLO5", D110:AI110)/AO$10)),""),"")</f>
        <v/>
      </c>
      <c r="AX110" s="115" t="str">
        <f aca="false">IF(AW110="","",IF(AW110&gt;=B$10,"Y","N"))</f>
        <v/>
      </c>
      <c r="AY110" s="115" t="str">
        <f aca="false">IF(AW110="","",IF(AW110&lt;50%,1,IF(AND(AW110&gt;=50%,AW110&lt;B$10),2,IF(AW110&gt;=B$10,3))))</f>
        <v/>
      </c>
      <c r="AZ110" s="114" t="str">
        <f aca="false">IF(B110&lt;&gt;"",IFERROR(IF((SUMIF(D$20:AI$20, "CLO6", D110:AI110)/AO$11)=0,"",(SUMIF(D$20:AI$20, "CLO6", D110:AI110)/AO$11)),""),"")</f>
        <v/>
      </c>
      <c r="BA110" s="115" t="str">
        <f aca="false">IF(AZ110="","",IF(AZ110&gt;=B$10,"Y","N"))</f>
        <v/>
      </c>
      <c r="BB110" s="115" t="str">
        <f aca="false">IF(BA110="","",IF(BA110&lt;50%,1,IF(AND(BA110&gt;=50%,BA110&lt;B$10),2,IF(BA110&gt;=B$10,3))))</f>
        <v/>
      </c>
      <c r="BC110" s="114" t="str">
        <f aca="false">IF(B110&lt;&gt;"",IFERROR(IF((SUMIF(D$20:AI$20, "CLO7", D110:AI110)/AO$12)=0,"",(SUMIF(D$20:AI$20, "CLO7", D110:AI110)/AO$12)),""),"")</f>
        <v/>
      </c>
      <c r="BD110" s="115" t="str">
        <f aca="false">IF(BC110="","",IF(BC110&gt;=B$10,"Y","N"))</f>
        <v/>
      </c>
      <c r="BE110" s="115" t="str">
        <f aca="false">IF(BD110="","",IF(BD110&lt;50%,1,IF(AND(BD110&gt;=50%,BD110&lt;B$10),2,IF(BD110&gt;=B$10,3))))</f>
        <v/>
      </c>
      <c r="BF110" s="114" t="str">
        <f aca="false">IF(B110&lt;&gt;"",IFERROR(IF((SUMIF(D$20:AI$20, "CLO8", D110:AI110)/AO$13)=0,"",(SUMIF(D$20:AI$20, "CLO8", D110:AI110)/AO$13)),""),"")</f>
        <v/>
      </c>
      <c r="BG110" s="115" t="str">
        <f aca="false">IF(BF110="","",IF(BF110&gt;=B$10,"Y","N"))</f>
        <v/>
      </c>
      <c r="BH110" s="115" t="str">
        <f aca="false">IF(BG110="","",IF(BG110&lt;50%,1,IF(AND(BG110&gt;=50%,BG110&lt;B$10),2,IF(BG110&gt;=B$10,3))))</f>
        <v/>
      </c>
      <c r="BI110" s="114" t="str">
        <f aca="false">IF(B110&lt;&gt;"",IFERROR(IF((SUMIF(D$20:AI$20, "CLO9", D110:AI110)/AO$14)=0,"",(SUMIF(D$20:AI$20, "CLO9", D110:AI110)/AO$14)),""),"")</f>
        <v/>
      </c>
      <c r="BJ110" s="115" t="str">
        <f aca="false">IF(BI110="","",IF(BI110&gt;=B$10,"Y","N"))</f>
        <v/>
      </c>
      <c r="BK110" s="115" t="str">
        <f aca="false">IF(BJ110="","",IF(BJ110&lt;50%,1,IF(AND(BJ110&gt;=50%,BJ110&lt;B$10),2,IF(BJ110&gt;=B$10,3))))</f>
        <v/>
      </c>
      <c r="BL110" s="114" t="str">
        <f aca="false">IF(B110&lt;&gt;"",IFERROR(IF((SUMIF(D$20:AI$20,"CLO10",D110:AI110)/AO$15)=0,"",(SUMIF(D$20:AI$20,"CLO10",D110:AI110)/AO$15)),""),"")</f>
        <v/>
      </c>
      <c r="BM110" s="115" t="str">
        <f aca="false">IF(BL110="","",IF(BL110&gt;=B$10,"Y","N"))</f>
        <v/>
      </c>
      <c r="BN110" s="115" t="str">
        <f aca="false">IF(BM110="","",IF(BM110&lt;50%,1,IF(AND(BM110&gt;=50%,BM110&lt;B$10),2,IF(BM110&gt;=B$10,3))))</f>
        <v/>
      </c>
    </row>
    <row r="111" customFormat="false" ht="15.75" hidden="false" customHeight="true" outlineLevel="0" collapsed="false">
      <c r="A111" s="184" t="str">
        <f aca="false">IF(A$6="LECTURE","",IF('Database (LECTURE-RES-PRAC)'!A106="","",'Database (LECTURE-RES-PRAC)'!A106))</f>
        <v/>
      </c>
      <c r="B111" s="184" t="str">
        <f aca="false">IF(B$6="LECTURE","",IF('Database (LECTURE-RES-PRAC)'!B106="","",'Database (LECTURE-RES-PRAC)'!B106))</f>
        <v/>
      </c>
      <c r="C111" s="184" t="str">
        <f aca="false">IF(C$6="LECTURE","",IF('Database (LECTURE-RES-PRAC)'!C106="","",'Database (LECTURE-RES-PRAC)'!C106))</f>
        <v/>
      </c>
      <c r="D111" s="52"/>
      <c r="E111" s="52"/>
      <c r="F111" s="52"/>
      <c r="G111" s="52"/>
      <c r="H111" s="52"/>
      <c r="I111" s="52"/>
      <c r="J111" s="52"/>
      <c r="K111" s="52"/>
      <c r="L111" s="52"/>
      <c r="M111" s="52"/>
      <c r="N111" s="181" t="str">
        <f aca="false">IF(B111&lt;&gt;"",SUM(D111:M111),"")</f>
        <v/>
      </c>
      <c r="O111" s="52"/>
      <c r="P111" s="52"/>
      <c r="Q111" s="52"/>
      <c r="R111" s="52"/>
      <c r="S111" s="52"/>
      <c r="T111" s="52"/>
      <c r="U111" s="52"/>
      <c r="V111" s="52"/>
      <c r="W111" s="52"/>
      <c r="X111" s="52"/>
      <c r="Y111" s="181" t="str">
        <f aca="false">IF(B111&lt;&gt;"",SUM(O111:X111),"")</f>
        <v/>
      </c>
      <c r="Z111" s="52"/>
      <c r="AA111" s="52"/>
      <c r="AB111" s="52"/>
      <c r="AC111" s="52"/>
      <c r="AD111" s="52"/>
      <c r="AE111" s="52"/>
      <c r="AF111" s="52"/>
      <c r="AG111" s="52"/>
      <c r="AH111" s="52"/>
      <c r="AI111" s="52"/>
      <c r="AJ111" s="182" t="str">
        <f aca="false">IF(B111&lt;&gt;"",SUM(Z111:AI111),"")</f>
        <v/>
      </c>
      <c r="AK111" s="185" t="str">
        <f aca="false">IF(B111&lt;&gt;"",IFERROR(IF((SUMIF(D$20:AI$20, "CLO1", D111:AI111)/AO$6)=0,"",(SUMIF(D$20:AI$20, "CLO1", D111:AI111)/AO$6)),""),"")</f>
        <v/>
      </c>
      <c r="AL111" s="115" t="str">
        <f aca="false">IF(AK111="","",IF(AK111&gt;=B$10,"Y","N"))</f>
        <v/>
      </c>
      <c r="AM111" s="115" t="str">
        <f aca="false">IF(AK111="","",IF(AK111&lt;50%,1,IF(AND(AK111&gt;=50%,AK111&lt;B$10),2,IF(AK111&gt;=B$10,3))))</f>
        <v/>
      </c>
      <c r="AN111" s="185" t="str">
        <f aca="false">IF(B111&lt;&gt;"",IFERROR(IF((SUMIF(D$20:AI$20, "CLO2", D111:AI111)/AO$7)=0,"",(SUMIF(D$20:AI$20, "CLO2", D111:AI111)/AO$7)),""),"")</f>
        <v/>
      </c>
      <c r="AO111" s="115" t="str">
        <f aca="false">IF(AN111="","",IF(AN111&gt;=B$10,"Y","N"))</f>
        <v/>
      </c>
      <c r="AP111" s="115" t="str">
        <f aca="false">IF(AN111="","",IF(AN111&lt;50%,1,IF(AND(AN111&gt;=50%,AN111&lt;B$10),2,IF(AN111&gt;=B$10,3))))</f>
        <v/>
      </c>
      <c r="AQ111" s="185" t="str">
        <f aca="false">IF(B111&lt;&gt;"",IFERROR(IF((SUMIF(D$20:AI$20, "CLO3", D111:AI111)/AO$8)=0,"",(SUMIF(D$20:AI$20, "CLO3", D111:AI111)/AO$8)),""),"")</f>
        <v/>
      </c>
      <c r="AR111" s="115" t="str">
        <f aca="false">IF(AQ111="","",IF(AQ111&gt;=B$10,"Y","N"))</f>
        <v/>
      </c>
      <c r="AS111" s="115" t="str">
        <f aca="false">IF(AQ111="","",IF(AQ111&lt;50%,1,IF(AND(AQ111&gt;=50%,AQ111&lt;B$10),2,IF(AQ111&gt;=B$10,3))))</f>
        <v/>
      </c>
      <c r="AT111" s="185" t="str">
        <f aca="false">IF(B111&lt;&gt;"",IFERROR(IF((SUMIF(D$20:AI$20, "CLO4", D111:AI111)/AO$9)=0,"",(SUMIF(D$20:AI$20, "CLO4", D111:AI111)/AO$9)),""),"")</f>
        <v/>
      </c>
      <c r="AU111" s="115" t="str">
        <f aca="false">IF(AT111="","",IF(AT111&gt;=B$10,"Y","N"))</f>
        <v/>
      </c>
      <c r="AV111" s="115" t="str">
        <f aca="false">IF(AT111="","",IF(AT111&lt;50%,1,IF(AND(AT111&gt;=50%,AT111&lt;B$10),2,IF(AT111&gt;=B$10,3))))</f>
        <v/>
      </c>
      <c r="AW111" s="185" t="str">
        <f aca="false">IF(B111&lt;&gt;"",IFERROR(IF((SUMIF(D$20:AI$20, "CLO5", D111:AI111)/AO$10)=0,"",(SUMIF(D$20:AI$20, "CLO5", D111:AI111)/AO$10)),""),"")</f>
        <v/>
      </c>
      <c r="AX111" s="115" t="str">
        <f aca="false">IF(AW111="","",IF(AW111&gt;=B$10,"Y","N"))</f>
        <v/>
      </c>
      <c r="AY111" s="115" t="str">
        <f aca="false">IF(AW111="","",IF(AW111&lt;50%,1,IF(AND(AW111&gt;=50%,AW111&lt;B$10),2,IF(AW111&gt;=B$10,3))))</f>
        <v/>
      </c>
      <c r="AZ111" s="114" t="str">
        <f aca="false">IF(B111&lt;&gt;"",IFERROR(IF((SUMIF(D$20:AI$20, "CLO6", D111:AI111)/AO$11)=0,"",(SUMIF(D$20:AI$20, "CLO6", D111:AI111)/AO$11)),""),"")</f>
        <v/>
      </c>
      <c r="BA111" s="115" t="str">
        <f aca="false">IF(AZ111="","",IF(AZ111&gt;=B$10,"Y","N"))</f>
        <v/>
      </c>
      <c r="BB111" s="115" t="str">
        <f aca="false">IF(BA111="","",IF(BA111&lt;50%,1,IF(AND(BA111&gt;=50%,BA111&lt;B$10),2,IF(BA111&gt;=B$10,3))))</f>
        <v/>
      </c>
      <c r="BC111" s="114" t="str">
        <f aca="false">IF(B111&lt;&gt;"",IFERROR(IF((SUMIF(D$20:AI$20, "CLO7", D111:AI111)/AO$12)=0,"",(SUMIF(D$20:AI$20, "CLO7", D111:AI111)/AO$12)),""),"")</f>
        <v/>
      </c>
      <c r="BD111" s="115" t="str">
        <f aca="false">IF(BC111="","",IF(BC111&gt;=B$10,"Y","N"))</f>
        <v/>
      </c>
      <c r="BE111" s="115" t="str">
        <f aca="false">IF(BD111="","",IF(BD111&lt;50%,1,IF(AND(BD111&gt;=50%,BD111&lt;B$10),2,IF(BD111&gt;=B$10,3))))</f>
        <v/>
      </c>
      <c r="BF111" s="114" t="str">
        <f aca="false">IF(B111&lt;&gt;"",IFERROR(IF((SUMIF(D$20:AI$20, "CLO8", D111:AI111)/AO$13)=0,"",(SUMIF(D$20:AI$20, "CLO8", D111:AI111)/AO$13)),""),"")</f>
        <v/>
      </c>
      <c r="BG111" s="115" t="str">
        <f aca="false">IF(BF111="","",IF(BF111&gt;=B$10,"Y","N"))</f>
        <v/>
      </c>
      <c r="BH111" s="115" t="str">
        <f aca="false">IF(BG111="","",IF(BG111&lt;50%,1,IF(AND(BG111&gt;=50%,BG111&lt;B$10),2,IF(BG111&gt;=B$10,3))))</f>
        <v/>
      </c>
      <c r="BI111" s="114" t="str">
        <f aca="false">IF(B111&lt;&gt;"",IFERROR(IF((SUMIF(D$20:AI$20, "CLO9", D111:AI111)/AO$14)=0,"",(SUMIF(D$20:AI$20, "CLO9", D111:AI111)/AO$14)),""),"")</f>
        <v/>
      </c>
      <c r="BJ111" s="115" t="str">
        <f aca="false">IF(BI111="","",IF(BI111&gt;=B$10,"Y","N"))</f>
        <v/>
      </c>
      <c r="BK111" s="115" t="str">
        <f aca="false">IF(BJ111="","",IF(BJ111&lt;50%,1,IF(AND(BJ111&gt;=50%,BJ111&lt;B$10),2,IF(BJ111&gt;=B$10,3))))</f>
        <v/>
      </c>
      <c r="BL111" s="114" t="str">
        <f aca="false">IF(B111&lt;&gt;"",IFERROR(IF((SUMIF(D$20:AI$20,"CLO10",D111:AI111)/AO$15)=0,"",(SUMIF(D$20:AI$20,"CLO10",D111:AI111)/AO$15)),""),"")</f>
        <v/>
      </c>
      <c r="BM111" s="115" t="str">
        <f aca="false">IF(BL111="","",IF(BL111&gt;=B$10,"Y","N"))</f>
        <v/>
      </c>
      <c r="BN111" s="115" t="str">
        <f aca="false">IF(BM111="","",IF(BM111&lt;50%,1,IF(AND(BM111&gt;=50%,BM111&lt;B$10),2,IF(BM111&gt;=B$10,3))))</f>
        <v/>
      </c>
    </row>
    <row r="112" customFormat="false" ht="15.75" hidden="false" customHeight="true" outlineLevel="0" collapsed="false">
      <c r="A112" s="184" t="str">
        <f aca="false">IF(A$6="LECTURE","",IF('Database (LECTURE-RES-PRAC)'!A107="","",'Database (LECTURE-RES-PRAC)'!A107))</f>
        <v/>
      </c>
      <c r="B112" s="184" t="str">
        <f aca="false">IF(B$6="LECTURE","",IF('Database (LECTURE-RES-PRAC)'!B107="","",'Database (LECTURE-RES-PRAC)'!B107))</f>
        <v/>
      </c>
      <c r="C112" s="184" t="str">
        <f aca="false">IF(C$6="LECTURE","",IF('Database (LECTURE-RES-PRAC)'!C107="","",'Database (LECTURE-RES-PRAC)'!C107))</f>
        <v/>
      </c>
      <c r="D112" s="52"/>
      <c r="E112" s="52"/>
      <c r="F112" s="52"/>
      <c r="G112" s="52"/>
      <c r="H112" s="52"/>
      <c r="I112" s="52"/>
      <c r="J112" s="52"/>
      <c r="K112" s="52"/>
      <c r="L112" s="52"/>
      <c r="M112" s="52"/>
      <c r="N112" s="181" t="str">
        <f aca="false">IF(B112&lt;&gt;"",SUM(D112:M112),"")</f>
        <v/>
      </c>
      <c r="O112" s="52"/>
      <c r="P112" s="52"/>
      <c r="Q112" s="52"/>
      <c r="R112" s="52"/>
      <c r="S112" s="52"/>
      <c r="T112" s="52"/>
      <c r="U112" s="52"/>
      <c r="V112" s="52"/>
      <c r="W112" s="52"/>
      <c r="X112" s="52"/>
      <c r="Y112" s="181" t="str">
        <f aca="false">IF(B112&lt;&gt;"",SUM(O112:X112),"")</f>
        <v/>
      </c>
      <c r="Z112" s="52"/>
      <c r="AA112" s="52"/>
      <c r="AB112" s="52"/>
      <c r="AC112" s="52"/>
      <c r="AD112" s="52"/>
      <c r="AE112" s="52"/>
      <c r="AF112" s="52"/>
      <c r="AG112" s="52"/>
      <c r="AH112" s="52"/>
      <c r="AI112" s="52"/>
      <c r="AJ112" s="182" t="str">
        <f aca="false">IF(B112&lt;&gt;"",SUM(Z112:AI112),"")</f>
        <v/>
      </c>
      <c r="AK112" s="185" t="str">
        <f aca="false">IF(B112&lt;&gt;"",IFERROR(IF((SUMIF(D$20:AI$20, "CLO1", D112:AI112)/AO$6)=0,"",(SUMIF(D$20:AI$20, "CLO1", D112:AI112)/AO$6)),""),"")</f>
        <v/>
      </c>
      <c r="AL112" s="115" t="str">
        <f aca="false">IF(AK112="","",IF(AK112&gt;=B$10,"Y","N"))</f>
        <v/>
      </c>
      <c r="AM112" s="115" t="str">
        <f aca="false">IF(AK112="","",IF(AK112&lt;50%,1,IF(AND(AK112&gt;=50%,AK112&lt;B$10),2,IF(AK112&gt;=B$10,3))))</f>
        <v/>
      </c>
      <c r="AN112" s="185" t="str">
        <f aca="false">IF(B112&lt;&gt;"",IFERROR(IF((SUMIF(D$20:AI$20, "CLO2", D112:AI112)/AO$7)=0,"",(SUMIF(D$20:AI$20, "CLO2", D112:AI112)/AO$7)),""),"")</f>
        <v/>
      </c>
      <c r="AO112" s="115" t="str">
        <f aca="false">IF(AN112="","",IF(AN112&gt;=B$10,"Y","N"))</f>
        <v/>
      </c>
      <c r="AP112" s="115" t="str">
        <f aca="false">IF(AN112="","",IF(AN112&lt;50%,1,IF(AND(AN112&gt;=50%,AN112&lt;B$10),2,IF(AN112&gt;=B$10,3))))</f>
        <v/>
      </c>
      <c r="AQ112" s="185" t="str">
        <f aca="false">IF(B112&lt;&gt;"",IFERROR(IF((SUMIF(D$20:AI$20, "CLO3", D112:AI112)/AO$8)=0,"",(SUMIF(D$20:AI$20, "CLO3", D112:AI112)/AO$8)),""),"")</f>
        <v/>
      </c>
      <c r="AR112" s="115" t="str">
        <f aca="false">IF(AQ112="","",IF(AQ112&gt;=B$10,"Y","N"))</f>
        <v/>
      </c>
      <c r="AS112" s="115" t="str">
        <f aca="false">IF(AQ112="","",IF(AQ112&lt;50%,1,IF(AND(AQ112&gt;=50%,AQ112&lt;B$10),2,IF(AQ112&gt;=B$10,3))))</f>
        <v/>
      </c>
      <c r="AT112" s="185" t="str">
        <f aca="false">IF(B112&lt;&gt;"",IFERROR(IF((SUMIF(D$20:AI$20, "CLO4", D112:AI112)/AO$9)=0,"",(SUMIF(D$20:AI$20, "CLO4", D112:AI112)/AO$9)),""),"")</f>
        <v/>
      </c>
      <c r="AU112" s="115" t="str">
        <f aca="false">IF(AT112="","",IF(AT112&gt;=B$10,"Y","N"))</f>
        <v/>
      </c>
      <c r="AV112" s="115" t="str">
        <f aca="false">IF(AT112="","",IF(AT112&lt;50%,1,IF(AND(AT112&gt;=50%,AT112&lt;B$10),2,IF(AT112&gt;=B$10,3))))</f>
        <v/>
      </c>
      <c r="AW112" s="185" t="str">
        <f aca="false">IF(B112&lt;&gt;"",IFERROR(IF((SUMIF(D$20:AI$20, "CLO5", D112:AI112)/AO$10)=0,"",(SUMIF(D$20:AI$20, "CLO5", D112:AI112)/AO$10)),""),"")</f>
        <v/>
      </c>
      <c r="AX112" s="115" t="str">
        <f aca="false">IF(AW112="","",IF(AW112&gt;=B$10,"Y","N"))</f>
        <v/>
      </c>
      <c r="AY112" s="115" t="str">
        <f aca="false">IF(AW112="","",IF(AW112&lt;50%,1,IF(AND(AW112&gt;=50%,AW112&lt;B$10),2,IF(AW112&gt;=B$10,3))))</f>
        <v/>
      </c>
      <c r="AZ112" s="114" t="str">
        <f aca="false">IF(B112&lt;&gt;"",IFERROR(IF((SUMIF(D$20:AI$20, "CLO6", D112:AI112)/AO$11)=0,"",(SUMIF(D$20:AI$20, "CLO6", D112:AI112)/AO$11)),""),"")</f>
        <v/>
      </c>
      <c r="BA112" s="115" t="str">
        <f aca="false">IF(AZ112="","",IF(AZ112&gt;=B$10,"Y","N"))</f>
        <v/>
      </c>
      <c r="BB112" s="115" t="str">
        <f aca="false">IF(BA112="","",IF(BA112&lt;50%,1,IF(AND(BA112&gt;=50%,BA112&lt;B$10),2,IF(BA112&gt;=B$10,3))))</f>
        <v/>
      </c>
      <c r="BC112" s="114" t="str">
        <f aca="false">IF(B112&lt;&gt;"",IFERROR(IF((SUMIF(D$20:AI$20, "CLO7", D112:AI112)/AO$12)=0,"",(SUMIF(D$20:AI$20, "CLO7", D112:AI112)/AO$12)),""),"")</f>
        <v/>
      </c>
      <c r="BD112" s="115" t="str">
        <f aca="false">IF(BC112="","",IF(BC112&gt;=B$10,"Y","N"))</f>
        <v/>
      </c>
      <c r="BE112" s="115" t="str">
        <f aca="false">IF(BD112="","",IF(BD112&lt;50%,1,IF(AND(BD112&gt;=50%,BD112&lt;B$10),2,IF(BD112&gt;=B$10,3))))</f>
        <v/>
      </c>
      <c r="BF112" s="114" t="str">
        <f aca="false">IF(B112&lt;&gt;"",IFERROR(IF((SUMIF(D$20:AI$20, "CLO8", D112:AI112)/AO$13)=0,"",(SUMIF(D$20:AI$20, "CLO8", D112:AI112)/AO$13)),""),"")</f>
        <v/>
      </c>
      <c r="BG112" s="115" t="str">
        <f aca="false">IF(BF112="","",IF(BF112&gt;=B$10,"Y","N"))</f>
        <v/>
      </c>
      <c r="BH112" s="115" t="str">
        <f aca="false">IF(BG112="","",IF(BG112&lt;50%,1,IF(AND(BG112&gt;=50%,BG112&lt;B$10),2,IF(BG112&gt;=B$10,3))))</f>
        <v/>
      </c>
      <c r="BI112" s="114" t="str">
        <f aca="false">IF(B112&lt;&gt;"",IFERROR(IF((SUMIF(D$20:AI$20, "CLO9", D112:AI112)/AO$14)=0,"",(SUMIF(D$20:AI$20, "CLO9", D112:AI112)/AO$14)),""),"")</f>
        <v/>
      </c>
      <c r="BJ112" s="115" t="str">
        <f aca="false">IF(BI112="","",IF(BI112&gt;=B$10,"Y","N"))</f>
        <v/>
      </c>
      <c r="BK112" s="115" t="str">
        <f aca="false">IF(BJ112="","",IF(BJ112&lt;50%,1,IF(AND(BJ112&gt;=50%,BJ112&lt;B$10),2,IF(BJ112&gt;=B$10,3))))</f>
        <v/>
      </c>
      <c r="BL112" s="114" t="str">
        <f aca="false">IF(B112&lt;&gt;"",IFERROR(IF((SUMIF(D$20:AI$20,"CLO10",D112:AI112)/AO$15)=0,"",(SUMIF(D$20:AI$20,"CLO10",D112:AI112)/AO$15)),""),"")</f>
        <v/>
      </c>
      <c r="BM112" s="115" t="str">
        <f aca="false">IF(BL112="","",IF(BL112&gt;=B$10,"Y","N"))</f>
        <v/>
      </c>
      <c r="BN112" s="115" t="str">
        <f aca="false">IF(BM112="","",IF(BM112&lt;50%,1,IF(AND(BM112&gt;=50%,BM112&lt;B$10),2,IF(BM112&gt;=B$10,3))))</f>
        <v/>
      </c>
    </row>
    <row r="113" customFormat="false" ht="15.75" hidden="false" customHeight="true" outlineLevel="0" collapsed="false">
      <c r="A113" s="184" t="str">
        <f aca="false">IF(A$6="LECTURE","",IF('Database (LECTURE-RES-PRAC)'!A108="","",'Database (LECTURE-RES-PRAC)'!A108))</f>
        <v/>
      </c>
      <c r="B113" s="184" t="str">
        <f aca="false">IF(B$6="LECTURE","",IF('Database (LECTURE-RES-PRAC)'!B108="","",'Database (LECTURE-RES-PRAC)'!B108))</f>
        <v/>
      </c>
      <c r="C113" s="184" t="str">
        <f aca="false">IF(C$6="LECTURE","",IF('Database (LECTURE-RES-PRAC)'!C108="","",'Database (LECTURE-RES-PRAC)'!C108))</f>
        <v/>
      </c>
      <c r="D113" s="52"/>
      <c r="E113" s="52"/>
      <c r="F113" s="52"/>
      <c r="G113" s="52"/>
      <c r="H113" s="52"/>
      <c r="I113" s="52"/>
      <c r="J113" s="52"/>
      <c r="K113" s="52"/>
      <c r="L113" s="52"/>
      <c r="M113" s="52"/>
      <c r="N113" s="181" t="str">
        <f aca="false">IF(B113&lt;&gt;"",SUM(D113:M113),"")</f>
        <v/>
      </c>
      <c r="O113" s="52"/>
      <c r="P113" s="52"/>
      <c r="Q113" s="52"/>
      <c r="R113" s="52"/>
      <c r="S113" s="52"/>
      <c r="T113" s="52"/>
      <c r="U113" s="52"/>
      <c r="V113" s="52"/>
      <c r="W113" s="52"/>
      <c r="X113" s="52"/>
      <c r="Y113" s="181" t="str">
        <f aca="false">IF(B113&lt;&gt;"",SUM(O113:X113),"")</f>
        <v/>
      </c>
      <c r="Z113" s="52"/>
      <c r="AA113" s="52"/>
      <c r="AB113" s="52"/>
      <c r="AC113" s="52"/>
      <c r="AD113" s="52"/>
      <c r="AE113" s="52"/>
      <c r="AF113" s="52"/>
      <c r="AG113" s="52"/>
      <c r="AH113" s="52"/>
      <c r="AI113" s="52"/>
      <c r="AJ113" s="182" t="str">
        <f aca="false">IF(B113&lt;&gt;"",SUM(Z113:AI113),"")</f>
        <v/>
      </c>
      <c r="AK113" s="185" t="str">
        <f aca="false">IF(B113&lt;&gt;"",IFERROR(IF((SUMIF(D$20:AI$20, "CLO1", D113:AI113)/AO$6)=0,"",(SUMIF(D$20:AI$20, "CLO1", D113:AI113)/AO$6)),""),"")</f>
        <v/>
      </c>
      <c r="AL113" s="115" t="str">
        <f aca="false">IF(AK113="","",IF(AK113&gt;=B$10,"Y","N"))</f>
        <v/>
      </c>
      <c r="AM113" s="115" t="str">
        <f aca="false">IF(AK113="","",IF(AK113&lt;50%,1,IF(AND(AK113&gt;=50%,AK113&lt;B$10),2,IF(AK113&gt;=B$10,3))))</f>
        <v/>
      </c>
      <c r="AN113" s="185" t="str">
        <f aca="false">IF(B113&lt;&gt;"",IFERROR(IF((SUMIF(D$20:AI$20, "CLO2", D113:AI113)/AO$7)=0,"",(SUMIF(D$20:AI$20, "CLO2", D113:AI113)/AO$7)),""),"")</f>
        <v/>
      </c>
      <c r="AO113" s="115" t="str">
        <f aca="false">IF(AN113="","",IF(AN113&gt;=B$10,"Y","N"))</f>
        <v/>
      </c>
      <c r="AP113" s="115" t="str">
        <f aca="false">IF(AN113="","",IF(AN113&lt;50%,1,IF(AND(AN113&gt;=50%,AN113&lt;B$10),2,IF(AN113&gt;=B$10,3))))</f>
        <v/>
      </c>
      <c r="AQ113" s="185" t="str">
        <f aca="false">IF(B113&lt;&gt;"",IFERROR(IF((SUMIF(D$20:AI$20, "CLO3", D113:AI113)/AO$8)=0,"",(SUMIF(D$20:AI$20, "CLO3", D113:AI113)/AO$8)),""),"")</f>
        <v/>
      </c>
      <c r="AR113" s="115" t="str">
        <f aca="false">IF(AQ113="","",IF(AQ113&gt;=B$10,"Y","N"))</f>
        <v/>
      </c>
      <c r="AS113" s="115" t="str">
        <f aca="false">IF(AQ113="","",IF(AQ113&lt;50%,1,IF(AND(AQ113&gt;=50%,AQ113&lt;B$10),2,IF(AQ113&gt;=B$10,3))))</f>
        <v/>
      </c>
      <c r="AT113" s="185" t="str">
        <f aca="false">IF(B113&lt;&gt;"",IFERROR(IF((SUMIF(D$20:AI$20, "CLO4", D113:AI113)/AO$9)=0,"",(SUMIF(D$20:AI$20, "CLO4", D113:AI113)/AO$9)),""),"")</f>
        <v/>
      </c>
      <c r="AU113" s="115" t="str">
        <f aca="false">IF(AT113="","",IF(AT113&gt;=B$10,"Y","N"))</f>
        <v/>
      </c>
      <c r="AV113" s="115" t="str">
        <f aca="false">IF(AT113="","",IF(AT113&lt;50%,1,IF(AND(AT113&gt;=50%,AT113&lt;B$10),2,IF(AT113&gt;=B$10,3))))</f>
        <v/>
      </c>
      <c r="AW113" s="185" t="str">
        <f aca="false">IF(B113&lt;&gt;"",IFERROR(IF((SUMIF(D$20:AI$20, "CLO5", D113:AI113)/AO$10)=0,"",(SUMIF(D$20:AI$20, "CLO5", D113:AI113)/AO$10)),""),"")</f>
        <v/>
      </c>
      <c r="AX113" s="115" t="str">
        <f aca="false">IF(AW113="","",IF(AW113&gt;=B$10,"Y","N"))</f>
        <v/>
      </c>
      <c r="AY113" s="115" t="str">
        <f aca="false">IF(AW113="","",IF(AW113&lt;50%,1,IF(AND(AW113&gt;=50%,AW113&lt;B$10),2,IF(AW113&gt;=B$10,3))))</f>
        <v/>
      </c>
      <c r="AZ113" s="114" t="str">
        <f aca="false">IF(B113&lt;&gt;"",IFERROR(IF((SUMIF(D$20:AI$20, "CLO6", D113:AI113)/AO$11)=0,"",(SUMIF(D$20:AI$20, "CLO6", D113:AI113)/AO$11)),""),"")</f>
        <v/>
      </c>
      <c r="BA113" s="115" t="str">
        <f aca="false">IF(AZ113="","",IF(AZ113&gt;=B$10,"Y","N"))</f>
        <v/>
      </c>
      <c r="BB113" s="115" t="str">
        <f aca="false">IF(BA113="","",IF(BA113&lt;50%,1,IF(AND(BA113&gt;=50%,BA113&lt;B$10),2,IF(BA113&gt;=B$10,3))))</f>
        <v/>
      </c>
      <c r="BC113" s="114" t="str">
        <f aca="false">IF(B113&lt;&gt;"",IFERROR(IF((SUMIF(D$20:AI$20, "CLO7", D113:AI113)/AO$12)=0,"",(SUMIF(D$20:AI$20, "CLO7", D113:AI113)/AO$12)),""),"")</f>
        <v/>
      </c>
      <c r="BD113" s="115" t="str">
        <f aca="false">IF(BC113="","",IF(BC113&gt;=B$10,"Y","N"))</f>
        <v/>
      </c>
      <c r="BE113" s="115" t="str">
        <f aca="false">IF(BD113="","",IF(BD113&lt;50%,1,IF(AND(BD113&gt;=50%,BD113&lt;B$10),2,IF(BD113&gt;=B$10,3))))</f>
        <v/>
      </c>
      <c r="BF113" s="114" t="str">
        <f aca="false">IF(B113&lt;&gt;"",IFERROR(IF((SUMIF(D$20:AI$20, "CLO8", D113:AI113)/AO$13)=0,"",(SUMIF(D$20:AI$20, "CLO8", D113:AI113)/AO$13)),""),"")</f>
        <v/>
      </c>
      <c r="BG113" s="115" t="str">
        <f aca="false">IF(BF113="","",IF(BF113&gt;=B$10,"Y","N"))</f>
        <v/>
      </c>
      <c r="BH113" s="115" t="str">
        <f aca="false">IF(BG113="","",IF(BG113&lt;50%,1,IF(AND(BG113&gt;=50%,BG113&lt;B$10),2,IF(BG113&gt;=B$10,3))))</f>
        <v/>
      </c>
      <c r="BI113" s="114" t="str">
        <f aca="false">IF(B113&lt;&gt;"",IFERROR(IF((SUMIF(D$20:AI$20, "CLO9", D113:AI113)/AO$14)=0,"",(SUMIF(D$20:AI$20, "CLO9", D113:AI113)/AO$14)),""),"")</f>
        <v/>
      </c>
      <c r="BJ113" s="115" t="str">
        <f aca="false">IF(BI113="","",IF(BI113&gt;=B$10,"Y","N"))</f>
        <v/>
      </c>
      <c r="BK113" s="115" t="str">
        <f aca="false">IF(BJ113="","",IF(BJ113&lt;50%,1,IF(AND(BJ113&gt;=50%,BJ113&lt;B$10),2,IF(BJ113&gt;=B$10,3))))</f>
        <v/>
      </c>
      <c r="BL113" s="114" t="str">
        <f aca="false">IF(B113&lt;&gt;"",IFERROR(IF((SUMIF(D$20:AI$20,"CLO10",D113:AI113)/AO$15)=0,"",(SUMIF(D$20:AI$20,"CLO10",D113:AI113)/AO$15)),""),"")</f>
        <v/>
      </c>
      <c r="BM113" s="115" t="str">
        <f aca="false">IF(BL113="","",IF(BL113&gt;=B$10,"Y","N"))</f>
        <v/>
      </c>
      <c r="BN113" s="115" t="str">
        <f aca="false">IF(BM113="","",IF(BM113&lt;50%,1,IF(AND(BM113&gt;=50%,BM113&lt;B$10),2,IF(BM113&gt;=B$10,3))))</f>
        <v/>
      </c>
    </row>
    <row r="114" customFormat="false" ht="15.75" hidden="false" customHeight="true" outlineLevel="0" collapsed="false">
      <c r="A114" s="184" t="str">
        <f aca="false">IF(A$6="LECTURE","",IF('Database (LECTURE-RES-PRAC)'!A109="","",'Database (LECTURE-RES-PRAC)'!A109))</f>
        <v/>
      </c>
      <c r="B114" s="184" t="str">
        <f aca="false">IF(B$6="LECTURE","",IF('Database (LECTURE-RES-PRAC)'!B109="","",'Database (LECTURE-RES-PRAC)'!B109))</f>
        <v/>
      </c>
      <c r="C114" s="184" t="str">
        <f aca="false">IF(C$6="LECTURE","",IF('Database (LECTURE-RES-PRAC)'!C109="","",'Database (LECTURE-RES-PRAC)'!C109))</f>
        <v/>
      </c>
      <c r="D114" s="52"/>
      <c r="E114" s="52"/>
      <c r="F114" s="52"/>
      <c r="G114" s="52"/>
      <c r="H114" s="52"/>
      <c r="I114" s="52"/>
      <c r="J114" s="52"/>
      <c r="K114" s="52"/>
      <c r="L114" s="52"/>
      <c r="M114" s="52"/>
      <c r="N114" s="181" t="str">
        <f aca="false">IF(B114&lt;&gt;"",SUM(D114:M114),"")</f>
        <v/>
      </c>
      <c r="O114" s="52"/>
      <c r="P114" s="52"/>
      <c r="Q114" s="52"/>
      <c r="R114" s="52"/>
      <c r="S114" s="52"/>
      <c r="T114" s="52"/>
      <c r="U114" s="52"/>
      <c r="V114" s="52"/>
      <c r="W114" s="52"/>
      <c r="X114" s="52"/>
      <c r="Y114" s="181" t="str">
        <f aca="false">IF(B114&lt;&gt;"",SUM(O114:X114),"")</f>
        <v/>
      </c>
      <c r="Z114" s="52"/>
      <c r="AA114" s="52"/>
      <c r="AB114" s="52"/>
      <c r="AC114" s="52"/>
      <c r="AD114" s="52"/>
      <c r="AE114" s="52"/>
      <c r="AF114" s="52"/>
      <c r="AG114" s="52"/>
      <c r="AH114" s="52"/>
      <c r="AI114" s="52"/>
      <c r="AJ114" s="182" t="str">
        <f aca="false">IF(B114&lt;&gt;"",SUM(Z114:AI114),"")</f>
        <v/>
      </c>
      <c r="AK114" s="185" t="str">
        <f aca="false">IF(B114&lt;&gt;"",IFERROR(IF((SUMIF(D$20:AI$20, "CLO1", D114:AI114)/AO$6)=0,"",(SUMIF(D$20:AI$20, "CLO1", D114:AI114)/AO$6)),""),"")</f>
        <v/>
      </c>
      <c r="AL114" s="115" t="str">
        <f aca="false">IF(AK114="","",IF(AK114&gt;=B$10,"Y","N"))</f>
        <v/>
      </c>
      <c r="AM114" s="115" t="str">
        <f aca="false">IF(AK114="","",IF(AK114&lt;50%,1,IF(AND(AK114&gt;=50%,AK114&lt;B$10),2,IF(AK114&gt;=B$10,3))))</f>
        <v/>
      </c>
      <c r="AN114" s="185" t="str">
        <f aca="false">IF(B114&lt;&gt;"",IFERROR(IF((SUMIF(D$20:AI$20, "CLO2", D114:AI114)/AO$7)=0,"",(SUMIF(D$20:AI$20, "CLO2", D114:AI114)/AO$7)),""),"")</f>
        <v/>
      </c>
      <c r="AO114" s="115" t="str">
        <f aca="false">IF(AN114="","",IF(AN114&gt;=B$10,"Y","N"))</f>
        <v/>
      </c>
      <c r="AP114" s="115" t="str">
        <f aca="false">IF(AN114="","",IF(AN114&lt;50%,1,IF(AND(AN114&gt;=50%,AN114&lt;B$10),2,IF(AN114&gt;=B$10,3))))</f>
        <v/>
      </c>
      <c r="AQ114" s="185" t="str">
        <f aca="false">IF(B114&lt;&gt;"",IFERROR(IF((SUMIF(D$20:AI$20, "CLO3", D114:AI114)/AO$8)=0,"",(SUMIF(D$20:AI$20, "CLO3", D114:AI114)/AO$8)),""),"")</f>
        <v/>
      </c>
      <c r="AR114" s="115" t="str">
        <f aca="false">IF(AQ114="","",IF(AQ114&gt;=B$10,"Y","N"))</f>
        <v/>
      </c>
      <c r="AS114" s="115" t="str">
        <f aca="false">IF(AQ114="","",IF(AQ114&lt;50%,1,IF(AND(AQ114&gt;=50%,AQ114&lt;B$10),2,IF(AQ114&gt;=B$10,3))))</f>
        <v/>
      </c>
      <c r="AT114" s="185" t="str">
        <f aca="false">IF(B114&lt;&gt;"",IFERROR(IF((SUMIF(D$20:AI$20, "CLO4", D114:AI114)/AO$9)=0,"",(SUMIF(D$20:AI$20, "CLO4", D114:AI114)/AO$9)),""),"")</f>
        <v/>
      </c>
      <c r="AU114" s="115" t="str">
        <f aca="false">IF(AT114="","",IF(AT114&gt;=B$10,"Y","N"))</f>
        <v/>
      </c>
      <c r="AV114" s="115" t="str">
        <f aca="false">IF(AT114="","",IF(AT114&lt;50%,1,IF(AND(AT114&gt;=50%,AT114&lt;B$10),2,IF(AT114&gt;=B$10,3))))</f>
        <v/>
      </c>
      <c r="AW114" s="185" t="str">
        <f aca="false">IF(B114&lt;&gt;"",IFERROR(IF((SUMIF(D$20:AI$20, "CLO5", D114:AI114)/AO$10)=0,"",(SUMIF(D$20:AI$20, "CLO5", D114:AI114)/AO$10)),""),"")</f>
        <v/>
      </c>
      <c r="AX114" s="115" t="str">
        <f aca="false">IF(AW114="","",IF(AW114&gt;=B$10,"Y","N"))</f>
        <v/>
      </c>
      <c r="AY114" s="115" t="str">
        <f aca="false">IF(AW114="","",IF(AW114&lt;50%,1,IF(AND(AW114&gt;=50%,AW114&lt;B$10),2,IF(AW114&gt;=B$10,3))))</f>
        <v/>
      </c>
      <c r="AZ114" s="114" t="str">
        <f aca="false">IF(B114&lt;&gt;"",IFERROR(IF((SUMIF(D$20:AI$20, "CLO6", D114:AI114)/AO$11)=0,"",(SUMIF(D$20:AI$20, "CLO6", D114:AI114)/AO$11)),""),"")</f>
        <v/>
      </c>
      <c r="BA114" s="115" t="str">
        <f aca="false">IF(AZ114="","",IF(AZ114&gt;=B$10,"Y","N"))</f>
        <v/>
      </c>
      <c r="BB114" s="115" t="str">
        <f aca="false">IF(BA114="","",IF(BA114&lt;50%,1,IF(AND(BA114&gt;=50%,BA114&lt;B$10),2,IF(BA114&gt;=B$10,3))))</f>
        <v/>
      </c>
      <c r="BC114" s="114" t="str">
        <f aca="false">IF(B114&lt;&gt;"",IFERROR(IF((SUMIF(D$20:AI$20, "CLO7", D114:AI114)/AO$12)=0,"",(SUMIF(D$20:AI$20, "CLO7", D114:AI114)/AO$12)),""),"")</f>
        <v/>
      </c>
      <c r="BD114" s="115" t="str">
        <f aca="false">IF(BC114="","",IF(BC114&gt;=B$10,"Y","N"))</f>
        <v/>
      </c>
      <c r="BE114" s="115" t="str">
        <f aca="false">IF(BD114="","",IF(BD114&lt;50%,1,IF(AND(BD114&gt;=50%,BD114&lt;B$10),2,IF(BD114&gt;=B$10,3))))</f>
        <v/>
      </c>
      <c r="BF114" s="114" t="str">
        <f aca="false">IF(B114&lt;&gt;"",IFERROR(IF((SUMIF(D$20:AI$20, "CLO8", D114:AI114)/AO$13)=0,"",(SUMIF(D$20:AI$20, "CLO8", D114:AI114)/AO$13)),""),"")</f>
        <v/>
      </c>
      <c r="BG114" s="115" t="str">
        <f aca="false">IF(BF114="","",IF(BF114&gt;=B$10,"Y","N"))</f>
        <v/>
      </c>
      <c r="BH114" s="115" t="str">
        <f aca="false">IF(BG114="","",IF(BG114&lt;50%,1,IF(AND(BG114&gt;=50%,BG114&lt;B$10),2,IF(BG114&gt;=B$10,3))))</f>
        <v/>
      </c>
      <c r="BI114" s="114" t="str">
        <f aca="false">IF(B114&lt;&gt;"",IFERROR(IF((SUMIF(D$20:AI$20, "CLO9", D114:AI114)/AO$14)=0,"",(SUMIF(D$20:AI$20, "CLO9", D114:AI114)/AO$14)),""),"")</f>
        <v/>
      </c>
      <c r="BJ114" s="115" t="str">
        <f aca="false">IF(BI114="","",IF(BI114&gt;=B$10,"Y","N"))</f>
        <v/>
      </c>
      <c r="BK114" s="115" t="str">
        <f aca="false">IF(BJ114="","",IF(BJ114&lt;50%,1,IF(AND(BJ114&gt;=50%,BJ114&lt;B$10),2,IF(BJ114&gt;=B$10,3))))</f>
        <v/>
      </c>
      <c r="BL114" s="114" t="str">
        <f aca="false">IF(B114&lt;&gt;"",IFERROR(IF((SUMIF(D$20:AI$20,"CLO10",D114:AI114)/AO$15)=0,"",(SUMIF(D$20:AI$20,"CLO10",D114:AI114)/AO$15)),""),"")</f>
        <v/>
      </c>
      <c r="BM114" s="115" t="str">
        <f aca="false">IF(BL114="","",IF(BL114&gt;=B$10,"Y","N"))</f>
        <v/>
      </c>
      <c r="BN114" s="115" t="str">
        <f aca="false">IF(BM114="","",IF(BM114&lt;50%,1,IF(AND(BM114&gt;=50%,BM114&lt;B$10),2,IF(BM114&gt;=B$10,3))))</f>
        <v/>
      </c>
    </row>
    <row r="115" customFormat="false" ht="15.75" hidden="false" customHeight="true" outlineLevel="0" collapsed="false">
      <c r="A115" s="184" t="str">
        <f aca="false">IF(A$6="LECTURE","",IF('Database (LECTURE-RES-PRAC)'!A110="","",'Database (LECTURE-RES-PRAC)'!A110))</f>
        <v/>
      </c>
      <c r="B115" s="184" t="str">
        <f aca="false">IF(B$6="LECTURE","",IF('Database (LECTURE-RES-PRAC)'!B110="","",'Database (LECTURE-RES-PRAC)'!B110))</f>
        <v/>
      </c>
      <c r="C115" s="184" t="str">
        <f aca="false">IF(C$6="LECTURE","",IF('Database (LECTURE-RES-PRAC)'!C110="","",'Database (LECTURE-RES-PRAC)'!C110))</f>
        <v/>
      </c>
      <c r="D115" s="52"/>
      <c r="E115" s="52"/>
      <c r="F115" s="52"/>
      <c r="G115" s="52"/>
      <c r="H115" s="52"/>
      <c r="I115" s="52"/>
      <c r="J115" s="52"/>
      <c r="K115" s="52"/>
      <c r="L115" s="52"/>
      <c r="M115" s="52"/>
      <c r="N115" s="181" t="str">
        <f aca="false">IF(B115&lt;&gt;"",SUM(D115:M115),"")</f>
        <v/>
      </c>
      <c r="O115" s="52"/>
      <c r="P115" s="52"/>
      <c r="Q115" s="52"/>
      <c r="R115" s="52"/>
      <c r="S115" s="52"/>
      <c r="T115" s="52"/>
      <c r="U115" s="52"/>
      <c r="V115" s="52"/>
      <c r="W115" s="52"/>
      <c r="X115" s="52"/>
      <c r="Y115" s="181" t="str">
        <f aca="false">IF(B115&lt;&gt;"",SUM(O115:X115),"")</f>
        <v/>
      </c>
      <c r="Z115" s="52"/>
      <c r="AA115" s="52"/>
      <c r="AB115" s="52"/>
      <c r="AC115" s="52"/>
      <c r="AD115" s="52"/>
      <c r="AE115" s="52"/>
      <c r="AF115" s="52"/>
      <c r="AG115" s="52"/>
      <c r="AH115" s="52"/>
      <c r="AI115" s="52"/>
      <c r="AJ115" s="182" t="str">
        <f aca="false">IF(B115&lt;&gt;"",SUM(Z115:AI115),"")</f>
        <v/>
      </c>
      <c r="AK115" s="185" t="str">
        <f aca="false">IF(B115&lt;&gt;"",IFERROR(IF((SUMIF(D$20:AI$20, "CLO1", D115:AI115)/AO$6)=0,"",(SUMIF(D$20:AI$20, "CLO1", D115:AI115)/AO$6)),""),"")</f>
        <v/>
      </c>
      <c r="AL115" s="115" t="str">
        <f aca="false">IF(AK115="","",IF(AK115&gt;=B$10,"Y","N"))</f>
        <v/>
      </c>
      <c r="AM115" s="115" t="str">
        <f aca="false">IF(AK115="","",IF(AK115&lt;50%,1,IF(AND(AK115&gt;=50%,AK115&lt;B$10),2,IF(AK115&gt;=B$10,3))))</f>
        <v/>
      </c>
      <c r="AN115" s="185" t="str">
        <f aca="false">IF(B115&lt;&gt;"",IFERROR(IF((SUMIF(D$20:AI$20, "CLO2", D115:AI115)/AO$7)=0,"",(SUMIF(D$20:AI$20, "CLO2", D115:AI115)/AO$7)),""),"")</f>
        <v/>
      </c>
      <c r="AO115" s="115" t="str">
        <f aca="false">IF(AN115="","",IF(AN115&gt;=B$10,"Y","N"))</f>
        <v/>
      </c>
      <c r="AP115" s="115" t="str">
        <f aca="false">IF(AN115="","",IF(AN115&lt;50%,1,IF(AND(AN115&gt;=50%,AN115&lt;B$10),2,IF(AN115&gt;=B$10,3))))</f>
        <v/>
      </c>
      <c r="AQ115" s="185" t="str">
        <f aca="false">IF(B115&lt;&gt;"",IFERROR(IF((SUMIF(D$20:AI$20, "CLO3", D115:AI115)/AO$8)=0,"",(SUMIF(D$20:AI$20, "CLO3", D115:AI115)/AO$8)),""),"")</f>
        <v/>
      </c>
      <c r="AR115" s="115" t="str">
        <f aca="false">IF(AQ115="","",IF(AQ115&gt;=B$10,"Y","N"))</f>
        <v/>
      </c>
      <c r="AS115" s="115" t="str">
        <f aca="false">IF(AQ115="","",IF(AQ115&lt;50%,1,IF(AND(AQ115&gt;=50%,AQ115&lt;B$10),2,IF(AQ115&gt;=B$10,3))))</f>
        <v/>
      </c>
      <c r="AT115" s="185" t="str">
        <f aca="false">IF(B115&lt;&gt;"",IFERROR(IF((SUMIF(D$20:AI$20, "CLO4", D115:AI115)/AO$9)=0,"",(SUMIF(D$20:AI$20, "CLO4", D115:AI115)/AO$9)),""),"")</f>
        <v/>
      </c>
      <c r="AU115" s="115" t="str">
        <f aca="false">IF(AT115="","",IF(AT115&gt;=B$10,"Y","N"))</f>
        <v/>
      </c>
      <c r="AV115" s="115" t="str">
        <f aca="false">IF(AT115="","",IF(AT115&lt;50%,1,IF(AND(AT115&gt;=50%,AT115&lt;B$10),2,IF(AT115&gt;=B$10,3))))</f>
        <v/>
      </c>
      <c r="AW115" s="185" t="str">
        <f aca="false">IF(B115&lt;&gt;"",IFERROR(IF((SUMIF(D$20:AI$20, "CLO5", D115:AI115)/AO$10)=0,"",(SUMIF(D$20:AI$20, "CLO5", D115:AI115)/AO$10)),""),"")</f>
        <v/>
      </c>
      <c r="AX115" s="115" t="str">
        <f aca="false">IF(AW115="","",IF(AW115&gt;=B$10,"Y","N"))</f>
        <v/>
      </c>
      <c r="AY115" s="115" t="str">
        <f aca="false">IF(AW115="","",IF(AW115&lt;50%,1,IF(AND(AW115&gt;=50%,AW115&lt;B$10),2,IF(AW115&gt;=B$10,3))))</f>
        <v/>
      </c>
      <c r="AZ115" s="114" t="str">
        <f aca="false">IF(B115&lt;&gt;"",IFERROR(IF((SUMIF(D$20:AI$20, "CLO6", D115:AI115)/AO$11)=0,"",(SUMIF(D$20:AI$20, "CLO6", D115:AI115)/AO$11)),""),"")</f>
        <v/>
      </c>
      <c r="BA115" s="115" t="str">
        <f aca="false">IF(AZ115="","",IF(AZ115&gt;=B$10,"Y","N"))</f>
        <v/>
      </c>
      <c r="BB115" s="115" t="str">
        <f aca="false">IF(BA115="","",IF(BA115&lt;50%,1,IF(AND(BA115&gt;=50%,BA115&lt;B$10),2,IF(BA115&gt;=B$10,3))))</f>
        <v/>
      </c>
      <c r="BC115" s="114" t="str">
        <f aca="false">IF(B115&lt;&gt;"",IFERROR(IF((SUMIF(D$20:AI$20, "CLO7", D115:AI115)/AO$12)=0,"",(SUMIF(D$20:AI$20, "CLO7", D115:AI115)/AO$12)),""),"")</f>
        <v/>
      </c>
      <c r="BD115" s="115" t="str">
        <f aca="false">IF(BC115="","",IF(BC115&gt;=B$10,"Y","N"))</f>
        <v/>
      </c>
      <c r="BE115" s="115" t="str">
        <f aca="false">IF(BD115="","",IF(BD115&lt;50%,1,IF(AND(BD115&gt;=50%,BD115&lt;B$10),2,IF(BD115&gt;=B$10,3))))</f>
        <v/>
      </c>
      <c r="BF115" s="114" t="str">
        <f aca="false">IF(B115&lt;&gt;"",IFERROR(IF((SUMIF(D$20:AI$20, "CLO8", D115:AI115)/AO$13)=0,"",(SUMIF(D$20:AI$20, "CLO8", D115:AI115)/AO$13)),""),"")</f>
        <v/>
      </c>
      <c r="BG115" s="115" t="str">
        <f aca="false">IF(BF115="","",IF(BF115&gt;=B$10,"Y","N"))</f>
        <v/>
      </c>
      <c r="BH115" s="115" t="str">
        <f aca="false">IF(BG115="","",IF(BG115&lt;50%,1,IF(AND(BG115&gt;=50%,BG115&lt;B$10),2,IF(BG115&gt;=B$10,3))))</f>
        <v/>
      </c>
      <c r="BI115" s="114" t="str">
        <f aca="false">IF(B115&lt;&gt;"",IFERROR(IF((SUMIF(D$20:AI$20, "CLO9", D115:AI115)/AO$14)=0,"",(SUMIF(D$20:AI$20, "CLO9", D115:AI115)/AO$14)),""),"")</f>
        <v/>
      </c>
      <c r="BJ115" s="115" t="str">
        <f aca="false">IF(BI115="","",IF(BI115&gt;=B$10,"Y","N"))</f>
        <v/>
      </c>
      <c r="BK115" s="115" t="str">
        <f aca="false">IF(BJ115="","",IF(BJ115&lt;50%,1,IF(AND(BJ115&gt;=50%,BJ115&lt;B$10),2,IF(BJ115&gt;=B$10,3))))</f>
        <v/>
      </c>
      <c r="BL115" s="114" t="str">
        <f aca="false">IF(B115&lt;&gt;"",IFERROR(IF((SUMIF(D$20:AI$20,"CLO10",D115:AI115)/AO$15)=0,"",(SUMIF(D$20:AI$20,"CLO10",D115:AI115)/AO$15)),""),"")</f>
        <v/>
      </c>
      <c r="BM115" s="115" t="str">
        <f aca="false">IF(BL115="","",IF(BL115&gt;=B$10,"Y","N"))</f>
        <v/>
      </c>
      <c r="BN115" s="115" t="str">
        <f aca="false">IF(BM115="","",IF(BM115&lt;50%,1,IF(AND(BM115&gt;=50%,BM115&lt;B$10),2,IF(BM115&gt;=B$10,3))))</f>
        <v/>
      </c>
    </row>
    <row r="116" customFormat="false" ht="15.75" hidden="false" customHeight="true" outlineLevel="0" collapsed="false">
      <c r="A116" s="184" t="str">
        <f aca="false">IF(A$6="LECTURE","",IF('Database (LECTURE-RES-PRAC)'!A111="","",'Database (LECTURE-RES-PRAC)'!A111))</f>
        <v/>
      </c>
      <c r="B116" s="184" t="str">
        <f aca="false">IF(B$6="LECTURE","",IF('Database (LECTURE-RES-PRAC)'!B111="","",'Database (LECTURE-RES-PRAC)'!B111))</f>
        <v/>
      </c>
      <c r="C116" s="184" t="str">
        <f aca="false">IF(C$6="LECTURE","",IF('Database (LECTURE-RES-PRAC)'!C111="","",'Database (LECTURE-RES-PRAC)'!C111))</f>
        <v/>
      </c>
      <c r="D116" s="52"/>
      <c r="E116" s="52"/>
      <c r="F116" s="52"/>
      <c r="G116" s="52"/>
      <c r="H116" s="52"/>
      <c r="I116" s="52"/>
      <c r="J116" s="52"/>
      <c r="K116" s="52"/>
      <c r="L116" s="52"/>
      <c r="M116" s="52"/>
      <c r="N116" s="181" t="str">
        <f aca="false">IF(B116&lt;&gt;"",SUM(D116:M116),"")</f>
        <v/>
      </c>
      <c r="O116" s="52"/>
      <c r="P116" s="52"/>
      <c r="Q116" s="52"/>
      <c r="R116" s="52"/>
      <c r="S116" s="52"/>
      <c r="T116" s="52"/>
      <c r="U116" s="52"/>
      <c r="V116" s="52"/>
      <c r="W116" s="52"/>
      <c r="X116" s="52"/>
      <c r="Y116" s="181" t="str">
        <f aca="false">IF(B116&lt;&gt;"",SUM(O116:X116),"")</f>
        <v/>
      </c>
      <c r="Z116" s="52"/>
      <c r="AA116" s="52"/>
      <c r="AB116" s="52"/>
      <c r="AC116" s="52"/>
      <c r="AD116" s="52"/>
      <c r="AE116" s="52"/>
      <c r="AF116" s="52"/>
      <c r="AG116" s="52"/>
      <c r="AH116" s="52"/>
      <c r="AI116" s="52"/>
      <c r="AJ116" s="182" t="str">
        <f aca="false">IF(B116&lt;&gt;"",SUM(Z116:AI116),"")</f>
        <v/>
      </c>
      <c r="AK116" s="185" t="str">
        <f aca="false">IF(B116&lt;&gt;"",IFERROR(IF((SUMIF(D$20:AI$20, "CLO1", D116:AI116)/AO$6)=0,"",(SUMIF(D$20:AI$20, "CLO1", D116:AI116)/AO$6)),""),"")</f>
        <v/>
      </c>
      <c r="AL116" s="115" t="str">
        <f aca="false">IF(AK116="","",IF(AK116&gt;=B$10,"Y","N"))</f>
        <v/>
      </c>
      <c r="AM116" s="115" t="str">
        <f aca="false">IF(AK116="","",IF(AK116&lt;50%,1,IF(AND(AK116&gt;=50%,AK116&lt;B$10),2,IF(AK116&gt;=B$10,3))))</f>
        <v/>
      </c>
      <c r="AN116" s="185" t="str">
        <f aca="false">IF(B116&lt;&gt;"",IFERROR(IF((SUMIF(D$20:AI$20, "CLO2", D116:AI116)/AO$7)=0,"",(SUMIF(D$20:AI$20, "CLO2", D116:AI116)/AO$7)),""),"")</f>
        <v/>
      </c>
      <c r="AO116" s="115" t="str">
        <f aca="false">IF(AN116="","",IF(AN116&gt;=B$10,"Y","N"))</f>
        <v/>
      </c>
      <c r="AP116" s="115" t="str">
        <f aca="false">IF(AN116="","",IF(AN116&lt;50%,1,IF(AND(AN116&gt;=50%,AN116&lt;B$10),2,IF(AN116&gt;=B$10,3))))</f>
        <v/>
      </c>
      <c r="AQ116" s="185" t="str">
        <f aca="false">IF(B116&lt;&gt;"",IFERROR(IF((SUMIF(D$20:AI$20, "CLO3", D116:AI116)/AO$8)=0,"",(SUMIF(D$20:AI$20, "CLO3", D116:AI116)/AO$8)),""),"")</f>
        <v/>
      </c>
      <c r="AR116" s="115" t="str">
        <f aca="false">IF(AQ116="","",IF(AQ116&gt;=B$10,"Y","N"))</f>
        <v/>
      </c>
      <c r="AS116" s="115" t="str">
        <f aca="false">IF(AQ116="","",IF(AQ116&lt;50%,1,IF(AND(AQ116&gt;=50%,AQ116&lt;B$10),2,IF(AQ116&gt;=B$10,3))))</f>
        <v/>
      </c>
      <c r="AT116" s="185" t="str">
        <f aca="false">IF(B116&lt;&gt;"",IFERROR(IF((SUMIF(D$20:AI$20, "CLO4", D116:AI116)/AO$9)=0,"",(SUMIF(D$20:AI$20, "CLO4", D116:AI116)/AO$9)),""),"")</f>
        <v/>
      </c>
      <c r="AU116" s="115" t="str">
        <f aca="false">IF(AT116="","",IF(AT116&gt;=B$10,"Y","N"))</f>
        <v/>
      </c>
      <c r="AV116" s="115" t="str">
        <f aca="false">IF(AT116="","",IF(AT116&lt;50%,1,IF(AND(AT116&gt;=50%,AT116&lt;B$10),2,IF(AT116&gt;=B$10,3))))</f>
        <v/>
      </c>
      <c r="AW116" s="185" t="str">
        <f aca="false">IF(B116&lt;&gt;"",IFERROR(IF((SUMIF(D$20:AI$20, "CLO5", D116:AI116)/AO$10)=0,"",(SUMIF(D$20:AI$20, "CLO5", D116:AI116)/AO$10)),""),"")</f>
        <v/>
      </c>
      <c r="AX116" s="115" t="str">
        <f aca="false">IF(AW116="","",IF(AW116&gt;=B$10,"Y","N"))</f>
        <v/>
      </c>
      <c r="AY116" s="115" t="str">
        <f aca="false">IF(AW116="","",IF(AW116&lt;50%,1,IF(AND(AW116&gt;=50%,AW116&lt;B$10),2,IF(AW116&gt;=B$10,3))))</f>
        <v/>
      </c>
      <c r="AZ116" s="114" t="str">
        <f aca="false">IF(B116&lt;&gt;"",IFERROR(IF((SUMIF(D$20:AI$20, "CLO6", D116:AI116)/AO$11)=0,"",(SUMIF(D$20:AI$20, "CLO6", D116:AI116)/AO$11)),""),"")</f>
        <v/>
      </c>
      <c r="BA116" s="115" t="str">
        <f aca="false">IF(AZ116="","",IF(AZ116&gt;=B$10,"Y","N"))</f>
        <v/>
      </c>
      <c r="BB116" s="115" t="str">
        <f aca="false">IF(BA116="","",IF(BA116&lt;50%,1,IF(AND(BA116&gt;=50%,BA116&lt;B$10),2,IF(BA116&gt;=B$10,3))))</f>
        <v/>
      </c>
      <c r="BC116" s="114" t="str">
        <f aca="false">IF(B116&lt;&gt;"",IFERROR(IF((SUMIF(D$20:AI$20, "CLO7", D116:AI116)/AO$12)=0,"",(SUMIF(D$20:AI$20, "CLO7", D116:AI116)/AO$12)),""),"")</f>
        <v/>
      </c>
      <c r="BD116" s="115" t="str">
        <f aca="false">IF(BC116="","",IF(BC116&gt;=B$10,"Y","N"))</f>
        <v/>
      </c>
      <c r="BE116" s="115" t="str">
        <f aca="false">IF(BD116="","",IF(BD116&lt;50%,1,IF(AND(BD116&gt;=50%,BD116&lt;B$10),2,IF(BD116&gt;=B$10,3))))</f>
        <v/>
      </c>
      <c r="BF116" s="114" t="str">
        <f aca="false">IF(B116&lt;&gt;"",IFERROR(IF((SUMIF(D$20:AI$20, "CLO8", D116:AI116)/AO$13)=0,"",(SUMIF(D$20:AI$20, "CLO8", D116:AI116)/AO$13)),""),"")</f>
        <v/>
      </c>
      <c r="BG116" s="115" t="str">
        <f aca="false">IF(BF116="","",IF(BF116&gt;=B$10,"Y","N"))</f>
        <v/>
      </c>
      <c r="BH116" s="115" t="str">
        <f aca="false">IF(BG116="","",IF(BG116&lt;50%,1,IF(AND(BG116&gt;=50%,BG116&lt;B$10),2,IF(BG116&gt;=B$10,3))))</f>
        <v/>
      </c>
      <c r="BI116" s="114" t="str">
        <f aca="false">IF(B116&lt;&gt;"",IFERROR(IF((SUMIF(D$20:AI$20, "CLO9", D116:AI116)/AO$14)=0,"",(SUMIF(D$20:AI$20, "CLO9", D116:AI116)/AO$14)),""),"")</f>
        <v/>
      </c>
      <c r="BJ116" s="115" t="str">
        <f aca="false">IF(BI116="","",IF(BI116&gt;=B$10,"Y","N"))</f>
        <v/>
      </c>
      <c r="BK116" s="115" t="str">
        <f aca="false">IF(BJ116="","",IF(BJ116&lt;50%,1,IF(AND(BJ116&gt;=50%,BJ116&lt;B$10),2,IF(BJ116&gt;=B$10,3))))</f>
        <v/>
      </c>
      <c r="BL116" s="114" t="str">
        <f aca="false">IF(B116&lt;&gt;"",IFERROR(IF((SUMIF(D$20:AI$20,"CLO10",D116:AI116)/AO$15)=0,"",(SUMIF(D$20:AI$20,"CLO10",D116:AI116)/AO$15)),""),"")</f>
        <v/>
      </c>
      <c r="BM116" s="115" t="str">
        <f aca="false">IF(BL116="","",IF(BL116&gt;=B$10,"Y","N"))</f>
        <v/>
      </c>
      <c r="BN116" s="115" t="str">
        <f aca="false">IF(BM116="","",IF(BM116&lt;50%,1,IF(AND(BM116&gt;=50%,BM116&lt;B$10),2,IF(BM116&gt;=B$10,3))))</f>
        <v/>
      </c>
    </row>
    <row r="117" customFormat="false" ht="15.75" hidden="false" customHeight="true" outlineLevel="0" collapsed="false">
      <c r="A117" s="184" t="str">
        <f aca="false">IF(A$6="LECTURE","",IF('Database (LECTURE-RES-PRAC)'!A112="","",'Database (LECTURE-RES-PRAC)'!A112))</f>
        <v/>
      </c>
      <c r="B117" s="184" t="str">
        <f aca="false">IF(B$6="LECTURE","",IF('Database (LECTURE-RES-PRAC)'!B112="","",'Database (LECTURE-RES-PRAC)'!B112))</f>
        <v/>
      </c>
      <c r="C117" s="184" t="str">
        <f aca="false">IF(C$6="LECTURE","",IF('Database (LECTURE-RES-PRAC)'!C112="","",'Database (LECTURE-RES-PRAC)'!C112))</f>
        <v/>
      </c>
      <c r="D117" s="52"/>
      <c r="E117" s="52"/>
      <c r="F117" s="52"/>
      <c r="G117" s="52"/>
      <c r="H117" s="52"/>
      <c r="I117" s="52"/>
      <c r="J117" s="52"/>
      <c r="K117" s="52"/>
      <c r="L117" s="52"/>
      <c r="M117" s="52"/>
      <c r="N117" s="181" t="str">
        <f aca="false">IF(B117&lt;&gt;"",SUM(D117:M117),"")</f>
        <v/>
      </c>
      <c r="O117" s="52"/>
      <c r="P117" s="52"/>
      <c r="Q117" s="52"/>
      <c r="R117" s="52"/>
      <c r="S117" s="52"/>
      <c r="T117" s="52"/>
      <c r="U117" s="52"/>
      <c r="V117" s="52"/>
      <c r="W117" s="52"/>
      <c r="X117" s="52"/>
      <c r="Y117" s="181" t="str">
        <f aca="false">IF(B117&lt;&gt;"",SUM(O117:X117),"")</f>
        <v/>
      </c>
      <c r="Z117" s="52"/>
      <c r="AA117" s="52"/>
      <c r="AB117" s="52"/>
      <c r="AC117" s="52"/>
      <c r="AD117" s="52"/>
      <c r="AE117" s="52"/>
      <c r="AF117" s="52"/>
      <c r="AG117" s="52"/>
      <c r="AH117" s="52"/>
      <c r="AI117" s="52"/>
      <c r="AJ117" s="182" t="str">
        <f aca="false">IF(B117&lt;&gt;"",SUM(Z117:AI117),"")</f>
        <v/>
      </c>
      <c r="AK117" s="185" t="str">
        <f aca="false">IF(B117&lt;&gt;"",IFERROR(IF((SUMIF(D$20:AI$20, "CLO1", D117:AI117)/AO$6)=0,"",(SUMIF(D$20:AI$20, "CLO1", D117:AI117)/AO$6)),""),"")</f>
        <v/>
      </c>
      <c r="AL117" s="115" t="str">
        <f aca="false">IF(AK117="","",IF(AK117&gt;=B$10,"Y","N"))</f>
        <v/>
      </c>
      <c r="AM117" s="115" t="str">
        <f aca="false">IF(AK117="","",IF(AK117&lt;50%,1,IF(AND(AK117&gt;=50%,AK117&lt;B$10),2,IF(AK117&gt;=B$10,3))))</f>
        <v/>
      </c>
      <c r="AN117" s="185" t="str">
        <f aca="false">IF(B117&lt;&gt;"",IFERROR(IF((SUMIF(D$20:AI$20, "CLO2", D117:AI117)/AO$7)=0,"",(SUMIF(D$20:AI$20, "CLO2", D117:AI117)/AO$7)),""),"")</f>
        <v/>
      </c>
      <c r="AO117" s="115" t="str">
        <f aca="false">IF(AN117="","",IF(AN117&gt;=B$10,"Y","N"))</f>
        <v/>
      </c>
      <c r="AP117" s="115" t="str">
        <f aca="false">IF(AN117="","",IF(AN117&lt;50%,1,IF(AND(AN117&gt;=50%,AN117&lt;B$10),2,IF(AN117&gt;=B$10,3))))</f>
        <v/>
      </c>
      <c r="AQ117" s="185" t="str">
        <f aca="false">IF(B117&lt;&gt;"",IFERROR(IF((SUMIF(D$20:AI$20, "CLO3", D117:AI117)/AO$8)=0,"",(SUMIF(D$20:AI$20, "CLO3", D117:AI117)/AO$8)),""),"")</f>
        <v/>
      </c>
      <c r="AR117" s="115" t="str">
        <f aca="false">IF(AQ117="","",IF(AQ117&gt;=B$10,"Y","N"))</f>
        <v/>
      </c>
      <c r="AS117" s="115" t="str">
        <f aca="false">IF(AQ117="","",IF(AQ117&lt;50%,1,IF(AND(AQ117&gt;=50%,AQ117&lt;B$10),2,IF(AQ117&gt;=B$10,3))))</f>
        <v/>
      </c>
      <c r="AT117" s="185" t="str">
        <f aca="false">IF(B117&lt;&gt;"",IFERROR(IF((SUMIF(D$20:AI$20, "CLO4", D117:AI117)/AO$9)=0,"",(SUMIF(D$20:AI$20, "CLO4", D117:AI117)/AO$9)),""),"")</f>
        <v/>
      </c>
      <c r="AU117" s="115" t="str">
        <f aca="false">IF(AT117="","",IF(AT117&gt;=B$10,"Y","N"))</f>
        <v/>
      </c>
      <c r="AV117" s="115" t="str">
        <f aca="false">IF(AT117="","",IF(AT117&lt;50%,1,IF(AND(AT117&gt;=50%,AT117&lt;B$10),2,IF(AT117&gt;=B$10,3))))</f>
        <v/>
      </c>
      <c r="AW117" s="185" t="str">
        <f aca="false">IF(B117&lt;&gt;"",IFERROR(IF((SUMIF(D$20:AI$20, "CLO5", D117:AI117)/AO$10)=0,"",(SUMIF(D$20:AI$20, "CLO5", D117:AI117)/AO$10)),""),"")</f>
        <v/>
      </c>
      <c r="AX117" s="115" t="str">
        <f aca="false">IF(AW117="","",IF(AW117&gt;=B$10,"Y","N"))</f>
        <v/>
      </c>
      <c r="AY117" s="115" t="str">
        <f aca="false">IF(AW117="","",IF(AW117&lt;50%,1,IF(AND(AW117&gt;=50%,AW117&lt;B$10),2,IF(AW117&gt;=B$10,3))))</f>
        <v/>
      </c>
      <c r="AZ117" s="114" t="str">
        <f aca="false">IF(B117&lt;&gt;"",IFERROR(IF((SUMIF(D$20:AI$20, "CLO6", D117:AI117)/AO$11)=0,"",(SUMIF(D$20:AI$20, "CLO6", D117:AI117)/AO$11)),""),"")</f>
        <v/>
      </c>
      <c r="BA117" s="115" t="str">
        <f aca="false">IF(AZ117="","",IF(AZ117&gt;=B$10,"Y","N"))</f>
        <v/>
      </c>
      <c r="BB117" s="115" t="str">
        <f aca="false">IF(BA117="","",IF(BA117&lt;50%,1,IF(AND(BA117&gt;=50%,BA117&lt;B$10),2,IF(BA117&gt;=B$10,3))))</f>
        <v/>
      </c>
      <c r="BC117" s="114" t="str">
        <f aca="false">IF(B117&lt;&gt;"",IFERROR(IF((SUMIF(D$20:AI$20, "CLO7", D117:AI117)/AO$12)=0,"",(SUMIF(D$20:AI$20, "CLO7", D117:AI117)/AO$12)),""),"")</f>
        <v/>
      </c>
      <c r="BD117" s="115" t="str">
        <f aca="false">IF(BC117="","",IF(BC117&gt;=B$10,"Y","N"))</f>
        <v/>
      </c>
      <c r="BE117" s="115" t="str">
        <f aca="false">IF(BD117="","",IF(BD117&lt;50%,1,IF(AND(BD117&gt;=50%,BD117&lt;B$10),2,IF(BD117&gt;=B$10,3))))</f>
        <v/>
      </c>
      <c r="BF117" s="114" t="str">
        <f aca="false">IF(B117&lt;&gt;"",IFERROR(IF((SUMIF(D$20:AI$20, "CLO8", D117:AI117)/AO$13)=0,"",(SUMIF(D$20:AI$20, "CLO8", D117:AI117)/AO$13)),""),"")</f>
        <v/>
      </c>
      <c r="BG117" s="115" t="str">
        <f aca="false">IF(BF117="","",IF(BF117&gt;=B$10,"Y","N"))</f>
        <v/>
      </c>
      <c r="BH117" s="115" t="str">
        <f aca="false">IF(BG117="","",IF(BG117&lt;50%,1,IF(AND(BG117&gt;=50%,BG117&lt;B$10),2,IF(BG117&gt;=B$10,3))))</f>
        <v/>
      </c>
      <c r="BI117" s="114" t="str">
        <f aca="false">IF(B117&lt;&gt;"",IFERROR(IF((SUMIF(D$20:AI$20, "CLO9", D117:AI117)/AO$14)=0,"",(SUMIF(D$20:AI$20, "CLO9", D117:AI117)/AO$14)),""),"")</f>
        <v/>
      </c>
      <c r="BJ117" s="115" t="str">
        <f aca="false">IF(BI117="","",IF(BI117&gt;=B$10,"Y","N"))</f>
        <v/>
      </c>
      <c r="BK117" s="115" t="str">
        <f aca="false">IF(BJ117="","",IF(BJ117&lt;50%,1,IF(AND(BJ117&gt;=50%,BJ117&lt;B$10),2,IF(BJ117&gt;=B$10,3))))</f>
        <v/>
      </c>
      <c r="BL117" s="114" t="str">
        <f aca="false">IF(B117&lt;&gt;"",IFERROR(IF((SUMIF(D$20:AI$20,"CLO10",D117:AI117)/AO$15)=0,"",(SUMIF(D$20:AI$20,"CLO10",D117:AI117)/AO$15)),""),"")</f>
        <v/>
      </c>
      <c r="BM117" s="115" t="str">
        <f aca="false">IF(BL117="","",IF(BL117&gt;=B$10,"Y","N"))</f>
        <v/>
      </c>
      <c r="BN117" s="115" t="str">
        <f aca="false">IF(BM117="","",IF(BM117&lt;50%,1,IF(AND(BM117&gt;=50%,BM117&lt;B$10),2,IF(BM117&gt;=B$10,3))))</f>
        <v/>
      </c>
    </row>
    <row r="118" customFormat="false" ht="15.75" hidden="false" customHeight="true" outlineLevel="0" collapsed="false">
      <c r="A118" s="184" t="str">
        <f aca="false">IF(A$6="LECTURE","",IF('Database (LECTURE-RES-PRAC)'!A113="","",'Database (LECTURE-RES-PRAC)'!A113))</f>
        <v/>
      </c>
      <c r="B118" s="184" t="str">
        <f aca="false">IF(B$6="LECTURE","",IF('Database (LECTURE-RES-PRAC)'!B113="","",'Database (LECTURE-RES-PRAC)'!B113))</f>
        <v/>
      </c>
      <c r="C118" s="184" t="str">
        <f aca="false">IF(C$6="LECTURE","",IF('Database (LECTURE-RES-PRAC)'!C113="","",'Database (LECTURE-RES-PRAC)'!C113))</f>
        <v/>
      </c>
      <c r="D118" s="52"/>
      <c r="E118" s="52"/>
      <c r="F118" s="52"/>
      <c r="G118" s="52"/>
      <c r="H118" s="52"/>
      <c r="I118" s="52"/>
      <c r="J118" s="52"/>
      <c r="K118" s="52"/>
      <c r="L118" s="52"/>
      <c r="M118" s="52"/>
      <c r="N118" s="181" t="str">
        <f aca="false">IF(B118&lt;&gt;"",SUM(D118:M118),"")</f>
        <v/>
      </c>
      <c r="O118" s="52"/>
      <c r="P118" s="52"/>
      <c r="Q118" s="52"/>
      <c r="R118" s="52"/>
      <c r="S118" s="52"/>
      <c r="T118" s="52"/>
      <c r="U118" s="52"/>
      <c r="V118" s="52"/>
      <c r="W118" s="52"/>
      <c r="X118" s="52"/>
      <c r="Y118" s="181" t="str">
        <f aca="false">IF(B118&lt;&gt;"",SUM(O118:X118),"")</f>
        <v/>
      </c>
      <c r="Z118" s="52"/>
      <c r="AA118" s="52"/>
      <c r="AB118" s="52"/>
      <c r="AC118" s="52"/>
      <c r="AD118" s="52"/>
      <c r="AE118" s="52"/>
      <c r="AF118" s="52"/>
      <c r="AG118" s="52"/>
      <c r="AH118" s="52"/>
      <c r="AI118" s="52"/>
      <c r="AJ118" s="182" t="str">
        <f aca="false">IF(B118&lt;&gt;"",SUM(Z118:AI118),"")</f>
        <v/>
      </c>
      <c r="AK118" s="185" t="str">
        <f aca="false">IF(B118&lt;&gt;"",IFERROR(IF((SUMIF(D$20:AI$20, "CLO1", D118:AI118)/AO$6)=0,"",(SUMIF(D$20:AI$20, "CLO1", D118:AI118)/AO$6)),""),"")</f>
        <v/>
      </c>
      <c r="AL118" s="115" t="str">
        <f aca="false">IF(AK118="","",IF(AK118&gt;=B$10,"Y","N"))</f>
        <v/>
      </c>
      <c r="AM118" s="115" t="str">
        <f aca="false">IF(AK118="","",IF(AK118&lt;50%,1,IF(AND(AK118&gt;=50%,AK118&lt;B$10),2,IF(AK118&gt;=B$10,3))))</f>
        <v/>
      </c>
      <c r="AN118" s="185" t="str">
        <f aca="false">IF(B118&lt;&gt;"",IFERROR(IF((SUMIF(D$20:AI$20, "CLO2", D118:AI118)/AO$7)=0,"",(SUMIF(D$20:AI$20, "CLO2", D118:AI118)/AO$7)),""),"")</f>
        <v/>
      </c>
      <c r="AO118" s="115" t="str">
        <f aca="false">IF(AN118="","",IF(AN118&gt;=B$10,"Y","N"))</f>
        <v/>
      </c>
      <c r="AP118" s="115" t="str">
        <f aca="false">IF(AN118="","",IF(AN118&lt;50%,1,IF(AND(AN118&gt;=50%,AN118&lt;B$10),2,IF(AN118&gt;=B$10,3))))</f>
        <v/>
      </c>
      <c r="AQ118" s="185" t="str">
        <f aca="false">IF(B118&lt;&gt;"",IFERROR(IF((SUMIF(D$20:AI$20, "CLO3", D118:AI118)/AO$8)=0,"",(SUMIF(D$20:AI$20, "CLO3", D118:AI118)/AO$8)),""),"")</f>
        <v/>
      </c>
      <c r="AR118" s="115" t="str">
        <f aca="false">IF(AQ118="","",IF(AQ118&gt;=B$10,"Y","N"))</f>
        <v/>
      </c>
      <c r="AS118" s="115" t="str">
        <f aca="false">IF(AQ118="","",IF(AQ118&lt;50%,1,IF(AND(AQ118&gt;=50%,AQ118&lt;B$10),2,IF(AQ118&gt;=B$10,3))))</f>
        <v/>
      </c>
      <c r="AT118" s="185" t="str">
        <f aca="false">IF(B118&lt;&gt;"",IFERROR(IF((SUMIF(D$20:AI$20, "CLO4", D118:AI118)/AO$9)=0,"",(SUMIF(D$20:AI$20, "CLO4", D118:AI118)/AO$9)),""),"")</f>
        <v/>
      </c>
      <c r="AU118" s="115" t="str">
        <f aca="false">IF(AT118="","",IF(AT118&gt;=B$10,"Y","N"))</f>
        <v/>
      </c>
      <c r="AV118" s="115" t="str">
        <f aca="false">IF(AT118="","",IF(AT118&lt;50%,1,IF(AND(AT118&gt;=50%,AT118&lt;B$10),2,IF(AT118&gt;=B$10,3))))</f>
        <v/>
      </c>
      <c r="AW118" s="185" t="str">
        <f aca="false">IF(B118&lt;&gt;"",IFERROR(IF((SUMIF(D$20:AI$20, "CLO5", D118:AI118)/AO$10)=0,"",(SUMIF(D$20:AI$20, "CLO5", D118:AI118)/AO$10)),""),"")</f>
        <v/>
      </c>
      <c r="AX118" s="115" t="str">
        <f aca="false">IF(AW118="","",IF(AW118&gt;=B$10,"Y","N"))</f>
        <v/>
      </c>
      <c r="AY118" s="115" t="str">
        <f aca="false">IF(AW118="","",IF(AW118&lt;50%,1,IF(AND(AW118&gt;=50%,AW118&lt;B$10),2,IF(AW118&gt;=B$10,3))))</f>
        <v/>
      </c>
      <c r="AZ118" s="114" t="str">
        <f aca="false">IF(B118&lt;&gt;"",IFERROR(IF((SUMIF(D$20:AI$20, "CLO6", D118:AI118)/AO$11)=0,"",(SUMIF(D$20:AI$20, "CLO6", D118:AI118)/AO$11)),""),"")</f>
        <v/>
      </c>
      <c r="BA118" s="115" t="str">
        <f aca="false">IF(AZ118="","",IF(AZ118&gt;=B$10,"Y","N"))</f>
        <v/>
      </c>
      <c r="BB118" s="115" t="str">
        <f aca="false">IF(BA118="","",IF(BA118&lt;50%,1,IF(AND(BA118&gt;=50%,BA118&lt;B$10),2,IF(BA118&gt;=B$10,3))))</f>
        <v/>
      </c>
      <c r="BC118" s="114" t="str">
        <f aca="false">IF(B118&lt;&gt;"",IFERROR(IF((SUMIF(D$20:AI$20, "CLO7", D118:AI118)/AO$12)=0,"",(SUMIF(D$20:AI$20, "CLO7", D118:AI118)/AO$12)),""),"")</f>
        <v/>
      </c>
      <c r="BD118" s="115" t="str">
        <f aca="false">IF(BC118="","",IF(BC118&gt;=B$10,"Y","N"))</f>
        <v/>
      </c>
      <c r="BE118" s="115" t="str">
        <f aca="false">IF(BD118="","",IF(BD118&lt;50%,1,IF(AND(BD118&gt;=50%,BD118&lt;B$10),2,IF(BD118&gt;=B$10,3))))</f>
        <v/>
      </c>
      <c r="BF118" s="114" t="str">
        <f aca="false">IF(B118&lt;&gt;"",IFERROR(IF((SUMIF(D$20:AI$20, "CLO8", D118:AI118)/AO$13)=0,"",(SUMIF(D$20:AI$20, "CLO8", D118:AI118)/AO$13)),""),"")</f>
        <v/>
      </c>
      <c r="BG118" s="115" t="str">
        <f aca="false">IF(BF118="","",IF(BF118&gt;=B$10,"Y","N"))</f>
        <v/>
      </c>
      <c r="BH118" s="115" t="str">
        <f aca="false">IF(BG118="","",IF(BG118&lt;50%,1,IF(AND(BG118&gt;=50%,BG118&lt;B$10),2,IF(BG118&gt;=B$10,3))))</f>
        <v/>
      </c>
      <c r="BI118" s="114" t="str">
        <f aca="false">IF(B118&lt;&gt;"",IFERROR(IF((SUMIF(D$20:AI$20, "CLO9", D118:AI118)/AO$14)=0,"",(SUMIF(D$20:AI$20, "CLO9", D118:AI118)/AO$14)),""),"")</f>
        <v/>
      </c>
      <c r="BJ118" s="115" t="str">
        <f aca="false">IF(BI118="","",IF(BI118&gt;=B$10,"Y","N"))</f>
        <v/>
      </c>
      <c r="BK118" s="115" t="str">
        <f aca="false">IF(BJ118="","",IF(BJ118&lt;50%,1,IF(AND(BJ118&gt;=50%,BJ118&lt;B$10),2,IF(BJ118&gt;=B$10,3))))</f>
        <v/>
      </c>
      <c r="BL118" s="114" t="str">
        <f aca="false">IF(B118&lt;&gt;"",IFERROR(IF((SUMIF(D$20:AI$20,"CLO10",D118:AI118)/AO$15)=0,"",(SUMIF(D$20:AI$20,"CLO10",D118:AI118)/AO$15)),""),"")</f>
        <v/>
      </c>
      <c r="BM118" s="115" t="str">
        <f aca="false">IF(BL118="","",IF(BL118&gt;=B$10,"Y","N"))</f>
        <v/>
      </c>
      <c r="BN118" s="115" t="str">
        <f aca="false">IF(BM118="","",IF(BM118&lt;50%,1,IF(AND(BM118&gt;=50%,BM118&lt;B$10),2,IF(BM118&gt;=B$10,3))))</f>
        <v/>
      </c>
    </row>
    <row r="119" customFormat="false" ht="15.75" hidden="false" customHeight="true" outlineLevel="0" collapsed="false">
      <c r="A119" s="184" t="str">
        <f aca="false">IF(A$6="LECTURE","",IF('Database (LECTURE-RES-PRAC)'!A114="","",'Database (LECTURE-RES-PRAC)'!A114))</f>
        <v/>
      </c>
      <c r="B119" s="184" t="str">
        <f aca="false">IF(B$6="LECTURE","",IF('Database (LECTURE-RES-PRAC)'!B114="","",'Database (LECTURE-RES-PRAC)'!B114))</f>
        <v/>
      </c>
      <c r="C119" s="184" t="str">
        <f aca="false">IF(C$6="LECTURE","",IF('Database (LECTURE-RES-PRAC)'!C114="","",'Database (LECTURE-RES-PRAC)'!C114))</f>
        <v/>
      </c>
      <c r="D119" s="52"/>
      <c r="E119" s="52"/>
      <c r="F119" s="52"/>
      <c r="G119" s="52"/>
      <c r="H119" s="52"/>
      <c r="I119" s="52"/>
      <c r="J119" s="52"/>
      <c r="K119" s="52"/>
      <c r="L119" s="52"/>
      <c r="M119" s="52"/>
      <c r="N119" s="181" t="str">
        <f aca="false">IF(B119&lt;&gt;"",SUM(D119:M119),"")</f>
        <v/>
      </c>
      <c r="O119" s="52"/>
      <c r="P119" s="52"/>
      <c r="Q119" s="52"/>
      <c r="R119" s="52"/>
      <c r="S119" s="52"/>
      <c r="T119" s="52"/>
      <c r="U119" s="52"/>
      <c r="V119" s="52"/>
      <c r="W119" s="52"/>
      <c r="X119" s="52"/>
      <c r="Y119" s="181" t="str">
        <f aca="false">IF(B119&lt;&gt;"",SUM(O119:X119),"")</f>
        <v/>
      </c>
      <c r="Z119" s="52"/>
      <c r="AA119" s="52"/>
      <c r="AB119" s="52"/>
      <c r="AC119" s="52"/>
      <c r="AD119" s="52"/>
      <c r="AE119" s="52"/>
      <c r="AF119" s="52"/>
      <c r="AG119" s="52"/>
      <c r="AH119" s="52"/>
      <c r="AI119" s="52"/>
      <c r="AJ119" s="182" t="str">
        <f aca="false">IF(B119&lt;&gt;"",SUM(Z119:AI119),"")</f>
        <v/>
      </c>
      <c r="AK119" s="185" t="str">
        <f aca="false">IF(B119&lt;&gt;"",IFERROR(IF((SUMIF(D$20:AI$20, "CLO1", D119:AI119)/AO$6)=0,"",(SUMIF(D$20:AI$20, "CLO1", D119:AI119)/AO$6)),""),"")</f>
        <v/>
      </c>
      <c r="AL119" s="115" t="str">
        <f aca="false">IF(AK119="","",IF(AK119&gt;=B$10,"Y","N"))</f>
        <v/>
      </c>
      <c r="AM119" s="115" t="str">
        <f aca="false">IF(AK119="","",IF(AK119&lt;50%,1,IF(AND(AK119&gt;=50%,AK119&lt;B$10),2,IF(AK119&gt;=B$10,3))))</f>
        <v/>
      </c>
      <c r="AN119" s="185" t="str">
        <f aca="false">IF(B119&lt;&gt;"",IFERROR(IF((SUMIF(D$20:AI$20, "CLO2", D119:AI119)/AO$7)=0,"",(SUMIF(D$20:AI$20, "CLO2", D119:AI119)/AO$7)),""),"")</f>
        <v/>
      </c>
      <c r="AO119" s="115" t="str">
        <f aca="false">IF(AN119="","",IF(AN119&gt;=B$10,"Y","N"))</f>
        <v/>
      </c>
      <c r="AP119" s="115" t="str">
        <f aca="false">IF(AN119="","",IF(AN119&lt;50%,1,IF(AND(AN119&gt;=50%,AN119&lt;B$10),2,IF(AN119&gt;=B$10,3))))</f>
        <v/>
      </c>
      <c r="AQ119" s="185" t="str">
        <f aca="false">IF(B119&lt;&gt;"",IFERROR(IF((SUMIF(D$20:AI$20, "CLO3", D119:AI119)/AO$8)=0,"",(SUMIF(D$20:AI$20, "CLO3", D119:AI119)/AO$8)),""),"")</f>
        <v/>
      </c>
      <c r="AR119" s="115" t="str">
        <f aca="false">IF(AQ119="","",IF(AQ119&gt;=B$10,"Y","N"))</f>
        <v/>
      </c>
      <c r="AS119" s="115" t="str">
        <f aca="false">IF(AQ119="","",IF(AQ119&lt;50%,1,IF(AND(AQ119&gt;=50%,AQ119&lt;B$10),2,IF(AQ119&gt;=B$10,3))))</f>
        <v/>
      </c>
      <c r="AT119" s="185" t="str">
        <f aca="false">IF(B119&lt;&gt;"",IFERROR(IF((SUMIF(D$20:AI$20, "CLO4", D119:AI119)/AO$9)=0,"",(SUMIF(D$20:AI$20, "CLO4", D119:AI119)/AO$9)),""),"")</f>
        <v/>
      </c>
      <c r="AU119" s="115" t="str">
        <f aca="false">IF(AT119="","",IF(AT119&gt;=B$10,"Y","N"))</f>
        <v/>
      </c>
      <c r="AV119" s="115" t="str">
        <f aca="false">IF(AT119="","",IF(AT119&lt;50%,1,IF(AND(AT119&gt;=50%,AT119&lt;B$10),2,IF(AT119&gt;=B$10,3))))</f>
        <v/>
      </c>
      <c r="AW119" s="185" t="str">
        <f aca="false">IF(B119&lt;&gt;"",IFERROR(IF((SUMIF(D$20:AI$20, "CLO5", D119:AI119)/AO$10)=0,"",(SUMIF(D$20:AI$20, "CLO5", D119:AI119)/AO$10)),""),"")</f>
        <v/>
      </c>
      <c r="AX119" s="115" t="str">
        <f aca="false">IF(AW119="","",IF(AW119&gt;=B$10,"Y","N"))</f>
        <v/>
      </c>
      <c r="AY119" s="115" t="str">
        <f aca="false">IF(AW119="","",IF(AW119&lt;50%,1,IF(AND(AW119&gt;=50%,AW119&lt;B$10),2,IF(AW119&gt;=B$10,3))))</f>
        <v/>
      </c>
      <c r="AZ119" s="114" t="str">
        <f aca="false">IF(B119&lt;&gt;"",IFERROR(IF((SUMIF(D$20:AI$20, "CLO6", D119:AI119)/AO$11)=0,"",(SUMIF(D$20:AI$20, "CLO6", D119:AI119)/AO$11)),""),"")</f>
        <v/>
      </c>
      <c r="BA119" s="115" t="str">
        <f aca="false">IF(AZ119="","",IF(AZ119&gt;=B$10,"Y","N"))</f>
        <v/>
      </c>
      <c r="BB119" s="115" t="str">
        <f aca="false">IF(BA119="","",IF(BA119&lt;50%,1,IF(AND(BA119&gt;=50%,BA119&lt;B$10),2,IF(BA119&gt;=B$10,3))))</f>
        <v/>
      </c>
      <c r="BC119" s="114" t="str">
        <f aca="false">IF(B119&lt;&gt;"",IFERROR(IF((SUMIF(D$20:AI$20, "CLO7", D119:AI119)/AO$12)=0,"",(SUMIF(D$20:AI$20, "CLO7", D119:AI119)/AO$12)),""),"")</f>
        <v/>
      </c>
      <c r="BD119" s="115" t="str">
        <f aca="false">IF(BC119="","",IF(BC119&gt;=B$10,"Y","N"))</f>
        <v/>
      </c>
      <c r="BE119" s="115" t="str">
        <f aca="false">IF(BD119="","",IF(BD119&lt;50%,1,IF(AND(BD119&gt;=50%,BD119&lt;B$10),2,IF(BD119&gt;=B$10,3))))</f>
        <v/>
      </c>
      <c r="BF119" s="114" t="str">
        <f aca="false">IF(B119&lt;&gt;"",IFERROR(IF((SUMIF(D$20:AI$20, "CLO8", D119:AI119)/AO$13)=0,"",(SUMIF(D$20:AI$20, "CLO8", D119:AI119)/AO$13)),""),"")</f>
        <v/>
      </c>
      <c r="BG119" s="115" t="str">
        <f aca="false">IF(BF119="","",IF(BF119&gt;=B$10,"Y","N"))</f>
        <v/>
      </c>
      <c r="BH119" s="115" t="str">
        <f aca="false">IF(BG119="","",IF(BG119&lt;50%,1,IF(AND(BG119&gt;=50%,BG119&lt;B$10),2,IF(BG119&gt;=B$10,3))))</f>
        <v/>
      </c>
      <c r="BI119" s="114" t="str">
        <f aca="false">IF(B119&lt;&gt;"",IFERROR(IF((SUMIF(D$20:AI$20, "CLO9", D119:AI119)/AO$14)=0,"",(SUMIF(D$20:AI$20, "CLO9", D119:AI119)/AO$14)),""),"")</f>
        <v/>
      </c>
      <c r="BJ119" s="115" t="str">
        <f aca="false">IF(BI119="","",IF(BI119&gt;=B$10,"Y","N"))</f>
        <v/>
      </c>
      <c r="BK119" s="115" t="str">
        <f aca="false">IF(BJ119="","",IF(BJ119&lt;50%,1,IF(AND(BJ119&gt;=50%,BJ119&lt;B$10),2,IF(BJ119&gt;=B$10,3))))</f>
        <v/>
      </c>
      <c r="BL119" s="114" t="str">
        <f aca="false">IF(B119&lt;&gt;"",IFERROR(IF((SUMIF(D$20:AI$20,"CLO10",D119:AI119)/AO$15)=0,"",(SUMIF(D$20:AI$20,"CLO10",D119:AI119)/AO$15)),""),"")</f>
        <v/>
      </c>
      <c r="BM119" s="115" t="str">
        <f aca="false">IF(BL119="","",IF(BL119&gt;=B$10,"Y","N"))</f>
        <v/>
      </c>
      <c r="BN119" s="115" t="str">
        <f aca="false">IF(BM119="","",IF(BM119&lt;50%,1,IF(AND(BM119&gt;=50%,BM119&lt;B$10),2,IF(BM119&gt;=B$10,3))))</f>
        <v/>
      </c>
    </row>
    <row r="120" customFormat="false" ht="15.75" hidden="false" customHeight="true" outlineLevel="0" collapsed="false">
      <c r="A120" s="184" t="str">
        <f aca="false">IF(A$6="LECTURE","",IF('Database (LECTURE-RES-PRAC)'!A115="","",'Database (LECTURE-RES-PRAC)'!A115))</f>
        <v/>
      </c>
      <c r="B120" s="184" t="str">
        <f aca="false">IF(B$6="LECTURE","",IF('Database (LECTURE-RES-PRAC)'!B115="","",'Database (LECTURE-RES-PRAC)'!B115))</f>
        <v/>
      </c>
      <c r="C120" s="184" t="str">
        <f aca="false">IF(C$6="LECTURE","",IF('Database (LECTURE-RES-PRAC)'!C115="","",'Database (LECTURE-RES-PRAC)'!C115))</f>
        <v/>
      </c>
      <c r="D120" s="52"/>
      <c r="E120" s="52"/>
      <c r="F120" s="52"/>
      <c r="G120" s="52"/>
      <c r="H120" s="52"/>
      <c r="I120" s="52"/>
      <c r="J120" s="52"/>
      <c r="K120" s="52"/>
      <c r="L120" s="52"/>
      <c r="M120" s="52"/>
      <c r="N120" s="181" t="str">
        <f aca="false">IF(B120&lt;&gt;"",SUM(D120:M120),"")</f>
        <v/>
      </c>
      <c r="O120" s="52"/>
      <c r="P120" s="52"/>
      <c r="Q120" s="52"/>
      <c r="R120" s="52"/>
      <c r="S120" s="52"/>
      <c r="T120" s="52"/>
      <c r="U120" s="52"/>
      <c r="V120" s="52"/>
      <c r="W120" s="52"/>
      <c r="X120" s="52"/>
      <c r="Y120" s="181" t="str">
        <f aca="false">IF(B120&lt;&gt;"",SUM(O120:X120),"")</f>
        <v/>
      </c>
      <c r="Z120" s="52"/>
      <c r="AA120" s="52"/>
      <c r="AB120" s="52"/>
      <c r="AC120" s="52"/>
      <c r="AD120" s="52"/>
      <c r="AE120" s="52"/>
      <c r="AF120" s="52"/>
      <c r="AG120" s="52"/>
      <c r="AH120" s="52"/>
      <c r="AI120" s="52"/>
      <c r="AJ120" s="182" t="str">
        <f aca="false">IF(B120&lt;&gt;"",SUM(Z120:AI120),"")</f>
        <v/>
      </c>
      <c r="AK120" s="185" t="str">
        <f aca="false">IF(B120&lt;&gt;"",IFERROR(IF((SUMIF(D$20:AI$20, "CLO1", D120:AI120)/AO$6)=0,"",(SUMIF(D$20:AI$20, "CLO1", D120:AI120)/AO$6)),""),"")</f>
        <v/>
      </c>
      <c r="AL120" s="115" t="str">
        <f aca="false">IF(AK120="","",IF(AK120&gt;=B$10,"Y","N"))</f>
        <v/>
      </c>
      <c r="AM120" s="115" t="str">
        <f aca="false">IF(AK120="","",IF(AK120&lt;50%,1,IF(AND(AK120&gt;=50%,AK120&lt;B$10),2,IF(AK120&gt;=B$10,3))))</f>
        <v/>
      </c>
      <c r="AN120" s="185" t="str">
        <f aca="false">IF(B120&lt;&gt;"",IFERROR(IF((SUMIF(D$20:AI$20, "CLO2", D120:AI120)/AO$7)=0,"",(SUMIF(D$20:AI$20, "CLO2", D120:AI120)/AO$7)),""),"")</f>
        <v/>
      </c>
      <c r="AO120" s="115" t="str">
        <f aca="false">IF(AN120="","",IF(AN120&gt;=B$10,"Y","N"))</f>
        <v/>
      </c>
      <c r="AP120" s="115" t="str">
        <f aca="false">IF(AN120="","",IF(AN120&lt;50%,1,IF(AND(AN120&gt;=50%,AN120&lt;B$10),2,IF(AN120&gt;=B$10,3))))</f>
        <v/>
      </c>
      <c r="AQ120" s="185" t="str">
        <f aca="false">IF(B120&lt;&gt;"",IFERROR(IF((SUMIF(D$20:AI$20, "CLO3", D120:AI120)/AO$8)=0,"",(SUMIF(D$20:AI$20, "CLO3", D120:AI120)/AO$8)),""),"")</f>
        <v/>
      </c>
      <c r="AR120" s="115" t="str">
        <f aca="false">IF(AQ120="","",IF(AQ120&gt;=B$10,"Y","N"))</f>
        <v/>
      </c>
      <c r="AS120" s="115" t="str">
        <f aca="false">IF(AQ120="","",IF(AQ120&lt;50%,1,IF(AND(AQ120&gt;=50%,AQ120&lt;B$10),2,IF(AQ120&gt;=B$10,3))))</f>
        <v/>
      </c>
      <c r="AT120" s="185" t="str">
        <f aca="false">IF(B120&lt;&gt;"",IFERROR(IF((SUMIF(D$20:AI$20, "CLO4", D120:AI120)/AO$9)=0,"",(SUMIF(D$20:AI$20, "CLO4", D120:AI120)/AO$9)),""),"")</f>
        <v/>
      </c>
      <c r="AU120" s="115" t="str">
        <f aca="false">IF(AT120="","",IF(AT120&gt;=B$10,"Y","N"))</f>
        <v/>
      </c>
      <c r="AV120" s="115" t="str">
        <f aca="false">IF(AT120="","",IF(AT120&lt;50%,1,IF(AND(AT120&gt;=50%,AT120&lt;B$10),2,IF(AT120&gt;=B$10,3))))</f>
        <v/>
      </c>
      <c r="AW120" s="185" t="str">
        <f aca="false">IF(B120&lt;&gt;"",IFERROR(IF((SUMIF(D$20:AI$20, "CLO5", D120:AI120)/AO$10)=0,"",(SUMIF(D$20:AI$20, "CLO5", D120:AI120)/AO$10)),""),"")</f>
        <v/>
      </c>
      <c r="AX120" s="115" t="str">
        <f aca="false">IF(AW120="","",IF(AW120&gt;=B$10,"Y","N"))</f>
        <v/>
      </c>
      <c r="AY120" s="115" t="str">
        <f aca="false">IF(AW120="","",IF(AW120&lt;50%,1,IF(AND(AW120&gt;=50%,AW120&lt;B$10),2,IF(AW120&gt;=B$10,3))))</f>
        <v/>
      </c>
      <c r="AZ120" s="114" t="str">
        <f aca="false">IF(B120&lt;&gt;"",IFERROR(IF((SUMIF(D$20:AI$20, "CLO6", D120:AI120)/AO$11)=0,"",(SUMIF(D$20:AI$20, "CLO6", D120:AI120)/AO$11)),""),"")</f>
        <v/>
      </c>
      <c r="BA120" s="115" t="str">
        <f aca="false">IF(AZ120="","",IF(AZ120&gt;=B$10,"Y","N"))</f>
        <v/>
      </c>
      <c r="BB120" s="115" t="str">
        <f aca="false">IF(BA120="","",IF(BA120&lt;50%,1,IF(AND(BA120&gt;=50%,BA120&lt;B$10),2,IF(BA120&gt;=B$10,3))))</f>
        <v/>
      </c>
      <c r="BC120" s="114" t="str">
        <f aca="false">IF(B120&lt;&gt;"",IFERROR(IF((SUMIF(D$20:AI$20, "CLO7", D120:AI120)/AO$12)=0,"",(SUMIF(D$20:AI$20, "CLO7", D120:AI120)/AO$12)),""),"")</f>
        <v/>
      </c>
      <c r="BD120" s="115" t="str">
        <f aca="false">IF(BC120="","",IF(BC120&gt;=B$10,"Y","N"))</f>
        <v/>
      </c>
      <c r="BE120" s="115" t="str">
        <f aca="false">IF(BD120="","",IF(BD120&lt;50%,1,IF(AND(BD120&gt;=50%,BD120&lt;B$10),2,IF(BD120&gt;=B$10,3))))</f>
        <v/>
      </c>
      <c r="BF120" s="114" t="str">
        <f aca="false">IF(B120&lt;&gt;"",IFERROR(IF((SUMIF(D$20:AI$20, "CLO8", D120:AI120)/AO$13)=0,"",(SUMIF(D$20:AI$20, "CLO8", D120:AI120)/AO$13)),""),"")</f>
        <v/>
      </c>
      <c r="BG120" s="115" t="str">
        <f aca="false">IF(BF120="","",IF(BF120&gt;=B$10,"Y","N"))</f>
        <v/>
      </c>
      <c r="BH120" s="115" t="str">
        <f aca="false">IF(BG120="","",IF(BG120&lt;50%,1,IF(AND(BG120&gt;=50%,BG120&lt;B$10),2,IF(BG120&gt;=B$10,3))))</f>
        <v/>
      </c>
      <c r="BI120" s="114" t="str">
        <f aca="false">IF(B120&lt;&gt;"",IFERROR(IF((SUMIF(D$20:AI$20, "CLO9", D120:AI120)/AO$14)=0,"",(SUMIF(D$20:AI$20, "CLO9", D120:AI120)/AO$14)),""),"")</f>
        <v/>
      </c>
      <c r="BJ120" s="115" t="str">
        <f aca="false">IF(BI120="","",IF(BI120&gt;=B$10,"Y","N"))</f>
        <v/>
      </c>
      <c r="BK120" s="115" t="str">
        <f aca="false">IF(BJ120="","",IF(BJ120&lt;50%,1,IF(AND(BJ120&gt;=50%,BJ120&lt;B$10),2,IF(BJ120&gt;=B$10,3))))</f>
        <v/>
      </c>
      <c r="BL120" s="114" t="str">
        <f aca="false">IF(B120&lt;&gt;"",IFERROR(IF((SUMIF(D$20:AI$20,"CLO10",D120:AI120)/AO$15)=0,"",(SUMIF(D$20:AI$20,"CLO10",D120:AI120)/AO$15)),""),"")</f>
        <v/>
      </c>
      <c r="BM120" s="115" t="str">
        <f aca="false">IF(BL120="","",IF(BL120&gt;=B$10,"Y","N"))</f>
        <v/>
      </c>
      <c r="BN120" s="115" t="str">
        <f aca="false">IF(BM120="","",IF(BM120&lt;50%,1,IF(AND(BM120&gt;=50%,BM120&lt;B$10),2,IF(BM120&gt;=B$10,3))))</f>
        <v/>
      </c>
    </row>
    <row r="121" customFormat="false" ht="15.75" hidden="false" customHeight="true" outlineLevel="0" collapsed="false">
      <c r="A121" s="184" t="str">
        <f aca="false">IF(A$6="LECTURE","",IF('Database (LECTURE-RES-PRAC)'!A116="","",'Database (LECTURE-RES-PRAC)'!A116))</f>
        <v/>
      </c>
      <c r="B121" s="184" t="str">
        <f aca="false">IF(B$6="LECTURE","",IF('Database (LECTURE-RES-PRAC)'!B116="","",'Database (LECTURE-RES-PRAC)'!B116))</f>
        <v/>
      </c>
      <c r="C121" s="184" t="str">
        <f aca="false">IF(C$6="LECTURE","",IF('Database (LECTURE-RES-PRAC)'!C116="","",'Database (LECTURE-RES-PRAC)'!C116))</f>
        <v/>
      </c>
      <c r="D121" s="52"/>
      <c r="E121" s="52"/>
      <c r="F121" s="52"/>
      <c r="G121" s="52"/>
      <c r="H121" s="52"/>
      <c r="I121" s="52"/>
      <c r="J121" s="52"/>
      <c r="K121" s="52"/>
      <c r="L121" s="52"/>
      <c r="M121" s="52"/>
      <c r="N121" s="181" t="str">
        <f aca="false">IF(B121&lt;&gt;"",SUM(D121:M121),"")</f>
        <v/>
      </c>
      <c r="O121" s="52"/>
      <c r="P121" s="52"/>
      <c r="Q121" s="52"/>
      <c r="R121" s="52"/>
      <c r="S121" s="52"/>
      <c r="T121" s="52"/>
      <c r="U121" s="52"/>
      <c r="V121" s="52"/>
      <c r="W121" s="52"/>
      <c r="X121" s="52"/>
      <c r="Y121" s="181" t="str">
        <f aca="false">IF(B121&lt;&gt;"",SUM(O121:X121),"")</f>
        <v/>
      </c>
      <c r="Z121" s="52"/>
      <c r="AA121" s="52"/>
      <c r="AB121" s="52"/>
      <c r="AC121" s="52"/>
      <c r="AD121" s="52"/>
      <c r="AE121" s="52"/>
      <c r="AF121" s="52"/>
      <c r="AG121" s="52"/>
      <c r="AH121" s="52"/>
      <c r="AI121" s="52"/>
      <c r="AJ121" s="182" t="str">
        <f aca="false">IF(B121&lt;&gt;"",SUM(Z121:AI121),"")</f>
        <v/>
      </c>
      <c r="AK121" s="185" t="str">
        <f aca="false">IF(B121&lt;&gt;"",IFERROR(IF((SUMIF(D$20:AI$20, "CLO1", D121:AI121)/AO$6)=0,"",(SUMIF(D$20:AI$20, "CLO1", D121:AI121)/AO$6)),""),"")</f>
        <v/>
      </c>
      <c r="AL121" s="115" t="str">
        <f aca="false">IF(AK121="","",IF(AK121&gt;=B$10,"Y","N"))</f>
        <v/>
      </c>
      <c r="AM121" s="115" t="str">
        <f aca="false">IF(AK121="","",IF(AK121&lt;50%,1,IF(AND(AK121&gt;=50%,AK121&lt;B$10),2,IF(AK121&gt;=B$10,3))))</f>
        <v/>
      </c>
      <c r="AN121" s="185" t="str">
        <f aca="false">IF(B121&lt;&gt;"",IFERROR(IF((SUMIF(D$20:AI$20, "CLO2", D121:AI121)/AO$7)=0,"",(SUMIF(D$20:AI$20, "CLO2", D121:AI121)/AO$7)),""),"")</f>
        <v/>
      </c>
      <c r="AO121" s="115" t="str">
        <f aca="false">IF(AN121="","",IF(AN121&gt;=B$10,"Y","N"))</f>
        <v/>
      </c>
      <c r="AP121" s="115" t="str">
        <f aca="false">IF(AN121="","",IF(AN121&lt;50%,1,IF(AND(AN121&gt;=50%,AN121&lt;B$10),2,IF(AN121&gt;=B$10,3))))</f>
        <v/>
      </c>
      <c r="AQ121" s="185" t="str">
        <f aca="false">IF(B121&lt;&gt;"",IFERROR(IF((SUMIF(D$20:AI$20, "CLO3", D121:AI121)/AO$8)=0,"",(SUMIF(D$20:AI$20, "CLO3", D121:AI121)/AO$8)),""),"")</f>
        <v/>
      </c>
      <c r="AR121" s="115" t="str">
        <f aca="false">IF(AQ121="","",IF(AQ121&gt;=B$10,"Y","N"))</f>
        <v/>
      </c>
      <c r="AS121" s="115" t="str">
        <f aca="false">IF(AQ121="","",IF(AQ121&lt;50%,1,IF(AND(AQ121&gt;=50%,AQ121&lt;B$10),2,IF(AQ121&gt;=B$10,3))))</f>
        <v/>
      </c>
      <c r="AT121" s="185" t="str">
        <f aca="false">IF(B121&lt;&gt;"",IFERROR(IF((SUMIF(D$20:AI$20, "CLO4", D121:AI121)/AO$9)=0,"",(SUMIF(D$20:AI$20, "CLO4", D121:AI121)/AO$9)),""),"")</f>
        <v/>
      </c>
      <c r="AU121" s="115" t="str">
        <f aca="false">IF(AT121="","",IF(AT121&gt;=B$10,"Y","N"))</f>
        <v/>
      </c>
      <c r="AV121" s="115" t="str">
        <f aca="false">IF(AT121="","",IF(AT121&lt;50%,1,IF(AND(AT121&gt;=50%,AT121&lt;B$10),2,IF(AT121&gt;=B$10,3))))</f>
        <v/>
      </c>
      <c r="AW121" s="185" t="str">
        <f aca="false">IF(B121&lt;&gt;"",IFERROR(IF((SUMIF(D$20:AI$20, "CLO5", D121:AI121)/AO$10)=0,"",(SUMIF(D$20:AI$20, "CLO5", D121:AI121)/AO$10)),""),"")</f>
        <v/>
      </c>
      <c r="AX121" s="115" t="str">
        <f aca="false">IF(AW121="","",IF(AW121&gt;=B$10,"Y","N"))</f>
        <v/>
      </c>
      <c r="AY121" s="115" t="str">
        <f aca="false">IF(AW121="","",IF(AW121&lt;50%,1,IF(AND(AW121&gt;=50%,AW121&lt;B$10),2,IF(AW121&gt;=B$10,3))))</f>
        <v/>
      </c>
      <c r="AZ121" s="114" t="str">
        <f aca="false">IF(B121&lt;&gt;"",IFERROR(IF((SUMIF(D$20:AI$20, "CLO6", D121:AI121)/AO$11)=0,"",(SUMIF(D$20:AI$20, "CLO6", D121:AI121)/AO$11)),""),"")</f>
        <v/>
      </c>
      <c r="BA121" s="115" t="str">
        <f aca="false">IF(AZ121="","",IF(AZ121&gt;=B$10,"Y","N"))</f>
        <v/>
      </c>
      <c r="BB121" s="115" t="str">
        <f aca="false">IF(BA121="","",IF(BA121&lt;50%,1,IF(AND(BA121&gt;=50%,BA121&lt;B$10),2,IF(BA121&gt;=B$10,3))))</f>
        <v/>
      </c>
      <c r="BC121" s="114" t="str">
        <f aca="false">IF(B121&lt;&gt;"",IFERROR(IF((SUMIF(D$20:AI$20, "CLO7", D121:AI121)/AO$12)=0,"",(SUMIF(D$20:AI$20, "CLO7", D121:AI121)/AO$12)),""),"")</f>
        <v/>
      </c>
      <c r="BD121" s="115" t="str">
        <f aca="false">IF(BC121="","",IF(BC121&gt;=B$10,"Y","N"))</f>
        <v/>
      </c>
      <c r="BE121" s="115" t="str">
        <f aca="false">IF(BD121="","",IF(BD121&lt;50%,1,IF(AND(BD121&gt;=50%,BD121&lt;B$10),2,IF(BD121&gt;=B$10,3))))</f>
        <v/>
      </c>
      <c r="BF121" s="114" t="str">
        <f aca="false">IF(B121&lt;&gt;"",IFERROR(IF((SUMIF(D$20:AI$20, "CLO8", D121:AI121)/AO$13)=0,"",(SUMIF(D$20:AI$20, "CLO8", D121:AI121)/AO$13)),""),"")</f>
        <v/>
      </c>
      <c r="BG121" s="115" t="str">
        <f aca="false">IF(BF121="","",IF(BF121&gt;=B$10,"Y","N"))</f>
        <v/>
      </c>
      <c r="BH121" s="115" t="str">
        <f aca="false">IF(BG121="","",IF(BG121&lt;50%,1,IF(AND(BG121&gt;=50%,BG121&lt;B$10),2,IF(BG121&gt;=B$10,3))))</f>
        <v/>
      </c>
      <c r="BI121" s="114" t="str">
        <f aca="false">IF(B121&lt;&gt;"",IFERROR(IF((SUMIF(D$20:AI$20, "CLO9", D121:AI121)/AO$14)=0,"",(SUMIF(D$20:AI$20, "CLO9", D121:AI121)/AO$14)),""),"")</f>
        <v/>
      </c>
      <c r="BJ121" s="115" t="str">
        <f aca="false">IF(BI121="","",IF(BI121&gt;=B$10,"Y","N"))</f>
        <v/>
      </c>
      <c r="BK121" s="115" t="str">
        <f aca="false">IF(BJ121="","",IF(BJ121&lt;50%,1,IF(AND(BJ121&gt;=50%,BJ121&lt;B$10),2,IF(BJ121&gt;=B$10,3))))</f>
        <v/>
      </c>
      <c r="BL121" s="114" t="str">
        <f aca="false">IF(B121&lt;&gt;"",IFERROR(IF((SUMIF(D$20:AI$20,"CLO10",D121:AI121)/AO$15)=0,"",(SUMIF(D$20:AI$20,"CLO10",D121:AI121)/AO$15)),""),"")</f>
        <v/>
      </c>
      <c r="BM121" s="115" t="str">
        <f aca="false">IF(BL121="","",IF(BL121&gt;=B$10,"Y","N"))</f>
        <v/>
      </c>
      <c r="BN121" s="115" t="str">
        <f aca="false">IF(BM121="","",IF(BM121&lt;50%,1,IF(AND(BM121&gt;=50%,BM121&lt;B$10),2,IF(BM121&gt;=B$10,3))))</f>
        <v/>
      </c>
    </row>
    <row r="122" customFormat="false" ht="15.75" hidden="false" customHeight="true" outlineLevel="0" collapsed="false">
      <c r="A122" s="184" t="str">
        <f aca="false">IF(A$6="LECTURE","",IF('Database (LECTURE-RES-PRAC)'!A117="","",'Database (LECTURE-RES-PRAC)'!A117))</f>
        <v/>
      </c>
      <c r="B122" s="184" t="str">
        <f aca="false">IF(B$6="LECTURE","",IF('Database (LECTURE-RES-PRAC)'!B117="","",'Database (LECTURE-RES-PRAC)'!B117))</f>
        <v/>
      </c>
      <c r="C122" s="184" t="str">
        <f aca="false">IF(C$6="LECTURE","",IF('Database (LECTURE-RES-PRAC)'!C117="","",'Database (LECTURE-RES-PRAC)'!C117))</f>
        <v/>
      </c>
      <c r="D122" s="52"/>
      <c r="E122" s="52"/>
      <c r="F122" s="52"/>
      <c r="G122" s="52"/>
      <c r="H122" s="52"/>
      <c r="I122" s="52"/>
      <c r="J122" s="52"/>
      <c r="K122" s="52"/>
      <c r="L122" s="52"/>
      <c r="M122" s="52"/>
      <c r="N122" s="181" t="str">
        <f aca="false">IF(B122&lt;&gt;"",SUM(D122:M122),"")</f>
        <v/>
      </c>
      <c r="O122" s="52"/>
      <c r="P122" s="52"/>
      <c r="Q122" s="52"/>
      <c r="R122" s="52"/>
      <c r="S122" s="52"/>
      <c r="T122" s="52"/>
      <c r="U122" s="52"/>
      <c r="V122" s="52"/>
      <c r="W122" s="52"/>
      <c r="X122" s="52"/>
      <c r="Y122" s="181" t="str">
        <f aca="false">IF(B122&lt;&gt;"",SUM(O122:X122),"")</f>
        <v/>
      </c>
      <c r="Z122" s="52"/>
      <c r="AA122" s="52"/>
      <c r="AB122" s="52"/>
      <c r="AC122" s="52"/>
      <c r="AD122" s="52"/>
      <c r="AE122" s="52"/>
      <c r="AF122" s="52"/>
      <c r="AG122" s="52"/>
      <c r="AH122" s="52"/>
      <c r="AI122" s="52"/>
      <c r="AJ122" s="182" t="str">
        <f aca="false">IF(B122&lt;&gt;"",SUM(Z122:AI122),"")</f>
        <v/>
      </c>
      <c r="AK122" s="185" t="str">
        <f aca="false">IF(B122&lt;&gt;"",IFERROR(IF((SUMIF(D$20:AI$20, "CLO1", D122:AI122)/AO$6)=0,"",(SUMIF(D$20:AI$20, "CLO1", D122:AI122)/AO$6)),""),"")</f>
        <v/>
      </c>
      <c r="AL122" s="115" t="str">
        <f aca="false">IF(AK122="","",IF(AK122&gt;=B$10,"Y","N"))</f>
        <v/>
      </c>
      <c r="AM122" s="115" t="str">
        <f aca="false">IF(AK122="","",IF(AK122&lt;50%,1,IF(AND(AK122&gt;=50%,AK122&lt;B$10),2,IF(AK122&gt;=B$10,3))))</f>
        <v/>
      </c>
      <c r="AN122" s="185" t="str">
        <f aca="false">IF(B122&lt;&gt;"",IFERROR(IF((SUMIF(D$20:AI$20, "CLO2", D122:AI122)/AO$7)=0,"",(SUMIF(D$20:AI$20, "CLO2", D122:AI122)/AO$7)),""),"")</f>
        <v/>
      </c>
      <c r="AO122" s="115" t="str">
        <f aca="false">IF(AN122="","",IF(AN122&gt;=B$10,"Y","N"))</f>
        <v/>
      </c>
      <c r="AP122" s="115" t="str">
        <f aca="false">IF(AN122="","",IF(AN122&lt;50%,1,IF(AND(AN122&gt;=50%,AN122&lt;B$10),2,IF(AN122&gt;=B$10,3))))</f>
        <v/>
      </c>
      <c r="AQ122" s="185" t="str">
        <f aca="false">IF(B122&lt;&gt;"",IFERROR(IF((SUMIF(D$20:AI$20, "CLO3", D122:AI122)/AO$8)=0,"",(SUMIF(D$20:AI$20, "CLO3", D122:AI122)/AO$8)),""),"")</f>
        <v/>
      </c>
      <c r="AR122" s="115" t="str">
        <f aca="false">IF(AQ122="","",IF(AQ122&gt;=B$10,"Y","N"))</f>
        <v/>
      </c>
      <c r="AS122" s="115" t="str">
        <f aca="false">IF(AQ122="","",IF(AQ122&lt;50%,1,IF(AND(AQ122&gt;=50%,AQ122&lt;B$10),2,IF(AQ122&gt;=B$10,3))))</f>
        <v/>
      </c>
      <c r="AT122" s="185" t="str">
        <f aca="false">IF(B122&lt;&gt;"",IFERROR(IF((SUMIF(D$20:AI$20, "CLO4", D122:AI122)/AO$9)=0,"",(SUMIF(D$20:AI$20, "CLO4", D122:AI122)/AO$9)),""),"")</f>
        <v/>
      </c>
      <c r="AU122" s="115" t="str">
        <f aca="false">IF(AT122="","",IF(AT122&gt;=B$10,"Y","N"))</f>
        <v/>
      </c>
      <c r="AV122" s="115" t="str">
        <f aca="false">IF(AT122="","",IF(AT122&lt;50%,1,IF(AND(AT122&gt;=50%,AT122&lt;B$10),2,IF(AT122&gt;=B$10,3))))</f>
        <v/>
      </c>
      <c r="AW122" s="185" t="str">
        <f aca="false">IF(B122&lt;&gt;"",IFERROR(IF((SUMIF(D$20:AI$20, "CLO5", D122:AI122)/AO$10)=0,"",(SUMIF(D$20:AI$20, "CLO5", D122:AI122)/AO$10)),""),"")</f>
        <v/>
      </c>
      <c r="AX122" s="115" t="str">
        <f aca="false">IF(AW122="","",IF(AW122&gt;=B$10,"Y","N"))</f>
        <v/>
      </c>
      <c r="AY122" s="115" t="str">
        <f aca="false">IF(AW122="","",IF(AW122&lt;50%,1,IF(AND(AW122&gt;=50%,AW122&lt;B$10),2,IF(AW122&gt;=B$10,3))))</f>
        <v/>
      </c>
      <c r="AZ122" s="114" t="str">
        <f aca="false">IF(B122&lt;&gt;"",IFERROR(IF((SUMIF(D$20:AI$20, "CLO6", D122:AI122)/AO$11)=0,"",(SUMIF(D$20:AI$20, "CLO6", D122:AI122)/AO$11)),""),"")</f>
        <v/>
      </c>
      <c r="BA122" s="115" t="str">
        <f aca="false">IF(AZ122="","",IF(AZ122&gt;=B$10,"Y","N"))</f>
        <v/>
      </c>
      <c r="BB122" s="115" t="str">
        <f aca="false">IF(BA122="","",IF(BA122&lt;50%,1,IF(AND(BA122&gt;=50%,BA122&lt;B$10),2,IF(BA122&gt;=B$10,3))))</f>
        <v/>
      </c>
      <c r="BC122" s="114" t="str">
        <f aca="false">IF(B122&lt;&gt;"",IFERROR(IF((SUMIF(D$20:AI$20, "CLO7", D122:AI122)/AO$12)=0,"",(SUMIF(D$20:AI$20, "CLO7", D122:AI122)/AO$12)),""),"")</f>
        <v/>
      </c>
      <c r="BD122" s="115" t="str">
        <f aca="false">IF(BC122="","",IF(BC122&gt;=B$10,"Y","N"))</f>
        <v/>
      </c>
      <c r="BE122" s="115" t="str">
        <f aca="false">IF(BD122="","",IF(BD122&lt;50%,1,IF(AND(BD122&gt;=50%,BD122&lt;B$10),2,IF(BD122&gt;=B$10,3))))</f>
        <v/>
      </c>
      <c r="BF122" s="114" t="str">
        <f aca="false">IF(B122&lt;&gt;"",IFERROR(IF((SUMIF(D$20:AI$20, "CLO8", D122:AI122)/AO$13)=0,"",(SUMIF(D$20:AI$20, "CLO8", D122:AI122)/AO$13)),""),"")</f>
        <v/>
      </c>
      <c r="BG122" s="115" t="str">
        <f aca="false">IF(BF122="","",IF(BF122&gt;=B$10,"Y","N"))</f>
        <v/>
      </c>
      <c r="BH122" s="115" t="str">
        <f aca="false">IF(BG122="","",IF(BG122&lt;50%,1,IF(AND(BG122&gt;=50%,BG122&lt;B$10),2,IF(BG122&gt;=B$10,3))))</f>
        <v/>
      </c>
      <c r="BI122" s="114" t="str">
        <f aca="false">IF(B122&lt;&gt;"",IFERROR(IF((SUMIF(D$20:AI$20, "CLO9", D122:AI122)/AO$14)=0,"",(SUMIF(D$20:AI$20, "CLO9", D122:AI122)/AO$14)),""),"")</f>
        <v/>
      </c>
      <c r="BJ122" s="115" t="str">
        <f aca="false">IF(BI122="","",IF(BI122&gt;=B$10,"Y","N"))</f>
        <v/>
      </c>
      <c r="BK122" s="115" t="str">
        <f aca="false">IF(BJ122="","",IF(BJ122&lt;50%,1,IF(AND(BJ122&gt;=50%,BJ122&lt;B$10),2,IF(BJ122&gt;=B$10,3))))</f>
        <v/>
      </c>
      <c r="BL122" s="114" t="str">
        <f aca="false">IF(B122&lt;&gt;"",IFERROR(IF((SUMIF(D$20:AI$20,"CLO10",D122:AI122)/AO$15)=0,"",(SUMIF(D$20:AI$20,"CLO10",D122:AI122)/AO$15)),""),"")</f>
        <v/>
      </c>
      <c r="BM122" s="115" t="str">
        <f aca="false">IF(BL122="","",IF(BL122&gt;=B$10,"Y","N"))</f>
        <v/>
      </c>
      <c r="BN122" s="115" t="str">
        <f aca="false">IF(BM122="","",IF(BM122&lt;50%,1,IF(AND(BM122&gt;=50%,BM122&lt;B$10),2,IF(BM122&gt;=B$10,3))))</f>
        <v/>
      </c>
    </row>
    <row r="123" customFormat="false" ht="15.75" hidden="false" customHeight="true" outlineLevel="0" collapsed="false">
      <c r="A123" s="184" t="str">
        <f aca="false">IF(A$6="LECTURE","",IF('Database (LECTURE-RES-PRAC)'!A118="","",'Database (LECTURE-RES-PRAC)'!A118))</f>
        <v/>
      </c>
      <c r="B123" s="184" t="str">
        <f aca="false">IF(B$6="LECTURE","",IF('Database (LECTURE-RES-PRAC)'!B118="","",'Database (LECTURE-RES-PRAC)'!B118))</f>
        <v/>
      </c>
      <c r="C123" s="184" t="str">
        <f aca="false">IF(C$6="LECTURE","",IF('Database (LECTURE-RES-PRAC)'!C118="","",'Database (LECTURE-RES-PRAC)'!C118))</f>
        <v/>
      </c>
      <c r="D123" s="52"/>
      <c r="E123" s="52"/>
      <c r="F123" s="52"/>
      <c r="G123" s="52"/>
      <c r="H123" s="52"/>
      <c r="I123" s="52"/>
      <c r="J123" s="52"/>
      <c r="K123" s="52"/>
      <c r="L123" s="52"/>
      <c r="M123" s="52"/>
      <c r="N123" s="181" t="str">
        <f aca="false">IF(B123&lt;&gt;"",SUM(D123:M123),"")</f>
        <v/>
      </c>
      <c r="O123" s="52"/>
      <c r="P123" s="52"/>
      <c r="Q123" s="52"/>
      <c r="R123" s="52"/>
      <c r="S123" s="52"/>
      <c r="T123" s="52"/>
      <c r="U123" s="52"/>
      <c r="V123" s="52"/>
      <c r="W123" s="52"/>
      <c r="X123" s="52"/>
      <c r="Y123" s="181" t="str">
        <f aca="false">IF(B123&lt;&gt;"",SUM(O123:X123),"")</f>
        <v/>
      </c>
      <c r="Z123" s="52"/>
      <c r="AA123" s="52"/>
      <c r="AB123" s="52"/>
      <c r="AC123" s="52"/>
      <c r="AD123" s="52"/>
      <c r="AE123" s="52"/>
      <c r="AF123" s="52"/>
      <c r="AG123" s="52"/>
      <c r="AH123" s="52"/>
      <c r="AI123" s="52"/>
      <c r="AJ123" s="182" t="str">
        <f aca="false">IF(B123&lt;&gt;"",SUM(Z123:AI123),"")</f>
        <v/>
      </c>
      <c r="AK123" s="185" t="str">
        <f aca="false">IF(B123&lt;&gt;"",IFERROR(IF((SUMIF(D$20:AI$20, "CLO1", D123:AI123)/AO$6)=0,"",(SUMIF(D$20:AI$20, "CLO1", D123:AI123)/AO$6)),""),"")</f>
        <v/>
      </c>
      <c r="AL123" s="115" t="str">
        <f aca="false">IF(AK123="","",IF(AK123&gt;=B$10,"Y","N"))</f>
        <v/>
      </c>
      <c r="AM123" s="115" t="str">
        <f aca="false">IF(AK123="","",IF(AK123&lt;50%,1,IF(AND(AK123&gt;=50%,AK123&lt;B$10),2,IF(AK123&gt;=B$10,3))))</f>
        <v/>
      </c>
      <c r="AN123" s="185" t="str">
        <f aca="false">IF(B123&lt;&gt;"",IFERROR(IF((SUMIF(D$20:AI$20, "CLO2", D123:AI123)/AO$7)=0,"",(SUMIF(D$20:AI$20, "CLO2", D123:AI123)/AO$7)),""),"")</f>
        <v/>
      </c>
      <c r="AO123" s="115" t="str">
        <f aca="false">IF(AN123="","",IF(AN123&gt;=B$10,"Y","N"))</f>
        <v/>
      </c>
      <c r="AP123" s="115" t="str">
        <f aca="false">IF(AN123="","",IF(AN123&lt;50%,1,IF(AND(AN123&gt;=50%,AN123&lt;B$10),2,IF(AN123&gt;=B$10,3))))</f>
        <v/>
      </c>
      <c r="AQ123" s="185" t="str">
        <f aca="false">IF(B123&lt;&gt;"",IFERROR(IF((SUMIF(D$20:AI$20, "CLO3", D123:AI123)/AO$8)=0,"",(SUMIF(D$20:AI$20, "CLO3", D123:AI123)/AO$8)),""),"")</f>
        <v/>
      </c>
      <c r="AR123" s="115" t="str">
        <f aca="false">IF(AQ123="","",IF(AQ123&gt;=B$10,"Y","N"))</f>
        <v/>
      </c>
      <c r="AS123" s="115" t="str">
        <f aca="false">IF(AQ123="","",IF(AQ123&lt;50%,1,IF(AND(AQ123&gt;=50%,AQ123&lt;B$10),2,IF(AQ123&gt;=B$10,3))))</f>
        <v/>
      </c>
      <c r="AT123" s="185" t="str">
        <f aca="false">IF(B123&lt;&gt;"",IFERROR(IF((SUMIF(D$20:AI$20, "CLO4", D123:AI123)/AO$9)=0,"",(SUMIF(D$20:AI$20, "CLO4", D123:AI123)/AO$9)),""),"")</f>
        <v/>
      </c>
      <c r="AU123" s="115" t="str">
        <f aca="false">IF(AT123="","",IF(AT123&gt;=B$10,"Y","N"))</f>
        <v/>
      </c>
      <c r="AV123" s="115" t="str">
        <f aca="false">IF(AT123="","",IF(AT123&lt;50%,1,IF(AND(AT123&gt;=50%,AT123&lt;B$10),2,IF(AT123&gt;=B$10,3))))</f>
        <v/>
      </c>
      <c r="AW123" s="185" t="str">
        <f aca="false">IF(B123&lt;&gt;"",IFERROR(IF((SUMIF(D$20:AI$20, "CLO5", D123:AI123)/AO$10)=0,"",(SUMIF(D$20:AI$20, "CLO5", D123:AI123)/AO$10)),""),"")</f>
        <v/>
      </c>
      <c r="AX123" s="115" t="str">
        <f aca="false">IF(AW123="","",IF(AW123&gt;=B$10,"Y","N"))</f>
        <v/>
      </c>
      <c r="AY123" s="115" t="str">
        <f aca="false">IF(AW123="","",IF(AW123&lt;50%,1,IF(AND(AW123&gt;=50%,AW123&lt;B$10),2,IF(AW123&gt;=B$10,3))))</f>
        <v/>
      </c>
      <c r="AZ123" s="114" t="str">
        <f aca="false">IF(B123&lt;&gt;"",IFERROR(IF((SUMIF(D$20:AI$20, "CLO6", D123:AI123)/AO$11)=0,"",(SUMIF(D$20:AI$20, "CLO6", D123:AI123)/AO$11)),""),"")</f>
        <v/>
      </c>
      <c r="BA123" s="115" t="str">
        <f aca="false">IF(AZ123="","",IF(AZ123&gt;=B$10,"Y","N"))</f>
        <v/>
      </c>
      <c r="BB123" s="115" t="str">
        <f aca="false">IF(BA123="","",IF(BA123&lt;50%,1,IF(AND(BA123&gt;=50%,BA123&lt;B$10),2,IF(BA123&gt;=B$10,3))))</f>
        <v/>
      </c>
      <c r="BC123" s="114" t="str">
        <f aca="false">IF(B123&lt;&gt;"",IFERROR(IF((SUMIF(D$20:AI$20, "CLO7", D123:AI123)/AO$12)=0,"",(SUMIF(D$20:AI$20, "CLO7", D123:AI123)/AO$12)),""),"")</f>
        <v/>
      </c>
      <c r="BD123" s="115" t="str">
        <f aca="false">IF(BC123="","",IF(BC123&gt;=B$10,"Y","N"))</f>
        <v/>
      </c>
      <c r="BE123" s="115" t="str">
        <f aca="false">IF(BD123="","",IF(BD123&lt;50%,1,IF(AND(BD123&gt;=50%,BD123&lt;B$10),2,IF(BD123&gt;=B$10,3))))</f>
        <v/>
      </c>
      <c r="BF123" s="114" t="str">
        <f aca="false">IF(B123&lt;&gt;"",IFERROR(IF((SUMIF(D$20:AI$20, "CLO8", D123:AI123)/AO$13)=0,"",(SUMIF(D$20:AI$20, "CLO8", D123:AI123)/AO$13)),""),"")</f>
        <v/>
      </c>
      <c r="BG123" s="115" t="str">
        <f aca="false">IF(BF123="","",IF(BF123&gt;=B$10,"Y","N"))</f>
        <v/>
      </c>
      <c r="BH123" s="115" t="str">
        <f aca="false">IF(BG123="","",IF(BG123&lt;50%,1,IF(AND(BG123&gt;=50%,BG123&lt;B$10),2,IF(BG123&gt;=B$10,3))))</f>
        <v/>
      </c>
      <c r="BI123" s="114" t="str">
        <f aca="false">IF(B123&lt;&gt;"",IFERROR(IF((SUMIF(D$20:AI$20, "CLO9", D123:AI123)/AO$14)=0,"",(SUMIF(D$20:AI$20, "CLO9", D123:AI123)/AO$14)),""),"")</f>
        <v/>
      </c>
      <c r="BJ123" s="115" t="str">
        <f aca="false">IF(BI123="","",IF(BI123&gt;=B$10,"Y","N"))</f>
        <v/>
      </c>
      <c r="BK123" s="115" t="str">
        <f aca="false">IF(BJ123="","",IF(BJ123&lt;50%,1,IF(AND(BJ123&gt;=50%,BJ123&lt;B$10),2,IF(BJ123&gt;=B$10,3))))</f>
        <v/>
      </c>
      <c r="BL123" s="114" t="str">
        <f aca="false">IF(B123&lt;&gt;"",IFERROR(IF((SUMIF(D$20:AI$20,"CLO10",D123:AI123)/AO$15)=0,"",(SUMIF(D$20:AI$20,"CLO10",D123:AI123)/AO$15)),""),"")</f>
        <v/>
      </c>
      <c r="BM123" s="115" t="str">
        <f aca="false">IF(BL123="","",IF(BL123&gt;=B$10,"Y","N"))</f>
        <v/>
      </c>
      <c r="BN123" s="115" t="str">
        <f aca="false">IF(BM123="","",IF(BM123&lt;50%,1,IF(AND(BM123&gt;=50%,BM123&lt;B$10),2,IF(BM123&gt;=B$10,3))))</f>
        <v/>
      </c>
    </row>
    <row r="124" customFormat="false" ht="15.75" hidden="false" customHeight="true" outlineLevel="0" collapsed="false">
      <c r="A124" s="184" t="str">
        <f aca="false">IF(A$6="LECTURE","",IF('Database (LECTURE-RES-PRAC)'!A119="","",'Database (LECTURE-RES-PRAC)'!A119))</f>
        <v/>
      </c>
      <c r="B124" s="184" t="str">
        <f aca="false">IF(B$6="LECTURE","",IF('Database (LECTURE-RES-PRAC)'!B119="","",'Database (LECTURE-RES-PRAC)'!B119))</f>
        <v/>
      </c>
      <c r="C124" s="184" t="str">
        <f aca="false">IF(C$6="LECTURE","",IF('Database (LECTURE-RES-PRAC)'!C119="","",'Database (LECTURE-RES-PRAC)'!C119))</f>
        <v/>
      </c>
      <c r="D124" s="52"/>
      <c r="E124" s="52"/>
      <c r="F124" s="52"/>
      <c r="G124" s="52"/>
      <c r="H124" s="52"/>
      <c r="I124" s="52"/>
      <c r="J124" s="52"/>
      <c r="K124" s="52"/>
      <c r="L124" s="52"/>
      <c r="M124" s="52"/>
      <c r="N124" s="181" t="str">
        <f aca="false">IF(B124&lt;&gt;"",SUM(D124:M124),"")</f>
        <v/>
      </c>
      <c r="O124" s="52"/>
      <c r="P124" s="52"/>
      <c r="Q124" s="52"/>
      <c r="R124" s="52"/>
      <c r="S124" s="52"/>
      <c r="T124" s="52"/>
      <c r="U124" s="52"/>
      <c r="V124" s="52"/>
      <c r="W124" s="52"/>
      <c r="X124" s="52"/>
      <c r="Y124" s="181" t="str">
        <f aca="false">IF(B124&lt;&gt;"",SUM(O124:X124),"")</f>
        <v/>
      </c>
      <c r="Z124" s="52"/>
      <c r="AA124" s="52"/>
      <c r="AB124" s="52"/>
      <c r="AC124" s="52"/>
      <c r="AD124" s="52"/>
      <c r="AE124" s="52"/>
      <c r="AF124" s="52"/>
      <c r="AG124" s="52"/>
      <c r="AH124" s="52"/>
      <c r="AI124" s="52"/>
      <c r="AJ124" s="182" t="str">
        <f aca="false">IF(B124&lt;&gt;"",SUM(Z124:AI124),"")</f>
        <v/>
      </c>
      <c r="AK124" s="185" t="str">
        <f aca="false">IF(B124&lt;&gt;"",IFERROR(IF((SUMIF(D$20:AI$20, "CLO1", D124:AI124)/AO$6)=0,"",(SUMIF(D$20:AI$20, "CLO1", D124:AI124)/AO$6)),""),"")</f>
        <v/>
      </c>
      <c r="AL124" s="115" t="str">
        <f aca="false">IF(AK124="","",IF(AK124&gt;=B$10,"Y","N"))</f>
        <v/>
      </c>
      <c r="AM124" s="115" t="str">
        <f aca="false">IF(AK124="","",IF(AK124&lt;50%,1,IF(AND(AK124&gt;=50%,AK124&lt;B$10),2,IF(AK124&gt;=B$10,3))))</f>
        <v/>
      </c>
      <c r="AN124" s="185" t="str">
        <f aca="false">IF(B124&lt;&gt;"",IFERROR(IF((SUMIF(D$20:AI$20, "CLO2", D124:AI124)/AO$7)=0,"",(SUMIF(D$20:AI$20, "CLO2", D124:AI124)/AO$7)),""),"")</f>
        <v/>
      </c>
      <c r="AO124" s="115" t="str">
        <f aca="false">IF(AN124="","",IF(AN124&gt;=B$10,"Y","N"))</f>
        <v/>
      </c>
      <c r="AP124" s="115" t="str">
        <f aca="false">IF(AN124="","",IF(AN124&lt;50%,1,IF(AND(AN124&gt;=50%,AN124&lt;B$10),2,IF(AN124&gt;=B$10,3))))</f>
        <v/>
      </c>
      <c r="AQ124" s="185" t="str">
        <f aca="false">IF(B124&lt;&gt;"",IFERROR(IF((SUMIF(D$20:AI$20, "CLO3", D124:AI124)/AO$8)=0,"",(SUMIF(D$20:AI$20, "CLO3", D124:AI124)/AO$8)),""),"")</f>
        <v/>
      </c>
      <c r="AR124" s="115" t="str">
        <f aca="false">IF(AQ124="","",IF(AQ124&gt;=B$10,"Y","N"))</f>
        <v/>
      </c>
      <c r="AS124" s="115" t="str">
        <f aca="false">IF(AQ124="","",IF(AQ124&lt;50%,1,IF(AND(AQ124&gt;=50%,AQ124&lt;B$10),2,IF(AQ124&gt;=B$10,3))))</f>
        <v/>
      </c>
      <c r="AT124" s="185" t="str">
        <f aca="false">IF(B124&lt;&gt;"",IFERROR(IF((SUMIF(D$20:AI$20, "CLO4", D124:AI124)/AO$9)=0,"",(SUMIF(D$20:AI$20, "CLO4", D124:AI124)/AO$9)),""),"")</f>
        <v/>
      </c>
      <c r="AU124" s="115" t="str">
        <f aca="false">IF(AT124="","",IF(AT124&gt;=B$10,"Y","N"))</f>
        <v/>
      </c>
      <c r="AV124" s="115" t="str">
        <f aca="false">IF(AT124="","",IF(AT124&lt;50%,1,IF(AND(AT124&gt;=50%,AT124&lt;B$10),2,IF(AT124&gt;=B$10,3))))</f>
        <v/>
      </c>
      <c r="AW124" s="185" t="str">
        <f aca="false">IF(B124&lt;&gt;"",IFERROR(IF((SUMIF(D$20:AI$20, "CLO5", D124:AI124)/AO$10)=0,"",(SUMIF(D$20:AI$20, "CLO5", D124:AI124)/AO$10)),""),"")</f>
        <v/>
      </c>
      <c r="AX124" s="115" t="str">
        <f aca="false">IF(AW124="","",IF(AW124&gt;=B$10,"Y","N"))</f>
        <v/>
      </c>
      <c r="AY124" s="115" t="str">
        <f aca="false">IF(AW124="","",IF(AW124&lt;50%,1,IF(AND(AW124&gt;=50%,AW124&lt;B$10),2,IF(AW124&gt;=B$10,3))))</f>
        <v/>
      </c>
      <c r="AZ124" s="114" t="str">
        <f aca="false">IF(B124&lt;&gt;"",IFERROR(IF((SUMIF(D$20:AI$20, "CLO6", D124:AI124)/AO$11)=0,"",(SUMIF(D$20:AI$20, "CLO6", D124:AI124)/AO$11)),""),"")</f>
        <v/>
      </c>
      <c r="BA124" s="115" t="str">
        <f aca="false">IF(AZ124="","",IF(AZ124&gt;=B$10,"Y","N"))</f>
        <v/>
      </c>
      <c r="BB124" s="115" t="str">
        <f aca="false">IF(BA124="","",IF(BA124&lt;50%,1,IF(AND(BA124&gt;=50%,BA124&lt;B$10),2,IF(BA124&gt;=B$10,3))))</f>
        <v/>
      </c>
      <c r="BC124" s="114" t="str">
        <f aca="false">IF(B124&lt;&gt;"",IFERROR(IF((SUMIF(D$20:AI$20, "CLO7", D124:AI124)/AO$12)=0,"",(SUMIF(D$20:AI$20, "CLO7", D124:AI124)/AO$12)),""),"")</f>
        <v/>
      </c>
      <c r="BD124" s="115" t="str">
        <f aca="false">IF(BC124="","",IF(BC124&gt;=B$10,"Y","N"))</f>
        <v/>
      </c>
      <c r="BE124" s="115" t="str">
        <f aca="false">IF(BD124="","",IF(BD124&lt;50%,1,IF(AND(BD124&gt;=50%,BD124&lt;B$10),2,IF(BD124&gt;=B$10,3))))</f>
        <v/>
      </c>
      <c r="BF124" s="114" t="str">
        <f aca="false">IF(B124&lt;&gt;"",IFERROR(IF((SUMIF(D$20:AI$20, "CLO8", D124:AI124)/AO$13)=0,"",(SUMIF(D$20:AI$20, "CLO8", D124:AI124)/AO$13)),""),"")</f>
        <v/>
      </c>
      <c r="BG124" s="115" t="str">
        <f aca="false">IF(BF124="","",IF(BF124&gt;=B$10,"Y","N"))</f>
        <v/>
      </c>
      <c r="BH124" s="115" t="str">
        <f aca="false">IF(BG124="","",IF(BG124&lt;50%,1,IF(AND(BG124&gt;=50%,BG124&lt;B$10),2,IF(BG124&gt;=B$10,3))))</f>
        <v/>
      </c>
      <c r="BI124" s="114" t="str">
        <f aca="false">IF(B124&lt;&gt;"",IFERROR(IF((SUMIF(D$20:AI$20, "CLO9", D124:AI124)/AO$14)=0,"",(SUMIF(D$20:AI$20, "CLO9", D124:AI124)/AO$14)),""),"")</f>
        <v/>
      </c>
      <c r="BJ124" s="115" t="str">
        <f aca="false">IF(BI124="","",IF(BI124&gt;=B$10,"Y","N"))</f>
        <v/>
      </c>
      <c r="BK124" s="115" t="str">
        <f aca="false">IF(BJ124="","",IF(BJ124&lt;50%,1,IF(AND(BJ124&gt;=50%,BJ124&lt;B$10),2,IF(BJ124&gt;=B$10,3))))</f>
        <v/>
      </c>
      <c r="BL124" s="114" t="str">
        <f aca="false">IF(B124&lt;&gt;"",IFERROR(IF((SUMIF(D$20:AI$20,"CLO10",D124:AI124)/AO$15)=0,"",(SUMIF(D$20:AI$20,"CLO10",D124:AI124)/AO$15)),""),"")</f>
        <v/>
      </c>
      <c r="BM124" s="115" t="str">
        <f aca="false">IF(BL124="","",IF(BL124&gt;=B$10,"Y","N"))</f>
        <v/>
      </c>
      <c r="BN124" s="115" t="str">
        <f aca="false">IF(BM124="","",IF(BM124&lt;50%,1,IF(AND(BM124&gt;=50%,BM124&lt;B$10),2,IF(BM124&gt;=B$10,3))))</f>
        <v/>
      </c>
    </row>
    <row r="125" customFormat="false" ht="15.75" hidden="false" customHeight="true" outlineLevel="0" collapsed="false">
      <c r="A125" s="184" t="str">
        <f aca="false">IF(A$6="LECTURE","",IF('Database (LECTURE-RES-PRAC)'!A120="","",'Database (LECTURE-RES-PRAC)'!A120))</f>
        <v/>
      </c>
      <c r="B125" s="184" t="str">
        <f aca="false">IF(B$6="LECTURE","",IF('Database (LECTURE-RES-PRAC)'!B120="","",'Database (LECTURE-RES-PRAC)'!B120))</f>
        <v/>
      </c>
      <c r="C125" s="184" t="str">
        <f aca="false">IF(C$6="LECTURE","",IF('Database (LECTURE-RES-PRAC)'!C120="","",'Database (LECTURE-RES-PRAC)'!C120))</f>
        <v/>
      </c>
      <c r="D125" s="52"/>
      <c r="E125" s="52"/>
      <c r="F125" s="52"/>
      <c r="G125" s="52"/>
      <c r="H125" s="52"/>
      <c r="I125" s="52"/>
      <c r="J125" s="52"/>
      <c r="K125" s="52"/>
      <c r="L125" s="52"/>
      <c r="M125" s="52"/>
      <c r="N125" s="181" t="str">
        <f aca="false">IF(B125&lt;&gt;"",SUM(D125:M125),"")</f>
        <v/>
      </c>
      <c r="O125" s="52"/>
      <c r="P125" s="52"/>
      <c r="Q125" s="52"/>
      <c r="R125" s="52"/>
      <c r="S125" s="52"/>
      <c r="T125" s="52"/>
      <c r="U125" s="52"/>
      <c r="V125" s="52"/>
      <c r="W125" s="52"/>
      <c r="X125" s="52"/>
      <c r="Y125" s="181" t="str">
        <f aca="false">IF(B125&lt;&gt;"",SUM(O125:X125),"")</f>
        <v/>
      </c>
      <c r="Z125" s="52"/>
      <c r="AA125" s="52"/>
      <c r="AB125" s="52"/>
      <c r="AC125" s="52"/>
      <c r="AD125" s="52"/>
      <c r="AE125" s="52"/>
      <c r="AF125" s="52"/>
      <c r="AG125" s="52"/>
      <c r="AH125" s="52"/>
      <c r="AI125" s="52"/>
      <c r="AJ125" s="182" t="str">
        <f aca="false">IF(B125&lt;&gt;"",SUM(Z125:AI125),"")</f>
        <v/>
      </c>
      <c r="AK125" s="185" t="str">
        <f aca="false">IF(B125&lt;&gt;"",IFERROR(IF((SUMIF(D$20:AI$20, "CLO1", D125:AI125)/AO$6)=0,"",(SUMIF(D$20:AI$20, "CLO1", D125:AI125)/AO$6)),""),"")</f>
        <v/>
      </c>
      <c r="AL125" s="115" t="str">
        <f aca="false">IF(AK125="","",IF(AK125&gt;=B$10,"Y","N"))</f>
        <v/>
      </c>
      <c r="AM125" s="115" t="str">
        <f aca="false">IF(AK125="","",IF(AK125&lt;50%,1,IF(AND(AK125&gt;=50%,AK125&lt;B$10),2,IF(AK125&gt;=B$10,3))))</f>
        <v/>
      </c>
      <c r="AN125" s="185" t="str">
        <f aca="false">IF(B125&lt;&gt;"",IFERROR(IF((SUMIF(D$20:AI$20, "CLO2", D125:AI125)/AO$7)=0,"",(SUMIF(D$20:AI$20, "CLO2", D125:AI125)/AO$7)),""),"")</f>
        <v/>
      </c>
      <c r="AO125" s="115" t="str">
        <f aca="false">IF(AN125="","",IF(AN125&gt;=B$10,"Y","N"))</f>
        <v/>
      </c>
      <c r="AP125" s="115" t="str">
        <f aca="false">IF(AN125="","",IF(AN125&lt;50%,1,IF(AND(AN125&gt;=50%,AN125&lt;B$10),2,IF(AN125&gt;=B$10,3))))</f>
        <v/>
      </c>
      <c r="AQ125" s="185" t="str">
        <f aca="false">IF(B125&lt;&gt;"",IFERROR(IF((SUMIF(D$20:AI$20, "CLO3", D125:AI125)/AO$8)=0,"",(SUMIF(D$20:AI$20, "CLO3", D125:AI125)/AO$8)),""),"")</f>
        <v/>
      </c>
      <c r="AR125" s="115" t="str">
        <f aca="false">IF(AQ125="","",IF(AQ125&gt;=B$10,"Y","N"))</f>
        <v/>
      </c>
      <c r="AS125" s="115" t="str">
        <f aca="false">IF(AQ125="","",IF(AQ125&lt;50%,1,IF(AND(AQ125&gt;=50%,AQ125&lt;B$10),2,IF(AQ125&gt;=B$10,3))))</f>
        <v/>
      </c>
      <c r="AT125" s="185" t="str">
        <f aca="false">IF(B125&lt;&gt;"",IFERROR(IF((SUMIF(D$20:AI$20, "CLO4", D125:AI125)/AO$9)=0,"",(SUMIF(D$20:AI$20, "CLO4", D125:AI125)/AO$9)),""),"")</f>
        <v/>
      </c>
      <c r="AU125" s="115" t="str">
        <f aca="false">IF(AT125="","",IF(AT125&gt;=B$10,"Y","N"))</f>
        <v/>
      </c>
      <c r="AV125" s="115" t="str">
        <f aca="false">IF(AT125="","",IF(AT125&lt;50%,1,IF(AND(AT125&gt;=50%,AT125&lt;B$10),2,IF(AT125&gt;=B$10,3))))</f>
        <v/>
      </c>
      <c r="AW125" s="185" t="str">
        <f aca="false">IF(B125&lt;&gt;"",IFERROR(IF((SUMIF(D$20:AI$20, "CLO5", D125:AI125)/AO$10)=0,"",(SUMIF(D$20:AI$20, "CLO5", D125:AI125)/AO$10)),""),"")</f>
        <v/>
      </c>
      <c r="AX125" s="115" t="str">
        <f aca="false">IF(AW125="","",IF(AW125&gt;=B$10,"Y","N"))</f>
        <v/>
      </c>
      <c r="AY125" s="115" t="str">
        <f aca="false">IF(AW125="","",IF(AW125&lt;50%,1,IF(AND(AW125&gt;=50%,AW125&lt;B$10),2,IF(AW125&gt;=B$10,3))))</f>
        <v/>
      </c>
      <c r="AZ125" s="114" t="str">
        <f aca="false">IF(B125&lt;&gt;"",IFERROR(IF((SUMIF(D$20:AI$20, "CLO6", D125:AI125)/AO$11)=0,"",(SUMIF(D$20:AI$20, "CLO6", D125:AI125)/AO$11)),""),"")</f>
        <v/>
      </c>
      <c r="BA125" s="115" t="str">
        <f aca="false">IF(AZ125="","",IF(AZ125&gt;=B$10,"Y","N"))</f>
        <v/>
      </c>
      <c r="BB125" s="115" t="str">
        <f aca="false">IF(BA125="","",IF(BA125&lt;50%,1,IF(AND(BA125&gt;=50%,BA125&lt;B$10),2,IF(BA125&gt;=B$10,3))))</f>
        <v/>
      </c>
      <c r="BC125" s="114" t="str">
        <f aca="false">IF(B125&lt;&gt;"",IFERROR(IF((SUMIF(D$20:AI$20, "CLO7", D125:AI125)/AO$12)=0,"",(SUMIF(D$20:AI$20, "CLO7", D125:AI125)/AO$12)),""),"")</f>
        <v/>
      </c>
      <c r="BD125" s="115" t="str">
        <f aca="false">IF(BC125="","",IF(BC125&gt;=B$10,"Y","N"))</f>
        <v/>
      </c>
      <c r="BE125" s="115" t="str">
        <f aca="false">IF(BD125="","",IF(BD125&lt;50%,1,IF(AND(BD125&gt;=50%,BD125&lt;B$10),2,IF(BD125&gt;=B$10,3))))</f>
        <v/>
      </c>
      <c r="BF125" s="114" t="str">
        <f aca="false">IF(B125&lt;&gt;"",IFERROR(IF((SUMIF(D$20:AI$20, "CLO8", D125:AI125)/AO$13)=0,"",(SUMIF(D$20:AI$20, "CLO8", D125:AI125)/AO$13)),""),"")</f>
        <v/>
      </c>
      <c r="BG125" s="115" t="str">
        <f aca="false">IF(BF125="","",IF(BF125&gt;=B$10,"Y","N"))</f>
        <v/>
      </c>
      <c r="BH125" s="115" t="str">
        <f aca="false">IF(BG125="","",IF(BG125&lt;50%,1,IF(AND(BG125&gt;=50%,BG125&lt;B$10),2,IF(BG125&gt;=B$10,3))))</f>
        <v/>
      </c>
      <c r="BI125" s="114" t="str">
        <f aca="false">IF(B125&lt;&gt;"",IFERROR(IF((SUMIF(D$20:AI$20, "CLO9", D125:AI125)/AO$14)=0,"",(SUMIF(D$20:AI$20, "CLO9", D125:AI125)/AO$14)),""),"")</f>
        <v/>
      </c>
      <c r="BJ125" s="115" t="str">
        <f aca="false">IF(BI125="","",IF(BI125&gt;=B$10,"Y","N"))</f>
        <v/>
      </c>
      <c r="BK125" s="115" t="str">
        <f aca="false">IF(BJ125="","",IF(BJ125&lt;50%,1,IF(AND(BJ125&gt;=50%,BJ125&lt;B$10),2,IF(BJ125&gt;=B$10,3))))</f>
        <v/>
      </c>
      <c r="BL125" s="114" t="str">
        <f aca="false">IF(B125&lt;&gt;"",IFERROR(IF((SUMIF(D$20:AI$20,"CLO10",D125:AI125)/AO$15)=0,"",(SUMIF(D$20:AI$20,"CLO10",D125:AI125)/AO$15)),""),"")</f>
        <v/>
      </c>
      <c r="BM125" s="115" t="str">
        <f aca="false">IF(BL125="","",IF(BL125&gt;=B$10,"Y","N"))</f>
        <v/>
      </c>
      <c r="BN125" s="115" t="str">
        <f aca="false">IF(BM125="","",IF(BM125&lt;50%,1,IF(AND(BM125&gt;=50%,BM125&lt;B$10),2,IF(BM125&gt;=B$10,3))))</f>
        <v/>
      </c>
    </row>
    <row r="126" customFormat="false" ht="15.75" hidden="false" customHeight="true" outlineLevel="0" collapsed="false">
      <c r="A126" s="184" t="str">
        <f aca="false">IF(A$6="LECTURE","",IF('Database (LECTURE-RES-PRAC)'!A121="","",'Database (LECTURE-RES-PRAC)'!A121))</f>
        <v/>
      </c>
      <c r="B126" s="184" t="str">
        <f aca="false">IF(B$6="LECTURE","",IF('Database (LECTURE-RES-PRAC)'!B121="","",'Database (LECTURE-RES-PRAC)'!B121))</f>
        <v/>
      </c>
      <c r="C126" s="184" t="str">
        <f aca="false">IF(C$6="LECTURE","",IF('Database (LECTURE-RES-PRAC)'!C121="","",'Database (LECTURE-RES-PRAC)'!C121))</f>
        <v/>
      </c>
      <c r="D126" s="52"/>
      <c r="E126" s="52"/>
      <c r="F126" s="52"/>
      <c r="G126" s="52"/>
      <c r="H126" s="52"/>
      <c r="I126" s="52"/>
      <c r="J126" s="52"/>
      <c r="K126" s="52"/>
      <c r="L126" s="52"/>
      <c r="M126" s="52"/>
      <c r="N126" s="181" t="str">
        <f aca="false">IF(B126&lt;&gt;"",SUM(D126:M126),"")</f>
        <v/>
      </c>
      <c r="O126" s="52"/>
      <c r="P126" s="52"/>
      <c r="Q126" s="52"/>
      <c r="R126" s="52"/>
      <c r="S126" s="52"/>
      <c r="T126" s="52"/>
      <c r="U126" s="52"/>
      <c r="V126" s="52"/>
      <c r="W126" s="52"/>
      <c r="X126" s="52"/>
      <c r="Y126" s="181" t="str">
        <f aca="false">IF(B126&lt;&gt;"",SUM(O126:X126),"")</f>
        <v/>
      </c>
      <c r="Z126" s="52"/>
      <c r="AA126" s="52"/>
      <c r="AB126" s="52"/>
      <c r="AC126" s="52"/>
      <c r="AD126" s="52"/>
      <c r="AE126" s="52"/>
      <c r="AF126" s="52"/>
      <c r="AG126" s="52"/>
      <c r="AH126" s="52"/>
      <c r="AI126" s="52"/>
      <c r="AJ126" s="182" t="str">
        <f aca="false">IF(B126&lt;&gt;"",SUM(Z126:AI126),"")</f>
        <v/>
      </c>
      <c r="AK126" s="185" t="str">
        <f aca="false">IF(B126&lt;&gt;"",IFERROR(IF((SUMIF(D$20:AI$20, "CLO1", D126:AI126)/AO$6)=0,"",(SUMIF(D$20:AI$20, "CLO1", D126:AI126)/AO$6)),""),"")</f>
        <v/>
      </c>
      <c r="AL126" s="115" t="str">
        <f aca="false">IF(AK126="","",IF(AK126&gt;=B$10,"Y","N"))</f>
        <v/>
      </c>
      <c r="AM126" s="115" t="str">
        <f aca="false">IF(AK126="","",IF(AK126&lt;50%,1,IF(AND(AK126&gt;=50%,AK126&lt;B$10),2,IF(AK126&gt;=B$10,3))))</f>
        <v/>
      </c>
      <c r="AN126" s="185" t="str">
        <f aca="false">IF(B126&lt;&gt;"",IFERROR(IF((SUMIF(D$20:AI$20, "CLO2", D126:AI126)/AO$7)=0,"",(SUMIF(D$20:AI$20, "CLO2", D126:AI126)/AO$7)),""),"")</f>
        <v/>
      </c>
      <c r="AO126" s="115" t="str">
        <f aca="false">IF(AN126="","",IF(AN126&gt;=B$10,"Y","N"))</f>
        <v/>
      </c>
      <c r="AP126" s="115" t="str">
        <f aca="false">IF(AN126="","",IF(AN126&lt;50%,1,IF(AND(AN126&gt;=50%,AN126&lt;B$10),2,IF(AN126&gt;=B$10,3))))</f>
        <v/>
      </c>
      <c r="AQ126" s="185" t="str">
        <f aca="false">IF(B126&lt;&gt;"",IFERROR(IF((SUMIF(D$20:AI$20, "CLO3", D126:AI126)/AO$8)=0,"",(SUMIF(D$20:AI$20, "CLO3", D126:AI126)/AO$8)),""),"")</f>
        <v/>
      </c>
      <c r="AR126" s="115" t="str">
        <f aca="false">IF(AQ126="","",IF(AQ126&gt;=B$10,"Y","N"))</f>
        <v/>
      </c>
      <c r="AS126" s="115" t="str">
        <f aca="false">IF(AQ126="","",IF(AQ126&lt;50%,1,IF(AND(AQ126&gt;=50%,AQ126&lt;B$10),2,IF(AQ126&gt;=B$10,3))))</f>
        <v/>
      </c>
      <c r="AT126" s="185" t="str">
        <f aca="false">IF(B126&lt;&gt;"",IFERROR(IF((SUMIF(D$20:AI$20, "CLO4", D126:AI126)/AO$9)=0,"",(SUMIF(D$20:AI$20, "CLO4", D126:AI126)/AO$9)),""),"")</f>
        <v/>
      </c>
      <c r="AU126" s="115" t="str">
        <f aca="false">IF(AT126="","",IF(AT126&gt;=B$10,"Y","N"))</f>
        <v/>
      </c>
      <c r="AV126" s="115" t="str">
        <f aca="false">IF(AT126="","",IF(AT126&lt;50%,1,IF(AND(AT126&gt;=50%,AT126&lt;B$10),2,IF(AT126&gt;=B$10,3))))</f>
        <v/>
      </c>
      <c r="AW126" s="185" t="str">
        <f aca="false">IF(B126&lt;&gt;"",IFERROR(IF((SUMIF(D$20:AI$20, "CLO5", D126:AI126)/AO$10)=0,"",(SUMIF(D$20:AI$20, "CLO5", D126:AI126)/AO$10)),""),"")</f>
        <v/>
      </c>
      <c r="AX126" s="115" t="str">
        <f aca="false">IF(AW126="","",IF(AW126&gt;=B$10,"Y","N"))</f>
        <v/>
      </c>
      <c r="AY126" s="115" t="str">
        <f aca="false">IF(AW126="","",IF(AW126&lt;50%,1,IF(AND(AW126&gt;=50%,AW126&lt;B$10),2,IF(AW126&gt;=B$10,3))))</f>
        <v/>
      </c>
      <c r="AZ126" s="114" t="str">
        <f aca="false">IF(B126&lt;&gt;"",IFERROR(IF((SUMIF(D$20:AI$20, "CLO6", D126:AI126)/AO$11)=0,"",(SUMIF(D$20:AI$20, "CLO6", D126:AI126)/AO$11)),""),"")</f>
        <v/>
      </c>
      <c r="BA126" s="115" t="str">
        <f aca="false">IF(AZ126="","",IF(AZ126&gt;=B$10,"Y","N"))</f>
        <v/>
      </c>
      <c r="BB126" s="115" t="str">
        <f aca="false">IF(BA126="","",IF(BA126&lt;50%,1,IF(AND(BA126&gt;=50%,BA126&lt;B$10),2,IF(BA126&gt;=B$10,3))))</f>
        <v/>
      </c>
      <c r="BC126" s="114" t="str">
        <f aca="false">IF(B126&lt;&gt;"",IFERROR(IF((SUMIF(D$20:AI$20, "CLO7", D126:AI126)/AO$12)=0,"",(SUMIF(D$20:AI$20, "CLO7", D126:AI126)/AO$12)),""),"")</f>
        <v/>
      </c>
      <c r="BD126" s="115" t="str">
        <f aca="false">IF(BC126="","",IF(BC126&gt;=B$10,"Y","N"))</f>
        <v/>
      </c>
      <c r="BE126" s="115" t="str">
        <f aca="false">IF(BD126="","",IF(BD126&lt;50%,1,IF(AND(BD126&gt;=50%,BD126&lt;B$10),2,IF(BD126&gt;=B$10,3))))</f>
        <v/>
      </c>
      <c r="BF126" s="114" t="str">
        <f aca="false">IF(B126&lt;&gt;"",IFERROR(IF((SUMIF(D$20:AI$20, "CLO8", D126:AI126)/AO$13)=0,"",(SUMIF(D$20:AI$20, "CLO8", D126:AI126)/AO$13)),""),"")</f>
        <v/>
      </c>
      <c r="BG126" s="115" t="str">
        <f aca="false">IF(BF126="","",IF(BF126&gt;=B$10,"Y","N"))</f>
        <v/>
      </c>
      <c r="BH126" s="115" t="str">
        <f aca="false">IF(BG126="","",IF(BG126&lt;50%,1,IF(AND(BG126&gt;=50%,BG126&lt;B$10),2,IF(BG126&gt;=B$10,3))))</f>
        <v/>
      </c>
      <c r="BI126" s="114" t="str">
        <f aca="false">IF(B126&lt;&gt;"",IFERROR(IF((SUMIF(D$20:AI$20, "CLO9", D126:AI126)/AO$14)=0,"",(SUMIF(D$20:AI$20, "CLO9", D126:AI126)/AO$14)),""),"")</f>
        <v/>
      </c>
      <c r="BJ126" s="115" t="str">
        <f aca="false">IF(BI126="","",IF(BI126&gt;=B$10,"Y","N"))</f>
        <v/>
      </c>
      <c r="BK126" s="115" t="str">
        <f aca="false">IF(BJ126="","",IF(BJ126&lt;50%,1,IF(AND(BJ126&gt;=50%,BJ126&lt;B$10),2,IF(BJ126&gt;=B$10,3))))</f>
        <v/>
      </c>
      <c r="BL126" s="114" t="str">
        <f aca="false">IF(B126&lt;&gt;"",IFERROR(IF((SUMIF(D$20:AI$20,"CLO10",D126:AI126)/AO$15)=0,"",(SUMIF(D$20:AI$20,"CLO10",D126:AI126)/AO$15)),""),"")</f>
        <v/>
      </c>
      <c r="BM126" s="115" t="str">
        <f aca="false">IF(BL126="","",IF(BL126&gt;=B$10,"Y","N"))</f>
        <v/>
      </c>
      <c r="BN126" s="115" t="str">
        <f aca="false">IF(BM126="","",IF(BM126&lt;50%,1,IF(AND(BM126&gt;=50%,BM126&lt;B$10),2,IF(BM126&gt;=B$10,3))))</f>
        <v/>
      </c>
    </row>
    <row r="127" customFormat="false" ht="15.75" hidden="false" customHeight="true" outlineLevel="0" collapsed="false">
      <c r="A127" s="184" t="str">
        <f aca="false">IF(A$6="LECTURE","",IF('Database (LECTURE-RES-PRAC)'!A122="","",'Database (LECTURE-RES-PRAC)'!A122))</f>
        <v/>
      </c>
      <c r="B127" s="184" t="str">
        <f aca="false">IF(B$6="LECTURE","",IF('Database (LECTURE-RES-PRAC)'!B122="","",'Database (LECTURE-RES-PRAC)'!B122))</f>
        <v/>
      </c>
      <c r="C127" s="184" t="str">
        <f aca="false">IF(C$6="LECTURE","",IF('Database (LECTURE-RES-PRAC)'!C122="","",'Database (LECTURE-RES-PRAC)'!C122))</f>
        <v/>
      </c>
      <c r="D127" s="52"/>
      <c r="E127" s="52"/>
      <c r="F127" s="52"/>
      <c r="G127" s="52"/>
      <c r="H127" s="52"/>
      <c r="I127" s="52"/>
      <c r="J127" s="52"/>
      <c r="K127" s="52"/>
      <c r="L127" s="52"/>
      <c r="M127" s="52"/>
      <c r="N127" s="181" t="str">
        <f aca="false">IF(B127&lt;&gt;"",SUM(D127:M127),"")</f>
        <v/>
      </c>
      <c r="O127" s="52"/>
      <c r="P127" s="52"/>
      <c r="Q127" s="52"/>
      <c r="R127" s="52"/>
      <c r="S127" s="52"/>
      <c r="T127" s="52"/>
      <c r="U127" s="52"/>
      <c r="V127" s="52"/>
      <c r="W127" s="52"/>
      <c r="X127" s="52"/>
      <c r="Y127" s="181" t="str">
        <f aca="false">IF(B127&lt;&gt;"",SUM(O127:X127),"")</f>
        <v/>
      </c>
      <c r="Z127" s="52"/>
      <c r="AA127" s="52"/>
      <c r="AB127" s="52"/>
      <c r="AC127" s="52"/>
      <c r="AD127" s="52"/>
      <c r="AE127" s="52"/>
      <c r="AF127" s="52"/>
      <c r="AG127" s="52"/>
      <c r="AH127" s="52"/>
      <c r="AI127" s="52"/>
      <c r="AJ127" s="182" t="str">
        <f aca="false">IF(B127&lt;&gt;"",SUM(Z127:AI127),"")</f>
        <v/>
      </c>
      <c r="AK127" s="185" t="str">
        <f aca="false">IF(B127&lt;&gt;"",IFERROR(IF((SUMIF(D$20:AI$20, "CLO1", D127:AI127)/AO$6)=0,"",(SUMIF(D$20:AI$20, "CLO1", D127:AI127)/AO$6)),""),"")</f>
        <v/>
      </c>
      <c r="AL127" s="115" t="str">
        <f aca="false">IF(AK127="","",IF(AK127&gt;=B$10,"Y","N"))</f>
        <v/>
      </c>
      <c r="AM127" s="115" t="str">
        <f aca="false">IF(AK127="","",IF(AK127&lt;50%,1,IF(AND(AK127&gt;=50%,AK127&lt;B$10),2,IF(AK127&gt;=B$10,3))))</f>
        <v/>
      </c>
      <c r="AN127" s="185" t="str">
        <f aca="false">IF(B127&lt;&gt;"",IFERROR(IF((SUMIF(D$20:AI$20, "CLO2", D127:AI127)/AO$7)=0,"",(SUMIF(D$20:AI$20, "CLO2", D127:AI127)/AO$7)),""),"")</f>
        <v/>
      </c>
      <c r="AO127" s="115" t="str">
        <f aca="false">IF(AN127="","",IF(AN127&gt;=B$10,"Y","N"))</f>
        <v/>
      </c>
      <c r="AP127" s="115" t="str">
        <f aca="false">IF(AN127="","",IF(AN127&lt;50%,1,IF(AND(AN127&gt;=50%,AN127&lt;B$10),2,IF(AN127&gt;=B$10,3))))</f>
        <v/>
      </c>
      <c r="AQ127" s="185" t="str">
        <f aca="false">IF(B127&lt;&gt;"",IFERROR(IF((SUMIF(D$20:AI$20, "CLO3", D127:AI127)/AO$8)=0,"",(SUMIF(D$20:AI$20, "CLO3", D127:AI127)/AO$8)),""),"")</f>
        <v/>
      </c>
      <c r="AR127" s="115" t="str">
        <f aca="false">IF(AQ127="","",IF(AQ127&gt;=B$10,"Y","N"))</f>
        <v/>
      </c>
      <c r="AS127" s="115" t="str">
        <f aca="false">IF(AQ127="","",IF(AQ127&lt;50%,1,IF(AND(AQ127&gt;=50%,AQ127&lt;B$10),2,IF(AQ127&gt;=B$10,3))))</f>
        <v/>
      </c>
      <c r="AT127" s="185" t="str">
        <f aca="false">IF(B127&lt;&gt;"",IFERROR(IF((SUMIF(D$20:AI$20, "CLO4", D127:AI127)/AO$9)=0,"",(SUMIF(D$20:AI$20, "CLO4", D127:AI127)/AO$9)),""),"")</f>
        <v/>
      </c>
      <c r="AU127" s="115" t="str">
        <f aca="false">IF(AT127="","",IF(AT127&gt;=B$10,"Y","N"))</f>
        <v/>
      </c>
      <c r="AV127" s="115" t="str">
        <f aca="false">IF(AT127="","",IF(AT127&lt;50%,1,IF(AND(AT127&gt;=50%,AT127&lt;B$10),2,IF(AT127&gt;=B$10,3))))</f>
        <v/>
      </c>
      <c r="AW127" s="185" t="str">
        <f aca="false">IF(B127&lt;&gt;"",IFERROR(IF((SUMIF(D$20:AI$20, "CLO5", D127:AI127)/AO$10)=0,"",(SUMIF(D$20:AI$20, "CLO5", D127:AI127)/AO$10)),""),"")</f>
        <v/>
      </c>
      <c r="AX127" s="115" t="str">
        <f aca="false">IF(AW127="","",IF(AW127&gt;=B$10,"Y","N"))</f>
        <v/>
      </c>
      <c r="AY127" s="115" t="str">
        <f aca="false">IF(AW127="","",IF(AW127&lt;50%,1,IF(AND(AW127&gt;=50%,AW127&lt;B$10),2,IF(AW127&gt;=B$10,3))))</f>
        <v/>
      </c>
      <c r="AZ127" s="114" t="str">
        <f aca="false">IF(B127&lt;&gt;"",IFERROR(IF((SUMIF(D$20:AI$20, "CLO6", D127:AI127)/AO$11)=0,"",(SUMIF(D$20:AI$20, "CLO6", D127:AI127)/AO$11)),""),"")</f>
        <v/>
      </c>
      <c r="BA127" s="115" t="str">
        <f aca="false">IF(AZ127="","",IF(AZ127&gt;=B$10,"Y","N"))</f>
        <v/>
      </c>
      <c r="BB127" s="115" t="str">
        <f aca="false">IF(BA127="","",IF(BA127&lt;50%,1,IF(AND(BA127&gt;=50%,BA127&lt;B$10),2,IF(BA127&gt;=B$10,3))))</f>
        <v/>
      </c>
      <c r="BC127" s="114" t="str">
        <f aca="false">IF(B127&lt;&gt;"",IFERROR(IF((SUMIF(D$20:AI$20, "CLO7", D127:AI127)/AO$12)=0,"",(SUMIF(D$20:AI$20, "CLO7", D127:AI127)/AO$12)),""),"")</f>
        <v/>
      </c>
      <c r="BD127" s="115" t="str">
        <f aca="false">IF(BC127="","",IF(BC127&gt;=B$10,"Y","N"))</f>
        <v/>
      </c>
      <c r="BE127" s="115" t="str">
        <f aca="false">IF(BD127="","",IF(BD127&lt;50%,1,IF(AND(BD127&gt;=50%,BD127&lt;B$10),2,IF(BD127&gt;=B$10,3))))</f>
        <v/>
      </c>
      <c r="BF127" s="114" t="str">
        <f aca="false">IF(B127&lt;&gt;"",IFERROR(IF((SUMIF(D$20:AI$20, "CLO8", D127:AI127)/AO$13)=0,"",(SUMIF(D$20:AI$20, "CLO8", D127:AI127)/AO$13)),""),"")</f>
        <v/>
      </c>
      <c r="BG127" s="115" t="str">
        <f aca="false">IF(BF127="","",IF(BF127&gt;=B$10,"Y","N"))</f>
        <v/>
      </c>
      <c r="BH127" s="115" t="str">
        <f aca="false">IF(BG127="","",IF(BG127&lt;50%,1,IF(AND(BG127&gt;=50%,BG127&lt;B$10),2,IF(BG127&gt;=B$10,3))))</f>
        <v/>
      </c>
      <c r="BI127" s="114" t="str">
        <f aca="false">IF(B127&lt;&gt;"",IFERROR(IF((SUMIF(D$20:AI$20, "CLO9", D127:AI127)/AO$14)=0,"",(SUMIF(D$20:AI$20, "CLO9", D127:AI127)/AO$14)),""),"")</f>
        <v/>
      </c>
      <c r="BJ127" s="115" t="str">
        <f aca="false">IF(BI127="","",IF(BI127&gt;=B$10,"Y","N"))</f>
        <v/>
      </c>
      <c r="BK127" s="115" t="str">
        <f aca="false">IF(BJ127="","",IF(BJ127&lt;50%,1,IF(AND(BJ127&gt;=50%,BJ127&lt;B$10),2,IF(BJ127&gt;=B$10,3))))</f>
        <v/>
      </c>
      <c r="BL127" s="114" t="str">
        <f aca="false">IF(B127&lt;&gt;"",IFERROR(IF((SUMIF(D$20:AI$20,"CLO10",D127:AI127)/AO$15)=0,"",(SUMIF(D$20:AI$20,"CLO10",D127:AI127)/AO$15)),""),"")</f>
        <v/>
      </c>
      <c r="BM127" s="115" t="str">
        <f aca="false">IF(BL127="","",IF(BL127&gt;=B$10,"Y","N"))</f>
        <v/>
      </c>
      <c r="BN127" s="115" t="str">
        <f aca="false">IF(BM127="","",IF(BM127&lt;50%,1,IF(AND(BM127&gt;=50%,BM127&lt;B$10),2,IF(BM127&gt;=B$10,3))))</f>
        <v/>
      </c>
    </row>
    <row r="128" customFormat="false" ht="15.75" hidden="false" customHeight="true" outlineLevel="0" collapsed="false">
      <c r="A128" s="184" t="str">
        <f aca="false">IF(A$6="LECTURE","",IF('Database (LECTURE-RES-PRAC)'!A123="","",'Database (LECTURE-RES-PRAC)'!A123))</f>
        <v/>
      </c>
      <c r="B128" s="184" t="str">
        <f aca="false">IF(B$6="LECTURE","",IF('Database (LECTURE-RES-PRAC)'!B123="","",'Database (LECTURE-RES-PRAC)'!B123))</f>
        <v/>
      </c>
      <c r="C128" s="184" t="str">
        <f aca="false">IF(C$6="LECTURE","",IF('Database (LECTURE-RES-PRAC)'!C123="","",'Database (LECTURE-RES-PRAC)'!C123))</f>
        <v/>
      </c>
      <c r="D128" s="52"/>
      <c r="E128" s="52"/>
      <c r="F128" s="52"/>
      <c r="G128" s="52"/>
      <c r="H128" s="52"/>
      <c r="I128" s="52"/>
      <c r="J128" s="52"/>
      <c r="K128" s="52"/>
      <c r="L128" s="52"/>
      <c r="M128" s="52"/>
      <c r="N128" s="181" t="str">
        <f aca="false">IF(B128&lt;&gt;"",SUM(D128:M128),"")</f>
        <v/>
      </c>
      <c r="O128" s="52"/>
      <c r="P128" s="52"/>
      <c r="Q128" s="52"/>
      <c r="R128" s="52"/>
      <c r="S128" s="52"/>
      <c r="T128" s="52"/>
      <c r="U128" s="52"/>
      <c r="V128" s="52"/>
      <c r="W128" s="52"/>
      <c r="X128" s="52"/>
      <c r="Y128" s="181" t="str">
        <f aca="false">IF(B128&lt;&gt;"",SUM(O128:X128),"")</f>
        <v/>
      </c>
      <c r="Z128" s="52"/>
      <c r="AA128" s="52"/>
      <c r="AB128" s="52"/>
      <c r="AC128" s="52"/>
      <c r="AD128" s="52"/>
      <c r="AE128" s="52"/>
      <c r="AF128" s="52"/>
      <c r="AG128" s="52"/>
      <c r="AH128" s="52"/>
      <c r="AI128" s="52"/>
      <c r="AJ128" s="182" t="str">
        <f aca="false">IF(B128&lt;&gt;"",SUM(Z128:AI128),"")</f>
        <v/>
      </c>
      <c r="AK128" s="185" t="str">
        <f aca="false">IF(B128&lt;&gt;"",IFERROR(IF((SUMIF(D$20:AI$20, "CLO1", D128:AI128)/AO$6)=0,"",(SUMIF(D$20:AI$20, "CLO1", D128:AI128)/AO$6)),""),"")</f>
        <v/>
      </c>
      <c r="AL128" s="115" t="str">
        <f aca="false">IF(AK128="","",IF(AK128&gt;=B$10,"Y","N"))</f>
        <v/>
      </c>
      <c r="AM128" s="115" t="str">
        <f aca="false">IF(AK128="","",IF(AK128&lt;50%,1,IF(AND(AK128&gt;=50%,AK128&lt;B$10),2,IF(AK128&gt;=B$10,3))))</f>
        <v/>
      </c>
      <c r="AN128" s="185" t="str">
        <f aca="false">IF(B128&lt;&gt;"",IFERROR(IF((SUMIF(D$20:AI$20, "CLO2", D128:AI128)/AO$7)=0,"",(SUMIF(D$20:AI$20, "CLO2", D128:AI128)/AO$7)),""),"")</f>
        <v/>
      </c>
      <c r="AO128" s="115" t="str">
        <f aca="false">IF(AN128="","",IF(AN128&gt;=B$10,"Y","N"))</f>
        <v/>
      </c>
      <c r="AP128" s="115" t="str">
        <f aca="false">IF(AN128="","",IF(AN128&lt;50%,1,IF(AND(AN128&gt;=50%,AN128&lt;B$10),2,IF(AN128&gt;=B$10,3))))</f>
        <v/>
      </c>
      <c r="AQ128" s="185" t="str">
        <f aca="false">IF(B128&lt;&gt;"",IFERROR(IF((SUMIF(D$20:AI$20, "CLO3", D128:AI128)/AO$8)=0,"",(SUMIF(D$20:AI$20, "CLO3", D128:AI128)/AO$8)),""),"")</f>
        <v/>
      </c>
      <c r="AR128" s="115" t="str">
        <f aca="false">IF(AQ128="","",IF(AQ128&gt;=B$10,"Y","N"))</f>
        <v/>
      </c>
      <c r="AS128" s="115" t="str">
        <f aca="false">IF(AQ128="","",IF(AQ128&lt;50%,1,IF(AND(AQ128&gt;=50%,AQ128&lt;B$10),2,IF(AQ128&gt;=B$10,3))))</f>
        <v/>
      </c>
      <c r="AT128" s="185" t="str">
        <f aca="false">IF(B128&lt;&gt;"",IFERROR(IF((SUMIF(D$20:AI$20, "CLO4", D128:AI128)/AO$9)=0,"",(SUMIF(D$20:AI$20, "CLO4", D128:AI128)/AO$9)),""),"")</f>
        <v/>
      </c>
      <c r="AU128" s="115" t="str">
        <f aca="false">IF(AT128="","",IF(AT128&gt;=B$10,"Y","N"))</f>
        <v/>
      </c>
      <c r="AV128" s="115" t="str">
        <f aca="false">IF(AT128="","",IF(AT128&lt;50%,1,IF(AND(AT128&gt;=50%,AT128&lt;B$10),2,IF(AT128&gt;=B$10,3))))</f>
        <v/>
      </c>
      <c r="AW128" s="185" t="str">
        <f aca="false">IF(B128&lt;&gt;"",IFERROR(IF((SUMIF(D$20:AI$20, "CLO5", D128:AI128)/AO$10)=0,"",(SUMIF(D$20:AI$20, "CLO5", D128:AI128)/AO$10)),""),"")</f>
        <v/>
      </c>
      <c r="AX128" s="115" t="str">
        <f aca="false">IF(AW128="","",IF(AW128&gt;=B$10,"Y","N"))</f>
        <v/>
      </c>
      <c r="AY128" s="115" t="str">
        <f aca="false">IF(AW128="","",IF(AW128&lt;50%,1,IF(AND(AW128&gt;=50%,AW128&lt;B$10),2,IF(AW128&gt;=B$10,3))))</f>
        <v/>
      </c>
      <c r="AZ128" s="114" t="str">
        <f aca="false">IF(B128&lt;&gt;"",IFERROR(IF((SUMIF(D$20:AI$20, "CLO6", D128:AI128)/AO$11)=0,"",(SUMIF(D$20:AI$20, "CLO6", D128:AI128)/AO$11)),""),"")</f>
        <v/>
      </c>
      <c r="BA128" s="115" t="str">
        <f aca="false">IF(AZ128="","",IF(AZ128&gt;=B$10,"Y","N"))</f>
        <v/>
      </c>
      <c r="BB128" s="115" t="str">
        <f aca="false">IF(BA128="","",IF(BA128&lt;50%,1,IF(AND(BA128&gt;=50%,BA128&lt;B$10),2,IF(BA128&gt;=B$10,3))))</f>
        <v/>
      </c>
      <c r="BC128" s="114" t="str">
        <f aca="false">IF(B128&lt;&gt;"",IFERROR(IF((SUMIF(D$20:AI$20, "CLO7", D128:AI128)/AO$12)=0,"",(SUMIF(D$20:AI$20, "CLO7", D128:AI128)/AO$12)),""),"")</f>
        <v/>
      </c>
      <c r="BD128" s="115" t="str">
        <f aca="false">IF(BC128="","",IF(BC128&gt;=B$10,"Y","N"))</f>
        <v/>
      </c>
      <c r="BE128" s="115" t="str">
        <f aca="false">IF(BD128="","",IF(BD128&lt;50%,1,IF(AND(BD128&gt;=50%,BD128&lt;B$10),2,IF(BD128&gt;=B$10,3))))</f>
        <v/>
      </c>
      <c r="BF128" s="114" t="str">
        <f aca="false">IF(B128&lt;&gt;"",IFERROR(IF((SUMIF(D$20:AI$20, "CLO8", D128:AI128)/AO$13)=0,"",(SUMIF(D$20:AI$20, "CLO8", D128:AI128)/AO$13)),""),"")</f>
        <v/>
      </c>
      <c r="BG128" s="115" t="str">
        <f aca="false">IF(BF128="","",IF(BF128&gt;=B$10,"Y","N"))</f>
        <v/>
      </c>
      <c r="BH128" s="115" t="str">
        <f aca="false">IF(BG128="","",IF(BG128&lt;50%,1,IF(AND(BG128&gt;=50%,BG128&lt;B$10),2,IF(BG128&gt;=B$10,3))))</f>
        <v/>
      </c>
      <c r="BI128" s="114" t="str">
        <f aca="false">IF(B128&lt;&gt;"",IFERROR(IF((SUMIF(D$20:AI$20, "CLO9", D128:AI128)/AO$14)=0,"",(SUMIF(D$20:AI$20, "CLO9", D128:AI128)/AO$14)),""),"")</f>
        <v/>
      </c>
      <c r="BJ128" s="115" t="str">
        <f aca="false">IF(BI128="","",IF(BI128&gt;=B$10,"Y","N"))</f>
        <v/>
      </c>
      <c r="BK128" s="115" t="str">
        <f aca="false">IF(BJ128="","",IF(BJ128&lt;50%,1,IF(AND(BJ128&gt;=50%,BJ128&lt;B$10),2,IF(BJ128&gt;=B$10,3))))</f>
        <v/>
      </c>
      <c r="BL128" s="114" t="str">
        <f aca="false">IF(B128&lt;&gt;"",IFERROR(IF((SUMIF(D$20:AI$20,"CLO10",D128:AI128)/AO$15)=0,"",(SUMIF(D$20:AI$20,"CLO10",D128:AI128)/AO$15)),""),"")</f>
        <v/>
      </c>
      <c r="BM128" s="115" t="str">
        <f aca="false">IF(BL128="","",IF(BL128&gt;=B$10,"Y","N"))</f>
        <v/>
      </c>
      <c r="BN128" s="115" t="str">
        <f aca="false">IF(BM128="","",IF(BM128&lt;50%,1,IF(AND(BM128&gt;=50%,BM128&lt;B$10),2,IF(BM128&gt;=B$10,3))))</f>
        <v/>
      </c>
    </row>
    <row r="129" customFormat="false" ht="15.75" hidden="false" customHeight="true" outlineLevel="0" collapsed="false">
      <c r="A129" s="184" t="str">
        <f aca="false">IF(A$6="LECTURE","",IF('Database (LECTURE-RES-PRAC)'!A124="","",'Database (LECTURE-RES-PRAC)'!A124))</f>
        <v/>
      </c>
      <c r="B129" s="184" t="str">
        <f aca="false">IF(B$6="LECTURE","",IF('Database (LECTURE-RES-PRAC)'!B124="","",'Database (LECTURE-RES-PRAC)'!B124))</f>
        <v/>
      </c>
      <c r="C129" s="184" t="str">
        <f aca="false">IF(C$6="LECTURE","",IF('Database (LECTURE-RES-PRAC)'!C124="","",'Database (LECTURE-RES-PRAC)'!C124))</f>
        <v/>
      </c>
      <c r="D129" s="52"/>
      <c r="E129" s="52"/>
      <c r="F129" s="52"/>
      <c r="G129" s="52"/>
      <c r="H129" s="52"/>
      <c r="I129" s="52"/>
      <c r="J129" s="52"/>
      <c r="K129" s="52"/>
      <c r="L129" s="52"/>
      <c r="M129" s="52"/>
      <c r="N129" s="181" t="str">
        <f aca="false">IF(B129&lt;&gt;"",SUM(D129:M129),"")</f>
        <v/>
      </c>
      <c r="O129" s="52"/>
      <c r="P129" s="52"/>
      <c r="Q129" s="52"/>
      <c r="R129" s="52"/>
      <c r="S129" s="52"/>
      <c r="T129" s="52"/>
      <c r="U129" s="52"/>
      <c r="V129" s="52"/>
      <c r="W129" s="52"/>
      <c r="X129" s="52"/>
      <c r="Y129" s="181" t="str">
        <f aca="false">IF(B129&lt;&gt;"",SUM(O129:X129),"")</f>
        <v/>
      </c>
      <c r="Z129" s="52"/>
      <c r="AA129" s="52"/>
      <c r="AB129" s="52"/>
      <c r="AC129" s="52"/>
      <c r="AD129" s="52"/>
      <c r="AE129" s="52"/>
      <c r="AF129" s="52"/>
      <c r="AG129" s="52"/>
      <c r="AH129" s="52"/>
      <c r="AI129" s="52"/>
      <c r="AJ129" s="182" t="str">
        <f aca="false">IF(B129&lt;&gt;"",SUM(Z129:AI129),"")</f>
        <v/>
      </c>
      <c r="AK129" s="185" t="str">
        <f aca="false">IF(B129&lt;&gt;"",IFERROR(IF((SUMIF(D$20:AI$20, "CLO1", D129:AI129)/AO$6)=0,"",(SUMIF(D$20:AI$20, "CLO1", D129:AI129)/AO$6)),""),"")</f>
        <v/>
      </c>
      <c r="AL129" s="115" t="str">
        <f aca="false">IF(AK129="","",IF(AK129&gt;=B$10,"Y","N"))</f>
        <v/>
      </c>
      <c r="AM129" s="115" t="str">
        <f aca="false">IF(AK129="","",IF(AK129&lt;50%,1,IF(AND(AK129&gt;=50%,AK129&lt;B$10),2,IF(AK129&gt;=B$10,3))))</f>
        <v/>
      </c>
      <c r="AN129" s="185" t="str">
        <f aca="false">IF(B129&lt;&gt;"",IFERROR(IF((SUMIF(D$20:AI$20, "CLO2", D129:AI129)/AO$7)=0,"",(SUMIF(D$20:AI$20, "CLO2", D129:AI129)/AO$7)),""),"")</f>
        <v/>
      </c>
      <c r="AO129" s="115" t="str">
        <f aca="false">IF(AN129="","",IF(AN129&gt;=B$10,"Y","N"))</f>
        <v/>
      </c>
      <c r="AP129" s="115" t="str">
        <f aca="false">IF(AN129="","",IF(AN129&lt;50%,1,IF(AND(AN129&gt;=50%,AN129&lt;B$10),2,IF(AN129&gt;=B$10,3))))</f>
        <v/>
      </c>
      <c r="AQ129" s="185" t="str">
        <f aca="false">IF(B129&lt;&gt;"",IFERROR(IF((SUMIF(D$20:AI$20, "CLO3", D129:AI129)/AO$8)=0,"",(SUMIF(D$20:AI$20, "CLO3", D129:AI129)/AO$8)),""),"")</f>
        <v/>
      </c>
      <c r="AR129" s="115" t="str">
        <f aca="false">IF(AQ129="","",IF(AQ129&gt;=B$10,"Y","N"))</f>
        <v/>
      </c>
      <c r="AS129" s="115" t="str">
        <f aca="false">IF(AQ129="","",IF(AQ129&lt;50%,1,IF(AND(AQ129&gt;=50%,AQ129&lt;B$10),2,IF(AQ129&gt;=B$10,3))))</f>
        <v/>
      </c>
      <c r="AT129" s="185" t="str">
        <f aca="false">IF(B129&lt;&gt;"",IFERROR(IF((SUMIF(D$20:AI$20, "CLO4", D129:AI129)/AO$9)=0,"",(SUMIF(D$20:AI$20, "CLO4", D129:AI129)/AO$9)),""),"")</f>
        <v/>
      </c>
      <c r="AU129" s="115" t="str">
        <f aca="false">IF(AT129="","",IF(AT129&gt;=B$10,"Y","N"))</f>
        <v/>
      </c>
      <c r="AV129" s="115" t="str">
        <f aca="false">IF(AT129="","",IF(AT129&lt;50%,1,IF(AND(AT129&gt;=50%,AT129&lt;B$10),2,IF(AT129&gt;=B$10,3))))</f>
        <v/>
      </c>
      <c r="AW129" s="185" t="str">
        <f aca="false">IF(B129&lt;&gt;"",IFERROR(IF((SUMIF(D$20:AI$20, "CLO5", D129:AI129)/AO$10)=0,"",(SUMIF(D$20:AI$20, "CLO5", D129:AI129)/AO$10)),""),"")</f>
        <v/>
      </c>
      <c r="AX129" s="115" t="str">
        <f aca="false">IF(AW129="","",IF(AW129&gt;=B$10,"Y","N"))</f>
        <v/>
      </c>
      <c r="AY129" s="115" t="str">
        <f aca="false">IF(AW129="","",IF(AW129&lt;50%,1,IF(AND(AW129&gt;=50%,AW129&lt;B$10),2,IF(AW129&gt;=B$10,3))))</f>
        <v/>
      </c>
      <c r="AZ129" s="114" t="str">
        <f aca="false">IF(B129&lt;&gt;"",IFERROR(IF((SUMIF(D$20:AI$20, "CLO6", D129:AI129)/AO$11)=0,"",(SUMIF(D$20:AI$20, "CLO6", D129:AI129)/AO$11)),""),"")</f>
        <v/>
      </c>
      <c r="BA129" s="115" t="str">
        <f aca="false">IF(AZ129="","",IF(AZ129&gt;=B$10,"Y","N"))</f>
        <v/>
      </c>
      <c r="BB129" s="115" t="str">
        <f aca="false">IF(BA129="","",IF(BA129&lt;50%,1,IF(AND(BA129&gt;=50%,BA129&lt;B$10),2,IF(BA129&gt;=B$10,3))))</f>
        <v/>
      </c>
      <c r="BC129" s="114" t="str">
        <f aca="false">IF(B129&lt;&gt;"",IFERROR(IF((SUMIF(D$20:AI$20, "CLO7", D129:AI129)/AO$12)=0,"",(SUMIF(D$20:AI$20, "CLO7", D129:AI129)/AO$12)),""),"")</f>
        <v/>
      </c>
      <c r="BD129" s="115" t="str">
        <f aca="false">IF(BC129="","",IF(BC129&gt;=B$10,"Y","N"))</f>
        <v/>
      </c>
      <c r="BE129" s="115" t="str">
        <f aca="false">IF(BD129="","",IF(BD129&lt;50%,1,IF(AND(BD129&gt;=50%,BD129&lt;B$10),2,IF(BD129&gt;=B$10,3))))</f>
        <v/>
      </c>
      <c r="BF129" s="114" t="str">
        <f aca="false">IF(B129&lt;&gt;"",IFERROR(IF((SUMIF(D$20:AI$20, "CLO8", D129:AI129)/AO$13)=0,"",(SUMIF(D$20:AI$20, "CLO8", D129:AI129)/AO$13)),""),"")</f>
        <v/>
      </c>
      <c r="BG129" s="115" t="str">
        <f aca="false">IF(BF129="","",IF(BF129&gt;=B$10,"Y","N"))</f>
        <v/>
      </c>
      <c r="BH129" s="115" t="str">
        <f aca="false">IF(BG129="","",IF(BG129&lt;50%,1,IF(AND(BG129&gt;=50%,BG129&lt;B$10),2,IF(BG129&gt;=B$10,3))))</f>
        <v/>
      </c>
      <c r="BI129" s="114" t="str">
        <f aca="false">IF(B129&lt;&gt;"",IFERROR(IF((SUMIF(D$20:AI$20, "CLO9", D129:AI129)/AO$14)=0,"",(SUMIF(D$20:AI$20, "CLO9", D129:AI129)/AO$14)),""),"")</f>
        <v/>
      </c>
      <c r="BJ129" s="115" t="str">
        <f aca="false">IF(BI129="","",IF(BI129&gt;=B$10,"Y","N"))</f>
        <v/>
      </c>
      <c r="BK129" s="115" t="str">
        <f aca="false">IF(BJ129="","",IF(BJ129&lt;50%,1,IF(AND(BJ129&gt;=50%,BJ129&lt;B$10),2,IF(BJ129&gt;=B$10,3))))</f>
        <v/>
      </c>
      <c r="BL129" s="114" t="str">
        <f aca="false">IF(B129&lt;&gt;"",IFERROR(IF((SUMIF(D$20:AI$20,"CLO10",D129:AI129)/AO$15)=0,"",(SUMIF(D$20:AI$20,"CLO10",D129:AI129)/AO$15)),""),"")</f>
        <v/>
      </c>
      <c r="BM129" s="115" t="str">
        <f aca="false">IF(BL129="","",IF(BL129&gt;=B$10,"Y","N"))</f>
        <v/>
      </c>
      <c r="BN129" s="115" t="str">
        <f aca="false">IF(BM129="","",IF(BM129&lt;50%,1,IF(AND(BM129&gt;=50%,BM129&lt;B$10),2,IF(BM129&gt;=B$10,3))))</f>
        <v/>
      </c>
    </row>
    <row r="130" customFormat="false" ht="15.75" hidden="false" customHeight="true" outlineLevel="0" collapsed="false">
      <c r="A130" s="184" t="str">
        <f aca="false">IF(A$6="LECTURE","",IF('Database (LECTURE-RES-PRAC)'!A125="","",'Database (LECTURE-RES-PRAC)'!A125))</f>
        <v/>
      </c>
      <c r="B130" s="184" t="str">
        <f aca="false">IF(B$6="LECTURE","",IF('Database (LECTURE-RES-PRAC)'!B125="","",'Database (LECTURE-RES-PRAC)'!B125))</f>
        <v/>
      </c>
      <c r="C130" s="184" t="str">
        <f aca="false">IF(C$6="LECTURE","",IF('Database (LECTURE-RES-PRAC)'!C125="","",'Database (LECTURE-RES-PRAC)'!C125))</f>
        <v/>
      </c>
      <c r="D130" s="52"/>
      <c r="E130" s="52"/>
      <c r="F130" s="52"/>
      <c r="G130" s="52"/>
      <c r="H130" s="52"/>
      <c r="I130" s="52"/>
      <c r="J130" s="52"/>
      <c r="K130" s="52"/>
      <c r="L130" s="52"/>
      <c r="M130" s="52"/>
      <c r="N130" s="181" t="str">
        <f aca="false">IF(B130&lt;&gt;"",SUM(D130:M130),"")</f>
        <v/>
      </c>
      <c r="O130" s="52"/>
      <c r="P130" s="52"/>
      <c r="Q130" s="52"/>
      <c r="R130" s="52"/>
      <c r="S130" s="52"/>
      <c r="T130" s="52"/>
      <c r="U130" s="52"/>
      <c r="V130" s="52"/>
      <c r="W130" s="52"/>
      <c r="X130" s="52"/>
      <c r="Y130" s="181" t="str">
        <f aca="false">IF(B130&lt;&gt;"",SUM(O130:X130),"")</f>
        <v/>
      </c>
      <c r="Z130" s="52"/>
      <c r="AA130" s="52"/>
      <c r="AB130" s="52"/>
      <c r="AC130" s="52"/>
      <c r="AD130" s="52"/>
      <c r="AE130" s="52"/>
      <c r="AF130" s="52"/>
      <c r="AG130" s="52"/>
      <c r="AH130" s="52"/>
      <c r="AI130" s="52"/>
      <c r="AJ130" s="182" t="str">
        <f aca="false">IF(B130&lt;&gt;"",SUM(Z130:AI130),"")</f>
        <v/>
      </c>
      <c r="AK130" s="185" t="str">
        <f aca="false">IF(B130&lt;&gt;"",IFERROR(IF((SUMIF(D$20:AI$20, "CLO1", D130:AI130)/AO$6)=0,"",(SUMIF(D$20:AI$20, "CLO1", D130:AI130)/AO$6)),""),"")</f>
        <v/>
      </c>
      <c r="AL130" s="115" t="str">
        <f aca="false">IF(AK130="","",IF(AK130&gt;=B$10,"Y","N"))</f>
        <v/>
      </c>
      <c r="AM130" s="115" t="str">
        <f aca="false">IF(AK130="","",IF(AK130&lt;50%,1,IF(AND(AK130&gt;=50%,AK130&lt;B$10),2,IF(AK130&gt;=B$10,3))))</f>
        <v/>
      </c>
      <c r="AN130" s="185" t="str">
        <f aca="false">IF(B130&lt;&gt;"",IFERROR(IF((SUMIF(D$20:AI$20, "CLO2", D130:AI130)/AO$7)=0,"",(SUMIF(D$20:AI$20, "CLO2", D130:AI130)/AO$7)),""),"")</f>
        <v/>
      </c>
      <c r="AO130" s="115" t="str">
        <f aca="false">IF(AN130="","",IF(AN130&gt;=B$10,"Y","N"))</f>
        <v/>
      </c>
      <c r="AP130" s="115" t="str">
        <f aca="false">IF(AN130="","",IF(AN130&lt;50%,1,IF(AND(AN130&gt;=50%,AN130&lt;B$10),2,IF(AN130&gt;=B$10,3))))</f>
        <v/>
      </c>
      <c r="AQ130" s="185" t="str">
        <f aca="false">IF(B130&lt;&gt;"",IFERROR(IF((SUMIF(D$20:AI$20, "CLO3", D130:AI130)/AO$8)=0,"",(SUMIF(D$20:AI$20, "CLO3", D130:AI130)/AO$8)),""),"")</f>
        <v/>
      </c>
      <c r="AR130" s="115" t="str">
        <f aca="false">IF(AQ130="","",IF(AQ130&gt;=B$10,"Y","N"))</f>
        <v/>
      </c>
      <c r="AS130" s="115" t="str">
        <f aca="false">IF(AQ130="","",IF(AQ130&lt;50%,1,IF(AND(AQ130&gt;=50%,AQ130&lt;B$10),2,IF(AQ130&gt;=B$10,3))))</f>
        <v/>
      </c>
      <c r="AT130" s="185" t="str">
        <f aca="false">IF(B130&lt;&gt;"",IFERROR(IF((SUMIF(D$20:AI$20, "CLO4", D130:AI130)/AO$9)=0,"",(SUMIF(D$20:AI$20, "CLO4", D130:AI130)/AO$9)),""),"")</f>
        <v/>
      </c>
      <c r="AU130" s="115" t="str">
        <f aca="false">IF(AT130="","",IF(AT130&gt;=B$10,"Y","N"))</f>
        <v/>
      </c>
      <c r="AV130" s="115" t="str">
        <f aca="false">IF(AT130="","",IF(AT130&lt;50%,1,IF(AND(AT130&gt;=50%,AT130&lt;B$10),2,IF(AT130&gt;=B$10,3))))</f>
        <v/>
      </c>
      <c r="AW130" s="185" t="str">
        <f aca="false">IF(B130&lt;&gt;"",IFERROR(IF((SUMIF(D$20:AI$20, "CLO5", D130:AI130)/AO$10)=0,"",(SUMIF(D$20:AI$20, "CLO5", D130:AI130)/AO$10)),""),"")</f>
        <v/>
      </c>
      <c r="AX130" s="115" t="str">
        <f aca="false">IF(AW130="","",IF(AW130&gt;=B$10,"Y","N"))</f>
        <v/>
      </c>
      <c r="AY130" s="115" t="str">
        <f aca="false">IF(AW130="","",IF(AW130&lt;50%,1,IF(AND(AW130&gt;=50%,AW130&lt;B$10),2,IF(AW130&gt;=B$10,3))))</f>
        <v/>
      </c>
      <c r="AZ130" s="114" t="str">
        <f aca="false">IF(B130&lt;&gt;"",IFERROR(IF((SUMIF(D$20:AI$20, "CLO6", D130:AI130)/AO$11)=0,"",(SUMIF(D$20:AI$20, "CLO6", D130:AI130)/AO$11)),""),"")</f>
        <v/>
      </c>
      <c r="BA130" s="115" t="str">
        <f aca="false">IF(AZ130="","",IF(AZ130&gt;=B$10,"Y","N"))</f>
        <v/>
      </c>
      <c r="BB130" s="115" t="str">
        <f aca="false">IF(BA130="","",IF(BA130&lt;50%,1,IF(AND(BA130&gt;=50%,BA130&lt;B$10),2,IF(BA130&gt;=B$10,3))))</f>
        <v/>
      </c>
      <c r="BC130" s="114" t="str">
        <f aca="false">IF(B130&lt;&gt;"",IFERROR(IF((SUMIF(D$20:AI$20, "CLO7", D130:AI130)/AO$12)=0,"",(SUMIF(D$20:AI$20, "CLO7", D130:AI130)/AO$12)),""),"")</f>
        <v/>
      </c>
      <c r="BD130" s="115" t="str">
        <f aca="false">IF(BC130="","",IF(BC130&gt;=B$10,"Y","N"))</f>
        <v/>
      </c>
      <c r="BE130" s="115" t="str">
        <f aca="false">IF(BD130="","",IF(BD130&lt;50%,1,IF(AND(BD130&gt;=50%,BD130&lt;B$10),2,IF(BD130&gt;=B$10,3))))</f>
        <v/>
      </c>
      <c r="BF130" s="114" t="str">
        <f aca="false">IF(B130&lt;&gt;"",IFERROR(IF((SUMIF(D$20:AI$20, "CLO8", D130:AI130)/AO$13)=0,"",(SUMIF(D$20:AI$20, "CLO8", D130:AI130)/AO$13)),""),"")</f>
        <v/>
      </c>
      <c r="BG130" s="115" t="str">
        <f aca="false">IF(BF130="","",IF(BF130&gt;=B$10,"Y","N"))</f>
        <v/>
      </c>
      <c r="BH130" s="115" t="str">
        <f aca="false">IF(BG130="","",IF(BG130&lt;50%,1,IF(AND(BG130&gt;=50%,BG130&lt;B$10),2,IF(BG130&gt;=B$10,3))))</f>
        <v/>
      </c>
      <c r="BI130" s="114" t="str">
        <f aca="false">IF(B130&lt;&gt;"",IFERROR(IF((SUMIF(D$20:AI$20, "CLO9", D130:AI130)/AO$14)=0,"",(SUMIF(D$20:AI$20, "CLO9", D130:AI130)/AO$14)),""),"")</f>
        <v/>
      </c>
      <c r="BJ130" s="115" t="str">
        <f aca="false">IF(BI130="","",IF(BI130&gt;=B$10,"Y","N"))</f>
        <v/>
      </c>
      <c r="BK130" s="115" t="str">
        <f aca="false">IF(BJ130="","",IF(BJ130&lt;50%,1,IF(AND(BJ130&gt;=50%,BJ130&lt;B$10),2,IF(BJ130&gt;=B$10,3))))</f>
        <v/>
      </c>
      <c r="BL130" s="114" t="str">
        <f aca="false">IF(B130&lt;&gt;"",IFERROR(IF((SUMIF(D$20:AI$20,"CLO10",D130:AI130)/AO$15)=0,"",(SUMIF(D$20:AI$20,"CLO10",D130:AI130)/AO$15)),""),"")</f>
        <v/>
      </c>
      <c r="BM130" s="115" t="str">
        <f aca="false">IF(BL130="","",IF(BL130&gt;=B$10,"Y","N"))</f>
        <v/>
      </c>
      <c r="BN130" s="115" t="str">
        <f aca="false">IF(BM130="","",IF(BM130&lt;50%,1,IF(AND(BM130&gt;=50%,BM130&lt;B$10),2,IF(BM130&gt;=B$10,3))))</f>
        <v/>
      </c>
    </row>
    <row r="131" customFormat="false" ht="15.75" hidden="false" customHeight="true" outlineLevel="0" collapsed="false">
      <c r="A131" s="184" t="str">
        <f aca="false">IF(A$6="LECTURE","",IF('Database (LECTURE-RES-PRAC)'!A126="","",'Database (LECTURE-RES-PRAC)'!A126))</f>
        <v/>
      </c>
      <c r="B131" s="184" t="str">
        <f aca="false">IF(B$6="LECTURE","",IF('Database (LECTURE-RES-PRAC)'!B126="","",'Database (LECTURE-RES-PRAC)'!B126))</f>
        <v/>
      </c>
      <c r="C131" s="184" t="str">
        <f aca="false">IF(C$6="LECTURE","",IF('Database (LECTURE-RES-PRAC)'!C126="","",'Database (LECTURE-RES-PRAC)'!C126))</f>
        <v/>
      </c>
      <c r="D131" s="52"/>
      <c r="E131" s="52"/>
      <c r="F131" s="52"/>
      <c r="G131" s="52"/>
      <c r="H131" s="52"/>
      <c r="I131" s="52"/>
      <c r="J131" s="52"/>
      <c r="K131" s="52"/>
      <c r="L131" s="52"/>
      <c r="M131" s="52"/>
      <c r="N131" s="181" t="str">
        <f aca="false">IF(B131&lt;&gt;"",SUM(D131:M131),"")</f>
        <v/>
      </c>
      <c r="O131" s="52"/>
      <c r="P131" s="52"/>
      <c r="Q131" s="52"/>
      <c r="R131" s="52"/>
      <c r="S131" s="52"/>
      <c r="T131" s="52"/>
      <c r="U131" s="52"/>
      <c r="V131" s="52"/>
      <c r="W131" s="52"/>
      <c r="X131" s="52"/>
      <c r="Y131" s="181" t="str">
        <f aca="false">IF(B131&lt;&gt;"",SUM(O131:X131),"")</f>
        <v/>
      </c>
      <c r="Z131" s="52"/>
      <c r="AA131" s="52"/>
      <c r="AB131" s="52"/>
      <c r="AC131" s="52"/>
      <c r="AD131" s="52"/>
      <c r="AE131" s="52"/>
      <c r="AF131" s="52"/>
      <c r="AG131" s="52"/>
      <c r="AH131" s="52"/>
      <c r="AI131" s="52"/>
      <c r="AJ131" s="182" t="str">
        <f aca="false">IF(B131&lt;&gt;"",SUM(Z131:AI131),"")</f>
        <v/>
      </c>
      <c r="AK131" s="185" t="str">
        <f aca="false">IF(B131&lt;&gt;"",IFERROR(IF((SUMIF(D$20:AI$20, "CLO1", D131:AI131)/AO$6)=0,"",(SUMIF(D$20:AI$20, "CLO1", D131:AI131)/AO$6)),""),"")</f>
        <v/>
      </c>
      <c r="AL131" s="115" t="str">
        <f aca="false">IF(AK131="","",IF(AK131&gt;=B$10,"Y","N"))</f>
        <v/>
      </c>
      <c r="AM131" s="115" t="str">
        <f aca="false">IF(AK131="","",IF(AK131&lt;50%,1,IF(AND(AK131&gt;=50%,AK131&lt;B$10),2,IF(AK131&gt;=B$10,3))))</f>
        <v/>
      </c>
      <c r="AN131" s="185" t="str">
        <f aca="false">IF(B131&lt;&gt;"",IFERROR(IF((SUMIF(D$20:AI$20, "CLO2", D131:AI131)/AO$7)=0,"",(SUMIF(D$20:AI$20, "CLO2", D131:AI131)/AO$7)),""),"")</f>
        <v/>
      </c>
      <c r="AO131" s="115" t="str">
        <f aca="false">IF(AN131="","",IF(AN131&gt;=B$10,"Y","N"))</f>
        <v/>
      </c>
      <c r="AP131" s="115" t="str">
        <f aca="false">IF(AN131="","",IF(AN131&lt;50%,1,IF(AND(AN131&gt;=50%,AN131&lt;B$10),2,IF(AN131&gt;=B$10,3))))</f>
        <v/>
      </c>
      <c r="AQ131" s="185" t="str">
        <f aca="false">IF(B131&lt;&gt;"",IFERROR(IF((SUMIF(D$20:AI$20, "CLO3", D131:AI131)/AO$8)=0,"",(SUMIF(D$20:AI$20, "CLO3", D131:AI131)/AO$8)),""),"")</f>
        <v/>
      </c>
      <c r="AR131" s="115" t="str">
        <f aca="false">IF(AQ131="","",IF(AQ131&gt;=B$10,"Y","N"))</f>
        <v/>
      </c>
      <c r="AS131" s="115" t="str">
        <f aca="false">IF(AQ131="","",IF(AQ131&lt;50%,1,IF(AND(AQ131&gt;=50%,AQ131&lt;B$10),2,IF(AQ131&gt;=B$10,3))))</f>
        <v/>
      </c>
      <c r="AT131" s="185" t="str">
        <f aca="false">IF(B131&lt;&gt;"",IFERROR(IF((SUMIF(D$20:AI$20, "CLO4", D131:AI131)/AO$9)=0,"",(SUMIF(D$20:AI$20, "CLO4", D131:AI131)/AO$9)),""),"")</f>
        <v/>
      </c>
      <c r="AU131" s="115" t="str">
        <f aca="false">IF(AT131="","",IF(AT131&gt;=B$10,"Y","N"))</f>
        <v/>
      </c>
      <c r="AV131" s="115" t="str">
        <f aca="false">IF(AT131="","",IF(AT131&lt;50%,1,IF(AND(AT131&gt;=50%,AT131&lt;B$10),2,IF(AT131&gt;=B$10,3))))</f>
        <v/>
      </c>
      <c r="AW131" s="185" t="str">
        <f aca="false">IF(B131&lt;&gt;"",IFERROR(IF((SUMIF(D$20:AI$20, "CLO5", D131:AI131)/AO$10)=0,"",(SUMIF(D$20:AI$20, "CLO5", D131:AI131)/AO$10)),""),"")</f>
        <v/>
      </c>
      <c r="AX131" s="115" t="str">
        <f aca="false">IF(AW131="","",IF(AW131&gt;=B$10,"Y","N"))</f>
        <v/>
      </c>
      <c r="AY131" s="115" t="str">
        <f aca="false">IF(AW131="","",IF(AW131&lt;50%,1,IF(AND(AW131&gt;=50%,AW131&lt;B$10),2,IF(AW131&gt;=B$10,3))))</f>
        <v/>
      </c>
      <c r="AZ131" s="114" t="str">
        <f aca="false">IF(B131&lt;&gt;"",IFERROR(IF((SUMIF(D$20:AI$20, "CLO6", D131:AI131)/AO$11)=0,"",(SUMIF(D$20:AI$20, "CLO6", D131:AI131)/AO$11)),""),"")</f>
        <v/>
      </c>
      <c r="BA131" s="115" t="str">
        <f aca="false">IF(AZ131="","",IF(AZ131&gt;=B$10,"Y","N"))</f>
        <v/>
      </c>
      <c r="BB131" s="115" t="str">
        <f aca="false">IF(BA131="","",IF(BA131&lt;50%,1,IF(AND(BA131&gt;=50%,BA131&lt;B$10),2,IF(BA131&gt;=B$10,3))))</f>
        <v/>
      </c>
      <c r="BC131" s="114" t="str">
        <f aca="false">IF(B131&lt;&gt;"",IFERROR(IF((SUMIF(D$20:AI$20, "CLO7", D131:AI131)/AO$12)=0,"",(SUMIF(D$20:AI$20, "CLO7", D131:AI131)/AO$12)),""),"")</f>
        <v/>
      </c>
      <c r="BD131" s="115" t="str">
        <f aca="false">IF(BC131="","",IF(BC131&gt;=B$10,"Y","N"))</f>
        <v/>
      </c>
      <c r="BE131" s="115" t="str">
        <f aca="false">IF(BD131="","",IF(BD131&lt;50%,1,IF(AND(BD131&gt;=50%,BD131&lt;B$10),2,IF(BD131&gt;=B$10,3))))</f>
        <v/>
      </c>
      <c r="BF131" s="114" t="str">
        <f aca="false">IF(B131&lt;&gt;"",IFERROR(IF((SUMIF(D$20:AI$20, "CLO8", D131:AI131)/AO$13)=0,"",(SUMIF(D$20:AI$20, "CLO8", D131:AI131)/AO$13)),""),"")</f>
        <v/>
      </c>
      <c r="BG131" s="115" t="str">
        <f aca="false">IF(BF131="","",IF(BF131&gt;=B$10,"Y","N"))</f>
        <v/>
      </c>
      <c r="BH131" s="115" t="str">
        <f aca="false">IF(BG131="","",IF(BG131&lt;50%,1,IF(AND(BG131&gt;=50%,BG131&lt;B$10),2,IF(BG131&gt;=B$10,3))))</f>
        <v/>
      </c>
      <c r="BI131" s="114" t="str">
        <f aca="false">IF(B131&lt;&gt;"",IFERROR(IF((SUMIF(D$20:AI$20, "CLO9", D131:AI131)/AO$14)=0,"",(SUMIF(D$20:AI$20, "CLO9", D131:AI131)/AO$14)),""),"")</f>
        <v/>
      </c>
      <c r="BJ131" s="115" t="str">
        <f aca="false">IF(BI131="","",IF(BI131&gt;=B$10,"Y","N"))</f>
        <v/>
      </c>
      <c r="BK131" s="115" t="str">
        <f aca="false">IF(BJ131="","",IF(BJ131&lt;50%,1,IF(AND(BJ131&gt;=50%,BJ131&lt;B$10),2,IF(BJ131&gt;=B$10,3))))</f>
        <v/>
      </c>
      <c r="BL131" s="114" t="str">
        <f aca="false">IF(B131&lt;&gt;"",IFERROR(IF((SUMIF(D$20:AI$20,"CLO10",D131:AI131)/AO$15)=0,"",(SUMIF(D$20:AI$20,"CLO10",D131:AI131)/AO$15)),""),"")</f>
        <v/>
      </c>
      <c r="BM131" s="115" t="str">
        <f aca="false">IF(BL131="","",IF(BL131&gt;=B$10,"Y","N"))</f>
        <v/>
      </c>
      <c r="BN131" s="115" t="str">
        <f aca="false">IF(BM131="","",IF(BM131&lt;50%,1,IF(AND(BM131&gt;=50%,BM131&lt;B$10),2,IF(BM131&gt;=B$10,3))))</f>
        <v/>
      </c>
    </row>
    <row r="132" customFormat="false" ht="15.75" hidden="false" customHeight="true" outlineLevel="0" collapsed="false">
      <c r="A132" s="184" t="str">
        <f aca="false">IF(A$6="LECTURE","",IF('Database (LECTURE-RES-PRAC)'!A127="","",'Database (LECTURE-RES-PRAC)'!A127))</f>
        <v/>
      </c>
      <c r="B132" s="184" t="str">
        <f aca="false">IF(B$6="LECTURE","",IF('Database (LECTURE-RES-PRAC)'!B127="","",'Database (LECTURE-RES-PRAC)'!B127))</f>
        <v/>
      </c>
      <c r="C132" s="184" t="str">
        <f aca="false">IF(C$6="LECTURE","",IF('Database (LECTURE-RES-PRAC)'!C127="","",'Database (LECTURE-RES-PRAC)'!C127))</f>
        <v/>
      </c>
      <c r="D132" s="52"/>
      <c r="E132" s="52"/>
      <c r="F132" s="52"/>
      <c r="G132" s="52"/>
      <c r="H132" s="52"/>
      <c r="I132" s="52"/>
      <c r="J132" s="52"/>
      <c r="K132" s="52"/>
      <c r="L132" s="52"/>
      <c r="M132" s="52"/>
      <c r="N132" s="181" t="str">
        <f aca="false">IF(B132&lt;&gt;"",SUM(D132:M132),"")</f>
        <v/>
      </c>
      <c r="O132" s="52"/>
      <c r="P132" s="52"/>
      <c r="Q132" s="52"/>
      <c r="R132" s="52"/>
      <c r="S132" s="52"/>
      <c r="T132" s="52"/>
      <c r="U132" s="52"/>
      <c r="V132" s="52"/>
      <c r="W132" s="52"/>
      <c r="X132" s="52"/>
      <c r="Y132" s="181" t="str">
        <f aca="false">IF(B132&lt;&gt;"",SUM(O132:X132),"")</f>
        <v/>
      </c>
      <c r="Z132" s="52"/>
      <c r="AA132" s="52"/>
      <c r="AB132" s="52"/>
      <c r="AC132" s="52"/>
      <c r="AD132" s="52"/>
      <c r="AE132" s="52"/>
      <c r="AF132" s="52"/>
      <c r="AG132" s="52"/>
      <c r="AH132" s="52"/>
      <c r="AI132" s="52"/>
      <c r="AJ132" s="182" t="str">
        <f aca="false">IF(B132&lt;&gt;"",SUM(Z132:AI132),"")</f>
        <v/>
      </c>
      <c r="AK132" s="185" t="str">
        <f aca="false">IF(B132&lt;&gt;"",IFERROR(IF((SUMIF(D$20:AI$20, "CLO1", D132:AI132)/AO$6)=0,"",(SUMIF(D$20:AI$20, "CLO1", D132:AI132)/AO$6)),""),"")</f>
        <v/>
      </c>
      <c r="AL132" s="115" t="str">
        <f aca="false">IF(AK132="","",IF(AK132&gt;=B$10,"Y","N"))</f>
        <v/>
      </c>
      <c r="AM132" s="115" t="str">
        <f aca="false">IF(AK132="","",IF(AK132&lt;50%,1,IF(AND(AK132&gt;=50%,AK132&lt;B$10),2,IF(AK132&gt;=B$10,3))))</f>
        <v/>
      </c>
      <c r="AN132" s="185" t="str">
        <f aca="false">IF(B132&lt;&gt;"",IFERROR(IF((SUMIF(D$20:AI$20, "CLO2", D132:AI132)/AO$7)=0,"",(SUMIF(D$20:AI$20, "CLO2", D132:AI132)/AO$7)),""),"")</f>
        <v/>
      </c>
      <c r="AO132" s="115" t="str">
        <f aca="false">IF(AN132="","",IF(AN132&gt;=B$10,"Y","N"))</f>
        <v/>
      </c>
      <c r="AP132" s="115" t="str">
        <f aca="false">IF(AN132="","",IF(AN132&lt;50%,1,IF(AND(AN132&gt;=50%,AN132&lt;B$10),2,IF(AN132&gt;=B$10,3))))</f>
        <v/>
      </c>
      <c r="AQ132" s="185" t="str">
        <f aca="false">IF(B132&lt;&gt;"",IFERROR(IF((SUMIF(D$20:AI$20, "CLO3", D132:AI132)/AO$8)=0,"",(SUMIF(D$20:AI$20, "CLO3", D132:AI132)/AO$8)),""),"")</f>
        <v/>
      </c>
      <c r="AR132" s="115" t="str">
        <f aca="false">IF(AQ132="","",IF(AQ132&gt;=B$10,"Y","N"))</f>
        <v/>
      </c>
      <c r="AS132" s="115" t="str">
        <f aca="false">IF(AQ132="","",IF(AQ132&lt;50%,1,IF(AND(AQ132&gt;=50%,AQ132&lt;B$10),2,IF(AQ132&gt;=B$10,3))))</f>
        <v/>
      </c>
      <c r="AT132" s="185" t="str">
        <f aca="false">IF(B132&lt;&gt;"",IFERROR(IF((SUMIF(D$20:AI$20, "CLO4", D132:AI132)/AO$9)=0,"",(SUMIF(D$20:AI$20, "CLO4", D132:AI132)/AO$9)),""),"")</f>
        <v/>
      </c>
      <c r="AU132" s="115" t="str">
        <f aca="false">IF(AT132="","",IF(AT132&gt;=B$10,"Y","N"))</f>
        <v/>
      </c>
      <c r="AV132" s="115" t="str">
        <f aca="false">IF(AT132="","",IF(AT132&lt;50%,1,IF(AND(AT132&gt;=50%,AT132&lt;B$10),2,IF(AT132&gt;=B$10,3))))</f>
        <v/>
      </c>
      <c r="AW132" s="185" t="str">
        <f aca="false">IF(B132&lt;&gt;"",IFERROR(IF((SUMIF(D$20:AI$20, "CLO5", D132:AI132)/AO$10)=0,"",(SUMIF(D$20:AI$20, "CLO5", D132:AI132)/AO$10)),""),"")</f>
        <v/>
      </c>
      <c r="AX132" s="115" t="str">
        <f aca="false">IF(AW132="","",IF(AW132&gt;=B$10,"Y","N"))</f>
        <v/>
      </c>
      <c r="AY132" s="115" t="str">
        <f aca="false">IF(AW132="","",IF(AW132&lt;50%,1,IF(AND(AW132&gt;=50%,AW132&lt;B$10),2,IF(AW132&gt;=B$10,3))))</f>
        <v/>
      </c>
      <c r="AZ132" s="114" t="str">
        <f aca="false">IF(B132&lt;&gt;"",IFERROR(IF((SUMIF(D$20:AI$20, "CLO6", D132:AI132)/AO$11)=0,"",(SUMIF(D$20:AI$20, "CLO6", D132:AI132)/AO$11)),""),"")</f>
        <v/>
      </c>
      <c r="BA132" s="115" t="str">
        <f aca="false">IF(AZ132="","",IF(AZ132&gt;=B$10,"Y","N"))</f>
        <v/>
      </c>
      <c r="BB132" s="115" t="str">
        <f aca="false">IF(BA132="","",IF(BA132&lt;50%,1,IF(AND(BA132&gt;=50%,BA132&lt;B$10),2,IF(BA132&gt;=B$10,3))))</f>
        <v/>
      </c>
      <c r="BC132" s="114" t="str">
        <f aca="false">IF(B132&lt;&gt;"",IFERROR(IF((SUMIF(D$20:AI$20, "CLO7", D132:AI132)/AO$12)=0,"",(SUMIF(D$20:AI$20, "CLO7", D132:AI132)/AO$12)),""),"")</f>
        <v/>
      </c>
      <c r="BD132" s="115" t="str">
        <f aca="false">IF(BC132="","",IF(BC132&gt;=B$10,"Y","N"))</f>
        <v/>
      </c>
      <c r="BE132" s="115" t="str">
        <f aca="false">IF(BD132="","",IF(BD132&lt;50%,1,IF(AND(BD132&gt;=50%,BD132&lt;B$10),2,IF(BD132&gt;=B$10,3))))</f>
        <v/>
      </c>
      <c r="BF132" s="114" t="str">
        <f aca="false">IF(B132&lt;&gt;"",IFERROR(IF((SUMIF(D$20:AI$20, "CLO8", D132:AI132)/AO$13)=0,"",(SUMIF(D$20:AI$20, "CLO8", D132:AI132)/AO$13)),""),"")</f>
        <v/>
      </c>
      <c r="BG132" s="115" t="str">
        <f aca="false">IF(BF132="","",IF(BF132&gt;=B$10,"Y","N"))</f>
        <v/>
      </c>
      <c r="BH132" s="115" t="str">
        <f aca="false">IF(BG132="","",IF(BG132&lt;50%,1,IF(AND(BG132&gt;=50%,BG132&lt;B$10),2,IF(BG132&gt;=B$10,3))))</f>
        <v/>
      </c>
      <c r="BI132" s="114" t="str">
        <f aca="false">IF(B132&lt;&gt;"",IFERROR(IF((SUMIF(D$20:AI$20, "CLO9", D132:AI132)/AO$14)=0,"",(SUMIF(D$20:AI$20, "CLO9", D132:AI132)/AO$14)),""),"")</f>
        <v/>
      </c>
      <c r="BJ132" s="115" t="str">
        <f aca="false">IF(BI132="","",IF(BI132&gt;=B$10,"Y","N"))</f>
        <v/>
      </c>
      <c r="BK132" s="115" t="str">
        <f aca="false">IF(BJ132="","",IF(BJ132&lt;50%,1,IF(AND(BJ132&gt;=50%,BJ132&lt;B$10),2,IF(BJ132&gt;=B$10,3))))</f>
        <v/>
      </c>
      <c r="BL132" s="114" t="str">
        <f aca="false">IF(B132&lt;&gt;"",IFERROR(IF((SUMIF(D$20:AI$20,"CLO10",D132:AI132)/AO$15)=0,"",(SUMIF(D$20:AI$20,"CLO10",D132:AI132)/AO$15)),""),"")</f>
        <v/>
      </c>
      <c r="BM132" s="115" t="str">
        <f aca="false">IF(BL132="","",IF(BL132&gt;=B$10,"Y","N"))</f>
        <v/>
      </c>
      <c r="BN132" s="115" t="str">
        <f aca="false">IF(BM132="","",IF(BM132&lt;50%,1,IF(AND(BM132&gt;=50%,BM132&lt;B$10),2,IF(BM132&gt;=B$10,3))))</f>
        <v/>
      </c>
    </row>
    <row r="133" customFormat="false" ht="15.75" hidden="false" customHeight="true" outlineLevel="0" collapsed="false">
      <c r="A133" s="184" t="str">
        <f aca="false">IF(A$6="LECTURE","",IF('Database (LECTURE-RES-PRAC)'!A128="","",'Database (LECTURE-RES-PRAC)'!A128))</f>
        <v/>
      </c>
      <c r="B133" s="184" t="str">
        <f aca="false">IF(B$6="LECTURE","",IF('Database (LECTURE-RES-PRAC)'!B128="","",'Database (LECTURE-RES-PRAC)'!B128))</f>
        <v/>
      </c>
      <c r="C133" s="184" t="str">
        <f aca="false">IF(C$6="LECTURE","",IF('Database (LECTURE-RES-PRAC)'!C128="","",'Database (LECTURE-RES-PRAC)'!C128))</f>
        <v/>
      </c>
      <c r="D133" s="52"/>
      <c r="E133" s="52"/>
      <c r="F133" s="52"/>
      <c r="G133" s="52"/>
      <c r="H133" s="52"/>
      <c r="I133" s="52"/>
      <c r="J133" s="52"/>
      <c r="K133" s="52"/>
      <c r="L133" s="52"/>
      <c r="M133" s="52"/>
      <c r="N133" s="181" t="str">
        <f aca="false">IF(B133&lt;&gt;"",SUM(D133:M133),"")</f>
        <v/>
      </c>
      <c r="O133" s="52"/>
      <c r="P133" s="52"/>
      <c r="Q133" s="52"/>
      <c r="R133" s="52"/>
      <c r="S133" s="52"/>
      <c r="T133" s="52"/>
      <c r="U133" s="52"/>
      <c r="V133" s="52"/>
      <c r="W133" s="52"/>
      <c r="X133" s="52"/>
      <c r="Y133" s="181" t="str">
        <f aca="false">IF(B133&lt;&gt;"",SUM(O133:X133),"")</f>
        <v/>
      </c>
      <c r="Z133" s="52"/>
      <c r="AA133" s="52"/>
      <c r="AB133" s="52"/>
      <c r="AC133" s="52"/>
      <c r="AD133" s="52"/>
      <c r="AE133" s="52"/>
      <c r="AF133" s="52"/>
      <c r="AG133" s="52"/>
      <c r="AH133" s="52"/>
      <c r="AI133" s="52"/>
      <c r="AJ133" s="182" t="str">
        <f aca="false">IF(B133&lt;&gt;"",SUM(Z133:AI133),"")</f>
        <v/>
      </c>
      <c r="AK133" s="185" t="str">
        <f aca="false">IF(B133&lt;&gt;"",IFERROR(IF((SUMIF(D$20:AI$20, "CLO1", D133:AI133)/AO$6)=0,"",(SUMIF(D$20:AI$20, "CLO1", D133:AI133)/AO$6)),""),"")</f>
        <v/>
      </c>
      <c r="AL133" s="115" t="str">
        <f aca="false">IF(AK133="","",IF(AK133&gt;=B$10,"Y","N"))</f>
        <v/>
      </c>
      <c r="AM133" s="115" t="str">
        <f aca="false">IF(AK133="","",IF(AK133&lt;50%,1,IF(AND(AK133&gt;=50%,AK133&lt;B$10),2,IF(AK133&gt;=B$10,3))))</f>
        <v/>
      </c>
      <c r="AN133" s="185" t="str">
        <f aca="false">IF(B133&lt;&gt;"",IFERROR(IF((SUMIF(D$20:AI$20, "CLO2", D133:AI133)/AO$7)=0,"",(SUMIF(D$20:AI$20, "CLO2", D133:AI133)/AO$7)),""),"")</f>
        <v/>
      </c>
      <c r="AO133" s="115" t="str">
        <f aca="false">IF(AN133="","",IF(AN133&gt;=B$10,"Y","N"))</f>
        <v/>
      </c>
      <c r="AP133" s="115" t="str">
        <f aca="false">IF(AN133="","",IF(AN133&lt;50%,1,IF(AND(AN133&gt;=50%,AN133&lt;B$10),2,IF(AN133&gt;=B$10,3))))</f>
        <v/>
      </c>
      <c r="AQ133" s="185" t="str">
        <f aca="false">IF(B133&lt;&gt;"",IFERROR(IF((SUMIF(D$20:AI$20, "CLO3", D133:AI133)/AO$8)=0,"",(SUMIF(D$20:AI$20, "CLO3", D133:AI133)/AO$8)),""),"")</f>
        <v/>
      </c>
      <c r="AR133" s="115" t="str">
        <f aca="false">IF(AQ133="","",IF(AQ133&gt;=B$10,"Y","N"))</f>
        <v/>
      </c>
      <c r="AS133" s="115" t="str">
        <f aca="false">IF(AQ133="","",IF(AQ133&lt;50%,1,IF(AND(AQ133&gt;=50%,AQ133&lt;B$10),2,IF(AQ133&gt;=B$10,3))))</f>
        <v/>
      </c>
      <c r="AT133" s="185" t="str">
        <f aca="false">IF(B133&lt;&gt;"",IFERROR(IF((SUMIF(D$20:AI$20, "CLO4", D133:AI133)/AO$9)=0,"",(SUMIF(D$20:AI$20, "CLO4", D133:AI133)/AO$9)),""),"")</f>
        <v/>
      </c>
      <c r="AU133" s="115" t="str">
        <f aca="false">IF(AT133="","",IF(AT133&gt;=B$10,"Y","N"))</f>
        <v/>
      </c>
      <c r="AV133" s="115" t="str">
        <f aca="false">IF(AT133="","",IF(AT133&lt;50%,1,IF(AND(AT133&gt;=50%,AT133&lt;B$10),2,IF(AT133&gt;=B$10,3))))</f>
        <v/>
      </c>
      <c r="AW133" s="185" t="str">
        <f aca="false">IF(B133&lt;&gt;"",IFERROR(IF((SUMIF(D$20:AI$20, "CLO5", D133:AI133)/AO$10)=0,"",(SUMIF(D$20:AI$20, "CLO5", D133:AI133)/AO$10)),""),"")</f>
        <v/>
      </c>
      <c r="AX133" s="115" t="str">
        <f aca="false">IF(AW133="","",IF(AW133&gt;=B$10,"Y","N"))</f>
        <v/>
      </c>
      <c r="AY133" s="115" t="str">
        <f aca="false">IF(AW133="","",IF(AW133&lt;50%,1,IF(AND(AW133&gt;=50%,AW133&lt;B$10),2,IF(AW133&gt;=B$10,3))))</f>
        <v/>
      </c>
      <c r="AZ133" s="114" t="str">
        <f aca="false">IF(B133&lt;&gt;"",IFERROR(IF((SUMIF(D$20:AI$20, "CLO6", D133:AI133)/AO$11)=0,"",(SUMIF(D$20:AI$20, "CLO6", D133:AI133)/AO$11)),""),"")</f>
        <v/>
      </c>
      <c r="BA133" s="115" t="str">
        <f aca="false">IF(AZ133="","",IF(AZ133&gt;=B$10,"Y","N"))</f>
        <v/>
      </c>
      <c r="BB133" s="115" t="str">
        <f aca="false">IF(BA133="","",IF(BA133&lt;50%,1,IF(AND(BA133&gt;=50%,BA133&lt;B$10),2,IF(BA133&gt;=B$10,3))))</f>
        <v/>
      </c>
      <c r="BC133" s="114" t="str">
        <f aca="false">IF(B133&lt;&gt;"",IFERROR(IF((SUMIF(D$20:AI$20, "CLO7", D133:AI133)/AO$12)=0,"",(SUMIF(D$20:AI$20, "CLO7", D133:AI133)/AO$12)),""),"")</f>
        <v/>
      </c>
      <c r="BD133" s="115" t="str">
        <f aca="false">IF(BC133="","",IF(BC133&gt;=B$10,"Y","N"))</f>
        <v/>
      </c>
      <c r="BE133" s="115" t="str">
        <f aca="false">IF(BD133="","",IF(BD133&lt;50%,1,IF(AND(BD133&gt;=50%,BD133&lt;B$10),2,IF(BD133&gt;=B$10,3))))</f>
        <v/>
      </c>
      <c r="BF133" s="114" t="str">
        <f aca="false">IF(B133&lt;&gt;"",IFERROR(IF((SUMIF(D$20:AI$20, "CLO8", D133:AI133)/AO$13)=0,"",(SUMIF(D$20:AI$20, "CLO8", D133:AI133)/AO$13)),""),"")</f>
        <v/>
      </c>
      <c r="BG133" s="115" t="str">
        <f aca="false">IF(BF133="","",IF(BF133&gt;=B$10,"Y","N"))</f>
        <v/>
      </c>
      <c r="BH133" s="115" t="str">
        <f aca="false">IF(BG133="","",IF(BG133&lt;50%,1,IF(AND(BG133&gt;=50%,BG133&lt;B$10),2,IF(BG133&gt;=B$10,3))))</f>
        <v/>
      </c>
      <c r="BI133" s="114" t="str">
        <f aca="false">IF(B133&lt;&gt;"",IFERROR(IF((SUMIF(D$20:AI$20, "CLO9", D133:AI133)/AO$14)=0,"",(SUMIF(D$20:AI$20, "CLO9", D133:AI133)/AO$14)),""),"")</f>
        <v/>
      </c>
      <c r="BJ133" s="115" t="str">
        <f aca="false">IF(BI133="","",IF(BI133&gt;=B$10,"Y","N"))</f>
        <v/>
      </c>
      <c r="BK133" s="115" t="str">
        <f aca="false">IF(BJ133="","",IF(BJ133&lt;50%,1,IF(AND(BJ133&gt;=50%,BJ133&lt;B$10),2,IF(BJ133&gt;=B$10,3))))</f>
        <v/>
      </c>
      <c r="BL133" s="114" t="str">
        <f aca="false">IF(B133&lt;&gt;"",IFERROR(IF((SUMIF(D$20:AI$20,"CLO10",D133:AI133)/AO$15)=0,"",(SUMIF(D$20:AI$20,"CLO10",D133:AI133)/AO$15)),""),"")</f>
        <v/>
      </c>
      <c r="BM133" s="115" t="str">
        <f aca="false">IF(BL133="","",IF(BL133&gt;=B$10,"Y","N"))</f>
        <v/>
      </c>
      <c r="BN133" s="115" t="str">
        <f aca="false">IF(BM133="","",IF(BM133&lt;50%,1,IF(AND(BM133&gt;=50%,BM133&lt;B$10),2,IF(BM133&gt;=B$10,3))))</f>
        <v/>
      </c>
    </row>
    <row r="134" customFormat="false" ht="15.75" hidden="false" customHeight="true" outlineLevel="0" collapsed="false">
      <c r="A134" s="184" t="str">
        <f aca="false">IF(A$6="LECTURE","",IF('Database (LECTURE-RES-PRAC)'!A129="","",'Database (LECTURE-RES-PRAC)'!A129))</f>
        <v/>
      </c>
      <c r="B134" s="184" t="str">
        <f aca="false">IF(B$6="LECTURE","",IF('Database (LECTURE-RES-PRAC)'!B129="","",'Database (LECTURE-RES-PRAC)'!B129))</f>
        <v/>
      </c>
      <c r="C134" s="184" t="str">
        <f aca="false">IF(C$6="LECTURE","",IF('Database (LECTURE-RES-PRAC)'!C129="","",'Database (LECTURE-RES-PRAC)'!C129))</f>
        <v/>
      </c>
      <c r="D134" s="52"/>
      <c r="E134" s="52"/>
      <c r="F134" s="52"/>
      <c r="G134" s="52"/>
      <c r="H134" s="52"/>
      <c r="I134" s="52"/>
      <c r="J134" s="52"/>
      <c r="K134" s="52"/>
      <c r="L134" s="52"/>
      <c r="M134" s="52"/>
      <c r="N134" s="181" t="str">
        <f aca="false">IF(B134&lt;&gt;"",SUM(D134:M134),"")</f>
        <v/>
      </c>
      <c r="O134" s="52"/>
      <c r="P134" s="52"/>
      <c r="Q134" s="52"/>
      <c r="R134" s="52"/>
      <c r="S134" s="52"/>
      <c r="T134" s="52"/>
      <c r="U134" s="52"/>
      <c r="V134" s="52"/>
      <c r="W134" s="52"/>
      <c r="X134" s="52"/>
      <c r="Y134" s="181" t="str">
        <f aca="false">IF(B134&lt;&gt;"",SUM(O134:X134),"")</f>
        <v/>
      </c>
      <c r="Z134" s="52"/>
      <c r="AA134" s="52"/>
      <c r="AB134" s="52"/>
      <c r="AC134" s="52"/>
      <c r="AD134" s="52"/>
      <c r="AE134" s="52"/>
      <c r="AF134" s="52"/>
      <c r="AG134" s="52"/>
      <c r="AH134" s="52"/>
      <c r="AI134" s="52"/>
      <c r="AJ134" s="182" t="str">
        <f aca="false">IF(B134&lt;&gt;"",SUM(Z134:AI134),"")</f>
        <v/>
      </c>
      <c r="AK134" s="185" t="str">
        <f aca="false">IF(B134&lt;&gt;"",IFERROR(IF((SUMIF(D$20:AI$20, "CLO1", D134:AI134)/AO$6)=0,"",(SUMIF(D$20:AI$20, "CLO1", D134:AI134)/AO$6)),""),"")</f>
        <v/>
      </c>
      <c r="AL134" s="115" t="str">
        <f aca="false">IF(AK134="","",IF(AK134&gt;=B$10,"Y","N"))</f>
        <v/>
      </c>
      <c r="AM134" s="115" t="str">
        <f aca="false">IF(AK134="","",IF(AK134&lt;50%,1,IF(AND(AK134&gt;=50%,AK134&lt;B$10),2,IF(AK134&gt;=B$10,3))))</f>
        <v/>
      </c>
      <c r="AN134" s="185" t="str">
        <f aca="false">IF(B134&lt;&gt;"",IFERROR(IF((SUMIF(D$20:AI$20, "CLO2", D134:AI134)/AO$7)=0,"",(SUMIF(D$20:AI$20, "CLO2", D134:AI134)/AO$7)),""),"")</f>
        <v/>
      </c>
      <c r="AO134" s="115" t="str">
        <f aca="false">IF(AN134="","",IF(AN134&gt;=B$10,"Y","N"))</f>
        <v/>
      </c>
      <c r="AP134" s="115" t="str">
        <f aca="false">IF(AN134="","",IF(AN134&lt;50%,1,IF(AND(AN134&gt;=50%,AN134&lt;B$10),2,IF(AN134&gt;=B$10,3))))</f>
        <v/>
      </c>
      <c r="AQ134" s="185" t="str">
        <f aca="false">IF(B134&lt;&gt;"",IFERROR(IF((SUMIF(D$20:AI$20, "CLO3", D134:AI134)/AO$8)=0,"",(SUMIF(D$20:AI$20, "CLO3", D134:AI134)/AO$8)),""),"")</f>
        <v/>
      </c>
      <c r="AR134" s="115" t="str">
        <f aca="false">IF(AQ134="","",IF(AQ134&gt;=B$10,"Y","N"))</f>
        <v/>
      </c>
      <c r="AS134" s="115" t="str">
        <f aca="false">IF(AQ134="","",IF(AQ134&lt;50%,1,IF(AND(AQ134&gt;=50%,AQ134&lt;B$10),2,IF(AQ134&gt;=B$10,3))))</f>
        <v/>
      </c>
      <c r="AT134" s="185" t="str">
        <f aca="false">IF(B134&lt;&gt;"",IFERROR(IF((SUMIF(D$20:AI$20, "CLO4", D134:AI134)/AO$9)=0,"",(SUMIF(D$20:AI$20, "CLO4", D134:AI134)/AO$9)),""),"")</f>
        <v/>
      </c>
      <c r="AU134" s="115" t="str">
        <f aca="false">IF(AT134="","",IF(AT134&gt;=B$10,"Y","N"))</f>
        <v/>
      </c>
      <c r="AV134" s="115" t="str">
        <f aca="false">IF(AT134="","",IF(AT134&lt;50%,1,IF(AND(AT134&gt;=50%,AT134&lt;B$10),2,IF(AT134&gt;=B$10,3))))</f>
        <v/>
      </c>
      <c r="AW134" s="185" t="str">
        <f aca="false">IF(B134&lt;&gt;"",IFERROR(IF((SUMIF(D$20:AI$20, "CLO5", D134:AI134)/AO$10)=0,"",(SUMIF(D$20:AI$20, "CLO5", D134:AI134)/AO$10)),""),"")</f>
        <v/>
      </c>
      <c r="AX134" s="115" t="str">
        <f aca="false">IF(AW134="","",IF(AW134&gt;=B$10,"Y","N"))</f>
        <v/>
      </c>
      <c r="AY134" s="115" t="str">
        <f aca="false">IF(AW134="","",IF(AW134&lt;50%,1,IF(AND(AW134&gt;=50%,AW134&lt;B$10),2,IF(AW134&gt;=B$10,3))))</f>
        <v/>
      </c>
      <c r="AZ134" s="114" t="str">
        <f aca="false">IF(B134&lt;&gt;"",IFERROR(IF((SUMIF(D$20:AI$20, "CLO6", D134:AI134)/AO$11)=0,"",(SUMIF(D$20:AI$20, "CLO6", D134:AI134)/AO$11)),""),"")</f>
        <v/>
      </c>
      <c r="BA134" s="115" t="str">
        <f aca="false">IF(AZ134="","",IF(AZ134&gt;=B$10,"Y","N"))</f>
        <v/>
      </c>
      <c r="BB134" s="115" t="str">
        <f aca="false">IF(BA134="","",IF(BA134&lt;50%,1,IF(AND(BA134&gt;=50%,BA134&lt;B$10),2,IF(BA134&gt;=B$10,3))))</f>
        <v/>
      </c>
      <c r="BC134" s="114" t="str">
        <f aca="false">IF(B134&lt;&gt;"",IFERROR(IF((SUMIF(D$20:AI$20, "CLO7", D134:AI134)/AO$12)=0,"",(SUMIF(D$20:AI$20, "CLO7", D134:AI134)/AO$12)),""),"")</f>
        <v/>
      </c>
      <c r="BD134" s="115" t="str">
        <f aca="false">IF(BC134="","",IF(BC134&gt;=B$10,"Y","N"))</f>
        <v/>
      </c>
      <c r="BE134" s="115" t="str">
        <f aca="false">IF(BD134="","",IF(BD134&lt;50%,1,IF(AND(BD134&gt;=50%,BD134&lt;B$10),2,IF(BD134&gt;=B$10,3))))</f>
        <v/>
      </c>
      <c r="BF134" s="114" t="str">
        <f aca="false">IF(B134&lt;&gt;"",IFERROR(IF((SUMIF(D$20:AI$20, "CLO8", D134:AI134)/AO$13)=0,"",(SUMIF(D$20:AI$20, "CLO8", D134:AI134)/AO$13)),""),"")</f>
        <v/>
      </c>
      <c r="BG134" s="115" t="str">
        <f aca="false">IF(BF134="","",IF(BF134&gt;=B$10,"Y","N"))</f>
        <v/>
      </c>
      <c r="BH134" s="115" t="str">
        <f aca="false">IF(BG134="","",IF(BG134&lt;50%,1,IF(AND(BG134&gt;=50%,BG134&lt;B$10),2,IF(BG134&gt;=B$10,3))))</f>
        <v/>
      </c>
      <c r="BI134" s="114" t="str">
        <f aca="false">IF(B134&lt;&gt;"",IFERROR(IF((SUMIF(D$20:AI$20, "CLO9", D134:AI134)/AO$14)=0,"",(SUMIF(D$20:AI$20, "CLO9", D134:AI134)/AO$14)),""),"")</f>
        <v/>
      </c>
      <c r="BJ134" s="115" t="str">
        <f aca="false">IF(BI134="","",IF(BI134&gt;=B$10,"Y","N"))</f>
        <v/>
      </c>
      <c r="BK134" s="115" t="str">
        <f aca="false">IF(BJ134="","",IF(BJ134&lt;50%,1,IF(AND(BJ134&gt;=50%,BJ134&lt;B$10),2,IF(BJ134&gt;=B$10,3))))</f>
        <v/>
      </c>
      <c r="BL134" s="114" t="str">
        <f aca="false">IF(B134&lt;&gt;"",IFERROR(IF((SUMIF(D$20:AI$20,"CLO10",D134:AI134)/AO$15)=0,"",(SUMIF(D$20:AI$20,"CLO10",D134:AI134)/AO$15)),""),"")</f>
        <v/>
      </c>
      <c r="BM134" s="115" t="str">
        <f aca="false">IF(BL134="","",IF(BL134&gt;=B$10,"Y","N"))</f>
        <v/>
      </c>
      <c r="BN134" s="115" t="str">
        <f aca="false">IF(BM134="","",IF(BM134&lt;50%,1,IF(AND(BM134&gt;=50%,BM134&lt;B$10),2,IF(BM134&gt;=B$10,3))))</f>
        <v/>
      </c>
    </row>
    <row r="135" customFormat="false" ht="15.75" hidden="false" customHeight="true" outlineLevel="0" collapsed="false">
      <c r="A135" s="184" t="str">
        <f aca="false">IF(A$6="LECTURE","",IF('Database (LECTURE-RES-PRAC)'!A130="","",'Database (LECTURE-RES-PRAC)'!A130))</f>
        <v/>
      </c>
      <c r="B135" s="184" t="str">
        <f aca="false">IF(B$6="LECTURE","",IF('Database (LECTURE-RES-PRAC)'!B130="","",'Database (LECTURE-RES-PRAC)'!B130))</f>
        <v/>
      </c>
      <c r="C135" s="184" t="str">
        <f aca="false">IF(C$6="LECTURE","",IF('Database (LECTURE-RES-PRAC)'!C130="","",'Database (LECTURE-RES-PRAC)'!C130))</f>
        <v/>
      </c>
      <c r="D135" s="52"/>
      <c r="E135" s="52"/>
      <c r="F135" s="52"/>
      <c r="G135" s="52"/>
      <c r="H135" s="52"/>
      <c r="I135" s="52"/>
      <c r="J135" s="52"/>
      <c r="K135" s="52"/>
      <c r="L135" s="52"/>
      <c r="M135" s="52"/>
      <c r="N135" s="181" t="str">
        <f aca="false">IF(B135&lt;&gt;"",SUM(D135:M135),"")</f>
        <v/>
      </c>
      <c r="O135" s="52"/>
      <c r="P135" s="52"/>
      <c r="Q135" s="52"/>
      <c r="R135" s="52"/>
      <c r="S135" s="52"/>
      <c r="T135" s="52"/>
      <c r="U135" s="52"/>
      <c r="V135" s="52"/>
      <c r="W135" s="52"/>
      <c r="X135" s="52"/>
      <c r="Y135" s="181" t="str">
        <f aca="false">IF(B135&lt;&gt;"",SUM(O135:X135),"")</f>
        <v/>
      </c>
      <c r="Z135" s="52"/>
      <c r="AA135" s="52"/>
      <c r="AB135" s="52"/>
      <c r="AC135" s="52"/>
      <c r="AD135" s="52"/>
      <c r="AE135" s="52"/>
      <c r="AF135" s="52"/>
      <c r="AG135" s="52"/>
      <c r="AH135" s="52"/>
      <c r="AI135" s="52"/>
      <c r="AJ135" s="182" t="str">
        <f aca="false">IF(B135&lt;&gt;"",SUM(Z135:AI135),"")</f>
        <v/>
      </c>
      <c r="AK135" s="185" t="str">
        <f aca="false">IF(B135&lt;&gt;"",IFERROR(IF((SUMIF(D$20:AI$20, "CLO1", D135:AI135)/AO$6)=0,"",(SUMIF(D$20:AI$20, "CLO1", D135:AI135)/AO$6)),""),"")</f>
        <v/>
      </c>
      <c r="AL135" s="115" t="str">
        <f aca="false">IF(AK135="","",IF(AK135&gt;=B$10,"Y","N"))</f>
        <v/>
      </c>
      <c r="AM135" s="115" t="str">
        <f aca="false">IF(AK135="","",IF(AK135&lt;50%,1,IF(AND(AK135&gt;=50%,AK135&lt;B$10),2,IF(AK135&gt;=B$10,3))))</f>
        <v/>
      </c>
      <c r="AN135" s="185" t="str">
        <f aca="false">IF(B135&lt;&gt;"",IFERROR(IF((SUMIF(D$20:AI$20, "CLO2", D135:AI135)/AO$7)=0,"",(SUMIF(D$20:AI$20, "CLO2", D135:AI135)/AO$7)),""),"")</f>
        <v/>
      </c>
      <c r="AO135" s="115" t="str">
        <f aca="false">IF(AN135="","",IF(AN135&gt;=B$10,"Y","N"))</f>
        <v/>
      </c>
      <c r="AP135" s="115" t="str">
        <f aca="false">IF(AN135="","",IF(AN135&lt;50%,1,IF(AND(AN135&gt;=50%,AN135&lt;B$10),2,IF(AN135&gt;=B$10,3))))</f>
        <v/>
      </c>
      <c r="AQ135" s="185" t="str">
        <f aca="false">IF(B135&lt;&gt;"",IFERROR(IF((SUMIF(D$20:AI$20, "CLO3", D135:AI135)/AO$8)=0,"",(SUMIF(D$20:AI$20, "CLO3", D135:AI135)/AO$8)),""),"")</f>
        <v/>
      </c>
      <c r="AR135" s="115" t="str">
        <f aca="false">IF(AQ135="","",IF(AQ135&gt;=B$10,"Y","N"))</f>
        <v/>
      </c>
      <c r="AS135" s="115" t="str">
        <f aca="false">IF(AQ135="","",IF(AQ135&lt;50%,1,IF(AND(AQ135&gt;=50%,AQ135&lt;B$10),2,IF(AQ135&gt;=B$10,3))))</f>
        <v/>
      </c>
      <c r="AT135" s="185" t="str">
        <f aca="false">IF(B135&lt;&gt;"",IFERROR(IF((SUMIF(D$20:AI$20, "CLO4", D135:AI135)/AO$9)=0,"",(SUMIF(D$20:AI$20, "CLO4", D135:AI135)/AO$9)),""),"")</f>
        <v/>
      </c>
      <c r="AU135" s="115" t="str">
        <f aca="false">IF(AT135="","",IF(AT135&gt;=B$10,"Y","N"))</f>
        <v/>
      </c>
      <c r="AV135" s="115" t="str">
        <f aca="false">IF(AT135="","",IF(AT135&lt;50%,1,IF(AND(AT135&gt;=50%,AT135&lt;B$10),2,IF(AT135&gt;=B$10,3))))</f>
        <v/>
      </c>
      <c r="AW135" s="185" t="str">
        <f aca="false">IF(B135&lt;&gt;"",IFERROR(IF((SUMIF(D$20:AI$20, "CLO5", D135:AI135)/AO$10)=0,"",(SUMIF(D$20:AI$20, "CLO5", D135:AI135)/AO$10)),""),"")</f>
        <v/>
      </c>
      <c r="AX135" s="115" t="str">
        <f aca="false">IF(AW135="","",IF(AW135&gt;=B$10,"Y","N"))</f>
        <v/>
      </c>
      <c r="AY135" s="115" t="str">
        <f aca="false">IF(AW135="","",IF(AW135&lt;50%,1,IF(AND(AW135&gt;=50%,AW135&lt;B$10),2,IF(AW135&gt;=B$10,3))))</f>
        <v/>
      </c>
      <c r="AZ135" s="114" t="str">
        <f aca="false">IF(B135&lt;&gt;"",IFERROR(IF((SUMIF(D$20:AI$20, "CLO6", D135:AI135)/AO$11)=0,"",(SUMIF(D$20:AI$20, "CLO6", D135:AI135)/AO$11)),""),"")</f>
        <v/>
      </c>
      <c r="BA135" s="115" t="str">
        <f aca="false">IF(AZ135="","",IF(AZ135&gt;=B$10,"Y","N"))</f>
        <v/>
      </c>
      <c r="BB135" s="115" t="str">
        <f aca="false">IF(BA135="","",IF(BA135&lt;50%,1,IF(AND(BA135&gt;=50%,BA135&lt;B$10),2,IF(BA135&gt;=B$10,3))))</f>
        <v/>
      </c>
      <c r="BC135" s="114" t="str">
        <f aca="false">IF(B135&lt;&gt;"",IFERROR(IF((SUMIF(D$20:AI$20, "CLO7", D135:AI135)/AO$12)=0,"",(SUMIF(D$20:AI$20, "CLO7", D135:AI135)/AO$12)),""),"")</f>
        <v/>
      </c>
      <c r="BD135" s="115" t="str">
        <f aca="false">IF(BC135="","",IF(BC135&gt;=B$10,"Y","N"))</f>
        <v/>
      </c>
      <c r="BE135" s="115" t="str">
        <f aca="false">IF(BD135="","",IF(BD135&lt;50%,1,IF(AND(BD135&gt;=50%,BD135&lt;B$10),2,IF(BD135&gt;=B$10,3))))</f>
        <v/>
      </c>
      <c r="BF135" s="114" t="str">
        <f aca="false">IF(B135&lt;&gt;"",IFERROR(IF((SUMIF(D$20:AI$20, "CLO8", D135:AI135)/AO$13)=0,"",(SUMIF(D$20:AI$20, "CLO8", D135:AI135)/AO$13)),""),"")</f>
        <v/>
      </c>
      <c r="BG135" s="115" t="str">
        <f aca="false">IF(BF135="","",IF(BF135&gt;=B$10,"Y","N"))</f>
        <v/>
      </c>
      <c r="BH135" s="115" t="str">
        <f aca="false">IF(BG135="","",IF(BG135&lt;50%,1,IF(AND(BG135&gt;=50%,BG135&lt;B$10),2,IF(BG135&gt;=B$10,3))))</f>
        <v/>
      </c>
      <c r="BI135" s="114" t="str">
        <f aca="false">IF(B135&lt;&gt;"",IFERROR(IF((SUMIF(D$20:AI$20, "CLO9", D135:AI135)/AO$14)=0,"",(SUMIF(D$20:AI$20, "CLO9", D135:AI135)/AO$14)),""),"")</f>
        <v/>
      </c>
      <c r="BJ135" s="115" t="str">
        <f aca="false">IF(BI135="","",IF(BI135&gt;=B$10,"Y","N"))</f>
        <v/>
      </c>
      <c r="BK135" s="115" t="str">
        <f aca="false">IF(BJ135="","",IF(BJ135&lt;50%,1,IF(AND(BJ135&gt;=50%,BJ135&lt;B$10),2,IF(BJ135&gt;=B$10,3))))</f>
        <v/>
      </c>
      <c r="BL135" s="114" t="str">
        <f aca="false">IF(B135&lt;&gt;"",IFERROR(IF((SUMIF(D$20:AI$20,"CLO10",D135:AI135)/AO$15)=0,"",(SUMIF(D$20:AI$20,"CLO10",D135:AI135)/AO$15)),""),"")</f>
        <v/>
      </c>
      <c r="BM135" s="115" t="str">
        <f aca="false">IF(BL135="","",IF(BL135&gt;=B$10,"Y","N"))</f>
        <v/>
      </c>
      <c r="BN135" s="115" t="str">
        <f aca="false">IF(BM135="","",IF(BM135&lt;50%,1,IF(AND(BM135&gt;=50%,BM135&lt;B$10),2,IF(BM135&gt;=B$10,3))))</f>
        <v/>
      </c>
    </row>
    <row r="136" customFormat="false" ht="15.75" hidden="false" customHeight="true" outlineLevel="0" collapsed="false">
      <c r="A136" s="184" t="str">
        <f aca="false">IF(A$6="LECTURE","",IF('Database (LECTURE-RES-PRAC)'!A131="","",'Database (LECTURE-RES-PRAC)'!A131))</f>
        <v/>
      </c>
      <c r="B136" s="184" t="str">
        <f aca="false">IF(B$6="LECTURE","",IF('Database (LECTURE-RES-PRAC)'!B131="","",'Database (LECTURE-RES-PRAC)'!B131))</f>
        <v/>
      </c>
      <c r="C136" s="184" t="str">
        <f aca="false">IF(C$6="LECTURE","",IF('Database (LECTURE-RES-PRAC)'!C131="","",'Database (LECTURE-RES-PRAC)'!C131))</f>
        <v/>
      </c>
      <c r="D136" s="52"/>
      <c r="E136" s="52"/>
      <c r="F136" s="52"/>
      <c r="G136" s="52"/>
      <c r="H136" s="52"/>
      <c r="I136" s="52"/>
      <c r="J136" s="52"/>
      <c r="K136" s="52"/>
      <c r="L136" s="52"/>
      <c r="M136" s="52"/>
      <c r="N136" s="181" t="str">
        <f aca="false">IF(B136&lt;&gt;"",SUM(D136:M136),"")</f>
        <v/>
      </c>
      <c r="O136" s="52"/>
      <c r="P136" s="52"/>
      <c r="Q136" s="52"/>
      <c r="R136" s="52"/>
      <c r="S136" s="52"/>
      <c r="T136" s="52"/>
      <c r="U136" s="52"/>
      <c r="V136" s="52"/>
      <c r="W136" s="52"/>
      <c r="X136" s="52"/>
      <c r="Y136" s="181" t="str">
        <f aca="false">IF(B136&lt;&gt;"",SUM(O136:X136),"")</f>
        <v/>
      </c>
      <c r="Z136" s="52"/>
      <c r="AA136" s="52"/>
      <c r="AB136" s="52"/>
      <c r="AC136" s="52"/>
      <c r="AD136" s="52"/>
      <c r="AE136" s="52"/>
      <c r="AF136" s="52"/>
      <c r="AG136" s="52"/>
      <c r="AH136" s="52"/>
      <c r="AI136" s="52"/>
      <c r="AJ136" s="182" t="str">
        <f aca="false">IF(B136&lt;&gt;"",SUM(Z136:AI136),"")</f>
        <v/>
      </c>
      <c r="AK136" s="185" t="str">
        <f aca="false">IF(B136&lt;&gt;"",IFERROR(IF((SUMIF(D$20:AI$20, "CLO1", D136:AI136)/AO$6)=0,"",(SUMIF(D$20:AI$20, "CLO1", D136:AI136)/AO$6)),""),"")</f>
        <v/>
      </c>
      <c r="AL136" s="115" t="str">
        <f aca="false">IF(AK136="","",IF(AK136&gt;=B$10,"Y","N"))</f>
        <v/>
      </c>
      <c r="AM136" s="115" t="str">
        <f aca="false">IF(AK136="","",IF(AK136&lt;50%,1,IF(AND(AK136&gt;=50%,AK136&lt;B$10),2,IF(AK136&gt;=B$10,3))))</f>
        <v/>
      </c>
      <c r="AN136" s="185" t="str">
        <f aca="false">IF(B136&lt;&gt;"",IFERROR(IF((SUMIF(D$20:AI$20, "CLO2", D136:AI136)/AO$7)=0,"",(SUMIF(D$20:AI$20, "CLO2", D136:AI136)/AO$7)),""),"")</f>
        <v/>
      </c>
      <c r="AO136" s="115" t="str">
        <f aca="false">IF(AN136="","",IF(AN136&gt;=B$10,"Y","N"))</f>
        <v/>
      </c>
      <c r="AP136" s="115" t="str">
        <f aca="false">IF(AN136="","",IF(AN136&lt;50%,1,IF(AND(AN136&gt;=50%,AN136&lt;B$10),2,IF(AN136&gt;=B$10,3))))</f>
        <v/>
      </c>
      <c r="AQ136" s="185" t="str">
        <f aca="false">IF(B136&lt;&gt;"",IFERROR(IF((SUMIF(D$20:AI$20, "CLO3", D136:AI136)/AO$8)=0,"",(SUMIF(D$20:AI$20, "CLO3", D136:AI136)/AO$8)),""),"")</f>
        <v/>
      </c>
      <c r="AR136" s="115" t="str">
        <f aca="false">IF(AQ136="","",IF(AQ136&gt;=B$10,"Y","N"))</f>
        <v/>
      </c>
      <c r="AS136" s="115" t="str">
        <f aca="false">IF(AQ136="","",IF(AQ136&lt;50%,1,IF(AND(AQ136&gt;=50%,AQ136&lt;B$10),2,IF(AQ136&gt;=B$10,3))))</f>
        <v/>
      </c>
      <c r="AT136" s="185" t="str">
        <f aca="false">IF(B136&lt;&gt;"",IFERROR(IF((SUMIF(D$20:AI$20, "CLO4", D136:AI136)/AO$9)=0,"",(SUMIF(D$20:AI$20, "CLO4", D136:AI136)/AO$9)),""),"")</f>
        <v/>
      </c>
      <c r="AU136" s="115" t="str">
        <f aca="false">IF(AT136="","",IF(AT136&gt;=B$10,"Y","N"))</f>
        <v/>
      </c>
      <c r="AV136" s="115" t="str">
        <f aca="false">IF(AT136="","",IF(AT136&lt;50%,1,IF(AND(AT136&gt;=50%,AT136&lt;B$10),2,IF(AT136&gt;=B$10,3))))</f>
        <v/>
      </c>
      <c r="AW136" s="185" t="str">
        <f aca="false">IF(B136&lt;&gt;"",IFERROR(IF((SUMIF(D$20:AI$20, "CLO5", D136:AI136)/AO$10)=0,"",(SUMIF(D$20:AI$20, "CLO5", D136:AI136)/AO$10)),""),"")</f>
        <v/>
      </c>
      <c r="AX136" s="115" t="str">
        <f aca="false">IF(AW136="","",IF(AW136&gt;=B$10,"Y","N"))</f>
        <v/>
      </c>
      <c r="AY136" s="115" t="str">
        <f aca="false">IF(AW136="","",IF(AW136&lt;50%,1,IF(AND(AW136&gt;=50%,AW136&lt;B$10),2,IF(AW136&gt;=B$10,3))))</f>
        <v/>
      </c>
      <c r="AZ136" s="114" t="str">
        <f aca="false">IF(B136&lt;&gt;"",IFERROR(IF((SUMIF(D$20:AI$20, "CLO6", D136:AI136)/AO$11)=0,"",(SUMIF(D$20:AI$20, "CLO6", D136:AI136)/AO$11)),""),"")</f>
        <v/>
      </c>
      <c r="BA136" s="115" t="str">
        <f aca="false">IF(AZ136="","",IF(AZ136&gt;=B$10,"Y","N"))</f>
        <v/>
      </c>
      <c r="BB136" s="115" t="str">
        <f aca="false">IF(BA136="","",IF(BA136&lt;50%,1,IF(AND(BA136&gt;=50%,BA136&lt;B$10),2,IF(BA136&gt;=B$10,3))))</f>
        <v/>
      </c>
      <c r="BC136" s="114" t="str">
        <f aca="false">IF(B136&lt;&gt;"",IFERROR(IF((SUMIF(D$20:AI$20, "CLO7", D136:AI136)/AO$12)=0,"",(SUMIF(D$20:AI$20, "CLO7", D136:AI136)/AO$12)),""),"")</f>
        <v/>
      </c>
      <c r="BD136" s="115" t="str">
        <f aca="false">IF(BC136="","",IF(BC136&gt;=B$10,"Y","N"))</f>
        <v/>
      </c>
      <c r="BE136" s="115" t="str">
        <f aca="false">IF(BD136="","",IF(BD136&lt;50%,1,IF(AND(BD136&gt;=50%,BD136&lt;B$10),2,IF(BD136&gt;=B$10,3))))</f>
        <v/>
      </c>
      <c r="BF136" s="114" t="str">
        <f aca="false">IF(B136&lt;&gt;"",IFERROR(IF((SUMIF(D$20:AI$20, "CLO8", D136:AI136)/AO$13)=0,"",(SUMIF(D$20:AI$20, "CLO8", D136:AI136)/AO$13)),""),"")</f>
        <v/>
      </c>
      <c r="BG136" s="115" t="str">
        <f aca="false">IF(BF136="","",IF(BF136&gt;=B$10,"Y","N"))</f>
        <v/>
      </c>
      <c r="BH136" s="115" t="str">
        <f aca="false">IF(BG136="","",IF(BG136&lt;50%,1,IF(AND(BG136&gt;=50%,BG136&lt;B$10),2,IF(BG136&gt;=B$10,3))))</f>
        <v/>
      </c>
      <c r="BI136" s="114" t="str">
        <f aca="false">IF(B136&lt;&gt;"",IFERROR(IF((SUMIF(D$20:AI$20, "CLO9", D136:AI136)/AO$14)=0,"",(SUMIF(D$20:AI$20, "CLO9", D136:AI136)/AO$14)),""),"")</f>
        <v/>
      </c>
      <c r="BJ136" s="115" t="str">
        <f aca="false">IF(BI136="","",IF(BI136&gt;=B$10,"Y","N"))</f>
        <v/>
      </c>
      <c r="BK136" s="115" t="str">
        <f aca="false">IF(BJ136="","",IF(BJ136&lt;50%,1,IF(AND(BJ136&gt;=50%,BJ136&lt;B$10),2,IF(BJ136&gt;=B$10,3))))</f>
        <v/>
      </c>
      <c r="BL136" s="114" t="str">
        <f aca="false">IF(B136&lt;&gt;"",IFERROR(IF((SUMIF(D$20:AI$20,"CLO10",D136:AI136)/AO$15)=0,"",(SUMIF(D$20:AI$20,"CLO10",D136:AI136)/AO$15)),""),"")</f>
        <v/>
      </c>
      <c r="BM136" s="115" t="str">
        <f aca="false">IF(BL136="","",IF(BL136&gt;=B$10,"Y","N"))</f>
        <v/>
      </c>
      <c r="BN136" s="115" t="str">
        <f aca="false">IF(BM136="","",IF(BM136&lt;50%,1,IF(AND(BM136&gt;=50%,BM136&lt;B$10),2,IF(BM136&gt;=B$10,3))))</f>
        <v/>
      </c>
    </row>
    <row r="137" customFormat="false" ht="15.75" hidden="false" customHeight="true" outlineLevel="0" collapsed="false">
      <c r="A137" s="184" t="str">
        <f aca="false">IF(A$6="LECTURE","",IF('Database (LECTURE-RES-PRAC)'!A132="","",'Database (LECTURE-RES-PRAC)'!A132))</f>
        <v/>
      </c>
      <c r="B137" s="184" t="str">
        <f aca="false">IF(B$6="LECTURE","",IF('Database (LECTURE-RES-PRAC)'!B132="","",'Database (LECTURE-RES-PRAC)'!B132))</f>
        <v/>
      </c>
      <c r="C137" s="184" t="str">
        <f aca="false">IF(C$6="LECTURE","",IF('Database (LECTURE-RES-PRAC)'!C132="","",'Database (LECTURE-RES-PRAC)'!C132))</f>
        <v/>
      </c>
      <c r="D137" s="52"/>
      <c r="E137" s="52"/>
      <c r="F137" s="52"/>
      <c r="G137" s="52"/>
      <c r="H137" s="52"/>
      <c r="I137" s="52"/>
      <c r="J137" s="52"/>
      <c r="K137" s="52"/>
      <c r="L137" s="52"/>
      <c r="M137" s="52"/>
      <c r="N137" s="181" t="str">
        <f aca="false">IF(B137&lt;&gt;"",SUM(D137:M137),"")</f>
        <v/>
      </c>
      <c r="O137" s="52"/>
      <c r="P137" s="52"/>
      <c r="Q137" s="52"/>
      <c r="R137" s="52"/>
      <c r="S137" s="52"/>
      <c r="T137" s="52"/>
      <c r="U137" s="52"/>
      <c r="V137" s="52"/>
      <c r="W137" s="52"/>
      <c r="X137" s="52"/>
      <c r="Y137" s="181" t="str">
        <f aca="false">IF(B137&lt;&gt;"",SUM(O137:X137),"")</f>
        <v/>
      </c>
      <c r="Z137" s="52"/>
      <c r="AA137" s="52"/>
      <c r="AB137" s="52"/>
      <c r="AC137" s="52"/>
      <c r="AD137" s="52"/>
      <c r="AE137" s="52"/>
      <c r="AF137" s="52"/>
      <c r="AG137" s="52"/>
      <c r="AH137" s="52"/>
      <c r="AI137" s="52"/>
      <c r="AJ137" s="182" t="str">
        <f aca="false">IF(B137&lt;&gt;"",SUM(Z137:AI137),"")</f>
        <v/>
      </c>
      <c r="AK137" s="185" t="str">
        <f aca="false">IF(B137&lt;&gt;"",IFERROR(IF((SUMIF(D$20:AI$20, "CLO1", D137:AI137)/AO$6)=0,"",(SUMIF(D$20:AI$20, "CLO1", D137:AI137)/AO$6)),""),"")</f>
        <v/>
      </c>
      <c r="AL137" s="115" t="str">
        <f aca="false">IF(AK137="","",IF(AK137&gt;=B$10,"Y","N"))</f>
        <v/>
      </c>
      <c r="AM137" s="115" t="str">
        <f aca="false">IF(AK137="","",IF(AK137&lt;50%,1,IF(AND(AK137&gt;=50%,AK137&lt;B$10),2,IF(AK137&gt;=B$10,3))))</f>
        <v/>
      </c>
      <c r="AN137" s="185" t="str">
        <f aca="false">IF(B137&lt;&gt;"",IFERROR(IF((SUMIF(D$20:AI$20, "CLO2", D137:AI137)/AO$7)=0,"",(SUMIF(D$20:AI$20, "CLO2", D137:AI137)/AO$7)),""),"")</f>
        <v/>
      </c>
      <c r="AO137" s="115" t="str">
        <f aca="false">IF(AN137="","",IF(AN137&gt;=B$10,"Y","N"))</f>
        <v/>
      </c>
      <c r="AP137" s="115" t="str">
        <f aca="false">IF(AN137="","",IF(AN137&lt;50%,1,IF(AND(AN137&gt;=50%,AN137&lt;B$10),2,IF(AN137&gt;=B$10,3))))</f>
        <v/>
      </c>
      <c r="AQ137" s="185" t="str">
        <f aca="false">IF(B137&lt;&gt;"",IFERROR(IF((SUMIF(D$20:AI$20, "CLO3", D137:AI137)/AO$8)=0,"",(SUMIF(D$20:AI$20, "CLO3", D137:AI137)/AO$8)),""),"")</f>
        <v/>
      </c>
      <c r="AR137" s="115" t="str">
        <f aca="false">IF(AQ137="","",IF(AQ137&gt;=B$10,"Y","N"))</f>
        <v/>
      </c>
      <c r="AS137" s="115" t="str">
        <f aca="false">IF(AQ137="","",IF(AQ137&lt;50%,1,IF(AND(AQ137&gt;=50%,AQ137&lt;B$10),2,IF(AQ137&gt;=B$10,3))))</f>
        <v/>
      </c>
      <c r="AT137" s="185" t="str">
        <f aca="false">IF(B137&lt;&gt;"",IFERROR(IF((SUMIF(D$20:AI$20, "CLO4", D137:AI137)/AO$9)=0,"",(SUMIF(D$20:AI$20, "CLO4", D137:AI137)/AO$9)),""),"")</f>
        <v/>
      </c>
      <c r="AU137" s="115" t="str">
        <f aca="false">IF(AT137="","",IF(AT137&gt;=B$10,"Y","N"))</f>
        <v/>
      </c>
      <c r="AV137" s="115" t="str">
        <f aca="false">IF(AT137="","",IF(AT137&lt;50%,1,IF(AND(AT137&gt;=50%,AT137&lt;B$10),2,IF(AT137&gt;=B$10,3))))</f>
        <v/>
      </c>
      <c r="AW137" s="185" t="str">
        <f aca="false">IF(B137&lt;&gt;"",IFERROR(IF((SUMIF(D$20:AI$20, "CLO5", D137:AI137)/AO$10)=0,"",(SUMIF(D$20:AI$20, "CLO5", D137:AI137)/AO$10)),""),"")</f>
        <v/>
      </c>
      <c r="AX137" s="115" t="str">
        <f aca="false">IF(AW137="","",IF(AW137&gt;=B$10,"Y","N"))</f>
        <v/>
      </c>
      <c r="AY137" s="115" t="str">
        <f aca="false">IF(AW137="","",IF(AW137&lt;50%,1,IF(AND(AW137&gt;=50%,AW137&lt;B$10),2,IF(AW137&gt;=B$10,3))))</f>
        <v/>
      </c>
      <c r="AZ137" s="114" t="str">
        <f aca="false">IF(B137&lt;&gt;"",IFERROR(IF((SUMIF(D$20:AI$20, "CLO6", D137:AI137)/AO$11)=0,"",(SUMIF(D$20:AI$20, "CLO6", D137:AI137)/AO$11)),""),"")</f>
        <v/>
      </c>
      <c r="BA137" s="115" t="str">
        <f aca="false">IF(AZ137="","",IF(AZ137&gt;=B$10,"Y","N"))</f>
        <v/>
      </c>
      <c r="BB137" s="115" t="str">
        <f aca="false">IF(BA137="","",IF(BA137&lt;50%,1,IF(AND(BA137&gt;=50%,BA137&lt;B$10),2,IF(BA137&gt;=B$10,3))))</f>
        <v/>
      </c>
      <c r="BC137" s="114" t="str">
        <f aca="false">IF(B137&lt;&gt;"",IFERROR(IF((SUMIF(D$20:AI$20, "CLO7", D137:AI137)/AO$12)=0,"",(SUMIF(D$20:AI$20, "CLO7", D137:AI137)/AO$12)),""),"")</f>
        <v/>
      </c>
      <c r="BD137" s="115" t="str">
        <f aca="false">IF(BC137="","",IF(BC137&gt;=B$10,"Y","N"))</f>
        <v/>
      </c>
      <c r="BE137" s="115" t="str">
        <f aca="false">IF(BD137="","",IF(BD137&lt;50%,1,IF(AND(BD137&gt;=50%,BD137&lt;B$10),2,IF(BD137&gt;=B$10,3))))</f>
        <v/>
      </c>
      <c r="BF137" s="114" t="str">
        <f aca="false">IF(B137&lt;&gt;"",IFERROR(IF((SUMIF(D$20:AI$20, "CLO8", D137:AI137)/AO$13)=0,"",(SUMIF(D$20:AI$20, "CLO8", D137:AI137)/AO$13)),""),"")</f>
        <v/>
      </c>
      <c r="BG137" s="115" t="str">
        <f aca="false">IF(BF137="","",IF(BF137&gt;=B$10,"Y","N"))</f>
        <v/>
      </c>
      <c r="BH137" s="115" t="str">
        <f aca="false">IF(BG137="","",IF(BG137&lt;50%,1,IF(AND(BG137&gt;=50%,BG137&lt;B$10),2,IF(BG137&gt;=B$10,3))))</f>
        <v/>
      </c>
      <c r="BI137" s="114" t="str">
        <f aca="false">IF(B137&lt;&gt;"",IFERROR(IF((SUMIF(D$20:AI$20, "CLO9", D137:AI137)/AO$14)=0,"",(SUMIF(D$20:AI$20, "CLO9", D137:AI137)/AO$14)),""),"")</f>
        <v/>
      </c>
      <c r="BJ137" s="115" t="str">
        <f aca="false">IF(BI137="","",IF(BI137&gt;=B$10,"Y","N"))</f>
        <v/>
      </c>
      <c r="BK137" s="115" t="str">
        <f aca="false">IF(BJ137="","",IF(BJ137&lt;50%,1,IF(AND(BJ137&gt;=50%,BJ137&lt;B$10),2,IF(BJ137&gt;=B$10,3))))</f>
        <v/>
      </c>
      <c r="BL137" s="114" t="str">
        <f aca="false">IF(B137&lt;&gt;"",IFERROR(IF((SUMIF(D$20:AI$20,"CLO10",D137:AI137)/AO$15)=0,"",(SUMIF(D$20:AI$20,"CLO10",D137:AI137)/AO$15)),""),"")</f>
        <v/>
      </c>
      <c r="BM137" s="115" t="str">
        <f aca="false">IF(BL137="","",IF(BL137&gt;=B$10,"Y","N"))</f>
        <v/>
      </c>
      <c r="BN137" s="115" t="str">
        <f aca="false">IF(BM137="","",IF(BM137&lt;50%,1,IF(AND(BM137&gt;=50%,BM137&lt;B$10),2,IF(BM137&gt;=B$10,3))))</f>
        <v/>
      </c>
    </row>
    <row r="138" customFormat="false" ht="15.75" hidden="false" customHeight="true" outlineLevel="0" collapsed="false">
      <c r="A138" s="184" t="str">
        <f aca="false">IF(A$6="LECTURE","",IF('Database (LECTURE-RES-PRAC)'!A133="","",'Database (LECTURE-RES-PRAC)'!A133))</f>
        <v/>
      </c>
      <c r="B138" s="184" t="str">
        <f aca="false">IF(B$6="LECTURE","",IF('Database (LECTURE-RES-PRAC)'!B133="","",'Database (LECTURE-RES-PRAC)'!B133))</f>
        <v/>
      </c>
      <c r="C138" s="184" t="str">
        <f aca="false">IF(C$6="LECTURE","",IF('Database (LECTURE-RES-PRAC)'!C133="","",'Database (LECTURE-RES-PRAC)'!C133))</f>
        <v/>
      </c>
      <c r="D138" s="52"/>
      <c r="E138" s="52"/>
      <c r="F138" s="52"/>
      <c r="G138" s="52"/>
      <c r="H138" s="52"/>
      <c r="I138" s="52"/>
      <c r="J138" s="52"/>
      <c r="K138" s="52"/>
      <c r="L138" s="52"/>
      <c r="M138" s="52"/>
      <c r="N138" s="181" t="str">
        <f aca="false">IF(B138&lt;&gt;"",SUM(D138:M138),"")</f>
        <v/>
      </c>
      <c r="O138" s="52"/>
      <c r="P138" s="52"/>
      <c r="Q138" s="52"/>
      <c r="R138" s="52"/>
      <c r="S138" s="52"/>
      <c r="T138" s="52"/>
      <c r="U138" s="52"/>
      <c r="V138" s="52"/>
      <c r="W138" s="52"/>
      <c r="X138" s="52"/>
      <c r="Y138" s="181" t="str">
        <f aca="false">IF(B138&lt;&gt;"",SUM(O138:X138),"")</f>
        <v/>
      </c>
      <c r="Z138" s="52"/>
      <c r="AA138" s="52"/>
      <c r="AB138" s="52"/>
      <c r="AC138" s="52"/>
      <c r="AD138" s="52"/>
      <c r="AE138" s="52"/>
      <c r="AF138" s="52"/>
      <c r="AG138" s="52"/>
      <c r="AH138" s="52"/>
      <c r="AI138" s="52"/>
      <c r="AJ138" s="182" t="str">
        <f aca="false">IF(B138&lt;&gt;"",SUM(Z138:AI138),"")</f>
        <v/>
      </c>
      <c r="AK138" s="185" t="str">
        <f aca="false">IF(B138&lt;&gt;"",IFERROR(IF((SUMIF(D$20:AI$20, "CLO1", D138:AI138)/AO$6)=0,"",(SUMIF(D$20:AI$20, "CLO1", D138:AI138)/AO$6)),""),"")</f>
        <v/>
      </c>
      <c r="AL138" s="115" t="str">
        <f aca="false">IF(AK138="","",IF(AK138&gt;=B$10,"Y","N"))</f>
        <v/>
      </c>
      <c r="AM138" s="115" t="str">
        <f aca="false">IF(AK138="","",IF(AK138&lt;50%,1,IF(AND(AK138&gt;=50%,AK138&lt;B$10),2,IF(AK138&gt;=B$10,3))))</f>
        <v/>
      </c>
      <c r="AN138" s="185" t="str">
        <f aca="false">IF(B138&lt;&gt;"",IFERROR(IF((SUMIF(D$20:AI$20, "CLO2", D138:AI138)/AO$7)=0,"",(SUMIF(D$20:AI$20, "CLO2", D138:AI138)/AO$7)),""),"")</f>
        <v/>
      </c>
      <c r="AO138" s="115" t="str">
        <f aca="false">IF(AN138="","",IF(AN138&gt;=B$10,"Y","N"))</f>
        <v/>
      </c>
      <c r="AP138" s="115" t="str">
        <f aca="false">IF(AN138="","",IF(AN138&lt;50%,1,IF(AND(AN138&gt;=50%,AN138&lt;B$10),2,IF(AN138&gt;=B$10,3))))</f>
        <v/>
      </c>
      <c r="AQ138" s="185" t="str">
        <f aca="false">IF(B138&lt;&gt;"",IFERROR(IF((SUMIF(D$20:AI$20, "CLO3", D138:AI138)/AO$8)=0,"",(SUMIF(D$20:AI$20, "CLO3", D138:AI138)/AO$8)),""),"")</f>
        <v/>
      </c>
      <c r="AR138" s="115" t="str">
        <f aca="false">IF(AQ138="","",IF(AQ138&gt;=B$10,"Y","N"))</f>
        <v/>
      </c>
      <c r="AS138" s="115" t="str">
        <f aca="false">IF(AQ138="","",IF(AQ138&lt;50%,1,IF(AND(AQ138&gt;=50%,AQ138&lt;B$10),2,IF(AQ138&gt;=B$10,3))))</f>
        <v/>
      </c>
      <c r="AT138" s="185" t="str">
        <f aca="false">IF(B138&lt;&gt;"",IFERROR(IF((SUMIF(D$20:AI$20, "CLO4", D138:AI138)/AO$9)=0,"",(SUMIF(D$20:AI$20, "CLO4", D138:AI138)/AO$9)),""),"")</f>
        <v/>
      </c>
      <c r="AU138" s="115" t="str">
        <f aca="false">IF(AT138="","",IF(AT138&gt;=B$10,"Y","N"))</f>
        <v/>
      </c>
      <c r="AV138" s="115" t="str">
        <f aca="false">IF(AT138="","",IF(AT138&lt;50%,1,IF(AND(AT138&gt;=50%,AT138&lt;B$10),2,IF(AT138&gt;=B$10,3))))</f>
        <v/>
      </c>
      <c r="AW138" s="185" t="str">
        <f aca="false">IF(B138&lt;&gt;"",IFERROR(IF((SUMIF(D$20:AI$20, "CLO5", D138:AI138)/AO$10)=0,"",(SUMIF(D$20:AI$20, "CLO5", D138:AI138)/AO$10)),""),"")</f>
        <v/>
      </c>
      <c r="AX138" s="115" t="str">
        <f aca="false">IF(AW138="","",IF(AW138&gt;=B$10,"Y","N"))</f>
        <v/>
      </c>
      <c r="AY138" s="115" t="str">
        <f aca="false">IF(AW138="","",IF(AW138&lt;50%,1,IF(AND(AW138&gt;=50%,AW138&lt;B$10),2,IF(AW138&gt;=B$10,3))))</f>
        <v/>
      </c>
      <c r="AZ138" s="114" t="str">
        <f aca="false">IF(B138&lt;&gt;"",IFERROR(IF((SUMIF(D$20:AI$20, "CLO6", D138:AI138)/AO$11)=0,"",(SUMIF(D$20:AI$20, "CLO6", D138:AI138)/AO$11)),""),"")</f>
        <v/>
      </c>
      <c r="BA138" s="115" t="str">
        <f aca="false">IF(AZ138="","",IF(AZ138&gt;=B$10,"Y","N"))</f>
        <v/>
      </c>
      <c r="BB138" s="115" t="str">
        <f aca="false">IF(BA138="","",IF(BA138&lt;50%,1,IF(AND(BA138&gt;=50%,BA138&lt;B$10),2,IF(BA138&gt;=B$10,3))))</f>
        <v/>
      </c>
      <c r="BC138" s="114" t="str">
        <f aca="false">IF(B138&lt;&gt;"",IFERROR(IF((SUMIF(D$20:AI$20, "CLO7", D138:AI138)/AO$12)=0,"",(SUMIF(D$20:AI$20, "CLO7", D138:AI138)/AO$12)),""),"")</f>
        <v/>
      </c>
      <c r="BD138" s="115" t="str">
        <f aca="false">IF(BC138="","",IF(BC138&gt;=B$10,"Y","N"))</f>
        <v/>
      </c>
      <c r="BE138" s="115" t="str">
        <f aca="false">IF(BD138="","",IF(BD138&lt;50%,1,IF(AND(BD138&gt;=50%,BD138&lt;B$10),2,IF(BD138&gt;=B$10,3))))</f>
        <v/>
      </c>
      <c r="BF138" s="114" t="str">
        <f aca="false">IF(B138&lt;&gt;"",IFERROR(IF((SUMIF(D$20:AI$20, "CLO8", D138:AI138)/AO$13)=0,"",(SUMIF(D$20:AI$20, "CLO8", D138:AI138)/AO$13)),""),"")</f>
        <v/>
      </c>
      <c r="BG138" s="115" t="str">
        <f aca="false">IF(BF138="","",IF(BF138&gt;=B$10,"Y","N"))</f>
        <v/>
      </c>
      <c r="BH138" s="115" t="str">
        <f aca="false">IF(BG138="","",IF(BG138&lt;50%,1,IF(AND(BG138&gt;=50%,BG138&lt;B$10),2,IF(BG138&gt;=B$10,3))))</f>
        <v/>
      </c>
      <c r="BI138" s="114" t="str">
        <f aca="false">IF(B138&lt;&gt;"",IFERROR(IF((SUMIF(D$20:AI$20, "CLO9", D138:AI138)/AO$14)=0,"",(SUMIF(D$20:AI$20, "CLO9", D138:AI138)/AO$14)),""),"")</f>
        <v/>
      </c>
      <c r="BJ138" s="115" t="str">
        <f aca="false">IF(BI138="","",IF(BI138&gt;=B$10,"Y","N"))</f>
        <v/>
      </c>
      <c r="BK138" s="115" t="str">
        <f aca="false">IF(BJ138="","",IF(BJ138&lt;50%,1,IF(AND(BJ138&gt;=50%,BJ138&lt;B$10),2,IF(BJ138&gt;=B$10,3))))</f>
        <v/>
      </c>
      <c r="BL138" s="114" t="str">
        <f aca="false">IF(B138&lt;&gt;"",IFERROR(IF((SUMIF(D$20:AI$20,"CLO10",D138:AI138)/AO$15)=0,"",(SUMIF(D$20:AI$20,"CLO10",D138:AI138)/AO$15)),""),"")</f>
        <v/>
      </c>
      <c r="BM138" s="115" t="str">
        <f aca="false">IF(BL138="","",IF(BL138&gt;=B$10,"Y","N"))</f>
        <v/>
      </c>
      <c r="BN138" s="115" t="str">
        <f aca="false">IF(BM138="","",IF(BM138&lt;50%,1,IF(AND(BM138&gt;=50%,BM138&lt;B$10),2,IF(BM138&gt;=B$10,3))))</f>
        <v/>
      </c>
    </row>
    <row r="139" customFormat="false" ht="15.75" hidden="false" customHeight="true" outlineLevel="0" collapsed="false">
      <c r="A139" s="184" t="str">
        <f aca="false">IF(A$6="LECTURE","",IF('Database (LECTURE-RES-PRAC)'!A134="","",'Database (LECTURE-RES-PRAC)'!A134))</f>
        <v/>
      </c>
      <c r="B139" s="184" t="str">
        <f aca="false">IF(B$6="LECTURE","",IF('Database (LECTURE-RES-PRAC)'!B134="","",'Database (LECTURE-RES-PRAC)'!B134))</f>
        <v/>
      </c>
      <c r="C139" s="184" t="str">
        <f aca="false">IF(C$6="LECTURE","",IF('Database (LECTURE-RES-PRAC)'!C134="","",'Database (LECTURE-RES-PRAC)'!C134))</f>
        <v/>
      </c>
      <c r="D139" s="52"/>
      <c r="E139" s="52"/>
      <c r="F139" s="52"/>
      <c r="G139" s="52"/>
      <c r="H139" s="52"/>
      <c r="I139" s="52"/>
      <c r="J139" s="52"/>
      <c r="K139" s="52"/>
      <c r="L139" s="52"/>
      <c r="M139" s="52"/>
      <c r="N139" s="181" t="str">
        <f aca="false">IF(B139&lt;&gt;"",SUM(D139:M139),"")</f>
        <v/>
      </c>
      <c r="O139" s="52"/>
      <c r="P139" s="52"/>
      <c r="Q139" s="52"/>
      <c r="R139" s="52"/>
      <c r="S139" s="52"/>
      <c r="T139" s="52"/>
      <c r="U139" s="52"/>
      <c r="V139" s="52"/>
      <c r="W139" s="52"/>
      <c r="X139" s="52"/>
      <c r="Y139" s="181" t="str">
        <f aca="false">IF(B139&lt;&gt;"",SUM(O139:X139),"")</f>
        <v/>
      </c>
      <c r="Z139" s="52"/>
      <c r="AA139" s="52"/>
      <c r="AB139" s="52"/>
      <c r="AC139" s="52"/>
      <c r="AD139" s="52"/>
      <c r="AE139" s="52"/>
      <c r="AF139" s="52"/>
      <c r="AG139" s="52"/>
      <c r="AH139" s="52"/>
      <c r="AI139" s="52"/>
      <c r="AJ139" s="182" t="str">
        <f aca="false">IF(B139&lt;&gt;"",SUM(Z139:AI139),"")</f>
        <v/>
      </c>
      <c r="AK139" s="185" t="str">
        <f aca="false">IF(B139&lt;&gt;"",IFERROR(IF((SUMIF(D$20:AI$20, "CLO1", D139:AI139)/AO$6)=0,"",(SUMIF(D$20:AI$20, "CLO1", D139:AI139)/AO$6)),""),"")</f>
        <v/>
      </c>
      <c r="AL139" s="115" t="str">
        <f aca="false">IF(AK139="","",IF(AK139&gt;=B$10,"Y","N"))</f>
        <v/>
      </c>
      <c r="AM139" s="115" t="str">
        <f aca="false">IF(AK139="","",IF(AK139&lt;50%,1,IF(AND(AK139&gt;=50%,AK139&lt;B$10),2,IF(AK139&gt;=B$10,3))))</f>
        <v/>
      </c>
      <c r="AN139" s="185" t="str">
        <f aca="false">IF(B139&lt;&gt;"",IFERROR(IF((SUMIF(D$20:AI$20, "CLO2", D139:AI139)/AO$7)=0,"",(SUMIF(D$20:AI$20, "CLO2", D139:AI139)/AO$7)),""),"")</f>
        <v/>
      </c>
      <c r="AO139" s="115" t="str">
        <f aca="false">IF(AN139="","",IF(AN139&gt;=B$10,"Y","N"))</f>
        <v/>
      </c>
      <c r="AP139" s="115" t="str">
        <f aca="false">IF(AN139="","",IF(AN139&lt;50%,1,IF(AND(AN139&gt;=50%,AN139&lt;B$10),2,IF(AN139&gt;=B$10,3))))</f>
        <v/>
      </c>
      <c r="AQ139" s="185" t="str">
        <f aca="false">IF(B139&lt;&gt;"",IFERROR(IF((SUMIF(D$20:AI$20, "CLO3", D139:AI139)/AO$8)=0,"",(SUMIF(D$20:AI$20, "CLO3", D139:AI139)/AO$8)),""),"")</f>
        <v/>
      </c>
      <c r="AR139" s="115" t="str">
        <f aca="false">IF(AQ139="","",IF(AQ139&gt;=B$10,"Y","N"))</f>
        <v/>
      </c>
      <c r="AS139" s="115" t="str">
        <f aca="false">IF(AQ139="","",IF(AQ139&lt;50%,1,IF(AND(AQ139&gt;=50%,AQ139&lt;B$10),2,IF(AQ139&gt;=B$10,3))))</f>
        <v/>
      </c>
      <c r="AT139" s="185" t="str">
        <f aca="false">IF(B139&lt;&gt;"",IFERROR(IF((SUMIF(D$20:AI$20, "CLO4", D139:AI139)/AO$9)=0,"",(SUMIF(D$20:AI$20, "CLO4", D139:AI139)/AO$9)),""),"")</f>
        <v/>
      </c>
      <c r="AU139" s="115" t="str">
        <f aca="false">IF(AT139="","",IF(AT139&gt;=B$10,"Y","N"))</f>
        <v/>
      </c>
      <c r="AV139" s="115" t="str">
        <f aca="false">IF(AT139="","",IF(AT139&lt;50%,1,IF(AND(AT139&gt;=50%,AT139&lt;B$10),2,IF(AT139&gt;=B$10,3))))</f>
        <v/>
      </c>
      <c r="AW139" s="185" t="str">
        <f aca="false">IF(B139&lt;&gt;"",IFERROR(IF((SUMIF(D$20:AI$20, "CLO5", D139:AI139)/AO$10)=0,"",(SUMIF(D$20:AI$20, "CLO5", D139:AI139)/AO$10)),""),"")</f>
        <v/>
      </c>
      <c r="AX139" s="115" t="str">
        <f aca="false">IF(AW139="","",IF(AW139&gt;=B$10,"Y","N"))</f>
        <v/>
      </c>
      <c r="AY139" s="115" t="str">
        <f aca="false">IF(AW139="","",IF(AW139&lt;50%,1,IF(AND(AW139&gt;=50%,AW139&lt;B$10),2,IF(AW139&gt;=B$10,3))))</f>
        <v/>
      </c>
      <c r="AZ139" s="114" t="str">
        <f aca="false">IF(B139&lt;&gt;"",IFERROR(IF((SUMIF(D$20:AI$20, "CLO6", D139:AI139)/AO$11)=0,"",(SUMIF(D$20:AI$20, "CLO6", D139:AI139)/AO$11)),""),"")</f>
        <v/>
      </c>
      <c r="BA139" s="115" t="str">
        <f aca="false">IF(AZ139="","",IF(AZ139&gt;=B$10,"Y","N"))</f>
        <v/>
      </c>
      <c r="BB139" s="115" t="str">
        <f aca="false">IF(BA139="","",IF(BA139&lt;50%,1,IF(AND(BA139&gt;=50%,BA139&lt;B$10),2,IF(BA139&gt;=B$10,3))))</f>
        <v/>
      </c>
      <c r="BC139" s="114" t="str">
        <f aca="false">IF(B139&lt;&gt;"",IFERROR(IF((SUMIF(D$20:AI$20, "CLO7", D139:AI139)/AO$12)=0,"",(SUMIF(D$20:AI$20, "CLO7", D139:AI139)/AO$12)),""),"")</f>
        <v/>
      </c>
      <c r="BD139" s="115" t="str">
        <f aca="false">IF(BC139="","",IF(BC139&gt;=B$10,"Y","N"))</f>
        <v/>
      </c>
      <c r="BE139" s="115" t="str">
        <f aca="false">IF(BD139="","",IF(BD139&lt;50%,1,IF(AND(BD139&gt;=50%,BD139&lt;B$10),2,IF(BD139&gt;=B$10,3))))</f>
        <v/>
      </c>
      <c r="BF139" s="114" t="str">
        <f aca="false">IF(B139&lt;&gt;"",IFERROR(IF((SUMIF(D$20:AI$20, "CLO8", D139:AI139)/AO$13)=0,"",(SUMIF(D$20:AI$20, "CLO8", D139:AI139)/AO$13)),""),"")</f>
        <v/>
      </c>
      <c r="BG139" s="115" t="str">
        <f aca="false">IF(BF139="","",IF(BF139&gt;=B$10,"Y","N"))</f>
        <v/>
      </c>
      <c r="BH139" s="115" t="str">
        <f aca="false">IF(BG139="","",IF(BG139&lt;50%,1,IF(AND(BG139&gt;=50%,BG139&lt;B$10),2,IF(BG139&gt;=B$10,3))))</f>
        <v/>
      </c>
      <c r="BI139" s="114" t="str">
        <f aca="false">IF(B139&lt;&gt;"",IFERROR(IF((SUMIF(D$20:AI$20, "CLO9", D139:AI139)/AO$14)=0,"",(SUMIF(D$20:AI$20, "CLO9", D139:AI139)/AO$14)),""),"")</f>
        <v/>
      </c>
      <c r="BJ139" s="115" t="str">
        <f aca="false">IF(BI139="","",IF(BI139&gt;=B$10,"Y","N"))</f>
        <v/>
      </c>
      <c r="BK139" s="115" t="str">
        <f aca="false">IF(BJ139="","",IF(BJ139&lt;50%,1,IF(AND(BJ139&gt;=50%,BJ139&lt;B$10),2,IF(BJ139&gt;=B$10,3))))</f>
        <v/>
      </c>
      <c r="BL139" s="114" t="str">
        <f aca="false">IF(B139&lt;&gt;"",IFERROR(IF((SUMIF(D$20:AI$20,"CLO10",D139:AI139)/AO$15)=0,"",(SUMIF(D$20:AI$20,"CLO10",D139:AI139)/AO$15)),""),"")</f>
        <v/>
      </c>
      <c r="BM139" s="115" t="str">
        <f aca="false">IF(BL139="","",IF(BL139&gt;=B$10,"Y","N"))</f>
        <v/>
      </c>
      <c r="BN139" s="115" t="str">
        <f aca="false">IF(BM139="","",IF(BM139&lt;50%,1,IF(AND(BM139&gt;=50%,BM139&lt;B$10),2,IF(BM139&gt;=B$10,3))))</f>
        <v/>
      </c>
    </row>
    <row r="140" customFormat="false" ht="15.75" hidden="false" customHeight="true" outlineLevel="0" collapsed="false">
      <c r="A140" s="184" t="str">
        <f aca="false">IF(A$6="LECTURE","",IF('Database (LECTURE-RES-PRAC)'!A135="","",'Database (LECTURE-RES-PRAC)'!A135))</f>
        <v/>
      </c>
      <c r="B140" s="184" t="str">
        <f aca="false">IF(B$6="LECTURE","",IF('Database (LECTURE-RES-PRAC)'!B135="","",'Database (LECTURE-RES-PRAC)'!B135))</f>
        <v/>
      </c>
      <c r="C140" s="184" t="str">
        <f aca="false">IF(C$6="LECTURE","",IF('Database (LECTURE-RES-PRAC)'!C135="","",'Database (LECTURE-RES-PRAC)'!C135))</f>
        <v/>
      </c>
      <c r="D140" s="52"/>
      <c r="E140" s="52"/>
      <c r="F140" s="52"/>
      <c r="G140" s="52"/>
      <c r="H140" s="52"/>
      <c r="I140" s="52"/>
      <c r="J140" s="52"/>
      <c r="K140" s="52"/>
      <c r="L140" s="52"/>
      <c r="M140" s="52"/>
      <c r="N140" s="181" t="str">
        <f aca="false">IF(B140&lt;&gt;"",SUM(D140:M140),"")</f>
        <v/>
      </c>
      <c r="O140" s="52"/>
      <c r="P140" s="52"/>
      <c r="Q140" s="52"/>
      <c r="R140" s="52"/>
      <c r="S140" s="52"/>
      <c r="T140" s="52"/>
      <c r="U140" s="52"/>
      <c r="V140" s="52"/>
      <c r="W140" s="52"/>
      <c r="X140" s="52"/>
      <c r="Y140" s="181" t="str">
        <f aca="false">IF(B140&lt;&gt;"",SUM(O140:X140),"")</f>
        <v/>
      </c>
      <c r="Z140" s="52"/>
      <c r="AA140" s="52"/>
      <c r="AB140" s="52"/>
      <c r="AC140" s="52"/>
      <c r="AD140" s="52"/>
      <c r="AE140" s="52"/>
      <c r="AF140" s="52"/>
      <c r="AG140" s="52"/>
      <c r="AH140" s="52"/>
      <c r="AI140" s="52"/>
      <c r="AJ140" s="182" t="str">
        <f aca="false">IF(B140&lt;&gt;"",SUM(Z140:AI140),"")</f>
        <v/>
      </c>
      <c r="AK140" s="185" t="str">
        <f aca="false">IF(B140&lt;&gt;"",IFERROR(IF((SUMIF(D$20:AI$20, "CLO1", D140:AI140)/AO$6)=0,"",(SUMIF(D$20:AI$20, "CLO1", D140:AI140)/AO$6)),""),"")</f>
        <v/>
      </c>
      <c r="AL140" s="115" t="str">
        <f aca="false">IF(AK140="","",IF(AK140&gt;=B$10,"Y","N"))</f>
        <v/>
      </c>
      <c r="AM140" s="115" t="str">
        <f aca="false">IF(AK140="","",IF(AK140&lt;50%,1,IF(AND(AK140&gt;=50%,AK140&lt;B$10),2,IF(AK140&gt;=B$10,3))))</f>
        <v/>
      </c>
      <c r="AN140" s="185" t="str">
        <f aca="false">IF(B140&lt;&gt;"",IFERROR(IF((SUMIF(D$20:AI$20, "CLO2", D140:AI140)/AO$7)=0,"",(SUMIF(D$20:AI$20, "CLO2", D140:AI140)/AO$7)),""),"")</f>
        <v/>
      </c>
      <c r="AO140" s="115" t="str">
        <f aca="false">IF(AN140="","",IF(AN140&gt;=B$10,"Y","N"))</f>
        <v/>
      </c>
      <c r="AP140" s="115" t="str">
        <f aca="false">IF(AN140="","",IF(AN140&lt;50%,1,IF(AND(AN140&gt;=50%,AN140&lt;B$10),2,IF(AN140&gt;=B$10,3))))</f>
        <v/>
      </c>
      <c r="AQ140" s="185" t="str">
        <f aca="false">IF(B140&lt;&gt;"",IFERROR(IF((SUMIF(D$20:AI$20, "CLO3", D140:AI140)/AO$8)=0,"",(SUMIF(D$20:AI$20, "CLO3", D140:AI140)/AO$8)),""),"")</f>
        <v/>
      </c>
      <c r="AR140" s="115" t="str">
        <f aca="false">IF(AQ140="","",IF(AQ140&gt;=B$10,"Y","N"))</f>
        <v/>
      </c>
      <c r="AS140" s="115" t="str">
        <f aca="false">IF(AQ140="","",IF(AQ140&lt;50%,1,IF(AND(AQ140&gt;=50%,AQ140&lt;B$10),2,IF(AQ140&gt;=B$10,3))))</f>
        <v/>
      </c>
      <c r="AT140" s="185" t="str">
        <f aca="false">IF(B140&lt;&gt;"",IFERROR(IF((SUMIF(D$20:AI$20, "CLO4", D140:AI140)/AO$9)=0,"",(SUMIF(D$20:AI$20, "CLO4", D140:AI140)/AO$9)),""),"")</f>
        <v/>
      </c>
      <c r="AU140" s="115" t="str">
        <f aca="false">IF(AT140="","",IF(AT140&gt;=B$10,"Y","N"))</f>
        <v/>
      </c>
      <c r="AV140" s="115" t="str">
        <f aca="false">IF(AT140="","",IF(AT140&lt;50%,1,IF(AND(AT140&gt;=50%,AT140&lt;B$10),2,IF(AT140&gt;=B$10,3))))</f>
        <v/>
      </c>
      <c r="AW140" s="185" t="str">
        <f aca="false">IF(B140&lt;&gt;"",IFERROR(IF((SUMIF(D$20:AI$20, "CLO5", D140:AI140)/AO$10)=0,"",(SUMIF(D$20:AI$20, "CLO5", D140:AI140)/AO$10)),""),"")</f>
        <v/>
      </c>
      <c r="AX140" s="115" t="str">
        <f aca="false">IF(AW140="","",IF(AW140&gt;=B$10,"Y","N"))</f>
        <v/>
      </c>
      <c r="AY140" s="115" t="str">
        <f aca="false">IF(AW140="","",IF(AW140&lt;50%,1,IF(AND(AW140&gt;=50%,AW140&lt;B$10),2,IF(AW140&gt;=B$10,3))))</f>
        <v/>
      </c>
      <c r="AZ140" s="114" t="str">
        <f aca="false">IF(B140&lt;&gt;"",IFERROR(IF((SUMIF(D$20:AI$20, "CLO6", D140:AI140)/AO$11)=0,"",(SUMIF(D$20:AI$20, "CLO6", D140:AI140)/AO$11)),""),"")</f>
        <v/>
      </c>
      <c r="BA140" s="115" t="str">
        <f aca="false">IF(AZ140="","",IF(AZ140&gt;=B$10,"Y","N"))</f>
        <v/>
      </c>
      <c r="BB140" s="115" t="str">
        <f aca="false">IF(BA140="","",IF(BA140&lt;50%,1,IF(AND(BA140&gt;=50%,BA140&lt;B$10),2,IF(BA140&gt;=B$10,3))))</f>
        <v/>
      </c>
      <c r="BC140" s="114" t="str">
        <f aca="false">IF(B140&lt;&gt;"",IFERROR(IF((SUMIF(D$20:AI$20, "CLO7", D140:AI140)/AO$12)=0,"",(SUMIF(D$20:AI$20, "CLO7", D140:AI140)/AO$12)),""),"")</f>
        <v/>
      </c>
      <c r="BD140" s="115" t="str">
        <f aca="false">IF(BC140="","",IF(BC140&gt;=B$10,"Y","N"))</f>
        <v/>
      </c>
      <c r="BE140" s="115" t="str">
        <f aca="false">IF(BD140="","",IF(BD140&lt;50%,1,IF(AND(BD140&gt;=50%,BD140&lt;B$10),2,IF(BD140&gt;=B$10,3))))</f>
        <v/>
      </c>
      <c r="BF140" s="114" t="str">
        <f aca="false">IF(B140&lt;&gt;"",IFERROR(IF((SUMIF(D$20:AI$20, "CLO8", D140:AI140)/AO$13)=0,"",(SUMIF(D$20:AI$20, "CLO8", D140:AI140)/AO$13)),""),"")</f>
        <v/>
      </c>
      <c r="BG140" s="115" t="str">
        <f aca="false">IF(BF140="","",IF(BF140&gt;=B$10,"Y","N"))</f>
        <v/>
      </c>
      <c r="BH140" s="115" t="str">
        <f aca="false">IF(BG140="","",IF(BG140&lt;50%,1,IF(AND(BG140&gt;=50%,BG140&lt;B$10),2,IF(BG140&gt;=B$10,3))))</f>
        <v/>
      </c>
      <c r="BI140" s="114" t="str">
        <f aca="false">IF(B140&lt;&gt;"",IFERROR(IF((SUMIF(D$20:AI$20, "CLO9", D140:AI140)/AO$14)=0,"",(SUMIF(D$20:AI$20, "CLO9", D140:AI140)/AO$14)),""),"")</f>
        <v/>
      </c>
      <c r="BJ140" s="115" t="str">
        <f aca="false">IF(BI140="","",IF(BI140&gt;=B$10,"Y","N"))</f>
        <v/>
      </c>
      <c r="BK140" s="115" t="str">
        <f aca="false">IF(BJ140="","",IF(BJ140&lt;50%,1,IF(AND(BJ140&gt;=50%,BJ140&lt;B$10),2,IF(BJ140&gt;=B$10,3))))</f>
        <v/>
      </c>
      <c r="BL140" s="114" t="str">
        <f aca="false">IF(B140&lt;&gt;"",IFERROR(IF((SUMIF(D$20:AI$20,"CLO10",D140:AI140)/AO$15)=0,"",(SUMIF(D$20:AI$20,"CLO10",D140:AI140)/AO$15)),""),"")</f>
        <v/>
      </c>
      <c r="BM140" s="115" t="str">
        <f aca="false">IF(BL140="","",IF(BL140&gt;=B$10,"Y","N"))</f>
        <v/>
      </c>
      <c r="BN140" s="115" t="str">
        <f aca="false">IF(BM140="","",IF(BM140&lt;50%,1,IF(AND(BM140&gt;=50%,BM140&lt;B$10),2,IF(BM140&gt;=B$10,3))))</f>
        <v/>
      </c>
    </row>
    <row r="141" customFormat="false" ht="15.75" hidden="false" customHeight="true" outlineLevel="0" collapsed="false">
      <c r="A141" s="184" t="str">
        <f aca="false">IF(A$6="LECTURE","",IF('Database (LECTURE-RES-PRAC)'!A136="","",'Database (LECTURE-RES-PRAC)'!A136))</f>
        <v/>
      </c>
      <c r="B141" s="184" t="str">
        <f aca="false">IF(B$6="LECTURE","",IF('Database (LECTURE-RES-PRAC)'!B136="","",'Database (LECTURE-RES-PRAC)'!B136))</f>
        <v/>
      </c>
      <c r="C141" s="184" t="str">
        <f aca="false">IF(C$6="LECTURE","",IF('Database (LECTURE-RES-PRAC)'!C136="","",'Database (LECTURE-RES-PRAC)'!C136))</f>
        <v/>
      </c>
      <c r="D141" s="52"/>
      <c r="E141" s="52"/>
      <c r="F141" s="52"/>
      <c r="G141" s="52"/>
      <c r="H141" s="52"/>
      <c r="I141" s="52"/>
      <c r="J141" s="52"/>
      <c r="K141" s="52"/>
      <c r="L141" s="52"/>
      <c r="M141" s="52"/>
      <c r="N141" s="181" t="str">
        <f aca="false">IF(B141&lt;&gt;"",SUM(D141:M141),"")</f>
        <v/>
      </c>
      <c r="O141" s="52"/>
      <c r="P141" s="52"/>
      <c r="Q141" s="52"/>
      <c r="R141" s="52"/>
      <c r="S141" s="52"/>
      <c r="T141" s="52"/>
      <c r="U141" s="52"/>
      <c r="V141" s="52"/>
      <c r="W141" s="52"/>
      <c r="X141" s="52"/>
      <c r="Y141" s="181" t="str">
        <f aca="false">IF(B141&lt;&gt;"",SUM(O141:X141),"")</f>
        <v/>
      </c>
      <c r="Z141" s="52"/>
      <c r="AA141" s="52"/>
      <c r="AB141" s="52"/>
      <c r="AC141" s="52"/>
      <c r="AD141" s="52"/>
      <c r="AE141" s="52"/>
      <c r="AF141" s="52"/>
      <c r="AG141" s="52"/>
      <c r="AH141" s="52"/>
      <c r="AI141" s="52"/>
      <c r="AJ141" s="182" t="str">
        <f aca="false">IF(B141&lt;&gt;"",SUM(Z141:AI141),"")</f>
        <v/>
      </c>
      <c r="AK141" s="185" t="str">
        <f aca="false">IF(B141&lt;&gt;"",IFERROR(IF((SUMIF(D$20:AI$20, "CLO1", D141:AI141)/AO$6)=0,"",(SUMIF(D$20:AI$20, "CLO1", D141:AI141)/AO$6)),""),"")</f>
        <v/>
      </c>
      <c r="AL141" s="115" t="str">
        <f aca="false">IF(AK141="","",IF(AK141&gt;=B$10,"Y","N"))</f>
        <v/>
      </c>
      <c r="AM141" s="115" t="str">
        <f aca="false">IF(AK141="","",IF(AK141&lt;50%,1,IF(AND(AK141&gt;=50%,AK141&lt;B$10),2,IF(AK141&gt;=B$10,3))))</f>
        <v/>
      </c>
      <c r="AN141" s="185" t="str">
        <f aca="false">IF(B141&lt;&gt;"",IFERROR(IF((SUMIF(D$20:AI$20, "CLO2", D141:AI141)/AO$7)=0,"",(SUMIF(D$20:AI$20, "CLO2", D141:AI141)/AO$7)),""),"")</f>
        <v/>
      </c>
      <c r="AO141" s="115" t="str">
        <f aca="false">IF(AN141="","",IF(AN141&gt;=B$10,"Y","N"))</f>
        <v/>
      </c>
      <c r="AP141" s="115" t="str">
        <f aca="false">IF(AN141="","",IF(AN141&lt;50%,1,IF(AND(AN141&gt;=50%,AN141&lt;B$10),2,IF(AN141&gt;=B$10,3))))</f>
        <v/>
      </c>
      <c r="AQ141" s="185" t="str">
        <f aca="false">IF(B141&lt;&gt;"",IFERROR(IF((SUMIF(D$20:AI$20, "CLO3", D141:AI141)/AO$8)=0,"",(SUMIF(D$20:AI$20, "CLO3", D141:AI141)/AO$8)),""),"")</f>
        <v/>
      </c>
      <c r="AR141" s="115" t="str">
        <f aca="false">IF(AQ141="","",IF(AQ141&gt;=B$10,"Y","N"))</f>
        <v/>
      </c>
      <c r="AS141" s="115" t="str">
        <f aca="false">IF(AQ141="","",IF(AQ141&lt;50%,1,IF(AND(AQ141&gt;=50%,AQ141&lt;B$10),2,IF(AQ141&gt;=B$10,3))))</f>
        <v/>
      </c>
      <c r="AT141" s="185" t="str">
        <f aca="false">IF(B141&lt;&gt;"",IFERROR(IF((SUMIF(D$20:AI$20, "CLO4", D141:AI141)/AO$9)=0,"",(SUMIF(D$20:AI$20, "CLO4", D141:AI141)/AO$9)),""),"")</f>
        <v/>
      </c>
      <c r="AU141" s="115" t="str">
        <f aca="false">IF(AT141="","",IF(AT141&gt;=B$10,"Y","N"))</f>
        <v/>
      </c>
      <c r="AV141" s="115" t="str">
        <f aca="false">IF(AT141="","",IF(AT141&lt;50%,1,IF(AND(AT141&gt;=50%,AT141&lt;B$10),2,IF(AT141&gt;=B$10,3))))</f>
        <v/>
      </c>
      <c r="AW141" s="185" t="str">
        <f aca="false">IF(B141&lt;&gt;"",IFERROR(IF((SUMIF(D$20:AI$20, "CLO5", D141:AI141)/AO$10)=0,"",(SUMIF(D$20:AI$20, "CLO5", D141:AI141)/AO$10)),""),"")</f>
        <v/>
      </c>
      <c r="AX141" s="115" t="str">
        <f aca="false">IF(AW141="","",IF(AW141&gt;=B$10,"Y","N"))</f>
        <v/>
      </c>
      <c r="AY141" s="115" t="str">
        <f aca="false">IF(AW141="","",IF(AW141&lt;50%,1,IF(AND(AW141&gt;=50%,AW141&lt;B$10),2,IF(AW141&gt;=B$10,3))))</f>
        <v/>
      </c>
      <c r="AZ141" s="114" t="str">
        <f aca="false">IF(B141&lt;&gt;"",IFERROR(IF((SUMIF(D$20:AI$20, "CLO6", D141:AI141)/AO$11)=0,"",(SUMIF(D$20:AI$20, "CLO6", D141:AI141)/AO$11)),""),"")</f>
        <v/>
      </c>
      <c r="BA141" s="115" t="str">
        <f aca="false">IF(AZ141="","",IF(AZ141&gt;=B$10,"Y","N"))</f>
        <v/>
      </c>
      <c r="BB141" s="115" t="str">
        <f aca="false">IF(BA141="","",IF(BA141&lt;50%,1,IF(AND(BA141&gt;=50%,BA141&lt;B$10),2,IF(BA141&gt;=B$10,3))))</f>
        <v/>
      </c>
      <c r="BC141" s="114" t="str">
        <f aca="false">IF(B141&lt;&gt;"",IFERROR(IF((SUMIF(D$20:AI$20, "CLO7", D141:AI141)/AO$12)=0,"",(SUMIF(D$20:AI$20, "CLO7", D141:AI141)/AO$12)),""),"")</f>
        <v/>
      </c>
      <c r="BD141" s="115" t="str">
        <f aca="false">IF(BC141="","",IF(BC141&gt;=B$10,"Y","N"))</f>
        <v/>
      </c>
      <c r="BE141" s="115" t="str">
        <f aca="false">IF(BD141="","",IF(BD141&lt;50%,1,IF(AND(BD141&gt;=50%,BD141&lt;B$10),2,IF(BD141&gt;=B$10,3))))</f>
        <v/>
      </c>
      <c r="BF141" s="114" t="str">
        <f aca="false">IF(B141&lt;&gt;"",IFERROR(IF((SUMIF(D$20:AI$20, "CLO8", D141:AI141)/AO$13)=0,"",(SUMIF(D$20:AI$20, "CLO8", D141:AI141)/AO$13)),""),"")</f>
        <v/>
      </c>
      <c r="BG141" s="115" t="str">
        <f aca="false">IF(BF141="","",IF(BF141&gt;=B$10,"Y","N"))</f>
        <v/>
      </c>
      <c r="BH141" s="115" t="str">
        <f aca="false">IF(BG141="","",IF(BG141&lt;50%,1,IF(AND(BG141&gt;=50%,BG141&lt;B$10),2,IF(BG141&gt;=B$10,3))))</f>
        <v/>
      </c>
      <c r="BI141" s="114" t="str">
        <f aca="false">IF(B141&lt;&gt;"",IFERROR(IF((SUMIF(D$20:AI$20, "CLO9", D141:AI141)/AO$14)=0,"",(SUMIF(D$20:AI$20, "CLO9", D141:AI141)/AO$14)),""),"")</f>
        <v/>
      </c>
      <c r="BJ141" s="115" t="str">
        <f aca="false">IF(BI141="","",IF(BI141&gt;=B$10,"Y","N"))</f>
        <v/>
      </c>
      <c r="BK141" s="115" t="str">
        <f aca="false">IF(BJ141="","",IF(BJ141&lt;50%,1,IF(AND(BJ141&gt;=50%,BJ141&lt;B$10),2,IF(BJ141&gt;=B$10,3))))</f>
        <v/>
      </c>
      <c r="BL141" s="114" t="str">
        <f aca="false">IF(B141&lt;&gt;"",IFERROR(IF((SUMIF(D$20:AI$20,"CLO10",D141:AI141)/AO$15)=0,"",(SUMIF(D$20:AI$20,"CLO10",D141:AI141)/AO$15)),""),"")</f>
        <v/>
      </c>
      <c r="BM141" s="115" t="str">
        <f aca="false">IF(BL141="","",IF(BL141&gt;=B$10,"Y","N"))</f>
        <v/>
      </c>
      <c r="BN141" s="115" t="str">
        <f aca="false">IF(BM141="","",IF(BM141&lt;50%,1,IF(AND(BM141&gt;=50%,BM141&lt;B$10),2,IF(BM141&gt;=B$10,3))))</f>
        <v/>
      </c>
    </row>
    <row r="142" customFormat="false" ht="15.75" hidden="false" customHeight="true" outlineLevel="0" collapsed="false">
      <c r="A142" s="184" t="str">
        <f aca="false">IF(A$6="LECTURE","",IF('Database (LECTURE-RES-PRAC)'!A137="","",'Database (LECTURE-RES-PRAC)'!A137))</f>
        <v/>
      </c>
      <c r="B142" s="184" t="str">
        <f aca="false">IF(B$6="LECTURE","",IF('Database (LECTURE-RES-PRAC)'!B137="","",'Database (LECTURE-RES-PRAC)'!B137))</f>
        <v/>
      </c>
      <c r="C142" s="184" t="str">
        <f aca="false">IF(C$6="LECTURE","",IF('Database (LECTURE-RES-PRAC)'!C137="","",'Database (LECTURE-RES-PRAC)'!C137))</f>
        <v/>
      </c>
      <c r="D142" s="52"/>
      <c r="E142" s="52"/>
      <c r="F142" s="52"/>
      <c r="G142" s="52"/>
      <c r="H142" s="52"/>
      <c r="I142" s="52"/>
      <c r="J142" s="52"/>
      <c r="K142" s="52"/>
      <c r="L142" s="52"/>
      <c r="M142" s="52"/>
      <c r="N142" s="181" t="str">
        <f aca="false">IF(B142&lt;&gt;"",SUM(D142:M142),"")</f>
        <v/>
      </c>
      <c r="O142" s="52"/>
      <c r="P142" s="52"/>
      <c r="Q142" s="52"/>
      <c r="R142" s="52"/>
      <c r="S142" s="52"/>
      <c r="T142" s="52"/>
      <c r="U142" s="52"/>
      <c r="V142" s="52"/>
      <c r="W142" s="52"/>
      <c r="X142" s="52"/>
      <c r="Y142" s="181" t="str">
        <f aca="false">IF(B142&lt;&gt;"",SUM(O142:X142),"")</f>
        <v/>
      </c>
      <c r="Z142" s="52"/>
      <c r="AA142" s="52"/>
      <c r="AB142" s="52"/>
      <c r="AC142" s="52"/>
      <c r="AD142" s="52"/>
      <c r="AE142" s="52"/>
      <c r="AF142" s="52"/>
      <c r="AG142" s="52"/>
      <c r="AH142" s="52"/>
      <c r="AI142" s="52"/>
      <c r="AJ142" s="182" t="str">
        <f aca="false">IF(B142&lt;&gt;"",SUM(Z142:AI142),"")</f>
        <v/>
      </c>
      <c r="AK142" s="185" t="str">
        <f aca="false">IF(B142&lt;&gt;"",IFERROR(IF((SUMIF(D$20:AI$20, "CLO1", D142:AI142)/AO$6)=0,"",(SUMIF(D$20:AI$20, "CLO1", D142:AI142)/AO$6)),""),"")</f>
        <v/>
      </c>
      <c r="AL142" s="115" t="str">
        <f aca="false">IF(AK142="","",IF(AK142&gt;=B$10,"Y","N"))</f>
        <v/>
      </c>
      <c r="AM142" s="115" t="str">
        <f aca="false">IF(AK142="","",IF(AK142&lt;50%,1,IF(AND(AK142&gt;=50%,AK142&lt;B$10),2,IF(AK142&gt;=B$10,3))))</f>
        <v/>
      </c>
      <c r="AN142" s="185" t="str">
        <f aca="false">IF(B142&lt;&gt;"",IFERROR(IF((SUMIF(D$20:AI$20, "CLO2", D142:AI142)/AO$7)=0,"",(SUMIF(D$20:AI$20, "CLO2", D142:AI142)/AO$7)),""),"")</f>
        <v/>
      </c>
      <c r="AO142" s="115" t="str">
        <f aca="false">IF(AN142="","",IF(AN142&gt;=B$10,"Y","N"))</f>
        <v/>
      </c>
      <c r="AP142" s="115" t="str">
        <f aca="false">IF(AN142="","",IF(AN142&lt;50%,1,IF(AND(AN142&gt;=50%,AN142&lt;B$10),2,IF(AN142&gt;=B$10,3))))</f>
        <v/>
      </c>
      <c r="AQ142" s="185" t="str">
        <f aca="false">IF(B142&lt;&gt;"",IFERROR(IF((SUMIF(D$20:AI$20, "CLO3", D142:AI142)/AO$8)=0,"",(SUMIF(D$20:AI$20, "CLO3", D142:AI142)/AO$8)),""),"")</f>
        <v/>
      </c>
      <c r="AR142" s="115" t="str">
        <f aca="false">IF(AQ142="","",IF(AQ142&gt;=B$10,"Y","N"))</f>
        <v/>
      </c>
      <c r="AS142" s="115" t="str">
        <f aca="false">IF(AQ142="","",IF(AQ142&lt;50%,1,IF(AND(AQ142&gt;=50%,AQ142&lt;B$10),2,IF(AQ142&gt;=B$10,3))))</f>
        <v/>
      </c>
      <c r="AT142" s="185" t="str">
        <f aca="false">IF(B142&lt;&gt;"",IFERROR(IF((SUMIF(D$20:AI$20, "CLO4", D142:AI142)/AO$9)=0,"",(SUMIF(D$20:AI$20, "CLO4", D142:AI142)/AO$9)),""),"")</f>
        <v/>
      </c>
      <c r="AU142" s="115" t="str">
        <f aca="false">IF(AT142="","",IF(AT142&gt;=B$10,"Y","N"))</f>
        <v/>
      </c>
      <c r="AV142" s="115" t="str">
        <f aca="false">IF(AT142="","",IF(AT142&lt;50%,1,IF(AND(AT142&gt;=50%,AT142&lt;B$10),2,IF(AT142&gt;=B$10,3))))</f>
        <v/>
      </c>
      <c r="AW142" s="185" t="str">
        <f aca="false">IF(B142&lt;&gt;"",IFERROR(IF((SUMIF(D$20:AI$20, "CLO5", D142:AI142)/AO$10)=0,"",(SUMIF(D$20:AI$20, "CLO5", D142:AI142)/AO$10)),""),"")</f>
        <v/>
      </c>
      <c r="AX142" s="115" t="str">
        <f aca="false">IF(AW142="","",IF(AW142&gt;=B$10,"Y","N"))</f>
        <v/>
      </c>
      <c r="AY142" s="115" t="str">
        <f aca="false">IF(AW142="","",IF(AW142&lt;50%,1,IF(AND(AW142&gt;=50%,AW142&lt;B$10),2,IF(AW142&gt;=B$10,3))))</f>
        <v/>
      </c>
      <c r="AZ142" s="114" t="str">
        <f aca="false">IF(B142&lt;&gt;"",IFERROR(IF((SUMIF(D$20:AI$20, "CLO6", D142:AI142)/AO$11)=0,"",(SUMIF(D$20:AI$20, "CLO6", D142:AI142)/AO$11)),""),"")</f>
        <v/>
      </c>
      <c r="BA142" s="115" t="str">
        <f aca="false">IF(AZ142="","",IF(AZ142&gt;=B$10,"Y","N"))</f>
        <v/>
      </c>
      <c r="BB142" s="115" t="str">
        <f aca="false">IF(BA142="","",IF(BA142&lt;50%,1,IF(AND(BA142&gt;=50%,BA142&lt;B$10),2,IF(BA142&gt;=B$10,3))))</f>
        <v/>
      </c>
      <c r="BC142" s="114" t="str">
        <f aca="false">IF(B142&lt;&gt;"",IFERROR(IF((SUMIF(D$20:AI$20, "CLO7", D142:AI142)/AO$12)=0,"",(SUMIF(D$20:AI$20, "CLO7", D142:AI142)/AO$12)),""),"")</f>
        <v/>
      </c>
      <c r="BD142" s="115" t="str">
        <f aca="false">IF(BC142="","",IF(BC142&gt;=B$10,"Y","N"))</f>
        <v/>
      </c>
      <c r="BE142" s="115" t="str">
        <f aca="false">IF(BD142="","",IF(BD142&lt;50%,1,IF(AND(BD142&gt;=50%,BD142&lt;B$10),2,IF(BD142&gt;=B$10,3))))</f>
        <v/>
      </c>
      <c r="BF142" s="114" t="str">
        <f aca="false">IF(B142&lt;&gt;"",IFERROR(IF((SUMIF(D$20:AI$20, "CLO8", D142:AI142)/AO$13)=0,"",(SUMIF(D$20:AI$20, "CLO8", D142:AI142)/AO$13)),""),"")</f>
        <v/>
      </c>
      <c r="BG142" s="115" t="str">
        <f aca="false">IF(BF142="","",IF(BF142&gt;=B$10,"Y","N"))</f>
        <v/>
      </c>
      <c r="BH142" s="115" t="str">
        <f aca="false">IF(BG142="","",IF(BG142&lt;50%,1,IF(AND(BG142&gt;=50%,BG142&lt;B$10),2,IF(BG142&gt;=B$10,3))))</f>
        <v/>
      </c>
      <c r="BI142" s="114" t="str">
        <f aca="false">IF(B142&lt;&gt;"",IFERROR(IF((SUMIF(D$20:AI$20, "CLO9", D142:AI142)/AO$14)=0,"",(SUMIF(D$20:AI$20, "CLO9", D142:AI142)/AO$14)),""),"")</f>
        <v/>
      </c>
      <c r="BJ142" s="115" t="str">
        <f aca="false">IF(BI142="","",IF(BI142&gt;=B$10,"Y","N"))</f>
        <v/>
      </c>
      <c r="BK142" s="115" t="str">
        <f aca="false">IF(BJ142="","",IF(BJ142&lt;50%,1,IF(AND(BJ142&gt;=50%,BJ142&lt;B$10),2,IF(BJ142&gt;=B$10,3))))</f>
        <v/>
      </c>
      <c r="BL142" s="114" t="str">
        <f aca="false">IF(B142&lt;&gt;"",IFERROR(IF((SUMIF(D$20:AI$20,"CLO10",D142:AI142)/AO$15)=0,"",(SUMIF(D$20:AI$20,"CLO10",D142:AI142)/AO$15)),""),"")</f>
        <v/>
      </c>
      <c r="BM142" s="115" t="str">
        <f aca="false">IF(BL142="","",IF(BL142&gt;=B$10,"Y","N"))</f>
        <v/>
      </c>
      <c r="BN142" s="115" t="str">
        <f aca="false">IF(BM142="","",IF(BM142&lt;50%,1,IF(AND(BM142&gt;=50%,BM142&lt;B$10),2,IF(BM142&gt;=B$10,3))))</f>
        <v/>
      </c>
    </row>
    <row r="143" customFormat="false" ht="15.75" hidden="false" customHeight="true" outlineLevel="0" collapsed="false">
      <c r="A143" s="184" t="str">
        <f aca="false">IF(A$6="LECTURE","",IF('Database (LECTURE-RES-PRAC)'!A138="","",'Database (LECTURE-RES-PRAC)'!A138))</f>
        <v/>
      </c>
      <c r="B143" s="184" t="str">
        <f aca="false">IF(B$6="LECTURE","",IF('Database (LECTURE-RES-PRAC)'!B138="","",'Database (LECTURE-RES-PRAC)'!B138))</f>
        <v/>
      </c>
      <c r="C143" s="184" t="str">
        <f aca="false">IF(C$6="LECTURE","",IF('Database (LECTURE-RES-PRAC)'!C138="","",'Database (LECTURE-RES-PRAC)'!C138))</f>
        <v/>
      </c>
      <c r="D143" s="52"/>
      <c r="E143" s="52"/>
      <c r="F143" s="52"/>
      <c r="G143" s="52"/>
      <c r="H143" s="52"/>
      <c r="I143" s="52"/>
      <c r="J143" s="52"/>
      <c r="K143" s="52"/>
      <c r="L143" s="52"/>
      <c r="M143" s="52"/>
      <c r="N143" s="181" t="str">
        <f aca="false">IF(B143&lt;&gt;"",SUM(D143:M143),"")</f>
        <v/>
      </c>
      <c r="O143" s="52"/>
      <c r="P143" s="52"/>
      <c r="Q143" s="52"/>
      <c r="R143" s="52"/>
      <c r="S143" s="52"/>
      <c r="T143" s="52"/>
      <c r="U143" s="52"/>
      <c r="V143" s="52"/>
      <c r="W143" s="52"/>
      <c r="X143" s="52"/>
      <c r="Y143" s="181" t="str">
        <f aca="false">IF(B143&lt;&gt;"",SUM(O143:X143),"")</f>
        <v/>
      </c>
      <c r="Z143" s="52"/>
      <c r="AA143" s="52"/>
      <c r="AB143" s="52"/>
      <c r="AC143" s="52"/>
      <c r="AD143" s="52"/>
      <c r="AE143" s="52"/>
      <c r="AF143" s="52"/>
      <c r="AG143" s="52"/>
      <c r="AH143" s="52"/>
      <c r="AI143" s="52"/>
      <c r="AJ143" s="182" t="str">
        <f aca="false">IF(B143&lt;&gt;"",SUM(Z143:AI143),"")</f>
        <v/>
      </c>
      <c r="AK143" s="185" t="str">
        <f aca="false">IF(B143&lt;&gt;"",IFERROR(IF((SUMIF(D$20:AI$20, "CLO1", D143:AI143)/AO$6)=0,"",(SUMIF(D$20:AI$20, "CLO1", D143:AI143)/AO$6)),""),"")</f>
        <v/>
      </c>
      <c r="AL143" s="115" t="str">
        <f aca="false">IF(AK143="","",IF(AK143&gt;=B$10,"Y","N"))</f>
        <v/>
      </c>
      <c r="AM143" s="115" t="str">
        <f aca="false">IF(AK143="","",IF(AK143&lt;50%,1,IF(AND(AK143&gt;=50%,AK143&lt;B$10),2,IF(AK143&gt;=B$10,3))))</f>
        <v/>
      </c>
      <c r="AN143" s="185" t="str">
        <f aca="false">IF(B143&lt;&gt;"",IFERROR(IF((SUMIF(D$20:AI$20, "CLO2", D143:AI143)/AO$7)=0,"",(SUMIF(D$20:AI$20, "CLO2", D143:AI143)/AO$7)),""),"")</f>
        <v/>
      </c>
      <c r="AO143" s="115" t="str">
        <f aca="false">IF(AN143="","",IF(AN143&gt;=B$10,"Y","N"))</f>
        <v/>
      </c>
      <c r="AP143" s="115" t="str">
        <f aca="false">IF(AN143="","",IF(AN143&lt;50%,1,IF(AND(AN143&gt;=50%,AN143&lt;B$10),2,IF(AN143&gt;=B$10,3))))</f>
        <v/>
      </c>
      <c r="AQ143" s="185" t="str">
        <f aca="false">IF(B143&lt;&gt;"",IFERROR(IF((SUMIF(D$20:AI$20, "CLO3", D143:AI143)/AO$8)=0,"",(SUMIF(D$20:AI$20, "CLO3", D143:AI143)/AO$8)),""),"")</f>
        <v/>
      </c>
      <c r="AR143" s="115" t="str">
        <f aca="false">IF(AQ143="","",IF(AQ143&gt;=B$10,"Y","N"))</f>
        <v/>
      </c>
      <c r="AS143" s="115" t="str">
        <f aca="false">IF(AQ143="","",IF(AQ143&lt;50%,1,IF(AND(AQ143&gt;=50%,AQ143&lt;B$10),2,IF(AQ143&gt;=B$10,3))))</f>
        <v/>
      </c>
      <c r="AT143" s="185" t="str">
        <f aca="false">IF(B143&lt;&gt;"",IFERROR(IF((SUMIF(D$20:AI$20, "CLO4", D143:AI143)/AO$9)=0,"",(SUMIF(D$20:AI$20, "CLO4", D143:AI143)/AO$9)),""),"")</f>
        <v/>
      </c>
      <c r="AU143" s="115" t="str">
        <f aca="false">IF(AT143="","",IF(AT143&gt;=B$10,"Y","N"))</f>
        <v/>
      </c>
      <c r="AV143" s="115" t="str">
        <f aca="false">IF(AT143="","",IF(AT143&lt;50%,1,IF(AND(AT143&gt;=50%,AT143&lt;B$10),2,IF(AT143&gt;=B$10,3))))</f>
        <v/>
      </c>
      <c r="AW143" s="185" t="str">
        <f aca="false">IF(B143&lt;&gt;"",IFERROR(IF((SUMIF(D$20:AI$20, "CLO5", D143:AI143)/AO$10)=0,"",(SUMIF(D$20:AI$20, "CLO5", D143:AI143)/AO$10)),""),"")</f>
        <v/>
      </c>
      <c r="AX143" s="115" t="str">
        <f aca="false">IF(AW143="","",IF(AW143&gt;=B$10,"Y","N"))</f>
        <v/>
      </c>
      <c r="AY143" s="115" t="str">
        <f aca="false">IF(AW143="","",IF(AW143&lt;50%,1,IF(AND(AW143&gt;=50%,AW143&lt;B$10),2,IF(AW143&gt;=B$10,3))))</f>
        <v/>
      </c>
      <c r="AZ143" s="114" t="str">
        <f aca="false">IF(B143&lt;&gt;"",IFERROR(IF((SUMIF(D$20:AI$20, "CLO6", D143:AI143)/AO$11)=0,"",(SUMIF(D$20:AI$20, "CLO6", D143:AI143)/AO$11)),""),"")</f>
        <v/>
      </c>
      <c r="BA143" s="115" t="str">
        <f aca="false">IF(AZ143="","",IF(AZ143&gt;=B$10,"Y","N"))</f>
        <v/>
      </c>
      <c r="BB143" s="115" t="str">
        <f aca="false">IF(BA143="","",IF(BA143&lt;50%,1,IF(AND(BA143&gt;=50%,BA143&lt;B$10),2,IF(BA143&gt;=B$10,3))))</f>
        <v/>
      </c>
      <c r="BC143" s="114" t="str">
        <f aca="false">IF(B143&lt;&gt;"",IFERROR(IF((SUMIF(D$20:AI$20, "CLO7", D143:AI143)/AO$12)=0,"",(SUMIF(D$20:AI$20, "CLO7", D143:AI143)/AO$12)),""),"")</f>
        <v/>
      </c>
      <c r="BD143" s="115" t="str">
        <f aca="false">IF(BC143="","",IF(BC143&gt;=B$10,"Y","N"))</f>
        <v/>
      </c>
      <c r="BE143" s="115" t="str">
        <f aca="false">IF(BD143="","",IF(BD143&lt;50%,1,IF(AND(BD143&gt;=50%,BD143&lt;B$10),2,IF(BD143&gt;=B$10,3))))</f>
        <v/>
      </c>
      <c r="BF143" s="114" t="str">
        <f aca="false">IF(B143&lt;&gt;"",IFERROR(IF((SUMIF(D$20:AI$20, "CLO8", D143:AI143)/AO$13)=0,"",(SUMIF(D$20:AI$20, "CLO8", D143:AI143)/AO$13)),""),"")</f>
        <v/>
      </c>
      <c r="BG143" s="115" t="str">
        <f aca="false">IF(BF143="","",IF(BF143&gt;=B$10,"Y","N"))</f>
        <v/>
      </c>
      <c r="BH143" s="115" t="str">
        <f aca="false">IF(BG143="","",IF(BG143&lt;50%,1,IF(AND(BG143&gt;=50%,BG143&lt;B$10),2,IF(BG143&gt;=B$10,3))))</f>
        <v/>
      </c>
      <c r="BI143" s="114" t="str">
        <f aca="false">IF(B143&lt;&gt;"",IFERROR(IF((SUMIF(D$20:AI$20, "CLO9", D143:AI143)/AO$14)=0,"",(SUMIF(D$20:AI$20, "CLO9", D143:AI143)/AO$14)),""),"")</f>
        <v/>
      </c>
      <c r="BJ143" s="115" t="str">
        <f aca="false">IF(BI143="","",IF(BI143&gt;=B$10,"Y","N"))</f>
        <v/>
      </c>
      <c r="BK143" s="115" t="str">
        <f aca="false">IF(BJ143="","",IF(BJ143&lt;50%,1,IF(AND(BJ143&gt;=50%,BJ143&lt;B$10),2,IF(BJ143&gt;=B$10,3))))</f>
        <v/>
      </c>
      <c r="BL143" s="114" t="str">
        <f aca="false">IF(B143&lt;&gt;"",IFERROR(IF((SUMIF(D$20:AI$20,"CLO10",D143:AI143)/AO$15)=0,"",(SUMIF(D$20:AI$20,"CLO10",D143:AI143)/AO$15)),""),"")</f>
        <v/>
      </c>
      <c r="BM143" s="115" t="str">
        <f aca="false">IF(BL143="","",IF(BL143&gt;=B$10,"Y","N"))</f>
        <v/>
      </c>
      <c r="BN143" s="115" t="str">
        <f aca="false">IF(BM143="","",IF(BM143&lt;50%,1,IF(AND(BM143&gt;=50%,BM143&lt;B$10),2,IF(BM143&gt;=B$10,3))))</f>
        <v/>
      </c>
    </row>
    <row r="144" customFormat="false" ht="15.75" hidden="false" customHeight="true" outlineLevel="0" collapsed="false">
      <c r="A144" s="184" t="str">
        <f aca="false">IF(A$6="LECTURE","",IF('Database (LECTURE-RES-PRAC)'!A139="","",'Database (LECTURE-RES-PRAC)'!A139))</f>
        <v/>
      </c>
      <c r="B144" s="184" t="str">
        <f aca="false">IF(B$6="LECTURE","",IF('Database (LECTURE-RES-PRAC)'!B139="","",'Database (LECTURE-RES-PRAC)'!B139))</f>
        <v/>
      </c>
      <c r="C144" s="184" t="str">
        <f aca="false">IF(C$6="LECTURE","",IF('Database (LECTURE-RES-PRAC)'!C139="","",'Database (LECTURE-RES-PRAC)'!C139))</f>
        <v/>
      </c>
      <c r="D144" s="52"/>
      <c r="E144" s="52"/>
      <c r="F144" s="52"/>
      <c r="G144" s="52"/>
      <c r="H144" s="52"/>
      <c r="I144" s="52"/>
      <c r="J144" s="52"/>
      <c r="K144" s="52"/>
      <c r="L144" s="52"/>
      <c r="M144" s="52"/>
      <c r="N144" s="181" t="str">
        <f aca="false">IF(B144&lt;&gt;"",SUM(D144:M144),"")</f>
        <v/>
      </c>
      <c r="O144" s="52"/>
      <c r="P144" s="52"/>
      <c r="Q144" s="52"/>
      <c r="R144" s="52"/>
      <c r="S144" s="52"/>
      <c r="T144" s="52"/>
      <c r="U144" s="52"/>
      <c r="V144" s="52"/>
      <c r="W144" s="52"/>
      <c r="X144" s="52"/>
      <c r="Y144" s="181" t="str">
        <f aca="false">IF(B144&lt;&gt;"",SUM(O144:X144),"")</f>
        <v/>
      </c>
      <c r="Z144" s="52"/>
      <c r="AA144" s="52"/>
      <c r="AB144" s="52"/>
      <c r="AC144" s="52"/>
      <c r="AD144" s="52"/>
      <c r="AE144" s="52"/>
      <c r="AF144" s="52"/>
      <c r="AG144" s="52"/>
      <c r="AH144" s="52"/>
      <c r="AI144" s="52"/>
      <c r="AJ144" s="182" t="str">
        <f aca="false">IF(B144&lt;&gt;"",SUM(Z144:AI144),"")</f>
        <v/>
      </c>
      <c r="AK144" s="185" t="str">
        <f aca="false">IF(B144&lt;&gt;"",IFERROR(IF((SUMIF(D$20:AI$20, "CLO1", D144:AI144)/AO$6)=0,"",(SUMIF(D$20:AI$20, "CLO1", D144:AI144)/AO$6)),""),"")</f>
        <v/>
      </c>
      <c r="AL144" s="115" t="str">
        <f aca="false">IF(AK144="","",IF(AK144&gt;=B$10,"Y","N"))</f>
        <v/>
      </c>
      <c r="AM144" s="115" t="str">
        <f aca="false">IF(AK144="","",IF(AK144&lt;50%,1,IF(AND(AK144&gt;=50%,AK144&lt;B$10),2,IF(AK144&gt;=B$10,3))))</f>
        <v/>
      </c>
      <c r="AN144" s="185" t="str">
        <f aca="false">IF(B144&lt;&gt;"",IFERROR(IF((SUMIF(D$20:AI$20, "CLO2", D144:AI144)/AO$7)=0,"",(SUMIF(D$20:AI$20, "CLO2", D144:AI144)/AO$7)),""),"")</f>
        <v/>
      </c>
      <c r="AO144" s="115" t="str">
        <f aca="false">IF(AN144="","",IF(AN144&gt;=B$10,"Y","N"))</f>
        <v/>
      </c>
      <c r="AP144" s="115" t="str">
        <f aca="false">IF(AN144="","",IF(AN144&lt;50%,1,IF(AND(AN144&gt;=50%,AN144&lt;B$10),2,IF(AN144&gt;=B$10,3))))</f>
        <v/>
      </c>
      <c r="AQ144" s="185" t="str">
        <f aca="false">IF(B144&lt;&gt;"",IFERROR(IF((SUMIF(D$20:AI$20, "CLO3", D144:AI144)/AO$8)=0,"",(SUMIF(D$20:AI$20, "CLO3", D144:AI144)/AO$8)),""),"")</f>
        <v/>
      </c>
      <c r="AR144" s="115" t="str">
        <f aca="false">IF(AQ144="","",IF(AQ144&gt;=B$10,"Y","N"))</f>
        <v/>
      </c>
      <c r="AS144" s="115" t="str">
        <f aca="false">IF(AQ144="","",IF(AQ144&lt;50%,1,IF(AND(AQ144&gt;=50%,AQ144&lt;B$10),2,IF(AQ144&gt;=B$10,3))))</f>
        <v/>
      </c>
      <c r="AT144" s="185" t="str">
        <f aca="false">IF(B144&lt;&gt;"",IFERROR(IF((SUMIF(D$20:AI$20, "CLO4", D144:AI144)/AO$9)=0,"",(SUMIF(D$20:AI$20, "CLO4", D144:AI144)/AO$9)),""),"")</f>
        <v/>
      </c>
      <c r="AU144" s="115" t="str">
        <f aca="false">IF(AT144="","",IF(AT144&gt;=B$10,"Y","N"))</f>
        <v/>
      </c>
      <c r="AV144" s="115" t="str">
        <f aca="false">IF(AT144="","",IF(AT144&lt;50%,1,IF(AND(AT144&gt;=50%,AT144&lt;B$10),2,IF(AT144&gt;=B$10,3))))</f>
        <v/>
      </c>
      <c r="AW144" s="185" t="str">
        <f aca="false">IF(B144&lt;&gt;"",IFERROR(IF((SUMIF(D$20:AI$20, "CLO5", D144:AI144)/AO$10)=0,"",(SUMIF(D$20:AI$20, "CLO5", D144:AI144)/AO$10)),""),"")</f>
        <v/>
      </c>
      <c r="AX144" s="115" t="str">
        <f aca="false">IF(AW144="","",IF(AW144&gt;=B$10,"Y","N"))</f>
        <v/>
      </c>
      <c r="AY144" s="115" t="str">
        <f aca="false">IF(AW144="","",IF(AW144&lt;50%,1,IF(AND(AW144&gt;=50%,AW144&lt;B$10),2,IF(AW144&gt;=B$10,3))))</f>
        <v/>
      </c>
      <c r="AZ144" s="114" t="str">
        <f aca="false">IF(B144&lt;&gt;"",IFERROR(IF((SUMIF(D$20:AI$20, "CLO6", D144:AI144)/AO$11)=0,"",(SUMIF(D$20:AI$20, "CLO6", D144:AI144)/AO$11)),""),"")</f>
        <v/>
      </c>
      <c r="BA144" s="115" t="str">
        <f aca="false">IF(AZ144="","",IF(AZ144&gt;=B$10,"Y","N"))</f>
        <v/>
      </c>
      <c r="BB144" s="115" t="str">
        <f aca="false">IF(BA144="","",IF(BA144&lt;50%,1,IF(AND(BA144&gt;=50%,BA144&lt;B$10),2,IF(BA144&gt;=B$10,3))))</f>
        <v/>
      </c>
      <c r="BC144" s="114" t="str">
        <f aca="false">IF(B144&lt;&gt;"",IFERROR(IF((SUMIF(D$20:AI$20, "CLO7", D144:AI144)/AO$12)=0,"",(SUMIF(D$20:AI$20, "CLO7", D144:AI144)/AO$12)),""),"")</f>
        <v/>
      </c>
      <c r="BD144" s="115" t="str">
        <f aca="false">IF(BC144="","",IF(BC144&gt;=B$10,"Y","N"))</f>
        <v/>
      </c>
      <c r="BE144" s="115" t="str">
        <f aca="false">IF(BD144="","",IF(BD144&lt;50%,1,IF(AND(BD144&gt;=50%,BD144&lt;B$10),2,IF(BD144&gt;=B$10,3))))</f>
        <v/>
      </c>
      <c r="BF144" s="114" t="str">
        <f aca="false">IF(B144&lt;&gt;"",IFERROR(IF((SUMIF(D$20:AI$20, "CLO8", D144:AI144)/AO$13)=0,"",(SUMIF(D$20:AI$20, "CLO8", D144:AI144)/AO$13)),""),"")</f>
        <v/>
      </c>
      <c r="BG144" s="115" t="str">
        <f aca="false">IF(BF144="","",IF(BF144&gt;=B$10,"Y","N"))</f>
        <v/>
      </c>
      <c r="BH144" s="115" t="str">
        <f aca="false">IF(BG144="","",IF(BG144&lt;50%,1,IF(AND(BG144&gt;=50%,BG144&lt;B$10),2,IF(BG144&gt;=B$10,3))))</f>
        <v/>
      </c>
      <c r="BI144" s="114" t="str">
        <f aca="false">IF(B144&lt;&gt;"",IFERROR(IF((SUMIF(D$20:AI$20, "CLO9", D144:AI144)/AO$14)=0,"",(SUMIF(D$20:AI$20, "CLO9", D144:AI144)/AO$14)),""),"")</f>
        <v/>
      </c>
      <c r="BJ144" s="115" t="str">
        <f aca="false">IF(BI144="","",IF(BI144&gt;=B$10,"Y","N"))</f>
        <v/>
      </c>
      <c r="BK144" s="115" t="str">
        <f aca="false">IF(BJ144="","",IF(BJ144&lt;50%,1,IF(AND(BJ144&gt;=50%,BJ144&lt;B$10),2,IF(BJ144&gt;=B$10,3))))</f>
        <v/>
      </c>
      <c r="BL144" s="114" t="str">
        <f aca="false">IF(B144&lt;&gt;"",IFERROR(IF((SUMIF(D$20:AI$20,"CLO10",D144:AI144)/AO$15)=0,"",(SUMIF(D$20:AI$20,"CLO10",D144:AI144)/AO$15)),""),"")</f>
        <v/>
      </c>
      <c r="BM144" s="115" t="str">
        <f aca="false">IF(BL144="","",IF(BL144&gt;=B$10,"Y","N"))</f>
        <v/>
      </c>
      <c r="BN144" s="115" t="str">
        <f aca="false">IF(BM144="","",IF(BM144&lt;50%,1,IF(AND(BM144&gt;=50%,BM144&lt;B$10),2,IF(BM144&gt;=B$10,3))))</f>
        <v/>
      </c>
    </row>
    <row r="145" customFormat="false" ht="15.75" hidden="false" customHeight="true" outlineLevel="0" collapsed="false">
      <c r="A145" s="184" t="str">
        <f aca="false">IF(A$6="LECTURE","",IF('Database (LECTURE-RES-PRAC)'!A140="","",'Database (LECTURE-RES-PRAC)'!A140))</f>
        <v/>
      </c>
      <c r="B145" s="184" t="str">
        <f aca="false">IF(B$6="LECTURE","",IF('Database (LECTURE-RES-PRAC)'!B140="","",'Database (LECTURE-RES-PRAC)'!B140))</f>
        <v/>
      </c>
      <c r="C145" s="184" t="str">
        <f aca="false">IF(C$6="LECTURE","",IF('Database (LECTURE-RES-PRAC)'!C140="","",'Database (LECTURE-RES-PRAC)'!C140))</f>
        <v/>
      </c>
      <c r="D145" s="52"/>
      <c r="E145" s="52"/>
      <c r="F145" s="52"/>
      <c r="G145" s="52"/>
      <c r="H145" s="52"/>
      <c r="I145" s="52"/>
      <c r="J145" s="52"/>
      <c r="K145" s="52"/>
      <c r="L145" s="52"/>
      <c r="M145" s="52"/>
      <c r="N145" s="181" t="str">
        <f aca="false">IF(B145&lt;&gt;"",SUM(D145:M145),"")</f>
        <v/>
      </c>
      <c r="O145" s="52"/>
      <c r="P145" s="52"/>
      <c r="Q145" s="52"/>
      <c r="R145" s="52"/>
      <c r="S145" s="52"/>
      <c r="T145" s="52"/>
      <c r="U145" s="52"/>
      <c r="V145" s="52"/>
      <c r="W145" s="52"/>
      <c r="X145" s="52"/>
      <c r="Y145" s="181" t="str">
        <f aca="false">IF(B145&lt;&gt;"",SUM(O145:X145),"")</f>
        <v/>
      </c>
      <c r="Z145" s="52"/>
      <c r="AA145" s="52"/>
      <c r="AB145" s="52"/>
      <c r="AC145" s="52"/>
      <c r="AD145" s="52"/>
      <c r="AE145" s="52"/>
      <c r="AF145" s="52"/>
      <c r="AG145" s="52"/>
      <c r="AH145" s="52"/>
      <c r="AI145" s="52"/>
      <c r="AJ145" s="182" t="str">
        <f aca="false">IF(B145&lt;&gt;"",SUM(Z145:AI145),"")</f>
        <v/>
      </c>
      <c r="AK145" s="185" t="str">
        <f aca="false">IF(B145&lt;&gt;"",IFERROR(IF((SUMIF(D$20:AI$20, "CLO1", D145:AI145)/AO$6)=0,"",(SUMIF(D$20:AI$20, "CLO1", D145:AI145)/AO$6)),""),"")</f>
        <v/>
      </c>
      <c r="AL145" s="115" t="str">
        <f aca="false">IF(AK145="","",IF(AK145&gt;=B$10,"Y","N"))</f>
        <v/>
      </c>
      <c r="AM145" s="115" t="str">
        <f aca="false">IF(AK145="","",IF(AK145&lt;50%,1,IF(AND(AK145&gt;=50%,AK145&lt;B$10),2,IF(AK145&gt;=B$10,3))))</f>
        <v/>
      </c>
      <c r="AN145" s="185" t="str">
        <f aca="false">IF(B145&lt;&gt;"",IFERROR(IF((SUMIF(D$20:AI$20, "CLO2", D145:AI145)/AO$7)=0,"",(SUMIF(D$20:AI$20, "CLO2", D145:AI145)/AO$7)),""),"")</f>
        <v/>
      </c>
      <c r="AO145" s="115" t="str">
        <f aca="false">IF(AN145="","",IF(AN145&gt;=B$10,"Y","N"))</f>
        <v/>
      </c>
      <c r="AP145" s="115" t="str">
        <f aca="false">IF(AN145="","",IF(AN145&lt;50%,1,IF(AND(AN145&gt;=50%,AN145&lt;B$10),2,IF(AN145&gt;=B$10,3))))</f>
        <v/>
      </c>
      <c r="AQ145" s="185" t="str">
        <f aca="false">IF(B145&lt;&gt;"",IFERROR(IF((SUMIF(D$20:AI$20, "CLO3", D145:AI145)/AO$8)=0,"",(SUMIF(D$20:AI$20, "CLO3", D145:AI145)/AO$8)),""),"")</f>
        <v/>
      </c>
      <c r="AR145" s="115" t="str">
        <f aca="false">IF(AQ145="","",IF(AQ145&gt;=B$10,"Y","N"))</f>
        <v/>
      </c>
      <c r="AS145" s="115" t="str">
        <f aca="false">IF(AQ145="","",IF(AQ145&lt;50%,1,IF(AND(AQ145&gt;=50%,AQ145&lt;B$10),2,IF(AQ145&gt;=B$10,3))))</f>
        <v/>
      </c>
      <c r="AT145" s="185" t="str">
        <f aca="false">IF(B145&lt;&gt;"",IFERROR(IF((SUMIF(D$20:AI$20, "CLO4", D145:AI145)/AO$9)=0,"",(SUMIF(D$20:AI$20, "CLO4", D145:AI145)/AO$9)),""),"")</f>
        <v/>
      </c>
      <c r="AU145" s="115" t="str">
        <f aca="false">IF(AT145="","",IF(AT145&gt;=B$10,"Y","N"))</f>
        <v/>
      </c>
      <c r="AV145" s="115" t="str">
        <f aca="false">IF(AT145="","",IF(AT145&lt;50%,1,IF(AND(AT145&gt;=50%,AT145&lt;B$10),2,IF(AT145&gt;=B$10,3))))</f>
        <v/>
      </c>
      <c r="AW145" s="185" t="str">
        <f aca="false">IF(B145&lt;&gt;"",IFERROR(IF((SUMIF(D$20:AI$20, "CLO5", D145:AI145)/AO$10)=0,"",(SUMIF(D$20:AI$20, "CLO5", D145:AI145)/AO$10)),""),"")</f>
        <v/>
      </c>
      <c r="AX145" s="115" t="str">
        <f aca="false">IF(AW145="","",IF(AW145&gt;=B$10,"Y","N"))</f>
        <v/>
      </c>
      <c r="AY145" s="115" t="str">
        <f aca="false">IF(AW145="","",IF(AW145&lt;50%,1,IF(AND(AW145&gt;=50%,AW145&lt;B$10),2,IF(AW145&gt;=B$10,3))))</f>
        <v/>
      </c>
      <c r="AZ145" s="114" t="str">
        <f aca="false">IF(B145&lt;&gt;"",IFERROR(IF((SUMIF(D$20:AI$20, "CLO6", D145:AI145)/AO$11)=0,"",(SUMIF(D$20:AI$20, "CLO6", D145:AI145)/AO$11)),""),"")</f>
        <v/>
      </c>
      <c r="BA145" s="115" t="str">
        <f aca="false">IF(AZ145="","",IF(AZ145&gt;=B$10,"Y","N"))</f>
        <v/>
      </c>
      <c r="BB145" s="115" t="str">
        <f aca="false">IF(BA145="","",IF(BA145&lt;50%,1,IF(AND(BA145&gt;=50%,BA145&lt;B$10),2,IF(BA145&gt;=B$10,3))))</f>
        <v/>
      </c>
      <c r="BC145" s="114" t="str">
        <f aca="false">IF(B145&lt;&gt;"",IFERROR(IF((SUMIF(D$20:AI$20, "CLO7", D145:AI145)/AO$12)=0,"",(SUMIF(D$20:AI$20, "CLO7", D145:AI145)/AO$12)),""),"")</f>
        <v/>
      </c>
      <c r="BD145" s="115" t="str">
        <f aca="false">IF(BC145="","",IF(BC145&gt;=B$10,"Y","N"))</f>
        <v/>
      </c>
      <c r="BE145" s="115" t="str">
        <f aca="false">IF(BD145="","",IF(BD145&lt;50%,1,IF(AND(BD145&gt;=50%,BD145&lt;B$10),2,IF(BD145&gt;=B$10,3))))</f>
        <v/>
      </c>
      <c r="BF145" s="114" t="str">
        <f aca="false">IF(B145&lt;&gt;"",IFERROR(IF((SUMIF(D$20:AI$20, "CLO8", D145:AI145)/AO$13)=0,"",(SUMIF(D$20:AI$20, "CLO8", D145:AI145)/AO$13)),""),"")</f>
        <v/>
      </c>
      <c r="BG145" s="115" t="str">
        <f aca="false">IF(BF145="","",IF(BF145&gt;=B$10,"Y","N"))</f>
        <v/>
      </c>
      <c r="BH145" s="115" t="str">
        <f aca="false">IF(BG145="","",IF(BG145&lt;50%,1,IF(AND(BG145&gt;=50%,BG145&lt;B$10),2,IF(BG145&gt;=B$10,3))))</f>
        <v/>
      </c>
      <c r="BI145" s="114" t="str">
        <f aca="false">IF(B145&lt;&gt;"",IFERROR(IF((SUMIF(D$20:AI$20, "CLO9", D145:AI145)/AO$14)=0,"",(SUMIF(D$20:AI$20, "CLO9", D145:AI145)/AO$14)),""),"")</f>
        <v/>
      </c>
      <c r="BJ145" s="115" t="str">
        <f aca="false">IF(BI145="","",IF(BI145&gt;=B$10,"Y","N"))</f>
        <v/>
      </c>
      <c r="BK145" s="115" t="str">
        <f aca="false">IF(BJ145="","",IF(BJ145&lt;50%,1,IF(AND(BJ145&gt;=50%,BJ145&lt;B$10),2,IF(BJ145&gt;=B$10,3))))</f>
        <v/>
      </c>
      <c r="BL145" s="114" t="str">
        <f aca="false">IF(B145&lt;&gt;"",IFERROR(IF((SUMIF(D$20:AI$20,"CLO10",D145:AI145)/AO$15)=0,"",(SUMIF(D$20:AI$20,"CLO10",D145:AI145)/AO$15)),""),"")</f>
        <v/>
      </c>
      <c r="BM145" s="115" t="str">
        <f aca="false">IF(BL145="","",IF(BL145&gt;=B$10,"Y","N"))</f>
        <v/>
      </c>
      <c r="BN145" s="115" t="str">
        <f aca="false">IF(BM145="","",IF(BM145&lt;50%,1,IF(AND(BM145&gt;=50%,BM145&lt;B$10),2,IF(BM145&gt;=B$10,3))))</f>
        <v/>
      </c>
    </row>
    <row r="146" customFormat="false" ht="15.75" hidden="false" customHeight="true" outlineLevel="0" collapsed="false">
      <c r="A146" s="184" t="str">
        <f aca="false">IF(A$6="LECTURE","",IF('Database (LECTURE-RES-PRAC)'!A141="","",'Database (LECTURE-RES-PRAC)'!A141))</f>
        <v/>
      </c>
      <c r="B146" s="184" t="str">
        <f aca="false">IF(B$6="LECTURE","",IF('Database (LECTURE-RES-PRAC)'!B141="","",'Database (LECTURE-RES-PRAC)'!B141))</f>
        <v/>
      </c>
      <c r="C146" s="184" t="str">
        <f aca="false">IF(C$6="LECTURE","",IF('Database (LECTURE-RES-PRAC)'!C141="","",'Database (LECTURE-RES-PRAC)'!C141))</f>
        <v/>
      </c>
      <c r="D146" s="52"/>
      <c r="E146" s="52"/>
      <c r="F146" s="52"/>
      <c r="G146" s="52"/>
      <c r="H146" s="52"/>
      <c r="I146" s="52"/>
      <c r="J146" s="52"/>
      <c r="K146" s="52"/>
      <c r="L146" s="52"/>
      <c r="M146" s="52"/>
      <c r="N146" s="181" t="str">
        <f aca="false">IF(B146&lt;&gt;"",SUM(D146:M146),"")</f>
        <v/>
      </c>
      <c r="O146" s="52"/>
      <c r="P146" s="52"/>
      <c r="Q146" s="52"/>
      <c r="R146" s="52"/>
      <c r="S146" s="52"/>
      <c r="T146" s="52"/>
      <c r="U146" s="52"/>
      <c r="V146" s="52"/>
      <c r="W146" s="52"/>
      <c r="X146" s="52"/>
      <c r="Y146" s="181" t="str">
        <f aca="false">IF(B146&lt;&gt;"",SUM(O146:X146),"")</f>
        <v/>
      </c>
      <c r="Z146" s="52"/>
      <c r="AA146" s="52"/>
      <c r="AB146" s="52"/>
      <c r="AC146" s="52"/>
      <c r="AD146" s="52"/>
      <c r="AE146" s="52"/>
      <c r="AF146" s="52"/>
      <c r="AG146" s="52"/>
      <c r="AH146" s="52"/>
      <c r="AI146" s="52"/>
      <c r="AJ146" s="182" t="str">
        <f aca="false">IF(B146&lt;&gt;"",SUM(Z146:AI146),"")</f>
        <v/>
      </c>
      <c r="AK146" s="185" t="str">
        <f aca="false">IF(B146&lt;&gt;"",IFERROR(IF((SUMIF(D$20:AI$20, "CLO1", D146:AI146)/AO$6)=0,"",(SUMIF(D$20:AI$20, "CLO1", D146:AI146)/AO$6)),""),"")</f>
        <v/>
      </c>
      <c r="AL146" s="115" t="str">
        <f aca="false">IF(AK146="","",IF(AK146&gt;=B$10,"Y","N"))</f>
        <v/>
      </c>
      <c r="AM146" s="115" t="str">
        <f aca="false">IF(AK146="","",IF(AK146&lt;50%,1,IF(AND(AK146&gt;=50%,AK146&lt;B$10),2,IF(AK146&gt;=B$10,3))))</f>
        <v/>
      </c>
      <c r="AN146" s="185" t="str">
        <f aca="false">IF(B146&lt;&gt;"",IFERROR(IF((SUMIF(D$20:AI$20, "CLO2", D146:AI146)/AO$7)=0,"",(SUMIF(D$20:AI$20, "CLO2", D146:AI146)/AO$7)),""),"")</f>
        <v/>
      </c>
      <c r="AO146" s="115" t="str">
        <f aca="false">IF(AN146="","",IF(AN146&gt;=B$10,"Y","N"))</f>
        <v/>
      </c>
      <c r="AP146" s="115" t="str">
        <f aca="false">IF(AN146="","",IF(AN146&lt;50%,1,IF(AND(AN146&gt;=50%,AN146&lt;B$10),2,IF(AN146&gt;=B$10,3))))</f>
        <v/>
      </c>
      <c r="AQ146" s="185" t="str">
        <f aca="false">IF(B146&lt;&gt;"",IFERROR(IF((SUMIF(D$20:AI$20, "CLO3", D146:AI146)/AO$8)=0,"",(SUMIF(D$20:AI$20, "CLO3", D146:AI146)/AO$8)),""),"")</f>
        <v/>
      </c>
      <c r="AR146" s="115" t="str">
        <f aca="false">IF(AQ146="","",IF(AQ146&gt;=B$10,"Y","N"))</f>
        <v/>
      </c>
      <c r="AS146" s="115" t="str">
        <f aca="false">IF(AQ146="","",IF(AQ146&lt;50%,1,IF(AND(AQ146&gt;=50%,AQ146&lt;B$10),2,IF(AQ146&gt;=B$10,3))))</f>
        <v/>
      </c>
      <c r="AT146" s="185" t="str">
        <f aca="false">IF(B146&lt;&gt;"",IFERROR(IF((SUMIF(D$20:AI$20, "CLO4", D146:AI146)/AO$9)=0,"",(SUMIF(D$20:AI$20, "CLO4", D146:AI146)/AO$9)),""),"")</f>
        <v/>
      </c>
      <c r="AU146" s="115" t="str">
        <f aca="false">IF(AT146="","",IF(AT146&gt;=B$10,"Y","N"))</f>
        <v/>
      </c>
      <c r="AV146" s="115" t="str">
        <f aca="false">IF(AT146="","",IF(AT146&lt;50%,1,IF(AND(AT146&gt;=50%,AT146&lt;B$10),2,IF(AT146&gt;=B$10,3))))</f>
        <v/>
      </c>
      <c r="AW146" s="185" t="str">
        <f aca="false">IF(B146&lt;&gt;"",IFERROR(IF((SUMIF(D$20:AI$20, "CLO5", D146:AI146)/AO$10)=0,"",(SUMIF(D$20:AI$20, "CLO5", D146:AI146)/AO$10)),""),"")</f>
        <v/>
      </c>
      <c r="AX146" s="115" t="str">
        <f aca="false">IF(AW146="","",IF(AW146&gt;=B$10,"Y","N"))</f>
        <v/>
      </c>
      <c r="AY146" s="115" t="str">
        <f aca="false">IF(AW146="","",IF(AW146&lt;50%,1,IF(AND(AW146&gt;=50%,AW146&lt;B$10),2,IF(AW146&gt;=B$10,3))))</f>
        <v/>
      </c>
      <c r="AZ146" s="114" t="str">
        <f aca="false">IF(B146&lt;&gt;"",IFERROR(IF((SUMIF(D$20:AI$20, "CLO6", D146:AI146)/AO$11)=0,"",(SUMIF(D$20:AI$20, "CLO6", D146:AI146)/AO$11)),""),"")</f>
        <v/>
      </c>
      <c r="BA146" s="115" t="str">
        <f aca="false">IF(AZ146="","",IF(AZ146&gt;=B$10,"Y","N"))</f>
        <v/>
      </c>
      <c r="BB146" s="115" t="str">
        <f aca="false">IF(BA146="","",IF(BA146&lt;50%,1,IF(AND(BA146&gt;=50%,BA146&lt;B$10),2,IF(BA146&gt;=B$10,3))))</f>
        <v/>
      </c>
      <c r="BC146" s="114" t="str">
        <f aca="false">IF(B146&lt;&gt;"",IFERROR(IF((SUMIF(D$20:AI$20, "CLO7", D146:AI146)/AO$12)=0,"",(SUMIF(D$20:AI$20, "CLO7", D146:AI146)/AO$12)),""),"")</f>
        <v/>
      </c>
      <c r="BD146" s="115" t="str">
        <f aca="false">IF(BC146="","",IF(BC146&gt;=B$10,"Y","N"))</f>
        <v/>
      </c>
      <c r="BE146" s="115" t="str">
        <f aca="false">IF(BD146="","",IF(BD146&lt;50%,1,IF(AND(BD146&gt;=50%,BD146&lt;B$10),2,IF(BD146&gt;=B$10,3))))</f>
        <v/>
      </c>
      <c r="BF146" s="114" t="str">
        <f aca="false">IF(B146&lt;&gt;"",IFERROR(IF((SUMIF(D$20:AI$20, "CLO8", D146:AI146)/AO$13)=0,"",(SUMIF(D$20:AI$20, "CLO8", D146:AI146)/AO$13)),""),"")</f>
        <v/>
      </c>
      <c r="BG146" s="115" t="str">
        <f aca="false">IF(BF146="","",IF(BF146&gt;=B$10,"Y","N"))</f>
        <v/>
      </c>
      <c r="BH146" s="115" t="str">
        <f aca="false">IF(BG146="","",IF(BG146&lt;50%,1,IF(AND(BG146&gt;=50%,BG146&lt;B$10),2,IF(BG146&gt;=B$10,3))))</f>
        <v/>
      </c>
      <c r="BI146" s="114" t="str">
        <f aca="false">IF(B146&lt;&gt;"",IFERROR(IF((SUMIF(D$20:AI$20, "CLO9", D146:AI146)/AO$14)=0,"",(SUMIF(D$20:AI$20, "CLO9", D146:AI146)/AO$14)),""),"")</f>
        <v/>
      </c>
      <c r="BJ146" s="115" t="str">
        <f aca="false">IF(BI146="","",IF(BI146&gt;=B$10,"Y","N"))</f>
        <v/>
      </c>
      <c r="BK146" s="115" t="str">
        <f aca="false">IF(BJ146="","",IF(BJ146&lt;50%,1,IF(AND(BJ146&gt;=50%,BJ146&lt;B$10),2,IF(BJ146&gt;=B$10,3))))</f>
        <v/>
      </c>
      <c r="BL146" s="114" t="str">
        <f aca="false">IF(B146&lt;&gt;"",IFERROR(IF((SUMIF(D$20:AI$20,"CLO10",D146:AI146)/AO$15)=0,"",(SUMIF(D$20:AI$20,"CLO10",D146:AI146)/AO$15)),""),"")</f>
        <v/>
      </c>
      <c r="BM146" s="115" t="str">
        <f aca="false">IF(BL146="","",IF(BL146&gt;=B$10,"Y","N"))</f>
        <v/>
      </c>
      <c r="BN146" s="115" t="str">
        <f aca="false">IF(BM146="","",IF(BM146&lt;50%,1,IF(AND(BM146&gt;=50%,BM146&lt;B$10),2,IF(BM146&gt;=B$10,3))))</f>
        <v/>
      </c>
    </row>
    <row r="147" customFormat="false" ht="15.75" hidden="false" customHeight="true" outlineLevel="0" collapsed="false">
      <c r="A147" s="184" t="str">
        <f aca="false">IF(A$6="LECTURE","",IF('Database (LECTURE-RES-PRAC)'!A142="","",'Database (LECTURE-RES-PRAC)'!A142))</f>
        <v/>
      </c>
      <c r="B147" s="184" t="str">
        <f aca="false">IF(B$6="LECTURE","",IF('Database (LECTURE-RES-PRAC)'!B142="","",'Database (LECTURE-RES-PRAC)'!B142))</f>
        <v/>
      </c>
      <c r="C147" s="184" t="str">
        <f aca="false">IF(C$6="LECTURE","",IF('Database (LECTURE-RES-PRAC)'!C142="","",'Database (LECTURE-RES-PRAC)'!C142))</f>
        <v/>
      </c>
      <c r="D147" s="52"/>
      <c r="E147" s="52"/>
      <c r="F147" s="52"/>
      <c r="G147" s="52"/>
      <c r="H147" s="52"/>
      <c r="I147" s="52"/>
      <c r="J147" s="52"/>
      <c r="K147" s="52"/>
      <c r="L147" s="52"/>
      <c r="M147" s="52"/>
      <c r="N147" s="181" t="str">
        <f aca="false">IF(B147&lt;&gt;"",SUM(D147:M147),"")</f>
        <v/>
      </c>
      <c r="O147" s="52"/>
      <c r="P147" s="52"/>
      <c r="Q147" s="52"/>
      <c r="R147" s="52"/>
      <c r="S147" s="52"/>
      <c r="T147" s="52"/>
      <c r="U147" s="52"/>
      <c r="V147" s="52"/>
      <c r="W147" s="52"/>
      <c r="X147" s="52"/>
      <c r="Y147" s="181" t="str">
        <f aca="false">IF(B147&lt;&gt;"",SUM(O147:X147),"")</f>
        <v/>
      </c>
      <c r="Z147" s="52"/>
      <c r="AA147" s="52"/>
      <c r="AB147" s="52"/>
      <c r="AC147" s="52"/>
      <c r="AD147" s="52"/>
      <c r="AE147" s="52"/>
      <c r="AF147" s="52"/>
      <c r="AG147" s="52"/>
      <c r="AH147" s="52"/>
      <c r="AI147" s="52"/>
      <c r="AJ147" s="182" t="str">
        <f aca="false">IF(B147&lt;&gt;"",SUM(Z147:AI147),"")</f>
        <v/>
      </c>
      <c r="AK147" s="185" t="str">
        <f aca="false">IF(B147&lt;&gt;"",IFERROR(IF((SUMIF(D$20:AI$20, "CLO1", D147:AI147)/AO$6)=0,"",(SUMIF(D$20:AI$20, "CLO1", D147:AI147)/AO$6)),""),"")</f>
        <v/>
      </c>
      <c r="AL147" s="115" t="str">
        <f aca="false">IF(AK147="","",IF(AK147&gt;=B$10,"Y","N"))</f>
        <v/>
      </c>
      <c r="AM147" s="115" t="str">
        <f aca="false">IF(AK147="","",IF(AK147&lt;50%,1,IF(AND(AK147&gt;=50%,AK147&lt;B$10),2,IF(AK147&gt;=B$10,3))))</f>
        <v/>
      </c>
      <c r="AN147" s="185" t="str">
        <f aca="false">IF(B147&lt;&gt;"",IFERROR(IF((SUMIF(D$20:AI$20, "CLO2", D147:AI147)/AO$7)=0,"",(SUMIF(D$20:AI$20, "CLO2", D147:AI147)/AO$7)),""),"")</f>
        <v/>
      </c>
      <c r="AO147" s="115" t="str">
        <f aca="false">IF(AN147="","",IF(AN147&gt;=B$10,"Y","N"))</f>
        <v/>
      </c>
      <c r="AP147" s="115" t="str">
        <f aca="false">IF(AN147="","",IF(AN147&lt;50%,1,IF(AND(AN147&gt;=50%,AN147&lt;B$10),2,IF(AN147&gt;=B$10,3))))</f>
        <v/>
      </c>
      <c r="AQ147" s="185" t="str">
        <f aca="false">IF(B147&lt;&gt;"",IFERROR(IF((SUMIF(D$20:AI$20, "CLO3", D147:AI147)/AO$8)=0,"",(SUMIF(D$20:AI$20, "CLO3", D147:AI147)/AO$8)),""),"")</f>
        <v/>
      </c>
      <c r="AR147" s="115" t="str">
        <f aca="false">IF(AQ147="","",IF(AQ147&gt;=B$10,"Y","N"))</f>
        <v/>
      </c>
      <c r="AS147" s="115" t="str">
        <f aca="false">IF(AQ147="","",IF(AQ147&lt;50%,1,IF(AND(AQ147&gt;=50%,AQ147&lt;B$10),2,IF(AQ147&gt;=B$10,3))))</f>
        <v/>
      </c>
      <c r="AT147" s="185" t="str">
        <f aca="false">IF(B147&lt;&gt;"",IFERROR(IF((SUMIF(D$20:AI$20, "CLO4", D147:AI147)/AO$9)=0,"",(SUMIF(D$20:AI$20, "CLO4", D147:AI147)/AO$9)),""),"")</f>
        <v/>
      </c>
      <c r="AU147" s="115" t="str">
        <f aca="false">IF(AT147="","",IF(AT147&gt;=B$10,"Y","N"))</f>
        <v/>
      </c>
      <c r="AV147" s="115" t="str">
        <f aca="false">IF(AT147="","",IF(AT147&lt;50%,1,IF(AND(AT147&gt;=50%,AT147&lt;B$10),2,IF(AT147&gt;=B$10,3))))</f>
        <v/>
      </c>
      <c r="AW147" s="185" t="str">
        <f aca="false">IF(B147&lt;&gt;"",IFERROR(IF((SUMIF(D$20:AI$20, "CLO5", D147:AI147)/AO$10)=0,"",(SUMIF(D$20:AI$20, "CLO5", D147:AI147)/AO$10)),""),"")</f>
        <v/>
      </c>
      <c r="AX147" s="115" t="str">
        <f aca="false">IF(AW147="","",IF(AW147&gt;=B$10,"Y","N"))</f>
        <v/>
      </c>
      <c r="AY147" s="115" t="str">
        <f aca="false">IF(AW147="","",IF(AW147&lt;50%,1,IF(AND(AW147&gt;=50%,AW147&lt;B$10),2,IF(AW147&gt;=B$10,3))))</f>
        <v/>
      </c>
      <c r="AZ147" s="114" t="str">
        <f aca="false">IF(B147&lt;&gt;"",IFERROR(IF((SUMIF(D$20:AI$20, "CLO6", D147:AI147)/AO$11)=0,"",(SUMIF(D$20:AI$20, "CLO6", D147:AI147)/AO$11)),""),"")</f>
        <v/>
      </c>
      <c r="BA147" s="115" t="str">
        <f aca="false">IF(AZ147="","",IF(AZ147&gt;=B$10,"Y","N"))</f>
        <v/>
      </c>
      <c r="BB147" s="115" t="str">
        <f aca="false">IF(BA147="","",IF(BA147&lt;50%,1,IF(AND(BA147&gt;=50%,BA147&lt;B$10),2,IF(BA147&gt;=B$10,3))))</f>
        <v/>
      </c>
      <c r="BC147" s="114" t="str">
        <f aca="false">IF(B147&lt;&gt;"",IFERROR(IF((SUMIF(D$20:AI$20, "CLO7", D147:AI147)/AO$12)=0,"",(SUMIF(D$20:AI$20, "CLO7", D147:AI147)/AO$12)),""),"")</f>
        <v/>
      </c>
      <c r="BD147" s="115" t="str">
        <f aca="false">IF(BC147="","",IF(BC147&gt;=B$10,"Y","N"))</f>
        <v/>
      </c>
      <c r="BE147" s="115" t="str">
        <f aca="false">IF(BD147="","",IF(BD147&lt;50%,1,IF(AND(BD147&gt;=50%,BD147&lt;B$10),2,IF(BD147&gt;=B$10,3))))</f>
        <v/>
      </c>
      <c r="BF147" s="114" t="str">
        <f aca="false">IF(B147&lt;&gt;"",IFERROR(IF((SUMIF(D$20:AI$20, "CLO8", D147:AI147)/AO$13)=0,"",(SUMIF(D$20:AI$20, "CLO8", D147:AI147)/AO$13)),""),"")</f>
        <v/>
      </c>
      <c r="BG147" s="115" t="str">
        <f aca="false">IF(BF147="","",IF(BF147&gt;=B$10,"Y","N"))</f>
        <v/>
      </c>
      <c r="BH147" s="115" t="str">
        <f aca="false">IF(BG147="","",IF(BG147&lt;50%,1,IF(AND(BG147&gt;=50%,BG147&lt;B$10),2,IF(BG147&gt;=B$10,3))))</f>
        <v/>
      </c>
      <c r="BI147" s="114" t="str">
        <f aca="false">IF(B147&lt;&gt;"",IFERROR(IF((SUMIF(D$20:AI$20, "CLO9", D147:AI147)/AO$14)=0,"",(SUMIF(D$20:AI$20, "CLO9", D147:AI147)/AO$14)),""),"")</f>
        <v/>
      </c>
      <c r="BJ147" s="115" t="str">
        <f aca="false">IF(BI147="","",IF(BI147&gt;=B$10,"Y","N"))</f>
        <v/>
      </c>
      <c r="BK147" s="115" t="str">
        <f aca="false">IF(BJ147="","",IF(BJ147&lt;50%,1,IF(AND(BJ147&gt;=50%,BJ147&lt;B$10),2,IF(BJ147&gt;=B$10,3))))</f>
        <v/>
      </c>
      <c r="BL147" s="114" t="str">
        <f aca="false">IF(B147&lt;&gt;"",IFERROR(IF((SUMIF(D$20:AI$20,"CLO10",D147:AI147)/AO$15)=0,"",(SUMIF(D$20:AI$20,"CLO10",D147:AI147)/AO$15)),""),"")</f>
        <v/>
      </c>
      <c r="BM147" s="115" t="str">
        <f aca="false">IF(BL147="","",IF(BL147&gt;=B$10,"Y","N"))</f>
        <v/>
      </c>
      <c r="BN147" s="115" t="str">
        <f aca="false">IF(BM147="","",IF(BM147&lt;50%,1,IF(AND(BM147&gt;=50%,BM147&lt;B$10),2,IF(BM147&gt;=B$10,3))))</f>
        <v/>
      </c>
    </row>
    <row r="148" customFormat="false" ht="15.75" hidden="false" customHeight="true" outlineLevel="0" collapsed="false">
      <c r="A148" s="184" t="str">
        <f aca="false">IF(A$6="LECTURE","",IF('Database (LECTURE-RES-PRAC)'!A143="","",'Database (LECTURE-RES-PRAC)'!A143))</f>
        <v/>
      </c>
      <c r="B148" s="184" t="str">
        <f aca="false">IF(B$6="LECTURE","",IF('Database (LECTURE-RES-PRAC)'!B143="","",'Database (LECTURE-RES-PRAC)'!B143))</f>
        <v/>
      </c>
      <c r="C148" s="184" t="str">
        <f aca="false">IF(C$6="LECTURE","",IF('Database (LECTURE-RES-PRAC)'!C143="","",'Database (LECTURE-RES-PRAC)'!C143))</f>
        <v/>
      </c>
      <c r="D148" s="52"/>
      <c r="E148" s="52"/>
      <c r="F148" s="52"/>
      <c r="G148" s="52"/>
      <c r="H148" s="52"/>
      <c r="I148" s="52"/>
      <c r="J148" s="52"/>
      <c r="K148" s="52"/>
      <c r="L148" s="52"/>
      <c r="M148" s="52"/>
      <c r="N148" s="181" t="str">
        <f aca="false">IF(B148&lt;&gt;"",SUM(D148:M148),"")</f>
        <v/>
      </c>
      <c r="O148" s="52"/>
      <c r="P148" s="52"/>
      <c r="Q148" s="52"/>
      <c r="R148" s="52"/>
      <c r="S148" s="52"/>
      <c r="T148" s="52"/>
      <c r="U148" s="52"/>
      <c r="V148" s="52"/>
      <c r="W148" s="52"/>
      <c r="X148" s="52"/>
      <c r="Y148" s="181" t="str">
        <f aca="false">IF(B148&lt;&gt;"",SUM(O148:X148),"")</f>
        <v/>
      </c>
      <c r="Z148" s="52"/>
      <c r="AA148" s="52"/>
      <c r="AB148" s="52"/>
      <c r="AC148" s="52"/>
      <c r="AD148" s="52"/>
      <c r="AE148" s="52"/>
      <c r="AF148" s="52"/>
      <c r="AG148" s="52"/>
      <c r="AH148" s="52"/>
      <c r="AI148" s="52"/>
      <c r="AJ148" s="182" t="str">
        <f aca="false">IF(B148&lt;&gt;"",SUM(Z148:AI148),"")</f>
        <v/>
      </c>
      <c r="AK148" s="185" t="str">
        <f aca="false">IF(B148&lt;&gt;"",IFERROR(IF((SUMIF(D$20:AI$20, "CLO1", D148:AI148)/AO$6)=0,"",(SUMIF(D$20:AI$20, "CLO1", D148:AI148)/AO$6)),""),"")</f>
        <v/>
      </c>
      <c r="AL148" s="115" t="str">
        <f aca="false">IF(AK148="","",IF(AK148&gt;=B$10,"Y","N"))</f>
        <v/>
      </c>
      <c r="AM148" s="115" t="str">
        <f aca="false">IF(AK148="","",IF(AK148&lt;50%,1,IF(AND(AK148&gt;=50%,AK148&lt;B$10),2,IF(AK148&gt;=B$10,3))))</f>
        <v/>
      </c>
      <c r="AN148" s="185" t="str">
        <f aca="false">IF(B148&lt;&gt;"",IFERROR(IF((SUMIF(D$20:AI$20, "CLO2", D148:AI148)/AO$7)=0,"",(SUMIF(D$20:AI$20, "CLO2", D148:AI148)/AO$7)),""),"")</f>
        <v/>
      </c>
      <c r="AO148" s="115" t="str">
        <f aca="false">IF(AN148="","",IF(AN148&gt;=B$10,"Y","N"))</f>
        <v/>
      </c>
      <c r="AP148" s="115" t="str">
        <f aca="false">IF(AN148="","",IF(AN148&lt;50%,1,IF(AND(AN148&gt;=50%,AN148&lt;B$10),2,IF(AN148&gt;=B$10,3))))</f>
        <v/>
      </c>
      <c r="AQ148" s="185" t="str">
        <f aca="false">IF(B148&lt;&gt;"",IFERROR(IF((SUMIF(D$20:AI$20, "CLO3", D148:AI148)/AO$8)=0,"",(SUMIF(D$20:AI$20, "CLO3", D148:AI148)/AO$8)),""),"")</f>
        <v/>
      </c>
      <c r="AR148" s="115" t="str">
        <f aca="false">IF(AQ148="","",IF(AQ148&gt;=B$10,"Y","N"))</f>
        <v/>
      </c>
      <c r="AS148" s="115" t="str">
        <f aca="false">IF(AQ148="","",IF(AQ148&lt;50%,1,IF(AND(AQ148&gt;=50%,AQ148&lt;B$10),2,IF(AQ148&gt;=B$10,3))))</f>
        <v/>
      </c>
      <c r="AT148" s="185" t="str">
        <f aca="false">IF(B148&lt;&gt;"",IFERROR(IF((SUMIF(D$20:AI$20, "CLO4", D148:AI148)/AO$9)=0,"",(SUMIF(D$20:AI$20, "CLO4", D148:AI148)/AO$9)),""),"")</f>
        <v/>
      </c>
      <c r="AU148" s="115" t="str">
        <f aca="false">IF(AT148="","",IF(AT148&gt;=B$10,"Y","N"))</f>
        <v/>
      </c>
      <c r="AV148" s="115" t="str">
        <f aca="false">IF(AT148="","",IF(AT148&lt;50%,1,IF(AND(AT148&gt;=50%,AT148&lt;B$10),2,IF(AT148&gt;=B$10,3))))</f>
        <v/>
      </c>
      <c r="AW148" s="185" t="str">
        <f aca="false">IF(B148&lt;&gt;"",IFERROR(IF((SUMIF(D$20:AI$20, "CLO5", D148:AI148)/AO$10)=0,"",(SUMIF(D$20:AI$20, "CLO5", D148:AI148)/AO$10)),""),"")</f>
        <v/>
      </c>
      <c r="AX148" s="115" t="str">
        <f aca="false">IF(AW148="","",IF(AW148&gt;=B$10,"Y","N"))</f>
        <v/>
      </c>
      <c r="AY148" s="115" t="str">
        <f aca="false">IF(AW148="","",IF(AW148&lt;50%,1,IF(AND(AW148&gt;=50%,AW148&lt;B$10),2,IF(AW148&gt;=B$10,3))))</f>
        <v/>
      </c>
      <c r="AZ148" s="114" t="str">
        <f aca="false">IF(B148&lt;&gt;"",IFERROR(IF((SUMIF(D$20:AI$20, "CLO6", D148:AI148)/AO$11)=0,"",(SUMIF(D$20:AI$20, "CLO6", D148:AI148)/AO$11)),""),"")</f>
        <v/>
      </c>
      <c r="BA148" s="115" t="str">
        <f aca="false">IF(AZ148="","",IF(AZ148&gt;=B$10,"Y","N"))</f>
        <v/>
      </c>
      <c r="BB148" s="115" t="str">
        <f aca="false">IF(BA148="","",IF(BA148&lt;50%,1,IF(AND(BA148&gt;=50%,BA148&lt;B$10),2,IF(BA148&gt;=B$10,3))))</f>
        <v/>
      </c>
      <c r="BC148" s="114" t="str">
        <f aca="false">IF(B148&lt;&gt;"",IFERROR(IF((SUMIF(D$20:AI$20, "CLO7", D148:AI148)/AO$12)=0,"",(SUMIF(D$20:AI$20, "CLO7", D148:AI148)/AO$12)),""),"")</f>
        <v/>
      </c>
      <c r="BD148" s="115" t="str">
        <f aca="false">IF(BC148="","",IF(BC148&gt;=B$10,"Y","N"))</f>
        <v/>
      </c>
      <c r="BE148" s="115" t="str">
        <f aca="false">IF(BD148="","",IF(BD148&lt;50%,1,IF(AND(BD148&gt;=50%,BD148&lt;B$10),2,IF(BD148&gt;=B$10,3))))</f>
        <v/>
      </c>
      <c r="BF148" s="114" t="str">
        <f aca="false">IF(B148&lt;&gt;"",IFERROR(IF((SUMIF(D$20:AI$20, "CLO8", D148:AI148)/AO$13)=0,"",(SUMIF(D$20:AI$20, "CLO8", D148:AI148)/AO$13)),""),"")</f>
        <v/>
      </c>
      <c r="BG148" s="115" t="str">
        <f aca="false">IF(BF148="","",IF(BF148&gt;=B$10,"Y","N"))</f>
        <v/>
      </c>
      <c r="BH148" s="115" t="str">
        <f aca="false">IF(BG148="","",IF(BG148&lt;50%,1,IF(AND(BG148&gt;=50%,BG148&lt;B$10),2,IF(BG148&gt;=B$10,3))))</f>
        <v/>
      </c>
      <c r="BI148" s="114" t="str">
        <f aca="false">IF(B148&lt;&gt;"",IFERROR(IF((SUMIF(D$20:AI$20, "CLO9", D148:AI148)/AO$14)=0,"",(SUMIF(D$20:AI$20, "CLO9", D148:AI148)/AO$14)),""),"")</f>
        <v/>
      </c>
      <c r="BJ148" s="115" t="str">
        <f aca="false">IF(BI148="","",IF(BI148&gt;=B$10,"Y","N"))</f>
        <v/>
      </c>
      <c r="BK148" s="115" t="str">
        <f aca="false">IF(BJ148="","",IF(BJ148&lt;50%,1,IF(AND(BJ148&gt;=50%,BJ148&lt;B$10),2,IF(BJ148&gt;=B$10,3))))</f>
        <v/>
      </c>
      <c r="BL148" s="114" t="str">
        <f aca="false">IF(B148&lt;&gt;"",IFERROR(IF((SUMIF(D$20:AI$20,"CLO10",D148:AI148)/AO$15)=0,"",(SUMIF(D$20:AI$20,"CLO10",D148:AI148)/AO$15)),""),"")</f>
        <v/>
      </c>
      <c r="BM148" s="115" t="str">
        <f aca="false">IF(BL148="","",IF(BL148&gt;=B$10,"Y","N"))</f>
        <v/>
      </c>
      <c r="BN148" s="115" t="str">
        <f aca="false">IF(BM148="","",IF(BM148&lt;50%,1,IF(AND(BM148&gt;=50%,BM148&lt;B$10),2,IF(BM148&gt;=B$10,3))))</f>
        <v/>
      </c>
    </row>
    <row r="149" customFormat="false" ht="15.75" hidden="false" customHeight="true" outlineLevel="0" collapsed="false">
      <c r="A149" s="184" t="str">
        <f aca="false">IF(A$6="LECTURE","",IF('Database (LECTURE-RES-PRAC)'!A144="","",'Database (LECTURE-RES-PRAC)'!A144))</f>
        <v/>
      </c>
      <c r="B149" s="184" t="str">
        <f aca="false">IF(B$6="LECTURE","",IF('Database (LECTURE-RES-PRAC)'!B144="","",'Database (LECTURE-RES-PRAC)'!B144))</f>
        <v/>
      </c>
      <c r="C149" s="184" t="str">
        <f aca="false">IF(C$6="LECTURE","",IF('Database (LECTURE-RES-PRAC)'!C144="","",'Database (LECTURE-RES-PRAC)'!C144))</f>
        <v/>
      </c>
      <c r="D149" s="52"/>
      <c r="E149" s="52"/>
      <c r="F149" s="52"/>
      <c r="G149" s="52"/>
      <c r="H149" s="52"/>
      <c r="I149" s="52"/>
      <c r="J149" s="52"/>
      <c r="K149" s="52"/>
      <c r="L149" s="52"/>
      <c r="M149" s="52"/>
      <c r="N149" s="181" t="str">
        <f aca="false">IF(B149&lt;&gt;"",SUM(D149:M149),"")</f>
        <v/>
      </c>
      <c r="O149" s="52"/>
      <c r="P149" s="52"/>
      <c r="Q149" s="52"/>
      <c r="R149" s="52"/>
      <c r="S149" s="52"/>
      <c r="T149" s="52"/>
      <c r="U149" s="52"/>
      <c r="V149" s="52"/>
      <c r="W149" s="52"/>
      <c r="X149" s="52"/>
      <c r="Y149" s="181" t="str">
        <f aca="false">IF(B149&lt;&gt;"",SUM(O149:X149),"")</f>
        <v/>
      </c>
      <c r="Z149" s="52"/>
      <c r="AA149" s="52"/>
      <c r="AB149" s="52"/>
      <c r="AC149" s="52"/>
      <c r="AD149" s="52"/>
      <c r="AE149" s="52"/>
      <c r="AF149" s="52"/>
      <c r="AG149" s="52"/>
      <c r="AH149" s="52"/>
      <c r="AI149" s="52"/>
      <c r="AJ149" s="182" t="str">
        <f aca="false">IF(B149&lt;&gt;"",SUM(Z149:AI149),"")</f>
        <v/>
      </c>
      <c r="AK149" s="185" t="str">
        <f aca="false">IF(B149&lt;&gt;"",IFERROR(IF((SUMIF(D$20:AI$20, "CLO1", D149:AI149)/AO$6)=0,"",(SUMIF(D$20:AI$20, "CLO1", D149:AI149)/AO$6)),""),"")</f>
        <v/>
      </c>
      <c r="AL149" s="115" t="str">
        <f aca="false">IF(AK149="","",IF(AK149&gt;=B$10,"Y","N"))</f>
        <v/>
      </c>
      <c r="AM149" s="115" t="str">
        <f aca="false">IF(AK149="","",IF(AK149&lt;50%,1,IF(AND(AK149&gt;=50%,AK149&lt;B$10),2,IF(AK149&gt;=B$10,3))))</f>
        <v/>
      </c>
      <c r="AN149" s="185" t="str">
        <f aca="false">IF(B149&lt;&gt;"",IFERROR(IF((SUMIF(D$20:AI$20, "CLO2", D149:AI149)/AO$7)=0,"",(SUMIF(D$20:AI$20, "CLO2", D149:AI149)/AO$7)),""),"")</f>
        <v/>
      </c>
      <c r="AO149" s="115" t="str">
        <f aca="false">IF(AN149="","",IF(AN149&gt;=B$10,"Y","N"))</f>
        <v/>
      </c>
      <c r="AP149" s="115" t="str">
        <f aca="false">IF(AN149="","",IF(AN149&lt;50%,1,IF(AND(AN149&gt;=50%,AN149&lt;B$10),2,IF(AN149&gt;=B$10,3))))</f>
        <v/>
      </c>
      <c r="AQ149" s="185" t="str">
        <f aca="false">IF(B149&lt;&gt;"",IFERROR(IF((SUMIF(D$20:AI$20, "CLO3", D149:AI149)/AO$8)=0,"",(SUMIF(D$20:AI$20, "CLO3", D149:AI149)/AO$8)),""),"")</f>
        <v/>
      </c>
      <c r="AR149" s="115" t="str">
        <f aca="false">IF(AQ149="","",IF(AQ149&gt;=B$10,"Y","N"))</f>
        <v/>
      </c>
      <c r="AS149" s="115" t="str">
        <f aca="false">IF(AQ149="","",IF(AQ149&lt;50%,1,IF(AND(AQ149&gt;=50%,AQ149&lt;B$10),2,IF(AQ149&gt;=B$10,3))))</f>
        <v/>
      </c>
      <c r="AT149" s="185" t="str">
        <f aca="false">IF(B149&lt;&gt;"",IFERROR(IF((SUMIF(D$20:AI$20, "CLO4", D149:AI149)/AO$9)=0,"",(SUMIF(D$20:AI$20, "CLO4", D149:AI149)/AO$9)),""),"")</f>
        <v/>
      </c>
      <c r="AU149" s="115" t="str">
        <f aca="false">IF(AT149="","",IF(AT149&gt;=B$10,"Y","N"))</f>
        <v/>
      </c>
      <c r="AV149" s="115" t="str">
        <f aca="false">IF(AT149="","",IF(AT149&lt;50%,1,IF(AND(AT149&gt;=50%,AT149&lt;B$10),2,IF(AT149&gt;=B$10,3))))</f>
        <v/>
      </c>
      <c r="AW149" s="185" t="str">
        <f aca="false">IF(B149&lt;&gt;"",IFERROR(IF((SUMIF(D$20:AI$20, "CLO5", D149:AI149)/AO$10)=0,"",(SUMIF(D$20:AI$20, "CLO5", D149:AI149)/AO$10)),""),"")</f>
        <v/>
      </c>
      <c r="AX149" s="115" t="str">
        <f aca="false">IF(AW149="","",IF(AW149&gt;=B$10,"Y","N"))</f>
        <v/>
      </c>
      <c r="AY149" s="115" t="str">
        <f aca="false">IF(AW149="","",IF(AW149&lt;50%,1,IF(AND(AW149&gt;=50%,AW149&lt;B$10),2,IF(AW149&gt;=B$10,3))))</f>
        <v/>
      </c>
      <c r="AZ149" s="114" t="str">
        <f aca="false">IF(B149&lt;&gt;"",IFERROR(IF((SUMIF(D$20:AI$20, "CLO6", D149:AI149)/AO$11)=0,"",(SUMIF(D$20:AI$20, "CLO6", D149:AI149)/AO$11)),""),"")</f>
        <v/>
      </c>
      <c r="BA149" s="115" t="str">
        <f aca="false">IF(AZ149="","",IF(AZ149&gt;=B$10,"Y","N"))</f>
        <v/>
      </c>
      <c r="BB149" s="115" t="str">
        <f aca="false">IF(BA149="","",IF(BA149&lt;50%,1,IF(AND(BA149&gt;=50%,BA149&lt;B$10),2,IF(BA149&gt;=B$10,3))))</f>
        <v/>
      </c>
      <c r="BC149" s="114" t="str">
        <f aca="false">IF(B149&lt;&gt;"",IFERROR(IF((SUMIF(D$20:AI$20, "CLO7", D149:AI149)/AO$12)=0,"",(SUMIF(D$20:AI$20, "CLO7", D149:AI149)/AO$12)),""),"")</f>
        <v/>
      </c>
      <c r="BD149" s="115" t="str">
        <f aca="false">IF(BC149="","",IF(BC149&gt;=B$10,"Y","N"))</f>
        <v/>
      </c>
      <c r="BE149" s="115" t="str">
        <f aca="false">IF(BD149="","",IF(BD149&lt;50%,1,IF(AND(BD149&gt;=50%,BD149&lt;B$10),2,IF(BD149&gt;=B$10,3))))</f>
        <v/>
      </c>
      <c r="BF149" s="114" t="str">
        <f aca="false">IF(B149&lt;&gt;"",IFERROR(IF((SUMIF(D$20:AI$20, "CLO8", D149:AI149)/AO$13)=0,"",(SUMIF(D$20:AI$20, "CLO8", D149:AI149)/AO$13)),""),"")</f>
        <v/>
      </c>
      <c r="BG149" s="115" t="str">
        <f aca="false">IF(BF149="","",IF(BF149&gt;=B$10,"Y","N"))</f>
        <v/>
      </c>
      <c r="BH149" s="115" t="str">
        <f aca="false">IF(BG149="","",IF(BG149&lt;50%,1,IF(AND(BG149&gt;=50%,BG149&lt;B$10),2,IF(BG149&gt;=B$10,3))))</f>
        <v/>
      </c>
      <c r="BI149" s="114" t="str">
        <f aca="false">IF(B149&lt;&gt;"",IFERROR(IF((SUMIF(D$20:AI$20, "CLO9", D149:AI149)/AO$14)=0,"",(SUMIF(D$20:AI$20, "CLO9", D149:AI149)/AO$14)),""),"")</f>
        <v/>
      </c>
      <c r="BJ149" s="115" t="str">
        <f aca="false">IF(BI149="","",IF(BI149&gt;=B$10,"Y","N"))</f>
        <v/>
      </c>
      <c r="BK149" s="115" t="str">
        <f aca="false">IF(BJ149="","",IF(BJ149&lt;50%,1,IF(AND(BJ149&gt;=50%,BJ149&lt;B$10),2,IF(BJ149&gt;=B$10,3))))</f>
        <v/>
      </c>
      <c r="BL149" s="114" t="str">
        <f aca="false">IF(B149&lt;&gt;"",IFERROR(IF((SUMIF(D$20:AI$20,"CLO10",D149:AI149)/AO$15)=0,"",(SUMIF(D$20:AI$20,"CLO10",D149:AI149)/AO$15)),""),"")</f>
        <v/>
      </c>
      <c r="BM149" s="115" t="str">
        <f aca="false">IF(BL149="","",IF(BL149&gt;=B$10,"Y","N"))</f>
        <v/>
      </c>
      <c r="BN149" s="115" t="str">
        <f aca="false">IF(BM149="","",IF(BM149&lt;50%,1,IF(AND(BM149&gt;=50%,BM149&lt;B$10),2,IF(BM149&gt;=B$10,3))))</f>
        <v/>
      </c>
    </row>
    <row r="150" customFormat="false" ht="15.75" hidden="false" customHeight="true" outlineLevel="0" collapsed="false">
      <c r="A150" s="184" t="str">
        <f aca="false">IF(A$6="LECTURE","",IF('Database (LECTURE-RES-PRAC)'!A145="","",'Database (LECTURE-RES-PRAC)'!A145))</f>
        <v/>
      </c>
      <c r="B150" s="184" t="str">
        <f aca="false">IF(B$6="LECTURE","",IF('Database (LECTURE-RES-PRAC)'!B145="","",'Database (LECTURE-RES-PRAC)'!B145))</f>
        <v/>
      </c>
      <c r="C150" s="184" t="str">
        <f aca="false">IF(C$6="LECTURE","",IF('Database (LECTURE-RES-PRAC)'!C145="","",'Database (LECTURE-RES-PRAC)'!C145))</f>
        <v/>
      </c>
      <c r="D150" s="52"/>
      <c r="E150" s="52"/>
      <c r="F150" s="52"/>
      <c r="G150" s="52"/>
      <c r="H150" s="52"/>
      <c r="I150" s="52"/>
      <c r="J150" s="52"/>
      <c r="K150" s="52"/>
      <c r="L150" s="52"/>
      <c r="M150" s="52"/>
      <c r="N150" s="181" t="str">
        <f aca="false">IF(B150&lt;&gt;"",SUM(D150:M150),"")</f>
        <v/>
      </c>
      <c r="O150" s="52"/>
      <c r="P150" s="52"/>
      <c r="Q150" s="52"/>
      <c r="R150" s="52"/>
      <c r="S150" s="52"/>
      <c r="T150" s="52"/>
      <c r="U150" s="52"/>
      <c r="V150" s="52"/>
      <c r="W150" s="52"/>
      <c r="X150" s="52"/>
      <c r="Y150" s="181" t="str">
        <f aca="false">IF(B150&lt;&gt;"",SUM(O150:X150),"")</f>
        <v/>
      </c>
      <c r="Z150" s="52"/>
      <c r="AA150" s="52"/>
      <c r="AB150" s="52"/>
      <c r="AC150" s="52"/>
      <c r="AD150" s="52"/>
      <c r="AE150" s="52"/>
      <c r="AF150" s="52"/>
      <c r="AG150" s="52"/>
      <c r="AH150" s="52"/>
      <c r="AI150" s="52"/>
      <c r="AJ150" s="182" t="str">
        <f aca="false">IF(B150&lt;&gt;"",SUM(Z150:AI150),"")</f>
        <v/>
      </c>
      <c r="AK150" s="185" t="str">
        <f aca="false">IF(B150&lt;&gt;"",IFERROR(IF((SUMIF(D$20:AI$20, "CLO1", D150:AI150)/AO$6)=0,"",(SUMIF(D$20:AI$20, "CLO1", D150:AI150)/AO$6)),""),"")</f>
        <v/>
      </c>
      <c r="AL150" s="115" t="str">
        <f aca="false">IF(AK150="","",IF(AK150&gt;=B$10,"Y","N"))</f>
        <v/>
      </c>
      <c r="AM150" s="115" t="str">
        <f aca="false">IF(AK150="","",IF(AK150&lt;50%,1,IF(AND(AK150&gt;=50%,AK150&lt;B$10),2,IF(AK150&gt;=B$10,3))))</f>
        <v/>
      </c>
      <c r="AN150" s="185" t="str">
        <f aca="false">IF(B150&lt;&gt;"",IFERROR(IF((SUMIF(D$20:AI$20, "CLO2", D150:AI150)/AO$7)=0,"",(SUMIF(D$20:AI$20, "CLO2", D150:AI150)/AO$7)),""),"")</f>
        <v/>
      </c>
      <c r="AO150" s="115" t="str">
        <f aca="false">IF(AN150="","",IF(AN150&gt;=B$10,"Y","N"))</f>
        <v/>
      </c>
      <c r="AP150" s="115" t="str">
        <f aca="false">IF(AN150="","",IF(AN150&lt;50%,1,IF(AND(AN150&gt;=50%,AN150&lt;B$10),2,IF(AN150&gt;=B$10,3))))</f>
        <v/>
      </c>
      <c r="AQ150" s="185" t="str">
        <f aca="false">IF(B150&lt;&gt;"",IFERROR(IF((SUMIF(D$20:AI$20, "CLO3", D150:AI150)/AO$8)=0,"",(SUMIF(D$20:AI$20, "CLO3", D150:AI150)/AO$8)),""),"")</f>
        <v/>
      </c>
      <c r="AR150" s="115" t="str">
        <f aca="false">IF(AQ150="","",IF(AQ150&gt;=B$10,"Y","N"))</f>
        <v/>
      </c>
      <c r="AS150" s="115" t="str">
        <f aca="false">IF(AQ150="","",IF(AQ150&lt;50%,1,IF(AND(AQ150&gt;=50%,AQ150&lt;B$10),2,IF(AQ150&gt;=B$10,3))))</f>
        <v/>
      </c>
      <c r="AT150" s="185" t="str">
        <f aca="false">IF(B150&lt;&gt;"",IFERROR(IF((SUMIF(D$20:AI$20, "CLO4", D150:AI150)/AO$9)=0,"",(SUMIF(D$20:AI$20, "CLO4", D150:AI150)/AO$9)),""),"")</f>
        <v/>
      </c>
      <c r="AU150" s="115" t="str">
        <f aca="false">IF(AT150="","",IF(AT150&gt;=B$10,"Y","N"))</f>
        <v/>
      </c>
      <c r="AV150" s="115" t="str">
        <f aca="false">IF(AT150="","",IF(AT150&lt;50%,1,IF(AND(AT150&gt;=50%,AT150&lt;B$10),2,IF(AT150&gt;=B$10,3))))</f>
        <v/>
      </c>
      <c r="AW150" s="185" t="str">
        <f aca="false">IF(B150&lt;&gt;"",IFERROR(IF((SUMIF(D$20:AI$20, "CLO5", D150:AI150)/AO$10)=0,"",(SUMIF(D$20:AI$20, "CLO5", D150:AI150)/AO$10)),""),"")</f>
        <v/>
      </c>
      <c r="AX150" s="115" t="str">
        <f aca="false">IF(AW150="","",IF(AW150&gt;=B$10,"Y","N"))</f>
        <v/>
      </c>
      <c r="AY150" s="115" t="str">
        <f aca="false">IF(AW150="","",IF(AW150&lt;50%,1,IF(AND(AW150&gt;=50%,AW150&lt;B$10),2,IF(AW150&gt;=B$10,3))))</f>
        <v/>
      </c>
      <c r="AZ150" s="114" t="str">
        <f aca="false">IF(B150&lt;&gt;"",IFERROR(IF((SUMIF(D$20:AI$20, "CLO6", D150:AI150)/AO$11)=0,"",(SUMIF(D$20:AI$20, "CLO6", D150:AI150)/AO$11)),""),"")</f>
        <v/>
      </c>
      <c r="BA150" s="115" t="str">
        <f aca="false">IF(AZ150="","",IF(AZ150&gt;=B$10,"Y","N"))</f>
        <v/>
      </c>
      <c r="BB150" s="115" t="str">
        <f aca="false">IF(BA150="","",IF(BA150&lt;50%,1,IF(AND(BA150&gt;=50%,BA150&lt;B$10),2,IF(BA150&gt;=B$10,3))))</f>
        <v/>
      </c>
      <c r="BC150" s="114" t="str">
        <f aca="false">IF(B150&lt;&gt;"",IFERROR(IF((SUMIF(D$20:AI$20, "CLO7", D150:AI150)/AO$12)=0,"",(SUMIF(D$20:AI$20, "CLO7", D150:AI150)/AO$12)),""),"")</f>
        <v/>
      </c>
      <c r="BD150" s="115" t="str">
        <f aca="false">IF(BC150="","",IF(BC150&gt;=B$10,"Y","N"))</f>
        <v/>
      </c>
      <c r="BE150" s="115" t="str">
        <f aca="false">IF(BD150="","",IF(BD150&lt;50%,1,IF(AND(BD150&gt;=50%,BD150&lt;B$10),2,IF(BD150&gt;=B$10,3))))</f>
        <v/>
      </c>
      <c r="BF150" s="114" t="str">
        <f aca="false">IF(B150&lt;&gt;"",IFERROR(IF((SUMIF(D$20:AI$20, "CLO8", D150:AI150)/AO$13)=0,"",(SUMIF(D$20:AI$20, "CLO8", D150:AI150)/AO$13)),""),"")</f>
        <v/>
      </c>
      <c r="BG150" s="115" t="str">
        <f aca="false">IF(BF150="","",IF(BF150&gt;=B$10,"Y","N"))</f>
        <v/>
      </c>
      <c r="BH150" s="115" t="str">
        <f aca="false">IF(BG150="","",IF(BG150&lt;50%,1,IF(AND(BG150&gt;=50%,BG150&lt;B$10),2,IF(BG150&gt;=B$10,3))))</f>
        <v/>
      </c>
      <c r="BI150" s="114" t="str">
        <f aca="false">IF(B150&lt;&gt;"",IFERROR(IF((SUMIF(D$20:AI$20, "CLO9", D150:AI150)/AO$14)=0,"",(SUMIF(D$20:AI$20, "CLO9", D150:AI150)/AO$14)),""),"")</f>
        <v/>
      </c>
      <c r="BJ150" s="115" t="str">
        <f aca="false">IF(BI150="","",IF(BI150&gt;=B$10,"Y","N"))</f>
        <v/>
      </c>
      <c r="BK150" s="115" t="str">
        <f aca="false">IF(BJ150="","",IF(BJ150&lt;50%,1,IF(AND(BJ150&gt;=50%,BJ150&lt;B$10),2,IF(BJ150&gt;=B$10,3))))</f>
        <v/>
      </c>
      <c r="BL150" s="114" t="str">
        <f aca="false">IF(B150&lt;&gt;"",IFERROR(IF((SUMIF(D$20:AI$20,"CLO10",D150:AI150)/AO$15)=0,"",(SUMIF(D$20:AI$20,"CLO10",D150:AI150)/AO$15)),""),"")</f>
        <v/>
      </c>
      <c r="BM150" s="115" t="str">
        <f aca="false">IF(BL150="","",IF(BL150&gt;=B$10,"Y","N"))</f>
        <v/>
      </c>
      <c r="BN150" s="115" t="str">
        <f aca="false">IF(BM150="","",IF(BM150&lt;50%,1,IF(AND(BM150&gt;=50%,BM150&lt;B$10),2,IF(BM150&gt;=B$10,3))))</f>
        <v/>
      </c>
    </row>
    <row r="151" customFormat="false" ht="15.75" hidden="false" customHeight="true" outlineLevel="0" collapsed="false">
      <c r="A151" s="184" t="str">
        <f aca="false">IF(A$6="LECTURE","",IF('Database (LECTURE-RES-PRAC)'!A146="","",'Database (LECTURE-RES-PRAC)'!A146))</f>
        <v/>
      </c>
      <c r="B151" s="184" t="str">
        <f aca="false">IF(B$6="LECTURE","",IF('Database (LECTURE-RES-PRAC)'!B146="","",'Database (LECTURE-RES-PRAC)'!B146))</f>
        <v/>
      </c>
      <c r="C151" s="184" t="str">
        <f aca="false">IF(C$6="LECTURE","",IF('Database (LECTURE-RES-PRAC)'!C146="","",'Database (LECTURE-RES-PRAC)'!C146))</f>
        <v/>
      </c>
      <c r="D151" s="52"/>
      <c r="E151" s="52"/>
      <c r="F151" s="52"/>
      <c r="G151" s="52"/>
      <c r="H151" s="52"/>
      <c r="I151" s="52"/>
      <c r="J151" s="52"/>
      <c r="K151" s="52"/>
      <c r="L151" s="52"/>
      <c r="M151" s="52"/>
      <c r="N151" s="181" t="str">
        <f aca="false">IF(B151&lt;&gt;"",SUM(D151:M151),"")</f>
        <v/>
      </c>
      <c r="O151" s="52"/>
      <c r="P151" s="52"/>
      <c r="Q151" s="52"/>
      <c r="R151" s="52"/>
      <c r="S151" s="52"/>
      <c r="T151" s="52"/>
      <c r="U151" s="52"/>
      <c r="V151" s="52"/>
      <c r="W151" s="52"/>
      <c r="X151" s="52"/>
      <c r="Y151" s="181" t="str">
        <f aca="false">IF(B151&lt;&gt;"",SUM(O151:X151),"")</f>
        <v/>
      </c>
      <c r="Z151" s="52"/>
      <c r="AA151" s="52"/>
      <c r="AB151" s="52"/>
      <c r="AC151" s="52"/>
      <c r="AD151" s="52"/>
      <c r="AE151" s="52"/>
      <c r="AF151" s="52"/>
      <c r="AG151" s="52"/>
      <c r="AH151" s="52"/>
      <c r="AI151" s="52"/>
      <c r="AJ151" s="182" t="str">
        <f aca="false">IF(B151&lt;&gt;"",SUM(Z151:AI151),"")</f>
        <v/>
      </c>
      <c r="AK151" s="185" t="str">
        <f aca="false">IF(B151&lt;&gt;"",IFERROR(IF((SUMIF(D$20:AI$20, "CLO1", D151:AI151)/AO$6)=0,"",(SUMIF(D$20:AI$20, "CLO1", D151:AI151)/AO$6)),""),"")</f>
        <v/>
      </c>
      <c r="AL151" s="115" t="str">
        <f aca="false">IF(AK151="","",IF(AK151&gt;=B$10,"Y","N"))</f>
        <v/>
      </c>
      <c r="AM151" s="115" t="str">
        <f aca="false">IF(AK151="","",IF(AK151&lt;50%,1,IF(AND(AK151&gt;=50%,AK151&lt;B$10),2,IF(AK151&gt;=B$10,3))))</f>
        <v/>
      </c>
      <c r="AN151" s="185" t="str">
        <f aca="false">IF(B151&lt;&gt;"",IFERROR(IF((SUMIF(D$20:AI$20, "CLO2", D151:AI151)/AO$7)=0,"",(SUMIF(D$20:AI$20, "CLO2", D151:AI151)/AO$7)),""),"")</f>
        <v/>
      </c>
      <c r="AO151" s="115" t="str">
        <f aca="false">IF(AN151="","",IF(AN151&gt;=B$10,"Y","N"))</f>
        <v/>
      </c>
      <c r="AP151" s="115" t="str">
        <f aca="false">IF(AN151="","",IF(AN151&lt;50%,1,IF(AND(AN151&gt;=50%,AN151&lt;B$10),2,IF(AN151&gt;=B$10,3))))</f>
        <v/>
      </c>
      <c r="AQ151" s="185" t="str">
        <f aca="false">IF(B151&lt;&gt;"",IFERROR(IF((SUMIF(D$20:AI$20, "CLO3", D151:AI151)/AO$8)=0,"",(SUMIF(D$20:AI$20, "CLO3", D151:AI151)/AO$8)),""),"")</f>
        <v/>
      </c>
      <c r="AR151" s="115" t="str">
        <f aca="false">IF(AQ151="","",IF(AQ151&gt;=B$10,"Y","N"))</f>
        <v/>
      </c>
      <c r="AS151" s="115" t="str">
        <f aca="false">IF(AQ151="","",IF(AQ151&lt;50%,1,IF(AND(AQ151&gt;=50%,AQ151&lt;B$10),2,IF(AQ151&gt;=B$10,3))))</f>
        <v/>
      </c>
      <c r="AT151" s="185" t="str">
        <f aca="false">IF(B151&lt;&gt;"",IFERROR(IF((SUMIF(D$20:AI$20, "CLO4", D151:AI151)/AO$9)=0,"",(SUMIF(D$20:AI$20, "CLO4", D151:AI151)/AO$9)),""),"")</f>
        <v/>
      </c>
      <c r="AU151" s="115" t="str">
        <f aca="false">IF(AT151="","",IF(AT151&gt;=B$10,"Y","N"))</f>
        <v/>
      </c>
      <c r="AV151" s="115" t="str">
        <f aca="false">IF(AT151="","",IF(AT151&lt;50%,1,IF(AND(AT151&gt;=50%,AT151&lt;B$10),2,IF(AT151&gt;=B$10,3))))</f>
        <v/>
      </c>
      <c r="AW151" s="185" t="str">
        <f aca="false">IF(B151&lt;&gt;"",IFERROR(IF((SUMIF(D$20:AI$20, "CLO5", D151:AI151)/AO$10)=0,"",(SUMIF(D$20:AI$20, "CLO5", D151:AI151)/AO$10)),""),"")</f>
        <v/>
      </c>
      <c r="AX151" s="115" t="str">
        <f aca="false">IF(AW151="","",IF(AW151&gt;=B$10,"Y","N"))</f>
        <v/>
      </c>
      <c r="AY151" s="115" t="str">
        <f aca="false">IF(AW151="","",IF(AW151&lt;50%,1,IF(AND(AW151&gt;=50%,AW151&lt;B$10),2,IF(AW151&gt;=B$10,3))))</f>
        <v/>
      </c>
      <c r="AZ151" s="114" t="str">
        <f aca="false">IF(B151&lt;&gt;"",IFERROR(IF((SUMIF(D$20:AI$20, "CLO6", D151:AI151)/AO$11)=0,"",(SUMIF(D$20:AI$20, "CLO6", D151:AI151)/AO$11)),""),"")</f>
        <v/>
      </c>
      <c r="BA151" s="115" t="str">
        <f aca="false">IF(AZ151="","",IF(AZ151&gt;=B$10,"Y","N"))</f>
        <v/>
      </c>
      <c r="BB151" s="115" t="str">
        <f aca="false">IF(BA151="","",IF(BA151&lt;50%,1,IF(AND(BA151&gt;=50%,BA151&lt;B$10),2,IF(BA151&gt;=B$10,3))))</f>
        <v/>
      </c>
      <c r="BC151" s="114" t="str">
        <f aca="false">IF(B151&lt;&gt;"",IFERROR(IF((SUMIF(D$20:AI$20, "CLO7", D151:AI151)/AO$12)=0,"",(SUMIF(D$20:AI$20, "CLO7", D151:AI151)/AO$12)),""),"")</f>
        <v/>
      </c>
      <c r="BD151" s="115" t="str">
        <f aca="false">IF(BC151="","",IF(BC151&gt;=B$10,"Y","N"))</f>
        <v/>
      </c>
      <c r="BE151" s="115" t="str">
        <f aca="false">IF(BD151="","",IF(BD151&lt;50%,1,IF(AND(BD151&gt;=50%,BD151&lt;B$10),2,IF(BD151&gt;=B$10,3))))</f>
        <v/>
      </c>
      <c r="BF151" s="114" t="str">
        <f aca="false">IF(B151&lt;&gt;"",IFERROR(IF((SUMIF(D$20:AI$20, "CLO8", D151:AI151)/AO$13)=0,"",(SUMIF(D$20:AI$20, "CLO8", D151:AI151)/AO$13)),""),"")</f>
        <v/>
      </c>
      <c r="BG151" s="115" t="str">
        <f aca="false">IF(BF151="","",IF(BF151&gt;=B$10,"Y","N"))</f>
        <v/>
      </c>
      <c r="BH151" s="115" t="str">
        <f aca="false">IF(BG151="","",IF(BG151&lt;50%,1,IF(AND(BG151&gt;=50%,BG151&lt;B$10),2,IF(BG151&gt;=B$10,3))))</f>
        <v/>
      </c>
      <c r="BI151" s="114" t="str">
        <f aca="false">IF(B151&lt;&gt;"",IFERROR(IF((SUMIF(D$20:AI$20, "CLO9", D151:AI151)/AO$14)=0,"",(SUMIF(D$20:AI$20, "CLO9", D151:AI151)/AO$14)),""),"")</f>
        <v/>
      </c>
      <c r="BJ151" s="115" t="str">
        <f aca="false">IF(BI151="","",IF(BI151&gt;=B$10,"Y","N"))</f>
        <v/>
      </c>
      <c r="BK151" s="115" t="str">
        <f aca="false">IF(BJ151="","",IF(BJ151&lt;50%,1,IF(AND(BJ151&gt;=50%,BJ151&lt;B$10),2,IF(BJ151&gt;=B$10,3))))</f>
        <v/>
      </c>
      <c r="BL151" s="114" t="str">
        <f aca="false">IF(B151&lt;&gt;"",IFERROR(IF((SUMIF(D$20:AI$20,"CLO10",D151:AI151)/AO$15)=0,"",(SUMIF(D$20:AI$20,"CLO10",D151:AI151)/AO$15)),""),"")</f>
        <v/>
      </c>
      <c r="BM151" s="115" t="str">
        <f aca="false">IF(BL151="","",IF(BL151&gt;=B$10,"Y","N"))</f>
        <v/>
      </c>
      <c r="BN151" s="115" t="str">
        <f aca="false">IF(BM151="","",IF(BM151&lt;50%,1,IF(AND(BM151&gt;=50%,BM151&lt;B$10),2,IF(BM151&gt;=B$10,3))))</f>
        <v/>
      </c>
    </row>
    <row r="152" customFormat="false" ht="15.75" hidden="false" customHeight="true" outlineLevel="0" collapsed="false">
      <c r="A152" s="184" t="str">
        <f aca="false">IF(A$6="LECTURE","",IF('Database (LECTURE-RES-PRAC)'!A147="","",'Database (LECTURE-RES-PRAC)'!A147))</f>
        <v/>
      </c>
      <c r="B152" s="184" t="str">
        <f aca="false">IF(B$6="LECTURE","",IF('Database (LECTURE-RES-PRAC)'!B147="","",'Database (LECTURE-RES-PRAC)'!B147))</f>
        <v/>
      </c>
      <c r="C152" s="184" t="str">
        <f aca="false">IF(C$6="LECTURE","",IF('Database (LECTURE-RES-PRAC)'!C147="","",'Database (LECTURE-RES-PRAC)'!C147))</f>
        <v/>
      </c>
      <c r="D152" s="52"/>
      <c r="E152" s="52"/>
      <c r="F152" s="52"/>
      <c r="G152" s="52"/>
      <c r="H152" s="52"/>
      <c r="I152" s="52"/>
      <c r="J152" s="52"/>
      <c r="K152" s="52"/>
      <c r="L152" s="52"/>
      <c r="M152" s="52"/>
      <c r="N152" s="181" t="str">
        <f aca="false">IF(B152&lt;&gt;"",SUM(D152:M152),"")</f>
        <v/>
      </c>
      <c r="O152" s="52"/>
      <c r="P152" s="52"/>
      <c r="Q152" s="52"/>
      <c r="R152" s="52"/>
      <c r="S152" s="52"/>
      <c r="T152" s="52"/>
      <c r="U152" s="52"/>
      <c r="V152" s="52"/>
      <c r="W152" s="52"/>
      <c r="X152" s="52"/>
      <c r="Y152" s="181" t="str">
        <f aca="false">IF(B152&lt;&gt;"",SUM(O152:X152),"")</f>
        <v/>
      </c>
      <c r="Z152" s="52"/>
      <c r="AA152" s="52"/>
      <c r="AB152" s="52"/>
      <c r="AC152" s="52"/>
      <c r="AD152" s="52"/>
      <c r="AE152" s="52"/>
      <c r="AF152" s="52"/>
      <c r="AG152" s="52"/>
      <c r="AH152" s="52"/>
      <c r="AI152" s="52"/>
      <c r="AJ152" s="182" t="str">
        <f aca="false">IF(B152&lt;&gt;"",SUM(Z152:AI152),"")</f>
        <v/>
      </c>
      <c r="AK152" s="185" t="str">
        <f aca="false">IF(B152&lt;&gt;"",IFERROR(IF((SUMIF(D$20:AI$20, "CLO1", D152:AI152)/AO$6)=0,"",(SUMIF(D$20:AI$20, "CLO1", D152:AI152)/AO$6)),""),"")</f>
        <v/>
      </c>
      <c r="AL152" s="115" t="str">
        <f aca="false">IF(AK152="","",IF(AK152&gt;=B$10,"Y","N"))</f>
        <v/>
      </c>
      <c r="AM152" s="115" t="str">
        <f aca="false">IF(AK152="","",IF(AK152&lt;50%,1,IF(AND(AK152&gt;=50%,AK152&lt;B$10),2,IF(AK152&gt;=B$10,3))))</f>
        <v/>
      </c>
      <c r="AN152" s="185" t="str">
        <f aca="false">IF(B152&lt;&gt;"",IFERROR(IF((SUMIF(D$20:AI$20, "CLO2", D152:AI152)/AO$7)=0,"",(SUMIF(D$20:AI$20, "CLO2", D152:AI152)/AO$7)),""),"")</f>
        <v/>
      </c>
      <c r="AO152" s="115" t="str">
        <f aca="false">IF(AN152="","",IF(AN152&gt;=B$10,"Y","N"))</f>
        <v/>
      </c>
      <c r="AP152" s="115" t="str">
        <f aca="false">IF(AN152="","",IF(AN152&lt;50%,1,IF(AND(AN152&gt;=50%,AN152&lt;B$10),2,IF(AN152&gt;=B$10,3))))</f>
        <v/>
      </c>
      <c r="AQ152" s="185" t="str">
        <f aca="false">IF(B152&lt;&gt;"",IFERROR(IF((SUMIF(D$20:AI$20, "CLO3", D152:AI152)/AO$8)=0,"",(SUMIF(D$20:AI$20, "CLO3", D152:AI152)/AO$8)),""),"")</f>
        <v/>
      </c>
      <c r="AR152" s="115" t="str">
        <f aca="false">IF(AQ152="","",IF(AQ152&gt;=B$10,"Y","N"))</f>
        <v/>
      </c>
      <c r="AS152" s="115" t="str">
        <f aca="false">IF(AQ152="","",IF(AQ152&lt;50%,1,IF(AND(AQ152&gt;=50%,AQ152&lt;B$10),2,IF(AQ152&gt;=B$10,3))))</f>
        <v/>
      </c>
      <c r="AT152" s="185" t="str">
        <f aca="false">IF(B152&lt;&gt;"",IFERROR(IF((SUMIF(D$20:AI$20, "CLO4", D152:AI152)/AO$9)=0,"",(SUMIF(D$20:AI$20, "CLO4", D152:AI152)/AO$9)),""),"")</f>
        <v/>
      </c>
      <c r="AU152" s="115" t="str">
        <f aca="false">IF(AT152="","",IF(AT152&gt;=B$10,"Y","N"))</f>
        <v/>
      </c>
      <c r="AV152" s="115" t="str">
        <f aca="false">IF(AT152="","",IF(AT152&lt;50%,1,IF(AND(AT152&gt;=50%,AT152&lt;B$10),2,IF(AT152&gt;=B$10,3))))</f>
        <v/>
      </c>
      <c r="AW152" s="185" t="str">
        <f aca="false">IF(B152&lt;&gt;"",IFERROR(IF((SUMIF(D$20:AI$20, "CLO5", D152:AI152)/AO$10)=0,"",(SUMIF(D$20:AI$20, "CLO5", D152:AI152)/AO$10)),""),"")</f>
        <v/>
      </c>
      <c r="AX152" s="115" t="str">
        <f aca="false">IF(AW152="","",IF(AW152&gt;=B$10,"Y","N"))</f>
        <v/>
      </c>
      <c r="AY152" s="115" t="str">
        <f aca="false">IF(AW152="","",IF(AW152&lt;50%,1,IF(AND(AW152&gt;=50%,AW152&lt;B$10),2,IF(AW152&gt;=B$10,3))))</f>
        <v/>
      </c>
      <c r="AZ152" s="114" t="str">
        <f aca="false">IF(B152&lt;&gt;"",IFERROR(IF((SUMIF(D$20:AI$20, "CLO6", D152:AI152)/AO$11)=0,"",(SUMIF(D$20:AI$20, "CLO6", D152:AI152)/AO$11)),""),"")</f>
        <v/>
      </c>
      <c r="BA152" s="115" t="str">
        <f aca="false">IF(AZ152="","",IF(AZ152&gt;=B$10,"Y","N"))</f>
        <v/>
      </c>
      <c r="BB152" s="115" t="str">
        <f aca="false">IF(BA152="","",IF(BA152&lt;50%,1,IF(AND(BA152&gt;=50%,BA152&lt;B$10),2,IF(BA152&gt;=B$10,3))))</f>
        <v/>
      </c>
      <c r="BC152" s="114" t="str">
        <f aca="false">IF(B152&lt;&gt;"",IFERROR(IF((SUMIF(D$20:AI$20, "CLO7", D152:AI152)/AO$12)=0,"",(SUMIF(D$20:AI$20, "CLO7", D152:AI152)/AO$12)),""),"")</f>
        <v/>
      </c>
      <c r="BD152" s="115" t="str">
        <f aca="false">IF(BC152="","",IF(BC152&gt;=B$10,"Y","N"))</f>
        <v/>
      </c>
      <c r="BE152" s="115" t="str">
        <f aca="false">IF(BD152="","",IF(BD152&lt;50%,1,IF(AND(BD152&gt;=50%,BD152&lt;B$10),2,IF(BD152&gt;=B$10,3))))</f>
        <v/>
      </c>
      <c r="BF152" s="114" t="str">
        <f aca="false">IF(B152&lt;&gt;"",IFERROR(IF((SUMIF(D$20:AI$20, "CLO8", D152:AI152)/AO$13)=0,"",(SUMIF(D$20:AI$20, "CLO8", D152:AI152)/AO$13)),""),"")</f>
        <v/>
      </c>
      <c r="BG152" s="115" t="str">
        <f aca="false">IF(BF152="","",IF(BF152&gt;=B$10,"Y","N"))</f>
        <v/>
      </c>
      <c r="BH152" s="115" t="str">
        <f aca="false">IF(BG152="","",IF(BG152&lt;50%,1,IF(AND(BG152&gt;=50%,BG152&lt;B$10),2,IF(BG152&gt;=B$10,3))))</f>
        <v/>
      </c>
      <c r="BI152" s="114" t="str">
        <f aca="false">IF(B152&lt;&gt;"",IFERROR(IF((SUMIF(D$20:AI$20, "CLO9", D152:AI152)/AO$14)=0,"",(SUMIF(D$20:AI$20, "CLO9", D152:AI152)/AO$14)),""),"")</f>
        <v/>
      </c>
      <c r="BJ152" s="115" t="str">
        <f aca="false">IF(BI152="","",IF(BI152&gt;=B$10,"Y","N"))</f>
        <v/>
      </c>
      <c r="BK152" s="115" t="str">
        <f aca="false">IF(BJ152="","",IF(BJ152&lt;50%,1,IF(AND(BJ152&gt;=50%,BJ152&lt;B$10),2,IF(BJ152&gt;=B$10,3))))</f>
        <v/>
      </c>
      <c r="BL152" s="114" t="str">
        <f aca="false">IF(B152&lt;&gt;"",IFERROR(IF((SUMIF(D$20:AI$20,"CLO10",D152:AI152)/AO$15)=0,"",(SUMIF(D$20:AI$20,"CLO10",D152:AI152)/AO$15)),""),"")</f>
        <v/>
      </c>
      <c r="BM152" s="115" t="str">
        <f aca="false">IF(BL152="","",IF(BL152&gt;=B$10,"Y","N"))</f>
        <v/>
      </c>
      <c r="BN152" s="115" t="str">
        <f aca="false">IF(BM152="","",IF(BM152&lt;50%,1,IF(AND(BM152&gt;=50%,BM152&lt;B$10),2,IF(BM152&gt;=B$10,3))))</f>
        <v/>
      </c>
    </row>
    <row r="153" customFormat="false" ht="15.75" hidden="false" customHeight="true" outlineLevel="0" collapsed="false">
      <c r="A153" s="184" t="str">
        <f aca="false">IF(A$6="LECTURE","",IF('Database (LECTURE-RES-PRAC)'!A148="","",'Database (LECTURE-RES-PRAC)'!A148))</f>
        <v/>
      </c>
      <c r="B153" s="184" t="str">
        <f aca="false">IF(B$6="LECTURE","",IF('Database (LECTURE-RES-PRAC)'!B148="","",'Database (LECTURE-RES-PRAC)'!B148))</f>
        <v/>
      </c>
      <c r="C153" s="184" t="str">
        <f aca="false">IF(C$6="LECTURE","",IF('Database (LECTURE-RES-PRAC)'!C148="","",'Database (LECTURE-RES-PRAC)'!C148))</f>
        <v/>
      </c>
      <c r="D153" s="52"/>
      <c r="E153" s="52"/>
      <c r="F153" s="52"/>
      <c r="G153" s="52"/>
      <c r="H153" s="52"/>
      <c r="I153" s="52"/>
      <c r="J153" s="52"/>
      <c r="K153" s="52"/>
      <c r="L153" s="52"/>
      <c r="M153" s="52"/>
      <c r="N153" s="181" t="str">
        <f aca="false">IF(B153&lt;&gt;"",SUM(D153:M153),"")</f>
        <v/>
      </c>
      <c r="O153" s="52"/>
      <c r="P153" s="52"/>
      <c r="Q153" s="52"/>
      <c r="R153" s="52"/>
      <c r="S153" s="52"/>
      <c r="T153" s="52"/>
      <c r="U153" s="52"/>
      <c r="V153" s="52"/>
      <c r="W153" s="52"/>
      <c r="X153" s="52"/>
      <c r="Y153" s="181" t="str">
        <f aca="false">IF(B153&lt;&gt;"",SUM(O153:X153),"")</f>
        <v/>
      </c>
      <c r="Z153" s="52"/>
      <c r="AA153" s="52"/>
      <c r="AB153" s="52"/>
      <c r="AC153" s="52"/>
      <c r="AD153" s="52"/>
      <c r="AE153" s="52"/>
      <c r="AF153" s="52"/>
      <c r="AG153" s="52"/>
      <c r="AH153" s="52"/>
      <c r="AI153" s="52"/>
      <c r="AJ153" s="182" t="str">
        <f aca="false">IF(B153&lt;&gt;"",SUM(Z153:AI153),"")</f>
        <v/>
      </c>
      <c r="AK153" s="185" t="str">
        <f aca="false">IF(B153&lt;&gt;"",IFERROR(IF((SUMIF(D$20:AI$20, "CLO1", D153:AI153)/AO$6)=0,"",(SUMIF(D$20:AI$20, "CLO1", D153:AI153)/AO$6)),""),"")</f>
        <v/>
      </c>
      <c r="AL153" s="115" t="str">
        <f aca="false">IF(AK153="","",IF(AK153&gt;=B$10,"Y","N"))</f>
        <v/>
      </c>
      <c r="AM153" s="115" t="str">
        <f aca="false">IF(AK153="","",IF(AK153&lt;50%,1,IF(AND(AK153&gt;=50%,AK153&lt;B$10),2,IF(AK153&gt;=B$10,3))))</f>
        <v/>
      </c>
      <c r="AN153" s="185" t="str">
        <f aca="false">IF(B153&lt;&gt;"",IFERROR(IF((SUMIF(D$20:AI$20, "CLO2", D153:AI153)/AO$7)=0,"",(SUMIF(D$20:AI$20, "CLO2", D153:AI153)/AO$7)),""),"")</f>
        <v/>
      </c>
      <c r="AO153" s="115" t="str">
        <f aca="false">IF(AN153="","",IF(AN153&gt;=B$10,"Y","N"))</f>
        <v/>
      </c>
      <c r="AP153" s="115" t="str">
        <f aca="false">IF(AN153="","",IF(AN153&lt;50%,1,IF(AND(AN153&gt;=50%,AN153&lt;B$10),2,IF(AN153&gt;=B$10,3))))</f>
        <v/>
      </c>
      <c r="AQ153" s="185" t="str">
        <f aca="false">IF(B153&lt;&gt;"",IFERROR(IF((SUMIF(D$20:AI$20, "CLO3", D153:AI153)/AO$8)=0,"",(SUMIF(D$20:AI$20, "CLO3", D153:AI153)/AO$8)),""),"")</f>
        <v/>
      </c>
      <c r="AR153" s="115" t="str">
        <f aca="false">IF(AQ153="","",IF(AQ153&gt;=B$10,"Y","N"))</f>
        <v/>
      </c>
      <c r="AS153" s="115" t="str">
        <f aca="false">IF(AQ153="","",IF(AQ153&lt;50%,1,IF(AND(AQ153&gt;=50%,AQ153&lt;B$10),2,IF(AQ153&gt;=B$10,3))))</f>
        <v/>
      </c>
      <c r="AT153" s="185" t="str">
        <f aca="false">IF(B153&lt;&gt;"",IFERROR(IF((SUMIF(D$20:AI$20, "CLO4", D153:AI153)/AO$9)=0,"",(SUMIF(D$20:AI$20, "CLO4", D153:AI153)/AO$9)),""),"")</f>
        <v/>
      </c>
      <c r="AU153" s="115" t="str">
        <f aca="false">IF(AT153="","",IF(AT153&gt;=B$10,"Y","N"))</f>
        <v/>
      </c>
      <c r="AV153" s="115" t="str">
        <f aca="false">IF(AT153="","",IF(AT153&lt;50%,1,IF(AND(AT153&gt;=50%,AT153&lt;B$10),2,IF(AT153&gt;=B$10,3))))</f>
        <v/>
      </c>
      <c r="AW153" s="185" t="str">
        <f aca="false">IF(B153&lt;&gt;"",IFERROR(IF((SUMIF(D$20:AI$20, "CLO5", D153:AI153)/AO$10)=0,"",(SUMIF(D$20:AI$20, "CLO5", D153:AI153)/AO$10)),""),"")</f>
        <v/>
      </c>
      <c r="AX153" s="115" t="str">
        <f aca="false">IF(AW153="","",IF(AW153&gt;=B$10,"Y","N"))</f>
        <v/>
      </c>
      <c r="AY153" s="115" t="str">
        <f aca="false">IF(AW153="","",IF(AW153&lt;50%,1,IF(AND(AW153&gt;=50%,AW153&lt;B$10),2,IF(AW153&gt;=B$10,3))))</f>
        <v/>
      </c>
      <c r="AZ153" s="114" t="str">
        <f aca="false">IF(B153&lt;&gt;"",IFERROR(IF((SUMIF(D$20:AI$20, "CLO6", D153:AI153)/AO$11)=0,"",(SUMIF(D$20:AI$20, "CLO6", D153:AI153)/AO$11)),""),"")</f>
        <v/>
      </c>
      <c r="BA153" s="115" t="str">
        <f aca="false">IF(AZ153="","",IF(AZ153&gt;=B$10,"Y","N"))</f>
        <v/>
      </c>
      <c r="BB153" s="115" t="str">
        <f aca="false">IF(BA153="","",IF(BA153&lt;50%,1,IF(AND(BA153&gt;=50%,BA153&lt;B$10),2,IF(BA153&gt;=B$10,3))))</f>
        <v/>
      </c>
      <c r="BC153" s="114" t="str">
        <f aca="false">IF(B153&lt;&gt;"",IFERROR(IF((SUMIF(D$20:AI$20, "CLO7", D153:AI153)/AO$12)=0,"",(SUMIF(D$20:AI$20, "CLO7", D153:AI153)/AO$12)),""),"")</f>
        <v/>
      </c>
      <c r="BD153" s="115" t="str">
        <f aca="false">IF(BC153="","",IF(BC153&gt;=B$10,"Y","N"))</f>
        <v/>
      </c>
      <c r="BE153" s="115" t="str">
        <f aca="false">IF(BD153="","",IF(BD153&lt;50%,1,IF(AND(BD153&gt;=50%,BD153&lt;B$10),2,IF(BD153&gt;=B$10,3))))</f>
        <v/>
      </c>
      <c r="BF153" s="114" t="str">
        <f aca="false">IF(B153&lt;&gt;"",IFERROR(IF((SUMIF(D$20:AI$20, "CLO8", D153:AI153)/AO$13)=0,"",(SUMIF(D$20:AI$20, "CLO8", D153:AI153)/AO$13)),""),"")</f>
        <v/>
      </c>
      <c r="BG153" s="115" t="str">
        <f aca="false">IF(BF153="","",IF(BF153&gt;=B$10,"Y","N"))</f>
        <v/>
      </c>
      <c r="BH153" s="115" t="str">
        <f aca="false">IF(BG153="","",IF(BG153&lt;50%,1,IF(AND(BG153&gt;=50%,BG153&lt;B$10),2,IF(BG153&gt;=B$10,3))))</f>
        <v/>
      </c>
      <c r="BI153" s="114" t="str">
        <f aca="false">IF(B153&lt;&gt;"",IFERROR(IF((SUMIF(D$20:AI$20, "CLO9", D153:AI153)/AO$14)=0,"",(SUMIF(D$20:AI$20, "CLO9", D153:AI153)/AO$14)),""),"")</f>
        <v/>
      </c>
      <c r="BJ153" s="115" t="str">
        <f aca="false">IF(BI153="","",IF(BI153&gt;=B$10,"Y","N"))</f>
        <v/>
      </c>
      <c r="BK153" s="115" t="str">
        <f aca="false">IF(BJ153="","",IF(BJ153&lt;50%,1,IF(AND(BJ153&gt;=50%,BJ153&lt;B$10),2,IF(BJ153&gt;=B$10,3))))</f>
        <v/>
      </c>
      <c r="BL153" s="114" t="str">
        <f aca="false">IF(B153&lt;&gt;"",IFERROR(IF((SUMIF(D$20:AI$20,"CLO10",D153:AI153)/AO$15)=0,"",(SUMIF(D$20:AI$20,"CLO10",D153:AI153)/AO$15)),""),"")</f>
        <v/>
      </c>
      <c r="BM153" s="115" t="str">
        <f aca="false">IF(BL153="","",IF(BL153&gt;=B$10,"Y","N"))</f>
        <v/>
      </c>
      <c r="BN153" s="115" t="str">
        <f aca="false">IF(BM153="","",IF(BM153&lt;50%,1,IF(AND(BM153&gt;=50%,BM153&lt;B$10),2,IF(BM153&gt;=B$10,3))))</f>
        <v/>
      </c>
    </row>
    <row r="154" customFormat="false" ht="15.75" hidden="false" customHeight="true" outlineLevel="0" collapsed="false">
      <c r="A154" s="184" t="str">
        <f aca="false">IF(A$6="LECTURE","",IF('Database (LECTURE-RES-PRAC)'!A149="","",'Database (LECTURE-RES-PRAC)'!A149))</f>
        <v/>
      </c>
      <c r="B154" s="184" t="str">
        <f aca="false">IF(B$6="LECTURE","",IF('Database (LECTURE-RES-PRAC)'!B149="","",'Database (LECTURE-RES-PRAC)'!B149))</f>
        <v/>
      </c>
      <c r="C154" s="184" t="str">
        <f aca="false">IF(C$6="LECTURE","",IF('Database (LECTURE-RES-PRAC)'!C149="","",'Database (LECTURE-RES-PRAC)'!C149))</f>
        <v/>
      </c>
      <c r="D154" s="52"/>
      <c r="E154" s="52"/>
      <c r="F154" s="52"/>
      <c r="G154" s="52"/>
      <c r="H154" s="52"/>
      <c r="I154" s="52"/>
      <c r="J154" s="52"/>
      <c r="K154" s="52"/>
      <c r="L154" s="52"/>
      <c r="M154" s="52"/>
      <c r="N154" s="181" t="str">
        <f aca="false">IF(B154&lt;&gt;"",SUM(D154:M154),"")</f>
        <v/>
      </c>
      <c r="O154" s="52"/>
      <c r="P154" s="52"/>
      <c r="Q154" s="52"/>
      <c r="R154" s="52"/>
      <c r="S154" s="52"/>
      <c r="T154" s="52"/>
      <c r="U154" s="52"/>
      <c r="V154" s="52"/>
      <c r="W154" s="52"/>
      <c r="X154" s="52"/>
      <c r="Y154" s="181" t="str">
        <f aca="false">IF(B154&lt;&gt;"",SUM(O154:X154),"")</f>
        <v/>
      </c>
      <c r="Z154" s="52"/>
      <c r="AA154" s="52"/>
      <c r="AB154" s="52"/>
      <c r="AC154" s="52"/>
      <c r="AD154" s="52"/>
      <c r="AE154" s="52"/>
      <c r="AF154" s="52"/>
      <c r="AG154" s="52"/>
      <c r="AH154" s="52"/>
      <c r="AI154" s="52"/>
      <c r="AJ154" s="182" t="str">
        <f aca="false">IF(B154&lt;&gt;"",SUM(Z154:AI154),"")</f>
        <v/>
      </c>
      <c r="AK154" s="185" t="str">
        <f aca="false">IF(B154&lt;&gt;"",IFERROR(IF((SUMIF(D$20:AI$20, "CLO1", D154:AI154)/AO$6)=0,"",(SUMIF(D$20:AI$20, "CLO1", D154:AI154)/AO$6)),""),"")</f>
        <v/>
      </c>
      <c r="AL154" s="115" t="str">
        <f aca="false">IF(AK154="","",IF(AK154&gt;=B$10,"Y","N"))</f>
        <v/>
      </c>
      <c r="AM154" s="115" t="str">
        <f aca="false">IF(AK154="","",IF(AK154&lt;50%,1,IF(AND(AK154&gt;=50%,AK154&lt;B$10),2,IF(AK154&gt;=B$10,3))))</f>
        <v/>
      </c>
      <c r="AN154" s="185" t="str">
        <f aca="false">IF(B154&lt;&gt;"",IFERROR(IF((SUMIF(D$20:AI$20, "CLO2", D154:AI154)/AO$7)=0,"",(SUMIF(D$20:AI$20, "CLO2", D154:AI154)/AO$7)),""),"")</f>
        <v/>
      </c>
      <c r="AO154" s="115" t="str">
        <f aca="false">IF(AN154="","",IF(AN154&gt;=B$10,"Y","N"))</f>
        <v/>
      </c>
      <c r="AP154" s="115" t="str">
        <f aca="false">IF(AN154="","",IF(AN154&lt;50%,1,IF(AND(AN154&gt;=50%,AN154&lt;B$10),2,IF(AN154&gt;=B$10,3))))</f>
        <v/>
      </c>
      <c r="AQ154" s="185" t="str">
        <f aca="false">IF(B154&lt;&gt;"",IFERROR(IF((SUMIF(D$20:AI$20, "CLO3", D154:AI154)/AO$8)=0,"",(SUMIF(D$20:AI$20, "CLO3", D154:AI154)/AO$8)),""),"")</f>
        <v/>
      </c>
      <c r="AR154" s="115" t="str">
        <f aca="false">IF(AQ154="","",IF(AQ154&gt;=B$10,"Y","N"))</f>
        <v/>
      </c>
      <c r="AS154" s="115" t="str">
        <f aca="false">IF(AQ154="","",IF(AQ154&lt;50%,1,IF(AND(AQ154&gt;=50%,AQ154&lt;B$10),2,IF(AQ154&gt;=B$10,3))))</f>
        <v/>
      </c>
      <c r="AT154" s="185" t="str">
        <f aca="false">IF(B154&lt;&gt;"",IFERROR(IF((SUMIF(D$20:AI$20, "CLO4", D154:AI154)/AO$9)=0,"",(SUMIF(D$20:AI$20, "CLO4", D154:AI154)/AO$9)),""),"")</f>
        <v/>
      </c>
      <c r="AU154" s="115" t="str">
        <f aca="false">IF(AT154="","",IF(AT154&gt;=B$10,"Y","N"))</f>
        <v/>
      </c>
      <c r="AV154" s="115" t="str">
        <f aca="false">IF(AT154="","",IF(AT154&lt;50%,1,IF(AND(AT154&gt;=50%,AT154&lt;B$10),2,IF(AT154&gt;=B$10,3))))</f>
        <v/>
      </c>
      <c r="AW154" s="185" t="str">
        <f aca="false">IF(B154&lt;&gt;"",IFERROR(IF((SUMIF(D$20:AI$20, "CLO5", D154:AI154)/AO$10)=0,"",(SUMIF(D$20:AI$20, "CLO5", D154:AI154)/AO$10)),""),"")</f>
        <v/>
      </c>
      <c r="AX154" s="115" t="str">
        <f aca="false">IF(AW154="","",IF(AW154&gt;=B$10,"Y","N"))</f>
        <v/>
      </c>
      <c r="AY154" s="115" t="str">
        <f aca="false">IF(AW154="","",IF(AW154&lt;50%,1,IF(AND(AW154&gt;=50%,AW154&lt;B$10),2,IF(AW154&gt;=B$10,3))))</f>
        <v/>
      </c>
      <c r="AZ154" s="114" t="str">
        <f aca="false">IF(B154&lt;&gt;"",IFERROR(IF((SUMIF(D$20:AI$20, "CLO6", D154:AI154)/AO$11)=0,"",(SUMIF(D$20:AI$20, "CLO6", D154:AI154)/AO$11)),""),"")</f>
        <v/>
      </c>
      <c r="BA154" s="115" t="str">
        <f aca="false">IF(AZ154="","",IF(AZ154&gt;=B$10,"Y","N"))</f>
        <v/>
      </c>
      <c r="BB154" s="115" t="str">
        <f aca="false">IF(BA154="","",IF(BA154&lt;50%,1,IF(AND(BA154&gt;=50%,BA154&lt;B$10),2,IF(BA154&gt;=B$10,3))))</f>
        <v/>
      </c>
      <c r="BC154" s="114" t="str">
        <f aca="false">IF(B154&lt;&gt;"",IFERROR(IF((SUMIF(D$20:AI$20, "CLO7", D154:AI154)/AO$12)=0,"",(SUMIF(D$20:AI$20, "CLO7", D154:AI154)/AO$12)),""),"")</f>
        <v/>
      </c>
      <c r="BD154" s="115" t="str">
        <f aca="false">IF(BC154="","",IF(BC154&gt;=B$10,"Y","N"))</f>
        <v/>
      </c>
      <c r="BE154" s="115" t="str">
        <f aca="false">IF(BD154="","",IF(BD154&lt;50%,1,IF(AND(BD154&gt;=50%,BD154&lt;B$10),2,IF(BD154&gt;=B$10,3))))</f>
        <v/>
      </c>
      <c r="BF154" s="114" t="str">
        <f aca="false">IF(B154&lt;&gt;"",IFERROR(IF((SUMIF(D$20:AI$20, "CLO8", D154:AI154)/AO$13)=0,"",(SUMIF(D$20:AI$20, "CLO8", D154:AI154)/AO$13)),""),"")</f>
        <v/>
      </c>
      <c r="BG154" s="115" t="str">
        <f aca="false">IF(BF154="","",IF(BF154&gt;=B$10,"Y","N"))</f>
        <v/>
      </c>
      <c r="BH154" s="115" t="str">
        <f aca="false">IF(BG154="","",IF(BG154&lt;50%,1,IF(AND(BG154&gt;=50%,BG154&lt;B$10),2,IF(BG154&gt;=B$10,3))))</f>
        <v/>
      </c>
      <c r="BI154" s="114" t="str">
        <f aca="false">IF(B154&lt;&gt;"",IFERROR(IF((SUMIF(D$20:AI$20, "CLO9", D154:AI154)/AO$14)=0,"",(SUMIF(D$20:AI$20, "CLO9", D154:AI154)/AO$14)),""),"")</f>
        <v/>
      </c>
      <c r="BJ154" s="115" t="str">
        <f aca="false">IF(BI154="","",IF(BI154&gt;=B$10,"Y","N"))</f>
        <v/>
      </c>
      <c r="BK154" s="115" t="str">
        <f aca="false">IF(BJ154="","",IF(BJ154&lt;50%,1,IF(AND(BJ154&gt;=50%,BJ154&lt;B$10),2,IF(BJ154&gt;=B$10,3))))</f>
        <v/>
      </c>
      <c r="BL154" s="114" t="str">
        <f aca="false">IF(B154&lt;&gt;"",IFERROR(IF((SUMIF(D$20:AI$20,"CLO10",D154:AI154)/AO$15)=0,"",(SUMIF(D$20:AI$20,"CLO10",D154:AI154)/AO$15)),""),"")</f>
        <v/>
      </c>
      <c r="BM154" s="115" t="str">
        <f aca="false">IF(BL154="","",IF(BL154&gt;=B$10,"Y","N"))</f>
        <v/>
      </c>
      <c r="BN154" s="115" t="str">
        <f aca="false">IF(BM154="","",IF(BM154&lt;50%,1,IF(AND(BM154&gt;=50%,BM154&lt;B$10),2,IF(BM154&gt;=B$10,3))))</f>
        <v/>
      </c>
    </row>
    <row r="155" customFormat="false" ht="15.75" hidden="false" customHeight="true" outlineLevel="0" collapsed="false">
      <c r="A155" s="184" t="str">
        <f aca="false">IF(A$6="LECTURE","",IF('Database (LECTURE-RES-PRAC)'!A150="","",'Database (LECTURE-RES-PRAC)'!A150))</f>
        <v/>
      </c>
      <c r="B155" s="184" t="str">
        <f aca="false">IF(B$6="LECTURE","",IF('Database (LECTURE-RES-PRAC)'!B150="","",'Database (LECTURE-RES-PRAC)'!B150))</f>
        <v/>
      </c>
      <c r="C155" s="184" t="str">
        <f aca="false">IF(C$6="LECTURE","",IF('Database (LECTURE-RES-PRAC)'!C150="","",'Database (LECTURE-RES-PRAC)'!C150))</f>
        <v/>
      </c>
      <c r="D155" s="52"/>
      <c r="E155" s="52"/>
      <c r="F155" s="52"/>
      <c r="G155" s="52"/>
      <c r="H155" s="52"/>
      <c r="I155" s="52"/>
      <c r="J155" s="52"/>
      <c r="K155" s="52"/>
      <c r="L155" s="52"/>
      <c r="M155" s="52"/>
      <c r="N155" s="181" t="str">
        <f aca="false">IF(B155&lt;&gt;"",SUM(D155:M155),"")</f>
        <v/>
      </c>
      <c r="O155" s="52"/>
      <c r="P155" s="52"/>
      <c r="Q155" s="52"/>
      <c r="R155" s="52"/>
      <c r="S155" s="52"/>
      <c r="T155" s="52"/>
      <c r="U155" s="52"/>
      <c r="V155" s="52"/>
      <c r="W155" s="52"/>
      <c r="X155" s="52"/>
      <c r="Y155" s="181" t="str">
        <f aca="false">IF(B155&lt;&gt;"",SUM(O155:X155),"")</f>
        <v/>
      </c>
      <c r="Z155" s="52"/>
      <c r="AA155" s="52"/>
      <c r="AB155" s="52"/>
      <c r="AC155" s="52"/>
      <c r="AD155" s="52"/>
      <c r="AE155" s="52"/>
      <c r="AF155" s="52"/>
      <c r="AG155" s="52"/>
      <c r="AH155" s="52"/>
      <c r="AI155" s="52"/>
      <c r="AJ155" s="182" t="str">
        <f aca="false">IF(B155&lt;&gt;"",SUM(Z155:AI155),"")</f>
        <v/>
      </c>
      <c r="AK155" s="185" t="str">
        <f aca="false">IF(B155&lt;&gt;"",IFERROR(IF((SUMIF(D$20:AI$20, "CLO1", D155:AI155)/AO$6)=0,"",(SUMIF(D$20:AI$20, "CLO1", D155:AI155)/AO$6)),""),"")</f>
        <v/>
      </c>
      <c r="AL155" s="115" t="str">
        <f aca="false">IF(AK155="","",IF(AK155&gt;=B$10,"Y","N"))</f>
        <v/>
      </c>
      <c r="AM155" s="115" t="str">
        <f aca="false">IF(AK155="","",IF(AK155&lt;50%,1,IF(AND(AK155&gt;=50%,AK155&lt;B$10),2,IF(AK155&gt;=B$10,3))))</f>
        <v/>
      </c>
      <c r="AN155" s="185" t="str">
        <f aca="false">IF(B155&lt;&gt;"",IFERROR(IF((SUMIF(D$20:AI$20, "CLO2", D155:AI155)/AO$7)=0,"",(SUMIF(D$20:AI$20, "CLO2", D155:AI155)/AO$7)),""),"")</f>
        <v/>
      </c>
      <c r="AO155" s="115" t="str">
        <f aca="false">IF(AN155="","",IF(AN155&gt;=B$10,"Y","N"))</f>
        <v/>
      </c>
      <c r="AP155" s="115" t="str">
        <f aca="false">IF(AN155="","",IF(AN155&lt;50%,1,IF(AND(AN155&gt;=50%,AN155&lt;B$10),2,IF(AN155&gt;=B$10,3))))</f>
        <v/>
      </c>
      <c r="AQ155" s="185" t="str">
        <f aca="false">IF(B155&lt;&gt;"",IFERROR(IF((SUMIF(D$20:AI$20, "CLO3", D155:AI155)/AO$8)=0,"",(SUMIF(D$20:AI$20, "CLO3", D155:AI155)/AO$8)),""),"")</f>
        <v/>
      </c>
      <c r="AR155" s="115" t="str">
        <f aca="false">IF(AQ155="","",IF(AQ155&gt;=B$10,"Y","N"))</f>
        <v/>
      </c>
      <c r="AS155" s="115" t="str">
        <f aca="false">IF(AQ155="","",IF(AQ155&lt;50%,1,IF(AND(AQ155&gt;=50%,AQ155&lt;B$10),2,IF(AQ155&gt;=B$10,3))))</f>
        <v/>
      </c>
      <c r="AT155" s="185" t="str">
        <f aca="false">IF(B155&lt;&gt;"",IFERROR(IF((SUMIF(D$20:AI$20, "CLO4", D155:AI155)/AO$9)=0,"",(SUMIF(D$20:AI$20, "CLO4", D155:AI155)/AO$9)),""),"")</f>
        <v/>
      </c>
      <c r="AU155" s="115" t="str">
        <f aca="false">IF(AT155="","",IF(AT155&gt;=B$10,"Y","N"))</f>
        <v/>
      </c>
      <c r="AV155" s="115" t="str">
        <f aca="false">IF(AT155="","",IF(AT155&lt;50%,1,IF(AND(AT155&gt;=50%,AT155&lt;B$10),2,IF(AT155&gt;=B$10,3))))</f>
        <v/>
      </c>
      <c r="AW155" s="185" t="str">
        <f aca="false">IF(B155&lt;&gt;"",IFERROR(IF((SUMIF(D$20:AI$20, "CLO5", D155:AI155)/AO$10)=0,"",(SUMIF(D$20:AI$20, "CLO5", D155:AI155)/AO$10)),""),"")</f>
        <v/>
      </c>
      <c r="AX155" s="115" t="str">
        <f aca="false">IF(AW155="","",IF(AW155&gt;=B$10,"Y","N"))</f>
        <v/>
      </c>
      <c r="AY155" s="115" t="str">
        <f aca="false">IF(AW155="","",IF(AW155&lt;50%,1,IF(AND(AW155&gt;=50%,AW155&lt;B$10),2,IF(AW155&gt;=B$10,3))))</f>
        <v/>
      </c>
      <c r="AZ155" s="114" t="str">
        <f aca="false">IF(B155&lt;&gt;"",IFERROR(IF((SUMIF(D$20:AI$20, "CLO6", D155:AI155)/AO$11)=0,"",(SUMIF(D$20:AI$20, "CLO6", D155:AI155)/AO$11)),""),"")</f>
        <v/>
      </c>
      <c r="BA155" s="115" t="str">
        <f aca="false">IF(AZ155="","",IF(AZ155&gt;=B$10,"Y","N"))</f>
        <v/>
      </c>
      <c r="BB155" s="115" t="str">
        <f aca="false">IF(BA155="","",IF(BA155&lt;50%,1,IF(AND(BA155&gt;=50%,BA155&lt;B$10),2,IF(BA155&gt;=B$10,3))))</f>
        <v/>
      </c>
      <c r="BC155" s="114" t="str">
        <f aca="false">IF(B155&lt;&gt;"",IFERROR(IF((SUMIF(D$20:AI$20, "CLO7", D155:AI155)/AO$12)=0,"",(SUMIF(D$20:AI$20, "CLO7", D155:AI155)/AO$12)),""),"")</f>
        <v/>
      </c>
      <c r="BD155" s="115" t="str">
        <f aca="false">IF(BC155="","",IF(BC155&gt;=B$10,"Y","N"))</f>
        <v/>
      </c>
      <c r="BE155" s="115" t="str">
        <f aca="false">IF(BD155="","",IF(BD155&lt;50%,1,IF(AND(BD155&gt;=50%,BD155&lt;B$10),2,IF(BD155&gt;=B$10,3))))</f>
        <v/>
      </c>
      <c r="BF155" s="114" t="str">
        <f aca="false">IF(B155&lt;&gt;"",IFERROR(IF((SUMIF(D$20:AI$20, "CLO8", D155:AI155)/AO$13)=0,"",(SUMIF(D$20:AI$20, "CLO8", D155:AI155)/AO$13)),""),"")</f>
        <v/>
      </c>
      <c r="BG155" s="115" t="str">
        <f aca="false">IF(BF155="","",IF(BF155&gt;=B$10,"Y","N"))</f>
        <v/>
      </c>
      <c r="BH155" s="115" t="str">
        <f aca="false">IF(BG155="","",IF(BG155&lt;50%,1,IF(AND(BG155&gt;=50%,BG155&lt;B$10),2,IF(BG155&gt;=B$10,3))))</f>
        <v/>
      </c>
      <c r="BI155" s="114" t="str">
        <f aca="false">IF(B155&lt;&gt;"",IFERROR(IF((SUMIF(D$20:AI$20, "CLO9", D155:AI155)/AO$14)=0,"",(SUMIF(D$20:AI$20, "CLO9", D155:AI155)/AO$14)),""),"")</f>
        <v/>
      </c>
      <c r="BJ155" s="115" t="str">
        <f aca="false">IF(BI155="","",IF(BI155&gt;=B$10,"Y","N"))</f>
        <v/>
      </c>
      <c r="BK155" s="115" t="str">
        <f aca="false">IF(BJ155="","",IF(BJ155&lt;50%,1,IF(AND(BJ155&gt;=50%,BJ155&lt;B$10),2,IF(BJ155&gt;=B$10,3))))</f>
        <v/>
      </c>
      <c r="BL155" s="114" t="str">
        <f aca="false">IF(B155&lt;&gt;"",IFERROR(IF((SUMIF(D$20:AI$20,"CLO10",D155:AI155)/AO$15)=0,"",(SUMIF(D$20:AI$20,"CLO10",D155:AI155)/AO$15)),""),"")</f>
        <v/>
      </c>
      <c r="BM155" s="115" t="str">
        <f aca="false">IF(BL155="","",IF(BL155&gt;=B$10,"Y","N"))</f>
        <v/>
      </c>
      <c r="BN155" s="115" t="str">
        <f aca="false">IF(BM155="","",IF(BM155&lt;50%,1,IF(AND(BM155&gt;=50%,BM155&lt;B$10),2,IF(BM155&gt;=B$10,3))))</f>
        <v/>
      </c>
    </row>
    <row r="156" customFormat="false" ht="15.75" hidden="false" customHeight="true" outlineLevel="0" collapsed="false">
      <c r="A156" s="184" t="str">
        <f aca="false">IF(A$6="LECTURE","",IF('Database (LECTURE-RES-PRAC)'!A151="","",'Database (LECTURE-RES-PRAC)'!A151))</f>
        <v/>
      </c>
      <c r="B156" s="184" t="str">
        <f aca="false">IF(B$6="LECTURE","",IF('Database (LECTURE-RES-PRAC)'!B151="","",'Database (LECTURE-RES-PRAC)'!B151))</f>
        <v/>
      </c>
      <c r="C156" s="184" t="str">
        <f aca="false">IF(C$6="LECTURE","",IF('Database (LECTURE-RES-PRAC)'!C151="","",'Database (LECTURE-RES-PRAC)'!C151))</f>
        <v/>
      </c>
      <c r="D156" s="52"/>
      <c r="E156" s="52"/>
      <c r="F156" s="52"/>
      <c r="G156" s="52"/>
      <c r="H156" s="52"/>
      <c r="I156" s="52"/>
      <c r="J156" s="52"/>
      <c r="K156" s="52"/>
      <c r="L156" s="52"/>
      <c r="M156" s="52"/>
      <c r="N156" s="181" t="str">
        <f aca="false">IF(B156&lt;&gt;"",SUM(D156:M156),"")</f>
        <v/>
      </c>
      <c r="O156" s="52"/>
      <c r="P156" s="52"/>
      <c r="Q156" s="52"/>
      <c r="R156" s="52"/>
      <c r="S156" s="52"/>
      <c r="T156" s="52"/>
      <c r="U156" s="52"/>
      <c r="V156" s="52"/>
      <c r="W156" s="52"/>
      <c r="X156" s="52"/>
      <c r="Y156" s="181" t="str">
        <f aca="false">IF(B156&lt;&gt;"",SUM(O156:X156),"")</f>
        <v/>
      </c>
      <c r="Z156" s="52"/>
      <c r="AA156" s="52"/>
      <c r="AB156" s="52"/>
      <c r="AC156" s="52"/>
      <c r="AD156" s="52"/>
      <c r="AE156" s="52"/>
      <c r="AF156" s="52"/>
      <c r="AG156" s="52"/>
      <c r="AH156" s="52"/>
      <c r="AI156" s="52"/>
      <c r="AJ156" s="182" t="str">
        <f aca="false">IF(B156&lt;&gt;"",SUM(Z156:AI156),"")</f>
        <v/>
      </c>
      <c r="AK156" s="185" t="str">
        <f aca="false">IF(B156&lt;&gt;"",IFERROR(IF((SUMIF(D$20:AI$20, "CLO1", D156:AI156)/AO$6)=0,"",(SUMIF(D$20:AI$20, "CLO1", D156:AI156)/AO$6)),""),"")</f>
        <v/>
      </c>
      <c r="AL156" s="115" t="str">
        <f aca="false">IF(AK156="","",IF(AK156&gt;=B$10,"Y","N"))</f>
        <v/>
      </c>
      <c r="AM156" s="115" t="str">
        <f aca="false">IF(AK156="","",IF(AK156&lt;50%,1,IF(AND(AK156&gt;=50%,AK156&lt;B$10),2,IF(AK156&gt;=B$10,3))))</f>
        <v/>
      </c>
      <c r="AN156" s="185" t="str">
        <f aca="false">IF(B156&lt;&gt;"",IFERROR(IF((SUMIF(D$20:AI$20, "CLO2", D156:AI156)/AO$7)=0,"",(SUMIF(D$20:AI$20, "CLO2", D156:AI156)/AO$7)),""),"")</f>
        <v/>
      </c>
      <c r="AO156" s="115" t="str">
        <f aca="false">IF(AN156="","",IF(AN156&gt;=B$10,"Y","N"))</f>
        <v/>
      </c>
      <c r="AP156" s="115" t="str">
        <f aca="false">IF(AN156="","",IF(AN156&lt;50%,1,IF(AND(AN156&gt;=50%,AN156&lt;B$10),2,IF(AN156&gt;=B$10,3))))</f>
        <v/>
      </c>
      <c r="AQ156" s="185" t="str">
        <f aca="false">IF(B156&lt;&gt;"",IFERROR(IF((SUMIF(D$20:AI$20, "CLO3", D156:AI156)/AO$8)=0,"",(SUMIF(D$20:AI$20, "CLO3", D156:AI156)/AO$8)),""),"")</f>
        <v/>
      </c>
      <c r="AR156" s="115" t="str">
        <f aca="false">IF(AQ156="","",IF(AQ156&gt;=B$10,"Y","N"))</f>
        <v/>
      </c>
      <c r="AS156" s="115" t="str">
        <f aca="false">IF(AQ156="","",IF(AQ156&lt;50%,1,IF(AND(AQ156&gt;=50%,AQ156&lt;B$10),2,IF(AQ156&gt;=B$10,3))))</f>
        <v/>
      </c>
      <c r="AT156" s="185" t="str">
        <f aca="false">IF(B156&lt;&gt;"",IFERROR(IF((SUMIF(D$20:AI$20, "CLO4", D156:AI156)/AO$9)=0,"",(SUMIF(D$20:AI$20, "CLO4", D156:AI156)/AO$9)),""),"")</f>
        <v/>
      </c>
      <c r="AU156" s="115" t="str">
        <f aca="false">IF(AT156="","",IF(AT156&gt;=B$10,"Y","N"))</f>
        <v/>
      </c>
      <c r="AV156" s="115" t="str">
        <f aca="false">IF(AT156="","",IF(AT156&lt;50%,1,IF(AND(AT156&gt;=50%,AT156&lt;B$10),2,IF(AT156&gt;=B$10,3))))</f>
        <v/>
      </c>
      <c r="AW156" s="185" t="str">
        <f aca="false">IF(B156&lt;&gt;"",IFERROR(IF((SUMIF(D$20:AI$20, "CLO5", D156:AI156)/AO$10)=0,"",(SUMIF(D$20:AI$20, "CLO5", D156:AI156)/AO$10)),""),"")</f>
        <v/>
      </c>
      <c r="AX156" s="115" t="str">
        <f aca="false">IF(AW156="","",IF(AW156&gt;=B$10,"Y","N"))</f>
        <v/>
      </c>
      <c r="AY156" s="115" t="str">
        <f aca="false">IF(AW156="","",IF(AW156&lt;50%,1,IF(AND(AW156&gt;=50%,AW156&lt;B$10),2,IF(AW156&gt;=B$10,3))))</f>
        <v/>
      </c>
      <c r="AZ156" s="114" t="str">
        <f aca="false">IF(B156&lt;&gt;"",IFERROR(IF((SUMIF(D$20:AI$20, "CLO6", D156:AI156)/AO$11)=0,"",(SUMIF(D$20:AI$20, "CLO6", D156:AI156)/AO$11)),""),"")</f>
        <v/>
      </c>
      <c r="BA156" s="115" t="str">
        <f aca="false">IF(AZ156="","",IF(AZ156&gt;=B$10,"Y","N"))</f>
        <v/>
      </c>
      <c r="BB156" s="115" t="str">
        <f aca="false">IF(BA156="","",IF(BA156&lt;50%,1,IF(AND(BA156&gt;=50%,BA156&lt;B$10),2,IF(BA156&gt;=B$10,3))))</f>
        <v/>
      </c>
      <c r="BC156" s="114" t="str">
        <f aca="false">IF(B156&lt;&gt;"",IFERROR(IF((SUMIF(D$20:AI$20, "CLO7", D156:AI156)/AO$12)=0,"",(SUMIF(D$20:AI$20, "CLO7", D156:AI156)/AO$12)),""),"")</f>
        <v/>
      </c>
      <c r="BD156" s="115" t="str">
        <f aca="false">IF(BC156="","",IF(BC156&gt;=B$10,"Y","N"))</f>
        <v/>
      </c>
      <c r="BE156" s="115" t="str">
        <f aca="false">IF(BD156="","",IF(BD156&lt;50%,1,IF(AND(BD156&gt;=50%,BD156&lt;B$10),2,IF(BD156&gt;=B$10,3))))</f>
        <v/>
      </c>
      <c r="BF156" s="114" t="str">
        <f aca="false">IF(B156&lt;&gt;"",IFERROR(IF((SUMIF(D$20:AI$20, "CLO8", D156:AI156)/AO$13)=0,"",(SUMIF(D$20:AI$20, "CLO8", D156:AI156)/AO$13)),""),"")</f>
        <v/>
      </c>
      <c r="BG156" s="115" t="str">
        <f aca="false">IF(BF156="","",IF(BF156&gt;=B$10,"Y","N"))</f>
        <v/>
      </c>
      <c r="BH156" s="115" t="str">
        <f aca="false">IF(BG156="","",IF(BG156&lt;50%,1,IF(AND(BG156&gt;=50%,BG156&lt;B$10),2,IF(BG156&gt;=B$10,3))))</f>
        <v/>
      </c>
      <c r="BI156" s="114" t="str">
        <f aca="false">IF(B156&lt;&gt;"",IFERROR(IF((SUMIF(D$20:AI$20, "CLO9", D156:AI156)/AO$14)=0,"",(SUMIF(D$20:AI$20, "CLO9", D156:AI156)/AO$14)),""),"")</f>
        <v/>
      </c>
      <c r="BJ156" s="115" t="str">
        <f aca="false">IF(BI156="","",IF(BI156&gt;=B$10,"Y","N"))</f>
        <v/>
      </c>
      <c r="BK156" s="115" t="str">
        <f aca="false">IF(BJ156="","",IF(BJ156&lt;50%,1,IF(AND(BJ156&gt;=50%,BJ156&lt;B$10),2,IF(BJ156&gt;=B$10,3))))</f>
        <v/>
      </c>
      <c r="BL156" s="114" t="str">
        <f aca="false">IF(B156&lt;&gt;"",IFERROR(IF((SUMIF(D$20:AI$20,"CLO10",D156:AI156)/AO$15)=0,"",(SUMIF(D$20:AI$20,"CLO10",D156:AI156)/AO$15)),""),"")</f>
        <v/>
      </c>
      <c r="BM156" s="115" t="str">
        <f aca="false">IF(BL156="","",IF(BL156&gt;=B$10,"Y","N"))</f>
        <v/>
      </c>
      <c r="BN156" s="115" t="str">
        <f aca="false">IF(BM156="","",IF(BM156&lt;50%,1,IF(AND(BM156&gt;=50%,BM156&lt;B$10),2,IF(BM156&gt;=B$10,3))))</f>
        <v/>
      </c>
    </row>
    <row r="157" customFormat="false" ht="15.75" hidden="false" customHeight="true" outlineLevel="0" collapsed="false">
      <c r="A157" s="184" t="str">
        <f aca="false">IF(A$6="LECTURE","",IF('Database (LECTURE-RES-PRAC)'!A152="","",'Database (LECTURE-RES-PRAC)'!A152))</f>
        <v/>
      </c>
      <c r="B157" s="184" t="str">
        <f aca="false">IF(B$6="LECTURE","",IF('Database (LECTURE-RES-PRAC)'!B152="","",'Database (LECTURE-RES-PRAC)'!B152))</f>
        <v/>
      </c>
      <c r="C157" s="184" t="str">
        <f aca="false">IF(C$6="LECTURE","",IF('Database (LECTURE-RES-PRAC)'!C152="","",'Database (LECTURE-RES-PRAC)'!C152))</f>
        <v/>
      </c>
      <c r="D157" s="52"/>
      <c r="E157" s="52"/>
      <c r="F157" s="52"/>
      <c r="G157" s="52"/>
      <c r="H157" s="52"/>
      <c r="I157" s="52"/>
      <c r="J157" s="52"/>
      <c r="K157" s="52"/>
      <c r="L157" s="52"/>
      <c r="M157" s="52"/>
      <c r="N157" s="181" t="str">
        <f aca="false">IF(B157&lt;&gt;"",SUM(D157:M157),"")</f>
        <v/>
      </c>
      <c r="O157" s="52"/>
      <c r="P157" s="52"/>
      <c r="Q157" s="52"/>
      <c r="R157" s="52"/>
      <c r="S157" s="52"/>
      <c r="T157" s="52"/>
      <c r="U157" s="52"/>
      <c r="V157" s="52"/>
      <c r="W157" s="52"/>
      <c r="X157" s="52"/>
      <c r="Y157" s="181" t="str">
        <f aca="false">IF(B157&lt;&gt;"",SUM(O157:X157),"")</f>
        <v/>
      </c>
      <c r="Z157" s="52"/>
      <c r="AA157" s="52"/>
      <c r="AB157" s="52"/>
      <c r="AC157" s="52"/>
      <c r="AD157" s="52"/>
      <c r="AE157" s="52"/>
      <c r="AF157" s="52"/>
      <c r="AG157" s="52"/>
      <c r="AH157" s="52"/>
      <c r="AI157" s="52"/>
      <c r="AJ157" s="182" t="str">
        <f aca="false">IF(B157&lt;&gt;"",SUM(Z157:AI157),"")</f>
        <v/>
      </c>
      <c r="AK157" s="185" t="str">
        <f aca="false">IF(B157&lt;&gt;"",IFERROR(IF((SUMIF(D$20:AI$20, "CLO1", D157:AI157)/AO$6)=0,"",(SUMIF(D$20:AI$20, "CLO1", D157:AI157)/AO$6)),""),"")</f>
        <v/>
      </c>
      <c r="AL157" s="115" t="str">
        <f aca="false">IF(AK157="","",IF(AK157&gt;=B$10,"Y","N"))</f>
        <v/>
      </c>
      <c r="AM157" s="115" t="str">
        <f aca="false">IF(AK157="","",IF(AK157&lt;50%,1,IF(AND(AK157&gt;=50%,AK157&lt;B$10),2,IF(AK157&gt;=B$10,3))))</f>
        <v/>
      </c>
      <c r="AN157" s="185" t="str">
        <f aca="false">IF(B157&lt;&gt;"",IFERROR(IF((SUMIF(D$20:AI$20, "CLO2", D157:AI157)/AO$7)=0,"",(SUMIF(D$20:AI$20, "CLO2", D157:AI157)/AO$7)),""),"")</f>
        <v/>
      </c>
      <c r="AO157" s="115" t="str">
        <f aca="false">IF(AN157="","",IF(AN157&gt;=B$10,"Y","N"))</f>
        <v/>
      </c>
      <c r="AP157" s="115" t="str">
        <f aca="false">IF(AN157="","",IF(AN157&lt;50%,1,IF(AND(AN157&gt;=50%,AN157&lt;B$10),2,IF(AN157&gt;=B$10,3))))</f>
        <v/>
      </c>
      <c r="AQ157" s="185" t="str">
        <f aca="false">IF(B157&lt;&gt;"",IFERROR(IF((SUMIF(D$20:AI$20, "CLO3", D157:AI157)/AO$8)=0,"",(SUMIF(D$20:AI$20, "CLO3", D157:AI157)/AO$8)),""),"")</f>
        <v/>
      </c>
      <c r="AR157" s="115" t="str">
        <f aca="false">IF(AQ157="","",IF(AQ157&gt;=B$10,"Y","N"))</f>
        <v/>
      </c>
      <c r="AS157" s="115" t="str">
        <f aca="false">IF(AQ157="","",IF(AQ157&lt;50%,1,IF(AND(AQ157&gt;=50%,AQ157&lt;B$10),2,IF(AQ157&gt;=B$10,3))))</f>
        <v/>
      </c>
      <c r="AT157" s="185" t="str">
        <f aca="false">IF(B157&lt;&gt;"",IFERROR(IF((SUMIF(D$20:AI$20, "CLO4", D157:AI157)/AO$9)=0,"",(SUMIF(D$20:AI$20, "CLO4", D157:AI157)/AO$9)),""),"")</f>
        <v/>
      </c>
      <c r="AU157" s="115" t="str">
        <f aca="false">IF(AT157="","",IF(AT157&gt;=B$10,"Y","N"))</f>
        <v/>
      </c>
      <c r="AV157" s="115" t="str">
        <f aca="false">IF(AT157="","",IF(AT157&lt;50%,1,IF(AND(AT157&gt;=50%,AT157&lt;B$10),2,IF(AT157&gt;=B$10,3))))</f>
        <v/>
      </c>
      <c r="AW157" s="185" t="str">
        <f aca="false">IF(B157&lt;&gt;"",IFERROR(IF((SUMIF(D$20:AI$20, "CLO5", D157:AI157)/AO$10)=0,"",(SUMIF(D$20:AI$20, "CLO5", D157:AI157)/AO$10)),""),"")</f>
        <v/>
      </c>
      <c r="AX157" s="115" t="str">
        <f aca="false">IF(AW157="","",IF(AW157&gt;=B$10,"Y","N"))</f>
        <v/>
      </c>
      <c r="AY157" s="115" t="str">
        <f aca="false">IF(AW157="","",IF(AW157&lt;50%,1,IF(AND(AW157&gt;=50%,AW157&lt;B$10),2,IF(AW157&gt;=B$10,3))))</f>
        <v/>
      </c>
      <c r="AZ157" s="114" t="str">
        <f aca="false">IF(B157&lt;&gt;"",IFERROR(IF((SUMIF(D$20:AI$20, "CLO6", D157:AI157)/AO$11)=0,"",(SUMIF(D$20:AI$20, "CLO6", D157:AI157)/AO$11)),""),"")</f>
        <v/>
      </c>
      <c r="BA157" s="115" t="str">
        <f aca="false">IF(AZ157="","",IF(AZ157&gt;=B$10,"Y","N"))</f>
        <v/>
      </c>
      <c r="BB157" s="115" t="str">
        <f aca="false">IF(BA157="","",IF(BA157&lt;50%,1,IF(AND(BA157&gt;=50%,BA157&lt;B$10),2,IF(BA157&gt;=B$10,3))))</f>
        <v/>
      </c>
      <c r="BC157" s="114" t="str">
        <f aca="false">IF(B157&lt;&gt;"",IFERROR(IF((SUMIF(D$20:AI$20, "CLO7", D157:AI157)/AO$12)=0,"",(SUMIF(D$20:AI$20, "CLO7", D157:AI157)/AO$12)),""),"")</f>
        <v/>
      </c>
      <c r="BD157" s="115" t="str">
        <f aca="false">IF(BC157="","",IF(BC157&gt;=B$10,"Y","N"))</f>
        <v/>
      </c>
      <c r="BE157" s="115" t="str">
        <f aca="false">IF(BD157="","",IF(BD157&lt;50%,1,IF(AND(BD157&gt;=50%,BD157&lt;B$10),2,IF(BD157&gt;=B$10,3))))</f>
        <v/>
      </c>
      <c r="BF157" s="114" t="str">
        <f aca="false">IF(B157&lt;&gt;"",IFERROR(IF((SUMIF(D$20:AI$20, "CLO8", D157:AI157)/AO$13)=0,"",(SUMIF(D$20:AI$20, "CLO8", D157:AI157)/AO$13)),""),"")</f>
        <v/>
      </c>
      <c r="BG157" s="115" t="str">
        <f aca="false">IF(BF157="","",IF(BF157&gt;=B$10,"Y","N"))</f>
        <v/>
      </c>
      <c r="BH157" s="115" t="str">
        <f aca="false">IF(BG157="","",IF(BG157&lt;50%,1,IF(AND(BG157&gt;=50%,BG157&lt;B$10),2,IF(BG157&gt;=B$10,3))))</f>
        <v/>
      </c>
      <c r="BI157" s="114" t="str">
        <f aca="false">IF(B157&lt;&gt;"",IFERROR(IF((SUMIF(D$20:AI$20, "CLO9", D157:AI157)/AO$14)=0,"",(SUMIF(D$20:AI$20, "CLO9", D157:AI157)/AO$14)),""),"")</f>
        <v/>
      </c>
      <c r="BJ157" s="115" t="str">
        <f aca="false">IF(BI157="","",IF(BI157&gt;=B$10,"Y","N"))</f>
        <v/>
      </c>
      <c r="BK157" s="115" t="str">
        <f aca="false">IF(BJ157="","",IF(BJ157&lt;50%,1,IF(AND(BJ157&gt;=50%,BJ157&lt;B$10),2,IF(BJ157&gt;=B$10,3))))</f>
        <v/>
      </c>
      <c r="BL157" s="114" t="str">
        <f aca="false">IF(B157&lt;&gt;"",IFERROR(IF((SUMIF(D$20:AI$20,"CLO10",D157:AI157)/AO$15)=0,"",(SUMIF(D$20:AI$20,"CLO10",D157:AI157)/AO$15)),""),"")</f>
        <v/>
      </c>
      <c r="BM157" s="115" t="str">
        <f aca="false">IF(BL157="","",IF(BL157&gt;=B$10,"Y","N"))</f>
        <v/>
      </c>
      <c r="BN157" s="115" t="str">
        <f aca="false">IF(BM157="","",IF(BM157&lt;50%,1,IF(AND(BM157&gt;=50%,BM157&lt;B$10),2,IF(BM157&gt;=B$10,3))))</f>
        <v/>
      </c>
    </row>
    <row r="158" customFormat="false" ht="15.75" hidden="false" customHeight="true" outlineLevel="0" collapsed="false">
      <c r="A158" s="184" t="str">
        <f aca="false">IF(A$6="LECTURE","",IF('Database (LECTURE-RES-PRAC)'!A153="","",'Database (LECTURE-RES-PRAC)'!A153))</f>
        <v/>
      </c>
      <c r="B158" s="184" t="str">
        <f aca="false">IF(B$6="LECTURE","",IF('Database (LECTURE-RES-PRAC)'!B153="","",'Database (LECTURE-RES-PRAC)'!B153))</f>
        <v/>
      </c>
      <c r="C158" s="184" t="str">
        <f aca="false">IF(C$6="LECTURE","",IF('Database (LECTURE-RES-PRAC)'!C153="","",'Database (LECTURE-RES-PRAC)'!C153))</f>
        <v/>
      </c>
      <c r="D158" s="52"/>
      <c r="E158" s="52"/>
      <c r="F158" s="52"/>
      <c r="G158" s="52"/>
      <c r="H158" s="52"/>
      <c r="I158" s="52"/>
      <c r="J158" s="52"/>
      <c r="K158" s="52"/>
      <c r="L158" s="52"/>
      <c r="M158" s="52"/>
      <c r="N158" s="181" t="str">
        <f aca="false">IF(B158&lt;&gt;"",SUM(D158:M158),"")</f>
        <v/>
      </c>
      <c r="O158" s="52"/>
      <c r="P158" s="52"/>
      <c r="Q158" s="52"/>
      <c r="R158" s="52"/>
      <c r="S158" s="52"/>
      <c r="T158" s="52"/>
      <c r="U158" s="52"/>
      <c r="V158" s="52"/>
      <c r="W158" s="52"/>
      <c r="X158" s="52"/>
      <c r="Y158" s="181" t="str">
        <f aca="false">IF(B158&lt;&gt;"",SUM(O158:X158),"")</f>
        <v/>
      </c>
      <c r="Z158" s="52"/>
      <c r="AA158" s="52"/>
      <c r="AB158" s="52"/>
      <c r="AC158" s="52"/>
      <c r="AD158" s="52"/>
      <c r="AE158" s="52"/>
      <c r="AF158" s="52"/>
      <c r="AG158" s="52"/>
      <c r="AH158" s="52"/>
      <c r="AI158" s="52"/>
      <c r="AJ158" s="182" t="str">
        <f aca="false">IF(B158&lt;&gt;"",SUM(Z158:AI158),"")</f>
        <v/>
      </c>
      <c r="AK158" s="185" t="str">
        <f aca="false">IF(B158&lt;&gt;"",IFERROR(IF((SUMIF(D$20:AI$20, "CLO1", D158:AI158)/AO$6)=0,"",(SUMIF(D$20:AI$20, "CLO1", D158:AI158)/AO$6)),""),"")</f>
        <v/>
      </c>
      <c r="AL158" s="115" t="str">
        <f aca="false">IF(AK158="","",IF(AK158&gt;=B$10,"Y","N"))</f>
        <v/>
      </c>
      <c r="AM158" s="115" t="str">
        <f aca="false">IF(AK158="","",IF(AK158&lt;50%,1,IF(AND(AK158&gt;=50%,AK158&lt;B$10),2,IF(AK158&gt;=B$10,3))))</f>
        <v/>
      </c>
      <c r="AN158" s="185" t="str">
        <f aca="false">IF(B158&lt;&gt;"",IFERROR(IF((SUMIF(D$20:AI$20, "CLO2", D158:AI158)/AO$7)=0,"",(SUMIF(D$20:AI$20, "CLO2", D158:AI158)/AO$7)),""),"")</f>
        <v/>
      </c>
      <c r="AO158" s="115" t="str">
        <f aca="false">IF(AN158="","",IF(AN158&gt;=B$10,"Y","N"))</f>
        <v/>
      </c>
      <c r="AP158" s="115" t="str">
        <f aca="false">IF(AN158="","",IF(AN158&lt;50%,1,IF(AND(AN158&gt;=50%,AN158&lt;B$10),2,IF(AN158&gt;=B$10,3))))</f>
        <v/>
      </c>
      <c r="AQ158" s="185" t="str">
        <f aca="false">IF(B158&lt;&gt;"",IFERROR(IF((SUMIF(D$20:AI$20, "CLO3", D158:AI158)/AO$8)=0,"",(SUMIF(D$20:AI$20, "CLO3", D158:AI158)/AO$8)),""),"")</f>
        <v/>
      </c>
      <c r="AR158" s="115" t="str">
        <f aca="false">IF(AQ158="","",IF(AQ158&gt;=B$10,"Y","N"))</f>
        <v/>
      </c>
      <c r="AS158" s="115" t="str">
        <f aca="false">IF(AQ158="","",IF(AQ158&lt;50%,1,IF(AND(AQ158&gt;=50%,AQ158&lt;B$10),2,IF(AQ158&gt;=B$10,3))))</f>
        <v/>
      </c>
      <c r="AT158" s="185" t="str">
        <f aca="false">IF(B158&lt;&gt;"",IFERROR(IF((SUMIF(D$20:AI$20, "CLO4", D158:AI158)/AO$9)=0,"",(SUMIF(D$20:AI$20, "CLO4", D158:AI158)/AO$9)),""),"")</f>
        <v/>
      </c>
      <c r="AU158" s="115" t="str">
        <f aca="false">IF(AT158="","",IF(AT158&gt;=B$10,"Y","N"))</f>
        <v/>
      </c>
      <c r="AV158" s="115" t="str">
        <f aca="false">IF(AT158="","",IF(AT158&lt;50%,1,IF(AND(AT158&gt;=50%,AT158&lt;B$10),2,IF(AT158&gt;=B$10,3))))</f>
        <v/>
      </c>
      <c r="AW158" s="185" t="str">
        <f aca="false">IF(B158&lt;&gt;"",IFERROR(IF((SUMIF(D$20:AI$20, "CLO5", D158:AI158)/AO$10)=0,"",(SUMIF(D$20:AI$20, "CLO5", D158:AI158)/AO$10)),""),"")</f>
        <v/>
      </c>
      <c r="AX158" s="115" t="str">
        <f aca="false">IF(AW158="","",IF(AW158&gt;=B$10,"Y","N"))</f>
        <v/>
      </c>
      <c r="AY158" s="115" t="str">
        <f aca="false">IF(AW158="","",IF(AW158&lt;50%,1,IF(AND(AW158&gt;=50%,AW158&lt;B$10),2,IF(AW158&gt;=B$10,3))))</f>
        <v/>
      </c>
      <c r="AZ158" s="114" t="str">
        <f aca="false">IF(B158&lt;&gt;"",IFERROR(IF((SUMIF(D$20:AI$20, "CLO6", D158:AI158)/AO$11)=0,"",(SUMIF(D$20:AI$20, "CLO6", D158:AI158)/AO$11)),""),"")</f>
        <v/>
      </c>
      <c r="BA158" s="115" t="str">
        <f aca="false">IF(AZ158="","",IF(AZ158&gt;=B$10,"Y","N"))</f>
        <v/>
      </c>
      <c r="BB158" s="115" t="str">
        <f aca="false">IF(BA158="","",IF(BA158&lt;50%,1,IF(AND(BA158&gt;=50%,BA158&lt;B$10),2,IF(BA158&gt;=B$10,3))))</f>
        <v/>
      </c>
      <c r="BC158" s="114" t="str">
        <f aca="false">IF(B158&lt;&gt;"",IFERROR(IF((SUMIF(D$20:AI$20, "CLO7", D158:AI158)/AO$12)=0,"",(SUMIF(D$20:AI$20, "CLO7", D158:AI158)/AO$12)),""),"")</f>
        <v/>
      </c>
      <c r="BD158" s="115" t="str">
        <f aca="false">IF(BC158="","",IF(BC158&gt;=B$10,"Y","N"))</f>
        <v/>
      </c>
      <c r="BE158" s="115" t="str">
        <f aca="false">IF(BD158="","",IF(BD158&lt;50%,1,IF(AND(BD158&gt;=50%,BD158&lt;B$10),2,IF(BD158&gt;=B$10,3))))</f>
        <v/>
      </c>
      <c r="BF158" s="114" t="str">
        <f aca="false">IF(B158&lt;&gt;"",IFERROR(IF((SUMIF(D$20:AI$20, "CLO8", D158:AI158)/AO$13)=0,"",(SUMIF(D$20:AI$20, "CLO8", D158:AI158)/AO$13)),""),"")</f>
        <v/>
      </c>
      <c r="BG158" s="115" t="str">
        <f aca="false">IF(BF158="","",IF(BF158&gt;=B$10,"Y","N"))</f>
        <v/>
      </c>
      <c r="BH158" s="115" t="str">
        <f aca="false">IF(BG158="","",IF(BG158&lt;50%,1,IF(AND(BG158&gt;=50%,BG158&lt;B$10),2,IF(BG158&gt;=B$10,3))))</f>
        <v/>
      </c>
      <c r="BI158" s="114" t="str">
        <f aca="false">IF(B158&lt;&gt;"",IFERROR(IF((SUMIF(D$20:AI$20, "CLO9", D158:AI158)/AO$14)=0,"",(SUMIF(D$20:AI$20, "CLO9", D158:AI158)/AO$14)),""),"")</f>
        <v/>
      </c>
      <c r="BJ158" s="115" t="str">
        <f aca="false">IF(BI158="","",IF(BI158&gt;=B$10,"Y","N"))</f>
        <v/>
      </c>
      <c r="BK158" s="115" t="str">
        <f aca="false">IF(BJ158="","",IF(BJ158&lt;50%,1,IF(AND(BJ158&gt;=50%,BJ158&lt;B$10),2,IF(BJ158&gt;=B$10,3))))</f>
        <v/>
      </c>
      <c r="BL158" s="114" t="str">
        <f aca="false">IF(B158&lt;&gt;"",IFERROR(IF((SUMIF(D$20:AI$20,"CLO10",D158:AI158)/AO$15)=0,"",(SUMIF(D$20:AI$20,"CLO10",D158:AI158)/AO$15)),""),"")</f>
        <v/>
      </c>
      <c r="BM158" s="115" t="str">
        <f aca="false">IF(BL158="","",IF(BL158&gt;=B$10,"Y","N"))</f>
        <v/>
      </c>
      <c r="BN158" s="115" t="str">
        <f aca="false">IF(BM158="","",IF(BM158&lt;50%,1,IF(AND(BM158&gt;=50%,BM158&lt;B$10),2,IF(BM158&gt;=B$10,3))))</f>
        <v/>
      </c>
    </row>
    <row r="159" customFormat="false" ht="15.75" hidden="false" customHeight="true" outlineLevel="0" collapsed="false">
      <c r="A159" s="184" t="str">
        <f aca="false">IF(A$6="LECTURE","",IF('Database (LECTURE-RES-PRAC)'!A154="","",'Database (LECTURE-RES-PRAC)'!A154))</f>
        <v/>
      </c>
      <c r="B159" s="184" t="str">
        <f aca="false">IF(B$6="LECTURE","",IF('Database (LECTURE-RES-PRAC)'!B154="","",'Database (LECTURE-RES-PRAC)'!B154))</f>
        <v/>
      </c>
      <c r="C159" s="184" t="str">
        <f aca="false">IF(C$6="LECTURE","",IF('Database (LECTURE-RES-PRAC)'!C154="","",'Database (LECTURE-RES-PRAC)'!C154))</f>
        <v/>
      </c>
      <c r="D159" s="52"/>
      <c r="E159" s="52"/>
      <c r="F159" s="52"/>
      <c r="G159" s="52"/>
      <c r="H159" s="52"/>
      <c r="I159" s="52"/>
      <c r="J159" s="52"/>
      <c r="K159" s="52"/>
      <c r="L159" s="52"/>
      <c r="M159" s="52"/>
      <c r="N159" s="181" t="str">
        <f aca="false">IF(B159&lt;&gt;"",SUM(D159:M159),"")</f>
        <v/>
      </c>
      <c r="O159" s="52"/>
      <c r="P159" s="52"/>
      <c r="Q159" s="52"/>
      <c r="R159" s="52"/>
      <c r="S159" s="52"/>
      <c r="T159" s="52"/>
      <c r="U159" s="52"/>
      <c r="V159" s="52"/>
      <c r="W159" s="52"/>
      <c r="X159" s="52"/>
      <c r="Y159" s="181" t="str">
        <f aca="false">IF(B159&lt;&gt;"",SUM(O159:X159),"")</f>
        <v/>
      </c>
      <c r="Z159" s="52"/>
      <c r="AA159" s="52"/>
      <c r="AB159" s="52"/>
      <c r="AC159" s="52"/>
      <c r="AD159" s="52"/>
      <c r="AE159" s="52"/>
      <c r="AF159" s="52"/>
      <c r="AG159" s="52"/>
      <c r="AH159" s="52"/>
      <c r="AI159" s="52"/>
      <c r="AJ159" s="182" t="str">
        <f aca="false">IF(B159&lt;&gt;"",SUM(Z159:AI159),"")</f>
        <v/>
      </c>
      <c r="AK159" s="185" t="str">
        <f aca="false">IF(B159&lt;&gt;"",IFERROR(IF((SUMIF(D$20:AI$20, "CLO1", D159:AI159)/AO$6)=0,"",(SUMIF(D$20:AI$20, "CLO1", D159:AI159)/AO$6)),""),"")</f>
        <v/>
      </c>
      <c r="AL159" s="115" t="str">
        <f aca="false">IF(AK159="","",IF(AK159&gt;=B$10,"Y","N"))</f>
        <v/>
      </c>
      <c r="AM159" s="115" t="str">
        <f aca="false">IF(AK159="","",IF(AK159&lt;50%,1,IF(AND(AK159&gt;=50%,AK159&lt;B$10),2,IF(AK159&gt;=B$10,3))))</f>
        <v/>
      </c>
      <c r="AN159" s="185" t="str">
        <f aca="false">IF(B159&lt;&gt;"",IFERROR(IF((SUMIF(D$20:AI$20, "CLO2", D159:AI159)/AO$7)=0,"",(SUMIF(D$20:AI$20, "CLO2", D159:AI159)/AO$7)),""),"")</f>
        <v/>
      </c>
      <c r="AO159" s="115" t="str">
        <f aca="false">IF(AN159="","",IF(AN159&gt;=B$10,"Y","N"))</f>
        <v/>
      </c>
      <c r="AP159" s="115" t="str">
        <f aca="false">IF(AN159="","",IF(AN159&lt;50%,1,IF(AND(AN159&gt;=50%,AN159&lt;B$10),2,IF(AN159&gt;=B$10,3))))</f>
        <v/>
      </c>
      <c r="AQ159" s="185" t="str">
        <f aca="false">IF(B159&lt;&gt;"",IFERROR(IF((SUMIF(D$20:AI$20, "CLO3", D159:AI159)/AO$8)=0,"",(SUMIF(D$20:AI$20, "CLO3", D159:AI159)/AO$8)),""),"")</f>
        <v/>
      </c>
      <c r="AR159" s="115" t="str">
        <f aca="false">IF(AQ159="","",IF(AQ159&gt;=B$10,"Y","N"))</f>
        <v/>
      </c>
      <c r="AS159" s="115" t="str">
        <f aca="false">IF(AQ159="","",IF(AQ159&lt;50%,1,IF(AND(AQ159&gt;=50%,AQ159&lt;B$10),2,IF(AQ159&gt;=B$10,3))))</f>
        <v/>
      </c>
      <c r="AT159" s="185" t="str">
        <f aca="false">IF(B159&lt;&gt;"",IFERROR(IF((SUMIF(D$20:AI$20, "CLO4", D159:AI159)/AO$9)=0,"",(SUMIF(D$20:AI$20, "CLO4", D159:AI159)/AO$9)),""),"")</f>
        <v/>
      </c>
      <c r="AU159" s="115" t="str">
        <f aca="false">IF(AT159="","",IF(AT159&gt;=B$10,"Y","N"))</f>
        <v/>
      </c>
      <c r="AV159" s="115" t="str">
        <f aca="false">IF(AT159="","",IF(AT159&lt;50%,1,IF(AND(AT159&gt;=50%,AT159&lt;B$10),2,IF(AT159&gt;=B$10,3))))</f>
        <v/>
      </c>
      <c r="AW159" s="185" t="str">
        <f aca="false">IF(B159&lt;&gt;"",IFERROR(IF((SUMIF(D$20:AI$20, "CLO5", D159:AI159)/AO$10)=0,"",(SUMIF(D$20:AI$20, "CLO5", D159:AI159)/AO$10)),""),"")</f>
        <v/>
      </c>
      <c r="AX159" s="115" t="str">
        <f aca="false">IF(AW159="","",IF(AW159&gt;=B$10,"Y","N"))</f>
        <v/>
      </c>
      <c r="AY159" s="115" t="str">
        <f aca="false">IF(AW159="","",IF(AW159&lt;50%,1,IF(AND(AW159&gt;=50%,AW159&lt;B$10),2,IF(AW159&gt;=B$10,3))))</f>
        <v/>
      </c>
      <c r="AZ159" s="114" t="str">
        <f aca="false">IF(B159&lt;&gt;"",IFERROR(IF((SUMIF(D$20:AI$20, "CLO6", D159:AI159)/AO$11)=0,"",(SUMIF(D$20:AI$20, "CLO6", D159:AI159)/AO$11)),""),"")</f>
        <v/>
      </c>
      <c r="BA159" s="115" t="str">
        <f aca="false">IF(AZ159="","",IF(AZ159&gt;=B$10,"Y","N"))</f>
        <v/>
      </c>
      <c r="BB159" s="115" t="str">
        <f aca="false">IF(BA159="","",IF(BA159&lt;50%,1,IF(AND(BA159&gt;=50%,BA159&lt;B$10),2,IF(BA159&gt;=B$10,3))))</f>
        <v/>
      </c>
      <c r="BC159" s="114" t="str">
        <f aca="false">IF(B159&lt;&gt;"",IFERROR(IF((SUMIF(D$20:AI$20, "CLO7", D159:AI159)/AO$12)=0,"",(SUMIF(D$20:AI$20, "CLO7", D159:AI159)/AO$12)),""),"")</f>
        <v/>
      </c>
      <c r="BD159" s="115" t="str">
        <f aca="false">IF(BC159="","",IF(BC159&gt;=B$10,"Y","N"))</f>
        <v/>
      </c>
      <c r="BE159" s="115" t="str">
        <f aca="false">IF(BD159="","",IF(BD159&lt;50%,1,IF(AND(BD159&gt;=50%,BD159&lt;B$10),2,IF(BD159&gt;=B$10,3))))</f>
        <v/>
      </c>
      <c r="BF159" s="114" t="str">
        <f aca="false">IF(B159&lt;&gt;"",IFERROR(IF((SUMIF(D$20:AI$20, "CLO8", D159:AI159)/AO$13)=0,"",(SUMIF(D$20:AI$20, "CLO8", D159:AI159)/AO$13)),""),"")</f>
        <v/>
      </c>
      <c r="BG159" s="115" t="str">
        <f aca="false">IF(BF159="","",IF(BF159&gt;=B$10,"Y","N"))</f>
        <v/>
      </c>
      <c r="BH159" s="115" t="str">
        <f aca="false">IF(BG159="","",IF(BG159&lt;50%,1,IF(AND(BG159&gt;=50%,BG159&lt;B$10),2,IF(BG159&gt;=B$10,3))))</f>
        <v/>
      </c>
      <c r="BI159" s="114" t="str">
        <f aca="false">IF(B159&lt;&gt;"",IFERROR(IF((SUMIF(D$20:AI$20, "CLO9", D159:AI159)/AO$14)=0,"",(SUMIF(D$20:AI$20, "CLO9", D159:AI159)/AO$14)),""),"")</f>
        <v/>
      </c>
      <c r="BJ159" s="115" t="str">
        <f aca="false">IF(BI159="","",IF(BI159&gt;=B$10,"Y","N"))</f>
        <v/>
      </c>
      <c r="BK159" s="115" t="str">
        <f aca="false">IF(BJ159="","",IF(BJ159&lt;50%,1,IF(AND(BJ159&gt;=50%,BJ159&lt;B$10),2,IF(BJ159&gt;=B$10,3))))</f>
        <v/>
      </c>
      <c r="BL159" s="114" t="str">
        <f aca="false">IF(B159&lt;&gt;"",IFERROR(IF((SUMIF(D$20:AI$20,"CLO10",D159:AI159)/AO$15)=0,"",(SUMIF(D$20:AI$20,"CLO10",D159:AI159)/AO$15)),""),"")</f>
        <v/>
      </c>
      <c r="BM159" s="115" t="str">
        <f aca="false">IF(BL159="","",IF(BL159&gt;=B$10,"Y","N"))</f>
        <v/>
      </c>
      <c r="BN159" s="115" t="str">
        <f aca="false">IF(BM159="","",IF(BM159&lt;50%,1,IF(AND(BM159&gt;=50%,BM159&lt;B$10),2,IF(BM159&gt;=B$10,3))))</f>
        <v/>
      </c>
    </row>
    <row r="160" customFormat="false" ht="15.75" hidden="false" customHeight="true" outlineLevel="0" collapsed="false">
      <c r="A160" s="184" t="str">
        <f aca="false">IF(A$6="LECTURE","",IF('Database (LECTURE-RES-PRAC)'!A155="","",'Database (LECTURE-RES-PRAC)'!A155))</f>
        <v/>
      </c>
      <c r="B160" s="184" t="str">
        <f aca="false">IF(B$6="LECTURE","",IF('Database (LECTURE-RES-PRAC)'!B155="","",'Database (LECTURE-RES-PRAC)'!B155))</f>
        <v/>
      </c>
      <c r="C160" s="184" t="str">
        <f aca="false">IF(C$6="LECTURE","",IF('Database (LECTURE-RES-PRAC)'!C155="","",'Database (LECTURE-RES-PRAC)'!C155))</f>
        <v/>
      </c>
      <c r="D160" s="52"/>
      <c r="E160" s="52"/>
      <c r="F160" s="52"/>
      <c r="G160" s="52"/>
      <c r="H160" s="52"/>
      <c r="I160" s="52"/>
      <c r="J160" s="52"/>
      <c r="K160" s="52"/>
      <c r="L160" s="52"/>
      <c r="M160" s="52"/>
      <c r="N160" s="181" t="str">
        <f aca="false">IF(B160&lt;&gt;"",SUM(D160:M160),"")</f>
        <v/>
      </c>
      <c r="O160" s="52"/>
      <c r="P160" s="52"/>
      <c r="Q160" s="52"/>
      <c r="R160" s="52"/>
      <c r="S160" s="52"/>
      <c r="T160" s="52"/>
      <c r="U160" s="52"/>
      <c r="V160" s="52"/>
      <c r="W160" s="52"/>
      <c r="X160" s="52"/>
      <c r="Y160" s="181" t="str">
        <f aca="false">IF(B160&lt;&gt;"",SUM(O160:X160),"")</f>
        <v/>
      </c>
      <c r="Z160" s="52"/>
      <c r="AA160" s="52"/>
      <c r="AB160" s="52"/>
      <c r="AC160" s="52"/>
      <c r="AD160" s="52"/>
      <c r="AE160" s="52"/>
      <c r="AF160" s="52"/>
      <c r="AG160" s="52"/>
      <c r="AH160" s="52"/>
      <c r="AI160" s="52"/>
      <c r="AJ160" s="182" t="str">
        <f aca="false">IF(B160&lt;&gt;"",SUM(Z160:AI160),"")</f>
        <v/>
      </c>
      <c r="AK160" s="185" t="str">
        <f aca="false">IF(B160&lt;&gt;"",IFERROR(IF((SUMIF(D$20:AI$20, "CLO1", D160:AI160)/AO$6)=0,"",(SUMIF(D$20:AI$20, "CLO1", D160:AI160)/AO$6)),""),"")</f>
        <v/>
      </c>
      <c r="AL160" s="115" t="str">
        <f aca="false">IF(AK160="","",IF(AK160&gt;=B$10,"Y","N"))</f>
        <v/>
      </c>
      <c r="AM160" s="115" t="str">
        <f aca="false">IF(AK160="","",IF(AK160&lt;50%,1,IF(AND(AK160&gt;=50%,AK160&lt;B$10),2,IF(AK160&gt;=B$10,3))))</f>
        <v/>
      </c>
      <c r="AN160" s="185" t="str">
        <f aca="false">IF(B160&lt;&gt;"",IFERROR(IF((SUMIF(D$20:AI$20, "CLO2", D160:AI160)/AO$7)=0,"",(SUMIF(D$20:AI$20, "CLO2", D160:AI160)/AO$7)),""),"")</f>
        <v/>
      </c>
      <c r="AO160" s="115" t="str">
        <f aca="false">IF(AN160="","",IF(AN160&gt;=B$10,"Y","N"))</f>
        <v/>
      </c>
      <c r="AP160" s="115" t="str">
        <f aca="false">IF(AN160="","",IF(AN160&lt;50%,1,IF(AND(AN160&gt;=50%,AN160&lt;B$10),2,IF(AN160&gt;=B$10,3))))</f>
        <v/>
      </c>
      <c r="AQ160" s="185" t="str">
        <f aca="false">IF(B160&lt;&gt;"",IFERROR(IF((SUMIF(D$20:AI$20, "CLO3", D160:AI160)/AO$8)=0,"",(SUMIF(D$20:AI$20, "CLO3", D160:AI160)/AO$8)),""),"")</f>
        <v/>
      </c>
      <c r="AR160" s="115" t="str">
        <f aca="false">IF(AQ160="","",IF(AQ160&gt;=B$10,"Y","N"))</f>
        <v/>
      </c>
      <c r="AS160" s="115" t="str">
        <f aca="false">IF(AQ160="","",IF(AQ160&lt;50%,1,IF(AND(AQ160&gt;=50%,AQ160&lt;B$10),2,IF(AQ160&gt;=B$10,3))))</f>
        <v/>
      </c>
      <c r="AT160" s="185" t="str">
        <f aca="false">IF(B160&lt;&gt;"",IFERROR(IF((SUMIF(D$20:AI$20, "CLO4", D160:AI160)/AO$9)=0,"",(SUMIF(D$20:AI$20, "CLO4", D160:AI160)/AO$9)),""),"")</f>
        <v/>
      </c>
      <c r="AU160" s="115" t="str">
        <f aca="false">IF(AT160="","",IF(AT160&gt;=B$10,"Y","N"))</f>
        <v/>
      </c>
      <c r="AV160" s="115" t="str">
        <f aca="false">IF(AT160="","",IF(AT160&lt;50%,1,IF(AND(AT160&gt;=50%,AT160&lt;B$10),2,IF(AT160&gt;=B$10,3))))</f>
        <v/>
      </c>
      <c r="AW160" s="185" t="str">
        <f aca="false">IF(B160&lt;&gt;"",IFERROR(IF((SUMIF(D$20:AI$20, "CLO5", D160:AI160)/AO$10)=0,"",(SUMIF(D$20:AI$20, "CLO5", D160:AI160)/AO$10)),""),"")</f>
        <v/>
      </c>
      <c r="AX160" s="115" t="str">
        <f aca="false">IF(AW160="","",IF(AW160&gt;=B$10,"Y","N"))</f>
        <v/>
      </c>
      <c r="AY160" s="115" t="str">
        <f aca="false">IF(AW160="","",IF(AW160&lt;50%,1,IF(AND(AW160&gt;=50%,AW160&lt;B$10),2,IF(AW160&gt;=B$10,3))))</f>
        <v/>
      </c>
      <c r="AZ160" s="114" t="str">
        <f aca="false">IF(B160&lt;&gt;"",IFERROR(IF((SUMIF(D$20:AI$20, "CLO6", D160:AI160)/AO$11)=0,"",(SUMIF(D$20:AI$20, "CLO6", D160:AI160)/AO$11)),""),"")</f>
        <v/>
      </c>
      <c r="BA160" s="115" t="str">
        <f aca="false">IF(AZ160="","",IF(AZ160&gt;=B$10,"Y","N"))</f>
        <v/>
      </c>
      <c r="BB160" s="115" t="str">
        <f aca="false">IF(BA160="","",IF(BA160&lt;50%,1,IF(AND(BA160&gt;=50%,BA160&lt;B$10),2,IF(BA160&gt;=B$10,3))))</f>
        <v/>
      </c>
      <c r="BC160" s="114" t="str">
        <f aca="false">IF(B160&lt;&gt;"",IFERROR(IF((SUMIF(D$20:AI$20, "CLO7", D160:AI160)/AO$12)=0,"",(SUMIF(D$20:AI$20, "CLO7", D160:AI160)/AO$12)),""),"")</f>
        <v/>
      </c>
      <c r="BD160" s="115" t="str">
        <f aca="false">IF(BC160="","",IF(BC160&gt;=B$10,"Y","N"))</f>
        <v/>
      </c>
      <c r="BE160" s="115" t="str">
        <f aca="false">IF(BD160="","",IF(BD160&lt;50%,1,IF(AND(BD160&gt;=50%,BD160&lt;B$10),2,IF(BD160&gt;=B$10,3))))</f>
        <v/>
      </c>
      <c r="BF160" s="114" t="str">
        <f aca="false">IF(B160&lt;&gt;"",IFERROR(IF((SUMIF(D$20:AI$20, "CLO8", D160:AI160)/AO$13)=0,"",(SUMIF(D$20:AI$20, "CLO8", D160:AI160)/AO$13)),""),"")</f>
        <v/>
      </c>
      <c r="BG160" s="115" t="str">
        <f aca="false">IF(BF160="","",IF(BF160&gt;=B$10,"Y","N"))</f>
        <v/>
      </c>
      <c r="BH160" s="115" t="str">
        <f aca="false">IF(BG160="","",IF(BG160&lt;50%,1,IF(AND(BG160&gt;=50%,BG160&lt;B$10),2,IF(BG160&gt;=B$10,3))))</f>
        <v/>
      </c>
      <c r="BI160" s="114" t="str">
        <f aca="false">IF(B160&lt;&gt;"",IFERROR(IF((SUMIF(D$20:AI$20, "CLO9", D160:AI160)/AO$14)=0,"",(SUMIF(D$20:AI$20, "CLO9", D160:AI160)/AO$14)),""),"")</f>
        <v/>
      </c>
      <c r="BJ160" s="115" t="str">
        <f aca="false">IF(BI160="","",IF(BI160&gt;=B$10,"Y","N"))</f>
        <v/>
      </c>
      <c r="BK160" s="115" t="str">
        <f aca="false">IF(BJ160="","",IF(BJ160&lt;50%,1,IF(AND(BJ160&gt;=50%,BJ160&lt;B$10),2,IF(BJ160&gt;=B$10,3))))</f>
        <v/>
      </c>
      <c r="BL160" s="114" t="str">
        <f aca="false">IF(B160&lt;&gt;"",IFERROR(IF((SUMIF(D$20:AI$20,"CLO10",D160:AI160)/AO$15)=0,"",(SUMIF(D$20:AI$20,"CLO10",D160:AI160)/AO$15)),""),"")</f>
        <v/>
      </c>
      <c r="BM160" s="115" t="str">
        <f aca="false">IF(BL160="","",IF(BL160&gt;=B$10,"Y","N"))</f>
        <v/>
      </c>
      <c r="BN160" s="115" t="str">
        <f aca="false">IF(BM160="","",IF(BM160&lt;50%,1,IF(AND(BM160&gt;=50%,BM160&lt;B$10),2,IF(BM160&gt;=B$10,3))))</f>
        <v/>
      </c>
    </row>
    <row r="161" customFormat="false" ht="15.75" hidden="false" customHeight="true" outlineLevel="0" collapsed="false">
      <c r="A161" s="184" t="str">
        <f aca="false">IF(A$6="LECTURE","",IF('Database (LECTURE-RES-PRAC)'!A156="","",'Database (LECTURE-RES-PRAC)'!A156))</f>
        <v/>
      </c>
      <c r="B161" s="184" t="str">
        <f aca="false">IF(B$6="LECTURE","",IF('Database (LECTURE-RES-PRAC)'!B156="","",'Database (LECTURE-RES-PRAC)'!B156))</f>
        <v/>
      </c>
      <c r="C161" s="184" t="str">
        <f aca="false">IF(C$6="LECTURE","",IF('Database (LECTURE-RES-PRAC)'!C156="","",'Database (LECTURE-RES-PRAC)'!C156))</f>
        <v/>
      </c>
      <c r="D161" s="52"/>
      <c r="E161" s="52"/>
      <c r="F161" s="52"/>
      <c r="G161" s="52"/>
      <c r="H161" s="52"/>
      <c r="I161" s="52"/>
      <c r="J161" s="52"/>
      <c r="K161" s="52"/>
      <c r="L161" s="52"/>
      <c r="M161" s="52"/>
      <c r="N161" s="181" t="str">
        <f aca="false">IF(B161&lt;&gt;"",SUM(D161:M161),"")</f>
        <v/>
      </c>
      <c r="O161" s="52"/>
      <c r="P161" s="52"/>
      <c r="Q161" s="52"/>
      <c r="R161" s="52"/>
      <c r="S161" s="52"/>
      <c r="T161" s="52"/>
      <c r="U161" s="52"/>
      <c r="V161" s="52"/>
      <c r="W161" s="52"/>
      <c r="X161" s="52"/>
      <c r="Y161" s="181" t="str">
        <f aca="false">IF(B161&lt;&gt;"",SUM(O161:X161),"")</f>
        <v/>
      </c>
      <c r="Z161" s="52"/>
      <c r="AA161" s="52"/>
      <c r="AB161" s="52"/>
      <c r="AC161" s="52"/>
      <c r="AD161" s="52"/>
      <c r="AE161" s="52"/>
      <c r="AF161" s="52"/>
      <c r="AG161" s="52"/>
      <c r="AH161" s="52"/>
      <c r="AI161" s="52"/>
      <c r="AJ161" s="182" t="str">
        <f aca="false">IF(B161&lt;&gt;"",SUM(Z161:AI161),"")</f>
        <v/>
      </c>
      <c r="AK161" s="185" t="str">
        <f aca="false">IF(B161&lt;&gt;"",IFERROR(IF((SUMIF(D$20:AI$20, "CLO1", D161:AI161)/AO$6)=0,"",(SUMIF(D$20:AI$20, "CLO1", D161:AI161)/AO$6)),""),"")</f>
        <v/>
      </c>
      <c r="AL161" s="115" t="str">
        <f aca="false">IF(AK161="","",IF(AK161&gt;=B$10,"Y","N"))</f>
        <v/>
      </c>
      <c r="AM161" s="115" t="str">
        <f aca="false">IF(AK161="","",IF(AK161&lt;50%,1,IF(AND(AK161&gt;=50%,AK161&lt;B$10),2,IF(AK161&gt;=B$10,3))))</f>
        <v/>
      </c>
      <c r="AN161" s="185" t="str">
        <f aca="false">IF(B161&lt;&gt;"",IFERROR(IF((SUMIF(D$20:AI$20, "CLO2", D161:AI161)/AO$7)=0,"",(SUMIF(D$20:AI$20, "CLO2", D161:AI161)/AO$7)),""),"")</f>
        <v/>
      </c>
      <c r="AO161" s="115" t="str">
        <f aca="false">IF(AN161="","",IF(AN161&gt;=B$10,"Y","N"))</f>
        <v/>
      </c>
      <c r="AP161" s="115" t="str">
        <f aca="false">IF(AN161="","",IF(AN161&lt;50%,1,IF(AND(AN161&gt;=50%,AN161&lt;B$10),2,IF(AN161&gt;=B$10,3))))</f>
        <v/>
      </c>
      <c r="AQ161" s="185" t="str">
        <f aca="false">IF(B161&lt;&gt;"",IFERROR(IF((SUMIF(D$20:AI$20, "CLO3", D161:AI161)/AO$8)=0,"",(SUMIF(D$20:AI$20, "CLO3", D161:AI161)/AO$8)),""),"")</f>
        <v/>
      </c>
      <c r="AR161" s="115" t="str">
        <f aca="false">IF(AQ161="","",IF(AQ161&gt;=B$10,"Y","N"))</f>
        <v/>
      </c>
      <c r="AS161" s="115" t="str">
        <f aca="false">IF(AQ161="","",IF(AQ161&lt;50%,1,IF(AND(AQ161&gt;=50%,AQ161&lt;B$10),2,IF(AQ161&gt;=B$10,3))))</f>
        <v/>
      </c>
      <c r="AT161" s="185" t="str">
        <f aca="false">IF(B161&lt;&gt;"",IFERROR(IF((SUMIF(D$20:AI$20, "CLO4", D161:AI161)/AO$9)=0,"",(SUMIF(D$20:AI$20, "CLO4", D161:AI161)/AO$9)),""),"")</f>
        <v/>
      </c>
      <c r="AU161" s="115" t="str">
        <f aca="false">IF(AT161="","",IF(AT161&gt;=B$10,"Y","N"))</f>
        <v/>
      </c>
      <c r="AV161" s="115" t="str">
        <f aca="false">IF(AT161="","",IF(AT161&lt;50%,1,IF(AND(AT161&gt;=50%,AT161&lt;B$10),2,IF(AT161&gt;=B$10,3))))</f>
        <v/>
      </c>
      <c r="AW161" s="185" t="str">
        <f aca="false">IF(B161&lt;&gt;"",IFERROR(IF((SUMIF(D$20:AI$20, "CLO5", D161:AI161)/AO$10)=0,"",(SUMIF(D$20:AI$20, "CLO5", D161:AI161)/AO$10)),""),"")</f>
        <v/>
      </c>
      <c r="AX161" s="115" t="str">
        <f aca="false">IF(AW161="","",IF(AW161&gt;=B$10,"Y","N"))</f>
        <v/>
      </c>
      <c r="AY161" s="115" t="str">
        <f aca="false">IF(AW161="","",IF(AW161&lt;50%,1,IF(AND(AW161&gt;=50%,AW161&lt;B$10),2,IF(AW161&gt;=B$10,3))))</f>
        <v/>
      </c>
      <c r="AZ161" s="114" t="str">
        <f aca="false">IF(B161&lt;&gt;"",IFERROR(IF((SUMIF(D$20:AI$20, "CLO6", D161:AI161)/AO$11)=0,"",(SUMIF(D$20:AI$20, "CLO6", D161:AI161)/AO$11)),""),"")</f>
        <v/>
      </c>
      <c r="BA161" s="115" t="str">
        <f aca="false">IF(AZ161="","",IF(AZ161&gt;=B$10,"Y","N"))</f>
        <v/>
      </c>
      <c r="BB161" s="115" t="str">
        <f aca="false">IF(BA161="","",IF(BA161&lt;50%,1,IF(AND(BA161&gt;=50%,BA161&lt;B$10),2,IF(BA161&gt;=B$10,3))))</f>
        <v/>
      </c>
      <c r="BC161" s="114" t="str">
        <f aca="false">IF(B161&lt;&gt;"",IFERROR(IF((SUMIF(D$20:AI$20, "CLO7", D161:AI161)/AO$12)=0,"",(SUMIF(D$20:AI$20, "CLO7", D161:AI161)/AO$12)),""),"")</f>
        <v/>
      </c>
      <c r="BD161" s="115" t="str">
        <f aca="false">IF(BC161="","",IF(BC161&gt;=B$10,"Y","N"))</f>
        <v/>
      </c>
      <c r="BE161" s="115" t="str">
        <f aca="false">IF(BD161="","",IF(BD161&lt;50%,1,IF(AND(BD161&gt;=50%,BD161&lt;B$10),2,IF(BD161&gt;=B$10,3))))</f>
        <v/>
      </c>
      <c r="BF161" s="114" t="str">
        <f aca="false">IF(B161&lt;&gt;"",IFERROR(IF((SUMIF(D$20:AI$20, "CLO8", D161:AI161)/AO$13)=0,"",(SUMIF(D$20:AI$20, "CLO8", D161:AI161)/AO$13)),""),"")</f>
        <v/>
      </c>
      <c r="BG161" s="115" t="str">
        <f aca="false">IF(BF161="","",IF(BF161&gt;=B$10,"Y","N"))</f>
        <v/>
      </c>
      <c r="BH161" s="115" t="str">
        <f aca="false">IF(BG161="","",IF(BG161&lt;50%,1,IF(AND(BG161&gt;=50%,BG161&lt;B$10),2,IF(BG161&gt;=B$10,3))))</f>
        <v/>
      </c>
      <c r="BI161" s="114" t="str">
        <f aca="false">IF(B161&lt;&gt;"",IFERROR(IF((SUMIF(D$20:AI$20, "CLO9", D161:AI161)/AO$14)=0,"",(SUMIF(D$20:AI$20, "CLO9", D161:AI161)/AO$14)),""),"")</f>
        <v/>
      </c>
      <c r="BJ161" s="115" t="str">
        <f aca="false">IF(BI161="","",IF(BI161&gt;=B$10,"Y","N"))</f>
        <v/>
      </c>
      <c r="BK161" s="115" t="str">
        <f aca="false">IF(BJ161="","",IF(BJ161&lt;50%,1,IF(AND(BJ161&gt;=50%,BJ161&lt;B$10),2,IF(BJ161&gt;=B$10,3))))</f>
        <v/>
      </c>
      <c r="BL161" s="114" t="str">
        <f aca="false">IF(B161&lt;&gt;"",IFERROR(IF((SUMIF(D$20:AI$20,"CLO10",D161:AI161)/AO$15)=0,"",(SUMIF(D$20:AI$20,"CLO10",D161:AI161)/AO$15)),""),"")</f>
        <v/>
      </c>
      <c r="BM161" s="115" t="str">
        <f aca="false">IF(BL161="","",IF(BL161&gt;=B$10,"Y","N"))</f>
        <v/>
      </c>
      <c r="BN161" s="115" t="str">
        <f aca="false">IF(BM161="","",IF(BM161&lt;50%,1,IF(AND(BM161&gt;=50%,BM161&lt;B$10),2,IF(BM161&gt;=B$10,3))))</f>
        <v/>
      </c>
    </row>
    <row r="162" customFormat="false" ht="15.75" hidden="false" customHeight="true" outlineLevel="0" collapsed="false">
      <c r="A162" s="184" t="str">
        <f aca="false">IF(A$6="LECTURE","",IF('Database (LECTURE-RES-PRAC)'!A157="","",'Database (LECTURE-RES-PRAC)'!A157))</f>
        <v/>
      </c>
      <c r="B162" s="184" t="str">
        <f aca="false">IF(B$6="LECTURE","",IF('Database (LECTURE-RES-PRAC)'!B157="","",'Database (LECTURE-RES-PRAC)'!B157))</f>
        <v/>
      </c>
      <c r="C162" s="184" t="str">
        <f aca="false">IF(C$6="LECTURE","",IF('Database (LECTURE-RES-PRAC)'!C157="","",'Database (LECTURE-RES-PRAC)'!C157))</f>
        <v/>
      </c>
      <c r="D162" s="52"/>
      <c r="E162" s="52"/>
      <c r="F162" s="52"/>
      <c r="G162" s="52"/>
      <c r="H162" s="52"/>
      <c r="I162" s="52"/>
      <c r="J162" s="52"/>
      <c r="K162" s="52"/>
      <c r="L162" s="52"/>
      <c r="M162" s="52"/>
      <c r="N162" s="181" t="str">
        <f aca="false">IF(B162&lt;&gt;"",SUM(D162:M162),"")</f>
        <v/>
      </c>
      <c r="O162" s="52"/>
      <c r="P162" s="52"/>
      <c r="Q162" s="52"/>
      <c r="R162" s="52"/>
      <c r="S162" s="52"/>
      <c r="T162" s="52"/>
      <c r="U162" s="52"/>
      <c r="V162" s="52"/>
      <c r="W162" s="52"/>
      <c r="X162" s="52"/>
      <c r="Y162" s="181" t="str">
        <f aca="false">IF(B162&lt;&gt;"",SUM(O162:X162),"")</f>
        <v/>
      </c>
      <c r="Z162" s="52"/>
      <c r="AA162" s="52"/>
      <c r="AB162" s="52"/>
      <c r="AC162" s="52"/>
      <c r="AD162" s="52"/>
      <c r="AE162" s="52"/>
      <c r="AF162" s="52"/>
      <c r="AG162" s="52"/>
      <c r="AH162" s="52"/>
      <c r="AI162" s="52"/>
      <c r="AJ162" s="182" t="str">
        <f aca="false">IF(B162&lt;&gt;"",SUM(Z162:AI162),"")</f>
        <v/>
      </c>
      <c r="AK162" s="185" t="str">
        <f aca="false">IF(B162&lt;&gt;"",IFERROR(IF((SUMIF(D$20:AI$20, "CLO1", D162:AI162)/AO$6)=0,"",(SUMIF(D$20:AI$20, "CLO1", D162:AI162)/AO$6)),""),"")</f>
        <v/>
      </c>
      <c r="AL162" s="115" t="str">
        <f aca="false">IF(AK162="","",IF(AK162&gt;=B$10,"Y","N"))</f>
        <v/>
      </c>
      <c r="AM162" s="115" t="str">
        <f aca="false">IF(AK162="","",IF(AK162&lt;50%,1,IF(AND(AK162&gt;=50%,AK162&lt;B$10),2,IF(AK162&gt;=B$10,3))))</f>
        <v/>
      </c>
      <c r="AN162" s="185" t="str">
        <f aca="false">IF(B162&lt;&gt;"",IFERROR(IF((SUMIF(D$20:AI$20, "CLO2", D162:AI162)/AO$7)=0,"",(SUMIF(D$20:AI$20, "CLO2", D162:AI162)/AO$7)),""),"")</f>
        <v/>
      </c>
      <c r="AO162" s="115" t="str">
        <f aca="false">IF(AN162="","",IF(AN162&gt;=B$10,"Y","N"))</f>
        <v/>
      </c>
      <c r="AP162" s="115" t="str">
        <f aca="false">IF(AN162="","",IF(AN162&lt;50%,1,IF(AND(AN162&gt;=50%,AN162&lt;B$10),2,IF(AN162&gt;=B$10,3))))</f>
        <v/>
      </c>
      <c r="AQ162" s="185" t="str">
        <f aca="false">IF(B162&lt;&gt;"",IFERROR(IF((SUMIF(D$20:AI$20, "CLO3", D162:AI162)/AO$8)=0,"",(SUMIF(D$20:AI$20, "CLO3", D162:AI162)/AO$8)),""),"")</f>
        <v/>
      </c>
      <c r="AR162" s="115" t="str">
        <f aca="false">IF(AQ162="","",IF(AQ162&gt;=B$10,"Y","N"))</f>
        <v/>
      </c>
      <c r="AS162" s="115" t="str">
        <f aca="false">IF(AQ162="","",IF(AQ162&lt;50%,1,IF(AND(AQ162&gt;=50%,AQ162&lt;B$10),2,IF(AQ162&gt;=B$10,3))))</f>
        <v/>
      </c>
      <c r="AT162" s="185" t="str">
        <f aca="false">IF(B162&lt;&gt;"",IFERROR(IF((SUMIF(D$20:AI$20, "CLO4", D162:AI162)/AO$9)=0,"",(SUMIF(D$20:AI$20, "CLO4", D162:AI162)/AO$9)),""),"")</f>
        <v/>
      </c>
      <c r="AU162" s="115" t="str">
        <f aca="false">IF(AT162="","",IF(AT162&gt;=B$10,"Y","N"))</f>
        <v/>
      </c>
      <c r="AV162" s="115" t="str">
        <f aca="false">IF(AT162="","",IF(AT162&lt;50%,1,IF(AND(AT162&gt;=50%,AT162&lt;B$10),2,IF(AT162&gt;=B$10,3))))</f>
        <v/>
      </c>
      <c r="AW162" s="185" t="str">
        <f aca="false">IF(B162&lt;&gt;"",IFERROR(IF((SUMIF(D$20:AI$20, "CLO5", D162:AI162)/AO$10)=0,"",(SUMIF(D$20:AI$20, "CLO5", D162:AI162)/AO$10)),""),"")</f>
        <v/>
      </c>
      <c r="AX162" s="115" t="str">
        <f aca="false">IF(AW162="","",IF(AW162&gt;=B$10,"Y","N"))</f>
        <v/>
      </c>
      <c r="AY162" s="115" t="str">
        <f aca="false">IF(AW162="","",IF(AW162&lt;50%,1,IF(AND(AW162&gt;=50%,AW162&lt;B$10),2,IF(AW162&gt;=B$10,3))))</f>
        <v/>
      </c>
      <c r="AZ162" s="114" t="str">
        <f aca="false">IF(B162&lt;&gt;"",IFERROR(IF((SUMIF(D$20:AI$20, "CLO6", D162:AI162)/AO$11)=0,"",(SUMIF(D$20:AI$20, "CLO6", D162:AI162)/AO$11)),""),"")</f>
        <v/>
      </c>
      <c r="BA162" s="115" t="str">
        <f aca="false">IF(AZ162="","",IF(AZ162&gt;=B$10,"Y","N"))</f>
        <v/>
      </c>
      <c r="BB162" s="115" t="str">
        <f aca="false">IF(BA162="","",IF(BA162&lt;50%,1,IF(AND(BA162&gt;=50%,BA162&lt;B$10),2,IF(BA162&gt;=B$10,3))))</f>
        <v/>
      </c>
      <c r="BC162" s="114" t="str">
        <f aca="false">IF(B162&lt;&gt;"",IFERROR(IF((SUMIF(D$20:AI$20, "CLO7", D162:AI162)/AO$12)=0,"",(SUMIF(D$20:AI$20, "CLO7", D162:AI162)/AO$12)),""),"")</f>
        <v/>
      </c>
      <c r="BD162" s="115" t="str">
        <f aca="false">IF(BC162="","",IF(BC162&gt;=B$10,"Y","N"))</f>
        <v/>
      </c>
      <c r="BE162" s="115" t="str">
        <f aca="false">IF(BD162="","",IF(BD162&lt;50%,1,IF(AND(BD162&gt;=50%,BD162&lt;B$10),2,IF(BD162&gt;=B$10,3))))</f>
        <v/>
      </c>
      <c r="BF162" s="114" t="str">
        <f aca="false">IF(B162&lt;&gt;"",IFERROR(IF((SUMIF(D$20:AI$20, "CLO8", D162:AI162)/AO$13)=0,"",(SUMIF(D$20:AI$20, "CLO8", D162:AI162)/AO$13)),""),"")</f>
        <v/>
      </c>
      <c r="BG162" s="115" t="str">
        <f aca="false">IF(BF162="","",IF(BF162&gt;=B$10,"Y","N"))</f>
        <v/>
      </c>
      <c r="BH162" s="115" t="str">
        <f aca="false">IF(BG162="","",IF(BG162&lt;50%,1,IF(AND(BG162&gt;=50%,BG162&lt;B$10),2,IF(BG162&gt;=B$10,3))))</f>
        <v/>
      </c>
      <c r="BI162" s="114" t="str">
        <f aca="false">IF(B162&lt;&gt;"",IFERROR(IF((SUMIF(D$20:AI$20, "CLO9", D162:AI162)/AO$14)=0,"",(SUMIF(D$20:AI$20, "CLO9", D162:AI162)/AO$14)),""),"")</f>
        <v/>
      </c>
      <c r="BJ162" s="115" t="str">
        <f aca="false">IF(BI162="","",IF(BI162&gt;=B$10,"Y","N"))</f>
        <v/>
      </c>
      <c r="BK162" s="115" t="str">
        <f aca="false">IF(BJ162="","",IF(BJ162&lt;50%,1,IF(AND(BJ162&gt;=50%,BJ162&lt;B$10),2,IF(BJ162&gt;=B$10,3))))</f>
        <v/>
      </c>
      <c r="BL162" s="114" t="str">
        <f aca="false">IF(B162&lt;&gt;"",IFERROR(IF((SUMIF(D$20:AI$20,"CLO10",D162:AI162)/AO$15)=0,"",(SUMIF(D$20:AI$20,"CLO10",D162:AI162)/AO$15)),""),"")</f>
        <v/>
      </c>
      <c r="BM162" s="115" t="str">
        <f aca="false">IF(BL162="","",IF(BL162&gt;=B$10,"Y","N"))</f>
        <v/>
      </c>
      <c r="BN162" s="115" t="str">
        <f aca="false">IF(BM162="","",IF(BM162&lt;50%,1,IF(AND(BM162&gt;=50%,BM162&lt;B$10),2,IF(BM162&gt;=B$10,3))))</f>
        <v/>
      </c>
    </row>
    <row r="163" customFormat="false" ht="15.75" hidden="false" customHeight="true" outlineLevel="0" collapsed="false">
      <c r="A163" s="184" t="str">
        <f aca="false">IF(A$6="LECTURE","",IF('Database (LECTURE-RES-PRAC)'!A158="","",'Database (LECTURE-RES-PRAC)'!A158))</f>
        <v/>
      </c>
      <c r="B163" s="184" t="str">
        <f aca="false">IF(B$6="LECTURE","",IF('Database (LECTURE-RES-PRAC)'!B158="","",'Database (LECTURE-RES-PRAC)'!B158))</f>
        <v/>
      </c>
      <c r="C163" s="184" t="str">
        <f aca="false">IF(C$6="LECTURE","",IF('Database (LECTURE-RES-PRAC)'!C158="","",'Database (LECTURE-RES-PRAC)'!C158))</f>
        <v/>
      </c>
      <c r="D163" s="52"/>
      <c r="E163" s="52"/>
      <c r="F163" s="52"/>
      <c r="G163" s="52"/>
      <c r="H163" s="52"/>
      <c r="I163" s="52"/>
      <c r="J163" s="52"/>
      <c r="K163" s="52"/>
      <c r="L163" s="52"/>
      <c r="M163" s="52"/>
      <c r="N163" s="181" t="str">
        <f aca="false">IF(B163&lt;&gt;"",SUM(D163:M163),"")</f>
        <v/>
      </c>
      <c r="O163" s="52"/>
      <c r="P163" s="52"/>
      <c r="Q163" s="52"/>
      <c r="R163" s="52"/>
      <c r="S163" s="52"/>
      <c r="T163" s="52"/>
      <c r="U163" s="52"/>
      <c r="V163" s="52"/>
      <c r="W163" s="52"/>
      <c r="X163" s="52"/>
      <c r="Y163" s="181" t="str">
        <f aca="false">IF(B163&lt;&gt;"",SUM(O163:X163),"")</f>
        <v/>
      </c>
      <c r="Z163" s="52"/>
      <c r="AA163" s="52"/>
      <c r="AB163" s="52"/>
      <c r="AC163" s="52"/>
      <c r="AD163" s="52"/>
      <c r="AE163" s="52"/>
      <c r="AF163" s="52"/>
      <c r="AG163" s="52"/>
      <c r="AH163" s="52"/>
      <c r="AI163" s="52"/>
      <c r="AJ163" s="182" t="str">
        <f aca="false">IF(B163&lt;&gt;"",SUM(Z163:AI163),"")</f>
        <v/>
      </c>
      <c r="AK163" s="185" t="str">
        <f aca="false">IF(B163&lt;&gt;"",IFERROR(IF((SUMIF(D$20:AI$20, "CLO1", D163:AI163)/AO$6)=0,"",(SUMIF(D$20:AI$20, "CLO1", D163:AI163)/AO$6)),""),"")</f>
        <v/>
      </c>
      <c r="AL163" s="115" t="str">
        <f aca="false">IF(AK163="","",IF(AK163&gt;=B$10,"Y","N"))</f>
        <v/>
      </c>
      <c r="AM163" s="115" t="str">
        <f aca="false">IF(AK163="","",IF(AK163&lt;50%,1,IF(AND(AK163&gt;=50%,AK163&lt;B$10),2,IF(AK163&gt;=B$10,3))))</f>
        <v/>
      </c>
      <c r="AN163" s="185" t="str">
        <f aca="false">IF(B163&lt;&gt;"",IFERROR(IF((SUMIF(D$20:AI$20, "CLO2", D163:AI163)/AO$7)=0,"",(SUMIF(D$20:AI$20, "CLO2", D163:AI163)/AO$7)),""),"")</f>
        <v/>
      </c>
      <c r="AO163" s="115" t="str">
        <f aca="false">IF(AN163="","",IF(AN163&gt;=B$10,"Y","N"))</f>
        <v/>
      </c>
      <c r="AP163" s="115" t="str">
        <f aca="false">IF(AN163="","",IF(AN163&lt;50%,1,IF(AND(AN163&gt;=50%,AN163&lt;B$10),2,IF(AN163&gt;=B$10,3))))</f>
        <v/>
      </c>
      <c r="AQ163" s="185" t="str">
        <f aca="false">IF(B163&lt;&gt;"",IFERROR(IF((SUMIF(D$20:AI$20, "CLO3", D163:AI163)/AO$8)=0,"",(SUMIF(D$20:AI$20, "CLO3", D163:AI163)/AO$8)),""),"")</f>
        <v/>
      </c>
      <c r="AR163" s="115" t="str">
        <f aca="false">IF(AQ163="","",IF(AQ163&gt;=B$10,"Y","N"))</f>
        <v/>
      </c>
      <c r="AS163" s="115" t="str">
        <f aca="false">IF(AQ163="","",IF(AQ163&lt;50%,1,IF(AND(AQ163&gt;=50%,AQ163&lt;B$10),2,IF(AQ163&gt;=B$10,3))))</f>
        <v/>
      </c>
      <c r="AT163" s="185" t="str">
        <f aca="false">IF(B163&lt;&gt;"",IFERROR(IF((SUMIF(D$20:AI$20, "CLO4", D163:AI163)/AO$9)=0,"",(SUMIF(D$20:AI$20, "CLO4", D163:AI163)/AO$9)),""),"")</f>
        <v/>
      </c>
      <c r="AU163" s="115" t="str">
        <f aca="false">IF(AT163="","",IF(AT163&gt;=B$10,"Y","N"))</f>
        <v/>
      </c>
      <c r="AV163" s="115" t="str">
        <f aca="false">IF(AT163="","",IF(AT163&lt;50%,1,IF(AND(AT163&gt;=50%,AT163&lt;B$10),2,IF(AT163&gt;=B$10,3))))</f>
        <v/>
      </c>
      <c r="AW163" s="185" t="str">
        <f aca="false">IF(B163&lt;&gt;"",IFERROR(IF((SUMIF(D$20:AI$20, "CLO5", D163:AI163)/AO$10)=0,"",(SUMIF(D$20:AI$20, "CLO5", D163:AI163)/AO$10)),""),"")</f>
        <v/>
      </c>
      <c r="AX163" s="115" t="str">
        <f aca="false">IF(AW163="","",IF(AW163&gt;=B$10,"Y","N"))</f>
        <v/>
      </c>
      <c r="AY163" s="115" t="str">
        <f aca="false">IF(AW163="","",IF(AW163&lt;50%,1,IF(AND(AW163&gt;=50%,AW163&lt;B$10),2,IF(AW163&gt;=B$10,3))))</f>
        <v/>
      </c>
      <c r="AZ163" s="114" t="str">
        <f aca="false">IF(B163&lt;&gt;"",IFERROR(IF((SUMIF(D$20:AI$20, "CLO6", D163:AI163)/AO$11)=0,"",(SUMIF(D$20:AI$20, "CLO6", D163:AI163)/AO$11)),""),"")</f>
        <v/>
      </c>
      <c r="BA163" s="115" t="str">
        <f aca="false">IF(AZ163="","",IF(AZ163&gt;=B$10,"Y","N"))</f>
        <v/>
      </c>
      <c r="BB163" s="115" t="str">
        <f aca="false">IF(BA163="","",IF(BA163&lt;50%,1,IF(AND(BA163&gt;=50%,BA163&lt;B$10),2,IF(BA163&gt;=B$10,3))))</f>
        <v/>
      </c>
      <c r="BC163" s="114" t="str">
        <f aca="false">IF(B163&lt;&gt;"",IFERROR(IF((SUMIF(D$20:AI$20, "CLO7", D163:AI163)/AO$12)=0,"",(SUMIF(D$20:AI$20, "CLO7", D163:AI163)/AO$12)),""),"")</f>
        <v/>
      </c>
      <c r="BD163" s="115" t="str">
        <f aca="false">IF(BC163="","",IF(BC163&gt;=B$10,"Y","N"))</f>
        <v/>
      </c>
      <c r="BE163" s="115" t="str">
        <f aca="false">IF(BD163="","",IF(BD163&lt;50%,1,IF(AND(BD163&gt;=50%,BD163&lt;B$10),2,IF(BD163&gt;=B$10,3))))</f>
        <v/>
      </c>
      <c r="BF163" s="114" t="str">
        <f aca="false">IF(B163&lt;&gt;"",IFERROR(IF((SUMIF(D$20:AI$20, "CLO8", D163:AI163)/AO$13)=0,"",(SUMIF(D$20:AI$20, "CLO8", D163:AI163)/AO$13)),""),"")</f>
        <v/>
      </c>
      <c r="BG163" s="115" t="str">
        <f aca="false">IF(BF163="","",IF(BF163&gt;=B$10,"Y","N"))</f>
        <v/>
      </c>
      <c r="BH163" s="115" t="str">
        <f aca="false">IF(BG163="","",IF(BG163&lt;50%,1,IF(AND(BG163&gt;=50%,BG163&lt;B$10),2,IF(BG163&gt;=B$10,3))))</f>
        <v/>
      </c>
      <c r="BI163" s="114" t="str">
        <f aca="false">IF(B163&lt;&gt;"",IFERROR(IF((SUMIF(D$20:AI$20, "CLO9", D163:AI163)/AO$14)=0,"",(SUMIF(D$20:AI$20, "CLO9", D163:AI163)/AO$14)),""),"")</f>
        <v/>
      </c>
      <c r="BJ163" s="115" t="str">
        <f aca="false">IF(BI163="","",IF(BI163&gt;=B$10,"Y","N"))</f>
        <v/>
      </c>
      <c r="BK163" s="115" t="str">
        <f aca="false">IF(BJ163="","",IF(BJ163&lt;50%,1,IF(AND(BJ163&gt;=50%,BJ163&lt;B$10),2,IF(BJ163&gt;=B$10,3))))</f>
        <v/>
      </c>
      <c r="BL163" s="114" t="str">
        <f aca="false">IF(B163&lt;&gt;"",IFERROR(IF((SUMIF(D$20:AI$20,"CLO10",D163:AI163)/AO$15)=0,"",(SUMIF(D$20:AI$20,"CLO10",D163:AI163)/AO$15)),""),"")</f>
        <v/>
      </c>
      <c r="BM163" s="115" t="str">
        <f aca="false">IF(BL163="","",IF(BL163&gt;=B$10,"Y","N"))</f>
        <v/>
      </c>
      <c r="BN163" s="115" t="str">
        <f aca="false">IF(BM163="","",IF(BM163&lt;50%,1,IF(AND(BM163&gt;=50%,BM163&lt;B$10),2,IF(BM163&gt;=B$10,3))))</f>
        <v/>
      </c>
    </row>
    <row r="164" customFormat="false" ht="15.75" hidden="false" customHeight="true" outlineLevel="0" collapsed="false">
      <c r="A164" s="184" t="str">
        <f aca="false">IF(A$6="LECTURE","",IF('Database (LECTURE-RES-PRAC)'!A159="","",'Database (LECTURE-RES-PRAC)'!A159))</f>
        <v/>
      </c>
      <c r="B164" s="184" t="str">
        <f aca="false">IF(B$6="LECTURE","",IF('Database (LECTURE-RES-PRAC)'!B159="","",'Database (LECTURE-RES-PRAC)'!B159))</f>
        <v/>
      </c>
      <c r="C164" s="184" t="str">
        <f aca="false">IF(C$6="LECTURE","",IF('Database (LECTURE-RES-PRAC)'!C159="","",'Database (LECTURE-RES-PRAC)'!C159))</f>
        <v/>
      </c>
      <c r="D164" s="52"/>
      <c r="E164" s="52"/>
      <c r="F164" s="52"/>
      <c r="G164" s="52"/>
      <c r="H164" s="52"/>
      <c r="I164" s="52"/>
      <c r="J164" s="52"/>
      <c r="K164" s="52"/>
      <c r="L164" s="52"/>
      <c r="M164" s="52"/>
      <c r="N164" s="181" t="str">
        <f aca="false">IF(B164&lt;&gt;"",SUM(D164:M164),"")</f>
        <v/>
      </c>
      <c r="O164" s="52"/>
      <c r="P164" s="52"/>
      <c r="Q164" s="52"/>
      <c r="R164" s="52"/>
      <c r="S164" s="52"/>
      <c r="T164" s="52"/>
      <c r="U164" s="52"/>
      <c r="V164" s="52"/>
      <c r="W164" s="52"/>
      <c r="X164" s="52"/>
      <c r="Y164" s="181" t="str">
        <f aca="false">IF(B164&lt;&gt;"",SUM(O164:X164),"")</f>
        <v/>
      </c>
      <c r="Z164" s="52"/>
      <c r="AA164" s="52"/>
      <c r="AB164" s="52"/>
      <c r="AC164" s="52"/>
      <c r="AD164" s="52"/>
      <c r="AE164" s="52"/>
      <c r="AF164" s="52"/>
      <c r="AG164" s="52"/>
      <c r="AH164" s="52"/>
      <c r="AI164" s="52"/>
      <c r="AJ164" s="182" t="str">
        <f aca="false">IF(B164&lt;&gt;"",SUM(Z164:AI164),"")</f>
        <v/>
      </c>
      <c r="AK164" s="185" t="str">
        <f aca="false">IF(B164&lt;&gt;"",IFERROR(IF((SUMIF(D$20:AI$20, "CLO1", D164:AI164)/AO$6)=0,"",(SUMIF(D$20:AI$20, "CLO1", D164:AI164)/AO$6)),""),"")</f>
        <v/>
      </c>
      <c r="AL164" s="115" t="str">
        <f aca="false">IF(AK164="","",IF(AK164&gt;=B$10,"Y","N"))</f>
        <v/>
      </c>
      <c r="AM164" s="115" t="str">
        <f aca="false">IF(AK164="","",IF(AK164&lt;50%,1,IF(AND(AK164&gt;=50%,AK164&lt;B$10),2,IF(AK164&gt;=B$10,3))))</f>
        <v/>
      </c>
      <c r="AN164" s="185" t="str">
        <f aca="false">IF(B164&lt;&gt;"",IFERROR(IF((SUMIF(D$20:AI$20, "CLO2", D164:AI164)/AO$7)=0,"",(SUMIF(D$20:AI$20, "CLO2", D164:AI164)/AO$7)),""),"")</f>
        <v/>
      </c>
      <c r="AO164" s="115" t="str">
        <f aca="false">IF(AN164="","",IF(AN164&gt;=B$10,"Y","N"))</f>
        <v/>
      </c>
      <c r="AP164" s="115" t="str">
        <f aca="false">IF(AN164="","",IF(AN164&lt;50%,1,IF(AND(AN164&gt;=50%,AN164&lt;B$10),2,IF(AN164&gt;=B$10,3))))</f>
        <v/>
      </c>
      <c r="AQ164" s="185" t="str">
        <f aca="false">IF(B164&lt;&gt;"",IFERROR(IF((SUMIF(D$20:AI$20, "CLO3", D164:AI164)/AO$8)=0,"",(SUMIF(D$20:AI$20, "CLO3", D164:AI164)/AO$8)),""),"")</f>
        <v/>
      </c>
      <c r="AR164" s="115" t="str">
        <f aca="false">IF(AQ164="","",IF(AQ164&gt;=B$10,"Y","N"))</f>
        <v/>
      </c>
      <c r="AS164" s="115" t="str">
        <f aca="false">IF(AQ164="","",IF(AQ164&lt;50%,1,IF(AND(AQ164&gt;=50%,AQ164&lt;B$10),2,IF(AQ164&gt;=B$10,3))))</f>
        <v/>
      </c>
      <c r="AT164" s="185" t="str">
        <f aca="false">IF(B164&lt;&gt;"",IFERROR(IF((SUMIF(D$20:AI$20, "CLO4", D164:AI164)/AO$9)=0,"",(SUMIF(D$20:AI$20, "CLO4", D164:AI164)/AO$9)),""),"")</f>
        <v/>
      </c>
      <c r="AU164" s="115" t="str">
        <f aca="false">IF(AT164="","",IF(AT164&gt;=B$10,"Y","N"))</f>
        <v/>
      </c>
      <c r="AV164" s="115" t="str">
        <f aca="false">IF(AT164="","",IF(AT164&lt;50%,1,IF(AND(AT164&gt;=50%,AT164&lt;B$10),2,IF(AT164&gt;=B$10,3))))</f>
        <v/>
      </c>
      <c r="AW164" s="185" t="str">
        <f aca="false">IF(B164&lt;&gt;"",IFERROR(IF((SUMIF(D$20:AI$20, "CLO5", D164:AI164)/AO$10)=0,"",(SUMIF(D$20:AI$20, "CLO5", D164:AI164)/AO$10)),""),"")</f>
        <v/>
      </c>
      <c r="AX164" s="115" t="str">
        <f aca="false">IF(AW164="","",IF(AW164&gt;=B$10,"Y","N"))</f>
        <v/>
      </c>
      <c r="AY164" s="115" t="str">
        <f aca="false">IF(AW164="","",IF(AW164&lt;50%,1,IF(AND(AW164&gt;=50%,AW164&lt;B$10),2,IF(AW164&gt;=B$10,3))))</f>
        <v/>
      </c>
      <c r="AZ164" s="114" t="str">
        <f aca="false">IF(B164&lt;&gt;"",IFERROR(IF((SUMIF(D$20:AI$20, "CLO6", D164:AI164)/AO$11)=0,"",(SUMIF(D$20:AI$20, "CLO6", D164:AI164)/AO$11)),""),"")</f>
        <v/>
      </c>
      <c r="BA164" s="115" t="str">
        <f aca="false">IF(AZ164="","",IF(AZ164&gt;=B$10,"Y","N"))</f>
        <v/>
      </c>
      <c r="BB164" s="115" t="str">
        <f aca="false">IF(BA164="","",IF(BA164&lt;50%,1,IF(AND(BA164&gt;=50%,BA164&lt;B$10),2,IF(BA164&gt;=B$10,3))))</f>
        <v/>
      </c>
      <c r="BC164" s="114" t="str">
        <f aca="false">IF(B164&lt;&gt;"",IFERROR(IF((SUMIF(D$20:AI$20, "CLO7", D164:AI164)/AO$12)=0,"",(SUMIF(D$20:AI$20, "CLO7", D164:AI164)/AO$12)),""),"")</f>
        <v/>
      </c>
      <c r="BD164" s="115" t="str">
        <f aca="false">IF(BC164="","",IF(BC164&gt;=B$10,"Y","N"))</f>
        <v/>
      </c>
      <c r="BE164" s="115" t="str">
        <f aca="false">IF(BD164="","",IF(BD164&lt;50%,1,IF(AND(BD164&gt;=50%,BD164&lt;B$10),2,IF(BD164&gt;=B$10,3))))</f>
        <v/>
      </c>
      <c r="BF164" s="114" t="str">
        <f aca="false">IF(B164&lt;&gt;"",IFERROR(IF((SUMIF(D$20:AI$20, "CLO8", D164:AI164)/AO$13)=0,"",(SUMIF(D$20:AI$20, "CLO8", D164:AI164)/AO$13)),""),"")</f>
        <v/>
      </c>
      <c r="BG164" s="115" t="str">
        <f aca="false">IF(BF164="","",IF(BF164&gt;=B$10,"Y","N"))</f>
        <v/>
      </c>
      <c r="BH164" s="115" t="str">
        <f aca="false">IF(BG164="","",IF(BG164&lt;50%,1,IF(AND(BG164&gt;=50%,BG164&lt;B$10),2,IF(BG164&gt;=B$10,3))))</f>
        <v/>
      </c>
      <c r="BI164" s="114" t="str">
        <f aca="false">IF(B164&lt;&gt;"",IFERROR(IF((SUMIF(D$20:AI$20, "CLO9", D164:AI164)/AO$14)=0,"",(SUMIF(D$20:AI$20, "CLO9", D164:AI164)/AO$14)),""),"")</f>
        <v/>
      </c>
      <c r="BJ164" s="115" t="str">
        <f aca="false">IF(BI164="","",IF(BI164&gt;=B$10,"Y","N"))</f>
        <v/>
      </c>
      <c r="BK164" s="115" t="str">
        <f aca="false">IF(BJ164="","",IF(BJ164&lt;50%,1,IF(AND(BJ164&gt;=50%,BJ164&lt;B$10),2,IF(BJ164&gt;=B$10,3))))</f>
        <v/>
      </c>
      <c r="BL164" s="114" t="str">
        <f aca="false">IF(B164&lt;&gt;"",IFERROR(IF((SUMIF(D$20:AI$20,"CLO10",D164:AI164)/AO$15)=0,"",(SUMIF(D$20:AI$20,"CLO10",D164:AI164)/AO$15)),""),"")</f>
        <v/>
      </c>
      <c r="BM164" s="115" t="str">
        <f aca="false">IF(BL164="","",IF(BL164&gt;=B$10,"Y","N"))</f>
        <v/>
      </c>
      <c r="BN164" s="115" t="str">
        <f aca="false">IF(BM164="","",IF(BM164&lt;50%,1,IF(AND(BM164&gt;=50%,BM164&lt;B$10),2,IF(BM164&gt;=B$10,3))))</f>
        <v/>
      </c>
    </row>
    <row r="165" customFormat="false" ht="15.75" hidden="false" customHeight="true" outlineLevel="0" collapsed="false">
      <c r="A165" s="184" t="str">
        <f aca="false">IF(A$6="LECTURE","",IF('Database (LECTURE-RES-PRAC)'!A160="","",'Database (LECTURE-RES-PRAC)'!A160))</f>
        <v/>
      </c>
      <c r="B165" s="184" t="str">
        <f aca="false">IF(B$6="LECTURE","",IF('Database (LECTURE-RES-PRAC)'!B160="","",'Database (LECTURE-RES-PRAC)'!B160))</f>
        <v/>
      </c>
      <c r="C165" s="184" t="str">
        <f aca="false">IF(C$6="LECTURE","",IF('Database (LECTURE-RES-PRAC)'!C160="","",'Database (LECTURE-RES-PRAC)'!C160))</f>
        <v/>
      </c>
      <c r="D165" s="52"/>
      <c r="E165" s="52"/>
      <c r="F165" s="52"/>
      <c r="G165" s="52"/>
      <c r="H165" s="52"/>
      <c r="I165" s="52"/>
      <c r="J165" s="52"/>
      <c r="K165" s="52"/>
      <c r="L165" s="52"/>
      <c r="M165" s="52"/>
      <c r="N165" s="181" t="str">
        <f aca="false">IF(B165&lt;&gt;"",SUM(D165:M165),"")</f>
        <v/>
      </c>
      <c r="O165" s="52"/>
      <c r="P165" s="52"/>
      <c r="Q165" s="52"/>
      <c r="R165" s="52"/>
      <c r="S165" s="52"/>
      <c r="T165" s="52"/>
      <c r="U165" s="52"/>
      <c r="V165" s="52"/>
      <c r="W165" s="52"/>
      <c r="X165" s="52"/>
      <c r="Y165" s="181" t="str">
        <f aca="false">IF(B165&lt;&gt;"",SUM(O165:X165),"")</f>
        <v/>
      </c>
      <c r="Z165" s="52"/>
      <c r="AA165" s="52"/>
      <c r="AB165" s="52"/>
      <c r="AC165" s="52"/>
      <c r="AD165" s="52"/>
      <c r="AE165" s="52"/>
      <c r="AF165" s="52"/>
      <c r="AG165" s="52"/>
      <c r="AH165" s="52"/>
      <c r="AI165" s="52"/>
      <c r="AJ165" s="182" t="str">
        <f aca="false">IF(B165&lt;&gt;"",SUM(Z165:AI165),"")</f>
        <v/>
      </c>
      <c r="AK165" s="185" t="str">
        <f aca="false">IF(B165&lt;&gt;"",IFERROR(IF((SUMIF(D$20:AI$20, "CLO1", D165:AI165)/AO$6)=0,"",(SUMIF(D$20:AI$20, "CLO1", D165:AI165)/AO$6)),""),"")</f>
        <v/>
      </c>
      <c r="AL165" s="115" t="str">
        <f aca="false">IF(AK165="","",IF(AK165&gt;=B$10,"Y","N"))</f>
        <v/>
      </c>
      <c r="AM165" s="115" t="str">
        <f aca="false">IF(AK165="","",IF(AK165&lt;50%,1,IF(AND(AK165&gt;=50%,AK165&lt;B$10),2,IF(AK165&gt;=B$10,3))))</f>
        <v/>
      </c>
      <c r="AN165" s="185" t="str">
        <f aca="false">IF(B165&lt;&gt;"",IFERROR(IF((SUMIF(D$20:AI$20, "CLO2", D165:AI165)/AO$7)=0,"",(SUMIF(D$20:AI$20, "CLO2", D165:AI165)/AO$7)),""),"")</f>
        <v/>
      </c>
      <c r="AO165" s="115" t="str">
        <f aca="false">IF(AN165="","",IF(AN165&gt;=B$10,"Y","N"))</f>
        <v/>
      </c>
      <c r="AP165" s="115" t="str">
        <f aca="false">IF(AN165="","",IF(AN165&lt;50%,1,IF(AND(AN165&gt;=50%,AN165&lt;B$10),2,IF(AN165&gt;=B$10,3))))</f>
        <v/>
      </c>
      <c r="AQ165" s="185" t="str">
        <f aca="false">IF(B165&lt;&gt;"",IFERROR(IF((SUMIF(D$20:AI$20, "CLO3", D165:AI165)/AO$8)=0,"",(SUMIF(D$20:AI$20, "CLO3", D165:AI165)/AO$8)),""),"")</f>
        <v/>
      </c>
      <c r="AR165" s="115" t="str">
        <f aca="false">IF(AQ165="","",IF(AQ165&gt;=B$10,"Y","N"))</f>
        <v/>
      </c>
      <c r="AS165" s="115" t="str">
        <f aca="false">IF(AQ165="","",IF(AQ165&lt;50%,1,IF(AND(AQ165&gt;=50%,AQ165&lt;B$10),2,IF(AQ165&gt;=B$10,3))))</f>
        <v/>
      </c>
      <c r="AT165" s="185" t="str">
        <f aca="false">IF(B165&lt;&gt;"",IFERROR(IF((SUMIF(D$20:AI$20, "CLO4", D165:AI165)/AO$9)=0,"",(SUMIF(D$20:AI$20, "CLO4", D165:AI165)/AO$9)),""),"")</f>
        <v/>
      </c>
      <c r="AU165" s="115" t="str">
        <f aca="false">IF(AT165="","",IF(AT165&gt;=B$10,"Y","N"))</f>
        <v/>
      </c>
      <c r="AV165" s="115" t="str">
        <f aca="false">IF(AT165="","",IF(AT165&lt;50%,1,IF(AND(AT165&gt;=50%,AT165&lt;B$10),2,IF(AT165&gt;=B$10,3))))</f>
        <v/>
      </c>
      <c r="AW165" s="185" t="str">
        <f aca="false">IF(B165&lt;&gt;"",IFERROR(IF((SUMIF(D$20:AI$20, "CLO5", D165:AI165)/AO$10)=0,"",(SUMIF(D$20:AI$20, "CLO5", D165:AI165)/AO$10)),""),"")</f>
        <v/>
      </c>
      <c r="AX165" s="115" t="str">
        <f aca="false">IF(AW165="","",IF(AW165&gt;=B$10,"Y","N"))</f>
        <v/>
      </c>
      <c r="AY165" s="115" t="str">
        <f aca="false">IF(AW165="","",IF(AW165&lt;50%,1,IF(AND(AW165&gt;=50%,AW165&lt;B$10),2,IF(AW165&gt;=B$10,3))))</f>
        <v/>
      </c>
      <c r="AZ165" s="114" t="str">
        <f aca="false">IF(B165&lt;&gt;"",IFERROR(IF((SUMIF(D$20:AI$20, "CLO6", D165:AI165)/AO$11)=0,"",(SUMIF(D$20:AI$20, "CLO6", D165:AI165)/AO$11)),""),"")</f>
        <v/>
      </c>
      <c r="BA165" s="115" t="str">
        <f aca="false">IF(AZ165="","",IF(AZ165&gt;=B$10,"Y","N"))</f>
        <v/>
      </c>
      <c r="BB165" s="115" t="str">
        <f aca="false">IF(BA165="","",IF(BA165&lt;50%,1,IF(AND(BA165&gt;=50%,BA165&lt;B$10),2,IF(BA165&gt;=B$10,3))))</f>
        <v/>
      </c>
      <c r="BC165" s="114" t="str">
        <f aca="false">IF(B165&lt;&gt;"",IFERROR(IF((SUMIF(D$20:AI$20, "CLO7", D165:AI165)/AO$12)=0,"",(SUMIF(D$20:AI$20, "CLO7", D165:AI165)/AO$12)),""),"")</f>
        <v/>
      </c>
      <c r="BD165" s="115" t="str">
        <f aca="false">IF(BC165="","",IF(BC165&gt;=B$10,"Y","N"))</f>
        <v/>
      </c>
      <c r="BE165" s="115" t="str">
        <f aca="false">IF(BD165="","",IF(BD165&lt;50%,1,IF(AND(BD165&gt;=50%,BD165&lt;B$10),2,IF(BD165&gt;=B$10,3))))</f>
        <v/>
      </c>
      <c r="BF165" s="114" t="str">
        <f aca="false">IF(B165&lt;&gt;"",IFERROR(IF((SUMIF(D$20:AI$20, "CLO8", D165:AI165)/AO$13)=0,"",(SUMIF(D$20:AI$20, "CLO8", D165:AI165)/AO$13)),""),"")</f>
        <v/>
      </c>
      <c r="BG165" s="115" t="str">
        <f aca="false">IF(BF165="","",IF(BF165&gt;=B$10,"Y","N"))</f>
        <v/>
      </c>
      <c r="BH165" s="115" t="str">
        <f aca="false">IF(BG165="","",IF(BG165&lt;50%,1,IF(AND(BG165&gt;=50%,BG165&lt;B$10),2,IF(BG165&gt;=B$10,3))))</f>
        <v/>
      </c>
      <c r="BI165" s="114" t="str">
        <f aca="false">IF(B165&lt;&gt;"",IFERROR(IF((SUMIF(D$20:AI$20, "CLO9", D165:AI165)/AO$14)=0,"",(SUMIF(D$20:AI$20, "CLO9", D165:AI165)/AO$14)),""),"")</f>
        <v/>
      </c>
      <c r="BJ165" s="115" t="str">
        <f aca="false">IF(BI165="","",IF(BI165&gt;=B$10,"Y","N"))</f>
        <v/>
      </c>
      <c r="BK165" s="115" t="str">
        <f aca="false">IF(BJ165="","",IF(BJ165&lt;50%,1,IF(AND(BJ165&gt;=50%,BJ165&lt;B$10),2,IF(BJ165&gt;=B$10,3))))</f>
        <v/>
      </c>
      <c r="BL165" s="114" t="str">
        <f aca="false">IF(B165&lt;&gt;"",IFERROR(IF((SUMIF(D$20:AI$20,"CLO10",D165:AI165)/AO$15)=0,"",(SUMIF(D$20:AI$20,"CLO10",D165:AI165)/AO$15)),""),"")</f>
        <v/>
      </c>
      <c r="BM165" s="115" t="str">
        <f aca="false">IF(BL165="","",IF(BL165&gt;=B$10,"Y","N"))</f>
        <v/>
      </c>
      <c r="BN165" s="115" t="str">
        <f aca="false">IF(BM165="","",IF(BM165&lt;50%,1,IF(AND(BM165&gt;=50%,BM165&lt;B$10),2,IF(BM165&gt;=B$10,3))))</f>
        <v/>
      </c>
    </row>
    <row r="166" customFormat="false" ht="15.75" hidden="false" customHeight="true" outlineLevel="0" collapsed="false">
      <c r="A166" s="184" t="str">
        <f aca="false">IF(A$6="LECTURE","",IF('Database (LECTURE-RES-PRAC)'!A161="","",'Database (LECTURE-RES-PRAC)'!A161))</f>
        <v/>
      </c>
      <c r="B166" s="184" t="str">
        <f aca="false">IF(B$6="LECTURE","",IF('Database (LECTURE-RES-PRAC)'!B161="","",'Database (LECTURE-RES-PRAC)'!B161))</f>
        <v/>
      </c>
      <c r="C166" s="184" t="str">
        <f aca="false">IF(C$6="LECTURE","",IF('Database (LECTURE-RES-PRAC)'!C161="","",'Database (LECTURE-RES-PRAC)'!C161))</f>
        <v/>
      </c>
      <c r="D166" s="52"/>
      <c r="E166" s="52"/>
      <c r="F166" s="52"/>
      <c r="G166" s="52"/>
      <c r="H166" s="52"/>
      <c r="I166" s="52"/>
      <c r="J166" s="52"/>
      <c r="K166" s="52"/>
      <c r="L166" s="52"/>
      <c r="M166" s="52"/>
      <c r="N166" s="181" t="str">
        <f aca="false">IF(B166&lt;&gt;"",SUM(D166:M166),"")</f>
        <v/>
      </c>
      <c r="O166" s="52"/>
      <c r="P166" s="52"/>
      <c r="Q166" s="52"/>
      <c r="R166" s="52"/>
      <c r="S166" s="52"/>
      <c r="T166" s="52"/>
      <c r="U166" s="52"/>
      <c r="V166" s="52"/>
      <c r="W166" s="52"/>
      <c r="X166" s="52"/>
      <c r="Y166" s="181" t="str">
        <f aca="false">IF(B166&lt;&gt;"",SUM(O166:X166),"")</f>
        <v/>
      </c>
      <c r="Z166" s="52"/>
      <c r="AA166" s="52"/>
      <c r="AB166" s="52"/>
      <c r="AC166" s="52"/>
      <c r="AD166" s="52"/>
      <c r="AE166" s="52"/>
      <c r="AF166" s="52"/>
      <c r="AG166" s="52"/>
      <c r="AH166" s="52"/>
      <c r="AI166" s="52"/>
      <c r="AJ166" s="182" t="str">
        <f aca="false">IF(B166&lt;&gt;"",SUM(Z166:AI166),"")</f>
        <v/>
      </c>
      <c r="AK166" s="185" t="str">
        <f aca="false">IF(B166&lt;&gt;"",IFERROR(IF((SUMIF(D$20:AI$20, "CLO1", D166:AI166)/AO$6)=0,"",(SUMIF(D$20:AI$20, "CLO1", D166:AI166)/AO$6)),""),"")</f>
        <v/>
      </c>
      <c r="AL166" s="115" t="str">
        <f aca="false">IF(AK166="","",IF(AK166&gt;=B$10,"Y","N"))</f>
        <v/>
      </c>
      <c r="AM166" s="115" t="str">
        <f aca="false">IF(AK166="","",IF(AK166&lt;50%,1,IF(AND(AK166&gt;=50%,AK166&lt;B$10),2,IF(AK166&gt;=B$10,3))))</f>
        <v/>
      </c>
      <c r="AN166" s="185" t="str">
        <f aca="false">IF(B166&lt;&gt;"",IFERROR(IF((SUMIF(D$20:AI$20, "CLO2", D166:AI166)/AO$7)=0,"",(SUMIF(D$20:AI$20, "CLO2", D166:AI166)/AO$7)),""),"")</f>
        <v/>
      </c>
      <c r="AO166" s="115" t="str">
        <f aca="false">IF(AN166="","",IF(AN166&gt;=B$10,"Y","N"))</f>
        <v/>
      </c>
      <c r="AP166" s="115" t="str">
        <f aca="false">IF(AN166="","",IF(AN166&lt;50%,1,IF(AND(AN166&gt;=50%,AN166&lt;B$10),2,IF(AN166&gt;=B$10,3))))</f>
        <v/>
      </c>
      <c r="AQ166" s="185" t="str">
        <f aca="false">IF(B166&lt;&gt;"",IFERROR(IF((SUMIF(D$20:AI$20, "CLO3", D166:AI166)/AO$8)=0,"",(SUMIF(D$20:AI$20, "CLO3", D166:AI166)/AO$8)),""),"")</f>
        <v/>
      </c>
      <c r="AR166" s="115" t="str">
        <f aca="false">IF(AQ166="","",IF(AQ166&gt;=B$10,"Y","N"))</f>
        <v/>
      </c>
      <c r="AS166" s="115" t="str">
        <f aca="false">IF(AQ166="","",IF(AQ166&lt;50%,1,IF(AND(AQ166&gt;=50%,AQ166&lt;B$10),2,IF(AQ166&gt;=B$10,3))))</f>
        <v/>
      </c>
      <c r="AT166" s="185" t="str">
        <f aca="false">IF(B166&lt;&gt;"",IFERROR(IF((SUMIF(D$20:AI$20, "CLO4", D166:AI166)/AO$9)=0,"",(SUMIF(D$20:AI$20, "CLO4", D166:AI166)/AO$9)),""),"")</f>
        <v/>
      </c>
      <c r="AU166" s="115" t="str">
        <f aca="false">IF(AT166="","",IF(AT166&gt;=B$10,"Y","N"))</f>
        <v/>
      </c>
      <c r="AV166" s="115" t="str">
        <f aca="false">IF(AT166="","",IF(AT166&lt;50%,1,IF(AND(AT166&gt;=50%,AT166&lt;B$10),2,IF(AT166&gt;=B$10,3))))</f>
        <v/>
      </c>
      <c r="AW166" s="185" t="str">
        <f aca="false">IF(B166&lt;&gt;"",IFERROR(IF((SUMIF(D$20:AI$20, "CLO5", D166:AI166)/AO$10)=0,"",(SUMIF(D$20:AI$20, "CLO5", D166:AI166)/AO$10)),""),"")</f>
        <v/>
      </c>
      <c r="AX166" s="115" t="str">
        <f aca="false">IF(AW166="","",IF(AW166&gt;=B$10,"Y","N"))</f>
        <v/>
      </c>
      <c r="AY166" s="115" t="str">
        <f aca="false">IF(AW166="","",IF(AW166&lt;50%,1,IF(AND(AW166&gt;=50%,AW166&lt;B$10),2,IF(AW166&gt;=B$10,3))))</f>
        <v/>
      </c>
      <c r="AZ166" s="114" t="str">
        <f aca="false">IF(B166&lt;&gt;"",IFERROR(IF((SUMIF(D$20:AI$20, "CLO6", D166:AI166)/AO$11)=0,"",(SUMIF(D$20:AI$20, "CLO6", D166:AI166)/AO$11)),""),"")</f>
        <v/>
      </c>
      <c r="BA166" s="115" t="str">
        <f aca="false">IF(AZ166="","",IF(AZ166&gt;=B$10,"Y","N"))</f>
        <v/>
      </c>
      <c r="BB166" s="115" t="str">
        <f aca="false">IF(BA166="","",IF(BA166&lt;50%,1,IF(AND(BA166&gt;=50%,BA166&lt;B$10),2,IF(BA166&gt;=B$10,3))))</f>
        <v/>
      </c>
      <c r="BC166" s="114" t="str">
        <f aca="false">IF(B166&lt;&gt;"",IFERROR(IF((SUMIF(D$20:AI$20, "CLO7", D166:AI166)/AO$12)=0,"",(SUMIF(D$20:AI$20, "CLO7", D166:AI166)/AO$12)),""),"")</f>
        <v/>
      </c>
      <c r="BD166" s="115" t="str">
        <f aca="false">IF(BC166="","",IF(BC166&gt;=B$10,"Y","N"))</f>
        <v/>
      </c>
      <c r="BE166" s="115" t="str">
        <f aca="false">IF(BD166="","",IF(BD166&lt;50%,1,IF(AND(BD166&gt;=50%,BD166&lt;B$10),2,IF(BD166&gt;=B$10,3))))</f>
        <v/>
      </c>
      <c r="BF166" s="114" t="str">
        <f aca="false">IF(B166&lt;&gt;"",IFERROR(IF((SUMIF(D$20:AI$20, "CLO8", D166:AI166)/AO$13)=0,"",(SUMIF(D$20:AI$20, "CLO8", D166:AI166)/AO$13)),""),"")</f>
        <v/>
      </c>
      <c r="BG166" s="115" t="str">
        <f aca="false">IF(BF166="","",IF(BF166&gt;=B$10,"Y","N"))</f>
        <v/>
      </c>
      <c r="BH166" s="115" t="str">
        <f aca="false">IF(BG166="","",IF(BG166&lt;50%,1,IF(AND(BG166&gt;=50%,BG166&lt;B$10),2,IF(BG166&gt;=B$10,3))))</f>
        <v/>
      </c>
      <c r="BI166" s="114" t="str">
        <f aca="false">IF(B166&lt;&gt;"",IFERROR(IF((SUMIF(D$20:AI$20, "CLO9", D166:AI166)/AO$14)=0,"",(SUMIF(D$20:AI$20, "CLO9", D166:AI166)/AO$14)),""),"")</f>
        <v/>
      </c>
      <c r="BJ166" s="115" t="str">
        <f aca="false">IF(BI166="","",IF(BI166&gt;=B$10,"Y","N"))</f>
        <v/>
      </c>
      <c r="BK166" s="115" t="str">
        <f aca="false">IF(BJ166="","",IF(BJ166&lt;50%,1,IF(AND(BJ166&gt;=50%,BJ166&lt;B$10),2,IF(BJ166&gt;=B$10,3))))</f>
        <v/>
      </c>
      <c r="BL166" s="114" t="str">
        <f aca="false">IF(B166&lt;&gt;"",IFERROR(IF((SUMIF(D$20:AI$20,"CLO10",D166:AI166)/AO$15)=0,"",(SUMIF(D$20:AI$20,"CLO10",D166:AI166)/AO$15)),""),"")</f>
        <v/>
      </c>
      <c r="BM166" s="115" t="str">
        <f aca="false">IF(BL166="","",IF(BL166&gt;=B$10,"Y","N"))</f>
        <v/>
      </c>
      <c r="BN166" s="115" t="str">
        <f aca="false">IF(BM166="","",IF(BM166&lt;50%,1,IF(AND(BM166&gt;=50%,BM166&lt;B$10),2,IF(BM166&gt;=B$10,3))))</f>
        <v/>
      </c>
    </row>
    <row r="167" customFormat="false" ht="15.75" hidden="false" customHeight="true" outlineLevel="0" collapsed="false">
      <c r="A167" s="184" t="str">
        <f aca="false">IF(A$6="LECTURE","",IF('Database (LECTURE-RES-PRAC)'!A162="","",'Database (LECTURE-RES-PRAC)'!A162))</f>
        <v/>
      </c>
      <c r="B167" s="184" t="str">
        <f aca="false">IF(B$6="LECTURE","",IF('Database (LECTURE-RES-PRAC)'!B162="","",'Database (LECTURE-RES-PRAC)'!B162))</f>
        <v/>
      </c>
      <c r="C167" s="184" t="str">
        <f aca="false">IF(C$6="LECTURE","",IF('Database (LECTURE-RES-PRAC)'!C162="","",'Database (LECTURE-RES-PRAC)'!C162))</f>
        <v/>
      </c>
      <c r="D167" s="52"/>
      <c r="E167" s="52"/>
      <c r="F167" s="52"/>
      <c r="G167" s="52"/>
      <c r="H167" s="52"/>
      <c r="I167" s="52"/>
      <c r="J167" s="52"/>
      <c r="K167" s="52"/>
      <c r="L167" s="52"/>
      <c r="M167" s="52"/>
      <c r="N167" s="181" t="str">
        <f aca="false">IF(B167&lt;&gt;"",SUM(D167:M167),"")</f>
        <v/>
      </c>
      <c r="O167" s="52"/>
      <c r="P167" s="52"/>
      <c r="Q167" s="52"/>
      <c r="R167" s="52"/>
      <c r="S167" s="52"/>
      <c r="T167" s="52"/>
      <c r="U167" s="52"/>
      <c r="V167" s="52"/>
      <c r="W167" s="52"/>
      <c r="X167" s="52"/>
      <c r="Y167" s="181" t="str">
        <f aca="false">IF(B167&lt;&gt;"",SUM(O167:X167),"")</f>
        <v/>
      </c>
      <c r="Z167" s="52"/>
      <c r="AA167" s="52"/>
      <c r="AB167" s="52"/>
      <c r="AC167" s="52"/>
      <c r="AD167" s="52"/>
      <c r="AE167" s="52"/>
      <c r="AF167" s="52"/>
      <c r="AG167" s="52"/>
      <c r="AH167" s="52"/>
      <c r="AI167" s="52"/>
      <c r="AJ167" s="182" t="str">
        <f aca="false">IF(B167&lt;&gt;"",SUM(Z167:AI167),"")</f>
        <v/>
      </c>
      <c r="AK167" s="185" t="str">
        <f aca="false">IF(B167&lt;&gt;"",IFERROR(IF((SUMIF(D$20:AI$20, "CLO1", D167:AI167)/AO$6)=0,"",(SUMIF(D$20:AI$20, "CLO1", D167:AI167)/AO$6)),""),"")</f>
        <v/>
      </c>
      <c r="AL167" s="115" t="str">
        <f aca="false">IF(AK167="","",IF(AK167&gt;=B$10,"Y","N"))</f>
        <v/>
      </c>
      <c r="AM167" s="115" t="str">
        <f aca="false">IF(AK167="","",IF(AK167&lt;50%,1,IF(AND(AK167&gt;=50%,AK167&lt;B$10),2,IF(AK167&gt;=B$10,3))))</f>
        <v/>
      </c>
      <c r="AN167" s="185" t="str">
        <f aca="false">IF(B167&lt;&gt;"",IFERROR(IF((SUMIF(D$20:AI$20, "CLO2", D167:AI167)/AO$7)=0,"",(SUMIF(D$20:AI$20, "CLO2", D167:AI167)/AO$7)),""),"")</f>
        <v/>
      </c>
      <c r="AO167" s="115" t="str">
        <f aca="false">IF(AN167="","",IF(AN167&gt;=B$10,"Y","N"))</f>
        <v/>
      </c>
      <c r="AP167" s="115" t="str">
        <f aca="false">IF(AN167="","",IF(AN167&lt;50%,1,IF(AND(AN167&gt;=50%,AN167&lt;B$10),2,IF(AN167&gt;=B$10,3))))</f>
        <v/>
      </c>
      <c r="AQ167" s="185" t="str">
        <f aca="false">IF(B167&lt;&gt;"",IFERROR(IF((SUMIF(D$20:AI$20, "CLO3", D167:AI167)/AO$8)=0,"",(SUMIF(D$20:AI$20, "CLO3", D167:AI167)/AO$8)),""),"")</f>
        <v/>
      </c>
      <c r="AR167" s="115" t="str">
        <f aca="false">IF(AQ167="","",IF(AQ167&gt;=B$10,"Y","N"))</f>
        <v/>
      </c>
      <c r="AS167" s="115" t="str">
        <f aca="false">IF(AQ167="","",IF(AQ167&lt;50%,1,IF(AND(AQ167&gt;=50%,AQ167&lt;B$10),2,IF(AQ167&gt;=B$10,3))))</f>
        <v/>
      </c>
      <c r="AT167" s="185" t="str">
        <f aca="false">IF(B167&lt;&gt;"",IFERROR(IF((SUMIF(D$20:AI$20, "CLO4", D167:AI167)/AO$9)=0,"",(SUMIF(D$20:AI$20, "CLO4", D167:AI167)/AO$9)),""),"")</f>
        <v/>
      </c>
      <c r="AU167" s="115" t="str">
        <f aca="false">IF(AT167="","",IF(AT167&gt;=B$10,"Y","N"))</f>
        <v/>
      </c>
      <c r="AV167" s="115" t="str">
        <f aca="false">IF(AT167="","",IF(AT167&lt;50%,1,IF(AND(AT167&gt;=50%,AT167&lt;B$10),2,IF(AT167&gt;=B$10,3))))</f>
        <v/>
      </c>
      <c r="AW167" s="185" t="str">
        <f aca="false">IF(B167&lt;&gt;"",IFERROR(IF((SUMIF(D$20:AI$20, "CLO5", D167:AI167)/AO$10)=0,"",(SUMIF(D$20:AI$20, "CLO5", D167:AI167)/AO$10)),""),"")</f>
        <v/>
      </c>
      <c r="AX167" s="115" t="str">
        <f aca="false">IF(AW167="","",IF(AW167&gt;=B$10,"Y","N"))</f>
        <v/>
      </c>
      <c r="AY167" s="115" t="str">
        <f aca="false">IF(AW167="","",IF(AW167&lt;50%,1,IF(AND(AW167&gt;=50%,AW167&lt;B$10),2,IF(AW167&gt;=B$10,3))))</f>
        <v/>
      </c>
      <c r="AZ167" s="114" t="str">
        <f aca="false">IF(B167&lt;&gt;"",IFERROR(IF((SUMIF(D$20:AI$20, "CLO6", D167:AI167)/AO$11)=0,"",(SUMIF(D$20:AI$20, "CLO6", D167:AI167)/AO$11)),""),"")</f>
        <v/>
      </c>
      <c r="BA167" s="115" t="str">
        <f aca="false">IF(AZ167="","",IF(AZ167&gt;=B$10,"Y","N"))</f>
        <v/>
      </c>
      <c r="BB167" s="115" t="str">
        <f aca="false">IF(BA167="","",IF(BA167&lt;50%,1,IF(AND(BA167&gt;=50%,BA167&lt;B$10),2,IF(BA167&gt;=B$10,3))))</f>
        <v/>
      </c>
      <c r="BC167" s="114" t="str">
        <f aca="false">IF(B167&lt;&gt;"",IFERROR(IF((SUMIF(D$20:AI$20, "CLO7", D167:AI167)/AO$12)=0,"",(SUMIF(D$20:AI$20, "CLO7", D167:AI167)/AO$12)),""),"")</f>
        <v/>
      </c>
      <c r="BD167" s="115" t="str">
        <f aca="false">IF(BC167="","",IF(BC167&gt;=B$10,"Y","N"))</f>
        <v/>
      </c>
      <c r="BE167" s="115" t="str">
        <f aca="false">IF(BD167="","",IF(BD167&lt;50%,1,IF(AND(BD167&gt;=50%,BD167&lt;B$10),2,IF(BD167&gt;=B$10,3))))</f>
        <v/>
      </c>
      <c r="BF167" s="114" t="str">
        <f aca="false">IF(B167&lt;&gt;"",IFERROR(IF((SUMIF(D$20:AI$20, "CLO8", D167:AI167)/AO$13)=0,"",(SUMIF(D$20:AI$20, "CLO8", D167:AI167)/AO$13)),""),"")</f>
        <v/>
      </c>
      <c r="BG167" s="115" t="str">
        <f aca="false">IF(BF167="","",IF(BF167&gt;=B$10,"Y","N"))</f>
        <v/>
      </c>
      <c r="BH167" s="115" t="str">
        <f aca="false">IF(BG167="","",IF(BG167&lt;50%,1,IF(AND(BG167&gt;=50%,BG167&lt;B$10),2,IF(BG167&gt;=B$10,3))))</f>
        <v/>
      </c>
      <c r="BI167" s="114" t="str">
        <f aca="false">IF(B167&lt;&gt;"",IFERROR(IF((SUMIF(D$20:AI$20, "CLO9", D167:AI167)/AO$14)=0,"",(SUMIF(D$20:AI$20, "CLO9", D167:AI167)/AO$14)),""),"")</f>
        <v/>
      </c>
      <c r="BJ167" s="115" t="str">
        <f aca="false">IF(BI167="","",IF(BI167&gt;=B$10,"Y","N"))</f>
        <v/>
      </c>
      <c r="BK167" s="115" t="str">
        <f aca="false">IF(BJ167="","",IF(BJ167&lt;50%,1,IF(AND(BJ167&gt;=50%,BJ167&lt;B$10),2,IF(BJ167&gt;=B$10,3))))</f>
        <v/>
      </c>
      <c r="BL167" s="114" t="str">
        <f aca="false">IF(B167&lt;&gt;"",IFERROR(IF((SUMIF(D$20:AI$20,"CLO10",D167:AI167)/AO$15)=0,"",(SUMIF(D$20:AI$20,"CLO10",D167:AI167)/AO$15)),""),"")</f>
        <v/>
      </c>
      <c r="BM167" s="115" t="str">
        <f aca="false">IF(BL167="","",IF(BL167&gt;=B$10,"Y","N"))</f>
        <v/>
      </c>
      <c r="BN167" s="115" t="str">
        <f aca="false">IF(BM167="","",IF(BM167&lt;50%,1,IF(AND(BM167&gt;=50%,BM167&lt;B$10),2,IF(BM167&gt;=B$10,3))))</f>
        <v/>
      </c>
    </row>
    <row r="168" customFormat="false" ht="15.75" hidden="false" customHeight="true" outlineLevel="0" collapsed="false">
      <c r="A168" s="184" t="str">
        <f aca="false">IF(A$6="LECTURE","",IF('Database (LECTURE-RES-PRAC)'!A163="","",'Database (LECTURE-RES-PRAC)'!A163))</f>
        <v/>
      </c>
      <c r="B168" s="184" t="str">
        <f aca="false">IF(B$6="LECTURE","",IF('Database (LECTURE-RES-PRAC)'!B163="","",'Database (LECTURE-RES-PRAC)'!B163))</f>
        <v/>
      </c>
      <c r="C168" s="184" t="str">
        <f aca="false">IF(C$6="LECTURE","",IF('Database (LECTURE-RES-PRAC)'!C163="","",'Database (LECTURE-RES-PRAC)'!C163))</f>
        <v/>
      </c>
      <c r="D168" s="52"/>
      <c r="E168" s="52"/>
      <c r="F168" s="52"/>
      <c r="G168" s="52"/>
      <c r="H168" s="52"/>
      <c r="I168" s="52"/>
      <c r="J168" s="52"/>
      <c r="K168" s="52"/>
      <c r="L168" s="52"/>
      <c r="M168" s="52"/>
      <c r="N168" s="181" t="str">
        <f aca="false">IF(B168&lt;&gt;"",SUM(D168:M168),"")</f>
        <v/>
      </c>
      <c r="O168" s="52"/>
      <c r="P168" s="52"/>
      <c r="Q168" s="52"/>
      <c r="R168" s="52"/>
      <c r="S168" s="52"/>
      <c r="T168" s="52"/>
      <c r="U168" s="52"/>
      <c r="V168" s="52"/>
      <c r="W168" s="52"/>
      <c r="X168" s="52"/>
      <c r="Y168" s="181" t="str">
        <f aca="false">IF(B168&lt;&gt;"",SUM(O168:X168),"")</f>
        <v/>
      </c>
      <c r="Z168" s="52"/>
      <c r="AA168" s="52"/>
      <c r="AB168" s="52"/>
      <c r="AC168" s="52"/>
      <c r="AD168" s="52"/>
      <c r="AE168" s="52"/>
      <c r="AF168" s="52"/>
      <c r="AG168" s="52"/>
      <c r="AH168" s="52"/>
      <c r="AI168" s="52"/>
      <c r="AJ168" s="182" t="str">
        <f aca="false">IF(B168&lt;&gt;"",SUM(Z168:AI168),"")</f>
        <v/>
      </c>
      <c r="AK168" s="185" t="str">
        <f aca="false">IF(B168&lt;&gt;"",IFERROR(IF((SUMIF(D$20:AI$20, "CLO1", D168:AI168)/AO$6)=0,"",(SUMIF(D$20:AI$20, "CLO1", D168:AI168)/AO$6)),""),"")</f>
        <v/>
      </c>
      <c r="AL168" s="115" t="str">
        <f aca="false">IF(AK168="","",IF(AK168&gt;=B$10,"Y","N"))</f>
        <v/>
      </c>
      <c r="AM168" s="115" t="str">
        <f aca="false">IF(AK168="","",IF(AK168&lt;50%,1,IF(AND(AK168&gt;=50%,AK168&lt;B$10),2,IF(AK168&gt;=B$10,3))))</f>
        <v/>
      </c>
      <c r="AN168" s="185" t="str">
        <f aca="false">IF(B168&lt;&gt;"",IFERROR(IF((SUMIF(D$20:AI$20, "CLO2", D168:AI168)/AO$7)=0,"",(SUMIF(D$20:AI$20, "CLO2", D168:AI168)/AO$7)),""),"")</f>
        <v/>
      </c>
      <c r="AO168" s="115" t="str">
        <f aca="false">IF(AN168="","",IF(AN168&gt;=B$10,"Y","N"))</f>
        <v/>
      </c>
      <c r="AP168" s="115" t="str">
        <f aca="false">IF(AN168="","",IF(AN168&lt;50%,1,IF(AND(AN168&gt;=50%,AN168&lt;B$10),2,IF(AN168&gt;=B$10,3))))</f>
        <v/>
      </c>
      <c r="AQ168" s="185" t="str">
        <f aca="false">IF(B168&lt;&gt;"",IFERROR(IF((SUMIF(D$20:AI$20, "CLO3", D168:AI168)/AO$8)=0,"",(SUMIF(D$20:AI$20, "CLO3", D168:AI168)/AO$8)),""),"")</f>
        <v/>
      </c>
      <c r="AR168" s="115" t="str">
        <f aca="false">IF(AQ168="","",IF(AQ168&gt;=B$10,"Y","N"))</f>
        <v/>
      </c>
      <c r="AS168" s="115" t="str">
        <f aca="false">IF(AQ168="","",IF(AQ168&lt;50%,1,IF(AND(AQ168&gt;=50%,AQ168&lt;B$10),2,IF(AQ168&gt;=B$10,3))))</f>
        <v/>
      </c>
      <c r="AT168" s="185" t="str">
        <f aca="false">IF(B168&lt;&gt;"",IFERROR(IF((SUMIF(D$20:AI$20, "CLO4", D168:AI168)/AO$9)=0,"",(SUMIF(D$20:AI$20, "CLO4", D168:AI168)/AO$9)),""),"")</f>
        <v/>
      </c>
      <c r="AU168" s="115" t="str">
        <f aca="false">IF(AT168="","",IF(AT168&gt;=B$10,"Y","N"))</f>
        <v/>
      </c>
      <c r="AV168" s="115" t="str">
        <f aca="false">IF(AT168="","",IF(AT168&lt;50%,1,IF(AND(AT168&gt;=50%,AT168&lt;B$10),2,IF(AT168&gt;=B$10,3))))</f>
        <v/>
      </c>
      <c r="AW168" s="185" t="str">
        <f aca="false">IF(B168&lt;&gt;"",IFERROR(IF((SUMIF(D$20:AI$20, "CLO5", D168:AI168)/AO$10)=0,"",(SUMIF(D$20:AI$20, "CLO5", D168:AI168)/AO$10)),""),"")</f>
        <v/>
      </c>
      <c r="AX168" s="115" t="str">
        <f aca="false">IF(AW168="","",IF(AW168&gt;=B$10,"Y","N"))</f>
        <v/>
      </c>
      <c r="AY168" s="115" t="str">
        <f aca="false">IF(AW168="","",IF(AW168&lt;50%,1,IF(AND(AW168&gt;=50%,AW168&lt;B$10),2,IF(AW168&gt;=B$10,3))))</f>
        <v/>
      </c>
      <c r="AZ168" s="114" t="str">
        <f aca="false">IF(B168&lt;&gt;"",IFERROR(IF((SUMIF(D$20:AI$20, "CLO6", D168:AI168)/AO$11)=0,"",(SUMIF(D$20:AI$20, "CLO6", D168:AI168)/AO$11)),""),"")</f>
        <v/>
      </c>
      <c r="BA168" s="115" t="str">
        <f aca="false">IF(AZ168="","",IF(AZ168&gt;=B$10,"Y","N"))</f>
        <v/>
      </c>
      <c r="BB168" s="115" t="str">
        <f aca="false">IF(BA168="","",IF(BA168&lt;50%,1,IF(AND(BA168&gt;=50%,BA168&lt;B$10),2,IF(BA168&gt;=B$10,3))))</f>
        <v/>
      </c>
      <c r="BC168" s="114" t="str">
        <f aca="false">IF(B168&lt;&gt;"",IFERROR(IF((SUMIF(D$20:AI$20, "CLO7", D168:AI168)/AO$12)=0,"",(SUMIF(D$20:AI$20, "CLO7", D168:AI168)/AO$12)),""),"")</f>
        <v/>
      </c>
      <c r="BD168" s="115" t="str">
        <f aca="false">IF(BC168="","",IF(BC168&gt;=B$10,"Y","N"))</f>
        <v/>
      </c>
      <c r="BE168" s="115" t="str">
        <f aca="false">IF(BD168="","",IF(BD168&lt;50%,1,IF(AND(BD168&gt;=50%,BD168&lt;B$10),2,IF(BD168&gt;=B$10,3))))</f>
        <v/>
      </c>
      <c r="BF168" s="114" t="str">
        <f aca="false">IF(B168&lt;&gt;"",IFERROR(IF((SUMIF(D$20:AI$20, "CLO8", D168:AI168)/AO$13)=0,"",(SUMIF(D$20:AI$20, "CLO8", D168:AI168)/AO$13)),""),"")</f>
        <v/>
      </c>
      <c r="BG168" s="115" t="str">
        <f aca="false">IF(BF168="","",IF(BF168&gt;=B$10,"Y","N"))</f>
        <v/>
      </c>
      <c r="BH168" s="115" t="str">
        <f aca="false">IF(BG168="","",IF(BG168&lt;50%,1,IF(AND(BG168&gt;=50%,BG168&lt;B$10),2,IF(BG168&gt;=B$10,3))))</f>
        <v/>
      </c>
      <c r="BI168" s="114" t="str">
        <f aca="false">IF(B168&lt;&gt;"",IFERROR(IF((SUMIF(D$20:AI$20, "CLO9", D168:AI168)/AO$14)=0,"",(SUMIF(D$20:AI$20, "CLO9", D168:AI168)/AO$14)),""),"")</f>
        <v/>
      </c>
      <c r="BJ168" s="115" t="str">
        <f aca="false">IF(BI168="","",IF(BI168&gt;=B$10,"Y","N"))</f>
        <v/>
      </c>
      <c r="BK168" s="115" t="str">
        <f aca="false">IF(BJ168="","",IF(BJ168&lt;50%,1,IF(AND(BJ168&gt;=50%,BJ168&lt;B$10),2,IF(BJ168&gt;=B$10,3))))</f>
        <v/>
      </c>
      <c r="BL168" s="114" t="str">
        <f aca="false">IF(B168&lt;&gt;"",IFERROR(IF((SUMIF(D$20:AI$20,"CLO10",D168:AI168)/AO$15)=0,"",(SUMIF(D$20:AI$20,"CLO10",D168:AI168)/AO$15)),""),"")</f>
        <v/>
      </c>
      <c r="BM168" s="115" t="str">
        <f aca="false">IF(BL168="","",IF(BL168&gt;=B$10,"Y","N"))</f>
        <v/>
      </c>
      <c r="BN168" s="115" t="str">
        <f aca="false">IF(BM168="","",IF(BM168&lt;50%,1,IF(AND(BM168&gt;=50%,BM168&lt;B$10),2,IF(BM168&gt;=B$10,3))))</f>
        <v/>
      </c>
    </row>
    <row r="169" customFormat="false" ht="15.75" hidden="false" customHeight="true" outlineLevel="0" collapsed="false">
      <c r="A169" s="184" t="str">
        <f aca="false">IF(A$6="LECTURE","",IF('Database (LECTURE-RES-PRAC)'!A164="","",'Database (LECTURE-RES-PRAC)'!A164))</f>
        <v/>
      </c>
      <c r="B169" s="184" t="str">
        <f aca="false">IF(B$6="LECTURE","",IF('Database (LECTURE-RES-PRAC)'!B164="","",'Database (LECTURE-RES-PRAC)'!B164))</f>
        <v/>
      </c>
      <c r="C169" s="184" t="str">
        <f aca="false">IF(C$6="LECTURE","",IF('Database (LECTURE-RES-PRAC)'!C164="","",'Database (LECTURE-RES-PRAC)'!C164))</f>
        <v/>
      </c>
      <c r="D169" s="52"/>
      <c r="E169" s="52"/>
      <c r="F169" s="52"/>
      <c r="G169" s="52"/>
      <c r="H169" s="52"/>
      <c r="I169" s="52"/>
      <c r="J169" s="52"/>
      <c r="K169" s="52"/>
      <c r="L169" s="52"/>
      <c r="M169" s="52"/>
      <c r="N169" s="181" t="str">
        <f aca="false">IF(B169&lt;&gt;"",SUM(D169:M169),"")</f>
        <v/>
      </c>
      <c r="O169" s="52"/>
      <c r="P169" s="52"/>
      <c r="Q169" s="52"/>
      <c r="R169" s="52"/>
      <c r="S169" s="52"/>
      <c r="T169" s="52"/>
      <c r="U169" s="52"/>
      <c r="V169" s="52"/>
      <c r="W169" s="52"/>
      <c r="X169" s="52"/>
      <c r="Y169" s="181" t="str">
        <f aca="false">IF(B169&lt;&gt;"",SUM(O169:X169),"")</f>
        <v/>
      </c>
      <c r="Z169" s="52"/>
      <c r="AA169" s="52"/>
      <c r="AB169" s="52"/>
      <c r="AC169" s="52"/>
      <c r="AD169" s="52"/>
      <c r="AE169" s="52"/>
      <c r="AF169" s="52"/>
      <c r="AG169" s="52"/>
      <c r="AH169" s="52"/>
      <c r="AI169" s="52"/>
      <c r="AJ169" s="182" t="str">
        <f aca="false">IF(B169&lt;&gt;"",SUM(Z169:AI169),"")</f>
        <v/>
      </c>
      <c r="AK169" s="185" t="str">
        <f aca="false">IF(B169&lt;&gt;"",IFERROR(IF((SUMIF(D$20:AI$20, "CLO1", D169:AI169)/AO$6)=0,"",(SUMIF(D$20:AI$20, "CLO1", D169:AI169)/AO$6)),""),"")</f>
        <v/>
      </c>
      <c r="AL169" s="115" t="str">
        <f aca="false">IF(AK169="","",IF(AK169&gt;=B$10,"Y","N"))</f>
        <v/>
      </c>
      <c r="AM169" s="115" t="str">
        <f aca="false">IF(AK169="","",IF(AK169&lt;50%,1,IF(AND(AK169&gt;=50%,AK169&lt;B$10),2,IF(AK169&gt;=B$10,3))))</f>
        <v/>
      </c>
      <c r="AN169" s="185" t="str">
        <f aca="false">IF(B169&lt;&gt;"",IFERROR(IF((SUMIF(D$20:AI$20, "CLO2", D169:AI169)/AO$7)=0,"",(SUMIF(D$20:AI$20, "CLO2", D169:AI169)/AO$7)),""),"")</f>
        <v/>
      </c>
      <c r="AO169" s="115" t="str">
        <f aca="false">IF(AN169="","",IF(AN169&gt;=B$10,"Y","N"))</f>
        <v/>
      </c>
      <c r="AP169" s="115" t="str">
        <f aca="false">IF(AN169="","",IF(AN169&lt;50%,1,IF(AND(AN169&gt;=50%,AN169&lt;B$10),2,IF(AN169&gt;=B$10,3))))</f>
        <v/>
      </c>
      <c r="AQ169" s="185" t="str">
        <f aca="false">IF(B169&lt;&gt;"",IFERROR(IF((SUMIF(D$20:AI$20, "CLO3", D169:AI169)/AO$8)=0,"",(SUMIF(D$20:AI$20, "CLO3", D169:AI169)/AO$8)),""),"")</f>
        <v/>
      </c>
      <c r="AR169" s="115" t="str">
        <f aca="false">IF(AQ169="","",IF(AQ169&gt;=B$10,"Y","N"))</f>
        <v/>
      </c>
      <c r="AS169" s="115" t="str">
        <f aca="false">IF(AQ169="","",IF(AQ169&lt;50%,1,IF(AND(AQ169&gt;=50%,AQ169&lt;B$10),2,IF(AQ169&gt;=B$10,3))))</f>
        <v/>
      </c>
      <c r="AT169" s="185" t="str">
        <f aca="false">IF(B169&lt;&gt;"",IFERROR(IF((SUMIF(D$20:AI$20, "CLO4", D169:AI169)/AO$9)=0,"",(SUMIF(D$20:AI$20, "CLO4", D169:AI169)/AO$9)),""),"")</f>
        <v/>
      </c>
      <c r="AU169" s="115" t="str">
        <f aca="false">IF(AT169="","",IF(AT169&gt;=B$10,"Y","N"))</f>
        <v/>
      </c>
      <c r="AV169" s="115" t="str">
        <f aca="false">IF(AT169="","",IF(AT169&lt;50%,1,IF(AND(AT169&gt;=50%,AT169&lt;B$10),2,IF(AT169&gt;=B$10,3))))</f>
        <v/>
      </c>
      <c r="AW169" s="185" t="str">
        <f aca="false">IF(B169&lt;&gt;"",IFERROR(IF((SUMIF(D$20:AI$20, "CLO5", D169:AI169)/AO$10)=0,"",(SUMIF(D$20:AI$20, "CLO5", D169:AI169)/AO$10)),""),"")</f>
        <v/>
      </c>
      <c r="AX169" s="115" t="str">
        <f aca="false">IF(AW169="","",IF(AW169&gt;=B$10,"Y","N"))</f>
        <v/>
      </c>
      <c r="AY169" s="115" t="str">
        <f aca="false">IF(AW169="","",IF(AW169&lt;50%,1,IF(AND(AW169&gt;=50%,AW169&lt;B$10),2,IF(AW169&gt;=B$10,3))))</f>
        <v/>
      </c>
      <c r="AZ169" s="114" t="str">
        <f aca="false">IF(B169&lt;&gt;"",IFERROR(IF((SUMIF(D$20:AI$20, "CLO6", D169:AI169)/AO$11)=0,"",(SUMIF(D$20:AI$20, "CLO6", D169:AI169)/AO$11)),""),"")</f>
        <v/>
      </c>
      <c r="BA169" s="115" t="str">
        <f aca="false">IF(AZ169="","",IF(AZ169&gt;=B$10,"Y","N"))</f>
        <v/>
      </c>
      <c r="BB169" s="115" t="str">
        <f aca="false">IF(BA169="","",IF(BA169&lt;50%,1,IF(AND(BA169&gt;=50%,BA169&lt;B$10),2,IF(BA169&gt;=B$10,3))))</f>
        <v/>
      </c>
      <c r="BC169" s="114" t="str">
        <f aca="false">IF(B169&lt;&gt;"",IFERROR(IF((SUMIF(D$20:AI$20, "CLO7", D169:AI169)/AO$12)=0,"",(SUMIF(D$20:AI$20, "CLO7", D169:AI169)/AO$12)),""),"")</f>
        <v/>
      </c>
      <c r="BD169" s="115" t="str">
        <f aca="false">IF(BC169="","",IF(BC169&gt;=B$10,"Y","N"))</f>
        <v/>
      </c>
      <c r="BE169" s="115" t="str">
        <f aca="false">IF(BD169="","",IF(BD169&lt;50%,1,IF(AND(BD169&gt;=50%,BD169&lt;B$10),2,IF(BD169&gt;=B$10,3))))</f>
        <v/>
      </c>
      <c r="BF169" s="114" t="str">
        <f aca="false">IF(B169&lt;&gt;"",IFERROR(IF((SUMIF(D$20:AI$20, "CLO8", D169:AI169)/AO$13)=0,"",(SUMIF(D$20:AI$20, "CLO8", D169:AI169)/AO$13)),""),"")</f>
        <v/>
      </c>
      <c r="BG169" s="115" t="str">
        <f aca="false">IF(BF169="","",IF(BF169&gt;=B$10,"Y","N"))</f>
        <v/>
      </c>
      <c r="BH169" s="115" t="str">
        <f aca="false">IF(BG169="","",IF(BG169&lt;50%,1,IF(AND(BG169&gt;=50%,BG169&lt;B$10),2,IF(BG169&gt;=B$10,3))))</f>
        <v/>
      </c>
      <c r="BI169" s="114" t="str">
        <f aca="false">IF(B169&lt;&gt;"",IFERROR(IF((SUMIF(D$20:AI$20, "CLO9", D169:AI169)/AO$14)=0,"",(SUMIF(D$20:AI$20, "CLO9", D169:AI169)/AO$14)),""),"")</f>
        <v/>
      </c>
      <c r="BJ169" s="115" t="str">
        <f aca="false">IF(BI169="","",IF(BI169&gt;=B$10,"Y","N"))</f>
        <v/>
      </c>
      <c r="BK169" s="115" t="str">
        <f aca="false">IF(BJ169="","",IF(BJ169&lt;50%,1,IF(AND(BJ169&gt;=50%,BJ169&lt;B$10),2,IF(BJ169&gt;=B$10,3))))</f>
        <v/>
      </c>
      <c r="BL169" s="114" t="str">
        <f aca="false">IF(B169&lt;&gt;"",IFERROR(IF((SUMIF(D$20:AI$20,"CLO10",D169:AI169)/AO$15)=0,"",(SUMIF(D$20:AI$20,"CLO10",D169:AI169)/AO$15)),""),"")</f>
        <v/>
      </c>
      <c r="BM169" s="115" t="str">
        <f aca="false">IF(BL169="","",IF(BL169&gt;=B$10,"Y","N"))</f>
        <v/>
      </c>
      <c r="BN169" s="115" t="str">
        <f aca="false">IF(BM169="","",IF(BM169&lt;50%,1,IF(AND(BM169&gt;=50%,BM169&lt;B$10),2,IF(BM169&gt;=B$10,3))))</f>
        <v/>
      </c>
    </row>
    <row r="170" customFormat="false" ht="15.75" hidden="false" customHeight="true" outlineLevel="0" collapsed="false">
      <c r="A170" s="184" t="str">
        <f aca="false">IF(A$6="LECTURE","",IF('Database (LECTURE-RES-PRAC)'!A165="","",'Database (LECTURE-RES-PRAC)'!A165))</f>
        <v/>
      </c>
      <c r="B170" s="184" t="str">
        <f aca="false">IF(B$6="LECTURE","",IF('Database (LECTURE-RES-PRAC)'!B165="","",'Database (LECTURE-RES-PRAC)'!B165))</f>
        <v/>
      </c>
      <c r="C170" s="184" t="str">
        <f aca="false">IF(C$6="LECTURE","",IF('Database (LECTURE-RES-PRAC)'!C165="","",'Database (LECTURE-RES-PRAC)'!C165))</f>
        <v/>
      </c>
      <c r="D170" s="52"/>
      <c r="E170" s="52"/>
      <c r="F170" s="52"/>
      <c r="G170" s="52"/>
      <c r="H170" s="52"/>
      <c r="I170" s="52"/>
      <c r="J170" s="52"/>
      <c r="K170" s="52"/>
      <c r="L170" s="52"/>
      <c r="M170" s="52"/>
      <c r="N170" s="181" t="str">
        <f aca="false">IF(B170&lt;&gt;"",SUM(D170:M170),"")</f>
        <v/>
      </c>
      <c r="O170" s="52"/>
      <c r="P170" s="52"/>
      <c r="Q170" s="52"/>
      <c r="R170" s="52"/>
      <c r="S170" s="52"/>
      <c r="T170" s="52"/>
      <c r="U170" s="52"/>
      <c r="V170" s="52"/>
      <c r="W170" s="52"/>
      <c r="X170" s="52"/>
      <c r="Y170" s="181" t="str">
        <f aca="false">IF(B170&lt;&gt;"",SUM(O170:X170),"")</f>
        <v/>
      </c>
      <c r="Z170" s="52"/>
      <c r="AA170" s="52"/>
      <c r="AB170" s="52"/>
      <c r="AC170" s="52"/>
      <c r="AD170" s="52"/>
      <c r="AE170" s="52"/>
      <c r="AF170" s="52"/>
      <c r="AG170" s="52"/>
      <c r="AH170" s="52"/>
      <c r="AI170" s="52"/>
      <c r="AJ170" s="182" t="str">
        <f aca="false">IF(B170&lt;&gt;"",SUM(Z170:AI170),"")</f>
        <v/>
      </c>
      <c r="AK170" s="185" t="str">
        <f aca="false">IF(B170&lt;&gt;"",IFERROR(IF((SUMIF(D$20:AI$20, "CLO1", D170:AI170)/AO$6)=0,"",(SUMIF(D$20:AI$20, "CLO1", D170:AI170)/AO$6)),""),"")</f>
        <v/>
      </c>
      <c r="AL170" s="115" t="str">
        <f aca="false">IF(AK170="","",IF(AK170&gt;=B$10,"Y","N"))</f>
        <v/>
      </c>
      <c r="AM170" s="115" t="str">
        <f aca="false">IF(AK170="","",IF(AK170&lt;50%,1,IF(AND(AK170&gt;=50%,AK170&lt;B$10),2,IF(AK170&gt;=B$10,3))))</f>
        <v/>
      </c>
      <c r="AN170" s="185" t="str">
        <f aca="false">IF(B170&lt;&gt;"",IFERROR(IF((SUMIF(D$20:AI$20, "CLO2", D170:AI170)/AO$7)=0,"",(SUMIF(D$20:AI$20, "CLO2", D170:AI170)/AO$7)),""),"")</f>
        <v/>
      </c>
      <c r="AO170" s="115" t="str">
        <f aca="false">IF(AN170="","",IF(AN170&gt;=B$10,"Y","N"))</f>
        <v/>
      </c>
      <c r="AP170" s="115" t="str">
        <f aca="false">IF(AN170="","",IF(AN170&lt;50%,1,IF(AND(AN170&gt;=50%,AN170&lt;B$10),2,IF(AN170&gt;=B$10,3))))</f>
        <v/>
      </c>
      <c r="AQ170" s="185" t="str">
        <f aca="false">IF(B170&lt;&gt;"",IFERROR(IF((SUMIF(D$20:AI$20, "CLO3", D170:AI170)/AO$8)=0,"",(SUMIF(D$20:AI$20, "CLO3", D170:AI170)/AO$8)),""),"")</f>
        <v/>
      </c>
      <c r="AR170" s="115" t="str">
        <f aca="false">IF(AQ170="","",IF(AQ170&gt;=B$10,"Y","N"))</f>
        <v/>
      </c>
      <c r="AS170" s="115" t="str">
        <f aca="false">IF(AQ170="","",IF(AQ170&lt;50%,1,IF(AND(AQ170&gt;=50%,AQ170&lt;B$10),2,IF(AQ170&gt;=B$10,3))))</f>
        <v/>
      </c>
      <c r="AT170" s="185" t="str">
        <f aca="false">IF(B170&lt;&gt;"",IFERROR(IF((SUMIF(D$20:AI$20, "CLO4", D170:AI170)/AO$9)=0,"",(SUMIF(D$20:AI$20, "CLO4", D170:AI170)/AO$9)),""),"")</f>
        <v/>
      </c>
      <c r="AU170" s="115" t="str">
        <f aca="false">IF(AT170="","",IF(AT170&gt;=B$10,"Y","N"))</f>
        <v/>
      </c>
      <c r="AV170" s="115" t="str">
        <f aca="false">IF(AT170="","",IF(AT170&lt;50%,1,IF(AND(AT170&gt;=50%,AT170&lt;B$10),2,IF(AT170&gt;=B$10,3))))</f>
        <v/>
      </c>
      <c r="AW170" s="185" t="str">
        <f aca="false">IF(B170&lt;&gt;"",IFERROR(IF((SUMIF(D$20:AI$20, "CLO5", D170:AI170)/AO$10)=0,"",(SUMIF(D$20:AI$20, "CLO5", D170:AI170)/AO$10)),""),"")</f>
        <v/>
      </c>
      <c r="AX170" s="115" t="str">
        <f aca="false">IF(AW170="","",IF(AW170&gt;=B$10,"Y","N"))</f>
        <v/>
      </c>
      <c r="AY170" s="115" t="str">
        <f aca="false">IF(AW170="","",IF(AW170&lt;50%,1,IF(AND(AW170&gt;=50%,AW170&lt;B$10),2,IF(AW170&gt;=B$10,3))))</f>
        <v/>
      </c>
      <c r="AZ170" s="114" t="str">
        <f aca="false">IF(B170&lt;&gt;"",IFERROR(IF((SUMIF(D$20:AI$20, "CLO6", D170:AI170)/AO$11)=0,"",(SUMIF(D$20:AI$20, "CLO6", D170:AI170)/AO$11)),""),"")</f>
        <v/>
      </c>
      <c r="BA170" s="115" t="str">
        <f aca="false">IF(AZ170="","",IF(AZ170&gt;=B$10,"Y","N"))</f>
        <v/>
      </c>
      <c r="BB170" s="115" t="str">
        <f aca="false">IF(BA170="","",IF(BA170&lt;50%,1,IF(AND(BA170&gt;=50%,BA170&lt;B$10),2,IF(BA170&gt;=B$10,3))))</f>
        <v/>
      </c>
      <c r="BC170" s="114" t="str">
        <f aca="false">IF(B170&lt;&gt;"",IFERROR(IF((SUMIF(D$20:AI$20, "CLO7", D170:AI170)/AO$12)=0,"",(SUMIF(D$20:AI$20, "CLO7", D170:AI170)/AO$12)),""),"")</f>
        <v/>
      </c>
      <c r="BD170" s="115" t="str">
        <f aca="false">IF(BC170="","",IF(BC170&gt;=B$10,"Y","N"))</f>
        <v/>
      </c>
      <c r="BE170" s="115" t="str">
        <f aca="false">IF(BD170="","",IF(BD170&lt;50%,1,IF(AND(BD170&gt;=50%,BD170&lt;B$10),2,IF(BD170&gt;=B$10,3))))</f>
        <v/>
      </c>
      <c r="BF170" s="114" t="str">
        <f aca="false">IF(B170&lt;&gt;"",IFERROR(IF((SUMIF(D$20:AI$20, "CLO8", D170:AI170)/AO$13)=0,"",(SUMIF(D$20:AI$20, "CLO8", D170:AI170)/AO$13)),""),"")</f>
        <v/>
      </c>
      <c r="BG170" s="115" t="str">
        <f aca="false">IF(BF170="","",IF(BF170&gt;=B$10,"Y","N"))</f>
        <v/>
      </c>
      <c r="BH170" s="115" t="str">
        <f aca="false">IF(BG170="","",IF(BG170&lt;50%,1,IF(AND(BG170&gt;=50%,BG170&lt;B$10),2,IF(BG170&gt;=B$10,3))))</f>
        <v/>
      </c>
      <c r="BI170" s="114" t="str">
        <f aca="false">IF(B170&lt;&gt;"",IFERROR(IF((SUMIF(D$20:AI$20, "CLO9", D170:AI170)/AO$14)=0,"",(SUMIF(D$20:AI$20, "CLO9", D170:AI170)/AO$14)),""),"")</f>
        <v/>
      </c>
      <c r="BJ170" s="115" t="str">
        <f aca="false">IF(BI170="","",IF(BI170&gt;=B$10,"Y","N"))</f>
        <v/>
      </c>
      <c r="BK170" s="115" t="str">
        <f aca="false">IF(BJ170="","",IF(BJ170&lt;50%,1,IF(AND(BJ170&gt;=50%,BJ170&lt;B$10),2,IF(BJ170&gt;=B$10,3))))</f>
        <v/>
      </c>
      <c r="BL170" s="114" t="str">
        <f aca="false">IF(B170&lt;&gt;"",IFERROR(IF((SUMIF(D$20:AI$20,"CLO10",D170:AI170)/AO$15)=0,"",(SUMIF(D$20:AI$20,"CLO10",D170:AI170)/AO$15)),""),"")</f>
        <v/>
      </c>
      <c r="BM170" s="115" t="str">
        <f aca="false">IF(BL170="","",IF(BL170&gt;=B$10,"Y","N"))</f>
        <v/>
      </c>
      <c r="BN170" s="115" t="str">
        <f aca="false">IF(BM170="","",IF(BM170&lt;50%,1,IF(AND(BM170&gt;=50%,BM170&lt;B$10),2,IF(BM170&gt;=B$10,3))))</f>
        <v/>
      </c>
    </row>
    <row r="171" customFormat="false" ht="15.75" hidden="false" customHeight="true" outlineLevel="0" collapsed="false">
      <c r="A171" s="184" t="str">
        <f aca="false">IF(A$6="LECTURE","",IF('Database (LECTURE-RES-PRAC)'!A166="","",'Database (LECTURE-RES-PRAC)'!A166))</f>
        <v/>
      </c>
      <c r="B171" s="184" t="str">
        <f aca="false">IF(B$6="LECTURE","",IF('Database (LECTURE-RES-PRAC)'!B166="","",'Database (LECTURE-RES-PRAC)'!B166))</f>
        <v/>
      </c>
      <c r="C171" s="184" t="str">
        <f aca="false">IF(C$6="LECTURE","",IF('Database (LECTURE-RES-PRAC)'!C166="","",'Database (LECTURE-RES-PRAC)'!C166))</f>
        <v/>
      </c>
      <c r="D171" s="52"/>
      <c r="E171" s="52"/>
      <c r="F171" s="52"/>
      <c r="G171" s="52"/>
      <c r="H171" s="52"/>
      <c r="I171" s="52"/>
      <c r="J171" s="52"/>
      <c r="K171" s="52"/>
      <c r="L171" s="52"/>
      <c r="M171" s="52"/>
      <c r="N171" s="181" t="str">
        <f aca="false">IF(B171&lt;&gt;"",SUM(D171:M171),"")</f>
        <v/>
      </c>
      <c r="O171" s="52"/>
      <c r="P171" s="52"/>
      <c r="Q171" s="52"/>
      <c r="R171" s="52"/>
      <c r="S171" s="52"/>
      <c r="T171" s="52"/>
      <c r="U171" s="52"/>
      <c r="V171" s="52"/>
      <c r="W171" s="52"/>
      <c r="X171" s="52"/>
      <c r="Y171" s="181" t="str">
        <f aca="false">IF(B171&lt;&gt;"",SUM(O171:X171),"")</f>
        <v/>
      </c>
      <c r="Z171" s="52"/>
      <c r="AA171" s="52"/>
      <c r="AB171" s="52"/>
      <c r="AC171" s="52"/>
      <c r="AD171" s="52"/>
      <c r="AE171" s="52"/>
      <c r="AF171" s="52"/>
      <c r="AG171" s="52"/>
      <c r="AH171" s="52"/>
      <c r="AI171" s="52"/>
      <c r="AJ171" s="182" t="str">
        <f aca="false">IF(B171&lt;&gt;"",SUM(Z171:AI171),"")</f>
        <v/>
      </c>
      <c r="AK171" s="185" t="str">
        <f aca="false">IF(B171&lt;&gt;"",IFERROR(IF((SUMIF(D$20:AI$20, "CLO1", D171:AI171)/AO$6)=0,"",(SUMIF(D$20:AI$20, "CLO1", D171:AI171)/AO$6)),""),"")</f>
        <v/>
      </c>
      <c r="AL171" s="115" t="str">
        <f aca="false">IF(AK171="","",IF(AK171&gt;=B$10,"Y","N"))</f>
        <v/>
      </c>
      <c r="AM171" s="115" t="str">
        <f aca="false">IF(AK171="","",IF(AK171&lt;50%,1,IF(AND(AK171&gt;=50%,AK171&lt;B$10),2,IF(AK171&gt;=B$10,3))))</f>
        <v/>
      </c>
      <c r="AN171" s="185" t="str">
        <f aca="false">IF(B171&lt;&gt;"",IFERROR(IF((SUMIF(D$20:AI$20, "CLO2", D171:AI171)/AO$7)=0,"",(SUMIF(D$20:AI$20, "CLO2", D171:AI171)/AO$7)),""),"")</f>
        <v/>
      </c>
      <c r="AO171" s="115" t="str">
        <f aca="false">IF(AN171="","",IF(AN171&gt;=B$10,"Y","N"))</f>
        <v/>
      </c>
      <c r="AP171" s="115" t="str">
        <f aca="false">IF(AN171="","",IF(AN171&lt;50%,1,IF(AND(AN171&gt;=50%,AN171&lt;B$10),2,IF(AN171&gt;=B$10,3))))</f>
        <v/>
      </c>
      <c r="AQ171" s="185" t="str">
        <f aca="false">IF(B171&lt;&gt;"",IFERROR(IF((SUMIF(D$20:AI$20, "CLO3", D171:AI171)/AO$8)=0,"",(SUMIF(D$20:AI$20, "CLO3", D171:AI171)/AO$8)),""),"")</f>
        <v/>
      </c>
      <c r="AR171" s="115" t="str">
        <f aca="false">IF(AQ171="","",IF(AQ171&gt;=B$10,"Y","N"))</f>
        <v/>
      </c>
      <c r="AS171" s="115" t="str">
        <f aca="false">IF(AQ171="","",IF(AQ171&lt;50%,1,IF(AND(AQ171&gt;=50%,AQ171&lt;B$10),2,IF(AQ171&gt;=B$10,3))))</f>
        <v/>
      </c>
      <c r="AT171" s="185" t="str">
        <f aca="false">IF(B171&lt;&gt;"",IFERROR(IF((SUMIF(D$20:AI$20, "CLO4", D171:AI171)/AO$9)=0,"",(SUMIF(D$20:AI$20, "CLO4", D171:AI171)/AO$9)),""),"")</f>
        <v/>
      </c>
      <c r="AU171" s="115" t="str">
        <f aca="false">IF(AT171="","",IF(AT171&gt;=B$10,"Y","N"))</f>
        <v/>
      </c>
      <c r="AV171" s="115" t="str">
        <f aca="false">IF(AT171="","",IF(AT171&lt;50%,1,IF(AND(AT171&gt;=50%,AT171&lt;B$10),2,IF(AT171&gt;=B$10,3))))</f>
        <v/>
      </c>
      <c r="AW171" s="185" t="str">
        <f aca="false">IF(B171&lt;&gt;"",IFERROR(IF((SUMIF(D$20:AI$20, "CLO5", D171:AI171)/AO$10)=0,"",(SUMIF(D$20:AI$20, "CLO5", D171:AI171)/AO$10)),""),"")</f>
        <v/>
      </c>
      <c r="AX171" s="115" t="str">
        <f aca="false">IF(AW171="","",IF(AW171&gt;=B$10,"Y","N"))</f>
        <v/>
      </c>
      <c r="AY171" s="115" t="str">
        <f aca="false">IF(AW171="","",IF(AW171&lt;50%,1,IF(AND(AW171&gt;=50%,AW171&lt;B$10),2,IF(AW171&gt;=B$10,3))))</f>
        <v/>
      </c>
      <c r="AZ171" s="114" t="str">
        <f aca="false">IF(B171&lt;&gt;"",IFERROR(IF((SUMIF(D$20:AI$20, "CLO6", D171:AI171)/AO$11)=0,"",(SUMIF(D$20:AI$20, "CLO6", D171:AI171)/AO$11)),""),"")</f>
        <v/>
      </c>
      <c r="BA171" s="115" t="str">
        <f aca="false">IF(AZ171="","",IF(AZ171&gt;=B$10,"Y","N"))</f>
        <v/>
      </c>
      <c r="BB171" s="115" t="str">
        <f aca="false">IF(BA171="","",IF(BA171&lt;50%,1,IF(AND(BA171&gt;=50%,BA171&lt;B$10),2,IF(BA171&gt;=B$10,3))))</f>
        <v/>
      </c>
      <c r="BC171" s="114" t="str">
        <f aca="false">IF(B171&lt;&gt;"",IFERROR(IF((SUMIF(D$20:AI$20, "CLO7", D171:AI171)/AO$12)=0,"",(SUMIF(D$20:AI$20, "CLO7", D171:AI171)/AO$12)),""),"")</f>
        <v/>
      </c>
      <c r="BD171" s="115" t="str">
        <f aca="false">IF(BC171="","",IF(BC171&gt;=B$10,"Y","N"))</f>
        <v/>
      </c>
      <c r="BE171" s="115" t="str">
        <f aca="false">IF(BD171="","",IF(BD171&lt;50%,1,IF(AND(BD171&gt;=50%,BD171&lt;B$10),2,IF(BD171&gt;=B$10,3))))</f>
        <v/>
      </c>
      <c r="BF171" s="114" t="str">
        <f aca="false">IF(B171&lt;&gt;"",IFERROR(IF((SUMIF(D$20:AI$20, "CLO8", D171:AI171)/AO$13)=0,"",(SUMIF(D$20:AI$20, "CLO8", D171:AI171)/AO$13)),""),"")</f>
        <v/>
      </c>
      <c r="BG171" s="115" t="str">
        <f aca="false">IF(BF171="","",IF(BF171&gt;=B$10,"Y","N"))</f>
        <v/>
      </c>
      <c r="BH171" s="115" t="str">
        <f aca="false">IF(BG171="","",IF(BG171&lt;50%,1,IF(AND(BG171&gt;=50%,BG171&lt;B$10),2,IF(BG171&gt;=B$10,3))))</f>
        <v/>
      </c>
      <c r="BI171" s="114" t="str">
        <f aca="false">IF(B171&lt;&gt;"",IFERROR(IF((SUMIF(D$20:AI$20, "CLO9", D171:AI171)/AO$14)=0,"",(SUMIF(D$20:AI$20, "CLO9", D171:AI171)/AO$14)),""),"")</f>
        <v/>
      </c>
      <c r="BJ171" s="115" t="str">
        <f aca="false">IF(BI171="","",IF(BI171&gt;=B$10,"Y","N"))</f>
        <v/>
      </c>
      <c r="BK171" s="115" t="str">
        <f aca="false">IF(BJ171="","",IF(BJ171&lt;50%,1,IF(AND(BJ171&gt;=50%,BJ171&lt;B$10),2,IF(BJ171&gt;=B$10,3))))</f>
        <v/>
      </c>
      <c r="BL171" s="114" t="str">
        <f aca="false">IF(B171&lt;&gt;"",IFERROR(IF((SUMIF(D$20:AI$20,"CLO10",D171:AI171)/AO$15)=0,"",(SUMIF(D$20:AI$20,"CLO10",D171:AI171)/AO$15)),""),"")</f>
        <v/>
      </c>
      <c r="BM171" s="115" t="str">
        <f aca="false">IF(BL171="","",IF(BL171&gt;=B$10,"Y","N"))</f>
        <v/>
      </c>
      <c r="BN171" s="115" t="str">
        <f aca="false">IF(BM171="","",IF(BM171&lt;50%,1,IF(AND(BM171&gt;=50%,BM171&lt;B$10),2,IF(BM171&gt;=B$10,3))))</f>
        <v/>
      </c>
    </row>
    <row r="172" customFormat="false" ht="15.75" hidden="false" customHeight="true" outlineLevel="0" collapsed="false">
      <c r="A172" s="184" t="str">
        <f aca="false">IF(A$6="LECTURE","",IF('Database (LECTURE-RES-PRAC)'!A167="","",'Database (LECTURE-RES-PRAC)'!A167))</f>
        <v/>
      </c>
      <c r="B172" s="184" t="str">
        <f aca="false">IF(B$6="LECTURE","",IF('Database (LECTURE-RES-PRAC)'!B167="","",'Database (LECTURE-RES-PRAC)'!B167))</f>
        <v/>
      </c>
      <c r="C172" s="184" t="str">
        <f aca="false">IF(C$6="LECTURE","",IF('Database (LECTURE-RES-PRAC)'!C167="","",'Database (LECTURE-RES-PRAC)'!C167))</f>
        <v/>
      </c>
      <c r="D172" s="52"/>
      <c r="E172" s="52"/>
      <c r="F172" s="52"/>
      <c r="G172" s="52"/>
      <c r="H172" s="52"/>
      <c r="I172" s="52"/>
      <c r="J172" s="52"/>
      <c r="K172" s="52"/>
      <c r="L172" s="52"/>
      <c r="M172" s="52"/>
      <c r="N172" s="181" t="str">
        <f aca="false">IF(B172&lt;&gt;"",SUM(D172:M172),"")</f>
        <v/>
      </c>
      <c r="O172" s="52"/>
      <c r="P172" s="52"/>
      <c r="Q172" s="52"/>
      <c r="R172" s="52"/>
      <c r="S172" s="52"/>
      <c r="T172" s="52"/>
      <c r="U172" s="52"/>
      <c r="V172" s="52"/>
      <c r="W172" s="52"/>
      <c r="X172" s="52"/>
      <c r="Y172" s="181" t="str">
        <f aca="false">IF(B172&lt;&gt;"",SUM(O172:X172),"")</f>
        <v/>
      </c>
      <c r="Z172" s="52"/>
      <c r="AA172" s="52"/>
      <c r="AB172" s="52"/>
      <c r="AC172" s="52"/>
      <c r="AD172" s="52"/>
      <c r="AE172" s="52"/>
      <c r="AF172" s="52"/>
      <c r="AG172" s="52"/>
      <c r="AH172" s="52"/>
      <c r="AI172" s="52"/>
      <c r="AJ172" s="182" t="str">
        <f aca="false">IF(B172&lt;&gt;"",SUM(Z172:AI172),"")</f>
        <v/>
      </c>
      <c r="AK172" s="185" t="str">
        <f aca="false">IF(B172&lt;&gt;"",IFERROR(IF((SUMIF(D$20:AI$20, "CLO1", D172:AI172)/AO$6)=0,"",(SUMIF(D$20:AI$20, "CLO1", D172:AI172)/AO$6)),""),"")</f>
        <v/>
      </c>
      <c r="AL172" s="115" t="str">
        <f aca="false">IF(AK172="","",IF(AK172&gt;=B$10,"Y","N"))</f>
        <v/>
      </c>
      <c r="AM172" s="115" t="str">
        <f aca="false">IF(AK172="","",IF(AK172&lt;50%,1,IF(AND(AK172&gt;=50%,AK172&lt;B$10),2,IF(AK172&gt;=B$10,3))))</f>
        <v/>
      </c>
      <c r="AN172" s="185" t="str">
        <f aca="false">IF(B172&lt;&gt;"",IFERROR(IF((SUMIF(D$20:AI$20, "CLO2", D172:AI172)/AO$7)=0,"",(SUMIF(D$20:AI$20, "CLO2", D172:AI172)/AO$7)),""),"")</f>
        <v/>
      </c>
      <c r="AO172" s="115" t="str">
        <f aca="false">IF(AN172="","",IF(AN172&gt;=B$10,"Y","N"))</f>
        <v/>
      </c>
      <c r="AP172" s="115" t="str">
        <f aca="false">IF(AN172="","",IF(AN172&lt;50%,1,IF(AND(AN172&gt;=50%,AN172&lt;B$10),2,IF(AN172&gt;=B$10,3))))</f>
        <v/>
      </c>
      <c r="AQ172" s="185" t="str">
        <f aca="false">IF(B172&lt;&gt;"",IFERROR(IF((SUMIF(D$20:AI$20, "CLO3", D172:AI172)/AO$8)=0,"",(SUMIF(D$20:AI$20, "CLO3", D172:AI172)/AO$8)),""),"")</f>
        <v/>
      </c>
      <c r="AR172" s="115" t="str">
        <f aca="false">IF(AQ172="","",IF(AQ172&gt;=B$10,"Y","N"))</f>
        <v/>
      </c>
      <c r="AS172" s="115" t="str">
        <f aca="false">IF(AQ172="","",IF(AQ172&lt;50%,1,IF(AND(AQ172&gt;=50%,AQ172&lt;B$10),2,IF(AQ172&gt;=B$10,3))))</f>
        <v/>
      </c>
      <c r="AT172" s="185" t="str">
        <f aca="false">IF(B172&lt;&gt;"",IFERROR(IF((SUMIF(D$20:AI$20, "CLO4", D172:AI172)/AO$9)=0,"",(SUMIF(D$20:AI$20, "CLO4", D172:AI172)/AO$9)),""),"")</f>
        <v/>
      </c>
      <c r="AU172" s="115" t="str">
        <f aca="false">IF(AT172="","",IF(AT172&gt;=B$10,"Y","N"))</f>
        <v/>
      </c>
      <c r="AV172" s="115" t="str">
        <f aca="false">IF(AT172="","",IF(AT172&lt;50%,1,IF(AND(AT172&gt;=50%,AT172&lt;B$10),2,IF(AT172&gt;=B$10,3))))</f>
        <v/>
      </c>
      <c r="AW172" s="185" t="str">
        <f aca="false">IF(B172&lt;&gt;"",IFERROR(IF((SUMIF(D$20:AI$20, "CLO5", D172:AI172)/AO$10)=0,"",(SUMIF(D$20:AI$20, "CLO5", D172:AI172)/AO$10)),""),"")</f>
        <v/>
      </c>
      <c r="AX172" s="115" t="str">
        <f aca="false">IF(AW172="","",IF(AW172&gt;=B$10,"Y","N"))</f>
        <v/>
      </c>
      <c r="AY172" s="115" t="str">
        <f aca="false">IF(AW172="","",IF(AW172&lt;50%,1,IF(AND(AW172&gt;=50%,AW172&lt;B$10),2,IF(AW172&gt;=B$10,3))))</f>
        <v/>
      </c>
      <c r="AZ172" s="114" t="str">
        <f aca="false">IF(B172&lt;&gt;"",IFERROR(IF((SUMIF(D$20:AI$20, "CLO6", D172:AI172)/AO$11)=0,"",(SUMIF(D$20:AI$20, "CLO6", D172:AI172)/AO$11)),""),"")</f>
        <v/>
      </c>
      <c r="BA172" s="115" t="str">
        <f aca="false">IF(AZ172="","",IF(AZ172&gt;=B$10,"Y","N"))</f>
        <v/>
      </c>
      <c r="BB172" s="115" t="str">
        <f aca="false">IF(BA172="","",IF(BA172&lt;50%,1,IF(AND(BA172&gt;=50%,BA172&lt;B$10),2,IF(BA172&gt;=B$10,3))))</f>
        <v/>
      </c>
      <c r="BC172" s="114" t="str">
        <f aca="false">IF(B172&lt;&gt;"",IFERROR(IF((SUMIF(D$20:AI$20, "CLO7", D172:AI172)/AO$12)=0,"",(SUMIF(D$20:AI$20, "CLO7", D172:AI172)/AO$12)),""),"")</f>
        <v/>
      </c>
      <c r="BD172" s="115" t="str">
        <f aca="false">IF(BC172="","",IF(BC172&gt;=B$10,"Y","N"))</f>
        <v/>
      </c>
      <c r="BE172" s="115" t="str">
        <f aca="false">IF(BD172="","",IF(BD172&lt;50%,1,IF(AND(BD172&gt;=50%,BD172&lt;B$10),2,IF(BD172&gt;=B$10,3))))</f>
        <v/>
      </c>
      <c r="BF172" s="114" t="str">
        <f aca="false">IF(B172&lt;&gt;"",IFERROR(IF((SUMIF(D$20:AI$20, "CLO8", D172:AI172)/AO$13)=0,"",(SUMIF(D$20:AI$20, "CLO8", D172:AI172)/AO$13)),""),"")</f>
        <v/>
      </c>
      <c r="BG172" s="115" t="str">
        <f aca="false">IF(BF172="","",IF(BF172&gt;=B$10,"Y","N"))</f>
        <v/>
      </c>
      <c r="BH172" s="115" t="str">
        <f aca="false">IF(BG172="","",IF(BG172&lt;50%,1,IF(AND(BG172&gt;=50%,BG172&lt;B$10),2,IF(BG172&gt;=B$10,3))))</f>
        <v/>
      </c>
      <c r="BI172" s="114" t="str">
        <f aca="false">IF(B172&lt;&gt;"",IFERROR(IF((SUMIF(D$20:AI$20, "CLO9", D172:AI172)/AO$14)=0,"",(SUMIF(D$20:AI$20, "CLO9", D172:AI172)/AO$14)),""),"")</f>
        <v/>
      </c>
      <c r="BJ172" s="115" t="str">
        <f aca="false">IF(BI172="","",IF(BI172&gt;=B$10,"Y","N"))</f>
        <v/>
      </c>
      <c r="BK172" s="115" t="str">
        <f aca="false">IF(BJ172="","",IF(BJ172&lt;50%,1,IF(AND(BJ172&gt;=50%,BJ172&lt;B$10),2,IF(BJ172&gt;=B$10,3))))</f>
        <v/>
      </c>
      <c r="BL172" s="114" t="str">
        <f aca="false">IF(B172&lt;&gt;"",IFERROR(IF((SUMIF(D$20:AI$20,"CLO10",D172:AI172)/AO$15)=0,"",(SUMIF(D$20:AI$20,"CLO10",D172:AI172)/AO$15)),""),"")</f>
        <v/>
      </c>
      <c r="BM172" s="115" t="str">
        <f aca="false">IF(BL172="","",IF(BL172&gt;=B$10,"Y","N"))</f>
        <v/>
      </c>
      <c r="BN172" s="115" t="str">
        <f aca="false">IF(BM172="","",IF(BM172&lt;50%,1,IF(AND(BM172&gt;=50%,BM172&lt;B$10),2,IF(BM172&gt;=B$10,3))))</f>
        <v/>
      </c>
    </row>
    <row r="173" customFormat="false" ht="15.75" hidden="false" customHeight="true" outlineLevel="0" collapsed="false">
      <c r="A173" s="184" t="str">
        <f aca="false">IF(A$6="LECTURE","",IF('Database (LECTURE-RES-PRAC)'!A168="","",'Database (LECTURE-RES-PRAC)'!A168))</f>
        <v/>
      </c>
      <c r="B173" s="184" t="str">
        <f aca="false">IF(B$6="LECTURE","",IF('Database (LECTURE-RES-PRAC)'!B168="","",'Database (LECTURE-RES-PRAC)'!B168))</f>
        <v/>
      </c>
      <c r="C173" s="184" t="str">
        <f aca="false">IF(C$6="LECTURE","",IF('Database (LECTURE-RES-PRAC)'!C168="","",'Database (LECTURE-RES-PRAC)'!C168))</f>
        <v/>
      </c>
      <c r="D173" s="52"/>
      <c r="E173" s="52"/>
      <c r="F173" s="52"/>
      <c r="G173" s="52"/>
      <c r="H173" s="52"/>
      <c r="I173" s="52"/>
      <c r="J173" s="52"/>
      <c r="K173" s="52"/>
      <c r="L173" s="52"/>
      <c r="M173" s="52"/>
      <c r="N173" s="181" t="str">
        <f aca="false">IF(B173&lt;&gt;"",SUM(D173:M173),"")</f>
        <v/>
      </c>
      <c r="O173" s="52"/>
      <c r="P173" s="52"/>
      <c r="Q173" s="52"/>
      <c r="R173" s="52"/>
      <c r="S173" s="52"/>
      <c r="T173" s="52"/>
      <c r="U173" s="52"/>
      <c r="V173" s="52"/>
      <c r="W173" s="52"/>
      <c r="X173" s="52"/>
      <c r="Y173" s="181" t="str">
        <f aca="false">IF(B173&lt;&gt;"",SUM(O173:X173),"")</f>
        <v/>
      </c>
      <c r="Z173" s="52"/>
      <c r="AA173" s="52"/>
      <c r="AB173" s="52"/>
      <c r="AC173" s="52"/>
      <c r="AD173" s="52"/>
      <c r="AE173" s="52"/>
      <c r="AF173" s="52"/>
      <c r="AG173" s="52"/>
      <c r="AH173" s="52"/>
      <c r="AI173" s="52"/>
      <c r="AJ173" s="182" t="str">
        <f aca="false">IF(B173&lt;&gt;"",SUM(Z173:AI173),"")</f>
        <v/>
      </c>
      <c r="AK173" s="185" t="str">
        <f aca="false">IF(B173&lt;&gt;"",IFERROR(IF((SUMIF(D$20:AI$20, "CLO1", D173:AI173)/AO$6)=0,"",(SUMIF(D$20:AI$20, "CLO1", D173:AI173)/AO$6)),""),"")</f>
        <v/>
      </c>
      <c r="AL173" s="115" t="str">
        <f aca="false">IF(AK173="","",IF(AK173&gt;=B$10,"Y","N"))</f>
        <v/>
      </c>
      <c r="AM173" s="115" t="str">
        <f aca="false">IF(AK173="","",IF(AK173&lt;50%,1,IF(AND(AK173&gt;=50%,AK173&lt;B$10),2,IF(AK173&gt;=B$10,3))))</f>
        <v/>
      </c>
      <c r="AN173" s="185" t="str">
        <f aca="false">IF(B173&lt;&gt;"",IFERROR(IF((SUMIF(D$20:AI$20, "CLO2", D173:AI173)/AO$7)=0,"",(SUMIF(D$20:AI$20, "CLO2", D173:AI173)/AO$7)),""),"")</f>
        <v/>
      </c>
      <c r="AO173" s="115" t="str">
        <f aca="false">IF(AN173="","",IF(AN173&gt;=B$10,"Y","N"))</f>
        <v/>
      </c>
      <c r="AP173" s="115" t="str">
        <f aca="false">IF(AN173="","",IF(AN173&lt;50%,1,IF(AND(AN173&gt;=50%,AN173&lt;B$10),2,IF(AN173&gt;=B$10,3))))</f>
        <v/>
      </c>
      <c r="AQ173" s="185" t="str">
        <f aca="false">IF(B173&lt;&gt;"",IFERROR(IF((SUMIF(D$20:AI$20, "CLO3", D173:AI173)/AO$8)=0,"",(SUMIF(D$20:AI$20, "CLO3", D173:AI173)/AO$8)),""),"")</f>
        <v/>
      </c>
      <c r="AR173" s="115" t="str">
        <f aca="false">IF(AQ173="","",IF(AQ173&gt;=B$10,"Y","N"))</f>
        <v/>
      </c>
      <c r="AS173" s="115" t="str">
        <f aca="false">IF(AQ173="","",IF(AQ173&lt;50%,1,IF(AND(AQ173&gt;=50%,AQ173&lt;B$10),2,IF(AQ173&gt;=B$10,3))))</f>
        <v/>
      </c>
      <c r="AT173" s="185" t="str">
        <f aca="false">IF(B173&lt;&gt;"",IFERROR(IF((SUMIF(D$20:AI$20, "CLO4", D173:AI173)/AO$9)=0,"",(SUMIF(D$20:AI$20, "CLO4", D173:AI173)/AO$9)),""),"")</f>
        <v/>
      </c>
      <c r="AU173" s="115" t="str">
        <f aca="false">IF(AT173="","",IF(AT173&gt;=B$10,"Y","N"))</f>
        <v/>
      </c>
      <c r="AV173" s="115" t="str">
        <f aca="false">IF(AT173="","",IF(AT173&lt;50%,1,IF(AND(AT173&gt;=50%,AT173&lt;B$10),2,IF(AT173&gt;=B$10,3))))</f>
        <v/>
      </c>
      <c r="AW173" s="185" t="str">
        <f aca="false">IF(B173&lt;&gt;"",IFERROR(IF((SUMIF(D$20:AI$20, "CLO5", D173:AI173)/AO$10)=0,"",(SUMIF(D$20:AI$20, "CLO5", D173:AI173)/AO$10)),""),"")</f>
        <v/>
      </c>
      <c r="AX173" s="115" t="str">
        <f aca="false">IF(AW173="","",IF(AW173&gt;=B$10,"Y","N"))</f>
        <v/>
      </c>
      <c r="AY173" s="115" t="str">
        <f aca="false">IF(AW173="","",IF(AW173&lt;50%,1,IF(AND(AW173&gt;=50%,AW173&lt;B$10),2,IF(AW173&gt;=B$10,3))))</f>
        <v/>
      </c>
      <c r="AZ173" s="114" t="str">
        <f aca="false">IF(B173&lt;&gt;"",IFERROR(IF((SUMIF(D$20:AI$20, "CLO6", D173:AI173)/AO$11)=0,"",(SUMIF(D$20:AI$20, "CLO6", D173:AI173)/AO$11)),""),"")</f>
        <v/>
      </c>
      <c r="BA173" s="115" t="str">
        <f aca="false">IF(AZ173="","",IF(AZ173&gt;=B$10,"Y","N"))</f>
        <v/>
      </c>
      <c r="BB173" s="115" t="str">
        <f aca="false">IF(BA173="","",IF(BA173&lt;50%,1,IF(AND(BA173&gt;=50%,BA173&lt;B$10),2,IF(BA173&gt;=B$10,3))))</f>
        <v/>
      </c>
      <c r="BC173" s="114" t="str">
        <f aca="false">IF(B173&lt;&gt;"",IFERROR(IF((SUMIF(D$20:AI$20, "CLO7", D173:AI173)/AO$12)=0,"",(SUMIF(D$20:AI$20, "CLO7", D173:AI173)/AO$12)),""),"")</f>
        <v/>
      </c>
      <c r="BD173" s="115" t="str">
        <f aca="false">IF(BC173="","",IF(BC173&gt;=B$10,"Y","N"))</f>
        <v/>
      </c>
      <c r="BE173" s="115" t="str">
        <f aca="false">IF(BD173="","",IF(BD173&lt;50%,1,IF(AND(BD173&gt;=50%,BD173&lt;B$10),2,IF(BD173&gt;=B$10,3))))</f>
        <v/>
      </c>
      <c r="BF173" s="114" t="str">
        <f aca="false">IF(B173&lt;&gt;"",IFERROR(IF((SUMIF(D$20:AI$20, "CLO8", D173:AI173)/AO$13)=0,"",(SUMIF(D$20:AI$20, "CLO8", D173:AI173)/AO$13)),""),"")</f>
        <v/>
      </c>
      <c r="BG173" s="115" t="str">
        <f aca="false">IF(BF173="","",IF(BF173&gt;=B$10,"Y","N"))</f>
        <v/>
      </c>
      <c r="BH173" s="115" t="str">
        <f aca="false">IF(BG173="","",IF(BG173&lt;50%,1,IF(AND(BG173&gt;=50%,BG173&lt;B$10),2,IF(BG173&gt;=B$10,3))))</f>
        <v/>
      </c>
      <c r="BI173" s="114" t="str">
        <f aca="false">IF(B173&lt;&gt;"",IFERROR(IF((SUMIF(D$20:AI$20, "CLO9", D173:AI173)/AO$14)=0,"",(SUMIF(D$20:AI$20, "CLO9", D173:AI173)/AO$14)),""),"")</f>
        <v/>
      </c>
      <c r="BJ173" s="115" t="str">
        <f aca="false">IF(BI173="","",IF(BI173&gt;=B$10,"Y","N"))</f>
        <v/>
      </c>
      <c r="BK173" s="115" t="str">
        <f aca="false">IF(BJ173="","",IF(BJ173&lt;50%,1,IF(AND(BJ173&gt;=50%,BJ173&lt;B$10),2,IF(BJ173&gt;=B$10,3))))</f>
        <v/>
      </c>
      <c r="BL173" s="114" t="str">
        <f aca="false">IF(B173&lt;&gt;"",IFERROR(IF((SUMIF(D$20:AI$20,"CLO10",D173:AI173)/AO$15)=0,"",(SUMIF(D$20:AI$20,"CLO10",D173:AI173)/AO$15)),""),"")</f>
        <v/>
      </c>
      <c r="BM173" s="115" t="str">
        <f aca="false">IF(BL173="","",IF(BL173&gt;=B$10,"Y","N"))</f>
        <v/>
      </c>
      <c r="BN173" s="115" t="str">
        <f aca="false">IF(BM173="","",IF(BM173&lt;50%,1,IF(AND(BM173&gt;=50%,BM173&lt;B$10),2,IF(BM173&gt;=B$10,3))))</f>
        <v/>
      </c>
    </row>
    <row r="174" customFormat="false" ht="15.75" hidden="false" customHeight="true" outlineLevel="0" collapsed="false">
      <c r="A174" s="184" t="str">
        <f aca="false">IF(A$6="LECTURE","",IF('Database (LECTURE-RES-PRAC)'!A169="","",'Database (LECTURE-RES-PRAC)'!A169))</f>
        <v/>
      </c>
      <c r="B174" s="184" t="str">
        <f aca="false">IF(B$6="LECTURE","",IF('Database (LECTURE-RES-PRAC)'!B169="","",'Database (LECTURE-RES-PRAC)'!B169))</f>
        <v/>
      </c>
      <c r="C174" s="184" t="str">
        <f aca="false">IF(C$6="LECTURE","",IF('Database (LECTURE-RES-PRAC)'!C169="","",'Database (LECTURE-RES-PRAC)'!C169))</f>
        <v/>
      </c>
      <c r="D174" s="52"/>
      <c r="E174" s="52"/>
      <c r="F174" s="52"/>
      <c r="G174" s="52"/>
      <c r="H174" s="52"/>
      <c r="I174" s="52"/>
      <c r="J174" s="52"/>
      <c r="K174" s="52"/>
      <c r="L174" s="52"/>
      <c r="M174" s="52"/>
      <c r="N174" s="181" t="str">
        <f aca="false">IF(B174&lt;&gt;"",SUM(D174:M174),"")</f>
        <v/>
      </c>
      <c r="O174" s="52"/>
      <c r="P174" s="52"/>
      <c r="Q174" s="52"/>
      <c r="R174" s="52"/>
      <c r="S174" s="52"/>
      <c r="T174" s="52"/>
      <c r="U174" s="52"/>
      <c r="V174" s="52"/>
      <c r="W174" s="52"/>
      <c r="X174" s="52"/>
      <c r="Y174" s="181" t="str">
        <f aca="false">IF(B174&lt;&gt;"",SUM(O174:X174),"")</f>
        <v/>
      </c>
      <c r="Z174" s="52"/>
      <c r="AA174" s="52"/>
      <c r="AB174" s="52"/>
      <c r="AC174" s="52"/>
      <c r="AD174" s="52"/>
      <c r="AE174" s="52"/>
      <c r="AF174" s="52"/>
      <c r="AG174" s="52"/>
      <c r="AH174" s="52"/>
      <c r="AI174" s="52"/>
      <c r="AJ174" s="182" t="str">
        <f aca="false">IF(B174&lt;&gt;"",SUM(Z174:AI174),"")</f>
        <v/>
      </c>
      <c r="AK174" s="185" t="str">
        <f aca="false">IF(B174&lt;&gt;"",IFERROR(IF((SUMIF(D$20:AI$20, "CLO1", D174:AI174)/AO$6)=0,"",(SUMIF(D$20:AI$20, "CLO1", D174:AI174)/AO$6)),""),"")</f>
        <v/>
      </c>
      <c r="AL174" s="115" t="str">
        <f aca="false">IF(AK174="","",IF(AK174&gt;=B$10,"Y","N"))</f>
        <v/>
      </c>
      <c r="AM174" s="115" t="str">
        <f aca="false">IF(AK174="","",IF(AK174&lt;50%,1,IF(AND(AK174&gt;=50%,AK174&lt;B$10),2,IF(AK174&gt;=B$10,3))))</f>
        <v/>
      </c>
      <c r="AN174" s="185" t="str">
        <f aca="false">IF(B174&lt;&gt;"",IFERROR(IF((SUMIF(D$20:AI$20, "CLO2", D174:AI174)/AO$7)=0,"",(SUMIF(D$20:AI$20, "CLO2", D174:AI174)/AO$7)),""),"")</f>
        <v/>
      </c>
      <c r="AO174" s="115" t="str">
        <f aca="false">IF(AN174="","",IF(AN174&gt;=B$10,"Y","N"))</f>
        <v/>
      </c>
      <c r="AP174" s="115" t="str">
        <f aca="false">IF(AN174="","",IF(AN174&lt;50%,1,IF(AND(AN174&gt;=50%,AN174&lt;B$10),2,IF(AN174&gt;=B$10,3))))</f>
        <v/>
      </c>
      <c r="AQ174" s="185" t="str">
        <f aca="false">IF(B174&lt;&gt;"",IFERROR(IF((SUMIF(D$20:AI$20, "CLO3", D174:AI174)/AO$8)=0,"",(SUMIF(D$20:AI$20, "CLO3", D174:AI174)/AO$8)),""),"")</f>
        <v/>
      </c>
      <c r="AR174" s="115" t="str">
        <f aca="false">IF(AQ174="","",IF(AQ174&gt;=B$10,"Y","N"))</f>
        <v/>
      </c>
      <c r="AS174" s="115" t="str">
        <f aca="false">IF(AQ174="","",IF(AQ174&lt;50%,1,IF(AND(AQ174&gt;=50%,AQ174&lt;B$10),2,IF(AQ174&gt;=B$10,3))))</f>
        <v/>
      </c>
      <c r="AT174" s="185" t="str">
        <f aca="false">IF(B174&lt;&gt;"",IFERROR(IF((SUMIF(D$20:AI$20, "CLO4", D174:AI174)/AO$9)=0,"",(SUMIF(D$20:AI$20, "CLO4", D174:AI174)/AO$9)),""),"")</f>
        <v/>
      </c>
      <c r="AU174" s="115" t="str">
        <f aca="false">IF(AT174="","",IF(AT174&gt;=B$10,"Y","N"))</f>
        <v/>
      </c>
      <c r="AV174" s="115" t="str">
        <f aca="false">IF(AT174="","",IF(AT174&lt;50%,1,IF(AND(AT174&gt;=50%,AT174&lt;B$10),2,IF(AT174&gt;=B$10,3))))</f>
        <v/>
      </c>
      <c r="AW174" s="185" t="str">
        <f aca="false">IF(B174&lt;&gt;"",IFERROR(IF((SUMIF(D$20:AI$20, "CLO5", D174:AI174)/AO$10)=0,"",(SUMIF(D$20:AI$20, "CLO5", D174:AI174)/AO$10)),""),"")</f>
        <v/>
      </c>
      <c r="AX174" s="115" t="str">
        <f aca="false">IF(AW174="","",IF(AW174&gt;=B$10,"Y","N"))</f>
        <v/>
      </c>
      <c r="AY174" s="115" t="str">
        <f aca="false">IF(AW174="","",IF(AW174&lt;50%,1,IF(AND(AW174&gt;=50%,AW174&lt;B$10),2,IF(AW174&gt;=B$10,3))))</f>
        <v/>
      </c>
      <c r="AZ174" s="114" t="str">
        <f aca="false">IF(B174&lt;&gt;"",IFERROR(IF((SUMIF(D$20:AI$20, "CLO6", D174:AI174)/AO$11)=0,"",(SUMIF(D$20:AI$20, "CLO6", D174:AI174)/AO$11)),""),"")</f>
        <v/>
      </c>
      <c r="BA174" s="115" t="str">
        <f aca="false">IF(AZ174="","",IF(AZ174&gt;=B$10,"Y","N"))</f>
        <v/>
      </c>
      <c r="BB174" s="115" t="str">
        <f aca="false">IF(BA174="","",IF(BA174&lt;50%,1,IF(AND(BA174&gt;=50%,BA174&lt;B$10),2,IF(BA174&gt;=B$10,3))))</f>
        <v/>
      </c>
      <c r="BC174" s="114" t="str">
        <f aca="false">IF(B174&lt;&gt;"",IFERROR(IF((SUMIF(D$20:AI$20, "CLO7", D174:AI174)/AO$12)=0,"",(SUMIF(D$20:AI$20, "CLO7", D174:AI174)/AO$12)),""),"")</f>
        <v/>
      </c>
      <c r="BD174" s="115" t="str">
        <f aca="false">IF(BC174="","",IF(BC174&gt;=B$10,"Y","N"))</f>
        <v/>
      </c>
      <c r="BE174" s="115" t="str">
        <f aca="false">IF(BD174="","",IF(BD174&lt;50%,1,IF(AND(BD174&gt;=50%,BD174&lt;B$10),2,IF(BD174&gt;=B$10,3))))</f>
        <v/>
      </c>
      <c r="BF174" s="114" t="str">
        <f aca="false">IF(B174&lt;&gt;"",IFERROR(IF((SUMIF(D$20:AI$20, "CLO8", D174:AI174)/AO$13)=0,"",(SUMIF(D$20:AI$20, "CLO8", D174:AI174)/AO$13)),""),"")</f>
        <v/>
      </c>
      <c r="BG174" s="115" t="str">
        <f aca="false">IF(BF174="","",IF(BF174&gt;=B$10,"Y","N"))</f>
        <v/>
      </c>
      <c r="BH174" s="115" t="str">
        <f aca="false">IF(BG174="","",IF(BG174&lt;50%,1,IF(AND(BG174&gt;=50%,BG174&lt;B$10),2,IF(BG174&gt;=B$10,3))))</f>
        <v/>
      </c>
      <c r="BI174" s="114" t="str">
        <f aca="false">IF(B174&lt;&gt;"",IFERROR(IF((SUMIF(D$20:AI$20, "CLO9", D174:AI174)/AO$14)=0,"",(SUMIF(D$20:AI$20, "CLO9", D174:AI174)/AO$14)),""),"")</f>
        <v/>
      </c>
      <c r="BJ174" s="115" t="str">
        <f aca="false">IF(BI174="","",IF(BI174&gt;=B$10,"Y","N"))</f>
        <v/>
      </c>
      <c r="BK174" s="115" t="str">
        <f aca="false">IF(BJ174="","",IF(BJ174&lt;50%,1,IF(AND(BJ174&gt;=50%,BJ174&lt;B$10),2,IF(BJ174&gt;=B$10,3))))</f>
        <v/>
      </c>
      <c r="BL174" s="114" t="str">
        <f aca="false">IF(B174&lt;&gt;"",IFERROR(IF((SUMIF(D$20:AI$20,"CLO10",D174:AI174)/AO$15)=0,"",(SUMIF(D$20:AI$20,"CLO10",D174:AI174)/AO$15)),""),"")</f>
        <v/>
      </c>
      <c r="BM174" s="115" t="str">
        <f aca="false">IF(BL174="","",IF(BL174&gt;=B$10,"Y","N"))</f>
        <v/>
      </c>
      <c r="BN174" s="115" t="str">
        <f aca="false">IF(BM174="","",IF(BM174&lt;50%,1,IF(AND(BM174&gt;=50%,BM174&lt;B$10),2,IF(BM174&gt;=B$10,3))))</f>
        <v/>
      </c>
    </row>
    <row r="175" customFormat="false" ht="15.75" hidden="false" customHeight="true" outlineLevel="0" collapsed="false">
      <c r="A175" s="184" t="str">
        <f aca="false">IF(A$6="LECTURE","",IF('Database (LECTURE-RES-PRAC)'!A170="","",'Database (LECTURE-RES-PRAC)'!A170))</f>
        <v/>
      </c>
      <c r="B175" s="184" t="str">
        <f aca="false">IF(B$6="LECTURE","",IF('Database (LECTURE-RES-PRAC)'!B170="","",'Database (LECTURE-RES-PRAC)'!B170))</f>
        <v/>
      </c>
      <c r="C175" s="184" t="str">
        <f aca="false">IF(C$6="LECTURE","",IF('Database (LECTURE-RES-PRAC)'!C170="","",'Database (LECTURE-RES-PRAC)'!C170))</f>
        <v/>
      </c>
      <c r="D175" s="52"/>
      <c r="E175" s="52"/>
      <c r="F175" s="52"/>
      <c r="G175" s="52"/>
      <c r="H175" s="52"/>
      <c r="I175" s="52"/>
      <c r="J175" s="52"/>
      <c r="K175" s="52"/>
      <c r="L175" s="52"/>
      <c r="M175" s="52"/>
      <c r="N175" s="181" t="str">
        <f aca="false">IF(B175&lt;&gt;"",SUM(D175:M175),"")</f>
        <v/>
      </c>
      <c r="O175" s="52"/>
      <c r="P175" s="52"/>
      <c r="Q175" s="52"/>
      <c r="R175" s="52"/>
      <c r="S175" s="52"/>
      <c r="T175" s="52"/>
      <c r="U175" s="52"/>
      <c r="V175" s="52"/>
      <c r="W175" s="52"/>
      <c r="X175" s="52"/>
      <c r="Y175" s="181" t="str">
        <f aca="false">IF(B175&lt;&gt;"",SUM(O175:X175),"")</f>
        <v/>
      </c>
      <c r="Z175" s="52"/>
      <c r="AA175" s="52"/>
      <c r="AB175" s="52"/>
      <c r="AC175" s="52"/>
      <c r="AD175" s="52"/>
      <c r="AE175" s="52"/>
      <c r="AF175" s="52"/>
      <c r="AG175" s="52"/>
      <c r="AH175" s="52"/>
      <c r="AI175" s="52"/>
      <c r="AJ175" s="182" t="str">
        <f aca="false">IF(B175&lt;&gt;"",SUM(Z175:AI175),"")</f>
        <v/>
      </c>
      <c r="AK175" s="185" t="str">
        <f aca="false">IF(B175&lt;&gt;"",IFERROR(IF((SUMIF(D$20:AI$20, "CLO1", D175:AI175)/AO$6)=0,"",(SUMIF(D$20:AI$20, "CLO1", D175:AI175)/AO$6)),""),"")</f>
        <v/>
      </c>
      <c r="AL175" s="115" t="str">
        <f aca="false">IF(AK175="","",IF(AK175&gt;=B$10,"Y","N"))</f>
        <v/>
      </c>
      <c r="AM175" s="115" t="str">
        <f aca="false">IF(AK175="","",IF(AK175&lt;50%,1,IF(AND(AK175&gt;=50%,AK175&lt;B$10),2,IF(AK175&gt;=B$10,3))))</f>
        <v/>
      </c>
      <c r="AN175" s="185" t="str">
        <f aca="false">IF(B175&lt;&gt;"",IFERROR(IF((SUMIF(D$20:AI$20, "CLO2", D175:AI175)/AO$7)=0,"",(SUMIF(D$20:AI$20, "CLO2", D175:AI175)/AO$7)),""),"")</f>
        <v/>
      </c>
      <c r="AO175" s="115" t="str">
        <f aca="false">IF(AN175="","",IF(AN175&gt;=B$10,"Y","N"))</f>
        <v/>
      </c>
      <c r="AP175" s="115" t="str">
        <f aca="false">IF(AN175="","",IF(AN175&lt;50%,1,IF(AND(AN175&gt;=50%,AN175&lt;B$10),2,IF(AN175&gt;=B$10,3))))</f>
        <v/>
      </c>
      <c r="AQ175" s="185" t="str">
        <f aca="false">IF(B175&lt;&gt;"",IFERROR(IF((SUMIF(D$20:AI$20, "CLO3", D175:AI175)/AO$8)=0,"",(SUMIF(D$20:AI$20, "CLO3", D175:AI175)/AO$8)),""),"")</f>
        <v/>
      </c>
      <c r="AR175" s="115" t="str">
        <f aca="false">IF(AQ175="","",IF(AQ175&gt;=B$10,"Y","N"))</f>
        <v/>
      </c>
      <c r="AS175" s="115" t="str">
        <f aca="false">IF(AQ175="","",IF(AQ175&lt;50%,1,IF(AND(AQ175&gt;=50%,AQ175&lt;B$10),2,IF(AQ175&gt;=B$10,3))))</f>
        <v/>
      </c>
      <c r="AT175" s="185" t="str">
        <f aca="false">IF(B175&lt;&gt;"",IFERROR(IF((SUMIF(D$20:AI$20, "CLO4", D175:AI175)/AO$9)=0,"",(SUMIF(D$20:AI$20, "CLO4", D175:AI175)/AO$9)),""),"")</f>
        <v/>
      </c>
      <c r="AU175" s="115" t="str">
        <f aca="false">IF(AT175="","",IF(AT175&gt;=B$10,"Y","N"))</f>
        <v/>
      </c>
      <c r="AV175" s="115" t="str">
        <f aca="false">IF(AT175="","",IF(AT175&lt;50%,1,IF(AND(AT175&gt;=50%,AT175&lt;B$10),2,IF(AT175&gt;=B$10,3))))</f>
        <v/>
      </c>
      <c r="AW175" s="185" t="str">
        <f aca="false">IF(B175&lt;&gt;"",IFERROR(IF((SUMIF(D$20:AI$20, "CLO5", D175:AI175)/AO$10)=0,"",(SUMIF(D$20:AI$20, "CLO5", D175:AI175)/AO$10)),""),"")</f>
        <v/>
      </c>
      <c r="AX175" s="115" t="str">
        <f aca="false">IF(AW175="","",IF(AW175&gt;=B$10,"Y","N"))</f>
        <v/>
      </c>
      <c r="AY175" s="115" t="str">
        <f aca="false">IF(AW175="","",IF(AW175&lt;50%,1,IF(AND(AW175&gt;=50%,AW175&lt;B$10),2,IF(AW175&gt;=B$10,3))))</f>
        <v/>
      </c>
      <c r="AZ175" s="114" t="str">
        <f aca="false">IF(B175&lt;&gt;"",IFERROR(IF((SUMIF(D$20:AI$20, "CLO6", D175:AI175)/AO$11)=0,"",(SUMIF(D$20:AI$20, "CLO6", D175:AI175)/AO$11)),""),"")</f>
        <v/>
      </c>
      <c r="BA175" s="115" t="str">
        <f aca="false">IF(AZ175="","",IF(AZ175&gt;=B$10,"Y","N"))</f>
        <v/>
      </c>
      <c r="BB175" s="115" t="str">
        <f aca="false">IF(BA175="","",IF(BA175&lt;50%,1,IF(AND(BA175&gt;=50%,BA175&lt;B$10),2,IF(BA175&gt;=B$10,3))))</f>
        <v/>
      </c>
      <c r="BC175" s="114" t="str">
        <f aca="false">IF(B175&lt;&gt;"",IFERROR(IF((SUMIF(D$20:AI$20, "CLO7", D175:AI175)/AO$12)=0,"",(SUMIF(D$20:AI$20, "CLO7", D175:AI175)/AO$12)),""),"")</f>
        <v/>
      </c>
      <c r="BD175" s="115" t="str">
        <f aca="false">IF(BC175="","",IF(BC175&gt;=B$10,"Y","N"))</f>
        <v/>
      </c>
      <c r="BE175" s="115" t="str">
        <f aca="false">IF(BD175="","",IF(BD175&lt;50%,1,IF(AND(BD175&gt;=50%,BD175&lt;B$10),2,IF(BD175&gt;=B$10,3))))</f>
        <v/>
      </c>
      <c r="BF175" s="114" t="str">
        <f aca="false">IF(B175&lt;&gt;"",IFERROR(IF((SUMIF(D$20:AI$20, "CLO8", D175:AI175)/AO$13)=0,"",(SUMIF(D$20:AI$20, "CLO8", D175:AI175)/AO$13)),""),"")</f>
        <v/>
      </c>
      <c r="BG175" s="115" t="str">
        <f aca="false">IF(BF175="","",IF(BF175&gt;=B$10,"Y","N"))</f>
        <v/>
      </c>
      <c r="BH175" s="115" t="str">
        <f aca="false">IF(BG175="","",IF(BG175&lt;50%,1,IF(AND(BG175&gt;=50%,BG175&lt;B$10),2,IF(BG175&gt;=B$10,3))))</f>
        <v/>
      </c>
      <c r="BI175" s="114" t="str">
        <f aca="false">IF(B175&lt;&gt;"",IFERROR(IF((SUMIF(D$20:AI$20, "CLO9", D175:AI175)/AO$14)=0,"",(SUMIF(D$20:AI$20, "CLO9", D175:AI175)/AO$14)),""),"")</f>
        <v/>
      </c>
      <c r="BJ175" s="115" t="str">
        <f aca="false">IF(BI175="","",IF(BI175&gt;=B$10,"Y","N"))</f>
        <v/>
      </c>
      <c r="BK175" s="115" t="str">
        <f aca="false">IF(BJ175="","",IF(BJ175&lt;50%,1,IF(AND(BJ175&gt;=50%,BJ175&lt;B$10),2,IF(BJ175&gt;=B$10,3))))</f>
        <v/>
      </c>
      <c r="BL175" s="114" t="str">
        <f aca="false">IF(B175&lt;&gt;"",IFERROR(IF((SUMIF(D$20:AI$20,"CLO10",D175:AI175)/AO$15)=0,"",(SUMIF(D$20:AI$20,"CLO10",D175:AI175)/AO$15)),""),"")</f>
        <v/>
      </c>
      <c r="BM175" s="115" t="str">
        <f aca="false">IF(BL175="","",IF(BL175&gt;=B$10,"Y","N"))</f>
        <v/>
      </c>
      <c r="BN175" s="115" t="str">
        <f aca="false">IF(BM175="","",IF(BM175&lt;50%,1,IF(AND(BM175&gt;=50%,BM175&lt;B$10),2,IF(BM175&gt;=B$10,3))))</f>
        <v/>
      </c>
    </row>
    <row r="176" customFormat="false" ht="15.75" hidden="false" customHeight="true" outlineLevel="0" collapsed="false">
      <c r="A176" s="184" t="str">
        <f aca="false">IF(A$6="LECTURE","",IF('Database (LECTURE-RES-PRAC)'!A171="","",'Database (LECTURE-RES-PRAC)'!A171))</f>
        <v/>
      </c>
      <c r="B176" s="184" t="str">
        <f aca="false">IF(B$6="LECTURE","",IF('Database (LECTURE-RES-PRAC)'!B171="","",'Database (LECTURE-RES-PRAC)'!B171))</f>
        <v/>
      </c>
      <c r="C176" s="184" t="str">
        <f aca="false">IF(C$6="LECTURE","",IF('Database (LECTURE-RES-PRAC)'!C171="","",'Database (LECTURE-RES-PRAC)'!C171))</f>
        <v/>
      </c>
      <c r="D176" s="52"/>
      <c r="E176" s="52"/>
      <c r="F176" s="52"/>
      <c r="G176" s="52"/>
      <c r="H176" s="52"/>
      <c r="I176" s="52"/>
      <c r="J176" s="52"/>
      <c r="K176" s="52"/>
      <c r="L176" s="52"/>
      <c r="M176" s="52"/>
      <c r="N176" s="181" t="str">
        <f aca="false">IF(B176&lt;&gt;"",SUM(D176:M176),"")</f>
        <v/>
      </c>
      <c r="O176" s="52"/>
      <c r="P176" s="52"/>
      <c r="Q176" s="52"/>
      <c r="R176" s="52"/>
      <c r="S176" s="52"/>
      <c r="T176" s="52"/>
      <c r="U176" s="52"/>
      <c r="V176" s="52"/>
      <c r="W176" s="52"/>
      <c r="X176" s="52"/>
      <c r="Y176" s="181" t="str">
        <f aca="false">IF(B176&lt;&gt;"",SUM(O176:X176),"")</f>
        <v/>
      </c>
      <c r="Z176" s="52"/>
      <c r="AA176" s="52"/>
      <c r="AB176" s="52"/>
      <c r="AC176" s="52"/>
      <c r="AD176" s="52"/>
      <c r="AE176" s="52"/>
      <c r="AF176" s="52"/>
      <c r="AG176" s="52"/>
      <c r="AH176" s="52"/>
      <c r="AI176" s="52"/>
      <c r="AJ176" s="182" t="str">
        <f aca="false">IF(B176&lt;&gt;"",SUM(Z176:AI176),"")</f>
        <v/>
      </c>
      <c r="AK176" s="185" t="str">
        <f aca="false">IF(B176&lt;&gt;"",IFERROR(IF((SUMIF(D$20:AI$20, "CLO1", D176:AI176)/AO$6)=0,"",(SUMIF(D$20:AI$20, "CLO1", D176:AI176)/AO$6)),""),"")</f>
        <v/>
      </c>
      <c r="AL176" s="115" t="str">
        <f aca="false">IF(AK176="","",IF(AK176&gt;=B$10,"Y","N"))</f>
        <v/>
      </c>
      <c r="AM176" s="115" t="str">
        <f aca="false">IF(AK176="","",IF(AK176&lt;50%,1,IF(AND(AK176&gt;=50%,AK176&lt;B$10),2,IF(AK176&gt;=B$10,3))))</f>
        <v/>
      </c>
      <c r="AN176" s="185" t="str">
        <f aca="false">IF(B176&lt;&gt;"",IFERROR(IF((SUMIF(D$20:AI$20, "CLO2", D176:AI176)/AO$7)=0,"",(SUMIF(D$20:AI$20, "CLO2", D176:AI176)/AO$7)),""),"")</f>
        <v/>
      </c>
      <c r="AO176" s="115" t="str">
        <f aca="false">IF(AN176="","",IF(AN176&gt;=B$10,"Y","N"))</f>
        <v/>
      </c>
      <c r="AP176" s="115" t="str">
        <f aca="false">IF(AN176="","",IF(AN176&lt;50%,1,IF(AND(AN176&gt;=50%,AN176&lt;B$10),2,IF(AN176&gt;=B$10,3))))</f>
        <v/>
      </c>
      <c r="AQ176" s="185" t="str">
        <f aca="false">IF(B176&lt;&gt;"",IFERROR(IF((SUMIF(D$20:AI$20, "CLO3", D176:AI176)/AO$8)=0,"",(SUMIF(D$20:AI$20, "CLO3", D176:AI176)/AO$8)),""),"")</f>
        <v/>
      </c>
      <c r="AR176" s="115" t="str">
        <f aca="false">IF(AQ176="","",IF(AQ176&gt;=B$10,"Y","N"))</f>
        <v/>
      </c>
      <c r="AS176" s="115" t="str">
        <f aca="false">IF(AQ176="","",IF(AQ176&lt;50%,1,IF(AND(AQ176&gt;=50%,AQ176&lt;B$10),2,IF(AQ176&gt;=B$10,3))))</f>
        <v/>
      </c>
      <c r="AT176" s="185" t="str">
        <f aca="false">IF(B176&lt;&gt;"",IFERROR(IF((SUMIF(D$20:AI$20, "CLO4", D176:AI176)/AO$9)=0,"",(SUMIF(D$20:AI$20, "CLO4", D176:AI176)/AO$9)),""),"")</f>
        <v/>
      </c>
      <c r="AU176" s="115" t="str">
        <f aca="false">IF(AT176="","",IF(AT176&gt;=B$10,"Y","N"))</f>
        <v/>
      </c>
      <c r="AV176" s="115" t="str">
        <f aca="false">IF(AT176="","",IF(AT176&lt;50%,1,IF(AND(AT176&gt;=50%,AT176&lt;B$10),2,IF(AT176&gt;=B$10,3))))</f>
        <v/>
      </c>
      <c r="AW176" s="185" t="str">
        <f aca="false">IF(B176&lt;&gt;"",IFERROR(IF((SUMIF(D$20:AI$20, "CLO5", D176:AI176)/AO$10)=0,"",(SUMIF(D$20:AI$20, "CLO5", D176:AI176)/AO$10)),""),"")</f>
        <v/>
      </c>
      <c r="AX176" s="115" t="str">
        <f aca="false">IF(AW176="","",IF(AW176&gt;=B$10,"Y","N"))</f>
        <v/>
      </c>
      <c r="AY176" s="115" t="str">
        <f aca="false">IF(AW176="","",IF(AW176&lt;50%,1,IF(AND(AW176&gt;=50%,AW176&lt;B$10),2,IF(AW176&gt;=B$10,3))))</f>
        <v/>
      </c>
      <c r="AZ176" s="114" t="str">
        <f aca="false">IF(B176&lt;&gt;"",IFERROR(IF((SUMIF(D$20:AI$20, "CLO6", D176:AI176)/AO$11)=0,"",(SUMIF(D$20:AI$20, "CLO6", D176:AI176)/AO$11)),""),"")</f>
        <v/>
      </c>
      <c r="BA176" s="115" t="str">
        <f aca="false">IF(AZ176="","",IF(AZ176&gt;=B$10,"Y","N"))</f>
        <v/>
      </c>
      <c r="BB176" s="115" t="str">
        <f aca="false">IF(BA176="","",IF(BA176&lt;50%,1,IF(AND(BA176&gt;=50%,BA176&lt;B$10),2,IF(BA176&gt;=B$10,3))))</f>
        <v/>
      </c>
      <c r="BC176" s="114" t="str">
        <f aca="false">IF(B176&lt;&gt;"",IFERROR(IF((SUMIF(D$20:AI$20, "CLO7", D176:AI176)/AO$12)=0,"",(SUMIF(D$20:AI$20, "CLO7", D176:AI176)/AO$12)),""),"")</f>
        <v/>
      </c>
      <c r="BD176" s="115" t="str">
        <f aca="false">IF(BC176="","",IF(BC176&gt;=B$10,"Y","N"))</f>
        <v/>
      </c>
      <c r="BE176" s="115" t="str">
        <f aca="false">IF(BD176="","",IF(BD176&lt;50%,1,IF(AND(BD176&gt;=50%,BD176&lt;B$10),2,IF(BD176&gt;=B$10,3))))</f>
        <v/>
      </c>
      <c r="BF176" s="114" t="str">
        <f aca="false">IF(B176&lt;&gt;"",IFERROR(IF((SUMIF(D$20:AI$20, "CLO8", D176:AI176)/AO$13)=0,"",(SUMIF(D$20:AI$20, "CLO8", D176:AI176)/AO$13)),""),"")</f>
        <v/>
      </c>
      <c r="BG176" s="115" t="str">
        <f aca="false">IF(BF176="","",IF(BF176&gt;=B$10,"Y","N"))</f>
        <v/>
      </c>
      <c r="BH176" s="115" t="str">
        <f aca="false">IF(BG176="","",IF(BG176&lt;50%,1,IF(AND(BG176&gt;=50%,BG176&lt;B$10),2,IF(BG176&gt;=B$10,3))))</f>
        <v/>
      </c>
      <c r="BI176" s="114" t="str">
        <f aca="false">IF(B176&lt;&gt;"",IFERROR(IF((SUMIF(D$20:AI$20, "CLO9", D176:AI176)/AO$14)=0,"",(SUMIF(D$20:AI$20, "CLO9", D176:AI176)/AO$14)),""),"")</f>
        <v/>
      </c>
      <c r="BJ176" s="115" t="str">
        <f aca="false">IF(BI176="","",IF(BI176&gt;=B$10,"Y","N"))</f>
        <v/>
      </c>
      <c r="BK176" s="115" t="str">
        <f aca="false">IF(BJ176="","",IF(BJ176&lt;50%,1,IF(AND(BJ176&gt;=50%,BJ176&lt;B$10),2,IF(BJ176&gt;=B$10,3))))</f>
        <v/>
      </c>
      <c r="BL176" s="114" t="str">
        <f aca="false">IF(B176&lt;&gt;"",IFERROR(IF((SUMIF(D$20:AI$20,"CLO10",D176:AI176)/AO$15)=0,"",(SUMIF(D$20:AI$20,"CLO10",D176:AI176)/AO$15)),""),"")</f>
        <v/>
      </c>
      <c r="BM176" s="115" t="str">
        <f aca="false">IF(BL176="","",IF(BL176&gt;=B$10,"Y","N"))</f>
        <v/>
      </c>
      <c r="BN176" s="115" t="str">
        <f aca="false">IF(BM176="","",IF(BM176&lt;50%,1,IF(AND(BM176&gt;=50%,BM176&lt;B$10),2,IF(BM176&gt;=B$10,3))))</f>
        <v/>
      </c>
    </row>
    <row r="177" customFormat="false" ht="15.75" hidden="false" customHeight="true" outlineLevel="0" collapsed="false">
      <c r="A177" s="184" t="str">
        <f aca="false">IF(A$6="LECTURE","",IF('Database (LECTURE-RES-PRAC)'!A172="","",'Database (LECTURE-RES-PRAC)'!A172))</f>
        <v/>
      </c>
      <c r="B177" s="184" t="str">
        <f aca="false">IF(B$6="LECTURE","",IF('Database (LECTURE-RES-PRAC)'!B172="","",'Database (LECTURE-RES-PRAC)'!B172))</f>
        <v/>
      </c>
      <c r="C177" s="184" t="str">
        <f aca="false">IF(C$6="LECTURE","",IF('Database (LECTURE-RES-PRAC)'!C172="","",'Database (LECTURE-RES-PRAC)'!C172))</f>
        <v/>
      </c>
      <c r="D177" s="52"/>
      <c r="E177" s="52"/>
      <c r="F177" s="52"/>
      <c r="G177" s="52"/>
      <c r="H177" s="52"/>
      <c r="I177" s="52"/>
      <c r="J177" s="52"/>
      <c r="K177" s="52"/>
      <c r="L177" s="52"/>
      <c r="M177" s="52"/>
      <c r="N177" s="181" t="str">
        <f aca="false">IF(B177&lt;&gt;"",SUM(D177:M177),"")</f>
        <v/>
      </c>
      <c r="O177" s="52"/>
      <c r="P177" s="52"/>
      <c r="Q177" s="52"/>
      <c r="R177" s="52"/>
      <c r="S177" s="52"/>
      <c r="T177" s="52"/>
      <c r="U177" s="52"/>
      <c r="V177" s="52"/>
      <c r="W177" s="52"/>
      <c r="X177" s="52"/>
      <c r="Y177" s="181" t="str">
        <f aca="false">IF(B177&lt;&gt;"",SUM(O177:X177),"")</f>
        <v/>
      </c>
      <c r="Z177" s="52"/>
      <c r="AA177" s="52"/>
      <c r="AB177" s="52"/>
      <c r="AC177" s="52"/>
      <c r="AD177" s="52"/>
      <c r="AE177" s="52"/>
      <c r="AF177" s="52"/>
      <c r="AG177" s="52"/>
      <c r="AH177" s="52"/>
      <c r="AI177" s="52"/>
      <c r="AJ177" s="182" t="str">
        <f aca="false">IF(B177&lt;&gt;"",SUM(Z177:AI177),"")</f>
        <v/>
      </c>
      <c r="AK177" s="185" t="str">
        <f aca="false">IF(B177&lt;&gt;"",IFERROR(IF((SUMIF(D$20:AI$20, "CLO1", D177:AI177)/AO$6)=0,"",(SUMIF(D$20:AI$20, "CLO1", D177:AI177)/AO$6)),""),"")</f>
        <v/>
      </c>
      <c r="AL177" s="115" t="str">
        <f aca="false">IF(AK177="","",IF(AK177&gt;=B$10,"Y","N"))</f>
        <v/>
      </c>
      <c r="AM177" s="115" t="str">
        <f aca="false">IF(AK177="","",IF(AK177&lt;50%,1,IF(AND(AK177&gt;=50%,AK177&lt;B$10),2,IF(AK177&gt;=B$10,3))))</f>
        <v/>
      </c>
      <c r="AN177" s="185" t="str">
        <f aca="false">IF(B177&lt;&gt;"",IFERROR(IF((SUMIF(D$20:AI$20, "CLO2", D177:AI177)/AO$7)=0,"",(SUMIF(D$20:AI$20, "CLO2", D177:AI177)/AO$7)),""),"")</f>
        <v/>
      </c>
      <c r="AO177" s="115" t="str">
        <f aca="false">IF(AN177="","",IF(AN177&gt;=B$10,"Y","N"))</f>
        <v/>
      </c>
      <c r="AP177" s="115" t="str">
        <f aca="false">IF(AN177="","",IF(AN177&lt;50%,1,IF(AND(AN177&gt;=50%,AN177&lt;B$10),2,IF(AN177&gt;=B$10,3))))</f>
        <v/>
      </c>
      <c r="AQ177" s="185" t="str">
        <f aca="false">IF(B177&lt;&gt;"",IFERROR(IF((SUMIF(D$20:AI$20, "CLO3", D177:AI177)/AO$8)=0,"",(SUMIF(D$20:AI$20, "CLO3", D177:AI177)/AO$8)),""),"")</f>
        <v/>
      </c>
      <c r="AR177" s="115" t="str">
        <f aca="false">IF(AQ177="","",IF(AQ177&gt;=B$10,"Y","N"))</f>
        <v/>
      </c>
      <c r="AS177" s="115" t="str">
        <f aca="false">IF(AQ177="","",IF(AQ177&lt;50%,1,IF(AND(AQ177&gt;=50%,AQ177&lt;B$10),2,IF(AQ177&gt;=B$10,3))))</f>
        <v/>
      </c>
      <c r="AT177" s="185" t="str">
        <f aca="false">IF(B177&lt;&gt;"",IFERROR(IF((SUMIF(D$20:AI$20, "CLO4", D177:AI177)/AO$9)=0,"",(SUMIF(D$20:AI$20, "CLO4", D177:AI177)/AO$9)),""),"")</f>
        <v/>
      </c>
      <c r="AU177" s="115" t="str">
        <f aca="false">IF(AT177="","",IF(AT177&gt;=B$10,"Y","N"))</f>
        <v/>
      </c>
      <c r="AV177" s="115" t="str">
        <f aca="false">IF(AT177="","",IF(AT177&lt;50%,1,IF(AND(AT177&gt;=50%,AT177&lt;B$10),2,IF(AT177&gt;=B$10,3))))</f>
        <v/>
      </c>
      <c r="AW177" s="185" t="str">
        <f aca="false">IF(B177&lt;&gt;"",IFERROR(IF((SUMIF(D$20:AI$20, "CLO5", D177:AI177)/AO$10)=0,"",(SUMIF(D$20:AI$20, "CLO5", D177:AI177)/AO$10)),""),"")</f>
        <v/>
      </c>
      <c r="AX177" s="115" t="str">
        <f aca="false">IF(AW177="","",IF(AW177&gt;=B$10,"Y","N"))</f>
        <v/>
      </c>
      <c r="AY177" s="115" t="str">
        <f aca="false">IF(AW177="","",IF(AW177&lt;50%,1,IF(AND(AW177&gt;=50%,AW177&lt;B$10),2,IF(AW177&gt;=B$10,3))))</f>
        <v/>
      </c>
      <c r="AZ177" s="114" t="str">
        <f aca="false">IF(B177&lt;&gt;"",IFERROR(IF((SUMIF(D$20:AI$20, "CLO6", D177:AI177)/AO$11)=0,"",(SUMIF(D$20:AI$20, "CLO6", D177:AI177)/AO$11)),""),"")</f>
        <v/>
      </c>
      <c r="BA177" s="115" t="str">
        <f aca="false">IF(AZ177="","",IF(AZ177&gt;=B$10,"Y","N"))</f>
        <v/>
      </c>
      <c r="BB177" s="115" t="str">
        <f aca="false">IF(BA177="","",IF(BA177&lt;50%,1,IF(AND(BA177&gt;=50%,BA177&lt;B$10),2,IF(BA177&gt;=B$10,3))))</f>
        <v/>
      </c>
      <c r="BC177" s="114" t="str">
        <f aca="false">IF(B177&lt;&gt;"",IFERROR(IF((SUMIF(D$20:AI$20, "CLO7", D177:AI177)/AO$12)=0,"",(SUMIF(D$20:AI$20, "CLO7", D177:AI177)/AO$12)),""),"")</f>
        <v/>
      </c>
      <c r="BD177" s="115" t="str">
        <f aca="false">IF(BC177="","",IF(BC177&gt;=B$10,"Y","N"))</f>
        <v/>
      </c>
      <c r="BE177" s="115" t="str">
        <f aca="false">IF(BD177="","",IF(BD177&lt;50%,1,IF(AND(BD177&gt;=50%,BD177&lt;B$10),2,IF(BD177&gt;=B$10,3))))</f>
        <v/>
      </c>
      <c r="BF177" s="114" t="str">
        <f aca="false">IF(B177&lt;&gt;"",IFERROR(IF((SUMIF(D$20:AI$20, "CLO8", D177:AI177)/AO$13)=0,"",(SUMIF(D$20:AI$20, "CLO8", D177:AI177)/AO$13)),""),"")</f>
        <v/>
      </c>
      <c r="BG177" s="115" t="str">
        <f aca="false">IF(BF177="","",IF(BF177&gt;=B$10,"Y","N"))</f>
        <v/>
      </c>
      <c r="BH177" s="115" t="str">
        <f aca="false">IF(BG177="","",IF(BG177&lt;50%,1,IF(AND(BG177&gt;=50%,BG177&lt;B$10),2,IF(BG177&gt;=B$10,3))))</f>
        <v/>
      </c>
      <c r="BI177" s="114" t="str">
        <f aca="false">IF(B177&lt;&gt;"",IFERROR(IF((SUMIF(D$20:AI$20, "CLO9", D177:AI177)/AO$14)=0,"",(SUMIF(D$20:AI$20, "CLO9", D177:AI177)/AO$14)),""),"")</f>
        <v/>
      </c>
      <c r="BJ177" s="115" t="str">
        <f aca="false">IF(BI177="","",IF(BI177&gt;=B$10,"Y","N"))</f>
        <v/>
      </c>
      <c r="BK177" s="115" t="str">
        <f aca="false">IF(BJ177="","",IF(BJ177&lt;50%,1,IF(AND(BJ177&gt;=50%,BJ177&lt;B$10),2,IF(BJ177&gt;=B$10,3))))</f>
        <v/>
      </c>
      <c r="BL177" s="114" t="str">
        <f aca="false">IF(B177&lt;&gt;"",IFERROR(IF((SUMIF(D$20:AI$20,"CLO10",D177:AI177)/AO$15)=0,"",(SUMIF(D$20:AI$20,"CLO10",D177:AI177)/AO$15)),""),"")</f>
        <v/>
      </c>
      <c r="BM177" s="115" t="str">
        <f aca="false">IF(BL177="","",IF(BL177&gt;=B$10,"Y","N"))</f>
        <v/>
      </c>
      <c r="BN177" s="115" t="str">
        <f aca="false">IF(BM177="","",IF(BM177&lt;50%,1,IF(AND(BM177&gt;=50%,BM177&lt;B$10),2,IF(BM177&gt;=B$10,3))))</f>
        <v/>
      </c>
    </row>
    <row r="178" customFormat="false" ht="15.75" hidden="false" customHeight="true" outlineLevel="0" collapsed="false">
      <c r="A178" s="184" t="str">
        <f aca="false">IF(A$6="LECTURE","",IF('Database (LECTURE-RES-PRAC)'!A173="","",'Database (LECTURE-RES-PRAC)'!A173))</f>
        <v/>
      </c>
      <c r="B178" s="184" t="str">
        <f aca="false">IF(B$6="LECTURE","",IF('Database (LECTURE-RES-PRAC)'!B173="","",'Database (LECTURE-RES-PRAC)'!B173))</f>
        <v/>
      </c>
      <c r="C178" s="184" t="str">
        <f aca="false">IF(C$6="LECTURE","",IF('Database (LECTURE-RES-PRAC)'!C173="","",'Database (LECTURE-RES-PRAC)'!C173))</f>
        <v/>
      </c>
      <c r="D178" s="52"/>
      <c r="E178" s="52"/>
      <c r="F178" s="52"/>
      <c r="G178" s="52"/>
      <c r="H178" s="52"/>
      <c r="I178" s="52"/>
      <c r="J178" s="52"/>
      <c r="K178" s="52"/>
      <c r="L178" s="52"/>
      <c r="M178" s="52"/>
      <c r="N178" s="181" t="str">
        <f aca="false">IF(B178&lt;&gt;"",SUM(D178:M178),"")</f>
        <v/>
      </c>
      <c r="O178" s="52"/>
      <c r="P178" s="52"/>
      <c r="Q178" s="52"/>
      <c r="R178" s="52"/>
      <c r="S178" s="52"/>
      <c r="T178" s="52"/>
      <c r="U178" s="52"/>
      <c r="V178" s="52"/>
      <c r="W178" s="52"/>
      <c r="X178" s="52"/>
      <c r="Y178" s="181" t="str">
        <f aca="false">IF(B178&lt;&gt;"",SUM(O178:X178),"")</f>
        <v/>
      </c>
      <c r="Z178" s="52"/>
      <c r="AA178" s="52"/>
      <c r="AB178" s="52"/>
      <c r="AC178" s="52"/>
      <c r="AD178" s="52"/>
      <c r="AE178" s="52"/>
      <c r="AF178" s="52"/>
      <c r="AG178" s="52"/>
      <c r="AH178" s="52"/>
      <c r="AI178" s="52"/>
      <c r="AJ178" s="182" t="str">
        <f aca="false">IF(B178&lt;&gt;"",SUM(Z178:AI178),"")</f>
        <v/>
      </c>
      <c r="AK178" s="185" t="str">
        <f aca="false">IF(B178&lt;&gt;"",IFERROR(IF((SUMIF(D$20:AI$20, "CLO1", D178:AI178)/AO$6)=0,"",(SUMIF(D$20:AI$20, "CLO1", D178:AI178)/AO$6)),""),"")</f>
        <v/>
      </c>
      <c r="AL178" s="115" t="str">
        <f aca="false">IF(AK178="","",IF(AK178&gt;=B$10,"Y","N"))</f>
        <v/>
      </c>
      <c r="AM178" s="115" t="str">
        <f aca="false">IF(AK178="","",IF(AK178&lt;50%,1,IF(AND(AK178&gt;=50%,AK178&lt;B$10),2,IF(AK178&gt;=B$10,3))))</f>
        <v/>
      </c>
      <c r="AN178" s="185" t="str">
        <f aca="false">IF(B178&lt;&gt;"",IFERROR(IF((SUMIF(D$20:AI$20, "CLO2", D178:AI178)/AO$7)=0,"",(SUMIF(D$20:AI$20, "CLO2", D178:AI178)/AO$7)),""),"")</f>
        <v/>
      </c>
      <c r="AO178" s="115" t="str">
        <f aca="false">IF(AN178="","",IF(AN178&gt;=B$10,"Y","N"))</f>
        <v/>
      </c>
      <c r="AP178" s="115" t="str">
        <f aca="false">IF(AN178="","",IF(AN178&lt;50%,1,IF(AND(AN178&gt;=50%,AN178&lt;B$10),2,IF(AN178&gt;=B$10,3))))</f>
        <v/>
      </c>
      <c r="AQ178" s="185" t="str">
        <f aca="false">IF(B178&lt;&gt;"",IFERROR(IF((SUMIF(D$20:AI$20, "CLO3", D178:AI178)/AO$8)=0,"",(SUMIF(D$20:AI$20, "CLO3", D178:AI178)/AO$8)),""),"")</f>
        <v/>
      </c>
      <c r="AR178" s="115" t="str">
        <f aca="false">IF(AQ178="","",IF(AQ178&gt;=B$10,"Y","N"))</f>
        <v/>
      </c>
      <c r="AS178" s="115" t="str">
        <f aca="false">IF(AQ178="","",IF(AQ178&lt;50%,1,IF(AND(AQ178&gt;=50%,AQ178&lt;B$10),2,IF(AQ178&gt;=B$10,3))))</f>
        <v/>
      </c>
      <c r="AT178" s="185" t="str">
        <f aca="false">IF(B178&lt;&gt;"",IFERROR(IF((SUMIF(D$20:AI$20, "CLO4", D178:AI178)/AO$9)=0,"",(SUMIF(D$20:AI$20, "CLO4", D178:AI178)/AO$9)),""),"")</f>
        <v/>
      </c>
      <c r="AU178" s="115" t="str">
        <f aca="false">IF(AT178="","",IF(AT178&gt;=B$10,"Y","N"))</f>
        <v/>
      </c>
      <c r="AV178" s="115" t="str">
        <f aca="false">IF(AT178="","",IF(AT178&lt;50%,1,IF(AND(AT178&gt;=50%,AT178&lt;B$10),2,IF(AT178&gt;=B$10,3))))</f>
        <v/>
      </c>
      <c r="AW178" s="185" t="str">
        <f aca="false">IF(B178&lt;&gt;"",IFERROR(IF((SUMIF(D$20:AI$20, "CLO5", D178:AI178)/AO$10)=0,"",(SUMIF(D$20:AI$20, "CLO5", D178:AI178)/AO$10)),""),"")</f>
        <v/>
      </c>
      <c r="AX178" s="115" t="str">
        <f aca="false">IF(AW178="","",IF(AW178&gt;=B$10,"Y","N"))</f>
        <v/>
      </c>
      <c r="AY178" s="115" t="str">
        <f aca="false">IF(AW178="","",IF(AW178&lt;50%,1,IF(AND(AW178&gt;=50%,AW178&lt;B$10),2,IF(AW178&gt;=B$10,3))))</f>
        <v/>
      </c>
      <c r="AZ178" s="114" t="str">
        <f aca="false">IF(B178&lt;&gt;"",IFERROR(IF((SUMIF(D$20:AI$20, "CLO6", D178:AI178)/AO$11)=0,"",(SUMIF(D$20:AI$20, "CLO6", D178:AI178)/AO$11)),""),"")</f>
        <v/>
      </c>
      <c r="BA178" s="115" t="str">
        <f aca="false">IF(AZ178="","",IF(AZ178&gt;=B$10,"Y","N"))</f>
        <v/>
      </c>
      <c r="BB178" s="115" t="str">
        <f aca="false">IF(BA178="","",IF(BA178&lt;50%,1,IF(AND(BA178&gt;=50%,BA178&lt;B$10),2,IF(BA178&gt;=B$10,3))))</f>
        <v/>
      </c>
      <c r="BC178" s="114" t="str">
        <f aca="false">IF(B178&lt;&gt;"",IFERROR(IF((SUMIF(D$20:AI$20, "CLO7", D178:AI178)/AO$12)=0,"",(SUMIF(D$20:AI$20, "CLO7", D178:AI178)/AO$12)),""),"")</f>
        <v/>
      </c>
      <c r="BD178" s="115" t="str">
        <f aca="false">IF(BC178="","",IF(BC178&gt;=B$10,"Y","N"))</f>
        <v/>
      </c>
      <c r="BE178" s="115" t="str">
        <f aca="false">IF(BD178="","",IF(BD178&lt;50%,1,IF(AND(BD178&gt;=50%,BD178&lt;B$10),2,IF(BD178&gt;=B$10,3))))</f>
        <v/>
      </c>
      <c r="BF178" s="114" t="str">
        <f aca="false">IF(B178&lt;&gt;"",IFERROR(IF((SUMIF(D$20:AI$20, "CLO8", D178:AI178)/AO$13)=0,"",(SUMIF(D$20:AI$20, "CLO8", D178:AI178)/AO$13)),""),"")</f>
        <v/>
      </c>
      <c r="BG178" s="115" t="str">
        <f aca="false">IF(BF178="","",IF(BF178&gt;=B$10,"Y","N"))</f>
        <v/>
      </c>
      <c r="BH178" s="115" t="str">
        <f aca="false">IF(BG178="","",IF(BG178&lt;50%,1,IF(AND(BG178&gt;=50%,BG178&lt;B$10),2,IF(BG178&gt;=B$10,3))))</f>
        <v/>
      </c>
      <c r="BI178" s="114" t="str">
        <f aca="false">IF(B178&lt;&gt;"",IFERROR(IF((SUMIF(D$20:AI$20, "CLO9", D178:AI178)/AO$14)=0,"",(SUMIF(D$20:AI$20, "CLO9", D178:AI178)/AO$14)),""),"")</f>
        <v/>
      </c>
      <c r="BJ178" s="115" t="str">
        <f aca="false">IF(BI178="","",IF(BI178&gt;=B$10,"Y","N"))</f>
        <v/>
      </c>
      <c r="BK178" s="115" t="str">
        <f aca="false">IF(BJ178="","",IF(BJ178&lt;50%,1,IF(AND(BJ178&gt;=50%,BJ178&lt;B$10),2,IF(BJ178&gt;=B$10,3))))</f>
        <v/>
      </c>
      <c r="BL178" s="114" t="str">
        <f aca="false">IF(B178&lt;&gt;"",IFERROR(IF((SUMIF(D$20:AI$20,"CLO10",D178:AI178)/AO$15)=0,"",(SUMIF(D$20:AI$20,"CLO10",D178:AI178)/AO$15)),""),"")</f>
        <v/>
      </c>
      <c r="BM178" s="115" t="str">
        <f aca="false">IF(BL178="","",IF(BL178&gt;=B$10,"Y","N"))</f>
        <v/>
      </c>
      <c r="BN178" s="115" t="str">
        <f aca="false">IF(BM178="","",IF(BM178&lt;50%,1,IF(AND(BM178&gt;=50%,BM178&lt;B$10),2,IF(BM178&gt;=B$10,3))))</f>
        <v/>
      </c>
    </row>
    <row r="179" customFormat="false" ht="15.75" hidden="false" customHeight="true" outlineLevel="0" collapsed="false">
      <c r="A179" s="184" t="str">
        <f aca="false">IF(A$6="LECTURE","",IF('Database (LECTURE-RES-PRAC)'!A174="","",'Database (LECTURE-RES-PRAC)'!A174))</f>
        <v/>
      </c>
      <c r="B179" s="184" t="str">
        <f aca="false">IF(B$6="LECTURE","",IF('Database (LECTURE-RES-PRAC)'!B174="","",'Database (LECTURE-RES-PRAC)'!B174))</f>
        <v/>
      </c>
      <c r="C179" s="184" t="str">
        <f aca="false">IF(C$6="LECTURE","",IF('Database (LECTURE-RES-PRAC)'!C174="","",'Database (LECTURE-RES-PRAC)'!C174))</f>
        <v/>
      </c>
      <c r="D179" s="52"/>
      <c r="E179" s="52"/>
      <c r="F179" s="52"/>
      <c r="G179" s="52"/>
      <c r="H179" s="52"/>
      <c r="I179" s="52"/>
      <c r="J179" s="52"/>
      <c r="K179" s="52"/>
      <c r="L179" s="52"/>
      <c r="M179" s="52"/>
      <c r="N179" s="181" t="str">
        <f aca="false">IF(B179&lt;&gt;"",SUM(D179:M179),"")</f>
        <v/>
      </c>
      <c r="O179" s="52"/>
      <c r="P179" s="52"/>
      <c r="Q179" s="52"/>
      <c r="R179" s="52"/>
      <c r="S179" s="52"/>
      <c r="T179" s="52"/>
      <c r="U179" s="52"/>
      <c r="V179" s="52"/>
      <c r="W179" s="52"/>
      <c r="X179" s="52"/>
      <c r="Y179" s="181" t="str">
        <f aca="false">IF(B179&lt;&gt;"",SUM(O179:X179),"")</f>
        <v/>
      </c>
      <c r="Z179" s="52"/>
      <c r="AA179" s="52"/>
      <c r="AB179" s="52"/>
      <c r="AC179" s="52"/>
      <c r="AD179" s="52"/>
      <c r="AE179" s="52"/>
      <c r="AF179" s="52"/>
      <c r="AG179" s="52"/>
      <c r="AH179" s="52"/>
      <c r="AI179" s="52"/>
      <c r="AJ179" s="182" t="str">
        <f aca="false">IF(B179&lt;&gt;"",SUM(Z179:AI179),"")</f>
        <v/>
      </c>
      <c r="AK179" s="185" t="str">
        <f aca="false">IF(B179&lt;&gt;"",IFERROR(IF((SUMIF(D$20:AI$20, "CLO1", D179:AI179)/AO$6)=0,"",(SUMIF(D$20:AI$20, "CLO1", D179:AI179)/AO$6)),""),"")</f>
        <v/>
      </c>
      <c r="AL179" s="115" t="str">
        <f aca="false">IF(AK179="","",IF(AK179&gt;=B$10,"Y","N"))</f>
        <v/>
      </c>
      <c r="AM179" s="115" t="str">
        <f aca="false">IF(AK179="","",IF(AK179&lt;50%,1,IF(AND(AK179&gt;=50%,AK179&lt;B$10),2,IF(AK179&gt;=B$10,3))))</f>
        <v/>
      </c>
      <c r="AN179" s="185" t="str">
        <f aca="false">IF(B179&lt;&gt;"",IFERROR(IF((SUMIF(D$20:AI$20, "CLO2", D179:AI179)/AO$7)=0,"",(SUMIF(D$20:AI$20, "CLO2", D179:AI179)/AO$7)),""),"")</f>
        <v/>
      </c>
      <c r="AO179" s="115" t="str">
        <f aca="false">IF(AN179="","",IF(AN179&gt;=B$10,"Y","N"))</f>
        <v/>
      </c>
      <c r="AP179" s="115" t="str">
        <f aca="false">IF(AN179="","",IF(AN179&lt;50%,1,IF(AND(AN179&gt;=50%,AN179&lt;B$10),2,IF(AN179&gt;=B$10,3))))</f>
        <v/>
      </c>
      <c r="AQ179" s="185" t="str">
        <f aca="false">IF(B179&lt;&gt;"",IFERROR(IF((SUMIF(D$20:AI$20, "CLO3", D179:AI179)/AO$8)=0,"",(SUMIF(D$20:AI$20, "CLO3", D179:AI179)/AO$8)),""),"")</f>
        <v/>
      </c>
      <c r="AR179" s="115" t="str">
        <f aca="false">IF(AQ179="","",IF(AQ179&gt;=B$10,"Y","N"))</f>
        <v/>
      </c>
      <c r="AS179" s="115" t="str">
        <f aca="false">IF(AQ179="","",IF(AQ179&lt;50%,1,IF(AND(AQ179&gt;=50%,AQ179&lt;B$10),2,IF(AQ179&gt;=B$10,3))))</f>
        <v/>
      </c>
      <c r="AT179" s="185" t="str">
        <f aca="false">IF(B179&lt;&gt;"",IFERROR(IF((SUMIF(D$20:AI$20, "CLO4", D179:AI179)/AO$9)=0,"",(SUMIF(D$20:AI$20, "CLO4", D179:AI179)/AO$9)),""),"")</f>
        <v/>
      </c>
      <c r="AU179" s="115" t="str">
        <f aca="false">IF(AT179="","",IF(AT179&gt;=B$10,"Y","N"))</f>
        <v/>
      </c>
      <c r="AV179" s="115" t="str">
        <f aca="false">IF(AT179="","",IF(AT179&lt;50%,1,IF(AND(AT179&gt;=50%,AT179&lt;B$10),2,IF(AT179&gt;=B$10,3))))</f>
        <v/>
      </c>
      <c r="AW179" s="185" t="str">
        <f aca="false">IF(B179&lt;&gt;"",IFERROR(IF((SUMIF(D$20:AI$20, "CLO5", D179:AI179)/AO$10)=0,"",(SUMIF(D$20:AI$20, "CLO5", D179:AI179)/AO$10)),""),"")</f>
        <v/>
      </c>
      <c r="AX179" s="115" t="str">
        <f aca="false">IF(AW179="","",IF(AW179&gt;=B$10,"Y","N"))</f>
        <v/>
      </c>
      <c r="AY179" s="115" t="str">
        <f aca="false">IF(AW179="","",IF(AW179&lt;50%,1,IF(AND(AW179&gt;=50%,AW179&lt;B$10),2,IF(AW179&gt;=B$10,3))))</f>
        <v/>
      </c>
      <c r="AZ179" s="114" t="str">
        <f aca="false">IF(B179&lt;&gt;"",IFERROR(IF((SUMIF(D$20:AI$20, "CLO6", D179:AI179)/AO$11)=0,"",(SUMIF(D$20:AI$20, "CLO6", D179:AI179)/AO$11)),""),"")</f>
        <v/>
      </c>
      <c r="BA179" s="115" t="str">
        <f aca="false">IF(AZ179="","",IF(AZ179&gt;=B$10,"Y","N"))</f>
        <v/>
      </c>
      <c r="BB179" s="115" t="str">
        <f aca="false">IF(BA179="","",IF(BA179&lt;50%,1,IF(AND(BA179&gt;=50%,BA179&lt;B$10),2,IF(BA179&gt;=B$10,3))))</f>
        <v/>
      </c>
      <c r="BC179" s="114" t="str">
        <f aca="false">IF(B179&lt;&gt;"",IFERROR(IF((SUMIF(D$20:AI$20, "CLO7", D179:AI179)/AO$12)=0,"",(SUMIF(D$20:AI$20, "CLO7", D179:AI179)/AO$12)),""),"")</f>
        <v/>
      </c>
      <c r="BD179" s="115" t="str">
        <f aca="false">IF(BC179="","",IF(BC179&gt;=B$10,"Y","N"))</f>
        <v/>
      </c>
      <c r="BE179" s="115" t="str">
        <f aca="false">IF(BD179="","",IF(BD179&lt;50%,1,IF(AND(BD179&gt;=50%,BD179&lt;B$10),2,IF(BD179&gt;=B$10,3))))</f>
        <v/>
      </c>
      <c r="BF179" s="114" t="str">
        <f aca="false">IF(B179&lt;&gt;"",IFERROR(IF((SUMIF(D$20:AI$20, "CLO8", D179:AI179)/AO$13)=0,"",(SUMIF(D$20:AI$20, "CLO8", D179:AI179)/AO$13)),""),"")</f>
        <v/>
      </c>
      <c r="BG179" s="115" t="str">
        <f aca="false">IF(BF179="","",IF(BF179&gt;=B$10,"Y","N"))</f>
        <v/>
      </c>
      <c r="BH179" s="115" t="str">
        <f aca="false">IF(BG179="","",IF(BG179&lt;50%,1,IF(AND(BG179&gt;=50%,BG179&lt;B$10),2,IF(BG179&gt;=B$10,3))))</f>
        <v/>
      </c>
      <c r="BI179" s="114" t="str">
        <f aca="false">IF(B179&lt;&gt;"",IFERROR(IF((SUMIF(D$20:AI$20, "CLO9", D179:AI179)/AO$14)=0,"",(SUMIF(D$20:AI$20, "CLO9", D179:AI179)/AO$14)),""),"")</f>
        <v/>
      </c>
      <c r="BJ179" s="115" t="str">
        <f aca="false">IF(BI179="","",IF(BI179&gt;=B$10,"Y","N"))</f>
        <v/>
      </c>
      <c r="BK179" s="115" t="str">
        <f aca="false">IF(BJ179="","",IF(BJ179&lt;50%,1,IF(AND(BJ179&gt;=50%,BJ179&lt;B$10),2,IF(BJ179&gt;=B$10,3))))</f>
        <v/>
      </c>
      <c r="BL179" s="114" t="str">
        <f aca="false">IF(B179&lt;&gt;"",IFERROR(IF((SUMIF(D$20:AI$20,"CLO10",D179:AI179)/AO$15)=0,"",(SUMIF(D$20:AI$20,"CLO10",D179:AI179)/AO$15)),""),"")</f>
        <v/>
      </c>
      <c r="BM179" s="115" t="str">
        <f aca="false">IF(BL179="","",IF(BL179&gt;=B$10,"Y","N"))</f>
        <v/>
      </c>
      <c r="BN179" s="115" t="str">
        <f aca="false">IF(BM179="","",IF(BM179&lt;50%,1,IF(AND(BM179&gt;=50%,BM179&lt;B$10),2,IF(BM179&gt;=B$10,3))))</f>
        <v/>
      </c>
    </row>
    <row r="180" customFormat="false" ht="15.75" hidden="false" customHeight="true" outlineLevel="0" collapsed="false">
      <c r="A180" s="184" t="str">
        <f aca="false">IF(A$6="LECTURE","",IF('Database (LECTURE-RES-PRAC)'!A175="","",'Database (LECTURE-RES-PRAC)'!A175))</f>
        <v/>
      </c>
      <c r="B180" s="184" t="str">
        <f aca="false">IF(B$6="LECTURE","",IF('Database (LECTURE-RES-PRAC)'!B175="","",'Database (LECTURE-RES-PRAC)'!B175))</f>
        <v/>
      </c>
      <c r="C180" s="184" t="str">
        <f aca="false">IF(C$6="LECTURE","",IF('Database (LECTURE-RES-PRAC)'!C175="","",'Database (LECTURE-RES-PRAC)'!C175))</f>
        <v/>
      </c>
      <c r="D180" s="52"/>
      <c r="E180" s="52"/>
      <c r="F180" s="52"/>
      <c r="G180" s="52"/>
      <c r="H180" s="52"/>
      <c r="I180" s="52"/>
      <c r="J180" s="52"/>
      <c r="K180" s="52"/>
      <c r="L180" s="52"/>
      <c r="M180" s="52"/>
      <c r="N180" s="181" t="str">
        <f aca="false">IF(B180&lt;&gt;"",SUM(D180:M180),"")</f>
        <v/>
      </c>
      <c r="O180" s="52"/>
      <c r="P180" s="52"/>
      <c r="Q180" s="52"/>
      <c r="R180" s="52"/>
      <c r="S180" s="52"/>
      <c r="T180" s="52"/>
      <c r="U180" s="52"/>
      <c r="V180" s="52"/>
      <c r="W180" s="52"/>
      <c r="X180" s="52"/>
      <c r="Y180" s="181" t="str">
        <f aca="false">IF(B180&lt;&gt;"",SUM(O180:X180),"")</f>
        <v/>
      </c>
      <c r="Z180" s="52"/>
      <c r="AA180" s="52"/>
      <c r="AB180" s="52"/>
      <c r="AC180" s="52"/>
      <c r="AD180" s="52"/>
      <c r="AE180" s="52"/>
      <c r="AF180" s="52"/>
      <c r="AG180" s="52"/>
      <c r="AH180" s="52"/>
      <c r="AI180" s="52"/>
      <c r="AJ180" s="182" t="str">
        <f aca="false">IF(B180&lt;&gt;"",SUM(Z180:AI180),"")</f>
        <v/>
      </c>
      <c r="AK180" s="185" t="str">
        <f aca="false">IF(B180&lt;&gt;"",IFERROR(IF((SUMIF(D$20:AI$20, "CLO1", D180:AI180)/AO$6)=0,"",(SUMIF(D$20:AI$20, "CLO1", D180:AI180)/AO$6)),""),"")</f>
        <v/>
      </c>
      <c r="AL180" s="115" t="str">
        <f aca="false">IF(AK180="","",IF(AK180&gt;=B$10,"Y","N"))</f>
        <v/>
      </c>
      <c r="AM180" s="115" t="str">
        <f aca="false">IF(AK180="","",IF(AK180&lt;50%,1,IF(AND(AK180&gt;=50%,AK180&lt;B$10),2,IF(AK180&gt;=B$10,3))))</f>
        <v/>
      </c>
      <c r="AN180" s="185" t="str">
        <f aca="false">IF(B180&lt;&gt;"",IFERROR(IF((SUMIF(D$20:AI$20, "CLO2", D180:AI180)/AO$7)=0,"",(SUMIF(D$20:AI$20, "CLO2", D180:AI180)/AO$7)),""),"")</f>
        <v/>
      </c>
      <c r="AO180" s="115" t="str">
        <f aca="false">IF(AN180="","",IF(AN180&gt;=B$10,"Y","N"))</f>
        <v/>
      </c>
      <c r="AP180" s="115" t="str">
        <f aca="false">IF(AN180="","",IF(AN180&lt;50%,1,IF(AND(AN180&gt;=50%,AN180&lt;B$10),2,IF(AN180&gt;=B$10,3))))</f>
        <v/>
      </c>
      <c r="AQ180" s="185" t="str">
        <f aca="false">IF(B180&lt;&gt;"",IFERROR(IF((SUMIF(D$20:AI$20, "CLO3", D180:AI180)/AO$8)=0,"",(SUMIF(D$20:AI$20, "CLO3", D180:AI180)/AO$8)),""),"")</f>
        <v/>
      </c>
      <c r="AR180" s="115" t="str">
        <f aca="false">IF(AQ180="","",IF(AQ180&gt;=B$10,"Y","N"))</f>
        <v/>
      </c>
      <c r="AS180" s="115" t="str">
        <f aca="false">IF(AQ180="","",IF(AQ180&lt;50%,1,IF(AND(AQ180&gt;=50%,AQ180&lt;B$10),2,IF(AQ180&gt;=B$10,3))))</f>
        <v/>
      </c>
      <c r="AT180" s="185" t="str">
        <f aca="false">IF(B180&lt;&gt;"",IFERROR(IF((SUMIF(D$20:AI$20, "CLO4", D180:AI180)/AO$9)=0,"",(SUMIF(D$20:AI$20, "CLO4", D180:AI180)/AO$9)),""),"")</f>
        <v/>
      </c>
      <c r="AU180" s="115" t="str">
        <f aca="false">IF(AT180="","",IF(AT180&gt;=B$10,"Y","N"))</f>
        <v/>
      </c>
      <c r="AV180" s="115" t="str">
        <f aca="false">IF(AT180="","",IF(AT180&lt;50%,1,IF(AND(AT180&gt;=50%,AT180&lt;B$10),2,IF(AT180&gt;=B$10,3))))</f>
        <v/>
      </c>
      <c r="AW180" s="185" t="str">
        <f aca="false">IF(B180&lt;&gt;"",IFERROR(IF((SUMIF(D$20:AI$20, "CLO5", D180:AI180)/AO$10)=0,"",(SUMIF(D$20:AI$20, "CLO5", D180:AI180)/AO$10)),""),"")</f>
        <v/>
      </c>
      <c r="AX180" s="115" t="str">
        <f aca="false">IF(AW180="","",IF(AW180&gt;=B$10,"Y","N"))</f>
        <v/>
      </c>
      <c r="AY180" s="115" t="str">
        <f aca="false">IF(AW180="","",IF(AW180&lt;50%,1,IF(AND(AW180&gt;=50%,AW180&lt;B$10),2,IF(AW180&gt;=B$10,3))))</f>
        <v/>
      </c>
      <c r="AZ180" s="114" t="str">
        <f aca="false">IF(B180&lt;&gt;"",IFERROR(IF((SUMIF(D$20:AI$20, "CLO6", D180:AI180)/AO$11)=0,"",(SUMIF(D$20:AI$20, "CLO6", D180:AI180)/AO$11)),""),"")</f>
        <v/>
      </c>
      <c r="BA180" s="115" t="str">
        <f aca="false">IF(AZ180="","",IF(AZ180&gt;=B$10,"Y","N"))</f>
        <v/>
      </c>
      <c r="BB180" s="115" t="str">
        <f aca="false">IF(BA180="","",IF(BA180&lt;50%,1,IF(AND(BA180&gt;=50%,BA180&lt;B$10),2,IF(BA180&gt;=B$10,3))))</f>
        <v/>
      </c>
      <c r="BC180" s="114" t="str">
        <f aca="false">IF(B180&lt;&gt;"",IFERROR(IF((SUMIF(D$20:AI$20, "CLO7", D180:AI180)/AO$12)=0,"",(SUMIF(D$20:AI$20, "CLO7", D180:AI180)/AO$12)),""),"")</f>
        <v/>
      </c>
      <c r="BD180" s="115" t="str">
        <f aca="false">IF(BC180="","",IF(BC180&gt;=B$10,"Y","N"))</f>
        <v/>
      </c>
      <c r="BE180" s="115" t="str">
        <f aca="false">IF(BD180="","",IF(BD180&lt;50%,1,IF(AND(BD180&gt;=50%,BD180&lt;B$10),2,IF(BD180&gt;=B$10,3))))</f>
        <v/>
      </c>
      <c r="BF180" s="114" t="str">
        <f aca="false">IF(B180&lt;&gt;"",IFERROR(IF((SUMIF(D$20:AI$20, "CLO8", D180:AI180)/AO$13)=0,"",(SUMIF(D$20:AI$20, "CLO8", D180:AI180)/AO$13)),""),"")</f>
        <v/>
      </c>
      <c r="BG180" s="115" t="str">
        <f aca="false">IF(BF180="","",IF(BF180&gt;=B$10,"Y","N"))</f>
        <v/>
      </c>
      <c r="BH180" s="115" t="str">
        <f aca="false">IF(BG180="","",IF(BG180&lt;50%,1,IF(AND(BG180&gt;=50%,BG180&lt;B$10),2,IF(BG180&gt;=B$10,3))))</f>
        <v/>
      </c>
      <c r="BI180" s="114" t="str">
        <f aca="false">IF(B180&lt;&gt;"",IFERROR(IF((SUMIF(D$20:AI$20, "CLO9", D180:AI180)/AO$14)=0,"",(SUMIF(D$20:AI$20, "CLO9", D180:AI180)/AO$14)),""),"")</f>
        <v/>
      </c>
      <c r="BJ180" s="115" t="str">
        <f aca="false">IF(BI180="","",IF(BI180&gt;=B$10,"Y","N"))</f>
        <v/>
      </c>
      <c r="BK180" s="115" t="str">
        <f aca="false">IF(BJ180="","",IF(BJ180&lt;50%,1,IF(AND(BJ180&gt;=50%,BJ180&lt;B$10),2,IF(BJ180&gt;=B$10,3))))</f>
        <v/>
      </c>
      <c r="BL180" s="114" t="str">
        <f aca="false">IF(B180&lt;&gt;"",IFERROR(IF((SUMIF(D$20:AI$20,"CLO10",D180:AI180)/AO$15)=0,"",(SUMIF(D$20:AI$20,"CLO10",D180:AI180)/AO$15)),""),"")</f>
        <v/>
      </c>
      <c r="BM180" s="115" t="str">
        <f aca="false">IF(BL180="","",IF(BL180&gt;=B$10,"Y","N"))</f>
        <v/>
      </c>
      <c r="BN180" s="115" t="str">
        <f aca="false">IF(BM180="","",IF(BM180&lt;50%,1,IF(AND(BM180&gt;=50%,BM180&lt;B$10),2,IF(BM180&gt;=B$10,3))))</f>
        <v/>
      </c>
    </row>
    <row r="181" customFormat="false" ht="15.75" hidden="false" customHeight="true" outlineLevel="0" collapsed="false">
      <c r="A181" s="184" t="str">
        <f aca="false">IF(A$6="LECTURE","",IF('Database (LECTURE-RES-PRAC)'!A176="","",'Database (LECTURE-RES-PRAC)'!A176))</f>
        <v/>
      </c>
      <c r="B181" s="184" t="str">
        <f aca="false">IF(B$6="LECTURE","",IF('Database (LECTURE-RES-PRAC)'!B176="","",'Database (LECTURE-RES-PRAC)'!B176))</f>
        <v/>
      </c>
      <c r="C181" s="184" t="str">
        <f aca="false">IF(C$6="LECTURE","",IF('Database (LECTURE-RES-PRAC)'!C176="","",'Database (LECTURE-RES-PRAC)'!C176))</f>
        <v/>
      </c>
      <c r="D181" s="52"/>
      <c r="E181" s="52"/>
      <c r="F181" s="52"/>
      <c r="G181" s="52"/>
      <c r="H181" s="52"/>
      <c r="I181" s="52"/>
      <c r="J181" s="52"/>
      <c r="K181" s="52"/>
      <c r="L181" s="52"/>
      <c r="M181" s="52"/>
      <c r="N181" s="181" t="str">
        <f aca="false">IF(B181&lt;&gt;"",SUM(D181:M181),"")</f>
        <v/>
      </c>
      <c r="O181" s="52"/>
      <c r="P181" s="52"/>
      <c r="Q181" s="52"/>
      <c r="R181" s="52"/>
      <c r="S181" s="52"/>
      <c r="T181" s="52"/>
      <c r="U181" s="52"/>
      <c r="V181" s="52"/>
      <c r="W181" s="52"/>
      <c r="X181" s="52"/>
      <c r="Y181" s="181" t="str">
        <f aca="false">IF(B181&lt;&gt;"",SUM(O181:X181),"")</f>
        <v/>
      </c>
      <c r="Z181" s="52"/>
      <c r="AA181" s="52"/>
      <c r="AB181" s="52"/>
      <c r="AC181" s="52"/>
      <c r="AD181" s="52"/>
      <c r="AE181" s="52"/>
      <c r="AF181" s="52"/>
      <c r="AG181" s="52"/>
      <c r="AH181" s="52"/>
      <c r="AI181" s="52"/>
      <c r="AJ181" s="182" t="str">
        <f aca="false">IF(B181&lt;&gt;"",SUM(Z181:AI181),"")</f>
        <v/>
      </c>
      <c r="AK181" s="185" t="str">
        <f aca="false">IF(B181&lt;&gt;"",IFERROR(IF((SUMIF(D$20:AI$20, "CLO1", D181:AI181)/AO$6)=0,"",(SUMIF(D$20:AI$20, "CLO1", D181:AI181)/AO$6)),""),"")</f>
        <v/>
      </c>
      <c r="AL181" s="115" t="str">
        <f aca="false">IF(AK181="","",IF(AK181&gt;=B$10,"Y","N"))</f>
        <v/>
      </c>
      <c r="AM181" s="115" t="str">
        <f aca="false">IF(AK181="","",IF(AK181&lt;50%,1,IF(AND(AK181&gt;=50%,AK181&lt;B$10),2,IF(AK181&gt;=B$10,3))))</f>
        <v/>
      </c>
      <c r="AN181" s="185" t="str">
        <f aca="false">IF(B181&lt;&gt;"",IFERROR(IF((SUMIF(D$20:AI$20, "CLO2", D181:AI181)/AO$7)=0,"",(SUMIF(D$20:AI$20, "CLO2", D181:AI181)/AO$7)),""),"")</f>
        <v/>
      </c>
      <c r="AO181" s="115" t="str">
        <f aca="false">IF(AN181="","",IF(AN181&gt;=B$10,"Y","N"))</f>
        <v/>
      </c>
      <c r="AP181" s="115" t="str">
        <f aca="false">IF(AN181="","",IF(AN181&lt;50%,1,IF(AND(AN181&gt;=50%,AN181&lt;B$10),2,IF(AN181&gt;=B$10,3))))</f>
        <v/>
      </c>
      <c r="AQ181" s="185" t="str">
        <f aca="false">IF(B181&lt;&gt;"",IFERROR(IF((SUMIF(D$20:AI$20, "CLO3", D181:AI181)/AO$8)=0,"",(SUMIF(D$20:AI$20, "CLO3", D181:AI181)/AO$8)),""),"")</f>
        <v/>
      </c>
      <c r="AR181" s="115" t="str">
        <f aca="false">IF(AQ181="","",IF(AQ181&gt;=B$10,"Y","N"))</f>
        <v/>
      </c>
      <c r="AS181" s="115" t="str">
        <f aca="false">IF(AQ181="","",IF(AQ181&lt;50%,1,IF(AND(AQ181&gt;=50%,AQ181&lt;B$10),2,IF(AQ181&gt;=B$10,3))))</f>
        <v/>
      </c>
      <c r="AT181" s="185" t="str">
        <f aca="false">IF(B181&lt;&gt;"",IFERROR(IF((SUMIF(D$20:AI$20, "CLO4", D181:AI181)/AO$9)=0,"",(SUMIF(D$20:AI$20, "CLO4", D181:AI181)/AO$9)),""),"")</f>
        <v/>
      </c>
      <c r="AU181" s="115" t="str">
        <f aca="false">IF(AT181="","",IF(AT181&gt;=B$10,"Y","N"))</f>
        <v/>
      </c>
      <c r="AV181" s="115" t="str">
        <f aca="false">IF(AT181="","",IF(AT181&lt;50%,1,IF(AND(AT181&gt;=50%,AT181&lt;B$10),2,IF(AT181&gt;=B$10,3))))</f>
        <v/>
      </c>
      <c r="AW181" s="185" t="str">
        <f aca="false">IF(B181&lt;&gt;"",IFERROR(IF((SUMIF(D$20:AI$20, "CLO5", D181:AI181)/AO$10)=0,"",(SUMIF(D$20:AI$20, "CLO5", D181:AI181)/AO$10)),""),"")</f>
        <v/>
      </c>
      <c r="AX181" s="115" t="str">
        <f aca="false">IF(AW181="","",IF(AW181&gt;=B$10,"Y","N"))</f>
        <v/>
      </c>
      <c r="AY181" s="115" t="str">
        <f aca="false">IF(AW181="","",IF(AW181&lt;50%,1,IF(AND(AW181&gt;=50%,AW181&lt;B$10),2,IF(AW181&gt;=B$10,3))))</f>
        <v/>
      </c>
      <c r="AZ181" s="114" t="str">
        <f aca="false">IF(B181&lt;&gt;"",IFERROR(IF((SUMIF(D$20:AI$20, "CLO6", D181:AI181)/AO$11)=0,"",(SUMIF(D$20:AI$20, "CLO6", D181:AI181)/AO$11)),""),"")</f>
        <v/>
      </c>
      <c r="BA181" s="115" t="str">
        <f aca="false">IF(AZ181="","",IF(AZ181&gt;=B$10,"Y","N"))</f>
        <v/>
      </c>
      <c r="BB181" s="115" t="str">
        <f aca="false">IF(BA181="","",IF(BA181&lt;50%,1,IF(AND(BA181&gt;=50%,BA181&lt;B$10),2,IF(BA181&gt;=B$10,3))))</f>
        <v/>
      </c>
      <c r="BC181" s="114" t="str">
        <f aca="false">IF(B181&lt;&gt;"",IFERROR(IF((SUMIF(D$20:AI$20, "CLO7", D181:AI181)/AO$12)=0,"",(SUMIF(D$20:AI$20, "CLO7", D181:AI181)/AO$12)),""),"")</f>
        <v/>
      </c>
      <c r="BD181" s="115" t="str">
        <f aca="false">IF(BC181="","",IF(BC181&gt;=B$10,"Y","N"))</f>
        <v/>
      </c>
      <c r="BE181" s="115" t="str">
        <f aca="false">IF(BD181="","",IF(BD181&lt;50%,1,IF(AND(BD181&gt;=50%,BD181&lt;B$10),2,IF(BD181&gt;=B$10,3))))</f>
        <v/>
      </c>
      <c r="BF181" s="114" t="str">
        <f aca="false">IF(B181&lt;&gt;"",IFERROR(IF((SUMIF(D$20:AI$20, "CLO8", D181:AI181)/AO$13)=0,"",(SUMIF(D$20:AI$20, "CLO8", D181:AI181)/AO$13)),""),"")</f>
        <v/>
      </c>
      <c r="BG181" s="115" t="str">
        <f aca="false">IF(BF181="","",IF(BF181&gt;=B$10,"Y","N"))</f>
        <v/>
      </c>
      <c r="BH181" s="115" t="str">
        <f aca="false">IF(BG181="","",IF(BG181&lt;50%,1,IF(AND(BG181&gt;=50%,BG181&lt;B$10),2,IF(BG181&gt;=B$10,3))))</f>
        <v/>
      </c>
      <c r="BI181" s="114" t="str">
        <f aca="false">IF(B181&lt;&gt;"",IFERROR(IF((SUMIF(D$20:AI$20, "CLO9", D181:AI181)/AO$14)=0,"",(SUMIF(D$20:AI$20, "CLO9", D181:AI181)/AO$14)),""),"")</f>
        <v/>
      </c>
      <c r="BJ181" s="115" t="str">
        <f aca="false">IF(BI181="","",IF(BI181&gt;=B$10,"Y","N"))</f>
        <v/>
      </c>
      <c r="BK181" s="115" t="str">
        <f aca="false">IF(BJ181="","",IF(BJ181&lt;50%,1,IF(AND(BJ181&gt;=50%,BJ181&lt;B$10),2,IF(BJ181&gt;=B$10,3))))</f>
        <v/>
      </c>
      <c r="BL181" s="114" t="str">
        <f aca="false">IF(B181&lt;&gt;"",IFERROR(IF((SUMIF(D$20:AI$20,"CLO10",D181:AI181)/AO$15)=0,"",(SUMIF(D$20:AI$20,"CLO10",D181:AI181)/AO$15)),""),"")</f>
        <v/>
      </c>
      <c r="BM181" s="115" t="str">
        <f aca="false">IF(BL181="","",IF(BL181&gt;=B$10,"Y","N"))</f>
        <v/>
      </c>
      <c r="BN181" s="115" t="str">
        <f aca="false">IF(BM181="","",IF(BM181&lt;50%,1,IF(AND(BM181&gt;=50%,BM181&lt;B$10),2,IF(BM181&gt;=B$10,3))))</f>
        <v/>
      </c>
    </row>
    <row r="182" customFormat="false" ht="15.75" hidden="false" customHeight="true" outlineLevel="0" collapsed="false">
      <c r="A182" s="184" t="str">
        <f aca="false">IF(A$6="LECTURE","",IF('Database (LECTURE-RES-PRAC)'!A177="","",'Database (LECTURE-RES-PRAC)'!A177))</f>
        <v/>
      </c>
      <c r="B182" s="184" t="str">
        <f aca="false">IF(B$6="LECTURE","",IF('Database (LECTURE-RES-PRAC)'!B177="","",'Database (LECTURE-RES-PRAC)'!B177))</f>
        <v/>
      </c>
      <c r="C182" s="184" t="str">
        <f aca="false">IF(C$6="LECTURE","",IF('Database (LECTURE-RES-PRAC)'!C177="","",'Database (LECTURE-RES-PRAC)'!C177))</f>
        <v/>
      </c>
      <c r="D182" s="52"/>
      <c r="E182" s="52"/>
      <c r="F182" s="52"/>
      <c r="G182" s="52"/>
      <c r="H182" s="52"/>
      <c r="I182" s="52"/>
      <c r="J182" s="52"/>
      <c r="K182" s="52"/>
      <c r="L182" s="52"/>
      <c r="M182" s="52"/>
      <c r="N182" s="181" t="str">
        <f aca="false">IF(B182&lt;&gt;"",SUM(D182:M182),"")</f>
        <v/>
      </c>
      <c r="O182" s="52"/>
      <c r="P182" s="52"/>
      <c r="Q182" s="52"/>
      <c r="R182" s="52"/>
      <c r="S182" s="52"/>
      <c r="T182" s="52"/>
      <c r="U182" s="52"/>
      <c r="V182" s="52"/>
      <c r="W182" s="52"/>
      <c r="X182" s="52"/>
      <c r="Y182" s="181" t="str">
        <f aca="false">IF(B182&lt;&gt;"",SUM(O182:X182),"")</f>
        <v/>
      </c>
      <c r="Z182" s="52"/>
      <c r="AA182" s="52"/>
      <c r="AB182" s="52"/>
      <c r="AC182" s="52"/>
      <c r="AD182" s="52"/>
      <c r="AE182" s="52"/>
      <c r="AF182" s="52"/>
      <c r="AG182" s="52"/>
      <c r="AH182" s="52"/>
      <c r="AI182" s="52"/>
      <c r="AJ182" s="182" t="str">
        <f aca="false">IF(B182&lt;&gt;"",SUM(Z182:AI182),"")</f>
        <v/>
      </c>
      <c r="AK182" s="185" t="str">
        <f aca="false">IF(B182&lt;&gt;"",IFERROR(IF((SUMIF(D$20:AI$20, "CLO1", D182:AI182)/AO$6)=0,"",(SUMIF(D$20:AI$20, "CLO1", D182:AI182)/AO$6)),""),"")</f>
        <v/>
      </c>
      <c r="AL182" s="115" t="str">
        <f aca="false">IF(AK182="","",IF(AK182&gt;=B$10,"Y","N"))</f>
        <v/>
      </c>
      <c r="AM182" s="115" t="str">
        <f aca="false">IF(AK182="","",IF(AK182&lt;50%,1,IF(AND(AK182&gt;=50%,AK182&lt;B$10),2,IF(AK182&gt;=B$10,3))))</f>
        <v/>
      </c>
      <c r="AN182" s="185" t="str">
        <f aca="false">IF(B182&lt;&gt;"",IFERROR(IF((SUMIF(D$20:AI$20, "CLO2", D182:AI182)/AO$7)=0,"",(SUMIF(D$20:AI$20, "CLO2", D182:AI182)/AO$7)),""),"")</f>
        <v/>
      </c>
      <c r="AO182" s="115" t="str">
        <f aca="false">IF(AN182="","",IF(AN182&gt;=B$10,"Y","N"))</f>
        <v/>
      </c>
      <c r="AP182" s="115" t="str">
        <f aca="false">IF(AN182="","",IF(AN182&lt;50%,1,IF(AND(AN182&gt;=50%,AN182&lt;B$10),2,IF(AN182&gt;=B$10,3))))</f>
        <v/>
      </c>
      <c r="AQ182" s="185" t="str">
        <f aca="false">IF(B182&lt;&gt;"",IFERROR(IF((SUMIF(D$20:AI$20, "CLO3", D182:AI182)/AO$8)=0,"",(SUMIF(D$20:AI$20, "CLO3", D182:AI182)/AO$8)),""),"")</f>
        <v/>
      </c>
      <c r="AR182" s="115" t="str">
        <f aca="false">IF(AQ182="","",IF(AQ182&gt;=B$10,"Y","N"))</f>
        <v/>
      </c>
      <c r="AS182" s="115" t="str">
        <f aca="false">IF(AQ182="","",IF(AQ182&lt;50%,1,IF(AND(AQ182&gt;=50%,AQ182&lt;B$10),2,IF(AQ182&gt;=B$10,3))))</f>
        <v/>
      </c>
      <c r="AT182" s="185" t="str">
        <f aca="false">IF(B182&lt;&gt;"",IFERROR(IF((SUMIF(D$20:AI$20, "CLO4", D182:AI182)/AO$9)=0,"",(SUMIF(D$20:AI$20, "CLO4", D182:AI182)/AO$9)),""),"")</f>
        <v/>
      </c>
      <c r="AU182" s="115" t="str">
        <f aca="false">IF(AT182="","",IF(AT182&gt;=B$10,"Y","N"))</f>
        <v/>
      </c>
      <c r="AV182" s="115" t="str">
        <f aca="false">IF(AT182="","",IF(AT182&lt;50%,1,IF(AND(AT182&gt;=50%,AT182&lt;B$10),2,IF(AT182&gt;=B$10,3))))</f>
        <v/>
      </c>
      <c r="AW182" s="185" t="str">
        <f aca="false">IF(B182&lt;&gt;"",IFERROR(IF((SUMIF(D$20:AI$20, "CLO5", D182:AI182)/AO$10)=0,"",(SUMIF(D$20:AI$20, "CLO5", D182:AI182)/AO$10)),""),"")</f>
        <v/>
      </c>
      <c r="AX182" s="115" t="str">
        <f aca="false">IF(AW182="","",IF(AW182&gt;=B$10,"Y","N"))</f>
        <v/>
      </c>
      <c r="AY182" s="115" t="str">
        <f aca="false">IF(AW182="","",IF(AW182&lt;50%,1,IF(AND(AW182&gt;=50%,AW182&lt;B$10),2,IF(AW182&gt;=B$10,3))))</f>
        <v/>
      </c>
      <c r="AZ182" s="114" t="str">
        <f aca="false">IF(B182&lt;&gt;"",IFERROR(IF((SUMIF(D$20:AI$20, "CLO6", D182:AI182)/AO$11)=0,"",(SUMIF(D$20:AI$20, "CLO6", D182:AI182)/AO$11)),""),"")</f>
        <v/>
      </c>
      <c r="BA182" s="115" t="str">
        <f aca="false">IF(AZ182="","",IF(AZ182&gt;=B$10,"Y","N"))</f>
        <v/>
      </c>
      <c r="BB182" s="115" t="str">
        <f aca="false">IF(BA182="","",IF(BA182&lt;50%,1,IF(AND(BA182&gt;=50%,BA182&lt;B$10),2,IF(BA182&gt;=B$10,3))))</f>
        <v/>
      </c>
      <c r="BC182" s="114" t="str">
        <f aca="false">IF(B182&lt;&gt;"",IFERROR(IF((SUMIF(D$20:AI$20, "CLO7", D182:AI182)/AO$12)=0,"",(SUMIF(D$20:AI$20, "CLO7", D182:AI182)/AO$12)),""),"")</f>
        <v/>
      </c>
      <c r="BD182" s="115" t="str">
        <f aca="false">IF(BC182="","",IF(BC182&gt;=B$10,"Y","N"))</f>
        <v/>
      </c>
      <c r="BE182" s="115" t="str">
        <f aca="false">IF(BD182="","",IF(BD182&lt;50%,1,IF(AND(BD182&gt;=50%,BD182&lt;B$10),2,IF(BD182&gt;=B$10,3))))</f>
        <v/>
      </c>
      <c r="BF182" s="114" t="str">
        <f aca="false">IF(B182&lt;&gt;"",IFERROR(IF((SUMIF(D$20:AI$20, "CLO8", D182:AI182)/AO$13)=0,"",(SUMIF(D$20:AI$20, "CLO8", D182:AI182)/AO$13)),""),"")</f>
        <v/>
      </c>
      <c r="BG182" s="115" t="str">
        <f aca="false">IF(BF182="","",IF(BF182&gt;=B$10,"Y","N"))</f>
        <v/>
      </c>
      <c r="BH182" s="115" t="str">
        <f aca="false">IF(BG182="","",IF(BG182&lt;50%,1,IF(AND(BG182&gt;=50%,BG182&lt;B$10),2,IF(BG182&gt;=B$10,3))))</f>
        <v/>
      </c>
      <c r="BI182" s="114" t="str">
        <f aca="false">IF(B182&lt;&gt;"",IFERROR(IF((SUMIF(D$20:AI$20, "CLO9", D182:AI182)/AO$14)=0,"",(SUMIF(D$20:AI$20, "CLO9", D182:AI182)/AO$14)),""),"")</f>
        <v/>
      </c>
      <c r="BJ182" s="115" t="str">
        <f aca="false">IF(BI182="","",IF(BI182&gt;=B$10,"Y","N"))</f>
        <v/>
      </c>
      <c r="BK182" s="115" t="str">
        <f aca="false">IF(BJ182="","",IF(BJ182&lt;50%,1,IF(AND(BJ182&gt;=50%,BJ182&lt;B$10),2,IF(BJ182&gt;=B$10,3))))</f>
        <v/>
      </c>
      <c r="BL182" s="114" t="str">
        <f aca="false">IF(B182&lt;&gt;"",IFERROR(IF((SUMIF(D$20:AI$20,"CLO10",D182:AI182)/AO$15)=0,"",(SUMIF(D$20:AI$20,"CLO10",D182:AI182)/AO$15)),""),"")</f>
        <v/>
      </c>
      <c r="BM182" s="115" t="str">
        <f aca="false">IF(BL182="","",IF(BL182&gt;=B$10,"Y","N"))</f>
        <v/>
      </c>
      <c r="BN182" s="115" t="str">
        <f aca="false">IF(BM182="","",IF(BM182&lt;50%,1,IF(AND(BM182&gt;=50%,BM182&lt;B$10),2,IF(BM182&gt;=B$10,3))))</f>
        <v/>
      </c>
    </row>
    <row r="183" customFormat="false" ht="15.75" hidden="false" customHeight="true" outlineLevel="0" collapsed="false">
      <c r="A183" s="184" t="str">
        <f aca="false">IF(A$6="LECTURE","",IF('Database (LECTURE-RES-PRAC)'!A178="","",'Database (LECTURE-RES-PRAC)'!A178))</f>
        <v/>
      </c>
      <c r="B183" s="184" t="str">
        <f aca="false">IF(B$6="LECTURE","",IF('Database (LECTURE-RES-PRAC)'!B178="","",'Database (LECTURE-RES-PRAC)'!B178))</f>
        <v/>
      </c>
      <c r="C183" s="184" t="str">
        <f aca="false">IF(C$6="LECTURE","",IF('Database (LECTURE-RES-PRAC)'!C178="","",'Database (LECTURE-RES-PRAC)'!C178))</f>
        <v/>
      </c>
      <c r="D183" s="52"/>
      <c r="E183" s="52"/>
      <c r="F183" s="52"/>
      <c r="G183" s="52"/>
      <c r="H183" s="52"/>
      <c r="I183" s="52"/>
      <c r="J183" s="52"/>
      <c r="K183" s="52"/>
      <c r="L183" s="52"/>
      <c r="M183" s="52"/>
      <c r="N183" s="181" t="str">
        <f aca="false">IF(B183&lt;&gt;"",SUM(D183:M183),"")</f>
        <v/>
      </c>
      <c r="O183" s="52"/>
      <c r="P183" s="52"/>
      <c r="Q183" s="52"/>
      <c r="R183" s="52"/>
      <c r="S183" s="52"/>
      <c r="T183" s="52"/>
      <c r="U183" s="52"/>
      <c r="V183" s="52"/>
      <c r="W183" s="52"/>
      <c r="X183" s="52"/>
      <c r="Y183" s="181" t="str">
        <f aca="false">IF(B183&lt;&gt;"",SUM(O183:X183),"")</f>
        <v/>
      </c>
      <c r="Z183" s="52"/>
      <c r="AA183" s="52"/>
      <c r="AB183" s="52"/>
      <c r="AC183" s="52"/>
      <c r="AD183" s="52"/>
      <c r="AE183" s="52"/>
      <c r="AF183" s="52"/>
      <c r="AG183" s="52"/>
      <c r="AH183" s="52"/>
      <c r="AI183" s="52"/>
      <c r="AJ183" s="182" t="str">
        <f aca="false">IF(B183&lt;&gt;"",SUM(Z183:AI183),"")</f>
        <v/>
      </c>
      <c r="AK183" s="185" t="str">
        <f aca="false">IF(B183&lt;&gt;"",IFERROR(IF((SUMIF(D$20:AI$20, "CLO1", D183:AI183)/AO$6)=0,"",(SUMIF(D$20:AI$20, "CLO1", D183:AI183)/AO$6)),""),"")</f>
        <v/>
      </c>
      <c r="AL183" s="115" t="str">
        <f aca="false">IF(AK183="","",IF(AK183&gt;=B$10,"Y","N"))</f>
        <v/>
      </c>
      <c r="AM183" s="115" t="str">
        <f aca="false">IF(AK183="","",IF(AK183&lt;50%,1,IF(AND(AK183&gt;=50%,AK183&lt;B$10),2,IF(AK183&gt;=B$10,3))))</f>
        <v/>
      </c>
      <c r="AN183" s="185" t="str">
        <f aca="false">IF(B183&lt;&gt;"",IFERROR(IF((SUMIF(D$20:AI$20, "CLO2", D183:AI183)/AO$7)=0,"",(SUMIF(D$20:AI$20, "CLO2", D183:AI183)/AO$7)),""),"")</f>
        <v/>
      </c>
      <c r="AO183" s="115" t="str">
        <f aca="false">IF(AN183="","",IF(AN183&gt;=B$10,"Y","N"))</f>
        <v/>
      </c>
      <c r="AP183" s="115" t="str">
        <f aca="false">IF(AN183="","",IF(AN183&lt;50%,1,IF(AND(AN183&gt;=50%,AN183&lt;B$10),2,IF(AN183&gt;=B$10,3))))</f>
        <v/>
      </c>
      <c r="AQ183" s="185" t="str">
        <f aca="false">IF(B183&lt;&gt;"",IFERROR(IF((SUMIF(D$20:AI$20, "CLO3", D183:AI183)/AO$8)=0,"",(SUMIF(D$20:AI$20, "CLO3", D183:AI183)/AO$8)),""),"")</f>
        <v/>
      </c>
      <c r="AR183" s="115" t="str">
        <f aca="false">IF(AQ183="","",IF(AQ183&gt;=B$10,"Y","N"))</f>
        <v/>
      </c>
      <c r="AS183" s="115" t="str">
        <f aca="false">IF(AQ183="","",IF(AQ183&lt;50%,1,IF(AND(AQ183&gt;=50%,AQ183&lt;B$10),2,IF(AQ183&gt;=B$10,3))))</f>
        <v/>
      </c>
      <c r="AT183" s="185" t="str">
        <f aca="false">IF(B183&lt;&gt;"",IFERROR(IF((SUMIF(D$20:AI$20, "CLO4", D183:AI183)/AO$9)=0,"",(SUMIF(D$20:AI$20, "CLO4", D183:AI183)/AO$9)),""),"")</f>
        <v/>
      </c>
      <c r="AU183" s="115" t="str">
        <f aca="false">IF(AT183="","",IF(AT183&gt;=B$10,"Y","N"))</f>
        <v/>
      </c>
      <c r="AV183" s="115" t="str">
        <f aca="false">IF(AT183="","",IF(AT183&lt;50%,1,IF(AND(AT183&gt;=50%,AT183&lt;B$10),2,IF(AT183&gt;=B$10,3))))</f>
        <v/>
      </c>
      <c r="AW183" s="185" t="str">
        <f aca="false">IF(B183&lt;&gt;"",IFERROR(IF((SUMIF(D$20:AI$20, "CLO5", D183:AI183)/AO$10)=0,"",(SUMIF(D$20:AI$20, "CLO5", D183:AI183)/AO$10)),""),"")</f>
        <v/>
      </c>
      <c r="AX183" s="115" t="str">
        <f aca="false">IF(AW183="","",IF(AW183&gt;=B$10,"Y","N"))</f>
        <v/>
      </c>
      <c r="AY183" s="115" t="str">
        <f aca="false">IF(AW183="","",IF(AW183&lt;50%,1,IF(AND(AW183&gt;=50%,AW183&lt;B$10),2,IF(AW183&gt;=B$10,3))))</f>
        <v/>
      </c>
      <c r="AZ183" s="114" t="str">
        <f aca="false">IF(B183&lt;&gt;"",IFERROR(IF((SUMIF(D$20:AI$20, "CLO6", D183:AI183)/AO$11)=0,"",(SUMIF(D$20:AI$20, "CLO6", D183:AI183)/AO$11)),""),"")</f>
        <v/>
      </c>
      <c r="BA183" s="115" t="str">
        <f aca="false">IF(AZ183="","",IF(AZ183&gt;=B$10,"Y","N"))</f>
        <v/>
      </c>
      <c r="BB183" s="115" t="str">
        <f aca="false">IF(BA183="","",IF(BA183&lt;50%,1,IF(AND(BA183&gt;=50%,BA183&lt;B$10),2,IF(BA183&gt;=B$10,3))))</f>
        <v/>
      </c>
      <c r="BC183" s="114" t="str">
        <f aca="false">IF(B183&lt;&gt;"",IFERROR(IF((SUMIF(D$20:AI$20, "CLO7", D183:AI183)/AO$12)=0,"",(SUMIF(D$20:AI$20, "CLO7", D183:AI183)/AO$12)),""),"")</f>
        <v/>
      </c>
      <c r="BD183" s="115" t="str">
        <f aca="false">IF(BC183="","",IF(BC183&gt;=B$10,"Y","N"))</f>
        <v/>
      </c>
      <c r="BE183" s="115" t="str">
        <f aca="false">IF(BD183="","",IF(BD183&lt;50%,1,IF(AND(BD183&gt;=50%,BD183&lt;B$10),2,IF(BD183&gt;=B$10,3))))</f>
        <v/>
      </c>
      <c r="BF183" s="114" t="str">
        <f aca="false">IF(B183&lt;&gt;"",IFERROR(IF((SUMIF(D$20:AI$20, "CLO8", D183:AI183)/AO$13)=0,"",(SUMIF(D$20:AI$20, "CLO8", D183:AI183)/AO$13)),""),"")</f>
        <v/>
      </c>
      <c r="BG183" s="115" t="str">
        <f aca="false">IF(BF183="","",IF(BF183&gt;=B$10,"Y","N"))</f>
        <v/>
      </c>
      <c r="BH183" s="115" t="str">
        <f aca="false">IF(BG183="","",IF(BG183&lt;50%,1,IF(AND(BG183&gt;=50%,BG183&lt;B$10),2,IF(BG183&gt;=B$10,3))))</f>
        <v/>
      </c>
      <c r="BI183" s="114" t="str">
        <f aca="false">IF(B183&lt;&gt;"",IFERROR(IF((SUMIF(D$20:AI$20, "CLO9", D183:AI183)/AO$14)=0,"",(SUMIF(D$20:AI$20, "CLO9", D183:AI183)/AO$14)),""),"")</f>
        <v/>
      </c>
      <c r="BJ183" s="115" t="str">
        <f aca="false">IF(BI183="","",IF(BI183&gt;=B$10,"Y","N"))</f>
        <v/>
      </c>
      <c r="BK183" s="115" t="str">
        <f aca="false">IF(BJ183="","",IF(BJ183&lt;50%,1,IF(AND(BJ183&gt;=50%,BJ183&lt;B$10),2,IF(BJ183&gt;=B$10,3))))</f>
        <v/>
      </c>
      <c r="BL183" s="114" t="str">
        <f aca="false">IF(B183&lt;&gt;"",IFERROR(IF((SUMIF(D$20:AI$20,"CLO10",D183:AI183)/AO$15)=0,"",(SUMIF(D$20:AI$20,"CLO10",D183:AI183)/AO$15)),""),"")</f>
        <v/>
      </c>
      <c r="BM183" s="115" t="str">
        <f aca="false">IF(BL183="","",IF(BL183&gt;=B$10,"Y","N"))</f>
        <v/>
      </c>
      <c r="BN183" s="115" t="str">
        <f aca="false">IF(BM183="","",IF(BM183&lt;50%,1,IF(AND(BM183&gt;=50%,BM183&lt;B$10),2,IF(BM183&gt;=B$10,3))))</f>
        <v/>
      </c>
    </row>
    <row r="184" customFormat="false" ht="15.75" hidden="false" customHeight="true" outlineLevel="0" collapsed="false">
      <c r="A184" s="184" t="str">
        <f aca="false">IF(A$6="LECTURE","",IF('Database (LECTURE-RES-PRAC)'!A179="","",'Database (LECTURE-RES-PRAC)'!A179))</f>
        <v/>
      </c>
      <c r="B184" s="184" t="str">
        <f aca="false">IF(B$6="LECTURE","",IF('Database (LECTURE-RES-PRAC)'!B179="","",'Database (LECTURE-RES-PRAC)'!B179))</f>
        <v/>
      </c>
      <c r="C184" s="184" t="str">
        <f aca="false">IF(C$6="LECTURE","",IF('Database (LECTURE-RES-PRAC)'!C179="","",'Database (LECTURE-RES-PRAC)'!C179))</f>
        <v/>
      </c>
      <c r="D184" s="52"/>
      <c r="E184" s="52"/>
      <c r="F184" s="52"/>
      <c r="G184" s="52"/>
      <c r="H184" s="52"/>
      <c r="I184" s="52"/>
      <c r="J184" s="52"/>
      <c r="K184" s="52"/>
      <c r="L184" s="52"/>
      <c r="M184" s="52"/>
      <c r="N184" s="181" t="str">
        <f aca="false">IF(B184&lt;&gt;"",SUM(D184:M184),"")</f>
        <v/>
      </c>
      <c r="O184" s="52"/>
      <c r="P184" s="52"/>
      <c r="Q184" s="52"/>
      <c r="R184" s="52"/>
      <c r="S184" s="52"/>
      <c r="T184" s="52"/>
      <c r="U184" s="52"/>
      <c r="V184" s="52"/>
      <c r="W184" s="52"/>
      <c r="X184" s="52"/>
      <c r="Y184" s="181" t="str">
        <f aca="false">IF(B184&lt;&gt;"",SUM(O184:X184),"")</f>
        <v/>
      </c>
      <c r="Z184" s="52"/>
      <c r="AA184" s="52"/>
      <c r="AB184" s="52"/>
      <c r="AC184" s="52"/>
      <c r="AD184" s="52"/>
      <c r="AE184" s="52"/>
      <c r="AF184" s="52"/>
      <c r="AG184" s="52"/>
      <c r="AH184" s="52"/>
      <c r="AI184" s="52"/>
      <c r="AJ184" s="182" t="str">
        <f aca="false">IF(B184&lt;&gt;"",SUM(Z184:AI184),"")</f>
        <v/>
      </c>
      <c r="AK184" s="185" t="str">
        <f aca="false">IF(B184&lt;&gt;"",IFERROR(IF((SUMIF(D$20:AI$20, "CLO1", D184:AI184)/AO$6)=0,"",(SUMIF(D$20:AI$20, "CLO1", D184:AI184)/AO$6)),""),"")</f>
        <v/>
      </c>
      <c r="AL184" s="115" t="str">
        <f aca="false">IF(AK184="","",IF(AK184&gt;=B$10,"Y","N"))</f>
        <v/>
      </c>
      <c r="AM184" s="115" t="str">
        <f aca="false">IF(AK184="","",IF(AK184&lt;50%,1,IF(AND(AK184&gt;=50%,AK184&lt;B$10),2,IF(AK184&gt;=B$10,3))))</f>
        <v/>
      </c>
      <c r="AN184" s="185" t="str">
        <f aca="false">IF(B184&lt;&gt;"",IFERROR(IF((SUMIF(D$20:AI$20, "CLO2", D184:AI184)/AO$7)=0,"",(SUMIF(D$20:AI$20, "CLO2", D184:AI184)/AO$7)),""),"")</f>
        <v/>
      </c>
      <c r="AO184" s="115" t="str">
        <f aca="false">IF(AN184="","",IF(AN184&gt;=B$10,"Y","N"))</f>
        <v/>
      </c>
      <c r="AP184" s="115" t="str">
        <f aca="false">IF(AN184="","",IF(AN184&lt;50%,1,IF(AND(AN184&gt;=50%,AN184&lt;B$10),2,IF(AN184&gt;=B$10,3))))</f>
        <v/>
      </c>
      <c r="AQ184" s="185" t="str">
        <f aca="false">IF(B184&lt;&gt;"",IFERROR(IF((SUMIF(D$20:AI$20, "CLO3", D184:AI184)/AO$8)=0,"",(SUMIF(D$20:AI$20, "CLO3", D184:AI184)/AO$8)),""),"")</f>
        <v/>
      </c>
      <c r="AR184" s="115" t="str">
        <f aca="false">IF(AQ184="","",IF(AQ184&gt;=B$10,"Y","N"))</f>
        <v/>
      </c>
      <c r="AS184" s="115" t="str">
        <f aca="false">IF(AQ184="","",IF(AQ184&lt;50%,1,IF(AND(AQ184&gt;=50%,AQ184&lt;B$10),2,IF(AQ184&gt;=B$10,3))))</f>
        <v/>
      </c>
      <c r="AT184" s="185" t="str">
        <f aca="false">IF(B184&lt;&gt;"",IFERROR(IF((SUMIF(D$20:AI$20, "CLO4", D184:AI184)/AO$9)=0,"",(SUMIF(D$20:AI$20, "CLO4", D184:AI184)/AO$9)),""),"")</f>
        <v/>
      </c>
      <c r="AU184" s="115" t="str">
        <f aca="false">IF(AT184="","",IF(AT184&gt;=B$10,"Y","N"))</f>
        <v/>
      </c>
      <c r="AV184" s="115" t="str">
        <f aca="false">IF(AT184="","",IF(AT184&lt;50%,1,IF(AND(AT184&gt;=50%,AT184&lt;B$10),2,IF(AT184&gt;=B$10,3))))</f>
        <v/>
      </c>
      <c r="AW184" s="185" t="str">
        <f aca="false">IF(B184&lt;&gt;"",IFERROR(IF((SUMIF(D$20:AI$20, "CLO5", D184:AI184)/AO$10)=0,"",(SUMIF(D$20:AI$20, "CLO5", D184:AI184)/AO$10)),""),"")</f>
        <v/>
      </c>
      <c r="AX184" s="115" t="str">
        <f aca="false">IF(AW184="","",IF(AW184&gt;=B$10,"Y","N"))</f>
        <v/>
      </c>
      <c r="AY184" s="115" t="str">
        <f aca="false">IF(AW184="","",IF(AW184&lt;50%,1,IF(AND(AW184&gt;=50%,AW184&lt;B$10),2,IF(AW184&gt;=B$10,3))))</f>
        <v/>
      </c>
      <c r="AZ184" s="114" t="str">
        <f aca="false">IF(B184&lt;&gt;"",IFERROR(IF((SUMIF(D$20:AI$20, "CLO6", D184:AI184)/AO$11)=0,"",(SUMIF(D$20:AI$20, "CLO6", D184:AI184)/AO$11)),""),"")</f>
        <v/>
      </c>
      <c r="BA184" s="115" t="str">
        <f aca="false">IF(AZ184="","",IF(AZ184&gt;=B$10,"Y","N"))</f>
        <v/>
      </c>
      <c r="BB184" s="115" t="str">
        <f aca="false">IF(BA184="","",IF(BA184&lt;50%,1,IF(AND(BA184&gt;=50%,BA184&lt;B$10),2,IF(BA184&gt;=B$10,3))))</f>
        <v/>
      </c>
      <c r="BC184" s="114" t="str">
        <f aca="false">IF(B184&lt;&gt;"",IFERROR(IF((SUMIF(D$20:AI$20, "CLO7", D184:AI184)/AO$12)=0,"",(SUMIF(D$20:AI$20, "CLO7", D184:AI184)/AO$12)),""),"")</f>
        <v/>
      </c>
      <c r="BD184" s="115" t="str">
        <f aca="false">IF(BC184="","",IF(BC184&gt;=B$10,"Y","N"))</f>
        <v/>
      </c>
      <c r="BE184" s="115" t="str">
        <f aca="false">IF(BD184="","",IF(BD184&lt;50%,1,IF(AND(BD184&gt;=50%,BD184&lt;B$10),2,IF(BD184&gt;=B$10,3))))</f>
        <v/>
      </c>
      <c r="BF184" s="114" t="str">
        <f aca="false">IF(B184&lt;&gt;"",IFERROR(IF((SUMIF(D$20:AI$20, "CLO8", D184:AI184)/AO$13)=0,"",(SUMIF(D$20:AI$20, "CLO8", D184:AI184)/AO$13)),""),"")</f>
        <v/>
      </c>
      <c r="BG184" s="115" t="str">
        <f aca="false">IF(BF184="","",IF(BF184&gt;=B$10,"Y","N"))</f>
        <v/>
      </c>
      <c r="BH184" s="115" t="str">
        <f aca="false">IF(BG184="","",IF(BG184&lt;50%,1,IF(AND(BG184&gt;=50%,BG184&lt;B$10),2,IF(BG184&gt;=B$10,3))))</f>
        <v/>
      </c>
      <c r="BI184" s="114" t="str">
        <f aca="false">IF(B184&lt;&gt;"",IFERROR(IF((SUMIF(D$20:AI$20, "CLO9", D184:AI184)/AO$14)=0,"",(SUMIF(D$20:AI$20, "CLO9", D184:AI184)/AO$14)),""),"")</f>
        <v/>
      </c>
      <c r="BJ184" s="115" t="str">
        <f aca="false">IF(BI184="","",IF(BI184&gt;=B$10,"Y","N"))</f>
        <v/>
      </c>
      <c r="BK184" s="115" t="str">
        <f aca="false">IF(BJ184="","",IF(BJ184&lt;50%,1,IF(AND(BJ184&gt;=50%,BJ184&lt;B$10),2,IF(BJ184&gt;=B$10,3))))</f>
        <v/>
      </c>
      <c r="BL184" s="114" t="str">
        <f aca="false">IF(B184&lt;&gt;"",IFERROR(IF((SUMIF(D$20:AI$20,"CLO10",D184:AI184)/AO$15)=0,"",(SUMIF(D$20:AI$20,"CLO10",D184:AI184)/AO$15)),""),"")</f>
        <v/>
      </c>
      <c r="BM184" s="115" t="str">
        <f aca="false">IF(BL184="","",IF(BL184&gt;=B$10,"Y","N"))</f>
        <v/>
      </c>
      <c r="BN184" s="115" t="str">
        <f aca="false">IF(BM184="","",IF(BM184&lt;50%,1,IF(AND(BM184&gt;=50%,BM184&lt;B$10),2,IF(BM184&gt;=B$10,3))))</f>
        <v/>
      </c>
    </row>
    <row r="185" customFormat="false" ht="15.75" hidden="false" customHeight="true" outlineLevel="0" collapsed="false">
      <c r="A185" s="184" t="str">
        <f aca="false">IF(A$6="LECTURE","",IF('Database (LECTURE-RES-PRAC)'!A180="","",'Database (LECTURE-RES-PRAC)'!A180))</f>
        <v/>
      </c>
      <c r="B185" s="184" t="str">
        <f aca="false">IF(B$6="LECTURE","",IF('Database (LECTURE-RES-PRAC)'!B180="","",'Database (LECTURE-RES-PRAC)'!B180))</f>
        <v/>
      </c>
      <c r="C185" s="184" t="str">
        <f aca="false">IF(C$6="LECTURE","",IF('Database (LECTURE-RES-PRAC)'!C180="","",'Database (LECTURE-RES-PRAC)'!C180))</f>
        <v/>
      </c>
      <c r="D185" s="52"/>
      <c r="E185" s="52"/>
      <c r="F185" s="52"/>
      <c r="G185" s="52"/>
      <c r="H185" s="52"/>
      <c r="I185" s="52"/>
      <c r="J185" s="52"/>
      <c r="K185" s="52"/>
      <c r="L185" s="52"/>
      <c r="M185" s="52"/>
      <c r="N185" s="181" t="str">
        <f aca="false">IF(B185&lt;&gt;"",SUM(D185:M185),"")</f>
        <v/>
      </c>
      <c r="O185" s="52"/>
      <c r="P185" s="52"/>
      <c r="Q185" s="52"/>
      <c r="R185" s="52"/>
      <c r="S185" s="52"/>
      <c r="T185" s="52"/>
      <c r="U185" s="52"/>
      <c r="V185" s="52"/>
      <c r="W185" s="52"/>
      <c r="X185" s="52"/>
      <c r="Y185" s="181" t="str">
        <f aca="false">IF(B185&lt;&gt;"",SUM(O185:X185),"")</f>
        <v/>
      </c>
      <c r="Z185" s="52"/>
      <c r="AA185" s="52"/>
      <c r="AB185" s="52"/>
      <c r="AC185" s="52"/>
      <c r="AD185" s="52"/>
      <c r="AE185" s="52"/>
      <c r="AF185" s="52"/>
      <c r="AG185" s="52"/>
      <c r="AH185" s="52"/>
      <c r="AI185" s="52"/>
      <c r="AJ185" s="182" t="str">
        <f aca="false">IF(B185&lt;&gt;"",SUM(Z185:AI185),"")</f>
        <v/>
      </c>
      <c r="AK185" s="185" t="str">
        <f aca="false">IF(B185&lt;&gt;"",IFERROR(IF((SUMIF(D$20:AI$20, "CLO1", D185:AI185)/AO$6)=0,"",(SUMIF(D$20:AI$20, "CLO1", D185:AI185)/AO$6)),""),"")</f>
        <v/>
      </c>
      <c r="AL185" s="115" t="str">
        <f aca="false">IF(AK185="","",IF(AK185&gt;=B$10,"Y","N"))</f>
        <v/>
      </c>
      <c r="AM185" s="115" t="str">
        <f aca="false">IF(AK185="","",IF(AK185&lt;50%,1,IF(AND(AK185&gt;=50%,AK185&lt;B$10),2,IF(AK185&gt;=B$10,3))))</f>
        <v/>
      </c>
      <c r="AN185" s="185" t="str">
        <f aca="false">IF(B185&lt;&gt;"",IFERROR(IF((SUMIF(D$20:AI$20, "CLO2", D185:AI185)/AO$7)=0,"",(SUMIF(D$20:AI$20, "CLO2", D185:AI185)/AO$7)),""),"")</f>
        <v/>
      </c>
      <c r="AO185" s="115" t="str">
        <f aca="false">IF(AN185="","",IF(AN185&gt;=B$10,"Y","N"))</f>
        <v/>
      </c>
      <c r="AP185" s="115" t="str">
        <f aca="false">IF(AN185="","",IF(AN185&lt;50%,1,IF(AND(AN185&gt;=50%,AN185&lt;B$10),2,IF(AN185&gt;=B$10,3))))</f>
        <v/>
      </c>
      <c r="AQ185" s="185" t="str">
        <f aca="false">IF(B185&lt;&gt;"",IFERROR(IF((SUMIF(D$20:AI$20, "CLO3", D185:AI185)/AO$8)=0,"",(SUMIF(D$20:AI$20, "CLO3", D185:AI185)/AO$8)),""),"")</f>
        <v/>
      </c>
      <c r="AR185" s="115" t="str">
        <f aca="false">IF(AQ185="","",IF(AQ185&gt;=B$10,"Y","N"))</f>
        <v/>
      </c>
      <c r="AS185" s="115" t="str">
        <f aca="false">IF(AQ185="","",IF(AQ185&lt;50%,1,IF(AND(AQ185&gt;=50%,AQ185&lt;B$10),2,IF(AQ185&gt;=B$10,3))))</f>
        <v/>
      </c>
      <c r="AT185" s="185" t="str">
        <f aca="false">IF(B185&lt;&gt;"",IFERROR(IF((SUMIF(D$20:AI$20, "CLO4", D185:AI185)/AO$9)=0,"",(SUMIF(D$20:AI$20, "CLO4", D185:AI185)/AO$9)),""),"")</f>
        <v/>
      </c>
      <c r="AU185" s="115" t="str">
        <f aca="false">IF(AT185="","",IF(AT185&gt;=B$10,"Y","N"))</f>
        <v/>
      </c>
      <c r="AV185" s="115" t="str">
        <f aca="false">IF(AT185="","",IF(AT185&lt;50%,1,IF(AND(AT185&gt;=50%,AT185&lt;B$10),2,IF(AT185&gt;=B$10,3))))</f>
        <v/>
      </c>
      <c r="AW185" s="185" t="str">
        <f aca="false">IF(B185&lt;&gt;"",IFERROR(IF((SUMIF(D$20:AI$20, "CLO5", D185:AI185)/AO$10)=0,"",(SUMIF(D$20:AI$20, "CLO5", D185:AI185)/AO$10)),""),"")</f>
        <v/>
      </c>
      <c r="AX185" s="115" t="str">
        <f aca="false">IF(AW185="","",IF(AW185&gt;=B$10,"Y","N"))</f>
        <v/>
      </c>
      <c r="AY185" s="115" t="str">
        <f aca="false">IF(AW185="","",IF(AW185&lt;50%,1,IF(AND(AW185&gt;=50%,AW185&lt;B$10),2,IF(AW185&gt;=B$10,3))))</f>
        <v/>
      </c>
      <c r="AZ185" s="114" t="str">
        <f aca="false">IF(B185&lt;&gt;"",IFERROR(IF((SUMIF(D$20:AI$20, "CLO6", D185:AI185)/AO$11)=0,"",(SUMIF(D$20:AI$20, "CLO6", D185:AI185)/AO$11)),""),"")</f>
        <v/>
      </c>
      <c r="BA185" s="115" t="str">
        <f aca="false">IF(AZ185="","",IF(AZ185&gt;=B$10,"Y","N"))</f>
        <v/>
      </c>
      <c r="BB185" s="115" t="str">
        <f aca="false">IF(BA185="","",IF(BA185&lt;50%,1,IF(AND(BA185&gt;=50%,BA185&lt;B$10),2,IF(BA185&gt;=B$10,3))))</f>
        <v/>
      </c>
      <c r="BC185" s="114" t="str">
        <f aca="false">IF(B185&lt;&gt;"",IFERROR(IF((SUMIF(D$20:AI$20, "CLO7", D185:AI185)/AO$12)=0,"",(SUMIF(D$20:AI$20, "CLO7", D185:AI185)/AO$12)),""),"")</f>
        <v/>
      </c>
      <c r="BD185" s="115" t="str">
        <f aca="false">IF(BC185="","",IF(BC185&gt;=B$10,"Y","N"))</f>
        <v/>
      </c>
      <c r="BE185" s="115" t="str">
        <f aca="false">IF(BD185="","",IF(BD185&lt;50%,1,IF(AND(BD185&gt;=50%,BD185&lt;B$10),2,IF(BD185&gt;=B$10,3))))</f>
        <v/>
      </c>
      <c r="BF185" s="114" t="str">
        <f aca="false">IF(B185&lt;&gt;"",IFERROR(IF((SUMIF(D$20:AI$20, "CLO8", D185:AI185)/AO$13)=0,"",(SUMIF(D$20:AI$20, "CLO8", D185:AI185)/AO$13)),""),"")</f>
        <v/>
      </c>
      <c r="BG185" s="115" t="str">
        <f aca="false">IF(BF185="","",IF(BF185&gt;=B$10,"Y","N"))</f>
        <v/>
      </c>
      <c r="BH185" s="115" t="str">
        <f aca="false">IF(BG185="","",IF(BG185&lt;50%,1,IF(AND(BG185&gt;=50%,BG185&lt;B$10),2,IF(BG185&gt;=B$10,3))))</f>
        <v/>
      </c>
      <c r="BI185" s="114" t="str">
        <f aca="false">IF(B185&lt;&gt;"",IFERROR(IF((SUMIF(D$20:AI$20, "CLO9", D185:AI185)/AO$14)=0,"",(SUMIF(D$20:AI$20, "CLO9", D185:AI185)/AO$14)),""),"")</f>
        <v/>
      </c>
      <c r="BJ185" s="115" t="str">
        <f aca="false">IF(BI185="","",IF(BI185&gt;=B$10,"Y","N"))</f>
        <v/>
      </c>
      <c r="BK185" s="115" t="str">
        <f aca="false">IF(BJ185="","",IF(BJ185&lt;50%,1,IF(AND(BJ185&gt;=50%,BJ185&lt;B$10),2,IF(BJ185&gt;=B$10,3))))</f>
        <v/>
      </c>
      <c r="BL185" s="114" t="str">
        <f aca="false">IF(B185&lt;&gt;"",IFERROR(IF((SUMIF(D$20:AI$20,"CLO10",D185:AI185)/AO$15)=0,"",(SUMIF(D$20:AI$20,"CLO10",D185:AI185)/AO$15)),""),"")</f>
        <v/>
      </c>
      <c r="BM185" s="115" t="str">
        <f aca="false">IF(BL185="","",IF(BL185&gt;=B$10,"Y","N"))</f>
        <v/>
      </c>
      <c r="BN185" s="115" t="str">
        <f aca="false">IF(BM185="","",IF(BM185&lt;50%,1,IF(AND(BM185&gt;=50%,BM185&lt;B$10),2,IF(BM185&gt;=B$10,3))))</f>
        <v/>
      </c>
    </row>
    <row r="186" customFormat="false" ht="15.75" hidden="false" customHeight="true" outlineLevel="0" collapsed="false">
      <c r="A186" s="184" t="str">
        <f aca="false">IF(A$6="LECTURE","",IF('Database (LECTURE-RES-PRAC)'!A181="","",'Database (LECTURE-RES-PRAC)'!A181))</f>
        <v/>
      </c>
      <c r="B186" s="184" t="str">
        <f aca="false">IF(B$6="LECTURE","",IF('Database (LECTURE-RES-PRAC)'!B181="","",'Database (LECTURE-RES-PRAC)'!B181))</f>
        <v/>
      </c>
      <c r="C186" s="184" t="str">
        <f aca="false">IF(C$6="LECTURE","",IF('Database (LECTURE-RES-PRAC)'!C181="","",'Database (LECTURE-RES-PRAC)'!C181))</f>
        <v/>
      </c>
      <c r="D186" s="52"/>
      <c r="E186" s="52"/>
      <c r="F186" s="52"/>
      <c r="G186" s="52"/>
      <c r="H186" s="52"/>
      <c r="I186" s="52"/>
      <c r="J186" s="52"/>
      <c r="K186" s="52"/>
      <c r="L186" s="52"/>
      <c r="M186" s="52"/>
      <c r="N186" s="181" t="str">
        <f aca="false">IF(B186&lt;&gt;"",SUM(D186:M186),"")</f>
        <v/>
      </c>
      <c r="O186" s="52"/>
      <c r="P186" s="52"/>
      <c r="Q186" s="52"/>
      <c r="R186" s="52"/>
      <c r="S186" s="52"/>
      <c r="T186" s="52"/>
      <c r="U186" s="52"/>
      <c r="V186" s="52"/>
      <c r="W186" s="52"/>
      <c r="X186" s="52"/>
      <c r="Y186" s="181" t="str">
        <f aca="false">IF(B186&lt;&gt;"",SUM(O186:X186),"")</f>
        <v/>
      </c>
      <c r="Z186" s="52"/>
      <c r="AA186" s="52"/>
      <c r="AB186" s="52"/>
      <c r="AC186" s="52"/>
      <c r="AD186" s="52"/>
      <c r="AE186" s="52"/>
      <c r="AF186" s="52"/>
      <c r="AG186" s="52"/>
      <c r="AH186" s="52"/>
      <c r="AI186" s="52"/>
      <c r="AJ186" s="182" t="str">
        <f aca="false">IF(B186&lt;&gt;"",SUM(Z186:AI186),"")</f>
        <v/>
      </c>
      <c r="AK186" s="185" t="str">
        <f aca="false">IF(B186&lt;&gt;"",IFERROR(IF((SUMIF(D$20:AI$20, "CLO1", D186:AI186)/AO$6)=0,"",(SUMIF(D$20:AI$20, "CLO1", D186:AI186)/AO$6)),""),"")</f>
        <v/>
      </c>
      <c r="AL186" s="115" t="str">
        <f aca="false">IF(AK186="","",IF(AK186&gt;=B$10,"Y","N"))</f>
        <v/>
      </c>
      <c r="AM186" s="115" t="str">
        <f aca="false">IF(AK186="","",IF(AK186&lt;50%,1,IF(AND(AK186&gt;=50%,AK186&lt;B$10),2,IF(AK186&gt;=B$10,3))))</f>
        <v/>
      </c>
      <c r="AN186" s="185" t="str">
        <f aca="false">IF(B186&lt;&gt;"",IFERROR(IF((SUMIF(D$20:AI$20, "CLO2", D186:AI186)/AO$7)=0,"",(SUMIF(D$20:AI$20, "CLO2", D186:AI186)/AO$7)),""),"")</f>
        <v/>
      </c>
      <c r="AO186" s="115" t="str">
        <f aca="false">IF(AN186="","",IF(AN186&gt;=B$10,"Y","N"))</f>
        <v/>
      </c>
      <c r="AP186" s="115" t="str">
        <f aca="false">IF(AN186="","",IF(AN186&lt;50%,1,IF(AND(AN186&gt;=50%,AN186&lt;B$10),2,IF(AN186&gt;=B$10,3))))</f>
        <v/>
      </c>
      <c r="AQ186" s="185" t="str">
        <f aca="false">IF(B186&lt;&gt;"",IFERROR(IF((SUMIF(D$20:AI$20, "CLO3", D186:AI186)/AO$8)=0,"",(SUMIF(D$20:AI$20, "CLO3", D186:AI186)/AO$8)),""),"")</f>
        <v/>
      </c>
      <c r="AR186" s="115" t="str">
        <f aca="false">IF(AQ186="","",IF(AQ186&gt;=B$10,"Y","N"))</f>
        <v/>
      </c>
      <c r="AS186" s="115" t="str">
        <f aca="false">IF(AQ186="","",IF(AQ186&lt;50%,1,IF(AND(AQ186&gt;=50%,AQ186&lt;B$10),2,IF(AQ186&gt;=B$10,3))))</f>
        <v/>
      </c>
      <c r="AT186" s="185" t="str">
        <f aca="false">IF(B186&lt;&gt;"",IFERROR(IF((SUMIF(D$20:AI$20, "CLO4", D186:AI186)/AO$9)=0,"",(SUMIF(D$20:AI$20, "CLO4", D186:AI186)/AO$9)),""),"")</f>
        <v/>
      </c>
      <c r="AU186" s="115" t="str">
        <f aca="false">IF(AT186="","",IF(AT186&gt;=B$10,"Y","N"))</f>
        <v/>
      </c>
      <c r="AV186" s="115" t="str">
        <f aca="false">IF(AT186="","",IF(AT186&lt;50%,1,IF(AND(AT186&gt;=50%,AT186&lt;B$10),2,IF(AT186&gt;=B$10,3))))</f>
        <v/>
      </c>
      <c r="AW186" s="185" t="str">
        <f aca="false">IF(B186&lt;&gt;"",IFERROR(IF((SUMIF(D$20:AI$20, "CLO5", D186:AI186)/AO$10)=0,"",(SUMIF(D$20:AI$20, "CLO5", D186:AI186)/AO$10)),""),"")</f>
        <v/>
      </c>
      <c r="AX186" s="115" t="str">
        <f aca="false">IF(AW186="","",IF(AW186&gt;=B$10,"Y","N"))</f>
        <v/>
      </c>
      <c r="AY186" s="115" t="str">
        <f aca="false">IF(AW186="","",IF(AW186&lt;50%,1,IF(AND(AW186&gt;=50%,AW186&lt;B$10),2,IF(AW186&gt;=B$10,3))))</f>
        <v/>
      </c>
      <c r="AZ186" s="114" t="str">
        <f aca="false">IF(B186&lt;&gt;"",IFERROR(IF((SUMIF(D$20:AI$20, "CLO6", D186:AI186)/AO$11)=0,"",(SUMIF(D$20:AI$20, "CLO6", D186:AI186)/AO$11)),""),"")</f>
        <v/>
      </c>
      <c r="BA186" s="115" t="str">
        <f aca="false">IF(AZ186="","",IF(AZ186&gt;=B$10,"Y","N"))</f>
        <v/>
      </c>
      <c r="BB186" s="115" t="str">
        <f aca="false">IF(BA186="","",IF(BA186&lt;50%,1,IF(AND(BA186&gt;=50%,BA186&lt;B$10),2,IF(BA186&gt;=B$10,3))))</f>
        <v/>
      </c>
      <c r="BC186" s="114" t="str">
        <f aca="false">IF(B186&lt;&gt;"",IFERROR(IF((SUMIF(D$20:AI$20, "CLO7", D186:AI186)/AO$12)=0,"",(SUMIF(D$20:AI$20, "CLO7", D186:AI186)/AO$12)),""),"")</f>
        <v/>
      </c>
      <c r="BD186" s="115" t="str">
        <f aca="false">IF(BC186="","",IF(BC186&gt;=B$10,"Y","N"))</f>
        <v/>
      </c>
      <c r="BE186" s="115" t="str">
        <f aca="false">IF(BD186="","",IF(BD186&lt;50%,1,IF(AND(BD186&gt;=50%,BD186&lt;B$10),2,IF(BD186&gt;=B$10,3))))</f>
        <v/>
      </c>
      <c r="BF186" s="114" t="str">
        <f aca="false">IF(B186&lt;&gt;"",IFERROR(IF((SUMIF(D$20:AI$20, "CLO8", D186:AI186)/AO$13)=0,"",(SUMIF(D$20:AI$20, "CLO8", D186:AI186)/AO$13)),""),"")</f>
        <v/>
      </c>
      <c r="BG186" s="115" t="str">
        <f aca="false">IF(BF186="","",IF(BF186&gt;=B$10,"Y","N"))</f>
        <v/>
      </c>
      <c r="BH186" s="115" t="str">
        <f aca="false">IF(BG186="","",IF(BG186&lt;50%,1,IF(AND(BG186&gt;=50%,BG186&lt;B$10),2,IF(BG186&gt;=B$10,3))))</f>
        <v/>
      </c>
      <c r="BI186" s="114" t="str">
        <f aca="false">IF(B186&lt;&gt;"",IFERROR(IF((SUMIF(D$20:AI$20, "CLO9", D186:AI186)/AO$14)=0,"",(SUMIF(D$20:AI$20, "CLO9", D186:AI186)/AO$14)),""),"")</f>
        <v/>
      </c>
      <c r="BJ186" s="115" t="str">
        <f aca="false">IF(BI186="","",IF(BI186&gt;=B$10,"Y","N"))</f>
        <v/>
      </c>
      <c r="BK186" s="115" t="str">
        <f aca="false">IF(BJ186="","",IF(BJ186&lt;50%,1,IF(AND(BJ186&gt;=50%,BJ186&lt;B$10),2,IF(BJ186&gt;=B$10,3))))</f>
        <v/>
      </c>
      <c r="BL186" s="114" t="str">
        <f aca="false">IF(B186&lt;&gt;"",IFERROR(IF((SUMIF(D$20:AI$20,"CLO10",D186:AI186)/AO$15)=0,"",(SUMIF(D$20:AI$20,"CLO10",D186:AI186)/AO$15)),""),"")</f>
        <v/>
      </c>
      <c r="BM186" s="115" t="str">
        <f aca="false">IF(BL186="","",IF(BL186&gt;=B$10,"Y","N"))</f>
        <v/>
      </c>
      <c r="BN186" s="115" t="str">
        <f aca="false">IF(BM186="","",IF(BM186&lt;50%,1,IF(AND(BM186&gt;=50%,BM186&lt;B$10),2,IF(BM186&gt;=B$10,3))))</f>
        <v/>
      </c>
    </row>
    <row r="187" customFormat="false" ht="15.75" hidden="false" customHeight="true" outlineLevel="0" collapsed="false">
      <c r="A187" s="184" t="str">
        <f aca="false">IF(A$6="LECTURE","",IF('Database (LECTURE-RES-PRAC)'!A182="","",'Database (LECTURE-RES-PRAC)'!A182))</f>
        <v/>
      </c>
      <c r="B187" s="184" t="str">
        <f aca="false">IF(B$6="LECTURE","",IF('Database (LECTURE-RES-PRAC)'!B182="","",'Database (LECTURE-RES-PRAC)'!B182))</f>
        <v/>
      </c>
      <c r="C187" s="184" t="str">
        <f aca="false">IF(C$6="LECTURE","",IF('Database (LECTURE-RES-PRAC)'!C182="","",'Database (LECTURE-RES-PRAC)'!C182))</f>
        <v/>
      </c>
      <c r="D187" s="52"/>
      <c r="E187" s="52"/>
      <c r="F187" s="52"/>
      <c r="G187" s="52"/>
      <c r="H187" s="52"/>
      <c r="I187" s="52"/>
      <c r="J187" s="52"/>
      <c r="K187" s="52"/>
      <c r="L187" s="52"/>
      <c r="M187" s="52"/>
      <c r="N187" s="181" t="str">
        <f aca="false">IF(B187&lt;&gt;"",SUM(D187:M187),"")</f>
        <v/>
      </c>
      <c r="O187" s="52"/>
      <c r="P187" s="52"/>
      <c r="Q187" s="52"/>
      <c r="R187" s="52"/>
      <c r="S187" s="52"/>
      <c r="T187" s="52"/>
      <c r="U187" s="52"/>
      <c r="V187" s="52"/>
      <c r="W187" s="52"/>
      <c r="X187" s="52"/>
      <c r="Y187" s="181" t="str">
        <f aca="false">IF(B187&lt;&gt;"",SUM(O187:X187),"")</f>
        <v/>
      </c>
      <c r="Z187" s="52"/>
      <c r="AA187" s="52"/>
      <c r="AB187" s="52"/>
      <c r="AC187" s="52"/>
      <c r="AD187" s="52"/>
      <c r="AE187" s="52"/>
      <c r="AF187" s="52"/>
      <c r="AG187" s="52"/>
      <c r="AH187" s="52"/>
      <c r="AI187" s="52"/>
      <c r="AJ187" s="182" t="str">
        <f aca="false">IF(B187&lt;&gt;"",SUM(Z187:AI187),"")</f>
        <v/>
      </c>
      <c r="AK187" s="185" t="str">
        <f aca="false">IF(B187&lt;&gt;"",IFERROR(IF((SUMIF(D$20:AI$20, "CLO1", D187:AI187)/AO$6)=0,"",(SUMIF(D$20:AI$20, "CLO1", D187:AI187)/AO$6)),""),"")</f>
        <v/>
      </c>
      <c r="AL187" s="115" t="str">
        <f aca="false">IF(AK187="","",IF(AK187&gt;=B$10,"Y","N"))</f>
        <v/>
      </c>
      <c r="AM187" s="115" t="str">
        <f aca="false">IF(AK187="","",IF(AK187&lt;50%,1,IF(AND(AK187&gt;=50%,AK187&lt;B$10),2,IF(AK187&gt;=B$10,3))))</f>
        <v/>
      </c>
      <c r="AN187" s="185" t="str">
        <f aca="false">IF(B187&lt;&gt;"",IFERROR(IF((SUMIF(D$20:AI$20, "CLO2", D187:AI187)/AO$7)=0,"",(SUMIF(D$20:AI$20, "CLO2", D187:AI187)/AO$7)),""),"")</f>
        <v/>
      </c>
      <c r="AO187" s="115" t="str">
        <f aca="false">IF(AN187="","",IF(AN187&gt;=B$10,"Y","N"))</f>
        <v/>
      </c>
      <c r="AP187" s="115" t="str">
        <f aca="false">IF(AN187="","",IF(AN187&lt;50%,1,IF(AND(AN187&gt;=50%,AN187&lt;B$10),2,IF(AN187&gt;=B$10,3))))</f>
        <v/>
      </c>
      <c r="AQ187" s="185" t="str">
        <f aca="false">IF(B187&lt;&gt;"",IFERROR(IF((SUMIF(D$20:AI$20, "CLO3", D187:AI187)/AO$8)=0,"",(SUMIF(D$20:AI$20, "CLO3", D187:AI187)/AO$8)),""),"")</f>
        <v/>
      </c>
      <c r="AR187" s="115" t="str">
        <f aca="false">IF(AQ187="","",IF(AQ187&gt;=B$10,"Y","N"))</f>
        <v/>
      </c>
      <c r="AS187" s="115" t="str">
        <f aca="false">IF(AQ187="","",IF(AQ187&lt;50%,1,IF(AND(AQ187&gt;=50%,AQ187&lt;B$10),2,IF(AQ187&gt;=B$10,3))))</f>
        <v/>
      </c>
      <c r="AT187" s="185" t="str">
        <f aca="false">IF(B187&lt;&gt;"",IFERROR(IF((SUMIF(D$20:AI$20, "CLO4", D187:AI187)/AO$9)=0,"",(SUMIF(D$20:AI$20, "CLO4", D187:AI187)/AO$9)),""),"")</f>
        <v/>
      </c>
      <c r="AU187" s="115" t="str">
        <f aca="false">IF(AT187="","",IF(AT187&gt;=B$10,"Y","N"))</f>
        <v/>
      </c>
      <c r="AV187" s="115" t="str">
        <f aca="false">IF(AT187="","",IF(AT187&lt;50%,1,IF(AND(AT187&gt;=50%,AT187&lt;B$10),2,IF(AT187&gt;=B$10,3))))</f>
        <v/>
      </c>
      <c r="AW187" s="185" t="str">
        <f aca="false">IF(B187&lt;&gt;"",IFERROR(IF((SUMIF(D$20:AI$20, "CLO5", D187:AI187)/AO$10)=0,"",(SUMIF(D$20:AI$20, "CLO5", D187:AI187)/AO$10)),""),"")</f>
        <v/>
      </c>
      <c r="AX187" s="115" t="str">
        <f aca="false">IF(AW187="","",IF(AW187&gt;=B$10,"Y","N"))</f>
        <v/>
      </c>
      <c r="AY187" s="115" t="str">
        <f aca="false">IF(AW187="","",IF(AW187&lt;50%,1,IF(AND(AW187&gt;=50%,AW187&lt;B$10),2,IF(AW187&gt;=B$10,3))))</f>
        <v/>
      </c>
      <c r="AZ187" s="114" t="str">
        <f aca="false">IF(B187&lt;&gt;"",IFERROR(IF((SUMIF(D$20:AI$20, "CLO6", D187:AI187)/AO$11)=0,"",(SUMIF(D$20:AI$20, "CLO6", D187:AI187)/AO$11)),""),"")</f>
        <v/>
      </c>
      <c r="BA187" s="115" t="str">
        <f aca="false">IF(AZ187="","",IF(AZ187&gt;=B$10,"Y","N"))</f>
        <v/>
      </c>
      <c r="BB187" s="115" t="str">
        <f aca="false">IF(BA187="","",IF(BA187&lt;50%,1,IF(AND(BA187&gt;=50%,BA187&lt;B$10),2,IF(BA187&gt;=B$10,3))))</f>
        <v/>
      </c>
      <c r="BC187" s="114" t="str">
        <f aca="false">IF(B187&lt;&gt;"",IFERROR(IF((SUMIF(D$20:AI$20, "CLO7", D187:AI187)/AO$12)=0,"",(SUMIF(D$20:AI$20, "CLO7", D187:AI187)/AO$12)),""),"")</f>
        <v/>
      </c>
      <c r="BD187" s="115" t="str">
        <f aca="false">IF(BC187="","",IF(BC187&gt;=B$10,"Y","N"))</f>
        <v/>
      </c>
      <c r="BE187" s="115" t="str">
        <f aca="false">IF(BD187="","",IF(BD187&lt;50%,1,IF(AND(BD187&gt;=50%,BD187&lt;B$10),2,IF(BD187&gt;=B$10,3))))</f>
        <v/>
      </c>
      <c r="BF187" s="114" t="str">
        <f aca="false">IF(B187&lt;&gt;"",IFERROR(IF((SUMIF(D$20:AI$20, "CLO8", D187:AI187)/AO$13)=0,"",(SUMIF(D$20:AI$20, "CLO8", D187:AI187)/AO$13)),""),"")</f>
        <v/>
      </c>
      <c r="BG187" s="115" t="str">
        <f aca="false">IF(BF187="","",IF(BF187&gt;=B$10,"Y","N"))</f>
        <v/>
      </c>
      <c r="BH187" s="115" t="str">
        <f aca="false">IF(BG187="","",IF(BG187&lt;50%,1,IF(AND(BG187&gt;=50%,BG187&lt;B$10),2,IF(BG187&gt;=B$10,3))))</f>
        <v/>
      </c>
      <c r="BI187" s="114" t="str">
        <f aca="false">IF(B187&lt;&gt;"",IFERROR(IF((SUMIF(D$20:AI$20, "CLO9", D187:AI187)/AO$14)=0,"",(SUMIF(D$20:AI$20, "CLO9", D187:AI187)/AO$14)),""),"")</f>
        <v/>
      </c>
      <c r="BJ187" s="115" t="str">
        <f aca="false">IF(BI187="","",IF(BI187&gt;=B$10,"Y","N"))</f>
        <v/>
      </c>
      <c r="BK187" s="115" t="str">
        <f aca="false">IF(BJ187="","",IF(BJ187&lt;50%,1,IF(AND(BJ187&gt;=50%,BJ187&lt;B$10),2,IF(BJ187&gt;=B$10,3))))</f>
        <v/>
      </c>
      <c r="BL187" s="114" t="str">
        <f aca="false">IF(B187&lt;&gt;"",IFERROR(IF((SUMIF(D$20:AI$20,"CLO10",D187:AI187)/AO$15)=0,"",(SUMIF(D$20:AI$20,"CLO10",D187:AI187)/AO$15)),""),"")</f>
        <v/>
      </c>
      <c r="BM187" s="115" t="str">
        <f aca="false">IF(BL187="","",IF(BL187&gt;=B$10,"Y","N"))</f>
        <v/>
      </c>
      <c r="BN187" s="115" t="str">
        <f aca="false">IF(BM187="","",IF(BM187&lt;50%,1,IF(AND(BM187&gt;=50%,BM187&lt;B$10),2,IF(BM187&gt;=B$10,3))))</f>
        <v/>
      </c>
    </row>
    <row r="188" customFormat="false" ht="15.75" hidden="false" customHeight="true" outlineLevel="0" collapsed="false">
      <c r="A188" s="184" t="str">
        <f aca="false">IF(A$6="LECTURE","",IF('Database (LECTURE-RES-PRAC)'!A183="","",'Database (LECTURE-RES-PRAC)'!A183))</f>
        <v/>
      </c>
      <c r="B188" s="184" t="str">
        <f aca="false">IF(B$6="LECTURE","",IF('Database (LECTURE-RES-PRAC)'!B183="","",'Database (LECTURE-RES-PRAC)'!B183))</f>
        <v/>
      </c>
      <c r="C188" s="184" t="str">
        <f aca="false">IF(C$6="LECTURE","",IF('Database (LECTURE-RES-PRAC)'!C183="","",'Database (LECTURE-RES-PRAC)'!C183))</f>
        <v/>
      </c>
      <c r="D188" s="52"/>
      <c r="E188" s="52"/>
      <c r="F188" s="52"/>
      <c r="G188" s="52"/>
      <c r="H188" s="52"/>
      <c r="I188" s="52"/>
      <c r="J188" s="52"/>
      <c r="K188" s="52"/>
      <c r="L188" s="52"/>
      <c r="M188" s="52"/>
      <c r="N188" s="181" t="str">
        <f aca="false">IF(B188&lt;&gt;"",SUM(D188:M188),"")</f>
        <v/>
      </c>
      <c r="O188" s="52"/>
      <c r="P188" s="52"/>
      <c r="Q188" s="52"/>
      <c r="R188" s="52"/>
      <c r="S188" s="52"/>
      <c r="T188" s="52"/>
      <c r="U188" s="52"/>
      <c r="V188" s="52"/>
      <c r="W188" s="52"/>
      <c r="X188" s="52"/>
      <c r="Y188" s="181" t="str">
        <f aca="false">IF(B188&lt;&gt;"",SUM(O188:X188),"")</f>
        <v/>
      </c>
      <c r="Z188" s="52"/>
      <c r="AA188" s="52"/>
      <c r="AB188" s="52"/>
      <c r="AC188" s="52"/>
      <c r="AD188" s="52"/>
      <c r="AE188" s="52"/>
      <c r="AF188" s="52"/>
      <c r="AG188" s="52"/>
      <c r="AH188" s="52"/>
      <c r="AI188" s="52"/>
      <c r="AJ188" s="182" t="str">
        <f aca="false">IF(B188&lt;&gt;"",SUM(Z188:AI188),"")</f>
        <v/>
      </c>
      <c r="AK188" s="185" t="str">
        <f aca="false">IF(B188&lt;&gt;"",IFERROR(IF((SUMIF(D$20:AI$20, "CLO1", D188:AI188)/AO$6)=0,"",(SUMIF(D$20:AI$20, "CLO1", D188:AI188)/AO$6)),""),"")</f>
        <v/>
      </c>
      <c r="AL188" s="115" t="str">
        <f aca="false">IF(AK188="","",IF(AK188&gt;=B$10,"Y","N"))</f>
        <v/>
      </c>
      <c r="AM188" s="115" t="str">
        <f aca="false">IF(AK188="","",IF(AK188&lt;50%,1,IF(AND(AK188&gt;=50%,AK188&lt;B$10),2,IF(AK188&gt;=B$10,3))))</f>
        <v/>
      </c>
      <c r="AN188" s="185" t="str">
        <f aca="false">IF(B188&lt;&gt;"",IFERROR(IF((SUMIF(D$20:AI$20, "CLO2", D188:AI188)/AO$7)=0,"",(SUMIF(D$20:AI$20, "CLO2", D188:AI188)/AO$7)),""),"")</f>
        <v/>
      </c>
      <c r="AO188" s="115" t="str">
        <f aca="false">IF(AN188="","",IF(AN188&gt;=B$10,"Y","N"))</f>
        <v/>
      </c>
      <c r="AP188" s="115" t="str">
        <f aca="false">IF(AN188="","",IF(AN188&lt;50%,1,IF(AND(AN188&gt;=50%,AN188&lt;B$10),2,IF(AN188&gt;=B$10,3))))</f>
        <v/>
      </c>
      <c r="AQ188" s="185" t="str">
        <f aca="false">IF(B188&lt;&gt;"",IFERROR(IF((SUMIF(D$20:AI$20, "CLO3", D188:AI188)/AO$8)=0,"",(SUMIF(D$20:AI$20, "CLO3", D188:AI188)/AO$8)),""),"")</f>
        <v/>
      </c>
      <c r="AR188" s="115" t="str">
        <f aca="false">IF(AQ188="","",IF(AQ188&gt;=B$10,"Y","N"))</f>
        <v/>
      </c>
      <c r="AS188" s="115" t="str">
        <f aca="false">IF(AQ188="","",IF(AQ188&lt;50%,1,IF(AND(AQ188&gt;=50%,AQ188&lt;B$10),2,IF(AQ188&gt;=B$10,3))))</f>
        <v/>
      </c>
      <c r="AT188" s="185" t="str">
        <f aca="false">IF(B188&lt;&gt;"",IFERROR(IF((SUMIF(D$20:AI$20, "CLO4", D188:AI188)/AO$9)=0,"",(SUMIF(D$20:AI$20, "CLO4", D188:AI188)/AO$9)),""),"")</f>
        <v/>
      </c>
      <c r="AU188" s="115" t="str">
        <f aca="false">IF(AT188="","",IF(AT188&gt;=B$10,"Y","N"))</f>
        <v/>
      </c>
      <c r="AV188" s="115" t="str">
        <f aca="false">IF(AT188="","",IF(AT188&lt;50%,1,IF(AND(AT188&gt;=50%,AT188&lt;B$10),2,IF(AT188&gt;=B$10,3))))</f>
        <v/>
      </c>
      <c r="AW188" s="185" t="str">
        <f aca="false">IF(B188&lt;&gt;"",IFERROR(IF((SUMIF(D$20:AI$20, "CLO5", D188:AI188)/AO$10)=0,"",(SUMIF(D$20:AI$20, "CLO5", D188:AI188)/AO$10)),""),"")</f>
        <v/>
      </c>
      <c r="AX188" s="115" t="str">
        <f aca="false">IF(AW188="","",IF(AW188&gt;=B$10,"Y","N"))</f>
        <v/>
      </c>
      <c r="AY188" s="115" t="str">
        <f aca="false">IF(AW188="","",IF(AW188&lt;50%,1,IF(AND(AW188&gt;=50%,AW188&lt;B$10),2,IF(AW188&gt;=B$10,3))))</f>
        <v/>
      </c>
      <c r="AZ188" s="114" t="str">
        <f aca="false">IF(B188&lt;&gt;"",IFERROR(IF((SUMIF(D$20:AI$20, "CLO6", D188:AI188)/AO$11)=0,"",(SUMIF(D$20:AI$20, "CLO6", D188:AI188)/AO$11)),""),"")</f>
        <v/>
      </c>
      <c r="BA188" s="115" t="str">
        <f aca="false">IF(AZ188="","",IF(AZ188&gt;=B$10,"Y","N"))</f>
        <v/>
      </c>
      <c r="BB188" s="115" t="str">
        <f aca="false">IF(BA188="","",IF(BA188&lt;50%,1,IF(AND(BA188&gt;=50%,BA188&lt;B$10),2,IF(BA188&gt;=B$10,3))))</f>
        <v/>
      </c>
      <c r="BC188" s="114" t="str">
        <f aca="false">IF(B188&lt;&gt;"",IFERROR(IF((SUMIF(D$20:AI$20, "CLO7", D188:AI188)/AO$12)=0,"",(SUMIF(D$20:AI$20, "CLO7", D188:AI188)/AO$12)),""),"")</f>
        <v/>
      </c>
      <c r="BD188" s="115" t="str">
        <f aca="false">IF(BC188="","",IF(BC188&gt;=B$10,"Y","N"))</f>
        <v/>
      </c>
      <c r="BE188" s="115" t="str">
        <f aca="false">IF(BD188="","",IF(BD188&lt;50%,1,IF(AND(BD188&gt;=50%,BD188&lt;B$10),2,IF(BD188&gt;=B$10,3))))</f>
        <v/>
      </c>
      <c r="BF188" s="114" t="str">
        <f aca="false">IF(B188&lt;&gt;"",IFERROR(IF((SUMIF(D$20:AI$20, "CLO8", D188:AI188)/AO$13)=0,"",(SUMIF(D$20:AI$20, "CLO8", D188:AI188)/AO$13)),""),"")</f>
        <v/>
      </c>
      <c r="BG188" s="115" t="str">
        <f aca="false">IF(BF188="","",IF(BF188&gt;=B$10,"Y","N"))</f>
        <v/>
      </c>
      <c r="BH188" s="115" t="str">
        <f aca="false">IF(BG188="","",IF(BG188&lt;50%,1,IF(AND(BG188&gt;=50%,BG188&lt;B$10),2,IF(BG188&gt;=B$10,3))))</f>
        <v/>
      </c>
      <c r="BI188" s="114" t="str">
        <f aca="false">IF(B188&lt;&gt;"",IFERROR(IF((SUMIF(D$20:AI$20, "CLO9", D188:AI188)/AO$14)=0,"",(SUMIF(D$20:AI$20, "CLO9", D188:AI188)/AO$14)),""),"")</f>
        <v/>
      </c>
      <c r="BJ188" s="115" t="str">
        <f aca="false">IF(BI188="","",IF(BI188&gt;=B$10,"Y","N"))</f>
        <v/>
      </c>
      <c r="BK188" s="115" t="str">
        <f aca="false">IF(BJ188="","",IF(BJ188&lt;50%,1,IF(AND(BJ188&gt;=50%,BJ188&lt;B$10),2,IF(BJ188&gt;=B$10,3))))</f>
        <v/>
      </c>
      <c r="BL188" s="114" t="str">
        <f aca="false">IF(B188&lt;&gt;"",IFERROR(IF((SUMIF(D$20:AI$20,"CLO10",D188:AI188)/AO$15)=0,"",(SUMIF(D$20:AI$20,"CLO10",D188:AI188)/AO$15)),""),"")</f>
        <v/>
      </c>
      <c r="BM188" s="115" t="str">
        <f aca="false">IF(BL188="","",IF(BL188&gt;=B$10,"Y","N"))</f>
        <v/>
      </c>
      <c r="BN188" s="115" t="str">
        <f aca="false">IF(BM188="","",IF(BM188&lt;50%,1,IF(AND(BM188&gt;=50%,BM188&lt;B$10),2,IF(BM188&gt;=B$10,3))))</f>
        <v/>
      </c>
    </row>
    <row r="189" customFormat="false" ht="15.75" hidden="false" customHeight="true" outlineLevel="0" collapsed="false">
      <c r="A189" s="184" t="str">
        <f aca="false">IF(A$6="LECTURE","",IF('Database (LECTURE-RES-PRAC)'!A184="","",'Database (LECTURE-RES-PRAC)'!A184))</f>
        <v/>
      </c>
      <c r="B189" s="184" t="str">
        <f aca="false">IF(B$6="LECTURE","",IF('Database (LECTURE-RES-PRAC)'!B184="","",'Database (LECTURE-RES-PRAC)'!B184))</f>
        <v/>
      </c>
      <c r="C189" s="184" t="str">
        <f aca="false">IF(C$6="LECTURE","",IF('Database (LECTURE-RES-PRAC)'!C184="","",'Database (LECTURE-RES-PRAC)'!C184))</f>
        <v/>
      </c>
      <c r="D189" s="52"/>
      <c r="E189" s="52"/>
      <c r="F189" s="52"/>
      <c r="G189" s="52"/>
      <c r="H189" s="52"/>
      <c r="I189" s="52"/>
      <c r="J189" s="52"/>
      <c r="K189" s="52"/>
      <c r="L189" s="52"/>
      <c r="M189" s="52"/>
      <c r="N189" s="181" t="str">
        <f aca="false">IF(B189&lt;&gt;"",SUM(D189:M189),"")</f>
        <v/>
      </c>
      <c r="O189" s="52"/>
      <c r="P189" s="52"/>
      <c r="Q189" s="52"/>
      <c r="R189" s="52"/>
      <c r="S189" s="52"/>
      <c r="T189" s="52"/>
      <c r="U189" s="52"/>
      <c r="V189" s="52"/>
      <c r="W189" s="52"/>
      <c r="X189" s="52"/>
      <c r="Y189" s="181" t="str">
        <f aca="false">IF(B189&lt;&gt;"",SUM(O189:X189),"")</f>
        <v/>
      </c>
      <c r="Z189" s="52"/>
      <c r="AA189" s="52"/>
      <c r="AB189" s="52"/>
      <c r="AC189" s="52"/>
      <c r="AD189" s="52"/>
      <c r="AE189" s="52"/>
      <c r="AF189" s="52"/>
      <c r="AG189" s="52"/>
      <c r="AH189" s="52"/>
      <c r="AI189" s="52"/>
      <c r="AJ189" s="182" t="str">
        <f aca="false">IF(B189&lt;&gt;"",SUM(Z189:AI189),"")</f>
        <v/>
      </c>
      <c r="AK189" s="185" t="str">
        <f aca="false">IF(B189&lt;&gt;"",IFERROR(IF((SUMIF(D$20:AI$20, "CLO1", D189:AI189)/AO$6)=0,"",(SUMIF(D$20:AI$20, "CLO1", D189:AI189)/AO$6)),""),"")</f>
        <v/>
      </c>
      <c r="AL189" s="115" t="str">
        <f aca="false">IF(AK189="","",IF(AK189&gt;=B$10,"Y","N"))</f>
        <v/>
      </c>
      <c r="AM189" s="115" t="str">
        <f aca="false">IF(AK189="","",IF(AK189&lt;50%,1,IF(AND(AK189&gt;=50%,AK189&lt;B$10),2,IF(AK189&gt;=B$10,3))))</f>
        <v/>
      </c>
      <c r="AN189" s="185" t="str">
        <f aca="false">IF(B189&lt;&gt;"",IFERROR(IF((SUMIF(D$20:AI$20, "CLO2", D189:AI189)/AO$7)=0,"",(SUMIF(D$20:AI$20, "CLO2", D189:AI189)/AO$7)),""),"")</f>
        <v/>
      </c>
      <c r="AO189" s="115" t="str">
        <f aca="false">IF(AN189="","",IF(AN189&gt;=B$10,"Y","N"))</f>
        <v/>
      </c>
      <c r="AP189" s="115" t="str">
        <f aca="false">IF(AN189="","",IF(AN189&lt;50%,1,IF(AND(AN189&gt;=50%,AN189&lt;B$10),2,IF(AN189&gt;=B$10,3))))</f>
        <v/>
      </c>
      <c r="AQ189" s="185" t="str">
        <f aca="false">IF(B189&lt;&gt;"",IFERROR(IF((SUMIF(D$20:AI$20, "CLO3", D189:AI189)/AO$8)=0,"",(SUMIF(D$20:AI$20, "CLO3", D189:AI189)/AO$8)),""),"")</f>
        <v/>
      </c>
      <c r="AR189" s="115" t="str">
        <f aca="false">IF(AQ189="","",IF(AQ189&gt;=B$10,"Y","N"))</f>
        <v/>
      </c>
      <c r="AS189" s="115" t="str">
        <f aca="false">IF(AQ189="","",IF(AQ189&lt;50%,1,IF(AND(AQ189&gt;=50%,AQ189&lt;B$10),2,IF(AQ189&gt;=B$10,3))))</f>
        <v/>
      </c>
      <c r="AT189" s="185" t="str">
        <f aca="false">IF(B189&lt;&gt;"",IFERROR(IF((SUMIF(D$20:AI$20, "CLO4", D189:AI189)/AO$9)=0,"",(SUMIF(D$20:AI$20, "CLO4", D189:AI189)/AO$9)),""),"")</f>
        <v/>
      </c>
      <c r="AU189" s="115" t="str">
        <f aca="false">IF(AT189="","",IF(AT189&gt;=B$10,"Y","N"))</f>
        <v/>
      </c>
      <c r="AV189" s="115" t="str">
        <f aca="false">IF(AT189="","",IF(AT189&lt;50%,1,IF(AND(AT189&gt;=50%,AT189&lt;B$10),2,IF(AT189&gt;=B$10,3))))</f>
        <v/>
      </c>
      <c r="AW189" s="185" t="str">
        <f aca="false">IF(B189&lt;&gt;"",IFERROR(IF((SUMIF(D$20:AI$20, "CLO5", D189:AI189)/AO$10)=0,"",(SUMIF(D$20:AI$20, "CLO5", D189:AI189)/AO$10)),""),"")</f>
        <v/>
      </c>
      <c r="AX189" s="115" t="str">
        <f aca="false">IF(AW189="","",IF(AW189&gt;=B$10,"Y","N"))</f>
        <v/>
      </c>
      <c r="AY189" s="115" t="str">
        <f aca="false">IF(AW189="","",IF(AW189&lt;50%,1,IF(AND(AW189&gt;=50%,AW189&lt;B$10),2,IF(AW189&gt;=B$10,3))))</f>
        <v/>
      </c>
      <c r="AZ189" s="114" t="str">
        <f aca="false">IF(B189&lt;&gt;"",IFERROR(IF((SUMIF(D$20:AI$20, "CLO6", D189:AI189)/AO$11)=0,"",(SUMIF(D$20:AI$20, "CLO6", D189:AI189)/AO$11)),""),"")</f>
        <v/>
      </c>
      <c r="BA189" s="115" t="str">
        <f aca="false">IF(AZ189="","",IF(AZ189&gt;=B$10,"Y","N"))</f>
        <v/>
      </c>
      <c r="BB189" s="115" t="str">
        <f aca="false">IF(BA189="","",IF(BA189&lt;50%,1,IF(AND(BA189&gt;=50%,BA189&lt;B$10),2,IF(BA189&gt;=B$10,3))))</f>
        <v/>
      </c>
      <c r="BC189" s="114" t="str">
        <f aca="false">IF(B189&lt;&gt;"",IFERROR(IF((SUMIF(D$20:AI$20, "CLO7", D189:AI189)/AO$12)=0,"",(SUMIF(D$20:AI$20, "CLO7", D189:AI189)/AO$12)),""),"")</f>
        <v/>
      </c>
      <c r="BD189" s="115" t="str">
        <f aca="false">IF(BC189="","",IF(BC189&gt;=B$10,"Y","N"))</f>
        <v/>
      </c>
      <c r="BE189" s="115" t="str">
        <f aca="false">IF(BD189="","",IF(BD189&lt;50%,1,IF(AND(BD189&gt;=50%,BD189&lt;B$10),2,IF(BD189&gt;=B$10,3))))</f>
        <v/>
      </c>
      <c r="BF189" s="114" t="str">
        <f aca="false">IF(B189&lt;&gt;"",IFERROR(IF((SUMIF(D$20:AI$20, "CLO8", D189:AI189)/AO$13)=0,"",(SUMIF(D$20:AI$20, "CLO8", D189:AI189)/AO$13)),""),"")</f>
        <v/>
      </c>
      <c r="BG189" s="115" t="str">
        <f aca="false">IF(BF189="","",IF(BF189&gt;=B$10,"Y","N"))</f>
        <v/>
      </c>
      <c r="BH189" s="115" t="str">
        <f aca="false">IF(BG189="","",IF(BG189&lt;50%,1,IF(AND(BG189&gt;=50%,BG189&lt;B$10),2,IF(BG189&gt;=B$10,3))))</f>
        <v/>
      </c>
      <c r="BI189" s="114" t="str">
        <f aca="false">IF(B189&lt;&gt;"",IFERROR(IF((SUMIF(D$20:AI$20, "CLO9", D189:AI189)/AO$14)=0,"",(SUMIF(D$20:AI$20, "CLO9", D189:AI189)/AO$14)),""),"")</f>
        <v/>
      </c>
      <c r="BJ189" s="115" t="str">
        <f aca="false">IF(BI189="","",IF(BI189&gt;=B$10,"Y","N"))</f>
        <v/>
      </c>
      <c r="BK189" s="115" t="str">
        <f aca="false">IF(BJ189="","",IF(BJ189&lt;50%,1,IF(AND(BJ189&gt;=50%,BJ189&lt;B$10),2,IF(BJ189&gt;=B$10,3))))</f>
        <v/>
      </c>
      <c r="BL189" s="114" t="str">
        <f aca="false">IF(B189&lt;&gt;"",IFERROR(IF((SUMIF(D$20:AI$20,"CLO10",D189:AI189)/AO$15)=0,"",(SUMIF(D$20:AI$20,"CLO10",D189:AI189)/AO$15)),""),"")</f>
        <v/>
      </c>
      <c r="BM189" s="115" t="str">
        <f aca="false">IF(BL189="","",IF(BL189&gt;=B$10,"Y","N"))</f>
        <v/>
      </c>
      <c r="BN189" s="115" t="str">
        <f aca="false">IF(BM189="","",IF(BM189&lt;50%,1,IF(AND(BM189&gt;=50%,BM189&lt;B$10),2,IF(BM189&gt;=B$10,3))))</f>
        <v/>
      </c>
    </row>
    <row r="190" customFormat="false" ht="15.75" hidden="false" customHeight="true" outlineLevel="0" collapsed="false">
      <c r="A190" s="184" t="str">
        <f aca="false">IF(A$6="LECTURE","",IF('Database (LECTURE-RES-PRAC)'!A185="","",'Database (LECTURE-RES-PRAC)'!A185))</f>
        <v/>
      </c>
      <c r="B190" s="184" t="str">
        <f aca="false">IF(B$6="LECTURE","",IF('Database (LECTURE-RES-PRAC)'!B185="","",'Database (LECTURE-RES-PRAC)'!B185))</f>
        <v/>
      </c>
      <c r="C190" s="184" t="str">
        <f aca="false">IF(C$6="LECTURE","",IF('Database (LECTURE-RES-PRAC)'!C185="","",'Database (LECTURE-RES-PRAC)'!C185))</f>
        <v/>
      </c>
      <c r="D190" s="52"/>
      <c r="E190" s="52"/>
      <c r="F190" s="52"/>
      <c r="G190" s="52"/>
      <c r="H190" s="52"/>
      <c r="I190" s="52"/>
      <c r="J190" s="52"/>
      <c r="K190" s="52"/>
      <c r="L190" s="52"/>
      <c r="M190" s="52"/>
      <c r="N190" s="181" t="str">
        <f aca="false">IF(B190&lt;&gt;"",SUM(D190:M190),"")</f>
        <v/>
      </c>
      <c r="O190" s="52"/>
      <c r="P190" s="52"/>
      <c r="Q190" s="52"/>
      <c r="R190" s="52"/>
      <c r="S190" s="52"/>
      <c r="T190" s="52"/>
      <c r="U190" s="52"/>
      <c r="V190" s="52"/>
      <c r="W190" s="52"/>
      <c r="X190" s="52"/>
      <c r="Y190" s="181" t="str">
        <f aca="false">IF(B190&lt;&gt;"",SUM(O190:X190),"")</f>
        <v/>
      </c>
      <c r="Z190" s="52"/>
      <c r="AA190" s="52"/>
      <c r="AB190" s="52"/>
      <c r="AC190" s="52"/>
      <c r="AD190" s="52"/>
      <c r="AE190" s="52"/>
      <c r="AF190" s="52"/>
      <c r="AG190" s="52"/>
      <c r="AH190" s="52"/>
      <c r="AI190" s="52"/>
      <c r="AJ190" s="182" t="str">
        <f aca="false">IF(B190&lt;&gt;"",SUM(Z190:AI190),"")</f>
        <v/>
      </c>
      <c r="AK190" s="185" t="str">
        <f aca="false">IF(B190&lt;&gt;"",IFERROR(IF((SUMIF(D$20:AI$20, "CLO1", D190:AI190)/AO$6)=0,"",(SUMIF(D$20:AI$20, "CLO1", D190:AI190)/AO$6)),""),"")</f>
        <v/>
      </c>
      <c r="AL190" s="115" t="str">
        <f aca="false">IF(AK190="","",IF(AK190&gt;=B$10,"Y","N"))</f>
        <v/>
      </c>
      <c r="AM190" s="115" t="str">
        <f aca="false">IF(AK190="","",IF(AK190&lt;50%,1,IF(AND(AK190&gt;=50%,AK190&lt;B$10),2,IF(AK190&gt;=B$10,3))))</f>
        <v/>
      </c>
      <c r="AN190" s="185" t="str">
        <f aca="false">IF(B190&lt;&gt;"",IFERROR(IF((SUMIF(D$20:AI$20, "CLO2", D190:AI190)/AO$7)=0,"",(SUMIF(D$20:AI$20, "CLO2", D190:AI190)/AO$7)),""),"")</f>
        <v/>
      </c>
      <c r="AO190" s="115" t="str">
        <f aca="false">IF(AN190="","",IF(AN190&gt;=B$10,"Y","N"))</f>
        <v/>
      </c>
      <c r="AP190" s="115" t="str">
        <f aca="false">IF(AN190="","",IF(AN190&lt;50%,1,IF(AND(AN190&gt;=50%,AN190&lt;B$10),2,IF(AN190&gt;=B$10,3))))</f>
        <v/>
      </c>
      <c r="AQ190" s="185" t="str">
        <f aca="false">IF(B190&lt;&gt;"",IFERROR(IF((SUMIF(D$20:AI$20, "CLO3", D190:AI190)/AO$8)=0,"",(SUMIF(D$20:AI$20, "CLO3", D190:AI190)/AO$8)),""),"")</f>
        <v/>
      </c>
      <c r="AR190" s="115" t="str">
        <f aca="false">IF(AQ190="","",IF(AQ190&gt;=B$10,"Y","N"))</f>
        <v/>
      </c>
      <c r="AS190" s="115" t="str">
        <f aca="false">IF(AQ190="","",IF(AQ190&lt;50%,1,IF(AND(AQ190&gt;=50%,AQ190&lt;B$10),2,IF(AQ190&gt;=B$10,3))))</f>
        <v/>
      </c>
      <c r="AT190" s="185" t="str">
        <f aca="false">IF(B190&lt;&gt;"",IFERROR(IF((SUMIF(D$20:AI$20, "CLO4", D190:AI190)/AO$9)=0,"",(SUMIF(D$20:AI$20, "CLO4", D190:AI190)/AO$9)),""),"")</f>
        <v/>
      </c>
      <c r="AU190" s="115" t="str">
        <f aca="false">IF(AT190="","",IF(AT190&gt;=B$10,"Y","N"))</f>
        <v/>
      </c>
      <c r="AV190" s="115" t="str">
        <f aca="false">IF(AT190="","",IF(AT190&lt;50%,1,IF(AND(AT190&gt;=50%,AT190&lt;B$10),2,IF(AT190&gt;=B$10,3))))</f>
        <v/>
      </c>
      <c r="AW190" s="185" t="str">
        <f aca="false">IF(B190&lt;&gt;"",IFERROR(IF((SUMIF(D$20:AI$20, "CLO5", D190:AI190)/AO$10)=0,"",(SUMIF(D$20:AI$20, "CLO5", D190:AI190)/AO$10)),""),"")</f>
        <v/>
      </c>
      <c r="AX190" s="115" t="str">
        <f aca="false">IF(AW190="","",IF(AW190&gt;=B$10,"Y","N"))</f>
        <v/>
      </c>
      <c r="AY190" s="115" t="str">
        <f aca="false">IF(AW190="","",IF(AW190&lt;50%,1,IF(AND(AW190&gt;=50%,AW190&lt;B$10),2,IF(AW190&gt;=B$10,3))))</f>
        <v/>
      </c>
      <c r="AZ190" s="114" t="str">
        <f aca="false">IF(B190&lt;&gt;"",IFERROR(IF((SUMIF(D$20:AI$20, "CLO6", D190:AI190)/AO$11)=0,"",(SUMIF(D$20:AI$20, "CLO6", D190:AI190)/AO$11)),""),"")</f>
        <v/>
      </c>
      <c r="BA190" s="115" t="str">
        <f aca="false">IF(AZ190="","",IF(AZ190&gt;=B$10,"Y","N"))</f>
        <v/>
      </c>
      <c r="BB190" s="115" t="str">
        <f aca="false">IF(BA190="","",IF(BA190&lt;50%,1,IF(AND(BA190&gt;=50%,BA190&lt;B$10),2,IF(BA190&gt;=B$10,3))))</f>
        <v/>
      </c>
      <c r="BC190" s="114" t="str">
        <f aca="false">IF(B190&lt;&gt;"",IFERROR(IF((SUMIF(D$20:AI$20, "CLO7", D190:AI190)/AO$12)=0,"",(SUMIF(D$20:AI$20, "CLO7", D190:AI190)/AO$12)),""),"")</f>
        <v/>
      </c>
      <c r="BD190" s="115" t="str">
        <f aca="false">IF(BC190="","",IF(BC190&gt;=B$10,"Y","N"))</f>
        <v/>
      </c>
      <c r="BE190" s="115" t="str">
        <f aca="false">IF(BD190="","",IF(BD190&lt;50%,1,IF(AND(BD190&gt;=50%,BD190&lt;B$10),2,IF(BD190&gt;=B$10,3))))</f>
        <v/>
      </c>
      <c r="BF190" s="114" t="str">
        <f aca="false">IF(B190&lt;&gt;"",IFERROR(IF((SUMIF(D$20:AI$20, "CLO8", D190:AI190)/AO$13)=0,"",(SUMIF(D$20:AI$20, "CLO8", D190:AI190)/AO$13)),""),"")</f>
        <v/>
      </c>
      <c r="BG190" s="115" t="str">
        <f aca="false">IF(BF190="","",IF(BF190&gt;=B$10,"Y","N"))</f>
        <v/>
      </c>
      <c r="BH190" s="115" t="str">
        <f aca="false">IF(BG190="","",IF(BG190&lt;50%,1,IF(AND(BG190&gt;=50%,BG190&lt;B$10),2,IF(BG190&gt;=B$10,3))))</f>
        <v/>
      </c>
      <c r="BI190" s="114" t="str">
        <f aca="false">IF(B190&lt;&gt;"",IFERROR(IF((SUMIF(D$20:AI$20, "CLO9", D190:AI190)/AO$14)=0,"",(SUMIF(D$20:AI$20, "CLO9", D190:AI190)/AO$14)),""),"")</f>
        <v/>
      </c>
      <c r="BJ190" s="115" t="str">
        <f aca="false">IF(BI190="","",IF(BI190&gt;=B$10,"Y","N"))</f>
        <v/>
      </c>
      <c r="BK190" s="115" t="str">
        <f aca="false">IF(BJ190="","",IF(BJ190&lt;50%,1,IF(AND(BJ190&gt;=50%,BJ190&lt;B$10),2,IF(BJ190&gt;=B$10,3))))</f>
        <v/>
      </c>
      <c r="BL190" s="114" t="str">
        <f aca="false">IF(B190&lt;&gt;"",IFERROR(IF((SUMIF(D$20:AI$20,"CLO10",D190:AI190)/AO$15)=0,"",(SUMIF(D$20:AI$20,"CLO10",D190:AI190)/AO$15)),""),"")</f>
        <v/>
      </c>
      <c r="BM190" s="115" t="str">
        <f aca="false">IF(BL190="","",IF(BL190&gt;=B$10,"Y","N"))</f>
        <v/>
      </c>
      <c r="BN190" s="115" t="str">
        <f aca="false">IF(BM190="","",IF(BM190&lt;50%,1,IF(AND(BM190&gt;=50%,BM190&lt;B$10),2,IF(BM190&gt;=B$10,3))))</f>
        <v/>
      </c>
    </row>
    <row r="191" customFormat="false" ht="15.75" hidden="false" customHeight="true" outlineLevel="0" collapsed="false">
      <c r="A191" s="184" t="str">
        <f aca="false">IF(A$6="LECTURE","",IF('Database (LECTURE-RES-PRAC)'!A186="","",'Database (LECTURE-RES-PRAC)'!A186))</f>
        <v/>
      </c>
      <c r="B191" s="184" t="str">
        <f aca="false">IF(B$6="LECTURE","",IF('Database (LECTURE-RES-PRAC)'!B186="","",'Database (LECTURE-RES-PRAC)'!B186))</f>
        <v/>
      </c>
      <c r="C191" s="184" t="str">
        <f aca="false">IF(C$6="LECTURE","",IF('Database (LECTURE-RES-PRAC)'!C186="","",'Database (LECTURE-RES-PRAC)'!C186))</f>
        <v/>
      </c>
      <c r="D191" s="52"/>
      <c r="E191" s="52"/>
      <c r="F191" s="52"/>
      <c r="G191" s="52"/>
      <c r="H191" s="52"/>
      <c r="I191" s="52"/>
      <c r="J191" s="52"/>
      <c r="K191" s="52"/>
      <c r="L191" s="52"/>
      <c r="M191" s="52"/>
      <c r="N191" s="181" t="str">
        <f aca="false">IF(B191&lt;&gt;"",SUM(D191:M191),"")</f>
        <v/>
      </c>
      <c r="O191" s="52"/>
      <c r="P191" s="52"/>
      <c r="Q191" s="52"/>
      <c r="R191" s="52"/>
      <c r="S191" s="52"/>
      <c r="T191" s="52"/>
      <c r="U191" s="52"/>
      <c r="V191" s="52"/>
      <c r="W191" s="52"/>
      <c r="X191" s="52"/>
      <c r="Y191" s="181" t="str">
        <f aca="false">IF(B191&lt;&gt;"",SUM(O191:X191),"")</f>
        <v/>
      </c>
      <c r="Z191" s="52"/>
      <c r="AA191" s="52"/>
      <c r="AB191" s="52"/>
      <c r="AC191" s="52"/>
      <c r="AD191" s="52"/>
      <c r="AE191" s="52"/>
      <c r="AF191" s="52"/>
      <c r="AG191" s="52"/>
      <c r="AH191" s="52"/>
      <c r="AI191" s="52"/>
      <c r="AJ191" s="182" t="str">
        <f aca="false">IF(B191&lt;&gt;"",SUM(Z191:AI191),"")</f>
        <v/>
      </c>
      <c r="AK191" s="185" t="str">
        <f aca="false">IF(B191&lt;&gt;"",IFERROR(IF((SUMIF(D$20:AI$20, "CLO1", D191:AI191)/AO$6)=0,"",(SUMIF(D$20:AI$20, "CLO1", D191:AI191)/AO$6)),""),"")</f>
        <v/>
      </c>
      <c r="AL191" s="115" t="str">
        <f aca="false">IF(AK191="","",IF(AK191&gt;=B$10,"Y","N"))</f>
        <v/>
      </c>
      <c r="AM191" s="115" t="str">
        <f aca="false">IF(AK191="","",IF(AK191&lt;50%,1,IF(AND(AK191&gt;=50%,AK191&lt;B$10),2,IF(AK191&gt;=B$10,3))))</f>
        <v/>
      </c>
      <c r="AN191" s="185" t="str">
        <f aca="false">IF(B191&lt;&gt;"",IFERROR(IF((SUMIF(D$20:AI$20, "CLO2", D191:AI191)/AO$7)=0,"",(SUMIF(D$20:AI$20, "CLO2", D191:AI191)/AO$7)),""),"")</f>
        <v/>
      </c>
      <c r="AO191" s="115" t="str">
        <f aca="false">IF(AN191="","",IF(AN191&gt;=B$10,"Y","N"))</f>
        <v/>
      </c>
      <c r="AP191" s="115" t="str">
        <f aca="false">IF(AN191="","",IF(AN191&lt;50%,1,IF(AND(AN191&gt;=50%,AN191&lt;B$10),2,IF(AN191&gt;=B$10,3))))</f>
        <v/>
      </c>
      <c r="AQ191" s="185" t="str">
        <f aca="false">IF(B191&lt;&gt;"",IFERROR(IF((SUMIF(D$20:AI$20, "CLO3", D191:AI191)/AO$8)=0,"",(SUMIF(D$20:AI$20, "CLO3", D191:AI191)/AO$8)),""),"")</f>
        <v/>
      </c>
      <c r="AR191" s="115" t="str">
        <f aca="false">IF(AQ191="","",IF(AQ191&gt;=B$10,"Y","N"))</f>
        <v/>
      </c>
      <c r="AS191" s="115" t="str">
        <f aca="false">IF(AQ191="","",IF(AQ191&lt;50%,1,IF(AND(AQ191&gt;=50%,AQ191&lt;B$10),2,IF(AQ191&gt;=B$10,3))))</f>
        <v/>
      </c>
      <c r="AT191" s="185" t="str">
        <f aca="false">IF(B191&lt;&gt;"",IFERROR(IF((SUMIF(D$20:AI$20, "CLO4", D191:AI191)/AO$9)=0,"",(SUMIF(D$20:AI$20, "CLO4", D191:AI191)/AO$9)),""),"")</f>
        <v/>
      </c>
      <c r="AU191" s="115" t="str">
        <f aca="false">IF(AT191="","",IF(AT191&gt;=B$10,"Y","N"))</f>
        <v/>
      </c>
      <c r="AV191" s="115" t="str">
        <f aca="false">IF(AT191="","",IF(AT191&lt;50%,1,IF(AND(AT191&gt;=50%,AT191&lt;B$10),2,IF(AT191&gt;=B$10,3))))</f>
        <v/>
      </c>
      <c r="AW191" s="185" t="str">
        <f aca="false">IF(B191&lt;&gt;"",IFERROR(IF((SUMIF(D$20:AI$20, "CLO5", D191:AI191)/AO$10)=0,"",(SUMIF(D$20:AI$20, "CLO5", D191:AI191)/AO$10)),""),"")</f>
        <v/>
      </c>
      <c r="AX191" s="115" t="str">
        <f aca="false">IF(AW191="","",IF(AW191&gt;=B$10,"Y","N"))</f>
        <v/>
      </c>
      <c r="AY191" s="115" t="str">
        <f aca="false">IF(AW191="","",IF(AW191&lt;50%,1,IF(AND(AW191&gt;=50%,AW191&lt;B$10),2,IF(AW191&gt;=B$10,3))))</f>
        <v/>
      </c>
      <c r="AZ191" s="114" t="str">
        <f aca="false">IF(B191&lt;&gt;"",IFERROR(IF((SUMIF(D$20:AI$20, "CLO6", D191:AI191)/AO$11)=0,"",(SUMIF(D$20:AI$20, "CLO6", D191:AI191)/AO$11)),""),"")</f>
        <v/>
      </c>
      <c r="BA191" s="115" t="str">
        <f aca="false">IF(AZ191="","",IF(AZ191&gt;=B$10,"Y","N"))</f>
        <v/>
      </c>
      <c r="BB191" s="115" t="str">
        <f aca="false">IF(BA191="","",IF(BA191&lt;50%,1,IF(AND(BA191&gt;=50%,BA191&lt;B$10),2,IF(BA191&gt;=B$10,3))))</f>
        <v/>
      </c>
      <c r="BC191" s="114" t="str">
        <f aca="false">IF(B191&lt;&gt;"",IFERROR(IF((SUMIF(D$20:AI$20, "CLO7", D191:AI191)/AO$12)=0,"",(SUMIF(D$20:AI$20, "CLO7", D191:AI191)/AO$12)),""),"")</f>
        <v/>
      </c>
      <c r="BD191" s="115" t="str">
        <f aca="false">IF(BC191="","",IF(BC191&gt;=B$10,"Y","N"))</f>
        <v/>
      </c>
      <c r="BE191" s="115" t="str">
        <f aca="false">IF(BD191="","",IF(BD191&lt;50%,1,IF(AND(BD191&gt;=50%,BD191&lt;B$10),2,IF(BD191&gt;=B$10,3))))</f>
        <v/>
      </c>
      <c r="BF191" s="114" t="str">
        <f aca="false">IF(B191&lt;&gt;"",IFERROR(IF((SUMIF(D$20:AI$20, "CLO8", D191:AI191)/AO$13)=0,"",(SUMIF(D$20:AI$20, "CLO8", D191:AI191)/AO$13)),""),"")</f>
        <v/>
      </c>
      <c r="BG191" s="115" t="str">
        <f aca="false">IF(BF191="","",IF(BF191&gt;=B$10,"Y","N"))</f>
        <v/>
      </c>
      <c r="BH191" s="115" t="str">
        <f aca="false">IF(BG191="","",IF(BG191&lt;50%,1,IF(AND(BG191&gt;=50%,BG191&lt;B$10),2,IF(BG191&gt;=B$10,3))))</f>
        <v/>
      </c>
      <c r="BI191" s="114" t="str">
        <f aca="false">IF(B191&lt;&gt;"",IFERROR(IF((SUMIF(D$20:AI$20, "CLO9", D191:AI191)/AO$14)=0,"",(SUMIF(D$20:AI$20, "CLO9", D191:AI191)/AO$14)),""),"")</f>
        <v/>
      </c>
      <c r="BJ191" s="115" t="str">
        <f aca="false">IF(BI191="","",IF(BI191&gt;=B$10,"Y","N"))</f>
        <v/>
      </c>
      <c r="BK191" s="115" t="str">
        <f aca="false">IF(BJ191="","",IF(BJ191&lt;50%,1,IF(AND(BJ191&gt;=50%,BJ191&lt;B$10),2,IF(BJ191&gt;=B$10,3))))</f>
        <v/>
      </c>
      <c r="BL191" s="114" t="str">
        <f aca="false">IF(B191&lt;&gt;"",IFERROR(IF((SUMIF(D$20:AI$20,"CLO10",D191:AI191)/AO$15)=0,"",(SUMIF(D$20:AI$20,"CLO10",D191:AI191)/AO$15)),""),"")</f>
        <v/>
      </c>
      <c r="BM191" s="115" t="str">
        <f aca="false">IF(BL191="","",IF(BL191&gt;=B$10,"Y","N"))</f>
        <v/>
      </c>
      <c r="BN191" s="115" t="str">
        <f aca="false">IF(BM191="","",IF(BM191&lt;50%,1,IF(AND(BM191&gt;=50%,BM191&lt;B$10),2,IF(BM191&gt;=B$10,3))))</f>
        <v/>
      </c>
    </row>
    <row r="192" customFormat="false" ht="15.75" hidden="false" customHeight="true" outlineLevel="0" collapsed="false">
      <c r="A192" s="184" t="str">
        <f aca="false">IF(A$6="LECTURE","",IF('Database (LECTURE-RES-PRAC)'!A187="","",'Database (LECTURE-RES-PRAC)'!A187))</f>
        <v/>
      </c>
      <c r="B192" s="184" t="str">
        <f aca="false">IF(B$6="LECTURE","",IF('Database (LECTURE-RES-PRAC)'!B187="","",'Database (LECTURE-RES-PRAC)'!B187))</f>
        <v/>
      </c>
      <c r="C192" s="184" t="str">
        <f aca="false">IF(C$6="LECTURE","",IF('Database (LECTURE-RES-PRAC)'!C187="","",'Database (LECTURE-RES-PRAC)'!C187))</f>
        <v/>
      </c>
      <c r="D192" s="52"/>
      <c r="E192" s="52"/>
      <c r="F192" s="52"/>
      <c r="G192" s="52"/>
      <c r="H192" s="52"/>
      <c r="I192" s="52"/>
      <c r="J192" s="52"/>
      <c r="K192" s="52"/>
      <c r="L192" s="52"/>
      <c r="M192" s="52"/>
      <c r="N192" s="181" t="str">
        <f aca="false">IF(B192&lt;&gt;"",SUM(D192:M192),"")</f>
        <v/>
      </c>
      <c r="O192" s="52"/>
      <c r="P192" s="52"/>
      <c r="Q192" s="52"/>
      <c r="R192" s="52"/>
      <c r="S192" s="52"/>
      <c r="T192" s="52"/>
      <c r="U192" s="52"/>
      <c r="V192" s="52"/>
      <c r="W192" s="52"/>
      <c r="X192" s="52"/>
      <c r="Y192" s="181" t="str">
        <f aca="false">IF(B192&lt;&gt;"",SUM(O192:X192),"")</f>
        <v/>
      </c>
      <c r="Z192" s="52"/>
      <c r="AA192" s="52"/>
      <c r="AB192" s="52"/>
      <c r="AC192" s="52"/>
      <c r="AD192" s="52"/>
      <c r="AE192" s="52"/>
      <c r="AF192" s="52"/>
      <c r="AG192" s="52"/>
      <c r="AH192" s="52"/>
      <c r="AI192" s="52"/>
      <c r="AJ192" s="182" t="str">
        <f aca="false">IF(B192&lt;&gt;"",SUM(Z192:AI192),"")</f>
        <v/>
      </c>
      <c r="AK192" s="185" t="str">
        <f aca="false">IF(B192&lt;&gt;"",IFERROR(IF((SUMIF(D$20:AI$20, "CLO1", D192:AI192)/AO$6)=0,"",(SUMIF(D$20:AI$20, "CLO1", D192:AI192)/AO$6)),""),"")</f>
        <v/>
      </c>
      <c r="AL192" s="115" t="str">
        <f aca="false">IF(AK192="","",IF(AK192&gt;=B$10,"Y","N"))</f>
        <v/>
      </c>
      <c r="AM192" s="115" t="str">
        <f aca="false">IF(AK192="","",IF(AK192&lt;50%,1,IF(AND(AK192&gt;=50%,AK192&lt;B$10),2,IF(AK192&gt;=B$10,3))))</f>
        <v/>
      </c>
      <c r="AN192" s="185" t="str">
        <f aca="false">IF(B192&lt;&gt;"",IFERROR(IF((SUMIF(D$20:AI$20, "CLO2", D192:AI192)/AO$7)=0,"",(SUMIF(D$20:AI$20, "CLO2", D192:AI192)/AO$7)),""),"")</f>
        <v/>
      </c>
      <c r="AO192" s="115" t="str">
        <f aca="false">IF(AN192="","",IF(AN192&gt;=B$10,"Y","N"))</f>
        <v/>
      </c>
      <c r="AP192" s="115" t="str">
        <f aca="false">IF(AN192="","",IF(AN192&lt;50%,1,IF(AND(AN192&gt;=50%,AN192&lt;B$10),2,IF(AN192&gt;=B$10,3))))</f>
        <v/>
      </c>
      <c r="AQ192" s="185" t="str">
        <f aca="false">IF(B192&lt;&gt;"",IFERROR(IF((SUMIF(D$20:AI$20, "CLO3", D192:AI192)/AO$8)=0,"",(SUMIF(D$20:AI$20, "CLO3", D192:AI192)/AO$8)),""),"")</f>
        <v/>
      </c>
      <c r="AR192" s="115" t="str">
        <f aca="false">IF(AQ192="","",IF(AQ192&gt;=B$10,"Y","N"))</f>
        <v/>
      </c>
      <c r="AS192" s="115" t="str">
        <f aca="false">IF(AQ192="","",IF(AQ192&lt;50%,1,IF(AND(AQ192&gt;=50%,AQ192&lt;B$10),2,IF(AQ192&gt;=B$10,3))))</f>
        <v/>
      </c>
      <c r="AT192" s="185" t="str">
        <f aca="false">IF(B192&lt;&gt;"",IFERROR(IF((SUMIF(D$20:AI$20, "CLO4", D192:AI192)/AO$9)=0,"",(SUMIF(D$20:AI$20, "CLO4", D192:AI192)/AO$9)),""),"")</f>
        <v/>
      </c>
      <c r="AU192" s="115" t="str">
        <f aca="false">IF(AT192="","",IF(AT192&gt;=B$10,"Y","N"))</f>
        <v/>
      </c>
      <c r="AV192" s="115" t="str">
        <f aca="false">IF(AT192="","",IF(AT192&lt;50%,1,IF(AND(AT192&gt;=50%,AT192&lt;B$10),2,IF(AT192&gt;=B$10,3))))</f>
        <v/>
      </c>
      <c r="AW192" s="185" t="str">
        <f aca="false">IF(B192&lt;&gt;"",IFERROR(IF((SUMIF(D$20:AI$20, "CLO5", D192:AI192)/AO$10)=0,"",(SUMIF(D$20:AI$20, "CLO5", D192:AI192)/AO$10)),""),"")</f>
        <v/>
      </c>
      <c r="AX192" s="115" t="str">
        <f aca="false">IF(AW192="","",IF(AW192&gt;=B$10,"Y","N"))</f>
        <v/>
      </c>
      <c r="AY192" s="115" t="str">
        <f aca="false">IF(AW192="","",IF(AW192&lt;50%,1,IF(AND(AW192&gt;=50%,AW192&lt;B$10),2,IF(AW192&gt;=B$10,3))))</f>
        <v/>
      </c>
      <c r="AZ192" s="114" t="str">
        <f aca="false">IF(B192&lt;&gt;"",IFERROR(IF((SUMIF(D$20:AI$20, "CLO6", D192:AI192)/AO$11)=0,"",(SUMIF(D$20:AI$20, "CLO6", D192:AI192)/AO$11)),""),"")</f>
        <v/>
      </c>
      <c r="BA192" s="115" t="str">
        <f aca="false">IF(AZ192="","",IF(AZ192&gt;=B$10,"Y","N"))</f>
        <v/>
      </c>
      <c r="BB192" s="115" t="str">
        <f aca="false">IF(BA192="","",IF(BA192&lt;50%,1,IF(AND(BA192&gt;=50%,BA192&lt;B$10),2,IF(BA192&gt;=B$10,3))))</f>
        <v/>
      </c>
      <c r="BC192" s="114" t="str">
        <f aca="false">IF(B192&lt;&gt;"",IFERROR(IF((SUMIF(D$20:AI$20, "CLO7", D192:AI192)/AO$12)=0,"",(SUMIF(D$20:AI$20, "CLO7", D192:AI192)/AO$12)),""),"")</f>
        <v/>
      </c>
      <c r="BD192" s="115" t="str">
        <f aca="false">IF(BC192="","",IF(BC192&gt;=B$10,"Y","N"))</f>
        <v/>
      </c>
      <c r="BE192" s="115" t="str">
        <f aca="false">IF(BD192="","",IF(BD192&lt;50%,1,IF(AND(BD192&gt;=50%,BD192&lt;B$10),2,IF(BD192&gt;=B$10,3))))</f>
        <v/>
      </c>
      <c r="BF192" s="114" t="str">
        <f aca="false">IF(B192&lt;&gt;"",IFERROR(IF((SUMIF(D$20:AI$20, "CLO8", D192:AI192)/AO$13)=0,"",(SUMIF(D$20:AI$20, "CLO8", D192:AI192)/AO$13)),""),"")</f>
        <v/>
      </c>
      <c r="BG192" s="115" t="str">
        <f aca="false">IF(BF192="","",IF(BF192&gt;=B$10,"Y","N"))</f>
        <v/>
      </c>
      <c r="BH192" s="115" t="str">
        <f aca="false">IF(BG192="","",IF(BG192&lt;50%,1,IF(AND(BG192&gt;=50%,BG192&lt;B$10),2,IF(BG192&gt;=B$10,3))))</f>
        <v/>
      </c>
      <c r="BI192" s="114" t="str">
        <f aca="false">IF(B192&lt;&gt;"",IFERROR(IF((SUMIF(D$20:AI$20, "CLO9", D192:AI192)/AO$14)=0,"",(SUMIF(D$20:AI$20, "CLO9", D192:AI192)/AO$14)),""),"")</f>
        <v/>
      </c>
      <c r="BJ192" s="115" t="str">
        <f aca="false">IF(BI192="","",IF(BI192&gt;=B$10,"Y","N"))</f>
        <v/>
      </c>
      <c r="BK192" s="115" t="str">
        <f aca="false">IF(BJ192="","",IF(BJ192&lt;50%,1,IF(AND(BJ192&gt;=50%,BJ192&lt;B$10),2,IF(BJ192&gt;=B$10,3))))</f>
        <v/>
      </c>
      <c r="BL192" s="114" t="str">
        <f aca="false">IF(B192&lt;&gt;"",IFERROR(IF((SUMIF(D$20:AI$20,"CLO10",D192:AI192)/AO$15)=0,"",(SUMIF(D$20:AI$20,"CLO10",D192:AI192)/AO$15)),""),"")</f>
        <v/>
      </c>
      <c r="BM192" s="115" t="str">
        <f aca="false">IF(BL192="","",IF(BL192&gt;=B$10,"Y","N"))</f>
        <v/>
      </c>
      <c r="BN192" s="115" t="str">
        <f aca="false">IF(BM192="","",IF(BM192&lt;50%,1,IF(AND(BM192&gt;=50%,BM192&lt;B$10),2,IF(BM192&gt;=B$10,3))))</f>
        <v/>
      </c>
    </row>
    <row r="193" customFormat="false" ht="15.75" hidden="false" customHeight="true" outlineLevel="0" collapsed="false">
      <c r="A193" s="184" t="str">
        <f aca="false">IF(A$6="LECTURE","",IF('Database (LECTURE-RES-PRAC)'!A188="","",'Database (LECTURE-RES-PRAC)'!A188))</f>
        <v/>
      </c>
      <c r="B193" s="184" t="str">
        <f aca="false">IF(B$6="LECTURE","",IF('Database (LECTURE-RES-PRAC)'!B188="","",'Database (LECTURE-RES-PRAC)'!B188))</f>
        <v/>
      </c>
      <c r="C193" s="184" t="str">
        <f aca="false">IF(C$6="LECTURE","",IF('Database (LECTURE-RES-PRAC)'!C188="","",'Database (LECTURE-RES-PRAC)'!C188))</f>
        <v/>
      </c>
      <c r="D193" s="52"/>
      <c r="E193" s="52"/>
      <c r="F193" s="52"/>
      <c r="G193" s="52"/>
      <c r="H193" s="52"/>
      <c r="I193" s="52"/>
      <c r="J193" s="52"/>
      <c r="K193" s="52"/>
      <c r="L193" s="52"/>
      <c r="M193" s="52"/>
      <c r="N193" s="181" t="str">
        <f aca="false">IF(B193&lt;&gt;"",SUM(D193:M193),"")</f>
        <v/>
      </c>
      <c r="O193" s="52"/>
      <c r="P193" s="52"/>
      <c r="Q193" s="52"/>
      <c r="R193" s="52"/>
      <c r="S193" s="52"/>
      <c r="T193" s="52"/>
      <c r="U193" s="52"/>
      <c r="V193" s="52"/>
      <c r="W193" s="52"/>
      <c r="X193" s="52"/>
      <c r="Y193" s="181" t="str">
        <f aca="false">IF(B193&lt;&gt;"",SUM(O193:X193),"")</f>
        <v/>
      </c>
      <c r="Z193" s="52"/>
      <c r="AA193" s="52"/>
      <c r="AB193" s="52"/>
      <c r="AC193" s="52"/>
      <c r="AD193" s="52"/>
      <c r="AE193" s="52"/>
      <c r="AF193" s="52"/>
      <c r="AG193" s="52"/>
      <c r="AH193" s="52"/>
      <c r="AI193" s="52"/>
      <c r="AJ193" s="182" t="str">
        <f aca="false">IF(B193&lt;&gt;"",SUM(Z193:AI193),"")</f>
        <v/>
      </c>
      <c r="AK193" s="185" t="str">
        <f aca="false">IF(B193&lt;&gt;"",IFERROR(IF((SUMIF(D$20:AI$20, "CLO1", D193:AI193)/AO$6)=0,"",(SUMIF(D$20:AI$20, "CLO1", D193:AI193)/AO$6)),""),"")</f>
        <v/>
      </c>
      <c r="AL193" s="115" t="str">
        <f aca="false">IF(AK193="","",IF(AK193&gt;=B$10,"Y","N"))</f>
        <v/>
      </c>
      <c r="AM193" s="115" t="str">
        <f aca="false">IF(AK193="","",IF(AK193&lt;50%,1,IF(AND(AK193&gt;=50%,AK193&lt;B$10),2,IF(AK193&gt;=B$10,3))))</f>
        <v/>
      </c>
      <c r="AN193" s="185" t="str">
        <f aca="false">IF(B193&lt;&gt;"",IFERROR(IF((SUMIF(D$20:AI$20, "CLO2", D193:AI193)/AO$7)=0,"",(SUMIF(D$20:AI$20, "CLO2", D193:AI193)/AO$7)),""),"")</f>
        <v/>
      </c>
      <c r="AO193" s="115" t="str">
        <f aca="false">IF(AN193="","",IF(AN193&gt;=B$10,"Y","N"))</f>
        <v/>
      </c>
      <c r="AP193" s="115" t="str">
        <f aca="false">IF(AN193="","",IF(AN193&lt;50%,1,IF(AND(AN193&gt;=50%,AN193&lt;B$10),2,IF(AN193&gt;=B$10,3))))</f>
        <v/>
      </c>
      <c r="AQ193" s="185" t="str">
        <f aca="false">IF(B193&lt;&gt;"",IFERROR(IF((SUMIF(D$20:AI$20, "CLO3", D193:AI193)/AO$8)=0,"",(SUMIF(D$20:AI$20, "CLO3", D193:AI193)/AO$8)),""),"")</f>
        <v/>
      </c>
      <c r="AR193" s="115" t="str">
        <f aca="false">IF(AQ193="","",IF(AQ193&gt;=B$10,"Y","N"))</f>
        <v/>
      </c>
      <c r="AS193" s="115" t="str">
        <f aca="false">IF(AQ193="","",IF(AQ193&lt;50%,1,IF(AND(AQ193&gt;=50%,AQ193&lt;B$10),2,IF(AQ193&gt;=B$10,3))))</f>
        <v/>
      </c>
      <c r="AT193" s="185" t="str">
        <f aca="false">IF(B193&lt;&gt;"",IFERROR(IF((SUMIF(D$20:AI$20, "CLO4", D193:AI193)/AO$9)=0,"",(SUMIF(D$20:AI$20, "CLO4", D193:AI193)/AO$9)),""),"")</f>
        <v/>
      </c>
      <c r="AU193" s="115" t="str">
        <f aca="false">IF(AT193="","",IF(AT193&gt;=B$10,"Y","N"))</f>
        <v/>
      </c>
      <c r="AV193" s="115" t="str">
        <f aca="false">IF(AT193="","",IF(AT193&lt;50%,1,IF(AND(AT193&gt;=50%,AT193&lt;B$10),2,IF(AT193&gt;=B$10,3))))</f>
        <v/>
      </c>
      <c r="AW193" s="185" t="str">
        <f aca="false">IF(B193&lt;&gt;"",IFERROR(IF((SUMIF(D$20:AI$20, "CLO5", D193:AI193)/AO$10)=0,"",(SUMIF(D$20:AI$20, "CLO5", D193:AI193)/AO$10)),""),"")</f>
        <v/>
      </c>
      <c r="AX193" s="115" t="str">
        <f aca="false">IF(AW193="","",IF(AW193&gt;=B$10,"Y","N"))</f>
        <v/>
      </c>
      <c r="AY193" s="115" t="str">
        <f aca="false">IF(AW193="","",IF(AW193&lt;50%,1,IF(AND(AW193&gt;=50%,AW193&lt;B$10),2,IF(AW193&gt;=B$10,3))))</f>
        <v/>
      </c>
      <c r="AZ193" s="114" t="str">
        <f aca="false">IF(B193&lt;&gt;"",IFERROR(IF((SUMIF(D$20:AI$20, "CLO6", D193:AI193)/AO$11)=0,"",(SUMIF(D$20:AI$20, "CLO6", D193:AI193)/AO$11)),""),"")</f>
        <v/>
      </c>
      <c r="BA193" s="115" t="str">
        <f aca="false">IF(AZ193="","",IF(AZ193&gt;=B$10,"Y","N"))</f>
        <v/>
      </c>
      <c r="BB193" s="115" t="str">
        <f aca="false">IF(BA193="","",IF(BA193&lt;50%,1,IF(AND(BA193&gt;=50%,BA193&lt;B$10),2,IF(BA193&gt;=B$10,3))))</f>
        <v/>
      </c>
      <c r="BC193" s="114" t="str">
        <f aca="false">IF(B193&lt;&gt;"",IFERROR(IF((SUMIF(D$20:AI$20, "CLO7", D193:AI193)/AO$12)=0,"",(SUMIF(D$20:AI$20, "CLO7", D193:AI193)/AO$12)),""),"")</f>
        <v/>
      </c>
      <c r="BD193" s="115" t="str">
        <f aca="false">IF(BC193="","",IF(BC193&gt;=B$10,"Y","N"))</f>
        <v/>
      </c>
      <c r="BE193" s="115" t="str">
        <f aca="false">IF(BD193="","",IF(BD193&lt;50%,1,IF(AND(BD193&gt;=50%,BD193&lt;B$10),2,IF(BD193&gt;=B$10,3))))</f>
        <v/>
      </c>
      <c r="BF193" s="114" t="str">
        <f aca="false">IF(B193&lt;&gt;"",IFERROR(IF((SUMIF(D$20:AI$20, "CLO8", D193:AI193)/AO$13)=0,"",(SUMIF(D$20:AI$20, "CLO8", D193:AI193)/AO$13)),""),"")</f>
        <v/>
      </c>
      <c r="BG193" s="115" t="str">
        <f aca="false">IF(BF193="","",IF(BF193&gt;=B$10,"Y","N"))</f>
        <v/>
      </c>
      <c r="BH193" s="115" t="str">
        <f aca="false">IF(BG193="","",IF(BG193&lt;50%,1,IF(AND(BG193&gt;=50%,BG193&lt;B$10),2,IF(BG193&gt;=B$10,3))))</f>
        <v/>
      </c>
      <c r="BI193" s="114" t="str">
        <f aca="false">IF(B193&lt;&gt;"",IFERROR(IF((SUMIF(D$20:AI$20, "CLO9", D193:AI193)/AO$14)=0,"",(SUMIF(D$20:AI$20, "CLO9", D193:AI193)/AO$14)),""),"")</f>
        <v/>
      </c>
      <c r="BJ193" s="115" t="str">
        <f aca="false">IF(BI193="","",IF(BI193&gt;=B$10,"Y","N"))</f>
        <v/>
      </c>
      <c r="BK193" s="115" t="str">
        <f aca="false">IF(BJ193="","",IF(BJ193&lt;50%,1,IF(AND(BJ193&gt;=50%,BJ193&lt;B$10),2,IF(BJ193&gt;=B$10,3))))</f>
        <v/>
      </c>
      <c r="BL193" s="114" t="str">
        <f aca="false">IF(B193&lt;&gt;"",IFERROR(IF((SUMIF(D$20:AI$20,"CLO10",D193:AI193)/AO$15)=0,"",(SUMIF(D$20:AI$20,"CLO10",D193:AI193)/AO$15)),""),"")</f>
        <v/>
      </c>
      <c r="BM193" s="115" t="str">
        <f aca="false">IF(BL193="","",IF(BL193&gt;=B$10,"Y","N"))</f>
        <v/>
      </c>
      <c r="BN193" s="115" t="str">
        <f aca="false">IF(BM193="","",IF(BM193&lt;50%,1,IF(AND(BM193&gt;=50%,BM193&lt;B$10),2,IF(BM193&gt;=B$10,3))))</f>
        <v/>
      </c>
    </row>
    <row r="194" customFormat="false" ht="15.75" hidden="false" customHeight="true" outlineLevel="0" collapsed="false">
      <c r="A194" s="184" t="str">
        <f aca="false">IF(A$6="LECTURE","",IF('Database (LECTURE-RES-PRAC)'!A189="","",'Database (LECTURE-RES-PRAC)'!A189))</f>
        <v/>
      </c>
      <c r="B194" s="184" t="str">
        <f aca="false">IF(B$6="LECTURE","",IF('Database (LECTURE-RES-PRAC)'!B189="","",'Database (LECTURE-RES-PRAC)'!B189))</f>
        <v/>
      </c>
      <c r="C194" s="184" t="str">
        <f aca="false">IF(C$6="LECTURE","",IF('Database (LECTURE-RES-PRAC)'!C189="","",'Database (LECTURE-RES-PRAC)'!C189))</f>
        <v/>
      </c>
      <c r="D194" s="52"/>
      <c r="E194" s="52"/>
      <c r="F194" s="52"/>
      <c r="G194" s="52"/>
      <c r="H194" s="52"/>
      <c r="I194" s="52"/>
      <c r="J194" s="52"/>
      <c r="K194" s="52"/>
      <c r="L194" s="52"/>
      <c r="M194" s="52"/>
      <c r="N194" s="181" t="str">
        <f aca="false">IF(B194&lt;&gt;"",SUM(D194:M194),"")</f>
        <v/>
      </c>
      <c r="O194" s="52"/>
      <c r="P194" s="52"/>
      <c r="Q194" s="52"/>
      <c r="R194" s="52"/>
      <c r="S194" s="52"/>
      <c r="T194" s="52"/>
      <c r="U194" s="52"/>
      <c r="V194" s="52"/>
      <c r="W194" s="52"/>
      <c r="X194" s="52"/>
      <c r="Y194" s="181" t="str">
        <f aca="false">IF(B194&lt;&gt;"",SUM(O194:X194),"")</f>
        <v/>
      </c>
      <c r="Z194" s="52"/>
      <c r="AA194" s="52"/>
      <c r="AB194" s="52"/>
      <c r="AC194" s="52"/>
      <c r="AD194" s="52"/>
      <c r="AE194" s="52"/>
      <c r="AF194" s="52"/>
      <c r="AG194" s="52"/>
      <c r="AH194" s="52"/>
      <c r="AI194" s="52"/>
      <c r="AJ194" s="182" t="str">
        <f aca="false">IF(B194&lt;&gt;"",SUM(Z194:AI194),"")</f>
        <v/>
      </c>
      <c r="AK194" s="185" t="str">
        <f aca="false">IF(B194&lt;&gt;"",IFERROR(IF((SUMIF(D$20:AI$20, "CLO1", D194:AI194)/AO$6)=0,"",(SUMIF(D$20:AI$20, "CLO1", D194:AI194)/AO$6)),""),"")</f>
        <v/>
      </c>
      <c r="AL194" s="115" t="str">
        <f aca="false">IF(AK194="","",IF(AK194&gt;=B$10,"Y","N"))</f>
        <v/>
      </c>
      <c r="AM194" s="115" t="str">
        <f aca="false">IF(AK194="","",IF(AK194&lt;50%,1,IF(AND(AK194&gt;=50%,AK194&lt;B$10),2,IF(AK194&gt;=B$10,3))))</f>
        <v/>
      </c>
      <c r="AN194" s="185" t="str">
        <f aca="false">IF(B194&lt;&gt;"",IFERROR(IF((SUMIF(D$20:AI$20, "CLO2", D194:AI194)/AO$7)=0,"",(SUMIF(D$20:AI$20, "CLO2", D194:AI194)/AO$7)),""),"")</f>
        <v/>
      </c>
      <c r="AO194" s="115" t="str">
        <f aca="false">IF(AN194="","",IF(AN194&gt;=B$10,"Y","N"))</f>
        <v/>
      </c>
      <c r="AP194" s="115" t="str">
        <f aca="false">IF(AN194="","",IF(AN194&lt;50%,1,IF(AND(AN194&gt;=50%,AN194&lt;B$10),2,IF(AN194&gt;=B$10,3))))</f>
        <v/>
      </c>
      <c r="AQ194" s="185" t="str">
        <f aca="false">IF(B194&lt;&gt;"",IFERROR(IF((SUMIF(D$20:AI$20, "CLO3", D194:AI194)/AO$8)=0,"",(SUMIF(D$20:AI$20, "CLO3", D194:AI194)/AO$8)),""),"")</f>
        <v/>
      </c>
      <c r="AR194" s="115" t="str">
        <f aca="false">IF(AQ194="","",IF(AQ194&gt;=B$10,"Y","N"))</f>
        <v/>
      </c>
      <c r="AS194" s="115" t="str">
        <f aca="false">IF(AQ194="","",IF(AQ194&lt;50%,1,IF(AND(AQ194&gt;=50%,AQ194&lt;B$10),2,IF(AQ194&gt;=B$10,3))))</f>
        <v/>
      </c>
      <c r="AT194" s="185" t="str">
        <f aca="false">IF(B194&lt;&gt;"",IFERROR(IF((SUMIF(D$20:AI$20, "CLO4", D194:AI194)/AO$9)=0,"",(SUMIF(D$20:AI$20, "CLO4", D194:AI194)/AO$9)),""),"")</f>
        <v/>
      </c>
      <c r="AU194" s="115" t="str">
        <f aca="false">IF(AT194="","",IF(AT194&gt;=B$10,"Y","N"))</f>
        <v/>
      </c>
      <c r="AV194" s="115" t="str">
        <f aca="false">IF(AT194="","",IF(AT194&lt;50%,1,IF(AND(AT194&gt;=50%,AT194&lt;B$10),2,IF(AT194&gt;=B$10,3))))</f>
        <v/>
      </c>
      <c r="AW194" s="185" t="str">
        <f aca="false">IF(B194&lt;&gt;"",IFERROR(IF((SUMIF(D$20:AI$20, "CLO5", D194:AI194)/AO$10)=0,"",(SUMIF(D$20:AI$20, "CLO5", D194:AI194)/AO$10)),""),"")</f>
        <v/>
      </c>
      <c r="AX194" s="115" t="str">
        <f aca="false">IF(AW194="","",IF(AW194&gt;=B$10,"Y","N"))</f>
        <v/>
      </c>
      <c r="AY194" s="115" t="str">
        <f aca="false">IF(AW194="","",IF(AW194&lt;50%,1,IF(AND(AW194&gt;=50%,AW194&lt;B$10),2,IF(AW194&gt;=B$10,3))))</f>
        <v/>
      </c>
      <c r="AZ194" s="114" t="str">
        <f aca="false">IF(B194&lt;&gt;"",IFERROR(IF((SUMIF(D$20:AI$20, "CLO6", D194:AI194)/AO$11)=0,"",(SUMIF(D$20:AI$20, "CLO6", D194:AI194)/AO$11)),""),"")</f>
        <v/>
      </c>
      <c r="BA194" s="115" t="str">
        <f aca="false">IF(AZ194="","",IF(AZ194&gt;=B$10,"Y","N"))</f>
        <v/>
      </c>
      <c r="BB194" s="115" t="str">
        <f aca="false">IF(BA194="","",IF(BA194&lt;50%,1,IF(AND(BA194&gt;=50%,BA194&lt;B$10),2,IF(BA194&gt;=B$10,3))))</f>
        <v/>
      </c>
      <c r="BC194" s="114" t="str">
        <f aca="false">IF(B194&lt;&gt;"",IFERROR(IF((SUMIF(D$20:AI$20, "CLO7", D194:AI194)/AO$12)=0,"",(SUMIF(D$20:AI$20, "CLO7", D194:AI194)/AO$12)),""),"")</f>
        <v/>
      </c>
      <c r="BD194" s="115" t="str">
        <f aca="false">IF(BC194="","",IF(BC194&gt;=B$10,"Y","N"))</f>
        <v/>
      </c>
      <c r="BE194" s="115" t="str">
        <f aca="false">IF(BD194="","",IF(BD194&lt;50%,1,IF(AND(BD194&gt;=50%,BD194&lt;B$10),2,IF(BD194&gt;=B$10,3))))</f>
        <v/>
      </c>
      <c r="BF194" s="114" t="str">
        <f aca="false">IF(B194&lt;&gt;"",IFERROR(IF((SUMIF(D$20:AI$20, "CLO8", D194:AI194)/AO$13)=0,"",(SUMIF(D$20:AI$20, "CLO8", D194:AI194)/AO$13)),""),"")</f>
        <v/>
      </c>
      <c r="BG194" s="115" t="str">
        <f aca="false">IF(BF194="","",IF(BF194&gt;=B$10,"Y","N"))</f>
        <v/>
      </c>
      <c r="BH194" s="115" t="str">
        <f aca="false">IF(BG194="","",IF(BG194&lt;50%,1,IF(AND(BG194&gt;=50%,BG194&lt;B$10),2,IF(BG194&gt;=B$10,3))))</f>
        <v/>
      </c>
      <c r="BI194" s="114" t="str">
        <f aca="false">IF(B194&lt;&gt;"",IFERROR(IF((SUMIF(D$20:AI$20, "CLO9", D194:AI194)/AO$14)=0,"",(SUMIF(D$20:AI$20, "CLO9", D194:AI194)/AO$14)),""),"")</f>
        <v/>
      </c>
      <c r="BJ194" s="115" t="str">
        <f aca="false">IF(BI194="","",IF(BI194&gt;=B$10,"Y","N"))</f>
        <v/>
      </c>
      <c r="BK194" s="115" t="str">
        <f aca="false">IF(BJ194="","",IF(BJ194&lt;50%,1,IF(AND(BJ194&gt;=50%,BJ194&lt;B$10),2,IF(BJ194&gt;=B$10,3))))</f>
        <v/>
      </c>
      <c r="BL194" s="114" t="str">
        <f aca="false">IF(B194&lt;&gt;"",IFERROR(IF((SUMIF(D$20:AI$20,"CLO10",D194:AI194)/AO$15)=0,"",(SUMIF(D$20:AI$20,"CLO10",D194:AI194)/AO$15)),""),"")</f>
        <v/>
      </c>
      <c r="BM194" s="115" t="str">
        <f aca="false">IF(BL194="","",IF(BL194&gt;=B$10,"Y","N"))</f>
        <v/>
      </c>
      <c r="BN194" s="115" t="str">
        <f aca="false">IF(BM194="","",IF(BM194&lt;50%,1,IF(AND(BM194&gt;=50%,BM194&lt;B$10),2,IF(BM194&gt;=B$10,3))))</f>
        <v/>
      </c>
    </row>
    <row r="195" customFormat="false" ht="15.75" hidden="false" customHeight="true" outlineLevel="0" collapsed="false">
      <c r="A195" s="184" t="str">
        <f aca="false">IF(A$6="LECTURE","",IF('Database (LECTURE-RES-PRAC)'!A190="","",'Database (LECTURE-RES-PRAC)'!A190))</f>
        <v/>
      </c>
      <c r="B195" s="184" t="str">
        <f aca="false">IF(B$6="LECTURE","",IF('Database (LECTURE-RES-PRAC)'!B190="","",'Database (LECTURE-RES-PRAC)'!B190))</f>
        <v/>
      </c>
      <c r="C195" s="184" t="str">
        <f aca="false">IF(C$6="LECTURE","",IF('Database (LECTURE-RES-PRAC)'!C190="","",'Database (LECTURE-RES-PRAC)'!C190))</f>
        <v/>
      </c>
      <c r="D195" s="52"/>
      <c r="E195" s="52"/>
      <c r="F195" s="52"/>
      <c r="G195" s="52"/>
      <c r="H195" s="52"/>
      <c r="I195" s="52"/>
      <c r="J195" s="52"/>
      <c r="K195" s="52"/>
      <c r="L195" s="52"/>
      <c r="M195" s="52"/>
      <c r="N195" s="181" t="str">
        <f aca="false">IF(B195&lt;&gt;"",SUM(D195:M195),"")</f>
        <v/>
      </c>
      <c r="O195" s="52"/>
      <c r="P195" s="52"/>
      <c r="Q195" s="52"/>
      <c r="R195" s="52"/>
      <c r="S195" s="52"/>
      <c r="T195" s="52"/>
      <c r="U195" s="52"/>
      <c r="V195" s="52"/>
      <c r="W195" s="52"/>
      <c r="X195" s="52"/>
      <c r="Y195" s="181" t="str">
        <f aca="false">IF(B195&lt;&gt;"",SUM(O195:X195),"")</f>
        <v/>
      </c>
      <c r="Z195" s="52"/>
      <c r="AA195" s="52"/>
      <c r="AB195" s="52"/>
      <c r="AC195" s="52"/>
      <c r="AD195" s="52"/>
      <c r="AE195" s="52"/>
      <c r="AF195" s="52"/>
      <c r="AG195" s="52"/>
      <c r="AH195" s="52"/>
      <c r="AI195" s="52"/>
      <c r="AJ195" s="182" t="str">
        <f aca="false">IF(B195&lt;&gt;"",SUM(Z195:AI195),"")</f>
        <v/>
      </c>
      <c r="AK195" s="185" t="str">
        <f aca="false">IF(B195&lt;&gt;"",IFERROR(IF((SUMIF(D$20:AI$20, "CLO1", D195:AI195)/AO$6)=0,"",(SUMIF(D$20:AI$20, "CLO1", D195:AI195)/AO$6)),""),"")</f>
        <v/>
      </c>
      <c r="AL195" s="115" t="str">
        <f aca="false">IF(AK195="","",IF(AK195&gt;=B$10,"Y","N"))</f>
        <v/>
      </c>
      <c r="AM195" s="115" t="str">
        <f aca="false">IF(AK195="","",IF(AK195&lt;50%,1,IF(AND(AK195&gt;=50%,AK195&lt;B$10),2,IF(AK195&gt;=B$10,3))))</f>
        <v/>
      </c>
      <c r="AN195" s="185" t="str">
        <f aca="false">IF(B195&lt;&gt;"",IFERROR(IF((SUMIF(D$20:AI$20, "CLO2", D195:AI195)/AO$7)=0,"",(SUMIF(D$20:AI$20, "CLO2", D195:AI195)/AO$7)),""),"")</f>
        <v/>
      </c>
      <c r="AO195" s="115" t="str">
        <f aca="false">IF(AN195="","",IF(AN195&gt;=B$10,"Y","N"))</f>
        <v/>
      </c>
      <c r="AP195" s="115" t="str">
        <f aca="false">IF(AN195="","",IF(AN195&lt;50%,1,IF(AND(AN195&gt;=50%,AN195&lt;B$10),2,IF(AN195&gt;=B$10,3))))</f>
        <v/>
      </c>
      <c r="AQ195" s="185" t="str">
        <f aca="false">IF(B195&lt;&gt;"",IFERROR(IF((SUMIF(D$20:AI$20, "CLO3", D195:AI195)/AO$8)=0,"",(SUMIF(D$20:AI$20, "CLO3", D195:AI195)/AO$8)),""),"")</f>
        <v/>
      </c>
      <c r="AR195" s="115" t="str">
        <f aca="false">IF(AQ195="","",IF(AQ195&gt;=B$10,"Y","N"))</f>
        <v/>
      </c>
      <c r="AS195" s="115" t="str">
        <f aca="false">IF(AQ195="","",IF(AQ195&lt;50%,1,IF(AND(AQ195&gt;=50%,AQ195&lt;B$10),2,IF(AQ195&gt;=B$10,3))))</f>
        <v/>
      </c>
      <c r="AT195" s="185" t="str">
        <f aca="false">IF(B195&lt;&gt;"",IFERROR(IF((SUMIF(D$20:AI$20, "CLO4", D195:AI195)/AO$9)=0,"",(SUMIF(D$20:AI$20, "CLO4", D195:AI195)/AO$9)),""),"")</f>
        <v/>
      </c>
      <c r="AU195" s="115" t="str">
        <f aca="false">IF(AT195="","",IF(AT195&gt;=B$10,"Y","N"))</f>
        <v/>
      </c>
      <c r="AV195" s="115" t="str">
        <f aca="false">IF(AT195="","",IF(AT195&lt;50%,1,IF(AND(AT195&gt;=50%,AT195&lt;B$10),2,IF(AT195&gt;=B$10,3))))</f>
        <v/>
      </c>
      <c r="AW195" s="185" t="str">
        <f aca="false">IF(B195&lt;&gt;"",IFERROR(IF((SUMIF(D$20:AI$20, "CLO5", D195:AI195)/AO$10)=0,"",(SUMIF(D$20:AI$20, "CLO5", D195:AI195)/AO$10)),""),"")</f>
        <v/>
      </c>
      <c r="AX195" s="115" t="str">
        <f aca="false">IF(AW195="","",IF(AW195&gt;=B$10,"Y","N"))</f>
        <v/>
      </c>
      <c r="AY195" s="115" t="str">
        <f aca="false">IF(AW195="","",IF(AW195&lt;50%,1,IF(AND(AW195&gt;=50%,AW195&lt;B$10),2,IF(AW195&gt;=B$10,3))))</f>
        <v/>
      </c>
      <c r="AZ195" s="114" t="str">
        <f aca="false">IF(B195&lt;&gt;"",IFERROR(IF((SUMIF(D$20:AI$20, "CLO6", D195:AI195)/AO$11)=0,"",(SUMIF(D$20:AI$20, "CLO6", D195:AI195)/AO$11)),""),"")</f>
        <v/>
      </c>
      <c r="BA195" s="115" t="str">
        <f aca="false">IF(AZ195="","",IF(AZ195&gt;=B$10,"Y","N"))</f>
        <v/>
      </c>
      <c r="BB195" s="115" t="str">
        <f aca="false">IF(BA195="","",IF(BA195&lt;50%,1,IF(AND(BA195&gt;=50%,BA195&lt;B$10),2,IF(BA195&gt;=B$10,3))))</f>
        <v/>
      </c>
      <c r="BC195" s="114" t="str">
        <f aca="false">IF(B195&lt;&gt;"",IFERROR(IF((SUMIF(D$20:AI$20, "CLO7", D195:AI195)/AO$12)=0,"",(SUMIF(D$20:AI$20, "CLO7", D195:AI195)/AO$12)),""),"")</f>
        <v/>
      </c>
      <c r="BD195" s="115" t="str">
        <f aca="false">IF(BC195="","",IF(BC195&gt;=B$10,"Y","N"))</f>
        <v/>
      </c>
      <c r="BE195" s="115" t="str">
        <f aca="false">IF(BD195="","",IF(BD195&lt;50%,1,IF(AND(BD195&gt;=50%,BD195&lt;B$10),2,IF(BD195&gt;=B$10,3))))</f>
        <v/>
      </c>
      <c r="BF195" s="114" t="str">
        <f aca="false">IF(B195&lt;&gt;"",IFERROR(IF((SUMIF(D$20:AI$20, "CLO8", D195:AI195)/AO$13)=0,"",(SUMIF(D$20:AI$20, "CLO8", D195:AI195)/AO$13)),""),"")</f>
        <v/>
      </c>
      <c r="BG195" s="115" t="str">
        <f aca="false">IF(BF195="","",IF(BF195&gt;=B$10,"Y","N"))</f>
        <v/>
      </c>
      <c r="BH195" s="115" t="str">
        <f aca="false">IF(BG195="","",IF(BG195&lt;50%,1,IF(AND(BG195&gt;=50%,BG195&lt;B$10),2,IF(BG195&gt;=B$10,3))))</f>
        <v/>
      </c>
      <c r="BI195" s="114" t="str">
        <f aca="false">IF(B195&lt;&gt;"",IFERROR(IF((SUMIF(D$20:AI$20, "CLO9", D195:AI195)/AO$14)=0,"",(SUMIF(D$20:AI$20, "CLO9", D195:AI195)/AO$14)),""),"")</f>
        <v/>
      </c>
      <c r="BJ195" s="115" t="str">
        <f aca="false">IF(BI195="","",IF(BI195&gt;=B$10,"Y","N"))</f>
        <v/>
      </c>
      <c r="BK195" s="115" t="str">
        <f aca="false">IF(BJ195="","",IF(BJ195&lt;50%,1,IF(AND(BJ195&gt;=50%,BJ195&lt;B$10),2,IF(BJ195&gt;=B$10,3))))</f>
        <v/>
      </c>
      <c r="BL195" s="114" t="str">
        <f aca="false">IF(B195&lt;&gt;"",IFERROR(IF((SUMIF(D$20:AI$20,"CLO10",D195:AI195)/AO$15)=0,"",(SUMIF(D$20:AI$20,"CLO10",D195:AI195)/AO$15)),""),"")</f>
        <v/>
      </c>
      <c r="BM195" s="115" t="str">
        <f aca="false">IF(BL195="","",IF(BL195&gt;=B$10,"Y","N"))</f>
        <v/>
      </c>
      <c r="BN195" s="115" t="str">
        <f aca="false">IF(BM195="","",IF(BM195&lt;50%,1,IF(AND(BM195&gt;=50%,BM195&lt;B$10),2,IF(BM195&gt;=B$10,3))))</f>
        <v/>
      </c>
    </row>
    <row r="196" customFormat="false" ht="15.75" hidden="false" customHeight="true" outlineLevel="0" collapsed="false">
      <c r="A196" s="184" t="str">
        <f aca="false">IF(A$6="LECTURE","",IF('Database (LECTURE-RES-PRAC)'!A191="","",'Database (LECTURE-RES-PRAC)'!A191))</f>
        <v/>
      </c>
      <c r="B196" s="184" t="str">
        <f aca="false">IF(B$6="LECTURE","",IF('Database (LECTURE-RES-PRAC)'!B191="","",'Database (LECTURE-RES-PRAC)'!B191))</f>
        <v/>
      </c>
      <c r="C196" s="184" t="str">
        <f aca="false">IF(C$6="LECTURE","",IF('Database (LECTURE-RES-PRAC)'!C191="","",'Database (LECTURE-RES-PRAC)'!C191))</f>
        <v/>
      </c>
      <c r="D196" s="52"/>
      <c r="E196" s="52"/>
      <c r="F196" s="52"/>
      <c r="G196" s="52"/>
      <c r="H196" s="52"/>
      <c r="I196" s="52"/>
      <c r="J196" s="52"/>
      <c r="K196" s="52"/>
      <c r="L196" s="52"/>
      <c r="M196" s="52"/>
      <c r="N196" s="181" t="str">
        <f aca="false">IF(B196&lt;&gt;"",SUM(D196:M196),"")</f>
        <v/>
      </c>
      <c r="O196" s="52"/>
      <c r="P196" s="52"/>
      <c r="Q196" s="52"/>
      <c r="R196" s="52"/>
      <c r="S196" s="52"/>
      <c r="T196" s="52"/>
      <c r="U196" s="52"/>
      <c r="V196" s="52"/>
      <c r="W196" s="52"/>
      <c r="X196" s="52"/>
      <c r="Y196" s="181" t="str">
        <f aca="false">IF(B196&lt;&gt;"",SUM(O196:X196),"")</f>
        <v/>
      </c>
      <c r="Z196" s="52"/>
      <c r="AA196" s="52"/>
      <c r="AB196" s="52"/>
      <c r="AC196" s="52"/>
      <c r="AD196" s="52"/>
      <c r="AE196" s="52"/>
      <c r="AF196" s="52"/>
      <c r="AG196" s="52"/>
      <c r="AH196" s="52"/>
      <c r="AI196" s="52"/>
      <c r="AJ196" s="182" t="str">
        <f aca="false">IF(B196&lt;&gt;"",SUM(Z196:AI196),"")</f>
        <v/>
      </c>
      <c r="AK196" s="185" t="str">
        <f aca="false">IF(B196&lt;&gt;"",IFERROR(IF((SUMIF(D$20:AI$20, "CLO1", D196:AI196)/AO$6)=0,"",(SUMIF(D$20:AI$20, "CLO1", D196:AI196)/AO$6)),""),"")</f>
        <v/>
      </c>
      <c r="AL196" s="115" t="str">
        <f aca="false">IF(AK196="","",IF(AK196&gt;=B$10,"Y","N"))</f>
        <v/>
      </c>
      <c r="AM196" s="115" t="str">
        <f aca="false">IF(AK196="","",IF(AK196&lt;50%,1,IF(AND(AK196&gt;=50%,AK196&lt;B$10),2,IF(AK196&gt;=B$10,3))))</f>
        <v/>
      </c>
      <c r="AN196" s="185" t="str">
        <f aca="false">IF(B196&lt;&gt;"",IFERROR(IF((SUMIF(D$20:AI$20, "CLO2", D196:AI196)/AO$7)=0,"",(SUMIF(D$20:AI$20, "CLO2", D196:AI196)/AO$7)),""),"")</f>
        <v/>
      </c>
      <c r="AO196" s="115" t="str">
        <f aca="false">IF(AN196="","",IF(AN196&gt;=B$10,"Y","N"))</f>
        <v/>
      </c>
      <c r="AP196" s="115" t="str">
        <f aca="false">IF(AN196="","",IF(AN196&lt;50%,1,IF(AND(AN196&gt;=50%,AN196&lt;B$10),2,IF(AN196&gt;=B$10,3))))</f>
        <v/>
      </c>
      <c r="AQ196" s="185" t="str">
        <f aca="false">IF(B196&lt;&gt;"",IFERROR(IF((SUMIF(D$20:AI$20, "CLO3", D196:AI196)/AO$8)=0,"",(SUMIF(D$20:AI$20, "CLO3", D196:AI196)/AO$8)),""),"")</f>
        <v/>
      </c>
      <c r="AR196" s="115" t="str">
        <f aca="false">IF(AQ196="","",IF(AQ196&gt;=B$10,"Y","N"))</f>
        <v/>
      </c>
      <c r="AS196" s="115" t="str">
        <f aca="false">IF(AQ196="","",IF(AQ196&lt;50%,1,IF(AND(AQ196&gt;=50%,AQ196&lt;B$10),2,IF(AQ196&gt;=B$10,3))))</f>
        <v/>
      </c>
      <c r="AT196" s="185" t="str">
        <f aca="false">IF(B196&lt;&gt;"",IFERROR(IF((SUMIF(D$20:AI$20, "CLO4", D196:AI196)/AO$9)=0,"",(SUMIF(D$20:AI$20, "CLO4", D196:AI196)/AO$9)),""),"")</f>
        <v/>
      </c>
      <c r="AU196" s="115" t="str">
        <f aca="false">IF(AT196="","",IF(AT196&gt;=B$10,"Y","N"))</f>
        <v/>
      </c>
      <c r="AV196" s="115" t="str">
        <f aca="false">IF(AT196="","",IF(AT196&lt;50%,1,IF(AND(AT196&gt;=50%,AT196&lt;B$10),2,IF(AT196&gt;=B$10,3))))</f>
        <v/>
      </c>
      <c r="AW196" s="185" t="str">
        <f aca="false">IF(B196&lt;&gt;"",IFERROR(IF((SUMIF(D$20:AI$20, "CLO5", D196:AI196)/AO$10)=0,"",(SUMIF(D$20:AI$20, "CLO5", D196:AI196)/AO$10)),""),"")</f>
        <v/>
      </c>
      <c r="AX196" s="115" t="str">
        <f aca="false">IF(AW196="","",IF(AW196&gt;=B$10,"Y","N"))</f>
        <v/>
      </c>
      <c r="AY196" s="115" t="str">
        <f aca="false">IF(AW196="","",IF(AW196&lt;50%,1,IF(AND(AW196&gt;=50%,AW196&lt;B$10),2,IF(AW196&gt;=B$10,3))))</f>
        <v/>
      </c>
      <c r="AZ196" s="114" t="str">
        <f aca="false">IF(B196&lt;&gt;"",IFERROR(IF((SUMIF(D$20:AI$20, "CLO6", D196:AI196)/AO$11)=0,"",(SUMIF(D$20:AI$20, "CLO6", D196:AI196)/AO$11)),""),"")</f>
        <v/>
      </c>
      <c r="BA196" s="115" t="str">
        <f aca="false">IF(AZ196="","",IF(AZ196&gt;=B$10,"Y","N"))</f>
        <v/>
      </c>
      <c r="BB196" s="115" t="str">
        <f aca="false">IF(BA196="","",IF(BA196&lt;50%,1,IF(AND(BA196&gt;=50%,BA196&lt;B$10),2,IF(BA196&gt;=B$10,3))))</f>
        <v/>
      </c>
      <c r="BC196" s="114" t="str">
        <f aca="false">IF(B196&lt;&gt;"",IFERROR(IF((SUMIF(D$20:AI$20, "CLO7", D196:AI196)/AO$12)=0,"",(SUMIF(D$20:AI$20, "CLO7", D196:AI196)/AO$12)),""),"")</f>
        <v/>
      </c>
      <c r="BD196" s="115" t="str">
        <f aca="false">IF(BC196="","",IF(BC196&gt;=B$10,"Y","N"))</f>
        <v/>
      </c>
      <c r="BE196" s="115" t="str">
        <f aca="false">IF(BD196="","",IF(BD196&lt;50%,1,IF(AND(BD196&gt;=50%,BD196&lt;B$10),2,IF(BD196&gt;=B$10,3))))</f>
        <v/>
      </c>
      <c r="BF196" s="114" t="str">
        <f aca="false">IF(B196&lt;&gt;"",IFERROR(IF((SUMIF(D$20:AI$20, "CLO8", D196:AI196)/AO$13)=0,"",(SUMIF(D$20:AI$20, "CLO8", D196:AI196)/AO$13)),""),"")</f>
        <v/>
      </c>
      <c r="BG196" s="115" t="str">
        <f aca="false">IF(BF196="","",IF(BF196&gt;=B$10,"Y","N"))</f>
        <v/>
      </c>
      <c r="BH196" s="115" t="str">
        <f aca="false">IF(BG196="","",IF(BG196&lt;50%,1,IF(AND(BG196&gt;=50%,BG196&lt;B$10),2,IF(BG196&gt;=B$10,3))))</f>
        <v/>
      </c>
      <c r="BI196" s="114" t="str">
        <f aca="false">IF(B196&lt;&gt;"",IFERROR(IF((SUMIF(D$20:AI$20, "CLO9", D196:AI196)/AO$14)=0,"",(SUMIF(D$20:AI$20, "CLO9", D196:AI196)/AO$14)),""),"")</f>
        <v/>
      </c>
      <c r="BJ196" s="115" t="str">
        <f aca="false">IF(BI196="","",IF(BI196&gt;=B$10,"Y","N"))</f>
        <v/>
      </c>
      <c r="BK196" s="115" t="str">
        <f aca="false">IF(BJ196="","",IF(BJ196&lt;50%,1,IF(AND(BJ196&gt;=50%,BJ196&lt;B$10),2,IF(BJ196&gt;=B$10,3))))</f>
        <v/>
      </c>
      <c r="BL196" s="114" t="str">
        <f aca="false">IF(B196&lt;&gt;"",IFERROR(IF((SUMIF(D$20:AI$20,"CLO10",D196:AI196)/AO$15)=0,"",(SUMIF(D$20:AI$20,"CLO10",D196:AI196)/AO$15)),""),"")</f>
        <v/>
      </c>
      <c r="BM196" s="115" t="str">
        <f aca="false">IF(BL196="","",IF(BL196&gt;=B$10,"Y","N"))</f>
        <v/>
      </c>
      <c r="BN196" s="115" t="str">
        <f aca="false">IF(BM196="","",IF(BM196&lt;50%,1,IF(AND(BM196&gt;=50%,BM196&lt;B$10),2,IF(BM196&gt;=B$10,3))))</f>
        <v/>
      </c>
    </row>
    <row r="197" customFormat="false" ht="15.75" hidden="false" customHeight="true" outlineLevel="0" collapsed="false">
      <c r="A197" s="184" t="str">
        <f aca="false">IF(A$6="LECTURE","",IF('Database (LECTURE-RES-PRAC)'!A192="","",'Database (LECTURE-RES-PRAC)'!A192))</f>
        <v/>
      </c>
      <c r="B197" s="184" t="str">
        <f aca="false">IF(B$6="LECTURE","",IF('Database (LECTURE-RES-PRAC)'!B192="","",'Database (LECTURE-RES-PRAC)'!B192))</f>
        <v/>
      </c>
      <c r="C197" s="184" t="str">
        <f aca="false">IF(C$6="LECTURE","",IF('Database (LECTURE-RES-PRAC)'!C192="","",'Database (LECTURE-RES-PRAC)'!C192))</f>
        <v/>
      </c>
      <c r="D197" s="52"/>
      <c r="E197" s="52"/>
      <c r="F197" s="52"/>
      <c r="G197" s="52"/>
      <c r="H197" s="52"/>
      <c r="I197" s="52"/>
      <c r="J197" s="52"/>
      <c r="K197" s="52"/>
      <c r="L197" s="52"/>
      <c r="M197" s="52"/>
      <c r="N197" s="181" t="str">
        <f aca="false">IF(B197&lt;&gt;"",SUM(D197:M197),"")</f>
        <v/>
      </c>
      <c r="O197" s="52"/>
      <c r="P197" s="52"/>
      <c r="Q197" s="52"/>
      <c r="R197" s="52"/>
      <c r="S197" s="52"/>
      <c r="T197" s="52"/>
      <c r="U197" s="52"/>
      <c r="V197" s="52"/>
      <c r="W197" s="52"/>
      <c r="X197" s="52"/>
      <c r="Y197" s="181" t="str">
        <f aca="false">IF(B197&lt;&gt;"",SUM(O197:X197),"")</f>
        <v/>
      </c>
      <c r="Z197" s="52"/>
      <c r="AA197" s="52"/>
      <c r="AB197" s="52"/>
      <c r="AC197" s="52"/>
      <c r="AD197" s="52"/>
      <c r="AE197" s="52"/>
      <c r="AF197" s="52"/>
      <c r="AG197" s="52"/>
      <c r="AH197" s="52"/>
      <c r="AI197" s="52"/>
      <c r="AJ197" s="182" t="str">
        <f aca="false">IF(B197&lt;&gt;"",SUM(Z197:AI197),"")</f>
        <v/>
      </c>
      <c r="AK197" s="185" t="str">
        <f aca="false">IF(B197&lt;&gt;"",IFERROR(IF((SUMIF(D$20:AI$20, "CLO1", D197:AI197)/AO$6)=0,"",(SUMIF(D$20:AI$20, "CLO1", D197:AI197)/AO$6)),""),"")</f>
        <v/>
      </c>
      <c r="AL197" s="115" t="str">
        <f aca="false">IF(AK197="","",IF(AK197&gt;=B$10,"Y","N"))</f>
        <v/>
      </c>
      <c r="AM197" s="115" t="str">
        <f aca="false">IF(AK197="","",IF(AK197&lt;50%,1,IF(AND(AK197&gt;=50%,AK197&lt;B$10),2,IF(AK197&gt;=B$10,3))))</f>
        <v/>
      </c>
      <c r="AN197" s="185" t="str">
        <f aca="false">IF(B197&lt;&gt;"",IFERROR(IF((SUMIF(D$20:AI$20, "CLO2", D197:AI197)/AO$7)=0,"",(SUMIF(D$20:AI$20, "CLO2", D197:AI197)/AO$7)),""),"")</f>
        <v/>
      </c>
      <c r="AO197" s="115" t="str">
        <f aca="false">IF(AN197="","",IF(AN197&gt;=B$10,"Y","N"))</f>
        <v/>
      </c>
      <c r="AP197" s="115" t="str">
        <f aca="false">IF(AN197="","",IF(AN197&lt;50%,1,IF(AND(AN197&gt;=50%,AN197&lt;B$10),2,IF(AN197&gt;=B$10,3))))</f>
        <v/>
      </c>
      <c r="AQ197" s="185" t="str">
        <f aca="false">IF(B197&lt;&gt;"",IFERROR(IF((SUMIF(D$20:AI$20, "CLO3", D197:AI197)/AO$8)=0,"",(SUMIF(D$20:AI$20, "CLO3", D197:AI197)/AO$8)),""),"")</f>
        <v/>
      </c>
      <c r="AR197" s="115" t="str">
        <f aca="false">IF(AQ197="","",IF(AQ197&gt;=B$10,"Y","N"))</f>
        <v/>
      </c>
      <c r="AS197" s="115" t="str">
        <f aca="false">IF(AQ197="","",IF(AQ197&lt;50%,1,IF(AND(AQ197&gt;=50%,AQ197&lt;B$10),2,IF(AQ197&gt;=B$10,3))))</f>
        <v/>
      </c>
      <c r="AT197" s="185" t="str">
        <f aca="false">IF(B197&lt;&gt;"",IFERROR(IF((SUMIF(D$20:AI$20, "CLO4", D197:AI197)/AO$9)=0,"",(SUMIF(D$20:AI$20, "CLO4", D197:AI197)/AO$9)),""),"")</f>
        <v/>
      </c>
      <c r="AU197" s="115" t="str">
        <f aca="false">IF(AT197="","",IF(AT197&gt;=B$10,"Y","N"))</f>
        <v/>
      </c>
      <c r="AV197" s="115" t="str">
        <f aca="false">IF(AT197="","",IF(AT197&lt;50%,1,IF(AND(AT197&gt;=50%,AT197&lt;B$10),2,IF(AT197&gt;=B$10,3))))</f>
        <v/>
      </c>
      <c r="AW197" s="185" t="str">
        <f aca="false">IF(B197&lt;&gt;"",IFERROR(IF((SUMIF(D$20:AI$20, "CLO5", D197:AI197)/AO$10)=0,"",(SUMIF(D$20:AI$20, "CLO5", D197:AI197)/AO$10)),""),"")</f>
        <v/>
      </c>
      <c r="AX197" s="115" t="str">
        <f aca="false">IF(AW197="","",IF(AW197&gt;=B$10,"Y","N"))</f>
        <v/>
      </c>
      <c r="AY197" s="115" t="str">
        <f aca="false">IF(AW197="","",IF(AW197&lt;50%,1,IF(AND(AW197&gt;=50%,AW197&lt;B$10),2,IF(AW197&gt;=B$10,3))))</f>
        <v/>
      </c>
      <c r="AZ197" s="114" t="str">
        <f aca="false">IF(B197&lt;&gt;"",IFERROR(IF((SUMIF(D$20:AI$20, "CLO6", D197:AI197)/AO$11)=0,"",(SUMIF(D$20:AI$20, "CLO6", D197:AI197)/AO$11)),""),"")</f>
        <v/>
      </c>
      <c r="BA197" s="115" t="str">
        <f aca="false">IF(AZ197="","",IF(AZ197&gt;=B$10,"Y","N"))</f>
        <v/>
      </c>
      <c r="BB197" s="115" t="str">
        <f aca="false">IF(BA197="","",IF(BA197&lt;50%,1,IF(AND(BA197&gt;=50%,BA197&lt;B$10),2,IF(BA197&gt;=B$10,3))))</f>
        <v/>
      </c>
      <c r="BC197" s="114" t="str">
        <f aca="false">IF(B197&lt;&gt;"",IFERROR(IF((SUMIF(D$20:AI$20, "CLO7", D197:AI197)/AO$12)=0,"",(SUMIF(D$20:AI$20, "CLO7", D197:AI197)/AO$12)),""),"")</f>
        <v/>
      </c>
      <c r="BD197" s="115" t="str">
        <f aca="false">IF(BC197="","",IF(BC197&gt;=B$10,"Y","N"))</f>
        <v/>
      </c>
      <c r="BE197" s="115" t="str">
        <f aca="false">IF(BD197="","",IF(BD197&lt;50%,1,IF(AND(BD197&gt;=50%,BD197&lt;B$10),2,IF(BD197&gt;=B$10,3))))</f>
        <v/>
      </c>
      <c r="BF197" s="114" t="str">
        <f aca="false">IF(B197&lt;&gt;"",IFERROR(IF((SUMIF(D$20:AI$20, "CLO8", D197:AI197)/AO$13)=0,"",(SUMIF(D$20:AI$20, "CLO8", D197:AI197)/AO$13)),""),"")</f>
        <v/>
      </c>
      <c r="BG197" s="115" t="str">
        <f aca="false">IF(BF197="","",IF(BF197&gt;=B$10,"Y","N"))</f>
        <v/>
      </c>
      <c r="BH197" s="115" t="str">
        <f aca="false">IF(BG197="","",IF(BG197&lt;50%,1,IF(AND(BG197&gt;=50%,BG197&lt;B$10),2,IF(BG197&gt;=B$10,3))))</f>
        <v/>
      </c>
      <c r="BI197" s="114" t="str">
        <f aca="false">IF(B197&lt;&gt;"",IFERROR(IF((SUMIF(D$20:AI$20, "CLO9", D197:AI197)/AO$14)=0,"",(SUMIF(D$20:AI$20, "CLO9", D197:AI197)/AO$14)),""),"")</f>
        <v/>
      </c>
      <c r="BJ197" s="115" t="str">
        <f aca="false">IF(BI197="","",IF(BI197&gt;=B$10,"Y","N"))</f>
        <v/>
      </c>
      <c r="BK197" s="115" t="str">
        <f aca="false">IF(BJ197="","",IF(BJ197&lt;50%,1,IF(AND(BJ197&gt;=50%,BJ197&lt;B$10),2,IF(BJ197&gt;=B$10,3))))</f>
        <v/>
      </c>
      <c r="BL197" s="114" t="str">
        <f aca="false">IF(B197&lt;&gt;"",IFERROR(IF((SUMIF(D$20:AI$20,"CLO10",D197:AI197)/AO$15)=0,"",(SUMIF(D$20:AI$20,"CLO10",D197:AI197)/AO$15)),""),"")</f>
        <v/>
      </c>
      <c r="BM197" s="115" t="str">
        <f aca="false">IF(BL197="","",IF(BL197&gt;=B$10,"Y","N"))</f>
        <v/>
      </c>
      <c r="BN197" s="115" t="str">
        <f aca="false">IF(BM197="","",IF(BM197&lt;50%,1,IF(AND(BM197&gt;=50%,BM197&lt;B$10),2,IF(BM197&gt;=B$10,3))))</f>
        <v/>
      </c>
    </row>
    <row r="198" customFormat="false" ht="15.75" hidden="false" customHeight="true" outlineLevel="0" collapsed="false">
      <c r="A198" s="184" t="str">
        <f aca="false">IF(A$6="LECTURE","",IF('Database (LECTURE-RES-PRAC)'!A193="","",'Database (LECTURE-RES-PRAC)'!A193))</f>
        <v/>
      </c>
      <c r="B198" s="184" t="str">
        <f aca="false">IF(B$6="LECTURE","",IF('Database (LECTURE-RES-PRAC)'!B193="","",'Database (LECTURE-RES-PRAC)'!B193))</f>
        <v/>
      </c>
      <c r="C198" s="184" t="str">
        <f aca="false">IF(C$6="LECTURE","",IF('Database (LECTURE-RES-PRAC)'!C193="","",'Database (LECTURE-RES-PRAC)'!C193))</f>
        <v/>
      </c>
      <c r="D198" s="52"/>
      <c r="E198" s="52"/>
      <c r="F198" s="52"/>
      <c r="G198" s="52"/>
      <c r="H198" s="52"/>
      <c r="I198" s="52"/>
      <c r="J198" s="52"/>
      <c r="K198" s="52"/>
      <c r="L198" s="52"/>
      <c r="M198" s="52"/>
      <c r="N198" s="181" t="str">
        <f aca="false">IF(B198&lt;&gt;"",SUM(D198:M198),"")</f>
        <v/>
      </c>
      <c r="O198" s="52"/>
      <c r="P198" s="52"/>
      <c r="Q198" s="52"/>
      <c r="R198" s="52"/>
      <c r="S198" s="52"/>
      <c r="T198" s="52"/>
      <c r="U198" s="52"/>
      <c r="V198" s="52"/>
      <c r="W198" s="52"/>
      <c r="X198" s="52"/>
      <c r="Y198" s="181" t="str">
        <f aca="false">IF(B198&lt;&gt;"",SUM(O198:X198),"")</f>
        <v/>
      </c>
      <c r="Z198" s="52"/>
      <c r="AA198" s="52"/>
      <c r="AB198" s="52"/>
      <c r="AC198" s="52"/>
      <c r="AD198" s="52"/>
      <c r="AE198" s="52"/>
      <c r="AF198" s="52"/>
      <c r="AG198" s="52"/>
      <c r="AH198" s="52"/>
      <c r="AI198" s="52"/>
      <c r="AJ198" s="182" t="str">
        <f aca="false">IF(B198&lt;&gt;"",SUM(Z198:AI198),"")</f>
        <v/>
      </c>
      <c r="AK198" s="185" t="str">
        <f aca="false">IF(B198&lt;&gt;"",IFERROR(IF((SUMIF(D$20:AI$20, "CLO1", D198:AI198)/AO$6)=0,"",(SUMIF(D$20:AI$20, "CLO1", D198:AI198)/AO$6)),""),"")</f>
        <v/>
      </c>
      <c r="AL198" s="115" t="str">
        <f aca="false">IF(AK198="","",IF(AK198&gt;=B$10,"Y","N"))</f>
        <v/>
      </c>
      <c r="AM198" s="115" t="str">
        <f aca="false">IF(AK198="","",IF(AK198&lt;50%,1,IF(AND(AK198&gt;=50%,AK198&lt;B$10),2,IF(AK198&gt;=B$10,3))))</f>
        <v/>
      </c>
      <c r="AN198" s="185" t="str">
        <f aca="false">IF(B198&lt;&gt;"",IFERROR(IF((SUMIF(D$20:AI$20, "CLO2", D198:AI198)/AO$7)=0,"",(SUMIF(D$20:AI$20, "CLO2", D198:AI198)/AO$7)),""),"")</f>
        <v/>
      </c>
      <c r="AO198" s="115" t="str">
        <f aca="false">IF(AN198="","",IF(AN198&gt;=B$10,"Y","N"))</f>
        <v/>
      </c>
      <c r="AP198" s="115" t="str">
        <f aca="false">IF(AN198="","",IF(AN198&lt;50%,1,IF(AND(AN198&gt;=50%,AN198&lt;B$10),2,IF(AN198&gt;=B$10,3))))</f>
        <v/>
      </c>
      <c r="AQ198" s="185" t="str">
        <f aca="false">IF(B198&lt;&gt;"",IFERROR(IF((SUMIF(D$20:AI$20, "CLO3", D198:AI198)/AO$8)=0,"",(SUMIF(D$20:AI$20, "CLO3", D198:AI198)/AO$8)),""),"")</f>
        <v/>
      </c>
      <c r="AR198" s="115" t="str">
        <f aca="false">IF(AQ198="","",IF(AQ198&gt;=B$10,"Y","N"))</f>
        <v/>
      </c>
      <c r="AS198" s="115" t="str">
        <f aca="false">IF(AQ198="","",IF(AQ198&lt;50%,1,IF(AND(AQ198&gt;=50%,AQ198&lt;B$10),2,IF(AQ198&gt;=B$10,3))))</f>
        <v/>
      </c>
      <c r="AT198" s="185" t="str">
        <f aca="false">IF(B198&lt;&gt;"",IFERROR(IF((SUMIF(D$20:AI$20, "CLO4", D198:AI198)/AO$9)=0,"",(SUMIF(D$20:AI$20, "CLO4", D198:AI198)/AO$9)),""),"")</f>
        <v/>
      </c>
      <c r="AU198" s="115" t="str">
        <f aca="false">IF(AT198="","",IF(AT198&gt;=B$10,"Y","N"))</f>
        <v/>
      </c>
      <c r="AV198" s="115" t="str">
        <f aca="false">IF(AT198="","",IF(AT198&lt;50%,1,IF(AND(AT198&gt;=50%,AT198&lt;B$10),2,IF(AT198&gt;=B$10,3))))</f>
        <v/>
      </c>
      <c r="AW198" s="185" t="str">
        <f aca="false">IF(B198&lt;&gt;"",IFERROR(IF((SUMIF(D$20:AI$20, "CLO5", D198:AI198)/AO$10)=0,"",(SUMIF(D$20:AI$20, "CLO5", D198:AI198)/AO$10)),""),"")</f>
        <v/>
      </c>
      <c r="AX198" s="115" t="str">
        <f aca="false">IF(AW198="","",IF(AW198&gt;=B$10,"Y","N"))</f>
        <v/>
      </c>
      <c r="AY198" s="115" t="str">
        <f aca="false">IF(AW198="","",IF(AW198&lt;50%,1,IF(AND(AW198&gt;=50%,AW198&lt;B$10),2,IF(AW198&gt;=B$10,3))))</f>
        <v/>
      </c>
      <c r="AZ198" s="114" t="str">
        <f aca="false">IF(B198&lt;&gt;"",IFERROR(IF((SUMIF(D$20:AI$20, "CLO6", D198:AI198)/AO$11)=0,"",(SUMIF(D$20:AI$20, "CLO6", D198:AI198)/AO$11)),""),"")</f>
        <v/>
      </c>
      <c r="BA198" s="115" t="str">
        <f aca="false">IF(AZ198="","",IF(AZ198&gt;=B$10,"Y","N"))</f>
        <v/>
      </c>
      <c r="BB198" s="115" t="str">
        <f aca="false">IF(BA198="","",IF(BA198&lt;50%,1,IF(AND(BA198&gt;=50%,BA198&lt;B$10),2,IF(BA198&gt;=B$10,3))))</f>
        <v/>
      </c>
      <c r="BC198" s="114" t="str">
        <f aca="false">IF(B198&lt;&gt;"",IFERROR(IF((SUMIF(D$20:AI$20, "CLO7", D198:AI198)/AO$12)=0,"",(SUMIF(D$20:AI$20, "CLO7", D198:AI198)/AO$12)),""),"")</f>
        <v/>
      </c>
      <c r="BD198" s="115" t="str">
        <f aca="false">IF(BC198="","",IF(BC198&gt;=B$10,"Y","N"))</f>
        <v/>
      </c>
      <c r="BE198" s="115" t="str">
        <f aca="false">IF(BD198="","",IF(BD198&lt;50%,1,IF(AND(BD198&gt;=50%,BD198&lt;B$10),2,IF(BD198&gt;=B$10,3))))</f>
        <v/>
      </c>
      <c r="BF198" s="114" t="str">
        <f aca="false">IF(B198&lt;&gt;"",IFERROR(IF((SUMIF(D$20:AI$20, "CLO8", D198:AI198)/AO$13)=0,"",(SUMIF(D$20:AI$20, "CLO8", D198:AI198)/AO$13)),""),"")</f>
        <v/>
      </c>
      <c r="BG198" s="115" t="str">
        <f aca="false">IF(BF198="","",IF(BF198&gt;=B$10,"Y","N"))</f>
        <v/>
      </c>
      <c r="BH198" s="115" t="str">
        <f aca="false">IF(BG198="","",IF(BG198&lt;50%,1,IF(AND(BG198&gt;=50%,BG198&lt;B$10),2,IF(BG198&gt;=B$10,3))))</f>
        <v/>
      </c>
      <c r="BI198" s="114" t="str">
        <f aca="false">IF(B198&lt;&gt;"",IFERROR(IF((SUMIF(D$20:AI$20, "CLO9", D198:AI198)/AO$14)=0,"",(SUMIF(D$20:AI$20, "CLO9", D198:AI198)/AO$14)),""),"")</f>
        <v/>
      </c>
      <c r="BJ198" s="115" t="str">
        <f aca="false">IF(BI198="","",IF(BI198&gt;=B$10,"Y","N"))</f>
        <v/>
      </c>
      <c r="BK198" s="115" t="str">
        <f aca="false">IF(BJ198="","",IF(BJ198&lt;50%,1,IF(AND(BJ198&gt;=50%,BJ198&lt;B$10),2,IF(BJ198&gt;=B$10,3))))</f>
        <v/>
      </c>
      <c r="BL198" s="114" t="str">
        <f aca="false">IF(B198&lt;&gt;"",IFERROR(IF((SUMIF(D$20:AI$20,"CLO10",D198:AI198)/AO$15)=0,"",(SUMIF(D$20:AI$20,"CLO10",D198:AI198)/AO$15)),""),"")</f>
        <v/>
      </c>
      <c r="BM198" s="115" t="str">
        <f aca="false">IF(BL198="","",IF(BL198&gt;=B$10,"Y","N"))</f>
        <v/>
      </c>
      <c r="BN198" s="115" t="str">
        <f aca="false">IF(BM198="","",IF(BM198&lt;50%,1,IF(AND(BM198&gt;=50%,BM198&lt;B$10),2,IF(BM198&gt;=B$10,3))))</f>
        <v/>
      </c>
    </row>
    <row r="199" customFormat="false" ht="15.75" hidden="false" customHeight="true" outlineLevel="0" collapsed="false">
      <c r="A199" s="184" t="str">
        <f aca="false">IF(A$6="LECTURE","",IF('Database (LECTURE-RES-PRAC)'!A194="","",'Database (LECTURE-RES-PRAC)'!A194))</f>
        <v/>
      </c>
      <c r="B199" s="184" t="str">
        <f aca="false">IF(B$6="LECTURE","",IF('Database (LECTURE-RES-PRAC)'!B194="","",'Database (LECTURE-RES-PRAC)'!B194))</f>
        <v/>
      </c>
      <c r="C199" s="184" t="str">
        <f aca="false">IF(C$6="LECTURE","",IF('Database (LECTURE-RES-PRAC)'!C194="","",'Database (LECTURE-RES-PRAC)'!C194))</f>
        <v/>
      </c>
      <c r="D199" s="52"/>
      <c r="E199" s="52"/>
      <c r="F199" s="52"/>
      <c r="G199" s="52"/>
      <c r="H199" s="52"/>
      <c r="I199" s="52"/>
      <c r="J199" s="52"/>
      <c r="K199" s="52"/>
      <c r="L199" s="52"/>
      <c r="M199" s="52"/>
      <c r="N199" s="181" t="str">
        <f aca="false">IF(B199&lt;&gt;"",SUM(D199:M199),"")</f>
        <v/>
      </c>
      <c r="O199" s="52"/>
      <c r="P199" s="52"/>
      <c r="Q199" s="52"/>
      <c r="R199" s="52"/>
      <c r="S199" s="52"/>
      <c r="T199" s="52"/>
      <c r="U199" s="52"/>
      <c r="V199" s="52"/>
      <c r="W199" s="52"/>
      <c r="X199" s="52"/>
      <c r="Y199" s="181" t="str">
        <f aca="false">IF(B199&lt;&gt;"",SUM(O199:X199),"")</f>
        <v/>
      </c>
      <c r="Z199" s="52"/>
      <c r="AA199" s="52"/>
      <c r="AB199" s="52"/>
      <c r="AC199" s="52"/>
      <c r="AD199" s="52"/>
      <c r="AE199" s="52"/>
      <c r="AF199" s="52"/>
      <c r="AG199" s="52"/>
      <c r="AH199" s="52"/>
      <c r="AI199" s="52"/>
      <c r="AJ199" s="182" t="str">
        <f aca="false">IF(B199&lt;&gt;"",SUM(Z199:AI199),"")</f>
        <v/>
      </c>
      <c r="AK199" s="185" t="str">
        <f aca="false">IF(B199&lt;&gt;"",IFERROR(IF((SUMIF(D$20:AI$20, "CLO1", D199:AI199)/AO$6)=0,"",(SUMIF(D$20:AI$20, "CLO1", D199:AI199)/AO$6)),""),"")</f>
        <v/>
      </c>
      <c r="AL199" s="115" t="str">
        <f aca="false">IF(AK199="","",IF(AK199&gt;=B$10,"Y","N"))</f>
        <v/>
      </c>
      <c r="AM199" s="115" t="str">
        <f aca="false">IF(AK199="","",IF(AK199&lt;50%,1,IF(AND(AK199&gt;=50%,AK199&lt;B$10),2,IF(AK199&gt;=B$10,3))))</f>
        <v/>
      </c>
      <c r="AN199" s="185" t="str">
        <f aca="false">IF(B199&lt;&gt;"",IFERROR(IF((SUMIF(D$20:AI$20, "CLO2", D199:AI199)/AO$7)=0,"",(SUMIF(D$20:AI$20, "CLO2", D199:AI199)/AO$7)),""),"")</f>
        <v/>
      </c>
      <c r="AO199" s="115" t="str">
        <f aca="false">IF(AN199="","",IF(AN199&gt;=B$10,"Y","N"))</f>
        <v/>
      </c>
      <c r="AP199" s="115" t="str">
        <f aca="false">IF(AN199="","",IF(AN199&lt;50%,1,IF(AND(AN199&gt;=50%,AN199&lt;B$10),2,IF(AN199&gt;=B$10,3))))</f>
        <v/>
      </c>
      <c r="AQ199" s="185" t="str">
        <f aca="false">IF(B199&lt;&gt;"",IFERROR(IF((SUMIF(D$20:AI$20, "CLO3", D199:AI199)/AO$8)=0,"",(SUMIF(D$20:AI$20, "CLO3", D199:AI199)/AO$8)),""),"")</f>
        <v/>
      </c>
      <c r="AR199" s="115" t="str">
        <f aca="false">IF(AQ199="","",IF(AQ199&gt;=B$10,"Y","N"))</f>
        <v/>
      </c>
      <c r="AS199" s="115" t="str">
        <f aca="false">IF(AQ199="","",IF(AQ199&lt;50%,1,IF(AND(AQ199&gt;=50%,AQ199&lt;B$10),2,IF(AQ199&gt;=B$10,3))))</f>
        <v/>
      </c>
      <c r="AT199" s="185" t="str">
        <f aca="false">IF(B199&lt;&gt;"",IFERROR(IF((SUMIF(D$20:AI$20, "CLO4", D199:AI199)/AO$9)=0,"",(SUMIF(D$20:AI$20, "CLO4", D199:AI199)/AO$9)),""),"")</f>
        <v/>
      </c>
      <c r="AU199" s="115" t="str">
        <f aca="false">IF(AT199="","",IF(AT199&gt;=B$10,"Y","N"))</f>
        <v/>
      </c>
      <c r="AV199" s="115" t="str">
        <f aca="false">IF(AT199="","",IF(AT199&lt;50%,1,IF(AND(AT199&gt;=50%,AT199&lt;B$10),2,IF(AT199&gt;=B$10,3))))</f>
        <v/>
      </c>
      <c r="AW199" s="185" t="str">
        <f aca="false">IF(B199&lt;&gt;"",IFERROR(IF((SUMIF(D$20:AI$20, "CLO5", D199:AI199)/AO$10)=0,"",(SUMIF(D$20:AI$20, "CLO5", D199:AI199)/AO$10)),""),"")</f>
        <v/>
      </c>
      <c r="AX199" s="115" t="str">
        <f aca="false">IF(AW199="","",IF(AW199&gt;=B$10,"Y","N"))</f>
        <v/>
      </c>
      <c r="AY199" s="115" t="str">
        <f aca="false">IF(AW199="","",IF(AW199&lt;50%,1,IF(AND(AW199&gt;=50%,AW199&lt;B$10),2,IF(AW199&gt;=B$10,3))))</f>
        <v/>
      </c>
      <c r="AZ199" s="114" t="str">
        <f aca="false">IF(B199&lt;&gt;"",IFERROR(IF((SUMIF(D$20:AI$20, "CLO6", D199:AI199)/AO$11)=0,"",(SUMIF(D$20:AI$20, "CLO6", D199:AI199)/AO$11)),""),"")</f>
        <v/>
      </c>
      <c r="BA199" s="115" t="str">
        <f aca="false">IF(AZ199="","",IF(AZ199&gt;=B$10,"Y","N"))</f>
        <v/>
      </c>
      <c r="BB199" s="115" t="str">
        <f aca="false">IF(BA199="","",IF(BA199&lt;50%,1,IF(AND(BA199&gt;=50%,BA199&lt;B$10),2,IF(BA199&gt;=B$10,3))))</f>
        <v/>
      </c>
      <c r="BC199" s="114" t="str">
        <f aca="false">IF(B199&lt;&gt;"",IFERROR(IF((SUMIF(D$20:AI$20, "CLO7", D199:AI199)/AO$12)=0,"",(SUMIF(D$20:AI$20, "CLO7", D199:AI199)/AO$12)),""),"")</f>
        <v/>
      </c>
      <c r="BD199" s="115" t="str">
        <f aca="false">IF(BC199="","",IF(BC199&gt;=B$10,"Y","N"))</f>
        <v/>
      </c>
      <c r="BE199" s="115" t="str">
        <f aca="false">IF(BD199="","",IF(BD199&lt;50%,1,IF(AND(BD199&gt;=50%,BD199&lt;B$10),2,IF(BD199&gt;=B$10,3))))</f>
        <v/>
      </c>
      <c r="BF199" s="114" t="str">
        <f aca="false">IF(B199&lt;&gt;"",IFERROR(IF((SUMIF(D$20:AI$20, "CLO8", D199:AI199)/AO$13)=0,"",(SUMIF(D$20:AI$20, "CLO8", D199:AI199)/AO$13)),""),"")</f>
        <v/>
      </c>
      <c r="BG199" s="115" t="str">
        <f aca="false">IF(BF199="","",IF(BF199&gt;=B$10,"Y","N"))</f>
        <v/>
      </c>
      <c r="BH199" s="115" t="str">
        <f aca="false">IF(BG199="","",IF(BG199&lt;50%,1,IF(AND(BG199&gt;=50%,BG199&lt;B$10),2,IF(BG199&gt;=B$10,3))))</f>
        <v/>
      </c>
      <c r="BI199" s="114" t="str">
        <f aca="false">IF(B199&lt;&gt;"",IFERROR(IF((SUMIF(D$20:AI$20, "CLO9", D199:AI199)/AO$14)=0,"",(SUMIF(D$20:AI$20, "CLO9", D199:AI199)/AO$14)),""),"")</f>
        <v/>
      </c>
      <c r="BJ199" s="115" t="str">
        <f aca="false">IF(BI199="","",IF(BI199&gt;=B$10,"Y","N"))</f>
        <v/>
      </c>
      <c r="BK199" s="115" t="str">
        <f aca="false">IF(BJ199="","",IF(BJ199&lt;50%,1,IF(AND(BJ199&gt;=50%,BJ199&lt;B$10),2,IF(BJ199&gt;=B$10,3))))</f>
        <v/>
      </c>
      <c r="BL199" s="114" t="str">
        <f aca="false">IF(B199&lt;&gt;"",IFERROR(IF((SUMIF(D$20:AI$20,"CLO10",D199:AI199)/AO$15)=0,"",(SUMIF(D$20:AI$20,"CLO10",D199:AI199)/AO$15)),""),"")</f>
        <v/>
      </c>
      <c r="BM199" s="115" t="str">
        <f aca="false">IF(BL199="","",IF(BL199&gt;=B$10,"Y","N"))</f>
        <v/>
      </c>
      <c r="BN199" s="115" t="str">
        <f aca="false">IF(BM199="","",IF(BM199&lt;50%,1,IF(AND(BM199&gt;=50%,BM199&lt;B$10),2,IF(BM199&gt;=B$10,3))))</f>
        <v/>
      </c>
    </row>
    <row r="200" customFormat="false" ht="15.75" hidden="false" customHeight="true" outlineLevel="0" collapsed="false">
      <c r="A200" s="184" t="str">
        <f aca="false">IF(A$6="LECTURE","",IF('Database (LECTURE-RES-PRAC)'!A195="","",'Database (LECTURE-RES-PRAC)'!A195))</f>
        <v/>
      </c>
      <c r="B200" s="184" t="str">
        <f aca="false">IF(B$6="LECTURE","",IF('Database (LECTURE-RES-PRAC)'!B195="","",'Database (LECTURE-RES-PRAC)'!B195))</f>
        <v/>
      </c>
      <c r="C200" s="184" t="str">
        <f aca="false">IF(C$6="LECTURE","",IF('Database (LECTURE-RES-PRAC)'!C195="","",'Database (LECTURE-RES-PRAC)'!C195))</f>
        <v/>
      </c>
      <c r="D200" s="52"/>
      <c r="E200" s="52"/>
      <c r="F200" s="52"/>
      <c r="G200" s="52"/>
      <c r="H200" s="52"/>
      <c r="I200" s="52"/>
      <c r="J200" s="52"/>
      <c r="K200" s="52"/>
      <c r="L200" s="52"/>
      <c r="M200" s="52"/>
      <c r="N200" s="181" t="str">
        <f aca="false">IF(B200&lt;&gt;"",SUM(D200:M200),"")</f>
        <v/>
      </c>
      <c r="O200" s="52"/>
      <c r="P200" s="52"/>
      <c r="Q200" s="52"/>
      <c r="R200" s="52"/>
      <c r="S200" s="52"/>
      <c r="T200" s="52"/>
      <c r="U200" s="52"/>
      <c r="V200" s="52"/>
      <c r="W200" s="52"/>
      <c r="X200" s="52"/>
      <c r="Y200" s="181" t="str">
        <f aca="false">IF(B200&lt;&gt;"",SUM(O200:X200),"")</f>
        <v/>
      </c>
      <c r="Z200" s="52"/>
      <c r="AA200" s="52"/>
      <c r="AB200" s="52"/>
      <c r="AC200" s="52"/>
      <c r="AD200" s="52"/>
      <c r="AE200" s="52"/>
      <c r="AF200" s="52"/>
      <c r="AG200" s="52"/>
      <c r="AH200" s="52"/>
      <c r="AI200" s="52"/>
      <c r="AJ200" s="182" t="str">
        <f aca="false">IF(B200&lt;&gt;"",SUM(Z200:AI200),"")</f>
        <v/>
      </c>
      <c r="AK200" s="185" t="str">
        <f aca="false">IF(B200&lt;&gt;"",IFERROR(IF((SUMIF(D$20:AI$20, "CLO1", D200:AI200)/AO$6)=0,"",(SUMIF(D$20:AI$20, "CLO1", D200:AI200)/AO$6)),""),"")</f>
        <v/>
      </c>
      <c r="AL200" s="115" t="str">
        <f aca="false">IF(AK200="","",IF(AK200&gt;=B$10,"Y","N"))</f>
        <v/>
      </c>
      <c r="AM200" s="115" t="str">
        <f aca="false">IF(AK200="","",IF(AK200&lt;50%,1,IF(AND(AK200&gt;=50%,AK200&lt;B$10),2,IF(AK200&gt;=B$10,3))))</f>
        <v/>
      </c>
      <c r="AN200" s="185" t="str">
        <f aca="false">IF(B200&lt;&gt;"",IFERROR(IF((SUMIF(D$20:AI$20, "CLO2", D200:AI200)/AO$7)=0,"",(SUMIF(D$20:AI$20, "CLO2", D200:AI200)/AO$7)),""),"")</f>
        <v/>
      </c>
      <c r="AO200" s="115" t="str">
        <f aca="false">IF(AN200="","",IF(AN200&gt;=B$10,"Y","N"))</f>
        <v/>
      </c>
      <c r="AP200" s="115" t="str">
        <f aca="false">IF(AN200="","",IF(AN200&lt;50%,1,IF(AND(AN200&gt;=50%,AN200&lt;B$10),2,IF(AN200&gt;=B$10,3))))</f>
        <v/>
      </c>
      <c r="AQ200" s="185" t="str">
        <f aca="false">IF(B200&lt;&gt;"",IFERROR(IF((SUMIF(D$20:AI$20, "CLO3", D200:AI200)/AO$8)=0,"",(SUMIF(D$20:AI$20, "CLO3", D200:AI200)/AO$8)),""),"")</f>
        <v/>
      </c>
      <c r="AR200" s="115" t="str">
        <f aca="false">IF(AQ200="","",IF(AQ200&gt;=B$10,"Y","N"))</f>
        <v/>
      </c>
      <c r="AS200" s="115" t="str">
        <f aca="false">IF(AQ200="","",IF(AQ200&lt;50%,1,IF(AND(AQ200&gt;=50%,AQ200&lt;B$10),2,IF(AQ200&gt;=B$10,3))))</f>
        <v/>
      </c>
      <c r="AT200" s="185" t="str">
        <f aca="false">IF(B200&lt;&gt;"",IFERROR(IF((SUMIF(D$20:AI$20, "CLO4", D200:AI200)/AO$9)=0,"",(SUMIF(D$20:AI$20, "CLO4", D200:AI200)/AO$9)),""),"")</f>
        <v/>
      </c>
      <c r="AU200" s="115" t="str">
        <f aca="false">IF(AT200="","",IF(AT200&gt;=B$10,"Y","N"))</f>
        <v/>
      </c>
      <c r="AV200" s="115" t="str">
        <f aca="false">IF(AT200="","",IF(AT200&lt;50%,1,IF(AND(AT200&gt;=50%,AT200&lt;B$10),2,IF(AT200&gt;=B$10,3))))</f>
        <v/>
      </c>
      <c r="AW200" s="185" t="str">
        <f aca="false">IF(B200&lt;&gt;"",IFERROR(IF((SUMIF(D$20:AI$20, "CLO5", D200:AI200)/AO$10)=0,"",(SUMIF(D$20:AI$20, "CLO5", D200:AI200)/AO$10)),""),"")</f>
        <v/>
      </c>
      <c r="AX200" s="115" t="str">
        <f aca="false">IF(AW200="","",IF(AW200&gt;=B$10,"Y","N"))</f>
        <v/>
      </c>
      <c r="AY200" s="115" t="str">
        <f aca="false">IF(AW200="","",IF(AW200&lt;50%,1,IF(AND(AW200&gt;=50%,AW200&lt;B$10),2,IF(AW200&gt;=B$10,3))))</f>
        <v/>
      </c>
      <c r="AZ200" s="114" t="str">
        <f aca="false">IF(B200&lt;&gt;"",IFERROR(IF((SUMIF(D$20:AI$20, "CLO6", D200:AI200)/AO$11)=0,"",(SUMIF(D$20:AI$20, "CLO6", D200:AI200)/AO$11)),""),"")</f>
        <v/>
      </c>
      <c r="BA200" s="115" t="str">
        <f aca="false">IF(AZ200="","",IF(AZ200&gt;=B$10,"Y","N"))</f>
        <v/>
      </c>
      <c r="BB200" s="115" t="str">
        <f aca="false">IF(BA200="","",IF(BA200&lt;50%,1,IF(AND(BA200&gt;=50%,BA200&lt;B$10),2,IF(BA200&gt;=B$10,3))))</f>
        <v/>
      </c>
      <c r="BC200" s="114" t="str">
        <f aca="false">IF(B200&lt;&gt;"",IFERROR(IF((SUMIF(D$20:AI$20, "CLO7", D200:AI200)/AO$12)=0,"",(SUMIF(D$20:AI$20, "CLO7", D200:AI200)/AO$12)),""),"")</f>
        <v/>
      </c>
      <c r="BD200" s="115" t="str">
        <f aca="false">IF(BC200="","",IF(BC200&gt;=B$10,"Y","N"))</f>
        <v/>
      </c>
      <c r="BE200" s="115" t="str">
        <f aca="false">IF(BD200="","",IF(BD200&lt;50%,1,IF(AND(BD200&gt;=50%,BD200&lt;B$10),2,IF(BD200&gt;=B$10,3))))</f>
        <v/>
      </c>
      <c r="BF200" s="114" t="str">
        <f aca="false">IF(B200&lt;&gt;"",IFERROR(IF((SUMIF(D$20:AI$20, "CLO8", D200:AI200)/AO$13)=0,"",(SUMIF(D$20:AI$20, "CLO8", D200:AI200)/AO$13)),""),"")</f>
        <v/>
      </c>
      <c r="BG200" s="115" t="str">
        <f aca="false">IF(BF200="","",IF(BF200&gt;=B$10,"Y","N"))</f>
        <v/>
      </c>
      <c r="BH200" s="115" t="str">
        <f aca="false">IF(BG200="","",IF(BG200&lt;50%,1,IF(AND(BG200&gt;=50%,BG200&lt;B$10),2,IF(BG200&gt;=B$10,3))))</f>
        <v/>
      </c>
      <c r="BI200" s="114" t="str">
        <f aca="false">IF(B200&lt;&gt;"",IFERROR(IF((SUMIF(D$20:AI$20, "CLO9", D200:AI200)/AO$14)=0,"",(SUMIF(D$20:AI$20, "CLO9", D200:AI200)/AO$14)),""),"")</f>
        <v/>
      </c>
      <c r="BJ200" s="115" t="str">
        <f aca="false">IF(BI200="","",IF(BI200&gt;=B$10,"Y","N"))</f>
        <v/>
      </c>
      <c r="BK200" s="115" t="str">
        <f aca="false">IF(BJ200="","",IF(BJ200&lt;50%,1,IF(AND(BJ200&gt;=50%,BJ200&lt;B$10),2,IF(BJ200&gt;=B$10,3))))</f>
        <v/>
      </c>
      <c r="BL200" s="114" t="str">
        <f aca="false">IF(B200&lt;&gt;"",IFERROR(IF((SUMIF(D$20:AI$20,"CLO10",D200:AI200)/AO$15)=0,"",(SUMIF(D$20:AI$20,"CLO10",D200:AI200)/AO$15)),""),"")</f>
        <v/>
      </c>
      <c r="BM200" s="115" t="str">
        <f aca="false">IF(BL200="","",IF(BL200&gt;=B$10,"Y","N"))</f>
        <v/>
      </c>
      <c r="BN200" s="115" t="str">
        <f aca="false">IF(BM200="","",IF(BM200&lt;50%,1,IF(AND(BM200&gt;=50%,BM200&lt;B$10),2,IF(BM200&gt;=B$10,3))))</f>
        <v/>
      </c>
    </row>
    <row r="201" customFormat="false" ht="15.75" hidden="false" customHeight="true" outlineLevel="0" collapsed="false">
      <c r="A201" s="184" t="str">
        <f aca="false">IF(A$6="LECTURE","",IF('Database (LECTURE-RES-PRAC)'!A196="","",'Database (LECTURE-RES-PRAC)'!A196))</f>
        <v/>
      </c>
      <c r="B201" s="184" t="str">
        <f aca="false">IF(B$6="LECTURE","",IF('Database (LECTURE-RES-PRAC)'!B196="","",'Database (LECTURE-RES-PRAC)'!B196))</f>
        <v/>
      </c>
      <c r="C201" s="184" t="str">
        <f aca="false">IF(C$6="LECTURE","",IF('Database (LECTURE-RES-PRAC)'!C196="","",'Database (LECTURE-RES-PRAC)'!C196))</f>
        <v/>
      </c>
      <c r="D201" s="52"/>
      <c r="E201" s="52"/>
      <c r="F201" s="52"/>
      <c r="G201" s="52"/>
      <c r="H201" s="52"/>
      <c r="I201" s="52"/>
      <c r="J201" s="52"/>
      <c r="K201" s="52"/>
      <c r="L201" s="52"/>
      <c r="M201" s="52"/>
      <c r="N201" s="181" t="str">
        <f aca="false">IF(B201&lt;&gt;"",SUM(D201:M201),"")</f>
        <v/>
      </c>
      <c r="O201" s="52"/>
      <c r="P201" s="52"/>
      <c r="Q201" s="52"/>
      <c r="R201" s="52"/>
      <c r="S201" s="52"/>
      <c r="T201" s="52"/>
      <c r="U201" s="52"/>
      <c r="V201" s="52"/>
      <c r="W201" s="52"/>
      <c r="X201" s="52"/>
      <c r="Y201" s="181" t="str">
        <f aca="false">IF(B201&lt;&gt;"",SUM(O201:X201),"")</f>
        <v/>
      </c>
      <c r="Z201" s="52"/>
      <c r="AA201" s="52"/>
      <c r="AB201" s="52"/>
      <c r="AC201" s="52"/>
      <c r="AD201" s="52"/>
      <c r="AE201" s="52"/>
      <c r="AF201" s="52"/>
      <c r="AG201" s="52"/>
      <c r="AH201" s="52"/>
      <c r="AI201" s="52"/>
      <c r="AJ201" s="182" t="str">
        <f aca="false">IF(B201&lt;&gt;"",SUM(Z201:AI201),"")</f>
        <v/>
      </c>
      <c r="AK201" s="185" t="str">
        <f aca="false">IF(B201&lt;&gt;"",IFERROR(IF((SUMIF(D$20:AI$20, "CLO1", D201:AI201)/AO$6)=0,"",(SUMIF(D$20:AI$20, "CLO1", D201:AI201)/AO$6)),""),"")</f>
        <v/>
      </c>
      <c r="AL201" s="115" t="str">
        <f aca="false">IF(AK201="","",IF(AK201&gt;=B$10,"Y","N"))</f>
        <v/>
      </c>
      <c r="AM201" s="115" t="str">
        <f aca="false">IF(AK201="","",IF(AK201&lt;50%,1,IF(AND(AK201&gt;=50%,AK201&lt;B$10),2,IF(AK201&gt;=B$10,3))))</f>
        <v/>
      </c>
      <c r="AN201" s="185" t="str">
        <f aca="false">IF(B201&lt;&gt;"",IFERROR(IF((SUMIF(D$20:AI$20, "CLO2", D201:AI201)/AO$7)=0,"",(SUMIF(D$20:AI$20, "CLO2", D201:AI201)/AO$7)),""),"")</f>
        <v/>
      </c>
      <c r="AO201" s="115" t="str">
        <f aca="false">IF(AN201="","",IF(AN201&gt;=B$10,"Y","N"))</f>
        <v/>
      </c>
      <c r="AP201" s="115" t="str">
        <f aca="false">IF(AN201="","",IF(AN201&lt;50%,1,IF(AND(AN201&gt;=50%,AN201&lt;B$10),2,IF(AN201&gt;=B$10,3))))</f>
        <v/>
      </c>
      <c r="AQ201" s="185" t="str">
        <f aca="false">IF(B201&lt;&gt;"",IFERROR(IF((SUMIF(D$20:AI$20, "CLO3", D201:AI201)/AO$8)=0,"",(SUMIF(D$20:AI$20, "CLO3", D201:AI201)/AO$8)),""),"")</f>
        <v/>
      </c>
      <c r="AR201" s="115" t="str">
        <f aca="false">IF(AQ201="","",IF(AQ201&gt;=B$10,"Y","N"))</f>
        <v/>
      </c>
      <c r="AS201" s="115" t="str">
        <f aca="false">IF(AQ201="","",IF(AQ201&lt;50%,1,IF(AND(AQ201&gt;=50%,AQ201&lt;B$10),2,IF(AQ201&gt;=B$10,3))))</f>
        <v/>
      </c>
      <c r="AT201" s="185" t="str">
        <f aca="false">IF(B201&lt;&gt;"",IFERROR(IF((SUMIF(D$20:AI$20, "CLO4", D201:AI201)/AO$9)=0,"",(SUMIF(D$20:AI$20, "CLO4", D201:AI201)/AO$9)),""),"")</f>
        <v/>
      </c>
      <c r="AU201" s="115" t="str">
        <f aca="false">IF(AT201="","",IF(AT201&gt;=B$10,"Y","N"))</f>
        <v/>
      </c>
      <c r="AV201" s="115" t="str">
        <f aca="false">IF(AT201="","",IF(AT201&lt;50%,1,IF(AND(AT201&gt;=50%,AT201&lt;B$10),2,IF(AT201&gt;=B$10,3))))</f>
        <v/>
      </c>
      <c r="AW201" s="185" t="str">
        <f aca="false">IF(B201&lt;&gt;"",IFERROR(IF((SUMIF(D$20:AI$20, "CLO5", D201:AI201)/AO$10)=0,"",(SUMIF(D$20:AI$20, "CLO5", D201:AI201)/AO$10)),""),"")</f>
        <v/>
      </c>
      <c r="AX201" s="115" t="str">
        <f aca="false">IF(AW201="","",IF(AW201&gt;=B$10,"Y","N"))</f>
        <v/>
      </c>
      <c r="AY201" s="115" t="str">
        <f aca="false">IF(AW201="","",IF(AW201&lt;50%,1,IF(AND(AW201&gt;=50%,AW201&lt;B$10),2,IF(AW201&gt;=B$10,3))))</f>
        <v/>
      </c>
      <c r="AZ201" s="114" t="str">
        <f aca="false">IF(B201&lt;&gt;"",IFERROR(IF((SUMIF(D$20:AI$20, "CLO6", D201:AI201)/AO$11)=0,"",(SUMIF(D$20:AI$20, "CLO6", D201:AI201)/AO$11)),""),"")</f>
        <v/>
      </c>
      <c r="BA201" s="115" t="str">
        <f aca="false">IF(AZ201="","",IF(AZ201&gt;=B$10,"Y","N"))</f>
        <v/>
      </c>
      <c r="BB201" s="115" t="str">
        <f aca="false">IF(BA201="","",IF(BA201&lt;50%,1,IF(AND(BA201&gt;=50%,BA201&lt;B$10),2,IF(BA201&gt;=B$10,3))))</f>
        <v/>
      </c>
      <c r="BC201" s="114" t="str">
        <f aca="false">IF(B201&lt;&gt;"",IFERROR(IF((SUMIF(D$20:AI$20, "CLO7", D201:AI201)/AO$12)=0,"",(SUMIF(D$20:AI$20, "CLO7", D201:AI201)/AO$12)),""),"")</f>
        <v/>
      </c>
      <c r="BD201" s="115" t="str">
        <f aca="false">IF(BC201="","",IF(BC201&gt;=B$10,"Y","N"))</f>
        <v/>
      </c>
      <c r="BE201" s="115" t="str">
        <f aca="false">IF(BD201="","",IF(BD201&lt;50%,1,IF(AND(BD201&gt;=50%,BD201&lt;B$10),2,IF(BD201&gt;=B$10,3))))</f>
        <v/>
      </c>
      <c r="BF201" s="114" t="str">
        <f aca="false">IF(B201&lt;&gt;"",IFERROR(IF((SUMIF(D$20:AI$20, "CLO8", D201:AI201)/AO$13)=0,"",(SUMIF(D$20:AI$20, "CLO8", D201:AI201)/AO$13)),""),"")</f>
        <v/>
      </c>
      <c r="BG201" s="115" t="str">
        <f aca="false">IF(BF201="","",IF(BF201&gt;=B$10,"Y","N"))</f>
        <v/>
      </c>
      <c r="BH201" s="115" t="str">
        <f aca="false">IF(BG201="","",IF(BG201&lt;50%,1,IF(AND(BG201&gt;=50%,BG201&lt;B$10),2,IF(BG201&gt;=B$10,3))))</f>
        <v/>
      </c>
      <c r="BI201" s="114" t="str">
        <f aca="false">IF(B201&lt;&gt;"",IFERROR(IF((SUMIF(D$20:AI$20, "CLO9", D201:AI201)/AO$14)=0,"",(SUMIF(D$20:AI$20, "CLO9", D201:AI201)/AO$14)),""),"")</f>
        <v/>
      </c>
      <c r="BJ201" s="115" t="str">
        <f aca="false">IF(BI201="","",IF(BI201&gt;=B$10,"Y","N"))</f>
        <v/>
      </c>
      <c r="BK201" s="115" t="str">
        <f aca="false">IF(BJ201="","",IF(BJ201&lt;50%,1,IF(AND(BJ201&gt;=50%,BJ201&lt;B$10),2,IF(BJ201&gt;=B$10,3))))</f>
        <v/>
      </c>
      <c r="BL201" s="114" t="str">
        <f aca="false">IF(B201&lt;&gt;"",IFERROR(IF((SUMIF(D$20:AI$20,"CLO10",D201:AI201)/AO$15)=0,"",(SUMIF(D$20:AI$20,"CLO10",D201:AI201)/AO$15)),""),"")</f>
        <v/>
      </c>
      <c r="BM201" s="115" t="str">
        <f aca="false">IF(BL201="","",IF(BL201&gt;=B$10,"Y","N"))</f>
        <v/>
      </c>
      <c r="BN201" s="115" t="str">
        <f aca="false">IF(BM201="","",IF(BM201&lt;50%,1,IF(AND(BM201&gt;=50%,BM201&lt;B$10),2,IF(BM201&gt;=B$10,3))))</f>
        <v/>
      </c>
    </row>
    <row r="202" customFormat="false" ht="15.75" hidden="false" customHeight="true" outlineLevel="0" collapsed="false">
      <c r="A202" s="184" t="str">
        <f aca="false">IF(A$6="LECTURE","",IF('Database (LECTURE-RES-PRAC)'!A197="","",'Database (LECTURE-RES-PRAC)'!A197))</f>
        <v/>
      </c>
      <c r="B202" s="184" t="str">
        <f aca="false">IF(B$6="LECTURE","",IF('Database (LECTURE-RES-PRAC)'!B197="","",'Database (LECTURE-RES-PRAC)'!B197))</f>
        <v/>
      </c>
      <c r="C202" s="184" t="str">
        <f aca="false">IF(C$6="LECTURE","",IF('Database (LECTURE-RES-PRAC)'!C197="","",'Database (LECTURE-RES-PRAC)'!C197))</f>
        <v/>
      </c>
      <c r="D202" s="52"/>
      <c r="E202" s="52"/>
      <c r="F202" s="52"/>
      <c r="G202" s="52"/>
      <c r="H202" s="52"/>
      <c r="I202" s="52"/>
      <c r="J202" s="52"/>
      <c r="K202" s="52"/>
      <c r="L202" s="52"/>
      <c r="M202" s="52"/>
      <c r="N202" s="181" t="str">
        <f aca="false">IF(B202&lt;&gt;"",SUM(D202:M202),"")</f>
        <v/>
      </c>
      <c r="O202" s="52"/>
      <c r="P202" s="52"/>
      <c r="Q202" s="52"/>
      <c r="R202" s="52"/>
      <c r="S202" s="52"/>
      <c r="T202" s="52"/>
      <c r="U202" s="52"/>
      <c r="V202" s="52"/>
      <c r="W202" s="52"/>
      <c r="X202" s="52"/>
      <c r="Y202" s="181" t="str">
        <f aca="false">IF(B202&lt;&gt;"",SUM(O202:X202),"")</f>
        <v/>
      </c>
      <c r="Z202" s="52"/>
      <c r="AA202" s="52"/>
      <c r="AB202" s="52"/>
      <c r="AC202" s="52"/>
      <c r="AD202" s="52"/>
      <c r="AE202" s="52"/>
      <c r="AF202" s="52"/>
      <c r="AG202" s="52"/>
      <c r="AH202" s="52"/>
      <c r="AI202" s="52"/>
      <c r="AJ202" s="182" t="str">
        <f aca="false">IF(B202&lt;&gt;"",SUM(Z202:AI202),"")</f>
        <v/>
      </c>
      <c r="AK202" s="185" t="str">
        <f aca="false">IF(B202&lt;&gt;"",IFERROR(IF((SUMIF(D$20:AI$20, "CLO1", D202:AI202)/AO$6)=0,"",(SUMIF(D$20:AI$20, "CLO1", D202:AI202)/AO$6)),""),"")</f>
        <v/>
      </c>
      <c r="AL202" s="115" t="str">
        <f aca="false">IF(AK202="","",IF(AK202&gt;=B$10,"Y","N"))</f>
        <v/>
      </c>
      <c r="AM202" s="115" t="str">
        <f aca="false">IF(AK202="","",IF(AK202&lt;50%,1,IF(AND(AK202&gt;=50%,AK202&lt;B$10),2,IF(AK202&gt;=B$10,3))))</f>
        <v/>
      </c>
      <c r="AN202" s="185" t="str">
        <f aca="false">IF(B202&lt;&gt;"",IFERROR(IF((SUMIF(D$20:AI$20, "CLO2", D202:AI202)/AO$7)=0,"",(SUMIF(D$20:AI$20, "CLO2", D202:AI202)/AO$7)),""),"")</f>
        <v/>
      </c>
      <c r="AO202" s="115" t="str">
        <f aca="false">IF(AN202="","",IF(AN202&gt;=B$10,"Y","N"))</f>
        <v/>
      </c>
      <c r="AP202" s="115" t="str">
        <f aca="false">IF(AN202="","",IF(AN202&lt;50%,1,IF(AND(AN202&gt;=50%,AN202&lt;B$10),2,IF(AN202&gt;=B$10,3))))</f>
        <v/>
      </c>
      <c r="AQ202" s="185" t="str">
        <f aca="false">IF(B202&lt;&gt;"",IFERROR(IF((SUMIF(D$20:AI$20, "CLO3", D202:AI202)/AO$8)=0,"",(SUMIF(D$20:AI$20, "CLO3", D202:AI202)/AO$8)),""),"")</f>
        <v/>
      </c>
      <c r="AR202" s="115" t="str">
        <f aca="false">IF(AQ202="","",IF(AQ202&gt;=B$10,"Y","N"))</f>
        <v/>
      </c>
      <c r="AS202" s="115" t="str">
        <f aca="false">IF(AQ202="","",IF(AQ202&lt;50%,1,IF(AND(AQ202&gt;=50%,AQ202&lt;B$10),2,IF(AQ202&gt;=B$10,3))))</f>
        <v/>
      </c>
      <c r="AT202" s="185" t="str">
        <f aca="false">IF(B202&lt;&gt;"",IFERROR(IF((SUMIF(D$20:AI$20, "CLO4", D202:AI202)/AO$9)=0,"",(SUMIF(D$20:AI$20, "CLO4", D202:AI202)/AO$9)),""),"")</f>
        <v/>
      </c>
      <c r="AU202" s="115" t="str">
        <f aca="false">IF(AT202="","",IF(AT202&gt;=B$10,"Y","N"))</f>
        <v/>
      </c>
      <c r="AV202" s="115" t="str">
        <f aca="false">IF(AT202="","",IF(AT202&lt;50%,1,IF(AND(AT202&gt;=50%,AT202&lt;B$10),2,IF(AT202&gt;=B$10,3))))</f>
        <v/>
      </c>
      <c r="AW202" s="185" t="str">
        <f aca="false">IF(B202&lt;&gt;"",IFERROR(IF((SUMIF(D$20:AI$20, "CLO5", D202:AI202)/AO$10)=0,"",(SUMIF(D$20:AI$20, "CLO5", D202:AI202)/AO$10)),""),"")</f>
        <v/>
      </c>
      <c r="AX202" s="115" t="str">
        <f aca="false">IF(AW202="","",IF(AW202&gt;=B$10,"Y","N"))</f>
        <v/>
      </c>
      <c r="AY202" s="115" t="str">
        <f aca="false">IF(AW202="","",IF(AW202&lt;50%,1,IF(AND(AW202&gt;=50%,AW202&lt;B$10),2,IF(AW202&gt;=B$10,3))))</f>
        <v/>
      </c>
      <c r="AZ202" s="114" t="str">
        <f aca="false">IF(B202&lt;&gt;"",IFERROR(IF((SUMIF(D$20:AI$20, "CLO6", D202:AI202)/AO$11)=0,"",(SUMIF(D$20:AI$20, "CLO6", D202:AI202)/AO$11)),""),"")</f>
        <v/>
      </c>
      <c r="BA202" s="115" t="str">
        <f aca="false">IF(AZ202="","",IF(AZ202&gt;=B$10,"Y","N"))</f>
        <v/>
      </c>
      <c r="BB202" s="115" t="str">
        <f aca="false">IF(BA202="","",IF(BA202&lt;50%,1,IF(AND(BA202&gt;=50%,BA202&lt;B$10),2,IF(BA202&gt;=B$10,3))))</f>
        <v/>
      </c>
      <c r="BC202" s="114" t="str">
        <f aca="false">IF(B202&lt;&gt;"",IFERROR(IF((SUMIF(D$20:AI$20, "CLO7", D202:AI202)/AO$12)=0,"",(SUMIF(D$20:AI$20, "CLO7", D202:AI202)/AO$12)),""),"")</f>
        <v/>
      </c>
      <c r="BD202" s="115" t="str">
        <f aca="false">IF(BC202="","",IF(BC202&gt;=B$10,"Y","N"))</f>
        <v/>
      </c>
      <c r="BE202" s="115" t="str">
        <f aca="false">IF(BD202="","",IF(BD202&lt;50%,1,IF(AND(BD202&gt;=50%,BD202&lt;B$10),2,IF(BD202&gt;=B$10,3))))</f>
        <v/>
      </c>
      <c r="BF202" s="114" t="str">
        <f aca="false">IF(B202&lt;&gt;"",IFERROR(IF((SUMIF(D$20:AI$20, "CLO8", D202:AI202)/AO$13)=0,"",(SUMIF(D$20:AI$20, "CLO8", D202:AI202)/AO$13)),""),"")</f>
        <v/>
      </c>
      <c r="BG202" s="115" t="str">
        <f aca="false">IF(BF202="","",IF(BF202&gt;=B$10,"Y","N"))</f>
        <v/>
      </c>
      <c r="BH202" s="115" t="str">
        <f aca="false">IF(BG202="","",IF(BG202&lt;50%,1,IF(AND(BG202&gt;=50%,BG202&lt;B$10),2,IF(BG202&gt;=B$10,3))))</f>
        <v/>
      </c>
      <c r="BI202" s="114" t="str">
        <f aca="false">IF(B202&lt;&gt;"",IFERROR(IF((SUMIF(D$20:AI$20, "CLO9", D202:AI202)/AO$14)=0,"",(SUMIF(D$20:AI$20, "CLO9", D202:AI202)/AO$14)),""),"")</f>
        <v/>
      </c>
      <c r="BJ202" s="115" t="str">
        <f aca="false">IF(BI202="","",IF(BI202&gt;=B$10,"Y","N"))</f>
        <v/>
      </c>
      <c r="BK202" s="115" t="str">
        <f aca="false">IF(BJ202="","",IF(BJ202&lt;50%,1,IF(AND(BJ202&gt;=50%,BJ202&lt;B$10),2,IF(BJ202&gt;=B$10,3))))</f>
        <v/>
      </c>
      <c r="BL202" s="114" t="str">
        <f aca="false">IF(B202&lt;&gt;"",IFERROR(IF((SUMIF(D$20:AI$20,"CLO10",D202:AI202)/AO$15)=0,"",(SUMIF(D$20:AI$20,"CLO10",D202:AI202)/AO$15)),""),"")</f>
        <v/>
      </c>
      <c r="BM202" s="115" t="str">
        <f aca="false">IF(BL202="","",IF(BL202&gt;=B$10,"Y","N"))</f>
        <v/>
      </c>
      <c r="BN202" s="115" t="str">
        <f aca="false">IF(BM202="","",IF(BM202&lt;50%,1,IF(AND(BM202&gt;=50%,BM202&lt;B$10),2,IF(BM202&gt;=B$10,3))))</f>
        <v/>
      </c>
    </row>
    <row r="203" customFormat="false" ht="15.75" hidden="false" customHeight="true" outlineLevel="0" collapsed="false">
      <c r="A203" s="184" t="str">
        <f aca="false">IF(A$6="LECTURE","",IF('Database (LECTURE-RES-PRAC)'!A198="","",'Database (LECTURE-RES-PRAC)'!A198))</f>
        <v/>
      </c>
      <c r="B203" s="184" t="str">
        <f aca="false">IF(B$6="LECTURE","",IF('Database (LECTURE-RES-PRAC)'!B198="","",'Database (LECTURE-RES-PRAC)'!B198))</f>
        <v/>
      </c>
      <c r="C203" s="184" t="str">
        <f aca="false">IF(C$6="LECTURE","",IF('Database (LECTURE-RES-PRAC)'!C198="","",'Database (LECTURE-RES-PRAC)'!C198))</f>
        <v/>
      </c>
      <c r="D203" s="52"/>
      <c r="E203" s="52"/>
      <c r="F203" s="52"/>
      <c r="G203" s="52"/>
      <c r="H203" s="52"/>
      <c r="I203" s="52"/>
      <c r="J203" s="52"/>
      <c r="K203" s="52"/>
      <c r="L203" s="52"/>
      <c r="M203" s="52"/>
      <c r="N203" s="181" t="str">
        <f aca="false">IF(B203&lt;&gt;"",SUM(D203:M203),"")</f>
        <v/>
      </c>
      <c r="O203" s="52"/>
      <c r="P203" s="52"/>
      <c r="Q203" s="52"/>
      <c r="R203" s="52"/>
      <c r="S203" s="52"/>
      <c r="T203" s="52"/>
      <c r="U203" s="52"/>
      <c r="V203" s="52"/>
      <c r="W203" s="52"/>
      <c r="X203" s="52"/>
      <c r="Y203" s="181" t="str">
        <f aca="false">IF(B203&lt;&gt;"",SUM(O203:X203),"")</f>
        <v/>
      </c>
      <c r="Z203" s="52"/>
      <c r="AA203" s="52"/>
      <c r="AB203" s="52"/>
      <c r="AC203" s="52"/>
      <c r="AD203" s="52"/>
      <c r="AE203" s="52"/>
      <c r="AF203" s="52"/>
      <c r="AG203" s="52"/>
      <c r="AH203" s="52"/>
      <c r="AI203" s="52"/>
      <c r="AJ203" s="182" t="str">
        <f aca="false">IF(B203&lt;&gt;"",SUM(Z203:AI203),"")</f>
        <v/>
      </c>
      <c r="AK203" s="185" t="str">
        <f aca="false">IF(B203&lt;&gt;"",IFERROR(IF((SUMIF(D$20:AI$20, "CLO1", D203:AI203)/AO$6)=0,"",(SUMIF(D$20:AI$20, "CLO1", D203:AI203)/AO$6)),""),"")</f>
        <v/>
      </c>
      <c r="AL203" s="115" t="str">
        <f aca="false">IF(AK203="","",IF(AK203&gt;=B$10,"Y","N"))</f>
        <v/>
      </c>
      <c r="AM203" s="115" t="str">
        <f aca="false">IF(AK203="","",IF(AK203&lt;50%,1,IF(AND(AK203&gt;=50%,AK203&lt;B$10),2,IF(AK203&gt;=B$10,3))))</f>
        <v/>
      </c>
      <c r="AN203" s="185" t="str">
        <f aca="false">IF(B203&lt;&gt;"",IFERROR(IF((SUMIF(D$20:AI$20, "CLO2", D203:AI203)/AO$7)=0,"",(SUMIF(D$20:AI$20, "CLO2", D203:AI203)/AO$7)),""),"")</f>
        <v/>
      </c>
      <c r="AO203" s="115" t="str">
        <f aca="false">IF(AN203="","",IF(AN203&gt;=B$10,"Y","N"))</f>
        <v/>
      </c>
      <c r="AP203" s="115" t="str">
        <f aca="false">IF(AN203="","",IF(AN203&lt;50%,1,IF(AND(AN203&gt;=50%,AN203&lt;B$10),2,IF(AN203&gt;=B$10,3))))</f>
        <v/>
      </c>
      <c r="AQ203" s="185" t="str">
        <f aca="false">IF(B203&lt;&gt;"",IFERROR(IF((SUMIF(D$20:AI$20, "CLO3", D203:AI203)/AO$8)=0,"",(SUMIF(D$20:AI$20, "CLO3", D203:AI203)/AO$8)),""),"")</f>
        <v/>
      </c>
      <c r="AR203" s="115" t="str">
        <f aca="false">IF(AQ203="","",IF(AQ203&gt;=B$10,"Y","N"))</f>
        <v/>
      </c>
      <c r="AS203" s="115" t="str">
        <f aca="false">IF(AQ203="","",IF(AQ203&lt;50%,1,IF(AND(AQ203&gt;=50%,AQ203&lt;B$10),2,IF(AQ203&gt;=B$10,3))))</f>
        <v/>
      </c>
      <c r="AT203" s="185" t="str">
        <f aca="false">IF(B203&lt;&gt;"",IFERROR(IF((SUMIF(D$20:AI$20, "CLO4", D203:AI203)/AO$9)=0,"",(SUMIF(D$20:AI$20, "CLO4", D203:AI203)/AO$9)),""),"")</f>
        <v/>
      </c>
      <c r="AU203" s="115" t="str">
        <f aca="false">IF(AT203="","",IF(AT203&gt;=B$10,"Y","N"))</f>
        <v/>
      </c>
      <c r="AV203" s="115" t="str">
        <f aca="false">IF(AT203="","",IF(AT203&lt;50%,1,IF(AND(AT203&gt;=50%,AT203&lt;B$10),2,IF(AT203&gt;=B$10,3))))</f>
        <v/>
      </c>
      <c r="AW203" s="185" t="str">
        <f aca="false">IF(B203&lt;&gt;"",IFERROR(IF((SUMIF(D$20:AI$20, "CLO5", D203:AI203)/AO$10)=0,"",(SUMIF(D$20:AI$20, "CLO5", D203:AI203)/AO$10)),""),"")</f>
        <v/>
      </c>
      <c r="AX203" s="115" t="str">
        <f aca="false">IF(AW203="","",IF(AW203&gt;=B$10,"Y","N"))</f>
        <v/>
      </c>
      <c r="AY203" s="115" t="str">
        <f aca="false">IF(AW203="","",IF(AW203&lt;50%,1,IF(AND(AW203&gt;=50%,AW203&lt;B$10),2,IF(AW203&gt;=B$10,3))))</f>
        <v/>
      </c>
      <c r="AZ203" s="114" t="str">
        <f aca="false">IF(B203&lt;&gt;"",IFERROR(IF((SUMIF(D$20:AI$20, "CLO6", D203:AI203)/AO$11)=0,"",(SUMIF(D$20:AI$20, "CLO6", D203:AI203)/AO$11)),""),"")</f>
        <v/>
      </c>
      <c r="BA203" s="115" t="str">
        <f aca="false">IF(AZ203="","",IF(AZ203&gt;=B$10,"Y","N"))</f>
        <v/>
      </c>
      <c r="BB203" s="115" t="str">
        <f aca="false">IF(BA203="","",IF(BA203&lt;50%,1,IF(AND(BA203&gt;=50%,BA203&lt;B$10),2,IF(BA203&gt;=B$10,3))))</f>
        <v/>
      </c>
      <c r="BC203" s="114" t="str">
        <f aca="false">IF(B203&lt;&gt;"",IFERROR(IF((SUMIF(D$20:AI$20, "CLO7", D203:AI203)/AO$12)=0,"",(SUMIF(D$20:AI$20, "CLO7", D203:AI203)/AO$12)),""),"")</f>
        <v/>
      </c>
      <c r="BD203" s="115" t="str">
        <f aca="false">IF(BC203="","",IF(BC203&gt;=B$10,"Y","N"))</f>
        <v/>
      </c>
      <c r="BE203" s="115" t="str">
        <f aca="false">IF(BD203="","",IF(BD203&lt;50%,1,IF(AND(BD203&gt;=50%,BD203&lt;B$10),2,IF(BD203&gt;=B$10,3))))</f>
        <v/>
      </c>
      <c r="BF203" s="114" t="str">
        <f aca="false">IF(B203&lt;&gt;"",IFERROR(IF((SUMIF(D$20:AI$20, "CLO8", D203:AI203)/AO$13)=0,"",(SUMIF(D$20:AI$20, "CLO8", D203:AI203)/AO$13)),""),"")</f>
        <v/>
      </c>
      <c r="BG203" s="115" t="str">
        <f aca="false">IF(BF203="","",IF(BF203&gt;=B$10,"Y","N"))</f>
        <v/>
      </c>
      <c r="BH203" s="115" t="str">
        <f aca="false">IF(BG203="","",IF(BG203&lt;50%,1,IF(AND(BG203&gt;=50%,BG203&lt;B$10),2,IF(BG203&gt;=B$10,3))))</f>
        <v/>
      </c>
      <c r="BI203" s="114" t="str">
        <f aca="false">IF(B203&lt;&gt;"",IFERROR(IF((SUMIF(D$20:AI$20, "CLO9", D203:AI203)/AO$14)=0,"",(SUMIF(D$20:AI$20, "CLO9", D203:AI203)/AO$14)),""),"")</f>
        <v/>
      </c>
      <c r="BJ203" s="115" t="str">
        <f aca="false">IF(BI203="","",IF(BI203&gt;=B$10,"Y","N"))</f>
        <v/>
      </c>
      <c r="BK203" s="115" t="str">
        <f aca="false">IF(BJ203="","",IF(BJ203&lt;50%,1,IF(AND(BJ203&gt;=50%,BJ203&lt;B$10),2,IF(BJ203&gt;=B$10,3))))</f>
        <v/>
      </c>
      <c r="BL203" s="114" t="str">
        <f aca="false">IF(B203&lt;&gt;"",IFERROR(IF((SUMIF(D$20:AI$20,"CLO10",D203:AI203)/AO$15)=0,"",(SUMIF(D$20:AI$20,"CLO10",D203:AI203)/AO$15)),""),"")</f>
        <v/>
      </c>
      <c r="BM203" s="115" t="str">
        <f aca="false">IF(BL203="","",IF(BL203&gt;=B$10,"Y","N"))</f>
        <v/>
      </c>
      <c r="BN203" s="115" t="str">
        <f aca="false">IF(BM203="","",IF(BM203&lt;50%,1,IF(AND(BM203&gt;=50%,BM203&lt;B$10),2,IF(BM203&gt;=B$10,3))))</f>
        <v/>
      </c>
    </row>
    <row r="204" customFormat="false" ht="15.75" hidden="false" customHeight="true" outlineLevel="0" collapsed="false">
      <c r="A204" s="184" t="str">
        <f aca="false">IF(A$6="LECTURE","",IF('Database (LECTURE-RES-PRAC)'!A199="","",'Database (LECTURE-RES-PRAC)'!A199))</f>
        <v/>
      </c>
      <c r="B204" s="184" t="str">
        <f aca="false">IF(B$6="LECTURE","",IF('Database (LECTURE-RES-PRAC)'!B199="","",'Database (LECTURE-RES-PRAC)'!B199))</f>
        <v/>
      </c>
      <c r="C204" s="184" t="str">
        <f aca="false">IF(C$6="LECTURE","",IF('Database (LECTURE-RES-PRAC)'!C199="","",'Database (LECTURE-RES-PRAC)'!C199))</f>
        <v/>
      </c>
      <c r="D204" s="52"/>
      <c r="E204" s="52"/>
      <c r="F204" s="52"/>
      <c r="G204" s="52"/>
      <c r="H204" s="52"/>
      <c r="I204" s="52"/>
      <c r="J204" s="52"/>
      <c r="K204" s="52"/>
      <c r="L204" s="52"/>
      <c r="M204" s="52"/>
      <c r="N204" s="181" t="str">
        <f aca="false">IF(B204&lt;&gt;"",SUM(D204:M204),"")</f>
        <v/>
      </c>
      <c r="O204" s="52"/>
      <c r="P204" s="52"/>
      <c r="Q204" s="52"/>
      <c r="R204" s="52"/>
      <c r="S204" s="52"/>
      <c r="T204" s="52"/>
      <c r="U204" s="52"/>
      <c r="V204" s="52"/>
      <c r="W204" s="52"/>
      <c r="X204" s="52"/>
      <c r="Y204" s="181" t="str">
        <f aca="false">IF(B204&lt;&gt;"",SUM(O204:X204),"")</f>
        <v/>
      </c>
      <c r="Z204" s="52"/>
      <c r="AA204" s="52"/>
      <c r="AB204" s="52"/>
      <c r="AC204" s="52"/>
      <c r="AD204" s="52"/>
      <c r="AE204" s="52"/>
      <c r="AF204" s="52"/>
      <c r="AG204" s="52"/>
      <c r="AH204" s="52"/>
      <c r="AI204" s="52"/>
      <c r="AJ204" s="182" t="str">
        <f aca="false">IF(B204&lt;&gt;"",SUM(Z204:AI204),"")</f>
        <v/>
      </c>
      <c r="AK204" s="185" t="str">
        <f aca="false">IF(B204&lt;&gt;"",IFERROR(IF((SUMIF(D$20:AI$20, "CLO1", D204:AI204)/AO$6)=0,"",(SUMIF(D$20:AI$20, "CLO1", D204:AI204)/AO$6)),""),"")</f>
        <v/>
      </c>
      <c r="AL204" s="115" t="str">
        <f aca="false">IF(AK204="","",IF(AK204&gt;=B$10,"Y","N"))</f>
        <v/>
      </c>
      <c r="AM204" s="115" t="str">
        <f aca="false">IF(AK204="","",IF(AK204&lt;50%,1,IF(AND(AK204&gt;=50%,AK204&lt;B$10),2,IF(AK204&gt;=B$10,3))))</f>
        <v/>
      </c>
      <c r="AN204" s="185" t="str">
        <f aca="false">IF(B204&lt;&gt;"",IFERROR(IF((SUMIF(D$20:AI$20, "CLO2", D204:AI204)/AO$7)=0,"",(SUMIF(D$20:AI$20, "CLO2", D204:AI204)/AO$7)),""),"")</f>
        <v/>
      </c>
      <c r="AO204" s="115" t="str">
        <f aca="false">IF(AN204="","",IF(AN204&gt;=B$10,"Y","N"))</f>
        <v/>
      </c>
      <c r="AP204" s="115" t="str">
        <f aca="false">IF(AN204="","",IF(AN204&lt;50%,1,IF(AND(AN204&gt;=50%,AN204&lt;B$10),2,IF(AN204&gt;=B$10,3))))</f>
        <v/>
      </c>
      <c r="AQ204" s="185" t="str">
        <f aca="false">IF(B204&lt;&gt;"",IFERROR(IF((SUMIF(D$20:AI$20, "CLO3", D204:AI204)/AO$8)=0,"",(SUMIF(D$20:AI$20, "CLO3", D204:AI204)/AO$8)),""),"")</f>
        <v/>
      </c>
      <c r="AR204" s="115" t="str">
        <f aca="false">IF(AQ204="","",IF(AQ204&gt;=B$10,"Y","N"))</f>
        <v/>
      </c>
      <c r="AS204" s="115" t="str">
        <f aca="false">IF(AQ204="","",IF(AQ204&lt;50%,1,IF(AND(AQ204&gt;=50%,AQ204&lt;B$10),2,IF(AQ204&gt;=B$10,3))))</f>
        <v/>
      </c>
      <c r="AT204" s="185" t="str">
        <f aca="false">IF(B204&lt;&gt;"",IFERROR(IF((SUMIF(D$20:AI$20, "CLO4", D204:AI204)/AO$9)=0,"",(SUMIF(D$20:AI$20, "CLO4", D204:AI204)/AO$9)),""),"")</f>
        <v/>
      </c>
      <c r="AU204" s="115" t="str">
        <f aca="false">IF(AT204="","",IF(AT204&gt;=B$10,"Y","N"))</f>
        <v/>
      </c>
      <c r="AV204" s="115" t="str">
        <f aca="false">IF(AT204="","",IF(AT204&lt;50%,1,IF(AND(AT204&gt;=50%,AT204&lt;B$10),2,IF(AT204&gt;=B$10,3))))</f>
        <v/>
      </c>
      <c r="AW204" s="185" t="str">
        <f aca="false">IF(B204&lt;&gt;"",IFERROR(IF((SUMIF(D$20:AI$20, "CLO5", D204:AI204)/AO$10)=0,"",(SUMIF(D$20:AI$20, "CLO5", D204:AI204)/AO$10)),""),"")</f>
        <v/>
      </c>
      <c r="AX204" s="115" t="str">
        <f aca="false">IF(AW204="","",IF(AW204&gt;=B$10,"Y","N"))</f>
        <v/>
      </c>
      <c r="AY204" s="115" t="str">
        <f aca="false">IF(AW204="","",IF(AW204&lt;50%,1,IF(AND(AW204&gt;=50%,AW204&lt;B$10),2,IF(AW204&gt;=B$10,3))))</f>
        <v/>
      </c>
      <c r="AZ204" s="114" t="str">
        <f aca="false">IF(B204&lt;&gt;"",IFERROR(IF((SUMIF(D$20:AI$20, "CLO6", D204:AI204)/AO$11)=0,"",(SUMIF(D$20:AI$20, "CLO6", D204:AI204)/AO$11)),""),"")</f>
        <v/>
      </c>
      <c r="BA204" s="115" t="str">
        <f aca="false">IF(AZ204="","",IF(AZ204&gt;=B$10,"Y","N"))</f>
        <v/>
      </c>
      <c r="BB204" s="115" t="str">
        <f aca="false">IF(BA204="","",IF(BA204&lt;50%,1,IF(AND(BA204&gt;=50%,BA204&lt;B$10),2,IF(BA204&gt;=B$10,3))))</f>
        <v/>
      </c>
      <c r="BC204" s="114" t="str">
        <f aca="false">IF(B204&lt;&gt;"",IFERROR(IF((SUMIF(D$20:AI$20, "CLO7", D204:AI204)/AO$12)=0,"",(SUMIF(D$20:AI$20, "CLO7", D204:AI204)/AO$12)),""),"")</f>
        <v/>
      </c>
      <c r="BD204" s="115" t="str">
        <f aca="false">IF(BC204="","",IF(BC204&gt;=B$10,"Y","N"))</f>
        <v/>
      </c>
      <c r="BE204" s="115" t="str">
        <f aca="false">IF(BD204="","",IF(BD204&lt;50%,1,IF(AND(BD204&gt;=50%,BD204&lt;B$10),2,IF(BD204&gt;=B$10,3))))</f>
        <v/>
      </c>
      <c r="BF204" s="114" t="str">
        <f aca="false">IF(B204&lt;&gt;"",IFERROR(IF((SUMIF(D$20:AI$20, "CLO8", D204:AI204)/AO$13)=0,"",(SUMIF(D$20:AI$20, "CLO8", D204:AI204)/AO$13)),""),"")</f>
        <v/>
      </c>
      <c r="BG204" s="115" t="str">
        <f aca="false">IF(BF204="","",IF(BF204&gt;=B$10,"Y","N"))</f>
        <v/>
      </c>
      <c r="BH204" s="115" t="str">
        <f aca="false">IF(BG204="","",IF(BG204&lt;50%,1,IF(AND(BG204&gt;=50%,BG204&lt;B$10),2,IF(BG204&gt;=B$10,3))))</f>
        <v/>
      </c>
      <c r="BI204" s="114" t="str">
        <f aca="false">IF(B204&lt;&gt;"",IFERROR(IF((SUMIF(D$20:AI$20, "CLO9", D204:AI204)/AO$14)=0,"",(SUMIF(D$20:AI$20, "CLO9", D204:AI204)/AO$14)),""),"")</f>
        <v/>
      </c>
      <c r="BJ204" s="115" t="str">
        <f aca="false">IF(BI204="","",IF(BI204&gt;=B$10,"Y","N"))</f>
        <v/>
      </c>
      <c r="BK204" s="115" t="str">
        <f aca="false">IF(BJ204="","",IF(BJ204&lt;50%,1,IF(AND(BJ204&gt;=50%,BJ204&lt;B$10),2,IF(BJ204&gt;=B$10,3))))</f>
        <v/>
      </c>
      <c r="BL204" s="114" t="str">
        <f aca="false">IF(B204&lt;&gt;"",IFERROR(IF((SUMIF(D$20:AI$20,"CLO10",D204:AI204)/AO$15)=0,"",(SUMIF(D$20:AI$20,"CLO10",D204:AI204)/AO$15)),""),"")</f>
        <v/>
      </c>
      <c r="BM204" s="115" t="str">
        <f aca="false">IF(BL204="","",IF(BL204&gt;=B$10,"Y","N"))</f>
        <v/>
      </c>
      <c r="BN204" s="115" t="str">
        <f aca="false">IF(BM204="","",IF(BM204&lt;50%,1,IF(AND(BM204&gt;=50%,BM204&lt;B$10),2,IF(BM204&gt;=B$10,3))))</f>
        <v/>
      </c>
    </row>
    <row r="205" customFormat="false" ht="15.75" hidden="false" customHeight="true" outlineLevel="0" collapsed="false">
      <c r="A205" s="184" t="str">
        <f aca="false">IF(A$6="LECTURE","",IF('Database (LECTURE-RES-PRAC)'!A200="","",'Database (LECTURE-RES-PRAC)'!A200))</f>
        <v/>
      </c>
      <c r="B205" s="184" t="str">
        <f aca="false">IF(B$6="LECTURE","",IF('Database (LECTURE-RES-PRAC)'!B200="","",'Database (LECTURE-RES-PRAC)'!B200))</f>
        <v/>
      </c>
      <c r="C205" s="184" t="str">
        <f aca="false">IF(C$6="LECTURE","",IF('Database (LECTURE-RES-PRAC)'!C200="","",'Database (LECTURE-RES-PRAC)'!C200))</f>
        <v/>
      </c>
      <c r="D205" s="52"/>
      <c r="E205" s="52"/>
      <c r="F205" s="52"/>
      <c r="G205" s="52"/>
      <c r="H205" s="52"/>
      <c r="I205" s="52"/>
      <c r="J205" s="52"/>
      <c r="K205" s="52"/>
      <c r="L205" s="52"/>
      <c r="M205" s="52"/>
      <c r="N205" s="181" t="str">
        <f aca="false">IF(B205&lt;&gt;"",SUM(D205:M205),"")</f>
        <v/>
      </c>
      <c r="O205" s="52"/>
      <c r="P205" s="52"/>
      <c r="Q205" s="52"/>
      <c r="R205" s="52"/>
      <c r="S205" s="52"/>
      <c r="T205" s="52"/>
      <c r="U205" s="52"/>
      <c r="V205" s="52"/>
      <c r="W205" s="52"/>
      <c r="X205" s="52"/>
      <c r="Y205" s="181" t="str">
        <f aca="false">IF(B205&lt;&gt;"",SUM(O205:X205),"")</f>
        <v/>
      </c>
      <c r="Z205" s="52"/>
      <c r="AA205" s="52"/>
      <c r="AB205" s="52"/>
      <c r="AC205" s="52"/>
      <c r="AD205" s="52"/>
      <c r="AE205" s="52"/>
      <c r="AF205" s="52"/>
      <c r="AG205" s="52"/>
      <c r="AH205" s="52"/>
      <c r="AI205" s="52"/>
      <c r="AJ205" s="182" t="str">
        <f aca="false">IF(B205&lt;&gt;"",SUM(Z205:AI205),"")</f>
        <v/>
      </c>
      <c r="AK205" s="185" t="str">
        <f aca="false">IF(B205&lt;&gt;"",IFERROR(IF((SUMIF(D$20:AI$20, "CLO1", D205:AI205)/AO$6)=0,"",(SUMIF(D$20:AI$20, "CLO1", D205:AI205)/AO$6)),""),"")</f>
        <v/>
      </c>
      <c r="AL205" s="115" t="str">
        <f aca="false">IF(AK205="","",IF(AK205&gt;=B$10,"Y","N"))</f>
        <v/>
      </c>
      <c r="AM205" s="115" t="str">
        <f aca="false">IF(AK205="","",IF(AK205&lt;50%,1,IF(AND(AK205&gt;=50%,AK205&lt;B$10),2,IF(AK205&gt;=B$10,3))))</f>
        <v/>
      </c>
      <c r="AN205" s="185" t="str">
        <f aca="false">IF(B205&lt;&gt;"",IFERROR(IF((SUMIF(D$20:AI$20, "CLO2", D205:AI205)/AO$7)=0,"",(SUMIF(D$20:AI$20, "CLO2", D205:AI205)/AO$7)),""),"")</f>
        <v/>
      </c>
      <c r="AO205" s="115" t="str">
        <f aca="false">IF(AN205="","",IF(AN205&gt;=B$10,"Y","N"))</f>
        <v/>
      </c>
      <c r="AP205" s="115" t="str">
        <f aca="false">IF(AN205="","",IF(AN205&lt;50%,1,IF(AND(AN205&gt;=50%,AN205&lt;B$10),2,IF(AN205&gt;=B$10,3))))</f>
        <v/>
      </c>
      <c r="AQ205" s="185" t="str">
        <f aca="false">IF(B205&lt;&gt;"",IFERROR(IF((SUMIF(D$20:AI$20, "CLO3", D205:AI205)/AO$8)=0,"",(SUMIF(D$20:AI$20, "CLO3", D205:AI205)/AO$8)),""),"")</f>
        <v/>
      </c>
      <c r="AR205" s="115" t="str">
        <f aca="false">IF(AQ205="","",IF(AQ205&gt;=B$10,"Y","N"))</f>
        <v/>
      </c>
      <c r="AS205" s="115" t="str">
        <f aca="false">IF(AQ205="","",IF(AQ205&lt;50%,1,IF(AND(AQ205&gt;=50%,AQ205&lt;B$10),2,IF(AQ205&gt;=B$10,3))))</f>
        <v/>
      </c>
      <c r="AT205" s="185" t="str">
        <f aca="false">IF(B205&lt;&gt;"",IFERROR(IF((SUMIF(D$20:AI$20, "CLO4", D205:AI205)/AO$9)=0,"",(SUMIF(D$20:AI$20, "CLO4", D205:AI205)/AO$9)),""),"")</f>
        <v/>
      </c>
      <c r="AU205" s="115" t="str">
        <f aca="false">IF(AT205="","",IF(AT205&gt;=B$10,"Y","N"))</f>
        <v/>
      </c>
      <c r="AV205" s="115" t="str">
        <f aca="false">IF(AT205="","",IF(AT205&lt;50%,1,IF(AND(AT205&gt;=50%,AT205&lt;B$10),2,IF(AT205&gt;=B$10,3))))</f>
        <v/>
      </c>
      <c r="AW205" s="185" t="str">
        <f aca="false">IF(B205&lt;&gt;"",IFERROR(IF((SUMIF(D$20:AI$20, "CLO5", D205:AI205)/AO$10)=0,"",(SUMIF(D$20:AI$20, "CLO5", D205:AI205)/AO$10)),""),"")</f>
        <v/>
      </c>
      <c r="AX205" s="115" t="str">
        <f aca="false">IF(AW205="","",IF(AW205&gt;=B$10,"Y","N"))</f>
        <v/>
      </c>
      <c r="AY205" s="115" t="str">
        <f aca="false">IF(AW205="","",IF(AW205&lt;50%,1,IF(AND(AW205&gt;=50%,AW205&lt;B$10),2,IF(AW205&gt;=B$10,3))))</f>
        <v/>
      </c>
      <c r="AZ205" s="114" t="str">
        <f aca="false">IF(B205&lt;&gt;"",IFERROR(IF((SUMIF(D$20:AI$20, "CLO6", D205:AI205)/AO$11)=0,"",(SUMIF(D$20:AI$20, "CLO6", D205:AI205)/AO$11)),""),"")</f>
        <v/>
      </c>
      <c r="BA205" s="115" t="str">
        <f aca="false">IF(AZ205="","",IF(AZ205&gt;=B$10,"Y","N"))</f>
        <v/>
      </c>
      <c r="BB205" s="115" t="str">
        <f aca="false">IF(BA205="","",IF(BA205&lt;50%,1,IF(AND(BA205&gt;=50%,BA205&lt;B$10),2,IF(BA205&gt;=B$10,3))))</f>
        <v/>
      </c>
      <c r="BC205" s="114" t="str">
        <f aca="false">IF(B205&lt;&gt;"",IFERROR(IF((SUMIF(D$20:AI$20, "CLO7", D205:AI205)/AO$12)=0,"",(SUMIF(D$20:AI$20, "CLO7", D205:AI205)/AO$12)),""),"")</f>
        <v/>
      </c>
      <c r="BD205" s="115" t="str">
        <f aca="false">IF(BC205="","",IF(BC205&gt;=B$10,"Y","N"))</f>
        <v/>
      </c>
      <c r="BE205" s="115" t="str">
        <f aca="false">IF(BD205="","",IF(BD205&lt;50%,1,IF(AND(BD205&gt;=50%,BD205&lt;B$10),2,IF(BD205&gt;=B$10,3))))</f>
        <v/>
      </c>
      <c r="BF205" s="114" t="str">
        <f aca="false">IF(B205&lt;&gt;"",IFERROR(IF((SUMIF(D$20:AI$20, "CLO8", D205:AI205)/AO$13)=0,"",(SUMIF(D$20:AI$20, "CLO8", D205:AI205)/AO$13)),""),"")</f>
        <v/>
      </c>
      <c r="BG205" s="115" t="str">
        <f aca="false">IF(BF205="","",IF(BF205&gt;=B$10,"Y","N"))</f>
        <v/>
      </c>
      <c r="BH205" s="115" t="str">
        <f aca="false">IF(BG205="","",IF(BG205&lt;50%,1,IF(AND(BG205&gt;=50%,BG205&lt;B$10),2,IF(BG205&gt;=B$10,3))))</f>
        <v/>
      </c>
      <c r="BI205" s="114" t="str">
        <f aca="false">IF(B205&lt;&gt;"",IFERROR(IF((SUMIF(D$20:AI$20, "CLO9", D205:AI205)/AO$14)=0,"",(SUMIF(D$20:AI$20, "CLO9", D205:AI205)/AO$14)),""),"")</f>
        <v/>
      </c>
      <c r="BJ205" s="115" t="str">
        <f aca="false">IF(BI205="","",IF(BI205&gt;=B$10,"Y","N"))</f>
        <v/>
      </c>
      <c r="BK205" s="115" t="str">
        <f aca="false">IF(BJ205="","",IF(BJ205&lt;50%,1,IF(AND(BJ205&gt;=50%,BJ205&lt;B$10),2,IF(BJ205&gt;=B$10,3))))</f>
        <v/>
      </c>
      <c r="BL205" s="114" t="str">
        <f aca="false">IF(B205&lt;&gt;"",IFERROR(IF((SUMIF(D$20:AI$20,"CLO10",D205:AI205)/AO$15)=0,"",(SUMIF(D$20:AI$20,"CLO10",D205:AI205)/AO$15)),""),"")</f>
        <v/>
      </c>
      <c r="BM205" s="115" t="str">
        <f aca="false">IF(BL205="","",IF(BL205&gt;=B$10,"Y","N"))</f>
        <v/>
      </c>
      <c r="BN205" s="115" t="str">
        <f aca="false">IF(BM205="","",IF(BM205&lt;50%,1,IF(AND(BM205&gt;=50%,BM205&lt;B$10),2,IF(BM205&gt;=B$10,3))))</f>
        <v/>
      </c>
    </row>
    <row r="206" customFormat="false" ht="15.75" hidden="false" customHeight="true" outlineLevel="0" collapsed="false">
      <c r="A206" s="184" t="str">
        <f aca="false">IF(A$6="LECTURE","",IF('Database (LECTURE-RES-PRAC)'!A201="","",'Database (LECTURE-RES-PRAC)'!A201))</f>
        <v/>
      </c>
      <c r="B206" s="184" t="str">
        <f aca="false">IF(B$6="LECTURE","",IF('Database (LECTURE-RES-PRAC)'!B201="","",'Database (LECTURE-RES-PRAC)'!B201))</f>
        <v/>
      </c>
      <c r="C206" s="184" t="str">
        <f aca="false">IF(C$6="LECTURE","",IF('Database (LECTURE-RES-PRAC)'!C201="","",'Database (LECTURE-RES-PRAC)'!C201))</f>
        <v/>
      </c>
      <c r="D206" s="52"/>
      <c r="E206" s="52"/>
      <c r="F206" s="52"/>
      <c r="G206" s="52"/>
      <c r="H206" s="52"/>
      <c r="I206" s="52"/>
      <c r="J206" s="52"/>
      <c r="K206" s="52"/>
      <c r="L206" s="52"/>
      <c r="M206" s="52"/>
      <c r="N206" s="181" t="str">
        <f aca="false">IF(B206&lt;&gt;"",SUM(D206:M206),"")</f>
        <v/>
      </c>
      <c r="O206" s="52"/>
      <c r="P206" s="52"/>
      <c r="Q206" s="52"/>
      <c r="R206" s="52"/>
      <c r="S206" s="52"/>
      <c r="T206" s="52"/>
      <c r="U206" s="52"/>
      <c r="V206" s="52"/>
      <c r="W206" s="52"/>
      <c r="X206" s="52"/>
      <c r="Y206" s="181" t="str">
        <f aca="false">IF(B206&lt;&gt;"",SUM(O206:X206),"")</f>
        <v/>
      </c>
      <c r="Z206" s="52"/>
      <c r="AA206" s="52"/>
      <c r="AB206" s="52"/>
      <c r="AC206" s="52"/>
      <c r="AD206" s="52"/>
      <c r="AE206" s="52"/>
      <c r="AF206" s="52"/>
      <c r="AG206" s="52"/>
      <c r="AH206" s="52"/>
      <c r="AI206" s="52"/>
      <c r="AJ206" s="182" t="str">
        <f aca="false">IF(B206&lt;&gt;"",SUM(Z206:AI206),"")</f>
        <v/>
      </c>
      <c r="AK206" s="185" t="str">
        <f aca="false">IF(B206&lt;&gt;"",IFERROR(IF((SUMIF(D$20:AI$20, "CLO1", D206:AI206)/AO$6)=0,"",(SUMIF(D$20:AI$20, "CLO1", D206:AI206)/AO$6)),""),"")</f>
        <v/>
      </c>
      <c r="AL206" s="115" t="str">
        <f aca="false">IF(AK206="","",IF(AK206&gt;=B$10,"Y","N"))</f>
        <v/>
      </c>
      <c r="AM206" s="115" t="str">
        <f aca="false">IF(AK206="","",IF(AK206&lt;50%,1,IF(AND(AK206&gt;=50%,AK206&lt;B$10),2,IF(AK206&gt;=B$10,3))))</f>
        <v/>
      </c>
      <c r="AN206" s="185" t="str">
        <f aca="false">IF(B206&lt;&gt;"",IFERROR(IF((SUMIF(D$20:AI$20, "CLO2", D206:AI206)/AO$7)=0,"",(SUMIF(D$20:AI$20, "CLO2", D206:AI206)/AO$7)),""),"")</f>
        <v/>
      </c>
      <c r="AO206" s="115" t="str">
        <f aca="false">IF(AN206="","",IF(AN206&gt;=B$10,"Y","N"))</f>
        <v/>
      </c>
      <c r="AP206" s="115" t="str">
        <f aca="false">IF(AN206="","",IF(AN206&lt;50%,1,IF(AND(AN206&gt;=50%,AN206&lt;B$10),2,IF(AN206&gt;=B$10,3))))</f>
        <v/>
      </c>
      <c r="AQ206" s="185" t="str">
        <f aca="false">IF(B206&lt;&gt;"",IFERROR(IF((SUMIF(D$20:AI$20, "CLO3", D206:AI206)/AO$8)=0,"",(SUMIF(D$20:AI$20, "CLO3", D206:AI206)/AO$8)),""),"")</f>
        <v/>
      </c>
      <c r="AR206" s="115" t="str">
        <f aca="false">IF(AQ206="","",IF(AQ206&gt;=B$10,"Y","N"))</f>
        <v/>
      </c>
      <c r="AS206" s="115" t="str">
        <f aca="false">IF(AQ206="","",IF(AQ206&lt;50%,1,IF(AND(AQ206&gt;=50%,AQ206&lt;B$10),2,IF(AQ206&gt;=B$10,3))))</f>
        <v/>
      </c>
      <c r="AT206" s="185" t="str">
        <f aca="false">IF(B206&lt;&gt;"",IFERROR(IF((SUMIF(D$20:AI$20, "CLO4", D206:AI206)/AO$9)=0,"",(SUMIF(D$20:AI$20, "CLO4", D206:AI206)/AO$9)),""),"")</f>
        <v/>
      </c>
      <c r="AU206" s="115" t="str">
        <f aca="false">IF(AT206="","",IF(AT206&gt;=B$10,"Y","N"))</f>
        <v/>
      </c>
      <c r="AV206" s="115" t="str">
        <f aca="false">IF(AT206="","",IF(AT206&lt;50%,1,IF(AND(AT206&gt;=50%,AT206&lt;B$10),2,IF(AT206&gt;=B$10,3))))</f>
        <v/>
      </c>
      <c r="AW206" s="185" t="str">
        <f aca="false">IF(B206&lt;&gt;"",IFERROR(IF((SUMIF(D$20:AI$20, "CLO5", D206:AI206)/AO$10)=0,"",(SUMIF(D$20:AI$20, "CLO5", D206:AI206)/AO$10)),""),"")</f>
        <v/>
      </c>
      <c r="AX206" s="115" t="str">
        <f aca="false">IF(AW206="","",IF(AW206&gt;=B$10,"Y","N"))</f>
        <v/>
      </c>
      <c r="AY206" s="115" t="str">
        <f aca="false">IF(AW206="","",IF(AW206&lt;50%,1,IF(AND(AW206&gt;=50%,AW206&lt;B$10),2,IF(AW206&gt;=B$10,3))))</f>
        <v/>
      </c>
      <c r="AZ206" s="114" t="str">
        <f aca="false">IF(B206&lt;&gt;"",IFERROR(IF((SUMIF(D$20:AI$20, "CLO6", D206:AI206)/AO$11)=0,"",(SUMIF(D$20:AI$20, "CLO6", D206:AI206)/AO$11)),""),"")</f>
        <v/>
      </c>
      <c r="BA206" s="115" t="str">
        <f aca="false">IF(AZ206="","",IF(AZ206&gt;=B$10,"Y","N"))</f>
        <v/>
      </c>
      <c r="BB206" s="115" t="str">
        <f aca="false">IF(BA206="","",IF(BA206&lt;50%,1,IF(AND(BA206&gt;=50%,BA206&lt;B$10),2,IF(BA206&gt;=B$10,3))))</f>
        <v/>
      </c>
      <c r="BC206" s="114" t="str">
        <f aca="false">IF(B206&lt;&gt;"",IFERROR(IF((SUMIF(D$20:AI$20, "CLO7", D206:AI206)/AO$12)=0,"",(SUMIF(D$20:AI$20, "CLO7", D206:AI206)/AO$12)),""),"")</f>
        <v/>
      </c>
      <c r="BD206" s="115" t="str">
        <f aca="false">IF(BC206="","",IF(BC206&gt;=B$10,"Y","N"))</f>
        <v/>
      </c>
      <c r="BE206" s="115" t="str">
        <f aca="false">IF(BD206="","",IF(BD206&lt;50%,1,IF(AND(BD206&gt;=50%,BD206&lt;B$10),2,IF(BD206&gt;=B$10,3))))</f>
        <v/>
      </c>
      <c r="BF206" s="114" t="str">
        <f aca="false">IF(B206&lt;&gt;"",IFERROR(IF((SUMIF(D$20:AI$20, "CLO8", D206:AI206)/AO$13)=0,"",(SUMIF(D$20:AI$20, "CLO8", D206:AI206)/AO$13)),""),"")</f>
        <v/>
      </c>
      <c r="BG206" s="115" t="str">
        <f aca="false">IF(BF206="","",IF(BF206&gt;=B$10,"Y","N"))</f>
        <v/>
      </c>
      <c r="BH206" s="115" t="str">
        <f aca="false">IF(BG206="","",IF(BG206&lt;50%,1,IF(AND(BG206&gt;=50%,BG206&lt;B$10),2,IF(BG206&gt;=B$10,3))))</f>
        <v/>
      </c>
      <c r="BI206" s="114" t="str">
        <f aca="false">IF(B206&lt;&gt;"",IFERROR(IF((SUMIF(D$20:AI$20, "CLO9", D206:AI206)/AO$14)=0,"",(SUMIF(D$20:AI$20, "CLO9", D206:AI206)/AO$14)),""),"")</f>
        <v/>
      </c>
      <c r="BJ206" s="115" t="str">
        <f aca="false">IF(BI206="","",IF(BI206&gt;=B$10,"Y","N"))</f>
        <v/>
      </c>
      <c r="BK206" s="115" t="str">
        <f aca="false">IF(BJ206="","",IF(BJ206&lt;50%,1,IF(AND(BJ206&gt;=50%,BJ206&lt;B$10),2,IF(BJ206&gt;=B$10,3))))</f>
        <v/>
      </c>
      <c r="BL206" s="114" t="str">
        <f aca="false">IF(B206&lt;&gt;"",IFERROR(IF((SUMIF(D$20:AI$20,"CLO10",D206:AI206)/AO$15)=0,"",(SUMIF(D$20:AI$20,"CLO10",D206:AI206)/AO$15)),""),"")</f>
        <v/>
      </c>
      <c r="BM206" s="115" t="str">
        <f aca="false">IF(BL206="","",IF(BL206&gt;=B$10,"Y","N"))</f>
        <v/>
      </c>
      <c r="BN206" s="115" t="str">
        <f aca="false">IF(BM206="","",IF(BM206&lt;50%,1,IF(AND(BM206&gt;=50%,BM206&lt;B$10),2,IF(BM206&gt;=B$10,3))))</f>
        <v/>
      </c>
    </row>
    <row r="207" customFormat="false" ht="15.75" hidden="false" customHeight="true" outlineLevel="0" collapsed="false">
      <c r="A207" s="184" t="str">
        <f aca="false">IF(A$6="LECTURE","",IF('Database (LECTURE-RES-PRAC)'!A202="","",'Database (LECTURE-RES-PRAC)'!A202))</f>
        <v/>
      </c>
      <c r="B207" s="184" t="str">
        <f aca="false">IF(B$6="LECTURE","",IF('Database (LECTURE-RES-PRAC)'!B202="","",'Database (LECTURE-RES-PRAC)'!B202))</f>
        <v/>
      </c>
      <c r="C207" s="184" t="str">
        <f aca="false">IF(C$6="LECTURE","",IF('Database (LECTURE-RES-PRAC)'!C202="","",'Database (LECTURE-RES-PRAC)'!C202))</f>
        <v/>
      </c>
      <c r="D207" s="52"/>
      <c r="E207" s="52"/>
      <c r="F207" s="52"/>
      <c r="G207" s="52"/>
      <c r="H207" s="52"/>
      <c r="I207" s="52"/>
      <c r="J207" s="52"/>
      <c r="K207" s="52"/>
      <c r="L207" s="52"/>
      <c r="M207" s="52"/>
      <c r="N207" s="181" t="str">
        <f aca="false">IF(B207&lt;&gt;"",SUM(D207:M207),"")</f>
        <v/>
      </c>
      <c r="O207" s="52"/>
      <c r="P207" s="52"/>
      <c r="Q207" s="52"/>
      <c r="R207" s="52"/>
      <c r="S207" s="52"/>
      <c r="T207" s="52"/>
      <c r="U207" s="52"/>
      <c r="V207" s="52"/>
      <c r="W207" s="52"/>
      <c r="X207" s="52"/>
      <c r="Y207" s="181" t="str">
        <f aca="false">IF(B207&lt;&gt;"",SUM(O207:X207),"")</f>
        <v/>
      </c>
      <c r="Z207" s="52"/>
      <c r="AA207" s="52"/>
      <c r="AB207" s="52"/>
      <c r="AC207" s="52"/>
      <c r="AD207" s="52"/>
      <c r="AE207" s="52"/>
      <c r="AF207" s="52"/>
      <c r="AG207" s="52"/>
      <c r="AH207" s="52"/>
      <c r="AI207" s="52"/>
      <c r="AJ207" s="182" t="str">
        <f aca="false">IF(B207&lt;&gt;"",SUM(Z207:AI207),"")</f>
        <v/>
      </c>
      <c r="AK207" s="185" t="str">
        <f aca="false">IF(B207&lt;&gt;"",IFERROR(IF((SUMIF(D$20:AI$20, "CLO1", D207:AI207)/AO$6)=0,"",(SUMIF(D$20:AI$20, "CLO1", D207:AI207)/AO$6)),""),"")</f>
        <v/>
      </c>
      <c r="AL207" s="115" t="str">
        <f aca="false">IF(AK207="","",IF(AK207&gt;=B$10,"Y","N"))</f>
        <v/>
      </c>
      <c r="AM207" s="115" t="str">
        <f aca="false">IF(AK207="","",IF(AK207&lt;50%,1,IF(AND(AK207&gt;=50%,AK207&lt;B$10),2,IF(AK207&gt;=B$10,3))))</f>
        <v/>
      </c>
      <c r="AN207" s="185" t="str">
        <f aca="false">IF(B207&lt;&gt;"",IFERROR(IF((SUMIF(D$20:AI$20, "CLO2", D207:AI207)/AO$7)=0,"",(SUMIF(D$20:AI$20, "CLO2", D207:AI207)/AO$7)),""),"")</f>
        <v/>
      </c>
      <c r="AO207" s="115" t="str">
        <f aca="false">IF(AN207="","",IF(AN207&gt;=B$10,"Y","N"))</f>
        <v/>
      </c>
      <c r="AP207" s="115" t="str">
        <f aca="false">IF(AN207="","",IF(AN207&lt;50%,1,IF(AND(AN207&gt;=50%,AN207&lt;B$10),2,IF(AN207&gt;=B$10,3))))</f>
        <v/>
      </c>
      <c r="AQ207" s="185" t="str">
        <f aca="false">IF(B207&lt;&gt;"",IFERROR(IF((SUMIF(D$20:AI$20, "CLO3", D207:AI207)/AO$8)=0,"",(SUMIF(D$20:AI$20, "CLO3", D207:AI207)/AO$8)),""),"")</f>
        <v/>
      </c>
      <c r="AR207" s="115" t="str">
        <f aca="false">IF(AQ207="","",IF(AQ207&gt;=B$10,"Y","N"))</f>
        <v/>
      </c>
      <c r="AS207" s="115" t="str">
        <f aca="false">IF(AQ207="","",IF(AQ207&lt;50%,1,IF(AND(AQ207&gt;=50%,AQ207&lt;B$10),2,IF(AQ207&gt;=B$10,3))))</f>
        <v/>
      </c>
      <c r="AT207" s="185" t="str">
        <f aca="false">IF(B207&lt;&gt;"",IFERROR(IF((SUMIF(D$20:AI$20, "CLO4", D207:AI207)/AO$9)=0,"",(SUMIF(D$20:AI$20, "CLO4", D207:AI207)/AO$9)),""),"")</f>
        <v/>
      </c>
      <c r="AU207" s="115" t="str">
        <f aca="false">IF(AT207="","",IF(AT207&gt;=B$10,"Y","N"))</f>
        <v/>
      </c>
      <c r="AV207" s="115" t="str">
        <f aca="false">IF(AT207="","",IF(AT207&lt;50%,1,IF(AND(AT207&gt;=50%,AT207&lt;B$10),2,IF(AT207&gt;=B$10,3))))</f>
        <v/>
      </c>
      <c r="AW207" s="185" t="str">
        <f aca="false">IF(B207&lt;&gt;"",IFERROR(IF((SUMIF(D$20:AI$20, "CLO5", D207:AI207)/AO$10)=0,"",(SUMIF(D$20:AI$20, "CLO5", D207:AI207)/AO$10)),""),"")</f>
        <v/>
      </c>
      <c r="AX207" s="115" t="str">
        <f aca="false">IF(AW207="","",IF(AW207&gt;=B$10,"Y","N"))</f>
        <v/>
      </c>
      <c r="AY207" s="115" t="str">
        <f aca="false">IF(AW207="","",IF(AW207&lt;50%,1,IF(AND(AW207&gt;=50%,AW207&lt;B$10),2,IF(AW207&gt;=B$10,3))))</f>
        <v/>
      </c>
      <c r="AZ207" s="114" t="str">
        <f aca="false">IF(B207&lt;&gt;"",IFERROR(IF((SUMIF(D$20:AI$20, "CLO6", D207:AI207)/AO$11)=0,"",(SUMIF(D$20:AI$20, "CLO6", D207:AI207)/AO$11)),""),"")</f>
        <v/>
      </c>
      <c r="BA207" s="115" t="str">
        <f aca="false">IF(AZ207="","",IF(AZ207&gt;=B$10,"Y","N"))</f>
        <v/>
      </c>
      <c r="BB207" s="115" t="str">
        <f aca="false">IF(BA207="","",IF(BA207&lt;50%,1,IF(AND(BA207&gt;=50%,BA207&lt;B$10),2,IF(BA207&gt;=B$10,3))))</f>
        <v/>
      </c>
      <c r="BC207" s="114" t="str">
        <f aca="false">IF(B207&lt;&gt;"",IFERROR(IF((SUMIF(D$20:AI$20, "CLO7", D207:AI207)/AO$12)=0,"",(SUMIF(D$20:AI$20, "CLO7", D207:AI207)/AO$12)),""),"")</f>
        <v/>
      </c>
      <c r="BD207" s="115" t="str">
        <f aca="false">IF(BC207="","",IF(BC207&gt;=B$10,"Y","N"))</f>
        <v/>
      </c>
      <c r="BE207" s="115" t="str">
        <f aca="false">IF(BD207="","",IF(BD207&lt;50%,1,IF(AND(BD207&gt;=50%,BD207&lt;B$10),2,IF(BD207&gt;=B$10,3))))</f>
        <v/>
      </c>
      <c r="BF207" s="114" t="str">
        <f aca="false">IF(B207&lt;&gt;"",IFERROR(IF((SUMIF(D$20:AI$20, "CLO8", D207:AI207)/AO$13)=0,"",(SUMIF(D$20:AI$20, "CLO8", D207:AI207)/AO$13)),""),"")</f>
        <v/>
      </c>
      <c r="BG207" s="115" t="str">
        <f aca="false">IF(BF207="","",IF(BF207&gt;=B$10,"Y","N"))</f>
        <v/>
      </c>
      <c r="BH207" s="115" t="str">
        <f aca="false">IF(BG207="","",IF(BG207&lt;50%,1,IF(AND(BG207&gt;=50%,BG207&lt;B$10),2,IF(BG207&gt;=B$10,3))))</f>
        <v/>
      </c>
      <c r="BI207" s="114" t="str">
        <f aca="false">IF(B207&lt;&gt;"",IFERROR(IF((SUMIF(D$20:AI$20, "CLO9", D207:AI207)/AO$14)=0,"",(SUMIF(D$20:AI$20, "CLO9", D207:AI207)/AO$14)),""),"")</f>
        <v/>
      </c>
      <c r="BJ207" s="115" t="str">
        <f aca="false">IF(BI207="","",IF(BI207&gt;=B$10,"Y","N"))</f>
        <v/>
      </c>
      <c r="BK207" s="115" t="str">
        <f aca="false">IF(BJ207="","",IF(BJ207&lt;50%,1,IF(AND(BJ207&gt;=50%,BJ207&lt;B$10),2,IF(BJ207&gt;=B$10,3))))</f>
        <v/>
      </c>
      <c r="BL207" s="114" t="str">
        <f aca="false">IF(B207&lt;&gt;"",IFERROR(IF((SUMIF(D$20:AI$20,"CLO10",D207:AI207)/AO$15)=0,"",(SUMIF(D$20:AI$20,"CLO10",D207:AI207)/AO$15)),""),"")</f>
        <v/>
      </c>
      <c r="BM207" s="115" t="str">
        <f aca="false">IF(BL207="","",IF(BL207&gt;=B$10,"Y","N"))</f>
        <v/>
      </c>
      <c r="BN207" s="115" t="str">
        <f aca="false">IF(BM207="","",IF(BM207&lt;50%,1,IF(AND(BM207&gt;=50%,BM207&lt;B$10),2,IF(BM207&gt;=B$10,3))))</f>
        <v/>
      </c>
    </row>
    <row r="208" customFormat="false" ht="15.75" hidden="false" customHeight="true" outlineLevel="0" collapsed="false">
      <c r="A208" s="184" t="str">
        <f aca="false">IF(A$6="LECTURE","",IF('Database (LECTURE-RES-PRAC)'!A203="","",'Database (LECTURE-RES-PRAC)'!A203))</f>
        <v/>
      </c>
      <c r="B208" s="184" t="str">
        <f aca="false">IF(B$6="LECTURE","",IF('Database (LECTURE-RES-PRAC)'!B203="","",'Database (LECTURE-RES-PRAC)'!B203))</f>
        <v/>
      </c>
      <c r="C208" s="184" t="str">
        <f aca="false">IF(C$6="LECTURE","",IF('Database (LECTURE-RES-PRAC)'!C203="","",'Database (LECTURE-RES-PRAC)'!C203))</f>
        <v/>
      </c>
      <c r="D208" s="52"/>
      <c r="E208" s="52"/>
      <c r="F208" s="52"/>
      <c r="G208" s="52"/>
      <c r="H208" s="52"/>
      <c r="I208" s="52"/>
      <c r="J208" s="52"/>
      <c r="K208" s="52"/>
      <c r="L208" s="52"/>
      <c r="M208" s="52"/>
      <c r="N208" s="181" t="str">
        <f aca="false">IF(B208&lt;&gt;"",SUM(D208:M208),"")</f>
        <v/>
      </c>
      <c r="O208" s="52"/>
      <c r="P208" s="52"/>
      <c r="Q208" s="52"/>
      <c r="R208" s="52"/>
      <c r="S208" s="52"/>
      <c r="T208" s="52"/>
      <c r="U208" s="52"/>
      <c r="V208" s="52"/>
      <c r="W208" s="52"/>
      <c r="X208" s="52"/>
      <c r="Y208" s="181" t="str">
        <f aca="false">IF(B208&lt;&gt;"",SUM(O208:X208),"")</f>
        <v/>
      </c>
      <c r="Z208" s="52"/>
      <c r="AA208" s="52"/>
      <c r="AB208" s="52"/>
      <c r="AC208" s="52"/>
      <c r="AD208" s="52"/>
      <c r="AE208" s="52"/>
      <c r="AF208" s="52"/>
      <c r="AG208" s="52"/>
      <c r="AH208" s="52"/>
      <c r="AI208" s="52"/>
      <c r="AJ208" s="182" t="str">
        <f aca="false">IF(B208&lt;&gt;"",SUM(Z208:AI208),"")</f>
        <v/>
      </c>
      <c r="AK208" s="185" t="str">
        <f aca="false">IF(B208&lt;&gt;"",IFERROR(IF((SUMIF(D$20:AI$20, "CLO1", D208:AI208)/AO$6)=0,"",(SUMIF(D$20:AI$20, "CLO1", D208:AI208)/AO$6)),""),"")</f>
        <v/>
      </c>
      <c r="AL208" s="115" t="str">
        <f aca="false">IF(AK208="","",IF(AK208&gt;=B$10,"Y","N"))</f>
        <v/>
      </c>
      <c r="AM208" s="115" t="str">
        <f aca="false">IF(AK208="","",IF(AK208&lt;50%,1,IF(AND(AK208&gt;=50%,AK208&lt;B$10),2,IF(AK208&gt;=B$10,3))))</f>
        <v/>
      </c>
      <c r="AN208" s="185" t="str">
        <f aca="false">IF(B208&lt;&gt;"",IFERROR(IF((SUMIF(D$20:AI$20, "CLO2", D208:AI208)/AO$7)=0,"",(SUMIF(D$20:AI$20, "CLO2", D208:AI208)/AO$7)),""),"")</f>
        <v/>
      </c>
      <c r="AO208" s="115" t="str">
        <f aca="false">IF(AN208="","",IF(AN208&gt;=B$10,"Y","N"))</f>
        <v/>
      </c>
      <c r="AP208" s="115" t="str">
        <f aca="false">IF(AN208="","",IF(AN208&lt;50%,1,IF(AND(AN208&gt;=50%,AN208&lt;B$10),2,IF(AN208&gt;=B$10,3))))</f>
        <v/>
      </c>
      <c r="AQ208" s="185" t="str">
        <f aca="false">IF(B208&lt;&gt;"",IFERROR(IF((SUMIF(D$20:AI$20, "CLO3", D208:AI208)/AO$8)=0,"",(SUMIF(D$20:AI$20, "CLO3", D208:AI208)/AO$8)),""),"")</f>
        <v/>
      </c>
      <c r="AR208" s="115" t="str">
        <f aca="false">IF(AQ208="","",IF(AQ208&gt;=B$10,"Y","N"))</f>
        <v/>
      </c>
      <c r="AS208" s="115" t="str">
        <f aca="false">IF(AQ208="","",IF(AQ208&lt;50%,1,IF(AND(AQ208&gt;=50%,AQ208&lt;B$10),2,IF(AQ208&gt;=B$10,3))))</f>
        <v/>
      </c>
      <c r="AT208" s="185" t="str">
        <f aca="false">IF(B208&lt;&gt;"",IFERROR(IF((SUMIF(D$20:AI$20, "CLO4", D208:AI208)/AO$9)=0,"",(SUMIF(D$20:AI$20, "CLO4", D208:AI208)/AO$9)),""),"")</f>
        <v/>
      </c>
      <c r="AU208" s="115" t="str">
        <f aca="false">IF(AT208="","",IF(AT208&gt;=B$10,"Y","N"))</f>
        <v/>
      </c>
      <c r="AV208" s="115" t="str">
        <f aca="false">IF(AT208="","",IF(AT208&lt;50%,1,IF(AND(AT208&gt;=50%,AT208&lt;B$10),2,IF(AT208&gt;=B$10,3))))</f>
        <v/>
      </c>
      <c r="AW208" s="185" t="str">
        <f aca="false">IF(B208&lt;&gt;"",IFERROR(IF((SUMIF(D$20:AI$20, "CLO5", D208:AI208)/AO$10)=0,"",(SUMIF(D$20:AI$20, "CLO5", D208:AI208)/AO$10)),""),"")</f>
        <v/>
      </c>
      <c r="AX208" s="115" t="str">
        <f aca="false">IF(AW208="","",IF(AW208&gt;=B$10,"Y","N"))</f>
        <v/>
      </c>
      <c r="AY208" s="115" t="str">
        <f aca="false">IF(AW208="","",IF(AW208&lt;50%,1,IF(AND(AW208&gt;=50%,AW208&lt;B$10),2,IF(AW208&gt;=B$10,3))))</f>
        <v/>
      </c>
      <c r="AZ208" s="114" t="str">
        <f aca="false">IF(B208&lt;&gt;"",IFERROR(IF((SUMIF(D$20:AI$20, "CLO6", D208:AI208)/AO$11)=0,"",(SUMIF(D$20:AI$20, "CLO6", D208:AI208)/AO$11)),""),"")</f>
        <v/>
      </c>
      <c r="BA208" s="115" t="str">
        <f aca="false">IF(AZ208="","",IF(AZ208&gt;=B$10,"Y","N"))</f>
        <v/>
      </c>
      <c r="BB208" s="115" t="str">
        <f aca="false">IF(BA208="","",IF(BA208&lt;50%,1,IF(AND(BA208&gt;=50%,BA208&lt;B$10),2,IF(BA208&gt;=B$10,3))))</f>
        <v/>
      </c>
      <c r="BC208" s="114" t="str">
        <f aca="false">IF(B208&lt;&gt;"",IFERROR(IF((SUMIF(D$20:AI$20, "CLO7", D208:AI208)/AO$12)=0,"",(SUMIF(D$20:AI$20, "CLO7", D208:AI208)/AO$12)),""),"")</f>
        <v/>
      </c>
      <c r="BD208" s="115" t="str">
        <f aca="false">IF(BC208="","",IF(BC208&gt;=B$10,"Y","N"))</f>
        <v/>
      </c>
      <c r="BE208" s="115" t="str">
        <f aca="false">IF(BD208="","",IF(BD208&lt;50%,1,IF(AND(BD208&gt;=50%,BD208&lt;B$10),2,IF(BD208&gt;=B$10,3))))</f>
        <v/>
      </c>
      <c r="BF208" s="114" t="str">
        <f aca="false">IF(B208&lt;&gt;"",IFERROR(IF((SUMIF(D$20:AI$20, "CLO8", D208:AI208)/AO$13)=0,"",(SUMIF(D$20:AI$20, "CLO8", D208:AI208)/AO$13)),""),"")</f>
        <v/>
      </c>
      <c r="BG208" s="115" t="str">
        <f aca="false">IF(BF208="","",IF(BF208&gt;=B$10,"Y","N"))</f>
        <v/>
      </c>
      <c r="BH208" s="115" t="str">
        <f aca="false">IF(BG208="","",IF(BG208&lt;50%,1,IF(AND(BG208&gt;=50%,BG208&lt;B$10),2,IF(BG208&gt;=B$10,3))))</f>
        <v/>
      </c>
      <c r="BI208" s="114" t="str">
        <f aca="false">IF(B208&lt;&gt;"",IFERROR(IF((SUMIF(D$20:AI$20, "CLO9", D208:AI208)/AO$14)=0,"",(SUMIF(D$20:AI$20, "CLO9", D208:AI208)/AO$14)),""),"")</f>
        <v/>
      </c>
      <c r="BJ208" s="115" t="str">
        <f aca="false">IF(BI208="","",IF(BI208&gt;=B$10,"Y","N"))</f>
        <v/>
      </c>
      <c r="BK208" s="115" t="str">
        <f aca="false">IF(BJ208="","",IF(BJ208&lt;50%,1,IF(AND(BJ208&gt;=50%,BJ208&lt;B$10),2,IF(BJ208&gt;=B$10,3))))</f>
        <v/>
      </c>
      <c r="BL208" s="114" t="str">
        <f aca="false">IF(B208&lt;&gt;"",IFERROR(IF((SUMIF(D$20:AI$20,"CLO10",D208:AI208)/AO$15)=0,"",(SUMIF(D$20:AI$20,"CLO10",D208:AI208)/AO$15)),""),"")</f>
        <v/>
      </c>
      <c r="BM208" s="115" t="str">
        <f aca="false">IF(BL208="","",IF(BL208&gt;=B$10,"Y","N"))</f>
        <v/>
      </c>
      <c r="BN208" s="115" t="str">
        <f aca="false">IF(BM208="","",IF(BM208&lt;50%,1,IF(AND(BM208&gt;=50%,BM208&lt;B$10),2,IF(BM208&gt;=B$10,3))))</f>
        <v/>
      </c>
    </row>
    <row r="209" customFormat="false" ht="15.75" hidden="false" customHeight="true" outlineLevel="0" collapsed="false">
      <c r="A209" s="184" t="str">
        <f aca="false">IF(A$6="LECTURE","",IF('Database (LECTURE-RES-PRAC)'!A204="","",'Database (LECTURE-RES-PRAC)'!A204))</f>
        <v/>
      </c>
      <c r="B209" s="184" t="str">
        <f aca="false">IF(B$6="LECTURE","",IF('Database (LECTURE-RES-PRAC)'!B204="","",'Database (LECTURE-RES-PRAC)'!B204))</f>
        <v/>
      </c>
      <c r="C209" s="184" t="str">
        <f aca="false">IF(C$6="LECTURE","",IF('Database (LECTURE-RES-PRAC)'!C204="","",'Database (LECTURE-RES-PRAC)'!C204))</f>
        <v/>
      </c>
      <c r="D209" s="52"/>
      <c r="E209" s="52"/>
      <c r="F209" s="52"/>
      <c r="G209" s="52"/>
      <c r="H209" s="52"/>
      <c r="I209" s="52"/>
      <c r="J209" s="52"/>
      <c r="K209" s="52"/>
      <c r="L209" s="52"/>
      <c r="M209" s="52"/>
      <c r="N209" s="181" t="str">
        <f aca="false">IF(B209&lt;&gt;"",SUM(D209:M209),"")</f>
        <v/>
      </c>
      <c r="O209" s="52"/>
      <c r="P209" s="52"/>
      <c r="Q209" s="52"/>
      <c r="R209" s="52"/>
      <c r="S209" s="52"/>
      <c r="T209" s="52"/>
      <c r="U209" s="52"/>
      <c r="V209" s="52"/>
      <c r="W209" s="52"/>
      <c r="X209" s="52"/>
      <c r="Y209" s="181" t="str">
        <f aca="false">IF(B209&lt;&gt;"",SUM(O209:X209),"")</f>
        <v/>
      </c>
      <c r="Z209" s="52"/>
      <c r="AA209" s="52"/>
      <c r="AB209" s="52"/>
      <c r="AC209" s="52"/>
      <c r="AD209" s="52"/>
      <c r="AE209" s="52"/>
      <c r="AF209" s="52"/>
      <c r="AG209" s="52"/>
      <c r="AH209" s="52"/>
      <c r="AI209" s="52"/>
      <c r="AJ209" s="182" t="str">
        <f aca="false">IF(B209&lt;&gt;"",SUM(Z209:AI209),"")</f>
        <v/>
      </c>
      <c r="AK209" s="185" t="str">
        <f aca="false">IF(B209&lt;&gt;"",IFERROR(IF((SUMIF(D$20:AI$20, "CLO1", D209:AI209)/AO$6)=0,"",(SUMIF(D$20:AI$20, "CLO1", D209:AI209)/AO$6)),""),"")</f>
        <v/>
      </c>
      <c r="AL209" s="115" t="str">
        <f aca="false">IF(AK209="","",IF(AK209&gt;=B$10,"Y","N"))</f>
        <v/>
      </c>
      <c r="AM209" s="115" t="str">
        <f aca="false">IF(AK209="","",IF(AK209&lt;50%,1,IF(AND(AK209&gt;=50%,AK209&lt;B$10),2,IF(AK209&gt;=B$10,3))))</f>
        <v/>
      </c>
      <c r="AN209" s="185" t="str">
        <f aca="false">IF(B209&lt;&gt;"",IFERROR(IF((SUMIF(D$20:AI$20, "CLO2", D209:AI209)/AO$7)=0,"",(SUMIF(D$20:AI$20, "CLO2", D209:AI209)/AO$7)),""),"")</f>
        <v/>
      </c>
      <c r="AO209" s="115" t="str">
        <f aca="false">IF(AN209="","",IF(AN209&gt;=B$10,"Y","N"))</f>
        <v/>
      </c>
      <c r="AP209" s="115" t="str">
        <f aca="false">IF(AN209="","",IF(AN209&lt;50%,1,IF(AND(AN209&gt;=50%,AN209&lt;B$10),2,IF(AN209&gt;=B$10,3))))</f>
        <v/>
      </c>
      <c r="AQ209" s="185" t="str">
        <f aca="false">IF(B209&lt;&gt;"",IFERROR(IF((SUMIF(D$20:AI$20, "CLO3", D209:AI209)/AO$8)=0,"",(SUMIF(D$20:AI$20, "CLO3", D209:AI209)/AO$8)),""),"")</f>
        <v/>
      </c>
      <c r="AR209" s="115" t="str">
        <f aca="false">IF(AQ209="","",IF(AQ209&gt;=B$10,"Y","N"))</f>
        <v/>
      </c>
      <c r="AS209" s="115" t="str">
        <f aca="false">IF(AQ209="","",IF(AQ209&lt;50%,1,IF(AND(AQ209&gt;=50%,AQ209&lt;B$10),2,IF(AQ209&gt;=B$10,3))))</f>
        <v/>
      </c>
      <c r="AT209" s="185" t="str">
        <f aca="false">IF(B209&lt;&gt;"",IFERROR(IF((SUMIF(D$20:AI$20, "CLO4", D209:AI209)/AO$9)=0,"",(SUMIF(D$20:AI$20, "CLO4", D209:AI209)/AO$9)),""),"")</f>
        <v/>
      </c>
      <c r="AU209" s="115" t="str">
        <f aca="false">IF(AT209="","",IF(AT209&gt;=B$10,"Y","N"))</f>
        <v/>
      </c>
      <c r="AV209" s="115" t="str">
        <f aca="false">IF(AT209="","",IF(AT209&lt;50%,1,IF(AND(AT209&gt;=50%,AT209&lt;B$10),2,IF(AT209&gt;=B$10,3))))</f>
        <v/>
      </c>
      <c r="AW209" s="185" t="str">
        <f aca="false">IF(B209&lt;&gt;"",IFERROR(IF((SUMIF(D$20:AI$20, "CLO5", D209:AI209)/AO$10)=0,"",(SUMIF(D$20:AI$20, "CLO5", D209:AI209)/AO$10)),""),"")</f>
        <v/>
      </c>
      <c r="AX209" s="115" t="str">
        <f aca="false">IF(AW209="","",IF(AW209&gt;=B$10,"Y","N"))</f>
        <v/>
      </c>
      <c r="AY209" s="115" t="str">
        <f aca="false">IF(AW209="","",IF(AW209&lt;50%,1,IF(AND(AW209&gt;=50%,AW209&lt;B$10),2,IF(AW209&gt;=B$10,3))))</f>
        <v/>
      </c>
      <c r="AZ209" s="114" t="str">
        <f aca="false">IF(B209&lt;&gt;"",IFERROR(IF((SUMIF(D$20:AI$20, "CLO6", D209:AI209)/AO$11)=0,"",(SUMIF(D$20:AI$20, "CLO6", D209:AI209)/AO$11)),""),"")</f>
        <v/>
      </c>
      <c r="BA209" s="115" t="str">
        <f aca="false">IF(AZ209="","",IF(AZ209&gt;=B$10,"Y","N"))</f>
        <v/>
      </c>
      <c r="BB209" s="115" t="str">
        <f aca="false">IF(BA209="","",IF(BA209&lt;50%,1,IF(AND(BA209&gt;=50%,BA209&lt;B$10),2,IF(BA209&gt;=B$10,3))))</f>
        <v/>
      </c>
      <c r="BC209" s="114" t="str">
        <f aca="false">IF(B209&lt;&gt;"",IFERROR(IF((SUMIF(D$20:AI$20, "CLO7", D209:AI209)/AO$12)=0,"",(SUMIF(D$20:AI$20, "CLO7", D209:AI209)/AO$12)),""),"")</f>
        <v/>
      </c>
      <c r="BD209" s="115" t="str">
        <f aca="false">IF(BC209="","",IF(BC209&gt;=B$10,"Y","N"))</f>
        <v/>
      </c>
      <c r="BE209" s="115" t="str">
        <f aca="false">IF(BD209="","",IF(BD209&lt;50%,1,IF(AND(BD209&gt;=50%,BD209&lt;B$10),2,IF(BD209&gt;=B$10,3))))</f>
        <v/>
      </c>
      <c r="BF209" s="114" t="str">
        <f aca="false">IF(B209&lt;&gt;"",IFERROR(IF((SUMIF(D$20:AI$20, "CLO8", D209:AI209)/AO$13)=0,"",(SUMIF(D$20:AI$20, "CLO8", D209:AI209)/AO$13)),""),"")</f>
        <v/>
      </c>
      <c r="BG209" s="115" t="str">
        <f aca="false">IF(BF209="","",IF(BF209&gt;=B$10,"Y","N"))</f>
        <v/>
      </c>
      <c r="BH209" s="115" t="str">
        <f aca="false">IF(BG209="","",IF(BG209&lt;50%,1,IF(AND(BG209&gt;=50%,BG209&lt;B$10),2,IF(BG209&gt;=B$10,3))))</f>
        <v/>
      </c>
      <c r="BI209" s="114" t="str">
        <f aca="false">IF(B209&lt;&gt;"",IFERROR(IF((SUMIF(D$20:AI$20, "CLO9", D209:AI209)/AO$14)=0,"",(SUMIF(D$20:AI$20, "CLO9", D209:AI209)/AO$14)),""),"")</f>
        <v/>
      </c>
      <c r="BJ209" s="115" t="str">
        <f aca="false">IF(BI209="","",IF(BI209&gt;=B$10,"Y","N"))</f>
        <v/>
      </c>
      <c r="BK209" s="115" t="str">
        <f aca="false">IF(BJ209="","",IF(BJ209&lt;50%,1,IF(AND(BJ209&gt;=50%,BJ209&lt;B$10),2,IF(BJ209&gt;=B$10,3))))</f>
        <v/>
      </c>
      <c r="BL209" s="114" t="str">
        <f aca="false">IF(B209&lt;&gt;"",IFERROR(IF((SUMIF(D$20:AI$20,"CLO10",D209:AI209)/AO$15)=0,"",(SUMIF(D$20:AI$20,"CLO10",D209:AI209)/AO$15)),""),"")</f>
        <v/>
      </c>
      <c r="BM209" s="115" t="str">
        <f aca="false">IF(BL209="","",IF(BL209&gt;=B$10,"Y","N"))</f>
        <v/>
      </c>
      <c r="BN209" s="115" t="str">
        <f aca="false">IF(BM209="","",IF(BM209&lt;50%,1,IF(AND(BM209&gt;=50%,BM209&lt;B$10),2,IF(BM209&gt;=B$10,3))))</f>
        <v/>
      </c>
    </row>
    <row r="210" customFormat="false" ht="15.75" hidden="false" customHeight="true" outlineLevel="0" collapsed="false">
      <c r="A210" s="184" t="str">
        <f aca="false">IF(A$6="LECTURE","",IF('Database (LECTURE-RES-PRAC)'!A205="","",'Database (LECTURE-RES-PRAC)'!A205))</f>
        <v/>
      </c>
      <c r="B210" s="184" t="str">
        <f aca="false">IF(B$6="LECTURE","",IF('Database (LECTURE-RES-PRAC)'!B205="","",'Database (LECTURE-RES-PRAC)'!B205))</f>
        <v/>
      </c>
      <c r="C210" s="184" t="str">
        <f aca="false">IF(C$6="LECTURE","",IF('Database (LECTURE-RES-PRAC)'!C205="","",'Database (LECTURE-RES-PRAC)'!C205))</f>
        <v/>
      </c>
      <c r="D210" s="52"/>
      <c r="E210" s="52"/>
      <c r="F210" s="52"/>
      <c r="G210" s="52"/>
      <c r="H210" s="52"/>
      <c r="I210" s="52"/>
      <c r="J210" s="52"/>
      <c r="K210" s="52"/>
      <c r="L210" s="52"/>
      <c r="M210" s="52"/>
      <c r="N210" s="181" t="str">
        <f aca="false">IF(B210&lt;&gt;"",SUM(D210:M210),"")</f>
        <v/>
      </c>
      <c r="O210" s="52"/>
      <c r="P210" s="52"/>
      <c r="Q210" s="52"/>
      <c r="R210" s="52"/>
      <c r="S210" s="52"/>
      <c r="T210" s="52"/>
      <c r="U210" s="52"/>
      <c r="V210" s="52"/>
      <c r="W210" s="52"/>
      <c r="X210" s="52"/>
      <c r="Y210" s="181" t="str">
        <f aca="false">IF(B210&lt;&gt;"",SUM(O210:X210),"")</f>
        <v/>
      </c>
      <c r="Z210" s="52"/>
      <c r="AA210" s="52"/>
      <c r="AB210" s="52"/>
      <c r="AC210" s="52"/>
      <c r="AD210" s="52"/>
      <c r="AE210" s="52"/>
      <c r="AF210" s="52"/>
      <c r="AG210" s="52"/>
      <c r="AH210" s="52"/>
      <c r="AI210" s="52"/>
      <c r="AJ210" s="182" t="str">
        <f aca="false">IF(B210&lt;&gt;"",SUM(Z210:AI210),"")</f>
        <v/>
      </c>
      <c r="AK210" s="185" t="str">
        <f aca="false">IF(B210&lt;&gt;"",IFERROR(IF((SUMIF(D$20:AI$20, "CLO1", D210:AI210)/AO$6)=0,"",(SUMIF(D$20:AI$20, "CLO1", D210:AI210)/AO$6)),""),"")</f>
        <v/>
      </c>
      <c r="AL210" s="115" t="str">
        <f aca="false">IF(AK210="","",IF(AK210&gt;=B$10,"Y","N"))</f>
        <v/>
      </c>
      <c r="AM210" s="115" t="str">
        <f aca="false">IF(AK210="","",IF(AK210&lt;50%,1,IF(AND(AK210&gt;=50%,AK210&lt;B$10),2,IF(AK210&gt;=B$10,3))))</f>
        <v/>
      </c>
      <c r="AN210" s="185" t="str">
        <f aca="false">IF(B210&lt;&gt;"",IFERROR(IF((SUMIF(D$20:AI$20, "CLO2", D210:AI210)/AO$7)=0,"",(SUMIF(D$20:AI$20, "CLO2", D210:AI210)/AO$7)),""),"")</f>
        <v/>
      </c>
      <c r="AO210" s="115" t="str">
        <f aca="false">IF(AN210="","",IF(AN210&gt;=B$10,"Y","N"))</f>
        <v/>
      </c>
      <c r="AP210" s="115" t="str">
        <f aca="false">IF(AN210="","",IF(AN210&lt;50%,1,IF(AND(AN210&gt;=50%,AN210&lt;B$10),2,IF(AN210&gt;=B$10,3))))</f>
        <v/>
      </c>
      <c r="AQ210" s="185" t="str">
        <f aca="false">IF(B210&lt;&gt;"",IFERROR(IF((SUMIF(D$20:AI$20, "CLO3", D210:AI210)/AO$8)=0,"",(SUMIF(D$20:AI$20, "CLO3", D210:AI210)/AO$8)),""),"")</f>
        <v/>
      </c>
      <c r="AR210" s="115" t="str">
        <f aca="false">IF(AQ210="","",IF(AQ210&gt;=B$10,"Y","N"))</f>
        <v/>
      </c>
      <c r="AS210" s="115" t="str">
        <f aca="false">IF(AQ210="","",IF(AQ210&lt;50%,1,IF(AND(AQ210&gt;=50%,AQ210&lt;B$10),2,IF(AQ210&gt;=B$10,3))))</f>
        <v/>
      </c>
      <c r="AT210" s="185" t="str">
        <f aca="false">IF(B210&lt;&gt;"",IFERROR(IF((SUMIF(D$20:AI$20, "CLO4", D210:AI210)/AO$9)=0,"",(SUMIF(D$20:AI$20, "CLO4", D210:AI210)/AO$9)),""),"")</f>
        <v/>
      </c>
      <c r="AU210" s="115" t="str">
        <f aca="false">IF(AT210="","",IF(AT210&gt;=B$10,"Y","N"))</f>
        <v/>
      </c>
      <c r="AV210" s="115" t="str">
        <f aca="false">IF(AT210="","",IF(AT210&lt;50%,1,IF(AND(AT210&gt;=50%,AT210&lt;B$10),2,IF(AT210&gt;=B$10,3))))</f>
        <v/>
      </c>
      <c r="AW210" s="185" t="str">
        <f aca="false">IF(B210&lt;&gt;"",IFERROR(IF((SUMIF(D$20:AI$20, "CLO5", D210:AI210)/AO$10)=0,"",(SUMIF(D$20:AI$20, "CLO5", D210:AI210)/AO$10)),""),"")</f>
        <v/>
      </c>
      <c r="AX210" s="115" t="str">
        <f aca="false">IF(AW210="","",IF(AW210&gt;=B$10,"Y","N"))</f>
        <v/>
      </c>
      <c r="AY210" s="115" t="str">
        <f aca="false">IF(AW210="","",IF(AW210&lt;50%,1,IF(AND(AW210&gt;=50%,AW210&lt;B$10),2,IF(AW210&gt;=B$10,3))))</f>
        <v/>
      </c>
      <c r="AZ210" s="114" t="str">
        <f aca="false">IF(B210&lt;&gt;"",IFERROR(IF((SUMIF(D$20:AI$20, "CLO6", D210:AI210)/AO$11)=0,"",(SUMIF(D$20:AI$20, "CLO6", D210:AI210)/AO$11)),""),"")</f>
        <v/>
      </c>
      <c r="BA210" s="115" t="str">
        <f aca="false">IF(AZ210="","",IF(AZ210&gt;=B$10,"Y","N"))</f>
        <v/>
      </c>
      <c r="BB210" s="115" t="str">
        <f aca="false">IF(BA210="","",IF(BA210&lt;50%,1,IF(AND(BA210&gt;=50%,BA210&lt;B$10),2,IF(BA210&gt;=B$10,3))))</f>
        <v/>
      </c>
      <c r="BC210" s="114" t="str">
        <f aca="false">IF(B210&lt;&gt;"",IFERROR(IF((SUMIF(D$20:AI$20, "CLO7", D210:AI210)/AO$12)=0,"",(SUMIF(D$20:AI$20, "CLO7", D210:AI210)/AO$12)),""),"")</f>
        <v/>
      </c>
      <c r="BD210" s="115" t="str">
        <f aca="false">IF(BC210="","",IF(BC210&gt;=B$10,"Y","N"))</f>
        <v/>
      </c>
      <c r="BE210" s="115" t="str">
        <f aca="false">IF(BD210="","",IF(BD210&lt;50%,1,IF(AND(BD210&gt;=50%,BD210&lt;B$10),2,IF(BD210&gt;=B$10,3))))</f>
        <v/>
      </c>
      <c r="BF210" s="114" t="str">
        <f aca="false">IF(B210&lt;&gt;"",IFERROR(IF((SUMIF(D$20:AI$20, "CLO8", D210:AI210)/AO$13)=0,"",(SUMIF(D$20:AI$20, "CLO8", D210:AI210)/AO$13)),""),"")</f>
        <v/>
      </c>
      <c r="BG210" s="115" t="str">
        <f aca="false">IF(BF210="","",IF(BF210&gt;=B$10,"Y","N"))</f>
        <v/>
      </c>
      <c r="BH210" s="115" t="str">
        <f aca="false">IF(BG210="","",IF(BG210&lt;50%,1,IF(AND(BG210&gt;=50%,BG210&lt;B$10),2,IF(BG210&gt;=B$10,3))))</f>
        <v/>
      </c>
      <c r="BI210" s="114" t="str">
        <f aca="false">IF(B210&lt;&gt;"",IFERROR(IF((SUMIF(D$20:AI$20, "CLO9", D210:AI210)/AO$14)=0,"",(SUMIF(D$20:AI$20, "CLO9", D210:AI210)/AO$14)),""),"")</f>
        <v/>
      </c>
      <c r="BJ210" s="115" t="str">
        <f aca="false">IF(BI210="","",IF(BI210&gt;=B$10,"Y","N"))</f>
        <v/>
      </c>
      <c r="BK210" s="115" t="str">
        <f aca="false">IF(BJ210="","",IF(BJ210&lt;50%,1,IF(AND(BJ210&gt;=50%,BJ210&lt;B$10),2,IF(BJ210&gt;=B$10,3))))</f>
        <v/>
      </c>
      <c r="BL210" s="114" t="str">
        <f aca="false">IF(B210&lt;&gt;"",IFERROR(IF((SUMIF(D$20:AI$20,"CLO10",D210:AI210)/AO$15)=0,"",(SUMIF(D$20:AI$20,"CLO10",D210:AI210)/AO$15)),""),"")</f>
        <v/>
      </c>
      <c r="BM210" s="115" t="str">
        <f aca="false">IF(BL210="","",IF(BL210&gt;=B$10,"Y","N"))</f>
        <v/>
      </c>
      <c r="BN210" s="115" t="str">
        <f aca="false">IF(BM210="","",IF(BM210&lt;50%,1,IF(AND(BM210&gt;=50%,BM210&lt;B$10),2,IF(BM210&gt;=B$10,3))))</f>
        <v/>
      </c>
    </row>
    <row r="211" customFormat="false" ht="15.75" hidden="false" customHeight="true" outlineLevel="0" collapsed="false">
      <c r="A211" s="184" t="str">
        <f aca="false">IF(A$6="LECTURE","",IF('Database (LECTURE-RES-PRAC)'!A206="","",'Database (LECTURE-RES-PRAC)'!A206))</f>
        <v/>
      </c>
      <c r="B211" s="184" t="str">
        <f aca="false">IF(B$6="LECTURE","",IF('Database (LECTURE-RES-PRAC)'!B206="","",'Database (LECTURE-RES-PRAC)'!B206))</f>
        <v/>
      </c>
      <c r="C211" s="184" t="str">
        <f aca="false">IF(C$6="LECTURE","",IF('Database (LECTURE-RES-PRAC)'!C206="","",'Database (LECTURE-RES-PRAC)'!C206))</f>
        <v/>
      </c>
      <c r="D211" s="52"/>
      <c r="E211" s="52"/>
      <c r="F211" s="52"/>
      <c r="G211" s="52"/>
      <c r="H211" s="52"/>
      <c r="I211" s="52"/>
      <c r="J211" s="52"/>
      <c r="K211" s="52"/>
      <c r="L211" s="52"/>
      <c r="M211" s="52"/>
      <c r="N211" s="181" t="str">
        <f aca="false">IF(B211&lt;&gt;"",SUM(D211:M211),"")</f>
        <v/>
      </c>
      <c r="O211" s="52"/>
      <c r="P211" s="52"/>
      <c r="Q211" s="52"/>
      <c r="R211" s="52"/>
      <c r="S211" s="52"/>
      <c r="T211" s="52"/>
      <c r="U211" s="52"/>
      <c r="V211" s="52"/>
      <c r="W211" s="52"/>
      <c r="X211" s="52"/>
      <c r="Y211" s="181" t="str">
        <f aca="false">IF(B211&lt;&gt;"",SUM(O211:X211),"")</f>
        <v/>
      </c>
      <c r="Z211" s="52"/>
      <c r="AA211" s="52"/>
      <c r="AB211" s="52"/>
      <c r="AC211" s="52"/>
      <c r="AD211" s="52"/>
      <c r="AE211" s="52"/>
      <c r="AF211" s="52"/>
      <c r="AG211" s="52"/>
      <c r="AH211" s="52"/>
      <c r="AI211" s="52"/>
      <c r="AJ211" s="182" t="str">
        <f aca="false">IF(B211&lt;&gt;"",SUM(Z211:AI211),"")</f>
        <v/>
      </c>
      <c r="AK211" s="185" t="str">
        <f aca="false">IF(B211&lt;&gt;"",IFERROR(IF((SUMIF(D$20:AI$20, "CLO1", D211:AI211)/AO$6)=0,"",(SUMIF(D$20:AI$20, "CLO1", D211:AI211)/AO$6)),""),"")</f>
        <v/>
      </c>
      <c r="AL211" s="115" t="str">
        <f aca="false">IF(AK211="","",IF(AK211&gt;=B$10,"Y","N"))</f>
        <v/>
      </c>
      <c r="AM211" s="115" t="str">
        <f aca="false">IF(AK211="","",IF(AK211&lt;50%,1,IF(AND(AK211&gt;=50%,AK211&lt;B$10),2,IF(AK211&gt;=B$10,3))))</f>
        <v/>
      </c>
      <c r="AN211" s="185" t="str">
        <f aca="false">IF(B211&lt;&gt;"",IFERROR(IF((SUMIF(D$20:AI$20, "CLO2", D211:AI211)/AO$7)=0,"",(SUMIF(D$20:AI$20, "CLO2", D211:AI211)/AO$7)),""),"")</f>
        <v/>
      </c>
      <c r="AO211" s="115" t="str">
        <f aca="false">IF(AN211="","",IF(AN211&gt;=B$10,"Y","N"))</f>
        <v/>
      </c>
      <c r="AP211" s="115" t="str">
        <f aca="false">IF(AN211="","",IF(AN211&lt;50%,1,IF(AND(AN211&gt;=50%,AN211&lt;B$10),2,IF(AN211&gt;=B$10,3))))</f>
        <v/>
      </c>
      <c r="AQ211" s="185" t="str">
        <f aca="false">IF(B211&lt;&gt;"",IFERROR(IF((SUMIF(D$20:AI$20, "CLO3", D211:AI211)/AO$8)=0,"",(SUMIF(D$20:AI$20, "CLO3", D211:AI211)/AO$8)),""),"")</f>
        <v/>
      </c>
      <c r="AR211" s="115" t="str">
        <f aca="false">IF(AQ211="","",IF(AQ211&gt;=B$10,"Y","N"))</f>
        <v/>
      </c>
      <c r="AS211" s="115" t="str">
        <f aca="false">IF(AQ211="","",IF(AQ211&lt;50%,1,IF(AND(AQ211&gt;=50%,AQ211&lt;B$10),2,IF(AQ211&gt;=B$10,3))))</f>
        <v/>
      </c>
      <c r="AT211" s="185" t="str">
        <f aca="false">IF(B211&lt;&gt;"",IFERROR(IF((SUMIF(D$20:AI$20, "CLO4", D211:AI211)/AO$9)=0,"",(SUMIF(D$20:AI$20, "CLO4", D211:AI211)/AO$9)),""),"")</f>
        <v/>
      </c>
      <c r="AU211" s="115" t="str">
        <f aca="false">IF(AT211="","",IF(AT211&gt;=B$10,"Y","N"))</f>
        <v/>
      </c>
      <c r="AV211" s="115" t="str">
        <f aca="false">IF(AT211="","",IF(AT211&lt;50%,1,IF(AND(AT211&gt;=50%,AT211&lt;B$10),2,IF(AT211&gt;=B$10,3))))</f>
        <v/>
      </c>
      <c r="AW211" s="185" t="str">
        <f aca="false">IF(B211&lt;&gt;"",IFERROR(IF((SUMIF(D$20:AI$20, "CLO5", D211:AI211)/AO$10)=0,"",(SUMIF(D$20:AI$20, "CLO5", D211:AI211)/AO$10)),""),"")</f>
        <v/>
      </c>
      <c r="AX211" s="115" t="str">
        <f aca="false">IF(AW211="","",IF(AW211&gt;=B$10,"Y","N"))</f>
        <v/>
      </c>
      <c r="AY211" s="115" t="str">
        <f aca="false">IF(AW211="","",IF(AW211&lt;50%,1,IF(AND(AW211&gt;=50%,AW211&lt;B$10),2,IF(AW211&gt;=B$10,3))))</f>
        <v/>
      </c>
      <c r="AZ211" s="114" t="str">
        <f aca="false">IF(B211&lt;&gt;"",IFERROR(IF((SUMIF(D$20:AI$20, "CLO6", D211:AI211)/AO$11)=0,"",(SUMIF(D$20:AI$20, "CLO6", D211:AI211)/AO$11)),""),"")</f>
        <v/>
      </c>
      <c r="BA211" s="115" t="str">
        <f aca="false">IF(AZ211="","",IF(AZ211&gt;=B$10,"Y","N"))</f>
        <v/>
      </c>
      <c r="BB211" s="115" t="str">
        <f aca="false">IF(BA211="","",IF(BA211&lt;50%,1,IF(AND(BA211&gt;=50%,BA211&lt;B$10),2,IF(BA211&gt;=B$10,3))))</f>
        <v/>
      </c>
      <c r="BC211" s="114" t="str">
        <f aca="false">IF(B211&lt;&gt;"",IFERROR(IF((SUMIF(D$20:AI$20, "CLO7", D211:AI211)/AO$12)=0,"",(SUMIF(D$20:AI$20, "CLO7", D211:AI211)/AO$12)),""),"")</f>
        <v/>
      </c>
      <c r="BD211" s="115" t="str">
        <f aca="false">IF(BC211="","",IF(BC211&gt;=B$10,"Y","N"))</f>
        <v/>
      </c>
      <c r="BE211" s="115" t="str">
        <f aca="false">IF(BD211="","",IF(BD211&lt;50%,1,IF(AND(BD211&gt;=50%,BD211&lt;B$10),2,IF(BD211&gt;=B$10,3))))</f>
        <v/>
      </c>
      <c r="BF211" s="114" t="str">
        <f aca="false">IF(B211&lt;&gt;"",IFERROR(IF((SUMIF(D$20:AI$20, "CLO8", D211:AI211)/AO$13)=0,"",(SUMIF(D$20:AI$20, "CLO8", D211:AI211)/AO$13)),""),"")</f>
        <v/>
      </c>
      <c r="BG211" s="115" t="str">
        <f aca="false">IF(BF211="","",IF(BF211&gt;=B$10,"Y","N"))</f>
        <v/>
      </c>
      <c r="BH211" s="115" t="str">
        <f aca="false">IF(BG211="","",IF(BG211&lt;50%,1,IF(AND(BG211&gt;=50%,BG211&lt;B$10),2,IF(BG211&gt;=B$10,3))))</f>
        <v/>
      </c>
      <c r="BI211" s="114" t="str">
        <f aca="false">IF(B211&lt;&gt;"",IFERROR(IF((SUMIF(D$20:AI$20, "CLO9", D211:AI211)/AO$14)=0,"",(SUMIF(D$20:AI$20, "CLO9", D211:AI211)/AO$14)),""),"")</f>
        <v/>
      </c>
      <c r="BJ211" s="115" t="str">
        <f aca="false">IF(BI211="","",IF(BI211&gt;=B$10,"Y","N"))</f>
        <v/>
      </c>
      <c r="BK211" s="115" t="str">
        <f aca="false">IF(BJ211="","",IF(BJ211&lt;50%,1,IF(AND(BJ211&gt;=50%,BJ211&lt;B$10),2,IF(BJ211&gt;=B$10,3))))</f>
        <v/>
      </c>
      <c r="BL211" s="114" t="str">
        <f aca="false">IF(B211&lt;&gt;"",IFERROR(IF((SUMIF(D$20:AI$20,"CLO10",D211:AI211)/AO$15)=0,"",(SUMIF(D$20:AI$20,"CLO10",D211:AI211)/AO$15)),""),"")</f>
        <v/>
      </c>
      <c r="BM211" s="115" t="str">
        <f aca="false">IF(BL211="","",IF(BL211&gt;=B$10,"Y","N"))</f>
        <v/>
      </c>
      <c r="BN211" s="115" t="str">
        <f aca="false">IF(BM211="","",IF(BM211&lt;50%,1,IF(AND(BM211&gt;=50%,BM211&lt;B$10),2,IF(BM211&gt;=B$10,3))))</f>
        <v/>
      </c>
    </row>
    <row r="212" customFormat="false" ht="15.75" hidden="false" customHeight="true" outlineLevel="0" collapsed="false">
      <c r="A212" s="184" t="str">
        <f aca="false">IF(A$6="LECTURE","",IF('Database (LECTURE-RES-PRAC)'!A207="","",'Database (LECTURE-RES-PRAC)'!A207))</f>
        <v/>
      </c>
      <c r="B212" s="184" t="str">
        <f aca="false">IF(B$6="LECTURE","",IF('Database (LECTURE-RES-PRAC)'!B207="","",'Database (LECTURE-RES-PRAC)'!B207))</f>
        <v/>
      </c>
      <c r="C212" s="184" t="str">
        <f aca="false">IF(C$6="LECTURE","",IF('Database (LECTURE-RES-PRAC)'!C207="","",'Database (LECTURE-RES-PRAC)'!C207))</f>
        <v/>
      </c>
      <c r="D212" s="52"/>
      <c r="E212" s="52"/>
      <c r="F212" s="52"/>
      <c r="G212" s="52"/>
      <c r="H212" s="52"/>
      <c r="I212" s="52"/>
      <c r="J212" s="52"/>
      <c r="K212" s="52"/>
      <c r="L212" s="52"/>
      <c r="M212" s="52"/>
      <c r="N212" s="181" t="str">
        <f aca="false">IF(B212&lt;&gt;"",SUM(D212:M212),"")</f>
        <v/>
      </c>
      <c r="O212" s="52"/>
      <c r="P212" s="52"/>
      <c r="Q212" s="52"/>
      <c r="R212" s="52"/>
      <c r="S212" s="52"/>
      <c r="T212" s="52"/>
      <c r="U212" s="52"/>
      <c r="V212" s="52"/>
      <c r="W212" s="52"/>
      <c r="X212" s="52"/>
      <c r="Y212" s="181" t="str">
        <f aca="false">IF(B212&lt;&gt;"",SUM(O212:X212),"")</f>
        <v/>
      </c>
      <c r="Z212" s="52"/>
      <c r="AA212" s="52"/>
      <c r="AB212" s="52"/>
      <c r="AC212" s="52"/>
      <c r="AD212" s="52"/>
      <c r="AE212" s="52"/>
      <c r="AF212" s="52"/>
      <c r="AG212" s="52"/>
      <c r="AH212" s="52"/>
      <c r="AI212" s="52"/>
      <c r="AJ212" s="182" t="str">
        <f aca="false">IF(B212&lt;&gt;"",SUM(Z212:AI212),"")</f>
        <v/>
      </c>
      <c r="AK212" s="185" t="str">
        <f aca="false">IF(B212&lt;&gt;"",IFERROR(IF((SUMIF(D$20:AI$20, "CLO1", D212:AI212)/AO$6)=0,"",(SUMIF(D$20:AI$20, "CLO1", D212:AI212)/AO$6)),""),"")</f>
        <v/>
      </c>
      <c r="AL212" s="115" t="str">
        <f aca="false">IF(AK212="","",IF(AK212&gt;=B$10,"Y","N"))</f>
        <v/>
      </c>
      <c r="AM212" s="115" t="str">
        <f aca="false">IF(AK212="","",IF(AK212&lt;50%,1,IF(AND(AK212&gt;=50%,AK212&lt;B$10),2,IF(AK212&gt;=B$10,3))))</f>
        <v/>
      </c>
      <c r="AN212" s="185" t="str">
        <f aca="false">IF(B212&lt;&gt;"",IFERROR(IF((SUMIF(D$20:AI$20, "CLO2", D212:AI212)/AO$7)=0,"",(SUMIF(D$20:AI$20, "CLO2", D212:AI212)/AO$7)),""),"")</f>
        <v/>
      </c>
      <c r="AO212" s="115" t="str">
        <f aca="false">IF(AN212="","",IF(AN212&gt;=B$10,"Y","N"))</f>
        <v/>
      </c>
      <c r="AP212" s="115" t="str">
        <f aca="false">IF(AN212="","",IF(AN212&lt;50%,1,IF(AND(AN212&gt;=50%,AN212&lt;B$10),2,IF(AN212&gt;=B$10,3))))</f>
        <v/>
      </c>
      <c r="AQ212" s="185" t="str">
        <f aca="false">IF(B212&lt;&gt;"",IFERROR(IF((SUMIF(D$20:AI$20, "CLO3", D212:AI212)/AO$8)=0,"",(SUMIF(D$20:AI$20, "CLO3", D212:AI212)/AO$8)),""),"")</f>
        <v/>
      </c>
      <c r="AR212" s="115" t="str">
        <f aca="false">IF(AQ212="","",IF(AQ212&gt;=B$10,"Y","N"))</f>
        <v/>
      </c>
      <c r="AS212" s="115" t="str">
        <f aca="false">IF(AQ212="","",IF(AQ212&lt;50%,1,IF(AND(AQ212&gt;=50%,AQ212&lt;B$10),2,IF(AQ212&gt;=B$10,3))))</f>
        <v/>
      </c>
      <c r="AT212" s="185" t="str">
        <f aca="false">IF(B212&lt;&gt;"",IFERROR(IF((SUMIF(D$20:AI$20, "CLO4", D212:AI212)/AO$9)=0,"",(SUMIF(D$20:AI$20, "CLO4", D212:AI212)/AO$9)),""),"")</f>
        <v/>
      </c>
      <c r="AU212" s="115" t="str">
        <f aca="false">IF(AT212="","",IF(AT212&gt;=B$10,"Y","N"))</f>
        <v/>
      </c>
      <c r="AV212" s="115" t="str">
        <f aca="false">IF(AT212="","",IF(AT212&lt;50%,1,IF(AND(AT212&gt;=50%,AT212&lt;B$10),2,IF(AT212&gt;=B$10,3))))</f>
        <v/>
      </c>
      <c r="AW212" s="185" t="str">
        <f aca="false">IF(B212&lt;&gt;"",IFERROR(IF((SUMIF(D$20:AI$20, "CLO5", D212:AI212)/AO$10)=0,"",(SUMIF(D$20:AI$20, "CLO5", D212:AI212)/AO$10)),""),"")</f>
        <v/>
      </c>
      <c r="AX212" s="115" t="str">
        <f aca="false">IF(AW212="","",IF(AW212&gt;=B$10,"Y","N"))</f>
        <v/>
      </c>
      <c r="AY212" s="115" t="str">
        <f aca="false">IF(AW212="","",IF(AW212&lt;50%,1,IF(AND(AW212&gt;=50%,AW212&lt;B$10),2,IF(AW212&gt;=B$10,3))))</f>
        <v/>
      </c>
      <c r="AZ212" s="114" t="str">
        <f aca="false">IF(B212&lt;&gt;"",IFERROR(IF((SUMIF(D$20:AI$20, "CLO6", D212:AI212)/AO$11)=0,"",(SUMIF(D$20:AI$20, "CLO6", D212:AI212)/AO$11)),""),"")</f>
        <v/>
      </c>
      <c r="BA212" s="115" t="str">
        <f aca="false">IF(AZ212="","",IF(AZ212&gt;=B$10,"Y","N"))</f>
        <v/>
      </c>
      <c r="BB212" s="115" t="str">
        <f aca="false">IF(BA212="","",IF(BA212&lt;50%,1,IF(AND(BA212&gt;=50%,BA212&lt;B$10),2,IF(BA212&gt;=B$10,3))))</f>
        <v/>
      </c>
      <c r="BC212" s="114" t="str">
        <f aca="false">IF(B212&lt;&gt;"",IFERROR(IF((SUMIF(D$20:AI$20, "CLO7", D212:AI212)/AO$12)=0,"",(SUMIF(D$20:AI$20, "CLO7", D212:AI212)/AO$12)),""),"")</f>
        <v/>
      </c>
      <c r="BD212" s="115" t="str">
        <f aca="false">IF(BC212="","",IF(BC212&gt;=B$10,"Y","N"))</f>
        <v/>
      </c>
      <c r="BE212" s="115" t="str">
        <f aca="false">IF(BD212="","",IF(BD212&lt;50%,1,IF(AND(BD212&gt;=50%,BD212&lt;B$10),2,IF(BD212&gt;=B$10,3))))</f>
        <v/>
      </c>
      <c r="BF212" s="114" t="str">
        <f aca="false">IF(B212&lt;&gt;"",IFERROR(IF((SUMIF(D$20:AI$20, "CLO8", D212:AI212)/AO$13)=0,"",(SUMIF(D$20:AI$20, "CLO8", D212:AI212)/AO$13)),""),"")</f>
        <v/>
      </c>
      <c r="BG212" s="115" t="str">
        <f aca="false">IF(BF212="","",IF(BF212&gt;=B$10,"Y","N"))</f>
        <v/>
      </c>
      <c r="BH212" s="115" t="str">
        <f aca="false">IF(BG212="","",IF(BG212&lt;50%,1,IF(AND(BG212&gt;=50%,BG212&lt;B$10),2,IF(BG212&gt;=B$10,3))))</f>
        <v/>
      </c>
      <c r="BI212" s="114" t="str">
        <f aca="false">IF(B212&lt;&gt;"",IFERROR(IF((SUMIF(D$20:AI$20, "CLO9", D212:AI212)/AO$14)=0,"",(SUMIF(D$20:AI$20, "CLO9", D212:AI212)/AO$14)),""),"")</f>
        <v/>
      </c>
      <c r="BJ212" s="115" t="str">
        <f aca="false">IF(BI212="","",IF(BI212&gt;=B$10,"Y","N"))</f>
        <v/>
      </c>
      <c r="BK212" s="115" t="str">
        <f aca="false">IF(BJ212="","",IF(BJ212&lt;50%,1,IF(AND(BJ212&gt;=50%,BJ212&lt;B$10),2,IF(BJ212&gt;=B$10,3))))</f>
        <v/>
      </c>
      <c r="BL212" s="114" t="str">
        <f aca="false">IF(B212&lt;&gt;"",IFERROR(IF((SUMIF(D$20:AI$20,"CLO10",D212:AI212)/AO$15)=0,"",(SUMIF(D$20:AI$20,"CLO10",D212:AI212)/AO$15)),""),"")</f>
        <v/>
      </c>
      <c r="BM212" s="115" t="str">
        <f aca="false">IF(BL212="","",IF(BL212&gt;=B$10,"Y","N"))</f>
        <v/>
      </c>
      <c r="BN212" s="115" t="str">
        <f aca="false">IF(BM212="","",IF(BM212&lt;50%,1,IF(AND(BM212&gt;=50%,BM212&lt;B$10),2,IF(BM212&gt;=B$10,3))))</f>
        <v/>
      </c>
    </row>
    <row r="213" customFormat="false" ht="15.75" hidden="false" customHeight="true" outlineLevel="0" collapsed="false">
      <c r="A213" s="184" t="str">
        <f aca="false">IF(A$6="LECTURE","",IF('Database (LECTURE-RES-PRAC)'!A208="","",'Database (LECTURE-RES-PRAC)'!A208))</f>
        <v/>
      </c>
      <c r="B213" s="184" t="str">
        <f aca="false">IF(B$6="LECTURE","",IF('Database (LECTURE-RES-PRAC)'!B208="","",'Database (LECTURE-RES-PRAC)'!B208))</f>
        <v/>
      </c>
      <c r="C213" s="184" t="str">
        <f aca="false">IF(C$6="LECTURE","",IF('Database (LECTURE-RES-PRAC)'!C208="","",'Database (LECTURE-RES-PRAC)'!C208))</f>
        <v/>
      </c>
      <c r="D213" s="52"/>
      <c r="E213" s="52"/>
      <c r="F213" s="52"/>
      <c r="G213" s="52"/>
      <c r="H213" s="52"/>
      <c r="I213" s="52"/>
      <c r="J213" s="52"/>
      <c r="K213" s="52"/>
      <c r="L213" s="52"/>
      <c r="M213" s="52"/>
      <c r="N213" s="181" t="str">
        <f aca="false">IF(B213&lt;&gt;"",SUM(D213:M213),"")</f>
        <v/>
      </c>
      <c r="O213" s="52"/>
      <c r="P213" s="52"/>
      <c r="Q213" s="52"/>
      <c r="R213" s="52"/>
      <c r="S213" s="52"/>
      <c r="T213" s="52"/>
      <c r="U213" s="52"/>
      <c r="V213" s="52"/>
      <c r="W213" s="52"/>
      <c r="X213" s="52"/>
      <c r="Y213" s="181" t="str">
        <f aca="false">IF(B213&lt;&gt;"",SUM(O213:X213),"")</f>
        <v/>
      </c>
      <c r="Z213" s="52"/>
      <c r="AA213" s="52"/>
      <c r="AB213" s="52"/>
      <c r="AC213" s="52"/>
      <c r="AD213" s="52"/>
      <c r="AE213" s="52"/>
      <c r="AF213" s="52"/>
      <c r="AG213" s="52"/>
      <c r="AH213" s="52"/>
      <c r="AI213" s="52"/>
      <c r="AJ213" s="182" t="str">
        <f aca="false">IF(B213&lt;&gt;"",SUM(Z213:AI213),"")</f>
        <v/>
      </c>
      <c r="AK213" s="185" t="str">
        <f aca="false">IF(B213&lt;&gt;"",IFERROR(IF((SUMIF(D$20:AI$20, "CLO1", D213:AI213)/AO$6)=0,"",(SUMIF(D$20:AI$20, "CLO1", D213:AI213)/AO$6)),""),"")</f>
        <v/>
      </c>
      <c r="AL213" s="115" t="str">
        <f aca="false">IF(AK213="","",IF(AK213&gt;=B$10,"Y","N"))</f>
        <v/>
      </c>
      <c r="AM213" s="115" t="str">
        <f aca="false">IF(AK213="","",IF(AK213&lt;50%,1,IF(AND(AK213&gt;=50%,AK213&lt;B$10),2,IF(AK213&gt;=B$10,3))))</f>
        <v/>
      </c>
      <c r="AN213" s="185" t="str">
        <f aca="false">IF(B213&lt;&gt;"",IFERROR(IF((SUMIF(D$20:AI$20, "CLO2", D213:AI213)/AO$7)=0,"",(SUMIF(D$20:AI$20, "CLO2", D213:AI213)/AO$7)),""),"")</f>
        <v/>
      </c>
      <c r="AO213" s="115" t="str">
        <f aca="false">IF(AN213="","",IF(AN213&gt;=B$10,"Y","N"))</f>
        <v/>
      </c>
      <c r="AP213" s="115" t="str">
        <f aca="false">IF(AN213="","",IF(AN213&lt;50%,1,IF(AND(AN213&gt;=50%,AN213&lt;B$10),2,IF(AN213&gt;=B$10,3))))</f>
        <v/>
      </c>
      <c r="AQ213" s="185" t="str">
        <f aca="false">IF(B213&lt;&gt;"",IFERROR(IF((SUMIF(D$20:AI$20, "CLO3", D213:AI213)/AO$8)=0,"",(SUMIF(D$20:AI$20, "CLO3", D213:AI213)/AO$8)),""),"")</f>
        <v/>
      </c>
      <c r="AR213" s="115" t="str">
        <f aca="false">IF(AQ213="","",IF(AQ213&gt;=B$10,"Y","N"))</f>
        <v/>
      </c>
      <c r="AS213" s="115" t="str">
        <f aca="false">IF(AQ213="","",IF(AQ213&lt;50%,1,IF(AND(AQ213&gt;=50%,AQ213&lt;B$10),2,IF(AQ213&gt;=B$10,3))))</f>
        <v/>
      </c>
      <c r="AT213" s="185" t="str">
        <f aca="false">IF(B213&lt;&gt;"",IFERROR(IF((SUMIF(D$20:AI$20, "CLO4", D213:AI213)/AO$9)=0,"",(SUMIF(D$20:AI$20, "CLO4", D213:AI213)/AO$9)),""),"")</f>
        <v/>
      </c>
      <c r="AU213" s="115" t="str">
        <f aca="false">IF(AT213="","",IF(AT213&gt;=B$10,"Y","N"))</f>
        <v/>
      </c>
      <c r="AV213" s="115" t="str">
        <f aca="false">IF(AT213="","",IF(AT213&lt;50%,1,IF(AND(AT213&gt;=50%,AT213&lt;B$10),2,IF(AT213&gt;=B$10,3))))</f>
        <v/>
      </c>
      <c r="AW213" s="185" t="str">
        <f aca="false">IF(B213&lt;&gt;"",IFERROR(IF((SUMIF(D$20:AI$20, "CLO5", D213:AI213)/AO$10)=0,"",(SUMIF(D$20:AI$20, "CLO5", D213:AI213)/AO$10)),""),"")</f>
        <v/>
      </c>
      <c r="AX213" s="115" t="str">
        <f aca="false">IF(AW213="","",IF(AW213&gt;=B$10,"Y","N"))</f>
        <v/>
      </c>
      <c r="AY213" s="115" t="str">
        <f aca="false">IF(AW213="","",IF(AW213&lt;50%,1,IF(AND(AW213&gt;=50%,AW213&lt;B$10),2,IF(AW213&gt;=B$10,3))))</f>
        <v/>
      </c>
      <c r="AZ213" s="114" t="str">
        <f aca="false">IF(B213&lt;&gt;"",IFERROR(IF((SUMIF(D$20:AI$20, "CLO6", D213:AI213)/AO$11)=0,"",(SUMIF(D$20:AI$20, "CLO6", D213:AI213)/AO$11)),""),"")</f>
        <v/>
      </c>
      <c r="BA213" s="115" t="str">
        <f aca="false">IF(AZ213="","",IF(AZ213&gt;=B$10,"Y","N"))</f>
        <v/>
      </c>
      <c r="BB213" s="115" t="str">
        <f aca="false">IF(BA213="","",IF(BA213&lt;50%,1,IF(AND(BA213&gt;=50%,BA213&lt;B$10),2,IF(BA213&gt;=B$10,3))))</f>
        <v/>
      </c>
      <c r="BC213" s="114" t="str">
        <f aca="false">IF(B213&lt;&gt;"",IFERROR(IF((SUMIF(D$20:AI$20, "CLO7", D213:AI213)/AO$12)=0,"",(SUMIF(D$20:AI$20, "CLO7", D213:AI213)/AO$12)),""),"")</f>
        <v/>
      </c>
      <c r="BD213" s="115" t="str">
        <f aca="false">IF(BC213="","",IF(BC213&gt;=B$10,"Y","N"))</f>
        <v/>
      </c>
      <c r="BE213" s="115" t="str">
        <f aca="false">IF(BD213="","",IF(BD213&lt;50%,1,IF(AND(BD213&gt;=50%,BD213&lt;B$10),2,IF(BD213&gt;=B$10,3))))</f>
        <v/>
      </c>
      <c r="BF213" s="114" t="str">
        <f aca="false">IF(B213&lt;&gt;"",IFERROR(IF((SUMIF(D$20:AI$20, "CLO8", D213:AI213)/AO$13)=0,"",(SUMIF(D$20:AI$20, "CLO8", D213:AI213)/AO$13)),""),"")</f>
        <v/>
      </c>
      <c r="BG213" s="115" t="str">
        <f aca="false">IF(BF213="","",IF(BF213&gt;=B$10,"Y","N"))</f>
        <v/>
      </c>
      <c r="BH213" s="115" t="str">
        <f aca="false">IF(BG213="","",IF(BG213&lt;50%,1,IF(AND(BG213&gt;=50%,BG213&lt;B$10),2,IF(BG213&gt;=B$10,3))))</f>
        <v/>
      </c>
      <c r="BI213" s="114" t="str">
        <f aca="false">IF(B213&lt;&gt;"",IFERROR(IF((SUMIF(D$20:AI$20, "CLO9", D213:AI213)/AO$14)=0,"",(SUMIF(D$20:AI$20, "CLO9", D213:AI213)/AO$14)),""),"")</f>
        <v/>
      </c>
      <c r="BJ213" s="115" t="str">
        <f aca="false">IF(BI213="","",IF(BI213&gt;=B$10,"Y","N"))</f>
        <v/>
      </c>
      <c r="BK213" s="115" t="str">
        <f aca="false">IF(BJ213="","",IF(BJ213&lt;50%,1,IF(AND(BJ213&gt;=50%,BJ213&lt;B$10),2,IF(BJ213&gt;=B$10,3))))</f>
        <v/>
      </c>
      <c r="BL213" s="114" t="str">
        <f aca="false">IF(B213&lt;&gt;"",IFERROR(IF((SUMIF(D$20:AI$20,"CLO10",D213:AI213)/AO$15)=0,"",(SUMIF(D$20:AI$20,"CLO10",D213:AI213)/AO$15)),""),"")</f>
        <v/>
      </c>
      <c r="BM213" s="115" t="str">
        <f aca="false">IF(BL213="","",IF(BL213&gt;=B$10,"Y","N"))</f>
        <v/>
      </c>
      <c r="BN213" s="115" t="str">
        <f aca="false">IF(BM213="","",IF(BM213&lt;50%,1,IF(AND(BM213&gt;=50%,BM213&lt;B$10),2,IF(BM213&gt;=B$10,3))))</f>
        <v/>
      </c>
    </row>
    <row r="214" customFormat="false" ht="15.75" hidden="false" customHeight="true" outlineLevel="0" collapsed="false">
      <c r="A214" s="184" t="str">
        <f aca="false">IF(A$6="LECTURE","",IF('Database (LECTURE-RES-PRAC)'!A209="","",'Database (LECTURE-RES-PRAC)'!A209))</f>
        <v/>
      </c>
      <c r="B214" s="184" t="str">
        <f aca="false">IF(B$6="LECTURE","",IF('Database (LECTURE-RES-PRAC)'!B209="","",'Database (LECTURE-RES-PRAC)'!B209))</f>
        <v/>
      </c>
      <c r="C214" s="184" t="str">
        <f aca="false">IF(C$6="LECTURE","",IF('Database (LECTURE-RES-PRAC)'!C209="","",'Database (LECTURE-RES-PRAC)'!C209))</f>
        <v/>
      </c>
      <c r="D214" s="52"/>
      <c r="E214" s="52"/>
      <c r="F214" s="52"/>
      <c r="G214" s="52"/>
      <c r="H214" s="52"/>
      <c r="I214" s="52"/>
      <c r="J214" s="52"/>
      <c r="K214" s="52"/>
      <c r="L214" s="52"/>
      <c r="M214" s="52"/>
      <c r="N214" s="181" t="str">
        <f aca="false">IF(B214&lt;&gt;"",SUM(D214:M214),"")</f>
        <v/>
      </c>
      <c r="O214" s="52"/>
      <c r="P214" s="52"/>
      <c r="Q214" s="52"/>
      <c r="R214" s="52"/>
      <c r="S214" s="52"/>
      <c r="T214" s="52"/>
      <c r="U214" s="52"/>
      <c r="V214" s="52"/>
      <c r="W214" s="52"/>
      <c r="X214" s="52"/>
      <c r="Y214" s="181" t="str">
        <f aca="false">IF(B214&lt;&gt;"",SUM(O214:X214),"")</f>
        <v/>
      </c>
      <c r="Z214" s="52"/>
      <c r="AA214" s="52"/>
      <c r="AB214" s="52"/>
      <c r="AC214" s="52"/>
      <c r="AD214" s="52"/>
      <c r="AE214" s="52"/>
      <c r="AF214" s="52"/>
      <c r="AG214" s="52"/>
      <c r="AH214" s="52"/>
      <c r="AI214" s="52"/>
      <c r="AJ214" s="182" t="str">
        <f aca="false">IF(B214&lt;&gt;"",SUM(Z214:AI214),"")</f>
        <v/>
      </c>
      <c r="AK214" s="185" t="str">
        <f aca="false">IF(B214&lt;&gt;"",IFERROR(IF((SUMIF(D$20:AI$20, "CLO1", D214:AI214)/AO$6)=0,"",(SUMIF(D$20:AI$20, "CLO1", D214:AI214)/AO$6)),""),"")</f>
        <v/>
      </c>
      <c r="AL214" s="115" t="str">
        <f aca="false">IF(AK214="","",IF(AK214&gt;=B$10,"Y","N"))</f>
        <v/>
      </c>
      <c r="AM214" s="115" t="str">
        <f aca="false">IF(AK214="","",IF(AK214&lt;50%,1,IF(AND(AK214&gt;=50%,AK214&lt;B$10),2,IF(AK214&gt;=B$10,3))))</f>
        <v/>
      </c>
      <c r="AN214" s="185" t="str">
        <f aca="false">IF(B214&lt;&gt;"",IFERROR(IF((SUMIF(D$20:AI$20, "CLO2", D214:AI214)/AO$7)=0,"",(SUMIF(D$20:AI$20, "CLO2", D214:AI214)/AO$7)),""),"")</f>
        <v/>
      </c>
      <c r="AO214" s="115" t="str">
        <f aca="false">IF(AN214="","",IF(AN214&gt;=B$10,"Y","N"))</f>
        <v/>
      </c>
      <c r="AP214" s="115" t="str">
        <f aca="false">IF(AN214="","",IF(AN214&lt;50%,1,IF(AND(AN214&gt;=50%,AN214&lt;B$10),2,IF(AN214&gt;=B$10,3))))</f>
        <v/>
      </c>
      <c r="AQ214" s="185" t="str">
        <f aca="false">IF(B214&lt;&gt;"",IFERROR(IF((SUMIF(D$20:AI$20, "CLO3", D214:AI214)/AO$8)=0,"",(SUMIF(D$20:AI$20, "CLO3", D214:AI214)/AO$8)),""),"")</f>
        <v/>
      </c>
      <c r="AR214" s="115" t="str">
        <f aca="false">IF(AQ214="","",IF(AQ214&gt;=B$10,"Y","N"))</f>
        <v/>
      </c>
      <c r="AS214" s="115" t="str">
        <f aca="false">IF(AQ214="","",IF(AQ214&lt;50%,1,IF(AND(AQ214&gt;=50%,AQ214&lt;B$10),2,IF(AQ214&gt;=B$10,3))))</f>
        <v/>
      </c>
      <c r="AT214" s="185" t="str">
        <f aca="false">IF(B214&lt;&gt;"",IFERROR(IF((SUMIF(D$20:AI$20, "CLO4", D214:AI214)/AO$9)=0,"",(SUMIF(D$20:AI$20, "CLO4", D214:AI214)/AO$9)),""),"")</f>
        <v/>
      </c>
      <c r="AU214" s="115" t="str">
        <f aca="false">IF(AT214="","",IF(AT214&gt;=B$10,"Y","N"))</f>
        <v/>
      </c>
      <c r="AV214" s="115" t="str">
        <f aca="false">IF(AT214="","",IF(AT214&lt;50%,1,IF(AND(AT214&gt;=50%,AT214&lt;B$10),2,IF(AT214&gt;=B$10,3))))</f>
        <v/>
      </c>
      <c r="AW214" s="185" t="str">
        <f aca="false">IF(B214&lt;&gt;"",IFERROR(IF((SUMIF(D$20:AI$20, "CLO5", D214:AI214)/AO$10)=0,"",(SUMIF(D$20:AI$20, "CLO5", D214:AI214)/AO$10)),""),"")</f>
        <v/>
      </c>
      <c r="AX214" s="115" t="str">
        <f aca="false">IF(AW214="","",IF(AW214&gt;=B$10,"Y","N"))</f>
        <v/>
      </c>
      <c r="AY214" s="115" t="str">
        <f aca="false">IF(AW214="","",IF(AW214&lt;50%,1,IF(AND(AW214&gt;=50%,AW214&lt;B$10),2,IF(AW214&gt;=B$10,3))))</f>
        <v/>
      </c>
      <c r="AZ214" s="114" t="str">
        <f aca="false">IF(B214&lt;&gt;"",IFERROR(IF((SUMIF(D$20:AI$20, "CLO6", D214:AI214)/AO$11)=0,"",(SUMIF(D$20:AI$20, "CLO6", D214:AI214)/AO$11)),""),"")</f>
        <v/>
      </c>
      <c r="BA214" s="115" t="str">
        <f aca="false">IF(AZ214="","",IF(AZ214&gt;=B$10,"Y","N"))</f>
        <v/>
      </c>
      <c r="BB214" s="115" t="str">
        <f aca="false">IF(BA214="","",IF(BA214&lt;50%,1,IF(AND(BA214&gt;=50%,BA214&lt;B$10),2,IF(BA214&gt;=B$10,3))))</f>
        <v/>
      </c>
      <c r="BC214" s="114" t="str">
        <f aca="false">IF(B214&lt;&gt;"",IFERROR(IF((SUMIF(D$20:AI$20, "CLO7", D214:AI214)/AO$12)=0,"",(SUMIF(D$20:AI$20, "CLO7", D214:AI214)/AO$12)),""),"")</f>
        <v/>
      </c>
      <c r="BD214" s="115" t="str">
        <f aca="false">IF(BC214="","",IF(BC214&gt;=B$10,"Y","N"))</f>
        <v/>
      </c>
      <c r="BE214" s="115" t="str">
        <f aca="false">IF(BD214="","",IF(BD214&lt;50%,1,IF(AND(BD214&gt;=50%,BD214&lt;B$10),2,IF(BD214&gt;=B$10,3))))</f>
        <v/>
      </c>
      <c r="BF214" s="114" t="str">
        <f aca="false">IF(B214&lt;&gt;"",IFERROR(IF((SUMIF(D$20:AI$20, "CLO8", D214:AI214)/AO$13)=0,"",(SUMIF(D$20:AI$20, "CLO8", D214:AI214)/AO$13)),""),"")</f>
        <v/>
      </c>
      <c r="BG214" s="115" t="str">
        <f aca="false">IF(BF214="","",IF(BF214&gt;=B$10,"Y","N"))</f>
        <v/>
      </c>
      <c r="BH214" s="115" t="str">
        <f aca="false">IF(BG214="","",IF(BG214&lt;50%,1,IF(AND(BG214&gt;=50%,BG214&lt;B$10),2,IF(BG214&gt;=B$10,3))))</f>
        <v/>
      </c>
      <c r="BI214" s="114" t="str">
        <f aca="false">IF(B214&lt;&gt;"",IFERROR(IF((SUMIF(D$20:AI$20, "CLO9", D214:AI214)/AO$14)=0,"",(SUMIF(D$20:AI$20, "CLO9", D214:AI214)/AO$14)),""),"")</f>
        <v/>
      </c>
      <c r="BJ214" s="115" t="str">
        <f aca="false">IF(BI214="","",IF(BI214&gt;=B$10,"Y","N"))</f>
        <v/>
      </c>
      <c r="BK214" s="115" t="str">
        <f aca="false">IF(BJ214="","",IF(BJ214&lt;50%,1,IF(AND(BJ214&gt;=50%,BJ214&lt;B$10),2,IF(BJ214&gt;=B$10,3))))</f>
        <v/>
      </c>
      <c r="BL214" s="114" t="str">
        <f aca="false">IF(B214&lt;&gt;"",IFERROR(IF((SUMIF(D$20:AI$20,"CLO10",D214:AI214)/AO$15)=0,"",(SUMIF(D$20:AI$20,"CLO10",D214:AI214)/AO$15)),""),"")</f>
        <v/>
      </c>
      <c r="BM214" s="115" t="str">
        <f aca="false">IF(BL214="","",IF(BL214&gt;=B$10,"Y","N"))</f>
        <v/>
      </c>
      <c r="BN214" s="115" t="str">
        <f aca="false">IF(BM214="","",IF(BM214&lt;50%,1,IF(AND(BM214&gt;=50%,BM214&lt;B$10),2,IF(BM214&gt;=B$10,3))))</f>
        <v/>
      </c>
    </row>
    <row r="215" customFormat="false" ht="15.75" hidden="false" customHeight="true" outlineLevel="0" collapsed="false">
      <c r="A215" s="184" t="str">
        <f aca="false">IF(A$6="LECTURE","",IF('Database (LECTURE-RES-PRAC)'!A210="","",'Database (LECTURE-RES-PRAC)'!A210))</f>
        <v/>
      </c>
      <c r="B215" s="184" t="str">
        <f aca="false">IF(B$6="LECTURE","",IF('Database (LECTURE-RES-PRAC)'!B210="","",'Database (LECTURE-RES-PRAC)'!B210))</f>
        <v/>
      </c>
      <c r="C215" s="184" t="str">
        <f aca="false">IF(C$6="LECTURE","",IF('Database (LECTURE-RES-PRAC)'!C210="","",'Database (LECTURE-RES-PRAC)'!C210))</f>
        <v/>
      </c>
      <c r="D215" s="52"/>
      <c r="E215" s="52"/>
      <c r="F215" s="52"/>
      <c r="G215" s="52"/>
      <c r="H215" s="52"/>
      <c r="I215" s="52"/>
      <c r="J215" s="52"/>
      <c r="K215" s="52"/>
      <c r="L215" s="52"/>
      <c r="M215" s="52"/>
      <c r="N215" s="181" t="str">
        <f aca="false">IF(B215&lt;&gt;"",SUM(D215:M215),"")</f>
        <v/>
      </c>
      <c r="O215" s="52"/>
      <c r="P215" s="52"/>
      <c r="Q215" s="52"/>
      <c r="R215" s="52"/>
      <c r="S215" s="52"/>
      <c r="T215" s="52"/>
      <c r="U215" s="52"/>
      <c r="V215" s="52"/>
      <c r="W215" s="52"/>
      <c r="X215" s="52"/>
      <c r="Y215" s="181" t="str">
        <f aca="false">IF(B215&lt;&gt;"",SUM(O215:X215),"")</f>
        <v/>
      </c>
      <c r="Z215" s="52"/>
      <c r="AA215" s="52"/>
      <c r="AB215" s="52"/>
      <c r="AC215" s="52"/>
      <c r="AD215" s="52"/>
      <c r="AE215" s="52"/>
      <c r="AF215" s="52"/>
      <c r="AG215" s="52"/>
      <c r="AH215" s="52"/>
      <c r="AI215" s="52"/>
      <c r="AJ215" s="182" t="str">
        <f aca="false">IF(B215&lt;&gt;"",SUM(Z215:AI215),"")</f>
        <v/>
      </c>
      <c r="AK215" s="185" t="str">
        <f aca="false">IF(B215&lt;&gt;"",IFERROR(IF((SUMIF(D$20:AI$20, "CLO1", D215:AI215)/AO$6)=0,"",(SUMIF(D$20:AI$20, "CLO1", D215:AI215)/AO$6)),""),"")</f>
        <v/>
      </c>
      <c r="AL215" s="115" t="str">
        <f aca="false">IF(AK215="","",IF(AK215&gt;=B$10,"Y","N"))</f>
        <v/>
      </c>
      <c r="AM215" s="115" t="str">
        <f aca="false">IF(AK215="","",IF(AK215&lt;50%,1,IF(AND(AK215&gt;=50%,AK215&lt;B$10),2,IF(AK215&gt;=B$10,3))))</f>
        <v/>
      </c>
      <c r="AN215" s="185" t="str">
        <f aca="false">IF(B215&lt;&gt;"",IFERROR(IF((SUMIF(D$20:AI$20, "CLO2", D215:AI215)/AO$7)=0,"",(SUMIF(D$20:AI$20, "CLO2", D215:AI215)/AO$7)),""),"")</f>
        <v/>
      </c>
      <c r="AO215" s="115" t="str">
        <f aca="false">IF(AN215="","",IF(AN215&gt;=B$10,"Y","N"))</f>
        <v/>
      </c>
      <c r="AP215" s="115" t="str">
        <f aca="false">IF(AN215="","",IF(AN215&lt;50%,1,IF(AND(AN215&gt;=50%,AN215&lt;B$10),2,IF(AN215&gt;=B$10,3))))</f>
        <v/>
      </c>
      <c r="AQ215" s="185" t="str">
        <f aca="false">IF(B215&lt;&gt;"",IFERROR(IF((SUMIF(D$20:AI$20, "CLO3", D215:AI215)/AO$8)=0,"",(SUMIF(D$20:AI$20, "CLO3", D215:AI215)/AO$8)),""),"")</f>
        <v/>
      </c>
      <c r="AR215" s="115" t="str">
        <f aca="false">IF(AQ215="","",IF(AQ215&gt;=B$10,"Y","N"))</f>
        <v/>
      </c>
      <c r="AS215" s="115" t="str">
        <f aca="false">IF(AQ215="","",IF(AQ215&lt;50%,1,IF(AND(AQ215&gt;=50%,AQ215&lt;B$10),2,IF(AQ215&gt;=B$10,3))))</f>
        <v/>
      </c>
      <c r="AT215" s="185" t="str">
        <f aca="false">IF(B215&lt;&gt;"",IFERROR(IF((SUMIF(D$20:AI$20, "CLO4", D215:AI215)/AO$9)=0,"",(SUMIF(D$20:AI$20, "CLO4", D215:AI215)/AO$9)),""),"")</f>
        <v/>
      </c>
      <c r="AU215" s="115" t="str">
        <f aca="false">IF(AT215="","",IF(AT215&gt;=B$10,"Y","N"))</f>
        <v/>
      </c>
      <c r="AV215" s="115" t="str">
        <f aca="false">IF(AT215="","",IF(AT215&lt;50%,1,IF(AND(AT215&gt;=50%,AT215&lt;B$10),2,IF(AT215&gt;=B$10,3))))</f>
        <v/>
      </c>
      <c r="AW215" s="185" t="str">
        <f aca="false">IF(B215&lt;&gt;"",IFERROR(IF((SUMIF(D$20:AI$20, "CLO5", D215:AI215)/AO$10)=0,"",(SUMIF(D$20:AI$20, "CLO5", D215:AI215)/AO$10)),""),"")</f>
        <v/>
      </c>
      <c r="AX215" s="115" t="str">
        <f aca="false">IF(AW215="","",IF(AW215&gt;=B$10,"Y","N"))</f>
        <v/>
      </c>
      <c r="AY215" s="115" t="str">
        <f aca="false">IF(AW215="","",IF(AW215&lt;50%,1,IF(AND(AW215&gt;=50%,AW215&lt;B$10),2,IF(AW215&gt;=B$10,3))))</f>
        <v/>
      </c>
      <c r="AZ215" s="114" t="str">
        <f aca="false">IF(B215&lt;&gt;"",IFERROR(IF((SUMIF(D$20:AI$20, "CLO6", D215:AI215)/AO$11)=0,"",(SUMIF(D$20:AI$20, "CLO6", D215:AI215)/AO$11)),""),"")</f>
        <v/>
      </c>
      <c r="BA215" s="115" t="str">
        <f aca="false">IF(AZ215="","",IF(AZ215&gt;=B$10,"Y","N"))</f>
        <v/>
      </c>
      <c r="BB215" s="115" t="str">
        <f aca="false">IF(BA215="","",IF(BA215&lt;50%,1,IF(AND(BA215&gt;=50%,BA215&lt;B$10),2,IF(BA215&gt;=B$10,3))))</f>
        <v/>
      </c>
      <c r="BC215" s="114" t="str">
        <f aca="false">IF(B215&lt;&gt;"",IFERROR(IF((SUMIF(D$20:AI$20, "CLO7", D215:AI215)/AO$12)=0,"",(SUMIF(D$20:AI$20, "CLO7", D215:AI215)/AO$12)),""),"")</f>
        <v/>
      </c>
      <c r="BD215" s="115" t="str">
        <f aca="false">IF(BC215="","",IF(BC215&gt;=B$10,"Y","N"))</f>
        <v/>
      </c>
      <c r="BE215" s="115" t="str">
        <f aca="false">IF(BD215="","",IF(BD215&lt;50%,1,IF(AND(BD215&gt;=50%,BD215&lt;B$10),2,IF(BD215&gt;=B$10,3))))</f>
        <v/>
      </c>
      <c r="BF215" s="114" t="str">
        <f aca="false">IF(B215&lt;&gt;"",IFERROR(IF((SUMIF(D$20:AI$20, "CLO8", D215:AI215)/AO$13)=0,"",(SUMIF(D$20:AI$20, "CLO8", D215:AI215)/AO$13)),""),"")</f>
        <v/>
      </c>
      <c r="BG215" s="115" t="str">
        <f aca="false">IF(BF215="","",IF(BF215&gt;=B$10,"Y","N"))</f>
        <v/>
      </c>
      <c r="BH215" s="115" t="str">
        <f aca="false">IF(BG215="","",IF(BG215&lt;50%,1,IF(AND(BG215&gt;=50%,BG215&lt;B$10),2,IF(BG215&gt;=B$10,3))))</f>
        <v/>
      </c>
      <c r="BI215" s="114" t="str">
        <f aca="false">IF(B215&lt;&gt;"",IFERROR(IF((SUMIF(D$20:AI$20, "CLO9", D215:AI215)/AO$14)=0,"",(SUMIF(D$20:AI$20, "CLO9", D215:AI215)/AO$14)),""),"")</f>
        <v/>
      </c>
      <c r="BJ215" s="115" t="str">
        <f aca="false">IF(BI215="","",IF(BI215&gt;=B$10,"Y","N"))</f>
        <v/>
      </c>
      <c r="BK215" s="115" t="str">
        <f aca="false">IF(BJ215="","",IF(BJ215&lt;50%,1,IF(AND(BJ215&gt;=50%,BJ215&lt;B$10),2,IF(BJ215&gt;=B$10,3))))</f>
        <v/>
      </c>
      <c r="BL215" s="114" t="str">
        <f aca="false">IF(B215&lt;&gt;"",IFERROR(IF((SUMIF(D$20:AI$20,"CLO10",D215:AI215)/AO$15)=0,"",(SUMIF(D$20:AI$20,"CLO10",D215:AI215)/AO$15)),""),"")</f>
        <v/>
      </c>
      <c r="BM215" s="115" t="str">
        <f aca="false">IF(BL215="","",IF(BL215&gt;=B$10,"Y","N"))</f>
        <v/>
      </c>
      <c r="BN215" s="115" t="str">
        <f aca="false">IF(BM215="","",IF(BM215&lt;50%,1,IF(AND(BM215&gt;=50%,BM215&lt;B$10),2,IF(BM215&gt;=B$10,3))))</f>
        <v/>
      </c>
    </row>
    <row r="216" customFormat="false" ht="15.75" hidden="false" customHeight="true" outlineLevel="0" collapsed="false">
      <c r="A216" s="184" t="str">
        <f aca="false">IF(A$6="LECTURE","",IF('Database (LECTURE-RES-PRAC)'!A211="","",'Database (LECTURE-RES-PRAC)'!A211))</f>
        <v/>
      </c>
      <c r="B216" s="184" t="str">
        <f aca="false">IF(B$6="LECTURE","",IF('Database (LECTURE-RES-PRAC)'!B211="","",'Database (LECTURE-RES-PRAC)'!B211))</f>
        <v/>
      </c>
      <c r="C216" s="184" t="str">
        <f aca="false">IF(C$6="LECTURE","",IF('Database (LECTURE-RES-PRAC)'!C211="","",'Database (LECTURE-RES-PRAC)'!C211))</f>
        <v/>
      </c>
      <c r="D216" s="52"/>
      <c r="E216" s="52"/>
      <c r="F216" s="52"/>
      <c r="G216" s="52"/>
      <c r="H216" s="52"/>
      <c r="I216" s="52"/>
      <c r="J216" s="52"/>
      <c r="K216" s="52"/>
      <c r="L216" s="52"/>
      <c r="M216" s="52"/>
      <c r="N216" s="181" t="str">
        <f aca="false">IF(B216&lt;&gt;"",SUM(D216:M216),"")</f>
        <v/>
      </c>
      <c r="O216" s="52"/>
      <c r="P216" s="52"/>
      <c r="Q216" s="52"/>
      <c r="R216" s="52"/>
      <c r="S216" s="52"/>
      <c r="T216" s="52"/>
      <c r="U216" s="52"/>
      <c r="V216" s="52"/>
      <c r="W216" s="52"/>
      <c r="X216" s="52"/>
      <c r="Y216" s="181" t="str">
        <f aca="false">IF(B216&lt;&gt;"",SUM(O216:X216),"")</f>
        <v/>
      </c>
      <c r="Z216" s="52"/>
      <c r="AA216" s="52"/>
      <c r="AB216" s="52"/>
      <c r="AC216" s="52"/>
      <c r="AD216" s="52"/>
      <c r="AE216" s="52"/>
      <c r="AF216" s="52"/>
      <c r="AG216" s="52"/>
      <c r="AH216" s="52"/>
      <c r="AI216" s="52"/>
      <c r="AJ216" s="182" t="str">
        <f aca="false">IF(B216&lt;&gt;"",SUM(Z216:AI216),"")</f>
        <v/>
      </c>
      <c r="AK216" s="185" t="str">
        <f aca="false">IF(B216&lt;&gt;"",IFERROR(IF((SUMIF(D$20:AI$20, "CLO1", D216:AI216)/AO$6)=0,"",(SUMIF(D$20:AI$20, "CLO1", D216:AI216)/AO$6)),""),"")</f>
        <v/>
      </c>
      <c r="AL216" s="115" t="str">
        <f aca="false">IF(AK216="","",IF(AK216&gt;=B$10,"Y","N"))</f>
        <v/>
      </c>
      <c r="AM216" s="115" t="str">
        <f aca="false">IF(AK216="","",IF(AK216&lt;50%,1,IF(AND(AK216&gt;=50%,AK216&lt;B$10),2,IF(AK216&gt;=B$10,3))))</f>
        <v/>
      </c>
      <c r="AN216" s="185" t="str">
        <f aca="false">IF(B216&lt;&gt;"",IFERROR(IF((SUMIF(D$20:AI$20, "CLO2", D216:AI216)/AO$7)=0,"",(SUMIF(D$20:AI$20, "CLO2", D216:AI216)/AO$7)),""),"")</f>
        <v/>
      </c>
      <c r="AO216" s="115" t="str">
        <f aca="false">IF(AN216="","",IF(AN216&gt;=B$10,"Y","N"))</f>
        <v/>
      </c>
      <c r="AP216" s="115" t="str">
        <f aca="false">IF(AN216="","",IF(AN216&lt;50%,1,IF(AND(AN216&gt;=50%,AN216&lt;B$10),2,IF(AN216&gt;=B$10,3))))</f>
        <v/>
      </c>
      <c r="AQ216" s="185" t="str">
        <f aca="false">IF(B216&lt;&gt;"",IFERROR(IF((SUMIF(D$20:AI$20, "CLO3", D216:AI216)/AO$8)=0,"",(SUMIF(D$20:AI$20, "CLO3", D216:AI216)/AO$8)),""),"")</f>
        <v/>
      </c>
      <c r="AR216" s="115" t="str">
        <f aca="false">IF(AQ216="","",IF(AQ216&gt;=B$10,"Y","N"))</f>
        <v/>
      </c>
      <c r="AS216" s="115" t="str">
        <f aca="false">IF(AQ216="","",IF(AQ216&lt;50%,1,IF(AND(AQ216&gt;=50%,AQ216&lt;B$10),2,IF(AQ216&gt;=B$10,3))))</f>
        <v/>
      </c>
      <c r="AT216" s="185" t="str">
        <f aca="false">IF(B216&lt;&gt;"",IFERROR(IF((SUMIF(D$20:AI$20, "CLO4", D216:AI216)/AO$9)=0,"",(SUMIF(D$20:AI$20, "CLO4", D216:AI216)/AO$9)),""),"")</f>
        <v/>
      </c>
      <c r="AU216" s="115" t="str">
        <f aca="false">IF(AT216="","",IF(AT216&gt;=B$10,"Y","N"))</f>
        <v/>
      </c>
      <c r="AV216" s="115" t="str">
        <f aca="false">IF(AT216="","",IF(AT216&lt;50%,1,IF(AND(AT216&gt;=50%,AT216&lt;B$10),2,IF(AT216&gt;=B$10,3))))</f>
        <v/>
      </c>
      <c r="AW216" s="185" t="str">
        <f aca="false">IF(B216&lt;&gt;"",IFERROR(IF((SUMIF(D$20:AI$20, "CLO5", D216:AI216)/AO$10)=0,"",(SUMIF(D$20:AI$20, "CLO5", D216:AI216)/AO$10)),""),"")</f>
        <v/>
      </c>
      <c r="AX216" s="115" t="str">
        <f aca="false">IF(AW216="","",IF(AW216&gt;=B$10,"Y","N"))</f>
        <v/>
      </c>
      <c r="AY216" s="115" t="str">
        <f aca="false">IF(AW216="","",IF(AW216&lt;50%,1,IF(AND(AW216&gt;=50%,AW216&lt;B$10),2,IF(AW216&gt;=B$10,3))))</f>
        <v/>
      </c>
      <c r="AZ216" s="114" t="str">
        <f aca="false">IF(B216&lt;&gt;"",IFERROR(IF((SUMIF(D$20:AI$20, "CLO6", D216:AI216)/AO$11)=0,"",(SUMIF(D$20:AI$20, "CLO6", D216:AI216)/AO$11)),""),"")</f>
        <v/>
      </c>
      <c r="BA216" s="115" t="str">
        <f aca="false">IF(AZ216="","",IF(AZ216&gt;=B$10,"Y","N"))</f>
        <v/>
      </c>
      <c r="BB216" s="115" t="str">
        <f aca="false">IF(BA216="","",IF(BA216&lt;50%,1,IF(AND(BA216&gt;=50%,BA216&lt;B$10),2,IF(BA216&gt;=B$10,3))))</f>
        <v/>
      </c>
      <c r="BC216" s="114" t="str">
        <f aca="false">IF(B216&lt;&gt;"",IFERROR(IF((SUMIF(D$20:AI$20, "CLO7", D216:AI216)/AO$12)=0,"",(SUMIF(D$20:AI$20, "CLO7", D216:AI216)/AO$12)),""),"")</f>
        <v/>
      </c>
      <c r="BD216" s="115" t="str">
        <f aca="false">IF(BC216="","",IF(BC216&gt;=B$10,"Y","N"))</f>
        <v/>
      </c>
      <c r="BE216" s="115" t="str">
        <f aca="false">IF(BD216="","",IF(BD216&lt;50%,1,IF(AND(BD216&gt;=50%,BD216&lt;B$10),2,IF(BD216&gt;=B$10,3))))</f>
        <v/>
      </c>
      <c r="BF216" s="114" t="str">
        <f aca="false">IF(B216&lt;&gt;"",IFERROR(IF((SUMIF(D$20:AI$20, "CLO8", D216:AI216)/AO$13)=0,"",(SUMIF(D$20:AI$20, "CLO8", D216:AI216)/AO$13)),""),"")</f>
        <v/>
      </c>
      <c r="BG216" s="115" t="str">
        <f aca="false">IF(BF216="","",IF(BF216&gt;=B$10,"Y","N"))</f>
        <v/>
      </c>
      <c r="BH216" s="115" t="str">
        <f aca="false">IF(BG216="","",IF(BG216&lt;50%,1,IF(AND(BG216&gt;=50%,BG216&lt;B$10),2,IF(BG216&gt;=B$10,3))))</f>
        <v/>
      </c>
      <c r="BI216" s="114" t="str">
        <f aca="false">IF(B216&lt;&gt;"",IFERROR(IF((SUMIF(D$20:AI$20, "CLO9", D216:AI216)/AO$14)=0,"",(SUMIF(D$20:AI$20, "CLO9", D216:AI216)/AO$14)),""),"")</f>
        <v/>
      </c>
      <c r="BJ216" s="115" t="str">
        <f aca="false">IF(BI216="","",IF(BI216&gt;=B$10,"Y","N"))</f>
        <v/>
      </c>
      <c r="BK216" s="115" t="str">
        <f aca="false">IF(BJ216="","",IF(BJ216&lt;50%,1,IF(AND(BJ216&gt;=50%,BJ216&lt;B$10),2,IF(BJ216&gt;=B$10,3))))</f>
        <v/>
      </c>
      <c r="BL216" s="114" t="str">
        <f aca="false">IF(B216&lt;&gt;"",IFERROR(IF((SUMIF(D$20:AI$20,"CLO10",D216:AI216)/AO$15)=0,"",(SUMIF(D$20:AI$20,"CLO10",D216:AI216)/AO$15)),""),"")</f>
        <v/>
      </c>
      <c r="BM216" s="115" t="str">
        <f aca="false">IF(BL216="","",IF(BL216&gt;=B$10,"Y","N"))</f>
        <v/>
      </c>
      <c r="BN216" s="115" t="str">
        <f aca="false">IF(BM216="","",IF(BM216&lt;50%,1,IF(AND(BM216&gt;=50%,BM216&lt;B$10),2,IF(BM216&gt;=B$10,3))))</f>
        <v/>
      </c>
    </row>
    <row r="217" customFormat="false" ht="15.75" hidden="false" customHeight="true" outlineLevel="0" collapsed="false">
      <c r="A217" s="184" t="str">
        <f aca="false">IF(A$6="LECTURE","",IF('Database (LECTURE-RES-PRAC)'!A212="","",'Database (LECTURE-RES-PRAC)'!A212))</f>
        <v/>
      </c>
      <c r="B217" s="184" t="str">
        <f aca="false">IF(B$6="LECTURE","",IF('Database (LECTURE-RES-PRAC)'!B212="","",'Database (LECTURE-RES-PRAC)'!B212))</f>
        <v/>
      </c>
      <c r="C217" s="184" t="str">
        <f aca="false">IF(C$6="LECTURE","",IF('Database (LECTURE-RES-PRAC)'!C212="","",'Database (LECTURE-RES-PRAC)'!C212))</f>
        <v/>
      </c>
      <c r="D217" s="52"/>
      <c r="E217" s="52"/>
      <c r="F217" s="52"/>
      <c r="G217" s="52"/>
      <c r="H217" s="52"/>
      <c r="I217" s="52"/>
      <c r="J217" s="52"/>
      <c r="K217" s="52"/>
      <c r="L217" s="52"/>
      <c r="M217" s="52"/>
      <c r="N217" s="181" t="str">
        <f aca="false">IF(B217&lt;&gt;"",SUM(D217:M217),"")</f>
        <v/>
      </c>
      <c r="O217" s="52"/>
      <c r="P217" s="52"/>
      <c r="Q217" s="52"/>
      <c r="R217" s="52"/>
      <c r="S217" s="52"/>
      <c r="T217" s="52"/>
      <c r="U217" s="52"/>
      <c r="V217" s="52"/>
      <c r="W217" s="52"/>
      <c r="X217" s="52"/>
      <c r="Y217" s="181" t="str">
        <f aca="false">IF(B217&lt;&gt;"",SUM(O217:X217),"")</f>
        <v/>
      </c>
      <c r="Z217" s="52"/>
      <c r="AA217" s="52"/>
      <c r="AB217" s="52"/>
      <c r="AC217" s="52"/>
      <c r="AD217" s="52"/>
      <c r="AE217" s="52"/>
      <c r="AF217" s="52"/>
      <c r="AG217" s="52"/>
      <c r="AH217" s="52"/>
      <c r="AI217" s="52"/>
      <c r="AJ217" s="182" t="str">
        <f aca="false">IF(B217&lt;&gt;"",SUM(Z217:AI217),"")</f>
        <v/>
      </c>
      <c r="AK217" s="185" t="str">
        <f aca="false">IF(B217&lt;&gt;"",IFERROR(IF((SUMIF(D$20:AI$20, "CLO1", D217:AI217)/AO$6)=0,"",(SUMIF(D$20:AI$20, "CLO1", D217:AI217)/AO$6)),""),"")</f>
        <v/>
      </c>
      <c r="AL217" s="115" t="str">
        <f aca="false">IF(AK217="","",IF(AK217&gt;=B$10,"Y","N"))</f>
        <v/>
      </c>
      <c r="AM217" s="115" t="str">
        <f aca="false">IF(AK217="","",IF(AK217&lt;50%,1,IF(AND(AK217&gt;=50%,AK217&lt;B$10),2,IF(AK217&gt;=B$10,3))))</f>
        <v/>
      </c>
      <c r="AN217" s="185" t="str">
        <f aca="false">IF(B217&lt;&gt;"",IFERROR(IF((SUMIF(D$20:AI$20, "CLO2", D217:AI217)/AO$7)=0,"",(SUMIF(D$20:AI$20, "CLO2", D217:AI217)/AO$7)),""),"")</f>
        <v/>
      </c>
      <c r="AO217" s="115" t="str">
        <f aca="false">IF(AN217="","",IF(AN217&gt;=B$10,"Y","N"))</f>
        <v/>
      </c>
      <c r="AP217" s="115" t="str">
        <f aca="false">IF(AN217="","",IF(AN217&lt;50%,1,IF(AND(AN217&gt;=50%,AN217&lt;B$10),2,IF(AN217&gt;=B$10,3))))</f>
        <v/>
      </c>
      <c r="AQ217" s="185" t="str">
        <f aca="false">IF(B217&lt;&gt;"",IFERROR(IF((SUMIF(D$20:AI$20, "CLO3", D217:AI217)/AO$8)=0,"",(SUMIF(D$20:AI$20, "CLO3", D217:AI217)/AO$8)),""),"")</f>
        <v/>
      </c>
      <c r="AR217" s="115" t="str">
        <f aca="false">IF(AQ217="","",IF(AQ217&gt;=B$10,"Y","N"))</f>
        <v/>
      </c>
      <c r="AS217" s="115" t="str">
        <f aca="false">IF(AQ217="","",IF(AQ217&lt;50%,1,IF(AND(AQ217&gt;=50%,AQ217&lt;B$10),2,IF(AQ217&gt;=B$10,3))))</f>
        <v/>
      </c>
      <c r="AT217" s="185" t="str">
        <f aca="false">IF(B217&lt;&gt;"",IFERROR(IF((SUMIF(D$20:AI$20, "CLO4", D217:AI217)/AO$9)=0,"",(SUMIF(D$20:AI$20, "CLO4", D217:AI217)/AO$9)),""),"")</f>
        <v/>
      </c>
      <c r="AU217" s="115" t="str">
        <f aca="false">IF(AT217="","",IF(AT217&gt;=B$10,"Y","N"))</f>
        <v/>
      </c>
      <c r="AV217" s="115" t="str">
        <f aca="false">IF(AT217="","",IF(AT217&lt;50%,1,IF(AND(AT217&gt;=50%,AT217&lt;B$10),2,IF(AT217&gt;=B$10,3))))</f>
        <v/>
      </c>
      <c r="AW217" s="185" t="str">
        <f aca="false">IF(B217&lt;&gt;"",IFERROR(IF((SUMIF(D$20:AI$20, "CLO5", D217:AI217)/AO$10)=0,"",(SUMIF(D$20:AI$20, "CLO5", D217:AI217)/AO$10)),""),"")</f>
        <v/>
      </c>
      <c r="AX217" s="115" t="str">
        <f aca="false">IF(AW217="","",IF(AW217&gt;=B$10,"Y","N"))</f>
        <v/>
      </c>
      <c r="AY217" s="115" t="str">
        <f aca="false">IF(AW217="","",IF(AW217&lt;50%,1,IF(AND(AW217&gt;=50%,AW217&lt;B$10),2,IF(AW217&gt;=B$10,3))))</f>
        <v/>
      </c>
      <c r="AZ217" s="114" t="str">
        <f aca="false">IF(B217&lt;&gt;"",IFERROR(IF((SUMIF(D$20:AI$20, "CLO6", D217:AI217)/AO$11)=0,"",(SUMIF(D$20:AI$20, "CLO6", D217:AI217)/AO$11)),""),"")</f>
        <v/>
      </c>
      <c r="BA217" s="115" t="str">
        <f aca="false">IF(AZ217="","",IF(AZ217&gt;=B$10,"Y","N"))</f>
        <v/>
      </c>
      <c r="BB217" s="115" t="str">
        <f aca="false">IF(BA217="","",IF(BA217&lt;50%,1,IF(AND(BA217&gt;=50%,BA217&lt;B$10),2,IF(BA217&gt;=B$10,3))))</f>
        <v/>
      </c>
      <c r="BC217" s="114" t="str">
        <f aca="false">IF(B217&lt;&gt;"",IFERROR(IF((SUMIF(D$20:AI$20, "CLO7", D217:AI217)/AO$12)=0,"",(SUMIF(D$20:AI$20, "CLO7", D217:AI217)/AO$12)),""),"")</f>
        <v/>
      </c>
      <c r="BD217" s="115" t="str">
        <f aca="false">IF(BC217="","",IF(BC217&gt;=B$10,"Y","N"))</f>
        <v/>
      </c>
      <c r="BE217" s="115" t="str">
        <f aca="false">IF(BD217="","",IF(BD217&lt;50%,1,IF(AND(BD217&gt;=50%,BD217&lt;B$10),2,IF(BD217&gt;=B$10,3))))</f>
        <v/>
      </c>
      <c r="BF217" s="114" t="str">
        <f aca="false">IF(B217&lt;&gt;"",IFERROR(IF((SUMIF(D$20:AI$20, "CLO8", D217:AI217)/AO$13)=0,"",(SUMIF(D$20:AI$20, "CLO8", D217:AI217)/AO$13)),""),"")</f>
        <v/>
      </c>
      <c r="BG217" s="115" t="str">
        <f aca="false">IF(BF217="","",IF(BF217&gt;=B$10,"Y","N"))</f>
        <v/>
      </c>
      <c r="BH217" s="115" t="str">
        <f aca="false">IF(BG217="","",IF(BG217&lt;50%,1,IF(AND(BG217&gt;=50%,BG217&lt;B$10),2,IF(BG217&gt;=B$10,3))))</f>
        <v/>
      </c>
      <c r="BI217" s="114" t="str">
        <f aca="false">IF(B217&lt;&gt;"",IFERROR(IF((SUMIF(D$20:AI$20, "CLO9", D217:AI217)/AO$14)=0,"",(SUMIF(D$20:AI$20, "CLO9", D217:AI217)/AO$14)),""),"")</f>
        <v/>
      </c>
      <c r="BJ217" s="115" t="str">
        <f aca="false">IF(BI217="","",IF(BI217&gt;=B$10,"Y","N"))</f>
        <v/>
      </c>
      <c r="BK217" s="115" t="str">
        <f aca="false">IF(BJ217="","",IF(BJ217&lt;50%,1,IF(AND(BJ217&gt;=50%,BJ217&lt;B$10),2,IF(BJ217&gt;=B$10,3))))</f>
        <v/>
      </c>
      <c r="BL217" s="114" t="str">
        <f aca="false">IF(B217&lt;&gt;"",IFERROR(IF((SUMIF(D$20:AI$20,"CLO10",D217:AI217)/AO$15)=0,"",(SUMIF(D$20:AI$20,"CLO10",D217:AI217)/AO$15)),""),"")</f>
        <v/>
      </c>
      <c r="BM217" s="115" t="str">
        <f aca="false">IF(BL217="","",IF(BL217&gt;=B$10,"Y","N"))</f>
        <v/>
      </c>
      <c r="BN217" s="115" t="str">
        <f aca="false">IF(BM217="","",IF(BM217&lt;50%,1,IF(AND(BM217&gt;=50%,BM217&lt;B$10),2,IF(BM217&gt;=B$10,3))))</f>
        <v/>
      </c>
    </row>
    <row r="218" customFormat="false" ht="15.75" hidden="false" customHeight="true" outlineLevel="0" collapsed="false">
      <c r="A218" s="184" t="str">
        <f aca="false">IF(A$6="LECTURE","",IF('Database (LECTURE-RES-PRAC)'!A213="","",'Database (LECTURE-RES-PRAC)'!A213))</f>
        <v/>
      </c>
      <c r="B218" s="184" t="str">
        <f aca="false">IF(B$6="LECTURE","",IF('Database (LECTURE-RES-PRAC)'!B213="","",'Database (LECTURE-RES-PRAC)'!B213))</f>
        <v/>
      </c>
      <c r="C218" s="184" t="str">
        <f aca="false">IF(C$6="LECTURE","",IF('Database (LECTURE-RES-PRAC)'!C213="","",'Database (LECTURE-RES-PRAC)'!C213))</f>
        <v/>
      </c>
      <c r="D218" s="52"/>
      <c r="E218" s="52"/>
      <c r="F218" s="52"/>
      <c r="G218" s="52"/>
      <c r="H218" s="52"/>
      <c r="I218" s="52"/>
      <c r="J218" s="52"/>
      <c r="K218" s="52"/>
      <c r="L218" s="52"/>
      <c r="M218" s="52"/>
      <c r="N218" s="181" t="str">
        <f aca="false">IF(B218&lt;&gt;"",SUM(D218:M218),"")</f>
        <v/>
      </c>
      <c r="O218" s="52"/>
      <c r="P218" s="52"/>
      <c r="Q218" s="52"/>
      <c r="R218" s="52"/>
      <c r="S218" s="52"/>
      <c r="T218" s="52"/>
      <c r="U218" s="52"/>
      <c r="V218" s="52"/>
      <c r="W218" s="52"/>
      <c r="X218" s="52"/>
      <c r="Y218" s="181" t="str">
        <f aca="false">IF(B218&lt;&gt;"",SUM(O218:X218),"")</f>
        <v/>
      </c>
      <c r="Z218" s="52"/>
      <c r="AA218" s="52"/>
      <c r="AB218" s="52"/>
      <c r="AC218" s="52"/>
      <c r="AD218" s="52"/>
      <c r="AE218" s="52"/>
      <c r="AF218" s="52"/>
      <c r="AG218" s="52"/>
      <c r="AH218" s="52"/>
      <c r="AI218" s="52"/>
      <c r="AJ218" s="182" t="str">
        <f aca="false">IF(B218&lt;&gt;"",SUM(Z218:AI218),"")</f>
        <v/>
      </c>
      <c r="AK218" s="185" t="str">
        <f aca="false">IF(B218&lt;&gt;"",IFERROR(IF((SUMIF(D$20:AI$20, "CLO1", D218:AI218)/AO$6)=0,"",(SUMIF(D$20:AI$20, "CLO1", D218:AI218)/AO$6)),""),"")</f>
        <v/>
      </c>
      <c r="AL218" s="115" t="str">
        <f aca="false">IF(AK218="","",IF(AK218&gt;=B$10,"Y","N"))</f>
        <v/>
      </c>
      <c r="AM218" s="115" t="str">
        <f aca="false">IF(AK218="","",IF(AK218&lt;50%,1,IF(AND(AK218&gt;=50%,AK218&lt;B$10),2,IF(AK218&gt;=B$10,3))))</f>
        <v/>
      </c>
      <c r="AN218" s="185" t="str">
        <f aca="false">IF(B218&lt;&gt;"",IFERROR(IF((SUMIF(D$20:AI$20, "CLO2", D218:AI218)/AO$7)=0,"",(SUMIF(D$20:AI$20, "CLO2", D218:AI218)/AO$7)),""),"")</f>
        <v/>
      </c>
      <c r="AO218" s="115" t="str">
        <f aca="false">IF(AN218="","",IF(AN218&gt;=B$10,"Y","N"))</f>
        <v/>
      </c>
      <c r="AP218" s="115" t="str">
        <f aca="false">IF(AN218="","",IF(AN218&lt;50%,1,IF(AND(AN218&gt;=50%,AN218&lt;B$10),2,IF(AN218&gt;=B$10,3))))</f>
        <v/>
      </c>
      <c r="AQ218" s="185" t="str">
        <f aca="false">IF(B218&lt;&gt;"",IFERROR(IF((SUMIF(D$20:AI$20, "CLO3", D218:AI218)/AO$8)=0,"",(SUMIF(D$20:AI$20, "CLO3", D218:AI218)/AO$8)),""),"")</f>
        <v/>
      </c>
      <c r="AR218" s="115" t="str">
        <f aca="false">IF(AQ218="","",IF(AQ218&gt;=B$10,"Y","N"))</f>
        <v/>
      </c>
      <c r="AS218" s="115" t="str">
        <f aca="false">IF(AQ218="","",IF(AQ218&lt;50%,1,IF(AND(AQ218&gt;=50%,AQ218&lt;B$10),2,IF(AQ218&gt;=B$10,3))))</f>
        <v/>
      </c>
      <c r="AT218" s="185" t="str">
        <f aca="false">IF(B218&lt;&gt;"",IFERROR(IF((SUMIF(D$20:AI$20, "CLO4", D218:AI218)/AO$9)=0,"",(SUMIF(D$20:AI$20, "CLO4", D218:AI218)/AO$9)),""),"")</f>
        <v/>
      </c>
      <c r="AU218" s="115" t="str">
        <f aca="false">IF(AT218="","",IF(AT218&gt;=B$10,"Y","N"))</f>
        <v/>
      </c>
      <c r="AV218" s="115" t="str">
        <f aca="false">IF(AT218="","",IF(AT218&lt;50%,1,IF(AND(AT218&gt;=50%,AT218&lt;B$10),2,IF(AT218&gt;=B$10,3))))</f>
        <v/>
      </c>
      <c r="AW218" s="185" t="str">
        <f aca="false">IF(B218&lt;&gt;"",IFERROR(IF((SUMIF(D$20:AI$20, "CLO5", D218:AI218)/AO$10)=0,"",(SUMIF(D$20:AI$20, "CLO5", D218:AI218)/AO$10)),""),"")</f>
        <v/>
      </c>
      <c r="AX218" s="115" t="str">
        <f aca="false">IF(AW218="","",IF(AW218&gt;=B$10,"Y","N"))</f>
        <v/>
      </c>
      <c r="AY218" s="115" t="str">
        <f aca="false">IF(AW218="","",IF(AW218&lt;50%,1,IF(AND(AW218&gt;=50%,AW218&lt;B$10),2,IF(AW218&gt;=B$10,3))))</f>
        <v/>
      </c>
      <c r="AZ218" s="114" t="str">
        <f aca="false">IF(B218&lt;&gt;"",IFERROR(IF((SUMIF(D$20:AI$20, "CLO6", D218:AI218)/AO$11)=0,"",(SUMIF(D$20:AI$20, "CLO6", D218:AI218)/AO$11)),""),"")</f>
        <v/>
      </c>
      <c r="BA218" s="115" t="str">
        <f aca="false">IF(AZ218="","",IF(AZ218&gt;=B$10,"Y","N"))</f>
        <v/>
      </c>
      <c r="BB218" s="115" t="str">
        <f aca="false">IF(BA218="","",IF(BA218&lt;50%,1,IF(AND(BA218&gt;=50%,BA218&lt;B$10),2,IF(BA218&gt;=B$10,3))))</f>
        <v/>
      </c>
      <c r="BC218" s="114" t="str">
        <f aca="false">IF(B218&lt;&gt;"",IFERROR(IF((SUMIF(D$20:AI$20, "CLO7", D218:AI218)/AO$12)=0,"",(SUMIF(D$20:AI$20, "CLO7", D218:AI218)/AO$12)),""),"")</f>
        <v/>
      </c>
      <c r="BD218" s="115" t="str">
        <f aca="false">IF(BC218="","",IF(BC218&gt;=B$10,"Y","N"))</f>
        <v/>
      </c>
      <c r="BE218" s="115" t="str">
        <f aca="false">IF(BD218="","",IF(BD218&lt;50%,1,IF(AND(BD218&gt;=50%,BD218&lt;B$10),2,IF(BD218&gt;=B$10,3))))</f>
        <v/>
      </c>
      <c r="BF218" s="114" t="str">
        <f aca="false">IF(B218&lt;&gt;"",IFERROR(IF((SUMIF(D$20:AI$20, "CLO8", D218:AI218)/AO$13)=0,"",(SUMIF(D$20:AI$20, "CLO8", D218:AI218)/AO$13)),""),"")</f>
        <v/>
      </c>
      <c r="BG218" s="115" t="str">
        <f aca="false">IF(BF218="","",IF(BF218&gt;=B$10,"Y","N"))</f>
        <v/>
      </c>
      <c r="BH218" s="115" t="str">
        <f aca="false">IF(BG218="","",IF(BG218&lt;50%,1,IF(AND(BG218&gt;=50%,BG218&lt;B$10),2,IF(BG218&gt;=B$10,3))))</f>
        <v/>
      </c>
      <c r="BI218" s="114" t="str">
        <f aca="false">IF(B218&lt;&gt;"",IFERROR(IF((SUMIF(D$20:AI$20, "CLO9", D218:AI218)/AO$14)=0,"",(SUMIF(D$20:AI$20, "CLO9", D218:AI218)/AO$14)),""),"")</f>
        <v/>
      </c>
      <c r="BJ218" s="115" t="str">
        <f aca="false">IF(BI218="","",IF(BI218&gt;=B$10,"Y","N"))</f>
        <v/>
      </c>
      <c r="BK218" s="115" t="str">
        <f aca="false">IF(BJ218="","",IF(BJ218&lt;50%,1,IF(AND(BJ218&gt;=50%,BJ218&lt;B$10),2,IF(BJ218&gt;=B$10,3))))</f>
        <v/>
      </c>
      <c r="BL218" s="114" t="str">
        <f aca="false">IF(B218&lt;&gt;"",IFERROR(IF((SUMIF(D$20:AI$20,"CLO10",D218:AI218)/AO$15)=0,"",(SUMIF(D$20:AI$20,"CLO10",D218:AI218)/AO$15)),""),"")</f>
        <v/>
      </c>
      <c r="BM218" s="115" t="str">
        <f aca="false">IF(BL218="","",IF(BL218&gt;=B$10,"Y","N"))</f>
        <v/>
      </c>
      <c r="BN218" s="115" t="str">
        <f aca="false">IF(BM218="","",IF(BM218&lt;50%,1,IF(AND(BM218&gt;=50%,BM218&lt;B$10),2,IF(BM218&gt;=B$10,3))))</f>
        <v/>
      </c>
    </row>
    <row r="219" customFormat="false" ht="15.75" hidden="false" customHeight="true" outlineLevel="0" collapsed="false">
      <c r="A219" s="184" t="str">
        <f aca="false">IF(A$6="LECTURE","",IF('Database (LECTURE-RES-PRAC)'!A214="","",'Database (LECTURE-RES-PRAC)'!A214))</f>
        <v/>
      </c>
      <c r="B219" s="184" t="str">
        <f aca="false">IF(B$6="LECTURE","",IF('Database (LECTURE-RES-PRAC)'!B214="","",'Database (LECTURE-RES-PRAC)'!B214))</f>
        <v/>
      </c>
      <c r="C219" s="184" t="str">
        <f aca="false">IF(C$6="LECTURE","",IF('Database (LECTURE-RES-PRAC)'!C214="","",'Database (LECTURE-RES-PRAC)'!C214))</f>
        <v/>
      </c>
      <c r="D219" s="52"/>
      <c r="E219" s="52"/>
      <c r="F219" s="52"/>
      <c r="G219" s="52"/>
      <c r="H219" s="52"/>
      <c r="I219" s="52"/>
      <c r="J219" s="52"/>
      <c r="K219" s="52"/>
      <c r="L219" s="52"/>
      <c r="M219" s="52"/>
      <c r="N219" s="181" t="str">
        <f aca="false">IF(B219&lt;&gt;"",SUM(D219:M219),"")</f>
        <v/>
      </c>
      <c r="O219" s="52"/>
      <c r="P219" s="52"/>
      <c r="Q219" s="52"/>
      <c r="R219" s="52"/>
      <c r="S219" s="52"/>
      <c r="T219" s="52"/>
      <c r="U219" s="52"/>
      <c r="V219" s="52"/>
      <c r="W219" s="52"/>
      <c r="X219" s="52"/>
      <c r="Y219" s="181" t="str">
        <f aca="false">IF(B219&lt;&gt;"",SUM(O219:X219),"")</f>
        <v/>
      </c>
      <c r="Z219" s="52"/>
      <c r="AA219" s="52"/>
      <c r="AB219" s="52"/>
      <c r="AC219" s="52"/>
      <c r="AD219" s="52"/>
      <c r="AE219" s="52"/>
      <c r="AF219" s="52"/>
      <c r="AG219" s="52"/>
      <c r="AH219" s="52"/>
      <c r="AI219" s="52"/>
      <c r="AJ219" s="182" t="str">
        <f aca="false">IF(B219&lt;&gt;"",SUM(Z219:AI219),"")</f>
        <v/>
      </c>
      <c r="AK219" s="185" t="str">
        <f aca="false">IF(B219&lt;&gt;"",IFERROR(IF((SUMIF(D$20:AI$20, "CLO1", D219:AI219)/AO$6)=0,"",(SUMIF(D$20:AI$20, "CLO1", D219:AI219)/AO$6)),""),"")</f>
        <v/>
      </c>
      <c r="AL219" s="115" t="str">
        <f aca="false">IF(AK219="","",IF(AK219&gt;=B$10,"Y","N"))</f>
        <v/>
      </c>
      <c r="AM219" s="115" t="str">
        <f aca="false">IF(AK219="","",IF(AK219&lt;50%,1,IF(AND(AK219&gt;=50%,AK219&lt;B$10),2,IF(AK219&gt;=B$10,3))))</f>
        <v/>
      </c>
      <c r="AN219" s="185" t="str">
        <f aca="false">IF(B219&lt;&gt;"",IFERROR(IF((SUMIF(D$20:AI$20, "CLO2", D219:AI219)/AO$7)=0,"",(SUMIF(D$20:AI$20, "CLO2", D219:AI219)/AO$7)),""),"")</f>
        <v/>
      </c>
      <c r="AO219" s="115" t="str">
        <f aca="false">IF(AN219="","",IF(AN219&gt;=B$10,"Y","N"))</f>
        <v/>
      </c>
      <c r="AP219" s="115" t="str">
        <f aca="false">IF(AN219="","",IF(AN219&lt;50%,1,IF(AND(AN219&gt;=50%,AN219&lt;B$10),2,IF(AN219&gt;=B$10,3))))</f>
        <v/>
      </c>
      <c r="AQ219" s="185" t="str">
        <f aca="false">IF(B219&lt;&gt;"",IFERROR(IF((SUMIF(D$20:AI$20, "CLO3", D219:AI219)/AO$8)=0,"",(SUMIF(D$20:AI$20, "CLO3", D219:AI219)/AO$8)),""),"")</f>
        <v/>
      </c>
      <c r="AR219" s="115" t="str">
        <f aca="false">IF(AQ219="","",IF(AQ219&gt;=B$10,"Y","N"))</f>
        <v/>
      </c>
      <c r="AS219" s="115" t="str">
        <f aca="false">IF(AQ219="","",IF(AQ219&lt;50%,1,IF(AND(AQ219&gt;=50%,AQ219&lt;B$10),2,IF(AQ219&gt;=B$10,3))))</f>
        <v/>
      </c>
      <c r="AT219" s="185" t="str">
        <f aca="false">IF(B219&lt;&gt;"",IFERROR(IF((SUMIF(D$20:AI$20, "CLO4", D219:AI219)/AO$9)=0,"",(SUMIF(D$20:AI$20, "CLO4", D219:AI219)/AO$9)),""),"")</f>
        <v/>
      </c>
      <c r="AU219" s="115" t="str">
        <f aca="false">IF(AT219="","",IF(AT219&gt;=B$10,"Y","N"))</f>
        <v/>
      </c>
      <c r="AV219" s="115" t="str">
        <f aca="false">IF(AT219="","",IF(AT219&lt;50%,1,IF(AND(AT219&gt;=50%,AT219&lt;B$10),2,IF(AT219&gt;=B$10,3))))</f>
        <v/>
      </c>
      <c r="AW219" s="185" t="str">
        <f aca="false">IF(B219&lt;&gt;"",IFERROR(IF((SUMIF(D$20:AI$20, "CLO5", D219:AI219)/AO$10)=0,"",(SUMIF(D$20:AI$20, "CLO5", D219:AI219)/AO$10)),""),"")</f>
        <v/>
      </c>
      <c r="AX219" s="115" t="str">
        <f aca="false">IF(AW219="","",IF(AW219&gt;=B$10,"Y","N"))</f>
        <v/>
      </c>
      <c r="AY219" s="115" t="str">
        <f aca="false">IF(AW219="","",IF(AW219&lt;50%,1,IF(AND(AW219&gt;=50%,AW219&lt;B$10),2,IF(AW219&gt;=B$10,3))))</f>
        <v/>
      </c>
      <c r="AZ219" s="114" t="str">
        <f aca="false">IF(B219&lt;&gt;"",IFERROR(IF((SUMIF(D$20:AI$20, "CLO6", D219:AI219)/AO$11)=0,"",(SUMIF(D$20:AI$20, "CLO6", D219:AI219)/AO$11)),""),"")</f>
        <v/>
      </c>
      <c r="BA219" s="115" t="str">
        <f aca="false">IF(AZ219="","",IF(AZ219&gt;=B$10,"Y","N"))</f>
        <v/>
      </c>
      <c r="BB219" s="115" t="str">
        <f aca="false">IF(BA219="","",IF(BA219&lt;50%,1,IF(AND(BA219&gt;=50%,BA219&lt;B$10),2,IF(BA219&gt;=B$10,3))))</f>
        <v/>
      </c>
      <c r="BC219" s="114" t="str">
        <f aca="false">IF(B219&lt;&gt;"",IFERROR(IF((SUMIF(D$20:AI$20, "CLO7", D219:AI219)/AO$12)=0,"",(SUMIF(D$20:AI$20, "CLO7", D219:AI219)/AO$12)),""),"")</f>
        <v/>
      </c>
      <c r="BD219" s="115" t="str">
        <f aca="false">IF(BC219="","",IF(BC219&gt;=B$10,"Y","N"))</f>
        <v/>
      </c>
      <c r="BE219" s="115" t="str">
        <f aca="false">IF(BD219="","",IF(BD219&lt;50%,1,IF(AND(BD219&gt;=50%,BD219&lt;B$10),2,IF(BD219&gt;=B$10,3))))</f>
        <v/>
      </c>
      <c r="BF219" s="114" t="str">
        <f aca="false">IF(B219&lt;&gt;"",IFERROR(IF((SUMIF(D$20:AI$20, "CLO8", D219:AI219)/AO$13)=0,"",(SUMIF(D$20:AI$20, "CLO8", D219:AI219)/AO$13)),""),"")</f>
        <v/>
      </c>
      <c r="BG219" s="115" t="str">
        <f aca="false">IF(BF219="","",IF(BF219&gt;=B$10,"Y","N"))</f>
        <v/>
      </c>
      <c r="BH219" s="115" t="str">
        <f aca="false">IF(BG219="","",IF(BG219&lt;50%,1,IF(AND(BG219&gt;=50%,BG219&lt;B$10),2,IF(BG219&gt;=B$10,3))))</f>
        <v/>
      </c>
      <c r="BI219" s="114" t="str">
        <f aca="false">IF(B219&lt;&gt;"",IFERROR(IF((SUMIF(D$20:AI$20, "CLO9", D219:AI219)/AO$14)=0,"",(SUMIF(D$20:AI$20, "CLO9", D219:AI219)/AO$14)),""),"")</f>
        <v/>
      </c>
      <c r="BJ219" s="115" t="str">
        <f aca="false">IF(BI219="","",IF(BI219&gt;=B$10,"Y","N"))</f>
        <v/>
      </c>
      <c r="BK219" s="115" t="str">
        <f aca="false">IF(BJ219="","",IF(BJ219&lt;50%,1,IF(AND(BJ219&gt;=50%,BJ219&lt;B$10),2,IF(BJ219&gt;=B$10,3))))</f>
        <v/>
      </c>
      <c r="BL219" s="114" t="str">
        <f aca="false">IF(B219&lt;&gt;"",IFERROR(IF((SUMIF(D$20:AI$20,"CLO10",D219:AI219)/AO$15)=0,"",(SUMIF(D$20:AI$20,"CLO10",D219:AI219)/AO$15)),""),"")</f>
        <v/>
      </c>
      <c r="BM219" s="115" t="str">
        <f aca="false">IF(BL219="","",IF(BL219&gt;=B$10,"Y","N"))</f>
        <v/>
      </c>
      <c r="BN219" s="115" t="str">
        <f aca="false">IF(BM219="","",IF(BM219&lt;50%,1,IF(AND(BM219&gt;=50%,BM219&lt;B$10),2,IF(BM219&gt;=B$10,3))))</f>
        <v/>
      </c>
    </row>
    <row r="220" customFormat="false" ht="15.75" hidden="false" customHeight="true" outlineLevel="0" collapsed="false">
      <c r="A220" s="184" t="str">
        <f aca="false">IF(A$6="LECTURE","",IF('Database (LECTURE-RES-PRAC)'!A215="","",'Database (LECTURE-RES-PRAC)'!A215))</f>
        <v/>
      </c>
      <c r="B220" s="184" t="str">
        <f aca="false">IF(B$6="LECTURE","",IF('Database (LECTURE-RES-PRAC)'!B215="","",'Database (LECTURE-RES-PRAC)'!B215))</f>
        <v/>
      </c>
      <c r="C220" s="184" t="str">
        <f aca="false">IF(C$6="LECTURE","",IF('Database (LECTURE-RES-PRAC)'!C215="","",'Database (LECTURE-RES-PRAC)'!C215))</f>
        <v/>
      </c>
      <c r="D220" s="52"/>
      <c r="E220" s="52"/>
      <c r="F220" s="52"/>
      <c r="G220" s="52"/>
      <c r="H220" s="52"/>
      <c r="I220" s="52"/>
      <c r="J220" s="52"/>
      <c r="K220" s="52"/>
      <c r="L220" s="52"/>
      <c r="M220" s="52"/>
      <c r="N220" s="181" t="str">
        <f aca="false">IF(B220&lt;&gt;"",SUM(D220:M220),"")</f>
        <v/>
      </c>
      <c r="O220" s="52"/>
      <c r="P220" s="52"/>
      <c r="Q220" s="52"/>
      <c r="R220" s="52"/>
      <c r="S220" s="52"/>
      <c r="T220" s="52"/>
      <c r="U220" s="52"/>
      <c r="V220" s="52"/>
      <c r="W220" s="52"/>
      <c r="X220" s="52"/>
      <c r="Y220" s="181" t="str">
        <f aca="false">IF(B220&lt;&gt;"",SUM(O220:X220),"")</f>
        <v/>
      </c>
      <c r="Z220" s="52"/>
      <c r="AA220" s="52"/>
      <c r="AB220" s="52"/>
      <c r="AC220" s="52"/>
      <c r="AD220" s="52"/>
      <c r="AE220" s="52"/>
      <c r="AF220" s="52"/>
      <c r="AG220" s="52"/>
      <c r="AH220" s="52"/>
      <c r="AI220" s="52"/>
      <c r="AJ220" s="182" t="str">
        <f aca="false">IF(B220&lt;&gt;"",SUM(Z220:AI220),"")</f>
        <v/>
      </c>
      <c r="AK220" s="185" t="str">
        <f aca="false">IF(B220&lt;&gt;"",IFERROR(IF((SUMIF(D$20:AI$20, "CLO1", D220:AI220)/AO$6)=0,"",(SUMIF(D$20:AI$20, "CLO1", D220:AI220)/AO$6)),""),"")</f>
        <v/>
      </c>
      <c r="AL220" s="115" t="str">
        <f aca="false">IF(AK220="","",IF(AK220&gt;=B$10,"Y","N"))</f>
        <v/>
      </c>
      <c r="AM220" s="115" t="str">
        <f aca="false">IF(AK220="","",IF(AK220&lt;50%,1,IF(AND(AK220&gt;=50%,AK220&lt;B$10),2,IF(AK220&gt;=B$10,3))))</f>
        <v/>
      </c>
      <c r="AN220" s="185" t="str">
        <f aca="false">IF(B220&lt;&gt;"",IFERROR(IF((SUMIF(D$20:AI$20, "CLO2", D220:AI220)/AO$7)=0,"",(SUMIF(D$20:AI$20, "CLO2", D220:AI220)/AO$7)),""),"")</f>
        <v/>
      </c>
      <c r="AO220" s="115" t="str">
        <f aca="false">IF(AN220="","",IF(AN220&gt;=B$10,"Y","N"))</f>
        <v/>
      </c>
      <c r="AP220" s="115" t="str">
        <f aca="false">IF(AN220="","",IF(AN220&lt;50%,1,IF(AND(AN220&gt;=50%,AN220&lt;B$10),2,IF(AN220&gt;=B$10,3))))</f>
        <v/>
      </c>
      <c r="AQ220" s="185" t="str">
        <f aca="false">IF(B220&lt;&gt;"",IFERROR(IF((SUMIF(D$20:AI$20, "CLO3", D220:AI220)/AO$8)=0,"",(SUMIF(D$20:AI$20, "CLO3", D220:AI220)/AO$8)),""),"")</f>
        <v/>
      </c>
      <c r="AR220" s="115" t="str">
        <f aca="false">IF(AQ220="","",IF(AQ220&gt;=B$10,"Y","N"))</f>
        <v/>
      </c>
      <c r="AS220" s="115" t="str">
        <f aca="false">IF(AQ220="","",IF(AQ220&lt;50%,1,IF(AND(AQ220&gt;=50%,AQ220&lt;B$10),2,IF(AQ220&gt;=B$10,3))))</f>
        <v/>
      </c>
      <c r="AT220" s="185" t="str">
        <f aca="false">IF(B220&lt;&gt;"",IFERROR(IF((SUMIF(D$20:AI$20, "CLO4", D220:AI220)/AO$9)=0,"",(SUMIF(D$20:AI$20, "CLO4", D220:AI220)/AO$9)),""),"")</f>
        <v/>
      </c>
      <c r="AU220" s="115" t="str">
        <f aca="false">IF(AT220="","",IF(AT220&gt;=B$10,"Y","N"))</f>
        <v/>
      </c>
      <c r="AV220" s="115" t="str">
        <f aca="false">IF(AT220="","",IF(AT220&lt;50%,1,IF(AND(AT220&gt;=50%,AT220&lt;B$10),2,IF(AT220&gt;=B$10,3))))</f>
        <v/>
      </c>
      <c r="AW220" s="185" t="str">
        <f aca="false">IF(B220&lt;&gt;"",IFERROR(IF((SUMIF(D$20:AI$20, "CLO5", D220:AI220)/AO$10)=0,"",(SUMIF(D$20:AI$20, "CLO5", D220:AI220)/AO$10)),""),"")</f>
        <v/>
      </c>
      <c r="AX220" s="115" t="str">
        <f aca="false">IF(AW220="","",IF(AW220&gt;=B$10,"Y","N"))</f>
        <v/>
      </c>
      <c r="AY220" s="115" t="str">
        <f aca="false">IF(AW220="","",IF(AW220&lt;50%,1,IF(AND(AW220&gt;=50%,AW220&lt;B$10),2,IF(AW220&gt;=B$10,3))))</f>
        <v/>
      </c>
      <c r="AZ220" s="114" t="str">
        <f aca="false">IF(B220&lt;&gt;"",IFERROR(IF((SUMIF(D$20:AI$20, "CLO6", D220:AI220)/AO$11)=0,"",(SUMIF(D$20:AI$20, "CLO6", D220:AI220)/AO$11)),""),"")</f>
        <v/>
      </c>
      <c r="BA220" s="115" t="str">
        <f aca="false">IF(AZ220="","",IF(AZ220&gt;=B$10,"Y","N"))</f>
        <v/>
      </c>
      <c r="BB220" s="115" t="str">
        <f aca="false">IF(BA220="","",IF(BA220&lt;50%,1,IF(AND(BA220&gt;=50%,BA220&lt;B$10),2,IF(BA220&gt;=B$10,3))))</f>
        <v/>
      </c>
      <c r="BC220" s="114" t="str">
        <f aca="false">IF(B220&lt;&gt;"",IFERROR(IF((SUMIF(D$20:AI$20, "CLO7", D220:AI220)/AO$12)=0,"",(SUMIF(D$20:AI$20, "CLO7", D220:AI220)/AO$12)),""),"")</f>
        <v/>
      </c>
      <c r="BD220" s="115" t="str">
        <f aca="false">IF(BC220="","",IF(BC220&gt;=B$10,"Y","N"))</f>
        <v/>
      </c>
      <c r="BE220" s="115" t="str">
        <f aca="false">IF(BD220="","",IF(BD220&lt;50%,1,IF(AND(BD220&gt;=50%,BD220&lt;B$10),2,IF(BD220&gt;=B$10,3))))</f>
        <v/>
      </c>
      <c r="BF220" s="114" t="str">
        <f aca="false">IF(B220&lt;&gt;"",IFERROR(IF((SUMIF(D$20:AI$20, "CLO8", D220:AI220)/AO$13)=0,"",(SUMIF(D$20:AI$20, "CLO8", D220:AI220)/AO$13)),""),"")</f>
        <v/>
      </c>
      <c r="BG220" s="115" t="str">
        <f aca="false">IF(BF220="","",IF(BF220&gt;=B$10,"Y","N"))</f>
        <v/>
      </c>
      <c r="BH220" s="115" t="str">
        <f aca="false">IF(BG220="","",IF(BG220&lt;50%,1,IF(AND(BG220&gt;=50%,BG220&lt;B$10),2,IF(BG220&gt;=B$10,3))))</f>
        <v/>
      </c>
      <c r="BI220" s="114" t="str">
        <f aca="false">IF(B220&lt;&gt;"",IFERROR(IF((SUMIF(D$20:AI$20, "CLO9", D220:AI220)/AO$14)=0,"",(SUMIF(D$20:AI$20, "CLO9", D220:AI220)/AO$14)),""),"")</f>
        <v/>
      </c>
      <c r="BJ220" s="115" t="str">
        <f aca="false">IF(BI220="","",IF(BI220&gt;=B$10,"Y","N"))</f>
        <v/>
      </c>
      <c r="BK220" s="115" t="str">
        <f aca="false">IF(BJ220="","",IF(BJ220&lt;50%,1,IF(AND(BJ220&gt;=50%,BJ220&lt;B$10),2,IF(BJ220&gt;=B$10,3))))</f>
        <v/>
      </c>
      <c r="BL220" s="114" t="str">
        <f aca="false">IF(B220&lt;&gt;"",IFERROR(IF((SUMIF(D$20:AI$20,"CLO10",D220:AI220)/AO$15)=0,"",(SUMIF(D$20:AI$20,"CLO10",D220:AI220)/AO$15)),""),"")</f>
        <v/>
      </c>
      <c r="BM220" s="115" t="str">
        <f aca="false">IF(BL220="","",IF(BL220&gt;=B$10,"Y","N"))</f>
        <v/>
      </c>
      <c r="BN220" s="115" t="str">
        <f aca="false">IF(BM220="","",IF(BM220&lt;50%,1,IF(AND(BM220&gt;=50%,BM220&lt;B$10),2,IF(BM220&gt;=B$10,3))))</f>
        <v/>
      </c>
    </row>
    <row r="221" customFormat="false" ht="15.75" hidden="false" customHeight="true" outlineLevel="0" collapsed="false">
      <c r="A221" s="184" t="str">
        <f aca="false">IF(A$6="LECTURE","",IF('Database (LECTURE-RES-PRAC)'!A216="","",'Database (LECTURE-RES-PRAC)'!A216))</f>
        <v/>
      </c>
      <c r="B221" s="184" t="str">
        <f aca="false">IF(B$6="LECTURE","",IF('Database (LECTURE-RES-PRAC)'!B216="","",'Database (LECTURE-RES-PRAC)'!B216))</f>
        <v/>
      </c>
      <c r="C221" s="184" t="str">
        <f aca="false">IF(C$6="LECTURE","",IF('Database (LECTURE-RES-PRAC)'!C216="","",'Database (LECTURE-RES-PRAC)'!C216))</f>
        <v/>
      </c>
      <c r="D221" s="52"/>
      <c r="E221" s="52"/>
      <c r="F221" s="52"/>
      <c r="G221" s="52"/>
      <c r="H221" s="52"/>
      <c r="I221" s="52"/>
      <c r="J221" s="52"/>
      <c r="K221" s="52"/>
      <c r="L221" s="52"/>
      <c r="M221" s="52"/>
      <c r="N221" s="181" t="str">
        <f aca="false">IF(B221&lt;&gt;"",SUM(D221:M221),"")</f>
        <v/>
      </c>
      <c r="O221" s="52"/>
      <c r="P221" s="52"/>
      <c r="Q221" s="52"/>
      <c r="R221" s="52"/>
      <c r="S221" s="52"/>
      <c r="T221" s="52"/>
      <c r="U221" s="52"/>
      <c r="V221" s="52"/>
      <c r="W221" s="52"/>
      <c r="X221" s="52"/>
      <c r="Y221" s="181" t="str">
        <f aca="false">IF(B221&lt;&gt;"",SUM(O221:X221),"")</f>
        <v/>
      </c>
      <c r="Z221" s="52"/>
      <c r="AA221" s="52"/>
      <c r="AB221" s="52"/>
      <c r="AC221" s="52"/>
      <c r="AD221" s="52"/>
      <c r="AE221" s="52"/>
      <c r="AF221" s="52"/>
      <c r="AG221" s="52"/>
      <c r="AH221" s="52"/>
      <c r="AI221" s="52"/>
      <c r="AJ221" s="182" t="str">
        <f aca="false">IF(B221&lt;&gt;"",SUM(Z221:AI221),"")</f>
        <v/>
      </c>
      <c r="AK221" s="185" t="str">
        <f aca="false">IF(B221&lt;&gt;"",IFERROR(IF((SUMIF(D$20:AI$20, "CLO1", D221:AI221)/AO$6)=0,"",(SUMIF(D$20:AI$20, "CLO1", D221:AI221)/AO$6)),""),"")</f>
        <v/>
      </c>
      <c r="AL221" s="115" t="str">
        <f aca="false">IF(AK221="","",IF(AK221&gt;=B$10,"Y","N"))</f>
        <v/>
      </c>
      <c r="AM221" s="115" t="str">
        <f aca="false">IF(AK221="","",IF(AK221&lt;50%,1,IF(AND(AK221&gt;=50%,AK221&lt;B$10),2,IF(AK221&gt;=B$10,3))))</f>
        <v/>
      </c>
      <c r="AN221" s="185" t="str">
        <f aca="false">IF(B221&lt;&gt;"",IFERROR(IF((SUMIF(D$20:AI$20, "CLO2", D221:AI221)/AO$7)=0,"",(SUMIF(D$20:AI$20, "CLO2", D221:AI221)/AO$7)),""),"")</f>
        <v/>
      </c>
      <c r="AO221" s="115" t="str">
        <f aca="false">IF(AN221="","",IF(AN221&gt;=B$10,"Y","N"))</f>
        <v/>
      </c>
      <c r="AP221" s="115" t="str">
        <f aca="false">IF(AN221="","",IF(AN221&lt;50%,1,IF(AND(AN221&gt;=50%,AN221&lt;B$10),2,IF(AN221&gt;=B$10,3))))</f>
        <v/>
      </c>
      <c r="AQ221" s="185" t="str">
        <f aca="false">IF(B221&lt;&gt;"",IFERROR(IF((SUMIF(D$20:AI$20, "CLO3", D221:AI221)/AO$8)=0,"",(SUMIF(D$20:AI$20, "CLO3", D221:AI221)/AO$8)),""),"")</f>
        <v/>
      </c>
      <c r="AR221" s="115" t="str">
        <f aca="false">IF(AQ221="","",IF(AQ221&gt;=B$10,"Y","N"))</f>
        <v/>
      </c>
      <c r="AS221" s="115" t="str">
        <f aca="false">IF(AQ221="","",IF(AQ221&lt;50%,1,IF(AND(AQ221&gt;=50%,AQ221&lt;B$10),2,IF(AQ221&gt;=B$10,3))))</f>
        <v/>
      </c>
      <c r="AT221" s="185" t="str">
        <f aca="false">IF(B221&lt;&gt;"",IFERROR(IF((SUMIF(D$20:AI$20, "CLO4", D221:AI221)/AO$9)=0,"",(SUMIF(D$20:AI$20, "CLO4", D221:AI221)/AO$9)),""),"")</f>
        <v/>
      </c>
      <c r="AU221" s="115" t="str">
        <f aca="false">IF(AT221="","",IF(AT221&gt;=B$10,"Y","N"))</f>
        <v/>
      </c>
      <c r="AV221" s="115" t="str">
        <f aca="false">IF(AT221="","",IF(AT221&lt;50%,1,IF(AND(AT221&gt;=50%,AT221&lt;B$10),2,IF(AT221&gt;=B$10,3))))</f>
        <v/>
      </c>
      <c r="AW221" s="185" t="str">
        <f aca="false">IF(B221&lt;&gt;"",IFERROR(IF((SUMIF(D$20:AI$20, "CLO5", D221:AI221)/AO$10)=0,"",(SUMIF(D$20:AI$20, "CLO5", D221:AI221)/AO$10)),""),"")</f>
        <v/>
      </c>
      <c r="AX221" s="115" t="str">
        <f aca="false">IF(AW221="","",IF(AW221&gt;=B$10,"Y","N"))</f>
        <v/>
      </c>
      <c r="AY221" s="115" t="str">
        <f aca="false">IF(AW221="","",IF(AW221&lt;50%,1,IF(AND(AW221&gt;=50%,AW221&lt;B$10),2,IF(AW221&gt;=B$10,3))))</f>
        <v/>
      </c>
      <c r="AZ221" s="114" t="str">
        <f aca="false">IF(B221&lt;&gt;"",IFERROR(IF((SUMIF(D$20:AI$20, "CLO6", D221:AI221)/AO$11)=0,"",(SUMIF(D$20:AI$20, "CLO6", D221:AI221)/AO$11)),""),"")</f>
        <v/>
      </c>
      <c r="BA221" s="115" t="str">
        <f aca="false">IF(AZ221="","",IF(AZ221&gt;=B$10,"Y","N"))</f>
        <v/>
      </c>
      <c r="BB221" s="115" t="str">
        <f aca="false">IF(BA221="","",IF(BA221&lt;50%,1,IF(AND(BA221&gt;=50%,BA221&lt;B$10),2,IF(BA221&gt;=B$10,3))))</f>
        <v/>
      </c>
      <c r="BC221" s="114" t="str">
        <f aca="false">IF(B221&lt;&gt;"",IFERROR(IF((SUMIF(D$20:AI$20, "CLO7", D221:AI221)/AO$12)=0,"",(SUMIF(D$20:AI$20, "CLO7", D221:AI221)/AO$12)),""),"")</f>
        <v/>
      </c>
      <c r="BD221" s="115" t="str">
        <f aca="false">IF(BC221="","",IF(BC221&gt;=B$10,"Y","N"))</f>
        <v/>
      </c>
      <c r="BE221" s="115" t="str">
        <f aca="false">IF(BD221="","",IF(BD221&lt;50%,1,IF(AND(BD221&gt;=50%,BD221&lt;B$10),2,IF(BD221&gt;=B$10,3))))</f>
        <v/>
      </c>
      <c r="BF221" s="114" t="str">
        <f aca="false">IF(B221&lt;&gt;"",IFERROR(IF((SUMIF(D$20:AI$20, "CLO8", D221:AI221)/AO$13)=0,"",(SUMIF(D$20:AI$20, "CLO8", D221:AI221)/AO$13)),""),"")</f>
        <v/>
      </c>
      <c r="BG221" s="115" t="str">
        <f aca="false">IF(BF221="","",IF(BF221&gt;=B$10,"Y","N"))</f>
        <v/>
      </c>
      <c r="BH221" s="115" t="str">
        <f aca="false">IF(BG221="","",IF(BG221&lt;50%,1,IF(AND(BG221&gt;=50%,BG221&lt;B$10),2,IF(BG221&gt;=B$10,3))))</f>
        <v/>
      </c>
      <c r="BI221" s="114" t="str">
        <f aca="false">IF(B221&lt;&gt;"",IFERROR(IF((SUMIF(D$20:AI$20, "CLO9", D221:AI221)/AO$14)=0,"",(SUMIF(D$20:AI$20, "CLO9", D221:AI221)/AO$14)),""),"")</f>
        <v/>
      </c>
      <c r="BJ221" s="115" t="str">
        <f aca="false">IF(BI221="","",IF(BI221&gt;=B$10,"Y","N"))</f>
        <v/>
      </c>
      <c r="BK221" s="115" t="str">
        <f aca="false">IF(BJ221="","",IF(BJ221&lt;50%,1,IF(AND(BJ221&gt;=50%,BJ221&lt;B$10),2,IF(BJ221&gt;=B$10,3))))</f>
        <v/>
      </c>
      <c r="BL221" s="114" t="str">
        <f aca="false">IF(B221&lt;&gt;"",IFERROR(IF((SUMIF(D$20:AI$20,"CLO10",D221:AI221)/AO$15)=0,"",(SUMIF(D$20:AI$20,"CLO10",D221:AI221)/AO$15)),""),"")</f>
        <v/>
      </c>
      <c r="BM221" s="115" t="str">
        <f aca="false">IF(BL221="","",IF(BL221&gt;=B$10,"Y","N"))</f>
        <v/>
      </c>
      <c r="BN221" s="115" t="str">
        <f aca="false">IF(BM221="","",IF(BM221&lt;50%,1,IF(AND(BM221&gt;=50%,BM221&lt;B$10),2,IF(BM221&gt;=B$10,3))))</f>
        <v/>
      </c>
    </row>
    <row r="222" customFormat="false" ht="15.75" hidden="false" customHeight="true" outlineLevel="0" collapsed="false">
      <c r="A222" s="184" t="str">
        <f aca="false">IF(A$6="LECTURE","",IF('Database (LECTURE-RES-PRAC)'!A217="","",'Database (LECTURE-RES-PRAC)'!A217))</f>
        <v/>
      </c>
      <c r="B222" s="184" t="str">
        <f aca="false">IF(B$6="LECTURE","",IF('Database (LECTURE-RES-PRAC)'!B217="","",'Database (LECTURE-RES-PRAC)'!B217))</f>
        <v/>
      </c>
      <c r="C222" s="184" t="str">
        <f aca="false">IF(C$6="LECTURE","",IF('Database (LECTURE-RES-PRAC)'!C217="","",'Database (LECTURE-RES-PRAC)'!C217))</f>
        <v/>
      </c>
      <c r="D222" s="52"/>
      <c r="E222" s="52"/>
      <c r="F222" s="52"/>
      <c r="G222" s="52"/>
      <c r="H222" s="52"/>
      <c r="I222" s="52"/>
      <c r="J222" s="52"/>
      <c r="K222" s="52"/>
      <c r="L222" s="52"/>
      <c r="M222" s="52"/>
      <c r="N222" s="181" t="str">
        <f aca="false">IF(B222&lt;&gt;"",SUM(D222:M222),"")</f>
        <v/>
      </c>
      <c r="O222" s="52"/>
      <c r="P222" s="52"/>
      <c r="Q222" s="52"/>
      <c r="R222" s="52"/>
      <c r="S222" s="52"/>
      <c r="T222" s="52"/>
      <c r="U222" s="52"/>
      <c r="V222" s="52"/>
      <c r="W222" s="52"/>
      <c r="X222" s="52"/>
      <c r="Y222" s="181" t="str">
        <f aca="false">IF(B222&lt;&gt;"",SUM(O222:X222),"")</f>
        <v/>
      </c>
      <c r="Z222" s="52"/>
      <c r="AA222" s="52"/>
      <c r="AB222" s="52"/>
      <c r="AC222" s="52"/>
      <c r="AD222" s="52"/>
      <c r="AE222" s="52"/>
      <c r="AF222" s="52"/>
      <c r="AG222" s="52"/>
      <c r="AH222" s="52"/>
      <c r="AI222" s="52"/>
      <c r="AJ222" s="182" t="str">
        <f aca="false">IF(B222&lt;&gt;"",SUM(Z222:AI222),"")</f>
        <v/>
      </c>
      <c r="AK222" s="185" t="str">
        <f aca="false">IF(B222&lt;&gt;"",IFERROR(IF((SUMIF(D$20:AI$20, "CLO1", D222:AI222)/AO$6)=0,"",(SUMIF(D$20:AI$20, "CLO1", D222:AI222)/AO$6)),""),"")</f>
        <v/>
      </c>
      <c r="AL222" s="115" t="str">
        <f aca="false">IF(AK222="","",IF(AK222&gt;=B$10,"Y","N"))</f>
        <v/>
      </c>
      <c r="AM222" s="115" t="str">
        <f aca="false">IF(AK222="","",IF(AK222&lt;50%,1,IF(AND(AK222&gt;=50%,AK222&lt;B$10),2,IF(AK222&gt;=B$10,3))))</f>
        <v/>
      </c>
      <c r="AN222" s="185" t="str">
        <f aca="false">IF(B222&lt;&gt;"",IFERROR(IF((SUMIF(D$20:AI$20, "CLO2", D222:AI222)/AO$7)=0,"",(SUMIF(D$20:AI$20, "CLO2", D222:AI222)/AO$7)),""),"")</f>
        <v/>
      </c>
      <c r="AO222" s="115" t="str">
        <f aca="false">IF(AN222="","",IF(AN222&gt;=B$10,"Y","N"))</f>
        <v/>
      </c>
      <c r="AP222" s="115" t="str">
        <f aca="false">IF(AN222="","",IF(AN222&lt;50%,1,IF(AND(AN222&gt;=50%,AN222&lt;B$10),2,IF(AN222&gt;=B$10,3))))</f>
        <v/>
      </c>
      <c r="AQ222" s="185" t="str">
        <f aca="false">IF(B222&lt;&gt;"",IFERROR(IF((SUMIF(D$20:AI$20, "CLO3", D222:AI222)/AO$8)=0,"",(SUMIF(D$20:AI$20, "CLO3", D222:AI222)/AO$8)),""),"")</f>
        <v/>
      </c>
      <c r="AR222" s="115" t="str">
        <f aca="false">IF(AQ222="","",IF(AQ222&gt;=B$10,"Y","N"))</f>
        <v/>
      </c>
      <c r="AS222" s="115" t="str">
        <f aca="false">IF(AQ222="","",IF(AQ222&lt;50%,1,IF(AND(AQ222&gt;=50%,AQ222&lt;B$10),2,IF(AQ222&gt;=B$10,3))))</f>
        <v/>
      </c>
      <c r="AT222" s="185" t="str">
        <f aca="false">IF(B222&lt;&gt;"",IFERROR(IF((SUMIF(D$20:AI$20, "CLO4", D222:AI222)/AO$9)=0,"",(SUMIF(D$20:AI$20, "CLO4", D222:AI222)/AO$9)),""),"")</f>
        <v/>
      </c>
      <c r="AU222" s="115" t="str">
        <f aca="false">IF(AT222="","",IF(AT222&gt;=B$10,"Y","N"))</f>
        <v/>
      </c>
      <c r="AV222" s="115" t="str">
        <f aca="false">IF(AT222="","",IF(AT222&lt;50%,1,IF(AND(AT222&gt;=50%,AT222&lt;B$10),2,IF(AT222&gt;=B$10,3))))</f>
        <v/>
      </c>
      <c r="AW222" s="185" t="str">
        <f aca="false">IF(B222&lt;&gt;"",IFERROR(IF((SUMIF(D$20:AI$20, "CLO5", D222:AI222)/AO$10)=0,"",(SUMIF(D$20:AI$20, "CLO5", D222:AI222)/AO$10)),""),"")</f>
        <v/>
      </c>
      <c r="AX222" s="115" t="str">
        <f aca="false">IF(AW222="","",IF(AW222&gt;=B$10,"Y","N"))</f>
        <v/>
      </c>
      <c r="AY222" s="115" t="str">
        <f aca="false">IF(AW222="","",IF(AW222&lt;50%,1,IF(AND(AW222&gt;=50%,AW222&lt;B$10),2,IF(AW222&gt;=B$10,3))))</f>
        <v/>
      </c>
      <c r="AZ222" s="114" t="str">
        <f aca="false">IF(B222&lt;&gt;"",IFERROR(IF((SUMIF(D$20:AI$20, "CLO6", D222:AI222)/AO$11)=0,"",(SUMIF(D$20:AI$20, "CLO6", D222:AI222)/AO$11)),""),"")</f>
        <v/>
      </c>
      <c r="BA222" s="115" t="str">
        <f aca="false">IF(AZ222="","",IF(AZ222&gt;=B$10,"Y","N"))</f>
        <v/>
      </c>
      <c r="BB222" s="115" t="str">
        <f aca="false">IF(BA222="","",IF(BA222&lt;50%,1,IF(AND(BA222&gt;=50%,BA222&lt;B$10),2,IF(BA222&gt;=B$10,3))))</f>
        <v/>
      </c>
      <c r="BC222" s="114" t="str">
        <f aca="false">IF(B222&lt;&gt;"",IFERROR(IF((SUMIF(D$20:AI$20, "CLO7", D222:AI222)/AO$12)=0,"",(SUMIF(D$20:AI$20, "CLO7", D222:AI222)/AO$12)),""),"")</f>
        <v/>
      </c>
      <c r="BD222" s="115" t="str">
        <f aca="false">IF(BC222="","",IF(BC222&gt;=B$10,"Y","N"))</f>
        <v/>
      </c>
      <c r="BE222" s="115" t="str">
        <f aca="false">IF(BD222="","",IF(BD222&lt;50%,1,IF(AND(BD222&gt;=50%,BD222&lt;B$10),2,IF(BD222&gt;=B$10,3))))</f>
        <v/>
      </c>
      <c r="BF222" s="114" t="str">
        <f aca="false">IF(B222&lt;&gt;"",IFERROR(IF((SUMIF(D$20:AI$20, "CLO8", D222:AI222)/AO$13)=0,"",(SUMIF(D$20:AI$20, "CLO8", D222:AI222)/AO$13)),""),"")</f>
        <v/>
      </c>
      <c r="BG222" s="115" t="str">
        <f aca="false">IF(BF222="","",IF(BF222&gt;=B$10,"Y","N"))</f>
        <v/>
      </c>
      <c r="BH222" s="115" t="str">
        <f aca="false">IF(BG222="","",IF(BG222&lt;50%,1,IF(AND(BG222&gt;=50%,BG222&lt;B$10),2,IF(BG222&gt;=B$10,3))))</f>
        <v/>
      </c>
      <c r="BI222" s="114" t="str">
        <f aca="false">IF(B222&lt;&gt;"",IFERROR(IF((SUMIF(D$20:AI$20, "CLO9", D222:AI222)/AO$14)=0,"",(SUMIF(D$20:AI$20, "CLO9", D222:AI222)/AO$14)),""),"")</f>
        <v/>
      </c>
      <c r="BJ222" s="115" t="str">
        <f aca="false">IF(BI222="","",IF(BI222&gt;=B$10,"Y","N"))</f>
        <v/>
      </c>
      <c r="BK222" s="115" t="str">
        <f aca="false">IF(BJ222="","",IF(BJ222&lt;50%,1,IF(AND(BJ222&gt;=50%,BJ222&lt;B$10),2,IF(BJ222&gt;=B$10,3))))</f>
        <v/>
      </c>
      <c r="BL222" s="114" t="str">
        <f aca="false">IF(B222&lt;&gt;"",IFERROR(IF((SUMIF(D$20:AI$20,"CLO10",D222:AI222)/AO$15)=0,"",(SUMIF(D$20:AI$20,"CLO10",D222:AI222)/AO$15)),""),"")</f>
        <v/>
      </c>
      <c r="BM222" s="115" t="str">
        <f aca="false">IF(BL222="","",IF(BL222&gt;=B$10,"Y","N"))</f>
        <v/>
      </c>
      <c r="BN222" s="115" t="str">
        <f aca="false">IF(BM222="","",IF(BM222&lt;50%,1,IF(AND(BM222&gt;=50%,BM222&lt;B$10),2,IF(BM222&gt;=B$10,3))))</f>
        <v/>
      </c>
    </row>
    <row r="223" customFormat="false" ht="15.75" hidden="false" customHeight="true" outlineLevel="0" collapsed="false">
      <c r="A223" s="184" t="str">
        <f aca="false">IF(A$6="LECTURE","",IF('Database (LECTURE-RES-PRAC)'!A218="","",'Database (LECTURE-RES-PRAC)'!A218))</f>
        <v/>
      </c>
      <c r="B223" s="184" t="str">
        <f aca="false">IF(B$6="LECTURE","",IF('Database (LECTURE-RES-PRAC)'!B218="","",'Database (LECTURE-RES-PRAC)'!B218))</f>
        <v/>
      </c>
      <c r="C223" s="184" t="str">
        <f aca="false">IF(C$6="LECTURE","",IF('Database (LECTURE-RES-PRAC)'!C218="","",'Database (LECTURE-RES-PRAC)'!C218))</f>
        <v/>
      </c>
      <c r="D223" s="52"/>
      <c r="E223" s="52"/>
      <c r="F223" s="52"/>
      <c r="G223" s="52"/>
      <c r="H223" s="52"/>
      <c r="I223" s="52"/>
      <c r="J223" s="52"/>
      <c r="K223" s="52"/>
      <c r="L223" s="52"/>
      <c r="M223" s="52"/>
      <c r="N223" s="181" t="str">
        <f aca="false">IF(B223&lt;&gt;"",SUM(D223:M223),"")</f>
        <v/>
      </c>
      <c r="O223" s="52"/>
      <c r="P223" s="52"/>
      <c r="Q223" s="52"/>
      <c r="R223" s="52"/>
      <c r="S223" s="52"/>
      <c r="T223" s="52"/>
      <c r="U223" s="52"/>
      <c r="V223" s="52"/>
      <c r="W223" s="52"/>
      <c r="X223" s="52"/>
      <c r="Y223" s="181" t="str">
        <f aca="false">IF(B223&lt;&gt;"",SUM(O223:X223),"")</f>
        <v/>
      </c>
      <c r="Z223" s="52"/>
      <c r="AA223" s="52"/>
      <c r="AB223" s="52"/>
      <c r="AC223" s="52"/>
      <c r="AD223" s="52"/>
      <c r="AE223" s="52"/>
      <c r="AF223" s="52"/>
      <c r="AG223" s="52"/>
      <c r="AH223" s="52"/>
      <c r="AI223" s="52"/>
      <c r="AJ223" s="182" t="str">
        <f aca="false">IF(B223&lt;&gt;"",SUM(Z223:AI223),"")</f>
        <v/>
      </c>
      <c r="AK223" s="185" t="str">
        <f aca="false">IF(B223&lt;&gt;"",IFERROR(IF((SUMIF(D$20:AI$20, "CLO1", D223:AI223)/AO$6)=0,"",(SUMIF(D$20:AI$20, "CLO1", D223:AI223)/AO$6)),""),"")</f>
        <v/>
      </c>
      <c r="AL223" s="115" t="str">
        <f aca="false">IF(AK223="","",IF(AK223&gt;=B$10,"Y","N"))</f>
        <v/>
      </c>
      <c r="AM223" s="115" t="str">
        <f aca="false">IF(AK223="","",IF(AK223&lt;50%,1,IF(AND(AK223&gt;=50%,AK223&lt;B$10),2,IF(AK223&gt;=B$10,3))))</f>
        <v/>
      </c>
      <c r="AN223" s="185" t="str">
        <f aca="false">IF(B223&lt;&gt;"",IFERROR(IF((SUMIF(D$20:AI$20, "CLO2", D223:AI223)/AO$7)=0,"",(SUMIF(D$20:AI$20, "CLO2", D223:AI223)/AO$7)),""),"")</f>
        <v/>
      </c>
      <c r="AO223" s="115" t="str">
        <f aca="false">IF(AN223="","",IF(AN223&gt;=B$10,"Y","N"))</f>
        <v/>
      </c>
      <c r="AP223" s="115" t="str">
        <f aca="false">IF(AN223="","",IF(AN223&lt;50%,1,IF(AND(AN223&gt;=50%,AN223&lt;B$10),2,IF(AN223&gt;=B$10,3))))</f>
        <v/>
      </c>
      <c r="AQ223" s="185" t="str">
        <f aca="false">IF(B223&lt;&gt;"",IFERROR(IF((SUMIF(D$20:AI$20, "CLO3", D223:AI223)/AO$8)=0,"",(SUMIF(D$20:AI$20, "CLO3", D223:AI223)/AO$8)),""),"")</f>
        <v/>
      </c>
      <c r="AR223" s="115" t="str">
        <f aca="false">IF(AQ223="","",IF(AQ223&gt;=B$10,"Y","N"))</f>
        <v/>
      </c>
      <c r="AS223" s="115" t="str">
        <f aca="false">IF(AQ223="","",IF(AQ223&lt;50%,1,IF(AND(AQ223&gt;=50%,AQ223&lt;B$10),2,IF(AQ223&gt;=B$10,3))))</f>
        <v/>
      </c>
      <c r="AT223" s="185" t="str">
        <f aca="false">IF(B223&lt;&gt;"",IFERROR(IF((SUMIF(D$20:AI$20, "CLO4", D223:AI223)/AO$9)=0,"",(SUMIF(D$20:AI$20, "CLO4", D223:AI223)/AO$9)),""),"")</f>
        <v/>
      </c>
      <c r="AU223" s="115" t="str">
        <f aca="false">IF(AT223="","",IF(AT223&gt;=B$10,"Y","N"))</f>
        <v/>
      </c>
      <c r="AV223" s="115" t="str">
        <f aca="false">IF(AT223="","",IF(AT223&lt;50%,1,IF(AND(AT223&gt;=50%,AT223&lt;B$10),2,IF(AT223&gt;=B$10,3))))</f>
        <v/>
      </c>
      <c r="AW223" s="185" t="str">
        <f aca="false">IF(B223&lt;&gt;"",IFERROR(IF((SUMIF(D$20:AI$20, "CLO5", D223:AI223)/AO$10)=0,"",(SUMIF(D$20:AI$20, "CLO5", D223:AI223)/AO$10)),""),"")</f>
        <v/>
      </c>
      <c r="AX223" s="115" t="str">
        <f aca="false">IF(AW223="","",IF(AW223&gt;=B$10,"Y","N"))</f>
        <v/>
      </c>
      <c r="AY223" s="115" t="str">
        <f aca="false">IF(AW223="","",IF(AW223&lt;50%,1,IF(AND(AW223&gt;=50%,AW223&lt;B$10),2,IF(AW223&gt;=B$10,3))))</f>
        <v/>
      </c>
      <c r="AZ223" s="114" t="str">
        <f aca="false">IF(B223&lt;&gt;"",IFERROR(IF((SUMIF(D$20:AI$20, "CLO6", D223:AI223)/AO$11)=0,"",(SUMIF(D$20:AI$20, "CLO6", D223:AI223)/AO$11)),""),"")</f>
        <v/>
      </c>
      <c r="BA223" s="115" t="str">
        <f aca="false">IF(AZ223="","",IF(AZ223&gt;=B$10,"Y","N"))</f>
        <v/>
      </c>
      <c r="BB223" s="115" t="str">
        <f aca="false">IF(BA223="","",IF(BA223&lt;50%,1,IF(AND(BA223&gt;=50%,BA223&lt;B$10),2,IF(BA223&gt;=B$10,3))))</f>
        <v/>
      </c>
      <c r="BC223" s="114" t="str">
        <f aca="false">IF(B223&lt;&gt;"",IFERROR(IF((SUMIF(D$20:AI$20, "CLO7", D223:AI223)/AO$12)=0,"",(SUMIF(D$20:AI$20, "CLO7", D223:AI223)/AO$12)),""),"")</f>
        <v/>
      </c>
      <c r="BD223" s="115" t="str">
        <f aca="false">IF(BC223="","",IF(BC223&gt;=B$10,"Y","N"))</f>
        <v/>
      </c>
      <c r="BE223" s="115" t="str">
        <f aca="false">IF(BD223="","",IF(BD223&lt;50%,1,IF(AND(BD223&gt;=50%,BD223&lt;B$10),2,IF(BD223&gt;=B$10,3))))</f>
        <v/>
      </c>
      <c r="BF223" s="114" t="str">
        <f aca="false">IF(B223&lt;&gt;"",IFERROR(IF((SUMIF(D$20:AI$20, "CLO8", D223:AI223)/AO$13)=0,"",(SUMIF(D$20:AI$20, "CLO8", D223:AI223)/AO$13)),""),"")</f>
        <v/>
      </c>
      <c r="BG223" s="115" t="str">
        <f aca="false">IF(BF223="","",IF(BF223&gt;=B$10,"Y","N"))</f>
        <v/>
      </c>
      <c r="BH223" s="115" t="str">
        <f aca="false">IF(BG223="","",IF(BG223&lt;50%,1,IF(AND(BG223&gt;=50%,BG223&lt;B$10),2,IF(BG223&gt;=B$10,3))))</f>
        <v/>
      </c>
      <c r="BI223" s="114" t="str">
        <f aca="false">IF(B223&lt;&gt;"",IFERROR(IF((SUMIF(D$20:AI$20, "CLO9", D223:AI223)/AO$14)=0,"",(SUMIF(D$20:AI$20, "CLO9", D223:AI223)/AO$14)),""),"")</f>
        <v/>
      </c>
      <c r="BJ223" s="115" t="str">
        <f aca="false">IF(BI223="","",IF(BI223&gt;=B$10,"Y","N"))</f>
        <v/>
      </c>
      <c r="BK223" s="115" t="str">
        <f aca="false">IF(BJ223="","",IF(BJ223&lt;50%,1,IF(AND(BJ223&gt;=50%,BJ223&lt;B$10),2,IF(BJ223&gt;=B$10,3))))</f>
        <v/>
      </c>
      <c r="BL223" s="114" t="str">
        <f aca="false">IF(B223&lt;&gt;"",IFERROR(IF((SUMIF(D$20:AI$20,"CLO10",D223:AI223)/AO$15)=0,"",(SUMIF(D$20:AI$20,"CLO10",D223:AI223)/AO$15)),""),"")</f>
        <v/>
      </c>
      <c r="BM223" s="115" t="str">
        <f aca="false">IF(BL223="","",IF(BL223&gt;=B$10,"Y","N"))</f>
        <v/>
      </c>
      <c r="BN223" s="115" t="str">
        <f aca="false">IF(BM223="","",IF(BM223&lt;50%,1,IF(AND(BM223&gt;=50%,BM223&lt;B$10),2,IF(BM223&gt;=B$10,3))))</f>
        <v/>
      </c>
    </row>
    <row r="224" customFormat="false" ht="15.75" hidden="false" customHeight="true" outlineLevel="0" collapsed="false">
      <c r="A224" s="184" t="str">
        <f aca="false">IF(A$6="LECTURE","",IF('Database (LECTURE-RES-PRAC)'!A219="","",'Database (LECTURE-RES-PRAC)'!A219))</f>
        <v/>
      </c>
      <c r="B224" s="184" t="str">
        <f aca="false">IF(B$6="LECTURE","",IF('Database (LECTURE-RES-PRAC)'!B219="","",'Database (LECTURE-RES-PRAC)'!B219))</f>
        <v/>
      </c>
      <c r="C224" s="184" t="str">
        <f aca="false">IF(C$6="LECTURE","",IF('Database (LECTURE-RES-PRAC)'!C219="","",'Database (LECTURE-RES-PRAC)'!C219))</f>
        <v/>
      </c>
      <c r="D224" s="52"/>
      <c r="E224" s="52"/>
      <c r="F224" s="52"/>
      <c r="G224" s="52"/>
      <c r="H224" s="52"/>
      <c r="I224" s="52"/>
      <c r="J224" s="52"/>
      <c r="K224" s="52"/>
      <c r="L224" s="52"/>
      <c r="M224" s="52"/>
      <c r="N224" s="181" t="str">
        <f aca="false">IF(B224&lt;&gt;"",SUM(D224:M224),"")</f>
        <v/>
      </c>
      <c r="O224" s="52"/>
      <c r="P224" s="52"/>
      <c r="Q224" s="52"/>
      <c r="R224" s="52"/>
      <c r="S224" s="52"/>
      <c r="T224" s="52"/>
      <c r="U224" s="52"/>
      <c r="V224" s="52"/>
      <c r="W224" s="52"/>
      <c r="X224" s="52"/>
      <c r="Y224" s="181" t="str">
        <f aca="false">IF(B224&lt;&gt;"",SUM(O224:X224),"")</f>
        <v/>
      </c>
      <c r="Z224" s="52"/>
      <c r="AA224" s="52"/>
      <c r="AB224" s="52"/>
      <c r="AC224" s="52"/>
      <c r="AD224" s="52"/>
      <c r="AE224" s="52"/>
      <c r="AF224" s="52"/>
      <c r="AG224" s="52"/>
      <c r="AH224" s="52"/>
      <c r="AI224" s="52"/>
      <c r="AJ224" s="182" t="str">
        <f aca="false">IF(B224&lt;&gt;"",SUM(Z224:AI224),"")</f>
        <v/>
      </c>
      <c r="AK224" s="185" t="str">
        <f aca="false">IF(B224&lt;&gt;"",IFERROR(IF((SUMIF(D$20:AI$20, "CLO1", D224:AI224)/AO$6)=0,"",(SUMIF(D$20:AI$20, "CLO1", D224:AI224)/AO$6)),""),"")</f>
        <v/>
      </c>
      <c r="AL224" s="115" t="str">
        <f aca="false">IF(AK224="","",IF(AK224&gt;=B$10,"Y","N"))</f>
        <v/>
      </c>
      <c r="AM224" s="115" t="str">
        <f aca="false">IF(AK224="","",IF(AK224&lt;50%,1,IF(AND(AK224&gt;=50%,AK224&lt;B$10),2,IF(AK224&gt;=B$10,3))))</f>
        <v/>
      </c>
      <c r="AN224" s="185" t="str">
        <f aca="false">IF(B224&lt;&gt;"",IFERROR(IF((SUMIF(D$20:AI$20, "CLO2", D224:AI224)/AO$7)=0,"",(SUMIF(D$20:AI$20, "CLO2", D224:AI224)/AO$7)),""),"")</f>
        <v/>
      </c>
      <c r="AO224" s="115" t="str">
        <f aca="false">IF(AN224="","",IF(AN224&gt;=B$10,"Y","N"))</f>
        <v/>
      </c>
      <c r="AP224" s="115" t="str">
        <f aca="false">IF(AN224="","",IF(AN224&lt;50%,1,IF(AND(AN224&gt;=50%,AN224&lt;B$10),2,IF(AN224&gt;=B$10,3))))</f>
        <v/>
      </c>
      <c r="AQ224" s="185" t="str">
        <f aca="false">IF(B224&lt;&gt;"",IFERROR(IF((SUMIF(D$20:AI$20, "CLO3", D224:AI224)/AO$8)=0,"",(SUMIF(D$20:AI$20, "CLO3", D224:AI224)/AO$8)),""),"")</f>
        <v/>
      </c>
      <c r="AR224" s="115" t="str">
        <f aca="false">IF(AQ224="","",IF(AQ224&gt;=B$10,"Y","N"))</f>
        <v/>
      </c>
      <c r="AS224" s="115" t="str">
        <f aca="false">IF(AQ224="","",IF(AQ224&lt;50%,1,IF(AND(AQ224&gt;=50%,AQ224&lt;B$10),2,IF(AQ224&gt;=B$10,3))))</f>
        <v/>
      </c>
      <c r="AT224" s="185" t="str">
        <f aca="false">IF(B224&lt;&gt;"",IFERROR(IF((SUMIF(D$20:AI$20, "CLO4", D224:AI224)/AO$9)=0,"",(SUMIF(D$20:AI$20, "CLO4", D224:AI224)/AO$9)),""),"")</f>
        <v/>
      </c>
      <c r="AU224" s="115" t="str">
        <f aca="false">IF(AT224="","",IF(AT224&gt;=B$10,"Y","N"))</f>
        <v/>
      </c>
      <c r="AV224" s="115" t="str">
        <f aca="false">IF(AT224="","",IF(AT224&lt;50%,1,IF(AND(AT224&gt;=50%,AT224&lt;B$10),2,IF(AT224&gt;=B$10,3))))</f>
        <v/>
      </c>
      <c r="AW224" s="185" t="str">
        <f aca="false">IF(B224&lt;&gt;"",IFERROR(IF((SUMIF(D$20:AI$20, "CLO5", D224:AI224)/AO$10)=0,"",(SUMIF(D$20:AI$20, "CLO5", D224:AI224)/AO$10)),""),"")</f>
        <v/>
      </c>
      <c r="AX224" s="115" t="str">
        <f aca="false">IF(AW224="","",IF(AW224&gt;=B$10,"Y","N"))</f>
        <v/>
      </c>
      <c r="AY224" s="115" t="str">
        <f aca="false">IF(AW224="","",IF(AW224&lt;50%,1,IF(AND(AW224&gt;=50%,AW224&lt;B$10),2,IF(AW224&gt;=B$10,3))))</f>
        <v/>
      </c>
      <c r="AZ224" s="114" t="str">
        <f aca="false">IF(B224&lt;&gt;"",IFERROR(IF((SUMIF(D$20:AI$20, "CLO6", D224:AI224)/AO$11)=0,"",(SUMIF(D$20:AI$20, "CLO6", D224:AI224)/AO$11)),""),"")</f>
        <v/>
      </c>
      <c r="BA224" s="115" t="str">
        <f aca="false">IF(AZ224="","",IF(AZ224&gt;=B$10,"Y","N"))</f>
        <v/>
      </c>
      <c r="BB224" s="115" t="str">
        <f aca="false">IF(BA224="","",IF(BA224&lt;50%,1,IF(AND(BA224&gt;=50%,BA224&lt;B$10),2,IF(BA224&gt;=B$10,3))))</f>
        <v/>
      </c>
      <c r="BC224" s="114" t="str">
        <f aca="false">IF(B224&lt;&gt;"",IFERROR(IF((SUMIF(D$20:AI$20, "CLO7", D224:AI224)/AO$12)=0,"",(SUMIF(D$20:AI$20, "CLO7", D224:AI224)/AO$12)),""),"")</f>
        <v/>
      </c>
      <c r="BD224" s="115" t="str">
        <f aca="false">IF(BC224="","",IF(BC224&gt;=B$10,"Y","N"))</f>
        <v/>
      </c>
      <c r="BE224" s="115" t="str">
        <f aca="false">IF(BD224="","",IF(BD224&lt;50%,1,IF(AND(BD224&gt;=50%,BD224&lt;B$10),2,IF(BD224&gt;=B$10,3))))</f>
        <v/>
      </c>
      <c r="BF224" s="114" t="str">
        <f aca="false">IF(B224&lt;&gt;"",IFERROR(IF((SUMIF(D$20:AI$20, "CLO8", D224:AI224)/AO$13)=0,"",(SUMIF(D$20:AI$20, "CLO8", D224:AI224)/AO$13)),""),"")</f>
        <v/>
      </c>
      <c r="BG224" s="115" t="str">
        <f aca="false">IF(BF224="","",IF(BF224&gt;=B$10,"Y","N"))</f>
        <v/>
      </c>
      <c r="BH224" s="115" t="str">
        <f aca="false">IF(BG224="","",IF(BG224&lt;50%,1,IF(AND(BG224&gt;=50%,BG224&lt;B$10),2,IF(BG224&gt;=B$10,3))))</f>
        <v/>
      </c>
      <c r="BI224" s="114" t="str">
        <f aca="false">IF(B224&lt;&gt;"",IFERROR(IF((SUMIF(D$20:AI$20, "CLO9", D224:AI224)/AO$14)=0,"",(SUMIF(D$20:AI$20, "CLO9", D224:AI224)/AO$14)),""),"")</f>
        <v/>
      </c>
      <c r="BJ224" s="115" t="str">
        <f aca="false">IF(BI224="","",IF(BI224&gt;=B$10,"Y","N"))</f>
        <v/>
      </c>
      <c r="BK224" s="115" t="str">
        <f aca="false">IF(BJ224="","",IF(BJ224&lt;50%,1,IF(AND(BJ224&gt;=50%,BJ224&lt;B$10),2,IF(BJ224&gt;=B$10,3))))</f>
        <v/>
      </c>
      <c r="BL224" s="114" t="str">
        <f aca="false">IF(B224&lt;&gt;"",IFERROR(IF((SUMIF(D$20:AI$20,"CLO10",D224:AI224)/AO$15)=0,"",(SUMIF(D$20:AI$20,"CLO10",D224:AI224)/AO$15)),""),"")</f>
        <v/>
      </c>
      <c r="BM224" s="115" t="str">
        <f aca="false">IF(BL224="","",IF(BL224&gt;=B$10,"Y","N"))</f>
        <v/>
      </c>
      <c r="BN224" s="115" t="str">
        <f aca="false">IF(BM224="","",IF(BM224&lt;50%,1,IF(AND(BM224&gt;=50%,BM224&lt;B$10),2,IF(BM224&gt;=B$10,3))))</f>
        <v/>
      </c>
    </row>
    <row r="225" customFormat="false" ht="15.75" hidden="false" customHeight="true" outlineLevel="0" collapsed="false">
      <c r="A225" s="184" t="str">
        <f aca="false">IF(A$6="LECTURE","",IF('Database (LECTURE-RES-PRAC)'!A220="","",'Database (LECTURE-RES-PRAC)'!A220))</f>
        <v/>
      </c>
      <c r="B225" s="184" t="str">
        <f aca="false">IF(B$6="LECTURE","",IF('Database (LECTURE-RES-PRAC)'!B220="","",'Database (LECTURE-RES-PRAC)'!B220))</f>
        <v/>
      </c>
      <c r="C225" s="184" t="str">
        <f aca="false">IF(C$6="LECTURE","",IF('Database (LECTURE-RES-PRAC)'!C220="","",'Database (LECTURE-RES-PRAC)'!C220))</f>
        <v/>
      </c>
      <c r="D225" s="52"/>
      <c r="E225" s="52"/>
      <c r="F225" s="52"/>
      <c r="G225" s="52"/>
      <c r="H225" s="52"/>
      <c r="I225" s="52"/>
      <c r="J225" s="52"/>
      <c r="K225" s="52"/>
      <c r="L225" s="52"/>
      <c r="M225" s="52"/>
      <c r="N225" s="181" t="str">
        <f aca="false">IF(B225&lt;&gt;"",SUM(D225:M225),"")</f>
        <v/>
      </c>
      <c r="O225" s="52"/>
      <c r="P225" s="52"/>
      <c r="Q225" s="52"/>
      <c r="R225" s="52"/>
      <c r="S225" s="52"/>
      <c r="T225" s="52"/>
      <c r="U225" s="52"/>
      <c r="V225" s="52"/>
      <c r="W225" s="52"/>
      <c r="X225" s="52"/>
      <c r="Y225" s="181" t="str">
        <f aca="false">IF(B225&lt;&gt;"",SUM(O225:X225),"")</f>
        <v/>
      </c>
      <c r="Z225" s="52"/>
      <c r="AA225" s="52"/>
      <c r="AB225" s="52"/>
      <c r="AC225" s="52"/>
      <c r="AD225" s="52"/>
      <c r="AE225" s="52"/>
      <c r="AF225" s="52"/>
      <c r="AG225" s="52"/>
      <c r="AH225" s="52"/>
      <c r="AI225" s="52"/>
      <c r="AJ225" s="182" t="str">
        <f aca="false">IF(B225&lt;&gt;"",SUM(Z225:AI225),"")</f>
        <v/>
      </c>
      <c r="AK225" s="185" t="str">
        <f aca="false">IF(B225&lt;&gt;"",IFERROR(IF((SUMIF(D$20:AI$20, "CLO1", D225:AI225)/AO$6)=0,"",(SUMIF(D$20:AI$20, "CLO1", D225:AI225)/AO$6)),""),"")</f>
        <v/>
      </c>
      <c r="AL225" s="115" t="str">
        <f aca="false">IF(AK225="","",IF(AK225&gt;=B$10,"Y","N"))</f>
        <v/>
      </c>
      <c r="AM225" s="115" t="str">
        <f aca="false">IF(AK225="","",IF(AK225&lt;50%,1,IF(AND(AK225&gt;=50%,AK225&lt;B$10),2,IF(AK225&gt;=B$10,3))))</f>
        <v/>
      </c>
      <c r="AN225" s="185" t="str">
        <f aca="false">IF(B225&lt;&gt;"",IFERROR(IF((SUMIF(D$20:AI$20, "CLO2", D225:AI225)/AO$7)=0,"",(SUMIF(D$20:AI$20, "CLO2", D225:AI225)/AO$7)),""),"")</f>
        <v/>
      </c>
      <c r="AO225" s="115" t="str">
        <f aca="false">IF(AN225="","",IF(AN225&gt;=B$10,"Y","N"))</f>
        <v/>
      </c>
      <c r="AP225" s="115" t="str">
        <f aca="false">IF(AN225="","",IF(AN225&lt;50%,1,IF(AND(AN225&gt;=50%,AN225&lt;B$10),2,IF(AN225&gt;=B$10,3))))</f>
        <v/>
      </c>
      <c r="AQ225" s="185" t="str">
        <f aca="false">IF(B225&lt;&gt;"",IFERROR(IF((SUMIF(D$20:AI$20, "CLO3", D225:AI225)/AO$8)=0,"",(SUMIF(D$20:AI$20, "CLO3", D225:AI225)/AO$8)),""),"")</f>
        <v/>
      </c>
      <c r="AR225" s="115" t="str">
        <f aca="false">IF(AQ225="","",IF(AQ225&gt;=B$10,"Y","N"))</f>
        <v/>
      </c>
      <c r="AS225" s="115" t="str">
        <f aca="false">IF(AQ225="","",IF(AQ225&lt;50%,1,IF(AND(AQ225&gt;=50%,AQ225&lt;B$10),2,IF(AQ225&gt;=B$10,3))))</f>
        <v/>
      </c>
      <c r="AT225" s="185" t="str">
        <f aca="false">IF(B225&lt;&gt;"",IFERROR(IF((SUMIF(D$20:AI$20, "CLO4", D225:AI225)/AO$9)=0,"",(SUMIF(D$20:AI$20, "CLO4", D225:AI225)/AO$9)),""),"")</f>
        <v/>
      </c>
      <c r="AU225" s="115" t="str">
        <f aca="false">IF(AT225="","",IF(AT225&gt;=B$10,"Y","N"))</f>
        <v/>
      </c>
      <c r="AV225" s="115" t="str">
        <f aca="false">IF(AT225="","",IF(AT225&lt;50%,1,IF(AND(AT225&gt;=50%,AT225&lt;B$10),2,IF(AT225&gt;=B$10,3))))</f>
        <v/>
      </c>
      <c r="AW225" s="185" t="str">
        <f aca="false">IF(B225&lt;&gt;"",IFERROR(IF((SUMIF(D$20:AI$20, "CLO5", D225:AI225)/AO$10)=0,"",(SUMIF(D$20:AI$20, "CLO5", D225:AI225)/AO$10)),""),"")</f>
        <v/>
      </c>
      <c r="AX225" s="115" t="str">
        <f aca="false">IF(AW225="","",IF(AW225&gt;=B$10,"Y","N"))</f>
        <v/>
      </c>
      <c r="AY225" s="115" t="str">
        <f aca="false">IF(AW225="","",IF(AW225&lt;50%,1,IF(AND(AW225&gt;=50%,AW225&lt;B$10),2,IF(AW225&gt;=B$10,3))))</f>
        <v/>
      </c>
      <c r="AZ225" s="114" t="str">
        <f aca="false">IF(B225&lt;&gt;"",IFERROR(IF((SUMIF(D$20:AI$20, "CLO6", D225:AI225)/AO$11)=0,"",(SUMIF(D$20:AI$20, "CLO6", D225:AI225)/AO$11)),""),"")</f>
        <v/>
      </c>
      <c r="BA225" s="115" t="str">
        <f aca="false">IF(AZ225="","",IF(AZ225&gt;=B$10,"Y","N"))</f>
        <v/>
      </c>
      <c r="BB225" s="115" t="str">
        <f aca="false">IF(BA225="","",IF(BA225&lt;50%,1,IF(AND(BA225&gt;=50%,BA225&lt;B$10),2,IF(BA225&gt;=B$10,3))))</f>
        <v/>
      </c>
      <c r="BC225" s="114" t="str">
        <f aca="false">IF(B225&lt;&gt;"",IFERROR(IF((SUMIF(D$20:AI$20, "CLO7", D225:AI225)/AO$12)=0,"",(SUMIF(D$20:AI$20, "CLO7", D225:AI225)/AO$12)),""),"")</f>
        <v/>
      </c>
      <c r="BD225" s="115" t="str">
        <f aca="false">IF(BC225="","",IF(BC225&gt;=B$10,"Y","N"))</f>
        <v/>
      </c>
      <c r="BE225" s="115" t="str">
        <f aca="false">IF(BD225="","",IF(BD225&lt;50%,1,IF(AND(BD225&gt;=50%,BD225&lt;B$10),2,IF(BD225&gt;=B$10,3))))</f>
        <v/>
      </c>
      <c r="BF225" s="114" t="str">
        <f aca="false">IF(B225&lt;&gt;"",IFERROR(IF((SUMIF(D$20:AI$20, "CLO8", D225:AI225)/AO$13)=0,"",(SUMIF(D$20:AI$20, "CLO8", D225:AI225)/AO$13)),""),"")</f>
        <v/>
      </c>
      <c r="BG225" s="115" t="str">
        <f aca="false">IF(BF225="","",IF(BF225&gt;=B$10,"Y","N"))</f>
        <v/>
      </c>
      <c r="BH225" s="115" t="str">
        <f aca="false">IF(BG225="","",IF(BG225&lt;50%,1,IF(AND(BG225&gt;=50%,BG225&lt;B$10),2,IF(BG225&gt;=B$10,3))))</f>
        <v/>
      </c>
      <c r="BI225" s="114" t="str">
        <f aca="false">IF(B225&lt;&gt;"",IFERROR(IF((SUMIF(D$20:AI$20, "CLO9", D225:AI225)/AO$14)=0,"",(SUMIF(D$20:AI$20, "CLO9", D225:AI225)/AO$14)),""),"")</f>
        <v/>
      </c>
      <c r="BJ225" s="115" t="str">
        <f aca="false">IF(BI225="","",IF(BI225&gt;=B$10,"Y","N"))</f>
        <v/>
      </c>
      <c r="BK225" s="115" t="str">
        <f aca="false">IF(BJ225="","",IF(BJ225&lt;50%,1,IF(AND(BJ225&gt;=50%,BJ225&lt;B$10),2,IF(BJ225&gt;=B$10,3))))</f>
        <v/>
      </c>
      <c r="BL225" s="114" t="str">
        <f aca="false">IF(B225&lt;&gt;"",IFERROR(IF((SUMIF(D$20:AI$20,"CLO10",D225:AI225)/AO$15)=0,"",(SUMIF(D$20:AI$20,"CLO10",D225:AI225)/AO$15)),""),"")</f>
        <v/>
      </c>
      <c r="BM225" s="115" t="str">
        <f aca="false">IF(BL225="","",IF(BL225&gt;=B$10,"Y","N"))</f>
        <v/>
      </c>
      <c r="BN225" s="115" t="str">
        <f aca="false">IF(BM225="","",IF(BM225&lt;50%,1,IF(AND(BM225&gt;=50%,BM225&lt;B$10),2,IF(BM225&gt;=B$10,3))))</f>
        <v/>
      </c>
    </row>
    <row r="226" customFormat="false" ht="15.75" hidden="false" customHeight="true" outlineLevel="0" collapsed="false">
      <c r="A226" s="184" t="str">
        <f aca="false">IF(A$6="LECTURE","",IF('Database (LECTURE-RES-PRAC)'!A221="","",'Database (LECTURE-RES-PRAC)'!A221))</f>
        <v/>
      </c>
      <c r="B226" s="184" t="str">
        <f aca="false">IF(B$6="LECTURE","",IF('Database (LECTURE-RES-PRAC)'!B221="","",'Database (LECTURE-RES-PRAC)'!B221))</f>
        <v/>
      </c>
      <c r="C226" s="184" t="str">
        <f aca="false">IF(C$6="LECTURE","",IF('Database (LECTURE-RES-PRAC)'!C221="","",'Database (LECTURE-RES-PRAC)'!C221))</f>
        <v/>
      </c>
      <c r="D226" s="52"/>
      <c r="E226" s="52"/>
      <c r="F226" s="52"/>
      <c r="G226" s="52"/>
      <c r="H226" s="52"/>
      <c r="I226" s="52"/>
      <c r="J226" s="52"/>
      <c r="K226" s="52"/>
      <c r="L226" s="52"/>
      <c r="M226" s="52"/>
      <c r="N226" s="181" t="str">
        <f aca="false">IF(B226&lt;&gt;"",SUM(D226:M226),"")</f>
        <v/>
      </c>
      <c r="O226" s="52"/>
      <c r="P226" s="52"/>
      <c r="Q226" s="52"/>
      <c r="R226" s="52"/>
      <c r="S226" s="52"/>
      <c r="T226" s="52"/>
      <c r="U226" s="52"/>
      <c r="V226" s="52"/>
      <c r="W226" s="52"/>
      <c r="X226" s="52"/>
      <c r="Y226" s="181" t="str">
        <f aca="false">IF(B226&lt;&gt;"",SUM(O226:X226),"")</f>
        <v/>
      </c>
      <c r="Z226" s="52"/>
      <c r="AA226" s="52"/>
      <c r="AB226" s="52"/>
      <c r="AC226" s="52"/>
      <c r="AD226" s="52"/>
      <c r="AE226" s="52"/>
      <c r="AF226" s="52"/>
      <c r="AG226" s="52"/>
      <c r="AH226" s="52"/>
      <c r="AI226" s="52"/>
      <c r="AJ226" s="182" t="str">
        <f aca="false">IF(B226&lt;&gt;"",SUM(Z226:AI226),"")</f>
        <v/>
      </c>
      <c r="AK226" s="185" t="str">
        <f aca="false">IF(B226&lt;&gt;"",IFERROR(IF((SUMIF(D$20:AI$20, "CLO1", D226:AI226)/AO$6)=0,"",(SUMIF(D$20:AI$20, "CLO1", D226:AI226)/AO$6)),""),"")</f>
        <v/>
      </c>
      <c r="AL226" s="115" t="str">
        <f aca="false">IF(AK226="","",IF(AK226&gt;=B$10,"Y","N"))</f>
        <v/>
      </c>
      <c r="AM226" s="115" t="str">
        <f aca="false">IF(AK226="","",IF(AK226&lt;50%,1,IF(AND(AK226&gt;=50%,AK226&lt;B$10),2,IF(AK226&gt;=B$10,3))))</f>
        <v/>
      </c>
      <c r="AN226" s="185" t="str">
        <f aca="false">IF(B226&lt;&gt;"",IFERROR(IF((SUMIF(D$20:AI$20, "CLO2", D226:AI226)/AO$7)=0,"",(SUMIF(D$20:AI$20, "CLO2", D226:AI226)/AO$7)),""),"")</f>
        <v/>
      </c>
      <c r="AO226" s="115" t="str">
        <f aca="false">IF(AN226="","",IF(AN226&gt;=B$10,"Y","N"))</f>
        <v/>
      </c>
      <c r="AP226" s="115" t="str">
        <f aca="false">IF(AN226="","",IF(AN226&lt;50%,1,IF(AND(AN226&gt;=50%,AN226&lt;B$10),2,IF(AN226&gt;=B$10,3))))</f>
        <v/>
      </c>
      <c r="AQ226" s="185" t="str">
        <f aca="false">IF(B226&lt;&gt;"",IFERROR(IF((SUMIF(D$20:AI$20, "CLO3", D226:AI226)/AO$8)=0,"",(SUMIF(D$20:AI$20, "CLO3", D226:AI226)/AO$8)),""),"")</f>
        <v/>
      </c>
      <c r="AR226" s="115" t="str">
        <f aca="false">IF(AQ226="","",IF(AQ226&gt;=B$10,"Y","N"))</f>
        <v/>
      </c>
      <c r="AS226" s="115" t="str">
        <f aca="false">IF(AQ226="","",IF(AQ226&lt;50%,1,IF(AND(AQ226&gt;=50%,AQ226&lt;B$10),2,IF(AQ226&gt;=B$10,3))))</f>
        <v/>
      </c>
      <c r="AT226" s="185" t="str">
        <f aca="false">IF(B226&lt;&gt;"",IFERROR(IF((SUMIF(D$20:AI$20, "CLO4", D226:AI226)/AO$9)=0,"",(SUMIF(D$20:AI$20, "CLO4", D226:AI226)/AO$9)),""),"")</f>
        <v/>
      </c>
      <c r="AU226" s="115" t="str">
        <f aca="false">IF(AT226="","",IF(AT226&gt;=B$10,"Y","N"))</f>
        <v/>
      </c>
      <c r="AV226" s="115" t="str">
        <f aca="false">IF(AT226="","",IF(AT226&lt;50%,1,IF(AND(AT226&gt;=50%,AT226&lt;B$10),2,IF(AT226&gt;=B$10,3))))</f>
        <v/>
      </c>
      <c r="AW226" s="185" t="str">
        <f aca="false">IF(B226&lt;&gt;"",IFERROR(IF((SUMIF(D$20:AI$20, "CLO5", D226:AI226)/AO$10)=0,"",(SUMIF(D$20:AI$20, "CLO5", D226:AI226)/AO$10)),""),"")</f>
        <v/>
      </c>
      <c r="AX226" s="115" t="str">
        <f aca="false">IF(AW226="","",IF(AW226&gt;=B$10,"Y","N"))</f>
        <v/>
      </c>
      <c r="AY226" s="115" t="str">
        <f aca="false">IF(AW226="","",IF(AW226&lt;50%,1,IF(AND(AW226&gt;=50%,AW226&lt;B$10),2,IF(AW226&gt;=B$10,3))))</f>
        <v/>
      </c>
      <c r="AZ226" s="114" t="str">
        <f aca="false">IF(B226&lt;&gt;"",IFERROR(IF((SUMIF(D$20:AI$20, "CLO6", D226:AI226)/AO$11)=0,"",(SUMIF(D$20:AI$20, "CLO6", D226:AI226)/AO$11)),""),"")</f>
        <v/>
      </c>
      <c r="BA226" s="115" t="str">
        <f aca="false">IF(AZ226="","",IF(AZ226&gt;=B$10,"Y","N"))</f>
        <v/>
      </c>
      <c r="BB226" s="115" t="str">
        <f aca="false">IF(BA226="","",IF(BA226&lt;50%,1,IF(AND(BA226&gt;=50%,BA226&lt;B$10),2,IF(BA226&gt;=B$10,3))))</f>
        <v/>
      </c>
      <c r="BC226" s="114" t="str">
        <f aca="false">IF(B226&lt;&gt;"",IFERROR(IF((SUMIF(D$20:AI$20, "CLO7", D226:AI226)/AO$12)=0,"",(SUMIF(D$20:AI$20, "CLO7", D226:AI226)/AO$12)),""),"")</f>
        <v/>
      </c>
      <c r="BD226" s="115" t="str">
        <f aca="false">IF(BC226="","",IF(BC226&gt;=B$10,"Y","N"))</f>
        <v/>
      </c>
      <c r="BE226" s="115" t="str">
        <f aca="false">IF(BD226="","",IF(BD226&lt;50%,1,IF(AND(BD226&gt;=50%,BD226&lt;B$10),2,IF(BD226&gt;=B$10,3))))</f>
        <v/>
      </c>
      <c r="BF226" s="114" t="str">
        <f aca="false">IF(B226&lt;&gt;"",IFERROR(IF((SUMIF(D$20:AI$20, "CLO8", D226:AI226)/AO$13)=0,"",(SUMIF(D$20:AI$20, "CLO8", D226:AI226)/AO$13)),""),"")</f>
        <v/>
      </c>
      <c r="BG226" s="115" t="str">
        <f aca="false">IF(BF226="","",IF(BF226&gt;=B$10,"Y","N"))</f>
        <v/>
      </c>
      <c r="BH226" s="115" t="str">
        <f aca="false">IF(BG226="","",IF(BG226&lt;50%,1,IF(AND(BG226&gt;=50%,BG226&lt;B$10),2,IF(BG226&gt;=B$10,3))))</f>
        <v/>
      </c>
      <c r="BI226" s="114" t="str">
        <f aca="false">IF(B226&lt;&gt;"",IFERROR(IF((SUMIF(D$20:AI$20, "CLO9", D226:AI226)/AO$14)=0,"",(SUMIF(D$20:AI$20, "CLO9", D226:AI226)/AO$14)),""),"")</f>
        <v/>
      </c>
      <c r="BJ226" s="115" t="str">
        <f aca="false">IF(BI226="","",IF(BI226&gt;=B$10,"Y","N"))</f>
        <v/>
      </c>
      <c r="BK226" s="115" t="str">
        <f aca="false">IF(BJ226="","",IF(BJ226&lt;50%,1,IF(AND(BJ226&gt;=50%,BJ226&lt;B$10),2,IF(BJ226&gt;=B$10,3))))</f>
        <v/>
      </c>
      <c r="BL226" s="114" t="str">
        <f aca="false">IF(B226&lt;&gt;"",IFERROR(IF((SUMIF(D$20:AI$20,"CLO10",D226:AI226)/AO$15)=0,"",(SUMIF(D$20:AI$20,"CLO10",D226:AI226)/AO$15)),""),"")</f>
        <v/>
      </c>
      <c r="BM226" s="115" t="str">
        <f aca="false">IF(BL226="","",IF(BL226&gt;=B$10,"Y","N"))</f>
        <v/>
      </c>
      <c r="BN226" s="115" t="str">
        <f aca="false">IF(BM226="","",IF(BM226&lt;50%,1,IF(AND(BM226&gt;=50%,BM226&lt;B$10),2,IF(BM226&gt;=B$10,3))))</f>
        <v/>
      </c>
    </row>
    <row r="227" customFormat="false" ht="15.75" hidden="false" customHeight="true" outlineLevel="0" collapsed="false">
      <c r="A227" s="184" t="str">
        <f aca="false">IF(A$6="LECTURE","",IF('Database (LECTURE-RES-PRAC)'!A222="","",'Database (LECTURE-RES-PRAC)'!A222))</f>
        <v/>
      </c>
      <c r="B227" s="184" t="str">
        <f aca="false">IF(B$6="LECTURE","",IF('Database (LECTURE-RES-PRAC)'!B222="","",'Database (LECTURE-RES-PRAC)'!B222))</f>
        <v/>
      </c>
      <c r="C227" s="184" t="str">
        <f aca="false">IF(C$6="LECTURE","",IF('Database (LECTURE-RES-PRAC)'!C222="","",'Database (LECTURE-RES-PRAC)'!C222))</f>
        <v/>
      </c>
      <c r="D227" s="52"/>
      <c r="E227" s="52"/>
      <c r="F227" s="52"/>
      <c r="G227" s="52"/>
      <c r="H227" s="52"/>
      <c r="I227" s="52"/>
      <c r="J227" s="52"/>
      <c r="K227" s="52"/>
      <c r="L227" s="52"/>
      <c r="M227" s="52"/>
      <c r="N227" s="181" t="str">
        <f aca="false">IF(B227&lt;&gt;"",SUM(D227:M227),"")</f>
        <v/>
      </c>
      <c r="O227" s="52"/>
      <c r="P227" s="52"/>
      <c r="Q227" s="52"/>
      <c r="R227" s="52"/>
      <c r="S227" s="52"/>
      <c r="T227" s="52"/>
      <c r="U227" s="52"/>
      <c r="V227" s="52"/>
      <c r="W227" s="52"/>
      <c r="X227" s="52"/>
      <c r="Y227" s="181" t="str">
        <f aca="false">IF(B227&lt;&gt;"",SUM(O227:X227),"")</f>
        <v/>
      </c>
      <c r="Z227" s="52"/>
      <c r="AA227" s="52"/>
      <c r="AB227" s="52"/>
      <c r="AC227" s="52"/>
      <c r="AD227" s="52"/>
      <c r="AE227" s="52"/>
      <c r="AF227" s="52"/>
      <c r="AG227" s="52"/>
      <c r="AH227" s="52"/>
      <c r="AI227" s="52"/>
      <c r="AJ227" s="182" t="str">
        <f aca="false">IF(B227&lt;&gt;"",SUM(Z227:AI227),"")</f>
        <v/>
      </c>
      <c r="AK227" s="185" t="str">
        <f aca="false">IF(B227&lt;&gt;"",IFERROR(IF((SUMIF(D$20:AI$20, "CLO1", D227:AI227)/AO$6)=0,"",(SUMIF(D$20:AI$20, "CLO1", D227:AI227)/AO$6)),""),"")</f>
        <v/>
      </c>
      <c r="AL227" s="115" t="str">
        <f aca="false">IF(AK227="","",IF(AK227&gt;=B$10,"Y","N"))</f>
        <v/>
      </c>
      <c r="AM227" s="115" t="str">
        <f aca="false">IF(AK227="","",IF(AK227&lt;50%,1,IF(AND(AK227&gt;=50%,AK227&lt;B$10),2,IF(AK227&gt;=B$10,3))))</f>
        <v/>
      </c>
      <c r="AN227" s="185" t="str">
        <f aca="false">IF(B227&lt;&gt;"",IFERROR(IF((SUMIF(D$20:AI$20, "CLO2", D227:AI227)/AO$7)=0,"",(SUMIF(D$20:AI$20, "CLO2", D227:AI227)/AO$7)),""),"")</f>
        <v/>
      </c>
      <c r="AO227" s="115" t="str">
        <f aca="false">IF(AN227="","",IF(AN227&gt;=B$10,"Y","N"))</f>
        <v/>
      </c>
      <c r="AP227" s="115" t="str">
        <f aca="false">IF(AN227="","",IF(AN227&lt;50%,1,IF(AND(AN227&gt;=50%,AN227&lt;B$10),2,IF(AN227&gt;=B$10,3))))</f>
        <v/>
      </c>
      <c r="AQ227" s="185" t="str">
        <f aca="false">IF(B227&lt;&gt;"",IFERROR(IF((SUMIF(D$20:AI$20, "CLO3", D227:AI227)/AO$8)=0,"",(SUMIF(D$20:AI$20, "CLO3", D227:AI227)/AO$8)),""),"")</f>
        <v/>
      </c>
      <c r="AR227" s="115" t="str">
        <f aca="false">IF(AQ227="","",IF(AQ227&gt;=B$10,"Y","N"))</f>
        <v/>
      </c>
      <c r="AS227" s="115" t="str">
        <f aca="false">IF(AQ227="","",IF(AQ227&lt;50%,1,IF(AND(AQ227&gt;=50%,AQ227&lt;B$10),2,IF(AQ227&gt;=B$10,3))))</f>
        <v/>
      </c>
      <c r="AT227" s="185" t="str">
        <f aca="false">IF(B227&lt;&gt;"",IFERROR(IF((SUMIF(D$20:AI$20, "CLO4", D227:AI227)/AO$9)=0,"",(SUMIF(D$20:AI$20, "CLO4", D227:AI227)/AO$9)),""),"")</f>
        <v/>
      </c>
      <c r="AU227" s="115" t="str">
        <f aca="false">IF(AT227="","",IF(AT227&gt;=B$10,"Y","N"))</f>
        <v/>
      </c>
      <c r="AV227" s="115" t="str">
        <f aca="false">IF(AT227="","",IF(AT227&lt;50%,1,IF(AND(AT227&gt;=50%,AT227&lt;B$10),2,IF(AT227&gt;=B$10,3))))</f>
        <v/>
      </c>
      <c r="AW227" s="185" t="str">
        <f aca="false">IF(B227&lt;&gt;"",IFERROR(IF((SUMIF(D$20:AI$20, "CLO5", D227:AI227)/AO$10)=0,"",(SUMIF(D$20:AI$20, "CLO5", D227:AI227)/AO$10)),""),"")</f>
        <v/>
      </c>
      <c r="AX227" s="115" t="str">
        <f aca="false">IF(AW227="","",IF(AW227&gt;=B$10,"Y","N"))</f>
        <v/>
      </c>
      <c r="AY227" s="115" t="str">
        <f aca="false">IF(AW227="","",IF(AW227&lt;50%,1,IF(AND(AW227&gt;=50%,AW227&lt;B$10),2,IF(AW227&gt;=B$10,3))))</f>
        <v/>
      </c>
      <c r="AZ227" s="114" t="str">
        <f aca="false">IF(B227&lt;&gt;"",IFERROR(IF((SUMIF(D$20:AI$20, "CLO6", D227:AI227)/AO$11)=0,"",(SUMIF(D$20:AI$20, "CLO6", D227:AI227)/AO$11)),""),"")</f>
        <v/>
      </c>
      <c r="BA227" s="115" t="str">
        <f aca="false">IF(AZ227="","",IF(AZ227&gt;=B$10,"Y","N"))</f>
        <v/>
      </c>
      <c r="BB227" s="115" t="str">
        <f aca="false">IF(BA227="","",IF(BA227&lt;50%,1,IF(AND(BA227&gt;=50%,BA227&lt;B$10),2,IF(BA227&gt;=B$10,3))))</f>
        <v/>
      </c>
      <c r="BC227" s="114" t="str">
        <f aca="false">IF(B227&lt;&gt;"",IFERROR(IF((SUMIF(D$20:AI$20, "CLO7", D227:AI227)/AO$12)=0,"",(SUMIF(D$20:AI$20, "CLO7", D227:AI227)/AO$12)),""),"")</f>
        <v/>
      </c>
      <c r="BD227" s="115" t="str">
        <f aca="false">IF(BC227="","",IF(BC227&gt;=B$10,"Y","N"))</f>
        <v/>
      </c>
      <c r="BE227" s="115" t="str">
        <f aca="false">IF(BD227="","",IF(BD227&lt;50%,1,IF(AND(BD227&gt;=50%,BD227&lt;B$10),2,IF(BD227&gt;=B$10,3))))</f>
        <v/>
      </c>
      <c r="BF227" s="114" t="str">
        <f aca="false">IF(B227&lt;&gt;"",IFERROR(IF((SUMIF(D$20:AI$20, "CLO8", D227:AI227)/AO$13)=0,"",(SUMIF(D$20:AI$20, "CLO8", D227:AI227)/AO$13)),""),"")</f>
        <v/>
      </c>
      <c r="BG227" s="115" t="str">
        <f aca="false">IF(BF227="","",IF(BF227&gt;=B$10,"Y","N"))</f>
        <v/>
      </c>
      <c r="BH227" s="115" t="str">
        <f aca="false">IF(BG227="","",IF(BG227&lt;50%,1,IF(AND(BG227&gt;=50%,BG227&lt;B$10),2,IF(BG227&gt;=B$10,3))))</f>
        <v/>
      </c>
      <c r="BI227" s="114" t="str">
        <f aca="false">IF(B227&lt;&gt;"",IFERROR(IF((SUMIF(D$20:AI$20, "CLO9", D227:AI227)/AO$14)=0,"",(SUMIF(D$20:AI$20, "CLO9", D227:AI227)/AO$14)),""),"")</f>
        <v/>
      </c>
      <c r="BJ227" s="115" t="str">
        <f aca="false">IF(BI227="","",IF(BI227&gt;=B$10,"Y","N"))</f>
        <v/>
      </c>
      <c r="BK227" s="115" t="str">
        <f aca="false">IF(BJ227="","",IF(BJ227&lt;50%,1,IF(AND(BJ227&gt;=50%,BJ227&lt;B$10),2,IF(BJ227&gt;=B$10,3))))</f>
        <v/>
      </c>
      <c r="BL227" s="114" t="str">
        <f aca="false">IF(B227&lt;&gt;"",IFERROR(IF((SUMIF(D$20:AI$20,"CLO10",D227:AI227)/AO$15)=0,"",(SUMIF(D$20:AI$20,"CLO10",D227:AI227)/AO$15)),""),"")</f>
        <v/>
      </c>
      <c r="BM227" s="115" t="str">
        <f aca="false">IF(BL227="","",IF(BL227&gt;=B$10,"Y","N"))</f>
        <v/>
      </c>
      <c r="BN227" s="115" t="str">
        <f aca="false">IF(BM227="","",IF(BM227&lt;50%,1,IF(AND(BM227&gt;=50%,BM227&lt;B$10),2,IF(BM227&gt;=B$10,3))))</f>
        <v/>
      </c>
    </row>
    <row r="228" customFormat="false" ht="15.75" hidden="false" customHeight="true" outlineLevel="0" collapsed="false">
      <c r="A228" s="184" t="str">
        <f aca="false">IF(A$6="LECTURE","",IF('Database (LECTURE-RES-PRAC)'!A223="","",'Database (LECTURE-RES-PRAC)'!A223))</f>
        <v/>
      </c>
      <c r="B228" s="184" t="str">
        <f aca="false">IF(B$6="LECTURE","",IF('Database (LECTURE-RES-PRAC)'!B223="","",'Database (LECTURE-RES-PRAC)'!B223))</f>
        <v/>
      </c>
      <c r="C228" s="184" t="str">
        <f aca="false">IF(C$6="LECTURE","",IF('Database (LECTURE-RES-PRAC)'!C223="","",'Database (LECTURE-RES-PRAC)'!C223))</f>
        <v/>
      </c>
      <c r="D228" s="52"/>
      <c r="E228" s="52"/>
      <c r="F228" s="52"/>
      <c r="G228" s="52"/>
      <c r="H228" s="52"/>
      <c r="I228" s="52"/>
      <c r="J228" s="52"/>
      <c r="K228" s="52"/>
      <c r="L228" s="52"/>
      <c r="M228" s="52"/>
      <c r="N228" s="181" t="str">
        <f aca="false">IF(B228&lt;&gt;"",SUM(D228:M228),"")</f>
        <v/>
      </c>
      <c r="O228" s="52"/>
      <c r="P228" s="52"/>
      <c r="Q228" s="52"/>
      <c r="R228" s="52"/>
      <c r="S228" s="52"/>
      <c r="T228" s="52"/>
      <c r="U228" s="52"/>
      <c r="V228" s="52"/>
      <c r="W228" s="52"/>
      <c r="X228" s="52"/>
      <c r="Y228" s="181" t="str">
        <f aca="false">IF(B228&lt;&gt;"",SUM(O228:X228),"")</f>
        <v/>
      </c>
      <c r="Z228" s="52"/>
      <c r="AA228" s="52"/>
      <c r="AB228" s="52"/>
      <c r="AC228" s="52"/>
      <c r="AD228" s="52"/>
      <c r="AE228" s="52"/>
      <c r="AF228" s="52"/>
      <c r="AG228" s="52"/>
      <c r="AH228" s="52"/>
      <c r="AI228" s="52"/>
      <c r="AJ228" s="182" t="str">
        <f aca="false">IF(B228&lt;&gt;"",SUM(Z228:AI228),"")</f>
        <v/>
      </c>
      <c r="AK228" s="185" t="str">
        <f aca="false">IF(B228&lt;&gt;"",IFERROR(IF((SUMIF(D$20:AI$20, "CLO1", D228:AI228)/AO$6)=0,"",(SUMIF(D$20:AI$20, "CLO1", D228:AI228)/AO$6)),""),"")</f>
        <v/>
      </c>
      <c r="AL228" s="115" t="str">
        <f aca="false">IF(AK228="","",IF(AK228&gt;=B$10,"Y","N"))</f>
        <v/>
      </c>
      <c r="AM228" s="115" t="str">
        <f aca="false">IF(AK228="","",IF(AK228&lt;50%,1,IF(AND(AK228&gt;=50%,AK228&lt;B$10),2,IF(AK228&gt;=B$10,3))))</f>
        <v/>
      </c>
      <c r="AN228" s="185" t="str">
        <f aca="false">IF(B228&lt;&gt;"",IFERROR(IF((SUMIF(D$20:AI$20, "CLO2", D228:AI228)/AO$7)=0,"",(SUMIF(D$20:AI$20, "CLO2", D228:AI228)/AO$7)),""),"")</f>
        <v/>
      </c>
      <c r="AO228" s="115" t="str">
        <f aca="false">IF(AN228="","",IF(AN228&gt;=B$10,"Y","N"))</f>
        <v/>
      </c>
      <c r="AP228" s="115" t="str">
        <f aca="false">IF(AN228="","",IF(AN228&lt;50%,1,IF(AND(AN228&gt;=50%,AN228&lt;B$10),2,IF(AN228&gt;=B$10,3))))</f>
        <v/>
      </c>
      <c r="AQ228" s="185" t="str">
        <f aca="false">IF(B228&lt;&gt;"",IFERROR(IF((SUMIF(D$20:AI$20, "CLO3", D228:AI228)/AO$8)=0,"",(SUMIF(D$20:AI$20, "CLO3", D228:AI228)/AO$8)),""),"")</f>
        <v/>
      </c>
      <c r="AR228" s="115" t="str">
        <f aca="false">IF(AQ228="","",IF(AQ228&gt;=B$10,"Y","N"))</f>
        <v/>
      </c>
      <c r="AS228" s="115" t="str">
        <f aca="false">IF(AQ228="","",IF(AQ228&lt;50%,1,IF(AND(AQ228&gt;=50%,AQ228&lt;B$10),2,IF(AQ228&gt;=B$10,3))))</f>
        <v/>
      </c>
      <c r="AT228" s="185" t="str">
        <f aca="false">IF(B228&lt;&gt;"",IFERROR(IF((SUMIF(D$20:AI$20, "CLO4", D228:AI228)/AO$9)=0,"",(SUMIF(D$20:AI$20, "CLO4", D228:AI228)/AO$9)),""),"")</f>
        <v/>
      </c>
      <c r="AU228" s="115" t="str">
        <f aca="false">IF(AT228="","",IF(AT228&gt;=B$10,"Y","N"))</f>
        <v/>
      </c>
      <c r="AV228" s="115" t="str">
        <f aca="false">IF(AT228="","",IF(AT228&lt;50%,1,IF(AND(AT228&gt;=50%,AT228&lt;B$10),2,IF(AT228&gt;=B$10,3))))</f>
        <v/>
      </c>
      <c r="AW228" s="185" t="str">
        <f aca="false">IF(B228&lt;&gt;"",IFERROR(IF((SUMIF(D$20:AI$20, "CLO5", D228:AI228)/AO$10)=0,"",(SUMIF(D$20:AI$20, "CLO5", D228:AI228)/AO$10)),""),"")</f>
        <v/>
      </c>
      <c r="AX228" s="115" t="str">
        <f aca="false">IF(AW228="","",IF(AW228&gt;=B$10,"Y","N"))</f>
        <v/>
      </c>
      <c r="AY228" s="115" t="str">
        <f aca="false">IF(AW228="","",IF(AW228&lt;50%,1,IF(AND(AW228&gt;=50%,AW228&lt;B$10),2,IF(AW228&gt;=B$10,3))))</f>
        <v/>
      </c>
      <c r="AZ228" s="114" t="str">
        <f aca="false">IF(B228&lt;&gt;"",IFERROR(IF((SUMIF(D$20:AI$20, "CLO6", D228:AI228)/AO$11)=0,"",(SUMIF(D$20:AI$20, "CLO6", D228:AI228)/AO$11)),""),"")</f>
        <v/>
      </c>
      <c r="BA228" s="115" t="str">
        <f aca="false">IF(AZ228="","",IF(AZ228&gt;=B$10,"Y","N"))</f>
        <v/>
      </c>
      <c r="BB228" s="115" t="str">
        <f aca="false">IF(BA228="","",IF(BA228&lt;50%,1,IF(AND(BA228&gt;=50%,BA228&lt;B$10),2,IF(BA228&gt;=B$10,3))))</f>
        <v/>
      </c>
      <c r="BC228" s="114" t="str">
        <f aca="false">IF(B228&lt;&gt;"",IFERROR(IF((SUMIF(D$20:AI$20, "CLO7", D228:AI228)/AO$12)=0,"",(SUMIF(D$20:AI$20, "CLO7", D228:AI228)/AO$12)),""),"")</f>
        <v/>
      </c>
      <c r="BD228" s="115" t="str">
        <f aca="false">IF(BC228="","",IF(BC228&gt;=B$10,"Y","N"))</f>
        <v/>
      </c>
      <c r="BE228" s="115" t="str">
        <f aca="false">IF(BD228="","",IF(BD228&lt;50%,1,IF(AND(BD228&gt;=50%,BD228&lt;B$10),2,IF(BD228&gt;=B$10,3))))</f>
        <v/>
      </c>
      <c r="BF228" s="114" t="str">
        <f aca="false">IF(B228&lt;&gt;"",IFERROR(IF((SUMIF(D$20:AI$20, "CLO8", D228:AI228)/AO$13)=0,"",(SUMIF(D$20:AI$20, "CLO8", D228:AI228)/AO$13)),""),"")</f>
        <v/>
      </c>
      <c r="BG228" s="115" t="str">
        <f aca="false">IF(BF228="","",IF(BF228&gt;=B$10,"Y","N"))</f>
        <v/>
      </c>
      <c r="BH228" s="115" t="str">
        <f aca="false">IF(BG228="","",IF(BG228&lt;50%,1,IF(AND(BG228&gt;=50%,BG228&lt;B$10),2,IF(BG228&gt;=B$10,3))))</f>
        <v/>
      </c>
      <c r="BI228" s="114" t="str">
        <f aca="false">IF(B228&lt;&gt;"",IFERROR(IF((SUMIF(D$20:AI$20, "CLO9", D228:AI228)/AO$14)=0,"",(SUMIF(D$20:AI$20, "CLO9", D228:AI228)/AO$14)),""),"")</f>
        <v/>
      </c>
      <c r="BJ228" s="115" t="str">
        <f aca="false">IF(BI228="","",IF(BI228&gt;=B$10,"Y","N"))</f>
        <v/>
      </c>
      <c r="BK228" s="115" t="str">
        <f aca="false">IF(BJ228="","",IF(BJ228&lt;50%,1,IF(AND(BJ228&gt;=50%,BJ228&lt;B$10),2,IF(BJ228&gt;=B$10,3))))</f>
        <v/>
      </c>
      <c r="BL228" s="114" t="str">
        <f aca="false">IF(B228&lt;&gt;"",IFERROR(IF((SUMIF(D$20:AI$20,"CLO10",D228:AI228)/AO$15)=0,"",(SUMIF(D$20:AI$20,"CLO10",D228:AI228)/AO$15)),""),"")</f>
        <v/>
      </c>
      <c r="BM228" s="115" t="str">
        <f aca="false">IF(BL228="","",IF(BL228&gt;=B$10,"Y","N"))</f>
        <v/>
      </c>
      <c r="BN228" s="115" t="str">
        <f aca="false">IF(BM228="","",IF(BM228&lt;50%,1,IF(AND(BM228&gt;=50%,BM228&lt;B$10),2,IF(BM228&gt;=B$10,3))))</f>
        <v/>
      </c>
    </row>
    <row r="229" customFormat="false" ht="15.75" hidden="false" customHeight="true" outlineLevel="0" collapsed="false">
      <c r="A229" s="184" t="str">
        <f aca="false">IF(A$6="LECTURE","",IF('Database (LECTURE-RES-PRAC)'!A224="","",'Database (LECTURE-RES-PRAC)'!A224))</f>
        <v/>
      </c>
      <c r="B229" s="184" t="str">
        <f aca="false">IF(B$6="LECTURE","",IF('Database (LECTURE-RES-PRAC)'!B224="","",'Database (LECTURE-RES-PRAC)'!B224))</f>
        <v/>
      </c>
      <c r="C229" s="184" t="str">
        <f aca="false">IF(C$6="LECTURE","",IF('Database (LECTURE-RES-PRAC)'!C224="","",'Database (LECTURE-RES-PRAC)'!C224))</f>
        <v/>
      </c>
      <c r="D229" s="52"/>
      <c r="E229" s="52"/>
      <c r="F229" s="52"/>
      <c r="G229" s="52"/>
      <c r="H229" s="52"/>
      <c r="I229" s="52"/>
      <c r="J229" s="52"/>
      <c r="K229" s="52"/>
      <c r="L229" s="52"/>
      <c r="M229" s="52"/>
      <c r="N229" s="181" t="str">
        <f aca="false">IF(B229&lt;&gt;"",SUM(D229:M229),"")</f>
        <v/>
      </c>
      <c r="O229" s="52"/>
      <c r="P229" s="52"/>
      <c r="Q229" s="52"/>
      <c r="R229" s="52"/>
      <c r="S229" s="52"/>
      <c r="T229" s="52"/>
      <c r="U229" s="52"/>
      <c r="V229" s="52"/>
      <c r="W229" s="52"/>
      <c r="X229" s="52"/>
      <c r="Y229" s="181" t="str">
        <f aca="false">IF(B229&lt;&gt;"",SUM(O229:X229),"")</f>
        <v/>
      </c>
      <c r="Z229" s="52"/>
      <c r="AA229" s="52"/>
      <c r="AB229" s="52"/>
      <c r="AC229" s="52"/>
      <c r="AD229" s="52"/>
      <c r="AE229" s="52"/>
      <c r="AF229" s="52"/>
      <c r="AG229" s="52"/>
      <c r="AH229" s="52"/>
      <c r="AI229" s="52"/>
      <c r="AJ229" s="182" t="str">
        <f aca="false">IF(B229&lt;&gt;"",SUM(Z229:AI229),"")</f>
        <v/>
      </c>
      <c r="AK229" s="185" t="str">
        <f aca="false">IF(B229&lt;&gt;"",IFERROR(IF((SUMIF(D$20:AI$20, "CLO1", D229:AI229)/AO$6)=0,"",(SUMIF(D$20:AI$20, "CLO1", D229:AI229)/AO$6)),""),"")</f>
        <v/>
      </c>
      <c r="AL229" s="115" t="str">
        <f aca="false">IF(AK229="","",IF(AK229&gt;=B$10,"Y","N"))</f>
        <v/>
      </c>
      <c r="AM229" s="115" t="str">
        <f aca="false">IF(AK229="","",IF(AK229&lt;50%,1,IF(AND(AK229&gt;=50%,AK229&lt;B$10),2,IF(AK229&gt;=B$10,3))))</f>
        <v/>
      </c>
      <c r="AN229" s="185" t="str">
        <f aca="false">IF(B229&lt;&gt;"",IFERROR(IF((SUMIF(D$20:AI$20, "CLO2", D229:AI229)/AO$7)=0,"",(SUMIF(D$20:AI$20, "CLO2", D229:AI229)/AO$7)),""),"")</f>
        <v/>
      </c>
      <c r="AO229" s="115" t="str">
        <f aca="false">IF(AN229="","",IF(AN229&gt;=B$10,"Y","N"))</f>
        <v/>
      </c>
      <c r="AP229" s="115" t="str">
        <f aca="false">IF(AN229="","",IF(AN229&lt;50%,1,IF(AND(AN229&gt;=50%,AN229&lt;B$10),2,IF(AN229&gt;=B$10,3))))</f>
        <v/>
      </c>
      <c r="AQ229" s="185" t="str">
        <f aca="false">IF(B229&lt;&gt;"",IFERROR(IF((SUMIF(D$20:AI$20, "CLO3", D229:AI229)/AO$8)=0,"",(SUMIF(D$20:AI$20, "CLO3", D229:AI229)/AO$8)),""),"")</f>
        <v/>
      </c>
      <c r="AR229" s="115" t="str">
        <f aca="false">IF(AQ229="","",IF(AQ229&gt;=B$10,"Y","N"))</f>
        <v/>
      </c>
      <c r="AS229" s="115" t="str">
        <f aca="false">IF(AQ229="","",IF(AQ229&lt;50%,1,IF(AND(AQ229&gt;=50%,AQ229&lt;B$10),2,IF(AQ229&gt;=B$10,3))))</f>
        <v/>
      </c>
      <c r="AT229" s="185" t="str">
        <f aca="false">IF(B229&lt;&gt;"",IFERROR(IF((SUMIF(D$20:AI$20, "CLO4", D229:AI229)/AO$9)=0,"",(SUMIF(D$20:AI$20, "CLO4", D229:AI229)/AO$9)),""),"")</f>
        <v/>
      </c>
      <c r="AU229" s="115" t="str">
        <f aca="false">IF(AT229="","",IF(AT229&gt;=B$10,"Y","N"))</f>
        <v/>
      </c>
      <c r="AV229" s="115" t="str">
        <f aca="false">IF(AT229="","",IF(AT229&lt;50%,1,IF(AND(AT229&gt;=50%,AT229&lt;B$10),2,IF(AT229&gt;=B$10,3))))</f>
        <v/>
      </c>
      <c r="AW229" s="185" t="str">
        <f aca="false">IF(B229&lt;&gt;"",IFERROR(IF((SUMIF(D$20:AI$20, "CLO5", D229:AI229)/AO$10)=0,"",(SUMIF(D$20:AI$20, "CLO5", D229:AI229)/AO$10)),""),"")</f>
        <v/>
      </c>
      <c r="AX229" s="115" t="str">
        <f aca="false">IF(AW229="","",IF(AW229&gt;=B$10,"Y","N"))</f>
        <v/>
      </c>
      <c r="AY229" s="115" t="str">
        <f aca="false">IF(AW229="","",IF(AW229&lt;50%,1,IF(AND(AW229&gt;=50%,AW229&lt;B$10),2,IF(AW229&gt;=B$10,3))))</f>
        <v/>
      </c>
      <c r="AZ229" s="114" t="str">
        <f aca="false">IF(B229&lt;&gt;"",IFERROR(IF((SUMIF(D$20:AI$20, "CLO6", D229:AI229)/AO$11)=0,"",(SUMIF(D$20:AI$20, "CLO6", D229:AI229)/AO$11)),""),"")</f>
        <v/>
      </c>
      <c r="BA229" s="115" t="str">
        <f aca="false">IF(AZ229="","",IF(AZ229&gt;=B$10,"Y","N"))</f>
        <v/>
      </c>
      <c r="BB229" s="115" t="str">
        <f aca="false">IF(BA229="","",IF(BA229&lt;50%,1,IF(AND(BA229&gt;=50%,BA229&lt;B$10),2,IF(BA229&gt;=B$10,3))))</f>
        <v/>
      </c>
      <c r="BC229" s="114" t="str">
        <f aca="false">IF(B229&lt;&gt;"",IFERROR(IF((SUMIF(D$20:AI$20, "CLO7", D229:AI229)/AO$12)=0,"",(SUMIF(D$20:AI$20, "CLO7", D229:AI229)/AO$12)),""),"")</f>
        <v/>
      </c>
      <c r="BD229" s="115" t="str">
        <f aca="false">IF(BC229="","",IF(BC229&gt;=B$10,"Y","N"))</f>
        <v/>
      </c>
      <c r="BE229" s="115" t="str">
        <f aca="false">IF(BD229="","",IF(BD229&lt;50%,1,IF(AND(BD229&gt;=50%,BD229&lt;B$10),2,IF(BD229&gt;=B$10,3))))</f>
        <v/>
      </c>
      <c r="BF229" s="114" t="str">
        <f aca="false">IF(B229&lt;&gt;"",IFERROR(IF((SUMIF(D$20:AI$20, "CLO8", D229:AI229)/AO$13)=0,"",(SUMIF(D$20:AI$20, "CLO8", D229:AI229)/AO$13)),""),"")</f>
        <v/>
      </c>
      <c r="BG229" s="115" t="str">
        <f aca="false">IF(BF229="","",IF(BF229&gt;=B$10,"Y","N"))</f>
        <v/>
      </c>
      <c r="BH229" s="115" t="str">
        <f aca="false">IF(BG229="","",IF(BG229&lt;50%,1,IF(AND(BG229&gt;=50%,BG229&lt;B$10),2,IF(BG229&gt;=B$10,3))))</f>
        <v/>
      </c>
      <c r="BI229" s="114" t="str">
        <f aca="false">IF(B229&lt;&gt;"",IFERROR(IF((SUMIF(D$20:AI$20, "CLO9", D229:AI229)/AO$14)=0,"",(SUMIF(D$20:AI$20, "CLO9", D229:AI229)/AO$14)),""),"")</f>
        <v/>
      </c>
      <c r="BJ229" s="115" t="str">
        <f aca="false">IF(BI229="","",IF(BI229&gt;=B$10,"Y","N"))</f>
        <v/>
      </c>
      <c r="BK229" s="115" t="str">
        <f aca="false">IF(BJ229="","",IF(BJ229&lt;50%,1,IF(AND(BJ229&gt;=50%,BJ229&lt;B$10),2,IF(BJ229&gt;=B$10,3))))</f>
        <v/>
      </c>
      <c r="BL229" s="114" t="str">
        <f aca="false">IF(B229&lt;&gt;"",IFERROR(IF((SUMIF(D$20:AI$20,"CLO10",D229:AI229)/AO$15)=0,"",(SUMIF(D$20:AI$20,"CLO10",D229:AI229)/AO$15)),""),"")</f>
        <v/>
      </c>
      <c r="BM229" s="115" t="str">
        <f aca="false">IF(BL229="","",IF(BL229&gt;=B$10,"Y","N"))</f>
        <v/>
      </c>
      <c r="BN229" s="115" t="str">
        <f aca="false">IF(BM229="","",IF(BM229&lt;50%,1,IF(AND(BM229&gt;=50%,BM229&lt;B$10),2,IF(BM229&gt;=B$10,3))))</f>
        <v/>
      </c>
    </row>
    <row r="230" customFormat="false" ht="15.75" hidden="false" customHeight="true" outlineLevel="0" collapsed="false">
      <c r="A230" s="184" t="str">
        <f aca="false">IF(A$6="LECTURE","",IF('Database (LECTURE-RES-PRAC)'!A225="","",'Database (LECTURE-RES-PRAC)'!A225))</f>
        <v/>
      </c>
      <c r="B230" s="184" t="str">
        <f aca="false">IF(B$6="LECTURE","",IF('Database (LECTURE-RES-PRAC)'!B225="","",'Database (LECTURE-RES-PRAC)'!B225))</f>
        <v/>
      </c>
      <c r="C230" s="184" t="str">
        <f aca="false">IF(C$6="LECTURE","",IF('Database (LECTURE-RES-PRAC)'!C225="","",'Database (LECTURE-RES-PRAC)'!C225))</f>
        <v/>
      </c>
      <c r="D230" s="52"/>
      <c r="E230" s="52"/>
      <c r="F230" s="52"/>
      <c r="G230" s="52"/>
      <c r="H230" s="52"/>
      <c r="I230" s="52"/>
      <c r="J230" s="52"/>
      <c r="K230" s="52"/>
      <c r="L230" s="52"/>
      <c r="M230" s="52"/>
      <c r="N230" s="181" t="str">
        <f aca="false">IF(B230&lt;&gt;"",SUM(D230:M230),"")</f>
        <v/>
      </c>
      <c r="O230" s="52"/>
      <c r="P230" s="52"/>
      <c r="Q230" s="52"/>
      <c r="R230" s="52"/>
      <c r="S230" s="52"/>
      <c r="T230" s="52"/>
      <c r="U230" s="52"/>
      <c r="V230" s="52"/>
      <c r="W230" s="52"/>
      <c r="X230" s="52"/>
      <c r="Y230" s="181" t="str">
        <f aca="false">IF(B230&lt;&gt;"",SUM(O230:X230),"")</f>
        <v/>
      </c>
      <c r="Z230" s="52"/>
      <c r="AA230" s="52"/>
      <c r="AB230" s="52"/>
      <c r="AC230" s="52"/>
      <c r="AD230" s="52"/>
      <c r="AE230" s="52"/>
      <c r="AF230" s="52"/>
      <c r="AG230" s="52"/>
      <c r="AH230" s="52"/>
      <c r="AI230" s="52"/>
      <c r="AJ230" s="182" t="str">
        <f aca="false">IF(B230&lt;&gt;"",SUM(Z230:AI230),"")</f>
        <v/>
      </c>
      <c r="AK230" s="185" t="str">
        <f aca="false">IF(B230&lt;&gt;"",IFERROR(IF((SUMIF(D$20:AI$20, "CLO1", D230:AI230)/AO$6)=0,"",(SUMIF(D$20:AI$20, "CLO1", D230:AI230)/AO$6)),""),"")</f>
        <v/>
      </c>
      <c r="AL230" s="115" t="str">
        <f aca="false">IF(AK230="","",IF(AK230&gt;=B$10,"Y","N"))</f>
        <v/>
      </c>
      <c r="AM230" s="115" t="str">
        <f aca="false">IF(AK230="","",IF(AK230&lt;50%,1,IF(AND(AK230&gt;=50%,AK230&lt;B$10),2,IF(AK230&gt;=B$10,3))))</f>
        <v/>
      </c>
      <c r="AN230" s="185" t="str">
        <f aca="false">IF(B230&lt;&gt;"",IFERROR(IF((SUMIF(D$20:AI$20, "CLO2", D230:AI230)/AO$7)=0,"",(SUMIF(D$20:AI$20, "CLO2", D230:AI230)/AO$7)),""),"")</f>
        <v/>
      </c>
      <c r="AO230" s="115" t="str">
        <f aca="false">IF(AN230="","",IF(AN230&gt;=B$10,"Y","N"))</f>
        <v/>
      </c>
      <c r="AP230" s="115" t="str">
        <f aca="false">IF(AN230="","",IF(AN230&lt;50%,1,IF(AND(AN230&gt;=50%,AN230&lt;B$10),2,IF(AN230&gt;=B$10,3))))</f>
        <v/>
      </c>
      <c r="AQ230" s="185" t="str">
        <f aca="false">IF(B230&lt;&gt;"",IFERROR(IF((SUMIF(D$20:AI$20, "CLO3", D230:AI230)/AO$8)=0,"",(SUMIF(D$20:AI$20, "CLO3", D230:AI230)/AO$8)),""),"")</f>
        <v/>
      </c>
      <c r="AR230" s="115" t="str">
        <f aca="false">IF(AQ230="","",IF(AQ230&gt;=B$10,"Y","N"))</f>
        <v/>
      </c>
      <c r="AS230" s="115" t="str">
        <f aca="false">IF(AQ230="","",IF(AQ230&lt;50%,1,IF(AND(AQ230&gt;=50%,AQ230&lt;B$10),2,IF(AQ230&gt;=B$10,3))))</f>
        <v/>
      </c>
      <c r="AT230" s="185" t="str">
        <f aca="false">IF(B230&lt;&gt;"",IFERROR(IF((SUMIF(D$20:AI$20, "CLO4", D230:AI230)/AO$9)=0,"",(SUMIF(D$20:AI$20, "CLO4", D230:AI230)/AO$9)),""),"")</f>
        <v/>
      </c>
      <c r="AU230" s="115" t="str">
        <f aca="false">IF(AT230="","",IF(AT230&gt;=B$10,"Y","N"))</f>
        <v/>
      </c>
      <c r="AV230" s="115" t="str">
        <f aca="false">IF(AT230="","",IF(AT230&lt;50%,1,IF(AND(AT230&gt;=50%,AT230&lt;B$10),2,IF(AT230&gt;=B$10,3))))</f>
        <v/>
      </c>
      <c r="AW230" s="185" t="str">
        <f aca="false">IF(B230&lt;&gt;"",IFERROR(IF((SUMIF(D$20:AI$20, "CLO5", D230:AI230)/AO$10)=0,"",(SUMIF(D$20:AI$20, "CLO5", D230:AI230)/AO$10)),""),"")</f>
        <v/>
      </c>
      <c r="AX230" s="115" t="str">
        <f aca="false">IF(AW230="","",IF(AW230&gt;=B$10,"Y","N"))</f>
        <v/>
      </c>
      <c r="AY230" s="115" t="str">
        <f aca="false">IF(AW230="","",IF(AW230&lt;50%,1,IF(AND(AW230&gt;=50%,AW230&lt;B$10),2,IF(AW230&gt;=B$10,3))))</f>
        <v/>
      </c>
      <c r="AZ230" s="114" t="str">
        <f aca="false">IF(B230&lt;&gt;"",IFERROR(IF((SUMIF(D$20:AI$20, "CLO6", D230:AI230)/AO$11)=0,"",(SUMIF(D$20:AI$20, "CLO6", D230:AI230)/AO$11)),""),"")</f>
        <v/>
      </c>
      <c r="BA230" s="115" t="str">
        <f aca="false">IF(AZ230="","",IF(AZ230&gt;=B$10,"Y","N"))</f>
        <v/>
      </c>
      <c r="BB230" s="115" t="str">
        <f aca="false">IF(BA230="","",IF(BA230&lt;50%,1,IF(AND(BA230&gt;=50%,BA230&lt;B$10),2,IF(BA230&gt;=B$10,3))))</f>
        <v/>
      </c>
      <c r="BC230" s="114" t="str">
        <f aca="false">IF(B230&lt;&gt;"",IFERROR(IF((SUMIF(D$20:AI$20, "CLO7", D230:AI230)/AO$12)=0,"",(SUMIF(D$20:AI$20, "CLO7", D230:AI230)/AO$12)),""),"")</f>
        <v/>
      </c>
      <c r="BD230" s="115" t="str">
        <f aca="false">IF(BC230="","",IF(BC230&gt;=B$10,"Y","N"))</f>
        <v/>
      </c>
      <c r="BE230" s="115" t="str">
        <f aca="false">IF(BD230="","",IF(BD230&lt;50%,1,IF(AND(BD230&gt;=50%,BD230&lt;B$10),2,IF(BD230&gt;=B$10,3))))</f>
        <v/>
      </c>
      <c r="BF230" s="114" t="str">
        <f aca="false">IF(B230&lt;&gt;"",IFERROR(IF((SUMIF(D$20:AI$20, "CLO8", D230:AI230)/AO$13)=0,"",(SUMIF(D$20:AI$20, "CLO8", D230:AI230)/AO$13)),""),"")</f>
        <v/>
      </c>
      <c r="BG230" s="115" t="str">
        <f aca="false">IF(BF230="","",IF(BF230&gt;=B$10,"Y","N"))</f>
        <v/>
      </c>
      <c r="BH230" s="115" t="str">
        <f aca="false">IF(BG230="","",IF(BG230&lt;50%,1,IF(AND(BG230&gt;=50%,BG230&lt;B$10),2,IF(BG230&gt;=B$10,3))))</f>
        <v/>
      </c>
      <c r="BI230" s="114" t="str">
        <f aca="false">IF(B230&lt;&gt;"",IFERROR(IF((SUMIF(D$20:AI$20, "CLO9", D230:AI230)/AO$14)=0,"",(SUMIF(D$20:AI$20, "CLO9", D230:AI230)/AO$14)),""),"")</f>
        <v/>
      </c>
      <c r="BJ230" s="115" t="str">
        <f aca="false">IF(BI230="","",IF(BI230&gt;=B$10,"Y","N"))</f>
        <v/>
      </c>
      <c r="BK230" s="115" t="str">
        <f aca="false">IF(BJ230="","",IF(BJ230&lt;50%,1,IF(AND(BJ230&gt;=50%,BJ230&lt;B$10),2,IF(BJ230&gt;=B$10,3))))</f>
        <v/>
      </c>
      <c r="BL230" s="114" t="str">
        <f aca="false">IF(B230&lt;&gt;"",IFERROR(IF((SUMIF(D$20:AI$20,"CLO10",D230:AI230)/AO$15)=0,"",(SUMIF(D$20:AI$20,"CLO10",D230:AI230)/AO$15)),""),"")</f>
        <v/>
      </c>
      <c r="BM230" s="115" t="str">
        <f aca="false">IF(BL230="","",IF(BL230&gt;=B$10,"Y","N"))</f>
        <v/>
      </c>
      <c r="BN230" s="115" t="str">
        <f aca="false">IF(BM230="","",IF(BM230&lt;50%,1,IF(AND(BM230&gt;=50%,BM230&lt;B$10),2,IF(BM230&gt;=B$10,3))))</f>
        <v/>
      </c>
    </row>
    <row r="231" customFormat="false" ht="15.75" hidden="false" customHeight="true" outlineLevel="0" collapsed="false">
      <c r="A231" s="184" t="str">
        <f aca="false">IF(A$6="LECTURE","",IF('Database (LECTURE-RES-PRAC)'!A226="","",'Database (LECTURE-RES-PRAC)'!A226))</f>
        <v/>
      </c>
      <c r="B231" s="184" t="str">
        <f aca="false">IF(B$6="LECTURE","",IF('Database (LECTURE-RES-PRAC)'!B226="","",'Database (LECTURE-RES-PRAC)'!B226))</f>
        <v/>
      </c>
      <c r="C231" s="184" t="str">
        <f aca="false">IF(C$6="LECTURE","",IF('Database (LECTURE-RES-PRAC)'!C226="","",'Database (LECTURE-RES-PRAC)'!C226))</f>
        <v/>
      </c>
      <c r="D231" s="52"/>
      <c r="E231" s="52"/>
      <c r="F231" s="52"/>
      <c r="G231" s="52"/>
      <c r="H231" s="52"/>
      <c r="I231" s="52"/>
      <c r="J231" s="52"/>
      <c r="K231" s="52"/>
      <c r="L231" s="52"/>
      <c r="M231" s="52"/>
      <c r="N231" s="181" t="str">
        <f aca="false">IF(B231&lt;&gt;"",SUM(D231:M231),"")</f>
        <v/>
      </c>
      <c r="O231" s="52"/>
      <c r="P231" s="52"/>
      <c r="Q231" s="52"/>
      <c r="R231" s="52"/>
      <c r="S231" s="52"/>
      <c r="T231" s="52"/>
      <c r="U231" s="52"/>
      <c r="V231" s="52"/>
      <c r="W231" s="52"/>
      <c r="X231" s="52"/>
      <c r="Y231" s="181" t="str">
        <f aca="false">IF(B231&lt;&gt;"",SUM(O231:X231),"")</f>
        <v/>
      </c>
      <c r="Z231" s="52"/>
      <c r="AA231" s="52"/>
      <c r="AB231" s="52"/>
      <c r="AC231" s="52"/>
      <c r="AD231" s="52"/>
      <c r="AE231" s="52"/>
      <c r="AF231" s="52"/>
      <c r="AG231" s="52"/>
      <c r="AH231" s="52"/>
      <c r="AI231" s="52"/>
      <c r="AJ231" s="182" t="str">
        <f aca="false">IF(B231&lt;&gt;"",SUM(Z231:AI231),"")</f>
        <v/>
      </c>
      <c r="AK231" s="185" t="str">
        <f aca="false">IF(B231&lt;&gt;"",IFERROR(IF((SUMIF(D$20:AI$20, "CLO1", D231:AI231)/AO$6)=0,"",(SUMIF(D$20:AI$20, "CLO1", D231:AI231)/AO$6)),""),"")</f>
        <v/>
      </c>
      <c r="AL231" s="115" t="str">
        <f aca="false">IF(AK231="","",IF(AK231&gt;=B$10,"Y","N"))</f>
        <v/>
      </c>
      <c r="AM231" s="115" t="str">
        <f aca="false">IF(AK231="","",IF(AK231&lt;50%,1,IF(AND(AK231&gt;=50%,AK231&lt;B$10),2,IF(AK231&gt;=B$10,3))))</f>
        <v/>
      </c>
      <c r="AN231" s="185" t="str">
        <f aca="false">IF(B231&lt;&gt;"",IFERROR(IF((SUMIF(D$20:AI$20, "CLO2", D231:AI231)/AO$7)=0,"",(SUMIF(D$20:AI$20, "CLO2", D231:AI231)/AO$7)),""),"")</f>
        <v/>
      </c>
      <c r="AO231" s="115" t="str">
        <f aca="false">IF(AN231="","",IF(AN231&gt;=B$10,"Y","N"))</f>
        <v/>
      </c>
      <c r="AP231" s="115" t="str">
        <f aca="false">IF(AN231="","",IF(AN231&lt;50%,1,IF(AND(AN231&gt;=50%,AN231&lt;B$10),2,IF(AN231&gt;=B$10,3))))</f>
        <v/>
      </c>
      <c r="AQ231" s="185" t="str">
        <f aca="false">IF(B231&lt;&gt;"",IFERROR(IF((SUMIF(D$20:AI$20, "CLO3", D231:AI231)/AO$8)=0,"",(SUMIF(D$20:AI$20, "CLO3", D231:AI231)/AO$8)),""),"")</f>
        <v/>
      </c>
      <c r="AR231" s="115" t="str">
        <f aca="false">IF(AQ231="","",IF(AQ231&gt;=B$10,"Y","N"))</f>
        <v/>
      </c>
      <c r="AS231" s="115" t="str">
        <f aca="false">IF(AQ231="","",IF(AQ231&lt;50%,1,IF(AND(AQ231&gt;=50%,AQ231&lt;B$10),2,IF(AQ231&gt;=B$10,3))))</f>
        <v/>
      </c>
      <c r="AT231" s="185" t="str">
        <f aca="false">IF(B231&lt;&gt;"",IFERROR(IF((SUMIF(D$20:AI$20, "CLO4", D231:AI231)/AO$9)=0,"",(SUMIF(D$20:AI$20, "CLO4", D231:AI231)/AO$9)),""),"")</f>
        <v/>
      </c>
      <c r="AU231" s="115" t="str">
        <f aca="false">IF(AT231="","",IF(AT231&gt;=B$10,"Y","N"))</f>
        <v/>
      </c>
      <c r="AV231" s="115" t="str">
        <f aca="false">IF(AT231="","",IF(AT231&lt;50%,1,IF(AND(AT231&gt;=50%,AT231&lt;B$10),2,IF(AT231&gt;=B$10,3))))</f>
        <v/>
      </c>
      <c r="AW231" s="185" t="str">
        <f aca="false">IF(B231&lt;&gt;"",IFERROR(IF((SUMIF(D$20:AI$20, "CLO5", D231:AI231)/AO$10)=0,"",(SUMIF(D$20:AI$20, "CLO5", D231:AI231)/AO$10)),""),"")</f>
        <v/>
      </c>
      <c r="AX231" s="115" t="str">
        <f aca="false">IF(AW231="","",IF(AW231&gt;=B$10,"Y","N"))</f>
        <v/>
      </c>
      <c r="AY231" s="115" t="str">
        <f aca="false">IF(AW231="","",IF(AW231&lt;50%,1,IF(AND(AW231&gt;=50%,AW231&lt;B$10),2,IF(AW231&gt;=B$10,3))))</f>
        <v/>
      </c>
      <c r="AZ231" s="114" t="str">
        <f aca="false">IF(B231&lt;&gt;"",IFERROR(IF((SUMIF(D$20:AI$20, "CLO6", D231:AI231)/AO$11)=0,"",(SUMIF(D$20:AI$20, "CLO6", D231:AI231)/AO$11)),""),"")</f>
        <v/>
      </c>
      <c r="BA231" s="115" t="str">
        <f aca="false">IF(AZ231="","",IF(AZ231&gt;=B$10,"Y","N"))</f>
        <v/>
      </c>
      <c r="BB231" s="115" t="str">
        <f aca="false">IF(BA231="","",IF(BA231&lt;50%,1,IF(AND(BA231&gt;=50%,BA231&lt;B$10),2,IF(BA231&gt;=B$10,3))))</f>
        <v/>
      </c>
      <c r="BC231" s="114" t="str">
        <f aca="false">IF(B231&lt;&gt;"",IFERROR(IF((SUMIF(D$20:AI$20, "CLO7", D231:AI231)/AO$12)=0,"",(SUMIF(D$20:AI$20, "CLO7", D231:AI231)/AO$12)),""),"")</f>
        <v/>
      </c>
      <c r="BD231" s="115" t="str">
        <f aca="false">IF(BC231="","",IF(BC231&gt;=B$10,"Y","N"))</f>
        <v/>
      </c>
      <c r="BE231" s="115" t="str">
        <f aca="false">IF(BD231="","",IF(BD231&lt;50%,1,IF(AND(BD231&gt;=50%,BD231&lt;B$10),2,IF(BD231&gt;=B$10,3))))</f>
        <v/>
      </c>
      <c r="BF231" s="114" t="str">
        <f aca="false">IF(B231&lt;&gt;"",IFERROR(IF((SUMIF(D$20:AI$20, "CLO8", D231:AI231)/AO$13)=0,"",(SUMIF(D$20:AI$20, "CLO8", D231:AI231)/AO$13)),""),"")</f>
        <v/>
      </c>
      <c r="BG231" s="115" t="str">
        <f aca="false">IF(BF231="","",IF(BF231&gt;=B$10,"Y","N"))</f>
        <v/>
      </c>
      <c r="BH231" s="115" t="str">
        <f aca="false">IF(BG231="","",IF(BG231&lt;50%,1,IF(AND(BG231&gt;=50%,BG231&lt;B$10),2,IF(BG231&gt;=B$10,3))))</f>
        <v/>
      </c>
      <c r="BI231" s="114" t="str">
        <f aca="false">IF(B231&lt;&gt;"",IFERROR(IF((SUMIF(D$20:AI$20, "CLO9", D231:AI231)/AO$14)=0,"",(SUMIF(D$20:AI$20, "CLO9", D231:AI231)/AO$14)),""),"")</f>
        <v/>
      </c>
      <c r="BJ231" s="115" t="str">
        <f aca="false">IF(BI231="","",IF(BI231&gt;=B$10,"Y","N"))</f>
        <v/>
      </c>
      <c r="BK231" s="115" t="str">
        <f aca="false">IF(BJ231="","",IF(BJ231&lt;50%,1,IF(AND(BJ231&gt;=50%,BJ231&lt;B$10),2,IF(BJ231&gt;=B$10,3))))</f>
        <v/>
      </c>
      <c r="BL231" s="114" t="str">
        <f aca="false">IF(B231&lt;&gt;"",IFERROR(IF((SUMIF(D$20:AI$20,"CLO10",D231:AI231)/AO$15)=0,"",(SUMIF(D$20:AI$20,"CLO10",D231:AI231)/AO$15)),""),"")</f>
        <v/>
      </c>
      <c r="BM231" s="115" t="str">
        <f aca="false">IF(BL231="","",IF(BL231&gt;=B$10,"Y","N"))</f>
        <v/>
      </c>
      <c r="BN231" s="115" t="str">
        <f aca="false">IF(BM231="","",IF(BM231&lt;50%,1,IF(AND(BM231&gt;=50%,BM231&lt;B$10),2,IF(BM231&gt;=B$10,3))))</f>
        <v/>
      </c>
    </row>
    <row r="232" customFormat="false" ht="15.75" hidden="false" customHeight="true" outlineLevel="0" collapsed="false">
      <c r="A232" s="184" t="str">
        <f aca="false">IF(A$6="LECTURE","",IF('Database (LECTURE-RES-PRAC)'!A227="","",'Database (LECTURE-RES-PRAC)'!A227))</f>
        <v/>
      </c>
      <c r="B232" s="184" t="str">
        <f aca="false">IF(B$6="LECTURE","",IF('Database (LECTURE-RES-PRAC)'!B227="","",'Database (LECTURE-RES-PRAC)'!B227))</f>
        <v/>
      </c>
      <c r="C232" s="184" t="str">
        <f aca="false">IF(C$6="LECTURE","",IF('Database (LECTURE-RES-PRAC)'!C227="","",'Database (LECTURE-RES-PRAC)'!C227))</f>
        <v/>
      </c>
      <c r="D232" s="52"/>
      <c r="E232" s="52"/>
      <c r="F232" s="52"/>
      <c r="G232" s="52"/>
      <c r="H232" s="52"/>
      <c r="I232" s="52"/>
      <c r="J232" s="52"/>
      <c r="K232" s="52"/>
      <c r="L232" s="52"/>
      <c r="M232" s="52"/>
      <c r="N232" s="181" t="str">
        <f aca="false">IF(B232&lt;&gt;"",SUM(D232:M232),"")</f>
        <v/>
      </c>
      <c r="O232" s="52"/>
      <c r="P232" s="52"/>
      <c r="Q232" s="52"/>
      <c r="R232" s="52"/>
      <c r="S232" s="52"/>
      <c r="T232" s="52"/>
      <c r="U232" s="52"/>
      <c r="V232" s="52"/>
      <c r="W232" s="52"/>
      <c r="X232" s="52"/>
      <c r="Y232" s="181" t="str">
        <f aca="false">IF(B232&lt;&gt;"",SUM(O232:X232),"")</f>
        <v/>
      </c>
      <c r="Z232" s="52"/>
      <c r="AA232" s="52"/>
      <c r="AB232" s="52"/>
      <c r="AC232" s="52"/>
      <c r="AD232" s="52"/>
      <c r="AE232" s="52"/>
      <c r="AF232" s="52"/>
      <c r="AG232" s="52"/>
      <c r="AH232" s="52"/>
      <c r="AI232" s="52"/>
      <c r="AJ232" s="182" t="str">
        <f aca="false">IF(B232&lt;&gt;"",SUM(Z232:AI232),"")</f>
        <v/>
      </c>
      <c r="AK232" s="185" t="str">
        <f aca="false">IF(B232&lt;&gt;"",IFERROR(IF((SUMIF(D$20:AI$20, "CLO1", D232:AI232)/AO$6)=0,"",(SUMIF(D$20:AI$20, "CLO1", D232:AI232)/AO$6)),""),"")</f>
        <v/>
      </c>
      <c r="AL232" s="115" t="str">
        <f aca="false">IF(AK232="","",IF(AK232&gt;=B$10,"Y","N"))</f>
        <v/>
      </c>
      <c r="AM232" s="115" t="str">
        <f aca="false">IF(AK232="","",IF(AK232&lt;50%,1,IF(AND(AK232&gt;=50%,AK232&lt;B$10),2,IF(AK232&gt;=B$10,3))))</f>
        <v/>
      </c>
      <c r="AN232" s="185" t="str">
        <f aca="false">IF(B232&lt;&gt;"",IFERROR(IF((SUMIF(D$20:AI$20, "CLO2", D232:AI232)/AO$7)=0,"",(SUMIF(D$20:AI$20, "CLO2", D232:AI232)/AO$7)),""),"")</f>
        <v/>
      </c>
      <c r="AO232" s="115" t="str">
        <f aca="false">IF(AN232="","",IF(AN232&gt;=B$10,"Y","N"))</f>
        <v/>
      </c>
      <c r="AP232" s="115" t="str">
        <f aca="false">IF(AN232="","",IF(AN232&lt;50%,1,IF(AND(AN232&gt;=50%,AN232&lt;B$10),2,IF(AN232&gt;=B$10,3))))</f>
        <v/>
      </c>
      <c r="AQ232" s="185" t="str">
        <f aca="false">IF(B232&lt;&gt;"",IFERROR(IF((SUMIF(D$20:AI$20, "CLO3", D232:AI232)/AO$8)=0,"",(SUMIF(D$20:AI$20, "CLO3", D232:AI232)/AO$8)),""),"")</f>
        <v/>
      </c>
      <c r="AR232" s="115" t="str">
        <f aca="false">IF(AQ232="","",IF(AQ232&gt;=B$10,"Y","N"))</f>
        <v/>
      </c>
      <c r="AS232" s="115" t="str">
        <f aca="false">IF(AQ232="","",IF(AQ232&lt;50%,1,IF(AND(AQ232&gt;=50%,AQ232&lt;B$10),2,IF(AQ232&gt;=B$10,3))))</f>
        <v/>
      </c>
      <c r="AT232" s="185" t="str">
        <f aca="false">IF(B232&lt;&gt;"",IFERROR(IF((SUMIF(D$20:AI$20, "CLO4", D232:AI232)/AO$9)=0,"",(SUMIF(D$20:AI$20, "CLO4", D232:AI232)/AO$9)),""),"")</f>
        <v/>
      </c>
      <c r="AU232" s="115" t="str">
        <f aca="false">IF(AT232="","",IF(AT232&gt;=B$10,"Y","N"))</f>
        <v/>
      </c>
      <c r="AV232" s="115" t="str">
        <f aca="false">IF(AT232="","",IF(AT232&lt;50%,1,IF(AND(AT232&gt;=50%,AT232&lt;B$10),2,IF(AT232&gt;=B$10,3))))</f>
        <v/>
      </c>
      <c r="AW232" s="185" t="str">
        <f aca="false">IF(B232&lt;&gt;"",IFERROR(IF((SUMIF(D$20:AI$20, "CLO5", D232:AI232)/AO$10)=0,"",(SUMIF(D$20:AI$20, "CLO5", D232:AI232)/AO$10)),""),"")</f>
        <v/>
      </c>
      <c r="AX232" s="115" t="str">
        <f aca="false">IF(AW232="","",IF(AW232&gt;=B$10,"Y","N"))</f>
        <v/>
      </c>
      <c r="AY232" s="115" t="str">
        <f aca="false">IF(AW232="","",IF(AW232&lt;50%,1,IF(AND(AW232&gt;=50%,AW232&lt;B$10),2,IF(AW232&gt;=B$10,3))))</f>
        <v/>
      </c>
      <c r="AZ232" s="114" t="str">
        <f aca="false">IF(B232&lt;&gt;"",IFERROR(IF((SUMIF(D$20:AI$20, "CLO6", D232:AI232)/AO$11)=0,"",(SUMIF(D$20:AI$20, "CLO6", D232:AI232)/AO$11)),""),"")</f>
        <v/>
      </c>
      <c r="BA232" s="115" t="str">
        <f aca="false">IF(AZ232="","",IF(AZ232&gt;=B$10,"Y","N"))</f>
        <v/>
      </c>
      <c r="BB232" s="115" t="str">
        <f aca="false">IF(BA232="","",IF(BA232&lt;50%,1,IF(AND(BA232&gt;=50%,BA232&lt;B$10),2,IF(BA232&gt;=B$10,3))))</f>
        <v/>
      </c>
      <c r="BC232" s="114" t="str">
        <f aca="false">IF(B232&lt;&gt;"",IFERROR(IF((SUMIF(D$20:AI$20, "CLO7", D232:AI232)/AO$12)=0,"",(SUMIF(D$20:AI$20, "CLO7", D232:AI232)/AO$12)),""),"")</f>
        <v/>
      </c>
      <c r="BD232" s="115" t="str">
        <f aca="false">IF(BC232="","",IF(BC232&gt;=B$10,"Y","N"))</f>
        <v/>
      </c>
      <c r="BE232" s="115" t="str">
        <f aca="false">IF(BD232="","",IF(BD232&lt;50%,1,IF(AND(BD232&gt;=50%,BD232&lt;B$10),2,IF(BD232&gt;=B$10,3))))</f>
        <v/>
      </c>
      <c r="BF232" s="114" t="str">
        <f aca="false">IF(B232&lt;&gt;"",IFERROR(IF((SUMIF(D$20:AI$20, "CLO8", D232:AI232)/AO$13)=0,"",(SUMIF(D$20:AI$20, "CLO8", D232:AI232)/AO$13)),""),"")</f>
        <v/>
      </c>
      <c r="BG232" s="115" t="str">
        <f aca="false">IF(BF232="","",IF(BF232&gt;=B$10,"Y","N"))</f>
        <v/>
      </c>
      <c r="BH232" s="115" t="str">
        <f aca="false">IF(BG232="","",IF(BG232&lt;50%,1,IF(AND(BG232&gt;=50%,BG232&lt;B$10),2,IF(BG232&gt;=B$10,3))))</f>
        <v/>
      </c>
      <c r="BI232" s="114" t="str">
        <f aca="false">IF(B232&lt;&gt;"",IFERROR(IF((SUMIF(D$20:AI$20, "CLO9", D232:AI232)/AO$14)=0,"",(SUMIF(D$20:AI$20, "CLO9", D232:AI232)/AO$14)),""),"")</f>
        <v/>
      </c>
      <c r="BJ232" s="115" t="str">
        <f aca="false">IF(BI232="","",IF(BI232&gt;=B$10,"Y","N"))</f>
        <v/>
      </c>
      <c r="BK232" s="115" t="str">
        <f aca="false">IF(BJ232="","",IF(BJ232&lt;50%,1,IF(AND(BJ232&gt;=50%,BJ232&lt;B$10),2,IF(BJ232&gt;=B$10,3))))</f>
        <v/>
      </c>
      <c r="BL232" s="114" t="str">
        <f aca="false">IF(B232&lt;&gt;"",IFERROR(IF((SUMIF(D$20:AI$20,"CLO10",D232:AI232)/AO$15)=0,"",(SUMIF(D$20:AI$20,"CLO10",D232:AI232)/AO$15)),""),"")</f>
        <v/>
      </c>
      <c r="BM232" s="115" t="str">
        <f aca="false">IF(BL232="","",IF(BL232&gt;=B$10,"Y","N"))</f>
        <v/>
      </c>
      <c r="BN232" s="115" t="str">
        <f aca="false">IF(BM232="","",IF(BM232&lt;50%,1,IF(AND(BM232&gt;=50%,BM232&lt;B$10),2,IF(BM232&gt;=B$10,3))))</f>
        <v/>
      </c>
    </row>
    <row r="233" customFormat="false" ht="15.75" hidden="false" customHeight="true" outlineLevel="0" collapsed="false">
      <c r="A233" s="184" t="str">
        <f aca="false">IF(A$6="LECTURE","",IF('Database (LECTURE-RES-PRAC)'!A228="","",'Database (LECTURE-RES-PRAC)'!A228))</f>
        <v/>
      </c>
      <c r="B233" s="184" t="str">
        <f aca="false">IF(B$6="LECTURE","",IF('Database (LECTURE-RES-PRAC)'!B228="","",'Database (LECTURE-RES-PRAC)'!B228))</f>
        <v/>
      </c>
      <c r="C233" s="184" t="str">
        <f aca="false">IF(C$6="LECTURE","",IF('Database (LECTURE-RES-PRAC)'!C228="","",'Database (LECTURE-RES-PRAC)'!C228))</f>
        <v/>
      </c>
      <c r="D233" s="52"/>
      <c r="E233" s="52"/>
      <c r="F233" s="52"/>
      <c r="G233" s="52"/>
      <c r="H233" s="52"/>
      <c r="I233" s="52"/>
      <c r="J233" s="52"/>
      <c r="K233" s="52"/>
      <c r="L233" s="52"/>
      <c r="M233" s="52"/>
      <c r="N233" s="181" t="str">
        <f aca="false">IF(B233&lt;&gt;"",SUM(D233:M233),"")</f>
        <v/>
      </c>
      <c r="O233" s="52"/>
      <c r="P233" s="52"/>
      <c r="Q233" s="52"/>
      <c r="R233" s="52"/>
      <c r="S233" s="52"/>
      <c r="T233" s="52"/>
      <c r="U233" s="52"/>
      <c r="V233" s="52"/>
      <c r="W233" s="52"/>
      <c r="X233" s="52"/>
      <c r="Y233" s="181" t="str">
        <f aca="false">IF(B233&lt;&gt;"",SUM(O233:X233),"")</f>
        <v/>
      </c>
      <c r="Z233" s="52"/>
      <c r="AA233" s="52"/>
      <c r="AB233" s="52"/>
      <c r="AC233" s="52"/>
      <c r="AD233" s="52"/>
      <c r="AE233" s="52"/>
      <c r="AF233" s="52"/>
      <c r="AG233" s="52"/>
      <c r="AH233" s="52"/>
      <c r="AI233" s="52"/>
      <c r="AJ233" s="182" t="str">
        <f aca="false">IF(B233&lt;&gt;"",SUM(Z233:AI233),"")</f>
        <v/>
      </c>
      <c r="AK233" s="185" t="str">
        <f aca="false">IF(B233&lt;&gt;"",IFERROR(IF((SUMIF(D$20:AI$20, "CLO1", D233:AI233)/AO$6)=0,"",(SUMIF(D$20:AI$20, "CLO1", D233:AI233)/AO$6)),""),"")</f>
        <v/>
      </c>
      <c r="AL233" s="115" t="str">
        <f aca="false">IF(AK233="","",IF(AK233&gt;=B$10,"Y","N"))</f>
        <v/>
      </c>
      <c r="AM233" s="115" t="str">
        <f aca="false">IF(AK233="","",IF(AK233&lt;50%,1,IF(AND(AK233&gt;=50%,AK233&lt;B$10),2,IF(AK233&gt;=B$10,3))))</f>
        <v/>
      </c>
      <c r="AN233" s="185" t="str">
        <f aca="false">IF(B233&lt;&gt;"",IFERROR(IF((SUMIF(D$20:AI$20, "CLO2", D233:AI233)/AO$7)=0,"",(SUMIF(D$20:AI$20, "CLO2", D233:AI233)/AO$7)),""),"")</f>
        <v/>
      </c>
      <c r="AO233" s="115" t="str">
        <f aca="false">IF(AN233="","",IF(AN233&gt;=B$10,"Y","N"))</f>
        <v/>
      </c>
      <c r="AP233" s="115" t="str">
        <f aca="false">IF(AN233="","",IF(AN233&lt;50%,1,IF(AND(AN233&gt;=50%,AN233&lt;B$10),2,IF(AN233&gt;=B$10,3))))</f>
        <v/>
      </c>
      <c r="AQ233" s="185" t="str">
        <f aca="false">IF(B233&lt;&gt;"",IFERROR(IF((SUMIF(D$20:AI$20, "CLO3", D233:AI233)/AO$8)=0,"",(SUMIF(D$20:AI$20, "CLO3", D233:AI233)/AO$8)),""),"")</f>
        <v/>
      </c>
      <c r="AR233" s="115" t="str">
        <f aca="false">IF(AQ233="","",IF(AQ233&gt;=B$10,"Y","N"))</f>
        <v/>
      </c>
      <c r="AS233" s="115" t="str">
        <f aca="false">IF(AQ233="","",IF(AQ233&lt;50%,1,IF(AND(AQ233&gt;=50%,AQ233&lt;B$10),2,IF(AQ233&gt;=B$10,3))))</f>
        <v/>
      </c>
      <c r="AT233" s="185" t="str">
        <f aca="false">IF(B233&lt;&gt;"",IFERROR(IF((SUMIF(D$20:AI$20, "CLO4", D233:AI233)/AO$9)=0,"",(SUMIF(D$20:AI$20, "CLO4", D233:AI233)/AO$9)),""),"")</f>
        <v/>
      </c>
      <c r="AU233" s="115" t="str">
        <f aca="false">IF(AT233="","",IF(AT233&gt;=B$10,"Y","N"))</f>
        <v/>
      </c>
      <c r="AV233" s="115" t="str">
        <f aca="false">IF(AT233="","",IF(AT233&lt;50%,1,IF(AND(AT233&gt;=50%,AT233&lt;B$10),2,IF(AT233&gt;=B$10,3))))</f>
        <v/>
      </c>
      <c r="AW233" s="185" t="str">
        <f aca="false">IF(B233&lt;&gt;"",IFERROR(IF((SUMIF(D$20:AI$20, "CLO5", D233:AI233)/AO$10)=0,"",(SUMIF(D$20:AI$20, "CLO5", D233:AI233)/AO$10)),""),"")</f>
        <v/>
      </c>
      <c r="AX233" s="115" t="str">
        <f aca="false">IF(AW233="","",IF(AW233&gt;=B$10,"Y","N"))</f>
        <v/>
      </c>
      <c r="AY233" s="115" t="str">
        <f aca="false">IF(AW233="","",IF(AW233&lt;50%,1,IF(AND(AW233&gt;=50%,AW233&lt;B$10),2,IF(AW233&gt;=B$10,3))))</f>
        <v/>
      </c>
      <c r="AZ233" s="114" t="str">
        <f aca="false">IF(B233&lt;&gt;"",IFERROR(IF((SUMIF(D$20:AI$20, "CLO6", D233:AI233)/AO$11)=0,"",(SUMIF(D$20:AI$20, "CLO6", D233:AI233)/AO$11)),""),"")</f>
        <v/>
      </c>
      <c r="BA233" s="115" t="str">
        <f aca="false">IF(AZ233="","",IF(AZ233&gt;=B$10,"Y","N"))</f>
        <v/>
      </c>
      <c r="BB233" s="115" t="str">
        <f aca="false">IF(BA233="","",IF(BA233&lt;50%,1,IF(AND(BA233&gt;=50%,BA233&lt;B$10),2,IF(BA233&gt;=B$10,3))))</f>
        <v/>
      </c>
      <c r="BC233" s="114" t="str">
        <f aca="false">IF(B233&lt;&gt;"",IFERROR(IF((SUMIF(D$20:AI$20, "CLO7", D233:AI233)/AO$12)=0,"",(SUMIF(D$20:AI$20, "CLO7", D233:AI233)/AO$12)),""),"")</f>
        <v/>
      </c>
      <c r="BD233" s="115" t="str">
        <f aca="false">IF(BC233="","",IF(BC233&gt;=B$10,"Y","N"))</f>
        <v/>
      </c>
      <c r="BE233" s="115" t="str">
        <f aca="false">IF(BD233="","",IF(BD233&lt;50%,1,IF(AND(BD233&gt;=50%,BD233&lt;B$10),2,IF(BD233&gt;=B$10,3))))</f>
        <v/>
      </c>
      <c r="BF233" s="114" t="str">
        <f aca="false">IF(B233&lt;&gt;"",IFERROR(IF((SUMIF(D$20:AI$20, "CLO8", D233:AI233)/AO$13)=0,"",(SUMIF(D$20:AI$20, "CLO8", D233:AI233)/AO$13)),""),"")</f>
        <v/>
      </c>
      <c r="BG233" s="115" t="str">
        <f aca="false">IF(BF233="","",IF(BF233&gt;=B$10,"Y","N"))</f>
        <v/>
      </c>
      <c r="BH233" s="115" t="str">
        <f aca="false">IF(BG233="","",IF(BG233&lt;50%,1,IF(AND(BG233&gt;=50%,BG233&lt;B$10),2,IF(BG233&gt;=B$10,3))))</f>
        <v/>
      </c>
      <c r="BI233" s="114" t="str">
        <f aca="false">IF(B233&lt;&gt;"",IFERROR(IF((SUMIF(D$20:AI$20, "CLO9", D233:AI233)/AO$14)=0,"",(SUMIF(D$20:AI$20, "CLO9", D233:AI233)/AO$14)),""),"")</f>
        <v/>
      </c>
      <c r="BJ233" s="115" t="str">
        <f aca="false">IF(BI233="","",IF(BI233&gt;=B$10,"Y","N"))</f>
        <v/>
      </c>
      <c r="BK233" s="115" t="str">
        <f aca="false">IF(BJ233="","",IF(BJ233&lt;50%,1,IF(AND(BJ233&gt;=50%,BJ233&lt;B$10),2,IF(BJ233&gt;=B$10,3))))</f>
        <v/>
      </c>
      <c r="BL233" s="114" t="str">
        <f aca="false">IF(B233&lt;&gt;"",IFERROR(IF((SUMIF(D$20:AI$20,"CLO10",D233:AI233)/AO$15)=0,"",(SUMIF(D$20:AI$20,"CLO10",D233:AI233)/AO$15)),""),"")</f>
        <v/>
      </c>
      <c r="BM233" s="115" t="str">
        <f aca="false">IF(BL233="","",IF(BL233&gt;=B$10,"Y","N"))</f>
        <v/>
      </c>
      <c r="BN233" s="115" t="str">
        <f aca="false">IF(BM233="","",IF(BM233&lt;50%,1,IF(AND(BM233&gt;=50%,BM233&lt;B$10),2,IF(BM233&gt;=B$10,3))))</f>
        <v/>
      </c>
    </row>
    <row r="234" customFormat="false" ht="15.75" hidden="false" customHeight="true" outlineLevel="0" collapsed="false">
      <c r="A234" s="184" t="str">
        <f aca="false">IF(A$6="LECTURE","",IF('Database (LECTURE-RES-PRAC)'!A229="","",'Database (LECTURE-RES-PRAC)'!A229))</f>
        <v/>
      </c>
      <c r="B234" s="184" t="str">
        <f aca="false">IF(B$6="LECTURE","",IF('Database (LECTURE-RES-PRAC)'!B229="","",'Database (LECTURE-RES-PRAC)'!B229))</f>
        <v/>
      </c>
      <c r="C234" s="184" t="str">
        <f aca="false">IF(C$6="LECTURE","",IF('Database (LECTURE-RES-PRAC)'!C229="","",'Database (LECTURE-RES-PRAC)'!C229))</f>
        <v/>
      </c>
      <c r="D234" s="52"/>
      <c r="E234" s="52"/>
      <c r="F234" s="52"/>
      <c r="G234" s="52"/>
      <c r="H234" s="52"/>
      <c r="I234" s="52"/>
      <c r="J234" s="52"/>
      <c r="K234" s="52"/>
      <c r="L234" s="52"/>
      <c r="M234" s="52"/>
      <c r="N234" s="181" t="str">
        <f aca="false">IF(B234&lt;&gt;"",SUM(D234:M234),"")</f>
        <v/>
      </c>
      <c r="O234" s="52"/>
      <c r="P234" s="52"/>
      <c r="Q234" s="52"/>
      <c r="R234" s="52"/>
      <c r="S234" s="52"/>
      <c r="T234" s="52"/>
      <c r="U234" s="52"/>
      <c r="V234" s="52"/>
      <c r="W234" s="52"/>
      <c r="X234" s="52"/>
      <c r="Y234" s="181" t="str">
        <f aca="false">IF(B234&lt;&gt;"",SUM(O234:X234),"")</f>
        <v/>
      </c>
      <c r="Z234" s="52"/>
      <c r="AA234" s="52"/>
      <c r="AB234" s="52"/>
      <c r="AC234" s="52"/>
      <c r="AD234" s="52"/>
      <c r="AE234" s="52"/>
      <c r="AF234" s="52"/>
      <c r="AG234" s="52"/>
      <c r="AH234" s="52"/>
      <c r="AI234" s="52"/>
      <c r="AJ234" s="182" t="str">
        <f aca="false">IF(B234&lt;&gt;"",SUM(Z234:AI234),"")</f>
        <v/>
      </c>
      <c r="AK234" s="185" t="str">
        <f aca="false">IF(B234&lt;&gt;"",IFERROR(IF((SUMIF(D$20:AI$20, "CLO1", D234:AI234)/AO$6)=0,"",(SUMIF(D$20:AI$20, "CLO1", D234:AI234)/AO$6)),""),"")</f>
        <v/>
      </c>
      <c r="AL234" s="115" t="str">
        <f aca="false">IF(AK234="","",IF(AK234&gt;=B$10,"Y","N"))</f>
        <v/>
      </c>
      <c r="AM234" s="115" t="str">
        <f aca="false">IF(AK234="","",IF(AK234&lt;50%,1,IF(AND(AK234&gt;=50%,AK234&lt;B$10),2,IF(AK234&gt;=B$10,3))))</f>
        <v/>
      </c>
      <c r="AN234" s="185" t="str">
        <f aca="false">IF(B234&lt;&gt;"",IFERROR(IF((SUMIF(D$20:AI$20, "CLO2", D234:AI234)/AO$7)=0,"",(SUMIF(D$20:AI$20, "CLO2", D234:AI234)/AO$7)),""),"")</f>
        <v/>
      </c>
      <c r="AO234" s="115" t="str">
        <f aca="false">IF(AN234="","",IF(AN234&gt;=B$10,"Y","N"))</f>
        <v/>
      </c>
      <c r="AP234" s="115" t="str">
        <f aca="false">IF(AN234="","",IF(AN234&lt;50%,1,IF(AND(AN234&gt;=50%,AN234&lt;B$10),2,IF(AN234&gt;=B$10,3))))</f>
        <v/>
      </c>
      <c r="AQ234" s="185" t="str">
        <f aca="false">IF(B234&lt;&gt;"",IFERROR(IF((SUMIF(D$20:AI$20, "CLO3", D234:AI234)/AO$8)=0,"",(SUMIF(D$20:AI$20, "CLO3", D234:AI234)/AO$8)),""),"")</f>
        <v/>
      </c>
      <c r="AR234" s="115" t="str">
        <f aca="false">IF(AQ234="","",IF(AQ234&gt;=B$10,"Y","N"))</f>
        <v/>
      </c>
      <c r="AS234" s="115" t="str">
        <f aca="false">IF(AQ234="","",IF(AQ234&lt;50%,1,IF(AND(AQ234&gt;=50%,AQ234&lt;B$10),2,IF(AQ234&gt;=B$10,3))))</f>
        <v/>
      </c>
      <c r="AT234" s="185" t="str">
        <f aca="false">IF(B234&lt;&gt;"",IFERROR(IF((SUMIF(D$20:AI$20, "CLO4", D234:AI234)/AO$9)=0,"",(SUMIF(D$20:AI$20, "CLO4", D234:AI234)/AO$9)),""),"")</f>
        <v/>
      </c>
      <c r="AU234" s="115" t="str">
        <f aca="false">IF(AT234="","",IF(AT234&gt;=B$10,"Y","N"))</f>
        <v/>
      </c>
      <c r="AV234" s="115" t="str">
        <f aca="false">IF(AT234="","",IF(AT234&lt;50%,1,IF(AND(AT234&gt;=50%,AT234&lt;B$10),2,IF(AT234&gt;=B$10,3))))</f>
        <v/>
      </c>
      <c r="AW234" s="185" t="str">
        <f aca="false">IF(B234&lt;&gt;"",IFERROR(IF((SUMIF(D$20:AI$20, "CLO5", D234:AI234)/AO$10)=0,"",(SUMIF(D$20:AI$20, "CLO5", D234:AI234)/AO$10)),""),"")</f>
        <v/>
      </c>
      <c r="AX234" s="115" t="str">
        <f aca="false">IF(AW234="","",IF(AW234&gt;=B$10,"Y","N"))</f>
        <v/>
      </c>
      <c r="AY234" s="115" t="str">
        <f aca="false">IF(AW234="","",IF(AW234&lt;50%,1,IF(AND(AW234&gt;=50%,AW234&lt;B$10),2,IF(AW234&gt;=B$10,3))))</f>
        <v/>
      </c>
      <c r="AZ234" s="114" t="str">
        <f aca="false">IF(B234&lt;&gt;"",IFERROR(IF((SUMIF(D$20:AI$20, "CLO6", D234:AI234)/AO$11)=0,"",(SUMIF(D$20:AI$20, "CLO6", D234:AI234)/AO$11)),""),"")</f>
        <v/>
      </c>
      <c r="BA234" s="115" t="str">
        <f aca="false">IF(AZ234="","",IF(AZ234&gt;=B$10,"Y","N"))</f>
        <v/>
      </c>
      <c r="BB234" s="115" t="str">
        <f aca="false">IF(BA234="","",IF(BA234&lt;50%,1,IF(AND(BA234&gt;=50%,BA234&lt;B$10),2,IF(BA234&gt;=B$10,3))))</f>
        <v/>
      </c>
      <c r="BC234" s="114" t="str">
        <f aca="false">IF(B234&lt;&gt;"",IFERROR(IF((SUMIF(D$20:AI$20, "CLO7", D234:AI234)/AO$12)=0,"",(SUMIF(D$20:AI$20, "CLO7", D234:AI234)/AO$12)),""),"")</f>
        <v/>
      </c>
      <c r="BD234" s="115" t="str">
        <f aca="false">IF(BC234="","",IF(BC234&gt;=B$10,"Y","N"))</f>
        <v/>
      </c>
      <c r="BE234" s="115" t="str">
        <f aca="false">IF(BD234="","",IF(BD234&lt;50%,1,IF(AND(BD234&gt;=50%,BD234&lt;B$10),2,IF(BD234&gt;=B$10,3))))</f>
        <v/>
      </c>
      <c r="BF234" s="114" t="str">
        <f aca="false">IF(B234&lt;&gt;"",IFERROR(IF((SUMIF(D$20:AI$20, "CLO8", D234:AI234)/AO$13)=0,"",(SUMIF(D$20:AI$20, "CLO8", D234:AI234)/AO$13)),""),"")</f>
        <v/>
      </c>
      <c r="BG234" s="115" t="str">
        <f aca="false">IF(BF234="","",IF(BF234&gt;=B$10,"Y","N"))</f>
        <v/>
      </c>
      <c r="BH234" s="115" t="str">
        <f aca="false">IF(BG234="","",IF(BG234&lt;50%,1,IF(AND(BG234&gt;=50%,BG234&lt;B$10),2,IF(BG234&gt;=B$10,3))))</f>
        <v/>
      </c>
      <c r="BI234" s="114" t="str">
        <f aca="false">IF(B234&lt;&gt;"",IFERROR(IF((SUMIF(D$20:AI$20, "CLO9", D234:AI234)/AO$14)=0,"",(SUMIF(D$20:AI$20, "CLO9", D234:AI234)/AO$14)),""),"")</f>
        <v/>
      </c>
      <c r="BJ234" s="115" t="str">
        <f aca="false">IF(BI234="","",IF(BI234&gt;=B$10,"Y","N"))</f>
        <v/>
      </c>
      <c r="BK234" s="115" t="str">
        <f aca="false">IF(BJ234="","",IF(BJ234&lt;50%,1,IF(AND(BJ234&gt;=50%,BJ234&lt;B$10),2,IF(BJ234&gt;=B$10,3))))</f>
        <v/>
      </c>
      <c r="BL234" s="114" t="str">
        <f aca="false">IF(B234&lt;&gt;"",IFERROR(IF((SUMIF(D$20:AI$20,"CLO10",D234:AI234)/AO$15)=0,"",(SUMIF(D$20:AI$20,"CLO10",D234:AI234)/AO$15)),""),"")</f>
        <v/>
      </c>
      <c r="BM234" s="115" t="str">
        <f aca="false">IF(BL234="","",IF(BL234&gt;=B$10,"Y","N"))</f>
        <v/>
      </c>
      <c r="BN234" s="115" t="str">
        <f aca="false">IF(BM234="","",IF(BM234&lt;50%,1,IF(AND(BM234&gt;=50%,BM234&lt;B$10),2,IF(BM234&gt;=B$10,3))))</f>
        <v/>
      </c>
    </row>
    <row r="235" customFormat="false" ht="15.75" hidden="false" customHeight="true" outlineLevel="0" collapsed="false">
      <c r="A235" s="184" t="str">
        <f aca="false">IF(A$6="LECTURE","",IF('Database (LECTURE-RES-PRAC)'!A230="","",'Database (LECTURE-RES-PRAC)'!A230))</f>
        <v/>
      </c>
      <c r="B235" s="184" t="str">
        <f aca="false">IF(B$6="LECTURE","",IF('Database (LECTURE-RES-PRAC)'!B230="","",'Database (LECTURE-RES-PRAC)'!B230))</f>
        <v/>
      </c>
      <c r="C235" s="184" t="str">
        <f aca="false">IF(C$6="LECTURE","",IF('Database (LECTURE-RES-PRAC)'!C230="","",'Database (LECTURE-RES-PRAC)'!C230))</f>
        <v/>
      </c>
      <c r="D235" s="52"/>
      <c r="E235" s="52"/>
      <c r="F235" s="52"/>
      <c r="G235" s="52"/>
      <c r="H235" s="52"/>
      <c r="I235" s="52"/>
      <c r="J235" s="52"/>
      <c r="K235" s="52"/>
      <c r="L235" s="52"/>
      <c r="M235" s="52"/>
      <c r="N235" s="181" t="str">
        <f aca="false">IF(B235&lt;&gt;"",SUM(D235:M235),"")</f>
        <v/>
      </c>
      <c r="O235" s="52"/>
      <c r="P235" s="52"/>
      <c r="Q235" s="52"/>
      <c r="R235" s="52"/>
      <c r="S235" s="52"/>
      <c r="T235" s="52"/>
      <c r="U235" s="52"/>
      <c r="V235" s="52"/>
      <c r="W235" s="52"/>
      <c r="X235" s="52"/>
      <c r="Y235" s="181" t="str">
        <f aca="false">IF(B235&lt;&gt;"",SUM(O235:X235),"")</f>
        <v/>
      </c>
      <c r="Z235" s="52"/>
      <c r="AA235" s="52"/>
      <c r="AB235" s="52"/>
      <c r="AC235" s="52"/>
      <c r="AD235" s="52"/>
      <c r="AE235" s="52"/>
      <c r="AF235" s="52"/>
      <c r="AG235" s="52"/>
      <c r="AH235" s="52"/>
      <c r="AI235" s="52"/>
      <c r="AJ235" s="182" t="str">
        <f aca="false">IF(B235&lt;&gt;"",SUM(Z235:AI235),"")</f>
        <v/>
      </c>
      <c r="AK235" s="185" t="str">
        <f aca="false">IF(B235&lt;&gt;"",IFERROR(IF((SUMIF(D$20:AI$20, "CLO1", D235:AI235)/AO$6)=0,"",(SUMIF(D$20:AI$20, "CLO1", D235:AI235)/AO$6)),""),"")</f>
        <v/>
      </c>
      <c r="AL235" s="115" t="str">
        <f aca="false">IF(AK235="","",IF(AK235&gt;=B$10,"Y","N"))</f>
        <v/>
      </c>
      <c r="AM235" s="115" t="str">
        <f aca="false">IF(AK235="","",IF(AK235&lt;50%,1,IF(AND(AK235&gt;=50%,AK235&lt;B$10),2,IF(AK235&gt;=B$10,3))))</f>
        <v/>
      </c>
      <c r="AN235" s="185" t="str">
        <f aca="false">IF(B235&lt;&gt;"",IFERROR(IF((SUMIF(D$20:AI$20, "CLO2", D235:AI235)/AO$7)=0,"",(SUMIF(D$20:AI$20, "CLO2", D235:AI235)/AO$7)),""),"")</f>
        <v/>
      </c>
      <c r="AO235" s="115" t="str">
        <f aca="false">IF(AN235="","",IF(AN235&gt;=B$10,"Y","N"))</f>
        <v/>
      </c>
      <c r="AP235" s="115" t="str">
        <f aca="false">IF(AN235="","",IF(AN235&lt;50%,1,IF(AND(AN235&gt;=50%,AN235&lt;B$10),2,IF(AN235&gt;=B$10,3))))</f>
        <v/>
      </c>
      <c r="AQ235" s="185" t="str">
        <f aca="false">IF(B235&lt;&gt;"",IFERROR(IF((SUMIF(D$20:AI$20, "CLO3", D235:AI235)/AO$8)=0,"",(SUMIF(D$20:AI$20, "CLO3", D235:AI235)/AO$8)),""),"")</f>
        <v/>
      </c>
      <c r="AR235" s="115" t="str">
        <f aca="false">IF(AQ235="","",IF(AQ235&gt;=B$10,"Y","N"))</f>
        <v/>
      </c>
      <c r="AS235" s="115" t="str">
        <f aca="false">IF(AQ235="","",IF(AQ235&lt;50%,1,IF(AND(AQ235&gt;=50%,AQ235&lt;B$10),2,IF(AQ235&gt;=B$10,3))))</f>
        <v/>
      </c>
      <c r="AT235" s="185" t="str">
        <f aca="false">IF(B235&lt;&gt;"",IFERROR(IF((SUMIF(D$20:AI$20, "CLO4", D235:AI235)/AO$9)=0,"",(SUMIF(D$20:AI$20, "CLO4", D235:AI235)/AO$9)),""),"")</f>
        <v/>
      </c>
      <c r="AU235" s="115" t="str">
        <f aca="false">IF(AT235="","",IF(AT235&gt;=B$10,"Y","N"))</f>
        <v/>
      </c>
      <c r="AV235" s="115" t="str">
        <f aca="false">IF(AT235="","",IF(AT235&lt;50%,1,IF(AND(AT235&gt;=50%,AT235&lt;B$10),2,IF(AT235&gt;=B$10,3))))</f>
        <v/>
      </c>
      <c r="AW235" s="185" t="str">
        <f aca="false">IF(B235&lt;&gt;"",IFERROR(IF((SUMIF(D$20:AI$20, "CLO5", D235:AI235)/AO$10)=0,"",(SUMIF(D$20:AI$20, "CLO5", D235:AI235)/AO$10)),""),"")</f>
        <v/>
      </c>
      <c r="AX235" s="115" t="str">
        <f aca="false">IF(AW235="","",IF(AW235&gt;=B$10,"Y","N"))</f>
        <v/>
      </c>
      <c r="AY235" s="115" t="str">
        <f aca="false">IF(AW235="","",IF(AW235&lt;50%,1,IF(AND(AW235&gt;=50%,AW235&lt;B$10),2,IF(AW235&gt;=B$10,3))))</f>
        <v/>
      </c>
      <c r="AZ235" s="114" t="str">
        <f aca="false">IF(B235&lt;&gt;"",IFERROR(IF((SUMIF(D$20:AI$20, "CLO6", D235:AI235)/AO$11)=0,"",(SUMIF(D$20:AI$20, "CLO6", D235:AI235)/AO$11)),""),"")</f>
        <v/>
      </c>
      <c r="BA235" s="115" t="str">
        <f aca="false">IF(AZ235="","",IF(AZ235&gt;=B$10,"Y","N"))</f>
        <v/>
      </c>
      <c r="BB235" s="115" t="str">
        <f aca="false">IF(BA235="","",IF(BA235&lt;50%,1,IF(AND(BA235&gt;=50%,BA235&lt;B$10),2,IF(BA235&gt;=B$10,3))))</f>
        <v/>
      </c>
      <c r="BC235" s="114" t="str">
        <f aca="false">IF(B235&lt;&gt;"",IFERROR(IF((SUMIF(D$20:AI$20, "CLO7", D235:AI235)/AO$12)=0,"",(SUMIF(D$20:AI$20, "CLO7", D235:AI235)/AO$12)),""),"")</f>
        <v/>
      </c>
      <c r="BD235" s="115" t="str">
        <f aca="false">IF(BC235="","",IF(BC235&gt;=B$10,"Y","N"))</f>
        <v/>
      </c>
      <c r="BE235" s="115" t="str">
        <f aca="false">IF(BD235="","",IF(BD235&lt;50%,1,IF(AND(BD235&gt;=50%,BD235&lt;B$10),2,IF(BD235&gt;=B$10,3))))</f>
        <v/>
      </c>
      <c r="BF235" s="114" t="str">
        <f aca="false">IF(B235&lt;&gt;"",IFERROR(IF((SUMIF(D$20:AI$20, "CLO8", D235:AI235)/AO$13)=0,"",(SUMIF(D$20:AI$20, "CLO8", D235:AI235)/AO$13)),""),"")</f>
        <v/>
      </c>
      <c r="BG235" s="115" t="str">
        <f aca="false">IF(BF235="","",IF(BF235&gt;=B$10,"Y","N"))</f>
        <v/>
      </c>
      <c r="BH235" s="115" t="str">
        <f aca="false">IF(BG235="","",IF(BG235&lt;50%,1,IF(AND(BG235&gt;=50%,BG235&lt;B$10),2,IF(BG235&gt;=B$10,3))))</f>
        <v/>
      </c>
      <c r="BI235" s="114" t="str">
        <f aca="false">IF(B235&lt;&gt;"",IFERROR(IF((SUMIF(D$20:AI$20, "CLO9", D235:AI235)/AO$14)=0,"",(SUMIF(D$20:AI$20, "CLO9", D235:AI235)/AO$14)),""),"")</f>
        <v/>
      </c>
      <c r="BJ235" s="115" t="str">
        <f aca="false">IF(BI235="","",IF(BI235&gt;=B$10,"Y","N"))</f>
        <v/>
      </c>
      <c r="BK235" s="115" t="str">
        <f aca="false">IF(BJ235="","",IF(BJ235&lt;50%,1,IF(AND(BJ235&gt;=50%,BJ235&lt;B$10),2,IF(BJ235&gt;=B$10,3))))</f>
        <v/>
      </c>
      <c r="BL235" s="114" t="str">
        <f aca="false">IF(B235&lt;&gt;"",IFERROR(IF((SUMIF(D$20:AI$20,"CLO10",D235:AI235)/AO$15)=0,"",(SUMIF(D$20:AI$20,"CLO10",D235:AI235)/AO$15)),""),"")</f>
        <v/>
      </c>
      <c r="BM235" s="115" t="str">
        <f aca="false">IF(BL235="","",IF(BL235&gt;=B$10,"Y","N"))</f>
        <v/>
      </c>
      <c r="BN235" s="115" t="str">
        <f aca="false">IF(BM235="","",IF(BM235&lt;50%,1,IF(AND(BM235&gt;=50%,BM235&lt;B$10),2,IF(BM235&gt;=B$10,3))))</f>
        <v/>
      </c>
    </row>
    <row r="236" customFormat="false" ht="15.75" hidden="false" customHeight="true" outlineLevel="0" collapsed="false">
      <c r="A236" s="184" t="str">
        <f aca="false">IF(A$6="LECTURE","",IF('Database (LECTURE-RES-PRAC)'!A231="","",'Database (LECTURE-RES-PRAC)'!A231))</f>
        <v/>
      </c>
      <c r="B236" s="184" t="str">
        <f aca="false">IF(B$6="LECTURE","",IF('Database (LECTURE-RES-PRAC)'!B231="","",'Database (LECTURE-RES-PRAC)'!B231))</f>
        <v/>
      </c>
      <c r="C236" s="184" t="str">
        <f aca="false">IF(C$6="LECTURE","",IF('Database (LECTURE-RES-PRAC)'!C231="","",'Database (LECTURE-RES-PRAC)'!C231))</f>
        <v/>
      </c>
      <c r="D236" s="52"/>
      <c r="E236" s="52"/>
      <c r="F236" s="52"/>
      <c r="G236" s="52"/>
      <c r="H236" s="52"/>
      <c r="I236" s="52"/>
      <c r="J236" s="52"/>
      <c r="K236" s="52"/>
      <c r="L236" s="52"/>
      <c r="M236" s="52"/>
      <c r="N236" s="181" t="str">
        <f aca="false">IF(B236&lt;&gt;"",SUM(D236:M236),"")</f>
        <v/>
      </c>
      <c r="O236" s="52"/>
      <c r="P236" s="52"/>
      <c r="Q236" s="52"/>
      <c r="R236" s="52"/>
      <c r="S236" s="52"/>
      <c r="T236" s="52"/>
      <c r="U236" s="52"/>
      <c r="V236" s="52"/>
      <c r="W236" s="52"/>
      <c r="X236" s="52"/>
      <c r="Y236" s="181" t="str">
        <f aca="false">IF(B236&lt;&gt;"",SUM(O236:X236),"")</f>
        <v/>
      </c>
      <c r="Z236" s="52"/>
      <c r="AA236" s="52"/>
      <c r="AB236" s="52"/>
      <c r="AC236" s="52"/>
      <c r="AD236" s="52"/>
      <c r="AE236" s="52"/>
      <c r="AF236" s="52"/>
      <c r="AG236" s="52"/>
      <c r="AH236" s="52"/>
      <c r="AI236" s="52"/>
      <c r="AJ236" s="182" t="str">
        <f aca="false">IF(B236&lt;&gt;"",SUM(Z236:AI236),"")</f>
        <v/>
      </c>
      <c r="AK236" s="185" t="str">
        <f aca="false">IF(B236&lt;&gt;"",IFERROR(IF((SUMIF(D$20:AI$20, "CLO1", D236:AI236)/AO$6)=0,"",(SUMIF(D$20:AI$20, "CLO1", D236:AI236)/AO$6)),""),"")</f>
        <v/>
      </c>
      <c r="AL236" s="115" t="str">
        <f aca="false">IF(AK236="","",IF(AK236&gt;=B$10,"Y","N"))</f>
        <v/>
      </c>
      <c r="AM236" s="115" t="str">
        <f aca="false">IF(AK236="","",IF(AK236&lt;50%,1,IF(AND(AK236&gt;=50%,AK236&lt;B$10),2,IF(AK236&gt;=B$10,3))))</f>
        <v/>
      </c>
      <c r="AN236" s="185" t="str">
        <f aca="false">IF(B236&lt;&gt;"",IFERROR(IF((SUMIF(D$20:AI$20, "CLO2", D236:AI236)/AO$7)=0,"",(SUMIF(D$20:AI$20, "CLO2", D236:AI236)/AO$7)),""),"")</f>
        <v/>
      </c>
      <c r="AO236" s="115" t="str">
        <f aca="false">IF(AN236="","",IF(AN236&gt;=B$10,"Y","N"))</f>
        <v/>
      </c>
      <c r="AP236" s="115" t="str">
        <f aca="false">IF(AN236="","",IF(AN236&lt;50%,1,IF(AND(AN236&gt;=50%,AN236&lt;B$10),2,IF(AN236&gt;=B$10,3))))</f>
        <v/>
      </c>
      <c r="AQ236" s="185" t="str">
        <f aca="false">IF(B236&lt;&gt;"",IFERROR(IF((SUMIF(D$20:AI$20, "CLO3", D236:AI236)/AO$8)=0,"",(SUMIF(D$20:AI$20, "CLO3", D236:AI236)/AO$8)),""),"")</f>
        <v/>
      </c>
      <c r="AR236" s="115" t="str">
        <f aca="false">IF(AQ236="","",IF(AQ236&gt;=B$10,"Y","N"))</f>
        <v/>
      </c>
      <c r="AS236" s="115" t="str">
        <f aca="false">IF(AQ236="","",IF(AQ236&lt;50%,1,IF(AND(AQ236&gt;=50%,AQ236&lt;B$10),2,IF(AQ236&gt;=B$10,3))))</f>
        <v/>
      </c>
      <c r="AT236" s="185" t="str">
        <f aca="false">IF(B236&lt;&gt;"",IFERROR(IF((SUMIF(D$20:AI$20, "CLO4", D236:AI236)/AO$9)=0,"",(SUMIF(D$20:AI$20, "CLO4", D236:AI236)/AO$9)),""),"")</f>
        <v/>
      </c>
      <c r="AU236" s="115" t="str">
        <f aca="false">IF(AT236="","",IF(AT236&gt;=B$10,"Y","N"))</f>
        <v/>
      </c>
      <c r="AV236" s="115" t="str">
        <f aca="false">IF(AT236="","",IF(AT236&lt;50%,1,IF(AND(AT236&gt;=50%,AT236&lt;B$10),2,IF(AT236&gt;=B$10,3))))</f>
        <v/>
      </c>
      <c r="AW236" s="185" t="str">
        <f aca="false">IF(B236&lt;&gt;"",IFERROR(IF((SUMIF(D$20:AI$20, "CLO5", D236:AI236)/AO$10)=0,"",(SUMIF(D$20:AI$20, "CLO5", D236:AI236)/AO$10)),""),"")</f>
        <v/>
      </c>
      <c r="AX236" s="115" t="str">
        <f aca="false">IF(AW236="","",IF(AW236&gt;=B$10,"Y","N"))</f>
        <v/>
      </c>
      <c r="AY236" s="115" t="str">
        <f aca="false">IF(AW236="","",IF(AW236&lt;50%,1,IF(AND(AW236&gt;=50%,AW236&lt;B$10),2,IF(AW236&gt;=B$10,3))))</f>
        <v/>
      </c>
      <c r="AZ236" s="114" t="str">
        <f aca="false">IF(B236&lt;&gt;"",IFERROR(IF((SUMIF(D$20:AI$20, "CLO6", D236:AI236)/AO$11)=0,"",(SUMIF(D$20:AI$20, "CLO6", D236:AI236)/AO$11)),""),"")</f>
        <v/>
      </c>
      <c r="BA236" s="115" t="str">
        <f aca="false">IF(AZ236="","",IF(AZ236&gt;=B$10,"Y","N"))</f>
        <v/>
      </c>
      <c r="BB236" s="115" t="str">
        <f aca="false">IF(BA236="","",IF(BA236&lt;50%,1,IF(AND(BA236&gt;=50%,BA236&lt;B$10),2,IF(BA236&gt;=B$10,3))))</f>
        <v/>
      </c>
      <c r="BC236" s="114" t="str">
        <f aca="false">IF(B236&lt;&gt;"",IFERROR(IF((SUMIF(D$20:AI$20, "CLO7", D236:AI236)/AO$12)=0,"",(SUMIF(D$20:AI$20, "CLO7", D236:AI236)/AO$12)),""),"")</f>
        <v/>
      </c>
      <c r="BD236" s="115" t="str">
        <f aca="false">IF(BC236="","",IF(BC236&gt;=B$10,"Y","N"))</f>
        <v/>
      </c>
      <c r="BE236" s="115" t="str">
        <f aca="false">IF(BD236="","",IF(BD236&lt;50%,1,IF(AND(BD236&gt;=50%,BD236&lt;B$10),2,IF(BD236&gt;=B$10,3))))</f>
        <v/>
      </c>
      <c r="BF236" s="114" t="str">
        <f aca="false">IF(B236&lt;&gt;"",IFERROR(IF((SUMIF(D$20:AI$20, "CLO8", D236:AI236)/AO$13)=0,"",(SUMIF(D$20:AI$20, "CLO8", D236:AI236)/AO$13)),""),"")</f>
        <v/>
      </c>
      <c r="BG236" s="115" t="str">
        <f aca="false">IF(BF236="","",IF(BF236&gt;=B$10,"Y","N"))</f>
        <v/>
      </c>
      <c r="BH236" s="115" t="str">
        <f aca="false">IF(BG236="","",IF(BG236&lt;50%,1,IF(AND(BG236&gt;=50%,BG236&lt;B$10),2,IF(BG236&gt;=B$10,3))))</f>
        <v/>
      </c>
      <c r="BI236" s="114" t="str">
        <f aca="false">IF(B236&lt;&gt;"",IFERROR(IF((SUMIF(D$20:AI$20, "CLO9", D236:AI236)/AO$14)=0,"",(SUMIF(D$20:AI$20, "CLO9", D236:AI236)/AO$14)),""),"")</f>
        <v/>
      </c>
      <c r="BJ236" s="115" t="str">
        <f aca="false">IF(BI236="","",IF(BI236&gt;=B$10,"Y","N"))</f>
        <v/>
      </c>
      <c r="BK236" s="115" t="str">
        <f aca="false">IF(BJ236="","",IF(BJ236&lt;50%,1,IF(AND(BJ236&gt;=50%,BJ236&lt;B$10),2,IF(BJ236&gt;=B$10,3))))</f>
        <v/>
      </c>
      <c r="BL236" s="114" t="str">
        <f aca="false">IF(B236&lt;&gt;"",IFERROR(IF((SUMIF(D$20:AI$20,"CLO10",D236:AI236)/AO$15)=0,"",(SUMIF(D$20:AI$20,"CLO10",D236:AI236)/AO$15)),""),"")</f>
        <v/>
      </c>
      <c r="BM236" s="115" t="str">
        <f aca="false">IF(BL236="","",IF(BL236&gt;=B$10,"Y","N"))</f>
        <v/>
      </c>
      <c r="BN236" s="115" t="str">
        <f aca="false">IF(BM236="","",IF(BM236&lt;50%,1,IF(AND(BM236&gt;=50%,BM236&lt;B$10),2,IF(BM236&gt;=B$10,3))))</f>
        <v/>
      </c>
    </row>
    <row r="237" customFormat="false" ht="15.75" hidden="false" customHeight="true" outlineLevel="0" collapsed="false">
      <c r="A237" s="184" t="str">
        <f aca="false">IF(A$6="LECTURE","",IF('Database (LECTURE-RES-PRAC)'!A232="","",'Database (LECTURE-RES-PRAC)'!A232))</f>
        <v/>
      </c>
      <c r="B237" s="184" t="str">
        <f aca="false">IF(B$6="LECTURE","",IF('Database (LECTURE-RES-PRAC)'!B232="","",'Database (LECTURE-RES-PRAC)'!B232))</f>
        <v/>
      </c>
      <c r="C237" s="184" t="str">
        <f aca="false">IF(C$6="LECTURE","",IF('Database (LECTURE-RES-PRAC)'!C232="","",'Database (LECTURE-RES-PRAC)'!C232))</f>
        <v/>
      </c>
      <c r="D237" s="52"/>
      <c r="E237" s="52"/>
      <c r="F237" s="52"/>
      <c r="G237" s="52"/>
      <c r="H237" s="52"/>
      <c r="I237" s="52"/>
      <c r="J237" s="52"/>
      <c r="K237" s="52"/>
      <c r="L237" s="52"/>
      <c r="M237" s="52"/>
      <c r="N237" s="181" t="str">
        <f aca="false">IF(B237&lt;&gt;"",SUM(D237:M237),"")</f>
        <v/>
      </c>
      <c r="O237" s="52"/>
      <c r="P237" s="52"/>
      <c r="Q237" s="52"/>
      <c r="R237" s="52"/>
      <c r="S237" s="52"/>
      <c r="T237" s="52"/>
      <c r="U237" s="52"/>
      <c r="V237" s="52"/>
      <c r="W237" s="52"/>
      <c r="X237" s="52"/>
      <c r="Y237" s="181" t="str">
        <f aca="false">IF(B237&lt;&gt;"",SUM(O237:X237),"")</f>
        <v/>
      </c>
      <c r="Z237" s="52"/>
      <c r="AA237" s="52"/>
      <c r="AB237" s="52"/>
      <c r="AC237" s="52"/>
      <c r="AD237" s="52"/>
      <c r="AE237" s="52"/>
      <c r="AF237" s="52"/>
      <c r="AG237" s="52"/>
      <c r="AH237" s="52"/>
      <c r="AI237" s="52"/>
      <c r="AJ237" s="182" t="str">
        <f aca="false">IF(B237&lt;&gt;"",SUM(Z237:AI237),"")</f>
        <v/>
      </c>
      <c r="AK237" s="185" t="str">
        <f aca="false">IF(B237&lt;&gt;"",IFERROR(IF((SUMIF(D$20:AI$20, "CLO1", D237:AI237)/AO$6)=0,"",(SUMIF(D$20:AI$20, "CLO1", D237:AI237)/AO$6)),""),"")</f>
        <v/>
      </c>
      <c r="AL237" s="115" t="str">
        <f aca="false">IF(AK237="","",IF(AK237&gt;=B$10,"Y","N"))</f>
        <v/>
      </c>
      <c r="AM237" s="115" t="str">
        <f aca="false">IF(AK237="","",IF(AK237&lt;50%,1,IF(AND(AK237&gt;=50%,AK237&lt;B$10),2,IF(AK237&gt;=B$10,3))))</f>
        <v/>
      </c>
      <c r="AN237" s="185" t="str">
        <f aca="false">IF(B237&lt;&gt;"",IFERROR(IF((SUMIF(D$20:AI$20, "CLO2", D237:AI237)/AO$7)=0,"",(SUMIF(D$20:AI$20, "CLO2", D237:AI237)/AO$7)),""),"")</f>
        <v/>
      </c>
      <c r="AO237" s="115" t="str">
        <f aca="false">IF(AN237="","",IF(AN237&gt;=B$10,"Y","N"))</f>
        <v/>
      </c>
      <c r="AP237" s="115" t="str">
        <f aca="false">IF(AN237="","",IF(AN237&lt;50%,1,IF(AND(AN237&gt;=50%,AN237&lt;B$10),2,IF(AN237&gt;=B$10,3))))</f>
        <v/>
      </c>
      <c r="AQ237" s="185" t="str">
        <f aca="false">IF(B237&lt;&gt;"",IFERROR(IF((SUMIF(D$20:AI$20, "CLO3", D237:AI237)/AO$8)=0,"",(SUMIF(D$20:AI$20, "CLO3", D237:AI237)/AO$8)),""),"")</f>
        <v/>
      </c>
      <c r="AR237" s="115" t="str">
        <f aca="false">IF(AQ237="","",IF(AQ237&gt;=B$10,"Y","N"))</f>
        <v/>
      </c>
      <c r="AS237" s="115" t="str">
        <f aca="false">IF(AQ237="","",IF(AQ237&lt;50%,1,IF(AND(AQ237&gt;=50%,AQ237&lt;B$10),2,IF(AQ237&gt;=B$10,3))))</f>
        <v/>
      </c>
      <c r="AT237" s="185" t="str">
        <f aca="false">IF(B237&lt;&gt;"",IFERROR(IF((SUMIF(D$20:AI$20, "CLO4", D237:AI237)/AO$9)=0,"",(SUMIF(D$20:AI$20, "CLO4", D237:AI237)/AO$9)),""),"")</f>
        <v/>
      </c>
      <c r="AU237" s="115" t="str">
        <f aca="false">IF(AT237="","",IF(AT237&gt;=B$10,"Y","N"))</f>
        <v/>
      </c>
      <c r="AV237" s="115" t="str">
        <f aca="false">IF(AT237="","",IF(AT237&lt;50%,1,IF(AND(AT237&gt;=50%,AT237&lt;B$10),2,IF(AT237&gt;=B$10,3))))</f>
        <v/>
      </c>
      <c r="AW237" s="185" t="str">
        <f aca="false">IF(B237&lt;&gt;"",IFERROR(IF((SUMIF(D$20:AI$20, "CLO5", D237:AI237)/AO$10)=0,"",(SUMIF(D$20:AI$20, "CLO5", D237:AI237)/AO$10)),""),"")</f>
        <v/>
      </c>
      <c r="AX237" s="115" t="str">
        <f aca="false">IF(AW237="","",IF(AW237&gt;=B$10,"Y","N"))</f>
        <v/>
      </c>
      <c r="AY237" s="115" t="str">
        <f aca="false">IF(AW237="","",IF(AW237&lt;50%,1,IF(AND(AW237&gt;=50%,AW237&lt;B$10),2,IF(AW237&gt;=B$10,3))))</f>
        <v/>
      </c>
      <c r="AZ237" s="114" t="str">
        <f aca="false">IF(B237&lt;&gt;"",IFERROR(IF((SUMIF(D$20:AI$20, "CLO6", D237:AI237)/AO$11)=0,"",(SUMIF(D$20:AI$20, "CLO6", D237:AI237)/AO$11)),""),"")</f>
        <v/>
      </c>
      <c r="BA237" s="115" t="str">
        <f aca="false">IF(AZ237="","",IF(AZ237&gt;=B$10,"Y","N"))</f>
        <v/>
      </c>
      <c r="BB237" s="115" t="str">
        <f aca="false">IF(BA237="","",IF(BA237&lt;50%,1,IF(AND(BA237&gt;=50%,BA237&lt;B$10),2,IF(BA237&gt;=B$10,3))))</f>
        <v/>
      </c>
      <c r="BC237" s="114" t="str">
        <f aca="false">IF(B237&lt;&gt;"",IFERROR(IF((SUMIF(D$20:AI$20, "CLO7", D237:AI237)/AO$12)=0,"",(SUMIF(D$20:AI$20, "CLO7", D237:AI237)/AO$12)),""),"")</f>
        <v/>
      </c>
      <c r="BD237" s="115" t="str">
        <f aca="false">IF(BC237="","",IF(BC237&gt;=B$10,"Y","N"))</f>
        <v/>
      </c>
      <c r="BE237" s="115" t="str">
        <f aca="false">IF(BD237="","",IF(BD237&lt;50%,1,IF(AND(BD237&gt;=50%,BD237&lt;B$10),2,IF(BD237&gt;=B$10,3))))</f>
        <v/>
      </c>
      <c r="BF237" s="114" t="str">
        <f aca="false">IF(B237&lt;&gt;"",IFERROR(IF((SUMIF(D$20:AI$20, "CLO8", D237:AI237)/AO$13)=0,"",(SUMIF(D$20:AI$20, "CLO8", D237:AI237)/AO$13)),""),"")</f>
        <v/>
      </c>
      <c r="BG237" s="115" t="str">
        <f aca="false">IF(BF237="","",IF(BF237&gt;=B$10,"Y","N"))</f>
        <v/>
      </c>
      <c r="BH237" s="115" t="str">
        <f aca="false">IF(BG237="","",IF(BG237&lt;50%,1,IF(AND(BG237&gt;=50%,BG237&lt;B$10),2,IF(BG237&gt;=B$10,3))))</f>
        <v/>
      </c>
      <c r="BI237" s="114" t="str">
        <f aca="false">IF(B237&lt;&gt;"",IFERROR(IF((SUMIF(D$20:AI$20, "CLO9", D237:AI237)/AO$14)=0,"",(SUMIF(D$20:AI$20, "CLO9", D237:AI237)/AO$14)),""),"")</f>
        <v/>
      </c>
      <c r="BJ237" s="115" t="str">
        <f aca="false">IF(BI237="","",IF(BI237&gt;=B$10,"Y","N"))</f>
        <v/>
      </c>
      <c r="BK237" s="115" t="str">
        <f aca="false">IF(BJ237="","",IF(BJ237&lt;50%,1,IF(AND(BJ237&gt;=50%,BJ237&lt;B$10),2,IF(BJ237&gt;=B$10,3))))</f>
        <v/>
      </c>
      <c r="BL237" s="114" t="str">
        <f aca="false">IF(B237&lt;&gt;"",IFERROR(IF((SUMIF(D$20:AI$20,"CLO10",D237:AI237)/AO$15)=0,"",(SUMIF(D$20:AI$20,"CLO10",D237:AI237)/AO$15)),""),"")</f>
        <v/>
      </c>
      <c r="BM237" s="115" t="str">
        <f aca="false">IF(BL237="","",IF(BL237&gt;=B$10,"Y","N"))</f>
        <v/>
      </c>
      <c r="BN237" s="115" t="str">
        <f aca="false">IF(BM237="","",IF(BM237&lt;50%,1,IF(AND(BM237&gt;=50%,BM237&lt;B$10),2,IF(BM237&gt;=B$10,3))))</f>
        <v/>
      </c>
    </row>
    <row r="238" customFormat="false" ht="15.75" hidden="false" customHeight="true" outlineLevel="0" collapsed="false">
      <c r="A238" s="184" t="str">
        <f aca="false">IF(A$6="LECTURE","",IF('Database (LECTURE-RES-PRAC)'!A233="","",'Database (LECTURE-RES-PRAC)'!A233))</f>
        <v/>
      </c>
      <c r="B238" s="184" t="str">
        <f aca="false">IF(B$6="LECTURE","",IF('Database (LECTURE-RES-PRAC)'!B233="","",'Database (LECTURE-RES-PRAC)'!B233))</f>
        <v/>
      </c>
      <c r="C238" s="184" t="str">
        <f aca="false">IF(C$6="LECTURE","",IF('Database (LECTURE-RES-PRAC)'!C233="","",'Database (LECTURE-RES-PRAC)'!C233))</f>
        <v/>
      </c>
      <c r="D238" s="52"/>
      <c r="E238" s="52"/>
      <c r="F238" s="52"/>
      <c r="G238" s="52"/>
      <c r="H238" s="52"/>
      <c r="I238" s="52"/>
      <c r="J238" s="52"/>
      <c r="K238" s="52"/>
      <c r="L238" s="52"/>
      <c r="M238" s="52"/>
      <c r="N238" s="181" t="str">
        <f aca="false">IF(B238&lt;&gt;"",SUM(D238:M238),"")</f>
        <v/>
      </c>
      <c r="O238" s="52"/>
      <c r="P238" s="52"/>
      <c r="Q238" s="52"/>
      <c r="R238" s="52"/>
      <c r="S238" s="52"/>
      <c r="T238" s="52"/>
      <c r="U238" s="52"/>
      <c r="V238" s="52"/>
      <c r="W238" s="52"/>
      <c r="X238" s="52"/>
      <c r="Y238" s="181" t="str">
        <f aca="false">IF(B238&lt;&gt;"",SUM(O238:X238),"")</f>
        <v/>
      </c>
      <c r="Z238" s="52"/>
      <c r="AA238" s="52"/>
      <c r="AB238" s="52"/>
      <c r="AC238" s="52"/>
      <c r="AD238" s="52"/>
      <c r="AE238" s="52"/>
      <c r="AF238" s="52"/>
      <c r="AG238" s="52"/>
      <c r="AH238" s="52"/>
      <c r="AI238" s="52"/>
      <c r="AJ238" s="182" t="str">
        <f aca="false">IF(B238&lt;&gt;"",SUM(Z238:AI238),"")</f>
        <v/>
      </c>
      <c r="AK238" s="185" t="str">
        <f aca="false">IF(B238&lt;&gt;"",IFERROR(IF((SUMIF(D$20:AI$20, "CLO1", D238:AI238)/AO$6)=0,"",(SUMIF(D$20:AI$20, "CLO1", D238:AI238)/AO$6)),""),"")</f>
        <v/>
      </c>
      <c r="AL238" s="115" t="str">
        <f aca="false">IF(AK238="","",IF(AK238&gt;=B$10,"Y","N"))</f>
        <v/>
      </c>
      <c r="AM238" s="115" t="str">
        <f aca="false">IF(AK238="","",IF(AK238&lt;50%,1,IF(AND(AK238&gt;=50%,AK238&lt;B$10),2,IF(AK238&gt;=B$10,3))))</f>
        <v/>
      </c>
      <c r="AN238" s="185" t="str">
        <f aca="false">IF(B238&lt;&gt;"",IFERROR(IF((SUMIF(D$20:AI$20, "CLO2", D238:AI238)/AO$7)=0,"",(SUMIF(D$20:AI$20, "CLO2", D238:AI238)/AO$7)),""),"")</f>
        <v/>
      </c>
      <c r="AO238" s="115" t="str">
        <f aca="false">IF(AN238="","",IF(AN238&gt;=B$10,"Y","N"))</f>
        <v/>
      </c>
      <c r="AP238" s="115" t="str">
        <f aca="false">IF(AN238="","",IF(AN238&lt;50%,1,IF(AND(AN238&gt;=50%,AN238&lt;B$10),2,IF(AN238&gt;=B$10,3))))</f>
        <v/>
      </c>
      <c r="AQ238" s="185" t="str">
        <f aca="false">IF(B238&lt;&gt;"",IFERROR(IF((SUMIF(D$20:AI$20, "CLO3", D238:AI238)/AO$8)=0,"",(SUMIF(D$20:AI$20, "CLO3", D238:AI238)/AO$8)),""),"")</f>
        <v/>
      </c>
      <c r="AR238" s="115" t="str">
        <f aca="false">IF(AQ238="","",IF(AQ238&gt;=B$10,"Y","N"))</f>
        <v/>
      </c>
      <c r="AS238" s="115" t="str">
        <f aca="false">IF(AQ238="","",IF(AQ238&lt;50%,1,IF(AND(AQ238&gt;=50%,AQ238&lt;B$10),2,IF(AQ238&gt;=B$10,3))))</f>
        <v/>
      </c>
      <c r="AT238" s="185" t="str">
        <f aca="false">IF(B238&lt;&gt;"",IFERROR(IF((SUMIF(D$20:AI$20, "CLO4", D238:AI238)/AO$9)=0,"",(SUMIF(D$20:AI$20, "CLO4", D238:AI238)/AO$9)),""),"")</f>
        <v/>
      </c>
      <c r="AU238" s="115" t="str">
        <f aca="false">IF(AT238="","",IF(AT238&gt;=B$10,"Y","N"))</f>
        <v/>
      </c>
      <c r="AV238" s="115" t="str">
        <f aca="false">IF(AT238="","",IF(AT238&lt;50%,1,IF(AND(AT238&gt;=50%,AT238&lt;B$10),2,IF(AT238&gt;=B$10,3))))</f>
        <v/>
      </c>
      <c r="AW238" s="185" t="str">
        <f aca="false">IF(B238&lt;&gt;"",IFERROR(IF((SUMIF(D$20:AI$20, "CLO5", D238:AI238)/AO$10)=0,"",(SUMIF(D$20:AI$20, "CLO5", D238:AI238)/AO$10)),""),"")</f>
        <v/>
      </c>
      <c r="AX238" s="115" t="str">
        <f aca="false">IF(AW238="","",IF(AW238&gt;=B$10,"Y","N"))</f>
        <v/>
      </c>
      <c r="AY238" s="115" t="str">
        <f aca="false">IF(AW238="","",IF(AW238&lt;50%,1,IF(AND(AW238&gt;=50%,AW238&lt;B$10),2,IF(AW238&gt;=B$10,3))))</f>
        <v/>
      </c>
      <c r="AZ238" s="114" t="str">
        <f aca="false">IF(B238&lt;&gt;"",IFERROR(IF((SUMIF(D$20:AI$20, "CLO6", D238:AI238)/AO$11)=0,"",(SUMIF(D$20:AI$20, "CLO6", D238:AI238)/AO$11)),""),"")</f>
        <v/>
      </c>
      <c r="BA238" s="115" t="str">
        <f aca="false">IF(AZ238="","",IF(AZ238&gt;=B$10,"Y","N"))</f>
        <v/>
      </c>
      <c r="BB238" s="115" t="str">
        <f aca="false">IF(BA238="","",IF(BA238&lt;50%,1,IF(AND(BA238&gt;=50%,BA238&lt;B$10),2,IF(BA238&gt;=B$10,3))))</f>
        <v/>
      </c>
      <c r="BC238" s="114" t="str">
        <f aca="false">IF(B238&lt;&gt;"",IFERROR(IF((SUMIF(D$20:AI$20, "CLO7", D238:AI238)/AO$12)=0,"",(SUMIF(D$20:AI$20, "CLO7", D238:AI238)/AO$12)),""),"")</f>
        <v/>
      </c>
      <c r="BD238" s="115" t="str">
        <f aca="false">IF(BC238="","",IF(BC238&gt;=B$10,"Y","N"))</f>
        <v/>
      </c>
      <c r="BE238" s="115" t="str">
        <f aca="false">IF(BD238="","",IF(BD238&lt;50%,1,IF(AND(BD238&gt;=50%,BD238&lt;B$10),2,IF(BD238&gt;=B$10,3))))</f>
        <v/>
      </c>
      <c r="BF238" s="114" t="str">
        <f aca="false">IF(B238&lt;&gt;"",IFERROR(IF((SUMIF(D$20:AI$20, "CLO8", D238:AI238)/AO$13)=0,"",(SUMIF(D$20:AI$20, "CLO8", D238:AI238)/AO$13)),""),"")</f>
        <v/>
      </c>
      <c r="BG238" s="115" t="str">
        <f aca="false">IF(BF238="","",IF(BF238&gt;=B$10,"Y","N"))</f>
        <v/>
      </c>
      <c r="BH238" s="115" t="str">
        <f aca="false">IF(BG238="","",IF(BG238&lt;50%,1,IF(AND(BG238&gt;=50%,BG238&lt;B$10),2,IF(BG238&gt;=B$10,3))))</f>
        <v/>
      </c>
      <c r="BI238" s="114" t="str">
        <f aca="false">IF(B238&lt;&gt;"",IFERROR(IF((SUMIF(D$20:AI$20, "CLO9", D238:AI238)/AO$14)=0,"",(SUMIF(D$20:AI$20, "CLO9", D238:AI238)/AO$14)),""),"")</f>
        <v/>
      </c>
      <c r="BJ238" s="115" t="str">
        <f aca="false">IF(BI238="","",IF(BI238&gt;=B$10,"Y","N"))</f>
        <v/>
      </c>
      <c r="BK238" s="115" t="str">
        <f aca="false">IF(BJ238="","",IF(BJ238&lt;50%,1,IF(AND(BJ238&gt;=50%,BJ238&lt;B$10),2,IF(BJ238&gt;=B$10,3))))</f>
        <v/>
      </c>
      <c r="BL238" s="114" t="str">
        <f aca="false">IF(B238&lt;&gt;"",IFERROR(IF((SUMIF(D$20:AI$20,"CLO10",D238:AI238)/AO$15)=0,"",(SUMIF(D$20:AI$20,"CLO10",D238:AI238)/AO$15)),""),"")</f>
        <v/>
      </c>
      <c r="BM238" s="115" t="str">
        <f aca="false">IF(BL238="","",IF(BL238&gt;=B$10,"Y","N"))</f>
        <v/>
      </c>
      <c r="BN238" s="115" t="str">
        <f aca="false">IF(BM238="","",IF(BM238&lt;50%,1,IF(AND(BM238&gt;=50%,BM238&lt;B$10),2,IF(BM238&gt;=B$10,3))))</f>
        <v/>
      </c>
    </row>
    <row r="239" customFormat="false" ht="15.75" hidden="false" customHeight="true" outlineLevel="0" collapsed="false">
      <c r="A239" s="184" t="str">
        <f aca="false">IF(A$6="LECTURE","",IF('Database (LECTURE-RES-PRAC)'!A234="","",'Database (LECTURE-RES-PRAC)'!A234))</f>
        <v/>
      </c>
      <c r="B239" s="184" t="str">
        <f aca="false">IF(B$6="LECTURE","",IF('Database (LECTURE-RES-PRAC)'!B234="","",'Database (LECTURE-RES-PRAC)'!B234))</f>
        <v/>
      </c>
      <c r="C239" s="184" t="str">
        <f aca="false">IF(C$6="LECTURE","",IF('Database (LECTURE-RES-PRAC)'!C234="","",'Database (LECTURE-RES-PRAC)'!C234))</f>
        <v/>
      </c>
      <c r="D239" s="52"/>
      <c r="E239" s="52"/>
      <c r="F239" s="52"/>
      <c r="G239" s="52"/>
      <c r="H239" s="52"/>
      <c r="I239" s="52"/>
      <c r="J239" s="52"/>
      <c r="K239" s="52"/>
      <c r="L239" s="52"/>
      <c r="M239" s="52"/>
      <c r="N239" s="181" t="str">
        <f aca="false">IF(B239&lt;&gt;"",SUM(D239:M239),"")</f>
        <v/>
      </c>
      <c r="O239" s="52"/>
      <c r="P239" s="52"/>
      <c r="Q239" s="52"/>
      <c r="R239" s="52"/>
      <c r="S239" s="52"/>
      <c r="T239" s="52"/>
      <c r="U239" s="52"/>
      <c r="V239" s="52"/>
      <c r="W239" s="52"/>
      <c r="X239" s="52"/>
      <c r="Y239" s="181" t="str">
        <f aca="false">IF(B239&lt;&gt;"",SUM(O239:X239),"")</f>
        <v/>
      </c>
      <c r="Z239" s="52"/>
      <c r="AA239" s="52"/>
      <c r="AB239" s="52"/>
      <c r="AC239" s="52"/>
      <c r="AD239" s="52"/>
      <c r="AE239" s="52"/>
      <c r="AF239" s="52"/>
      <c r="AG239" s="52"/>
      <c r="AH239" s="52"/>
      <c r="AI239" s="52"/>
      <c r="AJ239" s="182" t="str">
        <f aca="false">IF(B239&lt;&gt;"",SUM(Z239:AI239),"")</f>
        <v/>
      </c>
      <c r="AK239" s="185" t="str">
        <f aca="false">IF(B239&lt;&gt;"",IFERROR(IF((SUMIF(D$20:AI$20, "CLO1", D239:AI239)/AO$6)=0,"",(SUMIF(D$20:AI$20, "CLO1", D239:AI239)/AO$6)),""),"")</f>
        <v/>
      </c>
      <c r="AL239" s="115" t="str">
        <f aca="false">IF(AK239="","",IF(AK239&gt;=B$10,"Y","N"))</f>
        <v/>
      </c>
      <c r="AM239" s="115" t="str">
        <f aca="false">IF(AK239="","",IF(AK239&lt;50%,1,IF(AND(AK239&gt;=50%,AK239&lt;B$10),2,IF(AK239&gt;=B$10,3))))</f>
        <v/>
      </c>
      <c r="AN239" s="185" t="str">
        <f aca="false">IF(B239&lt;&gt;"",IFERROR(IF((SUMIF(D$20:AI$20, "CLO2", D239:AI239)/AO$7)=0,"",(SUMIF(D$20:AI$20, "CLO2", D239:AI239)/AO$7)),""),"")</f>
        <v/>
      </c>
      <c r="AO239" s="115" t="str">
        <f aca="false">IF(AN239="","",IF(AN239&gt;=B$10,"Y","N"))</f>
        <v/>
      </c>
      <c r="AP239" s="115" t="str">
        <f aca="false">IF(AN239="","",IF(AN239&lt;50%,1,IF(AND(AN239&gt;=50%,AN239&lt;B$10),2,IF(AN239&gt;=B$10,3))))</f>
        <v/>
      </c>
      <c r="AQ239" s="185" t="str">
        <f aca="false">IF(B239&lt;&gt;"",IFERROR(IF((SUMIF(D$20:AI$20, "CLO3", D239:AI239)/AO$8)=0,"",(SUMIF(D$20:AI$20, "CLO3", D239:AI239)/AO$8)),""),"")</f>
        <v/>
      </c>
      <c r="AR239" s="115" t="str">
        <f aca="false">IF(AQ239="","",IF(AQ239&gt;=B$10,"Y","N"))</f>
        <v/>
      </c>
      <c r="AS239" s="115" t="str">
        <f aca="false">IF(AQ239="","",IF(AQ239&lt;50%,1,IF(AND(AQ239&gt;=50%,AQ239&lt;B$10),2,IF(AQ239&gt;=B$10,3))))</f>
        <v/>
      </c>
      <c r="AT239" s="185" t="str">
        <f aca="false">IF(B239&lt;&gt;"",IFERROR(IF((SUMIF(D$20:AI$20, "CLO4", D239:AI239)/AO$9)=0,"",(SUMIF(D$20:AI$20, "CLO4", D239:AI239)/AO$9)),""),"")</f>
        <v/>
      </c>
      <c r="AU239" s="115" t="str">
        <f aca="false">IF(AT239="","",IF(AT239&gt;=B$10,"Y","N"))</f>
        <v/>
      </c>
      <c r="AV239" s="115" t="str">
        <f aca="false">IF(AT239="","",IF(AT239&lt;50%,1,IF(AND(AT239&gt;=50%,AT239&lt;B$10),2,IF(AT239&gt;=B$10,3))))</f>
        <v/>
      </c>
      <c r="AW239" s="185" t="str">
        <f aca="false">IF(B239&lt;&gt;"",IFERROR(IF((SUMIF(D$20:AI$20, "CLO5", D239:AI239)/AO$10)=0,"",(SUMIF(D$20:AI$20, "CLO5", D239:AI239)/AO$10)),""),"")</f>
        <v/>
      </c>
      <c r="AX239" s="115" t="str">
        <f aca="false">IF(AW239="","",IF(AW239&gt;=B$10,"Y","N"))</f>
        <v/>
      </c>
      <c r="AY239" s="115" t="str">
        <f aca="false">IF(AW239="","",IF(AW239&lt;50%,1,IF(AND(AW239&gt;=50%,AW239&lt;B$10),2,IF(AW239&gt;=B$10,3))))</f>
        <v/>
      </c>
      <c r="AZ239" s="114" t="str">
        <f aca="false">IF(B239&lt;&gt;"",IFERROR(IF((SUMIF(D$20:AI$20, "CLO6", D239:AI239)/AO$11)=0,"",(SUMIF(D$20:AI$20, "CLO6", D239:AI239)/AO$11)),""),"")</f>
        <v/>
      </c>
      <c r="BA239" s="115" t="str">
        <f aca="false">IF(AZ239="","",IF(AZ239&gt;=B$10,"Y","N"))</f>
        <v/>
      </c>
      <c r="BB239" s="115" t="str">
        <f aca="false">IF(BA239="","",IF(BA239&lt;50%,1,IF(AND(BA239&gt;=50%,BA239&lt;B$10),2,IF(BA239&gt;=B$10,3))))</f>
        <v/>
      </c>
      <c r="BC239" s="114" t="str">
        <f aca="false">IF(B239&lt;&gt;"",IFERROR(IF((SUMIF(D$20:AI$20, "CLO7", D239:AI239)/AO$12)=0,"",(SUMIF(D$20:AI$20, "CLO7", D239:AI239)/AO$12)),""),"")</f>
        <v/>
      </c>
      <c r="BD239" s="115" t="str">
        <f aca="false">IF(BC239="","",IF(BC239&gt;=B$10,"Y","N"))</f>
        <v/>
      </c>
      <c r="BE239" s="115" t="str">
        <f aca="false">IF(BD239="","",IF(BD239&lt;50%,1,IF(AND(BD239&gt;=50%,BD239&lt;B$10),2,IF(BD239&gt;=B$10,3))))</f>
        <v/>
      </c>
      <c r="BF239" s="114" t="str">
        <f aca="false">IF(B239&lt;&gt;"",IFERROR(IF((SUMIF(D$20:AI$20, "CLO8", D239:AI239)/AO$13)=0,"",(SUMIF(D$20:AI$20, "CLO8", D239:AI239)/AO$13)),""),"")</f>
        <v/>
      </c>
      <c r="BG239" s="115" t="str">
        <f aca="false">IF(BF239="","",IF(BF239&gt;=B$10,"Y","N"))</f>
        <v/>
      </c>
      <c r="BH239" s="115" t="str">
        <f aca="false">IF(BG239="","",IF(BG239&lt;50%,1,IF(AND(BG239&gt;=50%,BG239&lt;B$10),2,IF(BG239&gt;=B$10,3))))</f>
        <v/>
      </c>
      <c r="BI239" s="114" t="str">
        <f aca="false">IF(B239&lt;&gt;"",IFERROR(IF((SUMIF(D$20:AI$20, "CLO9", D239:AI239)/AO$14)=0,"",(SUMIF(D$20:AI$20, "CLO9", D239:AI239)/AO$14)),""),"")</f>
        <v/>
      </c>
      <c r="BJ239" s="115" t="str">
        <f aca="false">IF(BI239="","",IF(BI239&gt;=B$10,"Y","N"))</f>
        <v/>
      </c>
      <c r="BK239" s="115" t="str">
        <f aca="false">IF(BJ239="","",IF(BJ239&lt;50%,1,IF(AND(BJ239&gt;=50%,BJ239&lt;B$10),2,IF(BJ239&gt;=B$10,3))))</f>
        <v/>
      </c>
      <c r="BL239" s="114" t="str">
        <f aca="false">IF(B239&lt;&gt;"",IFERROR(IF((SUMIF(D$20:AI$20,"CLO10",D239:AI239)/AO$15)=0,"",(SUMIF(D$20:AI$20,"CLO10",D239:AI239)/AO$15)),""),"")</f>
        <v/>
      </c>
      <c r="BM239" s="115" t="str">
        <f aca="false">IF(BL239="","",IF(BL239&gt;=B$10,"Y","N"))</f>
        <v/>
      </c>
      <c r="BN239" s="115" t="str">
        <f aca="false">IF(BM239="","",IF(BM239&lt;50%,1,IF(AND(BM239&gt;=50%,BM239&lt;B$10),2,IF(BM239&gt;=B$10,3))))</f>
        <v/>
      </c>
    </row>
    <row r="240" customFormat="false" ht="15.75" hidden="false" customHeight="true" outlineLevel="0" collapsed="false">
      <c r="A240" s="184" t="str">
        <f aca="false">IF(A$6="LECTURE","",IF('Database (LECTURE-RES-PRAC)'!A235="","",'Database (LECTURE-RES-PRAC)'!A235))</f>
        <v/>
      </c>
      <c r="B240" s="184" t="str">
        <f aca="false">IF(B$6="LECTURE","",IF('Database (LECTURE-RES-PRAC)'!B235="","",'Database (LECTURE-RES-PRAC)'!B235))</f>
        <v/>
      </c>
      <c r="C240" s="184" t="str">
        <f aca="false">IF(C$6="LECTURE","",IF('Database (LECTURE-RES-PRAC)'!C235="","",'Database (LECTURE-RES-PRAC)'!C235))</f>
        <v/>
      </c>
      <c r="D240" s="52"/>
      <c r="E240" s="52"/>
      <c r="F240" s="52"/>
      <c r="G240" s="52"/>
      <c r="H240" s="52"/>
      <c r="I240" s="52"/>
      <c r="J240" s="52"/>
      <c r="K240" s="52"/>
      <c r="L240" s="52"/>
      <c r="M240" s="52"/>
      <c r="N240" s="181" t="str">
        <f aca="false">IF(B240&lt;&gt;"",SUM(D240:M240),"")</f>
        <v/>
      </c>
      <c r="O240" s="52"/>
      <c r="P240" s="52"/>
      <c r="Q240" s="52"/>
      <c r="R240" s="52"/>
      <c r="S240" s="52"/>
      <c r="T240" s="52"/>
      <c r="U240" s="52"/>
      <c r="V240" s="52"/>
      <c r="W240" s="52"/>
      <c r="X240" s="52"/>
      <c r="Y240" s="181" t="str">
        <f aca="false">IF(B240&lt;&gt;"",SUM(O240:X240),"")</f>
        <v/>
      </c>
      <c r="Z240" s="52"/>
      <c r="AA240" s="52"/>
      <c r="AB240" s="52"/>
      <c r="AC240" s="52"/>
      <c r="AD240" s="52"/>
      <c r="AE240" s="52"/>
      <c r="AF240" s="52"/>
      <c r="AG240" s="52"/>
      <c r="AH240" s="52"/>
      <c r="AI240" s="52"/>
      <c r="AJ240" s="182" t="str">
        <f aca="false">IF(B240&lt;&gt;"",SUM(Z240:AI240),"")</f>
        <v/>
      </c>
      <c r="AK240" s="185" t="str">
        <f aca="false">IF(B240&lt;&gt;"",IFERROR(IF((SUMIF(D$20:AI$20, "CLO1", D240:AI240)/AO$6)=0,"",(SUMIF(D$20:AI$20, "CLO1", D240:AI240)/AO$6)),""),"")</f>
        <v/>
      </c>
      <c r="AL240" s="115" t="str">
        <f aca="false">IF(AK240="","",IF(AK240&gt;=B$10,"Y","N"))</f>
        <v/>
      </c>
      <c r="AM240" s="115" t="str">
        <f aca="false">IF(AK240="","",IF(AK240&lt;50%,1,IF(AND(AK240&gt;=50%,AK240&lt;B$10),2,IF(AK240&gt;=B$10,3))))</f>
        <v/>
      </c>
      <c r="AN240" s="185" t="str">
        <f aca="false">IF(B240&lt;&gt;"",IFERROR(IF((SUMIF(D$20:AI$20, "CLO2", D240:AI240)/AO$7)=0,"",(SUMIF(D$20:AI$20, "CLO2", D240:AI240)/AO$7)),""),"")</f>
        <v/>
      </c>
      <c r="AO240" s="115" t="str">
        <f aca="false">IF(AN240="","",IF(AN240&gt;=B$10,"Y","N"))</f>
        <v/>
      </c>
      <c r="AP240" s="115" t="str">
        <f aca="false">IF(AN240="","",IF(AN240&lt;50%,1,IF(AND(AN240&gt;=50%,AN240&lt;B$10),2,IF(AN240&gt;=B$10,3))))</f>
        <v/>
      </c>
      <c r="AQ240" s="185" t="str">
        <f aca="false">IF(B240&lt;&gt;"",IFERROR(IF((SUMIF(D$20:AI$20, "CLO3", D240:AI240)/AO$8)=0,"",(SUMIF(D$20:AI$20, "CLO3", D240:AI240)/AO$8)),""),"")</f>
        <v/>
      </c>
      <c r="AR240" s="115" t="str">
        <f aca="false">IF(AQ240="","",IF(AQ240&gt;=B$10,"Y","N"))</f>
        <v/>
      </c>
      <c r="AS240" s="115" t="str">
        <f aca="false">IF(AQ240="","",IF(AQ240&lt;50%,1,IF(AND(AQ240&gt;=50%,AQ240&lt;B$10),2,IF(AQ240&gt;=B$10,3))))</f>
        <v/>
      </c>
      <c r="AT240" s="185" t="str">
        <f aca="false">IF(B240&lt;&gt;"",IFERROR(IF((SUMIF(D$20:AI$20, "CLO4", D240:AI240)/AO$9)=0,"",(SUMIF(D$20:AI$20, "CLO4", D240:AI240)/AO$9)),""),"")</f>
        <v/>
      </c>
      <c r="AU240" s="115" t="str">
        <f aca="false">IF(AT240="","",IF(AT240&gt;=B$10,"Y","N"))</f>
        <v/>
      </c>
      <c r="AV240" s="115" t="str">
        <f aca="false">IF(AT240="","",IF(AT240&lt;50%,1,IF(AND(AT240&gt;=50%,AT240&lt;B$10),2,IF(AT240&gt;=B$10,3))))</f>
        <v/>
      </c>
      <c r="AW240" s="185" t="str">
        <f aca="false">IF(B240&lt;&gt;"",IFERROR(IF((SUMIF(D$20:AI$20, "CLO5", D240:AI240)/AO$10)=0,"",(SUMIF(D$20:AI$20, "CLO5", D240:AI240)/AO$10)),""),"")</f>
        <v/>
      </c>
      <c r="AX240" s="115" t="str">
        <f aca="false">IF(AW240="","",IF(AW240&gt;=B$10,"Y","N"))</f>
        <v/>
      </c>
      <c r="AY240" s="115" t="str">
        <f aca="false">IF(AW240="","",IF(AW240&lt;50%,1,IF(AND(AW240&gt;=50%,AW240&lt;B$10),2,IF(AW240&gt;=B$10,3))))</f>
        <v/>
      </c>
      <c r="AZ240" s="114" t="str">
        <f aca="false">IF(B240&lt;&gt;"",IFERROR(IF((SUMIF(D$20:AI$20, "CLO6", D240:AI240)/AO$11)=0,"",(SUMIF(D$20:AI$20, "CLO6", D240:AI240)/AO$11)),""),"")</f>
        <v/>
      </c>
      <c r="BA240" s="115" t="str">
        <f aca="false">IF(AZ240="","",IF(AZ240&gt;=B$10,"Y","N"))</f>
        <v/>
      </c>
      <c r="BB240" s="115" t="str">
        <f aca="false">IF(BA240="","",IF(BA240&lt;50%,1,IF(AND(BA240&gt;=50%,BA240&lt;B$10),2,IF(BA240&gt;=B$10,3))))</f>
        <v/>
      </c>
      <c r="BC240" s="114" t="str">
        <f aca="false">IF(B240&lt;&gt;"",IFERROR(IF((SUMIF(D$20:AI$20, "CLO7", D240:AI240)/AO$12)=0,"",(SUMIF(D$20:AI$20, "CLO7", D240:AI240)/AO$12)),""),"")</f>
        <v/>
      </c>
      <c r="BD240" s="115" t="str">
        <f aca="false">IF(BC240="","",IF(BC240&gt;=B$10,"Y","N"))</f>
        <v/>
      </c>
      <c r="BE240" s="115" t="str">
        <f aca="false">IF(BD240="","",IF(BD240&lt;50%,1,IF(AND(BD240&gt;=50%,BD240&lt;B$10),2,IF(BD240&gt;=B$10,3))))</f>
        <v/>
      </c>
      <c r="BF240" s="114" t="str">
        <f aca="false">IF(B240&lt;&gt;"",IFERROR(IF((SUMIF(D$20:AI$20, "CLO8", D240:AI240)/AO$13)=0,"",(SUMIF(D$20:AI$20, "CLO8", D240:AI240)/AO$13)),""),"")</f>
        <v/>
      </c>
      <c r="BG240" s="115" t="str">
        <f aca="false">IF(BF240="","",IF(BF240&gt;=B$10,"Y","N"))</f>
        <v/>
      </c>
      <c r="BH240" s="115" t="str">
        <f aca="false">IF(BG240="","",IF(BG240&lt;50%,1,IF(AND(BG240&gt;=50%,BG240&lt;B$10),2,IF(BG240&gt;=B$10,3))))</f>
        <v/>
      </c>
      <c r="BI240" s="114" t="str">
        <f aca="false">IF(B240&lt;&gt;"",IFERROR(IF((SUMIF(D$20:AI$20, "CLO9", D240:AI240)/AO$14)=0,"",(SUMIF(D$20:AI$20, "CLO9", D240:AI240)/AO$14)),""),"")</f>
        <v/>
      </c>
      <c r="BJ240" s="115" t="str">
        <f aca="false">IF(BI240="","",IF(BI240&gt;=B$10,"Y","N"))</f>
        <v/>
      </c>
      <c r="BK240" s="115" t="str">
        <f aca="false">IF(BJ240="","",IF(BJ240&lt;50%,1,IF(AND(BJ240&gt;=50%,BJ240&lt;B$10),2,IF(BJ240&gt;=B$10,3))))</f>
        <v/>
      </c>
      <c r="BL240" s="114" t="str">
        <f aca="false">IF(B240&lt;&gt;"",IFERROR(IF((SUMIF(D$20:AI$20,"CLO10",D240:AI240)/AO$15)=0,"",(SUMIF(D$20:AI$20,"CLO10",D240:AI240)/AO$15)),""),"")</f>
        <v/>
      </c>
      <c r="BM240" s="115" t="str">
        <f aca="false">IF(BL240="","",IF(BL240&gt;=B$10,"Y","N"))</f>
        <v/>
      </c>
      <c r="BN240" s="115" t="str">
        <f aca="false">IF(BM240="","",IF(BM240&lt;50%,1,IF(AND(BM240&gt;=50%,BM240&lt;B$10),2,IF(BM240&gt;=B$10,3))))</f>
        <v/>
      </c>
    </row>
    <row r="241" customFormat="false" ht="15.75" hidden="false" customHeight="true" outlineLevel="0" collapsed="false">
      <c r="A241" s="184" t="str">
        <f aca="false">IF(A$6="LECTURE","",IF('Database (LECTURE-RES-PRAC)'!A236="","",'Database (LECTURE-RES-PRAC)'!A236))</f>
        <v/>
      </c>
      <c r="B241" s="184" t="str">
        <f aca="false">IF(B$6="LECTURE","",IF('Database (LECTURE-RES-PRAC)'!B236="","",'Database (LECTURE-RES-PRAC)'!B236))</f>
        <v/>
      </c>
      <c r="C241" s="184" t="str">
        <f aca="false">IF(C$6="LECTURE","",IF('Database (LECTURE-RES-PRAC)'!C236="","",'Database (LECTURE-RES-PRAC)'!C236))</f>
        <v/>
      </c>
      <c r="D241" s="52"/>
      <c r="E241" s="52"/>
      <c r="F241" s="52"/>
      <c r="G241" s="52"/>
      <c r="H241" s="52"/>
      <c r="I241" s="52"/>
      <c r="J241" s="52"/>
      <c r="K241" s="52"/>
      <c r="L241" s="52"/>
      <c r="M241" s="52"/>
      <c r="N241" s="181" t="str">
        <f aca="false">IF(B241&lt;&gt;"",SUM(D241:M241),"")</f>
        <v/>
      </c>
      <c r="O241" s="52"/>
      <c r="P241" s="52"/>
      <c r="Q241" s="52"/>
      <c r="R241" s="52"/>
      <c r="S241" s="52"/>
      <c r="T241" s="52"/>
      <c r="U241" s="52"/>
      <c r="V241" s="52"/>
      <c r="W241" s="52"/>
      <c r="X241" s="52"/>
      <c r="Y241" s="181" t="str">
        <f aca="false">IF(B241&lt;&gt;"",SUM(O241:X241),"")</f>
        <v/>
      </c>
      <c r="Z241" s="52"/>
      <c r="AA241" s="52"/>
      <c r="AB241" s="52"/>
      <c r="AC241" s="52"/>
      <c r="AD241" s="52"/>
      <c r="AE241" s="52"/>
      <c r="AF241" s="52"/>
      <c r="AG241" s="52"/>
      <c r="AH241" s="52"/>
      <c r="AI241" s="52"/>
      <c r="AJ241" s="182" t="str">
        <f aca="false">IF(B241&lt;&gt;"",SUM(Z241:AI241),"")</f>
        <v/>
      </c>
      <c r="AK241" s="185" t="str">
        <f aca="false">IF(B241&lt;&gt;"",IFERROR(IF((SUMIF(D$20:AI$20, "CLO1", D241:AI241)/AO$6)=0,"",(SUMIF(D$20:AI$20, "CLO1", D241:AI241)/AO$6)),""),"")</f>
        <v/>
      </c>
      <c r="AL241" s="115" t="str">
        <f aca="false">IF(AK241="","",IF(AK241&gt;=B$10,"Y","N"))</f>
        <v/>
      </c>
      <c r="AM241" s="115" t="str">
        <f aca="false">IF(AK241="","",IF(AK241&lt;50%,1,IF(AND(AK241&gt;=50%,AK241&lt;B$10),2,IF(AK241&gt;=B$10,3))))</f>
        <v/>
      </c>
      <c r="AN241" s="185" t="str">
        <f aca="false">IF(B241&lt;&gt;"",IFERROR(IF((SUMIF(D$20:AI$20, "CLO2", D241:AI241)/AO$7)=0,"",(SUMIF(D$20:AI$20, "CLO2", D241:AI241)/AO$7)),""),"")</f>
        <v/>
      </c>
      <c r="AO241" s="115" t="str">
        <f aca="false">IF(AN241="","",IF(AN241&gt;=B$10,"Y","N"))</f>
        <v/>
      </c>
      <c r="AP241" s="115" t="str">
        <f aca="false">IF(AN241="","",IF(AN241&lt;50%,1,IF(AND(AN241&gt;=50%,AN241&lt;B$10),2,IF(AN241&gt;=B$10,3))))</f>
        <v/>
      </c>
      <c r="AQ241" s="185" t="str">
        <f aca="false">IF(B241&lt;&gt;"",IFERROR(IF((SUMIF(D$20:AI$20, "CLO3", D241:AI241)/AO$8)=0,"",(SUMIF(D$20:AI$20, "CLO3", D241:AI241)/AO$8)),""),"")</f>
        <v/>
      </c>
      <c r="AR241" s="115" t="str">
        <f aca="false">IF(AQ241="","",IF(AQ241&gt;=B$10,"Y","N"))</f>
        <v/>
      </c>
      <c r="AS241" s="115" t="str">
        <f aca="false">IF(AQ241="","",IF(AQ241&lt;50%,1,IF(AND(AQ241&gt;=50%,AQ241&lt;B$10),2,IF(AQ241&gt;=B$10,3))))</f>
        <v/>
      </c>
      <c r="AT241" s="185" t="str">
        <f aca="false">IF(B241&lt;&gt;"",IFERROR(IF((SUMIF(D$20:AI$20, "CLO4", D241:AI241)/AO$9)=0,"",(SUMIF(D$20:AI$20, "CLO4", D241:AI241)/AO$9)),""),"")</f>
        <v/>
      </c>
      <c r="AU241" s="115" t="str">
        <f aca="false">IF(AT241="","",IF(AT241&gt;=B$10,"Y","N"))</f>
        <v/>
      </c>
      <c r="AV241" s="115" t="str">
        <f aca="false">IF(AT241="","",IF(AT241&lt;50%,1,IF(AND(AT241&gt;=50%,AT241&lt;B$10),2,IF(AT241&gt;=B$10,3))))</f>
        <v/>
      </c>
      <c r="AW241" s="185" t="str">
        <f aca="false">IF(B241&lt;&gt;"",IFERROR(IF((SUMIF(D$20:AI$20, "CLO5", D241:AI241)/AO$10)=0,"",(SUMIF(D$20:AI$20, "CLO5", D241:AI241)/AO$10)),""),"")</f>
        <v/>
      </c>
      <c r="AX241" s="115" t="str">
        <f aca="false">IF(AW241="","",IF(AW241&gt;=B$10,"Y","N"))</f>
        <v/>
      </c>
      <c r="AY241" s="115" t="str">
        <f aca="false">IF(AW241="","",IF(AW241&lt;50%,1,IF(AND(AW241&gt;=50%,AW241&lt;B$10),2,IF(AW241&gt;=B$10,3))))</f>
        <v/>
      </c>
      <c r="AZ241" s="114" t="str">
        <f aca="false">IF(B241&lt;&gt;"",IFERROR(IF((SUMIF(D$20:AI$20, "CLO6", D241:AI241)/AO$11)=0,"",(SUMIF(D$20:AI$20, "CLO6", D241:AI241)/AO$11)),""),"")</f>
        <v/>
      </c>
      <c r="BA241" s="115" t="str">
        <f aca="false">IF(AZ241="","",IF(AZ241&gt;=B$10,"Y","N"))</f>
        <v/>
      </c>
      <c r="BB241" s="115" t="str">
        <f aca="false">IF(BA241="","",IF(BA241&lt;50%,1,IF(AND(BA241&gt;=50%,BA241&lt;B$10),2,IF(BA241&gt;=B$10,3))))</f>
        <v/>
      </c>
      <c r="BC241" s="114" t="str">
        <f aca="false">IF(B241&lt;&gt;"",IFERROR(IF((SUMIF(D$20:AI$20, "CLO7", D241:AI241)/AO$12)=0,"",(SUMIF(D$20:AI$20, "CLO7", D241:AI241)/AO$12)),""),"")</f>
        <v/>
      </c>
      <c r="BD241" s="115" t="str">
        <f aca="false">IF(BC241="","",IF(BC241&gt;=B$10,"Y","N"))</f>
        <v/>
      </c>
      <c r="BE241" s="115" t="str">
        <f aca="false">IF(BD241="","",IF(BD241&lt;50%,1,IF(AND(BD241&gt;=50%,BD241&lt;B$10),2,IF(BD241&gt;=B$10,3))))</f>
        <v/>
      </c>
      <c r="BF241" s="114" t="str">
        <f aca="false">IF(B241&lt;&gt;"",IFERROR(IF((SUMIF(D$20:AI$20, "CLO8", D241:AI241)/AO$13)=0,"",(SUMIF(D$20:AI$20, "CLO8", D241:AI241)/AO$13)),""),"")</f>
        <v/>
      </c>
      <c r="BG241" s="115" t="str">
        <f aca="false">IF(BF241="","",IF(BF241&gt;=B$10,"Y","N"))</f>
        <v/>
      </c>
      <c r="BH241" s="115" t="str">
        <f aca="false">IF(BG241="","",IF(BG241&lt;50%,1,IF(AND(BG241&gt;=50%,BG241&lt;B$10),2,IF(BG241&gt;=B$10,3))))</f>
        <v/>
      </c>
      <c r="BI241" s="114" t="str">
        <f aca="false">IF(B241&lt;&gt;"",IFERROR(IF((SUMIF(D$20:AI$20, "CLO9", D241:AI241)/AO$14)=0,"",(SUMIF(D$20:AI$20, "CLO9", D241:AI241)/AO$14)),""),"")</f>
        <v/>
      </c>
      <c r="BJ241" s="115" t="str">
        <f aca="false">IF(BI241="","",IF(BI241&gt;=B$10,"Y","N"))</f>
        <v/>
      </c>
      <c r="BK241" s="115" t="str">
        <f aca="false">IF(BJ241="","",IF(BJ241&lt;50%,1,IF(AND(BJ241&gt;=50%,BJ241&lt;B$10),2,IF(BJ241&gt;=B$10,3))))</f>
        <v/>
      </c>
      <c r="BL241" s="114" t="str">
        <f aca="false">IF(B241&lt;&gt;"",IFERROR(IF((SUMIF(D$20:AI$20,"CLO10",D241:AI241)/AO$15)=0,"",(SUMIF(D$20:AI$20,"CLO10",D241:AI241)/AO$15)),""),"")</f>
        <v/>
      </c>
      <c r="BM241" s="115" t="str">
        <f aca="false">IF(BL241="","",IF(BL241&gt;=B$10,"Y","N"))</f>
        <v/>
      </c>
      <c r="BN241" s="115" t="str">
        <f aca="false">IF(BM241="","",IF(BM241&lt;50%,1,IF(AND(BM241&gt;=50%,BM241&lt;B$10),2,IF(BM241&gt;=B$10,3))))</f>
        <v/>
      </c>
    </row>
    <row r="242" customFormat="false" ht="15.75" hidden="false" customHeight="true" outlineLevel="0" collapsed="false">
      <c r="A242" s="184" t="str">
        <f aca="false">IF(A$6="LECTURE","",IF('Database (LECTURE-RES-PRAC)'!A237="","",'Database (LECTURE-RES-PRAC)'!A237))</f>
        <v/>
      </c>
      <c r="B242" s="184" t="str">
        <f aca="false">IF(B$6="LECTURE","",IF('Database (LECTURE-RES-PRAC)'!B237="","",'Database (LECTURE-RES-PRAC)'!B237))</f>
        <v/>
      </c>
      <c r="C242" s="184" t="str">
        <f aca="false">IF(C$6="LECTURE","",IF('Database (LECTURE-RES-PRAC)'!C237="","",'Database (LECTURE-RES-PRAC)'!C237))</f>
        <v/>
      </c>
      <c r="D242" s="52"/>
      <c r="E242" s="52"/>
      <c r="F242" s="52"/>
      <c r="G242" s="52"/>
      <c r="H242" s="52"/>
      <c r="I242" s="52"/>
      <c r="J242" s="52"/>
      <c r="K242" s="52"/>
      <c r="L242" s="52"/>
      <c r="M242" s="52"/>
      <c r="N242" s="181" t="str">
        <f aca="false">IF(B242&lt;&gt;"",SUM(D242:M242),"")</f>
        <v/>
      </c>
      <c r="O242" s="52"/>
      <c r="P242" s="52"/>
      <c r="Q242" s="52"/>
      <c r="R242" s="52"/>
      <c r="S242" s="52"/>
      <c r="T242" s="52"/>
      <c r="U242" s="52"/>
      <c r="V242" s="52"/>
      <c r="W242" s="52"/>
      <c r="X242" s="52"/>
      <c r="Y242" s="181" t="str">
        <f aca="false">IF(B242&lt;&gt;"",SUM(O242:X242),"")</f>
        <v/>
      </c>
      <c r="Z242" s="52"/>
      <c r="AA242" s="52"/>
      <c r="AB242" s="52"/>
      <c r="AC242" s="52"/>
      <c r="AD242" s="52"/>
      <c r="AE242" s="52"/>
      <c r="AF242" s="52"/>
      <c r="AG242" s="52"/>
      <c r="AH242" s="52"/>
      <c r="AI242" s="52"/>
      <c r="AJ242" s="182" t="str">
        <f aca="false">IF(B242&lt;&gt;"",SUM(Z242:AI242),"")</f>
        <v/>
      </c>
      <c r="AK242" s="185" t="str">
        <f aca="false">IF(B242&lt;&gt;"",IFERROR(IF((SUMIF(D$20:AI$20, "CLO1", D242:AI242)/AO$6)=0,"",(SUMIF(D$20:AI$20, "CLO1", D242:AI242)/AO$6)),""),"")</f>
        <v/>
      </c>
      <c r="AL242" s="115" t="str">
        <f aca="false">IF(AK242="","",IF(AK242&gt;=B$10,"Y","N"))</f>
        <v/>
      </c>
      <c r="AM242" s="115" t="str">
        <f aca="false">IF(AK242="","",IF(AK242&lt;50%,1,IF(AND(AK242&gt;=50%,AK242&lt;B$10),2,IF(AK242&gt;=B$10,3))))</f>
        <v/>
      </c>
      <c r="AN242" s="185" t="str">
        <f aca="false">IF(B242&lt;&gt;"",IFERROR(IF((SUMIF(D$20:AI$20, "CLO2", D242:AI242)/AO$7)=0,"",(SUMIF(D$20:AI$20, "CLO2", D242:AI242)/AO$7)),""),"")</f>
        <v/>
      </c>
      <c r="AO242" s="115" t="str">
        <f aca="false">IF(AN242="","",IF(AN242&gt;=B$10,"Y","N"))</f>
        <v/>
      </c>
      <c r="AP242" s="115" t="str">
        <f aca="false">IF(AN242="","",IF(AN242&lt;50%,1,IF(AND(AN242&gt;=50%,AN242&lt;B$10),2,IF(AN242&gt;=B$10,3))))</f>
        <v/>
      </c>
      <c r="AQ242" s="185" t="str">
        <f aca="false">IF(B242&lt;&gt;"",IFERROR(IF((SUMIF(D$20:AI$20, "CLO3", D242:AI242)/AO$8)=0,"",(SUMIF(D$20:AI$20, "CLO3", D242:AI242)/AO$8)),""),"")</f>
        <v/>
      </c>
      <c r="AR242" s="115" t="str">
        <f aca="false">IF(AQ242="","",IF(AQ242&gt;=B$10,"Y","N"))</f>
        <v/>
      </c>
      <c r="AS242" s="115" t="str">
        <f aca="false">IF(AQ242="","",IF(AQ242&lt;50%,1,IF(AND(AQ242&gt;=50%,AQ242&lt;B$10),2,IF(AQ242&gt;=B$10,3))))</f>
        <v/>
      </c>
      <c r="AT242" s="185" t="str">
        <f aca="false">IF(B242&lt;&gt;"",IFERROR(IF((SUMIF(D$20:AI$20, "CLO4", D242:AI242)/AO$9)=0,"",(SUMIF(D$20:AI$20, "CLO4", D242:AI242)/AO$9)),""),"")</f>
        <v/>
      </c>
      <c r="AU242" s="115" t="str">
        <f aca="false">IF(AT242="","",IF(AT242&gt;=B$10,"Y","N"))</f>
        <v/>
      </c>
      <c r="AV242" s="115" t="str">
        <f aca="false">IF(AT242="","",IF(AT242&lt;50%,1,IF(AND(AT242&gt;=50%,AT242&lt;B$10),2,IF(AT242&gt;=B$10,3))))</f>
        <v/>
      </c>
      <c r="AW242" s="185" t="str">
        <f aca="false">IF(B242&lt;&gt;"",IFERROR(IF((SUMIF(D$20:AI$20, "CLO5", D242:AI242)/AO$10)=0,"",(SUMIF(D$20:AI$20, "CLO5", D242:AI242)/AO$10)),""),"")</f>
        <v/>
      </c>
      <c r="AX242" s="115" t="str">
        <f aca="false">IF(AW242="","",IF(AW242&gt;=B$10,"Y","N"))</f>
        <v/>
      </c>
      <c r="AY242" s="115" t="str">
        <f aca="false">IF(AW242="","",IF(AW242&lt;50%,1,IF(AND(AW242&gt;=50%,AW242&lt;B$10),2,IF(AW242&gt;=B$10,3))))</f>
        <v/>
      </c>
      <c r="AZ242" s="114" t="str">
        <f aca="false">IF(B242&lt;&gt;"",IFERROR(IF((SUMIF(D$20:AI$20, "CLO6", D242:AI242)/AO$11)=0,"",(SUMIF(D$20:AI$20, "CLO6", D242:AI242)/AO$11)),""),"")</f>
        <v/>
      </c>
      <c r="BA242" s="115" t="str">
        <f aca="false">IF(AZ242="","",IF(AZ242&gt;=B$10,"Y","N"))</f>
        <v/>
      </c>
      <c r="BB242" s="115" t="str">
        <f aca="false">IF(BA242="","",IF(BA242&lt;50%,1,IF(AND(BA242&gt;=50%,BA242&lt;B$10),2,IF(BA242&gt;=B$10,3))))</f>
        <v/>
      </c>
      <c r="BC242" s="114" t="str">
        <f aca="false">IF(B242&lt;&gt;"",IFERROR(IF((SUMIF(D$20:AI$20, "CLO7", D242:AI242)/AO$12)=0,"",(SUMIF(D$20:AI$20, "CLO7", D242:AI242)/AO$12)),""),"")</f>
        <v/>
      </c>
      <c r="BD242" s="115" t="str">
        <f aca="false">IF(BC242="","",IF(BC242&gt;=B$10,"Y","N"))</f>
        <v/>
      </c>
      <c r="BE242" s="115" t="str">
        <f aca="false">IF(BD242="","",IF(BD242&lt;50%,1,IF(AND(BD242&gt;=50%,BD242&lt;B$10),2,IF(BD242&gt;=B$10,3))))</f>
        <v/>
      </c>
      <c r="BF242" s="114" t="str">
        <f aca="false">IF(B242&lt;&gt;"",IFERROR(IF((SUMIF(D$20:AI$20, "CLO8", D242:AI242)/AO$13)=0,"",(SUMIF(D$20:AI$20, "CLO8", D242:AI242)/AO$13)),""),"")</f>
        <v/>
      </c>
      <c r="BG242" s="115" t="str">
        <f aca="false">IF(BF242="","",IF(BF242&gt;=B$10,"Y","N"))</f>
        <v/>
      </c>
      <c r="BH242" s="115" t="str">
        <f aca="false">IF(BG242="","",IF(BG242&lt;50%,1,IF(AND(BG242&gt;=50%,BG242&lt;B$10),2,IF(BG242&gt;=B$10,3))))</f>
        <v/>
      </c>
      <c r="BI242" s="114" t="str">
        <f aca="false">IF(B242&lt;&gt;"",IFERROR(IF((SUMIF(D$20:AI$20, "CLO9", D242:AI242)/AO$14)=0,"",(SUMIF(D$20:AI$20, "CLO9", D242:AI242)/AO$14)),""),"")</f>
        <v/>
      </c>
      <c r="BJ242" s="115" t="str">
        <f aca="false">IF(BI242="","",IF(BI242&gt;=B$10,"Y","N"))</f>
        <v/>
      </c>
      <c r="BK242" s="115" t="str">
        <f aca="false">IF(BJ242="","",IF(BJ242&lt;50%,1,IF(AND(BJ242&gt;=50%,BJ242&lt;B$10),2,IF(BJ242&gt;=B$10,3))))</f>
        <v/>
      </c>
      <c r="BL242" s="114" t="str">
        <f aca="false">IF(B242&lt;&gt;"",IFERROR(IF((SUMIF(D$20:AI$20,"CLO10",D242:AI242)/AO$15)=0,"",(SUMIF(D$20:AI$20,"CLO10",D242:AI242)/AO$15)),""),"")</f>
        <v/>
      </c>
      <c r="BM242" s="115" t="str">
        <f aca="false">IF(BL242="","",IF(BL242&gt;=B$10,"Y","N"))</f>
        <v/>
      </c>
      <c r="BN242" s="115" t="str">
        <f aca="false">IF(BM242="","",IF(BM242&lt;50%,1,IF(AND(BM242&gt;=50%,BM242&lt;B$10),2,IF(BM242&gt;=B$10,3))))</f>
        <v/>
      </c>
    </row>
    <row r="243" customFormat="false" ht="15.75" hidden="false" customHeight="true" outlineLevel="0" collapsed="false">
      <c r="A243" s="184" t="str">
        <f aca="false">IF(A$6="LECTURE","",IF('Database (LECTURE-RES-PRAC)'!A238="","",'Database (LECTURE-RES-PRAC)'!A238))</f>
        <v/>
      </c>
      <c r="B243" s="184" t="str">
        <f aca="false">IF(B$6="LECTURE","",IF('Database (LECTURE-RES-PRAC)'!B238="","",'Database (LECTURE-RES-PRAC)'!B238))</f>
        <v/>
      </c>
      <c r="C243" s="184" t="str">
        <f aca="false">IF(C$6="LECTURE","",IF('Database (LECTURE-RES-PRAC)'!C238="","",'Database (LECTURE-RES-PRAC)'!C238))</f>
        <v/>
      </c>
      <c r="D243" s="52"/>
      <c r="E243" s="52"/>
      <c r="F243" s="52"/>
      <c r="G243" s="52"/>
      <c r="H243" s="52"/>
      <c r="I243" s="52"/>
      <c r="J243" s="52"/>
      <c r="K243" s="52"/>
      <c r="L243" s="52"/>
      <c r="M243" s="52"/>
      <c r="N243" s="181" t="str">
        <f aca="false">IF(B243&lt;&gt;"",SUM(D243:M243),"")</f>
        <v/>
      </c>
      <c r="O243" s="52"/>
      <c r="P243" s="52"/>
      <c r="Q243" s="52"/>
      <c r="R243" s="52"/>
      <c r="S243" s="52"/>
      <c r="T243" s="52"/>
      <c r="U243" s="52"/>
      <c r="V243" s="52"/>
      <c r="W243" s="52"/>
      <c r="X243" s="52"/>
      <c r="Y243" s="181" t="str">
        <f aca="false">IF(B243&lt;&gt;"",SUM(O243:X243),"")</f>
        <v/>
      </c>
      <c r="Z243" s="52"/>
      <c r="AA243" s="52"/>
      <c r="AB243" s="52"/>
      <c r="AC243" s="52"/>
      <c r="AD243" s="52"/>
      <c r="AE243" s="52"/>
      <c r="AF243" s="52"/>
      <c r="AG243" s="52"/>
      <c r="AH243" s="52"/>
      <c r="AI243" s="52"/>
      <c r="AJ243" s="182" t="str">
        <f aca="false">IF(B243&lt;&gt;"",SUM(Z243:AI243),"")</f>
        <v/>
      </c>
      <c r="AK243" s="185" t="str">
        <f aca="false">IF(B243&lt;&gt;"",IFERROR(IF((SUMIF(D$20:AI$20, "CLO1", D243:AI243)/AO$6)=0,"",(SUMIF(D$20:AI$20, "CLO1", D243:AI243)/AO$6)),""),"")</f>
        <v/>
      </c>
      <c r="AL243" s="115" t="str">
        <f aca="false">IF(AK243="","",IF(AK243&gt;=B$10,"Y","N"))</f>
        <v/>
      </c>
      <c r="AM243" s="115" t="str">
        <f aca="false">IF(AK243="","",IF(AK243&lt;50%,1,IF(AND(AK243&gt;=50%,AK243&lt;B$10),2,IF(AK243&gt;=B$10,3))))</f>
        <v/>
      </c>
      <c r="AN243" s="185" t="str">
        <f aca="false">IF(B243&lt;&gt;"",IFERROR(IF((SUMIF(D$20:AI$20, "CLO2", D243:AI243)/AO$7)=0,"",(SUMIF(D$20:AI$20, "CLO2", D243:AI243)/AO$7)),""),"")</f>
        <v/>
      </c>
      <c r="AO243" s="115" t="str">
        <f aca="false">IF(AN243="","",IF(AN243&gt;=B$10,"Y","N"))</f>
        <v/>
      </c>
      <c r="AP243" s="115" t="str">
        <f aca="false">IF(AN243="","",IF(AN243&lt;50%,1,IF(AND(AN243&gt;=50%,AN243&lt;B$10),2,IF(AN243&gt;=B$10,3))))</f>
        <v/>
      </c>
      <c r="AQ243" s="185" t="str">
        <f aca="false">IF(B243&lt;&gt;"",IFERROR(IF((SUMIF(D$20:AI$20, "CLO3", D243:AI243)/AO$8)=0,"",(SUMIF(D$20:AI$20, "CLO3", D243:AI243)/AO$8)),""),"")</f>
        <v/>
      </c>
      <c r="AR243" s="115" t="str">
        <f aca="false">IF(AQ243="","",IF(AQ243&gt;=B$10,"Y","N"))</f>
        <v/>
      </c>
      <c r="AS243" s="115" t="str">
        <f aca="false">IF(AQ243="","",IF(AQ243&lt;50%,1,IF(AND(AQ243&gt;=50%,AQ243&lt;B$10),2,IF(AQ243&gt;=B$10,3))))</f>
        <v/>
      </c>
      <c r="AT243" s="185" t="str">
        <f aca="false">IF(B243&lt;&gt;"",IFERROR(IF((SUMIF(D$20:AI$20, "CLO4", D243:AI243)/AO$9)=0,"",(SUMIF(D$20:AI$20, "CLO4", D243:AI243)/AO$9)),""),"")</f>
        <v/>
      </c>
      <c r="AU243" s="115" t="str">
        <f aca="false">IF(AT243="","",IF(AT243&gt;=B$10,"Y","N"))</f>
        <v/>
      </c>
      <c r="AV243" s="115" t="str">
        <f aca="false">IF(AT243="","",IF(AT243&lt;50%,1,IF(AND(AT243&gt;=50%,AT243&lt;B$10),2,IF(AT243&gt;=B$10,3))))</f>
        <v/>
      </c>
      <c r="AW243" s="185" t="str">
        <f aca="false">IF(B243&lt;&gt;"",IFERROR(IF((SUMIF(D$20:AI$20, "CLO5", D243:AI243)/AO$10)=0,"",(SUMIF(D$20:AI$20, "CLO5", D243:AI243)/AO$10)),""),"")</f>
        <v/>
      </c>
      <c r="AX243" s="115" t="str">
        <f aca="false">IF(AW243="","",IF(AW243&gt;=B$10,"Y","N"))</f>
        <v/>
      </c>
      <c r="AY243" s="115" t="str">
        <f aca="false">IF(AW243="","",IF(AW243&lt;50%,1,IF(AND(AW243&gt;=50%,AW243&lt;B$10),2,IF(AW243&gt;=B$10,3))))</f>
        <v/>
      </c>
      <c r="AZ243" s="114" t="str">
        <f aca="false">IF(B243&lt;&gt;"",IFERROR(IF((SUMIF(D$20:AI$20, "CLO6", D243:AI243)/AO$11)=0,"",(SUMIF(D$20:AI$20, "CLO6", D243:AI243)/AO$11)),""),"")</f>
        <v/>
      </c>
      <c r="BA243" s="115" t="str">
        <f aca="false">IF(AZ243="","",IF(AZ243&gt;=B$10,"Y","N"))</f>
        <v/>
      </c>
      <c r="BB243" s="115" t="str">
        <f aca="false">IF(BA243="","",IF(BA243&lt;50%,1,IF(AND(BA243&gt;=50%,BA243&lt;B$10),2,IF(BA243&gt;=B$10,3))))</f>
        <v/>
      </c>
      <c r="BC243" s="114" t="str">
        <f aca="false">IF(B243&lt;&gt;"",IFERROR(IF((SUMIF(D$20:AI$20, "CLO7", D243:AI243)/AO$12)=0,"",(SUMIF(D$20:AI$20, "CLO7", D243:AI243)/AO$12)),""),"")</f>
        <v/>
      </c>
      <c r="BD243" s="115" t="str">
        <f aca="false">IF(BC243="","",IF(BC243&gt;=B$10,"Y","N"))</f>
        <v/>
      </c>
      <c r="BE243" s="115" t="str">
        <f aca="false">IF(BD243="","",IF(BD243&lt;50%,1,IF(AND(BD243&gt;=50%,BD243&lt;B$10),2,IF(BD243&gt;=B$10,3))))</f>
        <v/>
      </c>
      <c r="BF243" s="114" t="str">
        <f aca="false">IF(B243&lt;&gt;"",IFERROR(IF((SUMIF(D$20:AI$20, "CLO8", D243:AI243)/AO$13)=0,"",(SUMIF(D$20:AI$20, "CLO8", D243:AI243)/AO$13)),""),"")</f>
        <v/>
      </c>
      <c r="BG243" s="115" t="str">
        <f aca="false">IF(BF243="","",IF(BF243&gt;=B$10,"Y","N"))</f>
        <v/>
      </c>
      <c r="BH243" s="115" t="str">
        <f aca="false">IF(BG243="","",IF(BG243&lt;50%,1,IF(AND(BG243&gt;=50%,BG243&lt;B$10),2,IF(BG243&gt;=B$10,3))))</f>
        <v/>
      </c>
      <c r="BI243" s="114" t="str">
        <f aca="false">IF(B243&lt;&gt;"",IFERROR(IF((SUMIF(D$20:AI$20, "CLO9", D243:AI243)/AO$14)=0,"",(SUMIF(D$20:AI$20, "CLO9", D243:AI243)/AO$14)),""),"")</f>
        <v/>
      </c>
      <c r="BJ243" s="115" t="str">
        <f aca="false">IF(BI243="","",IF(BI243&gt;=B$10,"Y","N"))</f>
        <v/>
      </c>
      <c r="BK243" s="115" t="str">
        <f aca="false">IF(BJ243="","",IF(BJ243&lt;50%,1,IF(AND(BJ243&gt;=50%,BJ243&lt;B$10),2,IF(BJ243&gt;=B$10,3))))</f>
        <v/>
      </c>
      <c r="BL243" s="114" t="str">
        <f aca="false">IF(B243&lt;&gt;"",IFERROR(IF((SUMIF(D$20:AI$20,"CLO10",D243:AI243)/AO$15)=0,"",(SUMIF(D$20:AI$20,"CLO10",D243:AI243)/AO$15)),""),"")</f>
        <v/>
      </c>
      <c r="BM243" s="115" t="str">
        <f aca="false">IF(BL243="","",IF(BL243&gt;=B$10,"Y","N"))</f>
        <v/>
      </c>
      <c r="BN243" s="115" t="str">
        <f aca="false">IF(BM243="","",IF(BM243&lt;50%,1,IF(AND(BM243&gt;=50%,BM243&lt;B$10),2,IF(BM243&gt;=B$10,3))))</f>
        <v/>
      </c>
    </row>
    <row r="244" customFormat="false" ht="15.75" hidden="false" customHeight="true" outlineLevel="0" collapsed="false">
      <c r="A244" s="184" t="str">
        <f aca="false">IF(A$6="LECTURE","",IF('Database (LECTURE-RES-PRAC)'!A239="","",'Database (LECTURE-RES-PRAC)'!A239))</f>
        <v/>
      </c>
      <c r="B244" s="184" t="str">
        <f aca="false">IF(B$6="LECTURE","",IF('Database (LECTURE-RES-PRAC)'!B239="","",'Database (LECTURE-RES-PRAC)'!B239))</f>
        <v/>
      </c>
      <c r="C244" s="184" t="str">
        <f aca="false">IF(C$6="LECTURE","",IF('Database (LECTURE-RES-PRAC)'!C239="","",'Database (LECTURE-RES-PRAC)'!C239))</f>
        <v/>
      </c>
      <c r="D244" s="52"/>
      <c r="E244" s="52"/>
      <c r="F244" s="52"/>
      <c r="G244" s="52"/>
      <c r="H244" s="52"/>
      <c r="I244" s="52"/>
      <c r="J244" s="52"/>
      <c r="K244" s="52"/>
      <c r="L244" s="52"/>
      <c r="M244" s="52"/>
      <c r="N244" s="181" t="str">
        <f aca="false">IF(B244&lt;&gt;"",SUM(D244:M244),"")</f>
        <v/>
      </c>
      <c r="O244" s="52"/>
      <c r="P244" s="52"/>
      <c r="Q244" s="52"/>
      <c r="R244" s="52"/>
      <c r="S244" s="52"/>
      <c r="T244" s="52"/>
      <c r="U244" s="52"/>
      <c r="V244" s="52"/>
      <c r="W244" s="52"/>
      <c r="X244" s="52"/>
      <c r="Y244" s="181" t="str">
        <f aca="false">IF(B244&lt;&gt;"",SUM(O244:X244),"")</f>
        <v/>
      </c>
      <c r="Z244" s="52"/>
      <c r="AA244" s="52"/>
      <c r="AB244" s="52"/>
      <c r="AC244" s="52"/>
      <c r="AD244" s="52"/>
      <c r="AE244" s="52"/>
      <c r="AF244" s="52"/>
      <c r="AG244" s="52"/>
      <c r="AH244" s="52"/>
      <c r="AI244" s="52"/>
      <c r="AJ244" s="182" t="str">
        <f aca="false">IF(B244&lt;&gt;"",SUM(Z244:AI244),"")</f>
        <v/>
      </c>
      <c r="AK244" s="185" t="str">
        <f aca="false">IF(B244&lt;&gt;"",IFERROR(IF((SUMIF(D$20:AI$20, "CLO1", D244:AI244)/AO$6)=0,"",(SUMIF(D$20:AI$20, "CLO1", D244:AI244)/AO$6)),""),"")</f>
        <v/>
      </c>
      <c r="AL244" s="115" t="str">
        <f aca="false">IF(AK244="","",IF(AK244&gt;=B$10,"Y","N"))</f>
        <v/>
      </c>
      <c r="AM244" s="115" t="str">
        <f aca="false">IF(AK244="","",IF(AK244&lt;50%,1,IF(AND(AK244&gt;=50%,AK244&lt;B$10),2,IF(AK244&gt;=B$10,3))))</f>
        <v/>
      </c>
      <c r="AN244" s="185" t="str">
        <f aca="false">IF(B244&lt;&gt;"",IFERROR(IF((SUMIF(D$20:AI$20, "CLO2", D244:AI244)/AO$7)=0,"",(SUMIF(D$20:AI$20, "CLO2", D244:AI244)/AO$7)),""),"")</f>
        <v/>
      </c>
      <c r="AO244" s="115" t="str">
        <f aca="false">IF(AN244="","",IF(AN244&gt;=B$10,"Y","N"))</f>
        <v/>
      </c>
      <c r="AP244" s="115" t="str">
        <f aca="false">IF(AN244="","",IF(AN244&lt;50%,1,IF(AND(AN244&gt;=50%,AN244&lt;B$10),2,IF(AN244&gt;=B$10,3))))</f>
        <v/>
      </c>
      <c r="AQ244" s="185" t="str">
        <f aca="false">IF(B244&lt;&gt;"",IFERROR(IF((SUMIF(D$20:AI$20, "CLO3", D244:AI244)/AO$8)=0,"",(SUMIF(D$20:AI$20, "CLO3", D244:AI244)/AO$8)),""),"")</f>
        <v/>
      </c>
      <c r="AR244" s="115" t="str">
        <f aca="false">IF(AQ244="","",IF(AQ244&gt;=B$10,"Y","N"))</f>
        <v/>
      </c>
      <c r="AS244" s="115" t="str">
        <f aca="false">IF(AQ244="","",IF(AQ244&lt;50%,1,IF(AND(AQ244&gt;=50%,AQ244&lt;B$10),2,IF(AQ244&gt;=B$10,3))))</f>
        <v/>
      </c>
      <c r="AT244" s="185" t="str">
        <f aca="false">IF(B244&lt;&gt;"",IFERROR(IF((SUMIF(D$20:AI$20, "CLO4", D244:AI244)/AO$9)=0,"",(SUMIF(D$20:AI$20, "CLO4", D244:AI244)/AO$9)),""),"")</f>
        <v/>
      </c>
      <c r="AU244" s="115" t="str">
        <f aca="false">IF(AT244="","",IF(AT244&gt;=B$10,"Y","N"))</f>
        <v/>
      </c>
      <c r="AV244" s="115" t="str">
        <f aca="false">IF(AT244="","",IF(AT244&lt;50%,1,IF(AND(AT244&gt;=50%,AT244&lt;B$10),2,IF(AT244&gt;=B$10,3))))</f>
        <v/>
      </c>
      <c r="AW244" s="185" t="str">
        <f aca="false">IF(B244&lt;&gt;"",IFERROR(IF((SUMIF(D$20:AI$20, "CLO5", D244:AI244)/AO$10)=0,"",(SUMIF(D$20:AI$20, "CLO5", D244:AI244)/AO$10)),""),"")</f>
        <v/>
      </c>
      <c r="AX244" s="115" t="str">
        <f aca="false">IF(AW244="","",IF(AW244&gt;=B$10,"Y","N"))</f>
        <v/>
      </c>
      <c r="AY244" s="115" t="str">
        <f aca="false">IF(AW244="","",IF(AW244&lt;50%,1,IF(AND(AW244&gt;=50%,AW244&lt;B$10),2,IF(AW244&gt;=B$10,3))))</f>
        <v/>
      </c>
      <c r="AZ244" s="114" t="str">
        <f aca="false">IF(B244&lt;&gt;"",IFERROR(IF((SUMIF(D$20:AI$20, "CLO6", D244:AI244)/AO$11)=0,"",(SUMIF(D$20:AI$20, "CLO6", D244:AI244)/AO$11)),""),"")</f>
        <v/>
      </c>
      <c r="BA244" s="115" t="str">
        <f aca="false">IF(AZ244="","",IF(AZ244&gt;=B$10,"Y","N"))</f>
        <v/>
      </c>
      <c r="BB244" s="115" t="str">
        <f aca="false">IF(BA244="","",IF(BA244&lt;50%,1,IF(AND(BA244&gt;=50%,BA244&lt;B$10),2,IF(BA244&gt;=B$10,3))))</f>
        <v/>
      </c>
      <c r="BC244" s="114" t="str">
        <f aca="false">IF(B244&lt;&gt;"",IFERROR(IF((SUMIF(D$20:AI$20, "CLO7", D244:AI244)/AO$12)=0,"",(SUMIF(D$20:AI$20, "CLO7", D244:AI244)/AO$12)),""),"")</f>
        <v/>
      </c>
      <c r="BD244" s="115" t="str">
        <f aca="false">IF(BC244="","",IF(BC244&gt;=B$10,"Y","N"))</f>
        <v/>
      </c>
      <c r="BE244" s="115" t="str">
        <f aca="false">IF(BD244="","",IF(BD244&lt;50%,1,IF(AND(BD244&gt;=50%,BD244&lt;B$10),2,IF(BD244&gt;=B$10,3))))</f>
        <v/>
      </c>
      <c r="BF244" s="114" t="str">
        <f aca="false">IF(B244&lt;&gt;"",IFERROR(IF((SUMIF(D$20:AI$20, "CLO8", D244:AI244)/AO$13)=0,"",(SUMIF(D$20:AI$20, "CLO8", D244:AI244)/AO$13)),""),"")</f>
        <v/>
      </c>
      <c r="BG244" s="115" t="str">
        <f aca="false">IF(BF244="","",IF(BF244&gt;=B$10,"Y","N"))</f>
        <v/>
      </c>
      <c r="BH244" s="115" t="str">
        <f aca="false">IF(BG244="","",IF(BG244&lt;50%,1,IF(AND(BG244&gt;=50%,BG244&lt;B$10),2,IF(BG244&gt;=B$10,3))))</f>
        <v/>
      </c>
      <c r="BI244" s="114" t="str">
        <f aca="false">IF(B244&lt;&gt;"",IFERROR(IF((SUMIF(D$20:AI$20, "CLO9", D244:AI244)/AO$14)=0,"",(SUMIF(D$20:AI$20, "CLO9", D244:AI244)/AO$14)),""),"")</f>
        <v/>
      </c>
      <c r="BJ244" s="115" t="str">
        <f aca="false">IF(BI244="","",IF(BI244&gt;=B$10,"Y","N"))</f>
        <v/>
      </c>
      <c r="BK244" s="115" t="str">
        <f aca="false">IF(BJ244="","",IF(BJ244&lt;50%,1,IF(AND(BJ244&gt;=50%,BJ244&lt;B$10),2,IF(BJ244&gt;=B$10,3))))</f>
        <v/>
      </c>
      <c r="BL244" s="114" t="str">
        <f aca="false">IF(B244&lt;&gt;"",IFERROR(IF((SUMIF(D$20:AI$20,"CLO10",D244:AI244)/AO$15)=0,"",(SUMIF(D$20:AI$20,"CLO10",D244:AI244)/AO$15)),""),"")</f>
        <v/>
      </c>
      <c r="BM244" s="115" t="str">
        <f aca="false">IF(BL244="","",IF(BL244&gt;=B$10,"Y","N"))</f>
        <v/>
      </c>
      <c r="BN244" s="115" t="str">
        <f aca="false">IF(BM244="","",IF(BM244&lt;50%,1,IF(AND(BM244&gt;=50%,BM244&lt;B$10),2,IF(BM244&gt;=B$10,3))))</f>
        <v/>
      </c>
    </row>
    <row r="245" customFormat="false" ht="15.75" hidden="false" customHeight="true" outlineLevel="0" collapsed="false">
      <c r="A245" s="184" t="str">
        <f aca="false">IF(A$6="LECTURE","",IF('Database (LECTURE-RES-PRAC)'!A240="","",'Database (LECTURE-RES-PRAC)'!A240))</f>
        <v/>
      </c>
      <c r="B245" s="184" t="str">
        <f aca="false">IF(B$6="LECTURE","",IF('Database (LECTURE-RES-PRAC)'!B240="","",'Database (LECTURE-RES-PRAC)'!B240))</f>
        <v/>
      </c>
      <c r="C245" s="184" t="str">
        <f aca="false">IF(C$6="LECTURE","",IF('Database (LECTURE-RES-PRAC)'!C240="","",'Database (LECTURE-RES-PRAC)'!C240))</f>
        <v/>
      </c>
      <c r="D245" s="52"/>
      <c r="E245" s="52"/>
      <c r="F245" s="52"/>
      <c r="G245" s="52"/>
      <c r="H245" s="52"/>
      <c r="I245" s="52"/>
      <c r="J245" s="52"/>
      <c r="K245" s="52"/>
      <c r="L245" s="52"/>
      <c r="M245" s="52"/>
      <c r="N245" s="181" t="str">
        <f aca="false">IF(B245&lt;&gt;"",SUM(D245:M245),"")</f>
        <v/>
      </c>
      <c r="O245" s="52"/>
      <c r="P245" s="52"/>
      <c r="Q245" s="52"/>
      <c r="R245" s="52"/>
      <c r="S245" s="52"/>
      <c r="T245" s="52"/>
      <c r="U245" s="52"/>
      <c r="V245" s="52"/>
      <c r="W245" s="52"/>
      <c r="X245" s="52"/>
      <c r="Y245" s="181" t="str">
        <f aca="false">IF(B245&lt;&gt;"",SUM(O245:X245),"")</f>
        <v/>
      </c>
      <c r="Z245" s="52"/>
      <c r="AA245" s="52"/>
      <c r="AB245" s="52"/>
      <c r="AC245" s="52"/>
      <c r="AD245" s="52"/>
      <c r="AE245" s="52"/>
      <c r="AF245" s="52"/>
      <c r="AG245" s="52"/>
      <c r="AH245" s="52"/>
      <c r="AI245" s="52"/>
      <c r="AJ245" s="182" t="str">
        <f aca="false">IF(B245&lt;&gt;"",SUM(Z245:AI245),"")</f>
        <v/>
      </c>
      <c r="AK245" s="185" t="str">
        <f aca="false">IF(B245&lt;&gt;"",IFERROR(IF((SUMIF(D$20:AI$20, "CLO1", D245:AI245)/AO$6)=0,"",(SUMIF(D$20:AI$20, "CLO1", D245:AI245)/AO$6)),""),"")</f>
        <v/>
      </c>
      <c r="AL245" s="115" t="str">
        <f aca="false">IF(AK245="","",IF(AK245&gt;=B$10,"Y","N"))</f>
        <v/>
      </c>
      <c r="AM245" s="115" t="str">
        <f aca="false">IF(AK245="","",IF(AK245&lt;50%,1,IF(AND(AK245&gt;=50%,AK245&lt;B$10),2,IF(AK245&gt;=B$10,3))))</f>
        <v/>
      </c>
      <c r="AN245" s="185" t="str">
        <f aca="false">IF(B245&lt;&gt;"",IFERROR(IF((SUMIF(D$20:AI$20, "CLO2", D245:AI245)/AO$7)=0,"",(SUMIF(D$20:AI$20, "CLO2", D245:AI245)/AO$7)),""),"")</f>
        <v/>
      </c>
      <c r="AO245" s="115" t="str">
        <f aca="false">IF(AN245="","",IF(AN245&gt;=B$10,"Y","N"))</f>
        <v/>
      </c>
      <c r="AP245" s="115" t="str">
        <f aca="false">IF(AN245="","",IF(AN245&lt;50%,1,IF(AND(AN245&gt;=50%,AN245&lt;B$10),2,IF(AN245&gt;=B$10,3))))</f>
        <v/>
      </c>
      <c r="AQ245" s="185" t="str">
        <f aca="false">IF(B245&lt;&gt;"",IFERROR(IF((SUMIF(D$20:AI$20, "CLO3", D245:AI245)/AO$8)=0,"",(SUMIF(D$20:AI$20, "CLO3", D245:AI245)/AO$8)),""),"")</f>
        <v/>
      </c>
      <c r="AR245" s="115" t="str">
        <f aca="false">IF(AQ245="","",IF(AQ245&gt;=B$10,"Y","N"))</f>
        <v/>
      </c>
      <c r="AS245" s="115" t="str">
        <f aca="false">IF(AQ245="","",IF(AQ245&lt;50%,1,IF(AND(AQ245&gt;=50%,AQ245&lt;B$10),2,IF(AQ245&gt;=B$10,3))))</f>
        <v/>
      </c>
      <c r="AT245" s="185" t="str">
        <f aca="false">IF(B245&lt;&gt;"",IFERROR(IF((SUMIF(D$20:AI$20, "CLO4", D245:AI245)/AO$9)=0,"",(SUMIF(D$20:AI$20, "CLO4", D245:AI245)/AO$9)),""),"")</f>
        <v/>
      </c>
      <c r="AU245" s="115" t="str">
        <f aca="false">IF(AT245="","",IF(AT245&gt;=B$10,"Y","N"))</f>
        <v/>
      </c>
      <c r="AV245" s="115" t="str">
        <f aca="false">IF(AT245="","",IF(AT245&lt;50%,1,IF(AND(AT245&gt;=50%,AT245&lt;B$10),2,IF(AT245&gt;=B$10,3))))</f>
        <v/>
      </c>
      <c r="AW245" s="185" t="str">
        <f aca="false">IF(B245&lt;&gt;"",IFERROR(IF((SUMIF(D$20:AI$20, "CLO5", D245:AI245)/AO$10)=0,"",(SUMIF(D$20:AI$20, "CLO5", D245:AI245)/AO$10)),""),"")</f>
        <v/>
      </c>
      <c r="AX245" s="115" t="str">
        <f aca="false">IF(AW245="","",IF(AW245&gt;=B$10,"Y","N"))</f>
        <v/>
      </c>
      <c r="AY245" s="115" t="str">
        <f aca="false">IF(AW245="","",IF(AW245&lt;50%,1,IF(AND(AW245&gt;=50%,AW245&lt;B$10),2,IF(AW245&gt;=B$10,3))))</f>
        <v/>
      </c>
      <c r="AZ245" s="114" t="str">
        <f aca="false">IF(B245&lt;&gt;"",IFERROR(IF((SUMIF(D$20:AI$20, "CLO6", D245:AI245)/AO$11)=0,"",(SUMIF(D$20:AI$20, "CLO6", D245:AI245)/AO$11)),""),"")</f>
        <v/>
      </c>
      <c r="BA245" s="115" t="str">
        <f aca="false">IF(AZ245="","",IF(AZ245&gt;=B$10,"Y","N"))</f>
        <v/>
      </c>
      <c r="BB245" s="115" t="str">
        <f aca="false">IF(BA245="","",IF(BA245&lt;50%,1,IF(AND(BA245&gt;=50%,BA245&lt;B$10),2,IF(BA245&gt;=B$10,3))))</f>
        <v/>
      </c>
      <c r="BC245" s="114" t="str">
        <f aca="false">IF(B245&lt;&gt;"",IFERROR(IF((SUMIF(D$20:AI$20, "CLO7", D245:AI245)/AO$12)=0,"",(SUMIF(D$20:AI$20, "CLO7", D245:AI245)/AO$12)),""),"")</f>
        <v/>
      </c>
      <c r="BD245" s="115" t="str">
        <f aca="false">IF(BC245="","",IF(BC245&gt;=B$10,"Y","N"))</f>
        <v/>
      </c>
      <c r="BE245" s="115" t="str">
        <f aca="false">IF(BD245="","",IF(BD245&lt;50%,1,IF(AND(BD245&gt;=50%,BD245&lt;B$10),2,IF(BD245&gt;=B$10,3))))</f>
        <v/>
      </c>
      <c r="BF245" s="114" t="str">
        <f aca="false">IF(B245&lt;&gt;"",IFERROR(IF((SUMIF(D$20:AI$20, "CLO8", D245:AI245)/AO$13)=0,"",(SUMIF(D$20:AI$20, "CLO8", D245:AI245)/AO$13)),""),"")</f>
        <v/>
      </c>
      <c r="BG245" s="115" t="str">
        <f aca="false">IF(BF245="","",IF(BF245&gt;=B$10,"Y","N"))</f>
        <v/>
      </c>
      <c r="BH245" s="115" t="str">
        <f aca="false">IF(BG245="","",IF(BG245&lt;50%,1,IF(AND(BG245&gt;=50%,BG245&lt;B$10),2,IF(BG245&gt;=B$10,3))))</f>
        <v/>
      </c>
      <c r="BI245" s="114" t="str">
        <f aca="false">IF(B245&lt;&gt;"",IFERROR(IF((SUMIF(D$20:AI$20, "CLO9", D245:AI245)/AO$14)=0,"",(SUMIF(D$20:AI$20, "CLO9", D245:AI245)/AO$14)),""),"")</f>
        <v/>
      </c>
      <c r="BJ245" s="115" t="str">
        <f aca="false">IF(BI245="","",IF(BI245&gt;=B$10,"Y","N"))</f>
        <v/>
      </c>
      <c r="BK245" s="115" t="str">
        <f aca="false">IF(BJ245="","",IF(BJ245&lt;50%,1,IF(AND(BJ245&gt;=50%,BJ245&lt;B$10),2,IF(BJ245&gt;=B$10,3))))</f>
        <v/>
      </c>
      <c r="BL245" s="114" t="str">
        <f aca="false">IF(B245&lt;&gt;"",IFERROR(IF((SUMIF(D$20:AI$20,"CLO10",D245:AI245)/AO$15)=0,"",(SUMIF(D$20:AI$20,"CLO10",D245:AI245)/AO$15)),""),"")</f>
        <v/>
      </c>
      <c r="BM245" s="115" t="str">
        <f aca="false">IF(BL245="","",IF(BL245&gt;=B$10,"Y","N"))</f>
        <v/>
      </c>
      <c r="BN245" s="115" t="str">
        <f aca="false">IF(BM245="","",IF(BM245&lt;50%,1,IF(AND(BM245&gt;=50%,BM245&lt;B$10),2,IF(BM245&gt;=B$10,3))))</f>
        <v/>
      </c>
    </row>
    <row r="246" customFormat="false" ht="15.75" hidden="false" customHeight="true" outlineLevel="0" collapsed="false">
      <c r="A246" s="184" t="str">
        <f aca="false">IF(A$6="LECTURE","",IF('Database (LECTURE-RES-PRAC)'!A241="","",'Database (LECTURE-RES-PRAC)'!A241))</f>
        <v/>
      </c>
      <c r="B246" s="184" t="str">
        <f aca="false">IF(B$6="LECTURE","",IF('Database (LECTURE-RES-PRAC)'!B241="","",'Database (LECTURE-RES-PRAC)'!B241))</f>
        <v/>
      </c>
      <c r="C246" s="184" t="str">
        <f aca="false">IF(C$6="LECTURE","",IF('Database (LECTURE-RES-PRAC)'!C241="","",'Database (LECTURE-RES-PRAC)'!C241))</f>
        <v/>
      </c>
      <c r="D246" s="52"/>
      <c r="E246" s="52"/>
      <c r="F246" s="52"/>
      <c r="G246" s="52"/>
      <c r="H246" s="52"/>
      <c r="I246" s="52"/>
      <c r="J246" s="52"/>
      <c r="K246" s="52"/>
      <c r="L246" s="52"/>
      <c r="M246" s="52"/>
      <c r="N246" s="181" t="str">
        <f aca="false">IF(B246&lt;&gt;"",SUM(D246:M246),"")</f>
        <v/>
      </c>
      <c r="O246" s="52"/>
      <c r="P246" s="52"/>
      <c r="Q246" s="52"/>
      <c r="R246" s="52"/>
      <c r="S246" s="52"/>
      <c r="T246" s="52"/>
      <c r="U246" s="52"/>
      <c r="V246" s="52"/>
      <c r="W246" s="52"/>
      <c r="X246" s="52"/>
      <c r="Y246" s="181" t="str">
        <f aca="false">IF(B246&lt;&gt;"",SUM(O246:X246),"")</f>
        <v/>
      </c>
      <c r="Z246" s="52"/>
      <c r="AA246" s="52"/>
      <c r="AB246" s="52"/>
      <c r="AC246" s="52"/>
      <c r="AD246" s="52"/>
      <c r="AE246" s="52"/>
      <c r="AF246" s="52"/>
      <c r="AG246" s="52"/>
      <c r="AH246" s="52"/>
      <c r="AI246" s="52"/>
      <c r="AJ246" s="182" t="str">
        <f aca="false">IF(B246&lt;&gt;"",SUM(Z246:AI246),"")</f>
        <v/>
      </c>
      <c r="AK246" s="185" t="str">
        <f aca="false">IF(B246&lt;&gt;"",IFERROR(IF((SUMIF(D$20:AI$20, "CLO1", D246:AI246)/AO$6)=0,"",(SUMIF(D$20:AI$20, "CLO1", D246:AI246)/AO$6)),""),"")</f>
        <v/>
      </c>
      <c r="AL246" s="115" t="str">
        <f aca="false">IF(AK246="","",IF(AK246&gt;=B$10,"Y","N"))</f>
        <v/>
      </c>
      <c r="AM246" s="115" t="str">
        <f aca="false">IF(AK246="","",IF(AK246&lt;50%,1,IF(AND(AK246&gt;=50%,AK246&lt;B$10),2,IF(AK246&gt;=B$10,3))))</f>
        <v/>
      </c>
      <c r="AN246" s="185" t="str">
        <f aca="false">IF(B246&lt;&gt;"",IFERROR(IF((SUMIF(D$20:AI$20, "CLO2", D246:AI246)/AO$7)=0,"",(SUMIF(D$20:AI$20, "CLO2", D246:AI246)/AO$7)),""),"")</f>
        <v/>
      </c>
      <c r="AO246" s="115" t="str">
        <f aca="false">IF(AN246="","",IF(AN246&gt;=B$10,"Y","N"))</f>
        <v/>
      </c>
      <c r="AP246" s="115" t="str">
        <f aca="false">IF(AN246="","",IF(AN246&lt;50%,1,IF(AND(AN246&gt;=50%,AN246&lt;B$10),2,IF(AN246&gt;=B$10,3))))</f>
        <v/>
      </c>
      <c r="AQ246" s="185" t="str">
        <f aca="false">IF(B246&lt;&gt;"",IFERROR(IF((SUMIF(D$20:AI$20, "CLO3", D246:AI246)/AO$8)=0,"",(SUMIF(D$20:AI$20, "CLO3", D246:AI246)/AO$8)),""),"")</f>
        <v/>
      </c>
      <c r="AR246" s="115" t="str">
        <f aca="false">IF(AQ246="","",IF(AQ246&gt;=B$10,"Y","N"))</f>
        <v/>
      </c>
      <c r="AS246" s="115" t="str">
        <f aca="false">IF(AQ246="","",IF(AQ246&lt;50%,1,IF(AND(AQ246&gt;=50%,AQ246&lt;B$10),2,IF(AQ246&gt;=B$10,3))))</f>
        <v/>
      </c>
      <c r="AT246" s="185" t="str">
        <f aca="false">IF(B246&lt;&gt;"",IFERROR(IF((SUMIF(D$20:AI$20, "CLO4", D246:AI246)/AO$9)=0,"",(SUMIF(D$20:AI$20, "CLO4", D246:AI246)/AO$9)),""),"")</f>
        <v/>
      </c>
      <c r="AU246" s="115" t="str">
        <f aca="false">IF(AT246="","",IF(AT246&gt;=B$10,"Y","N"))</f>
        <v/>
      </c>
      <c r="AV246" s="115" t="str">
        <f aca="false">IF(AT246="","",IF(AT246&lt;50%,1,IF(AND(AT246&gt;=50%,AT246&lt;B$10),2,IF(AT246&gt;=B$10,3))))</f>
        <v/>
      </c>
      <c r="AW246" s="185" t="str">
        <f aca="false">IF(B246&lt;&gt;"",IFERROR(IF((SUMIF(D$20:AI$20, "CLO5", D246:AI246)/AO$10)=0,"",(SUMIF(D$20:AI$20, "CLO5", D246:AI246)/AO$10)),""),"")</f>
        <v/>
      </c>
      <c r="AX246" s="115" t="str">
        <f aca="false">IF(AW246="","",IF(AW246&gt;=B$10,"Y","N"))</f>
        <v/>
      </c>
      <c r="AY246" s="115" t="str">
        <f aca="false">IF(AW246="","",IF(AW246&lt;50%,1,IF(AND(AW246&gt;=50%,AW246&lt;B$10),2,IF(AW246&gt;=B$10,3))))</f>
        <v/>
      </c>
      <c r="AZ246" s="114" t="str">
        <f aca="false">IF(B246&lt;&gt;"",IFERROR(IF((SUMIF(D$20:AI$20, "CLO6", D246:AI246)/AO$11)=0,"",(SUMIF(D$20:AI$20, "CLO6", D246:AI246)/AO$11)),""),"")</f>
        <v/>
      </c>
      <c r="BA246" s="115" t="str">
        <f aca="false">IF(AZ246="","",IF(AZ246&gt;=B$10,"Y","N"))</f>
        <v/>
      </c>
      <c r="BB246" s="115" t="str">
        <f aca="false">IF(BA246="","",IF(BA246&lt;50%,1,IF(AND(BA246&gt;=50%,BA246&lt;B$10),2,IF(BA246&gt;=B$10,3))))</f>
        <v/>
      </c>
      <c r="BC246" s="114" t="str">
        <f aca="false">IF(B246&lt;&gt;"",IFERROR(IF((SUMIF(D$20:AI$20, "CLO7", D246:AI246)/AO$12)=0,"",(SUMIF(D$20:AI$20, "CLO7", D246:AI246)/AO$12)),""),"")</f>
        <v/>
      </c>
      <c r="BD246" s="115" t="str">
        <f aca="false">IF(BC246="","",IF(BC246&gt;=B$10,"Y","N"))</f>
        <v/>
      </c>
      <c r="BE246" s="115" t="str">
        <f aca="false">IF(BD246="","",IF(BD246&lt;50%,1,IF(AND(BD246&gt;=50%,BD246&lt;B$10),2,IF(BD246&gt;=B$10,3))))</f>
        <v/>
      </c>
      <c r="BF246" s="114" t="str">
        <f aca="false">IF(B246&lt;&gt;"",IFERROR(IF((SUMIF(D$20:AI$20, "CLO8", D246:AI246)/AO$13)=0,"",(SUMIF(D$20:AI$20, "CLO8", D246:AI246)/AO$13)),""),"")</f>
        <v/>
      </c>
      <c r="BG246" s="115" t="str">
        <f aca="false">IF(BF246="","",IF(BF246&gt;=B$10,"Y","N"))</f>
        <v/>
      </c>
      <c r="BH246" s="115" t="str">
        <f aca="false">IF(BG246="","",IF(BG246&lt;50%,1,IF(AND(BG246&gt;=50%,BG246&lt;B$10),2,IF(BG246&gt;=B$10,3))))</f>
        <v/>
      </c>
      <c r="BI246" s="114" t="str">
        <f aca="false">IF(B246&lt;&gt;"",IFERROR(IF((SUMIF(D$20:AI$20, "CLO9", D246:AI246)/AO$14)=0,"",(SUMIF(D$20:AI$20, "CLO9", D246:AI246)/AO$14)),""),"")</f>
        <v/>
      </c>
      <c r="BJ246" s="115" t="str">
        <f aca="false">IF(BI246="","",IF(BI246&gt;=B$10,"Y","N"))</f>
        <v/>
      </c>
      <c r="BK246" s="115" t="str">
        <f aca="false">IF(BJ246="","",IF(BJ246&lt;50%,1,IF(AND(BJ246&gt;=50%,BJ246&lt;B$10),2,IF(BJ246&gt;=B$10,3))))</f>
        <v/>
      </c>
      <c r="BL246" s="114" t="str">
        <f aca="false">IF(B246&lt;&gt;"",IFERROR(IF((SUMIF(D$20:AI$20,"CLO10",D246:AI246)/AO$15)=0,"",(SUMIF(D$20:AI$20,"CLO10",D246:AI246)/AO$15)),""),"")</f>
        <v/>
      </c>
      <c r="BM246" s="115" t="str">
        <f aca="false">IF(BL246="","",IF(BL246&gt;=B$10,"Y","N"))</f>
        <v/>
      </c>
      <c r="BN246" s="115" t="str">
        <f aca="false">IF(BM246="","",IF(BM246&lt;50%,1,IF(AND(BM246&gt;=50%,BM246&lt;B$10),2,IF(BM246&gt;=B$10,3))))</f>
        <v/>
      </c>
    </row>
    <row r="247" customFormat="false" ht="15.75" hidden="false" customHeight="true" outlineLevel="0" collapsed="false">
      <c r="A247" s="184" t="str">
        <f aca="false">IF(A$6="LECTURE","",IF('Database (LECTURE-RES-PRAC)'!A242="","",'Database (LECTURE-RES-PRAC)'!A242))</f>
        <v/>
      </c>
      <c r="B247" s="184" t="str">
        <f aca="false">IF(B$6="LECTURE","",IF('Database (LECTURE-RES-PRAC)'!B242="","",'Database (LECTURE-RES-PRAC)'!B242))</f>
        <v/>
      </c>
      <c r="C247" s="184" t="str">
        <f aca="false">IF(C$6="LECTURE","",IF('Database (LECTURE-RES-PRAC)'!C242="","",'Database (LECTURE-RES-PRAC)'!C242))</f>
        <v/>
      </c>
      <c r="D247" s="52"/>
      <c r="E247" s="52"/>
      <c r="F247" s="52"/>
      <c r="G247" s="52"/>
      <c r="H247" s="52"/>
      <c r="I247" s="52"/>
      <c r="J247" s="52"/>
      <c r="K247" s="52"/>
      <c r="L247" s="52"/>
      <c r="M247" s="52"/>
      <c r="N247" s="181" t="str">
        <f aca="false">IF(B247&lt;&gt;"",SUM(D247:M247),"")</f>
        <v/>
      </c>
      <c r="O247" s="52"/>
      <c r="P247" s="52"/>
      <c r="Q247" s="52"/>
      <c r="R247" s="52"/>
      <c r="S247" s="52"/>
      <c r="T247" s="52"/>
      <c r="U247" s="52"/>
      <c r="V247" s="52"/>
      <c r="W247" s="52"/>
      <c r="X247" s="52"/>
      <c r="Y247" s="181" t="str">
        <f aca="false">IF(B247&lt;&gt;"",SUM(O247:X247),"")</f>
        <v/>
      </c>
      <c r="Z247" s="52"/>
      <c r="AA247" s="52"/>
      <c r="AB247" s="52"/>
      <c r="AC247" s="52"/>
      <c r="AD247" s="52"/>
      <c r="AE247" s="52"/>
      <c r="AF247" s="52"/>
      <c r="AG247" s="52"/>
      <c r="AH247" s="52"/>
      <c r="AI247" s="52"/>
      <c r="AJ247" s="182" t="str">
        <f aca="false">IF(B247&lt;&gt;"",SUM(Z247:AI247),"")</f>
        <v/>
      </c>
      <c r="AK247" s="185" t="str">
        <f aca="false">IF(B247&lt;&gt;"",IFERROR(IF((SUMIF(D$20:AI$20, "CLO1", D247:AI247)/AO$6)=0,"",(SUMIF(D$20:AI$20, "CLO1", D247:AI247)/AO$6)),""),"")</f>
        <v/>
      </c>
      <c r="AL247" s="115" t="str">
        <f aca="false">IF(AK247="","",IF(AK247&gt;=B$10,"Y","N"))</f>
        <v/>
      </c>
      <c r="AM247" s="115" t="str">
        <f aca="false">IF(AK247="","",IF(AK247&lt;50%,1,IF(AND(AK247&gt;=50%,AK247&lt;B$10),2,IF(AK247&gt;=B$10,3))))</f>
        <v/>
      </c>
      <c r="AN247" s="185" t="str">
        <f aca="false">IF(B247&lt;&gt;"",IFERROR(IF((SUMIF(D$20:AI$20, "CLO2", D247:AI247)/AO$7)=0,"",(SUMIF(D$20:AI$20, "CLO2", D247:AI247)/AO$7)),""),"")</f>
        <v/>
      </c>
      <c r="AO247" s="115" t="str">
        <f aca="false">IF(AN247="","",IF(AN247&gt;=B$10,"Y","N"))</f>
        <v/>
      </c>
      <c r="AP247" s="115" t="str">
        <f aca="false">IF(AN247="","",IF(AN247&lt;50%,1,IF(AND(AN247&gt;=50%,AN247&lt;B$10),2,IF(AN247&gt;=B$10,3))))</f>
        <v/>
      </c>
      <c r="AQ247" s="185" t="str">
        <f aca="false">IF(B247&lt;&gt;"",IFERROR(IF((SUMIF(D$20:AI$20, "CLO3", D247:AI247)/AO$8)=0,"",(SUMIF(D$20:AI$20, "CLO3", D247:AI247)/AO$8)),""),"")</f>
        <v/>
      </c>
      <c r="AR247" s="115" t="str">
        <f aca="false">IF(AQ247="","",IF(AQ247&gt;=B$10,"Y","N"))</f>
        <v/>
      </c>
      <c r="AS247" s="115" t="str">
        <f aca="false">IF(AQ247="","",IF(AQ247&lt;50%,1,IF(AND(AQ247&gt;=50%,AQ247&lt;B$10),2,IF(AQ247&gt;=B$10,3))))</f>
        <v/>
      </c>
      <c r="AT247" s="185" t="str">
        <f aca="false">IF(B247&lt;&gt;"",IFERROR(IF((SUMIF(D$20:AI$20, "CLO4", D247:AI247)/AO$9)=0,"",(SUMIF(D$20:AI$20, "CLO4", D247:AI247)/AO$9)),""),"")</f>
        <v/>
      </c>
      <c r="AU247" s="115" t="str">
        <f aca="false">IF(AT247="","",IF(AT247&gt;=B$10,"Y","N"))</f>
        <v/>
      </c>
      <c r="AV247" s="115" t="str">
        <f aca="false">IF(AT247="","",IF(AT247&lt;50%,1,IF(AND(AT247&gt;=50%,AT247&lt;B$10),2,IF(AT247&gt;=B$10,3))))</f>
        <v/>
      </c>
      <c r="AW247" s="185" t="str">
        <f aca="false">IF(B247&lt;&gt;"",IFERROR(IF((SUMIF(D$20:AI$20, "CLO5", D247:AI247)/AO$10)=0,"",(SUMIF(D$20:AI$20, "CLO5", D247:AI247)/AO$10)),""),"")</f>
        <v/>
      </c>
      <c r="AX247" s="115" t="str">
        <f aca="false">IF(AW247="","",IF(AW247&gt;=B$10,"Y","N"))</f>
        <v/>
      </c>
      <c r="AY247" s="115" t="str">
        <f aca="false">IF(AW247="","",IF(AW247&lt;50%,1,IF(AND(AW247&gt;=50%,AW247&lt;B$10),2,IF(AW247&gt;=B$10,3))))</f>
        <v/>
      </c>
      <c r="AZ247" s="114" t="str">
        <f aca="false">IF(B247&lt;&gt;"",IFERROR(IF((SUMIF(D$20:AI$20, "CLO6", D247:AI247)/AO$11)=0,"",(SUMIF(D$20:AI$20, "CLO6", D247:AI247)/AO$11)),""),"")</f>
        <v/>
      </c>
      <c r="BA247" s="115" t="str">
        <f aca="false">IF(AZ247="","",IF(AZ247&gt;=B$10,"Y","N"))</f>
        <v/>
      </c>
      <c r="BB247" s="115" t="str">
        <f aca="false">IF(BA247="","",IF(BA247&lt;50%,1,IF(AND(BA247&gt;=50%,BA247&lt;B$10),2,IF(BA247&gt;=B$10,3))))</f>
        <v/>
      </c>
      <c r="BC247" s="114" t="str">
        <f aca="false">IF(B247&lt;&gt;"",IFERROR(IF((SUMIF(D$20:AI$20, "CLO7", D247:AI247)/AO$12)=0,"",(SUMIF(D$20:AI$20, "CLO7", D247:AI247)/AO$12)),""),"")</f>
        <v/>
      </c>
      <c r="BD247" s="115" t="str">
        <f aca="false">IF(BC247="","",IF(BC247&gt;=B$10,"Y","N"))</f>
        <v/>
      </c>
      <c r="BE247" s="115" t="str">
        <f aca="false">IF(BD247="","",IF(BD247&lt;50%,1,IF(AND(BD247&gt;=50%,BD247&lt;B$10),2,IF(BD247&gt;=B$10,3))))</f>
        <v/>
      </c>
      <c r="BF247" s="114" t="str">
        <f aca="false">IF(B247&lt;&gt;"",IFERROR(IF((SUMIF(D$20:AI$20, "CLO8", D247:AI247)/AO$13)=0,"",(SUMIF(D$20:AI$20, "CLO8", D247:AI247)/AO$13)),""),"")</f>
        <v/>
      </c>
      <c r="BG247" s="115" t="str">
        <f aca="false">IF(BF247="","",IF(BF247&gt;=B$10,"Y","N"))</f>
        <v/>
      </c>
      <c r="BH247" s="115" t="str">
        <f aca="false">IF(BG247="","",IF(BG247&lt;50%,1,IF(AND(BG247&gt;=50%,BG247&lt;B$10),2,IF(BG247&gt;=B$10,3))))</f>
        <v/>
      </c>
      <c r="BI247" s="114" t="str">
        <f aca="false">IF(B247&lt;&gt;"",IFERROR(IF((SUMIF(D$20:AI$20, "CLO9", D247:AI247)/AO$14)=0,"",(SUMIF(D$20:AI$20, "CLO9", D247:AI247)/AO$14)),""),"")</f>
        <v/>
      </c>
      <c r="BJ247" s="115" t="str">
        <f aca="false">IF(BI247="","",IF(BI247&gt;=B$10,"Y","N"))</f>
        <v/>
      </c>
      <c r="BK247" s="115" t="str">
        <f aca="false">IF(BJ247="","",IF(BJ247&lt;50%,1,IF(AND(BJ247&gt;=50%,BJ247&lt;B$10),2,IF(BJ247&gt;=B$10,3))))</f>
        <v/>
      </c>
      <c r="BL247" s="114" t="str">
        <f aca="false">IF(B247&lt;&gt;"",IFERROR(IF((SUMIF(D$20:AI$20,"CLO10",D247:AI247)/AO$15)=0,"",(SUMIF(D$20:AI$20,"CLO10",D247:AI247)/AO$15)),""),"")</f>
        <v/>
      </c>
      <c r="BM247" s="115" t="str">
        <f aca="false">IF(BL247="","",IF(BL247&gt;=B$10,"Y","N"))</f>
        <v/>
      </c>
      <c r="BN247" s="115" t="str">
        <f aca="false">IF(BM247="","",IF(BM247&lt;50%,1,IF(AND(BM247&gt;=50%,BM247&lt;B$10),2,IF(BM247&gt;=B$10,3))))</f>
        <v/>
      </c>
    </row>
    <row r="248" customFormat="false" ht="15.75" hidden="false" customHeight="true" outlineLevel="0" collapsed="false">
      <c r="A248" s="184" t="str">
        <f aca="false">IF(A$6="LECTURE","",IF('Database (LECTURE-RES-PRAC)'!A243="","",'Database (LECTURE-RES-PRAC)'!A243))</f>
        <v/>
      </c>
      <c r="B248" s="184" t="str">
        <f aca="false">IF(B$6="LECTURE","",IF('Database (LECTURE-RES-PRAC)'!B243="","",'Database (LECTURE-RES-PRAC)'!B243))</f>
        <v/>
      </c>
      <c r="C248" s="184" t="str">
        <f aca="false">IF(C$6="LECTURE","",IF('Database (LECTURE-RES-PRAC)'!C243="","",'Database (LECTURE-RES-PRAC)'!C243))</f>
        <v/>
      </c>
      <c r="D248" s="52"/>
      <c r="E248" s="52"/>
      <c r="F248" s="52"/>
      <c r="G248" s="52"/>
      <c r="H248" s="52"/>
      <c r="I248" s="52"/>
      <c r="J248" s="52"/>
      <c r="K248" s="52"/>
      <c r="L248" s="52"/>
      <c r="M248" s="52"/>
      <c r="N248" s="181" t="str">
        <f aca="false">IF(B248&lt;&gt;"",SUM(D248:M248),"")</f>
        <v/>
      </c>
      <c r="O248" s="52"/>
      <c r="P248" s="52"/>
      <c r="Q248" s="52"/>
      <c r="R248" s="52"/>
      <c r="S248" s="52"/>
      <c r="T248" s="52"/>
      <c r="U248" s="52"/>
      <c r="V248" s="52"/>
      <c r="W248" s="52"/>
      <c r="X248" s="52"/>
      <c r="Y248" s="181" t="str">
        <f aca="false">IF(B248&lt;&gt;"",SUM(O248:X248),"")</f>
        <v/>
      </c>
      <c r="Z248" s="52"/>
      <c r="AA248" s="52"/>
      <c r="AB248" s="52"/>
      <c r="AC248" s="52"/>
      <c r="AD248" s="52"/>
      <c r="AE248" s="52"/>
      <c r="AF248" s="52"/>
      <c r="AG248" s="52"/>
      <c r="AH248" s="52"/>
      <c r="AI248" s="52"/>
      <c r="AJ248" s="182" t="str">
        <f aca="false">IF(B248&lt;&gt;"",SUM(Z248:AI248),"")</f>
        <v/>
      </c>
      <c r="AK248" s="185" t="str">
        <f aca="false">IF(B248&lt;&gt;"",IFERROR(IF((SUMIF(D$20:AI$20, "CLO1", D248:AI248)/AO$6)=0,"",(SUMIF(D$20:AI$20, "CLO1", D248:AI248)/AO$6)),""),"")</f>
        <v/>
      </c>
      <c r="AL248" s="115" t="str">
        <f aca="false">IF(AK248="","",IF(AK248&gt;=B$10,"Y","N"))</f>
        <v/>
      </c>
      <c r="AM248" s="115" t="str">
        <f aca="false">IF(AK248="","",IF(AK248&lt;50%,1,IF(AND(AK248&gt;=50%,AK248&lt;B$10),2,IF(AK248&gt;=B$10,3))))</f>
        <v/>
      </c>
      <c r="AN248" s="185" t="str">
        <f aca="false">IF(B248&lt;&gt;"",IFERROR(IF((SUMIF(D$20:AI$20, "CLO2", D248:AI248)/AO$7)=0,"",(SUMIF(D$20:AI$20, "CLO2", D248:AI248)/AO$7)),""),"")</f>
        <v/>
      </c>
      <c r="AO248" s="115" t="str">
        <f aca="false">IF(AN248="","",IF(AN248&gt;=B$10,"Y","N"))</f>
        <v/>
      </c>
      <c r="AP248" s="115" t="str">
        <f aca="false">IF(AN248="","",IF(AN248&lt;50%,1,IF(AND(AN248&gt;=50%,AN248&lt;B$10),2,IF(AN248&gt;=B$10,3))))</f>
        <v/>
      </c>
      <c r="AQ248" s="185" t="str">
        <f aca="false">IF(B248&lt;&gt;"",IFERROR(IF((SUMIF(D$20:AI$20, "CLO3", D248:AI248)/AO$8)=0,"",(SUMIF(D$20:AI$20, "CLO3", D248:AI248)/AO$8)),""),"")</f>
        <v/>
      </c>
      <c r="AR248" s="115" t="str">
        <f aca="false">IF(AQ248="","",IF(AQ248&gt;=B$10,"Y","N"))</f>
        <v/>
      </c>
      <c r="AS248" s="115" t="str">
        <f aca="false">IF(AQ248="","",IF(AQ248&lt;50%,1,IF(AND(AQ248&gt;=50%,AQ248&lt;B$10),2,IF(AQ248&gt;=B$10,3))))</f>
        <v/>
      </c>
      <c r="AT248" s="185" t="str">
        <f aca="false">IF(B248&lt;&gt;"",IFERROR(IF((SUMIF(D$20:AI$20, "CLO4", D248:AI248)/AO$9)=0,"",(SUMIF(D$20:AI$20, "CLO4", D248:AI248)/AO$9)),""),"")</f>
        <v/>
      </c>
      <c r="AU248" s="115" t="str">
        <f aca="false">IF(AT248="","",IF(AT248&gt;=B$10,"Y","N"))</f>
        <v/>
      </c>
      <c r="AV248" s="115" t="str">
        <f aca="false">IF(AT248="","",IF(AT248&lt;50%,1,IF(AND(AT248&gt;=50%,AT248&lt;B$10),2,IF(AT248&gt;=B$10,3))))</f>
        <v/>
      </c>
      <c r="AW248" s="185" t="str">
        <f aca="false">IF(B248&lt;&gt;"",IFERROR(IF((SUMIF(D$20:AI$20, "CLO5", D248:AI248)/AO$10)=0,"",(SUMIF(D$20:AI$20, "CLO5", D248:AI248)/AO$10)),""),"")</f>
        <v/>
      </c>
      <c r="AX248" s="115" t="str">
        <f aca="false">IF(AW248="","",IF(AW248&gt;=B$10,"Y","N"))</f>
        <v/>
      </c>
      <c r="AY248" s="115" t="str">
        <f aca="false">IF(AW248="","",IF(AW248&lt;50%,1,IF(AND(AW248&gt;=50%,AW248&lt;B$10),2,IF(AW248&gt;=B$10,3))))</f>
        <v/>
      </c>
      <c r="AZ248" s="114" t="str">
        <f aca="false">IF(B248&lt;&gt;"",IFERROR(IF((SUMIF(D$20:AI$20, "CLO6", D248:AI248)/AO$11)=0,"",(SUMIF(D$20:AI$20, "CLO6", D248:AI248)/AO$11)),""),"")</f>
        <v/>
      </c>
      <c r="BA248" s="115" t="str">
        <f aca="false">IF(AZ248="","",IF(AZ248&gt;=B$10,"Y","N"))</f>
        <v/>
      </c>
      <c r="BB248" s="115" t="str">
        <f aca="false">IF(BA248="","",IF(BA248&lt;50%,1,IF(AND(BA248&gt;=50%,BA248&lt;B$10),2,IF(BA248&gt;=B$10,3))))</f>
        <v/>
      </c>
      <c r="BC248" s="114" t="str">
        <f aca="false">IF(B248&lt;&gt;"",IFERROR(IF((SUMIF(D$20:AI$20, "CLO7", D248:AI248)/AO$12)=0,"",(SUMIF(D$20:AI$20, "CLO7", D248:AI248)/AO$12)),""),"")</f>
        <v/>
      </c>
      <c r="BD248" s="115" t="str">
        <f aca="false">IF(BC248="","",IF(BC248&gt;=B$10,"Y","N"))</f>
        <v/>
      </c>
      <c r="BE248" s="115" t="str">
        <f aca="false">IF(BD248="","",IF(BD248&lt;50%,1,IF(AND(BD248&gt;=50%,BD248&lt;B$10),2,IF(BD248&gt;=B$10,3))))</f>
        <v/>
      </c>
      <c r="BF248" s="114" t="str">
        <f aca="false">IF(B248&lt;&gt;"",IFERROR(IF((SUMIF(D$20:AI$20, "CLO8", D248:AI248)/AO$13)=0,"",(SUMIF(D$20:AI$20, "CLO8", D248:AI248)/AO$13)),""),"")</f>
        <v/>
      </c>
      <c r="BG248" s="115" t="str">
        <f aca="false">IF(BF248="","",IF(BF248&gt;=B$10,"Y","N"))</f>
        <v/>
      </c>
      <c r="BH248" s="115" t="str">
        <f aca="false">IF(BG248="","",IF(BG248&lt;50%,1,IF(AND(BG248&gt;=50%,BG248&lt;B$10),2,IF(BG248&gt;=B$10,3))))</f>
        <v/>
      </c>
      <c r="BI248" s="114" t="str">
        <f aca="false">IF(B248&lt;&gt;"",IFERROR(IF((SUMIF(D$20:AI$20, "CLO9", D248:AI248)/AO$14)=0,"",(SUMIF(D$20:AI$20, "CLO9", D248:AI248)/AO$14)),""),"")</f>
        <v/>
      </c>
      <c r="BJ248" s="115" t="str">
        <f aca="false">IF(BI248="","",IF(BI248&gt;=B$10,"Y","N"))</f>
        <v/>
      </c>
      <c r="BK248" s="115" t="str">
        <f aca="false">IF(BJ248="","",IF(BJ248&lt;50%,1,IF(AND(BJ248&gt;=50%,BJ248&lt;B$10),2,IF(BJ248&gt;=B$10,3))))</f>
        <v/>
      </c>
      <c r="BL248" s="114" t="str">
        <f aca="false">IF(B248&lt;&gt;"",IFERROR(IF((SUMIF(D$20:AI$20,"CLO10",D248:AI248)/AO$15)=0,"",(SUMIF(D$20:AI$20,"CLO10",D248:AI248)/AO$15)),""),"")</f>
        <v/>
      </c>
      <c r="BM248" s="115" t="str">
        <f aca="false">IF(BL248="","",IF(BL248&gt;=B$10,"Y","N"))</f>
        <v/>
      </c>
      <c r="BN248" s="115" t="str">
        <f aca="false">IF(BM248="","",IF(BM248&lt;50%,1,IF(AND(BM248&gt;=50%,BM248&lt;B$10),2,IF(BM248&gt;=B$10,3))))</f>
        <v/>
      </c>
    </row>
    <row r="249" customFormat="false" ht="15.75" hidden="false" customHeight="true" outlineLevel="0" collapsed="false">
      <c r="A249" s="184" t="str">
        <f aca="false">IF(A$6="LECTURE","",IF('Database (LECTURE-RES-PRAC)'!A244="","",'Database (LECTURE-RES-PRAC)'!A244))</f>
        <v/>
      </c>
      <c r="B249" s="184" t="str">
        <f aca="false">IF(B$6="LECTURE","",IF('Database (LECTURE-RES-PRAC)'!B244="","",'Database (LECTURE-RES-PRAC)'!B244))</f>
        <v/>
      </c>
      <c r="C249" s="184" t="str">
        <f aca="false">IF(C$6="LECTURE","",IF('Database (LECTURE-RES-PRAC)'!C244="","",'Database (LECTURE-RES-PRAC)'!C244))</f>
        <v/>
      </c>
      <c r="D249" s="52"/>
      <c r="E249" s="52"/>
      <c r="F249" s="52"/>
      <c r="G249" s="52"/>
      <c r="H249" s="52"/>
      <c r="I249" s="52"/>
      <c r="J249" s="52"/>
      <c r="K249" s="52"/>
      <c r="L249" s="52"/>
      <c r="M249" s="52"/>
      <c r="N249" s="181" t="str">
        <f aca="false">IF(B249&lt;&gt;"",SUM(D249:M249),"")</f>
        <v/>
      </c>
      <c r="O249" s="52"/>
      <c r="P249" s="52"/>
      <c r="Q249" s="52"/>
      <c r="R249" s="52"/>
      <c r="S249" s="52"/>
      <c r="T249" s="52"/>
      <c r="U249" s="52"/>
      <c r="V249" s="52"/>
      <c r="W249" s="52"/>
      <c r="X249" s="52"/>
      <c r="Y249" s="181" t="str">
        <f aca="false">IF(B249&lt;&gt;"",SUM(O249:X249),"")</f>
        <v/>
      </c>
      <c r="Z249" s="52"/>
      <c r="AA249" s="52"/>
      <c r="AB249" s="52"/>
      <c r="AC249" s="52"/>
      <c r="AD249" s="52"/>
      <c r="AE249" s="52"/>
      <c r="AF249" s="52"/>
      <c r="AG249" s="52"/>
      <c r="AH249" s="52"/>
      <c r="AI249" s="52"/>
      <c r="AJ249" s="182" t="str">
        <f aca="false">IF(B249&lt;&gt;"",SUM(Z249:AI249),"")</f>
        <v/>
      </c>
      <c r="AK249" s="185" t="str">
        <f aca="false">IF(B249&lt;&gt;"",IFERROR(IF((SUMIF(D$20:AI$20, "CLO1", D249:AI249)/AO$6)=0,"",(SUMIF(D$20:AI$20, "CLO1", D249:AI249)/AO$6)),""),"")</f>
        <v/>
      </c>
      <c r="AL249" s="115" t="str">
        <f aca="false">IF(AK249="","",IF(AK249&gt;=B$10,"Y","N"))</f>
        <v/>
      </c>
      <c r="AM249" s="115" t="str">
        <f aca="false">IF(AK249="","",IF(AK249&lt;50%,1,IF(AND(AK249&gt;=50%,AK249&lt;B$10),2,IF(AK249&gt;=B$10,3))))</f>
        <v/>
      </c>
      <c r="AN249" s="185" t="str">
        <f aca="false">IF(B249&lt;&gt;"",IFERROR(IF((SUMIF(D$20:AI$20, "CLO2", D249:AI249)/AO$7)=0,"",(SUMIF(D$20:AI$20, "CLO2", D249:AI249)/AO$7)),""),"")</f>
        <v/>
      </c>
      <c r="AO249" s="115" t="str">
        <f aca="false">IF(AN249="","",IF(AN249&gt;=B$10,"Y","N"))</f>
        <v/>
      </c>
      <c r="AP249" s="115" t="str">
        <f aca="false">IF(AN249="","",IF(AN249&lt;50%,1,IF(AND(AN249&gt;=50%,AN249&lt;B$10),2,IF(AN249&gt;=B$10,3))))</f>
        <v/>
      </c>
      <c r="AQ249" s="185" t="str">
        <f aca="false">IF(B249&lt;&gt;"",IFERROR(IF((SUMIF(D$20:AI$20, "CLO3", D249:AI249)/AO$8)=0,"",(SUMIF(D$20:AI$20, "CLO3", D249:AI249)/AO$8)),""),"")</f>
        <v/>
      </c>
      <c r="AR249" s="115" t="str">
        <f aca="false">IF(AQ249="","",IF(AQ249&gt;=B$10,"Y","N"))</f>
        <v/>
      </c>
      <c r="AS249" s="115" t="str">
        <f aca="false">IF(AQ249="","",IF(AQ249&lt;50%,1,IF(AND(AQ249&gt;=50%,AQ249&lt;B$10),2,IF(AQ249&gt;=B$10,3))))</f>
        <v/>
      </c>
      <c r="AT249" s="185" t="str">
        <f aca="false">IF(B249&lt;&gt;"",IFERROR(IF((SUMIF(D$20:AI$20, "CLO4", D249:AI249)/AO$9)=0,"",(SUMIF(D$20:AI$20, "CLO4", D249:AI249)/AO$9)),""),"")</f>
        <v/>
      </c>
      <c r="AU249" s="115" t="str">
        <f aca="false">IF(AT249="","",IF(AT249&gt;=B$10,"Y","N"))</f>
        <v/>
      </c>
      <c r="AV249" s="115" t="str">
        <f aca="false">IF(AT249="","",IF(AT249&lt;50%,1,IF(AND(AT249&gt;=50%,AT249&lt;B$10),2,IF(AT249&gt;=B$10,3))))</f>
        <v/>
      </c>
      <c r="AW249" s="185" t="str">
        <f aca="false">IF(B249&lt;&gt;"",IFERROR(IF((SUMIF(D$20:AI$20, "CLO5", D249:AI249)/AO$10)=0,"",(SUMIF(D$20:AI$20, "CLO5", D249:AI249)/AO$10)),""),"")</f>
        <v/>
      </c>
      <c r="AX249" s="115" t="str">
        <f aca="false">IF(AW249="","",IF(AW249&gt;=B$10,"Y","N"))</f>
        <v/>
      </c>
      <c r="AY249" s="115" t="str">
        <f aca="false">IF(AW249="","",IF(AW249&lt;50%,1,IF(AND(AW249&gt;=50%,AW249&lt;B$10),2,IF(AW249&gt;=B$10,3))))</f>
        <v/>
      </c>
      <c r="AZ249" s="114" t="str">
        <f aca="false">IF(B249&lt;&gt;"",IFERROR(IF((SUMIF(D$20:AI$20, "CLO6", D249:AI249)/AO$11)=0,"",(SUMIF(D$20:AI$20, "CLO6", D249:AI249)/AO$11)),""),"")</f>
        <v/>
      </c>
      <c r="BA249" s="115" t="str">
        <f aca="false">IF(AZ249="","",IF(AZ249&gt;=B$10,"Y","N"))</f>
        <v/>
      </c>
      <c r="BB249" s="115" t="str">
        <f aca="false">IF(BA249="","",IF(BA249&lt;50%,1,IF(AND(BA249&gt;=50%,BA249&lt;B$10),2,IF(BA249&gt;=B$10,3))))</f>
        <v/>
      </c>
      <c r="BC249" s="114" t="str">
        <f aca="false">IF(B249&lt;&gt;"",IFERROR(IF((SUMIF(D$20:AI$20, "CLO7", D249:AI249)/AO$12)=0,"",(SUMIF(D$20:AI$20, "CLO7", D249:AI249)/AO$12)),""),"")</f>
        <v/>
      </c>
      <c r="BD249" s="115" t="str">
        <f aca="false">IF(BC249="","",IF(BC249&gt;=B$10,"Y","N"))</f>
        <v/>
      </c>
      <c r="BE249" s="115" t="str">
        <f aca="false">IF(BD249="","",IF(BD249&lt;50%,1,IF(AND(BD249&gt;=50%,BD249&lt;B$10),2,IF(BD249&gt;=B$10,3))))</f>
        <v/>
      </c>
      <c r="BF249" s="114" t="str">
        <f aca="false">IF(B249&lt;&gt;"",IFERROR(IF((SUMIF(D$20:AI$20, "CLO8", D249:AI249)/AO$13)=0,"",(SUMIF(D$20:AI$20, "CLO8", D249:AI249)/AO$13)),""),"")</f>
        <v/>
      </c>
      <c r="BG249" s="115" t="str">
        <f aca="false">IF(BF249="","",IF(BF249&gt;=B$10,"Y","N"))</f>
        <v/>
      </c>
      <c r="BH249" s="115" t="str">
        <f aca="false">IF(BG249="","",IF(BG249&lt;50%,1,IF(AND(BG249&gt;=50%,BG249&lt;B$10),2,IF(BG249&gt;=B$10,3))))</f>
        <v/>
      </c>
      <c r="BI249" s="114" t="str">
        <f aca="false">IF(B249&lt;&gt;"",IFERROR(IF((SUMIF(D$20:AI$20, "CLO9", D249:AI249)/AO$14)=0,"",(SUMIF(D$20:AI$20, "CLO9", D249:AI249)/AO$14)),""),"")</f>
        <v/>
      </c>
      <c r="BJ249" s="115" t="str">
        <f aca="false">IF(BI249="","",IF(BI249&gt;=B$10,"Y","N"))</f>
        <v/>
      </c>
      <c r="BK249" s="115" t="str">
        <f aca="false">IF(BJ249="","",IF(BJ249&lt;50%,1,IF(AND(BJ249&gt;=50%,BJ249&lt;B$10),2,IF(BJ249&gt;=B$10,3))))</f>
        <v/>
      </c>
      <c r="BL249" s="114" t="str">
        <f aca="false">IF(B249&lt;&gt;"",IFERROR(IF((SUMIF(D$20:AI$20,"CLO10",D249:AI249)/AO$15)=0,"",(SUMIF(D$20:AI$20,"CLO10",D249:AI249)/AO$15)),""),"")</f>
        <v/>
      </c>
      <c r="BM249" s="115" t="str">
        <f aca="false">IF(BL249="","",IF(BL249&gt;=B$10,"Y","N"))</f>
        <v/>
      </c>
      <c r="BN249" s="115" t="str">
        <f aca="false">IF(BM249="","",IF(BM249&lt;50%,1,IF(AND(BM249&gt;=50%,BM249&lt;B$10),2,IF(BM249&gt;=B$10,3))))</f>
        <v/>
      </c>
    </row>
    <row r="250" customFormat="false" ht="15.75" hidden="false" customHeight="true" outlineLevel="0" collapsed="false">
      <c r="A250" s="184" t="str">
        <f aca="false">IF(A$6="LECTURE","",IF('Database (LECTURE-RES-PRAC)'!A245="","",'Database (LECTURE-RES-PRAC)'!A245))</f>
        <v/>
      </c>
      <c r="B250" s="184" t="str">
        <f aca="false">IF(B$6="LECTURE","",IF('Database (LECTURE-RES-PRAC)'!B245="","",'Database (LECTURE-RES-PRAC)'!B245))</f>
        <v/>
      </c>
      <c r="C250" s="184" t="str">
        <f aca="false">IF(C$6="LECTURE","",IF('Database (LECTURE-RES-PRAC)'!C245="","",'Database (LECTURE-RES-PRAC)'!C245))</f>
        <v/>
      </c>
      <c r="D250" s="52"/>
      <c r="E250" s="52"/>
      <c r="F250" s="52"/>
      <c r="G250" s="52"/>
      <c r="H250" s="52"/>
      <c r="I250" s="52"/>
      <c r="J250" s="52"/>
      <c r="K250" s="52"/>
      <c r="L250" s="52"/>
      <c r="M250" s="52"/>
      <c r="N250" s="181" t="str">
        <f aca="false">IF(B250&lt;&gt;"",SUM(D250:M250),"")</f>
        <v/>
      </c>
      <c r="O250" s="52"/>
      <c r="P250" s="52"/>
      <c r="Q250" s="52"/>
      <c r="R250" s="52"/>
      <c r="S250" s="52"/>
      <c r="T250" s="52"/>
      <c r="U250" s="52"/>
      <c r="V250" s="52"/>
      <c r="W250" s="52"/>
      <c r="X250" s="52"/>
      <c r="Y250" s="181" t="str">
        <f aca="false">IF(B250&lt;&gt;"",SUM(O250:X250),"")</f>
        <v/>
      </c>
      <c r="Z250" s="52"/>
      <c r="AA250" s="52"/>
      <c r="AB250" s="52"/>
      <c r="AC250" s="52"/>
      <c r="AD250" s="52"/>
      <c r="AE250" s="52"/>
      <c r="AF250" s="52"/>
      <c r="AG250" s="52"/>
      <c r="AH250" s="52"/>
      <c r="AI250" s="52"/>
      <c r="AJ250" s="182" t="str">
        <f aca="false">IF(B250&lt;&gt;"",SUM(Z250:AI250),"")</f>
        <v/>
      </c>
      <c r="AK250" s="185" t="str">
        <f aca="false">IF(B250&lt;&gt;"",IFERROR(IF((SUMIF(D$20:AI$20, "CLO1", D250:AI250)/AO$6)=0,"",(SUMIF(D$20:AI$20, "CLO1", D250:AI250)/AO$6)),""),"")</f>
        <v/>
      </c>
      <c r="AL250" s="115" t="str">
        <f aca="false">IF(AK250="","",IF(AK250&gt;=B$10,"Y","N"))</f>
        <v/>
      </c>
      <c r="AM250" s="115" t="str">
        <f aca="false">IF(AK250="","",IF(AK250&lt;50%,1,IF(AND(AK250&gt;=50%,AK250&lt;B$10),2,IF(AK250&gt;=B$10,3))))</f>
        <v/>
      </c>
      <c r="AN250" s="185" t="str">
        <f aca="false">IF(B250&lt;&gt;"",IFERROR(IF((SUMIF(D$20:AI$20, "CLO2", D250:AI250)/AO$7)=0,"",(SUMIF(D$20:AI$20, "CLO2", D250:AI250)/AO$7)),""),"")</f>
        <v/>
      </c>
      <c r="AO250" s="115" t="str">
        <f aca="false">IF(AN250="","",IF(AN250&gt;=B$10,"Y","N"))</f>
        <v/>
      </c>
      <c r="AP250" s="115" t="str">
        <f aca="false">IF(AN250="","",IF(AN250&lt;50%,1,IF(AND(AN250&gt;=50%,AN250&lt;B$10),2,IF(AN250&gt;=B$10,3))))</f>
        <v/>
      </c>
      <c r="AQ250" s="185" t="str">
        <f aca="false">IF(B250&lt;&gt;"",IFERROR(IF((SUMIF(D$20:AI$20, "CLO3", D250:AI250)/AO$8)=0,"",(SUMIF(D$20:AI$20, "CLO3", D250:AI250)/AO$8)),""),"")</f>
        <v/>
      </c>
      <c r="AR250" s="115" t="str">
        <f aca="false">IF(AQ250="","",IF(AQ250&gt;=B$10,"Y","N"))</f>
        <v/>
      </c>
      <c r="AS250" s="115" t="str">
        <f aca="false">IF(AQ250="","",IF(AQ250&lt;50%,1,IF(AND(AQ250&gt;=50%,AQ250&lt;B$10),2,IF(AQ250&gt;=B$10,3))))</f>
        <v/>
      </c>
      <c r="AT250" s="185" t="str">
        <f aca="false">IF(B250&lt;&gt;"",IFERROR(IF((SUMIF(D$20:AI$20, "CLO4", D250:AI250)/AO$9)=0,"",(SUMIF(D$20:AI$20, "CLO4", D250:AI250)/AO$9)),""),"")</f>
        <v/>
      </c>
      <c r="AU250" s="115" t="str">
        <f aca="false">IF(AT250="","",IF(AT250&gt;=B$10,"Y","N"))</f>
        <v/>
      </c>
      <c r="AV250" s="115" t="str">
        <f aca="false">IF(AT250="","",IF(AT250&lt;50%,1,IF(AND(AT250&gt;=50%,AT250&lt;B$10),2,IF(AT250&gt;=B$10,3))))</f>
        <v/>
      </c>
      <c r="AW250" s="185" t="str">
        <f aca="false">IF(B250&lt;&gt;"",IFERROR(IF((SUMIF(D$20:AI$20, "CLO5", D250:AI250)/AO$10)=0,"",(SUMIF(D$20:AI$20, "CLO5", D250:AI250)/AO$10)),""),"")</f>
        <v/>
      </c>
      <c r="AX250" s="115" t="str">
        <f aca="false">IF(AW250="","",IF(AW250&gt;=B$10,"Y","N"))</f>
        <v/>
      </c>
      <c r="AY250" s="115" t="str">
        <f aca="false">IF(AW250="","",IF(AW250&lt;50%,1,IF(AND(AW250&gt;=50%,AW250&lt;B$10),2,IF(AW250&gt;=B$10,3))))</f>
        <v/>
      </c>
      <c r="AZ250" s="114" t="str">
        <f aca="false">IF(B250&lt;&gt;"",IFERROR(IF((SUMIF(D$20:AI$20, "CLO6", D250:AI250)/AO$11)=0,"",(SUMIF(D$20:AI$20, "CLO6", D250:AI250)/AO$11)),""),"")</f>
        <v/>
      </c>
      <c r="BA250" s="115" t="str">
        <f aca="false">IF(AZ250="","",IF(AZ250&gt;=B$10,"Y","N"))</f>
        <v/>
      </c>
      <c r="BB250" s="115" t="str">
        <f aca="false">IF(BA250="","",IF(BA250&lt;50%,1,IF(AND(BA250&gt;=50%,BA250&lt;B$10),2,IF(BA250&gt;=B$10,3))))</f>
        <v/>
      </c>
      <c r="BC250" s="114" t="str">
        <f aca="false">IF(B250&lt;&gt;"",IFERROR(IF((SUMIF(D$20:AI$20, "CLO7", D250:AI250)/AO$12)=0,"",(SUMIF(D$20:AI$20, "CLO7", D250:AI250)/AO$12)),""),"")</f>
        <v/>
      </c>
      <c r="BD250" s="115" t="str">
        <f aca="false">IF(BC250="","",IF(BC250&gt;=B$10,"Y","N"))</f>
        <v/>
      </c>
      <c r="BE250" s="115" t="str">
        <f aca="false">IF(BD250="","",IF(BD250&lt;50%,1,IF(AND(BD250&gt;=50%,BD250&lt;B$10),2,IF(BD250&gt;=B$10,3))))</f>
        <v/>
      </c>
      <c r="BF250" s="114" t="str">
        <f aca="false">IF(B250&lt;&gt;"",IFERROR(IF((SUMIF(D$20:AI$20, "CLO8", D250:AI250)/AO$13)=0,"",(SUMIF(D$20:AI$20, "CLO8", D250:AI250)/AO$13)),""),"")</f>
        <v/>
      </c>
      <c r="BG250" s="115" t="str">
        <f aca="false">IF(BF250="","",IF(BF250&gt;=B$10,"Y","N"))</f>
        <v/>
      </c>
      <c r="BH250" s="115" t="str">
        <f aca="false">IF(BG250="","",IF(BG250&lt;50%,1,IF(AND(BG250&gt;=50%,BG250&lt;B$10),2,IF(BG250&gt;=B$10,3))))</f>
        <v/>
      </c>
      <c r="BI250" s="114" t="str">
        <f aca="false">IF(B250&lt;&gt;"",IFERROR(IF((SUMIF(D$20:AI$20, "CLO9", D250:AI250)/AO$14)=0,"",(SUMIF(D$20:AI$20, "CLO9", D250:AI250)/AO$14)),""),"")</f>
        <v/>
      </c>
      <c r="BJ250" s="115" t="str">
        <f aca="false">IF(BI250="","",IF(BI250&gt;=B$10,"Y","N"))</f>
        <v/>
      </c>
      <c r="BK250" s="115" t="str">
        <f aca="false">IF(BJ250="","",IF(BJ250&lt;50%,1,IF(AND(BJ250&gt;=50%,BJ250&lt;B$10),2,IF(BJ250&gt;=B$10,3))))</f>
        <v/>
      </c>
      <c r="BL250" s="114" t="str">
        <f aca="false">IF(B250&lt;&gt;"",IFERROR(IF((SUMIF(D$20:AI$20,"CLO10",D250:AI250)/AO$15)=0,"",(SUMIF(D$20:AI$20,"CLO10",D250:AI250)/AO$15)),""),"")</f>
        <v/>
      </c>
      <c r="BM250" s="115" t="str">
        <f aca="false">IF(BL250="","",IF(BL250&gt;=B$10,"Y","N"))</f>
        <v/>
      </c>
      <c r="BN250" s="115" t="str">
        <f aca="false">IF(BM250="","",IF(BM250&lt;50%,1,IF(AND(BM250&gt;=50%,BM250&lt;B$10),2,IF(BM250&gt;=B$10,3))))</f>
        <v/>
      </c>
    </row>
    <row r="251" customFormat="false" ht="15.75" hidden="false" customHeight="true" outlineLevel="0" collapsed="false">
      <c r="A251" s="184" t="str">
        <f aca="false">IF(A$6="LECTURE","",IF('Database (LECTURE-RES-PRAC)'!A246="","",'Database (LECTURE-RES-PRAC)'!A246))</f>
        <v/>
      </c>
      <c r="B251" s="184" t="str">
        <f aca="false">IF(B$6="LECTURE","",IF('Database (LECTURE-RES-PRAC)'!B246="","",'Database (LECTURE-RES-PRAC)'!B246))</f>
        <v/>
      </c>
      <c r="C251" s="184" t="str">
        <f aca="false">IF(C$6="LECTURE","",IF('Database (LECTURE-RES-PRAC)'!C246="","",'Database (LECTURE-RES-PRAC)'!C246))</f>
        <v/>
      </c>
      <c r="D251" s="52"/>
      <c r="E251" s="52"/>
      <c r="F251" s="52"/>
      <c r="G251" s="52"/>
      <c r="H251" s="52"/>
      <c r="I251" s="52"/>
      <c r="J251" s="52"/>
      <c r="K251" s="52"/>
      <c r="L251" s="52"/>
      <c r="M251" s="52"/>
      <c r="N251" s="181" t="str">
        <f aca="false">IF(B251&lt;&gt;"",SUM(D251:M251),"")</f>
        <v/>
      </c>
      <c r="O251" s="52"/>
      <c r="P251" s="52"/>
      <c r="Q251" s="52"/>
      <c r="R251" s="52"/>
      <c r="S251" s="52"/>
      <c r="T251" s="52"/>
      <c r="U251" s="52"/>
      <c r="V251" s="52"/>
      <c r="W251" s="52"/>
      <c r="X251" s="52"/>
      <c r="Y251" s="181" t="str">
        <f aca="false">IF(B251&lt;&gt;"",SUM(O251:X251),"")</f>
        <v/>
      </c>
      <c r="Z251" s="52"/>
      <c r="AA251" s="52"/>
      <c r="AB251" s="52"/>
      <c r="AC251" s="52"/>
      <c r="AD251" s="52"/>
      <c r="AE251" s="52"/>
      <c r="AF251" s="52"/>
      <c r="AG251" s="52"/>
      <c r="AH251" s="52"/>
      <c r="AI251" s="52"/>
      <c r="AJ251" s="182" t="str">
        <f aca="false">IF(B251&lt;&gt;"",SUM(Z251:AI251),"")</f>
        <v/>
      </c>
      <c r="AK251" s="185" t="str">
        <f aca="false">IF(B251&lt;&gt;"",IFERROR(IF((SUMIF(D$20:AI$20, "CLO1", D251:AI251)/AO$6)=0,"",(SUMIF(D$20:AI$20, "CLO1", D251:AI251)/AO$6)),""),"")</f>
        <v/>
      </c>
      <c r="AL251" s="115" t="str">
        <f aca="false">IF(AK251="","",IF(AK251&gt;=B$10,"Y","N"))</f>
        <v/>
      </c>
      <c r="AM251" s="115" t="str">
        <f aca="false">IF(AK251="","",IF(AK251&lt;50%,1,IF(AND(AK251&gt;=50%,AK251&lt;B$10),2,IF(AK251&gt;=B$10,3))))</f>
        <v/>
      </c>
      <c r="AN251" s="185" t="str">
        <f aca="false">IF(B251&lt;&gt;"",IFERROR(IF((SUMIF(D$20:AI$20, "CLO2", D251:AI251)/AO$7)=0,"",(SUMIF(D$20:AI$20, "CLO2", D251:AI251)/AO$7)),""),"")</f>
        <v/>
      </c>
      <c r="AO251" s="115" t="str">
        <f aca="false">IF(AN251="","",IF(AN251&gt;=B$10,"Y","N"))</f>
        <v/>
      </c>
      <c r="AP251" s="115" t="str">
        <f aca="false">IF(AN251="","",IF(AN251&lt;50%,1,IF(AND(AN251&gt;=50%,AN251&lt;B$10),2,IF(AN251&gt;=B$10,3))))</f>
        <v/>
      </c>
      <c r="AQ251" s="185" t="str">
        <f aca="false">IF(B251&lt;&gt;"",IFERROR(IF((SUMIF(D$20:AI$20, "CLO3", D251:AI251)/AO$8)=0,"",(SUMIF(D$20:AI$20, "CLO3", D251:AI251)/AO$8)),""),"")</f>
        <v/>
      </c>
      <c r="AR251" s="115" t="str">
        <f aca="false">IF(AQ251="","",IF(AQ251&gt;=B$10,"Y","N"))</f>
        <v/>
      </c>
      <c r="AS251" s="115" t="str">
        <f aca="false">IF(AQ251="","",IF(AQ251&lt;50%,1,IF(AND(AQ251&gt;=50%,AQ251&lt;B$10),2,IF(AQ251&gt;=B$10,3))))</f>
        <v/>
      </c>
      <c r="AT251" s="185" t="str">
        <f aca="false">IF(B251&lt;&gt;"",IFERROR(IF((SUMIF(D$20:AI$20, "CLO4", D251:AI251)/AO$9)=0,"",(SUMIF(D$20:AI$20, "CLO4", D251:AI251)/AO$9)),""),"")</f>
        <v/>
      </c>
      <c r="AU251" s="115" t="str">
        <f aca="false">IF(AT251="","",IF(AT251&gt;=B$10,"Y","N"))</f>
        <v/>
      </c>
      <c r="AV251" s="115" t="str">
        <f aca="false">IF(AT251="","",IF(AT251&lt;50%,1,IF(AND(AT251&gt;=50%,AT251&lt;B$10),2,IF(AT251&gt;=B$10,3))))</f>
        <v/>
      </c>
      <c r="AW251" s="185" t="str">
        <f aca="false">IF(B251&lt;&gt;"",IFERROR(IF((SUMIF(D$20:AI$20, "CLO5", D251:AI251)/AO$10)=0,"",(SUMIF(D$20:AI$20, "CLO5", D251:AI251)/AO$10)),""),"")</f>
        <v/>
      </c>
      <c r="AX251" s="115" t="str">
        <f aca="false">IF(AW251="","",IF(AW251&gt;=B$10,"Y","N"))</f>
        <v/>
      </c>
      <c r="AY251" s="115" t="str">
        <f aca="false">IF(AW251="","",IF(AW251&lt;50%,1,IF(AND(AW251&gt;=50%,AW251&lt;B$10),2,IF(AW251&gt;=B$10,3))))</f>
        <v/>
      </c>
      <c r="AZ251" s="114" t="str">
        <f aca="false">IF(B251&lt;&gt;"",IFERROR(IF((SUMIF(D$20:AI$20, "CLO6", D251:AI251)/AO$11)=0,"",(SUMIF(D$20:AI$20, "CLO6", D251:AI251)/AO$11)),""),"")</f>
        <v/>
      </c>
      <c r="BA251" s="115" t="str">
        <f aca="false">IF(AZ251="","",IF(AZ251&gt;=B$10,"Y","N"))</f>
        <v/>
      </c>
      <c r="BB251" s="115" t="str">
        <f aca="false">IF(BA251="","",IF(BA251&lt;50%,1,IF(AND(BA251&gt;=50%,BA251&lt;B$10),2,IF(BA251&gt;=B$10,3))))</f>
        <v/>
      </c>
      <c r="BC251" s="114" t="str">
        <f aca="false">IF(B251&lt;&gt;"",IFERROR(IF((SUMIF(D$20:AI$20, "CLO7", D251:AI251)/AO$12)=0,"",(SUMIF(D$20:AI$20, "CLO7", D251:AI251)/AO$12)),""),"")</f>
        <v/>
      </c>
      <c r="BD251" s="115" t="str">
        <f aca="false">IF(BC251="","",IF(BC251&gt;=B$10,"Y","N"))</f>
        <v/>
      </c>
      <c r="BE251" s="115" t="str">
        <f aca="false">IF(BD251="","",IF(BD251&lt;50%,1,IF(AND(BD251&gt;=50%,BD251&lt;B$10),2,IF(BD251&gt;=B$10,3))))</f>
        <v/>
      </c>
      <c r="BF251" s="114" t="str">
        <f aca="false">IF(B251&lt;&gt;"",IFERROR(IF((SUMIF(D$20:AI$20, "CLO8", D251:AI251)/AO$13)=0,"",(SUMIF(D$20:AI$20, "CLO8", D251:AI251)/AO$13)),""),"")</f>
        <v/>
      </c>
      <c r="BG251" s="115" t="str">
        <f aca="false">IF(BF251="","",IF(BF251&gt;=B$10,"Y","N"))</f>
        <v/>
      </c>
      <c r="BH251" s="115" t="str">
        <f aca="false">IF(BG251="","",IF(BG251&lt;50%,1,IF(AND(BG251&gt;=50%,BG251&lt;B$10),2,IF(BG251&gt;=B$10,3))))</f>
        <v/>
      </c>
      <c r="BI251" s="114" t="str">
        <f aca="false">IF(B251&lt;&gt;"",IFERROR(IF((SUMIF(D$20:AI$20, "CLO9", D251:AI251)/AO$14)=0,"",(SUMIF(D$20:AI$20, "CLO9", D251:AI251)/AO$14)),""),"")</f>
        <v/>
      </c>
      <c r="BJ251" s="115" t="str">
        <f aca="false">IF(BI251="","",IF(BI251&gt;=B$10,"Y","N"))</f>
        <v/>
      </c>
      <c r="BK251" s="115" t="str">
        <f aca="false">IF(BJ251="","",IF(BJ251&lt;50%,1,IF(AND(BJ251&gt;=50%,BJ251&lt;B$10),2,IF(BJ251&gt;=B$10,3))))</f>
        <v/>
      </c>
      <c r="BL251" s="114" t="str">
        <f aca="false">IF(B251&lt;&gt;"",IFERROR(IF((SUMIF(D$20:AI$20,"CLO10",D251:AI251)/AO$15)=0,"",(SUMIF(D$20:AI$20,"CLO10",D251:AI251)/AO$15)),""),"")</f>
        <v/>
      </c>
      <c r="BM251" s="115" t="str">
        <f aca="false">IF(BL251="","",IF(BL251&gt;=B$10,"Y","N"))</f>
        <v/>
      </c>
      <c r="BN251" s="115" t="str">
        <f aca="false">IF(BM251="","",IF(BM251&lt;50%,1,IF(AND(BM251&gt;=50%,BM251&lt;B$10),2,IF(BM251&gt;=B$10,3))))</f>
        <v/>
      </c>
    </row>
    <row r="252" customFormat="false" ht="15.75" hidden="false" customHeight="true" outlineLevel="0" collapsed="false">
      <c r="A252" s="184" t="str">
        <f aca="false">IF(A$6="LECTURE","",IF('Database (LECTURE-RES-PRAC)'!A247="","",'Database (LECTURE-RES-PRAC)'!A247))</f>
        <v/>
      </c>
      <c r="B252" s="184" t="str">
        <f aca="false">IF(B$6="LECTURE","",IF('Database (LECTURE-RES-PRAC)'!B247="","",'Database (LECTURE-RES-PRAC)'!B247))</f>
        <v/>
      </c>
      <c r="C252" s="184" t="str">
        <f aca="false">IF(C$6="LECTURE","",IF('Database (LECTURE-RES-PRAC)'!C247="","",'Database (LECTURE-RES-PRAC)'!C247))</f>
        <v/>
      </c>
      <c r="D252" s="52"/>
      <c r="E252" s="52"/>
      <c r="F252" s="52"/>
      <c r="G252" s="52"/>
      <c r="H252" s="52"/>
      <c r="I252" s="52"/>
      <c r="J252" s="52"/>
      <c r="K252" s="52"/>
      <c r="L252" s="52"/>
      <c r="M252" s="52"/>
      <c r="N252" s="181" t="str">
        <f aca="false">IF(B252&lt;&gt;"",SUM(D252:M252),"")</f>
        <v/>
      </c>
      <c r="O252" s="52"/>
      <c r="P252" s="52"/>
      <c r="Q252" s="52"/>
      <c r="R252" s="52"/>
      <c r="S252" s="52"/>
      <c r="T252" s="52"/>
      <c r="U252" s="52"/>
      <c r="V252" s="52"/>
      <c r="W252" s="52"/>
      <c r="X252" s="52"/>
      <c r="Y252" s="181" t="str">
        <f aca="false">IF(B252&lt;&gt;"",SUM(O252:X252),"")</f>
        <v/>
      </c>
      <c r="Z252" s="52"/>
      <c r="AA252" s="52"/>
      <c r="AB252" s="52"/>
      <c r="AC252" s="52"/>
      <c r="AD252" s="52"/>
      <c r="AE252" s="52"/>
      <c r="AF252" s="52"/>
      <c r="AG252" s="52"/>
      <c r="AH252" s="52"/>
      <c r="AI252" s="52"/>
      <c r="AJ252" s="182" t="str">
        <f aca="false">IF(B252&lt;&gt;"",SUM(Z252:AI252),"")</f>
        <v/>
      </c>
      <c r="AK252" s="185" t="str">
        <f aca="false">IF(B252&lt;&gt;"",IFERROR(IF((SUMIF(D$20:AI$20, "CLO1", D252:AI252)/AO$6)=0,"",(SUMIF(D$20:AI$20, "CLO1", D252:AI252)/AO$6)),""),"")</f>
        <v/>
      </c>
      <c r="AL252" s="115" t="str">
        <f aca="false">IF(AK252="","",IF(AK252&gt;=B$10,"Y","N"))</f>
        <v/>
      </c>
      <c r="AM252" s="115" t="str">
        <f aca="false">IF(AK252="","",IF(AK252&lt;50%,1,IF(AND(AK252&gt;=50%,AK252&lt;B$10),2,IF(AK252&gt;=B$10,3))))</f>
        <v/>
      </c>
      <c r="AN252" s="185" t="str">
        <f aca="false">IF(B252&lt;&gt;"",IFERROR(IF((SUMIF(D$20:AI$20, "CLO2", D252:AI252)/AO$7)=0,"",(SUMIF(D$20:AI$20, "CLO2", D252:AI252)/AO$7)),""),"")</f>
        <v/>
      </c>
      <c r="AO252" s="115" t="str">
        <f aca="false">IF(AN252="","",IF(AN252&gt;=B$10,"Y","N"))</f>
        <v/>
      </c>
      <c r="AP252" s="115" t="str">
        <f aca="false">IF(AN252="","",IF(AN252&lt;50%,1,IF(AND(AN252&gt;=50%,AN252&lt;B$10),2,IF(AN252&gt;=B$10,3))))</f>
        <v/>
      </c>
      <c r="AQ252" s="185" t="str">
        <f aca="false">IF(B252&lt;&gt;"",IFERROR(IF((SUMIF(D$20:AI$20, "CLO3", D252:AI252)/AO$8)=0,"",(SUMIF(D$20:AI$20, "CLO3", D252:AI252)/AO$8)),""),"")</f>
        <v/>
      </c>
      <c r="AR252" s="115" t="str">
        <f aca="false">IF(AQ252="","",IF(AQ252&gt;=B$10,"Y","N"))</f>
        <v/>
      </c>
      <c r="AS252" s="115" t="str">
        <f aca="false">IF(AQ252="","",IF(AQ252&lt;50%,1,IF(AND(AQ252&gt;=50%,AQ252&lt;B$10),2,IF(AQ252&gt;=B$10,3))))</f>
        <v/>
      </c>
      <c r="AT252" s="185" t="str">
        <f aca="false">IF(B252&lt;&gt;"",IFERROR(IF((SUMIF(D$20:AI$20, "CLO4", D252:AI252)/AO$9)=0,"",(SUMIF(D$20:AI$20, "CLO4", D252:AI252)/AO$9)),""),"")</f>
        <v/>
      </c>
      <c r="AU252" s="115" t="str">
        <f aca="false">IF(AT252="","",IF(AT252&gt;=B$10,"Y","N"))</f>
        <v/>
      </c>
      <c r="AV252" s="115" t="str">
        <f aca="false">IF(AT252="","",IF(AT252&lt;50%,1,IF(AND(AT252&gt;=50%,AT252&lt;B$10),2,IF(AT252&gt;=B$10,3))))</f>
        <v/>
      </c>
      <c r="AW252" s="185" t="str">
        <f aca="false">IF(B252&lt;&gt;"",IFERROR(IF((SUMIF(D$20:AI$20, "CLO5", D252:AI252)/AO$10)=0,"",(SUMIF(D$20:AI$20, "CLO5", D252:AI252)/AO$10)),""),"")</f>
        <v/>
      </c>
      <c r="AX252" s="115" t="str">
        <f aca="false">IF(AW252="","",IF(AW252&gt;=B$10,"Y","N"))</f>
        <v/>
      </c>
      <c r="AY252" s="115" t="str">
        <f aca="false">IF(AW252="","",IF(AW252&lt;50%,1,IF(AND(AW252&gt;=50%,AW252&lt;B$10),2,IF(AW252&gt;=B$10,3))))</f>
        <v/>
      </c>
      <c r="AZ252" s="114" t="str">
        <f aca="false">IF(B252&lt;&gt;"",IFERROR(IF((SUMIF(D$20:AI$20, "CLO6", D252:AI252)/AO$11)=0,"",(SUMIF(D$20:AI$20, "CLO6", D252:AI252)/AO$11)),""),"")</f>
        <v/>
      </c>
      <c r="BA252" s="115" t="str">
        <f aca="false">IF(AZ252="","",IF(AZ252&gt;=B$10,"Y","N"))</f>
        <v/>
      </c>
      <c r="BB252" s="115" t="str">
        <f aca="false">IF(BA252="","",IF(BA252&lt;50%,1,IF(AND(BA252&gt;=50%,BA252&lt;B$10),2,IF(BA252&gt;=B$10,3))))</f>
        <v/>
      </c>
      <c r="BC252" s="114" t="str">
        <f aca="false">IF(B252&lt;&gt;"",IFERROR(IF((SUMIF(D$20:AI$20, "CLO7", D252:AI252)/AO$12)=0,"",(SUMIF(D$20:AI$20, "CLO7", D252:AI252)/AO$12)),""),"")</f>
        <v/>
      </c>
      <c r="BD252" s="115" t="str">
        <f aca="false">IF(BC252="","",IF(BC252&gt;=B$10,"Y","N"))</f>
        <v/>
      </c>
      <c r="BE252" s="115" t="str">
        <f aca="false">IF(BD252="","",IF(BD252&lt;50%,1,IF(AND(BD252&gt;=50%,BD252&lt;B$10),2,IF(BD252&gt;=B$10,3))))</f>
        <v/>
      </c>
      <c r="BF252" s="114" t="str">
        <f aca="false">IF(B252&lt;&gt;"",IFERROR(IF((SUMIF(D$20:AI$20, "CLO8", D252:AI252)/AO$13)=0,"",(SUMIF(D$20:AI$20, "CLO8", D252:AI252)/AO$13)),""),"")</f>
        <v/>
      </c>
      <c r="BG252" s="115" t="str">
        <f aca="false">IF(BF252="","",IF(BF252&gt;=B$10,"Y","N"))</f>
        <v/>
      </c>
      <c r="BH252" s="115" t="str">
        <f aca="false">IF(BG252="","",IF(BG252&lt;50%,1,IF(AND(BG252&gt;=50%,BG252&lt;B$10),2,IF(BG252&gt;=B$10,3))))</f>
        <v/>
      </c>
      <c r="BI252" s="114" t="str">
        <f aca="false">IF(B252&lt;&gt;"",IFERROR(IF((SUMIF(D$20:AI$20, "CLO9", D252:AI252)/AO$14)=0,"",(SUMIF(D$20:AI$20, "CLO9", D252:AI252)/AO$14)),""),"")</f>
        <v/>
      </c>
      <c r="BJ252" s="115" t="str">
        <f aca="false">IF(BI252="","",IF(BI252&gt;=B$10,"Y","N"))</f>
        <v/>
      </c>
      <c r="BK252" s="115" t="str">
        <f aca="false">IF(BJ252="","",IF(BJ252&lt;50%,1,IF(AND(BJ252&gt;=50%,BJ252&lt;B$10),2,IF(BJ252&gt;=B$10,3))))</f>
        <v/>
      </c>
      <c r="BL252" s="114" t="str">
        <f aca="false">IF(B252&lt;&gt;"",IFERROR(IF((SUMIF(D$20:AI$20,"CLO10",D252:AI252)/AO$15)=0,"",(SUMIF(D$20:AI$20,"CLO10",D252:AI252)/AO$15)),""),"")</f>
        <v/>
      </c>
      <c r="BM252" s="115" t="str">
        <f aca="false">IF(BL252="","",IF(BL252&gt;=B$10,"Y","N"))</f>
        <v/>
      </c>
      <c r="BN252" s="115" t="str">
        <f aca="false">IF(BM252="","",IF(BM252&lt;50%,1,IF(AND(BM252&gt;=50%,BM252&lt;B$10),2,IF(BM252&gt;=B$10,3))))</f>
        <v/>
      </c>
    </row>
    <row r="253" customFormat="false" ht="15.75" hidden="false" customHeight="true" outlineLevel="0" collapsed="false">
      <c r="A253" s="184" t="str">
        <f aca="false">IF(A$6="LECTURE","",IF('Database (LECTURE-RES-PRAC)'!A248="","",'Database (LECTURE-RES-PRAC)'!A248))</f>
        <v/>
      </c>
      <c r="B253" s="184" t="str">
        <f aca="false">IF(B$6="LECTURE","",IF('Database (LECTURE-RES-PRAC)'!B248="","",'Database (LECTURE-RES-PRAC)'!B248))</f>
        <v/>
      </c>
      <c r="C253" s="184" t="str">
        <f aca="false">IF(C$6="LECTURE","",IF('Database (LECTURE-RES-PRAC)'!C248="","",'Database (LECTURE-RES-PRAC)'!C248))</f>
        <v/>
      </c>
      <c r="D253" s="52"/>
      <c r="E253" s="52"/>
      <c r="F253" s="52"/>
      <c r="G253" s="52"/>
      <c r="H253" s="52"/>
      <c r="I253" s="52"/>
      <c r="J253" s="52"/>
      <c r="K253" s="52"/>
      <c r="L253" s="52"/>
      <c r="M253" s="52"/>
      <c r="N253" s="181" t="str">
        <f aca="false">IF(B253&lt;&gt;"",SUM(D253:M253),"")</f>
        <v/>
      </c>
      <c r="O253" s="52"/>
      <c r="P253" s="52"/>
      <c r="Q253" s="52"/>
      <c r="R253" s="52"/>
      <c r="S253" s="52"/>
      <c r="T253" s="52"/>
      <c r="U253" s="52"/>
      <c r="V253" s="52"/>
      <c r="W253" s="52"/>
      <c r="X253" s="52"/>
      <c r="Y253" s="181" t="str">
        <f aca="false">IF(B253&lt;&gt;"",SUM(O253:X253),"")</f>
        <v/>
      </c>
      <c r="Z253" s="52"/>
      <c r="AA253" s="52"/>
      <c r="AB253" s="52"/>
      <c r="AC253" s="52"/>
      <c r="AD253" s="52"/>
      <c r="AE253" s="52"/>
      <c r="AF253" s="52"/>
      <c r="AG253" s="52"/>
      <c r="AH253" s="52"/>
      <c r="AI253" s="52"/>
      <c r="AJ253" s="182" t="str">
        <f aca="false">IF(B253&lt;&gt;"",SUM(Z253:AI253),"")</f>
        <v/>
      </c>
      <c r="AK253" s="185" t="str">
        <f aca="false">IF(B253&lt;&gt;"",IFERROR(IF((SUMIF(D$20:AI$20, "CLO1", D253:AI253)/AO$6)=0,"",(SUMIF(D$20:AI$20, "CLO1", D253:AI253)/AO$6)),""),"")</f>
        <v/>
      </c>
      <c r="AL253" s="115" t="str">
        <f aca="false">IF(AK253="","",IF(AK253&gt;=B$10,"Y","N"))</f>
        <v/>
      </c>
      <c r="AM253" s="115" t="str">
        <f aca="false">IF(AK253="","",IF(AK253&lt;50%,1,IF(AND(AK253&gt;=50%,AK253&lt;B$10),2,IF(AK253&gt;=B$10,3))))</f>
        <v/>
      </c>
      <c r="AN253" s="185" t="str">
        <f aca="false">IF(B253&lt;&gt;"",IFERROR(IF((SUMIF(D$20:AI$20, "CLO2", D253:AI253)/AO$7)=0,"",(SUMIF(D$20:AI$20, "CLO2", D253:AI253)/AO$7)),""),"")</f>
        <v/>
      </c>
      <c r="AO253" s="115" t="str">
        <f aca="false">IF(AN253="","",IF(AN253&gt;=B$10,"Y","N"))</f>
        <v/>
      </c>
      <c r="AP253" s="115" t="str">
        <f aca="false">IF(AN253="","",IF(AN253&lt;50%,1,IF(AND(AN253&gt;=50%,AN253&lt;B$10),2,IF(AN253&gt;=B$10,3))))</f>
        <v/>
      </c>
      <c r="AQ253" s="185" t="str">
        <f aca="false">IF(B253&lt;&gt;"",IFERROR(IF((SUMIF(D$20:AI$20, "CLO3", D253:AI253)/AO$8)=0,"",(SUMIF(D$20:AI$20, "CLO3", D253:AI253)/AO$8)),""),"")</f>
        <v/>
      </c>
      <c r="AR253" s="115" t="str">
        <f aca="false">IF(AQ253="","",IF(AQ253&gt;=B$10,"Y","N"))</f>
        <v/>
      </c>
      <c r="AS253" s="115" t="str">
        <f aca="false">IF(AQ253="","",IF(AQ253&lt;50%,1,IF(AND(AQ253&gt;=50%,AQ253&lt;B$10),2,IF(AQ253&gt;=B$10,3))))</f>
        <v/>
      </c>
      <c r="AT253" s="185" t="str">
        <f aca="false">IF(B253&lt;&gt;"",IFERROR(IF((SUMIF(D$20:AI$20, "CLO4", D253:AI253)/AO$9)=0,"",(SUMIF(D$20:AI$20, "CLO4", D253:AI253)/AO$9)),""),"")</f>
        <v/>
      </c>
      <c r="AU253" s="115" t="str">
        <f aca="false">IF(AT253="","",IF(AT253&gt;=B$10,"Y","N"))</f>
        <v/>
      </c>
      <c r="AV253" s="115" t="str">
        <f aca="false">IF(AT253="","",IF(AT253&lt;50%,1,IF(AND(AT253&gt;=50%,AT253&lt;B$10),2,IF(AT253&gt;=B$10,3))))</f>
        <v/>
      </c>
      <c r="AW253" s="185" t="str">
        <f aca="false">IF(B253&lt;&gt;"",IFERROR(IF((SUMIF(D$20:AI$20, "CLO5", D253:AI253)/AO$10)=0,"",(SUMIF(D$20:AI$20, "CLO5", D253:AI253)/AO$10)),""),"")</f>
        <v/>
      </c>
      <c r="AX253" s="115" t="str">
        <f aca="false">IF(AW253="","",IF(AW253&gt;=B$10,"Y","N"))</f>
        <v/>
      </c>
      <c r="AY253" s="115" t="str">
        <f aca="false">IF(AW253="","",IF(AW253&lt;50%,1,IF(AND(AW253&gt;=50%,AW253&lt;B$10),2,IF(AW253&gt;=B$10,3))))</f>
        <v/>
      </c>
      <c r="AZ253" s="114" t="str">
        <f aca="false">IF(B253&lt;&gt;"",IFERROR(IF((SUMIF(D$20:AI$20, "CLO6", D253:AI253)/AO$11)=0,"",(SUMIF(D$20:AI$20, "CLO6", D253:AI253)/AO$11)),""),"")</f>
        <v/>
      </c>
      <c r="BA253" s="115" t="str">
        <f aca="false">IF(AZ253="","",IF(AZ253&gt;=B$10,"Y","N"))</f>
        <v/>
      </c>
      <c r="BB253" s="115" t="str">
        <f aca="false">IF(BA253="","",IF(BA253&lt;50%,1,IF(AND(BA253&gt;=50%,BA253&lt;B$10),2,IF(BA253&gt;=B$10,3))))</f>
        <v/>
      </c>
      <c r="BC253" s="114" t="str">
        <f aca="false">IF(B253&lt;&gt;"",IFERROR(IF((SUMIF(D$20:AI$20, "CLO7", D253:AI253)/AO$12)=0,"",(SUMIF(D$20:AI$20, "CLO7", D253:AI253)/AO$12)),""),"")</f>
        <v/>
      </c>
      <c r="BD253" s="115" t="str">
        <f aca="false">IF(BC253="","",IF(BC253&gt;=B$10,"Y","N"))</f>
        <v/>
      </c>
      <c r="BE253" s="115" t="str">
        <f aca="false">IF(BD253="","",IF(BD253&lt;50%,1,IF(AND(BD253&gt;=50%,BD253&lt;B$10),2,IF(BD253&gt;=B$10,3))))</f>
        <v/>
      </c>
      <c r="BF253" s="114" t="str">
        <f aca="false">IF(B253&lt;&gt;"",IFERROR(IF((SUMIF(D$20:AI$20, "CLO8", D253:AI253)/AO$13)=0,"",(SUMIF(D$20:AI$20, "CLO8", D253:AI253)/AO$13)),""),"")</f>
        <v/>
      </c>
      <c r="BG253" s="115" t="str">
        <f aca="false">IF(BF253="","",IF(BF253&gt;=B$10,"Y","N"))</f>
        <v/>
      </c>
      <c r="BH253" s="115" t="str">
        <f aca="false">IF(BG253="","",IF(BG253&lt;50%,1,IF(AND(BG253&gt;=50%,BG253&lt;B$10),2,IF(BG253&gt;=B$10,3))))</f>
        <v/>
      </c>
      <c r="BI253" s="114" t="str">
        <f aca="false">IF(B253&lt;&gt;"",IFERROR(IF((SUMIF(D$20:AI$20, "CLO9", D253:AI253)/AO$14)=0,"",(SUMIF(D$20:AI$20, "CLO9", D253:AI253)/AO$14)),""),"")</f>
        <v/>
      </c>
      <c r="BJ253" s="115" t="str">
        <f aca="false">IF(BI253="","",IF(BI253&gt;=B$10,"Y","N"))</f>
        <v/>
      </c>
      <c r="BK253" s="115" t="str">
        <f aca="false">IF(BJ253="","",IF(BJ253&lt;50%,1,IF(AND(BJ253&gt;=50%,BJ253&lt;B$10),2,IF(BJ253&gt;=B$10,3))))</f>
        <v/>
      </c>
      <c r="BL253" s="114" t="str">
        <f aca="false">IF(B253&lt;&gt;"",IFERROR(IF((SUMIF(D$20:AI$20,"CLO10",D253:AI253)/AO$15)=0,"",(SUMIF(D$20:AI$20,"CLO10",D253:AI253)/AO$15)),""),"")</f>
        <v/>
      </c>
      <c r="BM253" s="115" t="str">
        <f aca="false">IF(BL253="","",IF(BL253&gt;=B$10,"Y","N"))</f>
        <v/>
      </c>
      <c r="BN253" s="115" t="str">
        <f aca="false">IF(BM253="","",IF(BM253&lt;50%,1,IF(AND(BM253&gt;=50%,BM253&lt;B$10),2,IF(BM253&gt;=B$10,3))))</f>
        <v/>
      </c>
    </row>
    <row r="254" customFormat="false" ht="15.75" hidden="false" customHeight="true" outlineLevel="0" collapsed="false">
      <c r="A254" s="184" t="str">
        <f aca="false">IF(A$6="LECTURE","",IF('Database (LECTURE-RES-PRAC)'!A249="","",'Database (LECTURE-RES-PRAC)'!A249))</f>
        <v/>
      </c>
      <c r="B254" s="184" t="str">
        <f aca="false">IF(B$6="LECTURE","",IF('Database (LECTURE-RES-PRAC)'!B249="","",'Database (LECTURE-RES-PRAC)'!B249))</f>
        <v/>
      </c>
      <c r="C254" s="184" t="str">
        <f aca="false">IF(C$6="LECTURE","",IF('Database (LECTURE-RES-PRAC)'!C249="","",'Database (LECTURE-RES-PRAC)'!C249))</f>
        <v/>
      </c>
      <c r="D254" s="52"/>
      <c r="E254" s="52"/>
      <c r="F254" s="52"/>
      <c r="G254" s="52"/>
      <c r="H254" s="52"/>
      <c r="I254" s="52"/>
      <c r="J254" s="52"/>
      <c r="K254" s="52"/>
      <c r="L254" s="52"/>
      <c r="M254" s="52"/>
      <c r="N254" s="181" t="str">
        <f aca="false">IF(B254&lt;&gt;"",SUM(D254:M254),"")</f>
        <v/>
      </c>
      <c r="O254" s="52"/>
      <c r="P254" s="52"/>
      <c r="Q254" s="52"/>
      <c r="R254" s="52"/>
      <c r="S254" s="52"/>
      <c r="T254" s="52"/>
      <c r="U254" s="52"/>
      <c r="V254" s="52"/>
      <c r="W254" s="52"/>
      <c r="X254" s="52"/>
      <c r="Y254" s="181" t="str">
        <f aca="false">IF(B254&lt;&gt;"",SUM(O254:X254),"")</f>
        <v/>
      </c>
      <c r="Z254" s="52"/>
      <c r="AA254" s="52"/>
      <c r="AB254" s="52"/>
      <c r="AC254" s="52"/>
      <c r="AD254" s="52"/>
      <c r="AE254" s="52"/>
      <c r="AF254" s="52"/>
      <c r="AG254" s="52"/>
      <c r="AH254" s="52"/>
      <c r="AI254" s="52"/>
      <c r="AJ254" s="182" t="str">
        <f aca="false">IF(B254&lt;&gt;"",SUM(Z254:AI254),"")</f>
        <v/>
      </c>
      <c r="AK254" s="185" t="str">
        <f aca="false">IF(B254&lt;&gt;"",IFERROR(IF((SUMIF(D$20:AI$20, "CLO1", D254:AI254)/AO$6)=0,"",(SUMIF(D$20:AI$20, "CLO1", D254:AI254)/AO$6)),""),"")</f>
        <v/>
      </c>
      <c r="AL254" s="115" t="str">
        <f aca="false">IF(AK254="","",IF(AK254&gt;=B$10,"Y","N"))</f>
        <v/>
      </c>
      <c r="AM254" s="115" t="str">
        <f aca="false">IF(AK254="","",IF(AK254&lt;50%,1,IF(AND(AK254&gt;=50%,AK254&lt;B$10),2,IF(AK254&gt;=B$10,3))))</f>
        <v/>
      </c>
      <c r="AN254" s="185" t="str">
        <f aca="false">IF(B254&lt;&gt;"",IFERROR(IF((SUMIF(D$20:AI$20, "CLO2", D254:AI254)/AO$7)=0,"",(SUMIF(D$20:AI$20, "CLO2", D254:AI254)/AO$7)),""),"")</f>
        <v/>
      </c>
      <c r="AO254" s="115" t="str">
        <f aca="false">IF(AN254="","",IF(AN254&gt;=B$10,"Y","N"))</f>
        <v/>
      </c>
      <c r="AP254" s="115" t="str">
        <f aca="false">IF(AN254="","",IF(AN254&lt;50%,1,IF(AND(AN254&gt;=50%,AN254&lt;B$10),2,IF(AN254&gt;=B$10,3))))</f>
        <v/>
      </c>
      <c r="AQ254" s="185" t="str">
        <f aca="false">IF(B254&lt;&gt;"",IFERROR(IF((SUMIF(D$20:AI$20, "CLO3", D254:AI254)/AO$8)=0,"",(SUMIF(D$20:AI$20, "CLO3", D254:AI254)/AO$8)),""),"")</f>
        <v/>
      </c>
      <c r="AR254" s="115" t="str">
        <f aca="false">IF(AQ254="","",IF(AQ254&gt;=B$10,"Y","N"))</f>
        <v/>
      </c>
      <c r="AS254" s="115" t="str">
        <f aca="false">IF(AQ254="","",IF(AQ254&lt;50%,1,IF(AND(AQ254&gt;=50%,AQ254&lt;B$10),2,IF(AQ254&gt;=B$10,3))))</f>
        <v/>
      </c>
      <c r="AT254" s="185" t="str">
        <f aca="false">IF(B254&lt;&gt;"",IFERROR(IF((SUMIF(D$20:AI$20, "CLO4", D254:AI254)/AO$9)=0,"",(SUMIF(D$20:AI$20, "CLO4", D254:AI254)/AO$9)),""),"")</f>
        <v/>
      </c>
      <c r="AU254" s="115" t="str">
        <f aca="false">IF(AT254="","",IF(AT254&gt;=B$10,"Y","N"))</f>
        <v/>
      </c>
      <c r="AV254" s="115" t="str">
        <f aca="false">IF(AT254="","",IF(AT254&lt;50%,1,IF(AND(AT254&gt;=50%,AT254&lt;B$10),2,IF(AT254&gt;=B$10,3))))</f>
        <v/>
      </c>
      <c r="AW254" s="185" t="str">
        <f aca="false">IF(B254&lt;&gt;"",IFERROR(IF((SUMIF(D$20:AI$20, "CLO5", D254:AI254)/AO$10)=0,"",(SUMIF(D$20:AI$20, "CLO5", D254:AI254)/AO$10)),""),"")</f>
        <v/>
      </c>
      <c r="AX254" s="115" t="str">
        <f aca="false">IF(AW254="","",IF(AW254&gt;=B$10,"Y","N"))</f>
        <v/>
      </c>
      <c r="AY254" s="115" t="str">
        <f aca="false">IF(AW254="","",IF(AW254&lt;50%,1,IF(AND(AW254&gt;=50%,AW254&lt;B$10),2,IF(AW254&gt;=B$10,3))))</f>
        <v/>
      </c>
      <c r="AZ254" s="114" t="str">
        <f aca="false">IF(B254&lt;&gt;"",IFERROR(IF((SUMIF(D$20:AI$20, "CLO6", D254:AI254)/AO$11)=0,"",(SUMIF(D$20:AI$20, "CLO6", D254:AI254)/AO$11)),""),"")</f>
        <v/>
      </c>
      <c r="BA254" s="115" t="str">
        <f aca="false">IF(AZ254="","",IF(AZ254&gt;=B$10,"Y","N"))</f>
        <v/>
      </c>
      <c r="BB254" s="115" t="str">
        <f aca="false">IF(BA254="","",IF(BA254&lt;50%,1,IF(AND(BA254&gt;=50%,BA254&lt;B$10),2,IF(BA254&gt;=B$10,3))))</f>
        <v/>
      </c>
      <c r="BC254" s="114" t="str">
        <f aca="false">IF(B254&lt;&gt;"",IFERROR(IF((SUMIF(D$20:AI$20, "CLO7", D254:AI254)/AO$12)=0,"",(SUMIF(D$20:AI$20, "CLO7", D254:AI254)/AO$12)),""),"")</f>
        <v/>
      </c>
      <c r="BD254" s="115" t="str">
        <f aca="false">IF(BC254="","",IF(BC254&gt;=B$10,"Y","N"))</f>
        <v/>
      </c>
      <c r="BE254" s="115" t="str">
        <f aca="false">IF(BD254="","",IF(BD254&lt;50%,1,IF(AND(BD254&gt;=50%,BD254&lt;B$10),2,IF(BD254&gt;=B$10,3))))</f>
        <v/>
      </c>
      <c r="BF254" s="114" t="str">
        <f aca="false">IF(B254&lt;&gt;"",IFERROR(IF((SUMIF(D$20:AI$20, "CLO8", D254:AI254)/AO$13)=0,"",(SUMIF(D$20:AI$20, "CLO8", D254:AI254)/AO$13)),""),"")</f>
        <v/>
      </c>
      <c r="BG254" s="115" t="str">
        <f aca="false">IF(BF254="","",IF(BF254&gt;=B$10,"Y","N"))</f>
        <v/>
      </c>
      <c r="BH254" s="115" t="str">
        <f aca="false">IF(BG254="","",IF(BG254&lt;50%,1,IF(AND(BG254&gt;=50%,BG254&lt;B$10),2,IF(BG254&gt;=B$10,3))))</f>
        <v/>
      </c>
      <c r="BI254" s="114" t="str">
        <f aca="false">IF(B254&lt;&gt;"",IFERROR(IF((SUMIF(D$20:AI$20, "CLO9", D254:AI254)/AO$14)=0,"",(SUMIF(D$20:AI$20, "CLO9", D254:AI254)/AO$14)),""),"")</f>
        <v/>
      </c>
      <c r="BJ254" s="115" t="str">
        <f aca="false">IF(BI254="","",IF(BI254&gt;=B$10,"Y","N"))</f>
        <v/>
      </c>
      <c r="BK254" s="115" t="str">
        <f aca="false">IF(BJ254="","",IF(BJ254&lt;50%,1,IF(AND(BJ254&gt;=50%,BJ254&lt;B$10),2,IF(BJ254&gt;=B$10,3))))</f>
        <v/>
      </c>
      <c r="BL254" s="114" t="str">
        <f aca="false">IF(B254&lt;&gt;"",IFERROR(IF((SUMIF(D$20:AI$20,"CLO10",D254:AI254)/AO$15)=0,"",(SUMIF(D$20:AI$20,"CLO10",D254:AI254)/AO$15)),""),"")</f>
        <v/>
      </c>
      <c r="BM254" s="115" t="str">
        <f aca="false">IF(BL254="","",IF(BL254&gt;=B$10,"Y","N"))</f>
        <v/>
      </c>
      <c r="BN254" s="115" t="str">
        <f aca="false">IF(BM254="","",IF(BM254&lt;50%,1,IF(AND(BM254&gt;=50%,BM254&lt;B$10),2,IF(BM254&gt;=B$10,3))))</f>
        <v/>
      </c>
    </row>
    <row r="255" customFormat="false" ht="15.75" hidden="false" customHeight="true" outlineLevel="0" collapsed="false">
      <c r="A255" s="184" t="str">
        <f aca="false">IF(A$6="LECTURE","",IF('Database (LECTURE-RES-PRAC)'!A250="","",'Database (LECTURE-RES-PRAC)'!A250))</f>
        <v/>
      </c>
      <c r="B255" s="184" t="str">
        <f aca="false">IF(B$6="LECTURE","",IF('Database (LECTURE-RES-PRAC)'!B250="","",'Database (LECTURE-RES-PRAC)'!B250))</f>
        <v/>
      </c>
      <c r="C255" s="184" t="str">
        <f aca="false">IF(C$6="LECTURE","",IF('Database (LECTURE-RES-PRAC)'!C250="","",'Database (LECTURE-RES-PRAC)'!C250))</f>
        <v/>
      </c>
      <c r="D255" s="52"/>
      <c r="E255" s="52"/>
      <c r="F255" s="52"/>
      <c r="G255" s="52"/>
      <c r="H255" s="52"/>
      <c r="I255" s="52"/>
      <c r="J255" s="52"/>
      <c r="K255" s="52"/>
      <c r="L255" s="52"/>
      <c r="M255" s="52"/>
      <c r="N255" s="181" t="str">
        <f aca="false">IF(B255&lt;&gt;"",SUM(D255:M255),"")</f>
        <v/>
      </c>
      <c r="O255" s="52"/>
      <c r="P255" s="52"/>
      <c r="Q255" s="52"/>
      <c r="R255" s="52"/>
      <c r="S255" s="52"/>
      <c r="T255" s="52"/>
      <c r="U255" s="52"/>
      <c r="V255" s="52"/>
      <c r="W255" s="52"/>
      <c r="X255" s="52"/>
      <c r="Y255" s="181" t="str">
        <f aca="false">IF(B255&lt;&gt;"",SUM(O255:X255),"")</f>
        <v/>
      </c>
      <c r="Z255" s="52"/>
      <c r="AA255" s="52"/>
      <c r="AB255" s="52"/>
      <c r="AC255" s="52"/>
      <c r="AD255" s="52"/>
      <c r="AE255" s="52"/>
      <c r="AF255" s="52"/>
      <c r="AG255" s="52"/>
      <c r="AH255" s="52"/>
      <c r="AI255" s="52"/>
      <c r="AJ255" s="182" t="str">
        <f aca="false">IF(B255&lt;&gt;"",SUM(Z255:AI255),"")</f>
        <v/>
      </c>
      <c r="AK255" s="185" t="str">
        <f aca="false">IF(B255&lt;&gt;"",IFERROR(IF((SUMIF(D$20:AI$20, "CLO1", D255:AI255)/AO$6)=0,"",(SUMIF(D$20:AI$20, "CLO1", D255:AI255)/AO$6)),""),"")</f>
        <v/>
      </c>
      <c r="AL255" s="115" t="str">
        <f aca="false">IF(AK255="","",IF(AK255&gt;=B$10,"Y","N"))</f>
        <v/>
      </c>
      <c r="AM255" s="115" t="str">
        <f aca="false">IF(AK255="","",IF(AK255&lt;50%,1,IF(AND(AK255&gt;=50%,AK255&lt;B$10),2,IF(AK255&gt;=B$10,3))))</f>
        <v/>
      </c>
      <c r="AN255" s="185" t="str">
        <f aca="false">IF(B255&lt;&gt;"",IFERROR(IF((SUMIF(D$20:AI$20, "CLO2", D255:AI255)/AO$7)=0,"",(SUMIF(D$20:AI$20, "CLO2", D255:AI255)/AO$7)),""),"")</f>
        <v/>
      </c>
      <c r="AO255" s="115" t="str">
        <f aca="false">IF(AN255="","",IF(AN255&gt;=B$10,"Y","N"))</f>
        <v/>
      </c>
      <c r="AP255" s="115" t="str">
        <f aca="false">IF(AN255="","",IF(AN255&lt;50%,1,IF(AND(AN255&gt;=50%,AN255&lt;B$10),2,IF(AN255&gt;=B$10,3))))</f>
        <v/>
      </c>
      <c r="AQ255" s="185" t="str">
        <f aca="false">IF(B255&lt;&gt;"",IFERROR(IF((SUMIF(D$20:AI$20, "CLO3", D255:AI255)/AO$8)=0,"",(SUMIF(D$20:AI$20, "CLO3", D255:AI255)/AO$8)),""),"")</f>
        <v/>
      </c>
      <c r="AR255" s="115" t="str">
        <f aca="false">IF(AQ255="","",IF(AQ255&gt;=B$10,"Y","N"))</f>
        <v/>
      </c>
      <c r="AS255" s="115" t="str">
        <f aca="false">IF(AQ255="","",IF(AQ255&lt;50%,1,IF(AND(AQ255&gt;=50%,AQ255&lt;B$10),2,IF(AQ255&gt;=B$10,3))))</f>
        <v/>
      </c>
      <c r="AT255" s="185" t="str">
        <f aca="false">IF(B255&lt;&gt;"",IFERROR(IF((SUMIF(D$20:AI$20, "CLO4", D255:AI255)/AO$9)=0,"",(SUMIF(D$20:AI$20, "CLO4", D255:AI255)/AO$9)),""),"")</f>
        <v/>
      </c>
      <c r="AU255" s="115" t="str">
        <f aca="false">IF(AT255="","",IF(AT255&gt;=B$10,"Y","N"))</f>
        <v/>
      </c>
      <c r="AV255" s="115" t="str">
        <f aca="false">IF(AT255="","",IF(AT255&lt;50%,1,IF(AND(AT255&gt;=50%,AT255&lt;B$10),2,IF(AT255&gt;=B$10,3))))</f>
        <v/>
      </c>
      <c r="AW255" s="185" t="str">
        <f aca="false">IF(B255&lt;&gt;"",IFERROR(IF((SUMIF(D$20:AI$20, "CLO5", D255:AI255)/AO$10)=0,"",(SUMIF(D$20:AI$20, "CLO5", D255:AI255)/AO$10)),""),"")</f>
        <v/>
      </c>
      <c r="AX255" s="115" t="str">
        <f aca="false">IF(AW255="","",IF(AW255&gt;=B$10,"Y","N"))</f>
        <v/>
      </c>
      <c r="AY255" s="115" t="str">
        <f aca="false">IF(AW255="","",IF(AW255&lt;50%,1,IF(AND(AW255&gt;=50%,AW255&lt;B$10),2,IF(AW255&gt;=B$10,3))))</f>
        <v/>
      </c>
      <c r="AZ255" s="114" t="str">
        <f aca="false">IF(B255&lt;&gt;"",IFERROR(IF((SUMIF(D$20:AI$20, "CLO6", D255:AI255)/AO$11)=0,"",(SUMIF(D$20:AI$20, "CLO6", D255:AI255)/AO$11)),""),"")</f>
        <v/>
      </c>
      <c r="BA255" s="115" t="str">
        <f aca="false">IF(AZ255="","",IF(AZ255&gt;=B$10,"Y","N"))</f>
        <v/>
      </c>
      <c r="BB255" s="115" t="str">
        <f aca="false">IF(BA255="","",IF(BA255&lt;50%,1,IF(AND(BA255&gt;=50%,BA255&lt;B$10),2,IF(BA255&gt;=B$10,3))))</f>
        <v/>
      </c>
      <c r="BC255" s="114" t="str">
        <f aca="false">IF(B255&lt;&gt;"",IFERROR(IF((SUMIF(D$20:AI$20, "CLO7", D255:AI255)/AO$12)=0,"",(SUMIF(D$20:AI$20, "CLO7", D255:AI255)/AO$12)),""),"")</f>
        <v/>
      </c>
      <c r="BD255" s="115" t="str">
        <f aca="false">IF(BC255="","",IF(BC255&gt;=B$10,"Y","N"))</f>
        <v/>
      </c>
      <c r="BE255" s="115" t="str">
        <f aca="false">IF(BD255="","",IF(BD255&lt;50%,1,IF(AND(BD255&gt;=50%,BD255&lt;B$10),2,IF(BD255&gt;=B$10,3))))</f>
        <v/>
      </c>
      <c r="BF255" s="114" t="str">
        <f aca="false">IF(B255&lt;&gt;"",IFERROR(IF((SUMIF(D$20:AI$20, "CLO8", D255:AI255)/AO$13)=0,"",(SUMIF(D$20:AI$20, "CLO8", D255:AI255)/AO$13)),""),"")</f>
        <v/>
      </c>
      <c r="BG255" s="115" t="str">
        <f aca="false">IF(BF255="","",IF(BF255&gt;=B$10,"Y","N"))</f>
        <v/>
      </c>
      <c r="BH255" s="115" t="str">
        <f aca="false">IF(BG255="","",IF(BG255&lt;50%,1,IF(AND(BG255&gt;=50%,BG255&lt;B$10),2,IF(BG255&gt;=B$10,3))))</f>
        <v/>
      </c>
      <c r="BI255" s="114" t="str">
        <f aca="false">IF(B255&lt;&gt;"",IFERROR(IF((SUMIF(D$20:AI$20, "CLO9", D255:AI255)/AO$14)=0,"",(SUMIF(D$20:AI$20, "CLO9", D255:AI255)/AO$14)),""),"")</f>
        <v/>
      </c>
      <c r="BJ255" s="115" t="str">
        <f aca="false">IF(BI255="","",IF(BI255&gt;=B$10,"Y","N"))</f>
        <v/>
      </c>
      <c r="BK255" s="115" t="str">
        <f aca="false">IF(BJ255="","",IF(BJ255&lt;50%,1,IF(AND(BJ255&gt;=50%,BJ255&lt;B$10),2,IF(BJ255&gt;=B$10,3))))</f>
        <v/>
      </c>
      <c r="BL255" s="114" t="str">
        <f aca="false">IF(B255&lt;&gt;"",IFERROR(IF((SUMIF(D$20:AI$20,"CLO10",D255:AI255)/AO$15)=0,"",(SUMIF(D$20:AI$20,"CLO10",D255:AI255)/AO$15)),""),"")</f>
        <v/>
      </c>
      <c r="BM255" s="115" t="str">
        <f aca="false">IF(BL255="","",IF(BL255&gt;=B$10,"Y","N"))</f>
        <v/>
      </c>
      <c r="BN255" s="115" t="str">
        <f aca="false">IF(BM255="","",IF(BM255&lt;50%,1,IF(AND(BM255&gt;=50%,BM255&lt;B$10),2,IF(BM255&gt;=B$10,3))))</f>
        <v/>
      </c>
    </row>
    <row r="256" customFormat="false" ht="15.75" hidden="false" customHeight="true" outlineLevel="0" collapsed="false">
      <c r="A256" s="184" t="str">
        <f aca="false">IF(A$6="LECTURE","",IF('Database (LECTURE-RES-PRAC)'!A251="","",'Database (LECTURE-RES-PRAC)'!A251))</f>
        <v/>
      </c>
      <c r="B256" s="184" t="str">
        <f aca="false">IF(B$6="LECTURE","",IF('Database (LECTURE-RES-PRAC)'!B251="","",'Database (LECTURE-RES-PRAC)'!B251))</f>
        <v/>
      </c>
      <c r="C256" s="184" t="str">
        <f aca="false">IF(C$6="LECTURE","",IF('Database (LECTURE-RES-PRAC)'!C251="","",'Database (LECTURE-RES-PRAC)'!C251))</f>
        <v/>
      </c>
      <c r="D256" s="52"/>
      <c r="E256" s="52"/>
      <c r="F256" s="52"/>
      <c r="G256" s="52"/>
      <c r="H256" s="52"/>
      <c r="I256" s="52"/>
      <c r="J256" s="52"/>
      <c r="K256" s="52"/>
      <c r="L256" s="52"/>
      <c r="M256" s="52"/>
      <c r="N256" s="181" t="str">
        <f aca="false">IF(B256&lt;&gt;"",SUM(D256:M256),"")</f>
        <v/>
      </c>
      <c r="O256" s="52"/>
      <c r="P256" s="52"/>
      <c r="Q256" s="52"/>
      <c r="R256" s="52"/>
      <c r="S256" s="52"/>
      <c r="T256" s="52"/>
      <c r="U256" s="52"/>
      <c r="V256" s="52"/>
      <c r="W256" s="52"/>
      <c r="X256" s="52"/>
      <c r="Y256" s="181" t="str">
        <f aca="false">IF(B256&lt;&gt;"",SUM(O256:X256),"")</f>
        <v/>
      </c>
      <c r="Z256" s="52"/>
      <c r="AA256" s="52"/>
      <c r="AB256" s="52"/>
      <c r="AC256" s="52"/>
      <c r="AD256" s="52"/>
      <c r="AE256" s="52"/>
      <c r="AF256" s="52"/>
      <c r="AG256" s="52"/>
      <c r="AH256" s="52"/>
      <c r="AI256" s="52"/>
      <c r="AJ256" s="182" t="str">
        <f aca="false">IF(B256&lt;&gt;"",SUM(Z256:AI256),"")</f>
        <v/>
      </c>
      <c r="AK256" s="185" t="str">
        <f aca="false">IF(B256&lt;&gt;"",IFERROR(IF((SUMIF(D$20:AI$20, "CLO1", D256:AI256)/AO$6)=0,"",(SUMIF(D$20:AI$20, "CLO1", D256:AI256)/AO$6)),""),"")</f>
        <v/>
      </c>
      <c r="AL256" s="115" t="str">
        <f aca="false">IF(AK256="","",IF(AK256&gt;=B$10,"Y","N"))</f>
        <v/>
      </c>
      <c r="AM256" s="115" t="str">
        <f aca="false">IF(AK256="","",IF(AK256&lt;50%,1,IF(AND(AK256&gt;=50%,AK256&lt;B$10),2,IF(AK256&gt;=B$10,3))))</f>
        <v/>
      </c>
      <c r="AN256" s="185" t="str">
        <f aca="false">IF(B256&lt;&gt;"",IFERROR(IF((SUMIF(D$20:AI$20, "CLO2", D256:AI256)/AO$7)=0,"",(SUMIF(D$20:AI$20, "CLO2", D256:AI256)/AO$7)),""),"")</f>
        <v/>
      </c>
      <c r="AO256" s="115" t="str">
        <f aca="false">IF(AN256="","",IF(AN256&gt;=B$10,"Y","N"))</f>
        <v/>
      </c>
      <c r="AP256" s="115" t="str">
        <f aca="false">IF(AN256="","",IF(AN256&lt;50%,1,IF(AND(AN256&gt;=50%,AN256&lt;B$10),2,IF(AN256&gt;=B$10,3))))</f>
        <v/>
      </c>
      <c r="AQ256" s="185" t="str">
        <f aca="false">IF(B256&lt;&gt;"",IFERROR(IF((SUMIF(D$20:AI$20, "CLO3", D256:AI256)/AO$8)=0,"",(SUMIF(D$20:AI$20, "CLO3", D256:AI256)/AO$8)),""),"")</f>
        <v/>
      </c>
      <c r="AR256" s="115" t="str">
        <f aca="false">IF(AQ256="","",IF(AQ256&gt;=B$10,"Y","N"))</f>
        <v/>
      </c>
      <c r="AS256" s="115" t="str">
        <f aca="false">IF(AQ256="","",IF(AQ256&lt;50%,1,IF(AND(AQ256&gt;=50%,AQ256&lt;B$10),2,IF(AQ256&gt;=B$10,3))))</f>
        <v/>
      </c>
      <c r="AT256" s="185" t="str">
        <f aca="false">IF(B256&lt;&gt;"",IFERROR(IF((SUMIF(D$20:AI$20, "CLO4", D256:AI256)/AO$9)=0,"",(SUMIF(D$20:AI$20, "CLO4", D256:AI256)/AO$9)),""),"")</f>
        <v/>
      </c>
      <c r="AU256" s="115" t="str">
        <f aca="false">IF(AT256="","",IF(AT256&gt;=B$10,"Y","N"))</f>
        <v/>
      </c>
      <c r="AV256" s="115" t="str">
        <f aca="false">IF(AT256="","",IF(AT256&lt;50%,1,IF(AND(AT256&gt;=50%,AT256&lt;B$10),2,IF(AT256&gt;=B$10,3))))</f>
        <v/>
      </c>
      <c r="AW256" s="185" t="str">
        <f aca="false">IF(B256&lt;&gt;"",IFERROR(IF((SUMIF(D$20:AI$20, "CLO5", D256:AI256)/AO$10)=0,"",(SUMIF(D$20:AI$20, "CLO5", D256:AI256)/AO$10)),""),"")</f>
        <v/>
      </c>
      <c r="AX256" s="115" t="str">
        <f aca="false">IF(AW256="","",IF(AW256&gt;=B$10,"Y","N"))</f>
        <v/>
      </c>
      <c r="AY256" s="115" t="str">
        <f aca="false">IF(AW256="","",IF(AW256&lt;50%,1,IF(AND(AW256&gt;=50%,AW256&lt;B$10),2,IF(AW256&gt;=B$10,3))))</f>
        <v/>
      </c>
      <c r="AZ256" s="114" t="str">
        <f aca="false">IF(B256&lt;&gt;"",IFERROR(IF((SUMIF(D$20:AI$20, "CLO6", D256:AI256)/AO$11)=0,"",(SUMIF(D$20:AI$20, "CLO6", D256:AI256)/AO$11)),""),"")</f>
        <v/>
      </c>
      <c r="BA256" s="115" t="str">
        <f aca="false">IF(AZ256="","",IF(AZ256&gt;=B$10,"Y","N"))</f>
        <v/>
      </c>
      <c r="BB256" s="115" t="str">
        <f aca="false">IF(BA256="","",IF(BA256&lt;50%,1,IF(AND(BA256&gt;=50%,BA256&lt;B$10),2,IF(BA256&gt;=B$10,3))))</f>
        <v/>
      </c>
      <c r="BC256" s="114" t="str">
        <f aca="false">IF(B256&lt;&gt;"",IFERROR(IF((SUMIF(D$20:AI$20, "CLO7", D256:AI256)/AO$12)=0,"",(SUMIF(D$20:AI$20, "CLO7", D256:AI256)/AO$12)),""),"")</f>
        <v/>
      </c>
      <c r="BD256" s="115" t="str">
        <f aca="false">IF(BC256="","",IF(BC256&gt;=B$10,"Y","N"))</f>
        <v/>
      </c>
      <c r="BE256" s="115" t="str">
        <f aca="false">IF(BD256="","",IF(BD256&lt;50%,1,IF(AND(BD256&gt;=50%,BD256&lt;B$10),2,IF(BD256&gt;=B$10,3))))</f>
        <v/>
      </c>
      <c r="BF256" s="114" t="str">
        <f aca="false">IF(B256&lt;&gt;"",IFERROR(IF((SUMIF(D$20:AI$20, "CLO8", D256:AI256)/AO$13)=0,"",(SUMIF(D$20:AI$20, "CLO8", D256:AI256)/AO$13)),""),"")</f>
        <v/>
      </c>
      <c r="BG256" s="115" t="str">
        <f aca="false">IF(BF256="","",IF(BF256&gt;=B$10,"Y","N"))</f>
        <v/>
      </c>
      <c r="BH256" s="115" t="str">
        <f aca="false">IF(BG256="","",IF(BG256&lt;50%,1,IF(AND(BG256&gt;=50%,BG256&lt;B$10),2,IF(BG256&gt;=B$10,3))))</f>
        <v/>
      </c>
      <c r="BI256" s="114" t="str">
        <f aca="false">IF(B256&lt;&gt;"",IFERROR(IF((SUMIF(D$20:AI$20, "CLO9", D256:AI256)/AO$14)=0,"",(SUMIF(D$20:AI$20, "CLO9", D256:AI256)/AO$14)),""),"")</f>
        <v/>
      </c>
      <c r="BJ256" s="115" t="str">
        <f aca="false">IF(BI256="","",IF(BI256&gt;=B$10,"Y","N"))</f>
        <v/>
      </c>
      <c r="BK256" s="115" t="str">
        <f aca="false">IF(BJ256="","",IF(BJ256&lt;50%,1,IF(AND(BJ256&gt;=50%,BJ256&lt;B$10),2,IF(BJ256&gt;=B$10,3))))</f>
        <v/>
      </c>
      <c r="BL256" s="114" t="str">
        <f aca="false">IF(B256&lt;&gt;"",IFERROR(IF((SUMIF(D$20:AI$20,"CLO10",D256:AI256)/AO$15)=0,"",(SUMIF(D$20:AI$20,"CLO10",D256:AI256)/AO$15)),""),"")</f>
        <v/>
      </c>
      <c r="BM256" s="115" t="str">
        <f aca="false">IF(BL256="","",IF(BL256&gt;=B$10,"Y","N"))</f>
        <v/>
      </c>
      <c r="BN256" s="115" t="str">
        <f aca="false">IF(BM256="","",IF(BM256&lt;50%,1,IF(AND(BM256&gt;=50%,BM256&lt;B$10),2,IF(BM256&gt;=B$10,3))))</f>
        <v/>
      </c>
    </row>
    <row r="257" customFormat="false" ht="15.75" hidden="false" customHeight="true" outlineLevel="0" collapsed="false">
      <c r="A257" s="184" t="str">
        <f aca="false">IF(A$6="LECTURE","",IF('Database (LECTURE-RES-PRAC)'!A252="","",'Database (LECTURE-RES-PRAC)'!A252))</f>
        <v/>
      </c>
      <c r="B257" s="184" t="str">
        <f aca="false">IF(B$6="LECTURE","",IF('Database (LECTURE-RES-PRAC)'!B252="","",'Database (LECTURE-RES-PRAC)'!B252))</f>
        <v/>
      </c>
      <c r="C257" s="184" t="str">
        <f aca="false">IF(C$6="LECTURE","",IF('Database (LECTURE-RES-PRAC)'!C252="","",'Database (LECTURE-RES-PRAC)'!C252))</f>
        <v/>
      </c>
      <c r="D257" s="52"/>
      <c r="E257" s="52"/>
      <c r="F257" s="52"/>
      <c r="G257" s="52"/>
      <c r="H257" s="52"/>
      <c r="I257" s="52"/>
      <c r="J257" s="52"/>
      <c r="K257" s="52"/>
      <c r="L257" s="52"/>
      <c r="M257" s="52"/>
      <c r="N257" s="181" t="str">
        <f aca="false">IF(B257&lt;&gt;"",SUM(D257:M257),"")</f>
        <v/>
      </c>
      <c r="O257" s="52"/>
      <c r="P257" s="52"/>
      <c r="Q257" s="52"/>
      <c r="R257" s="52"/>
      <c r="S257" s="52"/>
      <c r="T257" s="52"/>
      <c r="U257" s="52"/>
      <c r="V257" s="52"/>
      <c r="W257" s="52"/>
      <c r="X257" s="52"/>
      <c r="Y257" s="181" t="str">
        <f aca="false">IF(B257&lt;&gt;"",SUM(O257:X257),"")</f>
        <v/>
      </c>
      <c r="Z257" s="52"/>
      <c r="AA257" s="52"/>
      <c r="AB257" s="52"/>
      <c r="AC257" s="52"/>
      <c r="AD257" s="52"/>
      <c r="AE257" s="52"/>
      <c r="AF257" s="52"/>
      <c r="AG257" s="52"/>
      <c r="AH257" s="52"/>
      <c r="AI257" s="52"/>
      <c r="AJ257" s="182" t="str">
        <f aca="false">IF(B257&lt;&gt;"",SUM(Z257:AI257),"")</f>
        <v/>
      </c>
      <c r="AK257" s="185" t="str">
        <f aca="false">IF(B257&lt;&gt;"",IFERROR(IF((SUMIF(D$20:AI$20, "CLO1", D257:AI257)/AO$6)=0,"",(SUMIF(D$20:AI$20, "CLO1", D257:AI257)/AO$6)),""),"")</f>
        <v/>
      </c>
      <c r="AL257" s="115" t="str">
        <f aca="false">IF(AK257="","",IF(AK257&gt;=B$10,"Y","N"))</f>
        <v/>
      </c>
      <c r="AM257" s="115" t="str">
        <f aca="false">IF(AK257="","",IF(AK257&lt;50%,1,IF(AND(AK257&gt;=50%,AK257&lt;B$10),2,IF(AK257&gt;=B$10,3))))</f>
        <v/>
      </c>
      <c r="AN257" s="185" t="str">
        <f aca="false">IF(B257&lt;&gt;"",IFERROR(IF((SUMIF(D$20:AI$20, "CLO2", D257:AI257)/AO$7)=0,"",(SUMIF(D$20:AI$20, "CLO2", D257:AI257)/AO$7)),""),"")</f>
        <v/>
      </c>
      <c r="AO257" s="115" t="str">
        <f aca="false">IF(AN257="","",IF(AN257&gt;=B$10,"Y","N"))</f>
        <v/>
      </c>
      <c r="AP257" s="115" t="str">
        <f aca="false">IF(AN257="","",IF(AN257&lt;50%,1,IF(AND(AN257&gt;=50%,AN257&lt;B$10),2,IF(AN257&gt;=B$10,3))))</f>
        <v/>
      </c>
      <c r="AQ257" s="185" t="str">
        <f aca="false">IF(B257&lt;&gt;"",IFERROR(IF((SUMIF(D$20:AI$20, "CLO3", D257:AI257)/AO$8)=0,"",(SUMIF(D$20:AI$20, "CLO3", D257:AI257)/AO$8)),""),"")</f>
        <v/>
      </c>
      <c r="AR257" s="115" t="str">
        <f aca="false">IF(AQ257="","",IF(AQ257&gt;=B$10,"Y","N"))</f>
        <v/>
      </c>
      <c r="AS257" s="115" t="str">
        <f aca="false">IF(AQ257="","",IF(AQ257&lt;50%,1,IF(AND(AQ257&gt;=50%,AQ257&lt;B$10),2,IF(AQ257&gt;=B$10,3))))</f>
        <v/>
      </c>
      <c r="AT257" s="185" t="str">
        <f aca="false">IF(B257&lt;&gt;"",IFERROR(IF((SUMIF(D$20:AI$20, "CLO4", D257:AI257)/AO$9)=0,"",(SUMIF(D$20:AI$20, "CLO4", D257:AI257)/AO$9)),""),"")</f>
        <v/>
      </c>
      <c r="AU257" s="115" t="str">
        <f aca="false">IF(AT257="","",IF(AT257&gt;=B$10,"Y","N"))</f>
        <v/>
      </c>
      <c r="AV257" s="115" t="str">
        <f aca="false">IF(AT257="","",IF(AT257&lt;50%,1,IF(AND(AT257&gt;=50%,AT257&lt;B$10),2,IF(AT257&gt;=B$10,3))))</f>
        <v/>
      </c>
      <c r="AW257" s="185" t="str">
        <f aca="false">IF(B257&lt;&gt;"",IFERROR(IF((SUMIF(D$20:AI$20, "CLO5", D257:AI257)/AO$10)=0,"",(SUMIF(D$20:AI$20, "CLO5", D257:AI257)/AO$10)),""),"")</f>
        <v/>
      </c>
      <c r="AX257" s="115" t="str">
        <f aca="false">IF(AW257="","",IF(AW257&gt;=B$10,"Y","N"))</f>
        <v/>
      </c>
      <c r="AY257" s="115" t="str">
        <f aca="false">IF(AW257="","",IF(AW257&lt;50%,1,IF(AND(AW257&gt;=50%,AW257&lt;B$10),2,IF(AW257&gt;=B$10,3))))</f>
        <v/>
      </c>
      <c r="AZ257" s="114" t="str">
        <f aca="false">IF(B257&lt;&gt;"",IFERROR(IF((SUMIF(D$20:AI$20, "CLO6", D257:AI257)/AO$11)=0,"",(SUMIF(D$20:AI$20, "CLO6", D257:AI257)/AO$11)),""),"")</f>
        <v/>
      </c>
      <c r="BA257" s="115" t="str">
        <f aca="false">IF(AZ257="","",IF(AZ257&gt;=B$10,"Y","N"))</f>
        <v/>
      </c>
      <c r="BB257" s="115" t="str">
        <f aca="false">IF(BA257="","",IF(BA257&lt;50%,1,IF(AND(BA257&gt;=50%,BA257&lt;B$10),2,IF(BA257&gt;=B$10,3))))</f>
        <v/>
      </c>
      <c r="BC257" s="114" t="str">
        <f aca="false">IF(B257&lt;&gt;"",IFERROR(IF((SUMIF(D$20:AI$20, "CLO7", D257:AI257)/AO$12)=0,"",(SUMIF(D$20:AI$20, "CLO7", D257:AI257)/AO$12)),""),"")</f>
        <v/>
      </c>
      <c r="BD257" s="115" t="str">
        <f aca="false">IF(BC257="","",IF(BC257&gt;=B$10,"Y","N"))</f>
        <v/>
      </c>
      <c r="BE257" s="115" t="str">
        <f aca="false">IF(BD257="","",IF(BD257&lt;50%,1,IF(AND(BD257&gt;=50%,BD257&lt;B$10),2,IF(BD257&gt;=B$10,3))))</f>
        <v/>
      </c>
      <c r="BF257" s="114" t="str">
        <f aca="false">IF(B257&lt;&gt;"",IFERROR(IF((SUMIF(D$20:AI$20, "CLO8", D257:AI257)/AO$13)=0,"",(SUMIF(D$20:AI$20, "CLO8", D257:AI257)/AO$13)),""),"")</f>
        <v/>
      </c>
      <c r="BG257" s="115" t="str">
        <f aca="false">IF(BF257="","",IF(BF257&gt;=B$10,"Y","N"))</f>
        <v/>
      </c>
      <c r="BH257" s="115" t="str">
        <f aca="false">IF(BG257="","",IF(BG257&lt;50%,1,IF(AND(BG257&gt;=50%,BG257&lt;B$10),2,IF(BG257&gt;=B$10,3))))</f>
        <v/>
      </c>
      <c r="BI257" s="114" t="str">
        <f aca="false">IF(B257&lt;&gt;"",IFERROR(IF((SUMIF(D$20:AI$20, "CLO9", D257:AI257)/AO$14)=0,"",(SUMIF(D$20:AI$20, "CLO9", D257:AI257)/AO$14)),""),"")</f>
        <v/>
      </c>
      <c r="BJ257" s="115" t="str">
        <f aca="false">IF(BI257="","",IF(BI257&gt;=B$10,"Y","N"))</f>
        <v/>
      </c>
      <c r="BK257" s="115" t="str">
        <f aca="false">IF(BJ257="","",IF(BJ257&lt;50%,1,IF(AND(BJ257&gt;=50%,BJ257&lt;B$10),2,IF(BJ257&gt;=B$10,3))))</f>
        <v/>
      </c>
      <c r="BL257" s="114" t="str">
        <f aca="false">IF(B257&lt;&gt;"",IFERROR(IF((SUMIF(D$20:AI$20,"CLO10",D257:AI257)/AO$15)=0,"",(SUMIF(D$20:AI$20,"CLO10",D257:AI257)/AO$15)),""),"")</f>
        <v/>
      </c>
      <c r="BM257" s="115" t="str">
        <f aca="false">IF(BL257="","",IF(BL257&gt;=B$10,"Y","N"))</f>
        <v/>
      </c>
      <c r="BN257" s="115" t="str">
        <f aca="false">IF(BM257="","",IF(BM257&lt;50%,1,IF(AND(BM257&gt;=50%,BM257&lt;B$10),2,IF(BM257&gt;=B$10,3))))</f>
        <v/>
      </c>
    </row>
    <row r="258" customFormat="false" ht="15.75" hidden="false" customHeight="true" outlineLevel="0" collapsed="false">
      <c r="A258" s="184" t="str">
        <f aca="false">IF(A$6="LECTURE","",IF('Database (LECTURE-RES-PRAC)'!A253="","",'Database (LECTURE-RES-PRAC)'!A253))</f>
        <v/>
      </c>
      <c r="B258" s="184" t="str">
        <f aca="false">IF(B$6="LECTURE","",IF('Database (LECTURE-RES-PRAC)'!B253="","",'Database (LECTURE-RES-PRAC)'!B253))</f>
        <v/>
      </c>
      <c r="C258" s="184" t="str">
        <f aca="false">IF(C$6="LECTURE","",IF('Database (LECTURE-RES-PRAC)'!C253="","",'Database (LECTURE-RES-PRAC)'!C253))</f>
        <v/>
      </c>
      <c r="D258" s="52"/>
      <c r="E258" s="52"/>
      <c r="F258" s="52"/>
      <c r="G258" s="52"/>
      <c r="H258" s="52"/>
      <c r="I258" s="52"/>
      <c r="J258" s="52"/>
      <c r="K258" s="52"/>
      <c r="L258" s="52"/>
      <c r="M258" s="52"/>
      <c r="N258" s="181" t="str">
        <f aca="false">IF(B258&lt;&gt;"",SUM(D258:M258),"")</f>
        <v/>
      </c>
      <c r="O258" s="52"/>
      <c r="P258" s="52"/>
      <c r="Q258" s="52"/>
      <c r="R258" s="52"/>
      <c r="S258" s="52"/>
      <c r="T258" s="52"/>
      <c r="U258" s="52"/>
      <c r="V258" s="52"/>
      <c r="W258" s="52"/>
      <c r="X258" s="52"/>
      <c r="Y258" s="181" t="str">
        <f aca="false">IF(B258&lt;&gt;"",SUM(O258:X258),"")</f>
        <v/>
      </c>
      <c r="Z258" s="52"/>
      <c r="AA258" s="52"/>
      <c r="AB258" s="52"/>
      <c r="AC258" s="52"/>
      <c r="AD258" s="52"/>
      <c r="AE258" s="52"/>
      <c r="AF258" s="52"/>
      <c r="AG258" s="52"/>
      <c r="AH258" s="52"/>
      <c r="AI258" s="52"/>
      <c r="AJ258" s="182" t="str">
        <f aca="false">IF(B258&lt;&gt;"",SUM(Z258:AI258),"")</f>
        <v/>
      </c>
      <c r="AK258" s="185" t="str">
        <f aca="false">IF(B258&lt;&gt;"",IFERROR(IF((SUMIF(D$20:AI$20, "CLO1", D258:AI258)/AO$6)=0,"",(SUMIF(D$20:AI$20, "CLO1", D258:AI258)/AO$6)),""),"")</f>
        <v/>
      </c>
      <c r="AL258" s="115" t="str">
        <f aca="false">IF(AK258="","",IF(AK258&gt;=B$10,"Y","N"))</f>
        <v/>
      </c>
      <c r="AM258" s="115" t="str">
        <f aca="false">IF(AK258="","",IF(AK258&lt;50%,1,IF(AND(AK258&gt;=50%,AK258&lt;B$10),2,IF(AK258&gt;=B$10,3))))</f>
        <v/>
      </c>
      <c r="AN258" s="185" t="str">
        <f aca="false">IF(B258&lt;&gt;"",IFERROR(IF((SUMIF(D$20:AI$20, "CLO2", D258:AI258)/AO$7)=0,"",(SUMIF(D$20:AI$20, "CLO2", D258:AI258)/AO$7)),""),"")</f>
        <v/>
      </c>
      <c r="AO258" s="115" t="str">
        <f aca="false">IF(AN258="","",IF(AN258&gt;=B$10,"Y","N"))</f>
        <v/>
      </c>
      <c r="AP258" s="115" t="str">
        <f aca="false">IF(AN258="","",IF(AN258&lt;50%,1,IF(AND(AN258&gt;=50%,AN258&lt;B$10),2,IF(AN258&gt;=B$10,3))))</f>
        <v/>
      </c>
      <c r="AQ258" s="185" t="str">
        <f aca="false">IF(B258&lt;&gt;"",IFERROR(IF((SUMIF(D$20:AI$20, "CLO3", D258:AI258)/AO$8)=0,"",(SUMIF(D$20:AI$20, "CLO3", D258:AI258)/AO$8)),""),"")</f>
        <v/>
      </c>
      <c r="AR258" s="115" t="str">
        <f aca="false">IF(AQ258="","",IF(AQ258&gt;=B$10,"Y","N"))</f>
        <v/>
      </c>
      <c r="AS258" s="115" t="str">
        <f aca="false">IF(AQ258="","",IF(AQ258&lt;50%,1,IF(AND(AQ258&gt;=50%,AQ258&lt;B$10),2,IF(AQ258&gt;=B$10,3))))</f>
        <v/>
      </c>
      <c r="AT258" s="185" t="str">
        <f aca="false">IF(B258&lt;&gt;"",IFERROR(IF((SUMIF(D$20:AI$20, "CLO4", D258:AI258)/AO$9)=0,"",(SUMIF(D$20:AI$20, "CLO4", D258:AI258)/AO$9)),""),"")</f>
        <v/>
      </c>
      <c r="AU258" s="115" t="str">
        <f aca="false">IF(AT258="","",IF(AT258&gt;=B$10,"Y","N"))</f>
        <v/>
      </c>
      <c r="AV258" s="115" t="str">
        <f aca="false">IF(AT258="","",IF(AT258&lt;50%,1,IF(AND(AT258&gt;=50%,AT258&lt;B$10),2,IF(AT258&gt;=B$10,3))))</f>
        <v/>
      </c>
      <c r="AW258" s="185" t="str">
        <f aca="false">IF(B258&lt;&gt;"",IFERROR(IF((SUMIF(D$20:AI$20, "CLO5", D258:AI258)/AO$10)=0,"",(SUMIF(D$20:AI$20, "CLO5", D258:AI258)/AO$10)),""),"")</f>
        <v/>
      </c>
      <c r="AX258" s="115" t="str">
        <f aca="false">IF(AW258="","",IF(AW258&gt;=B$10,"Y","N"))</f>
        <v/>
      </c>
      <c r="AY258" s="115" t="str">
        <f aca="false">IF(AW258="","",IF(AW258&lt;50%,1,IF(AND(AW258&gt;=50%,AW258&lt;B$10),2,IF(AW258&gt;=B$10,3))))</f>
        <v/>
      </c>
      <c r="AZ258" s="114" t="str">
        <f aca="false">IF(B258&lt;&gt;"",IFERROR(IF((SUMIF(D$20:AI$20, "CLO6", D258:AI258)/AO$11)=0,"",(SUMIF(D$20:AI$20, "CLO6", D258:AI258)/AO$11)),""),"")</f>
        <v/>
      </c>
      <c r="BA258" s="115" t="str">
        <f aca="false">IF(AZ258="","",IF(AZ258&gt;=B$10,"Y","N"))</f>
        <v/>
      </c>
      <c r="BB258" s="115" t="str">
        <f aca="false">IF(BA258="","",IF(BA258&lt;50%,1,IF(AND(BA258&gt;=50%,BA258&lt;B$10),2,IF(BA258&gt;=B$10,3))))</f>
        <v/>
      </c>
      <c r="BC258" s="114" t="str">
        <f aca="false">IF(B258&lt;&gt;"",IFERROR(IF((SUMIF(D$20:AI$20, "CLO7", D258:AI258)/AO$12)=0,"",(SUMIF(D$20:AI$20, "CLO7", D258:AI258)/AO$12)),""),"")</f>
        <v/>
      </c>
      <c r="BD258" s="115" t="str">
        <f aca="false">IF(BC258="","",IF(BC258&gt;=B$10,"Y","N"))</f>
        <v/>
      </c>
      <c r="BE258" s="115" t="str">
        <f aca="false">IF(BD258="","",IF(BD258&lt;50%,1,IF(AND(BD258&gt;=50%,BD258&lt;B$10),2,IF(BD258&gt;=B$10,3))))</f>
        <v/>
      </c>
      <c r="BF258" s="114" t="str">
        <f aca="false">IF(B258&lt;&gt;"",IFERROR(IF((SUMIF(D$20:AI$20, "CLO8", D258:AI258)/AO$13)=0,"",(SUMIF(D$20:AI$20, "CLO8", D258:AI258)/AO$13)),""),"")</f>
        <v/>
      </c>
      <c r="BG258" s="115" t="str">
        <f aca="false">IF(BF258="","",IF(BF258&gt;=B$10,"Y","N"))</f>
        <v/>
      </c>
      <c r="BH258" s="115" t="str">
        <f aca="false">IF(BG258="","",IF(BG258&lt;50%,1,IF(AND(BG258&gt;=50%,BG258&lt;B$10),2,IF(BG258&gt;=B$10,3))))</f>
        <v/>
      </c>
      <c r="BI258" s="114" t="str">
        <f aca="false">IF(B258&lt;&gt;"",IFERROR(IF((SUMIF(D$20:AI$20, "CLO9", D258:AI258)/AO$14)=0,"",(SUMIF(D$20:AI$20, "CLO9", D258:AI258)/AO$14)),""),"")</f>
        <v/>
      </c>
      <c r="BJ258" s="115" t="str">
        <f aca="false">IF(BI258="","",IF(BI258&gt;=B$10,"Y","N"))</f>
        <v/>
      </c>
      <c r="BK258" s="115" t="str">
        <f aca="false">IF(BJ258="","",IF(BJ258&lt;50%,1,IF(AND(BJ258&gt;=50%,BJ258&lt;B$10),2,IF(BJ258&gt;=B$10,3))))</f>
        <v/>
      </c>
      <c r="BL258" s="114" t="str">
        <f aca="false">IF(B258&lt;&gt;"",IFERROR(IF((SUMIF(D$20:AI$20,"CLO10",D258:AI258)/AO$15)=0,"",(SUMIF(D$20:AI$20,"CLO10",D258:AI258)/AO$15)),""),"")</f>
        <v/>
      </c>
      <c r="BM258" s="115" t="str">
        <f aca="false">IF(BL258="","",IF(BL258&gt;=B$10,"Y","N"))</f>
        <v/>
      </c>
      <c r="BN258" s="115" t="str">
        <f aca="false">IF(BM258="","",IF(BM258&lt;50%,1,IF(AND(BM258&gt;=50%,BM258&lt;B$10),2,IF(BM258&gt;=B$10,3))))</f>
        <v/>
      </c>
    </row>
    <row r="259" customFormat="false" ht="15.75" hidden="false" customHeight="true" outlineLevel="0" collapsed="false">
      <c r="A259" s="184" t="str">
        <f aca="false">IF(A$6="LECTURE","",IF('Database (LECTURE-RES-PRAC)'!A254="","",'Database (LECTURE-RES-PRAC)'!A254))</f>
        <v/>
      </c>
      <c r="B259" s="184" t="str">
        <f aca="false">IF(B$6="LECTURE","",IF('Database (LECTURE-RES-PRAC)'!B254="","",'Database (LECTURE-RES-PRAC)'!B254))</f>
        <v/>
      </c>
      <c r="C259" s="184" t="str">
        <f aca="false">IF(C$6="LECTURE","",IF('Database (LECTURE-RES-PRAC)'!C254="","",'Database (LECTURE-RES-PRAC)'!C254))</f>
        <v/>
      </c>
      <c r="D259" s="52"/>
      <c r="E259" s="52"/>
      <c r="F259" s="52"/>
      <c r="G259" s="52"/>
      <c r="H259" s="52"/>
      <c r="I259" s="52"/>
      <c r="J259" s="52"/>
      <c r="K259" s="52"/>
      <c r="L259" s="52"/>
      <c r="M259" s="52"/>
      <c r="N259" s="181" t="str">
        <f aca="false">IF(B259&lt;&gt;"",SUM(D259:M259),"")</f>
        <v/>
      </c>
      <c r="O259" s="52"/>
      <c r="P259" s="52"/>
      <c r="Q259" s="52"/>
      <c r="R259" s="52"/>
      <c r="S259" s="52"/>
      <c r="T259" s="52"/>
      <c r="U259" s="52"/>
      <c r="V259" s="52"/>
      <c r="W259" s="52"/>
      <c r="X259" s="52"/>
      <c r="Y259" s="181" t="str">
        <f aca="false">IF(B259&lt;&gt;"",SUM(O259:X259),"")</f>
        <v/>
      </c>
      <c r="Z259" s="52"/>
      <c r="AA259" s="52"/>
      <c r="AB259" s="52"/>
      <c r="AC259" s="52"/>
      <c r="AD259" s="52"/>
      <c r="AE259" s="52"/>
      <c r="AF259" s="52"/>
      <c r="AG259" s="52"/>
      <c r="AH259" s="52"/>
      <c r="AI259" s="52"/>
      <c r="AJ259" s="182" t="str">
        <f aca="false">IF(B259&lt;&gt;"",SUM(Z259:AI259),"")</f>
        <v/>
      </c>
      <c r="AK259" s="185" t="str">
        <f aca="false">IF(B259&lt;&gt;"",IFERROR(IF((SUMIF(D$20:AI$20, "CLO1", D259:AI259)/AO$6)=0,"",(SUMIF(D$20:AI$20, "CLO1", D259:AI259)/AO$6)),""),"")</f>
        <v/>
      </c>
      <c r="AL259" s="115" t="str">
        <f aca="false">IF(AK259="","",IF(AK259&gt;=B$10,"Y","N"))</f>
        <v/>
      </c>
      <c r="AM259" s="115" t="str">
        <f aca="false">IF(AK259="","",IF(AK259&lt;50%,1,IF(AND(AK259&gt;=50%,AK259&lt;B$10),2,IF(AK259&gt;=B$10,3))))</f>
        <v/>
      </c>
      <c r="AN259" s="185" t="str">
        <f aca="false">IF(B259&lt;&gt;"",IFERROR(IF((SUMIF(D$20:AI$20, "CLO2", D259:AI259)/AO$7)=0,"",(SUMIF(D$20:AI$20, "CLO2", D259:AI259)/AO$7)),""),"")</f>
        <v/>
      </c>
      <c r="AO259" s="115" t="str">
        <f aca="false">IF(AN259="","",IF(AN259&gt;=B$10,"Y","N"))</f>
        <v/>
      </c>
      <c r="AP259" s="115" t="str">
        <f aca="false">IF(AN259="","",IF(AN259&lt;50%,1,IF(AND(AN259&gt;=50%,AN259&lt;B$10),2,IF(AN259&gt;=B$10,3))))</f>
        <v/>
      </c>
      <c r="AQ259" s="185" t="str">
        <f aca="false">IF(B259&lt;&gt;"",IFERROR(IF((SUMIF(D$20:AI$20, "CLO3", D259:AI259)/AO$8)=0,"",(SUMIF(D$20:AI$20, "CLO3", D259:AI259)/AO$8)),""),"")</f>
        <v/>
      </c>
      <c r="AR259" s="115" t="str">
        <f aca="false">IF(AQ259="","",IF(AQ259&gt;=B$10,"Y","N"))</f>
        <v/>
      </c>
      <c r="AS259" s="115" t="str">
        <f aca="false">IF(AQ259="","",IF(AQ259&lt;50%,1,IF(AND(AQ259&gt;=50%,AQ259&lt;B$10),2,IF(AQ259&gt;=B$10,3))))</f>
        <v/>
      </c>
      <c r="AT259" s="185" t="str">
        <f aca="false">IF(B259&lt;&gt;"",IFERROR(IF((SUMIF(D$20:AI$20, "CLO4", D259:AI259)/AO$9)=0,"",(SUMIF(D$20:AI$20, "CLO4", D259:AI259)/AO$9)),""),"")</f>
        <v/>
      </c>
      <c r="AU259" s="115" t="str">
        <f aca="false">IF(AT259="","",IF(AT259&gt;=B$10,"Y","N"))</f>
        <v/>
      </c>
      <c r="AV259" s="115" t="str">
        <f aca="false">IF(AT259="","",IF(AT259&lt;50%,1,IF(AND(AT259&gt;=50%,AT259&lt;B$10),2,IF(AT259&gt;=B$10,3))))</f>
        <v/>
      </c>
      <c r="AW259" s="185" t="str">
        <f aca="false">IF(B259&lt;&gt;"",IFERROR(IF((SUMIF(D$20:AI$20, "CLO5", D259:AI259)/AO$10)=0,"",(SUMIF(D$20:AI$20, "CLO5", D259:AI259)/AO$10)),""),"")</f>
        <v/>
      </c>
      <c r="AX259" s="115" t="str">
        <f aca="false">IF(AW259="","",IF(AW259&gt;=B$10,"Y","N"))</f>
        <v/>
      </c>
      <c r="AY259" s="115" t="str">
        <f aca="false">IF(AW259="","",IF(AW259&lt;50%,1,IF(AND(AW259&gt;=50%,AW259&lt;B$10),2,IF(AW259&gt;=B$10,3))))</f>
        <v/>
      </c>
      <c r="AZ259" s="114" t="str">
        <f aca="false">IF(B259&lt;&gt;"",IFERROR(IF((SUMIF(D$20:AI$20, "CLO6", D259:AI259)/AO$11)=0,"",(SUMIF(D$20:AI$20, "CLO6", D259:AI259)/AO$11)),""),"")</f>
        <v/>
      </c>
      <c r="BA259" s="115" t="str">
        <f aca="false">IF(AZ259="","",IF(AZ259&gt;=B$10,"Y","N"))</f>
        <v/>
      </c>
      <c r="BB259" s="115" t="str">
        <f aca="false">IF(BA259="","",IF(BA259&lt;50%,1,IF(AND(BA259&gt;=50%,BA259&lt;B$10),2,IF(BA259&gt;=B$10,3))))</f>
        <v/>
      </c>
      <c r="BC259" s="114" t="str">
        <f aca="false">IF(B259&lt;&gt;"",IFERROR(IF((SUMIF(D$20:AI$20, "CLO7", D259:AI259)/AO$12)=0,"",(SUMIF(D$20:AI$20, "CLO7", D259:AI259)/AO$12)),""),"")</f>
        <v/>
      </c>
      <c r="BD259" s="115" t="str">
        <f aca="false">IF(BC259="","",IF(BC259&gt;=B$10,"Y","N"))</f>
        <v/>
      </c>
      <c r="BE259" s="115" t="str">
        <f aca="false">IF(BD259="","",IF(BD259&lt;50%,1,IF(AND(BD259&gt;=50%,BD259&lt;B$10),2,IF(BD259&gt;=B$10,3))))</f>
        <v/>
      </c>
      <c r="BF259" s="114" t="str">
        <f aca="false">IF(B259&lt;&gt;"",IFERROR(IF((SUMIF(D$20:AI$20, "CLO8", D259:AI259)/AO$13)=0,"",(SUMIF(D$20:AI$20, "CLO8", D259:AI259)/AO$13)),""),"")</f>
        <v/>
      </c>
      <c r="BG259" s="115" t="str">
        <f aca="false">IF(BF259="","",IF(BF259&gt;=B$10,"Y","N"))</f>
        <v/>
      </c>
      <c r="BH259" s="115" t="str">
        <f aca="false">IF(BG259="","",IF(BG259&lt;50%,1,IF(AND(BG259&gt;=50%,BG259&lt;B$10),2,IF(BG259&gt;=B$10,3))))</f>
        <v/>
      </c>
      <c r="BI259" s="114" t="str">
        <f aca="false">IF(B259&lt;&gt;"",IFERROR(IF((SUMIF(D$20:AI$20, "CLO9", D259:AI259)/AO$14)=0,"",(SUMIF(D$20:AI$20, "CLO9", D259:AI259)/AO$14)),""),"")</f>
        <v/>
      </c>
      <c r="BJ259" s="115" t="str">
        <f aca="false">IF(BI259="","",IF(BI259&gt;=B$10,"Y","N"))</f>
        <v/>
      </c>
      <c r="BK259" s="115" t="str">
        <f aca="false">IF(BJ259="","",IF(BJ259&lt;50%,1,IF(AND(BJ259&gt;=50%,BJ259&lt;B$10),2,IF(BJ259&gt;=B$10,3))))</f>
        <v/>
      </c>
      <c r="BL259" s="114" t="str">
        <f aca="false">IF(B259&lt;&gt;"",IFERROR(IF((SUMIF(D$20:AI$20,"CLO10",D259:AI259)/AO$15)=0,"",(SUMIF(D$20:AI$20,"CLO10",D259:AI259)/AO$15)),""),"")</f>
        <v/>
      </c>
      <c r="BM259" s="115" t="str">
        <f aca="false">IF(BL259="","",IF(BL259&gt;=B$10,"Y","N"))</f>
        <v/>
      </c>
      <c r="BN259" s="115" t="str">
        <f aca="false">IF(BM259="","",IF(BM259&lt;50%,1,IF(AND(BM259&gt;=50%,BM259&lt;B$10),2,IF(BM259&gt;=B$10,3))))</f>
        <v/>
      </c>
    </row>
    <row r="260" customFormat="false" ht="15.75" hidden="false" customHeight="true" outlineLevel="0" collapsed="false">
      <c r="A260" s="184" t="str">
        <f aca="false">IF(A$6="LECTURE","",IF('Database (LECTURE-RES-PRAC)'!A255="","",'Database (LECTURE-RES-PRAC)'!A255))</f>
        <v/>
      </c>
      <c r="B260" s="184" t="str">
        <f aca="false">IF(B$6="LECTURE","",IF('Database (LECTURE-RES-PRAC)'!B255="","",'Database (LECTURE-RES-PRAC)'!B255))</f>
        <v/>
      </c>
      <c r="C260" s="184" t="str">
        <f aca="false">IF(C$6="LECTURE","",IF('Database (LECTURE-RES-PRAC)'!C255="","",'Database (LECTURE-RES-PRAC)'!C255))</f>
        <v/>
      </c>
      <c r="D260" s="52"/>
      <c r="E260" s="52"/>
      <c r="F260" s="52"/>
      <c r="G260" s="52"/>
      <c r="H260" s="52"/>
      <c r="I260" s="52"/>
      <c r="J260" s="52"/>
      <c r="K260" s="52"/>
      <c r="L260" s="52"/>
      <c r="M260" s="52"/>
      <c r="N260" s="181" t="str">
        <f aca="false">IF(B260&lt;&gt;"",SUM(D260:M260),"")</f>
        <v/>
      </c>
      <c r="O260" s="52"/>
      <c r="P260" s="52"/>
      <c r="Q260" s="52"/>
      <c r="R260" s="52"/>
      <c r="S260" s="52"/>
      <c r="T260" s="52"/>
      <c r="U260" s="52"/>
      <c r="V260" s="52"/>
      <c r="W260" s="52"/>
      <c r="X260" s="52"/>
      <c r="Y260" s="181" t="str">
        <f aca="false">IF(B260&lt;&gt;"",SUM(O260:X260),"")</f>
        <v/>
      </c>
      <c r="Z260" s="52"/>
      <c r="AA260" s="52"/>
      <c r="AB260" s="52"/>
      <c r="AC260" s="52"/>
      <c r="AD260" s="52"/>
      <c r="AE260" s="52"/>
      <c r="AF260" s="52"/>
      <c r="AG260" s="52"/>
      <c r="AH260" s="52"/>
      <c r="AI260" s="52"/>
      <c r="AJ260" s="182" t="str">
        <f aca="false">IF(B260&lt;&gt;"",SUM(Z260:AI260),"")</f>
        <v/>
      </c>
      <c r="AK260" s="185" t="str">
        <f aca="false">IF(B260&lt;&gt;"",IFERROR(IF((SUMIF(D$20:AI$20, "CLO1", D260:AI260)/AO$6)=0,"",(SUMIF(D$20:AI$20, "CLO1", D260:AI260)/AO$6)),""),"")</f>
        <v/>
      </c>
      <c r="AL260" s="115" t="str">
        <f aca="false">IF(AK260="","",IF(AK260&gt;=B$10,"Y","N"))</f>
        <v/>
      </c>
      <c r="AM260" s="115" t="str">
        <f aca="false">IF(AK260="","",IF(AK260&lt;50%,1,IF(AND(AK260&gt;=50%,AK260&lt;B$10),2,IF(AK260&gt;=B$10,3))))</f>
        <v/>
      </c>
      <c r="AN260" s="185" t="str">
        <f aca="false">IF(B260&lt;&gt;"",IFERROR(IF((SUMIF(D$20:AI$20, "CLO2", D260:AI260)/AO$7)=0,"",(SUMIF(D$20:AI$20, "CLO2", D260:AI260)/AO$7)),""),"")</f>
        <v/>
      </c>
      <c r="AO260" s="115" t="str">
        <f aca="false">IF(AN260="","",IF(AN260&gt;=B$10,"Y","N"))</f>
        <v/>
      </c>
      <c r="AP260" s="115" t="str">
        <f aca="false">IF(AN260="","",IF(AN260&lt;50%,1,IF(AND(AN260&gt;=50%,AN260&lt;B$10),2,IF(AN260&gt;=B$10,3))))</f>
        <v/>
      </c>
      <c r="AQ260" s="185" t="str">
        <f aca="false">IF(B260&lt;&gt;"",IFERROR(IF((SUMIF(D$20:AI$20, "CLO3", D260:AI260)/AO$8)=0,"",(SUMIF(D$20:AI$20, "CLO3", D260:AI260)/AO$8)),""),"")</f>
        <v/>
      </c>
      <c r="AR260" s="115" t="str">
        <f aca="false">IF(AQ260="","",IF(AQ260&gt;=B$10,"Y","N"))</f>
        <v/>
      </c>
      <c r="AS260" s="115" t="str">
        <f aca="false">IF(AQ260="","",IF(AQ260&lt;50%,1,IF(AND(AQ260&gt;=50%,AQ260&lt;B$10),2,IF(AQ260&gt;=B$10,3))))</f>
        <v/>
      </c>
      <c r="AT260" s="185" t="str">
        <f aca="false">IF(B260&lt;&gt;"",IFERROR(IF((SUMIF(D$20:AI$20, "CLO4", D260:AI260)/AO$9)=0,"",(SUMIF(D$20:AI$20, "CLO4", D260:AI260)/AO$9)),""),"")</f>
        <v/>
      </c>
      <c r="AU260" s="115" t="str">
        <f aca="false">IF(AT260="","",IF(AT260&gt;=B$10,"Y","N"))</f>
        <v/>
      </c>
      <c r="AV260" s="115" t="str">
        <f aca="false">IF(AT260="","",IF(AT260&lt;50%,1,IF(AND(AT260&gt;=50%,AT260&lt;B$10),2,IF(AT260&gt;=B$10,3))))</f>
        <v/>
      </c>
      <c r="AW260" s="185" t="str">
        <f aca="false">IF(B260&lt;&gt;"",IFERROR(IF((SUMIF(D$20:AI$20, "CLO5", D260:AI260)/AO$10)=0,"",(SUMIF(D$20:AI$20, "CLO5", D260:AI260)/AO$10)),""),"")</f>
        <v/>
      </c>
      <c r="AX260" s="115" t="str">
        <f aca="false">IF(AW260="","",IF(AW260&gt;=B$10,"Y","N"))</f>
        <v/>
      </c>
      <c r="AY260" s="115" t="str">
        <f aca="false">IF(AW260="","",IF(AW260&lt;50%,1,IF(AND(AW260&gt;=50%,AW260&lt;B$10),2,IF(AW260&gt;=B$10,3))))</f>
        <v/>
      </c>
      <c r="AZ260" s="114" t="str">
        <f aca="false">IF(B260&lt;&gt;"",IFERROR(IF((SUMIF(D$20:AI$20, "CLO6", D260:AI260)/AO$11)=0,"",(SUMIF(D$20:AI$20, "CLO6", D260:AI260)/AO$11)),""),"")</f>
        <v/>
      </c>
      <c r="BA260" s="115" t="str">
        <f aca="false">IF(AZ260="","",IF(AZ260&gt;=B$10,"Y","N"))</f>
        <v/>
      </c>
      <c r="BB260" s="115" t="str">
        <f aca="false">IF(BA260="","",IF(BA260&lt;50%,1,IF(AND(BA260&gt;=50%,BA260&lt;B$10),2,IF(BA260&gt;=B$10,3))))</f>
        <v/>
      </c>
      <c r="BC260" s="114" t="str">
        <f aca="false">IF(B260&lt;&gt;"",IFERROR(IF((SUMIF(D$20:AI$20, "CLO7", D260:AI260)/AO$12)=0,"",(SUMIF(D$20:AI$20, "CLO7", D260:AI260)/AO$12)),""),"")</f>
        <v/>
      </c>
      <c r="BD260" s="115" t="str">
        <f aca="false">IF(BC260="","",IF(BC260&gt;=B$10,"Y","N"))</f>
        <v/>
      </c>
      <c r="BE260" s="115" t="str">
        <f aca="false">IF(BD260="","",IF(BD260&lt;50%,1,IF(AND(BD260&gt;=50%,BD260&lt;B$10),2,IF(BD260&gt;=B$10,3))))</f>
        <v/>
      </c>
      <c r="BF260" s="114" t="str">
        <f aca="false">IF(B260&lt;&gt;"",IFERROR(IF((SUMIF(D$20:AI$20, "CLO8", D260:AI260)/AO$13)=0,"",(SUMIF(D$20:AI$20, "CLO8", D260:AI260)/AO$13)),""),"")</f>
        <v/>
      </c>
      <c r="BG260" s="115" t="str">
        <f aca="false">IF(BF260="","",IF(BF260&gt;=B$10,"Y","N"))</f>
        <v/>
      </c>
      <c r="BH260" s="115" t="str">
        <f aca="false">IF(BG260="","",IF(BG260&lt;50%,1,IF(AND(BG260&gt;=50%,BG260&lt;B$10),2,IF(BG260&gt;=B$10,3))))</f>
        <v/>
      </c>
      <c r="BI260" s="114" t="str">
        <f aca="false">IF(B260&lt;&gt;"",IFERROR(IF((SUMIF(D$20:AI$20, "CLO9", D260:AI260)/AO$14)=0,"",(SUMIF(D$20:AI$20, "CLO9", D260:AI260)/AO$14)),""),"")</f>
        <v/>
      </c>
      <c r="BJ260" s="115" t="str">
        <f aca="false">IF(BI260="","",IF(BI260&gt;=B$10,"Y","N"))</f>
        <v/>
      </c>
      <c r="BK260" s="115" t="str">
        <f aca="false">IF(BJ260="","",IF(BJ260&lt;50%,1,IF(AND(BJ260&gt;=50%,BJ260&lt;B$10),2,IF(BJ260&gt;=B$10,3))))</f>
        <v/>
      </c>
      <c r="BL260" s="114" t="str">
        <f aca="false">IF(B260&lt;&gt;"",IFERROR(IF((SUMIF(D$20:AI$20,"CLO10",D260:AI260)/AO$15)=0,"",(SUMIF(D$20:AI$20,"CLO10",D260:AI260)/AO$15)),""),"")</f>
        <v/>
      </c>
      <c r="BM260" s="115" t="str">
        <f aca="false">IF(BL260="","",IF(BL260&gt;=B$10,"Y","N"))</f>
        <v/>
      </c>
      <c r="BN260" s="115" t="str">
        <f aca="false">IF(BM260="","",IF(BM260&lt;50%,1,IF(AND(BM260&gt;=50%,BM260&lt;B$10),2,IF(BM260&gt;=B$10,3))))</f>
        <v/>
      </c>
    </row>
    <row r="261" customFormat="false" ht="15.75" hidden="false" customHeight="true" outlineLevel="0" collapsed="false">
      <c r="A261" s="184" t="str">
        <f aca="false">IF(A$6="LECTURE","",IF('Database (LECTURE-RES-PRAC)'!A256="","",'Database (LECTURE-RES-PRAC)'!A256))</f>
        <v/>
      </c>
      <c r="B261" s="184" t="str">
        <f aca="false">IF(B$6="LECTURE","",IF('Database (LECTURE-RES-PRAC)'!B256="","",'Database (LECTURE-RES-PRAC)'!B256))</f>
        <v/>
      </c>
      <c r="C261" s="184" t="str">
        <f aca="false">IF(C$6="LECTURE","",IF('Database (LECTURE-RES-PRAC)'!C256="","",'Database (LECTURE-RES-PRAC)'!C256))</f>
        <v/>
      </c>
      <c r="D261" s="52"/>
      <c r="E261" s="52"/>
      <c r="F261" s="52"/>
      <c r="G261" s="52"/>
      <c r="H261" s="52"/>
      <c r="I261" s="52"/>
      <c r="J261" s="52"/>
      <c r="K261" s="52"/>
      <c r="L261" s="52"/>
      <c r="M261" s="52"/>
      <c r="N261" s="181" t="str">
        <f aca="false">IF(B261&lt;&gt;"",SUM(D261:M261),"")</f>
        <v/>
      </c>
      <c r="O261" s="52"/>
      <c r="P261" s="52"/>
      <c r="Q261" s="52"/>
      <c r="R261" s="52"/>
      <c r="S261" s="52"/>
      <c r="T261" s="52"/>
      <c r="U261" s="52"/>
      <c r="V261" s="52"/>
      <c r="W261" s="52"/>
      <c r="X261" s="52"/>
      <c r="Y261" s="181" t="str">
        <f aca="false">IF(B261&lt;&gt;"",SUM(O261:X261),"")</f>
        <v/>
      </c>
      <c r="Z261" s="52"/>
      <c r="AA261" s="52"/>
      <c r="AB261" s="52"/>
      <c r="AC261" s="52"/>
      <c r="AD261" s="52"/>
      <c r="AE261" s="52"/>
      <c r="AF261" s="52"/>
      <c r="AG261" s="52"/>
      <c r="AH261" s="52"/>
      <c r="AI261" s="52"/>
      <c r="AJ261" s="182" t="str">
        <f aca="false">IF(B261&lt;&gt;"",SUM(Z261:AI261),"")</f>
        <v/>
      </c>
      <c r="AK261" s="185" t="str">
        <f aca="false">IF(B261&lt;&gt;"",IFERROR(IF((SUMIF(D$20:AI$20, "CLO1", D261:AI261)/AO$6)=0,"",(SUMIF(D$20:AI$20, "CLO1", D261:AI261)/AO$6)),""),"")</f>
        <v/>
      </c>
      <c r="AL261" s="115" t="str">
        <f aca="false">IF(AK261="","",IF(AK261&gt;=B$10,"Y","N"))</f>
        <v/>
      </c>
      <c r="AM261" s="115" t="str">
        <f aca="false">IF(AK261="","",IF(AK261&lt;50%,1,IF(AND(AK261&gt;=50%,AK261&lt;B$10),2,IF(AK261&gt;=B$10,3))))</f>
        <v/>
      </c>
      <c r="AN261" s="185" t="str">
        <f aca="false">IF(B261&lt;&gt;"",IFERROR(IF((SUMIF(D$20:AI$20, "CLO2", D261:AI261)/AO$7)=0,"",(SUMIF(D$20:AI$20, "CLO2", D261:AI261)/AO$7)),""),"")</f>
        <v/>
      </c>
      <c r="AO261" s="115" t="str">
        <f aca="false">IF(AN261="","",IF(AN261&gt;=B$10,"Y","N"))</f>
        <v/>
      </c>
      <c r="AP261" s="115" t="str">
        <f aca="false">IF(AN261="","",IF(AN261&lt;50%,1,IF(AND(AN261&gt;=50%,AN261&lt;B$10),2,IF(AN261&gt;=B$10,3))))</f>
        <v/>
      </c>
      <c r="AQ261" s="185" t="str">
        <f aca="false">IF(B261&lt;&gt;"",IFERROR(IF((SUMIF(D$20:AI$20, "CLO3", D261:AI261)/AO$8)=0,"",(SUMIF(D$20:AI$20, "CLO3", D261:AI261)/AO$8)),""),"")</f>
        <v/>
      </c>
      <c r="AR261" s="115" t="str">
        <f aca="false">IF(AQ261="","",IF(AQ261&gt;=B$10,"Y","N"))</f>
        <v/>
      </c>
      <c r="AS261" s="115" t="str">
        <f aca="false">IF(AQ261="","",IF(AQ261&lt;50%,1,IF(AND(AQ261&gt;=50%,AQ261&lt;B$10),2,IF(AQ261&gt;=B$10,3))))</f>
        <v/>
      </c>
      <c r="AT261" s="185" t="str">
        <f aca="false">IF(B261&lt;&gt;"",IFERROR(IF((SUMIF(D$20:AI$20, "CLO4", D261:AI261)/AO$9)=0,"",(SUMIF(D$20:AI$20, "CLO4", D261:AI261)/AO$9)),""),"")</f>
        <v/>
      </c>
      <c r="AU261" s="115" t="str">
        <f aca="false">IF(AT261="","",IF(AT261&gt;=B$10,"Y","N"))</f>
        <v/>
      </c>
      <c r="AV261" s="115" t="str">
        <f aca="false">IF(AT261="","",IF(AT261&lt;50%,1,IF(AND(AT261&gt;=50%,AT261&lt;B$10),2,IF(AT261&gt;=B$10,3))))</f>
        <v/>
      </c>
      <c r="AW261" s="185" t="str">
        <f aca="false">IF(B261&lt;&gt;"",IFERROR(IF((SUMIF(D$20:AI$20, "CLO5", D261:AI261)/AO$10)=0,"",(SUMIF(D$20:AI$20, "CLO5", D261:AI261)/AO$10)),""),"")</f>
        <v/>
      </c>
      <c r="AX261" s="115" t="str">
        <f aca="false">IF(AW261="","",IF(AW261&gt;=B$10,"Y","N"))</f>
        <v/>
      </c>
      <c r="AY261" s="115" t="str">
        <f aca="false">IF(AW261="","",IF(AW261&lt;50%,1,IF(AND(AW261&gt;=50%,AW261&lt;B$10),2,IF(AW261&gt;=B$10,3))))</f>
        <v/>
      </c>
      <c r="AZ261" s="114" t="str">
        <f aca="false">IF(B261&lt;&gt;"",IFERROR(IF((SUMIF(D$20:AI$20, "CLO6", D261:AI261)/AO$11)=0,"",(SUMIF(D$20:AI$20, "CLO6", D261:AI261)/AO$11)),""),"")</f>
        <v/>
      </c>
      <c r="BA261" s="115" t="str">
        <f aca="false">IF(AZ261="","",IF(AZ261&gt;=B$10,"Y","N"))</f>
        <v/>
      </c>
      <c r="BB261" s="115" t="str">
        <f aca="false">IF(BA261="","",IF(BA261&lt;50%,1,IF(AND(BA261&gt;=50%,BA261&lt;B$10),2,IF(BA261&gt;=B$10,3))))</f>
        <v/>
      </c>
      <c r="BC261" s="114" t="str">
        <f aca="false">IF(B261&lt;&gt;"",IFERROR(IF((SUMIF(D$20:AI$20, "CLO7", D261:AI261)/AO$12)=0,"",(SUMIF(D$20:AI$20, "CLO7", D261:AI261)/AO$12)),""),"")</f>
        <v/>
      </c>
      <c r="BD261" s="115" t="str">
        <f aca="false">IF(BC261="","",IF(BC261&gt;=B$10,"Y","N"))</f>
        <v/>
      </c>
      <c r="BE261" s="115" t="str">
        <f aca="false">IF(BD261="","",IF(BD261&lt;50%,1,IF(AND(BD261&gt;=50%,BD261&lt;B$10),2,IF(BD261&gt;=B$10,3))))</f>
        <v/>
      </c>
      <c r="BF261" s="114" t="str">
        <f aca="false">IF(B261&lt;&gt;"",IFERROR(IF((SUMIF(D$20:AI$20, "CLO8", D261:AI261)/AO$13)=0,"",(SUMIF(D$20:AI$20, "CLO8", D261:AI261)/AO$13)),""),"")</f>
        <v/>
      </c>
      <c r="BG261" s="115" t="str">
        <f aca="false">IF(BF261="","",IF(BF261&gt;=B$10,"Y","N"))</f>
        <v/>
      </c>
      <c r="BH261" s="115" t="str">
        <f aca="false">IF(BG261="","",IF(BG261&lt;50%,1,IF(AND(BG261&gt;=50%,BG261&lt;B$10),2,IF(BG261&gt;=B$10,3))))</f>
        <v/>
      </c>
      <c r="BI261" s="114" t="str">
        <f aca="false">IF(B261&lt;&gt;"",IFERROR(IF((SUMIF(D$20:AI$20, "CLO9", D261:AI261)/AO$14)=0,"",(SUMIF(D$20:AI$20, "CLO9", D261:AI261)/AO$14)),""),"")</f>
        <v/>
      </c>
      <c r="BJ261" s="115" t="str">
        <f aca="false">IF(BI261="","",IF(BI261&gt;=B$10,"Y","N"))</f>
        <v/>
      </c>
      <c r="BK261" s="115" t="str">
        <f aca="false">IF(BJ261="","",IF(BJ261&lt;50%,1,IF(AND(BJ261&gt;=50%,BJ261&lt;B$10),2,IF(BJ261&gt;=B$10,3))))</f>
        <v/>
      </c>
      <c r="BL261" s="114" t="str">
        <f aca="false">IF(B261&lt;&gt;"",IFERROR(IF((SUMIF(D$20:AI$20,"CLO10",D261:AI261)/AO$15)=0,"",(SUMIF(D$20:AI$20,"CLO10",D261:AI261)/AO$15)),""),"")</f>
        <v/>
      </c>
      <c r="BM261" s="115" t="str">
        <f aca="false">IF(BL261="","",IF(BL261&gt;=B$10,"Y","N"))</f>
        <v/>
      </c>
      <c r="BN261" s="115" t="str">
        <f aca="false">IF(BM261="","",IF(BM261&lt;50%,1,IF(AND(BM261&gt;=50%,BM261&lt;B$10),2,IF(BM261&gt;=B$10,3))))</f>
        <v/>
      </c>
    </row>
    <row r="262" customFormat="false" ht="15.75" hidden="false" customHeight="true" outlineLevel="0" collapsed="false">
      <c r="A262" s="184" t="str">
        <f aca="false">IF(A$6="LECTURE","",IF('Database (LECTURE-RES-PRAC)'!A257="","",'Database (LECTURE-RES-PRAC)'!A257))</f>
        <v/>
      </c>
      <c r="B262" s="184" t="str">
        <f aca="false">IF(B$6="LECTURE","",IF('Database (LECTURE-RES-PRAC)'!B257="","",'Database (LECTURE-RES-PRAC)'!B257))</f>
        <v/>
      </c>
      <c r="C262" s="184" t="str">
        <f aca="false">IF(C$6="LECTURE","",IF('Database (LECTURE-RES-PRAC)'!C257="","",'Database (LECTURE-RES-PRAC)'!C257))</f>
        <v/>
      </c>
      <c r="D262" s="52"/>
      <c r="E262" s="52"/>
      <c r="F262" s="52"/>
      <c r="G262" s="52"/>
      <c r="H262" s="52"/>
      <c r="I262" s="52"/>
      <c r="J262" s="52"/>
      <c r="K262" s="52"/>
      <c r="L262" s="52"/>
      <c r="M262" s="52"/>
      <c r="N262" s="181" t="str">
        <f aca="false">IF(B262&lt;&gt;"",SUM(D262:M262),"")</f>
        <v/>
      </c>
      <c r="O262" s="52"/>
      <c r="P262" s="52"/>
      <c r="Q262" s="52"/>
      <c r="R262" s="52"/>
      <c r="S262" s="52"/>
      <c r="T262" s="52"/>
      <c r="U262" s="52"/>
      <c r="V262" s="52"/>
      <c r="W262" s="52"/>
      <c r="X262" s="52"/>
      <c r="Y262" s="181" t="str">
        <f aca="false">IF(B262&lt;&gt;"",SUM(O262:X262),"")</f>
        <v/>
      </c>
      <c r="Z262" s="52"/>
      <c r="AA262" s="52"/>
      <c r="AB262" s="52"/>
      <c r="AC262" s="52"/>
      <c r="AD262" s="52"/>
      <c r="AE262" s="52"/>
      <c r="AF262" s="52"/>
      <c r="AG262" s="52"/>
      <c r="AH262" s="52"/>
      <c r="AI262" s="52"/>
      <c r="AJ262" s="182" t="str">
        <f aca="false">IF(B262&lt;&gt;"",SUM(Z262:AI262),"")</f>
        <v/>
      </c>
      <c r="AK262" s="185" t="str">
        <f aca="false">IF(B262&lt;&gt;"",IFERROR(IF((SUMIF(D$20:AI$20, "CLO1", D262:AI262)/AO$6)=0,"",(SUMIF(D$20:AI$20, "CLO1", D262:AI262)/AO$6)),""),"")</f>
        <v/>
      </c>
      <c r="AL262" s="115" t="str">
        <f aca="false">IF(AK262="","",IF(AK262&gt;=B$10,"Y","N"))</f>
        <v/>
      </c>
      <c r="AM262" s="115" t="str">
        <f aca="false">IF(AK262="","",IF(AK262&lt;50%,1,IF(AND(AK262&gt;=50%,AK262&lt;B$10),2,IF(AK262&gt;=B$10,3))))</f>
        <v/>
      </c>
      <c r="AN262" s="185" t="str">
        <f aca="false">IF(B262&lt;&gt;"",IFERROR(IF((SUMIF(D$20:AI$20, "CLO2", D262:AI262)/AO$7)=0,"",(SUMIF(D$20:AI$20, "CLO2", D262:AI262)/AO$7)),""),"")</f>
        <v/>
      </c>
      <c r="AO262" s="115" t="str">
        <f aca="false">IF(AN262="","",IF(AN262&gt;=B$10,"Y","N"))</f>
        <v/>
      </c>
      <c r="AP262" s="115" t="str">
        <f aca="false">IF(AN262="","",IF(AN262&lt;50%,1,IF(AND(AN262&gt;=50%,AN262&lt;B$10),2,IF(AN262&gt;=B$10,3))))</f>
        <v/>
      </c>
      <c r="AQ262" s="185" t="str">
        <f aca="false">IF(B262&lt;&gt;"",IFERROR(IF((SUMIF(D$20:AI$20, "CLO3", D262:AI262)/AO$8)=0,"",(SUMIF(D$20:AI$20, "CLO3", D262:AI262)/AO$8)),""),"")</f>
        <v/>
      </c>
      <c r="AR262" s="115" t="str">
        <f aca="false">IF(AQ262="","",IF(AQ262&gt;=B$10,"Y","N"))</f>
        <v/>
      </c>
      <c r="AS262" s="115" t="str">
        <f aca="false">IF(AQ262="","",IF(AQ262&lt;50%,1,IF(AND(AQ262&gt;=50%,AQ262&lt;B$10),2,IF(AQ262&gt;=B$10,3))))</f>
        <v/>
      </c>
      <c r="AT262" s="185" t="str">
        <f aca="false">IF(B262&lt;&gt;"",IFERROR(IF((SUMIF(D$20:AI$20, "CLO4", D262:AI262)/AO$9)=0,"",(SUMIF(D$20:AI$20, "CLO4", D262:AI262)/AO$9)),""),"")</f>
        <v/>
      </c>
      <c r="AU262" s="115" t="str">
        <f aca="false">IF(AT262="","",IF(AT262&gt;=B$10,"Y","N"))</f>
        <v/>
      </c>
      <c r="AV262" s="115" t="str">
        <f aca="false">IF(AT262="","",IF(AT262&lt;50%,1,IF(AND(AT262&gt;=50%,AT262&lt;B$10),2,IF(AT262&gt;=B$10,3))))</f>
        <v/>
      </c>
      <c r="AW262" s="185" t="str">
        <f aca="false">IF(B262&lt;&gt;"",IFERROR(IF((SUMIF(D$20:AI$20, "CLO5", D262:AI262)/AO$10)=0,"",(SUMIF(D$20:AI$20, "CLO5", D262:AI262)/AO$10)),""),"")</f>
        <v/>
      </c>
      <c r="AX262" s="115" t="str">
        <f aca="false">IF(AW262="","",IF(AW262&gt;=B$10,"Y","N"))</f>
        <v/>
      </c>
      <c r="AY262" s="115" t="str">
        <f aca="false">IF(AW262="","",IF(AW262&lt;50%,1,IF(AND(AW262&gt;=50%,AW262&lt;B$10),2,IF(AW262&gt;=B$10,3))))</f>
        <v/>
      </c>
      <c r="AZ262" s="114" t="str">
        <f aca="false">IF(B262&lt;&gt;"",IFERROR(IF((SUMIF(D$20:AI$20, "CLO6", D262:AI262)/AO$11)=0,"",(SUMIF(D$20:AI$20, "CLO6", D262:AI262)/AO$11)),""),"")</f>
        <v/>
      </c>
      <c r="BA262" s="115" t="str">
        <f aca="false">IF(AZ262="","",IF(AZ262&gt;=B$10,"Y","N"))</f>
        <v/>
      </c>
      <c r="BB262" s="115" t="str">
        <f aca="false">IF(BA262="","",IF(BA262&lt;50%,1,IF(AND(BA262&gt;=50%,BA262&lt;B$10),2,IF(BA262&gt;=B$10,3))))</f>
        <v/>
      </c>
      <c r="BC262" s="114" t="str">
        <f aca="false">IF(B262&lt;&gt;"",IFERROR(IF((SUMIF(D$20:AI$20, "CLO7", D262:AI262)/AO$12)=0,"",(SUMIF(D$20:AI$20, "CLO7", D262:AI262)/AO$12)),""),"")</f>
        <v/>
      </c>
      <c r="BD262" s="115" t="str">
        <f aca="false">IF(BC262="","",IF(BC262&gt;=B$10,"Y","N"))</f>
        <v/>
      </c>
      <c r="BE262" s="115" t="str">
        <f aca="false">IF(BD262="","",IF(BD262&lt;50%,1,IF(AND(BD262&gt;=50%,BD262&lt;B$10),2,IF(BD262&gt;=B$10,3))))</f>
        <v/>
      </c>
      <c r="BF262" s="114" t="str">
        <f aca="false">IF(B262&lt;&gt;"",IFERROR(IF((SUMIF(D$20:AI$20, "CLO8", D262:AI262)/AO$13)=0,"",(SUMIF(D$20:AI$20, "CLO8", D262:AI262)/AO$13)),""),"")</f>
        <v/>
      </c>
      <c r="BG262" s="115" t="str">
        <f aca="false">IF(BF262="","",IF(BF262&gt;=B$10,"Y","N"))</f>
        <v/>
      </c>
      <c r="BH262" s="115" t="str">
        <f aca="false">IF(BG262="","",IF(BG262&lt;50%,1,IF(AND(BG262&gt;=50%,BG262&lt;B$10),2,IF(BG262&gt;=B$10,3))))</f>
        <v/>
      </c>
      <c r="BI262" s="114" t="str">
        <f aca="false">IF(B262&lt;&gt;"",IFERROR(IF((SUMIF(D$20:AI$20, "CLO9", D262:AI262)/AO$14)=0,"",(SUMIF(D$20:AI$20, "CLO9", D262:AI262)/AO$14)),""),"")</f>
        <v/>
      </c>
      <c r="BJ262" s="115" t="str">
        <f aca="false">IF(BI262="","",IF(BI262&gt;=B$10,"Y","N"))</f>
        <v/>
      </c>
      <c r="BK262" s="115" t="str">
        <f aca="false">IF(BJ262="","",IF(BJ262&lt;50%,1,IF(AND(BJ262&gt;=50%,BJ262&lt;B$10),2,IF(BJ262&gt;=B$10,3))))</f>
        <v/>
      </c>
      <c r="BL262" s="114" t="str">
        <f aca="false">IF(B262&lt;&gt;"",IFERROR(IF((SUMIF(D$20:AI$20,"CLO10",D262:AI262)/AO$15)=0,"",(SUMIF(D$20:AI$20,"CLO10",D262:AI262)/AO$15)),""),"")</f>
        <v/>
      </c>
      <c r="BM262" s="115" t="str">
        <f aca="false">IF(BL262="","",IF(BL262&gt;=B$10,"Y","N"))</f>
        <v/>
      </c>
      <c r="BN262" s="115" t="str">
        <f aca="false">IF(BM262="","",IF(BM262&lt;50%,1,IF(AND(BM262&gt;=50%,BM262&lt;B$10),2,IF(BM262&gt;=B$10,3))))</f>
        <v/>
      </c>
    </row>
    <row r="263" customFormat="false" ht="15.75" hidden="false" customHeight="true" outlineLevel="0" collapsed="false">
      <c r="A263" s="184" t="str">
        <f aca="false">IF(A$6="LECTURE","",IF('Database (LECTURE-RES-PRAC)'!A258="","",'Database (LECTURE-RES-PRAC)'!A258))</f>
        <v/>
      </c>
      <c r="B263" s="184" t="str">
        <f aca="false">IF(B$6="LECTURE","",IF('Database (LECTURE-RES-PRAC)'!B258="","",'Database (LECTURE-RES-PRAC)'!B258))</f>
        <v/>
      </c>
      <c r="C263" s="184" t="str">
        <f aca="false">IF(C$6="LECTURE","",IF('Database (LECTURE-RES-PRAC)'!C258="","",'Database (LECTURE-RES-PRAC)'!C258))</f>
        <v/>
      </c>
      <c r="D263" s="52"/>
      <c r="E263" s="52"/>
      <c r="F263" s="52"/>
      <c r="G263" s="52"/>
      <c r="H263" s="52"/>
      <c r="I263" s="52"/>
      <c r="J263" s="52"/>
      <c r="K263" s="52"/>
      <c r="L263" s="52"/>
      <c r="M263" s="52"/>
      <c r="N263" s="181" t="str">
        <f aca="false">IF(B263&lt;&gt;"",SUM(D263:M263),"")</f>
        <v/>
      </c>
      <c r="O263" s="52"/>
      <c r="P263" s="52"/>
      <c r="Q263" s="52"/>
      <c r="R263" s="52"/>
      <c r="S263" s="52"/>
      <c r="T263" s="52"/>
      <c r="U263" s="52"/>
      <c r="V263" s="52"/>
      <c r="W263" s="52"/>
      <c r="X263" s="52"/>
      <c r="Y263" s="181" t="str">
        <f aca="false">IF(B263&lt;&gt;"",SUM(O263:X263),"")</f>
        <v/>
      </c>
      <c r="Z263" s="52"/>
      <c r="AA263" s="52"/>
      <c r="AB263" s="52"/>
      <c r="AC263" s="52"/>
      <c r="AD263" s="52"/>
      <c r="AE263" s="52"/>
      <c r="AF263" s="52"/>
      <c r="AG263" s="52"/>
      <c r="AH263" s="52"/>
      <c r="AI263" s="52"/>
      <c r="AJ263" s="182" t="str">
        <f aca="false">IF(B263&lt;&gt;"",SUM(Z263:AI263),"")</f>
        <v/>
      </c>
      <c r="AK263" s="185" t="str">
        <f aca="false">IF(B263&lt;&gt;"",IFERROR(IF((SUMIF(D$20:AI$20, "CLO1", D263:AI263)/AO$6)=0,"",(SUMIF(D$20:AI$20, "CLO1", D263:AI263)/AO$6)),""),"")</f>
        <v/>
      </c>
      <c r="AL263" s="115" t="str">
        <f aca="false">IF(AK263="","",IF(AK263&gt;=B$10,"Y","N"))</f>
        <v/>
      </c>
      <c r="AM263" s="115" t="str">
        <f aca="false">IF(AK263="","",IF(AK263&lt;50%,1,IF(AND(AK263&gt;=50%,AK263&lt;B$10),2,IF(AK263&gt;=B$10,3))))</f>
        <v/>
      </c>
      <c r="AN263" s="185" t="str">
        <f aca="false">IF(B263&lt;&gt;"",IFERROR(IF((SUMIF(D$20:AI$20, "CLO2", D263:AI263)/AO$7)=0,"",(SUMIF(D$20:AI$20, "CLO2", D263:AI263)/AO$7)),""),"")</f>
        <v/>
      </c>
      <c r="AO263" s="115" t="str">
        <f aca="false">IF(AN263="","",IF(AN263&gt;=B$10,"Y","N"))</f>
        <v/>
      </c>
      <c r="AP263" s="115" t="str">
        <f aca="false">IF(AN263="","",IF(AN263&lt;50%,1,IF(AND(AN263&gt;=50%,AN263&lt;B$10),2,IF(AN263&gt;=B$10,3))))</f>
        <v/>
      </c>
      <c r="AQ263" s="185" t="str">
        <f aca="false">IF(B263&lt;&gt;"",IFERROR(IF((SUMIF(D$20:AI$20, "CLO3", D263:AI263)/AO$8)=0,"",(SUMIF(D$20:AI$20, "CLO3", D263:AI263)/AO$8)),""),"")</f>
        <v/>
      </c>
      <c r="AR263" s="115" t="str">
        <f aca="false">IF(AQ263="","",IF(AQ263&gt;=B$10,"Y","N"))</f>
        <v/>
      </c>
      <c r="AS263" s="115" t="str">
        <f aca="false">IF(AQ263="","",IF(AQ263&lt;50%,1,IF(AND(AQ263&gt;=50%,AQ263&lt;B$10),2,IF(AQ263&gt;=B$10,3))))</f>
        <v/>
      </c>
      <c r="AT263" s="185" t="str">
        <f aca="false">IF(B263&lt;&gt;"",IFERROR(IF((SUMIF(D$20:AI$20, "CLO4", D263:AI263)/AO$9)=0,"",(SUMIF(D$20:AI$20, "CLO4", D263:AI263)/AO$9)),""),"")</f>
        <v/>
      </c>
      <c r="AU263" s="115" t="str">
        <f aca="false">IF(AT263="","",IF(AT263&gt;=B$10,"Y","N"))</f>
        <v/>
      </c>
      <c r="AV263" s="115" t="str">
        <f aca="false">IF(AT263="","",IF(AT263&lt;50%,1,IF(AND(AT263&gt;=50%,AT263&lt;B$10),2,IF(AT263&gt;=B$10,3))))</f>
        <v/>
      </c>
      <c r="AW263" s="185" t="str">
        <f aca="false">IF(B263&lt;&gt;"",IFERROR(IF((SUMIF(D$20:AI$20, "CLO5", D263:AI263)/AO$10)=0,"",(SUMIF(D$20:AI$20, "CLO5", D263:AI263)/AO$10)),""),"")</f>
        <v/>
      </c>
      <c r="AX263" s="115" t="str">
        <f aca="false">IF(AW263="","",IF(AW263&gt;=B$10,"Y","N"))</f>
        <v/>
      </c>
      <c r="AY263" s="115" t="str">
        <f aca="false">IF(AW263="","",IF(AW263&lt;50%,1,IF(AND(AW263&gt;=50%,AW263&lt;B$10),2,IF(AW263&gt;=B$10,3))))</f>
        <v/>
      </c>
      <c r="AZ263" s="114" t="str">
        <f aca="false">IF(B263&lt;&gt;"",IFERROR(IF((SUMIF(D$20:AI$20, "CLO6", D263:AI263)/AO$11)=0,"",(SUMIF(D$20:AI$20, "CLO6", D263:AI263)/AO$11)),""),"")</f>
        <v/>
      </c>
      <c r="BA263" s="115" t="str">
        <f aca="false">IF(AZ263="","",IF(AZ263&gt;=B$10,"Y","N"))</f>
        <v/>
      </c>
      <c r="BB263" s="115" t="str">
        <f aca="false">IF(BA263="","",IF(BA263&lt;50%,1,IF(AND(BA263&gt;=50%,BA263&lt;B$10),2,IF(BA263&gt;=B$10,3))))</f>
        <v/>
      </c>
      <c r="BC263" s="114" t="str">
        <f aca="false">IF(B263&lt;&gt;"",IFERROR(IF((SUMIF(D$20:AI$20, "CLO7", D263:AI263)/AO$12)=0,"",(SUMIF(D$20:AI$20, "CLO7", D263:AI263)/AO$12)),""),"")</f>
        <v/>
      </c>
      <c r="BD263" s="115" t="str">
        <f aca="false">IF(BC263="","",IF(BC263&gt;=B$10,"Y","N"))</f>
        <v/>
      </c>
      <c r="BE263" s="115" t="str">
        <f aca="false">IF(BD263="","",IF(BD263&lt;50%,1,IF(AND(BD263&gt;=50%,BD263&lt;B$10),2,IF(BD263&gt;=B$10,3))))</f>
        <v/>
      </c>
      <c r="BF263" s="114" t="str">
        <f aca="false">IF(B263&lt;&gt;"",IFERROR(IF((SUMIF(D$20:AI$20, "CLO8", D263:AI263)/AO$13)=0,"",(SUMIF(D$20:AI$20, "CLO8", D263:AI263)/AO$13)),""),"")</f>
        <v/>
      </c>
      <c r="BG263" s="115" t="str">
        <f aca="false">IF(BF263="","",IF(BF263&gt;=B$10,"Y","N"))</f>
        <v/>
      </c>
      <c r="BH263" s="115" t="str">
        <f aca="false">IF(BG263="","",IF(BG263&lt;50%,1,IF(AND(BG263&gt;=50%,BG263&lt;B$10),2,IF(BG263&gt;=B$10,3))))</f>
        <v/>
      </c>
      <c r="BI263" s="114" t="str">
        <f aca="false">IF(B263&lt;&gt;"",IFERROR(IF((SUMIF(D$20:AI$20, "CLO9", D263:AI263)/AO$14)=0,"",(SUMIF(D$20:AI$20, "CLO9", D263:AI263)/AO$14)),""),"")</f>
        <v/>
      </c>
      <c r="BJ263" s="115" t="str">
        <f aca="false">IF(BI263="","",IF(BI263&gt;=B$10,"Y","N"))</f>
        <v/>
      </c>
      <c r="BK263" s="115" t="str">
        <f aca="false">IF(BJ263="","",IF(BJ263&lt;50%,1,IF(AND(BJ263&gt;=50%,BJ263&lt;B$10),2,IF(BJ263&gt;=B$10,3))))</f>
        <v/>
      </c>
      <c r="BL263" s="114" t="str">
        <f aca="false">IF(B263&lt;&gt;"",IFERROR(IF((SUMIF(D$20:AI$20,"CLO10",D263:AI263)/AO$15)=0,"",(SUMIF(D$20:AI$20,"CLO10",D263:AI263)/AO$15)),""),"")</f>
        <v/>
      </c>
      <c r="BM263" s="115" t="str">
        <f aca="false">IF(BL263="","",IF(BL263&gt;=B$10,"Y","N"))</f>
        <v/>
      </c>
      <c r="BN263" s="115" t="str">
        <f aca="false">IF(BM263="","",IF(BM263&lt;50%,1,IF(AND(BM263&gt;=50%,BM263&lt;B$10),2,IF(BM263&gt;=B$10,3))))</f>
        <v/>
      </c>
    </row>
    <row r="264" customFormat="false" ht="15.75" hidden="false" customHeight="true" outlineLevel="0" collapsed="false">
      <c r="A264" s="184" t="str">
        <f aca="false">IF(A$6="LECTURE","",IF('Database (LECTURE-RES-PRAC)'!A259="","",'Database (LECTURE-RES-PRAC)'!A259))</f>
        <v/>
      </c>
      <c r="B264" s="184" t="str">
        <f aca="false">IF(B$6="LECTURE","",IF('Database (LECTURE-RES-PRAC)'!B259="","",'Database (LECTURE-RES-PRAC)'!B259))</f>
        <v/>
      </c>
      <c r="C264" s="184" t="str">
        <f aca="false">IF(C$6="LECTURE","",IF('Database (LECTURE-RES-PRAC)'!C259="","",'Database (LECTURE-RES-PRAC)'!C259))</f>
        <v/>
      </c>
      <c r="D264" s="52"/>
      <c r="E264" s="52"/>
      <c r="F264" s="52"/>
      <c r="G264" s="52"/>
      <c r="H264" s="52"/>
      <c r="I264" s="52"/>
      <c r="J264" s="52"/>
      <c r="K264" s="52"/>
      <c r="L264" s="52"/>
      <c r="M264" s="52"/>
      <c r="N264" s="181" t="str">
        <f aca="false">IF(B264&lt;&gt;"",SUM(D264:M264),"")</f>
        <v/>
      </c>
      <c r="O264" s="52"/>
      <c r="P264" s="52"/>
      <c r="Q264" s="52"/>
      <c r="R264" s="52"/>
      <c r="S264" s="52"/>
      <c r="T264" s="52"/>
      <c r="U264" s="52"/>
      <c r="V264" s="52"/>
      <c r="W264" s="52"/>
      <c r="X264" s="52"/>
      <c r="Y264" s="181" t="str">
        <f aca="false">IF(B264&lt;&gt;"",SUM(O264:X264),"")</f>
        <v/>
      </c>
      <c r="Z264" s="52"/>
      <c r="AA264" s="52"/>
      <c r="AB264" s="52"/>
      <c r="AC264" s="52"/>
      <c r="AD264" s="52"/>
      <c r="AE264" s="52"/>
      <c r="AF264" s="52"/>
      <c r="AG264" s="52"/>
      <c r="AH264" s="52"/>
      <c r="AI264" s="52"/>
      <c r="AJ264" s="182" t="str">
        <f aca="false">IF(B264&lt;&gt;"",SUM(Z264:AI264),"")</f>
        <v/>
      </c>
      <c r="AK264" s="185" t="str">
        <f aca="false">IF(B264&lt;&gt;"",IFERROR(IF((SUMIF(D$20:AI$20, "CLO1", D264:AI264)/AO$6)=0,"",(SUMIF(D$20:AI$20, "CLO1", D264:AI264)/AO$6)),""),"")</f>
        <v/>
      </c>
      <c r="AL264" s="115" t="str">
        <f aca="false">IF(AK264="","",IF(AK264&gt;=B$10,"Y","N"))</f>
        <v/>
      </c>
      <c r="AM264" s="115" t="str">
        <f aca="false">IF(AK264="","",IF(AK264&lt;50%,1,IF(AND(AK264&gt;=50%,AK264&lt;B$10),2,IF(AK264&gt;=B$10,3))))</f>
        <v/>
      </c>
      <c r="AN264" s="185" t="str">
        <f aca="false">IF(B264&lt;&gt;"",IFERROR(IF((SUMIF(D$20:AI$20, "CLO2", D264:AI264)/AO$7)=0,"",(SUMIF(D$20:AI$20, "CLO2", D264:AI264)/AO$7)),""),"")</f>
        <v/>
      </c>
      <c r="AO264" s="115" t="str">
        <f aca="false">IF(AN264="","",IF(AN264&gt;=B$10,"Y","N"))</f>
        <v/>
      </c>
      <c r="AP264" s="115" t="str">
        <f aca="false">IF(AN264="","",IF(AN264&lt;50%,1,IF(AND(AN264&gt;=50%,AN264&lt;B$10),2,IF(AN264&gt;=B$10,3))))</f>
        <v/>
      </c>
      <c r="AQ264" s="185" t="str">
        <f aca="false">IF(B264&lt;&gt;"",IFERROR(IF((SUMIF(D$20:AI$20, "CLO3", D264:AI264)/AO$8)=0,"",(SUMIF(D$20:AI$20, "CLO3", D264:AI264)/AO$8)),""),"")</f>
        <v/>
      </c>
      <c r="AR264" s="115" t="str">
        <f aca="false">IF(AQ264="","",IF(AQ264&gt;=B$10,"Y","N"))</f>
        <v/>
      </c>
      <c r="AS264" s="115" t="str">
        <f aca="false">IF(AQ264="","",IF(AQ264&lt;50%,1,IF(AND(AQ264&gt;=50%,AQ264&lt;B$10),2,IF(AQ264&gt;=B$10,3))))</f>
        <v/>
      </c>
      <c r="AT264" s="185" t="str">
        <f aca="false">IF(B264&lt;&gt;"",IFERROR(IF((SUMIF(D$20:AI$20, "CLO4", D264:AI264)/AO$9)=0,"",(SUMIF(D$20:AI$20, "CLO4", D264:AI264)/AO$9)),""),"")</f>
        <v/>
      </c>
      <c r="AU264" s="115" t="str">
        <f aca="false">IF(AT264="","",IF(AT264&gt;=B$10,"Y","N"))</f>
        <v/>
      </c>
      <c r="AV264" s="115" t="str">
        <f aca="false">IF(AT264="","",IF(AT264&lt;50%,1,IF(AND(AT264&gt;=50%,AT264&lt;B$10),2,IF(AT264&gt;=B$10,3))))</f>
        <v/>
      </c>
      <c r="AW264" s="185" t="str">
        <f aca="false">IF(B264&lt;&gt;"",IFERROR(IF((SUMIF(D$20:AI$20, "CLO5", D264:AI264)/AO$10)=0,"",(SUMIF(D$20:AI$20, "CLO5", D264:AI264)/AO$10)),""),"")</f>
        <v/>
      </c>
      <c r="AX264" s="115" t="str">
        <f aca="false">IF(AW264="","",IF(AW264&gt;=B$10,"Y","N"))</f>
        <v/>
      </c>
      <c r="AY264" s="115" t="str">
        <f aca="false">IF(AW264="","",IF(AW264&lt;50%,1,IF(AND(AW264&gt;=50%,AW264&lt;B$10),2,IF(AW264&gt;=B$10,3))))</f>
        <v/>
      </c>
      <c r="AZ264" s="114" t="str">
        <f aca="false">IF(B264&lt;&gt;"",IFERROR(IF((SUMIF(D$20:AI$20, "CLO6", D264:AI264)/AO$11)=0,"",(SUMIF(D$20:AI$20, "CLO6", D264:AI264)/AO$11)),""),"")</f>
        <v/>
      </c>
      <c r="BA264" s="115" t="str">
        <f aca="false">IF(AZ264="","",IF(AZ264&gt;=B$10,"Y","N"))</f>
        <v/>
      </c>
      <c r="BB264" s="115" t="str">
        <f aca="false">IF(BA264="","",IF(BA264&lt;50%,1,IF(AND(BA264&gt;=50%,BA264&lt;B$10),2,IF(BA264&gt;=B$10,3))))</f>
        <v/>
      </c>
      <c r="BC264" s="114" t="str">
        <f aca="false">IF(B264&lt;&gt;"",IFERROR(IF((SUMIF(D$20:AI$20, "CLO7", D264:AI264)/AO$12)=0,"",(SUMIF(D$20:AI$20, "CLO7", D264:AI264)/AO$12)),""),"")</f>
        <v/>
      </c>
      <c r="BD264" s="115" t="str">
        <f aca="false">IF(BC264="","",IF(BC264&gt;=B$10,"Y","N"))</f>
        <v/>
      </c>
      <c r="BE264" s="115" t="str">
        <f aca="false">IF(BD264="","",IF(BD264&lt;50%,1,IF(AND(BD264&gt;=50%,BD264&lt;B$10),2,IF(BD264&gt;=B$10,3))))</f>
        <v/>
      </c>
      <c r="BF264" s="114" t="str">
        <f aca="false">IF(B264&lt;&gt;"",IFERROR(IF((SUMIF(D$20:AI$20, "CLO8", D264:AI264)/AO$13)=0,"",(SUMIF(D$20:AI$20, "CLO8", D264:AI264)/AO$13)),""),"")</f>
        <v/>
      </c>
      <c r="BG264" s="115" t="str">
        <f aca="false">IF(BF264="","",IF(BF264&gt;=B$10,"Y","N"))</f>
        <v/>
      </c>
      <c r="BH264" s="115" t="str">
        <f aca="false">IF(BG264="","",IF(BG264&lt;50%,1,IF(AND(BG264&gt;=50%,BG264&lt;B$10),2,IF(BG264&gt;=B$10,3))))</f>
        <v/>
      </c>
      <c r="BI264" s="114" t="str">
        <f aca="false">IF(B264&lt;&gt;"",IFERROR(IF((SUMIF(D$20:AI$20, "CLO9", D264:AI264)/AO$14)=0,"",(SUMIF(D$20:AI$20, "CLO9", D264:AI264)/AO$14)),""),"")</f>
        <v/>
      </c>
      <c r="BJ264" s="115" t="str">
        <f aca="false">IF(BI264="","",IF(BI264&gt;=B$10,"Y","N"))</f>
        <v/>
      </c>
      <c r="BK264" s="115" t="str">
        <f aca="false">IF(BJ264="","",IF(BJ264&lt;50%,1,IF(AND(BJ264&gt;=50%,BJ264&lt;B$10),2,IF(BJ264&gt;=B$10,3))))</f>
        <v/>
      </c>
      <c r="BL264" s="114" t="str">
        <f aca="false">IF(B264&lt;&gt;"",IFERROR(IF((SUMIF(D$20:AI$20,"CLO10",D264:AI264)/AO$15)=0,"",(SUMIF(D$20:AI$20,"CLO10",D264:AI264)/AO$15)),""),"")</f>
        <v/>
      </c>
      <c r="BM264" s="115" t="str">
        <f aca="false">IF(BL264="","",IF(BL264&gt;=B$10,"Y","N"))</f>
        <v/>
      </c>
      <c r="BN264" s="115" t="str">
        <f aca="false">IF(BM264="","",IF(BM264&lt;50%,1,IF(AND(BM264&gt;=50%,BM264&lt;B$10),2,IF(BM264&gt;=B$10,3))))</f>
        <v/>
      </c>
    </row>
    <row r="265" customFormat="false" ht="15.75" hidden="false" customHeight="true" outlineLevel="0" collapsed="false">
      <c r="A265" s="184" t="str">
        <f aca="false">IF(A$6="LECTURE","",IF('Database (LECTURE-RES-PRAC)'!A260="","",'Database (LECTURE-RES-PRAC)'!A260))</f>
        <v/>
      </c>
      <c r="B265" s="184" t="str">
        <f aca="false">IF(B$6="LECTURE","",IF('Database (LECTURE-RES-PRAC)'!B260="","",'Database (LECTURE-RES-PRAC)'!B260))</f>
        <v/>
      </c>
      <c r="C265" s="184" t="str">
        <f aca="false">IF(C$6="LECTURE","",IF('Database (LECTURE-RES-PRAC)'!C260="","",'Database (LECTURE-RES-PRAC)'!C260))</f>
        <v/>
      </c>
      <c r="D265" s="52"/>
      <c r="E265" s="52"/>
      <c r="F265" s="52"/>
      <c r="G265" s="52"/>
      <c r="H265" s="52"/>
      <c r="I265" s="52"/>
      <c r="J265" s="52"/>
      <c r="K265" s="52"/>
      <c r="L265" s="52"/>
      <c r="M265" s="52"/>
      <c r="N265" s="181" t="str">
        <f aca="false">IF(B265&lt;&gt;"",SUM(D265:M265),"")</f>
        <v/>
      </c>
      <c r="O265" s="52"/>
      <c r="P265" s="52"/>
      <c r="Q265" s="52"/>
      <c r="R265" s="52"/>
      <c r="S265" s="52"/>
      <c r="T265" s="52"/>
      <c r="U265" s="52"/>
      <c r="V265" s="52"/>
      <c r="W265" s="52"/>
      <c r="X265" s="52"/>
      <c r="Y265" s="181" t="str">
        <f aca="false">IF(B265&lt;&gt;"",SUM(O265:X265),"")</f>
        <v/>
      </c>
      <c r="Z265" s="52"/>
      <c r="AA265" s="52"/>
      <c r="AB265" s="52"/>
      <c r="AC265" s="52"/>
      <c r="AD265" s="52"/>
      <c r="AE265" s="52"/>
      <c r="AF265" s="52"/>
      <c r="AG265" s="52"/>
      <c r="AH265" s="52"/>
      <c r="AI265" s="52"/>
      <c r="AJ265" s="182" t="str">
        <f aca="false">IF(B265&lt;&gt;"",SUM(Z265:AI265),"")</f>
        <v/>
      </c>
      <c r="AK265" s="185" t="str">
        <f aca="false">IF(B265&lt;&gt;"",IFERROR(IF((SUMIF(D$20:AI$20, "CLO1", D265:AI265)/AO$6)=0,"",(SUMIF(D$20:AI$20, "CLO1", D265:AI265)/AO$6)),""),"")</f>
        <v/>
      </c>
      <c r="AL265" s="115" t="str">
        <f aca="false">IF(AK265="","",IF(AK265&gt;=B$10,"Y","N"))</f>
        <v/>
      </c>
      <c r="AM265" s="115" t="str">
        <f aca="false">IF(AK265="","",IF(AK265&lt;50%,1,IF(AND(AK265&gt;=50%,AK265&lt;B$10),2,IF(AK265&gt;=B$10,3))))</f>
        <v/>
      </c>
      <c r="AN265" s="185" t="str">
        <f aca="false">IF(B265&lt;&gt;"",IFERROR(IF((SUMIF(D$20:AI$20, "CLO2", D265:AI265)/AO$7)=0,"",(SUMIF(D$20:AI$20, "CLO2", D265:AI265)/AO$7)),""),"")</f>
        <v/>
      </c>
      <c r="AO265" s="115" t="str">
        <f aca="false">IF(AN265="","",IF(AN265&gt;=B$10,"Y","N"))</f>
        <v/>
      </c>
      <c r="AP265" s="115" t="str">
        <f aca="false">IF(AN265="","",IF(AN265&lt;50%,1,IF(AND(AN265&gt;=50%,AN265&lt;B$10),2,IF(AN265&gt;=B$10,3))))</f>
        <v/>
      </c>
      <c r="AQ265" s="185" t="str">
        <f aca="false">IF(B265&lt;&gt;"",IFERROR(IF((SUMIF(D$20:AI$20, "CLO3", D265:AI265)/AO$8)=0,"",(SUMIF(D$20:AI$20, "CLO3", D265:AI265)/AO$8)),""),"")</f>
        <v/>
      </c>
      <c r="AR265" s="115" t="str">
        <f aca="false">IF(AQ265="","",IF(AQ265&gt;=B$10,"Y","N"))</f>
        <v/>
      </c>
      <c r="AS265" s="115" t="str">
        <f aca="false">IF(AQ265="","",IF(AQ265&lt;50%,1,IF(AND(AQ265&gt;=50%,AQ265&lt;B$10),2,IF(AQ265&gt;=B$10,3))))</f>
        <v/>
      </c>
      <c r="AT265" s="185" t="str">
        <f aca="false">IF(B265&lt;&gt;"",IFERROR(IF((SUMIF(D$20:AI$20, "CLO4", D265:AI265)/AO$9)=0,"",(SUMIF(D$20:AI$20, "CLO4", D265:AI265)/AO$9)),""),"")</f>
        <v/>
      </c>
      <c r="AU265" s="115" t="str">
        <f aca="false">IF(AT265="","",IF(AT265&gt;=B$10,"Y","N"))</f>
        <v/>
      </c>
      <c r="AV265" s="115" t="str">
        <f aca="false">IF(AT265="","",IF(AT265&lt;50%,1,IF(AND(AT265&gt;=50%,AT265&lt;B$10),2,IF(AT265&gt;=B$10,3))))</f>
        <v/>
      </c>
      <c r="AW265" s="185" t="str">
        <f aca="false">IF(B265&lt;&gt;"",IFERROR(IF((SUMIF(D$20:AI$20, "CLO5", D265:AI265)/AO$10)=0,"",(SUMIF(D$20:AI$20, "CLO5", D265:AI265)/AO$10)),""),"")</f>
        <v/>
      </c>
      <c r="AX265" s="115" t="str">
        <f aca="false">IF(AW265="","",IF(AW265&gt;=B$10,"Y","N"))</f>
        <v/>
      </c>
      <c r="AY265" s="115" t="str">
        <f aca="false">IF(AW265="","",IF(AW265&lt;50%,1,IF(AND(AW265&gt;=50%,AW265&lt;B$10),2,IF(AW265&gt;=B$10,3))))</f>
        <v/>
      </c>
      <c r="AZ265" s="114" t="str">
        <f aca="false">IF(B265&lt;&gt;"",IFERROR(IF((SUMIF(D$20:AI$20, "CLO6", D265:AI265)/AO$11)=0,"",(SUMIF(D$20:AI$20, "CLO6", D265:AI265)/AO$11)),""),"")</f>
        <v/>
      </c>
      <c r="BA265" s="115" t="str">
        <f aca="false">IF(AZ265="","",IF(AZ265&gt;=B$10,"Y","N"))</f>
        <v/>
      </c>
      <c r="BB265" s="115" t="str">
        <f aca="false">IF(BA265="","",IF(BA265&lt;50%,1,IF(AND(BA265&gt;=50%,BA265&lt;B$10),2,IF(BA265&gt;=B$10,3))))</f>
        <v/>
      </c>
      <c r="BC265" s="114" t="str">
        <f aca="false">IF(B265&lt;&gt;"",IFERROR(IF((SUMIF(D$20:AI$20, "CLO7", D265:AI265)/AO$12)=0,"",(SUMIF(D$20:AI$20, "CLO7", D265:AI265)/AO$12)),""),"")</f>
        <v/>
      </c>
      <c r="BD265" s="115" t="str">
        <f aca="false">IF(BC265="","",IF(BC265&gt;=B$10,"Y","N"))</f>
        <v/>
      </c>
      <c r="BE265" s="115" t="str">
        <f aca="false">IF(BD265="","",IF(BD265&lt;50%,1,IF(AND(BD265&gt;=50%,BD265&lt;B$10),2,IF(BD265&gt;=B$10,3))))</f>
        <v/>
      </c>
      <c r="BF265" s="114" t="str">
        <f aca="false">IF(B265&lt;&gt;"",IFERROR(IF((SUMIF(D$20:AI$20, "CLO8", D265:AI265)/AO$13)=0,"",(SUMIF(D$20:AI$20, "CLO8", D265:AI265)/AO$13)),""),"")</f>
        <v/>
      </c>
      <c r="BG265" s="115" t="str">
        <f aca="false">IF(BF265="","",IF(BF265&gt;=B$10,"Y","N"))</f>
        <v/>
      </c>
      <c r="BH265" s="115" t="str">
        <f aca="false">IF(BG265="","",IF(BG265&lt;50%,1,IF(AND(BG265&gt;=50%,BG265&lt;B$10),2,IF(BG265&gt;=B$10,3))))</f>
        <v/>
      </c>
      <c r="BI265" s="114" t="str">
        <f aca="false">IF(B265&lt;&gt;"",IFERROR(IF((SUMIF(D$20:AI$20, "CLO9", D265:AI265)/AO$14)=0,"",(SUMIF(D$20:AI$20, "CLO9", D265:AI265)/AO$14)),""),"")</f>
        <v/>
      </c>
      <c r="BJ265" s="115" t="str">
        <f aca="false">IF(BI265="","",IF(BI265&gt;=B$10,"Y","N"))</f>
        <v/>
      </c>
      <c r="BK265" s="115" t="str">
        <f aca="false">IF(BJ265="","",IF(BJ265&lt;50%,1,IF(AND(BJ265&gt;=50%,BJ265&lt;B$10),2,IF(BJ265&gt;=B$10,3))))</f>
        <v/>
      </c>
      <c r="BL265" s="114" t="str">
        <f aca="false">IF(B265&lt;&gt;"",IFERROR(IF((SUMIF(D$20:AI$20,"CLO10",D265:AI265)/AO$15)=0,"",(SUMIF(D$20:AI$20,"CLO10",D265:AI265)/AO$15)),""),"")</f>
        <v/>
      </c>
      <c r="BM265" s="115" t="str">
        <f aca="false">IF(BL265="","",IF(BL265&gt;=B$10,"Y","N"))</f>
        <v/>
      </c>
      <c r="BN265" s="115" t="str">
        <f aca="false">IF(BM265="","",IF(BM265&lt;50%,1,IF(AND(BM265&gt;=50%,BM265&lt;B$10),2,IF(BM265&gt;=B$10,3))))</f>
        <v/>
      </c>
    </row>
    <row r="266" customFormat="false" ht="15.75" hidden="false" customHeight="true" outlineLevel="0" collapsed="false">
      <c r="A266" s="184" t="str">
        <f aca="false">IF(A$6="LECTURE","",IF('Database (LECTURE-RES-PRAC)'!A261="","",'Database (LECTURE-RES-PRAC)'!A261))</f>
        <v/>
      </c>
      <c r="B266" s="184" t="str">
        <f aca="false">IF(B$6="LECTURE","",IF('Database (LECTURE-RES-PRAC)'!B261="","",'Database (LECTURE-RES-PRAC)'!B261))</f>
        <v/>
      </c>
      <c r="C266" s="184" t="str">
        <f aca="false">IF(C$6="LECTURE","",IF('Database (LECTURE-RES-PRAC)'!C261="","",'Database (LECTURE-RES-PRAC)'!C261))</f>
        <v/>
      </c>
      <c r="D266" s="52"/>
      <c r="E266" s="52"/>
      <c r="F266" s="52"/>
      <c r="G266" s="52"/>
      <c r="H266" s="52"/>
      <c r="I266" s="52"/>
      <c r="J266" s="52"/>
      <c r="K266" s="52"/>
      <c r="L266" s="52"/>
      <c r="M266" s="52"/>
      <c r="N266" s="181" t="str">
        <f aca="false">IF(B266&lt;&gt;"",SUM(D266:M266),"")</f>
        <v/>
      </c>
      <c r="O266" s="52"/>
      <c r="P266" s="52"/>
      <c r="Q266" s="52"/>
      <c r="R266" s="52"/>
      <c r="S266" s="52"/>
      <c r="T266" s="52"/>
      <c r="U266" s="52"/>
      <c r="V266" s="52"/>
      <c r="W266" s="52"/>
      <c r="X266" s="52"/>
      <c r="Y266" s="181" t="str">
        <f aca="false">IF(B266&lt;&gt;"",SUM(O266:X266),"")</f>
        <v/>
      </c>
      <c r="Z266" s="52"/>
      <c r="AA266" s="52"/>
      <c r="AB266" s="52"/>
      <c r="AC266" s="52"/>
      <c r="AD266" s="52"/>
      <c r="AE266" s="52"/>
      <c r="AF266" s="52"/>
      <c r="AG266" s="52"/>
      <c r="AH266" s="52"/>
      <c r="AI266" s="52"/>
      <c r="AJ266" s="182" t="str">
        <f aca="false">IF(B266&lt;&gt;"",SUM(Z266:AI266),"")</f>
        <v/>
      </c>
      <c r="AK266" s="185" t="str">
        <f aca="false">IF(B266&lt;&gt;"",IFERROR(IF((SUMIF(D$20:AI$20, "CLO1", D266:AI266)/AO$6)=0,"",(SUMIF(D$20:AI$20, "CLO1", D266:AI266)/AO$6)),""),"")</f>
        <v/>
      </c>
      <c r="AL266" s="115" t="str">
        <f aca="false">IF(AK266="","",IF(AK266&gt;=B$10,"Y","N"))</f>
        <v/>
      </c>
      <c r="AM266" s="115" t="str">
        <f aca="false">IF(AK266="","",IF(AK266&lt;50%,1,IF(AND(AK266&gt;=50%,AK266&lt;B$10),2,IF(AK266&gt;=B$10,3))))</f>
        <v/>
      </c>
      <c r="AN266" s="185" t="str">
        <f aca="false">IF(B266&lt;&gt;"",IFERROR(IF((SUMIF(D$20:AI$20, "CLO2", D266:AI266)/AO$7)=0,"",(SUMIF(D$20:AI$20, "CLO2", D266:AI266)/AO$7)),""),"")</f>
        <v/>
      </c>
      <c r="AO266" s="115" t="str">
        <f aca="false">IF(AN266="","",IF(AN266&gt;=B$10,"Y","N"))</f>
        <v/>
      </c>
      <c r="AP266" s="115" t="str">
        <f aca="false">IF(AN266="","",IF(AN266&lt;50%,1,IF(AND(AN266&gt;=50%,AN266&lt;B$10),2,IF(AN266&gt;=B$10,3))))</f>
        <v/>
      </c>
      <c r="AQ266" s="185" t="str">
        <f aca="false">IF(B266&lt;&gt;"",IFERROR(IF((SUMIF(D$20:AI$20, "CLO3", D266:AI266)/AO$8)=0,"",(SUMIF(D$20:AI$20, "CLO3", D266:AI266)/AO$8)),""),"")</f>
        <v/>
      </c>
      <c r="AR266" s="115" t="str">
        <f aca="false">IF(AQ266="","",IF(AQ266&gt;=B$10,"Y","N"))</f>
        <v/>
      </c>
      <c r="AS266" s="115" t="str">
        <f aca="false">IF(AQ266="","",IF(AQ266&lt;50%,1,IF(AND(AQ266&gt;=50%,AQ266&lt;B$10),2,IF(AQ266&gt;=B$10,3))))</f>
        <v/>
      </c>
      <c r="AT266" s="185" t="str">
        <f aca="false">IF(B266&lt;&gt;"",IFERROR(IF((SUMIF(D$20:AI$20, "CLO4", D266:AI266)/AO$9)=0,"",(SUMIF(D$20:AI$20, "CLO4", D266:AI266)/AO$9)),""),"")</f>
        <v/>
      </c>
      <c r="AU266" s="115" t="str">
        <f aca="false">IF(AT266="","",IF(AT266&gt;=B$10,"Y","N"))</f>
        <v/>
      </c>
      <c r="AV266" s="115" t="str">
        <f aca="false">IF(AT266="","",IF(AT266&lt;50%,1,IF(AND(AT266&gt;=50%,AT266&lt;B$10),2,IF(AT266&gt;=B$10,3))))</f>
        <v/>
      </c>
      <c r="AW266" s="185" t="str">
        <f aca="false">IF(B266&lt;&gt;"",IFERROR(IF((SUMIF(D$20:AI$20, "CLO5", D266:AI266)/AO$10)=0,"",(SUMIF(D$20:AI$20, "CLO5", D266:AI266)/AO$10)),""),"")</f>
        <v/>
      </c>
      <c r="AX266" s="115" t="str">
        <f aca="false">IF(AW266="","",IF(AW266&gt;=B$10,"Y","N"))</f>
        <v/>
      </c>
      <c r="AY266" s="115" t="str">
        <f aca="false">IF(AW266="","",IF(AW266&lt;50%,1,IF(AND(AW266&gt;=50%,AW266&lt;B$10),2,IF(AW266&gt;=B$10,3))))</f>
        <v/>
      </c>
      <c r="AZ266" s="114" t="str">
        <f aca="false">IF(B266&lt;&gt;"",IFERROR(IF((SUMIF(D$20:AI$20, "CLO6", D266:AI266)/AO$11)=0,"",(SUMIF(D$20:AI$20, "CLO6", D266:AI266)/AO$11)),""),"")</f>
        <v/>
      </c>
      <c r="BA266" s="115" t="str">
        <f aca="false">IF(AZ266="","",IF(AZ266&gt;=B$10,"Y","N"))</f>
        <v/>
      </c>
      <c r="BB266" s="115" t="str">
        <f aca="false">IF(BA266="","",IF(BA266&lt;50%,1,IF(AND(BA266&gt;=50%,BA266&lt;B$10),2,IF(BA266&gt;=B$10,3))))</f>
        <v/>
      </c>
      <c r="BC266" s="114" t="str">
        <f aca="false">IF(B266&lt;&gt;"",IFERROR(IF((SUMIF(D$20:AI$20, "CLO7", D266:AI266)/AO$12)=0,"",(SUMIF(D$20:AI$20, "CLO7", D266:AI266)/AO$12)),""),"")</f>
        <v/>
      </c>
      <c r="BD266" s="115" t="str">
        <f aca="false">IF(BC266="","",IF(BC266&gt;=B$10,"Y","N"))</f>
        <v/>
      </c>
      <c r="BE266" s="115" t="str">
        <f aca="false">IF(BD266="","",IF(BD266&lt;50%,1,IF(AND(BD266&gt;=50%,BD266&lt;B$10),2,IF(BD266&gt;=B$10,3))))</f>
        <v/>
      </c>
      <c r="BF266" s="114" t="str">
        <f aca="false">IF(B266&lt;&gt;"",IFERROR(IF((SUMIF(D$20:AI$20, "CLO8", D266:AI266)/AO$13)=0,"",(SUMIF(D$20:AI$20, "CLO8", D266:AI266)/AO$13)),""),"")</f>
        <v/>
      </c>
      <c r="BG266" s="115" t="str">
        <f aca="false">IF(BF266="","",IF(BF266&gt;=B$10,"Y","N"))</f>
        <v/>
      </c>
      <c r="BH266" s="115" t="str">
        <f aca="false">IF(BG266="","",IF(BG266&lt;50%,1,IF(AND(BG266&gt;=50%,BG266&lt;B$10),2,IF(BG266&gt;=B$10,3))))</f>
        <v/>
      </c>
      <c r="BI266" s="114" t="str">
        <f aca="false">IF(B266&lt;&gt;"",IFERROR(IF((SUMIF(D$20:AI$20, "CLO9", D266:AI266)/AO$14)=0,"",(SUMIF(D$20:AI$20, "CLO9", D266:AI266)/AO$14)),""),"")</f>
        <v/>
      </c>
      <c r="BJ266" s="115" t="str">
        <f aca="false">IF(BI266="","",IF(BI266&gt;=B$10,"Y","N"))</f>
        <v/>
      </c>
      <c r="BK266" s="115" t="str">
        <f aca="false">IF(BJ266="","",IF(BJ266&lt;50%,1,IF(AND(BJ266&gt;=50%,BJ266&lt;B$10),2,IF(BJ266&gt;=B$10,3))))</f>
        <v/>
      </c>
      <c r="BL266" s="114" t="str">
        <f aca="false">IF(B266&lt;&gt;"",IFERROR(IF((SUMIF(D$20:AI$20,"CLO10",D266:AI266)/AO$15)=0,"",(SUMIF(D$20:AI$20,"CLO10",D266:AI266)/AO$15)),""),"")</f>
        <v/>
      </c>
      <c r="BM266" s="115" t="str">
        <f aca="false">IF(BL266="","",IF(BL266&gt;=B$10,"Y","N"))</f>
        <v/>
      </c>
      <c r="BN266" s="115" t="str">
        <f aca="false">IF(BM266="","",IF(BM266&lt;50%,1,IF(AND(BM266&gt;=50%,BM266&lt;B$10),2,IF(BM266&gt;=B$10,3))))</f>
        <v/>
      </c>
    </row>
    <row r="267" customFormat="false" ht="15.75" hidden="false" customHeight="true" outlineLevel="0" collapsed="false">
      <c r="A267" s="184" t="str">
        <f aca="false">IF(A$6="LECTURE","",IF('Database (LECTURE-RES-PRAC)'!A262="","",'Database (LECTURE-RES-PRAC)'!A262))</f>
        <v/>
      </c>
      <c r="B267" s="184" t="str">
        <f aca="false">IF(B$6="LECTURE","",IF('Database (LECTURE-RES-PRAC)'!B262="","",'Database (LECTURE-RES-PRAC)'!B262))</f>
        <v/>
      </c>
      <c r="C267" s="184" t="str">
        <f aca="false">IF(C$6="LECTURE","",IF('Database (LECTURE-RES-PRAC)'!C262="","",'Database (LECTURE-RES-PRAC)'!C262))</f>
        <v/>
      </c>
      <c r="D267" s="52"/>
      <c r="E267" s="52"/>
      <c r="F267" s="52"/>
      <c r="G267" s="52"/>
      <c r="H267" s="52"/>
      <c r="I267" s="52"/>
      <c r="J267" s="52"/>
      <c r="K267" s="52"/>
      <c r="L267" s="52"/>
      <c r="M267" s="52"/>
      <c r="N267" s="181" t="str">
        <f aca="false">IF(B267&lt;&gt;"",SUM(D267:M267),"")</f>
        <v/>
      </c>
      <c r="O267" s="52"/>
      <c r="P267" s="52"/>
      <c r="Q267" s="52"/>
      <c r="R267" s="52"/>
      <c r="S267" s="52"/>
      <c r="T267" s="52"/>
      <c r="U267" s="52"/>
      <c r="V267" s="52"/>
      <c r="W267" s="52"/>
      <c r="X267" s="52"/>
      <c r="Y267" s="181" t="str">
        <f aca="false">IF(B267&lt;&gt;"",SUM(O267:X267),"")</f>
        <v/>
      </c>
      <c r="Z267" s="52"/>
      <c r="AA267" s="52"/>
      <c r="AB267" s="52"/>
      <c r="AC267" s="52"/>
      <c r="AD267" s="52"/>
      <c r="AE267" s="52"/>
      <c r="AF267" s="52"/>
      <c r="AG267" s="52"/>
      <c r="AH267" s="52"/>
      <c r="AI267" s="52"/>
      <c r="AJ267" s="182" t="str">
        <f aca="false">IF(B267&lt;&gt;"",SUM(Z267:AI267),"")</f>
        <v/>
      </c>
      <c r="AK267" s="185" t="str">
        <f aca="false">IF(B267&lt;&gt;"",IFERROR(IF((SUMIF(D$20:AI$20, "CLO1", D267:AI267)/AO$6)=0,"",(SUMIF(D$20:AI$20, "CLO1", D267:AI267)/AO$6)),""),"")</f>
        <v/>
      </c>
      <c r="AL267" s="115" t="str">
        <f aca="false">IF(AK267="","",IF(AK267&gt;=B$10,"Y","N"))</f>
        <v/>
      </c>
      <c r="AM267" s="115" t="str">
        <f aca="false">IF(AK267="","",IF(AK267&lt;50%,1,IF(AND(AK267&gt;=50%,AK267&lt;B$10),2,IF(AK267&gt;=B$10,3))))</f>
        <v/>
      </c>
      <c r="AN267" s="185" t="str">
        <f aca="false">IF(B267&lt;&gt;"",IFERROR(IF((SUMIF(D$20:AI$20, "CLO2", D267:AI267)/AO$7)=0,"",(SUMIF(D$20:AI$20, "CLO2", D267:AI267)/AO$7)),""),"")</f>
        <v/>
      </c>
      <c r="AO267" s="115" t="str">
        <f aca="false">IF(AN267="","",IF(AN267&gt;=B$10,"Y","N"))</f>
        <v/>
      </c>
      <c r="AP267" s="115" t="str">
        <f aca="false">IF(AN267="","",IF(AN267&lt;50%,1,IF(AND(AN267&gt;=50%,AN267&lt;B$10),2,IF(AN267&gt;=B$10,3))))</f>
        <v/>
      </c>
      <c r="AQ267" s="185" t="str">
        <f aca="false">IF(B267&lt;&gt;"",IFERROR(IF((SUMIF(D$20:AI$20, "CLO3", D267:AI267)/AO$8)=0,"",(SUMIF(D$20:AI$20, "CLO3", D267:AI267)/AO$8)),""),"")</f>
        <v/>
      </c>
      <c r="AR267" s="115" t="str">
        <f aca="false">IF(AQ267="","",IF(AQ267&gt;=B$10,"Y","N"))</f>
        <v/>
      </c>
      <c r="AS267" s="115" t="str">
        <f aca="false">IF(AQ267="","",IF(AQ267&lt;50%,1,IF(AND(AQ267&gt;=50%,AQ267&lt;B$10),2,IF(AQ267&gt;=B$10,3))))</f>
        <v/>
      </c>
      <c r="AT267" s="185" t="str">
        <f aca="false">IF(B267&lt;&gt;"",IFERROR(IF((SUMIF(D$20:AI$20, "CLO4", D267:AI267)/AO$9)=0,"",(SUMIF(D$20:AI$20, "CLO4", D267:AI267)/AO$9)),""),"")</f>
        <v/>
      </c>
      <c r="AU267" s="115" t="str">
        <f aca="false">IF(AT267="","",IF(AT267&gt;=B$10,"Y","N"))</f>
        <v/>
      </c>
      <c r="AV267" s="115" t="str">
        <f aca="false">IF(AT267="","",IF(AT267&lt;50%,1,IF(AND(AT267&gt;=50%,AT267&lt;B$10),2,IF(AT267&gt;=B$10,3))))</f>
        <v/>
      </c>
      <c r="AW267" s="185" t="str">
        <f aca="false">IF(B267&lt;&gt;"",IFERROR(IF((SUMIF(D$20:AI$20, "CLO5", D267:AI267)/AO$10)=0,"",(SUMIF(D$20:AI$20, "CLO5", D267:AI267)/AO$10)),""),"")</f>
        <v/>
      </c>
      <c r="AX267" s="115" t="str">
        <f aca="false">IF(AW267="","",IF(AW267&gt;=B$10,"Y","N"))</f>
        <v/>
      </c>
      <c r="AY267" s="115" t="str">
        <f aca="false">IF(AW267="","",IF(AW267&lt;50%,1,IF(AND(AW267&gt;=50%,AW267&lt;B$10),2,IF(AW267&gt;=B$10,3))))</f>
        <v/>
      </c>
      <c r="AZ267" s="114" t="str">
        <f aca="false">IF(B267&lt;&gt;"",IFERROR(IF((SUMIF(D$20:AI$20, "CLO6", D267:AI267)/AO$11)=0,"",(SUMIF(D$20:AI$20, "CLO6", D267:AI267)/AO$11)),""),"")</f>
        <v/>
      </c>
      <c r="BA267" s="115" t="str">
        <f aca="false">IF(AZ267="","",IF(AZ267&gt;=B$10,"Y","N"))</f>
        <v/>
      </c>
      <c r="BB267" s="115" t="str">
        <f aca="false">IF(BA267="","",IF(BA267&lt;50%,1,IF(AND(BA267&gt;=50%,BA267&lt;B$10),2,IF(BA267&gt;=B$10,3))))</f>
        <v/>
      </c>
      <c r="BC267" s="114" t="str">
        <f aca="false">IF(B267&lt;&gt;"",IFERROR(IF((SUMIF(D$20:AI$20, "CLO7", D267:AI267)/AO$12)=0,"",(SUMIF(D$20:AI$20, "CLO7", D267:AI267)/AO$12)),""),"")</f>
        <v/>
      </c>
      <c r="BD267" s="115" t="str">
        <f aca="false">IF(BC267="","",IF(BC267&gt;=B$10,"Y","N"))</f>
        <v/>
      </c>
      <c r="BE267" s="115" t="str">
        <f aca="false">IF(BD267="","",IF(BD267&lt;50%,1,IF(AND(BD267&gt;=50%,BD267&lt;B$10),2,IF(BD267&gt;=B$10,3))))</f>
        <v/>
      </c>
      <c r="BF267" s="114" t="str">
        <f aca="false">IF(B267&lt;&gt;"",IFERROR(IF((SUMIF(D$20:AI$20, "CLO8", D267:AI267)/AO$13)=0,"",(SUMIF(D$20:AI$20, "CLO8", D267:AI267)/AO$13)),""),"")</f>
        <v/>
      </c>
      <c r="BG267" s="115" t="str">
        <f aca="false">IF(BF267="","",IF(BF267&gt;=B$10,"Y","N"))</f>
        <v/>
      </c>
      <c r="BH267" s="115" t="str">
        <f aca="false">IF(BG267="","",IF(BG267&lt;50%,1,IF(AND(BG267&gt;=50%,BG267&lt;B$10),2,IF(BG267&gt;=B$10,3))))</f>
        <v/>
      </c>
      <c r="BI267" s="114" t="str">
        <f aca="false">IF(B267&lt;&gt;"",IFERROR(IF((SUMIF(D$20:AI$20, "CLO9", D267:AI267)/AO$14)=0,"",(SUMIF(D$20:AI$20, "CLO9", D267:AI267)/AO$14)),""),"")</f>
        <v/>
      </c>
      <c r="BJ267" s="115" t="str">
        <f aca="false">IF(BI267="","",IF(BI267&gt;=B$10,"Y","N"))</f>
        <v/>
      </c>
      <c r="BK267" s="115" t="str">
        <f aca="false">IF(BJ267="","",IF(BJ267&lt;50%,1,IF(AND(BJ267&gt;=50%,BJ267&lt;B$10),2,IF(BJ267&gt;=B$10,3))))</f>
        <v/>
      </c>
      <c r="BL267" s="114" t="str">
        <f aca="false">IF(B267&lt;&gt;"",IFERROR(IF((SUMIF(D$20:AI$20,"CLO10",D267:AI267)/AO$15)=0,"",(SUMIF(D$20:AI$20,"CLO10",D267:AI267)/AO$15)),""),"")</f>
        <v/>
      </c>
      <c r="BM267" s="115" t="str">
        <f aca="false">IF(BL267="","",IF(BL267&gt;=B$10,"Y","N"))</f>
        <v/>
      </c>
      <c r="BN267" s="115" t="str">
        <f aca="false">IF(BM267="","",IF(BM267&lt;50%,1,IF(AND(BM267&gt;=50%,BM267&lt;B$10),2,IF(BM267&gt;=B$10,3))))</f>
        <v/>
      </c>
    </row>
    <row r="268" customFormat="false" ht="15.75" hidden="false" customHeight="true" outlineLevel="0" collapsed="false">
      <c r="A268" s="184" t="str">
        <f aca="false">IF(A$6="LECTURE","",IF('Database (LECTURE-RES-PRAC)'!A263="","",'Database (LECTURE-RES-PRAC)'!A263))</f>
        <v/>
      </c>
      <c r="B268" s="184" t="str">
        <f aca="false">IF(B$6="LECTURE","",IF('Database (LECTURE-RES-PRAC)'!B263="","",'Database (LECTURE-RES-PRAC)'!B263))</f>
        <v/>
      </c>
      <c r="C268" s="184" t="str">
        <f aca="false">IF(C$6="LECTURE","",IF('Database (LECTURE-RES-PRAC)'!C263="","",'Database (LECTURE-RES-PRAC)'!C263))</f>
        <v/>
      </c>
      <c r="D268" s="52"/>
      <c r="E268" s="52"/>
      <c r="F268" s="52"/>
      <c r="G268" s="52"/>
      <c r="H268" s="52"/>
      <c r="I268" s="52"/>
      <c r="J268" s="52"/>
      <c r="K268" s="52"/>
      <c r="L268" s="52"/>
      <c r="M268" s="52"/>
      <c r="N268" s="181" t="str">
        <f aca="false">IF(B268&lt;&gt;"",SUM(D268:M268),"")</f>
        <v/>
      </c>
      <c r="O268" s="52"/>
      <c r="P268" s="52"/>
      <c r="Q268" s="52"/>
      <c r="R268" s="52"/>
      <c r="S268" s="52"/>
      <c r="T268" s="52"/>
      <c r="U268" s="52"/>
      <c r="V268" s="52"/>
      <c r="W268" s="52"/>
      <c r="X268" s="52"/>
      <c r="Y268" s="181" t="str">
        <f aca="false">IF(B268&lt;&gt;"",SUM(O268:X268),"")</f>
        <v/>
      </c>
      <c r="Z268" s="52"/>
      <c r="AA268" s="52"/>
      <c r="AB268" s="52"/>
      <c r="AC268" s="52"/>
      <c r="AD268" s="52"/>
      <c r="AE268" s="52"/>
      <c r="AF268" s="52"/>
      <c r="AG268" s="52"/>
      <c r="AH268" s="52"/>
      <c r="AI268" s="52"/>
      <c r="AJ268" s="182" t="str">
        <f aca="false">IF(B268&lt;&gt;"",SUM(Z268:AI268),"")</f>
        <v/>
      </c>
      <c r="AK268" s="185" t="str">
        <f aca="false">IF(B268&lt;&gt;"",IFERROR(IF((SUMIF(D$20:AI$20, "CLO1", D268:AI268)/AO$6)=0,"",(SUMIF(D$20:AI$20, "CLO1", D268:AI268)/AO$6)),""),"")</f>
        <v/>
      </c>
      <c r="AL268" s="115" t="str">
        <f aca="false">IF(AK268="","",IF(AK268&gt;=B$10,"Y","N"))</f>
        <v/>
      </c>
      <c r="AM268" s="115" t="str">
        <f aca="false">IF(AK268="","",IF(AK268&lt;50%,1,IF(AND(AK268&gt;=50%,AK268&lt;B$10),2,IF(AK268&gt;=B$10,3))))</f>
        <v/>
      </c>
      <c r="AN268" s="185" t="str">
        <f aca="false">IF(B268&lt;&gt;"",IFERROR(IF((SUMIF(D$20:AI$20, "CLO2", D268:AI268)/AO$7)=0,"",(SUMIF(D$20:AI$20, "CLO2", D268:AI268)/AO$7)),""),"")</f>
        <v/>
      </c>
      <c r="AO268" s="115" t="str">
        <f aca="false">IF(AN268="","",IF(AN268&gt;=B$10,"Y","N"))</f>
        <v/>
      </c>
      <c r="AP268" s="115" t="str">
        <f aca="false">IF(AN268="","",IF(AN268&lt;50%,1,IF(AND(AN268&gt;=50%,AN268&lt;B$10),2,IF(AN268&gt;=B$10,3))))</f>
        <v/>
      </c>
      <c r="AQ268" s="185" t="str">
        <f aca="false">IF(B268&lt;&gt;"",IFERROR(IF((SUMIF(D$20:AI$20, "CLO3", D268:AI268)/AO$8)=0,"",(SUMIF(D$20:AI$20, "CLO3", D268:AI268)/AO$8)),""),"")</f>
        <v/>
      </c>
      <c r="AR268" s="115" t="str">
        <f aca="false">IF(AQ268="","",IF(AQ268&gt;=B$10,"Y","N"))</f>
        <v/>
      </c>
      <c r="AS268" s="115" t="str">
        <f aca="false">IF(AQ268="","",IF(AQ268&lt;50%,1,IF(AND(AQ268&gt;=50%,AQ268&lt;B$10),2,IF(AQ268&gt;=B$10,3))))</f>
        <v/>
      </c>
      <c r="AT268" s="185" t="str">
        <f aca="false">IF(B268&lt;&gt;"",IFERROR(IF((SUMIF(D$20:AI$20, "CLO4", D268:AI268)/AO$9)=0,"",(SUMIF(D$20:AI$20, "CLO4", D268:AI268)/AO$9)),""),"")</f>
        <v/>
      </c>
      <c r="AU268" s="115" t="str">
        <f aca="false">IF(AT268="","",IF(AT268&gt;=B$10,"Y","N"))</f>
        <v/>
      </c>
      <c r="AV268" s="115" t="str">
        <f aca="false">IF(AT268="","",IF(AT268&lt;50%,1,IF(AND(AT268&gt;=50%,AT268&lt;B$10),2,IF(AT268&gt;=B$10,3))))</f>
        <v/>
      </c>
      <c r="AW268" s="185" t="str">
        <f aca="false">IF(B268&lt;&gt;"",IFERROR(IF((SUMIF(D$20:AI$20, "CLO5", D268:AI268)/AO$10)=0,"",(SUMIF(D$20:AI$20, "CLO5", D268:AI268)/AO$10)),""),"")</f>
        <v/>
      </c>
      <c r="AX268" s="115" t="str">
        <f aca="false">IF(AW268="","",IF(AW268&gt;=B$10,"Y","N"))</f>
        <v/>
      </c>
      <c r="AY268" s="115" t="str">
        <f aca="false">IF(AW268="","",IF(AW268&lt;50%,1,IF(AND(AW268&gt;=50%,AW268&lt;B$10),2,IF(AW268&gt;=B$10,3))))</f>
        <v/>
      </c>
      <c r="AZ268" s="114" t="str">
        <f aca="false">IF(B268&lt;&gt;"",IFERROR(IF((SUMIF(D$20:AI$20, "CLO6", D268:AI268)/AO$11)=0,"",(SUMIF(D$20:AI$20, "CLO6", D268:AI268)/AO$11)),""),"")</f>
        <v/>
      </c>
      <c r="BA268" s="115" t="str">
        <f aca="false">IF(AZ268="","",IF(AZ268&gt;=B$10,"Y","N"))</f>
        <v/>
      </c>
      <c r="BB268" s="115" t="str">
        <f aca="false">IF(BA268="","",IF(BA268&lt;50%,1,IF(AND(BA268&gt;=50%,BA268&lt;B$10),2,IF(BA268&gt;=B$10,3))))</f>
        <v/>
      </c>
      <c r="BC268" s="114" t="str">
        <f aca="false">IF(B268&lt;&gt;"",IFERROR(IF((SUMIF(D$20:AI$20, "CLO7", D268:AI268)/AO$12)=0,"",(SUMIF(D$20:AI$20, "CLO7", D268:AI268)/AO$12)),""),"")</f>
        <v/>
      </c>
      <c r="BD268" s="115" t="str">
        <f aca="false">IF(BC268="","",IF(BC268&gt;=B$10,"Y","N"))</f>
        <v/>
      </c>
      <c r="BE268" s="115" t="str">
        <f aca="false">IF(BD268="","",IF(BD268&lt;50%,1,IF(AND(BD268&gt;=50%,BD268&lt;B$10),2,IF(BD268&gt;=B$10,3))))</f>
        <v/>
      </c>
      <c r="BF268" s="114" t="str">
        <f aca="false">IF(B268&lt;&gt;"",IFERROR(IF((SUMIF(D$20:AI$20, "CLO8", D268:AI268)/AO$13)=0,"",(SUMIF(D$20:AI$20, "CLO8", D268:AI268)/AO$13)),""),"")</f>
        <v/>
      </c>
      <c r="BG268" s="115" t="str">
        <f aca="false">IF(BF268="","",IF(BF268&gt;=B$10,"Y","N"))</f>
        <v/>
      </c>
      <c r="BH268" s="115" t="str">
        <f aca="false">IF(BG268="","",IF(BG268&lt;50%,1,IF(AND(BG268&gt;=50%,BG268&lt;B$10),2,IF(BG268&gt;=B$10,3))))</f>
        <v/>
      </c>
      <c r="BI268" s="114" t="str">
        <f aca="false">IF(B268&lt;&gt;"",IFERROR(IF((SUMIF(D$20:AI$20, "CLO9", D268:AI268)/AO$14)=0,"",(SUMIF(D$20:AI$20, "CLO9", D268:AI268)/AO$14)),""),"")</f>
        <v/>
      </c>
      <c r="BJ268" s="115" t="str">
        <f aca="false">IF(BI268="","",IF(BI268&gt;=B$10,"Y","N"))</f>
        <v/>
      </c>
      <c r="BK268" s="115" t="str">
        <f aca="false">IF(BJ268="","",IF(BJ268&lt;50%,1,IF(AND(BJ268&gt;=50%,BJ268&lt;B$10),2,IF(BJ268&gt;=B$10,3))))</f>
        <v/>
      </c>
      <c r="BL268" s="114" t="str">
        <f aca="false">IF(B268&lt;&gt;"",IFERROR(IF((SUMIF(D$20:AI$20,"CLO10",D268:AI268)/AO$15)=0,"",(SUMIF(D$20:AI$20,"CLO10",D268:AI268)/AO$15)),""),"")</f>
        <v/>
      </c>
      <c r="BM268" s="115" t="str">
        <f aca="false">IF(BL268="","",IF(BL268&gt;=B$10,"Y","N"))</f>
        <v/>
      </c>
      <c r="BN268" s="115" t="str">
        <f aca="false">IF(BM268="","",IF(BM268&lt;50%,1,IF(AND(BM268&gt;=50%,BM268&lt;B$10),2,IF(BM268&gt;=B$10,3))))</f>
        <v/>
      </c>
    </row>
    <row r="269" customFormat="false" ht="15.75" hidden="false" customHeight="true" outlineLevel="0" collapsed="false">
      <c r="A269" s="184" t="str">
        <f aca="false">IF(A$6="LECTURE","",IF('Database (LECTURE-RES-PRAC)'!A264="","",'Database (LECTURE-RES-PRAC)'!A264))</f>
        <v/>
      </c>
      <c r="B269" s="184" t="str">
        <f aca="false">IF(B$6="LECTURE","",IF('Database (LECTURE-RES-PRAC)'!B264="","",'Database (LECTURE-RES-PRAC)'!B264))</f>
        <v/>
      </c>
      <c r="C269" s="184" t="str">
        <f aca="false">IF(C$6="LECTURE","",IF('Database (LECTURE-RES-PRAC)'!C264="","",'Database (LECTURE-RES-PRAC)'!C264))</f>
        <v/>
      </c>
      <c r="D269" s="52"/>
      <c r="E269" s="52"/>
      <c r="F269" s="52"/>
      <c r="G269" s="52"/>
      <c r="H269" s="52"/>
      <c r="I269" s="52"/>
      <c r="J269" s="52"/>
      <c r="K269" s="52"/>
      <c r="L269" s="52"/>
      <c r="M269" s="52"/>
      <c r="N269" s="181" t="str">
        <f aca="false">IF(B269&lt;&gt;"",SUM(D269:M269),"")</f>
        <v/>
      </c>
      <c r="O269" s="52"/>
      <c r="P269" s="52"/>
      <c r="Q269" s="52"/>
      <c r="R269" s="52"/>
      <c r="S269" s="52"/>
      <c r="T269" s="52"/>
      <c r="U269" s="52"/>
      <c r="V269" s="52"/>
      <c r="W269" s="52"/>
      <c r="X269" s="52"/>
      <c r="Y269" s="181" t="str">
        <f aca="false">IF(B269&lt;&gt;"",SUM(O269:X269),"")</f>
        <v/>
      </c>
      <c r="Z269" s="52"/>
      <c r="AA269" s="52"/>
      <c r="AB269" s="52"/>
      <c r="AC269" s="52"/>
      <c r="AD269" s="52"/>
      <c r="AE269" s="52"/>
      <c r="AF269" s="52"/>
      <c r="AG269" s="52"/>
      <c r="AH269" s="52"/>
      <c r="AI269" s="52"/>
      <c r="AJ269" s="182" t="str">
        <f aca="false">IF(B269&lt;&gt;"",SUM(Z269:AI269),"")</f>
        <v/>
      </c>
      <c r="AK269" s="185" t="str">
        <f aca="false">IF(B269&lt;&gt;"",IFERROR(IF((SUMIF(D$20:AI$20, "CLO1", D269:AI269)/AO$6)=0,"",(SUMIF(D$20:AI$20, "CLO1", D269:AI269)/AO$6)),""),"")</f>
        <v/>
      </c>
      <c r="AL269" s="115" t="str">
        <f aca="false">IF(AK269="","",IF(AK269&gt;=B$10,"Y","N"))</f>
        <v/>
      </c>
      <c r="AM269" s="115" t="str">
        <f aca="false">IF(AK269="","",IF(AK269&lt;50%,1,IF(AND(AK269&gt;=50%,AK269&lt;B$10),2,IF(AK269&gt;=B$10,3))))</f>
        <v/>
      </c>
      <c r="AN269" s="185" t="str">
        <f aca="false">IF(B269&lt;&gt;"",IFERROR(IF((SUMIF(D$20:AI$20, "CLO2", D269:AI269)/AO$7)=0,"",(SUMIF(D$20:AI$20, "CLO2", D269:AI269)/AO$7)),""),"")</f>
        <v/>
      </c>
      <c r="AO269" s="115" t="str">
        <f aca="false">IF(AN269="","",IF(AN269&gt;=B$10,"Y","N"))</f>
        <v/>
      </c>
      <c r="AP269" s="115" t="str">
        <f aca="false">IF(AN269="","",IF(AN269&lt;50%,1,IF(AND(AN269&gt;=50%,AN269&lt;B$10),2,IF(AN269&gt;=B$10,3))))</f>
        <v/>
      </c>
      <c r="AQ269" s="185" t="str">
        <f aca="false">IF(B269&lt;&gt;"",IFERROR(IF((SUMIF(D$20:AI$20, "CLO3", D269:AI269)/AO$8)=0,"",(SUMIF(D$20:AI$20, "CLO3", D269:AI269)/AO$8)),""),"")</f>
        <v/>
      </c>
      <c r="AR269" s="115" t="str">
        <f aca="false">IF(AQ269="","",IF(AQ269&gt;=B$10,"Y","N"))</f>
        <v/>
      </c>
      <c r="AS269" s="115" t="str">
        <f aca="false">IF(AQ269="","",IF(AQ269&lt;50%,1,IF(AND(AQ269&gt;=50%,AQ269&lt;B$10),2,IF(AQ269&gt;=B$10,3))))</f>
        <v/>
      </c>
      <c r="AT269" s="185" t="str">
        <f aca="false">IF(B269&lt;&gt;"",IFERROR(IF((SUMIF(D$20:AI$20, "CLO4", D269:AI269)/AO$9)=0,"",(SUMIF(D$20:AI$20, "CLO4", D269:AI269)/AO$9)),""),"")</f>
        <v/>
      </c>
      <c r="AU269" s="115" t="str">
        <f aca="false">IF(AT269="","",IF(AT269&gt;=B$10,"Y","N"))</f>
        <v/>
      </c>
      <c r="AV269" s="115" t="str">
        <f aca="false">IF(AT269="","",IF(AT269&lt;50%,1,IF(AND(AT269&gt;=50%,AT269&lt;B$10),2,IF(AT269&gt;=B$10,3))))</f>
        <v/>
      </c>
      <c r="AW269" s="185" t="str">
        <f aca="false">IF(B269&lt;&gt;"",IFERROR(IF((SUMIF(D$20:AI$20, "CLO5", D269:AI269)/AO$10)=0,"",(SUMIF(D$20:AI$20, "CLO5", D269:AI269)/AO$10)),""),"")</f>
        <v/>
      </c>
      <c r="AX269" s="115" t="str">
        <f aca="false">IF(AW269="","",IF(AW269&gt;=B$10,"Y","N"))</f>
        <v/>
      </c>
      <c r="AY269" s="115" t="str">
        <f aca="false">IF(AW269="","",IF(AW269&lt;50%,1,IF(AND(AW269&gt;=50%,AW269&lt;B$10),2,IF(AW269&gt;=B$10,3))))</f>
        <v/>
      </c>
      <c r="AZ269" s="114" t="str">
        <f aca="false">IF(B269&lt;&gt;"",IFERROR(IF((SUMIF(D$20:AI$20, "CLO6", D269:AI269)/AO$11)=0,"",(SUMIF(D$20:AI$20, "CLO6", D269:AI269)/AO$11)),""),"")</f>
        <v/>
      </c>
      <c r="BA269" s="115" t="str">
        <f aca="false">IF(AZ269="","",IF(AZ269&gt;=B$10,"Y","N"))</f>
        <v/>
      </c>
      <c r="BB269" s="115" t="str">
        <f aca="false">IF(BA269="","",IF(BA269&lt;50%,1,IF(AND(BA269&gt;=50%,BA269&lt;B$10),2,IF(BA269&gt;=B$10,3))))</f>
        <v/>
      </c>
      <c r="BC269" s="114" t="str">
        <f aca="false">IF(B269&lt;&gt;"",IFERROR(IF((SUMIF(D$20:AI$20, "CLO7", D269:AI269)/AO$12)=0,"",(SUMIF(D$20:AI$20, "CLO7", D269:AI269)/AO$12)),""),"")</f>
        <v/>
      </c>
      <c r="BD269" s="115" t="str">
        <f aca="false">IF(BC269="","",IF(BC269&gt;=B$10,"Y","N"))</f>
        <v/>
      </c>
      <c r="BE269" s="115" t="str">
        <f aca="false">IF(BD269="","",IF(BD269&lt;50%,1,IF(AND(BD269&gt;=50%,BD269&lt;B$10),2,IF(BD269&gt;=B$10,3))))</f>
        <v/>
      </c>
      <c r="BF269" s="114" t="str">
        <f aca="false">IF(B269&lt;&gt;"",IFERROR(IF((SUMIF(D$20:AI$20, "CLO8", D269:AI269)/AO$13)=0,"",(SUMIF(D$20:AI$20, "CLO8", D269:AI269)/AO$13)),""),"")</f>
        <v/>
      </c>
      <c r="BG269" s="115" t="str">
        <f aca="false">IF(BF269="","",IF(BF269&gt;=B$10,"Y","N"))</f>
        <v/>
      </c>
      <c r="BH269" s="115" t="str">
        <f aca="false">IF(BG269="","",IF(BG269&lt;50%,1,IF(AND(BG269&gt;=50%,BG269&lt;B$10),2,IF(BG269&gt;=B$10,3))))</f>
        <v/>
      </c>
      <c r="BI269" s="114" t="str">
        <f aca="false">IF(B269&lt;&gt;"",IFERROR(IF((SUMIF(D$20:AI$20, "CLO9", D269:AI269)/AO$14)=0,"",(SUMIF(D$20:AI$20, "CLO9", D269:AI269)/AO$14)),""),"")</f>
        <v/>
      </c>
      <c r="BJ269" s="115" t="str">
        <f aca="false">IF(BI269="","",IF(BI269&gt;=B$10,"Y","N"))</f>
        <v/>
      </c>
      <c r="BK269" s="115" t="str">
        <f aca="false">IF(BJ269="","",IF(BJ269&lt;50%,1,IF(AND(BJ269&gt;=50%,BJ269&lt;B$10),2,IF(BJ269&gt;=B$10,3))))</f>
        <v/>
      </c>
      <c r="BL269" s="114" t="str">
        <f aca="false">IF(B269&lt;&gt;"",IFERROR(IF((SUMIF(D$20:AI$20,"CLO10",D269:AI269)/AO$15)=0,"",(SUMIF(D$20:AI$20,"CLO10",D269:AI269)/AO$15)),""),"")</f>
        <v/>
      </c>
      <c r="BM269" s="115" t="str">
        <f aca="false">IF(BL269="","",IF(BL269&gt;=B$10,"Y","N"))</f>
        <v/>
      </c>
      <c r="BN269" s="115" t="str">
        <f aca="false">IF(BM269="","",IF(BM269&lt;50%,1,IF(AND(BM269&gt;=50%,BM269&lt;B$10),2,IF(BM269&gt;=B$10,3))))</f>
        <v/>
      </c>
    </row>
    <row r="270" customFormat="false" ht="15.75" hidden="false" customHeight="true" outlineLevel="0" collapsed="false">
      <c r="A270" s="184" t="str">
        <f aca="false">IF(A$6="LECTURE","",IF('Database (LECTURE-RES-PRAC)'!A265="","",'Database (LECTURE-RES-PRAC)'!A265))</f>
        <v/>
      </c>
      <c r="B270" s="184" t="str">
        <f aca="false">IF(B$6="LECTURE","",IF('Database (LECTURE-RES-PRAC)'!B265="","",'Database (LECTURE-RES-PRAC)'!B265))</f>
        <v/>
      </c>
      <c r="C270" s="184" t="str">
        <f aca="false">IF(C$6="LECTURE","",IF('Database (LECTURE-RES-PRAC)'!C265="","",'Database (LECTURE-RES-PRAC)'!C265))</f>
        <v/>
      </c>
      <c r="D270" s="52"/>
      <c r="E270" s="52"/>
      <c r="F270" s="52"/>
      <c r="G270" s="52"/>
      <c r="H270" s="52"/>
      <c r="I270" s="52"/>
      <c r="J270" s="52"/>
      <c r="K270" s="52"/>
      <c r="L270" s="52"/>
      <c r="M270" s="52"/>
      <c r="N270" s="181" t="str">
        <f aca="false">IF(B270&lt;&gt;"",SUM(D270:M270),"")</f>
        <v/>
      </c>
      <c r="O270" s="52"/>
      <c r="P270" s="52"/>
      <c r="Q270" s="52"/>
      <c r="R270" s="52"/>
      <c r="S270" s="52"/>
      <c r="T270" s="52"/>
      <c r="U270" s="52"/>
      <c r="V270" s="52"/>
      <c r="W270" s="52"/>
      <c r="X270" s="52"/>
      <c r="Y270" s="181" t="str">
        <f aca="false">IF(B270&lt;&gt;"",SUM(O270:X270),"")</f>
        <v/>
      </c>
      <c r="Z270" s="52"/>
      <c r="AA270" s="52"/>
      <c r="AB270" s="52"/>
      <c r="AC270" s="52"/>
      <c r="AD270" s="52"/>
      <c r="AE270" s="52"/>
      <c r="AF270" s="52"/>
      <c r="AG270" s="52"/>
      <c r="AH270" s="52"/>
      <c r="AI270" s="52"/>
      <c r="AJ270" s="182" t="str">
        <f aca="false">IF(B270&lt;&gt;"",SUM(Z270:AI270),"")</f>
        <v/>
      </c>
      <c r="AK270" s="185" t="str">
        <f aca="false">IF(B270&lt;&gt;"",IFERROR(IF((SUMIF(D$20:AI$20, "CLO1", D270:AI270)/AO$6)=0,"",(SUMIF(D$20:AI$20, "CLO1", D270:AI270)/AO$6)),""),"")</f>
        <v/>
      </c>
      <c r="AL270" s="115" t="str">
        <f aca="false">IF(AK270="","",IF(AK270&gt;=B$10,"Y","N"))</f>
        <v/>
      </c>
      <c r="AM270" s="115" t="str">
        <f aca="false">IF(AK270="","",IF(AK270&lt;50%,1,IF(AND(AK270&gt;=50%,AK270&lt;B$10),2,IF(AK270&gt;=B$10,3))))</f>
        <v/>
      </c>
      <c r="AN270" s="185" t="str">
        <f aca="false">IF(B270&lt;&gt;"",IFERROR(IF((SUMIF(D$20:AI$20, "CLO2", D270:AI270)/AO$7)=0,"",(SUMIF(D$20:AI$20, "CLO2", D270:AI270)/AO$7)),""),"")</f>
        <v/>
      </c>
      <c r="AO270" s="115" t="str">
        <f aca="false">IF(AN270="","",IF(AN270&gt;=B$10,"Y","N"))</f>
        <v/>
      </c>
      <c r="AP270" s="115" t="str">
        <f aca="false">IF(AN270="","",IF(AN270&lt;50%,1,IF(AND(AN270&gt;=50%,AN270&lt;B$10),2,IF(AN270&gt;=B$10,3))))</f>
        <v/>
      </c>
      <c r="AQ270" s="185" t="str">
        <f aca="false">IF(B270&lt;&gt;"",IFERROR(IF((SUMIF(D$20:AI$20, "CLO3", D270:AI270)/AO$8)=0,"",(SUMIF(D$20:AI$20, "CLO3", D270:AI270)/AO$8)),""),"")</f>
        <v/>
      </c>
      <c r="AR270" s="115" t="str">
        <f aca="false">IF(AQ270="","",IF(AQ270&gt;=B$10,"Y","N"))</f>
        <v/>
      </c>
      <c r="AS270" s="115" t="str">
        <f aca="false">IF(AQ270="","",IF(AQ270&lt;50%,1,IF(AND(AQ270&gt;=50%,AQ270&lt;B$10),2,IF(AQ270&gt;=B$10,3))))</f>
        <v/>
      </c>
      <c r="AT270" s="185" t="str">
        <f aca="false">IF(B270&lt;&gt;"",IFERROR(IF((SUMIF(D$20:AI$20, "CLO4", D270:AI270)/AO$9)=0,"",(SUMIF(D$20:AI$20, "CLO4", D270:AI270)/AO$9)),""),"")</f>
        <v/>
      </c>
      <c r="AU270" s="115" t="str">
        <f aca="false">IF(AT270="","",IF(AT270&gt;=B$10,"Y","N"))</f>
        <v/>
      </c>
      <c r="AV270" s="115" t="str">
        <f aca="false">IF(AT270="","",IF(AT270&lt;50%,1,IF(AND(AT270&gt;=50%,AT270&lt;B$10),2,IF(AT270&gt;=B$10,3))))</f>
        <v/>
      </c>
      <c r="AW270" s="185" t="str">
        <f aca="false">IF(B270&lt;&gt;"",IFERROR(IF((SUMIF(D$20:AI$20, "CLO5", D270:AI270)/AO$10)=0,"",(SUMIF(D$20:AI$20, "CLO5", D270:AI270)/AO$10)),""),"")</f>
        <v/>
      </c>
      <c r="AX270" s="115" t="str">
        <f aca="false">IF(AW270="","",IF(AW270&gt;=B$10,"Y","N"))</f>
        <v/>
      </c>
      <c r="AY270" s="115" t="str">
        <f aca="false">IF(AW270="","",IF(AW270&lt;50%,1,IF(AND(AW270&gt;=50%,AW270&lt;B$10),2,IF(AW270&gt;=B$10,3))))</f>
        <v/>
      </c>
      <c r="AZ270" s="114" t="str">
        <f aca="false">IF(B270&lt;&gt;"",IFERROR(IF((SUMIF(D$20:AI$20, "CLO6", D270:AI270)/AO$11)=0,"",(SUMIF(D$20:AI$20, "CLO6", D270:AI270)/AO$11)),""),"")</f>
        <v/>
      </c>
      <c r="BA270" s="115" t="str">
        <f aca="false">IF(AZ270="","",IF(AZ270&gt;=B$10,"Y","N"))</f>
        <v/>
      </c>
      <c r="BB270" s="115" t="str">
        <f aca="false">IF(BA270="","",IF(BA270&lt;50%,1,IF(AND(BA270&gt;=50%,BA270&lt;B$10),2,IF(BA270&gt;=B$10,3))))</f>
        <v/>
      </c>
      <c r="BC270" s="114" t="str">
        <f aca="false">IF(B270&lt;&gt;"",IFERROR(IF((SUMIF(D$20:AI$20, "CLO7", D270:AI270)/AO$12)=0,"",(SUMIF(D$20:AI$20, "CLO7", D270:AI270)/AO$12)),""),"")</f>
        <v/>
      </c>
      <c r="BD270" s="115" t="str">
        <f aca="false">IF(BC270="","",IF(BC270&gt;=B$10,"Y","N"))</f>
        <v/>
      </c>
      <c r="BE270" s="115" t="str">
        <f aca="false">IF(BD270="","",IF(BD270&lt;50%,1,IF(AND(BD270&gt;=50%,BD270&lt;B$10),2,IF(BD270&gt;=B$10,3))))</f>
        <v/>
      </c>
      <c r="BF270" s="114" t="str">
        <f aca="false">IF(B270&lt;&gt;"",IFERROR(IF((SUMIF(D$20:AI$20, "CLO8", D270:AI270)/AO$13)=0,"",(SUMIF(D$20:AI$20, "CLO8", D270:AI270)/AO$13)),""),"")</f>
        <v/>
      </c>
      <c r="BG270" s="115" t="str">
        <f aca="false">IF(BF270="","",IF(BF270&gt;=B$10,"Y","N"))</f>
        <v/>
      </c>
      <c r="BH270" s="115" t="str">
        <f aca="false">IF(BG270="","",IF(BG270&lt;50%,1,IF(AND(BG270&gt;=50%,BG270&lt;B$10),2,IF(BG270&gt;=B$10,3))))</f>
        <v/>
      </c>
      <c r="BI270" s="114" t="str">
        <f aca="false">IF(B270&lt;&gt;"",IFERROR(IF((SUMIF(D$20:AI$20, "CLO9", D270:AI270)/AO$14)=0,"",(SUMIF(D$20:AI$20, "CLO9", D270:AI270)/AO$14)),""),"")</f>
        <v/>
      </c>
      <c r="BJ270" s="115" t="str">
        <f aca="false">IF(BI270="","",IF(BI270&gt;=B$10,"Y","N"))</f>
        <v/>
      </c>
      <c r="BK270" s="115" t="str">
        <f aca="false">IF(BJ270="","",IF(BJ270&lt;50%,1,IF(AND(BJ270&gt;=50%,BJ270&lt;B$10),2,IF(BJ270&gt;=B$10,3))))</f>
        <v/>
      </c>
      <c r="BL270" s="114" t="str">
        <f aca="false">IF(B270&lt;&gt;"",IFERROR(IF((SUMIF(D$20:AI$20,"CLO10",D270:AI270)/AO$15)=0,"",(SUMIF(D$20:AI$20,"CLO10",D270:AI270)/AO$15)),""),"")</f>
        <v/>
      </c>
      <c r="BM270" s="115" t="str">
        <f aca="false">IF(BL270="","",IF(BL270&gt;=B$10,"Y","N"))</f>
        <v/>
      </c>
      <c r="BN270" s="115" t="str">
        <f aca="false">IF(BM270="","",IF(BM270&lt;50%,1,IF(AND(BM270&gt;=50%,BM270&lt;B$10),2,IF(BM270&gt;=B$10,3))))</f>
        <v/>
      </c>
    </row>
    <row r="271" customFormat="false" ht="15.75" hidden="false" customHeight="true" outlineLevel="0" collapsed="false">
      <c r="A271" s="184" t="str">
        <f aca="false">IF(A$6="LECTURE","",IF('Database (LECTURE-RES-PRAC)'!A266="","",'Database (LECTURE-RES-PRAC)'!A266))</f>
        <v/>
      </c>
      <c r="B271" s="184" t="str">
        <f aca="false">IF(B$6="LECTURE","",IF('Database (LECTURE-RES-PRAC)'!B266="","",'Database (LECTURE-RES-PRAC)'!B266))</f>
        <v/>
      </c>
      <c r="C271" s="184" t="str">
        <f aca="false">IF(C$6="LECTURE","",IF('Database (LECTURE-RES-PRAC)'!C266="","",'Database (LECTURE-RES-PRAC)'!C266))</f>
        <v/>
      </c>
      <c r="D271" s="52"/>
      <c r="E271" s="52"/>
      <c r="F271" s="52"/>
      <c r="G271" s="52"/>
      <c r="H271" s="52"/>
      <c r="I271" s="52"/>
      <c r="J271" s="52"/>
      <c r="K271" s="52"/>
      <c r="L271" s="52"/>
      <c r="M271" s="52"/>
      <c r="N271" s="181" t="str">
        <f aca="false">IF(B271&lt;&gt;"",SUM(D271:M271),"")</f>
        <v/>
      </c>
      <c r="O271" s="52"/>
      <c r="P271" s="52"/>
      <c r="Q271" s="52"/>
      <c r="R271" s="52"/>
      <c r="S271" s="52"/>
      <c r="T271" s="52"/>
      <c r="U271" s="52"/>
      <c r="V271" s="52"/>
      <c r="W271" s="52"/>
      <c r="X271" s="52"/>
      <c r="Y271" s="181" t="str">
        <f aca="false">IF(B271&lt;&gt;"",SUM(O271:X271),"")</f>
        <v/>
      </c>
      <c r="Z271" s="52"/>
      <c r="AA271" s="52"/>
      <c r="AB271" s="52"/>
      <c r="AC271" s="52"/>
      <c r="AD271" s="52"/>
      <c r="AE271" s="52"/>
      <c r="AF271" s="52"/>
      <c r="AG271" s="52"/>
      <c r="AH271" s="52"/>
      <c r="AI271" s="52"/>
      <c r="AJ271" s="182" t="str">
        <f aca="false">IF(B271&lt;&gt;"",SUM(Z271:AI271),"")</f>
        <v/>
      </c>
      <c r="AK271" s="185" t="str">
        <f aca="false">IF(B271&lt;&gt;"",IFERROR(IF((SUMIF(D$20:AI$20, "CLO1", D271:AI271)/AO$6)=0,"",(SUMIF(D$20:AI$20, "CLO1", D271:AI271)/AO$6)),""),"")</f>
        <v/>
      </c>
      <c r="AL271" s="115" t="str">
        <f aca="false">IF(AK271="","",IF(AK271&gt;=B$10,"Y","N"))</f>
        <v/>
      </c>
      <c r="AM271" s="115" t="str">
        <f aca="false">IF(AK271="","",IF(AK271&lt;50%,1,IF(AND(AK271&gt;=50%,AK271&lt;B$10),2,IF(AK271&gt;=B$10,3))))</f>
        <v/>
      </c>
      <c r="AN271" s="185" t="str">
        <f aca="false">IF(B271&lt;&gt;"",IFERROR(IF((SUMIF(D$20:AI$20, "CLO2", D271:AI271)/AO$7)=0,"",(SUMIF(D$20:AI$20, "CLO2", D271:AI271)/AO$7)),""),"")</f>
        <v/>
      </c>
      <c r="AO271" s="115" t="str">
        <f aca="false">IF(AN271="","",IF(AN271&gt;=B$10,"Y","N"))</f>
        <v/>
      </c>
      <c r="AP271" s="115" t="str">
        <f aca="false">IF(AN271="","",IF(AN271&lt;50%,1,IF(AND(AN271&gt;=50%,AN271&lt;B$10),2,IF(AN271&gt;=B$10,3))))</f>
        <v/>
      </c>
      <c r="AQ271" s="185" t="str">
        <f aca="false">IF(B271&lt;&gt;"",IFERROR(IF((SUMIF(D$20:AI$20, "CLO3", D271:AI271)/AO$8)=0,"",(SUMIF(D$20:AI$20, "CLO3", D271:AI271)/AO$8)),""),"")</f>
        <v/>
      </c>
      <c r="AR271" s="115" t="str">
        <f aca="false">IF(AQ271="","",IF(AQ271&gt;=B$10,"Y","N"))</f>
        <v/>
      </c>
      <c r="AS271" s="115" t="str">
        <f aca="false">IF(AQ271="","",IF(AQ271&lt;50%,1,IF(AND(AQ271&gt;=50%,AQ271&lt;B$10),2,IF(AQ271&gt;=B$10,3))))</f>
        <v/>
      </c>
      <c r="AT271" s="185" t="str">
        <f aca="false">IF(B271&lt;&gt;"",IFERROR(IF((SUMIF(D$20:AI$20, "CLO4", D271:AI271)/AO$9)=0,"",(SUMIF(D$20:AI$20, "CLO4", D271:AI271)/AO$9)),""),"")</f>
        <v/>
      </c>
      <c r="AU271" s="115" t="str">
        <f aca="false">IF(AT271="","",IF(AT271&gt;=B$10,"Y","N"))</f>
        <v/>
      </c>
      <c r="AV271" s="115" t="str">
        <f aca="false">IF(AT271="","",IF(AT271&lt;50%,1,IF(AND(AT271&gt;=50%,AT271&lt;B$10),2,IF(AT271&gt;=B$10,3))))</f>
        <v/>
      </c>
      <c r="AW271" s="185" t="str">
        <f aca="false">IF(B271&lt;&gt;"",IFERROR(IF((SUMIF(D$20:AI$20, "CLO5", D271:AI271)/AO$10)=0,"",(SUMIF(D$20:AI$20, "CLO5", D271:AI271)/AO$10)),""),"")</f>
        <v/>
      </c>
      <c r="AX271" s="115" t="str">
        <f aca="false">IF(AW271="","",IF(AW271&gt;=B$10,"Y","N"))</f>
        <v/>
      </c>
      <c r="AY271" s="115" t="str">
        <f aca="false">IF(AW271="","",IF(AW271&lt;50%,1,IF(AND(AW271&gt;=50%,AW271&lt;B$10),2,IF(AW271&gt;=B$10,3))))</f>
        <v/>
      </c>
      <c r="AZ271" s="114" t="str">
        <f aca="false">IF(B271&lt;&gt;"",IFERROR(IF((SUMIF(D$20:AI$20, "CLO6", D271:AI271)/AO$11)=0,"",(SUMIF(D$20:AI$20, "CLO6", D271:AI271)/AO$11)),""),"")</f>
        <v/>
      </c>
      <c r="BA271" s="115" t="str">
        <f aca="false">IF(AZ271="","",IF(AZ271&gt;=B$10,"Y","N"))</f>
        <v/>
      </c>
      <c r="BB271" s="115" t="str">
        <f aca="false">IF(BA271="","",IF(BA271&lt;50%,1,IF(AND(BA271&gt;=50%,BA271&lt;B$10),2,IF(BA271&gt;=B$10,3))))</f>
        <v/>
      </c>
      <c r="BC271" s="114" t="str">
        <f aca="false">IF(B271&lt;&gt;"",IFERROR(IF((SUMIF(D$20:AI$20, "CLO7", D271:AI271)/AO$12)=0,"",(SUMIF(D$20:AI$20, "CLO7", D271:AI271)/AO$12)),""),"")</f>
        <v/>
      </c>
      <c r="BD271" s="115" t="str">
        <f aca="false">IF(BC271="","",IF(BC271&gt;=B$10,"Y","N"))</f>
        <v/>
      </c>
      <c r="BE271" s="115" t="str">
        <f aca="false">IF(BD271="","",IF(BD271&lt;50%,1,IF(AND(BD271&gt;=50%,BD271&lt;B$10),2,IF(BD271&gt;=B$10,3))))</f>
        <v/>
      </c>
      <c r="BF271" s="114" t="str">
        <f aca="false">IF(B271&lt;&gt;"",IFERROR(IF((SUMIF(D$20:AI$20, "CLO8", D271:AI271)/AO$13)=0,"",(SUMIF(D$20:AI$20, "CLO8", D271:AI271)/AO$13)),""),"")</f>
        <v/>
      </c>
      <c r="BG271" s="115" t="str">
        <f aca="false">IF(BF271="","",IF(BF271&gt;=B$10,"Y","N"))</f>
        <v/>
      </c>
      <c r="BH271" s="115" t="str">
        <f aca="false">IF(BG271="","",IF(BG271&lt;50%,1,IF(AND(BG271&gt;=50%,BG271&lt;B$10),2,IF(BG271&gt;=B$10,3))))</f>
        <v/>
      </c>
      <c r="BI271" s="114" t="str">
        <f aca="false">IF(B271&lt;&gt;"",IFERROR(IF((SUMIF(D$20:AI$20, "CLO9", D271:AI271)/AO$14)=0,"",(SUMIF(D$20:AI$20, "CLO9", D271:AI271)/AO$14)),""),"")</f>
        <v/>
      </c>
      <c r="BJ271" s="115" t="str">
        <f aca="false">IF(BI271="","",IF(BI271&gt;=B$10,"Y","N"))</f>
        <v/>
      </c>
      <c r="BK271" s="115" t="str">
        <f aca="false">IF(BJ271="","",IF(BJ271&lt;50%,1,IF(AND(BJ271&gt;=50%,BJ271&lt;B$10),2,IF(BJ271&gt;=B$10,3))))</f>
        <v/>
      </c>
      <c r="BL271" s="114" t="str">
        <f aca="false">IF(B271&lt;&gt;"",IFERROR(IF((SUMIF(D$20:AI$20,"CLO10",D271:AI271)/AO$15)=0,"",(SUMIF(D$20:AI$20,"CLO10",D271:AI271)/AO$15)),""),"")</f>
        <v/>
      </c>
      <c r="BM271" s="115" t="str">
        <f aca="false">IF(BL271="","",IF(BL271&gt;=B$10,"Y","N"))</f>
        <v/>
      </c>
      <c r="BN271" s="115" t="str">
        <f aca="false">IF(BM271="","",IF(BM271&lt;50%,1,IF(AND(BM271&gt;=50%,BM271&lt;B$10),2,IF(BM271&gt;=B$10,3))))</f>
        <v/>
      </c>
    </row>
    <row r="272" customFormat="false" ht="15.75" hidden="false" customHeight="true" outlineLevel="0" collapsed="false">
      <c r="A272" s="184" t="str">
        <f aca="false">IF(A$6="LECTURE","",IF('Database (LECTURE-RES-PRAC)'!A267="","",'Database (LECTURE-RES-PRAC)'!A267))</f>
        <v/>
      </c>
      <c r="B272" s="184" t="str">
        <f aca="false">IF(B$6="LECTURE","",IF('Database (LECTURE-RES-PRAC)'!B267="","",'Database (LECTURE-RES-PRAC)'!B267))</f>
        <v/>
      </c>
      <c r="C272" s="184" t="str">
        <f aca="false">IF(C$6="LECTURE","",IF('Database (LECTURE-RES-PRAC)'!C267="","",'Database (LECTURE-RES-PRAC)'!C267))</f>
        <v/>
      </c>
      <c r="D272" s="52"/>
      <c r="E272" s="52"/>
      <c r="F272" s="52"/>
      <c r="G272" s="52"/>
      <c r="H272" s="52"/>
      <c r="I272" s="52"/>
      <c r="J272" s="52"/>
      <c r="K272" s="52"/>
      <c r="L272" s="52"/>
      <c r="M272" s="52"/>
      <c r="N272" s="181" t="str">
        <f aca="false">IF(B272&lt;&gt;"",SUM(D272:M272),"")</f>
        <v/>
      </c>
      <c r="O272" s="52"/>
      <c r="P272" s="52"/>
      <c r="Q272" s="52"/>
      <c r="R272" s="52"/>
      <c r="S272" s="52"/>
      <c r="T272" s="52"/>
      <c r="U272" s="52"/>
      <c r="V272" s="52"/>
      <c r="W272" s="52"/>
      <c r="X272" s="52"/>
      <c r="Y272" s="181" t="str">
        <f aca="false">IF(B272&lt;&gt;"",SUM(O272:X272),"")</f>
        <v/>
      </c>
      <c r="Z272" s="52"/>
      <c r="AA272" s="52"/>
      <c r="AB272" s="52"/>
      <c r="AC272" s="52"/>
      <c r="AD272" s="52"/>
      <c r="AE272" s="52"/>
      <c r="AF272" s="52"/>
      <c r="AG272" s="52"/>
      <c r="AH272" s="52"/>
      <c r="AI272" s="52"/>
      <c r="AJ272" s="182" t="str">
        <f aca="false">IF(B272&lt;&gt;"",SUM(Z272:AI272),"")</f>
        <v/>
      </c>
      <c r="AK272" s="185" t="str">
        <f aca="false">IF(B272&lt;&gt;"",IFERROR(IF((SUMIF(D$20:AI$20, "CLO1", D272:AI272)/AO$6)=0,"",(SUMIF(D$20:AI$20, "CLO1", D272:AI272)/AO$6)),""),"")</f>
        <v/>
      </c>
      <c r="AL272" s="115" t="str">
        <f aca="false">IF(AK272="","",IF(AK272&gt;=B$10,"Y","N"))</f>
        <v/>
      </c>
      <c r="AM272" s="115" t="str">
        <f aca="false">IF(AK272="","",IF(AK272&lt;50%,1,IF(AND(AK272&gt;=50%,AK272&lt;B$10),2,IF(AK272&gt;=B$10,3))))</f>
        <v/>
      </c>
      <c r="AN272" s="185" t="str">
        <f aca="false">IF(B272&lt;&gt;"",IFERROR(IF((SUMIF(D$20:AI$20, "CLO2", D272:AI272)/AO$7)=0,"",(SUMIF(D$20:AI$20, "CLO2", D272:AI272)/AO$7)),""),"")</f>
        <v/>
      </c>
      <c r="AO272" s="115" t="str">
        <f aca="false">IF(AN272="","",IF(AN272&gt;=B$10,"Y","N"))</f>
        <v/>
      </c>
      <c r="AP272" s="115" t="str">
        <f aca="false">IF(AN272="","",IF(AN272&lt;50%,1,IF(AND(AN272&gt;=50%,AN272&lt;B$10),2,IF(AN272&gt;=B$10,3))))</f>
        <v/>
      </c>
      <c r="AQ272" s="185" t="str">
        <f aca="false">IF(B272&lt;&gt;"",IFERROR(IF((SUMIF(D$20:AI$20, "CLO3", D272:AI272)/AO$8)=0,"",(SUMIF(D$20:AI$20, "CLO3", D272:AI272)/AO$8)),""),"")</f>
        <v/>
      </c>
      <c r="AR272" s="115" t="str">
        <f aca="false">IF(AQ272="","",IF(AQ272&gt;=B$10,"Y","N"))</f>
        <v/>
      </c>
      <c r="AS272" s="115" t="str">
        <f aca="false">IF(AQ272="","",IF(AQ272&lt;50%,1,IF(AND(AQ272&gt;=50%,AQ272&lt;B$10),2,IF(AQ272&gt;=B$10,3))))</f>
        <v/>
      </c>
      <c r="AT272" s="185" t="str">
        <f aca="false">IF(B272&lt;&gt;"",IFERROR(IF((SUMIF(D$20:AI$20, "CLO4", D272:AI272)/AO$9)=0,"",(SUMIF(D$20:AI$20, "CLO4", D272:AI272)/AO$9)),""),"")</f>
        <v/>
      </c>
      <c r="AU272" s="115" t="str">
        <f aca="false">IF(AT272="","",IF(AT272&gt;=B$10,"Y","N"))</f>
        <v/>
      </c>
      <c r="AV272" s="115" t="str">
        <f aca="false">IF(AT272="","",IF(AT272&lt;50%,1,IF(AND(AT272&gt;=50%,AT272&lt;B$10),2,IF(AT272&gt;=B$10,3))))</f>
        <v/>
      </c>
      <c r="AW272" s="185" t="str">
        <f aca="false">IF(B272&lt;&gt;"",IFERROR(IF((SUMIF(D$20:AI$20, "CLO5", D272:AI272)/AO$10)=0,"",(SUMIF(D$20:AI$20, "CLO5", D272:AI272)/AO$10)),""),"")</f>
        <v/>
      </c>
      <c r="AX272" s="115" t="str">
        <f aca="false">IF(AW272="","",IF(AW272&gt;=B$10,"Y","N"))</f>
        <v/>
      </c>
      <c r="AY272" s="115" t="str">
        <f aca="false">IF(AW272="","",IF(AW272&lt;50%,1,IF(AND(AW272&gt;=50%,AW272&lt;B$10),2,IF(AW272&gt;=B$10,3))))</f>
        <v/>
      </c>
      <c r="AZ272" s="114" t="str">
        <f aca="false">IF(B272&lt;&gt;"",IFERROR(IF((SUMIF(D$20:AI$20, "CLO6", D272:AI272)/AO$11)=0,"",(SUMIF(D$20:AI$20, "CLO6", D272:AI272)/AO$11)),""),"")</f>
        <v/>
      </c>
      <c r="BA272" s="115" t="str">
        <f aca="false">IF(AZ272="","",IF(AZ272&gt;=B$10,"Y","N"))</f>
        <v/>
      </c>
      <c r="BB272" s="115" t="str">
        <f aca="false">IF(BA272="","",IF(BA272&lt;50%,1,IF(AND(BA272&gt;=50%,BA272&lt;B$10),2,IF(BA272&gt;=B$10,3))))</f>
        <v/>
      </c>
      <c r="BC272" s="114" t="str">
        <f aca="false">IF(B272&lt;&gt;"",IFERROR(IF((SUMIF(D$20:AI$20, "CLO7", D272:AI272)/AO$12)=0,"",(SUMIF(D$20:AI$20, "CLO7", D272:AI272)/AO$12)),""),"")</f>
        <v/>
      </c>
      <c r="BD272" s="115" t="str">
        <f aca="false">IF(BC272="","",IF(BC272&gt;=B$10,"Y","N"))</f>
        <v/>
      </c>
      <c r="BE272" s="115" t="str">
        <f aca="false">IF(BD272="","",IF(BD272&lt;50%,1,IF(AND(BD272&gt;=50%,BD272&lt;B$10),2,IF(BD272&gt;=B$10,3))))</f>
        <v/>
      </c>
      <c r="BF272" s="114" t="str">
        <f aca="false">IF(B272&lt;&gt;"",IFERROR(IF((SUMIF(D$20:AI$20, "CLO8", D272:AI272)/AO$13)=0,"",(SUMIF(D$20:AI$20, "CLO8", D272:AI272)/AO$13)),""),"")</f>
        <v/>
      </c>
      <c r="BG272" s="115" t="str">
        <f aca="false">IF(BF272="","",IF(BF272&gt;=B$10,"Y","N"))</f>
        <v/>
      </c>
      <c r="BH272" s="115" t="str">
        <f aca="false">IF(BG272="","",IF(BG272&lt;50%,1,IF(AND(BG272&gt;=50%,BG272&lt;B$10),2,IF(BG272&gt;=B$10,3))))</f>
        <v/>
      </c>
      <c r="BI272" s="114" t="str">
        <f aca="false">IF(B272&lt;&gt;"",IFERROR(IF((SUMIF(D$20:AI$20, "CLO9", D272:AI272)/AO$14)=0,"",(SUMIF(D$20:AI$20, "CLO9", D272:AI272)/AO$14)),""),"")</f>
        <v/>
      </c>
      <c r="BJ272" s="115" t="str">
        <f aca="false">IF(BI272="","",IF(BI272&gt;=B$10,"Y","N"))</f>
        <v/>
      </c>
      <c r="BK272" s="115" t="str">
        <f aca="false">IF(BJ272="","",IF(BJ272&lt;50%,1,IF(AND(BJ272&gt;=50%,BJ272&lt;B$10),2,IF(BJ272&gt;=B$10,3))))</f>
        <v/>
      </c>
      <c r="BL272" s="114" t="str">
        <f aca="false">IF(B272&lt;&gt;"",IFERROR(IF((SUMIF(D$20:AI$20,"CLO10",D272:AI272)/AO$15)=0,"",(SUMIF(D$20:AI$20,"CLO10",D272:AI272)/AO$15)),""),"")</f>
        <v/>
      </c>
      <c r="BM272" s="115" t="str">
        <f aca="false">IF(BL272="","",IF(BL272&gt;=B$10,"Y","N"))</f>
        <v/>
      </c>
      <c r="BN272" s="115" t="str">
        <f aca="false">IF(BM272="","",IF(BM272&lt;50%,1,IF(AND(BM272&gt;=50%,BM272&lt;B$10),2,IF(BM272&gt;=B$10,3))))</f>
        <v/>
      </c>
    </row>
    <row r="273" customFormat="false" ht="15.75" hidden="false" customHeight="true" outlineLevel="0" collapsed="false">
      <c r="A273" s="184" t="str">
        <f aca="false">IF(A$6="LECTURE","",IF('Database (LECTURE-RES-PRAC)'!A268="","",'Database (LECTURE-RES-PRAC)'!A268))</f>
        <v/>
      </c>
      <c r="B273" s="184" t="str">
        <f aca="false">IF(B$6="LECTURE","",IF('Database (LECTURE-RES-PRAC)'!B268="","",'Database (LECTURE-RES-PRAC)'!B268))</f>
        <v/>
      </c>
      <c r="C273" s="184" t="str">
        <f aca="false">IF(C$6="LECTURE","",IF('Database (LECTURE-RES-PRAC)'!C268="","",'Database (LECTURE-RES-PRAC)'!C268))</f>
        <v/>
      </c>
      <c r="D273" s="52"/>
      <c r="E273" s="52"/>
      <c r="F273" s="52"/>
      <c r="G273" s="52"/>
      <c r="H273" s="52"/>
      <c r="I273" s="52"/>
      <c r="J273" s="52"/>
      <c r="K273" s="52"/>
      <c r="L273" s="52"/>
      <c r="M273" s="52"/>
      <c r="N273" s="181" t="str">
        <f aca="false">IF(B273&lt;&gt;"",SUM(D273:M273),"")</f>
        <v/>
      </c>
      <c r="O273" s="52"/>
      <c r="P273" s="52"/>
      <c r="Q273" s="52"/>
      <c r="R273" s="52"/>
      <c r="S273" s="52"/>
      <c r="T273" s="52"/>
      <c r="U273" s="52"/>
      <c r="V273" s="52"/>
      <c r="W273" s="52"/>
      <c r="X273" s="52"/>
      <c r="Y273" s="181" t="str">
        <f aca="false">IF(B273&lt;&gt;"",SUM(O273:X273),"")</f>
        <v/>
      </c>
      <c r="Z273" s="52"/>
      <c r="AA273" s="52"/>
      <c r="AB273" s="52"/>
      <c r="AC273" s="52"/>
      <c r="AD273" s="52"/>
      <c r="AE273" s="52"/>
      <c r="AF273" s="52"/>
      <c r="AG273" s="52"/>
      <c r="AH273" s="52"/>
      <c r="AI273" s="52"/>
      <c r="AJ273" s="182" t="str">
        <f aca="false">IF(B273&lt;&gt;"",SUM(Z273:AI273),"")</f>
        <v/>
      </c>
      <c r="AK273" s="185" t="str">
        <f aca="false">IF(B273&lt;&gt;"",IFERROR(IF((SUMIF(D$20:AI$20, "CLO1", D273:AI273)/AO$6)=0,"",(SUMIF(D$20:AI$20, "CLO1", D273:AI273)/AO$6)),""),"")</f>
        <v/>
      </c>
      <c r="AL273" s="115" t="str">
        <f aca="false">IF(AK273="","",IF(AK273&gt;=B$10,"Y","N"))</f>
        <v/>
      </c>
      <c r="AM273" s="115" t="str">
        <f aca="false">IF(AK273="","",IF(AK273&lt;50%,1,IF(AND(AK273&gt;=50%,AK273&lt;B$10),2,IF(AK273&gt;=B$10,3))))</f>
        <v/>
      </c>
      <c r="AN273" s="185" t="str">
        <f aca="false">IF(B273&lt;&gt;"",IFERROR(IF((SUMIF(D$20:AI$20, "CLO2", D273:AI273)/AO$7)=0,"",(SUMIF(D$20:AI$20, "CLO2", D273:AI273)/AO$7)),""),"")</f>
        <v/>
      </c>
      <c r="AO273" s="115" t="str">
        <f aca="false">IF(AN273="","",IF(AN273&gt;=B$10,"Y","N"))</f>
        <v/>
      </c>
      <c r="AP273" s="115" t="str">
        <f aca="false">IF(AN273="","",IF(AN273&lt;50%,1,IF(AND(AN273&gt;=50%,AN273&lt;B$10),2,IF(AN273&gt;=B$10,3))))</f>
        <v/>
      </c>
      <c r="AQ273" s="185" t="str">
        <f aca="false">IF(B273&lt;&gt;"",IFERROR(IF((SUMIF(D$20:AI$20, "CLO3", D273:AI273)/AO$8)=0,"",(SUMIF(D$20:AI$20, "CLO3", D273:AI273)/AO$8)),""),"")</f>
        <v/>
      </c>
      <c r="AR273" s="115" t="str">
        <f aca="false">IF(AQ273="","",IF(AQ273&gt;=B$10,"Y","N"))</f>
        <v/>
      </c>
      <c r="AS273" s="115" t="str">
        <f aca="false">IF(AQ273="","",IF(AQ273&lt;50%,1,IF(AND(AQ273&gt;=50%,AQ273&lt;B$10),2,IF(AQ273&gt;=B$10,3))))</f>
        <v/>
      </c>
      <c r="AT273" s="185" t="str">
        <f aca="false">IF(B273&lt;&gt;"",IFERROR(IF((SUMIF(D$20:AI$20, "CLO4", D273:AI273)/AO$9)=0,"",(SUMIF(D$20:AI$20, "CLO4", D273:AI273)/AO$9)),""),"")</f>
        <v/>
      </c>
      <c r="AU273" s="115" t="str">
        <f aca="false">IF(AT273="","",IF(AT273&gt;=B$10,"Y","N"))</f>
        <v/>
      </c>
      <c r="AV273" s="115" t="str">
        <f aca="false">IF(AT273="","",IF(AT273&lt;50%,1,IF(AND(AT273&gt;=50%,AT273&lt;B$10),2,IF(AT273&gt;=B$10,3))))</f>
        <v/>
      </c>
      <c r="AW273" s="185" t="str">
        <f aca="false">IF(B273&lt;&gt;"",IFERROR(IF((SUMIF(D$20:AI$20, "CLO5", D273:AI273)/AO$10)=0,"",(SUMIF(D$20:AI$20, "CLO5", D273:AI273)/AO$10)),""),"")</f>
        <v/>
      </c>
      <c r="AX273" s="115" t="str">
        <f aca="false">IF(AW273="","",IF(AW273&gt;=B$10,"Y","N"))</f>
        <v/>
      </c>
      <c r="AY273" s="115" t="str">
        <f aca="false">IF(AW273="","",IF(AW273&lt;50%,1,IF(AND(AW273&gt;=50%,AW273&lt;B$10),2,IF(AW273&gt;=B$10,3))))</f>
        <v/>
      </c>
      <c r="AZ273" s="114" t="str">
        <f aca="false">IF(B273&lt;&gt;"",IFERROR(IF((SUMIF(D$20:AI$20, "CLO6", D273:AI273)/AO$11)=0,"",(SUMIF(D$20:AI$20, "CLO6", D273:AI273)/AO$11)),""),"")</f>
        <v/>
      </c>
      <c r="BA273" s="115" t="str">
        <f aca="false">IF(AZ273="","",IF(AZ273&gt;=B$10,"Y","N"))</f>
        <v/>
      </c>
      <c r="BB273" s="115" t="str">
        <f aca="false">IF(BA273="","",IF(BA273&lt;50%,1,IF(AND(BA273&gt;=50%,BA273&lt;B$10),2,IF(BA273&gt;=B$10,3))))</f>
        <v/>
      </c>
      <c r="BC273" s="114" t="str">
        <f aca="false">IF(B273&lt;&gt;"",IFERROR(IF((SUMIF(D$20:AI$20, "CLO7", D273:AI273)/AO$12)=0,"",(SUMIF(D$20:AI$20, "CLO7", D273:AI273)/AO$12)),""),"")</f>
        <v/>
      </c>
      <c r="BD273" s="115" t="str">
        <f aca="false">IF(BC273="","",IF(BC273&gt;=B$10,"Y","N"))</f>
        <v/>
      </c>
      <c r="BE273" s="115" t="str">
        <f aca="false">IF(BD273="","",IF(BD273&lt;50%,1,IF(AND(BD273&gt;=50%,BD273&lt;B$10),2,IF(BD273&gt;=B$10,3))))</f>
        <v/>
      </c>
      <c r="BF273" s="114" t="str">
        <f aca="false">IF(B273&lt;&gt;"",IFERROR(IF((SUMIF(D$20:AI$20, "CLO8", D273:AI273)/AO$13)=0,"",(SUMIF(D$20:AI$20, "CLO8", D273:AI273)/AO$13)),""),"")</f>
        <v/>
      </c>
      <c r="BG273" s="115" t="str">
        <f aca="false">IF(BF273="","",IF(BF273&gt;=B$10,"Y","N"))</f>
        <v/>
      </c>
      <c r="BH273" s="115" t="str">
        <f aca="false">IF(BG273="","",IF(BG273&lt;50%,1,IF(AND(BG273&gt;=50%,BG273&lt;B$10),2,IF(BG273&gt;=B$10,3))))</f>
        <v/>
      </c>
      <c r="BI273" s="114" t="str">
        <f aca="false">IF(B273&lt;&gt;"",IFERROR(IF((SUMIF(D$20:AI$20, "CLO9", D273:AI273)/AO$14)=0,"",(SUMIF(D$20:AI$20, "CLO9", D273:AI273)/AO$14)),""),"")</f>
        <v/>
      </c>
      <c r="BJ273" s="115" t="str">
        <f aca="false">IF(BI273="","",IF(BI273&gt;=B$10,"Y","N"))</f>
        <v/>
      </c>
      <c r="BK273" s="115" t="str">
        <f aca="false">IF(BJ273="","",IF(BJ273&lt;50%,1,IF(AND(BJ273&gt;=50%,BJ273&lt;B$10),2,IF(BJ273&gt;=B$10,3))))</f>
        <v/>
      </c>
      <c r="BL273" s="114" t="str">
        <f aca="false">IF(B273&lt;&gt;"",IFERROR(IF((SUMIF(D$20:AI$20,"CLO10",D273:AI273)/AO$15)=0,"",(SUMIF(D$20:AI$20,"CLO10",D273:AI273)/AO$15)),""),"")</f>
        <v/>
      </c>
      <c r="BM273" s="115" t="str">
        <f aca="false">IF(BL273="","",IF(BL273&gt;=B$10,"Y","N"))</f>
        <v/>
      </c>
      <c r="BN273" s="115" t="str">
        <f aca="false">IF(BM273="","",IF(BM273&lt;50%,1,IF(AND(BM273&gt;=50%,BM273&lt;B$10),2,IF(BM273&gt;=B$10,3))))</f>
        <v/>
      </c>
    </row>
    <row r="274" customFormat="false" ht="15.75" hidden="false" customHeight="true" outlineLevel="0" collapsed="false">
      <c r="A274" s="184" t="str">
        <f aca="false">IF(A$6="LECTURE","",IF('Database (LECTURE-RES-PRAC)'!A269="","",'Database (LECTURE-RES-PRAC)'!A269))</f>
        <v/>
      </c>
      <c r="B274" s="184" t="str">
        <f aca="false">IF(B$6="LECTURE","",IF('Database (LECTURE-RES-PRAC)'!B269="","",'Database (LECTURE-RES-PRAC)'!B269))</f>
        <v/>
      </c>
      <c r="C274" s="184" t="str">
        <f aca="false">IF(C$6="LECTURE","",IF('Database (LECTURE-RES-PRAC)'!C269="","",'Database (LECTURE-RES-PRAC)'!C269))</f>
        <v/>
      </c>
      <c r="D274" s="52"/>
      <c r="E274" s="52"/>
      <c r="F274" s="52"/>
      <c r="G274" s="52"/>
      <c r="H274" s="52"/>
      <c r="I274" s="52"/>
      <c r="J274" s="52"/>
      <c r="K274" s="52"/>
      <c r="L274" s="52"/>
      <c r="M274" s="52"/>
      <c r="N274" s="181" t="str">
        <f aca="false">IF(B274&lt;&gt;"",SUM(D274:M274),"")</f>
        <v/>
      </c>
      <c r="O274" s="52"/>
      <c r="P274" s="52"/>
      <c r="Q274" s="52"/>
      <c r="R274" s="52"/>
      <c r="S274" s="52"/>
      <c r="T274" s="52"/>
      <c r="U274" s="52"/>
      <c r="V274" s="52"/>
      <c r="W274" s="52"/>
      <c r="X274" s="52"/>
      <c r="Y274" s="181" t="str">
        <f aca="false">IF(B274&lt;&gt;"",SUM(O274:X274),"")</f>
        <v/>
      </c>
      <c r="Z274" s="52"/>
      <c r="AA274" s="52"/>
      <c r="AB274" s="52"/>
      <c r="AC274" s="52"/>
      <c r="AD274" s="52"/>
      <c r="AE274" s="52"/>
      <c r="AF274" s="52"/>
      <c r="AG274" s="52"/>
      <c r="AH274" s="52"/>
      <c r="AI274" s="52"/>
      <c r="AJ274" s="182" t="str">
        <f aca="false">IF(B274&lt;&gt;"",SUM(Z274:AI274),"")</f>
        <v/>
      </c>
      <c r="AK274" s="185" t="str">
        <f aca="false">IF(B274&lt;&gt;"",IFERROR(IF((SUMIF(D$20:AI$20, "CLO1", D274:AI274)/AO$6)=0,"",(SUMIF(D$20:AI$20, "CLO1", D274:AI274)/AO$6)),""),"")</f>
        <v/>
      </c>
      <c r="AL274" s="115" t="str">
        <f aca="false">IF(AK274="","",IF(AK274&gt;=B$10,"Y","N"))</f>
        <v/>
      </c>
      <c r="AM274" s="115" t="str">
        <f aca="false">IF(AK274="","",IF(AK274&lt;50%,1,IF(AND(AK274&gt;=50%,AK274&lt;B$10),2,IF(AK274&gt;=B$10,3))))</f>
        <v/>
      </c>
      <c r="AN274" s="185" t="str">
        <f aca="false">IF(B274&lt;&gt;"",IFERROR(IF((SUMIF(D$20:AI$20, "CLO2", D274:AI274)/AO$7)=0,"",(SUMIF(D$20:AI$20, "CLO2", D274:AI274)/AO$7)),""),"")</f>
        <v/>
      </c>
      <c r="AO274" s="115" t="str">
        <f aca="false">IF(AN274="","",IF(AN274&gt;=B$10,"Y","N"))</f>
        <v/>
      </c>
      <c r="AP274" s="115" t="str">
        <f aca="false">IF(AN274="","",IF(AN274&lt;50%,1,IF(AND(AN274&gt;=50%,AN274&lt;B$10),2,IF(AN274&gt;=B$10,3))))</f>
        <v/>
      </c>
      <c r="AQ274" s="185" t="str">
        <f aca="false">IF(B274&lt;&gt;"",IFERROR(IF((SUMIF(D$20:AI$20, "CLO3", D274:AI274)/AO$8)=0,"",(SUMIF(D$20:AI$20, "CLO3", D274:AI274)/AO$8)),""),"")</f>
        <v/>
      </c>
      <c r="AR274" s="115" t="str">
        <f aca="false">IF(AQ274="","",IF(AQ274&gt;=B$10,"Y","N"))</f>
        <v/>
      </c>
      <c r="AS274" s="115" t="str">
        <f aca="false">IF(AQ274="","",IF(AQ274&lt;50%,1,IF(AND(AQ274&gt;=50%,AQ274&lt;B$10),2,IF(AQ274&gt;=B$10,3))))</f>
        <v/>
      </c>
      <c r="AT274" s="185" t="str">
        <f aca="false">IF(B274&lt;&gt;"",IFERROR(IF((SUMIF(D$20:AI$20, "CLO4", D274:AI274)/AO$9)=0,"",(SUMIF(D$20:AI$20, "CLO4", D274:AI274)/AO$9)),""),"")</f>
        <v/>
      </c>
      <c r="AU274" s="115" t="str">
        <f aca="false">IF(AT274="","",IF(AT274&gt;=B$10,"Y","N"))</f>
        <v/>
      </c>
      <c r="AV274" s="115" t="str">
        <f aca="false">IF(AT274="","",IF(AT274&lt;50%,1,IF(AND(AT274&gt;=50%,AT274&lt;B$10),2,IF(AT274&gt;=B$10,3))))</f>
        <v/>
      </c>
      <c r="AW274" s="185" t="str">
        <f aca="false">IF(B274&lt;&gt;"",IFERROR(IF((SUMIF(D$20:AI$20, "CLO5", D274:AI274)/AO$10)=0,"",(SUMIF(D$20:AI$20, "CLO5", D274:AI274)/AO$10)),""),"")</f>
        <v/>
      </c>
      <c r="AX274" s="115" t="str">
        <f aca="false">IF(AW274="","",IF(AW274&gt;=B$10,"Y","N"))</f>
        <v/>
      </c>
      <c r="AY274" s="115" t="str">
        <f aca="false">IF(AW274="","",IF(AW274&lt;50%,1,IF(AND(AW274&gt;=50%,AW274&lt;B$10),2,IF(AW274&gt;=B$10,3))))</f>
        <v/>
      </c>
      <c r="AZ274" s="114" t="str">
        <f aca="false">IF(B274&lt;&gt;"",IFERROR(IF((SUMIF(D$20:AI$20, "CLO6", D274:AI274)/AO$11)=0,"",(SUMIF(D$20:AI$20, "CLO6", D274:AI274)/AO$11)),""),"")</f>
        <v/>
      </c>
      <c r="BA274" s="115" t="str">
        <f aca="false">IF(AZ274="","",IF(AZ274&gt;=B$10,"Y","N"))</f>
        <v/>
      </c>
      <c r="BB274" s="115" t="str">
        <f aca="false">IF(BA274="","",IF(BA274&lt;50%,1,IF(AND(BA274&gt;=50%,BA274&lt;B$10),2,IF(BA274&gt;=B$10,3))))</f>
        <v/>
      </c>
      <c r="BC274" s="114" t="str">
        <f aca="false">IF(B274&lt;&gt;"",IFERROR(IF((SUMIF(D$20:AI$20, "CLO7", D274:AI274)/AO$12)=0,"",(SUMIF(D$20:AI$20, "CLO7", D274:AI274)/AO$12)),""),"")</f>
        <v/>
      </c>
      <c r="BD274" s="115" t="str">
        <f aca="false">IF(BC274="","",IF(BC274&gt;=B$10,"Y","N"))</f>
        <v/>
      </c>
      <c r="BE274" s="115" t="str">
        <f aca="false">IF(BD274="","",IF(BD274&lt;50%,1,IF(AND(BD274&gt;=50%,BD274&lt;B$10),2,IF(BD274&gt;=B$10,3))))</f>
        <v/>
      </c>
      <c r="BF274" s="114" t="str">
        <f aca="false">IF(B274&lt;&gt;"",IFERROR(IF((SUMIF(D$20:AI$20, "CLO8", D274:AI274)/AO$13)=0,"",(SUMIF(D$20:AI$20, "CLO8", D274:AI274)/AO$13)),""),"")</f>
        <v/>
      </c>
      <c r="BG274" s="115" t="str">
        <f aca="false">IF(BF274="","",IF(BF274&gt;=B$10,"Y","N"))</f>
        <v/>
      </c>
      <c r="BH274" s="115" t="str">
        <f aca="false">IF(BG274="","",IF(BG274&lt;50%,1,IF(AND(BG274&gt;=50%,BG274&lt;B$10),2,IF(BG274&gt;=B$10,3))))</f>
        <v/>
      </c>
      <c r="BI274" s="114" t="str">
        <f aca="false">IF(B274&lt;&gt;"",IFERROR(IF((SUMIF(D$20:AI$20, "CLO9", D274:AI274)/AO$14)=0,"",(SUMIF(D$20:AI$20, "CLO9", D274:AI274)/AO$14)),""),"")</f>
        <v/>
      </c>
      <c r="BJ274" s="115" t="str">
        <f aca="false">IF(BI274="","",IF(BI274&gt;=B$10,"Y","N"))</f>
        <v/>
      </c>
      <c r="BK274" s="115" t="str">
        <f aca="false">IF(BJ274="","",IF(BJ274&lt;50%,1,IF(AND(BJ274&gt;=50%,BJ274&lt;B$10),2,IF(BJ274&gt;=B$10,3))))</f>
        <v/>
      </c>
      <c r="BL274" s="114" t="str">
        <f aca="false">IF(B274&lt;&gt;"",IFERROR(IF((SUMIF(D$20:AI$20,"CLO10",D274:AI274)/AO$15)=0,"",(SUMIF(D$20:AI$20,"CLO10",D274:AI274)/AO$15)),""),"")</f>
        <v/>
      </c>
      <c r="BM274" s="115" t="str">
        <f aca="false">IF(BL274="","",IF(BL274&gt;=B$10,"Y","N"))</f>
        <v/>
      </c>
      <c r="BN274" s="115" t="str">
        <f aca="false">IF(BM274="","",IF(BM274&lt;50%,1,IF(AND(BM274&gt;=50%,BM274&lt;B$10),2,IF(BM274&gt;=B$10,3))))</f>
        <v/>
      </c>
    </row>
    <row r="275" customFormat="false" ht="15.75" hidden="false" customHeight="true" outlineLevel="0" collapsed="false">
      <c r="A275" s="184" t="str">
        <f aca="false">IF(A$6="LECTURE","",IF('Database (LECTURE-RES-PRAC)'!A270="","",'Database (LECTURE-RES-PRAC)'!A270))</f>
        <v/>
      </c>
      <c r="B275" s="184" t="str">
        <f aca="false">IF(B$6="LECTURE","",IF('Database (LECTURE-RES-PRAC)'!B270="","",'Database (LECTURE-RES-PRAC)'!B270))</f>
        <v/>
      </c>
      <c r="C275" s="184" t="str">
        <f aca="false">IF(C$6="LECTURE","",IF('Database (LECTURE-RES-PRAC)'!C270="","",'Database (LECTURE-RES-PRAC)'!C270))</f>
        <v/>
      </c>
      <c r="D275" s="52"/>
      <c r="E275" s="52"/>
      <c r="F275" s="52"/>
      <c r="G275" s="52"/>
      <c r="H275" s="52"/>
      <c r="I275" s="52"/>
      <c r="J275" s="52"/>
      <c r="K275" s="52"/>
      <c r="L275" s="52"/>
      <c r="M275" s="52"/>
      <c r="N275" s="181" t="str">
        <f aca="false">IF(B275&lt;&gt;"",SUM(D275:M275),"")</f>
        <v/>
      </c>
      <c r="O275" s="52"/>
      <c r="P275" s="52"/>
      <c r="Q275" s="52"/>
      <c r="R275" s="52"/>
      <c r="S275" s="52"/>
      <c r="T275" s="52"/>
      <c r="U275" s="52"/>
      <c r="V275" s="52"/>
      <c r="W275" s="52"/>
      <c r="X275" s="52"/>
      <c r="Y275" s="181" t="str">
        <f aca="false">IF(B275&lt;&gt;"",SUM(O275:X275),"")</f>
        <v/>
      </c>
      <c r="Z275" s="52"/>
      <c r="AA275" s="52"/>
      <c r="AB275" s="52"/>
      <c r="AC275" s="52"/>
      <c r="AD275" s="52"/>
      <c r="AE275" s="52"/>
      <c r="AF275" s="52"/>
      <c r="AG275" s="52"/>
      <c r="AH275" s="52"/>
      <c r="AI275" s="52"/>
      <c r="AJ275" s="182" t="str">
        <f aca="false">IF(B275&lt;&gt;"",SUM(Z275:AI275),"")</f>
        <v/>
      </c>
      <c r="AK275" s="185" t="str">
        <f aca="false">IF(B275&lt;&gt;"",IFERROR(IF((SUMIF(D$20:AI$20, "CLO1", D275:AI275)/AO$6)=0,"",(SUMIF(D$20:AI$20, "CLO1", D275:AI275)/AO$6)),""),"")</f>
        <v/>
      </c>
      <c r="AL275" s="115" t="str">
        <f aca="false">IF(AK275="","",IF(AK275&gt;=B$10,"Y","N"))</f>
        <v/>
      </c>
      <c r="AM275" s="115" t="str">
        <f aca="false">IF(AK275="","",IF(AK275&lt;50%,1,IF(AND(AK275&gt;=50%,AK275&lt;B$10),2,IF(AK275&gt;=B$10,3))))</f>
        <v/>
      </c>
      <c r="AN275" s="185" t="str">
        <f aca="false">IF(B275&lt;&gt;"",IFERROR(IF((SUMIF(D$20:AI$20, "CLO2", D275:AI275)/AO$7)=0,"",(SUMIF(D$20:AI$20, "CLO2", D275:AI275)/AO$7)),""),"")</f>
        <v/>
      </c>
      <c r="AO275" s="115" t="str">
        <f aca="false">IF(AN275="","",IF(AN275&gt;=B$10,"Y","N"))</f>
        <v/>
      </c>
      <c r="AP275" s="115" t="str">
        <f aca="false">IF(AN275="","",IF(AN275&lt;50%,1,IF(AND(AN275&gt;=50%,AN275&lt;B$10),2,IF(AN275&gt;=B$10,3))))</f>
        <v/>
      </c>
      <c r="AQ275" s="185" t="str">
        <f aca="false">IF(B275&lt;&gt;"",IFERROR(IF((SUMIF(D$20:AI$20, "CLO3", D275:AI275)/AO$8)=0,"",(SUMIF(D$20:AI$20, "CLO3", D275:AI275)/AO$8)),""),"")</f>
        <v/>
      </c>
      <c r="AR275" s="115" t="str">
        <f aca="false">IF(AQ275="","",IF(AQ275&gt;=B$10,"Y","N"))</f>
        <v/>
      </c>
      <c r="AS275" s="115" t="str">
        <f aca="false">IF(AQ275="","",IF(AQ275&lt;50%,1,IF(AND(AQ275&gt;=50%,AQ275&lt;B$10),2,IF(AQ275&gt;=B$10,3))))</f>
        <v/>
      </c>
      <c r="AT275" s="185" t="str">
        <f aca="false">IF(B275&lt;&gt;"",IFERROR(IF((SUMIF(D$20:AI$20, "CLO4", D275:AI275)/AO$9)=0,"",(SUMIF(D$20:AI$20, "CLO4", D275:AI275)/AO$9)),""),"")</f>
        <v/>
      </c>
      <c r="AU275" s="115" t="str">
        <f aca="false">IF(AT275="","",IF(AT275&gt;=B$10,"Y","N"))</f>
        <v/>
      </c>
      <c r="AV275" s="115" t="str">
        <f aca="false">IF(AT275="","",IF(AT275&lt;50%,1,IF(AND(AT275&gt;=50%,AT275&lt;B$10),2,IF(AT275&gt;=B$10,3))))</f>
        <v/>
      </c>
      <c r="AW275" s="185" t="str">
        <f aca="false">IF(B275&lt;&gt;"",IFERROR(IF((SUMIF(D$20:AI$20, "CLO5", D275:AI275)/AO$10)=0,"",(SUMIF(D$20:AI$20, "CLO5", D275:AI275)/AO$10)),""),"")</f>
        <v/>
      </c>
      <c r="AX275" s="115" t="str">
        <f aca="false">IF(AW275="","",IF(AW275&gt;=B$10,"Y","N"))</f>
        <v/>
      </c>
      <c r="AY275" s="115" t="str">
        <f aca="false">IF(AW275="","",IF(AW275&lt;50%,1,IF(AND(AW275&gt;=50%,AW275&lt;B$10),2,IF(AW275&gt;=B$10,3))))</f>
        <v/>
      </c>
      <c r="AZ275" s="114" t="str">
        <f aca="false">IF(B275&lt;&gt;"",IFERROR(IF((SUMIF(D$20:AI$20, "CLO6", D275:AI275)/AO$11)=0,"",(SUMIF(D$20:AI$20, "CLO6", D275:AI275)/AO$11)),""),"")</f>
        <v/>
      </c>
      <c r="BA275" s="115" t="str">
        <f aca="false">IF(AZ275="","",IF(AZ275&gt;=B$10,"Y","N"))</f>
        <v/>
      </c>
      <c r="BB275" s="115" t="str">
        <f aca="false">IF(BA275="","",IF(BA275&lt;50%,1,IF(AND(BA275&gt;=50%,BA275&lt;B$10),2,IF(BA275&gt;=B$10,3))))</f>
        <v/>
      </c>
      <c r="BC275" s="114" t="str">
        <f aca="false">IF(B275&lt;&gt;"",IFERROR(IF((SUMIF(D$20:AI$20, "CLO7", D275:AI275)/AO$12)=0,"",(SUMIF(D$20:AI$20, "CLO7", D275:AI275)/AO$12)),""),"")</f>
        <v/>
      </c>
      <c r="BD275" s="115" t="str">
        <f aca="false">IF(BC275="","",IF(BC275&gt;=B$10,"Y","N"))</f>
        <v/>
      </c>
      <c r="BE275" s="115" t="str">
        <f aca="false">IF(BD275="","",IF(BD275&lt;50%,1,IF(AND(BD275&gt;=50%,BD275&lt;B$10),2,IF(BD275&gt;=B$10,3))))</f>
        <v/>
      </c>
      <c r="BF275" s="114" t="str">
        <f aca="false">IF(B275&lt;&gt;"",IFERROR(IF((SUMIF(D$20:AI$20, "CLO8", D275:AI275)/AO$13)=0,"",(SUMIF(D$20:AI$20, "CLO8", D275:AI275)/AO$13)),""),"")</f>
        <v/>
      </c>
      <c r="BG275" s="115" t="str">
        <f aca="false">IF(BF275="","",IF(BF275&gt;=B$10,"Y","N"))</f>
        <v/>
      </c>
      <c r="BH275" s="115" t="str">
        <f aca="false">IF(BG275="","",IF(BG275&lt;50%,1,IF(AND(BG275&gt;=50%,BG275&lt;B$10),2,IF(BG275&gt;=B$10,3))))</f>
        <v/>
      </c>
      <c r="BI275" s="114" t="str">
        <f aca="false">IF(B275&lt;&gt;"",IFERROR(IF((SUMIF(D$20:AI$20, "CLO9", D275:AI275)/AO$14)=0,"",(SUMIF(D$20:AI$20, "CLO9", D275:AI275)/AO$14)),""),"")</f>
        <v/>
      </c>
      <c r="BJ275" s="115" t="str">
        <f aca="false">IF(BI275="","",IF(BI275&gt;=B$10,"Y","N"))</f>
        <v/>
      </c>
      <c r="BK275" s="115" t="str">
        <f aca="false">IF(BJ275="","",IF(BJ275&lt;50%,1,IF(AND(BJ275&gt;=50%,BJ275&lt;B$10),2,IF(BJ275&gt;=B$10,3))))</f>
        <v/>
      </c>
      <c r="BL275" s="114" t="str">
        <f aca="false">IF(B275&lt;&gt;"",IFERROR(IF((SUMIF(D$20:AI$20,"CLO10",D275:AI275)/AO$15)=0,"",(SUMIF(D$20:AI$20,"CLO10",D275:AI275)/AO$15)),""),"")</f>
        <v/>
      </c>
      <c r="BM275" s="115" t="str">
        <f aca="false">IF(BL275="","",IF(BL275&gt;=B$10,"Y","N"))</f>
        <v/>
      </c>
      <c r="BN275" s="115" t="str">
        <f aca="false">IF(BM275="","",IF(BM275&lt;50%,1,IF(AND(BM275&gt;=50%,BM275&lt;B$10),2,IF(BM275&gt;=B$10,3))))</f>
        <v/>
      </c>
    </row>
    <row r="276" customFormat="false" ht="15.75" hidden="false" customHeight="true" outlineLevel="0" collapsed="false">
      <c r="A276" s="184" t="str">
        <f aca="false">IF(A$6="LECTURE","",IF('Database (LECTURE-RES-PRAC)'!A271="","",'Database (LECTURE-RES-PRAC)'!A271))</f>
        <v/>
      </c>
      <c r="B276" s="184" t="str">
        <f aca="false">IF(B$6="LECTURE","",IF('Database (LECTURE-RES-PRAC)'!B271="","",'Database (LECTURE-RES-PRAC)'!B271))</f>
        <v/>
      </c>
      <c r="C276" s="184" t="str">
        <f aca="false">IF(C$6="LECTURE","",IF('Database (LECTURE-RES-PRAC)'!C271="","",'Database (LECTURE-RES-PRAC)'!C271))</f>
        <v/>
      </c>
      <c r="D276" s="52"/>
      <c r="E276" s="52"/>
      <c r="F276" s="52"/>
      <c r="G276" s="52"/>
      <c r="H276" s="52"/>
      <c r="I276" s="52"/>
      <c r="J276" s="52"/>
      <c r="K276" s="52"/>
      <c r="L276" s="52"/>
      <c r="M276" s="52"/>
      <c r="N276" s="181" t="str">
        <f aca="false">IF(B276&lt;&gt;"",SUM(D276:M276),"")</f>
        <v/>
      </c>
      <c r="O276" s="52"/>
      <c r="P276" s="52"/>
      <c r="Q276" s="52"/>
      <c r="R276" s="52"/>
      <c r="S276" s="52"/>
      <c r="T276" s="52"/>
      <c r="U276" s="52"/>
      <c r="V276" s="52"/>
      <c r="W276" s="52"/>
      <c r="X276" s="52"/>
      <c r="Y276" s="181" t="str">
        <f aca="false">IF(B276&lt;&gt;"",SUM(O276:X276),"")</f>
        <v/>
      </c>
      <c r="Z276" s="52"/>
      <c r="AA276" s="52"/>
      <c r="AB276" s="52"/>
      <c r="AC276" s="52"/>
      <c r="AD276" s="52"/>
      <c r="AE276" s="52"/>
      <c r="AF276" s="52"/>
      <c r="AG276" s="52"/>
      <c r="AH276" s="52"/>
      <c r="AI276" s="52"/>
      <c r="AJ276" s="182" t="str">
        <f aca="false">IF(B276&lt;&gt;"",SUM(Z276:AI276),"")</f>
        <v/>
      </c>
      <c r="AK276" s="185" t="str">
        <f aca="false">IF(B276&lt;&gt;"",IFERROR(IF((SUMIF(D$20:AI$20, "CLO1", D276:AI276)/AO$6)=0,"",(SUMIF(D$20:AI$20, "CLO1", D276:AI276)/AO$6)),""),"")</f>
        <v/>
      </c>
      <c r="AL276" s="115" t="str">
        <f aca="false">IF(AK276="","",IF(AK276&gt;=B$10,"Y","N"))</f>
        <v/>
      </c>
      <c r="AM276" s="115" t="str">
        <f aca="false">IF(AK276="","",IF(AK276&lt;50%,1,IF(AND(AK276&gt;=50%,AK276&lt;B$10),2,IF(AK276&gt;=B$10,3))))</f>
        <v/>
      </c>
      <c r="AN276" s="185" t="str">
        <f aca="false">IF(B276&lt;&gt;"",IFERROR(IF((SUMIF(D$20:AI$20, "CLO2", D276:AI276)/AO$7)=0,"",(SUMIF(D$20:AI$20, "CLO2", D276:AI276)/AO$7)),""),"")</f>
        <v/>
      </c>
      <c r="AO276" s="115" t="str">
        <f aca="false">IF(AN276="","",IF(AN276&gt;=B$10,"Y","N"))</f>
        <v/>
      </c>
      <c r="AP276" s="115" t="str">
        <f aca="false">IF(AN276="","",IF(AN276&lt;50%,1,IF(AND(AN276&gt;=50%,AN276&lt;B$10),2,IF(AN276&gt;=B$10,3))))</f>
        <v/>
      </c>
      <c r="AQ276" s="185" t="str">
        <f aca="false">IF(B276&lt;&gt;"",IFERROR(IF((SUMIF(D$20:AI$20, "CLO3", D276:AI276)/AO$8)=0,"",(SUMIF(D$20:AI$20, "CLO3", D276:AI276)/AO$8)),""),"")</f>
        <v/>
      </c>
      <c r="AR276" s="115" t="str">
        <f aca="false">IF(AQ276="","",IF(AQ276&gt;=B$10,"Y","N"))</f>
        <v/>
      </c>
      <c r="AS276" s="115" t="str">
        <f aca="false">IF(AQ276="","",IF(AQ276&lt;50%,1,IF(AND(AQ276&gt;=50%,AQ276&lt;B$10),2,IF(AQ276&gt;=B$10,3))))</f>
        <v/>
      </c>
      <c r="AT276" s="185" t="str">
        <f aca="false">IF(B276&lt;&gt;"",IFERROR(IF((SUMIF(D$20:AI$20, "CLO4", D276:AI276)/AO$9)=0,"",(SUMIF(D$20:AI$20, "CLO4", D276:AI276)/AO$9)),""),"")</f>
        <v/>
      </c>
      <c r="AU276" s="115" t="str">
        <f aca="false">IF(AT276="","",IF(AT276&gt;=B$10,"Y","N"))</f>
        <v/>
      </c>
      <c r="AV276" s="115" t="str">
        <f aca="false">IF(AT276="","",IF(AT276&lt;50%,1,IF(AND(AT276&gt;=50%,AT276&lt;B$10),2,IF(AT276&gt;=B$10,3))))</f>
        <v/>
      </c>
      <c r="AW276" s="185" t="str">
        <f aca="false">IF(B276&lt;&gt;"",IFERROR(IF((SUMIF(D$20:AI$20, "CLO5", D276:AI276)/AO$10)=0,"",(SUMIF(D$20:AI$20, "CLO5", D276:AI276)/AO$10)),""),"")</f>
        <v/>
      </c>
      <c r="AX276" s="115" t="str">
        <f aca="false">IF(AW276="","",IF(AW276&gt;=B$10,"Y","N"))</f>
        <v/>
      </c>
      <c r="AY276" s="115" t="str">
        <f aca="false">IF(AW276="","",IF(AW276&lt;50%,1,IF(AND(AW276&gt;=50%,AW276&lt;B$10),2,IF(AW276&gt;=B$10,3))))</f>
        <v/>
      </c>
      <c r="AZ276" s="114" t="str">
        <f aca="false">IF(B276&lt;&gt;"",IFERROR(IF((SUMIF(D$20:AI$20, "CLO6", D276:AI276)/AO$11)=0,"",(SUMIF(D$20:AI$20, "CLO6", D276:AI276)/AO$11)),""),"")</f>
        <v/>
      </c>
      <c r="BA276" s="115" t="str">
        <f aca="false">IF(AZ276="","",IF(AZ276&gt;=B$10,"Y","N"))</f>
        <v/>
      </c>
      <c r="BB276" s="115" t="str">
        <f aca="false">IF(BA276="","",IF(BA276&lt;50%,1,IF(AND(BA276&gt;=50%,BA276&lt;B$10),2,IF(BA276&gt;=B$10,3))))</f>
        <v/>
      </c>
      <c r="BC276" s="114" t="str">
        <f aca="false">IF(B276&lt;&gt;"",IFERROR(IF((SUMIF(D$20:AI$20, "CLO7", D276:AI276)/AO$12)=0,"",(SUMIF(D$20:AI$20, "CLO7", D276:AI276)/AO$12)),""),"")</f>
        <v/>
      </c>
      <c r="BD276" s="115" t="str">
        <f aca="false">IF(BC276="","",IF(BC276&gt;=B$10,"Y","N"))</f>
        <v/>
      </c>
      <c r="BE276" s="115" t="str">
        <f aca="false">IF(BD276="","",IF(BD276&lt;50%,1,IF(AND(BD276&gt;=50%,BD276&lt;B$10),2,IF(BD276&gt;=B$10,3))))</f>
        <v/>
      </c>
      <c r="BF276" s="114" t="str">
        <f aca="false">IF(B276&lt;&gt;"",IFERROR(IF((SUMIF(D$20:AI$20, "CLO8", D276:AI276)/AO$13)=0,"",(SUMIF(D$20:AI$20, "CLO8", D276:AI276)/AO$13)),""),"")</f>
        <v/>
      </c>
      <c r="BG276" s="115" t="str">
        <f aca="false">IF(BF276="","",IF(BF276&gt;=B$10,"Y","N"))</f>
        <v/>
      </c>
      <c r="BH276" s="115" t="str">
        <f aca="false">IF(BG276="","",IF(BG276&lt;50%,1,IF(AND(BG276&gt;=50%,BG276&lt;B$10),2,IF(BG276&gt;=B$10,3))))</f>
        <v/>
      </c>
      <c r="BI276" s="114" t="str">
        <f aca="false">IF(B276&lt;&gt;"",IFERROR(IF((SUMIF(D$20:AI$20, "CLO9", D276:AI276)/AO$14)=0,"",(SUMIF(D$20:AI$20, "CLO9", D276:AI276)/AO$14)),""),"")</f>
        <v/>
      </c>
      <c r="BJ276" s="115" t="str">
        <f aca="false">IF(BI276="","",IF(BI276&gt;=B$10,"Y","N"))</f>
        <v/>
      </c>
      <c r="BK276" s="115" t="str">
        <f aca="false">IF(BJ276="","",IF(BJ276&lt;50%,1,IF(AND(BJ276&gt;=50%,BJ276&lt;B$10),2,IF(BJ276&gt;=B$10,3))))</f>
        <v/>
      </c>
      <c r="BL276" s="114" t="str">
        <f aca="false">IF(B276&lt;&gt;"",IFERROR(IF((SUMIF(D$20:AI$20,"CLO10",D276:AI276)/AO$15)=0,"",(SUMIF(D$20:AI$20,"CLO10",D276:AI276)/AO$15)),""),"")</f>
        <v/>
      </c>
      <c r="BM276" s="115" t="str">
        <f aca="false">IF(BL276="","",IF(BL276&gt;=B$10,"Y","N"))</f>
        <v/>
      </c>
      <c r="BN276" s="115" t="str">
        <f aca="false">IF(BM276="","",IF(BM276&lt;50%,1,IF(AND(BM276&gt;=50%,BM276&lt;B$10),2,IF(BM276&gt;=B$10,3))))</f>
        <v/>
      </c>
    </row>
    <row r="277" customFormat="false" ht="15.75" hidden="false" customHeight="true" outlineLevel="0" collapsed="false">
      <c r="A277" s="184" t="str">
        <f aca="false">IF(A$6="LECTURE","",IF('Database (LECTURE-RES-PRAC)'!A272="","",'Database (LECTURE-RES-PRAC)'!A272))</f>
        <v/>
      </c>
      <c r="B277" s="184" t="str">
        <f aca="false">IF(B$6="LECTURE","",IF('Database (LECTURE-RES-PRAC)'!B272="","",'Database (LECTURE-RES-PRAC)'!B272))</f>
        <v/>
      </c>
      <c r="C277" s="184" t="str">
        <f aca="false">IF(C$6="LECTURE","",IF('Database (LECTURE-RES-PRAC)'!C272="","",'Database (LECTURE-RES-PRAC)'!C272))</f>
        <v/>
      </c>
      <c r="D277" s="52"/>
      <c r="E277" s="52"/>
      <c r="F277" s="52"/>
      <c r="G277" s="52"/>
      <c r="H277" s="52"/>
      <c r="I277" s="52"/>
      <c r="J277" s="52"/>
      <c r="K277" s="52"/>
      <c r="L277" s="52"/>
      <c r="M277" s="52"/>
      <c r="N277" s="181" t="str">
        <f aca="false">IF(B277&lt;&gt;"",SUM(D277:M277),"")</f>
        <v/>
      </c>
      <c r="O277" s="52"/>
      <c r="P277" s="52"/>
      <c r="Q277" s="52"/>
      <c r="R277" s="52"/>
      <c r="S277" s="52"/>
      <c r="T277" s="52"/>
      <c r="U277" s="52"/>
      <c r="V277" s="52"/>
      <c r="W277" s="52"/>
      <c r="X277" s="52"/>
      <c r="Y277" s="181" t="str">
        <f aca="false">IF(B277&lt;&gt;"",SUM(O277:X277),"")</f>
        <v/>
      </c>
      <c r="Z277" s="52"/>
      <c r="AA277" s="52"/>
      <c r="AB277" s="52"/>
      <c r="AC277" s="52"/>
      <c r="AD277" s="52"/>
      <c r="AE277" s="52"/>
      <c r="AF277" s="52"/>
      <c r="AG277" s="52"/>
      <c r="AH277" s="52"/>
      <c r="AI277" s="52"/>
      <c r="AJ277" s="182" t="str">
        <f aca="false">IF(B277&lt;&gt;"",SUM(Z277:AI277),"")</f>
        <v/>
      </c>
      <c r="AK277" s="185" t="str">
        <f aca="false">IF(B277&lt;&gt;"",IFERROR(IF((SUMIF(D$20:AI$20, "CLO1", D277:AI277)/AO$6)=0,"",(SUMIF(D$20:AI$20, "CLO1", D277:AI277)/AO$6)),""),"")</f>
        <v/>
      </c>
      <c r="AL277" s="115" t="str">
        <f aca="false">IF(AK277="","",IF(AK277&gt;=B$10,"Y","N"))</f>
        <v/>
      </c>
      <c r="AM277" s="115" t="str">
        <f aca="false">IF(AK277="","",IF(AK277&lt;50%,1,IF(AND(AK277&gt;=50%,AK277&lt;B$10),2,IF(AK277&gt;=B$10,3))))</f>
        <v/>
      </c>
      <c r="AN277" s="185" t="str">
        <f aca="false">IF(B277&lt;&gt;"",IFERROR(IF((SUMIF(D$20:AI$20, "CLO2", D277:AI277)/AO$7)=0,"",(SUMIF(D$20:AI$20, "CLO2", D277:AI277)/AO$7)),""),"")</f>
        <v/>
      </c>
      <c r="AO277" s="115" t="str">
        <f aca="false">IF(AN277="","",IF(AN277&gt;=B$10,"Y","N"))</f>
        <v/>
      </c>
      <c r="AP277" s="115" t="str">
        <f aca="false">IF(AN277="","",IF(AN277&lt;50%,1,IF(AND(AN277&gt;=50%,AN277&lt;B$10),2,IF(AN277&gt;=B$10,3))))</f>
        <v/>
      </c>
      <c r="AQ277" s="185" t="str">
        <f aca="false">IF(B277&lt;&gt;"",IFERROR(IF((SUMIF(D$20:AI$20, "CLO3", D277:AI277)/AO$8)=0,"",(SUMIF(D$20:AI$20, "CLO3", D277:AI277)/AO$8)),""),"")</f>
        <v/>
      </c>
      <c r="AR277" s="115" t="str">
        <f aca="false">IF(AQ277="","",IF(AQ277&gt;=B$10,"Y","N"))</f>
        <v/>
      </c>
      <c r="AS277" s="115" t="str">
        <f aca="false">IF(AQ277="","",IF(AQ277&lt;50%,1,IF(AND(AQ277&gt;=50%,AQ277&lt;B$10),2,IF(AQ277&gt;=B$10,3))))</f>
        <v/>
      </c>
      <c r="AT277" s="185" t="str">
        <f aca="false">IF(B277&lt;&gt;"",IFERROR(IF((SUMIF(D$20:AI$20, "CLO4", D277:AI277)/AO$9)=0,"",(SUMIF(D$20:AI$20, "CLO4", D277:AI277)/AO$9)),""),"")</f>
        <v/>
      </c>
      <c r="AU277" s="115" t="str">
        <f aca="false">IF(AT277="","",IF(AT277&gt;=B$10,"Y","N"))</f>
        <v/>
      </c>
      <c r="AV277" s="115" t="str">
        <f aca="false">IF(AT277="","",IF(AT277&lt;50%,1,IF(AND(AT277&gt;=50%,AT277&lt;B$10),2,IF(AT277&gt;=B$10,3))))</f>
        <v/>
      </c>
      <c r="AW277" s="185" t="str">
        <f aca="false">IF(B277&lt;&gt;"",IFERROR(IF((SUMIF(D$20:AI$20, "CLO5", D277:AI277)/AO$10)=0,"",(SUMIF(D$20:AI$20, "CLO5", D277:AI277)/AO$10)),""),"")</f>
        <v/>
      </c>
      <c r="AX277" s="115" t="str">
        <f aca="false">IF(AW277="","",IF(AW277&gt;=B$10,"Y","N"))</f>
        <v/>
      </c>
      <c r="AY277" s="115" t="str">
        <f aca="false">IF(AW277="","",IF(AW277&lt;50%,1,IF(AND(AW277&gt;=50%,AW277&lt;B$10),2,IF(AW277&gt;=B$10,3))))</f>
        <v/>
      </c>
      <c r="AZ277" s="114" t="str">
        <f aca="false">IF(B277&lt;&gt;"",IFERROR(IF((SUMIF(D$20:AI$20, "CLO6", D277:AI277)/AO$11)=0,"",(SUMIF(D$20:AI$20, "CLO6", D277:AI277)/AO$11)),""),"")</f>
        <v/>
      </c>
      <c r="BA277" s="115" t="str">
        <f aca="false">IF(AZ277="","",IF(AZ277&gt;=B$10,"Y","N"))</f>
        <v/>
      </c>
      <c r="BB277" s="115" t="str">
        <f aca="false">IF(BA277="","",IF(BA277&lt;50%,1,IF(AND(BA277&gt;=50%,BA277&lt;B$10),2,IF(BA277&gt;=B$10,3))))</f>
        <v/>
      </c>
      <c r="BC277" s="114" t="str">
        <f aca="false">IF(B277&lt;&gt;"",IFERROR(IF((SUMIF(D$20:AI$20, "CLO7", D277:AI277)/AO$12)=0,"",(SUMIF(D$20:AI$20, "CLO7", D277:AI277)/AO$12)),""),"")</f>
        <v/>
      </c>
      <c r="BD277" s="115" t="str">
        <f aca="false">IF(BC277="","",IF(BC277&gt;=B$10,"Y","N"))</f>
        <v/>
      </c>
      <c r="BE277" s="115" t="str">
        <f aca="false">IF(BD277="","",IF(BD277&lt;50%,1,IF(AND(BD277&gt;=50%,BD277&lt;B$10),2,IF(BD277&gt;=B$10,3))))</f>
        <v/>
      </c>
      <c r="BF277" s="114" t="str">
        <f aca="false">IF(B277&lt;&gt;"",IFERROR(IF((SUMIF(D$20:AI$20, "CLO8", D277:AI277)/AO$13)=0,"",(SUMIF(D$20:AI$20, "CLO8", D277:AI277)/AO$13)),""),"")</f>
        <v/>
      </c>
      <c r="BG277" s="115" t="str">
        <f aca="false">IF(BF277="","",IF(BF277&gt;=B$10,"Y","N"))</f>
        <v/>
      </c>
      <c r="BH277" s="115" t="str">
        <f aca="false">IF(BG277="","",IF(BG277&lt;50%,1,IF(AND(BG277&gt;=50%,BG277&lt;B$10),2,IF(BG277&gt;=B$10,3))))</f>
        <v/>
      </c>
      <c r="BI277" s="114" t="str">
        <f aca="false">IF(B277&lt;&gt;"",IFERROR(IF((SUMIF(D$20:AI$20, "CLO9", D277:AI277)/AO$14)=0,"",(SUMIF(D$20:AI$20, "CLO9", D277:AI277)/AO$14)),""),"")</f>
        <v/>
      </c>
      <c r="BJ277" s="115" t="str">
        <f aca="false">IF(BI277="","",IF(BI277&gt;=B$10,"Y","N"))</f>
        <v/>
      </c>
      <c r="BK277" s="115" t="str">
        <f aca="false">IF(BJ277="","",IF(BJ277&lt;50%,1,IF(AND(BJ277&gt;=50%,BJ277&lt;B$10),2,IF(BJ277&gt;=B$10,3))))</f>
        <v/>
      </c>
      <c r="BL277" s="114" t="str">
        <f aca="false">IF(B277&lt;&gt;"",IFERROR(IF((SUMIF(D$20:AI$20,"CLO10",D277:AI277)/AO$15)=0,"",(SUMIF(D$20:AI$20,"CLO10",D277:AI277)/AO$15)),""),"")</f>
        <v/>
      </c>
      <c r="BM277" s="115" t="str">
        <f aca="false">IF(BL277="","",IF(BL277&gt;=B$10,"Y","N"))</f>
        <v/>
      </c>
      <c r="BN277" s="115" t="str">
        <f aca="false">IF(BM277="","",IF(BM277&lt;50%,1,IF(AND(BM277&gt;=50%,BM277&lt;B$10),2,IF(BM277&gt;=B$10,3))))</f>
        <v/>
      </c>
    </row>
    <row r="278" customFormat="false" ht="15.75" hidden="false" customHeight="true" outlineLevel="0" collapsed="false">
      <c r="A278" s="184" t="str">
        <f aca="false">IF(A$6="LECTURE","",IF('Database (LECTURE-RES-PRAC)'!A273="","",'Database (LECTURE-RES-PRAC)'!A273))</f>
        <v/>
      </c>
      <c r="B278" s="184" t="str">
        <f aca="false">IF(B$6="LECTURE","",IF('Database (LECTURE-RES-PRAC)'!B273="","",'Database (LECTURE-RES-PRAC)'!B273))</f>
        <v/>
      </c>
      <c r="C278" s="184" t="str">
        <f aca="false">IF(C$6="LECTURE","",IF('Database (LECTURE-RES-PRAC)'!C273="","",'Database (LECTURE-RES-PRAC)'!C273))</f>
        <v/>
      </c>
      <c r="D278" s="52"/>
      <c r="E278" s="52"/>
      <c r="F278" s="52"/>
      <c r="G278" s="52"/>
      <c r="H278" s="52"/>
      <c r="I278" s="52"/>
      <c r="J278" s="52"/>
      <c r="K278" s="52"/>
      <c r="L278" s="52"/>
      <c r="M278" s="52"/>
      <c r="N278" s="181" t="str">
        <f aca="false">IF(B278&lt;&gt;"",SUM(D278:M278),"")</f>
        <v/>
      </c>
      <c r="O278" s="52"/>
      <c r="P278" s="52"/>
      <c r="Q278" s="52"/>
      <c r="R278" s="52"/>
      <c r="S278" s="52"/>
      <c r="T278" s="52"/>
      <c r="U278" s="52"/>
      <c r="V278" s="52"/>
      <c r="W278" s="52"/>
      <c r="X278" s="52"/>
      <c r="Y278" s="181" t="str">
        <f aca="false">IF(B278&lt;&gt;"",SUM(O278:X278),"")</f>
        <v/>
      </c>
      <c r="Z278" s="52"/>
      <c r="AA278" s="52"/>
      <c r="AB278" s="52"/>
      <c r="AC278" s="52"/>
      <c r="AD278" s="52"/>
      <c r="AE278" s="52"/>
      <c r="AF278" s="52"/>
      <c r="AG278" s="52"/>
      <c r="AH278" s="52"/>
      <c r="AI278" s="52"/>
      <c r="AJ278" s="182" t="str">
        <f aca="false">IF(B278&lt;&gt;"",SUM(Z278:AI278),"")</f>
        <v/>
      </c>
      <c r="AK278" s="185" t="str">
        <f aca="false">IF(B278&lt;&gt;"",IFERROR(IF((SUMIF(D$20:AI$20, "CLO1", D278:AI278)/AO$6)=0,"",(SUMIF(D$20:AI$20, "CLO1", D278:AI278)/AO$6)),""),"")</f>
        <v/>
      </c>
      <c r="AL278" s="115" t="str">
        <f aca="false">IF(AK278="","",IF(AK278&gt;=B$10,"Y","N"))</f>
        <v/>
      </c>
      <c r="AM278" s="115" t="str">
        <f aca="false">IF(AK278="","",IF(AK278&lt;50%,1,IF(AND(AK278&gt;=50%,AK278&lt;B$10),2,IF(AK278&gt;=B$10,3))))</f>
        <v/>
      </c>
      <c r="AN278" s="185" t="str">
        <f aca="false">IF(B278&lt;&gt;"",IFERROR(IF((SUMIF(D$20:AI$20, "CLO2", D278:AI278)/AO$7)=0,"",(SUMIF(D$20:AI$20, "CLO2", D278:AI278)/AO$7)),""),"")</f>
        <v/>
      </c>
      <c r="AO278" s="115" t="str">
        <f aca="false">IF(AN278="","",IF(AN278&gt;=B$10,"Y","N"))</f>
        <v/>
      </c>
      <c r="AP278" s="115" t="str">
        <f aca="false">IF(AN278="","",IF(AN278&lt;50%,1,IF(AND(AN278&gt;=50%,AN278&lt;B$10),2,IF(AN278&gt;=B$10,3))))</f>
        <v/>
      </c>
      <c r="AQ278" s="185" t="str">
        <f aca="false">IF(B278&lt;&gt;"",IFERROR(IF((SUMIF(D$20:AI$20, "CLO3", D278:AI278)/AO$8)=0,"",(SUMIF(D$20:AI$20, "CLO3", D278:AI278)/AO$8)),""),"")</f>
        <v/>
      </c>
      <c r="AR278" s="115" t="str">
        <f aca="false">IF(AQ278="","",IF(AQ278&gt;=B$10,"Y","N"))</f>
        <v/>
      </c>
      <c r="AS278" s="115" t="str">
        <f aca="false">IF(AQ278="","",IF(AQ278&lt;50%,1,IF(AND(AQ278&gt;=50%,AQ278&lt;B$10),2,IF(AQ278&gt;=B$10,3))))</f>
        <v/>
      </c>
      <c r="AT278" s="185" t="str">
        <f aca="false">IF(B278&lt;&gt;"",IFERROR(IF((SUMIF(D$20:AI$20, "CLO4", D278:AI278)/AO$9)=0,"",(SUMIF(D$20:AI$20, "CLO4", D278:AI278)/AO$9)),""),"")</f>
        <v/>
      </c>
      <c r="AU278" s="115" t="str">
        <f aca="false">IF(AT278="","",IF(AT278&gt;=B$10,"Y","N"))</f>
        <v/>
      </c>
      <c r="AV278" s="115" t="str">
        <f aca="false">IF(AT278="","",IF(AT278&lt;50%,1,IF(AND(AT278&gt;=50%,AT278&lt;B$10),2,IF(AT278&gt;=B$10,3))))</f>
        <v/>
      </c>
      <c r="AW278" s="185" t="str">
        <f aca="false">IF(B278&lt;&gt;"",IFERROR(IF((SUMIF(D$20:AI$20, "CLO5", D278:AI278)/AO$10)=0,"",(SUMIF(D$20:AI$20, "CLO5", D278:AI278)/AO$10)),""),"")</f>
        <v/>
      </c>
      <c r="AX278" s="115" t="str">
        <f aca="false">IF(AW278="","",IF(AW278&gt;=B$10,"Y","N"))</f>
        <v/>
      </c>
      <c r="AY278" s="115" t="str">
        <f aca="false">IF(AW278="","",IF(AW278&lt;50%,1,IF(AND(AW278&gt;=50%,AW278&lt;B$10),2,IF(AW278&gt;=B$10,3))))</f>
        <v/>
      </c>
      <c r="AZ278" s="114" t="str">
        <f aca="false">IF(B278&lt;&gt;"",IFERROR(IF((SUMIF(D$20:AI$20, "CLO6", D278:AI278)/AO$11)=0,"",(SUMIF(D$20:AI$20, "CLO6", D278:AI278)/AO$11)),""),"")</f>
        <v/>
      </c>
      <c r="BA278" s="115" t="str">
        <f aca="false">IF(AZ278="","",IF(AZ278&gt;=B$10,"Y","N"))</f>
        <v/>
      </c>
      <c r="BB278" s="115" t="str">
        <f aca="false">IF(BA278="","",IF(BA278&lt;50%,1,IF(AND(BA278&gt;=50%,BA278&lt;B$10),2,IF(BA278&gt;=B$10,3))))</f>
        <v/>
      </c>
      <c r="BC278" s="114" t="str">
        <f aca="false">IF(B278&lt;&gt;"",IFERROR(IF((SUMIF(D$20:AI$20, "CLO7", D278:AI278)/AO$12)=0,"",(SUMIF(D$20:AI$20, "CLO7", D278:AI278)/AO$12)),""),"")</f>
        <v/>
      </c>
      <c r="BD278" s="115" t="str">
        <f aca="false">IF(BC278="","",IF(BC278&gt;=B$10,"Y","N"))</f>
        <v/>
      </c>
      <c r="BE278" s="115" t="str">
        <f aca="false">IF(BD278="","",IF(BD278&lt;50%,1,IF(AND(BD278&gt;=50%,BD278&lt;B$10),2,IF(BD278&gt;=B$10,3))))</f>
        <v/>
      </c>
      <c r="BF278" s="114" t="str">
        <f aca="false">IF(B278&lt;&gt;"",IFERROR(IF((SUMIF(D$20:AI$20, "CLO8", D278:AI278)/AO$13)=0,"",(SUMIF(D$20:AI$20, "CLO8", D278:AI278)/AO$13)),""),"")</f>
        <v/>
      </c>
      <c r="BG278" s="115" t="str">
        <f aca="false">IF(BF278="","",IF(BF278&gt;=B$10,"Y","N"))</f>
        <v/>
      </c>
      <c r="BH278" s="115" t="str">
        <f aca="false">IF(BG278="","",IF(BG278&lt;50%,1,IF(AND(BG278&gt;=50%,BG278&lt;B$10),2,IF(BG278&gt;=B$10,3))))</f>
        <v/>
      </c>
      <c r="BI278" s="114" t="str">
        <f aca="false">IF(B278&lt;&gt;"",IFERROR(IF((SUMIF(D$20:AI$20, "CLO9", D278:AI278)/AO$14)=0,"",(SUMIF(D$20:AI$20, "CLO9", D278:AI278)/AO$14)),""),"")</f>
        <v/>
      </c>
      <c r="BJ278" s="115" t="str">
        <f aca="false">IF(BI278="","",IF(BI278&gt;=B$10,"Y","N"))</f>
        <v/>
      </c>
      <c r="BK278" s="115" t="str">
        <f aca="false">IF(BJ278="","",IF(BJ278&lt;50%,1,IF(AND(BJ278&gt;=50%,BJ278&lt;B$10),2,IF(BJ278&gt;=B$10,3))))</f>
        <v/>
      </c>
      <c r="BL278" s="114" t="str">
        <f aca="false">IF(B278&lt;&gt;"",IFERROR(IF((SUMIF(D$20:AI$20,"CLO10",D278:AI278)/AO$15)=0,"",(SUMIF(D$20:AI$20,"CLO10",D278:AI278)/AO$15)),""),"")</f>
        <v/>
      </c>
      <c r="BM278" s="115" t="str">
        <f aca="false">IF(BL278="","",IF(BL278&gt;=B$10,"Y","N"))</f>
        <v/>
      </c>
      <c r="BN278" s="115" t="str">
        <f aca="false">IF(BM278="","",IF(BM278&lt;50%,1,IF(AND(BM278&gt;=50%,BM278&lt;B$10),2,IF(BM278&gt;=B$10,3))))</f>
        <v/>
      </c>
    </row>
    <row r="279" customFormat="false" ht="15.75" hidden="false" customHeight="true" outlineLevel="0" collapsed="false">
      <c r="A279" s="184" t="str">
        <f aca="false">IF(A$6="LECTURE","",IF('Database (LECTURE-RES-PRAC)'!A274="","",'Database (LECTURE-RES-PRAC)'!A274))</f>
        <v/>
      </c>
      <c r="B279" s="184" t="str">
        <f aca="false">IF(B$6="LECTURE","",IF('Database (LECTURE-RES-PRAC)'!B274="","",'Database (LECTURE-RES-PRAC)'!B274))</f>
        <v/>
      </c>
      <c r="C279" s="184" t="str">
        <f aca="false">IF(C$6="LECTURE","",IF('Database (LECTURE-RES-PRAC)'!C274="","",'Database (LECTURE-RES-PRAC)'!C274))</f>
        <v/>
      </c>
      <c r="D279" s="52"/>
      <c r="E279" s="52"/>
      <c r="F279" s="52"/>
      <c r="G279" s="52"/>
      <c r="H279" s="52"/>
      <c r="I279" s="52"/>
      <c r="J279" s="52"/>
      <c r="K279" s="52"/>
      <c r="L279" s="52"/>
      <c r="M279" s="52"/>
      <c r="N279" s="181" t="str">
        <f aca="false">IF(B279&lt;&gt;"",SUM(D279:M279),"")</f>
        <v/>
      </c>
      <c r="O279" s="52"/>
      <c r="P279" s="52"/>
      <c r="Q279" s="52"/>
      <c r="R279" s="52"/>
      <c r="S279" s="52"/>
      <c r="T279" s="52"/>
      <c r="U279" s="52"/>
      <c r="V279" s="52"/>
      <c r="W279" s="52"/>
      <c r="X279" s="52"/>
      <c r="Y279" s="181" t="str">
        <f aca="false">IF(B279&lt;&gt;"",SUM(O279:X279),"")</f>
        <v/>
      </c>
      <c r="Z279" s="52"/>
      <c r="AA279" s="52"/>
      <c r="AB279" s="52"/>
      <c r="AC279" s="52"/>
      <c r="AD279" s="52"/>
      <c r="AE279" s="52"/>
      <c r="AF279" s="52"/>
      <c r="AG279" s="52"/>
      <c r="AH279" s="52"/>
      <c r="AI279" s="52"/>
      <c r="AJ279" s="182" t="str">
        <f aca="false">IF(B279&lt;&gt;"",SUM(Z279:AI279),"")</f>
        <v/>
      </c>
      <c r="AK279" s="185" t="str">
        <f aca="false">IF(B279&lt;&gt;"",IFERROR(IF((SUMIF(D$20:AI$20, "CLO1", D279:AI279)/AO$6)=0,"",(SUMIF(D$20:AI$20, "CLO1", D279:AI279)/AO$6)),""),"")</f>
        <v/>
      </c>
      <c r="AL279" s="115" t="str">
        <f aca="false">IF(AK279="","",IF(AK279&gt;=B$10,"Y","N"))</f>
        <v/>
      </c>
      <c r="AM279" s="115" t="str">
        <f aca="false">IF(AK279="","",IF(AK279&lt;50%,1,IF(AND(AK279&gt;=50%,AK279&lt;B$10),2,IF(AK279&gt;=B$10,3))))</f>
        <v/>
      </c>
      <c r="AN279" s="185" t="str">
        <f aca="false">IF(B279&lt;&gt;"",IFERROR(IF((SUMIF(D$20:AI$20, "CLO2", D279:AI279)/AO$7)=0,"",(SUMIF(D$20:AI$20, "CLO2", D279:AI279)/AO$7)),""),"")</f>
        <v/>
      </c>
      <c r="AO279" s="115" t="str">
        <f aca="false">IF(AN279="","",IF(AN279&gt;=B$10,"Y","N"))</f>
        <v/>
      </c>
      <c r="AP279" s="115" t="str">
        <f aca="false">IF(AN279="","",IF(AN279&lt;50%,1,IF(AND(AN279&gt;=50%,AN279&lt;B$10),2,IF(AN279&gt;=B$10,3))))</f>
        <v/>
      </c>
      <c r="AQ279" s="185" t="str">
        <f aca="false">IF(B279&lt;&gt;"",IFERROR(IF((SUMIF(D$20:AI$20, "CLO3", D279:AI279)/AO$8)=0,"",(SUMIF(D$20:AI$20, "CLO3", D279:AI279)/AO$8)),""),"")</f>
        <v/>
      </c>
      <c r="AR279" s="115" t="str">
        <f aca="false">IF(AQ279="","",IF(AQ279&gt;=B$10,"Y","N"))</f>
        <v/>
      </c>
      <c r="AS279" s="115" t="str">
        <f aca="false">IF(AQ279="","",IF(AQ279&lt;50%,1,IF(AND(AQ279&gt;=50%,AQ279&lt;B$10),2,IF(AQ279&gt;=B$10,3))))</f>
        <v/>
      </c>
      <c r="AT279" s="185" t="str">
        <f aca="false">IF(B279&lt;&gt;"",IFERROR(IF((SUMIF(D$20:AI$20, "CLO4", D279:AI279)/AO$9)=0,"",(SUMIF(D$20:AI$20, "CLO4", D279:AI279)/AO$9)),""),"")</f>
        <v/>
      </c>
      <c r="AU279" s="115" t="str">
        <f aca="false">IF(AT279="","",IF(AT279&gt;=B$10,"Y","N"))</f>
        <v/>
      </c>
      <c r="AV279" s="115" t="str">
        <f aca="false">IF(AT279="","",IF(AT279&lt;50%,1,IF(AND(AT279&gt;=50%,AT279&lt;B$10),2,IF(AT279&gt;=B$10,3))))</f>
        <v/>
      </c>
      <c r="AW279" s="185" t="str">
        <f aca="false">IF(B279&lt;&gt;"",IFERROR(IF((SUMIF(D$20:AI$20, "CLO5", D279:AI279)/AO$10)=0,"",(SUMIF(D$20:AI$20, "CLO5", D279:AI279)/AO$10)),""),"")</f>
        <v/>
      </c>
      <c r="AX279" s="115" t="str">
        <f aca="false">IF(AW279="","",IF(AW279&gt;=B$10,"Y","N"))</f>
        <v/>
      </c>
      <c r="AY279" s="115" t="str">
        <f aca="false">IF(AW279="","",IF(AW279&lt;50%,1,IF(AND(AW279&gt;=50%,AW279&lt;B$10),2,IF(AW279&gt;=B$10,3))))</f>
        <v/>
      </c>
      <c r="AZ279" s="114" t="str">
        <f aca="false">IF(B279&lt;&gt;"",IFERROR(IF((SUMIF(D$20:AI$20, "CLO6", D279:AI279)/AO$11)=0,"",(SUMIF(D$20:AI$20, "CLO6", D279:AI279)/AO$11)),""),"")</f>
        <v/>
      </c>
      <c r="BA279" s="115" t="str">
        <f aca="false">IF(AZ279="","",IF(AZ279&gt;=B$10,"Y","N"))</f>
        <v/>
      </c>
      <c r="BB279" s="115" t="str">
        <f aca="false">IF(BA279="","",IF(BA279&lt;50%,1,IF(AND(BA279&gt;=50%,BA279&lt;B$10),2,IF(BA279&gt;=B$10,3))))</f>
        <v/>
      </c>
      <c r="BC279" s="114" t="str">
        <f aca="false">IF(B279&lt;&gt;"",IFERROR(IF((SUMIF(D$20:AI$20, "CLO7", D279:AI279)/AO$12)=0,"",(SUMIF(D$20:AI$20, "CLO7", D279:AI279)/AO$12)),""),"")</f>
        <v/>
      </c>
      <c r="BD279" s="115" t="str">
        <f aca="false">IF(BC279="","",IF(BC279&gt;=B$10,"Y","N"))</f>
        <v/>
      </c>
      <c r="BE279" s="115" t="str">
        <f aca="false">IF(BD279="","",IF(BD279&lt;50%,1,IF(AND(BD279&gt;=50%,BD279&lt;B$10),2,IF(BD279&gt;=B$10,3))))</f>
        <v/>
      </c>
      <c r="BF279" s="114" t="str">
        <f aca="false">IF(B279&lt;&gt;"",IFERROR(IF((SUMIF(D$20:AI$20, "CLO8", D279:AI279)/AO$13)=0,"",(SUMIF(D$20:AI$20, "CLO8", D279:AI279)/AO$13)),""),"")</f>
        <v/>
      </c>
      <c r="BG279" s="115" t="str">
        <f aca="false">IF(BF279="","",IF(BF279&gt;=B$10,"Y","N"))</f>
        <v/>
      </c>
      <c r="BH279" s="115" t="str">
        <f aca="false">IF(BG279="","",IF(BG279&lt;50%,1,IF(AND(BG279&gt;=50%,BG279&lt;B$10),2,IF(BG279&gt;=B$10,3))))</f>
        <v/>
      </c>
      <c r="BI279" s="114" t="str">
        <f aca="false">IF(B279&lt;&gt;"",IFERROR(IF((SUMIF(D$20:AI$20, "CLO9", D279:AI279)/AO$14)=0,"",(SUMIF(D$20:AI$20, "CLO9", D279:AI279)/AO$14)),""),"")</f>
        <v/>
      </c>
      <c r="BJ279" s="115" t="str">
        <f aca="false">IF(BI279="","",IF(BI279&gt;=B$10,"Y","N"))</f>
        <v/>
      </c>
      <c r="BK279" s="115" t="str">
        <f aca="false">IF(BJ279="","",IF(BJ279&lt;50%,1,IF(AND(BJ279&gt;=50%,BJ279&lt;B$10),2,IF(BJ279&gt;=B$10,3))))</f>
        <v/>
      </c>
      <c r="BL279" s="114" t="str">
        <f aca="false">IF(B279&lt;&gt;"",IFERROR(IF((SUMIF(D$20:AI$20,"CLO10",D279:AI279)/AO$15)=0,"",(SUMIF(D$20:AI$20,"CLO10",D279:AI279)/AO$15)),""),"")</f>
        <v/>
      </c>
      <c r="BM279" s="115" t="str">
        <f aca="false">IF(BL279="","",IF(BL279&gt;=B$10,"Y","N"))</f>
        <v/>
      </c>
      <c r="BN279" s="115" t="str">
        <f aca="false">IF(BM279="","",IF(BM279&lt;50%,1,IF(AND(BM279&gt;=50%,BM279&lt;B$10),2,IF(BM279&gt;=B$10,3))))</f>
        <v/>
      </c>
    </row>
    <row r="280" customFormat="false" ht="15.75" hidden="false" customHeight="true" outlineLevel="0" collapsed="false">
      <c r="A280" s="184" t="str">
        <f aca="false">IF(A$6="LECTURE","",IF('Database (LECTURE-RES-PRAC)'!A275="","",'Database (LECTURE-RES-PRAC)'!A275))</f>
        <v/>
      </c>
      <c r="B280" s="184" t="str">
        <f aca="false">IF(B$6="LECTURE","",IF('Database (LECTURE-RES-PRAC)'!B275="","",'Database (LECTURE-RES-PRAC)'!B275))</f>
        <v/>
      </c>
      <c r="C280" s="184" t="str">
        <f aca="false">IF(C$6="LECTURE","",IF('Database (LECTURE-RES-PRAC)'!C275="","",'Database (LECTURE-RES-PRAC)'!C275))</f>
        <v/>
      </c>
      <c r="D280" s="52"/>
      <c r="E280" s="52"/>
      <c r="F280" s="52"/>
      <c r="G280" s="52"/>
      <c r="H280" s="52"/>
      <c r="I280" s="52"/>
      <c r="J280" s="52"/>
      <c r="K280" s="52"/>
      <c r="L280" s="52"/>
      <c r="M280" s="52"/>
      <c r="N280" s="181" t="str">
        <f aca="false">IF(B280&lt;&gt;"",SUM(D280:M280),"")</f>
        <v/>
      </c>
      <c r="O280" s="52"/>
      <c r="P280" s="52"/>
      <c r="Q280" s="52"/>
      <c r="R280" s="52"/>
      <c r="S280" s="52"/>
      <c r="T280" s="52"/>
      <c r="U280" s="52"/>
      <c r="V280" s="52"/>
      <c r="W280" s="52"/>
      <c r="X280" s="52"/>
      <c r="Y280" s="181" t="str">
        <f aca="false">IF(B280&lt;&gt;"",SUM(O280:X280),"")</f>
        <v/>
      </c>
      <c r="Z280" s="52"/>
      <c r="AA280" s="52"/>
      <c r="AB280" s="52"/>
      <c r="AC280" s="52"/>
      <c r="AD280" s="52"/>
      <c r="AE280" s="52"/>
      <c r="AF280" s="52"/>
      <c r="AG280" s="52"/>
      <c r="AH280" s="52"/>
      <c r="AI280" s="52"/>
      <c r="AJ280" s="182" t="str">
        <f aca="false">IF(B280&lt;&gt;"",SUM(Z280:AI280),"")</f>
        <v/>
      </c>
      <c r="AK280" s="185" t="str">
        <f aca="false">IF(B280&lt;&gt;"",IFERROR(IF((SUMIF(D$20:AI$20, "CLO1", D280:AI280)/AO$6)=0,"",(SUMIF(D$20:AI$20, "CLO1", D280:AI280)/AO$6)),""),"")</f>
        <v/>
      </c>
      <c r="AL280" s="115" t="str">
        <f aca="false">IF(AK280="","",IF(AK280&gt;=B$10,"Y","N"))</f>
        <v/>
      </c>
      <c r="AM280" s="115" t="str">
        <f aca="false">IF(AK280="","",IF(AK280&lt;50%,1,IF(AND(AK280&gt;=50%,AK280&lt;B$10),2,IF(AK280&gt;=B$10,3))))</f>
        <v/>
      </c>
      <c r="AN280" s="185" t="str">
        <f aca="false">IF(B280&lt;&gt;"",IFERROR(IF((SUMIF(D$20:AI$20, "CLO2", D280:AI280)/AO$7)=0,"",(SUMIF(D$20:AI$20, "CLO2", D280:AI280)/AO$7)),""),"")</f>
        <v/>
      </c>
      <c r="AO280" s="115" t="str">
        <f aca="false">IF(AN280="","",IF(AN280&gt;=B$10,"Y","N"))</f>
        <v/>
      </c>
      <c r="AP280" s="115" t="str">
        <f aca="false">IF(AN280="","",IF(AN280&lt;50%,1,IF(AND(AN280&gt;=50%,AN280&lt;B$10),2,IF(AN280&gt;=B$10,3))))</f>
        <v/>
      </c>
      <c r="AQ280" s="185" t="str">
        <f aca="false">IF(B280&lt;&gt;"",IFERROR(IF((SUMIF(D$20:AI$20, "CLO3", D280:AI280)/AO$8)=0,"",(SUMIF(D$20:AI$20, "CLO3", D280:AI280)/AO$8)),""),"")</f>
        <v/>
      </c>
      <c r="AR280" s="115" t="str">
        <f aca="false">IF(AQ280="","",IF(AQ280&gt;=B$10,"Y","N"))</f>
        <v/>
      </c>
      <c r="AS280" s="115" t="str">
        <f aca="false">IF(AQ280="","",IF(AQ280&lt;50%,1,IF(AND(AQ280&gt;=50%,AQ280&lt;B$10),2,IF(AQ280&gt;=B$10,3))))</f>
        <v/>
      </c>
      <c r="AT280" s="185" t="str">
        <f aca="false">IF(B280&lt;&gt;"",IFERROR(IF((SUMIF(D$20:AI$20, "CLO4", D280:AI280)/AO$9)=0,"",(SUMIF(D$20:AI$20, "CLO4", D280:AI280)/AO$9)),""),"")</f>
        <v/>
      </c>
      <c r="AU280" s="115" t="str">
        <f aca="false">IF(AT280="","",IF(AT280&gt;=B$10,"Y","N"))</f>
        <v/>
      </c>
      <c r="AV280" s="115" t="str">
        <f aca="false">IF(AT280="","",IF(AT280&lt;50%,1,IF(AND(AT280&gt;=50%,AT280&lt;B$10),2,IF(AT280&gt;=B$10,3))))</f>
        <v/>
      </c>
      <c r="AW280" s="185" t="str">
        <f aca="false">IF(B280&lt;&gt;"",IFERROR(IF((SUMIF(D$20:AI$20, "CLO5", D280:AI280)/AO$10)=0,"",(SUMIF(D$20:AI$20, "CLO5", D280:AI280)/AO$10)),""),"")</f>
        <v/>
      </c>
      <c r="AX280" s="115" t="str">
        <f aca="false">IF(AW280="","",IF(AW280&gt;=B$10,"Y","N"))</f>
        <v/>
      </c>
      <c r="AY280" s="115" t="str">
        <f aca="false">IF(AW280="","",IF(AW280&lt;50%,1,IF(AND(AW280&gt;=50%,AW280&lt;B$10),2,IF(AW280&gt;=B$10,3))))</f>
        <v/>
      </c>
      <c r="AZ280" s="114" t="str">
        <f aca="false">IF(B280&lt;&gt;"",IFERROR(IF((SUMIF(D$20:AI$20, "CLO6", D280:AI280)/AO$11)=0,"",(SUMIF(D$20:AI$20, "CLO6", D280:AI280)/AO$11)),""),"")</f>
        <v/>
      </c>
      <c r="BA280" s="115" t="str">
        <f aca="false">IF(AZ280="","",IF(AZ280&gt;=B$10,"Y","N"))</f>
        <v/>
      </c>
      <c r="BB280" s="115" t="str">
        <f aca="false">IF(BA280="","",IF(BA280&lt;50%,1,IF(AND(BA280&gt;=50%,BA280&lt;B$10),2,IF(BA280&gt;=B$10,3))))</f>
        <v/>
      </c>
      <c r="BC280" s="114" t="str">
        <f aca="false">IF(B280&lt;&gt;"",IFERROR(IF((SUMIF(D$20:AI$20, "CLO7", D280:AI280)/AO$12)=0,"",(SUMIF(D$20:AI$20, "CLO7", D280:AI280)/AO$12)),""),"")</f>
        <v/>
      </c>
      <c r="BD280" s="115" t="str">
        <f aca="false">IF(BC280="","",IF(BC280&gt;=B$10,"Y","N"))</f>
        <v/>
      </c>
      <c r="BE280" s="115" t="str">
        <f aca="false">IF(BD280="","",IF(BD280&lt;50%,1,IF(AND(BD280&gt;=50%,BD280&lt;B$10),2,IF(BD280&gt;=B$10,3))))</f>
        <v/>
      </c>
      <c r="BF280" s="114" t="str">
        <f aca="false">IF(B280&lt;&gt;"",IFERROR(IF((SUMIF(D$20:AI$20, "CLO8", D280:AI280)/AO$13)=0,"",(SUMIF(D$20:AI$20, "CLO8", D280:AI280)/AO$13)),""),"")</f>
        <v/>
      </c>
      <c r="BG280" s="115" t="str">
        <f aca="false">IF(BF280="","",IF(BF280&gt;=B$10,"Y","N"))</f>
        <v/>
      </c>
      <c r="BH280" s="115" t="str">
        <f aca="false">IF(BG280="","",IF(BG280&lt;50%,1,IF(AND(BG280&gt;=50%,BG280&lt;B$10),2,IF(BG280&gt;=B$10,3))))</f>
        <v/>
      </c>
      <c r="BI280" s="114" t="str">
        <f aca="false">IF(B280&lt;&gt;"",IFERROR(IF((SUMIF(D$20:AI$20, "CLO9", D280:AI280)/AO$14)=0,"",(SUMIF(D$20:AI$20, "CLO9", D280:AI280)/AO$14)),""),"")</f>
        <v/>
      </c>
      <c r="BJ280" s="115" t="str">
        <f aca="false">IF(BI280="","",IF(BI280&gt;=B$10,"Y","N"))</f>
        <v/>
      </c>
      <c r="BK280" s="115" t="str">
        <f aca="false">IF(BJ280="","",IF(BJ280&lt;50%,1,IF(AND(BJ280&gt;=50%,BJ280&lt;B$10),2,IF(BJ280&gt;=B$10,3))))</f>
        <v/>
      </c>
      <c r="BL280" s="114" t="str">
        <f aca="false">IF(B280&lt;&gt;"",IFERROR(IF((SUMIF(D$20:AI$20,"CLO10",D280:AI280)/AO$15)=0,"",(SUMIF(D$20:AI$20,"CLO10",D280:AI280)/AO$15)),""),"")</f>
        <v/>
      </c>
      <c r="BM280" s="115" t="str">
        <f aca="false">IF(BL280="","",IF(BL280&gt;=B$10,"Y","N"))</f>
        <v/>
      </c>
      <c r="BN280" s="115" t="str">
        <f aca="false">IF(BM280="","",IF(BM280&lt;50%,1,IF(AND(BM280&gt;=50%,BM280&lt;B$10),2,IF(BM280&gt;=B$10,3))))</f>
        <v/>
      </c>
    </row>
    <row r="281" customFormat="false" ht="15.75" hidden="false" customHeight="true" outlineLevel="0" collapsed="false">
      <c r="A281" s="184" t="str">
        <f aca="false">IF(A$6="LECTURE","",IF('Database (LECTURE-RES-PRAC)'!A276="","",'Database (LECTURE-RES-PRAC)'!A276))</f>
        <v/>
      </c>
      <c r="B281" s="184" t="str">
        <f aca="false">IF(B$6="LECTURE","",IF('Database (LECTURE-RES-PRAC)'!B276="","",'Database (LECTURE-RES-PRAC)'!B276))</f>
        <v/>
      </c>
      <c r="C281" s="184" t="str">
        <f aca="false">IF(C$6="LECTURE","",IF('Database (LECTURE-RES-PRAC)'!C276="","",'Database (LECTURE-RES-PRAC)'!C276))</f>
        <v/>
      </c>
      <c r="D281" s="52"/>
      <c r="E281" s="52"/>
      <c r="F281" s="52"/>
      <c r="G281" s="52"/>
      <c r="H281" s="52"/>
      <c r="I281" s="52"/>
      <c r="J281" s="52"/>
      <c r="K281" s="52"/>
      <c r="L281" s="52"/>
      <c r="M281" s="52"/>
      <c r="N281" s="181" t="str">
        <f aca="false">IF(B281&lt;&gt;"",SUM(D281:M281),"")</f>
        <v/>
      </c>
      <c r="O281" s="52"/>
      <c r="P281" s="52"/>
      <c r="Q281" s="52"/>
      <c r="R281" s="52"/>
      <c r="S281" s="52"/>
      <c r="T281" s="52"/>
      <c r="U281" s="52"/>
      <c r="V281" s="52"/>
      <c r="W281" s="52"/>
      <c r="X281" s="52"/>
      <c r="Y281" s="181" t="str">
        <f aca="false">IF(B281&lt;&gt;"",SUM(O281:X281),"")</f>
        <v/>
      </c>
      <c r="Z281" s="52"/>
      <c r="AA281" s="52"/>
      <c r="AB281" s="52"/>
      <c r="AC281" s="52"/>
      <c r="AD281" s="52"/>
      <c r="AE281" s="52"/>
      <c r="AF281" s="52"/>
      <c r="AG281" s="52"/>
      <c r="AH281" s="52"/>
      <c r="AI281" s="52"/>
      <c r="AJ281" s="182" t="str">
        <f aca="false">IF(B281&lt;&gt;"",SUM(Z281:AI281),"")</f>
        <v/>
      </c>
      <c r="AK281" s="185" t="str">
        <f aca="false">IF(B281&lt;&gt;"",IFERROR(IF((SUMIF(D$20:AI$20, "CLO1", D281:AI281)/AO$6)=0,"",(SUMIF(D$20:AI$20, "CLO1", D281:AI281)/AO$6)),""),"")</f>
        <v/>
      </c>
      <c r="AL281" s="115" t="str">
        <f aca="false">IF(AK281="","",IF(AK281&gt;=B$10,"Y","N"))</f>
        <v/>
      </c>
      <c r="AM281" s="115" t="str">
        <f aca="false">IF(AK281="","",IF(AK281&lt;50%,1,IF(AND(AK281&gt;=50%,AK281&lt;B$10),2,IF(AK281&gt;=B$10,3))))</f>
        <v/>
      </c>
      <c r="AN281" s="185" t="str">
        <f aca="false">IF(B281&lt;&gt;"",IFERROR(IF((SUMIF(D$20:AI$20, "CLO2", D281:AI281)/AO$7)=0,"",(SUMIF(D$20:AI$20, "CLO2", D281:AI281)/AO$7)),""),"")</f>
        <v/>
      </c>
      <c r="AO281" s="115" t="str">
        <f aca="false">IF(AN281="","",IF(AN281&gt;=B$10,"Y","N"))</f>
        <v/>
      </c>
      <c r="AP281" s="115" t="str">
        <f aca="false">IF(AN281="","",IF(AN281&lt;50%,1,IF(AND(AN281&gt;=50%,AN281&lt;B$10),2,IF(AN281&gt;=B$10,3))))</f>
        <v/>
      </c>
      <c r="AQ281" s="185" t="str">
        <f aca="false">IF(B281&lt;&gt;"",IFERROR(IF((SUMIF(D$20:AI$20, "CLO3", D281:AI281)/AO$8)=0,"",(SUMIF(D$20:AI$20, "CLO3", D281:AI281)/AO$8)),""),"")</f>
        <v/>
      </c>
      <c r="AR281" s="115" t="str">
        <f aca="false">IF(AQ281="","",IF(AQ281&gt;=B$10,"Y","N"))</f>
        <v/>
      </c>
      <c r="AS281" s="115" t="str">
        <f aca="false">IF(AQ281="","",IF(AQ281&lt;50%,1,IF(AND(AQ281&gt;=50%,AQ281&lt;B$10),2,IF(AQ281&gt;=B$10,3))))</f>
        <v/>
      </c>
      <c r="AT281" s="185" t="str">
        <f aca="false">IF(B281&lt;&gt;"",IFERROR(IF((SUMIF(D$20:AI$20, "CLO4", D281:AI281)/AO$9)=0,"",(SUMIF(D$20:AI$20, "CLO4", D281:AI281)/AO$9)),""),"")</f>
        <v/>
      </c>
      <c r="AU281" s="115" t="str">
        <f aca="false">IF(AT281="","",IF(AT281&gt;=B$10,"Y","N"))</f>
        <v/>
      </c>
      <c r="AV281" s="115" t="str">
        <f aca="false">IF(AT281="","",IF(AT281&lt;50%,1,IF(AND(AT281&gt;=50%,AT281&lt;B$10),2,IF(AT281&gt;=B$10,3))))</f>
        <v/>
      </c>
      <c r="AW281" s="185" t="str">
        <f aca="false">IF(B281&lt;&gt;"",IFERROR(IF((SUMIF(D$20:AI$20, "CLO5", D281:AI281)/AO$10)=0,"",(SUMIF(D$20:AI$20, "CLO5", D281:AI281)/AO$10)),""),"")</f>
        <v/>
      </c>
      <c r="AX281" s="115" t="str">
        <f aca="false">IF(AW281="","",IF(AW281&gt;=B$10,"Y","N"))</f>
        <v/>
      </c>
      <c r="AY281" s="115" t="str">
        <f aca="false">IF(AW281="","",IF(AW281&lt;50%,1,IF(AND(AW281&gt;=50%,AW281&lt;B$10),2,IF(AW281&gt;=B$10,3))))</f>
        <v/>
      </c>
      <c r="AZ281" s="114" t="str">
        <f aca="false">IF(B281&lt;&gt;"",IFERROR(IF((SUMIF(D$20:AI$20, "CLO6", D281:AI281)/AO$11)=0,"",(SUMIF(D$20:AI$20, "CLO6", D281:AI281)/AO$11)),""),"")</f>
        <v/>
      </c>
      <c r="BA281" s="115" t="str">
        <f aca="false">IF(AZ281="","",IF(AZ281&gt;=B$10,"Y","N"))</f>
        <v/>
      </c>
      <c r="BB281" s="115" t="str">
        <f aca="false">IF(BA281="","",IF(BA281&lt;50%,1,IF(AND(BA281&gt;=50%,BA281&lt;B$10),2,IF(BA281&gt;=B$10,3))))</f>
        <v/>
      </c>
      <c r="BC281" s="114" t="str">
        <f aca="false">IF(B281&lt;&gt;"",IFERROR(IF((SUMIF(D$20:AI$20, "CLO7", D281:AI281)/AO$12)=0,"",(SUMIF(D$20:AI$20, "CLO7", D281:AI281)/AO$12)),""),"")</f>
        <v/>
      </c>
      <c r="BD281" s="115" t="str">
        <f aca="false">IF(BC281="","",IF(BC281&gt;=B$10,"Y","N"))</f>
        <v/>
      </c>
      <c r="BE281" s="115" t="str">
        <f aca="false">IF(BD281="","",IF(BD281&lt;50%,1,IF(AND(BD281&gt;=50%,BD281&lt;B$10),2,IF(BD281&gt;=B$10,3))))</f>
        <v/>
      </c>
      <c r="BF281" s="114" t="str">
        <f aca="false">IF(B281&lt;&gt;"",IFERROR(IF((SUMIF(D$20:AI$20, "CLO8", D281:AI281)/AO$13)=0,"",(SUMIF(D$20:AI$20, "CLO8", D281:AI281)/AO$13)),""),"")</f>
        <v/>
      </c>
      <c r="BG281" s="115" t="str">
        <f aca="false">IF(BF281="","",IF(BF281&gt;=B$10,"Y","N"))</f>
        <v/>
      </c>
      <c r="BH281" s="115" t="str">
        <f aca="false">IF(BG281="","",IF(BG281&lt;50%,1,IF(AND(BG281&gt;=50%,BG281&lt;B$10),2,IF(BG281&gt;=B$10,3))))</f>
        <v/>
      </c>
      <c r="BI281" s="114" t="str">
        <f aca="false">IF(B281&lt;&gt;"",IFERROR(IF((SUMIF(D$20:AI$20, "CLO9", D281:AI281)/AO$14)=0,"",(SUMIF(D$20:AI$20, "CLO9", D281:AI281)/AO$14)),""),"")</f>
        <v/>
      </c>
      <c r="BJ281" s="115" t="str">
        <f aca="false">IF(BI281="","",IF(BI281&gt;=B$10,"Y","N"))</f>
        <v/>
      </c>
      <c r="BK281" s="115" t="str">
        <f aca="false">IF(BJ281="","",IF(BJ281&lt;50%,1,IF(AND(BJ281&gt;=50%,BJ281&lt;B$10),2,IF(BJ281&gt;=B$10,3))))</f>
        <v/>
      </c>
      <c r="BL281" s="114" t="str">
        <f aca="false">IF(B281&lt;&gt;"",IFERROR(IF((SUMIF(D$20:AI$20,"CLO10",D281:AI281)/AO$15)=0,"",(SUMIF(D$20:AI$20,"CLO10",D281:AI281)/AO$15)),""),"")</f>
        <v/>
      </c>
      <c r="BM281" s="115" t="str">
        <f aca="false">IF(BL281="","",IF(BL281&gt;=B$10,"Y","N"))</f>
        <v/>
      </c>
      <c r="BN281" s="115" t="str">
        <f aca="false">IF(BM281="","",IF(BM281&lt;50%,1,IF(AND(BM281&gt;=50%,BM281&lt;B$10),2,IF(BM281&gt;=B$10,3))))</f>
        <v/>
      </c>
    </row>
    <row r="282" customFormat="false" ht="15.75" hidden="false" customHeight="true" outlineLevel="0" collapsed="false">
      <c r="A282" s="184" t="str">
        <f aca="false">IF(A$6="LECTURE","",IF('Database (LECTURE-RES-PRAC)'!A277="","",'Database (LECTURE-RES-PRAC)'!A277))</f>
        <v/>
      </c>
      <c r="B282" s="184" t="str">
        <f aca="false">IF(B$6="LECTURE","",IF('Database (LECTURE-RES-PRAC)'!B277="","",'Database (LECTURE-RES-PRAC)'!B277))</f>
        <v/>
      </c>
      <c r="C282" s="184" t="str">
        <f aca="false">IF(C$6="LECTURE","",IF('Database (LECTURE-RES-PRAC)'!C277="","",'Database (LECTURE-RES-PRAC)'!C277))</f>
        <v/>
      </c>
      <c r="D282" s="52"/>
      <c r="E282" s="52"/>
      <c r="F282" s="52"/>
      <c r="G282" s="52"/>
      <c r="H282" s="52"/>
      <c r="I282" s="52"/>
      <c r="J282" s="52"/>
      <c r="K282" s="52"/>
      <c r="L282" s="52"/>
      <c r="M282" s="52"/>
      <c r="N282" s="181" t="str">
        <f aca="false">IF(B282&lt;&gt;"",SUM(D282:M282),"")</f>
        <v/>
      </c>
      <c r="O282" s="52"/>
      <c r="P282" s="52"/>
      <c r="Q282" s="52"/>
      <c r="R282" s="52"/>
      <c r="S282" s="52"/>
      <c r="T282" s="52"/>
      <c r="U282" s="52"/>
      <c r="V282" s="52"/>
      <c r="W282" s="52"/>
      <c r="X282" s="52"/>
      <c r="Y282" s="181" t="str">
        <f aca="false">IF(B282&lt;&gt;"",SUM(O282:X282),"")</f>
        <v/>
      </c>
      <c r="Z282" s="52"/>
      <c r="AA282" s="52"/>
      <c r="AB282" s="52"/>
      <c r="AC282" s="52"/>
      <c r="AD282" s="52"/>
      <c r="AE282" s="52"/>
      <c r="AF282" s="52"/>
      <c r="AG282" s="52"/>
      <c r="AH282" s="52"/>
      <c r="AI282" s="52"/>
      <c r="AJ282" s="182" t="str">
        <f aca="false">IF(B282&lt;&gt;"",SUM(Z282:AI282),"")</f>
        <v/>
      </c>
      <c r="AK282" s="185" t="str">
        <f aca="false">IF(B282&lt;&gt;"",IFERROR(IF((SUMIF(D$20:AI$20, "CLO1", D282:AI282)/AO$6)=0,"",(SUMIF(D$20:AI$20, "CLO1", D282:AI282)/AO$6)),""),"")</f>
        <v/>
      </c>
      <c r="AL282" s="115" t="str">
        <f aca="false">IF(AK282="","",IF(AK282&gt;=B$10,"Y","N"))</f>
        <v/>
      </c>
      <c r="AM282" s="115" t="str">
        <f aca="false">IF(AK282="","",IF(AK282&lt;50%,1,IF(AND(AK282&gt;=50%,AK282&lt;B$10),2,IF(AK282&gt;=B$10,3))))</f>
        <v/>
      </c>
      <c r="AN282" s="185" t="str">
        <f aca="false">IF(B282&lt;&gt;"",IFERROR(IF((SUMIF(D$20:AI$20, "CLO2", D282:AI282)/AO$7)=0,"",(SUMIF(D$20:AI$20, "CLO2", D282:AI282)/AO$7)),""),"")</f>
        <v/>
      </c>
      <c r="AO282" s="115" t="str">
        <f aca="false">IF(AN282="","",IF(AN282&gt;=B$10,"Y","N"))</f>
        <v/>
      </c>
      <c r="AP282" s="115" t="str">
        <f aca="false">IF(AN282="","",IF(AN282&lt;50%,1,IF(AND(AN282&gt;=50%,AN282&lt;B$10),2,IF(AN282&gt;=B$10,3))))</f>
        <v/>
      </c>
      <c r="AQ282" s="185" t="str">
        <f aca="false">IF(B282&lt;&gt;"",IFERROR(IF((SUMIF(D$20:AI$20, "CLO3", D282:AI282)/AO$8)=0,"",(SUMIF(D$20:AI$20, "CLO3", D282:AI282)/AO$8)),""),"")</f>
        <v/>
      </c>
      <c r="AR282" s="115" t="str">
        <f aca="false">IF(AQ282="","",IF(AQ282&gt;=B$10,"Y","N"))</f>
        <v/>
      </c>
      <c r="AS282" s="115" t="str">
        <f aca="false">IF(AQ282="","",IF(AQ282&lt;50%,1,IF(AND(AQ282&gt;=50%,AQ282&lt;B$10),2,IF(AQ282&gt;=B$10,3))))</f>
        <v/>
      </c>
      <c r="AT282" s="185" t="str">
        <f aca="false">IF(B282&lt;&gt;"",IFERROR(IF((SUMIF(D$20:AI$20, "CLO4", D282:AI282)/AO$9)=0,"",(SUMIF(D$20:AI$20, "CLO4", D282:AI282)/AO$9)),""),"")</f>
        <v/>
      </c>
      <c r="AU282" s="115" t="str">
        <f aca="false">IF(AT282="","",IF(AT282&gt;=B$10,"Y","N"))</f>
        <v/>
      </c>
      <c r="AV282" s="115" t="str">
        <f aca="false">IF(AT282="","",IF(AT282&lt;50%,1,IF(AND(AT282&gt;=50%,AT282&lt;B$10),2,IF(AT282&gt;=B$10,3))))</f>
        <v/>
      </c>
      <c r="AW282" s="185" t="str">
        <f aca="false">IF(B282&lt;&gt;"",IFERROR(IF((SUMIF(D$20:AI$20, "CLO5", D282:AI282)/AO$10)=0,"",(SUMIF(D$20:AI$20, "CLO5", D282:AI282)/AO$10)),""),"")</f>
        <v/>
      </c>
      <c r="AX282" s="115" t="str">
        <f aca="false">IF(AW282="","",IF(AW282&gt;=B$10,"Y","N"))</f>
        <v/>
      </c>
      <c r="AY282" s="115" t="str">
        <f aca="false">IF(AW282="","",IF(AW282&lt;50%,1,IF(AND(AW282&gt;=50%,AW282&lt;B$10),2,IF(AW282&gt;=B$10,3))))</f>
        <v/>
      </c>
      <c r="AZ282" s="114" t="str">
        <f aca="false">IF(B282&lt;&gt;"",IFERROR(IF((SUMIF(D$20:AI$20, "CLO6", D282:AI282)/AO$11)=0,"",(SUMIF(D$20:AI$20, "CLO6", D282:AI282)/AO$11)),""),"")</f>
        <v/>
      </c>
      <c r="BA282" s="115" t="str">
        <f aca="false">IF(AZ282="","",IF(AZ282&gt;=B$10,"Y","N"))</f>
        <v/>
      </c>
      <c r="BB282" s="115" t="str">
        <f aca="false">IF(BA282="","",IF(BA282&lt;50%,1,IF(AND(BA282&gt;=50%,BA282&lt;B$10),2,IF(BA282&gt;=B$10,3))))</f>
        <v/>
      </c>
      <c r="BC282" s="114" t="str">
        <f aca="false">IF(B282&lt;&gt;"",IFERROR(IF((SUMIF(D$20:AI$20, "CLO7", D282:AI282)/AO$12)=0,"",(SUMIF(D$20:AI$20, "CLO7", D282:AI282)/AO$12)),""),"")</f>
        <v/>
      </c>
      <c r="BD282" s="115" t="str">
        <f aca="false">IF(BC282="","",IF(BC282&gt;=B$10,"Y","N"))</f>
        <v/>
      </c>
      <c r="BE282" s="115" t="str">
        <f aca="false">IF(BD282="","",IF(BD282&lt;50%,1,IF(AND(BD282&gt;=50%,BD282&lt;B$10),2,IF(BD282&gt;=B$10,3))))</f>
        <v/>
      </c>
      <c r="BF282" s="114" t="str">
        <f aca="false">IF(B282&lt;&gt;"",IFERROR(IF((SUMIF(D$20:AI$20, "CLO8", D282:AI282)/AO$13)=0,"",(SUMIF(D$20:AI$20, "CLO8", D282:AI282)/AO$13)),""),"")</f>
        <v/>
      </c>
      <c r="BG282" s="115" t="str">
        <f aca="false">IF(BF282="","",IF(BF282&gt;=B$10,"Y","N"))</f>
        <v/>
      </c>
      <c r="BH282" s="115" t="str">
        <f aca="false">IF(BG282="","",IF(BG282&lt;50%,1,IF(AND(BG282&gt;=50%,BG282&lt;B$10),2,IF(BG282&gt;=B$10,3))))</f>
        <v/>
      </c>
      <c r="BI282" s="114" t="str">
        <f aca="false">IF(B282&lt;&gt;"",IFERROR(IF((SUMIF(D$20:AI$20, "CLO9", D282:AI282)/AO$14)=0,"",(SUMIF(D$20:AI$20, "CLO9", D282:AI282)/AO$14)),""),"")</f>
        <v/>
      </c>
      <c r="BJ282" s="115" t="str">
        <f aca="false">IF(BI282="","",IF(BI282&gt;=B$10,"Y","N"))</f>
        <v/>
      </c>
      <c r="BK282" s="115" t="str">
        <f aca="false">IF(BJ282="","",IF(BJ282&lt;50%,1,IF(AND(BJ282&gt;=50%,BJ282&lt;B$10),2,IF(BJ282&gt;=B$10,3))))</f>
        <v/>
      </c>
      <c r="BL282" s="114" t="str">
        <f aca="false">IF(B282&lt;&gt;"",IFERROR(IF((SUMIF(D$20:AI$20,"CLO10",D282:AI282)/AO$15)=0,"",(SUMIF(D$20:AI$20,"CLO10",D282:AI282)/AO$15)),""),"")</f>
        <v/>
      </c>
      <c r="BM282" s="115" t="str">
        <f aca="false">IF(BL282="","",IF(BL282&gt;=B$10,"Y","N"))</f>
        <v/>
      </c>
      <c r="BN282" s="115" t="str">
        <f aca="false">IF(BM282="","",IF(BM282&lt;50%,1,IF(AND(BM282&gt;=50%,BM282&lt;B$10),2,IF(BM282&gt;=B$10,3))))</f>
        <v/>
      </c>
    </row>
    <row r="283" customFormat="false" ht="15.75" hidden="false" customHeight="true" outlineLevel="0" collapsed="false">
      <c r="A283" s="184" t="str">
        <f aca="false">IF(A$6="LECTURE","",IF('Database (LECTURE-RES-PRAC)'!A278="","",'Database (LECTURE-RES-PRAC)'!A278))</f>
        <v/>
      </c>
      <c r="B283" s="184" t="str">
        <f aca="false">IF(B$6="LECTURE","",IF('Database (LECTURE-RES-PRAC)'!B278="","",'Database (LECTURE-RES-PRAC)'!B278))</f>
        <v/>
      </c>
      <c r="C283" s="184" t="str">
        <f aca="false">IF(C$6="LECTURE","",IF('Database (LECTURE-RES-PRAC)'!C278="","",'Database (LECTURE-RES-PRAC)'!C278))</f>
        <v/>
      </c>
      <c r="D283" s="52"/>
      <c r="E283" s="52"/>
      <c r="F283" s="52"/>
      <c r="G283" s="52"/>
      <c r="H283" s="52"/>
      <c r="I283" s="52"/>
      <c r="J283" s="52"/>
      <c r="K283" s="52"/>
      <c r="L283" s="52"/>
      <c r="M283" s="52"/>
      <c r="N283" s="181" t="str">
        <f aca="false">IF(B283&lt;&gt;"",SUM(D283:M283),"")</f>
        <v/>
      </c>
      <c r="O283" s="52"/>
      <c r="P283" s="52"/>
      <c r="Q283" s="52"/>
      <c r="R283" s="52"/>
      <c r="S283" s="52"/>
      <c r="T283" s="52"/>
      <c r="U283" s="52"/>
      <c r="V283" s="52"/>
      <c r="W283" s="52"/>
      <c r="X283" s="52"/>
      <c r="Y283" s="181" t="str">
        <f aca="false">IF(B283&lt;&gt;"",SUM(O283:X283),"")</f>
        <v/>
      </c>
      <c r="Z283" s="52"/>
      <c r="AA283" s="52"/>
      <c r="AB283" s="52"/>
      <c r="AC283" s="52"/>
      <c r="AD283" s="52"/>
      <c r="AE283" s="52"/>
      <c r="AF283" s="52"/>
      <c r="AG283" s="52"/>
      <c r="AH283" s="52"/>
      <c r="AI283" s="52"/>
      <c r="AJ283" s="182" t="str">
        <f aca="false">IF(B283&lt;&gt;"",SUM(Z283:AI283),"")</f>
        <v/>
      </c>
      <c r="AK283" s="185" t="str">
        <f aca="false">IF(B283&lt;&gt;"",IFERROR(IF((SUMIF(D$20:AI$20, "CLO1", D283:AI283)/AO$6)=0,"",(SUMIF(D$20:AI$20, "CLO1", D283:AI283)/AO$6)),""),"")</f>
        <v/>
      </c>
      <c r="AL283" s="115" t="str">
        <f aca="false">IF(AK283="","",IF(AK283&gt;=B$10,"Y","N"))</f>
        <v/>
      </c>
      <c r="AM283" s="115" t="str">
        <f aca="false">IF(AK283="","",IF(AK283&lt;50%,1,IF(AND(AK283&gt;=50%,AK283&lt;B$10),2,IF(AK283&gt;=B$10,3))))</f>
        <v/>
      </c>
      <c r="AN283" s="185" t="str">
        <f aca="false">IF(B283&lt;&gt;"",IFERROR(IF((SUMIF(D$20:AI$20, "CLO2", D283:AI283)/AO$7)=0,"",(SUMIF(D$20:AI$20, "CLO2", D283:AI283)/AO$7)),""),"")</f>
        <v/>
      </c>
      <c r="AO283" s="115" t="str">
        <f aca="false">IF(AN283="","",IF(AN283&gt;=B$10,"Y","N"))</f>
        <v/>
      </c>
      <c r="AP283" s="115" t="str">
        <f aca="false">IF(AN283="","",IF(AN283&lt;50%,1,IF(AND(AN283&gt;=50%,AN283&lt;B$10),2,IF(AN283&gt;=B$10,3))))</f>
        <v/>
      </c>
      <c r="AQ283" s="185" t="str">
        <f aca="false">IF(B283&lt;&gt;"",IFERROR(IF((SUMIF(D$20:AI$20, "CLO3", D283:AI283)/AO$8)=0,"",(SUMIF(D$20:AI$20, "CLO3", D283:AI283)/AO$8)),""),"")</f>
        <v/>
      </c>
      <c r="AR283" s="115" t="str">
        <f aca="false">IF(AQ283="","",IF(AQ283&gt;=B$10,"Y","N"))</f>
        <v/>
      </c>
      <c r="AS283" s="115" t="str">
        <f aca="false">IF(AQ283="","",IF(AQ283&lt;50%,1,IF(AND(AQ283&gt;=50%,AQ283&lt;B$10),2,IF(AQ283&gt;=B$10,3))))</f>
        <v/>
      </c>
      <c r="AT283" s="185" t="str">
        <f aca="false">IF(B283&lt;&gt;"",IFERROR(IF((SUMIF(D$20:AI$20, "CLO4", D283:AI283)/AO$9)=0,"",(SUMIF(D$20:AI$20, "CLO4", D283:AI283)/AO$9)),""),"")</f>
        <v/>
      </c>
      <c r="AU283" s="115" t="str">
        <f aca="false">IF(AT283="","",IF(AT283&gt;=B$10,"Y","N"))</f>
        <v/>
      </c>
      <c r="AV283" s="115" t="str">
        <f aca="false">IF(AT283="","",IF(AT283&lt;50%,1,IF(AND(AT283&gt;=50%,AT283&lt;B$10),2,IF(AT283&gt;=B$10,3))))</f>
        <v/>
      </c>
      <c r="AW283" s="185" t="str">
        <f aca="false">IF(B283&lt;&gt;"",IFERROR(IF((SUMIF(D$20:AI$20, "CLO5", D283:AI283)/AO$10)=0,"",(SUMIF(D$20:AI$20, "CLO5", D283:AI283)/AO$10)),""),"")</f>
        <v/>
      </c>
      <c r="AX283" s="115" t="str">
        <f aca="false">IF(AW283="","",IF(AW283&gt;=B$10,"Y","N"))</f>
        <v/>
      </c>
      <c r="AY283" s="115" t="str">
        <f aca="false">IF(AW283="","",IF(AW283&lt;50%,1,IF(AND(AW283&gt;=50%,AW283&lt;B$10),2,IF(AW283&gt;=B$10,3))))</f>
        <v/>
      </c>
      <c r="AZ283" s="114" t="str">
        <f aca="false">IF(B283&lt;&gt;"",IFERROR(IF((SUMIF(D$20:AI$20, "CLO6", D283:AI283)/AO$11)=0,"",(SUMIF(D$20:AI$20, "CLO6", D283:AI283)/AO$11)),""),"")</f>
        <v/>
      </c>
      <c r="BA283" s="115" t="str">
        <f aca="false">IF(AZ283="","",IF(AZ283&gt;=B$10,"Y","N"))</f>
        <v/>
      </c>
      <c r="BB283" s="115" t="str">
        <f aca="false">IF(BA283="","",IF(BA283&lt;50%,1,IF(AND(BA283&gt;=50%,BA283&lt;B$10),2,IF(BA283&gt;=B$10,3))))</f>
        <v/>
      </c>
      <c r="BC283" s="114" t="str">
        <f aca="false">IF(B283&lt;&gt;"",IFERROR(IF((SUMIF(D$20:AI$20, "CLO7", D283:AI283)/AO$12)=0,"",(SUMIF(D$20:AI$20, "CLO7", D283:AI283)/AO$12)),""),"")</f>
        <v/>
      </c>
      <c r="BD283" s="115" t="str">
        <f aca="false">IF(BC283="","",IF(BC283&gt;=B$10,"Y","N"))</f>
        <v/>
      </c>
      <c r="BE283" s="115" t="str">
        <f aca="false">IF(BD283="","",IF(BD283&lt;50%,1,IF(AND(BD283&gt;=50%,BD283&lt;B$10),2,IF(BD283&gt;=B$10,3))))</f>
        <v/>
      </c>
      <c r="BF283" s="114" t="str">
        <f aca="false">IF(B283&lt;&gt;"",IFERROR(IF((SUMIF(D$20:AI$20, "CLO8", D283:AI283)/AO$13)=0,"",(SUMIF(D$20:AI$20, "CLO8", D283:AI283)/AO$13)),""),"")</f>
        <v/>
      </c>
      <c r="BG283" s="115" t="str">
        <f aca="false">IF(BF283="","",IF(BF283&gt;=B$10,"Y","N"))</f>
        <v/>
      </c>
      <c r="BH283" s="115" t="str">
        <f aca="false">IF(BG283="","",IF(BG283&lt;50%,1,IF(AND(BG283&gt;=50%,BG283&lt;B$10),2,IF(BG283&gt;=B$10,3))))</f>
        <v/>
      </c>
      <c r="BI283" s="114" t="str">
        <f aca="false">IF(B283&lt;&gt;"",IFERROR(IF((SUMIF(D$20:AI$20, "CLO9", D283:AI283)/AO$14)=0,"",(SUMIF(D$20:AI$20, "CLO9", D283:AI283)/AO$14)),""),"")</f>
        <v/>
      </c>
      <c r="BJ283" s="115" t="str">
        <f aca="false">IF(BI283="","",IF(BI283&gt;=B$10,"Y","N"))</f>
        <v/>
      </c>
      <c r="BK283" s="115" t="str">
        <f aca="false">IF(BJ283="","",IF(BJ283&lt;50%,1,IF(AND(BJ283&gt;=50%,BJ283&lt;B$10),2,IF(BJ283&gt;=B$10,3))))</f>
        <v/>
      </c>
      <c r="BL283" s="114" t="str">
        <f aca="false">IF(B283&lt;&gt;"",IFERROR(IF((SUMIF(D$20:AI$20,"CLO10",D283:AI283)/AO$15)=0,"",(SUMIF(D$20:AI$20,"CLO10",D283:AI283)/AO$15)),""),"")</f>
        <v/>
      </c>
      <c r="BM283" s="115" t="str">
        <f aca="false">IF(BL283="","",IF(BL283&gt;=B$10,"Y","N"))</f>
        <v/>
      </c>
      <c r="BN283" s="115" t="str">
        <f aca="false">IF(BM283="","",IF(BM283&lt;50%,1,IF(AND(BM283&gt;=50%,BM283&lt;B$10),2,IF(BM283&gt;=B$10,3))))</f>
        <v/>
      </c>
    </row>
    <row r="284" customFormat="false" ht="15.75" hidden="false" customHeight="true" outlineLevel="0" collapsed="false">
      <c r="A284" s="184" t="str">
        <f aca="false">IF(A$6="LECTURE","",IF('Database (LECTURE-RES-PRAC)'!A279="","",'Database (LECTURE-RES-PRAC)'!A279))</f>
        <v/>
      </c>
      <c r="B284" s="184" t="str">
        <f aca="false">IF(B$6="LECTURE","",IF('Database (LECTURE-RES-PRAC)'!B279="","",'Database (LECTURE-RES-PRAC)'!B279))</f>
        <v/>
      </c>
      <c r="C284" s="184" t="str">
        <f aca="false">IF(C$6="LECTURE","",IF('Database (LECTURE-RES-PRAC)'!C279="","",'Database (LECTURE-RES-PRAC)'!C279))</f>
        <v/>
      </c>
      <c r="D284" s="52"/>
      <c r="E284" s="52"/>
      <c r="F284" s="52"/>
      <c r="G284" s="52"/>
      <c r="H284" s="52"/>
      <c r="I284" s="52"/>
      <c r="J284" s="52"/>
      <c r="K284" s="52"/>
      <c r="L284" s="52"/>
      <c r="M284" s="52"/>
      <c r="N284" s="181" t="str">
        <f aca="false">IF(B284&lt;&gt;"",SUM(D284:M284),"")</f>
        <v/>
      </c>
      <c r="O284" s="52"/>
      <c r="P284" s="52"/>
      <c r="Q284" s="52"/>
      <c r="R284" s="52"/>
      <c r="S284" s="52"/>
      <c r="T284" s="52"/>
      <c r="U284" s="52"/>
      <c r="V284" s="52"/>
      <c r="W284" s="52"/>
      <c r="X284" s="52"/>
      <c r="Y284" s="181" t="str">
        <f aca="false">IF(B284&lt;&gt;"",SUM(O284:X284),"")</f>
        <v/>
      </c>
      <c r="Z284" s="52"/>
      <c r="AA284" s="52"/>
      <c r="AB284" s="52"/>
      <c r="AC284" s="52"/>
      <c r="AD284" s="52"/>
      <c r="AE284" s="52"/>
      <c r="AF284" s="52"/>
      <c r="AG284" s="52"/>
      <c r="AH284" s="52"/>
      <c r="AI284" s="52"/>
      <c r="AJ284" s="182" t="str">
        <f aca="false">IF(B284&lt;&gt;"",SUM(Z284:AI284),"")</f>
        <v/>
      </c>
      <c r="AK284" s="185" t="str">
        <f aca="false">IF(B284&lt;&gt;"",IFERROR(IF((SUMIF(D$20:AI$20, "CLO1", D284:AI284)/AO$6)=0,"",(SUMIF(D$20:AI$20, "CLO1", D284:AI284)/AO$6)),""),"")</f>
        <v/>
      </c>
      <c r="AL284" s="115" t="str">
        <f aca="false">IF(AK284="","",IF(AK284&gt;=B$10,"Y","N"))</f>
        <v/>
      </c>
      <c r="AM284" s="115" t="str">
        <f aca="false">IF(AK284="","",IF(AK284&lt;50%,1,IF(AND(AK284&gt;=50%,AK284&lt;B$10),2,IF(AK284&gt;=B$10,3))))</f>
        <v/>
      </c>
      <c r="AN284" s="185" t="str">
        <f aca="false">IF(B284&lt;&gt;"",IFERROR(IF((SUMIF(D$20:AI$20, "CLO2", D284:AI284)/AO$7)=0,"",(SUMIF(D$20:AI$20, "CLO2", D284:AI284)/AO$7)),""),"")</f>
        <v/>
      </c>
      <c r="AO284" s="115" t="str">
        <f aca="false">IF(AN284="","",IF(AN284&gt;=B$10,"Y","N"))</f>
        <v/>
      </c>
      <c r="AP284" s="115" t="str">
        <f aca="false">IF(AN284="","",IF(AN284&lt;50%,1,IF(AND(AN284&gt;=50%,AN284&lt;B$10),2,IF(AN284&gt;=B$10,3))))</f>
        <v/>
      </c>
      <c r="AQ284" s="185" t="str">
        <f aca="false">IF(B284&lt;&gt;"",IFERROR(IF((SUMIF(D$20:AI$20, "CLO3", D284:AI284)/AO$8)=0,"",(SUMIF(D$20:AI$20, "CLO3", D284:AI284)/AO$8)),""),"")</f>
        <v/>
      </c>
      <c r="AR284" s="115" t="str">
        <f aca="false">IF(AQ284="","",IF(AQ284&gt;=B$10,"Y","N"))</f>
        <v/>
      </c>
      <c r="AS284" s="115" t="str">
        <f aca="false">IF(AQ284="","",IF(AQ284&lt;50%,1,IF(AND(AQ284&gt;=50%,AQ284&lt;B$10),2,IF(AQ284&gt;=B$10,3))))</f>
        <v/>
      </c>
      <c r="AT284" s="185" t="str">
        <f aca="false">IF(B284&lt;&gt;"",IFERROR(IF((SUMIF(D$20:AI$20, "CLO4", D284:AI284)/AO$9)=0,"",(SUMIF(D$20:AI$20, "CLO4", D284:AI284)/AO$9)),""),"")</f>
        <v/>
      </c>
      <c r="AU284" s="115" t="str">
        <f aca="false">IF(AT284="","",IF(AT284&gt;=B$10,"Y","N"))</f>
        <v/>
      </c>
      <c r="AV284" s="115" t="str">
        <f aca="false">IF(AT284="","",IF(AT284&lt;50%,1,IF(AND(AT284&gt;=50%,AT284&lt;B$10),2,IF(AT284&gt;=B$10,3))))</f>
        <v/>
      </c>
      <c r="AW284" s="185" t="str">
        <f aca="false">IF(B284&lt;&gt;"",IFERROR(IF((SUMIF(D$20:AI$20, "CLO5", D284:AI284)/AO$10)=0,"",(SUMIF(D$20:AI$20, "CLO5", D284:AI284)/AO$10)),""),"")</f>
        <v/>
      </c>
      <c r="AX284" s="115" t="str">
        <f aca="false">IF(AW284="","",IF(AW284&gt;=B$10,"Y","N"))</f>
        <v/>
      </c>
      <c r="AY284" s="115" t="str">
        <f aca="false">IF(AW284="","",IF(AW284&lt;50%,1,IF(AND(AW284&gt;=50%,AW284&lt;B$10),2,IF(AW284&gt;=B$10,3))))</f>
        <v/>
      </c>
      <c r="AZ284" s="114" t="str">
        <f aca="false">IF(B284&lt;&gt;"",IFERROR(IF((SUMIF(D$20:AI$20, "CLO6", D284:AI284)/AO$11)=0,"",(SUMIF(D$20:AI$20, "CLO6", D284:AI284)/AO$11)),""),"")</f>
        <v/>
      </c>
      <c r="BA284" s="115" t="str">
        <f aca="false">IF(AZ284="","",IF(AZ284&gt;=B$10,"Y","N"))</f>
        <v/>
      </c>
      <c r="BB284" s="115" t="str">
        <f aca="false">IF(BA284="","",IF(BA284&lt;50%,1,IF(AND(BA284&gt;=50%,BA284&lt;B$10),2,IF(BA284&gt;=B$10,3))))</f>
        <v/>
      </c>
      <c r="BC284" s="114" t="str">
        <f aca="false">IF(B284&lt;&gt;"",IFERROR(IF((SUMIF(D$20:AI$20, "CLO7", D284:AI284)/AO$12)=0,"",(SUMIF(D$20:AI$20, "CLO7", D284:AI284)/AO$12)),""),"")</f>
        <v/>
      </c>
      <c r="BD284" s="115" t="str">
        <f aca="false">IF(BC284="","",IF(BC284&gt;=B$10,"Y","N"))</f>
        <v/>
      </c>
      <c r="BE284" s="115" t="str">
        <f aca="false">IF(BD284="","",IF(BD284&lt;50%,1,IF(AND(BD284&gt;=50%,BD284&lt;B$10),2,IF(BD284&gt;=B$10,3))))</f>
        <v/>
      </c>
      <c r="BF284" s="114" t="str">
        <f aca="false">IF(B284&lt;&gt;"",IFERROR(IF((SUMIF(D$20:AI$20, "CLO8", D284:AI284)/AO$13)=0,"",(SUMIF(D$20:AI$20, "CLO8", D284:AI284)/AO$13)),""),"")</f>
        <v/>
      </c>
      <c r="BG284" s="115" t="str">
        <f aca="false">IF(BF284="","",IF(BF284&gt;=B$10,"Y","N"))</f>
        <v/>
      </c>
      <c r="BH284" s="115" t="str">
        <f aca="false">IF(BG284="","",IF(BG284&lt;50%,1,IF(AND(BG284&gt;=50%,BG284&lt;B$10),2,IF(BG284&gt;=B$10,3))))</f>
        <v/>
      </c>
      <c r="BI284" s="114" t="str">
        <f aca="false">IF(B284&lt;&gt;"",IFERROR(IF((SUMIF(D$20:AI$20, "CLO9", D284:AI284)/AO$14)=0,"",(SUMIF(D$20:AI$20, "CLO9", D284:AI284)/AO$14)),""),"")</f>
        <v/>
      </c>
      <c r="BJ284" s="115" t="str">
        <f aca="false">IF(BI284="","",IF(BI284&gt;=B$10,"Y","N"))</f>
        <v/>
      </c>
      <c r="BK284" s="115" t="str">
        <f aca="false">IF(BJ284="","",IF(BJ284&lt;50%,1,IF(AND(BJ284&gt;=50%,BJ284&lt;B$10),2,IF(BJ284&gt;=B$10,3))))</f>
        <v/>
      </c>
      <c r="BL284" s="114" t="str">
        <f aca="false">IF(B284&lt;&gt;"",IFERROR(IF((SUMIF(D$20:AI$20,"CLO10",D284:AI284)/AO$15)=0,"",(SUMIF(D$20:AI$20,"CLO10",D284:AI284)/AO$15)),""),"")</f>
        <v/>
      </c>
      <c r="BM284" s="115" t="str">
        <f aca="false">IF(BL284="","",IF(BL284&gt;=B$10,"Y","N"))</f>
        <v/>
      </c>
      <c r="BN284" s="115" t="str">
        <f aca="false">IF(BM284="","",IF(BM284&lt;50%,1,IF(AND(BM284&gt;=50%,BM284&lt;B$10),2,IF(BM284&gt;=B$10,3))))</f>
        <v/>
      </c>
    </row>
    <row r="285" customFormat="false" ht="15.75" hidden="false" customHeight="true" outlineLevel="0" collapsed="false">
      <c r="A285" s="184" t="str">
        <f aca="false">IF(A$6="LECTURE","",IF('Database (LECTURE-RES-PRAC)'!A280="","",'Database (LECTURE-RES-PRAC)'!A280))</f>
        <v/>
      </c>
      <c r="B285" s="184" t="str">
        <f aca="false">IF(B$6="LECTURE","",IF('Database (LECTURE-RES-PRAC)'!B280="","",'Database (LECTURE-RES-PRAC)'!B280))</f>
        <v/>
      </c>
      <c r="C285" s="184" t="str">
        <f aca="false">IF(C$6="LECTURE","",IF('Database (LECTURE-RES-PRAC)'!C280="","",'Database (LECTURE-RES-PRAC)'!C280))</f>
        <v/>
      </c>
      <c r="D285" s="52"/>
      <c r="E285" s="52"/>
      <c r="F285" s="52"/>
      <c r="G285" s="52"/>
      <c r="H285" s="52"/>
      <c r="I285" s="52"/>
      <c r="J285" s="52"/>
      <c r="K285" s="52"/>
      <c r="L285" s="52"/>
      <c r="M285" s="52"/>
      <c r="N285" s="181" t="str">
        <f aca="false">IF(B285&lt;&gt;"",SUM(D285:M285),"")</f>
        <v/>
      </c>
      <c r="O285" s="52"/>
      <c r="P285" s="52"/>
      <c r="Q285" s="52"/>
      <c r="R285" s="52"/>
      <c r="S285" s="52"/>
      <c r="T285" s="52"/>
      <c r="U285" s="52"/>
      <c r="V285" s="52"/>
      <c r="W285" s="52"/>
      <c r="X285" s="52"/>
      <c r="Y285" s="181" t="str">
        <f aca="false">IF(B285&lt;&gt;"",SUM(O285:X285),"")</f>
        <v/>
      </c>
      <c r="Z285" s="52"/>
      <c r="AA285" s="52"/>
      <c r="AB285" s="52"/>
      <c r="AC285" s="52"/>
      <c r="AD285" s="52"/>
      <c r="AE285" s="52"/>
      <c r="AF285" s="52"/>
      <c r="AG285" s="52"/>
      <c r="AH285" s="52"/>
      <c r="AI285" s="52"/>
      <c r="AJ285" s="182" t="str">
        <f aca="false">IF(B285&lt;&gt;"",SUM(Z285:AI285),"")</f>
        <v/>
      </c>
      <c r="AK285" s="185" t="str">
        <f aca="false">IF(B285&lt;&gt;"",IFERROR(IF((SUMIF(D$20:AI$20, "CLO1", D285:AI285)/AO$6)=0,"",(SUMIF(D$20:AI$20, "CLO1", D285:AI285)/AO$6)),""),"")</f>
        <v/>
      </c>
      <c r="AL285" s="115" t="str">
        <f aca="false">IF(AK285="","",IF(AK285&gt;=B$10,"Y","N"))</f>
        <v/>
      </c>
      <c r="AM285" s="115" t="str">
        <f aca="false">IF(AK285="","",IF(AK285&lt;50%,1,IF(AND(AK285&gt;=50%,AK285&lt;B$10),2,IF(AK285&gt;=B$10,3))))</f>
        <v/>
      </c>
      <c r="AN285" s="185" t="str">
        <f aca="false">IF(B285&lt;&gt;"",IFERROR(IF((SUMIF(D$20:AI$20, "CLO2", D285:AI285)/AO$7)=0,"",(SUMIF(D$20:AI$20, "CLO2", D285:AI285)/AO$7)),""),"")</f>
        <v/>
      </c>
      <c r="AO285" s="115" t="str">
        <f aca="false">IF(AN285="","",IF(AN285&gt;=B$10,"Y","N"))</f>
        <v/>
      </c>
      <c r="AP285" s="115" t="str">
        <f aca="false">IF(AN285="","",IF(AN285&lt;50%,1,IF(AND(AN285&gt;=50%,AN285&lt;B$10),2,IF(AN285&gt;=B$10,3))))</f>
        <v/>
      </c>
      <c r="AQ285" s="185" t="str">
        <f aca="false">IF(B285&lt;&gt;"",IFERROR(IF((SUMIF(D$20:AI$20, "CLO3", D285:AI285)/AO$8)=0,"",(SUMIF(D$20:AI$20, "CLO3", D285:AI285)/AO$8)),""),"")</f>
        <v/>
      </c>
      <c r="AR285" s="115" t="str">
        <f aca="false">IF(AQ285="","",IF(AQ285&gt;=B$10,"Y","N"))</f>
        <v/>
      </c>
      <c r="AS285" s="115" t="str">
        <f aca="false">IF(AQ285="","",IF(AQ285&lt;50%,1,IF(AND(AQ285&gt;=50%,AQ285&lt;B$10),2,IF(AQ285&gt;=B$10,3))))</f>
        <v/>
      </c>
      <c r="AT285" s="185" t="str">
        <f aca="false">IF(B285&lt;&gt;"",IFERROR(IF((SUMIF(D$20:AI$20, "CLO4", D285:AI285)/AO$9)=0,"",(SUMIF(D$20:AI$20, "CLO4", D285:AI285)/AO$9)),""),"")</f>
        <v/>
      </c>
      <c r="AU285" s="115" t="str">
        <f aca="false">IF(AT285="","",IF(AT285&gt;=B$10,"Y","N"))</f>
        <v/>
      </c>
      <c r="AV285" s="115" t="str">
        <f aca="false">IF(AT285="","",IF(AT285&lt;50%,1,IF(AND(AT285&gt;=50%,AT285&lt;B$10),2,IF(AT285&gt;=B$10,3))))</f>
        <v/>
      </c>
      <c r="AW285" s="185" t="str">
        <f aca="false">IF(B285&lt;&gt;"",IFERROR(IF((SUMIF(D$20:AI$20, "CLO5", D285:AI285)/AO$10)=0,"",(SUMIF(D$20:AI$20, "CLO5", D285:AI285)/AO$10)),""),"")</f>
        <v/>
      </c>
      <c r="AX285" s="115" t="str">
        <f aca="false">IF(AW285="","",IF(AW285&gt;=B$10,"Y","N"))</f>
        <v/>
      </c>
      <c r="AY285" s="115" t="str">
        <f aca="false">IF(AW285="","",IF(AW285&lt;50%,1,IF(AND(AW285&gt;=50%,AW285&lt;B$10),2,IF(AW285&gt;=B$10,3))))</f>
        <v/>
      </c>
      <c r="AZ285" s="114" t="str">
        <f aca="false">IF(B285&lt;&gt;"",IFERROR(IF((SUMIF(D$20:AI$20, "CLO6", D285:AI285)/AO$11)=0,"",(SUMIF(D$20:AI$20, "CLO6", D285:AI285)/AO$11)),""),"")</f>
        <v/>
      </c>
      <c r="BA285" s="115" t="str">
        <f aca="false">IF(AZ285="","",IF(AZ285&gt;=B$10,"Y","N"))</f>
        <v/>
      </c>
      <c r="BB285" s="115" t="str">
        <f aca="false">IF(BA285="","",IF(BA285&lt;50%,1,IF(AND(BA285&gt;=50%,BA285&lt;B$10),2,IF(BA285&gt;=B$10,3))))</f>
        <v/>
      </c>
      <c r="BC285" s="114" t="str">
        <f aca="false">IF(B285&lt;&gt;"",IFERROR(IF((SUMIF(D$20:AI$20, "CLO7", D285:AI285)/AO$12)=0,"",(SUMIF(D$20:AI$20, "CLO7", D285:AI285)/AO$12)),""),"")</f>
        <v/>
      </c>
      <c r="BD285" s="115" t="str">
        <f aca="false">IF(BC285="","",IF(BC285&gt;=B$10,"Y","N"))</f>
        <v/>
      </c>
      <c r="BE285" s="115" t="str">
        <f aca="false">IF(BD285="","",IF(BD285&lt;50%,1,IF(AND(BD285&gt;=50%,BD285&lt;B$10),2,IF(BD285&gt;=B$10,3))))</f>
        <v/>
      </c>
      <c r="BF285" s="114" t="str">
        <f aca="false">IF(B285&lt;&gt;"",IFERROR(IF((SUMIF(D$20:AI$20, "CLO8", D285:AI285)/AO$13)=0,"",(SUMIF(D$20:AI$20, "CLO8", D285:AI285)/AO$13)),""),"")</f>
        <v/>
      </c>
      <c r="BG285" s="115" t="str">
        <f aca="false">IF(BF285="","",IF(BF285&gt;=B$10,"Y","N"))</f>
        <v/>
      </c>
      <c r="BH285" s="115" t="str">
        <f aca="false">IF(BG285="","",IF(BG285&lt;50%,1,IF(AND(BG285&gt;=50%,BG285&lt;B$10),2,IF(BG285&gt;=B$10,3))))</f>
        <v/>
      </c>
      <c r="BI285" s="114" t="str">
        <f aca="false">IF(B285&lt;&gt;"",IFERROR(IF((SUMIF(D$20:AI$20, "CLO9", D285:AI285)/AO$14)=0,"",(SUMIF(D$20:AI$20, "CLO9", D285:AI285)/AO$14)),""),"")</f>
        <v/>
      </c>
      <c r="BJ285" s="115" t="str">
        <f aca="false">IF(BI285="","",IF(BI285&gt;=B$10,"Y","N"))</f>
        <v/>
      </c>
      <c r="BK285" s="115" t="str">
        <f aca="false">IF(BJ285="","",IF(BJ285&lt;50%,1,IF(AND(BJ285&gt;=50%,BJ285&lt;B$10),2,IF(BJ285&gt;=B$10,3))))</f>
        <v/>
      </c>
      <c r="BL285" s="114" t="str">
        <f aca="false">IF(B285&lt;&gt;"",IFERROR(IF((SUMIF(D$20:AI$20,"CLO10",D285:AI285)/AO$15)=0,"",(SUMIF(D$20:AI$20,"CLO10",D285:AI285)/AO$15)),""),"")</f>
        <v/>
      </c>
      <c r="BM285" s="115" t="str">
        <f aca="false">IF(BL285="","",IF(BL285&gt;=B$10,"Y","N"))</f>
        <v/>
      </c>
      <c r="BN285" s="115" t="str">
        <f aca="false">IF(BM285="","",IF(BM285&lt;50%,1,IF(AND(BM285&gt;=50%,BM285&lt;B$10),2,IF(BM285&gt;=B$10,3))))</f>
        <v/>
      </c>
    </row>
    <row r="286" customFormat="false" ht="15.75" hidden="false" customHeight="true" outlineLevel="0" collapsed="false">
      <c r="A286" s="184" t="str">
        <f aca="false">IF(A$6="LECTURE","",IF('Database (LECTURE-RES-PRAC)'!A281="","",'Database (LECTURE-RES-PRAC)'!A281))</f>
        <v/>
      </c>
      <c r="B286" s="184" t="str">
        <f aca="false">IF(B$6="LECTURE","",IF('Database (LECTURE-RES-PRAC)'!B281="","",'Database (LECTURE-RES-PRAC)'!B281))</f>
        <v/>
      </c>
      <c r="C286" s="184" t="str">
        <f aca="false">IF(C$6="LECTURE","",IF('Database (LECTURE-RES-PRAC)'!C281="","",'Database (LECTURE-RES-PRAC)'!C281))</f>
        <v/>
      </c>
      <c r="D286" s="52"/>
      <c r="E286" s="52"/>
      <c r="F286" s="52"/>
      <c r="G286" s="52"/>
      <c r="H286" s="52"/>
      <c r="I286" s="52"/>
      <c r="J286" s="52"/>
      <c r="K286" s="52"/>
      <c r="L286" s="52"/>
      <c r="M286" s="52"/>
      <c r="N286" s="181" t="str">
        <f aca="false">IF(B286&lt;&gt;"",SUM(D286:M286),"")</f>
        <v/>
      </c>
      <c r="O286" s="52"/>
      <c r="P286" s="52"/>
      <c r="Q286" s="52"/>
      <c r="R286" s="52"/>
      <c r="S286" s="52"/>
      <c r="T286" s="52"/>
      <c r="U286" s="52"/>
      <c r="V286" s="52"/>
      <c r="W286" s="52"/>
      <c r="X286" s="52"/>
      <c r="Y286" s="181" t="str">
        <f aca="false">IF(B286&lt;&gt;"",SUM(O286:X286),"")</f>
        <v/>
      </c>
      <c r="Z286" s="52"/>
      <c r="AA286" s="52"/>
      <c r="AB286" s="52"/>
      <c r="AC286" s="52"/>
      <c r="AD286" s="52"/>
      <c r="AE286" s="52"/>
      <c r="AF286" s="52"/>
      <c r="AG286" s="52"/>
      <c r="AH286" s="52"/>
      <c r="AI286" s="52"/>
      <c r="AJ286" s="182" t="str">
        <f aca="false">IF(B286&lt;&gt;"",SUM(Z286:AI286),"")</f>
        <v/>
      </c>
      <c r="AK286" s="185" t="str">
        <f aca="false">IF(B286&lt;&gt;"",IFERROR(IF((SUMIF(D$20:AI$20, "CLO1", D286:AI286)/AO$6)=0,"",(SUMIF(D$20:AI$20, "CLO1", D286:AI286)/AO$6)),""),"")</f>
        <v/>
      </c>
      <c r="AL286" s="115" t="str">
        <f aca="false">IF(AK286="","",IF(AK286&gt;=B$10,"Y","N"))</f>
        <v/>
      </c>
      <c r="AM286" s="115" t="str">
        <f aca="false">IF(AK286="","",IF(AK286&lt;50%,1,IF(AND(AK286&gt;=50%,AK286&lt;B$10),2,IF(AK286&gt;=B$10,3))))</f>
        <v/>
      </c>
      <c r="AN286" s="185" t="str">
        <f aca="false">IF(B286&lt;&gt;"",IFERROR(IF((SUMIF(D$20:AI$20, "CLO2", D286:AI286)/AO$7)=0,"",(SUMIF(D$20:AI$20, "CLO2", D286:AI286)/AO$7)),""),"")</f>
        <v/>
      </c>
      <c r="AO286" s="115" t="str">
        <f aca="false">IF(AN286="","",IF(AN286&gt;=B$10,"Y","N"))</f>
        <v/>
      </c>
      <c r="AP286" s="115" t="str">
        <f aca="false">IF(AN286="","",IF(AN286&lt;50%,1,IF(AND(AN286&gt;=50%,AN286&lt;B$10),2,IF(AN286&gt;=B$10,3))))</f>
        <v/>
      </c>
      <c r="AQ286" s="185" t="str">
        <f aca="false">IF(B286&lt;&gt;"",IFERROR(IF((SUMIF(D$20:AI$20, "CLO3", D286:AI286)/AO$8)=0,"",(SUMIF(D$20:AI$20, "CLO3", D286:AI286)/AO$8)),""),"")</f>
        <v/>
      </c>
      <c r="AR286" s="115" t="str">
        <f aca="false">IF(AQ286="","",IF(AQ286&gt;=B$10,"Y","N"))</f>
        <v/>
      </c>
      <c r="AS286" s="115" t="str">
        <f aca="false">IF(AQ286="","",IF(AQ286&lt;50%,1,IF(AND(AQ286&gt;=50%,AQ286&lt;B$10),2,IF(AQ286&gt;=B$10,3))))</f>
        <v/>
      </c>
      <c r="AT286" s="185" t="str">
        <f aca="false">IF(B286&lt;&gt;"",IFERROR(IF((SUMIF(D$20:AI$20, "CLO4", D286:AI286)/AO$9)=0,"",(SUMIF(D$20:AI$20, "CLO4", D286:AI286)/AO$9)),""),"")</f>
        <v/>
      </c>
      <c r="AU286" s="115" t="str">
        <f aca="false">IF(AT286="","",IF(AT286&gt;=B$10,"Y","N"))</f>
        <v/>
      </c>
      <c r="AV286" s="115" t="str">
        <f aca="false">IF(AT286="","",IF(AT286&lt;50%,1,IF(AND(AT286&gt;=50%,AT286&lt;B$10),2,IF(AT286&gt;=B$10,3))))</f>
        <v/>
      </c>
      <c r="AW286" s="185" t="str">
        <f aca="false">IF(B286&lt;&gt;"",IFERROR(IF((SUMIF(D$20:AI$20, "CLO5", D286:AI286)/AO$10)=0,"",(SUMIF(D$20:AI$20, "CLO5", D286:AI286)/AO$10)),""),"")</f>
        <v/>
      </c>
      <c r="AX286" s="115" t="str">
        <f aca="false">IF(AW286="","",IF(AW286&gt;=B$10,"Y","N"))</f>
        <v/>
      </c>
      <c r="AY286" s="115" t="str">
        <f aca="false">IF(AW286="","",IF(AW286&lt;50%,1,IF(AND(AW286&gt;=50%,AW286&lt;B$10),2,IF(AW286&gt;=B$10,3))))</f>
        <v/>
      </c>
      <c r="AZ286" s="114" t="str">
        <f aca="false">IF(B286&lt;&gt;"",IFERROR(IF((SUMIF(D$20:AI$20, "CLO6", D286:AI286)/AO$11)=0,"",(SUMIF(D$20:AI$20, "CLO6", D286:AI286)/AO$11)),""),"")</f>
        <v/>
      </c>
      <c r="BA286" s="115" t="str">
        <f aca="false">IF(AZ286="","",IF(AZ286&gt;=B$10,"Y","N"))</f>
        <v/>
      </c>
      <c r="BB286" s="115" t="str">
        <f aca="false">IF(BA286="","",IF(BA286&lt;50%,1,IF(AND(BA286&gt;=50%,BA286&lt;B$10),2,IF(BA286&gt;=B$10,3))))</f>
        <v/>
      </c>
      <c r="BC286" s="114" t="str">
        <f aca="false">IF(B286&lt;&gt;"",IFERROR(IF((SUMIF(D$20:AI$20, "CLO7", D286:AI286)/AO$12)=0,"",(SUMIF(D$20:AI$20, "CLO7", D286:AI286)/AO$12)),""),"")</f>
        <v/>
      </c>
      <c r="BD286" s="115" t="str">
        <f aca="false">IF(BC286="","",IF(BC286&gt;=B$10,"Y","N"))</f>
        <v/>
      </c>
      <c r="BE286" s="115" t="str">
        <f aca="false">IF(BD286="","",IF(BD286&lt;50%,1,IF(AND(BD286&gt;=50%,BD286&lt;B$10),2,IF(BD286&gt;=B$10,3))))</f>
        <v/>
      </c>
      <c r="BF286" s="114" t="str">
        <f aca="false">IF(B286&lt;&gt;"",IFERROR(IF((SUMIF(D$20:AI$20, "CLO8", D286:AI286)/AO$13)=0,"",(SUMIF(D$20:AI$20, "CLO8", D286:AI286)/AO$13)),""),"")</f>
        <v/>
      </c>
      <c r="BG286" s="115" t="str">
        <f aca="false">IF(BF286="","",IF(BF286&gt;=B$10,"Y","N"))</f>
        <v/>
      </c>
      <c r="BH286" s="115" t="str">
        <f aca="false">IF(BG286="","",IF(BG286&lt;50%,1,IF(AND(BG286&gt;=50%,BG286&lt;B$10),2,IF(BG286&gt;=B$10,3))))</f>
        <v/>
      </c>
      <c r="BI286" s="114" t="str">
        <f aca="false">IF(B286&lt;&gt;"",IFERROR(IF((SUMIF(D$20:AI$20, "CLO9", D286:AI286)/AO$14)=0,"",(SUMIF(D$20:AI$20, "CLO9", D286:AI286)/AO$14)),""),"")</f>
        <v/>
      </c>
      <c r="BJ286" s="115" t="str">
        <f aca="false">IF(BI286="","",IF(BI286&gt;=B$10,"Y","N"))</f>
        <v/>
      </c>
      <c r="BK286" s="115" t="str">
        <f aca="false">IF(BJ286="","",IF(BJ286&lt;50%,1,IF(AND(BJ286&gt;=50%,BJ286&lt;B$10),2,IF(BJ286&gt;=B$10,3))))</f>
        <v/>
      </c>
      <c r="BL286" s="114" t="str">
        <f aca="false">IF(B286&lt;&gt;"",IFERROR(IF((SUMIF(D$20:AI$20,"CLO10",D286:AI286)/AO$15)=0,"",(SUMIF(D$20:AI$20,"CLO10",D286:AI286)/AO$15)),""),"")</f>
        <v/>
      </c>
      <c r="BM286" s="115" t="str">
        <f aca="false">IF(BL286="","",IF(BL286&gt;=B$10,"Y","N"))</f>
        <v/>
      </c>
      <c r="BN286" s="115" t="str">
        <f aca="false">IF(BM286="","",IF(BM286&lt;50%,1,IF(AND(BM286&gt;=50%,BM286&lt;B$10),2,IF(BM286&gt;=B$10,3))))</f>
        <v/>
      </c>
    </row>
    <row r="287" customFormat="false" ht="15.75" hidden="false" customHeight="true" outlineLevel="0" collapsed="false">
      <c r="A287" s="184" t="str">
        <f aca="false">IF(A$6="LECTURE","",IF('Database (LECTURE-RES-PRAC)'!A282="","",'Database (LECTURE-RES-PRAC)'!A282))</f>
        <v/>
      </c>
      <c r="B287" s="184" t="str">
        <f aca="false">IF(B$6="LECTURE","",IF('Database (LECTURE-RES-PRAC)'!B282="","",'Database (LECTURE-RES-PRAC)'!B282))</f>
        <v/>
      </c>
      <c r="C287" s="184" t="str">
        <f aca="false">IF(C$6="LECTURE","",IF('Database (LECTURE-RES-PRAC)'!C282="","",'Database (LECTURE-RES-PRAC)'!C282))</f>
        <v/>
      </c>
      <c r="D287" s="52"/>
      <c r="E287" s="52"/>
      <c r="F287" s="52"/>
      <c r="G287" s="52"/>
      <c r="H287" s="52"/>
      <c r="I287" s="52"/>
      <c r="J287" s="52"/>
      <c r="K287" s="52"/>
      <c r="L287" s="52"/>
      <c r="M287" s="52"/>
      <c r="N287" s="181" t="str">
        <f aca="false">IF(B287&lt;&gt;"",SUM(D287:M287),"")</f>
        <v/>
      </c>
      <c r="O287" s="52"/>
      <c r="P287" s="52"/>
      <c r="Q287" s="52"/>
      <c r="R287" s="52"/>
      <c r="S287" s="52"/>
      <c r="T287" s="52"/>
      <c r="U287" s="52"/>
      <c r="V287" s="52"/>
      <c r="W287" s="52"/>
      <c r="X287" s="52"/>
      <c r="Y287" s="181" t="str">
        <f aca="false">IF(B287&lt;&gt;"",SUM(O287:X287),"")</f>
        <v/>
      </c>
      <c r="Z287" s="52"/>
      <c r="AA287" s="52"/>
      <c r="AB287" s="52"/>
      <c r="AC287" s="52"/>
      <c r="AD287" s="52"/>
      <c r="AE287" s="52"/>
      <c r="AF287" s="52"/>
      <c r="AG287" s="52"/>
      <c r="AH287" s="52"/>
      <c r="AI287" s="52"/>
      <c r="AJ287" s="182" t="str">
        <f aca="false">IF(B287&lt;&gt;"",SUM(Z287:AI287),"")</f>
        <v/>
      </c>
      <c r="AK287" s="185" t="str">
        <f aca="false">IF(B287&lt;&gt;"",IFERROR(IF((SUMIF(D$20:AI$20, "CLO1", D287:AI287)/AO$6)=0,"",(SUMIF(D$20:AI$20, "CLO1", D287:AI287)/AO$6)),""),"")</f>
        <v/>
      </c>
      <c r="AL287" s="115" t="str">
        <f aca="false">IF(AK287="","",IF(AK287&gt;=B$10,"Y","N"))</f>
        <v/>
      </c>
      <c r="AM287" s="115" t="str">
        <f aca="false">IF(AK287="","",IF(AK287&lt;50%,1,IF(AND(AK287&gt;=50%,AK287&lt;B$10),2,IF(AK287&gt;=B$10,3))))</f>
        <v/>
      </c>
      <c r="AN287" s="185" t="str">
        <f aca="false">IF(B287&lt;&gt;"",IFERROR(IF((SUMIF(D$20:AI$20, "CLO2", D287:AI287)/AO$7)=0,"",(SUMIF(D$20:AI$20, "CLO2", D287:AI287)/AO$7)),""),"")</f>
        <v/>
      </c>
      <c r="AO287" s="115" t="str">
        <f aca="false">IF(AN287="","",IF(AN287&gt;=B$10,"Y","N"))</f>
        <v/>
      </c>
      <c r="AP287" s="115" t="str">
        <f aca="false">IF(AN287="","",IF(AN287&lt;50%,1,IF(AND(AN287&gt;=50%,AN287&lt;B$10),2,IF(AN287&gt;=B$10,3))))</f>
        <v/>
      </c>
      <c r="AQ287" s="185" t="str">
        <f aca="false">IF(B287&lt;&gt;"",IFERROR(IF((SUMIF(D$20:AI$20, "CLO3", D287:AI287)/AO$8)=0,"",(SUMIF(D$20:AI$20, "CLO3", D287:AI287)/AO$8)),""),"")</f>
        <v/>
      </c>
      <c r="AR287" s="115" t="str">
        <f aca="false">IF(AQ287="","",IF(AQ287&gt;=B$10,"Y","N"))</f>
        <v/>
      </c>
      <c r="AS287" s="115" t="str">
        <f aca="false">IF(AQ287="","",IF(AQ287&lt;50%,1,IF(AND(AQ287&gt;=50%,AQ287&lt;B$10),2,IF(AQ287&gt;=B$10,3))))</f>
        <v/>
      </c>
      <c r="AT287" s="185" t="str">
        <f aca="false">IF(B287&lt;&gt;"",IFERROR(IF((SUMIF(D$20:AI$20, "CLO4", D287:AI287)/AO$9)=0,"",(SUMIF(D$20:AI$20, "CLO4", D287:AI287)/AO$9)),""),"")</f>
        <v/>
      </c>
      <c r="AU287" s="115" t="str">
        <f aca="false">IF(AT287="","",IF(AT287&gt;=B$10,"Y","N"))</f>
        <v/>
      </c>
      <c r="AV287" s="115" t="str">
        <f aca="false">IF(AT287="","",IF(AT287&lt;50%,1,IF(AND(AT287&gt;=50%,AT287&lt;B$10),2,IF(AT287&gt;=B$10,3))))</f>
        <v/>
      </c>
      <c r="AW287" s="185" t="str">
        <f aca="false">IF(B287&lt;&gt;"",IFERROR(IF((SUMIF(D$20:AI$20, "CLO5", D287:AI287)/AO$10)=0,"",(SUMIF(D$20:AI$20, "CLO5", D287:AI287)/AO$10)),""),"")</f>
        <v/>
      </c>
      <c r="AX287" s="115" t="str">
        <f aca="false">IF(AW287="","",IF(AW287&gt;=B$10,"Y","N"))</f>
        <v/>
      </c>
      <c r="AY287" s="115" t="str">
        <f aca="false">IF(AW287="","",IF(AW287&lt;50%,1,IF(AND(AW287&gt;=50%,AW287&lt;B$10),2,IF(AW287&gt;=B$10,3))))</f>
        <v/>
      </c>
      <c r="AZ287" s="114" t="str">
        <f aca="false">IF(B287&lt;&gt;"",IFERROR(IF((SUMIF(D$20:AI$20, "CLO6", D287:AI287)/AO$11)=0,"",(SUMIF(D$20:AI$20, "CLO6", D287:AI287)/AO$11)),""),"")</f>
        <v/>
      </c>
      <c r="BA287" s="115" t="str">
        <f aca="false">IF(AZ287="","",IF(AZ287&gt;=B$10,"Y","N"))</f>
        <v/>
      </c>
      <c r="BB287" s="115" t="str">
        <f aca="false">IF(BA287="","",IF(BA287&lt;50%,1,IF(AND(BA287&gt;=50%,BA287&lt;B$10),2,IF(BA287&gt;=B$10,3))))</f>
        <v/>
      </c>
      <c r="BC287" s="114" t="str">
        <f aca="false">IF(B287&lt;&gt;"",IFERROR(IF((SUMIF(D$20:AI$20, "CLO7", D287:AI287)/AO$12)=0,"",(SUMIF(D$20:AI$20, "CLO7", D287:AI287)/AO$12)),""),"")</f>
        <v/>
      </c>
      <c r="BD287" s="115" t="str">
        <f aca="false">IF(BC287="","",IF(BC287&gt;=B$10,"Y","N"))</f>
        <v/>
      </c>
      <c r="BE287" s="115" t="str">
        <f aca="false">IF(BD287="","",IF(BD287&lt;50%,1,IF(AND(BD287&gt;=50%,BD287&lt;B$10),2,IF(BD287&gt;=B$10,3))))</f>
        <v/>
      </c>
      <c r="BF287" s="114" t="str">
        <f aca="false">IF(B287&lt;&gt;"",IFERROR(IF((SUMIF(D$20:AI$20, "CLO8", D287:AI287)/AO$13)=0,"",(SUMIF(D$20:AI$20, "CLO8", D287:AI287)/AO$13)),""),"")</f>
        <v/>
      </c>
      <c r="BG287" s="115" t="str">
        <f aca="false">IF(BF287="","",IF(BF287&gt;=B$10,"Y","N"))</f>
        <v/>
      </c>
      <c r="BH287" s="115" t="str">
        <f aca="false">IF(BG287="","",IF(BG287&lt;50%,1,IF(AND(BG287&gt;=50%,BG287&lt;B$10),2,IF(BG287&gt;=B$10,3))))</f>
        <v/>
      </c>
      <c r="BI287" s="114" t="str">
        <f aca="false">IF(B287&lt;&gt;"",IFERROR(IF((SUMIF(D$20:AI$20, "CLO9", D287:AI287)/AO$14)=0,"",(SUMIF(D$20:AI$20, "CLO9", D287:AI287)/AO$14)),""),"")</f>
        <v/>
      </c>
      <c r="BJ287" s="115" t="str">
        <f aca="false">IF(BI287="","",IF(BI287&gt;=B$10,"Y","N"))</f>
        <v/>
      </c>
      <c r="BK287" s="115" t="str">
        <f aca="false">IF(BJ287="","",IF(BJ287&lt;50%,1,IF(AND(BJ287&gt;=50%,BJ287&lt;B$10),2,IF(BJ287&gt;=B$10,3))))</f>
        <v/>
      </c>
      <c r="BL287" s="114" t="str">
        <f aca="false">IF(B287&lt;&gt;"",IFERROR(IF((SUMIF(D$20:AI$20,"CLO10",D287:AI287)/AO$15)=0,"",(SUMIF(D$20:AI$20,"CLO10",D287:AI287)/AO$15)),""),"")</f>
        <v/>
      </c>
      <c r="BM287" s="115" t="str">
        <f aca="false">IF(BL287="","",IF(BL287&gt;=B$10,"Y","N"))</f>
        <v/>
      </c>
      <c r="BN287" s="115" t="str">
        <f aca="false">IF(BM287="","",IF(BM287&lt;50%,1,IF(AND(BM287&gt;=50%,BM287&lt;B$10),2,IF(BM287&gt;=B$10,3))))</f>
        <v/>
      </c>
    </row>
    <row r="288" customFormat="false" ht="15.75" hidden="false" customHeight="true" outlineLevel="0" collapsed="false">
      <c r="A288" s="184" t="str">
        <f aca="false">IF(A$6="LECTURE","",IF('Database (LECTURE-RES-PRAC)'!A283="","",'Database (LECTURE-RES-PRAC)'!A283))</f>
        <v/>
      </c>
      <c r="B288" s="184" t="str">
        <f aca="false">IF(B$6="LECTURE","",IF('Database (LECTURE-RES-PRAC)'!B283="","",'Database (LECTURE-RES-PRAC)'!B283))</f>
        <v/>
      </c>
      <c r="C288" s="184" t="str">
        <f aca="false">IF(C$6="LECTURE","",IF('Database (LECTURE-RES-PRAC)'!C283="","",'Database (LECTURE-RES-PRAC)'!C283))</f>
        <v/>
      </c>
      <c r="D288" s="52"/>
      <c r="E288" s="52"/>
      <c r="F288" s="52"/>
      <c r="G288" s="52"/>
      <c r="H288" s="52"/>
      <c r="I288" s="52"/>
      <c r="J288" s="52"/>
      <c r="K288" s="52"/>
      <c r="L288" s="52"/>
      <c r="M288" s="52"/>
      <c r="N288" s="181" t="str">
        <f aca="false">IF(B288&lt;&gt;"",SUM(D288:M288),"")</f>
        <v/>
      </c>
      <c r="O288" s="52"/>
      <c r="P288" s="52"/>
      <c r="Q288" s="52"/>
      <c r="R288" s="52"/>
      <c r="S288" s="52"/>
      <c r="T288" s="52"/>
      <c r="U288" s="52"/>
      <c r="V288" s="52"/>
      <c r="W288" s="52"/>
      <c r="X288" s="52"/>
      <c r="Y288" s="181" t="str">
        <f aca="false">IF(B288&lt;&gt;"",SUM(O288:X288),"")</f>
        <v/>
      </c>
      <c r="Z288" s="52"/>
      <c r="AA288" s="52"/>
      <c r="AB288" s="52"/>
      <c r="AC288" s="52"/>
      <c r="AD288" s="52"/>
      <c r="AE288" s="52"/>
      <c r="AF288" s="52"/>
      <c r="AG288" s="52"/>
      <c r="AH288" s="52"/>
      <c r="AI288" s="52"/>
      <c r="AJ288" s="182" t="str">
        <f aca="false">IF(B288&lt;&gt;"",SUM(Z288:AI288),"")</f>
        <v/>
      </c>
      <c r="AK288" s="185" t="str">
        <f aca="false">IF(B288&lt;&gt;"",IFERROR(IF((SUMIF(D$20:AI$20, "CLO1", D288:AI288)/AO$6)=0,"",(SUMIF(D$20:AI$20, "CLO1", D288:AI288)/AO$6)),""),"")</f>
        <v/>
      </c>
      <c r="AL288" s="115" t="str">
        <f aca="false">IF(AK288="","",IF(AK288&gt;=B$10,"Y","N"))</f>
        <v/>
      </c>
      <c r="AM288" s="115" t="str">
        <f aca="false">IF(AK288="","",IF(AK288&lt;50%,1,IF(AND(AK288&gt;=50%,AK288&lt;B$10),2,IF(AK288&gt;=B$10,3))))</f>
        <v/>
      </c>
      <c r="AN288" s="185" t="str">
        <f aca="false">IF(B288&lt;&gt;"",IFERROR(IF((SUMIF(D$20:AI$20, "CLO2", D288:AI288)/AO$7)=0,"",(SUMIF(D$20:AI$20, "CLO2", D288:AI288)/AO$7)),""),"")</f>
        <v/>
      </c>
      <c r="AO288" s="115" t="str">
        <f aca="false">IF(AN288="","",IF(AN288&gt;=B$10,"Y","N"))</f>
        <v/>
      </c>
      <c r="AP288" s="115" t="str">
        <f aca="false">IF(AN288="","",IF(AN288&lt;50%,1,IF(AND(AN288&gt;=50%,AN288&lt;B$10),2,IF(AN288&gt;=B$10,3))))</f>
        <v/>
      </c>
      <c r="AQ288" s="185" t="str">
        <f aca="false">IF(B288&lt;&gt;"",IFERROR(IF((SUMIF(D$20:AI$20, "CLO3", D288:AI288)/AO$8)=0,"",(SUMIF(D$20:AI$20, "CLO3", D288:AI288)/AO$8)),""),"")</f>
        <v/>
      </c>
      <c r="AR288" s="115" t="str">
        <f aca="false">IF(AQ288="","",IF(AQ288&gt;=B$10,"Y","N"))</f>
        <v/>
      </c>
      <c r="AS288" s="115" t="str">
        <f aca="false">IF(AQ288="","",IF(AQ288&lt;50%,1,IF(AND(AQ288&gt;=50%,AQ288&lt;B$10),2,IF(AQ288&gt;=B$10,3))))</f>
        <v/>
      </c>
      <c r="AT288" s="185" t="str">
        <f aca="false">IF(B288&lt;&gt;"",IFERROR(IF((SUMIF(D$20:AI$20, "CLO4", D288:AI288)/AO$9)=0,"",(SUMIF(D$20:AI$20, "CLO4", D288:AI288)/AO$9)),""),"")</f>
        <v/>
      </c>
      <c r="AU288" s="115" t="str">
        <f aca="false">IF(AT288="","",IF(AT288&gt;=B$10,"Y","N"))</f>
        <v/>
      </c>
      <c r="AV288" s="115" t="str">
        <f aca="false">IF(AT288="","",IF(AT288&lt;50%,1,IF(AND(AT288&gt;=50%,AT288&lt;B$10),2,IF(AT288&gt;=B$10,3))))</f>
        <v/>
      </c>
      <c r="AW288" s="185" t="str">
        <f aca="false">IF(B288&lt;&gt;"",IFERROR(IF((SUMIF(D$20:AI$20, "CLO5", D288:AI288)/AO$10)=0,"",(SUMIF(D$20:AI$20, "CLO5", D288:AI288)/AO$10)),""),"")</f>
        <v/>
      </c>
      <c r="AX288" s="115" t="str">
        <f aca="false">IF(AW288="","",IF(AW288&gt;=B$10,"Y","N"))</f>
        <v/>
      </c>
      <c r="AY288" s="115" t="str">
        <f aca="false">IF(AW288="","",IF(AW288&lt;50%,1,IF(AND(AW288&gt;=50%,AW288&lt;B$10),2,IF(AW288&gt;=B$10,3))))</f>
        <v/>
      </c>
      <c r="AZ288" s="114" t="str">
        <f aca="false">IF(B288&lt;&gt;"",IFERROR(IF((SUMIF(D$20:AI$20, "CLO6", D288:AI288)/AO$11)=0,"",(SUMIF(D$20:AI$20, "CLO6", D288:AI288)/AO$11)),""),"")</f>
        <v/>
      </c>
      <c r="BA288" s="115" t="str">
        <f aca="false">IF(AZ288="","",IF(AZ288&gt;=B$10,"Y","N"))</f>
        <v/>
      </c>
      <c r="BB288" s="115" t="str">
        <f aca="false">IF(BA288="","",IF(BA288&lt;50%,1,IF(AND(BA288&gt;=50%,BA288&lt;B$10),2,IF(BA288&gt;=B$10,3))))</f>
        <v/>
      </c>
      <c r="BC288" s="114" t="str">
        <f aca="false">IF(B288&lt;&gt;"",IFERROR(IF((SUMIF(D$20:AI$20, "CLO7", D288:AI288)/AO$12)=0,"",(SUMIF(D$20:AI$20, "CLO7", D288:AI288)/AO$12)),""),"")</f>
        <v/>
      </c>
      <c r="BD288" s="115" t="str">
        <f aca="false">IF(BC288="","",IF(BC288&gt;=B$10,"Y","N"))</f>
        <v/>
      </c>
      <c r="BE288" s="115" t="str">
        <f aca="false">IF(BD288="","",IF(BD288&lt;50%,1,IF(AND(BD288&gt;=50%,BD288&lt;B$10),2,IF(BD288&gt;=B$10,3))))</f>
        <v/>
      </c>
      <c r="BF288" s="114" t="str">
        <f aca="false">IF(B288&lt;&gt;"",IFERROR(IF((SUMIF(D$20:AI$20, "CLO8", D288:AI288)/AO$13)=0,"",(SUMIF(D$20:AI$20, "CLO8", D288:AI288)/AO$13)),""),"")</f>
        <v/>
      </c>
      <c r="BG288" s="115" t="str">
        <f aca="false">IF(BF288="","",IF(BF288&gt;=B$10,"Y","N"))</f>
        <v/>
      </c>
      <c r="BH288" s="115" t="str">
        <f aca="false">IF(BG288="","",IF(BG288&lt;50%,1,IF(AND(BG288&gt;=50%,BG288&lt;B$10),2,IF(BG288&gt;=B$10,3))))</f>
        <v/>
      </c>
      <c r="BI288" s="114" t="str">
        <f aca="false">IF(B288&lt;&gt;"",IFERROR(IF((SUMIF(D$20:AI$20, "CLO9", D288:AI288)/AO$14)=0,"",(SUMIF(D$20:AI$20, "CLO9", D288:AI288)/AO$14)),""),"")</f>
        <v/>
      </c>
      <c r="BJ288" s="115" t="str">
        <f aca="false">IF(BI288="","",IF(BI288&gt;=B$10,"Y","N"))</f>
        <v/>
      </c>
      <c r="BK288" s="115" t="str">
        <f aca="false">IF(BJ288="","",IF(BJ288&lt;50%,1,IF(AND(BJ288&gt;=50%,BJ288&lt;B$10),2,IF(BJ288&gt;=B$10,3))))</f>
        <v/>
      </c>
      <c r="BL288" s="114" t="str">
        <f aca="false">IF(B288&lt;&gt;"",IFERROR(IF((SUMIF(D$20:AI$20,"CLO10",D288:AI288)/AO$15)=0,"",(SUMIF(D$20:AI$20,"CLO10",D288:AI288)/AO$15)),""),"")</f>
        <v/>
      </c>
      <c r="BM288" s="115" t="str">
        <f aca="false">IF(BL288="","",IF(BL288&gt;=B$10,"Y","N"))</f>
        <v/>
      </c>
      <c r="BN288" s="115" t="str">
        <f aca="false">IF(BM288="","",IF(BM288&lt;50%,1,IF(AND(BM288&gt;=50%,BM288&lt;B$10),2,IF(BM288&gt;=B$10,3))))</f>
        <v/>
      </c>
    </row>
    <row r="289" customFormat="false" ht="15.75" hidden="false" customHeight="true" outlineLevel="0" collapsed="false">
      <c r="A289" s="184" t="str">
        <f aca="false">IF(A$6="LECTURE","",IF('Database (LECTURE-RES-PRAC)'!A284="","",'Database (LECTURE-RES-PRAC)'!A284))</f>
        <v/>
      </c>
      <c r="B289" s="184" t="str">
        <f aca="false">IF(B$6="LECTURE","",IF('Database (LECTURE-RES-PRAC)'!B284="","",'Database (LECTURE-RES-PRAC)'!B284))</f>
        <v/>
      </c>
      <c r="C289" s="184" t="str">
        <f aca="false">IF(C$6="LECTURE","",IF('Database (LECTURE-RES-PRAC)'!C284="","",'Database (LECTURE-RES-PRAC)'!C284))</f>
        <v/>
      </c>
      <c r="D289" s="52"/>
      <c r="E289" s="52"/>
      <c r="F289" s="52"/>
      <c r="G289" s="52"/>
      <c r="H289" s="52"/>
      <c r="I289" s="52"/>
      <c r="J289" s="52"/>
      <c r="K289" s="52"/>
      <c r="L289" s="52"/>
      <c r="M289" s="52"/>
      <c r="N289" s="181" t="str">
        <f aca="false">IF(B289&lt;&gt;"",SUM(D289:M289),"")</f>
        <v/>
      </c>
      <c r="O289" s="52"/>
      <c r="P289" s="52"/>
      <c r="Q289" s="52"/>
      <c r="R289" s="52"/>
      <c r="S289" s="52"/>
      <c r="T289" s="52"/>
      <c r="U289" s="52"/>
      <c r="V289" s="52"/>
      <c r="W289" s="52"/>
      <c r="X289" s="52"/>
      <c r="Y289" s="181" t="str">
        <f aca="false">IF(B289&lt;&gt;"",SUM(O289:X289),"")</f>
        <v/>
      </c>
      <c r="Z289" s="52"/>
      <c r="AA289" s="52"/>
      <c r="AB289" s="52"/>
      <c r="AC289" s="52"/>
      <c r="AD289" s="52"/>
      <c r="AE289" s="52"/>
      <c r="AF289" s="52"/>
      <c r="AG289" s="52"/>
      <c r="AH289" s="52"/>
      <c r="AI289" s="52"/>
      <c r="AJ289" s="182" t="str">
        <f aca="false">IF(B289&lt;&gt;"",SUM(Z289:AI289),"")</f>
        <v/>
      </c>
      <c r="AK289" s="185" t="str">
        <f aca="false">IF(B289&lt;&gt;"",IFERROR(IF((SUMIF(D$20:AI$20, "CLO1", D289:AI289)/AO$6)=0,"",(SUMIF(D$20:AI$20, "CLO1", D289:AI289)/AO$6)),""),"")</f>
        <v/>
      </c>
      <c r="AL289" s="115" t="str">
        <f aca="false">IF(AK289="","",IF(AK289&gt;=B$10,"Y","N"))</f>
        <v/>
      </c>
      <c r="AM289" s="115" t="str">
        <f aca="false">IF(AK289="","",IF(AK289&lt;50%,1,IF(AND(AK289&gt;=50%,AK289&lt;B$10),2,IF(AK289&gt;=B$10,3))))</f>
        <v/>
      </c>
      <c r="AN289" s="185" t="str">
        <f aca="false">IF(B289&lt;&gt;"",IFERROR(IF((SUMIF(D$20:AI$20, "CLO2", D289:AI289)/AO$7)=0,"",(SUMIF(D$20:AI$20, "CLO2", D289:AI289)/AO$7)),""),"")</f>
        <v/>
      </c>
      <c r="AO289" s="115" t="str">
        <f aca="false">IF(AN289="","",IF(AN289&gt;=B$10,"Y","N"))</f>
        <v/>
      </c>
      <c r="AP289" s="115" t="str">
        <f aca="false">IF(AN289="","",IF(AN289&lt;50%,1,IF(AND(AN289&gt;=50%,AN289&lt;B$10),2,IF(AN289&gt;=B$10,3))))</f>
        <v/>
      </c>
      <c r="AQ289" s="185" t="str">
        <f aca="false">IF(B289&lt;&gt;"",IFERROR(IF((SUMIF(D$20:AI$20, "CLO3", D289:AI289)/AO$8)=0,"",(SUMIF(D$20:AI$20, "CLO3", D289:AI289)/AO$8)),""),"")</f>
        <v/>
      </c>
      <c r="AR289" s="115" t="str">
        <f aca="false">IF(AQ289="","",IF(AQ289&gt;=B$10,"Y","N"))</f>
        <v/>
      </c>
      <c r="AS289" s="115" t="str">
        <f aca="false">IF(AQ289="","",IF(AQ289&lt;50%,1,IF(AND(AQ289&gt;=50%,AQ289&lt;B$10),2,IF(AQ289&gt;=B$10,3))))</f>
        <v/>
      </c>
      <c r="AT289" s="185" t="str">
        <f aca="false">IF(B289&lt;&gt;"",IFERROR(IF((SUMIF(D$20:AI$20, "CLO4", D289:AI289)/AO$9)=0,"",(SUMIF(D$20:AI$20, "CLO4", D289:AI289)/AO$9)),""),"")</f>
        <v/>
      </c>
      <c r="AU289" s="115" t="str">
        <f aca="false">IF(AT289="","",IF(AT289&gt;=B$10,"Y","N"))</f>
        <v/>
      </c>
      <c r="AV289" s="115" t="str">
        <f aca="false">IF(AT289="","",IF(AT289&lt;50%,1,IF(AND(AT289&gt;=50%,AT289&lt;B$10),2,IF(AT289&gt;=B$10,3))))</f>
        <v/>
      </c>
      <c r="AW289" s="185" t="str">
        <f aca="false">IF(B289&lt;&gt;"",IFERROR(IF((SUMIF(D$20:AI$20, "CLO5", D289:AI289)/AO$10)=0,"",(SUMIF(D$20:AI$20, "CLO5", D289:AI289)/AO$10)),""),"")</f>
        <v/>
      </c>
      <c r="AX289" s="115" t="str">
        <f aca="false">IF(AW289="","",IF(AW289&gt;=B$10,"Y","N"))</f>
        <v/>
      </c>
      <c r="AY289" s="115" t="str">
        <f aca="false">IF(AW289="","",IF(AW289&lt;50%,1,IF(AND(AW289&gt;=50%,AW289&lt;B$10),2,IF(AW289&gt;=B$10,3))))</f>
        <v/>
      </c>
      <c r="AZ289" s="114" t="str">
        <f aca="false">IF(B289&lt;&gt;"",IFERROR(IF((SUMIF(D$20:AI$20, "CLO6", D289:AI289)/AO$11)=0,"",(SUMIF(D$20:AI$20, "CLO6", D289:AI289)/AO$11)),""),"")</f>
        <v/>
      </c>
      <c r="BA289" s="115" t="str">
        <f aca="false">IF(AZ289="","",IF(AZ289&gt;=B$10,"Y","N"))</f>
        <v/>
      </c>
      <c r="BB289" s="115" t="str">
        <f aca="false">IF(BA289="","",IF(BA289&lt;50%,1,IF(AND(BA289&gt;=50%,BA289&lt;B$10),2,IF(BA289&gt;=B$10,3))))</f>
        <v/>
      </c>
      <c r="BC289" s="114" t="str">
        <f aca="false">IF(B289&lt;&gt;"",IFERROR(IF((SUMIF(D$20:AI$20, "CLO7", D289:AI289)/AO$12)=0,"",(SUMIF(D$20:AI$20, "CLO7", D289:AI289)/AO$12)),""),"")</f>
        <v/>
      </c>
      <c r="BD289" s="115" t="str">
        <f aca="false">IF(BC289="","",IF(BC289&gt;=B$10,"Y","N"))</f>
        <v/>
      </c>
      <c r="BE289" s="115" t="str">
        <f aca="false">IF(BD289="","",IF(BD289&lt;50%,1,IF(AND(BD289&gt;=50%,BD289&lt;B$10),2,IF(BD289&gt;=B$10,3))))</f>
        <v/>
      </c>
      <c r="BF289" s="114" t="str">
        <f aca="false">IF(B289&lt;&gt;"",IFERROR(IF((SUMIF(D$20:AI$20, "CLO8", D289:AI289)/AO$13)=0,"",(SUMIF(D$20:AI$20, "CLO8", D289:AI289)/AO$13)),""),"")</f>
        <v/>
      </c>
      <c r="BG289" s="115" t="str">
        <f aca="false">IF(BF289="","",IF(BF289&gt;=B$10,"Y","N"))</f>
        <v/>
      </c>
      <c r="BH289" s="115" t="str">
        <f aca="false">IF(BG289="","",IF(BG289&lt;50%,1,IF(AND(BG289&gt;=50%,BG289&lt;B$10),2,IF(BG289&gt;=B$10,3))))</f>
        <v/>
      </c>
      <c r="BI289" s="114" t="str">
        <f aca="false">IF(B289&lt;&gt;"",IFERROR(IF((SUMIF(D$20:AI$20, "CLO9", D289:AI289)/AO$14)=0,"",(SUMIF(D$20:AI$20, "CLO9", D289:AI289)/AO$14)),""),"")</f>
        <v/>
      </c>
      <c r="BJ289" s="115" t="str">
        <f aca="false">IF(BI289="","",IF(BI289&gt;=B$10,"Y","N"))</f>
        <v/>
      </c>
      <c r="BK289" s="115" t="str">
        <f aca="false">IF(BJ289="","",IF(BJ289&lt;50%,1,IF(AND(BJ289&gt;=50%,BJ289&lt;B$10),2,IF(BJ289&gt;=B$10,3))))</f>
        <v/>
      </c>
      <c r="BL289" s="114" t="str">
        <f aca="false">IF(B289&lt;&gt;"",IFERROR(IF((SUMIF(D$20:AI$20,"CLO10",D289:AI289)/AO$15)=0,"",(SUMIF(D$20:AI$20,"CLO10",D289:AI289)/AO$15)),""),"")</f>
        <v/>
      </c>
      <c r="BM289" s="115" t="str">
        <f aca="false">IF(BL289="","",IF(BL289&gt;=B$10,"Y","N"))</f>
        <v/>
      </c>
      <c r="BN289" s="115" t="str">
        <f aca="false">IF(BM289="","",IF(BM289&lt;50%,1,IF(AND(BM289&gt;=50%,BM289&lt;B$10),2,IF(BM289&gt;=B$10,3))))</f>
        <v/>
      </c>
    </row>
    <row r="290" customFormat="false" ht="15.75" hidden="false" customHeight="true" outlineLevel="0" collapsed="false">
      <c r="A290" s="184" t="str">
        <f aca="false">IF(A$6="LECTURE","",IF('Database (LECTURE-RES-PRAC)'!A285="","",'Database (LECTURE-RES-PRAC)'!A285))</f>
        <v/>
      </c>
      <c r="B290" s="184" t="str">
        <f aca="false">IF(B$6="LECTURE","",IF('Database (LECTURE-RES-PRAC)'!B285="","",'Database (LECTURE-RES-PRAC)'!B285))</f>
        <v/>
      </c>
      <c r="C290" s="184" t="str">
        <f aca="false">IF(C$6="LECTURE","",IF('Database (LECTURE-RES-PRAC)'!C285="","",'Database (LECTURE-RES-PRAC)'!C285))</f>
        <v/>
      </c>
      <c r="D290" s="52"/>
      <c r="E290" s="52"/>
      <c r="F290" s="52"/>
      <c r="G290" s="52"/>
      <c r="H290" s="52"/>
      <c r="I290" s="52"/>
      <c r="J290" s="52"/>
      <c r="K290" s="52"/>
      <c r="L290" s="52"/>
      <c r="M290" s="52"/>
      <c r="N290" s="181" t="str">
        <f aca="false">IF(B290&lt;&gt;"",SUM(D290:M290),"")</f>
        <v/>
      </c>
      <c r="O290" s="52"/>
      <c r="P290" s="52"/>
      <c r="Q290" s="52"/>
      <c r="R290" s="52"/>
      <c r="S290" s="52"/>
      <c r="T290" s="52"/>
      <c r="U290" s="52"/>
      <c r="V290" s="52"/>
      <c r="W290" s="52"/>
      <c r="X290" s="52"/>
      <c r="Y290" s="181" t="str">
        <f aca="false">IF(B290&lt;&gt;"",SUM(O290:X290),"")</f>
        <v/>
      </c>
      <c r="Z290" s="52"/>
      <c r="AA290" s="52"/>
      <c r="AB290" s="52"/>
      <c r="AC290" s="52"/>
      <c r="AD290" s="52"/>
      <c r="AE290" s="52"/>
      <c r="AF290" s="52"/>
      <c r="AG290" s="52"/>
      <c r="AH290" s="52"/>
      <c r="AI290" s="52"/>
      <c r="AJ290" s="182" t="str">
        <f aca="false">IF(B290&lt;&gt;"",SUM(Z290:AI290),"")</f>
        <v/>
      </c>
      <c r="AK290" s="185" t="str">
        <f aca="false">IF(B290&lt;&gt;"",IFERROR(IF((SUMIF(D$20:AI$20, "CLO1", D290:AI290)/AO$6)=0,"",(SUMIF(D$20:AI$20, "CLO1", D290:AI290)/AO$6)),""),"")</f>
        <v/>
      </c>
      <c r="AL290" s="115" t="str">
        <f aca="false">IF(AK290="","",IF(AK290&gt;=B$10,"Y","N"))</f>
        <v/>
      </c>
      <c r="AM290" s="115" t="str">
        <f aca="false">IF(AK290="","",IF(AK290&lt;50%,1,IF(AND(AK290&gt;=50%,AK290&lt;B$10),2,IF(AK290&gt;=B$10,3))))</f>
        <v/>
      </c>
      <c r="AN290" s="185" t="str">
        <f aca="false">IF(B290&lt;&gt;"",IFERROR(IF((SUMIF(D$20:AI$20, "CLO2", D290:AI290)/AO$7)=0,"",(SUMIF(D$20:AI$20, "CLO2", D290:AI290)/AO$7)),""),"")</f>
        <v/>
      </c>
      <c r="AO290" s="115" t="str">
        <f aca="false">IF(AN290="","",IF(AN290&gt;=B$10,"Y","N"))</f>
        <v/>
      </c>
      <c r="AP290" s="115" t="str">
        <f aca="false">IF(AN290="","",IF(AN290&lt;50%,1,IF(AND(AN290&gt;=50%,AN290&lt;B$10),2,IF(AN290&gt;=B$10,3))))</f>
        <v/>
      </c>
      <c r="AQ290" s="185" t="str">
        <f aca="false">IF(B290&lt;&gt;"",IFERROR(IF((SUMIF(D$20:AI$20, "CLO3", D290:AI290)/AO$8)=0,"",(SUMIF(D$20:AI$20, "CLO3", D290:AI290)/AO$8)),""),"")</f>
        <v/>
      </c>
      <c r="AR290" s="115" t="str">
        <f aca="false">IF(AQ290="","",IF(AQ290&gt;=B$10,"Y","N"))</f>
        <v/>
      </c>
      <c r="AS290" s="115" t="str">
        <f aca="false">IF(AQ290="","",IF(AQ290&lt;50%,1,IF(AND(AQ290&gt;=50%,AQ290&lt;B$10),2,IF(AQ290&gt;=B$10,3))))</f>
        <v/>
      </c>
      <c r="AT290" s="185" t="str">
        <f aca="false">IF(B290&lt;&gt;"",IFERROR(IF((SUMIF(D$20:AI$20, "CLO4", D290:AI290)/AO$9)=0,"",(SUMIF(D$20:AI$20, "CLO4", D290:AI290)/AO$9)),""),"")</f>
        <v/>
      </c>
      <c r="AU290" s="115" t="str">
        <f aca="false">IF(AT290="","",IF(AT290&gt;=B$10,"Y","N"))</f>
        <v/>
      </c>
      <c r="AV290" s="115" t="str">
        <f aca="false">IF(AT290="","",IF(AT290&lt;50%,1,IF(AND(AT290&gt;=50%,AT290&lt;B$10),2,IF(AT290&gt;=B$10,3))))</f>
        <v/>
      </c>
      <c r="AW290" s="185" t="str">
        <f aca="false">IF(B290&lt;&gt;"",IFERROR(IF((SUMIF(D$20:AI$20, "CLO5", D290:AI290)/AO$10)=0,"",(SUMIF(D$20:AI$20, "CLO5", D290:AI290)/AO$10)),""),"")</f>
        <v/>
      </c>
      <c r="AX290" s="115" t="str">
        <f aca="false">IF(AW290="","",IF(AW290&gt;=B$10,"Y","N"))</f>
        <v/>
      </c>
      <c r="AY290" s="115" t="str">
        <f aca="false">IF(AW290="","",IF(AW290&lt;50%,1,IF(AND(AW290&gt;=50%,AW290&lt;B$10),2,IF(AW290&gt;=B$10,3))))</f>
        <v/>
      </c>
      <c r="AZ290" s="114" t="str">
        <f aca="false">IF(B290&lt;&gt;"",IFERROR(IF((SUMIF(D$20:AI$20, "CLO6", D290:AI290)/AO$11)=0,"",(SUMIF(D$20:AI$20, "CLO6", D290:AI290)/AO$11)),""),"")</f>
        <v/>
      </c>
      <c r="BA290" s="115" t="str">
        <f aca="false">IF(AZ290="","",IF(AZ290&gt;=B$10,"Y","N"))</f>
        <v/>
      </c>
      <c r="BB290" s="115" t="str">
        <f aca="false">IF(BA290="","",IF(BA290&lt;50%,1,IF(AND(BA290&gt;=50%,BA290&lt;B$10),2,IF(BA290&gt;=B$10,3))))</f>
        <v/>
      </c>
      <c r="BC290" s="114" t="str">
        <f aca="false">IF(B290&lt;&gt;"",IFERROR(IF((SUMIF(D$20:AI$20, "CLO7", D290:AI290)/AO$12)=0,"",(SUMIF(D$20:AI$20, "CLO7", D290:AI290)/AO$12)),""),"")</f>
        <v/>
      </c>
      <c r="BD290" s="115" t="str">
        <f aca="false">IF(BC290="","",IF(BC290&gt;=B$10,"Y","N"))</f>
        <v/>
      </c>
      <c r="BE290" s="115" t="str">
        <f aca="false">IF(BD290="","",IF(BD290&lt;50%,1,IF(AND(BD290&gt;=50%,BD290&lt;B$10),2,IF(BD290&gt;=B$10,3))))</f>
        <v/>
      </c>
      <c r="BF290" s="114" t="str">
        <f aca="false">IF(B290&lt;&gt;"",IFERROR(IF((SUMIF(D$20:AI$20, "CLO8", D290:AI290)/AO$13)=0,"",(SUMIF(D$20:AI$20, "CLO8", D290:AI290)/AO$13)),""),"")</f>
        <v/>
      </c>
      <c r="BG290" s="115" t="str">
        <f aca="false">IF(BF290="","",IF(BF290&gt;=B$10,"Y","N"))</f>
        <v/>
      </c>
      <c r="BH290" s="115" t="str">
        <f aca="false">IF(BG290="","",IF(BG290&lt;50%,1,IF(AND(BG290&gt;=50%,BG290&lt;B$10),2,IF(BG290&gt;=B$10,3))))</f>
        <v/>
      </c>
      <c r="BI290" s="114" t="str">
        <f aca="false">IF(B290&lt;&gt;"",IFERROR(IF((SUMIF(D$20:AI$20, "CLO9", D290:AI290)/AO$14)=0,"",(SUMIF(D$20:AI$20, "CLO9", D290:AI290)/AO$14)),""),"")</f>
        <v/>
      </c>
      <c r="BJ290" s="115" t="str">
        <f aca="false">IF(BI290="","",IF(BI290&gt;=B$10,"Y","N"))</f>
        <v/>
      </c>
      <c r="BK290" s="115" t="str">
        <f aca="false">IF(BJ290="","",IF(BJ290&lt;50%,1,IF(AND(BJ290&gt;=50%,BJ290&lt;B$10),2,IF(BJ290&gt;=B$10,3))))</f>
        <v/>
      </c>
      <c r="BL290" s="114" t="str">
        <f aca="false">IF(B290&lt;&gt;"",IFERROR(IF((SUMIF(D$20:AI$20,"CLO10",D290:AI290)/AO$15)=0,"",(SUMIF(D$20:AI$20,"CLO10",D290:AI290)/AO$15)),""),"")</f>
        <v/>
      </c>
      <c r="BM290" s="115" t="str">
        <f aca="false">IF(BL290="","",IF(BL290&gt;=B$10,"Y","N"))</f>
        <v/>
      </c>
      <c r="BN290" s="115" t="str">
        <f aca="false">IF(BM290="","",IF(BM290&lt;50%,1,IF(AND(BM290&gt;=50%,BM290&lt;B$10),2,IF(BM290&gt;=B$10,3))))</f>
        <v/>
      </c>
    </row>
    <row r="291" customFormat="false" ht="15.75" hidden="false" customHeight="true" outlineLevel="0" collapsed="false">
      <c r="A291" s="184" t="str">
        <f aca="false">IF(A$6="LECTURE","",IF('Database (LECTURE-RES-PRAC)'!A286="","",'Database (LECTURE-RES-PRAC)'!A286))</f>
        <v/>
      </c>
      <c r="B291" s="184" t="str">
        <f aca="false">IF(B$6="LECTURE","",IF('Database (LECTURE-RES-PRAC)'!B286="","",'Database (LECTURE-RES-PRAC)'!B286))</f>
        <v/>
      </c>
      <c r="C291" s="184" t="str">
        <f aca="false">IF(C$6="LECTURE","",IF('Database (LECTURE-RES-PRAC)'!C286="","",'Database (LECTURE-RES-PRAC)'!C286))</f>
        <v/>
      </c>
      <c r="D291" s="52"/>
      <c r="E291" s="52"/>
      <c r="F291" s="52"/>
      <c r="G291" s="52"/>
      <c r="H291" s="52"/>
      <c r="I291" s="52"/>
      <c r="J291" s="52"/>
      <c r="K291" s="52"/>
      <c r="L291" s="52"/>
      <c r="M291" s="52"/>
      <c r="N291" s="181" t="str">
        <f aca="false">IF(B291&lt;&gt;"",SUM(D291:M291),"")</f>
        <v/>
      </c>
      <c r="O291" s="52"/>
      <c r="P291" s="52"/>
      <c r="Q291" s="52"/>
      <c r="R291" s="52"/>
      <c r="S291" s="52"/>
      <c r="T291" s="52"/>
      <c r="U291" s="52"/>
      <c r="V291" s="52"/>
      <c r="W291" s="52"/>
      <c r="X291" s="52"/>
      <c r="Y291" s="181" t="str">
        <f aca="false">IF(B291&lt;&gt;"",SUM(O291:X291),"")</f>
        <v/>
      </c>
      <c r="Z291" s="52"/>
      <c r="AA291" s="52"/>
      <c r="AB291" s="52"/>
      <c r="AC291" s="52"/>
      <c r="AD291" s="52"/>
      <c r="AE291" s="52"/>
      <c r="AF291" s="52"/>
      <c r="AG291" s="52"/>
      <c r="AH291" s="52"/>
      <c r="AI291" s="52"/>
      <c r="AJ291" s="182" t="str">
        <f aca="false">IF(B291&lt;&gt;"",SUM(Z291:AI291),"")</f>
        <v/>
      </c>
      <c r="AK291" s="185" t="str">
        <f aca="false">IF(B291&lt;&gt;"",IFERROR(IF((SUMIF(D$20:AI$20, "CLO1", D291:AI291)/AO$6)=0,"",(SUMIF(D$20:AI$20, "CLO1", D291:AI291)/AO$6)),""),"")</f>
        <v/>
      </c>
      <c r="AL291" s="115" t="str">
        <f aca="false">IF(AK291="","",IF(AK291&gt;=B$10,"Y","N"))</f>
        <v/>
      </c>
      <c r="AM291" s="115" t="str">
        <f aca="false">IF(AK291="","",IF(AK291&lt;50%,1,IF(AND(AK291&gt;=50%,AK291&lt;B$10),2,IF(AK291&gt;=B$10,3))))</f>
        <v/>
      </c>
      <c r="AN291" s="185" t="str">
        <f aca="false">IF(B291&lt;&gt;"",IFERROR(IF((SUMIF(D$20:AI$20, "CLO2", D291:AI291)/AO$7)=0,"",(SUMIF(D$20:AI$20, "CLO2", D291:AI291)/AO$7)),""),"")</f>
        <v/>
      </c>
      <c r="AO291" s="115" t="str">
        <f aca="false">IF(AN291="","",IF(AN291&gt;=B$10,"Y","N"))</f>
        <v/>
      </c>
      <c r="AP291" s="115" t="str">
        <f aca="false">IF(AN291="","",IF(AN291&lt;50%,1,IF(AND(AN291&gt;=50%,AN291&lt;B$10),2,IF(AN291&gt;=B$10,3))))</f>
        <v/>
      </c>
      <c r="AQ291" s="185" t="str">
        <f aca="false">IF(B291&lt;&gt;"",IFERROR(IF((SUMIF(D$20:AI$20, "CLO3", D291:AI291)/AO$8)=0,"",(SUMIF(D$20:AI$20, "CLO3", D291:AI291)/AO$8)),""),"")</f>
        <v/>
      </c>
      <c r="AR291" s="115" t="str">
        <f aca="false">IF(AQ291="","",IF(AQ291&gt;=B$10,"Y","N"))</f>
        <v/>
      </c>
      <c r="AS291" s="115" t="str">
        <f aca="false">IF(AQ291="","",IF(AQ291&lt;50%,1,IF(AND(AQ291&gt;=50%,AQ291&lt;B$10),2,IF(AQ291&gt;=B$10,3))))</f>
        <v/>
      </c>
      <c r="AT291" s="185" t="str">
        <f aca="false">IF(B291&lt;&gt;"",IFERROR(IF((SUMIF(D$20:AI$20, "CLO4", D291:AI291)/AO$9)=0,"",(SUMIF(D$20:AI$20, "CLO4", D291:AI291)/AO$9)),""),"")</f>
        <v/>
      </c>
      <c r="AU291" s="115" t="str">
        <f aca="false">IF(AT291="","",IF(AT291&gt;=B$10,"Y","N"))</f>
        <v/>
      </c>
      <c r="AV291" s="115" t="str">
        <f aca="false">IF(AT291="","",IF(AT291&lt;50%,1,IF(AND(AT291&gt;=50%,AT291&lt;B$10),2,IF(AT291&gt;=B$10,3))))</f>
        <v/>
      </c>
      <c r="AW291" s="185" t="str">
        <f aca="false">IF(B291&lt;&gt;"",IFERROR(IF((SUMIF(D$20:AI$20, "CLO5", D291:AI291)/AO$10)=0,"",(SUMIF(D$20:AI$20, "CLO5", D291:AI291)/AO$10)),""),"")</f>
        <v/>
      </c>
      <c r="AX291" s="115" t="str">
        <f aca="false">IF(AW291="","",IF(AW291&gt;=B$10,"Y","N"))</f>
        <v/>
      </c>
      <c r="AY291" s="115" t="str">
        <f aca="false">IF(AW291="","",IF(AW291&lt;50%,1,IF(AND(AW291&gt;=50%,AW291&lt;B$10),2,IF(AW291&gt;=B$10,3))))</f>
        <v/>
      </c>
      <c r="AZ291" s="114" t="str">
        <f aca="false">IF(B291&lt;&gt;"",IFERROR(IF((SUMIF(D$20:AI$20, "CLO6", D291:AI291)/AO$11)=0,"",(SUMIF(D$20:AI$20, "CLO6", D291:AI291)/AO$11)),""),"")</f>
        <v/>
      </c>
      <c r="BA291" s="115" t="str">
        <f aca="false">IF(AZ291="","",IF(AZ291&gt;=B$10,"Y","N"))</f>
        <v/>
      </c>
      <c r="BB291" s="115" t="str">
        <f aca="false">IF(BA291="","",IF(BA291&lt;50%,1,IF(AND(BA291&gt;=50%,BA291&lt;B$10),2,IF(BA291&gt;=B$10,3))))</f>
        <v/>
      </c>
      <c r="BC291" s="114" t="str">
        <f aca="false">IF(B291&lt;&gt;"",IFERROR(IF((SUMIF(D$20:AI$20, "CLO7", D291:AI291)/AO$12)=0,"",(SUMIF(D$20:AI$20, "CLO7", D291:AI291)/AO$12)),""),"")</f>
        <v/>
      </c>
      <c r="BD291" s="115" t="str">
        <f aca="false">IF(BC291="","",IF(BC291&gt;=B$10,"Y","N"))</f>
        <v/>
      </c>
      <c r="BE291" s="115" t="str">
        <f aca="false">IF(BD291="","",IF(BD291&lt;50%,1,IF(AND(BD291&gt;=50%,BD291&lt;B$10),2,IF(BD291&gt;=B$10,3))))</f>
        <v/>
      </c>
      <c r="BF291" s="114" t="str">
        <f aca="false">IF(B291&lt;&gt;"",IFERROR(IF((SUMIF(D$20:AI$20, "CLO8", D291:AI291)/AO$13)=0,"",(SUMIF(D$20:AI$20, "CLO8", D291:AI291)/AO$13)),""),"")</f>
        <v/>
      </c>
      <c r="BG291" s="115" t="str">
        <f aca="false">IF(BF291="","",IF(BF291&gt;=B$10,"Y","N"))</f>
        <v/>
      </c>
      <c r="BH291" s="115" t="str">
        <f aca="false">IF(BG291="","",IF(BG291&lt;50%,1,IF(AND(BG291&gt;=50%,BG291&lt;B$10),2,IF(BG291&gt;=B$10,3))))</f>
        <v/>
      </c>
      <c r="BI291" s="114" t="str">
        <f aca="false">IF(B291&lt;&gt;"",IFERROR(IF((SUMIF(D$20:AI$20, "CLO9", D291:AI291)/AO$14)=0,"",(SUMIF(D$20:AI$20, "CLO9", D291:AI291)/AO$14)),""),"")</f>
        <v/>
      </c>
      <c r="BJ291" s="115" t="str">
        <f aca="false">IF(BI291="","",IF(BI291&gt;=B$10,"Y","N"))</f>
        <v/>
      </c>
      <c r="BK291" s="115" t="str">
        <f aca="false">IF(BJ291="","",IF(BJ291&lt;50%,1,IF(AND(BJ291&gt;=50%,BJ291&lt;B$10),2,IF(BJ291&gt;=B$10,3))))</f>
        <v/>
      </c>
      <c r="BL291" s="114" t="str">
        <f aca="false">IF(B291&lt;&gt;"",IFERROR(IF((SUMIF(D$20:AI$20,"CLO10",D291:AI291)/AO$15)=0,"",(SUMIF(D$20:AI$20,"CLO10",D291:AI291)/AO$15)),""),"")</f>
        <v/>
      </c>
      <c r="BM291" s="115" t="str">
        <f aca="false">IF(BL291="","",IF(BL291&gt;=B$10,"Y","N"))</f>
        <v/>
      </c>
      <c r="BN291" s="115" t="str">
        <f aca="false">IF(BM291="","",IF(BM291&lt;50%,1,IF(AND(BM291&gt;=50%,BM291&lt;B$10),2,IF(BM291&gt;=B$10,3))))</f>
        <v/>
      </c>
    </row>
    <row r="292" customFormat="false" ht="15.75" hidden="false" customHeight="true" outlineLevel="0" collapsed="false">
      <c r="A292" s="184" t="str">
        <f aca="false">IF(A$6="LECTURE","",IF('Database (LECTURE-RES-PRAC)'!A287="","",'Database (LECTURE-RES-PRAC)'!A287))</f>
        <v/>
      </c>
      <c r="B292" s="184" t="str">
        <f aca="false">IF(B$6="LECTURE","",IF('Database (LECTURE-RES-PRAC)'!B287="","",'Database (LECTURE-RES-PRAC)'!B287))</f>
        <v/>
      </c>
      <c r="C292" s="184" t="str">
        <f aca="false">IF(C$6="LECTURE","",IF('Database (LECTURE-RES-PRAC)'!C287="","",'Database (LECTURE-RES-PRAC)'!C287))</f>
        <v/>
      </c>
      <c r="D292" s="52"/>
      <c r="E292" s="52"/>
      <c r="F292" s="52"/>
      <c r="G292" s="52"/>
      <c r="H292" s="52"/>
      <c r="I292" s="52"/>
      <c r="J292" s="52"/>
      <c r="K292" s="52"/>
      <c r="L292" s="52"/>
      <c r="M292" s="52"/>
      <c r="N292" s="181" t="str">
        <f aca="false">IF(B292&lt;&gt;"",SUM(D292:M292),"")</f>
        <v/>
      </c>
      <c r="O292" s="52"/>
      <c r="P292" s="52"/>
      <c r="Q292" s="52"/>
      <c r="R292" s="52"/>
      <c r="S292" s="52"/>
      <c r="T292" s="52"/>
      <c r="U292" s="52"/>
      <c r="V292" s="52"/>
      <c r="W292" s="52"/>
      <c r="X292" s="52"/>
      <c r="Y292" s="181" t="str">
        <f aca="false">IF(B292&lt;&gt;"",SUM(O292:X292),"")</f>
        <v/>
      </c>
      <c r="Z292" s="52"/>
      <c r="AA292" s="52"/>
      <c r="AB292" s="52"/>
      <c r="AC292" s="52"/>
      <c r="AD292" s="52"/>
      <c r="AE292" s="52"/>
      <c r="AF292" s="52"/>
      <c r="AG292" s="52"/>
      <c r="AH292" s="52"/>
      <c r="AI292" s="52"/>
      <c r="AJ292" s="182" t="str">
        <f aca="false">IF(B292&lt;&gt;"",SUM(Z292:AI292),"")</f>
        <v/>
      </c>
      <c r="AK292" s="185" t="str">
        <f aca="false">IF(B292&lt;&gt;"",IFERROR(IF((SUMIF(D$20:AI$20, "CLO1", D292:AI292)/AO$6)=0,"",(SUMIF(D$20:AI$20, "CLO1", D292:AI292)/AO$6)),""),"")</f>
        <v/>
      </c>
      <c r="AL292" s="115" t="str">
        <f aca="false">IF(AK292="","",IF(AK292&gt;=B$10,"Y","N"))</f>
        <v/>
      </c>
      <c r="AM292" s="115" t="str">
        <f aca="false">IF(AK292="","",IF(AK292&lt;50%,1,IF(AND(AK292&gt;=50%,AK292&lt;B$10),2,IF(AK292&gt;=B$10,3))))</f>
        <v/>
      </c>
      <c r="AN292" s="185" t="str">
        <f aca="false">IF(B292&lt;&gt;"",IFERROR(IF((SUMIF(D$20:AI$20, "CLO2", D292:AI292)/AO$7)=0,"",(SUMIF(D$20:AI$20, "CLO2", D292:AI292)/AO$7)),""),"")</f>
        <v/>
      </c>
      <c r="AO292" s="115" t="str">
        <f aca="false">IF(AN292="","",IF(AN292&gt;=B$10,"Y","N"))</f>
        <v/>
      </c>
      <c r="AP292" s="115" t="str">
        <f aca="false">IF(AN292="","",IF(AN292&lt;50%,1,IF(AND(AN292&gt;=50%,AN292&lt;B$10),2,IF(AN292&gt;=B$10,3))))</f>
        <v/>
      </c>
      <c r="AQ292" s="185" t="str">
        <f aca="false">IF(B292&lt;&gt;"",IFERROR(IF((SUMIF(D$20:AI$20, "CLO3", D292:AI292)/AO$8)=0,"",(SUMIF(D$20:AI$20, "CLO3", D292:AI292)/AO$8)),""),"")</f>
        <v/>
      </c>
      <c r="AR292" s="115" t="str">
        <f aca="false">IF(AQ292="","",IF(AQ292&gt;=B$10,"Y","N"))</f>
        <v/>
      </c>
      <c r="AS292" s="115" t="str">
        <f aca="false">IF(AQ292="","",IF(AQ292&lt;50%,1,IF(AND(AQ292&gt;=50%,AQ292&lt;B$10),2,IF(AQ292&gt;=B$10,3))))</f>
        <v/>
      </c>
      <c r="AT292" s="185" t="str">
        <f aca="false">IF(B292&lt;&gt;"",IFERROR(IF((SUMIF(D$20:AI$20, "CLO4", D292:AI292)/AO$9)=0,"",(SUMIF(D$20:AI$20, "CLO4", D292:AI292)/AO$9)),""),"")</f>
        <v/>
      </c>
      <c r="AU292" s="115" t="str">
        <f aca="false">IF(AT292="","",IF(AT292&gt;=B$10,"Y","N"))</f>
        <v/>
      </c>
      <c r="AV292" s="115" t="str">
        <f aca="false">IF(AT292="","",IF(AT292&lt;50%,1,IF(AND(AT292&gt;=50%,AT292&lt;B$10),2,IF(AT292&gt;=B$10,3))))</f>
        <v/>
      </c>
      <c r="AW292" s="185" t="str">
        <f aca="false">IF(B292&lt;&gt;"",IFERROR(IF((SUMIF(D$20:AI$20, "CLO5", D292:AI292)/AO$10)=0,"",(SUMIF(D$20:AI$20, "CLO5", D292:AI292)/AO$10)),""),"")</f>
        <v/>
      </c>
      <c r="AX292" s="115" t="str">
        <f aca="false">IF(AW292="","",IF(AW292&gt;=B$10,"Y","N"))</f>
        <v/>
      </c>
      <c r="AY292" s="115" t="str">
        <f aca="false">IF(AW292="","",IF(AW292&lt;50%,1,IF(AND(AW292&gt;=50%,AW292&lt;B$10),2,IF(AW292&gt;=B$10,3))))</f>
        <v/>
      </c>
      <c r="AZ292" s="114" t="str">
        <f aca="false">IF(B292&lt;&gt;"",IFERROR(IF((SUMIF(D$20:AI$20, "CLO6", D292:AI292)/AO$11)=0,"",(SUMIF(D$20:AI$20, "CLO6", D292:AI292)/AO$11)),""),"")</f>
        <v/>
      </c>
      <c r="BA292" s="115" t="str">
        <f aca="false">IF(AZ292="","",IF(AZ292&gt;=B$10,"Y","N"))</f>
        <v/>
      </c>
      <c r="BB292" s="115" t="str">
        <f aca="false">IF(BA292="","",IF(BA292&lt;50%,1,IF(AND(BA292&gt;=50%,BA292&lt;B$10),2,IF(BA292&gt;=B$10,3))))</f>
        <v/>
      </c>
      <c r="BC292" s="114" t="str">
        <f aca="false">IF(B292&lt;&gt;"",IFERROR(IF((SUMIF(D$20:AI$20, "CLO7", D292:AI292)/AO$12)=0,"",(SUMIF(D$20:AI$20, "CLO7", D292:AI292)/AO$12)),""),"")</f>
        <v/>
      </c>
      <c r="BD292" s="115" t="str">
        <f aca="false">IF(BC292="","",IF(BC292&gt;=B$10,"Y","N"))</f>
        <v/>
      </c>
      <c r="BE292" s="115" t="str">
        <f aca="false">IF(BD292="","",IF(BD292&lt;50%,1,IF(AND(BD292&gt;=50%,BD292&lt;B$10),2,IF(BD292&gt;=B$10,3))))</f>
        <v/>
      </c>
      <c r="BF292" s="114" t="str">
        <f aca="false">IF(B292&lt;&gt;"",IFERROR(IF((SUMIF(D$20:AI$20, "CLO8", D292:AI292)/AO$13)=0,"",(SUMIF(D$20:AI$20, "CLO8", D292:AI292)/AO$13)),""),"")</f>
        <v/>
      </c>
      <c r="BG292" s="115" t="str">
        <f aca="false">IF(BF292="","",IF(BF292&gt;=B$10,"Y","N"))</f>
        <v/>
      </c>
      <c r="BH292" s="115" t="str">
        <f aca="false">IF(BG292="","",IF(BG292&lt;50%,1,IF(AND(BG292&gt;=50%,BG292&lt;B$10),2,IF(BG292&gt;=B$10,3))))</f>
        <v/>
      </c>
      <c r="BI292" s="114" t="str">
        <f aca="false">IF(B292&lt;&gt;"",IFERROR(IF((SUMIF(D$20:AI$20, "CLO9", D292:AI292)/AO$14)=0,"",(SUMIF(D$20:AI$20, "CLO9", D292:AI292)/AO$14)),""),"")</f>
        <v/>
      </c>
      <c r="BJ292" s="115" t="str">
        <f aca="false">IF(BI292="","",IF(BI292&gt;=B$10,"Y","N"))</f>
        <v/>
      </c>
      <c r="BK292" s="115" t="str">
        <f aca="false">IF(BJ292="","",IF(BJ292&lt;50%,1,IF(AND(BJ292&gt;=50%,BJ292&lt;B$10),2,IF(BJ292&gt;=B$10,3))))</f>
        <v/>
      </c>
      <c r="BL292" s="114" t="str">
        <f aca="false">IF(B292&lt;&gt;"",IFERROR(IF((SUMIF(D$20:AI$20,"CLO10",D292:AI292)/AO$15)=0,"",(SUMIF(D$20:AI$20,"CLO10",D292:AI292)/AO$15)),""),"")</f>
        <v/>
      </c>
      <c r="BM292" s="115" t="str">
        <f aca="false">IF(BL292="","",IF(BL292&gt;=B$10,"Y","N"))</f>
        <v/>
      </c>
      <c r="BN292" s="115" t="str">
        <f aca="false">IF(BM292="","",IF(BM292&lt;50%,1,IF(AND(BM292&gt;=50%,BM292&lt;B$10),2,IF(BM292&gt;=B$10,3))))</f>
        <v/>
      </c>
    </row>
    <row r="293" customFormat="false" ht="15.75" hidden="false" customHeight="true" outlineLevel="0" collapsed="false">
      <c r="A293" s="184" t="str">
        <f aca="false">IF(A$6="LECTURE","",IF('Database (LECTURE-RES-PRAC)'!A288="","",'Database (LECTURE-RES-PRAC)'!A288))</f>
        <v/>
      </c>
      <c r="B293" s="184" t="str">
        <f aca="false">IF(B$6="LECTURE","",IF('Database (LECTURE-RES-PRAC)'!B288="","",'Database (LECTURE-RES-PRAC)'!B288))</f>
        <v/>
      </c>
      <c r="C293" s="184" t="str">
        <f aca="false">IF(C$6="LECTURE","",IF('Database (LECTURE-RES-PRAC)'!C288="","",'Database (LECTURE-RES-PRAC)'!C288))</f>
        <v/>
      </c>
      <c r="D293" s="52"/>
      <c r="E293" s="52"/>
      <c r="F293" s="52"/>
      <c r="G293" s="52"/>
      <c r="H293" s="52"/>
      <c r="I293" s="52"/>
      <c r="J293" s="52"/>
      <c r="K293" s="52"/>
      <c r="L293" s="52"/>
      <c r="M293" s="52"/>
      <c r="N293" s="181" t="str">
        <f aca="false">IF(B293&lt;&gt;"",SUM(D293:M293),"")</f>
        <v/>
      </c>
      <c r="O293" s="52"/>
      <c r="P293" s="52"/>
      <c r="Q293" s="52"/>
      <c r="R293" s="52"/>
      <c r="S293" s="52"/>
      <c r="T293" s="52"/>
      <c r="U293" s="52"/>
      <c r="V293" s="52"/>
      <c r="W293" s="52"/>
      <c r="X293" s="52"/>
      <c r="Y293" s="181" t="str">
        <f aca="false">IF(B293&lt;&gt;"",SUM(O293:X293),"")</f>
        <v/>
      </c>
      <c r="Z293" s="52"/>
      <c r="AA293" s="52"/>
      <c r="AB293" s="52"/>
      <c r="AC293" s="52"/>
      <c r="AD293" s="52"/>
      <c r="AE293" s="52"/>
      <c r="AF293" s="52"/>
      <c r="AG293" s="52"/>
      <c r="AH293" s="52"/>
      <c r="AI293" s="52"/>
      <c r="AJ293" s="182" t="str">
        <f aca="false">IF(B293&lt;&gt;"",SUM(Z293:AI293),"")</f>
        <v/>
      </c>
      <c r="AK293" s="185" t="str">
        <f aca="false">IF(B293&lt;&gt;"",IFERROR(IF((SUMIF(D$20:AI$20, "CLO1", D293:AI293)/AO$6)=0,"",(SUMIF(D$20:AI$20, "CLO1", D293:AI293)/AO$6)),""),"")</f>
        <v/>
      </c>
      <c r="AL293" s="115" t="str">
        <f aca="false">IF(AK293="","",IF(AK293&gt;=B$10,"Y","N"))</f>
        <v/>
      </c>
      <c r="AM293" s="115" t="str">
        <f aca="false">IF(AK293="","",IF(AK293&lt;50%,1,IF(AND(AK293&gt;=50%,AK293&lt;B$10),2,IF(AK293&gt;=B$10,3))))</f>
        <v/>
      </c>
      <c r="AN293" s="185" t="str">
        <f aca="false">IF(B293&lt;&gt;"",IFERROR(IF((SUMIF(D$20:AI$20, "CLO2", D293:AI293)/AO$7)=0,"",(SUMIF(D$20:AI$20, "CLO2", D293:AI293)/AO$7)),""),"")</f>
        <v/>
      </c>
      <c r="AO293" s="115" t="str">
        <f aca="false">IF(AN293="","",IF(AN293&gt;=B$10,"Y","N"))</f>
        <v/>
      </c>
      <c r="AP293" s="115" t="str">
        <f aca="false">IF(AN293="","",IF(AN293&lt;50%,1,IF(AND(AN293&gt;=50%,AN293&lt;B$10),2,IF(AN293&gt;=B$10,3))))</f>
        <v/>
      </c>
      <c r="AQ293" s="185" t="str">
        <f aca="false">IF(B293&lt;&gt;"",IFERROR(IF((SUMIF(D$20:AI$20, "CLO3", D293:AI293)/AO$8)=0,"",(SUMIF(D$20:AI$20, "CLO3", D293:AI293)/AO$8)),""),"")</f>
        <v/>
      </c>
      <c r="AR293" s="115" t="str">
        <f aca="false">IF(AQ293="","",IF(AQ293&gt;=B$10,"Y","N"))</f>
        <v/>
      </c>
      <c r="AS293" s="115" t="str">
        <f aca="false">IF(AQ293="","",IF(AQ293&lt;50%,1,IF(AND(AQ293&gt;=50%,AQ293&lt;B$10),2,IF(AQ293&gt;=B$10,3))))</f>
        <v/>
      </c>
      <c r="AT293" s="185" t="str">
        <f aca="false">IF(B293&lt;&gt;"",IFERROR(IF((SUMIF(D$20:AI$20, "CLO4", D293:AI293)/AO$9)=0,"",(SUMIF(D$20:AI$20, "CLO4", D293:AI293)/AO$9)),""),"")</f>
        <v/>
      </c>
      <c r="AU293" s="115" t="str">
        <f aca="false">IF(AT293="","",IF(AT293&gt;=B$10,"Y","N"))</f>
        <v/>
      </c>
      <c r="AV293" s="115" t="str">
        <f aca="false">IF(AT293="","",IF(AT293&lt;50%,1,IF(AND(AT293&gt;=50%,AT293&lt;B$10),2,IF(AT293&gt;=B$10,3))))</f>
        <v/>
      </c>
      <c r="AW293" s="185" t="str">
        <f aca="false">IF(B293&lt;&gt;"",IFERROR(IF((SUMIF(D$20:AI$20, "CLO5", D293:AI293)/AO$10)=0,"",(SUMIF(D$20:AI$20, "CLO5", D293:AI293)/AO$10)),""),"")</f>
        <v/>
      </c>
      <c r="AX293" s="115" t="str">
        <f aca="false">IF(AW293="","",IF(AW293&gt;=B$10,"Y","N"))</f>
        <v/>
      </c>
      <c r="AY293" s="115" t="str">
        <f aca="false">IF(AW293="","",IF(AW293&lt;50%,1,IF(AND(AW293&gt;=50%,AW293&lt;B$10),2,IF(AW293&gt;=B$10,3))))</f>
        <v/>
      </c>
      <c r="AZ293" s="114" t="str">
        <f aca="false">IF(B293&lt;&gt;"",IFERROR(IF((SUMIF(D$20:AI$20, "CLO6", D293:AI293)/AO$11)=0,"",(SUMIF(D$20:AI$20, "CLO6", D293:AI293)/AO$11)),""),"")</f>
        <v/>
      </c>
      <c r="BA293" s="115" t="str">
        <f aca="false">IF(AZ293="","",IF(AZ293&gt;=B$10,"Y","N"))</f>
        <v/>
      </c>
      <c r="BB293" s="115" t="str">
        <f aca="false">IF(BA293="","",IF(BA293&lt;50%,1,IF(AND(BA293&gt;=50%,BA293&lt;B$10),2,IF(BA293&gt;=B$10,3))))</f>
        <v/>
      </c>
      <c r="BC293" s="114" t="str">
        <f aca="false">IF(B293&lt;&gt;"",IFERROR(IF((SUMIF(D$20:AI$20, "CLO7", D293:AI293)/AO$12)=0,"",(SUMIF(D$20:AI$20, "CLO7", D293:AI293)/AO$12)),""),"")</f>
        <v/>
      </c>
      <c r="BD293" s="115" t="str">
        <f aca="false">IF(BC293="","",IF(BC293&gt;=B$10,"Y","N"))</f>
        <v/>
      </c>
      <c r="BE293" s="115" t="str">
        <f aca="false">IF(BD293="","",IF(BD293&lt;50%,1,IF(AND(BD293&gt;=50%,BD293&lt;B$10),2,IF(BD293&gt;=B$10,3))))</f>
        <v/>
      </c>
      <c r="BF293" s="114" t="str">
        <f aca="false">IF(B293&lt;&gt;"",IFERROR(IF((SUMIF(D$20:AI$20, "CLO8", D293:AI293)/AO$13)=0,"",(SUMIF(D$20:AI$20, "CLO8", D293:AI293)/AO$13)),""),"")</f>
        <v/>
      </c>
      <c r="BG293" s="115" t="str">
        <f aca="false">IF(BF293="","",IF(BF293&gt;=B$10,"Y","N"))</f>
        <v/>
      </c>
      <c r="BH293" s="115" t="str">
        <f aca="false">IF(BG293="","",IF(BG293&lt;50%,1,IF(AND(BG293&gt;=50%,BG293&lt;B$10),2,IF(BG293&gt;=B$10,3))))</f>
        <v/>
      </c>
      <c r="BI293" s="114" t="str">
        <f aca="false">IF(B293&lt;&gt;"",IFERROR(IF((SUMIF(D$20:AI$20, "CLO9", D293:AI293)/AO$14)=0,"",(SUMIF(D$20:AI$20, "CLO9", D293:AI293)/AO$14)),""),"")</f>
        <v/>
      </c>
      <c r="BJ293" s="115" t="str">
        <f aca="false">IF(BI293="","",IF(BI293&gt;=B$10,"Y","N"))</f>
        <v/>
      </c>
      <c r="BK293" s="115" t="str">
        <f aca="false">IF(BJ293="","",IF(BJ293&lt;50%,1,IF(AND(BJ293&gt;=50%,BJ293&lt;B$10),2,IF(BJ293&gt;=B$10,3))))</f>
        <v/>
      </c>
      <c r="BL293" s="114" t="str">
        <f aca="false">IF(B293&lt;&gt;"",IFERROR(IF((SUMIF(D$20:AI$20,"CLO10",D293:AI293)/AO$15)=0,"",(SUMIF(D$20:AI$20,"CLO10",D293:AI293)/AO$15)),""),"")</f>
        <v/>
      </c>
      <c r="BM293" s="115" t="str">
        <f aca="false">IF(BL293="","",IF(BL293&gt;=B$10,"Y","N"))</f>
        <v/>
      </c>
      <c r="BN293" s="115" t="str">
        <f aca="false">IF(BM293="","",IF(BM293&lt;50%,1,IF(AND(BM293&gt;=50%,BM293&lt;B$10),2,IF(BM293&gt;=B$10,3))))</f>
        <v/>
      </c>
    </row>
    <row r="294" customFormat="false" ht="15.75" hidden="false" customHeight="true" outlineLevel="0" collapsed="false">
      <c r="A294" s="184" t="str">
        <f aca="false">IF(A$6="LECTURE","",IF('Database (LECTURE-RES-PRAC)'!A289="","",'Database (LECTURE-RES-PRAC)'!A289))</f>
        <v/>
      </c>
      <c r="B294" s="184" t="str">
        <f aca="false">IF(B$6="LECTURE","",IF('Database (LECTURE-RES-PRAC)'!B289="","",'Database (LECTURE-RES-PRAC)'!B289))</f>
        <v/>
      </c>
      <c r="C294" s="184" t="str">
        <f aca="false">IF(C$6="LECTURE","",IF('Database (LECTURE-RES-PRAC)'!C289="","",'Database (LECTURE-RES-PRAC)'!C289))</f>
        <v/>
      </c>
      <c r="D294" s="52"/>
      <c r="E294" s="52"/>
      <c r="F294" s="52"/>
      <c r="G294" s="52"/>
      <c r="H294" s="52"/>
      <c r="I294" s="52"/>
      <c r="J294" s="52"/>
      <c r="K294" s="52"/>
      <c r="L294" s="52"/>
      <c r="M294" s="52"/>
      <c r="N294" s="181" t="str">
        <f aca="false">IF(B294&lt;&gt;"",SUM(D294:M294),"")</f>
        <v/>
      </c>
      <c r="O294" s="52"/>
      <c r="P294" s="52"/>
      <c r="Q294" s="52"/>
      <c r="R294" s="52"/>
      <c r="S294" s="52"/>
      <c r="T294" s="52"/>
      <c r="U294" s="52"/>
      <c r="V294" s="52"/>
      <c r="W294" s="52"/>
      <c r="X294" s="52"/>
      <c r="Y294" s="181" t="str">
        <f aca="false">IF(B294&lt;&gt;"",SUM(O294:X294),"")</f>
        <v/>
      </c>
      <c r="Z294" s="52"/>
      <c r="AA294" s="52"/>
      <c r="AB294" s="52"/>
      <c r="AC294" s="52"/>
      <c r="AD294" s="52"/>
      <c r="AE294" s="52"/>
      <c r="AF294" s="52"/>
      <c r="AG294" s="52"/>
      <c r="AH294" s="52"/>
      <c r="AI294" s="52"/>
      <c r="AJ294" s="182" t="str">
        <f aca="false">IF(B294&lt;&gt;"",SUM(Z294:AI294),"")</f>
        <v/>
      </c>
      <c r="AK294" s="185" t="str">
        <f aca="false">IF(B294&lt;&gt;"",IFERROR(IF((SUMIF(D$20:AI$20, "CLO1", D294:AI294)/AO$6)=0,"",(SUMIF(D$20:AI$20, "CLO1", D294:AI294)/AO$6)),""),"")</f>
        <v/>
      </c>
      <c r="AL294" s="115" t="str">
        <f aca="false">IF(AK294="","",IF(AK294&gt;=B$10,"Y","N"))</f>
        <v/>
      </c>
      <c r="AM294" s="115" t="str">
        <f aca="false">IF(AK294="","",IF(AK294&lt;50%,1,IF(AND(AK294&gt;=50%,AK294&lt;B$10),2,IF(AK294&gt;=B$10,3))))</f>
        <v/>
      </c>
      <c r="AN294" s="185" t="str">
        <f aca="false">IF(B294&lt;&gt;"",IFERROR(IF((SUMIF(D$20:AI$20, "CLO2", D294:AI294)/AO$7)=0,"",(SUMIF(D$20:AI$20, "CLO2", D294:AI294)/AO$7)),""),"")</f>
        <v/>
      </c>
      <c r="AO294" s="115" t="str">
        <f aca="false">IF(AN294="","",IF(AN294&gt;=B$10,"Y","N"))</f>
        <v/>
      </c>
      <c r="AP294" s="115" t="str">
        <f aca="false">IF(AN294="","",IF(AN294&lt;50%,1,IF(AND(AN294&gt;=50%,AN294&lt;B$10),2,IF(AN294&gt;=B$10,3))))</f>
        <v/>
      </c>
      <c r="AQ294" s="185" t="str">
        <f aca="false">IF(B294&lt;&gt;"",IFERROR(IF((SUMIF(D$20:AI$20, "CLO3", D294:AI294)/AO$8)=0,"",(SUMIF(D$20:AI$20, "CLO3", D294:AI294)/AO$8)),""),"")</f>
        <v/>
      </c>
      <c r="AR294" s="115" t="str">
        <f aca="false">IF(AQ294="","",IF(AQ294&gt;=B$10,"Y","N"))</f>
        <v/>
      </c>
      <c r="AS294" s="115" t="str">
        <f aca="false">IF(AQ294="","",IF(AQ294&lt;50%,1,IF(AND(AQ294&gt;=50%,AQ294&lt;B$10),2,IF(AQ294&gt;=B$10,3))))</f>
        <v/>
      </c>
      <c r="AT294" s="185" t="str">
        <f aca="false">IF(B294&lt;&gt;"",IFERROR(IF((SUMIF(D$20:AI$20, "CLO4", D294:AI294)/AO$9)=0,"",(SUMIF(D$20:AI$20, "CLO4", D294:AI294)/AO$9)),""),"")</f>
        <v/>
      </c>
      <c r="AU294" s="115" t="str">
        <f aca="false">IF(AT294="","",IF(AT294&gt;=B$10,"Y","N"))</f>
        <v/>
      </c>
      <c r="AV294" s="115" t="str">
        <f aca="false">IF(AT294="","",IF(AT294&lt;50%,1,IF(AND(AT294&gt;=50%,AT294&lt;B$10),2,IF(AT294&gt;=B$10,3))))</f>
        <v/>
      </c>
      <c r="AW294" s="185" t="str">
        <f aca="false">IF(B294&lt;&gt;"",IFERROR(IF((SUMIF(D$20:AI$20, "CLO5", D294:AI294)/AO$10)=0,"",(SUMIF(D$20:AI$20, "CLO5", D294:AI294)/AO$10)),""),"")</f>
        <v/>
      </c>
      <c r="AX294" s="115" t="str">
        <f aca="false">IF(AW294="","",IF(AW294&gt;=B$10,"Y","N"))</f>
        <v/>
      </c>
      <c r="AY294" s="115" t="str">
        <f aca="false">IF(AW294="","",IF(AW294&lt;50%,1,IF(AND(AW294&gt;=50%,AW294&lt;B$10),2,IF(AW294&gt;=B$10,3))))</f>
        <v/>
      </c>
      <c r="AZ294" s="114" t="str">
        <f aca="false">IF(B294&lt;&gt;"",IFERROR(IF((SUMIF(D$20:AI$20, "CLO6", D294:AI294)/AO$11)=0,"",(SUMIF(D$20:AI$20, "CLO6", D294:AI294)/AO$11)),""),"")</f>
        <v/>
      </c>
      <c r="BA294" s="115" t="str">
        <f aca="false">IF(AZ294="","",IF(AZ294&gt;=B$10,"Y","N"))</f>
        <v/>
      </c>
      <c r="BB294" s="115" t="str">
        <f aca="false">IF(BA294="","",IF(BA294&lt;50%,1,IF(AND(BA294&gt;=50%,BA294&lt;B$10),2,IF(BA294&gt;=B$10,3))))</f>
        <v/>
      </c>
      <c r="BC294" s="114" t="str">
        <f aca="false">IF(B294&lt;&gt;"",IFERROR(IF((SUMIF(D$20:AI$20, "CLO7", D294:AI294)/AO$12)=0,"",(SUMIF(D$20:AI$20, "CLO7", D294:AI294)/AO$12)),""),"")</f>
        <v/>
      </c>
      <c r="BD294" s="115" t="str">
        <f aca="false">IF(BC294="","",IF(BC294&gt;=B$10,"Y","N"))</f>
        <v/>
      </c>
      <c r="BE294" s="115" t="str">
        <f aca="false">IF(BD294="","",IF(BD294&lt;50%,1,IF(AND(BD294&gt;=50%,BD294&lt;B$10),2,IF(BD294&gt;=B$10,3))))</f>
        <v/>
      </c>
      <c r="BF294" s="114" t="str">
        <f aca="false">IF(B294&lt;&gt;"",IFERROR(IF((SUMIF(D$20:AI$20, "CLO8", D294:AI294)/AO$13)=0,"",(SUMIF(D$20:AI$20, "CLO8", D294:AI294)/AO$13)),""),"")</f>
        <v/>
      </c>
      <c r="BG294" s="115" t="str">
        <f aca="false">IF(BF294="","",IF(BF294&gt;=B$10,"Y","N"))</f>
        <v/>
      </c>
      <c r="BH294" s="115" t="str">
        <f aca="false">IF(BG294="","",IF(BG294&lt;50%,1,IF(AND(BG294&gt;=50%,BG294&lt;B$10),2,IF(BG294&gt;=B$10,3))))</f>
        <v/>
      </c>
      <c r="BI294" s="114" t="str">
        <f aca="false">IF(B294&lt;&gt;"",IFERROR(IF((SUMIF(D$20:AI$20, "CLO9", D294:AI294)/AO$14)=0,"",(SUMIF(D$20:AI$20, "CLO9", D294:AI294)/AO$14)),""),"")</f>
        <v/>
      </c>
      <c r="BJ294" s="115" t="str">
        <f aca="false">IF(BI294="","",IF(BI294&gt;=B$10,"Y","N"))</f>
        <v/>
      </c>
      <c r="BK294" s="115" t="str">
        <f aca="false">IF(BJ294="","",IF(BJ294&lt;50%,1,IF(AND(BJ294&gt;=50%,BJ294&lt;B$10),2,IF(BJ294&gt;=B$10,3))))</f>
        <v/>
      </c>
      <c r="BL294" s="114" t="str">
        <f aca="false">IF(B294&lt;&gt;"",IFERROR(IF((SUMIF(D$20:AI$20,"CLO10",D294:AI294)/AO$15)=0,"",(SUMIF(D$20:AI$20,"CLO10",D294:AI294)/AO$15)),""),"")</f>
        <v/>
      </c>
      <c r="BM294" s="115" t="str">
        <f aca="false">IF(BL294="","",IF(BL294&gt;=B$10,"Y","N"))</f>
        <v/>
      </c>
      <c r="BN294" s="115" t="str">
        <f aca="false">IF(BM294="","",IF(BM294&lt;50%,1,IF(AND(BM294&gt;=50%,BM294&lt;B$10),2,IF(BM294&gt;=B$10,3))))</f>
        <v/>
      </c>
    </row>
    <row r="295" customFormat="false" ht="15.75" hidden="false" customHeight="true" outlineLevel="0" collapsed="false">
      <c r="A295" s="184" t="str">
        <f aca="false">IF(A$6="LECTURE","",IF('Database (LECTURE-RES-PRAC)'!A290="","",'Database (LECTURE-RES-PRAC)'!A290))</f>
        <v/>
      </c>
      <c r="B295" s="184" t="str">
        <f aca="false">IF(B$6="LECTURE","",IF('Database (LECTURE-RES-PRAC)'!B290="","",'Database (LECTURE-RES-PRAC)'!B290))</f>
        <v/>
      </c>
      <c r="C295" s="184" t="str">
        <f aca="false">IF(C$6="LECTURE","",IF('Database (LECTURE-RES-PRAC)'!C290="","",'Database (LECTURE-RES-PRAC)'!C290))</f>
        <v/>
      </c>
      <c r="D295" s="52"/>
      <c r="E295" s="52"/>
      <c r="F295" s="52"/>
      <c r="G295" s="52"/>
      <c r="H295" s="52"/>
      <c r="I295" s="52"/>
      <c r="J295" s="52"/>
      <c r="K295" s="52"/>
      <c r="L295" s="52"/>
      <c r="M295" s="52"/>
      <c r="N295" s="181" t="str">
        <f aca="false">IF(B295&lt;&gt;"",SUM(D295:M295),"")</f>
        <v/>
      </c>
      <c r="O295" s="52"/>
      <c r="P295" s="52"/>
      <c r="Q295" s="52"/>
      <c r="R295" s="52"/>
      <c r="S295" s="52"/>
      <c r="T295" s="52"/>
      <c r="U295" s="52"/>
      <c r="V295" s="52"/>
      <c r="W295" s="52"/>
      <c r="X295" s="52"/>
      <c r="Y295" s="181" t="str">
        <f aca="false">IF(B295&lt;&gt;"",SUM(O295:X295),"")</f>
        <v/>
      </c>
      <c r="Z295" s="52"/>
      <c r="AA295" s="52"/>
      <c r="AB295" s="52"/>
      <c r="AC295" s="52"/>
      <c r="AD295" s="52"/>
      <c r="AE295" s="52"/>
      <c r="AF295" s="52"/>
      <c r="AG295" s="52"/>
      <c r="AH295" s="52"/>
      <c r="AI295" s="52"/>
      <c r="AJ295" s="182" t="str">
        <f aca="false">IF(B295&lt;&gt;"",SUM(Z295:AI295),"")</f>
        <v/>
      </c>
      <c r="AK295" s="185" t="str">
        <f aca="false">IF(B295&lt;&gt;"",IFERROR(IF((SUMIF(D$20:AI$20, "CLO1", D295:AI295)/AO$6)=0,"",(SUMIF(D$20:AI$20, "CLO1", D295:AI295)/AO$6)),""),"")</f>
        <v/>
      </c>
      <c r="AL295" s="115" t="str">
        <f aca="false">IF(AK295="","",IF(AK295&gt;=B$10,"Y","N"))</f>
        <v/>
      </c>
      <c r="AM295" s="115" t="str">
        <f aca="false">IF(AK295="","",IF(AK295&lt;50%,1,IF(AND(AK295&gt;=50%,AK295&lt;B$10),2,IF(AK295&gt;=B$10,3))))</f>
        <v/>
      </c>
      <c r="AN295" s="185" t="str">
        <f aca="false">IF(B295&lt;&gt;"",IFERROR(IF((SUMIF(D$20:AI$20, "CLO2", D295:AI295)/AO$7)=0,"",(SUMIF(D$20:AI$20, "CLO2", D295:AI295)/AO$7)),""),"")</f>
        <v/>
      </c>
      <c r="AO295" s="115" t="str">
        <f aca="false">IF(AN295="","",IF(AN295&gt;=B$10,"Y","N"))</f>
        <v/>
      </c>
      <c r="AP295" s="115" t="str">
        <f aca="false">IF(AN295="","",IF(AN295&lt;50%,1,IF(AND(AN295&gt;=50%,AN295&lt;B$10),2,IF(AN295&gt;=B$10,3))))</f>
        <v/>
      </c>
      <c r="AQ295" s="185" t="str">
        <f aca="false">IF(B295&lt;&gt;"",IFERROR(IF((SUMIF(D$20:AI$20, "CLO3", D295:AI295)/AO$8)=0,"",(SUMIF(D$20:AI$20, "CLO3", D295:AI295)/AO$8)),""),"")</f>
        <v/>
      </c>
      <c r="AR295" s="115" t="str">
        <f aca="false">IF(AQ295="","",IF(AQ295&gt;=B$10,"Y","N"))</f>
        <v/>
      </c>
      <c r="AS295" s="115" t="str">
        <f aca="false">IF(AQ295="","",IF(AQ295&lt;50%,1,IF(AND(AQ295&gt;=50%,AQ295&lt;B$10),2,IF(AQ295&gt;=B$10,3))))</f>
        <v/>
      </c>
      <c r="AT295" s="185" t="str">
        <f aca="false">IF(B295&lt;&gt;"",IFERROR(IF((SUMIF(D$20:AI$20, "CLO4", D295:AI295)/AO$9)=0,"",(SUMIF(D$20:AI$20, "CLO4", D295:AI295)/AO$9)),""),"")</f>
        <v/>
      </c>
      <c r="AU295" s="115" t="str">
        <f aca="false">IF(AT295="","",IF(AT295&gt;=B$10,"Y","N"))</f>
        <v/>
      </c>
      <c r="AV295" s="115" t="str">
        <f aca="false">IF(AT295="","",IF(AT295&lt;50%,1,IF(AND(AT295&gt;=50%,AT295&lt;B$10),2,IF(AT295&gt;=B$10,3))))</f>
        <v/>
      </c>
      <c r="AW295" s="185" t="str">
        <f aca="false">IF(B295&lt;&gt;"",IFERROR(IF((SUMIF(D$20:AI$20, "CLO5", D295:AI295)/AO$10)=0,"",(SUMIF(D$20:AI$20, "CLO5", D295:AI295)/AO$10)),""),"")</f>
        <v/>
      </c>
      <c r="AX295" s="115" t="str">
        <f aca="false">IF(AW295="","",IF(AW295&gt;=B$10,"Y","N"))</f>
        <v/>
      </c>
      <c r="AY295" s="115" t="str">
        <f aca="false">IF(AW295="","",IF(AW295&lt;50%,1,IF(AND(AW295&gt;=50%,AW295&lt;B$10),2,IF(AW295&gt;=B$10,3))))</f>
        <v/>
      </c>
      <c r="AZ295" s="114" t="str">
        <f aca="false">IF(B295&lt;&gt;"",IFERROR(IF((SUMIF(D$20:AI$20, "CLO6", D295:AI295)/AO$11)=0,"",(SUMIF(D$20:AI$20, "CLO6", D295:AI295)/AO$11)),""),"")</f>
        <v/>
      </c>
      <c r="BA295" s="115" t="str">
        <f aca="false">IF(AZ295="","",IF(AZ295&gt;=B$10,"Y","N"))</f>
        <v/>
      </c>
      <c r="BB295" s="115" t="str">
        <f aca="false">IF(BA295="","",IF(BA295&lt;50%,1,IF(AND(BA295&gt;=50%,BA295&lt;B$10),2,IF(BA295&gt;=B$10,3))))</f>
        <v/>
      </c>
      <c r="BC295" s="114" t="str">
        <f aca="false">IF(B295&lt;&gt;"",IFERROR(IF((SUMIF(D$20:AI$20, "CLO7", D295:AI295)/AO$12)=0,"",(SUMIF(D$20:AI$20, "CLO7", D295:AI295)/AO$12)),""),"")</f>
        <v/>
      </c>
      <c r="BD295" s="115" t="str">
        <f aca="false">IF(BC295="","",IF(BC295&gt;=B$10,"Y","N"))</f>
        <v/>
      </c>
      <c r="BE295" s="115" t="str">
        <f aca="false">IF(BD295="","",IF(BD295&lt;50%,1,IF(AND(BD295&gt;=50%,BD295&lt;B$10),2,IF(BD295&gt;=B$10,3))))</f>
        <v/>
      </c>
      <c r="BF295" s="114" t="str">
        <f aca="false">IF(B295&lt;&gt;"",IFERROR(IF((SUMIF(D$20:AI$20, "CLO8", D295:AI295)/AO$13)=0,"",(SUMIF(D$20:AI$20, "CLO8", D295:AI295)/AO$13)),""),"")</f>
        <v/>
      </c>
      <c r="BG295" s="115" t="str">
        <f aca="false">IF(BF295="","",IF(BF295&gt;=B$10,"Y","N"))</f>
        <v/>
      </c>
      <c r="BH295" s="115" t="str">
        <f aca="false">IF(BG295="","",IF(BG295&lt;50%,1,IF(AND(BG295&gt;=50%,BG295&lt;B$10),2,IF(BG295&gt;=B$10,3))))</f>
        <v/>
      </c>
      <c r="BI295" s="114" t="str">
        <f aca="false">IF(B295&lt;&gt;"",IFERROR(IF((SUMIF(D$20:AI$20, "CLO9", D295:AI295)/AO$14)=0,"",(SUMIF(D$20:AI$20, "CLO9", D295:AI295)/AO$14)),""),"")</f>
        <v/>
      </c>
      <c r="BJ295" s="115" t="str">
        <f aca="false">IF(BI295="","",IF(BI295&gt;=B$10,"Y","N"))</f>
        <v/>
      </c>
      <c r="BK295" s="115" t="str">
        <f aca="false">IF(BJ295="","",IF(BJ295&lt;50%,1,IF(AND(BJ295&gt;=50%,BJ295&lt;B$10),2,IF(BJ295&gt;=B$10,3))))</f>
        <v/>
      </c>
      <c r="BL295" s="114" t="str">
        <f aca="false">IF(B295&lt;&gt;"",IFERROR(IF((SUMIF(D$20:AI$20,"CLO10",D295:AI295)/AO$15)=0,"",(SUMIF(D$20:AI$20,"CLO10",D295:AI295)/AO$15)),""),"")</f>
        <v/>
      </c>
      <c r="BM295" s="115" t="str">
        <f aca="false">IF(BL295="","",IF(BL295&gt;=B$10,"Y","N"))</f>
        <v/>
      </c>
      <c r="BN295" s="115" t="str">
        <f aca="false">IF(BM295="","",IF(BM295&lt;50%,1,IF(AND(BM295&gt;=50%,BM295&lt;B$10),2,IF(BM295&gt;=B$10,3))))</f>
        <v/>
      </c>
    </row>
    <row r="296" customFormat="false" ht="15.75" hidden="false" customHeight="true" outlineLevel="0" collapsed="false">
      <c r="A296" s="184" t="str">
        <f aca="false">IF(A$6="LECTURE","",IF('Database (LECTURE-RES-PRAC)'!A291="","",'Database (LECTURE-RES-PRAC)'!A291))</f>
        <v/>
      </c>
      <c r="B296" s="184" t="str">
        <f aca="false">IF(B$6="LECTURE","",IF('Database (LECTURE-RES-PRAC)'!B291="","",'Database (LECTURE-RES-PRAC)'!B291))</f>
        <v/>
      </c>
      <c r="C296" s="184" t="str">
        <f aca="false">IF(C$6="LECTURE","",IF('Database (LECTURE-RES-PRAC)'!C291="","",'Database (LECTURE-RES-PRAC)'!C291))</f>
        <v/>
      </c>
      <c r="D296" s="52"/>
      <c r="E296" s="52"/>
      <c r="F296" s="52"/>
      <c r="G296" s="52"/>
      <c r="H296" s="52"/>
      <c r="I296" s="52"/>
      <c r="J296" s="52"/>
      <c r="K296" s="52"/>
      <c r="L296" s="52"/>
      <c r="M296" s="52"/>
      <c r="N296" s="181" t="str">
        <f aca="false">IF(B296&lt;&gt;"",SUM(D296:M296),"")</f>
        <v/>
      </c>
      <c r="O296" s="52"/>
      <c r="P296" s="52"/>
      <c r="Q296" s="52"/>
      <c r="R296" s="52"/>
      <c r="S296" s="52"/>
      <c r="T296" s="52"/>
      <c r="U296" s="52"/>
      <c r="V296" s="52"/>
      <c r="W296" s="52"/>
      <c r="X296" s="52"/>
      <c r="Y296" s="181" t="str">
        <f aca="false">IF(B296&lt;&gt;"",SUM(O296:X296),"")</f>
        <v/>
      </c>
      <c r="Z296" s="52"/>
      <c r="AA296" s="52"/>
      <c r="AB296" s="52"/>
      <c r="AC296" s="52"/>
      <c r="AD296" s="52"/>
      <c r="AE296" s="52"/>
      <c r="AF296" s="52"/>
      <c r="AG296" s="52"/>
      <c r="AH296" s="52"/>
      <c r="AI296" s="52"/>
      <c r="AJ296" s="182" t="str">
        <f aca="false">IF(B296&lt;&gt;"",SUM(Z296:AI296),"")</f>
        <v/>
      </c>
      <c r="AK296" s="185" t="str">
        <f aca="false">IF(B296&lt;&gt;"",IFERROR(IF((SUMIF(D$20:AI$20, "CLO1", D296:AI296)/AO$6)=0,"",(SUMIF(D$20:AI$20, "CLO1", D296:AI296)/AO$6)),""),"")</f>
        <v/>
      </c>
      <c r="AL296" s="115" t="str">
        <f aca="false">IF(AK296="","",IF(AK296&gt;=B$10,"Y","N"))</f>
        <v/>
      </c>
      <c r="AM296" s="115" t="str">
        <f aca="false">IF(AK296="","",IF(AK296&lt;50%,1,IF(AND(AK296&gt;=50%,AK296&lt;B$10),2,IF(AK296&gt;=B$10,3))))</f>
        <v/>
      </c>
      <c r="AN296" s="185" t="str">
        <f aca="false">IF(B296&lt;&gt;"",IFERROR(IF((SUMIF(D$20:AI$20, "CLO2", D296:AI296)/AO$7)=0,"",(SUMIF(D$20:AI$20, "CLO2", D296:AI296)/AO$7)),""),"")</f>
        <v/>
      </c>
      <c r="AO296" s="115" t="str">
        <f aca="false">IF(AN296="","",IF(AN296&gt;=B$10,"Y","N"))</f>
        <v/>
      </c>
      <c r="AP296" s="115" t="str">
        <f aca="false">IF(AN296="","",IF(AN296&lt;50%,1,IF(AND(AN296&gt;=50%,AN296&lt;B$10),2,IF(AN296&gt;=B$10,3))))</f>
        <v/>
      </c>
      <c r="AQ296" s="185" t="str">
        <f aca="false">IF(B296&lt;&gt;"",IFERROR(IF((SUMIF(D$20:AI$20, "CLO3", D296:AI296)/AO$8)=0,"",(SUMIF(D$20:AI$20, "CLO3", D296:AI296)/AO$8)),""),"")</f>
        <v/>
      </c>
      <c r="AR296" s="115" t="str">
        <f aca="false">IF(AQ296="","",IF(AQ296&gt;=B$10,"Y","N"))</f>
        <v/>
      </c>
      <c r="AS296" s="115" t="str">
        <f aca="false">IF(AQ296="","",IF(AQ296&lt;50%,1,IF(AND(AQ296&gt;=50%,AQ296&lt;B$10),2,IF(AQ296&gt;=B$10,3))))</f>
        <v/>
      </c>
      <c r="AT296" s="185" t="str">
        <f aca="false">IF(B296&lt;&gt;"",IFERROR(IF((SUMIF(D$20:AI$20, "CLO4", D296:AI296)/AO$9)=0,"",(SUMIF(D$20:AI$20, "CLO4", D296:AI296)/AO$9)),""),"")</f>
        <v/>
      </c>
      <c r="AU296" s="115" t="str">
        <f aca="false">IF(AT296="","",IF(AT296&gt;=B$10,"Y","N"))</f>
        <v/>
      </c>
      <c r="AV296" s="115" t="str">
        <f aca="false">IF(AT296="","",IF(AT296&lt;50%,1,IF(AND(AT296&gt;=50%,AT296&lt;B$10),2,IF(AT296&gt;=B$10,3))))</f>
        <v/>
      </c>
      <c r="AW296" s="185" t="str">
        <f aca="false">IF(B296&lt;&gt;"",IFERROR(IF((SUMIF(D$20:AI$20, "CLO5", D296:AI296)/AO$10)=0,"",(SUMIF(D$20:AI$20, "CLO5", D296:AI296)/AO$10)),""),"")</f>
        <v/>
      </c>
      <c r="AX296" s="115" t="str">
        <f aca="false">IF(AW296="","",IF(AW296&gt;=B$10,"Y","N"))</f>
        <v/>
      </c>
      <c r="AY296" s="115" t="str">
        <f aca="false">IF(AW296="","",IF(AW296&lt;50%,1,IF(AND(AW296&gt;=50%,AW296&lt;B$10),2,IF(AW296&gt;=B$10,3))))</f>
        <v/>
      </c>
      <c r="AZ296" s="114" t="str">
        <f aca="false">IF(B296&lt;&gt;"",IFERROR(IF((SUMIF(D$20:AI$20, "CLO6", D296:AI296)/AO$11)=0,"",(SUMIF(D$20:AI$20, "CLO6", D296:AI296)/AO$11)),""),"")</f>
        <v/>
      </c>
      <c r="BA296" s="115" t="str">
        <f aca="false">IF(AZ296="","",IF(AZ296&gt;=B$10,"Y","N"))</f>
        <v/>
      </c>
      <c r="BB296" s="115" t="str">
        <f aca="false">IF(BA296="","",IF(BA296&lt;50%,1,IF(AND(BA296&gt;=50%,BA296&lt;B$10),2,IF(BA296&gt;=B$10,3))))</f>
        <v/>
      </c>
      <c r="BC296" s="114" t="str">
        <f aca="false">IF(B296&lt;&gt;"",IFERROR(IF((SUMIF(D$20:AI$20, "CLO7", D296:AI296)/AO$12)=0,"",(SUMIF(D$20:AI$20, "CLO7", D296:AI296)/AO$12)),""),"")</f>
        <v/>
      </c>
      <c r="BD296" s="115" t="str">
        <f aca="false">IF(BC296="","",IF(BC296&gt;=B$10,"Y","N"))</f>
        <v/>
      </c>
      <c r="BE296" s="115" t="str">
        <f aca="false">IF(BD296="","",IF(BD296&lt;50%,1,IF(AND(BD296&gt;=50%,BD296&lt;B$10),2,IF(BD296&gt;=B$10,3))))</f>
        <v/>
      </c>
      <c r="BF296" s="114" t="str">
        <f aca="false">IF(B296&lt;&gt;"",IFERROR(IF((SUMIF(D$20:AI$20, "CLO8", D296:AI296)/AO$13)=0,"",(SUMIF(D$20:AI$20, "CLO8", D296:AI296)/AO$13)),""),"")</f>
        <v/>
      </c>
      <c r="BG296" s="115" t="str">
        <f aca="false">IF(BF296="","",IF(BF296&gt;=B$10,"Y","N"))</f>
        <v/>
      </c>
      <c r="BH296" s="115" t="str">
        <f aca="false">IF(BG296="","",IF(BG296&lt;50%,1,IF(AND(BG296&gt;=50%,BG296&lt;B$10),2,IF(BG296&gt;=B$10,3))))</f>
        <v/>
      </c>
      <c r="BI296" s="114" t="str">
        <f aca="false">IF(B296&lt;&gt;"",IFERROR(IF((SUMIF(D$20:AI$20, "CLO9", D296:AI296)/AO$14)=0,"",(SUMIF(D$20:AI$20, "CLO9", D296:AI296)/AO$14)),""),"")</f>
        <v/>
      </c>
      <c r="BJ296" s="115" t="str">
        <f aca="false">IF(BI296="","",IF(BI296&gt;=B$10,"Y","N"))</f>
        <v/>
      </c>
      <c r="BK296" s="115" t="str">
        <f aca="false">IF(BJ296="","",IF(BJ296&lt;50%,1,IF(AND(BJ296&gt;=50%,BJ296&lt;B$10),2,IF(BJ296&gt;=B$10,3))))</f>
        <v/>
      </c>
      <c r="BL296" s="114" t="str">
        <f aca="false">IF(B296&lt;&gt;"",IFERROR(IF((SUMIF(D$20:AI$20,"CLO10",D296:AI296)/AO$15)=0,"",(SUMIF(D$20:AI$20,"CLO10",D296:AI296)/AO$15)),""),"")</f>
        <v/>
      </c>
      <c r="BM296" s="115" t="str">
        <f aca="false">IF(BL296="","",IF(BL296&gt;=B$10,"Y","N"))</f>
        <v/>
      </c>
      <c r="BN296" s="115" t="str">
        <f aca="false">IF(BM296="","",IF(BM296&lt;50%,1,IF(AND(BM296&gt;=50%,BM296&lt;B$10),2,IF(BM296&gt;=B$10,3))))</f>
        <v/>
      </c>
    </row>
    <row r="297" customFormat="false" ht="15.75" hidden="false" customHeight="true" outlineLevel="0" collapsed="false">
      <c r="A297" s="184" t="str">
        <f aca="false">IF(A$6="LECTURE","",IF('Database (LECTURE-RES-PRAC)'!A292="","",'Database (LECTURE-RES-PRAC)'!A292))</f>
        <v/>
      </c>
      <c r="B297" s="184" t="str">
        <f aca="false">IF(B$6="LECTURE","",IF('Database (LECTURE-RES-PRAC)'!B292="","",'Database (LECTURE-RES-PRAC)'!B292))</f>
        <v/>
      </c>
      <c r="C297" s="184" t="str">
        <f aca="false">IF(C$6="LECTURE","",IF('Database (LECTURE-RES-PRAC)'!C292="","",'Database (LECTURE-RES-PRAC)'!C292))</f>
        <v/>
      </c>
      <c r="D297" s="52"/>
      <c r="E297" s="52"/>
      <c r="F297" s="52"/>
      <c r="G297" s="52"/>
      <c r="H297" s="52"/>
      <c r="I297" s="52"/>
      <c r="J297" s="52"/>
      <c r="K297" s="52"/>
      <c r="L297" s="52"/>
      <c r="M297" s="52"/>
      <c r="N297" s="181" t="str">
        <f aca="false">IF(B297&lt;&gt;"",SUM(D297:M297),"")</f>
        <v/>
      </c>
      <c r="O297" s="52"/>
      <c r="P297" s="52"/>
      <c r="Q297" s="52"/>
      <c r="R297" s="52"/>
      <c r="S297" s="52"/>
      <c r="T297" s="52"/>
      <c r="U297" s="52"/>
      <c r="V297" s="52"/>
      <c r="W297" s="52"/>
      <c r="X297" s="52"/>
      <c r="Y297" s="181" t="str">
        <f aca="false">IF(B297&lt;&gt;"",SUM(O297:X297),"")</f>
        <v/>
      </c>
      <c r="Z297" s="52"/>
      <c r="AA297" s="52"/>
      <c r="AB297" s="52"/>
      <c r="AC297" s="52"/>
      <c r="AD297" s="52"/>
      <c r="AE297" s="52"/>
      <c r="AF297" s="52"/>
      <c r="AG297" s="52"/>
      <c r="AH297" s="52"/>
      <c r="AI297" s="52"/>
      <c r="AJ297" s="182" t="str">
        <f aca="false">IF(B297&lt;&gt;"",SUM(Z297:AI297),"")</f>
        <v/>
      </c>
      <c r="AK297" s="185" t="str">
        <f aca="false">IF(B297&lt;&gt;"",IFERROR(IF((SUMIF(D$20:AI$20, "CLO1", D297:AI297)/AO$6)=0,"",(SUMIF(D$20:AI$20, "CLO1", D297:AI297)/AO$6)),""),"")</f>
        <v/>
      </c>
      <c r="AL297" s="115" t="str">
        <f aca="false">IF(AK297="","",IF(AK297&gt;=B$10,"Y","N"))</f>
        <v/>
      </c>
      <c r="AM297" s="115" t="str">
        <f aca="false">IF(AK297="","",IF(AK297&lt;50%,1,IF(AND(AK297&gt;=50%,AK297&lt;B$10),2,IF(AK297&gt;=B$10,3))))</f>
        <v/>
      </c>
      <c r="AN297" s="185" t="str">
        <f aca="false">IF(B297&lt;&gt;"",IFERROR(IF((SUMIF(D$20:AI$20, "CLO2", D297:AI297)/AO$7)=0,"",(SUMIF(D$20:AI$20, "CLO2", D297:AI297)/AO$7)),""),"")</f>
        <v/>
      </c>
      <c r="AO297" s="115" t="str">
        <f aca="false">IF(AN297="","",IF(AN297&gt;=B$10,"Y","N"))</f>
        <v/>
      </c>
      <c r="AP297" s="115" t="str">
        <f aca="false">IF(AN297="","",IF(AN297&lt;50%,1,IF(AND(AN297&gt;=50%,AN297&lt;B$10),2,IF(AN297&gt;=B$10,3))))</f>
        <v/>
      </c>
      <c r="AQ297" s="185" t="str">
        <f aca="false">IF(B297&lt;&gt;"",IFERROR(IF((SUMIF(D$20:AI$20, "CLO3", D297:AI297)/AO$8)=0,"",(SUMIF(D$20:AI$20, "CLO3", D297:AI297)/AO$8)),""),"")</f>
        <v/>
      </c>
      <c r="AR297" s="115" t="str">
        <f aca="false">IF(AQ297="","",IF(AQ297&gt;=B$10,"Y","N"))</f>
        <v/>
      </c>
      <c r="AS297" s="115" t="str">
        <f aca="false">IF(AQ297="","",IF(AQ297&lt;50%,1,IF(AND(AQ297&gt;=50%,AQ297&lt;B$10),2,IF(AQ297&gt;=B$10,3))))</f>
        <v/>
      </c>
      <c r="AT297" s="185" t="str">
        <f aca="false">IF(B297&lt;&gt;"",IFERROR(IF((SUMIF(D$20:AI$20, "CLO4", D297:AI297)/AO$9)=0,"",(SUMIF(D$20:AI$20, "CLO4", D297:AI297)/AO$9)),""),"")</f>
        <v/>
      </c>
      <c r="AU297" s="115" t="str">
        <f aca="false">IF(AT297="","",IF(AT297&gt;=B$10,"Y","N"))</f>
        <v/>
      </c>
      <c r="AV297" s="115" t="str">
        <f aca="false">IF(AT297="","",IF(AT297&lt;50%,1,IF(AND(AT297&gt;=50%,AT297&lt;B$10),2,IF(AT297&gt;=B$10,3))))</f>
        <v/>
      </c>
      <c r="AW297" s="185" t="str">
        <f aca="false">IF(B297&lt;&gt;"",IFERROR(IF((SUMIF(D$20:AI$20, "CLO5", D297:AI297)/AO$10)=0,"",(SUMIF(D$20:AI$20, "CLO5", D297:AI297)/AO$10)),""),"")</f>
        <v/>
      </c>
      <c r="AX297" s="115" t="str">
        <f aca="false">IF(AW297="","",IF(AW297&gt;=B$10,"Y","N"))</f>
        <v/>
      </c>
      <c r="AY297" s="115" t="str">
        <f aca="false">IF(AW297="","",IF(AW297&lt;50%,1,IF(AND(AW297&gt;=50%,AW297&lt;B$10),2,IF(AW297&gt;=B$10,3))))</f>
        <v/>
      </c>
      <c r="AZ297" s="114" t="str">
        <f aca="false">IF(B297&lt;&gt;"",IFERROR(IF((SUMIF(D$20:AI$20, "CLO6", D297:AI297)/AO$11)=0,"",(SUMIF(D$20:AI$20, "CLO6", D297:AI297)/AO$11)),""),"")</f>
        <v/>
      </c>
      <c r="BA297" s="115" t="str">
        <f aca="false">IF(AZ297="","",IF(AZ297&gt;=B$10,"Y","N"))</f>
        <v/>
      </c>
      <c r="BB297" s="115" t="str">
        <f aca="false">IF(BA297="","",IF(BA297&lt;50%,1,IF(AND(BA297&gt;=50%,BA297&lt;B$10),2,IF(BA297&gt;=B$10,3))))</f>
        <v/>
      </c>
      <c r="BC297" s="114" t="str">
        <f aca="false">IF(B297&lt;&gt;"",IFERROR(IF((SUMIF(D$20:AI$20, "CLO7", D297:AI297)/AO$12)=0,"",(SUMIF(D$20:AI$20, "CLO7", D297:AI297)/AO$12)),""),"")</f>
        <v/>
      </c>
      <c r="BD297" s="115" t="str">
        <f aca="false">IF(BC297="","",IF(BC297&gt;=B$10,"Y","N"))</f>
        <v/>
      </c>
      <c r="BE297" s="115" t="str">
        <f aca="false">IF(BD297="","",IF(BD297&lt;50%,1,IF(AND(BD297&gt;=50%,BD297&lt;B$10),2,IF(BD297&gt;=B$10,3))))</f>
        <v/>
      </c>
      <c r="BF297" s="114" t="str">
        <f aca="false">IF(B297&lt;&gt;"",IFERROR(IF((SUMIF(D$20:AI$20, "CLO8", D297:AI297)/AO$13)=0,"",(SUMIF(D$20:AI$20, "CLO8", D297:AI297)/AO$13)),""),"")</f>
        <v/>
      </c>
      <c r="BG297" s="115" t="str">
        <f aca="false">IF(BF297="","",IF(BF297&gt;=B$10,"Y","N"))</f>
        <v/>
      </c>
      <c r="BH297" s="115" t="str">
        <f aca="false">IF(BG297="","",IF(BG297&lt;50%,1,IF(AND(BG297&gt;=50%,BG297&lt;B$10),2,IF(BG297&gt;=B$10,3))))</f>
        <v/>
      </c>
      <c r="BI297" s="114" t="str">
        <f aca="false">IF(B297&lt;&gt;"",IFERROR(IF((SUMIF(D$20:AI$20, "CLO9", D297:AI297)/AO$14)=0,"",(SUMIF(D$20:AI$20, "CLO9", D297:AI297)/AO$14)),""),"")</f>
        <v/>
      </c>
      <c r="BJ297" s="115" t="str">
        <f aca="false">IF(BI297="","",IF(BI297&gt;=B$10,"Y","N"))</f>
        <v/>
      </c>
      <c r="BK297" s="115" t="str">
        <f aca="false">IF(BJ297="","",IF(BJ297&lt;50%,1,IF(AND(BJ297&gt;=50%,BJ297&lt;B$10),2,IF(BJ297&gt;=B$10,3))))</f>
        <v/>
      </c>
      <c r="BL297" s="114" t="str">
        <f aca="false">IF(B297&lt;&gt;"",IFERROR(IF((SUMIF(D$20:AI$20,"CLO10",D297:AI297)/AO$15)=0,"",(SUMIF(D$20:AI$20,"CLO10",D297:AI297)/AO$15)),""),"")</f>
        <v/>
      </c>
      <c r="BM297" s="115" t="str">
        <f aca="false">IF(BL297="","",IF(BL297&gt;=B$10,"Y","N"))</f>
        <v/>
      </c>
      <c r="BN297" s="115" t="str">
        <f aca="false">IF(BM297="","",IF(BM297&lt;50%,1,IF(AND(BM297&gt;=50%,BM297&lt;B$10),2,IF(BM297&gt;=B$10,3))))</f>
        <v/>
      </c>
    </row>
    <row r="298" customFormat="false" ht="15.75" hidden="false" customHeight="true" outlineLevel="0" collapsed="false">
      <c r="A298" s="184" t="str">
        <f aca="false">IF(A$6="LECTURE","",IF('Database (LECTURE-RES-PRAC)'!A293="","",'Database (LECTURE-RES-PRAC)'!A293))</f>
        <v/>
      </c>
      <c r="B298" s="184" t="str">
        <f aca="false">IF(B$6="LECTURE","",IF('Database (LECTURE-RES-PRAC)'!B293="","",'Database (LECTURE-RES-PRAC)'!B293))</f>
        <v/>
      </c>
      <c r="C298" s="184" t="str">
        <f aca="false">IF(C$6="LECTURE","",IF('Database (LECTURE-RES-PRAC)'!C293="","",'Database (LECTURE-RES-PRAC)'!C293))</f>
        <v/>
      </c>
      <c r="D298" s="52"/>
      <c r="E298" s="52"/>
      <c r="F298" s="52"/>
      <c r="G298" s="52"/>
      <c r="H298" s="52"/>
      <c r="I298" s="52"/>
      <c r="J298" s="52"/>
      <c r="K298" s="52"/>
      <c r="L298" s="52"/>
      <c r="M298" s="52"/>
      <c r="N298" s="181" t="str">
        <f aca="false">IF(B298&lt;&gt;"",SUM(D298:M298),"")</f>
        <v/>
      </c>
      <c r="O298" s="52"/>
      <c r="P298" s="52"/>
      <c r="Q298" s="52"/>
      <c r="R298" s="52"/>
      <c r="S298" s="52"/>
      <c r="T298" s="52"/>
      <c r="U298" s="52"/>
      <c r="V298" s="52"/>
      <c r="W298" s="52"/>
      <c r="X298" s="52"/>
      <c r="Y298" s="181" t="str">
        <f aca="false">IF(B298&lt;&gt;"",SUM(O298:X298),"")</f>
        <v/>
      </c>
      <c r="Z298" s="52"/>
      <c r="AA298" s="52"/>
      <c r="AB298" s="52"/>
      <c r="AC298" s="52"/>
      <c r="AD298" s="52"/>
      <c r="AE298" s="52"/>
      <c r="AF298" s="52"/>
      <c r="AG298" s="52"/>
      <c r="AH298" s="52"/>
      <c r="AI298" s="52"/>
      <c r="AJ298" s="182" t="str">
        <f aca="false">IF(B298&lt;&gt;"",SUM(Z298:AI298),"")</f>
        <v/>
      </c>
      <c r="AK298" s="185" t="str">
        <f aca="false">IF(B298&lt;&gt;"",IFERROR(IF((SUMIF(D$20:AI$20, "CLO1", D298:AI298)/AO$6)=0,"",(SUMIF(D$20:AI$20, "CLO1", D298:AI298)/AO$6)),""),"")</f>
        <v/>
      </c>
      <c r="AL298" s="115" t="str">
        <f aca="false">IF(AK298="","",IF(AK298&gt;=B$10,"Y","N"))</f>
        <v/>
      </c>
      <c r="AM298" s="115" t="str">
        <f aca="false">IF(AK298="","",IF(AK298&lt;50%,1,IF(AND(AK298&gt;=50%,AK298&lt;B$10),2,IF(AK298&gt;=B$10,3))))</f>
        <v/>
      </c>
      <c r="AN298" s="185" t="str">
        <f aca="false">IF(B298&lt;&gt;"",IFERROR(IF((SUMIF(D$20:AI$20, "CLO2", D298:AI298)/AO$7)=0,"",(SUMIF(D$20:AI$20, "CLO2", D298:AI298)/AO$7)),""),"")</f>
        <v/>
      </c>
      <c r="AO298" s="115" t="str">
        <f aca="false">IF(AN298="","",IF(AN298&gt;=B$10,"Y","N"))</f>
        <v/>
      </c>
      <c r="AP298" s="115" t="str">
        <f aca="false">IF(AN298="","",IF(AN298&lt;50%,1,IF(AND(AN298&gt;=50%,AN298&lt;B$10),2,IF(AN298&gt;=B$10,3))))</f>
        <v/>
      </c>
      <c r="AQ298" s="185" t="str">
        <f aca="false">IF(B298&lt;&gt;"",IFERROR(IF((SUMIF(D$20:AI$20, "CLO3", D298:AI298)/AO$8)=0,"",(SUMIF(D$20:AI$20, "CLO3", D298:AI298)/AO$8)),""),"")</f>
        <v/>
      </c>
      <c r="AR298" s="115" t="str">
        <f aca="false">IF(AQ298="","",IF(AQ298&gt;=B$10,"Y","N"))</f>
        <v/>
      </c>
      <c r="AS298" s="115" t="str">
        <f aca="false">IF(AQ298="","",IF(AQ298&lt;50%,1,IF(AND(AQ298&gt;=50%,AQ298&lt;B$10),2,IF(AQ298&gt;=B$10,3))))</f>
        <v/>
      </c>
      <c r="AT298" s="185" t="str">
        <f aca="false">IF(B298&lt;&gt;"",IFERROR(IF((SUMIF(D$20:AI$20, "CLO4", D298:AI298)/AO$9)=0,"",(SUMIF(D$20:AI$20, "CLO4", D298:AI298)/AO$9)),""),"")</f>
        <v/>
      </c>
      <c r="AU298" s="115" t="str">
        <f aca="false">IF(AT298="","",IF(AT298&gt;=B$10,"Y","N"))</f>
        <v/>
      </c>
      <c r="AV298" s="115" t="str">
        <f aca="false">IF(AT298="","",IF(AT298&lt;50%,1,IF(AND(AT298&gt;=50%,AT298&lt;B$10),2,IF(AT298&gt;=B$10,3))))</f>
        <v/>
      </c>
      <c r="AW298" s="185" t="str">
        <f aca="false">IF(B298&lt;&gt;"",IFERROR(IF((SUMIF(D$20:AI$20, "CLO5", D298:AI298)/AO$10)=0,"",(SUMIF(D$20:AI$20, "CLO5", D298:AI298)/AO$10)),""),"")</f>
        <v/>
      </c>
      <c r="AX298" s="115" t="str">
        <f aca="false">IF(AW298="","",IF(AW298&gt;=B$10,"Y","N"))</f>
        <v/>
      </c>
      <c r="AY298" s="115" t="str">
        <f aca="false">IF(AW298="","",IF(AW298&lt;50%,1,IF(AND(AW298&gt;=50%,AW298&lt;B$10),2,IF(AW298&gt;=B$10,3))))</f>
        <v/>
      </c>
      <c r="AZ298" s="114" t="str">
        <f aca="false">IF(B298&lt;&gt;"",IFERROR(IF((SUMIF(D$20:AI$20, "CLO6", D298:AI298)/AO$11)=0,"",(SUMIF(D$20:AI$20, "CLO6", D298:AI298)/AO$11)),""),"")</f>
        <v/>
      </c>
      <c r="BA298" s="115" t="str">
        <f aca="false">IF(AZ298="","",IF(AZ298&gt;=B$10,"Y","N"))</f>
        <v/>
      </c>
      <c r="BB298" s="115" t="str">
        <f aca="false">IF(BA298="","",IF(BA298&lt;50%,1,IF(AND(BA298&gt;=50%,BA298&lt;B$10),2,IF(BA298&gt;=B$10,3))))</f>
        <v/>
      </c>
      <c r="BC298" s="114" t="str">
        <f aca="false">IF(B298&lt;&gt;"",IFERROR(IF((SUMIF(D$20:AI$20, "CLO7", D298:AI298)/AO$12)=0,"",(SUMIF(D$20:AI$20, "CLO7", D298:AI298)/AO$12)),""),"")</f>
        <v/>
      </c>
      <c r="BD298" s="115" t="str">
        <f aca="false">IF(BC298="","",IF(BC298&gt;=B$10,"Y","N"))</f>
        <v/>
      </c>
      <c r="BE298" s="115" t="str">
        <f aca="false">IF(BD298="","",IF(BD298&lt;50%,1,IF(AND(BD298&gt;=50%,BD298&lt;B$10),2,IF(BD298&gt;=B$10,3))))</f>
        <v/>
      </c>
      <c r="BF298" s="114" t="str">
        <f aca="false">IF(B298&lt;&gt;"",IFERROR(IF((SUMIF(D$20:AI$20, "CLO8", D298:AI298)/AO$13)=0,"",(SUMIF(D$20:AI$20, "CLO8", D298:AI298)/AO$13)),""),"")</f>
        <v/>
      </c>
      <c r="BG298" s="115" t="str">
        <f aca="false">IF(BF298="","",IF(BF298&gt;=B$10,"Y","N"))</f>
        <v/>
      </c>
      <c r="BH298" s="115" t="str">
        <f aca="false">IF(BG298="","",IF(BG298&lt;50%,1,IF(AND(BG298&gt;=50%,BG298&lt;B$10),2,IF(BG298&gt;=B$10,3))))</f>
        <v/>
      </c>
      <c r="BI298" s="114" t="str">
        <f aca="false">IF(B298&lt;&gt;"",IFERROR(IF((SUMIF(D$20:AI$20, "CLO9", D298:AI298)/AO$14)=0,"",(SUMIF(D$20:AI$20, "CLO9", D298:AI298)/AO$14)),""),"")</f>
        <v/>
      </c>
      <c r="BJ298" s="115" t="str">
        <f aca="false">IF(BI298="","",IF(BI298&gt;=B$10,"Y","N"))</f>
        <v/>
      </c>
      <c r="BK298" s="115" t="str">
        <f aca="false">IF(BJ298="","",IF(BJ298&lt;50%,1,IF(AND(BJ298&gt;=50%,BJ298&lt;B$10),2,IF(BJ298&gt;=B$10,3))))</f>
        <v/>
      </c>
      <c r="BL298" s="114" t="str">
        <f aca="false">IF(B298&lt;&gt;"",IFERROR(IF((SUMIF(D$20:AI$20,"CLO10",D298:AI298)/AO$15)=0,"",(SUMIF(D$20:AI$20,"CLO10",D298:AI298)/AO$15)),""),"")</f>
        <v/>
      </c>
      <c r="BM298" s="115" t="str">
        <f aca="false">IF(BL298="","",IF(BL298&gt;=B$10,"Y","N"))</f>
        <v/>
      </c>
      <c r="BN298" s="115" t="str">
        <f aca="false">IF(BM298="","",IF(BM298&lt;50%,1,IF(AND(BM298&gt;=50%,BM298&lt;B$10),2,IF(BM298&gt;=B$10,3))))</f>
        <v/>
      </c>
    </row>
    <row r="299" customFormat="false" ht="15.75" hidden="false" customHeight="true" outlineLevel="0" collapsed="false">
      <c r="A299" s="184" t="str">
        <f aca="false">IF(A$6="LECTURE","",IF('Database (LECTURE-RES-PRAC)'!A294="","",'Database (LECTURE-RES-PRAC)'!A294))</f>
        <v/>
      </c>
      <c r="B299" s="184" t="str">
        <f aca="false">IF(B$6="LECTURE","",IF('Database (LECTURE-RES-PRAC)'!B294="","",'Database (LECTURE-RES-PRAC)'!B294))</f>
        <v/>
      </c>
      <c r="C299" s="184" t="str">
        <f aca="false">IF(C$6="LECTURE","",IF('Database (LECTURE-RES-PRAC)'!C294="","",'Database (LECTURE-RES-PRAC)'!C294))</f>
        <v/>
      </c>
      <c r="D299" s="52"/>
      <c r="E299" s="52"/>
      <c r="F299" s="52"/>
      <c r="G299" s="52"/>
      <c r="H299" s="52"/>
      <c r="I299" s="52"/>
      <c r="J299" s="52"/>
      <c r="K299" s="52"/>
      <c r="L299" s="52"/>
      <c r="M299" s="52"/>
      <c r="N299" s="181" t="str">
        <f aca="false">IF(B299&lt;&gt;"",SUM(D299:M299),"")</f>
        <v/>
      </c>
      <c r="O299" s="52"/>
      <c r="P299" s="52"/>
      <c r="Q299" s="52"/>
      <c r="R299" s="52"/>
      <c r="S299" s="52"/>
      <c r="T299" s="52"/>
      <c r="U299" s="52"/>
      <c r="V299" s="52"/>
      <c r="W299" s="52"/>
      <c r="X299" s="52"/>
      <c r="Y299" s="181" t="str">
        <f aca="false">IF(B299&lt;&gt;"",SUM(O299:X299),"")</f>
        <v/>
      </c>
      <c r="Z299" s="52"/>
      <c r="AA299" s="52"/>
      <c r="AB299" s="52"/>
      <c r="AC299" s="52"/>
      <c r="AD299" s="52"/>
      <c r="AE299" s="52"/>
      <c r="AF299" s="52"/>
      <c r="AG299" s="52"/>
      <c r="AH299" s="52"/>
      <c r="AI299" s="52"/>
      <c r="AJ299" s="182" t="str">
        <f aca="false">IF(B299&lt;&gt;"",SUM(Z299:AI299),"")</f>
        <v/>
      </c>
      <c r="AK299" s="185" t="str">
        <f aca="false">IF(B299&lt;&gt;"",IFERROR(IF((SUMIF(D$20:AI$20, "CLO1", D299:AI299)/AO$6)=0,"",(SUMIF(D$20:AI$20, "CLO1", D299:AI299)/AO$6)),""),"")</f>
        <v/>
      </c>
      <c r="AL299" s="115" t="str">
        <f aca="false">IF(AK299="","",IF(AK299&gt;=B$10,"Y","N"))</f>
        <v/>
      </c>
      <c r="AM299" s="115" t="str">
        <f aca="false">IF(AK299="","",IF(AK299&lt;50%,1,IF(AND(AK299&gt;=50%,AK299&lt;B$10),2,IF(AK299&gt;=B$10,3))))</f>
        <v/>
      </c>
      <c r="AN299" s="185" t="str">
        <f aca="false">IF(B299&lt;&gt;"",IFERROR(IF((SUMIF(D$20:AI$20, "CLO2", D299:AI299)/AO$7)=0,"",(SUMIF(D$20:AI$20, "CLO2", D299:AI299)/AO$7)),""),"")</f>
        <v/>
      </c>
      <c r="AO299" s="115" t="str">
        <f aca="false">IF(AN299="","",IF(AN299&gt;=B$10,"Y","N"))</f>
        <v/>
      </c>
      <c r="AP299" s="115" t="str">
        <f aca="false">IF(AN299="","",IF(AN299&lt;50%,1,IF(AND(AN299&gt;=50%,AN299&lt;B$10),2,IF(AN299&gt;=B$10,3))))</f>
        <v/>
      </c>
      <c r="AQ299" s="185" t="str">
        <f aca="false">IF(B299&lt;&gt;"",IFERROR(IF((SUMIF(D$20:AI$20, "CLO3", D299:AI299)/AO$8)=0,"",(SUMIF(D$20:AI$20, "CLO3", D299:AI299)/AO$8)),""),"")</f>
        <v/>
      </c>
      <c r="AR299" s="115" t="str">
        <f aca="false">IF(AQ299="","",IF(AQ299&gt;=B$10,"Y","N"))</f>
        <v/>
      </c>
      <c r="AS299" s="115" t="str">
        <f aca="false">IF(AQ299="","",IF(AQ299&lt;50%,1,IF(AND(AQ299&gt;=50%,AQ299&lt;B$10),2,IF(AQ299&gt;=B$10,3))))</f>
        <v/>
      </c>
      <c r="AT299" s="185" t="str">
        <f aca="false">IF(B299&lt;&gt;"",IFERROR(IF((SUMIF(D$20:AI$20, "CLO4", D299:AI299)/AO$9)=0,"",(SUMIF(D$20:AI$20, "CLO4", D299:AI299)/AO$9)),""),"")</f>
        <v/>
      </c>
      <c r="AU299" s="115" t="str">
        <f aca="false">IF(AT299="","",IF(AT299&gt;=B$10,"Y","N"))</f>
        <v/>
      </c>
      <c r="AV299" s="115" t="str">
        <f aca="false">IF(AT299="","",IF(AT299&lt;50%,1,IF(AND(AT299&gt;=50%,AT299&lt;B$10),2,IF(AT299&gt;=B$10,3))))</f>
        <v/>
      </c>
      <c r="AW299" s="185" t="str">
        <f aca="false">IF(B299&lt;&gt;"",IFERROR(IF((SUMIF(D$20:AI$20, "CLO5", D299:AI299)/AO$10)=0,"",(SUMIF(D$20:AI$20, "CLO5", D299:AI299)/AO$10)),""),"")</f>
        <v/>
      </c>
      <c r="AX299" s="115" t="str">
        <f aca="false">IF(AW299="","",IF(AW299&gt;=B$10,"Y","N"))</f>
        <v/>
      </c>
      <c r="AY299" s="115" t="str">
        <f aca="false">IF(AW299="","",IF(AW299&lt;50%,1,IF(AND(AW299&gt;=50%,AW299&lt;B$10),2,IF(AW299&gt;=B$10,3))))</f>
        <v/>
      </c>
      <c r="AZ299" s="114" t="str">
        <f aca="false">IF(B299&lt;&gt;"",IFERROR(IF((SUMIF(D$20:AI$20, "CLO6", D299:AI299)/AO$11)=0,"",(SUMIF(D$20:AI$20, "CLO6", D299:AI299)/AO$11)),""),"")</f>
        <v/>
      </c>
      <c r="BA299" s="115" t="str">
        <f aca="false">IF(AZ299="","",IF(AZ299&gt;=B$10,"Y","N"))</f>
        <v/>
      </c>
      <c r="BB299" s="115" t="str">
        <f aca="false">IF(BA299="","",IF(BA299&lt;50%,1,IF(AND(BA299&gt;=50%,BA299&lt;B$10),2,IF(BA299&gt;=B$10,3))))</f>
        <v/>
      </c>
      <c r="BC299" s="114" t="str">
        <f aca="false">IF(B299&lt;&gt;"",IFERROR(IF((SUMIF(D$20:AI$20, "CLO7", D299:AI299)/AO$12)=0,"",(SUMIF(D$20:AI$20, "CLO7", D299:AI299)/AO$12)),""),"")</f>
        <v/>
      </c>
      <c r="BD299" s="115" t="str">
        <f aca="false">IF(BC299="","",IF(BC299&gt;=B$10,"Y","N"))</f>
        <v/>
      </c>
      <c r="BE299" s="115" t="str">
        <f aca="false">IF(BD299="","",IF(BD299&lt;50%,1,IF(AND(BD299&gt;=50%,BD299&lt;B$10),2,IF(BD299&gt;=B$10,3))))</f>
        <v/>
      </c>
      <c r="BF299" s="114" t="str">
        <f aca="false">IF(B299&lt;&gt;"",IFERROR(IF((SUMIF(D$20:AI$20, "CLO8", D299:AI299)/AO$13)=0,"",(SUMIF(D$20:AI$20, "CLO8", D299:AI299)/AO$13)),""),"")</f>
        <v/>
      </c>
      <c r="BG299" s="115" t="str">
        <f aca="false">IF(BF299="","",IF(BF299&gt;=B$10,"Y","N"))</f>
        <v/>
      </c>
      <c r="BH299" s="115" t="str">
        <f aca="false">IF(BG299="","",IF(BG299&lt;50%,1,IF(AND(BG299&gt;=50%,BG299&lt;B$10),2,IF(BG299&gt;=B$10,3))))</f>
        <v/>
      </c>
      <c r="BI299" s="114" t="str">
        <f aca="false">IF(B299&lt;&gt;"",IFERROR(IF((SUMIF(D$20:AI$20, "CLO9", D299:AI299)/AO$14)=0,"",(SUMIF(D$20:AI$20, "CLO9", D299:AI299)/AO$14)),""),"")</f>
        <v/>
      </c>
      <c r="BJ299" s="115" t="str">
        <f aca="false">IF(BI299="","",IF(BI299&gt;=B$10,"Y","N"))</f>
        <v/>
      </c>
      <c r="BK299" s="115" t="str">
        <f aca="false">IF(BJ299="","",IF(BJ299&lt;50%,1,IF(AND(BJ299&gt;=50%,BJ299&lt;B$10),2,IF(BJ299&gt;=B$10,3))))</f>
        <v/>
      </c>
      <c r="BL299" s="114" t="str">
        <f aca="false">IF(B299&lt;&gt;"",IFERROR(IF((SUMIF(D$20:AI$20,"CLO10",D299:AI299)/AO$15)=0,"",(SUMIF(D$20:AI$20,"CLO10",D299:AI299)/AO$15)),""),"")</f>
        <v/>
      </c>
      <c r="BM299" s="115" t="str">
        <f aca="false">IF(BL299="","",IF(BL299&gt;=B$10,"Y","N"))</f>
        <v/>
      </c>
      <c r="BN299" s="115" t="str">
        <f aca="false">IF(BM299="","",IF(BM299&lt;50%,1,IF(AND(BM299&gt;=50%,BM299&lt;B$10),2,IF(BM299&gt;=B$10,3))))</f>
        <v/>
      </c>
    </row>
    <row r="300" customFormat="false" ht="15.75" hidden="false" customHeight="true" outlineLevel="0" collapsed="false">
      <c r="A300" s="184" t="str">
        <f aca="false">IF(A$6="LECTURE","",IF('Database (LECTURE-RES-PRAC)'!A295="","",'Database (LECTURE-RES-PRAC)'!A295))</f>
        <v/>
      </c>
      <c r="B300" s="184" t="str">
        <f aca="false">IF(B$6="LECTURE","",IF('Database (LECTURE-RES-PRAC)'!B295="","",'Database (LECTURE-RES-PRAC)'!B295))</f>
        <v/>
      </c>
      <c r="C300" s="184" t="str">
        <f aca="false">IF(C$6="LECTURE","",IF('Database (LECTURE-RES-PRAC)'!C295="","",'Database (LECTURE-RES-PRAC)'!C295))</f>
        <v/>
      </c>
      <c r="D300" s="52"/>
      <c r="E300" s="52"/>
      <c r="F300" s="52"/>
      <c r="G300" s="52"/>
      <c r="H300" s="52"/>
      <c r="I300" s="52"/>
      <c r="J300" s="52"/>
      <c r="K300" s="52"/>
      <c r="L300" s="52"/>
      <c r="M300" s="52"/>
      <c r="N300" s="181" t="str">
        <f aca="false">IF(B300&lt;&gt;"",SUM(D300:M300),"")</f>
        <v/>
      </c>
      <c r="O300" s="52"/>
      <c r="P300" s="52"/>
      <c r="Q300" s="52"/>
      <c r="R300" s="52"/>
      <c r="S300" s="52"/>
      <c r="T300" s="52"/>
      <c r="U300" s="52"/>
      <c r="V300" s="52"/>
      <c r="W300" s="52"/>
      <c r="X300" s="52"/>
      <c r="Y300" s="181" t="str">
        <f aca="false">IF(B300&lt;&gt;"",SUM(O300:X300),"")</f>
        <v/>
      </c>
      <c r="Z300" s="52"/>
      <c r="AA300" s="52"/>
      <c r="AB300" s="52"/>
      <c r="AC300" s="52"/>
      <c r="AD300" s="52"/>
      <c r="AE300" s="52"/>
      <c r="AF300" s="52"/>
      <c r="AG300" s="52"/>
      <c r="AH300" s="52"/>
      <c r="AI300" s="52"/>
      <c r="AJ300" s="182" t="str">
        <f aca="false">IF(B300&lt;&gt;"",SUM(Z300:AI300),"")</f>
        <v/>
      </c>
      <c r="AK300" s="185" t="str">
        <f aca="false">IF(B300&lt;&gt;"",IFERROR(IF((SUMIF(D$20:AI$20, "CLO1", D300:AI300)/AO$6)=0,"",(SUMIF(D$20:AI$20, "CLO1", D300:AI300)/AO$6)),""),"")</f>
        <v/>
      </c>
      <c r="AL300" s="115" t="str">
        <f aca="false">IF(AK300="","",IF(AK300&gt;=B$10,"Y","N"))</f>
        <v/>
      </c>
      <c r="AM300" s="115" t="str">
        <f aca="false">IF(AK300="","",IF(AK300&lt;50%,1,IF(AND(AK300&gt;=50%,AK300&lt;B$10),2,IF(AK300&gt;=B$10,3))))</f>
        <v/>
      </c>
      <c r="AN300" s="185" t="str">
        <f aca="false">IF(B300&lt;&gt;"",IFERROR(IF((SUMIF(D$20:AI$20, "CLO2", D300:AI300)/AO$7)=0,"",(SUMIF(D$20:AI$20, "CLO2", D300:AI300)/AO$7)),""),"")</f>
        <v/>
      </c>
      <c r="AO300" s="115" t="str">
        <f aca="false">IF(AN300="","",IF(AN300&gt;=B$10,"Y","N"))</f>
        <v/>
      </c>
      <c r="AP300" s="115" t="str">
        <f aca="false">IF(AN300="","",IF(AN300&lt;50%,1,IF(AND(AN300&gt;=50%,AN300&lt;B$10),2,IF(AN300&gt;=B$10,3))))</f>
        <v/>
      </c>
      <c r="AQ300" s="185" t="str">
        <f aca="false">IF(B300&lt;&gt;"",IFERROR(IF((SUMIF(D$20:AI$20, "CLO3", D300:AI300)/AO$8)=0,"",(SUMIF(D$20:AI$20, "CLO3", D300:AI300)/AO$8)),""),"")</f>
        <v/>
      </c>
      <c r="AR300" s="115" t="str">
        <f aca="false">IF(AQ300="","",IF(AQ300&gt;=B$10,"Y","N"))</f>
        <v/>
      </c>
      <c r="AS300" s="115" t="str">
        <f aca="false">IF(AQ300="","",IF(AQ300&lt;50%,1,IF(AND(AQ300&gt;=50%,AQ300&lt;B$10),2,IF(AQ300&gt;=B$10,3))))</f>
        <v/>
      </c>
      <c r="AT300" s="185" t="str">
        <f aca="false">IF(B300&lt;&gt;"",IFERROR(IF((SUMIF(D$20:AI$20, "CLO4", D300:AI300)/AO$9)=0,"",(SUMIF(D$20:AI$20, "CLO4", D300:AI300)/AO$9)),""),"")</f>
        <v/>
      </c>
      <c r="AU300" s="115" t="str">
        <f aca="false">IF(AT300="","",IF(AT300&gt;=B$10,"Y","N"))</f>
        <v/>
      </c>
      <c r="AV300" s="115" t="str">
        <f aca="false">IF(AT300="","",IF(AT300&lt;50%,1,IF(AND(AT300&gt;=50%,AT300&lt;B$10),2,IF(AT300&gt;=B$10,3))))</f>
        <v/>
      </c>
      <c r="AW300" s="185" t="str">
        <f aca="false">IF(B300&lt;&gt;"",IFERROR(IF((SUMIF(D$20:AI$20, "CLO5", D300:AI300)/AO$10)=0,"",(SUMIF(D$20:AI$20, "CLO5", D300:AI300)/AO$10)),""),"")</f>
        <v/>
      </c>
      <c r="AX300" s="115" t="str">
        <f aca="false">IF(AW300="","",IF(AW300&gt;=B$10,"Y","N"))</f>
        <v/>
      </c>
      <c r="AY300" s="115" t="str">
        <f aca="false">IF(AW300="","",IF(AW300&lt;50%,1,IF(AND(AW300&gt;=50%,AW300&lt;B$10),2,IF(AW300&gt;=B$10,3))))</f>
        <v/>
      </c>
      <c r="AZ300" s="114" t="str">
        <f aca="false">IF(B300&lt;&gt;"",IFERROR(IF((SUMIF(D$20:AI$20, "CLO6", D300:AI300)/AO$11)=0,"",(SUMIF(D$20:AI$20, "CLO6", D300:AI300)/AO$11)),""),"")</f>
        <v/>
      </c>
      <c r="BA300" s="115" t="str">
        <f aca="false">IF(AZ300="","",IF(AZ300&gt;=B$10,"Y","N"))</f>
        <v/>
      </c>
      <c r="BB300" s="115" t="str">
        <f aca="false">IF(BA300="","",IF(BA300&lt;50%,1,IF(AND(BA300&gt;=50%,BA300&lt;B$10),2,IF(BA300&gt;=B$10,3))))</f>
        <v/>
      </c>
      <c r="BC300" s="114" t="str">
        <f aca="false">IF(B300&lt;&gt;"",IFERROR(IF((SUMIF(D$20:AI$20, "CLO7", D300:AI300)/AO$12)=0,"",(SUMIF(D$20:AI$20, "CLO7", D300:AI300)/AO$12)),""),"")</f>
        <v/>
      </c>
      <c r="BD300" s="115" t="str">
        <f aca="false">IF(BC300="","",IF(BC300&gt;=B$10,"Y","N"))</f>
        <v/>
      </c>
      <c r="BE300" s="115" t="str">
        <f aca="false">IF(BD300="","",IF(BD300&lt;50%,1,IF(AND(BD300&gt;=50%,BD300&lt;B$10),2,IF(BD300&gt;=B$10,3))))</f>
        <v/>
      </c>
      <c r="BF300" s="114" t="str">
        <f aca="false">IF(B300&lt;&gt;"",IFERROR(IF((SUMIF(D$20:AI$20, "CLO8", D300:AI300)/AO$13)=0,"",(SUMIF(D$20:AI$20, "CLO8", D300:AI300)/AO$13)),""),"")</f>
        <v/>
      </c>
      <c r="BG300" s="115" t="str">
        <f aca="false">IF(BF300="","",IF(BF300&gt;=B$10,"Y","N"))</f>
        <v/>
      </c>
      <c r="BH300" s="115" t="str">
        <f aca="false">IF(BG300="","",IF(BG300&lt;50%,1,IF(AND(BG300&gt;=50%,BG300&lt;B$10),2,IF(BG300&gt;=B$10,3))))</f>
        <v/>
      </c>
      <c r="BI300" s="114" t="str">
        <f aca="false">IF(B300&lt;&gt;"",IFERROR(IF((SUMIF(D$20:AI$20, "CLO9", D300:AI300)/AO$14)=0,"",(SUMIF(D$20:AI$20, "CLO9", D300:AI300)/AO$14)),""),"")</f>
        <v/>
      </c>
      <c r="BJ300" s="115" t="str">
        <f aca="false">IF(BI300="","",IF(BI300&gt;=B$10,"Y","N"))</f>
        <v/>
      </c>
      <c r="BK300" s="115" t="str">
        <f aca="false">IF(BJ300="","",IF(BJ300&lt;50%,1,IF(AND(BJ300&gt;=50%,BJ300&lt;B$10),2,IF(BJ300&gt;=B$10,3))))</f>
        <v/>
      </c>
      <c r="BL300" s="114" t="str">
        <f aca="false">IF(B300&lt;&gt;"",IFERROR(IF((SUMIF(D$20:AI$20,"CLO10",D300:AI300)/AO$15)=0,"",(SUMIF(D$20:AI$20,"CLO10",D300:AI300)/AO$15)),""),"")</f>
        <v/>
      </c>
      <c r="BM300" s="115" t="str">
        <f aca="false">IF(BL300="","",IF(BL300&gt;=B$10,"Y","N"))</f>
        <v/>
      </c>
      <c r="BN300" s="115" t="str">
        <f aca="false">IF(BM300="","",IF(BM300&lt;50%,1,IF(AND(BM300&gt;=50%,BM300&lt;B$10),2,IF(BM300&gt;=B$10,3))))</f>
        <v/>
      </c>
    </row>
    <row r="301" customFormat="false" ht="15.75" hidden="false" customHeight="true" outlineLevel="0" collapsed="false">
      <c r="A301" s="184" t="str">
        <f aca="false">IF(A$6="LECTURE","",IF('Database (LECTURE-RES-PRAC)'!A296="","",'Database (LECTURE-RES-PRAC)'!A296))</f>
        <v/>
      </c>
      <c r="B301" s="184" t="str">
        <f aca="false">IF(B$6="LECTURE","",IF('Database (LECTURE-RES-PRAC)'!B296="","",'Database (LECTURE-RES-PRAC)'!B296))</f>
        <v/>
      </c>
      <c r="C301" s="184" t="str">
        <f aca="false">IF(C$6="LECTURE","",IF('Database (LECTURE-RES-PRAC)'!C296="","",'Database (LECTURE-RES-PRAC)'!C296))</f>
        <v/>
      </c>
      <c r="D301" s="52"/>
      <c r="E301" s="52"/>
      <c r="F301" s="52"/>
      <c r="G301" s="52"/>
      <c r="H301" s="52"/>
      <c r="I301" s="52"/>
      <c r="J301" s="52"/>
      <c r="K301" s="52"/>
      <c r="L301" s="52"/>
      <c r="M301" s="52"/>
      <c r="N301" s="181" t="str">
        <f aca="false">IF(B301&lt;&gt;"",SUM(D301:M301),"")</f>
        <v/>
      </c>
      <c r="O301" s="52"/>
      <c r="P301" s="52"/>
      <c r="Q301" s="52"/>
      <c r="R301" s="52"/>
      <c r="S301" s="52"/>
      <c r="T301" s="52"/>
      <c r="U301" s="52"/>
      <c r="V301" s="52"/>
      <c r="W301" s="52"/>
      <c r="X301" s="52"/>
      <c r="Y301" s="181" t="str">
        <f aca="false">IF(B301&lt;&gt;"",SUM(O301:X301),"")</f>
        <v/>
      </c>
      <c r="Z301" s="52"/>
      <c r="AA301" s="52"/>
      <c r="AB301" s="52"/>
      <c r="AC301" s="52"/>
      <c r="AD301" s="52"/>
      <c r="AE301" s="52"/>
      <c r="AF301" s="52"/>
      <c r="AG301" s="52"/>
      <c r="AH301" s="52"/>
      <c r="AI301" s="52"/>
      <c r="AJ301" s="182" t="str">
        <f aca="false">IF(B301&lt;&gt;"",SUM(Z301:AI301),"")</f>
        <v/>
      </c>
      <c r="AK301" s="185" t="str">
        <f aca="false">IF(B301&lt;&gt;"",IFERROR(IF((SUMIF(D$20:AI$20, "CLO1", D301:AI301)/AO$6)=0,"",(SUMIF(D$20:AI$20, "CLO1", D301:AI301)/AO$6)),""),"")</f>
        <v/>
      </c>
      <c r="AL301" s="115" t="str">
        <f aca="false">IF(AK301="","",IF(AK301&gt;=B$10,"Y","N"))</f>
        <v/>
      </c>
      <c r="AM301" s="115" t="str">
        <f aca="false">IF(AK301="","",IF(AK301&lt;50%,1,IF(AND(AK301&gt;=50%,AK301&lt;B$10),2,IF(AK301&gt;=B$10,3))))</f>
        <v/>
      </c>
      <c r="AN301" s="185" t="str">
        <f aca="false">IF(B301&lt;&gt;"",IFERROR(IF((SUMIF(D$20:AI$20, "CLO2", D301:AI301)/AO$7)=0,"",(SUMIF(D$20:AI$20, "CLO2", D301:AI301)/AO$7)),""),"")</f>
        <v/>
      </c>
      <c r="AO301" s="115" t="str">
        <f aca="false">IF(AN301="","",IF(AN301&gt;=B$10,"Y","N"))</f>
        <v/>
      </c>
      <c r="AP301" s="115" t="str">
        <f aca="false">IF(AN301="","",IF(AN301&lt;50%,1,IF(AND(AN301&gt;=50%,AN301&lt;B$10),2,IF(AN301&gt;=B$10,3))))</f>
        <v/>
      </c>
      <c r="AQ301" s="185" t="str">
        <f aca="false">IF(B301&lt;&gt;"",IFERROR(IF((SUMIF(D$20:AI$20, "CLO3", D301:AI301)/AO$8)=0,"",(SUMIF(D$20:AI$20, "CLO3", D301:AI301)/AO$8)),""),"")</f>
        <v/>
      </c>
      <c r="AR301" s="115" t="str">
        <f aca="false">IF(AQ301="","",IF(AQ301&gt;=B$10,"Y","N"))</f>
        <v/>
      </c>
      <c r="AS301" s="115" t="str">
        <f aca="false">IF(AQ301="","",IF(AQ301&lt;50%,1,IF(AND(AQ301&gt;=50%,AQ301&lt;B$10),2,IF(AQ301&gt;=B$10,3))))</f>
        <v/>
      </c>
      <c r="AT301" s="185" t="str">
        <f aca="false">IF(B301&lt;&gt;"",IFERROR(IF((SUMIF(D$20:AI$20, "CLO4", D301:AI301)/AO$9)=0,"",(SUMIF(D$20:AI$20, "CLO4", D301:AI301)/AO$9)),""),"")</f>
        <v/>
      </c>
      <c r="AU301" s="115" t="str">
        <f aca="false">IF(AT301="","",IF(AT301&gt;=B$10,"Y","N"))</f>
        <v/>
      </c>
      <c r="AV301" s="115" t="str">
        <f aca="false">IF(AT301="","",IF(AT301&lt;50%,1,IF(AND(AT301&gt;=50%,AT301&lt;B$10),2,IF(AT301&gt;=B$10,3))))</f>
        <v/>
      </c>
      <c r="AW301" s="185" t="str">
        <f aca="false">IF(B301&lt;&gt;"",IFERROR(IF((SUMIF(D$20:AI$20, "CLO5", D301:AI301)/AO$10)=0,"",(SUMIF(D$20:AI$20, "CLO5", D301:AI301)/AO$10)),""),"")</f>
        <v/>
      </c>
      <c r="AX301" s="115" t="str">
        <f aca="false">IF(AW301="","",IF(AW301&gt;=B$10,"Y","N"))</f>
        <v/>
      </c>
      <c r="AY301" s="115" t="str">
        <f aca="false">IF(AW301="","",IF(AW301&lt;50%,1,IF(AND(AW301&gt;=50%,AW301&lt;B$10),2,IF(AW301&gt;=B$10,3))))</f>
        <v/>
      </c>
      <c r="AZ301" s="114" t="str">
        <f aca="false">IF(B301&lt;&gt;"",IFERROR(IF((SUMIF(D$20:AI$20, "CLO6", D301:AI301)/AO$11)=0,"",(SUMIF(D$20:AI$20, "CLO6", D301:AI301)/AO$11)),""),"")</f>
        <v/>
      </c>
      <c r="BA301" s="115" t="str">
        <f aca="false">IF(AZ301="","",IF(AZ301&gt;=B$10,"Y","N"))</f>
        <v/>
      </c>
      <c r="BB301" s="115" t="str">
        <f aca="false">IF(BA301="","",IF(BA301&lt;50%,1,IF(AND(BA301&gt;=50%,BA301&lt;B$10),2,IF(BA301&gt;=B$10,3))))</f>
        <v/>
      </c>
      <c r="BC301" s="114" t="str">
        <f aca="false">IF(B301&lt;&gt;"",IFERROR(IF((SUMIF(D$20:AI$20, "CLO7", D301:AI301)/AO$12)=0,"",(SUMIF(D$20:AI$20, "CLO7", D301:AI301)/AO$12)),""),"")</f>
        <v/>
      </c>
      <c r="BD301" s="115" t="str">
        <f aca="false">IF(BC301="","",IF(BC301&gt;=B$10,"Y","N"))</f>
        <v/>
      </c>
      <c r="BE301" s="115" t="str">
        <f aca="false">IF(BD301="","",IF(BD301&lt;50%,1,IF(AND(BD301&gt;=50%,BD301&lt;B$10),2,IF(BD301&gt;=B$10,3))))</f>
        <v/>
      </c>
      <c r="BF301" s="114" t="str">
        <f aca="false">IF(B301&lt;&gt;"",IFERROR(IF((SUMIF(D$20:AI$20, "CLO8", D301:AI301)/AO$13)=0,"",(SUMIF(D$20:AI$20, "CLO8", D301:AI301)/AO$13)),""),"")</f>
        <v/>
      </c>
      <c r="BG301" s="115" t="str">
        <f aca="false">IF(BF301="","",IF(BF301&gt;=B$10,"Y","N"))</f>
        <v/>
      </c>
      <c r="BH301" s="115" t="str">
        <f aca="false">IF(BG301="","",IF(BG301&lt;50%,1,IF(AND(BG301&gt;=50%,BG301&lt;B$10),2,IF(BG301&gt;=B$10,3))))</f>
        <v/>
      </c>
      <c r="BI301" s="114" t="str">
        <f aca="false">IF(B301&lt;&gt;"",IFERROR(IF((SUMIF(D$20:AI$20, "CLO9", D301:AI301)/AO$14)=0,"",(SUMIF(D$20:AI$20, "CLO9", D301:AI301)/AO$14)),""),"")</f>
        <v/>
      </c>
      <c r="BJ301" s="115" t="str">
        <f aca="false">IF(BI301="","",IF(BI301&gt;=B$10,"Y","N"))</f>
        <v/>
      </c>
      <c r="BK301" s="115" t="str">
        <f aca="false">IF(BJ301="","",IF(BJ301&lt;50%,1,IF(AND(BJ301&gt;=50%,BJ301&lt;B$10),2,IF(BJ301&gt;=B$10,3))))</f>
        <v/>
      </c>
      <c r="BL301" s="114" t="str">
        <f aca="false">IF(B301&lt;&gt;"",IFERROR(IF((SUMIF(D$20:AI$20,"CLO10",D301:AI301)/AO$15)=0,"",(SUMIF(D$20:AI$20,"CLO10",D301:AI301)/AO$15)),""),"")</f>
        <v/>
      </c>
      <c r="BM301" s="115" t="str">
        <f aca="false">IF(BL301="","",IF(BL301&gt;=B$10,"Y","N"))</f>
        <v/>
      </c>
      <c r="BN301" s="115" t="str">
        <f aca="false">IF(BM301="","",IF(BM301&lt;50%,1,IF(AND(BM301&gt;=50%,BM301&lt;B$10),2,IF(BM301&gt;=B$10,3))))</f>
        <v/>
      </c>
    </row>
    <row r="302" customFormat="false" ht="15.75" hidden="false" customHeight="true" outlineLevel="0" collapsed="false">
      <c r="A302" s="184" t="str">
        <f aca="false">IF(A$6="LECTURE","",IF('Database (LECTURE-RES-PRAC)'!A297="","",'Database (LECTURE-RES-PRAC)'!A297))</f>
        <v/>
      </c>
      <c r="B302" s="184" t="str">
        <f aca="false">IF(B$6="LECTURE","",IF('Database (LECTURE-RES-PRAC)'!B297="","",'Database (LECTURE-RES-PRAC)'!B297))</f>
        <v/>
      </c>
      <c r="C302" s="184" t="str">
        <f aca="false">IF(C$6="LECTURE","",IF('Database (LECTURE-RES-PRAC)'!C297="","",'Database (LECTURE-RES-PRAC)'!C297))</f>
        <v/>
      </c>
      <c r="D302" s="52"/>
      <c r="E302" s="52"/>
      <c r="F302" s="52"/>
      <c r="G302" s="52"/>
      <c r="H302" s="52"/>
      <c r="I302" s="52"/>
      <c r="J302" s="52"/>
      <c r="K302" s="52"/>
      <c r="L302" s="52"/>
      <c r="M302" s="52"/>
      <c r="N302" s="181" t="str">
        <f aca="false">IF(B302&lt;&gt;"",SUM(D302:M302),"")</f>
        <v/>
      </c>
      <c r="O302" s="52"/>
      <c r="P302" s="52"/>
      <c r="Q302" s="52"/>
      <c r="R302" s="52"/>
      <c r="S302" s="52"/>
      <c r="T302" s="52"/>
      <c r="U302" s="52"/>
      <c r="V302" s="52"/>
      <c r="W302" s="52"/>
      <c r="X302" s="52"/>
      <c r="Y302" s="181" t="str">
        <f aca="false">IF(B302&lt;&gt;"",SUM(O302:X302),"")</f>
        <v/>
      </c>
      <c r="Z302" s="52"/>
      <c r="AA302" s="52"/>
      <c r="AB302" s="52"/>
      <c r="AC302" s="52"/>
      <c r="AD302" s="52"/>
      <c r="AE302" s="52"/>
      <c r="AF302" s="52"/>
      <c r="AG302" s="52"/>
      <c r="AH302" s="52"/>
      <c r="AI302" s="52"/>
      <c r="AJ302" s="182" t="str">
        <f aca="false">IF(B302&lt;&gt;"",SUM(Z302:AI302),"")</f>
        <v/>
      </c>
      <c r="AK302" s="185" t="str">
        <f aca="false">IF(B302&lt;&gt;"",IFERROR(IF((SUMIF(D$20:AI$20, "CLO1", D302:AI302)/AO$6)=0,"",(SUMIF(D$20:AI$20, "CLO1", D302:AI302)/AO$6)),""),"")</f>
        <v/>
      </c>
      <c r="AL302" s="115" t="str">
        <f aca="false">IF(AK302="","",IF(AK302&gt;=B$10,"Y","N"))</f>
        <v/>
      </c>
      <c r="AM302" s="115" t="str">
        <f aca="false">IF(AK302="","",IF(AK302&lt;50%,1,IF(AND(AK302&gt;=50%,AK302&lt;B$10),2,IF(AK302&gt;=B$10,3))))</f>
        <v/>
      </c>
      <c r="AN302" s="185" t="str">
        <f aca="false">IF(B302&lt;&gt;"",IFERROR(IF((SUMIF(D$20:AI$20, "CLO2", D302:AI302)/AO$7)=0,"",(SUMIF(D$20:AI$20, "CLO2", D302:AI302)/AO$7)),""),"")</f>
        <v/>
      </c>
      <c r="AO302" s="115" t="str">
        <f aca="false">IF(AN302="","",IF(AN302&gt;=B$10,"Y","N"))</f>
        <v/>
      </c>
      <c r="AP302" s="115" t="str">
        <f aca="false">IF(AN302="","",IF(AN302&lt;50%,1,IF(AND(AN302&gt;=50%,AN302&lt;B$10),2,IF(AN302&gt;=B$10,3))))</f>
        <v/>
      </c>
      <c r="AQ302" s="185" t="str">
        <f aca="false">IF(B302&lt;&gt;"",IFERROR(IF((SUMIF(D$20:AI$20, "CLO3", D302:AI302)/AO$8)=0,"",(SUMIF(D$20:AI$20, "CLO3", D302:AI302)/AO$8)),""),"")</f>
        <v/>
      </c>
      <c r="AR302" s="115" t="str">
        <f aca="false">IF(AQ302="","",IF(AQ302&gt;=B$10,"Y","N"))</f>
        <v/>
      </c>
      <c r="AS302" s="115" t="str">
        <f aca="false">IF(AQ302="","",IF(AQ302&lt;50%,1,IF(AND(AQ302&gt;=50%,AQ302&lt;B$10),2,IF(AQ302&gt;=B$10,3))))</f>
        <v/>
      </c>
      <c r="AT302" s="185" t="str">
        <f aca="false">IF(B302&lt;&gt;"",IFERROR(IF((SUMIF(D$20:AI$20, "CLO4", D302:AI302)/AO$9)=0,"",(SUMIF(D$20:AI$20, "CLO4", D302:AI302)/AO$9)),""),"")</f>
        <v/>
      </c>
      <c r="AU302" s="115" t="str">
        <f aca="false">IF(AT302="","",IF(AT302&gt;=B$10,"Y","N"))</f>
        <v/>
      </c>
      <c r="AV302" s="115" t="str">
        <f aca="false">IF(AT302="","",IF(AT302&lt;50%,1,IF(AND(AT302&gt;=50%,AT302&lt;B$10),2,IF(AT302&gt;=B$10,3))))</f>
        <v/>
      </c>
      <c r="AW302" s="185" t="str">
        <f aca="false">IF(B302&lt;&gt;"",IFERROR(IF((SUMIF(D$20:AI$20, "CLO5", D302:AI302)/AO$10)=0,"",(SUMIF(D$20:AI$20, "CLO5", D302:AI302)/AO$10)),""),"")</f>
        <v/>
      </c>
      <c r="AX302" s="115" t="str">
        <f aca="false">IF(AW302="","",IF(AW302&gt;=B$10,"Y","N"))</f>
        <v/>
      </c>
      <c r="AY302" s="115" t="str">
        <f aca="false">IF(AW302="","",IF(AW302&lt;50%,1,IF(AND(AW302&gt;=50%,AW302&lt;B$10),2,IF(AW302&gt;=B$10,3))))</f>
        <v/>
      </c>
      <c r="AZ302" s="114" t="str">
        <f aca="false">IF(B302&lt;&gt;"",IFERROR(IF((SUMIF(D$20:AI$20, "CLO6", D302:AI302)/AO$11)=0,"",(SUMIF(D$20:AI$20, "CLO6", D302:AI302)/AO$11)),""),"")</f>
        <v/>
      </c>
      <c r="BA302" s="115" t="str">
        <f aca="false">IF(AZ302="","",IF(AZ302&gt;=B$10,"Y","N"))</f>
        <v/>
      </c>
      <c r="BB302" s="115" t="str">
        <f aca="false">IF(BA302="","",IF(BA302&lt;50%,1,IF(AND(BA302&gt;=50%,BA302&lt;B$10),2,IF(BA302&gt;=B$10,3))))</f>
        <v/>
      </c>
      <c r="BC302" s="114" t="str">
        <f aca="false">IF(B302&lt;&gt;"",IFERROR(IF((SUMIF(D$20:AI$20, "CLO7", D302:AI302)/AO$12)=0,"",(SUMIF(D$20:AI$20, "CLO7", D302:AI302)/AO$12)),""),"")</f>
        <v/>
      </c>
      <c r="BD302" s="115" t="str">
        <f aca="false">IF(BC302="","",IF(BC302&gt;=B$10,"Y","N"))</f>
        <v/>
      </c>
      <c r="BE302" s="115" t="str">
        <f aca="false">IF(BD302="","",IF(BD302&lt;50%,1,IF(AND(BD302&gt;=50%,BD302&lt;B$10),2,IF(BD302&gt;=B$10,3))))</f>
        <v/>
      </c>
      <c r="BF302" s="114" t="str">
        <f aca="false">IF(B302&lt;&gt;"",IFERROR(IF((SUMIF(D$20:AI$20, "CLO8", D302:AI302)/AO$13)=0,"",(SUMIF(D$20:AI$20, "CLO8", D302:AI302)/AO$13)),""),"")</f>
        <v/>
      </c>
      <c r="BG302" s="115" t="str">
        <f aca="false">IF(BF302="","",IF(BF302&gt;=B$10,"Y","N"))</f>
        <v/>
      </c>
      <c r="BH302" s="115" t="str">
        <f aca="false">IF(BG302="","",IF(BG302&lt;50%,1,IF(AND(BG302&gt;=50%,BG302&lt;B$10),2,IF(BG302&gt;=B$10,3))))</f>
        <v/>
      </c>
      <c r="BI302" s="114" t="str">
        <f aca="false">IF(B302&lt;&gt;"",IFERROR(IF((SUMIF(D$20:AI$20, "CLO9", D302:AI302)/AO$14)=0,"",(SUMIF(D$20:AI$20, "CLO9", D302:AI302)/AO$14)),""),"")</f>
        <v/>
      </c>
      <c r="BJ302" s="115" t="str">
        <f aca="false">IF(BI302="","",IF(BI302&gt;=B$10,"Y","N"))</f>
        <v/>
      </c>
      <c r="BK302" s="115" t="str">
        <f aca="false">IF(BJ302="","",IF(BJ302&lt;50%,1,IF(AND(BJ302&gt;=50%,BJ302&lt;B$10),2,IF(BJ302&gt;=B$10,3))))</f>
        <v/>
      </c>
      <c r="BL302" s="114" t="str">
        <f aca="false">IF(B302&lt;&gt;"",IFERROR(IF((SUMIF(D$20:AI$20,"CLO10",D302:AI302)/AO$15)=0,"",(SUMIF(D$20:AI$20,"CLO10",D302:AI302)/AO$15)),""),"")</f>
        <v/>
      </c>
      <c r="BM302" s="115" t="str">
        <f aca="false">IF(BL302="","",IF(BL302&gt;=B$10,"Y","N"))</f>
        <v/>
      </c>
      <c r="BN302" s="115" t="str">
        <f aca="false">IF(BM302="","",IF(BM302&lt;50%,1,IF(AND(BM302&gt;=50%,BM302&lt;B$10),2,IF(BM302&gt;=B$10,3))))</f>
        <v/>
      </c>
    </row>
    <row r="303" customFormat="false" ht="15.75" hidden="false" customHeight="true" outlineLevel="0" collapsed="false">
      <c r="A303" s="184" t="str">
        <f aca="false">IF(A$6="LECTURE","",IF('Database (LECTURE-RES-PRAC)'!A298="","",'Database (LECTURE-RES-PRAC)'!A298))</f>
        <v/>
      </c>
      <c r="B303" s="184" t="str">
        <f aca="false">IF(B$6="LECTURE","",IF('Database (LECTURE-RES-PRAC)'!B298="","",'Database (LECTURE-RES-PRAC)'!B298))</f>
        <v/>
      </c>
      <c r="C303" s="184" t="str">
        <f aca="false">IF(C$6="LECTURE","",IF('Database (LECTURE-RES-PRAC)'!C298="","",'Database (LECTURE-RES-PRAC)'!C298))</f>
        <v/>
      </c>
      <c r="D303" s="52"/>
      <c r="E303" s="52"/>
      <c r="F303" s="52"/>
      <c r="G303" s="52"/>
      <c r="H303" s="52"/>
      <c r="I303" s="52"/>
      <c r="J303" s="52"/>
      <c r="K303" s="52"/>
      <c r="L303" s="52"/>
      <c r="M303" s="52"/>
      <c r="N303" s="181" t="str">
        <f aca="false">IF(B303&lt;&gt;"",SUM(D303:M303),"")</f>
        <v/>
      </c>
      <c r="O303" s="52"/>
      <c r="P303" s="52"/>
      <c r="Q303" s="52"/>
      <c r="R303" s="52"/>
      <c r="S303" s="52"/>
      <c r="T303" s="52"/>
      <c r="U303" s="52"/>
      <c r="V303" s="52"/>
      <c r="W303" s="52"/>
      <c r="X303" s="52"/>
      <c r="Y303" s="181" t="str">
        <f aca="false">IF(B303&lt;&gt;"",SUM(O303:X303),"")</f>
        <v/>
      </c>
      <c r="Z303" s="52"/>
      <c r="AA303" s="52"/>
      <c r="AB303" s="52"/>
      <c r="AC303" s="52"/>
      <c r="AD303" s="52"/>
      <c r="AE303" s="52"/>
      <c r="AF303" s="52"/>
      <c r="AG303" s="52"/>
      <c r="AH303" s="52"/>
      <c r="AI303" s="52"/>
      <c r="AJ303" s="182" t="str">
        <f aca="false">IF(B303&lt;&gt;"",SUM(Z303:AI303),"")</f>
        <v/>
      </c>
      <c r="AK303" s="185" t="str">
        <f aca="false">IF(B303&lt;&gt;"",IFERROR(IF((SUMIF(D$20:AI$20, "CLO1", D303:AI303)/AO$6)=0,"",(SUMIF(D$20:AI$20, "CLO1", D303:AI303)/AO$6)),""),"")</f>
        <v/>
      </c>
      <c r="AL303" s="115" t="str">
        <f aca="false">IF(AK303="","",IF(AK303&gt;=B$10,"Y","N"))</f>
        <v/>
      </c>
      <c r="AM303" s="115" t="str">
        <f aca="false">IF(AK303="","",IF(AK303&lt;50%,1,IF(AND(AK303&gt;=50%,AK303&lt;B$10),2,IF(AK303&gt;=B$10,3))))</f>
        <v/>
      </c>
      <c r="AN303" s="185" t="str">
        <f aca="false">IF(B303&lt;&gt;"",IFERROR(IF((SUMIF(D$20:AI$20, "CLO2", D303:AI303)/AO$7)=0,"",(SUMIF(D$20:AI$20, "CLO2", D303:AI303)/AO$7)),""),"")</f>
        <v/>
      </c>
      <c r="AO303" s="115" t="str">
        <f aca="false">IF(AN303="","",IF(AN303&gt;=B$10,"Y","N"))</f>
        <v/>
      </c>
      <c r="AP303" s="115" t="str">
        <f aca="false">IF(AN303="","",IF(AN303&lt;50%,1,IF(AND(AN303&gt;=50%,AN303&lt;B$10),2,IF(AN303&gt;=B$10,3))))</f>
        <v/>
      </c>
      <c r="AQ303" s="185" t="str">
        <f aca="false">IF(B303&lt;&gt;"",IFERROR(IF((SUMIF(D$20:AI$20, "CLO3", D303:AI303)/AO$8)=0,"",(SUMIF(D$20:AI$20, "CLO3", D303:AI303)/AO$8)),""),"")</f>
        <v/>
      </c>
      <c r="AR303" s="115" t="str">
        <f aca="false">IF(AQ303="","",IF(AQ303&gt;=B$10,"Y","N"))</f>
        <v/>
      </c>
      <c r="AS303" s="115" t="str">
        <f aca="false">IF(AQ303="","",IF(AQ303&lt;50%,1,IF(AND(AQ303&gt;=50%,AQ303&lt;B$10),2,IF(AQ303&gt;=B$10,3))))</f>
        <v/>
      </c>
      <c r="AT303" s="185" t="str">
        <f aca="false">IF(B303&lt;&gt;"",IFERROR(IF((SUMIF(D$20:AI$20, "CLO4", D303:AI303)/AO$9)=0,"",(SUMIF(D$20:AI$20, "CLO4", D303:AI303)/AO$9)),""),"")</f>
        <v/>
      </c>
      <c r="AU303" s="115" t="str">
        <f aca="false">IF(AT303="","",IF(AT303&gt;=B$10,"Y","N"))</f>
        <v/>
      </c>
      <c r="AV303" s="115" t="str">
        <f aca="false">IF(AT303="","",IF(AT303&lt;50%,1,IF(AND(AT303&gt;=50%,AT303&lt;B$10),2,IF(AT303&gt;=B$10,3))))</f>
        <v/>
      </c>
      <c r="AW303" s="185" t="str">
        <f aca="false">IF(B303&lt;&gt;"",IFERROR(IF((SUMIF(D$20:AI$20, "CLO5", D303:AI303)/AO$10)=0,"",(SUMIF(D$20:AI$20, "CLO5", D303:AI303)/AO$10)),""),"")</f>
        <v/>
      </c>
      <c r="AX303" s="115" t="str">
        <f aca="false">IF(AW303="","",IF(AW303&gt;=B$10,"Y","N"))</f>
        <v/>
      </c>
      <c r="AY303" s="115" t="str">
        <f aca="false">IF(AW303="","",IF(AW303&lt;50%,1,IF(AND(AW303&gt;=50%,AW303&lt;B$10),2,IF(AW303&gt;=B$10,3))))</f>
        <v/>
      </c>
      <c r="AZ303" s="114" t="str">
        <f aca="false">IF(B303&lt;&gt;"",IFERROR(IF((SUMIF(D$20:AI$20, "CLO6", D303:AI303)/AO$11)=0,"",(SUMIF(D$20:AI$20, "CLO6", D303:AI303)/AO$11)),""),"")</f>
        <v/>
      </c>
      <c r="BA303" s="115" t="str">
        <f aca="false">IF(AZ303="","",IF(AZ303&gt;=B$10,"Y","N"))</f>
        <v/>
      </c>
      <c r="BB303" s="115" t="str">
        <f aca="false">IF(BA303="","",IF(BA303&lt;50%,1,IF(AND(BA303&gt;=50%,BA303&lt;B$10),2,IF(BA303&gt;=B$10,3))))</f>
        <v/>
      </c>
      <c r="BC303" s="114" t="str">
        <f aca="false">IF(B303&lt;&gt;"",IFERROR(IF((SUMIF(D$20:AI$20, "CLO7", D303:AI303)/AO$12)=0,"",(SUMIF(D$20:AI$20, "CLO7", D303:AI303)/AO$12)),""),"")</f>
        <v/>
      </c>
      <c r="BD303" s="115" t="str">
        <f aca="false">IF(BC303="","",IF(BC303&gt;=B$10,"Y","N"))</f>
        <v/>
      </c>
      <c r="BE303" s="115" t="str">
        <f aca="false">IF(BD303="","",IF(BD303&lt;50%,1,IF(AND(BD303&gt;=50%,BD303&lt;B$10),2,IF(BD303&gt;=B$10,3))))</f>
        <v/>
      </c>
      <c r="BF303" s="114" t="str">
        <f aca="false">IF(B303&lt;&gt;"",IFERROR(IF((SUMIF(D$20:AI$20, "CLO8", D303:AI303)/AO$13)=0,"",(SUMIF(D$20:AI$20, "CLO8", D303:AI303)/AO$13)),""),"")</f>
        <v/>
      </c>
      <c r="BG303" s="115" t="str">
        <f aca="false">IF(BF303="","",IF(BF303&gt;=B$10,"Y","N"))</f>
        <v/>
      </c>
      <c r="BH303" s="115" t="str">
        <f aca="false">IF(BG303="","",IF(BG303&lt;50%,1,IF(AND(BG303&gt;=50%,BG303&lt;B$10),2,IF(BG303&gt;=B$10,3))))</f>
        <v/>
      </c>
      <c r="BI303" s="114" t="str">
        <f aca="false">IF(B303&lt;&gt;"",IFERROR(IF((SUMIF(D$20:AI$20, "CLO9", D303:AI303)/AO$14)=0,"",(SUMIF(D$20:AI$20, "CLO9", D303:AI303)/AO$14)),""),"")</f>
        <v/>
      </c>
      <c r="BJ303" s="115" t="str">
        <f aca="false">IF(BI303="","",IF(BI303&gt;=B$10,"Y","N"))</f>
        <v/>
      </c>
      <c r="BK303" s="115" t="str">
        <f aca="false">IF(BJ303="","",IF(BJ303&lt;50%,1,IF(AND(BJ303&gt;=50%,BJ303&lt;B$10),2,IF(BJ303&gt;=B$10,3))))</f>
        <v/>
      </c>
      <c r="BL303" s="114" t="str">
        <f aca="false">IF(B303&lt;&gt;"",IFERROR(IF((SUMIF(D$20:AI$20,"CLO10",D303:AI303)/AO$15)=0,"",(SUMIF(D$20:AI$20,"CLO10",D303:AI303)/AO$15)),""),"")</f>
        <v/>
      </c>
      <c r="BM303" s="115" t="str">
        <f aca="false">IF(BL303="","",IF(BL303&gt;=B$10,"Y","N"))</f>
        <v/>
      </c>
      <c r="BN303" s="115" t="str">
        <f aca="false">IF(BM303="","",IF(BM303&lt;50%,1,IF(AND(BM303&gt;=50%,BM303&lt;B$10),2,IF(BM303&gt;=B$10,3))))</f>
        <v/>
      </c>
    </row>
    <row r="304" customFormat="false" ht="15.75" hidden="false" customHeight="true" outlineLevel="0" collapsed="false">
      <c r="A304" s="184" t="str">
        <f aca="false">IF(A$6="LECTURE","",IF('Database (LECTURE-RES-PRAC)'!A299="","",'Database (LECTURE-RES-PRAC)'!A299))</f>
        <v/>
      </c>
      <c r="B304" s="184" t="str">
        <f aca="false">IF(B$6="LECTURE","",IF('Database (LECTURE-RES-PRAC)'!B299="","",'Database (LECTURE-RES-PRAC)'!B299))</f>
        <v/>
      </c>
      <c r="C304" s="184" t="str">
        <f aca="false">IF(C$6="LECTURE","",IF('Database (LECTURE-RES-PRAC)'!C299="","",'Database (LECTURE-RES-PRAC)'!C299))</f>
        <v/>
      </c>
      <c r="D304" s="52"/>
      <c r="E304" s="52"/>
      <c r="F304" s="52"/>
      <c r="G304" s="52"/>
      <c r="H304" s="52"/>
      <c r="I304" s="52"/>
      <c r="J304" s="52"/>
      <c r="K304" s="52"/>
      <c r="L304" s="52"/>
      <c r="M304" s="52"/>
      <c r="N304" s="181" t="str">
        <f aca="false">IF(B304&lt;&gt;"",SUM(D304:M304),"")</f>
        <v/>
      </c>
      <c r="O304" s="52"/>
      <c r="P304" s="52"/>
      <c r="Q304" s="52"/>
      <c r="R304" s="52"/>
      <c r="S304" s="52"/>
      <c r="T304" s="52"/>
      <c r="U304" s="52"/>
      <c r="V304" s="52"/>
      <c r="W304" s="52"/>
      <c r="X304" s="52"/>
      <c r="Y304" s="181" t="str">
        <f aca="false">IF(B304&lt;&gt;"",SUM(O304:X304),"")</f>
        <v/>
      </c>
      <c r="Z304" s="52"/>
      <c r="AA304" s="52"/>
      <c r="AB304" s="52"/>
      <c r="AC304" s="52"/>
      <c r="AD304" s="52"/>
      <c r="AE304" s="52"/>
      <c r="AF304" s="52"/>
      <c r="AG304" s="52"/>
      <c r="AH304" s="52"/>
      <c r="AI304" s="52"/>
      <c r="AJ304" s="182" t="str">
        <f aca="false">IF(B304&lt;&gt;"",SUM(Z304:AI304),"")</f>
        <v/>
      </c>
      <c r="AK304" s="185" t="str">
        <f aca="false">IF(B304&lt;&gt;"",IFERROR(IF((SUMIF(D$20:AI$20, "CLO1", D304:AI304)/AO$6)=0,"",(SUMIF(D$20:AI$20, "CLO1", D304:AI304)/AO$6)),""),"")</f>
        <v/>
      </c>
      <c r="AL304" s="115" t="str">
        <f aca="false">IF(AK304="","",IF(AK304&gt;=B$10,"Y","N"))</f>
        <v/>
      </c>
      <c r="AM304" s="115" t="str">
        <f aca="false">IF(AK304="","",IF(AK304&lt;50%,1,IF(AND(AK304&gt;=50%,AK304&lt;B$10),2,IF(AK304&gt;=B$10,3))))</f>
        <v/>
      </c>
      <c r="AN304" s="185" t="str">
        <f aca="false">IF(B304&lt;&gt;"",IFERROR(IF((SUMIF(D$20:AI$20, "CLO2", D304:AI304)/AO$7)=0,"",(SUMIF(D$20:AI$20, "CLO2", D304:AI304)/AO$7)),""),"")</f>
        <v/>
      </c>
      <c r="AO304" s="115" t="str">
        <f aca="false">IF(AN304="","",IF(AN304&gt;=B$10,"Y","N"))</f>
        <v/>
      </c>
      <c r="AP304" s="115" t="str">
        <f aca="false">IF(AN304="","",IF(AN304&lt;50%,1,IF(AND(AN304&gt;=50%,AN304&lt;B$10),2,IF(AN304&gt;=B$10,3))))</f>
        <v/>
      </c>
      <c r="AQ304" s="185" t="str">
        <f aca="false">IF(B304&lt;&gt;"",IFERROR(IF((SUMIF(D$20:AI$20, "CLO3", D304:AI304)/AO$8)=0,"",(SUMIF(D$20:AI$20, "CLO3", D304:AI304)/AO$8)),""),"")</f>
        <v/>
      </c>
      <c r="AR304" s="115" t="str">
        <f aca="false">IF(AQ304="","",IF(AQ304&gt;=B$10,"Y","N"))</f>
        <v/>
      </c>
      <c r="AS304" s="115" t="str">
        <f aca="false">IF(AQ304="","",IF(AQ304&lt;50%,1,IF(AND(AQ304&gt;=50%,AQ304&lt;B$10),2,IF(AQ304&gt;=B$10,3))))</f>
        <v/>
      </c>
      <c r="AT304" s="185" t="str">
        <f aca="false">IF(B304&lt;&gt;"",IFERROR(IF((SUMIF(D$20:AI$20, "CLO4", D304:AI304)/AO$9)=0,"",(SUMIF(D$20:AI$20, "CLO4", D304:AI304)/AO$9)),""),"")</f>
        <v/>
      </c>
      <c r="AU304" s="115" t="str">
        <f aca="false">IF(AT304="","",IF(AT304&gt;=B$10,"Y","N"))</f>
        <v/>
      </c>
      <c r="AV304" s="115" t="str">
        <f aca="false">IF(AT304="","",IF(AT304&lt;50%,1,IF(AND(AT304&gt;=50%,AT304&lt;B$10),2,IF(AT304&gt;=B$10,3))))</f>
        <v/>
      </c>
      <c r="AW304" s="185" t="str">
        <f aca="false">IF(B304&lt;&gt;"",IFERROR(IF((SUMIF(D$20:AI$20, "CLO5", D304:AI304)/AO$10)=0,"",(SUMIF(D$20:AI$20, "CLO5", D304:AI304)/AO$10)),""),"")</f>
        <v/>
      </c>
      <c r="AX304" s="115" t="str">
        <f aca="false">IF(AW304="","",IF(AW304&gt;=B$10,"Y","N"))</f>
        <v/>
      </c>
      <c r="AY304" s="115" t="str">
        <f aca="false">IF(AW304="","",IF(AW304&lt;50%,1,IF(AND(AW304&gt;=50%,AW304&lt;B$10),2,IF(AW304&gt;=B$10,3))))</f>
        <v/>
      </c>
      <c r="AZ304" s="114" t="str">
        <f aca="false">IF(B304&lt;&gt;"",IFERROR(IF((SUMIF(D$20:AI$20, "CLO6", D304:AI304)/AO$11)=0,"",(SUMIF(D$20:AI$20, "CLO6", D304:AI304)/AO$11)),""),"")</f>
        <v/>
      </c>
      <c r="BA304" s="115" t="str">
        <f aca="false">IF(AZ304="","",IF(AZ304&gt;=B$10,"Y","N"))</f>
        <v/>
      </c>
      <c r="BB304" s="115" t="str">
        <f aca="false">IF(BA304="","",IF(BA304&lt;50%,1,IF(AND(BA304&gt;=50%,BA304&lt;B$10),2,IF(BA304&gt;=B$10,3))))</f>
        <v/>
      </c>
      <c r="BC304" s="114" t="str">
        <f aca="false">IF(B304&lt;&gt;"",IFERROR(IF((SUMIF(D$20:AI$20, "CLO7", D304:AI304)/AO$12)=0,"",(SUMIF(D$20:AI$20, "CLO7", D304:AI304)/AO$12)),""),"")</f>
        <v/>
      </c>
      <c r="BD304" s="115" t="str">
        <f aca="false">IF(BC304="","",IF(BC304&gt;=B$10,"Y","N"))</f>
        <v/>
      </c>
      <c r="BE304" s="115" t="str">
        <f aca="false">IF(BD304="","",IF(BD304&lt;50%,1,IF(AND(BD304&gt;=50%,BD304&lt;B$10),2,IF(BD304&gt;=B$10,3))))</f>
        <v/>
      </c>
      <c r="BF304" s="114" t="str">
        <f aca="false">IF(B304&lt;&gt;"",IFERROR(IF((SUMIF(D$20:AI$20, "CLO8", D304:AI304)/AO$13)=0,"",(SUMIF(D$20:AI$20, "CLO8", D304:AI304)/AO$13)),""),"")</f>
        <v/>
      </c>
      <c r="BG304" s="115" t="str">
        <f aca="false">IF(BF304="","",IF(BF304&gt;=B$10,"Y","N"))</f>
        <v/>
      </c>
      <c r="BH304" s="115" t="str">
        <f aca="false">IF(BG304="","",IF(BG304&lt;50%,1,IF(AND(BG304&gt;=50%,BG304&lt;B$10),2,IF(BG304&gt;=B$10,3))))</f>
        <v/>
      </c>
      <c r="BI304" s="114" t="str">
        <f aca="false">IF(B304&lt;&gt;"",IFERROR(IF((SUMIF(D$20:AI$20, "CLO9", D304:AI304)/AO$14)=0,"",(SUMIF(D$20:AI$20, "CLO9", D304:AI304)/AO$14)),""),"")</f>
        <v/>
      </c>
      <c r="BJ304" s="115" t="str">
        <f aca="false">IF(BI304="","",IF(BI304&gt;=B$10,"Y","N"))</f>
        <v/>
      </c>
      <c r="BK304" s="115" t="str">
        <f aca="false">IF(BJ304="","",IF(BJ304&lt;50%,1,IF(AND(BJ304&gt;=50%,BJ304&lt;B$10),2,IF(BJ304&gt;=B$10,3))))</f>
        <v/>
      </c>
      <c r="BL304" s="114" t="str">
        <f aca="false">IF(B304&lt;&gt;"",IFERROR(IF((SUMIF(D$20:AI$20,"CLO10",D304:AI304)/AO$15)=0,"",(SUMIF(D$20:AI$20,"CLO10",D304:AI304)/AO$15)),""),"")</f>
        <v/>
      </c>
      <c r="BM304" s="115" t="str">
        <f aca="false">IF(BL304="","",IF(BL304&gt;=B$10,"Y","N"))</f>
        <v/>
      </c>
      <c r="BN304" s="115" t="str">
        <f aca="false">IF(BM304="","",IF(BM304&lt;50%,1,IF(AND(BM304&gt;=50%,BM304&lt;B$10),2,IF(BM304&gt;=B$10,3))))</f>
        <v/>
      </c>
    </row>
    <row r="305" customFormat="false" ht="15.75" hidden="false" customHeight="true" outlineLevel="0" collapsed="false">
      <c r="A305" s="184" t="str">
        <f aca="false">IF(A$6="LECTURE","",IF('Database (LECTURE-RES-PRAC)'!A300="","",'Database (LECTURE-RES-PRAC)'!A300))</f>
        <v/>
      </c>
      <c r="B305" s="184" t="str">
        <f aca="false">IF(B$6="LECTURE","",IF('Database (LECTURE-RES-PRAC)'!B300="","",'Database (LECTURE-RES-PRAC)'!B300))</f>
        <v/>
      </c>
      <c r="C305" s="184" t="str">
        <f aca="false">IF(C$6="LECTURE","",IF('Database (LECTURE-RES-PRAC)'!C300="","",'Database (LECTURE-RES-PRAC)'!C300))</f>
        <v/>
      </c>
      <c r="D305" s="52"/>
      <c r="E305" s="52"/>
      <c r="F305" s="52"/>
      <c r="G305" s="52"/>
      <c r="H305" s="52"/>
      <c r="I305" s="52"/>
      <c r="J305" s="52"/>
      <c r="K305" s="52"/>
      <c r="L305" s="52"/>
      <c r="M305" s="52"/>
      <c r="N305" s="181" t="str">
        <f aca="false">IF(B305&lt;&gt;"",SUM(D305:M305),"")</f>
        <v/>
      </c>
      <c r="O305" s="52"/>
      <c r="P305" s="52"/>
      <c r="Q305" s="52"/>
      <c r="R305" s="52"/>
      <c r="S305" s="52"/>
      <c r="T305" s="52"/>
      <c r="U305" s="52"/>
      <c r="V305" s="52"/>
      <c r="W305" s="52"/>
      <c r="X305" s="52"/>
      <c r="Y305" s="181" t="str">
        <f aca="false">IF(B305&lt;&gt;"",SUM(O305:X305),"")</f>
        <v/>
      </c>
      <c r="Z305" s="52"/>
      <c r="AA305" s="52"/>
      <c r="AB305" s="52"/>
      <c r="AC305" s="52"/>
      <c r="AD305" s="52"/>
      <c r="AE305" s="52"/>
      <c r="AF305" s="52"/>
      <c r="AG305" s="52"/>
      <c r="AH305" s="52"/>
      <c r="AI305" s="52"/>
      <c r="AJ305" s="182" t="str">
        <f aca="false">IF(B305&lt;&gt;"",SUM(Z305:AI305),"")</f>
        <v/>
      </c>
      <c r="AK305" s="185" t="str">
        <f aca="false">IF(B305&lt;&gt;"",IFERROR(IF((SUMIF(D$20:AI$20, "CLO1", D305:AI305)/AO$6)=0,"",(SUMIF(D$20:AI$20, "CLO1", D305:AI305)/AO$6)),""),"")</f>
        <v/>
      </c>
      <c r="AL305" s="115" t="str">
        <f aca="false">IF(AK305="","",IF(AK305&gt;=B$10,"Y","N"))</f>
        <v/>
      </c>
      <c r="AM305" s="115" t="str">
        <f aca="false">IF(AK305="","",IF(AK305&lt;50%,1,IF(AND(AK305&gt;=50%,AK305&lt;B$10),2,IF(AK305&gt;=B$10,3))))</f>
        <v/>
      </c>
      <c r="AN305" s="185" t="str">
        <f aca="false">IF(B305&lt;&gt;"",IFERROR(IF((SUMIF(D$20:AI$20, "CLO2", D305:AI305)/AO$7)=0,"",(SUMIF(D$20:AI$20, "CLO2", D305:AI305)/AO$7)),""),"")</f>
        <v/>
      </c>
      <c r="AO305" s="115" t="str">
        <f aca="false">IF(AN305="","",IF(AN305&gt;=B$10,"Y","N"))</f>
        <v/>
      </c>
      <c r="AP305" s="115" t="str">
        <f aca="false">IF(AN305="","",IF(AN305&lt;50%,1,IF(AND(AN305&gt;=50%,AN305&lt;B$10),2,IF(AN305&gt;=B$10,3))))</f>
        <v/>
      </c>
      <c r="AQ305" s="185" t="str">
        <f aca="false">IF(B305&lt;&gt;"",IFERROR(IF((SUMIF(D$20:AI$20, "CLO3", D305:AI305)/AO$8)=0,"",(SUMIF(D$20:AI$20, "CLO3", D305:AI305)/AO$8)),""),"")</f>
        <v/>
      </c>
      <c r="AR305" s="115" t="str">
        <f aca="false">IF(AQ305="","",IF(AQ305&gt;=B$10,"Y","N"))</f>
        <v/>
      </c>
      <c r="AS305" s="115" t="str">
        <f aca="false">IF(AQ305="","",IF(AQ305&lt;50%,1,IF(AND(AQ305&gt;=50%,AQ305&lt;B$10),2,IF(AQ305&gt;=B$10,3))))</f>
        <v/>
      </c>
      <c r="AT305" s="185" t="str">
        <f aca="false">IF(B305&lt;&gt;"",IFERROR(IF((SUMIF(D$20:AI$20, "CLO4", D305:AI305)/AO$9)=0,"",(SUMIF(D$20:AI$20, "CLO4", D305:AI305)/AO$9)),""),"")</f>
        <v/>
      </c>
      <c r="AU305" s="115" t="str">
        <f aca="false">IF(AT305="","",IF(AT305&gt;=B$10,"Y","N"))</f>
        <v/>
      </c>
      <c r="AV305" s="115" t="str">
        <f aca="false">IF(AT305="","",IF(AT305&lt;50%,1,IF(AND(AT305&gt;=50%,AT305&lt;B$10),2,IF(AT305&gt;=B$10,3))))</f>
        <v/>
      </c>
      <c r="AW305" s="185" t="str">
        <f aca="false">IF(B305&lt;&gt;"",IFERROR(IF((SUMIF(D$20:AI$20, "CLO5", D305:AI305)/AO$10)=0,"",(SUMIF(D$20:AI$20, "CLO5", D305:AI305)/AO$10)),""),"")</f>
        <v/>
      </c>
      <c r="AX305" s="115" t="str">
        <f aca="false">IF(AW305="","",IF(AW305&gt;=B$10,"Y","N"))</f>
        <v/>
      </c>
      <c r="AY305" s="115" t="str">
        <f aca="false">IF(AW305="","",IF(AW305&lt;50%,1,IF(AND(AW305&gt;=50%,AW305&lt;B$10),2,IF(AW305&gt;=B$10,3))))</f>
        <v/>
      </c>
      <c r="AZ305" s="114" t="str">
        <f aca="false">IF(B305&lt;&gt;"",IFERROR(IF((SUMIF(D$20:AI$20, "CLO6", D305:AI305)/AO$11)=0,"",(SUMIF(D$20:AI$20, "CLO6", D305:AI305)/AO$11)),""),"")</f>
        <v/>
      </c>
      <c r="BA305" s="115" t="str">
        <f aca="false">IF(AZ305="","",IF(AZ305&gt;=B$10,"Y","N"))</f>
        <v/>
      </c>
      <c r="BB305" s="115" t="str">
        <f aca="false">IF(BA305="","",IF(BA305&lt;50%,1,IF(AND(BA305&gt;=50%,BA305&lt;B$10),2,IF(BA305&gt;=B$10,3))))</f>
        <v/>
      </c>
      <c r="BC305" s="114" t="str">
        <f aca="false">IF(B305&lt;&gt;"",IFERROR(IF((SUMIF(D$20:AI$20, "CLO7", D305:AI305)/AO$12)=0,"",(SUMIF(D$20:AI$20, "CLO7", D305:AI305)/AO$12)),""),"")</f>
        <v/>
      </c>
      <c r="BD305" s="115" t="str">
        <f aca="false">IF(BC305="","",IF(BC305&gt;=B$10,"Y","N"))</f>
        <v/>
      </c>
      <c r="BE305" s="115" t="str">
        <f aca="false">IF(BD305="","",IF(BD305&lt;50%,1,IF(AND(BD305&gt;=50%,BD305&lt;B$10),2,IF(BD305&gt;=B$10,3))))</f>
        <v/>
      </c>
      <c r="BF305" s="114" t="str">
        <f aca="false">IF(B305&lt;&gt;"",IFERROR(IF((SUMIF(D$20:AI$20, "CLO8", D305:AI305)/AO$13)=0,"",(SUMIF(D$20:AI$20, "CLO8", D305:AI305)/AO$13)),""),"")</f>
        <v/>
      </c>
      <c r="BG305" s="115" t="str">
        <f aca="false">IF(BF305="","",IF(BF305&gt;=B$10,"Y","N"))</f>
        <v/>
      </c>
      <c r="BH305" s="115" t="str">
        <f aca="false">IF(BG305="","",IF(BG305&lt;50%,1,IF(AND(BG305&gt;=50%,BG305&lt;B$10),2,IF(BG305&gt;=B$10,3))))</f>
        <v/>
      </c>
      <c r="BI305" s="114" t="str">
        <f aca="false">IF(B305&lt;&gt;"",IFERROR(IF((SUMIF(D$20:AI$20, "CLO9", D305:AI305)/AO$14)=0,"",(SUMIF(D$20:AI$20, "CLO9", D305:AI305)/AO$14)),""),"")</f>
        <v/>
      </c>
      <c r="BJ305" s="115" t="str">
        <f aca="false">IF(BI305="","",IF(BI305&gt;=B$10,"Y","N"))</f>
        <v/>
      </c>
      <c r="BK305" s="115" t="str">
        <f aca="false">IF(BJ305="","",IF(BJ305&lt;50%,1,IF(AND(BJ305&gt;=50%,BJ305&lt;B$10),2,IF(BJ305&gt;=B$10,3))))</f>
        <v/>
      </c>
      <c r="BL305" s="114" t="str">
        <f aca="false">IF(B305&lt;&gt;"",IFERROR(IF((SUMIF(D$20:AI$20,"CLO10",D305:AI305)/AO$15)=0,"",(SUMIF(D$20:AI$20,"CLO10",D305:AI305)/AO$15)),""),"")</f>
        <v/>
      </c>
      <c r="BM305" s="115" t="str">
        <f aca="false">IF(BL305="","",IF(BL305&gt;=B$10,"Y","N"))</f>
        <v/>
      </c>
      <c r="BN305" s="115" t="str">
        <f aca="false">IF(BM305="","",IF(BM305&lt;50%,1,IF(AND(BM305&gt;=50%,BM305&lt;B$10),2,IF(BM305&gt;=B$10,3))))</f>
        <v/>
      </c>
    </row>
    <row r="306" customFormat="false" ht="15.75" hidden="false" customHeight="true" outlineLevel="0" collapsed="false">
      <c r="A306" s="184" t="str">
        <f aca="false">IF(A$6="LECTURE","",IF('Database (LECTURE-RES-PRAC)'!A301="","",'Database (LECTURE-RES-PRAC)'!A301))</f>
        <v/>
      </c>
      <c r="B306" s="184" t="str">
        <f aca="false">IF(B$6="LECTURE","",IF('Database (LECTURE-RES-PRAC)'!B301="","",'Database (LECTURE-RES-PRAC)'!B301))</f>
        <v/>
      </c>
      <c r="C306" s="184" t="str">
        <f aca="false">IF(C$6="LECTURE","",IF('Database (LECTURE-RES-PRAC)'!C301="","",'Database (LECTURE-RES-PRAC)'!C301))</f>
        <v/>
      </c>
      <c r="D306" s="52"/>
      <c r="E306" s="52"/>
      <c r="F306" s="52"/>
      <c r="G306" s="52"/>
      <c r="H306" s="52"/>
      <c r="I306" s="52"/>
      <c r="J306" s="52"/>
      <c r="K306" s="52"/>
      <c r="L306" s="52"/>
      <c r="M306" s="52"/>
      <c r="N306" s="181" t="str">
        <f aca="false">IF(B306&lt;&gt;"",SUM(D306:M306),"")</f>
        <v/>
      </c>
      <c r="O306" s="52"/>
      <c r="P306" s="52"/>
      <c r="Q306" s="52"/>
      <c r="R306" s="52"/>
      <c r="S306" s="52"/>
      <c r="T306" s="52"/>
      <c r="U306" s="52"/>
      <c r="V306" s="52"/>
      <c r="W306" s="52"/>
      <c r="X306" s="52"/>
      <c r="Y306" s="181" t="str">
        <f aca="false">IF(B306&lt;&gt;"",SUM(O306:X306),"")</f>
        <v/>
      </c>
      <c r="Z306" s="52"/>
      <c r="AA306" s="52"/>
      <c r="AB306" s="52"/>
      <c r="AC306" s="52"/>
      <c r="AD306" s="52"/>
      <c r="AE306" s="52"/>
      <c r="AF306" s="52"/>
      <c r="AG306" s="52"/>
      <c r="AH306" s="52"/>
      <c r="AI306" s="52"/>
      <c r="AJ306" s="182" t="str">
        <f aca="false">IF(B306&lt;&gt;"",SUM(Z306:AI306),"")</f>
        <v/>
      </c>
      <c r="AK306" s="185" t="str">
        <f aca="false">IF(B306&lt;&gt;"",IFERROR(IF((SUMIF(D$20:AI$20, "CLO1", D306:AI306)/AO$6)=0,"",(SUMIF(D$20:AI$20, "CLO1", D306:AI306)/AO$6)),""),"")</f>
        <v/>
      </c>
      <c r="AL306" s="115" t="str">
        <f aca="false">IF(AK306="","",IF(AK306&gt;=B$10,"Y","N"))</f>
        <v/>
      </c>
      <c r="AM306" s="115" t="str">
        <f aca="false">IF(AK306="","",IF(AK306&lt;50%,1,IF(AND(AK306&gt;=50%,AK306&lt;B$10),2,IF(AK306&gt;=B$10,3))))</f>
        <v/>
      </c>
      <c r="AN306" s="185" t="str">
        <f aca="false">IF(B306&lt;&gt;"",IFERROR(IF((SUMIF(D$20:AI$20, "CLO2", D306:AI306)/AO$7)=0,"",(SUMIF(D$20:AI$20, "CLO2", D306:AI306)/AO$7)),""),"")</f>
        <v/>
      </c>
      <c r="AO306" s="115" t="str">
        <f aca="false">IF(AN306="","",IF(AN306&gt;=B$10,"Y","N"))</f>
        <v/>
      </c>
      <c r="AP306" s="115" t="str">
        <f aca="false">IF(AN306="","",IF(AN306&lt;50%,1,IF(AND(AN306&gt;=50%,AN306&lt;B$10),2,IF(AN306&gt;=B$10,3))))</f>
        <v/>
      </c>
      <c r="AQ306" s="185" t="str">
        <f aca="false">IF(B306&lt;&gt;"",IFERROR(IF((SUMIF(D$20:AI$20, "CLO3", D306:AI306)/AO$8)=0,"",(SUMIF(D$20:AI$20, "CLO3", D306:AI306)/AO$8)),""),"")</f>
        <v/>
      </c>
      <c r="AR306" s="115" t="str">
        <f aca="false">IF(AQ306="","",IF(AQ306&gt;=B$10,"Y","N"))</f>
        <v/>
      </c>
      <c r="AS306" s="115" t="str">
        <f aca="false">IF(AQ306="","",IF(AQ306&lt;50%,1,IF(AND(AQ306&gt;=50%,AQ306&lt;B$10),2,IF(AQ306&gt;=B$10,3))))</f>
        <v/>
      </c>
      <c r="AT306" s="185" t="str">
        <f aca="false">IF(B306&lt;&gt;"",IFERROR(IF((SUMIF(D$20:AI$20, "CLO4", D306:AI306)/AO$9)=0,"",(SUMIF(D$20:AI$20, "CLO4", D306:AI306)/AO$9)),""),"")</f>
        <v/>
      </c>
      <c r="AU306" s="115" t="str">
        <f aca="false">IF(AT306="","",IF(AT306&gt;=B$10,"Y","N"))</f>
        <v/>
      </c>
      <c r="AV306" s="115" t="str">
        <f aca="false">IF(AT306="","",IF(AT306&lt;50%,1,IF(AND(AT306&gt;=50%,AT306&lt;B$10),2,IF(AT306&gt;=B$10,3))))</f>
        <v/>
      </c>
      <c r="AW306" s="185" t="str">
        <f aca="false">IF(B306&lt;&gt;"",IFERROR(IF((SUMIF(D$20:AI$20, "CLO5", D306:AI306)/AO$10)=0,"",(SUMIF(D$20:AI$20, "CLO5", D306:AI306)/AO$10)),""),"")</f>
        <v/>
      </c>
      <c r="AX306" s="115" t="str">
        <f aca="false">IF(AW306="","",IF(AW306&gt;=B$10,"Y","N"))</f>
        <v/>
      </c>
      <c r="AY306" s="115" t="str">
        <f aca="false">IF(AW306="","",IF(AW306&lt;50%,1,IF(AND(AW306&gt;=50%,AW306&lt;B$10),2,IF(AW306&gt;=B$10,3))))</f>
        <v/>
      </c>
      <c r="AZ306" s="114" t="str">
        <f aca="false">IF(B306&lt;&gt;"",IFERROR(IF((SUMIF(D$20:AI$20, "CLO6", D306:AI306)/AO$11)=0,"",(SUMIF(D$20:AI$20, "CLO6", D306:AI306)/AO$11)),""),"")</f>
        <v/>
      </c>
      <c r="BA306" s="115" t="str">
        <f aca="false">IF(AZ306="","",IF(AZ306&gt;=B$10,"Y","N"))</f>
        <v/>
      </c>
      <c r="BB306" s="115" t="str">
        <f aca="false">IF(BA306="","",IF(BA306&lt;50%,1,IF(AND(BA306&gt;=50%,BA306&lt;B$10),2,IF(BA306&gt;=B$10,3))))</f>
        <v/>
      </c>
      <c r="BC306" s="114" t="str">
        <f aca="false">IF(B306&lt;&gt;"",IFERROR(IF((SUMIF(D$20:AI$20, "CLO7", D306:AI306)/AO$12)=0,"",(SUMIF(D$20:AI$20, "CLO7", D306:AI306)/AO$12)),""),"")</f>
        <v/>
      </c>
      <c r="BD306" s="115" t="str">
        <f aca="false">IF(BC306="","",IF(BC306&gt;=B$10,"Y","N"))</f>
        <v/>
      </c>
      <c r="BE306" s="115" t="str">
        <f aca="false">IF(BD306="","",IF(BD306&lt;50%,1,IF(AND(BD306&gt;=50%,BD306&lt;B$10),2,IF(BD306&gt;=B$10,3))))</f>
        <v/>
      </c>
      <c r="BF306" s="114" t="str">
        <f aca="false">IF(B306&lt;&gt;"",IFERROR(IF((SUMIF(D$20:AI$20, "CLO8", D306:AI306)/AO$13)=0,"",(SUMIF(D$20:AI$20, "CLO8", D306:AI306)/AO$13)),""),"")</f>
        <v/>
      </c>
      <c r="BG306" s="115" t="str">
        <f aca="false">IF(BF306="","",IF(BF306&gt;=B$10,"Y","N"))</f>
        <v/>
      </c>
      <c r="BH306" s="115" t="str">
        <f aca="false">IF(BG306="","",IF(BG306&lt;50%,1,IF(AND(BG306&gt;=50%,BG306&lt;B$10),2,IF(BG306&gt;=B$10,3))))</f>
        <v/>
      </c>
      <c r="BI306" s="114" t="str">
        <f aca="false">IF(B306&lt;&gt;"",IFERROR(IF((SUMIF(D$20:AI$20, "CLO9", D306:AI306)/AO$14)=0,"",(SUMIF(D$20:AI$20, "CLO9", D306:AI306)/AO$14)),""),"")</f>
        <v/>
      </c>
      <c r="BJ306" s="115" t="str">
        <f aca="false">IF(BI306="","",IF(BI306&gt;=B$10,"Y","N"))</f>
        <v/>
      </c>
      <c r="BK306" s="115" t="str">
        <f aca="false">IF(BJ306="","",IF(BJ306&lt;50%,1,IF(AND(BJ306&gt;=50%,BJ306&lt;B$10),2,IF(BJ306&gt;=B$10,3))))</f>
        <v/>
      </c>
      <c r="BL306" s="114" t="str">
        <f aca="false">IF(B306&lt;&gt;"",IFERROR(IF((SUMIF(D$20:AI$20,"CLO10",D306:AI306)/AO$15)=0,"",(SUMIF(D$20:AI$20,"CLO10",D306:AI306)/AO$15)),""),"")</f>
        <v/>
      </c>
      <c r="BM306" s="115" t="str">
        <f aca="false">IF(BL306="","",IF(BL306&gt;=B$10,"Y","N"))</f>
        <v/>
      </c>
      <c r="BN306" s="115" t="str">
        <f aca="false">IF(BM306="","",IF(BM306&lt;50%,1,IF(AND(BM306&gt;=50%,BM306&lt;B$10),2,IF(BM306&gt;=B$10,3))))</f>
        <v/>
      </c>
    </row>
    <row r="307" customFormat="false" ht="15.75" hidden="false" customHeight="true" outlineLevel="0" collapsed="false">
      <c r="A307" s="184" t="str">
        <f aca="false">IF(A$6="LECTURE","",IF('Database (LECTURE-RES-PRAC)'!A302="","",'Database (LECTURE-RES-PRAC)'!A302))</f>
        <v/>
      </c>
      <c r="B307" s="184" t="str">
        <f aca="false">IF(B$6="LECTURE","",IF('Database (LECTURE-RES-PRAC)'!B302="","",'Database (LECTURE-RES-PRAC)'!B302))</f>
        <v/>
      </c>
      <c r="C307" s="184" t="str">
        <f aca="false">IF(C$6="LECTURE","",IF('Database (LECTURE-RES-PRAC)'!C302="","",'Database (LECTURE-RES-PRAC)'!C302))</f>
        <v/>
      </c>
      <c r="D307" s="52"/>
      <c r="E307" s="52"/>
      <c r="F307" s="52"/>
      <c r="G307" s="52"/>
      <c r="H307" s="52"/>
      <c r="I307" s="52"/>
      <c r="J307" s="52"/>
      <c r="K307" s="52"/>
      <c r="L307" s="52"/>
      <c r="M307" s="52"/>
      <c r="N307" s="181" t="str">
        <f aca="false">IF(B307&lt;&gt;"",SUM(D307:M307),"")</f>
        <v/>
      </c>
      <c r="O307" s="52"/>
      <c r="P307" s="52"/>
      <c r="Q307" s="52"/>
      <c r="R307" s="52"/>
      <c r="S307" s="52"/>
      <c r="T307" s="52"/>
      <c r="U307" s="52"/>
      <c r="V307" s="52"/>
      <c r="W307" s="52"/>
      <c r="X307" s="52"/>
      <c r="Y307" s="181" t="str">
        <f aca="false">IF(B307&lt;&gt;"",SUM(O307:X307),"")</f>
        <v/>
      </c>
      <c r="Z307" s="52"/>
      <c r="AA307" s="52"/>
      <c r="AB307" s="52"/>
      <c r="AC307" s="52"/>
      <c r="AD307" s="52"/>
      <c r="AE307" s="52"/>
      <c r="AF307" s="52"/>
      <c r="AG307" s="52"/>
      <c r="AH307" s="52"/>
      <c r="AI307" s="52"/>
      <c r="AJ307" s="182" t="str">
        <f aca="false">IF(B307&lt;&gt;"",SUM(Z307:AI307),"")</f>
        <v/>
      </c>
      <c r="AK307" s="185" t="str">
        <f aca="false">IF(B307&lt;&gt;"",IFERROR(IF((SUMIF(D$20:AI$20, "CLO1", D307:AI307)/AO$6)=0,"",(SUMIF(D$20:AI$20, "CLO1", D307:AI307)/AO$6)),""),"")</f>
        <v/>
      </c>
      <c r="AL307" s="115" t="str">
        <f aca="false">IF(AK307="","",IF(AK307&gt;=B$10,"Y","N"))</f>
        <v/>
      </c>
      <c r="AM307" s="115" t="str">
        <f aca="false">IF(AK307="","",IF(AK307&lt;50%,1,IF(AND(AK307&gt;=50%,AK307&lt;B$10),2,IF(AK307&gt;=B$10,3))))</f>
        <v/>
      </c>
      <c r="AN307" s="185" t="str">
        <f aca="false">IF(B307&lt;&gt;"",IFERROR(IF((SUMIF(D$20:AI$20, "CLO2", D307:AI307)/AO$7)=0,"",(SUMIF(D$20:AI$20, "CLO2", D307:AI307)/AO$7)),""),"")</f>
        <v/>
      </c>
      <c r="AO307" s="115" t="str">
        <f aca="false">IF(AN307="","",IF(AN307&gt;=B$10,"Y","N"))</f>
        <v/>
      </c>
      <c r="AP307" s="115" t="str">
        <f aca="false">IF(AN307="","",IF(AN307&lt;50%,1,IF(AND(AN307&gt;=50%,AN307&lt;B$10),2,IF(AN307&gt;=B$10,3))))</f>
        <v/>
      </c>
      <c r="AQ307" s="185" t="str">
        <f aca="false">IF(B307&lt;&gt;"",IFERROR(IF((SUMIF(D$20:AI$20, "CLO3", D307:AI307)/AO$8)=0,"",(SUMIF(D$20:AI$20, "CLO3", D307:AI307)/AO$8)),""),"")</f>
        <v/>
      </c>
      <c r="AR307" s="115" t="str">
        <f aca="false">IF(AQ307="","",IF(AQ307&gt;=B$10,"Y","N"))</f>
        <v/>
      </c>
      <c r="AS307" s="115" t="str">
        <f aca="false">IF(AQ307="","",IF(AQ307&lt;50%,1,IF(AND(AQ307&gt;=50%,AQ307&lt;B$10),2,IF(AQ307&gt;=B$10,3))))</f>
        <v/>
      </c>
      <c r="AT307" s="185" t="str">
        <f aca="false">IF(B307&lt;&gt;"",IFERROR(IF((SUMIF(D$20:AI$20, "CLO4", D307:AI307)/AO$9)=0,"",(SUMIF(D$20:AI$20, "CLO4", D307:AI307)/AO$9)),""),"")</f>
        <v/>
      </c>
      <c r="AU307" s="115" t="str">
        <f aca="false">IF(AT307="","",IF(AT307&gt;=B$10,"Y","N"))</f>
        <v/>
      </c>
      <c r="AV307" s="115" t="str">
        <f aca="false">IF(AT307="","",IF(AT307&lt;50%,1,IF(AND(AT307&gt;=50%,AT307&lt;B$10),2,IF(AT307&gt;=B$10,3))))</f>
        <v/>
      </c>
      <c r="AW307" s="185" t="str">
        <f aca="false">IF(B307&lt;&gt;"",IFERROR(IF((SUMIF(D$20:AI$20, "CLO5", D307:AI307)/AO$10)=0,"",(SUMIF(D$20:AI$20, "CLO5", D307:AI307)/AO$10)),""),"")</f>
        <v/>
      </c>
      <c r="AX307" s="115" t="str">
        <f aca="false">IF(AW307="","",IF(AW307&gt;=B$10,"Y","N"))</f>
        <v/>
      </c>
      <c r="AY307" s="115" t="str">
        <f aca="false">IF(AW307="","",IF(AW307&lt;50%,1,IF(AND(AW307&gt;=50%,AW307&lt;B$10),2,IF(AW307&gt;=B$10,3))))</f>
        <v/>
      </c>
      <c r="AZ307" s="114" t="str">
        <f aca="false">IF(B307&lt;&gt;"",IFERROR(IF((SUMIF(D$20:AI$20, "CLO6", D307:AI307)/AO$11)=0,"",(SUMIF(D$20:AI$20, "CLO6", D307:AI307)/AO$11)),""),"")</f>
        <v/>
      </c>
      <c r="BA307" s="115" t="str">
        <f aca="false">IF(AZ307="","",IF(AZ307&gt;=B$10,"Y","N"))</f>
        <v/>
      </c>
      <c r="BB307" s="115" t="str">
        <f aca="false">IF(BA307="","",IF(BA307&lt;50%,1,IF(AND(BA307&gt;=50%,BA307&lt;B$10),2,IF(BA307&gt;=B$10,3))))</f>
        <v/>
      </c>
      <c r="BC307" s="114" t="str">
        <f aca="false">IF(B307&lt;&gt;"",IFERROR(IF((SUMIF(D$20:AI$20, "CLO7", D307:AI307)/AO$12)=0,"",(SUMIF(D$20:AI$20, "CLO7", D307:AI307)/AO$12)),""),"")</f>
        <v/>
      </c>
      <c r="BD307" s="115" t="str">
        <f aca="false">IF(BC307="","",IF(BC307&gt;=B$10,"Y","N"))</f>
        <v/>
      </c>
      <c r="BE307" s="115" t="str">
        <f aca="false">IF(BD307="","",IF(BD307&lt;50%,1,IF(AND(BD307&gt;=50%,BD307&lt;B$10),2,IF(BD307&gt;=B$10,3))))</f>
        <v/>
      </c>
      <c r="BF307" s="114" t="str">
        <f aca="false">IF(B307&lt;&gt;"",IFERROR(IF((SUMIF(D$20:AI$20, "CLO8", D307:AI307)/AO$13)=0,"",(SUMIF(D$20:AI$20, "CLO8", D307:AI307)/AO$13)),""),"")</f>
        <v/>
      </c>
      <c r="BG307" s="115" t="str">
        <f aca="false">IF(BF307="","",IF(BF307&gt;=B$10,"Y","N"))</f>
        <v/>
      </c>
      <c r="BH307" s="115" t="str">
        <f aca="false">IF(BG307="","",IF(BG307&lt;50%,1,IF(AND(BG307&gt;=50%,BG307&lt;B$10),2,IF(BG307&gt;=B$10,3))))</f>
        <v/>
      </c>
      <c r="BI307" s="114" t="str">
        <f aca="false">IF(B307&lt;&gt;"",IFERROR(IF((SUMIF(D$20:AI$20, "CLO9", D307:AI307)/AO$14)=0,"",(SUMIF(D$20:AI$20, "CLO9", D307:AI307)/AO$14)),""),"")</f>
        <v/>
      </c>
      <c r="BJ307" s="115" t="str">
        <f aca="false">IF(BI307="","",IF(BI307&gt;=B$10,"Y","N"))</f>
        <v/>
      </c>
      <c r="BK307" s="115" t="str">
        <f aca="false">IF(BJ307="","",IF(BJ307&lt;50%,1,IF(AND(BJ307&gt;=50%,BJ307&lt;B$10),2,IF(BJ307&gt;=B$10,3))))</f>
        <v/>
      </c>
      <c r="BL307" s="114" t="str">
        <f aca="false">IF(B307&lt;&gt;"",IFERROR(IF((SUMIF(D$20:AI$20,"CLO10",D307:AI307)/AO$15)=0,"",(SUMIF(D$20:AI$20,"CLO10",D307:AI307)/AO$15)),""),"")</f>
        <v/>
      </c>
      <c r="BM307" s="115" t="str">
        <f aca="false">IF(BL307="","",IF(BL307&gt;=B$10,"Y","N"))</f>
        <v/>
      </c>
      <c r="BN307" s="115" t="str">
        <f aca="false">IF(BM307="","",IF(BM307&lt;50%,1,IF(AND(BM307&gt;=50%,BM307&lt;B$10),2,IF(BM307&gt;=B$10,3))))</f>
        <v/>
      </c>
    </row>
    <row r="308" customFormat="false" ht="15.75" hidden="false" customHeight="true" outlineLevel="0" collapsed="false">
      <c r="A308" s="184" t="str">
        <f aca="false">IF(A$6="LECTURE","",IF('Database (LECTURE-RES-PRAC)'!A303="","",'Database (LECTURE-RES-PRAC)'!A303))</f>
        <v/>
      </c>
      <c r="B308" s="184" t="str">
        <f aca="false">IF(B$6="LECTURE","",IF('Database (LECTURE-RES-PRAC)'!B303="","",'Database (LECTURE-RES-PRAC)'!B303))</f>
        <v/>
      </c>
      <c r="C308" s="184" t="str">
        <f aca="false">IF(C$6="LECTURE","",IF('Database (LECTURE-RES-PRAC)'!C303="","",'Database (LECTURE-RES-PRAC)'!C303))</f>
        <v/>
      </c>
      <c r="D308" s="52"/>
      <c r="E308" s="52"/>
      <c r="F308" s="52"/>
      <c r="G308" s="52"/>
      <c r="H308" s="52"/>
      <c r="I308" s="52"/>
      <c r="J308" s="52"/>
      <c r="K308" s="52"/>
      <c r="L308" s="52"/>
      <c r="M308" s="52"/>
      <c r="N308" s="181" t="str">
        <f aca="false">IF(B308&lt;&gt;"",SUM(D308:M308),"")</f>
        <v/>
      </c>
      <c r="O308" s="52"/>
      <c r="P308" s="52"/>
      <c r="Q308" s="52"/>
      <c r="R308" s="52"/>
      <c r="S308" s="52"/>
      <c r="T308" s="52"/>
      <c r="U308" s="52"/>
      <c r="V308" s="52"/>
      <c r="W308" s="52"/>
      <c r="X308" s="52"/>
      <c r="Y308" s="181" t="str">
        <f aca="false">IF(B308&lt;&gt;"",SUM(O308:X308),"")</f>
        <v/>
      </c>
      <c r="Z308" s="52"/>
      <c r="AA308" s="52"/>
      <c r="AB308" s="52"/>
      <c r="AC308" s="52"/>
      <c r="AD308" s="52"/>
      <c r="AE308" s="52"/>
      <c r="AF308" s="52"/>
      <c r="AG308" s="52"/>
      <c r="AH308" s="52"/>
      <c r="AI308" s="52"/>
      <c r="AJ308" s="182" t="str">
        <f aca="false">IF(B308&lt;&gt;"",SUM(Z308:AI308),"")</f>
        <v/>
      </c>
      <c r="AK308" s="185" t="str">
        <f aca="false">IF(B308&lt;&gt;"",IFERROR(IF((SUMIF(D$20:AI$20, "CLO1", D308:AI308)/AO$6)=0,"",(SUMIF(D$20:AI$20, "CLO1", D308:AI308)/AO$6)),""),"")</f>
        <v/>
      </c>
      <c r="AL308" s="115" t="str">
        <f aca="false">IF(AK308="","",IF(AK308&gt;=B$10,"Y","N"))</f>
        <v/>
      </c>
      <c r="AM308" s="115" t="str">
        <f aca="false">IF(AK308="","",IF(AK308&lt;50%,1,IF(AND(AK308&gt;=50%,AK308&lt;B$10),2,IF(AK308&gt;=B$10,3))))</f>
        <v/>
      </c>
      <c r="AN308" s="185" t="str">
        <f aca="false">IF(B308&lt;&gt;"",IFERROR(IF((SUMIF(D$20:AI$20, "CLO2", D308:AI308)/AO$7)=0,"",(SUMIF(D$20:AI$20, "CLO2", D308:AI308)/AO$7)),""),"")</f>
        <v/>
      </c>
      <c r="AO308" s="115" t="str">
        <f aca="false">IF(AN308="","",IF(AN308&gt;=B$10,"Y","N"))</f>
        <v/>
      </c>
      <c r="AP308" s="115" t="str">
        <f aca="false">IF(AN308="","",IF(AN308&lt;50%,1,IF(AND(AN308&gt;=50%,AN308&lt;B$10),2,IF(AN308&gt;=B$10,3))))</f>
        <v/>
      </c>
      <c r="AQ308" s="185" t="str">
        <f aca="false">IF(B308&lt;&gt;"",IFERROR(IF((SUMIF(D$20:AI$20, "CLO3", D308:AI308)/AO$8)=0,"",(SUMIF(D$20:AI$20, "CLO3", D308:AI308)/AO$8)),""),"")</f>
        <v/>
      </c>
      <c r="AR308" s="115" t="str">
        <f aca="false">IF(AQ308="","",IF(AQ308&gt;=B$10,"Y","N"))</f>
        <v/>
      </c>
      <c r="AS308" s="115" t="str">
        <f aca="false">IF(AQ308="","",IF(AQ308&lt;50%,1,IF(AND(AQ308&gt;=50%,AQ308&lt;B$10),2,IF(AQ308&gt;=B$10,3))))</f>
        <v/>
      </c>
      <c r="AT308" s="185" t="str">
        <f aca="false">IF(B308&lt;&gt;"",IFERROR(IF((SUMIF(D$20:AI$20, "CLO4", D308:AI308)/AO$9)=0,"",(SUMIF(D$20:AI$20, "CLO4", D308:AI308)/AO$9)),""),"")</f>
        <v/>
      </c>
      <c r="AU308" s="115" t="str">
        <f aca="false">IF(AT308="","",IF(AT308&gt;=B$10,"Y","N"))</f>
        <v/>
      </c>
      <c r="AV308" s="115" t="str">
        <f aca="false">IF(AT308="","",IF(AT308&lt;50%,1,IF(AND(AT308&gt;=50%,AT308&lt;B$10),2,IF(AT308&gt;=B$10,3))))</f>
        <v/>
      </c>
      <c r="AW308" s="185" t="str">
        <f aca="false">IF(B308&lt;&gt;"",IFERROR(IF((SUMIF(D$20:AI$20, "CLO5", D308:AI308)/AO$10)=0,"",(SUMIF(D$20:AI$20, "CLO5", D308:AI308)/AO$10)),""),"")</f>
        <v/>
      </c>
      <c r="AX308" s="115" t="str">
        <f aca="false">IF(AW308="","",IF(AW308&gt;=B$10,"Y","N"))</f>
        <v/>
      </c>
      <c r="AY308" s="115" t="str">
        <f aca="false">IF(AW308="","",IF(AW308&lt;50%,1,IF(AND(AW308&gt;=50%,AW308&lt;B$10),2,IF(AW308&gt;=B$10,3))))</f>
        <v/>
      </c>
      <c r="AZ308" s="114" t="str">
        <f aca="false">IF(B308&lt;&gt;"",IFERROR(IF((SUMIF(D$20:AI$20, "CLO6", D308:AI308)/AO$11)=0,"",(SUMIF(D$20:AI$20, "CLO6", D308:AI308)/AO$11)),""),"")</f>
        <v/>
      </c>
      <c r="BA308" s="115" t="str">
        <f aca="false">IF(AZ308="","",IF(AZ308&gt;=B$10,"Y","N"))</f>
        <v/>
      </c>
      <c r="BB308" s="115" t="str">
        <f aca="false">IF(BA308="","",IF(BA308&lt;50%,1,IF(AND(BA308&gt;=50%,BA308&lt;B$10),2,IF(BA308&gt;=B$10,3))))</f>
        <v/>
      </c>
      <c r="BC308" s="114" t="str">
        <f aca="false">IF(B308&lt;&gt;"",IFERROR(IF((SUMIF(D$20:AI$20, "CLO7", D308:AI308)/AO$12)=0,"",(SUMIF(D$20:AI$20, "CLO7", D308:AI308)/AO$12)),""),"")</f>
        <v/>
      </c>
      <c r="BD308" s="115" t="str">
        <f aca="false">IF(BC308="","",IF(BC308&gt;=B$10,"Y","N"))</f>
        <v/>
      </c>
      <c r="BE308" s="115" t="str">
        <f aca="false">IF(BD308="","",IF(BD308&lt;50%,1,IF(AND(BD308&gt;=50%,BD308&lt;B$10),2,IF(BD308&gt;=B$10,3))))</f>
        <v/>
      </c>
      <c r="BF308" s="114" t="str">
        <f aca="false">IF(B308&lt;&gt;"",IFERROR(IF((SUMIF(D$20:AI$20, "CLO8", D308:AI308)/AO$13)=0,"",(SUMIF(D$20:AI$20, "CLO8", D308:AI308)/AO$13)),""),"")</f>
        <v/>
      </c>
      <c r="BG308" s="115" t="str">
        <f aca="false">IF(BF308="","",IF(BF308&gt;=B$10,"Y","N"))</f>
        <v/>
      </c>
      <c r="BH308" s="115" t="str">
        <f aca="false">IF(BG308="","",IF(BG308&lt;50%,1,IF(AND(BG308&gt;=50%,BG308&lt;B$10),2,IF(BG308&gt;=B$10,3))))</f>
        <v/>
      </c>
      <c r="BI308" s="114" t="str">
        <f aca="false">IF(B308&lt;&gt;"",IFERROR(IF((SUMIF(D$20:AI$20, "CLO9", D308:AI308)/AO$14)=0,"",(SUMIF(D$20:AI$20, "CLO9", D308:AI308)/AO$14)),""),"")</f>
        <v/>
      </c>
      <c r="BJ308" s="115" t="str">
        <f aca="false">IF(BI308="","",IF(BI308&gt;=B$10,"Y","N"))</f>
        <v/>
      </c>
      <c r="BK308" s="115" t="str">
        <f aca="false">IF(BJ308="","",IF(BJ308&lt;50%,1,IF(AND(BJ308&gt;=50%,BJ308&lt;B$10),2,IF(BJ308&gt;=B$10,3))))</f>
        <v/>
      </c>
      <c r="BL308" s="114" t="str">
        <f aca="false">IF(B308&lt;&gt;"",IFERROR(IF((SUMIF(D$20:AI$20,"CLO10",D308:AI308)/AO$15)=0,"",(SUMIF(D$20:AI$20,"CLO10",D308:AI308)/AO$15)),""),"")</f>
        <v/>
      </c>
      <c r="BM308" s="115" t="str">
        <f aca="false">IF(BL308="","",IF(BL308&gt;=B$10,"Y","N"))</f>
        <v/>
      </c>
      <c r="BN308" s="115" t="str">
        <f aca="false">IF(BM308="","",IF(BM308&lt;50%,1,IF(AND(BM308&gt;=50%,BM308&lt;B$10),2,IF(BM308&gt;=B$10,3))))</f>
        <v/>
      </c>
    </row>
    <row r="309" customFormat="false" ht="15.75" hidden="false" customHeight="true" outlineLevel="0" collapsed="false">
      <c r="A309" s="184" t="str">
        <f aca="false">IF(A$6="LECTURE","",IF('Database (LECTURE-RES-PRAC)'!A304="","",'Database (LECTURE-RES-PRAC)'!A304))</f>
        <v/>
      </c>
      <c r="B309" s="184" t="str">
        <f aca="false">IF(B$6="LECTURE","",IF('Database (LECTURE-RES-PRAC)'!B304="","",'Database (LECTURE-RES-PRAC)'!B304))</f>
        <v/>
      </c>
      <c r="C309" s="184" t="str">
        <f aca="false">IF(C$6="LECTURE","",IF('Database (LECTURE-RES-PRAC)'!C304="","",'Database (LECTURE-RES-PRAC)'!C304))</f>
        <v/>
      </c>
      <c r="D309" s="52"/>
      <c r="E309" s="52"/>
      <c r="F309" s="52"/>
      <c r="G309" s="52"/>
      <c r="H309" s="52"/>
      <c r="I309" s="52"/>
      <c r="J309" s="52"/>
      <c r="K309" s="52"/>
      <c r="L309" s="52"/>
      <c r="M309" s="52"/>
      <c r="N309" s="181" t="str">
        <f aca="false">IF(B309&lt;&gt;"",SUM(D309:M309),"")</f>
        <v/>
      </c>
      <c r="O309" s="52"/>
      <c r="P309" s="52"/>
      <c r="Q309" s="52"/>
      <c r="R309" s="52"/>
      <c r="S309" s="52"/>
      <c r="T309" s="52"/>
      <c r="U309" s="52"/>
      <c r="V309" s="52"/>
      <c r="W309" s="52"/>
      <c r="X309" s="52"/>
      <c r="Y309" s="181" t="str">
        <f aca="false">IF(B309&lt;&gt;"",SUM(O309:X309),"")</f>
        <v/>
      </c>
      <c r="Z309" s="52"/>
      <c r="AA309" s="52"/>
      <c r="AB309" s="52"/>
      <c r="AC309" s="52"/>
      <c r="AD309" s="52"/>
      <c r="AE309" s="52"/>
      <c r="AF309" s="52"/>
      <c r="AG309" s="52"/>
      <c r="AH309" s="52"/>
      <c r="AI309" s="52"/>
      <c r="AJ309" s="182" t="str">
        <f aca="false">IF(B309&lt;&gt;"",SUM(Z309:AI309),"")</f>
        <v/>
      </c>
      <c r="AK309" s="185" t="str">
        <f aca="false">IF(B309&lt;&gt;"",IFERROR(IF((SUMIF(D$20:AI$20, "CLO1", D309:AI309)/AO$6)=0,"",(SUMIF(D$20:AI$20, "CLO1", D309:AI309)/AO$6)),""),"")</f>
        <v/>
      </c>
      <c r="AL309" s="115" t="str">
        <f aca="false">IF(AK309="","",IF(AK309&gt;=B$10,"Y","N"))</f>
        <v/>
      </c>
      <c r="AM309" s="115" t="str">
        <f aca="false">IF(AK309="","",IF(AK309&lt;50%,1,IF(AND(AK309&gt;=50%,AK309&lt;B$10),2,IF(AK309&gt;=B$10,3))))</f>
        <v/>
      </c>
      <c r="AN309" s="185" t="str">
        <f aca="false">IF(B309&lt;&gt;"",IFERROR(IF((SUMIF(D$20:AI$20, "CLO2", D309:AI309)/AO$7)=0,"",(SUMIF(D$20:AI$20, "CLO2", D309:AI309)/AO$7)),""),"")</f>
        <v/>
      </c>
      <c r="AO309" s="115" t="str">
        <f aca="false">IF(AN309="","",IF(AN309&gt;=B$10,"Y","N"))</f>
        <v/>
      </c>
      <c r="AP309" s="115" t="str">
        <f aca="false">IF(AN309="","",IF(AN309&lt;50%,1,IF(AND(AN309&gt;=50%,AN309&lt;B$10),2,IF(AN309&gt;=B$10,3))))</f>
        <v/>
      </c>
      <c r="AQ309" s="185" t="str">
        <f aca="false">IF(B309&lt;&gt;"",IFERROR(IF((SUMIF(D$20:AI$20, "CLO3", D309:AI309)/AO$8)=0,"",(SUMIF(D$20:AI$20, "CLO3", D309:AI309)/AO$8)),""),"")</f>
        <v/>
      </c>
      <c r="AR309" s="115" t="str">
        <f aca="false">IF(AQ309="","",IF(AQ309&gt;=B$10,"Y","N"))</f>
        <v/>
      </c>
      <c r="AS309" s="115" t="str">
        <f aca="false">IF(AQ309="","",IF(AQ309&lt;50%,1,IF(AND(AQ309&gt;=50%,AQ309&lt;B$10),2,IF(AQ309&gt;=B$10,3))))</f>
        <v/>
      </c>
      <c r="AT309" s="185" t="str">
        <f aca="false">IF(B309&lt;&gt;"",IFERROR(IF((SUMIF(D$20:AI$20, "CLO4", D309:AI309)/AO$9)=0,"",(SUMIF(D$20:AI$20, "CLO4", D309:AI309)/AO$9)),""),"")</f>
        <v/>
      </c>
      <c r="AU309" s="115" t="str">
        <f aca="false">IF(AT309="","",IF(AT309&gt;=B$10,"Y","N"))</f>
        <v/>
      </c>
      <c r="AV309" s="115" t="str">
        <f aca="false">IF(AT309="","",IF(AT309&lt;50%,1,IF(AND(AT309&gt;=50%,AT309&lt;B$10),2,IF(AT309&gt;=B$10,3))))</f>
        <v/>
      </c>
      <c r="AW309" s="185" t="str">
        <f aca="false">IF(B309&lt;&gt;"",IFERROR(IF((SUMIF(D$20:AI$20, "CLO5", D309:AI309)/AO$10)=0,"",(SUMIF(D$20:AI$20, "CLO5", D309:AI309)/AO$10)),""),"")</f>
        <v/>
      </c>
      <c r="AX309" s="115" t="str">
        <f aca="false">IF(AW309="","",IF(AW309&gt;=B$10,"Y","N"))</f>
        <v/>
      </c>
      <c r="AY309" s="115" t="str">
        <f aca="false">IF(AW309="","",IF(AW309&lt;50%,1,IF(AND(AW309&gt;=50%,AW309&lt;B$10),2,IF(AW309&gt;=B$10,3))))</f>
        <v/>
      </c>
      <c r="AZ309" s="114" t="str">
        <f aca="false">IF(B309&lt;&gt;"",IFERROR(IF((SUMIF(D$20:AI$20, "CLO6", D309:AI309)/AO$11)=0,"",(SUMIF(D$20:AI$20, "CLO6", D309:AI309)/AO$11)),""),"")</f>
        <v/>
      </c>
      <c r="BA309" s="115" t="str">
        <f aca="false">IF(AZ309="","",IF(AZ309&gt;=B$10,"Y","N"))</f>
        <v/>
      </c>
      <c r="BB309" s="115" t="str">
        <f aca="false">IF(BA309="","",IF(BA309&lt;50%,1,IF(AND(BA309&gt;=50%,BA309&lt;B$10),2,IF(BA309&gt;=B$10,3))))</f>
        <v/>
      </c>
      <c r="BC309" s="114" t="str">
        <f aca="false">IF(B309&lt;&gt;"",IFERROR(IF((SUMIF(D$20:AI$20, "CLO7", D309:AI309)/AO$12)=0,"",(SUMIF(D$20:AI$20, "CLO7", D309:AI309)/AO$12)),""),"")</f>
        <v/>
      </c>
      <c r="BD309" s="115" t="str">
        <f aca="false">IF(BC309="","",IF(BC309&gt;=B$10,"Y","N"))</f>
        <v/>
      </c>
      <c r="BE309" s="115" t="str">
        <f aca="false">IF(BD309="","",IF(BD309&lt;50%,1,IF(AND(BD309&gt;=50%,BD309&lt;B$10),2,IF(BD309&gt;=B$10,3))))</f>
        <v/>
      </c>
      <c r="BF309" s="114" t="str">
        <f aca="false">IF(B309&lt;&gt;"",IFERROR(IF((SUMIF(D$20:AI$20, "CLO8", D309:AI309)/AO$13)=0,"",(SUMIF(D$20:AI$20, "CLO8", D309:AI309)/AO$13)),""),"")</f>
        <v/>
      </c>
      <c r="BG309" s="115" t="str">
        <f aca="false">IF(BF309="","",IF(BF309&gt;=B$10,"Y","N"))</f>
        <v/>
      </c>
      <c r="BH309" s="115" t="str">
        <f aca="false">IF(BG309="","",IF(BG309&lt;50%,1,IF(AND(BG309&gt;=50%,BG309&lt;B$10),2,IF(BG309&gt;=B$10,3))))</f>
        <v/>
      </c>
      <c r="BI309" s="114" t="str">
        <f aca="false">IF(B309&lt;&gt;"",IFERROR(IF((SUMIF(D$20:AI$20, "CLO9", D309:AI309)/AO$14)=0,"",(SUMIF(D$20:AI$20, "CLO9", D309:AI309)/AO$14)),""),"")</f>
        <v/>
      </c>
      <c r="BJ309" s="115" t="str">
        <f aca="false">IF(BI309="","",IF(BI309&gt;=B$10,"Y","N"))</f>
        <v/>
      </c>
      <c r="BK309" s="115" t="str">
        <f aca="false">IF(BJ309="","",IF(BJ309&lt;50%,1,IF(AND(BJ309&gt;=50%,BJ309&lt;B$10),2,IF(BJ309&gt;=B$10,3))))</f>
        <v/>
      </c>
      <c r="BL309" s="114" t="str">
        <f aca="false">IF(B309&lt;&gt;"",IFERROR(IF((SUMIF(D$20:AI$20,"CLO10",D309:AI309)/AO$15)=0,"",(SUMIF(D$20:AI$20,"CLO10",D309:AI309)/AO$15)),""),"")</f>
        <v/>
      </c>
      <c r="BM309" s="115" t="str">
        <f aca="false">IF(BL309="","",IF(BL309&gt;=B$10,"Y","N"))</f>
        <v/>
      </c>
      <c r="BN309" s="115" t="str">
        <f aca="false">IF(BM309="","",IF(BM309&lt;50%,1,IF(AND(BM309&gt;=50%,BM309&lt;B$10),2,IF(BM309&gt;=B$10,3))))</f>
        <v/>
      </c>
    </row>
    <row r="310" customFormat="false" ht="15.75" hidden="false" customHeight="true" outlineLevel="0" collapsed="false">
      <c r="A310" s="184" t="str">
        <f aca="false">IF(A$6="LECTURE","",IF('Database (LECTURE-RES-PRAC)'!A305="","",'Database (LECTURE-RES-PRAC)'!A305))</f>
        <v/>
      </c>
      <c r="B310" s="184" t="str">
        <f aca="false">IF(B$6="LECTURE","",IF('Database (LECTURE-RES-PRAC)'!B305="","",'Database (LECTURE-RES-PRAC)'!B305))</f>
        <v/>
      </c>
      <c r="C310" s="184" t="str">
        <f aca="false">IF(C$6="LECTURE","",IF('Database (LECTURE-RES-PRAC)'!C305="","",'Database (LECTURE-RES-PRAC)'!C305))</f>
        <v/>
      </c>
      <c r="D310" s="52"/>
      <c r="E310" s="52"/>
      <c r="F310" s="52"/>
      <c r="G310" s="52"/>
      <c r="H310" s="52"/>
      <c r="I310" s="52"/>
      <c r="J310" s="52"/>
      <c r="K310" s="52"/>
      <c r="L310" s="52"/>
      <c r="M310" s="52"/>
      <c r="N310" s="181" t="str">
        <f aca="false">IF(B310&lt;&gt;"",SUM(D310:M310),"")</f>
        <v/>
      </c>
      <c r="O310" s="52"/>
      <c r="P310" s="52"/>
      <c r="Q310" s="52"/>
      <c r="R310" s="52"/>
      <c r="S310" s="52"/>
      <c r="T310" s="52"/>
      <c r="U310" s="52"/>
      <c r="V310" s="52"/>
      <c r="W310" s="52"/>
      <c r="X310" s="52"/>
      <c r="Y310" s="181" t="str">
        <f aca="false">IF(B310&lt;&gt;"",SUM(O310:X310),"")</f>
        <v/>
      </c>
      <c r="Z310" s="52"/>
      <c r="AA310" s="52"/>
      <c r="AB310" s="52"/>
      <c r="AC310" s="52"/>
      <c r="AD310" s="52"/>
      <c r="AE310" s="52"/>
      <c r="AF310" s="52"/>
      <c r="AG310" s="52"/>
      <c r="AH310" s="52"/>
      <c r="AI310" s="52"/>
      <c r="AJ310" s="182" t="str">
        <f aca="false">IF(B310&lt;&gt;"",SUM(Z310:AI310),"")</f>
        <v/>
      </c>
      <c r="AK310" s="185" t="str">
        <f aca="false">IF(B310&lt;&gt;"",IFERROR(IF((SUMIF(D$20:AI$20, "CLO1", D310:AI310)/AO$6)=0,"",(SUMIF(D$20:AI$20, "CLO1", D310:AI310)/AO$6)),""),"")</f>
        <v/>
      </c>
      <c r="AL310" s="115" t="str">
        <f aca="false">IF(AK310="","",IF(AK310&gt;=B$10,"Y","N"))</f>
        <v/>
      </c>
      <c r="AM310" s="115" t="str">
        <f aca="false">IF(AK310="","",IF(AK310&lt;50%,1,IF(AND(AK310&gt;=50%,AK310&lt;B$10),2,IF(AK310&gt;=B$10,3))))</f>
        <v/>
      </c>
      <c r="AN310" s="185" t="str">
        <f aca="false">IF(B310&lt;&gt;"",IFERROR(IF((SUMIF(D$20:AI$20, "CLO2", D310:AI310)/AO$7)=0,"",(SUMIF(D$20:AI$20, "CLO2", D310:AI310)/AO$7)),""),"")</f>
        <v/>
      </c>
      <c r="AO310" s="115" t="str">
        <f aca="false">IF(AN310="","",IF(AN310&gt;=B$10,"Y","N"))</f>
        <v/>
      </c>
      <c r="AP310" s="115" t="str">
        <f aca="false">IF(AN310="","",IF(AN310&lt;50%,1,IF(AND(AN310&gt;=50%,AN310&lt;B$10),2,IF(AN310&gt;=B$10,3))))</f>
        <v/>
      </c>
      <c r="AQ310" s="185" t="str">
        <f aca="false">IF(B310&lt;&gt;"",IFERROR(IF((SUMIF(D$20:AI$20, "CLO3", D310:AI310)/AO$8)=0,"",(SUMIF(D$20:AI$20, "CLO3", D310:AI310)/AO$8)),""),"")</f>
        <v/>
      </c>
      <c r="AR310" s="115" t="str">
        <f aca="false">IF(AQ310="","",IF(AQ310&gt;=B$10,"Y","N"))</f>
        <v/>
      </c>
      <c r="AS310" s="115" t="str">
        <f aca="false">IF(AQ310="","",IF(AQ310&lt;50%,1,IF(AND(AQ310&gt;=50%,AQ310&lt;B$10),2,IF(AQ310&gt;=B$10,3))))</f>
        <v/>
      </c>
      <c r="AT310" s="185" t="str">
        <f aca="false">IF(B310&lt;&gt;"",IFERROR(IF((SUMIF(D$20:AI$20, "CLO4", D310:AI310)/AO$9)=0,"",(SUMIF(D$20:AI$20, "CLO4", D310:AI310)/AO$9)),""),"")</f>
        <v/>
      </c>
      <c r="AU310" s="115" t="str">
        <f aca="false">IF(AT310="","",IF(AT310&gt;=B$10,"Y","N"))</f>
        <v/>
      </c>
      <c r="AV310" s="115" t="str">
        <f aca="false">IF(AT310="","",IF(AT310&lt;50%,1,IF(AND(AT310&gt;=50%,AT310&lt;B$10),2,IF(AT310&gt;=B$10,3))))</f>
        <v/>
      </c>
      <c r="AW310" s="185" t="str">
        <f aca="false">IF(B310&lt;&gt;"",IFERROR(IF((SUMIF(D$20:AI$20, "CLO5", D310:AI310)/AO$10)=0,"",(SUMIF(D$20:AI$20, "CLO5", D310:AI310)/AO$10)),""),"")</f>
        <v/>
      </c>
      <c r="AX310" s="115" t="str">
        <f aca="false">IF(AW310="","",IF(AW310&gt;=B$10,"Y","N"))</f>
        <v/>
      </c>
      <c r="AY310" s="115" t="str">
        <f aca="false">IF(AW310="","",IF(AW310&lt;50%,1,IF(AND(AW310&gt;=50%,AW310&lt;B$10),2,IF(AW310&gt;=B$10,3))))</f>
        <v/>
      </c>
      <c r="AZ310" s="114" t="str">
        <f aca="false">IF(B310&lt;&gt;"",IFERROR(IF((SUMIF(D$20:AI$20, "CLO6", D310:AI310)/AO$11)=0,"",(SUMIF(D$20:AI$20, "CLO6", D310:AI310)/AO$11)),""),"")</f>
        <v/>
      </c>
      <c r="BA310" s="115" t="str">
        <f aca="false">IF(AZ310="","",IF(AZ310&gt;=B$10,"Y","N"))</f>
        <v/>
      </c>
      <c r="BB310" s="115" t="str">
        <f aca="false">IF(BA310="","",IF(BA310&lt;50%,1,IF(AND(BA310&gt;=50%,BA310&lt;B$10),2,IF(BA310&gt;=B$10,3))))</f>
        <v/>
      </c>
      <c r="BC310" s="114" t="str">
        <f aca="false">IF(B310&lt;&gt;"",IFERROR(IF((SUMIF(D$20:AI$20, "CLO7", D310:AI310)/AO$12)=0,"",(SUMIF(D$20:AI$20, "CLO7", D310:AI310)/AO$12)),""),"")</f>
        <v/>
      </c>
      <c r="BD310" s="115" t="str">
        <f aca="false">IF(BC310="","",IF(BC310&gt;=B$10,"Y","N"))</f>
        <v/>
      </c>
      <c r="BE310" s="115" t="str">
        <f aca="false">IF(BD310="","",IF(BD310&lt;50%,1,IF(AND(BD310&gt;=50%,BD310&lt;B$10),2,IF(BD310&gt;=B$10,3))))</f>
        <v/>
      </c>
      <c r="BF310" s="114" t="str">
        <f aca="false">IF(B310&lt;&gt;"",IFERROR(IF((SUMIF(D$20:AI$20, "CLO8", D310:AI310)/AO$13)=0,"",(SUMIF(D$20:AI$20, "CLO8", D310:AI310)/AO$13)),""),"")</f>
        <v/>
      </c>
      <c r="BG310" s="115" t="str">
        <f aca="false">IF(BF310="","",IF(BF310&gt;=B$10,"Y","N"))</f>
        <v/>
      </c>
      <c r="BH310" s="115" t="str">
        <f aca="false">IF(BG310="","",IF(BG310&lt;50%,1,IF(AND(BG310&gt;=50%,BG310&lt;B$10),2,IF(BG310&gt;=B$10,3))))</f>
        <v/>
      </c>
      <c r="BI310" s="114" t="str">
        <f aca="false">IF(B310&lt;&gt;"",IFERROR(IF((SUMIF(D$20:AI$20, "CLO9", D310:AI310)/AO$14)=0,"",(SUMIF(D$20:AI$20, "CLO9", D310:AI310)/AO$14)),""),"")</f>
        <v/>
      </c>
      <c r="BJ310" s="115" t="str">
        <f aca="false">IF(BI310="","",IF(BI310&gt;=B$10,"Y","N"))</f>
        <v/>
      </c>
      <c r="BK310" s="115" t="str">
        <f aca="false">IF(BJ310="","",IF(BJ310&lt;50%,1,IF(AND(BJ310&gt;=50%,BJ310&lt;B$10),2,IF(BJ310&gt;=B$10,3))))</f>
        <v/>
      </c>
      <c r="BL310" s="114" t="str">
        <f aca="false">IF(B310&lt;&gt;"",IFERROR(IF((SUMIF(D$20:AI$20,"CLO10",D310:AI310)/AO$15)=0,"",(SUMIF(D$20:AI$20,"CLO10",D310:AI310)/AO$15)),""),"")</f>
        <v/>
      </c>
      <c r="BM310" s="115" t="str">
        <f aca="false">IF(BL310="","",IF(BL310&gt;=B$10,"Y","N"))</f>
        <v/>
      </c>
      <c r="BN310" s="115" t="str">
        <f aca="false">IF(BM310="","",IF(BM310&lt;50%,1,IF(AND(BM310&gt;=50%,BM310&lt;B$10),2,IF(BM310&gt;=B$10,3))))</f>
        <v/>
      </c>
    </row>
    <row r="311" customFormat="false" ht="15.75" hidden="false" customHeight="true" outlineLevel="0" collapsed="false">
      <c r="A311" s="184" t="str">
        <f aca="false">IF(A$6="LECTURE","",IF('Database (LECTURE-RES-PRAC)'!A306="","",'Database (LECTURE-RES-PRAC)'!A306))</f>
        <v/>
      </c>
      <c r="B311" s="184" t="str">
        <f aca="false">IF(B$6="LECTURE","",IF('Database (LECTURE-RES-PRAC)'!B306="","",'Database (LECTURE-RES-PRAC)'!B306))</f>
        <v/>
      </c>
      <c r="C311" s="184" t="str">
        <f aca="false">IF(C$6="LECTURE","",IF('Database (LECTURE-RES-PRAC)'!C306="","",'Database (LECTURE-RES-PRAC)'!C306))</f>
        <v/>
      </c>
      <c r="D311" s="52"/>
      <c r="E311" s="52"/>
      <c r="F311" s="52"/>
      <c r="G311" s="52"/>
      <c r="H311" s="52"/>
      <c r="I311" s="52"/>
      <c r="J311" s="52"/>
      <c r="K311" s="52"/>
      <c r="L311" s="52"/>
      <c r="M311" s="52"/>
      <c r="N311" s="181" t="str">
        <f aca="false">IF(B311&lt;&gt;"",SUM(D311:M311),"")</f>
        <v/>
      </c>
      <c r="O311" s="52"/>
      <c r="P311" s="52"/>
      <c r="Q311" s="52"/>
      <c r="R311" s="52"/>
      <c r="S311" s="52"/>
      <c r="T311" s="52"/>
      <c r="U311" s="52"/>
      <c r="V311" s="52"/>
      <c r="W311" s="52"/>
      <c r="X311" s="52"/>
      <c r="Y311" s="181" t="str">
        <f aca="false">IF(B311&lt;&gt;"",SUM(O311:X311),"")</f>
        <v/>
      </c>
      <c r="Z311" s="52"/>
      <c r="AA311" s="52"/>
      <c r="AB311" s="52"/>
      <c r="AC311" s="52"/>
      <c r="AD311" s="52"/>
      <c r="AE311" s="52"/>
      <c r="AF311" s="52"/>
      <c r="AG311" s="52"/>
      <c r="AH311" s="52"/>
      <c r="AI311" s="52"/>
      <c r="AJ311" s="182" t="str">
        <f aca="false">IF(B311&lt;&gt;"",SUM(Z311:AI311),"")</f>
        <v/>
      </c>
      <c r="AK311" s="185" t="str">
        <f aca="false">IF(B311&lt;&gt;"",IFERROR(IF((SUMIF(D$20:AI$20, "CLO1", D311:AI311)/AO$6)=0,"",(SUMIF(D$20:AI$20, "CLO1", D311:AI311)/AO$6)),""),"")</f>
        <v/>
      </c>
      <c r="AL311" s="115" t="str">
        <f aca="false">IF(AK311="","",IF(AK311&gt;=B$10,"Y","N"))</f>
        <v/>
      </c>
      <c r="AM311" s="115" t="str">
        <f aca="false">IF(AK311="","",IF(AK311&lt;50%,1,IF(AND(AK311&gt;=50%,AK311&lt;B$10),2,IF(AK311&gt;=B$10,3))))</f>
        <v/>
      </c>
      <c r="AN311" s="185" t="str">
        <f aca="false">IF(B311&lt;&gt;"",IFERROR(IF((SUMIF(D$20:AI$20, "CLO2", D311:AI311)/AO$7)=0,"",(SUMIF(D$20:AI$20, "CLO2", D311:AI311)/AO$7)),""),"")</f>
        <v/>
      </c>
      <c r="AO311" s="115" t="str">
        <f aca="false">IF(AN311="","",IF(AN311&gt;=B$10,"Y","N"))</f>
        <v/>
      </c>
      <c r="AP311" s="115" t="str">
        <f aca="false">IF(AN311="","",IF(AN311&lt;50%,1,IF(AND(AN311&gt;=50%,AN311&lt;B$10),2,IF(AN311&gt;=B$10,3))))</f>
        <v/>
      </c>
      <c r="AQ311" s="185" t="str">
        <f aca="false">IF(B311&lt;&gt;"",IFERROR(IF((SUMIF(D$20:AI$20, "CLO3", D311:AI311)/AO$8)=0,"",(SUMIF(D$20:AI$20, "CLO3", D311:AI311)/AO$8)),""),"")</f>
        <v/>
      </c>
      <c r="AR311" s="115" t="str">
        <f aca="false">IF(AQ311="","",IF(AQ311&gt;=B$10,"Y","N"))</f>
        <v/>
      </c>
      <c r="AS311" s="115" t="str">
        <f aca="false">IF(AQ311="","",IF(AQ311&lt;50%,1,IF(AND(AQ311&gt;=50%,AQ311&lt;B$10),2,IF(AQ311&gt;=B$10,3))))</f>
        <v/>
      </c>
      <c r="AT311" s="185" t="str">
        <f aca="false">IF(B311&lt;&gt;"",IFERROR(IF((SUMIF(D$20:AI$20, "CLO4", D311:AI311)/AO$9)=0,"",(SUMIF(D$20:AI$20, "CLO4", D311:AI311)/AO$9)),""),"")</f>
        <v/>
      </c>
      <c r="AU311" s="115" t="str">
        <f aca="false">IF(AT311="","",IF(AT311&gt;=B$10,"Y","N"))</f>
        <v/>
      </c>
      <c r="AV311" s="115" t="str">
        <f aca="false">IF(AT311="","",IF(AT311&lt;50%,1,IF(AND(AT311&gt;=50%,AT311&lt;B$10),2,IF(AT311&gt;=B$10,3))))</f>
        <v/>
      </c>
      <c r="AW311" s="185" t="str">
        <f aca="false">IF(B311&lt;&gt;"",IFERROR(IF((SUMIF(D$20:AI$20, "CLO5", D311:AI311)/AO$10)=0,"",(SUMIF(D$20:AI$20, "CLO5", D311:AI311)/AO$10)),""),"")</f>
        <v/>
      </c>
      <c r="AX311" s="115" t="str">
        <f aca="false">IF(AW311="","",IF(AW311&gt;=B$10,"Y","N"))</f>
        <v/>
      </c>
      <c r="AY311" s="115" t="str">
        <f aca="false">IF(AW311="","",IF(AW311&lt;50%,1,IF(AND(AW311&gt;=50%,AW311&lt;B$10),2,IF(AW311&gt;=B$10,3))))</f>
        <v/>
      </c>
      <c r="AZ311" s="114" t="str">
        <f aca="false">IF(B311&lt;&gt;"",IFERROR(IF((SUMIF(D$20:AI$20, "CLO6", D311:AI311)/AO$11)=0,"",(SUMIF(D$20:AI$20, "CLO6", D311:AI311)/AO$11)),""),"")</f>
        <v/>
      </c>
      <c r="BA311" s="115" t="str">
        <f aca="false">IF(AZ311="","",IF(AZ311&gt;=B$10,"Y","N"))</f>
        <v/>
      </c>
      <c r="BB311" s="115" t="str">
        <f aca="false">IF(BA311="","",IF(BA311&lt;50%,1,IF(AND(BA311&gt;=50%,BA311&lt;B$10),2,IF(BA311&gt;=B$10,3))))</f>
        <v/>
      </c>
      <c r="BC311" s="114" t="str">
        <f aca="false">IF(B311&lt;&gt;"",IFERROR(IF((SUMIF(D$20:AI$20, "CLO7", D311:AI311)/AO$12)=0,"",(SUMIF(D$20:AI$20, "CLO7", D311:AI311)/AO$12)),""),"")</f>
        <v/>
      </c>
      <c r="BD311" s="115" t="str">
        <f aca="false">IF(BC311="","",IF(BC311&gt;=B$10,"Y","N"))</f>
        <v/>
      </c>
      <c r="BE311" s="115" t="str">
        <f aca="false">IF(BD311="","",IF(BD311&lt;50%,1,IF(AND(BD311&gt;=50%,BD311&lt;B$10),2,IF(BD311&gt;=B$10,3))))</f>
        <v/>
      </c>
      <c r="BF311" s="114" t="str">
        <f aca="false">IF(B311&lt;&gt;"",IFERROR(IF((SUMIF(D$20:AI$20, "CLO8", D311:AI311)/AO$13)=0,"",(SUMIF(D$20:AI$20, "CLO8", D311:AI311)/AO$13)),""),"")</f>
        <v/>
      </c>
      <c r="BG311" s="115" t="str">
        <f aca="false">IF(BF311="","",IF(BF311&gt;=B$10,"Y","N"))</f>
        <v/>
      </c>
      <c r="BH311" s="115" t="str">
        <f aca="false">IF(BG311="","",IF(BG311&lt;50%,1,IF(AND(BG311&gt;=50%,BG311&lt;B$10),2,IF(BG311&gt;=B$10,3))))</f>
        <v/>
      </c>
      <c r="BI311" s="114" t="str">
        <f aca="false">IF(B311&lt;&gt;"",IFERROR(IF((SUMIF(D$20:AI$20, "CLO9", D311:AI311)/AO$14)=0,"",(SUMIF(D$20:AI$20, "CLO9", D311:AI311)/AO$14)),""),"")</f>
        <v/>
      </c>
      <c r="BJ311" s="115" t="str">
        <f aca="false">IF(BI311="","",IF(BI311&gt;=B$10,"Y","N"))</f>
        <v/>
      </c>
      <c r="BK311" s="115" t="str">
        <f aca="false">IF(BJ311="","",IF(BJ311&lt;50%,1,IF(AND(BJ311&gt;=50%,BJ311&lt;B$10),2,IF(BJ311&gt;=B$10,3))))</f>
        <v/>
      </c>
      <c r="BL311" s="114" t="str">
        <f aca="false">IF(B311&lt;&gt;"",IFERROR(IF((SUMIF(D$20:AI$20,"CLO10",D311:AI311)/AO$15)=0,"",(SUMIF(D$20:AI$20,"CLO10",D311:AI311)/AO$15)),""),"")</f>
        <v/>
      </c>
      <c r="BM311" s="115" t="str">
        <f aca="false">IF(BL311="","",IF(BL311&gt;=B$10,"Y","N"))</f>
        <v/>
      </c>
      <c r="BN311" s="115" t="str">
        <f aca="false">IF(BM311="","",IF(BM311&lt;50%,1,IF(AND(BM311&gt;=50%,BM311&lt;B$10),2,IF(BM311&gt;=B$10,3))))</f>
        <v/>
      </c>
    </row>
    <row r="312" customFormat="false" ht="15.75" hidden="false" customHeight="true" outlineLevel="0" collapsed="false">
      <c r="A312" s="184" t="str">
        <f aca="false">IF(A$6="LECTURE","",IF('Database (LECTURE-RES-PRAC)'!A307="","",'Database (LECTURE-RES-PRAC)'!A307))</f>
        <v/>
      </c>
      <c r="B312" s="184" t="str">
        <f aca="false">IF(B$6="LECTURE","",IF('Database (LECTURE-RES-PRAC)'!B307="","",'Database (LECTURE-RES-PRAC)'!B307))</f>
        <v/>
      </c>
      <c r="C312" s="184" t="str">
        <f aca="false">IF(C$6="LECTURE","",IF('Database (LECTURE-RES-PRAC)'!C307="","",'Database (LECTURE-RES-PRAC)'!C307))</f>
        <v/>
      </c>
      <c r="D312" s="52"/>
      <c r="E312" s="52"/>
      <c r="F312" s="52"/>
      <c r="G312" s="52"/>
      <c r="H312" s="52"/>
      <c r="I312" s="52"/>
      <c r="J312" s="52"/>
      <c r="K312" s="52"/>
      <c r="L312" s="52"/>
      <c r="M312" s="52"/>
      <c r="N312" s="181" t="str">
        <f aca="false">IF(B312&lt;&gt;"",SUM(D312:M312),"")</f>
        <v/>
      </c>
      <c r="O312" s="52"/>
      <c r="P312" s="52"/>
      <c r="Q312" s="52"/>
      <c r="R312" s="52"/>
      <c r="S312" s="52"/>
      <c r="T312" s="52"/>
      <c r="U312" s="52"/>
      <c r="V312" s="52"/>
      <c r="W312" s="52"/>
      <c r="X312" s="52"/>
      <c r="Y312" s="181" t="str">
        <f aca="false">IF(B312&lt;&gt;"",SUM(O312:X312),"")</f>
        <v/>
      </c>
      <c r="Z312" s="52"/>
      <c r="AA312" s="52"/>
      <c r="AB312" s="52"/>
      <c r="AC312" s="52"/>
      <c r="AD312" s="52"/>
      <c r="AE312" s="52"/>
      <c r="AF312" s="52"/>
      <c r="AG312" s="52"/>
      <c r="AH312" s="52"/>
      <c r="AI312" s="52"/>
      <c r="AJ312" s="182" t="str">
        <f aca="false">IF(B312&lt;&gt;"",SUM(Z312:AI312),"")</f>
        <v/>
      </c>
      <c r="AK312" s="185" t="str">
        <f aca="false">IF(B312&lt;&gt;"",IFERROR(IF((SUMIF(D$20:AI$20, "CLO1", D312:AI312)/AO$6)=0,"",(SUMIF(D$20:AI$20, "CLO1", D312:AI312)/AO$6)),""),"")</f>
        <v/>
      </c>
      <c r="AL312" s="115" t="str">
        <f aca="false">IF(AK312="","",IF(AK312&gt;=B$10,"Y","N"))</f>
        <v/>
      </c>
      <c r="AM312" s="115" t="str">
        <f aca="false">IF(AK312="","",IF(AK312&lt;50%,1,IF(AND(AK312&gt;=50%,AK312&lt;B$10),2,IF(AK312&gt;=B$10,3))))</f>
        <v/>
      </c>
      <c r="AN312" s="185" t="str">
        <f aca="false">IF(B312&lt;&gt;"",IFERROR(IF((SUMIF(D$20:AI$20, "CLO2", D312:AI312)/AO$7)=0,"",(SUMIF(D$20:AI$20, "CLO2", D312:AI312)/AO$7)),""),"")</f>
        <v/>
      </c>
      <c r="AO312" s="115" t="str">
        <f aca="false">IF(AN312="","",IF(AN312&gt;=B$10,"Y","N"))</f>
        <v/>
      </c>
      <c r="AP312" s="115" t="str">
        <f aca="false">IF(AN312="","",IF(AN312&lt;50%,1,IF(AND(AN312&gt;=50%,AN312&lt;B$10),2,IF(AN312&gt;=B$10,3))))</f>
        <v/>
      </c>
      <c r="AQ312" s="185" t="str">
        <f aca="false">IF(B312&lt;&gt;"",IFERROR(IF((SUMIF(D$20:AI$20, "CLO3", D312:AI312)/AO$8)=0,"",(SUMIF(D$20:AI$20, "CLO3", D312:AI312)/AO$8)),""),"")</f>
        <v/>
      </c>
      <c r="AR312" s="115" t="str">
        <f aca="false">IF(AQ312="","",IF(AQ312&gt;=B$10,"Y","N"))</f>
        <v/>
      </c>
      <c r="AS312" s="115" t="str">
        <f aca="false">IF(AQ312="","",IF(AQ312&lt;50%,1,IF(AND(AQ312&gt;=50%,AQ312&lt;B$10),2,IF(AQ312&gt;=B$10,3))))</f>
        <v/>
      </c>
      <c r="AT312" s="185" t="str">
        <f aca="false">IF(B312&lt;&gt;"",IFERROR(IF((SUMIF(D$20:AI$20, "CLO4", D312:AI312)/AO$9)=0,"",(SUMIF(D$20:AI$20, "CLO4", D312:AI312)/AO$9)),""),"")</f>
        <v/>
      </c>
      <c r="AU312" s="115" t="str">
        <f aca="false">IF(AT312="","",IF(AT312&gt;=B$10,"Y","N"))</f>
        <v/>
      </c>
      <c r="AV312" s="115" t="str">
        <f aca="false">IF(AT312="","",IF(AT312&lt;50%,1,IF(AND(AT312&gt;=50%,AT312&lt;B$10),2,IF(AT312&gt;=B$10,3))))</f>
        <v/>
      </c>
      <c r="AW312" s="185" t="str">
        <f aca="false">IF(B312&lt;&gt;"",IFERROR(IF((SUMIF(D$20:AI$20, "CLO5", D312:AI312)/AO$10)=0,"",(SUMIF(D$20:AI$20, "CLO5", D312:AI312)/AO$10)),""),"")</f>
        <v/>
      </c>
      <c r="AX312" s="115" t="str">
        <f aca="false">IF(AW312="","",IF(AW312&gt;=B$10,"Y","N"))</f>
        <v/>
      </c>
      <c r="AY312" s="115" t="str">
        <f aca="false">IF(AW312="","",IF(AW312&lt;50%,1,IF(AND(AW312&gt;=50%,AW312&lt;B$10),2,IF(AW312&gt;=B$10,3))))</f>
        <v/>
      </c>
      <c r="AZ312" s="114" t="str">
        <f aca="false">IF(B312&lt;&gt;"",IFERROR(IF((SUMIF(D$20:AI$20, "CLO6", D312:AI312)/AO$11)=0,"",(SUMIF(D$20:AI$20, "CLO6", D312:AI312)/AO$11)),""),"")</f>
        <v/>
      </c>
      <c r="BA312" s="115" t="str">
        <f aca="false">IF(AZ312="","",IF(AZ312&gt;=B$10,"Y","N"))</f>
        <v/>
      </c>
      <c r="BB312" s="115" t="str">
        <f aca="false">IF(BA312="","",IF(BA312&lt;50%,1,IF(AND(BA312&gt;=50%,BA312&lt;B$10),2,IF(BA312&gt;=B$10,3))))</f>
        <v/>
      </c>
      <c r="BC312" s="114" t="str">
        <f aca="false">IF(B312&lt;&gt;"",IFERROR(IF((SUMIF(D$20:AI$20, "CLO7", D312:AI312)/AO$12)=0,"",(SUMIF(D$20:AI$20, "CLO7", D312:AI312)/AO$12)),""),"")</f>
        <v/>
      </c>
      <c r="BD312" s="115" t="str">
        <f aca="false">IF(BC312="","",IF(BC312&gt;=B$10,"Y","N"))</f>
        <v/>
      </c>
      <c r="BE312" s="115" t="str">
        <f aca="false">IF(BD312="","",IF(BD312&lt;50%,1,IF(AND(BD312&gt;=50%,BD312&lt;B$10),2,IF(BD312&gt;=B$10,3))))</f>
        <v/>
      </c>
      <c r="BF312" s="114" t="str">
        <f aca="false">IF(B312&lt;&gt;"",IFERROR(IF((SUMIF(D$20:AI$20, "CLO8", D312:AI312)/AO$13)=0,"",(SUMIF(D$20:AI$20, "CLO8", D312:AI312)/AO$13)),""),"")</f>
        <v/>
      </c>
      <c r="BG312" s="115" t="str">
        <f aca="false">IF(BF312="","",IF(BF312&gt;=B$10,"Y","N"))</f>
        <v/>
      </c>
      <c r="BH312" s="115" t="str">
        <f aca="false">IF(BG312="","",IF(BG312&lt;50%,1,IF(AND(BG312&gt;=50%,BG312&lt;B$10),2,IF(BG312&gt;=B$10,3))))</f>
        <v/>
      </c>
      <c r="BI312" s="114" t="str">
        <f aca="false">IF(B312&lt;&gt;"",IFERROR(IF((SUMIF(D$20:AI$20, "CLO9", D312:AI312)/AO$14)=0,"",(SUMIF(D$20:AI$20, "CLO9", D312:AI312)/AO$14)),""),"")</f>
        <v/>
      </c>
      <c r="BJ312" s="115" t="str">
        <f aca="false">IF(BI312="","",IF(BI312&gt;=B$10,"Y","N"))</f>
        <v/>
      </c>
      <c r="BK312" s="115" t="str">
        <f aca="false">IF(BJ312="","",IF(BJ312&lt;50%,1,IF(AND(BJ312&gt;=50%,BJ312&lt;B$10),2,IF(BJ312&gt;=B$10,3))))</f>
        <v/>
      </c>
      <c r="BL312" s="114" t="str">
        <f aca="false">IF(B312&lt;&gt;"",IFERROR(IF((SUMIF(D$20:AI$20,"CLO10",D312:AI312)/AO$15)=0,"",(SUMIF(D$20:AI$20,"CLO10",D312:AI312)/AO$15)),""),"")</f>
        <v/>
      </c>
      <c r="BM312" s="115" t="str">
        <f aca="false">IF(BL312="","",IF(BL312&gt;=B$10,"Y","N"))</f>
        <v/>
      </c>
      <c r="BN312" s="115" t="str">
        <f aca="false">IF(BM312="","",IF(BM312&lt;50%,1,IF(AND(BM312&gt;=50%,BM312&lt;B$10),2,IF(BM312&gt;=B$10,3))))</f>
        <v/>
      </c>
    </row>
    <row r="313" customFormat="false" ht="15.75" hidden="false" customHeight="true" outlineLevel="0" collapsed="false">
      <c r="A313" s="184" t="str">
        <f aca="false">IF(A$6="LECTURE","",IF('Database (LECTURE-RES-PRAC)'!A308="","",'Database (LECTURE-RES-PRAC)'!A308))</f>
        <v/>
      </c>
      <c r="B313" s="184" t="str">
        <f aca="false">IF(B$6="LECTURE","",IF('Database (LECTURE-RES-PRAC)'!B308="","",'Database (LECTURE-RES-PRAC)'!B308))</f>
        <v/>
      </c>
      <c r="C313" s="184" t="str">
        <f aca="false">IF(C$6="LECTURE","",IF('Database (LECTURE-RES-PRAC)'!C308="","",'Database (LECTURE-RES-PRAC)'!C308))</f>
        <v/>
      </c>
      <c r="D313" s="52"/>
      <c r="E313" s="52"/>
      <c r="F313" s="52"/>
      <c r="G313" s="52"/>
      <c r="H313" s="52"/>
      <c r="I313" s="52"/>
      <c r="J313" s="52"/>
      <c r="K313" s="52"/>
      <c r="L313" s="52"/>
      <c r="M313" s="52"/>
      <c r="N313" s="181" t="str">
        <f aca="false">IF(B313&lt;&gt;"",SUM(D313:M313),"")</f>
        <v/>
      </c>
      <c r="O313" s="52"/>
      <c r="P313" s="52"/>
      <c r="Q313" s="52"/>
      <c r="R313" s="52"/>
      <c r="S313" s="52"/>
      <c r="T313" s="52"/>
      <c r="U313" s="52"/>
      <c r="V313" s="52"/>
      <c r="W313" s="52"/>
      <c r="X313" s="52"/>
      <c r="Y313" s="181" t="str">
        <f aca="false">IF(B313&lt;&gt;"",SUM(O313:X313),"")</f>
        <v/>
      </c>
      <c r="Z313" s="52"/>
      <c r="AA313" s="52"/>
      <c r="AB313" s="52"/>
      <c r="AC313" s="52"/>
      <c r="AD313" s="52"/>
      <c r="AE313" s="52"/>
      <c r="AF313" s="52"/>
      <c r="AG313" s="52"/>
      <c r="AH313" s="52"/>
      <c r="AI313" s="52"/>
      <c r="AJ313" s="182" t="str">
        <f aca="false">IF(B313&lt;&gt;"",SUM(Z313:AI313),"")</f>
        <v/>
      </c>
      <c r="AK313" s="185" t="str">
        <f aca="false">IF(B313&lt;&gt;"",IFERROR(IF((SUMIF(D$20:AI$20, "CLO1", D313:AI313)/AO$6)=0,"",(SUMIF(D$20:AI$20, "CLO1", D313:AI313)/AO$6)),""),"")</f>
        <v/>
      </c>
      <c r="AL313" s="115" t="str">
        <f aca="false">IF(AK313="","",IF(AK313&gt;=B$10,"Y","N"))</f>
        <v/>
      </c>
      <c r="AM313" s="115" t="str">
        <f aca="false">IF(AK313="","",IF(AK313&lt;50%,1,IF(AND(AK313&gt;=50%,AK313&lt;B$10),2,IF(AK313&gt;=B$10,3))))</f>
        <v/>
      </c>
      <c r="AN313" s="185" t="str">
        <f aca="false">IF(B313&lt;&gt;"",IFERROR(IF((SUMIF(D$20:AI$20, "CLO2", D313:AI313)/AO$7)=0,"",(SUMIF(D$20:AI$20, "CLO2", D313:AI313)/AO$7)),""),"")</f>
        <v/>
      </c>
      <c r="AO313" s="115" t="str">
        <f aca="false">IF(AN313="","",IF(AN313&gt;=B$10,"Y","N"))</f>
        <v/>
      </c>
      <c r="AP313" s="115" t="str">
        <f aca="false">IF(AN313="","",IF(AN313&lt;50%,1,IF(AND(AN313&gt;=50%,AN313&lt;B$10),2,IF(AN313&gt;=B$10,3))))</f>
        <v/>
      </c>
      <c r="AQ313" s="185" t="str">
        <f aca="false">IF(B313&lt;&gt;"",IFERROR(IF((SUMIF(D$20:AI$20, "CLO3", D313:AI313)/AO$8)=0,"",(SUMIF(D$20:AI$20, "CLO3", D313:AI313)/AO$8)),""),"")</f>
        <v/>
      </c>
      <c r="AR313" s="115" t="str">
        <f aca="false">IF(AQ313="","",IF(AQ313&gt;=B$10,"Y","N"))</f>
        <v/>
      </c>
      <c r="AS313" s="115" t="str">
        <f aca="false">IF(AQ313="","",IF(AQ313&lt;50%,1,IF(AND(AQ313&gt;=50%,AQ313&lt;B$10),2,IF(AQ313&gt;=B$10,3))))</f>
        <v/>
      </c>
      <c r="AT313" s="185" t="str">
        <f aca="false">IF(B313&lt;&gt;"",IFERROR(IF((SUMIF(D$20:AI$20, "CLO4", D313:AI313)/AO$9)=0,"",(SUMIF(D$20:AI$20, "CLO4", D313:AI313)/AO$9)),""),"")</f>
        <v/>
      </c>
      <c r="AU313" s="115" t="str">
        <f aca="false">IF(AT313="","",IF(AT313&gt;=B$10,"Y","N"))</f>
        <v/>
      </c>
      <c r="AV313" s="115" t="str">
        <f aca="false">IF(AT313="","",IF(AT313&lt;50%,1,IF(AND(AT313&gt;=50%,AT313&lt;B$10),2,IF(AT313&gt;=B$10,3))))</f>
        <v/>
      </c>
      <c r="AW313" s="185" t="str">
        <f aca="false">IF(B313&lt;&gt;"",IFERROR(IF((SUMIF(D$20:AI$20, "CLO5", D313:AI313)/AO$10)=0,"",(SUMIF(D$20:AI$20, "CLO5", D313:AI313)/AO$10)),""),"")</f>
        <v/>
      </c>
      <c r="AX313" s="115" t="str">
        <f aca="false">IF(AW313="","",IF(AW313&gt;=B$10,"Y","N"))</f>
        <v/>
      </c>
      <c r="AY313" s="115" t="str">
        <f aca="false">IF(AW313="","",IF(AW313&lt;50%,1,IF(AND(AW313&gt;=50%,AW313&lt;B$10),2,IF(AW313&gt;=B$10,3))))</f>
        <v/>
      </c>
      <c r="AZ313" s="114" t="str">
        <f aca="false">IF(B313&lt;&gt;"",IFERROR(IF((SUMIF(D$20:AI$20, "CLO6", D313:AI313)/AO$11)=0,"",(SUMIF(D$20:AI$20, "CLO6", D313:AI313)/AO$11)),""),"")</f>
        <v/>
      </c>
      <c r="BA313" s="115" t="str">
        <f aca="false">IF(AZ313="","",IF(AZ313&gt;=B$10,"Y","N"))</f>
        <v/>
      </c>
      <c r="BB313" s="115" t="str">
        <f aca="false">IF(BA313="","",IF(BA313&lt;50%,1,IF(AND(BA313&gt;=50%,BA313&lt;B$10),2,IF(BA313&gt;=B$10,3))))</f>
        <v/>
      </c>
      <c r="BC313" s="114" t="str">
        <f aca="false">IF(B313&lt;&gt;"",IFERROR(IF((SUMIF(D$20:AI$20, "CLO7", D313:AI313)/AO$12)=0,"",(SUMIF(D$20:AI$20, "CLO7", D313:AI313)/AO$12)),""),"")</f>
        <v/>
      </c>
      <c r="BD313" s="115" t="str">
        <f aca="false">IF(BC313="","",IF(BC313&gt;=B$10,"Y","N"))</f>
        <v/>
      </c>
      <c r="BE313" s="115" t="str">
        <f aca="false">IF(BD313="","",IF(BD313&lt;50%,1,IF(AND(BD313&gt;=50%,BD313&lt;B$10),2,IF(BD313&gt;=B$10,3))))</f>
        <v/>
      </c>
      <c r="BF313" s="114" t="str">
        <f aca="false">IF(B313&lt;&gt;"",IFERROR(IF((SUMIF(D$20:AI$20, "CLO8", D313:AI313)/AO$13)=0,"",(SUMIF(D$20:AI$20, "CLO8", D313:AI313)/AO$13)),""),"")</f>
        <v/>
      </c>
      <c r="BG313" s="115" t="str">
        <f aca="false">IF(BF313="","",IF(BF313&gt;=B$10,"Y","N"))</f>
        <v/>
      </c>
      <c r="BH313" s="115" t="str">
        <f aca="false">IF(BG313="","",IF(BG313&lt;50%,1,IF(AND(BG313&gt;=50%,BG313&lt;B$10),2,IF(BG313&gt;=B$10,3))))</f>
        <v/>
      </c>
      <c r="BI313" s="114" t="str">
        <f aca="false">IF(B313&lt;&gt;"",IFERROR(IF((SUMIF(D$20:AI$20, "CLO9", D313:AI313)/AO$14)=0,"",(SUMIF(D$20:AI$20, "CLO9", D313:AI313)/AO$14)),""),"")</f>
        <v/>
      </c>
      <c r="BJ313" s="115" t="str">
        <f aca="false">IF(BI313="","",IF(BI313&gt;=B$10,"Y","N"))</f>
        <v/>
      </c>
      <c r="BK313" s="115" t="str">
        <f aca="false">IF(BJ313="","",IF(BJ313&lt;50%,1,IF(AND(BJ313&gt;=50%,BJ313&lt;B$10),2,IF(BJ313&gt;=B$10,3))))</f>
        <v/>
      </c>
      <c r="BL313" s="114" t="str">
        <f aca="false">IF(B313&lt;&gt;"",IFERROR(IF((SUMIF(D$20:AI$20,"CLO10",D313:AI313)/AO$15)=0,"",(SUMIF(D$20:AI$20,"CLO10",D313:AI313)/AO$15)),""),"")</f>
        <v/>
      </c>
      <c r="BM313" s="115" t="str">
        <f aca="false">IF(BL313="","",IF(BL313&gt;=B$10,"Y","N"))</f>
        <v/>
      </c>
      <c r="BN313" s="115" t="str">
        <f aca="false">IF(BM313="","",IF(BM313&lt;50%,1,IF(AND(BM313&gt;=50%,BM313&lt;B$10),2,IF(BM313&gt;=B$10,3))))</f>
        <v/>
      </c>
    </row>
    <row r="314" customFormat="false" ht="15.75" hidden="false" customHeight="true" outlineLevel="0" collapsed="false">
      <c r="A314" s="184" t="str">
        <f aca="false">IF(A$6="LECTURE","",IF('Database (LECTURE-RES-PRAC)'!A309="","",'Database (LECTURE-RES-PRAC)'!A309))</f>
        <v/>
      </c>
      <c r="B314" s="184" t="str">
        <f aca="false">IF(B$6="LECTURE","",IF('Database (LECTURE-RES-PRAC)'!B309="","",'Database (LECTURE-RES-PRAC)'!B309))</f>
        <v/>
      </c>
      <c r="C314" s="184" t="str">
        <f aca="false">IF(C$6="LECTURE","",IF('Database (LECTURE-RES-PRAC)'!C309="","",'Database (LECTURE-RES-PRAC)'!C309))</f>
        <v/>
      </c>
      <c r="D314" s="52"/>
      <c r="E314" s="52"/>
      <c r="F314" s="52"/>
      <c r="G314" s="52"/>
      <c r="H314" s="52"/>
      <c r="I314" s="52"/>
      <c r="J314" s="52"/>
      <c r="K314" s="52"/>
      <c r="L314" s="52"/>
      <c r="M314" s="52"/>
      <c r="N314" s="181" t="str">
        <f aca="false">IF(B314&lt;&gt;"",SUM(D314:M314),"")</f>
        <v/>
      </c>
      <c r="O314" s="52"/>
      <c r="P314" s="52"/>
      <c r="Q314" s="52"/>
      <c r="R314" s="52"/>
      <c r="S314" s="52"/>
      <c r="T314" s="52"/>
      <c r="U314" s="52"/>
      <c r="V314" s="52"/>
      <c r="W314" s="52"/>
      <c r="X314" s="52"/>
      <c r="Y314" s="181" t="str">
        <f aca="false">IF(B314&lt;&gt;"",SUM(O314:X314),"")</f>
        <v/>
      </c>
      <c r="Z314" s="52"/>
      <c r="AA314" s="52"/>
      <c r="AB314" s="52"/>
      <c r="AC314" s="52"/>
      <c r="AD314" s="52"/>
      <c r="AE314" s="52"/>
      <c r="AF314" s="52"/>
      <c r="AG314" s="52"/>
      <c r="AH314" s="52"/>
      <c r="AI314" s="52"/>
      <c r="AJ314" s="182" t="str">
        <f aca="false">IF(B314&lt;&gt;"",SUM(Z314:AI314),"")</f>
        <v/>
      </c>
      <c r="AK314" s="185" t="str">
        <f aca="false">IF(B314&lt;&gt;"",IFERROR(IF((SUMIF(D$20:AI$20, "CLO1", D314:AI314)/AO$6)=0,"",(SUMIF(D$20:AI$20, "CLO1", D314:AI314)/AO$6)),""),"")</f>
        <v/>
      </c>
      <c r="AL314" s="115" t="str">
        <f aca="false">IF(AK314="","",IF(AK314&gt;=B$10,"Y","N"))</f>
        <v/>
      </c>
      <c r="AM314" s="115" t="str">
        <f aca="false">IF(AK314="","",IF(AK314&lt;50%,1,IF(AND(AK314&gt;=50%,AK314&lt;B$10),2,IF(AK314&gt;=B$10,3))))</f>
        <v/>
      </c>
      <c r="AN314" s="185" t="str">
        <f aca="false">IF(B314&lt;&gt;"",IFERROR(IF((SUMIF(D$20:AI$20, "CLO2", D314:AI314)/AO$7)=0,"",(SUMIF(D$20:AI$20, "CLO2", D314:AI314)/AO$7)),""),"")</f>
        <v/>
      </c>
      <c r="AO314" s="115" t="str">
        <f aca="false">IF(AN314="","",IF(AN314&gt;=B$10,"Y","N"))</f>
        <v/>
      </c>
      <c r="AP314" s="115" t="str">
        <f aca="false">IF(AN314="","",IF(AN314&lt;50%,1,IF(AND(AN314&gt;=50%,AN314&lt;B$10),2,IF(AN314&gt;=B$10,3))))</f>
        <v/>
      </c>
      <c r="AQ314" s="185" t="str">
        <f aca="false">IF(B314&lt;&gt;"",IFERROR(IF((SUMIF(D$20:AI$20, "CLO3", D314:AI314)/AO$8)=0,"",(SUMIF(D$20:AI$20, "CLO3", D314:AI314)/AO$8)),""),"")</f>
        <v/>
      </c>
      <c r="AR314" s="115" t="str">
        <f aca="false">IF(AQ314="","",IF(AQ314&gt;=B$10,"Y","N"))</f>
        <v/>
      </c>
      <c r="AS314" s="115" t="str">
        <f aca="false">IF(AQ314="","",IF(AQ314&lt;50%,1,IF(AND(AQ314&gt;=50%,AQ314&lt;B$10),2,IF(AQ314&gt;=B$10,3))))</f>
        <v/>
      </c>
      <c r="AT314" s="185" t="str">
        <f aca="false">IF(B314&lt;&gt;"",IFERROR(IF((SUMIF(D$20:AI$20, "CLO4", D314:AI314)/AO$9)=0,"",(SUMIF(D$20:AI$20, "CLO4", D314:AI314)/AO$9)),""),"")</f>
        <v/>
      </c>
      <c r="AU314" s="115" t="str">
        <f aca="false">IF(AT314="","",IF(AT314&gt;=B$10,"Y","N"))</f>
        <v/>
      </c>
      <c r="AV314" s="115" t="str">
        <f aca="false">IF(AT314="","",IF(AT314&lt;50%,1,IF(AND(AT314&gt;=50%,AT314&lt;B$10),2,IF(AT314&gt;=B$10,3))))</f>
        <v/>
      </c>
      <c r="AW314" s="185" t="str">
        <f aca="false">IF(B314&lt;&gt;"",IFERROR(IF((SUMIF(D$20:AI$20, "CLO5", D314:AI314)/AO$10)=0,"",(SUMIF(D$20:AI$20, "CLO5", D314:AI314)/AO$10)),""),"")</f>
        <v/>
      </c>
      <c r="AX314" s="115" t="str">
        <f aca="false">IF(AW314="","",IF(AW314&gt;=B$10,"Y","N"))</f>
        <v/>
      </c>
      <c r="AY314" s="115" t="str">
        <f aca="false">IF(AW314="","",IF(AW314&lt;50%,1,IF(AND(AW314&gt;=50%,AW314&lt;B$10),2,IF(AW314&gt;=B$10,3))))</f>
        <v/>
      </c>
      <c r="AZ314" s="114" t="str">
        <f aca="false">IF(B314&lt;&gt;"",IFERROR(IF((SUMIF(D$20:AI$20, "CLO6", D314:AI314)/AO$11)=0,"",(SUMIF(D$20:AI$20, "CLO6", D314:AI314)/AO$11)),""),"")</f>
        <v/>
      </c>
      <c r="BA314" s="115" t="str">
        <f aca="false">IF(AZ314="","",IF(AZ314&gt;=B$10,"Y","N"))</f>
        <v/>
      </c>
      <c r="BB314" s="115" t="str">
        <f aca="false">IF(BA314="","",IF(BA314&lt;50%,1,IF(AND(BA314&gt;=50%,BA314&lt;B$10),2,IF(BA314&gt;=B$10,3))))</f>
        <v/>
      </c>
      <c r="BC314" s="114" t="str">
        <f aca="false">IF(B314&lt;&gt;"",IFERROR(IF((SUMIF(D$20:AI$20, "CLO7", D314:AI314)/AO$12)=0,"",(SUMIF(D$20:AI$20, "CLO7", D314:AI314)/AO$12)),""),"")</f>
        <v/>
      </c>
      <c r="BD314" s="115" t="str">
        <f aca="false">IF(BC314="","",IF(BC314&gt;=B$10,"Y","N"))</f>
        <v/>
      </c>
      <c r="BE314" s="115" t="str">
        <f aca="false">IF(BD314="","",IF(BD314&lt;50%,1,IF(AND(BD314&gt;=50%,BD314&lt;B$10),2,IF(BD314&gt;=B$10,3))))</f>
        <v/>
      </c>
      <c r="BF314" s="114" t="str">
        <f aca="false">IF(B314&lt;&gt;"",IFERROR(IF((SUMIF(D$20:AI$20, "CLO8", D314:AI314)/AO$13)=0,"",(SUMIF(D$20:AI$20, "CLO8", D314:AI314)/AO$13)),""),"")</f>
        <v/>
      </c>
      <c r="BG314" s="115" t="str">
        <f aca="false">IF(BF314="","",IF(BF314&gt;=B$10,"Y","N"))</f>
        <v/>
      </c>
      <c r="BH314" s="115" t="str">
        <f aca="false">IF(BG314="","",IF(BG314&lt;50%,1,IF(AND(BG314&gt;=50%,BG314&lt;B$10),2,IF(BG314&gt;=B$10,3))))</f>
        <v/>
      </c>
      <c r="BI314" s="114" t="str">
        <f aca="false">IF(B314&lt;&gt;"",IFERROR(IF((SUMIF(D$20:AI$20, "CLO9", D314:AI314)/AO$14)=0,"",(SUMIF(D$20:AI$20, "CLO9", D314:AI314)/AO$14)),""),"")</f>
        <v/>
      </c>
      <c r="BJ314" s="115" t="str">
        <f aca="false">IF(BI314="","",IF(BI314&gt;=B$10,"Y","N"))</f>
        <v/>
      </c>
      <c r="BK314" s="115" t="str">
        <f aca="false">IF(BJ314="","",IF(BJ314&lt;50%,1,IF(AND(BJ314&gt;=50%,BJ314&lt;B$10),2,IF(BJ314&gt;=B$10,3))))</f>
        <v/>
      </c>
      <c r="BL314" s="114" t="str">
        <f aca="false">IF(B314&lt;&gt;"",IFERROR(IF((SUMIF(D$20:AI$20,"CLO10",D314:AI314)/AO$15)=0,"",(SUMIF(D$20:AI$20,"CLO10",D314:AI314)/AO$15)),""),"")</f>
        <v/>
      </c>
      <c r="BM314" s="115" t="str">
        <f aca="false">IF(BL314="","",IF(BL314&gt;=B$10,"Y","N"))</f>
        <v/>
      </c>
      <c r="BN314" s="115" t="str">
        <f aca="false">IF(BM314="","",IF(BM314&lt;50%,1,IF(AND(BM314&gt;=50%,BM314&lt;B$10),2,IF(BM314&gt;=B$10,3))))</f>
        <v/>
      </c>
    </row>
    <row r="315" customFormat="false" ht="15.75" hidden="false" customHeight="true" outlineLevel="0" collapsed="false">
      <c r="A315" s="184" t="str">
        <f aca="false">IF(A$6="LECTURE","",IF('Database (LECTURE-RES-PRAC)'!A310="","",'Database (LECTURE-RES-PRAC)'!A310))</f>
        <v/>
      </c>
      <c r="B315" s="184" t="str">
        <f aca="false">IF(B$6="LECTURE","",IF('Database (LECTURE-RES-PRAC)'!B310="","",'Database (LECTURE-RES-PRAC)'!B310))</f>
        <v/>
      </c>
      <c r="C315" s="184" t="str">
        <f aca="false">IF(C$6="LECTURE","",IF('Database (LECTURE-RES-PRAC)'!C310="","",'Database (LECTURE-RES-PRAC)'!C310))</f>
        <v/>
      </c>
      <c r="D315" s="52"/>
      <c r="E315" s="52"/>
      <c r="F315" s="52"/>
      <c r="G315" s="52"/>
      <c r="H315" s="52"/>
      <c r="I315" s="52"/>
      <c r="J315" s="52"/>
      <c r="K315" s="52"/>
      <c r="L315" s="52"/>
      <c r="M315" s="52"/>
      <c r="N315" s="181" t="str">
        <f aca="false">IF(B315&lt;&gt;"",SUM(D315:M315),"")</f>
        <v/>
      </c>
      <c r="O315" s="52"/>
      <c r="P315" s="52"/>
      <c r="Q315" s="52"/>
      <c r="R315" s="52"/>
      <c r="S315" s="52"/>
      <c r="T315" s="52"/>
      <c r="U315" s="52"/>
      <c r="V315" s="52"/>
      <c r="W315" s="52"/>
      <c r="X315" s="52"/>
      <c r="Y315" s="181" t="str">
        <f aca="false">IF(B315&lt;&gt;"",SUM(O315:X315),"")</f>
        <v/>
      </c>
      <c r="Z315" s="52"/>
      <c r="AA315" s="52"/>
      <c r="AB315" s="52"/>
      <c r="AC315" s="52"/>
      <c r="AD315" s="52"/>
      <c r="AE315" s="52"/>
      <c r="AF315" s="52"/>
      <c r="AG315" s="52"/>
      <c r="AH315" s="52"/>
      <c r="AI315" s="52"/>
      <c r="AJ315" s="182" t="str">
        <f aca="false">IF(B315&lt;&gt;"",SUM(Z315:AI315),"")</f>
        <v/>
      </c>
      <c r="AK315" s="185" t="str">
        <f aca="false">IF(B315&lt;&gt;"",IFERROR(IF((SUMIF(D$20:AI$20, "CLO1", D315:AI315)/AO$6)=0,"",(SUMIF(D$20:AI$20, "CLO1", D315:AI315)/AO$6)),""),"")</f>
        <v/>
      </c>
      <c r="AL315" s="115" t="str">
        <f aca="false">IF(AK315="","",IF(AK315&gt;=B$10,"Y","N"))</f>
        <v/>
      </c>
      <c r="AM315" s="115" t="str">
        <f aca="false">IF(AK315="","",IF(AK315&lt;50%,1,IF(AND(AK315&gt;=50%,AK315&lt;B$10),2,IF(AK315&gt;=B$10,3))))</f>
        <v/>
      </c>
      <c r="AN315" s="185" t="str">
        <f aca="false">IF(B315&lt;&gt;"",IFERROR(IF((SUMIF(D$20:AI$20, "CLO2", D315:AI315)/AO$7)=0,"",(SUMIF(D$20:AI$20, "CLO2", D315:AI315)/AO$7)),""),"")</f>
        <v/>
      </c>
      <c r="AO315" s="115" t="str">
        <f aca="false">IF(AN315="","",IF(AN315&gt;=B$10,"Y","N"))</f>
        <v/>
      </c>
      <c r="AP315" s="115" t="str">
        <f aca="false">IF(AN315="","",IF(AN315&lt;50%,1,IF(AND(AN315&gt;=50%,AN315&lt;B$10),2,IF(AN315&gt;=B$10,3))))</f>
        <v/>
      </c>
      <c r="AQ315" s="185" t="str">
        <f aca="false">IF(B315&lt;&gt;"",IFERROR(IF((SUMIF(D$20:AI$20, "CLO3", D315:AI315)/AO$8)=0,"",(SUMIF(D$20:AI$20, "CLO3", D315:AI315)/AO$8)),""),"")</f>
        <v/>
      </c>
      <c r="AR315" s="115" t="str">
        <f aca="false">IF(AQ315="","",IF(AQ315&gt;=B$10,"Y","N"))</f>
        <v/>
      </c>
      <c r="AS315" s="115" t="str">
        <f aca="false">IF(AQ315="","",IF(AQ315&lt;50%,1,IF(AND(AQ315&gt;=50%,AQ315&lt;B$10),2,IF(AQ315&gt;=B$10,3))))</f>
        <v/>
      </c>
      <c r="AT315" s="185" t="str">
        <f aca="false">IF(B315&lt;&gt;"",IFERROR(IF((SUMIF(D$20:AI$20, "CLO4", D315:AI315)/AO$9)=0,"",(SUMIF(D$20:AI$20, "CLO4", D315:AI315)/AO$9)),""),"")</f>
        <v/>
      </c>
      <c r="AU315" s="115" t="str">
        <f aca="false">IF(AT315="","",IF(AT315&gt;=B$10,"Y","N"))</f>
        <v/>
      </c>
      <c r="AV315" s="115" t="str">
        <f aca="false">IF(AT315="","",IF(AT315&lt;50%,1,IF(AND(AT315&gt;=50%,AT315&lt;B$10),2,IF(AT315&gt;=B$10,3))))</f>
        <v/>
      </c>
      <c r="AW315" s="185" t="str">
        <f aca="false">IF(B315&lt;&gt;"",IFERROR(IF((SUMIF(D$20:AI$20, "CLO5", D315:AI315)/AO$10)=0,"",(SUMIF(D$20:AI$20, "CLO5", D315:AI315)/AO$10)),""),"")</f>
        <v/>
      </c>
      <c r="AX315" s="115" t="str">
        <f aca="false">IF(AW315="","",IF(AW315&gt;=B$10,"Y","N"))</f>
        <v/>
      </c>
      <c r="AY315" s="115" t="str">
        <f aca="false">IF(AW315="","",IF(AW315&lt;50%,1,IF(AND(AW315&gt;=50%,AW315&lt;B$10),2,IF(AW315&gt;=B$10,3))))</f>
        <v/>
      </c>
      <c r="AZ315" s="114" t="str">
        <f aca="false">IF(B315&lt;&gt;"",IFERROR(IF((SUMIF(D$20:AI$20, "CLO6", D315:AI315)/AO$11)=0,"",(SUMIF(D$20:AI$20, "CLO6", D315:AI315)/AO$11)),""),"")</f>
        <v/>
      </c>
      <c r="BA315" s="115" t="str">
        <f aca="false">IF(AZ315="","",IF(AZ315&gt;=B$10,"Y","N"))</f>
        <v/>
      </c>
      <c r="BB315" s="115" t="str">
        <f aca="false">IF(BA315="","",IF(BA315&lt;50%,1,IF(AND(BA315&gt;=50%,BA315&lt;B$10),2,IF(BA315&gt;=B$10,3))))</f>
        <v/>
      </c>
      <c r="BC315" s="114" t="str">
        <f aca="false">IF(B315&lt;&gt;"",IFERROR(IF((SUMIF(D$20:AI$20, "CLO7", D315:AI315)/AO$12)=0,"",(SUMIF(D$20:AI$20, "CLO7", D315:AI315)/AO$12)),""),"")</f>
        <v/>
      </c>
      <c r="BD315" s="115" t="str">
        <f aca="false">IF(BC315="","",IF(BC315&gt;=B$10,"Y","N"))</f>
        <v/>
      </c>
      <c r="BE315" s="115" t="str">
        <f aca="false">IF(BD315="","",IF(BD315&lt;50%,1,IF(AND(BD315&gt;=50%,BD315&lt;B$10),2,IF(BD315&gt;=B$10,3))))</f>
        <v/>
      </c>
      <c r="BF315" s="114" t="str">
        <f aca="false">IF(B315&lt;&gt;"",IFERROR(IF((SUMIF(D$20:AI$20, "CLO8", D315:AI315)/AO$13)=0,"",(SUMIF(D$20:AI$20, "CLO8", D315:AI315)/AO$13)),""),"")</f>
        <v/>
      </c>
      <c r="BG315" s="115" t="str">
        <f aca="false">IF(BF315="","",IF(BF315&gt;=B$10,"Y","N"))</f>
        <v/>
      </c>
      <c r="BH315" s="115" t="str">
        <f aca="false">IF(BG315="","",IF(BG315&lt;50%,1,IF(AND(BG315&gt;=50%,BG315&lt;B$10),2,IF(BG315&gt;=B$10,3))))</f>
        <v/>
      </c>
      <c r="BI315" s="114" t="str">
        <f aca="false">IF(B315&lt;&gt;"",IFERROR(IF((SUMIF(D$20:AI$20, "CLO9", D315:AI315)/AO$14)=0,"",(SUMIF(D$20:AI$20, "CLO9", D315:AI315)/AO$14)),""),"")</f>
        <v/>
      </c>
      <c r="BJ315" s="115" t="str">
        <f aca="false">IF(BI315="","",IF(BI315&gt;=B$10,"Y","N"))</f>
        <v/>
      </c>
      <c r="BK315" s="115" t="str">
        <f aca="false">IF(BJ315="","",IF(BJ315&lt;50%,1,IF(AND(BJ315&gt;=50%,BJ315&lt;B$10),2,IF(BJ315&gt;=B$10,3))))</f>
        <v/>
      </c>
      <c r="BL315" s="114" t="str">
        <f aca="false">IF(B315&lt;&gt;"",IFERROR(IF((SUMIF(D$20:AI$20,"CLO10",D315:AI315)/AO$15)=0,"",(SUMIF(D$20:AI$20,"CLO10",D315:AI315)/AO$15)),""),"")</f>
        <v/>
      </c>
      <c r="BM315" s="115" t="str">
        <f aca="false">IF(BL315="","",IF(BL315&gt;=B$10,"Y","N"))</f>
        <v/>
      </c>
      <c r="BN315" s="115" t="str">
        <f aca="false">IF(BM315="","",IF(BM315&lt;50%,1,IF(AND(BM315&gt;=50%,BM315&lt;B$10),2,IF(BM315&gt;=B$10,3))))</f>
        <v/>
      </c>
    </row>
    <row r="316" customFormat="false" ht="15.75" hidden="false" customHeight="true" outlineLevel="0" collapsed="false">
      <c r="A316" s="184" t="str">
        <f aca="false">IF(A$6="LECTURE","",IF('Database (LECTURE-RES-PRAC)'!A311="","",'Database (LECTURE-RES-PRAC)'!A311))</f>
        <v/>
      </c>
      <c r="B316" s="184" t="str">
        <f aca="false">IF(B$6="LECTURE","",IF('Database (LECTURE-RES-PRAC)'!B311="","",'Database (LECTURE-RES-PRAC)'!B311))</f>
        <v/>
      </c>
      <c r="C316" s="184" t="str">
        <f aca="false">IF(C$6="LECTURE","",IF('Database (LECTURE-RES-PRAC)'!C311="","",'Database (LECTURE-RES-PRAC)'!C311))</f>
        <v/>
      </c>
      <c r="D316" s="52"/>
      <c r="E316" s="52"/>
      <c r="F316" s="52"/>
      <c r="G316" s="52"/>
      <c r="H316" s="52"/>
      <c r="I316" s="52"/>
      <c r="J316" s="52"/>
      <c r="K316" s="52"/>
      <c r="L316" s="52"/>
      <c r="M316" s="52"/>
      <c r="N316" s="181" t="str">
        <f aca="false">IF(B316&lt;&gt;"",SUM(D316:M316),"")</f>
        <v/>
      </c>
      <c r="O316" s="52"/>
      <c r="P316" s="52"/>
      <c r="Q316" s="52"/>
      <c r="R316" s="52"/>
      <c r="S316" s="52"/>
      <c r="T316" s="52"/>
      <c r="U316" s="52"/>
      <c r="V316" s="52"/>
      <c r="W316" s="52"/>
      <c r="X316" s="52"/>
      <c r="Y316" s="181" t="str">
        <f aca="false">IF(B316&lt;&gt;"",SUM(O316:X316),"")</f>
        <v/>
      </c>
      <c r="Z316" s="52"/>
      <c r="AA316" s="52"/>
      <c r="AB316" s="52"/>
      <c r="AC316" s="52"/>
      <c r="AD316" s="52"/>
      <c r="AE316" s="52"/>
      <c r="AF316" s="52"/>
      <c r="AG316" s="52"/>
      <c r="AH316" s="52"/>
      <c r="AI316" s="52"/>
      <c r="AJ316" s="182" t="str">
        <f aca="false">IF(B316&lt;&gt;"",SUM(Z316:AI316),"")</f>
        <v/>
      </c>
      <c r="AK316" s="185" t="str">
        <f aca="false">IF(B316&lt;&gt;"",IFERROR(IF((SUMIF(D$20:AI$20, "CLO1", D316:AI316)/AO$6)=0,"",(SUMIF(D$20:AI$20, "CLO1", D316:AI316)/AO$6)),""),"")</f>
        <v/>
      </c>
      <c r="AL316" s="115" t="str">
        <f aca="false">IF(AK316="","",IF(AK316&gt;=B$10,"Y","N"))</f>
        <v/>
      </c>
      <c r="AM316" s="115" t="str">
        <f aca="false">IF(AK316="","",IF(AK316&lt;50%,1,IF(AND(AK316&gt;=50%,AK316&lt;B$10),2,IF(AK316&gt;=B$10,3))))</f>
        <v/>
      </c>
      <c r="AN316" s="185" t="str">
        <f aca="false">IF(B316&lt;&gt;"",IFERROR(IF((SUMIF(D$20:AI$20, "CLO2", D316:AI316)/AO$7)=0,"",(SUMIF(D$20:AI$20, "CLO2", D316:AI316)/AO$7)),""),"")</f>
        <v/>
      </c>
      <c r="AO316" s="115" t="str">
        <f aca="false">IF(AN316="","",IF(AN316&gt;=B$10,"Y","N"))</f>
        <v/>
      </c>
      <c r="AP316" s="115" t="str">
        <f aca="false">IF(AN316="","",IF(AN316&lt;50%,1,IF(AND(AN316&gt;=50%,AN316&lt;B$10),2,IF(AN316&gt;=B$10,3))))</f>
        <v/>
      </c>
      <c r="AQ316" s="185" t="str">
        <f aca="false">IF(B316&lt;&gt;"",IFERROR(IF((SUMIF(D$20:AI$20, "CLO3", D316:AI316)/AO$8)=0,"",(SUMIF(D$20:AI$20, "CLO3", D316:AI316)/AO$8)),""),"")</f>
        <v/>
      </c>
      <c r="AR316" s="115" t="str">
        <f aca="false">IF(AQ316="","",IF(AQ316&gt;=B$10,"Y","N"))</f>
        <v/>
      </c>
      <c r="AS316" s="115" t="str">
        <f aca="false">IF(AQ316="","",IF(AQ316&lt;50%,1,IF(AND(AQ316&gt;=50%,AQ316&lt;B$10),2,IF(AQ316&gt;=B$10,3))))</f>
        <v/>
      </c>
      <c r="AT316" s="185" t="str">
        <f aca="false">IF(B316&lt;&gt;"",IFERROR(IF((SUMIF(D$20:AI$20, "CLO4", D316:AI316)/AO$9)=0,"",(SUMIF(D$20:AI$20, "CLO4", D316:AI316)/AO$9)),""),"")</f>
        <v/>
      </c>
      <c r="AU316" s="115" t="str">
        <f aca="false">IF(AT316="","",IF(AT316&gt;=B$10,"Y","N"))</f>
        <v/>
      </c>
      <c r="AV316" s="115" t="str">
        <f aca="false">IF(AT316="","",IF(AT316&lt;50%,1,IF(AND(AT316&gt;=50%,AT316&lt;B$10),2,IF(AT316&gt;=B$10,3))))</f>
        <v/>
      </c>
      <c r="AW316" s="185" t="str">
        <f aca="false">IF(B316&lt;&gt;"",IFERROR(IF((SUMIF(D$20:AI$20, "CLO5", D316:AI316)/AO$10)=0,"",(SUMIF(D$20:AI$20, "CLO5", D316:AI316)/AO$10)),""),"")</f>
        <v/>
      </c>
      <c r="AX316" s="115" t="str">
        <f aca="false">IF(AW316="","",IF(AW316&gt;=B$10,"Y","N"))</f>
        <v/>
      </c>
      <c r="AY316" s="115" t="str">
        <f aca="false">IF(AW316="","",IF(AW316&lt;50%,1,IF(AND(AW316&gt;=50%,AW316&lt;B$10),2,IF(AW316&gt;=B$10,3))))</f>
        <v/>
      </c>
      <c r="AZ316" s="114" t="str">
        <f aca="false">IF(B316&lt;&gt;"",IFERROR(IF((SUMIF(D$20:AI$20, "CLO6", D316:AI316)/AO$11)=0,"",(SUMIF(D$20:AI$20, "CLO6", D316:AI316)/AO$11)),""),"")</f>
        <v/>
      </c>
      <c r="BA316" s="115" t="str">
        <f aca="false">IF(AZ316="","",IF(AZ316&gt;=B$10,"Y","N"))</f>
        <v/>
      </c>
      <c r="BB316" s="115" t="str">
        <f aca="false">IF(BA316="","",IF(BA316&lt;50%,1,IF(AND(BA316&gt;=50%,BA316&lt;B$10),2,IF(BA316&gt;=B$10,3))))</f>
        <v/>
      </c>
      <c r="BC316" s="114" t="str">
        <f aca="false">IF(B316&lt;&gt;"",IFERROR(IF((SUMIF(D$20:AI$20, "CLO7", D316:AI316)/AO$12)=0,"",(SUMIF(D$20:AI$20, "CLO7", D316:AI316)/AO$12)),""),"")</f>
        <v/>
      </c>
      <c r="BD316" s="115" t="str">
        <f aca="false">IF(BC316="","",IF(BC316&gt;=B$10,"Y","N"))</f>
        <v/>
      </c>
      <c r="BE316" s="115" t="str">
        <f aca="false">IF(BD316="","",IF(BD316&lt;50%,1,IF(AND(BD316&gt;=50%,BD316&lt;B$10),2,IF(BD316&gt;=B$10,3))))</f>
        <v/>
      </c>
      <c r="BF316" s="114" t="str">
        <f aca="false">IF(B316&lt;&gt;"",IFERROR(IF((SUMIF(D$20:AI$20, "CLO8", D316:AI316)/AO$13)=0,"",(SUMIF(D$20:AI$20, "CLO8", D316:AI316)/AO$13)),""),"")</f>
        <v/>
      </c>
      <c r="BG316" s="115" t="str">
        <f aca="false">IF(BF316="","",IF(BF316&gt;=B$10,"Y","N"))</f>
        <v/>
      </c>
      <c r="BH316" s="115" t="str">
        <f aca="false">IF(BG316="","",IF(BG316&lt;50%,1,IF(AND(BG316&gt;=50%,BG316&lt;B$10),2,IF(BG316&gt;=B$10,3))))</f>
        <v/>
      </c>
      <c r="BI316" s="114" t="str">
        <f aca="false">IF(B316&lt;&gt;"",IFERROR(IF((SUMIF(D$20:AI$20, "CLO9", D316:AI316)/AO$14)=0,"",(SUMIF(D$20:AI$20, "CLO9", D316:AI316)/AO$14)),""),"")</f>
        <v/>
      </c>
      <c r="BJ316" s="115" t="str">
        <f aca="false">IF(BI316="","",IF(BI316&gt;=B$10,"Y","N"))</f>
        <v/>
      </c>
      <c r="BK316" s="115" t="str">
        <f aca="false">IF(BJ316="","",IF(BJ316&lt;50%,1,IF(AND(BJ316&gt;=50%,BJ316&lt;B$10),2,IF(BJ316&gt;=B$10,3))))</f>
        <v/>
      </c>
      <c r="BL316" s="114" t="str">
        <f aca="false">IF(B316&lt;&gt;"",IFERROR(IF((SUMIF(D$20:AI$20,"CLO10",D316:AI316)/AO$15)=0,"",(SUMIF(D$20:AI$20,"CLO10",D316:AI316)/AO$15)),""),"")</f>
        <v/>
      </c>
      <c r="BM316" s="115" t="str">
        <f aca="false">IF(BL316="","",IF(BL316&gt;=B$10,"Y","N"))</f>
        <v/>
      </c>
      <c r="BN316" s="115" t="str">
        <f aca="false">IF(BM316="","",IF(BM316&lt;50%,1,IF(AND(BM316&gt;=50%,BM316&lt;B$10),2,IF(BM316&gt;=B$10,3))))</f>
        <v/>
      </c>
    </row>
    <row r="317" customFormat="false" ht="15.75" hidden="false" customHeight="true" outlineLevel="0" collapsed="false">
      <c r="A317" s="184" t="str">
        <f aca="false">IF(A$6="LECTURE","",IF('Database (LECTURE-RES-PRAC)'!A312="","",'Database (LECTURE-RES-PRAC)'!A312))</f>
        <v/>
      </c>
      <c r="B317" s="184" t="str">
        <f aca="false">IF(B$6="LECTURE","",IF('Database (LECTURE-RES-PRAC)'!B312="","",'Database (LECTURE-RES-PRAC)'!B312))</f>
        <v/>
      </c>
      <c r="C317" s="184" t="str">
        <f aca="false">IF(C$6="LECTURE","",IF('Database (LECTURE-RES-PRAC)'!C312="","",'Database (LECTURE-RES-PRAC)'!C312))</f>
        <v/>
      </c>
      <c r="D317" s="52"/>
      <c r="E317" s="52"/>
      <c r="F317" s="52"/>
      <c r="G317" s="52"/>
      <c r="H317" s="52"/>
      <c r="I317" s="52"/>
      <c r="J317" s="52"/>
      <c r="K317" s="52"/>
      <c r="L317" s="52"/>
      <c r="M317" s="52"/>
      <c r="N317" s="181" t="str">
        <f aca="false">IF(B317&lt;&gt;"",SUM(D317:M317),"")</f>
        <v/>
      </c>
      <c r="O317" s="52"/>
      <c r="P317" s="52"/>
      <c r="Q317" s="52"/>
      <c r="R317" s="52"/>
      <c r="S317" s="52"/>
      <c r="T317" s="52"/>
      <c r="U317" s="52"/>
      <c r="V317" s="52"/>
      <c r="W317" s="52"/>
      <c r="X317" s="52"/>
      <c r="Y317" s="181" t="str">
        <f aca="false">IF(B317&lt;&gt;"",SUM(O317:X317),"")</f>
        <v/>
      </c>
      <c r="Z317" s="52"/>
      <c r="AA317" s="52"/>
      <c r="AB317" s="52"/>
      <c r="AC317" s="52"/>
      <c r="AD317" s="52"/>
      <c r="AE317" s="52"/>
      <c r="AF317" s="52"/>
      <c r="AG317" s="52"/>
      <c r="AH317" s="52"/>
      <c r="AI317" s="52"/>
      <c r="AJ317" s="182" t="str">
        <f aca="false">IF(B317&lt;&gt;"",SUM(Z317:AI317),"")</f>
        <v/>
      </c>
      <c r="AK317" s="185" t="str">
        <f aca="false">IF(B317&lt;&gt;"",IFERROR(IF((SUMIF(D$20:AI$20, "CLO1", D317:AI317)/AO$6)=0,"",(SUMIF(D$20:AI$20, "CLO1", D317:AI317)/AO$6)),""),"")</f>
        <v/>
      </c>
      <c r="AL317" s="115" t="str">
        <f aca="false">IF(AK317="","",IF(AK317&gt;=B$10,"Y","N"))</f>
        <v/>
      </c>
      <c r="AM317" s="115" t="str">
        <f aca="false">IF(AK317="","",IF(AK317&lt;50%,1,IF(AND(AK317&gt;=50%,AK317&lt;B$10),2,IF(AK317&gt;=B$10,3))))</f>
        <v/>
      </c>
      <c r="AN317" s="185" t="str">
        <f aca="false">IF(B317&lt;&gt;"",IFERROR(IF((SUMIF(D$20:AI$20, "CLO2", D317:AI317)/AO$7)=0,"",(SUMIF(D$20:AI$20, "CLO2", D317:AI317)/AO$7)),""),"")</f>
        <v/>
      </c>
      <c r="AO317" s="115" t="str">
        <f aca="false">IF(AN317="","",IF(AN317&gt;=B$10,"Y","N"))</f>
        <v/>
      </c>
      <c r="AP317" s="115" t="str">
        <f aca="false">IF(AN317="","",IF(AN317&lt;50%,1,IF(AND(AN317&gt;=50%,AN317&lt;B$10),2,IF(AN317&gt;=B$10,3))))</f>
        <v/>
      </c>
      <c r="AQ317" s="185" t="str">
        <f aca="false">IF(B317&lt;&gt;"",IFERROR(IF((SUMIF(D$20:AI$20, "CLO3", D317:AI317)/AO$8)=0,"",(SUMIF(D$20:AI$20, "CLO3", D317:AI317)/AO$8)),""),"")</f>
        <v/>
      </c>
      <c r="AR317" s="115" t="str">
        <f aca="false">IF(AQ317="","",IF(AQ317&gt;=B$10,"Y","N"))</f>
        <v/>
      </c>
      <c r="AS317" s="115" t="str">
        <f aca="false">IF(AQ317="","",IF(AQ317&lt;50%,1,IF(AND(AQ317&gt;=50%,AQ317&lt;B$10),2,IF(AQ317&gt;=B$10,3))))</f>
        <v/>
      </c>
      <c r="AT317" s="185" t="str">
        <f aca="false">IF(B317&lt;&gt;"",IFERROR(IF((SUMIF(D$20:AI$20, "CLO4", D317:AI317)/AO$9)=0,"",(SUMIF(D$20:AI$20, "CLO4", D317:AI317)/AO$9)),""),"")</f>
        <v/>
      </c>
      <c r="AU317" s="115" t="str">
        <f aca="false">IF(AT317="","",IF(AT317&gt;=B$10,"Y","N"))</f>
        <v/>
      </c>
      <c r="AV317" s="115" t="str">
        <f aca="false">IF(AT317="","",IF(AT317&lt;50%,1,IF(AND(AT317&gt;=50%,AT317&lt;B$10),2,IF(AT317&gt;=B$10,3))))</f>
        <v/>
      </c>
      <c r="AW317" s="185" t="str">
        <f aca="false">IF(B317&lt;&gt;"",IFERROR(IF((SUMIF(D$20:AI$20, "CLO5", D317:AI317)/AO$10)=0,"",(SUMIF(D$20:AI$20, "CLO5", D317:AI317)/AO$10)),""),"")</f>
        <v/>
      </c>
      <c r="AX317" s="115" t="str">
        <f aca="false">IF(AW317="","",IF(AW317&gt;=B$10,"Y","N"))</f>
        <v/>
      </c>
      <c r="AY317" s="115" t="str">
        <f aca="false">IF(AW317="","",IF(AW317&lt;50%,1,IF(AND(AW317&gt;=50%,AW317&lt;B$10),2,IF(AW317&gt;=B$10,3))))</f>
        <v/>
      </c>
      <c r="AZ317" s="114" t="str">
        <f aca="false">IF(B317&lt;&gt;"",IFERROR(IF((SUMIF(D$20:AI$20, "CLO6", D317:AI317)/AO$11)=0,"",(SUMIF(D$20:AI$20, "CLO6", D317:AI317)/AO$11)),""),"")</f>
        <v/>
      </c>
      <c r="BA317" s="115" t="str">
        <f aca="false">IF(AZ317="","",IF(AZ317&gt;=B$10,"Y","N"))</f>
        <v/>
      </c>
      <c r="BB317" s="115" t="str">
        <f aca="false">IF(BA317="","",IF(BA317&lt;50%,1,IF(AND(BA317&gt;=50%,BA317&lt;B$10),2,IF(BA317&gt;=B$10,3))))</f>
        <v/>
      </c>
      <c r="BC317" s="114" t="str">
        <f aca="false">IF(B317&lt;&gt;"",IFERROR(IF((SUMIF(D$20:AI$20, "CLO7", D317:AI317)/AO$12)=0,"",(SUMIF(D$20:AI$20, "CLO7", D317:AI317)/AO$12)),""),"")</f>
        <v/>
      </c>
      <c r="BD317" s="115" t="str">
        <f aca="false">IF(BC317="","",IF(BC317&gt;=B$10,"Y","N"))</f>
        <v/>
      </c>
      <c r="BE317" s="115" t="str">
        <f aca="false">IF(BD317="","",IF(BD317&lt;50%,1,IF(AND(BD317&gt;=50%,BD317&lt;B$10),2,IF(BD317&gt;=B$10,3))))</f>
        <v/>
      </c>
      <c r="BF317" s="114" t="str">
        <f aca="false">IF(B317&lt;&gt;"",IFERROR(IF((SUMIF(D$20:AI$20, "CLO8", D317:AI317)/AO$13)=0,"",(SUMIF(D$20:AI$20, "CLO8", D317:AI317)/AO$13)),""),"")</f>
        <v/>
      </c>
      <c r="BG317" s="115" t="str">
        <f aca="false">IF(BF317="","",IF(BF317&gt;=B$10,"Y","N"))</f>
        <v/>
      </c>
      <c r="BH317" s="115" t="str">
        <f aca="false">IF(BG317="","",IF(BG317&lt;50%,1,IF(AND(BG317&gt;=50%,BG317&lt;B$10),2,IF(BG317&gt;=B$10,3))))</f>
        <v/>
      </c>
      <c r="BI317" s="114" t="str">
        <f aca="false">IF(B317&lt;&gt;"",IFERROR(IF((SUMIF(D$20:AI$20, "CLO9", D317:AI317)/AO$14)=0,"",(SUMIF(D$20:AI$20, "CLO9", D317:AI317)/AO$14)),""),"")</f>
        <v/>
      </c>
      <c r="BJ317" s="115" t="str">
        <f aca="false">IF(BI317="","",IF(BI317&gt;=B$10,"Y","N"))</f>
        <v/>
      </c>
      <c r="BK317" s="115" t="str">
        <f aca="false">IF(BJ317="","",IF(BJ317&lt;50%,1,IF(AND(BJ317&gt;=50%,BJ317&lt;B$10),2,IF(BJ317&gt;=B$10,3))))</f>
        <v/>
      </c>
      <c r="BL317" s="114" t="str">
        <f aca="false">IF(B317&lt;&gt;"",IFERROR(IF((SUMIF(D$20:AI$20,"CLO10",D317:AI317)/AO$15)=0,"",(SUMIF(D$20:AI$20,"CLO10",D317:AI317)/AO$15)),""),"")</f>
        <v/>
      </c>
      <c r="BM317" s="115" t="str">
        <f aca="false">IF(BL317="","",IF(BL317&gt;=B$10,"Y","N"))</f>
        <v/>
      </c>
      <c r="BN317" s="115" t="str">
        <f aca="false">IF(BM317="","",IF(BM317&lt;50%,1,IF(AND(BM317&gt;=50%,BM317&lt;B$10),2,IF(BM317&gt;=B$10,3))))</f>
        <v/>
      </c>
    </row>
    <row r="318" customFormat="false" ht="15.75" hidden="false" customHeight="true" outlineLevel="0" collapsed="false">
      <c r="A318" s="184" t="str">
        <f aca="false">IF(A$6="LECTURE","",IF('Database (LECTURE-RES-PRAC)'!A313="","",'Database (LECTURE-RES-PRAC)'!A313))</f>
        <v/>
      </c>
      <c r="B318" s="184" t="str">
        <f aca="false">IF(B$6="LECTURE","",IF('Database (LECTURE-RES-PRAC)'!B313="","",'Database (LECTURE-RES-PRAC)'!B313))</f>
        <v/>
      </c>
      <c r="C318" s="184" t="str">
        <f aca="false">IF(C$6="LECTURE","",IF('Database (LECTURE-RES-PRAC)'!C313="","",'Database (LECTURE-RES-PRAC)'!C313))</f>
        <v/>
      </c>
      <c r="D318" s="52"/>
      <c r="E318" s="52"/>
      <c r="F318" s="52"/>
      <c r="G318" s="52"/>
      <c r="H318" s="52"/>
      <c r="I318" s="52"/>
      <c r="J318" s="52"/>
      <c r="K318" s="52"/>
      <c r="L318" s="52"/>
      <c r="M318" s="52"/>
      <c r="N318" s="181" t="str">
        <f aca="false">IF(B318&lt;&gt;"",SUM(D318:M318),"")</f>
        <v/>
      </c>
      <c r="O318" s="52"/>
      <c r="P318" s="52"/>
      <c r="Q318" s="52"/>
      <c r="R318" s="52"/>
      <c r="S318" s="52"/>
      <c r="T318" s="52"/>
      <c r="U318" s="52"/>
      <c r="V318" s="52"/>
      <c r="W318" s="52"/>
      <c r="X318" s="52"/>
      <c r="Y318" s="181" t="str">
        <f aca="false">IF(B318&lt;&gt;"",SUM(O318:X318),"")</f>
        <v/>
      </c>
      <c r="Z318" s="52"/>
      <c r="AA318" s="52"/>
      <c r="AB318" s="52"/>
      <c r="AC318" s="52"/>
      <c r="AD318" s="52"/>
      <c r="AE318" s="52"/>
      <c r="AF318" s="52"/>
      <c r="AG318" s="52"/>
      <c r="AH318" s="52"/>
      <c r="AI318" s="52"/>
      <c r="AJ318" s="182" t="str">
        <f aca="false">IF(B318&lt;&gt;"",SUM(Z318:AI318),"")</f>
        <v/>
      </c>
      <c r="AK318" s="185" t="str">
        <f aca="false">IF(B318&lt;&gt;"",IFERROR(IF((SUMIF(D$20:AI$20, "CLO1", D318:AI318)/AO$6)=0,"",(SUMIF(D$20:AI$20, "CLO1", D318:AI318)/AO$6)),""),"")</f>
        <v/>
      </c>
      <c r="AL318" s="115" t="str">
        <f aca="false">IF(AK318="","",IF(AK318&gt;=B$10,"Y","N"))</f>
        <v/>
      </c>
      <c r="AM318" s="115" t="str">
        <f aca="false">IF(AK318="","",IF(AK318&lt;50%,1,IF(AND(AK318&gt;=50%,AK318&lt;B$10),2,IF(AK318&gt;=B$10,3))))</f>
        <v/>
      </c>
      <c r="AN318" s="185" t="str">
        <f aca="false">IF(B318&lt;&gt;"",IFERROR(IF((SUMIF(D$20:AI$20, "CLO2", D318:AI318)/AO$7)=0,"",(SUMIF(D$20:AI$20, "CLO2", D318:AI318)/AO$7)),""),"")</f>
        <v/>
      </c>
      <c r="AO318" s="115" t="str">
        <f aca="false">IF(AN318="","",IF(AN318&gt;=B$10,"Y","N"))</f>
        <v/>
      </c>
      <c r="AP318" s="115" t="str">
        <f aca="false">IF(AN318="","",IF(AN318&lt;50%,1,IF(AND(AN318&gt;=50%,AN318&lt;B$10),2,IF(AN318&gt;=B$10,3))))</f>
        <v/>
      </c>
      <c r="AQ318" s="185" t="str">
        <f aca="false">IF(B318&lt;&gt;"",IFERROR(IF((SUMIF(D$20:AI$20, "CLO3", D318:AI318)/AO$8)=0,"",(SUMIF(D$20:AI$20, "CLO3", D318:AI318)/AO$8)),""),"")</f>
        <v/>
      </c>
      <c r="AR318" s="115" t="str">
        <f aca="false">IF(AQ318="","",IF(AQ318&gt;=B$10,"Y","N"))</f>
        <v/>
      </c>
      <c r="AS318" s="115" t="str">
        <f aca="false">IF(AQ318="","",IF(AQ318&lt;50%,1,IF(AND(AQ318&gt;=50%,AQ318&lt;B$10),2,IF(AQ318&gt;=B$10,3))))</f>
        <v/>
      </c>
      <c r="AT318" s="185" t="str">
        <f aca="false">IF(B318&lt;&gt;"",IFERROR(IF((SUMIF(D$20:AI$20, "CLO4", D318:AI318)/AO$9)=0,"",(SUMIF(D$20:AI$20, "CLO4", D318:AI318)/AO$9)),""),"")</f>
        <v/>
      </c>
      <c r="AU318" s="115" t="str">
        <f aca="false">IF(AT318="","",IF(AT318&gt;=B$10,"Y","N"))</f>
        <v/>
      </c>
      <c r="AV318" s="115" t="str">
        <f aca="false">IF(AT318="","",IF(AT318&lt;50%,1,IF(AND(AT318&gt;=50%,AT318&lt;B$10),2,IF(AT318&gt;=B$10,3))))</f>
        <v/>
      </c>
      <c r="AW318" s="185" t="str">
        <f aca="false">IF(B318&lt;&gt;"",IFERROR(IF((SUMIF(D$20:AI$20, "CLO5", D318:AI318)/AO$10)=0,"",(SUMIF(D$20:AI$20, "CLO5", D318:AI318)/AO$10)),""),"")</f>
        <v/>
      </c>
      <c r="AX318" s="115" t="str">
        <f aca="false">IF(AW318="","",IF(AW318&gt;=B$10,"Y","N"))</f>
        <v/>
      </c>
      <c r="AY318" s="115" t="str">
        <f aca="false">IF(AW318="","",IF(AW318&lt;50%,1,IF(AND(AW318&gt;=50%,AW318&lt;B$10),2,IF(AW318&gt;=B$10,3))))</f>
        <v/>
      </c>
      <c r="AZ318" s="114" t="str">
        <f aca="false">IF(B318&lt;&gt;"",IFERROR(IF((SUMIF(D$20:AI$20, "CLO6", D318:AI318)/AO$11)=0,"",(SUMIF(D$20:AI$20, "CLO6", D318:AI318)/AO$11)),""),"")</f>
        <v/>
      </c>
      <c r="BA318" s="115" t="str">
        <f aca="false">IF(AZ318="","",IF(AZ318&gt;=B$10,"Y","N"))</f>
        <v/>
      </c>
      <c r="BB318" s="115" t="str">
        <f aca="false">IF(BA318="","",IF(BA318&lt;50%,1,IF(AND(BA318&gt;=50%,BA318&lt;B$10),2,IF(BA318&gt;=B$10,3))))</f>
        <v/>
      </c>
      <c r="BC318" s="114" t="str">
        <f aca="false">IF(B318&lt;&gt;"",IFERROR(IF((SUMIF(D$20:AI$20, "CLO7", D318:AI318)/AO$12)=0,"",(SUMIF(D$20:AI$20, "CLO7", D318:AI318)/AO$12)),""),"")</f>
        <v/>
      </c>
      <c r="BD318" s="115" t="str">
        <f aca="false">IF(BC318="","",IF(BC318&gt;=B$10,"Y","N"))</f>
        <v/>
      </c>
      <c r="BE318" s="115" t="str">
        <f aca="false">IF(BD318="","",IF(BD318&lt;50%,1,IF(AND(BD318&gt;=50%,BD318&lt;B$10),2,IF(BD318&gt;=B$10,3))))</f>
        <v/>
      </c>
      <c r="BF318" s="114" t="str">
        <f aca="false">IF(B318&lt;&gt;"",IFERROR(IF((SUMIF(D$20:AI$20, "CLO8", D318:AI318)/AO$13)=0,"",(SUMIF(D$20:AI$20, "CLO8", D318:AI318)/AO$13)),""),"")</f>
        <v/>
      </c>
      <c r="BG318" s="115" t="str">
        <f aca="false">IF(BF318="","",IF(BF318&gt;=B$10,"Y","N"))</f>
        <v/>
      </c>
      <c r="BH318" s="115" t="str">
        <f aca="false">IF(BG318="","",IF(BG318&lt;50%,1,IF(AND(BG318&gt;=50%,BG318&lt;B$10),2,IF(BG318&gt;=B$10,3))))</f>
        <v/>
      </c>
      <c r="BI318" s="114" t="str">
        <f aca="false">IF(B318&lt;&gt;"",IFERROR(IF((SUMIF(D$20:AI$20, "CLO9", D318:AI318)/AO$14)=0,"",(SUMIF(D$20:AI$20, "CLO9", D318:AI318)/AO$14)),""),"")</f>
        <v/>
      </c>
      <c r="BJ318" s="115" t="str">
        <f aca="false">IF(BI318="","",IF(BI318&gt;=B$10,"Y","N"))</f>
        <v/>
      </c>
      <c r="BK318" s="115" t="str">
        <f aca="false">IF(BJ318="","",IF(BJ318&lt;50%,1,IF(AND(BJ318&gt;=50%,BJ318&lt;B$10),2,IF(BJ318&gt;=B$10,3))))</f>
        <v/>
      </c>
      <c r="BL318" s="114" t="str">
        <f aca="false">IF(B318&lt;&gt;"",IFERROR(IF((SUMIF(D$20:AI$20,"CLO10",D318:AI318)/AO$15)=0,"",(SUMIF(D$20:AI$20,"CLO10",D318:AI318)/AO$15)),""),"")</f>
        <v/>
      </c>
      <c r="BM318" s="115" t="str">
        <f aca="false">IF(BL318="","",IF(BL318&gt;=B$10,"Y","N"))</f>
        <v/>
      </c>
      <c r="BN318" s="115" t="str">
        <f aca="false">IF(BM318="","",IF(BM318&lt;50%,1,IF(AND(BM318&gt;=50%,BM318&lt;B$10),2,IF(BM318&gt;=B$10,3))))</f>
        <v/>
      </c>
    </row>
    <row r="319" customFormat="false" ht="15.75" hidden="false" customHeight="true" outlineLevel="0" collapsed="false">
      <c r="A319" s="184" t="str">
        <f aca="false">IF(A$6="LECTURE","",IF('Database (LECTURE-RES-PRAC)'!A314="","",'Database (LECTURE-RES-PRAC)'!A314))</f>
        <v/>
      </c>
      <c r="B319" s="184" t="str">
        <f aca="false">IF(B$6="LECTURE","",IF('Database (LECTURE-RES-PRAC)'!B314="","",'Database (LECTURE-RES-PRAC)'!B314))</f>
        <v/>
      </c>
      <c r="C319" s="184" t="str">
        <f aca="false">IF(C$6="LECTURE","",IF('Database (LECTURE-RES-PRAC)'!C314="","",'Database (LECTURE-RES-PRAC)'!C314))</f>
        <v/>
      </c>
      <c r="D319" s="52"/>
      <c r="E319" s="52"/>
      <c r="F319" s="52"/>
      <c r="G319" s="52"/>
      <c r="H319" s="52"/>
      <c r="I319" s="52"/>
      <c r="J319" s="52"/>
      <c r="K319" s="52"/>
      <c r="L319" s="52"/>
      <c r="M319" s="52"/>
      <c r="N319" s="181" t="str">
        <f aca="false">IF(B319&lt;&gt;"",SUM(D319:M319),"")</f>
        <v/>
      </c>
      <c r="O319" s="52"/>
      <c r="P319" s="52"/>
      <c r="Q319" s="52"/>
      <c r="R319" s="52"/>
      <c r="S319" s="52"/>
      <c r="T319" s="52"/>
      <c r="U319" s="52"/>
      <c r="V319" s="52"/>
      <c r="W319" s="52"/>
      <c r="X319" s="52"/>
      <c r="Y319" s="181" t="str">
        <f aca="false">IF(B319&lt;&gt;"",SUM(O319:X319),"")</f>
        <v/>
      </c>
      <c r="Z319" s="52"/>
      <c r="AA319" s="52"/>
      <c r="AB319" s="52"/>
      <c r="AC319" s="52"/>
      <c r="AD319" s="52"/>
      <c r="AE319" s="52"/>
      <c r="AF319" s="52"/>
      <c r="AG319" s="52"/>
      <c r="AH319" s="52"/>
      <c r="AI319" s="52"/>
      <c r="AJ319" s="182" t="str">
        <f aca="false">IF(B319&lt;&gt;"",SUM(Z319:AI319),"")</f>
        <v/>
      </c>
      <c r="AK319" s="185" t="str">
        <f aca="false">IF(B319&lt;&gt;"",IFERROR(IF((SUMIF(D$20:AI$20, "CLO1", D319:AI319)/AO$6)=0,"",(SUMIF(D$20:AI$20, "CLO1", D319:AI319)/AO$6)),""),"")</f>
        <v/>
      </c>
      <c r="AL319" s="115" t="str">
        <f aca="false">IF(AK319="","",IF(AK319&gt;=B$10,"Y","N"))</f>
        <v/>
      </c>
      <c r="AM319" s="115" t="str">
        <f aca="false">IF(AK319="","",IF(AK319&lt;50%,1,IF(AND(AK319&gt;=50%,AK319&lt;B$10),2,IF(AK319&gt;=B$10,3))))</f>
        <v/>
      </c>
      <c r="AN319" s="185" t="str">
        <f aca="false">IF(B319&lt;&gt;"",IFERROR(IF((SUMIF(D$20:AI$20, "CLO2", D319:AI319)/AO$7)=0,"",(SUMIF(D$20:AI$20, "CLO2", D319:AI319)/AO$7)),""),"")</f>
        <v/>
      </c>
      <c r="AO319" s="115" t="str">
        <f aca="false">IF(AN319="","",IF(AN319&gt;=B$10,"Y","N"))</f>
        <v/>
      </c>
      <c r="AP319" s="115" t="str">
        <f aca="false">IF(AN319="","",IF(AN319&lt;50%,1,IF(AND(AN319&gt;=50%,AN319&lt;B$10),2,IF(AN319&gt;=B$10,3))))</f>
        <v/>
      </c>
      <c r="AQ319" s="185" t="str">
        <f aca="false">IF(B319&lt;&gt;"",IFERROR(IF((SUMIF(D$20:AI$20, "CLO3", D319:AI319)/AO$8)=0,"",(SUMIF(D$20:AI$20, "CLO3", D319:AI319)/AO$8)),""),"")</f>
        <v/>
      </c>
      <c r="AR319" s="115" t="str">
        <f aca="false">IF(AQ319="","",IF(AQ319&gt;=B$10,"Y","N"))</f>
        <v/>
      </c>
      <c r="AS319" s="115" t="str">
        <f aca="false">IF(AQ319="","",IF(AQ319&lt;50%,1,IF(AND(AQ319&gt;=50%,AQ319&lt;B$10),2,IF(AQ319&gt;=B$10,3))))</f>
        <v/>
      </c>
      <c r="AT319" s="185" t="str">
        <f aca="false">IF(B319&lt;&gt;"",IFERROR(IF((SUMIF(D$20:AI$20, "CLO4", D319:AI319)/AO$9)=0,"",(SUMIF(D$20:AI$20, "CLO4", D319:AI319)/AO$9)),""),"")</f>
        <v/>
      </c>
      <c r="AU319" s="115" t="str">
        <f aca="false">IF(AT319="","",IF(AT319&gt;=B$10,"Y","N"))</f>
        <v/>
      </c>
      <c r="AV319" s="115" t="str">
        <f aca="false">IF(AT319="","",IF(AT319&lt;50%,1,IF(AND(AT319&gt;=50%,AT319&lt;B$10),2,IF(AT319&gt;=B$10,3))))</f>
        <v/>
      </c>
      <c r="AW319" s="185" t="str">
        <f aca="false">IF(B319&lt;&gt;"",IFERROR(IF((SUMIF(D$20:AI$20, "CLO5", D319:AI319)/AO$10)=0,"",(SUMIF(D$20:AI$20, "CLO5", D319:AI319)/AO$10)),""),"")</f>
        <v/>
      </c>
      <c r="AX319" s="115" t="str">
        <f aca="false">IF(AW319="","",IF(AW319&gt;=B$10,"Y","N"))</f>
        <v/>
      </c>
      <c r="AY319" s="115" t="str">
        <f aca="false">IF(AW319="","",IF(AW319&lt;50%,1,IF(AND(AW319&gt;=50%,AW319&lt;B$10),2,IF(AW319&gt;=B$10,3))))</f>
        <v/>
      </c>
      <c r="AZ319" s="114" t="str">
        <f aca="false">IF(B319&lt;&gt;"",IFERROR(IF((SUMIF(D$20:AI$20, "CLO6", D319:AI319)/AO$11)=0,"",(SUMIF(D$20:AI$20, "CLO6", D319:AI319)/AO$11)),""),"")</f>
        <v/>
      </c>
      <c r="BA319" s="115" t="str">
        <f aca="false">IF(AZ319="","",IF(AZ319&gt;=B$10,"Y","N"))</f>
        <v/>
      </c>
      <c r="BB319" s="115" t="str">
        <f aca="false">IF(BA319="","",IF(BA319&lt;50%,1,IF(AND(BA319&gt;=50%,BA319&lt;B$10),2,IF(BA319&gt;=B$10,3))))</f>
        <v/>
      </c>
      <c r="BC319" s="114" t="str">
        <f aca="false">IF(B319&lt;&gt;"",IFERROR(IF((SUMIF(D$20:AI$20, "CLO7", D319:AI319)/AO$12)=0,"",(SUMIF(D$20:AI$20, "CLO7", D319:AI319)/AO$12)),""),"")</f>
        <v/>
      </c>
      <c r="BD319" s="115" t="str">
        <f aca="false">IF(BC319="","",IF(BC319&gt;=B$10,"Y","N"))</f>
        <v/>
      </c>
      <c r="BE319" s="115" t="str">
        <f aca="false">IF(BD319="","",IF(BD319&lt;50%,1,IF(AND(BD319&gt;=50%,BD319&lt;B$10),2,IF(BD319&gt;=B$10,3))))</f>
        <v/>
      </c>
      <c r="BF319" s="114" t="str">
        <f aca="false">IF(B319&lt;&gt;"",IFERROR(IF((SUMIF(D$20:AI$20, "CLO8", D319:AI319)/AO$13)=0,"",(SUMIF(D$20:AI$20, "CLO8", D319:AI319)/AO$13)),""),"")</f>
        <v/>
      </c>
      <c r="BG319" s="115" t="str">
        <f aca="false">IF(BF319="","",IF(BF319&gt;=B$10,"Y","N"))</f>
        <v/>
      </c>
      <c r="BH319" s="115" t="str">
        <f aca="false">IF(BG319="","",IF(BG319&lt;50%,1,IF(AND(BG319&gt;=50%,BG319&lt;B$10),2,IF(BG319&gt;=B$10,3))))</f>
        <v/>
      </c>
      <c r="BI319" s="114" t="str">
        <f aca="false">IF(B319&lt;&gt;"",IFERROR(IF((SUMIF(D$20:AI$20, "CLO9", D319:AI319)/AO$14)=0,"",(SUMIF(D$20:AI$20, "CLO9", D319:AI319)/AO$14)),""),"")</f>
        <v/>
      </c>
      <c r="BJ319" s="115" t="str">
        <f aca="false">IF(BI319="","",IF(BI319&gt;=B$10,"Y","N"))</f>
        <v/>
      </c>
      <c r="BK319" s="115" t="str">
        <f aca="false">IF(BJ319="","",IF(BJ319&lt;50%,1,IF(AND(BJ319&gt;=50%,BJ319&lt;B$10),2,IF(BJ319&gt;=B$10,3))))</f>
        <v/>
      </c>
      <c r="BL319" s="114" t="str">
        <f aca="false">IF(B319&lt;&gt;"",IFERROR(IF((SUMIF(D$20:AI$20,"CLO10",D319:AI319)/AO$15)=0,"",(SUMIF(D$20:AI$20,"CLO10",D319:AI319)/AO$15)),""),"")</f>
        <v/>
      </c>
      <c r="BM319" s="115" t="str">
        <f aca="false">IF(BL319="","",IF(BL319&gt;=B$10,"Y","N"))</f>
        <v/>
      </c>
      <c r="BN319" s="115" t="str">
        <f aca="false">IF(BM319="","",IF(BM319&lt;50%,1,IF(AND(BM319&gt;=50%,BM319&lt;B$10),2,IF(BM319&gt;=B$10,3))))</f>
        <v/>
      </c>
    </row>
    <row r="320" customFormat="false" ht="15.75" hidden="false" customHeight="true" outlineLevel="0" collapsed="false">
      <c r="A320" s="184" t="str">
        <f aca="false">IF(A$6="LECTURE","",IF('Database (LECTURE-RES-PRAC)'!A315="","",'Database (LECTURE-RES-PRAC)'!A315))</f>
        <v/>
      </c>
      <c r="B320" s="184" t="str">
        <f aca="false">IF(B$6="LECTURE","",IF('Database (LECTURE-RES-PRAC)'!B315="","",'Database (LECTURE-RES-PRAC)'!B315))</f>
        <v/>
      </c>
      <c r="C320" s="184" t="str">
        <f aca="false">IF(C$6="LECTURE","",IF('Database (LECTURE-RES-PRAC)'!C315="","",'Database (LECTURE-RES-PRAC)'!C315))</f>
        <v/>
      </c>
      <c r="D320" s="52"/>
      <c r="E320" s="52"/>
      <c r="F320" s="52"/>
      <c r="G320" s="52"/>
      <c r="H320" s="52"/>
      <c r="I320" s="52"/>
      <c r="J320" s="52"/>
      <c r="K320" s="52"/>
      <c r="L320" s="52"/>
      <c r="M320" s="52"/>
      <c r="N320" s="181" t="str">
        <f aca="false">IF(B320&lt;&gt;"",SUM(D320:M320),"")</f>
        <v/>
      </c>
      <c r="O320" s="52"/>
      <c r="P320" s="52"/>
      <c r="Q320" s="52"/>
      <c r="R320" s="52"/>
      <c r="S320" s="52"/>
      <c r="T320" s="52"/>
      <c r="U320" s="52"/>
      <c r="V320" s="52"/>
      <c r="W320" s="52"/>
      <c r="X320" s="52"/>
      <c r="Y320" s="181" t="str">
        <f aca="false">IF(B320&lt;&gt;"",SUM(O320:X320),"")</f>
        <v/>
      </c>
      <c r="Z320" s="52"/>
      <c r="AA320" s="52"/>
      <c r="AB320" s="52"/>
      <c r="AC320" s="52"/>
      <c r="AD320" s="52"/>
      <c r="AE320" s="52"/>
      <c r="AF320" s="52"/>
      <c r="AG320" s="52"/>
      <c r="AH320" s="52"/>
      <c r="AI320" s="52"/>
      <c r="AJ320" s="182" t="str">
        <f aca="false">IF(B320&lt;&gt;"",SUM(Z320:AI320),"")</f>
        <v/>
      </c>
      <c r="AK320" s="185" t="str">
        <f aca="false">IF(B320&lt;&gt;"",IFERROR(IF((SUMIF(D$20:AI$20, "CLO1", D320:AI320)/AO$6)=0,"",(SUMIF(D$20:AI$20, "CLO1", D320:AI320)/AO$6)),""),"")</f>
        <v/>
      </c>
      <c r="AL320" s="115" t="str">
        <f aca="false">IF(AK320="","",IF(AK320&gt;=B$10,"Y","N"))</f>
        <v/>
      </c>
      <c r="AM320" s="115" t="str">
        <f aca="false">IF(AK320="","",IF(AK320&lt;50%,1,IF(AND(AK320&gt;=50%,AK320&lt;B$10),2,IF(AK320&gt;=B$10,3))))</f>
        <v/>
      </c>
      <c r="AN320" s="185" t="str">
        <f aca="false">IF(B320&lt;&gt;"",IFERROR(IF((SUMIF(D$20:AI$20, "CLO2", D320:AI320)/AO$7)=0,"",(SUMIF(D$20:AI$20, "CLO2", D320:AI320)/AO$7)),""),"")</f>
        <v/>
      </c>
      <c r="AO320" s="115" t="str">
        <f aca="false">IF(AN320="","",IF(AN320&gt;=B$10,"Y","N"))</f>
        <v/>
      </c>
      <c r="AP320" s="115" t="str">
        <f aca="false">IF(AN320="","",IF(AN320&lt;50%,1,IF(AND(AN320&gt;=50%,AN320&lt;B$10),2,IF(AN320&gt;=B$10,3))))</f>
        <v/>
      </c>
      <c r="AQ320" s="185" t="str">
        <f aca="false">IF(B320&lt;&gt;"",IFERROR(IF((SUMIF(D$20:AI$20, "CLO3", D320:AI320)/AO$8)=0,"",(SUMIF(D$20:AI$20, "CLO3", D320:AI320)/AO$8)),""),"")</f>
        <v/>
      </c>
      <c r="AR320" s="115" t="str">
        <f aca="false">IF(AQ320="","",IF(AQ320&gt;=B$10,"Y","N"))</f>
        <v/>
      </c>
      <c r="AS320" s="115" t="str">
        <f aca="false">IF(AQ320="","",IF(AQ320&lt;50%,1,IF(AND(AQ320&gt;=50%,AQ320&lt;B$10),2,IF(AQ320&gt;=B$10,3))))</f>
        <v/>
      </c>
      <c r="AT320" s="185" t="str">
        <f aca="false">IF(B320&lt;&gt;"",IFERROR(IF((SUMIF(D$20:AI$20, "CLO4", D320:AI320)/AO$9)=0,"",(SUMIF(D$20:AI$20, "CLO4", D320:AI320)/AO$9)),""),"")</f>
        <v/>
      </c>
      <c r="AU320" s="115" t="str">
        <f aca="false">IF(AT320="","",IF(AT320&gt;=B$10,"Y","N"))</f>
        <v/>
      </c>
      <c r="AV320" s="115" t="str">
        <f aca="false">IF(AT320="","",IF(AT320&lt;50%,1,IF(AND(AT320&gt;=50%,AT320&lt;B$10),2,IF(AT320&gt;=B$10,3))))</f>
        <v/>
      </c>
      <c r="AW320" s="185" t="str">
        <f aca="false">IF(B320&lt;&gt;"",IFERROR(IF((SUMIF(D$20:AI$20, "CLO5", D320:AI320)/AO$10)=0,"",(SUMIF(D$20:AI$20, "CLO5", D320:AI320)/AO$10)),""),"")</f>
        <v/>
      </c>
      <c r="AX320" s="115" t="str">
        <f aca="false">IF(AW320="","",IF(AW320&gt;=B$10,"Y","N"))</f>
        <v/>
      </c>
      <c r="AY320" s="115" t="str">
        <f aca="false">IF(AW320="","",IF(AW320&lt;50%,1,IF(AND(AW320&gt;=50%,AW320&lt;B$10),2,IF(AW320&gt;=B$10,3))))</f>
        <v/>
      </c>
      <c r="AZ320" s="114" t="str">
        <f aca="false">IF(B320&lt;&gt;"",IFERROR(IF((SUMIF(D$20:AI$20, "CLO6", D320:AI320)/AO$11)=0,"",(SUMIF(D$20:AI$20, "CLO6", D320:AI320)/AO$11)),""),"")</f>
        <v/>
      </c>
      <c r="BA320" s="115" t="str">
        <f aca="false">IF(AZ320="","",IF(AZ320&gt;=B$10,"Y","N"))</f>
        <v/>
      </c>
      <c r="BB320" s="115" t="str">
        <f aca="false">IF(BA320="","",IF(BA320&lt;50%,1,IF(AND(BA320&gt;=50%,BA320&lt;B$10),2,IF(BA320&gt;=B$10,3))))</f>
        <v/>
      </c>
      <c r="BC320" s="114" t="str">
        <f aca="false">IF(B320&lt;&gt;"",IFERROR(IF((SUMIF(D$20:AI$20, "CLO7", D320:AI320)/AO$12)=0,"",(SUMIF(D$20:AI$20, "CLO7", D320:AI320)/AO$12)),""),"")</f>
        <v/>
      </c>
      <c r="BD320" s="115" t="str">
        <f aca="false">IF(BC320="","",IF(BC320&gt;=B$10,"Y","N"))</f>
        <v/>
      </c>
      <c r="BE320" s="115" t="str">
        <f aca="false">IF(BD320="","",IF(BD320&lt;50%,1,IF(AND(BD320&gt;=50%,BD320&lt;B$10),2,IF(BD320&gt;=B$10,3))))</f>
        <v/>
      </c>
      <c r="BF320" s="114" t="str">
        <f aca="false">IF(B320&lt;&gt;"",IFERROR(IF((SUMIF(D$20:AI$20, "CLO8", D320:AI320)/AO$13)=0,"",(SUMIF(D$20:AI$20, "CLO8", D320:AI320)/AO$13)),""),"")</f>
        <v/>
      </c>
      <c r="BG320" s="115" t="str">
        <f aca="false">IF(BF320="","",IF(BF320&gt;=B$10,"Y","N"))</f>
        <v/>
      </c>
      <c r="BH320" s="115" t="str">
        <f aca="false">IF(BG320="","",IF(BG320&lt;50%,1,IF(AND(BG320&gt;=50%,BG320&lt;B$10),2,IF(BG320&gt;=B$10,3))))</f>
        <v/>
      </c>
      <c r="BI320" s="114" t="str">
        <f aca="false">IF(B320&lt;&gt;"",IFERROR(IF((SUMIF(D$20:AI$20, "CLO9", D320:AI320)/AO$14)=0,"",(SUMIF(D$20:AI$20, "CLO9", D320:AI320)/AO$14)),""),"")</f>
        <v/>
      </c>
      <c r="BJ320" s="115" t="str">
        <f aca="false">IF(BI320="","",IF(BI320&gt;=B$10,"Y","N"))</f>
        <v/>
      </c>
      <c r="BK320" s="115" t="str">
        <f aca="false">IF(BJ320="","",IF(BJ320&lt;50%,1,IF(AND(BJ320&gt;=50%,BJ320&lt;B$10),2,IF(BJ320&gt;=B$10,3))))</f>
        <v/>
      </c>
      <c r="BL320" s="114" t="str">
        <f aca="false">IF(B320&lt;&gt;"",IFERROR(IF((SUMIF(D$20:AI$20,"CLO10",D320:AI320)/AO$15)=0,"",(SUMIF(D$20:AI$20,"CLO10",D320:AI320)/AO$15)),""),"")</f>
        <v/>
      </c>
      <c r="BM320" s="115" t="str">
        <f aca="false">IF(BL320="","",IF(BL320&gt;=B$10,"Y","N"))</f>
        <v/>
      </c>
      <c r="BN320" s="115" t="str">
        <f aca="false">IF(BM320="","",IF(BM320&lt;50%,1,IF(AND(BM320&gt;=50%,BM320&lt;B$10),2,IF(BM320&gt;=B$10,3))))</f>
        <v/>
      </c>
    </row>
    <row r="321" customFormat="false" ht="15.75" hidden="false" customHeight="true" outlineLevel="0" collapsed="false">
      <c r="A321" s="184" t="str">
        <f aca="false">IF(A$6="LECTURE","",IF('Database (LECTURE-RES-PRAC)'!A316="","",'Database (LECTURE-RES-PRAC)'!A316))</f>
        <v/>
      </c>
      <c r="B321" s="184" t="str">
        <f aca="false">IF(B$6="LECTURE","",IF('Database (LECTURE-RES-PRAC)'!B316="","",'Database (LECTURE-RES-PRAC)'!B316))</f>
        <v/>
      </c>
      <c r="C321" s="184" t="str">
        <f aca="false">IF(C$6="LECTURE","",IF('Database (LECTURE-RES-PRAC)'!C316="","",'Database (LECTURE-RES-PRAC)'!C316))</f>
        <v/>
      </c>
      <c r="D321" s="52"/>
      <c r="E321" s="52"/>
      <c r="F321" s="52"/>
      <c r="G321" s="52"/>
      <c r="H321" s="52"/>
      <c r="I321" s="52"/>
      <c r="J321" s="52"/>
      <c r="K321" s="52"/>
      <c r="L321" s="52"/>
      <c r="M321" s="52"/>
      <c r="N321" s="181" t="str">
        <f aca="false">IF(B321&lt;&gt;"",SUM(D321:M321),"")</f>
        <v/>
      </c>
      <c r="O321" s="52"/>
      <c r="P321" s="52"/>
      <c r="Q321" s="52"/>
      <c r="R321" s="52"/>
      <c r="S321" s="52"/>
      <c r="T321" s="52"/>
      <c r="U321" s="52"/>
      <c r="V321" s="52"/>
      <c r="W321" s="52"/>
      <c r="X321" s="52"/>
      <c r="Y321" s="181" t="str">
        <f aca="false">IF(B321&lt;&gt;"",SUM(O321:X321),"")</f>
        <v/>
      </c>
      <c r="Z321" s="52"/>
      <c r="AA321" s="52"/>
      <c r="AB321" s="52"/>
      <c r="AC321" s="52"/>
      <c r="AD321" s="52"/>
      <c r="AE321" s="52"/>
      <c r="AF321" s="52"/>
      <c r="AG321" s="52"/>
      <c r="AH321" s="52"/>
      <c r="AI321" s="52"/>
      <c r="AJ321" s="182" t="str">
        <f aca="false">IF(B321&lt;&gt;"",SUM(Z321:AI321),"")</f>
        <v/>
      </c>
      <c r="AK321" s="185" t="str">
        <f aca="false">IF(B321&lt;&gt;"",IFERROR(IF((SUMIF(D$20:AI$20, "CLO1", D321:AI321)/AO$6)=0,"",(SUMIF(D$20:AI$20, "CLO1", D321:AI321)/AO$6)),""),"")</f>
        <v/>
      </c>
      <c r="AL321" s="115" t="str">
        <f aca="false">IF(AK321="","",IF(AK321&gt;=B$10,"Y","N"))</f>
        <v/>
      </c>
      <c r="AM321" s="115" t="str">
        <f aca="false">IF(AK321="","",IF(AK321&lt;50%,1,IF(AND(AK321&gt;=50%,AK321&lt;B$10),2,IF(AK321&gt;=B$10,3))))</f>
        <v/>
      </c>
      <c r="AN321" s="185" t="str">
        <f aca="false">IF(B321&lt;&gt;"",IFERROR(IF((SUMIF(D$20:AI$20, "CLO2", D321:AI321)/AO$7)=0,"",(SUMIF(D$20:AI$20, "CLO2", D321:AI321)/AO$7)),""),"")</f>
        <v/>
      </c>
      <c r="AO321" s="115" t="str">
        <f aca="false">IF(AN321="","",IF(AN321&gt;=B$10,"Y","N"))</f>
        <v/>
      </c>
      <c r="AP321" s="115" t="str">
        <f aca="false">IF(AN321="","",IF(AN321&lt;50%,1,IF(AND(AN321&gt;=50%,AN321&lt;B$10),2,IF(AN321&gt;=B$10,3))))</f>
        <v/>
      </c>
      <c r="AQ321" s="185" t="str">
        <f aca="false">IF(B321&lt;&gt;"",IFERROR(IF((SUMIF(D$20:AI$20, "CLO3", D321:AI321)/AO$8)=0,"",(SUMIF(D$20:AI$20, "CLO3", D321:AI321)/AO$8)),""),"")</f>
        <v/>
      </c>
      <c r="AR321" s="115" t="str">
        <f aca="false">IF(AQ321="","",IF(AQ321&gt;=B$10,"Y","N"))</f>
        <v/>
      </c>
      <c r="AS321" s="115" t="str">
        <f aca="false">IF(AQ321="","",IF(AQ321&lt;50%,1,IF(AND(AQ321&gt;=50%,AQ321&lt;B$10),2,IF(AQ321&gt;=B$10,3))))</f>
        <v/>
      </c>
      <c r="AT321" s="185" t="str">
        <f aca="false">IF(B321&lt;&gt;"",IFERROR(IF((SUMIF(D$20:AI$20, "CLO4", D321:AI321)/AO$9)=0,"",(SUMIF(D$20:AI$20, "CLO4", D321:AI321)/AO$9)),""),"")</f>
        <v/>
      </c>
      <c r="AU321" s="115" t="str">
        <f aca="false">IF(AT321="","",IF(AT321&gt;=B$10,"Y","N"))</f>
        <v/>
      </c>
      <c r="AV321" s="115" t="str">
        <f aca="false">IF(AT321="","",IF(AT321&lt;50%,1,IF(AND(AT321&gt;=50%,AT321&lt;B$10),2,IF(AT321&gt;=B$10,3))))</f>
        <v/>
      </c>
      <c r="AW321" s="185" t="str">
        <f aca="false">IF(B321&lt;&gt;"",IFERROR(IF((SUMIF(D$20:AI$20, "CLO5", D321:AI321)/AO$10)=0,"",(SUMIF(D$20:AI$20, "CLO5", D321:AI321)/AO$10)),""),"")</f>
        <v/>
      </c>
      <c r="AX321" s="115" t="str">
        <f aca="false">IF(AW321="","",IF(AW321&gt;=B$10,"Y","N"))</f>
        <v/>
      </c>
      <c r="AY321" s="115" t="str">
        <f aca="false">IF(AW321="","",IF(AW321&lt;50%,1,IF(AND(AW321&gt;=50%,AW321&lt;B$10),2,IF(AW321&gt;=B$10,3))))</f>
        <v/>
      </c>
      <c r="AZ321" s="114" t="str">
        <f aca="false">IF(B321&lt;&gt;"",IFERROR(IF((SUMIF(D$20:AI$20, "CLO6", D321:AI321)/AO$11)=0,"",(SUMIF(D$20:AI$20, "CLO6", D321:AI321)/AO$11)),""),"")</f>
        <v/>
      </c>
      <c r="BA321" s="115" t="str">
        <f aca="false">IF(AZ321="","",IF(AZ321&gt;=B$10,"Y","N"))</f>
        <v/>
      </c>
      <c r="BB321" s="115" t="str">
        <f aca="false">IF(BA321="","",IF(BA321&lt;50%,1,IF(AND(BA321&gt;=50%,BA321&lt;B$10),2,IF(BA321&gt;=B$10,3))))</f>
        <v/>
      </c>
      <c r="BC321" s="114" t="str">
        <f aca="false">IF(B321&lt;&gt;"",IFERROR(IF((SUMIF(D$20:AI$20, "CLO7", D321:AI321)/AO$12)=0,"",(SUMIF(D$20:AI$20, "CLO7", D321:AI321)/AO$12)),""),"")</f>
        <v/>
      </c>
      <c r="BD321" s="115" t="str">
        <f aca="false">IF(BC321="","",IF(BC321&gt;=B$10,"Y","N"))</f>
        <v/>
      </c>
      <c r="BE321" s="115" t="str">
        <f aca="false">IF(BD321="","",IF(BD321&lt;50%,1,IF(AND(BD321&gt;=50%,BD321&lt;B$10),2,IF(BD321&gt;=B$10,3))))</f>
        <v/>
      </c>
      <c r="BF321" s="114" t="str">
        <f aca="false">IF(B321&lt;&gt;"",IFERROR(IF((SUMIF(D$20:AI$20, "CLO8", D321:AI321)/AO$13)=0,"",(SUMIF(D$20:AI$20, "CLO8", D321:AI321)/AO$13)),""),"")</f>
        <v/>
      </c>
      <c r="BG321" s="115" t="str">
        <f aca="false">IF(BF321="","",IF(BF321&gt;=B$10,"Y","N"))</f>
        <v/>
      </c>
      <c r="BH321" s="115" t="str">
        <f aca="false">IF(BG321="","",IF(BG321&lt;50%,1,IF(AND(BG321&gt;=50%,BG321&lt;B$10),2,IF(BG321&gt;=B$10,3))))</f>
        <v/>
      </c>
      <c r="BI321" s="114" t="str">
        <f aca="false">IF(B321&lt;&gt;"",IFERROR(IF((SUMIF(D$20:AI$20, "CLO9", D321:AI321)/AO$14)=0,"",(SUMIF(D$20:AI$20, "CLO9", D321:AI321)/AO$14)),""),"")</f>
        <v/>
      </c>
      <c r="BJ321" s="115" t="str">
        <f aca="false">IF(BI321="","",IF(BI321&gt;=B$10,"Y","N"))</f>
        <v/>
      </c>
      <c r="BK321" s="115" t="str">
        <f aca="false">IF(BJ321="","",IF(BJ321&lt;50%,1,IF(AND(BJ321&gt;=50%,BJ321&lt;B$10),2,IF(BJ321&gt;=B$10,3))))</f>
        <v/>
      </c>
      <c r="BL321" s="114" t="str">
        <f aca="false">IF(B321&lt;&gt;"",IFERROR(IF((SUMIF(D$20:AI$20,"CLO10",D321:AI321)/AO$15)=0,"",(SUMIF(D$20:AI$20,"CLO10",D321:AI321)/AO$15)),""),"")</f>
        <v/>
      </c>
      <c r="BM321" s="115" t="str">
        <f aca="false">IF(BL321="","",IF(BL321&gt;=B$10,"Y","N"))</f>
        <v/>
      </c>
      <c r="BN321" s="115" t="str">
        <f aca="false">IF(BM321="","",IF(BM321&lt;50%,1,IF(AND(BM321&gt;=50%,BM321&lt;B$10),2,IF(BM321&gt;=B$10,3))))</f>
        <v/>
      </c>
    </row>
    <row r="322" customFormat="false" ht="21" hidden="false" customHeight="true" outlineLevel="0" collapsed="false">
      <c r="A322" s="188" t="s">
        <v>152</v>
      </c>
      <c r="B322" s="188"/>
      <c r="C322" s="188"/>
      <c r="D322" s="189" t="n">
        <f aca="false">COUNTIF(D22:D321,"&gt;="&amp;D324)</f>
        <v>6</v>
      </c>
      <c r="E322" s="189" t="n">
        <f aca="false">COUNTIF(E22:E321,"&gt;="&amp;E324)</f>
        <v>0</v>
      </c>
      <c r="F322" s="189" t="n">
        <f aca="false">COUNTIF(F22:F321,"&gt;="&amp;F324)</f>
        <v>0</v>
      </c>
      <c r="G322" s="189" t="n">
        <f aca="false">COUNTIF(G22:G321,"&gt;="&amp;G324)</f>
        <v>0</v>
      </c>
      <c r="H322" s="189" t="n">
        <f aca="false">COUNTIF(H22:H321,"&gt;="&amp;H324)</f>
        <v>0</v>
      </c>
      <c r="I322" s="189" t="n">
        <f aca="false">COUNTIF(I22:I321,"&gt;="&amp;I324)</f>
        <v>0</v>
      </c>
      <c r="J322" s="189" t="n">
        <f aca="false">COUNTIF(J22:J321,"&gt;="&amp;J324)</f>
        <v>0</v>
      </c>
      <c r="K322" s="189" t="n">
        <f aca="false">COUNTIF(K22:K321,"&gt;="&amp;K324)</f>
        <v>0</v>
      </c>
      <c r="L322" s="189" t="n">
        <f aca="false">COUNTIF(L22:L321,"&gt;="&amp;L324)</f>
        <v>0</v>
      </c>
      <c r="M322" s="189" t="n">
        <f aca="false">COUNTIF(M22:M321,"&gt;="&amp;M324)</f>
        <v>0</v>
      </c>
      <c r="N322" s="125"/>
      <c r="O322" s="189" t="n">
        <f aca="false">COUNTIF(O22:O321,"&gt;="&amp;O324)</f>
        <v>0</v>
      </c>
      <c r="P322" s="189" t="n">
        <f aca="false">COUNTIF(P22:P321,"&gt;="&amp;P324)</f>
        <v>0</v>
      </c>
      <c r="Q322" s="189" t="n">
        <f aca="false">COUNTIF(Q22:Q321,"&gt;="&amp;Q324)</f>
        <v>0</v>
      </c>
      <c r="R322" s="189" t="n">
        <f aca="false">COUNTIF(R22:R321,"&gt;="&amp;R324)</f>
        <v>0</v>
      </c>
      <c r="S322" s="189" t="n">
        <f aca="false">COUNTIF(S22:S321,"&gt;="&amp;S324)</f>
        <v>0</v>
      </c>
      <c r="T322" s="189" t="n">
        <f aca="false">COUNTIF(T22:T321,"&gt;="&amp;T324)</f>
        <v>0</v>
      </c>
      <c r="U322" s="189" t="n">
        <f aca="false">COUNTIF(U22:U321,"&gt;="&amp;U324)</f>
        <v>0</v>
      </c>
      <c r="V322" s="189" t="n">
        <f aca="false">COUNTIF(V22:V321,"&gt;="&amp;V324)</f>
        <v>0</v>
      </c>
      <c r="W322" s="189" t="n">
        <f aca="false">COUNTIF(W22:W321,"&gt;="&amp;W324)</f>
        <v>0</v>
      </c>
      <c r="X322" s="189" t="n">
        <f aca="false">COUNTIF(X22:X321,"&gt;="&amp;X324)</f>
        <v>0</v>
      </c>
      <c r="Y322" s="124"/>
      <c r="Z322" s="189" t="n">
        <f aca="false">COUNTIF(Z22:Z321,"&gt;="&amp;Z324)</f>
        <v>0</v>
      </c>
      <c r="AA322" s="189" t="n">
        <f aca="false">COUNTIF(AA22:AA321,"&gt;="&amp;AA324)</f>
        <v>0</v>
      </c>
      <c r="AB322" s="189" t="n">
        <f aca="false">COUNTIF(AB22:AB321,"&gt;="&amp;AB324)</f>
        <v>0</v>
      </c>
      <c r="AC322" s="189" t="n">
        <f aca="false">COUNTIF(AC22:AC321,"&gt;="&amp;AC324)</f>
        <v>0</v>
      </c>
      <c r="AD322" s="189" t="n">
        <f aca="false">COUNTIF(AD22:AD321,"&gt;="&amp;AD324)</f>
        <v>0</v>
      </c>
      <c r="AE322" s="189" t="n">
        <f aca="false">COUNTIF(AE22:AE321,"&gt;="&amp;AE324)</f>
        <v>0</v>
      </c>
      <c r="AF322" s="189" t="n">
        <f aca="false">COUNTIF(AF22:AF321,"&gt;="&amp;AF324)</f>
        <v>0</v>
      </c>
      <c r="AG322" s="189" t="n">
        <f aca="false">COUNTIF(AG22:AG321,"&gt;="&amp;AG324)</f>
        <v>0</v>
      </c>
      <c r="AH322" s="189" t="n">
        <f aca="false">COUNTIF(AH22:AH321,"&gt;="&amp;AH324)</f>
        <v>0</v>
      </c>
      <c r="AI322" s="189" t="n">
        <f aca="false">COUNTIF(AI22:AI321,"&gt;="&amp;AI324)</f>
        <v>0</v>
      </c>
      <c r="AJ322" s="127" t="s">
        <v>153</v>
      </c>
      <c r="AK322" s="127"/>
      <c r="AL322" s="128" t="n">
        <f aca="false">COUNTIF(AL22:AL321,"Y")</f>
        <v>6</v>
      </c>
      <c r="AM322" s="129"/>
      <c r="AN322" s="124"/>
      <c r="AO322" s="128" t="n">
        <f aca="false">COUNTIF(AO22:AO321,"Y")</f>
        <v>0</v>
      </c>
      <c r="AP322" s="129"/>
      <c r="AQ322" s="124"/>
      <c r="AR322" s="128" t="n">
        <f aca="false">COUNTIF(AR22:AR321,"Y")</f>
        <v>0</v>
      </c>
      <c r="AS322" s="129"/>
      <c r="AT322" s="124"/>
      <c r="AU322" s="128" t="n">
        <f aca="false">COUNTIF(AU22:AU321,"Y")</f>
        <v>0</v>
      </c>
      <c r="AV322" s="129"/>
      <c r="AW322" s="124"/>
      <c r="AX322" s="130" t="n">
        <f aca="false">COUNTIF(AX22:AX321,"Y")</f>
        <v>0</v>
      </c>
      <c r="AY322" s="129"/>
      <c r="AZ322" s="124"/>
      <c r="BA322" s="130" t="n">
        <f aca="false">IFERROR(COUNTIF(BA22:BA321,"Y"),"")</f>
        <v>0</v>
      </c>
      <c r="BB322" s="129"/>
      <c r="BC322" s="124"/>
      <c r="BD322" s="130" t="n">
        <f aca="false">IFERROR(COUNTIF(BD22:BD321,"Y"),"")</f>
        <v>0</v>
      </c>
      <c r="BE322" s="129"/>
      <c r="BF322" s="124"/>
      <c r="BG322" s="130" t="n">
        <f aca="false">IFERROR(COUNTIF(BG22:BG321,"Y"),"")</f>
        <v>0</v>
      </c>
      <c r="BH322" s="129"/>
      <c r="BI322" s="124"/>
      <c r="BJ322" s="130" t="n">
        <f aca="false">IFERROR(COUNTIF(BJ22:BJ321,"Y"),"")</f>
        <v>0</v>
      </c>
      <c r="BK322" s="129"/>
      <c r="BL322" s="124"/>
      <c r="BM322" s="130" t="n">
        <f aca="false">IFERROR(COUNTIF(BM22:BM321,"Y"),"")</f>
        <v>0</v>
      </c>
      <c r="BN322" s="129"/>
    </row>
    <row r="323" customFormat="false" ht="21" hidden="false" customHeight="true" outlineLevel="0" collapsed="false">
      <c r="A323" s="188" t="s">
        <v>154</v>
      </c>
      <c r="B323" s="188"/>
      <c r="C323" s="188"/>
      <c r="D323" s="189" t="n">
        <f aca="false">COUNTIF(D22:D321,"&lt;"&amp;D324)</f>
        <v>0</v>
      </c>
      <c r="E323" s="189" t="n">
        <f aca="false">COUNTIF(E22:E321,"&lt;"&amp;E324)</f>
        <v>0</v>
      </c>
      <c r="F323" s="189" t="n">
        <f aca="false">COUNTIF(F22:F321,"&lt;"&amp;F324)</f>
        <v>0</v>
      </c>
      <c r="G323" s="189" t="n">
        <f aca="false">COUNTIF(G22:G321,"&lt;"&amp;G324)</f>
        <v>0</v>
      </c>
      <c r="H323" s="189" t="n">
        <f aca="false">COUNTIF(H22:H321,"&lt;"&amp;H324)</f>
        <v>0</v>
      </c>
      <c r="I323" s="189" t="n">
        <f aca="false">COUNTIF(I22:I321,"&lt;"&amp;I324)</f>
        <v>0</v>
      </c>
      <c r="J323" s="189" t="n">
        <f aca="false">COUNTIF(J22:J321,"&lt;"&amp;J324)</f>
        <v>0</v>
      </c>
      <c r="K323" s="189" t="n">
        <f aca="false">COUNTIF(K22:K321,"&lt;"&amp;K324)</f>
        <v>0</v>
      </c>
      <c r="L323" s="189" t="n">
        <f aca="false">COUNTIF(L22:L321,"&lt;"&amp;L324)</f>
        <v>0</v>
      </c>
      <c r="M323" s="189" t="n">
        <f aca="false">COUNTIF(M22:M321,"&lt;"&amp;M324)</f>
        <v>0</v>
      </c>
      <c r="N323" s="132"/>
      <c r="O323" s="189" t="n">
        <f aca="false">COUNTIF(O22:O321,"&lt;"&amp;O324)</f>
        <v>0</v>
      </c>
      <c r="P323" s="189" t="n">
        <f aca="false">COUNTIF(P22:P321,"&lt;"&amp;P324)</f>
        <v>0</v>
      </c>
      <c r="Q323" s="189" t="n">
        <f aca="false">COUNTIF(Q22:Q321,"&lt;"&amp;Q324)</f>
        <v>0</v>
      </c>
      <c r="R323" s="189" t="n">
        <f aca="false">COUNTIF(R22:R321,"&lt;"&amp;R324)</f>
        <v>0</v>
      </c>
      <c r="S323" s="189" t="n">
        <f aca="false">COUNTIF(S22:S321,"&lt;"&amp;S324)</f>
        <v>0</v>
      </c>
      <c r="T323" s="189" t="n">
        <f aca="false">COUNTIF(T22:T321,"&lt;"&amp;T324)</f>
        <v>0</v>
      </c>
      <c r="U323" s="189" t="n">
        <f aca="false">COUNTIF(U22:U321,"&lt;"&amp;U324)</f>
        <v>0</v>
      </c>
      <c r="V323" s="189" t="n">
        <f aca="false">COUNTIF(V22:V321,"&lt;"&amp;V324)</f>
        <v>0</v>
      </c>
      <c r="W323" s="189" t="n">
        <f aca="false">COUNTIF(W22:W321,"&lt;"&amp;W324)</f>
        <v>0</v>
      </c>
      <c r="X323" s="189" t="n">
        <f aca="false">COUNTIF(X22:X321,"&lt;"&amp;X324)</f>
        <v>0</v>
      </c>
      <c r="Y323" s="131"/>
      <c r="Z323" s="189" t="n">
        <f aca="false">COUNTIF(Z22:Z321,"&lt;"&amp;Z324)</f>
        <v>0</v>
      </c>
      <c r="AA323" s="189" t="n">
        <f aca="false">COUNTIF(AA22:AA321,"&lt;"&amp;AA324)</f>
        <v>0</v>
      </c>
      <c r="AB323" s="189" t="n">
        <f aca="false">COUNTIF(AB22:AB321,"&lt;"&amp;AB324)</f>
        <v>0</v>
      </c>
      <c r="AC323" s="189" t="n">
        <f aca="false">COUNTIF(AC22:AC321,"&lt;"&amp;AC324)</f>
        <v>0</v>
      </c>
      <c r="AD323" s="189" t="n">
        <f aca="false">COUNTIF(AD22:AD321,"&lt;"&amp;AD324)</f>
        <v>0</v>
      </c>
      <c r="AE323" s="189" t="n">
        <f aca="false">COUNTIF(AE22:AE321,"&lt;"&amp;AE324)</f>
        <v>0</v>
      </c>
      <c r="AF323" s="189" t="n">
        <f aca="false">COUNTIF(AF22:AF321,"&lt;"&amp;AF324)</f>
        <v>0</v>
      </c>
      <c r="AG323" s="189" t="n">
        <f aca="false">COUNTIF(AG22:AG321,"&lt;"&amp;AG324)</f>
        <v>0</v>
      </c>
      <c r="AH323" s="189" t="n">
        <f aca="false">COUNTIF(AH22:AH321,"&lt;"&amp;AH324)</f>
        <v>0</v>
      </c>
      <c r="AI323" s="189" t="n">
        <f aca="false">COUNTIF(AI22:AI321,"&lt;"&amp;AI324)</f>
        <v>0</v>
      </c>
      <c r="AJ323" s="127"/>
      <c r="AK323" s="127"/>
      <c r="AL323" s="128"/>
      <c r="AM323" s="134"/>
      <c r="AN323" s="124"/>
      <c r="AO323" s="128"/>
      <c r="AP323" s="134"/>
      <c r="AQ323" s="124"/>
      <c r="AR323" s="128"/>
      <c r="AS323" s="134"/>
      <c r="AT323" s="124"/>
      <c r="AU323" s="128"/>
      <c r="AV323" s="134"/>
      <c r="AW323" s="124"/>
      <c r="AX323" s="130"/>
      <c r="AY323" s="134"/>
      <c r="AZ323" s="124"/>
      <c r="BA323" s="130"/>
      <c r="BB323" s="135"/>
      <c r="BC323" s="124"/>
      <c r="BD323" s="130"/>
      <c r="BE323" s="135"/>
      <c r="BF323" s="124"/>
      <c r="BG323" s="130"/>
      <c r="BH323" s="135"/>
      <c r="BI323" s="124"/>
      <c r="BJ323" s="130"/>
      <c r="BK323" s="135"/>
      <c r="BL323" s="124"/>
      <c r="BM323" s="130"/>
      <c r="BN323" s="135"/>
    </row>
    <row r="324" customFormat="false" ht="21" hidden="false" customHeight="true" outlineLevel="0" collapsed="false">
      <c r="A324" s="136" t="s">
        <v>155</v>
      </c>
      <c r="B324" s="136"/>
      <c r="C324" s="136"/>
      <c r="D324" s="205" t="n">
        <f aca="false">IF(D21="",0,IF(B$10=60%,((D21*0.6)+0.4),IF(B$10=65%,((D21*0.65)+0.35),IF(B$10=70%,((D21*0.7)+0.3),IF(B$10=75%,((D21*0.75)+0.25),IF(B$10=80%,((D21*0.8)+0.2)))))))</f>
        <v>30.4</v>
      </c>
      <c r="E324" s="205" t="n">
        <f aca="false">IF(E21="",0,IF(B$10=60%,((E21*0.6)+0.4),IF(B$10=65%,((E21*0.65)+0.35),IF(B$10=70%,((E21*0.7)+0.3),IF(B$10=75%,((E21*0.75)+0.25),IF(B$10=80%,((E21*0.8)+0.2)))))))</f>
        <v>0</v>
      </c>
      <c r="F324" s="205" t="n">
        <f aca="false">IF(F21="",0,IF(B$10=60%,((F21*0.6)+0.4),IF(B$10=65%,((F21*0.65)+0.35),IF(B$10=70%,((F21*0.7)+0.3),IF(B$10=75%,((F21*0.75)+0.25),IF(B$10=80%,((F21*0.8)+0.2)))))))</f>
        <v>0</v>
      </c>
      <c r="G324" s="205" t="n">
        <f aca="false">IF(G21="",0,IF(B$10=60%,((G21*0.6)+0.4),IF(B$10=65%,((G21*0.65)+0.35),IF(B$10=70%,((G21*0.7)+0.3),IF(B$10=75%,((G21*0.75)+0.25),IF(B$10=80%,((G21*0.8)+0.2)))))))</f>
        <v>0</v>
      </c>
      <c r="H324" s="205" t="n">
        <f aca="false">IF(H21="",0,IF(B$10=60%,((H21*0.6)+0.4),IF(B$10=65%,((H21*0.65)+0.35),IF(B$10=70%,((H21*0.7)+0.3),IF(B$10=75%,((H21*0.75)+0.25),IF(B$10=80%,((H21*0.8)+0.2)))))))</f>
        <v>0</v>
      </c>
      <c r="I324" s="205" t="n">
        <f aca="false">IF(I21="",0,IF(B$10=60%,((I21*0.6)+0.4),IF(B$10=65%,((I21*0.65)+0.35),IF(B$10=70%,((I21*0.7)+0.3),IF(B$10=75%,((I21*0.75)+0.25),IF(B$10=80%,((I21*0.8)+0.2)))))))</f>
        <v>0</v>
      </c>
      <c r="J324" s="205" t="n">
        <f aca="false">IF(J21="",0,IF(B$10=60%,((J21*0.6)+0.4),IF(B$10=65%,((J21*0.65)+0.35),IF(B$10=70%,((J21*0.7)+0.3),IF(B$10=75%,((J21*0.75)+0.25),IF(B$10=80%,((J21*0.8)+0.2)))))))</f>
        <v>0</v>
      </c>
      <c r="K324" s="205" t="n">
        <f aca="false">IF(K21="",0,IF(B$10=60%,((K21*0.6)+0.4),IF(B$10=65%,((K21*0.65)+0.35),IF(B$10=70%,((K21*0.7)+0.3),IF(B$10=75%,((K21*0.75)+0.25),IF(B$10=80%,((K21*0.8)+0.2)))))))</f>
        <v>0</v>
      </c>
      <c r="L324" s="205" t="n">
        <f aca="false">IF(L21="",0,IF(B$10=60%,((L21*0.6)+0.4),IF(B$10=65%,((L21*0.65)+0.35),IF(B$10=70%,((L21*0.7)+0.3),IF(B$10=75%,((L21*0.75)+0.25),IF(B$10=80%,((L21*0.8)+0.2)))))))</f>
        <v>0</v>
      </c>
      <c r="M324" s="205" t="n">
        <f aca="false">IF(M21="",0,IF(B$10=60%,((M21*0.6)+0.4),IF(B$10=65%,((M21*0.65)+0.35),IF(B$10=70%,((M21*0.7)+0.3),IF(B$10=75%,((M21*0.75)+0.25),IF(B$10=80%,((M21*0.8)+0.2)))))))</f>
        <v>0</v>
      </c>
      <c r="N324" s="139"/>
      <c r="O324" s="205" t="n">
        <f aca="false">IF(O21="",0,IF(B$10=60%,((O21*0.6)+0.4),IF(B$10=65%,((O21*0.65)+0.35),IF(B$10=70%,((O21*0.7)+0.3),IF(B$10=75%,((O21*0.75)+0.25),IF(B$10=80%,((O21*0.8)+0.2)))))))</f>
        <v>0</v>
      </c>
      <c r="P324" s="205" t="n">
        <f aca="false">IF(P21="",0,IF(B$10=60%,((P21*0.6)+0.4),IF(B$10=65%,((P21*0.65)+0.35),IF(B$10=70%,((P21*0.7)+0.3),IF(B$10=75%,((P21*0.75)+0.25),IF(B$10=80%,((P21*0.8)+0.2)))))))</f>
        <v>0</v>
      </c>
      <c r="Q324" s="205" t="n">
        <f aca="false">IF(Q21="",0,IF(B$10=60%,((Q21*0.6)+0.4),IF(B$10=65%,((Q21*0.65)+0.35),IF(B$10=70%,((Q21*0.7)+0.3),IF(B$10=75%,((Q21*0.75)+0.25),IF(B$10=80%,((Q21*0.8)+0.2)))))))</f>
        <v>0</v>
      </c>
      <c r="R324" s="205" t="n">
        <f aca="false">IF(R21="",0,IF(B$10=60%,((R21*0.6)+0.4),IF(B$10=65%,((R21*0.65)+0.35),IF(B$10=70%,((R21*0.7)+0.3),IF(B$10=75%,((R21*0.75)+0.25),IF(B$10=80%,((R21*0.8)+0.2)))))))</f>
        <v>0</v>
      </c>
      <c r="S324" s="205" t="n">
        <f aca="false">IF(S21="",0,IF(B$10=60%,((S21*0.6)+0.4),IF(B$10=65%,((S21*0.65)+0.35),IF(B$10=70%,((S21*0.7)+0.3),IF(B$10=75%,((S21*0.75)+0.25),IF(B$10=80%,((S21*0.8)+0.2)))))))</f>
        <v>0</v>
      </c>
      <c r="T324" s="205" t="n">
        <f aca="false">IF(T21="",0,IF(B$10=60%,((T21*0.6)+0.4),IF(B$10=65%,((T21*0.65)+0.35),IF(B$10=70%,((T21*0.7)+0.3),IF(B$10=75%,((T21*0.75)+0.25),IF(B$10=80%,((T21*0.8)+0.2)))))))</f>
        <v>0</v>
      </c>
      <c r="U324" s="205" t="n">
        <f aca="false">IF(U21="",0,IF(B$10=60%,((U21*0.6)+0.4),IF(B$10=65%,((U21*0.65)+0.35),IF(B$10=70%,((U21*0.7)+0.3),IF(B$10=75%,((U21*0.75)+0.25),IF(B$10=80%,((U21*0.8)+0.2)))))))</f>
        <v>0</v>
      </c>
      <c r="V324" s="205" t="n">
        <f aca="false">IF(V21="",0,IF(B$10=60%,((V21*0.6)+0.4),IF(B$10=65%,((V21*0.65)+0.35),IF(B$10=70%,((V21*0.7)+0.3),IF(B$10=75%,((V21*0.75)+0.25),IF(B$10=80%,((V21*0.8)+0.2)))))))</f>
        <v>0</v>
      </c>
      <c r="W324" s="205" t="n">
        <f aca="false">IF(W21="",0,IF(B$10=60%,((W21*0.6)+0.4),IF(B$10=65%,((W21*0.65)+0.35),IF(B$10=70%,((W21*0.7)+0.3),IF(B$10=75%,((W21*0.75)+0.25),IF(B$10=80%,((W21*0.8)+0.2)))))))</f>
        <v>0</v>
      </c>
      <c r="X324" s="205" t="n">
        <f aca="false">IF(X21="",0,IF(B$10=60%,((X21*0.6)+0.4),IF(B$10=65%,((X21*0.65)+0.35),IF(B$10=70%,((X21*0.7)+0.3),IF(B$10=75%,((X21*0.75)+0.25),IF(B$10=80%,((X21*0.8)+0.2)))))))</f>
        <v>0</v>
      </c>
      <c r="Y324" s="206"/>
      <c r="Z324" s="205" t="n">
        <f aca="false">IF(Z21="",0,IF(B$10=60%,((Z21*0.6)+0.4),IF(B$10=65%,((Z21*0.65)+0.35),IF(B$10=70%,((Z21*0.7)+0.3),IF(B$10=75%,((Z21*0.75)+0.25),IF(B$10=80%,((Z21*0.8)+0.2)))))))</f>
        <v>0</v>
      </c>
      <c r="AA324" s="205" t="n">
        <f aca="false">IF(AA21="",0,IF(B$10=60%,((AA21*0.6)+0.4),IF(B$10=65%,((AA21*0.65)+0.35),IF(B$10=70%,((AA21*0.7)+0.3),IF(B$10=75%,((AA21*0.75)+0.25),IF(B$10=80%,((AA21*0.8)+0.2)))))))</f>
        <v>0</v>
      </c>
      <c r="AB324" s="205" t="n">
        <f aca="false">IF(AB21="",0,IF(B$10=60%,((AB21*0.6)+0.4),IF(B$10=65%,((AB21*0.65)+0.35),IF(B$10=70%,((AB21*0.7)+0.3),IF(B$10=75%,((AB21*0.75)+0.25),IF(B$10=80%,((AB21*0.8)+0.2)))))))</f>
        <v>0</v>
      </c>
      <c r="AC324" s="205" t="n">
        <f aca="false">IF(AC21="",0,IF(B$10=60%,((AC21*0.6)+0.4),IF(B$10=65%,((AC21*0.65)+0.35),IF(B$10=70%,((AC21*0.7)+0.3),IF(B$10=75%,((AC21*0.75)+0.25),IF(B$10=80%,((AC21*0.8)+0.2)))))))</f>
        <v>0</v>
      </c>
      <c r="AD324" s="205" t="n">
        <f aca="false">IF(AD21="",0,IF(B$10=60%,((AD21*0.6)+0.4),IF(B$10=65%,((AD21*0.65)+0.35),IF(B$10=70%,((AD21*0.7)+0.3),IF(B$10=75%,((AD21*0.75)+0.25),IF(B$10=80%,((AD21*0.8)+0.2)))))))</f>
        <v>0</v>
      </c>
      <c r="AE324" s="205" t="n">
        <f aca="false">IF(AE21="",0,IF(B$10=60%,((AE21*0.6)+0.4),IF(B$10=65%,((AE21*0.65)+0.35),IF(B$10=70%,((AE21*0.7)+0.3),IF(B$10=75%,((AE21*0.75)+0.25),IF(B$10=80%,((AE21*0.8)+0.2)))))))</f>
        <v>0</v>
      </c>
      <c r="AF324" s="205" t="n">
        <f aca="false">IF(AF21="",0,IF(B$10=60%,((AF21*0.6)+0.4),IF(B$10=65%,((AF21*0.65)+0.35),IF(B$10=70%,((AF21*0.7)+0.3),IF(B$10=75%,((AF21*0.75)+0.25),IF(B$10=80%,((AF21*0.8)+0.2)))))))</f>
        <v>0</v>
      </c>
      <c r="AG324" s="205" t="n">
        <f aca="false">IF(AG21="",0,IF(B$10=60%,((AG21*0.6)+0.4),IF(B$10=65%,((AG21*0.65)+0.35),IF(B$10=70%,((AG21*0.7)+0.3),IF(B$10=75%,((AG21*0.75)+0.25),IF(B$10=80%,((AG21*0.8)+0.2)))))))</f>
        <v>0</v>
      </c>
      <c r="AH324" s="205" t="n">
        <f aca="false">IF(AH21="",0,IF(B$10=60%,((AH21*0.6)+0.4),IF(B$10=65%,((AH21*0.65)+0.35),IF(B$10=70%,((AH21*0.7)+0.3),IF(B$10=75%,((AH21*0.75)+0.25),IF(B$10=80%,((AH21*0.8)+0.2)))))))</f>
        <v>0</v>
      </c>
      <c r="AI324" s="205" t="n">
        <f aca="false">IF(AI21="",0,IF(B$10=60%,((AI21*0.6)+0.4),IF(B$10=65%,((AI21*0.65)+0.35),IF(B$10=70%,((AI21*0.7)+0.3),IF(B$10=75%,((AI21*0.75)+0.25),IF(B$10=80%,((AI21*0.8)+0.2)))))))</f>
        <v>0</v>
      </c>
      <c r="AJ324" s="31" t="s">
        <v>156</v>
      </c>
      <c r="AK324" s="31"/>
      <c r="AL324" s="140" t="n">
        <f aca="false">IFERROR(AL322/B$8,0)</f>
        <v>0.75</v>
      </c>
      <c r="AM324" s="141" t="n">
        <f aca="false">IFERROR(AVERAGE(AM22:AM31),"")</f>
        <v>3</v>
      </c>
      <c r="AN324" s="142"/>
      <c r="AO324" s="140" t="n">
        <f aca="false">IFERROR(AO322/B$8,0)</f>
        <v>0</v>
      </c>
      <c r="AP324" s="141" t="str">
        <f aca="false">IFERROR(AVERAGE(AP22:AP31),"")</f>
        <v/>
      </c>
      <c r="AQ324" s="142"/>
      <c r="AR324" s="140" t="n">
        <f aca="false">IFERROR(AR322/B$8,0)</f>
        <v>0</v>
      </c>
      <c r="AS324" s="141" t="str">
        <f aca="false">IFERROR(AVERAGE(AS22:AS31),"")</f>
        <v/>
      </c>
      <c r="AT324" s="142"/>
      <c r="AU324" s="140" t="n">
        <f aca="false">IFERROR(AU322/B$8,0)</f>
        <v>0</v>
      </c>
      <c r="AV324" s="141" t="str">
        <f aca="false">IFERROR(AVERAGE(AV22:AV31),"")</f>
        <v/>
      </c>
      <c r="AW324" s="142"/>
      <c r="AX324" s="192" t="n">
        <f aca="false">IFERROR(AX322/B$8,0)</f>
        <v>0</v>
      </c>
      <c r="AY324" s="143" t="str">
        <f aca="false">IFERROR(AVERAGE(AY22:AY31),"")</f>
        <v/>
      </c>
      <c r="AZ324" s="142"/>
      <c r="BA324" s="140" t="n">
        <f aca="false">IFERROR(BA322/B8,0)</f>
        <v>0</v>
      </c>
      <c r="BB324" s="143" t="str">
        <f aca="false">IFERROR(AVERAGE(BB22:BB321),"")</f>
        <v/>
      </c>
      <c r="BC324" s="142"/>
      <c r="BD324" s="140" t="n">
        <f aca="false">IFERROR(BD322/B8,0)</f>
        <v>0</v>
      </c>
      <c r="BE324" s="143" t="str">
        <f aca="false">IFERROR(AVERAGE(BE22:BE321),"")</f>
        <v/>
      </c>
      <c r="BF324" s="142"/>
      <c r="BG324" s="140" t="n">
        <f aca="false">IFERROR(BG322/B8,0)</f>
        <v>0</v>
      </c>
      <c r="BH324" s="143" t="str">
        <f aca="false">IFERROR(AVERAGE(BH22:BH321),"")</f>
        <v/>
      </c>
      <c r="BI324" s="142"/>
      <c r="BJ324" s="140" t="n">
        <f aca="false">IFERROR(BJ322/B8,0)</f>
        <v>0</v>
      </c>
      <c r="BK324" s="143" t="str">
        <f aca="false">IFERROR(AVERAGE(BK22:BK321),"")</f>
        <v/>
      </c>
      <c r="BL324" s="142"/>
      <c r="BM324" s="140" t="n">
        <f aca="false">IFERROR(BM322/B8,0)</f>
        <v>0</v>
      </c>
      <c r="BN324" s="143" t="str">
        <f aca="false">IFERROR(AVERAGE(BN22:BN321),"")</f>
        <v/>
      </c>
    </row>
    <row r="325" customFormat="false" ht="21" hidden="false" customHeight="true" outlineLevel="0" collapsed="false">
      <c r="A325" s="144" t="s">
        <v>179</v>
      </c>
      <c r="B325" s="144"/>
      <c r="C325" s="144"/>
      <c r="D325" s="111" t="n">
        <f aca="false">COUNTIF(D22:D321,"&gt;"&amp;D324)</f>
        <v>6</v>
      </c>
      <c r="E325" s="111" t="n">
        <f aca="false">COUNTIF(E22:E321,"&gt;"&amp;E324)</f>
        <v>0</v>
      </c>
      <c r="F325" s="111" t="n">
        <f aca="false">COUNTIF(F22:F321,"&gt;"&amp;F324)</f>
        <v>0</v>
      </c>
      <c r="G325" s="111" t="n">
        <f aca="false">COUNTIF(G22:G321,"&gt;"&amp;G324)</f>
        <v>0</v>
      </c>
      <c r="H325" s="111" t="n">
        <f aca="false">COUNTIF(H22:H321,"&gt;"&amp;H324)</f>
        <v>0</v>
      </c>
      <c r="I325" s="111" t="n">
        <f aca="false">COUNTIF(I22:I321,"&gt;"&amp;I324)</f>
        <v>0</v>
      </c>
      <c r="J325" s="111" t="n">
        <f aca="false">COUNTIF(J22:J321,"&gt;"&amp;J324)</f>
        <v>0</v>
      </c>
      <c r="K325" s="111" t="n">
        <f aca="false">COUNTIF(K22:K321,"&gt;"&amp;K324)</f>
        <v>0</v>
      </c>
      <c r="L325" s="111" t="n">
        <f aca="false">COUNTIF(L22:L321,"&gt;"&amp;L324)</f>
        <v>0</v>
      </c>
      <c r="M325" s="111" t="n">
        <f aca="false">COUNTIF(M22:M321,"&gt;"&amp;M324)</f>
        <v>0</v>
      </c>
      <c r="N325" s="145"/>
      <c r="O325" s="111" t="n">
        <f aca="false">COUNTIF(O22:O321,"&gt;"&amp;O324)</f>
        <v>0</v>
      </c>
      <c r="P325" s="111" t="n">
        <f aca="false">COUNTIF(P22:P321,"&gt;"&amp;P324)</f>
        <v>0</v>
      </c>
      <c r="Q325" s="111" t="n">
        <f aca="false">COUNTIF(Q22:Q321,"&gt;"&amp;Q324)</f>
        <v>0</v>
      </c>
      <c r="R325" s="111" t="n">
        <f aca="false">COUNTIF(R22:R321,"&gt;"&amp;R324)</f>
        <v>0</v>
      </c>
      <c r="S325" s="111" t="n">
        <f aca="false">COUNTIF(S22:S321,"&gt;"&amp;S324)</f>
        <v>0</v>
      </c>
      <c r="T325" s="111" t="n">
        <f aca="false">COUNTIF(T22:T321,"&gt;"&amp;T324)</f>
        <v>0</v>
      </c>
      <c r="U325" s="111" t="n">
        <f aca="false">COUNTIF(U22:U321,"&gt;"&amp;U324)</f>
        <v>0</v>
      </c>
      <c r="V325" s="111" t="n">
        <f aca="false">COUNTIF(V22:V321,"&gt;"&amp;V324)</f>
        <v>0</v>
      </c>
      <c r="W325" s="111" t="n">
        <f aca="false">COUNTIF(W22:W321,"&gt;"&amp;W324)</f>
        <v>0</v>
      </c>
      <c r="X325" s="111" t="n">
        <f aca="false">COUNTIF(X22:X321,"&gt;"&amp;X324)</f>
        <v>0</v>
      </c>
      <c r="Y325" s="131"/>
      <c r="Z325" s="111" t="n">
        <f aca="false">COUNTIF(Z22:Z321,"&gt;"&amp;Z324)</f>
        <v>0</v>
      </c>
      <c r="AA325" s="111" t="n">
        <f aca="false">COUNTIF(AA22:AA321,"&gt;"&amp;AA324)</f>
        <v>0</v>
      </c>
      <c r="AB325" s="111" t="n">
        <f aca="false">COUNTIF(AB22:AB321,"&gt;"&amp;AB324)</f>
        <v>0</v>
      </c>
      <c r="AC325" s="111" t="n">
        <f aca="false">COUNTIF(AC22:AC321,"&gt;"&amp;AC324)</f>
        <v>0</v>
      </c>
      <c r="AD325" s="111" t="n">
        <f aca="false">COUNTIF(AD22:AD321,"&gt;"&amp;AD324)</f>
        <v>0</v>
      </c>
      <c r="AE325" s="111" t="n">
        <f aca="false">COUNTIF(AE22:AE321,"&gt;"&amp;AE324)</f>
        <v>0</v>
      </c>
      <c r="AF325" s="111" t="n">
        <f aca="false">COUNTIF(AF22:AF321,"&gt;"&amp;AF324)</f>
        <v>0</v>
      </c>
      <c r="AG325" s="111" t="n">
        <f aca="false">COUNTIF(AG22:AG321,"&gt;"&amp;AG324)</f>
        <v>0</v>
      </c>
      <c r="AH325" s="111" t="n">
        <f aca="false">COUNTIF(AH22:AH321,"&gt;"&amp;AH324)</f>
        <v>0</v>
      </c>
      <c r="AI325" s="111" t="n">
        <f aca="false">COUNTIF(AI22:AI321,"&gt;"&amp;AI324)</f>
        <v>0</v>
      </c>
      <c r="AJ325" s="64" t="s">
        <v>158</v>
      </c>
      <c r="AK325" s="64"/>
      <c r="AL325" s="146" t="str">
        <f aca="false">IFERROR(IF(AL324&gt;=B$10,"Y","N"),"")</f>
        <v>Y</v>
      </c>
      <c r="AM325" s="71"/>
      <c r="AN325" s="147"/>
      <c r="AO325" s="146" t="str">
        <f aca="false">IFERROR(IF(AO324&gt;=B$10,"Y","N"),"")</f>
        <v>N</v>
      </c>
      <c r="AP325" s="71"/>
      <c r="AQ325" s="147"/>
      <c r="AR325" s="146" t="str">
        <f aca="false">IFERROR(IF(AR324&gt;=B$10,"Y","N"),"")</f>
        <v>N</v>
      </c>
      <c r="AS325" s="71"/>
      <c r="AT325" s="147"/>
      <c r="AU325" s="146" t="str">
        <f aca="false">IFERROR(IF(AU324&gt;=B$10,"Y","N"),"")</f>
        <v>N</v>
      </c>
      <c r="AV325" s="71"/>
      <c r="AW325" s="147"/>
      <c r="AX325" s="148" t="str">
        <f aca="false">IFERROR(IF(AX324&gt;=B$10,"Y","N"),"")</f>
        <v>N</v>
      </c>
      <c r="AY325" s="193"/>
      <c r="AZ325" s="147"/>
      <c r="BA325" s="148" t="str">
        <f aca="false">IFERROR(IF(BA324&gt;=B$10,"Y","N"),"")</f>
        <v>N</v>
      </c>
      <c r="BB325" s="149"/>
      <c r="BC325" s="147"/>
      <c r="BD325" s="148" t="str">
        <f aca="false">IFERROR(IF(BD324&gt;=B$10,"Y","N"),"")</f>
        <v>N</v>
      </c>
      <c r="BE325" s="149"/>
      <c r="BF325" s="147"/>
      <c r="BG325" s="148" t="str">
        <f aca="false">IFERROR(IF(BG324&gt;=B$10,"Y","N"),"")</f>
        <v>N</v>
      </c>
      <c r="BH325" s="149"/>
      <c r="BI325" s="147"/>
      <c r="BJ325" s="148" t="str">
        <f aca="false">IFERROR(IF(BJ324&gt;=B$10,"Y","N"),"")</f>
        <v>N</v>
      </c>
      <c r="BK325" s="149"/>
      <c r="BL325" s="147"/>
      <c r="BM325" s="148" t="str">
        <f aca="false">IFERROR(IF(BM324&gt;=B$10,"Y","N"),"")</f>
        <v>N</v>
      </c>
      <c r="BN325" s="149"/>
    </row>
    <row r="326" customFormat="false" ht="21" hidden="false" customHeight="true" outlineLevel="0" collapsed="false">
      <c r="A326" s="144" t="s">
        <v>159</v>
      </c>
      <c r="B326" s="144"/>
      <c r="C326" s="144"/>
      <c r="D326" s="150" t="n">
        <f aca="false">IFERROR(D322/COUNT(D22:D321),"")</f>
        <v>1</v>
      </c>
      <c r="E326" s="150" t="str">
        <f aca="false">IFERROR(E322/COUNT(E22:E321),"")</f>
        <v/>
      </c>
      <c r="F326" s="150" t="str">
        <f aca="false">IFERROR(F322/COUNT(F22:F321),"")</f>
        <v/>
      </c>
      <c r="G326" s="150" t="str">
        <f aca="false">IFERROR(G322/COUNT(G22:G321),"")</f>
        <v/>
      </c>
      <c r="H326" s="150" t="str">
        <f aca="false">IFERROR(H322/COUNT(H22:H321),"")</f>
        <v/>
      </c>
      <c r="I326" s="150" t="str">
        <f aca="false">IFERROR(I322/COUNT(I22:I321),"")</f>
        <v/>
      </c>
      <c r="J326" s="150" t="str">
        <f aca="false">IFERROR(J322/COUNT(J22:J321),"")</f>
        <v/>
      </c>
      <c r="K326" s="150" t="str">
        <f aca="false">IFERROR(K322/COUNT(K22:K321),"")</f>
        <v/>
      </c>
      <c r="L326" s="150" t="str">
        <f aca="false">IFERROR(L322/COUNT(L22:L321),"")</f>
        <v/>
      </c>
      <c r="M326" s="150" t="str">
        <f aca="false">IFERROR(M322/COUNT(M22:M321),"")</f>
        <v/>
      </c>
      <c r="N326" s="152"/>
      <c r="O326" s="150" t="str">
        <f aca="false">IFERROR(O322/COUNT(O22:O321),"")</f>
        <v/>
      </c>
      <c r="P326" s="150" t="str">
        <f aca="false">IFERROR(P322/COUNT(P22:P321),"")</f>
        <v/>
      </c>
      <c r="Q326" s="150" t="str">
        <f aca="false">IFERROR(Q322/COUNT(Q22:Q321),"")</f>
        <v/>
      </c>
      <c r="R326" s="150" t="str">
        <f aca="false">IFERROR(R322/COUNT(R22:R321),"")</f>
        <v/>
      </c>
      <c r="S326" s="150" t="str">
        <f aca="false">IFERROR(S322/COUNT(S22:S321),"")</f>
        <v/>
      </c>
      <c r="T326" s="150" t="str">
        <f aca="false">IFERROR(T322/COUNT(T22:T321),"")</f>
        <v/>
      </c>
      <c r="U326" s="150" t="str">
        <f aca="false">IFERROR(U322/COUNT(U22:U321),"")</f>
        <v/>
      </c>
      <c r="V326" s="150" t="str">
        <f aca="false">IFERROR(V322/COUNT(V22:V321),"")</f>
        <v/>
      </c>
      <c r="W326" s="150" t="str">
        <f aca="false">IFERROR(W322/COUNT(W22:W321),"")</f>
        <v/>
      </c>
      <c r="X326" s="150" t="str">
        <f aca="false">IFERROR(X322/COUNT(X22:X321),"")</f>
        <v/>
      </c>
      <c r="Y326" s="151"/>
      <c r="Z326" s="150" t="str">
        <f aca="false">IFERROR(Z322/COUNT(Z22:Z321),"")</f>
        <v/>
      </c>
      <c r="AA326" s="150" t="str">
        <f aca="false">IFERROR(AA322/COUNT(AA22:AA321),"")</f>
        <v/>
      </c>
      <c r="AB326" s="150" t="str">
        <f aca="false">IFERROR(AB322/COUNT(AB22:AB321),"")</f>
        <v/>
      </c>
      <c r="AC326" s="150" t="str">
        <f aca="false">IFERROR(AC322/COUNT(AC22:AC321),"")</f>
        <v/>
      </c>
      <c r="AD326" s="150" t="str">
        <f aca="false">IFERROR(AD322/COUNT(AD22:AD321),"")</f>
        <v/>
      </c>
      <c r="AE326" s="150" t="str">
        <f aca="false">IFERROR(AE322/COUNT(AE22:AE321),"")</f>
        <v/>
      </c>
      <c r="AF326" s="150" t="str">
        <f aca="false">IFERROR(AF322/COUNT(AF22:AF321),"")</f>
        <v/>
      </c>
      <c r="AG326" s="150" t="str">
        <f aca="false">IFERROR(AG322/COUNT(AG22:AG321),"")</f>
        <v/>
      </c>
      <c r="AH326" s="150" t="str">
        <f aca="false">IFERROR(AH322/COUNT(AH22:AH321),"")</f>
        <v/>
      </c>
      <c r="AI326" s="150" t="str">
        <f aca="false">IFERROR(AI322/COUNT(AI22:AI321),"")</f>
        <v/>
      </c>
      <c r="AJ326" s="64"/>
      <c r="AK326" s="64"/>
      <c r="AL326" s="146"/>
      <c r="AM326" s="154"/>
      <c r="AN326" s="155"/>
      <c r="AO326" s="146"/>
      <c r="AP326" s="154"/>
      <c r="AQ326" s="155"/>
      <c r="AR326" s="146"/>
      <c r="AS326" s="154"/>
      <c r="AT326" s="155"/>
      <c r="AU326" s="146"/>
      <c r="AV326" s="154"/>
      <c r="AW326" s="155"/>
      <c r="AX326" s="148"/>
      <c r="AY326" s="156"/>
      <c r="AZ326" s="155"/>
      <c r="BA326" s="148"/>
      <c r="BB326" s="156"/>
      <c r="BC326" s="155"/>
      <c r="BD326" s="148"/>
      <c r="BE326" s="156"/>
      <c r="BF326" s="155"/>
      <c r="BG326" s="148"/>
      <c r="BH326" s="156"/>
      <c r="BI326" s="155"/>
      <c r="BJ326" s="148"/>
      <c r="BK326" s="156"/>
      <c r="BL326" s="155"/>
      <c r="BM326" s="148"/>
      <c r="BN326" s="156"/>
    </row>
    <row r="327" customFormat="false" ht="15.75" hidden="false" customHeight="true" outlineLevel="0" collapsed="false">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row>
    <row r="328" customFormat="false" ht="15.75" hidden="false" customHeight="true" outlineLevel="0" collapsed="false">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row>
    <row r="329" customFormat="false" ht="15.75" hidden="false" customHeight="true" outlineLevel="0" collapsed="false">
      <c r="A329" s="8"/>
      <c r="B329" s="8"/>
      <c r="C329" s="8"/>
      <c r="D329" s="157"/>
      <c r="E329" s="157"/>
      <c r="F329" s="157"/>
      <c r="G329" s="157"/>
      <c r="H329" s="157"/>
      <c r="I329" s="157"/>
      <c r="J329" s="157"/>
      <c r="K329" s="157"/>
      <c r="L329" s="157"/>
      <c r="M329" s="157"/>
      <c r="N329" s="157"/>
      <c r="O329" s="157"/>
      <c r="P329" s="157"/>
      <c r="Q329" s="157"/>
      <c r="R329" s="157"/>
      <c r="S329" s="157"/>
      <c r="T329" s="157"/>
      <c r="U329" s="157"/>
      <c r="V329" s="157"/>
      <c r="W329" s="157"/>
      <c r="X329" s="157"/>
      <c r="Y329" s="157"/>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row>
    <row r="330" customFormat="false" ht="15.75" hidden="false" customHeight="true" outlineLevel="0" collapsed="false">
      <c r="A330" s="157"/>
      <c r="B330" s="157"/>
      <c r="C330" s="157"/>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row>
    <row r="331" customFormat="false" ht="15.75" hidden="false" customHeight="true" outlineLevel="0" collapsed="false">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row>
    <row r="332" customFormat="false" ht="31.5" hidden="false" customHeight="true" outlineLevel="0" collapsed="false">
      <c r="A332" s="158"/>
      <c r="B332" s="158"/>
      <c r="C332" s="15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row>
    <row r="333" customFormat="false" ht="15.75" hidden="false" customHeight="true" outlineLevel="0" collapsed="false">
      <c r="A333" s="159"/>
      <c r="B333" s="159"/>
      <c r="C333" s="159"/>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row>
    <row r="334" customFormat="false" ht="15.75" hidden="false" customHeight="true" outlineLevel="0" collapsed="false">
      <c r="A334" s="159"/>
      <c r="B334" s="159"/>
      <c r="C334" s="159"/>
      <c r="D334" s="159"/>
      <c r="E334" s="159"/>
      <c r="F334" s="159"/>
      <c r="G334" s="159"/>
      <c r="H334" s="159"/>
      <c r="I334" s="159"/>
      <c r="J334" s="159"/>
      <c r="K334" s="159"/>
      <c r="L334" s="159"/>
      <c r="M334" s="159"/>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row>
    <row r="335" customFormat="false" ht="15.75" hidden="false" customHeight="true" outlineLevel="0" collapsed="false">
      <c r="A335" s="159"/>
      <c r="B335" s="159"/>
      <c r="C335" s="159"/>
      <c r="D335" s="159"/>
      <c r="E335" s="159"/>
      <c r="F335" s="159"/>
      <c r="G335" s="159"/>
      <c r="H335" s="159"/>
      <c r="I335" s="159"/>
      <c r="J335" s="159"/>
      <c r="K335" s="159"/>
      <c r="L335" s="159"/>
      <c r="M335" s="159"/>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row>
    <row r="336" customFormat="false" ht="15.75" hidden="false" customHeight="true" outlineLevel="0" collapsed="false">
      <c r="A336" s="159"/>
      <c r="B336" s="159"/>
      <c r="C336" s="159"/>
      <c r="D336" s="159"/>
      <c r="E336" s="159"/>
      <c r="F336" s="159"/>
      <c r="G336" s="159"/>
      <c r="H336" s="159"/>
      <c r="I336" s="159"/>
      <c r="J336" s="159"/>
      <c r="K336" s="159"/>
      <c r="L336" s="159"/>
      <c r="M336" s="159"/>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row>
    <row r="337" customFormat="false" ht="15.75" hidden="false" customHeight="true" outlineLevel="0" collapsed="false">
      <c r="A337" s="159"/>
      <c r="B337" s="159"/>
      <c r="C337" s="159"/>
      <c r="D337" s="159"/>
      <c r="E337" s="159"/>
      <c r="F337" s="159"/>
      <c r="G337" s="159"/>
      <c r="H337" s="159"/>
      <c r="I337" s="159"/>
      <c r="J337" s="159"/>
      <c r="K337" s="159"/>
      <c r="L337" s="159"/>
      <c r="M337" s="159"/>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row>
    <row r="338" customFormat="false" ht="33.75" hidden="false" customHeight="true" outlineLevel="0" collapsed="false">
      <c r="A338" s="8"/>
      <c r="B338" s="8"/>
      <c r="C338" s="8"/>
      <c r="D338" s="160"/>
      <c r="E338" s="160"/>
      <c r="F338" s="160"/>
      <c r="G338" s="160"/>
      <c r="H338" s="160"/>
      <c r="I338" s="160"/>
      <c r="J338" s="160"/>
      <c r="K338" s="160"/>
      <c r="L338" s="160"/>
      <c r="M338" s="160"/>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row>
    <row r="339" customFormat="false" ht="15.75" hidden="false" customHeight="true" outlineLevel="0" collapsed="false">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row>
    <row r="340" customFormat="false" ht="15.75" hidden="false" customHeight="true" outlineLevel="0" collapsed="false">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row>
    <row r="341" customFormat="false" ht="15.75" hidden="false" customHeight="true" outlineLevel="0" collapsed="false">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row>
    <row r="342" customFormat="false" ht="15.75" hidden="false" customHeight="true" outlineLevel="0" collapsed="false">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row>
    <row r="343" customFormat="false" ht="15.75" hidden="false" customHeight="true" outlineLevel="0" collapsed="false">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row>
    <row r="344" customFormat="false" ht="15.75" hidden="false" customHeight="true" outlineLevel="0" collapsed="false">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row>
    <row r="345" customFormat="false" ht="15.75" hidden="false" customHeight="true" outlineLevel="0" collapsed="false">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row>
    <row r="346" customFormat="false" ht="15.75" hidden="false" customHeight="true" outlineLevel="0" collapsed="false">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row>
    <row r="347" customFormat="false" ht="15.75" hidden="false" customHeight="true" outlineLevel="0" collapsed="false">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row>
    <row r="348" customFormat="false" ht="15.75" hidden="false" customHeight="true" outlineLevel="0" collapsed="false">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row>
    <row r="349" customFormat="false" ht="15.75" hidden="false" customHeight="true" outlineLevel="0" collapsed="false">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row>
    <row r="350" customFormat="false" ht="15.75" hidden="false" customHeight="true" outlineLevel="0" collapsed="false">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row>
    <row r="351" customFormat="false" ht="15.75" hidden="false" customHeight="true" outlineLevel="0" collapsed="false">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row>
    <row r="352" customFormat="false" ht="15.75" hidden="false" customHeight="true" outlineLevel="0" collapsed="false">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row>
    <row r="353" customFormat="false" ht="15.75" hidden="false" customHeight="true" outlineLevel="0" collapsed="false">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row>
    <row r="354" customFormat="false" ht="15.75" hidden="false" customHeight="true" outlineLevel="0" collapsed="false">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row>
    <row r="355" customFormat="false" ht="15.75" hidden="false" customHeight="true" outlineLevel="0" collapsed="false">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row>
    <row r="356" customFormat="false" ht="15.75" hidden="false" customHeight="true" outlineLevel="0" collapsed="false">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row>
    <row r="357" customFormat="false" ht="15.75" hidden="false" customHeight="true" outlineLevel="0" collapsed="false">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row>
    <row r="358" customFormat="false" ht="15.75" hidden="false" customHeight="true" outlineLevel="0" collapsed="false">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row>
    <row r="359" customFormat="false" ht="15.75" hidden="false" customHeight="true" outlineLevel="0" collapsed="false">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row>
    <row r="360" customFormat="false" ht="15.75" hidden="false" customHeight="true" outlineLevel="0" collapsed="false">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row>
    <row r="361" customFormat="false" ht="15.75" hidden="false" customHeight="true" outlineLevel="0" collapsed="false">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row>
    <row r="362" customFormat="false" ht="15.75" hidden="false" customHeight="true" outlineLevel="0" collapsed="false">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row>
    <row r="363" customFormat="false" ht="15.75" hidden="false" customHeight="true" outlineLevel="0" collapsed="false">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row>
    <row r="364" customFormat="false" ht="15.75" hidden="false" customHeight="true" outlineLevel="0" collapsed="false">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row>
    <row r="365" customFormat="false" ht="15.75" hidden="false" customHeight="true" outlineLevel="0" collapsed="false">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row>
    <row r="366" customFormat="false" ht="15.75" hidden="false" customHeight="true" outlineLevel="0" collapsed="false">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row>
    <row r="367" customFormat="false" ht="15.75" hidden="false" customHeight="true" outlineLevel="0" collapsed="false">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row>
    <row r="368" customFormat="false" ht="15.75" hidden="false" customHeight="true" outlineLevel="0" collapsed="false">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row>
    <row r="369" customFormat="false" ht="15.75" hidden="false" customHeight="true" outlineLevel="0" collapsed="false">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row>
    <row r="370" customFormat="false" ht="15.75" hidden="false" customHeight="true" outlineLevel="0" collapsed="false">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row>
    <row r="371" customFormat="false" ht="15.75" hidden="false" customHeight="true" outlineLevel="0" collapsed="false">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row>
    <row r="372" customFormat="false" ht="15.75" hidden="false" customHeight="true" outlineLevel="0" collapsed="false">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row>
    <row r="373" customFormat="false" ht="15.75" hidden="false" customHeight="true" outlineLevel="0" collapsed="false">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row>
    <row r="374" customFormat="false" ht="15.75" hidden="false" customHeight="true" outlineLevel="0" collapsed="false">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row>
    <row r="375" customFormat="false" ht="15.75" hidden="false" customHeight="true" outlineLevel="0" collapsed="false">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row>
    <row r="376" customFormat="false" ht="15.75" hidden="false" customHeight="true" outlineLevel="0" collapsed="false">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row>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sheetData>
  <sheetProtection algorithmName="SHA-512" hashValue="9el6K52O/8rWD6f+M2Vdyw+uabDyK+afQWXYLvNF54O0C94nPLVny8dk2NHkPQu5zUijpo2jYcZThotfRbI3/g==" saltValue="MEbLUZ7T1Zh8snPd1YhgTw==" spinCount="100000" sheet="true" objects="true" scenarios="true" formatColumns="false" formatRows="false"/>
  <mergeCells count="87">
    <mergeCell ref="AQ2:AT3"/>
    <mergeCell ref="AK4:AO4"/>
    <mergeCell ref="AQ4:AS4"/>
    <mergeCell ref="AQ5:AS5"/>
    <mergeCell ref="AQ7:AV7"/>
    <mergeCell ref="AS8:AV8"/>
    <mergeCell ref="AS9:AV9"/>
    <mergeCell ref="AS10:AV10"/>
    <mergeCell ref="D17:M17"/>
    <mergeCell ref="O17:X17"/>
    <mergeCell ref="Z17:AI17"/>
    <mergeCell ref="A18:A21"/>
    <mergeCell ref="B18:B21"/>
    <mergeCell ref="D18:H18"/>
    <mergeCell ref="I18:M18"/>
    <mergeCell ref="O18:S18"/>
    <mergeCell ref="T18:X18"/>
    <mergeCell ref="Z18:AD18"/>
    <mergeCell ref="AE18:AI18"/>
    <mergeCell ref="AK18:AX18"/>
    <mergeCell ref="AZ18:AZ21"/>
    <mergeCell ref="BA18:BA21"/>
    <mergeCell ref="BB18:BB21"/>
    <mergeCell ref="BC18:BC21"/>
    <mergeCell ref="BD18:BD21"/>
    <mergeCell ref="BE18:BE21"/>
    <mergeCell ref="BF18:BF21"/>
    <mergeCell ref="BG18:BG21"/>
    <mergeCell ref="BH18:BH21"/>
    <mergeCell ref="BI18:BI21"/>
    <mergeCell ref="BJ18:BJ21"/>
    <mergeCell ref="BK18:BK21"/>
    <mergeCell ref="BL18:BL21"/>
    <mergeCell ref="BM18:BM21"/>
    <mergeCell ref="BN18:BN21"/>
    <mergeCell ref="AK19:AK21"/>
    <mergeCell ref="AL19:AL21"/>
    <mergeCell ref="AM19:AM21"/>
    <mergeCell ref="AN19:AN21"/>
    <mergeCell ref="AO19:AO21"/>
    <mergeCell ref="AP19:AP21"/>
    <mergeCell ref="AQ19:AQ21"/>
    <mergeCell ref="AR19:AR21"/>
    <mergeCell ref="AS19:AS21"/>
    <mergeCell ref="AT19:AT21"/>
    <mergeCell ref="AU19:AU21"/>
    <mergeCell ref="AV19:AV21"/>
    <mergeCell ref="AW19:AW21"/>
    <mergeCell ref="AX19:AX21"/>
    <mergeCell ref="AY19:AY21"/>
    <mergeCell ref="A322:C322"/>
    <mergeCell ref="AJ322:AK323"/>
    <mergeCell ref="AL322:AL323"/>
    <mergeCell ref="AN322:AN323"/>
    <mergeCell ref="AO322:AO323"/>
    <mergeCell ref="AQ322:AQ323"/>
    <mergeCell ref="AR322:AR323"/>
    <mergeCell ref="AT322:AT323"/>
    <mergeCell ref="AU322:AU323"/>
    <mergeCell ref="AW322:AW323"/>
    <mergeCell ref="AX322:AX323"/>
    <mergeCell ref="AZ322:AZ323"/>
    <mergeCell ref="BA322:BA323"/>
    <mergeCell ref="BC322:BC323"/>
    <mergeCell ref="BD322:BD323"/>
    <mergeCell ref="BF322:BF323"/>
    <mergeCell ref="BG322:BG323"/>
    <mergeCell ref="BI322:BI323"/>
    <mergeCell ref="BJ322:BJ323"/>
    <mergeCell ref="BL322:BL323"/>
    <mergeCell ref="BM322:BM323"/>
    <mergeCell ref="A323:C323"/>
    <mergeCell ref="A324:C324"/>
    <mergeCell ref="A325:C325"/>
    <mergeCell ref="AJ325:AK326"/>
    <mergeCell ref="AL325:AL326"/>
    <mergeCell ref="AO325:AO326"/>
    <mergeCell ref="AR325:AR326"/>
    <mergeCell ref="AU325:AU326"/>
    <mergeCell ref="AX325:AX326"/>
    <mergeCell ref="BA325:BA326"/>
    <mergeCell ref="BD325:BD326"/>
    <mergeCell ref="BG325:BG326"/>
    <mergeCell ref="BJ325:BJ326"/>
    <mergeCell ref="BM325:BM326"/>
    <mergeCell ref="A326:C326"/>
    <mergeCell ref="D338:M338"/>
  </mergeCells>
  <conditionalFormatting sqref="AL325:AM326">
    <cfRule type="containsText" priority="2" operator="containsText" aboveAverage="0" equalAverage="0" bottom="0" percent="0" rank="0" text="Y" dxfId="2">
      <formula>NOT(ISERROR(SEARCH("Y",AL325)))</formula>
    </cfRule>
    <cfRule type="containsText" priority="3" operator="containsText" aboveAverage="0" equalAverage="0" bottom="0" percent="0" rank="0" text="N" dxfId="3">
      <formula>NOT(ISERROR(SEARCH("N",AL325)))</formula>
    </cfRule>
  </conditionalFormatting>
  <conditionalFormatting sqref="AO325:BN326">
    <cfRule type="containsText" priority="4" operator="containsText" aboveAverage="0" equalAverage="0" bottom="0" percent="0" rank="0" text="Y" dxfId="2">
      <formula>NOT(ISERROR(SEARCH("Y",AO325)))</formula>
    </cfRule>
    <cfRule type="containsText" priority="5" operator="containsText" aboveAverage="0" equalAverage="0" bottom="0" percent="0" rank="0" text="N" dxfId="3">
      <formula>NOT(ISERROR(SEARCH("N",AO325)))</formula>
    </cfRule>
  </conditionalFormatting>
  <conditionalFormatting sqref="AL324:AM324">
    <cfRule type="cellIs" priority="6" operator="greaterThan" aboveAverage="0" equalAverage="0" bottom="0" percent="0" rank="0" text="" dxfId="2">
      <formula>0.6</formula>
    </cfRule>
  </conditionalFormatting>
  <conditionalFormatting sqref="AO324:AP324 AR324:AS324 AU324:AV324 AX324:AY324">
    <cfRule type="cellIs" priority="7" operator="greaterThan" aboveAverage="0" equalAverage="0" bottom="0" percent="0" rank="0" text="" dxfId="2">
      <formula>0.6</formula>
    </cfRule>
  </conditionalFormatting>
  <conditionalFormatting sqref="AL324:AM324 AO324:AP324 AR324:AS324 AU324:AV324 AX324:AY324">
    <cfRule type="cellIs" priority="8" operator="lessThan" aboveAverage="0" equalAverage="0" bottom="0" percent="0" rank="0" text="" dxfId="3">
      <formula>0.6</formula>
    </cfRule>
    <cfRule type="cellIs" priority="9" operator="equal" aboveAverage="0" equalAverage="0" bottom="0" percent="0" rank="0" text="" dxfId="2">
      <formula>0.6</formula>
    </cfRule>
  </conditionalFormatting>
  <conditionalFormatting sqref="BA324:BB324 BD324:BE324 BG324:BH324 BJ324:BK324 BM324:BN324">
    <cfRule type="cellIs" priority="10" operator="greaterThan" aboveAverage="0" equalAverage="0" bottom="0" percent="0" rank="0" text="" dxfId="2">
      <formula>0.6</formula>
    </cfRule>
    <cfRule type="cellIs" priority="11" operator="lessThan" aboveAverage="0" equalAverage="0" bottom="0" percent="0" rank="0" text="" dxfId="3">
      <formula>0.6</formula>
    </cfRule>
    <cfRule type="cellIs" priority="12" operator="equal" aboveAverage="0" equalAverage="0" bottom="0" percent="0" rank="0" text="" dxfId="2">
      <formula>0.6</formula>
    </cfRule>
  </conditionalFormatting>
  <dataValidations count="1">
    <dataValidation allowBlank="true" errorStyle="stop" operator="between" showDropDown="false" showErrorMessage="true" showInputMessage="false" sqref="D20:M20 O20:X20 Z20:AI20" type="list">
      <formula1>$BQ$3:$BQ$12</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000"/>
  <sheetViews>
    <sheetView showFormulas="false" showGridLines="false" showRowColHeaders="true" showZeros="true" rightToLeft="false" tabSelected="false" showOutlineSymbols="true" defaultGridColor="true" view="normal" topLeftCell="A10" colorId="64" zoomScale="100" zoomScaleNormal="100" zoomScalePageLayoutView="100" workbookViewId="0">
      <selection pane="topLeft" activeCell="W23" activeCellId="0" sqref="W23"/>
    </sheetView>
  </sheetViews>
  <sheetFormatPr defaultColWidth="11.125" defaultRowHeight="15" zeroHeight="false" outlineLevelRow="0" outlineLevelCol="0"/>
  <cols>
    <col collapsed="false" customWidth="true" hidden="false" outlineLevel="0" max="1" min="1" style="1" width="20.37"/>
    <col collapsed="false" customWidth="true" hidden="false" outlineLevel="0" max="2" min="2" style="1" width="33.13"/>
    <col collapsed="false" customWidth="true" hidden="false" outlineLevel="0" max="24" min="3" style="1" width="11"/>
    <col collapsed="false" customWidth="true" hidden="false" outlineLevel="0" max="25" min="25" style="1" width="11.63"/>
    <col collapsed="false" customWidth="true" hidden="false" outlineLevel="0" max="26" min="26" style="1" width="11"/>
    <col collapsed="false" customWidth="true" hidden="false" outlineLevel="0" max="27" min="27" style="1" width="15"/>
    <col collapsed="false" customWidth="true" hidden="false" outlineLevel="0" max="28" min="28" style="1" width="11"/>
  </cols>
  <sheetData>
    <row r="1" customFormat="false" ht="15.75" hidden="false" customHeight="true" outlineLevel="0" collapsed="false">
      <c r="A1" s="13"/>
      <c r="B1" s="13"/>
      <c r="C1" s="13"/>
      <c r="D1" s="13"/>
      <c r="E1" s="13"/>
      <c r="F1" s="13"/>
      <c r="G1" s="13"/>
      <c r="H1" s="13"/>
      <c r="I1" s="13"/>
      <c r="J1" s="13"/>
      <c r="K1" s="70"/>
      <c r="L1" s="70"/>
      <c r="M1" s="70"/>
      <c r="N1" s="70"/>
      <c r="O1" s="70"/>
      <c r="P1" s="70"/>
      <c r="Q1" s="70"/>
      <c r="R1" s="70"/>
      <c r="S1" s="70"/>
      <c r="T1" s="70"/>
      <c r="U1" s="70"/>
      <c r="V1" s="13"/>
      <c r="W1" s="13"/>
      <c r="X1" s="13"/>
      <c r="Y1" s="13"/>
      <c r="Z1" s="13"/>
      <c r="AA1" s="13"/>
      <c r="AB1" s="13"/>
    </row>
    <row r="2" customFormat="false" ht="15.75" hidden="false" customHeight="true" outlineLevel="0" collapsed="false">
      <c r="A2" s="31" t="s">
        <v>11</v>
      </c>
      <c r="B2" s="60" t="str">
        <f aca="false">'Database (LECTURE-RES-PRAC)'!B3</f>
        <v>SECOND SEMESTER SY 2024-2025</v>
      </c>
      <c r="C2" s="13"/>
      <c r="D2" s="13"/>
      <c r="E2" s="59" t="s">
        <v>191</v>
      </c>
      <c r="F2" s="59"/>
      <c r="G2" s="59"/>
      <c r="H2" s="59"/>
      <c r="I2" s="59"/>
      <c r="J2" s="207"/>
      <c r="K2" s="208"/>
      <c r="L2" s="208"/>
      <c r="M2" s="208"/>
      <c r="N2" s="208"/>
      <c r="O2" s="208"/>
      <c r="P2" s="208"/>
      <c r="Q2" s="70"/>
      <c r="R2" s="70"/>
      <c r="S2" s="70"/>
      <c r="T2" s="70"/>
      <c r="U2" s="70"/>
      <c r="V2" s="13"/>
      <c r="W2" s="13"/>
      <c r="X2" s="13"/>
      <c r="Y2" s="13"/>
      <c r="Z2" s="13"/>
      <c r="AA2" s="13"/>
      <c r="AB2" s="13"/>
    </row>
    <row r="3" customFormat="false" ht="15.75" hidden="false" customHeight="true" outlineLevel="0" collapsed="false">
      <c r="A3" s="31" t="s">
        <v>14</v>
      </c>
      <c r="B3" s="60" t="str">
        <f aca="false">'Database (LECTURE-RES-PRAC)'!B4</f>
        <v>CONLAW1</v>
      </c>
      <c r="C3" s="13"/>
      <c r="D3" s="13"/>
      <c r="E3" s="64"/>
      <c r="F3" s="64" t="s">
        <v>162</v>
      </c>
      <c r="G3" s="64" t="s">
        <v>163</v>
      </c>
      <c r="H3" s="209" t="s">
        <v>164</v>
      </c>
      <c r="I3" s="64" t="s">
        <v>165</v>
      </c>
      <c r="J3" s="210" t="s">
        <v>76</v>
      </c>
      <c r="K3" s="210" t="s">
        <v>78</v>
      </c>
      <c r="L3" s="210" t="s">
        <v>192</v>
      </c>
      <c r="M3" s="210"/>
      <c r="N3" s="210" t="n">
        <v>0.1</v>
      </c>
      <c r="O3" s="210" t="s">
        <v>13</v>
      </c>
      <c r="P3" s="210" t="s">
        <v>16</v>
      </c>
      <c r="Q3" s="70"/>
      <c r="R3" s="70"/>
      <c r="S3" s="70"/>
      <c r="T3" s="70"/>
      <c r="U3" s="70"/>
      <c r="V3" s="13"/>
      <c r="W3" s="13"/>
      <c r="X3" s="13"/>
      <c r="Y3" s="13"/>
      <c r="Z3" s="13"/>
      <c r="AA3" s="13"/>
      <c r="AB3" s="13"/>
    </row>
    <row r="4" customFormat="false" ht="15.75" hidden="false" customHeight="true" outlineLevel="0" collapsed="false">
      <c r="A4" s="31" t="s">
        <v>17</v>
      </c>
      <c r="B4" s="60" t="str">
        <f aca="false">'Database (LECTURE-RES-PRAC)'!B5</f>
        <v>Constitutional Law I</v>
      </c>
      <c r="C4" s="13"/>
      <c r="D4" s="13"/>
      <c r="E4" s="64" t="s">
        <v>65</v>
      </c>
      <c r="F4" s="165" t="n">
        <f aca="false">IF(SUMIF('Database (LECTURE-RES-PRAC)'!D$14:AG$14,"CLO1",'Database (LECTURE-RES-PRAC)'!D$16:AG$16)=0,0,SUMIF('Database (LECTURE-RES-PRAC)'!D$14:AG$14,"CLO1",'Database (LECTURE-RES-PRAC)'!D$16:AG$16))</f>
        <v>50</v>
      </c>
      <c r="G4" s="165" t="n">
        <f aca="false">IF(SUMIF('Database (LECTURE-RES-PRAC)'!AJ$14:BM$14, "CLO1", 'Database (LECTURE-RES-PRAC)'!AJ$16:BM$16)=0,0,SUMIF('Database (LECTURE-RES-PRAC)'!AJ$14:BM$14, "CLO1", 'Database (LECTURE-RES-PRAC)'!AJ$16:BM$16))</f>
        <v>0</v>
      </c>
      <c r="H4" s="211" t="n">
        <f aca="false">IF(SUMIF('Database (LECTURE-RES-PRAC)'!BP$14:CS$14, "CLO1", 'Database (LECTURE-RES-PRAC)'!BP$16:CS$16)=0,0,SUMIF('Database (LECTURE-RES-PRAC)'!BP$14:CS$14, "CLO1", 'Database (LECTURE-RES-PRAC)'!BP$16:CS$16))</f>
        <v>0</v>
      </c>
      <c r="I4" s="165" t="n">
        <f aca="false">IF(SUM(F4:H4)=0,"",SUM(F4:H4))</f>
        <v>50</v>
      </c>
      <c r="J4" s="212" t="n">
        <f aca="false">'Database (LECTURE-RES-PRAC)'!D6</f>
        <v>0.4</v>
      </c>
      <c r="K4" s="17" t="n">
        <f aca="false">'Database (LECTURE-RES-PRAC)'!E6</f>
        <v>0.2</v>
      </c>
      <c r="L4" s="17" t="n">
        <f aca="false">'Database (LECTURE-RES-PRAC)'!F6</f>
        <v>0.4</v>
      </c>
      <c r="M4" s="21"/>
      <c r="N4" s="21" t="n">
        <v>0.2</v>
      </c>
      <c r="O4" s="21" t="n">
        <v>80</v>
      </c>
      <c r="P4" s="21" t="n">
        <v>60</v>
      </c>
      <c r="Q4" s="70"/>
      <c r="R4" s="70"/>
      <c r="S4" s="70"/>
      <c r="T4" s="70"/>
      <c r="U4" s="70"/>
      <c r="V4" s="13"/>
      <c r="W4" s="13"/>
      <c r="X4" s="13"/>
      <c r="Y4" s="13"/>
      <c r="Z4" s="13"/>
      <c r="AA4" s="13"/>
      <c r="AB4" s="13"/>
    </row>
    <row r="5" customFormat="false" ht="15.75" hidden="false" customHeight="true" outlineLevel="0" collapsed="false">
      <c r="A5" s="31" t="s">
        <v>193</v>
      </c>
      <c r="B5" s="68" t="str">
        <f aca="false">IF('Database (LECTURE-RES-PRAC)'!B6="STUDENT FORMATION",'Database (LECTURE-RES-PRAC)'!B6,IF('Database (LECTURE-RES-PRAC)'!B6="PRACTICUM",'Database (LECTURE-RES-PRAC)'!B6,IF('Database (LECTURE-RES-PRAC)'!B6="RESEARCH",'Database (LECTURE-RES-PRAC)'!B6,IF('Database (LECTURE-RES-PRAC)'!B6="LECTURE",'Database (LECTURE-RES-PRAC)'!B6,""))))</f>
        <v>LECTURE</v>
      </c>
      <c r="C5" s="13"/>
      <c r="D5" s="13"/>
      <c r="E5" s="64" t="s">
        <v>66</v>
      </c>
      <c r="F5" s="165" t="n">
        <f aca="false">IF(SUMIF('Database (LECTURE-RES-PRAC)'!D$14:AG$14,"CLO2",'Database (LECTURE-RES-PRAC)'!D$16:AG$16)=0,0,SUMIF('Database (LECTURE-RES-PRAC)'!D$14:AG$14,"CLO2",'Database (LECTURE-RES-PRAC)'!D$16:AG$16))</f>
        <v>0</v>
      </c>
      <c r="G5" s="165" t="n">
        <f aca="false">IF(SUMIF('Database (LECTURE-RES-PRAC)'!AJ$14:BM$14, "CLO2", 'Database (LECTURE-RES-PRAC)'!AJ$16:BM$16)=0,0,SUMIF('Database (LECTURE-RES-PRAC)'!AJ$14:BM$14, "CLO2", 'Database (LECTURE-RES-PRAC)'!AJ$16:BM$16))</f>
        <v>180</v>
      </c>
      <c r="H5" s="211" t="n">
        <f aca="false">IF(SUMIF('Database (LECTURE-RES-PRAC)'!BP$14:CS$14, "CLO2", 'Database (LECTURE-RES-PRAC)'!BP$16:CS$16)=0,0,SUMIF('Database (LECTURE-RES-PRAC)'!BP$14:CS$14, "CLO2", 'Database (LECTURE-RES-PRAC)'!BP$16:CS$16))</f>
        <v>0</v>
      </c>
      <c r="I5" s="165" t="n">
        <f aca="false">IF(SUM(F5:H5)=0,"",SUM(F5:H5))</f>
        <v>180</v>
      </c>
      <c r="J5" s="212"/>
      <c r="K5" s="21"/>
      <c r="L5" s="21"/>
      <c r="M5" s="21"/>
      <c r="N5" s="21" t="n">
        <v>0.3</v>
      </c>
      <c r="O5" s="21" t="n">
        <v>20</v>
      </c>
      <c r="P5" s="21" t="n">
        <v>40</v>
      </c>
      <c r="Q5" s="70"/>
      <c r="R5" s="70"/>
      <c r="S5" s="70"/>
      <c r="T5" s="70"/>
      <c r="U5" s="70"/>
      <c r="V5" s="13"/>
      <c r="W5" s="13"/>
      <c r="X5" s="13"/>
      <c r="Y5" s="13"/>
      <c r="Z5" s="13"/>
      <c r="AA5" s="13"/>
      <c r="AB5" s="13"/>
    </row>
    <row r="6" customFormat="false" ht="15.75" hidden="false" customHeight="true" outlineLevel="0" collapsed="false">
      <c r="A6" s="31" t="s">
        <v>20</v>
      </c>
      <c r="B6" s="60" t="str">
        <f aca="false">'Database (LECTURE-RES-PRAC)'!B7</f>
        <v/>
      </c>
      <c r="C6" s="13"/>
      <c r="D6" s="13"/>
      <c r="E6" s="64" t="s">
        <v>67</v>
      </c>
      <c r="F6" s="165" t="n">
        <f aca="false">IF(SUMIF('Database (LECTURE-RES-PRAC)'!D$14:AG$14,"CLO3",'Database (LECTURE-RES-PRAC)'!D$16:AG$16)=0,0,SUMIF('Database (LECTURE-RES-PRAC)'!D$14:AG$14,"CLO3",'Database (LECTURE-RES-PRAC)'!D$16:AG$16))</f>
        <v>5</v>
      </c>
      <c r="G6" s="165" t="n">
        <f aca="false">IF(SUMIF('Database (LECTURE-RES-PRAC)'!AJ$14:BM$14, "CLO3", 'Database (LECTURE-RES-PRAC)'!AJ$16:BM$16)=0,0,SUMIF('Database (LECTURE-RES-PRAC)'!AJ$14:BM$14, "CLO3", 'Database (LECTURE-RES-PRAC)'!AJ$16:BM$16))</f>
        <v>0</v>
      </c>
      <c r="H6" s="211" t="n">
        <f aca="false">IF(SUMIF('Database (LECTURE-RES-PRAC)'!BP$14:CS$14, "CLO3", 'Database (LECTURE-RES-PRAC)'!BP$16:CS$16)=0,0,SUMIF('Database (LECTURE-RES-PRAC)'!BP$14:CS$14, "CLO3", 'Database (LECTURE-RES-PRAC)'!BP$16:CS$16))</f>
        <v>155</v>
      </c>
      <c r="I6" s="165" t="n">
        <f aca="false">IF(SUM(F6:H6)=0,"",SUM(F6:H6))</f>
        <v>160</v>
      </c>
      <c r="J6" s="213" t="n">
        <f aca="false">IF(J4=10%,N3,IF(J4=20%,N4,IF(J4=30%,N5,IF(J4=40%,N6,IF(J4=50%,N7,IF(J4=60%,N8,""))))))</f>
        <v>0.4</v>
      </c>
      <c r="K6" s="21" t="n">
        <f aca="false">IF(K4=20%, N4, IF(K4=30%, N5, IF(K4=40%, N6, IF(K4=50%, N7, IF(K4=60%,N8,"")))))</f>
        <v>0.2</v>
      </c>
      <c r="L6" s="21" t="n">
        <f aca="false">IF(L4=20%, N4, IF(L4=30%, N5, IF(L4=40%, N6, IF(L4=50%, N7, IF(L4=60%,N8,"")))))</f>
        <v>0.4</v>
      </c>
      <c r="M6" s="21"/>
      <c r="N6" s="21" t="n">
        <v>0.4</v>
      </c>
      <c r="O6" s="21"/>
      <c r="P6" s="21"/>
      <c r="Q6" s="70"/>
      <c r="R6" s="70"/>
      <c r="S6" s="70"/>
      <c r="T6" s="70"/>
      <c r="U6" s="70"/>
      <c r="V6" s="13"/>
      <c r="W6" s="13"/>
      <c r="X6" s="13"/>
      <c r="Y6" s="13"/>
      <c r="Z6" s="13"/>
      <c r="AA6" s="13"/>
      <c r="AB6" s="13"/>
    </row>
    <row r="7" customFormat="false" ht="15.75" hidden="false" customHeight="true" outlineLevel="0" collapsed="false">
      <c r="A7" s="31" t="s">
        <v>21</v>
      </c>
      <c r="B7" s="60" t="n">
        <f aca="false">'Database (LECTURE-RES-PRAC)'!B8</f>
        <v>8</v>
      </c>
      <c r="C7" s="13"/>
      <c r="D7" s="13"/>
      <c r="E7" s="64" t="s">
        <v>68</v>
      </c>
      <c r="F7" s="165" t="n">
        <f aca="false">IF(SUMIF('Database (LECTURE-RES-PRAC)'!D$14:AG$14,"CLO4",'Database (LECTURE-RES-PRAC)'!D$16:AG$16)=0,0,SUMIF('Database (LECTURE-RES-PRAC)'!D$14:AG$14,"CLO4",'Database (LECTURE-RES-PRAC)'!D$16:AG$16))</f>
        <v>100</v>
      </c>
      <c r="G7" s="165" t="n">
        <f aca="false">IF(SUMIF('Database (LECTURE-RES-PRAC)'!AJ$14:BM$14, "CLO4", 'Database (LECTURE-RES-PRAC)'!AJ$16:BM$16)=0,0,SUMIF('Database (LECTURE-RES-PRAC)'!AJ$14:BM$14, "CLO4", 'Database (LECTURE-RES-PRAC)'!AJ$16:BM$16))</f>
        <v>0</v>
      </c>
      <c r="H7" s="211" t="n">
        <f aca="false">IF(SUMIF('Database (LECTURE-RES-PRAC)'!BP$14:CS$14, "CLO4", 'Database (LECTURE-RES-PRAC)'!BP$16:CS$16)=0,0,SUMIF('Database (LECTURE-RES-PRAC)'!BP$14:CS$14, "CLO4", 'Database (LECTURE-RES-PRAC)'!BP$16:CS$16))</f>
        <v>50</v>
      </c>
      <c r="I7" s="165" t="n">
        <f aca="false">IF(SUM(F7:H7)=0,"",SUM(F7:H7))</f>
        <v>150</v>
      </c>
      <c r="J7" s="212"/>
      <c r="K7" s="21"/>
      <c r="L7" s="21"/>
      <c r="M7" s="21"/>
      <c r="N7" s="21" t="n">
        <v>0.5</v>
      </c>
      <c r="O7" s="21"/>
      <c r="P7" s="21"/>
      <c r="Q7" s="70"/>
      <c r="R7" s="70"/>
      <c r="S7" s="70"/>
      <c r="T7" s="70"/>
      <c r="U7" s="70"/>
      <c r="V7" s="13"/>
      <c r="W7" s="13"/>
      <c r="X7" s="13"/>
      <c r="Y7" s="13"/>
      <c r="Z7" s="13"/>
      <c r="AA7" s="13"/>
      <c r="AB7" s="13"/>
    </row>
    <row r="8" customFormat="false" ht="15.75" hidden="false" customHeight="true" outlineLevel="0" collapsed="false">
      <c r="A8" s="31" t="s">
        <v>194</v>
      </c>
      <c r="B8" s="60" t="str">
        <f aca="false">'Database (LECTURE-RES-PRAC)'!B9</f>
        <v/>
      </c>
      <c r="C8" s="13"/>
      <c r="D8" s="13"/>
      <c r="E8" s="64" t="s">
        <v>69</v>
      </c>
      <c r="F8" s="165" t="n">
        <f aca="false">IF(SUMIF('Database (LECTURE-RES-PRAC)'!D$14:AG$14,"CLO5",'Database (LECTURE-RES-PRAC)'!D$16:AG$16)=0,0,SUMIF('Database (LECTURE-RES-PRAC)'!D$14:AG$14,"CLO5",'Database (LECTURE-RES-PRAC)'!D$16:AG$16))</f>
        <v>100</v>
      </c>
      <c r="G8" s="165" t="n">
        <f aca="false">IF(SUMIF('Database (LECTURE-RES-PRAC)'!AJ$14:BM$14, "CLO5", 'Database (LECTURE-RES-PRAC)'!AJ$16:BM$16)=0,0,SUMIF('Database (LECTURE-RES-PRAC)'!AJ$14:BM$14, "CLO5", 'Database (LECTURE-RES-PRAC)'!AJ$16:BM$16))</f>
        <v>0</v>
      </c>
      <c r="H8" s="211" t="n">
        <f aca="false">IF(SUMIF('Database (LECTURE-RES-PRAC)'!BP$14:CS$14, "CLO5", 'Database (LECTURE-RES-PRAC)'!BP$16:CS$16)=0,0,SUMIF('Database (LECTURE-RES-PRAC)'!BP$14:CS$14, "CLO5", 'Database (LECTURE-RES-PRAC)'!BP$16:CS$16))</f>
        <v>25</v>
      </c>
      <c r="I8" s="165" t="n">
        <f aca="false">IF(SUM(F8:H8)=0,"",SUM(F8:H8))</f>
        <v>125</v>
      </c>
      <c r="J8" s="212"/>
      <c r="K8" s="21"/>
      <c r="L8" s="21"/>
      <c r="M8" s="21"/>
      <c r="N8" s="21" t="n">
        <v>0.6</v>
      </c>
      <c r="O8" s="21"/>
      <c r="P8" s="21"/>
      <c r="Q8" s="70"/>
      <c r="R8" s="70"/>
      <c r="S8" s="70"/>
      <c r="T8" s="70"/>
      <c r="U8" s="70"/>
      <c r="V8" s="13"/>
      <c r="W8" s="13"/>
      <c r="X8" s="13"/>
      <c r="Y8" s="13"/>
      <c r="Z8" s="13"/>
      <c r="AA8" s="13"/>
      <c r="AB8" s="13"/>
    </row>
    <row r="9" customFormat="false" ht="15.75" hidden="false" customHeight="true" outlineLevel="0" collapsed="false">
      <c r="A9" s="31" t="s">
        <v>90</v>
      </c>
      <c r="B9" s="76" t="n">
        <f aca="false">'Database (LECTURE-RES-PRAC)'!B10</f>
        <v>0.6</v>
      </c>
      <c r="C9" s="13"/>
      <c r="D9" s="13"/>
      <c r="E9" s="64" t="s">
        <v>70</v>
      </c>
      <c r="F9" s="165" t="n">
        <f aca="false">IF(SUMIF('Database (LECTURE-RES-PRAC)'!D$14:AG$14,"CLO6",'Database (LECTURE-RES-PRAC)'!D$16:AG$16)=0,0,SUMIF('Database (LECTURE-RES-PRAC)'!D$14:AG$14,"CLO6",'Database (LECTURE-RES-PRAC)'!D$16:AG$16))</f>
        <v>0</v>
      </c>
      <c r="G9" s="165" t="n">
        <f aca="false">IF(SUMIF('Database (LECTURE-RES-PRAC)'!AJ$14:BM$14, "CLO6", 'Database (LECTURE-RES-PRAC)'!AJ$16:BM$16)=0,0,SUMIF('Database (LECTURE-RES-PRAC)'!AJ$14:BM$14, "CLO6", 'Database (LECTURE-RES-PRAC)'!AJ$16:BM$16))</f>
        <v>0</v>
      </c>
      <c r="H9" s="211" t="n">
        <f aca="false">IF(SUMIF('Database (LECTURE-RES-PRAC)'!BP$14:CS$14, "CLO6", 'Database (LECTURE-RES-PRAC)'!BP$16:CS$16)=0,0,SUMIF('Database (LECTURE-RES-PRAC)'!BP$14:CS$14, "CLO6", 'Database (LECTURE-RES-PRAC)'!BP$16:CS$16))</f>
        <v>0</v>
      </c>
      <c r="I9" s="165" t="str">
        <f aca="false">IF(SUM(F9:H9)=0,"",SUM(F9:H9))</f>
        <v/>
      </c>
      <c r="J9" s="212"/>
      <c r="K9" s="21"/>
      <c r="L9" s="21"/>
      <c r="M9" s="21"/>
      <c r="N9" s="21"/>
      <c r="O9" s="21"/>
      <c r="P9" s="21"/>
      <c r="Q9" s="70"/>
      <c r="R9" s="70"/>
      <c r="S9" s="70"/>
      <c r="T9" s="70"/>
      <c r="U9" s="70"/>
      <c r="V9" s="13"/>
      <c r="W9" s="13"/>
      <c r="X9" s="13"/>
      <c r="Y9" s="13"/>
      <c r="Z9" s="13"/>
      <c r="AA9" s="13"/>
      <c r="AB9" s="13"/>
    </row>
    <row r="10" customFormat="false" ht="15.75" hidden="false" customHeight="true" outlineLevel="0" collapsed="false">
      <c r="A10" s="184" t="s">
        <v>195</v>
      </c>
      <c r="B10" s="64" t="str">
        <f aca="false">COVERPAGE!S9</f>
        <v>60-40</v>
      </c>
      <c r="C10" s="13"/>
      <c r="D10" s="13"/>
      <c r="E10" s="64" t="s">
        <v>71</v>
      </c>
      <c r="F10" s="165" t="n">
        <f aca="false">IF(SUMIF('Database (LECTURE-RES-PRAC)'!D$14:AG$14,"CLO7",'Database (LECTURE-RES-PRAC)'!D$16:AG$16)=0,0,SUMIF('Database (LECTURE-RES-PRAC)'!D$14:AG$14,"CLO7",'Database (LECTURE-RES-PRAC)'!D$16:AG$16))</f>
        <v>0</v>
      </c>
      <c r="G10" s="165" t="n">
        <f aca="false">IF(SUMIF('Database (LECTURE-RES-PRAC)'!AJ$14:BM$14, "CLO7", 'Database (LECTURE-RES-PRAC)'!AJ$16:BM$16)=0,0,SUMIF('Database (LECTURE-RES-PRAC)'!AJ$14:BM$14, "CLO7", 'Database (LECTURE-RES-PRAC)'!AJ$16:BM$16))</f>
        <v>0</v>
      </c>
      <c r="H10" s="211" t="n">
        <f aca="false">IF(SUMIF('Database (LECTURE-RES-PRAC)'!BP$14:CS$14, "CLO7", 'Database (LECTURE-RES-PRAC)'!BP$16:CS$16)=0,0,SUMIF('Database (LECTURE-RES-PRAC)'!BP$14:CS$14, "CLO7", 'Database (LECTURE-RES-PRAC)'!BP$16:CS$16))</f>
        <v>0</v>
      </c>
      <c r="I10" s="165" t="str">
        <f aca="false">IF(SUM(F10:H10)=0,"",SUM(F10:H10))</f>
        <v/>
      </c>
      <c r="J10" s="21"/>
      <c r="K10" s="21"/>
      <c r="L10" s="21"/>
      <c r="M10" s="21"/>
      <c r="N10" s="21"/>
      <c r="O10" s="21"/>
      <c r="P10" s="21"/>
      <c r="Q10" s="70"/>
      <c r="R10" s="70"/>
      <c r="S10" s="70"/>
      <c r="T10" s="70"/>
      <c r="U10" s="70"/>
      <c r="V10" s="13"/>
      <c r="W10" s="13"/>
      <c r="X10" s="13"/>
      <c r="Y10" s="13"/>
      <c r="Z10" s="13"/>
      <c r="AA10" s="13"/>
      <c r="AB10" s="13"/>
    </row>
    <row r="11" customFormat="false" ht="15.75" hidden="false" customHeight="true" outlineLevel="0" collapsed="false">
      <c r="A11" s="13"/>
      <c r="B11" s="61"/>
      <c r="C11" s="13"/>
      <c r="D11" s="13"/>
      <c r="E11" s="64" t="s">
        <v>72</v>
      </c>
      <c r="F11" s="165" t="n">
        <f aca="false">IF(SUMIF('Database (LECTURE-RES-PRAC)'!D$14:AG$14,"CLO8",'Database (LECTURE-RES-PRAC)'!D$16:AG$16)=0,0,SUMIF('Database (LECTURE-RES-PRAC)'!D$14:AG$14,"CLO8",'Database (LECTURE-RES-PRAC)'!D$16:AG$16))</f>
        <v>0</v>
      </c>
      <c r="G11" s="165" t="n">
        <f aca="false">IF(SUMIF('Database (LECTURE-RES-PRAC)'!AJ$14:BM$14, "CLO8", 'Database (LECTURE-RES-PRAC)'!AJ$16:BM$16)=0,0,SUMIF('Database (LECTURE-RES-PRAC)'!AJ$14:BM$14, "CLO8", 'Database (LECTURE-RES-PRAC)'!AJ$16:BM$16))</f>
        <v>0</v>
      </c>
      <c r="H11" s="211" t="n">
        <f aca="false">IF(SUMIF('Database (LECTURE-RES-PRAC)'!BP$14:CS$14, "CLO8", 'Database (LECTURE-RES-PRAC)'!BP$16:CS$16)=0,0,SUMIF('Database (LECTURE-RES-PRAC)'!BP$14:CS$14, "CLO8", 'Database (LECTURE-RES-PRAC)'!BP$16:CS$16))</f>
        <v>0</v>
      </c>
      <c r="I11" s="165" t="str">
        <f aca="false">IF(SUM(F11:H11)=0,"",SUM(F11:H11))</f>
        <v/>
      </c>
      <c r="J11" s="21"/>
      <c r="K11" s="70"/>
      <c r="L11" s="70"/>
      <c r="M11" s="70"/>
      <c r="N11" s="70"/>
      <c r="O11" s="70"/>
      <c r="P11" s="70"/>
      <c r="Q11" s="70"/>
      <c r="R11" s="70"/>
      <c r="S11" s="70"/>
      <c r="T11" s="70"/>
      <c r="U11" s="70"/>
      <c r="V11" s="13"/>
      <c r="W11" s="13"/>
      <c r="X11" s="13"/>
      <c r="Y11" s="13"/>
      <c r="Z11" s="13"/>
      <c r="AA11" s="13"/>
      <c r="AB11" s="13"/>
    </row>
    <row r="12" customFormat="false" ht="15.75" hidden="false" customHeight="true" outlineLevel="0" collapsed="false">
      <c r="A12" s="13"/>
      <c r="B12" s="61"/>
      <c r="C12" s="13"/>
      <c r="D12" s="13"/>
      <c r="E12" s="64" t="s">
        <v>73</v>
      </c>
      <c r="F12" s="165" t="n">
        <f aca="false">IF(SUMIF('Database (LECTURE-RES-PRAC)'!D$14:AG$14,"CLO9",'Database (LECTURE-RES-PRAC)'!D$16:AG$16)=0,0,SUMIF('Database (LECTURE-RES-PRAC)'!D$14:AG$14,"CLO9",'Database (LECTURE-RES-PRAC)'!D$16:AG$16))</f>
        <v>0</v>
      </c>
      <c r="G12" s="165" t="n">
        <f aca="false">IF(SUMIF('Database (LECTURE-RES-PRAC)'!AJ$14:BM$14, "CLO9", 'Database (LECTURE-RES-PRAC)'!AJ$16:BM$16)=0,0,SUMIF('Database (LECTURE-RES-PRAC)'!AJ$14:BM$14, "CLO9", 'Database (LECTURE-RES-PRAC)'!AJ$16:BM$16))</f>
        <v>0</v>
      </c>
      <c r="H12" s="211" t="n">
        <f aca="false">IF(SUMIF('Database (LECTURE-RES-PRAC)'!BP$14:CS$14, "CLO9", 'Database (LECTURE-RES-PRAC)'!BP$16:CS$16)=0,0,SUMIF('Database (LECTURE-RES-PRAC)'!BP$14:CS$14, "CLO9", 'Database (LECTURE-RES-PRAC)'!BP$16:CS$16))</f>
        <v>0</v>
      </c>
      <c r="I12" s="165" t="str">
        <f aca="false">IF(SUM(F12:H12)=0,"",SUM(F12:H12))</f>
        <v/>
      </c>
      <c r="J12" s="70"/>
      <c r="K12" s="70"/>
      <c r="L12" s="70"/>
      <c r="M12" s="70"/>
      <c r="N12" s="70"/>
      <c r="O12" s="70"/>
      <c r="P12" s="70"/>
      <c r="Q12" s="70"/>
      <c r="R12" s="70"/>
      <c r="S12" s="70"/>
      <c r="T12" s="70"/>
      <c r="U12" s="70"/>
      <c r="V12" s="13"/>
      <c r="W12" s="13"/>
      <c r="X12" s="13"/>
      <c r="Y12" s="13"/>
      <c r="Z12" s="13"/>
      <c r="AA12" s="13"/>
      <c r="AB12" s="13"/>
    </row>
    <row r="13" customFormat="false" ht="15.75" hidden="false" customHeight="true" outlineLevel="0" collapsed="false">
      <c r="A13" s="13"/>
      <c r="B13" s="61"/>
      <c r="C13" s="13"/>
      <c r="D13" s="13"/>
      <c r="E13" s="64" t="s">
        <v>74</v>
      </c>
      <c r="F13" s="165" t="n">
        <f aca="false">IF(SUMIF('Database (LECTURE-RES-PRAC)'!D$14:AG$14,"CLO10",'Database (LECTURE-RES-PRAC)'!D$16:AG$16)=0,0,SUMIF('Database (LECTURE-RES-PRAC)'!D$14:AG$14,"CLO10",'Database (LECTURE-RES-PRAC)'!D$16:AG$16))</f>
        <v>0</v>
      </c>
      <c r="G13" s="165" t="n">
        <f aca="false">IF(SUMIF('Database (LECTURE-RES-PRAC)'!AJ$14:BM$14, "CLO10", 'Database (LECTURE-RES-PRAC)'!AJ$16:BM$16)=0,0,SUMIF('Database (LECTURE-RES-PRAC)'!AJ$14:BM$14, "CLO10", 'Database (LECTURE-RES-PRAC)'!AJ$16:BM$16))</f>
        <v>0</v>
      </c>
      <c r="H13" s="211" t="n">
        <f aca="false">IF(SUMIF('Database (LECTURE-RES-PRAC)'!BP$14:CS$14, "CLO10", 'Database (LECTURE-RES-PRAC)'!BP$16:CS$16)=0,0,SUMIF('Database (LECTURE-RES-PRAC)'!BP$14:CS$14, "CLO10", 'Database (LECTURE-RES-PRAC)'!BP$16:CS$16))</f>
        <v>0</v>
      </c>
      <c r="I13" s="165" t="str">
        <f aca="false">IF(SUM(F13:H13)=0,"",SUM(F13:H13))</f>
        <v/>
      </c>
      <c r="J13" s="70"/>
      <c r="K13" s="70"/>
      <c r="L13" s="70"/>
      <c r="M13" s="70"/>
      <c r="N13" s="70"/>
      <c r="O13" s="70"/>
      <c r="P13" s="70"/>
      <c r="Q13" s="70"/>
      <c r="R13" s="70"/>
      <c r="S13" s="70"/>
      <c r="T13" s="70"/>
      <c r="U13" s="70"/>
      <c r="V13" s="13"/>
      <c r="W13" s="13"/>
      <c r="X13" s="13"/>
      <c r="Y13" s="13"/>
      <c r="Z13" s="13"/>
      <c r="AA13" s="13"/>
      <c r="AB13" s="13"/>
    </row>
    <row r="14" customFormat="false" ht="15.75" hidden="false" customHeight="true" outlineLevel="0" collapsed="false">
      <c r="A14" s="13"/>
      <c r="B14" s="13"/>
      <c r="C14" s="13"/>
      <c r="D14" s="13"/>
      <c r="E14" s="13"/>
      <c r="F14" s="13"/>
      <c r="G14" s="13"/>
      <c r="H14" s="13"/>
      <c r="I14" s="13"/>
      <c r="J14" s="13"/>
      <c r="K14" s="70"/>
      <c r="L14" s="70"/>
      <c r="M14" s="70"/>
      <c r="N14" s="70"/>
      <c r="O14" s="70"/>
      <c r="P14" s="70"/>
      <c r="Q14" s="70"/>
      <c r="R14" s="70"/>
      <c r="S14" s="70"/>
      <c r="T14" s="70"/>
      <c r="U14" s="70"/>
      <c r="V14" s="13"/>
      <c r="W14" s="13"/>
      <c r="X14" s="13"/>
      <c r="Y14" s="13"/>
      <c r="Z14" s="13"/>
      <c r="AA14" s="13"/>
      <c r="AB14" s="13"/>
    </row>
    <row r="15" customFormat="false" ht="15.75" hidden="false" customHeight="true" outlineLevel="0" collapsed="false">
      <c r="A15" s="214" t="s">
        <v>196</v>
      </c>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row>
    <row r="16" customFormat="false" ht="15.75" hidden="false" customHeight="true" outlineLevel="0" collapsed="false">
      <c r="A16" s="215" t="s">
        <v>96</v>
      </c>
      <c r="B16" s="46" t="s">
        <v>97</v>
      </c>
      <c r="C16" s="216" t="s">
        <v>93</v>
      </c>
      <c r="D16" s="216"/>
      <c r="E16" s="216"/>
      <c r="F16" s="216"/>
      <c r="G16" s="217" t="s">
        <v>197</v>
      </c>
      <c r="H16" s="218" t="str">
        <f aca="false">IF(B5="LECTURE", "EXAM", "OUTPUT")</f>
        <v>EXAM</v>
      </c>
      <c r="I16" s="217" t="s">
        <v>198</v>
      </c>
      <c r="J16" s="219" t="s">
        <v>199</v>
      </c>
      <c r="K16" s="216" t="s">
        <v>94</v>
      </c>
      <c r="L16" s="216"/>
      <c r="M16" s="216"/>
      <c r="N16" s="216"/>
      <c r="O16" s="217" t="s">
        <v>200</v>
      </c>
      <c r="P16" s="218" t="str">
        <f aca="false">IF(B5="LECTURE", "EXAM", "OUTPUT")</f>
        <v>EXAM</v>
      </c>
      <c r="Q16" s="217" t="s">
        <v>198</v>
      </c>
      <c r="R16" s="219" t="s">
        <v>199</v>
      </c>
      <c r="S16" s="216" t="s">
        <v>95</v>
      </c>
      <c r="T16" s="216"/>
      <c r="U16" s="216"/>
      <c r="V16" s="216"/>
      <c r="W16" s="217" t="s">
        <v>200</v>
      </c>
      <c r="X16" s="218" t="str">
        <f aca="false">IF(B5="LECTURE", "EXAM", "OUTPUT")</f>
        <v>EXAM</v>
      </c>
      <c r="Y16" s="217" t="s">
        <v>198</v>
      </c>
      <c r="Z16" s="220" t="s">
        <v>199</v>
      </c>
      <c r="AA16" s="221" t="s">
        <v>201</v>
      </c>
      <c r="AB16" s="222" t="s">
        <v>202</v>
      </c>
    </row>
    <row r="17" customFormat="false" ht="15.75" hidden="false" customHeight="true" outlineLevel="0" collapsed="false">
      <c r="A17" s="215"/>
      <c r="B17" s="46"/>
      <c r="C17" s="216"/>
      <c r="D17" s="216"/>
      <c r="E17" s="216"/>
      <c r="F17" s="216"/>
      <c r="G17" s="217"/>
      <c r="H17" s="217"/>
      <c r="I17" s="217"/>
      <c r="J17" s="217"/>
      <c r="K17" s="216"/>
      <c r="L17" s="216"/>
      <c r="M17" s="216"/>
      <c r="N17" s="216"/>
      <c r="O17" s="217"/>
      <c r="P17" s="217"/>
      <c r="Q17" s="217"/>
      <c r="R17" s="217"/>
      <c r="S17" s="216"/>
      <c r="T17" s="216"/>
      <c r="U17" s="216"/>
      <c r="V17" s="216"/>
      <c r="W17" s="217"/>
      <c r="X17" s="217"/>
      <c r="Y17" s="217"/>
      <c r="Z17" s="220"/>
      <c r="AA17" s="221"/>
      <c r="AB17" s="222"/>
    </row>
    <row r="18" customFormat="false" ht="15.75" hidden="false" customHeight="true" outlineLevel="0" collapsed="false">
      <c r="A18" s="215"/>
      <c r="B18" s="46"/>
      <c r="C18" s="183" t="s">
        <v>76</v>
      </c>
      <c r="D18" s="223" t="n">
        <f aca="false">J4</f>
        <v>0.4</v>
      </c>
      <c r="E18" s="183" t="s">
        <v>78</v>
      </c>
      <c r="F18" s="223" t="n">
        <f aca="false">K4</f>
        <v>0.2</v>
      </c>
      <c r="G18" s="217"/>
      <c r="H18" s="217"/>
      <c r="I18" s="217"/>
      <c r="J18" s="219"/>
      <c r="K18" s="183" t="s">
        <v>76</v>
      </c>
      <c r="L18" s="223" t="n">
        <f aca="false">J4</f>
        <v>0.4</v>
      </c>
      <c r="M18" s="183" t="s">
        <v>78</v>
      </c>
      <c r="N18" s="223" t="n">
        <f aca="false">K4</f>
        <v>0.2</v>
      </c>
      <c r="O18" s="217"/>
      <c r="P18" s="217"/>
      <c r="Q18" s="217"/>
      <c r="R18" s="219"/>
      <c r="S18" s="183" t="s">
        <v>76</v>
      </c>
      <c r="T18" s="223" t="n">
        <f aca="false">J4</f>
        <v>0.4</v>
      </c>
      <c r="U18" s="183" t="s">
        <v>78</v>
      </c>
      <c r="V18" s="223" t="n">
        <f aca="false">K4</f>
        <v>0.2</v>
      </c>
      <c r="W18" s="217"/>
      <c r="X18" s="217"/>
      <c r="Y18" s="217"/>
      <c r="Z18" s="220"/>
      <c r="AA18" s="221"/>
      <c r="AB18" s="222"/>
    </row>
    <row r="19" customFormat="false" ht="15.75" hidden="false" customHeight="true" outlineLevel="0" collapsed="false">
      <c r="A19" s="215"/>
      <c r="B19" s="46"/>
      <c r="C19" s="224" t="n">
        <f aca="false">'Database (LECTURE-RES-PRAC)'!AH16</f>
        <v>75</v>
      </c>
      <c r="D19" s="223"/>
      <c r="E19" s="224" t="n">
        <f aca="false">'Database (LECTURE-RES-PRAC)'!AI16</f>
        <v>200</v>
      </c>
      <c r="F19" s="223"/>
      <c r="G19" s="225" t="n">
        <f aca="false">IFERROR(J4+K4,"")</f>
        <v>0.6</v>
      </c>
      <c r="H19" s="226" t="n">
        <f aca="false">IF(B$5="LECTURE",'Exam (LECTURE ONLY)'!N21,IF(B$5="PRACTICUM",OUTPUT!N21,IF(B$5="RESEARCH",OUTPUT!N21,IF(B$5="STUDENT FORMATION",OUTPUT!N21,""))))</f>
        <v>60</v>
      </c>
      <c r="I19" s="227" t="n">
        <f aca="false">L4</f>
        <v>0.4</v>
      </c>
      <c r="J19" s="219"/>
      <c r="K19" s="224" t="n">
        <f aca="false">'Database (LECTURE-RES-PRAC)'!BN16</f>
        <v>85</v>
      </c>
      <c r="L19" s="223"/>
      <c r="M19" s="224" t="n">
        <f aca="false">'Database (LECTURE-RES-PRAC)'!BO16</f>
        <v>150</v>
      </c>
      <c r="N19" s="223"/>
      <c r="O19" s="227" t="n">
        <f aca="false">IFERROR(J4+K4,"")</f>
        <v>0.6</v>
      </c>
      <c r="P19" s="226" t="n">
        <f aca="false">IF(B$5="LECTURE",'Exam (LECTURE ONLY)'!Y21, IF(B$5="PRACTICUM",OUTPUT!Z21, IF(B$5="RESEARCH", OUTPUT!Z21, IF(B$5="STUDENT FORMATION", OUTPUT!Z21,""))))</f>
        <v>100</v>
      </c>
      <c r="Q19" s="227" t="n">
        <f aca="false">L4</f>
        <v>0.4</v>
      </c>
      <c r="R19" s="219"/>
      <c r="S19" s="224" t="n">
        <f aca="false">'Database (LECTURE-RES-PRAC)'!CT16</f>
        <v>80</v>
      </c>
      <c r="T19" s="223"/>
      <c r="U19" s="224" t="n">
        <f aca="false">'Database (LECTURE-RES-PRAC)'!CU16</f>
        <v>150</v>
      </c>
      <c r="V19" s="223"/>
      <c r="W19" s="227" t="n">
        <f aca="false">IFERROR(J4+K4,"")</f>
        <v>0.6</v>
      </c>
      <c r="X19" s="226" t="n">
        <f aca="false">IF(B$5="LECTURE",'Exam (LECTURE ONLY)'!AJ21,IF(B$5="PRACTICUM",OUTPUT!AJ21,IF(B$5="RESEARCH",OUTPUT!AJ21,IF(B$5="STUDENT FORMATION",OUTPUT!AJ21,""))))</f>
        <v>100</v>
      </c>
      <c r="Y19" s="227" t="n">
        <f aca="false">L4</f>
        <v>0.4</v>
      </c>
      <c r="Z19" s="220"/>
      <c r="AA19" s="221"/>
      <c r="AB19" s="222"/>
    </row>
    <row r="20" customFormat="false" ht="15.75" hidden="false" customHeight="true" outlineLevel="0" collapsed="false">
      <c r="A20" s="228" t="str">
        <f aca="false">IF(ISBLANK('Database (LECTURE-RES-PRAC)'!A17),"",'Database (LECTURE-RES-PRAC)'!A17)</f>
        <v/>
      </c>
      <c r="B20" s="229" t="str">
        <f aca="false">IF(ISBLANK('Database (LECTURE-RES-PRAC)'!B17),"",'Database (LECTURE-RES-PRAC)'!B17)</f>
        <v>trinidad, isabel</v>
      </c>
      <c r="C20" s="230" t="n">
        <f aca="false">IF(B20&lt;&gt;"",'Database (LECTURE-RES-PRAC)'!AH17, "")</f>
        <v>68</v>
      </c>
      <c r="D20" s="231" t="n">
        <f aca="false">IF(B20&lt;&gt;"",IFERROR(IF(B$10="80-20", (((C20/C$19)*O$4)+O$5)*D$18, IF(B$10="60-40", (((C20/C$19)*P$4)+P$5)*D$18, 0)),0),"")</f>
        <v>37.76</v>
      </c>
      <c r="E20" s="230" t="n">
        <f aca="false">IF(B20&lt;&gt;"",'Database (LECTURE-RES-PRAC)'!AI17,"")</f>
        <v>165</v>
      </c>
      <c r="F20" s="232" t="n">
        <f aca="false">IF(B20&lt;&gt;"",IFERROR(IF(B$10="80-20", (((E20/E$19)*O$4)+O$5)*F$18, IF(B$10="60-40", (((E20/E$19)*P$4)+P$5)*F$18, 0)),0),"")</f>
        <v>17.9</v>
      </c>
      <c r="G20" s="233" t="n">
        <f aca="false">IF(B20&lt;&gt;"",IFERROR((D20+F20),0),"")</f>
        <v>55.66</v>
      </c>
      <c r="H20" s="234" t="n">
        <f aca="false">IF(B20&lt;&gt;"",IF(B$5="LECTURE",'Exam (LECTURE ONLY)'!N22,IF(B$5="PRACTICUM",OUTPUT!N22,IF(B$5="RESEARCH",OUTPUT!N22,IF(B$5="STUDENT FORMATION",OUTPUT!N22,"")))),"")</f>
        <v>0</v>
      </c>
      <c r="I20" s="233" t="n">
        <f aca="false">IF(B20&lt;&gt;"",IFERROR(IF(B$10="80-20", (((H20/H$19)*O$4)+O$5)*I$19, IF(B$10="60-40", (((H20/H$19)*P$4)+P$5)*I$19, 0)),0),"")</f>
        <v>16</v>
      </c>
      <c r="J20" s="235" t="n">
        <f aca="false">IFERROR((G20+I20),"")</f>
        <v>71.66</v>
      </c>
      <c r="K20" s="236" t="n">
        <f aca="false">IF(B20&lt;&gt;"",'Database (LECTURE-RES-PRAC)'!BN17, "")</f>
        <v>54</v>
      </c>
      <c r="L20" s="232" t="n">
        <f aca="false">IF(B20&lt;&gt;"",IFERROR(IF(B$10="80-20", (((K20/K$19)*O$4)+O$5)*L$18, IF(B$10="60-40", (((K20/K$19)*P$4)+P$5)*L$18, 0)),0),"")</f>
        <v>31.2470588235294</v>
      </c>
      <c r="M20" s="236" t="n">
        <f aca="false">IF(B20&lt;&gt;"",'Database (LECTURE-RES-PRAC)'!BO17, "")</f>
        <v>93</v>
      </c>
      <c r="N20" s="232" t="n">
        <f aca="false">IF(B20&lt;&gt;"",IFERROR(IF(B$10="80-20", (((M20/M$19)*O$4)+O$5)*N$18, IF(B$10="60-40", (((M20/M$19)*P$4)+P$5)*N$18, 0)),0),"")</f>
        <v>15.44</v>
      </c>
      <c r="O20" s="233" t="n">
        <f aca="false">IFERROR((L20+N20),"")</f>
        <v>46.6870588235294</v>
      </c>
      <c r="P20" s="234" t="n">
        <f aca="false">IF(B20&lt;&gt;"",IF(B$5="LECTURE",'Exam (LECTURE ONLY)'!Y22,IF(B$5="PRACTICUM",OUTPUT!Z22,IF(B$5="RESEARCH",OUTPUT!Z22,IF(B$5="STUDENT FORMATION",OUTPUT!Z22,"")))),"")</f>
        <v>77</v>
      </c>
      <c r="Q20" s="233" t="n">
        <f aca="false">IF(B20&lt;&gt;"",IFERROR(IF(B$10="80-20", (((P20/P$19)*O$4)+O$5)*Q$19, IF(B$10="60-40", (((P20/P$19)*P$4)+P$5)*Q$19, 0)),0),"")</f>
        <v>34.48</v>
      </c>
      <c r="R20" s="235" t="n">
        <f aca="false">IFERROR((O20+Q20),"")</f>
        <v>81.1670588235294</v>
      </c>
      <c r="S20" s="236" t="n">
        <f aca="false">IF(B20&lt;&gt;"",'Database (LECTURE-RES-PRAC)'!CT17, "")</f>
        <v>66</v>
      </c>
      <c r="T20" s="232" t="n">
        <f aca="false">IF(B20&lt;&gt;"",IFERROR(IF(B$10="80-20", (((S20/S$19)*O$4)+O$5)*T$18, IF(B$10="60-40", (((S20/S$19)*P$4)+P$5)*T$18, 0)),0),"")</f>
        <v>35.8</v>
      </c>
      <c r="U20" s="236" t="n">
        <f aca="false">IF(B20&lt;&gt;"",'Database (LECTURE-RES-PRAC)'!CU17, "")</f>
        <v>129</v>
      </c>
      <c r="V20" s="232" t="n">
        <f aca="false">IF(B20&lt;&gt;"",IFERROR(IF(B$10="80-20", (((U20/U$19)*O$4)+O$5)*V$18, IF(B$10="60-40", (((U20/U$19)*P$4)+P$5)*V$18, 0)),0),"")</f>
        <v>18.32</v>
      </c>
      <c r="W20" s="233" t="n">
        <f aca="false">IFERROR((T20+V20),"")</f>
        <v>54.12</v>
      </c>
      <c r="X20" s="234" t="n">
        <f aca="false">IF(B20&lt;&gt;"",IF(B$5="LECTURE",'Exam (LECTURE ONLY)'!AJ22,IF(B$5="PRACTICUM",OUTPUT!AJ22,IF(B$5="RESEARCH",OUTPUT!AJ22,IF(B$5="STUDENT FORMATION",OUTPUT!AJ22,"")))),"")</f>
        <v>54</v>
      </c>
      <c r="Y20" s="233" t="n">
        <f aca="false">IF(B20&lt;&gt;"",IFERROR(IF(B$10="80-20", (((X20/X$19)*O$4)+O$5)*Y$19, IF(B$10="60-40", (((X20/X$19)*P$4)+P$5)*Y$19, 0)),0),"")</f>
        <v>28.96</v>
      </c>
      <c r="Z20" s="237" t="n">
        <f aca="false">IFERROR((W20+Y20),"")</f>
        <v>83.08</v>
      </c>
      <c r="AA20" s="238" t="n">
        <f aca="false">IFERROR(IF(((J20+R20+Z20)/3)="","",((J20+R20+Z20)/3)),"")</f>
        <v>78.6356862745098</v>
      </c>
      <c r="AB20" s="229" t="str">
        <f aca="false">IFERROR(IF(AA20="","",IF(AA20&gt;=75,"PASSED","FAILED")),"")</f>
        <v>PASSED</v>
      </c>
    </row>
    <row r="21" customFormat="false" ht="15.75" hidden="false" customHeight="true" outlineLevel="0" collapsed="false">
      <c r="A21" s="183" t="str">
        <f aca="false">IF(ISBLANK('Database (LECTURE-RES-PRAC)'!A18),"",'Database (LECTURE-RES-PRAC)'!A18)</f>
        <v/>
      </c>
      <c r="B21" s="184" t="str">
        <f aca="false">IF(ISBLANK('Database (LECTURE-RES-PRAC)'!B18),"",'Database (LECTURE-RES-PRAC)'!B18)</f>
        <v>guevarra, marco</v>
      </c>
      <c r="C21" s="230" t="n">
        <f aca="false">IF(B21&lt;&gt;"",'Database (LECTURE-RES-PRAC)'!AH18, "")</f>
        <v>68</v>
      </c>
      <c r="D21" s="231" t="n">
        <f aca="false">IF(B21&lt;&gt;"",IFERROR(IF(B$10="80-20", (((C21/C$19)*O$4)+O$5)*D$18, IF(B$10="60-40", (((C21/C$19)*P$4)+P$5)*D$18, 0)),0),"")</f>
        <v>37.76</v>
      </c>
      <c r="E21" s="230" t="n">
        <f aca="false">IF(B21&lt;&gt;"",'Database (LECTURE-RES-PRAC)'!AI18,"")</f>
        <v>157</v>
      </c>
      <c r="F21" s="232" t="n">
        <f aca="false">IF(B21&lt;&gt;"",IFERROR(IF(B$10="80-20", (((E21/E$19)*O$4)+O$5)*F$18, IF(B$10="60-40", (((E21/E$19)*P$4)+P$5)*F$18, 0)),0),"")</f>
        <v>17.42</v>
      </c>
      <c r="G21" s="233" t="n">
        <f aca="false">IF(B21&lt;&gt;"",IFERROR((D21+F21),0),"")</f>
        <v>55.18</v>
      </c>
      <c r="H21" s="234" t="n">
        <f aca="false">IF(B21&lt;&gt;"",IF(B$5="LECTURE",'Exam (LECTURE ONLY)'!N23,IF(B$5="PRACTICUM",OUTPUT!N23,IF(B$5="RESEARCH",OUTPUT!N23,IF(B$5="STUDENT FORMATION",OUTPUT!N23,"")))),"")</f>
        <v>0</v>
      </c>
      <c r="I21" s="233" t="n">
        <f aca="false">IF(B21&lt;&gt;"",IFERROR(IF(B$10="80-20", (((H21/H$19)*O$4)+O$5)*I$19, IF(B$10="60-40", (((H21/H$19)*P$4)+P$5)*I$19, 0)),0),"")</f>
        <v>16</v>
      </c>
      <c r="J21" s="235" t="n">
        <f aca="false">IFERROR((G21+I21),"")</f>
        <v>71.18</v>
      </c>
      <c r="K21" s="236" t="n">
        <f aca="false">IF(B21&lt;&gt;"",'Database (LECTURE-RES-PRAC)'!BN18, "")</f>
        <v>73</v>
      </c>
      <c r="L21" s="232" t="n">
        <f aca="false">IF(B21&lt;&gt;"",IFERROR(IF(B$10="80-20", (((K21/K$19)*O$4)+O$5)*L$18, IF(B$10="60-40", (((K21/K$19)*P$4)+P$5)*L$18, 0)),0),"")</f>
        <v>36.6117647058824</v>
      </c>
      <c r="M21" s="236" t="n">
        <f aca="false">IF(B21&lt;&gt;"",'Database (LECTURE-RES-PRAC)'!BO18, "")</f>
        <v>137</v>
      </c>
      <c r="N21" s="232" t="n">
        <f aca="false">IF(B21&lt;&gt;"",IFERROR(IF(B$10="80-20", (((M21/M$19)*O$4)+O$5)*N$18, IF(B$10="60-40", (((M21/M$19)*P$4)+P$5)*N$18, 0)),0),"")</f>
        <v>18.96</v>
      </c>
      <c r="O21" s="233" t="n">
        <f aca="false">IFERROR((L21+N21),"")</f>
        <v>55.5717647058824</v>
      </c>
      <c r="P21" s="234" t="n">
        <f aca="false">IF(B21&lt;&gt;"",IF(B$5="LECTURE",'Exam (LECTURE ONLY)'!Y23,IF(B$5="PRACTICUM",OUTPUT!Z23,IF(B$5="RESEARCH",OUTPUT!Z23,IF(B$5="STUDENT FORMATION",OUTPUT!Z23,"")))),"")</f>
        <v>27</v>
      </c>
      <c r="Q21" s="233" t="n">
        <f aca="false">IF(B21&lt;&gt;"",IFERROR(IF(B$10="80-20", (((P21/P$19)*O$4)+O$5)*Q$19, IF(B$10="60-40", (((P21/P$19)*P$4)+P$5)*Q$19, 0)),0),"")</f>
        <v>22.48</v>
      </c>
      <c r="R21" s="235" t="n">
        <f aca="false">IFERROR((O21+Q21),"")</f>
        <v>78.0517647058824</v>
      </c>
      <c r="S21" s="236" t="n">
        <f aca="false">IF(B21&lt;&gt;"",'Database (LECTURE-RES-PRAC)'!CT18, "")</f>
        <v>73</v>
      </c>
      <c r="T21" s="232" t="n">
        <f aca="false">IF(B21&lt;&gt;"",IFERROR(IF(B$10="80-20", (((S21/S$19)*O$4)+O$5)*T$18, IF(B$10="60-40", (((S21/S$19)*P$4)+P$5)*T$18, 0)),0),"")</f>
        <v>37.9</v>
      </c>
      <c r="U21" s="236" t="n">
        <f aca="false">IF(B21&lt;&gt;"",'Database (LECTURE-RES-PRAC)'!CU18, "")</f>
        <v>118</v>
      </c>
      <c r="V21" s="232" t="n">
        <f aca="false">IF(B21&lt;&gt;"",IFERROR(IF(B$10="80-20", (((U21/U$19)*O$4)+O$5)*V$18, IF(B$10="60-40", (((U21/U$19)*P$4)+P$5)*V$18, 0)),0),"")</f>
        <v>17.44</v>
      </c>
      <c r="W21" s="233" t="n">
        <f aca="false">IFERROR((T21+V21),"")</f>
        <v>55.34</v>
      </c>
      <c r="X21" s="234" t="n">
        <f aca="false">IF(B21&lt;&gt;"",IF(B$5="LECTURE",'Exam (LECTURE ONLY)'!AJ23,IF(B$5="PRACTICUM",OUTPUT!AJ23,IF(B$5="RESEARCH",OUTPUT!AJ23,IF(B$5="STUDENT FORMATION",OUTPUT!AJ23,"")))),"")</f>
        <v>84</v>
      </c>
      <c r="Y21" s="233" t="n">
        <f aca="false">IF(B21&lt;&gt;"",IFERROR(IF(B$10="80-20", (((X21/X$19)*O$4)+O$5)*Y$19, IF(B$10="60-40", (((X21/X$19)*P$4)+P$5)*Y$19, 0)),0),"")</f>
        <v>36.16</v>
      </c>
      <c r="Z21" s="237" t="n">
        <f aca="false">IFERROR((W21+Y21),"")</f>
        <v>91.5</v>
      </c>
      <c r="AA21" s="238" t="n">
        <f aca="false">IFERROR(IF(((J21+R21+Z21)/3)="","",((J21+R21+Z21)/3)),"")</f>
        <v>80.2439215686275</v>
      </c>
      <c r="AB21" s="229" t="str">
        <f aca="false">IFERROR(IF(AA21="","",IF(AA21&gt;=75,"PASSED","FAILED")),"")</f>
        <v>PASSED</v>
      </c>
    </row>
    <row r="22" customFormat="false" ht="15.75" hidden="false" customHeight="true" outlineLevel="0" collapsed="false">
      <c r="A22" s="228" t="str">
        <f aca="false">IF(ISBLANK('Database (LECTURE-RES-PRAC)'!A19),"",'Database (LECTURE-RES-PRAC)'!A19)</f>
        <v/>
      </c>
      <c r="B22" s="229" t="str">
        <f aca="false">IF(ISBLANK('Database (LECTURE-RES-PRAC)'!B19),"",'Database (LECTURE-RES-PRAC)'!B19)</f>
        <v>lim, patricia</v>
      </c>
      <c r="C22" s="230" t="n">
        <f aca="false">IF(B22&lt;&gt;"",'Database (LECTURE-RES-PRAC)'!AH19, "")</f>
        <v>69</v>
      </c>
      <c r="D22" s="231" t="n">
        <f aca="false">IF(B22&lt;&gt;"",IFERROR(IF(B$10="80-20", (((C22/C$19)*O$4)+O$5)*D$18, IF(B$10="60-40", (((C22/C$19)*P$4)+P$5)*D$18, 0)),0),"")</f>
        <v>38.08</v>
      </c>
      <c r="E22" s="230" t="n">
        <f aca="false">IF(B22&lt;&gt;"",'Database (LECTURE-RES-PRAC)'!AI19,"")</f>
        <v>162</v>
      </c>
      <c r="F22" s="232" t="n">
        <f aca="false">IF(B22&lt;&gt;"",IFERROR(IF(B$10="80-20", (((E22/E$19)*O$4)+O$5)*F$18, IF(B$10="60-40", (((E22/E$19)*P$4)+P$5)*F$18, 0)),0),"")</f>
        <v>17.72</v>
      </c>
      <c r="G22" s="233" t="n">
        <f aca="false">IF(B22&lt;&gt;"",IFERROR((D22+F22),0),"")</f>
        <v>55.8</v>
      </c>
      <c r="H22" s="234" t="n">
        <f aca="false">IF(B22&lt;&gt;"",IF(B$5="LECTURE",'Exam (LECTURE ONLY)'!N24,IF(B$5="PRACTICUM",OUTPUT!N24,IF(B$5="RESEARCH",OUTPUT!N24,IF(B$5="STUDENT FORMATION",OUTPUT!N24,"")))),"")</f>
        <v>46</v>
      </c>
      <c r="I22" s="233" t="n">
        <f aca="false">IF(B22&lt;&gt;"",IFERROR(IF(B$10="80-20", (((H22/H$19)*O$4)+O$5)*I$19, IF(B$10="60-40", (((H22/H$19)*P$4)+P$5)*I$19, 0)),0),"")</f>
        <v>34.4</v>
      </c>
      <c r="J22" s="235" t="n">
        <f aca="false">IFERROR((G22+I22),"")</f>
        <v>90.2</v>
      </c>
      <c r="K22" s="236" t="n">
        <f aca="false">IF(B22&lt;&gt;"",'Database (LECTURE-RES-PRAC)'!BN19, "")</f>
        <v>66</v>
      </c>
      <c r="L22" s="232" t="n">
        <f aca="false">IF(B22&lt;&gt;"",IFERROR(IF(B$10="80-20", (((K22/K$19)*O$4)+O$5)*L$18, IF(B$10="60-40", (((K22/K$19)*P$4)+P$5)*L$18, 0)),0),"")</f>
        <v>34.6352941176471</v>
      </c>
      <c r="M22" s="236" t="n">
        <f aca="false">IF(B22&lt;&gt;"",'Database (LECTURE-RES-PRAC)'!BO19, "")</f>
        <v>134</v>
      </c>
      <c r="N22" s="232" t="n">
        <f aca="false">IF(B22&lt;&gt;"",IFERROR(IF(B$10="80-20", (((M22/M$19)*O$4)+O$5)*N$18, IF(B$10="60-40", (((M22/M$19)*P$4)+P$5)*N$18, 0)),0),"")</f>
        <v>18.72</v>
      </c>
      <c r="O22" s="233" t="n">
        <f aca="false">IFERROR((L22+N22),"")</f>
        <v>53.3552941176471</v>
      </c>
      <c r="P22" s="234" t="n">
        <f aca="false">IF(B22&lt;&gt;"",IF(B$5="LECTURE",'Exam (LECTURE ONLY)'!Y24,IF(B$5="PRACTICUM",OUTPUT!Z24,IF(B$5="RESEARCH",OUTPUT!Z24,IF(B$5="STUDENT FORMATION",OUTPUT!Z24,"")))),"")</f>
        <v>26</v>
      </c>
      <c r="Q22" s="233" t="n">
        <f aca="false">IF(B22&lt;&gt;"",IFERROR(IF(B$10="80-20", (((P22/P$19)*O$4)+O$5)*Q$19, IF(B$10="60-40", (((P22/P$19)*P$4)+P$5)*Q$19, 0)),0),"")</f>
        <v>22.24</v>
      </c>
      <c r="R22" s="235" t="n">
        <f aca="false">IFERROR((O22+Q22),"")</f>
        <v>75.5952941176471</v>
      </c>
      <c r="S22" s="236" t="n">
        <f aca="false">IF(B22&lt;&gt;"",'Database (LECTURE-RES-PRAC)'!CT19, "")</f>
        <v>57</v>
      </c>
      <c r="T22" s="232" t="n">
        <f aca="false">IF(B22&lt;&gt;"",IFERROR(IF(B$10="80-20", (((S22/S$19)*O$4)+O$5)*T$18, IF(B$10="60-40", (((S22/S$19)*P$4)+P$5)*T$18, 0)),0),"")</f>
        <v>33.1</v>
      </c>
      <c r="U22" s="236" t="n">
        <f aca="false">IF(B22&lt;&gt;"",'Database (LECTURE-RES-PRAC)'!CU19, "")</f>
        <v>132</v>
      </c>
      <c r="V22" s="232" t="n">
        <f aca="false">IF(B22&lt;&gt;"",IFERROR(IF(B$10="80-20", (((U22/U$19)*O$4)+O$5)*V$18, IF(B$10="60-40", (((U22/U$19)*P$4)+P$5)*V$18, 0)),0),"")</f>
        <v>18.56</v>
      </c>
      <c r="W22" s="233" t="n">
        <f aca="false">IFERROR((T22+V22),"")</f>
        <v>51.66</v>
      </c>
      <c r="X22" s="234" t="n">
        <f aca="false">IF(B22&lt;&gt;"",IF(B$5="LECTURE",'Exam (LECTURE ONLY)'!AJ24,IF(B$5="PRACTICUM",OUTPUT!AJ24,IF(B$5="RESEARCH",OUTPUT!AJ24,IF(B$5="STUDENT FORMATION",OUTPUT!AJ24,"")))),"")</f>
        <v>91</v>
      </c>
      <c r="Y22" s="233" t="n">
        <f aca="false">IF(B22&lt;&gt;"",IFERROR(IF(B$10="80-20", (((X22/X$19)*O$4)+O$5)*Y$19, IF(B$10="60-40", (((X22/X$19)*P$4)+P$5)*Y$19, 0)),0),"")</f>
        <v>37.84</v>
      </c>
      <c r="Z22" s="237" t="n">
        <f aca="false">IFERROR((W22+Y22),"")</f>
        <v>89.5</v>
      </c>
      <c r="AA22" s="238" t="n">
        <f aca="false">IFERROR(IF(((J22+R22+Z22)/3)="","",((J22+R22+Z22)/3)),"")</f>
        <v>85.098431372549</v>
      </c>
      <c r="AB22" s="229" t="str">
        <f aca="false">IFERROR(IF(AA22="","",IF(AA22&gt;=75,"PASSED","FAILED")),"")</f>
        <v>PASSED</v>
      </c>
    </row>
    <row r="23" customFormat="false" ht="15.75" hidden="false" customHeight="true" outlineLevel="0" collapsed="false">
      <c r="A23" s="183" t="str">
        <f aca="false">IF(ISBLANK('Database (LECTURE-RES-PRAC)'!A20),"",'Database (LECTURE-RES-PRAC)'!A20)</f>
        <v/>
      </c>
      <c r="B23" s="184" t="str">
        <f aca="false">IF(ISBLANK('Database (LECTURE-RES-PRAC)'!B20),"",'Database (LECTURE-RES-PRAC)'!B20)</f>
        <v>yap, gerald</v>
      </c>
      <c r="C23" s="230" t="n">
        <f aca="false">IF(B23&lt;&gt;"",'Database (LECTURE-RES-PRAC)'!AH20, "")</f>
        <v>28</v>
      </c>
      <c r="D23" s="231" t="n">
        <f aca="false">IF(B23&lt;&gt;"",IFERROR(IF(B$10="80-20", (((C23/C$19)*O$4)+O$5)*D$18, IF(B$10="60-40", (((C23/C$19)*P$4)+P$5)*D$18, 0)),0),"")</f>
        <v>24.96</v>
      </c>
      <c r="E23" s="230" t="n">
        <f aca="false">IF(B23&lt;&gt;"",'Database (LECTURE-RES-PRAC)'!AI20,"")</f>
        <v>168</v>
      </c>
      <c r="F23" s="232" t="n">
        <f aca="false">IF(B23&lt;&gt;"",IFERROR(IF(B$10="80-20", (((E23/E$19)*O$4)+O$5)*F$18, IF(B$10="60-40", (((E23/E$19)*P$4)+P$5)*F$18, 0)),0),"")</f>
        <v>18.08</v>
      </c>
      <c r="G23" s="233" t="n">
        <f aca="false">IF(B23&lt;&gt;"",IFERROR((D23+F23),0),"")</f>
        <v>43.04</v>
      </c>
      <c r="H23" s="234" t="n">
        <f aca="false">IF(B23&lt;&gt;"",IF(B$5="LECTURE",'Exam (LECTURE ONLY)'!N25,IF(B$5="PRACTICUM",OUTPUT!N25,IF(B$5="RESEARCH",OUTPUT!N25,IF(B$5="STUDENT FORMATION",OUTPUT!N25,"")))),"")</f>
        <v>57</v>
      </c>
      <c r="I23" s="233" t="n">
        <f aca="false">IF(B23&lt;&gt;"",IFERROR(IF(B$10="80-20", (((H23/H$19)*O$4)+O$5)*I$19, IF(B$10="60-40", (((H23/H$19)*P$4)+P$5)*I$19, 0)),0),"")</f>
        <v>38.8</v>
      </c>
      <c r="J23" s="235" t="n">
        <f aca="false">IFERROR((G23+I23),"")</f>
        <v>81.84</v>
      </c>
      <c r="K23" s="236" t="n">
        <f aca="false">IF(B23&lt;&gt;"",'Database (LECTURE-RES-PRAC)'!BN20, "")</f>
        <v>60</v>
      </c>
      <c r="L23" s="232" t="n">
        <f aca="false">IF(B23&lt;&gt;"",IFERROR(IF(B$10="80-20", (((K23/K$19)*O$4)+O$5)*L$18, IF(B$10="60-40", (((K23/K$19)*P$4)+P$5)*L$18, 0)),0),"")</f>
        <v>32.9411764705882</v>
      </c>
      <c r="M23" s="236" t="n">
        <f aca="false">IF(B23&lt;&gt;"",'Database (LECTURE-RES-PRAC)'!BO20, "")</f>
        <v>86</v>
      </c>
      <c r="N23" s="232" t="n">
        <f aca="false">IF(B23&lt;&gt;"",IFERROR(IF(B$10="80-20", (((M23/M$19)*O$4)+O$5)*N$18, IF(B$10="60-40", (((M23/M$19)*P$4)+P$5)*N$18, 0)),0),"")</f>
        <v>14.88</v>
      </c>
      <c r="O23" s="233" t="n">
        <f aca="false">IFERROR((L23+N23),"")</f>
        <v>47.8211764705882</v>
      </c>
      <c r="P23" s="234" t="n">
        <f aca="false">IF(B23&lt;&gt;"",IF(B$5="LECTURE",'Exam (LECTURE ONLY)'!Y25,IF(B$5="PRACTICUM",OUTPUT!Z25,IF(B$5="RESEARCH",OUTPUT!Z25,IF(B$5="STUDENT FORMATION",OUTPUT!Z25,"")))),"")</f>
        <v>89</v>
      </c>
      <c r="Q23" s="233" t="n">
        <f aca="false">IF(B23&lt;&gt;"",IFERROR(IF(B$10="80-20", (((P23/P$19)*O$4)+O$5)*Q$19, IF(B$10="60-40", (((P23/P$19)*P$4)+P$5)*Q$19, 0)),0),"")</f>
        <v>37.36</v>
      </c>
      <c r="R23" s="235" t="n">
        <f aca="false">IFERROR((O23+Q23),"")</f>
        <v>85.1811764705882</v>
      </c>
      <c r="S23" s="236" t="n">
        <f aca="false">IF(B23&lt;&gt;"",'Database (LECTURE-RES-PRAC)'!CT20, "")</f>
        <v>41</v>
      </c>
      <c r="T23" s="232" t="n">
        <f aca="false">IF(B23&lt;&gt;"",IFERROR(IF(B$10="80-20", (((S23/S$19)*O$4)+O$5)*T$18, IF(B$10="60-40", (((S23/S$19)*P$4)+P$5)*T$18, 0)),0),"")</f>
        <v>28.3</v>
      </c>
      <c r="U23" s="236" t="n">
        <f aca="false">IF(B23&lt;&gt;"",'Database (LECTURE-RES-PRAC)'!CU20, "")</f>
        <v>131</v>
      </c>
      <c r="V23" s="232" t="n">
        <f aca="false">IF(B23&lt;&gt;"",IFERROR(IF(B$10="80-20", (((U23/U$19)*O$4)+O$5)*V$18, IF(B$10="60-40", (((U23/U$19)*P$4)+P$5)*V$18, 0)),0),"")</f>
        <v>18.48</v>
      </c>
      <c r="W23" s="233" t="n">
        <f aca="false">IFERROR((T23+V23),"")</f>
        <v>46.78</v>
      </c>
      <c r="X23" s="234" t="n">
        <f aca="false">IF(B23&lt;&gt;"",IF(B$5="LECTURE",'Exam (LECTURE ONLY)'!AJ25,IF(B$5="PRACTICUM",OUTPUT!AJ25,IF(B$5="RESEARCH",OUTPUT!AJ25,IF(B$5="STUDENT FORMATION",OUTPUT!AJ25,"")))),"")</f>
        <v>81</v>
      </c>
      <c r="Y23" s="233" t="n">
        <f aca="false">IF(B23&lt;&gt;"",IFERROR(IF(B$10="80-20", (((X23/X$19)*O$4)+O$5)*Y$19, IF(B$10="60-40", (((X23/X$19)*P$4)+P$5)*Y$19, 0)),0),"")</f>
        <v>35.44</v>
      </c>
      <c r="Z23" s="237" t="n">
        <f aca="false">IFERROR((W23+Y23),"")</f>
        <v>82.22</v>
      </c>
      <c r="AA23" s="238" t="n">
        <f aca="false">IFERROR(IF(((J23+R23+Z23)/3)="","",((J23+R23+Z23)/3)),"")</f>
        <v>83.0803921568627</v>
      </c>
      <c r="AB23" s="229" t="str">
        <f aca="false">IFERROR(IF(AA23="","",IF(AA23&gt;=75,"PASSED","FAILED")),"")</f>
        <v>PASSED</v>
      </c>
    </row>
    <row r="24" customFormat="false" ht="15.75" hidden="false" customHeight="true" outlineLevel="0" collapsed="false">
      <c r="A24" s="228" t="str">
        <f aca="false">IF(ISBLANK('Database (LECTURE-RES-PRAC)'!A21),"",'Database (LECTURE-RES-PRAC)'!A21)</f>
        <v/>
      </c>
      <c r="B24" s="229" t="str">
        <f aca="false">IF(ISBLANK('Database (LECTURE-RES-PRAC)'!B21),"",'Database (LECTURE-RES-PRAC)'!B21)</f>
        <v>chua, angeline</v>
      </c>
      <c r="C24" s="230" t="n">
        <f aca="false">IF(B24&lt;&gt;"",'Database (LECTURE-RES-PRAC)'!AH21, "")</f>
        <v>46</v>
      </c>
      <c r="D24" s="231" t="n">
        <f aca="false">IF(B24&lt;&gt;"",IFERROR(IF(B$10="80-20", (((C24/C$19)*O$4)+O$5)*D$18, IF(B$10="60-40", (((C24/C$19)*P$4)+P$5)*D$18, 0)),0),"")</f>
        <v>30.72</v>
      </c>
      <c r="E24" s="230" t="n">
        <f aca="false">IF(B24&lt;&gt;"",'Database (LECTURE-RES-PRAC)'!AI21,"")</f>
        <v>179</v>
      </c>
      <c r="F24" s="232" t="n">
        <f aca="false">IF(B24&lt;&gt;"",IFERROR(IF(B$10="80-20", (((E24/E$19)*O$4)+O$5)*F$18, IF(B$10="60-40", (((E24/E$19)*P$4)+P$5)*F$18, 0)),0),"")</f>
        <v>18.74</v>
      </c>
      <c r="G24" s="233" t="n">
        <f aca="false">IF(B24&lt;&gt;"",IFERROR((D24+F24),0),"")</f>
        <v>49.46</v>
      </c>
      <c r="H24" s="234" t="n">
        <f aca="false">IF(B24&lt;&gt;"",IF(B$5="LECTURE",'Exam (LECTURE ONLY)'!N26,IF(B$5="PRACTICUM",OUTPUT!N26,IF(B$5="RESEARCH",OUTPUT!N26,IF(B$5="STUDENT FORMATION",OUTPUT!N26,"")))),"")</f>
        <v>53</v>
      </c>
      <c r="I24" s="233" t="n">
        <f aca="false">IF(B24&lt;&gt;"",IFERROR(IF(B$10="80-20", (((H24/H$19)*O$4)+O$5)*I$19, IF(B$10="60-40", (((H24/H$19)*P$4)+P$5)*I$19, 0)),0),"")</f>
        <v>37.2</v>
      </c>
      <c r="J24" s="235" t="n">
        <f aca="false">IFERROR((G24+I24),"")</f>
        <v>86.66</v>
      </c>
      <c r="K24" s="236" t="n">
        <f aca="false">IF(B24&lt;&gt;"",'Database (LECTURE-RES-PRAC)'!BN21, "")</f>
        <v>55</v>
      </c>
      <c r="L24" s="232" t="n">
        <f aca="false">IF(B24&lt;&gt;"",IFERROR(IF(B$10="80-20", (((K24/K$19)*O$4)+O$5)*L$18, IF(B$10="60-40", (((K24/K$19)*P$4)+P$5)*L$18, 0)),0),"")</f>
        <v>31.5294117647059</v>
      </c>
      <c r="M24" s="236" t="n">
        <f aca="false">IF(B24&lt;&gt;"",'Database (LECTURE-RES-PRAC)'!BO21, "")</f>
        <v>89</v>
      </c>
      <c r="N24" s="232" t="n">
        <f aca="false">IF(B24&lt;&gt;"",IFERROR(IF(B$10="80-20", (((M24/M$19)*O$4)+O$5)*N$18, IF(B$10="60-40", (((M24/M$19)*P$4)+P$5)*N$18, 0)),0),"")</f>
        <v>15.12</v>
      </c>
      <c r="O24" s="233" t="n">
        <f aca="false">IFERROR((L24+N24),"")</f>
        <v>46.6494117647059</v>
      </c>
      <c r="P24" s="234" t="n">
        <f aca="false">IF(B24&lt;&gt;"",IF(B$5="LECTURE",'Exam (LECTURE ONLY)'!Y26,IF(B$5="PRACTICUM",OUTPUT!Z26,IF(B$5="RESEARCH",OUTPUT!Z26,IF(B$5="STUDENT FORMATION",OUTPUT!Z26,"")))),"")</f>
        <v>91</v>
      </c>
      <c r="Q24" s="233" t="n">
        <f aca="false">IF(B24&lt;&gt;"",IFERROR(IF(B$10="80-20", (((P24/P$19)*O$4)+O$5)*Q$19, IF(B$10="60-40", (((P24/P$19)*P$4)+P$5)*Q$19, 0)),0),"")</f>
        <v>37.84</v>
      </c>
      <c r="R24" s="235" t="n">
        <f aca="false">IFERROR((O24+Q24),"")</f>
        <v>84.4894117647059</v>
      </c>
      <c r="S24" s="236" t="n">
        <f aca="false">IF(B24&lt;&gt;"",'Database (LECTURE-RES-PRAC)'!CT21, "")</f>
        <v>66</v>
      </c>
      <c r="T24" s="232" t="n">
        <f aca="false">IF(B24&lt;&gt;"",IFERROR(IF(B$10="80-20", (((S24/S$19)*O$4)+O$5)*T$18, IF(B$10="60-40", (((S24/S$19)*P$4)+P$5)*T$18, 0)),0),"")</f>
        <v>35.8</v>
      </c>
      <c r="U24" s="236" t="n">
        <f aca="false">IF(B24&lt;&gt;"",'Database (LECTURE-RES-PRAC)'!CU21, "")</f>
        <v>108</v>
      </c>
      <c r="V24" s="232" t="n">
        <f aca="false">IF(B24&lt;&gt;"",IFERROR(IF(B$10="80-20", (((U24/U$19)*O$4)+O$5)*V$18, IF(B$10="60-40", (((U24/U$19)*P$4)+P$5)*V$18, 0)),0),"")</f>
        <v>16.64</v>
      </c>
      <c r="W24" s="233" t="n">
        <f aca="false">IFERROR((T24+V24),"")</f>
        <v>52.44</v>
      </c>
      <c r="X24" s="234" t="n">
        <f aca="false">IF(B24&lt;&gt;"",IF(B$5="LECTURE",'Exam (LECTURE ONLY)'!AJ26,IF(B$5="PRACTICUM",OUTPUT!AJ26,IF(B$5="RESEARCH",OUTPUT!AJ26,IF(B$5="STUDENT FORMATION",OUTPUT!AJ26,"")))),"")</f>
        <v>84</v>
      </c>
      <c r="Y24" s="233" t="n">
        <f aca="false">IF(B24&lt;&gt;"",IFERROR(IF(B$10="80-20", (((X24/X$19)*O$4)+O$5)*Y$19, IF(B$10="60-40", (((X24/X$19)*P$4)+P$5)*Y$19, 0)),0),"")</f>
        <v>36.16</v>
      </c>
      <c r="Z24" s="237" t="n">
        <f aca="false">IFERROR((W24+Y24),"")</f>
        <v>88.6</v>
      </c>
      <c r="AA24" s="238" t="n">
        <f aca="false">IFERROR(IF(((J24+R24+Z24)/3)="","",((J24+R24+Z24)/3)),"")</f>
        <v>86.583137254902</v>
      </c>
      <c r="AB24" s="229" t="str">
        <f aca="false">IFERROR(IF(AA24="","",IF(AA24&gt;=75,"PASSED","FAILED")),"")</f>
        <v>PASSED</v>
      </c>
    </row>
    <row r="25" customFormat="false" ht="15.75" hidden="false" customHeight="true" outlineLevel="0" collapsed="false">
      <c r="A25" s="183" t="str">
        <f aca="false">IF(ISBLANK('Database (LECTURE-RES-PRAC)'!A22),"",'Database (LECTURE-RES-PRAC)'!A22)</f>
        <v/>
      </c>
      <c r="B25" s="184" t="str">
        <f aca="false">IF(ISBLANK('Database (LECTURE-RES-PRAC)'!B22),"",'Database (LECTURE-RES-PRAC)'!B22)</f>
        <v>tan, russell</v>
      </c>
      <c r="C25" s="230" t="n">
        <f aca="false">IF(B25&lt;&gt;"",'Database (LECTURE-RES-PRAC)'!AH22, "")</f>
        <v>40</v>
      </c>
      <c r="D25" s="231" t="n">
        <f aca="false">IF(B25&lt;&gt;"",IFERROR(IF(B$10="80-20", (((C25/C$19)*O$4)+O$5)*D$18, IF(B$10="60-40", (((C25/C$19)*P$4)+P$5)*D$18, 0)),0),"")</f>
        <v>28.8</v>
      </c>
      <c r="E25" s="230" t="n">
        <f aca="false">IF(B25&lt;&gt;"",'Database (LECTURE-RES-PRAC)'!AI22,"")</f>
        <v>169</v>
      </c>
      <c r="F25" s="232" t="n">
        <f aca="false">IF(B25&lt;&gt;"",IFERROR(IF(B$10="80-20", (((E25/E$19)*O$4)+O$5)*F$18, IF(B$10="60-40", (((E25/E$19)*P$4)+P$5)*F$18, 0)),0),"")</f>
        <v>18.14</v>
      </c>
      <c r="G25" s="233" t="n">
        <f aca="false">IF(B25&lt;&gt;"",IFERROR((D25+F25),0),"")</f>
        <v>46.94</v>
      </c>
      <c r="H25" s="234" t="n">
        <f aca="false">IF(B25&lt;&gt;"",IF(B$5="LECTURE",'Exam (LECTURE ONLY)'!N27,IF(B$5="PRACTICUM",OUTPUT!N27,IF(B$5="RESEARCH",OUTPUT!N27,IF(B$5="STUDENT FORMATION",OUTPUT!N27,"")))),"")</f>
        <v>48</v>
      </c>
      <c r="I25" s="233" t="n">
        <f aca="false">IF(B25&lt;&gt;"",IFERROR(IF(B$10="80-20", (((H25/H$19)*O$4)+O$5)*I$19, IF(B$10="60-40", (((H25/H$19)*P$4)+P$5)*I$19, 0)),0),"")</f>
        <v>35.2</v>
      </c>
      <c r="J25" s="235" t="n">
        <f aca="false">IFERROR((G25+I25),"")</f>
        <v>82.14</v>
      </c>
      <c r="K25" s="236" t="n">
        <f aca="false">IF(B25&lt;&gt;"",'Database (LECTURE-RES-PRAC)'!BN22, "")</f>
        <v>45</v>
      </c>
      <c r="L25" s="232" t="n">
        <f aca="false">IF(B25&lt;&gt;"",IFERROR(IF(B$10="80-20", (((K25/K$19)*O$4)+O$5)*L$18, IF(B$10="60-40", (((K25/K$19)*P$4)+P$5)*L$18, 0)),0),"")</f>
        <v>28.7058823529412</v>
      </c>
      <c r="M25" s="236" t="n">
        <f aca="false">IF(B25&lt;&gt;"",'Database (LECTURE-RES-PRAC)'!BO22, "")</f>
        <v>84</v>
      </c>
      <c r="N25" s="232" t="n">
        <f aca="false">IF(B25&lt;&gt;"",IFERROR(IF(B$10="80-20", (((M25/M$19)*O$4)+O$5)*N$18, IF(B$10="60-40", (((M25/M$19)*P$4)+P$5)*N$18, 0)),0),"")</f>
        <v>14.72</v>
      </c>
      <c r="O25" s="233" t="n">
        <f aca="false">IFERROR((L25+N25),"")</f>
        <v>43.4258823529412</v>
      </c>
      <c r="P25" s="234" t="n">
        <f aca="false">IF(B25&lt;&gt;"",IF(B$5="LECTURE",'Exam (LECTURE ONLY)'!Y27,IF(B$5="PRACTICUM",OUTPUT!Z27,IF(B$5="RESEARCH",OUTPUT!Z27,IF(B$5="STUDENT FORMATION",OUTPUT!Z27,"")))),"")</f>
        <v>24</v>
      </c>
      <c r="Q25" s="233" t="n">
        <f aca="false">IF(B25&lt;&gt;"",IFERROR(IF(B$10="80-20", (((P25/P$19)*O$4)+O$5)*Q$19, IF(B$10="60-40", (((P25/P$19)*P$4)+P$5)*Q$19, 0)),0),"")</f>
        <v>21.76</v>
      </c>
      <c r="R25" s="235" t="n">
        <f aca="false">IFERROR((O25+Q25),"")</f>
        <v>65.1858823529412</v>
      </c>
      <c r="S25" s="236" t="n">
        <f aca="false">IF(B25&lt;&gt;"",'Database (LECTURE-RES-PRAC)'!CT22, "")</f>
        <v>63</v>
      </c>
      <c r="T25" s="232" t="n">
        <f aca="false">IF(B25&lt;&gt;"",IFERROR(IF(B$10="80-20", (((S25/S$19)*O$4)+O$5)*T$18, IF(B$10="60-40", (((S25/S$19)*P$4)+P$5)*T$18, 0)),0),"")</f>
        <v>34.9</v>
      </c>
      <c r="U25" s="236" t="n">
        <f aca="false">IF(B25&lt;&gt;"",'Database (LECTURE-RES-PRAC)'!CU22, "")</f>
        <v>120</v>
      </c>
      <c r="V25" s="232" t="n">
        <f aca="false">IF(B25&lt;&gt;"",IFERROR(IF(B$10="80-20", (((U25/U$19)*O$4)+O$5)*V$18, IF(B$10="60-40", (((U25/U$19)*P$4)+P$5)*V$18, 0)),0),"")</f>
        <v>17.6</v>
      </c>
      <c r="W25" s="233" t="n">
        <f aca="false">IFERROR((T25+V25),"")</f>
        <v>52.5</v>
      </c>
      <c r="X25" s="234" t="n">
        <f aca="false">IF(B25&lt;&gt;"",IF(B$5="LECTURE",'Exam (LECTURE ONLY)'!AJ27,IF(B$5="PRACTICUM",OUTPUT!AJ27,IF(B$5="RESEARCH",OUTPUT!AJ27,IF(B$5="STUDENT FORMATION",OUTPUT!AJ27,"")))),"")</f>
        <v>87</v>
      </c>
      <c r="Y25" s="233" t="n">
        <f aca="false">IF(B25&lt;&gt;"",IFERROR(IF(B$10="80-20", (((X25/X$19)*O$4)+O$5)*Y$19, IF(B$10="60-40", (((X25/X$19)*P$4)+P$5)*Y$19, 0)),0),"")</f>
        <v>36.88</v>
      </c>
      <c r="Z25" s="237" t="n">
        <f aca="false">IFERROR((W25+Y25),"")</f>
        <v>89.38</v>
      </c>
      <c r="AA25" s="238" t="n">
        <f aca="false">IFERROR(IF(((J25+R25+Z25)/3)="","",((J25+R25+Z25)/3)),"")</f>
        <v>78.9019607843137</v>
      </c>
      <c r="AB25" s="229" t="str">
        <f aca="false">IFERROR(IF(AA25="","",IF(AA25&gt;=75,"PASSED","FAILED")),"")</f>
        <v>PASSED</v>
      </c>
    </row>
    <row r="26" customFormat="false" ht="15.75" hidden="false" customHeight="true" outlineLevel="0" collapsed="false">
      <c r="A26" s="228" t="str">
        <f aca="false">IF(ISBLANK('Database (LECTURE-RES-PRAC)'!A23),"",'Database (LECTURE-RES-PRAC)'!A23)</f>
        <v/>
      </c>
      <c r="B26" s="229" t="str">
        <f aca="false">IF(ISBLANK('Database (LECTURE-RES-PRAC)'!B23),"",'Database (LECTURE-RES-PRAC)'!B23)</f>
        <v>ong, bernadette</v>
      </c>
      <c r="C26" s="230" t="n">
        <f aca="false">IF(B26&lt;&gt;"",'Database (LECTURE-RES-PRAC)'!AH23, "")</f>
        <v>45</v>
      </c>
      <c r="D26" s="231" t="n">
        <f aca="false">IF(B26&lt;&gt;"",IFERROR(IF(B$10="80-20", (((C26/C$19)*O$4)+O$5)*D$18, IF(B$10="60-40", (((C26/C$19)*P$4)+P$5)*D$18, 0)),0),"")</f>
        <v>30.4</v>
      </c>
      <c r="E26" s="230" t="n">
        <f aca="false">IF(B26&lt;&gt;"",'Database (LECTURE-RES-PRAC)'!AI23,"")</f>
        <v>182</v>
      </c>
      <c r="F26" s="232" t="n">
        <f aca="false">IF(B26&lt;&gt;"",IFERROR(IF(B$10="80-20", (((E26/E$19)*O$4)+O$5)*F$18, IF(B$10="60-40", (((E26/E$19)*P$4)+P$5)*F$18, 0)),0),"")</f>
        <v>18.92</v>
      </c>
      <c r="G26" s="233" t="n">
        <f aca="false">IF(B26&lt;&gt;"",IFERROR((D26+F26),0),"")</f>
        <v>49.32</v>
      </c>
      <c r="H26" s="234" t="n">
        <f aca="false">IF(B26&lt;&gt;"",IF(B$5="LECTURE",'Exam (LECTURE ONLY)'!N28,IF(B$5="PRACTICUM",OUTPUT!N28,IF(B$5="RESEARCH",OUTPUT!N28,IF(B$5="STUDENT FORMATION",OUTPUT!N28,"")))),"")</f>
        <v>51</v>
      </c>
      <c r="I26" s="233" t="n">
        <f aca="false">IF(B26&lt;&gt;"",IFERROR(IF(B$10="80-20", (((H26/H$19)*O$4)+O$5)*I$19, IF(B$10="60-40", (((H26/H$19)*P$4)+P$5)*I$19, 0)),0),"")</f>
        <v>36.4</v>
      </c>
      <c r="J26" s="235" t="n">
        <f aca="false">IFERROR((G26+I26),"")</f>
        <v>85.72</v>
      </c>
      <c r="K26" s="236" t="n">
        <f aca="false">IF(B26&lt;&gt;"",'Database (LECTURE-RES-PRAC)'!BN23, "")</f>
        <v>67</v>
      </c>
      <c r="L26" s="232" t="n">
        <f aca="false">IF(B26&lt;&gt;"",IFERROR(IF(B$10="80-20", (((K26/K$19)*O$4)+O$5)*L$18, IF(B$10="60-40", (((K26/K$19)*P$4)+P$5)*L$18, 0)),0),"")</f>
        <v>34.9176470588235</v>
      </c>
      <c r="M26" s="236" t="n">
        <f aca="false">IF(B26&lt;&gt;"",'Database (LECTURE-RES-PRAC)'!BO23, "")</f>
        <v>77</v>
      </c>
      <c r="N26" s="232" t="n">
        <f aca="false">IF(B26&lt;&gt;"",IFERROR(IF(B$10="80-20", (((M26/M$19)*O$4)+O$5)*N$18, IF(B$10="60-40", (((M26/M$19)*P$4)+P$5)*N$18, 0)),0),"")</f>
        <v>14.16</v>
      </c>
      <c r="O26" s="233" t="n">
        <f aca="false">IFERROR((L26+N26),"")</f>
        <v>49.0776470588235</v>
      </c>
      <c r="P26" s="234" t="n">
        <f aca="false">IF(B26&lt;&gt;"",IF(B$5="LECTURE",'Exam (LECTURE ONLY)'!Y28,IF(B$5="PRACTICUM",OUTPUT!Z28,IF(B$5="RESEARCH",OUTPUT!Z28,IF(B$5="STUDENT FORMATION",OUTPUT!Z28,"")))),"")</f>
        <v>82</v>
      </c>
      <c r="Q26" s="233" t="n">
        <f aca="false">IF(B26&lt;&gt;"",IFERROR(IF(B$10="80-20", (((P26/P$19)*O$4)+O$5)*Q$19, IF(B$10="60-40", (((P26/P$19)*P$4)+P$5)*Q$19, 0)),0),"")</f>
        <v>35.68</v>
      </c>
      <c r="R26" s="235" t="n">
        <f aca="false">IFERROR((O26+Q26),"")</f>
        <v>84.7576470588235</v>
      </c>
      <c r="S26" s="236" t="n">
        <f aca="false">IF(B26&lt;&gt;"",'Database (LECTURE-RES-PRAC)'!CT23, "")</f>
        <v>65</v>
      </c>
      <c r="T26" s="232" t="n">
        <f aca="false">IF(B26&lt;&gt;"",IFERROR(IF(B$10="80-20", (((S26/S$19)*O$4)+O$5)*T$18, IF(B$10="60-40", (((S26/S$19)*P$4)+P$5)*T$18, 0)),0),"")</f>
        <v>35.5</v>
      </c>
      <c r="U26" s="236" t="n">
        <f aca="false">IF(B26&lt;&gt;"",'Database (LECTURE-RES-PRAC)'!CU23, "")</f>
        <v>118</v>
      </c>
      <c r="V26" s="232" t="n">
        <f aca="false">IF(B26&lt;&gt;"",IFERROR(IF(B$10="80-20", (((U26/U$19)*O$4)+O$5)*V$18, IF(B$10="60-40", (((U26/U$19)*P$4)+P$5)*V$18, 0)),0),"")</f>
        <v>17.44</v>
      </c>
      <c r="W26" s="233" t="n">
        <f aca="false">IFERROR((T26+V26),"")</f>
        <v>52.94</v>
      </c>
      <c r="X26" s="234" t="n">
        <f aca="false">IF(B26&lt;&gt;"",IF(B$5="LECTURE",'Exam (LECTURE ONLY)'!AJ28,IF(B$5="PRACTICUM",OUTPUT!AJ28,IF(B$5="RESEARCH",OUTPUT!AJ28,IF(B$5="STUDENT FORMATION",OUTPUT!AJ28,"")))),"")</f>
        <v>78</v>
      </c>
      <c r="Y26" s="233" t="n">
        <f aca="false">IF(B26&lt;&gt;"",IFERROR(IF(B$10="80-20", (((X26/X$19)*O$4)+O$5)*Y$19, IF(B$10="60-40", (((X26/X$19)*P$4)+P$5)*Y$19, 0)),0),"")</f>
        <v>34.72</v>
      </c>
      <c r="Z26" s="237" t="n">
        <f aca="false">IFERROR((W26+Y26),"")</f>
        <v>87.66</v>
      </c>
      <c r="AA26" s="238" t="n">
        <f aca="false">IFERROR(IF(((J26+R26+Z26)/3)="","",((J26+R26+Z26)/3)),"")</f>
        <v>86.0458823529412</v>
      </c>
      <c r="AB26" s="229" t="str">
        <f aca="false">IFERROR(IF(AA26="","",IF(AA26&gt;=75,"PASSED","FAILED")),"")</f>
        <v>PASSED</v>
      </c>
    </row>
    <row r="27" customFormat="false" ht="15.75" hidden="false" customHeight="true" outlineLevel="0" collapsed="false">
      <c r="A27" s="183" t="str">
        <f aca="false">IF(ISBLANK('Database (LECTURE-RES-PRAC)'!A24),"",'Database (LECTURE-RES-PRAC)'!A24)</f>
        <v/>
      </c>
      <c r="B27" s="184" t="str">
        <f aca="false">IF(ISBLANK('Database (LECTURE-RES-PRAC)'!B24),"",'Database (LECTURE-RES-PRAC)'!B24)</f>
        <v>sy, victor</v>
      </c>
      <c r="C27" s="230" t="n">
        <f aca="false">IF(B27&lt;&gt;"",'Database (LECTURE-RES-PRAC)'!AH24, "")</f>
        <v>42</v>
      </c>
      <c r="D27" s="231" t="n">
        <f aca="false">IF(B27&lt;&gt;"",IFERROR(IF(B$10="80-20", (((C27/C$19)*O$4)+O$5)*D$18, IF(B$10="60-40", (((C27/C$19)*P$4)+P$5)*D$18, 0)),0),"")</f>
        <v>29.44</v>
      </c>
      <c r="E27" s="230" t="n">
        <f aca="false">IF(B27&lt;&gt;"",'Database (LECTURE-RES-PRAC)'!AI24,"")</f>
        <v>84</v>
      </c>
      <c r="F27" s="232" t="n">
        <f aca="false">IF(B27&lt;&gt;"",IFERROR(IF(B$10="80-20", (((E27/E$19)*O$4)+O$5)*F$18, IF(B$10="60-40", (((E27/E$19)*P$4)+P$5)*F$18, 0)),0),"")</f>
        <v>13.04</v>
      </c>
      <c r="G27" s="233" t="n">
        <f aca="false">IF(B27&lt;&gt;"",IFERROR((D27+F27),0),"")</f>
        <v>42.48</v>
      </c>
      <c r="H27" s="234" t="n">
        <f aca="false">IF(B27&lt;&gt;"",IF(B$5="LECTURE",'Exam (LECTURE ONLY)'!N29,IF(B$5="PRACTICUM",OUTPUT!N29,IF(B$5="RESEARCH",OUTPUT!N29,IF(B$5="STUDENT FORMATION",OUTPUT!N29,"")))),"")</f>
        <v>58</v>
      </c>
      <c r="I27" s="233" t="n">
        <f aca="false">IF(B27&lt;&gt;"",IFERROR(IF(B$10="80-20", (((H27/H$19)*O$4)+O$5)*I$19, IF(B$10="60-40", (((H27/H$19)*P$4)+P$5)*I$19, 0)),0),"")</f>
        <v>39.2</v>
      </c>
      <c r="J27" s="235" t="n">
        <f aca="false">IFERROR((G27+I27),"")</f>
        <v>81.68</v>
      </c>
      <c r="K27" s="236" t="n">
        <f aca="false">IF(B27&lt;&gt;"",'Database (LECTURE-RES-PRAC)'!BN24, "")</f>
        <v>72</v>
      </c>
      <c r="L27" s="232" t="n">
        <f aca="false">IF(B27&lt;&gt;"",IFERROR(IF(B$10="80-20", (((K27/K$19)*O$4)+O$5)*L$18, IF(B$10="60-40", (((K27/K$19)*P$4)+P$5)*L$18, 0)),0),"")</f>
        <v>36.3294117647059</v>
      </c>
      <c r="M27" s="236" t="n">
        <f aca="false">IF(B27&lt;&gt;"",'Database (LECTURE-RES-PRAC)'!BO24, "")</f>
        <v>84</v>
      </c>
      <c r="N27" s="232" t="n">
        <f aca="false">IF(B27&lt;&gt;"",IFERROR(IF(B$10="80-20", (((M27/M$19)*O$4)+O$5)*N$18, IF(B$10="60-40", (((M27/M$19)*P$4)+P$5)*N$18, 0)),0),"")</f>
        <v>14.72</v>
      </c>
      <c r="O27" s="233" t="n">
        <f aca="false">IFERROR((L27+N27),"")</f>
        <v>51.0494117647059</v>
      </c>
      <c r="P27" s="234" t="n">
        <f aca="false">IF(B27&lt;&gt;"",IF(B$5="LECTURE",'Exam (LECTURE ONLY)'!Y29,IF(B$5="PRACTICUM",OUTPUT!Z29,IF(B$5="RESEARCH",OUTPUT!Z29,IF(B$5="STUDENT FORMATION",OUTPUT!Z29,"")))),"")</f>
        <v>80</v>
      </c>
      <c r="Q27" s="233" t="n">
        <f aca="false">IF(B27&lt;&gt;"",IFERROR(IF(B$10="80-20", (((P27/P$19)*O$4)+O$5)*Q$19, IF(B$10="60-40", (((P27/P$19)*P$4)+P$5)*Q$19, 0)),0),"")</f>
        <v>35.2</v>
      </c>
      <c r="R27" s="235" t="n">
        <f aca="false">IFERROR((O27+Q27),"")</f>
        <v>86.2494117647059</v>
      </c>
      <c r="S27" s="236" t="n">
        <f aca="false">IF(B27&lt;&gt;"",'Database (LECTURE-RES-PRAC)'!CT24, "")</f>
        <v>68</v>
      </c>
      <c r="T27" s="232" t="n">
        <f aca="false">IF(B27&lt;&gt;"",IFERROR(IF(B$10="80-20", (((S27/S$19)*O$4)+O$5)*T$18, IF(B$10="60-40", (((S27/S$19)*P$4)+P$5)*T$18, 0)),0),"")</f>
        <v>36.4</v>
      </c>
      <c r="U27" s="236" t="n">
        <f aca="false">IF(B27&lt;&gt;"",'Database (LECTURE-RES-PRAC)'!CU24, "")</f>
        <v>71</v>
      </c>
      <c r="V27" s="232" t="n">
        <f aca="false">IF(B27&lt;&gt;"",IFERROR(IF(B$10="80-20", (((U27/U$19)*O$4)+O$5)*V$18, IF(B$10="60-40", (((U27/U$19)*P$4)+P$5)*V$18, 0)),0),"")</f>
        <v>13.68</v>
      </c>
      <c r="W27" s="233" t="n">
        <f aca="false">IFERROR((T27+V27),"")</f>
        <v>50.08</v>
      </c>
      <c r="X27" s="234" t="n">
        <f aca="false">IF(B27&lt;&gt;"",IF(B$5="LECTURE",'Exam (LECTURE ONLY)'!AJ29,IF(B$5="PRACTICUM",OUTPUT!AJ29,IF(B$5="RESEARCH",OUTPUT!AJ29,IF(B$5="STUDENT FORMATION",OUTPUT!AJ29,"")))),"")</f>
        <v>92</v>
      </c>
      <c r="Y27" s="233" t="n">
        <f aca="false">IF(B27&lt;&gt;"",IFERROR(IF(B$10="80-20", (((X27/X$19)*O$4)+O$5)*Y$19, IF(B$10="60-40", (((X27/X$19)*P$4)+P$5)*Y$19, 0)),0),"")</f>
        <v>38.08</v>
      </c>
      <c r="Z27" s="237" t="n">
        <f aca="false">IFERROR((W27+Y27),"")</f>
        <v>88.16</v>
      </c>
      <c r="AA27" s="238" t="n">
        <f aca="false">IFERROR(IF(((J27+R27+Z27)/3)="","",((J27+R27+Z27)/3)),"")</f>
        <v>85.363137254902</v>
      </c>
      <c r="AB27" s="229" t="str">
        <f aca="false">IFERROR(IF(AA27="","",IF(AA27&gt;=75,"PASSED","FAILED")),"")</f>
        <v>PASSED</v>
      </c>
    </row>
    <row r="28" customFormat="false" ht="15.75" hidden="false" customHeight="true" outlineLevel="0" collapsed="false">
      <c r="A28" s="228" t="str">
        <f aca="false">IF(ISBLANK('Database (LECTURE-RES-PRAC)'!A25),"",'Database (LECTURE-RES-PRAC)'!A25)</f>
        <v/>
      </c>
      <c r="B28" s="229" t="str">
        <f aca="false">IF(ISBLANK('Database (LECTURE-RES-PRAC)'!B25),"",'Database (LECTURE-RES-PRAC)'!B25)</f>
        <v/>
      </c>
      <c r="C28" s="230" t="str">
        <f aca="false">IF(B28&lt;&gt;"",'Database (LECTURE-RES-PRAC)'!AH25, "")</f>
        <v/>
      </c>
      <c r="D28" s="231" t="str">
        <f aca="false">IF(B28&lt;&gt;"",IFERROR(IF(B$10="80-20", (((C28/C$19)*O$4)+O$5)*D$18, IF(B$10="60-40", (((C28/C$19)*P$4)+P$5)*D$18, 0)),0),"")</f>
        <v/>
      </c>
      <c r="E28" s="230" t="str">
        <f aca="false">IF(B28&lt;&gt;"",'Database (LECTURE-RES-PRAC)'!AI25,"")</f>
        <v/>
      </c>
      <c r="F28" s="232" t="str">
        <f aca="false">IF(B28&lt;&gt;"",IFERROR(IF(B$10="80-20", (((E28/E$19)*O$4)+O$5)*F$18, IF(B$10="60-40", (((E28/E$19)*P$4)+P$5)*F$18, 0)),0),"")</f>
        <v/>
      </c>
      <c r="G28" s="233" t="str">
        <f aca="false">IF(B28&lt;&gt;"",IFERROR((D28+F28),0),"")</f>
        <v/>
      </c>
      <c r="H28" s="234" t="str">
        <f aca="false">IF(B28&lt;&gt;"",IF(B$5="LECTURE",'Exam (LECTURE ONLY)'!N30,IF(B$5="PRACTICUM",OUTPUT!N30,IF(B$5="RESEARCH",OUTPUT!N30,IF(B$5="STUDENT FORMATION",OUTPUT!N30,"")))),"")</f>
        <v/>
      </c>
      <c r="I28" s="233" t="str">
        <f aca="false">IF(B28&lt;&gt;"",IFERROR(IF(B$10="80-20", (((H28/H$19)*O$4)+O$5)*I$19, IF(B$10="60-40", (((H28/H$19)*P$4)+P$5)*I$19, 0)),0),"")</f>
        <v/>
      </c>
      <c r="J28" s="235" t="str">
        <f aca="false">IFERROR((G28+I28),"")</f>
        <v/>
      </c>
      <c r="K28" s="236" t="str">
        <f aca="false">IF(B28&lt;&gt;"",'Database (LECTURE-RES-PRAC)'!BN25, "")</f>
        <v/>
      </c>
      <c r="L28" s="232" t="str">
        <f aca="false">IF(B28&lt;&gt;"",IFERROR(IF(B$10="80-20", (((K28/K$19)*O$4)+O$5)*L$18, IF(B$10="60-40", (((K28/K$19)*P$4)+P$5)*L$18, 0)),0),"")</f>
        <v/>
      </c>
      <c r="M28" s="236" t="str">
        <f aca="false">IF(B28&lt;&gt;"",'Database (LECTURE-RES-PRAC)'!BO25, "")</f>
        <v/>
      </c>
      <c r="N28" s="232" t="str">
        <f aca="false">IF(B28&lt;&gt;"",IFERROR(IF(B$10="80-20", (((M28/M$19)*O$4)+O$5)*N$18, IF(B$10="60-40", (((M28/M$19)*P$4)+P$5)*N$18, 0)),0),"")</f>
        <v/>
      </c>
      <c r="O28" s="233" t="str">
        <f aca="false">IFERROR((L28+N28),"")</f>
        <v/>
      </c>
      <c r="P28" s="234" t="str">
        <f aca="false">IF(B28&lt;&gt;"",IF(B$5="LECTURE",'Exam (LECTURE ONLY)'!Y30,IF(B$5="PRACTICUM",OUTPUT!Z30,IF(B$5="RESEARCH",OUTPUT!Z30,IF(B$5="STUDENT FORMATION",OUTPUT!Z30,"")))),"")</f>
        <v/>
      </c>
      <c r="Q28" s="233" t="str">
        <f aca="false">IF(B28&lt;&gt;"",IFERROR(IF(B$10="80-20", (((P28/P$19)*O$4)+O$5)*Q$19, IF(B$10="60-40", (((P28/P$19)*P$4)+P$5)*Q$19, 0)),0),"")</f>
        <v/>
      </c>
      <c r="R28" s="235" t="str">
        <f aca="false">IFERROR((O28+Q28),"")</f>
        <v/>
      </c>
      <c r="S28" s="236" t="str">
        <f aca="false">IF(B28&lt;&gt;"",'Database (LECTURE-RES-PRAC)'!CT25, "")</f>
        <v/>
      </c>
      <c r="T28" s="232" t="str">
        <f aca="false">IF(B28&lt;&gt;"",IFERROR(IF(B$10="80-20", (((S28/S$19)*O$4)+O$5)*T$18, IF(B$10="60-40", (((S28/S$19)*P$4)+P$5)*T$18, 0)),0),"")</f>
        <v/>
      </c>
      <c r="U28" s="236" t="str">
        <f aca="false">IF(B28&lt;&gt;"",'Database (LECTURE-RES-PRAC)'!CU25, "")</f>
        <v/>
      </c>
      <c r="V28" s="232" t="str">
        <f aca="false">IF(B28&lt;&gt;"",IFERROR(IF(B$10="80-20", (((U28/U$19)*O$4)+O$5)*V$18, IF(B$10="60-40", (((U28/U$19)*P$4)+P$5)*V$18, 0)),0),"")</f>
        <v/>
      </c>
      <c r="W28" s="233" t="str">
        <f aca="false">IFERROR((T28+V28),"")</f>
        <v/>
      </c>
      <c r="X28" s="234" t="str">
        <f aca="false">IF(B28&lt;&gt;"",IF(B$5="LECTURE",'Exam (LECTURE ONLY)'!AJ30,IF(B$5="PRACTICUM",OUTPUT!AJ30,IF(B$5="RESEARCH",OUTPUT!AJ30,IF(B$5="STUDENT FORMATION",OUTPUT!AJ30,"")))),"")</f>
        <v/>
      </c>
      <c r="Y28" s="233" t="str">
        <f aca="false">IF(B28&lt;&gt;"",IFERROR(IF(B$10="80-20", (((X28/X$19)*O$4)+O$5)*Y$19, IF(B$10="60-40", (((X28/X$19)*P$4)+P$5)*Y$19, 0)),0),"")</f>
        <v/>
      </c>
      <c r="Z28" s="237" t="str">
        <f aca="false">IFERROR((W28+Y28),"")</f>
        <v/>
      </c>
      <c r="AA28" s="238" t="str">
        <f aca="false">IFERROR(IF(((J28+R28+Z28)/3)="","",((J28+R28+Z28)/3)),"")</f>
        <v/>
      </c>
      <c r="AB28" s="229" t="str">
        <f aca="false">IFERROR(IF(AA28="","",IF(AA28&gt;=75,"PASSED","FAILED")),"")</f>
        <v/>
      </c>
    </row>
    <row r="29" customFormat="false" ht="15.75" hidden="false" customHeight="true" outlineLevel="0" collapsed="false">
      <c r="A29" s="183" t="str">
        <f aca="false">IF(ISBLANK('Database (LECTURE-RES-PRAC)'!A26),"",'Database (LECTURE-RES-PRAC)'!A26)</f>
        <v/>
      </c>
      <c r="B29" s="184" t="str">
        <f aca="false">IF(ISBLANK('Database (LECTURE-RES-PRAC)'!B26),"",'Database (LECTURE-RES-PRAC)'!B26)</f>
        <v/>
      </c>
      <c r="C29" s="230" t="str">
        <f aca="false">IF(B29&lt;&gt;"",'Database (LECTURE-RES-PRAC)'!AH26, "")</f>
        <v/>
      </c>
      <c r="D29" s="231" t="str">
        <f aca="false">IF(B29&lt;&gt;"",IFERROR(IF(B$10="80-20", (((C29/C$19)*O$4)+O$5)*D$18, IF(B$10="60-40", (((C29/C$19)*P$4)+P$5)*D$18, 0)),0),"")</f>
        <v/>
      </c>
      <c r="E29" s="230" t="str">
        <f aca="false">IF(B29&lt;&gt;"",'Database (LECTURE-RES-PRAC)'!AI26,"")</f>
        <v/>
      </c>
      <c r="F29" s="232" t="str">
        <f aca="false">IF(B29&lt;&gt;"",IFERROR(IF(B$10="80-20", (((E29/E$19)*O$4)+O$5)*F$18, IF(B$10="60-40", (((E29/E$19)*P$4)+P$5)*F$18, 0)),0),"")</f>
        <v/>
      </c>
      <c r="G29" s="233" t="str">
        <f aca="false">IF(B29&lt;&gt;"",IFERROR((D29+F29),0),"")</f>
        <v/>
      </c>
      <c r="H29" s="234" t="str">
        <f aca="false">IF(B29&lt;&gt;"",IF(B$5="LECTURE",'Exam (LECTURE ONLY)'!N31,IF(B$5="PRACTICUM",OUTPUT!N31,IF(B$5="RESEARCH",OUTPUT!N31,IF(B$5="STUDENT FORMATION",OUTPUT!N31,"")))),"")</f>
        <v/>
      </c>
      <c r="I29" s="233" t="str">
        <f aca="false">IF(B29&lt;&gt;"",IFERROR(IF(B$10="80-20", (((H29/H$19)*O$4)+O$5)*I$19, IF(B$10="60-40", (((H29/H$19)*P$4)+P$5)*I$19, 0)),0),"")</f>
        <v/>
      </c>
      <c r="J29" s="235" t="str">
        <f aca="false">IFERROR((G29+I29),"")</f>
        <v/>
      </c>
      <c r="K29" s="236" t="str">
        <f aca="false">IF(B29&lt;&gt;"",'Database (LECTURE-RES-PRAC)'!BN26, "")</f>
        <v/>
      </c>
      <c r="L29" s="232" t="str">
        <f aca="false">IF(B29&lt;&gt;"",IFERROR(IF(B$10="80-20", (((K29/K$19)*O$4)+O$5)*L$18, IF(B$10="60-40", (((K29/K$19)*P$4)+P$5)*L$18, 0)),0),"")</f>
        <v/>
      </c>
      <c r="M29" s="236" t="str">
        <f aca="false">IF(B29&lt;&gt;"",'Database (LECTURE-RES-PRAC)'!BO26, "")</f>
        <v/>
      </c>
      <c r="N29" s="232" t="str">
        <f aca="false">IF(B29&lt;&gt;"",IFERROR(IF(B$10="80-20", (((M29/M$19)*O$4)+O$5)*N$18, IF(B$10="60-40", (((M29/M$19)*P$4)+P$5)*N$18, 0)),0),"")</f>
        <v/>
      </c>
      <c r="O29" s="233" t="str">
        <f aca="false">IFERROR((L29+N29),"")</f>
        <v/>
      </c>
      <c r="P29" s="234" t="str">
        <f aca="false">IF(B29&lt;&gt;"",IF(B$5="LECTURE",'Exam (LECTURE ONLY)'!Y31,IF(B$5="PRACTICUM",OUTPUT!Z31,IF(B$5="RESEARCH",OUTPUT!Z31,IF(B$5="STUDENT FORMATION",OUTPUT!Z31,"")))),"")</f>
        <v/>
      </c>
      <c r="Q29" s="233" t="str">
        <f aca="false">IF(B29&lt;&gt;"",IFERROR(IF(B$10="80-20", (((P29/P$19)*O$4)+O$5)*Q$19, IF(B$10="60-40", (((P29/P$19)*P$4)+P$5)*Q$19, 0)),0),"")</f>
        <v/>
      </c>
      <c r="R29" s="235" t="str">
        <f aca="false">IFERROR((O29+Q29),"")</f>
        <v/>
      </c>
      <c r="S29" s="236" t="str">
        <f aca="false">IF(B29&lt;&gt;"",'Database (LECTURE-RES-PRAC)'!CT26, "")</f>
        <v/>
      </c>
      <c r="T29" s="232" t="str">
        <f aca="false">IF(B29&lt;&gt;"",IFERROR(IF(B$10="80-20", (((S29/S$19)*O$4)+O$5)*T$18, IF(B$10="60-40", (((S29/S$19)*P$4)+P$5)*T$18, 0)),0),"")</f>
        <v/>
      </c>
      <c r="U29" s="236" t="str">
        <f aca="false">IF(B29&lt;&gt;"",'Database (LECTURE-RES-PRAC)'!CU26, "")</f>
        <v/>
      </c>
      <c r="V29" s="232" t="str">
        <f aca="false">IF(B29&lt;&gt;"",IFERROR(IF(B$10="80-20", (((U29/U$19)*O$4)+O$5)*V$18, IF(B$10="60-40", (((U29/U$19)*P$4)+P$5)*V$18, 0)),0),"")</f>
        <v/>
      </c>
      <c r="W29" s="233" t="str">
        <f aca="false">IFERROR((T29+V29),"")</f>
        <v/>
      </c>
      <c r="X29" s="234" t="str">
        <f aca="false">IF(B29&lt;&gt;"",IF(B$5="LECTURE",'Exam (LECTURE ONLY)'!AJ31,IF(B$5="PRACTICUM",OUTPUT!AJ31,IF(B$5="RESEARCH",OUTPUT!AJ31,IF(B$5="STUDENT FORMATION",OUTPUT!AJ31,"")))),"")</f>
        <v/>
      </c>
      <c r="Y29" s="233" t="str">
        <f aca="false">IF(B29&lt;&gt;"",IFERROR(IF(B$10="80-20", (((X29/X$19)*O$4)+O$5)*Y$19, IF(B$10="60-40", (((X29/X$19)*P$4)+P$5)*Y$19, 0)),0),"")</f>
        <v/>
      </c>
      <c r="Z29" s="237" t="str">
        <f aca="false">IFERROR((W29+Y29),"")</f>
        <v/>
      </c>
      <c r="AA29" s="238" t="str">
        <f aca="false">IFERROR(IF(((J29+R29+Z29)/3)="","",((J29+R29+Z29)/3)),"")</f>
        <v/>
      </c>
      <c r="AB29" s="229" t="str">
        <f aca="false">IFERROR(IF(AA29="","",IF(AA29&gt;=75,"PASSED","FAILED")),"")</f>
        <v/>
      </c>
    </row>
    <row r="30" customFormat="false" ht="15.75" hidden="false" customHeight="true" outlineLevel="0" collapsed="false">
      <c r="A30" s="228" t="str">
        <f aca="false">IF(ISBLANK('Database (LECTURE-RES-PRAC)'!A27),"",'Database (LECTURE-RES-PRAC)'!A27)</f>
        <v/>
      </c>
      <c r="B30" s="229" t="str">
        <f aca="false">IF(ISBLANK('Database (LECTURE-RES-PRAC)'!B27),"",'Database (LECTURE-RES-PRAC)'!B27)</f>
        <v/>
      </c>
      <c r="C30" s="230" t="str">
        <f aca="false">IF(B30&lt;&gt;"",'Database (LECTURE-RES-PRAC)'!AH27, "")</f>
        <v/>
      </c>
      <c r="D30" s="231" t="str">
        <f aca="false">IF(B30&lt;&gt;"",IFERROR(IF(B$10="80-20", (((C30/C$19)*O$4)+O$5)*D$18, IF(B$10="60-40", (((C30/C$19)*P$4)+P$5)*D$18, 0)),0),"")</f>
        <v/>
      </c>
      <c r="E30" s="230" t="str">
        <f aca="false">IF(B30&lt;&gt;"",'Database (LECTURE-RES-PRAC)'!AI27,"")</f>
        <v/>
      </c>
      <c r="F30" s="232" t="str">
        <f aca="false">IF(B30&lt;&gt;"",IFERROR(IF(B$10="80-20", (((E30/E$19)*O$4)+O$5)*F$18, IF(B$10="60-40", (((E30/E$19)*P$4)+P$5)*F$18, 0)),0),"")</f>
        <v/>
      </c>
      <c r="G30" s="233" t="str">
        <f aca="false">IF(B30&lt;&gt;"",IFERROR((D30+F30),0),"")</f>
        <v/>
      </c>
      <c r="H30" s="234" t="str">
        <f aca="false">IF(B30&lt;&gt;"",IF(B$5="LECTURE",'Exam (LECTURE ONLY)'!N32,IF(B$5="PRACTICUM",OUTPUT!N32,IF(B$5="RESEARCH",OUTPUT!N32,IF(B$5="STUDENT FORMATION",OUTPUT!N32,"")))),"")</f>
        <v/>
      </c>
      <c r="I30" s="233" t="str">
        <f aca="false">IF(B30&lt;&gt;"",IFERROR(IF(B$10="80-20", (((H30/H$19)*O$4)+O$5)*I$19, IF(B$10="60-40", (((H30/H$19)*P$4)+P$5)*I$19, 0)),0),"")</f>
        <v/>
      </c>
      <c r="J30" s="235" t="str">
        <f aca="false">IFERROR((G30+I30),"")</f>
        <v/>
      </c>
      <c r="K30" s="236" t="str">
        <f aca="false">IF(B30&lt;&gt;"",'Database (LECTURE-RES-PRAC)'!BN27, "")</f>
        <v/>
      </c>
      <c r="L30" s="232" t="str">
        <f aca="false">IF(B30&lt;&gt;"",IFERROR(IF(B$10="80-20", (((K30/K$19)*O$4)+O$5)*L$18, IF(B$10="60-40", (((K30/K$19)*P$4)+P$5)*L$18, 0)),0),"")</f>
        <v/>
      </c>
      <c r="M30" s="236" t="str">
        <f aca="false">IF(B30&lt;&gt;"",'Database (LECTURE-RES-PRAC)'!BO27, "")</f>
        <v/>
      </c>
      <c r="N30" s="232" t="str">
        <f aca="false">IF(B30&lt;&gt;"",IFERROR(IF(B$10="80-20", (((M30/M$19)*O$4)+O$5)*N$18, IF(B$10="60-40", (((M30/M$19)*P$4)+P$5)*N$18, 0)),0),"")</f>
        <v/>
      </c>
      <c r="O30" s="233" t="str">
        <f aca="false">IFERROR((L30+N30),"")</f>
        <v/>
      </c>
      <c r="P30" s="234" t="str">
        <f aca="false">IF(B30&lt;&gt;"",IF(B$5="LECTURE",'Exam (LECTURE ONLY)'!Y32,IF(B$5="PRACTICUM",OUTPUT!Z32,IF(B$5="RESEARCH",OUTPUT!Z32,IF(B$5="STUDENT FORMATION",OUTPUT!Z32,"")))),"")</f>
        <v/>
      </c>
      <c r="Q30" s="233" t="str">
        <f aca="false">IF(B30&lt;&gt;"",IFERROR(IF(B$10="80-20", (((P30/P$19)*O$4)+O$5)*Q$19, IF(B$10="60-40", (((P30/P$19)*P$4)+P$5)*Q$19, 0)),0),"")</f>
        <v/>
      </c>
      <c r="R30" s="235" t="str">
        <f aca="false">IFERROR((O30+Q30),"")</f>
        <v/>
      </c>
      <c r="S30" s="236" t="str">
        <f aca="false">IF(B30&lt;&gt;"",'Database (LECTURE-RES-PRAC)'!CT27, "")</f>
        <v/>
      </c>
      <c r="T30" s="232" t="str">
        <f aca="false">IF(B30&lt;&gt;"",IFERROR(IF(B$10="80-20", (((S30/S$19)*O$4)+O$5)*T$18, IF(B$10="60-40", (((S30/S$19)*P$4)+P$5)*T$18, 0)),0),"")</f>
        <v/>
      </c>
      <c r="U30" s="236" t="str">
        <f aca="false">IF(B30&lt;&gt;"",'Database (LECTURE-RES-PRAC)'!CU27, "")</f>
        <v/>
      </c>
      <c r="V30" s="232" t="str">
        <f aca="false">IF(B30&lt;&gt;"",IFERROR(IF(B$10="80-20", (((U30/U$19)*O$4)+O$5)*V$18, IF(B$10="60-40", (((U30/U$19)*P$4)+P$5)*V$18, 0)),0),"")</f>
        <v/>
      </c>
      <c r="W30" s="233" t="str">
        <f aca="false">IFERROR((T30+V30),"")</f>
        <v/>
      </c>
      <c r="X30" s="234" t="str">
        <f aca="false">IF(B30&lt;&gt;"",IF(B$5="LECTURE",'Exam (LECTURE ONLY)'!AJ32,IF(B$5="PRACTICUM",OUTPUT!AJ32,IF(B$5="RESEARCH",OUTPUT!AJ32,IF(B$5="STUDENT FORMATION",OUTPUT!AJ32,"")))),"")</f>
        <v/>
      </c>
      <c r="Y30" s="233" t="str">
        <f aca="false">IF(B30&lt;&gt;"",IFERROR(IF(B$10="80-20", (((X30/X$19)*O$4)+O$5)*Y$19, IF(B$10="60-40", (((X30/X$19)*P$4)+P$5)*Y$19, 0)),0),"")</f>
        <v/>
      </c>
      <c r="Z30" s="237" t="str">
        <f aca="false">IFERROR((W30+Y30),"")</f>
        <v/>
      </c>
      <c r="AA30" s="238" t="str">
        <f aca="false">IFERROR(IF(((J30+R30+Z30)/3)="","",((J30+R30+Z30)/3)),"")</f>
        <v/>
      </c>
      <c r="AB30" s="229" t="str">
        <f aca="false">IFERROR(IF(AA30="","",IF(AA30&gt;=75,"PASSED","FAILED")),"")</f>
        <v/>
      </c>
    </row>
    <row r="31" customFormat="false" ht="15.75" hidden="false" customHeight="true" outlineLevel="0" collapsed="false">
      <c r="A31" s="183" t="str">
        <f aca="false">IF(ISBLANK('Database (LECTURE-RES-PRAC)'!A28),"",'Database (LECTURE-RES-PRAC)'!A28)</f>
        <v/>
      </c>
      <c r="B31" s="184" t="str">
        <f aca="false">IF(ISBLANK('Database (LECTURE-RES-PRAC)'!B28),"",'Database (LECTURE-RES-PRAC)'!B28)</f>
        <v/>
      </c>
      <c r="C31" s="230" t="str">
        <f aca="false">IF(B31&lt;&gt;"",'Database (LECTURE-RES-PRAC)'!AH28, "")</f>
        <v/>
      </c>
      <c r="D31" s="231" t="str">
        <f aca="false">IF(B31&lt;&gt;"",IFERROR(IF(B$10="80-20", (((C31/C$19)*O$4)+O$5)*D$18, IF(B$10="60-40", (((C31/C$19)*P$4)+P$5)*D$18, 0)),0),"")</f>
        <v/>
      </c>
      <c r="E31" s="230" t="str">
        <f aca="false">IF(B31&lt;&gt;"",'Database (LECTURE-RES-PRAC)'!AI28,"")</f>
        <v/>
      </c>
      <c r="F31" s="232" t="str">
        <f aca="false">IF(B31&lt;&gt;"",IFERROR(IF(B$10="80-20", (((E31/E$19)*O$4)+O$5)*F$18, IF(B$10="60-40", (((E31/E$19)*P$4)+P$5)*F$18, 0)),0),"")</f>
        <v/>
      </c>
      <c r="G31" s="233" t="str">
        <f aca="false">IF(B31&lt;&gt;"",IFERROR((D31+F31),0),"")</f>
        <v/>
      </c>
      <c r="H31" s="234" t="str">
        <f aca="false">IF(B31&lt;&gt;"",IF(B$5="LECTURE",'Exam (LECTURE ONLY)'!N33,IF(B$5="PRACTICUM",OUTPUT!N33,IF(B$5="RESEARCH",OUTPUT!N33,IF(B$5="STUDENT FORMATION",OUTPUT!N33,"")))),"")</f>
        <v/>
      </c>
      <c r="I31" s="233" t="str">
        <f aca="false">IF(B31&lt;&gt;"",IFERROR(IF(B$10="80-20", (((H31/H$19)*O$4)+O$5)*I$19, IF(B$10="60-40", (((H31/H$19)*P$4)+P$5)*I$19, 0)),0),"")</f>
        <v/>
      </c>
      <c r="J31" s="235" t="str">
        <f aca="false">IFERROR((G31+I31),"")</f>
        <v/>
      </c>
      <c r="K31" s="236" t="str">
        <f aca="false">IF(B31&lt;&gt;"",'Database (LECTURE-RES-PRAC)'!BN28, "")</f>
        <v/>
      </c>
      <c r="L31" s="232" t="str">
        <f aca="false">IF(B31&lt;&gt;"",IFERROR(IF(B$10="80-20", (((K31/K$19)*O$4)+O$5)*L$18, IF(B$10="60-40", (((K31/K$19)*P$4)+P$5)*L$18, 0)),0),"")</f>
        <v/>
      </c>
      <c r="M31" s="236" t="str">
        <f aca="false">IF(B31&lt;&gt;"",'Database (LECTURE-RES-PRAC)'!BO28, "")</f>
        <v/>
      </c>
      <c r="N31" s="232" t="str">
        <f aca="false">IF(B31&lt;&gt;"",IFERROR(IF(B$10="80-20", (((M31/M$19)*O$4)+O$5)*N$18, IF(B$10="60-40", (((M31/M$19)*P$4)+P$5)*N$18, 0)),0),"")</f>
        <v/>
      </c>
      <c r="O31" s="233" t="str">
        <f aca="false">IFERROR((L31+N31),"")</f>
        <v/>
      </c>
      <c r="P31" s="234" t="str">
        <f aca="false">IF(B31&lt;&gt;"",IF(B$5="LECTURE",'Exam (LECTURE ONLY)'!Y33,IF(B$5="PRACTICUM",OUTPUT!Z33,IF(B$5="RESEARCH",OUTPUT!Z33,IF(B$5="STUDENT FORMATION",OUTPUT!Z33,"")))),"")</f>
        <v/>
      </c>
      <c r="Q31" s="233" t="str">
        <f aca="false">IF(B31&lt;&gt;"",IFERROR(IF(B$10="80-20", (((P31/P$19)*O$4)+O$5)*Q$19, IF(B$10="60-40", (((P31/P$19)*P$4)+P$5)*Q$19, 0)),0),"")</f>
        <v/>
      </c>
      <c r="R31" s="235" t="str">
        <f aca="false">IFERROR((O31+Q31),"")</f>
        <v/>
      </c>
      <c r="S31" s="236" t="str">
        <f aca="false">IF(B31&lt;&gt;"",'Database (LECTURE-RES-PRAC)'!CT28, "")</f>
        <v/>
      </c>
      <c r="T31" s="232" t="str">
        <f aca="false">IF(B31&lt;&gt;"",IFERROR(IF(B$10="80-20", (((S31/S$19)*O$4)+O$5)*T$18, IF(B$10="60-40", (((S31/S$19)*P$4)+P$5)*T$18, 0)),0),"")</f>
        <v/>
      </c>
      <c r="U31" s="236" t="str">
        <f aca="false">IF(B31&lt;&gt;"",'Database (LECTURE-RES-PRAC)'!CU28, "")</f>
        <v/>
      </c>
      <c r="V31" s="232" t="str">
        <f aca="false">IF(B31&lt;&gt;"",IFERROR(IF(B$10="80-20", (((U31/U$19)*O$4)+O$5)*V$18, IF(B$10="60-40", (((U31/U$19)*P$4)+P$5)*V$18, 0)),0),"")</f>
        <v/>
      </c>
      <c r="W31" s="233" t="str">
        <f aca="false">IFERROR((T31+V31),"")</f>
        <v/>
      </c>
      <c r="X31" s="234" t="str">
        <f aca="false">IF(B31&lt;&gt;"",IF(B$5="LECTURE",'Exam (LECTURE ONLY)'!AJ33,IF(B$5="PRACTICUM",OUTPUT!AJ33,IF(B$5="RESEARCH",OUTPUT!AJ33,IF(B$5="STUDENT FORMATION",OUTPUT!AJ33,"")))),"")</f>
        <v/>
      </c>
      <c r="Y31" s="233" t="str">
        <f aca="false">IF(B31&lt;&gt;"",IFERROR(IF(B$10="80-20", (((X31/X$19)*O$4)+O$5)*Y$19, IF(B$10="60-40", (((X31/X$19)*P$4)+P$5)*Y$19, 0)),0),"")</f>
        <v/>
      </c>
      <c r="Z31" s="237" t="str">
        <f aca="false">IFERROR((W31+Y31),"")</f>
        <v/>
      </c>
      <c r="AA31" s="238" t="str">
        <f aca="false">IFERROR(IF(((J31+R31+Z31)/3)="","",((J31+R31+Z31)/3)),"")</f>
        <v/>
      </c>
      <c r="AB31" s="229" t="str">
        <f aca="false">IFERROR(IF(AA31="","",IF(AA31&gt;=75,"PASSED","FAILED")),"")</f>
        <v/>
      </c>
    </row>
    <row r="32" customFormat="false" ht="15.75" hidden="false" customHeight="true" outlineLevel="0" collapsed="false">
      <c r="A32" s="228" t="str">
        <f aca="false">IF(ISBLANK('Database (LECTURE-RES-PRAC)'!A29),"",'Database (LECTURE-RES-PRAC)'!A29)</f>
        <v/>
      </c>
      <c r="B32" s="229" t="str">
        <f aca="false">IF(ISBLANK('Database (LECTURE-RES-PRAC)'!B29),"",'Database (LECTURE-RES-PRAC)'!B29)</f>
        <v/>
      </c>
      <c r="C32" s="230" t="str">
        <f aca="false">IF(B32&lt;&gt;"",'Database (LECTURE-RES-PRAC)'!AH29, "")</f>
        <v/>
      </c>
      <c r="D32" s="231" t="str">
        <f aca="false">IF(B32&lt;&gt;"",IFERROR(IF(B$10="80-20", (((C32/C$19)*O$4)+O$5)*D$18, IF(B$10="60-40", (((C32/C$19)*P$4)+P$5)*D$18, 0)),0),"")</f>
        <v/>
      </c>
      <c r="E32" s="230" t="str">
        <f aca="false">IF(B32&lt;&gt;"",'Database (LECTURE-RES-PRAC)'!AI29,"")</f>
        <v/>
      </c>
      <c r="F32" s="232" t="str">
        <f aca="false">IF(B32&lt;&gt;"",IFERROR(IF(B$10="80-20", (((E32/E$19)*O$4)+O$5)*F$18, IF(B$10="60-40", (((E32/E$19)*P$4)+P$5)*F$18, 0)),0),"")</f>
        <v/>
      </c>
      <c r="G32" s="233" t="str">
        <f aca="false">IF(B32&lt;&gt;"",IFERROR((D32+F32),0),"")</f>
        <v/>
      </c>
      <c r="H32" s="234" t="str">
        <f aca="false">IF(B32&lt;&gt;"",IF(B$5="LECTURE",'Exam (LECTURE ONLY)'!N34,IF(B$5="PRACTICUM",OUTPUT!N34,IF(B$5="RESEARCH",OUTPUT!N34,IF(B$5="STUDENT FORMATION",OUTPUT!N34,"")))),"")</f>
        <v/>
      </c>
      <c r="I32" s="233" t="str">
        <f aca="false">IF(B32&lt;&gt;"",IFERROR(IF(B$10="80-20", (((H32/H$19)*O$4)+O$5)*I$19, IF(B$10="60-40", (((H32/H$19)*P$4)+P$5)*I$19, 0)),0),"")</f>
        <v/>
      </c>
      <c r="J32" s="235" t="str">
        <f aca="false">IFERROR((G32+I32),"")</f>
        <v/>
      </c>
      <c r="K32" s="236" t="str">
        <f aca="false">IF(B32&lt;&gt;"",'Database (LECTURE-RES-PRAC)'!BN29, "")</f>
        <v/>
      </c>
      <c r="L32" s="232" t="str">
        <f aca="false">IF(B32&lt;&gt;"",IFERROR(IF(B$10="80-20", (((K32/K$19)*O$4)+O$5)*L$18, IF(B$10="60-40", (((K32/K$19)*P$4)+P$5)*L$18, 0)),0),"")</f>
        <v/>
      </c>
      <c r="M32" s="236" t="str">
        <f aca="false">IF(B32&lt;&gt;"",'Database (LECTURE-RES-PRAC)'!BO29, "")</f>
        <v/>
      </c>
      <c r="N32" s="232" t="str">
        <f aca="false">IF(B32&lt;&gt;"",IFERROR(IF(B$10="80-20", (((M32/M$19)*O$4)+O$5)*N$18, IF(B$10="60-40", (((M32/M$19)*P$4)+P$5)*N$18, 0)),0),"")</f>
        <v/>
      </c>
      <c r="O32" s="233" t="str">
        <f aca="false">IFERROR((L32+N32),"")</f>
        <v/>
      </c>
      <c r="P32" s="234" t="str">
        <f aca="false">IF(B32&lt;&gt;"",IF(B$5="LECTURE",'Exam (LECTURE ONLY)'!Y34,IF(B$5="PRACTICUM",OUTPUT!Z34,IF(B$5="RESEARCH",OUTPUT!Z34,IF(B$5="STUDENT FORMATION",OUTPUT!Z34,"")))),"")</f>
        <v/>
      </c>
      <c r="Q32" s="233" t="str">
        <f aca="false">IF(B32&lt;&gt;"",IFERROR(IF(B$10="80-20", (((P32/P$19)*O$4)+O$5)*Q$19, IF(B$10="60-40", (((P32/P$19)*P$4)+P$5)*Q$19, 0)),0),"")</f>
        <v/>
      </c>
      <c r="R32" s="235" t="str">
        <f aca="false">IFERROR((O32+Q32),"")</f>
        <v/>
      </c>
      <c r="S32" s="236" t="str">
        <f aca="false">IF(B32&lt;&gt;"",'Database (LECTURE-RES-PRAC)'!CT29, "")</f>
        <v/>
      </c>
      <c r="T32" s="232" t="str">
        <f aca="false">IF(B32&lt;&gt;"",IFERROR(IF(B$10="80-20", (((S32/S$19)*O$4)+O$5)*T$18, IF(B$10="60-40", (((S32/S$19)*P$4)+P$5)*T$18, 0)),0),"")</f>
        <v/>
      </c>
      <c r="U32" s="236" t="str">
        <f aca="false">IF(B32&lt;&gt;"",'Database (LECTURE-RES-PRAC)'!CU29, "")</f>
        <v/>
      </c>
      <c r="V32" s="232" t="str">
        <f aca="false">IF(B32&lt;&gt;"",IFERROR(IF(B$10="80-20", (((U32/U$19)*O$4)+O$5)*V$18, IF(B$10="60-40", (((U32/U$19)*P$4)+P$5)*V$18, 0)),0),"")</f>
        <v/>
      </c>
      <c r="W32" s="233" t="str">
        <f aca="false">IFERROR((T32+V32),"")</f>
        <v/>
      </c>
      <c r="X32" s="234" t="str">
        <f aca="false">IF(B32&lt;&gt;"",IF(B$5="LECTURE",'Exam (LECTURE ONLY)'!AJ34,IF(B$5="PRACTICUM",OUTPUT!AJ34,IF(B$5="RESEARCH",OUTPUT!AJ34,IF(B$5="STUDENT FORMATION",OUTPUT!AJ34,"")))),"")</f>
        <v/>
      </c>
      <c r="Y32" s="233" t="str">
        <f aca="false">IF(B32&lt;&gt;"",IFERROR(IF(B$10="80-20", (((X32/X$19)*O$4)+O$5)*Y$19, IF(B$10="60-40", (((X32/X$19)*P$4)+P$5)*Y$19, 0)),0),"")</f>
        <v/>
      </c>
      <c r="Z32" s="237" t="str">
        <f aca="false">IFERROR((W32+Y32),"")</f>
        <v/>
      </c>
      <c r="AA32" s="238" t="str">
        <f aca="false">IFERROR(IF(((J32+R32+Z32)/3)="","",((J32+R32+Z32)/3)),"")</f>
        <v/>
      </c>
      <c r="AB32" s="229" t="str">
        <f aca="false">IFERROR(IF(AA32="","",IF(AA32&gt;=75,"PASSED","FAILED")),"")</f>
        <v/>
      </c>
    </row>
    <row r="33" customFormat="false" ht="15.75" hidden="false" customHeight="true" outlineLevel="0" collapsed="false">
      <c r="A33" s="183" t="str">
        <f aca="false">IF(ISBLANK('Database (LECTURE-RES-PRAC)'!A30),"",'Database (LECTURE-RES-PRAC)'!A30)</f>
        <v/>
      </c>
      <c r="B33" s="184" t="str">
        <f aca="false">IF(ISBLANK('Database (LECTURE-RES-PRAC)'!B30),"",'Database (LECTURE-RES-PRAC)'!B30)</f>
        <v/>
      </c>
      <c r="C33" s="230" t="str">
        <f aca="false">IF(B33&lt;&gt;"",'Database (LECTURE-RES-PRAC)'!AH30, "")</f>
        <v/>
      </c>
      <c r="D33" s="231" t="str">
        <f aca="false">IF(B33&lt;&gt;"",IFERROR(IF(B$10="80-20", (((C33/C$19)*O$4)+O$5)*D$18, IF(B$10="60-40", (((C33/C$19)*P$4)+P$5)*D$18, 0)),0),"")</f>
        <v/>
      </c>
      <c r="E33" s="230" t="str">
        <f aca="false">IF(B33&lt;&gt;"",'Database (LECTURE-RES-PRAC)'!AI30,"")</f>
        <v/>
      </c>
      <c r="F33" s="232" t="str">
        <f aca="false">IF(B33&lt;&gt;"",IFERROR(IF(B$10="80-20", (((E33/E$19)*O$4)+O$5)*F$18, IF(B$10="60-40", (((E33/E$19)*P$4)+P$5)*F$18, 0)),0),"")</f>
        <v/>
      </c>
      <c r="G33" s="233" t="str">
        <f aca="false">IF(B33&lt;&gt;"",IFERROR((D33+F33),0),"")</f>
        <v/>
      </c>
      <c r="H33" s="234" t="str">
        <f aca="false">IF(B33&lt;&gt;"",IF(B$5="LECTURE",'Exam (LECTURE ONLY)'!N35,IF(B$5="PRACTICUM",OUTPUT!N35,IF(B$5="RESEARCH",OUTPUT!N35,IF(B$5="STUDENT FORMATION",OUTPUT!N35,"")))),"")</f>
        <v/>
      </c>
      <c r="I33" s="233" t="str">
        <f aca="false">IF(B33&lt;&gt;"",IFERROR(IF(B$10="80-20", (((H33/H$19)*O$4)+O$5)*I$19, IF(B$10="60-40", (((H33/H$19)*P$4)+P$5)*I$19, 0)),0),"")</f>
        <v/>
      </c>
      <c r="J33" s="235" t="str">
        <f aca="false">IFERROR((G33+I33),"")</f>
        <v/>
      </c>
      <c r="K33" s="236" t="str">
        <f aca="false">IF(B33&lt;&gt;"",'Database (LECTURE-RES-PRAC)'!BN30, "")</f>
        <v/>
      </c>
      <c r="L33" s="232" t="str">
        <f aca="false">IF(B33&lt;&gt;"",IFERROR(IF(B$10="80-20", (((K33/K$19)*O$4)+O$5)*L$18, IF(B$10="60-40", (((K33/K$19)*P$4)+P$5)*L$18, 0)),0),"")</f>
        <v/>
      </c>
      <c r="M33" s="236" t="str">
        <f aca="false">IF(B33&lt;&gt;"",'Database (LECTURE-RES-PRAC)'!BO30, "")</f>
        <v/>
      </c>
      <c r="N33" s="232" t="str">
        <f aca="false">IF(B33&lt;&gt;"",IFERROR(IF(B$10="80-20", (((M33/M$19)*O$4)+O$5)*N$18, IF(B$10="60-40", (((M33/M$19)*P$4)+P$5)*N$18, 0)),0),"")</f>
        <v/>
      </c>
      <c r="O33" s="233" t="str">
        <f aca="false">IFERROR((L33+N33),"")</f>
        <v/>
      </c>
      <c r="P33" s="234" t="str">
        <f aca="false">IF(B33&lt;&gt;"",IF(B$5="LECTURE",'Exam (LECTURE ONLY)'!Y35,IF(B$5="PRACTICUM",OUTPUT!Z35,IF(B$5="RESEARCH",OUTPUT!Z35,IF(B$5="STUDENT FORMATION",OUTPUT!Z35,"")))),"")</f>
        <v/>
      </c>
      <c r="Q33" s="233" t="str">
        <f aca="false">IF(B33&lt;&gt;"",IFERROR(IF(B$10="80-20", (((P33/P$19)*O$4)+O$5)*Q$19, IF(B$10="60-40", (((P33/P$19)*P$4)+P$5)*Q$19, 0)),0),"")</f>
        <v/>
      </c>
      <c r="R33" s="235" t="str">
        <f aca="false">IFERROR((O33+Q33),"")</f>
        <v/>
      </c>
      <c r="S33" s="236" t="str">
        <f aca="false">IF(B33&lt;&gt;"",'Database (LECTURE-RES-PRAC)'!CT30, "")</f>
        <v/>
      </c>
      <c r="T33" s="232" t="str">
        <f aca="false">IF(B33&lt;&gt;"",IFERROR(IF(B$10="80-20", (((S33/S$19)*O$4)+O$5)*T$18, IF(B$10="60-40", (((S33/S$19)*P$4)+P$5)*T$18, 0)),0),"")</f>
        <v/>
      </c>
      <c r="U33" s="236" t="str">
        <f aca="false">IF(B33&lt;&gt;"",'Database (LECTURE-RES-PRAC)'!CU30, "")</f>
        <v/>
      </c>
      <c r="V33" s="232" t="str">
        <f aca="false">IF(B33&lt;&gt;"",IFERROR(IF(B$10="80-20", (((U33/U$19)*O$4)+O$5)*V$18, IF(B$10="60-40", (((U33/U$19)*P$4)+P$5)*V$18, 0)),0),"")</f>
        <v/>
      </c>
      <c r="W33" s="233" t="str">
        <f aca="false">IFERROR((T33+V33),"")</f>
        <v/>
      </c>
      <c r="X33" s="234" t="str">
        <f aca="false">IF(B33&lt;&gt;"",IF(B$5="LECTURE",'Exam (LECTURE ONLY)'!AJ35,IF(B$5="PRACTICUM",OUTPUT!AJ35,IF(B$5="RESEARCH",OUTPUT!AJ35,IF(B$5="STUDENT FORMATION",OUTPUT!AJ35,"")))),"")</f>
        <v/>
      </c>
      <c r="Y33" s="233" t="str">
        <f aca="false">IF(B33&lt;&gt;"",IFERROR(IF(B$10="80-20", (((X33/X$19)*O$4)+O$5)*Y$19, IF(B$10="60-40", (((X33/X$19)*P$4)+P$5)*Y$19, 0)),0),"")</f>
        <v/>
      </c>
      <c r="Z33" s="237" t="str">
        <f aca="false">IFERROR((W33+Y33),"")</f>
        <v/>
      </c>
      <c r="AA33" s="238" t="str">
        <f aca="false">IFERROR(IF(((J33+R33+Z33)/3)="","",((J33+R33+Z33)/3)),"")</f>
        <v/>
      </c>
      <c r="AB33" s="229" t="str">
        <f aca="false">IFERROR(IF(AA33="","",IF(AA33&gt;=75,"PASSED","FAILED")),"")</f>
        <v/>
      </c>
    </row>
    <row r="34" customFormat="false" ht="15.75" hidden="false" customHeight="true" outlineLevel="0" collapsed="false">
      <c r="A34" s="228" t="str">
        <f aca="false">IF(ISBLANK('Database (LECTURE-RES-PRAC)'!A31),"",'Database (LECTURE-RES-PRAC)'!A31)</f>
        <v/>
      </c>
      <c r="B34" s="229" t="str">
        <f aca="false">IF(ISBLANK('Database (LECTURE-RES-PRAC)'!B31),"",'Database (LECTURE-RES-PRAC)'!B31)</f>
        <v/>
      </c>
      <c r="C34" s="230" t="str">
        <f aca="false">IF(B34&lt;&gt;"",'Database (LECTURE-RES-PRAC)'!AH31, "")</f>
        <v/>
      </c>
      <c r="D34" s="231" t="str">
        <f aca="false">IF(B34&lt;&gt;"",IFERROR(IF(B$10="80-20", (((C34/C$19)*O$4)+O$5)*D$18, IF(B$10="60-40", (((C34/C$19)*P$4)+P$5)*D$18, 0)),0),"")</f>
        <v/>
      </c>
      <c r="E34" s="230" t="str">
        <f aca="false">IF(B34&lt;&gt;"",'Database (LECTURE-RES-PRAC)'!AI31,"")</f>
        <v/>
      </c>
      <c r="F34" s="232" t="str">
        <f aca="false">IF(B34&lt;&gt;"",IFERROR(IF(B$10="80-20", (((E34/E$19)*O$4)+O$5)*F$18, IF(B$10="60-40", (((E34/E$19)*P$4)+P$5)*F$18, 0)),0),"")</f>
        <v/>
      </c>
      <c r="G34" s="233" t="str">
        <f aca="false">IF(B34&lt;&gt;"",IFERROR((D34+F34),0),"")</f>
        <v/>
      </c>
      <c r="H34" s="234" t="str">
        <f aca="false">IF(B34&lt;&gt;"",IF(B$5="LECTURE",'Exam (LECTURE ONLY)'!N36,IF(B$5="PRACTICUM",OUTPUT!N36,IF(B$5="RESEARCH",OUTPUT!N36,IF(B$5="STUDENT FORMATION",OUTPUT!N36,"")))),"")</f>
        <v/>
      </c>
      <c r="I34" s="233" t="str">
        <f aca="false">IF(B34&lt;&gt;"",IFERROR(IF(B$10="80-20", (((H34/H$19)*O$4)+O$5)*I$19, IF(B$10="60-40", (((H34/H$19)*P$4)+P$5)*I$19, 0)),0),"")</f>
        <v/>
      </c>
      <c r="J34" s="235" t="str">
        <f aca="false">IFERROR((G34+I34),"")</f>
        <v/>
      </c>
      <c r="K34" s="236" t="str">
        <f aca="false">IF(B34&lt;&gt;"",'Database (LECTURE-RES-PRAC)'!BN31, "")</f>
        <v/>
      </c>
      <c r="L34" s="232" t="str">
        <f aca="false">IF(B34&lt;&gt;"",IFERROR(IF(B$10="80-20", (((K34/K$19)*O$4)+O$5)*L$18, IF(B$10="60-40", (((K34/K$19)*P$4)+P$5)*L$18, 0)),0),"")</f>
        <v/>
      </c>
      <c r="M34" s="236" t="str">
        <f aca="false">IF(B34&lt;&gt;"",'Database (LECTURE-RES-PRAC)'!BO31, "")</f>
        <v/>
      </c>
      <c r="N34" s="232" t="str">
        <f aca="false">IF(B34&lt;&gt;"",IFERROR(IF(B$10="80-20", (((M34/M$19)*O$4)+O$5)*N$18, IF(B$10="60-40", (((M34/M$19)*P$4)+P$5)*N$18, 0)),0),"")</f>
        <v/>
      </c>
      <c r="O34" s="233" t="str">
        <f aca="false">IFERROR((L34+N34),"")</f>
        <v/>
      </c>
      <c r="P34" s="234" t="str">
        <f aca="false">IF(B34&lt;&gt;"",IF(B$5="LECTURE",'Exam (LECTURE ONLY)'!Y36,IF(B$5="PRACTICUM",OUTPUT!Z36,IF(B$5="RESEARCH",OUTPUT!Z36,IF(B$5="STUDENT FORMATION",OUTPUT!Z36,"")))),"")</f>
        <v/>
      </c>
      <c r="Q34" s="233" t="str">
        <f aca="false">IF(B34&lt;&gt;"",IFERROR(IF(B$10="80-20", (((P34/P$19)*O$4)+O$5)*Q$19, IF(B$10="60-40", (((P34/P$19)*P$4)+P$5)*Q$19, 0)),0),"")</f>
        <v/>
      </c>
      <c r="R34" s="235" t="str">
        <f aca="false">IFERROR((O34+Q34),"")</f>
        <v/>
      </c>
      <c r="S34" s="236" t="str">
        <f aca="false">IF(B34&lt;&gt;"",'Database (LECTURE-RES-PRAC)'!CT31, "")</f>
        <v/>
      </c>
      <c r="T34" s="232" t="str">
        <f aca="false">IF(B34&lt;&gt;"",IFERROR(IF(B$10="80-20", (((S34/S$19)*O$4)+O$5)*T$18, IF(B$10="60-40", (((S34/S$19)*P$4)+P$5)*T$18, 0)),0),"")</f>
        <v/>
      </c>
      <c r="U34" s="236" t="str">
        <f aca="false">IF(B34&lt;&gt;"",'Database (LECTURE-RES-PRAC)'!CU31, "")</f>
        <v/>
      </c>
      <c r="V34" s="232" t="str">
        <f aca="false">IF(B34&lt;&gt;"",IFERROR(IF(B$10="80-20", (((U34/U$19)*O$4)+O$5)*V$18, IF(B$10="60-40", (((U34/U$19)*P$4)+P$5)*V$18, 0)),0),"")</f>
        <v/>
      </c>
      <c r="W34" s="233" t="str">
        <f aca="false">IFERROR((T34+V34),"")</f>
        <v/>
      </c>
      <c r="X34" s="234" t="str">
        <f aca="false">IF(B34&lt;&gt;"",IF(B$5="LECTURE",'Exam (LECTURE ONLY)'!AJ36,IF(B$5="PRACTICUM",OUTPUT!AJ36,IF(B$5="RESEARCH",OUTPUT!AJ36,IF(B$5="STUDENT FORMATION",OUTPUT!AJ36,"")))),"")</f>
        <v/>
      </c>
      <c r="Y34" s="233" t="str">
        <f aca="false">IF(B34&lt;&gt;"",IFERROR(IF(B$10="80-20", (((X34/X$19)*O$4)+O$5)*Y$19, IF(B$10="60-40", (((X34/X$19)*P$4)+P$5)*Y$19, 0)),0),"")</f>
        <v/>
      </c>
      <c r="Z34" s="237" t="str">
        <f aca="false">IFERROR((W34+Y34),"")</f>
        <v/>
      </c>
      <c r="AA34" s="238" t="str">
        <f aca="false">IFERROR(IF(((J34+R34+Z34)/3)="","",((J34+R34+Z34)/3)),"")</f>
        <v/>
      </c>
      <c r="AB34" s="229" t="str">
        <f aca="false">IFERROR(IF(AA34="","",IF(AA34&gt;=75,"PASSED","FAILED")),"")</f>
        <v/>
      </c>
    </row>
    <row r="35" customFormat="false" ht="15.75" hidden="false" customHeight="true" outlineLevel="0" collapsed="false">
      <c r="A35" s="183" t="str">
        <f aca="false">IF(ISBLANK('Database (LECTURE-RES-PRAC)'!A32),"",'Database (LECTURE-RES-PRAC)'!A32)</f>
        <v/>
      </c>
      <c r="B35" s="184" t="str">
        <f aca="false">IF(ISBLANK('Database (LECTURE-RES-PRAC)'!B32),"",'Database (LECTURE-RES-PRAC)'!B32)</f>
        <v/>
      </c>
      <c r="C35" s="230" t="str">
        <f aca="false">IF(B35&lt;&gt;"",'Database (LECTURE-RES-PRAC)'!AH32, "")</f>
        <v/>
      </c>
      <c r="D35" s="231" t="str">
        <f aca="false">IF(B35&lt;&gt;"",IFERROR(IF(B$10="80-20", (((C35/C$19)*O$4)+O$5)*D$18, IF(B$10="60-40", (((C35/C$19)*P$4)+P$5)*D$18, 0)),0),"")</f>
        <v/>
      </c>
      <c r="E35" s="230" t="str">
        <f aca="false">IF(B35&lt;&gt;"",'Database (LECTURE-RES-PRAC)'!AI32,"")</f>
        <v/>
      </c>
      <c r="F35" s="232" t="str">
        <f aca="false">IF(B35&lt;&gt;"",IFERROR(IF(B$10="80-20", (((E35/E$19)*O$4)+O$5)*F$18, IF(B$10="60-40", (((E35/E$19)*P$4)+P$5)*F$18, 0)),0),"")</f>
        <v/>
      </c>
      <c r="G35" s="233" t="str">
        <f aca="false">IF(B35&lt;&gt;"",IFERROR((D35+F35),0),"")</f>
        <v/>
      </c>
      <c r="H35" s="234" t="str">
        <f aca="false">IF(B35&lt;&gt;"",IF(B$5="LECTURE",'Exam (LECTURE ONLY)'!N37,IF(B$5="PRACTICUM",OUTPUT!N37,IF(B$5="RESEARCH",OUTPUT!N37,IF(B$5="STUDENT FORMATION",OUTPUT!N37,"")))),"")</f>
        <v/>
      </c>
      <c r="I35" s="233" t="str">
        <f aca="false">IF(B35&lt;&gt;"",IFERROR(IF(B$10="80-20", (((H35/H$19)*O$4)+O$5)*I$19, IF(B$10="60-40", (((H35/H$19)*P$4)+P$5)*I$19, 0)),0),"")</f>
        <v/>
      </c>
      <c r="J35" s="235" t="str">
        <f aca="false">IFERROR((G35+I35),"")</f>
        <v/>
      </c>
      <c r="K35" s="236" t="str">
        <f aca="false">IF(B35&lt;&gt;"",'Database (LECTURE-RES-PRAC)'!BN32, "")</f>
        <v/>
      </c>
      <c r="L35" s="232" t="str">
        <f aca="false">IF(B35&lt;&gt;"",IFERROR(IF(B$10="80-20", (((K35/K$19)*O$4)+O$5)*L$18, IF(B$10="60-40", (((K35/K$19)*P$4)+P$5)*L$18, 0)),0),"")</f>
        <v/>
      </c>
      <c r="M35" s="236" t="str">
        <f aca="false">IF(B35&lt;&gt;"",'Database (LECTURE-RES-PRAC)'!BO32, "")</f>
        <v/>
      </c>
      <c r="N35" s="232" t="str">
        <f aca="false">IF(B35&lt;&gt;"",IFERROR(IF(B$10="80-20", (((M35/M$19)*O$4)+O$5)*N$18, IF(B$10="60-40", (((M35/M$19)*P$4)+P$5)*N$18, 0)),0),"")</f>
        <v/>
      </c>
      <c r="O35" s="233" t="str">
        <f aca="false">IFERROR((L35+N35),"")</f>
        <v/>
      </c>
      <c r="P35" s="234" t="str">
        <f aca="false">IF(B35&lt;&gt;"",IF(B$5="LECTURE",'Exam (LECTURE ONLY)'!Y37,IF(B$5="PRACTICUM",OUTPUT!Z37,IF(B$5="RESEARCH",OUTPUT!Z37,IF(B$5="STUDENT FORMATION",OUTPUT!Z37,"")))),"")</f>
        <v/>
      </c>
      <c r="Q35" s="233" t="str">
        <f aca="false">IF(B35&lt;&gt;"",IFERROR(IF(B$10="80-20", (((P35/P$19)*O$4)+O$5)*Q$19, IF(B$10="60-40", (((P35/P$19)*P$4)+P$5)*Q$19, 0)),0),"")</f>
        <v/>
      </c>
      <c r="R35" s="235" t="str">
        <f aca="false">IFERROR((O35+Q35),"")</f>
        <v/>
      </c>
      <c r="S35" s="236" t="str">
        <f aca="false">IF(B35&lt;&gt;"",'Database (LECTURE-RES-PRAC)'!CT32, "")</f>
        <v/>
      </c>
      <c r="T35" s="232" t="str">
        <f aca="false">IF(B35&lt;&gt;"",IFERROR(IF(B$10="80-20", (((S35/S$19)*O$4)+O$5)*T$18, IF(B$10="60-40", (((S35/S$19)*P$4)+P$5)*T$18, 0)),0),"")</f>
        <v/>
      </c>
      <c r="U35" s="236" t="str">
        <f aca="false">IF(B35&lt;&gt;"",'Database (LECTURE-RES-PRAC)'!CU32, "")</f>
        <v/>
      </c>
      <c r="V35" s="232" t="str">
        <f aca="false">IF(B35&lt;&gt;"",IFERROR(IF(B$10="80-20", (((U35/U$19)*O$4)+O$5)*V$18, IF(B$10="60-40", (((U35/U$19)*P$4)+P$5)*V$18, 0)),0),"")</f>
        <v/>
      </c>
      <c r="W35" s="233" t="str">
        <f aca="false">IFERROR((T35+V35),"")</f>
        <v/>
      </c>
      <c r="X35" s="234" t="str">
        <f aca="false">IF(B35&lt;&gt;"",IF(B$5="LECTURE",'Exam (LECTURE ONLY)'!AJ37,IF(B$5="PRACTICUM",OUTPUT!AJ37,IF(B$5="RESEARCH",OUTPUT!AJ37,IF(B$5="STUDENT FORMATION",OUTPUT!AJ37,"")))),"")</f>
        <v/>
      </c>
      <c r="Y35" s="233" t="str">
        <f aca="false">IF(B35&lt;&gt;"",IFERROR(IF(B$10="80-20", (((X35/X$19)*O$4)+O$5)*Y$19, IF(B$10="60-40", (((X35/X$19)*P$4)+P$5)*Y$19, 0)),0),"")</f>
        <v/>
      </c>
      <c r="Z35" s="237" t="str">
        <f aca="false">IFERROR((W35+Y35),"")</f>
        <v/>
      </c>
      <c r="AA35" s="238" t="str">
        <f aca="false">IFERROR(IF(((J35+R35+Z35)/3)="","",((J35+R35+Z35)/3)),"")</f>
        <v/>
      </c>
      <c r="AB35" s="229" t="str">
        <f aca="false">IFERROR(IF(AA35="","",IF(AA35&gt;=75,"PASSED","FAILED")),"")</f>
        <v/>
      </c>
    </row>
    <row r="36" customFormat="false" ht="15.75" hidden="false" customHeight="true" outlineLevel="0" collapsed="false">
      <c r="A36" s="228" t="str">
        <f aca="false">IF(ISBLANK('Database (LECTURE-RES-PRAC)'!A33),"",'Database (LECTURE-RES-PRAC)'!A33)</f>
        <v/>
      </c>
      <c r="B36" s="229" t="str">
        <f aca="false">IF(ISBLANK('Database (LECTURE-RES-PRAC)'!B33),"",'Database (LECTURE-RES-PRAC)'!B33)</f>
        <v/>
      </c>
      <c r="C36" s="230" t="str">
        <f aca="false">IF(B36&lt;&gt;"",'Database (LECTURE-RES-PRAC)'!AH33, "")</f>
        <v/>
      </c>
      <c r="D36" s="231" t="str">
        <f aca="false">IF(B36&lt;&gt;"",IFERROR(IF(B$10="80-20", (((C36/C$19)*O$4)+O$5)*D$18, IF(B$10="60-40", (((C36/C$19)*P$4)+P$5)*D$18, 0)),0),"")</f>
        <v/>
      </c>
      <c r="E36" s="230" t="str">
        <f aca="false">IF(B36&lt;&gt;"",'Database (LECTURE-RES-PRAC)'!AI33,"")</f>
        <v/>
      </c>
      <c r="F36" s="232" t="str">
        <f aca="false">IF(B36&lt;&gt;"",IFERROR(IF(B$10="80-20", (((E36/E$19)*O$4)+O$5)*F$18, IF(B$10="60-40", (((E36/E$19)*P$4)+P$5)*F$18, 0)),0),"")</f>
        <v/>
      </c>
      <c r="G36" s="233" t="str">
        <f aca="false">IF(B36&lt;&gt;"",IFERROR((D36+F36),0),"")</f>
        <v/>
      </c>
      <c r="H36" s="234" t="str">
        <f aca="false">IF(B36&lt;&gt;"",IF(B$5="LECTURE",'Exam (LECTURE ONLY)'!N38,IF(B$5="PRACTICUM",OUTPUT!N38,IF(B$5="RESEARCH",OUTPUT!N38,IF(B$5="STUDENT FORMATION",OUTPUT!N38,"")))),"")</f>
        <v/>
      </c>
      <c r="I36" s="233" t="str">
        <f aca="false">IF(B36&lt;&gt;"",IFERROR(IF(B$10="80-20", (((H36/H$19)*O$4)+O$5)*I$19, IF(B$10="60-40", (((H36/H$19)*P$4)+P$5)*I$19, 0)),0),"")</f>
        <v/>
      </c>
      <c r="J36" s="235" t="str">
        <f aca="false">IFERROR((G36+I36),"")</f>
        <v/>
      </c>
      <c r="K36" s="236" t="str">
        <f aca="false">IF(B36&lt;&gt;"",'Database (LECTURE-RES-PRAC)'!BN33, "")</f>
        <v/>
      </c>
      <c r="L36" s="232" t="str">
        <f aca="false">IF(B36&lt;&gt;"",IFERROR(IF(B$10="80-20", (((K36/K$19)*O$4)+O$5)*L$18, IF(B$10="60-40", (((K36/K$19)*P$4)+P$5)*L$18, 0)),0),"")</f>
        <v/>
      </c>
      <c r="M36" s="236" t="str">
        <f aca="false">IF(B36&lt;&gt;"",'Database (LECTURE-RES-PRAC)'!BO33, "")</f>
        <v/>
      </c>
      <c r="N36" s="232" t="str">
        <f aca="false">IF(B36&lt;&gt;"",IFERROR(IF(B$10="80-20", (((M36/M$19)*O$4)+O$5)*N$18, IF(B$10="60-40", (((M36/M$19)*P$4)+P$5)*N$18, 0)),0),"")</f>
        <v/>
      </c>
      <c r="O36" s="233" t="str">
        <f aca="false">IFERROR((L36+N36),"")</f>
        <v/>
      </c>
      <c r="P36" s="234" t="str">
        <f aca="false">IF(B36&lt;&gt;"",IF(B$5="LECTURE",'Exam (LECTURE ONLY)'!Y38,IF(B$5="PRACTICUM",OUTPUT!Z38,IF(B$5="RESEARCH",OUTPUT!Z38,IF(B$5="STUDENT FORMATION",OUTPUT!Z38,"")))),"")</f>
        <v/>
      </c>
      <c r="Q36" s="233" t="str">
        <f aca="false">IF(B36&lt;&gt;"",IFERROR(IF(B$10="80-20", (((P36/P$19)*O$4)+O$5)*Q$19, IF(B$10="60-40", (((P36/P$19)*P$4)+P$5)*Q$19, 0)),0),"")</f>
        <v/>
      </c>
      <c r="R36" s="235" t="str">
        <f aca="false">IFERROR((O36+Q36),"")</f>
        <v/>
      </c>
      <c r="S36" s="236" t="str">
        <f aca="false">IF(B36&lt;&gt;"",'Database (LECTURE-RES-PRAC)'!CT33, "")</f>
        <v/>
      </c>
      <c r="T36" s="232" t="str">
        <f aca="false">IF(B36&lt;&gt;"",IFERROR(IF(B$10="80-20", (((S36/S$19)*O$4)+O$5)*T$18, IF(B$10="60-40", (((S36/S$19)*P$4)+P$5)*T$18, 0)),0),"")</f>
        <v/>
      </c>
      <c r="U36" s="236" t="str">
        <f aca="false">IF(B36&lt;&gt;"",'Database (LECTURE-RES-PRAC)'!CU33, "")</f>
        <v/>
      </c>
      <c r="V36" s="232" t="str">
        <f aca="false">IF(B36&lt;&gt;"",IFERROR(IF(B$10="80-20", (((U36/U$19)*O$4)+O$5)*V$18, IF(B$10="60-40", (((U36/U$19)*P$4)+P$5)*V$18, 0)),0),"")</f>
        <v/>
      </c>
      <c r="W36" s="233" t="str">
        <f aca="false">IFERROR((T36+V36),"")</f>
        <v/>
      </c>
      <c r="X36" s="234" t="str">
        <f aca="false">IF(B36&lt;&gt;"",IF(B$5="LECTURE",'Exam (LECTURE ONLY)'!AJ38,IF(B$5="PRACTICUM",OUTPUT!AJ38,IF(B$5="RESEARCH",OUTPUT!AJ38,IF(B$5="STUDENT FORMATION",OUTPUT!AJ38,"")))),"")</f>
        <v/>
      </c>
      <c r="Y36" s="233" t="str">
        <f aca="false">IF(B36&lt;&gt;"",IFERROR(IF(B$10="80-20", (((X36/X$19)*O$4)+O$5)*Y$19, IF(B$10="60-40", (((X36/X$19)*P$4)+P$5)*Y$19, 0)),0),"")</f>
        <v/>
      </c>
      <c r="Z36" s="237" t="str">
        <f aca="false">IFERROR((W36+Y36),"")</f>
        <v/>
      </c>
      <c r="AA36" s="238" t="str">
        <f aca="false">IFERROR(IF(((J36+R36+Z36)/3)="","",((J36+R36+Z36)/3)),"")</f>
        <v/>
      </c>
      <c r="AB36" s="229" t="str">
        <f aca="false">IFERROR(IF(AA36="","",IF(AA36&gt;=75,"PASSED","FAILED")),"")</f>
        <v/>
      </c>
    </row>
    <row r="37" customFormat="false" ht="15.75" hidden="false" customHeight="true" outlineLevel="0" collapsed="false">
      <c r="A37" s="183" t="str">
        <f aca="false">IF(ISBLANK('Database (LECTURE-RES-PRAC)'!A34),"",'Database (LECTURE-RES-PRAC)'!A34)</f>
        <v/>
      </c>
      <c r="B37" s="184" t="str">
        <f aca="false">IF(ISBLANK('Database (LECTURE-RES-PRAC)'!B34),"",'Database (LECTURE-RES-PRAC)'!B34)</f>
        <v/>
      </c>
      <c r="C37" s="230" t="str">
        <f aca="false">IF(B37&lt;&gt;"",'Database (LECTURE-RES-PRAC)'!AH34, "")</f>
        <v/>
      </c>
      <c r="D37" s="231" t="str">
        <f aca="false">IF(B37&lt;&gt;"",IFERROR(IF(B$10="80-20", (((C37/C$19)*O$4)+O$5)*D$18, IF(B$10="60-40", (((C37/C$19)*P$4)+P$5)*D$18, 0)),0),"")</f>
        <v/>
      </c>
      <c r="E37" s="230" t="str">
        <f aca="false">IF(B37&lt;&gt;"",'Database (LECTURE-RES-PRAC)'!AI34,"")</f>
        <v/>
      </c>
      <c r="F37" s="232" t="str">
        <f aca="false">IF(B37&lt;&gt;"",IFERROR(IF(B$10="80-20", (((E37/E$19)*O$4)+O$5)*F$18, IF(B$10="60-40", (((E37/E$19)*P$4)+P$5)*F$18, 0)),0),"")</f>
        <v/>
      </c>
      <c r="G37" s="233" t="str">
        <f aca="false">IF(B37&lt;&gt;"",IFERROR((D37+F37),0),"")</f>
        <v/>
      </c>
      <c r="H37" s="234" t="str">
        <f aca="false">IF(B37&lt;&gt;"",IF(B$5="LECTURE",'Exam (LECTURE ONLY)'!N39,IF(B$5="PRACTICUM",OUTPUT!N39,IF(B$5="RESEARCH",OUTPUT!N39,IF(B$5="STUDENT FORMATION",OUTPUT!N39,"")))),"")</f>
        <v/>
      </c>
      <c r="I37" s="233" t="str">
        <f aca="false">IF(B37&lt;&gt;"",IFERROR(IF(B$10="80-20", (((H37/H$19)*O$4)+O$5)*I$19, IF(B$10="60-40", (((H37/H$19)*P$4)+P$5)*I$19, 0)),0),"")</f>
        <v/>
      </c>
      <c r="J37" s="235" t="str">
        <f aca="false">IFERROR((G37+I37),"")</f>
        <v/>
      </c>
      <c r="K37" s="236" t="str">
        <f aca="false">IF(B37&lt;&gt;"",'Database (LECTURE-RES-PRAC)'!BN34, "")</f>
        <v/>
      </c>
      <c r="L37" s="232" t="str">
        <f aca="false">IF(B37&lt;&gt;"",IFERROR(IF(B$10="80-20", (((K37/K$19)*O$4)+O$5)*L$18, IF(B$10="60-40", (((K37/K$19)*P$4)+P$5)*L$18, 0)),0),"")</f>
        <v/>
      </c>
      <c r="M37" s="236" t="str">
        <f aca="false">IF(B37&lt;&gt;"",'Database (LECTURE-RES-PRAC)'!BO34, "")</f>
        <v/>
      </c>
      <c r="N37" s="232" t="str">
        <f aca="false">IF(B37&lt;&gt;"",IFERROR(IF(B$10="80-20", (((M37/M$19)*O$4)+O$5)*N$18, IF(B$10="60-40", (((M37/M$19)*P$4)+P$5)*N$18, 0)),0),"")</f>
        <v/>
      </c>
      <c r="O37" s="233" t="str">
        <f aca="false">IFERROR((L37+N37),"")</f>
        <v/>
      </c>
      <c r="P37" s="234" t="str">
        <f aca="false">IF(B37&lt;&gt;"",IF(B$5="LECTURE",'Exam (LECTURE ONLY)'!Y39,IF(B$5="PRACTICUM",OUTPUT!Z39,IF(B$5="RESEARCH",OUTPUT!Z39,IF(B$5="STUDENT FORMATION",OUTPUT!Z39,"")))),"")</f>
        <v/>
      </c>
      <c r="Q37" s="233" t="str">
        <f aca="false">IF(B37&lt;&gt;"",IFERROR(IF(B$10="80-20", (((P37/P$19)*O$4)+O$5)*Q$19, IF(B$10="60-40", (((P37/P$19)*P$4)+P$5)*Q$19, 0)),0),"")</f>
        <v/>
      </c>
      <c r="R37" s="235" t="str">
        <f aca="false">IFERROR((O37+Q37),"")</f>
        <v/>
      </c>
      <c r="S37" s="236" t="str">
        <f aca="false">IF(B37&lt;&gt;"",'Database (LECTURE-RES-PRAC)'!CT34, "")</f>
        <v/>
      </c>
      <c r="T37" s="232" t="str">
        <f aca="false">IF(B37&lt;&gt;"",IFERROR(IF(B$10="80-20", (((S37/S$19)*O$4)+O$5)*T$18, IF(B$10="60-40", (((S37/S$19)*P$4)+P$5)*T$18, 0)),0),"")</f>
        <v/>
      </c>
      <c r="U37" s="236" t="str">
        <f aca="false">IF(B37&lt;&gt;"",'Database (LECTURE-RES-PRAC)'!CU34, "")</f>
        <v/>
      </c>
      <c r="V37" s="232" t="str">
        <f aca="false">IF(B37&lt;&gt;"",IFERROR(IF(B$10="80-20", (((U37/U$19)*O$4)+O$5)*V$18, IF(B$10="60-40", (((U37/U$19)*P$4)+P$5)*V$18, 0)),0),"")</f>
        <v/>
      </c>
      <c r="W37" s="233" t="str">
        <f aca="false">IFERROR((T37+V37),"")</f>
        <v/>
      </c>
      <c r="X37" s="234" t="str">
        <f aca="false">IF(B37&lt;&gt;"",IF(B$5="LECTURE",'Exam (LECTURE ONLY)'!AJ39,IF(B$5="PRACTICUM",OUTPUT!AJ39,IF(B$5="RESEARCH",OUTPUT!AJ39,IF(B$5="STUDENT FORMATION",OUTPUT!AJ39,"")))),"")</f>
        <v/>
      </c>
      <c r="Y37" s="233" t="str">
        <f aca="false">IF(B37&lt;&gt;"",IFERROR(IF(B$10="80-20", (((X37/X$19)*O$4)+O$5)*Y$19, IF(B$10="60-40", (((X37/X$19)*P$4)+P$5)*Y$19, 0)),0),"")</f>
        <v/>
      </c>
      <c r="Z37" s="237" t="str">
        <f aca="false">IFERROR((W37+Y37),"")</f>
        <v/>
      </c>
      <c r="AA37" s="238" t="str">
        <f aca="false">IFERROR(IF(((J37+R37+Z37)/3)="","",((J37+R37+Z37)/3)),"")</f>
        <v/>
      </c>
      <c r="AB37" s="229" t="str">
        <f aca="false">IFERROR(IF(AA37="","",IF(AA37&gt;=75,"PASSED","FAILED")),"")</f>
        <v/>
      </c>
    </row>
    <row r="38" customFormat="false" ht="15.75" hidden="false" customHeight="true" outlineLevel="0" collapsed="false">
      <c r="A38" s="228" t="str">
        <f aca="false">IF(ISBLANK('Database (LECTURE-RES-PRAC)'!A35),"",'Database (LECTURE-RES-PRAC)'!A35)</f>
        <v/>
      </c>
      <c r="B38" s="229" t="str">
        <f aca="false">IF(ISBLANK('Database (LECTURE-RES-PRAC)'!B35),"",'Database (LECTURE-RES-PRAC)'!B35)</f>
        <v/>
      </c>
      <c r="C38" s="230" t="str">
        <f aca="false">IF(B38&lt;&gt;"",'Database (LECTURE-RES-PRAC)'!AH35, "")</f>
        <v/>
      </c>
      <c r="D38" s="231" t="str">
        <f aca="false">IF(B38&lt;&gt;"",IFERROR(IF(B$10="80-20", (((C38/C$19)*O$4)+O$5)*D$18, IF(B$10="60-40", (((C38/C$19)*P$4)+P$5)*D$18, 0)),0),"")</f>
        <v/>
      </c>
      <c r="E38" s="230" t="str">
        <f aca="false">IF(B38&lt;&gt;"",'Database (LECTURE-RES-PRAC)'!AI35,"")</f>
        <v/>
      </c>
      <c r="F38" s="232" t="str">
        <f aca="false">IF(B38&lt;&gt;"",IFERROR(IF(B$10="80-20", (((E38/E$19)*O$4)+O$5)*F$18, IF(B$10="60-40", (((E38/E$19)*P$4)+P$5)*F$18, 0)),0),"")</f>
        <v/>
      </c>
      <c r="G38" s="233" t="str">
        <f aca="false">IF(B38&lt;&gt;"",IFERROR((D38+F38),0),"")</f>
        <v/>
      </c>
      <c r="H38" s="234" t="str">
        <f aca="false">IF(B38&lt;&gt;"",IF(B$5="LECTURE",'Exam (LECTURE ONLY)'!N40,IF(B$5="PRACTICUM",OUTPUT!N40,IF(B$5="RESEARCH",OUTPUT!N40,IF(B$5="STUDENT FORMATION",OUTPUT!N40,"")))),"")</f>
        <v/>
      </c>
      <c r="I38" s="233" t="str">
        <f aca="false">IF(B38&lt;&gt;"",IFERROR(IF(B$10="80-20", (((H38/H$19)*O$4)+O$5)*I$19, IF(B$10="60-40", (((H38/H$19)*P$4)+P$5)*I$19, 0)),0),"")</f>
        <v/>
      </c>
      <c r="J38" s="235" t="str">
        <f aca="false">IFERROR((G38+I38),"")</f>
        <v/>
      </c>
      <c r="K38" s="236" t="str">
        <f aca="false">IF(B38&lt;&gt;"",'Database (LECTURE-RES-PRAC)'!BN35, "")</f>
        <v/>
      </c>
      <c r="L38" s="232" t="str">
        <f aca="false">IF(B38&lt;&gt;"",IFERROR(IF(B$10="80-20", (((K38/K$19)*O$4)+O$5)*L$18, IF(B$10="60-40", (((K38/K$19)*P$4)+P$5)*L$18, 0)),0),"")</f>
        <v/>
      </c>
      <c r="M38" s="236" t="str">
        <f aca="false">IF(B38&lt;&gt;"",'Database (LECTURE-RES-PRAC)'!BO35, "")</f>
        <v/>
      </c>
      <c r="N38" s="232" t="str">
        <f aca="false">IF(B38&lt;&gt;"",IFERROR(IF(B$10="80-20", (((M38/M$19)*O$4)+O$5)*N$18, IF(B$10="60-40", (((M38/M$19)*P$4)+P$5)*N$18, 0)),0),"")</f>
        <v/>
      </c>
      <c r="O38" s="233" t="str">
        <f aca="false">IFERROR((L38+N38),"")</f>
        <v/>
      </c>
      <c r="P38" s="234" t="str">
        <f aca="false">IF(B38&lt;&gt;"",IF(B$5="LECTURE",'Exam (LECTURE ONLY)'!Y40,IF(B$5="PRACTICUM",OUTPUT!Z40,IF(B$5="RESEARCH",OUTPUT!Z40,IF(B$5="STUDENT FORMATION",OUTPUT!Z40,"")))),"")</f>
        <v/>
      </c>
      <c r="Q38" s="233" t="str">
        <f aca="false">IF(B38&lt;&gt;"",IFERROR(IF(B$10="80-20", (((P38/P$19)*O$4)+O$5)*Q$19, IF(B$10="60-40", (((P38/P$19)*P$4)+P$5)*Q$19, 0)),0),"")</f>
        <v/>
      </c>
      <c r="R38" s="235" t="str">
        <f aca="false">IFERROR((O38+Q38),"")</f>
        <v/>
      </c>
      <c r="S38" s="236" t="str">
        <f aca="false">IF(B38&lt;&gt;"",'Database (LECTURE-RES-PRAC)'!CT35, "")</f>
        <v/>
      </c>
      <c r="T38" s="232" t="str">
        <f aca="false">IF(B38&lt;&gt;"",IFERROR(IF(B$10="80-20", (((S38/S$19)*O$4)+O$5)*T$18, IF(B$10="60-40", (((S38/S$19)*P$4)+P$5)*T$18, 0)),0),"")</f>
        <v/>
      </c>
      <c r="U38" s="236" t="str">
        <f aca="false">IF(B38&lt;&gt;"",'Database (LECTURE-RES-PRAC)'!CU35, "")</f>
        <v/>
      </c>
      <c r="V38" s="232" t="str">
        <f aca="false">IF(B38&lt;&gt;"",IFERROR(IF(B$10="80-20", (((U38/U$19)*O$4)+O$5)*V$18, IF(B$10="60-40", (((U38/U$19)*P$4)+P$5)*V$18, 0)),0),"")</f>
        <v/>
      </c>
      <c r="W38" s="233" t="str">
        <f aca="false">IFERROR((T38+V38),"")</f>
        <v/>
      </c>
      <c r="X38" s="234" t="str">
        <f aca="false">IF(B38&lt;&gt;"",IF(B$5="LECTURE",'Exam (LECTURE ONLY)'!AJ40,IF(B$5="PRACTICUM",OUTPUT!AJ40,IF(B$5="RESEARCH",OUTPUT!AJ40,IF(B$5="STUDENT FORMATION",OUTPUT!AJ40,"")))),"")</f>
        <v/>
      </c>
      <c r="Y38" s="233" t="str">
        <f aca="false">IF(B38&lt;&gt;"",IFERROR(IF(B$10="80-20", (((X38/X$19)*O$4)+O$5)*Y$19, IF(B$10="60-40", (((X38/X$19)*P$4)+P$5)*Y$19, 0)),0),"")</f>
        <v/>
      </c>
      <c r="Z38" s="237" t="str">
        <f aca="false">IFERROR((W38+Y38),"")</f>
        <v/>
      </c>
      <c r="AA38" s="238" t="str">
        <f aca="false">IFERROR(IF(((J38+R38+Z38)/3)="","",((J38+R38+Z38)/3)),"")</f>
        <v/>
      </c>
      <c r="AB38" s="229" t="str">
        <f aca="false">IFERROR(IF(AA38="","",IF(AA38&gt;=75,"PASSED","FAILED")),"")</f>
        <v/>
      </c>
    </row>
    <row r="39" customFormat="false" ht="15.75" hidden="false" customHeight="true" outlineLevel="0" collapsed="false">
      <c r="A39" s="183" t="str">
        <f aca="false">IF(ISBLANK('Database (LECTURE-RES-PRAC)'!A36),"",'Database (LECTURE-RES-PRAC)'!A36)</f>
        <v/>
      </c>
      <c r="B39" s="184" t="str">
        <f aca="false">IF(ISBLANK('Database (LECTURE-RES-PRAC)'!B36),"",'Database (LECTURE-RES-PRAC)'!B36)</f>
        <v/>
      </c>
      <c r="C39" s="230" t="str">
        <f aca="false">IF(B39&lt;&gt;"",'Database (LECTURE-RES-PRAC)'!AH36, "")</f>
        <v/>
      </c>
      <c r="D39" s="231" t="str">
        <f aca="false">IF(B39&lt;&gt;"",IFERROR(IF(B$10="80-20", (((C39/C$19)*O$4)+O$5)*D$18, IF(B$10="60-40", (((C39/C$19)*P$4)+P$5)*D$18, 0)),0),"")</f>
        <v/>
      </c>
      <c r="E39" s="230" t="str">
        <f aca="false">IF(B39&lt;&gt;"",'Database (LECTURE-RES-PRAC)'!AI36,"")</f>
        <v/>
      </c>
      <c r="F39" s="232" t="str">
        <f aca="false">IF(B39&lt;&gt;"",IFERROR(IF(B$10="80-20", (((E39/E$19)*O$4)+O$5)*F$18, IF(B$10="60-40", (((E39/E$19)*P$4)+P$5)*F$18, 0)),0),"")</f>
        <v/>
      </c>
      <c r="G39" s="233" t="str">
        <f aca="false">IF(B39&lt;&gt;"",IFERROR((D39+F39),0),"")</f>
        <v/>
      </c>
      <c r="H39" s="234" t="str">
        <f aca="false">IF(B39&lt;&gt;"",IF(B$5="LECTURE",'Exam (LECTURE ONLY)'!N41,IF(B$5="PRACTICUM",OUTPUT!N41,IF(B$5="RESEARCH",OUTPUT!N41,IF(B$5="STUDENT FORMATION",OUTPUT!N41,"")))),"")</f>
        <v/>
      </c>
      <c r="I39" s="233" t="str">
        <f aca="false">IF(B39&lt;&gt;"",IFERROR(IF(B$10="80-20", (((H39/H$19)*O$4)+O$5)*I$19, IF(B$10="60-40", (((H39/H$19)*P$4)+P$5)*I$19, 0)),0),"")</f>
        <v/>
      </c>
      <c r="J39" s="235" t="str">
        <f aca="false">IFERROR((G39+I39),"")</f>
        <v/>
      </c>
      <c r="K39" s="236" t="str">
        <f aca="false">IF(B39&lt;&gt;"",'Database (LECTURE-RES-PRAC)'!BN36, "")</f>
        <v/>
      </c>
      <c r="L39" s="232" t="str">
        <f aca="false">IF(B39&lt;&gt;"",IFERROR(IF(B$10="80-20", (((K39/K$19)*O$4)+O$5)*L$18, IF(B$10="60-40", (((K39/K$19)*P$4)+P$5)*L$18, 0)),0),"")</f>
        <v/>
      </c>
      <c r="M39" s="236" t="str">
        <f aca="false">IF(B39&lt;&gt;"",'Database (LECTURE-RES-PRAC)'!BO36, "")</f>
        <v/>
      </c>
      <c r="N39" s="232" t="str">
        <f aca="false">IF(B39&lt;&gt;"",IFERROR(IF(B$10="80-20", (((M39/M$19)*O$4)+O$5)*N$18, IF(B$10="60-40", (((M39/M$19)*P$4)+P$5)*N$18, 0)),0),"")</f>
        <v/>
      </c>
      <c r="O39" s="233" t="str">
        <f aca="false">IFERROR((L39+N39),"")</f>
        <v/>
      </c>
      <c r="P39" s="234" t="str">
        <f aca="false">IF(B39&lt;&gt;"",IF(B$5="LECTURE",'Exam (LECTURE ONLY)'!Y41,IF(B$5="PRACTICUM",OUTPUT!Z41,IF(B$5="RESEARCH",OUTPUT!Z41,IF(B$5="STUDENT FORMATION",OUTPUT!Z41,"")))),"")</f>
        <v/>
      </c>
      <c r="Q39" s="233" t="str">
        <f aca="false">IF(B39&lt;&gt;"",IFERROR(IF(B$10="80-20", (((P39/P$19)*O$4)+O$5)*Q$19, IF(B$10="60-40", (((P39/P$19)*P$4)+P$5)*Q$19, 0)),0),"")</f>
        <v/>
      </c>
      <c r="R39" s="235" t="str">
        <f aca="false">IFERROR((O39+Q39),"")</f>
        <v/>
      </c>
      <c r="S39" s="236" t="str">
        <f aca="false">IF(B39&lt;&gt;"",'Database (LECTURE-RES-PRAC)'!CT36, "")</f>
        <v/>
      </c>
      <c r="T39" s="232" t="str">
        <f aca="false">IF(B39&lt;&gt;"",IFERROR(IF(B$10="80-20", (((S39/S$19)*O$4)+O$5)*T$18, IF(B$10="60-40", (((S39/S$19)*P$4)+P$5)*T$18, 0)),0),"")</f>
        <v/>
      </c>
      <c r="U39" s="236" t="str">
        <f aca="false">IF(B39&lt;&gt;"",'Database (LECTURE-RES-PRAC)'!CU36, "")</f>
        <v/>
      </c>
      <c r="V39" s="232" t="str">
        <f aca="false">IF(B39&lt;&gt;"",IFERROR(IF(B$10="80-20", (((U39/U$19)*O$4)+O$5)*V$18, IF(B$10="60-40", (((U39/U$19)*P$4)+P$5)*V$18, 0)),0),"")</f>
        <v/>
      </c>
      <c r="W39" s="233" t="str">
        <f aca="false">IFERROR((T39+V39),"")</f>
        <v/>
      </c>
      <c r="X39" s="234" t="str">
        <f aca="false">IF(B39&lt;&gt;"",IF(B$5="LECTURE",'Exam (LECTURE ONLY)'!AJ41,IF(B$5="PRACTICUM",OUTPUT!AJ41,IF(B$5="RESEARCH",OUTPUT!AJ41,IF(B$5="STUDENT FORMATION",OUTPUT!AJ41,"")))),"")</f>
        <v/>
      </c>
      <c r="Y39" s="233" t="str">
        <f aca="false">IF(B39&lt;&gt;"",IFERROR(IF(B$10="80-20", (((X39/X$19)*O$4)+O$5)*Y$19, IF(B$10="60-40", (((X39/X$19)*P$4)+P$5)*Y$19, 0)),0),"")</f>
        <v/>
      </c>
      <c r="Z39" s="237" t="str">
        <f aca="false">IFERROR((W39+Y39),"")</f>
        <v/>
      </c>
      <c r="AA39" s="238" t="str">
        <f aca="false">IFERROR(IF(((J39+R39+Z39)/3)="","",((J39+R39+Z39)/3)),"")</f>
        <v/>
      </c>
      <c r="AB39" s="229" t="str">
        <f aca="false">IFERROR(IF(AA39="","",IF(AA39&gt;=75,"PASSED","FAILED")),"")</f>
        <v/>
      </c>
    </row>
    <row r="40" customFormat="false" ht="15.75" hidden="false" customHeight="true" outlineLevel="0" collapsed="false">
      <c r="A40" s="228" t="str">
        <f aca="false">IF(ISBLANK('Database (LECTURE-RES-PRAC)'!A37),"",'Database (LECTURE-RES-PRAC)'!A37)</f>
        <v/>
      </c>
      <c r="B40" s="229" t="str">
        <f aca="false">IF(ISBLANK('Database (LECTURE-RES-PRAC)'!B37),"",'Database (LECTURE-RES-PRAC)'!B37)</f>
        <v/>
      </c>
      <c r="C40" s="230" t="str">
        <f aca="false">IF(B40&lt;&gt;"",'Database (LECTURE-RES-PRAC)'!AH37, "")</f>
        <v/>
      </c>
      <c r="D40" s="231" t="str">
        <f aca="false">IF(B40&lt;&gt;"",IFERROR(IF(B$10="80-20", (((C40/C$19)*O$4)+O$5)*D$18, IF(B$10="60-40", (((C40/C$19)*P$4)+P$5)*D$18, 0)),0),"")</f>
        <v/>
      </c>
      <c r="E40" s="230" t="str">
        <f aca="false">IF(B40&lt;&gt;"",'Database (LECTURE-RES-PRAC)'!AI37,"")</f>
        <v/>
      </c>
      <c r="F40" s="232" t="str">
        <f aca="false">IF(B40&lt;&gt;"",IFERROR(IF(B$10="80-20", (((E40/E$19)*O$4)+O$5)*F$18, IF(B$10="60-40", (((E40/E$19)*P$4)+P$5)*F$18, 0)),0),"")</f>
        <v/>
      </c>
      <c r="G40" s="233" t="str">
        <f aca="false">IF(B40&lt;&gt;"",IFERROR((D40+F40),0),"")</f>
        <v/>
      </c>
      <c r="H40" s="234" t="str">
        <f aca="false">IF(B40&lt;&gt;"",IF(B$5="LECTURE",'Exam (LECTURE ONLY)'!N42,IF(B$5="PRACTICUM",OUTPUT!N42,IF(B$5="RESEARCH",OUTPUT!N42,IF(B$5="STUDENT FORMATION",OUTPUT!N42,"")))),"")</f>
        <v/>
      </c>
      <c r="I40" s="233" t="str">
        <f aca="false">IF(B40&lt;&gt;"",IFERROR(IF(B$10="80-20", (((H40/H$19)*O$4)+O$5)*I$19, IF(B$10="60-40", (((H40/H$19)*P$4)+P$5)*I$19, 0)),0),"")</f>
        <v/>
      </c>
      <c r="J40" s="235" t="str">
        <f aca="false">IFERROR((G40+I40),"")</f>
        <v/>
      </c>
      <c r="K40" s="236" t="str">
        <f aca="false">IF(B40&lt;&gt;"",'Database (LECTURE-RES-PRAC)'!BN37, "")</f>
        <v/>
      </c>
      <c r="L40" s="232" t="str">
        <f aca="false">IF(B40&lt;&gt;"",IFERROR(IF(B$10="80-20", (((K40/K$19)*O$4)+O$5)*L$18, IF(B$10="60-40", (((K40/K$19)*P$4)+P$5)*L$18, 0)),0),"")</f>
        <v/>
      </c>
      <c r="M40" s="236" t="str">
        <f aca="false">IF(B40&lt;&gt;"",'Database (LECTURE-RES-PRAC)'!BO37, "")</f>
        <v/>
      </c>
      <c r="N40" s="232" t="str">
        <f aca="false">IF(B40&lt;&gt;"",IFERROR(IF(B$10="80-20", (((M40/M$19)*O$4)+O$5)*N$18, IF(B$10="60-40", (((M40/M$19)*P$4)+P$5)*N$18, 0)),0),"")</f>
        <v/>
      </c>
      <c r="O40" s="233" t="str">
        <f aca="false">IFERROR((L40+N40),"")</f>
        <v/>
      </c>
      <c r="P40" s="234" t="str">
        <f aca="false">IF(B40&lt;&gt;"",IF(B$5="LECTURE",'Exam (LECTURE ONLY)'!Y42,IF(B$5="PRACTICUM",OUTPUT!Z42,IF(B$5="RESEARCH",OUTPUT!Z42,IF(B$5="STUDENT FORMATION",OUTPUT!Z42,"")))),"")</f>
        <v/>
      </c>
      <c r="Q40" s="233" t="str">
        <f aca="false">IF(B40&lt;&gt;"",IFERROR(IF(B$10="80-20", (((P40/P$19)*O$4)+O$5)*Q$19, IF(B$10="60-40", (((P40/P$19)*P$4)+P$5)*Q$19, 0)),0),"")</f>
        <v/>
      </c>
      <c r="R40" s="235" t="str">
        <f aca="false">IFERROR((O40+Q40),"")</f>
        <v/>
      </c>
      <c r="S40" s="236" t="str">
        <f aca="false">IF(B40&lt;&gt;"",'Database (LECTURE-RES-PRAC)'!CT37, "")</f>
        <v/>
      </c>
      <c r="T40" s="232" t="str">
        <f aca="false">IF(B40&lt;&gt;"",IFERROR(IF(B$10="80-20", (((S40/S$19)*O$4)+O$5)*T$18, IF(B$10="60-40", (((S40/S$19)*P$4)+P$5)*T$18, 0)),0),"")</f>
        <v/>
      </c>
      <c r="U40" s="236" t="str">
        <f aca="false">IF(B40&lt;&gt;"",'Database (LECTURE-RES-PRAC)'!CU37, "")</f>
        <v/>
      </c>
      <c r="V40" s="232" t="str">
        <f aca="false">IF(B40&lt;&gt;"",IFERROR(IF(B$10="80-20", (((U40/U$19)*O$4)+O$5)*V$18, IF(B$10="60-40", (((U40/U$19)*P$4)+P$5)*V$18, 0)),0),"")</f>
        <v/>
      </c>
      <c r="W40" s="233" t="str">
        <f aca="false">IFERROR((T40+V40),"")</f>
        <v/>
      </c>
      <c r="X40" s="234" t="str">
        <f aca="false">IF(B40&lt;&gt;"",IF(B$5="LECTURE",'Exam (LECTURE ONLY)'!AJ42,IF(B$5="PRACTICUM",OUTPUT!AJ42,IF(B$5="RESEARCH",OUTPUT!AJ42,IF(B$5="STUDENT FORMATION",OUTPUT!AJ42,"")))),"")</f>
        <v/>
      </c>
      <c r="Y40" s="233" t="str">
        <f aca="false">IF(B40&lt;&gt;"",IFERROR(IF(B$10="80-20", (((X40/X$19)*O$4)+O$5)*Y$19, IF(B$10="60-40", (((X40/X$19)*P$4)+P$5)*Y$19, 0)),0),"")</f>
        <v/>
      </c>
      <c r="Z40" s="237" t="str">
        <f aca="false">IFERROR((W40+Y40),"")</f>
        <v/>
      </c>
      <c r="AA40" s="238" t="str">
        <f aca="false">IFERROR(IF(((J40+R40+Z40)/3)="","",((J40+R40+Z40)/3)),"")</f>
        <v/>
      </c>
      <c r="AB40" s="229" t="str">
        <f aca="false">IFERROR(IF(AA40="","",IF(AA40&gt;=75,"PASSED","FAILED")),"")</f>
        <v/>
      </c>
    </row>
    <row r="41" customFormat="false" ht="15.75" hidden="false" customHeight="true" outlineLevel="0" collapsed="false">
      <c r="A41" s="183" t="str">
        <f aca="false">IF(ISBLANK('Database (LECTURE-RES-PRAC)'!A38),"",'Database (LECTURE-RES-PRAC)'!A38)</f>
        <v/>
      </c>
      <c r="B41" s="184" t="str">
        <f aca="false">IF(ISBLANK('Database (LECTURE-RES-PRAC)'!B38),"",'Database (LECTURE-RES-PRAC)'!B38)</f>
        <v/>
      </c>
      <c r="C41" s="230" t="str">
        <f aca="false">IF(B41&lt;&gt;"",'Database (LECTURE-RES-PRAC)'!AH38, "")</f>
        <v/>
      </c>
      <c r="D41" s="231" t="str">
        <f aca="false">IF(B41&lt;&gt;"",IFERROR(IF(B$10="80-20", (((C41/C$19)*O$4)+O$5)*D$18, IF(B$10="60-40", (((C41/C$19)*P$4)+P$5)*D$18, 0)),0),"")</f>
        <v/>
      </c>
      <c r="E41" s="230" t="str">
        <f aca="false">IF(B41&lt;&gt;"",'Database (LECTURE-RES-PRAC)'!AI38,"")</f>
        <v/>
      </c>
      <c r="F41" s="232" t="str">
        <f aca="false">IF(B41&lt;&gt;"",IFERROR(IF(B$10="80-20", (((E41/E$19)*O$4)+O$5)*F$18, IF(B$10="60-40", (((E41/E$19)*P$4)+P$5)*F$18, 0)),0),"")</f>
        <v/>
      </c>
      <c r="G41" s="233" t="str">
        <f aca="false">IF(B41&lt;&gt;"",IFERROR((D41+F41),0),"")</f>
        <v/>
      </c>
      <c r="H41" s="234" t="str">
        <f aca="false">IF(B41&lt;&gt;"",IF(B$5="LECTURE",'Exam (LECTURE ONLY)'!N43,IF(B$5="PRACTICUM",OUTPUT!N43,IF(B$5="RESEARCH",OUTPUT!N43,IF(B$5="STUDENT FORMATION",OUTPUT!N43,"")))),"")</f>
        <v/>
      </c>
      <c r="I41" s="233" t="str">
        <f aca="false">IF(B41&lt;&gt;"",IFERROR(IF(B$10="80-20", (((H41/H$19)*O$4)+O$5)*I$19, IF(B$10="60-40", (((H41/H$19)*P$4)+P$5)*I$19, 0)),0),"")</f>
        <v/>
      </c>
      <c r="J41" s="235" t="str">
        <f aca="false">IFERROR((G41+I41),"")</f>
        <v/>
      </c>
      <c r="K41" s="236" t="str">
        <f aca="false">IF(B41&lt;&gt;"",'Database (LECTURE-RES-PRAC)'!BN38, "")</f>
        <v/>
      </c>
      <c r="L41" s="232" t="str">
        <f aca="false">IF(B41&lt;&gt;"",IFERROR(IF(B$10="80-20", (((K41/K$19)*O$4)+O$5)*L$18, IF(B$10="60-40", (((K41/K$19)*P$4)+P$5)*L$18, 0)),0),"")</f>
        <v/>
      </c>
      <c r="M41" s="236" t="str">
        <f aca="false">IF(B41&lt;&gt;"",'Database (LECTURE-RES-PRAC)'!BO38, "")</f>
        <v/>
      </c>
      <c r="N41" s="232" t="str">
        <f aca="false">IF(B41&lt;&gt;"",IFERROR(IF(B$10="80-20", (((M41/M$19)*O$4)+O$5)*N$18, IF(B$10="60-40", (((M41/M$19)*P$4)+P$5)*N$18, 0)),0),"")</f>
        <v/>
      </c>
      <c r="O41" s="233" t="str">
        <f aca="false">IFERROR((L41+N41),"")</f>
        <v/>
      </c>
      <c r="P41" s="234" t="str">
        <f aca="false">IF(B41&lt;&gt;"",IF(B$5="LECTURE",'Exam (LECTURE ONLY)'!Y43,IF(B$5="PRACTICUM",OUTPUT!Z43,IF(B$5="RESEARCH",OUTPUT!Z43,IF(B$5="STUDENT FORMATION",OUTPUT!Z43,"")))),"")</f>
        <v/>
      </c>
      <c r="Q41" s="233" t="str">
        <f aca="false">IF(B41&lt;&gt;"",IFERROR(IF(B$10="80-20", (((P41/P$19)*O$4)+O$5)*Q$19, IF(B$10="60-40", (((P41/P$19)*P$4)+P$5)*Q$19, 0)),0),"")</f>
        <v/>
      </c>
      <c r="R41" s="235" t="str">
        <f aca="false">IFERROR((O41+Q41),"")</f>
        <v/>
      </c>
      <c r="S41" s="236" t="str">
        <f aca="false">IF(B41&lt;&gt;"",'Database (LECTURE-RES-PRAC)'!CT38, "")</f>
        <v/>
      </c>
      <c r="T41" s="232" t="str">
        <f aca="false">IF(B41&lt;&gt;"",IFERROR(IF(B$10="80-20", (((S41/S$19)*O$4)+O$5)*T$18, IF(B$10="60-40", (((S41/S$19)*P$4)+P$5)*T$18, 0)),0),"")</f>
        <v/>
      </c>
      <c r="U41" s="236" t="str">
        <f aca="false">IF(B41&lt;&gt;"",'Database (LECTURE-RES-PRAC)'!CU38, "")</f>
        <v/>
      </c>
      <c r="V41" s="232" t="str">
        <f aca="false">IF(B41&lt;&gt;"",IFERROR(IF(B$10="80-20", (((U41/U$19)*O$4)+O$5)*V$18, IF(B$10="60-40", (((U41/U$19)*P$4)+P$5)*V$18, 0)),0),"")</f>
        <v/>
      </c>
      <c r="W41" s="233" t="str">
        <f aca="false">IFERROR((T41+V41),"")</f>
        <v/>
      </c>
      <c r="X41" s="234" t="str">
        <f aca="false">IF(B41&lt;&gt;"",IF(B$5="LECTURE",'Exam (LECTURE ONLY)'!AJ43,IF(B$5="PRACTICUM",OUTPUT!AJ43,IF(B$5="RESEARCH",OUTPUT!AJ43,IF(B$5="STUDENT FORMATION",OUTPUT!AJ43,"")))),"")</f>
        <v/>
      </c>
      <c r="Y41" s="233" t="str">
        <f aca="false">IF(B41&lt;&gt;"",IFERROR(IF(B$10="80-20", (((X41/X$19)*O$4)+O$5)*Y$19, IF(B$10="60-40", (((X41/X$19)*P$4)+P$5)*Y$19, 0)),0),"")</f>
        <v/>
      </c>
      <c r="Z41" s="237" t="str">
        <f aca="false">IFERROR((W41+Y41),"")</f>
        <v/>
      </c>
      <c r="AA41" s="238" t="str">
        <f aca="false">IFERROR(IF(((J41+R41+Z41)/3)="","",((J41+R41+Z41)/3)),"")</f>
        <v/>
      </c>
      <c r="AB41" s="229" t="str">
        <f aca="false">IFERROR(IF(AA41="","",IF(AA41&gt;=75,"PASSED","FAILED")),"")</f>
        <v/>
      </c>
    </row>
    <row r="42" customFormat="false" ht="15.75" hidden="false" customHeight="true" outlineLevel="0" collapsed="false">
      <c r="A42" s="228" t="str">
        <f aca="false">IF(ISBLANK('Database (LECTURE-RES-PRAC)'!A39),"",'Database (LECTURE-RES-PRAC)'!A39)</f>
        <v/>
      </c>
      <c r="B42" s="229" t="str">
        <f aca="false">IF(ISBLANK('Database (LECTURE-RES-PRAC)'!B39),"",'Database (LECTURE-RES-PRAC)'!B39)</f>
        <v/>
      </c>
      <c r="C42" s="230" t="str">
        <f aca="false">IF(B42&lt;&gt;"",'Database (LECTURE-RES-PRAC)'!AH39, "")</f>
        <v/>
      </c>
      <c r="D42" s="231" t="str">
        <f aca="false">IF(B42&lt;&gt;"",IFERROR(IF(B$10="80-20", (((C42/C$19)*O$4)+O$5)*D$18, IF(B$10="60-40", (((C42/C$19)*P$4)+P$5)*D$18, 0)),0),"")</f>
        <v/>
      </c>
      <c r="E42" s="230" t="str">
        <f aca="false">IF(B42&lt;&gt;"",'Database (LECTURE-RES-PRAC)'!AI39,"")</f>
        <v/>
      </c>
      <c r="F42" s="232" t="str">
        <f aca="false">IF(B42&lt;&gt;"",IFERROR(IF(B$10="80-20", (((E42/E$19)*O$4)+O$5)*F$18, IF(B$10="60-40", (((E42/E$19)*P$4)+P$5)*F$18, 0)),0),"")</f>
        <v/>
      </c>
      <c r="G42" s="233" t="str">
        <f aca="false">IF(B42&lt;&gt;"",IFERROR((D42+F42),0),"")</f>
        <v/>
      </c>
      <c r="H42" s="234" t="str">
        <f aca="false">IF(B42&lt;&gt;"",IF(B$5="LECTURE",'Exam (LECTURE ONLY)'!N44,IF(B$5="PRACTICUM",OUTPUT!N44,IF(B$5="RESEARCH",OUTPUT!N44,IF(B$5="STUDENT FORMATION",OUTPUT!N44,"")))),"")</f>
        <v/>
      </c>
      <c r="I42" s="233" t="str">
        <f aca="false">IF(B42&lt;&gt;"",IFERROR(IF(B$10="80-20", (((H42/H$19)*O$4)+O$5)*I$19, IF(B$10="60-40", (((H42/H$19)*P$4)+P$5)*I$19, 0)),0),"")</f>
        <v/>
      </c>
      <c r="J42" s="235" t="str">
        <f aca="false">IFERROR((G42+I42),"")</f>
        <v/>
      </c>
      <c r="K42" s="236" t="str">
        <f aca="false">IF(B42&lt;&gt;"",'Database (LECTURE-RES-PRAC)'!BN39, "")</f>
        <v/>
      </c>
      <c r="L42" s="232" t="str">
        <f aca="false">IF(B42&lt;&gt;"",IFERROR(IF(B$10="80-20", (((K42/K$19)*O$4)+O$5)*L$18, IF(B$10="60-40", (((K42/K$19)*P$4)+P$5)*L$18, 0)),0),"")</f>
        <v/>
      </c>
      <c r="M42" s="236" t="str">
        <f aca="false">IF(B42&lt;&gt;"",'Database (LECTURE-RES-PRAC)'!BO39, "")</f>
        <v/>
      </c>
      <c r="N42" s="232" t="str">
        <f aca="false">IF(B42&lt;&gt;"",IFERROR(IF(B$10="80-20", (((M42/M$19)*O$4)+O$5)*N$18, IF(B$10="60-40", (((M42/M$19)*P$4)+P$5)*N$18, 0)),0),"")</f>
        <v/>
      </c>
      <c r="O42" s="233" t="str">
        <f aca="false">IFERROR((L42+N42),"")</f>
        <v/>
      </c>
      <c r="P42" s="234" t="str">
        <f aca="false">IF(B42&lt;&gt;"",IF(B$5="LECTURE",'Exam (LECTURE ONLY)'!Y44,IF(B$5="PRACTICUM",OUTPUT!Z44,IF(B$5="RESEARCH",OUTPUT!Z44,IF(B$5="STUDENT FORMATION",OUTPUT!Z44,"")))),"")</f>
        <v/>
      </c>
      <c r="Q42" s="233" t="str">
        <f aca="false">IF(B42&lt;&gt;"",IFERROR(IF(B$10="80-20", (((P42/P$19)*O$4)+O$5)*Q$19, IF(B$10="60-40", (((P42/P$19)*P$4)+P$5)*Q$19, 0)),0),"")</f>
        <v/>
      </c>
      <c r="R42" s="235" t="str">
        <f aca="false">IFERROR((O42+Q42),"")</f>
        <v/>
      </c>
      <c r="S42" s="236" t="str">
        <f aca="false">IF(B42&lt;&gt;"",'Database (LECTURE-RES-PRAC)'!CT39, "")</f>
        <v/>
      </c>
      <c r="T42" s="232" t="str">
        <f aca="false">IF(B42&lt;&gt;"",IFERROR(IF(B$10="80-20", (((S42/S$19)*O$4)+O$5)*T$18, IF(B$10="60-40", (((S42/S$19)*P$4)+P$5)*T$18, 0)),0),"")</f>
        <v/>
      </c>
      <c r="U42" s="236" t="str">
        <f aca="false">IF(B42&lt;&gt;"",'Database (LECTURE-RES-PRAC)'!CU39, "")</f>
        <v/>
      </c>
      <c r="V42" s="232" t="str">
        <f aca="false">IF(B42&lt;&gt;"",IFERROR(IF(B$10="80-20", (((U42/U$19)*O$4)+O$5)*V$18, IF(B$10="60-40", (((U42/U$19)*P$4)+P$5)*V$18, 0)),0),"")</f>
        <v/>
      </c>
      <c r="W42" s="233" t="str">
        <f aca="false">IFERROR((T42+V42),"")</f>
        <v/>
      </c>
      <c r="X42" s="234" t="str">
        <f aca="false">IF(B42&lt;&gt;"",IF(B$5="LECTURE",'Exam (LECTURE ONLY)'!AJ44,IF(B$5="PRACTICUM",OUTPUT!AJ44,IF(B$5="RESEARCH",OUTPUT!AJ44,IF(B$5="STUDENT FORMATION",OUTPUT!AJ44,"")))),"")</f>
        <v/>
      </c>
      <c r="Y42" s="233" t="str">
        <f aca="false">IF(B42&lt;&gt;"",IFERROR(IF(B$10="80-20", (((X42/X$19)*O$4)+O$5)*Y$19, IF(B$10="60-40", (((X42/X$19)*P$4)+P$5)*Y$19, 0)),0),"")</f>
        <v/>
      </c>
      <c r="Z42" s="237" t="str">
        <f aca="false">IFERROR((W42+Y42),"")</f>
        <v/>
      </c>
      <c r="AA42" s="238" t="str">
        <f aca="false">IFERROR(IF(((J42+R42+Z42)/3)="","",((J42+R42+Z42)/3)),"")</f>
        <v/>
      </c>
      <c r="AB42" s="229" t="str">
        <f aca="false">IFERROR(IF(AA42="","",IF(AA42&gt;=75,"PASSED","FAILED")),"")</f>
        <v/>
      </c>
    </row>
    <row r="43" customFormat="false" ht="15.75" hidden="false" customHeight="true" outlineLevel="0" collapsed="false">
      <c r="A43" s="183" t="str">
        <f aca="false">IF(ISBLANK('Database (LECTURE-RES-PRAC)'!A40),"",'Database (LECTURE-RES-PRAC)'!A40)</f>
        <v/>
      </c>
      <c r="B43" s="184" t="str">
        <f aca="false">IF(ISBLANK('Database (LECTURE-RES-PRAC)'!B40),"",'Database (LECTURE-RES-PRAC)'!B40)</f>
        <v/>
      </c>
      <c r="C43" s="230" t="str">
        <f aca="false">IF(B43&lt;&gt;"",'Database (LECTURE-RES-PRAC)'!AH40, "")</f>
        <v/>
      </c>
      <c r="D43" s="231" t="str">
        <f aca="false">IF(B43&lt;&gt;"",IFERROR(IF(B$10="80-20", (((C43/C$19)*O$4)+O$5)*D$18, IF(B$10="60-40", (((C43/C$19)*P$4)+P$5)*D$18, 0)),0),"")</f>
        <v/>
      </c>
      <c r="E43" s="230" t="str">
        <f aca="false">IF(B43&lt;&gt;"",'Database (LECTURE-RES-PRAC)'!AI40,"")</f>
        <v/>
      </c>
      <c r="F43" s="232" t="str">
        <f aca="false">IF(B43&lt;&gt;"",IFERROR(IF(B$10="80-20", (((E43/E$19)*O$4)+O$5)*F$18, IF(B$10="60-40", (((E43/E$19)*P$4)+P$5)*F$18, 0)),0),"")</f>
        <v/>
      </c>
      <c r="G43" s="233" t="str">
        <f aca="false">IF(B43&lt;&gt;"",IFERROR((D43+F43),0),"")</f>
        <v/>
      </c>
      <c r="H43" s="234" t="str">
        <f aca="false">IF(B43&lt;&gt;"",IF(B$5="LECTURE",'Exam (LECTURE ONLY)'!N45,IF(B$5="PRACTICUM",OUTPUT!N45,IF(B$5="RESEARCH",OUTPUT!N45,IF(B$5="STUDENT FORMATION",OUTPUT!N45,"")))),"")</f>
        <v/>
      </c>
      <c r="I43" s="233" t="str">
        <f aca="false">IF(B43&lt;&gt;"",IFERROR(IF(B$10="80-20", (((H43/H$19)*O$4)+O$5)*I$19, IF(B$10="60-40", (((H43/H$19)*P$4)+P$5)*I$19, 0)),0),"")</f>
        <v/>
      </c>
      <c r="J43" s="235" t="str">
        <f aca="false">IFERROR((G43+I43),"")</f>
        <v/>
      </c>
      <c r="K43" s="236" t="str">
        <f aca="false">IF(B43&lt;&gt;"",'Database (LECTURE-RES-PRAC)'!BN40, "")</f>
        <v/>
      </c>
      <c r="L43" s="232" t="str">
        <f aca="false">IF(B43&lt;&gt;"",IFERROR(IF(B$10="80-20", (((K43/K$19)*O$4)+O$5)*L$18, IF(B$10="60-40", (((K43/K$19)*P$4)+P$5)*L$18, 0)),0),"")</f>
        <v/>
      </c>
      <c r="M43" s="236" t="str">
        <f aca="false">IF(B43&lt;&gt;"",'Database (LECTURE-RES-PRAC)'!BO40, "")</f>
        <v/>
      </c>
      <c r="N43" s="232" t="str">
        <f aca="false">IF(B43&lt;&gt;"",IFERROR(IF(B$10="80-20", (((M43/M$19)*O$4)+O$5)*N$18, IF(B$10="60-40", (((M43/M$19)*P$4)+P$5)*N$18, 0)),0),"")</f>
        <v/>
      </c>
      <c r="O43" s="233" t="str">
        <f aca="false">IFERROR((L43+N43),"")</f>
        <v/>
      </c>
      <c r="P43" s="234" t="str">
        <f aca="false">IF(B43&lt;&gt;"",IF(B$5="LECTURE",'Exam (LECTURE ONLY)'!Y45,IF(B$5="PRACTICUM",OUTPUT!Z45,IF(B$5="RESEARCH",OUTPUT!Z45,IF(B$5="STUDENT FORMATION",OUTPUT!Z45,"")))),"")</f>
        <v/>
      </c>
      <c r="Q43" s="233" t="str">
        <f aca="false">IF(B43&lt;&gt;"",IFERROR(IF(B$10="80-20", (((P43/P$19)*O$4)+O$5)*Q$19, IF(B$10="60-40", (((P43/P$19)*P$4)+P$5)*Q$19, 0)),0),"")</f>
        <v/>
      </c>
      <c r="R43" s="235" t="str">
        <f aca="false">IFERROR((O43+Q43),"")</f>
        <v/>
      </c>
      <c r="S43" s="236" t="str">
        <f aca="false">IF(B43&lt;&gt;"",'Database (LECTURE-RES-PRAC)'!CT40, "")</f>
        <v/>
      </c>
      <c r="T43" s="232" t="str">
        <f aca="false">IF(B43&lt;&gt;"",IFERROR(IF(B$10="80-20", (((S43/S$19)*O$4)+O$5)*T$18, IF(B$10="60-40", (((S43/S$19)*P$4)+P$5)*T$18, 0)),0),"")</f>
        <v/>
      </c>
      <c r="U43" s="236" t="str">
        <f aca="false">IF(B43&lt;&gt;"",'Database (LECTURE-RES-PRAC)'!CU40, "")</f>
        <v/>
      </c>
      <c r="V43" s="232" t="str">
        <f aca="false">IF(B43&lt;&gt;"",IFERROR(IF(B$10="80-20", (((U43/U$19)*O$4)+O$5)*V$18, IF(B$10="60-40", (((U43/U$19)*P$4)+P$5)*V$18, 0)),0),"")</f>
        <v/>
      </c>
      <c r="W43" s="233" t="str">
        <f aca="false">IFERROR((T43+V43),"")</f>
        <v/>
      </c>
      <c r="X43" s="234" t="str">
        <f aca="false">IF(B43&lt;&gt;"",IF(B$5="LECTURE",'Exam (LECTURE ONLY)'!AJ45,IF(B$5="PRACTICUM",OUTPUT!AJ45,IF(B$5="RESEARCH",OUTPUT!AJ45,IF(B$5="STUDENT FORMATION",OUTPUT!AJ45,"")))),"")</f>
        <v/>
      </c>
      <c r="Y43" s="233" t="str">
        <f aca="false">IF(B43&lt;&gt;"",IFERROR(IF(B$10="80-20", (((X43/X$19)*O$4)+O$5)*Y$19, IF(B$10="60-40", (((X43/X$19)*P$4)+P$5)*Y$19, 0)),0),"")</f>
        <v/>
      </c>
      <c r="Z43" s="237" t="str">
        <f aca="false">IFERROR((W43+Y43),"")</f>
        <v/>
      </c>
      <c r="AA43" s="238" t="str">
        <f aca="false">IFERROR(IF(((J43+R43+Z43)/3)="","",((J43+R43+Z43)/3)),"")</f>
        <v/>
      </c>
      <c r="AB43" s="229" t="str">
        <f aca="false">IFERROR(IF(AA43="","",IF(AA43&gt;=75,"PASSED","FAILED")),"")</f>
        <v/>
      </c>
    </row>
    <row r="44" customFormat="false" ht="15.75" hidden="false" customHeight="true" outlineLevel="0" collapsed="false">
      <c r="A44" s="228" t="str">
        <f aca="false">IF(ISBLANK('Database (LECTURE-RES-PRAC)'!A41),"",'Database (LECTURE-RES-PRAC)'!A41)</f>
        <v/>
      </c>
      <c r="B44" s="229" t="str">
        <f aca="false">IF(ISBLANK('Database (LECTURE-RES-PRAC)'!B41),"",'Database (LECTURE-RES-PRAC)'!B41)</f>
        <v/>
      </c>
      <c r="C44" s="230" t="str">
        <f aca="false">IF(B44&lt;&gt;"",'Database (LECTURE-RES-PRAC)'!AH41, "")</f>
        <v/>
      </c>
      <c r="D44" s="231" t="str">
        <f aca="false">IF(B44&lt;&gt;"",IFERROR(IF(B$10="80-20", (((C44/C$19)*O$4)+O$5)*D$18, IF(B$10="60-40", (((C44/C$19)*P$4)+P$5)*D$18, 0)),0),"")</f>
        <v/>
      </c>
      <c r="E44" s="230" t="str">
        <f aca="false">IF(B44&lt;&gt;"",'Database (LECTURE-RES-PRAC)'!AI41,"")</f>
        <v/>
      </c>
      <c r="F44" s="232" t="str">
        <f aca="false">IF(B44&lt;&gt;"",IFERROR(IF(B$10="80-20", (((E44/E$19)*O$4)+O$5)*F$18, IF(B$10="60-40", (((E44/E$19)*P$4)+P$5)*F$18, 0)),0),"")</f>
        <v/>
      </c>
      <c r="G44" s="233" t="str">
        <f aca="false">IF(B44&lt;&gt;"",IFERROR((D44+F44),0),"")</f>
        <v/>
      </c>
      <c r="H44" s="234" t="str">
        <f aca="false">IF(B44&lt;&gt;"",IF(B$5="LECTURE",'Exam (LECTURE ONLY)'!N46,IF(B$5="PRACTICUM",OUTPUT!N46,IF(B$5="RESEARCH",OUTPUT!N46,IF(B$5="STUDENT FORMATION",OUTPUT!N46,"")))),"")</f>
        <v/>
      </c>
      <c r="I44" s="233" t="str">
        <f aca="false">IF(B44&lt;&gt;"",IFERROR(IF(B$10="80-20", (((H44/H$19)*O$4)+O$5)*I$19, IF(B$10="60-40", (((H44/H$19)*P$4)+P$5)*I$19, 0)),0),"")</f>
        <v/>
      </c>
      <c r="J44" s="235" t="str">
        <f aca="false">IFERROR((G44+I44),"")</f>
        <v/>
      </c>
      <c r="K44" s="236" t="str">
        <f aca="false">IF(B44&lt;&gt;"",'Database (LECTURE-RES-PRAC)'!BN41, "")</f>
        <v/>
      </c>
      <c r="L44" s="232" t="str">
        <f aca="false">IF(B44&lt;&gt;"",IFERROR(IF(B$10="80-20", (((K44/K$19)*O$4)+O$5)*L$18, IF(B$10="60-40", (((K44/K$19)*P$4)+P$5)*L$18, 0)),0),"")</f>
        <v/>
      </c>
      <c r="M44" s="236" t="str">
        <f aca="false">IF(B44&lt;&gt;"",'Database (LECTURE-RES-PRAC)'!BO41, "")</f>
        <v/>
      </c>
      <c r="N44" s="232" t="str">
        <f aca="false">IF(B44&lt;&gt;"",IFERROR(IF(B$10="80-20", (((M44/M$19)*O$4)+O$5)*N$18, IF(B$10="60-40", (((M44/M$19)*P$4)+P$5)*N$18, 0)),0),"")</f>
        <v/>
      </c>
      <c r="O44" s="233" t="str">
        <f aca="false">IFERROR((L44+N44),"")</f>
        <v/>
      </c>
      <c r="P44" s="234" t="str">
        <f aca="false">IF(B44&lt;&gt;"",IF(B$5="LECTURE",'Exam (LECTURE ONLY)'!Y46,IF(B$5="PRACTICUM",OUTPUT!Z46,IF(B$5="RESEARCH",OUTPUT!Z46,IF(B$5="STUDENT FORMATION",OUTPUT!Z46,"")))),"")</f>
        <v/>
      </c>
      <c r="Q44" s="233" t="str">
        <f aca="false">IF(B44&lt;&gt;"",IFERROR(IF(B$10="80-20", (((P44/P$19)*O$4)+O$5)*Q$19, IF(B$10="60-40", (((P44/P$19)*P$4)+P$5)*Q$19, 0)),0),"")</f>
        <v/>
      </c>
      <c r="R44" s="235" t="str">
        <f aca="false">IFERROR((O44+Q44),"")</f>
        <v/>
      </c>
      <c r="S44" s="236" t="str">
        <f aca="false">IF(B44&lt;&gt;"",'Database (LECTURE-RES-PRAC)'!CT41, "")</f>
        <v/>
      </c>
      <c r="T44" s="232" t="str">
        <f aca="false">IF(B44&lt;&gt;"",IFERROR(IF(B$10="80-20", (((S44/S$19)*O$4)+O$5)*T$18, IF(B$10="60-40", (((S44/S$19)*P$4)+P$5)*T$18, 0)),0),"")</f>
        <v/>
      </c>
      <c r="U44" s="236" t="str">
        <f aca="false">IF(B44&lt;&gt;"",'Database (LECTURE-RES-PRAC)'!CU41, "")</f>
        <v/>
      </c>
      <c r="V44" s="232" t="str">
        <f aca="false">IF(B44&lt;&gt;"",IFERROR(IF(B$10="80-20", (((U44/U$19)*O$4)+O$5)*V$18, IF(B$10="60-40", (((U44/U$19)*P$4)+P$5)*V$18, 0)),0),"")</f>
        <v/>
      </c>
      <c r="W44" s="233" t="str">
        <f aca="false">IFERROR((T44+V44),"")</f>
        <v/>
      </c>
      <c r="X44" s="234" t="str">
        <f aca="false">IF(B44&lt;&gt;"",IF(B$5="LECTURE",'Exam (LECTURE ONLY)'!AJ46,IF(B$5="PRACTICUM",OUTPUT!AJ46,IF(B$5="RESEARCH",OUTPUT!AJ46,IF(B$5="STUDENT FORMATION",OUTPUT!AJ46,"")))),"")</f>
        <v/>
      </c>
      <c r="Y44" s="233" t="str">
        <f aca="false">IF(B44&lt;&gt;"",IFERROR(IF(B$10="80-20", (((X44/X$19)*O$4)+O$5)*Y$19, IF(B$10="60-40", (((X44/X$19)*P$4)+P$5)*Y$19, 0)),0),"")</f>
        <v/>
      </c>
      <c r="Z44" s="237" t="str">
        <f aca="false">IFERROR((W44+Y44),"")</f>
        <v/>
      </c>
      <c r="AA44" s="238" t="str">
        <f aca="false">IFERROR(IF(((J44+R44+Z44)/3)="","",((J44+R44+Z44)/3)),"")</f>
        <v/>
      </c>
      <c r="AB44" s="229" t="str">
        <f aca="false">IFERROR(IF(AA44="","",IF(AA44&gt;=75,"PASSED","FAILED")),"")</f>
        <v/>
      </c>
    </row>
    <row r="45" customFormat="false" ht="15.75" hidden="false" customHeight="true" outlineLevel="0" collapsed="false">
      <c r="A45" s="183" t="str">
        <f aca="false">IF(ISBLANK('Database (LECTURE-RES-PRAC)'!A42),"",'Database (LECTURE-RES-PRAC)'!A42)</f>
        <v/>
      </c>
      <c r="B45" s="184" t="str">
        <f aca="false">IF(ISBLANK('Database (LECTURE-RES-PRAC)'!B42),"",'Database (LECTURE-RES-PRAC)'!B42)</f>
        <v/>
      </c>
      <c r="C45" s="230" t="str">
        <f aca="false">IF(B45&lt;&gt;"",'Database (LECTURE-RES-PRAC)'!AH42, "")</f>
        <v/>
      </c>
      <c r="D45" s="231" t="str">
        <f aca="false">IF(B45&lt;&gt;"",IFERROR(IF(B$10="80-20", (((C45/C$19)*O$4)+O$5)*D$18, IF(B$10="60-40", (((C45/C$19)*P$4)+P$5)*D$18, 0)),0),"")</f>
        <v/>
      </c>
      <c r="E45" s="230" t="str">
        <f aca="false">IF(B45&lt;&gt;"",'Database (LECTURE-RES-PRAC)'!AI42,"")</f>
        <v/>
      </c>
      <c r="F45" s="232" t="str">
        <f aca="false">IF(B45&lt;&gt;"",IFERROR(IF(B$10="80-20", (((E45/E$19)*O$4)+O$5)*F$18, IF(B$10="60-40", (((E45/E$19)*P$4)+P$5)*F$18, 0)),0),"")</f>
        <v/>
      </c>
      <c r="G45" s="233" t="str">
        <f aca="false">IF(B45&lt;&gt;"",IFERROR((D45+F45),0),"")</f>
        <v/>
      </c>
      <c r="H45" s="234" t="str">
        <f aca="false">IF(B45&lt;&gt;"",IF(B$5="LECTURE",'Exam (LECTURE ONLY)'!N47,IF(B$5="PRACTICUM",OUTPUT!N47,IF(B$5="RESEARCH",OUTPUT!N47,IF(B$5="STUDENT FORMATION",OUTPUT!N47,"")))),"")</f>
        <v/>
      </c>
      <c r="I45" s="233" t="str">
        <f aca="false">IF(B45&lt;&gt;"",IFERROR(IF(B$10="80-20", (((H45/H$19)*O$4)+O$5)*I$19, IF(B$10="60-40", (((H45/H$19)*P$4)+P$5)*I$19, 0)),0),"")</f>
        <v/>
      </c>
      <c r="J45" s="235" t="str">
        <f aca="false">IFERROR((G45+I45),"")</f>
        <v/>
      </c>
      <c r="K45" s="236" t="str">
        <f aca="false">IF(B45&lt;&gt;"",'Database (LECTURE-RES-PRAC)'!BN42, "")</f>
        <v/>
      </c>
      <c r="L45" s="232" t="str">
        <f aca="false">IF(B45&lt;&gt;"",IFERROR(IF(B$10="80-20", (((K45/K$19)*O$4)+O$5)*L$18, IF(B$10="60-40", (((K45/K$19)*P$4)+P$5)*L$18, 0)),0),"")</f>
        <v/>
      </c>
      <c r="M45" s="236" t="str">
        <f aca="false">IF(B45&lt;&gt;"",'Database (LECTURE-RES-PRAC)'!BO42, "")</f>
        <v/>
      </c>
      <c r="N45" s="232" t="str">
        <f aca="false">IF(B45&lt;&gt;"",IFERROR(IF(B$10="80-20", (((M45/M$19)*O$4)+O$5)*N$18, IF(B$10="60-40", (((M45/M$19)*P$4)+P$5)*N$18, 0)),0),"")</f>
        <v/>
      </c>
      <c r="O45" s="233" t="str">
        <f aca="false">IFERROR((L45+N45),"")</f>
        <v/>
      </c>
      <c r="P45" s="234" t="str">
        <f aca="false">IF(B45&lt;&gt;"",IF(B$5="LECTURE",'Exam (LECTURE ONLY)'!Y47,IF(B$5="PRACTICUM",OUTPUT!Z47,IF(B$5="RESEARCH",OUTPUT!Z47,IF(B$5="STUDENT FORMATION",OUTPUT!Z47,"")))),"")</f>
        <v/>
      </c>
      <c r="Q45" s="233" t="str">
        <f aca="false">IF(B45&lt;&gt;"",IFERROR(IF(B$10="80-20", (((P45/P$19)*O$4)+O$5)*Q$19, IF(B$10="60-40", (((P45/P$19)*P$4)+P$5)*Q$19, 0)),0),"")</f>
        <v/>
      </c>
      <c r="R45" s="235" t="str">
        <f aca="false">IFERROR((O45+Q45),"")</f>
        <v/>
      </c>
      <c r="S45" s="236" t="str">
        <f aca="false">IF(B45&lt;&gt;"",'Database (LECTURE-RES-PRAC)'!CT42, "")</f>
        <v/>
      </c>
      <c r="T45" s="232" t="str">
        <f aca="false">IF(B45&lt;&gt;"",IFERROR(IF(B$10="80-20", (((S45/S$19)*O$4)+O$5)*T$18, IF(B$10="60-40", (((S45/S$19)*P$4)+P$5)*T$18, 0)),0),"")</f>
        <v/>
      </c>
      <c r="U45" s="236" t="str">
        <f aca="false">IF(B45&lt;&gt;"",'Database (LECTURE-RES-PRAC)'!CU42, "")</f>
        <v/>
      </c>
      <c r="V45" s="232" t="str">
        <f aca="false">IF(B45&lt;&gt;"",IFERROR(IF(B$10="80-20", (((U45/U$19)*O$4)+O$5)*V$18, IF(B$10="60-40", (((U45/U$19)*P$4)+P$5)*V$18, 0)),0),"")</f>
        <v/>
      </c>
      <c r="W45" s="233" t="str">
        <f aca="false">IFERROR((T45+V45),"")</f>
        <v/>
      </c>
      <c r="X45" s="234" t="str">
        <f aca="false">IF(B45&lt;&gt;"",IF(B$5="LECTURE",'Exam (LECTURE ONLY)'!AJ47,IF(B$5="PRACTICUM",OUTPUT!AJ47,IF(B$5="RESEARCH",OUTPUT!AJ47,IF(B$5="STUDENT FORMATION",OUTPUT!AJ47,"")))),"")</f>
        <v/>
      </c>
      <c r="Y45" s="233" t="str">
        <f aca="false">IF(B45&lt;&gt;"",IFERROR(IF(B$10="80-20", (((X45/X$19)*O$4)+O$5)*Y$19, IF(B$10="60-40", (((X45/X$19)*P$4)+P$5)*Y$19, 0)),0),"")</f>
        <v/>
      </c>
      <c r="Z45" s="237" t="str">
        <f aca="false">IFERROR((W45+Y45),"")</f>
        <v/>
      </c>
      <c r="AA45" s="238" t="str">
        <f aca="false">IFERROR(IF(((J45+R45+Z45)/3)="","",((J45+R45+Z45)/3)),"")</f>
        <v/>
      </c>
      <c r="AB45" s="229" t="str">
        <f aca="false">IFERROR(IF(AA45="","",IF(AA45&gt;=75,"PASSED","FAILED")),"")</f>
        <v/>
      </c>
    </row>
    <row r="46" customFormat="false" ht="15.75" hidden="false" customHeight="true" outlineLevel="0" collapsed="false">
      <c r="A46" s="228" t="str">
        <f aca="false">IF(ISBLANK('Database (LECTURE-RES-PRAC)'!A43),"",'Database (LECTURE-RES-PRAC)'!A43)</f>
        <v/>
      </c>
      <c r="B46" s="229" t="str">
        <f aca="false">IF(ISBLANK('Database (LECTURE-RES-PRAC)'!B43),"",'Database (LECTURE-RES-PRAC)'!B43)</f>
        <v/>
      </c>
      <c r="C46" s="230" t="str">
        <f aca="false">IF(B46&lt;&gt;"",'Database (LECTURE-RES-PRAC)'!AH43, "")</f>
        <v/>
      </c>
      <c r="D46" s="231" t="str">
        <f aca="false">IF(B46&lt;&gt;"",IFERROR(IF(B$10="80-20", (((C46/C$19)*O$4)+O$5)*D$18, IF(B$10="60-40", (((C46/C$19)*P$4)+P$5)*D$18, 0)),0),"")</f>
        <v/>
      </c>
      <c r="E46" s="230" t="str">
        <f aca="false">IF(B46&lt;&gt;"",'Database (LECTURE-RES-PRAC)'!AI43,"")</f>
        <v/>
      </c>
      <c r="F46" s="232" t="str">
        <f aca="false">IF(B46&lt;&gt;"",IFERROR(IF(B$10="80-20", (((E46/E$19)*O$4)+O$5)*F$18, IF(B$10="60-40", (((E46/E$19)*P$4)+P$5)*F$18, 0)),0),"")</f>
        <v/>
      </c>
      <c r="G46" s="233" t="str">
        <f aca="false">IF(B46&lt;&gt;"",IFERROR((D46+F46),0),"")</f>
        <v/>
      </c>
      <c r="H46" s="234" t="str">
        <f aca="false">IF(B46&lt;&gt;"",IF(B$5="LECTURE",'Exam (LECTURE ONLY)'!N48,IF(B$5="PRACTICUM",OUTPUT!N48,IF(B$5="RESEARCH",OUTPUT!N48,IF(B$5="STUDENT FORMATION",OUTPUT!N48,"")))),"")</f>
        <v/>
      </c>
      <c r="I46" s="233" t="str">
        <f aca="false">IF(B46&lt;&gt;"",IFERROR(IF(B$10="80-20", (((H46/H$19)*O$4)+O$5)*I$19, IF(B$10="60-40", (((H46/H$19)*P$4)+P$5)*I$19, 0)),0),"")</f>
        <v/>
      </c>
      <c r="J46" s="235" t="str">
        <f aca="false">IFERROR((G46+I46),"")</f>
        <v/>
      </c>
      <c r="K46" s="236" t="str">
        <f aca="false">IF(B46&lt;&gt;"",'Database (LECTURE-RES-PRAC)'!BN43, "")</f>
        <v/>
      </c>
      <c r="L46" s="232" t="str">
        <f aca="false">IF(B46&lt;&gt;"",IFERROR(IF(B$10="80-20", (((K46/K$19)*O$4)+O$5)*L$18, IF(B$10="60-40", (((K46/K$19)*P$4)+P$5)*L$18, 0)),0),"")</f>
        <v/>
      </c>
      <c r="M46" s="236" t="str">
        <f aca="false">IF(B46&lt;&gt;"",'Database (LECTURE-RES-PRAC)'!BO43, "")</f>
        <v/>
      </c>
      <c r="N46" s="232" t="str">
        <f aca="false">IF(B46&lt;&gt;"",IFERROR(IF(B$10="80-20", (((M46/M$19)*O$4)+O$5)*N$18, IF(B$10="60-40", (((M46/M$19)*P$4)+P$5)*N$18, 0)),0),"")</f>
        <v/>
      </c>
      <c r="O46" s="233" t="str">
        <f aca="false">IFERROR((L46+N46),"")</f>
        <v/>
      </c>
      <c r="P46" s="234" t="str">
        <f aca="false">IF(B46&lt;&gt;"",IF(B$5="LECTURE",'Exam (LECTURE ONLY)'!Y48,IF(B$5="PRACTICUM",OUTPUT!Z48,IF(B$5="RESEARCH",OUTPUT!Z48,IF(B$5="STUDENT FORMATION",OUTPUT!Z48,"")))),"")</f>
        <v/>
      </c>
      <c r="Q46" s="233" t="str">
        <f aca="false">IF(B46&lt;&gt;"",IFERROR(IF(B$10="80-20", (((P46/P$19)*O$4)+O$5)*Q$19, IF(B$10="60-40", (((P46/P$19)*P$4)+P$5)*Q$19, 0)),0),"")</f>
        <v/>
      </c>
      <c r="R46" s="235" t="str">
        <f aca="false">IFERROR((O46+Q46),"")</f>
        <v/>
      </c>
      <c r="S46" s="236" t="str">
        <f aca="false">IF(B46&lt;&gt;"",'Database (LECTURE-RES-PRAC)'!CT43, "")</f>
        <v/>
      </c>
      <c r="T46" s="232" t="str">
        <f aca="false">IF(B46&lt;&gt;"",IFERROR(IF(B$10="80-20", (((S46/S$19)*O$4)+O$5)*T$18, IF(B$10="60-40", (((S46/S$19)*P$4)+P$5)*T$18, 0)),0),"")</f>
        <v/>
      </c>
      <c r="U46" s="236" t="str">
        <f aca="false">IF(B46&lt;&gt;"",'Database (LECTURE-RES-PRAC)'!CU43, "")</f>
        <v/>
      </c>
      <c r="V46" s="232" t="str">
        <f aca="false">IF(B46&lt;&gt;"",IFERROR(IF(B$10="80-20", (((U46/U$19)*O$4)+O$5)*V$18, IF(B$10="60-40", (((U46/U$19)*P$4)+P$5)*V$18, 0)),0),"")</f>
        <v/>
      </c>
      <c r="W46" s="233" t="str">
        <f aca="false">IFERROR((T46+V46),"")</f>
        <v/>
      </c>
      <c r="X46" s="234" t="str">
        <f aca="false">IF(B46&lt;&gt;"",IF(B$5="LECTURE",'Exam (LECTURE ONLY)'!AJ48,IF(B$5="PRACTICUM",OUTPUT!AJ48,IF(B$5="RESEARCH",OUTPUT!AJ48,IF(B$5="STUDENT FORMATION",OUTPUT!AJ48,"")))),"")</f>
        <v/>
      </c>
      <c r="Y46" s="233" t="str">
        <f aca="false">IF(B46&lt;&gt;"",IFERROR(IF(B$10="80-20", (((X46/X$19)*O$4)+O$5)*Y$19, IF(B$10="60-40", (((X46/X$19)*P$4)+P$5)*Y$19, 0)),0),"")</f>
        <v/>
      </c>
      <c r="Z46" s="237" t="str">
        <f aca="false">IFERROR((W46+Y46),"")</f>
        <v/>
      </c>
      <c r="AA46" s="238" t="str">
        <f aca="false">IFERROR(IF(((J46+R46+Z46)/3)="","",((J46+R46+Z46)/3)),"")</f>
        <v/>
      </c>
      <c r="AB46" s="229" t="str">
        <f aca="false">IFERROR(IF(AA46="","",IF(AA46&gt;=75,"PASSED","FAILED")),"")</f>
        <v/>
      </c>
    </row>
    <row r="47" customFormat="false" ht="15.75" hidden="false" customHeight="true" outlineLevel="0" collapsed="false">
      <c r="A47" s="183" t="str">
        <f aca="false">IF(ISBLANK('Database (LECTURE-RES-PRAC)'!A44),"",'Database (LECTURE-RES-PRAC)'!A44)</f>
        <v/>
      </c>
      <c r="B47" s="184" t="str">
        <f aca="false">IF(ISBLANK('Database (LECTURE-RES-PRAC)'!B44),"",'Database (LECTURE-RES-PRAC)'!B44)</f>
        <v/>
      </c>
      <c r="C47" s="230" t="str">
        <f aca="false">IF(B47&lt;&gt;"",'Database (LECTURE-RES-PRAC)'!AH44, "")</f>
        <v/>
      </c>
      <c r="D47" s="231" t="str">
        <f aca="false">IF(B47&lt;&gt;"",IFERROR(IF(B$10="80-20", (((C47/C$19)*O$4)+O$5)*D$18, IF(B$10="60-40", (((C47/C$19)*P$4)+P$5)*D$18, 0)),0),"")</f>
        <v/>
      </c>
      <c r="E47" s="230" t="str">
        <f aca="false">IF(B47&lt;&gt;"",'Database (LECTURE-RES-PRAC)'!AI44,"")</f>
        <v/>
      </c>
      <c r="F47" s="232" t="str">
        <f aca="false">IF(B47&lt;&gt;"",IFERROR(IF(B$10="80-20", (((E47/E$19)*O$4)+O$5)*F$18, IF(B$10="60-40", (((E47/E$19)*P$4)+P$5)*F$18, 0)),0),"")</f>
        <v/>
      </c>
      <c r="G47" s="233" t="str">
        <f aca="false">IF(B47&lt;&gt;"",IFERROR((D47+F47),0),"")</f>
        <v/>
      </c>
      <c r="H47" s="234" t="str">
        <f aca="false">IF(B47&lt;&gt;"",IF(B$5="LECTURE",'Exam (LECTURE ONLY)'!N49,IF(B$5="PRACTICUM",OUTPUT!N49,IF(B$5="RESEARCH",OUTPUT!N49,IF(B$5="STUDENT FORMATION",OUTPUT!N49,"")))),"")</f>
        <v/>
      </c>
      <c r="I47" s="233" t="str">
        <f aca="false">IF(B47&lt;&gt;"",IFERROR(IF(B$10="80-20", (((H47/H$19)*O$4)+O$5)*I$19, IF(B$10="60-40", (((H47/H$19)*P$4)+P$5)*I$19, 0)),0),"")</f>
        <v/>
      </c>
      <c r="J47" s="235" t="str">
        <f aca="false">IFERROR((G47+I47),"")</f>
        <v/>
      </c>
      <c r="K47" s="236" t="str">
        <f aca="false">IF(B47&lt;&gt;"",'Database (LECTURE-RES-PRAC)'!BN44, "")</f>
        <v/>
      </c>
      <c r="L47" s="232" t="str">
        <f aca="false">IF(B47&lt;&gt;"",IFERROR(IF(B$10="80-20", (((K47/K$19)*O$4)+O$5)*L$18, IF(B$10="60-40", (((K47/K$19)*P$4)+P$5)*L$18, 0)),0),"")</f>
        <v/>
      </c>
      <c r="M47" s="236" t="str">
        <f aca="false">IF(B47&lt;&gt;"",'Database (LECTURE-RES-PRAC)'!BO44, "")</f>
        <v/>
      </c>
      <c r="N47" s="232" t="str">
        <f aca="false">IF(B47&lt;&gt;"",IFERROR(IF(B$10="80-20", (((M47/M$19)*O$4)+O$5)*N$18, IF(B$10="60-40", (((M47/M$19)*P$4)+P$5)*N$18, 0)),0),"")</f>
        <v/>
      </c>
      <c r="O47" s="233" t="str">
        <f aca="false">IFERROR((L47+N47),"")</f>
        <v/>
      </c>
      <c r="P47" s="234" t="str">
        <f aca="false">IF(B47&lt;&gt;"",IF(B$5="LECTURE",'Exam (LECTURE ONLY)'!Y49,IF(B$5="PRACTICUM",OUTPUT!Z49,IF(B$5="RESEARCH",OUTPUT!Z49,IF(B$5="STUDENT FORMATION",OUTPUT!Z49,"")))),"")</f>
        <v/>
      </c>
      <c r="Q47" s="233" t="str">
        <f aca="false">IF(B47&lt;&gt;"",IFERROR(IF(B$10="80-20", (((P47/P$19)*O$4)+O$5)*Q$19, IF(B$10="60-40", (((P47/P$19)*P$4)+P$5)*Q$19, 0)),0),"")</f>
        <v/>
      </c>
      <c r="R47" s="235" t="str">
        <f aca="false">IFERROR((O47+Q47),"")</f>
        <v/>
      </c>
      <c r="S47" s="236" t="str">
        <f aca="false">IF(B47&lt;&gt;"",'Database (LECTURE-RES-PRAC)'!CT44, "")</f>
        <v/>
      </c>
      <c r="T47" s="232" t="str">
        <f aca="false">IF(B47&lt;&gt;"",IFERROR(IF(B$10="80-20", (((S47/S$19)*O$4)+O$5)*T$18, IF(B$10="60-40", (((S47/S$19)*P$4)+P$5)*T$18, 0)),0),"")</f>
        <v/>
      </c>
      <c r="U47" s="236" t="str">
        <f aca="false">IF(B47&lt;&gt;"",'Database (LECTURE-RES-PRAC)'!CU44, "")</f>
        <v/>
      </c>
      <c r="V47" s="232" t="str">
        <f aca="false">IF(B47&lt;&gt;"",IFERROR(IF(B$10="80-20", (((U47/U$19)*O$4)+O$5)*V$18, IF(B$10="60-40", (((U47/U$19)*P$4)+P$5)*V$18, 0)),0),"")</f>
        <v/>
      </c>
      <c r="W47" s="233" t="str">
        <f aca="false">IFERROR((T47+V47),"")</f>
        <v/>
      </c>
      <c r="X47" s="234" t="str">
        <f aca="false">IF(B47&lt;&gt;"",IF(B$5="LECTURE",'Exam (LECTURE ONLY)'!AJ49,IF(B$5="PRACTICUM",OUTPUT!AJ49,IF(B$5="RESEARCH",OUTPUT!AJ49,IF(B$5="STUDENT FORMATION",OUTPUT!AJ49,"")))),"")</f>
        <v/>
      </c>
      <c r="Y47" s="233" t="str">
        <f aca="false">IF(B47&lt;&gt;"",IFERROR(IF(B$10="80-20", (((X47/X$19)*O$4)+O$5)*Y$19, IF(B$10="60-40", (((X47/X$19)*P$4)+P$5)*Y$19, 0)),0),"")</f>
        <v/>
      </c>
      <c r="Z47" s="237" t="str">
        <f aca="false">IFERROR((W47+Y47),"")</f>
        <v/>
      </c>
      <c r="AA47" s="238" t="str">
        <f aca="false">IFERROR(IF(((J47+R47+Z47)/3)="","",((J47+R47+Z47)/3)),"")</f>
        <v/>
      </c>
      <c r="AB47" s="229" t="str">
        <f aca="false">IFERROR(IF(AA47="","",IF(AA47&gt;=75,"PASSED","FAILED")),"")</f>
        <v/>
      </c>
    </row>
    <row r="48" customFormat="false" ht="15.75" hidden="false" customHeight="true" outlineLevel="0" collapsed="false">
      <c r="A48" s="228" t="str">
        <f aca="false">IF(ISBLANK('Database (LECTURE-RES-PRAC)'!A45),"",'Database (LECTURE-RES-PRAC)'!A45)</f>
        <v/>
      </c>
      <c r="B48" s="229" t="str">
        <f aca="false">IF(ISBLANK('Database (LECTURE-RES-PRAC)'!B45),"",'Database (LECTURE-RES-PRAC)'!B45)</f>
        <v/>
      </c>
      <c r="C48" s="230" t="str">
        <f aca="false">IF(B48&lt;&gt;"",'Database (LECTURE-RES-PRAC)'!AH45, "")</f>
        <v/>
      </c>
      <c r="D48" s="231" t="str">
        <f aca="false">IF(B48&lt;&gt;"",IFERROR(IF(B$10="80-20", (((C48/C$19)*O$4)+O$5)*D$18, IF(B$10="60-40", (((C48/C$19)*P$4)+P$5)*D$18, 0)),0),"")</f>
        <v/>
      </c>
      <c r="E48" s="230" t="str">
        <f aca="false">IF(B48&lt;&gt;"",'Database (LECTURE-RES-PRAC)'!AI45,"")</f>
        <v/>
      </c>
      <c r="F48" s="232" t="str">
        <f aca="false">IF(B48&lt;&gt;"",IFERROR(IF(B$10="80-20", (((E48/E$19)*O$4)+O$5)*F$18, IF(B$10="60-40", (((E48/E$19)*P$4)+P$5)*F$18, 0)),0),"")</f>
        <v/>
      </c>
      <c r="G48" s="233" t="str">
        <f aca="false">IF(B48&lt;&gt;"",IFERROR((D48+F48),0),"")</f>
        <v/>
      </c>
      <c r="H48" s="234" t="str">
        <f aca="false">IF(B48&lt;&gt;"",IF(B$5="LECTURE",'Exam (LECTURE ONLY)'!N50,IF(B$5="PRACTICUM",OUTPUT!N50,IF(B$5="RESEARCH",OUTPUT!N50,IF(B$5="STUDENT FORMATION",OUTPUT!N50,"")))),"")</f>
        <v/>
      </c>
      <c r="I48" s="233" t="str">
        <f aca="false">IF(B48&lt;&gt;"",IFERROR(IF(B$10="80-20", (((H48/H$19)*O$4)+O$5)*I$19, IF(B$10="60-40", (((H48/H$19)*P$4)+P$5)*I$19, 0)),0),"")</f>
        <v/>
      </c>
      <c r="J48" s="235" t="str">
        <f aca="false">IFERROR((G48+I48),"")</f>
        <v/>
      </c>
      <c r="K48" s="236" t="str">
        <f aca="false">IF(B48&lt;&gt;"",'Database (LECTURE-RES-PRAC)'!BN45, "")</f>
        <v/>
      </c>
      <c r="L48" s="232" t="str">
        <f aca="false">IF(B48&lt;&gt;"",IFERROR(IF(B$10="80-20", (((K48/K$19)*O$4)+O$5)*L$18, IF(B$10="60-40", (((K48/K$19)*P$4)+P$5)*L$18, 0)),0),"")</f>
        <v/>
      </c>
      <c r="M48" s="236" t="str">
        <f aca="false">IF(B48&lt;&gt;"",'Database (LECTURE-RES-PRAC)'!BO45, "")</f>
        <v/>
      </c>
      <c r="N48" s="232" t="str">
        <f aca="false">IF(B48&lt;&gt;"",IFERROR(IF(B$10="80-20", (((M48/M$19)*O$4)+O$5)*N$18, IF(B$10="60-40", (((M48/M$19)*P$4)+P$5)*N$18, 0)),0),"")</f>
        <v/>
      </c>
      <c r="O48" s="233" t="str">
        <f aca="false">IFERROR((L48+N48),"")</f>
        <v/>
      </c>
      <c r="P48" s="234" t="str">
        <f aca="false">IF(B48&lt;&gt;"",IF(B$5="LECTURE",'Exam (LECTURE ONLY)'!Y50,IF(B$5="PRACTICUM",OUTPUT!Z50,IF(B$5="RESEARCH",OUTPUT!Z50,IF(B$5="STUDENT FORMATION",OUTPUT!Z50,"")))),"")</f>
        <v/>
      </c>
      <c r="Q48" s="233" t="str">
        <f aca="false">IF(B48&lt;&gt;"",IFERROR(IF(B$10="80-20", (((P48/P$19)*O$4)+O$5)*Q$19, IF(B$10="60-40", (((P48/P$19)*P$4)+P$5)*Q$19, 0)),0),"")</f>
        <v/>
      </c>
      <c r="R48" s="235" t="str">
        <f aca="false">IFERROR((O48+Q48),"")</f>
        <v/>
      </c>
      <c r="S48" s="236" t="str">
        <f aca="false">IF(B48&lt;&gt;"",'Database (LECTURE-RES-PRAC)'!CT45, "")</f>
        <v/>
      </c>
      <c r="T48" s="232" t="str">
        <f aca="false">IF(B48&lt;&gt;"",IFERROR(IF(B$10="80-20", (((S48/S$19)*O$4)+O$5)*T$18, IF(B$10="60-40", (((S48/S$19)*P$4)+P$5)*T$18, 0)),0),"")</f>
        <v/>
      </c>
      <c r="U48" s="236" t="str">
        <f aca="false">IF(B48&lt;&gt;"",'Database (LECTURE-RES-PRAC)'!CU45, "")</f>
        <v/>
      </c>
      <c r="V48" s="232" t="str">
        <f aca="false">IF(B48&lt;&gt;"",IFERROR(IF(B$10="80-20", (((U48/U$19)*O$4)+O$5)*V$18, IF(B$10="60-40", (((U48/U$19)*P$4)+P$5)*V$18, 0)),0),"")</f>
        <v/>
      </c>
      <c r="W48" s="233" t="str">
        <f aca="false">IFERROR((T48+V48),"")</f>
        <v/>
      </c>
      <c r="X48" s="234" t="str">
        <f aca="false">IF(B48&lt;&gt;"",IF(B$5="LECTURE",'Exam (LECTURE ONLY)'!AJ50,IF(B$5="PRACTICUM",OUTPUT!AJ50,IF(B$5="RESEARCH",OUTPUT!AJ50,IF(B$5="STUDENT FORMATION",OUTPUT!AJ50,"")))),"")</f>
        <v/>
      </c>
      <c r="Y48" s="233" t="str">
        <f aca="false">IF(B48&lt;&gt;"",IFERROR(IF(B$10="80-20", (((X48/X$19)*O$4)+O$5)*Y$19, IF(B$10="60-40", (((X48/X$19)*P$4)+P$5)*Y$19, 0)),0),"")</f>
        <v/>
      </c>
      <c r="Z48" s="237" t="str">
        <f aca="false">IFERROR((W48+Y48),"")</f>
        <v/>
      </c>
      <c r="AA48" s="238" t="str">
        <f aca="false">IFERROR(IF(((J48+R48+Z48)/3)="","",((J48+R48+Z48)/3)),"")</f>
        <v/>
      </c>
      <c r="AB48" s="229" t="str">
        <f aca="false">IFERROR(IF(AA48="","",IF(AA48&gt;=75,"PASSED","FAILED")),"")</f>
        <v/>
      </c>
    </row>
    <row r="49" customFormat="false" ht="15.75" hidden="false" customHeight="true" outlineLevel="0" collapsed="false">
      <c r="A49" s="183" t="str">
        <f aca="false">IF(ISBLANK('Database (LECTURE-RES-PRAC)'!A46),"",'Database (LECTURE-RES-PRAC)'!A46)</f>
        <v/>
      </c>
      <c r="B49" s="184" t="str">
        <f aca="false">IF(ISBLANK('Database (LECTURE-RES-PRAC)'!B46),"",'Database (LECTURE-RES-PRAC)'!B46)</f>
        <v/>
      </c>
      <c r="C49" s="230" t="str">
        <f aca="false">IF(B49&lt;&gt;"",'Database (LECTURE-RES-PRAC)'!AH46, "")</f>
        <v/>
      </c>
      <c r="D49" s="231" t="str">
        <f aca="false">IF(B49&lt;&gt;"",IFERROR(IF(B$10="80-20", (((C49/C$19)*O$4)+O$5)*D$18, IF(B$10="60-40", (((C49/C$19)*P$4)+P$5)*D$18, 0)),0),"")</f>
        <v/>
      </c>
      <c r="E49" s="230" t="str">
        <f aca="false">IF(B49&lt;&gt;"",'Database (LECTURE-RES-PRAC)'!AI46,"")</f>
        <v/>
      </c>
      <c r="F49" s="232" t="str">
        <f aca="false">IF(B49&lt;&gt;"",IFERROR(IF(B$10="80-20", (((E49/E$19)*O$4)+O$5)*F$18, IF(B$10="60-40", (((E49/E$19)*P$4)+P$5)*F$18, 0)),0),"")</f>
        <v/>
      </c>
      <c r="G49" s="233" t="str">
        <f aca="false">IF(B49&lt;&gt;"",IFERROR((D49+F49),0),"")</f>
        <v/>
      </c>
      <c r="H49" s="234" t="str">
        <f aca="false">IF(B49&lt;&gt;"",IF(B$5="LECTURE",'Exam (LECTURE ONLY)'!N51,IF(B$5="PRACTICUM",OUTPUT!N51,IF(B$5="RESEARCH",OUTPUT!N51,IF(B$5="STUDENT FORMATION",OUTPUT!N51,"")))),"")</f>
        <v/>
      </c>
      <c r="I49" s="233" t="str">
        <f aca="false">IF(B49&lt;&gt;"",IFERROR(IF(B$10="80-20", (((H49/H$19)*O$4)+O$5)*I$19, IF(B$10="60-40", (((H49/H$19)*P$4)+P$5)*I$19, 0)),0),"")</f>
        <v/>
      </c>
      <c r="J49" s="235" t="str">
        <f aca="false">IFERROR((G49+I49),"")</f>
        <v/>
      </c>
      <c r="K49" s="236" t="str">
        <f aca="false">IF(B49&lt;&gt;"",'Database (LECTURE-RES-PRAC)'!BN46, "")</f>
        <v/>
      </c>
      <c r="L49" s="232" t="str">
        <f aca="false">IF(B49&lt;&gt;"",IFERROR(IF(B$10="80-20", (((K49/K$19)*O$4)+O$5)*L$18, IF(B$10="60-40", (((K49/K$19)*P$4)+P$5)*L$18, 0)),0),"")</f>
        <v/>
      </c>
      <c r="M49" s="236" t="str">
        <f aca="false">IF(B49&lt;&gt;"",'Database (LECTURE-RES-PRAC)'!BO46, "")</f>
        <v/>
      </c>
      <c r="N49" s="232" t="str">
        <f aca="false">IF(B49&lt;&gt;"",IFERROR(IF(B$10="80-20", (((M49/M$19)*O$4)+O$5)*N$18, IF(B$10="60-40", (((M49/M$19)*P$4)+P$5)*N$18, 0)),0),"")</f>
        <v/>
      </c>
      <c r="O49" s="233" t="str">
        <f aca="false">IFERROR((L49+N49),"")</f>
        <v/>
      </c>
      <c r="P49" s="234" t="str">
        <f aca="false">IF(B49&lt;&gt;"",IF(B$5="LECTURE",'Exam (LECTURE ONLY)'!Y51,IF(B$5="PRACTICUM",OUTPUT!Z51,IF(B$5="RESEARCH",OUTPUT!Z51,IF(B$5="STUDENT FORMATION",OUTPUT!Z51,"")))),"")</f>
        <v/>
      </c>
      <c r="Q49" s="233" t="str">
        <f aca="false">IF(B49&lt;&gt;"",IFERROR(IF(B$10="80-20", (((P49/P$19)*O$4)+O$5)*Q$19, IF(B$10="60-40", (((P49/P$19)*P$4)+P$5)*Q$19, 0)),0),"")</f>
        <v/>
      </c>
      <c r="R49" s="235" t="str">
        <f aca="false">IFERROR((O49+Q49),"")</f>
        <v/>
      </c>
      <c r="S49" s="236" t="str">
        <f aca="false">IF(B49&lt;&gt;"",'Database (LECTURE-RES-PRAC)'!CT46, "")</f>
        <v/>
      </c>
      <c r="T49" s="232" t="str">
        <f aca="false">IF(B49&lt;&gt;"",IFERROR(IF(B$10="80-20", (((S49/S$19)*O$4)+O$5)*T$18, IF(B$10="60-40", (((S49/S$19)*P$4)+P$5)*T$18, 0)),0),"")</f>
        <v/>
      </c>
      <c r="U49" s="236" t="str">
        <f aca="false">IF(B49&lt;&gt;"",'Database (LECTURE-RES-PRAC)'!CU46, "")</f>
        <v/>
      </c>
      <c r="V49" s="232" t="str">
        <f aca="false">IF(B49&lt;&gt;"",IFERROR(IF(B$10="80-20", (((U49/U$19)*O$4)+O$5)*V$18, IF(B$10="60-40", (((U49/U$19)*P$4)+P$5)*V$18, 0)),0),"")</f>
        <v/>
      </c>
      <c r="W49" s="233" t="str">
        <f aca="false">IFERROR((T49+V49),"")</f>
        <v/>
      </c>
      <c r="X49" s="234" t="str">
        <f aca="false">IF(B49&lt;&gt;"",IF(B$5="LECTURE",'Exam (LECTURE ONLY)'!AJ51,IF(B$5="PRACTICUM",OUTPUT!AJ51,IF(B$5="RESEARCH",OUTPUT!AJ51,IF(B$5="STUDENT FORMATION",OUTPUT!AJ51,"")))),"")</f>
        <v/>
      </c>
      <c r="Y49" s="233" t="str">
        <f aca="false">IF(B49&lt;&gt;"",IFERROR(IF(B$10="80-20", (((X49/X$19)*O$4)+O$5)*Y$19, IF(B$10="60-40", (((X49/X$19)*P$4)+P$5)*Y$19, 0)),0),"")</f>
        <v/>
      </c>
      <c r="Z49" s="237" t="str">
        <f aca="false">IFERROR((W49+Y49),"")</f>
        <v/>
      </c>
      <c r="AA49" s="238" t="str">
        <f aca="false">IFERROR(IF(((J49+R49+Z49)/3)="","",((J49+R49+Z49)/3)),"")</f>
        <v/>
      </c>
      <c r="AB49" s="229" t="str">
        <f aca="false">IFERROR(IF(AA49="","",IF(AA49&gt;=75,"PASSED","FAILED")),"")</f>
        <v/>
      </c>
    </row>
    <row r="50" customFormat="false" ht="15.75" hidden="false" customHeight="true" outlineLevel="0" collapsed="false">
      <c r="A50" s="228" t="str">
        <f aca="false">IF(ISBLANK('Database (LECTURE-RES-PRAC)'!A47),"",'Database (LECTURE-RES-PRAC)'!A47)</f>
        <v/>
      </c>
      <c r="B50" s="229" t="str">
        <f aca="false">IF(ISBLANK('Database (LECTURE-RES-PRAC)'!B47),"",'Database (LECTURE-RES-PRAC)'!B47)</f>
        <v/>
      </c>
      <c r="C50" s="230" t="str">
        <f aca="false">IF(B50&lt;&gt;"",'Database (LECTURE-RES-PRAC)'!AH47, "")</f>
        <v/>
      </c>
      <c r="D50" s="231" t="str">
        <f aca="false">IF(B50&lt;&gt;"",IFERROR(IF(B$10="80-20", (((C50/C$19)*O$4)+O$5)*D$18, IF(B$10="60-40", (((C50/C$19)*P$4)+P$5)*D$18, 0)),0),"")</f>
        <v/>
      </c>
      <c r="E50" s="230" t="str">
        <f aca="false">IF(B50&lt;&gt;"",'Database (LECTURE-RES-PRAC)'!AI47,"")</f>
        <v/>
      </c>
      <c r="F50" s="232" t="str">
        <f aca="false">IF(B50&lt;&gt;"",IFERROR(IF(B$10="80-20", (((E50/E$19)*O$4)+O$5)*F$18, IF(B$10="60-40", (((E50/E$19)*P$4)+P$5)*F$18, 0)),0),"")</f>
        <v/>
      </c>
      <c r="G50" s="233" t="str">
        <f aca="false">IF(B50&lt;&gt;"",IFERROR((D50+F50),0),"")</f>
        <v/>
      </c>
      <c r="H50" s="234" t="str">
        <f aca="false">IF(B50&lt;&gt;"",IF(B$5="LECTURE",'Exam (LECTURE ONLY)'!N52,IF(B$5="PRACTICUM",OUTPUT!N52,IF(B$5="RESEARCH",OUTPUT!N52,IF(B$5="STUDENT FORMATION",OUTPUT!N52,"")))),"")</f>
        <v/>
      </c>
      <c r="I50" s="233" t="str">
        <f aca="false">IF(B50&lt;&gt;"",IFERROR(IF(B$10="80-20", (((H50/H$19)*O$4)+O$5)*I$19, IF(B$10="60-40", (((H50/H$19)*P$4)+P$5)*I$19, 0)),0),"")</f>
        <v/>
      </c>
      <c r="J50" s="235" t="str">
        <f aca="false">IFERROR((G50+I50),"")</f>
        <v/>
      </c>
      <c r="K50" s="236" t="str">
        <f aca="false">IF(B50&lt;&gt;"",'Database (LECTURE-RES-PRAC)'!BN47, "")</f>
        <v/>
      </c>
      <c r="L50" s="232" t="str">
        <f aca="false">IF(B50&lt;&gt;"",IFERROR(IF(B$10="80-20", (((K50/K$19)*O$4)+O$5)*L$18, IF(B$10="60-40", (((K50/K$19)*P$4)+P$5)*L$18, 0)),0),"")</f>
        <v/>
      </c>
      <c r="M50" s="236" t="str">
        <f aca="false">IF(B50&lt;&gt;"",'Database (LECTURE-RES-PRAC)'!BO47, "")</f>
        <v/>
      </c>
      <c r="N50" s="232" t="str">
        <f aca="false">IF(B50&lt;&gt;"",IFERROR(IF(B$10="80-20", (((M50/M$19)*O$4)+O$5)*N$18, IF(B$10="60-40", (((M50/M$19)*P$4)+P$5)*N$18, 0)),0),"")</f>
        <v/>
      </c>
      <c r="O50" s="233" t="str">
        <f aca="false">IFERROR((L50+N50),"")</f>
        <v/>
      </c>
      <c r="P50" s="234" t="str">
        <f aca="false">IF(B50&lt;&gt;"",IF(B$5="LECTURE",'Exam (LECTURE ONLY)'!Y52,IF(B$5="PRACTICUM",OUTPUT!Z52,IF(B$5="RESEARCH",OUTPUT!Z52,IF(B$5="STUDENT FORMATION",OUTPUT!Z52,"")))),"")</f>
        <v/>
      </c>
      <c r="Q50" s="233" t="str">
        <f aca="false">IF(B50&lt;&gt;"",IFERROR(IF(B$10="80-20", (((P50/P$19)*O$4)+O$5)*Q$19, IF(B$10="60-40", (((P50/P$19)*P$4)+P$5)*Q$19, 0)),0),"")</f>
        <v/>
      </c>
      <c r="R50" s="235" t="str">
        <f aca="false">IFERROR((O50+Q50),"")</f>
        <v/>
      </c>
      <c r="S50" s="236" t="str">
        <f aca="false">IF(B50&lt;&gt;"",'Database (LECTURE-RES-PRAC)'!CT47, "")</f>
        <v/>
      </c>
      <c r="T50" s="232" t="str">
        <f aca="false">IF(B50&lt;&gt;"",IFERROR(IF(B$10="80-20", (((S50/S$19)*O$4)+O$5)*T$18, IF(B$10="60-40", (((S50/S$19)*P$4)+P$5)*T$18, 0)),0),"")</f>
        <v/>
      </c>
      <c r="U50" s="236" t="str">
        <f aca="false">IF(B50&lt;&gt;"",'Database (LECTURE-RES-PRAC)'!CU47, "")</f>
        <v/>
      </c>
      <c r="V50" s="232" t="str">
        <f aca="false">IF(B50&lt;&gt;"",IFERROR(IF(B$10="80-20", (((U50/U$19)*O$4)+O$5)*V$18, IF(B$10="60-40", (((U50/U$19)*P$4)+P$5)*V$18, 0)),0),"")</f>
        <v/>
      </c>
      <c r="W50" s="233" t="str">
        <f aca="false">IFERROR((T50+V50),"")</f>
        <v/>
      </c>
      <c r="X50" s="234" t="str">
        <f aca="false">IF(B50&lt;&gt;"",IF(B$5="LECTURE",'Exam (LECTURE ONLY)'!AJ52,IF(B$5="PRACTICUM",OUTPUT!AJ52,IF(B$5="RESEARCH",OUTPUT!AJ52,IF(B$5="STUDENT FORMATION",OUTPUT!AJ52,"")))),"")</f>
        <v/>
      </c>
      <c r="Y50" s="233" t="str">
        <f aca="false">IF(B50&lt;&gt;"",IFERROR(IF(B$10="80-20", (((X50/X$19)*O$4)+O$5)*Y$19, IF(B$10="60-40", (((X50/X$19)*P$4)+P$5)*Y$19, 0)),0),"")</f>
        <v/>
      </c>
      <c r="Z50" s="237" t="str">
        <f aca="false">IFERROR((W50+Y50),"")</f>
        <v/>
      </c>
      <c r="AA50" s="238" t="str">
        <f aca="false">IFERROR(IF(((J50+R50+Z50)/3)="","",((J50+R50+Z50)/3)),"")</f>
        <v/>
      </c>
      <c r="AB50" s="229" t="str">
        <f aca="false">IFERROR(IF(AA50="","",IF(AA50&gt;=75,"PASSED","FAILED")),"")</f>
        <v/>
      </c>
    </row>
    <row r="51" customFormat="false" ht="15.75" hidden="false" customHeight="true" outlineLevel="0" collapsed="false">
      <c r="A51" s="183" t="str">
        <f aca="false">IF(ISBLANK('Database (LECTURE-RES-PRAC)'!A48),"",'Database (LECTURE-RES-PRAC)'!A48)</f>
        <v/>
      </c>
      <c r="B51" s="184" t="str">
        <f aca="false">IF(ISBLANK('Database (LECTURE-RES-PRAC)'!B48),"",'Database (LECTURE-RES-PRAC)'!B48)</f>
        <v/>
      </c>
      <c r="C51" s="230" t="str">
        <f aca="false">IF(B51&lt;&gt;"",'Database (LECTURE-RES-PRAC)'!AH48, "")</f>
        <v/>
      </c>
      <c r="D51" s="231" t="str">
        <f aca="false">IF(B51&lt;&gt;"",IFERROR(IF(B$10="80-20", (((C51/C$19)*O$4)+O$5)*D$18, IF(B$10="60-40", (((C51/C$19)*P$4)+P$5)*D$18, 0)),0),"")</f>
        <v/>
      </c>
      <c r="E51" s="230" t="str">
        <f aca="false">IF(B51&lt;&gt;"",'Database (LECTURE-RES-PRAC)'!AI48,"")</f>
        <v/>
      </c>
      <c r="F51" s="232" t="str">
        <f aca="false">IF(B51&lt;&gt;"",IFERROR(IF(B$10="80-20", (((E51/E$19)*O$4)+O$5)*F$18, IF(B$10="60-40", (((E51/E$19)*P$4)+P$5)*F$18, 0)),0),"")</f>
        <v/>
      </c>
      <c r="G51" s="233" t="str">
        <f aca="false">IF(B51&lt;&gt;"",IFERROR((D51+F51),0),"")</f>
        <v/>
      </c>
      <c r="H51" s="234" t="str">
        <f aca="false">IF(B51&lt;&gt;"",IF(B$5="LECTURE",'Exam (LECTURE ONLY)'!N53,IF(B$5="PRACTICUM",OUTPUT!N53,IF(B$5="RESEARCH",OUTPUT!N53,IF(B$5="STUDENT FORMATION",OUTPUT!N53,"")))),"")</f>
        <v/>
      </c>
      <c r="I51" s="233" t="str">
        <f aca="false">IF(B51&lt;&gt;"",IFERROR(IF(B$10="80-20", (((H51/H$19)*O$4)+O$5)*I$19, IF(B$10="60-40", (((H51/H$19)*P$4)+P$5)*I$19, 0)),0),"")</f>
        <v/>
      </c>
      <c r="J51" s="235" t="str">
        <f aca="false">IFERROR((G51+I51),"")</f>
        <v/>
      </c>
      <c r="K51" s="236" t="str">
        <f aca="false">IF(B51&lt;&gt;"",'Database (LECTURE-RES-PRAC)'!BN48, "")</f>
        <v/>
      </c>
      <c r="L51" s="232" t="str">
        <f aca="false">IF(B51&lt;&gt;"",IFERROR(IF(B$10="80-20", (((K51/K$19)*O$4)+O$5)*L$18, IF(B$10="60-40", (((K51/K$19)*P$4)+P$5)*L$18, 0)),0),"")</f>
        <v/>
      </c>
      <c r="M51" s="236" t="str">
        <f aca="false">IF(B51&lt;&gt;"",'Database (LECTURE-RES-PRAC)'!BO48, "")</f>
        <v/>
      </c>
      <c r="N51" s="232" t="str">
        <f aca="false">IF(B51&lt;&gt;"",IFERROR(IF(B$10="80-20", (((M51/M$19)*O$4)+O$5)*N$18, IF(B$10="60-40", (((M51/M$19)*P$4)+P$5)*N$18, 0)),0),"")</f>
        <v/>
      </c>
      <c r="O51" s="233" t="str">
        <f aca="false">IFERROR((L51+N51),"")</f>
        <v/>
      </c>
      <c r="P51" s="234" t="str">
        <f aca="false">IF(B51&lt;&gt;"",IF(B$5="LECTURE",'Exam (LECTURE ONLY)'!Y53,IF(B$5="PRACTICUM",OUTPUT!Z53,IF(B$5="RESEARCH",OUTPUT!Z53,IF(B$5="STUDENT FORMATION",OUTPUT!Z53,"")))),"")</f>
        <v/>
      </c>
      <c r="Q51" s="233" t="str">
        <f aca="false">IF(B51&lt;&gt;"",IFERROR(IF(B$10="80-20", (((P51/P$19)*O$4)+O$5)*Q$19, IF(B$10="60-40", (((P51/P$19)*P$4)+P$5)*Q$19, 0)),0),"")</f>
        <v/>
      </c>
      <c r="R51" s="235" t="str">
        <f aca="false">IFERROR((O51+Q51),"")</f>
        <v/>
      </c>
      <c r="S51" s="236" t="str">
        <f aca="false">IF(B51&lt;&gt;"",'Database (LECTURE-RES-PRAC)'!CT48, "")</f>
        <v/>
      </c>
      <c r="T51" s="232" t="str">
        <f aca="false">IF(B51&lt;&gt;"",IFERROR(IF(B$10="80-20", (((S51/S$19)*O$4)+O$5)*T$18, IF(B$10="60-40", (((S51/S$19)*P$4)+P$5)*T$18, 0)),0),"")</f>
        <v/>
      </c>
      <c r="U51" s="236" t="str">
        <f aca="false">IF(B51&lt;&gt;"",'Database (LECTURE-RES-PRAC)'!CU48, "")</f>
        <v/>
      </c>
      <c r="V51" s="232" t="str">
        <f aca="false">IF(B51&lt;&gt;"",IFERROR(IF(B$10="80-20", (((U51/U$19)*O$4)+O$5)*V$18, IF(B$10="60-40", (((U51/U$19)*P$4)+P$5)*V$18, 0)),0),"")</f>
        <v/>
      </c>
      <c r="W51" s="233" t="str">
        <f aca="false">IFERROR((T51+V51),"")</f>
        <v/>
      </c>
      <c r="X51" s="234" t="str">
        <f aca="false">IF(B51&lt;&gt;"",IF(B$5="LECTURE",'Exam (LECTURE ONLY)'!AJ53,IF(B$5="PRACTICUM",OUTPUT!AJ53,IF(B$5="RESEARCH",OUTPUT!AJ53,IF(B$5="STUDENT FORMATION",OUTPUT!AJ53,"")))),"")</f>
        <v/>
      </c>
      <c r="Y51" s="233" t="str">
        <f aca="false">IF(B51&lt;&gt;"",IFERROR(IF(B$10="80-20", (((X51/X$19)*O$4)+O$5)*Y$19, IF(B$10="60-40", (((X51/X$19)*P$4)+P$5)*Y$19, 0)),0),"")</f>
        <v/>
      </c>
      <c r="Z51" s="237" t="str">
        <f aca="false">IFERROR((W51+Y51),"")</f>
        <v/>
      </c>
      <c r="AA51" s="238" t="str">
        <f aca="false">IFERROR(IF(((J51+R51+Z51)/3)="","",((J51+R51+Z51)/3)),"")</f>
        <v/>
      </c>
      <c r="AB51" s="229" t="str">
        <f aca="false">IFERROR(IF(AA51="","",IF(AA51&gt;=75,"PASSED","FAILED")),"")</f>
        <v/>
      </c>
    </row>
    <row r="52" customFormat="false" ht="15.75" hidden="false" customHeight="true" outlineLevel="0" collapsed="false">
      <c r="A52" s="228" t="str">
        <f aca="false">IF(ISBLANK('Database (LECTURE-RES-PRAC)'!A49),"",'Database (LECTURE-RES-PRAC)'!A49)</f>
        <v/>
      </c>
      <c r="B52" s="229" t="str">
        <f aca="false">IF(ISBLANK('Database (LECTURE-RES-PRAC)'!B49),"",'Database (LECTURE-RES-PRAC)'!B49)</f>
        <v/>
      </c>
      <c r="C52" s="230" t="str">
        <f aca="false">IF(B52&lt;&gt;"",'Database (LECTURE-RES-PRAC)'!AH49, "")</f>
        <v/>
      </c>
      <c r="D52" s="231" t="str">
        <f aca="false">IF(B52&lt;&gt;"",IFERROR(IF(B$10="80-20", (((C52/C$19)*O$4)+O$5)*D$18, IF(B$10="60-40", (((C52/C$19)*P$4)+P$5)*D$18, 0)),0),"")</f>
        <v/>
      </c>
      <c r="E52" s="230" t="str">
        <f aca="false">IF(B52&lt;&gt;"",'Database (LECTURE-RES-PRAC)'!AI49,"")</f>
        <v/>
      </c>
      <c r="F52" s="232" t="str">
        <f aca="false">IF(B52&lt;&gt;"",IFERROR(IF(B$10="80-20", (((E52/E$19)*O$4)+O$5)*F$18, IF(B$10="60-40", (((E52/E$19)*P$4)+P$5)*F$18, 0)),0),"")</f>
        <v/>
      </c>
      <c r="G52" s="233" t="str">
        <f aca="false">IF(B52&lt;&gt;"",IFERROR((D52+F52),0),"")</f>
        <v/>
      </c>
      <c r="H52" s="234" t="str">
        <f aca="false">IF(B52&lt;&gt;"",IF(B$5="LECTURE",'Exam (LECTURE ONLY)'!N54,IF(B$5="PRACTICUM",OUTPUT!N54,IF(B$5="RESEARCH",OUTPUT!N54,IF(B$5="STUDENT FORMATION",OUTPUT!N54,"")))),"")</f>
        <v/>
      </c>
      <c r="I52" s="233" t="str">
        <f aca="false">IF(B52&lt;&gt;"",IFERROR(IF(B$10="80-20", (((H52/H$19)*O$4)+O$5)*I$19, IF(B$10="60-40", (((H52/H$19)*P$4)+P$5)*I$19, 0)),0),"")</f>
        <v/>
      </c>
      <c r="J52" s="235" t="str">
        <f aca="false">IFERROR((G52+I52),"")</f>
        <v/>
      </c>
      <c r="K52" s="236" t="str">
        <f aca="false">IF(B52&lt;&gt;"",'Database (LECTURE-RES-PRAC)'!BN49, "")</f>
        <v/>
      </c>
      <c r="L52" s="232" t="str">
        <f aca="false">IF(B52&lt;&gt;"",IFERROR(IF(B$10="80-20", (((K52/K$19)*O$4)+O$5)*L$18, IF(B$10="60-40", (((K52/K$19)*P$4)+P$5)*L$18, 0)),0),"")</f>
        <v/>
      </c>
      <c r="M52" s="236" t="str">
        <f aca="false">IF(B52&lt;&gt;"",'Database (LECTURE-RES-PRAC)'!BO49, "")</f>
        <v/>
      </c>
      <c r="N52" s="232" t="str">
        <f aca="false">IF(B52&lt;&gt;"",IFERROR(IF(B$10="80-20", (((M52/M$19)*O$4)+O$5)*N$18, IF(B$10="60-40", (((M52/M$19)*P$4)+P$5)*N$18, 0)),0),"")</f>
        <v/>
      </c>
      <c r="O52" s="233" t="str">
        <f aca="false">IFERROR((L52+N52),"")</f>
        <v/>
      </c>
      <c r="P52" s="234" t="str">
        <f aca="false">IF(B52&lt;&gt;"",IF(B$5="LECTURE",'Exam (LECTURE ONLY)'!Y54,IF(B$5="PRACTICUM",OUTPUT!Z54,IF(B$5="RESEARCH",OUTPUT!Z54,IF(B$5="STUDENT FORMATION",OUTPUT!Z54,"")))),"")</f>
        <v/>
      </c>
      <c r="Q52" s="233" t="str">
        <f aca="false">IF(B52&lt;&gt;"",IFERROR(IF(B$10="80-20", (((P52/P$19)*O$4)+O$5)*Q$19, IF(B$10="60-40", (((P52/P$19)*P$4)+P$5)*Q$19, 0)),0),"")</f>
        <v/>
      </c>
      <c r="R52" s="235" t="str">
        <f aca="false">IFERROR((O52+Q52),"")</f>
        <v/>
      </c>
      <c r="S52" s="236" t="str">
        <f aca="false">IF(B52&lt;&gt;"",'Database (LECTURE-RES-PRAC)'!CT49, "")</f>
        <v/>
      </c>
      <c r="T52" s="232" t="str">
        <f aca="false">IF(B52&lt;&gt;"",IFERROR(IF(B$10="80-20", (((S52/S$19)*O$4)+O$5)*T$18, IF(B$10="60-40", (((S52/S$19)*P$4)+P$5)*T$18, 0)),0),"")</f>
        <v/>
      </c>
      <c r="U52" s="236" t="str">
        <f aca="false">IF(B52&lt;&gt;"",'Database (LECTURE-RES-PRAC)'!CU49, "")</f>
        <v/>
      </c>
      <c r="V52" s="232" t="str">
        <f aca="false">IF(B52&lt;&gt;"",IFERROR(IF(B$10="80-20", (((U52/U$19)*O$4)+O$5)*V$18, IF(B$10="60-40", (((U52/U$19)*P$4)+P$5)*V$18, 0)),0),"")</f>
        <v/>
      </c>
      <c r="W52" s="233" t="str">
        <f aca="false">IFERROR((T52+V52),"")</f>
        <v/>
      </c>
      <c r="X52" s="234" t="str">
        <f aca="false">IF(B52&lt;&gt;"",IF(B$5="LECTURE",'Exam (LECTURE ONLY)'!AJ54,IF(B$5="PRACTICUM",OUTPUT!AJ54,IF(B$5="RESEARCH",OUTPUT!AJ54,IF(B$5="STUDENT FORMATION",OUTPUT!AJ54,"")))),"")</f>
        <v/>
      </c>
      <c r="Y52" s="233" t="str">
        <f aca="false">IF(B52&lt;&gt;"",IFERROR(IF(B$10="80-20", (((X52/X$19)*O$4)+O$5)*Y$19, IF(B$10="60-40", (((X52/X$19)*P$4)+P$5)*Y$19, 0)),0),"")</f>
        <v/>
      </c>
      <c r="Z52" s="237" t="str">
        <f aca="false">IFERROR((W52+Y52),"")</f>
        <v/>
      </c>
      <c r="AA52" s="238" t="str">
        <f aca="false">IFERROR(IF(((J52+R52+Z52)/3)="","",((J52+R52+Z52)/3)),"")</f>
        <v/>
      </c>
      <c r="AB52" s="229" t="str">
        <f aca="false">IFERROR(IF(AA52="","",IF(AA52&gt;=75,"PASSED","FAILED")),"")</f>
        <v/>
      </c>
    </row>
    <row r="53" customFormat="false" ht="15.75" hidden="false" customHeight="true" outlineLevel="0" collapsed="false">
      <c r="A53" s="183" t="str">
        <f aca="false">IF(ISBLANK('Database (LECTURE-RES-PRAC)'!A50),"",'Database (LECTURE-RES-PRAC)'!A50)</f>
        <v/>
      </c>
      <c r="B53" s="184" t="str">
        <f aca="false">IF(ISBLANK('Database (LECTURE-RES-PRAC)'!B50),"",'Database (LECTURE-RES-PRAC)'!B50)</f>
        <v/>
      </c>
      <c r="C53" s="230" t="str">
        <f aca="false">IF(B53&lt;&gt;"",'Database (LECTURE-RES-PRAC)'!AH50, "")</f>
        <v/>
      </c>
      <c r="D53" s="231" t="str">
        <f aca="false">IF(B53&lt;&gt;"",IFERROR(IF(B$10="80-20", (((C53/C$19)*O$4)+O$5)*D$18, IF(B$10="60-40", (((C53/C$19)*P$4)+P$5)*D$18, 0)),0),"")</f>
        <v/>
      </c>
      <c r="E53" s="230" t="str">
        <f aca="false">IF(B53&lt;&gt;"",'Database (LECTURE-RES-PRAC)'!AI50,"")</f>
        <v/>
      </c>
      <c r="F53" s="232" t="str">
        <f aca="false">IF(B53&lt;&gt;"",IFERROR(IF(B$10="80-20", (((E53/E$19)*O$4)+O$5)*F$18, IF(B$10="60-40", (((E53/E$19)*P$4)+P$5)*F$18, 0)),0),"")</f>
        <v/>
      </c>
      <c r="G53" s="233" t="str">
        <f aca="false">IF(B53&lt;&gt;"",IFERROR((D53+F53),0),"")</f>
        <v/>
      </c>
      <c r="H53" s="234" t="str">
        <f aca="false">IF(B53&lt;&gt;"",IF(B$5="LECTURE",'Exam (LECTURE ONLY)'!N55,IF(B$5="PRACTICUM",OUTPUT!N55,IF(B$5="RESEARCH",OUTPUT!N55,IF(B$5="STUDENT FORMATION",OUTPUT!N55,"")))),"")</f>
        <v/>
      </c>
      <c r="I53" s="233" t="str">
        <f aca="false">IF(B53&lt;&gt;"",IFERROR(IF(B$10="80-20", (((H53/H$19)*O$4)+O$5)*I$19, IF(B$10="60-40", (((H53/H$19)*P$4)+P$5)*I$19, 0)),0),"")</f>
        <v/>
      </c>
      <c r="J53" s="235" t="str">
        <f aca="false">IFERROR((G53+I53),"")</f>
        <v/>
      </c>
      <c r="K53" s="236" t="str">
        <f aca="false">IF(B53&lt;&gt;"",'Database (LECTURE-RES-PRAC)'!BN50, "")</f>
        <v/>
      </c>
      <c r="L53" s="232" t="str">
        <f aca="false">IF(B53&lt;&gt;"",IFERROR(IF(B$10="80-20", (((K53/K$19)*O$4)+O$5)*L$18, IF(B$10="60-40", (((K53/K$19)*P$4)+P$5)*L$18, 0)),0),"")</f>
        <v/>
      </c>
      <c r="M53" s="236" t="str">
        <f aca="false">IF(B53&lt;&gt;"",'Database (LECTURE-RES-PRAC)'!BO50, "")</f>
        <v/>
      </c>
      <c r="N53" s="232" t="str">
        <f aca="false">IF(B53&lt;&gt;"",IFERROR(IF(B$10="80-20", (((M53/M$19)*O$4)+O$5)*N$18, IF(B$10="60-40", (((M53/M$19)*P$4)+P$5)*N$18, 0)),0),"")</f>
        <v/>
      </c>
      <c r="O53" s="233" t="str">
        <f aca="false">IFERROR((L53+N53),"")</f>
        <v/>
      </c>
      <c r="P53" s="234" t="str">
        <f aca="false">IF(B53&lt;&gt;"",IF(B$5="LECTURE",'Exam (LECTURE ONLY)'!Y55,IF(B$5="PRACTICUM",OUTPUT!Z55,IF(B$5="RESEARCH",OUTPUT!Z55,IF(B$5="STUDENT FORMATION",OUTPUT!Z55,"")))),"")</f>
        <v/>
      </c>
      <c r="Q53" s="233" t="str">
        <f aca="false">IF(B53&lt;&gt;"",IFERROR(IF(B$10="80-20", (((P53/P$19)*O$4)+O$5)*Q$19, IF(B$10="60-40", (((P53/P$19)*P$4)+P$5)*Q$19, 0)),0),"")</f>
        <v/>
      </c>
      <c r="R53" s="235" t="str">
        <f aca="false">IFERROR((O53+Q53),"")</f>
        <v/>
      </c>
      <c r="S53" s="236" t="str">
        <f aca="false">IF(B53&lt;&gt;"",'Database (LECTURE-RES-PRAC)'!CT50, "")</f>
        <v/>
      </c>
      <c r="T53" s="232" t="str">
        <f aca="false">IF(B53&lt;&gt;"",IFERROR(IF(B$10="80-20", (((S53/S$19)*O$4)+O$5)*T$18, IF(B$10="60-40", (((S53/S$19)*P$4)+P$5)*T$18, 0)),0),"")</f>
        <v/>
      </c>
      <c r="U53" s="236" t="str">
        <f aca="false">IF(B53&lt;&gt;"",'Database (LECTURE-RES-PRAC)'!CU50, "")</f>
        <v/>
      </c>
      <c r="V53" s="232" t="str">
        <f aca="false">IF(B53&lt;&gt;"",IFERROR(IF(B$10="80-20", (((U53/U$19)*O$4)+O$5)*V$18, IF(B$10="60-40", (((U53/U$19)*P$4)+P$5)*V$18, 0)),0),"")</f>
        <v/>
      </c>
      <c r="W53" s="233" t="str">
        <f aca="false">IFERROR((T53+V53),"")</f>
        <v/>
      </c>
      <c r="X53" s="234" t="str">
        <f aca="false">IF(B53&lt;&gt;"",IF(B$5="LECTURE",'Exam (LECTURE ONLY)'!AJ55,IF(B$5="PRACTICUM",OUTPUT!AJ55,IF(B$5="RESEARCH",OUTPUT!AJ55,IF(B$5="STUDENT FORMATION",OUTPUT!AJ55,"")))),"")</f>
        <v/>
      </c>
      <c r="Y53" s="233" t="str">
        <f aca="false">IF(B53&lt;&gt;"",IFERROR(IF(B$10="80-20", (((X53/X$19)*O$4)+O$5)*Y$19, IF(B$10="60-40", (((X53/X$19)*P$4)+P$5)*Y$19, 0)),0),"")</f>
        <v/>
      </c>
      <c r="Z53" s="237" t="str">
        <f aca="false">IFERROR((W53+Y53),"")</f>
        <v/>
      </c>
      <c r="AA53" s="238" t="str">
        <f aca="false">IFERROR(IF(((J53+R53+Z53)/3)="","",((J53+R53+Z53)/3)),"")</f>
        <v/>
      </c>
      <c r="AB53" s="229" t="str">
        <f aca="false">IFERROR(IF(AA53="","",IF(AA53&gt;=75,"PASSED","FAILED")),"")</f>
        <v/>
      </c>
    </row>
    <row r="54" customFormat="false" ht="15.75" hidden="false" customHeight="true" outlineLevel="0" collapsed="false">
      <c r="A54" s="228" t="str">
        <f aca="false">IF(ISBLANK('Database (LECTURE-RES-PRAC)'!A51),"",'Database (LECTURE-RES-PRAC)'!A51)</f>
        <v/>
      </c>
      <c r="B54" s="229" t="str">
        <f aca="false">IF(ISBLANK('Database (LECTURE-RES-PRAC)'!B51),"",'Database (LECTURE-RES-PRAC)'!B51)</f>
        <v/>
      </c>
      <c r="C54" s="230" t="str">
        <f aca="false">IF(B54&lt;&gt;"",'Database (LECTURE-RES-PRAC)'!AH51, "")</f>
        <v/>
      </c>
      <c r="D54" s="231" t="str">
        <f aca="false">IF(B54&lt;&gt;"",IFERROR(IF(B$10="80-20", (((C54/C$19)*O$4)+O$5)*D$18, IF(B$10="60-40", (((C54/C$19)*P$4)+P$5)*D$18, 0)),0),"")</f>
        <v/>
      </c>
      <c r="E54" s="230" t="str">
        <f aca="false">IF(B54&lt;&gt;"",'Database (LECTURE-RES-PRAC)'!AI51,"")</f>
        <v/>
      </c>
      <c r="F54" s="232" t="str">
        <f aca="false">IF(B54&lt;&gt;"",IFERROR(IF(B$10="80-20", (((E54/E$19)*O$4)+O$5)*F$18, IF(B$10="60-40", (((E54/E$19)*P$4)+P$5)*F$18, 0)),0),"")</f>
        <v/>
      </c>
      <c r="G54" s="233" t="str">
        <f aca="false">IF(B54&lt;&gt;"",IFERROR((D54+F54),0),"")</f>
        <v/>
      </c>
      <c r="H54" s="234" t="str">
        <f aca="false">IF(B54&lt;&gt;"",IF(B$5="LECTURE",'Exam (LECTURE ONLY)'!N56,IF(B$5="PRACTICUM",OUTPUT!N56,IF(B$5="RESEARCH",OUTPUT!N56,IF(B$5="STUDENT FORMATION",OUTPUT!N56,"")))),"")</f>
        <v/>
      </c>
      <c r="I54" s="233" t="str">
        <f aca="false">IF(B54&lt;&gt;"",IFERROR(IF(B$10="80-20", (((H54/H$19)*O$4)+O$5)*I$19, IF(B$10="60-40", (((H54/H$19)*P$4)+P$5)*I$19, 0)),0),"")</f>
        <v/>
      </c>
      <c r="J54" s="235" t="str">
        <f aca="false">IFERROR((G54+I54),"")</f>
        <v/>
      </c>
      <c r="K54" s="236" t="str">
        <f aca="false">IF(B54&lt;&gt;"",'Database (LECTURE-RES-PRAC)'!BN51, "")</f>
        <v/>
      </c>
      <c r="L54" s="232" t="str">
        <f aca="false">IF(B54&lt;&gt;"",IFERROR(IF(B$10="80-20", (((K54/K$19)*O$4)+O$5)*L$18, IF(B$10="60-40", (((K54/K$19)*P$4)+P$5)*L$18, 0)),0),"")</f>
        <v/>
      </c>
      <c r="M54" s="236" t="str">
        <f aca="false">IF(B54&lt;&gt;"",'Database (LECTURE-RES-PRAC)'!BO51, "")</f>
        <v/>
      </c>
      <c r="N54" s="232" t="str">
        <f aca="false">IF(B54&lt;&gt;"",IFERROR(IF(B$10="80-20", (((M54/M$19)*O$4)+O$5)*N$18, IF(B$10="60-40", (((M54/M$19)*P$4)+P$5)*N$18, 0)),0),"")</f>
        <v/>
      </c>
      <c r="O54" s="233" t="str">
        <f aca="false">IFERROR((L54+N54),"")</f>
        <v/>
      </c>
      <c r="P54" s="234" t="str">
        <f aca="false">IF(B54&lt;&gt;"",IF(B$5="LECTURE",'Exam (LECTURE ONLY)'!Y56,IF(B$5="PRACTICUM",OUTPUT!Z56,IF(B$5="RESEARCH",OUTPUT!Z56,IF(B$5="STUDENT FORMATION",OUTPUT!Z56,"")))),"")</f>
        <v/>
      </c>
      <c r="Q54" s="233" t="str">
        <f aca="false">IF(B54&lt;&gt;"",IFERROR(IF(B$10="80-20", (((P54/P$19)*O$4)+O$5)*Q$19, IF(B$10="60-40", (((P54/P$19)*P$4)+P$5)*Q$19, 0)),0),"")</f>
        <v/>
      </c>
      <c r="R54" s="235" t="str">
        <f aca="false">IFERROR((O54+Q54),"")</f>
        <v/>
      </c>
      <c r="S54" s="236" t="str">
        <f aca="false">IF(B54&lt;&gt;"",'Database (LECTURE-RES-PRAC)'!CT51, "")</f>
        <v/>
      </c>
      <c r="T54" s="232" t="str">
        <f aca="false">IF(B54&lt;&gt;"",IFERROR(IF(B$10="80-20", (((S54/S$19)*O$4)+O$5)*T$18, IF(B$10="60-40", (((S54/S$19)*P$4)+P$5)*T$18, 0)),0),"")</f>
        <v/>
      </c>
      <c r="U54" s="236" t="str">
        <f aca="false">IF(B54&lt;&gt;"",'Database (LECTURE-RES-PRAC)'!CU51, "")</f>
        <v/>
      </c>
      <c r="V54" s="232" t="str">
        <f aca="false">IF(B54&lt;&gt;"",IFERROR(IF(B$10="80-20", (((U54/U$19)*O$4)+O$5)*V$18, IF(B$10="60-40", (((U54/U$19)*P$4)+P$5)*V$18, 0)),0),"")</f>
        <v/>
      </c>
      <c r="W54" s="233" t="str">
        <f aca="false">IFERROR((T54+V54),"")</f>
        <v/>
      </c>
      <c r="X54" s="234" t="str">
        <f aca="false">IF(B54&lt;&gt;"",IF(B$5="LECTURE",'Exam (LECTURE ONLY)'!AJ56,IF(B$5="PRACTICUM",OUTPUT!AJ56,IF(B$5="RESEARCH",OUTPUT!AJ56,IF(B$5="STUDENT FORMATION",OUTPUT!AJ56,"")))),"")</f>
        <v/>
      </c>
      <c r="Y54" s="233" t="str">
        <f aca="false">IF(B54&lt;&gt;"",IFERROR(IF(B$10="80-20", (((X54/X$19)*O$4)+O$5)*Y$19, IF(B$10="60-40", (((X54/X$19)*P$4)+P$5)*Y$19, 0)),0),"")</f>
        <v/>
      </c>
      <c r="Z54" s="237" t="str">
        <f aca="false">IFERROR((W54+Y54),"")</f>
        <v/>
      </c>
      <c r="AA54" s="238" t="str">
        <f aca="false">IFERROR(IF(((J54+R54+Z54)/3)="","",((J54+R54+Z54)/3)),"")</f>
        <v/>
      </c>
      <c r="AB54" s="229" t="str">
        <f aca="false">IFERROR(IF(AA54="","",IF(AA54&gt;=75,"PASSED","FAILED")),"")</f>
        <v/>
      </c>
    </row>
    <row r="55" customFormat="false" ht="15.75" hidden="false" customHeight="true" outlineLevel="0" collapsed="false">
      <c r="A55" s="183" t="str">
        <f aca="false">IF(ISBLANK('Database (LECTURE-RES-PRAC)'!A52),"",'Database (LECTURE-RES-PRAC)'!A52)</f>
        <v/>
      </c>
      <c r="B55" s="184" t="str">
        <f aca="false">IF(ISBLANK('Database (LECTURE-RES-PRAC)'!B52),"",'Database (LECTURE-RES-PRAC)'!B52)</f>
        <v/>
      </c>
      <c r="C55" s="230" t="str">
        <f aca="false">IF(B55&lt;&gt;"",'Database (LECTURE-RES-PRAC)'!AH52, "")</f>
        <v/>
      </c>
      <c r="D55" s="231" t="str">
        <f aca="false">IF(B55&lt;&gt;"",IFERROR(IF(B$10="80-20", (((C55/C$19)*O$4)+O$5)*D$18, IF(B$10="60-40", (((C55/C$19)*P$4)+P$5)*D$18, 0)),0),"")</f>
        <v/>
      </c>
      <c r="E55" s="230" t="str">
        <f aca="false">IF(B55&lt;&gt;"",'Database (LECTURE-RES-PRAC)'!AI52,"")</f>
        <v/>
      </c>
      <c r="F55" s="232" t="str">
        <f aca="false">IF(B55&lt;&gt;"",IFERROR(IF(B$10="80-20", (((E55/E$19)*O$4)+O$5)*F$18, IF(B$10="60-40", (((E55/E$19)*P$4)+P$5)*F$18, 0)),0),"")</f>
        <v/>
      </c>
      <c r="G55" s="233" t="str">
        <f aca="false">IF(B55&lt;&gt;"",IFERROR((D55+F55),0),"")</f>
        <v/>
      </c>
      <c r="H55" s="234" t="str">
        <f aca="false">IF(B55&lt;&gt;"",IF(B$5="LECTURE",'Exam (LECTURE ONLY)'!N57,IF(B$5="PRACTICUM",OUTPUT!N57,IF(B$5="RESEARCH",OUTPUT!N57,IF(B$5="STUDENT FORMATION",OUTPUT!N57,"")))),"")</f>
        <v/>
      </c>
      <c r="I55" s="233" t="str">
        <f aca="false">IF(B55&lt;&gt;"",IFERROR(IF(B$10="80-20", (((H55/H$19)*O$4)+O$5)*I$19, IF(B$10="60-40", (((H55/H$19)*P$4)+P$5)*I$19, 0)),0),"")</f>
        <v/>
      </c>
      <c r="J55" s="235" t="str">
        <f aca="false">IFERROR((G55+I55),"")</f>
        <v/>
      </c>
      <c r="K55" s="236" t="str">
        <f aca="false">IF(B55&lt;&gt;"",'Database (LECTURE-RES-PRAC)'!BN52, "")</f>
        <v/>
      </c>
      <c r="L55" s="232" t="str">
        <f aca="false">IF(B55&lt;&gt;"",IFERROR(IF(B$10="80-20", (((K55/K$19)*O$4)+O$5)*L$18, IF(B$10="60-40", (((K55/K$19)*P$4)+P$5)*L$18, 0)),0),"")</f>
        <v/>
      </c>
      <c r="M55" s="236" t="str">
        <f aca="false">IF(B55&lt;&gt;"",'Database (LECTURE-RES-PRAC)'!BO52, "")</f>
        <v/>
      </c>
      <c r="N55" s="232" t="str">
        <f aca="false">IF(B55&lt;&gt;"",IFERROR(IF(B$10="80-20", (((M55/M$19)*O$4)+O$5)*N$18, IF(B$10="60-40", (((M55/M$19)*P$4)+P$5)*N$18, 0)),0),"")</f>
        <v/>
      </c>
      <c r="O55" s="233" t="str">
        <f aca="false">IFERROR((L55+N55),"")</f>
        <v/>
      </c>
      <c r="P55" s="234" t="str">
        <f aca="false">IF(B55&lt;&gt;"",IF(B$5="LECTURE",'Exam (LECTURE ONLY)'!Y57,IF(B$5="PRACTICUM",OUTPUT!Z57,IF(B$5="RESEARCH",OUTPUT!Z57,IF(B$5="STUDENT FORMATION",OUTPUT!Z57,"")))),"")</f>
        <v/>
      </c>
      <c r="Q55" s="233" t="str">
        <f aca="false">IF(B55&lt;&gt;"",IFERROR(IF(B$10="80-20", (((P55/P$19)*O$4)+O$5)*Q$19, IF(B$10="60-40", (((P55/P$19)*P$4)+P$5)*Q$19, 0)),0),"")</f>
        <v/>
      </c>
      <c r="R55" s="235" t="str">
        <f aca="false">IFERROR((O55+Q55),"")</f>
        <v/>
      </c>
      <c r="S55" s="236" t="str">
        <f aca="false">IF(B55&lt;&gt;"",'Database (LECTURE-RES-PRAC)'!CT52, "")</f>
        <v/>
      </c>
      <c r="T55" s="232" t="str">
        <f aca="false">IF(B55&lt;&gt;"",IFERROR(IF(B$10="80-20", (((S55/S$19)*O$4)+O$5)*T$18, IF(B$10="60-40", (((S55/S$19)*P$4)+P$5)*T$18, 0)),0),"")</f>
        <v/>
      </c>
      <c r="U55" s="236" t="str">
        <f aca="false">IF(B55&lt;&gt;"",'Database (LECTURE-RES-PRAC)'!CU52, "")</f>
        <v/>
      </c>
      <c r="V55" s="232" t="str">
        <f aca="false">IF(B55&lt;&gt;"",IFERROR(IF(B$10="80-20", (((U55/U$19)*O$4)+O$5)*V$18, IF(B$10="60-40", (((U55/U$19)*P$4)+P$5)*V$18, 0)),0),"")</f>
        <v/>
      </c>
      <c r="W55" s="233" t="str">
        <f aca="false">IFERROR((T55+V55),"")</f>
        <v/>
      </c>
      <c r="X55" s="234" t="str">
        <f aca="false">IF(B55&lt;&gt;"",IF(B$5="LECTURE",'Exam (LECTURE ONLY)'!AJ57,IF(B$5="PRACTICUM",OUTPUT!AJ57,IF(B$5="RESEARCH",OUTPUT!AJ57,IF(B$5="STUDENT FORMATION",OUTPUT!AJ57,"")))),"")</f>
        <v/>
      </c>
      <c r="Y55" s="233" t="str">
        <f aca="false">IF(B55&lt;&gt;"",IFERROR(IF(B$10="80-20", (((X55/X$19)*O$4)+O$5)*Y$19, IF(B$10="60-40", (((X55/X$19)*P$4)+P$5)*Y$19, 0)),0),"")</f>
        <v/>
      </c>
      <c r="Z55" s="237" t="str">
        <f aca="false">IFERROR((W55+Y55),"")</f>
        <v/>
      </c>
      <c r="AA55" s="238" t="str">
        <f aca="false">IFERROR(IF(((J55+R55+Z55)/3)="","",((J55+R55+Z55)/3)),"")</f>
        <v/>
      </c>
      <c r="AB55" s="229" t="str">
        <f aca="false">IFERROR(IF(AA55="","",IF(AA55&gt;=75,"PASSED","FAILED")),"")</f>
        <v/>
      </c>
    </row>
    <row r="56" customFormat="false" ht="15.75" hidden="false" customHeight="true" outlineLevel="0" collapsed="false">
      <c r="A56" s="228" t="str">
        <f aca="false">IF(ISBLANK('Database (LECTURE-RES-PRAC)'!A53),"",'Database (LECTURE-RES-PRAC)'!A53)</f>
        <v/>
      </c>
      <c r="B56" s="229" t="str">
        <f aca="false">IF(ISBLANK('Database (LECTURE-RES-PRAC)'!B53),"",'Database (LECTURE-RES-PRAC)'!B53)</f>
        <v/>
      </c>
      <c r="C56" s="230" t="str">
        <f aca="false">IF(B56&lt;&gt;"",'Database (LECTURE-RES-PRAC)'!AH53, "")</f>
        <v/>
      </c>
      <c r="D56" s="231" t="str">
        <f aca="false">IF(B56&lt;&gt;"",IFERROR(IF(B$10="80-20", (((C56/C$19)*O$4)+O$5)*D$18, IF(B$10="60-40", (((C56/C$19)*P$4)+P$5)*D$18, 0)),0),"")</f>
        <v/>
      </c>
      <c r="E56" s="230" t="str">
        <f aca="false">IF(B56&lt;&gt;"",'Database (LECTURE-RES-PRAC)'!AI53,"")</f>
        <v/>
      </c>
      <c r="F56" s="232" t="str">
        <f aca="false">IF(B56&lt;&gt;"",IFERROR(IF(B$10="80-20", (((E56/E$19)*O$4)+O$5)*F$18, IF(B$10="60-40", (((E56/E$19)*P$4)+P$5)*F$18, 0)),0),"")</f>
        <v/>
      </c>
      <c r="G56" s="233" t="str">
        <f aca="false">IF(B56&lt;&gt;"",IFERROR((D56+F56),0),"")</f>
        <v/>
      </c>
      <c r="H56" s="234" t="str">
        <f aca="false">IF(B56&lt;&gt;"",IF(B$5="LECTURE",'Exam (LECTURE ONLY)'!N58,IF(B$5="PRACTICUM",OUTPUT!N58,IF(B$5="RESEARCH",OUTPUT!N58,IF(B$5="STUDENT FORMATION",OUTPUT!N58,"")))),"")</f>
        <v/>
      </c>
      <c r="I56" s="233" t="str">
        <f aca="false">IF(B56&lt;&gt;"",IFERROR(IF(B$10="80-20", (((H56/H$19)*O$4)+O$5)*I$19, IF(B$10="60-40", (((H56/H$19)*P$4)+P$5)*I$19, 0)),0),"")</f>
        <v/>
      </c>
      <c r="J56" s="235" t="str">
        <f aca="false">IFERROR((G56+I56),"")</f>
        <v/>
      </c>
      <c r="K56" s="236" t="str">
        <f aca="false">IF(B56&lt;&gt;"",'Database (LECTURE-RES-PRAC)'!BN53, "")</f>
        <v/>
      </c>
      <c r="L56" s="232" t="str">
        <f aca="false">IF(B56&lt;&gt;"",IFERROR(IF(B$10="80-20", (((K56/K$19)*O$4)+O$5)*L$18, IF(B$10="60-40", (((K56/K$19)*P$4)+P$5)*L$18, 0)),0),"")</f>
        <v/>
      </c>
      <c r="M56" s="236" t="str">
        <f aca="false">IF(B56&lt;&gt;"",'Database (LECTURE-RES-PRAC)'!BO53, "")</f>
        <v/>
      </c>
      <c r="N56" s="232" t="str">
        <f aca="false">IF(B56&lt;&gt;"",IFERROR(IF(B$10="80-20", (((M56/M$19)*O$4)+O$5)*N$18, IF(B$10="60-40", (((M56/M$19)*P$4)+P$5)*N$18, 0)),0),"")</f>
        <v/>
      </c>
      <c r="O56" s="233" t="str">
        <f aca="false">IFERROR((L56+N56),"")</f>
        <v/>
      </c>
      <c r="P56" s="234" t="str">
        <f aca="false">IF(B56&lt;&gt;"",IF(B$5="LECTURE",'Exam (LECTURE ONLY)'!Y58,IF(B$5="PRACTICUM",OUTPUT!Z58,IF(B$5="RESEARCH",OUTPUT!Z58,IF(B$5="STUDENT FORMATION",OUTPUT!Z58,"")))),"")</f>
        <v/>
      </c>
      <c r="Q56" s="233" t="str">
        <f aca="false">IF(B56&lt;&gt;"",IFERROR(IF(B$10="80-20", (((P56/P$19)*O$4)+O$5)*Q$19, IF(B$10="60-40", (((P56/P$19)*P$4)+P$5)*Q$19, 0)),0),"")</f>
        <v/>
      </c>
      <c r="R56" s="235" t="str">
        <f aca="false">IFERROR((O56+Q56),"")</f>
        <v/>
      </c>
      <c r="S56" s="236" t="str">
        <f aca="false">IF(B56&lt;&gt;"",'Database (LECTURE-RES-PRAC)'!CT53, "")</f>
        <v/>
      </c>
      <c r="T56" s="232" t="str">
        <f aca="false">IF(B56&lt;&gt;"",IFERROR(IF(B$10="80-20", (((S56/S$19)*O$4)+O$5)*T$18, IF(B$10="60-40", (((S56/S$19)*P$4)+P$5)*T$18, 0)),0),"")</f>
        <v/>
      </c>
      <c r="U56" s="236" t="str">
        <f aca="false">IF(B56&lt;&gt;"",'Database (LECTURE-RES-PRAC)'!CU53, "")</f>
        <v/>
      </c>
      <c r="V56" s="232" t="str">
        <f aca="false">IF(B56&lt;&gt;"",IFERROR(IF(B$10="80-20", (((U56/U$19)*O$4)+O$5)*V$18, IF(B$10="60-40", (((U56/U$19)*P$4)+P$5)*V$18, 0)),0),"")</f>
        <v/>
      </c>
      <c r="W56" s="233" t="str">
        <f aca="false">IFERROR((T56+V56),"")</f>
        <v/>
      </c>
      <c r="X56" s="234" t="str">
        <f aca="false">IF(B56&lt;&gt;"",IF(B$5="LECTURE",'Exam (LECTURE ONLY)'!AJ58,IF(B$5="PRACTICUM",OUTPUT!AJ58,IF(B$5="RESEARCH",OUTPUT!AJ58,IF(B$5="STUDENT FORMATION",OUTPUT!AJ58,"")))),"")</f>
        <v/>
      </c>
      <c r="Y56" s="233" t="str">
        <f aca="false">IF(B56&lt;&gt;"",IFERROR(IF(B$10="80-20", (((X56/X$19)*O$4)+O$5)*Y$19, IF(B$10="60-40", (((X56/X$19)*P$4)+P$5)*Y$19, 0)),0),"")</f>
        <v/>
      </c>
      <c r="Z56" s="237" t="str">
        <f aca="false">IFERROR((W56+Y56),"")</f>
        <v/>
      </c>
      <c r="AA56" s="238" t="str">
        <f aca="false">IFERROR(IF(((J56+R56+Z56)/3)="","",((J56+R56+Z56)/3)),"")</f>
        <v/>
      </c>
      <c r="AB56" s="229" t="str">
        <f aca="false">IFERROR(IF(AA56="","",IF(AA56&gt;=75,"PASSED","FAILED")),"")</f>
        <v/>
      </c>
    </row>
    <row r="57" customFormat="false" ht="15.75" hidden="false" customHeight="true" outlineLevel="0" collapsed="false">
      <c r="A57" s="183" t="str">
        <f aca="false">IF(ISBLANK('Database (LECTURE-RES-PRAC)'!A54),"",'Database (LECTURE-RES-PRAC)'!A54)</f>
        <v/>
      </c>
      <c r="B57" s="184" t="str">
        <f aca="false">IF(ISBLANK('Database (LECTURE-RES-PRAC)'!B54),"",'Database (LECTURE-RES-PRAC)'!B54)</f>
        <v/>
      </c>
      <c r="C57" s="230" t="str">
        <f aca="false">IF(B57&lt;&gt;"",'Database (LECTURE-RES-PRAC)'!AH54, "")</f>
        <v/>
      </c>
      <c r="D57" s="231" t="str">
        <f aca="false">IF(B57&lt;&gt;"",IFERROR(IF(B$10="80-20", (((C57/C$19)*O$4)+O$5)*D$18, IF(B$10="60-40", (((C57/C$19)*P$4)+P$5)*D$18, 0)),0),"")</f>
        <v/>
      </c>
      <c r="E57" s="230" t="str">
        <f aca="false">IF(B57&lt;&gt;"",'Database (LECTURE-RES-PRAC)'!AI54,"")</f>
        <v/>
      </c>
      <c r="F57" s="232" t="str">
        <f aca="false">IF(B57&lt;&gt;"",IFERROR(IF(B$10="80-20", (((E57/E$19)*O$4)+O$5)*F$18, IF(B$10="60-40", (((E57/E$19)*P$4)+P$5)*F$18, 0)),0),"")</f>
        <v/>
      </c>
      <c r="G57" s="233" t="str">
        <f aca="false">IF(B57&lt;&gt;"",IFERROR((D57+F57),0),"")</f>
        <v/>
      </c>
      <c r="H57" s="234" t="str">
        <f aca="false">IF(B57&lt;&gt;"",IF(B$5="LECTURE",'Exam (LECTURE ONLY)'!N59,IF(B$5="PRACTICUM",OUTPUT!N59,IF(B$5="RESEARCH",OUTPUT!N59,IF(B$5="STUDENT FORMATION",OUTPUT!N59,"")))),"")</f>
        <v/>
      </c>
      <c r="I57" s="233" t="str">
        <f aca="false">IF(B57&lt;&gt;"",IFERROR(IF(B$10="80-20", (((H57/H$19)*O$4)+O$5)*I$19, IF(B$10="60-40", (((H57/H$19)*P$4)+P$5)*I$19, 0)),0),"")</f>
        <v/>
      </c>
      <c r="J57" s="235" t="str">
        <f aca="false">IFERROR((G57+I57),"")</f>
        <v/>
      </c>
      <c r="K57" s="236" t="str">
        <f aca="false">IF(B57&lt;&gt;"",'Database (LECTURE-RES-PRAC)'!BN54, "")</f>
        <v/>
      </c>
      <c r="L57" s="232" t="str">
        <f aca="false">IF(B57&lt;&gt;"",IFERROR(IF(B$10="80-20", (((K57/K$19)*O$4)+O$5)*L$18, IF(B$10="60-40", (((K57/K$19)*P$4)+P$5)*L$18, 0)),0),"")</f>
        <v/>
      </c>
      <c r="M57" s="236" t="str">
        <f aca="false">IF(B57&lt;&gt;"",'Database (LECTURE-RES-PRAC)'!BO54, "")</f>
        <v/>
      </c>
      <c r="N57" s="232" t="str">
        <f aca="false">IF(B57&lt;&gt;"",IFERROR(IF(B$10="80-20", (((M57/M$19)*O$4)+O$5)*N$18, IF(B$10="60-40", (((M57/M$19)*P$4)+P$5)*N$18, 0)),0),"")</f>
        <v/>
      </c>
      <c r="O57" s="233" t="str">
        <f aca="false">IFERROR((L57+N57),"")</f>
        <v/>
      </c>
      <c r="P57" s="234" t="str">
        <f aca="false">IF(B57&lt;&gt;"",IF(B$5="LECTURE",'Exam (LECTURE ONLY)'!Y59,IF(B$5="PRACTICUM",OUTPUT!Z59,IF(B$5="RESEARCH",OUTPUT!Z59,IF(B$5="STUDENT FORMATION",OUTPUT!Z59,"")))),"")</f>
        <v/>
      </c>
      <c r="Q57" s="233" t="str">
        <f aca="false">IF(B57&lt;&gt;"",IFERROR(IF(B$10="80-20", (((P57/P$19)*O$4)+O$5)*Q$19, IF(B$10="60-40", (((P57/P$19)*P$4)+P$5)*Q$19, 0)),0),"")</f>
        <v/>
      </c>
      <c r="R57" s="235" t="str">
        <f aca="false">IFERROR((O57+Q57),"")</f>
        <v/>
      </c>
      <c r="S57" s="236" t="str">
        <f aca="false">IF(B57&lt;&gt;"",'Database (LECTURE-RES-PRAC)'!CT54, "")</f>
        <v/>
      </c>
      <c r="T57" s="232" t="str">
        <f aca="false">IF(B57&lt;&gt;"",IFERROR(IF(B$10="80-20", (((S57/S$19)*O$4)+O$5)*T$18, IF(B$10="60-40", (((S57/S$19)*P$4)+P$5)*T$18, 0)),0),"")</f>
        <v/>
      </c>
      <c r="U57" s="236" t="str">
        <f aca="false">IF(B57&lt;&gt;"",'Database (LECTURE-RES-PRAC)'!CU54, "")</f>
        <v/>
      </c>
      <c r="V57" s="232" t="str">
        <f aca="false">IF(B57&lt;&gt;"",IFERROR(IF(B$10="80-20", (((U57/U$19)*O$4)+O$5)*V$18, IF(B$10="60-40", (((U57/U$19)*P$4)+P$5)*V$18, 0)),0),"")</f>
        <v/>
      </c>
      <c r="W57" s="233" t="str">
        <f aca="false">IFERROR((T57+V57),"")</f>
        <v/>
      </c>
      <c r="X57" s="234" t="str">
        <f aca="false">IF(B57&lt;&gt;"",IF(B$5="LECTURE",'Exam (LECTURE ONLY)'!AJ59,IF(B$5="PRACTICUM",OUTPUT!AJ59,IF(B$5="RESEARCH",OUTPUT!AJ59,IF(B$5="STUDENT FORMATION",OUTPUT!AJ59,"")))),"")</f>
        <v/>
      </c>
      <c r="Y57" s="233" t="str">
        <f aca="false">IF(B57&lt;&gt;"",IFERROR(IF(B$10="80-20", (((X57/X$19)*O$4)+O$5)*Y$19, IF(B$10="60-40", (((X57/X$19)*P$4)+P$5)*Y$19, 0)),0),"")</f>
        <v/>
      </c>
      <c r="Z57" s="237" t="str">
        <f aca="false">IFERROR((W57+Y57),"")</f>
        <v/>
      </c>
      <c r="AA57" s="238" t="str">
        <f aca="false">IFERROR(IF(((J57+R57+Z57)/3)="","",((J57+R57+Z57)/3)),"")</f>
        <v/>
      </c>
      <c r="AB57" s="229" t="str">
        <f aca="false">IFERROR(IF(AA57="","",IF(AA57&gt;=75,"PASSED","FAILED")),"")</f>
        <v/>
      </c>
    </row>
    <row r="58" customFormat="false" ht="15.75" hidden="false" customHeight="true" outlineLevel="0" collapsed="false">
      <c r="A58" s="228" t="str">
        <f aca="false">IF(ISBLANK('Database (LECTURE-RES-PRAC)'!A55),"",'Database (LECTURE-RES-PRAC)'!A55)</f>
        <v/>
      </c>
      <c r="B58" s="229" t="str">
        <f aca="false">IF(ISBLANK('Database (LECTURE-RES-PRAC)'!B55),"",'Database (LECTURE-RES-PRAC)'!B55)</f>
        <v/>
      </c>
      <c r="C58" s="230" t="str">
        <f aca="false">IF(B58&lt;&gt;"",'Database (LECTURE-RES-PRAC)'!AH55, "")</f>
        <v/>
      </c>
      <c r="D58" s="231" t="str">
        <f aca="false">IF(B58&lt;&gt;"",IFERROR(IF(B$10="80-20", (((C58/C$19)*O$4)+O$5)*D$18, IF(B$10="60-40", (((C58/C$19)*P$4)+P$5)*D$18, 0)),0),"")</f>
        <v/>
      </c>
      <c r="E58" s="230" t="str">
        <f aca="false">IF(B58&lt;&gt;"",'Database (LECTURE-RES-PRAC)'!AI55,"")</f>
        <v/>
      </c>
      <c r="F58" s="232" t="str">
        <f aca="false">IF(B58&lt;&gt;"",IFERROR(IF(B$10="80-20", (((E58/E$19)*O$4)+O$5)*F$18, IF(B$10="60-40", (((E58/E$19)*P$4)+P$5)*F$18, 0)),0),"")</f>
        <v/>
      </c>
      <c r="G58" s="233" t="str">
        <f aca="false">IF(B58&lt;&gt;"",IFERROR((D58+F58),0),"")</f>
        <v/>
      </c>
      <c r="H58" s="234" t="str">
        <f aca="false">IF(B58&lt;&gt;"",IF(B$5="LECTURE",'Exam (LECTURE ONLY)'!N60,IF(B$5="PRACTICUM",OUTPUT!N60,IF(B$5="RESEARCH",OUTPUT!N60,IF(B$5="STUDENT FORMATION",OUTPUT!N60,"")))),"")</f>
        <v/>
      </c>
      <c r="I58" s="233" t="str">
        <f aca="false">IF(B58&lt;&gt;"",IFERROR(IF(B$10="80-20", (((H58/H$19)*O$4)+O$5)*I$19, IF(B$10="60-40", (((H58/H$19)*P$4)+P$5)*I$19, 0)),0),"")</f>
        <v/>
      </c>
      <c r="J58" s="235" t="str">
        <f aca="false">IFERROR((G58+I58),"")</f>
        <v/>
      </c>
      <c r="K58" s="236" t="str">
        <f aca="false">IF(B58&lt;&gt;"",'Database (LECTURE-RES-PRAC)'!BN55, "")</f>
        <v/>
      </c>
      <c r="L58" s="232" t="str">
        <f aca="false">IF(B58&lt;&gt;"",IFERROR(IF(B$10="80-20", (((K58/K$19)*O$4)+O$5)*L$18, IF(B$10="60-40", (((K58/K$19)*P$4)+P$5)*L$18, 0)),0),"")</f>
        <v/>
      </c>
      <c r="M58" s="236" t="str">
        <f aca="false">IF(B58&lt;&gt;"",'Database (LECTURE-RES-PRAC)'!BO55, "")</f>
        <v/>
      </c>
      <c r="N58" s="232" t="str">
        <f aca="false">IF(B58&lt;&gt;"",IFERROR(IF(B$10="80-20", (((M58/M$19)*O$4)+O$5)*N$18, IF(B$10="60-40", (((M58/M$19)*P$4)+P$5)*N$18, 0)),0),"")</f>
        <v/>
      </c>
      <c r="O58" s="233" t="str">
        <f aca="false">IFERROR((L58+N58),"")</f>
        <v/>
      </c>
      <c r="P58" s="234" t="str">
        <f aca="false">IF(B58&lt;&gt;"",IF(B$5="LECTURE",'Exam (LECTURE ONLY)'!Y60,IF(B$5="PRACTICUM",OUTPUT!Z60,IF(B$5="RESEARCH",OUTPUT!Z60,IF(B$5="STUDENT FORMATION",OUTPUT!Z60,"")))),"")</f>
        <v/>
      </c>
      <c r="Q58" s="233" t="str">
        <f aca="false">IF(B58&lt;&gt;"",IFERROR(IF(B$10="80-20", (((P58/P$19)*O$4)+O$5)*Q$19, IF(B$10="60-40", (((P58/P$19)*P$4)+P$5)*Q$19, 0)),0),"")</f>
        <v/>
      </c>
      <c r="R58" s="235" t="str">
        <f aca="false">IFERROR((O58+Q58),"")</f>
        <v/>
      </c>
      <c r="S58" s="236" t="str">
        <f aca="false">IF(B58&lt;&gt;"",'Database (LECTURE-RES-PRAC)'!CT55, "")</f>
        <v/>
      </c>
      <c r="T58" s="232" t="str">
        <f aca="false">IF(B58&lt;&gt;"",IFERROR(IF(B$10="80-20", (((S58/S$19)*O$4)+O$5)*T$18, IF(B$10="60-40", (((S58/S$19)*P$4)+P$5)*T$18, 0)),0),"")</f>
        <v/>
      </c>
      <c r="U58" s="236" t="str">
        <f aca="false">IF(B58&lt;&gt;"",'Database (LECTURE-RES-PRAC)'!CU55, "")</f>
        <v/>
      </c>
      <c r="V58" s="232" t="str">
        <f aca="false">IF(B58&lt;&gt;"",IFERROR(IF(B$10="80-20", (((U58/U$19)*O$4)+O$5)*V$18, IF(B$10="60-40", (((U58/U$19)*P$4)+P$5)*V$18, 0)),0),"")</f>
        <v/>
      </c>
      <c r="W58" s="233" t="str">
        <f aca="false">IFERROR((T58+V58),"")</f>
        <v/>
      </c>
      <c r="X58" s="234" t="str">
        <f aca="false">IF(B58&lt;&gt;"",IF(B$5="LECTURE",'Exam (LECTURE ONLY)'!AJ60,IF(B$5="PRACTICUM",OUTPUT!AJ60,IF(B$5="RESEARCH",OUTPUT!AJ60,IF(B$5="STUDENT FORMATION",OUTPUT!AJ60,"")))),"")</f>
        <v/>
      </c>
      <c r="Y58" s="233" t="str">
        <f aca="false">IF(B58&lt;&gt;"",IFERROR(IF(B$10="80-20", (((X58/X$19)*O$4)+O$5)*Y$19, IF(B$10="60-40", (((X58/X$19)*P$4)+P$5)*Y$19, 0)),0),"")</f>
        <v/>
      </c>
      <c r="Z58" s="237" t="str">
        <f aca="false">IFERROR((W58+Y58),"")</f>
        <v/>
      </c>
      <c r="AA58" s="238" t="str">
        <f aca="false">IFERROR(IF(((J58+R58+Z58)/3)="","",((J58+R58+Z58)/3)),"")</f>
        <v/>
      </c>
      <c r="AB58" s="229" t="str">
        <f aca="false">IFERROR(IF(AA58="","",IF(AA58&gt;=75,"PASSED","FAILED")),"")</f>
        <v/>
      </c>
    </row>
    <row r="59" customFormat="false" ht="15.75" hidden="false" customHeight="true" outlineLevel="0" collapsed="false">
      <c r="A59" s="183" t="str">
        <f aca="false">IF(ISBLANK('Database (LECTURE-RES-PRAC)'!A56),"",'Database (LECTURE-RES-PRAC)'!A56)</f>
        <v/>
      </c>
      <c r="B59" s="184" t="str">
        <f aca="false">IF(ISBLANK('Database (LECTURE-RES-PRAC)'!B56),"",'Database (LECTURE-RES-PRAC)'!B56)</f>
        <v/>
      </c>
      <c r="C59" s="230" t="str">
        <f aca="false">IF(B59&lt;&gt;"",'Database (LECTURE-RES-PRAC)'!AH56, "")</f>
        <v/>
      </c>
      <c r="D59" s="231" t="str">
        <f aca="false">IF(B59&lt;&gt;"",IFERROR(IF(B$10="80-20", (((C59/C$19)*O$4)+O$5)*D$18, IF(B$10="60-40", (((C59/C$19)*P$4)+P$5)*D$18, 0)),0),"")</f>
        <v/>
      </c>
      <c r="E59" s="230" t="str">
        <f aca="false">IF(B59&lt;&gt;"",'Database (LECTURE-RES-PRAC)'!AI56,"")</f>
        <v/>
      </c>
      <c r="F59" s="232" t="str">
        <f aca="false">IF(B59&lt;&gt;"",IFERROR(IF(B$10="80-20", (((E59/E$19)*O$4)+O$5)*F$18, IF(B$10="60-40", (((E59/E$19)*P$4)+P$5)*F$18, 0)),0),"")</f>
        <v/>
      </c>
      <c r="G59" s="233" t="str">
        <f aca="false">IF(B59&lt;&gt;"",IFERROR((D59+F59),0),"")</f>
        <v/>
      </c>
      <c r="H59" s="234" t="str">
        <f aca="false">IF(B59&lt;&gt;"",IF(B$5="LECTURE",'Exam (LECTURE ONLY)'!N61,IF(B$5="PRACTICUM",OUTPUT!N61,IF(B$5="RESEARCH",OUTPUT!N61,IF(B$5="STUDENT FORMATION",OUTPUT!N61,"")))),"")</f>
        <v/>
      </c>
      <c r="I59" s="233" t="str">
        <f aca="false">IF(B59&lt;&gt;"",IFERROR(IF(B$10="80-20", (((H59/H$19)*O$4)+O$5)*I$19, IF(B$10="60-40", (((H59/H$19)*P$4)+P$5)*I$19, 0)),0),"")</f>
        <v/>
      </c>
      <c r="J59" s="235" t="str">
        <f aca="false">IFERROR((G59+I59),"")</f>
        <v/>
      </c>
      <c r="K59" s="236" t="str">
        <f aca="false">IF(B59&lt;&gt;"",'Database (LECTURE-RES-PRAC)'!BN56, "")</f>
        <v/>
      </c>
      <c r="L59" s="232" t="str">
        <f aca="false">IF(B59&lt;&gt;"",IFERROR(IF(B$10="80-20", (((K59/K$19)*O$4)+O$5)*L$18, IF(B$10="60-40", (((K59/K$19)*P$4)+P$5)*L$18, 0)),0),"")</f>
        <v/>
      </c>
      <c r="M59" s="236" t="str">
        <f aca="false">IF(B59&lt;&gt;"",'Database (LECTURE-RES-PRAC)'!BO56, "")</f>
        <v/>
      </c>
      <c r="N59" s="232" t="str">
        <f aca="false">IF(B59&lt;&gt;"",IFERROR(IF(B$10="80-20", (((M59/M$19)*O$4)+O$5)*N$18, IF(B$10="60-40", (((M59/M$19)*P$4)+P$5)*N$18, 0)),0),"")</f>
        <v/>
      </c>
      <c r="O59" s="233" t="str">
        <f aca="false">IFERROR((L59+N59),"")</f>
        <v/>
      </c>
      <c r="P59" s="234" t="str">
        <f aca="false">IF(B59&lt;&gt;"",IF(B$5="LECTURE",'Exam (LECTURE ONLY)'!Y61,IF(B$5="PRACTICUM",OUTPUT!Z61,IF(B$5="RESEARCH",OUTPUT!Z61,IF(B$5="STUDENT FORMATION",OUTPUT!Z61,"")))),"")</f>
        <v/>
      </c>
      <c r="Q59" s="233" t="str">
        <f aca="false">IF(B59&lt;&gt;"",IFERROR(IF(B$10="80-20", (((P59/P$19)*O$4)+O$5)*Q$19, IF(B$10="60-40", (((P59/P$19)*P$4)+P$5)*Q$19, 0)),0),"")</f>
        <v/>
      </c>
      <c r="R59" s="235" t="str">
        <f aca="false">IFERROR((O59+Q59),"")</f>
        <v/>
      </c>
      <c r="S59" s="236" t="str">
        <f aca="false">IF(B59&lt;&gt;"",'Database (LECTURE-RES-PRAC)'!CT56, "")</f>
        <v/>
      </c>
      <c r="T59" s="232" t="str">
        <f aca="false">IF(B59&lt;&gt;"",IFERROR(IF(B$10="80-20", (((S59/S$19)*O$4)+O$5)*T$18, IF(B$10="60-40", (((S59/S$19)*P$4)+P$5)*T$18, 0)),0),"")</f>
        <v/>
      </c>
      <c r="U59" s="236" t="str">
        <f aca="false">IF(B59&lt;&gt;"",'Database (LECTURE-RES-PRAC)'!CU56, "")</f>
        <v/>
      </c>
      <c r="V59" s="232" t="str">
        <f aca="false">IF(B59&lt;&gt;"",IFERROR(IF(B$10="80-20", (((U59/U$19)*O$4)+O$5)*V$18, IF(B$10="60-40", (((U59/U$19)*P$4)+P$5)*V$18, 0)),0),"")</f>
        <v/>
      </c>
      <c r="W59" s="233" t="str">
        <f aca="false">IFERROR((T59+V59),"")</f>
        <v/>
      </c>
      <c r="X59" s="234" t="str">
        <f aca="false">IF(B59&lt;&gt;"",IF(B$5="LECTURE",'Exam (LECTURE ONLY)'!AJ61,IF(B$5="PRACTICUM",OUTPUT!AJ61,IF(B$5="RESEARCH",OUTPUT!AJ61,IF(B$5="STUDENT FORMATION",OUTPUT!AJ61,"")))),"")</f>
        <v/>
      </c>
      <c r="Y59" s="233" t="str">
        <f aca="false">IF(B59&lt;&gt;"",IFERROR(IF(B$10="80-20", (((X59/X$19)*O$4)+O$5)*Y$19, IF(B$10="60-40", (((X59/X$19)*P$4)+P$5)*Y$19, 0)),0),"")</f>
        <v/>
      </c>
      <c r="Z59" s="237" t="str">
        <f aca="false">IFERROR((W59+Y59),"")</f>
        <v/>
      </c>
      <c r="AA59" s="238" t="str">
        <f aca="false">IFERROR(IF(((J59+R59+Z59)/3)="","",((J59+R59+Z59)/3)),"")</f>
        <v/>
      </c>
      <c r="AB59" s="229" t="str">
        <f aca="false">IFERROR(IF(AA59="","",IF(AA59&gt;=75,"PASSED","FAILED")),"")</f>
        <v/>
      </c>
    </row>
    <row r="60" customFormat="false" ht="15.75" hidden="false" customHeight="true" outlineLevel="0" collapsed="false">
      <c r="A60" s="228" t="str">
        <f aca="false">IF(ISBLANK('Database (LECTURE-RES-PRAC)'!A57),"",'Database (LECTURE-RES-PRAC)'!A57)</f>
        <v/>
      </c>
      <c r="B60" s="229" t="str">
        <f aca="false">IF(ISBLANK('Database (LECTURE-RES-PRAC)'!B57),"",'Database (LECTURE-RES-PRAC)'!B57)</f>
        <v/>
      </c>
      <c r="C60" s="230" t="str">
        <f aca="false">IF(B60&lt;&gt;"",'Database (LECTURE-RES-PRAC)'!AH57, "")</f>
        <v/>
      </c>
      <c r="D60" s="231" t="str">
        <f aca="false">IF(B60&lt;&gt;"",IFERROR(IF(B$10="80-20", (((C60/C$19)*O$4)+O$5)*D$18, IF(B$10="60-40", (((C60/C$19)*P$4)+P$5)*D$18, 0)),0),"")</f>
        <v/>
      </c>
      <c r="E60" s="230" t="str">
        <f aca="false">IF(B60&lt;&gt;"",'Database (LECTURE-RES-PRAC)'!AI57,"")</f>
        <v/>
      </c>
      <c r="F60" s="232" t="str">
        <f aca="false">IF(B60&lt;&gt;"",IFERROR(IF(B$10="80-20", (((E60/E$19)*O$4)+O$5)*F$18, IF(B$10="60-40", (((E60/E$19)*P$4)+P$5)*F$18, 0)),0),"")</f>
        <v/>
      </c>
      <c r="G60" s="233" t="str">
        <f aca="false">IF(B60&lt;&gt;"",IFERROR((D60+F60),0),"")</f>
        <v/>
      </c>
      <c r="H60" s="234" t="str">
        <f aca="false">IF(B60&lt;&gt;"",IF(B$5="LECTURE",'Exam (LECTURE ONLY)'!N62,IF(B$5="PRACTICUM",OUTPUT!N62,IF(B$5="RESEARCH",OUTPUT!N62,IF(B$5="STUDENT FORMATION",OUTPUT!N62,"")))),"")</f>
        <v/>
      </c>
      <c r="I60" s="233" t="str">
        <f aca="false">IF(B60&lt;&gt;"",IFERROR(IF(B$10="80-20", (((H60/H$19)*O$4)+O$5)*I$19, IF(B$10="60-40", (((H60/H$19)*P$4)+P$5)*I$19, 0)),0),"")</f>
        <v/>
      </c>
      <c r="J60" s="235" t="str">
        <f aca="false">IFERROR((G60+I60),"")</f>
        <v/>
      </c>
      <c r="K60" s="236" t="str">
        <f aca="false">IF(B60&lt;&gt;"",'Database (LECTURE-RES-PRAC)'!BN57, "")</f>
        <v/>
      </c>
      <c r="L60" s="232" t="str">
        <f aca="false">IF(B60&lt;&gt;"",IFERROR(IF(B$10="80-20", (((K60/K$19)*O$4)+O$5)*L$18, IF(B$10="60-40", (((K60/K$19)*P$4)+P$5)*L$18, 0)),0),"")</f>
        <v/>
      </c>
      <c r="M60" s="236" t="str">
        <f aca="false">IF(B60&lt;&gt;"",'Database (LECTURE-RES-PRAC)'!BO57, "")</f>
        <v/>
      </c>
      <c r="N60" s="232" t="str">
        <f aca="false">IF(B60&lt;&gt;"",IFERROR(IF(B$10="80-20", (((M60/M$19)*O$4)+O$5)*N$18, IF(B$10="60-40", (((M60/M$19)*P$4)+P$5)*N$18, 0)),0),"")</f>
        <v/>
      </c>
      <c r="O60" s="233" t="str">
        <f aca="false">IFERROR((L60+N60),"")</f>
        <v/>
      </c>
      <c r="P60" s="234" t="str">
        <f aca="false">IF(B60&lt;&gt;"",IF(B$5="LECTURE",'Exam (LECTURE ONLY)'!Y62,IF(B$5="PRACTICUM",OUTPUT!Z62,IF(B$5="RESEARCH",OUTPUT!Z62,IF(B$5="STUDENT FORMATION",OUTPUT!Z62,"")))),"")</f>
        <v/>
      </c>
      <c r="Q60" s="233" t="str">
        <f aca="false">IF(B60&lt;&gt;"",IFERROR(IF(B$10="80-20", (((P60/P$19)*O$4)+O$5)*Q$19, IF(B$10="60-40", (((P60/P$19)*P$4)+P$5)*Q$19, 0)),0),"")</f>
        <v/>
      </c>
      <c r="R60" s="235" t="str">
        <f aca="false">IFERROR((O60+Q60),"")</f>
        <v/>
      </c>
      <c r="S60" s="236" t="str">
        <f aca="false">IF(B60&lt;&gt;"",'Database (LECTURE-RES-PRAC)'!CT57, "")</f>
        <v/>
      </c>
      <c r="T60" s="232" t="str">
        <f aca="false">IF(B60&lt;&gt;"",IFERROR(IF(B$10="80-20", (((S60/S$19)*O$4)+O$5)*T$18, IF(B$10="60-40", (((S60/S$19)*P$4)+P$5)*T$18, 0)),0),"")</f>
        <v/>
      </c>
      <c r="U60" s="236" t="str">
        <f aca="false">IF(B60&lt;&gt;"",'Database (LECTURE-RES-PRAC)'!CU57, "")</f>
        <v/>
      </c>
      <c r="V60" s="232" t="str">
        <f aca="false">IF(B60&lt;&gt;"",IFERROR(IF(B$10="80-20", (((U60/U$19)*O$4)+O$5)*V$18, IF(B$10="60-40", (((U60/U$19)*P$4)+P$5)*V$18, 0)),0),"")</f>
        <v/>
      </c>
      <c r="W60" s="233" t="str">
        <f aca="false">IFERROR((T60+V60),"")</f>
        <v/>
      </c>
      <c r="X60" s="234" t="str">
        <f aca="false">IF(B60&lt;&gt;"",IF(B$5="LECTURE",'Exam (LECTURE ONLY)'!AJ62,IF(B$5="PRACTICUM",OUTPUT!AJ62,IF(B$5="RESEARCH",OUTPUT!AJ62,IF(B$5="STUDENT FORMATION",OUTPUT!AJ62,"")))),"")</f>
        <v/>
      </c>
      <c r="Y60" s="233" t="str">
        <f aca="false">IF(B60&lt;&gt;"",IFERROR(IF(B$10="80-20", (((X60/X$19)*O$4)+O$5)*Y$19, IF(B$10="60-40", (((X60/X$19)*P$4)+P$5)*Y$19, 0)),0),"")</f>
        <v/>
      </c>
      <c r="Z60" s="237" t="str">
        <f aca="false">IFERROR((W60+Y60),"")</f>
        <v/>
      </c>
      <c r="AA60" s="238" t="str">
        <f aca="false">IFERROR(IF(((J60+R60+Z60)/3)="","",((J60+R60+Z60)/3)),"")</f>
        <v/>
      </c>
      <c r="AB60" s="229" t="str">
        <f aca="false">IFERROR(IF(AA60="","",IF(AA60&gt;=75,"PASSED","FAILED")),"")</f>
        <v/>
      </c>
    </row>
    <row r="61" customFormat="false" ht="15.75" hidden="false" customHeight="true" outlineLevel="0" collapsed="false">
      <c r="A61" s="183" t="str">
        <f aca="false">IF(ISBLANK('Database (LECTURE-RES-PRAC)'!A58),"",'Database (LECTURE-RES-PRAC)'!A58)</f>
        <v/>
      </c>
      <c r="B61" s="184" t="str">
        <f aca="false">IF(ISBLANK('Database (LECTURE-RES-PRAC)'!B58),"",'Database (LECTURE-RES-PRAC)'!B58)</f>
        <v/>
      </c>
      <c r="C61" s="230" t="str">
        <f aca="false">IF(B61&lt;&gt;"",'Database (LECTURE-RES-PRAC)'!AH58, "")</f>
        <v/>
      </c>
      <c r="D61" s="231" t="str">
        <f aca="false">IF(B61&lt;&gt;"",IFERROR(IF(B$10="80-20", (((C61/C$19)*O$4)+O$5)*D$18, IF(B$10="60-40", (((C61/C$19)*P$4)+P$5)*D$18, 0)),0),"")</f>
        <v/>
      </c>
      <c r="E61" s="230" t="str">
        <f aca="false">IF(B61&lt;&gt;"",'Database (LECTURE-RES-PRAC)'!AI58,"")</f>
        <v/>
      </c>
      <c r="F61" s="232" t="str">
        <f aca="false">IF(B61&lt;&gt;"",IFERROR(IF(B$10="80-20", (((E61/E$19)*O$4)+O$5)*F$18, IF(B$10="60-40", (((E61/E$19)*P$4)+P$5)*F$18, 0)),0),"")</f>
        <v/>
      </c>
      <c r="G61" s="233" t="str">
        <f aca="false">IF(B61&lt;&gt;"",IFERROR((D61+F61),0),"")</f>
        <v/>
      </c>
      <c r="H61" s="234" t="str">
        <f aca="false">IF(B61&lt;&gt;"",IF(B$5="LECTURE",'Exam (LECTURE ONLY)'!N63,IF(B$5="PRACTICUM",OUTPUT!N63,IF(B$5="RESEARCH",OUTPUT!N63,IF(B$5="STUDENT FORMATION",OUTPUT!N63,"")))),"")</f>
        <v/>
      </c>
      <c r="I61" s="233" t="str">
        <f aca="false">IF(B61&lt;&gt;"",IFERROR(IF(B$10="80-20", (((H61/H$19)*O$4)+O$5)*I$19, IF(B$10="60-40", (((H61/H$19)*P$4)+P$5)*I$19, 0)),0),"")</f>
        <v/>
      </c>
      <c r="J61" s="235" t="str">
        <f aca="false">IFERROR((G61+I61),"")</f>
        <v/>
      </c>
      <c r="K61" s="236" t="str">
        <f aca="false">IF(B61&lt;&gt;"",'Database (LECTURE-RES-PRAC)'!BN58, "")</f>
        <v/>
      </c>
      <c r="L61" s="232" t="str">
        <f aca="false">IF(B61&lt;&gt;"",IFERROR(IF(B$10="80-20", (((K61/K$19)*O$4)+O$5)*L$18, IF(B$10="60-40", (((K61/K$19)*P$4)+P$5)*L$18, 0)),0),"")</f>
        <v/>
      </c>
      <c r="M61" s="236" t="str">
        <f aca="false">IF(B61&lt;&gt;"",'Database (LECTURE-RES-PRAC)'!BO58, "")</f>
        <v/>
      </c>
      <c r="N61" s="232" t="str">
        <f aca="false">IF(B61&lt;&gt;"",IFERROR(IF(B$10="80-20", (((M61/M$19)*O$4)+O$5)*N$18, IF(B$10="60-40", (((M61/M$19)*P$4)+P$5)*N$18, 0)),0),"")</f>
        <v/>
      </c>
      <c r="O61" s="233" t="str">
        <f aca="false">IFERROR((L61+N61),"")</f>
        <v/>
      </c>
      <c r="P61" s="234" t="str">
        <f aca="false">IF(B61&lt;&gt;"",IF(B$5="LECTURE",'Exam (LECTURE ONLY)'!Y63,IF(B$5="PRACTICUM",OUTPUT!Z63,IF(B$5="RESEARCH",OUTPUT!Z63,IF(B$5="STUDENT FORMATION",OUTPUT!Z63,"")))),"")</f>
        <v/>
      </c>
      <c r="Q61" s="233" t="str">
        <f aca="false">IF(B61&lt;&gt;"",IFERROR(IF(B$10="80-20", (((P61/P$19)*O$4)+O$5)*Q$19, IF(B$10="60-40", (((P61/P$19)*P$4)+P$5)*Q$19, 0)),0),"")</f>
        <v/>
      </c>
      <c r="R61" s="235" t="str">
        <f aca="false">IFERROR((O61+Q61),"")</f>
        <v/>
      </c>
      <c r="S61" s="236" t="str">
        <f aca="false">IF(B61&lt;&gt;"",'Database (LECTURE-RES-PRAC)'!CT58, "")</f>
        <v/>
      </c>
      <c r="T61" s="232" t="str">
        <f aca="false">IF(B61&lt;&gt;"",IFERROR(IF(B$10="80-20", (((S61/S$19)*O$4)+O$5)*T$18, IF(B$10="60-40", (((S61/S$19)*P$4)+P$5)*T$18, 0)),0),"")</f>
        <v/>
      </c>
      <c r="U61" s="236" t="str">
        <f aca="false">IF(B61&lt;&gt;"",'Database (LECTURE-RES-PRAC)'!CU58, "")</f>
        <v/>
      </c>
      <c r="V61" s="232" t="str">
        <f aca="false">IF(B61&lt;&gt;"",IFERROR(IF(B$10="80-20", (((U61/U$19)*O$4)+O$5)*V$18, IF(B$10="60-40", (((U61/U$19)*P$4)+P$5)*V$18, 0)),0),"")</f>
        <v/>
      </c>
      <c r="W61" s="233" t="str">
        <f aca="false">IFERROR((T61+V61),"")</f>
        <v/>
      </c>
      <c r="X61" s="234" t="str">
        <f aca="false">IF(B61&lt;&gt;"",IF(B$5="LECTURE",'Exam (LECTURE ONLY)'!AJ63,IF(B$5="PRACTICUM",OUTPUT!AJ63,IF(B$5="RESEARCH",OUTPUT!AJ63,IF(B$5="STUDENT FORMATION",OUTPUT!AJ63,"")))),"")</f>
        <v/>
      </c>
      <c r="Y61" s="233" t="str">
        <f aca="false">IF(B61&lt;&gt;"",IFERROR(IF(B$10="80-20", (((X61/X$19)*O$4)+O$5)*Y$19, IF(B$10="60-40", (((X61/X$19)*P$4)+P$5)*Y$19, 0)),0),"")</f>
        <v/>
      </c>
      <c r="Z61" s="237" t="str">
        <f aca="false">IFERROR((W61+Y61),"")</f>
        <v/>
      </c>
      <c r="AA61" s="238" t="str">
        <f aca="false">IFERROR(IF(((J61+R61+Z61)/3)="","",((J61+R61+Z61)/3)),"")</f>
        <v/>
      </c>
      <c r="AB61" s="229" t="str">
        <f aca="false">IFERROR(IF(AA61="","",IF(AA61&gt;=75,"PASSED","FAILED")),"")</f>
        <v/>
      </c>
    </row>
    <row r="62" customFormat="false" ht="15.75" hidden="false" customHeight="true" outlineLevel="0" collapsed="false">
      <c r="A62" s="228" t="str">
        <f aca="false">IF(ISBLANK('Database (LECTURE-RES-PRAC)'!A59),"",'Database (LECTURE-RES-PRAC)'!A59)</f>
        <v/>
      </c>
      <c r="B62" s="229" t="str">
        <f aca="false">IF(ISBLANK('Database (LECTURE-RES-PRAC)'!B59),"",'Database (LECTURE-RES-PRAC)'!B59)</f>
        <v/>
      </c>
      <c r="C62" s="230" t="str">
        <f aca="false">IF(B62&lt;&gt;"",'Database (LECTURE-RES-PRAC)'!AH59, "")</f>
        <v/>
      </c>
      <c r="D62" s="231" t="str">
        <f aca="false">IF(B62&lt;&gt;"",IFERROR(IF(B$10="80-20", (((C62/C$19)*O$4)+O$5)*D$18, IF(B$10="60-40", (((C62/C$19)*P$4)+P$5)*D$18, 0)),0),"")</f>
        <v/>
      </c>
      <c r="E62" s="230" t="str">
        <f aca="false">IF(B62&lt;&gt;"",'Database (LECTURE-RES-PRAC)'!AI59,"")</f>
        <v/>
      </c>
      <c r="F62" s="232" t="str">
        <f aca="false">IF(B62&lt;&gt;"",IFERROR(IF(B$10="80-20", (((E62/E$19)*O$4)+O$5)*F$18, IF(B$10="60-40", (((E62/E$19)*P$4)+P$5)*F$18, 0)),0),"")</f>
        <v/>
      </c>
      <c r="G62" s="233" t="str">
        <f aca="false">IF(B62&lt;&gt;"",IFERROR((D62+F62),0),"")</f>
        <v/>
      </c>
      <c r="H62" s="234" t="str">
        <f aca="false">IF(B62&lt;&gt;"",IF(B$5="LECTURE",'Exam (LECTURE ONLY)'!N64,IF(B$5="PRACTICUM",OUTPUT!N64,IF(B$5="RESEARCH",OUTPUT!N64,IF(B$5="STUDENT FORMATION",OUTPUT!N64,"")))),"")</f>
        <v/>
      </c>
      <c r="I62" s="233" t="str">
        <f aca="false">IF(B62&lt;&gt;"",IFERROR(IF(B$10="80-20", (((H62/H$19)*O$4)+O$5)*I$19, IF(B$10="60-40", (((H62/H$19)*P$4)+P$5)*I$19, 0)),0),"")</f>
        <v/>
      </c>
      <c r="J62" s="235" t="str">
        <f aca="false">IFERROR((G62+I62),"")</f>
        <v/>
      </c>
      <c r="K62" s="236" t="str">
        <f aca="false">IF(B62&lt;&gt;"",'Database (LECTURE-RES-PRAC)'!BN59, "")</f>
        <v/>
      </c>
      <c r="L62" s="232" t="str">
        <f aca="false">IF(B62&lt;&gt;"",IFERROR(IF(B$10="80-20", (((K62/K$19)*O$4)+O$5)*L$18, IF(B$10="60-40", (((K62/K$19)*P$4)+P$5)*L$18, 0)),0),"")</f>
        <v/>
      </c>
      <c r="M62" s="236" t="str">
        <f aca="false">IF(B62&lt;&gt;"",'Database (LECTURE-RES-PRAC)'!BO59, "")</f>
        <v/>
      </c>
      <c r="N62" s="232" t="str">
        <f aca="false">IF(B62&lt;&gt;"",IFERROR(IF(B$10="80-20", (((M62/M$19)*O$4)+O$5)*N$18, IF(B$10="60-40", (((M62/M$19)*P$4)+P$5)*N$18, 0)),0),"")</f>
        <v/>
      </c>
      <c r="O62" s="233" t="str">
        <f aca="false">IFERROR((L62+N62),"")</f>
        <v/>
      </c>
      <c r="P62" s="234" t="str">
        <f aca="false">IF(B62&lt;&gt;"",IF(B$5="LECTURE",'Exam (LECTURE ONLY)'!Y64,IF(B$5="PRACTICUM",OUTPUT!Z64,IF(B$5="RESEARCH",OUTPUT!Z64,IF(B$5="STUDENT FORMATION",OUTPUT!Z64,"")))),"")</f>
        <v/>
      </c>
      <c r="Q62" s="233" t="str">
        <f aca="false">IF(B62&lt;&gt;"",IFERROR(IF(B$10="80-20", (((P62/P$19)*O$4)+O$5)*Q$19, IF(B$10="60-40", (((P62/P$19)*P$4)+P$5)*Q$19, 0)),0),"")</f>
        <v/>
      </c>
      <c r="R62" s="235" t="str">
        <f aca="false">IFERROR((O62+Q62),"")</f>
        <v/>
      </c>
      <c r="S62" s="236" t="str">
        <f aca="false">IF(B62&lt;&gt;"",'Database (LECTURE-RES-PRAC)'!CT59, "")</f>
        <v/>
      </c>
      <c r="T62" s="232" t="str">
        <f aca="false">IF(B62&lt;&gt;"",IFERROR(IF(B$10="80-20", (((S62/S$19)*O$4)+O$5)*T$18, IF(B$10="60-40", (((S62/S$19)*P$4)+P$5)*T$18, 0)),0),"")</f>
        <v/>
      </c>
      <c r="U62" s="236" t="str">
        <f aca="false">IF(B62&lt;&gt;"",'Database (LECTURE-RES-PRAC)'!CU59, "")</f>
        <v/>
      </c>
      <c r="V62" s="232" t="str">
        <f aca="false">IF(B62&lt;&gt;"",IFERROR(IF(B$10="80-20", (((U62/U$19)*O$4)+O$5)*V$18, IF(B$10="60-40", (((U62/U$19)*P$4)+P$5)*V$18, 0)),0),"")</f>
        <v/>
      </c>
      <c r="W62" s="233" t="str">
        <f aca="false">IFERROR((T62+V62),"")</f>
        <v/>
      </c>
      <c r="X62" s="234" t="str">
        <f aca="false">IF(B62&lt;&gt;"",IF(B$5="LECTURE",'Exam (LECTURE ONLY)'!AJ64,IF(B$5="PRACTICUM",OUTPUT!AJ64,IF(B$5="RESEARCH",OUTPUT!AJ64,IF(B$5="STUDENT FORMATION",OUTPUT!AJ64,"")))),"")</f>
        <v/>
      </c>
      <c r="Y62" s="233" t="str">
        <f aca="false">IF(B62&lt;&gt;"",IFERROR(IF(B$10="80-20", (((X62/X$19)*O$4)+O$5)*Y$19, IF(B$10="60-40", (((X62/X$19)*P$4)+P$5)*Y$19, 0)),0),"")</f>
        <v/>
      </c>
      <c r="Z62" s="237" t="str">
        <f aca="false">IFERROR((W62+Y62),"")</f>
        <v/>
      </c>
      <c r="AA62" s="238" t="str">
        <f aca="false">IFERROR(IF(((J62+R62+Z62)/3)="","",((J62+R62+Z62)/3)),"")</f>
        <v/>
      </c>
      <c r="AB62" s="229" t="str">
        <f aca="false">IFERROR(IF(AA62="","",IF(AA62&gt;=75,"PASSED","FAILED")),"")</f>
        <v/>
      </c>
    </row>
    <row r="63" customFormat="false" ht="15.75" hidden="false" customHeight="true" outlineLevel="0" collapsed="false">
      <c r="A63" s="183" t="str">
        <f aca="false">IF(ISBLANK('Database (LECTURE-RES-PRAC)'!A60),"",'Database (LECTURE-RES-PRAC)'!A60)</f>
        <v/>
      </c>
      <c r="B63" s="184" t="str">
        <f aca="false">IF(ISBLANK('Database (LECTURE-RES-PRAC)'!B60),"",'Database (LECTURE-RES-PRAC)'!B60)</f>
        <v/>
      </c>
      <c r="C63" s="230" t="str">
        <f aca="false">IF(B63&lt;&gt;"",'Database (LECTURE-RES-PRAC)'!AH60, "")</f>
        <v/>
      </c>
      <c r="D63" s="231" t="str">
        <f aca="false">IF(B63&lt;&gt;"",IFERROR(IF(B$10="80-20", (((C63/C$19)*O$4)+O$5)*D$18, IF(B$10="60-40", (((C63/C$19)*P$4)+P$5)*D$18, 0)),0),"")</f>
        <v/>
      </c>
      <c r="E63" s="230" t="str">
        <f aca="false">IF(B63&lt;&gt;"",'Database (LECTURE-RES-PRAC)'!AI60,"")</f>
        <v/>
      </c>
      <c r="F63" s="232" t="str">
        <f aca="false">IF(B63&lt;&gt;"",IFERROR(IF(B$10="80-20", (((E63/E$19)*O$4)+O$5)*F$18, IF(B$10="60-40", (((E63/E$19)*P$4)+P$5)*F$18, 0)),0),"")</f>
        <v/>
      </c>
      <c r="G63" s="233" t="str">
        <f aca="false">IF(B63&lt;&gt;"",IFERROR((D63+F63),0),"")</f>
        <v/>
      </c>
      <c r="H63" s="234" t="str">
        <f aca="false">IF(B63&lt;&gt;"",IF(B$5="LECTURE",'Exam (LECTURE ONLY)'!N65,IF(B$5="PRACTICUM",OUTPUT!N65,IF(B$5="RESEARCH",OUTPUT!N65,IF(B$5="STUDENT FORMATION",OUTPUT!N65,"")))),"")</f>
        <v/>
      </c>
      <c r="I63" s="233" t="str">
        <f aca="false">IF(B63&lt;&gt;"",IFERROR(IF(B$10="80-20", (((H63/H$19)*O$4)+O$5)*I$19, IF(B$10="60-40", (((H63/H$19)*P$4)+P$5)*I$19, 0)),0),"")</f>
        <v/>
      </c>
      <c r="J63" s="235" t="str">
        <f aca="false">IFERROR((G63+I63),"")</f>
        <v/>
      </c>
      <c r="K63" s="236" t="str">
        <f aca="false">IF(B63&lt;&gt;"",'Database (LECTURE-RES-PRAC)'!BN60, "")</f>
        <v/>
      </c>
      <c r="L63" s="232" t="str">
        <f aca="false">IF(B63&lt;&gt;"",IFERROR(IF(B$10="80-20", (((K63/K$19)*O$4)+O$5)*L$18, IF(B$10="60-40", (((K63/K$19)*P$4)+P$5)*L$18, 0)),0),"")</f>
        <v/>
      </c>
      <c r="M63" s="236" t="str">
        <f aca="false">IF(B63&lt;&gt;"",'Database (LECTURE-RES-PRAC)'!BO60, "")</f>
        <v/>
      </c>
      <c r="N63" s="232" t="str">
        <f aca="false">IF(B63&lt;&gt;"",IFERROR(IF(B$10="80-20", (((M63/M$19)*O$4)+O$5)*N$18, IF(B$10="60-40", (((M63/M$19)*P$4)+P$5)*N$18, 0)),0),"")</f>
        <v/>
      </c>
      <c r="O63" s="233" t="str">
        <f aca="false">IFERROR((L63+N63),"")</f>
        <v/>
      </c>
      <c r="P63" s="234" t="str">
        <f aca="false">IF(B63&lt;&gt;"",IF(B$5="LECTURE",'Exam (LECTURE ONLY)'!Y65,IF(B$5="PRACTICUM",OUTPUT!Z65,IF(B$5="RESEARCH",OUTPUT!Z65,IF(B$5="STUDENT FORMATION",OUTPUT!Z65,"")))),"")</f>
        <v/>
      </c>
      <c r="Q63" s="233" t="str">
        <f aca="false">IF(B63&lt;&gt;"",IFERROR(IF(B$10="80-20", (((P63/P$19)*O$4)+O$5)*Q$19, IF(B$10="60-40", (((P63/P$19)*P$4)+P$5)*Q$19, 0)),0),"")</f>
        <v/>
      </c>
      <c r="R63" s="235" t="str">
        <f aca="false">IFERROR((O63+Q63),"")</f>
        <v/>
      </c>
      <c r="S63" s="236" t="str">
        <f aca="false">IF(B63&lt;&gt;"",'Database (LECTURE-RES-PRAC)'!CT60, "")</f>
        <v/>
      </c>
      <c r="T63" s="232" t="str">
        <f aca="false">IF(B63&lt;&gt;"",IFERROR(IF(B$10="80-20", (((S63/S$19)*O$4)+O$5)*T$18, IF(B$10="60-40", (((S63/S$19)*P$4)+P$5)*T$18, 0)),0),"")</f>
        <v/>
      </c>
      <c r="U63" s="236" t="str">
        <f aca="false">IF(B63&lt;&gt;"",'Database (LECTURE-RES-PRAC)'!CU60, "")</f>
        <v/>
      </c>
      <c r="V63" s="232" t="str">
        <f aca="false">IF(B63&lt;&gt;"",IFERROR(IF(B$10="80-20", (((U63/U$19)*O$4)+O$5)*V$18, IF(B$10="60-40", (((U63/U$19)*P$4)+P$5)*V$18, 0)),0),"")</f>
        <v/>
      </c>
      <c r="W63" s="233" t="str">
        <f aca="false">IFERROR((T63+V63),"")</f>
        <v/>
      </c>
      <c r="X63" s="234" t="str">
        <f aca="false">IF(B63&lt;&gt;"",IF(B$5="LECTURE",'Exam (LECTURE ONLY)'!AJ65,IF(B$5="PRACTICUM",OUTPUT!AJ65,IF(B$5="RESEARCH",OUTPUT!AJ65,IF(B$5="STUDENT FORMATION",OUTPUT!AJ65,"")))),"")</f>
        <v/>
      </c>
      <c r="Y63" s="233" t="str">
        <f aca="false">IF(B63&lt;&gt;"",IFERROR(IF(B$10="80-20", (((X63/X$19)*O$4)+O$5)*Y$19, IF(B$10="60-40", (((X63/X$19)*P$4)+P$5)*Y$19, 0)),0),"")</f>
        <v/>
      </c>
      <c r="Z63" s="237" t="str">
        <f aca="false">IFERROR((W63+Y63),"")</f>
        <v/>
      </c>
      <c r="AA63" s="238" t="str">
        <f aca="false">IFERROR(IF(((J63+R63+Z63)/3)="","",((J63+R63+Z63)/3)),"")</f>
        <v/>
      </c>
      <c r="AB63" s="229" t="str">
        <f aca="false">IFERROR(IF(AA63="","",IF(AA63&gt;=75,"PASSED","FAILED")),"")</f>
        <v/>
      </c>
    </row>
    <row r="64" customFormat="false" ht="15.75" hidden="false" customHeight="true" outlineLevel="0" collapsed="false">
      <c r="A64" s="228" t="str">
        <f aca="false">IF(ISBLANK('Database (LECTURE-RES-PRAC)'!A61),"",'Database (LECTURE-RES-PRAC)'!A61)</f>
        <v/>
      </c>
      <c r="B64" s="229" t="str">
        <f aca="false">IF(ISBLANK('Database (LECTURE-RES-PRAC)'!B61),"",'Database (LECTURE-RES-PRAC)'!B61)</f>
        <v/>
      </c>
      <c r="C64" s="230" t="str">
        <f aca="false">IF(B64&lt;&gt;"",'Database (LECTURE-RES-PRAC)'!AH61, "")</f>
        <v/>
      </c>
      <c r="D64" s="231" t="str">
        <f aca="false">IF(B64&lt;&gt;"",IFERROR(IF(B$10="80-20", (((C64/C$19)*O$4)+O$5)*D$18, IF(B$10="60-40", (((C64/C$19)*P$4)+P$5)*D$18, 0)),0),"")</f>
        <v/>
      </c>
      <c r="E64" s="230" t="str">
        <f aca="false">IF(B64&lt;&gt;"",'Database (LECTURE-RES-PRAC)'!AI61,"")</f>
        <v/>
      </c>
      <c r="F64" s="232" t="str">
        <f aca="false">IF(B64&lt;&gt;"",IFERROR(IF(B$10="80-20", (((E64/E$19)*O$4)+O$5)*F$18, IF(B$10="60-40", (((E64/E$19)*P$4)+P$5)*F$18, 0)),0),"")</f>
        <v/>
      </c>
      <c r="G64" s="233" t="str">
        <f aca="false">IF(B64&lt;&gt;"",IFERROR((D64+F64),0),"")</f>
        <v/>
      </c>
      <c r="H64" s="234" t="str">
        <f aca="false">IF(B64&lt;&gt;"",IF(B$5="LECTURE",'Exam (LECTURE ONLY)'!N66,IF(B$5="PRACTICUM",OUTPUT!N66,IF(B$5="RESEARCH",OUTPUT!N66,IF(B$5="STUDENT FORMATION",OUTPUT!N66,"")))),"")</f>
        <v/>
      </c>
      <c r="I64" s="233" t="str">
        <f aca="false">IF(B64&lt;&gt;"",IFERROR(IF(B$10="80-20", (((H64/H$19)*O$4)+O$5)*I$19, IF(B$10="60-40", (((H64/H$19)*P$4)+P$5)*I$19, 0)),0),"")</f>
        <v/>
      </c>
      <c r="J64" s="235" t="str">
        <f aca="false">IFERROR((G64+I64),"")</f>
        <v/>
      </c>
      <c r="K64" s="236" t="str">
        <f aca="false">IF(B64&lt;&gt;"",'Database (LECTURE-RES-PRAC)'!BN61, "")</f>
        <v/>
      </c>
      <c r="L64" s="232" t="str">
        <f aca="false">IF(B64&lt;&gt;"",IFERROR(IF(B$10="80-20", (((K64/K$19)*O$4)+O$5)*L$18, IF(B$10="60-40", (((K64/K$19)*P$4)+P$5)*L$18, 0)),0),"")</f>
        <v/>
      </c>
      <c r="M64" s="236" t="str">
        <f aca="false">IF(B64&lt;&gt;"",'Database (LECTURE-RES-PRAC)'!BO61, "")</f>
        <v/>
      </c>
      <c r="N64" s="232" t="str">
        <f aca="false">IF(B64&lt;&gt;"",IFERROR(IF(B$10="80-20", (((M64/M$19)*O$4)+O$5)*N$18, IF(B$10="60-40", (((M64/M$19)*P$4)+P$5)*N$18, 0)),0),"")</f>
        <v/>
      </c>
      <c r="O64" s="233" t="str">
        <f aca="false">IFERROR((L64+N64),"")</f>
        <v/>
      </c>
      <c r="P64" s="234" t="str">
        <f aca="false">IF(B64&lt;&gt;"",IF(B$5="LECTURE",'Exam (LECTURE ONLY)'!Y66,IF(B$5="PRACTICUM",OUTPUT!Z66,IF(B$5="RESEARCH",OUTPUT!Z66,IF(B$5="STUDENT FORMATION",OUTPUT!Z66,"")))),"")</f>
        <v/>
      </c>
      <c r="Q64" s="233" t="str">
        <f aca="false">IF(B64&lt;&gt;"",IFERROR(IF(B$10="80-20", (((P64/P$19)*O$4)+O$5)*Q$19, IF(B$10="60-40", (((P64/P$19)*P$4)+P$5)*Q$19, 0)),0),"")</f>
        <v/>
      </c>
      <c r="R64" s="235" t="str">
        <f aca="false">IFERROR((O64+Q64),"")</f>
        <v/>
      </c>
      <c r="S64" s="236" t="str">
        <f aca="false">IF(B64&lt;&gt;"",'Database (LECTURE-RES-PRAC)'!CT61, "")</f>
        <v/>
      </c>
      <c r="T64" s="232" t="str">
        <f aca="false">IF(B64&lt;&gt;"",IFERROR(IF(B$10="80-20", (((S64/S$19)*O$4)+O$5)*T$18, IF(B$10="60-40", (((S64/S$19)*P$4)+P$5)*T$18, 0)),0),"")</f>
        <v/>
      </c>
      <c r="U64" s="236" t="str">
        <f aca="false">IF(B64&lt;&gt;"",'Database (LECTURE-RES-PRAC)'!CU61, "")</f>
        <v/>
      </c>
      <c r="V64" s="232" t="str">
        <f aca="false">IF(B64&lt;&gt;"",IFERROR(IF(B$10="80-20", (((U64/U$19)*O$4)+O$5)*V$18, IF(B$10="60-40", (((U64/U$19)*P$4)+P$5)*V$18, 0)),0),"")</f>
        <v/>
      </c>
      <c r="W64" s="233" t="str">
        <f aca="false">IFERROR((T64+V64),"")</f>
        <v/>
      </c>
      <c r="X64" s="234" t="str">
        <f aca="false">IF(B64&lt;&gt;"",IF(B$5="LECTURE",'Exam (LECTURE ONLY)'!AJ66,IF(B$5="PRACTICUM",OUTPUT!AJ66,IF(B$5="RESEARCH",OUTPUT!AJ66,IF(B$5="STUDENT FORMATION",OUTPUT!AJ66,"")))),"")</f>
        <v/>
      </c>
      <c r="Y64" s="233" t="str">
        <f aca="false">IF(B64&lt;&gt;"",IFERROR(IF(B$10="80-20", (((X64/X$19)*O$4)+O$5)*Y$19, IF(B$10="60-40", (((X64/X$19)*P$4)+P$5)*Y$19, 0)),0),"")</f>
        <v/>
      </c>
      <c r="Z64" s="237" t="str">
        <f aca="false">IFERROR((W64+Y64),"")</f>
        <v/>
      </c>
      <c r="AA64" s="238" t="str">
        <f aca="false">IFERROR(IF(((J64+R64+Z64)/3)="","",((J64+R64+Z64)/3)),"")</f>
        <v/>
      </c>
      <c r="AB64" s="229" t="str">
        <f aca="false">IFERROR(IF(AA64="","",IF(AA64&gt;=75,"PASSED","FAILED")),"")</f>
        <v/>
      </c>
    </row>
    <row r="65" customFormat="false" ht="15.75" hidden="false" customHeight="true" outlineLevel="0" collapsed="false">
      <c r="A65" s="183" t="str">
        <f aca="false">IF(ISBLANK('Database (LECTURE-RES-PRAC)'!A62),"",'Database (LECTURE-RES-PRAC)'!A62)</f>
        <v/>
      </c>
      <c r="B65" s="184" t="str">
        <f aca="false">IF(ISBLANK('Database (LECTURE-RES-PRAC)'!B62),"",'Database (LECTURE-RES-PRAC)'!B62)</f>
        <v/>
      </c>
      <c r="C65" s="230" t="str">
        <f aca="false">IF(B65&lt;&gt;"",'Database (LECTURE-RES-PRAC)'!AH62, "")</f>
        <v/>
      </c>
      <c r="D65" s="231" t="str">
        <f aca="false">IF(B65&lt;&gt;"",IFERROR(IF(B$10="80-20", (((C65/C$19)*O$4)+O$5)*D$18, IF(B$10="60-40", (((C65/C$19)*P$4)+P$5)*D$18, 0)),0),"")</f>
        <v/>
      </c>
      <c r="E65" s="230" t="str">
        <f aca="false">IF(B65&lt;&gt;"",'Database (LECTURE-RES-PRAC)'!AI62,"")</f>
        <v/>
      </c>
      <c r="F65" s="232" t="str">
        <f aca="false">IF(B65&lt;&gt;"",IFERROR(IF(B$10="80-20", (((E65/E$19)*O$4)+O$5)*F$18, IF(B$10="60-40", (((E65/E$19)*P$4)+P$5)*F$18, 0)),0),"")</f>
        <v/>
      </c>
      <c r="G65" s="233" t="str">
        <f aca="false">IF(B65&lt;&gt;"",IFERROR((D65+F65),0),"")</f>
        <v/>
      </c>
      <c r="H65" s="234" t="str">
        <f aca="false">IF(B65&lt;&gt;"",IF(B$5="LECTURE",'Exam (LECTURE ONLY)'!N67,IF(B$5="PRACTICUM",OUTPUT!N67,IF(B$5="RESEARCH",OUTPUT!N67,IF(B$5="STUDENT FORMATION",OUTPUT!N67,"")))),"")</f>
        <v/>
      </c>
      <c r="I65" s="233" t="str">
        <f aca="false">IF(B65&lt;&gt;"",IFERROR(IF(B$10="80-20", (((H65/H$19)*O$4)+O$5)*I$19, IF(B$10="60-40", (((H65/H$19)*P$4)+P$5)*I$19, 0)),0),"")</f>
        <v/>
      </c>
      <c r="J65" s="235" t="str">
        <f aca="false">IFERROR((G65+I65),"")</f>
        <v/>
      </c>
      <c r="K65" s="236" t="str">
        <f aca="false">IF(B65&lt;&gt;"",'Database (LECTURE-RES-PRAC)'!BN62, "")</f>
        <v/>
      </c>
      <c r="L65" s="232" t="str">
        <f aca="false">IF(B65&lt;&gt;"",IFERROR(IF(B$10="80-20", (((K65/K$19)*O$4)+O$5)*L$18, IF(B$10="60-40", (((K65/K$19)*P$4)+P$5)*L$18, 0)),0),"")</f>
        <v/>
      </c>
      <c r="M65" s="236" t="str">
        <f aca="false">IF(B65&lt;&gt;"",'Database (LECTURE-RES-PRAC)'!BO62, "")</f>
        <v/>
      </c>
      <c r="N65" s="232" t="str">
        <f aca="false">IF(B65&lt;&gt;"",IFERROR(IF(B$10="80-20", (((M65/M$19)*O$4)+O$5)*N$18, IF(B$10="60-40", (((M65/M$19)*P$4)+P$5)*N$18, 0)),0),"")</f>
        <v/>
      </c>
      <c r="O65" s="233" t="str">
        <f aca="false">IFERROR((L65+N65),"")</f>
        <v/>
      </c>
      <c r="P65" s="234" t="str">
        <f aca="false">IF(B65&lt;&gt;"",IF(B$5="LECTURE",'Exam (LECTURE ONLY)'!Y67,IF(B$5="PRACTICUM",OUTPUT!Z67,IF(B$5="RESEARCH",OUTPUT!Z67,IF(B$5="STUDENT FORMATION",OUTPUT!Z67,"")))),"")</f>
        <v/>
      </c>
      <c r="Q65" s="233" t="str">
        <f aca="false">IF(B65&lt;&gt;"",IFERROR(IF(B$10="80-20", (((P65/P$19)*O$4)+O$5)*Q$19, IF(B$10="60-40", (((P65/P$19)*P$4)+P$5)*Q$19, 0)),0),"")</f>
        <v/>
      </c>
      <c r="R65" s="235" t="str">
        <f aca="false">IFERROR((O65+Q65),"")</f>
        <v/>
      </c>
      <c r="S65" s="236" t="str">
        <f aca="false">IF(B65&lt;&gt;"",'Database (LECTURE-RES-PRAC)'!CT62, "")</f>
        <v/>
      </c>
      <c r="T65" s="232" t="str">
        <f aca="false">IF(B65&lt;&gt;"",IFERROR(IF(B$10="80-20", (((S65/S$19)*O$4)+O$5)*T$18, IF(B$10="60-40", (((S65/S$19)*P$4)+P$5)*T$18, 0)),0),"")</f>
        <v/>
      </c>
      <c r="U65" s="236" t="str">
        <f aca="false">IF(B65&lt;&gt;"",'Database (LECTURE-RES-PRAC)'!CU62, "")</f>
        <v/>
      </c>
      <c r="V65" s="232" t="str">
        <f aca="false">IF(B65&lt;&gt;"",IFERROR(IF(B$10="80-20", (((U65/U$19)*O$4)+O$5)*V$18, IF(B$10="60-40", (((U65/U$19)*P$4)+P$5)*V$18, 0)),0),"")</f>
        <v/>
      </c>
      <c r="W65" s="233" t="str">
        <f aca="false">IFERROR((T65+V65),"")</f>
        <v/>
      </c>
      <c r="X65" s="234" t="str">
        <f aca="false">IF(B65&lt;&gt;"",IF(B$5="LECTURE",'Exam (LECTURE ONLY)'!AJ67,IF(B$5="PRACTICUM",OUTPUT!AJ67,IF(B$5="RESEARCH",OUTPUT!AJ67,IF(B$5="STUDENT FORMATION",OUTPUT!AJ67,"")))),"")</f>
        <v/>
      </c>
      <c r="Y65" s="233" t="str">
        <f aca="false">IF(B65&lt;&gt;"",IFERROR(IF(B$10="80-20", (((X65/X$19)*O$4)+O$5)*Y$19, IF(B$10="60-40", (((X65/X$19)*P$4)+P$5)*Y$19, 0)),0),"")</f>
        <v/>
      </c>
      <c r="Z65" s="237" t="str">
        <f aca="false">IFERROR((W65+Y65),"")</f>
        <v/>
      </c>
      <c r="AA65" s="238" t="str">
        <f aca="false">IFERROR(IF(((J65+R65+Z65)/3)="","",((J65+R65+Z65)/3)),"")</f>
        <v/>
      </c>
      <c r="AB65" s="229" t="str">
        <f aca="false">IFERROR(IF(AA65="","",IF(AA65&gt;=75,"PASSED","FAILED")),"")</f>
        <v/>
      </c>
    </row>
    <row r="66" customFormat="false" ht="15.75" hidden="false" customHeight="true" outlineLevel="0" collapsed="false">
      <c r="A66" s="228" t="str">
        <f aca="false">IF(ISBLANK('Database (LECTURE-RES-PRAC)'!A63),"",'Database (LECTURE-RES-PRAC)'!A63)</f>
        <v/>
      </c>
      <c r="B66" s="229" t="str">
        <f aca="false">IF(ISBLANK('Database (LECTURE-RES-PRAC)'!B63),"",'Database (LECTURE-RES-PRAC)'!B63)</f>
        <v/>
      </c>
      <c r="C66" s="230" t="str">
        <f aca="false">IF(B66&lt;&gt;"",'Database (LECTURE-RES-PRAC)'!AH63, "")</f>
        <v/>
      </c>
      <c r="D66" s="231" t="str">
        <f aca="false">IF(B66&lt;&gt;"",IFERROR(IF(B$10="80-20", (((C66/C$19)*O$4)+O$5)*D$18, IF(B$10="60-40", (((C66/C$19)*P$4)+P$5)*D$18, 0)),0),"")</f>
        <v/>
      </c>
      <c r="E66" s="230" t="str">
        <f aca="false">IF(B66&lt;&gt;"",'Database (LECTURE-RES-PRAC)'!AI63,"")</f>
        <v/>
      </c>
      <c r="F66" s="232" t="str">
        <f aca="false">IF(B66&lt;&gt;"",IFERROR(IF(B$10="80-20", (((E66/E$19)*O$4)+O$5)*F$18, IF(B$10="60-40", (((E66/E$19)*P$4)+P$5)*F$18, 0)),0),"")</f>
        <v/>
      </c>
      <c r="G66" s="233" t="str">
        <f aca="false">IF(B66&lt;&gt;"",IFERROR((D66+F66),0),"")</f>
        <v/>
      </c>
      <c r="H66" s="234" t="str">
        <f aca="false">IF(B66&lt;&gt;"",IF(B$5="LECTURE",'Exam (LECTURE ONLY)'!N68,IF(B$5="PRACTICUM",OUTPUT!N68,IF(B$5="RESEARCH",OUTPUT!N68,IF(B$5="STUDENT FORMATION",OUTPUT!N68,"")))),"")</f>
        <v/>
      </c>
      <c r="I66" s="233" t="str">
        <f aca="false">IF(B66&lt;&gt;"",IFERROR(IF(B$10="80-20", (((H66/H$19)*O$4)+O$5)*I$19, IF(B$10="60-40", (((H66/H$19)*P$4)+P$5)*I$19, 0)),0),"")</f>
        <v/>
      </c>
      <c r="J66" s="235" t="str">
        <f aca="false">IFERROR((G66+I66),"")</f>
        <v/>
      </c>
      <c r="K66" s="236" t="str">
        <f aca="false">IF(B66&lt;&gt;"",'Database (LECTURE-RES-PRAC)'!BN63, "")</f>
        <v/>
      </c>
      <c r="L66" s="232" t="str">
        <f aca="false">IF(B66&lt;&gt;"",IFERROR(IF(B$10="80-20", (((K66/K$19)*O$4)+O$5)*L$18, IF(B$10="60-40", (((K66/K$19)*P$4)+P$5)*L$18, 0)),0),"")</f>
        <v/>
      </c>
      <c r="M66" s="236" t="str">
        <f aca="false">IF(B66&lt;&gt;"",'Database (LECTURE-RES-PRAC)'!BO63, "")</f>
        <v/>
      </c>
      <c r="N66" s="232" t="str">
        <f aca="false">IF(B66&lt;&gt;"",IFERROR(IF(B$10="80-20", (((M66/M$19)*O$4)+O$5)*N$18, IF(B$10="60-40", (((M66/M$19)*P$4)+P$5)*N$18, 0)),0),"")</f>
        <v/>
      </c>
      <c r="O66" s="233" t="str">
        <f aca="false">IFERROR((L66+N66),"")</f>
        <v/>
      </c>
      <c r="P66" s="234" t="str">
        <f aca="false">IF(B66&lt;&gt;"",IF(B$5="LECTURE",'Exam (LECTURE ONLY)'!Y68,IF(B$5="PRACTICUM",OUTPUT!Z68,IF(B$5="RESEARCH",OUTPUT!Z68,IF(B$5="STUDENT FORMATION",OUTPUT!Z68,"")))),"")</f>
        <v/>
      </c>
      <c r="Q66" s="233" t="str">
        <f aca="false">IF(B66&lt;&gt;"",IFERROR(IF(B$10="80-20", (((P66/P$19)*O$4)+O$5)*Q$19, IF(B$10="60-40", (((P66/P$19)*P$4)+P$5)*Q$19, 0)),0),"")</f>
        <v/>
      </c>
      <c r="R66" s="235" t="str">
        <f aca="false">IFERROR((O66+Q66),"")</f>
        <v/>
      </c>
      <c r="S66" s="236" t="str">
        <f aca="false">IF(B66&lt;&gt;"",'Database (LECTURE-RES-PRAC)'!CT63, "")</f>
        <v/>
      </c>
      <c r="T66" s="232" t="str">
        <f aca="false">IF(B66&lt;&gt;"",IFERROR(IF(B$10="80-20", (((S66/S$19)*O$4)+O$5)*T$18, IF(B$10="60-40", (((S66/S$19)*P$4)+P$5)*T$18, 0)),0),"")</f>
        <v/>
      </c>
      <c r="U66" s="236" t="str">
        <f aca="false">IF(B66&lt;&gt;"",'Database (LECTURE-RES-PRAC)'!CU63, "")</f>
        <v/>
      </c>
      <c r="V66" s="232" t="str">
        <f aca="false">IF(B66&lt;&gt;"",IFERROR(IF(B$10="80-20", (((U66/U$19)*O$4)+O$5)*V$18, IF(B$10="60-40", (((U66/U$19)*P$4)+P$5)*V$18, 0)),0),"")</f>
        <v/>
      </c>
      <c r="W66" s="233" t="str">
        <f aca="false">IFERROR((T66+V66),"")</f>
        <v/>
      </c>
      <c r="X66" s="234" t="str">
        <f aca="false">IF(B66&lt;&gt;"",IF(B$5="LECTURE",'Exam (LECTURE ONLY)'!AJ68,IF(B$5="PRACTICUM",OUTPUT!AJ68,IF(B$5="RESEARCH",OUTPUT!AJ68,IF(B$5="STUDENT FORMATION",OUTPUT!AJ68,"")))),"")</f>
        <v/>
      </c>
      <c r="Y66" s="233" t="str">
        <f aca="false">IF(B66&lt;&gt;"",IFERROR(IF(B$10="80-20", (((X66/X$19)*O$4)+O$5)*Y$19, IF(B$10="60-40", (((X66/X$19)*P$4)+P$5)*Y$19, 0)),0),"")</f>
        <v/>
      </c>
      <c r="Z66" s="237" t="str">
        <f aca="false">IFERROR((W66+Y66),"")</f>
        <v/>
      </c>
      <c r="AA66" s="238" t="str">
        <f aca="false">IFERROR(IF(((J66+R66+Z66)/3)="","",((J66+R66+Z66)/3)),"")</f>
        <v/>
      </c>
      <c r="AB66" s="229" t="str">
        <f aca="false">IFERROR(IF(AA66="","",IF(AA66&gt;=75,"PASSED","FAILED")),"")</f>
        <v/>
      </c>
    </row>
    <row r="67" customFormat="false" ht="15.75" hidden="false" customHeight="true" outlineLevel="0" collapsed="false">
      <c r="A67" s="183" t="str">
        <f aca="false">IF(ISBLANK('Database (LECTURE-RES-PRAC)'!A64),"",'Database (LECTURE-RES-PRAC)'!A64)</f>
        <v/>
      </c>
      <c r="B67" s="184" t="str">
        <f aca="false">IF(ISBLANK('Database (LECTURE-RES-PRAC)'!B64),"",'Database (LECTURE-RES-PRAC)'!B64)</f>
        <v/>
      </c>
      <c r="C67" s="230" t="str">
        <f aca="false">IF(B67&lt;&gt;"",'Database (LECTURE-RES-PRAC)'!AH64, "")</f>
        <v/>
      </c>
      <c r="D67" s="231" t="str">
        <f aca="false">IF(B67&lt;&gt;"",IFERROR(IF(B$10="80-20", (((C67/C$19)*O$4)+O$5)*D$18, IF(B$10="60-40", (((C67/C$19)*P$4)+P$5)*D$18, 0)),0),"")</f>
        <v/>
      </c>
      <c r="E67" s="230" t="str">
        <f aca="false">IF(B67&lt;&gt;"",'Database (LECTURE-RES-PRAC)'!AI64,"")</f>
        <v/>
      </c>
      <c r="F67" s="232" t="str">
        <f aca="false">IF(B67&lt;&gt;"",IFERROR(IF(B$10="80-20", (((E67/E$19)*O$4)+O$5)*F$18, IF(B$10="60-40", (((E67/E$19)*P$4)+P$5)*F$18, 0)),0),"")</f>
        <v/>
      </c>
      <c r="G67" s="233" t="str">
        <f aca="false">IF(B67&lt;&gt;"",IFERROR((D67+F67),0),"")</f>
        <v/>
      </c>
      <c r="H67" s="234" t="str">
        <f aca="false">IF(B67&lt;&gt;"",IF(B$5="LECTURE",'Exam (LECTURE ONLY)'!N69,IF(B$5="PRACTICUM",OUTPUT!N69,IF(B$5="RESEARCH",OUTPUT!N69,IF(B$5="STUDENT FORMATION",OUTPUT!N69,"")))),"")</f>
        <v/>
      </c>
      <c r="I67" s="233" t="str">
        <f aca="false">IF(B67&lt;&gt;"",IFERROR(IF(B$10="80-20", (((H67/H$19)*O$4)+O$5)*I$19, IF(B$10="60-40", (((H67/H$19)*P$4)+P$5)*I$19, 0)),0),"")</f>
        <v/>
      </c>
      <c r="J67" s="235" t="str">
        <f aca="false">IFERROR((G67+I67),"")</f>
        <v/>
      </c>
      <c r="K67" s="236" t="str">
        <f aca="false">IF(B67&lt;&gt;"",'Database (LECTURE-RES-PRAC)'!BN64, "")</f>
        <v/>
      </c>
      <c r="L67" s="232" t="str">
        <f aca="false">IF(B67&lt;&gt;"",IFERROR(IF(B$10="80-20", (((K67/K$19)*O$4)+O$5)*L$18, IF(B$10="60-40", (((K67/K$19)*P$4)+P$5)*L$18, 0)),0),"")</f>
        <v/>
      </c>
      <c r="M67" s="236" t="str">
        <f aca="false">IF(B67&lt;&gt;"",'Database (LECTURE-RES-PRAC)'!BO64, "")</f>
        <v/>
      </c>
      <c r="N67" s="232" t="str">
        <f aca="false">IF(B67&lt;&gt;"",IFERROR(IF(B$10="80-20", (((M67/M$19)*O$4)+O$5)*N$18, IF(B$10="60-40", (((M67/M$19)*P$4)+P$5)*N$18, 0)),0),"")</f>
        <v/>
      </c>
      <c r="O67" s="233" t="str">
        <f aca="false">IFERROR((L67+N67),"")</f>
        <v/>
      </c>
      <c r="P67" s="234" t="str">
        <f aca="false">IF(B67&lt;&gt;"",IF(B$5="LECTURE",'Exam (LECTURE ONLY)'!Y69,IF(B$5="PRACTICUM",OUTPUT!Z69,IF(B$5="RESEARCH",OUTPUT!Z69,IF(B$5="STUDENT FORMATION",OUTPUT!Z69,"")))),"")</f>
        <v/>
      </c>
      <c r="Q67" s="233" t="str">
        <f aca="false">IF(B67&lt;&gt;"",IFERROR(IF(B$10="80-20", (((P67/P$19)*O$4)+O$5)*Q$19, IF(B$10="60-40", (((P67/P$19)*P$4)+P$5)*Q$19, 0)),0),"")</f>
        <v/>
      </c>
      <c r="R67" s="235" t="str">
        <f aca="false">IFERROR((O67+Q67),"")</f>
        <v/>
      </c>
      <c r="S67" s="236" t="str">
        <f aca="false">IF(B67&lt;&gt;"",'Database (LECTURE-RES-PRAC)'!CT64, "")</f>
        <v/>
      </c>
      <c r="T67" s="232" t="str">
        <f aca="false">IF(B67&lt;&gt;"",IFERROR(IF(B$10="80-20", (((S67/S$19)*O$4)+O$5)*T$18, IF(B$10="60-40", (((S67/S$19)*P$4)+P$5)*T$18, 0)),0),"")</f>
        <v/>
      </c>
      <c r="U67" s="236" t="str">
        <f aca="false">IF(B67&lt;&gt;"",'Database (LECTURE-RES-PRAC)'!CU64, "")</f>
        <v/>
      </c>
      <c r="V67" s="232" t="str">
        <f aca="false">IF(B67&lt;&gt;"",IFERROR(IF(B$10="80-20", (((U67/U$19)*O$4)+O$5)*V$18, IF(B$10="60-40", (((U67/U$19)*P$4)+P$5)*V$18, 0)),0),"")</f>
        <v/>
      </c>
      <c r="W67" s="233" t="str">
        <f aca="false">IFERROR((T67+V67),"")</f>
        <v/>
      </c>
      <c r="X67" s="234" t="str">
        <f aca="false">IF(B67&lt;&gt;"",IF(B$5="LECTURE",'Exam (LECTURE ONLY)'!AJ69,IF(B$5="PRACTICUM",OUTPUT!AJ69,IF(B$5="RESEARCH",OUTPUT!AJ69,IF(B$5="STUDENT FORMATION",OUTPUT!AJ69,"")))),"")</f>
        <v/>
      </c>
      <c r="Y67" s="233" t="str">
        <f aca="false">IF(B67&lt;&gt;"",IFERROR(IF(B$10="80-20", (((X67/X$19)*O$4)+O$5)*Y$19, IF(B$10="60-40", (((X67/X$19)*P$4)+P$5)*Y$19, 0)),0),"")</f>
        <v/>
      </c>
      <c r="Z67" s="237" t="str">
        <f aca="false">IFERROR((W67+Y67),"")</f>
        <v/>
      </c>
      <c r="AA67" s="238" t="str">
        <f aca="false">IFERROR(IF(((J67+R67+Z67)/3)="","",((J67+R67+Z67)/3)),"")</f>
        <v/>
      </c>
      <c r="AB67" s="229" t="str">
        <f aca="false">IFERROR(IF(AA67="","",IF(AA67&gt;=75,"PASSED","FAILED")),"")</f>
        <v/>
      </c>
    </row>
    <row r="68" customFormat="false" ht="15.75" hidden="false" customHeight="true" outlineLevel="0" collapsed="false">
      <c r="A68" s="228" t="str">
        <f aca="false">IF(ISBLANK('Database (LECTURE-RES-PRAC)'!A65),"",'Database (LECTURE-RES-PRAC)'!A65)</f>
        <v/>
      </c>
      <c r="B68" s="229" t="str">
        <f aca="false">IF(ISBLANK('Database (LECTURE-RES-PRAC)'!B65),"",'Database (LECTURE-RES-PRAC)'!B65)</f>
        <v/>
      </c>
      <c r="C68" s="230" t="str">
        <f aca="false">IF(B68&lt;&gt;"",'Database (LECTURE-RES-PRAC)'!AH65, "")</f>
        <v/>
      </c>
      <c r="D68" s="231" t="str">
        <f aca="false">IF(B68&lt;&gt;"",IFERROR(IF(B$10="80-20", (((C68/C$19)*O$4)+O$5)*D$18, IF(B$10="60-40", (((C68/C$19)*P$4)+P$5)*D$18, 0)),0),"")</f>
        <v/>
      </c>
      <c r="E68" s="230" t="str">
        <f aca="false">IF(B68&lt;&gt;"",'Database (LECTURE-RES-PRAC)'!AI65,"")</f>
        <v/>
      </c>
      <c r="F68" s="232" t="str">
        <f aca="false">IF(B68&lt;&gt;"",IFERROR(IF(B$10="80-20", (((E68/E$19)*O$4)+O$5)*F$18, IF(B$10="60-40", (((E68/E$19)*P$4)+P$5)*F$18, 0)),0),"")</f>
        <v/>
      </c>
      <c r="G68" s="233" t="str">
        <f aca="false">IF(B68&lt;&gt;"",IFERROR((D68+F68),0),"")</f>
        <v/>
      </c>
      <c r="H68" s="234" t="str">
        <f aca="false">IF(B68&lt;&gt;"",IF(B$5="LECTURE",'Exam (LECTURE ONLY)'!N70,IF(B$5="PRACTICUM",OUTPUT!N70,IF(B$5="RESEARCH",OUTPUT!N70,IF(B$5="STUDENT FORMATION",OUTPUT!N70,"")))),"")</f>
        <v/>
      </c>
      <c r="I68" s="233" t="str">
        <f aca="false">IF(B68&lt;&gt;"",IFERROR(IF(B$10="80-20", (((H68/H$19)*O$4)+O$5)*I$19, IF(B$10="60-40", (((H68/H$19)*P$4)+P$5)*I$19, 0)),0),"")</f>
        <v/>
      </c>
      <c r="J68" s="235" t="str">
        <f aca="false">IFERROR((G68+I68),"")</f>
        <v/>
      </c>
      <c r="K68" s="236" t="str">
        <f aca="false">IF(B68&lt;&gt;"",'Database (LECTURE-RES-PRAC)'!BN65, "")</f>
        <v/>
      </c>
      <c r="L68" s="232" t="str">
        <f aca="false">IF(B68&lt;&gt;"",IFERROR(IF(B$10="80-20", (((K68/K$19)*O$4)+O$5)*L$18, IF(B$10="60-40", (((K68/K$19)*P$4)+P$5)*L$18, 0)),0),"")</f>
        <v/>
      </c>
      <c r="M68" s="236" t="str">
        <f aca="false">IF(B68&lt;&gt;"",'Database (LECTURE-RES-PRAC)'!BO65, "")</f>
        <v/>
      </c>
      <c r="N68" s="232" t="str">
        <f aca="false">IF(B68&lt;&gt;"",IFERROR(IF(B$10="80-20", (((M68/M$19)*O$4)+O$5)*N$18, IF(B$10="60-40", (((M68/M$19)*P$4)+P$5)*N$18, 0)),0),"")</f>
        <v/>
      </c>
      <c r="O68" s="233" t="str">
        <f aca="false">IFERROR((L68+N68),"")</f>
        <v/>
      </c>
      <c r="P68" s="234" t="str">
        <f aca="false">IF(B68&lt;&gt;"",IF(B$5="LECTURE",'Exam (LECTURE ONLY)'!Y70,IF(B$5="PRACTICUM",OUTPUT!Z70,IF(B$5="RESEARCH",OUTPUT!Z70,IF(B$5="STUDENT FORMATION",OUTPUT!Z70,"")))),"")</f>
        <v/>
      </c>
      <c r="Q68" s="233" t="str">
        <f aca="false">IF(B68&lt;&gt;"",IFERROR(IF(B$10="80-20", (((P68/P$19)*O$4)+O$5)*Q$19, IF(B$10="60-40", (((P68/P$19)*P$4)+P$5)*Q$19, 0)),0),"")</f>
        <v/>
      </c>
      <c r="R68" s="235" t="str">
        <f aca="false">IFERROR((O68+Q68),"")</f>
        <v/>
      </c>
      <c r="S68" s="236" t="str">
        <f aca="false">IF(B68&lt;&gt;"",'Database (LECTURE-RES-PRAC)'!CT65, "")</f>
        <v/>
      </c>
      <c r="T68" s="232" t="str">
        <f aca="false">IF(B68&lt;&gt;"",IFERROR(IF(B$10="80-20", (((S68/S$19)*O$4)+O$5)*T$18, IF(B$10="60-40", (((S68/S$19)*P$4)+P$5)*T$18, 0)),0),"")</f>
        <v/>
      </c>
      <c r="U68" s="236" t="str">
        <f aca="false">IF(B68&lt;&gt;"",'Database (LECTURE-RES-PRAC)'!CU65, "")</f>
        <v/>
      </c>
      <c r="V68" s="232" t="str">
        <f aca="false">IF(B68&lt;&gt;"",IFERROR(IF(B$10="80-20", (((U68/U$19)*O$4)+O$5)*V$18, IF(B$10="60-40", (((U68/U$19)*P$4)+P$5)*V$18, 0)),0),"")</f>
        <v/>
      </c>
      <c r="W68" s="233" t="str">
        <f aca="false">IFERROR((T68+V68),"")</f>
        <v/>
      </c>
      <c r="X68" s="234" t="str">
        <f aca="false">IF(B68&lt;&gt;"",IF(B$5="LECTURE",'Exam (LECTURE ONLY)'!AJ70,IF(B$5="PRACTICUM",OUTPUT!AJ70,IF(B$5="RESEARCH",OUTPUT!AJ70,IF(B$5="STUDENT FORMATION",OUTPUT!AJ70,"")))),"")</f>
        <v/>
      </c>
      <c r="Y68" s="233" t="str">
        <f aca="false">IF(B68&lt;&gt;"",IFERROR(IF(B$10="80-20", (((X68/X$19)*O$4)+O$5)*Y$19, IF(B$10="60-40", (((X68/X$19)*P$4)+P$5)*Y$19, 0)),0),"")</f>
        <v/>
      </c>
      <c r="Z68" s="237" t="str">
        <f aca="false">IFERROR((W68+Y68),"")</f>
        <v/>
      </c>
      <c r="AA68" s="238" t="str">
        <f aca="false">IFERROR(IF(((J68+R68+Z68)/3)="","",((J68+R68+Z68)/3)),"")</f>
        <v/>
      </c>
      <c r="AB68" s="229" t="str">
        <f aca="false">IFERROR(IF(AA68="","",IF(AA68&gt;=75,"PASSED","FAILED")),"")</f>
        <v/>
      </c>
    </row>
    <row r="69" customFormat="false" ht="15.75" hidden="false" customHeight="true" outlineLevel="0" collapsed="false">
      <c r="A69" s="183" t="str">
        <f aca="false">IF(ISBLANK('Database (LECTURE-RES-PRAC)'!A66),"",'Database (LECTURE-RES-PRAC)'!A66)</f>
        <v/>
      </c>
      <c r="B69" s="184" t="str">
        <f aca="false">IF(ISBLANK('Database (LECTURE-RES-PRAC)'!B66),"",'Database (LECTURE-RES-PRAC)'!B66)</f>
        <v/>
      </c>
      <c r="C69" s="230" t="str">
        <f aca="false">IF(B69&lt;&gt;"",'Database (LECTURE-RES-PRAC)'!AH66, "")</f>
        <v/>
      </c>
      <c r="D69" s="231" t="str">
        <f aca="false">IF(B69&lt;&gt;"",IFERROR(IF(B$10="80-20", (((C69/C$19)*O$4)+O$5)*D$18, IF(B$10="60-40", (((C69/C$19)*P$4)+P$5)*D$18, 0)),0),"")</f>
        <v/>
      </c>
      <c r="E69" s="230" t="str">
        <f aca="false">IF(B69&lt;&gt;"",'Database (LECTURE-RES-PRAC)'!AI66,"")</f>
        <v/>
      </c>
      <c r="F69" s="232" t="str">
        <f aca="false">IF(B69&lt;&gt;"",IFERROR(IF(B$10="80-20", (((E69/E$19)*O$4)+O$5)*F$18, IF(B$10="60-40", (((E69/E$19)*P$4)+P$5)*F$18, 0)),0),"")</f>
        <v/>
      </c>
      <c r="G69" s="233" t="str">
        <f aca="false">IF(B69&lt;&gt;"",IFERROR((D69+F69),0),"")</f>
        <v/>
      </c>
      <c r="H69" s="234" t="str">
        <f aca="false">IF(B69&lt;&gt;"",IF(B$5="LECTURE",'Exam (LECTURE ONLY)'!N71,IF(B$5="PRACTICUM",OUTPUT!N71,IF(B$5="RESEARCH",OUTPUT!N71,IF(B$5="STUDENT FORMATION",OUTPUT!N71,"")))),"")</f>
        <v/>
      </c>
      <c r="I69" s="233" t="str">
        <f aca="false">IF(B69&lt;&gt;"",IFERROR(IF(B$10="80-20", (((H69/H$19)*O$4)+O$5)*I$19, IF(B$10="60-40", (((H69/H$19)*P$4)+P$5)*I$19, 0)),0),"")</f>
        <v/>
      </c>
      <c r="J69" s="235" t="str">
        <f aca="false">IFERROR((G69+I69),"")</f>
        <v/>
      </c>
      <c r="K69" s="236" t="str">
        <f aca="false">IF(B69&lt;&gt;"",'Database (LECTURE-RES-PRAC)'!BN66, "")</f>
        <v/>
      </c>
      <c r="L69" s="232" t="str">
        <f aca="false">IF(B69&lt;&gt;"",IFERROR(IF(B$10="80-20", (((K69/K$19)*O$4)+O$5)*L$18, IF(B$10="60-40", (((K69/K$19)*P$4)+P$5)*L$18, 0)),0),"")</f>
        <v/>
      </c>
      <c r="M69" s="236" t="str">
        <f aca="false">IF(B69&lt;&gt;"",'Database (LECTURE-RES-PRAC)'!BO66, "")</f>
        <v/>
      </c>
      <c r="N69" s="232" t="str">
        <f aca="false">IF(B69&lt;&gt;"",IFERROR(IF(B$10="80-20", (((M69/M$19)*O$4)+O$5)*N$18, IF(B$10="60-40", (((M69/M$19)*P$4)+P$5)*N$18, 0)),0),"")</f>
        <v/>
      </c>
      <c r="O69" s="233" t="str">
        <f aca="false">IFERROR((L69+N69),"")</f>
        <v/>
      </c>
      <c r="P69" s="234" t="str">
        <f aca="false">IF(B69&lt;&gt;"",IF(B$5="LECTURE",'Exam (LECTURE ONLY)'!Y71,IF(B$5="PRACTICUM",OUTPUT!Z71,IF(B$5="RESEARCH",OUTPUT!Z71,IF(B$5="STUDENT FORMATION",OUTPUT!Z71,"")))),"")</f>
        <v/>
      </c>
      <c r="Q69" s="233" t="str">
        <f aca="false">IF(B69&lt;&gt;"",IFERROR(IF(B$10="80-20", (((P69/P$19)*O$4)+O$5)*Q$19, IF(B$10="60-40", (((P69/P$19)*P$4)+P$5)*Q$19, 0)),0),"")</f>
        <v/>
      </c>
      <c r="R69" s="235" t="str">
        <f aca="false">IFERROR((O69+Q69),"")</f>
        <v/>
      </c>
      <c r="S69" s="236" t="str">
        <f aca="false">IF(B69&lt;&gt;"",'Database (LECTURE-RES-PRAC)'!CT66, "")</f>
        <v/>
      </c>
      <c r="T69" s="232" t="str">
        <f aca="false">IF(B69&lt;&gt;"",IFERROR(IF(B$10="80-20", (((S69/S$19)*O$4)+O$5)*T$18, IF(B$10="60-40", (((S69/S$19)*P$4)+P$5)*T$18, 0)),0),"")</f>
        <v/>
      </c>
      <c r="U69" s="236" t="str">
        <f aca="false">IF(B69&lt;&gt;"",'Database (LECTURE-RES-PRAC)'!CU66, "")</f>
        <v/>
      </c>
      <c r="V69" s="232" t="str">
        <f aca="false">IF(B69&lt;&gt;"",IFERROR(IF(B$10="80-20", (((U69/U$19)*O$4)+O$5)*V$18, IF(B$10="60-40", (((U69/U$19)*P$4)+P$5)*V$18, 0)),0),"")</f>
        <v/>
      </c>
      <c r="W69" s="233" t="str">
        <f aca="false">IFERROR((T69+V69),"")</f>
        <v/>
      </c>
      <c r="X69" s="234" t="str">
        <f aca="false">IF(B69&lt;&gt;"",IF(B$5="LECTURE",'Exam (LECTURE ONLY)'!AJ71,IF(B$5="PRACTICUM",OUTPUT!AJ71,IF(B$5="RESEARCH",OUTPUT!AJ71,IF(B$5="STUDENT FORMATION",OUTPUT!AJ71,"")))),"")</f>
        <v/>
      </c>
      <c r="Y69" s="233" t="str">
        <f aca="false">IF(B69&lt;&gt;"",IFERROR(IF(B$10="80-20", (((X69/X$19)*O$4)+O$5)*Y$19, IF(B$10="60-40", (((X69/X$19)*P$4)+P$5)*Y$19, 0)),0),"")</f>
        <v/>
      </c>
      <c r="Z69" s="237" t="str">
        <f aca="false">IFERROR((W69+Y69),"")</f>
        <v/>
      </c>
      <c r="AA69" s="238" t="str">
        <f aca="false">IFERROR(IF(((J69+R69+Z69)/3)="","",((J69+R69+Z69)/3)),"")</f>
        <v/>
      </c>
      <c r="AB69" s="229" t="str">
        <f aca="false">IFERROR(IF(AA69="","",IF(AA69&gt;=75,"PASSED","FAILED")),"")</f>
        <v/>
      </c>
    </row>
    <row r="70" customFormat="false" ht="15.75" hidden="false" customHeight="true" outlineLevel="0" collapsed="false">
      <c r="A70" s="228" t="str">
        <f aca="false">IF(ISBLANK('Database (LECTURE-RES-PRAC)'!A67),"",'Database (LECTURE-RES-PRAC)'!A67)</f>
        <v/>
      </c>
      <c r="B70" s="229" t="str">
        <f aca="false">IF(ISBLANK('Database (LECTURE-RES-PRAC)'!B67),"",'Database (LECTURE-RES-PRAC)'!B67)</f>
        <v/>
      </c>
      <c r="C70" s="230" t="str">
        <f aca="false">IF(B70&lt;&gt;"",'Database (LECTURE-RES-PRAC)'!AH67, "")</f>
        <v/>
      </c>
      <c r="D70" s="231" t="str">
        <f aca="false">IF(B70&lt;&gt;"",IFERROR(IF(B$10="80-20", (((C70/C$19)*O$4)+O$5)*D$18, IF(B$10="60-40", (((C70/C$19)*P$4)+P$5)*D$18, 0)),0),"")</f>
        <v/>
      </c>
      <c r="E70" s="230" t="str">
        <f aca="false">IF(B70&lt;&gt;"",'Database (LECTURE-RES-PRAC)'!AI67,"")</f>
        <v/>
      </c>
      <c r="F70" s="232" t="str">
        <f aca="false">IF(B70&lt;&gt;"",IFERROR(IF(B$10="80-20", (((E70/E$19)*O$4)+O$5)*F$18, IF(B$10="60-40", (((E70/E$19)*P$4)+P$5)*F$18, 0)),0),"")</f>
        <v/>
      </c>
      <c r="G70" s="233" t="str">
        <f aca="false">IF(B70&lt;&gt;"",IFERROR((D70+F70),0),"")</f>
        <v/>
      </c>
      <c r="H70" s="234" t="str">
        <f aca="false">IF(B70&lt;&gt;"",IF(B$5="LECTURE",'Exam (LECTURE ONLY)'!N72,IF(B$5="PRACTICUM",OUTPUT!N72,IF(B$5="RESEARCH",OUTPUT!N72,IF(B$5="STUDENT FORMATION",OUTPUT!N72,"")))),"")</f>
        <v/>
      </c>
      <c r="I70" s="233" t="str">
        <f aca="false">IF(B70&lt;&gt;"",IFERROR(IF(B$10="80-20", (((H70/H$19)*O$4)+O$5)*I$19, IF(B$10="60-40", (((H70/H$19)*P$4)+P$5)*I$19, 0)),0),"")</f>
        <v/>
      </c>
      <c r="J70" s="235" t="str">
        <f aca="false">IFERROR((G70+I70),"")</f>
        <v/>
      </c>
      <c r="K70" s="236" t="str">
        <f aca="false">IF(B70&lt;&gt;"",'Database (LECTURE-RES-PRAC)'!BN67, "")</f>
        <v/>
      </c>
      <c r="L70" s="232" t="str">
        <f aca="false">IF(B70&lt;&gt;"",IFERROR(IF(B$10="80-20", (((K70/K$19)*O$4)+O$5)*L$18, IF(B$10="60-40", (((K70/K$19)*P$4)+P$5)*L$18, 0)),0),"")</f>
        <v/>
      </c>
      <c r="M70" s="236" t="str">
        <f aca="false">IF(B70&lt;&gt;"",'Database (LECTURE-RES-PRAC)'!BO67, "")</f>
        <v/>
      </c>
      <c r="N70" s="232" t="str">
        <f aca="false">IF(B70&lt;&gt;"",IFERROR(IF(B$10="80-20", (((M70/M$19)*O$4)+O$5)*N$18, IF(B$10="60-40", (((M70/M$19)*P$4)+P$5)*N$18, 0)),0),"")</f>
        <v/>
      </c>
      <c r="O70" s="233" t="str">
        <f aca="false">IFERROR((L70+N70),"")</f>
        <v/>
      </c>
      <c r="P70" s="234" t="str">
        <f aca="false">IF(B70&lt;&gt;"",IF(B$5="LECTURE",'Exam (LECTURE ONLY)'!Y72,IF(B$5="PRACTICUM",OUTPUT!Z72,IF(B$5="RESEARCH",OUTPUT!Z72,IF(B$5="STUDENT FORMATION",OUTPUT!Z72,"")))),"")</f>
        <v/>
      </c>
      <c r="Q70" s="233" t="str">
        <f aca="false">IF(B70&lt;&gt;"",IFERROR(IF(B$10="80-20", (((P70/P$19)*O$4)+O$5)*Q$19, IF(B$10="60-40", (((P70/P$19)*P$4)+P$5)*Q$19, 0)),0),"")</f>
        <v/>
      </c>
      <c r="R70" s="235" t="str">
        <f aca="false">IFERROR((O70+Q70),"")</f>
        <v/>
      </c>
      <c r="S70" s="236" t="str">
        <f aca="false">IF(B70&lt;&gt;"",'Database (LECTURE-RES-PRAC)'!CT67, "")</f>
        <v/>
      </c>
      <c r="T70" s="232" t="str">
        <f aca="false">IF(B70&lt;&gt;"",IFERROR(IF(B$10="80-20", (((S70/S$19)*O$4)+O$5)*T$18, IF(B$10="60-40", (((S70/S$19)*P$4)+P$5)*T$18, 0)),0),"")</f>
        <v/>
      </c>
      <c r="U70" s="236" t="str">
        <f aca="false">IF(B70&lt;&gt;"",'Database (LECTURE-RES-PRAC)'!CU67, "")</f>
        <v/>
      </c>
      <c r="V70" s="232" t="str">
        <f aca="false">IF(B70&lt;&gt;"",IFERROR(IF(B$10="80-20", (((U70/U$19)*O$4)+O$5)*V$18, IF(B$10="60-40", (((U70/U$19)*P$4)+P$5)*V$18, 0)),0),"")</f>
        <v/>
      </c>
      <c r="W70" s="233" t="str">
        <f aca="false">IFERROR((T70+V70),"")</f>
        <v/>
      </c>
      <c r="X70" s="234" t="str">
        <f aca="false">IF(B70&lt;&gt;"",IF(B$5="LECTURE",'Exam (LECTURE ONLY)'!AJ72,IF(B$5="PRACTICUM",OUTPUT!AJ72,IF(B$5="RESEARCH",OUTPUT!AJ72,IF(B$5="STUDENT FORMATION",OUTPUT!AJ72,"")))),"")</f>
        <v/>
      </c>
      <c r="Y70" s="233" t="str">
        <f aca="false">IF(B70&lt;&gt;"",IFERROR(IF(B$10="80-20", (((X70/X$19)*O$4)+O$5)*Y$19, IF(B$10="60-40", (((X70/X$19)*P$4)+P$5)*Y$19, 0)),0),"")</f>
        <v/>
      </c>
      <c r="Z70" s="237" t="str">
        <f aca="false">IFERROR((W70+Y70),"")</f>
        <v/>
      </c>
      <c r="AA70" s="238" t="str">
        <f aca="false">IFERROR(IF(((J70+R70+Z70)/3)="","",((J70+R70+Z70)/3)),"")</f>
        <v/>
      </c>
      <c r="AB70" s="229" t="str">
        <f aca="false">IFERROR(IF(AA70="","",IF(AA70&gt;=75,"PASSED","FAILED")),"")</f>
        <v/>
      </c>
    </row>
    <row r="71" customFormat="false" ht="15.75" hidden="false" customHeight="true" outlineLevel="0" collapsed="false">
      <c r="A71" s="183" t="str">
        <f aca="false">IF(ISBLANK('Database (LECTURE-RES-PRAC)'!A68),"",'Database (LECTURE-RES-PRAC)'!A68)</f>
        <v/>
      </c>
      <c r="B71" s="184" t="str">
        <f aca="false">IF(ISBLANK('Database (LECTURE-RES-PRAC)'!B68),"",'Database (LECTURE-RES-PRAC)'!B68)</f>
        <v/>
      </c>
      <c r="C71" s="230" t="str">
        <f aca="false">IF(B71&lt;&gt;"",'Database (LECTURE-RES-PRAC)'!AH68, "")</f>
        <v/>
      </c>
      <c r="D71" s="231" t="str">
        <f aca="false">IF(B71&lt;&gt;"",IFERROR(IF(B$10="80-20", (((C71/C$19)*O$4)+O$5)*D$18, IF(B$10="60-40", (((C71/C$19)*P$4)+P$5)*D$18, 0)),0),"")</f>
        <v/>
      </c>
      <c r="E71" s="230" t="str">
        <f aca="false">IF(B71&lt;&gt;"",'Database (LECTURE-RES-PRAC)'!AI68,"")</f>
        <v/>
      </c>
      <c r="F71" s="232" t="str">
        <f aca="false">IF(B71&lt;&gt;"",IFERROR(IF(B$10="80-20", (((E71/E$19)*O$4)+O$5)*F$18, IF(B$10="60-40", (((E71/E$19)*P$4)+P$5)*F$18, 0)),0),"")</f>
        <v/>
      </c>
      <c r="G71" s="233" t="str">
        <f aca="false">IF(B71&lt;&gt;"",IFERROR((D71+F71),0),"")</f>
        <v/>
      </c>
      <c r="H71" s="234" t="str">
        <f aca="false">IF(B71&lt;&gt;"",IF(B$5="LECTURE",'Exam (LECTURE ONLY)'!N73,IF(B$5="PRACTICUM",OUTPUT!N73,IF(B$5="RESEARCH",OUTPUT!N73,IF(B$5="STUDENT FORMATION",OUTPUT!N73,"")))),"")</f>
        <v/>
      </c>
      <c r="I71" s="233" t="str">
        <f aca="false">IF(B71&lt;&gt;"",IFERROR(IF(B$10="80-20", (((H71/H$19)*O$4)+O$5)*I$19, IF(B$10="60-40", (((H71/H$19)*P$4)+P$5)*I$19, 0)),0),"")</f>
        <v/>
      </c>
      <c r="J71" s="235" t="str">
        <f aca="false">IFERROR((G71+I71),"")</f>
        <v/>
      </c>
      <c r="K71" s="236" t="str">
        <f aca="false">IF(B71&lt;&gt;"",'Database (LECTURE-RES-PRAC)'!BN68, "")</f>
        <v/>
      </c>
      <c r="L71" s="232" t="str">
        <f aca="false">IF(B71&lt;&gt;"",IFERROR(IF(B$10="80-20", (((K71/K$19)*O$4)+O$5)*L$18, IF(B$10="60-40", (((K71/K$19)*P$4)+P$5)*L$18, 0)),0),"")</f>
        <v/>
      </c>
      <c r="M71" s="236" t="str">
        <f aca="false">IF(B71&lt;&gt;"",'Database (LECTURE-RES-PRAC)'!BO68, "")</f>
        <v/>
      </c>
      <c r="N71" s="232" t="str">
        <f aca="false">IF(B71&lt;&gt;"",IFERROR(IF(B$10="80-20", (((M71/M$19)*O$4)+O$5)*N$18, IF(B$10="60-40", (((M71/M$19)*P$4)+P$5)*N$18, 0)),0),"")</f>
        <v/>
      </c>
      <c r="O71" s="233" t="str">
        <f aca="false">IFERROR((L71+N71),"")</f>
        <v/>
      </c>
      <c r="P71" s="234" t="str">
        <f aca="false">IF(B71&lt;&gt;"",IF(B$5="LECTURE",'Exam (LECTURE ONLY)'!Y73,IF(B$5="PRACTICUM",OUTPUT!Z73,IF(B$5="RESEARCH",OUTPUT!Z73,IF(B$5="STUDENT FORMATION",OUTPUT!Z73,"")))),"")</f>
        <v/>
      </c>
      <c r="Q71" s="233" t="str">
        <f aca="false">IF(B71&lt;&gt;"",IFERROR(IF(B$10="80-20", (((P71/P$19)*O$4)+O$5)*Q$19, IF(B$10="60-40", (((P71/P$19)*P$4)+P$5)*Q$19, 0)),0),"")</f>
        <v/>
      </c>
      <c r="R71" s="235" t="str">
        <f aca="false">IFERROR((O71+Q71),"")</f>
        <v/>
      </c>
      <c r="S71" s="236" t="str">
        <f aca="false">IF(B71&lt;&gt;"",'Database (LECTURE-RES-PRAC)'!CT68, "")</f>
        <v/>
      </c>
      <c r="T71" s="232" t="str">
        <f aca="false">IF(B71&lt;&gt;"",IFERROR(IF(B$10="80-20", (((S71/S$19)*O$4)+O$5)*T$18, IF(B$10="60-40", (((S71/S$19)*P$4)+P$5)*T$18, 0)),0),"")</f>
        <v/>
      </c>
      <c r="U71" s="236" t="str">
        <f aca="false">IF(B71&lt;&gt;"",'Database (LECTURE-RES-PRAC)'!CU68, "")</f>
        <v/>
      </c>
      <c r="V71" s="232" t="str">
        <f aca="false">IF(B71&lt;&gt;"",IFERROR(IF(B$10="80-20", (((U71/U$19)*O$4)+O$5)*V$18, IF(B$10="60-40", (((U71/U$19)*P$4)+P$5)*V$18, 0)),0),"")</f>
        <v/>
      </c>
      <c r="W71" s="233" t="str">
        <f aca="false">IFERROR((T71+V71),"")</f>
        <v/>
      </c>
      <c r="X71" s="234" t="str">
        <f aca="false">IF(B71&lt;&gt;"",IF(B$5="LECTURE",'Exam (LECTURE ONLY)'!AJ73,IF(B$5="PRACTICUM",OUTPUT!AJ73,IF(B$5="RESEARCH",OUTPUT!AJ73,IF(B$5="STUDENT FORMATION",OUTPUT!AJ73,"")))),"")</f>
        <v/>
      </c>
      <c r="Y71" s="233" t="str">
        <f aca="false">IF(B71&lt;&gt;"",IFERROR(IF(B$10="80-20", (((X71/X$19)*O$4)+O$5)*Y$19, IF(B$10="60-40", (((X71/X$19)*P$4)+P$5)*Y$19, 0)),0),"")</f>
        <v/>
      </c>
      <c r="Z71" s="237" t="str">
        <f aca="false">IFERROR((W71+Y71),"")</f>
        <v/>
      </c>
      <c r="AA71" s="238" t="str">
        <f aca="false">IFERROR(IF(((J71+R71+Z71)/3)="","",((J71+R71+Z71)/3)),"")</f>
        <v/>
      </c>
      <c r="AB71" s="229" t="str">
        <f aca="false">IFERROR(IF(AA71="","",IF(AA71&gt;=75,"PASSED","FAILED")),"")</f>
        <v/>
      </c>
    </row>
    <row r="72" customFormat="false" ht="15.75" hidden="false" customHeight="true" outlineLevel="0" collapsed="false">
      <c r="A72" s="228" t="str">
        <f aca="false">IF(ISBLANK('Database (LECTURE-RES-PRAC)'!A69),"",'Database (LECTURE-RES-PRAC)'!A69)</f>
        <v/>
      </c>
      <c r="B72" s="229" t="str">
        <f aca="false">IF(ISBLANK('Database (LECTURE-RES-PRAC)'!B69),"",'Database (LECTURE-RES-PRAC)'!B69)</f>
        <v/>
      </c>
      <c r="C72" s="230" t="str">
        <f aca="false">IF(B72&lt;&gt;"",'Database (LECTURE-RES-PRAC)'!AH69, "")</f>
        <v/>
      </c>
      <c r="D72" s="231" t="str">
        <f aca="false">IF(B72&lt;&gt;"",IFERROR(IF(B$10="80-20", (((C72/C$19)*O$4)+O$5)*D$18, IF(B$10="60-40", (((C72/C$19)*P$4)+P$5)*D$18, 0)),0),"")</f>
        <v/>
      </c>
      <c r="E72" s="230" t="str">
        <f aca="false">IF(B72&lt;&gt;"",'Database (LECTURE-RES-PRAC)'!AI69,"")</f>
        <v/>
      </c>
      <c r="F72" s="232" t="str">
        <f aca="false">IF(B72&lt;&gt;"",IFERROR(IF(B$10="80-20", (((E72/E$19)*O$4)+O$5)*F$18, IF(B$10="60-40", (((E72/E$19)*P$4)+P$5)*F$18, 0)),0),"")</f>
        <v/>
      </c>
      <c r="G72" s="233" t="str">
        <f aca="false">IF(B72&lt;&gt;"",IFERROR((D72+F72),0),"")</f>
        <v/>
      </c>
      <c r="H72" s="234" t="str">
        <f aca="false">IF(B72&lt;&gt;"",IF(B$5="LECTURE",'Exam (LECTURE ONLY)'!N74,IF(B$5="PRACTICUM",OUTPUT!N74,IF(B$5="RESEARCH",OUTPUT!N74,IF(B$5="STUDENT FORMATION",OUTPUT!N74,"")))),"")</f>
        <v/>
      </c>
      <c r="I72" s="233" t="str">
        <f aca="false">IF(B72&lt;&gt;"",IFERROR(IF(B$10="80-20", (((H72/H$19)*O$4)+O$5)*I$19, IF(B$10="60-40", (((H72/H$19)*P$4)+P$5)*I$19, 0)),0),"")</f>
        <v/>
      </c>
      <c r="J72" s="235" t="str">
        <f aca="false">IFERROR((G72+I72),"")</f>
        <v/>
      </c>
      <c r="K72" s="236" t="str">
        <f aca="false">IF(B72&lt;&gt;"",'Database (LECTURE-RES-PRAC)'!BN69, "")</f>
        <v/>
      </c>
      <c r="L72" s="232" t="str">
        <f aca="false">IF(B72&lt;&gt;"",IFERROR(IF(B$10="80-20", (((K72/K$19)*O$4)+O$5)*L$18, IF(B$10="60-40", (((K72/K$19)*P$4)+P$5)*L$18, 0)),0),"")</f>
        <v/>
      </c>
      <c r="M72" s="236" t="str">
        <f aca="false">IF(B72&lt;&gt;"",'Database (LECTURE-RES-PRAC)'!BO69, "")</f>
        <v/>
      </c>
      <c r="N72" s="232" t="str">
        <f aca="false">IF(B72&lt;&gt;"",IFERROR(IF(B$10="80-20", (((M72/M$19)*O$4)+O$5)*N$18, IF(B$10="60-40", (((M72/M$19)*P$4)+P$5)*N$18, 0)),0),"")</f>
        <v/>
      </c>
      <c r="O72" s="233" t="str">
        <f aca="false">IFERROR((L72+N72),"")</f>
        <v/>
      </c>
      <c r="P72" s="234" t="str">
        <f aca="false">IF(B72&lt;&gt;"",IF(B$5="LECTURE",'Exam (LECTURE ONLY)'!Y74,IF(B$5="PRACTICUM",OUTPUT!Z74,IF(B$5="RESEARCH",OUTPUT!Z74,IF(B$5="STUDENT FORMATION",OUTPUT!Z74,"")))),"")</f>
        <v/>
      </c>
      <c r="Q72" s="233" t="str">
        <f aca="false">IF(B72&lt;&gt;"",IFERROR(IF(B$10="80-20", (((P72/P$19)*O$4)+O$5)*Q$19, IF(B$10="60-40", (((P72/P$19)*P$4)+P$5)*Q$19, 0)),0),"")</f>
        <v/>
      </c>
      <c r="R72" s="235" t="str">
        <f aca="false">IFERROR((O72+Q72),"")</f>
        <v/>
      </c>
      <c r="S72" s="236" t="str">
        <f aca="false">IF(B72&lt;&gt;"",'Database (LECTURE-RES-PRAC)'!CT69, "")</f>
        <v/>
      </c>
      <c r="T72" s="232" t="str">
        <f aca="false">IF(B72&lt;&gt;"",IFERROR(IF(B$10="80-20", (((S72/S$19)*O$4)+O$5)*T$18, IF(B$10="60-40", (((S72/S$19)*P$4)+P$5)*T$18, 0)),0),"")</f>
        <v/>
      </c>
      <c r="U72" s="236" t="str">
        <f aca="false">IF(B72&lt;&gt;"",'Database (LECTURE-RES-PRAC)'!CU69, "")</f>
        <v/>
      </c>
      <c r="V72" s="232" t="str">
        <f aca="false">IF(B72&lt;&gt;"",IFERROR(IF(B$10="80-20", (((U72/U$19)*O$4)+O$5)*V$18, IF(B$10="60-40", (((U72/U$19)*P$4)+P$5)*V$18, 0)),0),"")</f>
        <v/>
      </c>
      <c r="W72" s="233" t="str">
        <f aca="false">IFERROR((T72+V72),"")</f>
        <v/>
      </c>
      <c r="X72" s="234" t="str">
        <f aca="false">IF(B72&lt;&gt;"",IF(B$5="LECTURE",'Exam (LECTURE ONLY)'!AJ74,IF(B$5="PRACTICUM",OUTPUT!AJ74,IF(B$5="RESEARCH",OUTPUT!AJ74,IF(B$5="STUDENT FORMATION",OUTPUT!AJ74,"")))),"")</f>
        <v/>
      </c>
      <c r="Y72" s="233" t="str">
        <f aca="false">IF(B72&lt;&gt;"",IFERROR(IF(B$10="80-20", (((X72/X$19)*O$4)+O$5)*Y$19, IF(B$10="60-40", (((X72/X$19)*P$4)+P$5)*Y$19, 0)),0),"")</f>
        <v/>
      </c>
      <c r="Z72" s="237" t="str">
        <f aca="false">IFERROR((W72+Y72),"")</f>
        <v/>
      </c>
      <c r="AA72" s="238" t="str">
        <f aca="false">IFERROR(IF(((J72+R72+Z72)/3)="","",((J72+R72+Z72)/3)),"")</f>
        <v/>
      </c>
      <c r="AB72" s="229" t="str">
        <f aca="false">IFERROR(IF(AA72="","",IF(AA72&gt;=75,"PASSED","FAILED")),"")</f>
        <v/>
      </c>
    </row>
    <row r="73" customFormat="false" ht="15.75" hidden="false" customHeight="true" outlineLevel="0" collapsed="false">
      <c r="A73" s="183" t="str">
        <f aca="false">IF(ISBLANK('Database (LECTURE-RES-PRAC)'!A70),"",'Database (LECTURE-RES-PRAC)'!A70)</f>
        <v/>
      </c>
      <c r="B73" s="184" t="str">
        <f aca="false">IF(ISBLANK('Database (LECTURE-RES-PRAC)'!B70),"",'Database (LECTURE-RES-PRAC)'!B70)</f>
        <v/>
      </c>
      <c r="C73" s="230" t="str">
        <f aca="false">IF(B73&lt;&gt;"",'Database (LECTURE-RES-PRAC)'!AH70, "")</f>
        <v/>
      </c>
      <c r="D73" s="231" t="str">
        <f aca="false">IF(B73&lt;&gt;"",IFERROR(IF(B$10="80-20", (((C73/C$19)*O$4)+O$5)*D$18, IF(B$10="60-40", (((C73/C$19)*P$4)+P$5)*D$18, 0)),0),"")</f>
        <v/>
      </c>
      <c r="E73" s="230" t="str">
        <f aca="false">IF(B73&lt;&gt;"",'Database (LECTURE-RES-PRAC)'!AI70,"")</f>
        <v/>
      </c>
      <c r="F73" s="232" t="str">
        <f aca="false">IF(B73&lt;&gt;"",IFERROR(IF(B$10="80-20", (((E73/E$19)*O$4)+O$5)*F$18, IF(B$10="60-40", (((E73/E$19)*P$4)+P$5)*F$18, 0)),0),"")</f>
        <v/>
      </c>
      <c r="G73" s="233" t="str">
        <f aca="false">IF(B73&lt;&gt;"",IFERROR((D73+F73),0),"")</f>
        <v/>
      </c>
      <c r="H73" s="234" t="str">
        <f aca="false">IF(B73&lt;&gt;"",IF(B$5="LECTURE",'Exam (LECTURE ONLY)'!N75,IF(B$5="PRACTICUM",OUTPUT!N75,IF(B$5="RESEARCH",OUTPUT!N75,IF(B$5="STUDENT FORMATION",OUTPUT!N75,"")))),"")</f>
        <v/>
      </c>
      <c r="I73" s="233" t="str">
        <f aca="false">IF(B73&lt;&gt;"",IFERROR(IF(B$10="80-20", (((H73/H$19)*O$4)+O$5)*I$19, IF(B$10="60-40", (((H73/H$19)*P$4)+P$5)*I$19, 0)),0),"")</f>
        <v/>
      </c>
      <c r="J73" s="235" t="str">
        <f aca="false">IFERROR((G73+I73),"")</f>
        <v/>
      </c>
      <c r="K73" s="236" t="str">
        <f aca="false">IF(B73&lt;&gt;"",'Database (LECTURE-RES-PRAC)'!BN70, "")</f>
        <v/>
      </c>
      <c r="L73" s="232" t="str">
        <f aca="false">IF(B73&lt;&gt;"",IFERROR(IF(B$10="80-20", (((K73/K$19)*O$4)+O$5)*L$18, IF(B$10="60-40", (((K73/K$19)*P$4)+P$5)*L$18, 0)),0),"")</f>
        <v/>
      </c>
      <c r="M73" s="236" t="str">
        <f aca="false">IF(B73&lt;&gt;"",'Database (LECTURE-RES-PRAC)'!BO70, "")</f>
        <v/>
      </c>
      <c r="N73" s="232" t="str">
        <f aca="false">IF(B73&lt;&gt;"",IFERROR(IF(B$10="80-20", (((M73/M$19)*O$4)+O$5)*N$18, IF(B$10="60-40", (((M73/M$19)*P$4)+P$5)*N$18, 0)),0),"")</f>
        <v/>
      </c>
      <c r="O73" s="233" t="str">
        <f aca="false">IFERROR((L73+N73),"")</f>
        <v/>
      </c>
      <c r="P73" s="234" t="str">
        <f aca="false">IF(B73&lt;&gt;"",IF(B$5="LECTURE",'Exam (LECTURE ONLY)'!Y75,IF(B$5="PRACTICUM",OUTPUT!Z75,IF(B$5="RESEARCH",OUTPUT!Z75,IF(B$5="STUDENT FORMATION",OUTPUT!Z75,"")))),"")</f>
        <v/>
      </c>
      <c r="Q73" s="233" t="str">
        <f aca="false">IF(B73&lt;&gt;"",IFERROR(IF(B$10="80-20", (((P73/P$19)*O$4)+O$5)*Q$19, IF(B$10="60-40", (((P73/P$19)*P$4)+P$5)*Q$19, 0)),0),"")</f>
        <v/>
      </c>
      <c r="R73" s="235" t="str">
        <f aca="false">IFERROR((O73+Q73),"")</f>
        <v/>
      </c>
      <c r="S73" s="236" t="str">
        <f aca="false">IF(B73&lt;&gt;"",'Database (LECTURE-RES-PRAC)'!CT70, "")</f>
        <v/>
      </c>
      <c r="T73" s="232" t="str">
        <f aca="false">IF(B73&lt;&gt;"",IFERROR(IF(B$10="80-20", (((S73/S$19)*O$4)+O$5)*T$18, IF(B$10="60-40", (((S73/S$19)*P$4)+P$5)*T$18, 0)),0),"")</f>
        <v/>
      </c>
      <c r="U73" s="236" t="str">
        <f aca="false">IF(B73&lt;&gt;"",'Database (LECTURE-RES-PRAC)'!CU70, "")</f>
        <v/>
      </c>
      <c r="V73" s="232" t="str">
        <f aca="false">IF(B73&lt;&gt;"",IFERROR(IF(B$10="80-20", (((U73/U$19)*O$4)+O$5)*V$18, IF(B$10="60-40", (((U73/U$19)*P$4)+P$5)*V$18, 0)),0),"")</f>
        <v/>
      </c>
      <c r="W73" s="233" t="str">
        <f aca="false">IFERROR((T73+V73),"")</f>
        <v/>
      </c>
      <c r="X73" s="234" t="str">
        <f aca="false">IF(B73&lt;&gt;"",IF(B$5="LECTURE",'Exam (LECTURE ONLY)'!AJ75,IF(B$5="PRACTICUM",OUTPUT!AJ75,IF(B$5="RESEARCH",OUTPUT!AJ75,IF(B$5="STUDENT FORMATION",OUTPUT!AJ75,"")))),"")</f>
        <v/>
      </c>
      <c r="Y73" s="233" t="str">
        <f aca="false">IF(B73&lt;&gt;"",IFERROR(IF(B$10="80-20", (((X73/X$19)*O$4)+O$5)*Y$19, IF(B$10="60-40", (((X73/X$19)*P$4)+P$5)*Y$19, 0)),0),"")</f>
        <v/>
      </c>
      <c r="Z73" s="237" t="str">
        <f aca="false">IFERROR((W73+Y73),"")</f>
        <v/>
      </c>
      <c r="AA73" s="238" t="str">
        <f aca="false">IFERROR(IF(((J73+R73+Z73)/3)="","",((J73+R73+Z73)/3)),"")</f>
        <v/>
      </c>
      <c r="AB73" s="229" t="str">
        <f aca="false">IFERROR(IF(AA73="","",IF(AA73&gt;=75,"PASSED","FAILED")),"")</f>
        <v/>
      </c>
    </row>
    <row r="74" customFormat="false" ht="15.75" hidden="false" customHeight="true" outlineLevel="0" collapsed="false">
      <c r="A74" s="228" t="str">
        <f aca="false">IF(ISBLANK('Database (LECTURE-RES-PRAC)'!A71),"",'Database (LECTURE-RES-PRAC)'!A71)</f>
        <v/>
      </c>
      <c r="B74" s="229" t="str">
        <f aca="false">IF(ISBLANK('Database (LECTURE-RES-PRAC)'!B71),"",'Database (LECTURE-RES-PRAC)'!B71)</f>
        <v/>
      </c>
      <c r="C74" s="230" t="str">
        <f aca="false">IF(B74&lt;&gt;"",'Database (LECTURE-RES-PRAC)'!AH71, "")</f>
        <v/>
      </c>
      <c r="D74" s="231" t="str">
        <f aca="false">IF(B74&lt;&gt;"",IFERROR(IF(B$10="80-20", (((C74/C$19)*O$4)+O$5)*D$18, IF(B$10="60-40", (((C74/C$19)*P$4)+P$5)*D$18, 0)),0),"")</f>
        <v/>
      </c>
      <c r="E74" s="230" t="str">
        <f aca="false">IF(B74&lt;&gt;"",'Database (LECTURE-RES-PRAC)'!AI71,"")</f>
        <v/>
      </c>
      <c r="F74" s="232" t="str">
        <f aca="false">IF(B74&lt;&gt;"",IFERROR(IF(B$10="80-20", (((E74/E$19)*O$4)+O$5)*F$18, IF(B$10="60-40", (((E74/E$19)*P$4)+P$5)*F$18, 0)),0),"")</f>
        <v/>
      </c>
      <c r="G74" s="233" t="str">
        <f aca="false">IF(B74&lt;&gt;"",IFERROR((D74+F74),0),"")</f>
        <v/>
      </c>
      <c r="H74" s="234" t="str">
        <f aca="false">IF(B74&lt;&gt;"",IF(B$5="LECTURE",'Exam (LECTURE ONLY)'!N76,IF(B$5="PRACTICUM",OUTPUT!N76,IF(B$5="RESEARCH",OUTPUT!N76,IF(B$5="STUDENT FORMATION",OUTPUT!N76,"")))),"")</f>
        <v/>
      </c>
      <c r="I74" s="233" t="str">
        <f aca="false">IF(B74&lt;&gt;"",IFERROR(IF(B$10="80-20", (((H74/H$19)*O$4)+O$5)*I$19, IF(B$10="60-40", (((H74/H$19)*P$4)+P$5)*I$19, 0)),0),"")</f>
        <v/>
      </c>
      <c r="J74" s="235" t="str">
        <f aca="false">IFERROR((G74+I74),"")</f>
        <v/>
      </c>
      <c r="K74" s="236" t="str">
        <f aca="false">IF(B74&lt;&gt;"",'Database (LECTURE-RES-PRAC)'!BN71, "")</f>
        <v/>
      </c>
      <c r="L74" s="232" t="str">
        <f aca="false">IF(B74&lt;&gt;"",IFERROR(IF(B$10="80-20", (((K74/K$19)*O$4)+O$5)*L$18, IF(B$10="60-40", (((K74/K$19)*P$4)+P$5)*L$18, 0)),0),"")</f>
        <v/>
      </c>
      <c r="M74" s="236" t="str">
        <f aca="false">IF(B74&lt;&gt;"",'Database (LECTURE-RES-PRAC)'!BO71, "")</f>
        <v/>
      </c>
      <c r="N74" s="232" t="str">
        <f aca="false">IF(B74&lt;&gt;"",IFERROR(IF(B$10="80-20", (((M74/M$19)*O$4)+O$5)*N$18, IF(B$10="60-40", (((M74/M$19)*P$4)+P$5)*N$18, 0)),0),"")</f>
        <v/>
      </c>
      <c r="O74" s="233" t="str">
        <f aca="false">IFERROR((L74+N74),"")</f>
        <v/>
      </c>
      <c r="P74" s="234" t="str">
        <f aca="false">IF(B74&lt;&gt;"",IF(B$5="LECTURE",'Exam (LECTURE ONLY)'!Y76,IF(B$5="PRACTICUM",OUTPUT!Z76,IF(B$5="RESEARCH",OUTPUT!Z76,IF(B$5="STUDENT FORMATION",OUTPUT!Z76,"")))),"")</f>
        <v/>
      </c>
      <c r="Q74" s="233" t="str">
        <f aca="false">IF(B74&lt;&gt;"",IFERROR(IF(B$10="80-20", (((P74/P$19)*O$4)+O$5)*Q$19, IF(B$10="60-40", (((P74/P$19)*P$4)+P$5)*Q$19, 0)),0),"")</f>
        <v/>
      </c>
      <c r="R74" s="235" t="str">
        <f aca="false">IFERROR((O74+Q74),"")</f>
        <v/>
      </c>
      <c r="S74" s="236" t="str">
        <f aca="false">IF(B74&lt;&gt;"",'Database (LECTURE-RES-PRAC)'!CT71, "")</f>
        <v/>
      </c>
      <c r="T74" s="232" t="str">
        <f aca="false">IF(B74&lt;&gt;"",IFERROR(IF(B$10="80-20", (((S74/S$19)*O$4)+O$5)*T$18, IF(B$10="60-40", (((S74/S$19)*P$4)+P$5)*T$18, 0)),0),"")</f>
        <v/>
      </c>
      <c r="U74" s="236" t="str">
        <f aca="false">IF(B74&lt;&gt;"",'Database (LECTURE-RES-PRAC)'!CU71, "")</f>
        <v/>
      </c>
      <c r="V74" s="232" t="str">
        <f aca="false">IF(B74&lt;&gt;"",IFERROR(IF(B$10="80-20", (((U74/U$19)*O$4)+O$5)*V$18, IF(B$10="60-40", (((U74/U$19)*P$4)+P$5)*V$18, 0)),0),"")</f>
        <v/>
      </c>
      <c r="W74" s="233" t="str">
        <f aca="false">IFERROR((T74+V74),"")</f>
        <v/>
      </c>
      <c r="X74" s="234" t="str">
        <f aca="false">IF(B74&lt;&gt;"",IF(B$5="LECTURE",'Exam (LECTURE ONLY)'!AJ76,IF(B$5="PRACTICUM",OUTPUT!AJ76,IF(B$5="RESEARCH",OUTPUT!AJ76,IF(B$5="STUDENT FORMATION",OUTPUT!AJ76,"")))),"")</f>
        <v/>
      </c>
      <c r="Y74" s="233" t="str">
        <f aca="false">IF(B74&lt;&gt;"",IFERROR(IF(B$10="80-20", (((X74/X$19)*O$4)+O$5)*Y$19, IF(B$10="60-40", (((X74/X$19)*P$4)+P$5)*Y$19, 0)),0),"")</f>
        <v/>
      </c>
      <c r="Z74" s="237" t="str">
        <f aca="false">IFERROR((W74+Y74),"")</f>
        <v/>
      </c>
      <c r="AA74" s="238" t="str">
        <f aca="false">IFERROR(IF(((J74+R74+Z74)/3)="","",((J74+R74+Z74)/3)),"")</f>
        <v/>
      </c>
      <c r="AB74" s="229" t="str">
        <f aca="false">IFERROR(IF(AA74="","",IF(AA74&gt;=75,"PASSED","FAILED")),"")</f>
        <v/>
      </c>
    </row>
    <row r="75" customFormat="false" ht="15.75" hidden="false" customHeight="true" outlineLevel="0" collapsed="false">
      <c r="A75" s="183" t="str">
        <f aca="false">IF(ISBLANK('Database (LECTURE-RES-PRAC)'!A72),"",'Database (LECTURE-RES-PRAC)'!A72)</f>
        <v/>
      </c>
      <c r="B75" s="184" t="str">
        <f aca="false">IF(ISBLANK('Database (LECTURE-RES-PRAC)'!B72),"",'Database (LECTURE-RES-PRAC)'!B72)</f>
        <v/>
      </c>
      <c r="C75" s="230" t="str">
        <f aca="false">IF(B75&lt;&gt;"",'Database (LECTURE-RES-PRAC)'!AH72, "")</f>
        <v/>
      </c>
      <c r="D75" s="231" t="str">
        <f aca="false">IF(B75&lt;&gt;"",IFERROR(IF(B$10="80-20", (((C75/C$19)*O$4)+O$5)*D$18, IF(B$10="60-40", (((C75/C$19)*P$4)+P$5)*D$18, 0)),0),"")</f>
        <v/>
      </c>
      <c r="E75" s="230" t="str">
        <f aca="false">IF(B75&lt;&gt;"",'Database (LECTURE-RES-PRAC)'!AI72,"")</f>
        <v/>
      </c>
      <c r="F75" s="232" t="str">
        <f aca="false">IF(B75&lt;&gt;"",IFERROR(IF(B$10="80-20", (((E75/E$19)*O$4)+O$5)*F$18, IF(B$10="60-40", (((E75/E$19)*P$4)+P$5)*F$18, 0)),0),"")</f>
        <v/>
      </c>
      <c r="G75" s="233" t="str">
        <f aca="false">IF(B75&lt;&gt;"",IFERROR((D75+F75),0),"")</f>
        <v/>
      </c>
      <c r="H75" s="234" t="str">
        <f aca="false">IF(B75&lt;&gt;"",IF(B$5="LECTURE",'Exam (LECTURE ONLY)'!N77,IF(B$5="PRACTICUM",OUTPUT!N77,IF(B$5="RESEARCH",OUTPUT!N77,IF(B$5="STUDENT FORMATION",OUTPUT!N77,"")))),"")</f>
        <v/>
      </c>
      <c r="I75" s="233" t="str">
        <f aca="false">IF(B75&lt;&gt;"",IFERROR(IF(B$10="80-20", (((H75/H$19)*O$4)+O$5)*I$19, IF(B$10="60-40", (((H75/H$19)*P$4)+P$5)*I$19, 0)),0),"")</f>
        <v/>
      </c>
      <c r="J75" s="235" t="str">
        <f aca="false">IFERROR((G75+I75),"")</f>
        <v/>
      </c>
      <c r="K75" s="236" t="str">
        <f aca="false">IF(B75&lt;&gt;"",'Database (LECTURE-RES-PRAC)'!BN72, "")</f>
        <v/>
      </c>
      <c r="L75" s="232" t="str">
        <f aca="false">IF(B75&lt;&gt;"",IFERROR(IF(B$10="80-20", (((K75/K$19)*O$4)+O$5)*L$18, IF(B$10="60-40", (((K75/K$19)*P$4)+P$5)*L$18, 0)),0),"")</f>
        <v/>
      </c>
      <c r="M75" s="236" t="str">
        <f aca="false">IF(B75&lt;&gt;"",'Database (LECTURE-RES-PRAC)'!BO72, "")</f>
        <v/>
      </c>
      <c r="N75" s="232" t="str">
        <f aca="false">IF(B75&lt;&gt;"",IFERROR(IF(B$10="80-20", (((M75/M$19)*O$4)+O$5)*N$18, IF(B$10="60-40", (((M75/M$19)*P$4)+P$5)*N$18, 0)),0),"")</f>
        <v/>
      </c>
      <c r="O75" s="233" t="str">
        <f aca="false">IFERROR((L75+N75),"")</f>
        <v/>
      </c>
      <c r="P75" s="234" t="str">
        <f aca="false">IF(B75&lt;&gt;"",IF(B$5="LECTURE",'Exam (LECTURE ONLY)'!Y77,IF(B$5="PRACTICUM",OUTPUT!Z77,IF(B$5="RESEARCH",OUTPUT!Z77,IF(B$5="STUDENT FORMATION",OUTPUT!Z77,"")))),"")</f>
        <v/>
      </c>
      <c r="Q75" s="233" t="str">
        <f aca="false">IF(B75&lt;&gt;"",IFERROR(IF(B$10="80-20", (((P75/P$19)*O$4)+O$5)*Q$19, IF(B$10="60-40", (((P75/P$19)*P$4)+P$5)*Q$19, 0)),0),"")</f>
        <v/>
      </c>
      <c r="R75" s="235" t="str">
        <f aca="false">IFERROR((O75+Q75),"")</f>
        <v/>
      </c>
      <c r="S75" s="236" t="str">
        <f aca="false">IF(B75&lt;&gt;"",'Database (LECTURE-RES-PRAC)'!CT72, "")</f>
        <v/>
      </c>
      <c r="T75" s="232" t="str">
        <f aca="false">IF(B75&lt;&gt;"",IFERROR(IF(B$10="80-20", (((S75/S$19)*O$4)+O$5)*T$18, IF(B$10="60-40", (((S75/S$19)*P$4)+P$5)*T$18, 0)),0),"")</f>
        <v/>
      </c>
      <c r="U75" s="236" t="str">
        <f aca="false">IF(B75&lt;&gt;"",'Database (LECTURE-RES-PRAC)'!CU72, "")</f>
        <v/>
      </c>
      <c r="V75" s="232" t="str">
        <f aca="false">IF(B75&lt;&gt;"",IFERROR(IF(B$10="80-20", (((U75/U$19)*O$4)+O$5)*V$18, IF(B$10="60-40", (((U75/U$19)*P$4)+P$5)*V$18, 0)),0),"")</f>
        <v/>
      </c>
      <c r="W75" s="233" t="str">
        <f aca="false">IFERROR((T75+V75),"")</f>
        <v/>
      </c>
      <c r="X75" s="234" t="str">
        <f aca="false">IF(B75&lt;&gt;"",IF(B$5="LECTURE",'Exam (LECTURE ONLY)'!AJ77,IF(B$5="PRACTICUM",OUTPUT!AJ77,IF(B$5="RESEARCH",OUTPUT!AJ77,IF(B$5="STUDENT FORMATION",OUTPUT!AJ77,"")))),"")</f>
        <v/>
      </c>
      <c r="Y75" s="233" t="str">
        <f aca="false">IF(B75&lt;&gt;"",IFERROR(IF(B$10="80-20", (((X75/X$19)*O$4)+O$5)*Y$19, IF(B$10="60-40", (((X75/X$19)*P$4)+P$5)*Y$19, 0)),0),"")</f>
        <v/>
      </c>
      <c r="Z75" s="237" t="str">
        <f aca="false">IFERROR((W75+Y75),"")</f>
        <v/>
      </c>
      <c r="AA75" s="238" t="str">
        <f aca="false">IFERROR(IF(((J75+R75+Z75)/3)="","",((J75+R75+Z75)/3)),"")</f>
        <v/>
      </c>
      <c r="AB75" s="229" t="str">
        <f aca="false">IFERROR(IF(AA75="","",IF(AA75&gt;=75,"PASSED","FAILED")),"")</f>
        <v/>
      </c>
    </row>
    <row r="76" customFormat="false" ht="15.75" hidden="false" customHeight="true" outlineLevel="0" collapsed="false">
      <c r="A76" s="228" t="str">
        <f aca="false">IF(ISBLANK('Database (LECTURE-RES-PRAC)'!A73),"",'Database (LECTURE-RES-PRAC)'!A73)</f>
        <v/>
      </c>
      <c r="B76" s="229" t="str">
        <f aca="false">IF(ISBLANK('Database (LECTURE-RES-PRAC)'!B73),"",'Database (LECTURE-RES-PRAC)'!B73)</f>
        <v/>
      </c>
      <c r="C76" s="230" t="str">
        <f aca="false">IF(B76&lt;&gt;"",'Database (LECTURE-RES-PRAC)'!AH73, "")</f>
        <v/>
      </c>
      <c r="D76" s="231" t="str">
        <f aca="false">IF(B76&lt;&gt;"",IFERROR(IF(B$10="80-20", (((C76/C$19)*O$4)+O$5)*D$18, IF(B$10="60-40", (((C76/C$19)*P$4)+P$5)*D$18, 0)),0),"")</f>
        <v/>
      </c>
      <c r="E76" s="230" t="str">
        <f aca="false">IF(B76&lt;&gt;"",'Database (LECTURE-RES-PRAC)'!AI73,"")</f>
        <v/>
      </c>
      <c r="F76" s="232" t="str">
        <f aca="false">IF(B76&lt;&gt;"",IFERROR(IF(B$10="80-20", (((E76/E$19)*O$4)+O$5)*F$18, IF(B$10="60-40", (((E76/E$19)*P$4)+P$5)*F$18, 0)),0),"")</f>
        <v/>
      </c>
      <c r="G76" s="233" t="str">
        <f aca="false">IF(B76&lt;&gt;"",IFERROR((D76+F76),0),"")</f>
        <v/>
      </c>
      <c r="H76" s="234" t="str">
        <f aca="false">IF(B76&lt;&gt;"",IF(B$5="LECTURE",'Exam (LECTURE ONLY)'!N78,IF(B$5="PRACTICUM",OUTPUT!N78,IF(B$5="RESEARCH",OUTPUT!N78,IF(B$5="STUDENT FORMATION",OUTPUT!N78,"")))),"")</f>
        <v/>
      </c>
      <c r="I76" s="233" t="str">
        <f aca="false">IF(B76&lt;&gt;"",IFERROR(IF(B$10="80-20", (((H76/H$19)*O$4)+O$5)*I$19, IF(B$10="60-40", (((H76/H$19)*P$4)+P$5)*I$19, 0)),0),"")</f>
        <v/>
      </c>
      <c r="J76" s="235" t="str">
        <f aca="false">IFERROR((G76+I76),"")</f>
        <v/>
      </c>
      <c r="K76" s="236" t="str">
        <f aca="false">IF(B76&lt;&gt;"",'Database (LECTURE-RES-PRAC)'!BN73, "")</f>
        <v/>
      </c>
      <c r="L76" s="232" t="str">
        <f aca="false">IF(B76&lt;&gt;"",IFERROR(IF(B$10="80-20", (((K76/K$19)*O$4)+O$5)*L$18, IF(B$10="60-40", (((K76/K$19)*P$4)+P$5)*L$18, 0)),0),"")</f>
        <v/>
      </c>
      <c r="M76" s="236" t="str">
        <f aca="false">IF(B76&lt;&gt;"",'Database (LECTURE-RES-PRAC)'!BO73, "")</f>
        <v/>
      </c>
      <c r="N76" s="232" t="str">
        <f aca="false">IF(B76&lt;&gt;"",IFERROR(IF(B$10="80-20", (((M76/M$19)*O$4)+O$5)*N$18, IF(B$10="60-40", (((M76/M$19)*P$4)+P$5)*N$18, 0)),0),"")</f>
        <v/>
      </c>
      <c r="O76" s="233" t="str">
        <f aca="false">IFERROR((L76+N76),"")</f>
        <v/>
      </c>
      <c r="P76" s="234" t="str">
        <f aca="false">IF(B76&lt;&gt;"",IF(B$5="LECTURE",'Exam (LECTURE ONLY)'!Y78,IF(B$5="PRACTICUM",OUTPUT!Z78,IF(B$5="RESEARCH",OUTPUT!Z78,IF(B$5="STUDENT FORMATION",OUTPUT!Z78,"")))),"")</f>
        <v/>
      </c>
      <c r="Q76" s="233" t="str">
        <f aca="false">IF(B76&lt;&gt;"",IFERROR(IF(B$10="80-20", (((P76/P$19)*O$4)+O$5)*Q$19, IF(B$10="60-40", (((P76/P$19)*P$4)+P$5)*Q$19, 0)),0),"")</f>
        <v/>
      </c>
      <c r="R76" s="235" t="str">
        <f aca="false">IFERROR((O76+Q76),"")</f>
        <v/>
      </c>
      <c r="S76" s="236" t="str">
        <f aca="false">IF(B76&lt;&gt;"",'Database (LECTURE-RES-PRAC)'!CT73, "")</f>
        <v/>
      </c>
      <c r="T76" s="232" t="str">
        <f aca="false">IF(B76&lt;&gt;"",IFERROR(IF(B$10="80-20", (((S76/S$19)*O$4)+O$5)*T$18, IF(B$10="60-40", (((S76/S$19)*P$4)+P$5)*T$18, 0)),0),"")</f>
        <v/>
      </c>
      <c r="U76" s="236" t="str">
        <f aca="false">IF(B76&lt;&gt;"",'Database (LECTURE-RES-PRAC)'!CU73, "")</f>
        <v/>
      </c>
      <c r="V76" s="232" t="str">
        <f aca="false">IF(B76&lt;&gt;"",IFERROR(IF(B$10="80-20", (((U76/U$19)*O$4)+O$5)*V$18, IF(B$10="60-40", (((U76/U$19)*P$4)+P$5)*V$18, 0)),0),"")</f>
        <v/>
      </c>
      <c r="W76" s="233" t="str">
        <f aca="false">IFERROR((T76+V76),"")</f>
        <v/>
      </c>
      <c r="X76" s="234" t="str">
        <f aca="false">IF(B76&lt;&gt;"",IF(B$5="LECTURE",'Exam (LECTURE ONLY)'!AJ78,IF(B$5="PRACTICUM",OUTPUT!AJ78,IF(B$5="RESEARCH",OUTPUT!AJ78,IF(B$5="STUDENT FORMATION",OUTPUT!AJ78,"")))),"")</f>
        <v/>
      </c>
      <c r="Y76" s="233" t="str">
        <f aca="false">IF(B76&lt;&gt;"",IFERROR(IF(B$10="80-20", (((X76/X$19)*O$4)+O$5)*Y$19, IF(B$10="60-40", (((X76/X$19)*P$4)+P$5)*Y$19, 0)),0),"")</f>
        <v/>
      </c>
      <c r="Z76" s="237" t="str">
        <f aca="false">IFERROR((W76+Y76),"")</f>
        <v/>
      </c>
      <c r="AA76" s="238" t="str">
        <f aca="false">IFERROR(IF(((J76+R76+Z76)/3)="","",((J76+R76+Z76)/3)),"")</f>
        <v/>
      </c>
      <c r="AB76" s="229" t="str">
        <f aca="false">IFERROR(IF(AA76="","",IF(AA76&gt;=75,"PASSED","FAILED")),"")</f>
        <v/>
      </c>
    </row>
    <row r="77" customFormat="false" ht="15.75" hidden="false" customHeight="true" outlineLevel="0" collapsed="false">
      <c r="A77" s="183" t="str">
        <f aca="false">IF(ISBLANK('Database (LECTURE-RES-PRAC)'!A74),"",'Database (LECTURE-RES-PRAC)'!A74)</f>
        <v/>
      </c>
      <c r="B77" s="184" t="str">
        <f aca="false">IF(ISBLANK('Database (LECTURE-RES-PRAC)'!B74),"",'Database (LECTURE-RES-PRAC)'!B74)</f>
        <v/>
      </c>
      <c r="C77" s="230" t="str">
        <f aca="false">IF(B77&lt;&gt;"",'Database (LECTURE-RES-PRAC)'!AH74, "")</f>
        <v/>
      </c>
      <c r="D77" s="231" t="str">
        <f aca="false">IF(B77&lt;&gt;"",IFERROR(IF(B$10="80-20", (((C77/C$19)*O$4)+O$5)*D$18, IF(B$10="60-40", (((C77/C$19)*P$4)+P$5)*D$18, 0)),0),"")</f>
        <v/>
      </c>
      <c r="E77" s="230" t="str">
        <f aca="false">IF(B77&lt;&gt;"",'Database (LECTURE-RES-PRAC)'!AI74,"")</f>
        <v/>
      </c>
      <c r="F77" s="232" t="str">
        <f aca="false">IF(B77&lt;&gt;"",IFERROR(IF(B$10="80-20", (((E77/E$19)*O$4)+O$5)*F$18, IF(B$10="60-40", (((E77/E$19)*P$4)+P$5)*F$18, 0)),0),"")</f>
        <v/>
      </c>
      <c r="G77" s="233" t="str">
        <f aca="false">IF(B77&lt;&gt;"",IFERROR((D77+F77),0),"")</f>
        <v/>
      </c>
      <c r="H77" s="234" t="str">
        <f aca="false">IF(B77&lt;&gt;"",IF(B$5="LECTURE",'Exam (LECTURE ONLY)'!N79,IF(B$5="PRACTICUM",OUTPUT!N79,IF(B$5="RESEARCH",OUTPUT!N79,IF(B$5="STUDENT FORMATION",OUTPUT!N79,"")))),"")</f>
        <v/>
      </c>
      <c r="I77" s="233" t="str">
        <f aca="false">IF(B77&lt;&gt;"",IFERROR(IF(B$10="80-20", (((H77/H$19)*O$4)+O$5)*I$19, IF(B$10="60-40", (((H77/H$19)*P$4)+P$5)*I$19, 0)),0),"")</f>
        <v/>
      </c>
      <c r="J77" s="235" t="str">
        <f aca="false">IFERROR((G77+I77),"")</f>
        <v/>
      </c>
      <c r="K77" s="236" t="str">
        <f aca="false">IF(B77&lt;&gt;"",'Database (LECTURE-RES-PRAC)'!BN74, "")</f>
        <v/>
      </c>
      <c r="L77" s="232" t="str">
        <f aca="false">IF(B77&lt;&gt;"",IFERROR(IF(B$10="80-20", (((K77/K$19)*O$4)+O$5)*L$18, IF(B$10="60-40", (((K77/K$19)*P$4)+P$5)*L$18, 0)),0),"")</f>
        <v/>
      </c>
      <c r="M77" s="236" t="str">
        <f aca="false">IF(B77&lt;&gt;"",'Database (LECTURE-RES-PRAC)'!BO74, "")</f>
        <v/>
      </c>
      <c r="N77" s="232" t="str">
        <f aca="false">IF(B77&lt;&gt;"",IFERROR(IF(B$10="80-20", (((M77/M$19)*O$4)+O$5)*N$18, IF(B$10="60-40", (((M77/M$19)*P$4)+P$5)*N$18, 0)),0),"")</f>
        <v/>
      </c>
      <c r="O77" s="233" t="str">
        <f aca="false">IFERROR((L77+N77),"")</f>
        <v/>
      </c>
      <c r="P77" s="234" t="str">
        <f aca="false">IF(B77&lt;&gt;"",IF(B$5="LECTURE",'Exam (LECTURE ONLY)'!Y79,IF(B$5="PRACTICUM",OUTPUT!Z79,IF(B$5="RESEARCH",OUTPUT!Z79,IF(B$5="STUDENT FORMATION",OUTPUT!Z79,"")))),"")</f>
        <v/>
      </c>
      <c r="Q77" s="233" t="str">
        <f aca="false">IF(B77&lt;&gt;"",IFERROR(IF(B$10="80-20", (((P77/P$19)*O$4)+O$5)*Q$19, IF(B$10="60-40", (((P77/P$19)*P$4)+P$5)*Q$19, 0)),0),"")</f>
        <v/>
      </c>
      <c r="R77" s="235" t="str">
        <f aca="false">IFERROR((O77+Q77),"")</f>
        <v/>
      </c>
      <c r="S77" s="236" t="str">
        <f aca="false">IF(B77&lt;&gt;"",'Database (LECTURE-RES-PRAC)'!CT74, "")</f>
        <v/>
      </c>
      <c r="T77" s="232" t="str">
        <f aca="false">IF(B77&lt;&gt;"",IFERROR(IF(B$10="80-20", (((S77/S$19)*O$4)+O$5)*T$18, IF(B$10="60-40", (((S77/S$19)*P$4)+P$5)*T$18, 0)),0),"")</f>
        <v/>
      </c>
      <c r="U77" s="236" t="str">
        <f aca="false">IF(B77&lt;&gt;"",'Database (LECTURE-RES-PRAC)'!CU74, "")</f>
        <v/>
      </c>
      <c r="V77" s="232" t="str">
        <f aca="false">IF(B77&lt;&gt;"",IFERROR(IF(B$10="80-20", (((U77/U$19)*O$4)+O$5)*V$18, IF(B$10="60-40", (((U77/U$19)*P$4)+P$5)*V$18, 0)),0),"")</f>
        <v/>
      </c>
      <c r="W77" s="233" t="str">
        <f aca="false">IFERROR((T77+V77),"")</f>
        <v/>
      </c>
      <c r="X77" s="234" t="str">
        <f aca="false">IF(B77&lt;&gt;"",IF(B$5="LECTURE",'Exam (LECTURE ONLY)'!AJ79,IF(B$5="PRACTICUM",OUTPUT!AJ79,IF(B$5="RESEARCH",OUTPUT!AJ79,IF(B$5="STUDENT FORMATION",OUTPUT!AJ79,"")))),"")</f>
        <v/>
      </c>
      <c r="Y77" s="233" t="str">
        <f aca="false">IF(B77&lt;&gt;"",IFERROR(IF(B$10="80-20", (((X77/X$19)*O$4)+O$5)*Y$19, IF(B$10="60-40", (((X77/X$19)*P$4)+P$5)*Y$19, 0)),0),"")</f>
        <v/>
      </c>
      <c r="Z77" s="237" t="str">
        <f aca="false">IFERROR((W77+Y77),"")</f>
        <v/>
      </c>
      <c r="AA77" s="238" t="str">
        <f aca="false">IFERROR(IF(((J77+R77+Z77)/3)="","",((J77+R77+Z77)/3)),"")</f>
        <v/>
      </c>
      <c r="AB77" s="229" t="str">
        <f aca="false">IFERROR(IF(AA77="","",IF(AA77&gt;=75,"PASSED","FAILED")),"")</f>
        <v/>
      </c>
    </row>
    <row r="78" customFormat="false" ht="15.75" hidden="false" customHeight="true" outlineLevel="0" collapsed="false">
      <c r="A78" s="228" t="str">
        <f aca="false">IF(ISBLANK('Database (LECTURE-RES-PRAC)'!A75),"",'Database (LECTURE-RES-PRAC)'!A75)</f>
        <v/>
      </c>
      <c r="B78" s="229" t="str">
        <f aca="false">IF(ISBLANK('Database (LECTURE-RES-PRAC)'!B75),"",'Database (LECTURE-RES-PRAC)'!B75)</f>
        <v/>
      </c>
      <c r="C78" s="230" t="str">
        <f aca="false">IF(B78&lt;&gt;"",'Database (LECTURE-RES-PRAC)'!AH75, "")</f>
        <v/>
      </c>
      <c r="D78" s="231" t="str">
        <f aca="false">IF(B78&lt;&gt;"",IFERROR(IF(B$10="80-20", (((C78/C$19)*O$4)+O$5)*D$18, IF(B$10="60-40", (((C78/C$19)*P$4)+P$5)*D$18, 0)),0),"")</f>
        <v/>
      </c>
      <c r="E78" s="230" t="str">
        <f aca="false">IF(B78&lt;&gt;"",'Database (LECTURE-RES-PRAC)'!AI75,"")</f>
        <v/>
      </c>
      <c r="F78" s="232" t="str">
        <f aca="false">IF(B78&lt;&gt;"",IFERROR(IF(B$10="80-20", (((E78/E$19)*O$4)+O$5)*F$18, IF(B$10="60-40", (((E78/E$19)*P$4)+P$5)*F$18, 0)),0),"")</f>
        <v/>
      </c>
      <c r="G78" s="233" t="str">
        <f aca="false">IF(B78&lt;&gt;"",IFERROR((D78+F78),0),"")</f>
        <v/>
      </c>
      <c r="H78" s="234" t="str">
        <f aca="false">IF(B78&lt;&gt;"",IF(B$5="LECTURE",'Exam (LECTURE ONLY)'!N80,IF(B$5="PRACTICUM",OUTPUT!N80,IF(B$5="RESEARCH",OUTPUT!N80,IF(B$5="STUDENT FORMATION",OUTPUT!N80,"")))),"")</f>
        <v/>
      </c>
      <c r="I78" s="233" t="str">
        <f aca="false">IF(B78&lt;&gt;"",IFERROR(IF(B$10="80-20", (((H78/H$19)*O$4)+O$5)*I$19, IF(B$10="60-40", (((H78/H$19)*P$4)+P$5)*I$19, 0)),0),"")</f>
        <v/>
      </c>
      <c r="J78" s="235" t="str">
        <f aca="false">IFERROR((G78+I78),"")</f>
        <v/>
      </c>
      <c r="K78" s="236" t="str">
        <f aca="false">IF(B78&lt;&gt;"",'Database (LECTURE-RES-PRAC)'!BN75, "")</f>
        <v/>
      </c>
      <c r="L78" s="232" t="str">
        <f aca="false">IF(B78&lt;&gt;"",IFERROR(IF(B$10="80-20", (((K78/K$19)*O$4)+O$5)*L$18, IF(B$10="60-40", (((K78/K$19)*P$4)+P$5)*L$18, 0)),0),"")</f>
        <v/>
      </c>
      <c r="M78" s="236" t="str">
        <f aca="false">IF(B78&lt;&gt;"",'Database (LECTURE-RES-PRAC)'!BO75, "")</f>
        <v/>
      </c>
      <c r="N78" s="232" t="str">
        <f aca="false">IF(B78&lt;&gt;"",IFERROR(IF(B$10="80-20", (((M78/M$19)*O$4)+O$5)*N$18, IF(B$10="60-40", (((M78/M$19)*P$4)+P$5)*N$18, 0)),0),"")</f>
        <v/>
      </c>
      <c r="O78" s="233" t="str">
        <f aca="false">IFERROR((L78+N78),"")</f>
        <v/>
      </c>
      <c r="P78" s="234" t="str">
        <f aca="false">IF(B78&lt;&gt;"",IF(B$5="LECTURE",'Exam (LECTURE ONLY)'!Y80,IF(B$5="PRACTICUM",OUTPUT!Z80,IF(B$5="RESEARCH",OUTPUT!Z80,IF(B$5="STUDENT FORMATION",OUTPUT!Z80,"")))),"")</f>
        <v/>
      </c>
      <c r="Q78" s="233" t="str">
        <f aca="false">IF(B78&lt;&gt;"",IFERROR(IF(B$10="80-20", (((P78/P$19)*O$4)+O$5)*Q$19, IF(B$10="60-40", (((P78/P$19)*P$4)+P$5)*Q$19, 0)),0),"")</f>
        <v/>
      </c>
      <c r="R78" s="235" t="str">
        <f aca="false">IFERROR((O78+Q78),"")</f>
        <v/>
      </c>
      <c r="S78" s="236" t="str">
        <f aca="false">IF(B78&lt;&gt;"",'Database (LECTURE-RES-PRAC)'!CT75, "")</f>
        <v/>
      </c>
      <c r="T78" s="232" t="str">
        <f aca="false">IF(B78&lt;&gt;"",IFERROR(IF(B$10="80-20", (((S78/S$19)*O$4)+O$5)*T$18, IF(B$10="60-40", (((S78/S$19)*P$4)+P$5)*T$18, 0)),0),"")</f>
        <v/>
      </c>
      <c r="U78" s="236" t="str">
        <f aca="false">IF(B78&lt;&gt;"",'Database (LECTURE-RES-PRAC)'!CU75, "")</f>
        <v/>
      </c>
      <c r="V78" s="232" t="str">
        <f aca="false">IF(B78&lt;&gt;"",IFERROR(IF(B$10="80-20", (((U78/U$19)*O$4)+O$5)*V$18, IF(B$10="60-40", (((U78/U$19)*P$4)+P$5)*V$18, 0)),0),"")</f>
        <v/>
      </c>
      <c r="W78" s="233" t="str">
        <f aca="false">IFERROR((T78+V78),"")</f>
        <v/>
      </c>
      <c r="X78" s="234" t="str">
        <f aca="false">IF(B78&lt;&gt;"",IF(B$5="LECTURE",'Exam (LECTURE ONLY)'!AJ80,IF(B$5="PRACTICUM",OUTPUT!AJ80,IF(B$5="RESEARCH",OUTPUT!AJ80,IF(B$5="STUDENT FORMATION",OUTPUT!AJ80,"")))),"")</f>
        <v/>
      </c>
      <c r="Y78" s="233" t="str">
        <f aca="false">IF(B78&lt;&gt;"",IFERROR(IF(B$10="80-20", (((X78/X$19)*O$4)+O$5)*Y$19, IF(B$10="60-40", (((X78/X$19)*P$4)+P$5)*Y$19, 0)),0),"")</f>
        <v/>
      </c>
      <c r="Z78" s="237" t="str">
        <f aca="false">IFERROR((W78+Y78),"")</f>
        <v/>
      </c>
      <c r="AA78" s="238" t="str">
        <f aca="false">IFERROR(IF(((J78+R78+Z78)/3)="","",((J78+R78+Z78)/3)),"")</f>
        <v/>
      </c>
      <c r="AB78" s="229" t="str">
        <f aca="false">IFERROR(IF(AA78="","",IF(AA78&gt;=75,"PASSED","FAILED")),"")</f>
        <v/>
      </c>
    </row>
    <row r="79" customFormat="false" ht="15.75" hidden="false" customHeight="true" outlineLevel="0" collapsed="false">
      <c r="A79" s="183" t="str">
        <f aca="false">IF(ISBLANK('Database (LECTURE-RES-PRAC)'!A76),"",'Database (LECTURE-RES-PRAC)'!A76)</f>
        <v/>
      </c>
      <c r="B79" s="184" t="str">
        <f aca="false">IF(ISBLANK('Database (LECTURE-RES-PRAC)'!B76),"",'Database (LECTURE-RES-PRAC)'!B76)</f>
        <v/>
      </c>
      <c r="C79" s="230" t="str">
        <f aca="false">IF(B79&lt;&gt;"",'Database (LECTURE-RES-PRAC)'!AH76, "")</f>
        <v/>
      </c>
      <c r="D79" s="231" t="str">
        <f aca="false">IF(B79&lt;&gt;"",IFERROR(IF(B$10="80-20", (((C79/C$19)*O$4)+O$5)*D$18, IF(B$10="60-40", (((C79/C$19)*P$4)+P$5)*D$18, 0)),0),"")</f>
        <v/>
      </c>
      <c r="E79" s="230" t="str">
        <f aca="false">IF(B79&lt;&gt;"",'Database (LECTURE-RES-PRAC)'!AI76,"")</f>
        <v/>
      </c>
      <c r="F79" s="232" t="str">
        <f aca="false">IF(B79&lt;&gt;"",IFERROR(IF(B$10="80-20", (((E79/E$19)*O$4)+O$5)*F$18, IF(B$10="60-40", (((E79/E$19)*P$4)+P$5)*F$18, 0)),0),"")</f>
        <v/>
      </c>
      <c r="G79" s="233" t="str">
        <f aca="false">IF(B79&lt;&gt;"",IFERROR((D79+F79),0),"")</f>
        <v/>
      </c>
      <c r="H79" s="234" t="str">
        <f aca="false">IF(B79&lt;&gt;"",IF(B$5="LECTURE",'Exam (LECTURE ONLY)'!N81,IF(B$5="PRACTICUM",OUTPUT!N81,IF(B$5="RESEARCH",OUTPUT!N81,IF(B$5="STUDENT FORMATION",OUTPUT!N81,"")))),"")</f>
        <v/>
      </c>
      <c r="I79" s="233" t="str">
        <f aca="false">IF(B79&lt;&gt;"",IFERROR(IF(B$10="80-20", (((H79/H$19)*O$4)+O$5)*I$19, IF(B$10="60-40", (((H79/H$19)*P$4)+P$5)*I$19, 0)),0),"")</f>
        <v/>
      </c>
      <c r="J79" s="235" t="str">
        <f aca="false">IFERROR((G79+I79),"")</f>
        <v/>
      </c>
      <c r="K79" s="236" t="str">
        <f aca="false">IF(B79&lt;&gt;"",'Database (LECTURE-RES-PRAC)'!BN76, "")</f>
        <v/>
      </c>
      <c r="L79" s="232" t="str">
        <f aca="false">IF(B79&lt;&gt;"",IFERROR(IF(B$10="80-20", (((K79/K$19)*O$4)+O$5)*L$18, IF(B$10="60-40", (((K79/K$19)*P$4)+P$5)*L$18, 0)),0),"")</f>
        <v/>
      </c>
      <c r="M79" s="236" t="str">
        <f aca="false">IF(B79&lt;&gt;"",'Database (LECTURE-RES-PRAC)'!BO76, "")</f>
        <v/>
      </c>
      <c r="N79" s="232" t="str">
        <f aca="false">IF(B79&lt;&gt;"",IFERROR(IF(B$10="80-20", (((M79/M$19)*O$4)+O$5)*N$18, IF(B$10="60-40", (((M79/M$19)*P$4)+P$5)*N$18, 0)),0),"")</f>
        <v/>
      </c>
      <c r="O79" s="233" t="str">
        <f aca="false">IFERROR((L79+N79),"")</f>
        <v/>
      </c>
      <c r="P79" s="234" t="str">
        <f aca="false">IF(B79&lt;&gt;"",IF(B$5="LECTURE",'Exam (LECTURE ONLY)'!Y81,IF(B$5="PRACTICUM",OUTPUT!Z81,IF(B$5="RESEARCH",OUTPUT!Z81,IF(B$5="STUDENT FORMATION",OUTPUT!Z81,"")))),"")</f>
        <v/>
      </c>
      <c r="Q79" s="233" t="str">
        <f aca="false">IF(B79&lt;&gt;"",IFERROR(IF(B$10="80-20", (((P79/P$19)*O$4)+O$5)*Q$19, IF(B$10="60-40", (((P79/P$19)*P$4)+P$5)*Q$19, 0)),0),"")</f>
        <v/>
      </c>
      <c r="R79" s="235" t="str">
        <f aca="false">IFERROR((O79+Q79),"")</f>
        <v/>
      </c>
      <c r="S79" s="236" t="str">
        <f aca="false">IF(B79&lt;&gt;"",'Database (LECTURE-RES-PRAC)'!CT76, "")</f>
        <v/>
      </c>
      <c r="T79" s="232" t="str">
        <f aca="false">IF(B79&lt;&gt;"",IFERROR(IF(B$10="80-20", (((S79/S$19)*O$4)+O$5)*T$18, IF(B$10="60-40", (((S79/S$19)*P$4)+P$5)*T$18, 0)),0),"")</f>
        <v/>
      </c>
      <c r="U79" s="236" t="str">
        <f aca="false">IF(B79&lt;&gt;"",'Database (LECTURE-RES-PRAC)'!CU76, "")</f>
        <v/>
      </c>
      <c r="V79" s="232" t="str">
        <f aca="false">IF(B79&lt;&gt;"",IFERROR(IF(B$10="80-20", (((U79/U$19)*O$4)+O$5)*V$18, IF(B$10="60-40", (((U79/U$19)*P$4)+P$5)*V$18, 0)),0),"")</f>
        <v/>
      </c>
      <c r="W79" s="233" t="str">
        <f aca="false">IFERROR((T79+V79),"")</f>
        <v/>
      </c>
      <c r="X79" s="234" t="str">
        <f aca="false">IF(B79&lt;&gt;"",IF(B$5="LECTURE",'Exam (LECTURE ONLY)'!AJ81,IF(B$5="PRACTICUM",OUTPUT!AJ81,IF(B$5="RESEARCH",OUTPUT!AJ81,IF(B$5="STUDENT FORMATION",OUTPUT!AJ81,"")))),"")</f>
        <v/>
      </c>
      <c r="Y79" s="233" t="str">
        <f aca="false">IF(B79&lt;&gt;"",IFERROR(IF(B$10="80-20", (((X79/X$19)*O$4)+O$5)*Y$19, IF(B$10="60-40", (((X79/X$19)*P$4)+P$5)*Y$19, 0)),0),"")</f>
        <v/>
      </c>
      <c r="Z79" s="237" t="str">
        <f aca="false">IFERROR((W79+Y79),"")</f>
        <v/>
      </c>
      <c r="AA79" s="238" t="str">
        <f aca="false">IFERROR(IF(((J79+R79+Z79)/3)="","",((J79+R79+Z79)/3)),"")</f>
        <v/>
      </c>
      <c r="AB79" s="229" t="str">
        <f aca="false">IFERROR(IF(AA79="","",IF(AA79&gt;=75,"PASSED","FAILED")),"")</f>
        <v/>
      </c>
    </row>
    <row r="80" customFormat="false" ht="15.75" hidden="false" customHeight="true" outlineLevel="0" collapsed="false">
      <c r="A80" s="228" t="str">
        <f aca="false">IF(ISBLANK('Database (LECTURE-RES-PRAC)'!A77),"",'Database (LECTURE-RES-PRAC)'!A77)</f>
        <v/>
      </c>
      <c r="B80" s="229" t="str">
        <f aca="false">IF(ISBLANK('Database (LECTURE-RES-PRAC)'!B77),"",'Database (LECTURE-RES-PRAC)'!B77)</f>
        <v/>
      </c>
      <c r="C80" s="230" t="str">
        <f aca="false">IF(B80&lt;&gt;"",'Database (LECTURE-RES-PRAC)'!AH77, "")</f>
        <v/>
      </c>
      <c r="D80" s="231" t="str">
        <f aca="false">IF(B80&lt;&gt;"",IFERROR(IF(B$10="80-20", (((C80/C$19)*O$4)+O$5)*D$18, IF(B$10="60-40", (((C80/C$19)*P$4)+P$5)*D$18, 0)),0),"")</f>
        <v/>
      </c>
      <c r="E80" s="230" t="str">
        <f aca="false">IF(B80&lt;&gt;"",'Database (LECTURE-RES-PRAC)'!AI77,"")</f>
        <v/>
      </c>
      <c r="F80" s="232" t="str">
        <f aca="false">IF(B80&lt;&gt;"",IFERROR(IF(B$10="80-20", (((E80/E$19)*O$4)+O$5)*F$18, IF(B$10="60-40", (((E80/E$19)*P$4)+P$5)*F$18, 0)),0),"")</f>
        <v/>
      </c>
      <c r="G80" s="233" t="str">
        <f aca="false">IF(B80&lt;&gt;"",IFERROR((D80+F80),0),"")</f>
        <v/>
      </c>
      <c r="H80" s="234" t="str">
        <f aca="false">IF(B80&lt;&gt;"",IF(B$5="LECTURE",'Exam (LECTURE ONLY)'!N82,IF(B$5="PRACTICUM",OUTPUT!N82,IF(B$5="RESEARCH",OUTPUT!N82,IF(B$5="STUDENT FORMATION",OUTPUT!N82,"")))),"")</f>
        <v/>
      </c>
      <c r="I80" s="233" t="str">
        <f aca="false">IF(B80&lt;&gt;"",IFERROR(IF(B$10="80-20", (((H80/H$19)*O$4)+O$5)*I$19, IF(B$10="60-40", (((H80/H$19)*P$4)+P$5)*I$19, 0)),0),"")</f>
        <v/>
      </c>
      <c r="J80" s="235" t="str">
        <f aca="false">IFERROR((G80+I80),"")</f>
        <v/>
      </c>
      <c r="K80" s="236" t="str">
        <f aca="false">IF(B80&lt;&gt;"",'Database (LECTURE-RES-PRAC)'!BN77, "")</f>
        <v/>
      </c>
      <c r="L80" s="232" t="str">
        <f aca="false">IF(B80&lt;&gt;"",IFERROR(IF(B$10="80-20", (((K80/K$19)*O$4)+O$5)*L$18, IF(B$10="60-40", (((K80/K$19)*P$4)+P$5)*L$18, 0)),0),"")</f>
        <v/>
      </c>
      <c r="M80" s="236" t="str">
        <f aca="false">IF(B80&lt;&gt;"",'Database (LECTURE-RES-PRAC)'!BO77, "")</f>
        <v/>
      </c>
      <c r="N80" s="232" t="str">
        <f aca="false">IF(B80&lt;&gt;"",IFERROR(IF(B$10="80-20", (((M80/M$19)*O$4)+O$5)*N$18, IF(B$10="60-40", (((M80/M$19)*P$4)+P$5)*N$18, 0)),0),"")</f>
        <v/>
      </c>
      <c r="O80" s="233" t="str">
        <f aca="false">IFERROR((L80+N80),"")</f>
        <v/>
      </c>
      <c r="P80" s="234" t="str">
        <f aca="false">IF(B80&lt;&gt;"",IF(B$5="LECTURE",'Exam (LECTURE ONLY)'!Y82,IF(B$5="PRACTICUM",OUTPUT!Z82,IF(B$5="RESEARCH",OUTPUT!Z82,IF(B$5="STUDENT FORMATION",OUTPUT!Z82,"")))),"")</f>
        <v/>
      </c>
      <c r="Q80" s="233" t="str">
        <f aca="false">IF(B80&lt;&gt;"",IFERROR(IF(B$10="80-20", (((P80/P$19)*O$4)+O$5)*Q$19, IF(B$10="60-40", (((P80/P$19)*P$4)+P$5)*Q$19, 0)),0),"")</f>
        <v/>
      </c>
      <c r="R80" s="235" t="str">
        <f aca="false">IFERROR((O80+Q80),"")</f>
        <v/>
      </c>
      <c r="S80" s="236" t="str">
        <f aca="false">IF(B80&lt;&gt;"",'Database (LECTURE-RES-PRAC)'!CT77, "")</f>
        <v/>
      </c>
      <c r="T80" s="232" t="str">
        <f aca="false">IF(B80&lt;&gt;"",IFERROR(IF(B$10="80-20", (((S80/S$19)*O$4)+O$5)*T$18, IF(B$10="60-40", (((S80/S$19)*P$4)+P$5)*T$18, 0)),0),"")</f>
        <v/>
      </c>
      <c r="U80" s="236" t="str">
        <f aca="false">IF(B80&lt;&gt;"",'Database (LECTURE-RES-PRAC)'!CU77, "")</f>
        <v/>
      </c>
      <c r="V80" s="232" t="str">
        <f aca="false">IF(B80&lt;&gt;"",IFERROR(IF(B$10="80-20", (((U80/U$19)*O$4)+O$5)*V$18, IF(B$10="60-40", (((U80/U$19)*P$4)+P$5)*V$18, 0)),0),"")</f>
        <v/>
      </c>
      <c r="W80" s="233" t="str">
        <f aca="false">IFERROR((T80+V80),"")</f>
        <v/>
      </c>
      <c r="X80" s="234" t="str">
        <f aca="false">IF(B80&lt;&gt;"",IF(B$5="LECTURE",'Exam (LECTURE ONLY)'!AJ82,IF(B$5="PRACTICUM",OUTPUT!AJ82,IF(B$5="RESEARCH",OUTPUT!AJ82,IF(B$5="STUDENT FORMATION",OUTPUT!AJ82,"")))),"")</f>
        <v/>
      </c>
      <c r="Y80" s="233" t="str">
        <f aca="false">IF(B80&lt;&gt;"",IFERROR(IF(B$10="80-20", (((X80/X$19)*O$4)+O$5)*Y$19, IF(B$10="60-40", (((X80/X$19)*P$4)+P$5)*Y$19, 0)),0),"")</f>
        <v/>
      </c>
      <c r="Z80" s="237" t="str">
        <f aca="false">IFERROR((W80+Y80),"")</f>
        <v/>
      </c>
      <c r="AA80" s="238" t="str">
        <f aca="false">IFERROR(IF(((J80+R80+Z80)/3)="","",((J80+R80+Z80)/3)),"")</f>
        <v/>
      </c>
      <c r="AB80" s="229" t="str">
        <f aca="false">IFERROR(IF(AA80="","",IF(AA80&gt;=75,"PASSED","FAILED")),"")</f>
        <v/>
      </c>
    </row>
    <row r="81" customFormat="false" ht="15.75" hidden="false" customHeight="true" outlineLevel="0" collapsed="false">
      <c r="A81" s="183" t="str">
        <f aca="false">IF(ISBLANK('Database (LECTURE-RES-PRAC)'!A78),"",'Database (LECTURE-RES-PRAC)'!A78)</f>
        <v/>
      </c>
      <c r="B81" s="184" t="str">
        <f aca="false">IF(ISBLANK('Database (LECTURE-RES-PRAC)'!B78),"",'Database (LECTURE-RES-PRAC)'!B78)</f>
        <v/>
      </c>
      <c r="C81" s="230" t="str">
        <f aca="false">IF(B81&lt;&gt;"",'Database (LECTURE-RES-PRAC)'!AH78, "")</f>
        <v/>
      </c>
      <c r="D81" s="231" t="str">
        <f aca="false">IF(B81&lt;&gt;"",IFERROR(IF(B$10="80-20", (((C81/C$19)*O$4)+O$5)*D$18, IF(B$10="60-40", (((C81/C$19)*P$4)+P$5)*D$18, 0)),0),"")</f>
        <v/>
      </c>
      <c r="E81" s="230" t="str">
        <f aca="false">IF(B81&lt;&gt;"",'Database (LECTURE-RES-PRAC)'!AI78,"")</f>
        <v/>
      </c>
      <c r="F81" s="232" t="str">
        <f aca="false">IF(B81&lt;&gt;"",IFERROR(IF(B$10="80-20", (((E81/E$19)*O$4)+O$5)*F$18, IF(B$10="60-40", (((E81/E$19)*P$4)+P$5)*F$18, 0)),0),"")</f>
        <v/>
      </c>
      <c r="G81" s="233" t="str">
        <f aca="false">IF(B81&lt;&gt;"",IFERROR((D81+F81),0),"")</f>
        <v/>
      </c>
      <c r="H81" s="234" t="str">
        <f aca="false">IF(B81&lt;&gt;"",IF(B$5="LECTURE",'Exam (LECTURE ONLY)'!N83,IF(B$5="PRACTICUM",OUTPUT!N83,IF(B$5="RESEARCH",OUTPUT!N83,IF(B$5="STUDENT FORMATION",OUTPUT!N83,"")))),"")</f>
        <v/>
      </c>
      <c r="I81" s="233" t="str">
        <f aca="false">IF(B81&lt;&gt;"",IFERROR(IF(B$10="80-20", (((H81/H$19)*O$4)+O$5)*I$19, IF(B$10="60-40", (((H81/H$19)*P$4)+P$5)*I$19, 0)),0),"")</f>
        <v/>
      </c>
      <c r="J81" s="235" t="str">
        <f aca="false">IFERROR((G81+I81),"")</f>
        <v/>
      </c>
      <c r="K81" s="236" t="str">
        <f aca="false">IF(B81&lt;&gt;"",'Database (LECTURE-RES-PRAC)'!BN78, "")</f>
        <v/>
      </c>
      <c r="L81" s="232" t="str">
        <f aca="false">IF(B81&lt;&gt;"",IFERROR(IF(B$10="80-20", (((K81/K$19)*O$4)+O$5)*L$18, IF(B$10="60-40", (((K81/K$19)*P$4)+P$5)*L$18, 0)),0),"")</f>
        <v/>
      </c>
      <c r="M81" s="236" t="str">
        <f aca="false">IF(B81&lt;&gt;"",'Database (LECTURE-RES-PRAC)'!BO78, "")</f>
        <v/>
      </c>
      <c r="N81" s="232" t="str">
        <f aca="false">IF(B81&lt;&gt;"",IFERROR(IF(B$10="80-20", (((M81/M$19)*O$4)+O$5)*N$18, IF(B$10="60-40", (((M81/M$19)*P$4)+P$5)*N$18, 0)),0),"")</f>
        <v/>
      </c>
      <c r="O81" s="233" t="str">
        <f aca="false">IFERROR((L81+N81),"")</f>
        <v/>
      </c>
      <c r="P81" s="234" t="str">
        <f aca="false">IF(B81&lt;&gt;"",IF(B$5="LECTURE",'Exam (LECTURE ONLY)'!Y83,IF(B$5="PRACTICUM",OUTPUT!Z83,IF(B$5="RESEARCH",OUTPUT!Z83,IF(B$5="STUDENT FORMATION",OUTPUT!Z83,"")))),"")</f>
        <v/>
      </c>
      <c r="Q81" s="233" t="str">
        <f aca="false">IF(B81&lt;&gt;"",IFERROR(IF(B$10="80-20", (((P81/P$19)*O$4)+O$5)*Q$19, IF(B$10="60-40", (((P81/P$19)*P$4)+P$5)*Q$19, 0)),0),"")</f>
        <v/>
      </c>
      <c r="R81" s="235" t="str">
        <f aca="false">IFERROR((O81+Q81),"")</f>
        <v/>
      </c>
      <c r="S81" s="236" t="str">
        <f aca="false">IF(B81&lt;&gt;"",'Database (LECTURE-RES-PRAC)'!CT78, "")</f>
        <v/>
      </c>
      <c r="T81" s="232" t="str">
        <f aca="false">IF(B81&lt;&gt;"",IFERROR(IF(B$10="80-20", (((S81/S$19)*O$4)+O$5)*T$18, IF(B$10="60-40", (((S81/S$19)*P$4)+P$5)*T$18, 0)),0),"")</f>
        <v/>
      </c>
      <c r="U81" s="236" t="str">
        <f aca="false">IF(B81&lt;&gt;"",'Database (LECTURE-RES-PRAC)'!CU78, "")</f>
        <v/>
      </c>
      <c r="V81" s="232" t="str">
        <f aca="false">IF(B81&lt;&gt;"",IFERROR(IF(B$10="80-20", (((U81/U$19)*O$4)+O$5)*V$18, IF(B$10="60-40", (((U81/U$19)*P$4)+P$5)*V$18, 0)),0),"")</f>
        <v/>
      </c>
      <c r="W81" s="233" t="str">
        <f aca="false">IFERROR((T81+V81),"")</f>
        <v/>
      </c>
      <c r="X81" s="234" t="str">
        <f aca="false">IF(B81&lt;&gt;"",IF(B$5="LECTURE",'Exam (LECTURE ONLY)'!AJ83,IF(B$5="PRACTICUM",OUTPUT!AJ83,IF(B$5="RESEARCH",OUTPUT!AJ83,IF(B$5="STUDENT FORMATION",OUTPUT!AJ83,"")))),"")</f>
        <v/>
      </c>
      <c r="Y81" s="233" t="str">
        <f aca="false">IF(B81&lt;&gt;"",IFERROR(IF(B$10="80-20", (((X81/X$19)*O$4)+O$5)*Y$19, IF(B$10="60-40", (((X81/X$19)*P$4)+P$5)*Y$19, 0)),0),"")</f>
        <v/>
      </c>
      <c r="Z81" s="237" t="str">
        <f aca="false">IFERROR((W81+Y81),"")</f>
        <v/>
      </c>
      <c r="AA81" s="238" t="str">
        <f aca="false">IFERROR(IF(((J81+R81+Z81)/3)="","",((J81+R81+Z81)/3)),"")</f>
        <v/>
      </c>
      <c r="AB81" s="229" t="str">
        <f aca="false">IFERROR(IF(AA81="","",IF(AA81&gt;=75,"PASSED","FAILED")),"")</f>
        <v/>
      </c>
    </row>
    <row r="82" customFormat="false" ht="15.75" hidden="false" customHeight="true" outlineLevel="0" collapsed="false">
      <c r="A82" s="228" t="str">
        <f aca="false">IF(ISBLANK('Database (LECTURE-RES-PRAC)'!A79),"",'Database (LECTURE-RES-PRAC)'!A79)</f>
        <v/>
      </c>
      <c r="B82" s="229" t="str">
        <f aca="false">IF(ISBLANK('Database (LECTURE-RES-PRAC)'!B79),"",'Database (LECTURE-RES-PRAC)'!B79)</f>
        <v/>
      </c>
      <c r="C82" s="230" t="str">
        <f aca="false">IF(B82&lt;&gt;"",'Database (LECTURE-RES-PRAC)'!AH79, "")</f>
        <v/>
      </c>
      <c r="D82" s="231" t="str">
        <f aca="false">IF(B82&lt;&gt;"",IFERROR(IF(B$10="80-20", (((C82/C$19)*O$4)+O$5)*D$18, IF(B$10="60-40", (((C82/C$19)*P$4)+P$5)*D$18, 0)),0),"")</f>
        <v/>
      </c>
      <c r="E82" s="230" t="str">
        <f aca="false">IF(B82&lt;&gt;"",'Database (LECTURE-RES-PRAC)'!AI79,"")</f>
        <v/>
      </c>
      <c r="F82" s="232" t="str">
        <f aca="false">IF(B82&lt;&gt;"",IFERROR(IF(B$10="80-20", (((E82/E$19)*O$4)+O$5)*F$18, IF(B$10="60-40", (((E82/E$19)*P$4)+P$5)*F$18, 0)),0),"")</f>
        <v/>
      </c>
      <c r="G82" s="233" t="str">
        <f aca="false">IF(B82&lt;&gt;"",IFERROR((D82+F82),0),"")</f>
        <v/>
      </c>
      <c r="H82" s="234" t="str">
        <f aca="false">IF(B82&lt;&gt;"",IF(B$5="LECTURE",'Exam (LECTURE ONLY)'!N84,IF(B$5="PRACTICUM",OUTPUT!N84,IF(B$5="RESEARCH",OUTPUT!N84,IF(B$5="STUDENT FORMATION",OUTPUT!N84,"")))),"")</f>
        <v/>
      </c>
      <c r="I82" s="233" t="str">
        <f aca="false">IF(B82&lt;&gt;"",IFERROR(IF(B$10="80-20", (((H82/H$19)*O$4)+O$5)*I$19, IF(B$10="60-40", (((H82/H$19)*P$4)+P$5)*I$19, 0)),0),"")</f>
        <v/>
      </c>
      <c r="J82" s="235" t="str">
        <f aca="false">IFERROR((G82+I82),"")</f>
        <v/>
      </c>
      <c r="K82" s="236" t="str">
        <f aca="false">IF(B82&lt;&gt;"",'Database (LECTURE-RES-PRAC)'!BN79, "")</f>
        <v/>
      </c>
      <c r="L82" s="232" t="str">
        <f aca="false">IF(B82&lt;&gt;"",IFERROR(IF(B$10="80-20", (((K82/K$19)*O$4)+O$5)*L$18, IF(B$10="60-40", (((K82/K$19)*P$4)+P$5)*L$18, 0)),0),"")</f>
        <v/>
      </c>
      <c r="M82" s="236" t="str">
        <f aca="false">IF(B82&lt;&gt;"",'Database (LECTURE-RES-PRAC)'!BO79, "")</f>
        <v/>
      </c>
      <c r="N82" s="232" t="str">
        <f aca="false">IF(B82&lt;&gt;"",IFERROR(IF(B$10="80-20", (((M82/M$19)*O$4)+O$5)*N$18, IF(B$10="60-40", (((M82/M$19)*P$4)+P$5)*N$18, 0)),0),"")</f>
        <v/>
      </c>
      <c r="O82" s="233" t="str">
        <f aca="false">IFERROR((L82+N82),"")</f>
        <v/>
      </c>
      <c r="P82" s="234" t="str">
        <f aca="false">IF(B82&lt;&gt;"",IF(B$5="LECTURE",'Exam (LECTURE ONLY)'!Y84,IF(B$5="PRACTICUM",OUTPUT!Z84,IF(B$5="RESEARCH",OUTPUT!Z84,IF(B$5="STUDENT FORMATION",OUTPUT!Z84,"")))),"")</f>
        <v/>
      </c>
      <c r="Q82" s="233" t="str">
        <f aca="false">IF(B82&lt;&gt;"",IFERROR(IF(B$10="80-20", (((P82/P$19)*O$4)+O$5)*Q$19, IF(B$10="60-40", (((P82/P$19)*P$4)+P$5)*Q$19, 0)),0),"")</f>
        <v/>
      </c>
      <c r="R82" s="235" t="str">
        <f aca="false">IFERROR((O82+Q82),"")</f>
        <v/>
      </c>
      <c r="S82" s="236" t="str">
        <f aca="false">IF(B82&lt;&gt;"",'Database (LECTURE-RES-PRAC)'!CT79, "")</f>
        <v/>
      </c>
      <c r="T82" s="232" t="str">
        <f aca="false">IF(B82&lt;&gt;"",IFERROR(IF(B$10="80-20", (((S82/S$19)*O$4)+O$5)*T$18, IF(B$10="60-40", (((S82/S$19)*P$4)+P$5)*T$18, 0)),0),"")</f>
        <v/>
      </c>
      <c r="U82" s="236" t="str">
        <f aca="false">IF(B82&lt;&gt;"",'Database (LECTURE-RES-PRAC)'!CU79, "")</f>
        <v/>
      </c>
      <c r="V82" s="232" t="str">
        <f aca="false">IF(B82&lt;&gt;"",IFERROR(IF(B$10="80-20", (((U82/U$19)*O$4)+O$5)*V$18, IF(B$10="60-40", (((U82/U$19)*P$4)+P$5)*V$18, 0)),0),"")</f>
        <v/>
      </c>
      <c r="W82" s="233" t="str">
        <f aca="false">IFERROR((T82+V82),"")</f>
        <v/>
      </c>
      <c r="X82" s="234" t="str">
        <f aca="false">IF(B82&lt;&gt;"",IF(B$5="LECTURE",'Exam (LECTURE ONLY)'!AJ84,IF(B$5="PRACTICUM",OUTPUT!AJ84,IF(B$5="RESEARCH",OUTPUT!AJ84,IF(B$5="STUDENT FORMATION",OUTPUT!AJ84,"")))),"")</f>
        <v/>
      </c>
      <c r="Y82" s="233" t="str">
        <f aca="false">IF(B82&lt;&gt;"",IFERROR(IF(B$10="80-20", (((X82/X$19)*O$4)+O$5)*Y$19, IF(B$10="60-40", (((X82/X$19)*P$4)+P$5)*Y$19, 0)),0),"")</f>
        <v/>
      </c>
      <c r="Z82" s="237" t="str">
        <f aca="false">IFERROR((W82+Y82),"")</f>
        <v/>
      </c>
      <c r="AA82" s="238" t="str">
        <f aca="false">IFERROR(IF(((J82+R82+Z82)/3)="","",((J82+R82+Z82)/3)),"")</f>
        <v/>
      </c>
      <c r="AB82" s="229" t="str">
        <f aca="false">IFERROR(IF(AA82="","",IF(AA82&gt;=75,"PASSED","FAILED")),"")</f>
        <v/>
      </c>
    </row>
    <row r="83" customFormat="false" ht="15.75" hidden="false" customHeight="true" outlineLevel="0" collapsed="false">
      <c r="A83" s="183" t="str">
        <f aca="false">IF(ISBLANK('Database (LECTURE-RES-PRAC)'!A80),"",'Database (LECTURE-RES-PRAC)'!A80)</f>
        <v/>
      </c>
      <c r="B83" s="184" t="str">
        <f aca="false">IF(ISBLANK('Database (LECTURE-RES-PRAC)'!B80),"",'Database (LECTURE-RES-PRAC)'!B80)</f>
        <v/>
      </c>
      <c r="C83" s="230" t="str">
        <f aca="false">IF(B83&lt;&gt;"",'Database (LECTURE-RES-PRAC)'!AH80, "")</f>
        <v/>
      </c>
      <c r="D83" s="231" t="str">
        <f aca="false">IF(B83&lt;&gt;"",IFERROR(IF(B$10="80-20", (((C83/C$19)*O$4)+O$5)*D$18, IF(B$10="60-40", (((C83/C$19)*P$4)+P$5)*D$18, 0)),0),"")</f>
        <v/>
      </c>
      <c r="E83" s="230" t="str">
        <f aca="false">IF(B83&lt;&gt;"",'Database (LECTURE-RES-PRAC)'!AI80,"")</f>
        <v/>
      </c>
      <c r="F83" s="232" t="str">
        <f aca="false">IF(B83&lt;&gt;"",IFERROR(IF(B$10="80-20", (((E83/E$19)*O$4)+O$5)*F$18, IF(B$10="60-40", (((E83/E$19)*P$4)+P$5)*F$18, 0)),0),"")</f>
        <v/>
      </c>
      <c r="G83" s="233" t="str">
        <f aca="false">IF(B83&lt;&gt;"",IFERROR((D83+F83),0),"")</f>
        <v/>
      </c>
      <c r="H83" s="234" t="str">
        <f aca="false">IF(B83&lt;&gt;"",IF(B$5="LECTURE",'Exam (LECTURE ONLY)'!N85,IF(B$5="PRACTICUM",OUTPUT!N85,IF(B$5="RESEARCH",OUTPUT!N85,IF(B$5="STUDENT FORMATION",OUTPUT!N85,"")))),"")</f>
        <v/>
      </c>
      <c r="I83" s="233" t="str">
        <f aca="false">IF(B83&lt;&gt;"",IFERROR(IF(B$10="80-20", (((H83/H$19)*O$4)+O$5)*I$19, IF(B$10="60-40", (((H83/H$19)*P$4)+P$5)*I$19, 0)),0),"")</f>
        <v/>
      </c>
      <c r="J83" s="235" t="str">
        <f aca="false">IFERROR((G83+I83),"")</f>
        <v/>
      </c>
      <c r="K83" s="236" t="str">
        <f aca="false">IF(B83&lt;&gt;"",'Database (LECTURE-RES-PRAC)'!BN80, "")</f>
        <v/>
      </c>
      <c r="L83" s="232" t="str">
        <f aca="false">IF(B83&lt;&gt;"",IFERROR(IF(B$10="80-20", (((K83/K$19)*O$4)+O$5)*L$18, IF(B$10="60-40", (((K83/K$19)*P$4)+P$5)*L$18, 0)),0),"")</f>
        <v/>
      </c>
      <c r="M83" s="236" t="str">
        <f aca="false">IF(B83&lt;&gt;"",'Database (LECTURE-RES-PRAC)'!BO80, "")</f>
        <v/>
      </c>
      <c r="N83" s="232" t="str">
        <f aca="false">IF(B83&lt;&gt;"",IFERROR(IF(B$10="80-20", (((M83/M$19)*O$4)+O$5)*N$18, IF(B$10="60-40", (((M83/M$19)*P$4)+P$5)*N$18, 0)),0),"")</f>
        <v/>
      </c>
      <c r="O83" s="233" t="str">
        <f aca="false">IFERROR((L83+N83),"")</f>
        <v/>
      </c>
      <c r="P83" s="234" t="str">
        <f aca="false">IF(B83&lt;&gt;"",IF(B$5="LECTURE",'Exam (LECTURE ONLY)'!Y85,IF(B$5="PRACTICUM",OUTPUT!Z85,IF(B$5="RESEARCH",OUTPUT!Z85,IF(B$5="STUDENT FORMATION",OUTPUT!Z85,"")))),"")</f>
        <v/>
      </c>
      <c r="Q83" s="233" t="str">
        <f aca="false">IF(B83&lt;&gt;"",IFERROR(IF(B$10="80-20", (((P83/P$19)*O$4)+O$5)*Q$19, IF(B$10="60-40", (((P83/P$19)*P$4)+P$5)*Q$19, 0)),0),"")</f>
        <v/>
      </c>
      <c r="R83" s="235" t="str">
        <f aca="false">IFERROR((O83+Q83),"")</f>
        <v/>
      </c>
      <c r="S83" s="236" t="str">
        <f aca="false">IF(B83&lt;&gt;"",'Database (LECTURE-RES-PRAC)'!CT80, "")</f>
        <v/>
      </c>
      <c r="T83" s="232" t="str">
        <f aca="false">IF(B83&lt;&gt;"",IFERROR(IF(B$10="80-20", (((S83/S$19)*O$4)+O$5)*T$18, IF(B$10="60-40", (((S83/S$19)*P$4)+P$5)*T$18, 0)),0),"")</f>
        <v/>
      </c>
      <c r="U83" s="236" t="str">
        <f aca="false">IF(B83&lt;&gt;"",'Database (LECTURE-RES-PRAC)'!CU80, "")</f>
        <v/>
      </c>
      <c r="V83" s="232" t="str">
        <f aca="false">IF(B83&lt;&gt;"",IFERROR(IF(B$10="80-20", (((U83/U$19)*O$4)+O$5)*V$18, IF(B$10="60-40", (((U83/U$19)*P$4)+P$5)*V$18, 0)),0),"")</f>
        <v/>
      </c>
      <c r="W83" s="233" t="str">
        <f aca="false">IFERROR((T83+V83),"")</f>
        <v/>
      </c>
      <c r="X83" s="234" t="str">
        <f aca="false">IF(B83&lt;&gt;"",IF(B$5="LECTURE",'Exam (LECTURE ONLY)'!AJ85,IF(B$5="PRACTICUM",OUTPUT!AJ85,IF(B$5="RESEARCH",OUTPUT!AJ85,IF(B$5="STUDENT FORMATION",OUTPUT!AJ85,"")))),"")</f>
        <v/>
      </c>
      <c r="Y83" s="233" t="str">
        <f aca="false">IF(B83&lt;&gt;"",IFERROR(IF(B$10="80-20", (((X83/X$19)*O$4)+O$5)*Y$19, IF(B$10="60-40", (((X83/X$19)*P$4)+P$5)*Y$19, 0)),0),"")</f>
        <v/>
      </c>
      <c r="Z83" s="237" t="str">
        <f aca="false">IFERROR((W83+Y83),"")</f>
        <v/>
      </c>
      <c r="AA83" s="238" t="str">
        <f aca="false">IFERROR(IF(((J83+R83+Z83)/3)="","",((J83+R83+Z83)/3)),"")</f>
        <v/>
      </c>
      <c r="AB83" s="229" t="str">
        <f aca="false">IFERROR(IF(AA83="","",IF(AA83&gt;=75,"PASSED","FAILED")),"")</f>
        <v/>
      </c>
    </row>
    <row r="84" customFormat="false" ht="15.75" hidden="false" customHeight="true" outlineLevel="0" collapsed="false">
      <c r="A84" s="228" t="str">
        <f aca="false">IF(ISBLANK('Database (LECTURE-RES-PRAC)'!A81),"",'Database (LECTURE-RES-PRAC)'!A81)</f>
        <v/>
      </c>
      <c r="B84" s="229" t="str">
        <f aca="false">IF(ISBLANK('Database (LECTURE-RES-PRAC)'!B81),"",'Database (LECTURE-RES-PRAC)'!B81)</f>
        <v/>
      </c>
      <c r="C84" s="230" t="str">
        <f aca="false">IF(B84&lt;&gt;"",'Database (LECTURE-RES-PRAC)'!AH81, "")</f>
        <v/>
      </c>
      <c r="D84" s="231" t="str">
        <f aca="false">IF(B84&lt;&gt;"",IFERROR(IF(B$10="80-20", (((C84/C$19)*O$4)+O$5)*D$18, IF(B$10="60-40", (((C84/C$19)*P$4)+P$5)*D$18, 0)),0),"")</f>
        <v/>
      </c>
      <c r="E84" s="230" t="str">
        <f aca="false">IF(B84&lt;&gt;"",'Database (LECTURE-RES-PRAC)'!AI81,"")</f>
        <v/>
      </c>
      <c r="F84" s="232" t="str">
        <f aca="false">IF(B84&lt;&gt;"",IFERROR(IF(B$10="80-20", (((E84/E$19)*O$4)+O$5)*F$18, IF(B$10="60-40", (((E84/E$19)*P$4)+P$5)*F$18, 0)),0),"")</f>
        <v/>
      </c>
      <c r="G84" s="233" t="str">
        <f aca="false">IF(B84&lt;&gt;"",IFERROR((D84+F84),0),"")</f>
        <v/>
      </c>
      <c r="H84" s="234" t="str">
        <f aca="false">IF(B84&lt;&gt;"",IF(B$5="LECTURE",'Exam (LECTURE ONLY)'!N86,IF(B$5="PRACTICUM",OUTPUT!N86,IF(B$5="RESEARCH",OUTPUT!N86,IF(B$5="STUDENT FORMATION",OUTPUT!N86,"")))),"")</f>
        <v/>
      </c>
      <c r="I84" s="233" t="str">
        <f aca="false">IF(B84&lt;&gt;"",IFERROR(IF(B$10="80-20", (((H84/H$19)*O$4)+O$5)*I$19, IF(B$10="60-40", (((H84/H$19)*P$4)+P$5)*I$19, 0)),0),"")</f>
        <v/>
      </c>
      <c r="J84" s="235" t="str">
        <f aca="false">IFERROR((G84+I84),"")</f>
        <v/>
      </c>
      <c r="K84" s="236" t="str">
        <f aca="false">IF(B84&lt;&gt;"",'Database (LECTURE-RES-PRAC)'!BN81, "")</f>
        <v/>
      </c>
      <c r="L84" s="232" t="str">
        <f aca="false">IF(B84&lt;&gt;"",IFERROR(IF(B$10="80-20", (((K84/K$19)*O$4)+O$5)*L$18, IF(B$10="60-40", (((K84/K$19)*P$4)+P$5)*L$18, 0)),0),"")</f>
        <v/>
      </c>
      <c r="M84" s="236" t="str">
        <f aca="false">IF(B84&lt;&gt;"",'Database (LECTURE-RES-PRAC)'!BO81, "")</f>
        <v/>
      </c>
      <c r="N84" s="232" t="str">
        <f aca="false">IF(B84&lt;&gt;"",IFERROR(IF(B$10="80-20", (((M84/M$19)*O$4)+O$5)*N$18, IF(B$10="60-40", (((M84/M$19)*P$4)+P$5)*N$18, 0)),0),"")</f>
        <v/>
      </c>
      <c r="O84" s="233" t="str">
        <f aca="false">IFERROR((L84+N84),"")</f>
        <v/>
      </c>
      <c r="P84" s="234" t="str">
        <f aca="false">IF(B84&lt;&gt;"",IF(B$5="LECTURE",'Exam (LECTURE ONLY)'!Y86,IF(B$5="PRACTICUM",OUTPUT!Z86,IF(B$5="RESEARCH",OUTPUT!Z86,IF(B$5="STUDENT FORMATION",OUTPUT!Z86,"")))),"")</f>
        <v/>
      </c>
      <c r="Q84" s="233" t="str">
        <f aca="false">IF(B84&lt;&gt;"",IFERROR(IF(B$10="80-20", (((P84/P$19)*O$4)+O$5)*Q$19, IF(B$10="60-40", (((P84/P$19)*P$4)+P$5)*Q$19, 0)),0),"")</f>
        <v/>
      </c>
      <c r="R84" s="235" t="str">
        <f aca="false">IFERROR((O84+Q84),"")</f>
        <v/>
      </c>
      <c r="S84" s="236" t="str">
        <f aca="false">IF(B84&lt;&gt;"",'Database (LECTURE-RES-PRAC)'!CT81, "")</f>
        <v/>
      </c>
      <c r="T84" s="232" t="str">
        <f aca="false">IF(B84&lt;&gt;"",IFERROR(IF(B$10="80-20", (((S84/S$19)*O$4)+O$5)*T$18, IF(B$10="60-40", (((S84/S$19)*P$4)+P$5)*T$18, 0)),0),"")</f>
        <v/>
      </c>
      <c r="U84" s="236" t="str">
        <f aca="false">IF(B84&lt;&gt;"",'Database (LECTURE-RES-PRAC)'!CU81, "")</f>
        <v/>
      </c>
      <c r="V84" s="232" t="str">
        <f aca="false">IF(B84&lt;&gt;"",IFERROR(IF(B$10="80-20", (((U84/U$19)*O$4)+O$5)*V$18, IF(B$10="60-40", (((U84/U$19)*P$4)+P$5)*V$18, 0)),0),"")</f>
        <v/>
      </c>
      <c r="W84" s="233" t="str">
        <f aca="false">IFERROR((T84+V84),"")</f>
        <v/>
      </c>
      <c r="X84" s="234" t="str">
        <f aca="false">IF(B84&lt;&gt;"",IF(B$5="LECTURE",'Exam (LECTURE ONLY)'!AJ86,IF(B$5="PRACTICUM",OUTPUT!AJ86,IF(B$5="RESEARCH",OUTPUT!AJ86,IF(B$5="STUDENT FORMATION",OUTPUT!AJ86,"")))),"")</f>
        <v/>
      </c>
      <c r="Y84" s="233" t="str">
        <f aca="false">IF(B84&lt;&gt;"",IFERROR(IF(B$10="80-20", (((X84/X$19)*O$4)+O$5)*Y$19, IF(B$10="60-40", (((X84/X$19)*P$4)+P$5)*Y$19, 0)),0),"")</f>
        <v/>
      </c>
      <c r="Z84" s="237" t="str">
        <f aca="false">IFERROR((W84+Y84),"")</f>
        <v/>
      </c>
      <c r="AA84" s="238" t="str">
        <f aca="false">IFERROR(IF(((J84+R84+Z84)/3)="","",((J84+R84+Z84)/3)),"")</f>
        <v/>
      </c>
      <c r="AB84" s="229" t="str">
        <f aca="false">IFERROR(IF(AA84="","",IF(AA84&gt;=75,"PASSED","FAILED")),"")</f>
        <v/>
      </c>
    </row>
    <row r="85" customFormat="false" ht="15.75" hidden="false" customHeight="true" outlineLevel="0" collapsed="false">
      <c r="A85" s="183" t="str">
        <f aca="false">IF(ISBLANK('Database (LECTURE-RES-PRAC)'!A82),"",'Database (LECTURE-RES-PRAC)'!A82)</f>
        <v/>
      </c>
      <c r="B85" s="184" t="str">
        <f aca="false">IF(ISBLANK('Database (LECTURE-RES-PRAC)'!B82),"",'Database (LECTURE-RES-PRAC)'!B82)</f>
        <v/>
      </c>
      <c r="C85" s="230" t="str">
        <f aca="false">IF(B85&lt;&gt;"",'Database (LECTURE-RES-PRAC)'!AH82, "")</f>
        <v/>
      </c>
      <c r="D85" s="231" t="str">
        <f aca="false">IF(B85&lt;&gt;"",IFERROR(IF(B$10="80-20", (((C85/C$19)*O$4)+O$5)*D$18, IF(B$10="60-40", (((C85/C$19)*P$4)+P$5)*D$18, 0)),0),"")</f>
        <v/>
      </c>
      <c r="E85" s="230" t="str">
        <f aca="false">IF(B85&lt;&gt;"",'Database (LECTURE-RES-PRAC)'!AI82,"")</f>
        <v/>
      </c>
      <c r="F85" s="232" t="str">
        <f aca="false">IF(B85&lt;&gt;"",IFERROR(IF(B$10="80-20", (((E85/E$19)*O$4)+O$5)*F$18, IF(B$10="60-40", (((E85/E$19)*P$4)+P$5)*F$18, 0)),0),"")</f>
        <v/>
      </c>
      <c r="G85" s="233" t="str">
        <f aca="false">IF(B85&lt;&gt;"",IFERROR((D85+F85),0),"")</f>
        <v/>
      </c>
      <c r="H85" s="234" t="str">
        <f aca="false">IF(B85&lt;&gt;"",IF(B$5="LECTURE",'Exam (LECTURE ONLY)'!N87,IF(B$5="PRACTICUM",OUTPUT!N87,IF(B$5="RESEARCH",OUTPUT!N87,IF(B$5="STUDENT FORMATION",OUTPUT!N87,"")))),"")</f>
        <v/>
      </c>
      <c r="I85" s="233" t="str">
        <f aca="false">IF(B85&lt;&gt;"",IFERROR(IF(B$10="80-20", (((H85/H$19)*O$4)+O$5)*I$19, IF(B$10="60-40", (((H85/H$19)*P$4)+P$5)*I$19, 0)),0),"")</f>
        <v/>
      </c>
      <c r="J85" s="235" t="str">
        <f aca="false">IFERROR((G85+I85),"")</f>
        <v/>
      </c>
      <c r="K85" s="236" t="str">
        <f aca="false">IF(B85&lt;&gt;"",'Database (LECTURE-RES-PRAC)'!BN82, "")</f>
        <v/>
      </c>
      <c r="L85" s="232" t="str">
        <f aca="false">IF(B85&lt;&gt;"",IFERROR(IF(B$10="80-20", (((K85/K$19)*O$4)+O$5)*L$18, IF(B$10="60-40", (((K85/K$19)*P$4)+P$5)*L$18, 0)),0),"")</f>
        <v/>
      </c>
      <c r="M85" s="236" t="str">
        <f aca="false">IF(B85&lt;&gt;"",'Database (LECTURE-RES-PRAC)'!BO82, "")</f>
        <v/>
      </c>
      <c r="N85" s="232" t="str">
        <f aca="false">IF(B85&lt;&gt;"",IFERROR(IF(B$10="80-20", (((M85/M$19)*O$4)+O$5)*N$18, IF(B$10="60-40", (((M85/M$19)*P$4)+P$5)*N$18, 0)),0),"")</f>
        <v/>
      </c>
      <c r="O85" s="233" t="str">
        <f aca="false">IFERROR((L85+N85),"")</f>
        <v/>
      </c>
      <c r="P85" s="234" t="str">
        <f aca="false">IF(B85&lt;&gt;"",IF(B$5="LECTURE",'Exam (LECTURE ONLY)'!Y87,IF(B$5="PRACTICUM",OUTPUT!Z87,IF(B$5="RESEARCH",OUTPUT!Z87,IF(B$5="STUDENT FORMATION",OUTPUT!Z87,"")))),"")</f>
        <v/>
      </c>
      <c r="Q85" s="233" t="str">
        <f aca="false">IF(B85&lt;&gt;"",IFERROR(IF(B$10="80-20", (((P85/P$19)*O$4)+O$5)*Q$19, IF(B$10="60-40", (((P85/P$19)*P$4)+P$5)*Q$19, 0)),0),"")</f>
        <v/>
      </c>
      <c r="R85" s="235" t="str">
        <f aca="false">IFERROR((O85+Q85),"")</f>
        <v/>
      </c>
      <c r="S85" s="236" t="str">
        <f aca="false">IF(B85&lt;&gt;"",'Database (LECTURE-RES-PRAC)'!CT82, "")</f>
        <v/>
      </c>
      <c r="T85" s="232" t="str">
        <f aca="false">IF(B85&lt;&gt;"",IFERROR(IF(B$10="80-20", (((S85/S$19)*O$4)+O$5)*T$18, IF(B$10="60-40", (((S85/S$19)*P$4)+P$5)*T$18, 0)),0),"")</f>
        <v/>
      </c>
      <c r="U85" s="236" t="str">
        <f aca="false">IF(B85&lt;&gt;"",'Database (LECTURE-RES-PRAC)'!CU82, "")</f>
        <v/>
      </c>
      <c r="V85" s="232" t="str">
        <f aca="false">IF(B85&lt;&gt;"",IFERROR(IF(B$10="80-20", (((U85/U$19)*O$4)+O$5)*V$18, IF(B$10="60-40", (((U85/U$19)*P$4)+P$5)*V$18, 0)),0),"")</f>
        <v/>
      </c>
      <c r="W85" s="233" t="str">
        <f aca="false">IFERROR((T85+V85),"")</f>
        <v/>
      </c>
      <c r="X85" s="234" t="str">
        <f aca="false">IF(B85&lt;&gt;"",IF(B$5="LECTURE",'Exam (LECTURE ONLY)'!AJ87,IF(B$5="PRACTICUM",OUTPUT!AJ87,IF(B$5="RESEARCH",OUTPUT!AJ87,IF(B$5="STUDENT FORMATION",OUTPUT!AJ87,"")))),"")</f>
        <v/>
      </c>
      <c r="Y85" s="233" t="str">
        <f aca="false">IF(B85&lt;&gt;"",IFERROR(IF(B$10="80-20", (((X85/X$19)*O$4)+O$5)*Y$19, IF(B$10="60-40", (((X85/X$19)*P$4)+P$5)*Y$19, 0)),0),"")</f>
        <v/>
      </c>
      <c r="Z85" s="237" t="str">
        <f aca="false">IFERROR((W85+Y85),"")</f>
        <v/>
      </c>
      <c r="AA85" s="238" t="str">
        <f aca="false">IFERROR(IF(((J85+R85+Z85)/3)="","",((J85+R85+Z85)/3)),"")</f>
        <v/>
      </c>
      <c r="AB85" s="229" t="str">
        <f aca="false">IFERROR(IF(AA85="","",IF(AA85&gt;=75,"PASSED","FAILED")),"")</f>
        <v/>
      </c>
    </row>
    <row r="86" customFormat="false" ht="15.75" hidden="false" customHeight="true" outlineLevel="0" collapsed="false">
      <c r="A86" s="228" t="str">
        <f aca="false">IF(ISBLANK('Database (LECTURE-RES-PRAC)'!A83),"",'Database (LECTURE-RES-PRAC)'!A83)</f>
        <v/>
      </c>
      <c r="B86" s="229" t="str">
        <f aca="false">IF(ISBLANK('Database (LECTURE-RES-PRAC)'!B83),"",'Database (LECTURE-RES-PRAC)'!B83)</f>
        <v/>
      </c>
      <c r="C86" s="230" t="str">
        <f aca="false">IF(B86&lt;&gt;"",'Database (LECTURE-RES-PRAC)'!AH83, "")</f>
        <v/>
      </c>
      <c r="D86" s="231" t="str">
        <f aca="false">IF(B86&lt;&gt;"",IFERROR(IF(B$10="80-20", (((C86/C$19)*O$4)+O$5)*D$18, IF(B$10="60-40", (((C86/C$19)*P$4)+P$5)*D$18, 0)),0),"")</f>
        <v/>
      </c>
      <c r="E86" s="230" t="str">
        <f aca="false">IF(B86&lt;&gt;"",'Database (LECTURE-RES-PRAC)'!AI83,"")</f>
        <v/>
      </c>
      <c r="F86" s="232" t="str">
        <f aca="false">IF(B86&lt;&gt;"",IFERROR(IF(B$10="80-20", (((E86/E$19)*O$4)+O$5)*F$18, IF(B$10="60-40", (((E86/E$19)*P$4)+P$5)*F$18, 0)),0),"")</f>
        <v/>
      </c>
      <c r="G86" s="233" t="str">
        <f aca="false">IF(B86&lt;&gt;"",IFERROR((D86+F86),0),"")</f>
        <v/>
      </c>
      <c r="H86" s="234" t="str">
        <f aca="false">IF(B86&lt;&gt;"",IF(B$5="LECTURE",'Exam (LECTURE ONLY)'!N88,IF(B$5="PRACTICUM",OUTPUT!N88,IF(B$5="RESEARCH",OUTPUT!N88,IF(B$5="STUDENT FORMATION",OUTPUT!N88,"")))),"")</f>
        <v/>
      </c>
      <c r="I86" s="233" t="str">
        <f aca="false">IF(B86&lt;&gt;"",IFERROR(IF(B$10="80-20", (((H86/H$19)*O$4)+O$5)*I$19, IF(B$10="60-40", (((H86/H$19)*P$4)+P$5)*I$19, 0)),0),"")</f>
        <v/>
      </c>
      <c r="J86" s="235" t="str">
        <f aca="false">IFERROR((G86+I86),"")</f>
        <v/>
      </c>
      <c r="K86" s="236" t="str">
        <f aca="false">IF(B86&lt;&gt;"",'Database (LECTURE-RES-PRAC)'!BN83, "")</f>
        <v/>
      </c>
      <c r="L86" s="232" t="str">
        <f aca="false">IF(B86&lt;&gt;"",IFERROR(IF(B$10="80-20", (((K86/K$19)*O$4)+O$5)*L$18, IF(B$10="60-40", (((K86/K$19)*P$4)+P$5)*L$18, 0)),0),"")</f>
        <v/>
      </c>
      <c r="M86" s="236" t="str">
        <f aca="false">IF(B86&lt;&gt;"",'Database (LECTURE-RES-PRAC)'!BO83, "")</f>
        <v/>
      </c>
      <c r="N86" s="232" t="str">
        <f aca="false">IF(B86&lt;&gt;"",IFERROR(IF(B$10="80-20", (((M86/M$19)*O$4)+O$5)*N$18, IF(B$10="60-40", (((M86/M$19)*P$4)+P$5)*N$18, 0)),0),"")</f>
        <v/>
      </c>
      <c r="O86" s="233" t="str">
        <f aca="false">IFERROR((L86+N86),"")</f>
        <v/>
      </c>
      <c r="P86" s="234" t="str">
        <f aca="false">IF(B86&lt;&gt;"",IF(B$5="LECTURE",'Exam (LECTURE ONLY)'!Y88,IF(B$5="PRACTICUM",OUTPUT!Z88,IF(B$5="RESEARCH",OUTPUT!Z88,IF(B$5="STUDENT FORMATION",OUTPUT!Z88,"")))),"")</f>
        <v/>
      </c>
      <c r="Q86" s="233" t="str">
        <f aca="false">IF(B86&lt;&gt;"",IFERROR(IF(B$10="80-20", (((P86/P$19)*O$4)+O$5)*Q$19, IF(B$10="60-40", (((P86/P$19)*P$4)+P$5)*Q$19, 0)),0),"")</f>
        <v/>
      </c>
      <c r="R86" s="235" t="str">
        <f aca="false">IFERROR((O86+Q86),"")</f>
        <v/>
      </c>
      <c r="S86" s="236" t="str">
        <f aca="false">IF(B86&lt;&gt;"",'Database (LECTURE-RES-PRAC)'!CT83, "")</f>
        <v/>
      </c>
      <c r="T86" s="232" t="str">
        <f aca="false">IF(B86&lt;&gt;"",IFERROR(IF(B$10="80-20", (((S86/S$19)*O$4)+O$5)*T$18, IF(B$10="60-40", (((S86/S$19)*P$4)+P$5)*T$18, 0)),0),"")</f>
        <v/>
      </c>
      <c r="U86" s="236" t="str">
        <f aca="false">IF(B86&lt;&gt;"",'Database (LECTURE-RES-PRAC)'!CU83, "")</f>
        <v/>
      </c>
      <c r="V86" s="232" t="str">
        <f aca="false">IF(B86&lt;&gt;"",IFERROR(IF(B$10="80-20", (((U86/U$19)*O$4)+O$5)*V$18, IF(B$10="60-40", (((U86/U$19)*P$4)+P$5)*V$18, 0)),0),"")</f>
        <v/>
      </c>
      <c r="W86" s="233" t="str">
        <f aca="false">IFERROR((T86+V86),"")</f>
        <v/>
      </c>
      <c r="X86" s="234" t="str">
        <f aca="false">IF(B86&lt;&gt;"",IF(B$5="LECTURE",'Exam (LECTURE ONLY)'!AJ88,IF(B$5="PRACTICUM",OUTPUT!AJ88,IF(B$5="RESEARCH",OUTPUT!AJ88,IF(B$5="STUDENT FORMATION",OUTPUT!AJ88,"")))),"")</f>
        <v/>
      </c>
      <c r="Y86" s="233" t="str">
        <f aca="false">IF(B86&lt;&gt;"",IFERROR(IF(B$10="80-20", (((X86/X$19)*O$4)+O$5)*Y$19, IF(B$10="60-40", (((X86/X$19)*P$4)+P$5)*Y$19, 0)),0),"")</f>
        <v/>
      </c>
      <c r="Z86" s="237" t="str">
        <f aca="false">IFERROR((W86+Y86),"")</f>
        <v/>
      </c>
      <c r="AA86" s="238" t="str">
        <f aca="false">IFERROR(IF(((J86+R86+Z86)/3)="","",((J86+R86+Z86)/3)),"")</f>
        <v/>
      </c>
      <c r="AB86" s="229" t="str">
        <f aca="false">IFERROR(IF(AA86="","",IF(AA86&gt;=75,"PASSED","FAILED")),"")</f>
        <v/>
      </c>
    </row>
    <row r="87" customFormat="false" ht="15.75" hidden="false" customHeight="true" outlineLevel="0" collapsed="false">
      <c r="A87" s="183" t="str">
        <f aca="false">IF(ISBLANK('Database (LECTURE-RES-PRAC)'!A84),"",'Database (LECTURE-RES-PRAC)'!A84)</f>
        <v/>
      </c>
      <c r="B87" s="184" t="str">
        <f aca="false">IF(ISBLANK('Database (LECTURE-RES-PRAC)'!B84),"",'Database (LECTURE-RES-PRAC)'!B84)</f>
        <v/>
      </c>
      <c r="C87" s="230" t="str">
        <f aca="false">IF(B87&lt;&gt;"",'Database (LECTURE-RES-PRAC)'!AH84, "")</f>
        <v/>
      </c>
      <c r="D87" s="231" t="str">
        <f aca="false">IF(B87&lt;&gt;"",IFERROR(IF(B$10="80-20", (((C87/C$19)*O$4)+O$5)*D$18, IF(B$10="60-40", (((C87/C$19)*P$4)+P$5)*D$18, 0)),0),"")</f>
        <v/>
      </c>
      <c r="E87" s="230" t="str">
        <f aca="false">IF(B87&lt;&gt;"",'Database (LECTURE-RES-PRAC)'!AI84,"")</f>
        <v/>
      </c>
      <c r="F87" s="232" t="str">
        <f aca="false">IF(B87&lt;&gt;"",IFERROR(IF(B$10="80-20", (((E87/E$19)*O$4)+O$5)*F$18, IF(B$10="60-40", (((E87/E$19)*P$4)+P$5)*F$18, 0)),0),"")</f>
        <v/>
      </c>
      <c r="G87" s="233" t="str">
        <f aca="false">IF(B87&lt;&gt;"",IFERROR((D87+F87),0),"")</f>
        <v/>
      </c>
      <c r="H87" s="234" t="str">
        <f aca="false">IF(B87&lt;&gt;"",IF(B$5="LECTURE",'Exam (LECTURE ONLY)'!N89,IF(B$5="PRACTICUM",OUTPUT!N89,IF(B$5="RESEARCH",OUTPUT!N89,IF(B$5="STUDENT FORMATION",OUTPUT!N89,"")))),"")</f>
        <v/>
      </c>
      <c r="I87" s="233" t="str">
        <f aca="false">IF(B87&lt;&gt;"",IFERROR(IF(B$10="80-20", (((H87/H$19)*O$4)+O$5)*I$19, IF(B$10="60-40", (((H87/H$19)*P$4)+P$5)*I$19, 0)),0),"")</f>
        <v/>
      </c>
      <c r="J87" s="235" t="str">
        <f aca="false">IFERROR((G87+I87),"")</f>
        <v/>
      </c>
      <c r="K87" s="236" t="str">
        <f aca="false">IF(B87&lt;&gt;"",'Database (LECTURE-RES-PRAC)'!BN84, "")</f>
        <v/>
      </c>
      <c r="L87" s="232" t="str">
        <f aca="false">IF(B87&lt;&gt;"",IFERROR(IF(B$10="80-20", (((K87/K$19)*O$4)+O$5)*L$18, IF(B$10="60-40", (((K87/K$19)*P$4)+P$5)*L$18, 0)),0),"")</f>
        <v/>
      </c>
      <c r="M87" s="236" t="str">
        <f aca="false">IF(B87&lt;&gt;"",'Database (LECTURE-RES-PRAC)'!BO84, "")</f>
        <v/>
      </c>
      <c r="N87" s="232" t="str">
        <f aca="false">IF(B87&lt;&gt;"",IFERROR(IF(B$10="80-20", (((M87/M$19)*O$4)+O$5)*N$18, IF(B$10="60-40", (((M87/M$19)*P$4)+P$5)*N$18, 0)),0),"")</f>
        <v/>
      </c>
      <c r="O87" s="233" t="str">
        <f aca="false">IFERROR((L87+N87),"")</f>
        <v/>
      </c>
      <c r="P87" s="234" t="str">
        <f aca="false">IF(B87&lt;&gt;"",IF(B$5="LECTURE",'Exam (LECTURE ONLY)'!Y89,IF(B$5="PRACTICUM",OUTPUT!Z89,IF(B$5="RESEARCH",OUTPUT!Z89,IF(B$5="STUDENT FORMATION",OUTPUT!Z89,"")))),"")</f>
        <v/>
      </c>
      <c r="Q87" s="233" t="str">
        <f aca="false">IF(B87&lt;&gt;"",IFERROR(IF(B$10="80-20", (((P87/P$19)*O$4)+O$5)*Q$19, IF(B$10="60-40", (((P87/P$19)*P$4)+P$5)*Q$19, 0)),0),"")</f>
        <v/>
      </c>
      <c r="R87" s="235" t="str">
        <f aca="false">IFERROR((O87+Q87),"")</f>
        <v/>
      </c>
      <c r="S87" s="236" t="str">
        <f aca="false">IF(B87&lt;&gt;"",'Database (LECTURE-RES-PRAC)'!CT84, "")</f>
        <v/>
      </c>
      <c r="T87" s="232" t="str">
        <f aca="false">IF(B87&lt;&gt;"",IFERROR(IF(B$10="80-20", (((S87/S$19)*O$4)+O$5)*T$18, IF(B$10="60-40", (((S87/S$19)*P$4)+P$5)*T$18, 0)),0),"")</f>
        <v/>
      </c>
      <c r="U87" s="236" t="str">
        <f aca="false">IF(B87&lt;&gt;"",'Database (LECTURE-RES-PRAC)'!CU84, "")</f>
        <v/>
      </c>
      <c r="V87" s="232" t="str">
        <f aca="false">IF(B87&lt;&gt;"",IFERROR(IF(B$10="80-20", (((U87/U$19)*O$4)+O$5)*V$18, IF(B$10="60-40", (((U87/U$19)*P$4)+P$5)*V$18, 0)),0),"")</f>
        <v/>
      </c>
      <c r="W87" s="233" t="str">
        <f aca="false">IFERROR((T87+V87),"")</f>
        <v/>
      </c>
      <c r="X87" s="234" t="str">
        <f aca="false">IF(B87&lt;&gt;"",IF(B$5="LECTURE",'Exam (LECTURE ONLY)'!AJ89,IF(B$5="PRACTICUM",OUTPUT!AJ89,IF(B$5="RESEARCH",OUTPUT!AJ89,IF(B$5="STUDENT FORMATION",OUTPUT!AJ89,"")))),"")</f>
        <v/>
      </c>
      <c r="Y87" s="233" t="str">
        <f aca="false">IF(B87&lt;&gt;"",IFERROR(IF(B$10="80-20", (((X87/X$19)*O$4)+O$5)*Y$19, IF(B$10="60-40", (((X87/X$19)*P$4)+P$5)*Y$19, 0)),0),"")</f>
        <v/>
      </c>
      <c r="Z87" s="237" t="str">
        <f aca="false">IFERROR((W87+Y87),"")</f>
        <v/>
      </c>
      <c r="AA87" s="238" t="str">
        <f aca="false">IFERROR(IF(((J87+R87+Z87)/3)="","",((J87+R87+Z87)/3)),"")</f>
        <v/>
      </c>
      <c r="AB87" s="229" t="str">
        <f aca="false">IFERROR(IF(AA87="","",IF(AA87&gt;=75,"PASSED","FAILED")),"")</f>
        <v/>
      </c>
    </row>
    <row r="88" customFormat="false" ht="15.75" hidden="false" customHeight="true" outlineLevel="0" collapsed="false">
      <c r="A88" s="228" t="str">
        <f aca="false">IF(ISBLANK('Database (LECTURE-RES-PRAC)'!A85),"",'Database (LECTURE-RES-PRAC)'!A85)</f>
        <v/>
      </c>
      <c r="B88" s="229" t="str">
        <f aca="false">IF(ISBLANK('Database (LECTURE-RES-PRAC)'!B85),"",'Database (LECTURE-RES-PRAC)'!B85)</f>
        <v/>
      </c>
      <c r="C88" s="230" t="str">
        <f aca="false">IF(B88&lt;&gt;"",'Database (LECTURE-RES-PRAC)'!AH85, "")</f>
        <v/>
      </c>
      <c r="D88" s="231" t="str">
        <f aca="false">IF(B88&lt;&gt;"",IFERROR(IF(B$10="80-20", (((C88/C$19)*O$4)+O$5)*D$18, IF(B$10="60-40", (((C88/C$19)*P$4)+P$5)*D$18, 0)),0),"")</f>
        <v/>
      </c>
      <c r="E88" s="230" t="str">
        <f aca="false">IF(B88&lt;&gt;"",'Database (LECTURE-RES-PRAC)'!AI85,"")</f>
        <v/>
      </c>
      <c r="F88" s="232" t="str">
        <f aca="false">IF(B88&lt;&gt;"",IFERROR(IF(B$10="80-20", (((E88/E$19)*O$4)+O$5)*F$18, IF(B$10="60-40", (((E88/E$19)*P$4)+P$5)*F$18, 0)),0),"")</f>
        <v/>
      </c>
      <c r="G88" s="233" t="str">
        <f aca="false">IF(B88&lt;&gt;"",IFERROR((D88+F88),0),"")</f>
        <v/>
      </c>
      <c r="H88" s="234" t="str">
        <f aca="false">IF(B88&lt;&gt;"",IF(B$5="LECTURE",'Exam (LECTURE ONLY)'!N90,IF(B$5="PRACTICUM",OUTPUT!N90,IF(B$5="RESEARCH",OUTPUT!N90,IF(B$5="STUDENT FORMATION",OUTPUT!N90,"")))),"")</f>
        <v/>
      </c>
      <c r="I88" s="233" t="str">
        <f aca="false">IF(B88&lt;&gt;"",IFERROR(IF(B$10="80-20", (((H88/H$19)*O$4)+O$5)*I$19, IF(B$10="60-40", (((H88/H$19)*P$4)+P$5)*I$19, 0)),0),"")</f>
        <v/>
      </c>
      <c r="J88" s="235" t="str">
        <f aca="false">IFERROR((G88+I88),"")</f>
        <v/>
      </c>
      <c r="K88" s="236" t="str">
        <f aca="false">IF(B88&lt;&gt;"",'Database (LECTURE-RES-PRAC)'!BN85, "")</f>
        <v/>
      </c>
      <c r="L88" s="232" t="str">
        <f aca="false">IF(B88&lt;&gt;"",IFERROR(IF(B$10="80-20", (((K88/K$19)*O$4)+O$5)*L$18, IF(B$10="60-40", (((K88/K$19)*P$4)+P$5)*L$18, 0)),0),"")</f>
        <v/>
      </c>
      <c r="M88" s="236" t="str">
        <f aca="false">IF(B88&lt;&gt;"",'Database (LECTURE-RES-PRAC)'!BO85, "")</f>
        <v/>
      </c>
      <c r="N88" s="232" t="str">
        <f aca="false">IF(B88&lt;&gt;"",IFERROR(IF(B$10="80-20", (((M88/M$19)*O$4)+O$5)*N$18, IF(B$10="60-40", (((M88/M$19)*P$4)+P$5)*N$18, 0)),0),"")</f>
        <v/>
      </c>
      <c r="O88" s="233" t="str">
        <f aca="false">IFERROR((L88+N88),"")</f>
        <v/>
      </c>
      <c r="P88" s="234" t="str">
        <f aca="false">IF(B88&lt;&gt;"",IF(B$5="LECTURE",'Exam (LECTURE ONLY)'!Y90,IF(B$5="PRACTICUM",OUTPUT!Z90,IF(B$5="RESEARCH",OUTPUT!Z90,IF(B$5="STUDENT FORMATION",OUTPUT!Z90,"")))),"")</f>
        <v/>
      </c>
      <c r="Q88" s="233" t="str">
        <f aca="false">IF(B88&lt;&gt;"",IFERROR(IF(B$10="80-20", (((P88/P$19)*O$4)+O$5)*Q$19, IF(B$10="60-40", (((P88/P$19)*P$4)+P$5)*Q$19, 0)),0),"")</f>
        <v/>
      </c>
      <c r="R88" s="235" t="str">
        <f aca="false">IFERROR((O88+Q88),"")</f>
        <v/>
      </c>
      <c r="S88" s="236" t="str">
        <f aca="false">IF(B88&lt;&gt;"",'Database (LECTURE-RES-PRAC)'!CT85, "")</f>
        <v/>
      </c>
      <c r="T88" s="232" t="str">
        <f aca="false">IF(B88&lt;&gt;"",IFERROR(IF(B$10="80-20", (((S88/S$19)*O$4)+O$5)*T$18, IF(B$10="60-40", (((S88/S$19)*P$4)+P$5)*T$18, 0)),0),"")</f>
        <v/>
      </c>
      <c r="U88" s="236" t="str">
        <f aca="false">IF(B88&lt;&gt;"",'Database (LECTURE-RES-PRAC)'!CU85, "")</f>
        <v/>
      </c>
      <c r="V88" s="232" t="str">
        <f aca="false">IF(B88&lt;&gt;"",IFERROR(IF(B$10="80-20", (((U88/U$19)*O$4)+O$5)*V$18, IF(B$10="60-40", (((U88/U$19)*P$4)+P$5)*V$18, 0)),0),"")</f>
        <v/>
      </c>
      <c r="W88" s="233" t="str">
        <f aca="false">IFERROR((T88+V88),"")</f>
        <v/>
      </c>
      <c r="X88" s="234" t="str">
        <f aca="false">IF(B88&lt;&gt;"",IF(B$5="LECTURE",'Exam (LECTURE ONLY)'!AJ90,IF(B$5="PRACTICUM",OUTPUT!AJ90,IF(B$5="RESEARCH",OUTPUT!AJ90,IF(B$5="STUDENT FORMATION",OUTPUT!AJ90,"")))),"")</f>
        <v/>
      </c>
      <c r="Y88" s="233" t="str">
        <f aca="false">IF(B88&lt;&gt;"",IFERROR(IF(B$10="80-20", (((X88/X$19)*O$4)+O$5)*Y$19, IF(B$10="60-40", (((X88/X$19)*P$4)+P$5)*Y$19, 0)),0),"")</f>
        <v/>
      </c>
      <c r="Z88" s="237" t="str">
        <f aca="false">IFERROR((W88+Y88),"")</f>
        <v/>
      </c>
      <c r="AA88" s="238" t="str">
        <f aca="false">IFERROR(IF(((J88+R88+Z88)/3)="","",((J88+R88+Z88)/3)),"")</f>
        <v/>
      </c>
      <c r="AB88" s="229" t="str">
        <f aca="false">IFERROR(IF(AA88="","",IF(AA88&gt;=75,"PASSED","FAILED")),"")</f>
        <v/>
      </c>
    </row>
    <row r="89" customFormat="false" ht="15.75" hidden="false" customHeight="true" outlineLevel="0" collapsed="false">
      <c r="A89" s="183" t="str">
        <f aca="false">IF(ISBLANK('Database (LECTURE-RES-PRAC)'!A86),"",'Database (LECTURE-RES-PRAC)'!A86)</f>
        <v/>
      </c>
      <c r="B89" s="184" t="str">
        <f aca="false">IF(ISBLANK('Database (LECTURE-RES-PRAC)'!B86),"",'Database (LECTURE-RES-PRAC)'!B86)</f>
        <v/>
      </c>
      <c r="C89" s="230" t="str">
        <f aca="false">IF(B89&lt;&gt;"",'Database (LECTURE-RES-PRAC)'!AH86, "")</f>
        <v/>
      </c>
      <c r="D89" s="231" t="str">
        <f aca="false">IF(B89&lt;&gt;"",IFERROR(IF(B$10="80-20", (((C89/C$19)*O$4)+O$5)*D$18, IF(B$10="60-40", (((C89/C$19)*P$4)+P$5)*D$18, 0)),0),"")</f>
        <v/>
      </c>
      <c r="E89" s="230" t="str">
        <f aca="false">IF(B89&lt;&gt;"",'Database (LECTURE-RES-PRAC)'!AI86,"")</f>
        <v/>
      </c>
      <c r="F89" s="232" t="str">
        <f aca="false">IF(B89&lt;&gt;"",IFERROR(IF(B$10="80-20", (((E89/E$19)*O$4)+O$5)*F$18, IF(B$10="60-40", (((E89/E$19)*P$4)+P$5)*F$18, 0)),0),"")</f>
        <v/>
      </c>
      <c r="G89" s="233" t="str">
        <f aca="false">IF(B89&lt;&gt;"",IFERROR((D89+F89),0),"")</f>
        <v/>
      </c>
      <c r="H89" s="234" t="str">
        <f aca="false">IF(B89&lt;&gt;"",IF(B$5="LECTURE",'Exam (LECTURE ONLY)'!N91,IF(B$5="PRACTICUM",OUTPUT!N91,IF(B$5="RESEARCH",OUTPUT!N91,IF(B$5="STUDENT FORMATION",OUTPUT!N91,"")))),"")</f>
        <v/>
      </c>
      <c r="I89" s="233" t="str">
        <f aca="false">IF(B89&lt;&gt;"",IFERROR(IF(B$10="80-20", (((H89/H$19)*O$4)+O$5)*I$19, IF(B$10="60-40", (((H89/H$19)*P$4)+P$5)*I$19, 0)),0),"")</f>
        <v/>
      </c>
      <c r="J89" s="235" t="str">
        <f aca="false">IFERROR((G89+I89),"")</f>
        <v/>
      </c>
      <c r="K89" s="236" t="str">
        <f aca="false">IF(B89&lt;&gt;"",'Database (LECTURE-RES-PRAC)'!BN86, "")</f>
        <v/>
      </c>
      <c r="L89" s="232" t="str">
        <f aca="false">IF(B89&lt;&gt;"",IFERROR(IF(B$10="80-20", (((K89/K$19)*O$4)+O$5)*L$18, IF(B$10="60-40", (((K89/K$19)*P$4)+P$5)*L$18, 0)),0),"")</f>
        <v/>
      </c>
      <c r="M89" s="236" t="str">
        <f aca="false">IF(B89&lt;&gt;"",'Database (LECTURE-RES-PRAC)'!BO86, "")</f>
        <v/>
      </c>
      <c r="N89" s="232" t="str">
        <f aca="false">IF(B89&lt;&gt;"",IFERROR(IF(B$10="80-20", (((M89/M$19)*O$4)+O$5)*N$18, IF(B$10="60-40", (((M89/M$19)*P$4)+P$5)*N$18, 0)),0),"")</f>
        <v/>
      </c>
      <c r="O89" s="233" t="str">
        <f aca="false">IFERROR((L89+N89),"")</f>
        <v/>
      </c>
      <c r="P89" s="234" t="str">
        <f aca="false">IF(B89&lt;&gt;"",IF(B$5="LECTURE",'Exam (LECTURE ONLY)'!Y91,IF(B$5="PRACTICUM",OUTPUT!Z91,IF(B$5="RESEARCH",OUTPUT!Z91,IF(B$5="STUDENT FORMATION",OUTPUT!Z91,"")))),"")</f>
        <v/>
      </c>
      <c r="Q89" s="233" t="str">
        <f aca="false">IF(B89&lt;&gt;"",IFERROR(IF(B$10="80-20", (((P89/P$19)*O$4)+O$5)*Q$19, IF(B$10="60-40", (((P89/P$19)*P$4)+P$5)*Q$19, 0)),0),"")</f>
        <v/>
      </c>
      <c r="R89" s="235" t="str">
        <f aca="false">IFERROR((O89+Q89),"")</f>
        <v/>
      </c>
      <c r="S89" s="236" t="str">
        <f aca="false">IF(B89&lt;&gt;"",'Database (LECTURE-RES-PRAC)'!CT86, "")</f>
        <v/>
      </c>
      <c r="T89" s="232" t="str">
        <f aca="false">IF(B89&lt;&gt;"",IFERROR(IF(B$10="80-20", (((S89/S$19)*O$4)+O$5)*T$18, IF(B$10="60-40", (((S89/S$19)*P$4)+P$5)*T$18, 0)),0),"")</f>
        <v/>
      </c>
      <c r="U89" s="236" t="str">
        <f aca="false">IF(B89&lt;&gt;"",'Database (LECTURE-RES-PRAC)'!CU86, "")</f>
        <v/>
      </c>
      <c r="V89" s="232" t="str">
        <f aca="false">IF(B89&lt;&gt;"",IFERROR(IF(B$10="80-20", (((U89/U$19)*O$4)+O$5)*V$18, IF(B$10="60-40", (((U89/U$19)*P$4)+P$5)*V$18, 0)),0),"")</f>
        <v/>
      </c>
      <c r="W89" s="233" t="str">
        <f aca="false">IFERROR((T89+V89),"")</f>
        <v/>
      </c>
      <c r="X89" s="234" t="str">
        <f aca="false">IF(B89&lt;&gt;"",IF(B$5="LECTURE",'Exam (LECTURE ONLY)'!AJ91,IF(B$5="PRACTICUM",OUTPUT!AJ91,IF(B$5="RESEARCH",OUTPUT!AJ91,IF(B$5="STUDENT FORMATION",OUTPUT!AJ91,"")))),"")</f>
        <v/>
      </c>
      <c r="Y89" s="233" t="str">
        <f aca="false">IF(B89&lt;&gt;"",IFERROR(IF(B$10="80-20", (((X89/X$19)*O$4)+O$5)*Y$19, IF(B$10="60-40", (((X89/X$19)*P$4)+P$5)*Y$19, 0)),0),"")</f>
        <v/>
      </c>
      <c r="Z89" s="237" t="str">
        <f aca="false">IFERROR((W89+Y89),"")</f>
        <v/>
      </c>
      <c r="AA89" s="238" t="str">
        <f aca="false">IFERROR(IF(((J89+R89+Z89)/3)="","",((J89+R89+Z89)/3)),"")</f>
        <v/>
      </c>
      <c r="AB89" s="229" t="str">
        <f aca="false">IFERROR(IF(AA89="","",IF(AA89&gt;=75,"PASSED","FAILED")),"")</f>
        <v/>
      </c>
    </row>
    <row r="90" customFormat="false" ht="15.75" hidden="false" customHeight="true" outlineLevel="0" collapsed="false">
      <c r="A90" s="228" t="str">
        <f aca="false">IF(ISBLANK('Database (LECTURE-RES-PRAC)'!A87),"",'Database (LECTURE-RES-PRAC)'!A87)</f>
        <v/>
      </c>
      <c r="B90" s="229" t="str">
        <f aca="false">IF(ISBLANK('Database (LECTURE-RES-PRAC)'!B87),"",'Database (LECTURE-RES-PRAC)'!B87)</f>
        <v/>
      </c>
      <c r="C90" s="230" t="str">
        <f aca="false">IF(B90&lt;&gt;"",'Database (LECTURE-RES-PRAC)'!AH87, "")</f>
        <v/>
      </c>
      <c r="D90" s="231" t="str">
        <f aca="false">IF(B90&lt;&gt;"",IFERROR(IF(B$10="80-20", (((C90/C$19)*O$4)+O$5)*D$18, IF(B$10="60-40", (((C90/C$19)*P$4)+P$5)*D$18, 0)),0),"")</f>
        <v/>
      </c>
      <c r="E90" s="230" t="str">
        <f aca="false">IF(B90&lt;&gt;"",'Database (LECTURE-RES-PRAC)'!AI87,"")</f>
        <v/>
      </c>
      <c r="F90" s="232" t="str">
        <f aca="false">IF(B90&lt;&gt;"",IFERROR(IF(B$10="80-20", (((E90/E$19)*O$4)+O$5)*F$18, IF(B$10="60-40", (((E90/E$19)*P$4)+P$5)*F$18, 0)),0),"")</f>
        <v/>
      </c>
      <c r="G90" s="233" t="str">
        <f aca="false">IF(B90&lt;&gt;"",IFERROR((D90+F90),0),"")</f>
        <v/>
      </c>
      <c r="H90" s="234" t="str">
        <f aca="false">IF(B90&lt;&gt;"",IF(B$5="LECTURE",'Exam (LECTURE ONLY)'!N92,IF(B$5="PRACTICUM",OUTPUT!N92,IF(B$5="RESEARCH",OUTPUT!N92,IF(B$5="STUDENT FORMATION",OUTPUT!N92,"")))),"")</f>
        <v/>
      </c>
      <c r="I90" s="233" t="str">
        <f aca="false">IF(B90&lt;&gt;"",IFERROR(IF(B$10="80-20", (((H90/H$19)*O$4)+O$5)*I$19, IF(B$10="60-40", (((H90/H$19)*P$4)+P$5)*I$19, 0)),0),"")</f>
        <v/>
      </c>
      <c r="J90" s="235" t="str">
        <f aca="false">IFERROR((G90+I90),"")</f>
        <v/>
      </c>
      <c r="K90" s="236" t="str">
        <f aca="false">IF(B90&lt;&gt;"",'Database (LECTURE-RES-PRAC)'!BN87, "")</f>
        <v/>
      </c>
      <c r="L90" s="232" t="str">
        <f aca="false">IF(B90&lt;&gt;"",IFERROR(IF(B$10="80-20", (((K90/K$19)*O$4)+O$5)*L$18, IF(B$10="60-40", (((K90/K$19)*P$4)+P$5)*L$18, 0)),0),"")</f>
        <v/>
      </c>
      <c r="M90" s="236" t="str">
        <f aca="false">IF(B90&lt;&gt;"",'Database (LECTURE-RES-PRAC)'!BO87, "")</f>
        <v/>
      </c>
      <c r="N90" s="232" t="str">
        <f aca="false">IF(B90&lt;&gt;"",IFERROR(IF(B$10="80-20", (((M90/M$19)*O$4)+O$5)*N$18, IF(B$10="60-40", (((M90/M$19)*P$4)+P$5)*N$18, 0)),0),"")</f>
        <v/>
      </c>
      <c r="O90" s="233" t="str">
        <f aca="false">IFERROR((L90+N90),"")</f>
        <v/>
      </c>
      <c r="P90" s="234" t="str">
        <f aca="false">IF(B90&lt;&gt;"",IF(B$5="LECTURE",'Exam (LECTURE ONLY)'!Y92,IF(B$5="PRACTICUM",OUTPUT!Z92,IF(B$5="RESEARCH",OUTPUT!Z92,IF(B$5="STUDENT FORMATION",OUTPUT!Z92,"")))),"")</f>
        <v/>
      </c>
      <c r="Q90" s="233" t="str">
        <f aca="false">IF(B90&lt;&gt;"",IFERROR(IF(B$10="80-20", (((P90/P$19)*O$4)+O$5)*Q$19, IF(B$10="60-40", (((P90/P$19)*P$4)+P$5)*Q$19, 0)),0),"")</f>
        <v/>
      </c>
      <c r="R90" s="235" t="str">
        <f aca="false">IFERROR((O90+Q90),"")</f>
        <v/>
      </c>
      <c r="S90" s="236" t="str">
        <f aca="false">IF(B90&lt;&gt;"",'Database (LECTURE-RES-PRAC)'!CT87, "")</f>
        <v/>
      </c>
      <c r="T90" s="232" t="str">
        <f aca="false">IF(B90&lt;&gt;"",IFERROR(IF(B$10="80-20", (((S90/S$19)*O$4)+O$5)*T$18, IF(B$10="60-40", (((S90/S$19)*P$4)+P$5)*T$18, 0)),0),"")</f>
        <v/>
      </c>
      <c r="U90" s="236" t="str">
        <f aca="false">IF(B90&lt;&gt;"",'Database (LECTURE-RES-PRAC)'!CU87, "")</f>
        <v/>
      </c>
      <c r="V90" s="232" t="str">
        <f aca="false">IF(B90&lt;&gt;"",IFERROR(IF(B$10="80-20", (((U90/U$19)*O$4)+O$5)*V$18, IF(B$10="60-40", (((U90/U$19)*P$4)+P$5)*V$18, 0)),0),"")</f>
        <v/>
      </c>
      <c r="W90" s="233" t="str">
        <f aca="false">IFERROR((T90+V90),"")</f>
        <v/>
      </c>
      <c r="X90" s="234" t="str">
        <f aca="false">IF(B90&lt;&gt;"",IF(B$5="LECTURE",'Exam (LECTURE ONLY)'!AJ92,IF(B$5="PRACTICUM",OUTPUT!AJ92,IF(B$5="RESEARCH",OUTPUT!AJ92,IF(B$5="STUDENT FORMATION",OUTPUT!AJ92,"")))),"")</f>
        <v/>
      </c>
      <c r="Y90" s="233" t="str">
        <f aca="false">IF(B90&lt;&gt;"",IFERROR(IF(B$10="80-20", (((X90/X$19)*O$4)+O$5)*Y$19, IF(B$10="60-40", (((X90/X$19)*P$4)+P$5)*Y$19, 0)),0),"")</f>
        <v/>
      </c>
      <c r="Z90" s="237" t="str">
        <f aca="false">IFERROR((W90+Y90),"")</f>
        <v/>
      </c>
      <c r="AA90" s="238" t="str">
        <f aca="false">IFERROR(IF(((J90+R90+Z90)/3)="","",((J90+R90+Z90)/3)),"")</f>
        <v/>
      </c>
      <c r="AB90" s="229" t="str">
        <f aca="false">IFERROR(IF(AA90="","",IF(AA90&gt;=75,"PASSED","FAILED")),"")</f>
        <v/>
      </c>
    </row>
    <row r="91" customFormat="false" ht="15.75" hidden="false" customHeight="true" outlineLevel="0" collapsed="false">
      <c r="A91" s="183" t="str">
        <f aca="false">IF(ISBLANK('Database (LECTURE-RES-PRAC)'!A88),"",'Database (LECTURE-RES-PRAC)'!A88)</f>
        <v/>
      </c>
      <c r="B91" s="184" t="str">
        <f aca="false">IF(ISBLANK('Database (LECTURE-RES-PRAC)'!B88),"",'Database (LECTURE-RES-PRAC)'!B88)</f>
        <v/>
      </c>
      <c r="C91" s="230" t="str">
        <f aca="false">IF(B91&lt;&gt;"",'Database (LECTURE-RES-PRAC)'!AH88, "")</f>
        <v/>
      </c>
      <c r="D91" s="231" t="str">
        <f aca="false">IF(B91&lt;&gt;"",IFERROR(IF(B$10="80-20", (((C91/C$19)*O$4)+O$5)*D$18, IF(B$10="60-40", (((C91/C$19)*P$4)+P$5)*D$18, 0)),0),"")</f>
        <v/>
      </c>
      <c r="E91" s="230" t="str">
        <f aca="false">IF(B91&lt;&gt;"",'Database (LECTURE-RES-PRAC)'!AI88,"")</f>
        <v/>
      </c>
      <c r="F91" s="232" t="str">
        <f aca="false">IF(B91&lt;&gt;"",IFERROR(IF(B$10="80-20", (((E91/E$19)*O$4)+O$5)*F$18, IF(B$10="60-40", (((E91/E$19)*P$4)+P$5)*F$18, 0)),0),"")</f>
        <v/>
      </c>
      <c r="G91" s="233" t="str">
        <f aca="false">IF(B91&lt;&gt;"",IFERROR((D91+F91),0),"")</f>
        <v/>
      </c>
      <c r="H91" s="234" t="str">
        <f aca="false">IF(B91&lt;&gt;"",IF(B$5="LECTURE",'Exam (LECTURE ONLY)'!N93,IF(B$5="PRACTICUM",OUTPUT!N93,IF(B$5="RESEARCH",OUTPUT!N93,IF(B$5="STUDENT FORMATION",OUTPUT!N93,"")))),"")</f>
        <v/>
      </c>
      <c r="I91" s="233" t="str">
        <f aca="false">IF(B91&lt;&gt;"",IFERROR(IF(B$10="80-20", (((H91/H$19)*O$4)+O$5)*I$19, IF(B$10="60-40", (((H91/H$19)*P$4)+P$5)*I$19, 0)),0),"")</f>
        <v/>
      </c>
      <c r="J91" s="235" t="str">
        <f aca="false">IFERROR((G91+I91),"")</f>
        <v/>
      </c>
      <c r="K91" s="236" t="str">
        <f aca="false">IF(B91&lt;&gt;"",'Database (LECTURE-RES-PRAC)'!BN88, "")</f>
        <v/>
      </c>
      <c r="L91" s="232" t="str">
        <f aca="false">IF(B91&lt;&gt;"",IFERROR(IF(B$10="80-20", (((K91/K$19)*O$4)+O$5)*L$18, IF(B$10="60-40", (((K91/K$19)*P$4)+P$5)*L$18, 0)),0),"")</f>
        <v/>
      </c>
      <c r="M91" s="236" t="str">
        <f aca="false">IF(B91&lt;&gt;"",'Database (LECTURE-RES-PRAC)'!BO88, "")</f>
        <v/>
      </c>
      <c r="N91" s="232" t="str">
        <f aca="false">IF(B91&lt;&gt;"",IFERROR(IF(B$10="80-20", (((M91/M$19)*O$4)+O$5)*N$18, IF(B$10="60-40", (((M91/M$19)*P$4)+P$5)*N$18, 0)),0),"")</f>
        <v/>
      </c>
      <c r="O91" s="233" t="str">
        <f aca="false">IFERROR((L91+N91),"")</f>
        <v/>
      </c>
      <c r="P91" s="234" t="str">
        <f aca="false">IF(B91&lt;&gt;"",IF(B$5="LECTURE",'Exam (LECTURE ONLY)'!Y93,IF(B$5="PRACTICUM",OUTPUT!Z93,IF(B$5="RESEARCH",OUTPUT!Z93,IF(B$5="STUDENT FORMATION",OUTPUT!Z93,"")))),"")</f>
        <v/>
      </c>
      <c r="Q91" s="233" t="str">
        <f aca="false">IF(B91&lt;&gt;"",IFERROR(IF(B$10="80-20", (((P91/P$19)*O$4)+O$5)*Q$19, IF(B$10="60-40", (((P91/P$19)*P$4)+P$5)*Q$19, 0)),0),"")</f>
        <v/>
      </c>
      <c r="R91" s="235" t="str">
        <f aca="false">IFERROR((O91+Q91),"")</f>
        <v/>
      </c>
      <c r="S91" s="236" t="str">
        <f aca="false">IF(B91&lt;&gt;"",'Database (LECTURE-RES-PRAC)'!CT88, "")</f>
        <v/>
      </c>
      <c r="T91" s="232" t="str">
        <f aca="false">IF(B91&lt;&gt;"",IFERROR(IF(B$10="80-20", (((S91/S$19)*O$4)+O$5)*T$18, IF(B$10="60-40", (((S91/S$19)*P$4)+P$5)*T$18, 0)),0),"")</f>
        <v/>
      </c>
      <c r="U91" s="236" t="str">
        <f aca="false">IF(B91&lt;&gt;"",'Database (LECTURE-RES-PRAC)'!CU88, "")</f>
        <v/>
      </c>
      <c r="V91" s="232" t="str">
        <f aca="false">IF(B91&lt;&gt;"",IFERROR(IF(B$10="80-20", (((U91/U$19)*O$4)+O$5)*V$18, IF(B$10="60-40", (((U91/U$19)*P$4)+P$5)*V$18, 0)),0),"")</f>
        <v/>
      </c>
      <c r="W91" s="233" t="str">
        <f aca="false">IFERROR((T91+V91),"")</f>
        <v/>
      </c>
      <c r="X91" s="234" t="str">
        <f aca="false">IF(B91&lt;&gt;"",IF(B$5="LECTURE",'Exam (LECTURE ONLY)'!AJ93,IF(B$5="PRACTICUM",OUTPUT!AJ93,IF(B$5="RESEARCH",OUTPUT!AJ93,IF(B$5="STUDENT FORMATION",OUTPUT!AJ93,"")))),"")</f>
        <v/>
      </c>
      <c r="Y91" s="233" t="str">
        <f aca="false">IF(B91&lt;&gt;"",IFERROR(IF(B$10="80-20", (((X91/X$19)*O$4)+O$5)*Y$19, IF(B$10="60-40", (((X91/X$19)*P$4)+P$5)*Y$19, 0)),0),"")</f>
        <v/>
      </c>
      <c r="Z91" s="237" t="str">
        <f aca="false">IFERROR((W91+Y91),"")</f>
        <v/>
      </c>
      <c r="AA91" s="238" t="str">
        <f aca="false">IFERROR(IF(((J91+R91+Z91)/3)="","",((J91+R91+Z91)/3)),"")</f>
        <v/>
      </c>
      <c r="AB91" s="229" t="str">
        <f aca="false">IFERROR(IF(AA91="","",IF(AA91&gt;=75,"PASSED","FAILED")),"")</f>
        <v/>
      </c>
    </row>
    <row r="92" customFormat="false" ht="15.75" hidden="false" customHeight="true" outlineLevel="0" collapsed="false">
      <c r="A92" s="228" t="str">
        <f aca="false">IF(ISBLANK('Database (LECTURE-RES-PRAC)'!A89),"",'Database (LECTURE-RES-PRAC)'!A89)</f>
        <v/>
      </c>
      <c r="B92" s="229" t="str">
        <f aca="false">IF(ISBLANK('Database (LECTURE-RES-PRAC)'!B89),"",'Database (LECTURE-RES-PRAC)'!B89)</f>
        <v/>
      </c>
      <c r="C92" s="230" t="str">
        <f aca="false">IF(B92&lt;&gt;"",'Database (LECTURE-RES-PRAC)'!AH89, "")</f>
        <v/>
      </c>
      <c r="D92" s="231" t="str">
        <f aca="false">IF(B92&lt;&gt;"",IFERROR(IF(B$10="80-20", (((C92/C$19)*O$4)+O$5)*D$18, IF(B$10="60-40", (((C92/C$19)*P$4)+P$5)*D$18, 0)),0),"")</f>
        <v/>
      </c>
      <c r="E92" s="230" t="str">
        <f aca="false">IF(B92&lt;&gt;"",'Database (LECTURE-RES-PRAC)'!AI89,"")</f>
        <v/>
      </c>
      <c r="F92" s="232" t="str">
        <f aca="false">IF(B92&lt;&gt;"",IFERROR(IF(B$10="80-20", (((E92/E$19)*O$4)+O$5)*F$18, IF(B$10="60-40", (((E92/E$19)*P$4)+P$5)*F$18, 0)),0),"")</f>
        <v/>
      </c>
      <c r="G92" s="233" t="str">
        <f aca="false">IF(B92&lt;&gt;"",IFERROR((D92+F92),0),"")</f>
        <v/>
      </c>
      <c r="H92" s="234" t="str">
        <f aca="false">IF(B92&lt;&gt;"",IF(B$5="LECTURE",'Exam (LECTURE ONLY)'!N94,IF(B$5="PRACTICUM",OUTPUT!N94,IF(B$5="RESEARCH",OUTPUT!N94,IF(B$5="STUDENT FORMATION",OUTPUT!N94,"")))),"")</f>
        <v/>
      </c>
      <c r="I92" s="233" t="str">
        <f aca="false">IF(B92&lt;&gt;"",IFERROR(IF(B$10="80-20", (((H92/H$19)*O$4)+O$5)*I$19, IF(B$10="60-40", (((H92/H$19)*P$4)+P$5)*I$19, 0)),0),"")</f>
        <v/>
      </c>
      <c r="J92" s="235" t="str">
        <f aca="false">IFERROR((G92+I92),"")</f>
        <v/>
      </c>
      <c r="K92" s="236" t="str">
        <f aca="false">IF(B92&lt;&gt;"",'Database (LECTURE-RES-PRAC)'!BN89, "")</f>
        <v/>
      </c>
      <c r="L92" s="232" t="str">
        <f aca="false">IF(B92&lt;&gt;"",IFERROR(IF(B$10="80-20", (((K92/K$19)*O$4)+O$5)*L$18, IF(B$10="60-40", (((K92/K$19)*P$4)+P$5)*L$18, 0)),0),"")</f>
        <v/>
      </c>
      <c r="M92" s="236" t="str">
        <f aca="false">IF(B92&lt;&gt;"",'Database (LECTURE-RES-PRAC)'!BO89, "")</f>
        <v/>
      </c>
      <c r="N92" s="232" t="str">
        <f aca="false">IF(B92&lt;&gt;"",IFERROR(IF(B$10="80-20", (((M92/M$19)*O$4)+O$5)*N$18, IF(B$10="60-40", (((M92/M$19)*P$4)+P$5)*N$18, 0)),0),"")</f>
        <v/>
      </c>
      <c r="O92" s="233" t="str">
        <f aca="false">IFERROR((L92+N92),"")</f>
        <v/>
      </c>
      <c r="P92" s="234" t="str">
        <f aca="false">IF(B92&lt;&gt;"",IF(B$5="LECTURE",'Exam (LECTURE ONLY)'!Y94,IF(B$5="PRACTICUM",OUTPUT!Z94,IF(B$5="RESEARCH",OUTPUT!Z94,IF(B$5="STUDENT FORMATION",OUTPUT!Z94,"")))),"")</f>
        <v/>
      </c>
      <c r="Q92" s="233" t="str">
        <f aca="false">IF(B92&lt;&gt;"",IFERROR(IF(B$10="80-20", (((P92/P$19)*O$4)+O$5)*Q$19, IF(B$10="60-40", (((P92/P$19)*P$4)+P$5)*Q$19, 0)),0),"")</f>
        <v/>
      </c>
      <c r="R92" s="235" t="str">
        <f aca="false">IFERROR((O92+Q92),"")</f>
        <v/>
      </c>
      <c r="S92" s="236" t="str">
        <f aca="false">IF(B92&lt;&gt;"",'Database (LECTURE-RES-PRAC)'!CT89, "")</f>
        <v/>
      </c>
      <c r="T92" s="232" t="str">
        <f aca="false">IF(B92&lt;&gt;"",IFERROR(IF(B$10="80-20", (((S92/S$19)*O$4)+O$5)*T$18, IF(B$10="60-40", (((S92/S$19)*P$4)+P$5)*T$18, 0)),0),"")</f>
        <v/>
      </c>
      <c r="U92" s="236" t="str">
        <f aca="false">IF(B92&lt;&gt;"",'Database (LECTURE-RES-PRAC)'!CU89, "")</f>
        <v/>
      </c>
      <c r="V92" s="232" t="str">
        <f aca="false">IF(B92&lt;&gt;"",IFERROR(IF(B$10="80-20", (((U92/U$19)*O$4)+O$5)*V$18, IF(B$10="60-40", (((U92/U$19)*P$4)+P$5)*V$18, 0)),0),"")</f>
        <v/>
      </c>
      <c r="W92" s="233" t="str">
        <f aca="false">IFERROR((T92+V92),"")</f>
        <v/>
      </c>
      <c r="X92" s="234" t="str">
        <f aca="false">IF(B92&lt;&gt;"",IF(B$5="LECTURE",'Exam (LECTURE ONLY)'!AJ94,IF(B$5="PRACTICUM",OUTPUT!AJ94,IF(B$5="RESEARCH",OUTPUT!AJ94,IF(B$5="STUDENT FORMATION",OUTPUT!AJ94,"")))),"")</f>
        <v/>
      </c>
      <c r="Y92" s="233" t="str">
        <f aca="false">IF(B92&lt;&gt;"",IFERROR(IF(B$10="80-20", (((X92/X$19)*O$4)+O$5)*Y$19, IF(B$10="60-40", (((X92/X$19)*P$4)+P$5)*Y$19, 0)),0),"")</f>
        <v/>
      </c>
      <c r="Z92" s="237" t="str">
        <f aca="false">IFERROR((W92+Y92),"")</f>
        <v/>
      </c>
      <c r="AA92" s="238" t="str">
        <f aca="false">IFERROR(IF(((J92+R92+Z92)/3)="","",((J92+R92+Z92)/3)),"")</f>
        <v/>
      </c>
      <c r="AB92" s="229" t="str">
        <f aca="false">IFERROR(IF(AA92="","",IF(AA92&gt;=75,"PASSED","FAILED")),"")</f>
        <v/>
      </c>
    </row>
    <row r="93" customFormat="false" ht="15.75" hidden="false" customHeight="true" outlineLevel="0" collapsed="false">
      <c r="A93" s="183" t="str">
        <f aca="false">IF(ISBLANK('Database (LECTURE-RES-PRAC)'!A90),"",'Database (LECTURE-RES-PRAC)'!A90)</f>
        <v/>
      </c>
      <c r="B93" s="184" t="str">
        <f aca="false">IF(ISBLANK('Database (LECTURE-RES-PRAC)'!B90),"",'Database (LECTURE-RES-PRAC)'!B90)</f>
        <v/>
      </c>
      <c r="C93" s="230" t="str">
        <f aca="false">IF(B93&lt;&gt;"",'Database (LECTURE-RES-PRAC)'!AH90, "")</f>
        <v/>
      </c>
      <c r="D93" s="231" t="str">
        <f aca="false">IF(B93&lt;&gt;"",IFERROR(IF(B$10="80-20", (((C93/C$19)*O$4)+O$5)*D$18, IF(B$10="60-40", (((C93/C$19)*P$4)+P$5)*D$18, 0)),0),"")</f>
        <v/>
      </c>
      <c r="E93" s="230" t="str">
        <f aca="false">IF(B93&lt;&gt;"",'Database (LECTURE-RES-PRAC)'!AI90,"")</f>
        <v/>
      </c>
      <c r="F93" s="232" t="str">
        <f aca="false">IF(B93&lt;&gt;"",IFERROR(IF(B$10="80-20", (((E93/E$19)*O$4)+O$5)*F$18, IF(B$10="60-40", (((E93/E$19)*P$4)+P$5)*F$18, 0)),0),"")</f>
        <v/>
      </c>
      <c r="G93" s="233" t="str">
        <f aca="false">IF(B93&lt;&gt;"",IFERROR((D93+F93),0),"")</f>
        <v/>
      </c>
      <c r="H93" s="234" t="str">
        <f aca="false">IF(B93&lt;&gt;"",IF(B$5="LECTURE",'Exam (LECTURE ONLY)'!N95,IF(B$5="PRACTICUM",OUTPUT!N95,IF(B$5="RESEARCH",OUTPUT!N95,IF(B$5="STUDENT FORMATION",OUTPUT!N95,"")))),"")</f>
        <v/>
      </c>
      <c r="I93" s="233" t="str">
        <f aca="false">IF(B93&lt;&gt;"",IFERROR(IF(B$10="80-20", (((H93/H$19)*O$4)+O$5)*I$19, IF(B$10="60-40", (((H93/H$19)*P$4)+P$5)*I$19, 0)),0),"")</f>
        <v/>
      </c>
      <c r="J93" s="235" t="str">
        <f aca="false">IFERROR((G93+I93),"")</f>
        <v/>
      </c>
      <c r="K93" s="236" t="str">
        <f aca="false">IF(B93&lt;&gt;"",'Database (LECTURE-RES-PRAC)'!BN90, "")</f>
        <v/>
      </c>
      <c r="L93" s="232" t="str">
        <f aca="false">IF(B93&lt;&gt;"",IFERROR(IF(B$10="80-20", (((K93/K$19)*O$4)+O$5)*L$18, IF(B$10="60-40", (((K93/K$19)*P$4)+P$5)*L$18, 0)),0),"")</f>
        <v/>
      </c>
      <c r="M93" s="236" t="str">
        <f aca="false">IF(B93&lt;&gt;"",'Database (LECTURE-RES-PRAC)'!BO90, "")</f>
        <v/>
      </c>
      <c r="N93" s="232" t="str">
        <f aca="false">IF(B93&lt;&gt;"",IFERROR(IF(B$10="80-20", (((M93/M$19)*O$4)+O$5)*N$18, IF(B$10="60-40", (((M93/M$19)*P$4)+P$5)*N$18, 0)),0),"")</f>
        <v/>
      </c>
      <c r="O93" s="233" t="str">
        <f aca="false">IFERROR((L93+N93),"")</f>
        <v/>
      </c>
      <c r="P93" s="234" t="str">
        <f aca="false">IF(B93&lt;&gt;"",IF(B$5="LECTURE",'Exam (LECTURE ONLY)'!Y95,IF(B$5="PRACTICUM",OUTPUT!Z95,IF(B$5="RESEARCH",OUTPUT!Z95,IF(B$5="STUDENT FORMATION",OUTPUT!Z95,"")))),"")</f>
        <v/>
      </c>
      <c r="Q93" s="233" t="str">
        <f aca="false">IF(B93&lt;&gt;"",IFERROR(IF(B$10="80-20", (((P93/P$19)*O$4)+O$5)*Q$19, IF(B$10="60-40", (((P93/P$19)*P$4)+P$5)*Q$19, 0)),0),"")</f>
        <v/>
      </c>
      <c r="R93" s="235" t="str">
        <f aca="false">IFERROR((O93+Q93),"")</f>
        <v/>
      </c>
      <c r="S93" s="236" t="str">
        <f aca="false">IF(B93&lt;&gt;"",'Database (LECTURE-RES-PRAC)'!CT90, "")</f>
        <v/>
      </c>
      <c r="T93" s="232" t="str">
        <f aca="false">IF(B93&lt;&gt;"",IFERROR(IF(B$10="80-20", (((S93/S$19)*O$4)+O$5)*T$18, IF(B$10="60-40", (((S93/S$19)*P$4)+P$5)*T$18, 0)),0),"")</f>
        <v/>
      </c>
      <c r="U93" s="236" t="str">
        <f aca="false">IF(B93&lt;&gt;"",'Database (LECTURE-RES-PRAC)'!CU90, "")</f>
        <v/>
      </c>
      <c r="V93" s="232" t="str">
        <f aca="false">IF(B93&lt;&gt;"",IFERROR(IF(B$10="80-20", (((U93/U$19)*O$4)+O$5)*V$18, IF(B$10="60-40", (((U93/U$19)*P$4)+P$5)*V$18, 0)),0),"")</f>
        <v/>
      </c>
      <c r="W93" s="233" t="str">
        <f aca="false">IFERROR((T93+V93),"")</f>
        <v/>
      </c>
      <c r="X93" s="234" t="str">
        <f aca="false">IF(B93&lt;&gt;"",IF(B$5="LECTURE",'Exam (LECTURE ONLY)'!AJ95,IF(B$5="PRACTICUM",OUTPUT!AJ95,IF(B$5="RESEARCH",OUTPUT!AJ95,IF(B$5="STUDENT FORMATION",OUTPUT!AJ95,"")))),"")</f>
        <v/>
      </c>
      <c r="Y93" s="233" t="str">
        <f aca="false">IF(B93&lt;&gt;"",IFERROR(IF(B$10="80-20", (((X93/X$19)*O$4)+O$5)*Y$19, IF(B$10="60-40", (((X93/X$19)*P$4)+P$5)*Y$19, 0)),0),"")</f>
        <v/>
      </c>
      <c r="Z93" s="237" t="str">
        <f aca="false">IFERROR((W93+Y93),"")</f>
        <v/>
      </c>
      <c r="AA93" s="238" t="str">
        <f aca="false">IFERROR(IF(((J93+R93+Z93)/3)="","",((J93+R93+Z93)/3)),"")</f>
        <v/>
      </c>
      <c r="AB93" s="229" t="str">
        <f aca="false">IFERROR(IF(AA93="","",IF(AA93&gt;=75,"PASSED","FAILED")),"")</f>
        <v/>
      </c>
    </row>
    <row r="94" customFormat="false" ht="15.75" hidden="false" customHeight="true" outlineLevel="0" collapsed="false">
      <c r="A94" s="228" t="str">
        <f aca="false">IF(ISBLANK('Database (LECTURE-RES-PRAC)'!A91),"",'Database (LECTURE-RES-PRAC)'!A91)</f>
        <v/>
      </c>
      <c r="B94" s="229" t="str">
        <f aca="false">IF(ISBLANK('Database (LECTURE-RES-PRAC)'!B91),"",'Database (LECTURE-RES-PRAC)'!B91)</f>
        <v/>
      </c>
      <c r="C94" s="230" t="str">
        <f aca="false">IF(B94&lt;&gt;"",'Database (LECTURE-RES-PRAC)'!AH91, "")</f>
        <v/>
      </c>
      <c r="D94" s="231" t="str">
        <f aca="false">IF(B94&lt;&gt;"",IFERROR(IF(B$10="80-20", (((C94/C$19)*O$4)+O$5)*D$18, IF(B$10="60-40", (((C94/C$19)*P$4)+P$5)*D$18, 0)),0),"")</f>
        <v/>
      </c>
      <c r="E94" s="230" t="str">
        <f aca="false">IF(B94&lt;&gt;"",'Database (LECTURE-RES-PRAC)'!AI91,"")</f>
        <v/>
      </c>
      <c r="F94" s="232" t="str">
        <f aca="false">IF(B94&lt;&gt;"",IFERROR(IF(B$10="80-20", (((E94/E$19)*O$4)+O$5)*F$18, IF(B$10="60-40", (((E94/E$19)*P$4)+P$5)*F$18, 0)),0),"")</f>
        <v/>
      </c>
      <c r="G94" s="233" t="str">
        <f aca="false">IF(B94&lt;&gt;"",IFERROR((D94+F94),0),"")</f>
        <v/>
      </c>
      <c r="H94" s="234" t="str">
        <f aca="false">IF(B94&lt;&gt;"",IF(B$5="LECTURE",'Exam (LECTURE ONLY)'!N96,IF(B$5="PRACTICUM",OUTPUT!N96,IF(B$5="RESEARCH",OUTPUT!N96,IF(B$5="STUDENT FORMATION",OUTPUT!N96,"")))),"")</f>
        <v/>
      </c>
      <c r="I94" s="233" t="str">
        <f aca="false">IF(B94&lt;&gt;"",IFERROR(IF(B$10="80-20", (((H94/H$19)*O$4)+O$5)*I$19, IF(B$10="60-40", (((H94/H$19)*P$4)+P$5)*I$19, 0)),0),"")</f>
        <v/>
      </c>
      <c r="J94" s="235" t="str">
        <f aca="false">IFERROR((G94+I94),"")</f>
        <v/>
      </c>
      <c r="K94" s="236" t="str">
        <f aca="false">IF(B94&lt;&gt;"",'Database (LECTURE-RES-PRAC)'!BN91, "")</f>
        <v/>
      </c>
      <c r="L94" s="232" t="str">
        <f aca="false">IF(B94&lt;&gt;"",IFERROR(IF(B$10="80-20", (((K94/K$19)*O$4)+O$5)*L$18, IF(B$10="60-40", (((K94/K$19)*P$4)+P$5)*L$18, 0)),0),"")</f>
        <v/>
      </c>
      <c r="M94" s="236" t="str">
        <f aca="false">IF(B94&lt;&gt;"",'Database (LECTURE-RES-PRAC)'!BO91, "")</f>
        <v/>
      </c>
      <c r="N94" s="232" t="str">
        <f aca="false">IF(B94&lt;&gt;"",IFERROR(IF(B$10="80-20", (((M94/M$19)*O$4)+O$5)*N$18, IF(B$10="60-40", (((M94/M$19)*P$4)+P$5)*N$18, 0)),0),"")</f>
        <v/>
      </c>
      <c r="O94" s="233" t="str">
        <f aca="false">IFERROR((L94+N94),"")</f>
        <v/>
      </c>
      <c r="P94" s="234" t="str">
        <f aca="false">IF(B94&lt;&gt;"",IF(B$5="LECTURE",'Exam (LECTURE ONLY)'!Y96,IF(B$5="PRACTICUM",OUTPUT!Z96,IF(B$5="RESEARCH",OUTPUT!Z96,IF(B$5="STUDENT FORMATION",OUTPUT!Z96,"")))),"")</f>
        <v/>
      </c>
      <c r="Q94" s="233" t="str">
        <f aca="false">IF(B94&lt;&gt;"",IFERROR(IF(B$10="80-20", (((P94/P$19)*O$4)+O$5)*Q$19, IF(B$10="60-40", (((P94/P$19)*P$4)+P$5)*Q$19, 0)),0),"")</f>
        <v/>
      </c>
      <c r="R94" s="235" t="str">
        <f aca="false">IFERROR((O94+Q94),"")</f>
        <v/>
      </c>
      <c r="S94" s="236" t="str">
        <f aca="false">IF(B94&lt;&gt;"",'Database (LECTURE-RES-PRAC)'!CT91, "")</f>
        <v/>
      </c>
      <c r="T94" s="232" t="str">
        <f aca="false">IF(B94&lt;&gt;"",IFERROR(IF(B$10="80-20", (((S94/S$19)*O$4)+O$5)*T$18, IF(B$10="60-40", (((S94/S$19)*P$4)+P$5)*T$18, 0)),0),"")</f>
        <v/>
      </c>
      <c r="U94" s="236" t="str">
        <f aca="false">IF(B94&lt;&gt;"",'Database (LECTURE-RES-PRAC)'!CU91, "")</f>
        <v/>
      </c>
      <c r="V94" s="232" t="str">
        <f aca="false">IF(B94&lt;&gt;"",IFERROR(IF(B$10="80-20", (((U94/U$19)*O$4)+O$5)*V$18, IF(B$10="60-40", (((U94/U$19)*P$4)+P$5)*V$18, 0)),0),"")</f>
        <v/>
      </c>
      <c r="W94" s="233" t="str">
        <f aca="false">IFERROR((T94+V94),"")</f>
        <v/>
      </c>
      <c r="X94" s="234" t="str">
        <f aca="false">IF(B94&lt;&gt;"",IF(B$5="LECTURE",'Exam (LECTURE ONLY)'!AJ96,IF(B$5="PRACTICUM",OUTPUT!AJ96,IF(B$5="RESEARCH",OUTPUT!AJ96,IF(B$5="STUDENT FORMATION",OUTPUT!AJ96,"")))),"")</f>
        <v/>
      </c>
      <c r="Y94" s="233" t="str">
        <f aca="false">IF(B94&lt;&gt;"",IFERROR(IF(B$10="80-20", (((X94/X$19)*O$4)+O$5)*Y$19, IF(B$10="60-40", (((X94/X$19)*P$4)+P$5)*Y$19, 0)),0),"")</f>
        <v/>
      </c>
      <c r="Z94" s="237" t="str">
        <f aca="false">IFERROR((W94+Y94),"")</f>
        <v/>
      </c>
      <c r="AA94" s="238" t="str">
        <f aca="false">IFERROR(IF(((J94+R94+Z94)/3)="","",((J94+R94+Z94)/3)),"")</f>
        <v/>
      </c>
      <c r="AB94" s="229" t="str">
        <f aca="false">IFERROR(IF(AA94="","",IF(AA94&gt;=75,"PASSED","FAILED")),"")</f>
        <v/>
      </c>
    </row>
    <row r="95" customFormat="false" ht="15.75" hidden="false" customHeight="true" outlineLevel="0" collapsed="false">
      <c r="A95" s="183" t="str">
        <f aca="false">IF(ISBLANK('Database (LECTURE-RES-PRAC)'!A92),"",'Database (LECTURE-RES-PRAC)'!A92)</f>
        <v/>
      </c>
      <c r="B95" s="184" t="str">
        <f aca="false">IF(ISBLANK('Database (LECTURE-RES-PRAC)'!B92),"",'Database (LECTURE-RES-PRAC)'!B92)</f>
        <v/>
      </c>
      <c r="C95" s="230" t="str">
        <f aca="false">IF(B95&lt;&gt;"",'Database (LECTURE-RES-PRAC)'!AH92, "")</f>
        <v/>
      </c>
      <c r="D95" s="231" t="str">
        <f aca="false">IF(B95&lt;&gt;"",IFERROR(IF(B$10="80-20", (((C95/C$19)*O$4)+O$5)*D$18, IF(B$10="60-40", (((C95/C$19)*P$4)+P$5)*D$18, 0)),0),"")</f>
        <v/>
      </c>
      <c r="E95" s="230" t="str">
        <f aca="false">IF(B95&lt;&gt;"",'Database (LECTURE-RES-PRAC)'!AI92,"")</f>
        <v/>
      </c>
      <c r="F95" s="232" t="str">
        <f aca="false">IF(B95&lt;&gt;"",IFERROR(IF(B$10="80-20", (((E95/E$19)*O$4)+O$5)*F$18, IF(B$10="60-40", (((E95/E$19)*P$4)+P$5)*F$18, 0)),0),"")</f>
        <v/>
      </c>
      <c r="G95" s="233" t="str">
        <f aca="false">IF(B95&lt;&gt;"",IFERROR((D95+F95),0),"")</f>
        <v/>
      </c>
      <c r="H95" s="234" t="str">
        <f aca="false">IF(B95&lt;&gt;"",IF(B$5="LECTURE",'Exam (LECTURE ONLY)'!N97,IF(B$5="PRACTICUM",OUTPUT!N97,IF(B$5="RESEARCH",OUTPUT!N97,IF(B$5="STUDENT FORMATION",OUTPUT!N97,"")))),"")</f>
        <v/>
      </c>
      <c r="I95" s="233" t="str">
        <f aca="false">IF(B95&lt;&gt;"",IFERROR(IF(B$10="80-20", (((H95/H$19)*O$4)+O$5)*I$19, IF(B$10="60-40", (((H95/H$19)*P$4)+P$5)*I$19, 0)),0),"")</f>
        <v/>
      </c>
      <c r="J95" s="235" t="str">
        <f aca="false">IFERROR((G95+I95),"")</f>
        <v/>
      </c>
      <c r="K95" s="236" t="str">
        <f aca="false">IF(B95&lt;&gt;"",'Database (LECTURE-RES-PRAC)'!BN92, "")</f>
        <v/>
      </c>
      <c r="L95" s="232" t="str">
        <f aca="false">IF(B95&lt;&gt;"",IFERROR(IF(B$10="80-20", (((K95/K$19)*O$4)+O$5)*L$18, IF(B$10="60-40", (((K95/K$19)*P$4)+P$5)*L$18, 0)),0),"")</f>
        <v/>
      </c>
      <c r="M95" s="236" t="str">
        <f aca="false">IF(B95&lt;&gt;"",'Database (LECTURE-RES-PRAC)'!BO92, "")</f>
        <v/>
      </c>
      <c r="N95" s="232" t="str">
        <f aca="false">IF(B95&lt;&gt;"",IFERROR(IF(B$10="80-20", (((M95/M$19)*O$4)+O$5)*N$18, IF(B$10="60-40", (((M95/M$19)*P$4)+P$5)*N$18, 0)),0),"")</f>
        <v/>
      </c>
      <c r="O95" s="233" t="str">
        <f aca="false">IFERROR((L95+N95),"")</f>
        <v/>
      </c>
      <c r="P95" s="234" t="str">
        <f aca="false">IF(B95&lt;&gt;"",IF(B$5="LECTURE",'Exam (LECTURE ONLY)'!Y97,IF(B$5="PRACTICUM",OUTPUT!Z97,IF(B$5="RESEARCH",OUTPUT!Z97,IF(B$5="STUDENT FORMATION",OUTPUT!Z97,"")))),"")</f>
        <v/>
      </c>
      <c r="Q95" s="233" t="str">
        <f aca="false">IF(B95&lt;&gt;"",IFERROR(IF(B$10="80-20", (((P95/P$19)*O$4)+O$5)*Q$19, IF(B$10="60-40", (((P95/P$19)*P$4)+P$5)*Q$19, 0)),0),"")</f>
        <v/>
      </c>
      <c r="R95" s="235" t="str">
        <f aca="false">IFERROR((O95+Q95),"")</f>
        <v/>
      </c>
      <c r="S95" s="236" t="str">
        <f aca="false">IF(B95&lt;&gt;"",'Database (LECTURE-RES-PRAC)'!CT92, "")</f>
        <v/>
      </c>
      <c r="T95" s="232" t="str">
        <f aca="false">IF(B95&lt;&gt;"",IFERROR(IF(B$10="80-20", (((S95/S$19)*O$4)+O$5)*T$18, IF(B$10="60-40", (((S95/S$19)*P$4)+P$5)*T$18, 0)),0),"")</f>
        <v/>
      </c>
      <c r="U95" s="236" t="str">
        <f aca="false">IF(B95&lt;&gt;"",'Database (LECTURE-RES-PRAC)'!CU92, "")</f>
        <v/>
      </c>
      <c r="V95" s="232" t="str">
        <f aca="false">IF(B95&lt;&gt;"",IFERROR(IF(B$10="80-20", (((U95/U$19)*O$4)+O$5)*V$18, IF(B$10="60-40", (((U95/U$19)*P$4)+P$5)*V$18, 0)),0),"")</f>
        <v/>
      </c>
      <c r="W95" s="233" t="str">
        <f aca="false">IFERROR((T95+V95),"")</f>
        <v/>
      </c>
      <c r="X95" s="234" t="str">
        <f aca="false">IF(B95&lt;&gt;"",IF(B$5="LECTURE",'Exam (LECTURE ONLY)'!AJ97,IF(B$5="PRACTICUM",OUTPUT!AJ97,IF(B$5="RESEARCH",OUTPUT!AJ97,IF(B$5="STUDENT FORMATION",OUTPUT!AJ97,"")))),"")</f>
        <v/>
      </c>
      <c r="Y95" s="233" t="str">
        <f aca="false">IF(B95&lt;&gt;"",IFERROR(IF(B$10="80-20", (((X95/X$19)*O$4)+O$5)*Y$19, IF(B$10="60-40", (((X95/X$19)*P$4)+P$5)*Y$19, 0)),0),"")</f>
        <v/>
      </c>
      <c r="Z95" s="237" t="str">
        <f aca="false">IFERROR((W95+Y95),"")</f>
        <v/>
      </c>
      <c r="AA95" s="238" t="str">
        <f aca="false">IFERROR(IF(((J95+R95+Z95)/3)="","",((J95+R95+Z95)/3)),"")</f>
        <v/>
      </c>
      <c r="AB95" s="229" t="str">
        <f aca="false">IFERROR(IF(AA95="","",IF(AA95&gt;=75,"PASSED","FAILED")),"")</f>
        <v/>
      </c>
    </row>
    <row r="96" customFormat="false" ht="15.75" hidden="false" customHeight="true" outlineLevel="0" collapsed="false">
      <c r="A96" s="228" t="str">
        <f aca="false">IF(ISBLANK('Database (LECTURE-RES-PRAC)'!A93),"",'Database (LECTURE-RES-PRAC)'!A93)</f>
        <v/>
      </c>
      <c r="B96" s="229" t="str">
        <f aca="false">IF(ISBLANK('Database (LECTURE-RES-PRAC)'!B93),"",'Database (LECTURE-RES-PRAC)'!B93)</f>
        <v/>
      </c>
      <c r="C96" s="230" t="str">
        <f aca="false">IF(B96&lt;&gt;"",'Database (LECTURE-RES-PRAC)'!AH93, "")</f>
        <v/>
      </c>
      <c r="D96" s="231" t="str">
        <f aca="false">IF(B96&lt;&gt;"",IFERROR(IF(B$10="80-20", (((C96/C$19)*O$4)+O$5)*D$18, IF(B$10="60-40", (((C96/C$19)*P$4)+P$5)*D$18, 0)),0),"")</f>
        <v/>
      </c>
      <c r="E96" s="230" t="str">
        <f aca="false">IF(B96&lt;&gt;"",'Database (LECTURE-RES-PRAC)'!AI93,"")</f>
        <v/>
      </c>
      <c r="F96" s="232" t="str">
        <f aca="false">IF(B96&lt;&gt;"",IFERROR(IF(B$10="80-20", (((E96/E$19)*O$4)+O$5)*F$18, IF(B$10="60-40", (((E96/E$19)*P$4)+P$5)*F$18, 0)),0),"")</f>
        <v/>
      </c>
      <c r="G96" s="233" t="str">
        <f aca="false">IF(B96&lt;&gt;"",IFERROR((D96+F96),0),"")</f>
        <v/>
      </c>
      <c r="H96" s="234" t="str">
        <f aca="false">IF(B96&lt;&gt;"",IF(B$5="LECTURE",'Exam (LECTURE ONLY)'!N98,IF(B$5="PRACTICUM",OUTPUT!N98,IF(B$5="RESEARCH",OUTPUT!N98,IF(B$5="STUDENT FORMATION",OUTPUT!N98,"")))),"")</f>
        <v/>
      </c>
      <c r="I96" s="233" t="str">
        <f aca="false">IF(B96&lt;&gt;"",IFERROR(IF(B$10="80-20", (((H96/H$19)*O$4)+O$5)*I$19, IF(B$10="60-40", (((H96/H$19)*P$4)+P$5)*I$19, 0)),0),"")</f>
        <v/>
      </c>
      <c r="J96" s="235" t="str">
        <f aca="false">IFERROR((G96+I96),"")</f>
        <v/>
      </c>
      <c r="K96" s="236" t="str">
        <f aca="false">IF(B96&lt;&gt;"",'Database (LECTURE-RES-PRAC)'!BN93, "")</f>
        <v/>
      </c>
      <c r="L96" s="232" t="str">
        <f aca="false">IF(B96&lt;&gt;"",IFERROR(IF(B$10="80-20", (((K96/K$19)*O$4)+O$5)*L$18, IF(B$10="60-40", (((K96/K$19)*P$4)+P$5)*L$18, 0)),0),"")</f>
        <v/>
      </c>
      <c r="M96" s="236" t="str">
        <f aca="false">IF(B96&lt;&gt;"",'Database (LECTURE-RES-PRAC)'!BO93, "")</f>
        <v/>
      </c>
      <c r="N96" s="232" t="str">
        <f aca="false">IF(B96&lt;&gt;"",IFERROR(IF(B$10="80-20", (((M96/M$19)*O$4)+O$5)*N$18, IF(B$10="60-40", (((M96/M$19)*P$4)+P$5)*N$18, 0)),0),"")</f>
        <v/>
      </c>
      <c r="O96" s="233" t="str">
        <f aca="false">IFERROR((L96+N96),"")</f>
        <v/>
      </c>
      <c r="P96" s="234" t="str">
        <f aca="false">IF(B96&lt;&gt;"",IF(B$5="LECTURE",'Exam (LECTURE ONLY)'!Y98,IF(B$5="PRACTICUM",OUTPUT!Z98,IF(B$5="RESEARCH",OUTPUT!Z98,IF(B$5="STUDENT FORMATION",OUTPUT!Z98,"")))),"")</f>
        <v/>
      </c>
      <c r="Q96" s="233" t="str">
        <f aca="false">IF(B96&lt;&gt;"",IFERROR(IF(B$10="80-20", (((P96/P$19)*O$4)+O$5)*Q$19, IF(B$10="60-40", (((P96/P$19)*P$4)+P$5)*Q$19, 0)),0),"")</f>
        <v/>
      </c>
      <c r="R96" s="235" t="str">
        <f aca="false">IFERROR((O96+Q96),"")</f>
        <v/>
      </c>
      <c r="S96" s="236" t="str">
        <f aca="false">IF(B96&lt;&gt;"",'Database (LECTURE-RES-PRAC)'!CT93, "")</f>
        <v/>
      </c>
      <c r="T96" s="232" t="str">
        <f aca="false">IF(B96&lt;&gt;"",IFERROR(IF(B$10="80-20", (((S96/S$19)*O$4)+O$5)*T$18, IF(B$10="60-40", (((S96/S$19)*P$4)+P$5)*T$18, 0)),0),"")</f>
        <v/>
      </c>
      <c r="U96" s="236" t="str">
        <f aca="false">IF(B96&lt;&gt;"",'Database (LECTURE-RES-PRAC)'!CU93, "")</f>
        <v/>
      </c>
      <c r="V96" s="232" t="str">
        <f aca="false">IF(B96&lt;&gt;"",IFERROR(IF(B$10="80-20", (((U96/U$19)*O$4)+O$5)*V$18, IF(B$10="60-40", (((U96/U$19)*P$4)+P$5)*V$18, 0)),0),"")</f>
        <v/>
      </c>
      <c r="W96" s="233" t="str">
        <f aca="false">IFERROR((T96+V96),"")</f>
        <v/>
      </c>
      <c r="X96" s="234" t="str">
        <f aca="false">IF(B96&lt;&gt;"",IF(B$5="LECTURE",'Exam (LECTURE ONLY)'!AJ98,IF(B$5="PRACTICUM",OUTPUT!AJ98,IF(B$5="RESEARCH",OUTPUT!AJ98,IF(B$5="STUDENT FORMATION",OUTPUT!AJ98,"")))),"")</f>
        <v/>
      </c>
      <c r="Y96" s="233" t="str">
        <f aca="false">IF(B96&lt;&gt;"",IFERROR(IF(B$10="80-20", (((X96/X$19)*O$4)+O$5)*Y$19, IF(B$10="60-40", (((X96/X$19)*P$4)+P$5)*Y$19, 0)),0),"")</f>
        <v/>
      </c>
      <c r="Z96" s="237" t="str">
        <f aca="false">IFERROR((W96+Y96),"")</f>
        <v/>
      </c>
      <c r="AA96" s="238" t="str">
        <f aca="false">IFERROR(IF(((J96+R96+Z96)/3)="","",((J96+R96+Z96)/3)),"")</f>
        <v/>
      </c>
      <c r="AB96" s="229" t="str">
        <f aca="false">IFERROR(IF(AA96="","",IF(AA96&gt;=75,"PASSED","FAILED")),"")</f>
        <v/>
      </c>
    </row>
    <row r="97" customFormat="false" ht="15.75" hidden="false" customHeight="true" outlineLevel="0" collapsed="false">
      <c r="A97" s="183" t="str">
        <f aca="false">IF(ISBLANK('Database (LECTURE-RES-PRAC)'!A94),"",'Database (LECTURE-RES-PRAC)'!A94)</f>
        <v/>
      </c>
      <c r="B97" s="184" t="str">
        <f aca="false">IF(ISBLANK('Database (LECTURE-RES-PRAC)'!B94),"",'Database (LECTURE-RES-PRAC)'!B94)</f>
        <v/>
      </c>
      <c r="C97" s="230" t="str">
        <f aca="false">IF(B97&lt;&gt;"",'Database (LECTURE-RES-PRAC)'!AH94, "")</f>
        <v/>
      </c>
      <c r="D97" s="231" t="str">
        <f aca="false">IF(B97&lt;&gt;"",IFERROR(IF(B$10="80-20", (((C97/C$19)*O$4)+O$5)*D$18, IF(B$10="60-40", (((C97/C$19)*P$4)+P$5)*D$18, 0)),0),"")</f>
        <v/>
      </c>
      <c r="E97" s="230" t="str">
        <f aca="false">IF(B97&lt;&gt;"",'Database (LECTURE-RES-PRAC)'!AI94,"")</f>
        <v/>
      </c>
      <c r="F97" s="232" t="str">
        <f aca="false">IF(B97&lt;&gt;"",IFERROR(IF(B$10="80-20", (((E97/E$19)*O$4)+O$5)*F$18, IF(B$10="60-40", (((E97/E$19)*P$4)+P$5)*F$18, 0)),0),"")</f>
        <v/>
      </c>
      <c r="G97" s="233" t="str">
        <f aca="false">IF(B97&lt;&gt;"",IFERROR((D97+F97),0),"")</f>
        <v/>
      </c>
      <c r="H97" s="234" t="str">
        <f aca="false">IF(B97&lt;&gt;"",IF(B$5="LECTURE",'Exam (LECTURE ONLY)'!N99,IF(B$5="PRACTICUM",OUTPUT!N99,IF(B$5="RESEARCH",OUTPUT!N99,IF(B$5="STUDENT FORMATION",OUTPUT!N99,"")))),"")</f>
        <v/>
      </c>
      <c r="I97" s="233" t="str">
        <f aca="false">IF(B97&lt;&gt;"",IFERROR(IF(B$10="80-20", (((H97/H$19)*O$4)+O$5)*I$19, IF(B$10="60-40", (((H97/H$19)*P$4)+P$5)*I$19, 0)),0),"")</f>
        <v/>
      </c>
      <c r="J97" s="235" t="str">
        <f aca="false">IFERROR((G97+I97),"")</f>
        <v/>
      </c>
      <c r="K97" s="236" t="str">
        <f aca="false">IF(B97&lt;&gt;"",'Database (LECTURE-RES-PRAC)'!BN94, "")</f>
        <v/>
      </c>
      <c r="L97" s="232" t="str">
        <f aca="false">IF(B97&lt;&gt;"",IFERROR(IF(B$10="80-20", (((K97/K$19)*O$4)+O$5)*L$18, IF(B$10="60-40", (((K97/K$19)*P$4)+P$5)*L$18, 0)),0),"")</f>
        <v/>
      </c>
      <c r="M97" s="236" t="str">
        <f aca="false">IF(B97&lt;&gt;"",'Database (LECTURE-RES-PRAC)'!BO94, "")</f>
        <v/>
      </c>
      <c r="N97" s="232" t="str">
        <f aca="false">IF(B97&lt;&gt;"",IFERROR(IF(B$10="80-20", (((M97/M$19)*O$4)+O$5)*N$18, IF(B$10="60-40", (((M97/M$19)*P$4)+P$5)*N$18, 0)),0),"")</f>
        <v/>
      </c>
      <c r="O97" s="233" t="str">
        <f aca="false">IFERROR((L97+N97),"")</f>
        <v/>
      </c>
      <c r="P97" s="234" t="str">
        <f aca="false">IF(B97&lt;&gt;"",IF(B$5="LECTURE",'Exam (LECTURE ONLY)'!Y99,IF(B$5="PRACTICUM",OUTPUT!Z99,IF(B$5="RESEARCH",OUTPUT!Z99,IF(B$5="STUDENT FORMATION",OUTPUT!Z99,"")))),"")</f>
        <v/>
      </c>
      <c r="Q97" s="233" t="str">
        <f aca="false">IF(B97&lt;&gt;"",IFERROR(IF(B$10="80-20", (((P97/P$19)*O$4)+O$5)*Q$19, IF(B$10="60-40", (((P97/P$19)*P$4)+P$5)*Q$19, 0)),0),"")</f>
        <v/>
      </c>
      <c r="R97" s="235" t="str">
        <f aca="false">IFERROR((O97+Q97),"")</f>
        <v/>
      </c>
      <c r="S97" s="236" t="str">
        <f aca="false">IF(B97&lt;&gt;"",'Database (LECTURE-RES-PRAC)'!CT94, "")</f>
        <v/>
      </c>
      <c r="T97" s="232" t="str">
        <f aca="false">IF(B97&lt;&gt;"",IFERROR(IF(B$10="80-20", (((S97/S$19)*O$4)+O$5)*T$18, IF(B$10="60-40", (((S97/S$19)*P$4)+P$5)*T$18, 0)),0),"")</f>
        <v/>
      </c>
      <c r="U97" s="236" t="str">
        <f aca="false">IF(B97&lt;&gt;"",'Database (LECTURE-RES-PRAC)'!CU94, "")</f>
        <v/>
      </c>
      <c r="V97" s="232" t="str">
        <f aca="false">IF(B97&lt;&gt;"",IFERROR(IF(B$10="80-20", (((U97/U$19)*O$4)+O$5)*V$18, IF(B$10="60-40", (((U97/U$19)*P$4)+P$5)*V$18, 0)),0),"")</f>
        <v/>
      </c>
      <c r="W97" s="233" t="str">
        <f aca="false">IFERROR((T97+V97),"")</f>
        <v/>
      </c>
      <c r="X97" s="234" t="str">
        <f aca="false">IF(B97&lt;&gt;"",IF(B$5="LECTURE",'Exam (LECTURE ONLY)'!AJ99,IF(B$5="PRACTICUM",OUTPUT!AJ99,IF(B$5="RESEARCH",OUTPUT!AJ99,IF(B$5="STUDENT FORMATION",OUTPUT!AJ99,"")))),"")</f>
        <v/>
      </c>
      <c r="Y97" s="233" t="str">
        <f aca="false">IF(B97&lt;&gt;"",IFERROR(IF(B$10="80-20", (((X97/X$19)*O$4)+O$5)*Y$19, IF(B$10="60-40", (((X97/X$19)*P$4)+P$5)*Y$19, 0)),0),"")</f>
        <v/>
      </c>
      <c r="Z97" s="237" t="str">
        <f aca="false">IFERROR((W97+Y97),"")</f>
        <v/>
      </c>
      <c r="AA97" s="238" t="str">
        <f aca="false">IFERROR(IF(((J97+R97+Z97)/3)="","",((J97+R97+Z97)/3)),"")</f>
        <v/>
      </c>
      <c r="AB97" s="229" t="str">
        <f aca="false">IFERROR(IF(AA97="","",IF(AA97&gt;=75,"PASSED","FAILED")),"")</f>
        <v/>
      </c>
    </row>
    <row r="98" customFormat="false" ht="15.75" hidden="false" customHeight="true" outlineLevel="0" collapsed="false">
      <c r="A98" s="228" t="str">
        <f aca="false">IF(ISBLANK('Database (LECTURE-RES-PRAC)'!A95),"",'Database (LECTURE-RES-PRAC)'!A95)</f>
        <v/>
      </c>
      <c r="B98" s="229" t="str">
        <f aca="false">IF(ISBLANK('Database (LECTURE-RES-PRAC)'!B95),"",'Database (LECTURE-RES-PRAC)'!B95)</f>
        <v/>
      </c>
      <c r="C98" s="230" t="str">
        <f aca="false">IF(B98&lt;&gt;"",'Database (LECTURE-RES-PRAC)'!AH95, "")</f>
        <v/>
      </c>
      <c r="D98" s="231" t="str">
        <f aca="false">IF(B98&lt;&gt;"",IFERROR(IF(B$10="80-20", (((C98/C$19)*O$4)+O$5)*D$18, IF(B$10="60-40", (((C98/C$19)*P$4)+P$5)*D$18, 0)),0),"")</f>
        <v/>
      </c>
      <c r="E98" s="230" t="str">
        <f aca="false">IF(B98&lt;&gt;"",'Database (LECTURE-RES-PRAC)'!AI95,"")</f>
        <v/>
      </c>
      <c r="F98" s="232" t="str">
        <f aca="false">IF(B98&lt;&gt;"",IFERROR(IF(B$10="80-20", (((E98/E$19)*O$4)+O$5)*F$18, IF(B$10="60-40", (((E98/E$19)*P$4)+P$5)*F$18, 0)),0),"")</f>
        <v/>
      </c>
      <c r="G98" s="233" t="str">
        <f aca="false">IF(B98&lt;&gt;"",IFERROR((D98+F98),0),"")</f>
        <v/>
      </c>
      <c r="H98" s="234" t="str">
        <f aca="false">IF(B98&lt;&gt;"",IF(B$5="LECTURE",'Exam (LECTURE ONLY)'!N100,IF(B$5="PRACTICUM",OUTPUT!N100,IF(B$5="RESEARCH",OUTPUT!N100,IF(B$5="STUDENT FORMATION",OUTPUT!N100,"")))),"")</f>
        <v/>
      </c>
      <c r="I98" s="233" t="str">
        <f aca="false">IF(B98&lt;&gt;"",IFERROR(IF(B$10="80-20", (((H98/H$19)*O$4)+O$5)*I$19, IF(B$10="60-40", (((H98/H$19)*P$4)+P$5)*I$19, 0)),0),"")</f>
        <v/>
      </c>
      <c r="J98" s="235" t="str">
        <f aca="false">IFERROR((G98+I98),"")</f>
        <v/>
      </c>
      <c r="K98" s="236" t="str">
        <f aca="false">IF(B98&lt;&gt;"",'Database (LECTURE-RES-PRAC)'!BN95, "")</f>
        <v/>
      </c>
      <c r="L98" s="232" t="str">
        <f aca="false">IF(B98&lt;&gt;"",IFERROR(IF(B$10="80-20", (((K98/K$19)*O$4)+O$5)*L$18, IF(B$10="60-40", (((K98/K$19)*P$4)+P$5)*L$18, 0)),0),"")</f>
        <v/>
      </c>
      <c r="M98" s="236" t="str">
        <f aca="false">IF(B98&lt;&gt;"",'Database (LECTURE-RES-PRAC)'!BO95, "")</f>
        <v/>
      </c>
      <c r="N98" s="232" t="str">
        <f aca="false">IF(B98&lt;&gt;"",IFERROR(IF(B$10="80-20", (((M98/M$19)*O$4)+O$5)*N$18, IF(B$10="60-40", (((M98/M$19)*P$4)+P$5)*N$18, 0)),0),"")</f>
        <v/>
      </c>
      <c r="O98" s="233" t="str">
        <f aca="false">IFERROR((L98+N98),"")</f>
        <v/>
      </c>
      <c r="P98" s="234" t="str">
        <f aca="false">IF(B98&lt;&gt;"",IF(B$5="LECTURE",'Exam (LECTURE ONLY)'!Y100,IF(B$5="PRACTICUM",OUTPUT!Z100,IF(B$5="RESEARCH",OUTPUT!Z100,IF(B$5="STUDENT FORMATION",OUTPUT!Z100,"")))),"")</f>
        <v/>
      </c>
      <c r="Q98" s="233" t="str">
        <f aca="false">IF(B98&lt;&gt;"",IFERROR(IF(B$10="80-20", (((P98/P$19)*O$4)+O$5)*Q$19, IF(B$10="60-40", (((P98/P$19)*P$4)+P$5)*Q$19, 0)),0),"")</f>
        <v/>
      </c>
      <c r="R98" s="235" t="str">
        <f aca="false">IFERROR((O98+Q98),"")</f>
        <v/>
      </c>
      <c r="S98" s="236" t="str">
        <f aca="false">IF(B98&lt;&gt;"",'Database (LECTURE-RES-PRAC)'!CT95, "")</f>
        <v/>
      </c>
      <c r="T98" s="232" t="str">
        <f aca="false">IF(B98&lt;&gt;"",IFERROR(IF(B$10="80-20", (((S98/S$19)*O$4)+O$5)*T$18, IF(B$10="60-40", (((S98/S$19)*P$4)+P$5)*T$18, 0)),0),"")</f>
        <v/>
      </c>
      <c r="U98" s="236" t="str">
        <f aca="false">IF(B98&lt;&gt;"",'Database (LECTURE-RES-PRAC)'!CU95, "")</f>
        <v/>
      </c>
      <c r="V98" s="232" t="str">
        <f aca="false">IF(B98&lt;&gt;"",IFERROR(IF(B$10="80-20", (((U98/U$19)*O$4)+O$5)*V$18, IF(B$10="60-40", (((U98/U$19)*P$4)+P$5)*V$18, 0)),0),"")</f>
        <v/>
      </c>
      <c r="W98" s="233" t="str">
        <f aca="false">IFERROR((T98+V98),"")</f>
        <v/>
      </c>
      <c r="X98" s="234" t="str">
        <f aca="false">IF(B98&lt;&gt;"",IF(B$5="LECTURE",'Exam (LECTURE ONLY)'!AJ100,IF(B$5="PRACTICUM",OUTPUT!AJ100,IF(B$5="RESEARCH",OUTPUT!AJ100,IF(B$5="STUDENT FORMATION",OUTPUT!AJ100,"")))),"")</f>
        <v/>
      </c>
      <c r="Y98" s="233" t="str">
        <f aca="false">IF(B98&lt;&gt;"",IFERROR(IF(B$10="80-20", (((X98/X$19)*O$4)+O$5)*Y$19, IF(B$10="60-40", (((X98/X$19)*P$4)+P$5)*Y$19, 0)),0),"")</f>
        <v/>
      </c>
      <c r="Z98" s="237" t="str">
        <f aca="false">IFERROR((W98+Y98),"")</f>
        <v/>
      </c>
      <c r="AA98" s="238" t="str">
        <f aca="false">IFERROR(IF(((J98+R98+Z98)/3)="","",((J98+R98+Z98)/3)),"")</f>
        <v/>
      </c>
      <c r="AB98" s="229" t="str">
        <f aca="false">IFERROR(IF(AA98="","",IF(AA98&gt;=75,"PASSED","FAILED")),"")</f>
        <v/>
      </c>
    </row>
    <row r="99" customFormat="false" ht="15.75" hidden="false" customHeight="true" outlineLevel="0" collapsed="false">
      <c r="A99" s="183" t="str">
        <f aca="false">IF(ISBLANK('Database (LECTURE-RES-PRAC)'!A96),"",'Database (LECTURE-RES-PRAC)'!A96)</f>
        <v/>
      </c>
      <c r="B99" s="184" t="str">
        <f aca="false">IF(ISBLANK('Database (LECTURE-RES-PRAC)'!B96),"",'Database (LECTURE-RES-PRAC)'!B96)</f>
        <v/>
      </c>
      <c r="C99" s="230" t="str">
        <f aca="false">IF(B99&lt;&gt;"",'Database (LECTURE-RES-PRAC)'!AH96, "")</f>
        <v/>
      </c>
      <c r="D99" s="231" t="str">
        <f aca="false">IF(B99&lt;&gt;"",IFERROR(IF(B$10="80-20", (((C99/C$19)*O$4)+O$5)*D$18, IF(B$10="60-40", (((C99/C$19)*P$4)+P$5)*D$18, 0)),0),"")</f>
        <v/>
      </c>
      <c r="E99" s="230" t="str">
        <f aca="false">IF(B99&lt;&gt;"",'Database (LECTURE-RES-PRAC)'!AI96,"")</f>
        <v/>
      </c>
      <c r="F99" s="232" t="str">
        <f aca="false">IF(B99&lt;&gt;"",IFERROR(IF(B$10="80-20", (((E99/E$19)*O$4)+O$5)*F$18, IF(B$10="60-40", (((E99/E$19)*P$4)+P$5)*F$18, 0)),0),"")</f>
        <v/>
      </c>
      <c r="G99" s="233" t="str">
        <f aca="false">IF(B99&lt;&gt;"",IFERROR((D99+F99),0),"")</f>
        <v/>
      </c>
      <c r="H99" s="234" t="str">
        <f aca="false">IF(B99&lt;&gt;"",IF(B$5="LECTURE",'Exam (LECTURE ONLY)'!N101,IF(B$5="PRACTICUM",OUTPUT!N101,IF(B$5="RESEARCH",OUTPUT!N101,IF(B$5="STUDENT FORMATION",OUTPUT!N101,"")))),"")</f>
        <v/>
      </c>
      <c r="I99" s="233" t="str">
        <f aca="false">IF(B99&lt;&gt;"",IFERROR(IF(B$10="80-20", (((H99/H$19)*O$4)+O$5)*I$19, IF(B$10="60-40", (((H99/H$19)*P$4)+P$5)*I$19, 0)),0),"")</f>
        <v/>
      </c>
      <c r="J99" s="235" t="str">
        <f aca="false">IFERROR((G99+I99),"")</f>
        <v/>
      </c>
      <c r="K99" s="236" t="str">
        <f aca="false">IF(B99&lt;&gt;"",'Database (LECTURE-RES-PRAC)'!BN96, "")</f>
        <v/>
      </c>
      <c r="L99" s="232" t="str">
        <f aca="false">IF(B99&lt;&gt;"",IFERROR(IF(B$10="80-20", (((K99/K$19)*O$4)+O$5)*L$18, IF(B$10="60-40", (((K99/K$19)*P$4)+P$5)*L$18, 0)),0),"")</f>
        <v/>
      </c>
      <c r="M99" s="236" t="str">
        <f aca="false">IF(B99&lt;&gt;"",'Database (LECTURE-RES-PRAC)'!BO96, "")</f>
        <v/>
      </c>
      <c r="N99" s="232" t="str">
        <f aca="false">IF(B99&lt;&gt;"",IFERROR(IF(B$10="80-20", (((M99/M$19)*O$4)+O$5)*N$18, IF(B$10="60-40", (((M99/M$19)*P$4)+P$5)*N$18, 0)),0),"")</f>
        <v/>
      </c>
      <c r="O99" s="233" t="str">
        <f aca="false">IFERROR((L99+N99),"")</f>
        <v/>
      </c>
      <c r="P99" s="234" t="str">
        <f aca="false">IF(B99&lt;&gt;"",IF(B$5="LECTURE",'Exam (LECTURE ONLY)'!Y101,IF(B$5="PRACTICUM",OUTPUT!Z101,IF(B$5="RESEARCH",OUTPUT!Z101,IF(B$5="STUDENT FORMATION",OUTPUT!Z101,"")))),"")</f>
        <v/>
      </c>
      <c r="Q99" s="233" t="str">
        <f aca="false">IF(B99&lt;&gt;"",IFERROR(IF(B$10="80-20", (((P99/P$19)*O$4)+O$5)*Q$19, IF(B$10="60-40", (((P99/P$19)*P$4)+P$5)*Q$19, 0)),0),"")</f>
        <v/>
      </c>
      <c r="R99" s="235" t="str">
        <f aca="false">IFERROR((O99+Q99),"")</f>
        <v/>
      </c>
      <c r="S99" s="236" t="str">
        <f aca="false">IF(B99&lt;&gt;"",'Database (LECTURE-RES-PRAC)'!CT96, "")</f>
        <v/>
      </c>
      <c r="T99" s="232" t="str">
        <f aca="false">IF(B99&lt;&gt;"",IFERROR(IF(B$10="80-20", (((S99/S$19)*O$4)+O$5)*T$18, IF(B$10="60-40", (((S99/S$19)*P$4)+P$5)*T$18, 0)),0),"")</f>
        <v/>
      </c>
      <c r="U99" s="236" t="str">
        <f aca="false">IF(B99&lt;&gt;"",'Database (LECTURE-RES-PRAC)'!CU96, "")</f>
        <v/>
      </c>
      <c r="V99" s="232" t="str">
        <f aca="false">IF(B99&lt;&gt;"",IFERROR(IF(B$10="80-20", (((U99/U$19)*O$4)+O$5)*V$18, IF(B$10="60-40", (((U99/U$19)*P$4)+P$5)*V$18, 0)),0),"")</f>
        <v/>
      </c>
      <c r="W99" s="233" t="str">
        <f aca="false">IFERROR((T99+V99),"")</f>
        <v/>
      </c>
      <c r="X99" s="234" t="str">
        <f aca="false">IF(B99&lt;&gt;"",IF(B$5="LECTURE",'Exam (LECTURE ONLY)'!AJ101,IF(B$5="PRACTICUM",OUTPUT!AJ101,IF(B$5="RESEARCH",OUTPUT!AJ101,IF(B$5="STUDENT FORMATION",OUTPUT!AJ101,"")))),"")</f>
        <v/>
      </c>
      <c r="Y99" s="233" t="str">
        <f aca="false">IF(B99&lt;&gt;"",IFERROR(IF(B$10="80-20", (((X99/X$19)*O$4)+O$5)*Y$19, IF(B$10="60-40", (((X99/X$19)*P$4)+P$5)*Y$19, 0)),0),"")</f>
        <v/>
      </c>
      <c r="Z99" s="237" t="str">
        <f aca="false">IFERROR((W99+Y99),"")</f>
        <v/>
      </c>
      <c r="AA99" s="238" t="str">
        <f aca="false">IFERROR(IF(((J99+R99+Z99)/3)="","",((J99+R99+Z99)/3)),"")</f>
        <v/>
      </c>
      <c r="AB99" s="229" t="str">
        <f aca="false">IFERROR(IF(AA99="","",IF(AA99&gt;=75,"PASSED","FAILED")),"")</f>
        <v/>
      </c>
    </row>
    <row r="100" customFormat="false" ht="15.75" hidden="false" customHeight="true" outlineLevel="0" collapsed="false">
      <c r="A100" s="228" t="str">
        <f aca="false">IF(ISBLANK('Database (LECTURE-RES-PRAC)'!A97),"",'Database (LECTURE-RES-PRAC)'!A97)</f>
        <v/>
      </c>
      <c r="B100" s="229" t="str">
        <f aca="false">IF(ISBLANK('Database (LECTURE-RES-PRAC)'!B97),"",'Database (LECTURE-RES-PRAC)'!B97)</f>
        <v/>
      </c>
      <c r="C100" s="230" t="str">
        <f aca="false">IF(B100&lt;&gt;"",'Database (LECTURE-RES-PRAC)'!AH97, "")</f>
        <v/>
      </c>
      <c r="D100" s="231" t="str">
        <f aca="false">IF(B100&lt;&gt;"",IFERROR(IF(B$10="80-20", (((C100/C$19)*O$4)+O$5)*D$18, IF(B$10="60-40", (((C100/C$19)*P$4)+P$5)*D$18, 0)),0),"")</f>
        <v/>
      </c>
      <c r="E100" s="230" t="str">
        <f aca="false">IF(B100&lt;&gt;"",'Database (LECTURE-RES-PRAC)'!AI97,"")</f>
        <v/>
      </c>
      <c r="F100" s="232" t="str">
        <f aca="false">IF(B100&lt;&gt;"",IFERROR(IF(B$10="80-20", (((E100/E$19)*O$4)+O$5)*F$18, IF(B$10="60-40", (((E100/E$19)*P$4)+P$5)*F$18, 0)),0),"")</f>
        <v/>
      </c>
      <c r="G100" s="233" t="str">
        <f aca="false">IF(B100&lt;&gt;"",IFERROR((D100+F100),0),"")</f>
        <v/>
      </c>
      <c r="H100" s="234" t="str">
        <f aca="false">IF(B100&lt;&gt;"",IF(B$5="LECTURE",'Exam (LECTURE ONLY)'!N102,IF(B$5="PRACTICUM",OUTPUT!N102,IF(B$5="RESEARCH",OUTPUT!N102,IF(B$5="STUDENT FORMATION",OUTPUT!N102,"")))),"")</f>
        <v/>
      </c>
      <c r="I100" s="233" t="str">
        <f aca="false">IF(B100&lt;&gt;"",IFERROR(IF(B$10="80-20", (((H100/H$19)*O$4)+O$5)*I$19, IF(B$10="60-40", (((H100/H$19)*P$4)+P$5)*I$19, 0)),0),"")</f>
        <v/>
      </c>
      <c r="J100" s="235" t="str">
        <f aca="false">IFERROR((G100+I100),"")</f>
        <v/>
      </c>
      <c r="K100" s="236" t="str">
        <f aca="false">IF(B100&lt;&gt;"",'Database (LECTURE-RES-PRAC)'!BN97, "")</f>
        <v/>
      </c>
      <c r="L100" s="232" t="str">
        <f aca="false">IF(B100&lt;&gt;"",IFERROR(IF(B$10="80-20", (((K100/K$19)*O$4)+O$5)*L$18, IF(B$10="60-40", (((K100/K$19)*P$4)+P$5)*L$18, 0)),0),"")</f>
        <v/>
      </c>
      <c r="M100" s="236" t="str">
        <f aca="false">IF(B100&lt;&gt;"",'Database (LECTURE-RES-PRAC)'!BO97, "")</f>
        <v/>
      </c>
      <c r="N100" s="232" t="str">
        <f aca="false">IF(B100&lt;&gt;"",IFERROR(IF(B$10="80-20", (((M100/M$19)*O$4)+O$5)*N$18, IF(B$10="60-40", (((M100/M$19)*P$4)+P$5)*N$18, 0)),0),"")</f>
        <v/>
      </c>
      <c r="O100" s="233" t="str">
        <f aca="false">IFERROR((L100+N100),"")</f>
        <v/>
      </c>
      <c r="P100" s="234" t="str">
        <f aca="false">IF(B100&lt;&gt;"",IF(B$5="LECTURE",'Exam (LECTURE ONLY)'!Y102,IF(B$5="PRACTICUM",OUTPUT!Z102,IF(B$5="RESEARCH",OUTPUT!Z102,IF(B$5="STUDENT FORMATION",OUTPUT!Z102,"")))),"")</f>
        <v/>
      </c>
      <c r="Q100" s="233" t="str">
        <f aca="false">IF(B100&lt;&gt;"",IFERROR(IF(B$10="80-20", (((P100/P$19)*O$4)+O$5)*Q$19, IF(B$10="60-40", (((P100/P$19)*P$4)+P$5)*Q$19, 0)),0),"")</f>
        <v/>
      </c>
      <c r="R100" s="235" t="str">
        <f aca="false">IFERROR((O100+Q100),"")</f>
        <v/>
      </c>
      <c r="S100" s="236" t="str">
        <f aca="false">IF(B100&lt;&gt;"",'Database (LECTURE-RES-PRAC)'!CT97, "")</f>
        <v/>
      </c>
      <c r="T100" s="232" t="str">
        <f aca="false">IF(B100&lt;&gt;"",IFERROR(IF(B$10="80-20", (((S100/S$19)*O$4)+O$5)*T$18, IF(B$10="60-40", (((S100/S$19)*P$4)+P$5)*T$18, 0)),0),"")</f>
        <v/>
      </c>
      <c r="U100" s="236" t="str">
        <f aca="false">IF(B100&lt;&gt;"",'Database (LECTURE-RES-PRAC)'!CU97, "")</f>
        <v/>
      </c>
      <c r="V100" s="232" t="str">
        <f aca="false">IF(B100&lt;&gt;"",IFERROR(IF(B$10="80-20", (((U100/U$19)*O$4)+O$5)*V$18, IF(B$10="60-40", (((U100/U$19)*P$4)+P$5)*V$18, 0)),0),"")</f>
        <v/>
      </c>
      <c r="W100" s="233" t="str">
        <f aca="false">IFERROR((T100+V100),"")</f>
        <v/>
      </c>
      <c r="X100" s="234" t="str">
        <f aca="false">IF(B100&lt;&gt;"",IF(B$5="LECTURE",'Exam (LECTURE ONLY)'!AJ102,IF(B$5="PRACTICUM",OUTPUT!AJ102,IF(B$5="RESEARCH",OUTPUT!AJ102,IF(B$5="STUDENT FORMATION",OUTPUT!AJ102,"")))),"")</f>
        <v/>
      </c>
      <c r="Y100" s="233" t="str">
        <f aca="false">IF(B100&lt;&gt;"",IFERROR(IF(B$10="80-20", (((X100/X$19)*O$4)+O$5)*Y$19, IF(B$10="60-40", (((X100/X$19)*P$4)+P$5)*Y$19, 0)),0),"")</f>
        <v/>
      </c>
      <c r="Z100" s="237" t="str">
        <f aca="false">IFERROR((W100+Y100),"")</f>
        <v/>
      </c>
      <c r="AA100" s="238" t="str">
        <f aca="false">IFERROR(IF(((J100+R100+Z100)/3)="","",((J100+R100+Z100)/3)),"")</f>
        <v/>
      </c>
      <c r="AB100" s="229" t="str">
        <f aca="false">IFERROR(IF(AA100="","",IF(AA100&gt;=75,"PASSED","FAILED")),"")</f>
        <v/>
      </c>
    </row>
    <row r="101" customFormat="false" ht="15.75" hidden="false" customHeight="true" outlineLevel="0" collapsed="false">
      <c r="A101" s="183" t="str">
        <f aca="false">IF(ISBLANK('Database (LECTURE-RES-PRAC)'!A98),"",'Database (LECTURE-RES-PRAC)'!A98)</f>
        <v/>
      </c>
      <c r="B101" s="184" t="str">
        <f aca="false">IF(ISBLANK('Database (LECTURE-RES-PRAC)'!B98),"",'Database (LECTURE-RES-PRAC)'!B98)</f>
        <v/>
      </c>
      <c r="C101" s="230" t="str">
        <f aca="false">IF(B101&lt;&gt;"",'Database (LECTURE-RES-PRAC)'!AH98, "")</f>
        <v/>
      </c>
      <c r="D101" s="231" t="str">
        <f aca="false">IF(B101&lt;&gt;"",IFERROR(IF(B$10="80-20", (((C101/C$19)*O$4)+O$5)*D$18, IF(B$10="60-40", (((C101/C$19)*P$4)+P$5)*D$18, 0)),0),"")</f>
        <v/>
      </c>
      <c r="E101" s="230" t="str">
        <f aca="false">IF(B101&lt;&gt;"",'Database (LECTURE-RES-PRAC)'!AI98,"")</f>
        <v/>
      </c>
      <c r="F101" s="232" t="str">
        <f aca="false">IF(B101&lt;&gt;"",IFERROR(IF(B$10="80-20", (((E101/E$19)*O$4)+O$5)*F$18, IF(B$10="60-40", (((E101/E$19)*P$4)+P$5)*F$18, 0)),0),"")</f>
        <v/>
      </c>
      <c r="G101" s="233" t="str">
        <f aca="false">IF(B101&lt;&gt;"",IFERROR((D101+F101),0),"")</f>
        <v/>
      </c>
      <c r="H101" s="234" t="str">
        <f aca="false">IF(B101&lt;&gt;"",IF(B$5="LECTURE",'Exam (LECTURE ONLY)'!N103,IF(B$5="PRACTICUM",OUTPUT!N103,IF(B$5="RESEARCH",OUTPUT!N103,IF(B$5="STUDENT FORMATION",OUTPUT!N103,"")))),"")</f>
        <v/>
      </c>
      <c r="I101" s="233" t="str">
        <f aca="false">IF(B101&lt;&gt;"",IFERROR(IF(B$10="80-20", (((H101/H$19)*O$4)+O$5)*I$19, IF(B$10="60-40", (((H101/H$19)*P$4)+P$5)*I$19, 0)),0),"")</f>
        <v/>
      </c>
      <c r="J101" s="235" t="str">
        <f aca="false">IFERROR((G101+I101),"")</f>
        <v/>
      </c>
      <c r="K101" s="236" t="str">
        <f aca="false">IF(B101&lt;&gt;"",'Database (LECTURE-RES-PRAC)'!BN98, "")</f>
        <v/>
      </c>
      <c r="L101" s="232" t="str">
        <f aca="false">IF(B101&lt;&gt;"",IFERROR(IF(B$10="80-20", (((K101/K$19)*O$4)+O$5)*L$18, IF(B$10="60-40", (((K101/K$19)*P$4)+P$5)*L$18, 0)),0),"")</f>
        <v/>
      </c>
      <c r="M101" s="236" t="str">
        <f aca="false">IF(B101&lt;&gt;"",'Database (LECTURE-RES-PRAC)'!BO98, "")</f>
        <v/>
      </c>
      <c r="N101" s="232" t="str">
        <f aca="false">IF(B101&lt;&gt;"",IFERROR(IF(B$10="80-20", (((M101/M$19)*O$4)+O$5)*N$18, IF(B$10="60-40", (((M101/M$19)*P$4)+P$5)*N$18, 0)),0),"")</f>
        <v/>
      </c>
      <c r="O101" s="233" t="str">
        <f aca="false">IFERROR((L101+N101),"")</f>
        <v/>
      </c>
      <c r="P101" s="234" t="str">
        <f aca="false">IF(B101&lt;&gt;"",IF(B$5="LECTURE",'Exam (LECTURE ONLY)'!Y103,IF(B$5="PRACTICUM",OUTPUT!Z103,IF(B$5="RESEARCH",OUTPUT!Z103,IF(B$5="STUDENT FORMATION",OUTPUT!Z103,"")))),"")</f>
        <v/>
      </c>
      <c r="Q101" s="233" t="str">
        <f aca="false">IF(B101&lt;&gt;"",IFERROR(IF(B$10="80-20", (((P101/P$19)*O$4)+O$5)*Q$19, IF(B$10="60-40", (((P101/P$19)*P$4)+P$5)*Q$19, 0)),0),"")</f>
        <v/>
      </c>
      <c r="R101" s="235" t="str">
        <f aca="false">IFERROR((O101+Q101),"")</f>
        <v/>
      </c>
      <c r="S101" s="236" t="str">
        <f aca="false">IF(B101&lt;&gt;"",'Database (LECTURE-RES-PRAC)'!CT98, "")</f>
        <v/>
      </c>
      <c r="T101" s="232" t="str">
        <f aca="false">IF(B101&lt;&gt;"",IFERROR(IF(B$10="80-20", (((S101/S$19)*O$4)+O$5)*T$18, IF(B$10="60-40", (((S101/S$19)*P$4)+P$5)*T$18, 0)),0),"")</f>
        <v/>
      </c>
      <c r="U101" s="236" t="str">
        <f aca="false">IF(B101&lt;&gt;"",'Database (LECTURE-RES-PRAC)'!CU98, "")</f>
        <v/>
      </c>
      <c r="V101" s="232" t="str">
        <f aca="false">IF(B101&lt;&gt;"",IFERROR(IF(B$10="80-20", (((U101/U$19)*O$4)+O$5)*V$18, IF(B$10="60-40", (((U101/U$19)*P$4)+P$5)*V$18, 0)),0),"")</f>
        <v/>
      </c>
      <c r="W101" s="233" t="str">
        <f aca="false">IFERROR((T101+V101),"")</f>
        <v/>
      </c>
      <c r="X101" s="234" t="str">
        <f aca="false">IF(B101&lt;&gt;"",IF(B$5="LECTURE",'Exam (LECTURE ONLY)'!AJ103,IF(B$5="PRACTICUM",OUTPUT!AJ103,IF(B$5="RESEARCH",OUTPUT!AJ103,IF(B$5="STUDENT FORMATION",OUTPUT!AJ103,"")))),"")</f>
        <v/>
      </c>
      <c r="Y101" s="233" t="str">
        <f aca="false">IF(B101&lt;&gt;"",IFERROR(IF(B$10="80-20", (((X101/X$19)*O$4)+O$5)*Y$19, IF(B$10="60-40", (((X101/X$19)*P$4)+P$5)*Y$19, 0)),0),"")</f>
        <v/>
      </c>
      <c r="Z101" s="237" t="str">
        <f aca="false">IFERROR((W101+Y101),"")</f>
        <v/>
      </c>
      <c r="AA101" s="238" t="str">
        <f aca="false">IFERROR(IF(((J101+R101+Z101)/3)="","",((J101+R101+Z101)/3)),"")</f>
        <v/>
      </c>
      <c r="AB101" s="229" t="str">
        <f aca="false">IFERROR(IF(AA101="","",IF(AA101&gt;=75,"PASSED","FAILED")),"")</f>
        <v/>
      </c>
    </row>
    <row r="102" customFormat="false" ht="15.75" hidden="false" customHeight="true" outlineLevel="0" collapsed="false">
      <c r="A102" s="228" t="str">
        <f aca="false">IF(ISBLANK('Database (LECTURE-RES-PRAC)'!A99),"",'Database (LECTURE-RES-PRAC)'!A99)</f>
        <v/>
      </c>
      <c r="B102" s="229" t="str">
        <f aca="false">IF(ISBLANK('Database (LECTURE-RES-PRAC)'!B99),"",'Database (LECTURE-RES-PRAC)'!B99)</f>
        <v/>
      </c>
      <c r="C102" s="230" t="str">
        <f aca="false">IF(B102&lt;&gt;"",'Database (LECTURE-RES-PRAC)'!AH99, "")</f>
        <v/>
      </c>
      <c r="D102" s="231" t="str">
        <f aca="false">IF(B102&lt;&gt;"",IFERROR(IF(B$10="80-20", (((C102/C$19)*O$4)+O$5)*D$18, IF(B$10="60-40", (((C102/C$19)*P$4)+P$5)*D$18, 0)),0),"")</f>
        <v/>
      </c>
      <c r="E102" s="230" t="str">
        <f aca="false">IF(B102&lt;&gt;"",'Database (LECTURE-RES-PRAC)'!AI99,"")</f>
        <v/>
      </c>
      <c r="F102" s="232" t="str">
        <f aca="false">IF(B102&lt;&gt;"",IFERROR(IF(B$10="80-20", (((E102/E$19)*O$4)+O$5)*F$18, IF(B$10="60-40", (((E102/E$19)*P$4)+P$5)*F$18, 0)),0),"")</f>
        <v/>
      </c>
      <c r="G102" s="233" t="str">
        <f aca="false">IF(B102&lt;&gt;"",IFERROR((D102+F102),0),"")</f>
        <v/>
      </c>
      <c r="H102" s="234" t="str">
        <f aca="false">IF(B102&lt;&gt;"",IF(B$5="LECTURE",'Exam (LECTURE ONLY)'!N104,IF(B$5="PRACTICUM",OUTPUT!N104,IF(B$5="RESEARCH",OUTPUT!N104,IF(B$5="STUDENT FORMATION",OUTPUT!N104,"")))),"")</f>
        <v/>
      </c>
      <c r="I102" s="233" t="str">
        <f aca="false">IF(B102&lt;&gt;"",IFERROR(IF(B$10="80-20", (((H102/H$19)*O$4)+O$5)*I$19, IF(B$10="60-40", (((H102/H$19)*P$4)+P$5)*I$19, 0)),0),"")</f>
        <v/>
      </c>
      <c r="J102" s="235" t="str">
        <f aca="false">IFERROR((G102+I102),"")</f>
        <v/>
      </c>
      <c r="K102" s="236" t="str">
        <f aca="false">IF(B102&lt;&gt;"",'Database (LECTURE-RES-PRAC)'!BN99, "")</f>
        <v/>
      </c>
      <c r="L102" s="232" t="str">
        <f aca="false">IF(B102&lt;&gt;"",IFERROR(IF(B$10="80-20", (((K102/K$19)*O$4)+O$5)*L$18, IF(B$10="60-40", (((K102/K$19)*P$4)+P$5)*L$18, 0)),0),"")</f>
        <v/>
      </c>
      <c r="M102" s="236" t="str">
        <f aca="false">IF(B102&lt;&gt;"",'Database (LECTURE-RES-PRAC)'!BO99, "")</f>
        <v/>
      </c>
      <c r="N102" s="232" t="str">
        <f aca="false">IF(B102&lt;&gt;"",IFERROR(IF(B$10="80-20", (((M102/M$19)*O$4)+O$5)*N$18, IF(B$10="60-40", (((M102/M$19)*P$4)+P$5)*N$18, 0)),0),"")</f>
        <v/>
      </c>
      <c r="O102" s="233" t="str">
        <f aca="false">IFERROR((L102+N102),"")</f>
        <v/>
      </c>
      <c r="P102" s="234" t="str">
        <f aca="false">IF(B102&lt;&gt;"",IF(B$5="LECTURE",'Exam (LECTURE ONLY)'!Y104,IF(B$5="PRACTICUM",OUTPUT!Z104,IF(B$5="RESEARCH",OUTPUT!Z104,IF(B$5="STUDENT FORMATION",OUTPUT!Z104,"")))),"")</f>
        <v/>
      </c>
      <c r="Q102" s="233" t="str">
        <f aca="false">IF(B102&lt;&gt;"",IFERROR(IF(B$10="80-20", (((P102/P$19)*O$4)+O$5)*Q$19, IF(B$10="60-40", (((P102/P$19)*P$4)+P$5)*Q$19, 0)),0),"")</f>
        <v/>
      </c>
      <c r="R102" s="235" t="str">
        <f aca="false">IFERROR((O102+Q102),"")</f>
        <v/>
      </c>
      <c r="S102" s="236" t="str">
        <f aca="false">IF(B102&lt;&gt;"",'Database (LECTURE-RES-PRAC)'!CT99, "")</f>
        <v/>
      </c>
      <c r="T102" s="232" t="str">
        <f aca="false">IF(B102&lt;&gt;"",IFERROR(IF(B$10="80-20", (((S102/S$19)*O$4)+O$5)*T$18, IF(B$10="60-40", (((S102/S$19)*P$4)+P$5)*T$18, 0)),0),"")</f>
        <v/>
      </c>
      <c r="U102" s="236" t="str">
        <f aca="false">IF(B102&lt;&gt;"",'Database (LECTURE-RES-PRAC)'!CU99, "")</f>
        <v/>
      </c>
      <c r="V102" s="232" t="str">
        <f aca="false">IF(B102&lt;&gt;"",IFERROR(IF(B$10="80-20", (((U102/U$19)*O$4)+O$5)*V$18, IF(B$10="60-40", (((U102/U$19)*P$4)+P$5)*V$18, 0)),0),"")</f>
        <v/>
      </c>
      <c r="W102" s="233" t="str">
        <f aca="false">IFERROR((T102+V102),"")</f>
        <v/>
      </c>
      <c r="X102" s="234" t="str">
        <f aca="false">IF(B102&lt;&gt;"",IF(B$5="LECTURE",'Exam (LECTURE ONLY)'!AJ104,IF(B$5="PRACTICUM",OUTPUT!AJ104,IF(B$5="RESEARCH",OUTPUT!AJ104,IF(B$5="STUDENT FORMATION",OUTPUT!AJ104,"")))),"")</f>
        <v/>
      </c>
      <c r="Y102" s="233" t="str">
        <f aca="false">IF(B102&lt;&gt;"",IFERROR(IF(B$10="80-20", (((X102/X$19)*O$4)+O$5)*Y$19, IF(B$10="60-40", (((X102/X$19)*P$4)+P$5)*Y$19, 0)),0),"")</f>
        <v/>
      </c>
      <c r="Z102" s="237" t="str">
        <f aca="false">IFERROR((W102+Y102),"")</f>
        <v/>
      </c>
      <c r="AA102" s="238" t="str">
        <f aca="false">IFERROR(IF(((J102+R102+Z102)/3)="","",((J102+R102+Z102)/3)),"")</f>
        <v/>
      </c>
      <c r="AB102" s="229" t="str">
        <f aca="false">IFERROR(IF(AA102="","",IF(AA102&gt;=75,"PASSED","FAILED")),"")</f>
        <v/>
      </c>
    </row>
    <row r="103" customFormat="false" ht="15.75" hidden="false" customHeight="true" outlineLevel="0" collapsed="false">
      <c r="A103" s="183" t="str">
        <f aca="false">IF(ISBLANK('Database (LECTURE-RES-PRAC)'!A100),"",'Database (LECTURE-RES-PRAC)'!A100)</f>
        <v/>
      </c>
      <c r="B103" s="184" t="str">
        <f aca="false">IF(ISBLANK('Database (LECTURE-RES-PRAC)'!B100),"",'Database (LECTURE-RES-PRAC)'!B100)</f>
        <v/>
      </c>
      <c r="C103" s="230" t="str">
        <f aca="false">IF(B103&lt;&gt;"",'Database (LECTURE-RES-PRAC)'!AH100, "")</f>
        <v/>
      </c>
      <c r="D103" s="231" t="str">
        <f aca="false">IF(B103&lt;&gt;"",IFERROR(IF(B$10="80-20", (((C103/C$19)*O$4)+O$5)*D$18, IF(B$10="60-40", (((C103/C$19)*P$4)+P$5)*D$18, 0)),0),"")</f>
        <v/>
      </c>
      <c r="E103" s="230" t="str">
        <f aca="false">IF(B103&lt;&gt;"",'Database (LECTURE-RES-PRAC)'!AI100,"")</f>
        <v/>
      </c>
      <c r="F103" s="232" t="str">
        <f aca="false">IF(B103&lt;&gt;"",IFERROR(IF(B$10="80-20", (((E103/E$19)*O$4)+O$5)*F$18, IF(B$10="60-40", (((E103/E$19)*P$4)+P$5)*F$18, 0)),0),"")</f>
        <v/>
      </c>
      <c r="G103" s="233" t="str">
        <f aca="false">IF(B103&lt;&gt;"",IFERROR((D103+F103),0),"")</f>
        <v/>
      </c>
      <c r="H103" s="234" t="str">
        <f aca="false">IF(B103&lt;&gt;"",IF(B$5="LECTURE",'Exam (LECTURE ONLY)'!N105,IF(B$5="PRACTICUM",OUTPUT!N105,IF(B$5="RESEARCH",OUTPUT!N105,IF(B$5="STUDENT FORMATION",OUTPUT!N105,"")))),"")</f>
        <v/>
      </c>
      <c r="I103" s="233" t="str">
        <f aca="false">IF(B103&lt;&gt;"",IFERROR(IF(B$10="80-20", (((H103/H$19)*O$4)+O$5)*I$19, IF(B$10="60-40", (((H103/H$19)*P$4)+P$5)*I$19, 0)),0),"")</f>
        <v/>
      </c>
      <c r="J103" s="235" t="str">
        <f aca="false">IFERROR((G103+I103),"")</f>
        <v/>
      </c>
      <c r="K103" s="236" t="str">
        <f aca="false">IF(B103&lt;&gt;"",'Database (LECTURE-RES-PRAC)'!BN100, "")</f>
        <v/>
      </c>
      <c r="L103" s="232" t="str">
        <f aca="false">IF(B103&lt;&gt;"",IFERROR(IF(B$10="80-20", (((K103/K$19)*O$4)+O$5)*L$18, IF(B$10="60-40", (((K103/K$19)*P$4)+P$5)*L$18, 0)),0),"")</f>
        <v/>
      </c>
      <c r="M103" s="236" t="str">
        <f aca="false">IF(B103&lt;&gt;"",'Database (LECTURE-RES-PRAC)'!BO100, "")</f>
        <v/>
      </c>
      <c r="N103" s="232" t="str">
        <f aca="false">IF(B103&lt;&gt;"",IFERROR(IF(B$10="80-20", (((M103/M$19)*O$4)+O$5)*N$18, IF(B$10="60-40", (((M103/M$19)*P$4)+P$5)*N$18, 0)),0),"")</f>
        <v/>
      </c>
      <c r="O103" s="233" t="str">
        <f aca="false">IFERROR((L103+N103),"")</f>
        <v/>
      </c>
      <c r="P103" s="234" t="str">
        <f aca="false">IF(B103&lt;&gt;"",IF(B$5="LECTURE",'Exam (LECTURE ONLY)'!Y105,IF(B$5="PRACTICUM",OUTPUT!Z105,IF(B$5="RESEARCH",OUTPUT!Z105,IF(B$5="STUDENT FORMATION",OUTPUT!Z105,"")))),"")</f>
        <v/>
      </c>
      <c r="Q103" s="233" t="str">
        <f aca="false">IF(B103&lt;&gt;"",IFERROR(IF(B$10="80-20", (((P103/P$19)*O$4)+O$5)*Q$19, IF(B$10="60-40", (((P103/P$19)*P$4)+P$5)*Q$19, 0)),0),"")</f>
        <v/>
      </c>
      <c r="R103" s="235" t="str">
        <f aca="false">IFERROR((O103+Q103),"")</f>
        <v/>
      </c>
      <c r="S103" s="236" t="str">
        <f aca="false">IF(B103&lt;&gt;"",'Database (LECTURE-RES-PRAC)'!CT100, "")</f>
        <v/>
      </c>
      <c r="T103" s="232" t="str">
        <f aca="false">IF(B103&lt;&gt;"",IFERROR(IF(B$10="80-20", (((S103/S$19)*O$4)+O$5)*T$18, IF(B$10="60-40", (((S103/S$19)*P$4)+P$5)*T$18, 0)),0),"")</f>
        <v/>
      </c>
      <c r="U103" s="236" t="str">
        <f aca="false">IF(B103&lt;&gt;"",'Database (LECTURE-RES-PRAC)'!CU100, "")</f>
        <v/>
      </c>
      <c r="V103" s="232" t="str">
        <f aca="false">IF(B103&lt;&gt;"",IFERROR(IF(B$10="80-20", (((U103/U$19)*O$4)+O$5)*V$18, IF(B$10="60-40", (((U103/U$19)*P$4)+P$5)*V$18, 0)),0),"")</f>
        <v/>
      </c>
      <c r="W103" s="233" t="str">
        <f aca="false">IFERROR((T103+V103),"")</f>
        <v/>
      </c>
      <c r="X103" s="234" t="str">
        <f aca="false">IF(B103&lt;&gt;"",IF(B$5="LECTURE",'Exam (LECTURE ONLY)'!AJ105,IF(B$5="PRACTICUM",OUTPUT!AJ105,IF(B$5="RESEARCH",OUTPUT!AJ105,IF(B$5="STUDENT FORMATION",OUTPUT!AJ105,"")))),"")</f>
        <v/>
      </c>
      <c r="Y103" s="233" t="str">
        <f aca="false">IF(B103&lt;&gt;"",IFERROR(IF(B$10="80-20", (((X103/X$19)*O$4)+O$5)*Y$19, IF(B$10="60-40", (((X103/X$19)*P$4)+P$5)*Y$19, 0)),0),"")</f>
        <v/>
      </c>
      <c r="Z103" s="237" t="str">
        <f aca="false">IFERROR((W103+Y103),"")</f>
        <v/>
      </c>
      <c r="AA103" s="238" t="str">
        <f aca="false">IFERROR(IF(((J103+R103+Z103)/3)="","",((J103+R103+Z103)/3)),"")</f>
        <v/>
      </c>
      <c r="AB103" s="229" t="str">
        <f aca="false">IFERROR(IF(AA103="","",IF(AA103&gt;=75,"PASSED","FAILED")),"")</f>
        <v/>
      </c>
    </row>
    <row r="104" customFormat="false" ht="15.75" hidden="false" customHeight="true" outlineLevel="0" collapsed="false">
      <c r="A104" s="228" t="str">
        <f aca="false">IF(ISBLANK('Database (LECTURE-RES-PRAC)'!A101),"",'Database (LECTURE-RES-PRAC)'!A101)</f>
        <v/>
      </c>
      <c r="B104" s="229" t="str">
        <f aca="false">IF(ISBLANK('Database (LECTURE-RES-PRAC)'!B101),"",'Database (LECTURE-RES-PRAC)'!B101)</f>
        <v/>
      </c>
      <c r="C104" s="230" t="str">
        <f aca="false">IF(B104&lt;&gt;"",'Database (LECTURE-RES-PRAC)'!AH101, "")</f>
        <v/>
      </c>
      <c r="D104" s="231" t="str">
        <f aca="false">IF(B104&lt;&gt;"",IFERROR(IF(B$10="80-20", (((C104/C$19)*O$4)+O$5)*D$18, IF(B$10="60-40", (((C104/C$19)*P$4)+P$5)*D$18, 0)),0),"")</f>
        <v/>
      </c>
      <c r="E104" s="230" t="str">
        <f aca="false">IF(B104&lt;&gt;"",'Database (LECTURE-RES-PRAC)'!AI101,"")</f>
        <v/>
      </c>
      <c r="F104" s="232" t="str">
        <f aca="false">IF(B104&lt;&gt;"",IFERROR(IF(B$10="80-20", (((E104/E$19)*O$4)+O$5)*F$18, IF(B$10="60-40", (((E104/E$19)*P$4)+P$5)*F$18, 0)),0),"")</f>
        <v/>
      </c>
      <c r="G104" s="233" t="str">
        <f aca="false">IF(B104&lt;&gt;"",IFERROR((D104+F104),0),"")</f>
        <v/>
      </c>
      <c r="H104" s="234" t="str">
        <f aca="false">IF(B104&lt;&gt;"",IF(B$5="LECTURE",'Exam (LECTURE ONLY)'!N106,IF(B$5="PRACTICUM",OUTPUT!N106,IF(B$5="RESEARCH",OUTPUT!N106,IF(B$5="STUDENT FORMATION",OUTPUT!N106,"")))),"")</f>
        <v/>
      </c>
      <c r="I104" s="233" t="str">
        <f aca="false">IF(B104&lt;&gt;"",IFERROR(IF(B$10="80-20", (((H104/H$19)*O$4)+O$5)*I$19, IF(B$10="60-40", (((H104/H$19)*P$4)+P$5)*I$19, 0)),0),"")</f>
        <v/>
      </c>
      <c r="J104" s="235" t="str">
        <f aca="false">IFERROR((G104+I104),"")</f>
        <v/>
      </c>
      <c r="K104" s="236" t="str">
        <f aca="false">IF(B104&lt;&gt;"",'Database (LECTURE-RES-PRAC)'!BN101, "")</f>
        <v/>
      </c>
      <c r="L104" s="232" t="str">
        <f aca="false">IF(B104&lt;&gt;"",IFERROR(IF(B$10="80-20", (((K104/K$19)*O$4)+O$5)*L$18, IF(B$10="60-40", (((K104/K$19)*P$4)+P$5)*L$18, 0)),0),"")</f>
        <v/>
      </c>
      <c r="M104" s="236" t="str">
        <f aca="false">IF(B104&lt;&gt;"",'Database (LECTURE-RES-PRAC)'!BO101, "")</f>
        <v/>
      </c>
      <c r="N104" s="232" t="str">
        <f aca="false">IF(B104&lt;&gt;"",IFERROR(IF(B$10="80-20", (((M104/M$19)*O$4)+O$5)*N$18, IF(B$10="60-40", (((M104/M$19)*P$4)+P$5)*N$18, 0)),0),"")</f>
        <v/>
      </c>
      <c r="O104" s="233" t="str">
        <f aca="false">IFERROR((L104+N104),"")</f>
        <v/>
      </c>
      <c r="P104" s="234" t="str">
        <f aca="false">IF(B104&lt;&gt;"",IF(B$5="LECTURE",'Exam (LECTURE ONLY)'!Y106,IF(B$5="PRACTICUM",OUTPUT!Z106,IF(B$5="RESEARCH",OUTPUT!Z106,IF(B$5="STUDENT FORMATION",OUTPUT!Z106,"")))),"")</f>
        <v/>
      </c>
      <c r="Q104" s="233" t="str">
        <f aca="false">IF(B104&lt;&gt;"",IFERROR(IF(B$10="80-20", (((P104/P$19)*O$4)+O$5)*Q$19, IF(B$10="60-40", (((P104/P$19)*P$4)+P$5)*Q$19, 0)),0),"")</f>
        <v/>
      </c>
      <c r="R104" s="235" t="str">
        <f aca="false">IFERROR((O104+Q104),"")</f>
        <v/>
      </c>
      <c r="S104" s="236" t="str">
        <f aca="false">IF(B104&lt;&gt;"",'Database (LECTURE-RES-PRAC)'!CT101, "")</f>
        <v/>
      </c>
      <c r="T104" s="232" t="str">
        <f aca="false">IF(B104&lt;&gt;"",IFERROR(IF(B$10="80-20", (((S104/S$19)*O$4)+O$5)*T$18, IF(B$10="60-40", (((S104/S$19)*P$4)+P$5)*T$18, 0)),0),"")</f>
        <v/>
      </c>
      <c r="U104" s="236" t="str">
        <f aca="false">IF(B104&lt;&gt;"",'Database (LECTURE-RES-PRAC)'!CU101, "")</f>
        <v/>
      </c>
      <c r="V104" s="232" t="str">
        <f aca="false">IF(B104&lt;&gt;"",IFERROR(IF(B$10="80-20", (((U104/U$19)*O$4)+O$5)*V$18, IF(B$10="60-40", (((U104/U$19)*P$4)+P$5)*V$18, 0)),0),"")</f>
        <v/>
      </c>
      <c r="W104" s="233" t="str">
        <f aca="false">IFERROR((T104+V104),"")</f>
        <v/>
      </c>
      <c r="X104" s="234" t="str">
        <f aca="false">IF(B104&lt;&gt;"",IF(B$5="LECTURE",'Exam (LECTURE ONLY)'!AJ106,IF(B$5="PRACTICUM",OUTPUT!AJ106,IF(B$5="RESEARCH",OUTPUT!AJ106,IF(B$5="STUDENT FORMATION",OUTPUT!AJ106,"")))),"")</f>
        <v/>
      </c>
      <c r="Y104" s="233" t="str">
        <f aca="false">IF(B104&lt;&gt;"",IFERROR(IF(B$10="80-20", (((X104/X$19)*O$4)+O$5)*Y$19, IF(B$10="60-40", (((X104/X$19)*P$4)+P$5)*Y$19, 0)),0),"")</f>
        <v/>
      </c>
      <c r="Z104" s="237" t="str">
        <f aca="false">IFERROR((W104+Y104),"")</f>
        <v/>
      </c>
      <c r="AA104" s="238" t="str">
        <f aca="false">IFERROR(IF(((J104+R104+Z104)/3)="","",((J104+R104+Z104)/3)),"")</f>
        <v/>
      </c>
      <c r="AB104" s="229" t="str">
        <f aca="false">IFERROR(IF(AA104="","",IF(AA104&gt;=75,"PASSED","FAILED")),"")</f>
        <v/>
      </c>
    </row>
    <row r="105" customFormat="false" ht="15.75" hidden="false" customHeight="true" outlineLevel="0" collapsed="false">
      <c r="A105" s="183" t="str">
        <f aca="false">IF(ISBLANK('Database (LECTURE-RES-PRAC)'!A102),"",'Database (LECTURE-RES-PRAC)'!A102)</f>
        <v/>
      </c>
      <c r="B105" s="184" t="str">
        <f aca="false">IF(ISBLANK('Database (LECTURE-RES-PRAC)'!B102),"",'Database (LECTURE-RES-PRAC)'!B102)</f>
        <v/>
      </c>
      <c r="C105" s="230" t="str">
        <f aca="false">IF(B105&lt;&gt;"",'Database (LECTURE-RES-PRAC)'!AH102, "")</f>
        <v/>
      </c>
      <c r="D105" s="231" t="str">
        <f aca="false">IF(B105&lt;&gt;"",IFERROR(IF(B$10="80-20", (((C105/C$19)*O$4)+O$5)*D$18, IF(B$10="60-40", (((C105/C$19)*P$4)+P$5)*D$18, 0)),0),"")</f>
        <v/>
      </c>
      <c r="E105" s="230" t="str">
        <f aca="false">IF(B105&lt;&gt;"",'Database (LECTURE-RES-PRAC)'!AI102,"")</f>
        <v/>
      </c>
      <c r="F105" s="232" t="str">
        <f aca="false">IF(B105&lt;&gt;"",IFERROR(IF(B$10="80-20", (((E105/E$19)*O$4)+O$5)*F$18, IF(B$10="60-40", (((E105/E$19)*P$4)+P$5)*F$18, 0)),0),"")</f>
        <v/>
      </c>
      <c r="G105" s="233" t="str">
        <f aca="false">IF(B105&lt;&gt;"",IFERROR((D105+F105),0),"")</f>
        <v/>
      </c>
      <c r="H105" s="234" t="str">
        <f aca="false">IF(B105&lt;&gt;"",IF(B$5="LECTURE",'Exam (LECTURE ONLY)'!N107,IF(B$5="PRACTICUM",OUTPUT!N107,IF(B$5="RESEARCH",OUTPUT!N107,IF(B$5="STUDENT FORMATION",OUTPUT!N107,"")))),"")</f>
        <v/>
      </c>
      <c r="I105" s="233" t="str">
        <f aca="false">IF(B105&lt;&gt;"",IFERROR(IF(B$10="80-20", (((H105/H$19)*O$4)+O$5)*I$19, IF(B$10="60-40", (((H105/H$19)*P$4)+P$5)*I$19, 0)),0),"")</f>
        <v/>
      </c>
      <c r="J105" s="235" t="str">
        <f aca="false">IFERROR((G105+I105),"")</f>
        <v/>
      </c>
      <c r="K105" s="236" t="str">
        <f aca="false">IF(B105&lt;&gt;"",'Database (LECTURE-RES-PRAC)'!BN102, "")</f>
        <v/>
      </c>
      <c r="L105" s="232" t="str">
        <f aca="false">IF(B105&lt;&gt;"",IFERROR(IF(B$10="80-20", (((K105/K$19)*O$4)+O$5)*L$18, IF(B$10="60-40", (((K105/K$19)*P$4)+P$5)*L$18, 0)),0),"")</f>
        <v/>
      </c>
      <c r="M105" s="236" t="str">
        <f aca="false">IF(B105&lt;&gt;"",'Database (LECTURE-RES-PRAC)'!BO102, "")</f>
        <v/>
      </c>
      <c r="N105" s="232" t="str">
        <f aca="false">IF(B105&lt;&gt;"",IFERROR(IF(B$10="80-20", (((M105/M$19)*O$4)+O$5)*N$18, IF(B$10="60-40", (((M105/M$19)*P$4)+P$5)*N$18, 0)),0),"")</f>
        <v/>
      </c>
      <c r="O105" s="233" t="str">
        <f aca="false">IFERROR((L105+N105),"")</f>
        <v/>
      </c>
      <c r="P105" s="234" t="str">
        <f aca="false">IF(B105&lt;&gt;"",IF(B$5="LECTURE",'Exam (LECTURE ONLY)'!Y107,IF(B$5="PRACTICUM",OUTPUT!Z107,IF(B$5="RESEARCH",OUTPUT!Z107,IF(B$5="STUDENT FORMATION",OUTPUT!Z107,"")))),"")</f>
        <v/>
      </c>
      <c r="Q105" s="233" t="str">
        <f aca="false">IF(B105&lt;&gt;"",IFERROR(IF(B$10="80-20", (((P105/P$19)*O$4)+O$5)*Q$19, IF(B$10="60-40", (((P105/P$19)*P$4)+P$5)*Q$19, 0)),0),"")</f>
        <v/>
      </c>
      <c r="R105" s="235" t="str">
        <f aca="false">IFERROR((O105+Q105),"")</f>
        <v/>
      </c>
      <c r="S105" s="236" t="str">
        <f aca="false">IF(B105&lt;&gt;"",'Database (LECTURE-RES-PRAC)'!CT102, "")</f>
        <v/>
      </c>
      <c r="T105" s="232" t="str">
        <f aca="false">IF(B105&lt;&gt;"",IFERROR(IF(B$10="80-20", (((S105/S$19)*O$4)+O$5)*T$18, IF(B$10="60-40", (((S105/S$19)*P$4)+P$5)*T$18, 0)),0),"")</f>
        <v/>
      </c>
      <c r="U105" s="236" t="str">
        <f aca="false">IF(B105&lt;&gt;"",'Database (LECTURE-RES-PRAC)'!CU102, "")</f>
        <v/>
      </c>
      <c r="V105" s="232" t="str">
        <f aca="false">IF(B105&lt;&gt;"",IFERROR(IF(B$10="80-20", (((U105/U$19)*O$4)+O$5)*V$18, IF(B$10="60-40", (((U105/U$19)*P$4)+P$5)*V$18, 0)),0),"")</f>
        <v/>
      </c>
      <c r="W105" s="233" t="str">
        <f aca="false">IFERROR((T105+V105),"")</f>
        <v/>
      </c>
      <c r="X105" s="234" t="str">
        <f aca="false">IF(B105&lt;&gt;"",IF(B$5="LECTURE",'Exam (LECTURE ONLY)'!AJ107,IF(B$5="PRACTICUM",OUTPUT!AJ107,IF(B$5="RESEARCH",OUTPUT!AJ107,IF(B$5="STUDENT FORMATION",OUTPUT!AJ107,"")))),"")</f>
        <v/>
      </c>
      <c r="Y105" s="233" t="str">
        <f aca="false">IF(B105&lt;&gt;"",IFERROR(IF(B$10="80-20", (((X105/X$19)*O$4)+O$5)*Y$19, IF(B$10="60-40", (((X105/X$19)*P$4)+P$5)*Y$19, 0)),0),"")</f>
        <v/>
      </c>
      <c r="Z105" s="237" t="str">
        <f aca="false">IFERROR((W105+Y105),"")</f>
        <v/>
      </c>
      <c r="AA105" s="238" t="str">
        <f aca="false">IFERROR(IF(((J105+R105+Z105)/3)="","",((J105+R105+Z105)/3)),"")</f>
        <v/>
      </c>
      <c r="AB105" s="229" t="str">
        <f aca="false">IFERROR(IF(AA105="","",IF(AA105&gt;=75,"PASSED","FAILED")),"")</f>
        <v/>
      </c>
    </row>
    <row r="106" customFormat="false" ht="15.75" hidden="false" customHeight="true" outlineLevel="0" collapsed="false">
      <c r="A106" s="228" t="str">
        <f aca="false">IF(ISBLANK('Database (LECTURE-RES-PRAC)'!A103),"",'Database (LECTURE-RES-PRAC)'!A103)</f>
        <v/>
      </c>
      <c r="B106" s="229" t="str">
        <f aca="false">IF(ISBLANK('Database (LECTURE-RES-PRAC)'!B103),"",'Database (LECTURE-RES-PRAC)'!B103)</f>
        <v/>
      </c>
      <c r="C106" s="230" t="str">
        <f aca="false">IF(B106&lt;&gt;"",'Database (LECTURE-RES-PRAC)'!AH103, "")</f>
        <v/>
      </c>
      <c r="D106" s="231" t="str">
        <f aca="false">IF(B106&lt;&gt;"",IFERROR(IF(B$10="80-20", (((C106/C$19)*O$4)+O$5)*D$18, IF(B$10="60-40", (((C106/C$19)*P$4)+P$5)*D$18, 0)),0),"")</f>
        <v/>
      </c>
      <c r="E106" s="230" t="str">
        <f aca="false">IF(B106&lt;&gt;"",'Database (LECTURE-RES-PRAC)'!AI103,"")</f>
        <v/>
      </c>
      <c r="F106" s="232" t="str">
        <f aca="false">IF(B106&lt;&gt;"",IFERROR(IF(B$10="80-20", (((E106/E$19)*O$4)+O$5)*F$18, IF(B$10="60-40", (((E106/E$19)*P$4)+P$5)*F$18, 0)),0),"")</f>
        <v/>
      </c>
      <c r="G106" s="233" t="str">
        <f aca="false">IF(B106&lt;&gt;"",IFERROR((D106+F106),0),"")</f>
        <v/>
      </c>
      <c r="H106" s="234" t="str">
        <f aca="false">IF(B106&lt;&gt;"",IF(B$5="LECTURE",'Exam (LECTURE ONLY)'!N108,IF(B$5="PRACTICUM",OUTPUT!N108,IF(B$5="RESEARCH",OUTPUT!N108,IF(B$5="STUDENT FORMATION",OUTPUT!N108,"")))),"")</f>
        <v/>
      </c>
      <c r="I106" s="233" t="str">
        <f aca="false">IF(B106&lt;&gt;"",IFERROR(IF(B$10="80-20", (((H106/H$19)*O$4)+O$5)*I$19, IF(B$10="60-40", (((H106/H$19)*P$4)+P$5)*I$19, 0)),0),"")</f>
        <v/>
      </c>
      <c r="J106" s="235" t="str">
        <f aca="false">IFERROR((G106+I106),"")</f>
        <v/>
      </c>
      <c r="K106" s="236" t="str">
        <f aca="false">IF(B106&lt;&gt;"",'Database (LECTURE-RES-PRAC)'!BN103, "")</f>
        <v/>
      </c>
      <c r="L106" s="232" t="str">
        <f aca="false">IF(B106&lt;&gt;"",IFERROR(IF(B$10="80-20", (((K106/K$19)*O$4)+O$5)*L$18, IF(B$10="60-40", (((K106/K$19)*P$4)+P$5)*L$18, 0)),0),"")</f>
        <v/>
      </c>
      <c r="M106" s="236" t="str">
        <f aca="false">IF(B106&lt;&gt;"",'Database (LECTURE-RES-PRAC)'!BO103, "")</f>
        <v/>
      </c>
      <c r="N106" s="232" t="str">
        <f aca="false">IF(B106&lt;&gt;"",IFERROR(IF(B$10="80-20", (((M106/M$19)*O$4)+O$5)*N$18, IF(B$10="60-40", (((M106/M$19)*P$4)+P$5)*N$18, 0)),0),"")</f>
        <v/>
      </c>
      <c r="O106" s="233" t="str">
        <f aca="false">IFERROR((L106+N106),"")</f>
        <v/>
      </c>
      <c r="P106" s="234" t="str">
        <f aca="false">IF(B106&lt;&gt;"",IF(B$5="LECTURE",'Exam (LECTURE ONLY)'!Y108,IF(B$5="PRACTICUM",OUTPUT!Z108,IF(B$5="RESEARCH",OUTPUT!Z108,IF(B$5="STUDENT FORMATION",OUTPUT!Z108,"")))),"")</f>
        <v/>
      </c>
      <c r="Q106" s="233" t="str">
        <f aca="false">IF(B106&lt;&gt;"",IFERROR(IF(B$10="80-20", (((P106/P$19)*O$4)+O$5)*Q$19, IF(B$10="60-40", (((P106/P$19)*P$4)+P$5)*Q$19, 0)),0),"")</f>
        <v/>
      </c>
      <c r="R106" s="235" t="str">
        <f aca="false">IFERROR((O106+Q106),"")</f>
        <v/>
      </c>
      <c r="S106" s="236" t="str">
        <f aca="false">IF(B106&lt;&gt;"",'Database (LECTURE-RES-PRAC)'!CT103, "")</f>
        <v/>
      </c>
      <c r="T106" s="232" t="str">
        <f aca="false">IF(B106&lt;&gt;"",IFERROR(IF(B$10="80-20", (((S106/S$19)*O$4)+O$5)*T$18, IF(B$10="60-40", (((S106/S$19)*P$4)+P$5)*T$18, 0)),0),"")</f>
        <v/>
      </c>
      <c r="U106" s="236" t="str">
        <f aca="false">IF(B106&lt;&gt;"",'Database (LECTURE-RES-PRAC)'!CU103, "")</f>
        <v/>
      </c>
      <c r="V106" s="232" t="str">
        <f aca="false">IF(B106&lt;&gt;"",IFERROR(IF(B$10="80-20", (((U106/U$19)*O$4)+O$5)*V$18, IF(B$10="60-40", (((U106/U$19)*P$4)+P$5)*V$18, 0)),0),"")</f>
        <v/>
      </c>
      <c r="W106" s="233" t="str">
        <f aca="false">IFERROR((T106+V106),"")</f>
        <v/>
      </c>
      <c r="X106" s="234" t="str">
        <f aca="false">IF(B106&lt;&gt;"",IF(B$5="LECTURE",'Exam (LECTURE ONLY)'!AJ108,IF(B$5="PRACTICUM",OUTPUT!AJ108,IF(B$5="RESEARCH",OUTPUT!AJ108,IF(B$5="STUDENT FORMATION",OUTPUT!AJ108,"")))),"")</f>
        <v/>
      </c>
      <c r="Y106" s="233" t="str">
        <f aca="false">IF(B106&lt;&gt;"",IFERROR(IF(B$10="80-20", (((X106/X$19)*O$4)+O$5)*Y$19, IF(B$10="60-40", (((X106/X$19)*P$4)+P$5)*Y$19, 0)),0),"")</f>
        <v/>
      </c>
      <c r="Z106" s="237" t="str">
        <f aca="false">IFERROR((W106+Y106),"")</f>
        <v/>
      </c>
      <c r="AA106" s="238" t="str">
        <f aca="false">IFERROR(IF(((J106+R106+Z106)/3)="","",((J106+R106+Z106)/3)),"")</f>
        <v/>
      </c>
      <c r="AB106" s="229" t="str">
        <f aca="false">IFERROR(IF(AA106="","",IF(AA106&gt;=75,"PASSED","FAILED")),"")</f>
        <v/>
      </c>
    </row>
    <row r="107" customFormat="false" ht="15.75" hidden="false" customHeight="true" outlineLevel="0" collapsed="false">
      <c r="A107" s="183" t="str">
        <f aca="false">IF(ISBLANK('Database (LECTURE-RES-PRAC)'!A104),"",'Database (LECTURE-RES-PRAC)'!A104)</f>
        <v/>
      </c>
      <c r="B107" s="184" t="str">
        <f aca="false">IF(ISBLANK('Database (LECTURE-RES-PRAC)'!B104),"",'Database (LECTURE-RES-PRAC)'!B104)</f>
        <v/>
      </c>
      <c r="C107" s="230" t="str">
        <f aca="false">IF(B107&lt;&gt;"",'Database (LECTURE-RES-PRAC)'!AH104, "")</f>
        <v/>
      </c>
      <c r="D107" s="231" t="str">
        <f aca="false">IF(B107&lt;&gt;"",IFERROR(IF(B$10="80-20", (((C107/C$19)*O$4)+O$5)*D$18, IF(B$10="60-40", (((C107/C$19)*P$4)+P$5)*D$18, 0)),0),"")</f>
        <v/>
      </c>
      <c r="E107" s="230" t="str">
        <f aca="false">IF(B107&lt;&gt;"",'Database (LECTURE-RES-PRAC)'!AI104,"")</f>
        <v/>
      </c>
      <c r="F107" s="232" t="str">
        <f aca="false">IF(B107&lt;&gt;"",IFERROR(IF(B$10="80-20", (((E107/E$19)*O$4)+O$5)*F$18, IF(B$10="60-40", (((E107/E$19)*P$4)+P$5)*F$18, 0)),0),"")</f>
        <v/>
      </c>
      <c r="G107" s="233" t="str">
        <f aca="false">IF(B107&lt;&gt;"",IFERROR((D107+F107),0),"")</f>
        <v/>
      </c>
      <c r="H107" s="234" t="str">
        <f aca="false">IF(B107&lt;&gt;"",IF(B$5="LECTURE",'Exam (LECTURE ONLY)'!N109,IF(B$5="PRACTICUM",OUTPUT!N109,IF(B$5="RESEARCH",OUTPUT!N109,IF(B$5="STUDENT FORMATION",OUTPUT!N109,"")))),"")</f>
        <v/>
      </c>
      <c r="I107" s="233" t="str">
        <f aca="false">IF(B107&lt;&gt;"",IFERROR(IF(B$10="80-20", (((H107/H$19)*O$4)+O$5)*I$19, IF(B$10="60-40", (((H107/H$19)*P$4)+P$5)*I$19, 0)),0),"")</f>
        <v/>
      </c>
      <c r="J107" s="235" t="str">
        <f aca="false">IFERROR((G107+I107),"")</f>
        <v/>
      </c>
      <c r="K107" s="236" t="str">
        <f aca="false">IF(B107&lt;&gt;"",'Database (LECTURE-RES-PRAC)'!BN104, "")</f>
        <v/>
      </c>
      <c r="L107" s="232" t="str">
        <f aca="false">IF(B107&lt;&gt;"",IFERROR(IF(B$10="80-20", (((K107/K$19)*O$4)+O$5)*L$18, IF(B$10="60-40", (((K107/K$19)*P$4)+P$5)*L$18, 0)),0),"")</f>
        <v/>
      </c>
      <c r="M107" s="236" t="str">
        <f aca="false">IF(B107&lt;&gt;"",'Database (LECTURE-RES-PRAC)'!BO104, "")</f>
        <v/>
      </c>
      <c r="N107" s="232" t="str">
        <f aca="false">IF(B107&lt;&gt;"",IFERROR(IF(B$10="80-20", (((M107/M$19)*O$4)+O$5)*N$18, IF(B$10="60-40", (((M107/M$19)*P$4)+P$5)*N$18, 0)),0),"")</f>
        <v/>
      </c>
      <c r="O107" s="233" t="str">
        <f aca="false">IFERROR((L107+N107),"")</f>
        <v/>
      </c>
      <c r="P107" s="234" t="str">
        <f aca="false">IF(B107&lt;&gt;"",IF(B$5="LECTURE",'Exam (LECTURE ONLY)'!Y109,IF(B$5="PRACTICUM",OUTPUT!Z109,IF(B$5="RESEARCH",OUTPUT!Z109,IF(B$5="STUDENT FORMATION",OUTPUT!Z109,"")))),"")</f>
        <v/>
      </c>
      <c r="Q107" s="233" t="str">
        <f aca="false">IF(B107&lt;&gt;"",IFERROR(IF(B$10="80-20", (((P107/P$19)*O$4)+O$5)*Q$19, IF(B$10="60-40", (((P107/P$19)*P$4)+P$5)*Q$19, 0)),0),"")</f>
        <v/>
      </c>
      <c r="R107" s="235" t="str">
        <f aca="false">IFERROR((O107+Q107),"")</f>
        <v/>
      </c>
      <c r="S107" s="236" t="str">
        <f aca="false">IF(B107&lt;&gt;"",'Database (LECTURE-RES-PRAC)'!CT104, "")</f>
        <v/>
      </c>
      <c r="T107" s="232" t="str">
        <f aca="false">IF(B107&lt;&gt;"",IFERROR(IF(B$10="80-20", (((S107/S$19)*O$4)+O$5)*T$18, IF(B$10="60-40", (((S107/S$19)*P$4)+P$5)*T$18, 0)),0),"")</f>
        <v/>
      </c>
      <c r="U107" s="236" t="str">
        <f aca="false">IF(B107&lt;&gt;"",'Database (LECTURE-RES-PRAC)'!CU104, "")</f>
        <v/>
      </c>
      <c r="V107" s="232" t="str">
        <f aca="false">IF(B107&lt;&gt;"",IFERROR(IF(B$10="80-20", (((U107/U$19)*O$4)+O$5)*V$18, IF(B$10="60-40", (((U107/U$19)*P$4)+P$5)*V$18, 0)),0),"")</f>
        <v/>
      </c>
      <c r="W107" s="233" t="str">
        <f aca="false">IFERROR((T107+V107),"")</f>
        <v/>
      </c>
      <c r="X107" s="234" t="str">
        <f aca="false">IF(B107&lt;&gt;"",IF(B$5="LECTURE",'Exam (LECTURE ONLY)'!AJ109,IF(B$5="PRACTICUM",OUTPUT!AJ109,IF(B$5="RESEARCH",OUTPUT!AJ109,IF(B$5="STUDENT FORMATION",OUTPUT!AJ109,"")))),"")</f>
        <v/>
      </c>
      <c r="Y107" s="233" t="str">
        <f aca="false">IF(B107&lt;&gt;"",IFERROR(IF(B$10="80-20", (((X107/X$19)*O$4)+O$5)*Y$19, IF(B$10="60-40", (((X107/X$19)*P$4)+P$5)*Y$19, 0)),0),"")</f>
        <v/>
      </c>
      <c r="Z107" s="237" t="str">
        <f aca="false">IFERROR((W107+Y107),"")</f>
        <v/>
      </c>
      <c r="AA107" s="238" t="str">
        <f aca="false">IFERROR(IF(((J107+R107+Z107)/3)="","",((J107+R107+Z107)/3)),"")</f>
        <v/>
      </c>
      <c r="AB107" s="229" t="str">
        <f aca="false">IFERROR(IF(AA107="","",IF(AA107&gt;=75,"PASSED","FAILED")),"")</f>
        <v/>
      </c>
    </row>
    <row r="108" customFormat="false" ht="15.75" hidden="false" customHeight="true" outlineLevel="0" collapsed="false">
      <c r="A108" s="228" t="str">
        <f aca="false">IF(ISBLANK('Database (LECTURE-RES-PRAC)'!A105),"",'Database (LECTURE-RES-PRAC)'!A105)</f>
        <v/>
      </c>
      <c r="B108" s="229" t="str">
        <f aca="false">IF(ISBLANK('Database (LECTURE-RES-PRAC)'!B105),"",'Database (LECTURE-RES-PRAC)'!B105)</f>
        <v/>
      </c>
      <c r="C108" s="230" t="str">
        <f aca="false">IF(B108&lt;&gt;"",'Database (LECTURE-RES-PRAC)'!AH105, "")</f>
        <v/>
      </c>
      <c r="D108" s="231" t="str">
        <f aca="false">IF(B108&lt;&gt;"",IFERROR(IF(B$10="80-20", (((C108/C$19)*O$4)+O$5)*D$18, IF(B$10="60-40", (((C108/C$19)*P$4)+P$5)*D$18, 0)),0),"")</f>
        <v/>
      </c>
      <c r="E108" s="230" t="str">
        <f aca="false">IF(B108&lt;&gt;"",'Database (LECTURE-RES-PRAC)'!AI105,"")</f>
        <v/>
      </c>
      <c r="F108" s="232" t="str">
        <f aca="false">IF(B108&lt;&gt;"",IFERROR(IF(B$10="80-20", (((E108/E$19)*O$4)+O$5)*F$18, IF(B$10="60-40", (((E108/E$19)*P$4)+P$5)*F$18, 0)),0),"")</f>
        <v/>
      </c>
      <c r="G108" s="233" t="str">
        <f aca="false">IF(B108&lt;&gt;"",IFERROR((D108+F108),0),"")</f>
        <v/>
      </c>
      <c r="H108" s="234" t="str">
        <f aca="false">IF(B108&lt;&gt;"",IF(B$5="LECTURE",'Exam (LECTURE ONLY)'!N110,IF(B$5="PRACTICUM",OUTPUT!N110,IF(B$5="RESEARCH",OUTPUT!N110,IF(B$5="STUDENT FORMATION",OUTPUT!N110,"")))),"")</f>
        <v/>
      </c>
      <c r="I108" s="233" t="str">
        <f aca="false">IF(B108&lt;&gt;"",IFERROR(IF(B$10="80-20", (((H108/H$19)*O$4)+O$5)*I$19, IF(B$10="60-40", (((H108/H$19)*P$4)+P$5)*I$19, 0)),0),"")</f>
        <v/>
      </c>
      <c r="J108" s="235" t="str">
        <f aca="false">IFERROR((G108+I108),"")</f>
        <v/>
      </c>
      <c r="K108" s="236" t="str">
        <f aca="false">IF(B108&lt;&gt;"",'Database (LECTURE-RES-PRAC)'!BN105, "")</f>
        <v/>
      </c>
      <c r="L108" s="232" t="str">
        <f aca="false">IF(B108&lt;&gt;"",IFERROR(IF(B$10="80-20", (((K108/K$19)*O$4)+O$5)*L$18, IF(B$10="60-40", (((K108/K$19)*P$4)+P$5)*L$18, 0)),0),"")</f>
        <v/>
      </c>
      <c r="M108" s="236" t="str">
        <f aca="false">IF(B108&lt;&gt;"",'Database (LECTURE-RES-PRAC)'!BO105, "")</f>
        <v/>
      </c>
      <c r="N108" s="232" t="str">
        <f aca="false">IF(B108&lt;&gt;"",IFERROR(IF(B$10="80-20", (((M108/M$19)*O$4)+O$5)*N$18, IF(B$10="60-40", (((M108/M$19)*P$4)+P$5)*N$18, 0)),0),"")</f>
        <v/>
      </c>
      <c r="O108" s="233" t="str">
        <f aca="false">IFERROR((L108+N108),"")</f>
        <v/>
      </c>
      <c r="P108" s="234" t="str">
        <f aca="false">IF(B108&lt;&gt;"",IF(B$5="LECTURE",'Exam (LECTURE ONLY)'!Y110,IF(B$5="PRACTICUM",OUTPUT!Z110,IF(B$5="RESEARCH",OUTPUT!Z110,IF(B$5="STUDENT FORMATION",OUTPUT!Z110,"")))),"")</f>
        <v/>
      </c>
      <c r="Q108" s="233" t="str">
        <f aca="false">IF(B108&lt;&gt;"",IFERROR(IF(B$10="80-20", (((P108/P$19)*O$4)+O$5)*Q$19, IF(B$10="60-40", (((P108/P$19)*P$4)+P$5)*Q$19, 0)),0),"")</f>
        <v/>
      </c>
      <c r="R108" s="235" t="str">
        <f aca="false">IFERROR((O108+Q108),"")</f>
        <v/>
      </c>
      <c r="S108" s="236" t="str">
        <f aca="false">IF(B108&lt;&gt;"",'Database (LECTURE-RES-PRAC)'!CT105, "")</f>
        <v/>
      </c>
      <c r="T108" s="232" t="str">
        <f aca="false">IF(B108&lt;&gt;"",IFERROR(IF(B$10="80-20", (((S108/S$19)*O$4)+O$5)*T$18, IF(B$10="60-40", (((S108/S$19)*P$4)+P$5)*T$18, 0)),0),"")</f>
        <v/>
      </c>
      <c r="U108" s="236" t="str">
        <f aca="false">IF(B108&lt;&gt;"",'Database (LECTURE-RES-PRAC)'!CU105, "")</f>
        <v/>
      </c>
      <c r="V108" s="232" t="str">
        <f aca="false">IF(B108&lt;&gt;"",IFERROR(IF(B$10="80-20", (((U108/U$19)*O$4)+O$5)*V$18, IF(B$10="60-40", (((U108/U$19)*P$4)+P$5)*V$18, 0)),0),"")</f>
        <v/>
      </c>
      <c r="W108" s="233" t="str">
        <f aca="false">IFERROR((T108+V108),"")</f>
        <v/>
      </c>
      <c r="X108" s="234" t="str">
        <f aca="false">IF(B108&lt;&gt;"",IF(B$5="LECTURE",'Exam (LECTURE ONLY)'!AJ110,IF(B$5="PRACTICUM",OUTPUT!AJ110,IF(B$5="RESEARCH",OUTPUT!AJ110,IF(B$5="STUDENT FORMATION",OUTPUT!AJ110,"")))),"")</f>
        <v/>
      </c>
      <c r="Y108" s="233" t="str">
        <f aca="false">IF(B108&lt;&gt;"",IFERROR(IF(B$10="80-20", (((X108/X$19)*O$4)+O$5)*Y$19, IF(B$10="60-40", (((X108/X$19)*P$4)+P$5)*Y$19, 0)),0),"")</f>
        <v/>
      </c>
      <c r="Z108" s="237" t="str">
        <f aca="false">IFERROR((W108+Y108),"")</f>
        <v/>
      </c>
      <c r="AA108" s="238" t="str">
        <f aca="false">IFERROR(IF(((J108+R108+Z108)/3)="","",((J108+R108+Z108)/3)),"")</f>
        <v/>
      </c>
      <c r="AB108" s="229" t="str">
        <f aca="false">IFERROR(IF(AA108="","",IF(AA108&gt;=75,"PASSED","FAILED")),"")</f>
        <v/>
      </c>
    </row>
    <row r="109" customFormat="false" ht="15.75" hidden="false" customHeight="true" outlineLevel="0" collapsed="false">
      <c r="A109" s="183" t="str">
        <f aca="false">IF(ISBLANK('Database (LECTURE-RES-PRAC)'!A106),"",'Database (LECTURE-RES-PRAC)'!A106)</f>
        <v/>
      </c>
      <c r="B109" s="184" t="str">
        <f aca="false">IF(ISBLANK('Database (LECTURE-RES-PRAC)'!B106),"",'Database (LECTURE-RES-PRAC)'!B106)</f>
        <v/>
      </c>
      <c r="C109" s="230" t="str">
        <f aca="false">IF(B109&lt;&gt;"",'Database (LECTURE-RES-PRAC)'!AH106, "")</f>
        <v/>
      </c>
      <c r="D109" s="231" t="str">
        <f aca="false">IF(B109&lt;&gt;"",IFERROR(IF(B$10="80-20", (((C109/C$19)*O$4)+O$5)*D$18, IF(B$10="60-40", (((C109/C$19)*P$4)+P$5)*D$18, 0)),0),"")</f>
        <v/>
      </c>
      <c r="E109" s="230" t="str">
        <f aca="false">IF(B109&lt;&gt;"",'Database (LECTURE-RES-PRAC)'!AI106,"")</f>
        <v/>
      </c>
      <c r="F109" s="232" t="str">
        <f aca="false">IF(B109&lt;&gt;"",IFERROR(IF(B$10="80-20", (((E109/E$19)*O$4)+O$5)*F$18, IF(B$10="60-40", (((E109/E$19)*P$4)+P$5)*F$18, 0)),0),"")</f>
        <v/>
      </c>
      <c r="G109" s="233" t="str">
        <f aca="false">IF(B109&lt;&gt;"",IFERROR((D109+F109),0),"")</f>
        <v/>
      </c>
      <c r="H109" s="234" t="str">
        <f aca="false">IF(B109&lt;&gt;"",IF(B$5="LECTURE",'Exam (LECTURE ONLY)'!N111,IF(B$5="PRACTICUM",OUTPUT!N111,IF(B$5="RESEARCH",OUTPUT!N111,IF(B$5="STUDENT FORMATION",OUTPUT!N111,"")))),"")</f>
        <v/>
      </c>
      <c r="I109" s="233" t="str">
        <f aca="false">IF(B109&lt;&gt;"",IFERROR(IF(B$10="80-20", (((H109/H$19)*O$4)+O$5)*I$19, IF(B$10="60-40", (((H109/H$19)*P$4)+P$5)*I$19, 0)),0),"")</f>
        <v/>
      </c>
      <c r="J109" s="235" t="str">
        <f aca="false">IFERROR((G109+I109),"")</f>
        <v/>
      </c>
      <c r="K109" s="236" t="str">
        <f aca="false">IF(B109&lt;&gt;"",'Database (LECTURE-RES-PRAC)'!BN106, "")</f>
        <v/>
      </c>
      <c r="L109" s="232" t="str">
        <f aca="false">IF(B109&lt;&gt;"",IFERROR(IF(B$10="80-20", (((K109/K$19)*O$4)+O$5)*L$18, IF(B$10="60-40", (((K109/K$19)*P$4)+P$5)*L$18, 0)),0),"")</f>
        <v/>
      </c>
      <c r="M109" s="236" t="str">
        <f aca="false">IF(B109&lt;&gt;"",'Database (LECTURE-RES-PRAC)'!BO106, "")</f>
        <v/>
      </c>
      <c r="N109" s="232" t="str">
        <f aca="false">IF(B109&lt;&gt;"",IFERROR(IF(B$10="80-20", (((M109/M$19)*O$4)+O$5)*N$18, IF(B$10="60-40", (((M109/M$19)*P$4)+P$5)*N$18, 0)),0),"")</f>
        <v/>
      </c>
      <c r="O109" s="233" t="str">
        <f aca="false">IFERROR((L109+N109),"")</f>
        <v/>
      </c>
      <c r="P109" s="234" t="str">
        <f aca="false">IF(B109&lt;&gt;"",IF(B$5="LECTURE",'Exam (LECTURE ONLY)'!Y111,IF(B$5="PRACTICUM",OUTPUT!Z111,IF(B$5="RESEARCH",OUTPUT!Z111,IF(B$5="STUDENT FORMATION",OUTPUT!Z111,"")))),"")</f>
        <v/>
      </c>
      <c r="Q109" s="233" t="str">
        <f aca="false">IF(B109&lt;&gt;"",IFERROR(IF(B$10="80-20", (((P109/P$19)*O$4)+O$5)*Q$19, IF(B$10="60-40", (((P109/P$19)*P$4)+P$5)*Q$19, 0)),0),"")</f>
        <v/>
      </c>
      <c r="R109" s="235" t="str">
        <f aca="false">IFERROR((O109+Q109),"")</f>
        <v/>
      </c>
      <c r="S109" s="236" t="str">
        <f aca="false">IF(B109&lt;&gt;"",'Database (LECTURE-RES-PRAC)'!CT106, "")</f>
        <v/>
      </c>
      <c r="T109" s="232" t="str">
        <f aca="false">IF(B109&lt;&gt;"",IFERROR(IF(B$10="80-20", (((S109/S$19)*O$4)+O$5)*T$18, IF(B$10="60-40", (((S109/S$19)*P$4)+P$5)*T$18, 0)),0),"")</f>
        <v/>
      </c>
      <c r="U109" s="236" t="str">
        <f aca="false">IF(B109&lt;&gt;"",'Database (LECTURE-RES-PRAC)'!CU106, "")</f>
        <v/>
      </c>
      <c r="V109" s="232" t="str">
        <f aca="false">IF(B109&lt;&gt;"",IFERROR(IF(B$10="80-20", (((U109/U$19)*O$4)+O$5)*V$18, IF(B$10="60-40", (((U109/U$19)*P$4)+P$5)*V$18, 0)),0),"")</f>
        <v/>
      </c>
      <c r="W109" s="233" t="str">
        <f aca="false">IFERROR((T109+V109),"")</f>
        <v/>
      </c>
      <c r="X109" s="234" t="str">
        <f aca="false">IF(B109&lt;&gt;"",IF(B$5="LECTURE",'Exam (LECTURE ONLY)'!AJ111,IF(B$5="PRACTICUM",OUTPUT!AJ111,IF(B$5="RESEARCH",OUTPUT!AJ111,IF(B$5="STUDENT FORMATION",OUTPUT!AJ111,"")))),"")</f>
        <v/>
      </c>
      <c r="Y109" s="233" t="str">
        <f aca="false">IF(B109&lt;&gt;"",IFERROR(IF(B$10="80-20", (((X109/X$19)*O$4)+O$5)*Y$19, IF(B$10="60-40", (((X109/X$19)*P$4)+P$5)*Y$19, 0)),0),"")</f>
        <v/>
      </c>
      <c r="Z109" s="237" t="str">
        <f aca="false">IFERROR((W109+Y109),"")</f>
        <v/>
      </c>
      <c r="AA109" s="238" t="str">
        <f aca="false">IFERROR(IF(((J109+R109+Z109)/3)="","",((J109+R109+Z109)/3)),"")</f>
        <v/>
      </c>
      <c r="AB109" s="229" t="str">
        <f aca="false">IFERROR(IF(AA109="","",IF(AA109&gt;=75,"PASSED","FAILED")),"")</f>
        <v/>
      </c>
    </row>
    <row r="110" customFormat="false" ht="15.75" hidden="false" customHeight="true" outlineLevel="0" collapsed="false">
      <c r="A110" s="228" t="str">
        <f aca="false">IF(ISBLANK('Database (LECTURE-RES-PRAC)'!A107),"",'Database (LECTURE-RES-PRAC)'!A107)</f>
        <v/>
      </c>
      <c r="B110" s="229" t="str">
        <f aca="false">IF(ISBLANK('Database (LECTURE-RES-PRAC)'!B107),"",'Database (LECTURE-RES-PRAC)'!B107)</f>
        <v/>
      </c>
      <c r="C110" s="230" t="str">
        <f aca="false">IF(B110&lt;&gt;"",'Database (LECTURE-RES-PRAC)'!AH107, "")</f>
        <v/>
      </c>
      <c r="D110" s="231" t="str">
        <f aca="false">IF(B110&lt;&gt;"",IFERROR(IF(B$10="80-20", (((C110/C$19)*O$4)+O$5)*D$18, IF(B$10="60-40", (((C110/C$19)*P$4)+P$5)*D$18, 0)),0),"")</f>
        <v/>
      </c>
      <c r="E110" s="230" t="str">
        <f aca="false">IF(B110&lt;&gt;"",'Database (LECTURE-RES-PRAC)'!AI107,"")</f>
        <v/>
      </c>
      <c r="F110" s="232" t="str">
        <f aca="false">IF(B110&lt;&gt;"",IFERROR(IF(B$10="80-20", (((E110/E$19)*O$4)+O$5)*F$18, IF(B$10="60-40", (((E110/E$19)*P$4)+P$5)*F$18, 0)),0),"")</f>
        <v/>
      </c>
      <c r="G110" s="233" t="str">
        <f aca="false">IF(B110&lt;&gt;"",IFERROR((D110+F110),0),"")</f>
        <v/>
      </c>
      <c r="H110" s="234" t="str">
        <f aca="false">IF(B110&lt;&gt;"",IF(B$5="LECTURE",'Exam (LECTURE ONLY)'!N112,IF(B$5="PRACTICUM",OUTPUT!N112,IF(B$5="RESEARCH",OUTPUT!N112,IF(B$5="STUDENT FORMATION",OUTPUT!N112,"")))),"")</f>
        <v/>
      </c>
      <c r="I110" s="233" t="str">
        <f aca="false">IF(B110&lt;&gt;"",IFERROR(IF(B$10="80-20", (((H110/H$19)*O$4)+O$5)*I$19, IF(B$10="60-40", (((H110/H$19)*P$4)+P$5)*I$19, 0)),0),"")</f>
        <v/>
      </c>
      <c r="J110" s="235" t="str">
        <f aca="false">IFERROR((G110+I110),"")</f>
        <v/>
      </c>
      <c r="K110" s="236" t="str">
        <f aca="false">IF(B110&lt;&gt;"",'Database (LECTURE-RES-PRAC)'!BN107, "")</f>
        <v/>
      </c>
      <c r="L110" s="232" t="str">
        <f aca="false">IF(B110&lt;&gt;"",IFERROR(IF(B$10="80-20", (((K110/K$19)*O$4)+O$5)*L$18, IF(B$10="60-40", (((K110/K$19)*P$4)+P$5)*L$18, 0)),0),"")</f>
        <v/>
      </c>
      <c r="M110" s="236" t="str">
        <f aca="false">IF(B110&lt;&gt;"",'Database (LECTURE-RES-PRAC)'!BO107, "")</f>
        <v/>
      </c>
      <c r="N110" s="232" t="str">
        <f aca="false">IF(B110&lt;&gt;"",IFERROR(IF(B$10="80-20", (((M110/M$19)*O$4)+O$5)*N$18, IF(B$10="60-40", (((M110/M$19)*P$4)+P$5)*N$18, 0)),0),"")</f>
        <v/>
      </c>
      <c r="O110" s="233" t="str">
        <f aca="false">IFERROR((L110+N110),"")</f>
        <v/>
      </c>
      <c r="P110" s="234" t="str">
        <f aca="false">IF(B110&lt;&gt;"",IF(B$5="LECTURE",'Exam (LECTURE ONLY)'!Y112,IF(B$5="PRACTICUM",OUTPUT!Z112,IF(B$5="RESEARCH",OUTPUT!Z112,IF(B$5="STUDENT FORMATION",OUTPUT!Z112,"")))),"")</f>
        <v/>
      </c>
      <c r="Q110" s="233" t="str">
        <f aca="false">IF(B110&lt;&gt;"",IFERROR(IF(B$10="80-20", (((P110/P$19)*O$4)+O$5)*Q$19, IF(B$10="60-40", (((P110/P$19)*P$4)+P$5)*Q$19, 0)),0),"")</f>
        <v/>
      </c>
      <c r="R110" s="235" t="str">
        <f aca="false">IFERROR((O110+Q110),"")</f>
        <v/>
      </c>
      <c r="S110" s="236" t="str">
        <f aca="false">IF(B110&lt;&gt;"",'Database (LECTURE-RES-PRAC)'!CT107, "")</f>
        <v/>
      </c>
      <c r="T110" s="232" t="str">
        <f aca="false">IF(B110&lt;&gt;"",IFERROR(IF(B$10="80-20", (((S110/S$19)*O$4)+O$5)*T$18, IF(B$10="60-40", (((S110/S$19)*P$4)+P$5)*T$18, 0)),0),"")</f>
        <v/>
      </c>
      <c r="U110" s="236" t="str">
        <f aca="false">IF(B110&lt;&gt;"",'Database (LECTURE-RES-PRAC)'!CU107, "")</f>
        <v/>
      </c>
      <c r="V110" s="232" t="str">
        <f aca="false">IF(B110&lt;&gt;"",IFERROR(IF(B$10="80-20", (((U110/U$19)*O$4)+O$5)*V$18, IF(B$10="60-40", (((U110/U$19)*P$4)+P$5)*V$18, 0)),0),"")</f>
        <v/>
      </c>
      <c r="W110" s="233" t="str">
        <f aca="false">IFERROR((T110+V110),"")</f>
        <v/>
      </c>
      <c r="X110" s="234" t="str">
        <f aca="false">IF(B110&lt;&gt;"",IF(B$5="LECTURE",'Exam (LECTURE ONLY)'!AJ112,IF(B$5="PRACTICUM",OUTPUT!AJ112,IF(B$5="RESEARCH",OUTPUT!AJ112,IF(B$5="STUDENT FORMATION",OUTPUT!AJ112,"")))),"")</f>
        <v/>
      </c>
      <c r="Y110" s="233" t="str">
        <f aca="false">IF(B110&lt;&gt;"",IFERROR(IF(B$10="80-20", (((X110/X$19)*O$4)+O$5)*Y$19, IF(B$10="60-40", (((X110/X$19)*P$4)+P$5)*Y$19, 0)),0),"")</f>
        <v/>
      </c>
      <c r="Z110" s="237" t="str">
        <f aca="false">IFERROR((W110+Y110),"")</f>
        <v/>
      </c>
      <c r="AA110" s="238" t="str">
        <f aca="false">IFERROR(IF(((J110+R110+Z110)/3)="","",((J110+R110+Z110)/3)),"")</f>
        <v/>
      </c>
      <c r="AB110" s="229" t="str">
        <f aca="false">IFERROR(IF(AA110="","",IF(AA110&gt;=75,"PASSED","FAILED")),"")</f>
        <v/>
      </c>
    </row>
    <row r="111" customFormat="false" ht="15.75" hidden="false" customHeight="true" outlineLevel="0" collapsed="false">
      <c r="A111" s="183" t="str">
        <f aca="false">IF(ISBLANK('Database (LECTURE-RES-PRAC)'!A108),"",'Database (LECTURE-RES-PRAC)'!A108)</f>
        <v/>
      </c>
      <c r="B111" s="184" t="str">
        <f aca="false">IF(ISBLANK('Database (LECTURE-RES-PRAC)'!B108),"",'Database (LECTURE-RES-PRAC)'!B108)</f>
        <v/>
      </c>
      <c r="C111" s="230" t="str">
        <f aca="false">IF(B111&lt;&gt;"",'Database (LECTURE-RES-PRAC)'!AH108, "")</f>
        <v/>
      </c>
      <c r="D111" s="231" t="str">
        <f aca="false">IF(B111&lt;&gt;"",IFERROR(IF(B$10="80-20", (((C111/C$19)*O$4)+O$5)*D$18, IF(B$10="60-40", (((C111/C$19)*P$4)+P$5)*D$18, 0)),0),"")</f>
        <v/>
      </c>
      <c r="E111" s="230" t="str">
        <f aca="false">IF(B111&lt;&gt;"",'Database (LECTURE-RES-PRAC)'!AI108,"")</f>
        <v/>
      </c>
      <c r="F111" s="232" t="str">
        <f aca="false">IF(B111&lt;&gt;"",IFERROR(IF(B$10="80-20", (((E111/E$19)*O$4)+O$5)*F$18, IF(B$10="60-40", (((E111/E$19)*P$4)+P$5)*F$18, 0)),0),"")</f>
        <v/>
      </c>
      <c r="G111" s="233" t="str">
        <f aca="false">IF(B111&lt;&gt;"",IFERROR((D111+F111),0),"")</f>
        <v/>
      </c>
      <c r="H111" s="234" t="str">
        <f aca="false">IF(B111&lt;&gt;"",IF(B$5="LECTURE",'Exam (LECTURE ONLY)'!N113,IF(B$5="PRACTICUM",OUTPUT!N113,IF(B$5="RESEARCH",OUTPUT!N113,IF(B$5="STUDENT FORMATION",OUTPUT!N113,"")))),"")</f>
        <v/>
      </c>
      <c r="I111" s="233" t="str">
        <f aca="false">IF(B111&lt;&gt;"",IFERROR(IF(B$10="80-20", (((H111/H$19)*O$4)+O$5)*I$19, IF(B$10="60-40", (((H111/H$19)*P$4)+P$5)*I$19, 0)),0),"")</f>
        <v/>
      </c>
      <c r="J111" s="235" t="str">
        <f aca="false">IFERROR((G111+I111),"")</f>
        <v/>
      </c>
      <c r="K111" s="236" t="str">
        <f aca="false">IF(B111&lt;&gt;"",'Database (LECTURE-RES-PRAC)'!BN108, "")</f>
        <v/>
      </c>
      <c r="L111" s="232" t="str">
        <f aca="false">IF(B111&lt;&gt;"",IFERROR(IF(B$10="80-20", (((K111/K$19)*O$4)+O$5)*L$18, IF(B$10="60-40", (((K111/K$19)*P$4)+P$5)*L$18, 0)),0),"")</f>
        <v/>
      </c>
      <c r="M111" s="236" t="str">
        <f aca="false">IF(B111&lt;&gt;"",'Database (LECTURE-RES-PRAC)'!BO108, "")</f>
        <v/>
      </c>
      <c r="N111" s="232" t="str">
        <f aca="false">IF(B111&lt;&gt;"",IFERROR(IF(B$10="80-20", (((M111/M$19)*O$4)+O$5)*N$18, IF(B$10="60-40", (((M111/M$19)*P$4)+P$5)*N$18, 0)),0),"")</f>
        <v/>
      </c>
      <c r="O111" s="233" t="str">
        <f aca="false">IFERROR((L111+N111),"")</f>
        <v/>
      </c>
      <c r="P111" s="234" t="str">
        <f aca="false">IF(B111&lt;&gt;"",IF(B$5="LECTURE",'Exam (LECTURE ONLY)'!Y113,IF(B$5="PRACTICUM",OUTPUT!Z113,IF(B$5="RESEARCH",OUTPUT!Z113,IF(B$5="STUDENT FORMATION",OUTPUT!Z113,"")))),"")</f>
        <v/>
      </c>
      <c r="Q111" s="233" t="str">
        <f aca="false">IF(B111&lt;&gt;"",IFERROR(IF(B$10="80-20", (((P111/P$19)*O$4)+O$5)*Q$19, IF(B$10="60-40", (((P111/P$19)*P$4)+P$5)*Q$19, 0)),0),"")</f>
        <v/>
      </c>
      <c r="R111" s="235" t="str">
        <f aca="false">IFERROR((O111+Q111),"")</f>
        <v/>
      </c>
      <c r="S111" s="236" t="str">
        <f aca="false">IF(B111&lt;&gt;"",'Database (LECTURE-RES-PRAC)'!CT108, "")</f>
        <v/>
      </c>
      <c r="T111" s="232" t="str">
        <f aca="false">IF(B111&lt;&gt;"",IFERROR(IF(B$10="80-20", (((S111/S$19)*O$4)+O$5)*T$18, IF(B$10="60-40", (((S111/S$19)*P$4)+P$5)*T$18, 0)),0),"")</f>
        <v/>
      </c>
      <c r="U111" s="236" t="str">
        <f aca="false">IF(B111&lt;&gt;"",'Database (LECTURE-RES-PRAC)'!CU108, "")</f>
        <v/>
      </c>
      <c r="V111" s="232" t="str">
        <f aca="false">IF(B111&lt;&gt;"",IFERROR(IF(B$10="80-20", (((U111/U$19)*O$4)+O$5)*V$18, IF(B$10="60-40", (((U111/U$19)*P$4)+P$5)*V$18, 0)),0),"")</f>
        <v/>
      </c>
      <c r="W111" s="233" t="str">
        <f aca="false">IFERROR((T111+V111),"")</f>
        <v/>
      </c>
      <c r="X111" s="234" t="str">
        <f aca="false">IF(B111&lt;&gt;"",IF(B$5="LECTURE",'Exam (LECTURE ONLY)'!AJ113,IF(B$5="PRACTICUM",OUTPUT!AJ113,IF(B$5="RESEARCH",OUTPUT!AJ113,IF(B$5="STUDENT FORMATION",OUTPUT!AJ113,"")))),"")</f>
        <v/>
      </c>
      <c r="Y111" s="233" t="str">
        <f aca="false">IF(B111&lt;&gt;"",IFERROR(IF(B$10="80-20", (((X111/X$19)*O$4)+O$5)*Y$19, IF(B$10="60-40", (((X111/X$19)*P$4)+P$5)*Y$19, 0)),0),"")</f>
        <v/>
      </c>
      <c r="Z111" s="237" t="str">
        <f aca="false">IFERROR((W111+Y111),"")</f>
        <v/>
      </c>
      <c r="AA111" s="238" t="str">
        <f aca="false">IFERROR(IF(((J111+R111+Z111)/3)="","",((J111+R111+Z111)/3)),"")</f>
        <v/>
      </c>
      <c r="AB111" s="229" t="str">
        <f aca="false">IFERROR(IF(AA111="","",IF(AA111&gt;=75,"PASSED","FAILED")),"")</f>
        <v/>
      </c>
    </row>
    <row r="112" customFormat="false" ht="15.75" hidden="false" customHeight="true" outlineLevel="0" collapsed="false">
      <c r="A112" s="228" t="str">
        <f aca="false">IF(ISBLANK('Database (LECTURE-RES-PRAC)'!A109),"",'Database (LECTURE-RES-PRAC)'!A109)</f>
        <v/>
      </c>
      <c r="B112" s="229" t="str">
        <f aca="false">IF(ISBLANK('Database (LECTURE-RES-PRAC)'!B109),"",'Database (LECTURE-RES-PRAC)'!B109)</f>
        <v/>
      </c>
      <c r="C112" s="230" t="str">
        <f aca="false">IF(B112&lt;&gt;"",'Database (LECTURE-RES-PRAC)'!AH109, "")</f>
        <v/>
      </c>
      <c r="D112" s="231" t="str">
        <f aca="false">IF(B112&lt;&gt;"",IFERROR(IF(B$10="80-20", (((C112/C$19)*O$4)+O$5)*D$18, IF(B$10="60-40", (((C112/C$19)*P$4)+P$5)*D$18, 0)),0),"")</f>
        <v/>
      </c>
      <c r="E112" s="230" t="str">
        <f aca="false">IF(B112&lt;&gt;"",'Database (LECTURE-RES-PRAC)'!AI109,"")</f>
        <v/>
      </c>
      <c r="F112" s="232" t="str">
        <f aca="false">IF(B112&lt;&gt;"",IFERROR(IF(B$10="80-20", (((E112/E$19)*O$4)+O$5)*F$18, IF(B$10="60-40", (((E112/E$19)*P$4)+P$5)*F$18, 0)),0),"")</f>
        <v/>
      </c>
      <c r="G112" s="233" t="str">
        <f aca="false">IF(B112&lt;&gt;"",IFERROR((D112+F112),0),"")</f>
        <v/>
      </c>
      <c r="H112" s="234" t="str">
        <f aca="false">IF(B112&lt;&gt;"",IF(B$5="LECTURE",'Exam (LECTURE ONLY)'!N114,IF(B$5="PRACTICUM",OUTPUT!N114,IF(B$5="RESEARCH",OUTPUT!N114,IF(B$5="STUDENT FORMATION",OUTPUT!N114,"")))),"")</f>
        <v/>
      </c>
      <c r="I112" s="233" t="str">
        <f aca="false">IF(B112&lt;&gt;"",IFERROR(IF(B$10="80-20", (((H112/H$19)*O$4)+O$5)*I$19, IF(B$10="60-40", (((H112/H$19)*P$4)+P$5)*I$19, 0)),0),"")</f>
        <v/>
      </c>
      <c r="J112" s="235" t="str">
        <f aca="false">IFERROR((G112+I112),"")</f>
        <v/>
      </c>
      <c r="K112" s="236" t="str">
        <f aca="false">IF(B112&lt;&gt;"",'Database (LECTURE-RES-PRAC)'!BN109, "")</f>
        <v/>
      </c>
      <c r="L112" s="232" t="str">
        <f aca="false">IF(B112&lt;&gt;"",IFERROR(IF(B$10="80-20", (((K112/K$19)*O$4)+O$5)*L$18, IF(B$10="60-40", (((K112/K$19)*P$4)+P$5)*L$18, 0)),0),"")</f>
        <v/>
      </c>
      <c r="M112" s="236" t="str">
        <f aca="false">IF(B112&lt;&gt;"",'Database (LECTURE-RES-PRAC)'!BO109, "")</f>
        <v/>
      </c>
      <c r="N112" s="232" t="str">
        <f aca="false">IF(B112&lt;&gt;"",IFERROR(IF(B$10="80-20", (((M112/M$19)*O$4)+O$5)*N$18, IF(B$10="60-40", (((M112/M$19)*P$4)+P$5)*N$18, 0)),0),"")</f>
        <v/>
      </c>
      <c r="O112" s="233" t="str">
        <f aca="false">IFERROR((L112+N112),"")</f>
        <v/>
      </c>
      <c r="P112" s="234" t="str">
        <f aca="false">IF(B112&lt;&gt;"",IF(B$5="LECTURE",'Exam (LECTURE ONLY)'!Y114,IF(B$5="PRACTICUM",OUTPUT!Z114,IF(B$5="RESEARCH",OUTPUT!Z114,IF(B$5="STUDENT FORMATION",OUTPUT!Z114,"")))),"")</f>
        <v/>
      </c>
      <c r="Q112" s="233" t="str">
        <f aca="false">IF(B112&lt;&gt;"",IFERROR(IF(B$10="80-20", (((P112/P$19)*O$4)+O$5)*Q$19, IF(B$10="60-40", (((P112/P$19)*P$4)+P$5)*Q$19, 0)),0),"")</f>
        <v/>
      </c>
      <c r="R112" s="235" t="str">
        <f aca="false">IFERROR((O112+Q112),"")</f>
        <v/>
      </c>
      <c r="S112" s="236" t="str">
        <f aca="false">IF(B112&lt;&gt;"",'Database (LECTURE-RES-PRAC)'!CT109, "")</f>
        <v/>
      </c>
      <c r="T112" s="232" t="str">
        <f aca="false">IF(B112&lt;&gt;"",IFERROR(IF(B$10="80-20", (((S112/S$19)*O$4)+O$5)*T$18, IF(B$10="60-40", (((S112/S$19)*P$4)+P$5)*T$18, 0)),0),"")</f>
        <v/>
      </c>
      <c r="U112" s="236" t="str">
        <f aca="false">IF(B112&lt;&gt;"",'Database (LECTURE-RES-PRAC)'!CU109, "")</f>
        <v/>
      </c>
      <c r="V112" s="232" t="str">
        <f aca="false">IF(B112&lt;&gt;"",IFERROR(IF(B$10="80-20", (((U112/U$19)*O$4)+O$5)*V$18, IF(B$10="60-40", (((U112/U$19)*P$4)+P$5)*V$18, 0)),0),"")</f>
        <v/>
      </c>
      <c r="W112" s="233" t="str">
        <f aca="false">IFERROR((T112+V112),"")</f>
        <v/>
      </c>
      <c r="X112" s="234" t="str">
        <f aca="false">IF(B112&lt;&gt;"",IF(B$5="LECTURE",'Exam (LECTURE ONLY)'!AJ114,IF(B$5="PRACTICUM",OUTPUT!AJ114,IF(B$5="RESEARCH",OUTPUT!AJ114,IF(B$5="STUDENT FORMATION",OUTPUT!AJ114,"")))),"")</f>
        <v/>
      </c>
      <c r="Y112" s="233" t="str">
        <f aca="false">IF(B112&lt;&gt;"",IFERROR(IF(B$10="80-20", (((X112/X$19)*O$4)+O$5)*Y$19, IF(B$10="60-40", (((X112/X$19)*P$4)+P$5)*Y$19, 0)),0),"")</f>
        <v/>
      </c>
      <c r="Z112" s="237" t="str">
        <f aca="false">IFERROR((W112+Y112),"")</f>
        <v/>
      </c>
      <c r="AA112" s="238" t="str">
        <f aca="false">IFERROR(IF(((J112+R112+Z112)/3)="","",((J112+R112+Z112)/3)),"")</f>
        <v/>
      </c>
      <c r="AB112" s="229" t="str">
        <f aca="false">IFERROR(IF(AA112="","",IF(AA112&gt;=75,"PASSED","FAILED")),"")</f>
        <v/>
      </c>
    </row>
    <row r="113" customFormat="false" ht="15.75" hidden="false" customHeight="true" outlineLevel="0" collapsed="false">
      <c r="A113" s="183" t="str">
        <f aca="false">IF(ISBLANK('Database (LECTURE-RES-PRAC)'!A110),"",'Database (LECTURE-RES-PRAC)'!A110)</f>
        <v/>
      </c>
      <c r="B113" s="184" t="str">
        <f aca="false">IF(ISBLANK('Database (LECTURE-RES-PRAC)'!B110),"",'Database (LECTURE-RES-PRAC)'!B110)</f>
        <v/>
      </c>
      <c r="C113" s="230" t="str">
        <f aca="false">IF(B113&lt;&gt;"",'Database (LECTURE-RES-PRAC)'!AH110, "")</f>
        <v/>
      </c>
      <c r="D113" s="231" t="str">
        <f aca="false">IF(B113&lt;&gt;"",IFERROR(IF(B$10="80-20", (((C113/C$19)*O$4)+O$5)*D$18, IF(B$10="60-40", (((C113/C$19)*P$4)+P$5)*D$18, 0)),0),"")</f>
        <v/>
      </c>
      <c r="E113" s="230" t="str">
        <f aca="false">IF(B113&lt;&gt;"",'Database (LECTURE-RES-PRAC)'!AI110,"")</f>
        <v/>
      </c>
      <c r="F113" s="232" t="str">
        <f aca="false">IF(B113&lt;&gt;"",IFERROR(IF(B$10="80-20", (((E113/E$19)*O$4)+O$5)*F$18, IF(B$10="60-40", (((E113/E$19)*P$4)+P$5)*F$18, 0)),0),"")</f>
        <v/>
      </c>
      <c r="G113" s="233" t="str">
        <f aca="false">IF(B113&lt;&gt;"",IFERROR((D113+F113),0),"")</f>
        <v/>
      </c>
      <c r="H113" s="234" t="str">
        <f aca="false">IF(B113&lt;&gt;"",IF(B$5="LECTURE",'Exam (LECTURE ONLY)'!N115,IF(B$5="PRACTICUM",OUTPUT!N115,IF(B$5="RESEARCH",OUTPUT!N115,IF(B$5="STUDENT FORMATION",OUTPUT!N115,"")))),"")</f>
        <v/>
      </c>
      <c r="I113" s="233" t="str">
        <f aca="false">IF(B113&lt;&gt;"",IFERROR(IF(B$10="80-20", (((H113/H$19)*O$4)+O$5)*I$19, IF(B$10="60-40", (((H113/H$19)*P$4)+P$5)*I$19, 0)),0),"")</f>
        <v/>
      </c>
      <c r="J113" s="235" t="str">
        <f aca="false">IFERROR((G113+I113),"")</f>
        <v/>
      </c>
      <c r="K113" s="236" t="str">
        <f aca="false">IF(B113&lt;&gt;"",'Database (LECTURE-RES-PRAC)'!BN110, "")</f>
        <v/>
      </c>
      <c r="L113" s="232" t="str">
        <f aca="false">IF(B113&lt;&gt;"",IFERROR(IF(B$10="80-20", (((K113/K$19)*O$4)+O$5)*L$18, IF(B$10="60-40", (((K113/K$19)*P$4)+P$5)*L$18, 0)),0),"")</f>
        <v/>
      </c>
      <c r="M113" s="236" t="str">
        <f aca="false">IF(B113&lt;&gt;"",'Database (LECTURE-RES-PRAC)'!BO110, "")</f>
        <v/>
      </c>
      <c r="N113" s="232" t="str">
        <f aca="false">IF(B113&lt;&gt;"",IFERROR(IF(B$10="80-20", (((M113/M$19)*O$4)+O$5)*N$18, IF(B$10="60-40", (((M113/M$19)*P$4)+P$5)*N$18, 0)),0),"")</f>
        <v/>
      </c>
      <c r="O113" s="233" t="str">
        <f aca="false">IFERROR((L113+N113),"")</f>
        <v/>
      </c>
      <c r="P113" s="234" t="str">
        <f aca="false">IF(B113&lt;&gt;"",IF(B$5="LECTURE",'Exam (LECTURE ONLY)'!Y115,IF(B$5="PRACTICUM",OUTPUT!Z115,IF(B$5="RESEARCH",OUTPUT!Z115,IF(B$5="STUDENT FORMATION",OUTPUT!Z115,"")))),"")</f>
        <v/>
      </c>
      <c r="Q113" s="233" t="str">
        <f aca="false">IF(B113&lt;&gt;"",IFERROR(IF(B$10="80-20", (((P113/P$19)*O$4)+O$5)*Q$19, IF(B$10="60-40", (((P113/P$19)*P$4)+P$5)*Q$19, 0)),0),"")</f>
        <v/>
      </c>
      <c r="R113" s="235" t="str">
        <f aca="false">IFERROR((O113+Q113),"")</f>
        <v/>
      </c>
      <c r="S113" s="236" t="str">
        <f aca="false">IF(B113&lt;&gt;"",'Database (LECTURE-RES-PRAC)'!CT110, "")</f>
        <v/>
      </c>
      <c r="T113" s="232" t="str">
        <f aca="false">IF(B113&lt;&gt;"",IFERROR(IF(B$10="80-20", (((S113/S$19)*O$4)+O$5)*T$18, IF(B$10="60-40", (((S113/S$19)*P$4)+P$5)*T$18, 0)),0),"")</f>
        <v/>
      </c>
      <c r="U113" s="236" t="str">
        <f aca="false">IF(B113&lt;&gt;"",'Database (LECTURE-RES-PRAC)'!CU110, "")</f>
        <v/>
      </c>
      <c r="V113" s="232" t="str">
        <f aca="false">IF(B113&lt;&gt;"",IFERROR(IF(B$10="80-20", (((U113/U$19)*O$4)+O$5)*V$18, IF(B$10="60-40", (((U113/U$19)*P$4)+P$5)*V$18, 0)),0),"")</f>
        <v/>
      </c>
      <c r="W113" s="233" t="str">
        <f aca="false">IFERROR((T113+V113),"")</f>
        <v/>
      </c>
      <c r="X113" s="234" t="str">
        <f aca="false">IF(B113&lt;&gt;"",IF(B$5="LECTURE",'Exam (LECTURE ONLY)'!AJ115,IF(B$5="PRACTICUM",OUTPUT!AJ115,IF(B$5="RESEARCH",OUTPUT!AJ115,IF(B$5="STUDENT FORMATION",OUTPUT!AJ115,"")))),"")</f>
        <v/>
      </c>
      <c r="Y113" s="233" t="str">
        <f aca="false">IF(B113&lt;&gt;"",IFERROR(IF(B$10="80-20", (((X113/X$19)*O$4)+O$5)*Y$19, IF(B$10="60-40", (((X113/X$19)*P$4)+P$5)*Y$19, 0)),0),"")</f>
        <v/>
      </c>
      <c r="Z113" s="237" t="str">
        <f aca="false">IFERROR((W113+Y113),"")</f>
        <v/>
      </c>
      <c r="AA113" s="238" t="str">
        <f aca="false">IFERROR(IF(((J113+R113+Z113)/3)="","",((J113+R113+Z113)/3)),"")</f>
        <v/>
      </c>
      <c r="AB113" s="229" t="str">
        <f aca="false">IFERROR(IF(AA113="","",IF(AA113&gt;=75,"PASSED","FAILED")),"")</f>
        <v/>
      </c>
    </row>
    <row r="114" customFormat="false" ht="15.75" hidden="false" customHeight="true" outlineLevel="0" collapsed="false">
      <c r="A114" s="228" t="str">
        <f aca="false">IF(ISBLANK('Database (LECTURE-RES-PRAC)'!A111),"",'Database (LECTURE-RES-PRAC)'!A111)</f>
        <v/>
      </c>
      <c r="B114" s="229" t="str">
        <f aca="false">IF(ISBLANK('Database (LECTURE-RES-PRAC)'!B111),"",'Database (LECTURE-RES-PRAC)'!B111)</f>
        <v/>
      </c>
      <c r="C114" s="230" t="str">
        <f aca="false">IF(B114&lt;&gt;"",'Database (LECTURE-RES-PRAC)'!AH111, "")</f>
        <v/>
      </c>
      <c r="D114" s="231" t="str">
        <f aca="false">IF(B114&lt;&gt;"",IFERROR(IF(B$10="80-20", (((C114/C$19)*O$4)+O$5)*D$18, IF(B$10="60-40", (((C114/C$19)*P$4)+P$5)*D$18, 0)),0),"")</f>
        <v/>
      </c>
      <c r="E114" s="230" t="str">
        <f aca="false">IF(B114&lt;&gt;"",'Database (LECTURE-RES-PRAC)'!AI111,"")</f>
        <v/>
      </c>
      <c r="F114" s="232" t="str">
        <f aca="false">IF(B114&lt;&gt;"",IFERROR(IF(B$10="80-20", (((E114/E$19)*O$4)+O$5)*F$18, IF(B$10="60-40", (((E114/E$19)*P$4)+P$5)*F$18, 0)),0),"")</f>
        <v/>
      </c>
      <c r="G114" s="233" t="str">
        <f aca="false">IF(B114&lt;&gt;"",IFERROR((D114+F114),0),"")</f>
        <v/>
      </c>
      <c r="H114" s="234" t="str">
        <f aca="false">IF(B114&lt;&gt;"",IF(B$5="LECTURE",'Exam (LECTURE ONLY)'!N116,IF(B$5="PRACTICUM",OUTPUT!N116,IF(B$5="RESEARCH",OUTPUT!N116,IF(B$5="STUDENT FORMATION",OUTPUT!N116,"")))),"")</f>
        <v/>
      </c>
      <c r="I114" s="233" t="str">
        <f aca="false">IF(B114&lt;&gt;"",IFERROR(IF(B$10="80-20", (((H114/H$19)*O$4)+O$5)*I$19, IF(B$10="60-40", (((H114/H$19)*P$4)+P$5)*I$19, 0)),0),"")</f>
        <v/>
      </c>
      <c r="J114" s="235" t="str">
        <f aca="false">IFERROR((G114+I114),"")</f>
        <v/>
      </c>
      <c r="K114" s="236" t="str">
        <f aca="false">IF(B114&lt;&gt;"",'Database (LECTURE-RES-PRAC)'!BN111, "")</f>
        <v/>
      </c>
      <c r="L114" s="232" t="str">
        <f aca="false">IF(B114&lt;&gt;"",IFERROR(IF(B$10="80-20", (((K114/K$19)*O$4)+O$5)*L$18, IF(B$10="60-40", (((K114/K$19)*P$4)+P$5)*L$18, 0)),0),"")</f>
        <v/>
      </c>
      <c r="M114" s="236" t="str">
        <f aca="false">IF(B114&lt;&gt;"",'Database (LECTURE-RES-PRAC)'!BO111, "")</f>
        <v/>
      </c>
      <c r="N114" s="232" t="str">
        <f aca="false">IF(B114&lt;&gt;"",IFERROR(IF(B$10="80-20", (((M114/M$19)*O$4)+O$5)*N$18, IF(B$10="60-40", (((M114/M$19)*P$4)+P$5)*N$18, 0)),0),"")</f>
        <v/>
      </c>
      <c r="O114" s="233" t="str">
        <f aca="false">IFERROR((L114+N114),"")</f>
        <v/>
      </c>
      <c r="P114" s="234" t="str">
        <f aca="false">IF(B114&lt;&gt;"",IF(B$5="LECTURE",'Exam (LECTURE ONLY)'!Y116,IF(B$5="PRACTICUM",OUTPUT!Z116,IF(B$5="RESEARCH",OUTPUT!Z116,IF(B$5="STUDENT FORMATION",OUTPUT!Z116,"")))),"")</f>
        <v/>
      </c>
      <c r="Q114" s="233" t="str">
        <f aca="false">IF(B114&lt;&gt;"",IFERROR(IF(B$10="80-20", (((P114/P$19)*O$4)+O$5)*Q$19, IF(B$10="60-40", (((P114/P$19)*P$4)+P$5)*Q$19, 0)),0),"")</f>
        <v/>
      </c>
      <c r="R114" s="235" t="str">
        <f aca="false">IFERROR((O114+Q114),"")</f>
        <v/>
      </c>
      <c r="S114" s="236" t="str">
        <f aca="false">IF(B114&lt;&gt;"",'Database (LECTURE-RES-PRAC)'!CT111, "")</f>
        <v/>
      </c>
      <c r="T114" s="232" t="str">
        <f aca="false">IF(B114&lt;&gt;"",IFERROR(IF(B$10="80-20", (((S114/S$19)*O$4)+O$5)*T$18, IF(B$10="60-40", (((S114/S$19)*P$4)+P$5)*T$18, 0)),0),"")</f>
        <v/>
      </c>
      <c r="U114" s="236" t="str">
        <f aca="false">IF(B114&lt;&gt;"",'Database (LECTURE-RES-PRAC)'!CU111, "")</f>
        <v/>
      </c>
      <c r="V114" s="232" t="str">
        <f aca="false">IF(B114&lt;&gt;"",IFERROR(IF(B$10="80-20", (((U114/U$19)*O$4)+O$5)*V$18, IF(B$10="60-40", (((U114/U$19)*P$4)+P$5)*V$18, 0)),0),"")</f>
        <v/>
      </c>
      <c r="W114" s="233" t="str">
        <f aca="false">IFERROR((T114+V114),"")</f>
        <v/>
      </c>
      <c r="X114" s="234" t="str">
        <f aca="false">IF(B114&lt;&gt;"",IF(B$5="LECTURE",'Exam (LECTURE ONLY)'!AJ116,IF(B$5="PRACTICUM",OUTPUT!AJ116,IF(B$5="RESEARCH",OUTPUT!AJ116,IF(B$5="STUDENT FORMATION",OUTPUT!AJ116,"")))),"")</f>
        <v/>
      </c>
      <c r="Y114" s="233" t="str">
        <f aca="false">IF(B114&lt;&gt;"",IFERROR(IF(B$10="80-20", (((X114/X$19)*O$4)+O$5)*Y$19, IF(B$10="60-40", (((X114/X$19)*P$4)+P$5)*Y$19, 0)),0),"")</f>
        <v/>
      </c>
      <c r="Z114" s="237" t="str">
        <f aca="false">IFERROR((W114+Y114),"")</f>
        <v/>
      </c>
      <c r="AA114" s="238" t="str">
        <f aca="false">IFERROR(IF(((J114+R114+Z114)/3)="","",((J114+R114+Z114)/3)),"")</f>
        <v/>
      </c>
      <c r="AB114" s="229" t="str">
        <f aca="false">IFERROR(IF(AA114="","",IF(AA114&gt;=75,"PASSED","FAILED")),"")</f>
        <v/>
      </c>
    </row>
    <row r="115" customFormat="false" ht="15.75" hidden="false" customHeight="true" outlineLevel="0" collapsed="false">
      <c r="A115" s="183" t="str">
        <f aca="false">IF(ISBLANK('Database (LECTURE-RES-PRAC)'!A112),"",'Database (LECTURE-RES-PRAC)'!A112)</f>
        <v/>
      </c>
      <c r="B115" s="184" t="str">
        <f aca="false">IF(ISBLANK('Database (LECTURE-RES-PRAC)'!B112),"",'Database (LECTURE-RES-PRAC)'!B112)</f>
        <v/>
      </c>
      <c r="C115" s="230" t="str">
        <f aca="false">IF(B115&lt;&gt;"",'Database (LECTURE-RES-PRAC)'!AH112, "")</f>
        <v/>
      </c>
      <c r="D115" s="231" t="str">
        <f aca="false">IF(B115&lt;&gt;"",IFERROR(IF(B$10="80-20", (((C115/C$19)*O$4)+O$5)*D$18, IF(B$10="60-40", (((C115/C$19)*P$4)+P$5)*D$18, 0)),0),"")</f>
        <v/>
      </c>
      <c r="E115" s="230" t="str">
        <f aca="false">IF(B115&lt;&gt;"",'Database (LECTURE-RES-PRAC)'!AI112,"")</f>
        <v/>
      </c>
      <c r="F115" s="232" t="str">
        <f aca="false">IF(B115&lt;&gt;"",IFERROR(IF(B$10="80-20", (((E115/E$19)*O$4)+O$5)*F$18, IF(B$10="60-40", (((E115/E$19)*P$4)+P$5)*F$18, 0)),0),"")</f>
        <v/>
      </c>
      <c r="G115" s="233" t="str">
        <f aca="false">IF(B115&lt;&gt;"",IFERROR((D115+F115),0),"")</f>
        <v/>
      </c>
      <c r="H115" s="234" t="str">
        <f aca="false">IF(B115&lt;&gt;"",IF(B$5="LECTURE",'Exam (LECTURE ONLY)'!N117,IF(B$5="PRACTICUM",OUTPUT!N117,IF(B$5="RESEARCH",OUTPUT!N117,IF(B$5="STUDENT FORMATION",OUTPUT!N117,"")))),"")</f>
        <v/>
      </c>
      <c r="I115" s="233" t="str">
        <f aca="false">IF(B115&lt;&gt;"",IFERROR(IF(B$10="80-20", (((H115/H$19)*O$4)+O$5)*I$19, IF(B$10="60-40", (((H115/H$19)*P$4)+P$5)*I$19, 0)),0),"")</f>
        <v/>
      </c>
      <c r="J115" s="235" t="str">
        <f aca="false">IFERROR((G115+I115),"")</f>
        <v/>
      </c>
      <c r="K115" s="236" t="str">
        <f aca="false">IF(B115&lt;&gt;"",'Database (LECTURE-RES-PRAC)'!BN112, "")</f>
        <v/>
      </c>
      <c r="L115" s="232" t="str">
        <f aca="false">IF(B115&lt;&gt;"",IFERROR(IF(B$10="80-20", (((K115/K$19)*O$4)+O$5)*L$18, IF(B$10="60-40", (((K115/K$19)*P$4)+P$5)*L$18, 0)),0),"")</f>
        <v/>
      </c>
      <c r="M115" s="236" t="str">
        <f aca="false">IF(B115&lt;&gt;"",'Database (LECTURE-RES-PRAC)'!BO112, "")</f>
        <v/>
      </c>
      <c r="N115" s="232" t="str">
        <f aca="false">IF(B115&lt;&gt;"",IFERROR(IF(B$10="80-20", (((M115/M$19)*O$4)+O$5)*N$18, IF(B$10="60-40", (((M115/M$19)*P$4)+P$5)*N$18, 0)),0),"")</f>
        <v/>
      </c>
      <c r="O115" s="233" t="str">
        <f aca="false">IFERROR((L115+N115),"")</f>
        <v/>
      </c>
      <c r="P115" s="234" t="str">
        <f aca="false">IF(B115&lt;&gt;"",IF(B$5="LECTURE",'Exam (LECTURE ONLY)'!Y117,IF(B$5="PRACTICUM",OUTPUT!Z117,IF(B$5="RESEARCH",OUTPUT!Z117,IF(B$5="STUDENT FORMATION",OUTPUT!Z117,"")))),"")</f>
        <v/>
      </c>
      <c r="Q115" s="233" t="str">
        <f aca="false">IF(B115&lt;&gt;"",IFERROR(IF(B$10="80-20", (((P115/P$19)*O$4)+O$5)*Q$19, IF(B$10="60-40", (((P115/P$19)*P$4)+P$5)*Q$19, 0)),0),"")</f>
        <v/>
      </c>
      <c r="R115" s="235" t="str">
        <f aca="false">IFERROR((O115+Q115),"")</f>
        <v/>
      </c>
      <c r="S115" s="236" t="str">
        <f aca="false">IF(B115&lt;&gt;"",'Database (LECTURE-RES-PRAC)'!CT112, "")</f>
        <v/>
      </c>
      <c r="T115" s="232" t="str">
        <f aca="false">IF(B115&lt;&gt;"",IFERROR(IF(B$10="80-20", (((S115/S$19)*O$4)+O$5)*T$18, IF(B$10="60-40", (((S115/S$19)*P$4)+P$5)*T$18, 0)),0),"")</f>
        <v/>
      </c>
      <c r="U115" s="236" t="str">
        <f aca="false">IF(B115&lt;&gt;"",'Database (LECTURE-RES-PRAC)'!CU112, "")</f>
        <v/>
      </c>
      <c r="V115" s="232" t="str">
        <f aca="false">IF(B115&lt;&gt;"",IFERROR(IF(B$10="80-20", (((U115/U$19)*O$4)+O$5)*V$18, IF(B$10="60-40", (((U115/U$19)*P$4)+P$5)*V$18, 0)),0),"")</f>
        <v/>
      </c>
      <c r="W115" s="233" t="str">
        <f aca="false">IFERROR((T115+V115),"")</f>
        <v/>
      </c>
      <c r="X115" s="234" t="str">
        <f aca="false">IF(B115&lt;&gt;"",IF(B$5="LECTURE",'Exam (LECTURE ONLY)'!AJ117,IF(B$5="PRACTICUM",OUTPUT!AJ117,IF(B$5="RESEARCH",OUTPUT!AJ117,IF(B$5="STUDENT FORMATION",OUTPUT!AJ117,"")))),"")</f>
        <v/>
      </c>
      <c r="Y115" s="233" t="str">
        <f aca="false">IF(B115&lt;&gt;"",IFERROR(IF(B$10="80-20", (((X115/X$19)*O$4)+O$5)*Y$19, IF(B$10="60-40", (((X115/X$19)*P$4)+P$5)*Y$19, 0)),0),"")</f>
        <v/>
      </c>
      <c r="Z115" s="237" t="str">
        <f aca="false">IFERROR((W115+Y115),"")</f>
        <v/>
      </c>
      <c r="AA115" s="238" t="str">
        <f aca="false">IFERROR(IF(((J115+R115+Z115)/3)="","",((J115+R115+Z115)/3)),"")</f>
        <v/>
      </c>
      <c r="AB115" s="229" t="str">
        <f aca="false">IFERROR(IF(AA115="","",IF(AA115&gt;=75,"PASSED","FAILED")),"")</f>
        <v/>
      </c>
    </row>
    <row r="116" customFormat="false" ht="15.75" hidden="false" customHeight="true" outlineLevel="0" collapsed="false">
      <c r="A116" s="228" t="str">
        <f aca="false">IF(ISBLANK('Database (LECTURE-RES-PRAC)'!A113),"",'Database (LECTURE-RES-PRAC)'!A113)</f>
        <v/>
      </c>
      <c r="B116" s="229" t="str">
        <f aca="false">IF(ISBLANK('Database (LECTURE-RES-PRAC)'!B113),"",'Database (LECTURE-RES-PRAC)'!B113)</f>
        <v/>
      </c>
      <c r="C116" s="230" t="str">
        <f aca="false">IF(B116&lt;&gt;"",'Database (LECTURE-RES-PRAC)'!AH113, "")</f>
        <v/>
      </c>
      <c r="D116" s="231" t="str">
        <f aca="false">IF(B116&lt;&gt;"",IFERROR(IF(B$10="80-20", (((C116/C$19)*O$4)+O$5)*D$18, IF(B$10="60-40", (((C116/C$19)*P$4)+P$5)*D$18, 0)),0),"")</f>
        <v/>
      </c>
      <c r="E116" s="230" t="str">
        <f aca="false">IF(B116&lt;&gt;"",'Database (LECTURE-RES-PRAC)'!AI113,"")</f>
        <v/>
      </c>
      <c r="F116" s="232" t="str">
        <f aca="false">IF(B116&lt;&gt;"",IFERROR(IF(B$10="80-20", (((E116/E$19)*O$4)+O$5)*F$18, IF(B$10="60-40", (((E116/E$19)*P$4)+P$5)*F$18, 0)),0),"")</f>
        <v/>
      </c>
      <c r="G116" s="233" t="str">
        <f aca="false">IF(B116&lt;&gt;"",IFERROR((D116+F116),0),"")</f>
        <v/>
      </c>
      <c r="H116" s="234" t="str">
        <f aca="false">IF(B116&lt;&gt;"",IF(B$5="LECTURE",'Exam (LECTURE ONLY)'!N118,IF(B$5="PRACTICUM",OUTPUT!N118,IF(B$5="RESEARCH",OUTPUT!N118,IF(B$5="STUDENT FORMATION",OUTPUT!N118,"")))),"")</f>
        <v/>
      </c>
      <c r="I116" s="233" t="str">
        <f aca="false">IF(B116&lt;&gt;"",IFERROR(IF(B$10="80-20", (((H116/H$19)*O$4)+O$5)*I$19, IF(B$10="60-40", (((H116/H$19)*P$4)+P$5)*I$19, 0)),0),"")</f>
        <v/>
      </c>
      <c r="J116" s="235" t="str">
        <f aca="false">IFERROR((G116+I116),"")</f>
        <v/>
      </c>
      <c r="K116" s="236" t="str">
        <f aca="false">IF(B116&lt;&gt;"",'Database (LECTURE-RES-PRAC)'!BN113, "")</f>
        <v/>
      </c>
      <c r="L116" s="232" t="str">
        <f aca="false">IF(B116&lt;&gt;"",IFERROR(IF(B$10="80-20", (((K116/K$19)*O$4)+O$5)*L$18, IF(B$10="60-40", (((K116/K$19)*P$4)+P$5)*L$18, 0)),0),"")</f>
        <v/>
      </c>
      <c r="M116" s="236" t="str">
        <f aca="false">IF(B116&lt;&gt;"",'Database (LECTURE-RES-PRAC)'!BO113, "")</f>
        <v/>
      </c>
      <c r="N116" s="232" t="str">
        <f aca="false">IF(B116&lt;&gt;"",IFERROR(IF(B$10="80-20", (((M116/M$19)*O$4)+O$5)*N$18, IF(B$10="60-40", (((M116/M$19)*P$4)+P$5)*N$18, 0)),0),"")</f>
        <v/>
      </c>
      <c r="O116" s="233" t="str">
        <f aca="false">IFERROR((L116+N116),"")</f>
        <v/>
      </c>
      <c r="P116" s="234" t="str">
        <f aca="false">IF(B116&lt;&gt;"",IF(B$5="LECTURE",'Exam (LECTURE ONLY)'!Y118,IF(B$5="PRACTICUM",OUTPUT!Z118,IF(B$5="RESEARCH",OUTPUT!Z118,IF(B$5="STUDENT FORMATION",OUTPUT!Z118,"")))),"")</f>
        <v/>
      </c>
      <c r="Q116" s="233" t="str">
        <f aca="false">IF(B116&lt;&gt;"",IFERROR(IF(B$10="80-20", (((P116/P$19)*O$4)+O$5)*Q$19, IF(B$10="60-40", (((P116/P$19)*P$4)+P$5)*Q$19, 0)),0),"")</f>
        <v/>
      </c>
      <c r="R116" s="235" t="str">
        <f aca="false">IFERROR((O116+Q116),"")</f>
        <v/>
      </c>
      <c r="S116" s="236" t="str">
        <f aca="false">IF(B116&lt;&gt;"",'Database (LECTURE-RES-PRAC)'!CT113, "")</f>
        <v/>
      </c>
      <c r="T116" s="232" t="str">
        <f aca="false">IF(B116&lt;&gt;"",IFERROR(IF(B$10="80-20", (((S116/S$19)*O$4)+O$5)*T$18, IF(B$10="60-40", (((S116/S$19)*P$4)+P$5)*T$18, 0)),0),"")</f>
        <v/>
      </c>
      <c r="U116" s="236" t="str">
        <f aca="false">IF(B116&lt;&gt;"",'Database (LECTURE-RES-PRAC)'!CU113, "")</f>
        <v/>
      </c>
      <c r="V116" s="232" t="str">
        <f aca="false">IF(B116&lt;&gt;"",IFERROR(IF(B$10="80-20", (((U116/U$19)*O$4)+O$5)*V$18, IF(B$10="60-40", (((U116/U$19)*P$4)+P$5)*V$18, 0)),0),"")</f>
        <v/>
      </c>
      <c r="W116" s="233" t="str">
        <f aca="false">IFERROR((T116+V116),"")</f>
        <v/>
      </c>
      <c r="X116" s="234" t="str">
        <f aca="false">IF(B116&lt;&gt;"",IF(B$5="LECTURE",'Exam (LECTURE ONLY)'!AJ118,IF(B$5="PRACTICUM",OUTPUT!AJ118,IF(B$5="RESEARCH",OUTPUT!AJ118,IF(B$5="STUDENT FORMATION",OUTPUT!AJ118,"")))),"")</f>
        <v/>
      </c>
      <c r="Y116" s="233" t="str">
        <f aca="false">IF(B116&lt;&gt;"",IFERROR(IF(B$10="80-20", (((X116/X$19)*O$4)+O$5)*Y$19, IF(B$10="60-40", (((X116/X$19)*P$4)+P$5)*Y$19, 0)),0),"")</f>
        <v/>
      </c>
      <c r="Z116" s="237" t="str">
        <f aca="false">IFERROR((W116+Y116),"")</f>
        <v/>
      </c>
      <c r="AA116" s="238" t="str">
        <f aca="false">IFERROR(IF(((J116+R116+Z116)/3)="","",((J116+R116+Z116)/3)),"")</f>
        <v/>
      </c>
      <c r="AB116" s="229" t="str">
        <f aca="false">IFERROR(IF(AA116="","",IF(AA116&gt;=75,"PASSED","FAILED")),"")</f>
        <v/>
      </c>
    </row>
    <row r="117" customFormat="false" ht="15.75" hidden="false" customHeight="true" outlineLevel="0" collapsed="false">
      <c r="A117" s="183" t="str">
        <f aca="false">IF(ISBLANK('Database (LECTURE-RES-PRAC)'!A114),"",'Database (LECTURE-RES-PRAC)'!A114)</f>
        <v/>
      </c>
      <c r="B117" s="184" t="str">
        <f aca="false">IF(ISBLANK('Database (LECTURE-RES-PRAC)'!B114),"",'Database (LECTURE-RES-PRAC)'!B114)</f>
        <v/>
      </c>
      <c r="C117" s="230" t="str">
        <f aca="false">IF(B117&lt;&gt;"",'Database (LECTURE-RES-PRAC)'!AH114, "")</f>
        <v/>
      </c>
      <c r="D117" s="231" t="str">
        <f aca="false">IF(B117&lt;&gt;"",IFERROR(IF(B$10="80-20", (((C117/C$19)*O$4)+O$5)*D$18, IF(B$10="60-40", (((C117/C$19)*P$4)+P$5)*D$18, 0)),0),"")</f>
        <v/>
      </c>
      <c r="E117" s="230" t="str">
        <f aca="false">IF(B117&lt;&gt;"",'Database (LECTURE-RES-PRAC)'!AI114,"")</f>
        <v/>
      </c>
      <c r="F117" s="232" t="str">
        <f aca="false">IF(B117&lt;&gt;"",IFERROR(IF(B$10="80-20", (((E117/E$19)*O$4)+O$5)*F$18, IF(B$10="60-40", (((E117/E$19)*P$4)+P$5)*F$18, 0)),0),"")</f>
        <v/>
      </c>
      <c r="G117" s="233" t="str">
        <f aca="false">IF(B117&lt;&gt;"",IFERROR((D117+F117),0),"")</f>
        <v/>
      </c>
      <c r="H117" s="234" t="str">
        <f aca="false">IF(B117&lt;&gt;"",IF(B$5="LECTURE",'Exam (LECTURE ONLY)'!N119,IF(B$5="PRACTICUM",OUTPUT!N119,IF(B$5="RESEARCH",OUTPUT!N119,IF(B$5="STUDENT FORMATION",OUTPUT!N119,"")))),"")</f>
        <v/>
      </c>
      <c r="I117" s="233" t="str">
        <f aca="false">IF(B117&lt;&gt;"",IFERROR(IF(B$10="80-20", (((H117/H$19)*O$4)+O$5)*I$19, IF(B$10="60-40", (((H117/H$19)*P$4)+P$5)*I$19, 0)),0),"")</f>
        <v/>
      </c>
      <c r="J117" s="235" t="str">
        <f aca="false">IFERROR((G117+I117),"")</f>
        <v/>
      </c>
      <c r="K117" s="236" t="str">
        <f aca="false">IF(B117&lt;&gt;"",'Database (LECTURE-RES-PRAC)'!BN114, "")</f>
        <v/>
      </c>
      <c r="L117" s="232" t="str">
        <f aca="false">IF(B117&lt;&gt;"",IFERROR(IF(B$10="80-20", (((K117/K$19)*O$4)+O$5)*L$18, IF(B$10="60-40", (((K117/K$19)*P$4)+P$5)*L$18, 0)),0),"")</f>
        <v/>
      </c>
      <c r="M117" s="236" t="str">
        <f aca="false">IF(B117&lt;&gt;"",'Database (LECTURE-RES-PRAC)'!BO114, "")</f>
        <v/>
      </c>
      <c r="N117" s="232" t="str">
        <f aca="false">IF(B117&lt;&gt;"",IFERROR(IF(B$10="80-20", (((M117/M$19)*O$4)+O$5)*N$18, IF(B$10="60-40", (((M117/M$19)*P$4)+P$5)*N$18, 0)),0),"")</f>
        <v/>
      </c>
      <c r="O117" s="233" t="str">
        <f aca="false">IFERROR((L117+N117),"")</f>
        <v/>
      </c>
      <c r="P117" s="234" t="str">
        <f aca="false">IF(B117&lt;&gt;"",IF(B$5="LECTURE",'Exam (LECTURE ONLY)'!Y119,IF(B$5="PRACTICUM",OUTPUT!Z119,IF(B$5="RESEARCH",OUTPUT!Z119,IF(B$5="STUDENT FORMATION",OUTPUT!Z119,"")))),"")</f>
        <v/>
      </c>
      <c r="Q117" s="233" t="str">
        <f aca="false">IF(B117&lt;&gt;"",IFERROR(IF(B$10="80-20", (((P117/P$19)*O$4)+O$5)*Q$19, IF(B$10="60-40", (((P117/P$19)*P$4)+P$5)*Q$19, 0)),0),"")</f>
        <v/>
      </c>
      <c r="R117" s="235" t="str">
        <f aca="false">IFERROR((O117+Q117),"")</f>
        <v/>
      </c>
      <c r="S117" s="236" t="str">
        <f aca="false">IF(B117&lt;&gt;"",'Database (LECTURE-RES-PRAC)'!CT114, "")</f>
        <v/>
      </c>
      <c r="T117" s="232" t="str">
        <f aca="false">IF(B117&lt;&gt;"",IFERROR(IF(B$10="80-20", (((S117/S$19)*O$4)+O$5)*T$18, IF(B$10="60-40", (((S117/S$19)*P$4)+P$5)*T$18, 0)),0),"")</f>
        <v/>
      </c>
      <c r="U117" s="236" t="str">
        <f aca="false">IF(B117&lt;&gt;"",'Database (LECTURE-RES-PRAC)'!CU114, "")</f>
        <v/>
      </c>
      <c r="V117" s="232" t="str">
        <f aca="false">IF(B117&lt;&gt;"",IFERROR(IF(B$10="80-20", (((U117/U$19)*O$4)+O$5)*V$18, IF(B$10="60-40", (((U117/U$19)*P$4)+P$5)*V$18, 0)),0),"")</f>
        <v/>
      </c>
      <c r="W117" s="233" t="str">
        <f aca="false">IFERROR((T117+V117),"")</f>
        <v/>
      </c>
      <c r="X117" s="234" t="str">
        <f aca="false">IF(B117&lt;&gt;"",IF(B$5="LECTURE",'Exam (LECTURE ONLY)'!AJ119,IF(B$5="PRACTICUM",OUTPUT!AJ119,IF(B$5="RESEARCH",OUTPUT!AJ119,IF(B$5="STUDENT FORMATION",OUTPUT!AJ119,"")))),"")</f>
        <v/>
      </c>
      <c r="Y117" s="233" t="str">
        <f aca="false">IF(B117&lt;&gt;"",IFERROR(IF(B$10="80-20", (((X117/X$19)*O$4)+O$5)*Y$19, IF(B$10="60-40", (((X117/X$19)*P$4)+P$5)*Y$19, 0)),0),"")</f>
        <v/>
      </c>
      <c r="Z117" s="237" t="str">
        <f aca="false">IFERROR((W117+Y117),"")</f>
        <v/>
      </c>
      <c r="AA117" s="238" t="str">
        <f aca="false">IFERROR(IF(((J117+R117+Z117)/3)="","",((J117+R117+Z117)/3)),"")</f>
        <v/>
      </c>
      <c r="AB117" s="229" t="str">
        <f aca="false">IFERROR(IF(AA117="","",IF(AA117&gt;=75,"PASSED","FAILED")),"")</f>
        <v/>
      </c>
    </row>
    <row r="118" customFormat="false" ht="15.75" hidden="false" customHeight="true" outlineLevel="0" collapsed="false">
      <c r="A118" s="228" t="str">
        <f aca="false">IF(ISBLANK('Database (LECTURE-RES-PRAC)'!A115),"",'Database (LECTURE-RES-PRAC)'!A115)</f>
        <v/>
      </c>
      <c r="B118" s="229" t="str">
        <f aca="false">IF(ISBLANK('Database (LECTURE-RES-PRAC)'!B115),"",'Database (LECTURE-RES-PRAC)'!B115)</f>
        <v/>
      </c>
      <c r="C118" s="230" t="str">
        <f aca="false">IF(B118&lt;&gt;"",'Database (LECTURE-RES-PRAC)'!AH115, "")</f>
        <v/>
      </c>
      <c r="D118" s="231" t="str">
        <f aca="false">IF(B118&lt;&gt;"",IFERROR(IF(B$10="80-20", (((C118/C$19)*O$4)+O$5)*D$18, IF(B$10="60-40", (((C118/C$19)*P$4)+P$5)*D$18, 0)),0),"")</f>
        <v/>
      </c>
      <c r="E118" s="230" t="str">
        <f aca="false">IF(B118&lt;&gt;"",'Database (LECTURE-RES-PRAC)'!AI115,"")</f>
        <v/>
      </c>
      <c r="F118" s="232" t="str">
        <f aca="false">IF(B118&lt;&gt;"",IFERROR(IF(B$10="80-20", (((E118/E$19)*O$4)+O$5)*F$18, IF(B$10="60-40", (((E118/E$19)*P$4)+P$5)*F$18, 0)),0),"")</f>
        <v/>
      </c>
      <c r="G118" s="233" t="str">
        <f aca="false">IF(B118&lt;&gt;"",IFERROR((D118+F118),0),"")</f>
        <v/>
      </c>
      <c r="H118" s="234" t="str">
        <f aca="false">IF(B118&lt;&gt;"",IF(B$5="LECTURE",'Exam (LECTURE ONLY)'!N120,IF(B$5="PRACTICUM",OUTPUT!N120,IF(B$5="RESEARCH",OUTPUT!N120,IF(B$5="STUDENT FORMATION",OUTPUT!N120,"")))),"")</f>
        <v/>
      </c>
      <c r="I118" s="233" t="str">
        <f aca="false">IF(B118&lt;&gt;"",IFERROR(IF(B$10="80-20", (((H118/H$19)*O$4)+O$5)*I$19, IF(B$10="60-40", (((H118/H$19)*P$4)+P$5)*I$19, 0)),0),"")</f>
        <v/>
      </c>
      <c r="J118" s="235" t="str">
        <f aca="false">IFERROR((G118+I118),"")</f>
        <v/>
      </c>
      <c r="K118" s="236" t="str">
        <f aca="false">IF(B118&lt;&gt;"",'Database (LECTURE-RES-PRAC)'!BN115, "")</f>
        <v/>
      </c>
      <c r="L118" s="232" t="str">
        <f aca="false">IF(B118&lt;&gt;"",IFERROR(IF(B$10="80-20", (((K118/K$19)*O$4)+O$5)*L$18, IF(B$10="60-40", (((K118/K$19)*P$4)+P$5)*L$18, 0)),0),"")</f>
        <v/>
      </c>
      <c r="M118" s="236" t="str">
        <f aca="false">IF(B118&lt;&gt;"",'Database (LECTURE-RES-PRAC)'!BO115, "")</f>
        <v/>
      </c>
      <c r="N118" s="232" t="str">
        <f aca="false">IF(B118&lt;&gt;"",IFERROR(IF(B$10="80-20", (((M118/M$19)*O$4)+O$5)*N$18, IF(B$10="60-40", (((M118/M$19)*P$4)+P$5)*N$18, 0)),0),"")</f>
        <v/>
      </c>
      <c r="O118" s="233" t="str">
        <f aca="false">IFERROR((L118+N118),"")</f>
        <v/>
      </c>
      <c r="P118" s="234" t="str">
        <f aca="false">IF(B118&lt;&gt;"",IF(B$5="LECTURE",'Exam (LECTURE ONLY)'!Y120,IF(B$5="PRACTICUM",OUTPUT!Z120,IF(B$5="RESEARCH",OUTPUT!Z120,IF(B$5="STUDENT FORMATION",OUTPUT!Z120,"")))),"")</f>
        <v/>
      </c>
      <c r="Q118" s="233" t="str">
        <f aca="false">IF(B118&lt;&gt;"",IFERROR(IF(B$10="80-20", (((P118/P$19)*O$4)+O$5)*Q$19, IF(B$10="60-40", (((P118/P$19)*P$4)+P$5)*Q$19, 0)),0),"")</f>
        <v/>
      </c>
      <c r="R118" s="235" t="str">
        <f aca="false">IFERROR((O118+Q118),"")</f>
        <v/>
      </c>
      <c r="S118" s="236" t="str">
        <f aca="false">IF(B118&lt;&gt;"",'Database (LECTURE-RES-PRAC)'!CT115, "")</f>
        <v/>
      </c>
      <c r="T118" s="232" t="str">
        <f aca="false">IF(B118&lt;&gt;"",IFERROR(IF(B$10="80-20", (((S118/S$19)*O$4)+O$5)*T$18, IF(B$10="60-40", (((S118/S$19)*P$4)+P$5)*T$18, 0)),0),"")</f>
        <v/>
      </c>
      <c r="U118" s="236" t="str">
        <f aca="false">IF(B118&lt;&gt;"",'Database (LECTURE-RES-PRAC)'!CU115, "")</f>
        <v/>
      </c>
      <c r="V118" s="232" t="str">
        <f aca="false">IF(B118&lt;&gt;"",IFERROR(IF(B$10="80-20", (((U118/U$19)*O$4)+O$5)*V$18, IF(B$10="60-40", (((U118/U$19)*P$4)+P$5)*V$18, 0)),0),"")</f>
        <v/>
      </c>
      <c r="W118" s="233" t="str">
        <f aca="false">IFERROR((T118+V118),"")</f>
        <v/>
      </c>
      <c r="X118" s="234" t="str">
        <f aca="false">IF(B118&lt;&gt;"",IF(B$5="LECTURE",'Exam (LECTURE ONLY)'!AJ120,IF(B$5="PRACTICUM",OUTPUT!AJ120,IF(B$5="RESEARCH",OUTPUT!AJ120,IF(B$5="STUDENT FORMATION",OUTPUT!AJ120,"")))),"")</f>
        <v/>
      </c>
      <c r="Y118" s="233" t="str">
        <f aca="false">IF(B118&lt;&gt;"",IFERROR(IF(B$10="80-20", (((X118/X$19)*O$4)+O$5)*Y$19, IF(B$10="60-40", (((X118/X$19)*P$4)+P$5)*Y$19, 0)),0),"")</f>
        <v/>
      </c>
      <c r="Z118" s="237" t="str">
        <f aca="false">IFERROR((W118+Y118),"")</f>
        <v/>
      </c>
      <c r="AA118" s="238" t="str">
        <f aca="false">IFERROR(IF(((J118+R118+Z118)/3)="","",((J118+R118+Z118)/3)),"")</f>
        <v/>
      </c>
      <c r="AB118" s="229" t="str">
        <f aca="false">IFERROR(IF(AA118="","",IF(AA118&gt;=75,"PASSED","FAILED")),"")</f>
        <v/>
      </c>
    </row>
    <row r="119" customFormat="false" ht="15.75" hidden="false" customHeight="true" outlineLevel="0" collapsed="false">
      <c r="A119" s="183" t="str">
        <f aca="false">IF(ISBLANK('Database (LECTURE-RES-PRAC)'!A116),"",'Database (LECTURE-RES-PRAC)'!A116)</f>
        <v/>
      </c>
      <c r="B119" s="184" t="str">
        <f aca="false">IF(ISBLANK('Database (LECTURE-RES-PRAC)'!B116),"",'Database (LECTURE-RES-PRAC)'!B116)</f>
        <v/>
      </c>
      <c r="C119" s="230" t="str">
        <f aca="false">IF(B119&lt;&gt;"",'Database (LECTURE-RES-PRAC)'!AH116, "")</f>
        <v/>
      </c>
      <c r="D119" s="231" t="str">
        <f aca="false">IF(B119&lt;&gt;"",IFERROR(IF(B$10="80-20", (((C119/C$19)*O$4)+O$5)*D$18, IF(B$10="60-40", (((C119/C$19)*P$4)+P$5)*D$18, 0)),0),"")</f>
        <v/>
      </c>
      <c r="E119" s="230" t="str">
        <f aca="false">IF(B119&lt;&gt;"",'Database (LECTURE-RES-PRAC)'!AI116,"")</f>
        <v/>
      </c>
      <c r="F119" s="232" t="str">
        <f aca="false">IF(B119&lt;&gt;"",IFERROR(IF(B$10="80-20", (((E119/E$19)*O$4)+O$5)*F$18, IF(B$10="60-40", (((E119/E$19)*P$4)+P$5)*F$18, 0)),0),"")</f>
        <v/>
      </c>
      <c r="G119" s="233" t="str">
        <f aca="false">IF(B119&lt;&gt;"",IFERROR((D119+F119),0),"")</f>
        <v/>
      </c>
      <c r="H119" s="234" t="str">
        <f aca="false">IF(B119&lt;&gt;"",IF(B$5="LECTURE",'Exam (LECTURE ONLY)'!N121,IF(B$5="PRACTICUM",OUTPUT!N121,IF(B$5="RESEARCH",OUTPUT!N121,IF(B$5="STUDENT FORMATION",OUTPUT!N121,"")))),"")</f>
        <v/>
      </c>
      <c r="I119" s="233" t="str">
        <f aca="false">IF(B119&lt;&gt;"",IFERROR(IF(B$10="80-20", (((H119/H$19)*O$4)+O$5)*I$19, IF(B$10="60-40", (((H119/H$19)*P$4)+P$5)*I$19, 0)),0),"")</f>
        <v/>
      </c>
      <c r="J119" s="235" t="str">
        <f aca="false">IFERROR((G119+I119),"")</f>
        <v/>
      </c>
      <c r="K119" s="236" t="str">
        <f aca="false">IF(B119&lt;&gt;"",'Database (LECTURE-RES-PRAC)'!BN116, "")</f>
        <v/>
      </c>
      <c r="L119" s="232" t="str">
        <f aca="false">IF(B119&lt;&gt;"",IFERROR(IF(B$10="80-20", (((K119/K$19)*O$4)+O$5)*L$18, IF(B$10="60-40", (((K119/K$19)*P$4)+P$5)*L$18, 0)),0),"")</f>
        <v/>
      </c>
      <c r="M119" s="236" t="str">
        <f aca="false">IF(B119&lt;&gt;"",'Database (LECTURE-RES-PRAC)'!BO116, "")</f>
        <v/>
      </c>
      <c r="N119" s="232" t="str">
        <f aca="false">IF(B119&lt;&gt;"",IFERROR(IF(B$10="80-20", (((M119/M$19)*O$4)+O$5)*N$18, IF(B$10="60-40", (((M119/M$19)*P$4)+P$5)*N$18, 0)),0),"")</f>
        <v/>
      </c>
      <c r="O119" s="233" t="str">
        <f aca="false">IFERROR((L119+N119),"")</f>
        <v/>
      </c>
      <c r="P119" s="234" t="str">
        <f aca="false">IF(B119&lt;&gt;"",IF(B$5="LECTURE",'Exam (LECTURE ONLY)'!Y121,IF(B$5="PRACTICUM",OUTPUT!Z121,IF(B$5="RESEARCH",OUTPUT!Z121,IF(B$5="STUDENT FORMATION",OUTPUT!Z121,"")))),"")</f>
        <v/>
      </c>
      <c r="Q119" s="233" t="str">
        <f aca="false">IF(B119&lt;&gt;"",IFERROR(IF(B$10="80-20", (((P119/P$19)*O$4)+O$5)*Q$19, IF(B$10="60-40", (((P119/P$19)*P$4)+P$5)*Q$19, 0)),0),"")</f>
        <v/>
      </c>
      <c r="R119" s="235" t="str">
        <f aca="false">IFERROR((O119+Q119),"")</f>
        <v/>
      </c>
      <c r="S119" s="236" t="str">
        <f aca="false">IF(B119&lt;&gt;"",'Database (LECTURE-RES-PRAC)'!CT116, "")</f>
        <v/>
      </c>
      <c r="T119" s="232" t="str">
        <f aca="false">IF(B119&lt;&gt;"",IFERROR(IF(B$10="80-20", (((S119/S$19)*O$4)+O$5)*T$18, IF(B$10="60-40", (((S119/S$19)*P$4)+P$5)*T$18, 0)),0),"")</f>
        <v/>
      </c>
      <c r="U119" s="236" t="str">
        <f aca="false">IF(B119&lt;&gt;"",'Database (LECTURE-RES-PRAC)'!CU116, "")</f>
        <v/>
      </c>
      <c r="V119" s="232" t="str">
        <f aca="false">IF(B119&lt;&gt;"",IFERROR(IF(B$10="80-20", (((U119/U$19)*O$4)+O$5)*V$18, IF(B$10="60-40", (((U119/U$19)*P$4)+P$5)*V$18, 0)),0),"")</f>
        <v/>
      </c>
      <c r="W119" s="233" t="str">
        <f aca="false">IFERROR((T119+V119),"")</f>
        <v/>
      </c>
      <c r="X119" s="234" t="str">
        <f aca="false">IF(B119&lt;&gt;"",IF(B$5="LECTURE",'Exam (LECTURE ONLY)'!AJ121,IF(B$5="PRACTICUM",OUTPUT!AJ121,IF(B$5="RESEARCH",OUTPUT!AJ121,IF(B$5="STUDENT FORMATION",OUTPUT!AJ121,"")))),"")</f>
        <v/>
      </c>
      <c r="Y119" s="233" t="str">
        <f aca="false">IF(B119&lt;&gt;"",IFERROR(IF(B$10="80-20", (((X119/X$19)*O$4)+O$5)*Y$19, IF(B$10="60-40", (((X119/X$19)*P$4)+P$5)*Y$19, 0)),0),"")</f>
        <v/>
      </c>
      <c r="Z119" s="237" t="str">
        <f aca="false">IFERROR((W119+Y119),"")</f>
        <v/>
      </c>
      <c r="AA119" s="238" t="str">
        <f aca="false">IFERROR(IF(((J119+R119+Z119)/3)="","",((J119+R119+Z119)/3)),"")</f>
        <v/>
      </c>
      <c r="AB119" s="229" t="str">
        <f aca="false">IFERROR(IF(AA119="","",IF(AA119&gt;=75,"PASSED","FAILED")),"")</f>
        <v/>
      </c>
    </row>
    <row r="120" customFormat="false" ht="15.75" hidden="false" customHeight="true" outlineLevel="0" collapsed="false">
      <c r="A120" s="228" t="str">
        <f aca="false">IF(ISBLANK('Database (LECTURE-RES-PRAC)'!A117),"",'Database (LECTURE-RES-PRAC)'!A117)</f>
        <v/>
      </c>
      <c r="B120" s="229" t="str">
        <f aca="false">IF(ISBLANK('Database (LECTURE-RES-PRAC)'!B117),"",'Database (LECTURE-RES-PRAC)'!B117)</f>
        <v/>
      </c>
      <c r="C120" s="230" t="str">
        <f aca="false">IF(B120&lt;&gt;"",'Database (LECTURE-RES-PRAC)'!AH117, "")</f>
        <v/>
      </c>
      <c r="D120" s="231" t="str">
        <f aca="false">IF(B120&lt;&gt;"",IFERROR(IF(B$10="80-20", (((C120/C$19)*O$4)+O$5)*D$18, IF(B$10="60-40", (((C120/C$19)*P$4)+P$5)*D$18, 0)),0),"")</f>
        <v/>
      </c>
      <c r="E120" s="230" t="str">
        <f aca="false">IF(B120&lt;&gt;"",'Database (LECTURE-RES-PRAC)'!AI117,"")</f>
        <v/>
      </c>
      <c r="F120" s="232" t="str">
        <f aca="false">IF(B120&lt;&gt;"",IFERROR(IF(B$10="80-20", (((E120/E$19)*O$4)+O$5)*F$18, IF(B$10="60-40", (((E120/E$19)*P$4)+P$5)*F$18, 0)),0),"")</f>
        <v/>
      </c>
      <c r="G120" s="233" t="str">
        <f aca="false">IF(B120&lt;&gt;"",IFERROR((D120+F120),0),"")</f>
        <v/>
      </c>
      <c r="H120" s="234" t="str">
        <f aca="false">IF(B120&lt;&gt;"",IF(B$5="LECTURE",'Exam (LECTURE ONLY)'!N122,IF(B$5="PRACTICUM",OUTPUT!N122,IF(B$5="RESEARCH",OUTPUT!N122,IF(B$5="STUDENT FORMATION",OUTPUT!N122,"")))),"")</f>
        <v/>
      </c>
      <c r="I120" s="233" t="str">
        <f aca="false">IF(B120&lt;&gt;"",IFERROR(IF(B$10="80-20", (((H120/H$19)*O$4)+O$5)*I$19, IF(B$10="60-40", (((H120/H$19)*P$4)+P$5)*I$19, 0)),0),"")</f>
        <v/>
      </c>
      <c r="J120" s="235" t="str">
        <f aca="false">IFERROR((G120+I120),"")</f>
        <v/>
      </c>
      <c r="K120" s="236" t="str">
        <f aca="false">IF(B120&lt;&gt;"",'Database (LECTURE-RES-PRAC)'!BN117, "")</f>
        <v/>
      </c>
      <c r="L120" s="232" t="str">
        <f aca="false">IF(B120&lt;&gt;"",IFERROR(IF(B$10="80-20", (((K120/K$19)*O$4)+O$5)*L$18, IF(B$10="60-40", (((K120/K$19)*P$4)+P$5)*L$18, 0)),0),"")</f>
        <v/>
      </c>
      <c r="M120" s="236" t="str">
        <f aca="false">IF(B120&lt;&gt;"",'Database (LECTURE-RES-PRAC)'!BO117, "")</f>
        <v/>
      </c>
      <c r="N120" s="232" t="str">
        <f aca="false">IF(B120&lt;&gt;"",IFERROR(IF(B$10="80-20", (((M120/M$19)*O$4)+O$5)*N$18, IF(B$10="60-40", (((M120/M$19)*P$4)+P$5)*N$18, 0)),0),"")</f>
        <v/>
      </c>
      <c r="O120" s="233" t="str">
        <f aca="false">IFERROR((L120+N120),"")</f>
        <v/>
      </c>
      <c r="P120" s="234" t="str">
        <f aca="false">IF(B120&lt;&gt;"",IF(B$5="LECTURE",'Exam (LECTURE ONLY)'!Y122,IF(B$5="PRACTICUM",OUTPUT!Z122,IF(B$5="RESEARCH",OUTPUT!Z122,IF(B$5="STUDENT FORMATION",OUTPUT!Z122,"")))),"")</f>
        <v/>
      </c>
      <c r="Q120" s="233" t="str">
        <f aca="false">IF(B120&lt;&gt;"",IFERROR(IF(B$10="80-20", (((P120/P$19)*O$4)+O$5)*Q$19, IF(B$10="60-40", (((P120/P$19)*P$4)+P$5)*Q$19, 0)),0),"")</f>
        <v/>
      </c>
      <c r="R120" s="235" t="str">
        <f aca="false">IFERROR((O120+Q120),"")</f>
        <v/>
      </c>
      <c r="S120" s="236" t="str">
        <f aca="false">IF(B120&lt;&gt;"",'Database (LECTURE-RES-PRAC)'!CT117, "")</f>
        <v/>
      </c>
      <c r="T120" s="232" t="str">
        <f aca="false">IF(B120&lt;&gt;"",IFERROR(IF(B$10="80-20", (((S120/S$19)*O$4)+O$5)*T$18, IF(B$10="60-40", (((S120/S$19)*P$4)+P$5)*T$18, 0)),0),"")</f>
        <v/>
      </c>
      <c r="U120" s="236" t="str">
        <f aca="false">IF(B120&lt;&gt;"",'Database (LECTURE-RES-PRAC)'!CU117, "")</f>
        <v/>
      </c>
      <c r="V120" s="232" t="str">
        <f aca="false">IF(B120&lt;&gt;"",IFERROR(IF(B$10="80-20", (((U120/U$19)*O$4)+O$5)*V$18, IF(B$10="60-40", (((U120/U$19)*P$4)+P$5)*V$18, 0)),0),"")</f>
        <v/>
      </c>
      <c r="W120" s="233" t="str">
        <f aca="false">IFERROR((T120+V120),"")</f>
        <v/>
      </c>
      <c r="X120" s="234" t="str">
        <f aca="false">IF(B120&lt;&gt;"",IF(B$5="LECTURE",'Exam (LECTURE ONLY)'!AJ122,IF(B$5="PRACTICUM",OUTPUT!AJ122,IF(B$5="RESEARCH",OUTPUT!AJ122,IF(B$5="STUDENT FORMATION",OUTPUT!AJ122,"")))),"")</f>
        <v/>
      </c>
      <c r="Y120" s="233" t="str">
        <f aca="false">IF(B120&lt;&gt;"",IFERROR(IF(B$10="80-20", (((X120/X$19)*O$4)+O$5)*Y$19, IF(B$10="60-40", (((X120/X$19)*P$4)+P$5)*Y$19, 0)),0),"")</f>
        <v/>
      </c>
      <c r="Z120" s="237" t="str">
        <f aca="false">IFERROR((W120+Y120),"")</f>
        <v/>
      </c>
      <c r="AA120" s="238" t="str">
        <f aca="false">IFERROR(IF(((J120+R120+Z120)/3)="","",((J120+R120+Z120)/3)),"")</f>
        <v/>
      </c>
      <c r="AB120" s="229" t="str">
        <f aca="false">IFERROR(IF(AA120="","",IF(AA120&gt;=75,"PASSED","FAILED")),"")</f>
        <v/>
      </c>
    </row>
    <row r="121" customFormat="false" ht="15.75" hidden="false" customHeight="true" outlineLevel="0" collapsed="false">
      <c r="A121" s="183" t="str">
        <f aca="false">IF(ISBLANK('Database (LECTURE-RES-PRAC)'!A118),"",'Database (LECTURE-RES-PRAC)'!A118)</f>
        <v/>
      </c>
      <c r="B121" s="184" t="str">
        <f aca="false">IF(ISBLANK('Database (LECTURE-RES-PRAC)'!B118),"",'Database (LECTURE-RES-PRAC)'!B118)</f>
        <v/>
      </c>
      <c r="C121" s="230" t="str">
        <f aca="false">IF(B121&lt;&gt;"",'Database (LECTURE-RES-PRAC)'!AH118, "")</f>
        <v/>
      </c>
      <c r="D121" s="231" t="str">
        <f aca="false">IF(B121&lt;&gt;"",IFERROR(IF(B$10="80-20", (((C121/C$19)*O$4)+O$5)*D$18, IF(B$10="60-40", (((C121/C$19)*P$4)+P$5)*D$18, 0)),0),"")</f>
        <v/>
      </c>
      <c r="E121" s="230" t="str">
        <f aca="false">IF(B121&lt;&gt;"",'Database (LECTURE-RES-PRAC)'!AI118,"")</f>
        <v/>
      </c>
      <c r="F121" s="232" t="str">
        <f aca="false">IF(B121&lt;&gt;"",IFERROR(IF(B$10="80-20", (((E121/E$19)*O$4)+O$5)*F$18, IF(B$10="60-40", (((E121/E$19)*P$4)+P$5)*F$18, 0)),0),"")</f>
        <v/>
      </c>
      <c r="G121" s="233" t="str">
        <f aca="false">IF(B121&lt;&gt;"",IFERROR((D121+F121),0),"")</f>
        <v/>
      </c>
      <c r="H121" s="234" t="str">
        <f aca="false">IF(B121&lt;&gt;"",IF(B$5="LECTURE",'Exam (LECTURE ONLY)'!N123,IF(B$5="PRACTICUM",OUTPUT!N123,IF(B$5="RESEARCH",OUTPUT!N123,IF(B$5="STUDENT FORMATION",OUTPUT!N123,"")))),"")</f>
        <v/>
      </c>
      <c r="I121" s="233" t="str">
        <f aca="false">IF(B121&lt;&gt;"",IFERROR(IF(B$10="80-20", (((H121/H$19)*O$4)+O$5)*I$19, IF(B$10="60-40", (((H121/H$19)*P$4)+P$5)*I$19, 0)),0),"")</f>
        <v/>
      </c>
      <c r="J121" s="235" t="str">
        <f aca="false">IFERROR((G121+I121),"")</f>
        <v/>
      </c>
      <c r="K121" s="236" t="str">
        <f aca="false">IF(B121&lt;&gt;"",'Database (LECTURE-RES-PRAC)'!BN118, "")</f>
        <v/>
      </c>
      <c r="L121" s="232" t="str">
        <f aca="false">IF(B121&lt;&gt;"",IFERROR(IF(B$10="80-20", (((K121/K$19)*O$4)+O$5)*L$18, IF(B$10="60-40", (((K121/K$19)*P$4)+P$5)*L$18, 0)),0),"")</f>
        <v/>
      </c>
      <c r="M121" s="236" t="str">
        <f aca="false">IF(B121&lt;&gt;"",'Database (LECTURE-RES-PRAC)'!BO118, "")</f>
        <v/>
      </c>
      <c r="N121" s="232" t="str">
        <f aca="false">IF(B121&lt;&gt;"",IFERROR(IF(B$10="80-20", (((M121/M$19)*O$4)+O$5)*N$18, IF(B$10="60-40", (((M121/M$19)*P$4)+P$5)*N$18, 0)),0),"")</f>
        <v/>
      </c>
      <c r="O121" s="233" t="str">
        <f aca="false">IFERROR((L121+N121),"")</f>
        <v/>
      </c>
      <c r="P121" s="234" t="str">
        <f aca="false">IF(B121&lt;&gt;"",IF(B$5="LECTURE",'Exam (LECTURE ONLY)'!Y123,IF(B$5="PRACTICUM",OUTPUT!Z123,IF(B$5="RESEARCH",OUTPUT!Z123,IF(B$5="STUDENT FORMATION",OUTPUT!Z123,"")))),"")</f>
        <v/>
      </c>
      <c r="Q121" s="233" t="str">
        <f aca="false">IF(B121&lt;&gt;"",IFERROR(IF(B$10="80-20", (((P121/P$19)*O$4)+O$5)*Q$19, IF(B$10="60-40", (((P121/P$19)*P$4)+P$5)*Q$19, 0)),0),"")</f>
        <v/>
      </c>
      <c r="R121" s="235" t="str">
        <f aca="false">IFERROR((O121+Q121),"")</f>
        <v/>
      </c>
      <c r="S121" s="236" t="str">
        <f aca="false">IF(B121&lt;&gt;"",'Database (LECTURE-RES-PRAC)'!CT118, "")</f>
        <v/>
      </c>
      <c r="T121" s="232" t="str">
        <f aca="false">IF(B121&lt;&gt;"",IFERROR(IF(B$10="80-20", (((S121/S$19)*O$4)+O$5)*T$18, IF(B$10="60-40", (((S121/S$19)*P$4)+P$5)*T$18, 0)),0),"")</f>
        <v/>
      </c>
      <c r="U121" s="236" t="str">
        <f aca="false">IF(B121&lt;&gt;"",'Database (LECTURE-RES-PRAC)'!CU118, "")</f>
        <v/>
      </c>
      <c r="V121" s="232" t="str">
        <f aca="false">IF(B121&lt;&gt;"",IFERROR(IF(B$10="80-20", (((U121/U$19)*O$4)+O$5)*V$18, IF(B$10="60-40", (((U121/U$19)*P$4)+P$5)*V$18, 0)),0),"")</f>
        <v/>
      </c>
      <c r="W121" s="233" t="str">
        <f aca="false">IFERROR((T121+V121),"")</f>
        <v/>
      </c>
      <c r="X121" s="234" t="str">
        <f aca="false">IF(B121&lt;&gt;"",IF(B$5="LECTURE",'Exam (LECTURE ONLY)'!AJ123,IF(B$5="PRACTICUM",OUTPUT!AJ123,IF(B$5="RESEARCH",OUTPUT!AJ123,IF(B$5="STUDENT FORMATION",OUTPUT!AJ123,"")))),"")</f>
        <v/>
      </c>
      <c r="Y121" s="233" t="str">
        <f aca="false">IF(B121&lt;&gt;"",IFERROR(IF(B$10="80-20", (((X121/X$19)*O$4)+O$5)*Y$19, IF(B$10="60-40", (((X121/X$19)*P$4)+P$5)*Y$19, 0)),0),"")</f>
        <v/>
      </c>
      <c r="Z121" s="237" t="str">
        <f aca="false">IFERROR((W121+Y121),"")</f>
        <v/>
      </c>
      <c r="AA121" s="238" t="str">
        <f aca="false">IFERROR(IF(((J121+R121+Z121)/3)="","",((J121+R121+Z121)/3)),"")</f>
        <v/>
      </c>
      <c r="AB121" s="229" t="str">
        <f aca="false">IFERROR(IF(AA121="","",IF(AA121&gt;=75,"PASSED","FAILED")),"")</f>
        <v/>
      </c>
    </row>
    <row r="122" customFormat="false" ht="15.75" hidden="false" customHeight="true" outlineLevel="0" collapsed="false">
      <c r="A122" s="228" t="str">
        <f aca="false">IF(ISBLANK('Database (LECTURE-RES-PRAC)'!A119),"",'Database (LECTURE-RES-PRAC)'!A119)</f>
        <v/>
      </c>
      <c r="B122" s="229" t="str">
        <f aca="false">IF(ISBLANK('Database (LECTURE-RES-PRAC)'!B119),"",'Database (LECTURE-RES-PRAC)'!B119)</f>
        <v/>
      </c>
      <c r="C122" s="230" t="str">
        <f aca="false">IF(B122&lt;&gt;"",'Database (LECTURE-RES-PRAC)'!AH119, "")</f>
        <v/>
      </c>
      <c r="D122" s="231" t="str">
        <f aca="false">IF(B122&lt;&gt;"",IFERROR(IF(B$10="80-20", (((C122/C$19)*O$4)+O$5)*D$18, IF(B$10="60-40", (((C122/C$19)*P$4)+P$5)*D$18, 0)),0),"")</f>
        <v/>
      </c>
      <c r="E122" s="230" t="str">
        <f aca="false">IF(B122&lt;&gt;"",'Database (LECTURE-RES-PRAC)'!AI119,"")</f>
        <v/>
      </c>
      <c r="F122" s="232" t="str">
        <f aca="false">IF(B122&lt;&gt;"",IFERROR(IF(B$10="80-20", (((E122/E$19)*O$4)+O$5)*F$18, IF(B$10="60-40", (((E122/E$19)*P$4)+P$5)*F$18, 0)),0),"")</f>
        <v/>
      </c>
      <c r="G122" s="233" t="str">
        <f aca="false">IF(B122&lt;&gt;"",IFERROR((D122+F122),0),"")</f>
        <v/>
      </c>
      <c r="H122" s="234" t="str">
        <f aca="false">IF(B122&lt;&gt;"",IF(B$5="LECTURE",'Exam (LECTURE ONLY)'!N124,IF(B$5="PRACTICUM",OUTPUT!N124,IF(B$5="RESEARCH",OUTPUT!N124,IF(B$5="STUDENT FORMATION",OUTPUT!N124,"")))),"")</f>
        <v/>
      </c>
      <c r="I122" s="233" t="str">
        <f aca="false">IF(B122&lt;&gt;"",IFERROR(IF(B$10="80-20", (((H122/H$19)*O$4)+O$5)*I$19, IF(B$10="60-40", (((H122/H$19)*P$4)+P$5)*I$19, 0)),0),"")</f>
        <v/>
      </c>
      <c r="J122" s="235" t="str">
        <f aca="false">IFERROR((G122+I122),"")</f>
        <v/>
      </c>
      <c r="K122" s="236" t="str">
        <f aca="false">IF(B122&lt;&gt;"",'Database (LECTURE-RES-PRAC)'!BN119, "")</f>
        <v/>
      </c>
      <c r="L122" s="232" t="str">
        <f aca="false">IF(B122&lt;&gt;"",IFERROR(IF(B$10="80-20", (((K122/K$19)*O$4)+O$5)*L$18, IF(B$10="60-40", (((K122/K$19)*P$4)+P$5)*L$18, 0)),0),"")</f>
        <v/>
      </c>
      <c r="M122" s="236" t="str">
        <f aca="false">IF(B122&lt;&gt;"",'Database (LECTURE-RES-PRAC)'!BO119, "")</f>
        <v/>
      </c>
      <c r="N122" s="232" t="str">
        <f aca="false">IF(B122&lt;&gt;"",IFERROR(IF(B$10="80-20", (((M122/M$19)*O$4)+O$5)*N$18, IF(B$10="60-40", (((M122/M$19)*P$4)+P$5)*N$18, 0)),0),"")</f>
        <v/>
      </c>
      <c r="O122" s="233" t="str">
        <f aca="false">IFERROR((L122+N122),"")</f>
        <v/>
      </c>
      <c r="P122" s="234" t="str">
        <f aca="false">IF(B122&lt;&gt;"",IF(B$5="LECTURE",'Exam (LECTURE ONLY)'!Y124,IF(B$5="PRACTICUM",OUTPUT!Z124,IF(B$5="RESEARCH",OUTPUT!Z124,IF(B$5="STUDENT FORMATION",OUTPUT!Z124,"")))),"")</f>
        <v/>
      </c>
      <c r="Q122" s="233" t="str">
        <f aca="false">IF(B122&lt;&gt;"",IFERROR(IF(B$10="80-20", (((P122/P$19)*O$4)+O$5)*Q$19, IF(B$10="60-40", (((P122/P$19)*P$4)+P$5)*Q$19, 0)),0),"")</f>
        <v/>
      </c>
      <c r="R122" s="235" t="str">
        <f aca="false">IFERROR((O122+Q122),"")</f>
        <v/>
      </c>
      <c r="S122" s="236" t="str">
        <f aca="false">IF(B122&lt;&gt;"",'Database (LECTURE-RES-PRAC)'!CT119, "")</f>
        <v/>
      </c>
      <c r="T122" s="232" t="str">
        <f aca="false">IF(B122&lt;&gt;"",IFERROR(IF(B$10="80-20", (((S122/S$19)*O$4)+O$5)*T$18, IF(B$10="60-40", (((S122/S$19)*P$4)+P$5)*T$18, 0)),0),"")</f>
        <v/>
      </c>
      <c r="U122" s="236" t="str">
        <f aca="false">IF(B122&lt;&gt;"",'Database (LECTURE-RES-PRAC)'!CU119, "")</f>
        <v/>
      </c>
      <c r="V122" s="232" t="str">
        <f aca="false">IF(B122&lt;&gt;"",IFERROR(IF(B$10="80-20", (((U122/U$19)*O$4)+O$5)*V$18, IF(B$10="60-40", (((U122/U$19)*P$4)+P$5)*V$18, 0)),0),"")</f>
        <v/>
      </c>
      <c r="W122" s="233" t="str">
        <f aca="false">IFERROR((T122+V122),"")</f>
        <v/>
      </c>
      <c r="X122" s="234" t="str">
        <f aca="false">IF(B122&lt;&gt;"",IF(B$5="LECTURE",'Exam (LECTURE ONLY)'!AJ124,IF(B$5="PRACTICUM",OUTPUT!AJ124,IF(B$5="RESEARCH",OUTPUT!AJ124,IF(B$5="STUDENT FORMATION",OUTPUT!AJ124,"")))),"")</f>
        <v/>
      </c>
      <c r="Y122" s="233" t="str">
        <f aca="false">IF(B122&lt;&gt;"",IFERROR(IF(B$10="80-20", (((X122/X$19)*O$4)+O$5)*Y$19, IF(B$10="60-40", (((X122/X$19)*P$4)+P$5)*Y$19, 0)),0),"")</f>
        <v/>
      </c>
      <c r="Z122" s="237" t="str">
        <f aca="false">IFERROR((W122+Y122),"")</f>
        <v/>
      </c>
      <c r="AA122" s="238" t="str">
        <f aca="false">IFERROR(IF(((J122+R122+Z122)/3)="","",((J122+R122+Z122)/3)),"")</f>
        <v/>
      </c>
      <c r="AB122" s="229" t="str">
        <f aca="false">IFERROR(IF(AA122="","",IF(AA122&gt;=75,"PASSED","FAILED")),"")</f>
        <v/>
      </c>
    </row>
    <row r="123" customFormat="false" ht="15.75" hidden="false" customHeight="true" outlineLevel="0" collapsed="false">
      <c r="A123" s="183" t="str">
        <f aca="false">IF(ISBLANK('Database (LECTURE-RES-PRAC)'!A120),"",'Database (LECTURE-RES-PRAC)'!A120)</f>
        <v/>
      </c>
      <c r="B123" s="184" t="str">
        <f aca="false">IF(ISBLANK('Database (LECTURE-RES-PRAC)'!B120),"",'Database (LECTURE-RES-PRAC)'!B120)</f>
        <v/>
      </c>
      <c r="C123" s="230" t="str">
        <f aca="false">IF(B123&lt;&gt;"",'Database (LECTURE-RES-PRAC)'!AH120, "")</f>
        <v/>
      </c>
      <c r="D123" s="231" t="str">
        <f aca="false">IF(B123&lt;&gt;"",IFERROR(IF(B$10="80-20", (((C123/C$19)*O$4)+O$5)*D$18, IF(B$10="60-40", (((C123/C$19)*P$4)+P$5)*D$18, 0)),0),"")</f>
        <v/>
      </c>
      <c r="E123" s="230" t="str">
        <f aca="false">IF(B123&lt;&gt;"",'Database (LECTURE-RES-PRAC)'!AI120,"")</f>
        <v/>
      </c>
      <c r="F123" s="232" t="str">
        <f aca="false">IF(B123&lt;&gt;"",IFERROR(IF(B$10="80-20", (((E123/E$19)*O$4)+O$5)*F$18, IF(B$10="60-40", (((E123/E$19)*P$4)+P$5)*F$18, 0)),0),"")</f>
        <v/>
      </c>
      <c r="G123" s="233" t="str">
        <f aca="false">IF(B123&lt;&gt;"",IFERROR((D123+F123),0),"")</f>
        <v/>
      </c>
      <c r="H123" s="234" t="str">
        <f aca="false">IF(B123&lt;&gt;"",IF(B$5="LECTURE",'Exam (LECTURE ONLY)'!N125,IF(B$5="PRACTICUM",OUTPUT!N125,IF(B$5="RESEARCH",OUTPUT!N125,IF(B$5="STUDENT FORMATION",OUTPUT!N125,"")))),"")</f>
        <v/>
      </c>
      <c r="I123" s="233" t="str">
        <f aca="false">IF(B123&lt;&gt;"",IFERROR(IF(B$10="80-20", (((H123/H$19)*O$4)+O$5)*I$19, IF(B$10="60-40", (((H123/H$19)*P$4)+P$5)*I$19, 0)),0),"")</f>
        <v/>
      </c>
      <c r="J123" s="235" t="str">
        <f aca="false">IFERROR((G123+I123),"")</f>
        <v/>
      </c>
      <c r="K123" s="236" t="str">
        <f aca="false">IF(B123&lt;&gt;"",'Database (LECTURE-RES-PRAC)'!BN120, "")</f>
        <v/>
      </c>
      <c r="L123" s="232" t="str">
        <f aca="false">IF(B123&lt;&gt;"",IFERROR(IF(B$10="80-20", (((K123/K$19)*O$4)+O$5)*L$18, IF(B$10="60-40", (((K123/K$19)*P$4)+P$5)*L$18, 0)),0),"")</f>
        <v/>
      </c>
      <c r="M123" s="236" t="str">
        <f aca="false">IF(B123&lt;&gt;"",'Database (LECTURE-RES-PRAC)'!BO120, "")</f>
        <v/>
      </c>
      <c r="N123" s="232" t="str">
        <f aca="false">IF(B123&lt;&gt;"",IFERROR(IF(B$10="80-20", (((M123/M$19)*O$4)+O$5)*N$18, IF(B$10="60-40", (((M123/M$19)*P$4)+P$5)*N$18, 0)),0),"")</f>
        <v/>
      </c>
      <c r="O123" s="233" t="str">
        <f aca="false">IFERROR((L123+N123),"")</f>
        <v/>
      </c>
      <c r="P123" s="234" t="str">
        <f aca="false">IF(B123&lt;&gt;"",IF(B$5="LECTURE",'Exam (LECTURE ONLY)'!Y125,IF(B$5="PRACTICUM",OUTPUT!Z125,IF(B$5="RESEARCH",OUTPUT!Z125,IF(B$5="STUDENT FORMATION",OUTPUT!Z125,"")))),"")</f>
        <v/>
      </c>
      <c r="Q123" s="233" t="str">
        <f aca="false">IF(B123&lt;&gt;"",IFERROR(IF(B$10="80-20", (((P123/P$19)*O$4)+O$5)*Q$19, IF(B$10="60-40", (((P123/P$19)*P$4)+P$5)*Q$19, 0)),0),"")</f>
        <v/>
      </c>
      <c r="R123" s="235" t="str">
        <f aca="false">IFERROR((O123+Q123),"")</f>
        <v/>
      </c>
      <c r="S123" s="236" t="str">
        <f aca="false">IF(B123&lt;&gt;"",'Database (LECTURE-RES-PRAC)'!CT120, "")</f>
        <v/>
      </c>
      <c r="T123" s="232" t="str">
        <f aca="false">IF(B123&lt;&gt;"",IFERROR(IF(B$10="80-20", (((S123/S$19)*O$4)+O$5)*T$18, IF(B$10="60-40", (((S123/S$19)*P$4)+P$5)*T$18, 0)),0),"")</f>
        <v/>
      </c>
      <c r="U123" s="236" t="str">
        <f aca="false">IF(B123&lt;&gt;"",'Database (LECTURE-RES-PRAC)'!CU120, "")</f>
        <v/>
      </c>
      <c r="V123" s="232" t="str">
        <f aca="false">IF(B123&lt;&gt;"",IFERROR(IF(B$10="80-20", (((U123/U$19)*O$4)+O$5)*V$18, IF(B$10="60-40", (((U123/U$19)*P$4)+P$5)*V$18, 0)),0),"")</f>
        <v/>
      </c>
      <c r="W123" s="233" t="str">
        <f aca="false">IFERROR((T123+V123),"")</f>
        <v/>
      </c>
      <c r="X123" s="234" t="str">
        <f aca="false">IF(B123&lt;&gt;"",IF(B$5="LECTURE",'Exam (LECTURE ONLY)'!AJ125,IF(B$5="PRACTICUM",OUTPUT!AJ125,IF(B$5="RESEARCH",OUTPUT!AJ125,IF(B$5="STUDENT FORMATION",OUTPUT!AJ125,"")))),"")</f>
        <v/>
      </c>
      <c r="Y123" s="233" t="str">
        <f aca="false">IF(B123&lt;&gt;"",IFERROR(IF(B$10="80-20", (((X123/X$19)*O$4)+O$5)*Y$19, IF(B$10="60-40", (((X123/X$19)*P$4)+P$5)*Y$19, 0)),0),"")</f>
        <v/>
      </c>
      <c r="Z123" s="237" t="str">
        <f aca="false">IFERROR((W123+Y123),"")</f>
        <v/>
      </c>
      <c r="AA123" s="238" t="str">
        <f aca="false">IFERROR(IF(((J123+R123+Z123)/3)="","",((J123+R123+Z123)/3)),"")</f>
        <v/>
      </c>
      <c r="AB123" s="229" t="str">
        <f aca="false">IFERROR(IF(AA123="","",IF(AA123&gt;=75,"PASSED","FAILED")),"")</f>
        <v/>
      </c>
    </row>
    <row r="124" customFormat="false" ht="15.75" hidden="false" customHeight="true" outlineLevel="0" collapsed="false">
      <c r="A124" s="228" t="str">
        <f aca="false">IF(ISBLANK('Database (LECTURE-RES-PRAC)'!A121),"",'Database (LECTURE-RES-PRAC)'!A121)</f>
        <v/>
      </c>
      <c r="B124" s="229" t="str">
        <f aca="false">IF(ISBLANK('Database (LECTURE-RES-PRAC)'!B121),"",'Database (LECTURE-RES-PRAC)'!B121)</f>
        <v/>
      </c>
      <c r="C124" s="230" t="str">
        <f aca="false">IF(B124&lt;&gt;"",'Database (LECTURE-RES-PRAC)'!AH121, "")</f>
        <v/>
      </c>
      <c r="D124" s="231" t="str">
        <f aca="false">IF(B124&lt;&gt;"",IFERROR(IF(B$10="80-20", (((C124/C$19)*O$4)+O$5)*D$18, IF(B$10="60-40", (((C124/C$19)*P$4)+P$5)*D$18, 0)),0),"")</f>
        <v/>
      </c>
      <c r="E124" s="230" t="str">
        <f aca="false">IF(B124&lt;&gt;"",'Database (LECTURE-RES-PRAC)'!AI121,"")</f>
        <v/>
      </c>
      <c r="F124" s="232" t="str">
        <f aca="false">IF(B124&lt;&gt;"",IFERROR(IF(B$10="80-20", (((E124/E$19)*O$4)+O$5)*F$18, IF(B$10="60-40", (((E124/E$19)*P$4)+P$5)*F$18, 0)),0),"")</f>
        <v/>
      </c>
      <c r="G124" s="233" t="str">
        <f aca="false">IF(B124&lt;&gt;"",IFERROR((D124+F124),0),"")</f>
        <v/>
      </c>
      <c r="H124" s="234" t="str">
        <f aca="false">IF(B124&lt;&gt;"",IF(B$5="LECTURE",'Exam (LECTURE ONLY)'!N126,IF(B$5="PRACTICUM",OUTPUT!N126,IF(B$5="RESEARCH",OUTPUT!N126,IF(B$5="STUDENT FORMATION",OUTPUT!N126,"")))),"")</f>
        <v/>
      </c>
      <c r="I124" s="233" t="str">
        <f aca="false">IF(B124&lt;&gt;"",IFERROR(IF(B$10="80-20", (((H124/H$19)*O$4)+O$5)*I$19, IF(B$10="60-40", (((H124/H$19)*P$4)+P$5)*I$19, 0)),0),"")</f>
        <v/>
      </c>
      <c r="J124" s="235" t="str">
        <f aca="false">IFERROR((G124+I124),"")</f>
        <v/>
      </c>
      <c r="K124" s="236" t="str">
        <f aca="false">IF(B124&lt;&gt;"",'Database (LECTURE-RES-PRAC)'!BN121, "")</f>
        <v/>
      </c>
      <c r="L124" s="232" t="str">
        <f aca="false">IF(B124&lt;&gt;"",IFERROR(IF(B$10="80-20", (((K124/K$19)*O$4)+O$5)*L$18, IF(B$10="60-40", (((K124/K$19)*P$4)+P$5)*L$18, 0)),0),"")</f>
        <v/>
      </c>
      <c r="M124" s="236" t="str">
        <f aca="false">IF(B124&lt;&gt;"",'Database (LECTURE-RES-PRAC)'!BO121, "")</f>
        <v/>
      </c>
      <c r="N124" s="232" t="str">
        <f aca="false">IF(B124&lt;&gt;"",IFERROR(IF(B$10="80-20", (((M124/M$19)*O$4)+O$5)*N$18, IF(B$10="60-40", (((M124/M$19)*P$4)+P$5)*N$18, 0)),0),"")</f>
        <v/>
      </c>
      <c r="O124" s="233" t="str">
        <f aca="false">IFERROR((L124+N124),"")</f>
        <v/>
      </c>
      <c r="P124" s="234" t="str">
        <f aca="false">IF(B124&lt;&gt;"",IF(B$5="LECTURE",'Exam (LECTURE ONLY)'!Y126,IF(B$5="PRACTICUM",OUTPUT!Z126,IF(B$5="RESEARCH",OUTPUT!Z126,IF(B$5="STUDENT FORMATION",OUTPUT!Z126,"")))),"")</f>
        <v/>
      </c>
      <c r="Q124" s="233" t="str">
        <f aca="false">IF(B124&lt;&gt;"",IFERROR(IF(B$10="80-20", (((P124/P$19)*O$4)+O$5)*Q$19, IF(B$10="60-40", (((P124/P$19)*P$4)+P$5)*Q$19, 0)),0),"")</f>
        <v/>
      </c>
      <c r="R124" s="235" t="str">
        <f aca="false">IFERROR((O124+Q124),"")</f>
        <v/>
      </c>
      <c r="S124" s="236" t="str">
        <f aca="false">IF(B124&lt;&gt;"",'Database (LECTURE-RES-PRAC)'!CT121, "")</f>
        <v/>
      </c>
      <c r="T124" s="232" t="str">
        <f aca="false">IF(B124&lt;&gt;"",IFERROR(IF(B$10="80-20", (((S124/S$19)*O$4)+O$5)*T$18, IF(B$10="60-40", (((S124/S$19)*P$4)+P$5)*T$18, 0)),0),"")</f>
        <v/>
      </c>
      <c r="U124" s="236" t="str">
        <f aca="false">IF(B124&lt;&gt;"",'Database (LECTURE-RES-PRAC)'!CU121, "")</f>
        <v/>
      </c>
      <c r="V124" s="232" t="str">
        <f aca="false">IF(B124&lt;&gt;"",IFERROR(IF(B$10="80-20", (((U124/U$19)*O$4)+O$5)*V$18, IF(B$10="60-40", (((U124/U$19)*P$4)+P$5)*V$18, 0)),0),"")</f>
        <v/>
      </c>
      <c r="W124" s="233" t="str">
        <f aca="false">IFERROR((T124+V124),"")</f>
        <v/>
      </c>
      <c r="X124" s="234" t="str">
        <f aca="false">IF(B124&lt;&gt;"",IF(B$5="LECTURE",'Exam (LECTURE ONLY)'!AJ126,IF(B$5="PRACTICUM",OUTPUT!AJ126,IF(B$5="RESEARCH",OUTPUT!AJ126,IF(B$5="STUDENT FORMATION",OUTPUT!AJ126,"")))),"")</f>
        <v/>
      </c>
      <c r="Y124" s="233" t="str">
        <f aca="false">IF(B124&lt;&gt;"",IFERROR(IF(B$10="80-20", (((X124/X$19)*O$4)+O$5)*Y$19, IF(B$10="60-40", (((X124/X$19)*P$4)+P$5)*Y$19, 0)),0),"")</f>
        <v/>
      </c>
      <c r="Z124" s="237" t="str">
        <f aca="false">IFERROR((W124+Y124),"")</f>
        <v/>
      </c>
      <c r="AA124" s="238" t="str">
        <f aca="false">IFERROR(IF(((J124+R124+Z124)/3)="","",((J124+R124+Z124)/3)),"")</f>
        <v/>
      </c>
      <c r="AB124" s="229" t="str">
        <f aca="false">IFERROR(IF(AA124="","",IF(AA124&gt;=75,"PASSED","FAILED")),"")</f>
        <v/>
      </c>
    </row>
    <row r="125" customFormat="false" ht="15.75" hidden="false" customHeight="true" outlineLevel="0" collapsed="false">
      <c r="A125" s="183" t="str">
        <f aca="false">IF(ISBLANK('Database (LECTURE-RES-PRAC)'!A122),"",'Database (LECTURE-RES-PRAC)'!A122)</f>
        <v/>
      </c>
      <c r="B125" s="184" t="str">
        <f aca="false">IF(ISBLANK('Database (LECTURE-RES-PRAC)'!B122),"",'Database (LECTURE-RES-PRAC)'!B122)</f>
        <v/>
      </c>
      <c r="C125" s="230" t="str">
        <f aca="false">IF(B125&lt;&gt;"",'Database (LECTURE-RES-PRAC)'!AH122, "")</f>
        <v/>
      </c>
      <c r="D125" s="231" t="str">
        <f aca="false">IF(B125&lt;&gt;"",IFERROR(IF(B$10="80-20", (((C125/C$19)*O$4)+O$5)*D$18, IF(B$10="60-40", (((C125/C$19)*P$4)+P$5)*D$18, 0)),0),"")</f>
        <v/>
      </c>
      <c r="E125" s="230" t="str">
        <f aca="false">IF(B125&lt;&gt;"",'Database (LECTURE-RES-PRAC)'!AI122,"")</f>
        <v/>
      </c>
      <c r="F125" s="232" t="str">
        <f aca="false">IF(B125&lt;&gt;"",IFERROR(IF(B$10="80-20", (((E125/E$19)*O$4)+O$5)*F$18, IF(B$10="60-40", (((E125/E$19)*P$4)+P$5)*F$18, 0)),0),"")</f>
        <v/>
      </c>
      <c r="G125" s="233" t="str">
        <f aca="false">IF(B125&lt;&gt;"",IFERROR((D125+F125),0),"")</f>
        <v/>
      </c>
      <c r="H125" s="234" t="str">
        <f aca="false">IF(B125&lt;&gt;"",IF(B$5="LECTURE",'Exam (LECTURE ONLY)'!N127,IF(B$5="PRACTICUM",OUTPUT!N127,IF(B$5="RESEARCH",OUTPUT!N127,IF(B$5="STUDENT FORMATION",OUTPUT!N127,"")))),"")</f>
        <v/>
      </c>
      <c r="I125" s="233" t="str">
        <f aca="false">IF(B125&lt;&gt;"",IFERROR(IF(B$10="80-20", (((H125/H$19)*O$4)+O$5)*I$19, IF(B$10="60-40", (((H125/H$19)*P$4)+P$5)*I$19, 0)),0),"")</f>
        <v/>
      </c>
      <c r="J125" s="235" t="str">
        <f aca="false">IFERROR((G125+I125),"")</f>
        <v/>
      </c>
      <c r="K125" s="236" t="str">
        <f aca="false">IF(B125&lt;&gt;"",'Database (LECTURE-RES-PRAC)'!BN122, "")</f>
        <v/>
      </c>
      <c r="L125" s="232" t="str">
        <f aca="false">IF(B125&lt;&gt;"",IFERROR(IF(B$10="80-20", (((K125/K$19)*O$4)+O$5)*L$18, IF(B$10="60-40", (((K125/K$19)*P$4)+P$5)*L$18, 0)),0),"")</f>
        <v/>
      </c>
      <c r="M125" s="236" t="str">
        <f aca="false">IF(B125&lt;&gt;"",'Database (LECTURE-RES-PRAC)'!BO122, "")</f>
        <v/>
      </c>
      <c r="N125" s="232" t="str">
        <f aca="false">IF(B125&lt;&gt;"",IFERROR(IF(B$10="80-20", (((M125/M$19)*O$4)+O$5)*N$18, IF(B$10="60-40", (((M125/M$19)*P$4)+P$5)*N$18, 0)),0),"")</f>
        <v/>
      </c>
      <c r="O125" s="233" t="str">
        <f aca="false">IFERROR((L125+N125),"")</f>
        <v/>
      </c>
      <c r="P125" s="234" t="str">
        <f aca="false">IF(B125&lt;&gt;"",IF(B$5="LECTURE",'Exam (LECTURE ONLY)'!Y127,IF(B$5="PRACTICUM",OUTPUT!Z127,IF(B$5="RESEARCH",OUTPUT!Z127,IF(B$5="STUDENT FORMATION",OUTPUT!Z127,"")))),"")</f>
        <v/>
      </c>
      <c r="Q125" s="233" t="str">
        <f aca="false">IF(B125&lt;&gt;"",IFERROR(IF(B$10="80-20", (((P125/P$19)*O$4)+O$5)*Q$19, IF(B$10="60-40", (((P125/P$19)*P$4)+P$5)*Q$19, 0)),0),"")</f>
        <v/>
      </c>
      <c r="R125" s="235" t="str">
        <f aca="false">IFERROR((O125+Q125),"")</f>
        <v/>
      </c>
      <c r="S125" s="236" t="str">
        <f aca="false">IF(B125&lt;&gt;"",'Database (LECTURE-RES-PRAC)'!CT122, "")</f>
        <v/>
      </c>
      <c r="T125" s="232" t="str">
        <f aca="false">IF(B125&lt;&gt;"",IFERROR(IF(B$10="80-20", (((S125/S$19)*O$4)+O$5)*T$18, IF(B$10="60-40", (((S125/S$19)*P$4)+P$5)*T$18, 0)),0),"")</f>
        <v/>
      </c>
      <c r="U125" s="236" t="str">
        <f aca="false">IF(B125&lt;&gt;"",'Database (LECTURE-RES-PRAC)'!CU122, "")</f>
        <v/>
      </c>
      <c r="V125" s="232" t="str">
        <f aca="false">IF(B125&lt;&gt;"",IFERROR(IF(B$10="80-20", (((U125/U$19)*O$4)+O$5)*V$18, IF(B$10="60-40", (((U125/U$19)*P$4)+P$5)*V$18, 0)),0),"")</f>
        <v/>
      </c>
      <c r="W125" s="233" t="str">
        <f aca="false">IFERROR((T125+V125),"")</f>
        <v/>
      </c>
      <c r="X125" s="234" t="str">
        <f aca="false">IF(B125&lt;&gt;"",IF(B$5="LECTURE",'Exam (LECTURE ONLY)'!AJ127,IF(B$5="PRACTICUM",OUTPUT!AJ127,IF(B$5="RESEARCH",OUTPUT!AJ127,IF(B$5="STUDENT FORMATION",OUTPUT!AJ127,"")))),"")</f>
        <v/>
      </c>
      <c r="Y125" s="233" t="str">
        <f aca="false">IF(B125&lt;&gt;"",IFERROR(IF(B$10="80-20", (((X125/X$19)*O$4)+O$5)*Y$19, IF(B$10="60-40", (((X125/X$19)*P$4)+P$5)*Y$19, 0)),0),"")</f>
        <v/>
      </c>
      <c r="Z125" s="237" t="str">
        <f aca="false">IFERROR((W125+Y125),"")</f>
        <v/>
      </c>
      <c r="AA125" s="238" t="str">
        <f aca="false">IFERROR(IF(((J125+R125+Z125)/3)="","",((J125+R125+Z125)/3)),"")</f>
        <v/>
      </c>
      <c r="AB125" s="229" t="str">
        <f aca="false">IFERROR(IF(AA125="","",IF(AA125&gt;=75,"PASSED","FAILED")),"")</f>
        <v/>
      </c>
    </row>
    <row r="126" customFormat="false" ht="15.75" hidden="false" customHeight="true" outlineLevel="0" collapsed="false">
      <c r="A126" s="228" t="str">
        <f aca="false">IF(ISBLANK('Database (LECTURE-RES-PRAC)'!A123),"",'Database (LECTURE-RES-PRAC)'!A123)</f>
        <v/>
      </c>
      <c r="B126" s="229" t="str">
        <f aca="false">IF(ISBLANK('Database (LECTURE-RES-PRAC)'!B123),"",'Database (LECTURE-RES-PRAC)'!B123)</f>
        <v/>
      </c>
      <c r="C126" s="230" t="str">
        <f aca="false">IF(B126&lt;&gt;"",'Database (LECTURE-RES-PRAC)'!AH123, "")</f>
        <v/>
      </c>
      <c r="D126" s="231" t="str">
        <f aca="false">IF(B126&lt;&gt;"",IFERROR(IF(B$10="80-20", (((C126/C$19)*O$4)+O$5)*D$18, IF(B$10="60-40", (((C126/C$19)*P$4)+P$5)*D$18, 0)),0),"")</f>
        <v/>
      </c>
      <c r="E126" s="230" t="str">
        <f aca="false">IF(B126&lt;&gt;"",'Database (LECTURE-RES-PRAC)'!AI123,"")</f>
        <v/>
      </c>
      <c r="F126" s="232" t="str">
        <f aca="false">IF(B126&lt;&gt;"",IFERROR(IF(B$10="80-20", (((E126/E$19)*O$4)+O$5)*F$18, IF(B$10="60-40", (((E126/E$19)*P$4)+P$5)*F$18, 0)),0),"")</f>
        <v/>
      </c>
      <c r="G126" s="233" t="str">
        <f aca="false">IF(B126&lt;&gt;"",IFERROR((D126+F126),0),"")</f>
        <v/>
      </c>
      <c r="H126" s="234" t="str">
        <f aca="false">IF(B126&lt;&gt;"",IF(B$5="LECTURE",'Exam (LECTURE ONLY)'!N128,IF(B$5="PRACTICUM",OUTPUT!N128,IF(B$5="RESEARCH",OUTPUT!N128,IF(B$5="STUDENT FORMATION",OUTPUT!N128,"")))),"")</f>
        <v/>
      </c>
      <c r="I126" s="233" t="str">
        <f aca="false">IF(B126&lt;&gt;"",IFERROR(IF(B$10="80-20", (((H126/H$19)*O$4)+O$5)*I$19, IF(B$10="60-40", (((H126/H$19)*P$4)+P$5)*I$19, 0)),0),"")</f>
        <v/>
      </c>
      <c r="J126" s="235" t="str">
        <f aca="false">IFERROR((G126+I126),"")</f>
        <v/>
      </c>
      <c r="K126" s="236" t="str">
        <f aca="false">IF(B126&lt;&gt;"",'Database (LECTURE-RES-PRAC)'!BN123, "")</f>
        <v/>
      </c>
      <c r="L126" s="232" t="str">
        <f aca="false">IF(B126&lt;&gt;"",IFERROR(IF(B$10="80-20", (((K126/K$19)*O$4)+O$5)*L$18, IF(B$10="60-40", (((K126/K$19)*P$4)+P$5)*L$18, 0)),0),"")</f>
        <v/>
      </c>
      <c r="M126" s="236" t="str">
        <f aca="false">IF(B126&lt;&gt;"",'Database (LECTURE-RES-PRAC)'!BO123, "")</f>
        <v/>
      </c>
      <c r="N126" s="232" t="str">
        <f aca="false">IF(B126&lt;&gt;"",IFERROR(IF(B$10="80-20", (((M126/M$19)*O$4)+O$5)*N$18, IF(B$10="60-40", (((M126/M$19)*P$4)+P$5)*N$18, 0)),0),"")</f>
        <v/>
      </c>
      <c r="O126" s="233" t="str">
        <f aca="false">IFERROR((L126+N126),"")</f>
        <v/>
      </c>
      <c r="P126" s="234" t="str">
        <f aca="false">IF(B126&lt;&gt;"",IF(B$5="LECTURE",'Exam (LECTURE ONLY)'!Y128,IF(B$5="PRACTICUM",OUTPUT!Z128,IF(B$5="RESEARCH",OUTPUT!Z128,IF(B$5="STUDENT FORMATION",OUTPUT!Z128,"")))),"")</f>
        <v/>
      </c>
      <c r="Q126" s="233" t="str">
        <f aca="false">IF(B126&lt;&gt;"",IFERROR(IF(B$10="80-20", (((P126/P$19)*O$4)+O$5)*Q$19, IF(B$10="60-40", (((P126/P$19)*P$4)+P$5)*Q$19, 0)),0),"")</f>
        <v/>
      </c>
      <c r="R126" s="235" t="str">
        <f aca="false">IFERROR((O126+Q126),"")</f>
        <v/>
      </c>
      <c r="S126" s="236" t="str">
        <f aca="false">IF(B126&lt;&gt;"",'Database (LECTURE-RES-PRAC)'!CT123, "")</f>
        <v/>
      </c>
      <c r="T126" s="232" t="str">
        <f aca="false">IF(B126&lt;&gt;"",IFERROR(IF(B$10="80-20", (((S126/S$19)*O$4)+O$5)*T$18, IF(B$10="60-40", (((S126/S$19)*P$4)+P$5)*T$18, 0)),0),"")</f>
        <v/>
      </c>
      <c r="U126" s="236" t="str">
        <f aca="false">IF(B126&lt;&gt;"",'Database (LECTURE-RES-PRAC)'!CU123, "")</f>
        <v/>
      </c>
      <c r="V126" s="232" t="str">
        <f aca="false">IF(B126&lt;&gt;"",IFERROR(IF(B$10="80-20", (((U126/U$19)*O$4)+O$5)*V$18, IF(B$10="60-40", (((U126/U$19)*P$4)+P$5)*V$18, 0)),0),"")</f>
        <v/>
      </c>
      <c r="W126" s="233" t="str">
        <f aca="false">IFERROR((T126+V126),"")</f>
        <v/>
      </c>
      <c r="X126" s="234" t="str">
        <f aca="false">IF(B126&lt;&gt;"",IF(B$5="LECTURE",'Exam (LECTURE ONLY)'!AJ128,IF(B$5="PRACTICUM",OUTPUT!AJ128,IF(B$5="RESEARCH",OUTPUT!AJ128,IF(B$5="STUDENT FORMATION",OUTPUT!AJ128,"")))),"")</f>
        <v/>
      </c>
      <c r="Y126" s="233" t="str">
        <f aca="false">IF(B126&lt;&gt;"",IFERROR(IF(B$10="80-20", (((X126/X$19)*O$4)+O$5)*Y$19, IF(B$10="60-40", (((X126/X$19)*P$4)+P$5)*Y$19, 0)),0),"")</f>
        <v/>
      </c>
      <c r="Z126" s="237" t="str">
        <f aca="false">IFERROR((W126+Y126),"")</f>
        <v/>
      </c>
      <c r="AA126" s="238" t="str">
        <f aca="false">IFERROR(IF(((J126+R126+Z126)/3)="","",((J126+R126+Z126)/3)),"")</f>
        <v/>
      </c>
      <c r="AB126" s="229" t="str">
        <f aca="false">IFERROR(IF(AA126="","",IF(AA126&gt;=75,"PASSED","FAILED")),"")</f>
        <v/>
      </c>
    </row>
    <row r="127" customFormat="false" ht="15.75" hidden="false" customHeight="true" outlineLevel="0" collapsed="false">
      <c r="A127" s="183" t="str">
        <f aca="false">IF(ISBLANK('Database (LECTURE-RES-PRAC)'!A124),"",'Database (LECTURE-RES-PRAC)'!A124)</f>
        <v/>
      </c>
      <c r="B127" s="184" t="str">
        <f aca="false">IF(ISBLANK('Database (LECTURE-RES-PRAC)'!B124),"",'Database (LECTURE-RES-PRAC)'!B124)</f>
        <v/>
      </c>
      <c r="C127" s="230" t="str">
        <f aca="false">IF(B127&lt;&gt;"",'Database (LECTURE-RES-PRAC)'!AH124, "")</f>
        <v/>
      </c>
      <c r="D127" s="231" t="str">
        <f aca="false">IF(B127&lt;&gt;"",IFERROR(IF(B$10="80-20", (((C127/C$19)*O$4)+O$5)*D$18, IF(B$10="60-40", (((C127/C$19)*P$4)+P$5)*D$18, 0)),0),"")</f>
        <v/>
      </c>
      <c r="E127" s="230" t="str">
        <f aca="false">IF(B127&lt;&gt;"",'Database (LECTURE-RES-PRAC)'!AI124,"")</f>
        <v/>
      </c>
      <c r="F127" s="232" t="str">
        <f aca="false">IF(B127&lt;&gt;"",IFERROR(IF(B$10="80-20", (((E127/E$19)*O$4)+O$5)*F$18, IF(B$10="60-40", (((E127/E$19)*P$4)+P$5)*F$18, 0)),0),"")</f>
        <v/>
      </c>
      <c r="G127" s="233" t="str">
        <f aca="false">IF(B127&lt;&gt;"",IFERROR((D127+F127),0),"")</f>
        <v/>
      </c>
      <c r="H127" s="234" t="str">
        <f aca="false">IF(B127&lt;&gt;"",IF(B$5="LECTURE",'Exam (LECTURE ONLY)'!N129,IF(B$5="PRACTICUM",OUTPUT!N129,IF(B$5="RESEARCH",OUTPUT!N129,IF(B$5="STUDENT FORMATION",OUTPUT!N129,"")))),"")</f>
        <v/>
      </c>
      <c r="I127" s="233" t="str">
        <f aca="false">IF(B127&lt;&gt;"",IFERROR(IF(B$10="80-20", (((H127/H$19)*O$4)+O$5)*I$19, IF(B$10="60-40", (((H127/H$19)*P$4)+P$5)*I$19, 0)),0),"")</f>
        <v/>
      </c>
      <c r="J127" s="235" t="str">
        <f aca="false">IFERROR((G127+I127),"")</f>
        <v/>
      </c>
      <c r="K127" s="236" t="str">
        <f aca="false">IF(B127&lt;&gt;"",'Database (LECTURE-RES-PRAC)'!BN124, "")</f>
        <v/>
      </c>
      <c r="L127" s="232" t="str">
        <f aca="false">IF(B127&lt;&gt;"",IFERROR(IF(B$10="80-20", (((K127/K$19)*O$4)+O$5)*L$18, IF(B$10="60-40", (((K127/K$19)*P$4)+P$5)*L$18, 0)),0),"")</f>
        <v/>
      </c>
      <c r="M127" s="236" t="str">
        <f aca="false">IF(B127&lt;&gt;"",'Database (LECTURE-RES-PRAC)'!BO124, "")</f>
        <v/>
      </c>
      <c r="N127" s="232" t="str">
        <f aca="false">IF(B127&lt;&gt;"",IFERROR(IF(B$10="80-20", (((M127/M$19)*O$4)+O$5)*N$18, IF(B$10="60-40", (((M127/M$19)*P$4)+P$5)*N$18, 0)),0),"")</f>
        <v/>
      </c>
      <c r="O127" s="233" t="str">
        <f aca="false">IFERROR((L127+N127),"")</f>
        <v/>
      </c>
      <c r="P127" s="234" t="str">
        <f aca="false">IF(B127&lt;&gt;"",IF(B$5="LECTURE",'Exam (LECTURE ONLY)'!Y129,IF(B$5="PRACTICUM",OUTPUT!Z129,IF(B$5="RESEARCH",OUTPUT!Z129,IF(B$5="STUDENT FORMATION",OUTPUT!Z129,"")))),"")</f>
        <v/>
      </c>
      <c r="Q127" s="233" t="str">
        <f aca="false">IF(B127&lt;&gt;"",IFERROR(IF(B$10="80-20", (((P127/P$19)*O$4)+O$5)*Q$19, IF(B$10="60-40", (((P127/P$19)*P$4)+P$5)*Q$19, 0)),0),"")</f>
        <v/>
      </c>
      <c r="R127" s="235" t="str">
        <f aca="false">IFERROR((O127+Q127),"")</f>
        <v/>
      </c>
      <c r="S127" s="236" t="str">
        <f aca="false">IF(B127&lt;&gt;"",'Database (LECTURE-RES-PRAC)'!CT124, "")</f>
        <v/>
      </c>
      <c r="T127" s="232" t="str">
        <f aca="false">IF(B127&lt;&gt;"",IFERROR(IF(B$10="80-20", (((S127/S$19)*O$4)+O$5)*T$18, IF(B$10="60-40", (((S127/S$19)*P$4)+P$5)*T$18, 0)),0),"")</f>
        <v/>
      </c>
      <c r="U127" s="236" t="str">
        <f aca="false">IF(B127&lt;&gt;"",'Database (LECTURE-RES-PRAC)'!CU124, "")</f>
        <v/>
      </c>
      <c r="V127" s="232" t="str">
        <f aca="false">IF(B127&lt;&gt;"",IFERROR(IF(B$10="80-20", (((U127/U$19)*O$4)+O$5)*V$18, IF(B$10="60-40", (((U127/U$19)*P$4)+P$5)*V$18, 0)),0),"")</f>
        <v/>
      </c>
      <c r="W127" s="233" t="str">
        <f aca="false">IFERROR((T127+V127),"")</f>
        <v/>
      </c>
      <c r="X127" s="234" t="str">
        <f aca="false">IF(B127&lt;&gt;"",IF(B$5="LECTURE",'Exam (LECTURE ONLY)'!AJ129,IF(B$5="PRACTICUM",OUTPUT!AJ129,IF(B$5="RESEARCH",OUTPUT!AJ129,IF(B$5="STUDENT FORMATION",OUTPUT!AJ129,"")))),"")</f>
        <v/>
      </c>
      <c r="Y127" s="233" t="str">
        <f aca="false">IF(B127&lt;&gt;"",IFERROR(IF(B$10="80-20", (((X127/X$19)*O$4)+O$5)*Y$19, IF(B$10="60-40", (((X127/X$19)*P$4)+P$5)*Y$19, 0)),0),"")</f>
        <v/>
      </c>
      <c r="Z127" s="237" t="str">
        <f aca="false">IFERROR((W127+Y127),"")</f>
        <v/>
      </c>
      <c r="AA127" s="238" t="str">
        <f aca="false">IFERROR(IF(((J127+R127+Z127)/3)="","",((J127+R127+Z127)/3)),"")</f>
        <v/>
      </c>
      <c r="AB127" s="229" t="str">
        <f aca="false">IFERROR(IF(AA127="","",IF(AA127&gt;=75,"PASSED","FAILED")),"")</f>
        <v/>
      </c>
    </row>
    <row r="128" customFormat="false" ht="15.75" hidden="false" customHeight="true" outlineLevel="0" collapsed="false">
      <c r="A128" s="228" t="str">
        <f aca="false">IF(ISBLANK('Database (LECTURE-RES-PRAC)'!A125),"",'Database (LECTURE-RES-PRAC)'!A125)</f>
        <v/>
      </c>
      <c r="B128" s="229" t="str">
        <f aca="false">IF(ISBLANK('Database (LECTURE-RES-PRAC)'!B125),"",'Database (LECTURE-RES-PRAC)'!B125)</f>
        <v/>
      </c>
      <c r="C128" s="230" t="str">
        <f aca="false">IF(B128&lt;&gt;"",'Database (LECTURE-RES-PRAC)'!AH125, "")</f>
        <v/>
      </c>
      <c r="D128" s="231" t="str">
        <f aca="false">IF(B128&lt;&gt;"",IFERROR(IF(B$10="80-20", (((C128/C$19)*O$4)+O$5)*D$18, IF(B$10="60-40", (((C128/C$19)*P$4)+P$5)*D$18, 0)),0),"")</f>
        <v/>
      </c>
      <c r="E128" s="230" t="str">
        <f aca="false">IF(B128&lt;&gt;"",'Database (LECTURE-RES-PRAC)'!AI125,"")</f>
        <v/>
      </c>
      <c r="F128" s="232" t="str">
        <f aca="false">IF(B128&lt;&gt;"",IFERROR(IF(B$10="80-20", (((E128/E$19)*O$4)+O$5)*F$18, IF(B$10="60-40", (((E128/E$19)*P$4)+P$5)*F$18, 0)),0),"")</f>
        <v/>
      </c>
      <c r="G128" s="233" t="str">
        <f aca="false">IF(B128&lt;&gt;"",IFERROR((D128+F128),0),"")</f>
        <v/>
      </c>
      <c r="H128" s="234" t="str">
        <f aca="false">IF(B128&lt;&gt;"",IF(B$5="LECTURE",'Exam (LECTURE ONLY)'!N130,IF(B$5="PRACTICUM",OUTPUT!N130,IF(B$5="RESEARCH",OUTPUT!N130,IF(B$5="STUDENT FORMATION",OUTPUT!N130,"")))),"")</f>
        <v/>
      </c>
      <c r="I128" s="233" t="str">
        <f aca="false">IF(B128&lt;&gt;"",IFERROR(IF(B$10="80-20", (((H128/H$19)*O$4)+O$5)*I$19, IF(B$10="60-40", (((H128/H$19)*P$4)+P$5)*I$19, 0)),0),"")</f>
        <v/>
      </c>
      <c r="J128" s="235" t="str">
        <f aca="false">IFERROR((G128+I128),"")</f>
        <v/>
      </c>
      <c r="K128" s="236" t="str">
        <f aca="false">IF(B128&lt;&gt;"",'Database (LECTURE-RES-PRAC)'!BN125, "")</f>
        <v/>
      </c>
      <c r="L128" s="232" t="str">
        <f aca="false">IF(B128&lt;&gt;"",IFERROR(IF(B$10="80-20", (((K128/K$19)*O$4)+O$5)*L$18, IF(B$10="60-40", (((K128/K$19)*P$4)+P$5)*L$18, 0)),0),"")</f>
        <v/>
      </c>
      <c r="M128" s="236" t="str">
        <f aca="false">IF(B128&lt;&gt;"",'Database (LECTURE-RES-PRAC)'!BO125, "")</f>
        <v/>
      </c>
      <c r="N128" s="232" t="str">
        <f aca="false">IF(B128&lt;&gt;"",IFERROR(IF(B$10="80-20", (((M128/M$19)*O$4)+O$5)*N$18, IF(B$10="60-40", (((M128/M$19)*P$4)+P$5)*N$18, 0)),0),"")</f>
        <v/>
      </c>
      <c r="O128" s="233" t="str">
        <f aca="false">IFERROR((L128+N128),"")</f>
        <v/>
      </c>
      <c r="P128" s="234" t="str">
        <f aca="false">IF(B128&lt;&gt;"",IF(B$5="LECTURE",'Exam (LECTURE ONLY)'!Y130,IF(B$5="PRACTICUM",OUTPUT!Z130,IF(B$5="RESEARCH",OUTPUT!Z130,IF(B$5="STUDENT FORMATION",OUTPUT!Z130,"")))),"")</f>
        <v/>
      </c>
      <c r="Q128" s="233" t="str">
        <f aca="false">IF(B128&lt;&gt;"",IFERROR(IF(B$10="80-20", (((P128/P$19)*O$4)+O$5)*Q$19, IF(B$10="60-40", (((P128/P$19)*P$4)+P$5)*Q$19, 0)),0),"")</f>
        <v/>
      </c>
      <c r="R128" s="235" t="str">
        <f aca="false">IFERROR((O128+Q128),"")</f>
        <v/>
      </c>
      <c r="S128" s="236" t="str">
        <f aca="false">IF(B128&lt;&gt;"",'Database (LECTURE-RES-PRAC)'!CT125, "")</f>
        <v/>
      </c>
      <c r="T128" s="232" t="str">
        <f aca="false">IF(B128&lt;&gt;"",IFERROR(IF(B$10="80-20", (((S128/S$19)*O$4)+O$5)*T$18, IF(B$10="60-40", (((S128/S$19)*P$4)+P$5)*T$18, 0)),0),"")</f>
        <v/>
      </c>
      <c r="U128" s="236" t="str">
        <f aca="false">IF(B128&lt;&gt;"",'Database (LECTURE-RES-PRAC)'!CU125, "")</f>
        <v/>
      </c>
      <c r="V128" s="232" t="str">
        <f aca="false">IF(B128&lt;&gt;"",IFERROR(IF(B$10="80-20", (((U128/U$19)*O$4)+O$5)*V$18, IF(B$10="60-40", (((U128/U$19)*P$4)+P$5)*V$18, 0)),0),"")</f>
        <v/>
      </c>
      <c r="W128" s="233" t="str">
        <f aca="false">IFERROR((T128+V128),"")</f>
        <v/>
      </c>
      <c r="X128" s="234" t="str">
        <f aca="false">IF(B128&lt;&gt;"",IF(B$5="LECTURE",'Exam (LECTURE ONLY)'!AJ130,IF(B$5="PRACTICUM",OUTPUT!AJ130,IF(B$5="RESEARCH",OUTPUT!AJ130,IF(B$5="STUDENT FORMATION",OUTPUT!AJ130,"")))),"")</f>
        <v/>
      </c>
      <c r="Y128" s="233" t="str">
        <f aca="false">IF(B128&lt;&gt;"",IFERROR(IF(B$10="80-20", (((X128/X$19)*O$4)+O$5)*Y$19, IF(B$10="60-40", (((X128/X$19)*P$4)+P$5)*Y$19, 0)),0),"")</f>
        <v/>
      </c>
      <c r="Z128" s="237" t="str">
        <f aca="false">IFERROR((W128+Y128),"")</f>
        <v/>
      </c>
      <c r="AA128" s="238" t="str">
        <f aca="false">IFERROR(IF(((J128+R128+Z128)/3)="","",((J128+R128+Z128)/3)),"")</f>
        <v/>
      </c>
      <c r="AB128" s="229" t="str">
        <f aca="false">IFERROR(IF(AA128="","",IF(AA128&gt;=75,"PASSED","FAILED")),"")</f>
        <v/>
      </c>
    </row>
    <row r="129" customFormat="false" ht="15.75" hidden="false" customHeight="true" outlineLevel="0" collapsed="false">
      <c r="A129" s="183" t="str">
        <f aca="false">IF(ISBLANK('Database (LECTURE-RES-PRAC)'!A126),"",'Database (LECTURE-RES-PRAC)'!A126)</f>
        <v/>
      </c>
      <c r="B129" s="184" t="str">
        <f aca="false">IF(ISBLANK('Database (LECTURE-RES-PRAC)'!B126),"",'Database (LECTURE-RES-PRAC)'!B126)</f>
        <v/>
      </c>
      <c r="C129" s="230" t="str">
        <f aca="false">IF(B129&lt;&gt;"",'Database (LECTURE-RES-PRAC)'!AH126, "")</f>
        <v/>
      </c>
      <c r="D129" s="231" t="str">
        <f aca="false">IF(B129&lt;&gt;"",IFERROR(IF(B$10="80-20", (((C129/C$19)*O$4)+O$5)*D$18, IF(B$10="60-40", (((C129/C$19)*P$4)+P$5)*D$18, 0)),0),"")</f>
        <v/>
      </c>
      <c r="E129" s="230" t="str">
        <f aca="false">IF(B129&lt;&gt;"",'Database (LECTURE-RES-PRAC)'!AI126,"")</f>
        <v/>
      </c>
      <c r="F129" s="232" t="str">
        <f aca="false">IF(B129&lt;&gt;"",IFERROR(IF(B$10="80-20", (((E129/E$19)*O$4)+O$5)*F$18, IF(B$10="60-40", (((E129/E$19)*P$4)+P$5)*F$18, 0)),0),"")</f>
        <v/>
      </c>
      <c r="G129" s="233" t="str">
        <f aca="false">IF(B129&lt;&gt;"",IFERROR((D129+F129),0),"")</f>
        <v/>
      </c>
      <c r="H129" s="234" t="str">
        <f aca="false">IF(B129&lt;&gt;"",IF(B$5="LECTURE",'Exam (LECTURE ONLY)'!N131,IF(B$5="PRACTICUM",OUTPUT!N131,IF(B$5="RESEARCH",OUTPUT!N131,IF(B$5="STUDENT FORMATION",OUTPUT!N131,"")))),"")</f>
        <v/>
      </c>
      <c r="I129" s="233" t="str">
        <f aca="false">IF(B129&lt;&gt;"",IFERROR(IF(B$10="80-20", (((H129/H$19)*O$4)+O$5)*I$19, IF(B$10="60-40", (((H129/H$19)*P$4)+P$5)*I$19, 0)),0),"")</f>
        <v/>
      </c>
      <c r="J129" s="235" t="str">
        <f aca="false">IFERROR((G129+I129),"")</f>
        <v/>
      </c>
      <c r="K129" s="236" t="str">
        <f aca="false">IF(B129&lt;&gt;"",'Database (LECTURE-RES-PRAC)'!BN126, "")</f>
        <v/>
      </c>
      <c r="L129" s="232" t="str">
        <f aca="false">IF(B129&lt;&gt;"",IFERROR(IF(B$10="80-20", (((K129/K$19)*O$4)+O$5)*L$18, IF(B$10="60-40", (((K129/K$19)*P$4)+P$5)*L$18, 0)),0),"")</f>
        <v/>
      </c>
      <c r="M129" s="236" t="str">
        <f aca="false">IF(B129&lt;&gt;"",'Database (LECTURE-RES-PRAC)'!BO126, "")</f>
        <v/>
      </c>
      <c r="N129" s="232" t="str">
        <f aca="false">IF(B129&lt;&gt;"",IFERROR(IF(B$10="80-20", (((M129/M$19)*O$4)+O$5)*N$18, IF(B$10="60-40", (((M129/M$19)*P$4)+P$5)*N$18, 0)),0),"")</f>
        <v/>
      </c>
      <c r="O129" s="233" t="str">
        <f aca="false">IFERROR((L129+N129),"")</f>
        <v/>
      </c>
      <c r="P129" s="234" t="str">
        <f aca="false">IF(B129&lt;&gt;"",IF(B$5="LECTURE",'Exam (LECTURE ONLY)'!Y131,IF(B$5="PRACTICUM",OUTPUT!Z131,IF(B$5="RESEARCH",OUTPUT!Z131,IF(B$5="STUDENT FORMATION",OUTPUT!Z131,"")))),"")</f>
        <v/>
      </c>
      <c r="Q129" s="233" t="str">
        <f aca="false">IF(B129&lt;&gt;"",IFERROR(IF(B$10="80-20", (((P129/P$19)*O$4)+O$5)*Q$19, IF(B$10="60-40", (((P129/P$19)*P$4)+P$5)*Q$19, 0)),0),"")</f>
        <v/>
      </c>
      <c r="R129" s="235" t="str">
        <f aca="false">IFERROR((O129+Q129),"")</f>
        <v/>
      </c>
      <c r="S129" s="236" t="str">
        <f aca="false">IF(B129&lt;&gt;"",'Database (LECTURE-RES-PRAC)'!CT126, "")</f>
        <v/>
      </c>
      <c r="T129" s="232" t="str">
        <f aca="false">IF(B129&lt;&gt;"",IFERROR(IF(B$10="80-20", (((S129/S$19)*O$4)+O$5)*T$18, IF(B$10="60-40", (((S129/S$19)*P$4)+P$5)*T$18, 0)),0),"")</f>
        <v/>
      </c>
      <c r="U129" s="236" t="str">
        <f aca="false">IF(B129&lt;&gt;"",'Database (LECTURE-RES-PRAC)'!CU126, "")</f>
        <v/>
      </c>
      <c r="V129" s="232" t="str">
        <f aca="false">IF(B129&lt;&gt;"",IFERROR(IF(B$10="80-20", (((U129/U$19)*O$4)+O$5)*V$18, IF(B$10="60-40", (((U129/U$19)*P$4)+P$5)*V$18, 0)),0),"")</f>
        <v/>
      </c>
      <c r="W129" s="233" t="str">
        <f aca="false">IFERROR((T129+V129),"")</f>
        <v/>
      </c>
      <c r="X129" s="234" t="str">
        <f aca="false">IF(B129&lt;&gt;"",IF(B$5="LECTURE",'Exam (LECTURE ONLY)'!AJ131,IF(B$5="PRACTICUM",OUTPUT!AJ131,IF(B$5="RESEARCH",OUTPUT!AJ131,IF(B$5="STUDENT FORMATION",OUTPUT!AJ131,"")))),"")</f>
        <v/>
      </c>
      <c r="Y129" s="233" t="str">
        <f aca="false">IF(B129&lt;&gt;"",IFERROR(IF(B$10="80-20", (((X129/X$19)*O$4)+O$5)*Y$19, IF(B$10="60-40", (((X129/X$19)*P$4)+P$5)*Y$19, 0)),0),"")</f>
        <v/>
      </c>
      <c r="Z129" s="237" t="str">
        <f aca="false">IFERROR((W129+Y129),"")</f>
        <v/>
      </c>
      <c r="AA129" s="238" t="str">
        <f aca="false">IFERROR(IF(((J129+R129+Z129)/3)="","",((J129+R129+Z129)/3)),"")</f>
        <v/>
      </c>
      <c r="AB129" s="229" t="str">
        <f aca="false">IFERROR(IF(AA129="","",IF(AA129&gt;=75,"PASSED","FAILED")),"")</f>
        <v/>
      </c>
    </row>
    <row r="130" customFormat="false" ht="15.75" hidden="false" customHeight="true" outlineLevel="0" collapsed="false">
      <c r="A130" s="228" t="str">
        <f aca="false">IF(ISBLANK('Database (LECTURE-RES-PRAC)'!A127),"",'Database (LECTURE-RES-PRAC)'!A127)</f>
        <v/>
      </c>
      <c r="B130" s="229" t="str">
        <f aca="false">IF(ISBLANK('Database (LECTURE-RES-PRAC)'!B127),"",'Database (LECTURE-RES-PRAC)'!B127)</f>
        <v/>
      </c>
      <c r="C130" s="230" t="str">
        <f aca="false">IF(B130&lt;&gt;"",'Database (LECTURE-RES-PRAC)'!AH127, "")</f>
        <v/>
      </c>
      <c r="D130" s="231" t="str">
        <f aca="false">IF(B130&lt;&gt;"",IFERROR(IF(B$10="80-20", (((C130/C$19)*O$4)+O$5)*D$18, IF(B$10="60-40", (((C130/C$19)*P$4)+P$5)*D$18, 0)),0),"")</f>
        <v/>
      </c>
      <c r="E130" s="230" t="str">
        <f aca="false">IF(B130&lt;&gt;"",'Database (LECTURE-RES-PRAC)'!AI127,"")</f>
        <v/>
      </c>
      <c r="F130" s="232" t="str">
        <f aca="false">IF(B130&lt;&gt;"",IFERROR(IF(B$10="80-20", (((E130/E$19)*O$4)+O$5)*F$18, IF(B$10="60-40", (((E130/E$19)*P$4)+P$5)*F$18, 0)),0),"")</f>
        <v/>
      </c>
      <c r="G130" s="233" t="str">
        <f aca="false">IF(B130&lt;&gt;"",IFERROR((D130+F130),0),"")</f>
        <v/>
      </c>
      <c r="H130" s="234" t="str">
        <f aca="false">IF(B130&lt;&gt;"",IF(B$5="LECTURE",'Exam (LECTURE ONLY)'!N132,IF(B$5="PRACTICUM",OUTPUT!N132,IF(B$5="RESEARCH",OUTPUT!N132,IF(B$5="STUDENT FORMATION",OUTPUT!N132,"")))),"")</f>
        <v/>
      </c>
      <c r="I130" s="233" t="str">
        <f aca="false">IF(B130&lt;&gt;"",IFERROR(IF(B$10="80-20", (((H130/H$19)*O$4)+O$5)*I$19, IF(B$10="60-40", (((H130/H$19)*P$4)+P$5)*I$19, 0)),0),"")</f>
        <v/>
      </c>
      <c r="J130" s="235" t="str">
        <f aca="false">IFERROR((G130+I130),"")</f>
        <v/>
      </c>
      <c r="K130" s="236" t="str">
        <f aca="false">IF(B130&lt;&gt;"",'Database (LECTURE-RES-PRAC)'!BN127, "")</f>
        <v/>
      </c>
      <c r="L130" s="232" t="str">
        <f aca="false">IF(B130&lt;&gt;"",IFERROR(IF(B$10="80-20", (((K130/K$19)*O$4)+O$5)*L$18, IF(B$10="60-40", (((K130/K$19)*P$4)+P$5)*L$18, 0)),0),"")</f>
        <v/>
      </c>
      <c r="M130" s="236" t="str">
        <f aca="false">IF(B130&lt;&gt;"",'Database (LECTURE-RES-PRAC)'!BO127, "")</f>
        <v/>
      </c>
      <c r="N130" s="232" t="str">
        <f aca="false">IF(B130&lt;&gt;"",IFERROR(IF(B$10="80-20", (((M130/M$19)*O$4)+O$5)*N$18, IF(B$10="60-40", (((M130/M$19)*P$4)+P$5)*N$18, 0)),0),"")</f>
        <v/>
      </c>
      <c r="O130" s="233" t="str">
        <f aca="false">IFERROR((L130+N130),"")</f>
        <v/>
      </c>
      <c r="P130" s="234" t="str">
        <f aca="false">IF(B130&lt;&gt;"",IF(B$5="LECTURE",'Exam (LECTURE ONLY)'!Y132,IF(B$5="PRACTICUM",OUTPUT!Z132,IF(B$5="RESEARCH",OUTPUT!Z132,IF(B$5="STUDENT FORMATION",OUTPUT!Z132,"")))),"")</f>
        <v/>
      </c>
      <c r="Q130" s="233" t="str">
        <f aca="false">IF(B130&lt;&gt;"",IFERROR(IF(B$10="80-20", (((P130/P$19)*O$4)+O$5)*Q$19, IF(B$10="60-40", (((P130/P$19)*P$4)+P$5)*Q$19, 0)),0),"")</f>
        <v/>
      </c>
      <c r="R130" s="235" t="str">
        <f aca="false">IFERROR((O130+Q130),"")</f>
        <v/>
      </c>
      <c r="S130" s="236" t="str">
        <f aca="false">IF(B130&lt;&gt;"",'Database (LECTURE-RES-PRAC)'!CT127, "")</f>
        <v/>
      </c>
      <c r="T130" s="232" t="str">
        <f aca="false">IF(B130&lt;&gt;"",IFERROR(IF(B$10="80-20", (((S130/S$19)*O$4)+O$5)*T$18, IF(B$10="60-40", (((S130/S$19)*P$4)+P$5)*T$18, 0)),0),"")</f>
        <v/>
      </c>
      <c r="U130" s="236" t="str">
        <f aca="false">IF(B130&lt;&gt;"",'Database (LECTURE-RES-PRAC)'!CU127, "")</f>
        <v/>
      </c>
      <c r="V130" s="232" t="str">
        <f aca="false">IF(B130&lt;&gt;"",IFERROR(IF(B$10="80-20", (((U130/U$19)*O$4)+O$5)*V$18, IF(B$10="60-40", (((U130/U$19)*P$4)+P$5)*V$18, 0)),0),"")</f>
        <v/>
      </c>
      <c r="W130" s="233" t="str">
        <f aca="false">IFERROR((T130+V130),"")</f>
        <v/>
      </c>
      <c r="X130" s="234" t="str">
        <f aca="false">IF(B130&lt;&gt;"",IF(B$5="LECTURE",'Exam (LECTURE ONLY)'!AJ132,IF(B$5="PRACTICUM",OUTPUT!AJ132,IF(B$5="RESEARCH",OUTPUT!AJ132,IF(B$5="STUDENT FORMATION",OUTPUT!AJ132,"")))),"")</f>
        <v/>
      </c>
      <c r="Y130" s="233" t="str">
        <f aca="false">IF(B130&lt;&gt;"",IFERROR(IF(B$10="80-20", (((X130/X$19)*O$4)+O$5)*Y$19, IF(B$10="60-40", (((X130/X$19)*P$4)+P$5)*Y$19, 0)),0),"")</f>
        <v/>
      </c>
      <c r="Z130" s="237" t="str">
        <f aca="false">IFERROR((W130+Y130),"")</f>
        <v/>
      </c>
      <c r="AA130" s="238" t="str">
        <f aca="false">IFERROR(IF(((J130+R130+Z130)/3)="","",((J130+R130+Z130)/3)),"")</f>
        <v/>
      </c>
      <c r="AB130" s="229" t="str">
        <f aca="false">IFERROR(IF(AA130="","",IF(AA130&gt;=75,"PASSED","FAILED")),"")</f>
        <v/>
      </c>
    </row>
    <row r="131" customFormat="false" ht="15.75" hidden="false" customHeight="true" outlineLevel="0" collapsed="false">
      <c r="A131" s="183" t="str">
        <f aca="false">IF(ISBLANK('Database (LECTURE-RES-PRAC)'!A128),"",'Database (LECTURE-RES-PRAC)'!A128)</f>
        <v/>
      </c>
      <c r="B131" s="184" t="str">
        <f aca="false">IF(ISBLANK('Database (LECTURE-RES-PRAC)'!B128),"",'Database (LECTURE-RES-PRAC)'!B128)</f>
        <v/>
      </c>
      <c r="C131" s="230" t="str">
        <f aca="false">IF(B131&lt;&gt;"",'Database (LECTURE-RES-PRAC)'!AH128, "")</f>
        <v/>
      </c>
      <c r="D131" s="231" t="str">
        <f aca="false">IF(B131&lt;&gt;"",IFERROR(IF(B$10="80-20", (((C131/C$19)*O$4)+O$5)*D$18, IF(B$10="60-40", (((C131/C$19)*P$4)+P$5)*D$18, 0)),0),"")</f>
        <v/>
      </c>
      <c r="E131" s="230" t="str">
        <f aca="false">IF(B131&lt;&gt;"",'Database (LECTURE-RES-PRAC)'!AI128,"")</f>
        <v/>
      </c>
      <c r="F131" s="232" t="str">
        <f aca="false">IF(B131&lt;&gt;"",IFERROR(IF(B$10="80-20", (((E131/E$19)*O$4)+O$5)*F$18, IF(B$10="60-40", (((E131/E$19)*P$4)+P$5)*F$18, 0)),0),"")</f>
        <v/>
      </c>
      <c r="G131" s="233" t="str">
        <f aca="false">IF(B131&lt;&gt;"",IFERROR((D131+F131),0),"")</f>
        <v/>
      </c>
      <c r="H131" s="234" t="str">
        <f aca="false">IF(B131&lt;&gt;"",IF(B$5="LECTURE",'Exam (LECTURE ONLY)'!N133,IF(B$5="PRACTICUM",OUTPUT!N133,IF(B$5="RESEARCH",OUTPUT!N133,IF(B$5="STUDENT FORMATION",OUTPUT!N133,"")))),"")</f>
        <v/>
      </c>
      <c r="I131" s="233" t="str">
        <f aca="false">IF(B131&lt;&gt;"",IFERROR(IF(B$10="80-20", (((H131/H$19)*O$4)+O$5)*I$19, IF(B$10="60-40", (((H131/H$19)*P$4)+P$5)*I$19, 0)),0),"")</f>
        <v/>
      </c>
      <c r="J131" s="235" t="str">
        <f aca="false">IFERROR((G131+I131),"")</f>
        <v/>
      </c>
      <c r="K131" s="236" t="str">
        <f aca="false">IF(B131&lt;&gt;"",'Database (LECTURE-RES-PRAC)'!BN128, "")</f>
        <v/>
      </c>
      <c r="L131" s="232" t="str">
        <f aca="false">IF(B131&lt;&gt;"",IFERROR(IF(B$10="80-20", (((K131/K$19)*O$4)+O$5)*L$18, IF(B$10="60-40", (((K131/K$19)*P$4)+P$5)*L$18, 0)),0),"")</f>
        <v/>
      </c>
      <c r="M131" s="236" t="str">
        <f aca="false">IF(B131&lt;&gt;"",'Database (LECTURE-RES-PRAC)'!BO128, "")</f>
        <v/>
      </c>
      <c r="N131" s="232" t="str">
        <f aca="false">IF(B131&lt;&gt;"",IFERROR(IF(B$10="80-20", (((M131/M$19)*O$4)+O$5)*N$18, IF(B$10="60-40", (((M131/M$19)*P$4)+P$5)*N$18, 0)),0),"")</f>
        <v/>
      </c>
      <c r="O131" s="233" t="str">
        <f aca="false">IFERROR((L131+N131),"")</f>
        <v/>
      </c>
      <c r="P131" s="234" t="str">
        <f aca="false">IF(B131&lt;&gt;"",IF(B$5="LECTURE",'Exam (LECTURE ONLY)'!Y133,IF(B$5="PRACTICUM",OUTPUT!Z133,IF(B$5="RESEARCH",OUTPUT!Z133,IF(B$5="STUDENT FORMATION",OUTPUT!Z133,"")))),"")</f>
        <v/>
      </c>
      <c r="Q131" s="233" t="str">
        <f aca="false">IF(B131&lt;&gt;"",IFERROR(IF(B$10="80-20", (((P131/P$19)*O$4)+O$5)*Q$19, IF(B$10="60-40", (((P131/P$19)*P$4)+P$5)*Q$19, 0)),0),"")</f>
        <v/>
      </c>
      <c r="R131" s="235" t="str">
        <f aca="false">IFERROR((O131+Q131),"")</f>
        <v/>
      </c>
      <c r="S131" s="236" t="str">
        <f aca="false">IF(B131&lt;&gt;"",'Database (LECTURE-RES-PRAC)'!CT128, "")</f>
        <v/>
      </c>
      <c r="T131" s="232" t="str">
        <f aca="false">IF(B131&lt;&gt;"",IFERROR(IF(B$10="80-20", (((S131/S$19)*O$4)+O$5)*T$18, IF(B$10="60-40", (((S131/S$19)*P$4)+P$5)*T$18, 0)),0),"")</f>
        <v/>
      </c>
      <c r="U131" s="236" t="str">
        <f aca="false">IF(B131&lt;&gt;"",'Database (LECTURE-RES-PRAC)'!CU128, "")</f>
        <v/>
      </c>
      <c r="V131" s="232" t="str">
        <f aca="false">IF(B131&lt;&gt;"",IFERROR(IF(B$10="80-20", (((U131/U$19)*O$4)+O$5)*V$18, IF(B$10="60-40", (((U131/U$19)*P$4)+P$5)*V$18, 0)),0),"")</f>
        <v/>
      </c>
      <c r="W131" s="233" t="str">
        <f aca="false">IFERROR((T131+V131),"")</f>
        <v/>
      </c>
      <c r="X131" s="234" t="str">
        <f aca="false">IF(B131&lt;&gt;"",IF(B$5="LECTURE",'Exam (LECTURE ONLY)'!AJ133,IF(B$5="PRACTICUM",OUTPUT!AJ133,IF(B$5="RESEARCH",OUTPUT!AJ133,IF(B$5="STUDENT FORMATION",OUTPUT!AJ133,"")))),"")</f>
        <v/>
      </c>
      <c r="Y131" s="233" t="str">
        <f aca="false">IF(B131&lt;&gt;"",IFERROR(IF(B$10="80-20", (((X131/X$19)*O$4)+O$5)*Y$19, IF(B$10="60-40", (((X131/X$19)*P$4)+P$5)*Y$19, 0)),0),"")</f>
        <v/>
      </c>
      <c r="Z131" s="237" t="str">
        <f aca="false">IFERROR((W131+Y131),"")</f>
        <v/>
      </c>
      <c r="AA131" s="238" t="str">
        <f aca="false">IFERROR(IF(((J131+R131+Z131)/3)="","",((J131+R131+Z131)/3)),"")</f>
        <v/>
      </c>
      <c r="AB131" s="229" t="str">
        <f aca="false">IFERROR(IF(AA131="","",IF(AA131&gt;=75,"PASSED","FAILED")),"")</f>
        <v/>
      </c>
    </row>
    <row r="132" customFormat="false" ht="15.75" hidden="false" customHeight="true" outlineLevel="0" collapsed="false">
      <c r="A132" s="228" t="str">
        <f aca="false">IF(ISBLANK('Database (LECTURE-RES-PRAC)'!A129),"",'Database (LECTURE-RES-PRAC)'!A129)</f>
        <v/>
      </c>
      <c r="B132" s="229" t="str">
        <f aca="false">IF(ISBLANK('Database (LECTURE-RES-PRAC)'!B129),"",'Database (LECTURE-RES-PRAC)'!B129)</f>
        <v/>
      </c>
      <c r="C132" s="230" t="str">
        <f aca="false">IF(B132&lt;&gt;"",'Database (LECTURE-RES-PRAC)'!AH129, "")</f>
        <v/>
      </c>
      <c r="D132" s="231" t="str">
        <f aca="false">IF(B132&lt;&gt;"",IFERROR(IF(B$10="80-20", (((C132/C$19)*O$4)+O$5)*D$18, IF(B$10="60-40", (((C132/C$19)*P$4)+P$5)*D$18, 0)),0),"")</f>
        <v/>
      </c>
      <c r="E132" s="230" t="str">
        <f aca="false">IF(B132&lt;&gt;"",'Database (LECTURE-RES-PRAC)'!AI129,"")</f>
        <v/>
      </c>
      <c r="F132" s="232" t="str">
        <f aca="false">IF(B132&lt;&gt;"",IFERROR(IF(B$10="80-20", (((E132/E$19)*O$4)+O$5)*F$18, IF(B$10="60-40", (((E132/E$19)*P$4)+P$5)*F$18, 0)),0),"")</f>
        <v/>
      </c>
      <c r="G132" s="233" t="str">
        <f aca="false">IF(B132&lt;&gt;"",IFERROR((D132+F132),0),"")</f>
        <v/>
      </c>
      <c r="H132" s="234" t="str">
        <f aca="false">IF(B132&lt;&gt;"",IF(B$5="LECTURE",'Exam (LECTURE ONLY)'!N134,IF(B$5="PRACTICUM",OUTPUT!N134,IF(B$5="RESEARCH",OUTPUT!N134,IF(B$5="STUDENT FORMATION",OUTPUT!N134,"")))),"")</f>
        <v/>
      </c>
      <c r="I132" s="233" t="str">
        <f aca="false">IF(B132&lt;&gt;"",IFERROR(IF(B$10="80-20", (((H132/H$19)*O$4)+O$5)*I$19, IF(B$10="60-40", (((H132/H$19)*P$4)+P$5)*I$19, 0)),0),"")</f>
        <v/>
      </c>
      <c r="J132" s="235" t="str">
        <f aca="false">IFERROR((G132+I132),"")</f>
        <v/>
      </c>
      <c r="K132" s="236" t="str">
        <f aca="false">IF(B132&lt;&gt;"",'Database (LECTURE-RES-PRAC)'!BN129, "")</f>
        <v/>
      </c>
      <c r="L132" s="232" t="str">
        <f aca="false">IF(B132&lt;&gt;"",IFERROR(IF(B$10="80-20", (((K132/K$19)*O$4)+O$5)*L$18, IF(B$10="60-40", (((K132/K$19)*P$4)+P$5)*L$18, 0)),0),"")</f>
        <v/>
      </c>
      <c r="M132" s="236" t="str">
        <f aca="false">IF(B132&lt;&gt;"",'Database (LECTURE-RES-PRAC)'!BO129, "")</f>
        <v/>
      </c>
      <c r="N132" s="232" t="str">
        <f aca="false">IF(B132&lt;&gt;"",IFERROR(IF(B$10="80-20", (((M132/M$19)*O$4)+O$5)*N$18, IF(B$10="60-40", (((M132/M$19)*P$4)+P$5)*N$18, 0)),0),"")</f>
        <v/>
      </c>
      <c r="O132" s="233" t="str">
        <f aca="false">IFERROR((L132+N132),"")</f>
        <v/>
      </c>
      <c r="P132" s="234" t="str">
        <f aca="false">IF(B132&lt;&gt;"",IF(B$5="LECTURE",'Exam (LECTURE ONLY)'!Y134,IF(B$5="PRACTICUM",OUTPUT!Z134,IF(B$5="RESEARCH",OUTPUT!Z134,IF(B$5="STUDENT FORMATION",OUTPUT!Z134,"")))),"")</f>
        <v/>
      </c>
      <c r="Q132" s="233" t="str">
        <f aca="false">IF(B132&lt;&gt;"",IFERROR(IF(B$10="80-20", (((P132/P$19)*O$4)+O$5)*Q$19, IF(B$10="60-40", (((P132/P$19)*P$4)+P$5)*Q$19, 0)),0),"")</f>
        <v/>
      </c>
      <c r="R132" s="235" t="str">
        <f aca="false">IFERROR((O132+Q132),"")</f>
        <v/>
      </c>
      <c r="S132" s="236" t="str">
        <f aca="false">IF(B132&lt;&gt;"",'Database (LECTURE-RES-PRAC)'!CT129, "")</f>
        <v/>
      </c>
      <c r="T132" s="232" t="str">
        <f aca="false">IF(B132&lt;&gt;"",IFERROR(IF(B$10="80-20", (((S132/S$19)*O$4)+O$5)*T$18, IF(B$10="60-40", (((S132/S$19)*P$4)+P$5)*T$18, 0)),0),"")</f>
        <v/>
      </c>
      <c r="U132" s="236" t="str">
        <f aca="false">IF(B132&lt;&gt;"",'Database (LECTURE-RES-PRAC)'!CU129, "")</f>
        <v/>
      </c>
      <c r="V132" s="232" t="str">
        <f aca="false">IF(B132&lt;&gt;"",IFERROR(IF(B$10="80-20", (((U132/U$19)*O$4)+O$5)*V$18, IF(B$10="60-40", (((U132/U$19)*P$4)+P$5)*V$18, 0)),0),"")</f>
        <v/>
      </c>
      <c r="W132" s="233" t="str">
        <f aca="false">IFERROR((T132+V132),"")</f>
        <v/>
      </c>
      <c r="X132" s="234" t="str">
        <f aca="false">IF(B132&lt;&gt;"",IF(B$5="LECTURE",'Exam (LECTURE ONLY)'!AJ134,IF(B$5="PRACTICUM",OUTPUT!AJ134,IF(B$5="RESEARCH",OUTPUT!AJ134,IF(B$5="STUDENT FORMATION",OUTPUT!AJ134,"")))),"")</f>
        <v/>
      </c>
      <c r="Y132" s="233" t="str">
        <f aca="false">IF(B132&lt;&gt;"",IFERROR(IF(B$10="80-20", (((X132/X$19)*O$4)+O$5)*Y$19, IF(B$10="60-40", (((X132/X$19)*P$4)+P$5)*Y$19, 0)),0),"")</f>
        <v/>
      </c>
      <c r="Z132" s="237" t="str">
        <f aca="false">IFERROR((W132+Y132),"")</f>
        <v/>
      </c>
      <c r="AA132" s="238" t="str">
        <f aca="false">IFERROR(IF(((J132+R132+Z132)/3)="","",((J132+R132+Z132)/3)),"")</f>
        <v/>
      </c>
      <c r="AB132" s="229" t="str">
        <f aca="false">IFERROR(IF(AA132="","",IF(AA132&gt;=75,"PASSED","FAILED")),"")</f>
        <v/>
      </c>
    </row>
    <row r="133" customFormat="false" ht="15.75" hidden="false" customHeight="true" outlineLevel="0" collapsed="false">
      <c r="A133" s="183" t="str">
        <f aca="false">IF(ISBLANK('Database (LECTURE-RES-PRAC)'!A130),"",'Database (LECTURE-RES-PRAC)'!A130)</f>
        <v/>
      </c>
      <c r="B133" s="184" t="str">
        <f aca="false">IF(ISBLANK('Database (LECTURE-RES-PRAC)'!B130),"",'Database (LECTURE-RES-PRAC)'!B130)</f>
        <v/>
      </c>
      <c r="C133" s="230" t="str">
        <f aca="false">IF(B133&lt;&gt;"",'Database (LECTURE-RES-PRAC)'!AH130, "")</f>
        <v/>
      </c>
      <c r="D133" s="231" t="str">
        <f aca="false">IF(B133&lt;&gt;"",IFERROR(IF(B$10="80-20", (((C133/C$19)*O$4)+O$5)*D$18, IF(B$10="60-40", (((C133/C$19)*P$4)+P$5)*D$18, 0)),0),"")</f>
        <v/>
      </c>
      <c r="E133" s="230" t="str">
        <f aca="false">IF(B133&lt;&gt;"",'Database (LECTURE-RES-PRAC)'!AI130,"")</f>
        <v/>
      </c>
      <c r="F133" s="232" t="str">
        <f aca="false">IF(B133&lt;&gt;"",IFERROR(IF(B$10="80-20", (((E133/E$19)*O$4)+O$5)*F$18, IF(B$10="60-40", (((E133/E$19)*P$4)+P$5)*F$18, 0)),0),"")</f>
        <v/>
      </c>
      <c r="G133" s="233" t="str">
        <f aca="false">IF(B133&lt;&gt;"",IFERROR((D133+F133),0),"")</f>
        <v/>
      </c>
      <c r="H133" s="234" t="str">
        <f aca="false">IF(B133&lt;&gt;"",IF(B$5="LECTURE",'Exam (LECTURE ONLY)'!N135,IF(B$5="PRACTICUM",OUTPUT!N135,IF(B$5="RESEARCH",OUTPUT!N135,IF(B$5="STUDENT FORMATION",OUTPUT!N135,"")))),"")</f>
        <v/>
      </c>
      <c r="I133" s="233" t="str">
        <f aca="false">IF(B133&lt;&gt;"",IFERROR(IF(B$10="80-20", (((H133/H$19)*O$4)+O$5)*I$19, IF(B$10="60-40", (((H133/H$19)*P$4)+P$5)*I$19, 0)),0),"")</f>
        <v/>
      </c>
      <c r="J133" s="235" t="str">
        <f aca="false">IFERROR((G133+I133),"")</f>
        <v/>
      </c>
      <c r="K133" s="236" t="str">
        <f aca="false">IF(B133&lt;&gt;"",'Database (LECTURE-RES-PRAC)'!BN130, "")</f>
        <v/>
      </c>
      <c r="L133" s="232" t="str">
        <f aca="false">IF(B133&lt;&gt;"",IFERROR(IF(B$10="80-20", (((K133/K$19)*O$4)+O$5)*L$18, IF(B$10="60-40", (((K133/K$19)*P$4)+P$5)*L$18, 0)),0),"")</f>
        <v/>
      </c>
      <c r="M133" s="236" t="str">
        <f aca="false">IF(B133&lt;&gt;"",'Database (LECTURE-RES-PRAC)'!BO130, "")</f>
        <v/>
      </c>
      <c r="N133" s="232" t="str">
        <f aca="false">IF(B133&lt;&gt;"",IFERROR(IF(B$10="80-20", (((M133/M$19)*O$4)+O$5)*N$18, IF(B$10="60-40", (((M133/M$19)*P$4)+P$5)*N$18, 0)),0),"")</f>
        <v/>
      </c>
      <c r="O133" s="233" t="str">
        <f aca="false">IFERROR((L133+N133),"")</f>
        <v/>
      </c>
      <c r="P133" s="234" t="str">
        <f aca="false">IF(B133&lt;&gt;"",IF(B$5="LECTURE",'Exam (LECTURE ONLY)'!Y135,IF(B$5="PRACTICUM",OUTPUT!Z135,IF(B$5="RESEARCH",OUTPUT!Z135,IF(B$5="STUDENT FORMATION",OUTPUT!Z135,"")))),"")</f>
        <v/>
      </c>
      <c r="Q133" s="233" t="str">
        <f aca="false">IF(B133&lt;&gt;"",IFERROR(IF(B$10="80-20", (((P133/P$19)*O$4)+O$5)*Q$19, IF(B$10="60-40", (((P133/P$19)*P$4)+P$5)*Q$19, 0)),0),"")</f>
        <v/>
      </c>
      <c r="R133" s="235" t="str">
        <f aca="false">IFERROR((O133+Q133),"")</f>
        <v/>
      </c>
      <c r="S133" s="236" t="str">
        <f aca="false">IF(B133&lt;&gt;"",'Database (LECTURE-RES-PRAC)'!CT130, "")</f>
        <v/>
      </c>
      <c r="T133" s="232" t="str">
        <f aca="false">IF(B133&lt;&gt;"",IFERROR(IF(B$10="80-20", (((S133/S$19)*O$4)+O$5)*T$18, IF(B$10="60-40", (((S133/S$19)*P$4)+P$5)*T$18, 0)),0),"")</f>
        <v/>
      </c>
      <c r="U133" s="236" t="str">
        <f aca="false">IF(B133&lt;&gt;"",'Database (LECTURE-RES-PRAC)'!CU130, "")</f>
        <v/>
      </c>
      <c r="V133" s="232" t="str">
        <f aca="false">IF(B133&lt;&gt;"",IFERROR(IF(B$10="80-20", (((U133/U$19)*O$4)+O$5)*V$18, IF(B$10="60-40", (((U133/U$19)*P$4)+P$5)*V$18, 0)),0),"")</f>
        <v/>
      </c>
      <c r="W133" s="233" t="str">
        <f aca="false">IFERROR((T133+V133),"")</f>
        <v/>
      </c>
      <c r="X133" s="234" t="str">
        <f aca="false">IF(B133&lt;&gt;"",IF(B$5="LECTURE",'Exam (LECTURE ONLY)'!AJ135,IF(B$5="PRACTICUM",OUTPUT!AJ135,IF(B$5="RESEARCH",OUTPUT!AJ135,IF(B$5="STUDENT FORMATION",OUTPUT!AJ135,"")))),"")</f>
        <v/>
      </c>
      <c r="Y133" s="233" t="str">
        <f aca="false">IF(B133&lt;&gt;"",IFERROR(IF(B$10="80-20", (((X133/X$19)*O$4)+O$5)*Y$19, IF(B$10="60-40", (((X133/X$19)*P$4)+P$5)*Y$19, 0)),0),"")</f>
        <v/>
      </c>
      <c r="Z133" s="237" t="str">
        <f aca="false">IFERROR((W133+Y133),"")</f>
        <v/>
      </c>
      <c r="AA133" s="238" t="str">
        <f aca="false">IFERROR(IF(((J133+R133+Z133)/3)="","",((J133+R133+Z133)/3)),"")</f>
        <v/>
      </c>
      <c r="AB133" s="229" t="str">
        <f aca="false">IFERROR(IF(AA133="","",IF(AA133&gt;=75,"PASSED","FAILED")),"")</f>
        <v/>
      </c>
    </row>
    <row r="134" customFormat="false" ht="15.75" hidden="false" customHeight="true" outlineLevel="0" collapsed="false">
      <c r="A134" s="228" t="str">
        <f aca="false">IF(ISBLANK('Database (LECTURE-RES-PRAC)'!A131),"",'Database (LECTURE-RES-PRAC)'!A131)</f>
        <v/>
      </c>
      <c r="B134" s="229" t="str">
        <f aca="false">IF(ISBLANK('Database (LECTURE-RES-PRAC)'!B131),"",'Database (LECTURE-RES-PRAC)'!B131)</f>
        <v/>
      </c>
      <c r="C134" s="230" t="str">
        <f aca="false">IF(B134&lt;&gt;"",'Database (LECTURE-RES-PRAC)'!AH131, "")</f>
        <v/>
      </c>
      <c r="D134" s="231" t="str">
        <f aca="false">IF(B134&lt;&gt;"",IFERROR(IF(B$10="80-20", (((C134/C$19)*O$4)+O$5)*D$18, IF(B$10="60-40", (((C134/C$19)*P$4)+P$5)*D$18, 0)),0),"")</f>
        <v/>
      </c>
      <c r="E134" s="230" t="str">
        <f aca="false">IF(B134&lt;&gt;"",'Database (LECTURE-RES-PRAC)'!AI131,"")</f>
        <v/>
      </c>
      <c r="F134" s="232" t="str">
        <f aca="false">IF(B134&lt;&gt;"",IFERROR(IF(B$10="80-20", (((E134/E$19)*O$4)+O$5)*F$18, IF(B$10="60-40", (((E134/E$19)*P$4)+P$5)*F$18, 0)),0),"")</f>
        <v/>
      </c>
      <c r="G134" s="233" t="str">
        <f aca="false">IF(B134&lt;&gt;"",IFERROR((D134+F134),0),"")</f>
        <v/>
      </c>
      <c r="H134" s="234" t="str">
        <f aca="false">IF(B134&lt;&gt;"",IF(B$5="LECTURE",'Exam (LECTURE ONLY)'!N136,IF(B$5="PRACTICUM",OUTPUT!N136,IF(B$5="RESEARCH",OUTPUT!N136,IF(B$5="STUDENT FORMATION",OUTPUT!N136,"")))),"")</f>
        <v/>
      </c>
      <c r="I134" s="233" t="str">
        <f aca="false">IF(B134&lt;&gt;"",IFERROR(IF(B$10="80-20", (((H134/H$19)*O$4)+O$5)*I$19, IF(B$10="60-40", (((H134/H$19)*P$4)+P$5)*I$19, 0)),0),"")</f>
        <v/>
      </c>
      <c r="J134" s="235" t="str">
        <f aca="false">IFERROR((G134+I134),"")</f>
        <v/>
      </c>
      <c r="K134" s="236" t="str">
        <f aca="false">IF(B134&lt;&gt;"",'Database (LECTURE-RES-PRAC)'!BN131, "")</f>
        <v/>
      </c>
      <c r="L134" s="232" t="str">
        <f aca="false">IF(B134&lt;&gt;"",IFERROR(IF(B$10="80-20", (((K134/K$19)*O$4)+O$5)*L$18, IF(B$10="60-40", (((K134/K$19)*P$4)+P$5)*L$18, 0)),0),"")</f>
        <v/>
      </c>
      <c r="M134" s="236" t="str">
        <f aca="false">IF(B134&lt;&gt;"",'Database (LECTURE-RES-PRAC)'!BO131, "")</f>
        <v/>
      </c>
      <c r="N134" s="232" t="str">
        <f aca="false">IF(B134&lt;&gt;"",IFERROR(IF(B$10="80-20", (((M134/M$19)*O$4)+O$5)*N$18, IF(B$10="60-40", (((M134/M$19)*P$4)+P$5)*N$18, 0)),0),"")</f>
        <v/>
      </c>
      <c r="O134" s="233" t="str">
        <f aca="false">IFERROR((L134+N134),"")</f>
        <v/>
      </c>
      <c r="P134" s="234" t="str">
        <f aca="false">IF(B134&lt;&gt;"",IF(B$5="LECTURE",'Exam (LECTURE ONLY)'!Y136,IF(B$5="PRACTICUM",OUTPUT!Z136,IF(B$5="RESEARCH",OUTPUT!Z136,IF(B$5="STUDENT FORMATION",OUTPUT!Z136,"")))),"")</f>
        <v/>
      </c>
      <c r="Q134" s="233" t="str">
        <f aca="false">IF(B134&lt;&gt;"",IFERROR(IF(B$10="80-20", (((P134/P$19)*O$4)+O$5)*Q$19, IF(B$10="60-40", (((P134/P$19)*P$4)+P$5)*Q$19, 0)),0),"")</f>
        <v/>
      </c>
      <c r="R134" s="235" t="str">
        <f aca="false">IFERROR((O134+Q134),"")</f>
        <v/>
      </c>
      <c r="S134" s="236" t="str">
        <f aca="false">IF(B134&lt;&gt;"",'Database (LECTURE-RES-PRAC)'!CT131, "")</f>
        <v/>
      </c>
      <c r="T134" s="232" t="str">
        <f aca="false">IF(B134&lt;&gt;"",IFERROR(IF(B$10="80-20", (((S134/S$19)*O$4)+O$5)*T$18, IF(B$10="60-40", (((S134/S$19)*P$4)+P$5)*T$18, 0)),0),"")</f>
        <v/>
      </c>
      <c r="U134" s="236" t="str">
        <f aca="false">IF(B134&lt;&gt;"",'Database (LECTURE-RES-PRAC)'!CU131, "")</f>
        <v/>
      </c>
      <c r="V134" s="232" t="str">
        <f aca="false">IF(B134&lt;&gt;"",IFERROR(IF(B$10="80-20", (((U134/U$19)*O$4)+O$5)*V$18, IF(B$10="60-40", (((U134/U$19)*P$4)+P$5)*V$18, 0)),0),"")</f>
        <v/>
      </c>
      <c r="W134" s="233" t="str">
        <f aca="false">IFERROR((T134+V134),"")</f>
        <v/>
      </c>
      <c r="X134" s="234" t="str">
        <f aca="false">IF(B134&lt;&gt;"",IF(B$5="LECTURE",'Exam (LECTURE ONLY)'!AJ136,IF(B$5="PRACTICUM",OUTPUT!AJ136,IF(B$5="RESEARCH",OUTPUT!AJ136,IF(B$5="STUDENT FORMATION",OUTPUT!AJ136,"")))),"")</f>
        <v/>
      </c>
      <c r="Y134" s="233" t="str">
        <f aca="false">IF(B134&lt;&gt;"",IFERROR(IF(B$10="80-20", (((X134/X$19)*O$4)+O$5)*Y$19, IF(B$10="60-40", (((X134/X$19)*P$4)+P$5)*Y$19, 0)),0),"")</f>
        <v/>
      </c>
      <c r="Z134" s="237" t="str">
        <f aca="false">IFERROR((W134+Y134),"")</f>
        <v/>
      </c>
      <c r="AA134" s="238" t="str">
        <f aca="false">IFERROR(IF(((J134+R134+Z134)/3)="","",((J134+R134+Z134)/3)),"")</f>
        <v/>
      </c>
      <c r="AB134" s="229" t="str">
        <f aca="false">IFERROR(IF(AA134="","",IF(AA134&gt;=75,"PASSED","FAILED")),"")</f>
        <v/>
      </c>
    </row>
    <row r="135" customFormat="false" ht="15.75" hidden="false" customHeight="true" outlineLevel="0" collapsed="false">
      <c r="A135" s="183" t="str">
        <f aca="false">IF(ISBLANK('Database (LECTURE-RES-PRAC)'!A132),"",'Database (LECTURE-RES-PRAC)'!A132)</f>
        <v/>
      </c>
      <c r="B135" s="184" t="str">
        <f aca="false">IF(ISBLANK('Database (LECTURE-RES-PRAC)'!B132),"",'Database (LECTURE-RES-PRAC)'!B132)</f>
        <v/>
      </c>
      <c r="C135" s="230" t="str">
        <f aca="false">IF(B135&lt;&gt;"",'Database (LECTURE-RES-PRAC)'!AH132, "")</f>
        <v/>
      </c>
      <c r="D135" s="231" t="str">
        <f aca="false">IF(B135&lt;&gt;"",IFERROR(IF(B$10="80-20", (((C135/C$19)*O$4)+O$5)*D$18, IF(B$10="60-40", (((C135/C$19)*P$4)+P$5)*D$18, 0)),0),"")</f>
        <v/>
      </c>
      <c r="E135" s="230" t="str">
        <f aca="false">IF(B135&lt;&gt;"",'Database (LECTURE-RES-PRAC)'!AI132,"")</f>
        <v/>
      </c>
      <c r="F135" s="232" t="str">
        <f aca="false">IF(B135&lt;&gt;"",IFERROR(IF(B$10="80-20", (((E135/E$19)*O$4)+O$5)*F$18, IF(B$10="60-40", (((E135/E$19)*P$4)+P$5)*F$18, 0)),0),"")</f>
        <v/>
      </c>
      <c r="G135" s="233" t="str">
        <f aca="false">IF(B135&lt;&gt;"",IFERROR((D135+F135),0),"")</f>
        <v/>
      </c>
      <c r="H135" s="234" t="str">
        <f aca="false">IF(B135&lt;&gt;"",IF(B$5="LECTURE",'Exam (LECTURE ONLY)'!N137,IF(B$5="PRACTICUM",OUTPUT!N137,IF(B$5="RESEARCH",OUTPUT!N137,IF(B$5="STUDENT FORMATION",OUTPUT!N137,"")))),"")</f>
        <v/>
      </c>
      <c r="I135" s="233" t="str">
        <f aca="false">IF(B135&lt;&gt;"",IFERROR(IF(B$10="80-20", (((H135/H$19)*O$4)+O$5)*I$19, IF(B$10="60-40", (((H135/H$19)*P$4)+P$5)*I$19, 0)),0),"")</f>
        <v/>
      </c>
      <c r="J135" s="235" t="str">
        <f aca="false">IFERROR((G135+I135),"")</f>
        <v/>
      </c>
      <c r="K135" s="236" t="str">
        <f aca="false">IF(B135&lt;&gt;"",'Database (LECTURE-RES-PRAC)'!BN132, "")</f>
        <v/>
      </c>
      <c r="L135" s="232" t="str">
        <f aca="false">IF(B135&lt;&gt;"",IFERROR(IF(B$10="80-20", (((K135/K$19)*O$4)+O$5)*L$18, IF(B$10="60-40", (((K135/K$19)*P$4)+P$5)*L$18, 0)),0),"")</f>
        <v/>
      </c>
      <c r="M135" s="236" t="str">
        <f aca="false">IF(B135&lt;&gt;"",'Database (LECTURE-RES-PRAC)'!BO132, "")</f>
        <v/>
      </c>
      <c r="N135" s="232" t="str">
        <f aca="false">IF(B135&lt;&gt;"",IFERROR(IF(B$10="80-20", (((M135/M$19)*O$4)+O$5)*N$18, IF(B$10="60-40", (((M135/M$19)*P$4)+P$5)*N$18, 0)),0),"")</f>
        <v/>
      </c>
      <c r="O135" s="233" t="str">
        <f aca="false">IFERROR((L135+N135),"")</f>
        <v/>
      </c>
      <c r="P135" s="234" t="str">
        <f aca="false">IF(B135&lt;&gt;"",IF(B$5="LECTURE",'Exam (LECTURE ONLY)'!Y137,IF(B$5="PRACTICUM",OUTPUT!Z137,IF(B$5="RESEARCH",OUTPUT!Z137,IF(B$5="STUDENT FORMATION",OUTPUT!Z137,"")))),"")</f>
        <v/>
      </c>
      <c r="Q135" s="233" t="str">
        <f aca="false">IF(B135&lt;&gt;"",IFERROR(IF(B$10="80-20", (((P135/P$19)*O$4)+O$5)*Q$19, IF(B$10="60-40", (((P135/P$19)*P$4)+P$5)*Q$19, 0)),0),"")</f>
        <v/>
      </c>
      <c r="R135" s="235" t="str">
        <f aca="false">IFERROR((O135+Q135),"")</f>
        <v/>
      </c>
      <c r="S135" s="236" t="str">
        <f aca="false">IF(B135&lt;&gt;"",'Database (LECTURE-RES-PRAC)'!CT132, "")</f>
        <v/>
      </c>
      <c r="T135" s="232" t="str">
        <f aca="false">IF(B135&lt;&gt;"",IFERROR(IF(B$10="80-20", (((S135/S$19)*O$4)+O$5)*T$18, IF(B$10="60-40", (((S135/S$19)*P$4)+P$5)*T$18, 0)),0),"")</f>
        <v/>
      </c>
      <c r="U135" s="236" t="str">
        <f aca="false">IF(B135&lt;&gt;"",'Database (LECTURE-RES-PRAC)'!CU132, "")</f>
        <v/>
      </c>
      <c r="V135" s="232" t="str">
        <f aca="false">IF(B135&lt;&gt;"",IFERROR(IF(B$10="80-20", (((U135/U$19)*O$4)+O$5)*V$18, IF(B$10="60-40", (((U135/U$19)*P$4)+P$5)*V$18, 0)),0),"")</f>
        <v/>
      </c>
      <c r="W135" s="233" t="str">
        <f aca="false">IFERROR((T135+V135),"")</f>
        <v/>
      </c>
      <c r="X135" s="234" t="str">
        <f aca="false">IF(B135&lt;&gt;"",IF(B$5="LECTURE",'Exam (LECTURE ONLY)'!AJ137,IF(B$5="PRACTICUM",OUTPUT!AJ137,IF(B$5="RESEARCH",OUTPUT!AJ137,IF(B$5="STUDENT FORMATION",OUTPUT!AJ137,"")))),"")</f>
        <v/>
      </c>
      <c r="Y135" s="233" t="str">
        <f aca="false">IF(B135&lt;&gt;"",IFERROR(IF(B$10="80-20", (((X135/X$19)*O$4)+O$5)*Y$19, IF(B$10="60-40", (((X135/X$19)*P$4)+P$5)*Y$19, 0)),0),"")</f>
        <v/>
      </c>
      <c r="Z135" s="237" t="str">
        <f aca="false">IFERROR((W135+Y135),"")</f>
        <v/>
      </c>
      <c r="AA135" s="238" t="str">
        <f aca="false">IFERROR(IF(((J135+R135+Z135)/3)="","",((J135+R135+Z135)/3)),"")</f>
        <v/>
      </c>
      <c r="AB135" s="229" t="str">
        <f aca="false">IFERROR(IF(AA135="","",IF(AA135&gt;=75,"PASSED","FAILED")),"")</f>
        <v/>
      </c>
    </row>
    <row r="136" customFormat="false" ht="15.75" hidden="false" customHeight="true" outlineLevel="0" collapsed="false">
      <c r="A136" s="228" t="str">
        <f aca="false">IF(ISBLANK('Database (LECTURE-RES-PRAC)'!A133),"",'Database (LECTURE-RES-PRAC)'!A133)</f>
        <v/>
      </c>
      <c r="B136" s="229" t="str">
        <f aca="false">IF(ISBLANK('Database (LECTURE-RES-PRAC)'!B133),"",'Database (LECTURE-RES-PRAC)'!B133)</f>
        <v/>
      </c>
      <c r="C136" s="230" t="str">
        <f aca="false">IF(B136&lt;&gt;"",'Database (LECTURE-RES-PRAC)'!AH133, "")</f>
        <v/>
      </c>
      <c r="D136" s="231" t="str">
        <f aca="false">IF(B136&lt;&gt;"",IFERROR(IF(B$10="80-20", (((C136/C$19)*O$4)+O$5)*D$18, IF(B$10="60-40", (((C136/C$19)*P$4)+P$5)*D$18, 0)),0),"")</f>
        <v/>
      </c>
      <c r="E136" s="230" t="str">
        <f aca="false">IF(B136&lt;&gt;"",'Database (LECTURE-RES-PRAC)'!AI133,"")</f>
        <v/>
      </c>
      <c r="F136" s="232" t="str">
        <f aca="false">IF(B136&lt;&gt;"",IFERROR(IF(B$10="80-20", (((E136/E$19)*O$4)+O$5)*F$18, IF(B$10="60-40", (((E136/E$19)*P$4)+P$5)*F$18, 0)),0),"")</f>
        <v/>
      </c>
      <c r="G136" s="233" t="str">
        <f aca="false">IF(B136&lt;&gt;"",IFERROR((D136+F136),0),"")</f>
        <v/>
      </c>
      <c r="H136" s="234" t="str">
        <f aca="false">IF(B136&lt;&gt;"",IF(B$5="LECTURE",'Exam (LECTURE ONLY)'!N138,IF(B$5="PRACTICUM",OUTPUT!N138,IF(B$5="RESEARCH",OUTPUT!N138,IF(B$5="STUDENT FORMATION",OUTPUT!N138,"")))),"")</f>
        <v/>
      </c>
      <c r="I136" s="233" t="str">
        <f aca="false">IF(B136&lt;&gt;"",IFERROR(IF(B$10="80-20", (((H136/H$19)*O$4)+O$5)*I$19, IF(B$10="60-40", (((H136/H$19)*P$4)+P$5)*I$19, 0)),0),"")</f>
        <v/>
      </c>
      <c r="J136" s="235" t="str">
        <f aca="false">IFERROR((G136+I136),"")</f>
        <v/>
      </c>
      <c r="K136" s="236" t="str">
        <f aca="false">IF(B136&lt;&gt;"",'Database (LECTURE-RES-PRAC)'!BN133, "")</f>
        <v/>
      </c>
      <c r="L136" s="232" t="str">
        <f aca="false">IF(B136&lt;&gt;"",IFERROR(IF(B$10="80-20", (((K136/K$19)*O$4)+O$5)*L$18, IF(B$10="60-40", (((K136/K$19)*P$4)+P$5)*L$18, 0)),0),"")</f>
        <v/>
      </c>
      <c r="M136" s="236" t="str">
        <f aca="false">IF(B136&lt;&gt;"",'Database (LECTURE-RES-PRAC)'!BO133, "")</f>
        <v/>
      </c>
      <c r="N136" s="232" t="str">
        <f aca="false">IF(B136&lt;&gt;"",IFERROR(IF(B$10="80-20", (((M136/M$19)*O$4)+O$5)*N$18, IF(B$10="60-40", (((M136/M$19)*P$4)+P$5)*N$18, 0)),0),"")</f>
        <v/>
      </c>
      <c r="O136" s="233" t="str">
        <f aca="false">IFERROR((L136+N136),"")</f>
        <v/>
      </c>
      <c r="P136" s="234" t="str">
        <f aca="false">IF(B136&lt;&gt;"",IF(B$5="LECTURE",'Exam (LECTURE ONLY)'!Y138,IF(B$5="PRACTICUM",OUTPUT!Z138,IF(B$5="RESEARCH",OUTPUT!Z138,IF(B$5="STUDENT FORMATION",OUTPUT!Z138,"")))),"")</f>
        <v/>
      </c>
      <c r="Q136" s="233" t="str">
        <f aca="false">IF(B136&lt;&gt;"",IFERROR(IF(B$10="80-20", (((P136/P$19)*O$4)+O$5)*Q$19, IF(B$10="60-40", (((P136/P$19)*P$4)+P$5)*Q$19, 0)),0),"")</f>
        <v/>
      </c>
      <c r="R136" s="235" t="str">
        <f aca="false">IFERROR((O136+Q136),"")</f>
        <v/>
      </c>
      <c r="S136" s="236" t="str">
        <f aca="false">IF(B136&lt;&gt;"",'Database (LECTURE-RES-PRAC)'!CT133, "")</f>
        <v/>
      </c>
      <c r="T136" s="232" t="str">
        <f aca="false">IF(B136&lt;&gt;"",IFERROR(IF(B$10="80-20", (((S136/S$19)*O$4)+O$5)*T$18, IF(B$10="60-40", (((S136/S$19)*P$4)+P$5)*T$18, 0)),0),"")</f>
        <v/>
      </c>
      <c r="U136" s="236" t="str">
        <f aca="false">IF(B136&lt;&gt;"",'Database (LECTURE-RES-PRAC)'!CU133, "")</f>
        <v/>
      </c>
      <c r="V136" s="232" t="str">
        <f aca="false">IF(B136&lt;&gt;"",IFERROR(IF(B$10="80-20", (((U136/U$19)*O$4)+O$5)*V$18, IF(B$10="60-40", (((U136/U$19)*P$4)+P$5)*V$18, 0)),0),"")</f>
        <v/>
      </c>
      <c r="W136" s="233" t="str">
        <f aca="false">IFERROR((T136+V136),"")</f>
        <v/>
      </c>
      <c r="X136" s="234" t="str">
        <f aca="false">IF(B136&lt;&gt;"",IF(B$5="LECTURE",'Exam (LECTURE ONLY)'!AJ138,IF(B$5="PRACTICUM",OUTPUT!AJ138,IF(B$5="RESEARCH",OUTPUT!AJ138,IF(B$5="STUDENT FORMATION",OUTPUT!AJ138,"")))),"")</f>
        <v/>
      </c>
      <c r="Y136" s="233" t="str">
        <f aca="false">IF(B136&lt;&gt;"",IFERROR(IF(B$10="80-20", (((X136/X$19)*O$4)+O$5)*Y$19, IF(B$10="60-40", (((X136/X$19)*P$4)+P$5)*Y$19, 0)),0),"")</f>
        <v/>
      </c>
      <c r="Z136" s="237" t="str">
        <f aca="false">IFERROR((W136+Y136),"")</f>
        <v/>
      </c>
      <c r="AA136" s="238" t="str">
        <f aca="false">IFERROR(IF(((J136+R136+Z136)/3)="","",((J136+R136+Z136)/3)),"")</f>
        <v/>
      </c>
      <c r="AB136" s="229" t="str">
        <f aca="false">IFERROR(IF(AA136="","",IF(AA136&gt;=75,"PASSED","FAILED")),"")</f>
        <v/>
      </c>
    </row>
    <row r="137" customFormat="false" ht="15.75" hidden="false" customHeight="true" outlineLevel="0" collapsed="false">
      <c r="A137" s="183" t="str">
        <f aca="false">IF(ISBLANK('Database (LECTURE-RES-PRAC)'!A134),"",'Database (LECTURE-RES-PRAC)'!A134)</f>
        <v/>
      </c>
      <c r="B137" s="184" t="str">
        <f aca="false">IF(ISBLANK('Database (LECTURE-RES-PRAC)'!B134),"",'Database (LECTURE-RES-PRAC)'!B134)</f>
        <v/>
      </c>
      <c r="C137" s="230" t="str">
        <f aca="false">IF(B137&lt;&gt;"",'Database (LECTURE-RES-PRAC)'!AH134, "")</f>
        <v/>
      </c>
      <c r="D137" s="231" t="str">
        <f aca="false">IF(B137&lt;&gt;"",IFERROR(IF(B$10="80-20", (((C137/C$19)*O$4)+O$5)*D$18, IF(B$10="60-40", (((C137/C$19)*P$4)+P$5)*D$18, 0)),0),"")</f>
        <v/>
      </c>
      <c r="E137" s="230" t="str">
        <f aca="false">IF(B137&lt;&gt;"",'Database (LECTURE-RES-PRAC)'!AI134,"")</f>
        <v/>
      </c>
      <c r="F137" s="232" t="str">
        <f aca="false">IF(B137&lt;&gt;"",IFERROR(IF(B$10="80-20", (((E137/E$19)*O$4)+O$5)*F$18, IF(B$10="60-40", (((E137/E$19)*P$4)+P$5)*F$18, 0)),0),"")</f>
        <v/>
      </c>
      <c r="G137" s="233" t="str">
        <f aca="false">IF(B137&lt;&gt;"",IFERROR((D137+F137),0),"")</f>
        <v/>
      </c>
      <c r="H137" s="234" t="str">
        <f aca="false">IF(B137&lt;&gt;"",IF(B$5="LECTURE",'Exam (LECTURE ONLY)'!N139,IF(B$5="PRACTICUM",OUTPUT!N139,IF(B$5="RESEARCH",OUTPUT!N139,IF(B$5="STUDENT FORMATION",OUTPUT!N139,"")))),"")</f>
        <v/>
      </c>
      <c r="I137" s="233" t="str">
        <f aca="false">IF(B137&lt;&gt;"",IFERROR(IF(B$10="80-20", (((H137/H$19)*O$4)+O$5)*I$19, IF(B$10="60-40", (((H137/H$19)*P$4)+P$5)*I$19, 0)),0),"")</f>
        <v/>
      </c>
      <c r="J137" s="235" t="str">
        <f aca="false">IFERROR((G137+I137),"")</f>
        <v/>
      </c>
      <c r="K137" s="236" t="str">
        <f aca="false">IF(B137&lt;&gt;"",'Database (LECTURE-RES-PRAC)'!BN134, "")</f>
        <v/>
      </c>
      <c r="L137" s="232" t="str">
        <f aca="false">IF(B137&lt;&gt;"",IFERROR(IF(B$10="80-20", (((K137/K$19)*O$4)+O$5)*L$18, IF(B$10="60-40", (((K137/K$19)*P$4)+P$5)*L$18, 0)),0),"")</f>
        <v/>
      </c>
      <c r="M137" s="236" t="str">
        <f aca="false">IF(B137&lt;&gt;"",'Database (LECTURE-RES-PRAC)'!BO134, "")</f>
        <v/>
      </c>
      <c r="N137" s="232" t="str">
        <f aca="false">IF(B137&lt;&gt;"",IFERROR(IF(B$10="80-20", (((M137/M$19)*O$4)+O$5)*N$18, IF(B$10="60-40", (((M137/M$19)*P$4)+P$5)*N$18, 0)),0),"")</f>
        <v/>
      </c>
      <c r="O137" s="233" t="str">
        <f aca="false">IFERROR((L137+N137),"")</f>
        <v/>
      </c>
      <c r="P137" s="234" t="str">
        <f aca="false">IF(B137&lt;&gt;"",IF(B$5="LECTURE",'Exam (LECTURE ONLY)'!Y139,IF(B$5="PRACTICUM",OUTPUT!Z139,IF(B$5="RESEARCH",OUTPUT!Z139,IF(B$5="STUDENT FORMATION",OUTPUT!Z139,"")))),"")</f>
        <v/>
      </c>
      <c r="Q137" s="233" t="str">
        <f aca="false">IF(B137&lt;&gt;"",IFERROR(IF(B$10="80-20", (((P137/P$19)*O$4)+O$5)*Q$19, IF(B$10="60-40", (((P137/P$19)*P$4)+P$5)*Q$19, 0)),0),"")</f>
        <v/>
      </c>
      <c r="R137" s="235" t="str">
        <f aca="false">IFERROR((O137+Q137),"")</f>
        <v/>
      </c>
      <c r="S137" s="236" t="str">
        <f aca="false">IF(B137&lt;&gt;"",'Database (LECTURE-RES-PRAC)'!CT134, "")</f>
        <v/>
      </c>
      <c r="T137" s="232" t="str">
        <f aca="false">IF(B137&lt;&gt;"",IFERROR(IF(B$10="80-20", (((S137/S$19)*O$4)+O$5)*T$18, IF(B$10="60-40", (((S137/S$19)*P$4)+P$5)*T$18, 0)),0),"")</f>
        <v/>
      </c>
      <c r="U137" s="236" t="str">
        <f aca="false">IF(B137&lt;&gt;"",'Database (LECTURE-RES-PRAC)'!CU134, "")</f>
        <v/>
      </c>
      <c r="V137" s="232" t="str">
        <f aca="false">IF(B137&lt;&gt;"",IFERROR(IF(B$10="80-20", (((U137/U$19)*O$4)+O$5)*V$18, IF(B$10="60-40", (((U137/U$19)*P$4)+P$5)*V$18, 0)),0),"")</f>
        <v/>
      </c>
      <c r="W137" s="233" t="str">
        <f aca="false">IFERROR((T137+V137),"")</f>
        <v/>
      </c>
      <c r="X137" s="234" t="str">
        <f aca="false">IF(B137&lt;&gt;"",IF(B$5="LECTURE",'Exam (LECTURE ONLY)'!AJ139,IF(B$5="PRACTICUM",OUTPUT!AJ139,IF(B$5="RESEARCH",OUTPUT!AJ139,IF(B$5="STUDENT FORMATION",OUTPUT!AJ139,"")))),"")</f>
        <v/>
      </c>
      <c r="Y137" s="233" t="str">
        <f aca="false">IF(B137&lt;&gt;"",IFERROR(IF(B$10="80-20", (((X137/X$19)*O$4)+O$5)*Y$19, IF(B$10="60-40", (((X137/X$19)*P$4)+P$5)*Y$19, 0)),0),"")</f>
        <v/>
      </c>
      <c r="Z137" s="237" t="str">
        <f aca="false">IFERROR((W137+Y137),"")</f>
        <v/>
      </c>
      <c r="AA137" s="238" t="str">
        <f aca="false">IFERROR(IF(((J137+R137+Z137)/3)="","",((J137+R137+Z137)/3)),"")</f>
        <v/>
      </c>
      <c r="AB137" s="229" t="str">
        <f aca="false">IFERROR(IF(AA137="","",IF(AA137&gt;=75,"PASSED","FAILED")),"")</f>
        <v/>
      </c>
    </row>
    <row r="138" customFormat="false" ht="15.75" hidden="false" customHeight="true" outlineLevel="0" collapsed="false">
      <c r="A138" s="228" t="str">
        <f aca="false">IF(ISBLANK('Database (LECTURE-RES-PRAC)'!A135),"",'Database (LECTURE-RES-PRAC)'!A135)</f>
        <v/>
      </c>
      <c r="B138" s="229" t="str">
        <f aca="false">IF(ISBLANK('Database (LECTURE-RES-PRAC)'!B135),"",'Database (LECTURE-RES-PRAC)'!B135)</f>
        <v/>
      </c>
      <c r="C138" s="230" t="str">
        <f aca="false">IF(B138&lt;&gt;"",'Database (LECTURE-RES-PRAC)'!AH135, "")</f>
        <v/>
      </c>
      <c r="D138" s="231" t="str">
        <f aca="false">IF(B138&lt;&gt;"",IFERROR(IF(B$10="80-20", (((C138/C$19)*O$4)+O$5)*D$18, IF(B$10="60-40", (((C138/C$19)*P$4)+P$5)*D$18, 0)),0),"")</f>
        <v/>
      </c>
      <c r="E138" s="230" t="str">
        <f aca="false">IF(B138&lt;&gt;"",'Database (LECTURE-RES-PRAC)'!AI135,"")</f>
        <v/>
      </c>
      <c r="F138" s="232" t="str">
        <f aca="false">IF(B138&lt;&gt;"",IFERROR(IF(B$10="80-20", (((E138/E$19)*O$4)+O$5)*F$18, IF(B$10="60-40", (((E138/E$19)*P$4)+P$5)*F$18, 0)),0),"")</f>
        <v/>
      </c>
      <c r="G138" s="233" t="str">
        <f aca="false">IF(B138&lt;&gt;"",IFERROR((D138+F138),0),"")</f>
        <v/>
      </c>
      <c r="H138" s="234" t="str">
        <f aca="false">IF(B138&lt;&gt;"",IF(B$5="LECTURE",'Exam (LECTURE ONLY)'!N140,IF(B$5="PRACTICUM",OUTPUT!N140,IF(B$5="RESEARCH",OUTPUT!N140,IF(B$5="STUDENT FORMATION",OUTPUT!N140,"")))),"")</f>
        <v/>
      </c>
      <c r="I138" s="233" t="str">
        <f aca="false">IF(B138&lt;&gt;"",IFERROR(IF(B$10="80-20", (((H138/H$19)*O$4)+O$5)*I$19, IF(B$10="60-40", (((H138/H$19)*P$4)+P$5)*I$19, 0)),0),"")</f>
        <v/>
      </c>
      <c r="J138" s="235" t="str">
        <f aca="false">IFERROR((G138+I138),"")</f>
        <v/>
      </c>
      <c r="K138" s="236" t="str">
        <f aca="false">IF(B138&lt;&gt;"",'Database (LECTURE-RES-PRAC)'!BN135, "")</f>
        <v/>
      </c>
      <c r="L138" s="232" t="str">
        <f aca="false">IF(B138&lt;&gt;"",IFERROR(IF(B$10="80-20", (((K138/K$19)*O$4)+O$5)*L$18, IF(B$10="60-40", (((K138/K$19)*P$4)+P$5)*L$18, 0)),0),"")</f>
        <v/>
      </c>
      <c r="M138" s="236" t="str">
        <f aca="false">IF(B138&lt;&gt;"",'Database (LECTURE-RES-PRAC)'!BO135, "")</f>
        <v/>
      </c>
      <c r="N138" s="232" t="str">
        <f aca="false">IF(B138&lt;&gt;"",IFERROR(IF(B$10="80-20", (((M138/M$19)*O$4)+O$5)*N$18, IF(B$10="60-40", (((M138/M$19)*P$4)+P$5)*N$18, 0)),0),"")</f>
        <v/>
      </c>
      <c r="O138" s="233" t="str">
        <f aca="false">IFERROR((L138+N138),"")</f>
        <v/>
      </c>
      <c r="P138" s="234" t="str">
        <f aca="false">IF(B138&lt;&gt;"",IF(B$5="LECTURE",'Exam (LECTURE ONLY)'!Y140,IF(B$5="PRACTICUM",OUTPUT!Z140,IF(B$5="RESEARCH",OUTPUT!Z140,IF(B$5="STUDENT FORMATION",OUTPUT!Z140,"")))),"")</f>
        <v/>
      </c>
      <c r="Q138" s="233" t="str">
        <f aca="false">IF(B138&lt;&gt;"",IFERROR(IF(B$10="80-20", (((P138/P$19)*O$4)+O$5)*Q$19, IF(B$10="60-40", (((P138/P$19)*P$4)+P$5)*Q$19, 0)),0),"")</f>
        <v/>
      </c>
      <c r="R138" s="235" t="str">
        <f aca="false">IFERROR((O138+Q138),"")</f>
        <v/>
      </c>
      <c r="S138" s="236" t="str">
        <f aca="false">IF(B138&lt;&gt;"",'Database (LECTURE-RES-PRAC)'!CT135, "")</f>
        <v/>
      </c>
      <c r="T138" s="232" t="str">
        <f aca="false">IF(B138&lt;&gt;"",IFERROR(IF(B$10="80-20", (((S138/S$19)*O$4)+O$5)*T$18, IF(B$10="60-40", (((S138/S$19)*P$4)+P$5)*T$18, 0)),0),"")</f>
        <v/>
      </c>
      <c r="U138" s="236" t="str">
        <f aca="false">IF(B138&lt;&gt;"",'Database (LECTURE-RES-PRAC)'!CU135, "")</f>
        <v/>
      </c>
      <c r="V138" s="232" t="str">
        <f aca="false">IF(B138&lt;&gt;"",IFERROR(IF(B$10="80-20", (((U138/U$19)*O$4)+O$5)*V$18, IF(B$10="60-40", (((U138/U$19)*P$4)+P$5)*V$18, 0)),0),"")</f>
        <v/>
      </c>
      <c r="W138" s="233" t="str">
        <f aca="false">IFERROR((T138+V138),"")</f>
        <v/>
      </c>
      <c r="X138" s="234" t="str">
        <f aca="false">IF(B138&lt;&gt;"",IF(B$5="LECTURE",'Exam (LECTURE ONLY)'!AJ140,IF(B$5="PRACTICUM",OUTPUT!AJ140,IF(B$5="RESEARCH",OUTPUT!AJ140,IF(B$5="STUDENT FORMATION",OUTPUT!AJ140,"")))),"")</f>
        <v/>
      </c>
      <c r="Y138" s="233" t="str">
        <f aca="false">IF(B138&lt;&gt;"",IFERROR(IF(B$10="80-20", (((X138/X$19)*O$4)+O$5)*Y$19, IF(B$10="60-40", (((X138/X$19)*P$4)+P$5)*Y$19, 0)),0),"")</f>
        <v/>
      </c>
      <c r="Z138" s="237" t="str">
        <f aca="false">IFERROR((W138+Y138),"")</f>
        <v/>
      </c>
      <c r="AA138" s="238" t="str">
        <f aca="false">IFERROR(IF(((J138+R138+Z138)/3)="","",((J138+R138+Z138)/3)),"")</f>
        <v/>
      </c>
      <c r="AB138" s="229" t="str">
        <f aca="false">IFERROR(IF(AA138="","",IF(AA138&gt;=75,"PASSED","FAILED")),"")</f>
        <v/>
      </c>
    </row>
    <row r="139" customFormat="false" ht="15.75" hidden="false" customHeight="true" outlineLevel="0" collapsed="false">
      <c r="A139" s="183" t="str">
        <f aca="false">IF(ISBLANK('Database (LECTURE-RES-PRAC)'!A136),"",'Database (LECTURE-RES-PRAC)'!A136)</f>
        <v/>
      </c>
      <c r="B139" s="184" t="str">
        <f aca="false">IF(ISBLANK('Database (LECTURE-RES-PRAC)'!B136),"",'Database (LECTURE-RES-PRAC)'!B136)</f>
        <v/>
      </c>
      <c r="C139" s="230" t="str">
        <f aca="false">IF(B139&lt;&gt;"",'Database (LECTURE-RES-PRAC)'!AH136, "")</f>
        <v/>
      </c>
      <c r="D139" s="231" t="str">
        <f aca="false">IF(B139&lt;&gt;"",IFERROR(IF(B$10="80-20", (((C139/C$19)*O$4)+O$5)*D$18, IF(B$10="60-40", (((C139/C$19)*P$4)+P$5)*D$18, 0)),0),"")</f>
        <v/>
      </c>
      <c r="E139" s="230" t="str">
        <f aca="false">IF(B139&lt;&gt;"",'Database (LECTURE-RES-PRAC)'!AI136,"")</f>
        <v/>
      </c>
      <c r="F139" s="232" t="str">
        <f aca="false">IF(B139&lt;&gt;"",IFERROR(IF(B$10="80-20", (((E139/E$19)*O$4)+O$5)*F$18, IF(B$10="60-40", (((E139/E$19)*P$4)+P$5)*F$18, 0)),0),"")</f>
        <v/>
      </c>
      <c r="G139" s="233" t="str">
        <f aca="false">IF(B139&lt;&gt;"",IFERROR((D139+F139),0),"")</f>
        <v/>
      </c>
      <c r="H139" s="234" t="str">
        <f aca="false">IF(B139&lt;&gt;"",IF(B$5="LECTURE",'Exam (LECTURE ONLY)'!N141,IF(B$5="PRACTICUM",OUTPUT!N141,IF(B$5="RESEARCH",OUTPUT!N141,IF(B$5="STUDENT FORMATION",OUTPUT!N141,"")))),"")</f>
        <v/>
      </c>
      <c r="I139" s="233" t="str">
        <f aca="false">IF(B139&lt;&gt;"",IFERROR(IF(B$10="80-20", (((H139/H$19)*O$4)+O$5)*I$19, IF(B$10="60-40", (((H139/H$19)*P$4)+P$5)*I$19, 0)),0),"")</f>
        <v/>
      </c>
      <c r="J139" s="235" t="str">
        <f aca="false">IFERROR((G139+I139),"")</f>
        <v/>
      </c>
      <c r="K139" s="236" t="str">
        <f aca="false">IF(B139&lt;&gt;"",'Database (LECTURE-RES-PRAC)'!BN136, "")</f>
        <v/>
      </c>
      <c r="L139" s="232" t="str">
        <f aca="false">IF(B139&lt;&gt;"",IFERROR(IF(B$10="80-20", (((K139/K$19)*O$4)+O$5)*L$18, IF(B$10="60-40", (((K139/K$19)*P$4)+P$5)*L$18, 0)),0),"")</f>
        <v/>
      </c>
      <c r="M139" s="236" t="str">
        <f aca="false">IF(B139&lt;&gt;"",'Database (LECTURE-RES-PRAC)'!BO136, "")</f>
        <v/>
      </c>
      <c r="N139" s="232" t="str">
        <f aca="false">IF(B139&lt;&gt;"",IFERROR(IF(B$10="80-20", (((M139/M$19)*O$4)+O$5)*N$18, IF(B$10="60-40", (((M139/M$19)*P$4)+P$5)*N$18, 0)),0),"")</f>
        <v/>
      </c>
      <c r="O139" s="233" t="str">
        <f aca="false">IFERROR((L139+N139),"")</f>
        <v/>
      </c>
      <c r="P139" s="234" t="str">
        <f aca="false">IF(B139&lt;&gt;"",IF(B$5="LECTURE",'Exam (LECTURE ONLY)'!Y141,IF(B$5="PRACTICUM",OUTPUT!Z141,IF(B$5="RESEARCH",OUTPUT!Z141,IF(B$5="STUDENT FORMATION",OUTPUT!Z141,"")))),"")</f>
        <v/>
      </c>
      <c r="Q139" s="233" t="str">
        <f aca="false">IF(B139&lt;&gt;"",IFERROR(IF(B$10="80-20", (((P139/P$19)*O$4)+O$5)*Q$19, IF(B$10="60-40", (((P139/P$19)*P$4)+P$5)*Q$19, 0)),0),"")</f>
        <v/>
      </c>
      <c r="R139" s="235" t="str">
        <f aca="false">IFERROR((O139+Q139),"")</f>
        <v/>
      </c>
      <c r="S139" s="236" t="str">
        <f aca="false">IF(B139&lt;&gt;"",'Database (LECTURE-RES-PRAC)'!CT136, "")</f>
        <v/>
      </c>
      <c r="T139" s="232" t="str">
        <f aca="false">IF(B139&lt;&gt;"",IFERROR(IF(B$10="80-20", (((S139/S$19)*O$4)+O$5)*T$18, IF(B$10="60-40", (((S139/S$19)*P$4)+P$5)*T$18, 0)),0),"")</f>
        <v/>
      </c>
      <c r="U139" s="236" t="str">
        <f aca="false">IF(B139&lt;&gt;"",'Database (LECTURE-RES-PRAC)'!CU136, "")</f>
        <v/>
      </c>
      <c r="V139" s="232" t="str">
        <f aca="false">IF(B139&lt;&gt;"",IFERROR(IF(B$10="80-20", (((U139/U$19)*O$4)+O$5)*V$18, IF(B$10="60-40", (((U139/U$19)*P$4)+P$5)*V$18, 0)),0),"")</f>
        <v/>
      </c>
      <c r="W139" s="233" t="str">
        <f aca="false">IFERROR((T139+V139),"")</f>
        <v/>
      </c>
      <c r="X139" s="234" t="str">
        <f aca="false">IF(B139&lt;&gt;"",IF(B$5="LECTURE",'Exam (LECTURE ONLY)'!AJ141,IF(B$5="PRACTICUM",OUTPUT!AJ141,IF(B$5="RESEARCH",OUTPUT!AJ141,IF(B$5="STUDENT FORMATION",OUTPUT!AJ141,"")))),"")</f>
        <v/>
      </c>
      <c r="Y139" s="233" t="str">
        <f aca="false">IF(B139&lt;&gt;"",IFERROR(IF(B$10="80-20", (((X139/X$19)*O$4)+O$5)*Y$19, IF(B$10="60-40", (((X139/X$19)*P$4)+P$5)*Y$19, 0)),0),"")</f>
        <v/>
      </c>
      <c r="Z139" s="237" t="str">
        <f aca="false">IFERROR((W139+Y139),"")</f>
        <v/>
      </c>
      <c r="AA139" s="238" t="str">
        <f aca="false">IFERROR(IF(((J139+R139+Z139)/3)="","",((J139+R139+Z139)/3)),"")</f>
        <v/>
      </c>
      <c r="AB139" s="229" t="str">
        <f aca="false">IFERROR(IF(AA139="","",IF(AA139&gt;=75,"PASSED","FAILED")),"")</f>
        <v/>
      </c>
    </row>
    <row r="140" customFormat="false" ht="15.75" hidden="false" customHeight="true" outlineLevel="0" collapsed="false">
      <c r="A140" s="228" t="str">
        <f aca="false">IF(ISBLANK('Database (LECTURE-RES-PRAC)'!A137),"",'Database (LECTURE-RES-PRAC)'!A137)</f>
        <v/>
      </c>
      <c r="B140" s="229" t="str">
        <f aca="false">IF(ISBLANK('Database (LECTURE-RES-PRAC)'!B137),"",'Database (LECTURE-RES-PRAC)'!B137)</f>
        <v/>
      </c>
      <c r="C140" s="230" t="str">
        <f aca="false">IF(B140&lt;&gt;"",'Database (LECTURE-RES-PRAC)'!AH137, "")</f>
        <v/>
      </c>
      <c r="D140" s="231" t="str">
        <f aca="false">IF(B140&lt;&gt;"",IFERROR(IF(B$10="80-20", (((C140/C$19)*O$4)+O$5)*D$18, IF(B$10="60-40", (((C140/C$19)*P$4)+P$5)*D$18, 0)),0),"")</f>
        <v/>
      </c>
      <c r="E140" s="230" t="str">
        <f aca="false">IF(B140&lt;&gt;"",'Database (LECTURE-RES-PRAC)'!AI137,"")</f>
        <v/>
      </c>
      <c r="F140" s="232" t="str">
        <f aca="false">IF(B140&lt;&gt;"",IFERROR(IF(B$10="80-20", (((E140/E$19)*O$4)+O$5)*F$18, IF(B$10="60-40", (((E140/E$19)*P$4)+P$5)*F$18, 0)),0),"")</f>
        <v/>
      </c>
      <c r="G140" s="233" t="str">
        <f aca="false">IF(B140&lt;&gt;"",IFERROR((D140+F140),0),"")</f>
        <v/>
      </c>
      <c r="H140" s="234" t="str">
        <f aca="false">IF(B140&lt;&gt;"",IF(B$5="LECTURE",'Exam (LECTURE ONLY)'!N142,IF(B$5="PRACTICUM",OUTPUT!N142,IF(B$5="RESEARCH",OUTPUT!N142,IF(B$5="STUDENT FORMATION",OUTPUT!N142,"")))),"")</f>
        <v/>
      </c>
      <c r="I140" s="233" t="str">
        <f aca="false">IF(B140&lt;&gt;"",IFERROR(IF(B$10="80-20", (((H140/H$19)*O$4)+O$5)*I$19, IF(B$10="60-40", (((H140/H$19)*P$4)+P$5)*I$19, 0)),0),"")</f>
        <v/>
      </c>
      <c r="J140" s="235" t="str">
        <f aca="false">IFERROR((G140+I140),"")</f>
        <v/>
      </c>
      <c r="K140" s="236" t="str">
        <f aca="false">IF(B140&lt;&gt;"",'Database (LECTURE-RES-PRAC)'!BN137, "")</f>
        <v/>
      </c>
      <c r="L140" s="232" t="str">
        <f aca="false">IF(B140&lt;&gt;"",IFERROR(IF(B$10="80-20", (((K140/K$19)*O$4)+O$5)*L$18, IF(B$10="60-40", (((K140/K$19)*P$4)+P$5)*L$18, 0)),0),"")</f>
        <v/>
      </c>
      <c r="M140" s="236" t="str">
        <f aca="false">IF(B140&lt;&gt;"",'Database (LECTURE-RES-PRAC)'!BO137, "")</f>
        <v/>
      </c>
      <c r="N140" s="232" t="str">
        <f aca="false">IF(B140&lt;&gt;"",IFERROR(IF(B$10="80-20", (((M140/M$19)*O$4)+O$5)*N$18, IF(B$10="60-40", (((M140/M$19)*P$4)+P$5)*N$18, 0)),0),"")</f>
        <v/>
      </c>
      <c r="O140" s="233" t="str">
        <f aca="false">IFERROR((L140+N140),"")</f>
        <v/>
      </c>
      <c r="P140" s="234" t="str">
        <f aca="false">IF(B140&lt;&gt;"",IF(B$5="LECTURE",'Exam (LECTURE ONLY)'!Y142,IF(B$5="PRACTICUM",OUTPUT!Z142,IF(B$5="RESEARCH",OUTPUT!Z142,IF(B$5="STUDENT FORMATION",OUTPUT!Z142,"")))),"")</f>
        <v/>
      </c>
      <c r="Q140" s="233" t="str">
        <f aca="false">IF(B140&lt;&gt;"",IFERROR(IF(B$10="80-20", (((P140/P$19)*O$4)+O$5)*Q$19, IF(B$10="60-40", (((P140/P$19)*P$4)+P$5)*Q$19, 0)),0),"")</f>
        <v/>
      </c>
      <c r="R140" s="235" t="str">
        <f aca="false">IFERROR((O140+Q140),"")</f>
        <v/>
      </c>
      <c r="S140" s="236" t="str">
        <f aca="false">IF(B140&lt;&gt;"",'Database (LECTURE-RES-PRAC)'!CT137, "")</f>
        <v/>
      </c>
      <c r="T140" s="232" t="str">
        <f aca="false">IF(B140&lt;&gt;"",IFERROR(IF(B$10="80-20", (((S140/S$19)*O$4)+O$5)*T$18, IF(B$10="60-40", (((S140/S$19)*P$4)+P$5)*T$18, 0)),0),"")</f>
        <v/>
      </c>
      <c r="U140" s="236" t="str">
        <f aca="false">IF(B140&lt;&gt;"",'Database (LECTURE-RES-PRAC)'!CU137, "")</f>
        <v/>
      </c>
      <c r="V140" s="232" t="str">
        <f aca="false">IF(B140&lt;&gt;"",IFERROR(IF(B$10="80-20", (((U140/U$19)*O$4)+O$5)*V$18, IF(B$10="60-40", (((U140/U$19)*P$4)+P$5)*V$18, 0)),0),"")</f>
        <v/>
      </c>
      <c r="W140" s="233" t="str">
        <f aca="false">IFERROR((T140+V140),"")</f>
        <v/>
      </c>
      <c r="X140" s="234" t="str">
        <f aca="false">IF(B140&lt;&gt;"",IF(B$5="LECTURE",'Exam (LECTURE ONLY)'!AJ142,IF(B$5="PRACTICUM",OUTPUT!AJ142,IF(B$5="RESEARCH",OUTPUT!AJ142,IF(B$5="STUDENT FORMATION",OUTPUT!AJ142,"")))),"")</f>
        <v/>
      </c>
      <c r="Y140" s="233" t="str">
        <f aca="false">IF(B140&lt;&gt;"",IFERROR(IF(B$10="80-20", (((X140/X$19)*O$4)+O$5)*Y$19, IF(B$10="60-40", (((X140/X$19)*P$4)+P$5)*Y$19, 0)),0),"")</f>
        <v/>
      </c>
      <c r="Z140" s="237" t="str">
        <f aca="false">IFERROR((W140+Y140),"")</f>
        <v/>
      </c>
      <c r="AA140" s="238" t="str">
        <f aca="false">IFERROR(IF(((J140+R140+Z140)/3)="","",((J140+R140+Z140)/3)),"")</f>
        <v/>
      </c>
      <c r="AB140" s="229" t="str">
        <f aca="false">IFERROR(IF(AA140="","",IF(AA140&gt;=75,"PASSED","FAILED")),"")</f>
        <v/>
      </c>
    </row>
    <row r="141" customFormat="false" ht="15.75" hidden="false" customHeight="true" outlineLevel="0" collapsed="false">
      <c r="A141" s="183" t="str">
        <f aca="false">IF(ISBLANK('Database (LECTURE-RES-PRAC)'!A138),"",'Database (LECTURE-RES-PRAC)'!A138)</f>
        <v/>
      </c>
      <c r="B141" s="184" t="str">
        <f aca="false">IF(ISBLANK('Database (LECTURE-RES-PRAC)'!B138),"",'Database (LECTURE-RES-PRAC)'!B138)</f>
        <v/>
      </c>
      <c r="C141" s="230" t="str">
        <f aca="false">IF(B141&lt;&gt;"",'Database (LECTURE-RES-PRAC)'!AH138, "")</f>
        <v/>
      </c>
      <c r="D141" s="231" t="str">
        <f aca="false">IF(B141&lt;&gt;"",IFERROR(IF(B$10="80-20", (((C141/C$19)*O$4)+O$5)*D$18, IF(B$10="60-40", (((C141/C$19)*P$4)+P$5)*D$18, 0)),0),"")</f>
        <v/>
      </c>
      <c r="E141" s="230" t="str">
        <f aca="false">IF(B141&lt;&gt;"",'Database (LECTURE-RES-PRAC)'!AI138,"")</f>
        <v/>
      </c>
      <c r="F141" s="232" t="str">
        <f aca="false">IF(B141&lt;&gt;"",IFERROR(IF(B$10="80-20", (((E141/E$19)*O$4)+O$5)*F$18, IF(B$10="60-40", (((E141/E$19)*P$4)+P$5)*F$18, 0)),0),"")</f>
        <v/>
      </c>
      <c r="G141" s="233" t="str">
        <f aca="false">IF(B141&lt;&gt;"",IFERROR((D141+F141),0),"")</f>
        <v/>
      </c>
      <c r="H141" s="234" t="str">
        <f aca="false">IF(B141&lt;&gt;"",IF(B$5="LECTURE",'Exam (LECTURE ONLY)'!N143,IF(B$5="PRACTICUM",OUTPUT!N143,IF(B$5="RESEARCH",OUTPUT!N143,IF(B$5="STUDENT FORMATION",OUTPUT!N143,"")))),"")</f>
        <v/>
      </c>
      <c r="I141" s="233" t="str">
        <f aca="false">IF(B141&lt;&gt;"",IFERROR(IF(B$10="80-20", (((H141/H$19)*O$4)+O$5)*I$19, IF(B$10="60-40", (((H141/H$19)*P$4)+P$5)*I$19, 0)),0),"")</f>
        <v/>
      </c>
      <c r="J141" s="235" t="str">
        <f aca="false">IFERROR((G141+I141),"")</f>
        <v/>
      </c>
      <c r="K141" s="236" t="str">
        <f aca="false">IF(B141&lt;&gt;"",'Database (LECTURE-RES-PRAC)'!BN138, "")</f>
        <v/>
      </c>
      <c r="L141" s="232" t="str">
        <f aca="false">IF(B141&lt;&gt;"",IFERROR(IF(B$10="80-20", (((K141/K$19)*O$4)+O$5)*L$18, IF(B$10="60-40", (((K141/K$19)*P$4)+P$5)*L$18, 0)),0),"")</f>
        <v/>
      </c>
      <c r="M141" s="236" t="str">
        <f aca="false">IF(B141&lt;&gt;"",'Database (LECTURE-RES-PRAC)'!BO138, "")</f>
        <v/>
      </c>
      <c r="N141" s="232" t="str">
        <f aca="false">IF(B141&lt;&gt;"",IFERROR(IF(B$10="80-20", (((M141/M$19)*O$4)+O$5)*N$18, IF(B$10="60-40", (((M141/M$19)*P$4)+P$5)*N$18, 0)),0),"")</f>
        <v/>
      </c>
      <c r="O141" s="233" t="str">
        <f aca="false">IFERROR((L141+N141),"")</f>
        <v/>
      </c>
      <c r="P141" s="234" t="str">
        <f aca="false">IF(B141&lt;&gt;"",IF(B$5="LECTURE",'Exam (LECTURE ONLY)'!Y143,IF(B$5="PRACTICUM",OUTPUT!Z143,IF(B$5="RESEARCH",OUTPUT!Z143,IF(B$5="STUDENT FORMATION",OUTPUT!Z143,"")))),"")</f>
        <v/>
      </c>
      <c r="Q141" s="233" t="str">
        <f aca="false">IF(B141&lt;&gt;"",IFERROR(IF(B$10="80-20", (((P141/P$19)*O$4)+O$5)*Q$19, IF(B$10="60-40", (((P141/P$19)*P$4)+P$5)*Q$19, 0)),0),"")</f>
        <v/>
      </c>
      <c r="R141" s="235" t="str">
        <f aca="false">IFERROR((O141+Q141),"")</f>
        <v/>
      </c>
      <c r="S141" s="236" t="str">
        <f aca="false">IF(B141&lt;&gt;"",'Database (LECTURE-RES-PRAC)'!CT138, "")</f>
        <v/>
      </c>
      <c r="T141" s="232" t="str">
        <f aca="false">IF(B141&lt;&gt;"",IFERROR(IF(B$10="80-20", (((S141/S$19)*O$4)+O$5)*T$18, IF(B$10="60-40", (((S141/S$19)*P$4)+P$5)*T$18, 0)),0),"")</f>
        <v/>
      </c>
      <c r="U141" s="236" t="str">
        <f aca="false">IF(B141&lt;&gt;"",'Database (LECTURE-RES-PRAC)'!CU138, "")</f>
        <v/>
      </c>
      <c r="V141" s="232" t="str">
        <f aca="false">IF(B141&lt;&gt;"",IFERROR(IF(B$10="80-20", (((U141/U$19)*O$4)+O$5)*V$18, IF(B$10="60-40", (((U141/U$19)*P$4)+P$5)*V$18, 0)),0),"")</f>
        <v/>
      </c>
      <c r="W141" s="233" t="str">
        <f aca="false">IFERROR((T141+V141),"")</f>
        <v/>
      </c>
      <c r="X141" s="234" t="str">
        <f aca="false">IF(B141&lt;&gt;"",IF(B$5="LECTURE",'Exam (LECTURE ONLY)'!AJ143,IF(B$5="PRACTICUM",OUTPUT!AJ143,IF(B$5="RESEARCH",OUTPUT!AJ143,IF(B$5="STUDENT FORMATION",OUTPUT!AJ143,"")))),"")</f>
        <v/>
      </c>
      <c r="Y141" s="233" t="str">
        <f aca="false">IF(B141&lt;&gt;"",IFERROR(IF(B$10="80-20", (((X141/X$19)*O$4)+O$5)*Y$19, IF(B$10="60-40", (((X141/X$19)*P$4)+P$5)*Y$19, 0)),0),"")</f>
        <v/>
      </c>
      <c r="Z141" s="237" t="str">
        <f aca="false">IFERROR((W141+Y141),"")</f>
        <v/>
      </c>
      <c r="AA141" s="238" t="str">
        <f aca="false">IFERROR(IF(((J141+R141+Z141)/3)="","",((J141+R141+Z141)/3)),"")</f>
        <v/>
      </c>
      <c r="AB141" s="229" t="str">
        <f aca="false">IFERROR(IF(AA141="","",IF(AA141&gt;=75,"PASSED","FAILED")),"")</f>
        <v/>
      </c>
    </row>
    <row r="142" customFormat="false" ht="15.75" hidden="false" customHeight="true" outlineLevel="0" collapsed="false">
      <c r="A142" s="228" t="str">
        <f aca="false">IF(ISBLANK('Database (LECTURE-RES-PRAC)'!A139),"",'Database (LECTURE-RES-PRAC)'!A139)</f>
        <v/>
      </c>
      <c r="B142" s="229" t="str">
        <f aca="false">IF(ISBLANK('Database (LECTURE-RES-PRAC)'!B139),"",'Database (LECTURE-RES-PRAC)'!B139)</f>
        <v/>
      </c>
      <c r="C142" s="230" t="str">
        <f aca="false">IF(B142&lt;&gt;"",'Database (LECTURE-RES-PRAC)'!AH139, "")</f>
        <v/>
      </c>
      <c r="D142" s="231" t="str">
        <f aca="false">IF(B142&lt;&gt;"",IFERROR(IF(B$10="80-20", (((C142/C$19)*O$4)+O$5)*D$18, IF(B$10="60-40", (((C142/C$19)*P$4)+P$5)*D$18, 0)),0),"")</f>
        <v/>
      </c>
      <c r="E142" s="230" t="str">
        <f aca="false">IF(B142&lt;&gt;"",'Database (LECTURE-RES-PRAC)'!AI139,"")</f>
        <v/>
      </c>
      <c r="F142" s="232" t="str">
        <f aca="false">IF(B142&lt;&gt;"",IFERROR(IF(B$10="80-20", (((E142/E$19)*O$4)+O$5)*F$18, IF(B$10="60-40", (((E142/E$19)*P$4)+P$5)*F$18, 0)),0),"")</f>
        <v/>
      </c>
      <c r="G142" s="233" t="str">
        <f aca="false">IF(B142&lt;&gt;"",IFERROR((D142+F142),0),"")</f>
        <v/>
      </c>
      <c r="H142" s="234" t="str">
        <f aca="false">IF(B142&lt;&gt;"",IF(B$5="LECTURE",'Exam (LECTURE ONLY)'!N144,IF(B$5="PRACTICUM",OUTPUT!N144,IF(B$5="RESEARCH",OUTPUT!N144,IF(B$5="STUDENT FORMATION",OUTPUT!N144,"")))),"")</f>
        <v/>
      </c>
      <c r="I142" s="233" t="str">
        <f aca="false">IF(B142&lt;&gt;"",IFERROR(IF(B$10="80-20", (((H142/H$19)*O$4)+O$5)*I$19, IF(B$10="60-40", (((H142/H$19)*P$4)+P$5)*I$19, 0)),0),"")</f>
        <v/>
      </c>
      <c r="J142" s="235" t="str">
        <f aca="false">IFERROR((G142+I142),"")</f>
        <v/>
      </c>
      <c r="K142" s="236" t="str">
        <f aca="false">IF(B142&lt;&gt;"",'Database (LECTURE-RES-PRAC)'!BN139, "")</f>
        <v/>
      </c>
      <c r="L142" s="232" t="str">
        <f aca="false">IF(B142&lt;&gt;"",IFERROR(IF(B$10="80-20", (((K142/K$19)*O$4)+O$5)*L$18, IF(B$10="60-40", (((K142/K$19)*P$4)+P$5)*L$18, 0)),0),"")</f>
        <v/>
      </c>
      <c r="M142" s="236" t="str">
        <f aca="false">IF(B142&lt;&gt;"",'Database (LECTURE-RES-PRAC)'!BO139, "")</f>
        <v/>
      </c>
      <c r="N142" s="232" t="str">
        <f aca="false">IF(B142&lt;&gt;"",IFERROR(IF(B$10="80-20", (((M142/M$19)*O$4)+O$5)*N$18, IF(B$10="60-40", (((M142/M$19)*P$4)+P$5)*N$18, 0)),0),"")</f>
        <v/>
      </c>
      <c r="O142" s="233" t="str">
        <f aca="false">IFERROR((L142+N142),"")</f>
        <v/>
      </c>
      <c r="P142" s="234" t="str">
        <f aca="false">IF(B142&lt;&gt;"",IF(B$5="LECTURE",'Exam (LECTURE ONLY)'!Y144,IF(B$5="PRACTICUM",OUTPUT!Z144,IF(B$5="RESEARCH",OUTPUT!Z144,IF(B$5="STUDENT FORMATION",OUTPUT!Z144,"")))),"")</f>
        <v/>
      </c>
      <c r="Q142" s="233" t="str">
        <f aca="false">IF(B142&lt;&gt;"",IFERROR(IF(B$10="80-20", (((P142/P$19)*O$4)+O$5)*Q$19, IF(B$10="60-40", (((P142/P$19)*P$4)+P$5)*Q$19, 0)),0),"")</f>
        <v/>
      </c>
      <c r="R142" s="235" t="str">
        <f aca="false">IFERROR((O142+Q142),"")</f>
        <v/>
      </c>
      <c r="S142" s="236" t="str">
        <f aca="false">IF(B142&lt;&gt;"",'Database (LECTURE-RES-PRAC)'!CT139, "")</f>
        <v/>
      </c>
      <c r="T142" s="232" t="str">
        <f aca="false">IF(B142&lt;&gt;"",IFERROR(IF(B$10="80-20", (((S142/S$19)*O$4)+O$5)*T$18, IF(B$10="60-40", (((S142/S$19)*P$4)+P$5)*T$18, 0)),0),"")</f>
        <v/>
      </c>
      <c r="U142" s="236" t="str">
        <f aca="false">IF(B142&lt;&gt;"",'Database (LECTURE-RES-PRAC)'!CU139, "")</f>
        <v/>
      </c>
      <c r="V142" s="232" t="str">
        <f aca="false">IF(B142&lt;&gt;"",IFERROR(IF(B$10="80-20", (((U142/U$19)*O$4)+O$5)*V$18, IF(B$10="60-40", (((U142/U$19)*P$4)+P$5)*V$18, 0)),0),"")</f>
        <v/>
      </c>
      <c r="W142" s="233" t="str">
        <f aca="false">IFERROR((T142+V142),"")</f>
        <v/>
      </c>
      <c r="X142" s="234" t="str">
        <f aca="false">IF(B142&lt;&gt;"",IF(B$5="LECTURE",'Exam (LECTURE ONLY)'!AJ144,IF(B$5="PRACTICUM",OUTPUT!AJ144,IF(B$5="RESEARCH",OUTPUT!AJ144,IF(B$5="STUDENT FORMATION",OUTPUT!AJ144,"")))),"")</f>
        <v/>
      </c>
      <c r="Y142" s="233" t="str">
        <f aca="false">IF(B142&lt;&gt;"",IFERROR(IF(B$10="80-20", (((X142/X$19)*O$4)+O$5)*Y$19, IF(B$10="60-40", (((X142/X$19)*P$4)+P$5)*Y$19, 0)),0),"")</f>
        <v/>
      </c>
      <c r="Z142" s="237" t="str">
        <f aca="false">IFERROR((W142+Y142),"")</f>
        <v/>
      </c>
      <c r="AA142" s="238" t="str">
        <f aca="false">IFERROR(IF(((J142+R142+Z142)/3)="","",((J142+R142+Z142)/3)),"")</f>
        <v/>
      </c>
      <c r="AB142" s="229" t="str">
        <f aca="false">IFERROR(IF(AA142="","",IF(AA142&gt;=75,"PASSED","FAILED")),"")</f>
        <v/>
      </c>
    </row>
    <row r="143" customFormat="false" ht="15.75" hidden="false" customHeight="true" outlineLevel="0" collapsed="false">
      <c r="A143" s="183" t="str">
        <f aca="false">IF(ISBLANK('Database (LECTURE-RES-PRAC)'!A140),"",'Database (LECTURE-RES-PRAC)'!A140)</f>
        <v/>
      </c>
      <c r="B143" s="184" t="str">
        <f aca="false">IF(ISBLANK('Database (LECTURE-RES-PRAC)'!B140),"",'Database (LECTURE-RES-PRAC)'!B140)</f>
        <v/>
      </c>
      <c r="C143" s="230" t="str">
        <f aca="false">IF(B143&lt;&gt;"",'Database (LECTURE-RES-PRAC)'!AH140, "")</f>
        <v/>
      </c>
      <c r="D143" s="231" t="str">
        <f aca="false">IF(B143&lt;&gt;"",IFERROR(IF(B$10="80-20", (((C143/C$19)*O$4)+O$5)*D$18, IF(B$10="60-40", (((C143/C$19)*P$4)+P$5)*D$18, 0)),0),"")</f>
        <v/>
      </c>
      <c r="E143" s="230" t="str">
        <f aca="false">IF(B143&lt;&gt;"",'Database (LECTURE-RES-PRAC)'!AI140,"")</f>
        <v/>
      </c>
      <c r="F143" s="232" t="str">
        <f aca="false">IF(B143&lt;&gt;"",IFERROR(IF(B$10="80-20", (((E143/E$19)*O$4)+O$5)*F$18, IF(B$10="60-40", (((E143/E$19)*P$4)+P$5)*F$18, 0)),0),"")</f>
        <v/>
      </c>
      <c r="G143" s="233" t="str">
        <f aca="false">IF(B143&lt;&gt;"",IFERROR((D143+F143),0),"")</f>
        <v/>
      </c>
      <c r="H143" s="234" t="str">
        <f aca="false">IF(B143&lt;&gt;"",IF(B$5="LECTURE",'Exam (LECTURE ONLY)'!N145,IF(B$5="PRACTICUM",OUTPUT!N145,IF(B$5="RESEARCH",OUTPUT!N145,IF(B$5="STUDENT FORMATION",OUTPUT!N145,"")))),"")</f>
        <v/>
      </c>
      <c r="I143" s="233" t="str">
        <f aca="false">IF(B143&lt;&gt;"",IFERROR(IF(B$10="80-20", (((H143/H$19)*O$4)+O$5)*I$19, IF(B$10="60-40", (((H143/H$19)*P$4)+P$5)*I$19, 0)),0),"")</f>
        <v/>
      </c>
      <c r="J143" s="235" t="str">
        <f aca="false">IFERROR((G143+I143),"")</f>
        <v/>
      </c>
      <c r="K143" s="236" t="str">
        <f aca="false">IF(B143&lt;&gt;"",'Database (LECTURE-RES-PRAC)'!BN140, "")</f>
        <v/>
      </c>
      <c r="L143" s="232" t="str">
        <f aca="false">IF(B143&lt;&gt;"",IFERROR(IF(B$10="80-20", (((K143/K$19)*O$4)+O$5)*L$18, IF(B$10="60-40", (((K143/K$19)*P$4)+P$5)*L$18, 0)),0),"")</f>
        <v/>
      </c>
      <c r="M143" s="236" t="str">
        <f aca="false">IF(B143&lt;&gt;"",'Database (LECTURE-RES-PRAC)'!BO140, "")</f>
        <v/>
      </c>
      <c r="N143" s="232" t="str">
        <f aca="false">IF(B143&lt;&gt;"",IFERROR(IF(B$10="80-20", (((M143/M$19)*O$4)+O$5)*N$18, IF(B$10="60-40", (((M143/M$19)*P$4)+P$5)*N$18, 0)),0),"")</f>
        <v/>
      </c>
      <c r="O143" s="233" t="str">
        <f aca="false">IFERROR((L143+N143),"")</f>
        <v/>
      </c>
      <c r="P143" s="234" t="str">
        <f aca="false">IF(B143&lt;&gt;"",IF(B$5="LECTURE",'Exam (LECTURE ONLY)'!Y145,IF(B$5="PRACTICUM",OUTPUT!Z145,IF(B$5="RESEARCH",OUTPUT!Z145,IF(B$5="STUDENT FORMATION",OUTPUT!Z145,"")))),"")</f>
        <v/>
      </c>
      <c r="Q143" s="233" t="str">
        <f aca="false">IF(B143&lt;&gt;"",IFERROR(IF(B$10="80-20", (((P143/P$19)*O$4)+O$5)*Q$19, IF(B$10="60-40", (((P143/P$19)*P$4)+P$5)*Q$19, 0)),0),"")</f>
        <v/>
      </c>
      <c r="R143" s="235" t="str">
        <f aca="false">IFERROR((O143+Q143),"")</f>
        <v/>
      </c>
      <c r="S143" s="236" t="str">
        <f aca="false">IF(B143&lt;&gt;"",'Database (LECTURE-RES-PRAC)'!CT140, "")</f>
        <v/>
      </c>
      <c r="T143" s="232" t="str">
        <f aca="false">IF(B143&lt;&gt;"",IFERROR(IF(B$10="80-20", (((S143/S$19)*O$4)+O$5)*T$18, IF(B$10="60-40", (((S143/S$19)*P$4)+P$5)*T$18, 0)),0),"")</f>
        <v/>
      </c>
      <c r="U143" s="236" t="str">
        <f aca="false">IF(B143&lt;&gt;"",'Database (LECTURE-RES-PRAC)'!CU140, "")</f>
        <v/>
      </c>
      <c r="V143" s="232" t="str">
        <f aca="false">IF(B143&lt;&gt;"",IFERROR(IF(B$10="80-20", (((U143/U$19)*O$4)+O$5)*V$18, IF(B$10="60-40", (((U143/U$19)*P$4)+P$5)*V$18, 0)),0),"")</f>
        <v/>
      </c>
      <c r="W143" s="233" t="str">
        <f aca="false">IFERROR((T143+V143),"")</f>
        <v/>
      </c>
      <c r="X143" s="234" t="str">
        <f aca="false">IF(B143&lt;&gt;"",IF(B$5="LECTURE",'Exam (LECTURE ONLY)'!AJ145,IF(B$5="PRACTICUM",OUTPUT!AJ145,IF(B$5="RESEARCH",OUTPUT!AJ145,IF(B$5="STUDENT FORMATION",OUTPUT!AJ145,"")))),"")</f>
        <v/>
      </c>
      <c r="Y143" s="233" t="str">
        <f aca="false">IF(B143&lt;&gt;"",IFERROR(IF(B$10="80-20", (((X143/X$19)*O$4)+O$5)*Y$19, IF(B$10="60-40", (((X143/X$19)*P$4)+P$5)*Y$19, 0)),0),"")</f>
        <v/>
      </c>
      <c r="Z143" s="237" t="str">
        <f aca="false">IFERROR((W143+Y143),"")</f>
        <v/>
      </c>
      <c r="AA143" s="238" t="str">
        <f aca="false">IFERROR(IF(((J143+R143+Z143)/3)="","",((J143+R143+Z143)/3)),"")</f>
        <v/>
      </c>
      <c r="AB143" s="229" t="str">
        <f aca="false">IFERROR(IF(AA143="","",IF(AA143&gt;=75,"PASSED","FAILED")),"")</f>
        <v/>
      </c>
    </row>
    <row r="144" customFormat="false" ht="15.75" hidden="false" customHeight="true" outlineLevel="0" collapsed="false">
      <c r="A144" s="228" t="str">
        <f aca="false">IF(ISBLANK('Database (LECTURE-RES-PRAC)'!A141),"",'Database (LECTURE-RES-PRAC)'!A141)</f>
        <v/>
      </c>
      <c r="B144" s="229" t="str">
        <f aca="false">IF(ISBLANK('Database (LECTURE-RES-PRAC)'!B141),"",'Database (LECTURE-RES-PRAC)'!B141)</f>
        <v/>
      </c>
      <c r="C144" s="230" t="str">
        <f aca="false">IF(B144&lt;&gt;"",'Database (LECTURE-RES-PRAC)'!AH141, "")</f>
        <v/>
      </c>
      <c r="D144" s="231" t="str">
        <f aca="false">IF(B144&lt;&gt;"",IFERROR(IF(B$10="80-20", (((C144/C$19)*O$4)+O$5)*D$18, IF(B$10="60-40", (((C144/C$19)*P$4)+P$5)*D$18, 0)),0),"")</f>
        <v/>
      </c>
      <c r="E144" s="230" t="str">
        <f aca="false">IF(B144&lt;&gt;"",'Database (LECTURE-RES-PRAC)'!AI141,"")</f>
        <v/>
      </c>
      <c r="F144" s="232" t="str">
        <f aca="false">IF(B144&lt;&gt;"",IFERROR(IF(B$10="80-20", (((E144/E$19)*O$4)+O$5)*F$18, IF(B$10="60-40", (((E144/E$19)*P$4)+P$5)*F$18, 0)),0),"")</f>
        <v/>
      </c>
      <c r="G144" s="233" t="str">
        <f aca="false">IF(B144&lt;&gt;"",IFERROR((D144+F144),0),"")</f>
        <v/>
      </c>
      <c r="H144" s="234" t="str">
        <f aca="false">IF(B144&lt;&gt;"",IF(B$5="LECTURE",'Exam (LECTURE ONLY)'!N146,IF(B$5="PRACTICUM",OUTPUT!N146,IF(B$5="RESEARCH",OUTPUT!N146,IF(B$5="STUDENT FORMATION",OUTPUT!N146,"")))),"")</f>
        <v/>
      </c>
      <c r="I144" s="233" t="str">
        <f aca="false">IF(B144&lt;&gt;"",IFERROR(IF(B$10="80-20", (((H144/H$19)*O$4)+O$5)*I$19, IF(B$10="60-40", (((H144/H$19)*P$4)+P$5)*I$19, 0)),0),"")</f>
        <v/>
      </c>
      <c r="J144" s="235" t="str">
        <f aca="false">IFERROR((G144+I144),"")</f>
        <v/>
      </c>
      <c r="K144" s="236" t="str">
        <f aca="false">IF(B144&lt;&gt;"",'Database (LECTURE-RES-PRAC)'!BN141, "")</f>
        <v/>
      </c>
      <c r="L144" s="232" t="str">
        <f aca="false">IF(B144&lt;&gt;"",IFERROR(IF(B$10="80-20", (((K144/K$19)*O$4)+O$5)*L$18, IF(B$10="60-40", (((K144/K$19)*P$4)+P$5)*L$18, 0)),0),"")</f>
        <v/>
      </c>
      <c r="M144" s="236" t="str">
        <f aca="false">IF(B144&lt;&gt;"",'Database (LECTURE-RES-PRAC)'!BO141, "")</f>
        <v/>
      </c>
      <c r="N144" s="232" t="str">
        <f aca="false">IF(B144&lt;&gt;"",IFERROR(IF(B$10="80-20", (((M144/M$19)*O$4)+O$5)*N$18, IF(B$10="60-40", (((M144/M$19)*P$4)+P$5)*N$18, 0)),0),"")</f>
        <v/>
      </c>
      <c r="O144" s="233" t="str">
        <f aca="false">IFERROR((L144+N144),"")</f>
        <v/>
      </c>
      <c r="P144" s="234" t="str">
        <f aca="false">IF(B144&lt;&gt;"",IF(B$5="LECTURE",'Exam (LECTURE ONLY)'!Y146,IF(B$5="PRACTICUM",OUTPUT!Z146,IF(B$5="RESEARCH",OUTPUT!Z146,IF(B$5="STUDENT FORMATION",OUTPUT!Z146,"")))),"")</f>
        <v/>
      </c>
      <c r="Q144" s="233" t="str">
        <f aca="false">IF(B144&lt;&gt;"",IFERROR(IF(B$10="80-20", (((P144/P$19)*O$4)+O$5)*Q$19, IF(B$10="60-40", (((P144/P$19)*P$4)+P$5)*Q$19, 0)),0),"")</f>
        <v/>
      </c>
      <c r="R144" s="235" t="str">
        <f aca="false">IFERROR((O144+Q144),"")</f>
        <v/>
      </c>
      <c r="S144" s="236" t="str">
        <f aca="false">IF(B144&lt;&gt;"",'Database (LECTURE-RES-PRAC)'!CT141, "")</f>
        <v/>
      </c>
      <c r="T144" s="232" t="str">
        <f aca="false">IF(B144&lt;&gt;"",IFERROR(IF(B$10="80-20", (((S144/S$19)*O$4)+O$5)*T$18, IF(B$10="60-40", (((S144/S$19)*P$4)+P$5)*T$18, 0)),0),"")</f>
        <v/>
      </c>
      <c r="U144" s="236" t="str">
        <f aca="false">IF(B144&lt;&gt;"",'Database (LECTURE-RES-PRAC)'!CU141, "")</f>
        <v/>
      </c>
      <c r="V144" s="232" t="str">
        <f aca="false">IF(B144&lt;&gt;"",IFERROR(IF(B$10="80-20", (((U144/U$19)*O$4)+O$5)*V$18, IF(B$10="60-40", (((U144/U$19)*P$4)+P$5)*V$18, 0)),0),"")</f>
        <v/>
      </c>
      <c r="W144" s="233" t="str">
        <f aca="false">IFERROR((T144+V144),"")</f>
        <v/>
      </c>
      <c r="X144" s="234" t="str">
        <f aca="false">IF(B144&lt;&gt;"",IF(B$5="LECTURE",'Exam (LECTURE ONLY)'!AJ146,IF(B$5="PRACTICUM",OUTPUT!AJ146,IF(B$5="RESEARCH",OUTPUT!AJ146,IF(B$5="STUDENT FORMATION",OUTPUT!AJ146,"")))),"")</f>
        <v/>
      </c>
      <c r="Y144" s="233" t="str">
        <f aca="false">IF(B144&lt;&gt;"",IFERROR(IF(B$10="80-20", (((X144/X$19)*O$4)+O$5)*Y$19, IF(B$10="60-40", (((X144/X$19)*P$4)+P$5)*Y$19, 0)),0),"")</f>
        <v/>
      </c>
      <c r="Z144" s="237" t="str">
        <f aca="false">IFERROR((W144+Y144),"")</f>
        <v/>
      </c>
      <c r="AA144" s="238" t="str">
        <f aca="false">IFERROR(IF(((J144+R144+Z144)/3)="","",((J144+R144+Z144)/3)),"")</f>
        <v/>
      </c>
      <c r="AB144" s="229" t="str">
        <f aca="false">IFERROR(IF(AA144="","",IF(AA144&gt;=75,"PASSED","FAILED")),"")</f>
        <v/>
      </c>
    </row>
    <row r="145" customFormat="false" ht="15.75" hidden="false" customHeight="true" outlineLevel="0" collapsed="false">
      <c r="A145" s="183" t="str">
        <f aca="false">IF(ISBLANK('Database (LECTURE-RES-PRAC)'!A142),"",'Database (LECTURE-RES-PRAC)'!A142)</f>
        <v/>
      </c>
      <c r="B145" s="184" t="str">
        <f aca="false">IF(ISBLANK('Database (LECTURE-RES-PRAC)'!B142),"",'Database (LECTURE-RES-PRAC)'!B142)</f>
        <v/>
      </c>
      <c r="C145" s="230" t="str">
        <f aca="false">IF(B145&lt;&gt;"",'Database (LECTURE-RES-PRAC)'!AH142, "")</f>
        <v/>
      </c>
      <c r="D145" s="231" t="str">
        <f aca="false">IF(B145&lt;&gt;"",IFERROR(IF(B$10="80-20", (((C145/C$19)*O$4)+O$5)*D$18, IF(B$10="60-40", (((C145/C$19)*P$4)+P$5)*D$18, 0)),0),"")</f>
        <v/>
      </c>
      <c r="E145" s="230" t="str">
        <f aca="false">IF(B145&lt;&gt;"",'Database (LECTURE-RES-PRAC)'!AI142,"")</f>
        <v/>
      </c>
      <c r="F145" s="232" t="str">
        <f aca="false">IF(B145&lt;&gt;"",IFERROR(IF(B$10="80-20", (((E145/E$19)*O$4)+O$5)*F$18, IF(B$10="60-40", (((E145/E$19)*P$4)+P$5)*F$18, 0)),0),"")</f>
        <v/>
      </c>
      <c r="G145" s="233" t="str">
        <f aca="false">IF(B145&lt;&gt;"",IFERROR((D145+F145),0),"")</f>
        <v/>
      </c>
      <c r="H145" s="234" t="str">
        <f aca="false">IF(B145&lt;&gt;"",IF(B$5="LECTURE",'Exam (LECTURE ONLY)'!N147,IF(B$5="PRACTICUM",OUTPUT!N147,IF(B$5="RESEARCH",OUTPUT!N147,IF(B$5="STUDENT FORMATION",OUTPUT!N147,"")))),"")</f>
        <v/>
      </c>
      <c r="I145" s="233" t="str">
        <f aca="false">IF(B145&lt;&gt;"",IFERROR(IF(B$10="80-20", (((H145/H$19)*O$4)+O$5)*I$19, IF(B$10="60-40", (((H145/H$19)*P$4)+P$5)*I$19, 0)),0),"")</f>
        <v/>
      </c>
      <c r="J145" s="235" t="str">
        <f aca="false">IFERROR((G145+I145),"")</f>
        <v/>
      </c>
      <c r="K145" s="236" t="str">
        <f aca="false">IF(B145&lt;&gt;"",'Database (LECTURE-RES-PRAC)'!BN142, "")</f>
        <v/>
      </c>
      <c r="L145" s="232" t="str">
        <f aca="false">IF(B145&lt;&gt;"",IFERROR(IF(B$10="80-20", (((K145/K$19)*O$4)+O$5)*L$18, IF(B$10="60-40", (((K145/K$19)*P$4)+P$5)*L$18, 0)),0),"")</f>
        <v/>
      </c>
      <c r="M145" s="236" t="str">
        <f aca="false">IF(B145&lt;&gt;"",'Database (LECTURE-RES-PRAC)'!BO142, "")</f>
        <v/>
      </c>
      <c r="N145" s="232" t="str">
        <f aca="false">IF(B145&lt;&gt;"",IFERROR(IF(B$10="80-20", (((M145/M$19)*O$4)+O$5)*N$18, IF(B$10="60-40", (((M145/M$19)*P$4)+P$5)*N$18, 0)),0),"")</f>
        <v/>
      </c>
      <c r="O145" s="233" t="str">
        <f aca="false">IFERROR((L145+N145),"")</f>
        <v/>
      </c>
      <c r="P145" s="234" t="str">
        <f aca="false">IF(B145&lt;&gt;"",IF(B$5="LECTURE",'Exam (LECTURE ONLY)'!Y147,IF(B$5="PRACTICUM",OUTPUT!Z147,IF(B$5="RESEARCH",OUTPUT!Z147,IF(B$5="STUDENT FORMATION",OUTPUT!Z147,"")))),"")</f>
        <v/>
      </c>
      <c r="Q145" s="233" t="str">
        <f aca="false">IF(B145&lt;&gt;"",IFERROR(IF(B$10="80-20", (((P145/P$19)*O$4)+O$5)*Q$19, IF(B$10="60-40", (((P145/P$19)*P$4)+P$5)*Q$19, 0)),0),"")</f>
        <v/>
      </c>
      <c r="R145" s="235" t="str">
        <f aca="false">IFERROR((O145+Q145),"")</f>
        <v/>
      </c>
      <c r="S145" s="236" t="str">
        <f aca="false">IF(B145&lt;&gt;"",'Database (LECTURE-RES-PRAC)'!CT142, "")</f>
        <v/>
      </c>
      <c r="T145" s="232" t="str">
        <f aca="false">IF(B145&lt;&gt;"",IFERROR(IF(B$10="80-20", (((S145/S$19)*O$4)+O$5)*T$18, IF(B$10="60-40", (((S145/S$19)*P$4)+P$5)*T$18, 0)),0),"")</f>
        <v/>
      </c>
      <c r="U145" s="236" t="str">
        <f aca="false">IF(B145&lt;&gt;"",'Database (LECTURE-RES-PRAC)'!CU142, "")</f>
        <v/>
      </c>
      <c r="V145" s="232" t="str">
        <f aca="false">IF(B145&lt;&gt;"",IFERROR(IF(B$10="80-20", (((U145/U$19)*O$4)+O$5)*V$18, IF(B$10="60-40", (((U145/U$19)*P$4)+P$5)*V$18, 0)),0),"")</f>
        <v/>
      </c>
      <c r="W145" s="233" t="str">
        <f aca="false">IFERROR((T145+V145),"")</f>
        <v/>
      </c>
      <c r="X145" s="234" t="str">
        <f aca="false">IF(B145&lt;&gt;"",IF(B$5="LECTURE",'Exam (LECTURE ONLY)'!AJ147,IF(B$5="PRACTICUM",OUTPUT!AJ147,IF(B$5="RESEARCH",OUTPUT!AJ147,IF(B$5="STUDENT FORMATION",OUTPUT!AJ147,"")))),"")</f>
        <v/>
      </c>
      <c r="Y145" s="233" t="str">
        <f aca="false">IF(B145&lt;&gt;"",IFERROR(IF(B$10="80-20", (((X145/X$19)*O$4)+O$5)*Y$19, IF(B$10="60-40", (((X145/X$19)*P$4)+P$5)*Y$19, 0)),0),"")</f>
        <v/>
      </c>
      <c r="Z145" s="237" t="str">
        <f aca="false">IFERROR((W145+Y145),"")</f>
        <v/>
      </c>
      <c r="AA145" s="238" t="str">
        <f aca="false">IFERROR(IF(((J145+R145+Z145)/3)="","",((J145+R145+Z145)/3)),"")</f>
        <v/>
      </c>
      <c r="AB145" s="229" t="str">
        <f aca="false">IFERROR(IF(AA145="","",IF(AA145&gt;=75,"PASSED","FAILED")),"")</f>
        <v/>
      </c>
    </row>
    <row r="146" customFormat="false" ht="15.75" hidden="false" customHeight="true" outlineLevel="0" collapsed="false">
      <c r="A146" s="228" t="str">
        <f aca="false">IF(ISBLANK('Database (LECTURE-RES-PRAC)'!A143),"",'Database (LECTURE-RES-PRAC)'!A143)</f>
        <v/>
      </c>
      <c r="B146" s="229" t="str">
        <f aca="false">IF(ISBLANK('Database (LECTURE-RES-PRAC)'!B143),"",'Database (LECTURE-RES-PRAC)'!B143)</f>
        <v/>
      </c>
      <c r="C146" s="230" t="str">
        <f aca="false">IF(B146&lt;&gt;"",'Database (LECTURE-RES-PRAC)'!AH143, "")</f>
        <v/>
      </c>
      <c r="D146" s="231" t="str">
        <f aca="false">IF(B146&lt;&gt;"",IFERROR(IF(B$10="80-20", (((C146/C$19)*O$4)+O$5)*D$18, IF(B$10="60-40", (((C146/C$19)*P$4)+P$5)*D$18, 0)),0),"")</f>
        <v/>
      </c>
      <c r="E146" s="230" t="str">
        <f aca="false">IF(B146&lt;&gt;"",'Database (LECTURE-RES-PRAC)'!AI143,"")</f>
        <v/>
      </c>
      <c r="F146" s="232" t="str">
        <f aca="false">IF(B146&lt;&gt;"",IFERROR(IF(B$10="80-20", (((E146/E$19)*O$4)+O$5)*F$18, IF(B$10="60-40", (((E146/E$19)*P$4)+P$5)*F$18, 0)),0),"")</f>
        <v/>
      </c>
      <c r="G146" s="233" t="str">
        <f aca="false">IF(B146&lt;&gt;"",IFERROR((D146+F146),0),"")</f>
        <v/>
      </c>
      <c r="H146" s="234" t="str">
        <f aca="false">IF(B146&lt;&gt;"",IF(B$5="LECTURE",'Exam (LECTURE ONLY)'!N148,IF(B$5="PRACTICUM",OUTPUT!N148,IF(B$5="RESEARCH",OUTPUT!N148,IF(B$5="STUDENT FORMATION",OUTPUT!N148,"")))),"")</f>
        <v/>
      </c>
      <c r="I146" s="233" t="str">
        <f aca="false">IF(B146&lt;&gt;"",IFERROR(IF(B$10="80-20", (((H146/H$19)*O$4)+O$5)*I$19, IF(B$10="60-40", (((H146/H$19)*P$4)+P$5)*I$19, 0)),0),"")</f>
        <v/>
      </c>
      <c r="J146" s="235" t="str">
        <f aca="false">IFERROR((G146+I146),"")</f>
        <v/>
      </c>
      <c r="K146" s="236" t="str">
        <f aca="false">IF(B146&lt;&gt;"",'Database (LECTURE-RES-PRAC)'!BN143, "")</f>
        <v/>
      </c>
      <c r="L146" s="232" t="str">
        <f aca="false">IF(B146&lt;&gt;"",IFERROR(IF(B$10="80-20", (((K146/K$19)*O$4)+O$5)*L$18, IF(B$10="60-40", (((K146/K$19)*P$4)+P$5)*L$18, 0)),0),"")</f>
        <v/>
      </c>
      <c r="M146" s="236" t="str">
        <f aca="false">IF(B146&lt;&gt;"",'Database (LECTURE-RES-PRAC)'!BO143, "")</f>
        <v/>
      </c>
      <c r="N146" s="232" t="str">
        <f aca="false">IF(B146&lt;&gt;"",IFERROR(IF(B$10="80-20", (((M146/M$19)*O$4)+O$5)*N$18, IF(B$10="60-40", (((M146/M$19)*P$4)+P$5)*N$18, 0)),0),"")</f>
        <v/>
      </c>
      <c r="O146" s="233" t="str">
        <f aca="false">IFERROR((L146+N146),"")</f>
        <v/>
      </c>
      <c r="P146" s="234" t="str">
        <f aca="false">IF(B146&lt;&gt;"",IF(B$5="LECTURE",'Exam (LECTURE ONLY)'!Y148,IF(B$5="PRACTICUM",OUTPUT!Z148,IF(B$5="RESEARCH",OUTPUT!Z148,IF(B$5="STUDENT FORMATION",OUTPUT!Z148,"")))),"")</f>
        <v/>
      </c>
      <c r="Q146" s="233" t="str">
        <f aca="false">IF(B146&lt;&gt;"",IFERROR(IF(B$10="80-20", (((P146/P$19)*O$4)+O$5)*Q$19, IF(B$10="60-40", (((P146/P$19)*P$4)+P$5)*Q$19, 0)),0),"")</f>
        <v/>
      </c>
      <c r="R146" s="235" t="str">
        <f aca="false">IFERROR((O146+Q146),"")</f>
        <v/>
      </c>
      <c r="S146" s="236" t="str">
        <f aca="false">IF(B146&lt;&gt;"",'Database (LECTURE-RES-PRAC)'!CT143, "")</f>
        <v/>
      </c>
      <c r="T146" s="232" t="str">
        <f aca="false">IF(B146&lt;&gt;"",IFERROR(IF(B$10="80-20", (((S146/S$19)*O$4)+O$5)*T$18, IF(B$10="60-40", (((S146/S$19)*P$4)+P$5)*T$18, 0)),0),"")</f>
        <v/>
      </c>
      <c r="U146" s="236" t="str">
        <f aca="false">IF(B146&lt;&gt;"",'Database (LECTURE-RES-PRAC)'!CU143, "")</f>
        <v/>
      </c>
      <c r="V146" s="232" t="str">
        <f aca="false">IF(B146&lt;&gt;"",IFERROR(IF(B$10="80-20", (((U146/U$19)*O$4)+O$5)*V$18, IF(B$10="60-40", (((U146/U$19)*P$4)+P$5)*V$18, 0)),0),"")</f>
        <v/>
      </c>
      <c r="W146" s="233" t="str">
        <f aca="false">IFERROR((T146+V146),"")</f>
        <v/>
      </c>
      <c r="X146" s="234" t="str">
        <f aca="false">IF(B146&lt;&gt;"",IF(B$5="LECTURE",'Exam (LECTURE ONLY)'!AJ148,IF(B$5="PRACTICUM",OUTPUT!AJ148,IF(B$5="RESEARCH",OUTPUT!AJ148,IF(B$5="STUDENT FORMATION",OUTPUT!AJ148,"")))),"")</f>
        <v/>
      </c>
      <c r="Y146" s="233" t="str">
        <f aca="false">IF(B146&lt;&gt;"",IFERROR(IF(B$10="80-20", (((X146/X$19)*O$4)+O$5)*Y$19, IF(B$10="60-40", (((X146/X$19)*P$4)+P$5)*Y$19, 0)),0),"")</f>
        <v/>
      </c>
      <c r="Z146" s="237" t="str">
        <f aca="false">IFERROR((W146+Y146),"")</f>
        <v/>
      </c>
      <c r="AA146" s="238" t="str">
        <f aca="false">IFERROR(IF(((J146+R146+Z146)/3)="","",((J146+R146+Z146)/3)),"")</f>
        <v/>
      </c>
      <c r="AB146" s="229" t="str">
        <f aca="false">IFERROR(IF(AA146="","",IF(AA146&gt;=75,"PASSED","FAILED")),"")</f>
        <v/>
      </c>
    </row>
    <row r="147" customFormat="false" ht="15.75" hidden="false" customHeight="true" outlineLevel="0" collapsed="false">
      <c r="A147" s="183" t="str">
        <f aca="false">IF(ISBLANK('Database (LECTURE-RES-PRAC)'!A144),"",'Database (LECTURE-RES-PRAC)'!A144)</f>
        <v/>
      </c>
      <c r="B147" s="184" t="str">
        <f aca="false">IF(ISBLANK('Database (LECTURE-RES-PRAC)'!B144),"",'Database (LECTURE-RES-PRAC)'!B144)</f>
        <v/>
      </c>
      <c r="C147" s="230" t="str">
        <f aca="false">IF(B147&lt;&gt;"",'Database (LECTURE-RES-PRAC)'!AH144, "")</f>
        <v/>
      </c>
      <c r="D147" s="231" t="str">
        <f aca="false">IF(B147&lt;&gt;"",IFERROR(IF(B$10="80-20", (((C147/C$19)*O$4)+O$5)*D$18, IF(B$10="60-40", (((C147/C$19)*P$4)+P$5)*D$18, 0)),0),"")</f>
        <v/>
      </c>
      <c r="E147" s="230" t="str">
        <f aca="false">IF(B147&lt;&gt;"",'Database (LECTURE-RES-PRAC)'!AI144,"")</f>
        <v/>
      </c>
      <c r="F147" s="232" t="str">
        <f aca="false">IF(B147&lt;&gt;"",IFERROR(IF(B$10="80-20", (((E147/E$19)*O$4)+O$5)*F$18, IF(B$10="60-40", (((E147/E$19)*P$4)+P$5)*F$18, 0)),0),"")</f>
        <v/>
      </c>
      <c r="G147" s="233" t="str">
        <f aca="false">IF(B147&lt;&gt;"",IFERROR((D147+F147),0),"")</f>
        <v/>
      </c>
      <c r="H147" s="234" t="str">
        <f aca="false">IF(B147&lt;&gt;"",IF(B$5="LECTURE",'Exam (LECTURE ONLY)'!N149,IF(B$5="PRACTICUM",OUTPUT!N149,IF(B$5="RESEARCH",OUTPUT!N149,IF(B$5="STUDENT FORMATION",OUTPUT!N149,"")))),"")</f>
        <v/>
      </c>
      <c r="I147" s="233" t="str">
        <f aca="false">IF(B147&lt;&gt;"",IFERROR(IF(B$10="80-20", (((H147/H$19)*O$4)+O$5)*I$19, IF(B$10="60-40", (((H147/H$19)*P$4)+P$5)*I$19, 0)),0),"")</f>
        <v/>
      </c>
      <c r="J147" s="235" t="str">
        <f aca="false">IFERROR((G147+I147),"")</f>
        <v/>
      </c>
      <c r="K147" s="236" t="str">
        <f aca="false">IF(B147&lt;&gt;"",'Database (LECTURE-RES-PRAC)'!BN144, "")</f>
        <v/>
      </c>
      <c r="L147" s="232" t="str">
        <f aca="false">IF(B147&lt;&gt;"",IFERROR(IF(B$10="80-20", (((K147/K$19)*O$4)+O$5)*L$18, IF(B$10="60-40", (((K147/K$19)*P$4)+P$5)*L$18, 0)),0),"")</f>
        <v/>
      </c>
      <c r="M147" s="236" t="str">
        <f aca="false">IF(B147&lt;&gt;"",'Database (LECTURE-RES-PRAC)'!BO144, "")</f>
        <v/>
      </c>
      <c r="N147" s="232" t="str">
        <f aca="false">IF(B147&lt;&gt;"",IFERROR(IF(B$10="80-20", (((M147/M$19)*O$4)+O$5)*N$18, IF(B$10="60-40", (((M147/M$19)*P$4)+P$5)*N$18, 0)),0),"")</f>
        <v/>
      </c>
      <c r="O147" s="233" t="str">
        <f aca="false">IFERROR((L147+N147),"")</f>
        <v/>
      </c>
      <c r="P147" s="234" t="str">
        <f aca="false">IF(B147&lt;&gt;"",IF(B$5="LECTURE",'Exam (LECTURE ONLY)'!Y149,IF(B$5="PRACTICUM",OUTPUT!Z149,IF(B$5="RESEARCH",OUTPUT!Z149,IF(B$5="STUDENT FORMATION",OUTPUT!Z149,"")))),"")</f>
        <v/>
      </c>
      <c r="Q147" s="233" t="str">
        <f aca="false">IF(B147&lt;&gt;"",IFERROR(IF(B$10="80-20", (((P147/P$19)*O$4)+O$5)*Q$19, IF(B$10="60-40", (((P147/P$19)*P$4)+P$5)*Q$19, 0)),0),"")</f>
        <v/>
      </c>
      <c r="R147" s="235" t="str">
        <f aca="false">IFERROR((O147+Q147),"")</f>
        <v/>
      </c>
      <c r="S147" s="236" t="str">
        <f aca="false">IF(B147&lt;&gt;"",'Database (LECTURE-RES-PRAC)'!CT144, "")</f>
        <v/>
      </c>
      <c r="T147" s="232" t="str">
        <f aca="false">IF(B147&lt;&gt;"",IFERROR(IF(B$10="80-20", (((S147/S$19)*O$4)+O$5)*T$18, IF(B$10="60-40", (((S147/S$19)*P$4)+P$5)*T$18, 0)),0),"")</f>
        <v/>
      </c>
      <c r="U147" s="236" t="str">
        <f aca="false">IF(B147&lt;&gt;"",'Database (LECTURE-RES-PRAC)'!CU144, "")</f>
        <v/>
      </c>
      <c r="V147" s="232" t="str">
        <f aca="false">IF(B147&lt;&gt;"",IFERROR(IF(B$10="80-20", (((U147/U$19)*O$4)+O$5)*V$18, IF(B$10="60-40", (((U147/U$19)*P$4)+P$5)*V$18, 0)),0),"")</f>
        <v/>
      </c>
      <c r="W147" s="233" t="str">
        <f aca="false">IFERROR((T147+V147),"")</f>
        <v/>
      </c>
      <c r="X147" s="234" t="str">
        <f aca="false">IF(B147&lt;&gt;"",IF(B$5="LECTURE",'Exam (LECTURE ONLY)'!AJ149,IF(B$5="PRACTICUM",OUTPUT!AJ149,IF(B$5="RESEARCH",OUTPUT!AJ149,IF(B$5="STUDENT FORMATION",OUTPUT!AJ149,"")))),"")</f>
        <v/>
      </c>
      <c r="Y147" s="233" t="str">
        <f aca="false">IF(B147&lt;&gt;"",IFERROR(IF(B$10="80-20", (((X147/X$19)*O$4)+O$5)*Y$19, IF(B$10="60-40", (((X147/X$19)*P$4)+P$5)*Y$19, 0)),0),"")</f>
        <v/>
      </c>
      <c r="Z147" s="237" t="str">
        <f aca="false">IFERROR((W147+Y147),"")</f>
        <v/>
      </c>
      <c r="AA147" s="238" t="str">
        <f aca="false">IFERROR(IF(((J147+R147+Z147)/3)="","",((J147+R147+Z147)/3)),"")</f>
        <v/>
      </c>
      <c r="AB147" s="229" t="str">
        <f aca="false">IFERROR(IF(AA147="","",IF(AA147&gt;=75,"PASSED","FAILED")),"")</f>
        <v/>
      </c>
    </row>
    <row r="148" customFormat="false" ht="15.75" hidden="false" customHeight="true" outlineLevel="0" collapsed="false">
      <c r="A148" s="228" t="str">
        <f aca="false">IF(ISBLANK('Database (LECTURE-RES-PRAC)'!A145),"",'Database (LECTURE-RES-PRAC)'!A145)</f>
        <v/>
      </c>
      <c r="B148" s="229" t="str">
        <f aca="false">IF(ISBLANK('Database (LECTURE-RES-PRAC)'!B145),"",'Database (LECTURE-RES-PRAC)'!B145)</f>
        <v/>
      </c>
      <c r="C148" s="230" t="str">
        <f aca="false">IF(B148&lt;&gt;"",'Database (LECTURE-RES-PRAC)'!AH145, "")</f>
        <v/>
      </c>
      <c r="D148" s="231" t="str">
        <f aca="false">IF(B148&lt;&gt;"",IFERROR(IF(B$10="80-20", (((C148/C$19)*O$4)+O$5)*D$18, IF(B$10="60-40", (((C148/C$19)*P$4)+P$5)*D$18, 0)),0),"")</f>
        <v/>
      </c>
      <c r="E148" s="230" t="str">
        <f aca="false">IF(B148&lt;&gt;"",'Database (LECTURE-RES-PRAC)'!AI145,"")</f>
        <v/>
      </c>
      <c r="F148" s="232" t="str">
        <f aca="false">IF(B148&lt;&gt;"",IFERROR(IF(B$10="80-20", (((E148/E$19)*O$4)+O$5)*F$18, IF(B$10="60-40", (((E148/E$19)*P$4)+P$5)*F$18, 0)),0),"")</f>
        <v/>
      </c>
      <c r="G148" s="233" t="str">
        <f aca="false">IF(B148&lt;&gt;"",IFERROR((D148+F148),0),"")</f>
        <v/>
      </c>
      <c r="H148" s="234" t="str">
        <f aca="false">IF(B148&lt;&gt;"",IF(B$5="LECTURE",'Exam (LECTURE ONLY)'!N150,IF(B$5="PRACTICUM",OUTPUT!N150,IF(B$5="RESEARCH",OUTPUT!N150,IF(B$5="STUDENT FORMATION",OUTPUT!N150,"")))),"")</f>
        <v/>
      </c>
      <c r="I148" s="233" t="str">
        <f aca="false">IF(B148&lt;&gt;"",IFERROR(IF(B$10="80-20", (((H148/H$19)*O$4)+O$5)*I$19, IF(B$10="60-40", (((H148/H$19)*P$4)+P$5)*I$19, 0)),0),"")</f>
        <v/>
      </c>
      <c r="J148" s="235" t="str">
        <f aca="false">IFERROR((G148+I148),"")</f>
        <v/>
      </c>
      <c r="K148" s="236" t="str">
        <f aca="false">IF(B148&lt;&gt;"",'Database (LECTURE-RES-PRAC)'!BN145, "")</f>
        <v/>
      </c>
      <c r="L148" s="232" t="str">
        <f aca="false">IF(B148&lt;&gt;"",IFERROR(IF(B$10="80-20", (((K148/K$19)*O$4)+O$5)*L$18, IF(B$10="60-40", (((K148/K$19)*P$4)+P$5)*L$18, 0)),0),"")</f>
        <v/>
      </c>
      <c r="M148" s="236" t="str">
        <f aca="false">IF(B148&lt;&gt;"",'Database (LECTURE-RES-PRAC)'!BO145, "")</f>
        <v/>
      </c>
      <c r="N148" s="232" t="str">
        <f aca="false">IF(B148&lt;&gt;"",IFERROR(IF(B$10="80-20", (((M148/M$19)*O$4)+O$5)*N$18, IF(B$10="60-40", (((M148/M$19)*P$4)+P$5)*N$18, 0)),0),"")</f>
        <v/>
      </c>
      <c r="O148" s="233" t="str">
        <f aca="false">IFERROR((L148+N148),"")</f>
        <v/>
      </c>
      <c r="P148" s="234" t="str">
        <f aca="false">IF(B148&lt;&gt;"",IF(B$5="LECTURE",'Exam (LECTURE ONLY)'!Y150,IF(B$5="PRACTICUM",OUTPUT!Z150,IF(B$5="RESEARCH",OUTPUT!Z150,IF(B$5="STUDENT FORMATION",OUTPUT!Z150,"")))),"")</f>
        <v/>
      </c>
      <c r="Q148" s="233" t="str">
        <f aca="false">IF(B148&lt;&gt;"",IFERROR(IF(B$10="80-20", (((P148/P$19)*O$4)+O$5)*Q$19, IF(B$10="60-40", (((P148/P$19)*P$4)+P$5)*Q$19, 0)),0),"")</f>
        <v/>
      </c>
      <c r="R148" s="235" t="str">
        <f aca="false">IFERROR((O148+Q148),"")</f>
        <v/>
      </c>
      <c r="S148" s="236" t="str">
        <f aca="false">IF(B148&lt;&gt;"",'Database (LECTURE-RES-PRAC)'!CT145, "")</f>
        <v/>
      </c>
      <c r="T148" s="232" t="str">
        <f aca="false">IF(B148&lt;&gt;"",IFERROR(IF(B$10="80-20", (((S148/S$19)*O$4)+O$5)*T$18, IF(B$10="60-40", (((S148/S$19)*P$4)+P$5)*T$18, 0)),0),"")</f>
        <v/>
      </c>
      <c r="U148" s="236" t="str">
        <f aca="false">IF(B148&lt;&gt;"",'Database (LECTURE-RES-PRAC)'!CU145, "")</f>
        <v/>
      </c>
      <c r="V148" s="232" t="str">
        <f aca="false">IF(B148&lt;&gt;"",IFERROR(IF(B$10="80-20", (((U148/U$19)*O$4)+O$5)*V$18, IF(B$10="60-40", (((U148/U$19)*P$4)+P$5)*V$18, 0)),0),"")</f>
        <v/>
      </c>
      <c r="W148" s="233" t="str">
        <f aca="false">IFERROR((T148+V148),"")</f>
        <v/>
      </c>
      <c r="X148" s="234" t="str">
        <f aca="false">IF(B148&lt;&gt;"",IF(B$5="LECTURE",'Exam (LECTURE ONLY)'!AJ150,IF(B$5="PRACTICUM",OUTPUT!AJ150,IF(B$5="RESEARCH",OUTPUT!AJ150,IF(B$5="STUDENT FORMATION",OUTPUT!AJ150,"")))),"")</f>
        <v/>
      </c>
      <c r="Y148" s="233" t="str">
        <f aca="false">IF(B148&lt;&gt;"",IFERROR(IF(B$10="80-20", (((X148/X$19)*O$4)+O$5)*Y$19, IF(B$10="60-40", (((X148/X$19)*P$4)+P$5)*Y$19, 0)),0),"")</f>
        <v/>
      </c>
      <c r="Z148" s="237" t="str">
        <f aca="false">IFERROR((W148+Y148),"")</f>
        <v/>
      </c>
      <c r="AA148" s="238" t="str">
        <f aca="false">IFERROR(IF(((J148+R148+Z148)/3)="","",((J148+R148+Z148)/3)),"")</f>
        <v/>
      </c>
      <c r="AB148" s="229" t="str">
        <f aca="false">IFERROR(IF(AA148="","",IF(AA148&gt;=75,"PASSED","FAILED")),"")</f>
        <v/>
      </c>
    </row>
    <row r="149" customFormat="false" ht="15.75" hidden="false" customHeight="true" outlineLevel="0" collapsed="false">
      <c r="A149" s="183" t="str">
        <f aca="false">IF(ISBLANK('Database (LECTURE-RES-PRAC)'!A146),"",'Database (LECTURE-RES-PRAC)'!A146)</f>
        <v/>
      </c>
      <c r="B149" s="184" t="str">
        <f aca="false">IF(ISBLANK('Database (LECTURE-RES-PRAC)'!B146),"",'Database (LECTURE-RES-PRAC)'!B146)</f>
        <v/>
      </c>
      <c r="C149" s="230" t="str">
        <f aca="false">IF(B149&lt;&gt;"",'Database (LECTURE-RES-PRAC)'!AH146, "")</f>
        <v/>
      </c>
      <c r="D149" s="231" t="str">
        <f aca="false">IF(B149&lt;&gt;"",IFERROR(IF(B$10="80-20", (((C149/C$19)*O$4)+O$5)*D$18, IF(B$10="60-40", (((C149/C$19)*P$4)+P$5)*D$18, 0)),0),"")</f>
        <v/>
      </c>
      <c r="E149" s="230" t="str">
        <f aca="false">IF(B149&lt;&gt;"",'Database (LECTURE-RES-PRAC)'!AI146,"")</f>
        <v/>
      </c>
      <c r="F149" s="232" t="str">
        <f aca="false">IF(B149&lt;&gt;"",IFERROR(IF(B$10="80-20", (((E149/E$19)*O$4)+O$5)*F$18, IF(B$10="60-40", (((E149/E$19)*P$4)+P$5)*F$18, 0)),0),"")</f>
        <v/>
      </c>
      <c r="G149" s="233" t="str">
        <f aca="false">IF(B149&lt;&gt;"",IFERROR((D149+F149),0),"")</f>
        <v/>
      </c>
      <c r="H149" s="234" t="str">
        <f aca="false">IF(B149&lt;&gt;"",IF(B$5="LECTURE",'Exam (LECTURE ONLY)'!N151,IF(B$5="PRACTICUM",OUTPUT!N151,IF(B$5="RESEARCH",OUTPUT!N151,IF(B$5="STUDENT FORMATION",OUTPUT!N151,"")))),"")</f>
        <v/>
      </c>
      <c r="I149" s="233" t="str">
        <f aca="false">IF(B149&lt;&gt;"",IFERROR(IF(B$10="80-20", (((H149/H$19)*O$4)+O$5)*I$19, IF(B$10="60-40", (((H149/H$19)*P$4)+P$5)*I$19, 0)),0),"")</f>
        <v/>
      </c>
      <c r="J149" s="235" t="str">
        <f aca="false">IFERROR((G149+I149),"")</f>
        <v/>
      </c>
      <c r="K149" s="236" t="str">
        <f aca="false">IF(B149&lt;&gt;"",'Database (LECTURE-RES-PRAC)'!BN146, "")</f>
        <v/>
      </c>
      <c r="L149" s="232" t="str">
        <f aca="false">IF(B149&lt;&gt;"",IFERROR(IF(B$10="80-20", (((K149/K$19)*O$4)+O$5)*L$18, IF(B$10="60-40", (((K149/K$19)*P$4)+P$5)*L$18, 0)),0),"")</f>
        <v/>
      </c>
      <c r="M149" s="236" t="str">
        <f aca="false">IF(B149&lt;&gt;"",'Database (LECTURE-RES-PRAC)'!BO146, "")</f>
        <v/>
      </c>
      <c r="N149" s="232" t="str">
        <f aca="false">IF(B149&lt;&gt;"",IFERROR(IF(B$10="80-20", (((M149/M$19)*O$4)+O$5)*N$18, IF(B$10="60-40", (((M149/M$19)*P$4)+P$5)*N$18, 0)),0),"")</f>
        <v/>
      </c>
      <c r="O149" s="233" t="str">
        <f aca="false">IFERROR((L149+N149),"")</f>
        <v/>
      </c>
      <c r="P149" s="234" t="str">
        <f aca="false">IF(B149&lt;&gt;"",IF(B$5="LECTURE",'Exam (LECTURE ONLY)'!Y151,IF(B$5="PRACTICUM",OUTPUT!Z151,IF(B$5="RESEARCH",OUTPUT!Z151,IF(B$5="STUDENT FORMATION",OUTPUT!Z151,"")))),"")</f>
        <v/>
      </c>
      <c r="Q149" s="233" t="str">
        <f aca="false">IF(B149&lt;&gt;"",IFERROR(IF(B$10="80-20", (((P149/P$19)*O$4)+O$5)*Q$19, IF(B$10="60-40", (((P149/P$19)*P$4)+P$5)*Q$19, 0)),0),"")</f>
        <v/>
      </c>
      <c r="R149" s="235" t="str">
        <f aca="false">IFERROR((O149+Q149),"")</f>
        <v/>
      </c>
      <c r="S149" s="236" t="str">
        <f aca="false">IF(B149&lt;&gt;"",'Database (LECTURE-RES-PRAC)'!CT146, "")</f>
        <v/>
      </c>
      <c r="T149" s="232" t="str">
        <f aca="false">IF(B149&lt;&gt;"",IFERROR(IF(B$10="80-20", (((S149/S$19)*O$4)+O$5)*T$18, IF(B$10="60-40", (((S149/S$19)*P$4)+P$5)*T$18, 0)),0),"")</f>
        <v/>
      </c>
      <c r="U149" s="236" t="str">
        <f aca="false">IF(B149&lt;&gt;"",'Database (LECTURE-RES-PRAC)'!CU146, "")</f>
        <v/>
      </c>
      <c r="V149" s="232" t="str">
        <f aca="false">IF(B149&lt;&gt;"",IFERROR(IF(B$10="80-20", (((U149/U$19)*O$4)+O$5)*V$18, IF(B$10="60-40", (((U149/U$19)*P$4)+P$5)*V$18, 0)),0),"")</f>
        <v/>
      </c>
      <c r="W149" s="233" t="str">
        <f aca="false">IFERROR((T149+V149),"")</f>
        <v/>
      </c>
      <c r="X149" s="234" t="str">
        <f aca="false">IF(B149&lt;&gt;"",IF(B$5="LECTURE",'Exam (LECTURE ONLY)'!AJ151,IF(B$5="PRACTICUM",OUTPUT!AJ151,IF(B$5="RESEARCH",OUTPUT!AJ151,IF(B$5="STUDENT FORMATION",OUTPUT!AJ151,"")))),"")</f>
        <v/>
      </c>
      <c r="Y149" s="233" t="str">
        <f aca="false">IF(B149&lt;&gt;"",IFERROR(IF(B$10="80-20", (((X149/X$19)*O$4)+O$5)*Y$19, IF(B$10="60-40", (((X149/X$19)*P$4)+P$5)*Y$19, 0)),0),"")</f>
        <v/>
      </c>
      <c r="Z149" s="237" t="str">
        <f aca="false">IFERROR((W149+Y149),"")</f>
        <v/>
      </c>
      <c r="AA149" s="238" t="str">
        <f aca="false">IFERROR(IF(((J149+R149+Z149)/3)="","",((J149+R149+Z149)/3)),"")</f>
        <v/>
      </c>
      <c r="AB149" s="229" t="str">
        <f aca="false">IFERROR(IF(AA149="","",IF(AA149&gt;=75,"PASSED","FAILED")),"")</f>
        <v/>
      </c>
    </row>
    <row r="150" customFormat="false" ht="15.75" hidden="false" customHeight="true" outlineLevel="0" collapsed="false">
      <c r="A150" s="228" t="str">
        <f aca="false">IF(ISBLANK('Database (LECTURE-RES-PRAC)'!A147),"",'Database (LECTURE-RES-PRAC)'!A147)</f>
        <v/>
      </c>
      <c r="B150" s="229" t="str">
        <f aca="false">IF(ISBLANK('Database (LECTURE-RES-PRAC)'!B147),"",'Database (LECTURE-RES-PRAC)'!B147)</f>
        <v/>
      </c>
      <c r="C150" s="230" t="str">
        <f aca="false">IF(B150&lt;&gt;"",'Database (LECTURE-RES-PRAC)'!AH147, "")</f>
        <v/>
      </c>
      <c r="D150" s="231" t="str">
        <f aca="false">IF(B150&lt;&gt;"",IFERROR(IF(B$10="80-20", (((C150/C$19)*O$4)+O$5)*D$18, IF(B$10="60-40", (((C150/C$19)*P$4)+P$5)*D$18, 0)),0),"")</f>
        <v/>
      </c>
      <c r="E150" s="230" t="str">
        <f aca="false">IF(B150&lt;&gt;"",'Database (LECTURE-RES-PRAC)'!AI147,"")</f>
        <v/>
      </c>
      <c r="F150" s="232" t="str">
        <f aca="false">IF(B150&lt;&gt;"",IFERROR(IF(B$10="80-20", (((E150/E$19)*O$4)+O$5)*F$18, IF(B$10="60-40", (((E150/E$19)*P$4)+P$5)*F$18, 0)),0),"")</f>
        <v/>
      </c>
      <c r="G150" s="233" t="str">
        <f aca="false">IF(B150&lt;&gt;"",IFERROR((D150+F150),0),"")</f>
        <v/>
      </c>
      <c r="H150" s="234" t="str">
        <f aca="false">IF(B150&lt;&gt;"",IF(B$5="LECTURE",'Exam (LECTURE ONLY)'!N152,IF(B$5="PRACTICUM",OUTPUT!N152,IF(B$5="RESEARCH",OUTPUT!N152,IF(B$5="STUDENT FORMATION",OUTPUT!N152,"")))),"")</f>
        <v/>
      </c>
      <c r="I150" s="233" t="str">
        <f aca="false">IF(B150&lt;&gt;"",IFERROR(IF(B$10="80-20", (((H150/H$19)*O$4)+O$5)*I$19, IF(B$10="60-40", (((H150/H$19)*P$4)+P$5)*I$19, 0)),0),"")</f>
        <v/>
      </c>
      <c r="J150" s="235" t="str">
        <f aca="false">IFERROR((G150+I150),"")</f>
        <v/>
      </c>
      <c r="K150" s="236" t="str">
        <f aca="false">IF(B150&lt;&gt;"",'Database (LECTURE-RES-PRAC)'!BN147, "")</f>
        <v/>
      </c>
      <c r="L150" s="232" t="str">
        <f aca="false">IF(B150&lt;&gt;"",IFERROR(IF(B$10="80-20", (((K150/K$19)*O$4)+O$5)*L$18, IF(B$10="60-40", (((K150/K$19)*P$4)+P$5)*L$18, 0)),0),"")</f>
        <v/>
      </c>
      <c r="M150" s="236" t="str">
        <f aca="false">IF(B150&lt;&gt;"",'Database (LECTURE-RES-PRAC)'!BO147, "")</f>
        <v/>
      </c>
      <c r="N150" s="232" t="str">
        <f aca="false">IF(B150&lt;&gt;"",IFERROR(IF(B$10="80-20", (((M150/M$19)*O$4)+O$5)*N$18, IF(B$10="60-40", (((M150/M$19)*P$4)+P$5)*N$18, 0)),0),"")</f>
        <v/>
      </c>
      <c r="O150" s="233" t="str">
        <f aca="false">IFERROR((L150+N150),"")</f>
        <v/>
      </c>
      <c r="P150" s="234" t="str">
        <f aca="false">IF(B150&lt;&gt;"",IF(B$5="LECTURE",'Exam (LECTURE ONLY)'!Y152,IF(B$5="PRACTICUM",OUTPUT!Z152,IF(B$5="RESEARCH",OUTPUT!Z152,IF(B$5="STUDENT FORMATION",OUTPUT!Z152,"")))),"")</f>
        <v/>
      </c>
      <c r="Q150" s="233" t="str">
        <f aca="false">IF(B150&lt;&gt;"",IFERROR(IF(B$10="80-20", (((P150/P$19)*O$4)+O$5)*Q$19, IF(B$10="60-40", (((P150/P$19)*P$4)+P$5)*Q$19, 0)),0),"")</f>
        <v/>
      </c>
      <c r="R150" s="235" t="str">
        <f aca="false">IFERROR((O150+Q150),"")</f>
        <v/>
      </c>
      <c r="S150" s="236" t="str">
        <f aca="false">IF(B150&lt;&gt;"",'Database (LECTURE-RES-PRAC)'!CT147, "")</f>
        <v/>
      </c>
      <c r="T150" s="232" t="str">
        <f aca="false">IF(B150&lt;&gt;"",IFERROR(IF(B$10="80-20", (((S150/S$19)*O$4)+O$5)*T$18, IF(B$10="60-40", (((S150/S$19)*P$4)+P$5)*T$18, 0)),0),"")</f>
        <v/>
      </c>
      <c r="U150" s="236" t="str">
        <f aca="false">IF(B150&lt;&gt;"",'Database (LECTURE-RES-PRAC)'!CU147, "")</f>
        <v/>
      </c>
      <c r="V150" s="232" t="str">
        <f aca="false">IF(B150&lt;&gt;"",IFERROR(IF(B$10="80-20", (((U150/U$19)*O$4)+O$5)*V$18, IF(B$10="60-40", (((U150/U$19)*P$4)+P$5)*V$18, 0)),0),"")</f>
        <v/>
      </c>
      <c r="W150" s="233" t="str">
        <f aca="false">IFERROR((T150+V150),"")</f>
        <v/>
      </c>
      <c r="X150" s="234" t="str">
        <f aca="false">IF(B150&lt;&gt;"",IF(B$5="LECTURE",'Exam (LECTURE ONLY)'!AJ152,IF(B$5="PRACTICUM",OUTPUT!AJ152,IF(B$5="RESEARCH",OUTPUT!AJ152,IF(B$5="STUDENT FORMATION",OUTPUT!AJ152,"")))),"")</f>
        <v/>
      </c>
      <c r="Y150" s="233" t="str">
        <f aca="false">IF(B150&lt;&gt;"",IFERROR(IF(B$10="80-20", (((X150/X$19)*O$4)+O$5)*Y$19, IF(B$10="60-40", (((X150/X$19)*P$4)+P$5)*Y$19, 0)),0),"")</f>
        <v/>
      </c>
      <c r="Z150" s="237" t="str">
        <f aca="false">IFERROR((W150+Y150),"")</f>
        <v/>
      </c>
      <c r="AA150" s="238" t="str">
        <f aca="false">IFERROR(IF(((J150+R150+Z150)/3)="","",((J150+R150+Z150)/3)),"")</f>
        <v/>
      </c>
      <c r="AB150" s="229" t="str">
        <f aca="false">IFERROR(IF(AA150="","",IF(AA150&gt;=75,"PASSED","FAILED")),"")</f>
        <v/>
      </c>
    </row>
    <row r="151" customFormat="false" ht="15.75" hidden="false" customHeight="true" outlineLevel="0" collapsed="false">
      <c r="A151" s="183" t="str">
        <f aca="false">IF(ISBLANK('Database (LECTURE-RES-PRAC)'!A148),"",'Database (LECTURE-RES-PRAC)'!A148)</f>
        <v/>
      </c>
      <c r="B151" s="184" t="str">
        <f aca="false">IF(ISBLANK('Database (LECTURE-RES-PRAC)'!B148),"",'Database (LECTURE-RES-PRAC)'!B148)</f>
        <v/>
      </c>
      <c r="C151" s="230" t="str">
        <f aca="false">IF(B151&lt;&gt;"",'Database (LECTURE-RES-PRAC)'!AH148, "")</f>
        <v/>
      </c>
      <c r="D151" s="231" t="str">
        <f aca="false">IF(B151&lt;&gt;"",IFERROR(IF(B$10="80-20", (((C151/C$19)*O$4)+O$5)*D$18, IF(B$10="60-40", (((C151/C$19)*P$4)+P$5)*D$18, 0)),0),"")</f>
        <v/>
      </c>
      <c r="E151" s="230" t="str">
        <f aca="false">IF(B151&lt;&gt;"",'Database (LECTURE-RES-PRAC)'!AI148,"")</f>
        <v/>
      </c>
      <c r="F151" s="232" t="str">
        <f aca="false">IF(B151&lt;&gt;"",IFERROR(IF(B$10="80-20", (((E151/E$19)*O$4)+O$5)*F$18, IF(B$10="60-40", (((E151/E$19)*P$4)+P$5)*F$18, 0)),0),"")</f>
        <v/>
      </c>
      <c r="G151" s="233" t="str">
        <f aca="false">IF(B151&lt;&gt;"",IFERROR((D151+F151),0),"")</f>
        <v/>
      </c>
      <c r="H151" s="234" t="str">
        <f aca="false">IF(B151&lt;&gt;"",IF(B$5="LECTURE",'Exam (LECTURE ONLY)'!N153,IF(B$5="PRACTICUM",OUTPUT!N153,IF(B$5="RESEARCH",OUTPUT!N153,IF(B$5="STUDENT FORMATION",OUTPUT!N153,"")))),"")</f>
        <v/>
      </c>
      <c r="I151" s="233" t="str">
        <f aca="false">IF(B151&lt;&gt;"",IFERROR(IF(B$10="80-20", (((H151/H$19)*O$4)+O$5)*I$19, IF(B$10="60-40", (((H151/H$19)*P$4)+P$5)*I$19, 0)),0),"")</f>
        <v/>
      </c>
      <c r="J151" s="235" t="str">
        <f aca="false">IFERROR((G151+I151),"")</f>
        <v/>
      </c>
      <c r="K151" s="236" t="str">
        <f aca="false">IF(B151&lt;&gt;"",'Database (LECTURE-RES-PRAC)'!BN148, "")</f>
        <v/>
      </c>
      <c r="L151" s="232" t="str">
        <f aca="false">IF(B151&lt;&gt;"",IFERROR(IF(B$10="80-20", (((K151/K$19)*O$4)+O$5)*L$18, IF(B$10="60-40", (((K151/K$19)*P$4)+P$5)*L$18, 0)),0),"")</f>
        <v/>
      </c>
      <c r="M151" s="236" t="str">
        <f aca="false">IF(B151&lt;&gt;"",'Database (LECTURE-RES-PRAC)'!BO148, "")</f>
        <v/>
      </c>
      <c r="N151" s="232" t="str">
        <f aca="false">IF(B151&lt;&gt;"",IFERROR(IF(B$10="80-20", (((M151/M$19)*O$4)+O$5)*N$18, IF(B$10="60-40", (((M151/M$19)*P$4)+P$5)*N$18, 0)),0),"")</f>
        <v/>
      </c>
      <c r="O151" s="233" t="str">
        <f aca="false">IFERROR((L151+N151),"")</f>
        <v/>
      </c>
      <c r="P151" s="234" t="str">
        <f aca="false">IF(B151&lt;&gt;"",IF(B$5="LECTURE",'Exam (LECTURE ONLY)'!Y153,IF(B$5="PRACTICUM",OUTPUT!Z153,IF(B$5="RESEARCH",OUTPUT!Z153,IF(B$5="STUDENT FORMATION",OUTPUT!Z153,"")))),"")</f>
        <v/>
      </c>
      <c r="Q151" s="233" t="str">
        <f aca="false">IF(B151&lt;&gt;"",IFERROR(IF(B$10="80-20", (((P151/P$19)*O$4)+O$5)*Q$19, IF(B$10="60-40", (((P151/P$19)*P$4)+P$5)*Q$19, 0)),0),"")</f>
        <v/>
      </c>
      <c r="R151" s="235" t="str">
        <f aca="false">IFERROR((O151+Q151),"")</f>
        <v/>
      </c>
      <c r="S151" s="236" t="str">
        <f aca="false">IF(B151&lt;&gt;"",'Database (LECTURE-RES-PRAC)'!CT148, "")</f>
        <v/>
      </c>
      <c r="T151" s="232" t="str">
        <f aca="false">IF(B151&lt;&gt;"",IFERROR(IF(B$10="80-20", (((S151/S$19)*O$4)+O$5)*T$18, IF(B$10="60-40", (((S151/S$19)*P$4)+P$5)*T$18, 0)),0),"")</f>
        <v/>
      </c>
      <c r="U151" s="236" t="str">
        <f aca="false">IF(B151&lt;&gt;"",'Database (LECTURE-RES-PRAC)'!CU148, "")</f>
        <v/>
      </c>
      <c r="V151" s="232" t="str">
        <f aca="false">IF(B151&lt;&gt;"",IFERROR(IF(B$10="80-20", (((U151/U$19)*O$4)+O$5)*V$18, IF(B$10="60-40", (((U151/U$19)*P$4)+P$5)*V$18, 0)),0),"")</f>
        <v/>
      </c>
      <c r="W151" s="233" t="str">
        <f aca="false">IFERROR((T151+V151),"")</f>
        <v/>
      </c>
      <c r="X151" s="234" t="str">
        <f aca="false">IF(B151&lt;&gt;"",IF(B$5="LECTURE",'Exam (LECTURE ONLY)'!AJ153,IF(B$5="PRACTICUM",OUTPUT!AJ153,IF(B$5="RESEARCH",OUTPUT!AJ153,IF(B$5="STUDENT FORMATION",OUTPUT!AJ153,"")))),"")</f>
        <v/>
      </c>
      <c r="Y151" s="233" t="str">
        <f aca="false">IF(B151&lt;&gt;"",IFERROR(IF(B$10="80-20", (((X151/X$19)*O$4)+O$5)*Y$19, IF(B$10="60-40", (((X151/X$19)*P$4)+P$5)*Y$19, 0)),0),"")</f>
        <v/>
      </c>
      <c r="Z151" s="237" t="str">
        <f aca="false">IFERROR((W151+Y151),"")</f>
        <v/>
      </c>
      <c r="AA151" s="238" t="str">
        <f aca="false">IFERROR(IF(((J151+R151+Z151)/3)="","",((J151+R151+Z151)/3)),"")</f>
        <v/>
      </c>
      <c r="AB151" s="229" t="str">
        <f aca="false">IFERROR(IF(AA151="","",IF(AA151&gt;=75,"PASSED","FAILED")),"")</f>
        <v/>
      </c>
    </row>
    <row r="152" customFormat="false" ht="15.75" hidden="false" customHeight="true" outlineLevel="0" collapsed="false">
      <c r="A152" s="228" t="str">
        <f aca="false">IF(ISBLANK('Database (LECTURE-RES-PRAC)'!A149),"",'Database (LECTURE-RES-PRAC)'!A149)</f>
        <v/>
      </c>
      <c r="B152" s="229" t="str">
        <f aca="false">IF(ISBLANK('Database (LECTURE-RES-PRAC)'!B149),"",'Database (LECTURE-RES-PRAC)'!B149)</f>
        <v/>
      </c>
      <c r="C152" s="230" t="str">
        <f aca="false">IF(B152&lt;&gt;"",'Database (LECTURE-RES-PRAC)'!AH149, "")</f>
        <v/>
      </c>
      <c r="D152" s="231" t="str">
        <f aca="false">IF(B152&lt;&gt;"",IFERROR(IF(B$10="80-20", (((C152/C$19)*O$4)+O$5)*D$18, IF(B$10="60-40", (((C152/C$19)*P$4)+P$5)*D$18, 0)),0),"")</f>
        <v/>
      </c>
      <c r="E152" s="230" t="str">
        <f aca="false">IF(B152&lt;&gt;"",'Database (LECTURE-RES-PRAC)'!AI149,"")</f>
        <v/>
      </c>
      <c r="F152" s="232" t="str">
        <f aca="false">IF(B152&lt;&gt;"",IFERROR(IF(B$10="80-20", (((E152/E$19)*O$4)+O$5)*F$18, IF(B$10="60-40", (((E152/E$19)*P$4)+P$5)*F$18, 0)),0),"")</f>
        <v/>
      </c>
      <c r="G152" s="233" t="str">
        <f aca="false">IF(B152&lt;&gt;"",IFERROR((D152+F152),0),"")</f>
        <v/>
      </c>
      <c r="H152" s="234" t="str">
        <f aca="false">IF(B152&lt;&gt;"",IF(B$5="LECTURE",'Exam (LECTURE ONLY)'!N154,IF(B$5="PRACTICUM",OUTPUT!N154,IF(B$5="RESEARCH",OUTPUT!N154,IF(B$5="STUDENT FORMATION",OUTPUT!N154,"")))),"")</f>
        <v/>
      </c>
      <c r="I152" s="233" t="str">
        <f aca="false">IF(B152&lt;&gt;"",IFERROR(IF(B$10="80-20", (((H152/H$19)*O$4)+O$5)*I$19, IF(B$10="60-40", (((H152/H$19)*P$4)+P$5)*I$19, 0)),0),"")</f>
        <v/>
      </c>
      <c r="J152" s="235" t="str">
        <f aca="false">IFERROR((G152+I152),"")</f>
        <v/>
      </c>
      <c r="K152" s="236" t="str">
        <f aca="false">IF(B152&lt;&gt;"",'Database (LECTURE-RES-PRAC)'!BN149, "")</f>
        <v/>
      </c>
      <c r="L152" s="232" t="str">
        <f aca="false">IF(B152&lt;&gt;"",IFERROR(IF(B$10="80-20", (((K152/K$19)*O$4)+O$5)*L$18, IF(B$10="60-40", (((K152/K$19)*P$4)+P$5)*L$18, 0)),0),"")</f>
        <v/>
      </c>
      <c r="M152" s="236" t="str">
        <f aca="false">IF(B152&lt;&gt;"",'Database (LECTURE-RES-PRAC)'!BO149, "")</f>
        <v/>
      </c>
      <c r="N152" s="232" t="str">
        <f aca="false">IF(B152&lt;&gt;"",IFERROR(IF(B$10="80-20", (((M152/M$19)*O$4)+O$5)*N$18, IF(B$10="60-40", (((M152/M$19)*P$4)+P$5)*N$18, 0)),0),"")</f>
        <v/>
      </c>
      <c r="O152" s="233" t="str">
        <f aca="false">IFERROR((L152+N152),"")</f>
        <v/>
      </c>
      <c r="P152" s="234" t="str">
        <f aca="false">IF(B152&lt;&gt;"",IF(B$5="LECTURE",'Exam (LECTURE ONLY)'!Y154,IF(B$5="PRACTICUM",OUTPUT!Z154,IF(B$5="RESEARCH",OUTPUT!Z154,IF(B$5="STUDENT FORMATION",OUTPUT!Z154,"")))),"")</f>
        <v/>
      </c>
      <c r="Q152" s="233" t="str">
        <f aca="false">IF(B152&lt;&gt;"",IFERROR(IF(B$10="80-20", (((P152/P$19)*O$4)+O$5)*Q$19, IF(B$10="60-40", (((P152/P$19)*P$4)+P$5)*Q$19, 0)),0),"")</f>
        <v/>
      </c>
      <c r="R152" s="235" t="str">
        <f aca="false">IFERROR((O152+Q152),"")</f>
        <v/>
      </c>
      <c r="S152" s="236" t="str">
        <f aca="false">IF(B152&lt;&gt;"",'Database (LECTURE-RES-PRAC)'!CT149, "")</f>
        <v/>
      </c>
      <c r="T152" s="232" t="str">
        <f aca="false">IF(B152&lt;&gt;"",IFERROR(IF(B$10="80-20", (((S152/S$19)*O$4)+O$5)*T$18, IF(B$10="60-40", (((S152/S$19)*P$4)+P$5)*T$18, 0)),0),"")</f>
        <v/>
      </c>
      <c r="U152" s="236" t="str">
        <f aca="false">IF(B152&lt;&gt;"",'Database (LECTURE-RES-PRAC)'!CU149, "")</f>
        <v/>
      </c>
      <c r="V152" s="232" t="str">
        <f aca="false">IF(B152&lt;&gt;"",IFERROR(IF(B$10="80-20", (((U152/U$19)*O$4)+O$5)*V$18, IF(B$10="60-40", (((U152/U$19)*P$4)+P$5)*V$18, 0)),0),"")</f>
        <v/>
      </c>
      <c r="W152" s="233" t="str">
        <f aca="false">IFERROR((T152+V152),"")</f>
        <v/>
      </c>
      <c r="X152" s="234" t="str">
        <f aca="false">IF(B152&lt;&gt;"",IF(B$5="LECTURE",'Exam (LECTURE ONLY)'!AJ154,IF(B$5="PRACTICUM",OUTPUT!AJ154,IF(B$5="RESEARCH",OUTPUT!AJ154,IF(B$5="STUDENT FORMATION",OUTPUT!AJ154,"")))),"")</f>
        <v/>
      </c>
      <c r="Y152" s="233" t="str">
        <f aca="false">IF(B152&lt;&gt;"",IFERROR(IF(B$10="80-20", (((X152/X$19)*O$4)+O$5)*Y$19, IF(B$10="60-40", (((X152/X$19)*P$4)+P$5)*Y$19, 0)),0),"")</f>
        <v/>
      </c>
      <c r="Z152" s="237" t="str">
        <f aca="false">IFERROR((W152+Y152),"")</f>
        <v/>
      </c>
      <c r="AA152" s="238" t="str">
        <f aca="false">IFERROR(IF(((J152+R152+Z152)/3)="","",((J152+R152+Z152)/3)),"")</f>
        <v/>
      </c>
      <c r="AB152" s="229" t="str">
        <f aca="false">IFERROR(IF(AA152="","",IF(AA152&gt;=75,"PASSED","FAILED")),"")</f>
        <v/>
      </c>
    </row>
    <row r="153" customFormat="false" ht="15.75" hidden="false" customHeight="true" outlineLevel="0" collapsed="false">
      <c r="A153" s="183" t="str">
        <f aca="false">IF(ISBLANK('Database (LECTURE-RES-PRAC)'!A150),"",'Database (LECTURE-RES-PRAC)'!A150)</f>
        <v/>
      </c>
      <c r="B153" s="184" t="str">
        <f aca="false">IF(ISBLANK('Database (LECTURE-RES-PRAC)'!B150),"",'Database (LECTURE-RES-PRAC)'!B150)</f>
        <v/>
      </c>
      <c r="C153" s="230" t="str">
        <f aca="false">IF(B153&lt;&gt;"",'Database (LECTURE-RES-PRAC)'!AH150, "")</f>
        <v/>
      </c>
      <c r="D153" s="231" t="str">
        <f aca="false">IF(B153&lt;&gt;"",IFERROR(IF(B$10="80-20", (((C153/C$19)*O$4)+O$5)*D$18, IF(B$10="60-40", (((C153/C$19)*P$4)+P$5)*D$18, 0)),0),"")</f>
        <v/>
      </c>
      <c r="E153" s="230" t="str">
        <f aca="false">IF(B153&lt;&gt;"",'Database (LECTURE-RES-PRAC)'!AI150,"")</f>
        <v/>
      </c>
      <c r="F153" s="232" t="str">
        <f aca="false">IF(B153&lt;&gt;"",IFERROR(IF(B$10="80-20", (((E153/E$19)*O$4)+O$5)*F$18, IF(B$10="60-40", (((E153/E$19)*P$4)+P$5)*F$18, 0)),0),"")</f>
        <v/>
      </c>
      <c r="G153" s="233" t="str">
        <f aca="false">IF(B153&lt;&gt;"",IFERROR((D153+F153),0),"")</f>
        <v/>
      </c>
      <c r="H153" s="234" t="str">
        <f aca="false">IF(B153&lt;&gt;"",IF(B$5="LECTURE",'Exam (LECTURE ONLY)'!N155,IF(B$5="PRACTICUM",OUTPUT!N155,IF(B$5="RESEARCH",OUTPUT!N155,IF(B$5="STUDENT FORMATION",OUTPUT!N155,"")))),"")</f>
        <v/>
      </c>
      <c r="I153" s="233" t="str">
        <f aca="false">IF(B153&lt;&gt;"",IFERROR(IF(B$10="80-20", (((H153/H$19)*O$4)+O$5)*I$19, IF(B$10="60-40", (((H153/H$19)*P$4)+P$5)*I$19, 0)),0),"")</f>
        <v/>
      </c>
      <c r="J153" s="235" t="str">
        <f aca="false">IFERROR((G153+I153),"")</f>
        <v/>
      </c>
      <c r="K153" s="236" t="str">
        <f aca="false">IF(B153&lt;&gt;"",'Database (LECTURE-RES-PRAC)'!BN150, "")</f>
        <v/>
      </c>
      <c r="L153" s="232" t="str">
        <f aca="false">IF(B153&lt;&gt;"",IFERROR(IF(B$10="80-20", (((K153/K$19)*O$4)+O$5)*L$18, IF(B$10="60-40", (((K153/K$19)*P$4)+P$5)*L$18, 0)),0),"")</f>
        <v/>
      </c>
      <c r="M153" s="236" t="str">
        <f aca="false">IF(B153&lt;&gt;"",'Database (LECTURE-RES-PRAC)'!BO150, "")</f>
        <v/>
      </c>
      <c r="N153" s="232" t="str">
        <f aca="false">IF(B153&lt;&gt;"",IFERROR(IF(B$10="80-20", (((M153/M$19)*O$4)+O$5)*N$18, IF(B$10="60-40", (((M153/M$19)*P$4)+P$5)*N$18, 0)),0),"")</f>
        <v/>
      </c>
      <c r="O153" s="233" t="str">
        <f aca="false">IFERROR((L153+N153),"")</f>
        <v/>
      </c>
      <c r="P153" s="234" t="str">
        <f aca="false">IF(B153&lt;&gt;"",IF(B$5="LECTURE",'Exam (LECTURE ONLY)'!Y155,IF(B$5="PRACTICUM",OUTPUT!Z155,IF(B$5="RESEARCH",OUTPUT!Z155,IF(B$5="STUDENT FORMATION",OUTPUT!Z155,"")))),"")</f>
        <v/>
      </c>
      <c r="Q153" s="233" t="str">
        <f aca="false">IF(B153&lt;&gt;"",IFERROR(IF(B$10="80-20", (((P153/P$19)*O$4)+O$5)*Q$19, IF(B$10="60-40", (((P153/P$19)*P$4)+P$5)*Q$19, 0)),0),"")</f>
        <v/>
      </c>
      <c r="R153" s="235" t="str">
        <f aca="false">IFERROR((O153+Q153),"")</f>
        <v/>
      </c>
      <c r="S153" s="236" t="str">
        <f aca="false">IF(B153&lt;&gt;"",'Database (LECTURE-RES-PRAC)'!CT150, "")</f>
        <v/>
      </c>
      <c r="T153" s="232" t="str">
        <f aca="false">IF(B153&lt;&gt;"",IFERROR(IF(B$10="80-20", (((S153/S$19)*O$4)+O$5)*T$18, IF(B$10="60-40", (((S153/S$19)*P$4)+P$5)*T$18, 0)),0),"")</f>
        <v/>
      </c>
      <c r="U153" s="236" t="str">
        <f aca="false">IF(B153&lt;&gt;"",'Database (LECTURE-RES-PRAC)'!CU150, "")</f>
        <v/>
      </c>
      <c r="V153" s="232" t="str">
        <f aca="false">IF(B153&lt;&gt;"",IFERROR(IF(B$10="80-20", (((U153/U$19)*O$4)+O$5)*V$18, IF(B$10="60-40", (((U153/U$19)*P$4)+P$5)*V$18, 0)),0),"")</f>
        <v/>
      </c>
      <c r="W153" s="233" t="str">
        <f aca="false">IFERROR((T153+V153),"")</f>
        <v/>
      </c>
      <c r="X153" s="234" t="str">
        <f aca="false">IF(B153&lt;&gt;"",IF(B$5="LECTURE",'Exam (LECTURE ONLY)'!AJ155,IF(B$5="PRACTICUM",OUTPUT!AJ155,IF(B$5="RESEARCH",OUTPUT!AJ155,IF(B$5="STUDENT FORMATION",OUTPUT!AJ155,"")))),"")</f>
        <v/>
      </c>
      <c r="Y153" s="233" t="str">
        <f aca="false">IF(B153&lt;&gt;"",IFERROR(IF(B$10="80-20", (((X153/X$19)*O$4)+O$5)*Y$19, IF(B$10="60-40", (((X153/X$19)*P$4)+P$5)*Y$19, 0)),0),"")</f>
        <v/>
      </c>
      <c r="Z153" s="237" t="str">
        <f aca="false">IFERROR((W153+Y153),"")</f>
        <v/>
      </c>
      <c r="AA153" s="238" t="str">
        <f aca="false">IFERROR(IF(((J153+R153+Z153)/3)="","",((J153+R153+Z153)/3)),"")</f>
        <v/>
      </c>
      <c r="AB153" s="229" t="str">
        <f aca="false">IFERROR(IF(AA153="","",IF(AA153&gt;=75,"PASSED","FAILED")),"")</f>
        <v/>
      </c>
    </row>
    <row r="154" customFormat="false" ht="15.75" hidden="false" customHeight="true" outlineLevel="0" collapsed="false">
      <c r="A154" s="228" t="str">
        <f aca="false">IF(ISBLANK('Database (LECTURE-RES-PRAC)'!A151),"",'Database (LECTURE-RES-PRAC)'!A151)</f>
        <v/>
      </c>
      <c r="B154" s="229" t="str">
        <f aca="false">IF(ISBLANK('Database (LECTURE-RES-PRAC)'!B151),"",'Database (LECTURE-RES-PRAC)'!B151)</f>
        <v/>
      </c>
      <c r="C154" s="230" t="str">
        <f aca="false">IF(B154&lt;&gt;"",'Database (LECTURE-RES-PRAC)'!AH151, "")</f>
        <v/>
      </c>
      <c r="D154" s="231" t="str">
        <f aca="false">IF(B154&lt;&gt;"",IFERROR(IF(B$10="80-20", (((C154/C$19)*O$4)+O$5)*D$18, IF(B$10="60-40", (((C154/C$19)*P$4)+P$5)*D$18, 0)),0),"")</f>
        <v/>
      </c>
      <c r="E154" s="230" t="str">
        <f aca="false">IF(B154&lt;&gt;"",'Database (LECTURE-RES-PRAC)'!AI151,"")</f>
        <v/>
      </c>
      <c r="F154" s="232" t="str">
        <f aca="false">IF(B154&lt;&gt;"",IFERROR(IF(B$10="80-20", (((E154/E$19)*O$4)+O$5)*F$18, IF(B$10="60-40", (((E154/E$19)*P$4)+P$5)*F$18, 0)),0),"")</f>
        <v/>
      </c>
      <c r="G154" s="233" t="str">
        <f aca="false">IF(B154&lt;&gt;"",IFERROR((D154+F154),0),"")</f>
        <v/>
      </c>
      <c r="H154" s="234" t="str">
        <f aca="false">IF(B154&lt;&gt;"",IF(B$5="LECTURE",'Exam (LECTURE ONLY)'!N156,IF(B$5="PRACTICUM",OUTPUT!N156,IF(B$5="RESEARCH",OUTPUT!N156,IF(B$5="STUDENT FORMATION",OUTPUT!N156,"")))),"")</f>
        <v/>
      </c>
      <c r="I154" s="233" t="str">
        <f aca="false">IF(B154&lt;&gt;"",IFERROR(IF(B$10="80-20", (((H154/H$19)*O$4)+O$5)*I$19, IF(B$10="60-40", (((H154/H$19)*P$4)+P$5)*I$19, 0)),0),"")</f>
        <v/>
      </c>
      <c r="J154" s="235" t="str">
        <f aca="false">IFERROR((G154+I154),"")</f>
        <v/>
      </c>
      <c r="K154" s="236" t="str">
        <f aca="false">IF(B154&lt;&gt;"",'Database (LECTURE-RES-PRAC)'!BN151, "")</f>
        <v/>
      </c>
      <c r="L154" s="232" t="str">
        <f aca="false">IF(B154&lt;&gt;"",IFERROR(IF(B$10="80-20", (((K154/K$19)*O$4)+O$5)*L$18, IF(B$10="60-40", (((K154/K$19)*P$4)+P$5)*L$18, 0)),0),"")</f>
        <v/>
      </c>
      <c r="M154" s="236" t="str">
        <f aca="false">IF(B154&lt;&gt;"",'Database (LECTURE-RES-PRAC)'!BO151, "")</f>
        <v/>
      </c>
      <c r="N154" s="232" t="str">
        <f aca="false">IF(B154&lt;&gt;"",IFERROR(IF(B$10="80-20", (((M154/M$19)*O$4)+O$5)*N$18, IF(B$10="60-40", (((M154/M$19)*P$4)+P$5)*N$18, 0)),0),"")</f>
        <v/>
      </c>
      <c r="O154" s="233" t="str">
        <f aca="false">IFERROR((L154+N154),"")</f>
        <v/>
      </c>
      <c r="P154" s="234" t="str">
        <f aca="false">IF(B154&lt;&gt;"",IF(B$5="LECTURE",'Exam (LECTURE ONLY)'!Y156,IF(B$5="PRACTICUM",OUTPUT!Z156,IF(B$5="RESEARCH",OUTPUT!Z156,IF(B$5="STUDENT FORMATION",OUTPUT!Z156,"")))),"")</f>
        <v/>
      </c>
      <c r="Q154" s="233" t="str">
        <f aca="false">IF(B154&lt;&gt;"",IFERROR(IF(B$10="80-20", (((P154/P$19)*O$4)+O$5)*Q$19, IF(B$10="60-40", (((P154/P$19)*P$4)+P$5)*Q$19, 0)),0),"")</f>
        <v/>
      </c>
      <c r="R154" s="235" t="str">
        <f aca="false">IFERROR((O154+Q154),"")</f>
        <v/>
      </c>
      <c r="S154" s="236" t="str">
        <f aca="false">IF(B154&lt;&gt;"",'Database (LECTURE-RES-PRAC)'!CT151, "")</f>
        <v/>
      </c>
      <c r="T154" s="232" t="str">
        <f aca="false">IF(B154&lt;&gt;"",IFERROR(IF(B$10="80-20", (((S154/S$19)*O$4)+O$5)*T$18, IF(B$10="60-40", (((S154/S$19)*P$4)+P$5)*T$18, 0)),0),"")</f>
        <v/>
      </c>
      <c r="U154" s="236" t="str">
        <f aca="false">IF(B154&lt;&gt;"",'Database (LECTURE-RES-PRAC)'!CU151, "")</f>
        <v/>
      </c>
      <c r="V154" s="232" t="str">
        <f aca="false">IF(B154&lt;&gt;"",IFERROR(IF(B$10="80-20", (((U154/U$19)*O$4)+O$5)*V$18, IF(B$10="60-40", (((U154/U$19)*P$4)+P$5)*V$18, 0)),0),"")</f>
        <v/>
      </c>
      <c r="W154" s="233" t="str">
        <f aca="false">IFERROR((T154+V154),"")</f>
        <v/>
      </c>
      <c r="X154" s="234" t="str">
        <f aca="false">IF(B154&lt;&gt;"",IF(B$5="LECTURE",'Exam (LECTURE ONLY)'!AJ156,IF(B$5="PRACTICUM",OUTPUT!AJ156,IF(B$5="RESEARCH",OUTPUT!AJ156,IF(B$5="STUDENT FORMATION",OUTPUT!AJ156,"")))),"")</f>
        <v/>
      </c>
      <c r="Y154" s="233" t="str">
        <f aca="false">IF(B154&lt;&gt;"",IFERROR(IF(B$10="80-20", (((X154/X$19)*O$4)+O$5)*Y$19, IF(B$10="60-40", (((X154/X$19)*P$4)+P$5)*Y$19, 0)),0),"")</f>
        <v/>
      </c>
      <c r="Z154" s="237" t="str">
        <f aca="false">IFERROR((W154+Y154),"")</f>
        <v/>
      </c>
      <c r="AA154" s="238" t="str">
        <f aca="false">IFERROR(IF(((J154+R154+Z154)/3)="","",((J154+R154+Z154)/3)),"")</f>
        <v/>
      </c>
      <c r="AB154" s="229" t="str">
        <f aca="false">IFERROR(IF(AA154="","",IF(AA154&gt;=75,"PASSED","FAILED")),"")</f>
        <v/>
      </c>
    </row>
    <row r="155" customFormat="false" ht="15.75" hidden="false" customHeight="true" outlineLevel="0" collapsed="false">
      <c r="A155" s="183" t="str">
        <f aca="false">IF(ISBLANK('Database (LECTURE-RES-PRAC)'!A152),"",'Database (LECTURE-RES-PRAC)'!A152)</f>
        <v/>
      </c>
      <c r="B155" s="184" t="str">
        <f aca="false">IF(ISBLANK('Database (LECTURE-RES-PRAC)'!B152),"",'Database (LECTURE-RES-PRAC)'!B152)</f>
        <v/>
      </c>
      <c r="C155" s="230" t="str">
        <f aca="false">IF(B155&lt;&gt;"",'Database (LECTURE-RES-PRAC)'!AH152, "")</f>
        <v/>
      </c>
      <c r="D155" s="231" t="str">
        <f aca="false">IF(B155&lt;&gt;"",IFERROR(IF(B$10="80-20", (((C155/C$19)*O$4)+O$5)*D$18, IF(B$10="60-40", (((C155/C$19)*P$4)+P$5)*D$18, 0)),0),"")</f>
        <v/>
      </c>
      <c r="E155" s="230" t="str">
        <f aca="false">IF(B155&lt;&gt;"",'Database (LECTURE-RES-PRAC)'!AI152,"")</f>
        <v/>
      </c>
      <c r="F155" s="232" t="str">
        <f aca="false">IF(B155&lt;&gt;"",IFERROR(IF(B$10="80-20", (((E155/E$19)*O$4)+O$5)*F$18, IF(B$10="60-40", (((E155/E$19)*P$4)+P$5)*F$18, 0)),0),"")</f>
        <v/>
      </c>
      <c r="G155" s="233" t="str">
        <f aca="false">IF(B155&lt;&gt;"",IFERROR((D155+F155),0),"")</f>
        <v/>
      </c>
      <c r="H155" s="234" t="str">
        <f aca="false">IF(B155&lt;&gt;"",IF(B$5="LECTURE",'Exam (LECTURE ONLY)'!N157,IF(B$5="PRACTICUM",OUTPUT!N157,IF(B$5="RESEARCH",OUTPUT!N157,IF(B$5="STUDENT FORMATION",OUTPUT!N157,"")))),"")</f>
        <v/>
      </c>
      <c r="I155" s="233" t="str">
        <f aca="false">IF(B155&lt;&gt;"",IFERROR(IF(B$10="80-20", (((H155/H$19)*O$4)+O$5)*I$19, IF(B$10="60-40", (((H155/H$19)*P$4)+P$5)*I$19, 0)),0),"")</f>
        <v/>
      </c>
      <c r="J155" s="235" t="str">
        <f aca="false">IFERROR((G155+I155),"")</f>
        <v/>
      </c>
      <c r="K155" s="236" t="str">
        <f aca="false">IF(B155&lt;&gt;"",'Database (LECTURE-RES-PRAC)'!BN152, "")</f>
        <v/>
      </c>
      <c r="L155" s="232" t="str">
        <f aca="false">IF(B155&lt;&gt;"",IFERROR(IF(B$10="80-20", (((K155/K$19)*O$4)+O$5)*L$18, IF(B$10="60-40", (((K155/K$19)*P$4)+P$5)*L$18, 0)),0),"")</f>
        <v/>
      </c>
      <c r="M155" s="236" t="str">
        <f aca="false">IF(B155&lt;&gt;"",'Database (LECTURE-RES-PRAC)'!BO152, "")</f>
        <v/>
      </c>
      <c r="N155" s="232" t="str">
        <f aca="false">IF(B155&lt;&gt;"",IFERROR(IF(B$10="80-20", (((M155/M$19)*O$4)+O$5)*N$18, IF(B$10="60-40", (((M155/M$19)*P$4)+P$5)*N$18, 0)),0),"")</f>
        <v/>
      </c>
      <c r="O155" s="233" t="str">
        <f aca="false">IFERROR((L155+N155),"")</f>
        <v/>
      </c>
      <c r="P155" s="234" t="str">
        <f aca="false">IF(B155&lt;&gt;"",IF(B$5="LECTURE",'Exam (LECTURE ONLY)'!Y157,IF(B$5="PRACTICUM",OUTPUT!Z157,IF(B$5="RESEARCH",OUTPUT!Z157,IF(B$5="STUDENT FORMATION",OUTPUT!Z157,"")))),"")</f>
        <v/>
      </c>
      <c r="Q155" s="233" t="str">
        <f aca="false">IF(B155&lt;&gt;"",IFERROR(IF(B$10="80-20", (((P155/P$19)*O$4)+O$5)*Q$19, IF(B$10="60-40", (((P155/P$19)*P$4)+P$5)*Q$19, 0)),0),"")</f>
        <v/>
      </c>
      <c r="R155" s="235" t="str">
        <f aca="false">IFERROR((O155+Q155),"")</f>
        <v/>
      </c>
      <c r="S155" s="236" t="str">
        <f aca="false">IF(B155&lt;&gt;"",'Database (LECTURE-RES-PRAC)'!CT152, "")</f>
        <v/>
      </c>
      <c r="T155" s="232" t="str">
        <f aca="false">IF(B155&lt;&gt;"",IFERROR(IF(B$10="80-20", (((S155/S$19)*O$4)+O$5)*T$18, IF(B$10="60-40", (((S155/S$19)*P$4)+P$5)*T$18, 0)),0),"")</f>
        <v/>
      </c>
      <c r="U155" s="236" t="str">
        <f aca="false">IF(B155&lt;&gt;"",'Database (LECTURE-RES-PRAC)'!CU152, "")</f>
        <v/>
      </c>
      <c r="V155" s="232" t="str">
        <f aca="false">IF(B155&lt;&gt;"",IFERROR(IF(B$10="80-20", (((U155/U$19)*O$4)+O$5)*V$18, IF(B$10="60-40", (((U155/U$19)*P$4)+P$5)*V$18, 0)),0),"")</f>
        <v/>
      </c>
      <c r="W155" s="233" t="str">
        <f aca="false">IFERROR((T155+V155),"")</f>
        <v/>
      </c>
      <c r="X155" s="234" t="str">
        <f aca="false">IF(B155&lt;&gt;"",IF(B$5="LECTURE",'Exam (LECTURE ONLY)'!AJ157,IF(B$5="PRACTICUM",OUTPUT!AJ157,IF(B$5="RESEARCH",OUTPUT!AJ157,IF(B$5="STUDENT FORMATION",OUTPUT!AJ157,"")))),"")</f>
        <v/>
      </c>
      <c r="Y155" s="233" t="str">
        <f aca="false">IF(B155&lt;&gt;"",IFERROR(IF(B$10="80-20", (((X155/X$19)*O$4)+O$5)*Y$19, IF(B$10="60-40", (((X155/X$19)*P$4)+P$5)*Y$19, 0)),0),"")</f>
        <v/>
      </c>
      <c r="Z155" s="237" t="str">
        <f aca="false">IFERROR((W155+Y155),"")</f>
        <v/>
      </c>
      <c r="AA155" s="238" t="str">
        <f aca="false">IFERROR(IF(((J155+R155+Z155)/3)="","",((J155+R155+Z155)/3)),"")</f>
        <v/>
      </c>
      <c r="AB155" s="229" t="str">
        <f aca="false">IFERROR(IF(AA155="","",IF(AA155&gt;=75,"PASSED","FAILED")),"")</f>
        <v/>
      </c>
    </row>
    <row r="156" customFormat="false" ht="15.75" hidden="false" customHeight="true" outlineLevel="0" collapsed="false">
      <c r="A156" s="228" t="str">
        <f aca="false">IF(ISBLANK('Database (LECTURE-RES-PRAC)'!A153),"",'Database (LECTURE-RES-PRAC)'!A153)</f>
        <v/>
      </c>
      <c r="B156" s="229" t="str">
        <f aca="false">IF(ISBLANK('Database (LECTURE-RES-PRAC)'!B153),"",'Database (LECTURE-RES-PRAC)'!B153)</f>
        <v/>
      </c>
      <c r="C156" s="230" t="str">
        <f aca="false">IF(B156&lt;&gt;"",'Database (LECTURE-RES-PRAC)'!AH153, "")</f>
        <v/>
      </c>
      <c r="D156" s="231" t="str">
        <f aca="false">IF(B156&lt;&gt;"",IFERROR(IF(B$10="80-20", (((C156/C$19)*O$4)+O$5)*D$18, IF(B$10="60-40", (((C156/C$19)*P$4)+P$5)*D$18, 0)),0),"")</f>
        <v/>
      </c>
      <c r="E156" s="230" t="str">
        <f aca="false">IF(B156&lt;&gt;"",'Database (LECTURE-RES-PRAC)'!AI153,"")</f>
        <v/>
      </c>
      <c r="F156" s="232" t="str">
        <f aca="false">IF(B156&lt;&gt;"",IFERROR(IF(B$10="80-20", (((E156/E$19)*O$4)+O$5)*F$18, IF(B$10="60-40", (((E156/E$19)*P$4)+P$5)*F$18, 0)),0),"")</f>
        <v/>
      </c>
      <c r="G156" s="233" t="str">
        <f aca="false">IF(B156&lt;&gt;"",IFERROR((D156+F156),0),"")</f>
        <v/>
      </c>
      <c r="H156" s="234" t="str">
        <f aca="false">IF(B156&lt;&gt;"",IF(B$5="LECTURE",'Exam (LECTURE ONLY)'!N158,IF(B$5="PRACTICUM",OUTPUT!N158,IF(B$5="RESEARCH",OUTPUT!N158,IF(B$5="STUDENT FORMATION",OUTPUT!N158,"")))),"")</f>
        <v/>
      </c>
      <c r="I156" s="233" t="str">
        <f aca="false">IF(B156&lt;&gt;"",IFERROR(IF(B$10="80-20", (((H156/H$19)*O$4)+O$5)*I$19, IF(B$10="60-40", (((H156/H$19)*P$4)+P$5)*I$19, 0)),0),"")</f>
        <v/>
      </c>
      <c r="J156" s="235" t="str">
        <f aca="false">IFERROR((G156+I156),"")</f>
        <v/>
      </c>
      <c r="K156" s="236" t="str">
        <f aca="false">IF(B156&lt;&gt;"",'Database (LECTURE-RES-PRAC)'!BN153, "")</f>
        <v/>
      </c>
      <c r="L156" s="232" t="str">
        <f aca="false">IF(B156&lt;&gt;"",IFERROR(IF(B$10="80-20", (((K156/K$19)*O$4)+O$5)*L$18, IF(B$10="60-40", (((K156/K$19)*P$4)+P$5)*L$18, 0)),0),"")</f>
        <v/>
      </c>
      <c r="M156" s="236" t="str">
        <f aca="false">IF(B156&lt;&gt;"",'Database (LECTURE-RES-PRAC)'!BO153, "")</f>
        <v/>
      </c>
      <c r="N156" s="232" t="str">
        <f aca="false">IF(B156&lt;&gt;"",IFERROR(IF(B$10="80-20", (((M156/M$19)*O$4)+O$5)*N$18, IF(B$10="60-40", (((M156/M$19)*P$4)+P$5)*N$18, 0)),0),"")</f>
        <v/>
      </c>
      <c r="O156" s="233" t="str">
        <f aca="false">IFERROR((L156+N156),"")</f>
        <v/>
      </c>
      <c r="P156" s="234" t="str">
        <f aca="false">IF(B156&lt;&gt;"",IF(B$5="LECTURE",'Exam (LECTURE ONLY)'!Y158,IF(B$5="PRACTICUM",OUTPUT!Z158,IF(B$5="RESEARCH",OUTPUT!Z158,IF(B$5="STUDENT FORMATION",OUTPUT!Z158,"")))),"")</f>
        <v/>
      </c>
      <c r="Q156" s="233" t="str">
        <f aca="false">IF(B156&lt;&gt;"",IFERROR(IF(B$10="80-20", (((P156/P$19)*O$4)+O$5)*Q$19, IF(B$10="60-40", (((P156/P$19)*P$4)+P$5)*Q$19, 0)),0),"")</f>
        <v/>
      </c>
      <c r="R156" s="235" t="str">
        <f aca="false">IFERROR((O156+Q156),"")</f>
        <v/>
      </c>
      <c r="S156" s="236" t="str">
        <f aca="false">IF(B156&lt;&gt;"",'Database (LECTURE-RES-PRAC)'!CT153, "")</f>
        <v/>
      </c>
      <c r="T156" s="232" t="str">
        <f aca="false">IF(B156&lt;&gt;"",IFERROR(IF(B$10="80-20", (((S156/S$19)*O$4)+O$5)*T$18, IF(B$10="60-40", (((S156/S$19)*P$4)+P$5)*T$18, 0)),0),"")</f>
        <v/>
      </c>
      <c r="U156" s="236" t="str">
        <f aca="false">IF(B156&lt;&gt;"",'Database (LECTURE-RES-PRAC)'!CU153, "")</f>
        <v/>
      </c>
      <c r="V156" s="232" t="str">
        <f aca="false">IF(B156&lt;&gt;"",IFERROR(IF(B$10="80-20", (((U156/U$19)*O$4)+O$5)*V$18, IF(B$10="60-40", (((U156/U$19)*P$4)+P$5)*V$18, 0)),0),"")</f>
        <v/>
      </c>
      <c r="W156" s="233" t="str">
        <f aca="false">IFERROR((T156+V156),"")</f>
        <v/>
      </c>
      <c r="X156" s="234" t="str">
        <f aca="false">IF(B156&lt;&gt;"",IF(B$5="LECTURE",'Exam (LECTURE ONLY)'!AJ158,IF(B$5="PRACTICUM",OUTPUT!AJ158,IF(B$5="RESEARCH",OUTPUT!AJ158,IF(B$5="STUDENT FORMATION",OUTPUT!AJ158,"")))),"")</f>
        <v/>
      </c>
      <c r="Y156" s="233" t="str">
        <f aca="false">IF(B156&lt;&gt;"",IFERROR(IF(B$10="80-20", (((X156/X$19)*O$4)+O$5)*Y$19, IF(B$10="60-40", (((X156/X$19)*P$4)+P$5)*Y$19, 0)),0),"")</f>
        <v/>
      </c>
      <c r="Z156" s="237" t="str">
        <f aca="false">IFERROR((W156+Y156),"")</f>
        <v/>
      </c>
      <c r="AA156" s="238" t="str">
        <f aca="false">IFERROR(IF(((J156+R156+Z156)/3)="","",((J156+R156+Z156)/3)),"")</f>
        <v/>
      </c>
      <c r="AB156" s="229" t="str">
        <f aca="false">IFERROR(IF(AA156="","",IF(AA156&gt;=75,"PASSED","FAILED")),"")</f>
        <v/>
      </c>
    </row>
    <row r="157" customFormat="false" ht="15.75" hidden="false" customHeight="true" outlineLevel="0" collapsed="false">
      <c r="A157" s="183" t="str">
        <f aca="false">IF(ISBLANK('Database (LECTURE-RES-PRAC)'!A154),"",'Database (LECTURE-RES-PRAC)'!A154)</f>
        <v/>
      </c>
      <c r="B157" s="184" t="str">
        <f aca="false">IF(ISBLANK('Database (LECTURE-RES-PRAC)'!B154),"",'Database (LECTURE-RES-PRAC)'!B154)</f>
        <v/>
      </c>
      <c r="C157" s="230" t="str">
        <f aca="false">IF(B157&lt;&gt;"",'Database (LECTURE-RES-PRAC)'!AH154, "")</f>
        <v/>
      </c>
      <c r="D157" s="231" t="str">
        <f aca="false">IF(B157&lt;&gt;"",IFERROR(IF(B$10="80-20", (((C157/C$19)*O$4)+O$5)*D$18, IF(B$10="60-40", (((C157/C$19)*P$4)+P$5)*D$18, 0)),0),"")</f>
        <v/>
      </c>
      <c r="E157" s="230" t="str">
        <f aca="false">IF(B157&lt;&gt;"",'Database (LECTURE-RES-PRAC)'!AI154,"")</f>
        <v/>
      </c>
      <c r="F157" s="232" t="str">
        <f aca="false">IF(B157&lt;&gt;"",IFERROR(IF(B$10="80-20", (((E157/E$19)*O$4)+O$5)*F$18, IF(B$10="60-40", (((E157/E$19)*P$4)+P$5)*F$18, 0)),0),"")</f>
        <v/>
      </c>
      <c r="G157" s="233" t="str">
        <f aca="false">IF(B157&lt;&gt;"",IFERROR((D157+F157),0),"")</f>
        <v/>
      </c>
      <c r="H157" s="234" t="str">
        <f aca="false">IF(B157&lt;&gt;"",IF(B$5="LECTURE",'Exam (LECTURE ONLY)'!N159,IF(B$5="PRACTICUM",OUTPUT!N159,IF(B$5="RESEARCH",OUTPUT!N159,IF(B$5="STUDENT FORMATION",OUTPUT!N159,"")))),"")</f>
        <v/>
      </c>
      <c r="I157" s="233" t="str">
        <f aca="false">IF(B157&lt;&gt;"",IFERROR(IF(B$10="80-20", (((H157/H$19)*O$4)+O$5)*I$19, IF(B$10="60-40", (((H157/H$19)*P$4)+P$5)*I$19, 0)),0),"")</f>
        <v/>
      </c>
      <c r="J157" s="235" t="str">
        <f aca="false">IFERROR((G157+I157),"")</f>
        <v/>
      </c>
      <c r="K157" s="236" t="str">
        <f aca="false">IF(B157&lt;&gt;"",'Database (LECTURE-RES-PRAC)'!BN154, "")</f>
        <v/>
      </c>
      <c r="L157" s="232" t="str">
        <f aca="false">IF(B157&lt;&gt;"",IFERROR(IF(B$10="80-20", (((K157/K$19)*O$4)+O$5)*L$18, IF(B$10="60-40", (((K157/K$19)*P$4)+P$5)*L$18, 0)),0),"")</f>
        <v/>
      </c>
      <c r="M157" s="236" t="str">
        <f aca="false">IF(B157&lt;&gt;"",'Database (LECTURE-RES-PRAC)'!BO154, "")</f>
        <v/>
      </c>
      <c r="N157" s="232" t="str">
        <f aca="false">IF(B157&lt;&gt;"",IFERROR(IF(B$10="80-20", (((M157/M$19)*O$4)+O$5)*N$18, IF(B$10="60-40", (((M157/M$19)*P$4)+P$5)*N$18, 0)),0),"")</f>
        <v/>
      </c>
      <c r="O157" s="233" t="str">
        <f aca="false">IFERROR((L157+N157),"")</f>
        <v/>
      </c>
      <c r="P157" s="234" t="str">
        <f aca="false">IF(B157&lt;&gt;"",IF(B$5="LECTURE",'Exam (LECTURE ONLY)'!Y159,IF(B$5="PRACTICUM",OUTPUT!Z159,IF(B$5="RESEARCH",OUTPUT!Z159,IF(B$5="STUDENT FORMATION",OUTPUT!Z159,"")))),"")</f>
        <v/>
      </c>
      <c r="Q157" s="233" t="str">
        <f aca="false">IF(B157&lt;&gt;"",IFERROR(IF(B$10="80-20", (((P157/P$19)*O$4)+O$5)*Q$19, IF(B$10="60-40", (((P157/P$19)*P$4)+P$5)*Q$19, 0)),0),"")</f>
        <v/>
      </c>
      <c r="R157" s="235" t="str">
        <f aca="false">IFERROR((O157+Q157),"")</f>
        <v/>
      </c>
      <c r="S157" s="236" t="str">
        <f aca="false">IF(B157&lt;&gt;"",'Database (LECTURE-RES-PRAC)'!CT154, "")</f>
        <v/>
      </c>
      <c r="T157" s="232" t="str">
        <f aca="false">IF(B157&lt;&gt;"",IFERROR(IF(B$10="80-20", (((S157/S$19)*O$4)+O$5)*T$18, IF(B$10="60-40", (((S157/S$19)*P$4)+P$5)*T$18, 0)),0),"")</f>
        <v/>
      </c>
      <c r="U157" s="236" t="str">
        <f aca="false">IF(B157&lt;&gt;"",'Database (LECTURE-RES-PRAC)'!CU154, "")</f>
        <v/>
      </c>
      <c r="V157" s="232" t="str">
        <f aca="false">IF(B157&lt;&gt;"",IFERROR(IF(B$10="80-20", (((U157/U$19)*O$4)+O$5)*V$18, IF(B$10="60-40", (((U157/U$19)*P$4)+P$5)*V$18, 0)),0),"")</f>
        <v/>
      </c>
      <c r="W157" s="233" t="str">
        <f aca="false">IFERROR((T157+V157),"")</f>
        <v/>
      </c>
      <c r="X157" s="234" t="str">
        <f aca="false">IF(B157&lt;&gt;"",IF(B$5="LECTURE",'Exam (LECTURE ONLY)'!AJ159,IF(B$5="PRACTICUM",OUTPUT!AJ159,IF(B$5="RESEARCH",OUTPUT!AJ159,IF(B$5="STUDENT FORMATION",OUTPUT!AJ159,"")))),"")</f>
        <v/>
      </c>
      <c r="Y157" s="233" t="str">
        <f aca="false">IF(B157&lt;&gt;"",IFERROR(IF(B$10="80-20", (((X157/X$19)*O$4)+O$5)*Y$19, IF(B$10="60-40", (((X157/X$19)*P$4)+P$5)*Y$19, 0)),0),"")</f>
        <v/>
      </c>
      <c r="Z157" s="237" t="str">
        <f aca="false">IFERROR((W157+Y157),"")</f>
        <v/>
      </c>
      <c r="AA157" s="238" t="str">
        <f aca="false">IFERROR(IF(((J157+R157+Z157)/3)="","",((J157+R157+Z157)/3)),"")</f>
        <v/>
      </c>
      <c r="AB157" s="229" t="str">
        <f aca="false">IFERROR(IF(AA157="","",IF(AA157&gt;=75,"PASSED","FAILED")),"")</f>
        <v/>
      </c>
    </row>
    <row r="158" customFormat="false" ht="15.75" hidden="false" customHeight="true" outlineLevel="0" collapsed="false">
      <c r="A158" s="228" t="str">
        <f aca="false">IF(ISBLANK('Database (LECTURE-RES-PRAC)'!A155),"",'Database (LECTURE-RES-PRAC)'!A155)</f>
        <v/>
      </c>
      <c r="B158" s="229" t="str">
        <f aca="false">IF(ISBLANK('Database (LECTURE-RES-PRAC)'!B155),"",'Database (LECTURE-RES-PRAC)'!B155)</f>
        <v/>
      </c>
      <c r="C158" s="230" t="str">
        <f aca="false">IF(B158&lt;&gt;"",'Database (LECTURE-RES-PRAC)'!AH155, "")</f>
        <v/>
      </c>
      <c r="D158" s="231" t="str">
        <f aca="false">IF(B158&lt;&gt;"",IFERROR(IF(B$10="80-20", (((C158/C$19)*O$4)+O$5)*D$18, IF(B$10="60-40", (((C158/C$19)*P$4)+P$5)*D$18, 0)),0),"")</f>
        <v/>
      </c>
      <c r="E158" s="230" t="str">
        <f aca="false">IF(B158&lt;&gt;"",'Database (LECTURE-RES-PRAC)'!AI155,"")</f>
        <v/>
      </c>
      <c r="F158" s="232" t="str">
        <f aca="false">IF(B158&lt;&gt;"",IFERROR(IF(B$10="80-20", (((E158/E$19)*O$4)+O$5)*F$18, IF(B$10="60-40", (((E158/E$19)*P$4)+P$5)*F$18, 0)),0),"")</f>
        <v/>
      </c>
      <c r="G158" s="233" t="str">
        <f aca="false">IF(B158&lt;&gt;"",IFERROR((D158+F158),0),"")</f>
        <v/>
      </c>
      <c r="H158" s="234" t="str">
        <f aca="false">IF(B158&lt;&gt;"",IF(B$5="LECTURE",'Exam (LECTURE ONLY)'!N160,IF(B$5="PRACTICUM",OUTPUT!N160,IF(B$5="RESEARCH",OUTPUT!N160,IF(B$5="STUDENT FORMATION",OUTPUT!N160,"")))),"")</f>
        <v/>
      </c>
      <c r="I158" s="233" t="str">
        <f aca="false">IF(B158&lt;&gt;"",IFERROR(IF(B$10="80-20", (((H158/H$19)*O$4)+O$5)*I$19, IF(B$10="60-40", (((H158/H$19)*P$4)+P$5)*I$19, 0)),0),"")</f>
        <v/>
      </c>
      <c r="J158" s="235" t="str">
        <f aca="false">IFERROR((G158+I158),"")</f>
        <v/>
      </c>
      <c r="K158" s="236" t="str">
        <f aca="false">IF(B158&lt;&gt;"",'Database (LECTURE-RES-PRAC)'!BN155, "")</f>
        <v/>
      </c>
      <c r="L158" s="232" t="str">
        <f aca="false">IF(B158&lt;&gt;"",IFERROR(IF(B$10="80-20", (((K158/K$19)*O$4)+O$5)*L$18, IF(B$10="60-40", (((K158/K$19)*P$4)+P$5)*L$18, 0)),0),"")</f>
        <v/>
      </c>
      <c r="M158" s="236" t="str">
        <f aca="false">IF(B158&lt;&gt;"",'Database (LECTURE-RES-PRAC)'!BO155, "")</f>
        <v/>
      </c>
      <c r="N158" s="232" t="str">
        <f aca="false">IF(B158&lt;&gt;"",IFERROR(IF(B$10="80-20", (((M158/M$19)*O$4)+O$5)*N$18, IF(B$10="60-40", (((M158/M$19)*P$4)+P$5)*N$18, 0)),0),"")</f>
        <v/>
      </c>
      <c r="O158" s="233" t="str">
        <f aca="false">IFERROR((L158+N158),"")</f>
        <v/>
      </c>
      <c r="P158" s="234" t="str">
        <f aca="false">IF(B158&lt;&gt;"",IF(B$5="LECTURE",'Exam (LECTURE ONLY)'!Y160,IF(B$5="PRACTICUM",OUTPUT!Z160,IF(B$5="RESEARCH",OUTPUT!Z160,IF(B$5="STUDENT FORMATION",OUTPUT!Z160,"")))),"")</f>
        <v/>
      </c>
      <c r="Q158" s="233" t="str">
        <f aca="false">IF(B158&lt;&gt;"",IFERROR(IF(B$10="80-20", (((P158/P$19)*O$4)+O$5)*Q$19, IF(B$10="60-40", (((P158/P$19)*P$4)+P$5)*Q$19, 0)),0),"")</f>
        <v/>
      </c>
      <c r="R158" s="235" t="str">
        <f aca="false">IFERROR((O158+Q158),"")</f>
        <v/>
      </c>
      <c r="S158" s="236" t="str">
        <f aca="false">IF(B158&lt;&gt;"",'Database (LECTURE-RES-PRAC)'!CT155, "")</f>
        <v/>
      </c>
      <c r="T158" s="232" t="str">
        <f aca="false">IF(B158&lt;&gt;"",IFERROR(IF(B$10="80-20", (((S158/S$19)*O$4)+O$5)*T$18, IF(B$10="60-40", (((S158/S$19)*P$4)+P$5)*T$18, 0)),0),"")</f>
        <v/>
      </c>
      <c r="U158" s="236" t="str">
        <f aca="false">IF(B158&lt;&gt;"",'Database (LECTURE-RES-PRAC)'!CU155, "")</f>
        <v/>
      </c>
      <c r="V158" s="232" t="str">
        <f aca="false">IF(B158&lt;&gt;"",IFERROR(IF(B$10="80-20", (((U158/U$19)*O$4)+O$5)*V$18, IF(B$10="60-40", (((U158/U$19)*P$4)+P$5)*V$18, 0)),0),"")</f>
        <v/>
      </c>
      <c r="W158" s="233" t="str">
        <f aca="false">IFERROR((T158+V158),"")</f>
        <v/>
      </c>
      <c r="X158" s="234" t="str">
        <f aca="false">IF(B158&lt;&gt;"",IF(B$5="LECTURE",'Exam (LECTURE ONLY)'!AJ160,IF(B$5="PRACTICUM",OUTPUT!AJ160,IF(B$5="RESEARCH",OUTPUT!AJ160,IF(B$5="STUDENT FORMATION",OUTPUT!AJ160,"")))),"")</f>
        <v/>
      </c>
      <c r="Y158" s="233" t="str">
        <f aca="false">IF(B158&lt;&gt;"",IFERROR(IF(B$10="80-20", (((X158/X$19)*O$4)+O$5)*Y$19, IF(B$10="60-40", (((X158/X$19)*P$4)+P$5)*Y$19, 0)),0),"")</f>
        <v/>
      </c>
      <c r="Z158" s="237" t="str">
        <f aca="false">IFERROR((W158+Y158),"")</f>
        <v/>
      </c>
      <c r="AA158" s="238" t="str">
        <f aca="false">IFERROR(IF(((J158+R158+Z158)/3)="","",((J158+R158+Z158)/3)),"")</f>
        <v/>
      </c>
      <c r="AB158" s="229" t="str">
        <f aca="false">IFERROR(IF(AA158="","",IF(AA158&gt;=75,"PASSED","FAILED")),"")</f>
        <v/>
      </c>
    </row>
    <row r="159" customFormat="false" ht="15.75" hidden="false" customHeight="true" outlineLevel="0" collapsed="false">
      <c r="A159" s="183" t="str">
        <f aca="false">IF(ISBLANK('Database (LECTURE-RES-PRAC)'!A156),"",'Database (LECTURE-RES-PRAC)'!A156)</f>
        <v/>
      </c>
      <c r="B159" s="184" t="str">
        <f aca="false">IF(ISBLANK('Database (LECTURE-RES-PRAC)'!B156),"",'Database (LECTURE-RES-PRAC)'!B156)</f>
        <v/>
      </c>
      <c r="C159" s="230" t="str">
        <f aca="false">IF(B159&lt;&gt;"",'Database (LECTURE-RES-PRAC)'!AH156, "")</f>
        <v/>
      </c>
      <c r="D159" s="231" t="str">
        <f aca="false">IF(B159&lt;&gt;"",IFERROR(IF(B$10="80-20", (((C159/C$19)*O$4)+O$5)*D$18, IF(B$10="60-40", (((C159/C$19)*P$4)+P$5)*D$18, 0)),0),"")</f>
        <v/>
      </c>
      <c r="E159" s="230" t="str">
        <f aca="false">IF(B159&lt;&gt;"",'Database (LECTURE-RES-PRAC)'!AI156,"")</f>
        <v/>
      </c>
      <c r="F159" s="232" t="str">
        <f aca="false">IF(B159&lt;&gt;"",IFERROR(IF(B$10="80-20", (((E159/E$19)*O$4)+O$5)*F$18, IF(B$10="60-40", (((E159/E$19)*P$4)+P$5)*F$18, 0)),0),"")</f>
        <v/>
      </c>
      <c r="G159" s="233" t="str">
        <f aca="false">IF(B159&lt;&gt;"",IFERROR((D159+F159),0),"")</f>
        <v/>
      </c>
      <c r="H159" s="234" t="str">
        <f aca="false">IF(B159&lt;&gt;"",IF(B$5="LECTURE",'Exam (LECTURE ONLY)'!N161,IF(B$5="PRACTICUM",OUTPUT!N161,IF(B$5="RESEARCH",OUTPUT!N161,IF(B$5="STUDENT FORMATION",OUTPUT!N161,"")))),"")</f>
        <v/>
      </c>
      <c r="I159" s="233" t="str">
        <f aca="false">IF(B159&lt;&gt;"",IFERROR(IF(B$10="80-20", (((H159/H$19)*O$4)+O$5)*I$19, IF(B$10="60-40", (((H159/H$19)*P$4)+P$5)*I$19, 0)),0),"")</f>
        <v/>
      </c>
      <c r="J159" s="235" t="str">
        <f aca="false">IFERROR((G159+I159),"")</f>
        <v/>
      </c>
      <c r="K159" s="236" t="str">
        <f aca="false">IF(B159&lt;&gt;"",'Database (LECTURE-RES-PRAC)'!BN156, "")</f>
        <v/>
      </c>
      <c r="L159" s="232" t="str">
        <f aca="false">IF(B159&lt;&gt;"",IFERROR(IF(B$10="80-20", (((K159/K$19)*O$4)+O$5)*L$18, IF(B$10="60-40", (((K159/K$19)*P$4)+P$5)*L$18, 0)),0),"")</f>
        <v/>
      </c>
      <c r="M159" s="236" t="str">
        <f aca="false">IF(B159&lt;&gt;"",'Database (LECTURE-RES-PRAC)'!BO156, "")</f>
        <v/>
      </c>
      <c r="N159" s="232" t="str">
        <f aca="false">IF(B159&lt;&gt;"",IFERROR(IF(B$10="80-20", (((M159/M$19)*O$4)+O$5)*N$18, IF(B$10="60-40", (((M159/M$19)*P$4)+P$5)*N$18, 0)),0),"")</f>
        <v/>
      </c>
      <c r="O159" s="233" t="str">
        <f aca="false">IFERROR((L159+N159),"")</f>
        <v/>
      </c>
      <c r="P159" s="234" t="str">
        <f aca="false">IF(B159&lt;&gt;"",IF(B$5="LECTURE",'Exam (LECTURE ONLY)'!Y161,IF(B$5="PRACTICUM",OUTPUT!Z161,IF(B$5="RESEARCH",OUTPUT!Z161,IF(B$5="STUDENT FORMATION",OUTPUT!Z161,"")))),"")</f>
        <v/>
      </c>
      <c r="Q159" s="233" t="str">
        <f aca="false">IF(B159&lt;&gt;"",IFERROR(IF(B$10="80-20", (((P159/P$19)*O$4)+O$5)*Q$19, IF(B$10="60-40", (((P159/P$19)*P$4)+P$5)*Q$19, 0)),0),"")</f>
        <v/>
      </c>
      <c r="R159" s="235" t="str">
        <f aca="false">IFERROR((O159+Q159),"")</f>
        <v/>
      </c>
      <c r="S159" s="236" t="str">
        <f aca="false">IF(B159&lt;&gt;"",'Database (LECTURE-RES-PRAC)'!CT156, "")</f>
        <v/>
      </c>
      <c r="T159" s="232" t="str">
        <f aca="false">IF(B159&lt;&gt;"",IFERROR(IF(B$10="80-20", (((S159/S$19)*O$4)+O$5)*T$18, IF(B$10="60-40", (((S159/S$19)*P$4)+P$5)*T$18, 0)),0),"")</f>
        <v/>
      </c>
      <c r="U159" s="236" t="str">
        <f aca="false">IF(B159&lt;&gt;"",'Database (LECTURE-RES-PRAC)'!CU156, "")</f>
        <v/>
      </c>
      <c r="V159" s="232" t="str">
        <f aca="false">IF(B159&lt;&gt;"",IFERROR(IF(B$10="80-20", (((U159/U$19)*O$4)+O$5)*V$18, IF(B$10="60-40", (((U159/U$19)*P$4)+P$5)*V$18, 0)),0),"")</f>
        <v/>
      </c>
      <c r="W159" s="233" t="str">
        <f aca="false">IFERROR((T159+V159),"")</f>
        <v/>
      </c>
      <c r="X159" s="234" t="str">
        <f aca="false">IF(B159&lt;&gt;"",IF(B$5="LECTURE",'Exam (LECTURE ONLY)'!AJ161,IF(B$5="PRACTICUM",OUTPUT!AJ161,IF(B$5="RESEARCH",OUTPUT!AJ161,IF(B$5="STUDENT FORMATION",OUTPUT!AJ161,"")))),"")</f>
        <v/>
      </c>
      <c r="Y159" s="233" t="str">
        <f aca="false">IF(B159&lt;&gt;"",IFERROR(IF(B$10="80-20", (((X159/X$19)*O$4)+O$5)*Y$19, IF(B$10="60-40", (((X159/X$19)*P$4)+P$5)*Y$19, 0)),0),"")</f>
        <v/>
      </c>
      <c r="Z159" s="237" t="str">
        <f aca="false">IFERROR((W159+Y159),"")</f>
        <v/>
      </c>
      <c r="AA159" s="238" t="str">
        <f aca="false">IFERROR(IF(((J159+R159+Z159)/3)="","",((J159+R159+Z159)/3)),"")</f>
        <v/>
      </c>
      <c r="AB159" s="229" t="str">
        <f aca="false">IFERROR(IF(AA159="","",IF(AA159&gt;=75,"PASSED","FAILED")),"")</f>
        <v/>
      </c>
    </row>
    <row r="160" customFormat="false" ht="15.75" hidden="false" customHeight="true" outlineLevel="0" collapsed="false">
      <c r="A160" s="228" t="str">
        <f aca="false">IF(ISBLANK('Database (LECTURE-RES-PRAC)'!A157),"",'Database (LECTURE-RES-PRAC)'!A157)</f>
        <v/>
      </c>
      <c r="B160" s="229" t="str">
        <f aca="false">IF(ISBLANK('Database (LECTURE-RES-PRAC)'!B157),"",'Database (LECTURE-RES-PRAC)'!B157)</f>
        <v/>
      </c>
      <c r="C160" s="230" t="str">
        <f aca="false">IF(B160&lt;&gt;"",'Database (LECTURE-RES-PRAC)'!AH157, "")</f>
        <v/>
      </c>
      <c r="D160" s="231" t="str">
        <f aca="false">IF(B160&lt;&gt;"",IFERROR(IF(B$10="80-20", (((C160/C$19)*O$4)+O$5)*D$18, IF(B$10="60-40", (((C160/C$19)*P$4)+P$5)*D$18, 0)),0),"")</f>
        <v/>
      </c>
      <c r="E160" s="230" t="str">
        <f aca="false">IF(B160&lt;&gt;"",'Database (LECTURE-RES-PRAC)'!AI157,"")</f>
        <v/>
      </c>
      <c r="F160" s="232" t="str">
        <f aca="false">IF(B160&lt;&gt;"",IFERROR(IF(B$10="80-20", (((E160/E$19)*O$4)+O$5)*F$18, IF(B$10="60-40", (((E160/E$19)*P$4)+P$5)*F$18, 0)),0),"")</f>
        <v/>
      </c>
      <c r="G160" s="233" t="str">
        <f aca="false">IF(B160&lt;&gt;"",IFERROR((D160+F160),0),"")</f>
        <v/>
      </c>
      <c r="H160" s="234" t="str">
        <f aca="false">IF(B160&lt;&gt;"",IF(B$5="LECTURE",'Exam (LECTURE ONLY)'!N162,IF(B$5="PRACTICUM",OUTPUT!N162,IF(B$5="RESEARCH",OUTPUT!N162,IF(B$5="STUDENT FORMATION",OUTPUT!N162,"")))),"")</f>
        <v/>
      </c>
      <c r="I160" s="233" t="str">
        <f aca="false">IF(B160&lt;&gt;"",IFERROR(IF(B$10="80-20", (((H160/H$19)*O$4)+O$5)*I$19, IF(B$10="60-40", (((H160/H$19)*P$4)+P$5)*I$19, 0)),0),"")</f>
        <v/>
      </c>
      <c r="J160" s="235" t="str">
        <f aca="false">IFERROR((G160+I160),"")</f>
        <v/>
      </c>
      <c r="K160" s="236" t="str">
        <f aca="false">IF(B160&lt;&gt;"",'Database (LECTURE-RES-PRAC)'!BN157, "")</f>
        <v/>
      </c>
      <c r="L160" s="232" t="str">
        <f aca="false">IF(B160&lt;&gt;"",IFERROR(IF(B$10="80-20", (((K160/K$19)*O$4)+O$5)*L$18, IF(B$10="60-40", (((K160/K$19)*P$4)+P$5)*L$18, 0)),0),"")</f>
        <v/>
      </c>
      <c r="M160" s="236" t="str">
        <f aca="false">IF(B160&lt;&gt;"",'Database (LECTURE-RES-PRAC)'!BO157, "")</f>
        <v/>
      </c>
      <c r="N160" s="232" t="str">
        <f aca="false">IF(B160&lt;&gt;"",IFERROR(IF(B$10="80-20", (((M160/M$19)*O$4)+O$5)*N$18, IF(B$10="60-40", (((M160/M$19)*P$4)+P$5)*N$18, 0)),0),"")</f>
        <v/>
      </c>
      <c r="O160" s="233" t="str">
        <f aca="false">IFERROR((L160+N160),"")</f>
        <v/>
      </c>
      <c r="P160" s="234" t="str">
        <f aca="false">IF(B160&lt;&gt;"",IF(B$5="LECTURE",'Exam (LECTURE ONLY)'!Y162,IF(B$5="PRACTICUM",OUTPUT!Z162,IF(B$5="RESEARCH",OUTPUT!Z162,IF(B$5="STUDENT FORMATION",OUTPUT!Z162,"")))),"")</f>
        <v/>
      </c>
      <c r="Q160" s="233" t="str">
        <f aca="false">IF(B160&lt;&gt;"",IFERROR(IF(B$10="80-20", (((P160/P$19)*O$4)+O$5)*Q$19, IF(B$10="60-40", (((P160/P$19)*P$4)+P$5)*Q$19, 0)),0),"")</f>
        <v/>
      </c>
      <c r="R160" s="235" t="str">
        <f aca="false">IFERROR((O160+Q160),"")</f>
        <v/>
      </c>
      <c r="S160" s="236" t="str">
        <f aca="false">IF(B160&lt;&gt;"",'Database (LECTURE-RES-PRAC)'!CT157, "")</f>
        <v/>
      </c>
      <c r="T160" s="232" t="str">
        <f aca="false">IF(B160&lt;&gt;"",IFERROR(IF(B$10="80-20", (((S160/S$19)*O$4)+O$5)*T$18, IF(B$10="60-40", (((S160/S$19)*P$4)+P$5)*T$18, 0)),0),"")</f>
        <v/>
      </c>
      <c r="U160" s="236" t="str">
        <f aca="false">IF(B160&lt;&gt;"",'Database (LECTURE-RES-PRAC)'!CU157, "")</f>
        <v/>
      </c>
      <c r="V160" s="232" t="str">
        <f aca="false">IF(B160&lt;&gt;"",IFERROR(IF(B$10="80-20", (((U160/U$19)*O$4)+O$5)*V$18, IF(B$10="60-40", (((U160/U$19)*P$4)+P$5)*V$18, 0)),0),"")</f>
        <v/>
      </c>
      <c r="W160" s="233" t="str">
        <f aca="false">IFERROR((T160+V160),"")</f>
        <v/>
      </c>
      <c r="X160" s="234" t="str">
        <f aca="false">IF(B160&lt;&gt;"",IF(B$5="LECTURE",'Exam (LECTURE ONLY)'!AJ162,IF(B$5="PRACTICUM",OUTPUT!AJ162,IF(B$5="RESEARCH",OUTPUT!AJ162,IF(B$5="STUDENT FORMATION",OUTPUT!AJ162,"")))),"")</f>
        <v/>
      </c>
      <c r="Y160" s="233" t="str">
        <f aca="false">IF(B160&lt;&gt;"",IFERROR(IF(B$10="80-20", (((X160/X$19)*O$4)+O$5)*Y$19, IF(B$10="60-40", (((X160/X$19)*P$4)+P$5)*Y$19, 0)),0),"")</f>
        <v/>
      </c>
      <c r="Z160" s="237" t="str">
        <f aca="false">IFERROR((W160+Y160),"")</f>
        <v/>
      </c>
      <c r="AA160" s="238" t="str">
        <f aca="false">IFERROR(IF(((J160+R160+Z160)/3)="","",((J160+R160+Z160)/3)),"")</f>
        <v/>
      </c>
      <c r="AB160" s="229" t="str">
        <f aca="false">IFERROR(IF(AA160="","",IF(AA160&gt;=75,"PASSED","FAILED")),"")</f>
        <v/>
      </c>
    </row>
    <row r="161" customFormat="false" ht="15.75" hidden="false" customHeight="true" outlineLevel="0" collapsed="false">
      <c r="A161" s="183" t="str">
        <f aca="false">IF(ISBLANK('Database (LECTURE-RES-PRAC)'!A158),"",'Database (LECTURE-RES-PRAC)'!A158)</f>
        <v/>
      </c>
      <c r="B161" s="184" t="str">
        <f aca="false">IF(ISBLANK('Database (LECTURE-RES-PRAC)'!B158),"",'Database (LECTURE-RES-PRAC)'!B158)</f>
        <v/>
      </c>
      <c r="C161" s="230" t="str">
        <f aca="false">IF(B161&lt;&gt;"",'Database (LECTURE-RES-PRAC)'!AH158, "")</f>
        <v/>
      </c>
      <c r="D161" s="231" t="str">
        <f aca="false">IF(B161&lt;&gt;"",IFERROR(IF(B$10="80-20", (((C161/C$19)*O$4)+O$5)*D$18, IF(B$10="60-40", (((C161/C$19)*P$4)+P$5)*D$18, 0)),0),"")</f>
        <v/>
      </c>
      <c r="E161" s="230" t="str">
        <f aca="false">IF(B161&lt;&gt;"",'Database (LECTURE-RES-PRAC)'!AI158,"")</f>
        <v/>
      </c>
      <c r="F161" s="232" t="str">
        <f aca="false">IF(B161&lt;&gt;"",IFERROR(IF(B$10="80-20", (((E161/E$19)*O$4)+O$5)*F$18, IF(B$10="60-40", (((E161/E$19)*P$4)+P$5)*F$18, 0)),0),"")</f>
        <v/>
      </c>
      <c r="G161" s="233" t="str">
        <f aca="false">IF(B161&lt;&gt;"",IFERROR((D161+F161),0),"")</f>
        <v/>
      </c>
      <c r="H161" s="234" t="str">
        <f aca="false">IF(B161&lt;&gt;"",IF(B$5="LECTURE",'Exam (LECTURE ONLY)'!N163,IF(B$5="PRACTICUM",OUTPUT!N163,IF(B$5="RESEARCH",OUTPUT!N163,IF(B$5="STUDENT FORMATION",OUTPUT!N163,"")))),"")</f>
        <v/>
      </c>
      <c r="I161" s="233" t="str">
        <f aca="false">IF(B161&lt;&gt;"",IFERROR(IF(B$10="80-20", (((H161/H$19)*O$4)+O$5)*I$19, IF(B$10="60-40", (((H161/H$19)*P$4)+P$5)*I$19, 0)),0),"")</f>
        <v/>
      </c>
      <c r="J161" s="235" t="str">
        <f aca="false">IFERROR((G161+I161),"")</f>
        <v/>
      </c>
      <c r="K161" s="236" t="str">
        <f aca="false">IF(B161&lt;&gt;"",'Database (LECTURE-RES-PRAC)'!BN158, "")</f>
        <v/>
      </c>
      <c r="L161" s="232" t="str">
        <f aca="false">IF(B161&lt;&gt;"",IFERROR(IF(B$10="80-20", (((K161/K$19)*O$4)+O$5)*L$18, IF(B$10="60-40", (((K161/K$19)*P$4)+P$5)*L$18, 0)),0),"")</f>
        <v/>
      </c>
      <c r="M161" s="236" t="str">
        <f aca="false">IF(B161&lt;&gt;"",'Database (LECTURE-RES-PRAC)'!BO158, "")</f>
        <v/>
      </c>
      <c r="N161" s="232" t="str">
        <f aca="false">IF(B161&lt;&gt;"",IFERROR(IF(B$10="80-20", (((M161/M$19)*O$4)+O$5)*N$18, IF(B$10="60-40", (((M161/M$19)*P$4)+P$5)*N$18, 0)),0),"")</f>
        <v/>
      </c>
      <c r="O161" s="233" t="str">
        <f aca="false">IFERROR((L161+N161),"")</f>
        <v/>
      </c>
      <c r="P161" s="234" t="str">
        <f aca="false">IF(B161&lt;&gt;"",IF(B$5="LECTURE",'Exam (LECTURE ONLY)'!Y163,IF(B$5="PRACTICUM",OUTPUT!Z163,IF(B$5="RESEARCH",OUTPUT!Z163,IF(B$5="STUDENT FORMATION",OUTPUT!Z163,"")))),"")</f>
        <v/>
      </c>
      <c r="Q161" s="233" t="str">
        <f aca="false">IF(B161&lt;&gt;"",IFERROR(IF(B$10="80-20", (((P161/P$19)*O$4)+O$5)*Q$19, IF(B$10="60-40", (((P161/P$19)*P$4)+P$5)*Q$19, 0)),0),"")</f>
        <v/>
      </c>
      <c r="R161" s="235" t="str">
        <f aca="false">IFERROR((O161+Q161),"")</f>
        <v/>
      </c>
      <c r="S161" s="236" t="str">
        <f aca="false">IF(B161&lt;&gt;"",'Database (LECTURE-RES-PRAC)'!CT158, "")</f>
        <v/>
      </c>
      <c r="T161" s="232" t="str">
        <f aca="false">IF(B161&lt;&gt;"",IFERROR(IF(B$10="80-20", (((S161/S$19)*O$4)+O$5)*T$18, IF(B$10="60-40", (((S161/S$19)*P$4)+P$5)*T$18, 0)),0),"")</f>
        <v/>
      </c>
      <c r="U161" s="236" t="str">
        <f aca="false">IF(B161&lt;&gt;"",'Database (LECTURE-RES-PRAC)'!CU158, "")</f>
        <v/>
      </c>
      <c r="V161" s="232" t="str">
        <f aca="false">IF(B161&lt;&gt;"",IFERROR(IF(B$10="80-20", (((U161/U$19)*O$4)+O$5)*V$18, IF(B$10="60-40", (((U161/U$19)*P$4)+P$5)*V$18, 0)),0),"")</f>
        <v/>
      </c>
      <c r="W161" s="233" t="str">
        <f aca="false">IFERROR((T161+V161),"")</f>
        <v/>
      </c>
      <c r="X161" s="234" t="str">
        <f aca="false">IF(B161&lt;&gt;"",IF(B$5="LECTURE",'Exam (LECTURE ONLY)'!AJ163,IF(B$5="PRACTICUM",OUTPUT!AJ163,IF(B$5="RESEARCH",OUTPUT!AJ163,IF(B$5="STUDENT FORMATION",OUTPUT!AJ163,"")))),"")</f>
        <v/>
      </c>
      <c r="Y161" s="233" t="str">
        <f aca="false">IF(B161&lt;&gt;"",IFERROR(IF(B$10="80-20", (((X161/X$19)*O$4)+O$5)*Y$19, IF(B$10="60-40", (((X161/X$19)*P$4)+P$5)*Y$19, 0)),0),"")</f>
        <v/>
      </c>
      <c r="Z161" s="237" t="str">
        <f aca="false">IFERROR((W161+Y161),"")</f>
        <v/>
      </c>
      <c r="AA161" s="238" t="str">
        <f aca="false">IFERROR(IF(((J161+R161+Z161)/3)="","",((J161+R161+Z161)/3)),"")</f>
        <v/>
      </c>
      <c r="AB161" s="229" t="str">
        <f aca="false">IFERROR(IF(AA161="","",IF(AA161&gt;=75,"PASSED","FAILED")),"")</f>
        <v/>
      </c>
    </row>
    <row r="162" customFormat="false" ht="15.75" hidden="false" customHeight="true" outlineLevel="0" collapsed="false">
      <c r="A162" s="228" t="str">
        <f aca="false">IF(ISBLANK('Database (LECTURE-RES-PRAC)'!A159),"",'Database (LECTURE-RES-PRAC)'!A159)</f>
        <v/>
      </c>
      <c r="B162" s="229" t="str">
        <f aca="false">IF(ISBLANK('Database (LECTURE-RES-PRAC)'!B159),"",'Database (LECTURE-RES-PRAC)'!B159)</f>
        <v/>
      </c>
      <c r="C162" s="230" t="str">
        <f aca="false">IF(B162&lt;&gt;"",'Database (LECTURE-RES-PRAC)'!AH159, "")</f>
        <v/>
      </c>
      <c r="D162" s="231" t="str">
        <f aca="false">IF(B162&lt;&gt;"",IFERROR(IF(B$10="80-20", (((C162/C$19)*O$4)+O$5)*D$18, IF(B$10="60-40", (((C162/C$19)*P$4)+P$5)*D$18, 0)),0),"")</f>
        <v/>
      </c>
      <c r="E162" s="230" t="str">
        <f aca="false">IF(B162&lt;&gt;"",'Database (LECTURE-RES-PRAC)'!AI159,"")</f>
        <v/>
      </c>
      <c r="F162" s="232" t="str">
        <f aca="false">IF(B162&lt;&gt;"",IFERROR(IF(B$10="80-20", (((E162/E$19)*O$4)+O$5)*F$18, IF(B$10="60-40", (((E162/E$19)*P$4)+P$5)*F$18, 0)),0),"")</f>
        <v/>
      </c>
      <c r="G162" s="233" t="str">
        <f aca="false">IF(B162&lt;&gt;"",IFERROR((D162+F162),0),"")</f>
        <v/>
      </c>
      <c r="H162" s="234" t="str">
        <f aca="false">IF(B162&lt;&gt;"",IF(B$5="LECTURE",'Exam (LECTURE ONLY)'!N164,IF(B$5="PRACTICUM",OUTPUT!N164,IF(B$5="RESEARCH",OUTPUT!N164,IF(B$5="STUDENT FORMATION",OUTPUT!N164,"")))),"")</f>
        <v/>
      </c>
      <c r="I162" s="233" t="str">
        <f aca="false">IF(B162&lt;&gt;"",IFERROR(IF(B$10="80-20", (((H162/H$19)*O$4)+O$5)*I$19, IF(B$10="60-40", (((H162/H$19)*P$4)+P$5)*I$19, 0)),0),"")</f>
        <v/>
      </c>
      <c r="J162" s="235" t="str">
        <f aca="false">IFERROR((G162+I162),"")</f>
        <v/>
      </c>
      <c r="K162" s="236" t="str">
        <f aca="false">IF(B162&lt;&gt;"",'Database (LECTURE-RES-PRAC)'!BN159, "")</f>
        <v/>
      </c>
      <c r="L162" s="232" t="str">
        <f aca="false">IF(B162&lt;&gt;"",IFERROR(IF(B$10="80-20", (((K162/K$19)*O$4)+O$5)*L$18, IF(B$10="60-40", (((K162/K$19)*P$4)+P$5)*L$18, 0)),0),"")</f>
        <v/>
      </c>
      <c r="M162" s="236" t="str">
        <f aca="false">IF(B162&lt;&gt;"",'Database (LECTURE-RES-PRAC)'!BO159, "")</f>
        <v/>
      </c>
      <c r="N162" s="232" t="str">
        <f aca="false">IF(B162&lt;&gt;"",IFERROR(IF(B$10="80-20", (((M162/M$19)*O$4)+O$5)*N$18, IF(B$10="60-40", (((M162/M$19)*P$4)+P$5)*N$18, 0)),0),"")</f>
        <v/>
      </c>
      <c r="O162" s="233" t="str">
        <f aca="false">IFERROR((L162+N162),"")</f>
        <v/>
      </c>
      <c r="P162" s="234" t="str">
        <f aca="false">IF(B162&lt;&gt;"",IF(B$5="LECTURE",'Exam (LECTURE ONLY)'!Y164,IF(B$5="PRACTICUM",OUTPUT!Z164,IF(B$5="RESEARCH",OUTPUT!Z164,IF(B$5="STUDENT FORMATION",OUTPUT!Z164,"")))),"")</f>
        <v/>
      </c>
      <c r="Q162" s="233" t="str">
        <f aca="false">IF(B162&lt;&gt;"",IFERROR(IF(B$10="80-20", (((P162/P$19)*O$4)+O$5)*Q$19, IF(B$10="60-40", (((P162/P$19)*P$4)+P$5)*Q$19, 0)),0),"")</f>
        <v/>
      </c>
      <c r="R162" s="235" t="str">
        <f aca="false">IFERROR((O162+Q162),"")</f>
        <v/>
      </c>
      <c r="S162" s="236" t="str">
        <f aca="false">IF(B162&lt;&gt;"",'Database (LECTURE-RES-PRAC)'!CT159, "")</f>
        <v/>
      </c>
      <c r="T162" s="232" t="str">
        <f aca="false">IF(B162&lt;&gt;"",IFERROR(IF(B$10="80-20", (((S162/S$19)*O$4)+O$5)*T$18, IF(B$10="60-40", (((S162/S$19)*P$4)+P$5)*T$18, 0)),0),"")</f>
        <v/>
      </c>
      <c r="U162" s="236" t="str">
        <f aca="false">IF(B162&lt;&gt;"",'Database (LECTURE-RES-PRAC)'!CU159, "")</f>
        <v/>
      </c>
      <c r="V162" s="232" t="str">
        <f aca="false">IF(B162&lt;&gt;"",IFERROR(IF(B$10="80-20", (((U162/U$19)*O$4)+O$5)*V$18, IF(B$10="60-40", (((U162/U$19)*P$4)+P$5)*V$18, 0)),0),"")</f>
        <v/>
      </c>
      <c r="W162" s="233" t="str">
        <f aca="false">IFERROR((T162+V162),"")</f>
        <v/>
      </c>
      <c r="X162" s="234" t="str">
        <f aca="false">IF(B162&lt;&gt;"",IF(B$5="LECTURE",'Exam (LECTURE ONLY)'!AJ164,IF(B$5="PRACTICUM",OUTPUT!AJ164,IF(B$5="RESEARCH",OUTPUT!AJ164,IF(B$5="STUDENT FORMATION",OUTPUT!AJ164,"")))),"")</f>
        <v/>
      </c>
      <c r="Y162" s="233" t="str">
        <f aca="false">IF(B162&lt;&gt;"",IFERROR(IF(B$10="80-20", (((X162/X$19)*O$4)+O$5)*Y$19, IF(B$10="60-40", (((X162/X$19)*P$4)+P$5)*Y$19, 0)),0),"")</f>
        <v/>
      </c>
      <c r="Z162" s="237" t="str">
        <f aca="false">IFERROR((W162+Y162),"")</f>
        <v/>
      </c>
      <c r="AA162" s="238" t="str">
        <f aca="false">IFERROR(IF(((J162+R162+Z162)/3)="","",((J162+R162+Z162)/3)),"")</f>
        <v/>
      </c>
      <c r="AB162" s="229" t="str">
        <f aca="false">IFERROR(IF(AA162="","",IF(AA162&gt;=75,"PASSED","FAILED")),"")</f>
        <v/>
      </c>
    </row>
    <row r="163" customFormat="false" ht="15.75" hidden="false" customHeight="true" outlineLevel="0" collapsed="false">
      <c r="A163" s="183" t="str">
        <f aca="false">IF(ISBLANK('Database (LECTURE-RES-PRAC)'!A160),"",'Database (LECTURE-RES-PRAC)'!A160)</f>
        <v/>
      </c>
      <c r="B163" s="184" t="str">
        <f aca="false">IF(ISBLANK('Database (LECTURE-RES-PRAC)'!B160),"",'Database (LECTURE-RES-PRAC)'!B160)</f>
        <v/>
      </c>
      <c r="C163" s="230" t="str">
        <f aca="false">IF(B163&lt;&gt;"",'Database (LECTURE-RES-PRAC)'!AH160, "")</f>
        <v/>
      </c>
      <c r="D163" s="231" t="str">
        <f aca="false">IF(B163&lt;&gt;"",IFERROR(IF(B$10="80-20", (((C163/C$19)*O$4)+O$5)*D$18, IF(B$10="60-40", (((C163/C$19)*P$4)+P$5)*D$18, 0)),0),"")</f>
        <v/>
      </c>
      <c r="E163" s="230" t="str">
        <f aca="false">IF(B163&lt;&gt;"",'Database (LECTURE-RES-PRAC)'!AI160,"")</f>
        <v/>
      </c>
      <c r="F163" s="232" t="str">
        <f aca="false">IF(B163&lt;&gt;"",IFERROR(IF(B$10="80-20", (((E163/E$19)*O$4)+O$5)*F$18, IF(B$10="60-40", (((E163/E$19)*P$4)+P$5)*F$18, 0)),0),"")</f>
        <v/>
      </c>
      <c r="G163" s="233" t="str">
        <f aca="false">IF(B163&lt;&gt;"",IFERROR((D163+F163),0),"")</f>
        <v/>
      </c>
      <c r="H163" s="234" t="str">
        <f aca="false">IF(B163&lt;&gt;"",IF(B$5="LECTURE",'Exam (LECTURE ONLY)'!N165,IF(B$5="PRACTICUM",OUTPUT!N165,IF(B$5="RESEARCH",OUTPUT!N165,IF(B$5="STUDENT FORMATION",OUTPUT!N165,"")))),"")</f>
        <v/>
      </c>
      <c r="I163" s="233" t="str">
        <f aca="false">IF(B163&lt;&gt;"",IFERROR(IF(B$10="80-20", (((H163/H$19)*O$4)+O$5)*I$19, IF(B$10="60-40", (((H163/H$19)*P$4)+P$5)*I$19, 0)),0),"")</f>
        <v/>
      </c>
      <c r="J163" s="235" t="str">
        <f aca="false">IFERROR((G163+I163),"")</f>
        <v/>
      </c>
      <c r="K163" s="236" t="str">
        <f aca="false">IF(B163&lt;&gt;"",'Database (LECTURE-RES-PRAC)'!BN160, "")</f>
        <v/>
      </c>
      <c r="L163" s="232" t="str">
        <f aca="false">IF(B163&lt;&gt;"",IFERROR(IF(B$10="80-20", (((K163/K$19)*O$4)+O$5)*L$18, IF(B$10="60-40", (((K163/K$19)*P$4)+P$5)*L$18, 0)),0),"")</f>
        <v/>
      </c>
      <c r="M163" s="236" t="str">
        <f aca="false">IF(B163&lt;&gt;"",'Database (LECTURE-RES-PRAC)'!BO160, "")</f>
        <v/>
      </c>
      <c r="N163" s="232" t="str">
        <f aca="false">IF(B163&lt;&gt;"",IFERROR(IF(B$10="80-20", (((M163/M$19)*O$4)+O$5)*N$18, IF(B$10="60-40", (((M163/M$19)*P$4)+P$5)*N$18, 0)),0),"")</f>
        <v/>
      </c>
      <c r="O163" s="233" t="str">
        <f aca="false">IFERROR((L163+N163),"")</f>
        <v/>
      </c>
      <c r="P163" s="234" t="str">
        <f aca="false">IF(B163&lt;&gt;"",IF(B$5="LECTURE",'Exam (LECTURE ONLY)'!Y165,IF(B$5="PRACTICUM",OUTPUT!Z165,IF(B$5="RESEARCH",OUTPUT!Z165,IF(B$5="STUDENT FORMATION",OUTPUT!Z165,"")))),"")</f>
        <v/>
      </c>
      <c r="Q163" s="233" t="str">
        <f aca="false">IF(B163&lt;&gt;"",IFERROR(IF(B$10="80-20", (((P163/P$19)*O$4)+O$5)*Q$19, IF(B$10="60-40", (((P163/P$19)*P$4)+P$5)*Q$19, 0)),0),"")</f>
        <v/>
      </c>
      <c r="R163" s="235" t="str">
        <f aca="false">IFERROR((O163+Q163),"")</f>
        <v/>
      </c>
      <c r="S163" s="236" t="str">
        <f aca="false">IF(B163&lt;&gt;"",'Database (LECTURE-RES-PRAC)'!CT160, "")</f>
        <v/>
      </c>
      <c r="T163" s="232" t="str">
        <f aca="false">IF(B163&lt;&gt;"",IFERROR(IF(B$10="80-20", (((S163/S$19)*O$4)+O$5)*T$18, IF(B$10="60-40", (((S163/S$19)*P$4)+P$5)*T$18, 0)),0),"")</f>
        <v/>
      </c>
      <c r="U163" s="236" t="str">
        <f aca="false">IF(B163&lt;&gt;"",'Database (LECTURE-RES-PRAC)'!CU160, "")</f>
        <v/>
      </c>
      <c r="V163" s="232" t="str">
        <f aca="false">IF(B163&lt;&gt;"",IFERROR(IF(B$10="80-20", (((U163/U$19)*O$4)+O$5)*V$18, IF(B$10="60-40", (((U163/U$19)*P$4)+P$5)*V$18, 0)),0),"")</f>
        <v/>
      </c>
      <c r="W163" s="233" t="str">
        <f aca="false">IFERROR((T163+V163),"")</f>
        <v/>
      </c>
      <c r="X163" s="234" t="str">
        <f aca="false">IF(B163&lt;&gt;"",IF(B$5="LECTURE",'Exam (LECTURE ONLY)'!AJ165,IF(B$5="PRACTICUM",OUTPUT!AJ165,IF(B$5="RESEARCH",OUTPUT!AJ165,IF(B$5="STUDENT FORMATION",OUTPUT!AJ165,"")))),"")</f>
        <v/>
      </c>
      <c r="Y163" s="233" t="str">
        <f aca="false">IF(B163&lt;&gt;"",IFERROR(IF(B$10="80-20", (((X163/X$19)*O$4)+O$5)*Y$19, IF(B$10="60-40", (((X163/X$19)*P$4)+P$5)*Y$19, 0)),0),"")</f>
        <v/>
      </c>
      <c r="Z163" s="237" t="str">
        <f aca="false">IFERROR((W163+Y163),"")</f>
        <v/>
      </c>
      <c r="AA163" s="238" t="str">
        <f aca="false">IFERROR(IF(((J163+R163+Z163)/3)="","",((J163+R163+Z163)/3)),"")</f>
        <v/>
      </c>
      <c r="AB163" s="229" t="str">
        <f aca="false">IFERROR(IF(AA163="","",IF(AA163&gt;=75,"PASSED","FAILED")),"")</f>
        <v/>
      </c>
    </row>
    <row r="164" customFormat="false" ht="15.75" hidden="false" customHeight="true" outlineLevel="0" collapsed="false">
      <c r="A164" s="228" t="str">
        <f aca="false">IF(ISBLANK('Database (LECTURE-RES-PRAC)'!A161),"",'Database (LECTURE-RES-PRAC)'!A161)</f>
        <v/>
      </c>
      <c r="B164" s="229" t="str">
        <f aca="false">IF(ISBLANK('Database (LECTURE-RES-PRAC)'!B161),"",'Database (LECTURE-RES-PRAC)'!B161)</f>
        <v/>
      </c>
      <c r="C164" s="230" t="str">
        <f aca="false">IF(B164&lt;&gt;"",'Database (LECTURE-RES-PRAC)'!AH161, "")</f>
        <v/>
      </c>
      <c r="D164" s="231" t="str">
        <f aca="false">IF(B164&lt;&gt;"",IFERROR(IF(B$10="80-20", (((C164/C$19)*O$4)+O$5)*D$18, IF(B$10="60-40", (((C164/C$19)*P$4)+P$5)*D$18, 0)),0),"")</f>
        <v/>
      </c>
      <c r="E164" s="230" t="str">
        <f aca="false">IF(B164&lt;&gt;"",'Database (LECTURE-RES-PRAC)'!AI161,"")</f>
        <v/>
      </c>
      <c r="F164" s="232" t="str">
        <f aca="false">IF(B164&lt;&gt;"",IFERROR(IF(B$10="80-20", (((E164/E$19)*O$4)+O$5)*F$18, IF(B$10="60-40", (((E164/E$19)*P$4)+P$5)*F$18, 0)),0),"")</f>
        <v/>
      </c>
      <c r="G164" s="233" t="str">
        <f aca="false">IF(B164&lt;&gt;"",IFERROR((D164+F164),0),"")</f>
        <v/>
      </c>
      <c r="H164" s="234" t="str">
        <f aca="false">IF(B164&lt;&gt;"",IF(B$5="LECTURE",'Exam (LECTURE ONLY)'!N166,IF(B$5="PRACTICUM",OUTPUT!N166,IF(B$5="RESEARCH",OUTPUT!N166,IF(B$5="STUDENT FORMATION",OUTPUT!N166,"")))),"")</f>
        <v/>
      </c>
      <c r="I164" s="233" t="str">
        <f aca="false">IF(B164&lt;&gt;"",IFERROR(IF(B$10="80-20", (((H164/H$19)*O$4)+O$5)*I$19, IF(B$10="60-40", (((H164/H$19)*P$4)+P$5)*I$19, 0)),0),"")</f>
        <v/>
      </c>
      <c r="J164" s="235" t="str">
        <f aca="false">IFERROR((G164+I164),"")</f>
        <v/>
      </c>
      <c r="K164" s="236" t="str">
        <f aca="false">IF(B164&lt;&gt;"",'Database (LECTURE-RES-PRAC)'!BN161, "")</f>
        <v/>
      </c>
      <c r="L164" s="232" t="str">
        <f aca="false">IF(B164&lt;&gt;"",IFERROR(IF(B$10="80-20", (((K164/K$19)*O$4)+O$5)*L$18, IF(B$10="60-40", (((K164/K$19)*P$4)+P$5)*L$18, 0)),0),"")</f>
        <v/>
      </c>
      <c r="M164" s="236" t="str">
        <f aca="false">IF(B164&lt;&gt;"",'Database (LECTURE-RES-PRAC)'!BO161, "")</f>
        <v/>
      </c>
      <c r="N164" s="232" t="str">
        <f aca="false">IF(B164&lt;&gt;"",IFERROR(IF(B$10="80-20", (((M164/M$19)*O$4)+O$5)*N$18, IF(B$10="60-40", (((M164/M$19)*P$4)+P$5)*N$18, 0)),0),"")</f>
        <v/>
      </c>
      <c r="O164" s="233" t="str">
        <f aca="false">IFERROR((L164+N164),"")</f>
        <v/>
      </c>
      <c r="P164" s="234" t="str">
        <f aca="false">IF(B164&lt;&gt;"",IF(B$5="LECTURE",'Exam (LECTURE ONLY)'!Y166,IF(B$5="PRACTICUM",OUTPUT!Z166,IF(B$5="RESEARCH",OUTPUT!Z166,IF(B$5="STUDENT FORMATION",OUTPUT!Z166,"")))),"")</f>
        <v/>
      </c>
      <c r="Q164" s="233" t="str">
        <f aca="false">IF(B164&lt;&gt;"",IFERROR(IF(B$10="80-20", (((P164/P$19)*O$4)+O$5)*Q$19, IF(B$10="60-40", (((P164/P$19)*P$4)+P$5)*Q$19, 0)),0),"")</f>
        <v/>
      </c>
      <c r="R164" s="235" t="str">
        <f aca="false">IFERROR((O164+Q164),"")</f>
        <v/>
      </c>
      <c r="S164" s="236" t="str">
        <f aca="false">IF(B164&lt;&gt;"",'Database (LECTURE-RES-PRAC)'!CT161, "")</f>
        <v/>
      </c>
      <c r="T164" s="232" t="str">
        <f aca="false">IF(B164&lt;&gt;"",IFERROR(IF(B$10="80-20", (((S164/S$19)*O$4)+O$5)*T$18, IF(B$10="60-40", (((S164/S$19)*P$4)+P$5)*T$18, 0)),0),"")</f>
        <v/>
      </c>
      <c r="U164" s="236" t="str">
        <f aca="false">IF(B164&lt;&gt;"",'Database (LECTURE-RES-PRAC)'!CU161, "")</f>
        <v/>
      </c>
      <c r="V164" s="232" t="str">
        <f aca="false">IF(B164&lt;&gt;"",IFERROR(IF(B$10="80-20", (((U164/U$19)*O$4)+O$5)*V$18, IF(B$10="60-40", (((U164/U$19)*P$4)+P$5)*V$18, 0)),0),"")</f>
        <v/>
      </c>
      <c r="W164" s="233" t="str">
        <f aca="false">IFERROR((T164+V164),"")</f>
        <v/>
      </c>
      <c r="X164" s="234" t="str">
        <f aca="false">IF(B164&lt;&gt;"",IF(B$5="LECTURE",'Exam (LECTURE ONLY)'!AJ166,IF(B$5="PRACTICUM",OUTPUT!AJ166,IF(B$5="RESEARCH",OUTPUT!AJ166,IF(B$5="STUDENT FORMATION",OUTPUT!AJ166,"")))),"")</f>
        <v/>
      </c>
      <c r="Y164" s="233" t="str">
        <f aca="false">IF(B164&lt;&gt;"",IFERROR(IF(B$10="80-20", (((X164/X$19)*O$4)+O$5)*Y$19, IF(B$10="60-40", (((X164/X$19)*P$4)+P$5)*Y$19, 0)),0),"")</f>
        <v/>
      </c>
      <c r="Z164" s="237" t="str">
        <f aca="false">IFERROR((W164+Y164),"")</f>
        <v/>
      </c>
      <c r="AA164" s="238" t="str">
        <f aca="false">IFERROR(IF(((J164+R164+Z164)/3)="","",((J164+R164+Z164)/3)),"")</f>
        <v/>
      </c>
      <c r="AB164" s="229" t="str">
        <f aca="false">IFERROR(IF(AA164="","",IF(AA164&gt;=75,"PASSED","FAILED")),"")</f>
        <v/>
      </c>
    </row>
    <row r="165" customFormat="false" ht="15.75" hidden="false" customHeight="true" outlineLevel="0" collapsed="false">
      <c r="A165" s="183" t="str">
        <f aca="false">IF(ISBLANK('Database (LECTURE-RES-PRAC)'!A162),"",'Database (LECTURE-RES-PRAC)'!A162)</f>
        <v/>
      </c>
      <c r="B165" s="184" t="str">
        <f aca="false">IF(ISBLANK('Database (LECTURE-RES-PRAC)'!B162),"",'Database (LECTURE-RES-PRAC)'!B162)</f>
        <v/>
      </c>
      <c r="C165" s="230" t="str">
        <f aca="false">IF(B165&lt;&gt;"",'Database (LECTURE-RES-PRAC)'!AH162, "")</f>
        <v/>
      </c>
      <c r="D165" s="231" t="str">
        <f aca="false">IF(B165&lt;&gt;"",IFERROR(IF(B$10="80-20", (((C165/C$19)*O$4)+O$5)*D$18, IF(B$10="60-40", (((C165/C$19)*P$4)+P$5)*D$18, 0)),0),"")</f>
        <v/>
      </c>
      <c r="E165" s="230" t="str">
        <f aca="false">IF(B165&lt;&gt;"",'Database (LECTURE-RES-PRAC)'!AI162,"")</f>
        <v/>
      </c>
      <c r="F165" s="232" t="str">
        <f aca="false">IF(B165&lt;&gt;"",IFERROR(IF(B$10="80-20", (((E165/E$19)*O$4)+O$5)*F$18, IF(B$10="60-40", (((E165/E$19)*P$4)+P$5)*F$18, 0)),0),"")</f>
        <v/>
      </c>
      <c r="G165" s="233" t="str">
        <f aca="false">IF(B165&lt;&gt;"",IFERROR((D165+F165),0),"")</f>
        <v/>
      </c>
      <c r="H165" s="234" t="str">
        <f aca="false">IF(B165&lt;&gt;"",IF(B$5="LECTURE",'Exam (LECTURE ONLY)'!N167,IF(B$5="PRACTICUM",OUTPUT!N167,IF(B$5="RESEARCH",OUTPUT!N167,IF(B$5="STUDENT FORMATION",OUTPUT!N167,"")))),"")</f>
        <v/>
      </c>
      <c r="I165" s="233" t="str">
        <f aca="false">IF(B165&lt;&gt;"",IFERROR(IF(B$10="80-20", (((H165/H$19)*O$4)+O$5)*I$19, IF(B$10="60-40", (((H165/H$19)*P$4)+P$5)*I$19, 0)),0),"")</f>
        <v/>
      </c>
      <c r="J165" s="235" t="str">
        <f aca="false">IFERROR((G165+I165),"")</f>
        <v/>
      </c>
      <c r="K165" s="236" t="str">
        <f aca="false">IF(B165&lt;&gt;"",'Database (LECTURE-RES-PRAC)'!BN162, "")</f>
        <v/>
      </c>
      <c r="L165" s="232" t="str">
        <f aca="false">IF(B165&lt;&gt;"",IFERROR(IF(B$10="80-20", (((K165/K$19)*O$4)+O$5)*L$18, IF(B$10="60-40", (((K165/K$19)*P$4)+P$5)*L$18, 0)),0),"")</f>
        <v/>
      </c>
      <c r="M165" s="236" t="str">
        <f aca="false">IF(B165&lt;&gt;"",'Database (LECTURE-RES-PRAC)'!BO162, "")</f>
        <v/>
      </c>
      <c r="N165" s="232" t="str">
        <f aca="false">IF(B165&lt;&gt;"",IFERROR(IF(B$10="80-20", (((M165/M$19)*O$4)+O$5)*N$18, IF(B$10="60-40", (((M165/M$19)*P$4)+P$5)*N$18, 0)),0),"")</f>
        <v/>
      </c>
      <c r="O165" s="233" t="str">
        <f aca="false">IFERROR((L165+N165),"")</f>
        <v/>
      </c>
      <c r="P165" s="234" t="str">
        <f aca="false">IF(B165&lt;&gt;"",IF(B$5="LECTURE",'Exam (LECTURE ONLY)'!Y167,IF(B$5="PRACTICUM",OUTPUT!Z167,IF(B$5="RESEARCH",OUTPUT!Z167,IF(B$5="STUDENT FORMATION",OUTPUT!Z167,"")))),"")</f>
        <v/>
      </c>
      <c r="Q165" s="233" t="str">
        <f aca="false">IF(B165&lt;&gt;"",IFERROR(IF(B$10="80-20", (((P165/P$19)*O$4)+O$5)*Q$19, IF(B$10="60-40", (((P165/P$19)*P$4)+P$5)*Q$19, 0)),0),"")</f>
        <v/>
      </c>
      <c r="R165" s="235" t="str">
        <f aca="false">IFERROR((O165+Q165),"")</f>
        <v/>
      </c>
      <c r="S165" s="236" t="str">
        <f aca="false">IF(B165&lt;&gt;"",'Database (LECTURE-RES-PRAC)'!CT162, "")</f>
        <v/>
      </c>
      <c r="T165" s="232" t="str">
        <f aca="false">IF(B165&lt;&gt;"",IFERROR(IF(B$10="80-20", (((S165/S$19)*O$4)+O$5)*T$18, IF(B$10="60-40", (((S165/S$19)*P$4)+P$5)*T$18, 0)),0),"")</f>
        <v/>
      </c>
      <c r="U165" s="236" t="str">
        <f aca="false">IF(B165&lt;&gt;"",'Database (LECTURE-RES-PRAC)'!CU162, "")</f>
        <v/>
      </c>
      <c r="V165" s="232" t="str">
        <f aca="false">IF(B165&lt;&gt;"",IFERROR(IF(B$10="80-20", (((U165/U$19)*O$4)+O$5)*V$18, IF(B$10="60-40", (((U165/U$19)*P$4)+P$5)*V$18, 0)),0),"")</f>
        <v/>
      </c>
      <c r="W165" s="233" t="str">
        <f aca="false">IFERROR((T165+V165),"")</f>
        <v/>
      </c>
      <c r="X165" s="234" t="str">
        <f aca="false">IF(B165&lt;&gt;"",IF(B$5="LECTURE",'Exam (LECTURE ONLY)'!AJ167,IF(B$5="PRACTICUM",OUTPUT!AJ167,IF(B$5="RESEARCH",OUTPUT!AJ167,IF(B$5="STUDENT FORMATION",OUTPUT!AJ167,"")))),"")</f>
        <v/>
      </c>
      <c r="Y165" s="233" t="str">
        <f aca="false">IF(B165&lt;&gt;"",IFERROR(IF(B$10="80-20", (((X165/X$19)*O$4)+O$5)*Y$19, IF(B$10="60-40", (((X165/X$19)*P$4)+P$5)*Y$19, 0)),0),"")</f>
        <v/>
      </c>
      <c r="Z165" s="237" t="str">
        <f aca="false">IFERROR((W165+Y165),"")</f>
        <v/>
      </c>
      <c r="AA165" s="238" t="str">
        <f aca="false">IFERROR(IF(((J165+R165+Z165)/3)="","",((J165+R165+Z165)/3)),"")</f>
        <v/>
      </c>
      <c r="AB165" s="229" t="str">
        <f aca="false">IFERROR(IF(AA165="","",IF(AA165&gt;=75,"PASSED","FAILED")),"")</f>
        <v/>
      </c>
    </row>
    <row r="166" customFormat="false" ht="15.75" hidden="false" customHeight="true" outlineLevel="0" collapsed="false">
      <c r="A166" s="228" t="str">
        <f aca="false">IF(ISBLANK('Database (LECTURE-RES-PRAC)'!A163),"",'Database (LECTURE-RES-PRAC)'!A163)</f>
        <v/>
      </c>
      <c r="B166" s="229" t="str">
        <f aca="false">IF(ISBLANK('Database (LECTURE-RES-PRAC)'!B163),"",'Database (LECTURE-RES-PRAC)'!B163)</f>
        <v/>
      </c>
      <c r="C166" s="230" t="str">
        <f aca="false">IF(B166&lt;&gt;"",'Database (LECTURE-RES-PRAC)'!AH163, "")</f>
        <v/>
      </c>
      <c r="D166" s="231" t="str">
        <f aca="false">IF(B166&lt;&gt;"",IFERROR(IF(B$10="80-20", (((C166/C$19)*O$4)+O$5)*D$18, IF(B$10="60-40", (((C166/C$19)*P$4)+P$5)*D$18, 0)),0),"")</f>
        <v/>
      </c>
      <c r="E166" s="230" t="str">
        <f aca="false">IF(B166&lt;&gt;"",'Database (LECTURE-RES-PRAC)'!AI163,"")</f>
        <v/>
      </c>
      <c r="F166" s="232" t="str">
        <f aca="false">IF(B166&lt;&gt;"",IFERROR(IF(B$10="80-20", (((E166/E$19)*O$4)+O$5)*F$18, IF(B$10="60-40", (((E166/E$19)*P$4)+P$5)*F$18, 0)),0),"")</f>
        <v/>
      </c>
      <c r="G166" s="233" t="str">
        <f aca="false">IF(B166&lt;&gt;"",IFERROR((D166+F166),0),"")</f>
        <v/>
      </c>
      <c r="H166" s="234" t="str">
        <f aca="false">IF(B166&lt;&gt;"",IF(B$5="LECTURE",'Exam (LECTURE ONLY)'!N168,IF(B$5="PRACTICUM",OUTPUT!N168,IF(B$5="RESEARCH",OUTPUT!N168,IF(B$5="STUDENT FORMATION",OUTPUT!N168,"")))),"")</f>
        <v/>
      </c>
      <c r="I166" s="233" t="str">
        <f aca="false">IF(B166&lt;&gt;"",IFERROR(IF(B$10="80-20", (((H166/H$19)*O$4)+O$5)*I$19, IF(B$10="60-40", (((H166/H$19)*P$4)+P$5)*I$19, 0)),0),"")</f>
        <v/>
      </c>
      <c r="J166" s="235" t="str">
        <f aca="false">IFERROR((G166+I166),"")</f>
        <v/>
      </c>
      <c r="K166" s="236" t="str">
        <f aca="false">IF(B166&lt;&gt;"",'Database (LECTURE-RES-PRAC)'!BN163, "")</f>
        <v/>
      </c>
      <c r="L166" s="232" t="str">
        <f aca="false">IF(B166&lt;&gt;"",IFERROR(IF(B$10="80-20", (((K166/K$19)*O$4)+O$5)*L$18, IF(B$10="60-40", (((K166/K$19)*P$4)+P$5)*L$18, 0)),0),"")</f>
        <v/>
      </c>
      <c r="M166" s="236" t="str">
        <f aca="false">IF(B166&lt;&gt;"",'Database (LECTURE-RES-PRAC)'!BO163, "")</f>
        <v/>
      </c>
      <c r="N166" s="232" t="str">
        <f aca="false">IF(B166&lt;&gt;"",IFERROR(IF(B$10="80-20", (((M166/M$19)*O$4)+O$5)*N$18, IF(B$10="60-40", (((M166/M$19)*P$4)+P$5)*N$18, 0)),0),"")</f>
        <v/>
      </c>
      <c r="O166" s="233" t="str">
        <f aca="false">IFERROR((L166+N166),"")</f>
        <v/>
      </c>
      <c r="P166" s="234" t="str">
        <f aca="false">IF(B166&lt;&gt;"",IF(B$5="LECTURE",'Exam (LECTURE ONLY)'!Y168,IF(B$5="PRACTICUM",OUTPUT!Z168,IF(B$5="RESEARCH",OUTPUT!Z168,IF(B$5="STUDENT FORMATION",OUTPUT!Z168,"")))),"")</f>
        <v/>
      </c>
      <c r="Q166" s="233" t="str">
        <f aca="false">IF(B166&lt;&gt;"",IFERROR(IF(B$10="80-20", (((P166/P$19)*O$4)+O$5)*Q$19, IF(B$10="60-40", (((P166/P$19)*P$4)+P$5)*Q$19, 0)),0),"")</f>
        <v/>
      </c>
      <c r="R166" s="235" t="str">
        <f aca="false">IFERROR((O166+Q166),"")</f>
        <v/>
      </c>
      <c r="S166" s="236" t="str">
        <f aca="false">IF(B166&lt;&gt;"",'Database (LECTURE-RES-PRAC)'!CT163, "")</f>
        <v/>
      </c>
      <c r="T166" s="232" t="str">
        <f aca="false">IF(B166&lt;&gt;"",IFERROR(IF(B$10="80-20", (((S166/S$19)*O$4)+O$5)*T$18, IF(B$10="60-40", (((S166/S$19)*P$4)+P$5)*T$18, 0)),0),"")</f>
        <v/>
      </c>
      <c r="U166" s="236" t="str">
        <f aca="false">IF(B166&lt;&gt;"",'Database (LECTURE-RES-PRAC)'!CU163, "")</f>
        <v/>
      </c>
      <c r="V166" s="232" t="str">
        <f aca="false">IF(B166&lt;&gt;"",IFERROR(IF(B$10="80-20", (((U166/U$19)*O$4)+O$5)*V$18, IF(B$10="60-40", (((U166/U$19)*P$4)+P$5)*V$18, 0)),0),"")</f>
        <v/>
      </c>
      <c r="W166" s="233" t="str">
        <f aca="false">IFERROR((T166+V166),"")</f>
        <v/>
      </c>
      <c r="X166" s="234" t="str">
        <f aca="false">IF(B166&lt;&gt;"",IF(B$5="LECTURE",'Exam (LECTURE ONLY)'!AJ168,IF(B$5="PRACTICUM",OUTPUT!AJ168,IF(B$5="RESEARCH",OUTPUT!AJ168,IF(B$5="STUDENT FORMATION",OUTPUT!AJ168,"")))),"")</f>
        <v/>
      </c>
      <c r="Y166" s="233" t="str">
        <f aca="false">IF(B166&lt;&gt;"",IFERROR(IF(B$10="80-20", (((X166/X$19)*O$4)+O$5)*Y$19, IF(B$10="60-40", (((X166/X$19)*P$4)+P$5)*Y$19, 0)),0),"")</f>
        <v/>
      </c>
      <c r="Z166" s="237" t="str">
        <f aca="false">IFERROR((W166+Y166),"")</f>
        <v/>
      </c>
      <c r="AA166" s="238" t="str">
        <f aca="false">IFERROR(IF(((J166+R166+Z166)/3)="","",((J166+R166+Z166)/3)),"")</f>
        <v/>
      </c>
      <c r="AB166" s="229" t="str">
        <f aca="false">IFERROR(IF(AA166="","",IF(AA166&gt;=75,"PASSED","FAILED")),"")</f>
        <v/>
      </c>
    </row>
    <row r="167" customFormat="false" ht="15.75" hidden="false" customHeight="true" outlineLevel="0" collapsed="false">
      <c r="A167" s="183" t="str">
        <f aca="false">IF(ISBLANK('Database (LECTURE-RES-PRAC)'!A164),"",'Database (LECTURE-RES-PRAC)'!A164)</f>
        <v/>
      </c>
      <c r="B167" s="184" t="str">
        <f aca="false">IF(ISBLANK('Database (LECTURE-RES-PRAC)'!B164),"",'Database (LECTURE-RES-PRAC)'!B164)</f>
        <v/>
      </c>
      <c r="C167" s="230" t="str">
        <f aca="false">IF(B167&lt;&gt;"",'Database (LECTURE-RES-PRAC)'!AH164, "")</f>
        <v/>
      </c>
      <c r="D167" s="231" t="str">
        <f aca="false">IF(B167&lt;&gt;"",IFERROR(IF(B$10="80-20", (((C167/C$19)*O$4)+O$5)*D$18, IF(B$10="60-40", (((C167/C$19)*P$4)+P$5)*D$18, 0)),0),"")</f>
        <v/>
      </c>
      <c r="E167" s="230" t="str">
        <f aca="false">IF(B167&lt;&gt;"",'Database (LECTURE-RES-PRAC)'!AI164,"")</f>
        <v/>
      </c>
      <c r="F167" s="232" t="str">
        <f aca="false">IF(B167&lt;&gt;"",IFERROR(IF(B$10="80-20", (((E167/E$19)*O$4)+O$5)*F$18, IF(B$10="60-40", (((E167/E$19)*P$4)+P$5)*F$18, 0)),0),"")</f>
        <v/>
      </c>
      <c r="G167" s="233" t="str">
        <f aca="false">IF(B167&lt;&gt;"",IFERROR((D167+F167),0),"")</f>
        <v/>
      </c>
      <c r="H167" s="234" t="str">
        <f aca="false">IF(B167&lt;&gt;"",IF(B$5="LECTURE",'Exam (LECTURE ONLY)'!N169,IF(B$5="PRACTICUM",OUTPUT!N169,IF(B$5="RESEARCH",OUTPUT!N169,IF(B$5="STUDENT FORMATION",OUTPUT!N169,"")))),"")</f>
        <v/>
      </c>
      <c r="I167" s="233" t="str">
        <f aca="false">IF(B167&lt;&gt;"",IFERROR(IF(B$10="80-20", (((H167/H$19)*O$4)+O$5)*I$19, IF(B$10="60-40", (((H167/H$19)*P$4)+P$5)*I$19, 0)),0),"")</f>
        <v/>
      </c>
      <c r="J167" s="235" t="str">
        <f aca="false">IFERROR((G167+I167),"")</f>
        <v/>
      </c>
      <c r="K167" s="236" t="str">
        <f aca="false">IF(B167&lt;&gt;"",'Database (LECTURE-RES-PRAC)'!BN164, "")</f>
        <v/>
      </c>
      <c r="L167" s="232" t="str">
        <f aca="false">IF(B167&lt;&gt;"",IFERROR(IF(B$10="80-20", (((K167/K$19)*O$4)+O$5)*L$18, IF(B$10="60-40", (((K167/K$19)*P$4)+P$5)*L$18, 0)),0),"")</f>
        <v/>
      </c>
      <c r="M167" s="236" t="str">
        <f aca="false">IF(B167&lt;&gt;"",'Database (LECTURE-RES-PRAC)'!BO164, "")</f>
        <v/>
      </c>
      <c r="N167" s="232" t="str">
        <f aca="false">IF(B167&lt;&gt;"",IFERROR(IF(B$10="80-20", (((M167/M$19)*O$4)+O$5)*N$18, IF(B$10="60-40", (((M167/M$19)*P$4)+P$5)*N$18, 0)),0),"")</f>
        <v/>
      </c>
      <c r="O167" s="233" t="str">
        <f aca="false">IFERROR((L167+N167),"")</f>
        <v/>
      </c>
      <c r="P167" s="234" t="str">
        <f aca="false">IF(B167&lt;&gt;"",IF(B$5="LECTURE",'Exam (LECTURE ONLY)'!Y169,IF(B$5="PRACTICUM",OUTPUT!Z169,IF(B$5="RESEARCH",OUTPUT!Z169,IF(B$5="STUDENT FORMATION",OUTPUT!Z169,"")))),"")</f>
        <v/>
      </c>
      <c r="Q167" s="233" t="str">
        <f aca="false">IF(B167&lt;&gt;"",IFERROR(IF(B$10="80-20", (((P167/P$19)*O$4)+O$5)*Q$19, IF(B$10="60-40", (((P167/P$19)*P$4)+P$5)*Q$19, 0)),0),"")</f>
        <v/>
      </c>
      <c r="R167" s="235" t="str">
        <f aca="false">IFERROR((O167+Q167),"")</f>
        <v/>
      </c>
      <c r="S167" s="236" t="str">
        <f aca="false">IF(B167&lt;&gt;"",'Database (LECTURE-RES-PRAC)'!CT164, "")</f>
        <v/>
      </c>
      <c r="T167" s="232" t="str">
        <f aca="false">IF(B167&lt;&gt;"",IFERROR(IF(B$10="80-20", (((S167/S$19)*O$4)+O$5)*T$18, IF(B$10="60-40", (((S167/S$19)*P$4)+P$5)*T$18, 0)),0),"")</f>
        <v/>
      </c>
      <c r="U167" s="236" t="str">
        <f aca="false">IF(B167&lt;&gt;"",'Database (LECTURE-RES-PRAC)'!CU164, "")</f>
        <v/>
      </c>
      <c r="V167" s="232" t="str">
        <f aca="false">IF(B167&lt;&gt;"",IFERROR(IF(B$10="80-20", (((U167/U$19)*O$4)+O$5)*V$18, IF(B$10="60-40", (((U167/U$19)*P$4)+P$5)*V$18, 0)),0),"")</f>
        <v/>
      </c>
      <c r="W167" s="233" t="str">
        <f aca="false">IFERROR((T167+V167),"")</f>
        <v/>
      </c>
      <c r="X167" s="234" t="str">
        <f aca="false">IF(B167&lt;&gt;"",IF(B$5="LECTURE",'Exam (LECTURE ONLY)'!AJ169,IF(B$5="PRACTICUM",OUTPUT!AJ169,IF(B$5="RESEARCH",OUTPUT!AJ169,IF(B$5="STUDENT FORMATION",OUTPUT!AJ169,"")))),"")</f>
        <v/>
      </c>
      <c r="Y167" s="233" t="str">
        <f aca="false">IF(B167&lt;&gt;"",IFERROR(IF(B$10="80-20", (((X167/X$19)*O$4)+O$5)*Y$19, IF(B$10="60-40", (((X167/X$19)*P$4)+P$5)*Y$19, 0)),0),"")</f>
        <v/>
      </c>
      <c r="Z167" s="237" t="str">
        <f aca="false">IFERROR((W167+Y167),"")</f>
        <v/>
      </c>
      <c r="AA167" s="238" t="str">
        <f aca="false">IFERROR(IF(((J167+R167+Z167)/3)="","",((J167+R167+Z167)/3)),"")</f>
        <v/>
      </c>
      <c r="AB167" s="229" t="str">
        <f aca="false">IFERROR(IF(AA167="","",IF(AA167&gt;=75,"PASSED","FAILED")),"")</f>
        <v/>
      </c>
    </row>
    <row r="168" customFormat="false" ht="15.75" hidden="false" customHeight="true" outlineLevel="0" collapsed="false">
      <c r="A168" s="228" t="str">
        <f aca="false">IF(ISBLANK('Database (LECTURE-RES-PRAC)'!A165),"",'Database (LECTURE-RES-PRAC)'!A165)</f>
        <v/>
      </c>
      <c r="B168" s="229" t="str">
        <f aca="false">IF(ISBLANK('Database (LECTURE-RES-PRAC)'!B165),"",'Database (LECTURE-RES-PRAC)'!B165)</f>
        <v/>
      </c>
      <c r="C168" s="230" t="str">
        <f aca="false">IF(B168&lt;&gt;"",'Database (LECTURE-RES-PRAC)'!AH165, "")</f>
        <v/>
      </c>
      <c r="D168" s="231" t="str">
        <f aca="false">IF(B168&lt;&gt;"",IFERROR(IF(B$10="80-20", (((C168/C$19)*O$4)+O$5)*D$18, IF(B$10="60-40", (((C168/C$19)*P$4)+P$5)*D$18, 0)),0),"")</f>
        <v/>
      </c>
      <c r="E168" s="230" t="str">
        <f aca="false">IF(B168&lt;&gt;"",'Database (LECTURE-RES-PRAC)'!AI165,"")</f>
        <v/>
      </c>
      <c r="F168" s="232" t="str">
        <f aca="false">IF(B168&lt;&gt;"",IFERROR(IF(B$10="80-20", (((E168/E$19)*O$4)+O$5)*F$18, IF(B$10="60-40", (((E168/E$19)*P$4)+P$5)*F$18, 0)),0),"")</f>
        <v/>
      </c>
      <c r="G168" s="233" t="str">
        <f aca="false">IF(B168&lt;&gt;"",IFERROR((D168+F168),0),"")</f>
        <v/>
      </c>
      <c r="H168" s="234" t="str">
        <f aca="false">IF(B168&lt;&gt;"",IF(B$5="LECTURE",'Exam (LECTURE ONLY)'!N170,IF(B$5="PRACTICUM",OUTPUT!N170,IF(B$5="RESEARCH",OUTPUT!N170,IF(B$5="STUDENT FORMATION",OUTPUT!N170,"")))),"")</f>
        <v/>
      </c>
      <c r="I168" s="233" t="str">
        <f aca="false">IF(B168&lt;&gt;"",IFERROR(IF(B$10="80-20", (((H168/H$19)*O$4)+O$5)*I$19, IF(B$10="60-40", (((H168/H$19)*P$4)+P$5)*I$19, 0)),0),"")</f>
        <v/>
      </c>
      <c r="J168" s="235" t="str">
        <f aca="false">IFERROR((G168+I168),"")</f>
        <v/>
      </c>
      <c r="K168" s="236" t="str">
        <f aca="false">IF(B168&lt;&gt;"",'Database (LECTURE-RES-PRAC)'!BN165, "")</f>
        <v/>
      </c>
      <c r="L168" s="232" t="str">
        <f aca="false">IF(B168&lt;&gt;"",IFERROR(IF(B$10="80-20", (((K168/K$19)*O$4)+O$5)*L$18, IF(B$10="60-40", (((K168/K$19)*P$4)+P$5)*L$18, 0)),0),"")</f>
        <v/>
      </c>
      <c r="M168" s="236" t="str">
        <f aca="false">IF(B168&lt;&gt;"",'Database (LECTURE-RES-PRAC)'!BO165, "")</f>
        <v/>
      </c>
      <c r="N168" s="232" t="str">
        <f aca="false">IF(B168&lt;&gt;"",IFERROR(IF(B$10="80-20", (((M168/M$19)*O$4)+O$5)*N$18, IF(B$10="60-40", (((M168/M$19)*P$4)+P$5)*N$18, 0)),0),"")</f>
        <v/>
      </c>
      <c r="O168" s="233" t="str">
        <f aca="false">IFERROR((L168+N168),"")</f>
        <v/>
      </c>
      <c r="P168" s="234" t="str">
        <f aca="false">IF(B168&lt;&gt;"",IF(B$5="LECTURE",'Exam (LECTURE ONLY)'!Y170,IF(B$5="PRACTICUM",OUTPUT!Z170,IF(B$5="RESEARCH",OUTPUT!Z170,IF(B$5="STUDENT FORMATION",OUTPUT!Z170,"")))),"")</f>
        <v/>
      </c>
      <c r="Q168" s="233" t="str">
        <f aca="false">IF(B168&lt;&gt;"",IFERROR(IF(B$10="80-20", (((P168/P$19)*O$4)+O$5)*Q$19, IF(B$10="60-40", (((P168/P$19)*P$4)+P$5)*Q$19, 0)),0),"")</f>
        <v/>
      </c>
      <c r="R168" s="235" t="str">
        <f aca="false">IFERROR((O168+Q168),"")</f>
        <v/>
      </c>
      <c r="S168" s="236" t="str">
        <f aca="false">IF(B168&lt;&gt;"",'Database (LECTURE-RES-PRAC)'!CT165, "")</f>
        <v/>
      </c>
      <c r="T168" s="232" t="str">
        <f aca="false">IF(B168&lt;&gt;"",IFERROR(IF(B$10="80-20", (((S168/S$19)*O$4)+O$5)*T$18, IF(B$10="60-40", (((S168/S$19)*P$4)+P$5)*T$18, 0)),0),"")</f>
        <v/>
      </c>
      <c r="U168" s="236" t="str">
        <f aca="false">IF(B168&lt;&gt;"",'Database (LECTURE-RES-PRAC)'!CU165, "")</f>
        <v/>
      </c>
      <c r="V168" s="232" t="str">
        <f aca="false">IF(B168&lt;&gt;"",IFERROR(IF(B$10="80-20", (((U168/U$19)*O$4)+O$5)*V$18, IF(B$10="60-40", (((U168/U$19)*P$4)+P$5)*V$18, 0)),0),"")</f>
        <v/>
      </c>
      <c r="W168" s="233" t="str">
        <f aca="false">IFERROR((T168+V168),"")</f>
        <v/>
      </c>
      <c r="X168" s="234" t="str">
        <f aca="false">IF(B168&lt;&gt;"",IF(B$5="LECTURE",'Exam (LECTURE ONLY)'!AJ170,IF(B$5="PRACTICUM",OUTPUT!AJ170,IF(B$5="RESEARCH",OUTPUT!AJ170,IF(B$5="STUDENT FORMATION",OUTPUT!AJ170,"")))),"")</f>
        <v/>
      </c>
      <c r="Y168" s="233" t="str">
        <f aca="false">IF(B168&lt;&gt;"",IFERROR(IF(B$10="80-20", (((X168/X$19)*O$4)+O$5)*Y$19, IF(B$10="60-40", (((X168/X$19)*P$4)+P$5)*Y$19, 0)),0),"")</f>
        <v/>
      </c>
      <c r="Z168" s="237" t="str">
        <f aca="false">IFERROR((W168+Y168),"")</f>
        <v/>
      </c>
      <c r="AA168" s="238" t="str">
        <f aca="false">IFERROR(IF(((J168+R168+Z168)/3)="","",((J168+R168+Z168)/3)),"")</f>
        <v/>
      </c>
      <c r="AB168" s="229" t="str">
        <f aca="false">IFERROR(IF(AA168="","",IF(AA168&gt;=75,"PASSED","FAILED")),"")</f>
        <v/>
      </c>
    </row>
    <row r="169" customFormat="false" ht="15.75" hidden="false" customHeight="true" outlineLevel="0" collapsed="false">
      <c r="A169" s="183" t="str">
        <f aca="false">IF(ISBLANK('Database (LECTURE-RES-PRAC)'!A166),"",'Database (LECTURE-RES-PRAC)'!A166)</f>
        <v/>
      </c>
      <c r="B169" s="184" t="str">
        <f aca="false">IF(ISBLANK('Database (LECTURE-RES-PRAC)'!B166),"",'Database (LECTURE-RES-PRAC)'!B166)</f>
        <v/>
      </c>
      <c r="C169" s="230" t="str">
        <f aca="false">IF(B169&lt;&gt;"",'Database (LECTURE-RES-PRAC)'!AH166, "")</f>
        <v/>
      </c>
      <c r="D169" s="231" t="str">
        <f aca="false">IF(B169&lt;&gt;"",IFERROR(IF(B$10="80-20", (((C169/C$19)*O$4)+O$5)*D$18, IF(B$10="60-40", (((C169/C$19)*P$4)+P$5)*D$18, 0)),0),"")</f>
        <v/>
      </c>
      <c r="E169" s="230" t="str">
        <f aca="false">IF(B169&lt;&gt;"",'Database (LECTURE-RES-PRAC)'!AI166,"")</f>
        <v/>
      </c>
      <c r="F169" s="232" t="str">
        <f aca="false">IF(B169&lt;&gt;"",IFERROR(IF(B$10="80-20", (((E169/E$19)*O$4)+O$5)*F$18, IF(B$10="60-40", (((E169/E$19)*P$4)+P$5)*F$18, 0)),0),"")</f>
        <v/>
      </c>
      <c r="G169" s="233" t="str">
        <f aca="false">IF(B169&lt;&gt;"",IFERROR((D169+F169),0),"")</f>
        <v/>
      </c>
      <c r="H169" s="234" t="str">
        <f aca="false">IF(B169&lt;&gt;"",IF(B$5="LECTURE",'Exam (LECTURE ONLY)'!N171,IF(B$5="PRACTICUM",OUTPUT!N171,IF(B$5="RESEARCH",OUTPUT!N171,IF(B$5="STUDENT FORMATION",OUTPUT!N171,"")))),"")</f>
        <v/>
      </c>
      <c r="I169" s="233" t="str">
        <f aca="false">IF(B169&lt;&gt;"",IFERROR(IF(B$10="80-20", (((H169/H$19)*O$4)+O$5)*I$19, IF(B$10="60-40", (((H169/H$19)*P$4)+P$5)*I$19, 0)),0),"")</f>
        <v/>
      </c>
      <c r="J169" s="235" t="str">
        <f aca="false">IFERROR((G169+I169),"")</f>
        <v/>
      </c>
      <c r="K169" s="236" t="str">
        <f aca="false">IF(B169&lt;&gt;"",'Database (LECTURE-RES-PRAC)'!BN166, "")</f>
        <v/>
      </c>
      <c r="L169" s="232" t="str">
        <f aca="false">IF(B169&lt;&gt;"",IFERROR(IF(B$10="80-20", (((K169/K$19)*O$4)+O$5)*L$18, IF(B$10="60-40", (((K169/K$19)*P$4)+P$5)*L$18, 0)),0),"")</f>
        <v/>
      </c>
      <c r="M169" s="236" t="str">
        <f aca="false">IF(B169&lt;&gt;"",'Database (LECTURE-RES-PRAC)'!BO166, "")</f>
        <v/>
      </c>
      <c r="N169" s="232" t="str">
        <f aca="false">IF(B169&lt;&gt;"",IFERROR(IF(B$10="80-20", (((M169/M$19)*O$4)+O$5)*N$18, IF(B$10="60-40", (((M169/M$19)*P$4)+P$5)*N$18, 0)),0),"")</f>
        <v/>
      </c>
      <c r="O169" s="233" t="str">
        <f aca="false">IFERROR((L169+N169),"")</f>
        <v/>
      </c>
      <c r="P169" s="234" t="str">
        <f aca="false">IF(B169&lt;&gt;"",IF(B$5="LECTURE",'Exam (LECTURE ONLY)'!Y171,IF(B$5="PRACTICUM",OUTPUT!Z171,IF(B$5="RESEARCH",OUTPUT!Z171,IF(B$5="STUDENT FORMATION",OUTPUT!Z171,"")))),"")</f>
        <v/>
      </c>
      <c r="Q169" s="233" t="str">
        <f aca="false">IF(B169&lt;&gt;"",IFERROR(IF(B$10="80-20", (((P169/P$19)*O$4)+O$5)*Q$19, IF(B$10="60-40", (((P169/P$19)*P$4)+P$5)*Q$19, 0)),0),"")</f>
        <v/>
      </c>
      <c r="R169" s="235" t="str">
        <f aca="false">IFERROR((O169+Q169),"")</f>
        <v/>
      </c>
      <c r="S169" s="236" t="str">
        <f aca="false">IF(B169&lt;&gt;"",'Database (LECTURE-RES-PRAC)'!CT166, "")</f>
        <v/>
      </c>
      <c r="T169" s="232" t="str">
        <f aca="false">IF(B169&lt;&gt;"",IFERROR(IF(B$10="80-20", (((S169/S$19)*O$4)+O$5)*T$18, IF(B$10="60-40", (((S169/S$19)*P$4)+P$5)*T$18, 0)),0),"")</f>
        <v/>
      </c>
      <c r="U169" s="236" t="str">
        <f aca="false">IF(B169&lt;&gt;"",'Database (LECTURE-RES-PRAC)'!CU166, "")</f>
        <v/>
      </c>
      <c r="V169" s="232" t="str">
        <f aca="false">IF(B169&lt;&gt;"",IFERROR(IF(B$10="80-20", (((U169/U$19)*O$4)+O$5)*V$18, IF(B$10="60-40", (((U169/U$19)*P$4)+P$5)*V$18, 0)),0),"")</f>
        <v/>
      </c>
      <c r="W169" s="233" t="str">
        <f aca="false">IFERROR((T169+V169),"")</f>
        <v/>
      </c>
      <c r="X169" s="234" t="str">
        <f aca="false">IF(B169&lt;&gt;"",IF(B$5="LECTURE",'Exam (LECTURE ONLY)'!AJ171,IF(B$5="PRACTICUM",OUTPUT!AJ171,IF(B$5="RESEARCH",OUTPUT!AJ171,IF(B$5="STUDENT FORMATION",OUTPUT!AJ171,"")))),"")</f>
        <v/>
      </c>
      <c r="Y169" s="233" t="str">
        <f aca="false">IF(B169&lt;&gt;"",IFERROR(IF(B$10="80-20", (((X169/X$19)*O$4)+O$5)*Y$19, IF(B$10="60-40", (((X169/X$19)*P$4)+P$5)*Y$19, 0)),0),"")</f>
        <v/>
      </c>
      <c r="Z169" s="237" t="str">
        <f aca="false">IFERROR((W169+Y169),"")</f>
        <v/>
      </c>
      <c r="AA169" s="238" t="str">
        <f aca="false">IFERROR(IF(((J169+R169+Z169)/3)="","",((J169+R169+Z169)/3)),"")</f>
        <v/>
      </c>
      <c r="AB169" s="229" t="str">
        <f aca="false">IFERROR(IF(AA169="","",IF(AA169&gt;=75,"PASSED","FAILED")),"")</f>
        <v/>
      </c>
    </row>
    <row r="170" customFormat="false" ht="15.75" hidden="false" customHeight="true" outlineLevel="0" collapsed="false">
      <c r="A170" s="228" t="str">
        <f aca="false">IF(ISBLANK('Database (LECTURE-RES-PRAC)'!A167),"",'Database (LECTURE-RES-PRAC)'!A167)</f>
        <v/>
      </c>
      <c r="B170" s="229" t="str">
        <f aca="false">IF(ISBLANK('Database (LECTURE-RES-PRAC)'!B167),"",'Database (LECTURE-RES-PRAC)'!B167)</f>
        <v/>
      </c>
      <c r="C170" s="230" t="str">
        <f aca="false">IF(B170&lt;&gt;"",'Database (LECTURE-RES-PRAC)'!AH167, "")</f>
        <v/>
      </c>
      <c r="D170" s="231" t="str">
        <f aca="false">IF(B170&lt;&gt;"",IFERROR(IF(B$10="80-20", (((C170/C$19)*O$4)+O$5)*D$18, IF(B$10="60-40", (((C170/C$19)*P$4)+P$5)*D$18, 0)),0),"")</f>
        <v/>
      </c>
      <c r="E170" s="230" t="str">
        <f aca="false">IF(B170&lt;&gt;"",'Database (LECTURE-RES-PRAC)'!AI167,"")</f>
        <v/>
      </c>
      <c r="F170" s="232" t="str">
        <f aca="false">IF(B170&lt;&gt;"",IFERROR(IF(B$10="80-20", (((E170/E$19)*O$4)+O$5)*F$18, IF(B$10="60-40", (((E170/E$19)*P$4)+P$5)*F$18, 0)),0),"")</f>
        <v/>
      </c>
      <c r="G170" s="233" t="str">
        <f aca="false">IF(B170&lt;&gt;"",IFERROR((D170+F170),0),"")</f>
        <v/>
      </c>
      <c r="H170" s="234" t="str">
        <f aca="false">IF(B170&lt;&gt;"",IF(B$5="LECTURE",'Exam (LECTURE ONLY)'!N172,IF(B$5="PRACTICUM",OUTPUT!N172,IF(B$5="RESEARCH",OUTPUT!N172,IF(B$5="STUDENT FORMATION",OUTPUT!N172,"")))),"")</f>
        <v/>
      </c>
      <c r="I170" s="233" t="str">
        <f aca="false">IF(B170&lt;&gt;"",IFERROR(IF(B$10="80-20", (((H170/H$19)*O$4)+O$5)*I$19, IF(B$10="60-40", (((H170/H$19)*P$4)+P$5)*I$19, 0)),0),"")</f>
        <v/>
      </c>
      <c r="J170" s="235" t="str">
        <f aca="false">IFERROR((G170+I170),"")</f>
        <v/>
      </c>
      <c r="K170" s="236" t="str">
        <f aca="false">IF(B170&lt;&gt;"",'Database (LECTURE-RES-PRAC)'!BN167, "")</f>
        <v/>
      </c>
      <c r="L170" s="232" t="str">
        <f aca="false">IF(B170&lt;&gt;"",IFERROR(IF(B$10="80-20", (((K170/K$19)*O$4)+O$5)*L$18, IF(B$10="60-40", (((K170/K$19)*P$4)+P$5)*L$18, 0)),0),"")</f>
        <v/>
      </c>
      <c r="M170" s="236" t="str">
        <f aca="false">IF(B170&lt;&gt;"",'Database (LECTURE-RES-PRAC)'!BO167, "")</f>
        <v/>
      </c>
      <c r="N170" s="232" t="str">
        <f aca="false">IF(B170&lt;&gt;"",IFERROR(IF(B$10="80-20", (((M170/M$19)*O$4)+O$5)*N$18, IF(B$10="60-40", (((M170/M$19)*P$4)+P$5)*N$18, 0)),0),"")</f>
        <v/>
      </c>
      <c r="O170" s="233" t="str">
        <f aca="false">IFERROR((L170+N170),"")</f>
        <v/>
      </c>
      <c r="P170" s="234" t="str">
        <f aca="false">IF(B170&lt;&gt;"",IF(B$5="LECTURE",'Exam (LECTURE ONLY)'!Y172,IF(B$5="PRACTICUM",OUTPUT!Z172,IF(B$5="RESEARCH",OUTPUT!Z172,IF(B$5="STUDENT FORMATION",OUTPUT!Z172,"")))),"")</f>
        <v/>
      </c>
      <c r="Q170" s="233" t="str">
        <f aca="false">IF(B170&lt;&gt;"",IFERROR(IF(B$10="80-20", (((P170/P$19)*O$4)+O$5)*Q$19, IF(B$10="60-40", (((P170/P$19)*P$4)+P$5)*Q$19, 0)),0),"")</f>
        <v/>
      </c>
      <c r="R170" s="235" t="str">
        <f aca="false">IFERROR((O170+Q170),"")</f>
        <v/>
      </c>
      <c r="S170" s="236" t="str">
        <f aca="false">IF(B170&lt;&gt;"",'Database (LECTURE-RES-PRAC)'!CT167, "")</f>
        <v/>
      </c>
      <c r="T170" s="232" t="str">
        <f aca="false">IF(B170&lt;&gt;"",IFERROR(IF(B$10="80-20", (((S170/S$19)*O$4)+O$5)*T$18, IF(B$10="60-40", (((S170/S$19)*P$4)+P$5)*T$18, 0)),0),"")</f>
        <v/>
      </c>
      <c r="U170" s="236" t="str">
        <f aca="false">IF(B170&lt;&gt;"",'Database (LECTURE-RES-PRAC)'!CU167, "")</f>
        <v/>
      </c>
      <c r="V170" s="232" t="str">
        <f aca="false">IF(B170&lt;&gt;"",IFERROR(IF(B$10="80-20", (((U170/U$19)*O$4)+O$5)*V$18, IF(B$10="60-40", (((U170/U$19)*P$4)+P$5)*V$18, 0)),0),"")</f>
        <v/>
      </c>
      <c r="W170" s="233" t="str">
        <f aca="false">IFERROR((T170+V170),"")</f>
        <v/>
      </c>
      <c r="X170" s="234" t="str">
        <f aca="false">IF(B170&lt;&gt;"",IF(B$5="LECTURE",'Exam (LECTURE ONLY)'!AJ172,IF(B$5="PRACTICUM",OUTPUT!AJ172,IF(B$5="RESEARCH",OUTPUT!AJ172,IF(B$5="STUDENT FORMATION",OUTPUT!AJ172,"")))),"")</f>
        <v/>
      </c>
      <c r="Y170" s="233" t="str">
        <f aca="false">IF(B170&lt;&gt;"",IFERROR(IF(B$10="80-20", (((X170/X$19)*O$4)+O$5)*Y$19, IF(B$10="60-40", (((X170/X$19)*P$4)+P$5)*Y$19, 0)),0),"")</f>
        <v/>
      </c>
      <c r="Z170" s="237" t="str">
        <f aca="false">IFERROR((W170+Y170),"")</f>
        <v/>
      </c>
      <c r="AA170" s="238" t="str">
        <f aca="false">IFERROR(IF(((J170+R170+Z170)/3)="","",((J170+R170+Z170)/3)),"")</f>
        <v/>
      </c>
      <c r="AB170" s="229" t="str">
        <f aca="false">IFERROR(IF(AA170="","",IF(AA170&gt;=75,"PASSED","FAILED")),"")</f>
        <v/>
      </c>
    </row>
    <row r="171" customFormat="false" ht="15.75" hidden="false" customHeight="true" outlineLevel="0" collapsed="false">
      <c r="A171" s="183" t="str">
        <f aca="false">IF(ISBLANK('Database (LECTURE-RES-PRAC)'!A168),"",'Database (LECTURE-RES-PRAC)'!A168)</f>
        <v/>
      </c>
      <c r="B171" s="184" t="str">
        <f aca="false">IF(ISBLANK('Database (LECTURE-RES-PRAC)'!B168),"",'Database (LECTURE-RES-PRAC)'!B168)</f>
        <v/>
      </c>
      <c r="C171" s="230" t="str">
        <f aca="false">IF(B171&lt;&gt;"",'Database (LECTURE-RES-PRAC)'!AH168, "")</f>
        <v/>
      </c>
      <c r="D171" s="231" t="str">
        <f aca="false">IF(B171&lt;&gt;"",IFERROR(IF(B$10="80-20", (((C171/C$19)*O$4)+O$5)*D$18, IF(B$10="60-40", (((C171/C$19)*P$4)+P$5)*D$18, 0)),0),"")</f>
        <v/>
      </c>
      <c r="E171" s="230" t="str">
        <f aca="false">IF(B171&lt;&gt;"",'Database (LECTURE-RES-PRAC)'!AI168,"")</f>
        <v/>
      </c>
      <c r="F171" s="232" t="str">
        <f aca="false">IF(B171&lt;&gt;"",IFERROR(IF(B$10="80-20", (((E171/E$19)*O$4)+O$5)*F$18, IF(B$10="60-40", (((E171/E$19)*P$4)+P$5)*F$18, 0)),0),"")</f>
        <v/>
      </c>
      <c r="G171" s="233" t="str">
        <f aca="false">IF(B171&lt;&gt;"",IFERROR((D171+F171),0),"")</f>
        <v/>
      </c>
      <c r="H171" s="234" t="str">
        <f aca="false">IF(B171&lt;&gt;"",IF(B$5="LECTURE",'Exam (LECTURE ONLY)'!N173,IF(B$5="PRACTICUM",OUTPUT!N173,IF(B$5="RESEARCH",OUTPUT!N173,IF(B$5="STUDENT FORMATION",OUTPUT!N173,"")))),"")</f>
        <v/>
      </c>
      <c r="I171" s="233" t="str">
        <f aca="false">IF(B171&lt;&gt;"",IFERROR(IF(B$10="80-20", (((H171/H$19)*O$4)+O$5)*I$19, IF(B$10="60-40", (((H171/H$19)*P$4)+P$5)*I$19, 0)),0),"")</f>
        <v/>
      </c>
      <c r="J171" s="235" t="str">
        <f aca="false">IFERROR((G171+I171),"")</f>
        <v/>
      </c>
      <c r="K171" s="236" t="str">
        <f aca="false">IF(B171&lt;&gt;"",'Database (LECTURE-RES-PRAC)'!BN168, "")</f>
        <v/>
      </c>
      <c r="L171" s="232" t="str">
        <f aca="false">IF(B171&lt;&gt;"",IFERROR(IF(B$10="80-20", (((K171/K$19)*O$4)+O$5)*L$18, IF(B$10="60-40", (((K171/K$19)*P$4)+P$5)*L$18, 0)),0),"")</f>
        <v/>
      </c>
      <c r="M171" s="236" t="str">
        <f aca="false">IF(B171&lt;&gt;"",'Database (LECTURE-RES-PRAC)'!BO168, "")</f>
        <v/>
      </c>
      <c r="N171" s="232" t="str">
        <f aca="false">IF(B171&lt;&gt;"",IFERROR(IF(B$10="80-20", (((M171/M$19)*O$4)+O$5)*N$18, IF(B$10="60-40", (((M171/M$19)*P$4)+P$5)*N$18, 0)),0),"")</f>
        <v/>
      </c>
      <c r="O171" s="233" t="str">
        <f aca="false">IFERROR((L171+N171),"")</f>
        <v/>
      </c>
      <c r="P171" s="234" t="str">
        <f aca="false">IF(B171&lt;&gt;"",IF(B$5="LECTURE",'Exam (LECTURE ONLY)'!Y173,IF(B$5="PRACTICUM",OUTPUT!Z173,IF(B$5="RESEARCH",OUTPUT!Z173,IF(B$5="STUDENT FORMATION",OUTPUT!Z173,"")))),"")</f>
        <v/>
      </c>
      <c r="Q171" s="233" t="str">
        <f aca="false">IF(B171&lt;&gt;"",IFERROR(IF(B$10="80-20", (((P171/P$19)*O$4)+O$5)*Q$19, IF(B$10="60-40", (((P171/P$19)*P$4)+P$5)*Q$19, 0)),0),"")</f>
        <v/>
      </c>
      <c r="R171" s="235" t="str">
        <f aca="false">IFERROR((O171+Q171),"")</f>
        <v/>
      </c>
      <c r="S171" s="236" t="str">
        <f aca="false">IF(B171&lt;&gt;"",'Database (LECTURE-RES-PRAC)'!CT168, "")</f>
        <v/>
      </c>
      <c r="T171" s="232" t="str">
        <f aca="false">IF(B171&lt;&gt;"",IFERROR(IF(B$10="80-20", (((S171/S$19)*O$4)+O$5)*T$18, IF(B$10="60-40", (((S171/S$19)*P$4)+P$5)*T$18, 0)),0),"")</f>
        <v/>
      </c>
      <c r="U171" s="236" t="str">
        <f aca="false">IF(B171&lt;&gt;"",'Database (LECTURE-RES-PRAC)'!CU168, "")</f>
        <v/>
      </c>
      <c r="V171" s="232" t="str">
        <f aca="false">IF(B171&lt;&gt;"",IFERROR(IF(B$10="80-20", (((U171/U$19)*O$4)+O$5)*V$18, IF(B$10="60-40", (((U171/U$19)*P$4)+P$5)*V$18, 0)),0),"")</f>
        <v/>
      </c>
      <c r="W171" s="233" t="str">
        <f aca="false">IFERROR((T171+V171),"")</f>
        <v/>
      </c>
      <c r="X171" s="234" t="str">
        <f aca="false">IF(B171&lt;&gt;"",IF(B$5="LECTURE",'Exam (LECTURE ONLY)'!AJ173,IF(B$5="PRACTICUM",OUTPUT!AJ173,IF(B$5="RESEARCH",OUTPUT!AJ173,IF(B$5="STUDENT FORMATION",OUTPUT!AJ173,"")))),"")</f>
        <v/>
      </c>
      <c r="Y171" s="233" t="str">
        <f aca="false">IF(B171&lt;&gt;"",IFERROR(IF(B$10="80-20", (((X171/X$19)*O$4)+O$5)*Y$19, IF(B$10="60-40", (((X171/X$19)*P$4)+P$5)*Y$19, 0)),0),"")</f>
        <v/>
      </c>
      <c r="Z171" s="237" t="str">
        <f aca="false">IFERROR((W171+Y171),"")</f>
        <v/>
      </c>
      <c r="AA171" s="238" t="str">
        <f aca="false">IFERROR(IF(((J171+R171+Z171)/3)="","",((J171+R171+Z171)/3)),"")</f>
        <v/>
      </c>
      <c r="AB171" s="229" t="str">
        <f aca="false">IFERROR(IF(AA171="","",IF(AA171&gt;=75,"PASSED","FAILED")),"")</f>
        <v/>
      </c>
    </row>
    <row r="172" customFormat="false" ht="15.75" hidden="false" customHeight="true" outlineLevel="0" collapsed="false">
      <c r="A172" s="228" t="str">
        <f aca="false">IF(ISBLANK('Database (LECTURE-RES-PRAC)'!A169),"",'Database (LECTURE-RES-PRAC)'!A169)</f>
        <v/>
      </c>
      <c r="B172" s="229" t="str">
        <f aca="false">IF(ISBLANK('Database (LECTURE-RES-PRAC)'!B169),"",'Database (LECTURE-RES-PRAC)'!B169)</f>
        <v/>
      </c>
      <c r="C172" s="230" t="str">
        <f aca="false">IF(B172&lt;&gt;"",'Database (LECTURE-RES-PRAC)'!AH169, "")</f>
        <v/>
      </c>
      <c r="D172" s="231" t="str">
        <f aca="false">IF(B172&lt;&gt;"",IFERROR(IF(B$10="80-20", (((C172/C$19)*O$4)+O$5)*D$18, IF(B$10="60-40", (((C172/C$19)*P$4)+P$5)*D$18, 0)),0),"")</f>
        <v/>
      </c>
      <c r="E172" s="230" t="str">
        <f aca="false">IF(B172&lt;&gt;"",'Database (LECTURE-RES-PRAC)'!AI169,"")</f>
        <v/>
      </c>
      <c r="F172" s="232" t="str">
        <f aca="false">IF(B172&lt;&gt;"",IFERROR(IF(B$10="80-20", (((E172/E$19)*O$4)+O$5)*F$18, IF(B$10="60-40", (((E172/E$19)*P$4)+P$5)*F$18, 0)),0),"")</f>
        <v/>
      </c>
      <c r="G172" s="233" t="str">
        <f aca="false">IF(B172&lt;&gt;"",IFERROR((D172+F172),0),"")</f>
        <v/>
      </c>
      <c r="H172" s="234" t="str">
        <f aca="false">IF(B172&lt;&gt;"",IF(B$5="LECTURE",'Exam (LECTURE ONLY)'!N174,IF(B$5="PRACTICUM",OUTPUT!N174,IF(B$5="RESEARCH",OUTPUT!N174,IF(B$5="STUDENT FORMATION",OUTPUT!N174,"")))),"")</f>
        <v/>
      </c>
      <c r="I172" s="233" t="str">
        <f aca="false">IF(B172&lt;&gt;"",IFERROR(IF(B$10="80-20", (((H172/H$19)*O$4)+O$5)*I$19, IF(B$10="60-40", (((H172/H$19)*P$4)+P$5)*I$19, 0)),0),"")</f>
        <v/>
      </c>
      <c r="J172" s="235" t="str">
        <f aca="false">IFERROR((G172+I172),"")</f>
        <v/>
      </c>
      <c r="K172" s="236" t="str">
        <f aca="false">IF(B172&lt;&gt;"",'Database (LECTURE-RES-PRAC)'!BN169, "")</f>
        <v/>
      </c>
      <c r="L172" s="232" t="str">
        <f aca="false">IF(B172&lt;&gt;"",IFERROR(IF(B$10="80-20", (((K172/K$19)*O$4)+O$5)*L$18, IF(B$10="60-40", (((K172/K$19)*P$4)+P$5)*L$18, 0)),0),"")</f>
        <v/>
      </c>
      <c r="M172" s="236" t="str">
        <f aca="false">IF(B172&lt;&gt;"",'Database (LECTURE-RES-PRAC)'!BO169, "")</f>
        <v/>
      </c>
      <c r="N172" s="232" t="str">
        <f aca="false">IF(B172&lt;&gt;"",IFERROR(IF(B$10="80-20", (((M172/M$19)*O$4)+O$5)*N$18, IF(B$10="60-40", (((M172/M$19)*P$4)+P$5)*N$18, 0)),0),"")</f>
        <v/>
      </c>
      <c r="O172" s="233" t="str">
        <f aca="false">IFERROR((L172+N172),"")</f>
        <v/>
      </c>
      <c r="P172" s="234" t="str">
        <f aca="false">IF(B172&lt;&gt;"",IF(B$5="LECTURE",'Exam (LECTURE ONLY)'!Y174,IF(B$5="PRACTICUM",OUTPUT!Z174,IF(B$5="RESEARCH",OUTPUT!Z174,IF(B$5="STUDENT FORMATION",OUTPUT!Z174,"")))),"")</f>
        <v/>
      </c>
      <c r="Q172" s="233" t="str">
        <f aca="false">IF(B172&lt;&gt;"",IFERROR(IF(B$10="80-20", (((P172/P$19)*O$4)+O$5)*Q$19, IF(B$10="60-40", (((P172/P$19)*P$4)+P$5)*Q$19, 0)),0),"")</f>
        <v/>
      </c>
      <c r="R172" s="235" t="str">
        <f aca="false">IFERROR((O172+Q172),"")</f>
        <v/>
      </c>
      <c r="S172" s="236" t="str">
        <f aca="false">IF(B172&lt;&gt;"",'Database (LECTURE-RES-PRAC)'!CT169, "")</f>
        <v/>
      </c>
      <c r="T172" s="232" t="str">
        <f aca="false">IF(B172&lt;&gt;"",IFERROR(IF(B$10="80-20", (((S172/S$19)*O$4)+O$5)*T$18, IF(B$10="60-40", (((S172/S$19)*P$4)+P$5)*T$18, 0)),0),"")</f>
        <v/>
      </c>
      <c r="U172" s="236" t="str">
        <f aca="false">IF(B172&lt;&gt;"",'Database (LECTURE-RES-PRAC)'!CU169, "")</f>
        <v/>
      </c>
      <c r="V172" s="232" t="str">
        <f aca="false">IF(B172&lt;&gt;"",IFERROR(IF(B$10="80-20", (((U172/U$19)*O$4)+O$5)*V$18, IF(B$10="60-40", (((U172/U$19)*P$4)+P$5)*V$18, 0)),0),"")</f>
        <v/>
      </c>
      <c r="W172" s="233" t="str">
        <f aca="false">IFERROR((T172+V172),"")</f>
        <v/>
      </c>
      <c r="X172" s="234" t="str">
        <f aca="false">IF(B172&lt;&gt;"",IF(B$5="LECTURE",'Exam (LECTURE ONLY)'!AJ174,IF(B$5="PRACTICUM",OUTPUT!AJ174,IF(B$5="RESEARCH",OUTPUT!AJ174,IF(B$5="STUDENT FORMATION",OUTPUT!AJ174,"")))),"")</f>
        <v/>
      </c>
      <c r="Y172" s="233" t="str">
        <f aca="false">IF(B172&lt;&gt;"",IFERROR(IF(B$10="80-20", (((X172/X$19)*O$4)+O$5)*Y$19, IF(B$10="60-40", (((X172/X$19)*P$4)+P$5)*Y$19, 0)),0),"")</f>
        <v/>
      </c>
      <c r="Z172" s="237" t="str">
        <f aca="false">IFERROR((W172+Y172),"")</f>
        <v/>
      </c>
      <c r="AA172" s="238" t="str">
        <f aca="false">IFERROR(IF(((J172+R172+Z172)/3)="","",((J172+R172+Z172)/3)),"")</f>
        <v/>
      </c>
      <c r="AB172" s="229" t="str">
        <f aca="false">IFERROR(IF(AA172="","",IF(AA172&gt;=75,"PASSED","FAILED")),"")</f>
        <v/>
      </c>
    </row>
    <row r="173" customFormat="false" ht="15.75" hidden="false" customHeight="true" outlineLevel="0" collapsed="false">
      <c r="A173" s="183" t="str">
        <f aca="false">IF(ISBLANK('Database (LECTURE-RES-PRAC)'!A170),"",'Database (LECTURE-RES-PRAC)'!A170)</f>
        <v/>
      </c>
      <c r="B173" s="184" t="str">
        <f aca="false">IF(ISBLANK('Database (LECTURE-RES-PRAC)'!B170),"",'Database (LECTURE-RES-PRAC)'!B170)</f>
        <v/>
      </c>
      <c r="C173" s="230" t="str">
        <f aca="false">IF(B173&lt;&gt;"",'Database (LECTURE-RES-PRAC)'!AH170, "")</f>
        <v/>
      </c>
      <c r="D173" s="231" t="str">
        <f aca="false">IF(B173&lt;&gt;"",IFERROR(IF(B$10="80-20", (((C173/C$19)*O$4)+O$5)*D$18, IF(B$10="60-40", (((C173/C$19)*P$4)+P$5)*D$18, 0)),0),"")</f>
        <v/>
      </c>
      <c r="E173" s="230" t="str">
        <f aca="false">IF(B173&lt;&gt;"",'Database (LECTURE-RES-PRAC)'!AI170,"")</f>
        <v/>
      </c>
      <c r="F173" s="232" t="str">
        <f aca="false">IF(B173&lt;&gt;"",IFERROR(IF(B$10="80-20", (((E173/E$19)*O$4)+O$5)*F$18, IF(B$10="60-40", (((E173/E$19)*P$4)+P$5)*F$18, 0)),0),"")</f>
        <v/>
      </c>
      <c r="G173" s="233" t="str">
        <f aca="false">IF(B173&lt;&gt;"",IFERROR((D173+F173),0),"")</f>
        <v/>
      </c>
      <c r="H173" s="234" t="str">
        <f aca="false">IF(B173&lt;&gt;"",IF(B$5="LECTURE",'Exam (LECTURE ONLY)'!N175,IF(B$5="PRACTICUM",OUTPUT!N175,IF(B$5="RESEARCH",OUTPUT!N175,IF(B$5="STUDENT FORMATION",OUTPUT!N175,"")))),"")</f>
        <v/>
      </c>
      <c r="I173" s="233" t="str">
        <f aca="false">IF(B173&lt;&gt;"",IFERROR(IF(B$10="80-20", (((H173/H$19)*O$4)+O$5)*I$19, IF(B$10="60-40", (((H173/H$19)*P$4)+P$5)*I$19, 0)),0),"")</f>
        <v/>
      </c>
      <c r="J173" s="235" t="str">
        <f aca="false">IFERROR((G173+I173),"")</f>
        <v/>
      </c>
      <c r="K173" s="236" t="str">
        <f aca="false">IF(B173&lt;&gt;"",'Database (LECTURE-RES-PRAC)'!BN170, "")</f>
        <v/>
      </c>
      <c r="L173" s="232" t="str">
        <f aca="false">IF(B173&lt;&gt;"",IFERROR(IF(B$10="80-20", (((K173/K$19)*O$4)+O$5)*L$18, IF(B$10="60-40", (((K173/K$19)*P$4)+P$5)*L$18, 0)),0),"")</f>
        <v/>
      </c>
      <c r="M173" s="236" t="str">
        <f aca="false">IF(B173&lt;&gt;"",'Database (LECTURE-RES-PRAC)'!BO170, "")</f>
        <v/>
      </c>
      <c r="N173" s="232" t="str">
        <f aca="false">IF(B173&lt;&gt;"",IFERROR(IF(B$10="80-20", (((M173/M$19)*O$4)+O$5)*N$18, IF(B$10="60-40", (((M173/M$19)*P$4)+P$5)*N$18, 0)),0),"")</f>
        <v/>
      </c>
      <c r="O173" s="233" t="str">
        <f aca="false">IFERROR((L173+N173),"")</f>
        <v/>
      </c>
      <c r="P173" s="234" t="str">
        <f aca="false">IF(B173&lt;&gt;"",IF(B$5="LECTURE",'Exam (LECTURE ONLY)'!Y175,IF(B$5="PRACTICUM",OUTPUT!Z175,IF(B$5="RESEARCH",OUTPUT!Z175,IF(B$5="STUDENT FORMATION",OUTPUT!Z175,"")))),"")</f>
        <v/>
      </c>
      <c r="Q173" s="233" t="str">
        <f aca="false">IF(B173&lt;&gt;"",IFERROR(IF(B$10="80-20", (((P173/P$19)*O$4)+O$5)*Q$19, IF(B$10="60-40", (((P173/P$19)*P$4)+P$5)*Q$19, 0)),0),"")</f>
        <v/>
      </c>
      <c r="R173" s="235" t="str">
        <f aca="false">IFERROR((O173+Q173),"")</f>
        <v/>
      </c>
      <c r="S173" s="236" t="str">
        <f aca="false">IF(B173&lt;&gt;"",'Database (LECTURE-RES-PRAC)'!CT170, "")</f>
        <v/>
      </c>
      <c r="T173" s="232" t="str">
        <f aca="false">IF(B173&lt;&gt;"",IFERROR(IF(B$10="80-20", (((S173/S$19)*O$4)+O$5)*T$18, IF(B$10="60-40", (((S173/S$19)*P$4)+P$5)*T$18, 0)),0),"")</f>
        <v/>
      </c>
      <c r="U173" s="236" t="str">
        <f aca="false">IF(B173&lt;&gt;"",'Database (LECTURE-RES-PRAC)'!CU170, "")</f>
        <v/>
      </c>
      <c r="V173" s="232" t="str">
        <f aca="false">IF(B173&lt;&gt;"",IFERROR(IF(B$10="80-20", (((U173/U$19)*O$4)+O$5)*V$18, IF(B$10="60-40", (((U173/U$19)*P$4)+P$5)*V$18, 0)),0),"")</f>
        <v/>
      </c>
      <c r="W173" s="233" t="str">
        <f aca="false">IFERROR((T173+V173),"")</f>
        <v/>
      </c>
      <c r="X173" s="234" t="str">
        <f aca="false">IF(B173&lt;&gt;"",IF(B$5="LECTURE",'Exam (LECTURE ONLY)'!AJ175,IF(B$5="PRACTICUM",OUTPUT!AJ175,IF(B$5="RESEARCH",OUTPUT!AJ175,IF(B$5="STUDENT FORMATION",OUTPUT!AJ175,"")))),"")</f>
        <v/>
      </c>
      <c r="Y173" s="233" t="str">
        <f aca="false">IF(B173&lt;&gt;"",IFERROR(IF(B$10="80-20", (((X173/X$19)*O$4)+O$5)*Y$19, IF(B$10="60-40", (((X173/X$19)*P$4)+P$5)*Y$19, 0)),0),"")</f>
        <v/>
      </c>
      <c r="Z173" s="237" t="str">
        <f aca="false">IFERROR((W173+Y173),"")</f>
        <v/>
      </c>
      <c r="AA173" s="238" t="str">
        <f aca="false">IFERROR(IF(((J173+R173+Z173)/3)="","",((J173+R173+Z173)/3)),"")</f>
        <v/>
      </c>
      <c r="AB173" s="229" t="str">
        <f aca="false">IFERROR(IF(AA173="","",IF(AA173&gt;=75,"PASSED","FAILED")),"")</f>
        <v/>
      </c>
    </row>
    <row r="174" customFormat="false" ht="15.75" hidden="false" customHeight="true" outlineLevel="0" collapsed="false">
      <c r="A174" s="228" t="str">
        <f aca="false">IF(ISBLANK('Database (LECTURE-RES-PRAC)'!A171),"",'Database (LECTURE-RES-PRAC)'!A171)</f>
        <v/>
      </c>
      <c r="B174" s="229" t="str">
        <f aca="false">IF(ISBLANK('Database (LECTURE-RES-PRAC)'!B171),"",'Database (LECTURE-RES-PRAC)'!B171)</f>
        <v/>
      </c>
      <c r="C174" s="230" t="str">
        <f aca="false">IF(B174&lt;&gt;"",'Database (LECTURE-RES-PRAC)'!AH171, "")</f>
        <v/>
      </c>
      <c r="D174" s="231" t="str">
        <f aca="false">IF(B174&lt;&gt;"",IFERROR(IF(B$10="80-20", (((C174/C$19)*O$4)+O$5)*D$18, IF(B$10="60-40", (((C174/C$19)*P$4)+P$5)*D$18, 0)),0),"")</f>
        <v/>
      </c>
      <c r="E174" s="230" t="str">
        <f aca="false">IF(B174&lt;&gt;"",'Database (LECTURE-RES-PRAC)'!AI171,"")</f>
        <v/>
      </c>
      <c r="F174" s="232" t="str">
        <f aca="false">IF(B174&lt;&gt;"",IFERROR(IF(B$10="80-20", (((E174/E$19)*O$4)+O$5)*F$18, IF(B$10="60-40", (((E174/E$19)*P$4)+P$5)*F$18, 0)),0),"")</f>
        <v/>
      </c>
      <c r="G174" s="233" t="str">
        <f aca="false">IF(B174&lt;&gt;"",IFERROR((D174+F174),0),"")</f>
        <v/>
      </c>
      <c r="H174" s="234" t="str">
        <f aca="false">IF(B174&lt;&gt;"",IF(B$5="LECTURE",'Exam (LECTURE ONLY)'!N176,IF(B$5="PRACTICUM",OUTPUT!N176,IF(B$5="RESEARCH",OUTPUT!N176,IF(B$5="STUDENT FORMATION",OUTPUT!N176,"")))),"")</f>
        <v/>
      </c>
      <c r="I174" s="233" t="str">
        <f aca="false">IF(B174&lt;&gt;"",IFERROR(IF(B$10="80-20", (((H174/H$19)*O$4)+O$5)*I$19, IF(B$10="60-40", (((H174/H$19)*P$4)+P$5)*I$19, 0)),0),"")</f>
        <v/>
      </c>
      <c r="J174" s="235" t="str">
        <f aca="false">IFERROR((G174+I174),"")</f>
        <v/>
      </c>
      <c r="K174" s="236" t="str">
        <f aca="false">IF(B174&lt;&gt;"",'Database (LECTURE-RES-PRAC)'!BN171, "")</f>
        <v/>
      </c>
      <c r="L174" s="232" t="str">
        <f aca="false">IF(B174&lt;&gt;"",IFERROR(IF(B$10="80-20", (((K174/K$19)*O$4)+O$5)*L$18, IF(B$10="60-40", (((K174/K$19)*P$4)+P$5)*L$18, 0)),0),"")</f>
        <v/>
      </c>
      <c r="M174" s="236" t="str">
        <f aca="false">IF(B174&lt;&gt;"",'Database (LECTURE-RES-PRAC)'!BO171, "")</f>
        <v/>
      </c>
      <c r="N174" s="232" t="str">
        <f aca="false">IF(B174&lt;&gt;"",IFERROR(IF(B$10="80-20", (((M174/M$19)*O$4)+O$5)*N$18, IF(B$10="60-40", (((M174/M$19)*P$4)+P$5)*N$18, 0)),0),"")</f>
        <v/>
      </c>
      <c r="O174" s="233" t="str">
        <f aca="false">IFERROR((L174+N174),"")</f>
        <v/>
      </c>
      <c r="P174" s="234" t="str">
        <f aca="false">IF(B174&lt;&gt;"",IF(B$5="LECTURE",'Exam (LECTURE ONLY)'!Y176,IF(B$5="PRACTICUM",OUTPUT!Z176,IF(B$5="RESEARCH",OUTPUT!Z176,IF(B$5="STUDENT FORMATION",OUTPUT!Z176,"")))),"")</f>
        <v/>
      </c>
      <c r="Q174" s="233" t="str">
        <f aca="false">IF(B174&lt;&gt;"",IFERROR(IF(B$10="80-20", (((P174/P$19)*O$4)+O$5)*Q$19, IF(B$10="60-40", (((P174/P$19)*P$4)+P$5)*Q$19, 0)),0),"")</f>
        <v/>
      </c>
      <c r="R174" s="235" t="str">
        <f aca="false">IFERROR((O174+Q174),"")</f>
        <v/>
      </c>
      <c r="S174" s="236" t="str">
        <f aca="false">IF(B174&lt;&gt;"",'Database (LECTURE-RES-PRAC)'!CT171, "")</f>
        <v/>
      </c>
      <c r="T174" s="232" t="str">
        <f aca="false">IF(B174&lt;&gt;"",IFERROR(IF(B$10="80-20", (((S174/S$19)*O$4)+O$5)*T$18, IF(B$10="60-40", (((S174/S$19)*P$4)+P$5)*T$18, 0)),0),"")</f>
        <v/>
      </c>
      <c r="U174" s="236" t="str">
        <f aca="false">IF(B174&lt;&gt;"",'Database (LECTURE-RES-PRAC)'!CU171, "")</f>
        <v/>
      </c>
      <c r="V174" s="232" t="str">
        <f aca="false">IF(B174&lt;&gt;"",IFERROR(IF(B$10="80-20", (((U174/U$19)*O$4)+O$5)*V$18, IF(B$10="60-40", (((U174/U$19)*P$4)+P$5)*V$18, 0)),0),"")</f>
        <v/>
      </c>
      <c r="W174" s="233" t="str">
        <f aca="false">IFERROR((T174+V174),"")</f>
        <v/>
      </c>
      <c r="X174" s="234" t="str">
        <f aca="false">IF(B174&lt;&gt;"",IF(B$5="LECTURE",'Exam (LECTURE ONLY)'!AJ176,IF(B$5="PRACTICUM",OUTPUT!AJ176,IF(B$5="RESEARCH",OUTPUT!AJ176,IF(B$5="STUDENT FORMATION",OUTPUT!AJ176,"")))),"")</f>
        <v/>
      </c>
      <c r="Y174" s="233" t="str">
        <f aca="false">IF(B174&lt;&gt;"",IFERROR(IF(B$10="80-20", (((X174/X$19)*O$4)+O$5)*Y$19, IF(B$10="60-40", (((X174/X$19)*P$4)+P$5)*Y$19, 0)),0),"")</f>
        <v/>
      </c>
      <c r="Z174" s="237" t="str">
        <f aca="false">IFERROR((W174+Y174),"")</f>
        <v/>
      </c>
      <c r="AA174" s="238" t="str">
        <f aca="false">IFERROR(IF(((J174+R174+Z174)/3)="","",((J174+R174+Z174)/3)),"")</f>
        <v/>
      </c>
      <c r="AB174" s="229" t="str">
        <f aca="false">IFERROR(IF(AA174="","",IF(AA174&gt;=75,"PASSED","FAILED")),"")</f>
        <v/>
      </c>
    </row>
    <row r="175" customFormat="false" ht="15.75" hidden="false" customHeight="true" outlineLevel="0" collapsed="false">
      <c r="A175" s="183" t="str">
        <f aca="false">IF(ISBLANK('Database (LECTURE-RES-PRAC)'!A172),"",'Database (LECTURE-RES-PRAC)'!A172)</f>
        <v/>
      </c>
      <c r="B175" s="184" t="str">
        <f aca="false">IF(ISBLANK('Database (LECTURE-RES-PRAC)'!B172),"",'Database (LECTURE-RES-PRAC)'!B172)</f>
        <v/>
      </c>
      <c r="C175" s="230" t="str">
        <f aca="false">IF(B175&lt;&gt;"",'Database (LECTURE-RES-PRAC)'!AH172, "")</f>
        <v/>
      </c>
      <c r="D175" s="231" t="str">
        <f aca="false">IF(B175&lt;&gt;"",IFERROR(IF(B$10="80-20", (((C175/C$19)*O$4)+O$5)*D$18, IF(B$10="60-40", (((C175/C$19)*P$4)+P$5)*D$18, 0)),0),"")</f>
        <v/>
      </c>
      <c r="E175" s="230" t="str">
        <f aca="false">IF(B175&lt;&gt;"",'Database (LECTURE-RES-PRAC)'!AI172,"")</f>
        <v/>
      </c>
      <c r="F175" s="232" t="str">
        <f aca="false">IF(B175&lt;&gt;"",IFERROR(IF(B$10="80-20", (((E175/E$19)*O$4)+O$5)*F$18, IF(B$10="60-40", (((E175/E$19)*P$4)+P$5)*F$18, 0)),0),"")</f>
        <v/>
      </c>
      <c r="G175" s="233" t="str">
        <f aca="false">IF(B175&lt;&gt;"",IFERROR((D175+F175),0),"")</f>
        <v/>
      </c>
      <c r="H175" s="234" t="str">
        <f aca="false">IF(B175&lt;&gt;"",IF(B$5="LECTURE",'Exam (LECTURE ONLY)'!N177,IF(B$5="PRACTICUM",OUTPUT!N177,IF(B$5="RESEARCH",OUTPUT!N177,IF(B$5="STUDENT FORMATION",OUTPUT!N177,"")))),"")</f>
        <v/>
      </c>
      <c r="I175" s="233" t="str">
        <f aca="false">IF(B175&lt;&gt;"",IFERROR(IF(B$10="80-20", (((H175/H$19)*O$4)+O$5)*I$19, IF(B$10="60-40", (((H175/H$19)*P$4)+P$5)*I$19, 0)),0),"")</f>
        <v/>
      </c>
      <c r="J175" s="235" t="str">
        <f aca="false">IFERROR((G175+I175),"")</f>
        <v/>
      </c>
      <c r="K175" s="236" t="str">
        <f aca="false">IF(B175&lt;&gt;"",'Database (LECTURE-RES-PRAC)'!BN172, "")</f>
        <v/>
      </c>
      <c r="L175" s="232" t="str">
        <f aca="false">IF(B175&lt;&gt;"",IFERROR(IF(B$10="80-20", (((K175/K$19)*O$4)+O$5)*L$18, IF(B$10="60-40", (((K175/K$19)*P$4)+P$5)*L$18, 0)),0),"")</f>
        <v/>
      </c>
      <c r="M175" s="236" t="str">
        <f aca="false">IF(B175&lt;&gt;"",'Database (LECTURE-RES-PRAC)'!BO172, "")</f>
        <v/>
      </c>
      <c r="N175" s="232" t="str">
        <f aca="false">IF(B175&lt;&gt;"",IFERROR(IF(B$10="80-20", (((M175/M$19)*O$4)+O$5)*N$18, IF(B$10="60-40", (((M175/M$19)*P$4)+P$5)*N$18, 0)),0),"")</f>
        <v/>
      </c>
      <c r="O175" s="233" t="str">
        <f aca="false">IFERROR((L175+N175),"")</f>
        <v/>
      </c>
      <c r="P175" s="234" t="str">
        <f aca="false">IF(B175&lt;&gt;"",IF(B$5="LECTURE",'Exam (LECTURE ONLY)'!Y177,IF(B$5="PRACTICUM",OUTPUT!Z177,IF(B$5="RESEARCH",OUTPUT!Z177,IF(B$5="STUDENT FORMATION",OUTPUT!Z177,"")))),"")</f>
        <v/>
      </c>
      <c r="Q175" s="233" t="str">
        <f aca="false">IF(B175&lt;&gt;"",IFERROR(IF(B$10="80-20", (((P175/P$19)*O$4)+O$5)*Q$19, IF(B$10="60-40", (((P175/P$19)*P$4)+P$5)*Q$19, 0)),0),"")</f>
        <v/>
      </c>
      <c r="R175" s="235" t="str">
        <f aca="false">IFERROR((O175+Q175),"")</f>
        <v/>
      </c>
      <c r="S175" s="236" t="str">
        <f aca="false">IF(B175&lt;&gt;"",'Database (LECTURE-RES-PRAC)'!CT172, "")</f>
        <v/>
      </c>
      <c r="T175" s="232" t="str">
        <f aca="false">IF(B175&lt;&gt;"",IFERROR(IF(B$10="80-20", (((S175/S$19)*O$4)+O$5)*T$18, IF(B$10="60-40", (((S175/S$19)*P$4)+P$5)*T$18, 0)),0),"")</f>
        <v/>
      </c>
      <c r="U175" s="236" t="str">
        <f aca="false">IF(B175&lt;&gt;"",'Database (LECTURE-RES-PRAC)'!CU172, "")</f>
        <v/>
      </c>
      <c r="V175" s="232" t="str">
        <f aca="false">IF(B175&lt;&gt;"",IFERROR(IF(B$10="80-20", (((U175/U$19)*O$4)+O$5)*V$18, IF(B$10="60-40", (((U175/U$19)*P$4)+P$5)*V$18, 0)),0),"")</f>
        <v/>
      </c>
      <c r="W175" s="233" t="str">
        <f aca="false">IFERROR((T175+V175),"")</f>
        <v/>
      </c>
      <c r="X175" s="234" t="str">
        <f aca="false">IF(B175&lt;&gt;"",IF(B$5="LECTURE",'Exam (LECTURE ONLY)'!AJ177,IF(B$5="PRACTICUM",OUTPUT!AJ177,IF(B$5="RESEARCH",OUTPUT!AJ177,IF(B$5="STUDENT FORMATION",OUTPUT!AJ177,"")))),"")</f>
        <v/>
      </c>
      <c r="Y175" s="233" t="str">
        <f aca="false">IF(B175&lt;&gt;"",IFERROR(IF(B$10="80-20", (((X175/X$19)*O$4)+O$5)*Y$19, IF(B$10="60-40", (((X175/X$19)*P$4)+P$5)*Y$19, 0)),0),"")</f>
        <v/>
      </c>
      <c r="Z175" s="237" t="str">
        <f aca="false">IFERROR((W175+Y175),"")</f>
        <v/>
      </c>
      <c r="AA175" s="238" t="str">
        <f aca="false">IFERROR(IF(((J175+R175+Z175)/3)="","",((J175+R175+Z175)/3)),"")</f>
        <v/>
      </c>
      <c r="AB175" s="229" t="str">
        <f aca="false">IFERROR(IF(AA175="","",IF(AA175&gt;=75,"PASSED","FAILED")),"")</f>
        <v/>
      </c>
    </row>
    <row r="176" customFormat="false" ht="15.75" hidden="false" customHeight="true" outlineLevel="0" collapsed="false">
      <c r="A176" s="228" t="str">
        <f aca="false">IF(ISBLANK('Database (LECTURE-RES-PRAC)'!A173),"",'Database (LECTURE-RES-PRAC)'!A173)</f>
        <v/>
      </c>
      <c r="B176" s="229" t="str">
        <f aca="false">IF(ISBLANK('Database (LECTURE-RES-PRAC)'!B173),"",'Database (LECTURE-RES-PRAC)'!B173)</f>
        <v/>
      </c>
      <c r="C176" s="230" t="str">
        <f aca="false">IF(B176&lt;&gt;"",'Database (LECTURE-RES-PRAC)'!AH173, "")</f>
        <v/>
      </c>
      <c r="D176" s="231" t="str">
        <f aca="false">IF(B176&lt;&gt;"",IFERROR(IF(B$10="80-20", (((C176/C$19)*O$4)+O$5)*D$18, IF(B$10="60-40", (((C176/C$19)*P$4)+P$5)*D$18, 0)),0),"")</f>
        <v/>
      </c>
      <c r="E176" s="230" t="str">
        <f aca="false">IF(B176&lt;&gt;"",'Database (LECTURE-RES-PRAC)'!AI173,"")</f>
        <v/>
      </c>
      <c r="F176" s="232" t="str">
        <f aca="false">IF(B176&lt;&gt;"",IFERROR(IF(B$10="80-20", (((E176/E$19)*O$4)+O$5)*F$18, IF(B$10="60-40", (((E176/E$19)*P$4)+P$5)*F$18, 0)),0),"")</f>
        <v/>
      </c>
      <c r="G176" s="233" t="str">
        <f aca="false">IF(B176&lt;&gt;"",IFERROR((D176+F176),0),"")</f>
        <v/>
      </c>
      <c r="H176" s="234" t="str">
        <f aca="false">IF(B176&lt;&gt;"",IF(B$5="LECTURE",'Exam (LECTURE ONLY)'!N178,IF(B$5="PRACTICUM",OUTPUT!N178,IF(B$5="RESEARCH",OUTPUT!N178,IF(B$5="STUDENT FORMATION",OUTPUT!N178,"")))),"")</f>
        <v/>
      </c>
      <c r="I176" s="233" t="str">
        <f aca="false">IF(B176&lt;&gt;"",IFERROR(IF(B$10="80-20", (((H176/H$19)*O$4)+O$5)*I$19, IF(B$10="60-40", (((H176/H$19)*P$4)+P$5)*I$19, 0)),0),"")</f>
        <v/>
      </c>
      <c r="J176" s="235" t="str">
        <f aca="false">IFERROR((G176+I176),"")</f>
        <v/>
      </c>
      <c r="K176" s="236" t="str">
        <f aca="false">IF(B176&lt;&gt;"",'Database (LECTURE-RES-PRAC)'!BN173, "")</f>
        <v/>
      </c>
      <c r="L176" s="232" t="str">
        <f aca="false">IF(B176&lt;&gt;"",IFERROR(IF(B$10="80-20", (((K176/K$19)*O$4)+O$5)*L$18, IF(B$10="60-40", (((K176/K$19)*P$4)+P$5)*L$18, 0)),0),"")</f>
        <v/>
      </c>
      <c r="M176" s="236" t="str">
        <f aca="false">IF(B176&lt;&gt;"",'Database (LECTURE-RES-PRAC)'!BO173, "")</f>
        <v/>
      </c>
      <c r="N176" s="232" t="str">
        <f aca="false">IF(B176&lt;&gt;"",IFERROR(IF(B$10="80-20", (((M176/M$19)*O$4)+O$5)*N$18, IF(B$10="60-40", (((M176/M$19)*P$4)+P$5)*N$18, 0)),0),"")</f>
        <v/>
      </c>
      <c r="O176" s="233" t="str">
        <f aca="false">IFERROR((L176+N176),"")</f>
        <v/>
      </c>
      <c r="P176" s="234" t="str">
        <f aca="false">IF(B176&lt;&gt;"",IF(B$5="LECTURE",'Exam (LECTURE ONLY)'!Y178,IF(B$5="PRACTICUM",OUTPUT!Z178,IF(B$5="RESEARCH",OUTPUT!Z178,IF(B$5="STUDENT FORMATION",OUTPUT!Z178,"")))),"")</f>
        <v/>
      </c>
      <c r="Q176" s="233" t="str">
        <f aca="false">IF(B176&lt;&gt;"",IFERROR(IF(B$10="80-20", (((P176/P$19)*O$4)+O$5)*Q$19, IF(B$10="60-40", (((P176/P$19)*P$4)+P$5)*Q$19, 0)),0),"")</f>
        <v/>
      </c>
      <c r="R176" s="235" t="str">
        <f aca="false">IFERROR((O176+Q176),"")</f>
        <v/>
      </c>
      <c r="S176" s="236" t="str">
        <f aca="false">IF(B176&lt;&gt;"",'Database (LECTURE-RES-PRAC)'!CT173, "")</f>
        <v/>
      </c>
      <c r="T176" s="232" t="str">
        <f aca="false">IF(B176&lt;&gt;"",IFERROR(IF(B$10="80-20", (((S176/S$19)*O$4)+O$5)*T$18, IF(B$10="60-40", (((S176/S$19)*P$4)+P$5)*T$18, 0)),0),"")</f>
        <v/>
      </c>
      <c r="U176" s="236" t="str">
        <f aca="false">IF(B176&lt;&gt;"",'Database (LECTURE-RES-PRAC)'!CU173, "")</f>
        <v/>
      </c>
      <c r="V176" s="232" t="str">
        <f aca="false">IF(B176&lt;&gt;"",IFERROR(IF(B$10="80-20", (((U176/U$19)*O$4)+O$5)*V$18, IF(B$10="60-40", (((U176/U$19)*P$4)+P$5)*V$18, 0)),0),"")</f>
        <v/>
      </c>
      <c r="W176" s="233" t="str">
        <f aca="false">IFERROR((T176+V176),"")</f>
        <v/>
      </c>
      <c r="X176" s="234" t="str">
        <f aca="false">IF(B176&lt;&gt;"",IF(B$5="LECTURE",'Exam (LECTURE ONLY)'!AJ178,IF(B$5="PRACTICUM",OUTPUT!AJ178,IF(B$5="RESEARCH",OUTPUT!AJ178,IF(B$5="STUDENT FORMATION",OUTPUT!AJ178,"")))),"")</f>
        <v/>
      </c>
      <c r="Y176" s="233" t="str">
        <f aca="false">IF(B176&lt;&gt;"",IFERROR(IF(B$10="80-20", (((X176/X$19)*O$4)+O$5)*Y$19, IF(B$10="60-40", (((X176/X$19)*P$4)+P$5)*Y$19, 0)),0),"")</f>
        <v/>
      </c>
      <c r="Z176" s="237" t="str">
        <f aca="false">IFERROR((W176+Y176),"")</f>
        <v/>
      </c>
      <c r="AA176" s="238" t="str">
        <f aca="false">IFERROR(IF(((J176+R176+Z176)/3)="","",((J176+R176+Z176)/3)),"")</f>
        <v/>
      </c>
      <c r="AB176" s="229" t="str">
        <f aca="false">IFERROR(IF(AA176="","",IF(AA176&gt;=75,"PASSED","FAILED")),"")</f>
        <v/>
      </c>
    </row>
    <row r="177" customFormat="false" ht="15.75" hidden="false" customHeight="true" outlineLevel="0" collapsed="false">
      <c r="A177" s="183" t="str">
        <f aca="false">IF(ISBLANK('Database (LECTURE-RES-PRAC)'!A174),"",'Database (LECTURE-RES-PRAC)'!A174)</f>
        <v/>
      </c>
      <c r="B177" s="184" t="str">
        <f aca="false">IF(ISBLANK('Database (LECTURE-RES-PRAC)'!B174),"",'Database (LECTURE-RES-PRAC)'!B174)</f>
        <v/>
      </c>
      <c r="C177" s="230" t="str">
        <f aca="false">IF(B177&lt;&gt;"",'Database (LECTURE-RES-PRAC)'!AH174, "")</f>
        <v/>
      </c>
      <c r="D177" s="231" t="str">
        <f aca="false">IF(B177&lt;&gt;"",IFERROR(IF(B$10="80-20", (((C177/C$19)*O$4)+O$5)*D$18, IF(B$10="60-40", (((C177/C$19)*P$4)+P$5)*D$18, 0)),0),"")</f>
        <v/>
      </c>
      <c r="E177" s="230" t="str">
        <f aca="false">IF(B177&lt;&gt;"",'Database (LECTURE-RES-PRAC)'!AI174,"")</f>
        <v/>
      </c>
      <c r="F177" s="232" t="str">
        <f aca="false">IF(B177&lt;&gt;"",IFERROR(IF(B$10="80-20", (((E177/E$19)*O$4)+O$5)*F$18, IF(B$10="60-40", (((E177/E$19)*P$4)+P$5)*F$18, 0)),0),"")</f>
        <v/>
      </c>
      <c r="G177" s="233" t="str">
        <f aca="false">IF(B177&lt;&gt;"",IFERROR((D177+F177),0),"")</f>
        <v/>
      </c>
      <c r="H177" s="234" t="str">
        <f aca="false">IF(B177&lt;&gt;"",IF(B$5="LECTURE",'Exam (LECTURE ONLY)'!N179,IF(B$5="PRACTICUM",OUTPUT!N179,IF(B$5="RESEARCH",OUTPUT!N179,IF(B$5="STUDENT FORMATION",OUTPUT!N179,"")))),"")</f>
        <v/>
      </c>
      <c r="I177" s="233" t="str">
        <f aca="false">IF(B177&lt;&gt;"",IFERROR(IF(B$10="80-20", (((H177/H$19)*O$4)+O$5)*I$19, IF(B$10="60-40", (((H177/H$19)*P$4)+P$5)*I$19, 0)),0),"")</f>
        <v/>
      </c>
      <c r="J177" s="235" t="str">
        <f aca="false">IFERROR((G177+I177),"")</f>
        <v/>
      </c>
      <c r="K177" s="236" t="str">
        <f aca="false">IF(B177&lt;&gt;"",'Database (LECTURE-RES-PRAC)'!BN174, "")</f>
        <v/>
      </c>
      <c r="L177" s="232" t="str">
        <f aca="false">IF(B177&lt;&gt;"",IFERROR(IF(B$10="80-20", (((K177/K$19)*O$4)+O$5)*L$18, IF(B$10="60-40", (((K177/K$19)*P$4)+P$5)*L$18, 0)),0),"")</f>
        <v/>
      </c>
      <c r="M177" s="236" t="str">
        <f aca="false">IF(B177&lt;&gt;"",'Database (LECTURE-RES-PRAC)'!BO174, "")</f>
        <v/>
      </c>
      <c r="N177" s="232" t="str">
        <f aca="false">IF(B177&lt;&gt;"",IFERROR(IF(B$10="80-20", (((M177/M$19)*O$4)+O$5)*N$18, IF(B$10="60-40", (((M177/M$19)*P$4)+P$5)*N$18, 0)),0),"")</f>
        <v/>
      </c>
      <c r="O177" s="233" t="str">
        <f aca="false">IFERROR((L177+N177),"")</f>
        <v/>
      </c>
      <c r="P177" s="234" t="str">
        <f aca="false">IF(B177&lt;&gt;"",IF(B$5="LECTURE",'Exam (LECTURE ONLY)'!Y179,IF(B$5="PRACTICUM",OUTPUT!Z179,IF(B$5="RESEARCH",OUTPUT!Z179,IF(B$5="STUDENT FORMATION",OUTPUT!Z179,"")))),"")</f>
        <v/>
      </c>
      <c r="Q177" s="233" t="str">
        <f aca="false">IF(B177&lt;&gt;"",IFERROR(IF(B$10="80-20", (((P177/P$19)*O$4)+O$5)*Q$19, IF(B$10="60-40", (((P177/P$19)*P$4)+P$5)*Q$19, 0)),0),"")</f>
        <v/>
      </c>
      <c r="R177" s="235" t="str">
        <f aca="false">IFERROR((O177+Q177),"")</f>
        <v/>
      </c>
      <c r="S177" s="236" t="str">
        <f aca="false">IF(B177&lt;&gt;"",'Database (LECTURE-RES-PRAC)'!CT174, "")</f>
        <v/>
      </c>
      <c r="T177" s="232" t="str">
        <f aca="false">IF(B177&lt;&gt;"",IFERROR(IF(B$10="80-20", (((S177/S$19)*O$4)+O$5)*T$18, IF(B$10="60-40", (((S177/S$19)*P$4)+P$5)*T$18, 0)),0),"")</f>
        <v/>
      </c>
      <c r="U177" s="236" t="str">
        <f aca="false">IF(B177&lt;&gt;"",'Database (LECTURE-RES-PRAC)'!CU174, "")</f>
        <v/>
      </c>
      <c r="V177" s="232" t="str">
        <f aca="false">IF(B177&lt;&gt;"",IFERROR(IF(B$10="80-20", (((U177/U$19)*O$4)+O$5)*V$18, IF(B$10="60-40", (((U177/U$19)*P$4)+P$5)*V$18, 0)),0),"")</f>
        <v/>
      </c>
      <c r="W177" s="233" t="str">
        <f aca="false">IFERROR((T177+V177),"")</f>
        <v/>
      </c>
      <c r="X177" s="234" t="str">
        <f aca="false">IF(B177&lt;&gt;"",IF(B$5="LECTURE",'Exam (LECTURE ONLY)'!AJ179,IF(B$5="PRACTICUM",OUTPUT!AJ179,IF(B$5="RESEARCH",OUTPUT!AJ179,IF(B$5="STUDENT FORMATION",OUTPUT!AJ179,"")))),"")</f>
        <v/>
      </c>
      <c r="Y177" s="233" t="str">
        <f aca="false">IF(B177&lt;&gt;"",IFERROR(IF(B$10="80-20", (((X177/X$19)*O$4)+O$5)*Y$19, IF(B$10="60-40", (((X177/X$19)*P$4)+P$5)*Y$19, 0)),0),"")</f>
        <v/>
      </c>
      <c r="Z177" s="237" t="str">
        <f aca="false">IFERROR((W177+Y177),"")</f>
        <v/>
      </c>
      <c r="AA177" s="238" t="str">
        <f aca="false">IFERROR(IF(((J177+R177+Z177)/3)="","",((J177+R177+Z177)/3)),"")</f>
        <v/>
      </c>
      <c r="AB177" s="229" t="str">
        <f aca="false">IFERROR(IF(AA177="","",IF(AA177&gt;=75,"PASSED","FAILED")),"")</f>
        <v/>
      </c>
    </row>
    <row r="178" customFormat="false" ht="15.75" hidden="false" customHeight="true" outlineLevel="0" collapsed="false">
      <c r="A178" s="228" t="str">
        <f aca="false">IF(ISBLANK('Database (LECTURE-RES-PRAC)'!A175),"",'Database (LECTURE-RES-PRAC)'!A175)</f>
        <v/>
      </c>
      <c r="B178" s="229" t="str">
        <f aca="false">IF(ISBLANK('Database (LECTURE-RES-PRAC)'!B175),"",'Database (LECTURE-RES-PRAC)'!B175)</f>
        <v/>
      </c>
      <c r="C178" s="230" t="str">
        <f aca="false">IF(B178&lt;&gt;"",'Database (LECTURE-RES-PRAC)'!AH175, "")</f>
        <v/>
      </c>
      <c r="D178" s="231" t="str">
        <f aca="false">IF(B178&lt;&gt;"",IFERROR(IF(B$10="80-20", (((C178/C$19)*O$4)+O$5)*D$18, IF(B$10="60-40", (((C178/C$19)*P$4)+P$5)*D$18, 0)),0),"")</f>
        <v/>
      </c>
      <c r="E178" s="230" t="str">
        <f aca="false">IF(B178&lt;&gt;"",'Database (LECTURE-RES-PRAC)'!AI175,"")</f>
        <v/>
      </c>
      <c r="F178" s="232" t="str">
        <f aca="false">IF(B178&lt;&gt;"",IFERROR(IF(B$10="80-20", (((E178/E$19)*O$4)+O$5)*F$18, IF(B$10="60-40", (((E178/E$19)*P$4)+P$5)*F$18, 0)),0),"")</f>
        <v/>
      </c>
      <c r="G178" s="233" t="str">
        <f aca="false">IF(B178&lt;&gt;"",IFERROR((D178+F178),0),"")</f>
        <v/>
      </c>
      <c r="H178" s="234" t="str">
        <f aca="false">IF(B178&lt;&gt;"",IF(B$5="LECTURE",'Exam (LECTURE ONLY)'!N180,IF(B$5="PRACTICUM",OUTPUT!N180,IF(B$5="RESEARCH",OUTPUT!N180,IF(B$5="STUDENT FORMATION",OUTPUT!N180,"")))),"")</f>
        <v/>
      </c>
      <c r="I178" s="233" t="str">
        <f aca="false">IF(B178&lt;&gt;"",IFERROR(IF(B$10="80-20", (((H178/H$19)*O$4)+O$5)*I$19, IF(B$10="60-40", (((H178/H$19)*P$4)+P$5)*I$19, 0)),0),"")</f>
        <v/>
      </c>
      <c r="J178" s="235" t="str">
        <f aca="false">IFERROR((G178+I178),"")</f>
        <v/>
      </c>
      <c r="K178" s="236" t="str">
        <f aca="false">IF(B178&lt;&gt;"",'Database (LECTURE-RES-PRAC)'!BN175, "")</f>
        <v/>
      </c>
      <c r="L178" s="232" t="str">
        <f aca="false">IF(B178&lt;&gt;"",IFERROR(IF(B$10="80-20", (((K178/K$19)*O$4)+O$5)*L$18, IF(B$10="60-40", (((K178/K$19)*P$4)+P$5)*L$18, 0)),0),"")</f>
        <v/>
      </c>
      <c r="M178" s="236" t="str">
        <f aca="false">IF(B178&lt;&gt;"",'Database (LECTURE-RES-PRAC)'!BO175, "")</f>
        <v/>
      </c>
      <c r="N178" s="232" t="str">
        <f aca="false">IF(B178&lt;&gt;"",IFERROR(IF(B$10="80-20", (((M178/M$19)*O$4)+O$5)*N$18, IF(B$10="60-40", (((M178/M$19)*P$4)+P$5)*N$18, 0)),0),"")</f>
        <v/>
      </c>
      <c r="O178" s="233" t="str">
        <f aca="false">IFERROR((L178+N178),"")</f>
        <v/>
      </c>
      <c r="P178" s="234" t="str">
        <f aca="false">IF(B178&lt;&gt;"",IF(B$5="LECTURE",'Exam (LECTURE ONLY)'!Y180,IF(B$5="PRACTICUM",OUTPUT!Z180,IF(B$5="RESEARCH",OUTPUT!Z180,IF(B$5="STUDENT FORMATION",OUTPUT!Z180,"")))),"")</f>
        <v/>
      </c>
      <c r="Q178" s="233" t="str">
        <f aca="false">IF(B178&lt;&gt;"",IFERROR(IF(B$10="80-20", (((P178/P$19)*O$4)+O$5)*Q$19, IF(B$10="60-40", (((P178/P$19)*P$4)+P$5)*Q$19, 0)),0),"")</f>
        <v/>
      </c>
      <c r="R178" s="235" t="str">
        <f aca="false">IFERROR((O178+Q178),"")</f>
        <v/>
      </c>
      <c r="S178" s="236" t="str">
        <f aca="false">IF(B178&lt;&gt;"",'Database (LECTURE-RES-PRAC)'!CT175, "")</f>
        <v/>
      </c>
      <c r="T178" s="232" t="str">
        <f aca="false">IF(B178&lt;&gt;"",IFERROR(IF(B$10="80-20", (((S178/S$19)*O$4)+O$5)*T$18, IF(B$10="60-40", (((S178/S$19)*P$4)+P$5)*T$18, 0)),0),"")</f>
        <v/>
      </c>
      <c r="U178" s="236" t="str">
        <f aca="false">IF(B178&lt;&gt;"",'Database (LECTURE-RES-PRAC)'!CU175, "")</f>
        <v/>
      </c>
      <c r="V178" s="232" t="str">
        <f aca="false">IF(B178&lt;&gt;"",IFERROR(IF(B$10="80-20", (((U178/U$19)*O$4)+O$5)*V$18, IF(B$10="60-40", (((U178/U$19)*P$4)+P$5)*V$18, 0)),0),"")</f>
        <v/>
      </c>
      <c r="W178" s="233" t="str">
        <f aca="false">IFERROR((T178+V178),"")</f>
        <v/>
      </c>
      <c r="X178" s="234" t="str">
        <f aca="false">IF(B178&lt;&gt;"",IF(B$5="LECTURE",'Exam (LECTURE ONLY)'!AJ180,IF(B$5="PRACTICUM",OUTPUT!AJ180,IF(B$5="RESEARCH",OUTPUT!AJ180,IF(B$5="STUDENT FORMATION",OUTPUT!AJ180,"")))),"")</f>
        <v/>
      </c>
      <c r="Y178" s="233" t="str">
        <f aca="false">IF(B178&lt;&gt;"",IFERROR(IF(B$10="80-20", (((X178/X$19)*O$4)+O$5)*Y$19, IF(B$10="60-40", (((X178/X$19)*P$4)+P$5)*Y$19, 0)),0),"")</f>
        <v/>
      </c>
      <c r="Z178" s="237" t="str">
        <f aca="false">IFERROR((W178+Y178),"")</f>
        <v/>
      </c>
      <c r="AA178" s="238" t="str">
        <f aca="false">IFERROR(IF(((J178+R178+Z178)/3)="","",((J178+R178+Z178)/3)),"")</f>
        <v/>
      </c>
      <c r="AB178" s="229" t="str">
        <f aca="false">IFERROR(IF(AA178="","",IF(AA178&gt;=75,"PASSED","FAILED")),"")</f>
        <v/>
      </c>
    </row>
    <row r="179" customFormat="false" ht="15.75" hidden="false" customHeight="true" outlineLevel="0" collapsed="false">
      <c r="A179" s="183" t="str">
        <f aca="false">IF(ISBLANK('Database (LECTURE-RES-PRAC)'!A176),"",'Database (LECTURE-RES-PRAC)'!A176)</f>
        <v/>
      </c>
      <c r="B179" s="184" t="str">
        <f aca="false">IF(ISBLANK('Database (LECTURE-RES-PRAC)'!B176),"",'Database (LECTURE-RES-PRAC)'!B176)</f>
        <v/>
      </c>
      <c r="C179" s="230" t="str">
        <f aca="false">IF(B179&lt;&gt;"",'Database (LECTURE-RES-PRAC)'!AH176, "")</f>
        <v/>
      </c>
      <c r="D179" s="231" t="str">
        <f aca="false">IF(B179&lt;&gt;"",IFERROR(IF(B$10="80-20", (((C179/C$19)*O$4)+O$5)*D$18, IF(B$10="60-40", (((C179/C$19)*P$4)+P$5)*D$18, 0)),0),"")</f>
        <v/>
      </c>
      <c r="E179" s="230" t="str">
        <f aca="false">IF(B179&lt;&gt;"",'Database (LECTURE-RES-PRAC)'!AI176,"")</f>
        <v/>
      </c>
      <c r="F179" s="232" t="str">
        <f aca="false">IF(B179&lt;&gt;"",IFERROR(IF(B$10="80-20", (((E179/E$19)*O$4)+O$5)*F$18, IF(B$10="60-40", (((E179/E$19)*P$4)+P$5)*F$18, 0)),0),"")</f>
        <v/>
      </c>
      <c r="G179" s="233" t="str">
        <f aca="false">IF(B179&lt;&gt;"",IFERROR((D179+F179),0),"")</f>
        <v/>
      </c>
      <c r="H179" s="234" t="str">
        <f aca="false">IF(B179&lt;&gt;"",IF(B$5="LECTURE",'Exam (LECTURE ONLY)'!N181,IF(B$5="PRACTICUM",OUTPUT!N181,IF(B$5="RESEARCH",OUTPUT!N181,IF(B$5="STUDENT FORMATION",OUTPUT!N181,"")))),"")</f>
        <v/>
      </c>
      <c r="I179" s="233" t="str">
        <f aca="false">IF(B179&lt;&gt;"",IFERROR(IF(B$10="80-20", (((H179/H$19)*O$4)+O$5)*I$19, IF(B$10="60-40", (((H179/H$19)*P$4)+P$5)*I$19, 0)),0),"")</f>
        <v/>
      </c>
      <c r="J179" s="235" t="str">
        <f aca="false">IFERROR((G179+I179),"")</f>
        <v/>
      </c>
      <c r="K179" s="236" t="str">
        <f aca="false">IF(B179&lt;&gt;"",'Database (LECTURE-RES-PRAC)'!BN176, "")</f>
        <v/>
      </c>
      <c r="L179" s="232" t="str">
        <f aca="false">IF(B179&lt;&gt;"",IFERROR(IF(B$10="80-20", (((K179/K$19)*O$4)+O$5)*L$18, IF(B$10="60-40", (((K179/K$19)*P$4)+P$5)*L$18, 0)),0),"")</f>
        <v/>
      </c>
      <c r="M179" s="236" t="str">
        <f aca="false">IF(B179&lt;&gt;"",'Database (LECTURE-RES-PRAC)'!BO176, "")</f>
        <v/>
      </c>
      <c r="N179" s="232" t="str">
        <f aca="false">IF(B179&lt;&gt;"",IFERROR(IF(B$10="80-20", (((M179/M$19)*O$4)+O$5)*N$18, IF(B$10="60-40", (((M179/M$19)*P$4)+P$5)*N$18, 0)),0),"")</f>
        <v/>
      </c>
      <c r="O179" s="233" t="str">
        <f aca="false">IFERROR((L179+N179),"")</f>
        <v/>
      </c>
      <c r="P179" s="234" t="str">
        <f aca="false">IF(B179&lt;&gt;"",IF(B$5="LECTURE",'Exam (LECTURE ONLY)'!Y181,IF(B$5="PRACTICUM",OUTPUT!Z181,IF(B$5="RESEARCH",OUTPUT!Z181,IF(B$5="STUDENT FORMATION",OUTPUT!Z181,"")))),"")</f>
        <v/>
      </c>
      <c r="Q179" s="233" t="str">
        <f aca="false">IF(B179&lt;&gt;"",IFERROR(IF(B$10="80-20", (((P179/P$19)*O$4)+O$5)*Q$19, IF(B$10="60-40", (((P179/P$19)*P$4)+P$5)*Q$19, 0)),0),"")</f>
        <v/>
      </c>
      <c r="R179" s="235" t="str">
        <f aca="false">IFERROR((O179+Q179),"")</f>
        <v/>
      </c>
      <c r="S179" s="236" t="str">
        <f aca="false">IF(B179&lt;&gt;"",'Database (LECTURE-RES-PRAC)'!CT176, "")</f>
        <v/>
      </c>
      <c r="T179" s="232" t="str">
        <f aca="false">IF(B179&lt;&gt;"",IFERROR(IF(B$10="80-20", (((S179/S$19)*O$4)+O$5)*T$18, IF(B$10="60-40", (((S179/S$19)*P$4)+P$5)*T$18, 0)),0),"")</f>
        <v/>
      </c>
      <c r="U179" s="236" t="str">
        <f aca="false">IF(B179&lt;&gt;"",'Database (LECTURE-RES-PRAC)'!CU176, "")</f>
        <v/>
      </c>
      <c r="V179" s="232" t="str">
        <f aca="false">IF(B179&lt;&gt;"",IFERROR(IF(B$10="80-20", (((U179/U$19)*O$4)+O$5)*V$18, IF(B$10="60-40", (((U179/U$19)*P$4)+P$5)*V$18, 0)),0),"")</f>
        <v/>
      </c>
      <c r="W179" s="233" t="str">
        <f aca="false">IFERROR((T179+V179),"")</f>
        <v/>
      </c>
      <c r="X179" s="234" t="str">
        <f aca="false">IF(B179&lt;&gt;"",IF(B$5="LECTURE",'Exam (LECTURE ONLY)'!AJ181,IF(B$5="PRACTICUM",OUTPUT!AJ181,IF(B$5="RESEARCH",OUTPUT!AJ181,IF(B$5="STUDENT FORMATION",OUTPUT!AJ181,"")))),"")</f>
        <v/>
      </c>
      <c r="Y179" s="233" t="str">
        <f aca="false">IF(B179&lt;&gt;"",IFERROR(IF(B$10="80-20", (((X179/X$19)*O$4)+O$5)*Y$19, IF(B$10="60-40", (((X179/X$19)*P$4)+P$5)*Y$19, 0)),0),"")</f>
        <v/>
      </c>
      <c r="Z179" s="237" t="str">
        <f aca="false">IFERROR((W179+Y179),"")</f>
        <v/>
      </c>
      <c r="AA179" s="238" t="str">
        <f aca="false">IFERROR(IF(((J179+R179+Z179)/3)="","",((J179+R179+Z179)/3)),"")</f>
        <v/>
      </c>
      <c r="AB179" s="229" t="str">
        <f aca="false">IFERROR(IF(AA179="","",IF(AA179&gt;=75,"PASSED","FAILED")),"")</f>
        <v/>
      </c>
    </row>
    <row r="180" customFormat="false" ht="15.75" hidden="false" customHeight="true" outlineLevel="0" collapsed="false">
      <c r="A180" s="228" t="str">
        <f aca="false">IF(ISBLANK('Database (LECTURE-RES-PRAC)'!A177),"",'Database (LECTURE-RES-PRAC)'!A177)</f>
        <v/>
      </c>
      <c r="B180" s="229" t="str">
        <f aca="false">IF(ISBLANK('Database (LECTURE-RES-PRAC)'!B177),"",'Database (LECTURE-RES-PRAC)'!B177)</f>
        <v/>
      </c>
      <c r="C180" s="230" t="str">
        <f aca="false">IF(B180&lt;&gt;"",'Database (LECTURE-RES-PRAC)'!AH177, "")</f>
        <v/>
      </c>
      <c r="D180" s="231" t="str">
        <f aca="false">IF(B180&lt;&gt;"",IFERROR(IF(B$10="80-20", (((C180/C$19)*O$4)+O$5)*D$18, IF(B$10="60-40", (((C180/C$19)*P$4)+P$5)*D$18, 0)),0),"")</f>
        <v/>
      </c>
      <c r="E180" s="230" t="str">
        <f aca="false">IF(B180&lt;&gt;"",'Database (LECTURE-RES-PRAC)'!AI177,"")</f>
        <v/>
      </c>
      <c r="F180" s="232" t="str">
        <f aca="false">IF(B180&lt;&gt;"",IFERROR(IF(B$10="80-20", (((E180/E$19)*O$4)+O$5)*F$18, IF(B$10="60-40", (((E180/E$19)*P$4)+P$5)*F$18, 0)),0),"")</f>
        <v/>
      </c>
      <c r="G180" s="233" t="str">
        <f aca="false">IF(B180&lt;&gt;"",IFERROR((D180+F180),0),"")</f>
        <v/>
      </c>
      <c r="H180" s="234" t="str">
        <f aca="false">IF(B180&lt;&gt;"",IF(B$5="LECTURE",'Exam (LECTURE ONLY)'!N182,IF(B$5="PRACTICUM",OUTPUT!N182,IF(B$5="RESEARCH",OUTPUT!N182,IF(B$5="STUDENT FORMATION",OUTPUT!N182,"")))),"")</f>
        <v/>
      </c>
      <c r="I180" s="233" t="str">
        <f aca="false">IF(B180&lt;&gt;"",IFERROR(IF(B$10="80-20", (((H180/H$19)*O$4)+O$5)*I$19, IF(B$10="60-40", (((H180/H$19)*P$4)+P$5)*I$19, 0)),0),"")</f>
        <v/>
      </c>
      <c r="J180" s="235" t="str">
        <f aca="false">IFERROR((G180+I180),"")</f>
        <v/>
      </c>
      <c r="K180" s="236" t="str">
        <f aca="false">IF(B180&lt;&gt;"",'Database (LECTURE-RES-PRAC)'!BN177, "")</f>
        <v/>
      </c>
      <c r="L180" s="232" t="str">
        <f aca="false">IF(B180&lt;&gt;"",IFERROR(IF(B$10="80-20", (((K180/K$19)*O$4)+O$5)*L$18, IF(B$10="60-40", (((K180/K$19)*P$4)+P$5)*L$18, 0)),0),"")</f>
        <v/>
      </c>
      <c r="M180" s="236" t="str">
        <f aca="false">IF(B180&lt;&gt;"",'Database (LECTURE-RES-PRAC)'!BO177, "")</f>
        <v/>
      </c>
      <c r="N180" s="232" t="str">
        <f aca="false">IF(B180&lt;&gt;"",IFERROR(IF(B$10="80-20", (((M180/M$19)*O$4)+O$5)*N$18, IF(B$10="60-40", (((M180/M$19)*P$4)+P$5)*N$18, 0)),0),"")</f>
        <v/>
      </c>
      <c r="O180" s="233" t="str">
        <f aca="false">IFERROR((L180+N180),"")</f>
        <v/>
      </c>
      <c r="P180" s="234" t="str">
        <f aca="false">IF(B180&lt;&gt;"",IF(B$5="LECTURE",'Exam (LECTURE ONLY)'!Y182,IF(B$5="PRACTICUM",OUTPUT!Z182,IF(B$5="RESEARCH",OUTPUT!Z182,IF(B$5="STUDENT FORMATION",OUTPUT!Z182,"")))),"")</f>
        <v/>
      </c>
      <c r="Q180" s="233" t="str">
        <f aca="false">IF(B180&lt;&gt;"",IFERROR(IF(B$10="80-20", (((P180/P$19)*O$4)+O$5)*Q$19, IF(B$10="60-40", (((P180/P$19)*P$4)+P$5)*Q$19, 0)),0),"")</f>
        <v/>
      </c>
      <c r="R180" s="235" t="str">
        <f aca="false">IFERROR((O180+Q180),"")</f>
        <v/>
      </c>
      <c r="S180" s="236" t="str">
        <f aca="false">IF(B180&lt;&gt;"",'Database (LECTURE-RES-PRAC)'!CT177, "")</f>
        <v/>
      </c>
      <c r="T180" s="232" t="str">
        <f aca="false">IF(B180&lt;&gt;"",IFERROR(IF(B$10="80-20", (((S180/S$19)*O$4)+O$5)*T$18, IF(B$10="60-40", (((S180/S$19)*P$4)+P$5)*T$18, 0)),0),"")</f>
        <v/>
      </c>
      <c r="U180" s="236" t="str">
        <f aca="false">IF(B180&lt;&gt;"",'Database (LECTURE-RES-PRAC)'!CU177, "")</f>
        <v/>
      </c>
      <c r="V180" s="232" t="str">
        <f aca="false">IF(B180&lt;&gt;"",IFERROR(IF(B$10="80-20", (((U180/U$19)*O$4)+O$5)*V$18, IF(B$10="60-40", (((U180/U$19)*P$4)+P$5)*V$18, 0)),0),"")</f>
        <v/>
      </c>
      <c r="W180" s="233" t="str">
        <f aca="false">IFERROR((T180+V180),"")</f>
        <v/>
      </c>
      <c r="X180" s="234" t="str">
        <f aca="false">IF(B180&lt;&gt;"",IF(B$5="LECTURE",'Exam (LECTURE ONLY)'!AJ182,IF(B$5="PRACTICUM",OUTPUT!AJ182,IF(B$5="RESEARCH",OUTPUT!AJ182,IF(B$5="STUDENT FORMATION",OUTPUT!AJ182,"")))),"")</f>
        <v/>
      </c>
      <c r="Y180" s="233" t="str">
        <f aca="false">IF(B180&lt;&gt;"",IFERROR(IF(B$10="80-20", (((X180/X$19)*O$4)+O$5)*Y$19, IF(B$10="60-40", (((X180/X$19)*P$4)+P$5)*Y$19, 0)),0),"")</f>
        <v/>
      </c>
      <c r="Z180" s="237" t="str">
        <f aca="false">IFERROR((W180+Y180),"")</f>
        <v/>
      </c>
      <c r="AA180" s="238" t="str">
        <f aca="false">IFERROR(IF(((J180+R180+Z180)/3)="","",((J180+R180+Z180)/3)),"")</f>
        <v/>
      </c>
      <c r="AB180" s="229" t="str">
        <f aca="false">IFERROR(IF(AA180="","",IF(AA180&gt;=75,"PASSED","FAILED")),"")</f>
        <v/>
      </c>
    </row>
    <row r="181" customFormat="false" ht="15.75" hidden="false" customHeight="true" outlineLevel="0" collapsed="false">
      <c r="A181" s="183" t="str">
        <f aca="false">IF(ISBLANK('Database (LECTURE-RES-PRAC)'!A178),"",'Database (LECTURE-RES-PRAC)'!A178)</f>
        <v/>
      </c>
      <c r="B181" s="184" t="str">
        <f aca="false">IF(ISBLANK('Database (LECTURE-RES-PRAC)'!B178),"",'Database (LECTURE-RES-PRAC)'!B178)</f>
        <v/>
      </c>
      <c r="C181" s="230" t="str">
        <f aca="false">IF(B181&lt;&gt;"",'Database (LECTURE-RES-PRAC)'!AH178, "")</f>
        <v/>
      </c>
      <c r="D181" s="231" t="str">
        <f aca="false">IF(B181&lt;&gt;"",IFERROR(IF(B$10="80-20", (((C181/C$19)*O$4)+O$5)*D$18, IF(B$10="60-40", (((C181/C$19)*P$4)+P$5)*D$18, 0)),0),"")</f>
        <v/>
      </c>
      <c r="E181" s="230" t="str">
        <f aca="false">IF(B181&lt;&gt;"",'Database (LECTURE-RES-PRAC)'!AI178,"")</f>
        <v/>
      </c>
      <c r="F181" s="232" t="str">
        <f aca="false">IF(B181&lt;&gt;"",IFERROR(IF(B$10="80-20", (((E181/E$19)*O$4)+O$5)*F$18, IF(B$10="60-40", (((E181/E$19)*P$4)+P$5)*F$18, 0)),0),"")</f>
        <v/>
      </c>
      <c r="G181" s="233" t="str">
        <f aca="false">IF(B181&lt;&gt;"",IFERROR((D181+F181),0),"")</f>
        <v/>
      </c>
      <c r="H181" s="234" t="str">
        <f aca="false">IF(B181&lt;&gt;"",IF(B$5="LECTURE",'Exam (LECTURE ONLY)'!N183,IF(B$5="PRACTICUM",OUTPUT!N183,IF(B$5="RESEARCH",OUTPUT!N183,IF(B$5="STUDENT FORMATION",OUTPUT!N183,"")))),"")</f>
        <v/>
      </c>
      <c r="I181" s="233" t="str">
        <f aca="false">IF(B181&lt;&gt;"",IFERROR(IF(B$10="80-20", (((H181/H$19)*O$4)+O$5)*I$19, IF(B$10="60-40", (((H181/H$19)*P$4)+P$5)*I$19, 0)),0),"")</f>
        <v/>
      </c>
      <c r="J181" s="235" t="str">
        <f aca="false">IFERROR((G181+I181),"")</f>
        <v/>
      </c>
      <c r="K181" s="236" t="str">
        <f aca="false">IF(B181&lt;&gt;"",'Database (LECTURE-RES-PRAC)'!BN178, "")</f>
        <v/>
      </c>
      <c r="L181" s="232" t="str">
        <f aca="false">IF(B181&lt;&gt;"",IFERROR(IF(B$10="80-20", (((K181/K$19)*O$4)+O$5)*L$18, IF(B$10="60-40", (((K181/K$19)*P$4)+P$5)*L$18, 0)),0),"")</f>
        <v/>
      </c>
      <c r="M181" s="236" t="str">
        <f aca="false">IF(B181&lt;&gt;"",'Database (LECTURE-RES-PRAC)'!BO178, "")</f>
        <v/>
      </c>
      <c r="N181" s="232" t="str">
        <f aca="false">IF(B181&lt;&gt;"",IFERROR(IF(B$10="80-20", (((M181/M$19)*O$4)+O$5)*N$18, IF(B$10="60-40", (((M181/M$19)*P$4)+P$5)*N$18, 0)),0),"")</f>
        <v/>
      </c>
      <c r="O181" s="233" t="str">
        <f aca="false">IFERROR((L181+N181),"")</f>
        <v/>
      </c>
      <c r="P181" s="234" t="str">
        <f aca="false">IF(B181&lt;&gt;"",IF(B$5="LECTURE",'Exam (LECTURE ONLY)'!Y183,IF(B$5="PRACTICUM",OUTPUT!Z183,IF(B$5="RESEARCH",OUTPUT!Z183,IF(B$5="STUDENT FORMATION",OUTPUT!Z183,"")))),"")</f>
        <v/>
      </c>
      <c r="Q181" s="233" t="str">
        <f aca="false">IF(B181&lt;&gt;"",IFERROR(IF(B$10="80-20", (((P181/P$19)*O$4)+O$5)*Q$19, IF(B$10="60-40", (((P181/P$19)*P$4)+P$5)*Q$19, 0)),0),"")</f>
        <v/>
      </c>
      <c r="R181" s="235" t="str">
        <f aca="false">IFERROR((O181+Q181),"")</f>
        <v/>
      </c>
      <c r="S181" s="236" t="str">
        <f aca="false">IF(B181&lt;&gt;"",'Database (LECTURE-RES-PRAC)'!CT178, "")</f>
        <v/>
      </c>
      <c r="T181" s="232" t="str">
        <f aca="false">IF(B181&lt;&gt;"",IFERROR(IF(B$10="80-20", (((S181/S$19)*O$4)+O$5)*T$18, IF(B$10="60-40", (((S181/S$19)*P$4)+P$5)*T$18, 0)),0),"")</f>
        <v/>
      </c>
      <c r="U181" s="236" t="str">
        <f aca="false">IF(B181&lt;&gt;"",'Database (LECTURE-RES-PRAC)'!CU178, "")</f>
        <v/>
      </c>
      <c r="V181" s="232" t="str">
        <f aca="false">IF(B181&lt;&gt;"",IFERROR(IF(B$10="80-20", (((U181/U$19)*O$4)+O$5)*V$18, IF(B$10="60-40", (((U181/U$19)*P$4)+P$5)*V$18, 0)),0),"")</f>
        <v/>
      </c>
      <c r="W181" s="233" t="str">
        <f aca="false">IFERROR((T181+V181),"")</f>
        <v/>
      </c>
      <c r="X181" s="234" t="str">
        <f aca="false">IF(B181&lt;&gt;"",IF(B$5="LECTURE",'Exam (LECTURE ONLY)'!AJ183,IF(B$5="PRACTICUM",OUTPUT!AJ183,IF(B$5="RESEARCH",OUTPUT!AJ183,IF(B$5="STUDENT FORMATION",OUTPUT!AJ183,"")))),"")</f>
        <v/>
      </c>
      <c r="Y181" s="233" t="str">
        <f aca="false">IF(B181&lt;&gt;"",IFERROR(IF(B$10="80-20", (((X181/X$19)*O$4)+O$5)*Y$19, IF(B$10="60-40", (((X181/X$19)*P$4)+P$5)*Y$19, 0)),0),"")</f>
        <v/>
      </c>
      <c r="Z181" s="237" t="str">
        <f aca="false">IFERROR((W181+Y181),"")</f>
        <v/>
      </c>
      <c r="AA181" s="238" t="str">
        <f aca="false">IFERROR(IF(((J181+R181+Z181)/3)="","",((J181+R181+Z181)/3)),"")</f>
        <v/>
      </c>
      <c r="AB181" s="229" t="str">
        <f aca="false">IFERROR(IF(AA181="","",IF(AA181&gt;=75,"PASSED","FAILED")),"")</f>
        <v/>
      </c>
    </row>
    <row r="182" customFormat="false" ht="15.75" hidden="false" customHeight="true" outlineLevel="0" collapsed="false">
      <c r="A182" s="228" t="str">
        <f aca="false">IF(ISBLANK('Database (LECTURE-RES-PRAC)'!A179),"",'Database (LECTURE-RES-PRAC)'!A179)</f>
        <v/>
      </c>
      <c r="B182" s="229" t="str">
        <f aca="false">IF(ISBLANK('Database (LECTURE-RES-PRAC)'!B179),"",'Database (LECTURE-RES-PRAC)'!B179)</f>
        <v/>
      </c>
      <c r="C182" s="230" t="str">
        <f aca="false">IF(B182&lt;&gt;"",'Database (LECTURE-RES-PRAC)'!AH179, "")</f>
        <v/>
      </c>
      <c r="D182" s="231" t="str">
        <f aca="false">IF(B182&lt;&gt;"",IFERROR(IF(B$10="80-20", (((C182/C$19)*O$4)+O$5)*D$18, IF(B$10="60-40", (((C182/C$19)*P$4)+P$5)*D$18, 0)),0),"")</f>
        <v/>
      </c>
      <c r="E182" s="230" t="str">
        <f aca="false">IF(B182&lt;&gt;"",'Database (LECTURE-RES-PRAC)'!AI179,"")</f>
        <v/>
      </c>
      <c r="F182" s="232" t="str">
        <f aca="false">IF(B182&lt;&gt;"",IFERROR(IF(B$10="80-20", (((E182/E$19)*O$4)+O$5)*F$18, IF(B$10="60-40", (((E182/E$19)*P$4)+P$5)*F$18, 0)),0),"")</f>
        <v/>
      </c>
      <c r="G182" s="233" t="str">
        <f aca="false">IF(B182&lt;&gt;"",IFERROR((D182+F182),0),"")</f>
        <v/>
      </c>
      <c r="H182" s="234" t="str">
        <f aca="false">IF(B182&lt;&gt;"",IF(B$5="LECTURE",'Exam (LECTURE ONLY)'!N184,IF(B$5="PRACTICUM",OUTPUT!N184,IF(B$5="RESEARCH",OUTPUT!N184,IF(B$5="STUDENT FORMATION",OUTPUT!N184,"")))),"")</f>
        <v/>
      </c>
      <c r="I182" s="233" t="str">
        <f aca="false">IF(B182&lt;&gt;"",IFERROR(IF(B$10="80-20", (((H182/H$19)*O$4)+O$5)*I$19, IF(B$10="60-40", (((H182/H$19)*P$4)+P$5)*I$19, 0)),0),"")</f>
        <v/>
      </c>
      <c r="J182" s="235" t="str">
        <f aca="false">IFERROR((G182+I182),"")</f>
        <v/>
      </c>
      <c r="K182" s="236" t="str">
        <f aca="false">IF(B182&lt;&gt;"",'Database (LECTURE-RES-PRAC)'!BN179, "")</f>
        <v/>
      </c>
      <c r="L182" s="232" t="str">
        <f aca="false">IF(B182&lt;&gt;"",IFERROR(IF(B$10="80-20", (((K182/K$19)*O$4)+O$5)*L$18, IF(B$10="60-40", (((K182/K$19)*P$4)+P$5)*L$18, 0)),0),"")</f>
        <v/>
      </c>
      <c r="M182" s="236" t="str">
        <f aca="false">IF(B182&lt;&gt;"",'Database (LECTURE-RES-PRAC)'!BO179, "")</f>
        <v/>
      </c>
      <c r="N182" s="232" t="str">
        <f aca="false">IF(B182&lt;&gt;"",IFERROR(IF(B$10="80-20", (((M182/M$19)*O$4)+O$5)*N$18, IF(B$10="60-40", (((M182/M$19)*P$4)+P$5)*N$18, 0)),0),"")</f>
        <v/>
      </c>
      <c r="O182" s="233" t="str">
        <f aca="false">IFERROR((L182+N182),"")</f>
        <v/>
      </c>
      <c r="P182" s="234" t="str">
        <f aca="false">IF(B182&lt;&gt;"",IF(B$5="LECTURE",'Exam (LECTURE ONLY)'!Y184,IF(B$5="PRACTICUM",OUTPUT!Z184,IF(B$5="RESEARCH",OUTPUT!Z184,IF(B$5="STUDENT FORMATION",OUTPUT!Z184,"")))),"")</f>
        <v/>
      </c>
      <c r="Q182" s="233" t="str">
        <f aca="false">IF(B182&lt;&gt;"",IFERROR(IF(B$10="80-20", (((P182/P$19)*O$4)+O$5)*Q$19, IF(B$10="60-40", (((P182/P$19)*P$4)+P$5)*Q$19, 0)),0),"")</f>
        <v/>
      </c>
      <c r="R182" s="235" t="str">
        <f aca="false">IFERROR((O182+Q182),"")</f>
        <v/>
      </c>
      <c r="S182" s="236" t="str">
        <f aca="false">IF(B182&lt;&gt;"",'Database (LECTURE-RES-PRAC)'!CT179, "")</f>
        <v/>
      </c>
      <c r="T182" s="232" t="str">
        <f aca="false">IF(B182&lt;&gt;"",IFERROR(IF(B$10="80-20", (((S182/S$19)*O$4)+O$5)*T$18, IF(B$10="60-40", (((S182/S$19)*P$4)+P$5)*T$18, 0)),0),"")</f>
        <v/>
      </c>
      <c r="U182" s="236" t="str">
        <f aca="false">IF(B182&lt;&gt;"",'Database (LECTURE-RES-PRAC)'!CU179, "")</f>
        <v/>
      </c>
      <c r="V182" s="232" t="str">
        <f aca="false">IF(B182&lt;&gt;"",IFERROR(IF(B$10="80-20", (((U182/U$19)*O$4)+O$5)*V$18, IF(B$10="60-40", (((U182/U$19)*P$4)+P$5)*V$18, 0)),0),"")</f>
        <v/>
      </c>
      <c r="W182" s="233" t="str">
        <f aca="false">IFERROR((T182+V182),"")</f>
        <v/>
      </c>
      <c r="X182" s="234" t="str">
        <f aca="false">IF(B182&lt;&gt;"",IF(B$5="LECTURE",'Exam (LECTURE ONLY)'!AJ184,IF(B$5="PRACTICUM",OUTPUT!AJ184,IF(B$5="RESEARCH",OUTPUT!AJ184,IF(B$5="STUDENT FORMATION",OUTPUT!AJ184,"")))),"")</f>
        <v/>
      </c>
      <c r="Y182" s="233" t="str">
        <f aca="false">IF(B182&lt;&gt;"",IFERROR(IF(B$10="80-20", (((X182/X$19)*O$4)+O$5)*Y$19, IF(B$10="60-40", (((X182/X$19)*P$4)+P$5)*Y$19, 0)),0),"")</f>
        <v/>
      </c>
      <c r="Z182" s="237" t="str">
        <f aca="false">IFERROR((W182+Y182),"")</f>
        <v/>
      </c>
      <c r="AA182" s="238" t="str">
        <f aca="false">IFERROR(IF(((J182+R182+Z182)/3)="","",((J182+R182+Z182)/3)),"")</f>
        <v/>
      </c>
      <c r="AB182" s="229" t="str">
        <f aca="false">IFERROR(IF(AA182="","",IF(AA182&gt;=75,"PASSED","FAILED")),"")</f>
        <v/>
      </c>
    </row>
    <row r="183" customFormat="false" ht="15.75" hidden="false" customHeight="true" outlineLevel="0" collapsed="false">
      <c r="A183" s="183" t="str">
        <f aca="false">IF(ISBLANK('Database (LECTURE-RES-PRAC)'!A180),"",'Database (LECTURE-RES-PRAC)'!A180)</f>
        <v/>
      </c>
      <c r="B183" s="184" t="str">
        <f aca="false">IF(ISBLANK('Database (LECTURE-RES-PRAC)'!B180),"",'Database (LECTURE-RES-PRAC)'!B180)</f>
        <v/>
      </c>
      <c r="C183" s="230" t="str">
        <f aca="false">IF(B183&lt;&gt;"",'Database (LECTURE-RES-PRAC)'!AH180, "")</f>
        <v/>
      </c>
      <c r="D183" s="231" t="str">
        <f aca="false">IF(B183&lt;&gt;"",IFERROR(IF(B$10="80-20", (((C183/C$19)*O$4)+O$5)*D$18, IF(B$10="60-40", (((C183/C$19)*P$4)+P$5)*D$18, 0)),0),"")</f>
        <v/>
      </c>
      <c r="E183" s="230" t="str">
        <f aca="false">IF(B183&lt;&gt;"",'Database (LECTURE-RES-PRAC)'!AI180,"")</f>
        <v/>
      </c>
      <c r="F183" s="232" t="str">
        <f aca="false">IF(B183&lt;&gt;"",IFERROR(IF(B$10="80-20", (((E183/E$19)*O$4)+O$5)*F$18, IF(B$10="60-40", (((E183/E$19)*P$4)+P$5)*F$18, 0)),0),"")</f>
        <v/>
      </c>
      <c r="G183" s="233" t="str">
        <f aca="false">IF(B183&lt;&gt;"",IFERROR((D183+F183),0),"")</f>
        <v/>
      </c>
      <c r="H183" s="234" t="str">
        <f aca="false">IF(B183&lt;&gt;"",IF(B$5="LECTURE",'Exam (LECTURE ONLY)'!N185,IF(B$5="PRACTICUM",OUTPUT!N185,IF(B$5="RESEARCH",OUTPUT!N185,IF(B$5="STUDENT FORMATION",OUTPUT!N185,"")))),"")</f>
        <v/>
      </c>
      <c r="I183" s="233" t="str">
        <f aca="false">IF(B183&lt;&gt;"",IFERROR(IF(B$10="80-20", (((H183/H$19)*O$4)+O$5)*I$19, IF(B$10="60-40", (((H183/H$19)*P$4)+P$5)*I$19, 0)),0),"")</f>
        <v/>
      </c>
      <c r="J183" s="235" t="str">
        <f aca="false">IFERROR((G183+I183),"")</f>
        <v/>
      </c>
      <c r="K183" s="236" t="str">
        <f aca="false">IF(B183&lt;&gt;"",'Database (LECTURE-RES-PRAC)'!BN180, "")</f>
        <v/>
      </c>
      <c r="L183" s="232" t="str">
        <f aca="false">IF(B183&lt;&gt;"",IFERROR(IF(B$10="80-20", (((K183/K$19)*O$4)+O$5)*L$18, IF(B$10="60-40", (((K183/K$19)*P$4)+P$5)*L$18, 0)),0),"")</f>
        <v/>
      </c>
      <c r="M183" s="236" t="str">
        <f aca="false">IF(B183&lt;&gt;"",'Database (LECTURE-RES-PRAC)'!BO180, "")</f>
        <v/>
      </c>
      <c r="N183" s="232" t="str">
        <f aca="false">IF(B183&lt;&gt;"",IFERROR(IF(B$10="80-20", (((M183/M$19)*O$4)+O$5)*N$18, IF(B$10="60-40", (((M183/M$19)*P$4)+P$5)*N$18, 0)),0),"")</f>
        <v/>
      </c>
      <c r="O183" s="233" t="str">
        <f aca="false">IFERROR((L183+N183),"")</f>
        <v/>
      </c>
      <c r="P183" s="234" t="str">
        <f aca="false">IF(B183&lt;&gt;"",IF(B$5="LECTURE",'Exam (LECTURE ONLY)'!Y185,IF(B$5="PRACTICUM",OUTPUT!Z185,IF(B$5="RESEARCH",OUTPUT!Z185,IF(B$5="STUDENT FORMATION",OUTPUT!Z185,"")))),"")</f>
        <v/>
      </c>
      <c r="Q183" s="233" t="str">
        <f aca="false">IF(B183&lt;&gt;"",IFERROR(IF(B$10="80-20", (((P183/P$19)*O$4)+O$5)*Q$19, IF(B$10="60-40", (((P183/P$19)*P$4)+P$5)*Q$19, 0)),0),"")</f>
        <v/>
      </c>
      <c r="R183" s="235" t="str">
        <f aca="false">IFERROR((O183+Q183),"")</f>
        <v/>
      </c>
      <c r="S183" s="236" t="str">
        <f aca="false">IF(B183&lt;&gt;"",'Database (LECTURE-RES-PRAC)'!CT180, "")</f>
        <v/>
      </c>
      <c r="T183" s="232" t="str">
        <f aca="false">IF(B183&lt;&gt;"",IFERROR(IF(B$10="80-20", (((S183/S$19)*O$4)+O$5)*T$18, IF(B$10="60-40", (((S183/S$19)*P$4)+P$5)*T$18, 0)),0),"")</f>
        <v/>
      </c>
      <c r="U183" s="236" t="str">
        <f aca="false">IF(B183&lt;&gt;"",'Database (LECTURE-RES-PRAC)'!CU180, "")</f>
        <v/>
      </c>
      <c r="V183" s="232" t="str">
        <f aca="false">IF(B183&lt;&gt;"",IFERROR(IF(B$10="80-20", (((U183/U$19)*O$4)+O$5)*V$18, IF(B$10="60-40", (((U183/U$19)*P$4)+P$5)*V$18, 0)),0),"")</f>
        <v/>
      </c>
      <c r="W183" s="233" t="str">
        <f aca="false">IFERROR((T183+V183),"")</f>
        <v/>
      </c>
      <c r="X183" s="234" t="str">
        <f aca="false">IF(B183&lt;&gt;"",IF(B$5="LECTURE",'Exam (LECTURE ONLY)'!AJ185,IF(B$5="PRACTICUM",OUTPUT!AJ185,IF(B$5="RESEARCH",OUTPUT!AJ185,IF(B$5="STUDENT FORMATION",OUTPUT!AJ185,"")))),"")</f>
        <v/>
      </c>
      <c r="Y183" s="233" t="str">
        <f aca="false">IF(B183&lt;&gt;"",IFERROR(IF(B$10="80-20", (((X183/X$19)*O$4)+O$5)*Y$19, IF(B$10="60-40", (((X183/X$19)*P$4)+P$5)*Y$19, 0)),0),"")</f>
        <v/>
      </c>
      <c r="Z183" s="237" t="str">
        <f aca="false">IFERROR((W183+Y183),"")</f>
        <v/>
      </c>
      <c r="AA183" s="238" t="str">
        <f aca="false">IFERROR(IF(((J183+R183+Z183)/3)="","",((J183+R183+Z183)/3)),"")</f>
        <v/>
      </c>
      <c r="AB183" s="229" t="str">
        <f aca="false">IFERROR(IF(AA183="","",IF(AA183&gt;=75,"PASSED","FAILED")),"")</f>
        <v/>
      </c>
    </row>
    <row r="184" customFormat="false" ht="15.75" hidden="false" customHeight="true" outlineLevel="0" collapsed="false">
      <c r="A184" s="228" t="str">
        <f aca="false">IF(ISBLANK('Database (LECTURE-RES-PRAC)'!A181),"",'Database (LECTURE-RES-PRAC)'!A181)</f>
        <v/>
      </c>
      <c r="B184" s="229" t="str">
        <f aca="false">IF(ISBLANK('Database (LECTURE-RES-PRAC)'!B181),"",'Database (LECTURE-RES-PRAC)'!B181)</f>
        <v/>
      </c>
      <c r="C184" s="230" t="str">
        <f aca="false">IF(B184&lt;&gt;"",'Database (LECTURE-RES-PRAC)'!AH181, "")</f>
        <v/>
      </c>
      <c r="D184" s="231" t="str">
        <f aca="false">IF(B184&lt;&gt;"",IFERROR(IF(B$10="80-20", (((C184/C$19)*O$4)+O$5)*D$18, IF(B$10="60-40", (((C184/C$19)*P$4)+P$5)*D$18, 0)),0),"")</f>
        <v/>
      </c>
      <c r="E184" s="230" t="str">
        <f aca="false">IF(B184&lt;&gt;"",'Database (LECTURE-RES-PRAC)'!AI181,"")</f>
        <v/>
      </c>
      <c r="F184" s="232" t="str">
        <f aca="false">IF(B184&lt;&gt;"",IFERROR(IF(B$10="80-20", (((E184/E$19)*O$4)+O$5)*F$18, IF(B$10="60-40", (((E184/E$19)*P$4)+P$5)*F$18, 0)),0),"")</f>
        <v/>
      </c>
      <c r="G184" s="233" t="str">
        <f aca="false">IF(B184&lt;&gt;"",IFERROR((D184+F184),0),"")</f>
        <v/>
      </c>
      <c r="H184" s="234" t="str">
        <f aca="false">IF(B184&lt;&gt;"",IF(B$5="LECTURE",'Exam (LECTURE ONLY)'!N186,IF(B$5="PRACTICUM",OUTPUT!N186,IF(B$5="RESEARCH",OUTPUT!N186,IF(B$5="STUDENT FORMATION",OUTPUT!N186,"")))),"")</f>
        <v/>
      </c>
      <c r="I184" s="233" t="str">
        <f aca="false">IF(B184&lt;&gt;"",IFERROR(IF(B$10="80-20", (((H184/H$19)*O$4)+O$5)*I$19, IF(B$10="60-40", (((H184/H$19)*P$4)+P$5)*I$19, 0)),0),"")</f>
        <v/>
      </c>
      <c r="J184" s="235" t="str">
        <f aca="false">IFERROR((G184+I184),"")</f>
        <v/>
      </c>
      <c r="K184" s="236" t="str">
        <f aca="false">IF(B184&lt;&gt;"",'Database (LECTURE-RES-PRAC)'!BN181, "")</f>
        <v/>
      </c>
      <c r="L184" s="232" t="str">
        <f aca="false">IF(B184&lt;&gt;"",IFERROR(IF(B$10="80-20", (((K184/K$19)*O$4)+O$5)*L$18, IF(B$10="60-40", (((K184/K$19)*P$4)+P$5)*L$18, 0)),0),"")</f>
        <v/>
      </c>
      <c r="M184" s="236" t="str">
        <f aca="false">IF(B184&lt;&gt;"",'Database (LECTURE-RES-PRAC)'!BO181, "")</f>
        <v/>
      </c>
      <c r="N184" s="232" t="str">
        <f aca="false">IF(B184&lt;&gt;"",IFERROR(IF(B$10="80-20", (((M184/M$19)*O$4)+O$5)*N$18, IF(B$10="60-40", (((M184/M$19)*P$4)+P$5)*N$18, 0)),0),"")</f>
        <v/>
      </c>
      <c r="O184" s="233" t="str">
        <f aca="false">IFERROR((L184+N184),"")</f>
        <v/>
      </c>
      <c r="P184" s="234" t="str">
        <f aca="false">IF(B184&lt;&gt;"",IF(B$5="LECTURE",'Exam (LECTURE ONLY)'!Y186,IF(B$5="PRACTICUM",OUTPUT!Z186,IF(B$5="RESEARCH",OUTPUT!Z186,IF(B$5="STUDENT FORMATION",OUTPUT!Z186,"")))),"")</f>
        <v/>
      </c>
      <c r="Q184" s="233" t="str">
        <f aca="false">IF(B184&lt;&gt;"",IFERROR(IF(B$10="80-20", (((P184/P$19)*O$4)+O$5)*Q$19, IF(B$10="60-40", (((P184/P$19)*P$4)+P$5)*Q$19, 0)),0),"")</f>
        <v/>
      </c>
      <c r="R184" s="235" t="str">
        <f aca="false">IFERROR((O184+Q184),"")</f>
        <v/>
      </c>
      <c r="S184" s="236" t="str">
        <f aca="false">IF(B184&lt;&gt;"",'Database (LECTURE-RES-PRAC)'!CT181, "")</f>
        <v/>
      </c>
      <c r="T184" s="232" t="str">
        <f aca="false">IF(B184&lt;&gt;"",IFERROR(IF(B$10="80-20", (((S184/S$19)*O$4)+O$5)*T$18, IF(B$10="60-40", (((S184/S$19)*P$4)+P$5)*T$18, 0)),0),"")</f>
        <v/>
      </c>
      <c r="U184" s="236" t="str">
        <f aca="false">IF(B184&lt;&gt;"",'Database (LECTURE-RES-PRAC)'!CU181, "")</f>
        <v/>
      </c>
      <c r="V184" s="232" t="str">
        <f aca="false">IF(B184&lt;&gt;"",IFERROR(IF(B$10="80-20", (((U184/U$19)*O$4)+O$5)*V$18, IF(B$10="60-40", (((U184/U$19)*P$4)+P$5)*V$18, 0)),0),"")</f>
        <v/>
      </c>
      <c r="W184" s="233" t="str">
        <f aca="false">IFERROR((T184+V184),"")</f>
        <v/>
      </c>
      <c r="X184" s="234" t="str">
        <f aca="false">IF(B184&lt;&gt;"",IF(B$5="LECTURE",'Exam (LECTURE ONLY)'!AJ186,IF(B$5="PRACTICUM",OUTPUT!AJ186,IF(B$5="RESEARCH",OUTPUT!AJ186,IF(B$5="STUDENT FORMATION",OUTPUT!AJ186,"")))),"")</f>
        <v/>
      </c>
      <c r="Y184" s="233" t="str">
        <f aca="false">IF(B184&lt;&gt;"",IFERROR(IF(B$10="80-20", (((X184/X$19)*O$4)+O$5)*Y$19, IF(B$10="60-40", (((X184/X$19)*P$4)+P$5)*Y$19, 0)),0),"")</f>
        <v/>
      </c>
      <c r="Z184" s="237" t="str">
        <f aca="false">IFERROR((W184+Y184),"")</f>
        <v/>
      </c>
      <c r="AA184" s="238" t="str">
        <f aca="false">IFERROR(IF(((J184+R184+Z184)/3)="","",((J184+R184+Z184)/3)),"")</f>
        <v/>
      </c>
      <c r="AB184" s="229" t="str">
        <f aca="false">IFERROR(IF(AA184="","",IF(AA184&gt;=75,"PASSED","FAILED")),"")</f>
        <v/>
      </c>
    </row>
    <row r="185" customFormat="false" ht="15.75" hidden="false" customHeight="true" outlineLevel="0" collapsed="false">
      <c r="A185" s="183" t="str">
        <f aca="false">IF(ISBLANK('Database (LECTURE-RES-PRAC)'!A182),"",'Database (LECTURE-RES-PRAC)'!A182)</f>
        <v/>
      </c>
      <c r="B185" s="184" t="str">
        <f aca="false">IF(ISBLANK('Database (LECTURE-RES-PRAC)'!B182),"",'Database (LECTURE-RES-PRAC)'!B182)</f>
        <v/>
      </c>
      <c r="C185" s="230" t="str">
        <f aca="false">IF(B185&lt;&gt;"",'Database (LECTURE-RES-PRAC)'!AH182, "")</f>
        <v/>
      </c>
      <c r="D185" s="231" t="str">
        <f aca="false">IF(B185&lt;&gt;"",IFERROR(IF(B$10="80-20", (((C185/C$19)*O$4)+O$5)*D$18, IF(B$10="60-40", (((C185/C$19)*P$4)+P$5)*D$18, 0)),0),"")</f>
        <v/>
      </c>
      <c r="E185" s="230" t="str">
        <f aca="false">IF(B185&lt;&gt;"",'Database (LECTURE-RES-PRAC)'!AI182,"")</f>
        <v/>
      </c>
      <c r="F185" s="232" t="str">
        <f aca="false">IF(B185&lt;&gt;"",IFERROR(IF(B$10="80-20", (((E185/E$19)*O$4)+O$5)*F$18, IF(B$10="60-40", (((E185/E$19)*P$4)+P$5)*F$18, 0)),0),"")</f>
        <v/>
      </c>
      <c r="G185" s="233" t="str">
        <f aca="false">IF(B185&lt;&gt;"",IFERROR((D185+F185),0),"")</f>
        <v/>
      </c>
      <c r="H185" s="234" t="str">
        <f aca="false">IF(B185&lt;&gt;"",IF(B$5="LECTURE",'Exam (LECTURE ONLY)'!N187,IF(B$5="PRACTICUM",OUTPUT!N187,IF(B$5="RESEARCH",OUTPUT!N187,IF(B$5="STUDENT FORMATION",OUTPUT!N187,"")))),"")</f>
        <v/>
      </c>
      <c r="I185" s="233" t="str">
        <f aca="false">IF(B185&lt;&gt;"",IFERROR(IF(B$10="80-20", (((H185/H$19)*O$4)+O$5)*I$19, IF(B$10="60-40", (((H185/H$19)*P$4)+P$5)*I$19, 0)),0),"")</f>
        <v/>
      </c>
      <c r="J185" s="235" t="str">
        <f aca="false">IFERROR((G185+I185),"")</f>
        <v/>
      </c>
      <c r="K185" s="236" t="str">
        <f aca="false">IF(B185&lt;&gt;"",'Database (LECTURE-RES-PRAC)'!BN182, "")</f>
        <v/>
      </c>
      <c r="L185" s="232" t="str">
        <f aca="false">IF(B185&lt;&gt;"",IFERROR(IF(B$10="80-20", (((K185/K$19)*O$4)+O$5)*L$18, IF(B$10="60-40", (((K185/K$19)*P$4)+P$5)*L$18, 0)),0),"")</f>
        <v/>
      </c>
      <c r="M185" s="236" t="str">
        <f aca="false">IF(B185&lt;&gt;"",'Database (LECTURE-RES-PRAC)'!BO182, "")</f>
        <v/>
      </c>
      <c r="N185" s="232" t="str">
        <f aca="false">IF(B185&lt;&gt;"",IFERROR(IF(B$10="80-20", (((M185/M$19)*O$4)+O$5)*N$18, IF(B$10="60-40", (((M185/M$19)*P$4)+P$5)*N$18, 0)),0),"")</f>
        <v/>
      </c>
      <c r="O185" s="233" t="str">
        <f aca="false">IFERROR((L185+N185),"")</f>
        <v/>
      </c>
      <c r="P185" s="234" t="str">
        <f aca="false">IF(B185&lt;&gt;"",IF(B$5="LECTURE",'Exam (LECTURE ONLY)'!Y187,IF(B$5="PRACTICUM",OUTPUT!Z187,IF(B$5="RESEARCH",OUTPUT!Z187,IF(B$5="STUDENT FORMATION",OUTPUT!Z187,"")))),"")</f>
        <v/>
      </c>
      <c r="Q185" s="233" t="str">
        <f aca="false">IF(B185&lt;&gt;"",IFERROR(IF(B$10="80-20", (((P185/P$19)*O$4)+O$5)*Q$19, IF(B$10="60-40", (((P185/P$19)*P$4)+P$5)*Q$19, 0)),0),"")</f>
        <v/>
      </c>
      <c r="R185" s="235" t="str">
        <f aca="false">IFERROR((O185+Q185),"")</f>
        <v/>
      </c>
      <c r="S185" s="236" t="str">
        <f aca="false">IF(B185&lt;&gt;"",'Database (LECTURE-RES-PRAC)'!CT182, "")</f>
        <v/>
      </c>
      <c r="T185" s="232" t="str">
        <f aca="false">IF(B185&lt;&gt;"",IFERROR(IF(B$10="80-20", (((S185/S$19)*O$4)+O$5)*T$18, IF(B$10="60-40", (((S185/S$19)*P$4)+P$5)*T$18, 0)),0),"")</f>
        <v/>
      </c>
      <c r="U185" s="236" t="str">
        <f aca="false">IF(B185&lt;&gt;"",'Database (LECTURE-RES-PRAC)'!CU182, "")</f>
        <v/>
      </c>
      <c r="V185" s="232" t="str">
        <f aca="false">IF(B185&lt;&gt;"",IFERROR(IF(B$10="80-20", (((U185/U$19)*O$4)+O$5)*V$18, IF(B$10="60-40", (((U185/U$19)*P$4)+P$5)*V$18, 0)),0),"")</f>
        <v/>
      </c>
      <c r="W185" s="233" t="str">
        <f aca="false">IFERROR((T185+V185),"")</f>
        <v/>
      </c>
      <c r="X185" s="234" t="str">
        <f aca="false">IF(B185&lt;&gt;"",IF(B$5="LECTURE",'Exam (LECTURE ONLY)'!AJ187,IF(B$5="PRACTICUM",OUTPUT!AJ187,IF(B$5="RESEARCH",OUTPUT!AJ187,IF(B$5="STUDENT FORMATION",OUTPUT!AJ187,"")))),"")</f>
        <v/>
      </c>
      <c r="Y185" s="233" t="str">
        <f aca="false">IF(B185&lt;&gt;"",IFERROR(IF(B$10="80-20", (((X185/X$19)*O$4)+O$5)*Y$19, IF(B$10="60-40", (((X185/X$19)*P$4)+P$5)*Y$19, 0)),0),"")</f>
        <v/>
      </c>
      <c r="Z185" s="237" t="str">
        <f aca="false">IFERROR((W185+Y185),"")</f>
        <v/>
      </c>
      <c r="AA185" s="238" t="str">
        <f aca="false">IFERROR(IF(((J185+R185+Z185)/3)="","",((J185+R185+Z185)/3)),"")</f>
        <v/>
      </c>
      <c r="AB185" s="229" t="str">
        <f aca="false">IFERROR(IF(AA185="","",IF(AA185&gt;=75,"PASSED","FAILED")),"")</f>
        <v/>
      </c>
    </row>
    <row r="186" customFormat="false" ht="15.75" hidden="false" customHeight="true" outlineLevel="0" collapsed="false">
      <c r="A186" s="228" t="str">
        <f aca="false">IF(ISBLANK('Database (LECTURE-RES-PRAC)'!A183),"",'Database (LECTURE-RES-PRAC)'!A183)</f>
        <v/>
      </c>
      <c r="B186" s="229" t="str">
        <f aca="false">IF(ISBLANK('Database (LECTURE-RES-PRAC)'!B183),"",'Database (LECTURE-RES-PRAC)'!B183)</f>
        <v/>
      </c>
      <c r="C186" s="230" t="str">
        <f aca="false">IF(B186&lt;&gt;"",'Database (LECTURE-RES-PRAC)'!AH183, "")</f>
        <v/>
      </c>
      <c r="D186" s="231" t="str">
        <f aca="false">IF(B186&lt;&gt;"",IFERROR(IF(B$10="80-20", (((C186/C$19)*O$4)+O$5)*D$18, IF(B$10="60-40", (((C186/C$19)*P$4)+P$5)*D$18, 0)),0),"")</f>
        <v/>
      </c>
      <c r="E186" s="230" t="str">
        <f aca="false">IF(B186&lt;&gt;"",'Database (LECTURE-RES-PRAC)'!AI183,"")</f>
        <v/>
      </c>
      <c r="F186" s="232" t="str">
        <f aca="false">IF(B186&lt;&gt;"",IFERROR(IF(B$10="80-20", (((E186/E$19)*O$4)+O$5)*F$18, IF(B$10="60-40", (((E186/E$19)*P$4)+P$5)*F$18, 0)),0),"")</f>
        <v/>
      </c>
      <c r="G186" s="233" t="str">
        <f aca="false">IF(B186&lt;&gt;"",IFERROR((D186+F186),0),"")</f>
        <v/>
      </c>
      <c r="H186" s="234" t="str">
        <f aca="false">IF(B186&lt;&gt;"",IF(B$5="LECTURE",'Exam (LECTURE ONLY)'!N188,IF(B$5="PRACTICUM",OUTPUT!N188,IF(B$5="RESEARCH",OUTPUT!N188,IF(B$5="STUDENT FORMATION",OUTPUT!N188,"")))),"")</f>
        <v/>
      </c>
      <c r="I186" s="233" t="str">
        <f aca="false">IF(B186&lt;&gt;"",IFERROR(IF(B$10="80-20", (((H186/H$19)*O$4)+O$5)*I$19, IF(B$10="60-40", (((H186/H$19)*P$4)+P$5)*I$19, 0)),0),"")</f>
        <v/>
      </c>
      <c r="J186" s="235" t="str">
        <f aca="false">IFERROR((G186+I186),"")</f>
        <v/>
      </c>
      <c r="K186" s="236" t="str">
        <f aca="false">IF(B186&lt;&gt;"",'Database (LECTURE-RES-PRAC)'!BN183, "")</f>
        <v/>
      </c>
      <c r="L186" s="232" t="str">
        <f aca="false">IF(B186&lt;&gt;"",IFERROR(IF(B$10="80-20", (((K186/K$19)*O$4)+O$5)*L$18, IF(B$10="60-40", (((K186/K$19)*P$4)+P$5)*L$18, 0)),0),"")</f>
        <v/>
      </c>
      <c r="M186" s="236" t="str">
        <f aca="false">IF(B186&lt;&gt;"",'Database (LECTURE-RES-PRAC)'!BO183, "")</f>
        <v/>
      </c>
      <c r="N186" s="232" t="str">
        <f aca="false">IF(B186&lt;&gt;"",IFERROR(IF(B$10="80-20", (((M186/M$19)*O$4)+O$5)*N$18, IF(B$10="60-40", (((M186/M$19)*P$4)+P$5)*N$18, 0)),0),"")</f>
        <v/>
      </c>
      <c r="O186" s="233" t="str">
        <f aca="false">IFERROR((L186+N186),"")</f>
        <v/>
      </c>
      <c r="P186" s="234" t="str">
        <f aca="false">IF(B186&lt;&gt;"",IF(B$5="LECTURE",'Exam (LECTURE ONLY)'!Y188,IF(B$5="PRACTICUM",OUTPUT!Z188,IF(B$5="RESEARCH",OUTPUT!Z188,IF(B$5="STUDENT FORMATION",OUTPUT!Z188,"")))),"")</f>
        <v/>
      </c>
      <c r="Q186" s="233" t="str">
        <f aca="false">IF(B186&lt;&gt;"",IFERROR(IF(B$10="80-20", (((P186/P$19)*O$4)+O$5)*Q$19, IF(B$10="60-40", (((P186/P$19)*P$4)+P$5)*Q$19, 0)),0),"")</f>
        <v/>
      </c>
      <c r="R186" s="235" t="str">
        <f aca="false">IFERROR((O186+Q186),"")</f>
        <v/>
      </c>
      <c r="S186" s="236" t="str">
        <f aca="false">IF(B186&lt;&gt;"",'Database (LECTURE-RES-PRAC)'!CT183, "")</f>
        <v/>
      </c>
      <c r="T186" s="232" t="str">
        <f aca="false">IF(B186&lt;&gt;"",IFERROR(IF(B$10="80-20", (((S186/S$19)*O$4)+O$5)*T$18, IF(B$10="60-40", (((S186/S$19)*P$4)+P$5)*T$18, 0)),0),"")</f>
        <v/>
      </c>
      <c r="U186" s="236" t="str">
        <f aca="false">IF(B186&lt;&gt;"",'Database (LECTURE-RES-PRAC)'!CU183, "")</f>
        <v/>
      </c>
      <c r="V186" s="232" t="str">
        <f aca="false">IF(B186&lt;&gt;"",IFERROR(IF(B$10="80-20", (((U186/U$19)*O$4)+O$5)*V$18, IF(B$10="60-40", (((U186/U$19)*P$4)+P$5)*V$18, 0)),0),"")</f>
        <v/>
      </c>
      <c r="W186" s="233" t="str">
        <f aca="false">IFERROR((T186+V186),"")</f>
        <v/>
      </c>
      <c r="X186" s="234" t="str">
        <f aca="false">IF(B186&lt;&gt;"",IF(B$5="LECTURE",'Exam (LECTURE ONLY)'!AJ188,IF(B$5="PRACTICUM",OUTPUT!AJ188,IF(B$5="RESEARCH",OUTPUT!AJ188,IF(B$5="STUDENT FORMATION",OUTPUT!AJ188,"")))),"")</f>
        <v/>
      </c>
      <c r="Y186" s="233" t="str">
        <f aca="false">IF(B186&lt;&gt;"",IFERROR(IF(B$10="80-20", (((X186/X$19)*O$4)+O$5)*Y$19, IF(B$10="60-40", (((X186/X$19)*P$4)+P$5)*Y$19, 0)),0),"")</f>
        <v/>
      </c>
      <c r="Z186" s="237" t="str">
        <f aca="false">IFERROR((W186+Y186),"")</f>
        <v/>
      </c>
      <c r="AA186" s="238" t="str">
        <f aca="false">IFERROR(IF(((J186+R186+Z186)/3)="","",((J186+R186+Z186)/3)),"")</f>
        <v/>
      </c>
      <c r="AB186" s="229" t="str">
        <f aca="false">IFERROR(IF(AA186="","",IF(AA186&gt;=75,"PASSED","FAILED")),"")</f>
        <v/>
      </c>
    </row>
    <row r="187" customFormat="false" ht="15.75" hidden="false" customHeight="true" outlineLevel="0" collapsed="false">
      <c r="A187" s="183" t="str">
        <f aca="false">IF(ISBLANK('Database (LECTURE-RES-PRAC)'!A184),"",'Database (LECTURE-RES-PRAC)'!A184)</f>
        <v/>
      </c>
      <c r="B187" s="184" t="str">
        <f aca="false">IF(ISBLANK('Database (LECTURE-RES-PRAC)'!B184),"",'Database (LECTURE-RES-PRAC)'!B184)</f>
        <v/>
      </c>
      <c r="C187" s="230" t="str">
        <f aca="false">IF(B187&lt;&gt;"",'Database (LECTURE-RES-PRAC)'!AH184, "")</f>
        <v/>
      </c>
      <c r="D187" s="231" t="str">
        <f aca="false">IF(B187&lt;&gt;"",IFERROR(IF(B$10="80-20", (((C187/C$19)*O$4)+O$5)*D$18, IF(B$10="60-40", (((C187/C$19)*P$4)+P$5)*D$18, 0)),0),"")</f>
        <v/>
      </c>
      <c r="E187" s="230" t="str">
        <f aca="false">IF(B187&lt;&gt;"",'Database (LECTURE-RES-PRAC)'!AI184,"")</f>
        <v/>
      </c>
      <c r="F187" s="232" t="str">
        <f aca="false">IF(B187&lt;&gt;"",IFERROR(IF(B$10="80-20", (((E187/E$19)*O$4)+O$5)*F$18, IF(B$10="60-40", (((E187/E$19)*P$4)+P$5)*F$18, 0)),0),"")</f>
        <v/>
      </c>
      <c r="G187" s="233" t="str">
        <f aca="false">IF(B187&lt;&gt;"",IFERROR((D187+F187),0),"")</f>
        <v/>
      </c>
      <c r="H187" s="234" t="str">
        <f aca="false">IF(B187&lt;&gt;"",IF(B$5="LECTURE",'Exam (LECTURE ONLY)'!N189,IF(B$5="PRACTICUM",OUTPUT!N189,IF(B$5="RESEARCH",OUTPUT!N189,IF(B$5="STUDENT FORMATION",OUTPUT!N189,"")))),"")</f>
        <v/>
      </c>
      <c r="I187" s="233" t="str">
        <f aca="false">IF(B187&lt;&gt;"",IFERROR(IF(B$10="80-20", (((H187/H$19)*O$4)+O$5)*I$19, IF(B$10="60-40", (((H187/H$19)*P$4)+P$5)*I$19, 0)),0),"")</f>
        <v/>
      </c>
      <c r="J187" s="235" t="str">
        <f aca="false">IFERROR((G187+I187),"")</f>
        <v/>
      </c>
      <c r="K187" s="236" t="str">
        <f aca="false">IF(B187&lt;&gt;"",'Database (LECTURE-RES-PRAC)'!BN184, "")</f>
        <v/>
      </c>
      <c r="L187" s="232" t="str">
        <f aca="false">IF(B187&lt;&gt;"",IFERROR(IF(B$10="80-20", (((K187/K$19)*O$4)+O$5)*L$18, IF(B$10="60-40", (((K187/K$19)*P$4)+P$5)*L$18, 0)),0),"")</f>
        <v/>
      </c>
      <c r="M187" s="236" t="str">
        <f aca="false">IF(B187&lt;&gt;"",'Database (LECTURE-RES-PRAC)'!BO184, "")</f>
        <v/>
      </c>
      <c r="N187" s="232" t="str">
        <f aca="false">IF(B187&lt;&gt;"",IFERROR(IF(B$10="80-20", (((M187/M$19)*O$4)+O$5)*N$18, IF(B$10="60-40", (((M187/M$19)*P$4)+P$5)*N$18, 0)),0),"")</f>
        <v/>
      </c>
      <c r="O187" s="233" t="str">
        <f aca="false">IFERROR((L187+N187),"")</f>
        <v/>
      </c>
      <c r="P187" s="234" t="str">
        <f aca="false">IF(B187&lt;&gt;"",IF(B$5="LECTURE",'Exam (LECTURE ONLY)'!Y189,IF(B$5="PRACTICUM",OUTPUT!Z189,IF(B$5="RESEARCH",OUTPUT!Z189,IF(B$5="STUDENT FORMATION",OUTPUT!Z189,"")))),"")</f>
        <v/>
      </c>
      <c r="Q187" s="233" t="str">
        <f aca="false">IF(B187&lt;&gt;"",IFERROR(IF(B$10="80-20", (((P187/P$19)*O$4)+O$5)*Q$19, IF(B$10="60-40", (((P187/P$19)*P$4)+P$5)*Q$19, 0)),0),"")</f>
        <v/>
      </c>
      <c r="R187" s="235" t="str">
        <f aca="false">IFERROR((O187+Q187),"")</f>
        <v/>
      </c>
      <c r="S187" s="236" t="str">
        <f aca="false">IF(B187&lt;&gt;"",'Database (LECTURE-RES-PRAC)'!CT184, "")</f>
        <v/>
      </c>
      <c r="T187" s="232" t="str">
        <f aca="false">IF(B187&lt;&gt;"",IFERROR(IF(B$10="80-20", (((S187/S$19)*O$4)+O$5)*T$18, IF(B$10="60-40", (((S187/S$19)*P$4)+P$5)*T$18, 0)),0),"")</f>
        <v/>
      </c>
      <c r="U187" s="236" t="str">
        <f aca="false">IF(B187&lt;&gt;"",'Database (LECTURE-RES-PRAC)'!CU184, "")</f>
        <v/>
      </c>
      <c r="V187" s="232" t="str">
        <f aca="false">IF(B187&lt;&gt;"",IFERROR(IF(B$10="80-20", (((U187/U$19)*O$4)+O$5)*V$18, IF(B$10="60-40", (((U187/U$19)*P$4)+P$5)*V$18, 0)),0),"")</f>
        <v/>
      </c>
      <c r="W187" s="233" t="str">
        <f aca="false">IFERROR((T187+V187),"")</f>
        <v/>
      </c>
      <c r="X187" s="234" t="str">
        <f aca="false">IF(B187&lt;&gt;"",IF(B$5="LECTURE",'Exam (LECTURE ONLY)'!AJ189,IF(B$5="PRACTICUM",OUTPUT!AJ189,IF(B$5="RESEARCH",OUTPUT!AJ189,IF(B$5="STUDENT FORMATION",OUTPUT!AJ189,"")))),"")</f>
        <v/>
      </c>
      <c r="Y187" s="233" t="str">
        <f aca="false">IF(B187&lt;&gt;"",IFERROR(IF(B$10="80-20", (((X187/X$19)*O$4)+O$5)*Y$19, IF(B$10="60-40", (((X187/X$19)*P$4)+P$5)*Y$19, 0)),0),"")</f>
        <v/>
      </c>
      <c r="Z187" s="237" t="str">
        <f aca="false">IFERROR((W187+Y187),"")</f>
        <v/>
      </c>
      <c r="AA187" s="238" t="str">
        <f aca="false">IFERROR(IF(((J187+R187+Z187)/3)="","",((J187+R187+Z187)/3)),"")</f>
        <v/>
      </c>
      <c r="AB187" s="229" t="str">
        <f aca="false">IFERROR(IF(AA187="","",IF(AA187&gt;=75,"PASSED","FAILED")),"")</f>
        <v/>
      </c>
    </row>
    <row r="188" customFormat="false" ht="15.75" hidden="false" customHeight="true" outlineLevel="0" collapsed="false">
      <c r="A188" s="228" t="str">
        <f aca="false">IF(ISBLANK('Database (LECTURE-RES-PRAC)'!A185),"",'Database (LECTURE-RES-PRAC)'!A185)</f>
        <v/>
      </c>
      <c r="B188" s="229" t="str">
        <f aca="false">IF(ISBLANK('Database (LECTURE-RES-PRAC)'!B185),"",'Database (LECTURE-RES-PRAC)'!B185)</f>
        <v/>
      </c>
      <c r="C188" s="230" t="str">
        <f aca="false">IF(B188&lt;&gt;"",'Database (LECTURE-RES-PRAC)'!AH185, "")</f>
        <v/>
      </c>
      <c r="D188" s="231" t="str">
        <f aca="false">IF(B188&lt;&gt;"",IFERROR(IF(B$10="80-20", (((C188/C$19)*O$4)+O$5)*D$18, IF(B$10="60-40", (((C188/C$19)*P$4)+P$5)*D$18, 0)),0),"")</f>
        <v/>
      </c>
      <c r="E188" s="230" t="str">
        <f aca="false">IF(B188&lt;&gt;"",'Database (LECTURE-RES-PRAC)'!AI185,"")</f>
        <v/>
      </c>
      <c r="F188" s="232" t="str">
        <f aca="false">IF(B188&lt;&gt;"",IFERROR(IF(B$10="80-20", (((E188/E$19)*O$4)+O$5)*F$18, IF(B$10="60-40", (((E188/E$19)*P$4)+P$5)*F$18, 0)),0),"")</f>
        <v/>
      </c>
      <c r="G188" s="233" t="str">
        <f aca="false">IF(B188&lt;&gt;"",IFERROR((D188+F188),0),"")</f>
        <v/>
      </c>
      <c r="H188" s="234" t="str">
        <f aca="false">IF(B188&lt;&gt;"",IF(B$5="LECTURE",'Exam (LECTURE ONLY)'!N190,IF(B$5="PRACTICUM",OUTPUT!N190,IF(B$5="RESEARCH",OUTPUT!N190,IF(B$5="STUDENT FORMATION",OUTPUT!N190,"")))),"")</f>
        <v/>
      </c>
      <c r="I188" s="233" t="str">
        <f aca="false">IF(B188&lt;&gt;"",IFERROR(IF(B$10="80-20", (((H188/H$19)*O$4)+O$5)*I$19, IF(B$10="60-40", (((H188/H$19)*P$4)+P$5)*I$19, 0)),0),"")</f>
        <v/>
      </c>
      <c r="J188" s="235" t="str">
        <f aca="false">IFERROR((G188+I188),"")</f>
        <v/>
      </c>
      <c r="K188" s="236" t="str">
        <f aca="false">IF(B188&lt;&gt;"",'Database (LECTURE-RES-PRAC)'!BN185, "")</f>
        <v/>
      </c>
      <c r="L188" s="232" t="str">
        <f aca="false">IF(B188&lt;&gt;"",IFERROR(IF(B$10="80-20", (((K188/K$19)*O$4)+O$5)*L$18, IF(B$10="60-40", (((K188/K$19)*P$4)+P$5)*L$18, 0)),0),"")</f>
        <v/>
      </c>
      <c r="M188" s="236" t="str">
        <f aca="false">IF(B188&lt;&gt;"",'Database (LECTURE-RES-PRAC)'!BO185, "")</f>
        <v/>
      </c>
      <c r="N188" s="232" t="str">
        <f aca="false">IF(B188&lt;&gt;"",IFERROR(IF(B$10="80-20", (((M188/M$19)*O$4)+O$5)*N$18, IF(B$10="60-40", (((M188/M$19)*P$4)+P$5)*N$18, 0)),0),"")</f>
        <v/>
      </c>
      <c r="O188" s="233" t="str">
        <f aca="false">IFERROR((L188+N188),"")</f>
        <v/>
      </c>
      <c r="P188" s="234" t="str">
        <f aca="false">IF(B188&lt;&gt;"",IF(B$5="LECTURE",'Exam (LECTURE ONLY)'!Y190,IF(B$5="PRACTICUM",OUTPUT!Z190,IF(B$5="RESEARCH",OUTPUT!Z190,IF(B$5="STUDENT FORMATION",OUTPUT!Z190,"")))),"")</f>
        <v/>
      </c>
      <c r="Q188" s="233" t="str">
        <f aca="false">IF(B188&lt;&gt;"",IFERROR(IF(B$10="80-20", (((P188/P$19)*O$4)+O$5)*Q$19, IF(B$10="60-40", (((P188/P$19)*P$4)+P$5)*Q$19, 0)),0),"")</f>
        <v/>
      </c>
      <c r="R188" s="235" t="str">
        <f aca="false">IFERROR((O188+Q188),"")</f>
        <v/>
      </c>
      <c r="S188" s="236" t="str">
        <f aca="false">IF(B188&lt;&gt;"",'Database (LECTURE-RES-PRAC)'!CT185, "")</f>
        <v/>
      </c>
      <c r="T188" s="232" t="str">
        <f aca="false">IF(B188&lt;&gt;"",IFERROR(IF(B$10="80-20", (((S188/S$19)*O$4)+O$5)*T$18, IF(B$10="60-40", (((S188/S$19)*P$4)+P$5)*T$18, 0)),0),"")</f>
        <v/>
      </c>
      <c r="U188" s="236" t="str">
        <f aca="false">IF(B188&lt;&gt;"",'Database (LECTURE-RES-PRAC)'!CU185, "")</f>
        <v/>
      </c>
      <c r="V188" s="232" t="str">
        <f aca="false">IF(B188&lt;&gt;"",IFERROR(IF(B$10="80-20", (((U188/U$19)*O$4)+O$5)*V$18, IF(B$10="60-40", (((U188/U$19)*P$4)+P$5)*V$18, 0)),0),"")</f>
        <v/>
      </c>
      <c r="W188" s="233" t="str">
        <f aca="false">IFERROR((T188+V188),"")</f>
        <v/>
      </c>
      <c r="X188" s="234" t="str">
        <f aca="false">IF(B188&lt;&gt;"",IF(B$5="LECTURE",'Exam (LECTURE ONLY)'!AJ190,IF(B$5="PRACTICUM",OUTPUT!AJ190,IF(B$5="RESEARCH",OUTPUT!AJ190,IF(B$5="STUDENT FORMATION",OUTPUT!AJ190,"")))),"")</f>
        <v/>
      </c>
      <c r="Y188" s="233" t="str">
        <f aca="false">IF(B188&lt;&gt;"",IFERROR(IF(B$10="80-20", (((X188/X$19)*O$4)+O$5)*Y$19, IF(B$10="60-40", (((X188/X$19)*P$4)+P$5)*Y$19, 0)),0),"")</f>
        <v/>
      </c>
      <c r="Z188" s="237" t="str">
        <f aca="false">IFERROR((W188+Y188),"")</f>
        <v/>
      </c>
      <c r="AA188" s="238" t="str">
        <f aca="false">IFERROR(IF(((J188+R188+Z188)/3)="","",((J188+R188+Z188)/3)),"")</f>
        <v/>
      </c>
      <c r="AB188" s="229" t="str">
        <f aca="false">IFERROR(IF(AA188="","",IF(AA188&gt;=75,"PASSED","FAILED")),"")</f>
        <v/>
      </c>
    </row>
    <row r="189" customFormat="false" ht="15.75" hidden="false" customHeight="true" outlineLevel="0" collapsed="false">
      <c r="A189" s="183" t="str">
        <f aca="false">IF(ISBLANK('Database (LECTURE-RES-PRAC)'!A186),"",'Database (LECTURE-RES-PRAC)'!A186)</f>
        <v/>
      </c>
      <c r="B189" s="184" t="str">
        <f aca="false">IF(ISBLANK('Database (LECTURE-RES-PRAC)'!B186),"",'Database (LECTURE-RES-PRAC)'!B186)</f>
        <v/>
      </c>
      <c r="C189" s="230" t="str">
        <f aca="false">IF(B189&lt;&gt;"",'Database (LECTURE-RES-PRAC)'!AH186, "")</f>
        <v/>
      </c>
      <c r="D189" s="231" t="str">
        <f aca="false">IF(B189&lt;&gt;"",IFERROR(IF(B$10="80-20", (((C189/C$19)*O$4)+O$5)*D$18, IF(B$10="60-40", (((C189/C$19)*P$4)+P$5)*D$18, 0)),0),"")</f>
        <v/>
      </c>
      <c r="E189" s="230" t="str">
        <f aca="false">IF(B189&lt;&gt;"",'Database (LECTURE-RES-PRAC)'!AI186,"")</f>
        <v/>
      </c>
      <c r="F189" s="232" t="str">
        <f aca="false">IF(B189&lt;&gt;"",IFERROR(IF(B$10="80-20", (((E189/E$19)*O$4)+O$5)*F$18, IF(B$10="60-40", (((E189/E$19)*P$4)+P$5)*F$18, 0)),0),"")</f>
        <v/>
      </c>
      <c r="G189" s="233" t="str">
        <f aca="false">IF(B189&lt;&gt;"",IFERROR((D189+F189),0),"")</f>
        <v/>
      </c>
      <c r="H189" s="234" t="str">
        <f aca="false">IF(B189&lt;&gt;"",IF(B$5="LECTURE",'Exam (LECTURE ONLY)'!N191,IF(B$5="PRACTICUM",OUTPUT!N191,IF(B$5="RESEARCH",OUTPUT!N191,IF(B$5="STUDENT FORMATION",OUTPUT!N191,"")))),"")</f>
        <v/>
      </c>
      <c r="I189" s="233" t="str">
        <f aca="false">IF(B189&lt;&gt;"",IFERROR(IF(B$10="80-20", (((H189/H$19)*O$4)+O$5)*I$19, IF(B$10="60-40", (((H189/H$19)*P$4)+P$5)*I$19, 0)),0),"")</f>
        <v/>
      </c>
      <c r="J189" s="235" t="str">
        <f aca="false">IFERROR((G189+I189),"")</f>
        <v/>
      </c>
      <c r="K189" s="236" t="str">
        <f aca="false">IF(B189&lt;&gt;"",'Database (LECTURE-RES-PRAC)'!BN186, "")</f>
        <v/>
      </c>
      <c r="L189" s="232" t="str">
        <f aca="false">IF(B189&lt;&gt;"",IFERROR(IF(B$10="80-20", (((K189/K$19)*O$4)+O$5)*L$18, IF(B$10="60-40", (((K189/K$19)*P$4)+P$5)*L$18, 0)),0),"")</f>
        <v/>
      </c>
      <c r="M189" s="236" t="str">
        <f aca="false">IF(B189&lt;&gt;"",'Database (LECTURE-RES-PRAC)'!BO186, "")</f>
        <v/>
      </c>
      <c r="N189" s="232" t="str">
        <f aca="false">IF(B189&lt;&gt;"",IFERROR(IF(B$10="80-20", (((M189/M$19)*O$4)+O$5)*N$18, IF(B$10="60-40", (((M189/M$19)*P$4)+P$5)*N$18, 0)),0),"")</f>
        <v/>
      </c>
      <c r="O189" s="233" t="str">
        <f aca="false">IFERROR((L189+N189),"")</f>
        <v/>
      </c>
      <c r="P189" s="234" t="str">
        <f aca="false">IF(B189&lt;&gt;"",IF(B$5="LECTURE",'Exam (LECTURE ONLY)'!Y191,IF(B$5="PRACTICUM",OUTPUT!Z191,IF(B$5="RESEARCH",OUTPUT!Z191,IF(B$5="STUDENT FORMATION",OUTPUT!Z191,"")))),"")</f>
        <v/>
      </c>
      <c r="Q189" s="233" t="str">
        <f aca="false">IF(B189&lt;&gt;"",IFERROR(IF(B$10="80-20", (((P189/P$19)*O$4)+O$5)*Q$19, IF(B$10="60-40", (((P189/P$19)*P$4)+P$5)*Q$19, 0)),0),"")</f>
        <v/>
      </c>
      <c r="R189" s="235" t="str">
        <f aca="false">IFERROR((O189+Q189),"")</f>
        <v/>
      </c>
      <c r="S189" s="236" t="str">
        <f aca="false">IF(B189&lt;&gt;"",'Database (LECTURE-RES-PRAC)'!CT186, "")</f>
        <v/>
      </c>
      <c r="T189" s="232" t="str">
        <f aca="false">IF(B189&lt;&gt;"",IFERROR(IF(B$10="80-20", (((S189/S$19)*O$4)+O$5)*T$18, IF(B$10="60-40", (((S189/S$19)*P$4)+P$5)*T$18, 0)),0),"")</f>
        <v/>
      </c>
      <c r="U189" s="236" t="str">
        <f aca="false">IF(B189&lt;&gt;"",'Database (LECTURE-RES-PRAC)'!CU186, "")</f>
        <v/>
      </c>
      <c r="V189" s="232" t="str">
        <f aca="false">IF(B189&lt;&gt;"",IFERROR(IF(B$10="80-20", (((U189/U$19)*O$4)+O$5)*V$18, IF(B$10="60-40", (((U189/U$19)*P$4)+P$5)*V$18, 0)),0),"")</f>
        <v/>
      </c>
      <c r="W189" s="233" t="str">
        <f aca="false">IFERROR((T189+V189),"")</f>
        <v/>
      </c>
      <c r="X189" s="234" t="str">
        <f aca="false">IF(B189&lt;&gt;"",IF(B$5="LECTURE",'Exam (LECTURE ONLY)'!AJ191,IF(B$5="PRACTICUM",OUTPUT!AJ191,IF(B$5="RESEARCH",OUTPUT!AJ191,IF(B$5="STUDENT FORMATION",OUTPUT!AJ191,"")))),"")</f>
        <v/>
      </c>
      <c r="Y189" s="233" t="str">
        <f aca="false">IF(B189&lt;&gt;"",IFERROR(IF(B$10="80-20", (((X189/X$19)*O$4)+O$5)*Y$19, IF(B$10="60-40", (((X189/X$19)*P$4)+P$5)*Y$19, 0)),0),"")</f>
        <v/>
      </c>
      <c r="Z189" s="237" t="str">
        <f aca="false">IFERROR((W189+Y189),"")</f>
        <v/>
      </c>
      <c r="AA189" s="238" t="str">
        <f aca="false">IFERROR(IF(((J189+R189+Z189)/3)="","",((J189+R189+Z189)/3)),"")</f>
        <v/>
      </c>
      <c r="AB189" s="229" t="str">
        <f aca="false">IFERROR(IF(AA189="","",IF(AA189&gt;=75,"PASSED","FAILED")),"")</f>
        <v/>
      </c>
    </row>
    <row r="190" customFormat="false" ht="15.75" hidden="false" customHeight="true" outlineLevel="0" collapsed="false">
      <c r="A190" s="228" t="str">
        <f aca="false">IF(ISBLANK('Database (LECTURE-RES-PRAC)'!A187),"",'Database (LECTURE-RES-PRAC)'!A187)</f>
        <v/>
      </c>
      <c r="B190" s="229" t="str">
        <f aca="false">IF(ISBLANK('Database (LECTURE-RES-PRAC)'!B187),"",'Database (LECTURE-RES-PRAC)'!B187)</f>
        <v/>
      </c>
      <c r="C190" s="230" t="str">
        <f aca="false">IF(B190&lt;&gt;"",'Database (LECTURE-RES-PRAC)'!AH187, "")</f>
        <v/>
      </c>
      <c r="D190" s="231" t="str">
        <f aca="false">IF(B190&lt;&gt;"",IFERROR(IF(B$10="80-20", (((C190/C$19)*O$4)+O$5)*D$18, IF(B$10="60-40", (((C190/C$19)*P$4)+P$5)*D$18, 0)),0),"")</f>
        <v/>
      </c>
      <c r="E190" s="230" t="str">
        <f aca="false">IF(B190&lt;&gt;"",'Database (LECTURE-RES-PRAC)'!AI187,"")</f>
        <v/>
      </c>
      <c r="F190" s="232" t="str">
        <f aca="false">IF(B190&lt;&gt;"",IFERROR(IF(B$10="80-20", (((E190/E$19)*O$4)+O$5)*F$18, IF(B$10="60-40", (((E190/E$19)*P$4)+P$5)*F$18, 0)),0),"")</f>
        <v/>
      </c>
      <c r="G190" s="233" t="str">
        <f aca="false">IF(B190&lt;&gt;"",IFERROR((D190+F190),0),"")</f>
        <v/>
      </c>
      <c r="H190" s="234" t="str">
        <f aca="false">IF(B190&lt;&gt;"",IF(B$5="LECTURE",'Exam (LECTURE ONLY)'!N192,IF(B$5="PRACTICUM",OUTPUT!N192,IF(B$5="RESEARCH",OUTPUT!N192,IF(B$5="STUDENT FORMATION",OUTPUT!N192,"")))),"")</f>
        <v/>
      </c>
      <c r="I190" s="233" t="str">
        <f aca="false">IF(B190&lt;&gt;"",IFERROR(IF(B$10="80-20", (((H190/H$19)*O$4)+O$5)*I$19, IF(B$10="60-40", (((H190/H$19)*P$4)+P$5)*I$19, 0)),0),"")</f>
        <v/>
      </c>
      <c r="J190" s="235" t="str">
        <f aca="false">IFERROR((G190+I190),"")</f>
        <v/>
      </c>
      <c r="K190" s="236" t="str">
        <f aca="false">IF(B190&lt;&gt;"",'Database (LECTURE-RES-PRAC)'!BN187, "")</f>
        <v/>
      </c>
      <c r="L190" s="232" t="str">
        <f aca="false">IF(B190&lt;&gt;"",IFERROR(IF(B$10="80-20", (((K190/K$19)*O$4)+O$5)*L$18, IF(B$10="60-40", (((K190/K$19)*P$4)+P$5)*L$18, 0)),0),"")</f>
        <v/>
      </c>
      <c r="M190" s="236" t="str">
        <f aca="false">IF(B190&lt;&gt;"",'Database (LECTURE-RES-PRAC)'!BO187, "")</f>
        <v/>
      </c>
      <c r="N190" s="232" t="str">
        <f aca="false">IF(B190&lt;&gt;"",IFERROR(IF(B$10="80-20", (((M190/M$19)*O$4)+O$5)*N$18, IF(B$10="60-40", (((M190/M$19)*P$4)+P$5)*N$18, 0)),0),"")</f>
        <v/>
      </c>
      <c r="O190" s="233" t="str">
        <f aca="false">IFERROR((L190+N190),"")</f>
        <v/>
      </c>
      <c r="P190" s="234" t="str">
        <f aca="false">IF(B190&lt;&gt;"",IF(B$5="LECTURE",'Exam (LECTURE ONLY)'!Y192,IF(B$5="PRACTICUM",OUTPUT!Z192,IF(B$5="RESEARCH",OUTPUT!Z192,IF(B$5="STUDENT FORMATION",OUTPUT!Z192,"")))),"")</f>
        <v/>
      </c>
      <c r="Q190" s="233" t="str">
        <f aca="false">IF(B190&lt;&gt;"",IFERROR(IF(B$10="80-20", (((P190/P$19)*O$4)+O$5)*Q$19, IF(B$10="60-40", (((P190/P$19)*P$4)+P$5)*Q$19, 0)),0),"")</f>
        <v/>
      </c>
      <c r="R190" s="235" t="str">
        <f aca="false">IFERROR((O190+Q190),"")</f>
        <v/>
      </c>
      <c r="S190" s="236" t="str">
        <f aca="false">IF(B190&lt;&gt;"",'Database (LECTURE-RES-PRAC)'!CT187, "")</f>
        <v/>
      </c>
      <c r="T190" s="232" t="str">
        <f aca="false">IF(B190&lt;&gt;"",IFERROR(IF(B$10="80-20", (((S190/S$19)*O$4)+O$5)*T$18, IF(B$10="60-40", (((S190/S$19)*P$4)+P$5)*T$18, 0)),0),"")</f>
        <v/>
      </c>
      <c r="U190" s="236" t="str">
        <f aca="false">IF(B190&lt;&gt;"",'Database (LECTURE-RES-PRAC)'!CU187, "")</f>
        <v/>
      </c>
      <c r="V190" s="232" t="str">
        <f aca="false">IF(B190&lt;&gt;"",IFERROR(IF(B$10="80-20", (((U190/U$19)*O$4)+O$5)*V$18, IF(B$10="60-40", (((U190/U$19)*P$4)+P$5)*V$18, 0)),0),"")</f>
        <v/>
      </c>
      <c r="W190" s="233" t="str">
        <f aca="false">IFERROR((T190+V190),"")</f>
        <v/>
      </c>
      <c r="X190" s="234" t="str">
        <f aca="false">IF(B190&lt;&gt;"",IF(B$5="LECTURE",'Exam (LECTURE ONLY)'!AJ192,IF(B$5="PRACTICUM",OUTPUT!AJ192,IF(B$5="RESEARCH",OUTPUT!AJ192,IF(B$5="STUDENT FORMATION",OUTPUT!AJ192,"")))),"")</f>
        <v/>
      </c>
      <c r="Y190" s="233" t="str">
        <f aca="false">IF(B190&lt;&gt;"",IFERROR(IF(B$10="80-20", (((X190/X$19)*O$4)+O$5)*Y$19, IF(B$10="60-40", (((X190/X$19)*P$4)+P$5)*Y$19, 0)),0),"")</f>
        <v/>
      </c>
      <c r="Z190" s="237" t="str">
        <f aca="false">IFERROR((W190+Y190),"")</f>
        <v/>
      </c>
      <c r="AA190" s="238" t="str">
        <f aca="false">IFERROR(IF(((J190+R190+Z190)/3)="","",((J190+R190+Z190)/3)),"")</f>
        <v/>
      </c>
      <c r="AB190" s="229" t="str">
        <f aca="false">IFERROR(IF(AA190="","",IF(AA190&gt;=75,"PASSED","FAILED")),"")</f>
        <v/>
      </c>
    </row>
    <row r="191" customFormat="false" ht="15.75" hidden="false" customHeight="true" outlineLevel="0" collapsed="false">
      <c r="A191" s="183" t="str">
        <f aca="false">IF(ISBLANK('Database (LECTURE-RES-PRAC)'!A188),"",'Database (LECTURE-RES-PRAC)'!A188)</f>
        <v/>
      </c>
      <c r="B191" s="184" t="str">
        <f aca="false">IF(ISBLANK('Database (LECTURE-RES-PRAC)'!B188),"",'Database (LECTURE-RES-PRAC)'!B188)</f>
        <v/>
      </c>
      <c r="C191" s="230" t="str">
        <f aca="false">IF(B191&lt;&gt;"",'Database (LECTURE-RES-PRAC)'!AH188, "")</f>
        <v/>
      </c>
      <c r="D191" s="231" t="str">
        <f aca="false">IF(B191&lt;&gt;"",IFERROR(IF(B$10="80-20", (((C191/C$19)*O$4)+O$5)*D$18, IF(B$10="60-40", (((C191/C$19)*P$4)+P$5)*D$18, 0)),0),"")</f>
        <v/>
      </c>
      <c r="E191" s="230" t="str">
        <f aca="false">IF(B191&lt;&gt;"",'Database (LECTURE-RES-PRAC)'!AI188,"")</f>
        <v/>
      </c>
      <c r="F191" s="232" t="str">
        <f aca="false">IF(B191&lt;&gt;"",IFERROR(IF(B$10="80-20", (((E191/E$19)*O$4)+O$5)*F$18, IF(B$10="60-40", (((E191/E$19)*P$4)+P$5)*F$18, 0)),0),"")</f>
        <v/>
      </c>
      <c r="G191" s="233" t="str">
        <f aca="false">IF(B191&lt;&gt;"",IFERROR((D191+F191),0),"")</f>
        <v/>
      </c>
      <c r="H191" s="234" t="str">
        <f aca="false">IF(B191&lt;&gt;"",IF(B$5="LECTURE",'Exam (LECTURE ONLY)'!N193,IF(B$5="PRACTICUM",OUTPUT!N193,IF(B$5="RESEARCH",OUTPUT!N193,IF(B$5="STUDENT FORMATION",OUTPUT!N193,"")))),"")</f>
        <v/>
      </c>
      <c r="I191" s="233" t="str">
        <f aca="false">IF(B191&lt;&gt;"",IFERROR(IF(B$10="80-20", (((H191/H$19)*O$4)+O$5)*I$19, IF(B$10="60-40", (((H191/H$19)*P$4)+P$5)*I$19, 0)),0),"")</f>
        <v/>
      </c>
      <c r="J191" s="235" t="str">
        <f aca="false">IFERROR((G191+I191),"")</f>
        <v/>
      </c>
      <c r="K191" s="236" t="str">
        <f aca="false">IF(B191&lt;&gt;"",'Database (LECTURE-RES-PRAC)'!BN188, "")</f>
        <v/>
      </c>
      <c r="L191" s="232" t="str">
        <f aca="false">IF(B191&lt;&gt;"",IFERROR(IF(B$10="80-20", (((K191/K$19)*O$4)+O$5)*L$18, IF(B$10="60-40", (((K191/K$19)*P$4)+P$5)*L$18, 0)),0),"")</f>
        <v/>
      </c>
      <c r="M191" s="236" t="str">
        <f aca="false">IF(B191&lt;&gt;"",'Database (LECTURE-RES-PRAC)'!BO188, "")</f>
        <v/>
      </c>
      <c r="N191" s="232" t="str">
        <f aca="false">IF(B191&lt;&gt;"",IFERROR(IF(B$10="80-20", (((M191/M$19)*O$4)+O$5)*N$18, IF(B$10="60-40", (((M191/M$19)*P$4)+P$5)*N$18, 0)),0),"")</f>
        <v/>
      </c>
      <c r="O191" s="233" t="str">
        <f aca="false">IFERROR((L191+N191),"")</f>
        <v/>
      </c>
      <c r="P191" s="234" t="str">
        <f aca="false">IF(B191&lt;&gt;"",IF(B$5="LECTURE",'Exam (LECTURE ONLY)'!Y193,IF(B$5="PRACTICUM",OUTPUT!Z193,IF(B$5="RESEARCH",OUTPUT!Z193,IF(B$5="STUDENT FORMATION",OUTPUT!Z193,"")))),"")</f>
        <v/>
      </c>
      <c r="Q191" s="233" t="str">
        <f aca="false">IF(B191&lt;&gt;"",IFERROR(IF(B$10="80-20", (((P191/P$19)*O$4)+O$5)*Q$19, IF(B$10="60-40", (((P191/P$19)*P$4)+P$5)*Q$19, 0)),0),"")</f>
        <v/>
      </c>
      <c r="R191" s="235" t="str">
        <f aca="false">IFERROR((O191+Q191),"")</f>
        <v/>
      </c>
      <c r="S191" s="236" t="str">
        <f aca="false">IF(B191&lt;&gt;"",'Database (LECTURE-RES-PRAC)'!CT188, "")</f>
        <v/>
      </c>
      <c r="T191" s="232" t="str">
        <f aca="false">IF(B191&lt;&gt;"",IFERROR(IF(B$10="80-20", (((S191/S$19)*O$4)+O$5)*T$18, IF(B$10="60-40", (((S191/S$19)*P$4)+P$5)*T$18, 0)),0),"")</f>
        <v/>
      </c>
      <c r="U191" s="236" t="str">
        <f aca="false">IF(B191&lt;&gt;"",'Database (LECTURE-RES-PRAC)'!CU188, "")</f>
        <v/>
      </c>
      <c r="V191" s="232" t="str">
        <f aca="false">IF(B191&lt;&gt;"",IFERROR(IF(B$10="80-20", (((U191/U$19)*O$4)+O$5)*V$18, IF(B$10="60-40", (((U191/U$19)*P$4)+P$5)*V$18, 0)),0),"")</f>
        <v/>
      </c>
      <c r="W191" s="233" t="str">
        <f aca="false">IFERROR((T191+V191),"")</f>
        <v/>
      </c>
      <c r="X191" s="234" t="str">
        <f aca="false">IF(B191&lt;&gt;"",IF(B$5="LECTURE",'Exam (LECTURE ONLY)'!AJ193,IF(B$5="PRACTICUM",OUTPUT!AJ193,IF(B$5="RESEARCH",OUTPUT!AJ193,IF(B$5="STUDENT FORMATION",OUTPUT!AJ193,"")))),"")</f>
        <v/>
      </c>
      <c r="Y191" s="233" t="str">
        <f aca="false">IF(B191&lt;&gt;"",IFERROR(IF(B$10="80-20", (((X191/X$19)*O$4)+O$5)*Y$19, IF(B$10="60-40", (((X191/X$19)*P$4)+P$5)*Y$19, 0)),0),"")</f>
        <v/>
      </c>
      <c r="Z191" s="237" t="str">
        <f aca="false">IFERROR((W191+Y191),"")</f>
        <v/>
      </c>
      <c r="AA191" s="238" t="str">
        <f aca="false">IFERROR(IF(((J191+R191+Z191)/3)="","",((J191+R191+Z191)/3)),"")</f>
        <v/>
      </c>
      <c r="AB191" s="229" t="str">
        <f aca="false">IFERROR(IF(AA191="","",IF(AA191&gt;=75,"PASSED","FAILED")),"")</f>
        <v/>
      </c>
    </row>
    <row r="192" customFormat="false" ht="15.75" hidden="false" customHeight="true" outlineLevel="0" collapsed="false">
      <c r="A192" s="228" t="str">
        <f aca="false">IF(ISBLANK('Database (LECTURE-RES-PRAC)'!A189),"",'Database (LECTURE-RES-PRAC)'!A189)</f>
        <v/>
      </c>
      <c r="B192" s="229" t="str">
        <f aca="false">IF(ISBLANK('Database (LECTURE-RES-PRAC)'!B189),"",'Database (LECTURE-RES-PRAC)'!B189)</f>
        <v/>
      </c>
      <c r="C192" s="230" t="str">
        <f aca="false">IF(B192&lt;&gt;"",'Database (LECTURE-RES-PRAC)'!AH189, "")</f>
        <v/>
      </c>
      <c r="D192" s="231" t="str">
        <f aca="false">IF(B192&lt;&gt;"",IFERROR(IF(B$10="80-20", (((C192/C$19)*O$4)+O$5)*D$18, IF(B$10="60-40", (((C192/C$19)*P$4)+P$5)*D$18, 0)),0),"")</f>
        <v/>
      </c>
      <c r="E192" s="230" t="str">
        <f aca="false">IF(B192&lt;&gt;"",'Database (LECTURE-RES-PRAC)'!AI189,"")</f>
        <v/>
      </c>
      <c r="F192" s="232" t="str">
        <f aca="false">IF(B192&lt;&gt;"",IFERROR(IF(B$10="80-20", (((E192/E$19)*O$4)+O$5)*F$18, IF(B$10="60-40", (((E192/E$19)*P$4)+P$5)*F$18, 0)),0),"")</f>
        <v/>
      </c>
      <c r="G192" s="233" t="str">
        <f aca="false">IF(B192&lt;&gt;"",IFERROR((D192+F192),0),"")</f>
        <v/>
      </c>
      <c r="H192" s="234" t="str">
        <f aca="false">IF(B192&lt;&gt;"",IF(B$5="LECTURE",'Exam (LECTURE ONLY)'!N194,IF(B$5="PRACTICUM",OUTPUT!N194,IF(B$5="RESEARCH",OUTPUT!N194,IF(B$5="STUDENT FORMATION",OUTPUT!N194,"")))),"")</f>
        <v/>
      </c>
      <c r="I192" s="233" t="str">
        <f aca="false">IF(B192&lt;&gt;"",IFERROR(IF(B$10="80-20", (((H192/H$19)*O$4)+O$5)*I$19, IF(B$10="60-40", (((H192/H$19)*P$4)+P$5)*I$19, 0)),0),"")</f>
        <v/>
      </c>
      <c r="J192" s="235" t="str">
        <f aca="false">IFERROR((G192+I192),"")</f>
        <v/>
      </c>
      <c r="K192" s="236" t="str">
        <f aca="false">IF(B192&lt;&gt;"",'Database (LECTURE-RES-PRAC)'!BN189, "")</f>
        <v/>
      </c>
      <c r="L192" s="232" t="str">
        <f aca="false">IF(B192&lt;&gt;"",IFERROR(IF(B$10="80-20", (((K192/K$19)*O$4)+O$5)*L$18, IF(B$10="60-40", (((K192/K$19)*P$4)+P$5)*L$18, 0)),0),"")</f>
        <v/>
      </c>
      <c r="M192" s="236" t="str">
        <f aca="false">IF(B192&lt;&gt;"",'Database (LECTURE-RES-PRAC)'!BO189, "")</f>
        <v/>
      </c>
      <c r="N192" s="232" t="str">
        <f aca="false">IF(B192&lt;&gt;"",IFERROR(IF(B$10="80-20", (((M192/M$19)*O$4)+O$5)*N$18, IF(B$10="60-40", (((M192/M$19)*P$4)+P$5)*N$18, 0)),0),"")</f>
        <v/>
      </c>
      <c r="O192" s="233" t="str">
        <f aca="false">IFERROR((L192+N192),"")</f>
        <v/>
      </c>
      <c r="P192" s="234" t="str">
        <f aca="false">IF(B192&lt;&gt;"",IF(B$5="LECTURE",'Exam (LECTURE ONLY)'!Y194,IF(B$5="PRACTICUM",OUTPUT!Z194,IF(B$5="RESEARCH",OUTPUT!Z194,IF(B$5="STUDENT FORMATION",OUTPUT!Z194,"")))),"")</f>
        <v/>
      </c>
      <c r="Q192" s="233" t="str">
        <f aca="false">IF(B192&lt;&gt;"",IFERROR(IF(B$10="80-20", (((P192/P$19)*O$4)+O$5)*Q$19, IF(B$10="60-40", (((P192/P$19)*P$4)+P$5)*Q$19, 0)),0),"")</f>
        <v/>
      </c>
      <c r="R192" s="235" t="str">
        <f aca="false">IFERROR((O192+Q192),"")</f>
        <v/>
      </c>
      <c r="S192" s="236" t="str">
        <f aca="false">IF(B192&lt;&gt;"",'Database (LECTURE-RES-PRAC)'!CT189, "")</f>
        <v/>
      </c>
      <c r="T192" s="232" t="str">
        <f aca="false">IF(B192&lt;&gt;"",IFERROR(IF(B$10="80-20", (((S192/S$19)*O$4)+O$5)*T$18, IF(B$10="60-40", (((S192/S$19)*P$4)+P$5)*T$18, 0)),0),"")</f>
        <v/>
      </c>
      <c r="U192" s="236" t="str">
        <f aca="false">IF(B192&lt;&gt;"",'Database (LECTURE-RES-PRAC)'!CU189, "")</f>
        <v/>
      </c>
      <c r="V192" s="232" t="str">
        <f aca="false">IF(B192&lt;&gt;"",IFERROR(IF(B$10="80-20", (((U192/U$19)*O$4)+O$5)*V$18, IF(B$10="60-40", (((U192/U$19)*P$4)+P$5)*V$18, 0)),0),"")</f>
        <v/>
      </c>
      <c r="W192" s="233" t="str">
        <f aca="false">IFERROR((T192+V192),"")</f>
        <v/>
      </c>
      <c r="X192" s="234" t="str">
        <f aca="false">IF(B192&lt;&gt;"",IF(B$5="LECTURE",'Exam (LECTURE ONLY)'!AJ194,IF(B$5="PRACTICUM",OUTPUT!AJ194,IF(B$5="RESEARCH",OUTPUT!AJ194,IF(B$5="STUDENT FORMATION",OUTPUT!AJ194,"")))),"")</f>
        <v/>
      </c>
      <c r="Y192" s="233" t="str">
        <f aca="false">IF(B192&lt;&gt;"",IFERROR(IF(B$10="80-20", (((X192/X$19)*O$4)+O$5)*Y$19, IF(B$10="60-40", (((X192/X$19)*P$4)+P$5)*Y$19, 0)),0),"")</f>
        <v/>
      </c>
      <c r="Z192" s="237" t="str">
        <f aca="false">IFERROR((W192+Y192),"")</f>
        <v/>
      </c>
      <c r="AA192" s="238" t="str">
        <f aca="false">IFERROR(IF(((J192+R192+Z192)/3)="","",((J192+R192+Z192)/3)),"")</f>
        <v/>
      </c>
      <c r="AB192" s="229" t="str">
        <f aca="false">IFERROR(IF(AA192="","",IF(AA192&gt;=75,"PASSED","FAILED")),"")</f>
        <v/>
      </c>
    </row>
    <row r="193" customFormat="false" ht="15.75" hidden="false" customHeight="true" outlineLevel="0" collapsed="false">
      <c r="A193" s="183" t="str">
        <f aca="false">IF(ISBLANK('Database (LECTURE-RES-PRAC)'!A190),"",'Database (LECTURE-RES-PRAC)'!A190)</f>
        <v/>
      </c>
      <c r="B193" s="184" t="str">
        <f aca="false">IF(ISBLANK('Database (LECTURE-RES-PRAC)'!B190),"",'Database (LECTURE-RES-PRAC)'!B190)</f>
        <v/>
      </c>
      <c r="C193" s="230" t="str">
        <f aca="false">IF(B193&lt;&gt;"",'Database (LECTURE-RES-PRAC)'!AH190, "")</f>
        <v/>
      </c>
      <c r="D193" s="231" t="str">
        <f aca="false">IF(B193&lt;&gt;"",IFERROR(IF(B$10="80-20", (((C193/C$19)*O$4)+O$5)*D$18, IF(B$10="60-40", (((C193/C$19)*P$4)+P$5)*D$18, 0)),0),"")</f>
        <v/>
      </c>
      <c r="E193" s="230" t="str">
        <f aca="false">IF(B193&lt;&gt;"",'Database (LECTURE-RES-PRAC)'!AI190,"")</f>
        <v/>
      </c>
      <c r="F193" s="232" t="str">
        <f aca="false">IF(B193&lt;&gt;"",IFERROR(IF(B$10="80-20", (((E193/E$19)*O$4)+O$5)*F$18, IF(B$10="60-40", (((E193/E$19)*P$4)+P$5)*F$18, 0)),0),"")</f>
        <v/>
      </c>
      <c r="G193" s="233" t="str">
        <f aca="false">IF(B193&lt;&gt;"",IFERROR((D193+F193),0),"")</f>
        <v/>
      </c>
      <c r="H193" s="234" t="str">
        <f aca="false">IF(B193&lt;&gt;"",IF(B$5="LECTURE",'Exam (LECTURE ONLY)'!N195,IF(B$5="PRACTICUM",OUTPUT!N195,IF(B$5="RESEARCH",OUTPUT!N195,IF(B$5="STUDENT FORMATION",OUTPUT!N195,"")))),"")</f>
        <v/>
      </c>
      <c r="I193" s="233" t="str">
        <f aca="false">IF(B193&lt;&gt;"",IFERROR(IF(B$10="80-20", (((H193/H$19)*O$4)+O$5)*I$19, IF(B$10="60-40", (((H193/H$19)*P$4)+P$5)*I$19, 0)),0),"")</f>
        <v/>
      </c>
      <c r="J193" s="235" t="str">
        <f aca="false">IFERROR((G193+I193),"")</f>
        <v/>
      </c>
      <c r="K193" s="236" t="str">
        <f aca="false">IF(B193&lt;&gt;"",'Database (LECTURE-RES-PRAC)'!BN190, "")</f>
        <v/>
      </c>
      <c r="L193" s="232" t="str">
        <f aca="false">IF(B193&lt;&gt;"",IFERROR(IF(B$10="80-20", (((K193/K$19)*O$4)+O$5)*L$18, IF(B$10="60-40", (((K193/K$19)*P$4)+P$5)*L$18, 0)),0),"")</f>
        <v/>
      </c>
      <c r="M193" s="236" t="str">
        <f aca="false">IF(B193&lt;&gt;"",'Database (LECTURE-RES-PRAC)'!BO190, "")</f>
        <v/>
      </c>
      <c r="N193" s="232" t="str">
        <f aca="false">IF(B193&lt;&gt;"",IFERROR(IF(B$10="80-20", (((M193/M$19)*O$4)+O$5)*N$18, IF(B$10="60-40", (((M193/M$19)*P$4)+P$5)*N$18, 0)),0),"")</f>
        <v/>
      </c>
      <c r="O193" s="233" t="str">
        <f aca="false">IFERROR((L193+N193),"")</f>
        <v/>
      </c>
      <c r="P193" s="234" t="str">
        <f aca="false">IF(B193&lt;&gt;"",IF(B$5="LECTURE",'Exam (LECTURE ONLY)'!Y195,IF(B$5="PRACTICUM",OUTPUT!Z195,IF(B$5="RESEARCH",OUTPUT!Z195,IF(B$5="STUDENT FORMATION",OUTPUT!Z195,"")))),"")</f>
        <v/>
      </c>
      <c r="Q193" s="233" t="str">
        <f aca="false">IF(B193&lt;&gt;"",IFERROR(IF(B$10="80-20", (((P193/P$19)*O$4)+O$5)*Q$19, IF(B$10="60-40", (((P193/P$19)*P$4)+P$5)*Q$19, 0)),0),"")</f>
        <v/>
      </c>
      <c r="R193" s="235" t="str">
        <f aca="false">IFERROR((O193+Q193),"")</f>
        <v/>
      </c>
      <c r="S193" s="236" t="str">
        <f aca="false">IF(B193&lt;&gt;"",'Database (LECTURE-RES-PRAC)'!CT190, "")</f>
        <v/>
      </c>
      <c r="T193" s="232" t="str">
        <f aca="false">IF(B193&lt;&gt;"",IFERROR(IF(B$10="80-20", (((S193/S$19)*O$4)+O$5)*T$18, IF(B$10="60-40", (((S193/S$19)*P$4)+P$5)*T$18, 0)),0),"")</f>
        <v/>
      </c>
      <c r="U193" s="236" t="str">
        <f aca="false">IF(B193&lt;&gt;"",'Database (LECTURE-RES-PRAC)'!CU190, "")</f>
        <v/>
      </c>
      <c r="V193" s="232" t="str">
        <f aca="false">IF(B193&lt;&gt;"",IFERROR(IF(B$10="80-20", (((U193/U$19)*O$4)+O$5)*V$18, IF(B$10="60-40", (((U193/U$19)*P$4)+P$5)*V$18, 0)),0),"")</f>
        <v/>
      </c>
      <c r="W193" s="233" t="str">
        <f aca="false">IFERROR((T193+V193),"")</f>
        <v/>
      </c>
      <c r="X193" s="234" t="str">
        <f aca="false">IF(B193&lt;&gt;"",IF(B$5="LECTURE",'Exam (LECTURE ONLY)'!AJ195,IF(B$5="PRACTICUM",OUTPUT!AJ195,IF(B$5="RESEARCH",OUTPUT!AJ195,IF(B$5="STUDENT FORMATION",OUTPUT!AJ195,"")))),"")</f>
        <v/>
      </c>
      <c r="Y193" s="233" t="str">
        <f aca="false">IF(B193&lt;&gt;"",IFERROR(IF(B$10="80-20", (((X193/X$19)*O$4)+O$5)*Y$19, IF(B$10="60-40", (((X193/X$19)*P$4)+P$5)*Y$19, 0)),0),"")</f>
        <v/>
      </c>
      <c r="Z193" s="237" t="str">
        <f aca="false">IFERROR((W193+Y193),"")</f>
        <v/>
      </c>
      <c r="AA193" s="238" t="str">
        <f aca="false">IFERROR(IF(((J193+R193+Z193)/3)="","",((J193+R193+Z193)/3)),"")</f>
        <v/>
      </c>
      <c r="AB193" s="229" t="str">
        <f aca="false">IFERROR(IF(AA193="","",IF(AA193&gt;=75,"PASSED","FAILED")),"")</f>
        <v/>
      </c>
    </row>
    <row r="194" customFormat="false" ht="15.75" hidden="false" customHeight="true" outlineLevel="0" collapsed="false">
      <c r="A194" s="228" t="str">
        <f aca="false">IF(ISBLANK('Database (LECTURE-RES-PRAC)'!A191),"",'Database (LECTURE-RES-PRAC)'!A191)</f>
        <v/>
      </c>
      <c r="B194" s="229" t="str">
        <f aca="false">IF(ISBLANK('Database (LECTURE-RES-PRAC)'!B191),"",'Database (LECTURE-RES-PRAC)'!B191)</f>
        <v/>
      </c>
      <c r="C194" s="230" t="str">
        <f aca="false">IF(B194&lt;&gt;"",'Database (LECTURE-RES-PRAC)'!AH191, "")</f>
        <v/>
      </c>
      <c r="D194" s="231" t="str">
        <f aca="false">IF(B194&lt;&gt;"",IFERROR(IF(B$10="80-20", (((C194/C$19)*O$4)+O$5)*D$18, IF(B$10="60-40", (((C194/C$19)*P$4)+P$5)*D$18, 0)),0),"")</f>
        <v/>
      </c>
      <c r="E194" s="230" t="str">
        <f aca="false">IF(B194&lt;&gt;"",'Database (LECTURE-RES-PRAC)'!AI191,"")</f>
        <v/>
      </c>
      <c r="F194" s="232" t="str">
        <f aca="false">IF(B194&lt;&gt;"",IFERROR(IF(B$10="80-20", (((E194/E$19)*O$4)+O$5)*F$18, IF(B$10="60-40", (((E194/E$19)*P$4)+P$5)*F$18, 0)),0),"")</f>
        <v/>
      </c>
      <c r="G194" s="233" t="str">
        <f aca="false">IF(B194&lt;&gt;"",IFERROR((D194+F194),0),"")</f>
        <v/>
      </c>
      <c r="H194" s="234" t="str">
        <f aca="false">IF(B194&lt;&gt;"",IF(B$5="LECTURE",'Exam (LECTURE ONLY)'!N196,IF(B$5="PRACTICUM",OUTPUT!N196,IF(B$5="RESEARCH",OUTPUT!N196,IF(B$5="STUDENT FORMATION",OUTPUT!N196,"")))),"")</f>
        <v/>
      </c>
      <c r="I194" s="233" t="str">
        <f aca="false">IF(B194&lt;&gt;"",IFERROR(IF(B$10="80-20", (((H194/H$19)*O$4)+O$5)*I$19, IF(B$10="60-40", (((H194/H$19)*P$4)+P$5)*I$19, 0)),0),"")</f>
        <v/>
      </c>
      <c r="J194" s="235" t="str">
        <f aca="false">IFERROR((G194+I194),"")</f>
        <v/>
      </c>
      <c r="K194" s="236" t="str">
        <f aca="false">IF(B194&lt;&gt;"",'Database (LECTURE-RES-PRAC)'!BN191, "")</f>
        <v/>
      </c>
      <c r="L194" s="232" t="str">
        <f aca="false">IF(B194&lt;&gt;"",IFERROR(IF(B$10="80-20", (((K194/K$19)*O$4)+O$5)*L$18, IF(B$10="60-40", (((K194/K$19)*P$4)+P$5)*L$18, 0)),0),"")</f>
        <v/>
      </c>
      <c r="M194" s="236" t="str">
        <f aca="false">IF(B194&lt;&gt;"",'Database (LECTURE-RES-PRAC)'!BO191, "")</f>
        <v/>
      </c>
      <c r="N194" s="232" t="str">
        <f aca="false">IF(B194&lt;&gt;"",IFERROR(IF(B$10="80-20", (((M194/M$19)*O$4)+O$5)*N$18, IF(B$10="60-40", (((M194/M$19)*P$4)+P$5)*N$18, 0)),0),"")</f>
        <v/>
      </c>
      <c r="O194" s="233" t="str">
        <f aca="false">IFERROR((L194+N194),"")</f>
        <v/>
      </c>
      <c r="P194" s="234" t="str">
        <f aca="false">IF(B194&lt;&gt;"",IF(B$5="LECTURE",'Exam (LECTURE ONLY)'!Y196,IF(B$5="PRACTICUM",OUTPUT!Z196,IF(B$5="RESEARCH",OUTPUT!Z196,IF(B$5="STUDENT FORMATION",OUTPUT!Z196,"")))),"")</f>
        <v/>
      </c>
      <c r="Q194" s="233" t="str">
        <f aca="false">IF(B194&lt;&gt;"",IFERROR(IF(B$10="80-20", (((P194/P$19)*O$4)+O$5)*Q$19, IF(B$10="60-40", (((P194/P$19)*P$4)+P$5)*Q$19, 0)),0),"")</f>
        <v/>
      </c>
      <c r="R194" s="235" t="str">
        <f aca="false">IFERROR((O194+Q194),"")</f>
        <v/>
      </c>
      <c r="S194" s="236" t="str">
        <f aca="false">IF(B194&lt;&gt;"",'Database (LECTURE-RES-PRAC)'!CT191, "")</f>
        <v/>
      </c>
      <c r="T194" s="232" t="str">
        <f aca="false">IF(B194&lt;&gt;"",IFERROR(IF(B$10="80-20", (((S194/S$19)*O$4)+O$5)*T$18, IF(B$10="60-40", (((S194/S$19)*P$4)+P$5)*T$18, 0)),0),"")</f>
        <v/>
      </c>
      <c r="U194" s="236" t="str">
        <f aca="false">IF(B194&lt;&gt;"",'Database (LECTURE-RES-PRAC)'!CU191, "")</f>
        <v/>
      </c>
      <c r="V194" s="232" t="str">
        <f aca="false">IF(B194&lt;&gt;"",IFERROR(IF(B$10="80-20", (((U194/U$19)*O$4)+O$5)*V$18, IF(B$10="60-40", (((U194/U$19)*P$4)+P$5)*V$18, 0)),0),"")</f>
        <v/>
      </c>
      <c r="W194" s="233" t="str">
        <f aca="false">IFERROR((T194+V194),"")</f>
        <v/>
      </c>
      <c r="X194" s="234" t="str">
        <f aca="false">IF(B194&lt;&gt;"",IF(B$5="LECTURE",'Exam (LECTURE ONLY)'!AJ196,IF(B$5="PRACTICUM",OUTPUT!AJ196,IF(B$5="RESEARCH",OUTPUT!AJ196,IF(B$5="STUDENT FORMATION",OUTPUT!AJ196,"")))),"")</f>
        <v/>
      </c>
      <c r="Y194" s="233" t="str">
        <f aca="false">IF(B194&lt;&gt;"",IFERROR(IF(B$10="80-20", (((X194/X$19)*O$4)+O$5)*Y$19, IF(B$10="60-40", (((X194/X$19)*P$4)+P$5)*Y$19, 0)),0),"")</f>
        <v/>
      </c>
      <c r="Z194" s="237" t="str">
        <f aca="false">IFERROR((W194+Y194),"")</f>
        <v/>
      </c>
      <c r="AA194" s="238" t="str">
        <f aca="false">IFERROR(IF(((J194+R194+Z194)/3)="","",((J194+R194+Z194)/3)),"")</f>
        <v/>
      </c>
      <c r="AB194" s="229" t="str">
        <f aca="false">IFERROR(IF(AA194="","",IF(AA194&gt;=75,"PASSED","FAILED")),"")</f>
        <v/>
      </c>
    </row>
    <row r="195" customFormat="false" ht="15.75" hidden="false" customHeight="true" outlineLevel="0" collapsed="false">
      <c r="A195" s="183" t="str">
        <f aca="false">IF(ISBLANK('Database (LECTURE-RES-PRAC)'!A192),"",'Database (LECTURE-RES-PRAC)'!A192)</f>
        <v/>
      </c>
      <c r="B195" s="184" t="str">
        <f aca="false">IF(ISBLANK('Database (LECTURE-RES-PRAC)'!B192),"",'Database (LECTURE-RES-PRAC)'!B192)</f>
        <v/>
      </c>
      <c r="C195" s="230" t="str">
        <f aca="false">IF(B195&lt;&gt;"",'Database (LECTURE-RES-PRAC)'!AH192, "")</f>
        <v/>
      </c>
      <c r="D195" s="231" t="str">
        <f aca="false">IF(B195&lt;&gt;"",IFERROR(IF(B$10="80-20", (((C195/C$19)*O$4)+O$5)*D$18, IF(B$10="60-40", (((C195/C$19)*P$4)+P$5)*D$18, 0)),0),"")</f>
        <v/>
      </c>
      <c r="E195" s="230" t="str">
        <f aca="false">IF(B195&lt;&gt;"",'Database (LECTURE-RES-PRAC)'!AI192,"")</f>
        <v/>
      </c>
      <c r="F195" s="232" t="str">
        <f aca="false">IF(B195&lt;&gt;"",IFERROR(IF(B$10="80-20", (((E195/E$19)*O$4)+O$5)*F$18, IF(B$10="60-40", (((E195/E$19)*P$4)+P$5)*F$18, 0)),0),"")</f>
        <v/>
      </c>
      <c r="G195" s="233" t="str">
        <f aca="false">IF(B195&lt;&gt;"",IFERROR((D195+F195),0),"")</f>
        <v/>
      </c>
      <c r="H195" s="234" t="str">
        <f aca="false">IF(B195&lt;&gt;"",IF(B$5="LECTURE",'Exam (LECTURE ONLY)'!N197,IF(B$5="PRACTICUM",OUTPUT!N197,IF(B$5="RESEARCH",OUTPUT!N197,IF(B$5="STUDENT FORMATION",OUTPUT!N197,"")))),"")</f>
        <v/>
      </c>
      <c r="I195" s="233" t="str">
        <f aca="false">IF(B195&lt;&gt;"",IFERROR(IF(B$10="80-20", (((H195/H$19)*O$4)+O$5)*I$19, IF(B$10="60-40", (((H195/H$19)*P$4)+P$5)*I$19, 0)),0),"")</f>
        <v/>
      </c>
      <c r="J195" s="235" t="str">
        <f aca="false">IFERROR((G195+I195),"")</f>
        <v/>
      </c>
      <c r="K195" s="236" t="str">
        <f aca="false">IF(B195&lt;&gt;"",'Database (LECTURE-RES-PRAC)'!BN192, "")</f>
        <v/>
      </c>
      <c r="L195" s="232" t="str">
        <f aca="false">IF(B195&lt;&gt;"",IFERROR(IF(B$10="80-20", (((K195/K$19)*O$4)+O$5)*L$18, IF(B$10="60-40", (((K195/K$19)*P$4)+P$5)*L$18, 0)),0),"")</f>
        <v/>
      </c>
      <c r="M195" s="236" t="str">
        <f aca="false">IF(B195&lt;&gt;"",'Database (LECTURE-RES-PRAC)'!BO192, "")</f>
        <v/>
      </c>
      <c r="N195" s="232" t="str">
        <f aca="false">IF(B195&lt;&gt;"",IFERROR(IF(B$10="80-20", (((M195/M$19)*O$4)+O$5)*N$18, IF(B$10="60-40", (((M195/M$19)*P$4)+P$5)*N$18, 0)),0),"")</f>
        <v/>
      </c>
      <c r="O195" s="233" t="str">
        <f aca="false">IFERROR((L195+N195),"")</f>
        <v/>
      </c>
      <c r="P195" s="234" t="str">
        <f aca="false">IF(B195&lt;&gt;"",IF(B$5="LECTURE",'Exam (LECTURE ONLY)'!Y197,IF(B$5="PRACTICUM",OUTPUT!Z197,IF(B$5="RESEARCH",OUTPUT!Z197,IF(B$5="STUDENT FORMATION",OUTPUT!Z197,"")))),"")</f>
        <v/>
      </c>
      <c r="Q195" s="233" t="str">
        <f aca="false">IF(B195&lt;&gt;"",IFERROR(IF(B$10="80-20", (((P195/P$19)*O$4)+O$5)*Q$19, IF(B$10="60-40", (((P195/P$19)*P$4)+P$5)*Q$19, 0)),0),"")</f>
        <v/>
      </c>
      <c r="R195" s="235" t="str">
        <f aca="false">IFERROR((O195+Q195),"")</f>
        <v/>
      </c>
      <c r="S195" s="236" t="str">
        <f aca="false">IF(B195&lt;&gt;"",'Database (LECTURE-RES-PRAC)'!CT192, "")</f>
        <v/>
      </c>
      <c r="T195" s="232" t="str">
        <f aca="false">IF(B195&lt;&gt;"",IFERROR(IF(B$10="80-20", (((S195/S$19)*O$4)+O$5)*T$18, IF(B$10="60-40", (((S195/S$19)*P$4)+P$5)*T$18, 0)),0),"")</f>
        <v/>
      </c>
      <c r="U195" s="236" t="str">
        <f aca="false">IF(B195&lt;&gt;"",'Database (LECTURE-RES-PRAC)'!CU192, "")</f>
        <v/>
      </c>
      <c r="V195" s="232" t="str">
        <f aca="false">IF(B195&lt;&gt;"",IFERROR(IF(B$10="80-20", (((U195/U$19)*O$4)+O$5)*V$18, IF(B$10="60-40", (((U195/U$19)*P$4)+P$5)*V$18, 0)),0),"")</f>
        <v/>
      </c>
      <c r="W195" s="233" t="str">
        <f aca="false">IFERROR((T195+V195),"")</f>
        <v/>
      </c>
      <c r="X195" s="234" t="str">
        <f aca="false">IF(B195&lt;&gt;"",IF(B$5="LECTURE",'Exam (LECTURE ONLY)'!AJ197,IF(B$5="PRACTICUM",OUTPUT!AJ197,IF(B$5="RESEARCH",OUTPUT!AJ197,IF(B$5="STUDENT FORMATION",OUTPUT!AJ197,"")))),"")</f>
        <v/>
      </c>
      <c r="Y195" s="233" t="str">
        <f aca="false">IF(B195&lt;&gt;"",IFERROR(IF(B$10="80-20", (((X195/X$19)*O$4)+O$5)*Y$19, IF(B$10="60-40", (((X195/X$19)*P$4)+P$5)*Y$19, 0)),0),"")</f>
        <v/>
      </c>
      <c r="Z195" s="237" t="str">
        <f aca="false">IFERROR((W195+Y195),"")</f>
        <v/>
      </c>
      <c r="AA195" s="238" t="str">
        <f aca="false">IFERROR(IF(((J195+R195+Z195)/3)="","",((J195+R195+Z195)/3)),"")</f>
        <v/>
      </c>
      <c r="AB195" s="229" t="str">
        <f aca="false">IFERROR(IF(AA195="","",IF(AA195&gt;=75,"PASSED","FAILED")),"")</f>
        <v/>
      </c>
    </row>
    <row r="196" customFormat="false" ht="15.75" hidden="false" customHeight="true" outlineLevel="0" collapsed="false">
      <c r="A196" s="228" t="str">
        <f aca="false">IF(ISBLANK('Database (LECTURE-RES-PRAC)'!A193),"",'Database (LECTURE-RES-PRAC)'!A193)</f>
        <v/>
      </c>
      <c r="B196" s="229" t="str">
        <f aca="false">IF(ISBLANK('Database (LECTURE-RES-PRAC)'!B193),"",'Database (LECTURE-RES-PRAC)'!B193)</f>
        <v/>
      </c>
      <c r="C196" s="230" t="str">
        <f aca="false">IF(B196&lt;&gt;"",'Database (LECTURE-RES-PRAC)'!AH193, "")</f>
        <v/>
      </c>
      <c r="D196" s="231" t="str">
        <f aca="false">IF(B196&lt;&gt;"",IFERROR(IF(B$10="80-20", (((C196/C$19)*O$4)+O$5)*D$18, IF(B$10="60-40", (((C196/C$19)*P$4)+P$5)*D$18, 0)),0),"")</f>
        <v/>
      </c>
      <c r="E196" s="230" t="str">
        <f aca="false">IF(B196&lt;&gt;"",'Database (LECTURE-RES-PRAC)'!AI193,"")</f>
        <v/>
      </c>
      <c r="F196" s="232" t="str">
        <f aca="false">IF(B196&lt;&gt;"",IFERROR(IF(B$10="80-20", (((E196/E$19)*O$4)+O$5)*F$18, IF(B$10="60-40", (((E196/E$19)*P$4)+P$5)*F$18, 0)),0),"")</f>
        <v/>
      </c>
      <c r="G196" s="233" t="str">
        <f aca="false">IF(B196&lt;&gt;"",IFERROR((D196+F196),0),"")</f>
        <v/>
      </c>
      <c r="H196" s="234" t="str">
        <f aca="false">IF(B196&lt;&gt;"",IF(B$5="LECTURE",'Exam (LECTURE ONLY)'!N198,IF(B$5="PRACTICUM",OUTPUT!N198,IF(B$5="RESEARCH",OUTPUT!N198,IF(B$5="STUDENT FORMATION",OUTPUT!N198,"")))),"")</f>
        <v/>
      </c>
      <c r="I196" s="233" t="str">
        <f aca="false">IF(B196&lt;&gt;"",IFERROR(IF(B$10="80-20", (((H196/H$19)*O$4)+O$5)*I$19, IF(B$10="60-40", (((H196/H$19)*P$4)+P$5)*I$19, 0)),0),"")</f>
        <v/>
      </c>
      <c r="J196" s="235" t="str">
        <f aca="false">IFERROR((G196+I196),"")</f>
        <v/>
      </c>
      <c r="K196" s="236" t="str">
        <f aca="false">IF(B196&lt;&gt;"",'Database (LECTURE-RES-PRAC)'!BN193, "")</f>
        <v/>
      </c>
      <c r="L196" s="232" t="str">
        <f aca="false">IF(B196&lt;&gt;"",IFERROR(IF(B$10="80-20", (((K196/K$19)*O$4)+O$5)*L$18, IF(B$10="60-40", (((K196/K$19)*P$4)+P$5)*L$18, 0)),0),"")</f>
        <v/>
      </c>
      <c r="M196" s="236" t="str">
        <f aca="false">IF(B196&lt;&gt;"",'Database (LECTURE-RES-PRAC)'!BO193, "")</f>
        <v/>
      </c>
      <c r="N196" s="232" t="str">
        <f aca="false">IF(B196&lt;&gt;"",IFERROR(IF(B$10="80-20", (((M196/M$19)*O$4)+O$5)*N$18, IF(B$10="60-40", (((M196/M$19)*P$4)+P$5)*N$18, 0)),0),"")</f>
        <v/>
      </c>
      <c r="O196" s="233" t="str">
        <f aca="false">IFERROR((L196+N196),"")</f>
        <v/>
      </c>
      <c r="P196" s="234" t="str">
        <f aca="false">IF(B196&lt;&gt;"",IF(B$5="LECTURE",'Exam (LECTURE ONLY)'!Y198,IF(B$5="PRACTICUM",OUTPUT!Z198,IF(B$5="RESEARCH",OUTPUT!Z198,IF(B$5="STUDENT FORMATION",OUTPUT!Z198,"")))),"")</f>
        <v/>
      </c>
      <c r="Q196" s="233" t="str">
        <f aca="false">IF(B196&lt;&gt;"",IFERROR(IF(B$10="80-20", (((P196/P$19)*O$4)+O$5)*Q$19, IF(B$10="60-40", (((P196/P$19)*P$4)+P$5)*Q$19, 0)),0),"")</f>
        <v/>
      </c>
      <c r="R196" s="235" t="str">
        <f aca="false">IFERROR((O196+Q196),"")</f>
        <v/>
      </c>
      <c r="S196" s="236" t="str">
        <f aca="false">IF(B196&lt;&gt;"",'Database (LECTURE-RES-PRAC)'!CT193, "")</f>
        <v/>
      </c>
      <c r="T196" s="232" t="str">
        <f aca="false">IF(B196&lt;&gt;"",IFERROR(IF(B$10="80-20", (((S196/S$19)*O$4)+O$5)*T$18, IF(B$10="60-40", (((S196/S$19)*P$4)+P$5)*T$18, 0)),0),"")</f>
        <v/>
      </c>
      <c r="U196" s="236" t="str">
        <f aca="false">IF(B196&lt;&gt;"",'Database (LECTURE-RES-PRAC)'!CU193, "")</f>
        <v/>
      </c>
      <c r="V196" s="232" t="str">
        <f aca="false">IF(B196&lt;&gt;"",IFERROR(IF(B$10="80-20", (((U196/U$19)*O$4)+O$5)*V$18, IF(B$10="60-40", (((U196/U$19)*P$4)+P$5)*V$18, 0)),0),"")</f>
        <v/>
      </c>
      <c r="W196" s="233" t="str">
        <f aca="false">IFERROR((T196+V196),"")</f>
        <v/>
      </c>
      <c r="X196" s="234" t="str">
        <f aca="false">IF(B196&lt;&gt;"",IF(B$5="LECTURE",'Exam (LECTURE ONLY)'!AJ198,IF(B$5="PRACTICUM",OUTPUT!AJ198,IF(B$5="RESEARCH",OUTPUT!AJ198,IF(B$5="STUDENT FORMATION",OUTPUT!AJ198,"")))),"")</f>
        <v/>
      </c>
      <c r="Y196" s="233" t="str">
        <f aca="false">IF(B196&lt;&gt;"",IFERROR(IF(B$10="80-20", (((X196/X$19)*O$4)+O$5)*Y$19, IF(B$10="60-40", (((X196/X$19)*P$4)+P$5)*Y$19, 0)),0),"")</f>
        <v/>
      </c>
      <c r="Z196" s="237" t="str">
        <f aca="false">IFERROR((W196+Y196),"")</f>
        <v/>
      </c>
      <c r="AA196" s="238" t="str">
        <f aca="false">IFERROR(IF(((J196+R196+Z196)/3)="","",((J196+R196+Z196)/3)),"")</f>
        <v/>
      </c>
      <c r="AB196" s="229" t="str">
        <f aca="false">IFERROR(IF(AA196="","",IF(AA196&gt;=75,"PASSED","FAILED")),"")</f>
        <v/>
      </c>
    </row>
    <row r="197" customFormat="false" ht="15.75" hidden="false" customHeight="true" outlineLevel="0" collapsed="false">
      <c r="A197" s="183" t="str">
        <f aca="false">IF(ISBLANK('Database (LECTURE-RES-PRAC)'!A194),"",'Database (LECTURE-RES-PRAC)'!A194)</f>
        <v/>
      </c>
      <c r="B197" s="184" t="str">
        <f aca="false">IF(ISBLANK('Database (LECTURE-RES-PRAC)'!B194),"",'Database (LECTURE-RES-PRAC)'!B194)</f>
        <v/>
      </c>
      <c r="C197" s="230" t="str">
        <f aca="false">IF(B197&lt;&gt;"",'Database (LECTURE-RES-PRAC)'!AH194, "")</f>
        <v/>
      </c>
      <c r="D197" s="231" t="str">
        <f aca="false">IF(B197&lt;&gt;"",IFERROR(IF(B$10="80-20", (((C197/C$19)*O$4)+O$5)*D$18, IF(B$10="60-40", (((C197/C$19)*P$4)+P$5)*D$18, 0)),0),"")</f>
        <v/>
      </c>
      <c r="E197" s="230" t="str">
        <f aca="false">IF(B197&lt;&gt;"",'Database (LECTURE-RES-PRAC)'!AI194,"")</f>
        <v/>
      </c>
      <c r="F197" s="232" t="str">
        <f aca="false">IF(B197&lt;&gt;"",IFERROR(IF(B$10="80-20", (((E197/E$19)*O$4)+O$5)*F$18, IF(B$10="60-40", (((E197/E$19)*P$4)+P$5)*F$18, 0)),0),"")</f>
        <v/>
      </c>
      <c r="G197" s="233" t="str">
        <f aca="false">IF(B197&lt;&gt;"",IFERROR((D197+F197),0),"")</f>
        <v/>
      </c>
      <c r="H197" s="234" t="str">
        <f aca="false">IF(B197&lt;&gt;"",IF(B$5="LECTURE",'Exam (LECTURE ONLY)'!N199,IF(B$5="PRACTICUM",OUTPUT!N199,IF(B$5="RESEARCH",OUTPUT!N199,IF(B$5="STUDENT FORMATION",OUTPUT!N199,"")))),"")</f>
        <v/>
      </c>
      <c r="I197" s="233" t="str">
        <f aca="false">IF(B197&lt;&gt;"",IFERROR(IF(B$10="80-20", (((H197/H$19)*O$4)+O$5)*I$19, IF(B$10="60-40", (((H197/H$19)*P$4)+P$5)*I$19, 0)),0),"")</f>
        <v/>
      </c>
      <c r="J197" s="235" t="str">
        <f aca="false">IFERROR((G197+I197),"")</f>
        <v/>
      </c>
      <c r="K197" s="236" t="str">
        <f aca="false">IF(B197&lt;&gt;"",'Database (LECTURE-RES-PRAC)'!BN194, "")</f>
        <v/>
      </c>
      <c r="L197" s="232" t="str">
        <f aca="false">IF(B197&lt;&gt;"",IFERROR(IF(B$10="80-20", (((K197/K$19)*O$4)+O$5)*L$18, IF(B$10="60-40", (((K197/K$19)*P$4)+P$5)*L$18, 0)),0),"")</f>
        <v/>
      </c>
      <c r="M197" s="236" t="str">
        <f aca="false">IF(B197&lt;&gt;"",'Database (LECTURE-RES-PRAC)'!BO194, "")</f>
        <v/>
      </c>
      <c r="N197" s="232" t="str">
        <f aca="false">IF(B197&lt;&gt;"",IFERROR(IF(B$10="80-20", (((M197/M$19)*O$4)+O$5)*N$18, IF(B$10="60-40", (((M197/M$19)*P$4)+P$5)*N$18, 0)),0),"")</f>
        <v/>
      </c>
      <c r="O197" s="233" t="str">
        <f aca="false">IFERROR((L197+N197),"")</f>
        <v/>
      </c>
      <c r="P197" s="234" t="str">
        <f aca="false">IF(B197&lt;&gt;"",IF(B$5="LECTURE",'Exam (LECTURE ONLY)'!Y199,IF(B$5="PRACTICUM",OUTPUT!Z199,IF(B$5="RESEARCH",OUTPUT!Z199,IF(B$5="STUDENT FORMATION",OUTPUT!Z199,"")))),"")</f>
        <v/>
      </c>
      <c r="Q197" s="233" t="str">
        <f aca="false">IF(B197&lt;&gt;"",IFERROR(IF(B$10="80-20", (((P197/P$19)*O$4)+O$5)*Q$19, IF(B$10="60-40", (((P197/P$19)*P$4)+P$5)*Q$19, 0)),0),"")</f>
        <v/>
      </c>
      <c r="R197" s="235" t="str">
        <f aca="false">IFERROR((O197+Q197),"")</f>
        <v/>
      </c>
      <c r="S197" s="236" t="str">
        <f aca="false">IF(B197&lt;&gt;"",'Database (LECTURE-RES-PRAC)'!CT194, "")</f>
        <v/>
      </c>
      <c r="T197" s="232" t="str">
        <f aca="false">IF(B197&lt;&gt;"",IFERROR(IF(B$10="80-20", (((S197/S$19)*O$4)+O$5)*T$18, IF(B$10="60-40", (((S197/S$19)*P$4)+P$5)*T$18, 0)),0),"")</f>
        <v/>
      </c>
      <c r="U197" s="236" t="str">
        <f aca="false">IF(B197&lt;&gt;"",'Database (LECTURE-RES-PRAC)'!CU194, "")</f>
        <v/>
      </c>
      <c r="V197" s="232" t="str">
        <f aca="false">IF(B197&lt;&gt;"",IFERROR(IF(B$10="80-20", (((U197/U$19)*O$4)+O$5)*V$18, IF(B$10="60-40", (((U197/U$19)*P$4)+P$5)*V$18, 0)),0),"")</f>
        <v/>
      </c>
      <c r="W197" s="233" t="str">
        <f aca="false">IFERROR((T197+V197),"")</f>
        <v/>
      </c>
      <c r="X197" s="234" t="str">
        <f aca="false">IF(B197&lt;&gt;"",IF(B$5="LECTURE",'Exam (LECTURE ONLY)'!AJ199,IF(B$5="PRACTICUM",OUTPUT!AJ199,IF(B$5="RESEARCH",OUTPUT!AJ199,IF(B$5="STUDENT FORMATION",OUTPUT!AJ199,"")))),"")</f>
        <v/>
      </c>
      <c r="Y197" s="233" t="str">
        <f aca="false">IF(B197&lt;&gt;"",IFERROR(IF(B$10="80-20", (((X197/X$19)*O$4)+O$5)*Y$19, IF(B$10="60-40", (((X197/X$19)*P$4)+P$5)*Y$19, 0)),0),"")</f>
        <v/>
      </c>
      <c r="Z197" s="237" t="str">
        <f aca="false">IFERROR((W197+Y197),"")</f>
        <v/>
      </c>
      <c r="AA197" s="238" t="str">
        <f aca="false">IFERROR(IF(((J197+R197+Z197)/3)="","",((J197+R197+Z197)/3)),"")</f>
        <v/>
      </c>
      <c r="AB197" s="229" t="str">
        <f aca="false">IFERROR(IF(AA197="","",IF(AA197&gt;=75,"PASSED","FAILED")),"")</f>
        <v/>
      </c>
    </row>
    <row r="198" customFormat="false" ht="15.75" hidden="false" customHeight="true" outlineLevel="0" collapsed="false">
      <c r="A198" s="228" t="str">
        <f aca="false">IF(ISBLANK('Database (LECTURE-RES-PRAC)'!A195),"",'Database (LECTURE-RES-PRAC)'!A195)</f>
        <v/>
      </c>
      <c r="B198" s="229" t="str">
        <f aca="false">IF(ISBLANK('Database (LECTURE-RES-PRAC)'!B195),"",'Database (LECTURE-RES-PRAC)'!B195)</f>
        <v/>
      </c>
      <c r="C198" s="230" t="str">
        <f aca="false">IF(B198&lt;&gt;"",'Database (LECTURE-RES-PRAC)'!AH195, "")</f>
        <v/>
      </c>
      <c r="D198" s="231" t="str">
        <f aca="false">IF(B198&lt;&gt;"",IFERROR(IF(B$10="80-20", (((C198/C$19)*O$4)+O$5)*D$18, IF(B$10="60-40", (((C198/C$19)*P$4)+P$5)*D$18, 0)),0),"")</f>
        <v/>
      </c>
      <c r="E198" s="230" t="str">
        <f aca="false">IF(B198&lt;&gt;"",'Database (LECTURE-RES-PRAC)'!AI195,"")</f>
        <v/>
      </c>
      <c r="F198" s="232" t="str">
        <f aca="false">IF(B198&lt;&gt;"",IFERROR(IF(B$10="80-20", (((E198/E$19)*O$4)+O$5)*F$18, IF(B$10="60-40", (((E198/E$19)*P$4)+P$5)*F$18, 0)),0),"")</f>
        <v/>
      </c>
      <c r="G198" s="233" t="str">
        <f aca="false">IF(B198&lt;&gt;"",IFERROR((D198+F198),0),"")</f>
        <v/>
      </c>
      <c r="H198" s="234" t="str">
        <f aca="false">IF(B198&lt;&gt;"",IF(B$5="LECTURE",'Exam (LECTURE ONLY)'!N200,IF(B$5="PRACTICUM",OUTPUT!N200,IF(B$5="RESEARCH",OUTPUT!N200,IF(B$5="STUDENT FORMATION",OUTPUT!N200,"")))),"")</f>
        <v/>
      </c>
      <c r="I198" s="233" t="str">
        <f aca="false">IF(B198&lt;&gt;"",IFERROR(IF(B$10="80-20", (((H198/H$19)*O$4)+O$5)*I$19, IF(B$10="60-40", (((H198/H$19)*P$4)+P$5)*I$19, 0)),0),"")</f>
        <v/>
      </c>
      <c r="J198" s="235" t="str">
        <f aca="false">IFERROR((G198+I198),"")</f>
        <v/>
      </c>
      <c r="K198" s="236" t="str">
        <f aca="false">IF(B198&lt;&gt;"",'Database (LECTURE-RES-PRAC)'!BN195, "")</f>
        <v/>
      </c>
      <c r="L198" s="232" t="str">
        <f aca="false">IF(B198&lt;&gt;"",IFERROR(IF(B$10="80-20", (((K198/K$19)*O$4)+O$5)*L$18, IF(B$10="60-40", (((K198/K$19)*P$4)+P$5)*L$18, 0)),0),"")</f>
        <v/>
      </c>
      <c r="M198" s="236" t="str">
        <f aca="false">IF(B198&lt;&gt;"",'Database (LECTURE-RES-PRAC)'!BO195, "")</f>
        <v/>
      </c>
      <c r="N198" s="232" t="str">
        <f aca="false">IF(B198&lt;&gt;"",IFERROR(IF(B$10="80-20", (((M198/M$19)*O$4)+O$5)*N$18, IF(B$10="60-40", (((M198/M$19)*P$4)+P$5)*N$18, 0)),0),"")</f>
        <v/>
      </c>
      <c r="O198" s="233" t="str">
        <f aca="false">IFERROR((L198+N198),"")</f>
        <v/>
      </c>
      <c r="P198" s="234" t="str">
        <f aca="false">IF(B198&lt;&gt;"",IF(B$5="LECTURE",'Exam (LECTURE ONLY)'!Y200,IF(B$5="PRACTICUM",OUTPUT!Z200,IF(B$5="RESEARCH",OUTPUT!Z200,IF(B$5="STUDENT FORMATION",OUTPUT!Z200,"")))),"")</f>
        <v/>
      </c>
      <c r="Q198" s="233" t="str">
        <f aca="false">IF(B198&lt;&gt;"",IFERROR(IF(B$10="80-20", (((P198/P$19)*O$4)+O$5)*Q$19, IF(B$10="60-40", (((P198/P$19)*P$4)+P$5)*Q$19, 0)),0),"")</f>
        <v/>
      </c>
      <c r="R198" s="235" t="str">
        <f aca="false">IFERROR((O198+Q198),"")</f>
        <v/>
      </c>
      <c r="S198" s="236" t="str">
        <f aca="false">IF(B198&lt;&gt;"",'Database (LECTURE-RES-PRAC)'!CT195, "")</f>
        <v/>
      </c>
      <c r="T198" s="232" t="str">
        <f aca="false">IF(B198&lt;&gt;"",IFERROR(IF(B$10="80-20", (((S198/S$19)*O$4)+O$5)*T$18, IF(B$10="60-40", (((S198/S$19)*P$4)+P$5)*T$18, 0)),0),"")</f>
        <v/>
      </c>
      <c r="U198" s="236" t="str">
        <f aca="false">IF(B198&lt;&gt;"",'Database (LECTURE-RES-PRAC)'!CU195, "")</f>
        <v/>
      </c>
      <c r="V198" s="232" t="str">
        <f aca="false">IF(B198&lt;&gt;"",IFERROR(IF(B$10="80-20", (((U198/U$19)*O$4)+O$5)*V$18, IF(B$10="60-40", (((U198/U$19)*P$4)+P$5)*V$18, 0)),0),"")</f>
        <v/>
      </c>
      <c r="W198" s="233" t="str">
        <f aca="false">IFERROR((T198+V198),"")</f>
        <v/>
      </c>
      <c r="X198" s="234" t="str">
        <f aca="false">IF(B198&lt;&gt;"",IF(B$5="LECTURE",'Exam (LECTURE ONLY)'!AJ200,IF(B$5="PRACTICUM",OUTPUT!AJ200,IF(B$5="RESEARCH",OUTPUT!AJ200,IF(B$5="STUDENT FORMATION",OUTPUT!AJ200,"")))),"")</f>
        <v/>
      </c>
      <c r="Y198" s="233" t="str">
        <f aca="false">IF(B198&lt;&gt;"",IFERROR(IF(B$10="80-20", (((X198/X$19)*O$4)+O$5)*Y$19, IF(B$10="60-40", (((X198/X$19)*P$4)+P$5)*Y$19, 0)),0),"")</f>
        <v/>
      </c>
      <c r="Z198" s="237" t="str">
        <f aca="false">IFERROR((W198+Y198),"")</f>
        <v/>
      </c>
      <c r="AA198" s="238" t="str">
        <f aca="false">IFERROR(IF(((J198+R198+Z198)/3)="","",((J198+R198+Z198)/3)),"")</f>
        <v/>
      </c>
      <c r="AB198" s="229" t="str">
        <f aca="false">IFERROR(IF(AA198="","",IF(AA198&gt;=75,"PASSED","FAILED")),"")</f>
        <v/>
      </c>
    </row>
    <row r="199" customFormat="false" ht="15.75" hidden="false" customHeight="true" outlineLevel="0" collapsed="false">
      <c r="A199" s="183" t="str">
        <f aca="false">IF(ISBLANK('Database (LECTURE-RES-PRAC)'!A196),"",'Database (LECTURE-RES-PRAC)'!A196)</f>
        <v/>
      </c>
      <c r="B199" s="184" t="str">
        <f aca="false">IF(ISBLANK('Database (LECTURE-RES-PRAC)'!B196),"",'Database (LECTURE-RES-PRAC)'!B196)</f>
        <v/>
      </c>
      <c r="C199" s="230" t="str">
        <f aca="false">IF(B199&lt;&gt;"",'Database (LECTURE-RES-PRAC)'!AH196, "")</f>
        <v/>
      </c>
      <c r="D199" s="231" t="str">
        <f aca="false">IF(B199&lt;&gt;"",IFERROR(IF(B$10="80-20", (((C199/C$19)*O$4)+O$5)*D$18, IF(B$10="60-40", (((C199/C$19)*P$4)+P$5)*D$18, 0)),0),"")</f>
        <v/>
      </c>
      <c r="E199" s="230" t="str">
        <f aca="false">IF(B199&lt;&gt;"",'Database (LECTURE-RES-PRAC)'!AI196,"")</f>
        <v/>
      </c>
      <c r="F199" s="232" t="str">
        <f aca="false">IF(B199&lt;&gt;"",IFERROR(IF(B$10="80-20", (((E199/E$19)*O$4)+O$5)*F$18, IF(B$10="60-40", (((E199/E$19)*P$4)+P$5)*F$18, 0)),0),"")</f>
        <v/>
      </c>
      <c r="G199" s="233" t="str">
        <f aca="false">IF(B199&lt;&gt;"",IFERROR((D199+F199),0),"")</f>
        <v/>
      </c>
      <c r="H199" s="234" t="str">
        <f aca="false">IF(B199&lt;&gt;"",IF(B$5="LECTURE",'Exam (LECTURE ONLY)'!N201,IF(B$5="PRACTICUM",OUTPUT!N201,IF(B$5="RESEARCH",OUTPUT!N201,IF(B$5="STUDENT FORMATION",OUTPUT!N201,"")))),"")</f>
        <v/>
      </c>
      <c r="I199" s="233" t="str">
        <f aca="false">IF(B199&lt;&gt;"",IFERROR(IF(B$10="80-20", (((H199/H$19)*O$4)+O$5)*I$19, IF(B$10="60-40", (((H199/H$19)*P$4)+P$5)*I$19, 0)),0),"")</f>
        <v/>
      </c>
      <c r="J199" s="235" t="str">
        <f aca="false">IFERROR((G199+I199),"")</f>
        <v/>
      </c>
      <c r="K199" s="236" t="str">
        <f aca="false">IF(B199&lt;&gt;"",'Database (LECTURE-RES-PRAC)'!BN196, "")</f>
        <v/>
      </c>
      <c r="L199" s="232" t="str">
        <f aca="false">IF(B199&lt;&gt;"",IFERROR(IF(B$10="80-20", (((K199/K$19)*O$4)+O$5)*L$18, IF(B$10="60-40", (((K199/K$19)*P$4)+P$5)*L$18, 0)),0),"")</f>
        <v/>
      </c>
      <c r="M199" s="236" t="str">
        <f aca="false">IF(B199&lt;&gt;"",'Database (LECTURE-RES-PRAC)'!BO196, "")</f>
        <v/>
      </c>
      <c r="N199" s="232" t="str">
        <f aca="false">IF(B199&lt;&gt;"",IFERROR(IF(B$10="80-20", (((M199/M$19)*O$4)+O$5)*N$18, IF(B$10="60-40", (((M199/M$19)*P$4)+P$5)*N$18, 0)),0),"")</f>
        <v/>
      </c>
      <c r="O199" s="233" t="str">
        <f aca="false">IFERROR((L199+N199),"")</f>
        <v/>
      </c>
      <c r="P199" s="234" t="str">
        <f aca="false">IF(B199&lt;&gt;"",IF(B$5="LECTURE",'Exam (LECTURE ONLY)'!Y201,IF(B$5="PRACTICUM",OUTPUT!Z201,IF(B$5="RESEARCH",OUTPUT!Z201,IF(B$5="STUDENT FORMATION",OUTPUT!Z201,"")))),"")</f>
        <v/>
      </c>
      <c r="Q199" s="233" t="str">
        <f aca="false">IF(B199&lt;&gt;"",IFERROR(IF(B$10="80-20", (((P199/P$19)*O$4)+O$5)*Q$19, IF(B$10="60-40", (((P199/P$19)*P$4)+P$5)*Q$19, 0)),0),"")</f>
        <v/>
      </c>
      <c r="R199" s="235" t="str">
        <f aca="false">IFERROR((O199+Q199),"")</f>
        <v/>
      </c>
      <c r="S199" s="236" t="str">
        <f aca="false">IF(B199&lt;&gt;"",'Database (LECTURE-RES-PRAC)'!CT196, "")</f>
        <v/>
      </c>
      <c r="T199" s="232" t="str">
        <f aca="false">IF(B199&lt;&gt;"",IFERROR(IF(B$10="80-20", (((S199/S$19)*O$4)+O$5)*T$18, IF(B$10="60-40", (((S199/S$19)*P$4)+P$5)*T$18, 0)),0),"")</f>
        <v/>
      </c>
      <c r="U199" s="236" t="str">
        <f aca="false">IF(B199&lt;&gt;"",'Database (LECTURE-RES-PRAC)'!CU196, "")</f>
        <v/>
      </c>
      <c r="V199" s="232" t="str">
        <f aca="false">IF(B199&lt;&gt;"",IFERROR(IF(B$10="80-20", (((U199/U$19)*O$4)+O$5)*V$18, IF(B$10="60-40", (((U199/U$19)*P$4)+P$5)*V$18, 0)),0),"")</f>
        <v/>
      </c>
      <c r="W199" s="233" t="str">
        <f aca="false">IFERROR((T199+V199),"")</f>
        <v/>
      </c>
      <c r="X199" s="234" t="str">
        <f aca="false">IF(B199&lt;&gt;"",IF(B$5="LECTURE",'Exam (LECTURE ONLY)'!AJ201,IF(B$5="PRACTICUM",OUTPUT!AJ201,IF(B$5="RESEARCH",OUTPUT!AJ201,IF(B$5="STUDENT FORMATION",OUTPUT!AJ201,"")))),"")</f>
        <v/>
      </c>
      <c r="Y199" s="233" t="str">
        <f aca="false">IF(B199&lt;&gt;"",IFERROR(IF(B$10="80-20", (((X199/X$19)*O$4)+O$5)*Y$19, IF(B$10="60-40", (((X199/X$19)*P$4)+P$5)*Y$19, 0)),0),"")</f>
        <v/>
      </c>
      <c r="Z199" s="237" t="str">
        <f aca="false">IFERROR((W199+Y199),"")</f>
        <v/>
      </c>
      <c r="AA199" s="238" t="str">
        <f aca="false">IFERROR(IF(((J199+R199+Z199)/3)="","",((J199+R199+Z199)/3)),"")</f>
        <v/>
      </c>
      <c r="AB199" s="229" t="str">
        <f aca="false">IFERROR(IF(AA199="","",IF(AA199&gt;=75,"PASSED","FAILED")),"")</f>
        <v/>
      </c>
    </row>
    <row r="200" customFormat="false" ht="15.75" hidden="false" customHeight="true" outlineLevel="0" collapsed="false">
      <c r="A200" s="228" t="str">
        <f aca="false">IF(ISBLANK('Database (LECTURE-RES-PRAC)'!A197),"",'Database (LECTURE-RES-PRAC)'!A197)</f>
        <v/>
      </c>
      <c r="B200" s="229" t="str">
        <f aca="false">IF(ISBLANK('Database (LECTURE-RES-PRAC)'!B197),"",'Database (LECTURE-RES-PRAC)'!B197)</f>
        <v/>
      </c>
      <c r="C200" s="230" t="str">
        <f aca="false">IF(B200&lt;&gt;"",'Database (LECTURE-RES-PRAC)'!AH197, "")</f>
        <v/>
      </c>
      <c r="D200" s="231" t="str">
        <f aca="false">IF(B200&lt;&gt;"",IFERROR(IF(B$10="80-20", (((C200/C$19)*O$4)+O$5)*D$18, IF(B$10="60-40", (((C200/C$19)*P$4)+P$5)*D$18, 0)),0),"")</f>
        <v/>
      </c>
      <c r="E200" s="230" t="str">
        <f aca="false">IF(B200&lt;&gt;"",'Database (LECTURE-RES-PRAC)'!AI197,"")</f>
        <v/>
      </c>
      <c r="F200" s="232" t="str">
        <f aca="false">IF(B200&lt;&gt;"",IFERROR(IF(B$10="80-20", (((E200/E$19)*O$4)+O$5)*F$18, IF(B$10="60-40", (((E200/E$19)*P$4)+P$5)*F$18, 0)),0),"")</f>
        <v/>
      </c>
      <c r="G200" s="233" t="str">
        <f aca="false">IF(B200&lt;&gt;"",IFERROR((D200+F200),0),"")</f>
        <v/>
      </c>
      <c r="H200" s="234" t="str">
        <f aca="false">IF(B200&lt;&gt;"",IF(B$5="LECTURE",'Exam (LECTURE ONLY)'!N202,IF(B$5="PRACTICUM",OUTPUT!N202,IF(B$5="RESEARCH",OUTPUT!N202,IF(B$5="STUDENT FORMATION",OUTPUT!N202,"")))),"")</f>
        <v/>
      </c>
      <c r="I200" s="233" t="str">
        <f aca="false">IF(B200&lt;&gt;"",IFERROR(IF(B$10="80-20", (((H200/H$19)*O$4)+O$5)*I$19, IF(B$10="60-40", (((H200/H$19)*P$4)+P$5)*I$19, 0)),0),"")</f>
        <v/>
      </c>
      <c r="J200" s="235" t="str">
        <f aca="false">IFERROR((G200+I200),"")</f>
        <v/>
      </c>
      <c r="K200" s="236" t="str">
        <f aca="false">IF(B200&lt;&gt;"",'Database (LECTURE-RES-PRAC)'!BN197, "")</f>
        <v/>
      </c>
      <c r="L200" s="232" t="str">
        <f aca="false">IF(B200&lt;&gt;"",IFERROR(IF(B$10="80-20", (((K200/K$19)*O$4)+O$5)*L$18, IF(B$10="60-40", (((K200/K$19)*P$4)+P$5)*L$18, 0)),0),"")</f>
        <v/>
      </c>
      <c r="M200" s="236" t="str">
        <f aca="false">IF(B200&lt;&gt;"",'Database (LECTURE-RES-PRAC)'!BO197, "")</f>
        <v/>
      </c>
      <c r="N200" s="232" t="str">
        <f aca="false">IF(B200&lt;&gt;"",IFERROR(IF(B$10="80-20", (((M200/M$19)*O$4)+O$5)*N$18, IF(B$10="60-40", (((M200/M$19)*P$4)+P$5)*N$18, 0)),0),"")</f>
        <v/>
      </c>
      <c r="O200" s="233" t="str">
        <f aca="false">IFERROR((L200+N200),"")</f>
        <v/>
      </c>
      <c r="P200" s="234" t="str">
        <f aca="false">IF(B200&lt;&gt;"",IF(B$5="LECTURE",'Exam (LECTURE ONLY)'!Y202,IF(B$5="PRACTICUM",OUTPUT!Z202,IF(B$5="RESEARCH",OUTPUT!Z202,IF(B$5="STUDENT FORMATION",OUTPUT!Z202,"")))),"")</f>
        <v/>
      </c>
      <c r="Q200" s="233" t="str">
        <f aca="false">IF(B200&lt;&gt;"",IFERROR(IF(B$10="80-20", (((P200/P$19)*O$4)+O$5)*Q$19, IF(B$10="60-40", (((P200/P$19)*P$4)+P$5)*Q$19, 0)),0),"")</f>
        <v/>
      </c>
      <c r="R200" s="235" t="str">
        <f aca="false">IFERROR((O200+Q200),"")</f>
        <v/>
      </c>
      <c r="S200" s="236" t="str">
        <f aca="false">IF(B200&lt;&gt;"",'Database (LECTURE-RES-PRAC)'!CT197, "")</f>
        <v/>
      </c>
      <c r="T200" s="232" t="str">
        <f aca="false">IF(B200&lt;&gt;"",IFERROR(IF(B$10="80-20", (((S200/S$19)*O$4)+O$5)*T$18, IF(B$10="60-40", (((S200/S$19)*P$4)+P$5)*T$18, 0)),0),"")</f>
        <v/>
      </c>
      <c r="U200" s="236" t="str">
        <f aca="false">IF(B200&lt;&gt;"",'Database (LECTURE-RES-PRAC)'!CU197, "")</f>
        <v/>
      </c>
      <c r="V200" s="232" t="str">
        <f aca="false">IF(B200&lt;&gt;"",IFERROR(IF(B$10="80-20", (((U200/U$19)*O$4)+O$5)*V$18, IF(B$10="60-40", (((U200/U$19)*P$4)+P$5)*V$18, 0)),0),"")</f>
        <v/>
      </c>
      <c r="W200" s="233" t="str">
        <f aca="false">IFERROR((T200+V200),"")</f>
        <v/>
      </c>
      <c r="X200" s="234" t="str">
        <f aca="false">IF(B200&lt;&gt;"",IF(B$5="LECTURE",'Exam (LECTURE ONLY)'!AJ202,IF(B$5="PRACTICUM",OUTPUT!AJ202,IF(B$5="RESEARCH",OUTPUT!AJ202,IF(B$5="STUDENT FORMATION",OUTPUT!AJ202,"")))),"")</f>
        <v/>
      </c>
      <c r="Y200" s="233" t="str">
        <f aca="false">IF(B200&lt;&gt;"",IFERROR(IF(B$10="80-20", (((X200/X$19)*O$4)+O$5)*Y$19, IF(B$10="60-40", (((X200/X$19)*P$4)+P$5)*Y$19, 0)),0),"")</f>
        <v/>
      </c>
      <c r="Z200" s="237" t="str">
        <f aca="false">IFERROR((W200+Y200),"")</f>
        <v/>
      </c>
      <c r="AA200" s="238" t="str">
        <f aca="false">IFERROR(IF(((J200+R200+Z200)/3)="","",((J200+R200+Z200)/3)),"")</f>
        <v/>
      </c>
      <c r="AB200" s="229" t="str">
        <f aca="false">IFERROR(IF(AA200="","",IF(AA200&gt;=75,"PASSED","FAILED")),"")</f>
        <v/>
      </c>
    </row>
    <row r="201" customFormat="false" ht="15.75" hidden="false" customHeight="true" outlineLevel="0" collapsed="false">
      <c r="A201" s="183" t="str">
        <f aca="false">IF(ISBLANK('Database (LECTURE-RES-PRAC)'!A198),"",'Database (LECTURE-RES-PRAC)'!A198)</f>
        <v/>
      </c>
      <c r="B201" s="184" t="str">
        <f aca="false">IF(ISBLANK('Database (LECTURE-RES-PRAC)'!B198),"",'Database (LECTURE-RES-PRAC)'!B198)</f>
        <v/>
      </c>
      <c r="C201" s="230" t="str">
        <f aca="false">IF(B201&lt;&gt;"",'Database (LECTURE-RES-PRAC)'!AH198, "")</f>
        <v/>
      </c>
      <c r="D201" s="231" t="str">
        <f aca="false">IF(B201&lt;&gt;"",IFERROR(IF(B$10="80-20", (((C201/C$19)*O$4)+O$5)*D$18, IF(B$10="60-40", (((C201/C$19)*P$4)+P$5)*D$18, 0)),0),"")</f>
        <v/>
      </c>
      <c r="E201" s="230" t="str">
        <f aca="false">IF(B201&lt;&gt;"",'Database (LECTURE-RES-PRAC)'!AI198,"")</f>
        <v/>
      </c>
      <c r="F201" s="232" t="str">
        <f aca="false">IF(B201&lt;&gt;"",IFERROR(IF(B$10="80-20", (((E201/E$19)*O$4)+O$5)*F$18, IF(B$10="60-40", (((E201/E$19)*P$4)+P$5)*F$18, 0)),0),"")</f>
        <v/>
      </c>
      <c r="G201" s="233" t="str">
        <f aca="false">IF(B201&lt;&gt;"",IFERROR((D201+F201),0),"")</f>
        <v/>
      </c>
      <c r="H201" s="234" t="str">
        <f aca="false">IF(B201&lt;&gt;"",IF(B$5="LECTURE",'Exam (LECTURE ONLY)'!N203,IF(B$5="PRACTICUM",OUTPUT!N203,IF(B$5="RESEARCH",OUTPUT!N203,IF(B$5="STUDENT FORMATION",OUTPUT!N203,"")))),"")</f>
        <v/>
      </c>
      <c r="I201" s="233" t="str">
        <f aca="false">IF(B201&lt;&gt;"",IFERROR(IF(B$10="80-20", (((H201/H$19)*O$4)+O$5)*I$19, IF(B$10="60-40", (((H201/H$19)*P$4)+P$5)*I$19, 0)),0),"")</f>
        <v/>
      </c>
      <c r="J201" s="235" t="str">
        <f aca="false">IFERROR((G201+I201),"")</f>
        <v/>
      </c>
      <c r="K201" s="236" t="str">
        <f aca="false">IF(B201&lt;&gt;"",'Database (LECTURE-RES-PRAC)'!BN198, "")</f>
        <v/>
      </c>
      <c r="L201" s="232" t="str">
        <f aca="false">IF(B201&lt;&gt;"",IFERROR(IF(B$10="80-20", (((K201/K$19)*O$4)+O$5)*L$18, IF(B$10="60-40", (((K201/K$19)*P$4)+P$5)*L$18, 0)),0),"")</f>
        <v/>
      </c>
      <c r="M201" s="236" t="str">
        <f aca="false">IF(B201&lt;&gt;"",'Database (LECTURE-RES-PRAC)'!BO198, "")</f>
        <v/>
      </c>
      <c r="N201" s="232" t="str">
        <f aca="false">IF(B201&lt;&gt;"",IFERROR(IF(B$10="80-20", (((M201/M$19)*O$4)+O$5)*N$18, IF(B$10="60-40", (((M201/M$19)*P$4)+P$5)*N$18, 0)),0),"")</f>
        <v/>
      </c>
      <c r="O201" s="233" t="str">
        <f aca="false">IFERROR((L201+N201),"")</f>
        <v/>
      </c>
      <c r="P201" s="234" t="str">
        <f aca="false">IF(B201&lt;&gt;"",IF(B$5="LECTURE",'Exam (LECTURE ONLY)'!Y203,IF(B$5="PRACTICUM",OUTPUT!Z203,IF(B$5="RESEARCH",OUTPUT!Z203,IF(B$5="STUDENT FORMATION",OUTPUT!Z203,"")))),"")</f>
        <v/>
      </c>
      <c r="Q201" s="233" t="str">
        <f aca="false">IF(B201&lt;&gt;"",IFERROR(IF(B$10="80-20", (((P201/P$19)*O$4)+O$5)*Q$19, IF(B$10="60-40", (((P201/P$19)*P$4)+P$5)*Q$19, 0)),0),"")</f>
        <v/>
      </c>
      <c r="R201" s="235" t="str">
        <f aca="false">IFERROR((O201+Q201),"")</f>
        <v/>
      </c>
      <c r="S201" s="236" t="str">
        <f aca="false">IF(B201&lt;&gt;"",'Database (LECTURE-RES-PRAC)'!CT198, "")</f>
        <v/>
      </c>
      <c r="T201" s="232" t="str">
        <f aca="false">IF(B201&lt;&gt;"",IFERROR(IF(B$10="80-20", (((S201/S$19)*O$4)+O$5)*T$18, IF(B$10="60-40", (((S201/S$19)*P$4)+P$5)*T$18, 0)),0),"")</f>
        <v/>
      </c>
      <c r="U201" s="236" t="str">
        <f aca="false">IF(B201&lt;&gt;"",'Database (LECTURE-RES-PRAC)'!CU198, "")</f>
        <v/>
      </c>
      <c r="V201" s="232" t="str">
        <f aca="false">IF(B201&lt;&gt;"",IFERROR(IF(B$10="80-20", (((U201/U$19)*O$4)+O$5)*V$18, IF(B$10="60-40", (((U201/U$19)*P$4)+P$5)*V$18, 0)),0),"")</f>
        <v/>
      </c>
      <c r="W201" s="233" t="str">
        <f aca="false">IFERROR((T201+V201),"")</f>
        <v/>
      </c>
      <c r="X201" s="234" t="str">
        <f aca="false">IF(B201&lt;&gt;"",IF(B$5="LECTURE",'Exam (LECTURE ONLY)'!AJ203,IF(B$5="PRACTICUM",OUTPUT!AJ203,IF(B$5="RESEARCH",OUTPUT!AJ203,IF(B$5="STUDENT FORMATION",OUTPUT!AJ203,"")))),"")</f>
        <v/>
      </c>
      <c r="Y201" s="233" t="str">
        <f aca="false">IF(B201&lt;&gt;"",IFERROR(IF(B$10="80-20", (((X201/X$19)*O$4)+O$5)*Y$19, IF(B$10="60-40", (((X201/X$19)*P$4)+P$5)*Y$19, 0)),0),"")</f>
        <v/>
      </c>
      <c r="Z201" s="237" t="str">
        <f aca="false">IFERROR((W201+Y201),"")</f>
        <v/>
      </c>
      <c r="AA201" s="238" t="str">
        <f aca="false">IFERROR(IF(((J201+R201+Z201)/3)="","",((J201+R201+Z201)/3)),"")</f>
        <v/>
      </c>
      <c r="AB201" s="229" t="str">
        <f aca="false">IFERROR(IF(AA201="","",IF(AA201&gt;=75,"PASSED","FAILED")),"")</f>
        <v/>
      </c>
    </row>
    <row r="202" customFormat="false" ht="15.75" hidden="false" customHeight="true" outlineLevel="0" collapsed="false">
      <c r="A202" s="228" t="str">
        <f aca="false">IF(ISBLANK('Database (LECTURE-RES-PRAC)'!A199),"",'Database (LECTURE-RES-PRAC)'!A199)</f>
        <v/>
      </c>
      <c r="B202" s="229" t="str">
        <f aca="false">IF(ISBLANK('Database (LECTURE-RES-PRAC)'!B199),"",'Database (LECTURE-RES-PRAC)'!B199)</f>
        <v/>
      </c>
      <c r="C202" s="230" t="str">
        <f aca="false">IF(B202&lt;&gt;"",'Database (LECTURE-RES-PRAC)'!AH199, "")</f>
        <v/>
      </c>
      <c r="D202" s="231" t="str">
        <f aca="false">IF(B202&lt;&gt;"",IFERROR(IF(B$10="80-20", (((C202/C$19)*O$4)+O$5)*D$18, IF(B$10="60-40", (((C202/C$19)*P$4)+P$5)*D$18, 0)),0),"")</f>
        <v/>
      </c>
      <c r="E202" s="230" t="str">
        <f aca="false">IF(B202&lt;&gt;"",'Database (LECTURE-RES-PRAC)'!AI199,"")</f>
        <v/>
      </c>
      <c r="F202" s="232" t="str">
        <f aca="false">IF(B202&lt;&gt;"",IFERROR(IF(B$10="80-20", (((E202/E$19)*O$4)+O$5)*F$18, IF(B$10="60-40", (((E202/E$19)*P$4)+P$5)*F$18, 0)),0),"")</f>
        <v/>
      </c>
      <c r="G202" s="233" t="str">
        <f aca="false">IF(B202&lt;&gt;"",IFERROR((D202+F202),0),"")</f>
        <v/>
      </c>
      <c r="H202" s="234" t="str">
        <f aca="false">IF(B202&lt;&gt;"",IF(B$5="LECTURE",'Exam (LECTURE ONLY)'!N204,IF(B$5="PRACTICUM",OUTPUT!N204,IF(B$5="RESEARCH",OUTPUT!N204,IF(B$5="STUDENT FORMATION",OUTPUT!N204,"")))),"")</f>
        <v/>
      </c>
      <c r="I202" s="233" t="str">
        <f aca="false">IF(B202&lt;&gt;"",IFERROR(IF(B$10="80-20", (((H202/H$19)*O$4)+O$5)*I$19, IF(B$10="60-40", (((H202/H$19)*P$4)+P$5)*I$19, 0)),0),"")</f>
        <v/>
      </c>
      <c r="J202" s="235" t="str">
        <f aca="false">IFERROR((G202+I202),"")</f>
        <v/>
      </c>
      <c r="K202" s="236" t="str">
        <f aca="false">IF(B202&lt;&gt;"",'Database (LECTURE-RES-PRAC)'!BN199, "")</f>
        <v/>
      </c>
      <c r="L202" s="232" t="str">
        <f aca="false">IF(B202&lt;&gt;"",IFERROR(IF(B$10="80-20", (((K202/K$19)*O$4)+O$5)*L$18, IF(B$10="60-40", (((K202/K$19)*P$4)+P$5)*L$18, 0)),0),"")</f>
        <v/>
      </c>
      <c r="M202" s="236" t="str">
        <f aca="false">IF(B202&lt;&gt;"",'Database (LECTURE-RES-PRAC)'!BO199, "")</f>
        <v/>
      </c>
      <c r="N202" s="232" t="str">
        <f aca="false">IF(B202&lt;&gt;"",IFERROR(IF(B$10="80-20", (((M202/M$19)*O$4)+O$5)*N$18, IF(B$10="60-40", (((M202/M$19)*P$4)+P$5)*N$18, 0)),0),"")</f>
        <v/>
      </c>
      <c r="O202" s="233" t="str">
        <f aca="false">IFERROR((L202+N202),"")</f>
        <v/>
      </c>
      <c r="P202" s="234" t="str">
        <f aca="false">IF(B202&lt;&gt;"",IF(B$5="LECTURE",'Exam (LECTURE ONLY)'!Y204,IF(B$5="PRACTICUM",OUTPUT!Z204,IF(B$5="RESEARCH",OUTPUT!Z204,IF(B$5="STUDENT FORMATION",OUTPUT!Z204,"")))),"")</f>
        <v/>
      </c>
      <c r="Q202" s="233" t="str">
        <f aca="false">IF(B202&lt;&gt;"",IFERROR(IF(B$10="80-20", (((P202/P$19)*O$4)+O$5)*Q$19, IF(B$10="60-40", (((P202/P$19)*P$4)+P$5)*Q$19, 0)),0),"")</f>
        <v/>
      </c>
      <c r="R202" s="235" t="str">
        <f aca="false">IFERROR((O202+Q202),"")</f>
        <v/>
      </c>
      <c r="S202" s="236" t="str">
        <f aca="false">IF(B202&lt;&gt;"",'Database (LECTURE-RES-PRAC)'!CT199, "")</f>
        <v/>
      </c>
      <c r="T202" s="232" t="str">
        <f aca="false">IF(B202&lt;&gt;"",IFERROR(IF(B$10="80-20", (((S202/S$19)*O$4)+O$5)*T$18, IF(B$10="60-40", (((S202/S$19)*P$4)+P$5)*T$18, 0)),0),"")</f>
        <v/>
      </c>
      <c r="U202" s="236" t="str">
        <f aca="false">IF(B202&lt;&gt;"",'Database (LECTURE-RES-PRAC)'!CU199, "")</f>
        <v/>
      </c>
      <c r="V202" s="232" t="str">
        <f aca="false">IF(B202&lt;&gt;"",IFERROR(IF(B$10="80-20", (((U202/U$19)*O$4)+O$5)*V$18, IF(B$10="60-40", (((U202/U$19)*P$4)+P$5)*V$18, 0)),0),"")</f>
        <v/>
      </c>
      <c r="W202" s="233" t="str">
        <f aca="false">IFERROR((T202+V202),"")</f>
        <v/>
      </c>
      <c r="X202" s="234" t="str">
        <f aca="false">IF(B202&lt;&gt;"",IF(B$5="LECTURE",'Exam (LECTURE ONLY)'!AJ204,IF(B$5="PRACTICUM",OUTPUT!AJ204,IF(B$5="RESEARCH",OUTPUT!AJ204,IF(B$5="STUDENT FORMATION",OUTPUT!AJ204,"")))),"")</f>
        <v/>
      </c>
      <c r="Y202" s="233" t="str">
        <f aca="false">IF(B202&lt;&gt;"",IFERROR(IF(B$10="80-20", (((X202/X$19)*O$4)+O$5)*Y$19, IF(B$10="60-40", (((X202/X$19)*P$4)+P$5)*Y$19, 0)),0),"")</f>
        <v/>
      </c>
      <c r="Z202" s="237" t="str">
        <f aca="false">IFERROR((W202+Y202),"")</f>
        <v/>
      </c>
      <c r="AA202" s="238" t="str">
        <f aca="false">IFERROR(IF(((J202+R202+Z202)/3)="","",((J202+R202+Z202)/3)),"")</f>
        <v/>
      </c>
      <c r="AB202" s="229" t="str">
        <f aca="false">IFERROR(IF(AA202="","",IF(AA202&gt;=75,"PASSED","FAILED")),"")</f>
        <v/>
      </c>
    </row>
    <row r="203" customFormat="false" ht="15.75" hidden="false" customHeight="true" outlineLevel="0" collapsed="false">
      <c r="A203" s="183" t="str">
        <f aca="false">IF(ISBLANK('Database (LECTURE-RES-PRAC)'!A200),"",'Database (LECTURE-RES-PRAC)'!A200)</f>
        <v/>
      </c>
      <c r="B203" s="184" t="str">
        <f aca="false">IF(ISBLANK('Database (LECTURE-RES-PRAC)'!B200),"",'Database (LECTURE-RES-PRAC)'!B200)</f>
        <v/>
      </c>
      <c r="C203" s="230" t="str">
        <f aca="false">IF(B203&lt;&gt;"",'Database (LECTURE-RES-PRAC)'!AH200, "")</f>
        <v/>
      </c>
      <c r="D203" s="231" t="str">
        <f aca="false">IF(B203&lt;&gt;"",IFERROR(IF(B$10="80-20", (((C203/C$19)*O$4)+O$5)*D$18, IF(B$10="60-40", (((C203/C$19)*P$4)+P$5)*D$18, 0)),0),"")</f>
        <v/>
      </c>
      <c r="E203" s="230" t="str">
        <f aca="false">IF(B203&lt;&gt;"",'Database (LECTURE-RES-PRAC)'!AI200,"")</f>
        <v/>
      </c>
      <c r="F203" s="232" t="str">
        <f aca="false">IF(B203&lt;&gt;"",IFERROR(IF(B$10="80-20", (((E203/E$19)*O$4)+O$5)*F$18, IF(B$10="60-40", (((E203/E$19)*P$4)+P$5)*F$18, 0)),0),"")</f>
        <v/>
      </c>
      <c r="G203" s="233" t="str">
        <f aca="false">IF(B203&lt;&gt;"",IFERROR((D203+F203),0),"")</f>
        <v/>
      </c>
      <c r="H203" s="234" t="str">
        <f aca="false">IF(B203&lt;&gt;"",IF(B$5="LECTURE",'Exam (LECTURE ONLY)'!N205,IF(B$5="PRACTICUM",OUTPUT!N205,IF(B$5="RESEARCH",OUTPUT!N205,IF(B$5="STUDENT FORMATION",OUTPUT!N205,"")))),"")</f>
        <v/>
      </c>
      <c r="I203" s="233" t="str">
        <f aca="false">IF(B203&lt;&gt;"",IFERROR(IF(B$10="80-20", (((H203/H$19)*O$4)+O$5)*I$19, IF(B$10="60-40", (((H203/H$19)*P$4)+P$5)*I$19, 0)),0),"")</f>
        <v/>
      </c>
      <c r="J203" s="235" t="str">
        <f aca="false">IFERROR((G203+I203),"")</f>
        <v/>
      </c>
      <c r="K203" s="236" t="str">
        <f aca="false">IF(B203&lt;&gt;"",'Database (LECTURE-RES-PRAC)'!BN200, "")</f>
        <v/>
      </c>
      <c r="L203" s="232" t="str">
        <f aca="false">IF(B203&lt;&gt;"",IFERROR(IF(B$10="80-20", (((K203/K$19)*O$4)+O$5)*L$18, IF(B$10="60-40", (((K203/K$19)*P$4)+P$5)*L$18, 0)),0),"")</f>
        <v/>
      </c>
      <c r="M203" s="236" t="str">
        <f aca="false">IF(B203&lt;&gt;"",'Database (LECTURE-RES-PRAC)'!BO200, "")</f>
        <v/>
      </c>
      <c r="N203" s="232" t="str">
        <f aca="false">IF(B203&lt;&gt;"",IFERROR(IF(B$10="80-20", (((M203/M$19)*O$4)+O$5)*N$18, IF(B$10="60-40", (((M203/M$19)*P$4)+P$5)*N$18, 0)),0),"")</f>
        <v/>
      </c>
      <c r="O203" s="233" t="str">
        <f aca="false">IFERROR((L203+N203),"")</f>
        <v/>
      </c>
      <c r="P203" s="234" t="str">
        <f aca="false">IF(B203&lt;&gt;"",IF(B$5="LECTURE",'Exam (LECTURE ONLY)'!Y205,IF(B$5="PRACTICUM",OUTPUT!Z205,IF(B$5="RESEARCH",OUTPUT!Z205,IF(B$5="STUDENT FORMATION",OUTPUT!Z205,"")))),"")</f>
        <v/>
      </c>
      <c r="Q203" s="233" t="str">
        <f aca="false">IF(B203&lt;&gt;"",IFERROR(IF(B$10="80-20", (((P203/P$19)*O$4)+O$5)*Q$19, IF(B$10="60-40", (((P203/P$19)*P$4)+P$5)*Q$19, 0)),0),"")</f>
        <v/>
      </c>
      <c r="R203" s="235" t="str">
        <f aca="false">IFERROR((O203+Q203),"")</f>
        <v/>
      </c>
      <c r="S203" s="236" t="str">
        <f aca="false">IF(B203&lt;&gt;"",'Database (LECTURE-RES-PRAC)'!CT200, "")</f>
        <v/>
      </c>
      <c r="T203" s="232" t="str">
        <f aca="false">IF(B203&lt;&gt;"",IFERROR(IF(B$10="80-20", (((S203/S$19)*O$4)+O$5)*T$18, IF(B$10="60-40", (((S203/S$19)*P$4)+P$5)*T$18, 0)),0),"")</f>
        <v/>
      </c>
      <c r="U203" s="236" t="str">
        <f aca="false">IF(B203&lt;&gt;"",'Database (LECTURE-RES-PRAC)'!CU200, "")</f>
        <v/>
      </c>
      <c r="V203" s="232" t="str">
        <f aca="false">IF(B203&lt;&gt;"",IFERROR(IF(B$10="80-20", (((U203/U$19)*O$4)+O$5)*V$18, IF(B$10="60-40", (((U203/U$19)*P$4)+P$5)*V$18, 0)),0),"")</f>
        <v/>
      </c>
      <c r="W203" s="233" t="str">
        <f aca="false">IFERROR((T203+V203),"")</f>
        <v/>
      </c>
      <c r="X203" s="234" t="str">
        <f aca="false">IF(B203&lt;&gt;"",IF(B$5="LECTURE",'Exam (LECTURE ONLY)'!AJ205,IF(B$5="PRACTICUM",OUTPUT!AJ205,IF(B$5="RESEARCH",OUTPUT!AJ205,IF(B$5="STUDENT FORMATION",OUTPUT!AJ205,"")))),"")</f>
        <v/>
      </c>
      <c r="Y203" s="233" t="str">
        <f aca="false">IF(B203&lt;&gt;"",IFERROR(IF(B$10="80-20", (((X203/X$19)*O$4)+O$5)*Y$19, IF(B$10="60-40", (((X203/X$19)*P$4)+P$5)*Y$19, 0)),0),"")</f>
        <v/>
      </c>
      <c r="Z203" s="237" t="str">
        <f aca="false">IFERROR((W203+Y203),"")</f>
        <v/>
      </c>
      <c r="AA203" s="238" t="str">
        <f aca="false">IFERROR(IF(((J203+R203+Z203)/3)="","",((J203+R203+Z203)/3)),"")</f>
        <v/>
      </c>
      <c r="AB203" s="229" t="str">
        <f aca="false">IFERROR(IF(AA203="","",IF(AA203&gt;=75,"PASSED","FAILED")),"")</f>
        <v/>
      </c>
    </row>
    <row r="204" customFormat="false" ht="15.75" hidden="false" customHeight="true" outlineLevel="0" collapsed="false">
      <c r="A204" s="228" t="str">
        <f aca="false">IF(ISBLANK('Database (LECTURE-RES-PRAC)'!A201),"",'Database (LECTURE-RES-PRAC)'!A201)</f>
        <v/>
      </c>
      <c r="B204" s="229" t="str">
        <f aca="false">IF(ISBLANK('Database (LECTURE-RES-PRAC)'!B201),"",'Database (LECTURE-RES-PRAC)'!B201)</f>
        <v/>
      </c>
      <c r="C204" s="230" t="str">
        <f aca="false">IF(B204&lt;&gt;"",'Database (LECTURE-RES-PRAC)'!AH201, "")</f>
        <v/>
      </c>
      <c r="D204" s="231" t="str">
        <f aca="false">IF(B204&lt;&gt;"",IFERROR(IF(B$10="80-20", (((C204/C$19)*O$4)+O$5)*D$18, IF(B$10="60-40", (((C204/C$19)*P$4)+P$5)*D$18, 0)),0),"")</f>
        <v/>
      </c>
      <c r="E204" s="230" t="str">
        <f aca="false">IF(B204&lt;&gt;"",'Database (LECTURE-RES-PRAC)'!AI201,"")</f>
        <v/>
      </c>
      <c r="F204" s="232" t="str">
        <f aca="false">IF(B204&lt;&gt;"",IFERROR(IF(B$10="80-20", (((E204/E$19)*O$4)+O$5)*F$18, IF(B$10="60-40", (((E204/E$19)*P$4)+P$5)*F$18, 0)),0),"")</f>
        <v/>
      </c>
      <c r="G204" s="233" t="str">
        <f aca="false">IF(B204&lt;&gt;"",IFERROR((D204+F204),0),"")</f>
        <v/>
      </c>
      <c r="H204" s="234" t="str">
        <f aca="false">IF(B204&lt;&gt;"",IF(B$5="LECTURE",'Exam (LECTURE ONLY)'!N206,IF(B$5="PRACTICUM",OUTPUT!N206,IF(B$5="RESEARCH",OUTPUT!N206,IF(B$5="STUDENT FORMATION",OUTPUT!N206,"")))),"")</f>
        <v/>
      </c>
      <c r="I204" s="233" t="str">
        <f aca="false">IF(B204&lt;&gt;"",IFERROR(IF(B$10="80-20", (((H204/H$19)*O$4)+O$5)*I$19, IF(B$10="60-40", (((H204/H$19)*P$4)+P$5)*I$19, 0)),0),"")</f>
        <v/>
      </c>
      <c r="J204" s="235" t="str">
        <f aca="false">IFERROR((G204+I204),"")</f>
        <v/>
      </c>
      <c r="K204" s="236" t="str">
        <f aca="false">IF(B204&lt;&gt;"",'Database (LECTURE-RES-PRAC)'!BN201, "")</f>
        <v/>
      </c>
      <c r="L204" s="232" t="str">
        <f aca="false">IF(B204&lt;&gt;"",IFERROR(IF(B$10="80-20", (((K204/K$19)*O$4)+O$5)*L$18, IF(B$10="60-40", (((K204/K$19)*P$4)+P$5)*L$18, 0)),0),"")</f>
        <v/>
      </c>
      <c r="M204" s="236" t="str">
        <f aca="false">IF(B204&lt;&gt;"",'Database (LECTURE-RES-PRAC)'!BO201, "")</f>
        <v/>
      </c>
      <c r="N204" s="232" t="str">
        <f aca="false">IF(B204&lt;&gt;"",IFERROR(IF(B$10="80-20", (((M204/M$19)*O$4)+O$5)*N$18, IF(B$10="60-40", (((M204/M$19)*P$4)+P$5)*N$18, 0)),0),"")</f>
        <v/>
      </c>
      <c r="O204" s="233" t="str">
        <f aca="false">IFERROR((L204+N204),"")</f>
        <v/>
      </c>
      <c r="P204" s="234" t="str">
        <f aca="false">IF(B204&lt;&gt;"",IF(B$5="LECTURE",'Exam (LECTURE ONLY)'!Y206,IF(B$5="PRACTICUM",OUTPUT!Z206,IF(B$5="RESEARCH",OUTPUT!Z206,IF(B$5="STUDENT FORMATION",OUTPUT!Z206,"")))),"")</f>
        <v/>
      </c>
      <c r="Q204" s="233" t="str">
        <f aca="false">IF(B204&lt;&gt;"",IFERROR(IF(B$10="80-20", (((P204/P$19)*O$4)+O$5)*Q$19, IF(B$10="60-40", (((P204/P$19)*P$4)+P$5)*Q$19, 0)),0),"")</f>
        <v/>
      </c>
      <c r="R204" s="235" t="str">
        <f aca="false">IFERROR((O204+Q204),"")</f>
        <v/>
      </c>
      <c r="S204" s="236" t="str">
        <f aca="false">IF(B204&lt;&gt;"",'Database (LECTURE-RES-PRAC)'!CT201, "")</f>
        <v/>
      </c>
      <c r="T204" s="232" t="str">
        <f aca="false">IF(B204&lt;&gt;"",IFERROR(IF(B$10="80-20", (((S204/S$19)*O$4)+O$5)*T$18, IF(B$10="60-40", (((S204/S$19)*P$4)+P$5)*T$18, 0)),0),"")</f>
        <v/>
      </c>
      <c r="U204" s="236" t="str">
        <f aca="false">IF(B204&lt;&gt;"",'Database (LECTURE-RES-PRAC)'!CU201, "")</f>
        <v/>
      </c>
      <c r="V204" s="232" t="str">
        <f aca="false">IF(B204&lt;&gt;"",IFERROR(IF(B$10="80-20", (((U204/U$19)*O$4)+O$5)*V$18, IF(B$10="60-40", (((U204/U$19)*P$4)+P$5)*V$18, 0)),0),"")</f>
        <v/>
      </c>
      <c r="W204" s="233" t="str">
        <f aca="false">IFERROR((T204+V204),"")</f>
        <v/>
      </c>
      <c r="X204" s="234" t="str">
        <f aca="false">IF(B204&lt;&gt;"",IF(B$5="LECTURE",'Exam (LECTURE ONLY)'!AJ206,IF(B$5="PRACTICUM",OUTPUT!AJ206,IF(B$5="RESEARCH",OUTPUT!AJ206,IF(B$5="STUDENT FORMATION",OUTPUT!AJ206,"")))),"")</f>
        <v/>
      </c>
      <c r="Y204" s="233" t="str">
        <f aca="false">IF(B204&lt;&gt;"",IFERROR(IF(B$10="80-20", (((X204/X$19)*O$4)+O$5)*Y$19, IF(B$10="60-40", (((X204/X$19)*P$4)+P$5)*Y$19, 0)),0),"")</f>
        <v/>
      </c>
      <c r="Z204" s="237" t="str">
        <f aca="false">IFERROR((W204+Y204),"")</f>
        <v/>
      </c>
      <c r="AA204" s="238" t="str">
        <f aca="false">IFERROR(IF(((J204+R204+Z204)/3)="","",((J204+R204+Z204)/3)),"")</f>
        <v/>
      </c>
      <c r="AB204" s="229" t="str">
        <f aca="false">IFERROR(IF(AA204="","",IF(AA204&gt;=75,"PASSED","FAILED")),"")</f>
        <v/>
      </c>
    </row>
    <row r="205" customFormat="false" ht="15.75" hidden="false" customHeight="true" outlineLevel="0" collapsed="false">
      <c r="A205" s="183" t="str">
        <f aca="false">IF(ISBLANK('Database (LECTURE-RES-PRAC)'!A202),"",'Database (LECTURE-RES-PRAC)'!A202)</f>
        <v/>
      </c>
      <c r="B205" s="184" t="str">
        <f aca="false">IF(ISBLANK('Database (LECTURE-RES-PRAC)'!B202),"",'Database (LECTURE-RES-PRAC)'!B202)</f>
        <v/>
      </c>
      <c r="C205" s="230" t="str">
        <f aca="false">IF(B205&lt;&gt;"",'Database (LECTURE-RES-PRAC)'!AH202, "")</f>
        <v/>
      </c>
      <c r="D205" s="231" t="str">
        <f aca="false">IF(B205&lt;&gt;"",IFERROR(IF(B$10="80-20", (((C205/C$19)*O$4)+O$5)*D$18, IF(B$10="60-40", (((C205/C$19)*P$4)+P$5)*D$18, 0)),0),"")</f>
        <v/>
      </c>
      <c r="E205" s="230" t="str">
        <f aca="false">IF(B205&lt;&gt;"",'Database (LECTURE-RES-PRAC)'!AI202,"")</f>
        <v/>
      </c>
      <c r="F205" s="232" t="str">
        <f aca="false">IF(B205&lt;&gt;"",IFERROR(IF(B$10="80-20", (((E205/E$19)*O$4)+O$5)*F$18, IF(B$10="60-40", (((E205/E$19)*P$4)+P$5)*F$18, 0)),0),"")</f>
        <v/>
      </c>
      <c r="G205" s="233" t="str">
        <f aca="false">IF(B205&lt;&gt;"",IFERROR((D205+F205),0),"")</f>
        <v/>
      </c>
      <c r="H205" s="234" t="str">
        <f aca="false">IF(B205&lt;&gt;"",IF(B$5="LECTURE",'Exam (LECTURE ONLY)'!N207,IF(B$5="PRACTICUM",OUTPUT!N207,IF(B$5="RESEARCH",OUTPUT!N207,IF(B$5="STUDENT FORMATION",OUTPUT!N207,"")))),"")</f>
        <v/>
      </c>
      <c r="I205" s="233" t="str">
        <f aca="false">IF(B205&lt;&gt;"",IFERROR(IF(B$10="80-20", (((H205/H$19)*O$4)+O$5)*I$19, IF(B$10="60-40", (((H205/H$19)*P$4)+P$5)*I$19, 0)),0),"")</f>
        <v/>
      </c>
      <c r="J205" s="235" t="str">
        <f aca="false">IFERROR((G205+I205),"")</f>
        <v/>
      </c>
      <c r="K205" s="236" t="str">
        <f aca="false">IF(B205&lt;&gt;"",'Database (LECTURE-RES-PRAC)'!BN202, "")</f>
        <v/>
      </c>
      <c r="L205" s="232" t="str">
        <f aca="false">IF(B205&lt;&gt;"",IFERROR(IF(B$10="80-20", (((K205/K$19)*O$4)+O$5)*L$18, IF(B$10="60-40", (((K205/K$19)*P$4)+P$5)*L$18, 0)),0),"")</f>
        <v/>
      </c>
      <c r="M205" s="236" t="str">
        <f aca="false">IF(B205&lt;&gt;"",'Database (LECTURE-RES-PRAC)'!BO202, "")</f>
        <v/>
      </c>
      <c r="N205" s="232" t="str">
        <f aca="false">IF(B205&lt;&gt;"",IFERROR(IF(B$10="80-20", (((M205/M$19)*O$4)+O$5)*N$18, IF(B$10="60-40", (((M205/M$19)*P$4)+P$5)*N$18, 0)),0),"")</f>
        <v/>
      </c>
      <c r="O205" s="233" t="str">
        <f aca="false">IFERROR((L205+N205),"")</f>
        <v/>
      </c>
      <c r="P205" s="234" t="str">
        <f aca="false">IF(B205&lt;&gt;"",IF(B$5="LECTURE",'Exam (LECTURE ONLY)'!Y207,IF(B$5="PRACTICUM",OUTPUT!Z207,IF(B$5="RESEARCH",OUTPUT!Z207,IF(B$5="STUDENT FORMATION",OUTPUT!Z207,"")))),"")</f>
        <v/>
      </c>
      <c r="Q205" s="233" t="str">
        <f aca="false">IF(B205&lt;&gt;"",IFERROR(IF(B$10="80-20", (((P205/P$19)*O$4)+O$5)*Q$19, IF(B$10="60-40", (((P205/P$19)*P$4)+P$5)*Q$19, 0)),0),"")</f>
        <v/>
      </c>
      <c r="R205" s="235" t="str">
        <f aca="false">IFERROR((O205+Q205),"")</f>
        <v/>
      </c>
      <c r="S205" s="236" t="str">
        <f aca="false">IF(B205&lt;&gt;"",'Database (LECTURE-RES-PRAC)'!CT202, "")</f>
        <v/>
      </c>
      <c r="T205" s="232" t="str">
        <f aca="false">IF(B205&lt;&gt;"",IFERROR(IF(B$10="80-20", (((S205/S$19)*O$4)+O$5)*T$18, IF(B$10="60-40", (((S205/S$19)*P$4)+P$5)*T$18, 0)),0),"")</f>
        <v/>
      </c>
      <c r="U205" s="236" t="str">
        <f aca="false">IF(B205&lt;&gt;"",'Database (LECTURE-RES-PRAC)'!CU202, "")</f>
        <v/>
      </c>
      <c r="V205" s="232" t="str">
        <f aca="false">IF(B205&lt;&gt;"",IFERROR(IF(B$10="80-20", (((U205/U$19)*O$4)+O$5)*V$18, IF(B$10="60-40", (((U205/U$19)*P$4)+P$5)*V$18, 0)),0),"")</f>
        <v/>
      </c>
      <c r="W205" s="233" t="str">
        <f aca="false">IFERROR((T205+V205),"")</f>
        <v/>
      </c>
      <c r="X205" s="234" t="str">
        <f aca="false">IF(B205&lt;&gt;"",IF(B$5="LECTURE",'Exam (LECTURE ONLY)'!AJ207,IF(B$5="PRACTICUM",OUTPUT!AJ207,IF(B$5="RESEARCH",OUTPUT!AJ207,IF(B$5="STUDENT FORMATION",OUTPUT!AJ207,"")))),"")</f>
        <v/>
      </c>
      <c r="Y205" s="233" t="str">
        <f aca="false">IF(B205&lt;&gt;"",IFERROR(IF(B$10="80-20", (((X205/X$19)*O$4)+O$5)*Y$19, IF(B$10="60-40", (((X205/X$19)*P$4)+P$5)*Y$19, 0)),0),"")</f>
        <v/>
      </c>
      <c r="Z205" s="237" t="str">
        <f aca="false">IFERROR((W205+Y205),"")</f>
        <v/>
      </c>
      <c r="AA205" s="238" t="str">
        <f aca="false">IFERROR(IF(((J205+R205+Z205)/3)="","",((J205+R205+Z205)/3)),"")</f>
        <v/>
      </c>
      <c r="AB205" s="229" t="str">
        <f aca="false">IFERROR(IF(AA205="","",IF(AA205&gt;=75,"PASSED","FAILED")),"")</f>
        <v/>
      </c>
    </row>
    <row r="206" customFormat="false" ht="15.75" hidden="false" customHeight="true" outlineLevel="0" collapsed="false">
      <c r="A206" s="228" t="str">
        <f aca="false">IF(ISBLANK('Database (LECTURE-RES-PRAC)'!A203),"",'Database (LECTURE-RES-PRAC)'!A203)</f>
        <v/>
      </c>
      <c r="B206" s="229" t="str">
        <f aca="false">IF(ISBLANK('Database (LECTURE-RES-PRAC)'!B203),"",'Database (LECTURE-RES-PRAC)'!B203)</f>
        <v/>
      </c>
      <c r="C206" s="230" t="str">
        <f aca="false">IF(B206&lt;&gt;"",'Database (LECTURE-RES-PRAC)'!AH203, "")</f>
        <v/>
      </c>
      <c r="D206" s="231" t="str">
        <f aca="false">IF(B206&lt;&gt;"",IFERROR(IF(B$10="80-20", (((C206/C$19)*O$4)+O$5)*D$18, IF(B$10="60-40", (((C206/C$19)*P$4)+P$5)*D$18, 0)),0),"")</f>
        <v/>
      </c>
      <c r="E206" s="230" t="str">
        <f aca="false">IF(B206&lt;&gt;"",'Database (LECTURE-RES-PRAC)'!AI203,"")</f>
        <v/>
      </c>
      <c r="F206" s="232" t="str">
        <f aca="false">IF(B206&lt;&gt;"",IFERROR(IF(B$10="80-20", (((E206/E$19)*O$4)+O$5)*F$18, IF(B$10="60-40", (((E206/E$19)*P$4)+P$5)*F$18, 0)),0),"")</f>
        <v/>
      </c>
      <c r="G206" s="233" t="str">
        <f aca="false">IF(B206&lt;&gt;"",IFERROR((D206+F206),0),"")</f>
        <v/>
      </c>
      <c r="H206" s="234" t="str">
        <f aca="false">IF(B206&lt;&gt;"",IF(B$5="LECTURE",'Exam (LECTURE ONLY)'!N208,IF(B$5="PRACTICUM",OUTPUT!N208,IF(B$5="RESEARCH",OUTPUT!N208,IF(B$5="STUDENT FORMATION",OUTPUT!N208,"")))),"")</f>
        <v/>
      </c>
      <c r="I206" s="233" t="str">
        <f aca="false">IF(B206&lt;&gt;"",IFERROR(IF(B$10="80-20", (((H206/H$19)*O$4)+O$5)*I$19, IF(B$10="60-40", (((H206/H$19)*P$4)+P$5)*I$19, 0)),0),"")</f>
        <v/>
      </c>
      <c r="J206" s="235" t="str">
        <f aca="false">IFERROR((G206+I206),"")</f>
        <v/>
      </c>
      <c r="K206" s="236" t="str">
        <f aca="false">IF(B206&lt;&gt;"",'Database (LECTURE-RES-PRAC)'!BN203, "")</f>
        <v/>
      </c>
      <c r="L206" s="232" t="str">
        <f aca="false">IF(B206&lt;&gt;"",IFERROR(IF(B$10="80-20", (((K206/K$19)*O$4)+O$5)*L$18, IF(B$10="60-40", (((K206/K$19)*P$4)+P$5)*L$18, 0)),0),"")</f>
        <v/>
      </c>
      <c r="M206" s="236" t="str">
        <f aca="false">IF(B206&lt;&gt;"",'Database (LECTURE-RES-PRAC)'!BO203, "")</f>
        <v/>
      </c>
      <c r="N206" s="232" t="str">
        <f aca="false">IF(B206&lt;&gt;"",IFERROR(IF(B$10="80-20", (((M206/M$19)*O$4)+O$5)*N$18, IF(B$10="60-40", (((M206/M$19)*P$4)+P$5)*N$18, 0)),0),"")</f>
        <v/>
      </c>
      <c r="O206" s="233" t="str">
        <f aca="false">IFERROR((L206+N206),"")</f>
        <v/>
      </c>
      <c r="P206" s="234" t="str">
        <f aca="false">IF(B206&lt;&gt;"",IF(B$5="LECTURE",'Exam (LECTURE ONLY)'!Y208,IF(B$5="PRACTICUM",OUTPUT!Z208,IF(B$5="RESEARCH",OUTPUT!Z208,IF(B$5="STUDENT FORMATION",OUTPUT!Z208,"")))),"")</f>
        <v/>
      </c>
      <c r="Q206" s="233" t="str">
        <f aca="false">IF(B206&lt;&gt;"",IFERROR(IF(B$10="80-20", (((P206/P$19)*O$4)+O$5)*Q$19, IF(B$10="60-40", (((P206/P$19)*P$4)+P$5)*Q$19, 0)),0),"")</f>
        <v/>
      </c>
      <c r="R206" s="235" t="str">
        <f aca="false">IFERROR((O206+Q206),"")</f>
        <v/>
      </c>
      <c r="S206" s="236" t="str">
        <f aca="false">IF(B206&lt;&gt;"",'Database (LECTURE-RES-PRAC)'!CT203, "")</f>
        <v/>
      </c>
      <c r="T206" s="232" t="str">
        <f aca="false">IF(B206&lt;&gt;"",IFERROR(IF(B$10="80-20", (((S206/S$19)*O$4)+O$5)*T$18, IF(B$10="60-40", (((S206/S$19)*P$4)+P$5)*T$18, 0)),0),"")</f>
        <v/>
      </c>
      <c r="U206" s="236" t="str">
        <f aca="false">IF(B206&lt;&gt;"",'Database (LECTURE-RES-PRAC)'!CU203, "")</f>
        <v/>
      </c>
      <c r="V206" s="232" t="str">
        <f aca="false">IF(B206&lt;&gt;"",IFERROR(IF(B$10="80-20", (((U206/U$19)*O$4)+O$5)*V$18, IF(B$10="60-40", (((U206/U$19)*P$4)+P$5)*V$18, 0)),0),"")</f>
        <v/>
      </c>
      <c r="W206" s="233" t="str">
        <f aca="false">IFERROR((T206+V206),"")</f>
        <v/>
      </c>
      <c r="X206" s="234" t="str">
        <f aca="false">IF(B206&lt;&gt;"",IF(B$5="LECTURE",'Exam (LECTURE ONLY)'!AJ208,IF(B$5="PRACTICUM",OUTPUT!AJ208,IF(B$5="RESEARCH",OUTPUT!AJ208,IF(B$5="STUDENT FORMATION",OUTPUT!AJ208,"")))),"")</f>
        <v/>
      </c>
      <c r="Y206" s="233" t="str">
        <f aca="false">IF(B206&lt;&gt;"",IFERROR(IF(B$10="80-20", (((X206/X$19)*O$4)+O$5)*Y$19, IF(B$10="60-40", (((X206/X$19)*P$4)+P$5)*Y$19, 0)),0),"")</f>
        <v/>
      </c>
      <c r="Z206" s="237" t="str">
        <f aca="false">IFERROR((W206+Y206),"")</f>
        <v/>
      </c>
      <c r="AA206" s="238" t="str">
        <f aca="false">IFERROR(IF(((J206+R206+Z206)/3)="","",((J206+R206+Z206)/3)),"")</f>
        <v/>
      </c>
      <c r="AB206" s="229" t="str">
        <f aca="false">IFERROR(IF(AA206="","",IF(AA206&gt;=75,"PASSED","FAILED")),"")</f>
        <v/>
      </c>
    </row>
    <row r="207" customFormat="false" ht="15.75" hidden="false" customHeight="true" outlineLevel="0" collapsed="false">
      <c r="A207" s="183" t="str">
        <f aca="false">IF(ISBLANK('Database (LECTURE-RES-PRAC)'!A204),"",'Database (LECTURE-RES-PRAC)'!A204)</f>
        <v/>
      </c>
      <c r="B207" s="184" t="str">
        <f aca="false">IF(ISBLANK('Database (LECTURE-RES-PRAC)'!B204),"",'Database (LECTURE-RES-PRAC)'!B204)</f>
        <v/>
      </c>
      <c r="C207" s="230" t="str">
        <f aca="false">IF(B207&lt;&gt;"",'Database (LECTURE-RES-PRAC)'!AH204, "")</f>
        <v/>
      </c>
      <c r="D207" s="231" t="str">
        <f aca="false">IF(B207&lt;&gt;"",IFERROR(IF(B$10="80-20", (((C207/C$19)*O$4)+O$5)*D$18, IF(B$10="60-40", (((C207/C$19)*P$4)+P$5)*D$18, 0)),0),"")</f>
        <v/>
      </c>
      <c r="E207" s="230" t="str">
        <f aca="false">IF(B207&lt;&gt;"",'Database (LECTURE-RES-PRAC)'!AI204,"")</f>
        <v/>
      </c>
      <c r="F207" s="232" t="str">
        <f aca="false">IF(B207&lt;&gt;"",IFERROR(IF(B$10="80-20", (((E207/E$19)*O$4)+O$5)*F$18, IF(B$10="60-40", (((E207/E$19)*P$4)+P$5)*F$18, 0)),0),"")</f>
        <v/>
      </c>
      <c r="G207" s="233" t="str">
        <f aca="false">IF(B207&lt;&gt;"",IFERROR((D207+F207),0),"")</f>
        <v/>
      </c>
      <c r="H207" s="234" t="str">
        <f aca="false">IF(B207&lt;&gt;"",IF(B$5="LECTURE",'Exam (LECTURE ONLY)'!N209,IF(B$5="PRACTICUM",OUTPUT!N209,IF(B$5="RESEARCH",OUTPUT!N209,IF(B$5="STUDENT FORMATION",OUTPUT!N209,"")))),"")</f>
        <v/>
      </c>
      <c r="I207" s="233" t="str">
        <f aca="false">IF(B207&lt;&gt;"",IFERROR(IF(B$10="80-20", (((H207/H$19)*O$4)+O$5)*I$19, IF(B$10="60-40", (((H207/H$19)*P$4)+P$5)*I$19, 0)),0),"")</f>
        <v/>
      </c>
      <c r="J207" s="235" t="str">
        <f aca="false">IFERROR((G207+I207),"")</f>
        <v/>
      </c>
      <c r="K207" s="236" t="str">
        <f aca="false">IF(B207&lt;&gt;"",'Database (LECTURE-RES-PRAC)'!BN204, "")</f>
        <v/>
      </c>
      <c r="L207" s="232" t="str">
        <f aca="false">IF(B207&lt;&gt;"",IFERROR(IF(B$10="80-20", (((K207/K$19)*O$4)+O$5)*L$18, IF(B$10="60-40", (((K207/K$19)*P$4)+P$5)*L$18, 0)),0),"")</f>
        <v/>
      </c>
      <c r="M207" s="236" t="str">
        <f aca="false">IF(B207&lt;&gt;"",'Database (LECTURE-RES-PRAC)'!BO204, "")</f>
        <v/>
      </c>
      <c r="N207" s="232" t="str">
        <f aca="false">IF(B207&lt;&gt;"",IFERROR(IF(B$10="80-20", (((M207/M$19)*O$4)+O$5)*N$18, IF(B$10="60-40", (((M207/M$19)*P$4)+P$5)*N$18, 0)),0),"")</f>
        <v/>
      </c>
      <c r="O207" s="233" t="str">
        <f aca="false">IFERROR((L207+N207),"")</f>
        <v/>
      </c>
      <c r="P207" s="234" t="str">
        <f aca="false">IF(B207&lt;&gt;"",IF(B$5="LECTURE",'Exam (LECTURE ONLY)'!Y209,IF(B$5="PRACTICUM",OUTPUT!Z209,IF(B$5="RESEARCH",OUTPUT!Z209,IF(B$5="STUDENT FORMATION",OUTPUT!Z209,"")))),"")</f>
        <v/>
      </c>
      <c r="Q207" s="233" t="str">
        <f aca="false">IF(B207&lt;&gt;"",IFERROR(IF(B$10="80-20", (((P207/P$19)*O$4)+O$5)*Q$19, IF(B$10="60-40", (((P207/P$19)*P$4)+P$5)*Q$19, 0)),0),"")</f>
        <v/>
      </c>
      <c r="R207" s="235" t="str">
        <f aca="false">IFERROR((O207+Q207),"")</f>
        <v/>
      </c>
      <c r="S207" s="236" t="str">
        <f aca="false">IF(B207&lt;&gt;"",'Database (LECTURE-RES-PRAC)'!CT204, "")</f>
        <v/>
      </c>
      <c r="T207" s="232" t="str">
        <f aca="false">IF(B207&lt;&gt;"",IFERROR(IF(B$10="80-20", (((S207/S$19)*O$4)+O$5)*T$18, IF(B$10="60-40", (((S207/S$19)*P$4)+P$5)*T$18, 0)),0),"")</f>
        <v/>
      </c>
      <c r="U207" s="236" t="str">
        <f aca="false">IF(B207&lt;&gt;"",'Database (LECTURE-RES-PRAC)'!CU204, "")</f>
        <v/>
      </c>
      <c r="V207" s="232" t="str">
        <f aca="false">IF(B207&lt;&gt;"",IFERROR(IF(B$10="80-20", (((U207/U$19)*O$4)+O$5)*V$18, IF(B$10="60-40", (((U207/U$19)*P$4)+P$5)*V$18, 0)),0),"")</f>
        <v/>
      </c>
      <c r="W207" s="233" t="str">
        <f aca="false">IFERROR((T207+V207),"")</f>
        <v/>
      </c>
      <c r="X207" s="234" t="str">
        <f aca="false">IF(B207&lt;&gt;"",IF(B$5="LECTURE",'Exam (LECTURE ONLY)'!AJ209,IF(B$5="PRACTICUM",OUTPUT!AJ209,IF(B$5="RESEARCH",OUTPUT!AJ209,IF(B$5="STUDENT FORMATION",OUTPUT!AJ209,"")))),"")</f>
        <v/>
      </c>
      <c r="Y207" s="233" t="str">
        <f aca="false">IF(B207&lt;&gt;"",IFERROR(IF(B$10="80-20", (((X207/X$19)*O$4)+O$5)*Y$19, IF(B$10="60-40", (((X207/X$19)*P$4)+P$5)*Y$19, 0)),0),"")</f>
        <v/>
      </c>
      <c r="Z207" s="237" t="str">
        <f aca="false">IFERROR((W207+Y207),"")</f>
        <v/>
      </c>
      <c r="AA207" s="238" t="str">
        <f aca="false">IFERROR(IF(((J207+R207+Z207)/3)="","",((J207+R207+Z207)/3)),"")</f>
        <v/>
      </c>
      <c r="AB207" s="229" t="str">
        <f aca="false">IFERROR(IF(AA207="","",IF(AA207&gt;=75,"PASSED","FAILED")),"")</f>
        <v/>
      </c>
    </row>
    <row r="208" customFormat="false" ht="15.75" hidden="false" customHeight="true" outlineLevel="0" collapsed="false">
      <c r="A208" s="228" t="str">
        <f aca="false">IF(ISBLANK('Database (LECTURE-RES-PRAC)'!A205),"",'Database (LECTURE-RES-PRAC)'!A205)</f>
        <v/>
      </c>
      <c r="B208" s="229" t="str">
        <f aca="false">IF(ISBLANK('Database (LECTURE-RES-PRAC)'!B205),"",'Database (LECTURE-RES-PRAC)'!B205)</f>
        <v/>
      </c>
      <c r="C208" s="230" t="str">
        <f aca="false">IF(B208&lt;&gt;"",'Database (LECTURE-RES-PRAC)'!AH205, "")</f>
        <v/>
      </c>
      <c r="D208" s="231" t="str">
        <f aca="false">IF(B208&lt;&gt;"",IFERROR(IF(B$10="80-20", (((C208/C$19)*O$4)+O$5)*D$18, IF(B$10="60-40", (((C208/C$19)*P$4)+P$5)*D$18, 0)),0),"")</f>
        <v/>
      </c>
      <c r="E208" s="230" t="str">
        <f aca="false">IF(B208&lt;&gt;"",'Database (LECTURE-RES-PRAC)'!AI205,"")</f>
        <v/>
      </c>
      <c r="F208" s="232" t="str">
        <f aca="false">IF(B208&lt;&gt;"",IFERROR(IF(B$10="80-20", (((E208/E$19)*O$4)+O$5)*F$18, IF(B$10="60-40", (((E208/E$19)*P$4)+P$5)*F$18, 0)),0),"")</f>
        <v/>
      </c>
      <c r="G208" s="233" t="str">
        <f aca="false">IF(B208&lt;&gt;"",IFERROR((D208+F208),0),"")</f>
        <v/>
      </c>
      <c r="H208" s="234" t="str">
        <f aca="false">IF(B208&lt;&gt;"",IF(B$5="LECTURE",'Exam (LECTURE ONLY)'!N210,IF(B$5="PRACTICUM",OUTPUT!N210,IF(B$5="RESEARCH",OUTPUT!N210,IF(B$5="STUDENT FORMATION",OUTPUT!N210,"")))),"")</f>
        <v/>
      </c>
      <c r="I208" s="233" t="str">
        <f aca="false">IF(B208&lt;&gt;"",IFERROR(IF(B$10="80-20", (((H208/H$19)*O$4)+O$5)*I$19, IF(B$10="60-40", (((H208/H$19)*P$4)+P$5)*I$19, 0)),0),"")</f>
        <v/>
      </c>
      <c r="J208" s="235" t="str">
        <f aca="false">IFERROR((G208+I208),"")</f>
        <v/>
      </c>
      <c r="K208" s="236" t="str">
        <f aca="false">IF(B208&lt;&gt;"",'Database (LECTURE-RES-PRAC)'!BN205, "")</f>
        <v/>
      </c>
      <c r="L208" s="232" t="str">
        <f aca="false">IF(B208&lt;&gt;"",IFERROR(IF(B$10="80-20", (((K208/K$19)*O$4)+O$5)*L$18, IF(B$10="60-40", (((K208/K$19)*P$4)+P$5)*L$18, 0)),0),"")</f>
        <v/>
      </c>
      <c r="M208" s="236" t="str">
        <f aca="false">IF(B208&lt;&gt;"",'Database (LECTURE-RES-PRAC)'!BO205, "")</f>
        <v/>
      </c>
      <c r="N208" s="232" t="str">
        <f aca="false">IF(B208&lt;&gt;"",IFERROR(IF(B$10="80-20", (((M208/M$19)*O$4)+O$5)*N$18, IF(B$10="60-40", (((M208/M$19)*P$4)+P$5)*N$18, 0)),0),"")</f>
        <v/>
      </c>
      <c r="O208" s="233" t="str">
        <f aca="false">IFERROR((L208+N208),"")</f>
        <v/>
      </c>
      <c r="P208" s="234" t="str">
        <f aca="false">IF(B208&lt;&gt;"",IF(B$5="LECTURE",'Exam (LECTURE ONLY)'!Y210,IF(B$5="PRACTICUM",OUTPUT!Z210,IF(B$5="RESEARCH",OUTPUT!Z210,IF(B$5="STUDENT FORMATION",OUTPUT!Z210,"")))),"")</f>
        <v/>
      </c>
      <c r="Q208" s="233" t="str">
        <f aca="false">IF(B208&lt;&gt;"",IFERROR(IF(B$10="80-20", (((P208/P$19)*O$4)+O$5)*Q$19, IF(B$10="60-40", (((P208/P$19)*P$4)+P$5)*Q$19, 0)),0),"")</f>
        <v/>
      </c>
      <c r="R208" s="235" t="str">
        <f aca="false">IFERROR((O208+Q208),"")</f>
        <v/>
      </c>
      <c r="S208" s="236" t="str">
        <f aca="false">IF(B208&lt;&gt;"",'Database (LECTURE-RES-PRAC)'!CT205, "")</f>
        <v/>
      </c>
      <c r="T208" s="232" t="str">
        <f aca="false">IF(B208&lt;&gt;"",IFERROR(IF(B$10="80-20", (((S208/S$19)*O$4)+O$5)*T$18, IF(B$10="60-40", (((S208/S$19)*P$4)+P$5)*T$18, 0)),0),"")</f>
        <v/>
      </c>
      <c r="U208" s="236" t="str">
        <f aca="false">IF(B208&lt;&gt;"",'Database (LECTURE-RES-PRAC)'!CU205, "")</f>
        <v/>
      </c>
      <c r="V208" s="232" t="str">
        <f aca="false">IF(B208&lt;&gt;"",IFERROR(IF(B$10="80-20", (((U208/U$19)*O$4)+O$5)*V$18, IF(B$10="60-40", (((U208/U$19)*P$4)+P$5)*V$18, 0)),0),"")</f>
        <v/>
      </c>
      <c r="W208" s="233" t="str">
        <f aca="false">IFERROR((T208+V208),"")</f>
        <v/>
      </c>
      <c r="X208" s="234" t="str">
        <f aca="false">IF(B208&lt;&gt;"",IF(B$5="LECTURE",'Exam (LECTURE ONLY)'!AJ210,IF(B$5="PRACTICUM",OUTPUT!AJ210,IF(B$5="RESEARCH",OUTPUT!AJ210,IF(B$5="STUDENT FORMATION",OUTPUT!AJ210,"")))),"")</f>
        <v/>
      </c>
      <c r="Y208" s="233" t="str">
        <f aca="false">IF(B208&lt;&gt;"",IFERROR(IF(B$10="80-20", (((X208/X$19)*O$4)+O$5)*Y$19, IF(B$10="60-40", (((X208/X$19)*P$4)+P$5)*Y$19, 0)),0),"")</f>
        <v/>
      </c>
      <c r="Z208" s="237" t="str">
        <f aca="false">IFERROR((W208+Y208),"")</f>
        <v/>
      </c>
      <c r="AA208" s="238" t="str">
        <f aca="false">IFERROR(IF(((J208+R208+Z208)/3)="","",((J208+R208+Z208)/3)),"")</f>
        <v/>
      </c>
      <c r="AB208" s="229" t="str">
        <f aca="false">IFERROR(IF(AA208="","",IF(AA208&gt;=75,"PASSED","FAILED")),"")</f>
        <v/>
      </c>
    </row>
    <row r="209" customFormat="false" ht="15.75" hidden="false" customHeight="true" outlineLevel="0" collapsed="false">
      <c r="A209" s="183" t="str">
        <f aca="false">IF(ISBLANK('Database (LECTURE-RES-PRAC)'!A206),"",'Database (LECTURE-RES-PRAC)'!A206)</f>
        <v/>
      </c>
      <c r="B209" s="184" t="str">
        <f aca="false">IF(ISBLANK('Database (LECTURE-RES-PRAC)'!B206),"",'Database (LECTURE-RES-PRAC)'!B206)</f>
        <v/>
      </c>
      <c r="C209" s="230" t="str">
        <f aca="false">IF(B209&lt;&gt;"",'Database (LECTURE-RES-PRAC)'!AH206, "")</f>
        <v/>
      </c>
      <c r="D209" s="231" t="str">
        <f aca="false">IF(B209&lt;&gt;"",IFERROR(IF(B$10="80-20", (((C209/C$19)*O$4)+O$5)*D$18, IF(B$10="60-40", (((C209/C$19)*P$4)+P$5)*D$18, 0)),0),"")</f>
        <v/>
      </c>
      <c r="E209" s="230" t="str">
        <f aca="false">IF(B209&lt;&gt;"",'Database (LECTURE-RES-PRAC)'!AI206,"")</f>
        <v/>
      </c>
      <c r="F209" s="232" t="str">
        <f aca="false">IF(B209&lt;&gt;"",IFERROR(IF(B$10="80-20", (((E209/E$19)*O$4)+O$5)*F$18, IF(B$10="60-40", (((E209/E$19)*P$4)+P$5)*F$18, 0)),0),"")</f>
        <v/>
      </c>
      <c r="G209" s="233" t="str">
        <f aca="false">IF(B209&lt;&gt;"",IFERROR((D209+F209),0),"")</f>
        <v/>
      </c>
      <c r="H209" s="234" t="str">
        <f aca="false">IF(B209&lt;&gt;"",IF(B$5="LECTURE",'Exam (LECTURE ONLY)'!N211,IF(B$5="PRACTICUM",OUTPUT!N211,IF(B$5="RESEARCH",OUTPUT!N211,IF(B$5="STUDENT FORMATION",OUTPUT!N211,"")))),"")</f>
        <v/>
      </c>
      <c r="I209" s="233" t="str">
        <f aca="false">IF(B209&lt;&gt;"",IFERROR(IF(B$10="80-20", (((H209/H$19)*O$4)+O$5)*I$19, IF(B$10="60-40", (((H209/H$19)*P$4)+P$5)*I$19, 0)),0),"")</f>
        <v/>
      </c>
      <c r="J209" s="235" t="str">
        <f aca="false">IFERROR((G209+I209),"")</f>
        <v/>
      </c>
      <c r="K209" s="236" t="str">
        <f aca="false">IF(B209&lt;&gt;"",'Database (LECTURE-RES-PRAC)'!BN206, "")</f>
        <v/>
      </c>
      <c r="L209" s="232" t="str">
        <f aca="false">IF(B209&lt;&gt;"",IFERROR(IF(B$10="80-20", (((K209/K$19)*O$4)+O$5)*L$18, IF(B$10="60-40", (((K209/K$19)*P$4)+P$5)*L$18, 0)),0),"")</f>
        <v/>
      </c>
      <c r="M209" s="236" t="str">
        <f aca="false">IF(B209&lt;&gt;"",'Database (LECTURE-RES-PRAC)'!BO206, "")</f>
        <v/>
      </c>
      <c r="N209" s="232" t="str">
        <f aca="false">IF(B209&lt;&gt;"",IFERROR(IF(B$10="80-20", (((M209/M$19)*O$4)+O$5)*N$18, IF(B$10="60-40", (((M209/M$19)*P$4)+P$5)*N$18, 0)),0),"")</f>
        <v/>
      </c>
      <c r="O209" s="233" t="str">
        <f aca="false">IFERROR((L209+N209),"")</f>
        <v/>
      </c>
      <c r="P209" s="234" t="str">
        <f aca="false">IF(B209&lt;&gt;"",IF(B$5="LECTURE",'Exam (LECTURE ONLY)'!Y211,IF(B$5="PRACTICUM",OUTPUT!Z211,IF(B$5="RESEARCH",OUTPUT!Z211,IF(B$5="STUDENT FORMATION",OUTPUT!Z211,"")))),"")</f>
        <v/>
      </c>
      <c r="Q209" s="233" t="str">
        <f aca="false">IF(B209&lt;&gt;"",IFERROR(IF(B$10="80-20", (((P209/P$19)*O$4)+O$5)*Q$19, IF(B$10="60-40", (((P209/P$19)*P$4)+P$5)*Q$19, 0)),0),"")</f>
        <v/>
      </c>
      <c r="R209" s="235" t="str">
        <f aca="false">IFERROR((O209+Q209),"")</f>
        <v/>
      </c>
      <c r="S209" s="236" t="str">
        <f aca="false">IF(B209&lt;&gt;"",'Database (LECTURE-RES-PRAC)'!CT206, "")</f>
        <v/>
      </c>
      <c r="T209" s="232" t="str">
        <f aca="false">IF(B209&lt;&gt;"",IFERROR(IF(B$10="80-20", (((S209/S$19)*O$4)+O$5)*T$18, IF(B$10="60-40", (((S209/S$19)*P$4)+P$5)*T$18, 0)),0),"")</f>
        <v/>
      </c>
      <c r="U209" s="236" t="str">
        <f aca="false">IF(B209&lt;&gt;"",'Database (LECTURE-RES-PRAC)'!CU206, "")</f>
        <v/>
      </c>
      <c r="V209" s="232" t="str">
        <f aca="false">IF(B209&lt;&gt;"",IFERROR(IF(B$10="80-20", (((U209/U$19)*O$4)+O$5)*V$18, IF(B$10="60-40", (((U209/U$19)*P$4)+P$5)*V$18, 0)),0),"")</f>
        <v/>
      </c>
      <c r="W209" s="233" t="str">
        <f aca="false">IFERROR((T209+V209),"")</f>
        <v/>
      </c>
      <c r="X209" s="234" t="str">
        <f aca="false">IF(B209&lt;&gt;"",IF(B$5="LECTURE",'Exam (LECTURE ONLY)'!AJ211,IF(B$5="PRACTICUM",OUTPUT!AJ211,IF(B$5="RESEARCH",OUTPUT!AJ211,IF(B$5="STUDENT FORMATION",OUTPUT!AJ211,"")))),"")</f>
        <v/>
      </c>
      <c r="Y209" s="233" t="str">
        <f aca="false">IF(B209&lt;&gt;"",IFERROR(IF(B$10="80-20", (((X209/X$19)*O$4)+O$5)*Y$19, IF(B$10="60-40", (((X209/X$19)*P$4)+P$5)*Y$19, 0)),0),"")</f>
        <v/>
      </c>
      <c r="Z209" s="237" t="str">
        <f aca="false">IFERROR((W209+Y209),"")</f>
        <v/>
      </c>
      <c r="AA209" s="238" t="str">
        <f aca="false">IFERROR(IF(((J209+R209+Z209)/3)="","",((J209+R209+Z209)/3)),"")</f>
        <v/>
      </c>
      <c r="AB209" s="229" t="str">
        <f aca="false">IFERROR(IF(AA209="","",IF(AA209&gt;=75,"PASSED","FAILED")),"")</f>
        <v/>
      </c>
    </row>
    <row r="210" customFormat="false" ht="15.75" hidden="false" customHeight="true" outlineLevel="0" collapsed="false">
      <c r="A210" s="228" t="str">
        <f aca="false">IF(ISBLANK('Database (LECTURE-RES-PRAC)'!A207),"",'Database (LECTURE-RES-PRAC)'!A207)</f>
        <v/>
      </c>
      <c r="B210" s="229" t="str">
        <f aca="false">IF(ISBLANK('Database (LECTURE-RES-PRAC)'!B207),"",'Database (LECTURE-RES-PRAC)'!B207)</f>
        <v/>
      </c>
      <c r="C210" s="230" t="str">
        <f aca="false">IF(B210&lt;&gt;"",'Database (LECTURE-RES-PRAC)'!AH207, "")</f>
        <v/>
      </c>
      <c r="D210" s="231" t="str">
        <f aca="false">IF(B210&lt;&gt;"",IFERROR(IF(B$10="80-20", (((C210/C$19)*O$4)+O$5)*D$18, IF(B$10="60-40", (((C210/C$19)*P$4)+P$5)*D$18, 0)),0),"")</f>
        <v/>
      </c>
      <c r="E210" s="230" t="str">
        <f aca="false">IF(B210&lt;&gt;"",'Database (LECTURE-RES-PRAC)'!AI207,"")</f>
        <v/>
      </c>
      <c r="F210" s="232" t="str">
        <f aca="false">IF(B210&lt;&gt;"",IFERROR(IF(B$10="80-20", (((E210/E$19)*O$4)+O$5)*F$18, IF(B$10="60-40", (((E210/E$19)*P$4)+P$5)*F$18, 0)),0),"")</f>
        <v/>
      </c>
      <c r="G210" s="233" t="str">
        <f aca="false">IF(B210&lt;&gt;"",IFERROR((D210+F210),0),"")</f>
        <v/>
      </c>
      <c r="H210" s="234" t="str">
        <f aca="false">IF(B210&lt;&gt;"",IF(B$5="LECTURE",'Exam (LECTURE ONLY)'!N212,IF(B$5="PRACTICUM",OUTPUT!N212,IF(B$5="RESEARCH",OUTPUT!N212,IF(B$5="STUDENT FORMATION",OUTPUT!N212,"")))),"")</f>
        <v/>
      </c>
      <c r="I210" s="233" t="str">
        <f aca="false">IF(B210&lt;&gt;"",IFERROR(IF(B$10="80-20", (((H210/H$19)*O$4)+O$5)*I$19, IF(B$10="60-40", (((H210/H$19)*P$4)+P$5)*I$19, 0)),0),"")</f>
        <v/>
      </c>
      <c r="J210" s="235" t="str">
        <f aca="false">IFERROR((G210+I210),"")</f>
        <v/>
      </c>
      <c r="K210" s="236" t="str">
        <f aca="false">IF(B210&lt;&gt;"",'Database (LECTURE-RES-PRAC)'!BN207, "")</f>
        <v/>
      </c>
      <c r="L210" s="232" t="str">
        <f aca="false">IF(B210&lt;&gt;"",IFERROR(IF(B$10="80-20", (((K210/K$19)*O$4)+O$5)*L$18, IF(B$10="60-40", (((K210/K$19)*P$4)+P$5)*L$18, 0)),0),"")</f>
        <v/>
      </c>
      <c r="M210" s="236" t="str">
        <f aca="false">IF(B210&lt;&gt;"",'Database (LECTURE-RES-PRAC)'!BO207, "")</f>
        <v/>
      </c>
      <c r="N210" s="232" t="str">
        <f aca="false">IF(B210&lt;&gt;"",IFERROR(IF(B$10="80-20", (((M210/M$19)*O$4)+O$5)*N$18, IF(B$10="60-40", (((M210/M$19)*P$4)+P$5)*N$18, 0)),0),"")</f>
        <v/>
      </c>
      <c r="O210" s="233" t="str">
        <f aca="false">IFERROR((L210+N210),"")</f>
        <v/>
      </c>
      <c r="P210" s="234" t="str">
        <f aca="false">IF(B210&lt;&gt;"",IF(B$5="LECTURE",'Exam (LECTURE ONLY)'!Y212,IF(B$5="PRACTICUM",OUTPUT!Z212,IF(B$5="RESEARCH",OUTPUT!Z212,IF(B$5="STUDENT FORMATION",OUTPUT!Z212,"")))),"")</f>
        <v/>
      </c>
      <c r="Q210" s="233" t="str">
        <f aca="false">IF(B210&lt;&gt;"",IFERROR(IF(B$10="80-20", (((P210/P$19)*O$4)+O$5)*Q$19, IF(B$10="60-40", (((P210/P$19)*P$4)+P$5)*Q$19, 0)),0),"")</f>
        <v/>
      </c>
      <c r="R210" s="235" t="str">
        <f aca="false">IFERROR((O210+Q210),"")</f>
        <v/>
      </c>
      <c r="S210" s="236" t="str">
        <f aca="false">IF(B210&lt;&gt;"",'Database (LECTURE-RES-PRAC)'!CT207, "")</f>
        <v/>
      </c>
      <c r="T210" s="232" t="str">
        <f aca="false">IF(B210&lt;&gt;"",IFERROR(IF(B$10="80-20", (((S210/S$19)*O$4)+O$5)*T$18, IF(B$10="60-40", (((S210/S$19)*P$4)+P$5)*T$18, 0)),0),"")</f>
        <v/>
      </c>
      <c r="U210" s="236" t="str">
        <f aca="false">IF(B210&lt;&gt;"",'Database (LECTURE-RES-PRAC)'!CU207, "")</f>
        <v/>
      </c>
      <c r="V210" s="232" t="str">
        <f aca="false">IF(B210&lt;&gt;"",IFERROR(IF(B$10="80-20", (((U210/U$19)*O$4)+O$5)*V$18, IF(B$10="60-40", (((U210/U$19)*P$4)+P$5)*V$18, 0)),0),"")</f>
        <v/>
      </c>
      <c r="W210" s="233" t="str">
        <f aca="false">IFERROR((T210+V210),"")</f>
        <v/>
      </c>
      <c r="X210" s="234" t="str">
        <f aca="false">IF(B210&lt;&gt;"",IF(B$5="LECTURE",'Exam (LECTURE ONLY)'!AJ212,IF(B$5="PRACTICUM",OUTPUT!AJ212,IF(B$5="RESEARCH",OUTPUT!AJ212,IF(B$5="STUDENT FORMATION",OUTPUT!AJ212,"")))),"")</f>
        <v/>
      </c>
      <c r="Y210" s="233" t="str">
        <f aca="false">IF(B210&lt;&gt;"",IFERROR(IF(B$10="80-20", (((X210/X$19)*O$4)+O$5)*Y$19, IF(B$10="60-40", (((X210/X$19)*P$4)+P$5)*Y$19, 0)),0),"")</f>
        <v/>
      </c>
      <c r="Z210" s="237" t="str">
        <f aca="false">IFERROR((W210+Y210),"")</f>
        <v/>
      </c>
      <c r="AA210" s="238" t="str">
        <f aca="false">IFERROR(IF(((J210+R210+Z210)/3)="","",((J210+R210+Z210)/3)),"")</f>
        <v/>
      </c>
      <c r="AB210" s="229" t="str">
        <f aca="false">IFERROR(IF(AA210="","",IF(AA210&gt;=75,"PASSED","FAILED")),"")</f>
        <v/>
      </c>
    </row>
    <row r="211" customFormat="false" ht="15.75" hidden="false" customHeight="true" outlineLevel="0" collapsed="false">
      <c r="A211" s="183" t="str">
        <f aca="false">IF(ISBLANK('Database (LECTURE-RES-PRAC)'!A208),"",'Database (LECTURE-RES-PRAC)'!A208)</f>
        <v/>
      </c>
      <c r="B211" s="184" t="str">
        <f aca="false">IF(ISBLANK('Database (LECTURE-RES-PRAC)'!B208),"",'Database (LECTURE-RES-PRAC)'!B208)</f>
        <v/>
      </c>
      <c r="C211" s="230" t="str">
        <f aca="false">IF(B211&lt;&gt;"",'Database (LECTURE-RES-PRAC)'!AH208, "")</f>
        <v/>
      </c>
      <c r="D211" s="231" t="str">
        <f aca="false">IF(B211&lt;&gt;"",IFERROR(IF(B$10="80-20", (((C211/C$19)*O$4)+O$5)*D$18, IF(B$10="60-40", (((C211/C$19)*P$4)+P$5)*D$18, 0)),0),"")</f>
        <v/>
      </c>
      <c r="E211" s="230" t="str">
        <f aca="false">IF(B211&lt;&gt;"",'Database (LECTURE-RES-PRAC)'!AI208,"")</f>
        <v/>
      </c>
      <c r="F211" s="232" t="str">
        <f aca="false">IF(B211&lt;&gt;"",IFERROR(IF(B$10="80-20", (((E211/E$19)*O$4)+O$5)*F$18, IF(B$10="60-40", (((E211/E$19)*P$4)+P$5)*F$18, 0)),0),"")</f>
        <v/>
      </c>
      <c r="G211" s="233" t="str">
        <f aca="false">IF(B211&lt;&gt;"",IFERROR((D211+F211),0),"")</f>
        <v/>
      </c>
      <c r="H211" s="234" t="str">
        <f aca="false">IF(B211&lt;&gt;"",IF(B$5="LECTURE",'Exam (LECTURE ONLY)'!N213,IF(B$5="PRACTICUM",OUTPUT!N213,IF(B$5="RESEARCH",OUTPUT!N213,IF(B$5="STUDENT FORMATION",OUTPUT!N213,"")))),"")</f>
        <v/>
      </c>
      <c r="I211" s="233" t="str">
        <f aca="false">IF(B211&lt;&gt;"",IFERROR(IF(B$10="80-20", (((H211/H$19)*O$4)+O$5)*I$19, IF(B$10="60-40", (((H211/H$19)*P$4)+P$5)*I$19, 0)),0),"")</f>
        <v/>
      </c>
      <c r="J211" s="235" t="str">
        <f aca="false">IFERROR((G211+I211),"")</f>
        <v/>
      </c>
      <c r="K211" s="236" t="str">
        <f aca="false">IF(B211&lt;&gt;"",'Database (LECTURE-RES-PRAC)'!BN208, "")</f>
        <v/>
      </c>
      <c r="L211" s="232" t="str">
        <f aca="false">IF(B211&lt;&gt;"",IFERROR(IF(B$10="80-20", (((K211/K$19)*O$4)+O$5)*L$18, IF(B$10="60-40", (((K211/K$19)*P$4)+P$5)*L$18, 0)),0),"")</f>
        <v/>
      </c>
      <c r="M211" s="236" t="str">
        <f aca="false">IF(B211&lt;&gt;"",'Database (LECTURE-RES-PRAC)'!BO208, "")</f>
        <v/>
      </c>
      <c r="N211" s="232" t="str">
        <f aca="false">IF(B211&lt;&gt;"",IFERROR(IF(B$10="80-20", (((M211/M$19)*O$4)+O$5)*N$18, IF(B$10="60-40", (((M211/M$19)*P$4)+P$5)*N$18, 0)),0),"")</f>
        <v/>
      </c>
      <c r="O211" s="233" t="str">
        <f aca="false">IFERROR((L211+N211),"")</f>
        <v/>
      </c>
      <c r="P211" s="234" t="str">
        <f aca="false">IF(B211&lt;&gt;"",IF(B$5="LECTURE",'Exam (LECTURE ONLY)'!Y213,IF(B$5="PRACTICUM",OUTPUT!Z213,IF(B$5="RESEARCH",OUTPUT!Z213,IF(B$5="STUDENT FORMATION",OUTPUT!Z213,"")))),"")</f>
        <v/>
      </c>
      <c r="Q211" s="233" t="str">
        <f aca="false">IF(B211&lt;&gt;"",IFERROR(IF(B$10="80-20", (((P211/P$19)*O$4)+O$5)*Q$19, IF(B$10="60-40", (((P211/P$19)*P$4)+P$5)*Q$19, 0)),0),"")</f>
        <v/>
      </c>
      <c r="R211" s="235" t="str">
        <f aca="false">IFERROR((O211+Q211),"")</f>
        <v/>
      </c>
      <c r="S211" s="236" t="str">
        <f aca="false">IF(B211&lt;&gt;"",'Database (LECTURE-RES-PRAC)'!CT208, "")</f>
        <v/>
      </c>
      <c r="T211" s="232" t="str">
        <f aca="false">IF(B211&lt;&gt;"",IFERROR(IF(B$10="80-20", (((S211/S$19)*O$4)+O$5)*T$18, IF(B$10="60-40", (((S211/S$19)*P$4)+P$5)*T$18, 0)),0),"")</f>
        <v/>
      </c>
      <c r="U211" s="236" t="str">
        <f aca="false">IF(B211&lt;&gt;"",'Database (LECTURE-RES-PRAC)'!CU208, "")</f>
        <v/>
      </c>
      <c r="V211" s="232" t="str">
        <f aca="false">IF(B211&lt;&gt;"",IFERROR(IF(B$10="80-20", (((U211/U$19)*O$4)+O$5)*V$18, IF(B$10="60-40", (((U211/U$19)*P$4)+P$5)*V$18, 0)),0),"")</f>
        <v/>
      </c>
      <c r="W211" s="233" t="str">
        <f aca="false">IFERROR((T211+V211),"")</f>
        <v/>
      </c>
      <c r="X211" s="234" t="str">
        <f aca="false">IF(B211&lt;&gt;"",IF(B$5="LECTURE",'Exam (LECTURE ONLY)'!AJ213,IF(B$5="PRACTICUM",OUTPUT!AJ213,IF(B$5="RESEARCH",OUTPUT!AJ213,IF(B$5="STUDENT FORMATION",OUTPUT!AJ213,"")))),"")</f>
        <v/>
      </c>
      <c r="Y211" s="233" t="str">
        <f aca="false">IF(B211&lt;&gt;"",IFERROR(IF(B$10="80-20", (((X211/X$19)*O$4)+O$5)*Y$19, IF(B$10="60-40", (((X211/X$19)*P$4)+P$5)*Y$19, 0)),0),"")</f>
        <v/>
      </c>
      <c r="Z211" s="237" t="str">
        <f aca="false">IFERROR((W211+Y211),"")</f>
        <v/>
      </c>
      <c r="AA211" s="238" t="str">
        <f aca="false">IFERROR(IF(((J211+R211+Z211)/3)="","",((J211+R211+Z211)/3)),"")</f>
        <v/>
      </c>
      <c r="AB211" s="229" t="str">
        <f aca="false">IFERROR(IF(AA211="","",IF(AA211&gt;=75,"PASSED","FAILED")),"")</f>
        <v/>
      </c>
    </row>
    <row r="212" customFormat="false" ht="15.75" hidden="false" customHeight="true" outlineLevel="0" collapsed="false">
      <c r="A212" s="228" t="str">
        <f aca="false">IF(ISBLANK('Database (LECTURE-RES-PRAC)'!A209),"",'Database (LECTURE-RES-PRAC)'!A209)</f>
        <v/>
      </c>
      <c r="B212" s="229" t="str">
        <f aca="false">IF(ISBLANK('Database (LECTURE-RES-PRAC)'!B209),"",'Database (LECTURE-RES-PRAC)'!B209)</f>
        <v/>
      </c>
      <c r="C212" s="230" t="str">
        <f aca="false">IF(B212&lt;&gt;"",'Database (LECTURE-RES-PRAC)'!AH209, "")</f>
        <v/>
      </c>
      <c r="D212" s="231" t="str">
        <f aca="false">IF(B212&lt;&gt;"",IFERROR(IF(B$10="80-20", (((C212/C$19)*O$4)+O$5)*D$18, IF(B$10="60-40", (((C212/C$19)*P$4)+P$5)*D$18, 0)),0),"")</f>
        <v/>
      </c>
      <c r="E212" s="230" t="str">
        <f aca="false">IF(B212&lt;&gt;"",'Database (LECTURE-RES-PRAC)'!AI209,"")</f>
        <v/>
      </c>
      <c r="F212" s="232" t="str">
        <f aca="false">IF(B212&lt;&gt;"",IFERROR(IF(B$10="80-20", (((E212/E$19)*O$4)+O$5)*F$18, IF(B$10="60-40", (((E212/E$19)*P$4)+P$5)*F$18, 0)),0),"")</f>
        <v/>
      </c>
      <c r="G212" s="233" t="str">
        <f aca="false">IF(B212&lt;&gt;"",IFERROR((D212+F212),0),"")</f>
        <v/>
      </c>
      <c r="H212" s="234" t="str">
        <f aca="false">IF(B212&lt;&gt;"",IF(B$5="LECTURE",'Exam (LECTURE ONLY)'!N214,IF(B$5="PRACTICUM",OUTPUT!N214,IF(B$5="RESEARCH",OUTPUT!N214,IF(B$5="STUDENT FORMATION",OUTPUT!N214,"")))),"")</f>
        <v/>
      </c>
      <c r="I212" s="233" t="str">
        <f aca="false">IF(B212&lt;&gt;"",IFERROR(IF(B$10="80-20", (((H212/H$19)*O$4)+O$5)*I$19, IF(B$10="60-40", (((H212/H$19)*P$4)+P$5)*I$19, 0)),0),"")</f>
        <v/>
      </c>
      <c r="J212" s="235" t="str">
        <f aca="false">IFERROR((G212+I212),"")</f>
        <v/>
      </c>
      <c r="K212" s="236" t="str">
        <f aca="false">IF(B212&lt;&gt;"",'Database (LECTURE-RES-PRAC)'!BN209, "")</f>
        <v/>
      </c>
      <c r="L212" s="232" t="str">
        <f aca="false">IF(B212&lt;&gt;"",IFERROR(IF(B$10="80-20", (((K212/K$19)*O$4)+O$5)*L$18, IF(B$10="60-40", (((K212/K$19)*P$4)+P$5)*L$18, 0)),0),"")</f>
        <v/>
      </c>
      <c r="M212" s="236" t="str">
        <f aca="false">IF(B212&lt;&gt;"",'Database (LECTURE-RES-PRAC)'!BO209, "")</f>
        <v/>
      </c>
      <c r="N212" s="232" t="str">
        <f aca="false">IF(B212&lt;&gt;"",IFERROR(IF(B$10="80-20", (((M212/M$19)*O$4)+O$5)*N$18, IF(B$10="60-40", (((M212/M$19)*P$4)+P$5)*N$18, 0)),0),"")</f>
        <v/>
      </c>
      <c r="O212" s="233" t="str">
        <f aca="false">IFERROR((L212+N212),"")</f>
        <v/>
      </c>
      <c r="P212" s="234" t="str">
        <f aca="false">IF(B212&lt;&gt;"",IF(B$5="LECTURE",'Exam (LECTURE ONLY)'!Y214,IF(B$5="PRACTICUM",OUTPUT!Z214,IF(B$5="RESEARCH",OUTPUT!Z214,IF(B$5="STUDENT FORMATION",OUTPUT!Z214,"")))),"")</f>
        <v/>
      </c>
      <c r="Q212" s="233" t="str">
        <f aca="false">IF(B212&lt;&gt;"",IFERROR(IF(B$10="80-20", (((P212/P$19)*O$4)+O$5)*Q$19, IF(B$10="60-40", (((P212/P$19)*P$4)+P$5)*Q$19, 0)),0),"")</f>
        <v/>
      </c>
      <c r="R212" s="235" t="str">
        <f aca="false">IFERROR((O212+Q212),"")</f>
        <v/>
      </c>
      <c r="S212" s="236" t="str">
        <f aca="false">IF(B212&lt;&gt;"",'Database (LECTURE-RES-PRAC)'!CT209, "")</f>
        <v/>
      </c>
      <c r="T212" s="232" t="str">
        <f aca="false">IF(B212&lt;&gt;"",IFERROR(IF(B$10="80-20", (((S212/S$19)*O$4)+O$5)*T$18, IF(B$10="60-40", (((S212/S$19)*P$4)+P$5)*T$18, 0)),0),"")</f>
        <v/>
      </c>
      <c r="U212" s="236" t="str">
        <f aca="false">IF(B212&lt;&gt;"",'Database (LECTURE-RES-PRAC)'!CU209, "")</f>
        <v/>
      </c>
      <c r="V212" s="232" t="str">
        <f aca="false">IF(B212&lt;&gt;"",IFERROR(IF(B$10="80-20", (((U212/U$19)*O$4)+O$5)*V$18, IF(B$10="60-40", (((U212/U$19)*P$4)+P$5)*V$18, 0)),0),"")</f>
        <v/>
      </c>
      <c r="W212" s="233" t="str">
        <f aca="false">IFERROR((T212+V212),"")</f>
        <v/>
      </c>
      <c r="X212" s="234" t="str">
        <f aca="false">IF(B212&lt;&gt;"",IF(B$5="LECTURE",'Exam (LECTURE ONLY)'!AJ214,IF(B$5="PRACTICUM",OUTPUT!AJ214,IF(B$5="RESEARCH",OUTPUT!AJ214,IF(B$5="STUDENT FORMATION",OUTPUT!AJ214,"")))),"")</f>
        <v/>
      </c>
      <c r="Y212" s="233" t="str">
        <f aca="false">IF(B212&lt;&gt;"",IFERROR(IF(B$10="80-20", (((X212/X$19)*O$4)+O$5)*Y$19, IF(B$10="60-40", (((X212/X$19)*P$4)+P$5)*Y$19, 0)),0),"")</f>
        <v/>
      </c>
      <c r="Z212" s="237" t="str">
        <f aca="false">IFERROR((W212+Y212),"")</f>
        <v/>
      </c>
      <c r="AA212" s="238" t="str">
        <f aca="false">IFERROR(IF(((J212+R212+Z212)/3)="","",((J212+R212+Z212)/3)),"")</f>
        <v/>
      </c>
      <c r="AB212" s="229" t="str">
        <f aca="false">IFERROR(IF(AA212="","",IF(AA212&gt;=75,"PASSED","FAILED")),"")</f>
        <v/>
      </c>
    </row>
    <row r="213" customFormat="false" ht="15.75" hidden="false" customHeight="true" outlineLevel="0" collapsed="false">
      <c r="A213" s="183" t="str">
        <f aca="false">IF(ISBLANK('Database (LECTURE-RES-PRAC)'!A210),"",'Database (LECTURE-RES-PRAC)'!A210)</f>
        <v/>
      </c>
      <c r="B213" s="184" t="str">
        <f aca="false">IF(ISBLANK('Database (LECTURE-RES-PRAC)'!B210),"",'Database (LECTURE-RES-PRAC)'!B210)</f>
        <v/>
      </c>
      <c r="C213" s="230" t="str">
        <f aca="false">IF(B213&lt;&gt;"",'Database (LECTURE-RES-PRAC)'!AH210, "")</f>
        <v/>
      </c>
      <c r="D213" s="231" t="str">
        <f aca="false">IF(B213&lt;&gt;"",IFERROR(IF(B$10="80-20", (((C213/C$19)*O$4)+O$5)*D$18, IF(B$10="60-40", (((C213/C$19)*P$4)+P$5)*D$18, 0)),0),"")</f>
        <v/>
      </c>
      <c r="E213" s="230" t="str">
        <f aca="false">IF(B213&lt;&gt;"",'Database (LECTURE-RES-PRAC)'!AI210,"")</f>
        <v/>
      </c>
      <c r="F213" s="232" t="str">
        <f aca="false">IF(B213&lt;&gt;"",IFERROR(IF(B$10="80-20", (((E213/E$19)*O$4)+O$5)*F$18, IF(B$10="60-40", (((E213/E$19)*P$4)+P$5)*F$18, 0)),0),"")</f>
        <v/>
      </c>
      <c r="G213" s="233" t="str">
        <f aca="false">IF(B213&lt;&gt;"",IFERROR((D213+F213),0),"")</f>
        <v/>
      </c>
      <c r="H213" s="234" t="str">
        <f aca="false">IF(B213&lt;&gt;"",IF(B$5="LECTURE",'Exam (LECTURE ONLY)'!N215,IF(B$5="PRACTICUM",OUTPUT!N215,IF(B$5="RESEARCH",OUTPUT!N215,IF(B$5="STUDENT FORMATION",OUTPUT!N215,"")))),"")</f>
        <v/>
      </c>
      <c r="I213" s="233" t="str">
        <f aca="false">IF(B213&lt;&gt;"",IFERROR(IF(B$10="80-20", (((H213/H$19)*O$4)+O$5)*I$19, IF(B$10="60-40", (((H213/H$19)*P$4)+P$5)*I$19, 0)),0),"")</f>
        <v/>
      </c>
      <c r="J213" s="235" t="str">
        <f aca="false">IFERROR((G213+I213),"")</f>
        <v/>
      </c>
      <c r="K213" s="236" t="str">
        <f aca="false">IF(B213&lt;&gt;"",'Database (LECTURE-RES-PRAC)'!BN210, "")</f>
        <v/>
      </c>
      <c r="L213" s="232" t="str">
        <f aca="false">IF(B213&lt;&gt;"",IFERROR(IF(B$10="80-20", (((K213/K$19)*O$4)+O$5)*L$18, IF(B$10="60-40", (((K213/K$19)*P$4)+P$5)*L$18, 0)),0),"")</f>
        <v/>
      </c>
      <c r="M213" s="236" t="str">
        <f aca="false">IF(B213&lt;&gt;"",'Database (LECTURE-RES-PRAC)'!BO210, "")</f>
        <v/>
      </c>
      <c r="N213" s="232" t="str">
        <f aca="false">IF(B213&lt;&gt;"",IFERROR(IF(B$10="80-20", (((M213/M$19)*O$4)+O$5)*N$18, IF(B$10="60-40", (((M213/M$19)*P$4)+P$5)*N$18, 0)),0),"")</f>
        <v/>
      </c>
      <c r="O213" s="233" t="str">
        <f aca="false">IFERROR((L213+N213),"")</f>
        <v/>
      </c>
      <c r="P213" s="234" t="str">
        <f aca="false">IF(B213&lt;&gt;"",IF(B$5="LECTURE",'Exam (LECTURE ONLY)'!Y215,IF(B$5="PRACTICUM",OUTPUT!Z215,IF(B$5="RESEARCH",OUTPUT!Z215,IF(B$5="STUDENT FORMATION",OUTPUT!Z215,"")))),"")</f>
        <v/>
      </c>
      <c r="Q213" s="233" t="str">
        <f aca="false">IF(B213&lt;&gt;"",IFERROR(IF(B$10="80-20", (((P213/P$19)*O$4)+O$5)*Q$19, IF(B$10="60-40", (((P213/P$19)*P$4)+P$5)*Q$19, 0)),0),"")</f>
        <v/>
      </c>
      <c r="R213" s="235" t="str">
        <f aca="false">IFERROR((O213+Q213),"")</f>
        <v/>
      </c>
      <c r="S213" s="236" t="str">
        <f aca="false">IF(B213&lt;&gt;"",'Database (LECTURE-RES-PRAC)'!CT210, "")</f>
        <v/>
      </c>
      <c r="T213" s="232" t="str">
        <f aca="false">IF(B213&lt;&gt;"",IFERROR(IF(B$10="80-20", (((S213/S$19)*O$4)+O$5)*T$18, IF(B$10="60-40", (((S213/S$19)*P$4)+P$5)*T$18, 0)),0),"")</f>
        <v/>
      </c>
      <c r="U213" s="236" t="str">
        <f aca="false">IF(B213&lt;&gt;"",'Database (LECTURE-RES-PRAC)'!CU210, "")</f>
        <v/>
      </c>
      <c r="V213" s="232" t="str">
        <f aca="false">IF(B213&lt;&gt;"",IFERROR(IF(B$10="80-20", (((U213/U$19)*O$4)+O$5)*V$18, IF(B$10="60-40", (((U213/U$19)*P$4)+P$5)*V$18, 0)),0),"")</f>
        <v/>
      </c>
      <c r="W213" s="233" t="str">
        <f aca="false">IFERROR((T213+V213),"")</f>
        <v/>
      </c>
      <c r="X213" s="234" t="str">
        <f aca="false">IF(B213&lt;&gt;"",IF(B$5="LECTURE",'Exam (LECTURE ONLY)'!AJ215,IF(B$5="PRACTICUM",OUTPUT!AJ215,IF(B$5="RESEARCH",OUTPUT!AJ215,IF(B$5="STUDENT FORMATION",OUTPUT!AJ215,"")))),"")</f>
        <v/>
      </c>
      <c r="Y213" s="233" t="str">
        <f aca="false">IF(B213&lt;&gt;"",IFERROR(IF(B$10="80-20", (((X213/X$19)*O$4)+O$5)*Y$19, IF(B$10="60-40", (((X213/X$19)*P$4)+P$5)*Y$19, 0)),0),"")</f>
        <v/>
      </c>
      <c r="Z213" s="237" t="str">
        <f aca="false">IFERROR((W213+Y213),"")</f>
        <v/>
      </c>
      <c r="AA213" s="238" t="str">
        <f aca="false">IFERROR(IF(((J213+R213+Z213)/3)="","",((J213+R213+Z213)/3)),"")</f>
        <v/>
      </c>
      <c r="AB213" s="229" t="str">
        <f aca="false">IFERROR(IF(AA213="","",IF(AA213&gt;=75,"PASSED","FAILED")),"")</f>
        <v/>
      </c>
    </row>
    <row r="214" customFormat="false" ht="15.75" hidden="false" customHeight="true" outlineLevel="0" collapsed="false">
      <c r="A214" s="228" t="str">
        <f aca="false">IF(ISBLANK('Database (LECTURE-RES-PRAC)'!A211),"",'Database (LECTURE-RES-PRAC)'!A211)</f>
        <v/>
      </c>
      <c r="B214" s="229" t="str">
        <f aca="false">IF(ISBLANK('Database (LECTURE-RES-PRAC)'!B211),"",'Database (LECTURE-RES-PRAC)'!B211)</f>
        <v/>
      </c>
      <c r="C214" s="230" t="str">
        <f aca="false">IF(B214&lt;&gt;"",'Database (LECTURE-RES-PRAC)'!AH211, "")</f>
        <v/>
      </c>
      <c r="D214" s="231" t="str">
        <f aca="false">IF(B214&lt;&gt;"",IFERROR(IF(B$10="80-20", (((C214/C$19)*O$4)+O$5)*D$18, IF(B$10="60-40", (((C214/C$19)*P$4)+P$5)*D$18, 0)),0),"")</f>
        <v/>
      </c>
      <c r="E214" s="230" t="str">
        <f aca="false">IF(B214&lt;&gt;"",'Database (LECTURE-RES-PRAC)'!AI211,"")</f>
        <v/>
      </c>
      <c r="F214" s="232" t="str">
        <f aca="false">IF(B214&lt;&gt;"",IFERROR(IF(B$10="80-20", (((E214/E$19)*O$4)+O$5)*F$18, IF(B$10="60-40", (((E214/E$19)*P$4)+P$5)*F$18, 0)),0),"")</f>
        <v/>
      </c>
      <c r="G214" s="233" t="str">
        <f aca="false">IF(B214&lt;&gt;"",IFERROR((D214+F214),0),"")</f>
        <v/>
      </c>
      <c r="H214" s="234" t="str">
        <f aca="false">IF(B214&lt;&gt;"",IF(B$5="LECTURE",'Exam (LECTURE ONLY)'!N216,IF(B$5="PRACTICUM",OUTPUT!N216,IF(B$5="RESEARCH",OUTPUT!N216,IF(B$5="STUDENT FORMATION",OUTPUT!N216,"")))),"")</f>
        <v/>
      </c>
      <c r="I214" s="233" t="str">
        <f aca="false">IF(B214&lt;&gt;"",IFERROR(IF(B$10="80-20", (((H214/H$19)*O$4)+O$5)*I$19, IF(B$10="60-40", (((H214/H$19)*P$4)+P$5)*I$19, 0)),0),"")</f>
        <v/>
      </c>
      <c r="J214" s="235" t="str">
        <f aca="false">IFERROR((G214+I214),"")</f>
        <v/>
      </c>
      <c r="K214" s="236" t="str">
        <f aca="false">IF(B214&lt;&gt;"",'Database (LECTURE-RES-PRAC)'!BN211, "")</f>
        <v/>
      </c>
      <c r="L214" s="232" t="str">
        <f aca="false">IF(B214&lt;&gt;"",IFERROR(IF(B$10="80-20", (((K214/K$19)*O$4)+O$5)*L$18, IF(B$10="60-40", (((K214/K$19)*P$4)+P$5)*L$18, 0)),0),"")</f>
        <v/>
      </c>
      <c r="M214" s="236" t="str">
        <f aca="false">IF(B214&lt;&gt;"",'Database (LECTURE-RES-PRAC)'!BO211, "")</f>
        <v/>
      </c>
      <c r="N214" s="232" t="str">
        <f aca="false">IF(B214&lt;&gt;"",IFERROR(IF(B$10="80-20", (((M214/M$19)*O$4)+O$5)*N$18, IF(B$10="60-40", (((M214/M$19)*P$4)+P$5)*N$18, 0)),0),"")</f>
        <v/>
      </c>
      <c r="O214" s="233" t="str">
        <f aca="false">IFERROR((L214+N214),"")</f>
        <v/>
      </c>
      <c r="P214" s="234" t="str">
        <f aca="false">IF(B214&lt;&gt;"",IF(B$5="LECTURE",'Exam (LECTURE ONLY)'!Y216,IF(B$5="PRACTICUM",OUTPUT!Z216,IF(B$5="RESEARCH",OUTPUT!Z216,IF(B$5="STUDENT FORMATION",OUTPUT!Z216,"")))),"")</f>
        <v/>
      </c>
      <c r="Q214" s="233" t="str">
        <f aca="false">IF(B214&lt;&gt;"",IFERROR(IF(B$10="80-20", (((P214/P$19)*O$4)+O$5)*Q$19, IF(B$10="60-40", (((P214/P$19)*P$4)+P$5)*Q$19, 0)),0),"")</f>
        <v/>
      </c>
      <c r="R214" s="235" t="str">
        <f aca="false">IFERROR((O214+Q214),"")</f>
        <v/>
      </c>
      <c r="S214" s="236" t="str">
        <f aca="false">IF(B214&lt;&gt;"",'Database (LECTURE-RES-PRAC)'!CT211, "")</f>
        <v/>
      </c>
      <c r="T214" s="232" t="str">
        <f aca="false">IF(B214&lt;&gt;"",IFERROR(IF(B$10="80-20", (((S214/S$19)*O$4)+O$5)*T$18, IF(B$10="60-40", (((S214/S$19)*P$4)+P$5)*T$18, 0)),0),"")</f>
        <v/>
      </c>
      <c r="U214" s="236" t="str">
        <f aca="false">IF(B214&lt;&gt;"",'Database (LECTURE-RES-PRAC)'!CU211, "")</f>
        <v/>
      </c>
      <c r="V214" s="232" t="str">
        <f aca="false">IF(B214&lt;&gt;"",IFERROR(IF(B$10="80-20", (((U214/U$19)*O$4)+O$5)*V$18, IF(B$10="60-40", (((U214/U$19)*P$4)+P$5)*V$18, 0)),0),"")</f>
        <v/>
      </c>
      <c r="W214" s="233" t="str">
        <f aca="false">IFERROR((T214+V214),"")</f>
        <v/>
      </c>
      <c r="X214" s="234" t="str">
        <f aca="false">IF(B214&lt;&gt;"",IF(B$5="LECTURE",'Exam (LECTURE ONLY)'!AJ216,IF(B$5="PRACTICUM",OUTPUT!AJ216,IF(B$5="RESEARCH",OUTPUT!AJ216,IF(B$5="STUDENT FORMATION",OUTPUT!AJ216,"")))),"")</f>
        <v/>
      </c>
      <c r="Y214" s="233" t="str">
        <f aca="false">IF(B214&lt;&gt;"",IFERROR(IF(B$10="80-20", (((X214/X$19)*O$4)+O$5)*Y$19, IF(B$10="60-40", (((X214/X$19)*P$4)+P$5)*Y$19, 0)),0),"")</f>
        <v/>
      </c>
      <c r="Z214" s="237" t="str">
        <f aca="false">IFERROR((W214+Y214),"")</f>
        <v/>
      </c>
      <c r="AA214" s="238" t="str">
        <f aca="false">IFERROR(IF(((J214+R214+Z214)/3)="","",((J214+R214+Z214)/3)),"")</f>
        <v/>
      </c>
      <c r="AB214" s="229" t="str">
        <f aca="false">IFERROR(IF(AA214="","",IF(AA214&gt;=75,"PASSED","FAILED")),"")</f>
        <v/>
      </c>
    </row>
    <row r="215" customFormat="false" ht="15.75" hidden="false" customHeight="true" outlineLevel="0" collapsed="false">
      <c r="A215" s="183" t="str">
        <f aca="false">IF(ISBLANK('Database (LECTURE-RES-PRAC)'!A212),"",'Database (LECTURE-RES-PRAC)'!A212)</f>
        <v/>
      </c>
      <c r="B215" s="184" t="str">
        <f aca="false">IF(ISBLANK('Database (LECTURE-RES-PRAC)'!B212),"",'Database (LECTURE-RES-PRAC)'!B212)</f>
        <v/>
      </c>
      <c r="C215" s="230" t="str">
        <f aca="false">IF(B215&lt;&gt;"",'Database (LECTURE-RES-PRAC)'!AH212, "")</f>
        <v/>
      </c>
      <c r="D215" s="231" t="str">
        <f aca="false">IF(B215&lt;&gt;"",IFERROR(IF(B$10="80-20", (((C215/C$19)*O$4)+O$5)*D$18, IF(B$10="60-40", (((C215/C$19)*P$4)+P$5)*D$18, 0)),0),"")</f>
        <v/>
      </c>
      <c r="E215" s="230" t="str">
        <f aca="false">IF(B215&lt;&gt;"",'Database (LECTURE-RES-PRAC)'!AI212,"")</f>
        <v/>
      </c>
      <c r="F215" s="232" t="str">
        <f aca="false">IF(B215&lt;&gt;"",IFERROR(IF(B$10="80-20", (((E215/E$19)*O$4)+O$5)*F$18, IF(B$10="60-40", (((E215/E$19)*P$4)+P$5)*F$18, 0)),0),"")</f>
        <v/>
      </c>
      <c r="G215" s="233" t="str">
        <f aca="false">IF(B215&lt;&gt;"",IFERROR((D215+F215),0),"")</f>
        <v/>
      </c>
      <c r="H215" s="234" t="str">
        <f aca="false">IF(B215&lt;&gt;"",IF(B$5="LECTURE",'Exam (LECTURE ONLY)'!N217,IF(B$5="PRACTICUM",OUTPUT!N217,IF(B$5="RESEARCH",OUTPUT!N217,IF(B$5="STUDENT FORMATION",OUTPUT!N217,"")))),"")</f>
        <v/>
      </c>
      <c r="I215" s="233" t="str">
        <f aca="false">IF(B215&lt;&gt;"",IFERROR(IF(B$10="80-20", (((H215/H$19)*O$4)+O$5)*I$19, IF(B$10="60-40", (((H215/H$19)*P$4)+P$5)*I$19, 0)),0),"")</f>
        <v/>
      </c>
      <c r="J215" s="235" t="str">
        <f aca="false">IFERROR((G215+I215),"")</f>
        <v/>
      </c>
      <c r="K215" s="236" t="str">
        <f aca="false">IF(B215&lt;&gt;"",'Database (LECTURE-RES-PRAC)'!BN212, "")</f>
        <v/>
      </c>
      <c r="L215" s="232" t="str">
        <f aca="false">IF(B215&lt;&gt;"",IFERROR(IF(B$10="80-20", (((K215/K$19)*O$4)+O$5)*L$18, IF(B$10="60-40", (((K215/K$19)*P$4)+P$5)*L$18, 0)),0),"")</f>
        <v/>
      </c>
      <c r="M215" s="236" t="str">
        <f aca="false">IF(B215&lt;&gt;"",'Database (LECTURE-RES-PRAC)'!BO212, "")</f>
        <v/>
      </c>
      <c r="N215" s="232" t="str">
        <f aca="false">IF(B215&lt;&gt;"",IFERROR(IF(B$10="80-20", (((M215/M$19)*O$4)+O$5)*N$18, IF(B$10="60-40", (((M215/M$19)*P$4)+P$5)*N$18, 0)),0),"")</f>
        <v/>
      </c>
      <c r="O215" s="233" t="str">
        <f aca="false">IFERROR((L215+N215),"")</f>
        <v/>
      </c>
      <c r="P215" s="234" t="str">
        <f aca="false">IF(B215&lt;&gt;"",IF(B$5="LECTURE",'Exam (LECTURE ONLY)'!Y217,IF(B$5="PRACTICUM",OUTPUT!Z217,IF(B$5="RESEARCH",OUTPUT!Z217,IF(B$5="STUDENT FORMATION",OUTPUT!Z217,"")))),"")</f>
        <v/>
      </c>
      <c r="Q215" s="233" t="str">
        <f aca="false">IF(B215&lt;&gt;"",IFERROR(IF(B$10="80-20", (((P215/P$19)*O$4)+O$5)*Q$19, IF(B$10="60-40", (((P215/P$19)*P$4)+P$5)*Q$19, 0)),0),"")</f>
        <v/>
      </c>
      <c r="R215" s="235" t="str">
        <f aca="false">IFERROR((O215+Q215),"")</f>
        <v/>
      </c>
      <c r="S215" s="236" t="str">
        <f aca="false">IF(B215&lt;&gt;"",'Database (LECTURE-RES-PRAC)'!CT212, "")</f>
        <v/>
      </c>
      <c r="T215" s="232" t="str">
        <f aca="false">IF(B215&lt;&gt;"",IFERROR(IF(B$10="80-20", (((S215/S$19)*O$4)+O$5)*T$18, IF(B$10="60-40", (((S215/S$19)*P$4)+P$5)*T$18, 0)),0),"")</f>
        <v/>
      </c>
      <c r="U215" s="236" t="str">
        <f aca="false">IF(B215&lt;&gt;"",'Database (LECTURE-RES-PRAC)'!CU212, "")</f>
        <v/>
      </c>
      <c r="V215" s="232" t="str">
        <f aca="false">IF(B215&lt;&gt;"",IFERROR(IF(B$10="80-20", (((U215/U$19)*O$4)+O$5)*V$18, IF(B$10="60-40", (((U215/U$19)*P$4)+P$5)*V$18, 0)),0),"")</f>
        <v/>
      </c>
      <c r="W215" s="233" t="str">
        <f aca="false">IFERROR((T215+V215),"")</f>
        <v/>
      </c>
      <c r="X215" s="234" t="str">
        <f aca="false">IF(B215&lt;&gt;"",IF(B$5="LECTURE",'Exam (LECTURE ONLY)'!AJ217,IF(B$5="PRACTICUM",OUTPUT!AJ217,IF(B$5="RESEARCH",OUTPUT!AJ217,IF(B$5="STUDENT FORMATION",OUTPUT!AJ217,"")))),"")</f>
        <v/>
      </c>
      <c r="Y215" s="233" t="str">
        <f aca="false">IF(B215&lt;&gt;"",IFERROR(IF(B$10="80-20", (((X215/X$19)*O$4)+O$5)*Y$19, IF(B$10="60-40", (((X215/X$19)*P$4)+P$5)*Y$19, 0)),0),"")</f>
        <v/>
      </c>
      <c r="Z215" s="237" t="str">
        <f aca="false">IFERROR((W215+Y215),"")</f>
        <v/>
      </c>
      <c r="AA215" s="238" t="str">
        <f aca="false">IFERROR(IF(((J215+R215+Z215)/3)="","",((J215+R215+Z215)/3)),"")</f>
        <v/>
      </c>
      <c r="AB215" s="229" t="str">
        <f aca="false">IFERROR(IF(AA215="","",IF(AA215&gt;=75,"PASSED","FAILED")),"")</f>
        <v/>
      </c>
    </row>
    <row r="216" customFormat="false" ht="15.75" hidden="false" customHeight="true" outlineLevel="0" collapsed="false">
      <c r="A216" s="228" t="str">
        <f aca="false">IF(ISBLANK('Database (LECTURE-RES-PRAC)'!A213),"",'Database (LECTURE-RES-PRAC)'!A213)</f>
        <v/>
      </c>
      <c r="B216" s="229" t="str">
        <f aca="false">IF(ISBLANK('Database (LECTURE-RES-PRAC)'!B213),"",'Database (LECTURE-RES-PRAC)'!B213)</f>
        <v/>
      </c>
      <c r="C216" s="230" t="str">
        <f aca="false">IF(B216&lt;&gt;"",'Database (LECTURE-RES-PRAC)'!AH213, "")</f>
        <v/>
      </c>
      <c r="D216" s="231" t="str">
        <f aca="false">IF(B216&lt;&gt;"",IFERROR(IF(B$10="80-20", (((C216/C$19)*O$4)+O$5)*D$18, IF(B$10="60-40", (((C216/C$19)*P$4)+P$5)*D$18, 0)),0),"")</f>
        <v/>
      </c>
      <c r="E216" s="230" t="str">
        <f aca="false">IF(B216&lt;&gt;"",'Database (LECTURE-RES-PRAC)'!AI213,"")</f>
        <v/>
      </c>
      <c r="F216" s="232" t="str">
        <f aca="false">IF(B216&lt;&gt;"",IFERROR(IF(B$10="80-20", (((E216/E$19)*O$4)+O$5)*F$18, IF(B$10="60-40", (((E216/E$19)*P$4)+P$5)*F$18, 0)),0),"")</f>
        <v/>
      </c>
      <c r="G216" s="233" t="str">
        <f aca="false">IF(B216&lt;&gt;"",IFERROR((D216+F216),0),"")</f>
        <v/>
      </c>
      <c r="H216" s="234" t="str">
        <f aca="false">IF(B216&lt;&gt;"",IF(B$5="LECTURE",'Exam (LECTURE ONLY)'!N218,IF(B$5="PRACTICUM",OUTPUT!N218,IF(B$5="RESEARCH",OUTPUT!N218,IF(B$5="STUDENT FORMATION",OUTPUT!N218,"")))),"")</f>
        <v/>
      </c>
      <c r="I216" s="233" t="str">
        <f aca="false">IF(B216&lt;&gt;"",IFERROR(IF(B$10="80-20", (((H216/H$19)*O$4)+O$5)*I$19, IF(B$10="60-40", (((H216/H$19)*P$4)+P$5)*I$19, 0)),0),"")</f>
        <v/>
      </c>
      <c r="J216" s="235" t="str">
        <f aca="false">IFERROR((G216+I216),"")</f>
        <v/>
      </c>
      <c r="K216" s="236" t="str">
        <f aca="false">IF(B216&lt;&gt;"",'Database (LECTURE-RES-PRAC)'!BN213, "")</f>
        <v/>
      </c>
      <c r="L216" s="232" t="str">
        <f aca="false">IF(B216&lt;&gt;"",IFERROR(IF(B$10="80-20", (((K216/K$19)*O$4)+O$5)*L$18, IF(B$10="60-40", (((K216/K$19)*P$4)+P$5)*L$18, 0)),0),"")</f>
        <v/>
      </c>
      <c r="M216" s="236" t="str">
        <f aca="false">IF(B216&lt;&gt;"",'Database (LECTURE-RES-PRAC)'!BO213, "")</f>
        <v/>
      </c>
      <c r="N216" s="232" t="str">
        <f aca="false">IF(B216&lt;&gt;"",IFERROR(IF(B$10="80-20", (((M216/M$19)*O$4)+O$5)*N$18, IF(B$10="60-40", (((M216/M$19)*P$4)+P$5)*N$18, 0)),0),"")</f>
        <v/>
      </c>
      <c r="O216" s="233" t="str">
        <f aca="false">IFERROR((L216+N216),"")</f>
        <v/>
      </c>
      <c r="P216" s="234" t="str">
        <f aca="false">IF(B216&lt;&gt;"",IF(B$5="LECTURE",'Exam (LECTURE ONLY)'!Y218,IF(B$5="PRACTICUM",OUTPUT!Z218,IF(B$5="RESEARCH",OUTPUT!Z218,IF(B$5="STUDENT FORMATION",OUTPUT!Z218,"")))),"")</f>
        <v/>
      </c>
      <c r="Q216" s="233" t="str">
        <f aca="false">IF(B216&lt;&gt;"",IFERROR(IF(B$10="80-20", (((P216/P$19)*O$4)+O$5)*Q$19, IF(B$10="60-40", (((P216/P$19)*P$4)+P$5)*Q$19, 0)),0),"")</f>
        <v/>
      </c>
      <c r="R216" s="235" t="str">
        <f aca="false">IFERROR((O216+Q216),"")</f>
        <v/>
      </c>
      <c r="S216" s="236" t="str">
        <f aca="false">IF(B216&lt;&gt;"",'Database (LECTURE-RES-PRAC)'!CT213, "")</f>
        <v/>
      </c>
      <c r="T216" s="232" t="str">
        <f aca="false">IF(B216&lt;&gt;"",IFERROR(IF(B$10="80-20", (((S216/S$19)*O$4)+O$5)*T$18, IF(B$10="60-40", (((S216/S$19)*P$4)+P$5)*T$18, 0)),0),"")</f>
        <v/>
      </c>
      <c r="U216" s="236" t="str">
        <f aca="false">IF(B216&lt;&gt;"",'Database (LECTURE-RES-PRAC)'!CU213, "")</f>
        <v/>
      </c>
      <c r="V216" s="232" t="str">
        <f aca="false">IF(B216&lt;&gt;"",IFERROR(IF(B$10="80-20", (((U216/U$19)*O$4)+O$5)*V$18, IF(B$10="60-40", (((U216/U$19)*P$4)+P$5)*V$18, 0)),0),"")</f>
        <v/>
      </c>
      <c r="W216" s="233" t="str">
        <f aca="false">IFERROR((T216+V216),"")</f>
        <v/>
      </c>
      <c r="X216" s="234" t="str">
        <f aca="false">IF(B216&lt;&gt;"",IF(B$5="LECTURE",'Exam (LECTURE ONLY)'!AJ218,IF(B$5="PRACTICUM",OUTPUT!AJ218,IF(B$5="RESEARCH",OUTPUT!AJ218,IF(B$5="STUDENT FORMATION",OUTPUT!AJ218,"")))),"")</f>
        <v/>
      </c>
      <c r="Y216" s="233" t="str">
        <f aca="false">IF(B216&lt;&gt;"",IFERROR(IF(B$10="80-20", (((X216/X$19)*O$4)+O$5)*Y$19, IF(B$10="60-40", (((X216/X$19)*P$4)+P$5)*Y$19, 0)),0),"")</f>
        <v/>
      </c>
      <c r="Z216" s="237" t="str">
        <f aca="false">IFERROR((W216+Y216),"")</f>
        <v/>
      </c>
      <c r="AA216" s="238" t="str">
        <f aca="false">IFERROR(IF(((J216+R216+Z216)/3)="","",((J216+R216+Z216)/3)),"")</f>
        <v/>
      </c>
      <c r="AB216" s="229" t="str">
        <f aca="false">IFERROR(IF(AA216="","",IF(AA216&gt;=75,"PASSED","FAILED")),"")</f>
        <v/>
      </c>
    </row>
    <row r="217" customFormat="false" ht="15.75" hidden="false" customHeight="true" outlineLevel="0" collapsed="false">
      <c r="A217" s="183" t="str">
        <f aca="false">IF(ISBLANK('Database (LECTURE-RES-PRAC)'!A214),"",'Database (LECTURE-RES-PRAC)'!A214)</f>
        <v/>
      </c>
      <c r="B217" s="184" t="str">
        <f aca="false">IF(ISBLANK('Database (LECTURE-RES-PRAC)'!B214),"",'Database (LECTURE-RES-PRAC)'!B214)</f>
        <v/>
      </c>
      <c r="C217" s="230" t="str">
        <f aca="false">IF(B217&lt;&gt;"",'Database (LECTURE-RES-PRAC)'!AH214, "")</f>
        <v/>
      </c>
      <c r="D217" s="231" t="str">
        <f aca="false">IF(B217&lt;&gt;"",IFERROR(IF(B$10="80-20", (((C217/C$19)*O$4)+O$5)*D$18, IF(B$10="60-40", (((C217/C$19)*P$4)+P$5)*D$18, 0)),0),"")</f>
        <v/>
      </c>
      <c r="E217" s="230" t="str">
        <f aca="false">IF(B217&lt;&gt;"",'Database (LECTURE-RES-PRAC)'!AI214,"")</f>
        <v/>
      </c>
      <c r="F217" s="232" t="str">
        <f aca="false">IF(B217&lt;&gt;"",IFERROR(IF(B$10="80-20", (((E217/E$19)*O$4)+O$5)*F$18, IF(B$10="60-40", (((E217/E$19)*P$4)+P$5)*F$18, 0)),0),"")</f>
        <v/>
      </c>
      <c r="G217" s="233" t="str">
        <f aca="false">IF(B217&lt;&gt;"",IFERROR((D217+F217),0),"")</f>
        <v/>
      </c>
      <c r="H217" s="234" t="str">
        <f aca="false">IF(B217&lt;&gt;"",IF(B$5="LECTURE",'Exam (LECTURE ONLY)'!N219,IF(B$5="PRACTICUM",OUTPUT!N219,IF(B$5="RESEARCH",OUTPUT!N219,IF(B$5="STUDENT FORMATION",OUTPUT!N219,"")))),"")</f>
        <v/>
      </c>
      <c r="I217" s="233" t="str">
        <f aca="false">IF(B217&lt;&gt;"",IFERROR(IF(B$10="80-20", (((H217/H$19)*O$4)+O$5)*I$19, IF(B$10="60-40", (((H217/H$19)*P$4)+P$5)*I$19, 0)),0),"")</f>
        <v/>
      </c>
      <c r="J217" s="235" t="str">
        <f aca="false">IFERROR((G217+I217),"")</f>
        <v/>
      </c>
      <c r="K217" s="236" t="str">
        <f aca="false">IF(B217&lt;&gt;"",'Database (LECTURE-RES-PRAC)'!BN214, "")</f>
        <v/>
      </c>
      <c r="L217" s="232" t="str">
        <f aca="false">IF(B217&lt;&gt;"",IFERROR(IF(B$10="80-20", (((K217/K$19)*O$4)+O$5)*L$18, IF(B$10="60-40", (((K217/K$19)*P$4)+P$5)*L$18, 0)),0),"")</f>
        <v/>
      </c>
      <c r="M217" s="236" t="str">
        <f aca="false">IF(B217&lt;&gt;"",'Database (LECTURE-RES-PRAC)'!BO214, "")</f>
        <v/>
      </c>
      <c r="N217" s="232" t="str">
        <f aca="false">IF(B217&lt;&gt;"",IFERROR(IF(B$10="80-20", (((M217/M$19)*O$4)+O$5)*N$18, IF(B$10="60-40", (((M217/M$19)*P$4)+P$5)*N$18, 0)),0),"")</f>
        <v/>
      </c>
      <c r="O217" s="233" t="str">
        <f aca="false">IFERROR((L217+N217),"")</f>
        <v/>
      </c>
      <c r="P217" s="234" t="str">
        <f aca="false">IF(B217&lt;&gt;"",IF(B$5="LECTURE",'Exam (LECTURE ONLY)'!Y219,IF(B$5="PRACTICUM",OUTPUT!Z219,IF(B$5="RESEARCH",OUTPUT!Z219,IF(B$5="STUDENT FORMATION",OUTPUT!Z219,"")))),"")</f>
        <v/>
      </c>
      <c r="Q217" s="233" t="str">
        <f aca="false">IF(B217&lt;&gt;"",IFERROR(IF(B$10="80-20", (((P217/P$19)*O$4)+O$5)*Q$19, IF(B$10="60-40", (((P217/P$19)*P$4)+P$5)*Q$19, 0)),0),"")</f>
        <v/>
      </c>
      <c r="R217" s="235" t="str">
        <f aca="false">IFERROR((O217+Q217),"")</f>
        <v/>
      </c>
      <c r="S217" s="236" t="str">
        <f aca="false">IF(B217&lt;&gt;"",'Database (LECTURE-RES-PRAC)'!CT214, "")</f>
        <v/>
      </c>
      <c r="T217" s="232" t="str">
        <f aca="false">IF(B217&lt;&gt;"",IFERROR(IF(B$10="80-20", (((S217/S$19)*O$4)+O$5)*T$18, IF(B$10="60-40", (((S217/S$19)*P$4)+P$5)*T$18, 0)),0),"")</f>
        <v/>
      </c>
      <c r="U217" s="236" t="str">
        <f aca="false">IF(B217&lt;&gt;"",'Database (LECTURE-RES-PRAC)'!CU214, "")</f>
        <v/>
      </c>
      <c r="V217" s="232" t="str">
        <f aca="false">IF(B217&lt;&gt;"",IFERROR(IF(B$10="80-20", (((U217/U$19)*O$4)+O$5)*V$18, IF(B$10="60-40", (((U217/U$19)*P$4)+P$5)*V$18, 0)),0),"")</f>
        <v/>
      </c>
      <c r="W217" s="233" t="str">
        <f aca="false">IFERROR((T217+V217),"")</f>
        <v/>
      </c>
      <c r="X217" s="234" t="str">
        <f aca="false">IF(B217&lt;&gt;"",IF(B$5="LECTURE",'Exam (LECTURE ONLY)'!AJ219,IF(B$5="PRACTICUM",OUTPUT!AJ219,IF(B$5="RESEARCH",OUTPUT!AJ219,IF(B$5="STUDENT FORMATION",OUTPUT!AJ219,"")))),"")</f>
        <v/>
      </c>
      <c r="Y217" s="233" t="str">
        <f aca="false">IF(B217&lt;&gt;"",IFERROR(IF(B$10="80-20", (((X217/X$19)*O$4)+O$5)*Y$19, IF(B$10="60-40", (((X217/X$19)*P$4)+P$5)*Y$19, 0)),0),"")</f>
        <v/>
      </c>
      <c r="Z217" s="237" t="str">
        <f aca="false">IFERROR((W217+Y217),"")</f>
        <v/>
      </c>
      <c r="AA217" s="238" t="str">
        <f aca="false">IFERROR(IF(((J217+R217+Z217)/3)="","",((J217+R217+Z217)/3)),"")</f>
        <v/>
      </c>
      <c r="AB217" s="229" t="str">
        <f aca="false">IFERROR(IF(AA217="","",IF(AA217&gt;=75,"PASSED","FAILED")),"")</f>
        <v/>
      </c>
    </row>
    <row r="218" customFormat="false" ht="15.75" hidden="false" customHeight="true" outlineLevel="0" collapsed="false">
      <c r="A218" s="228" t="str">
        <f aca="false">IF(ISBLANK('Database (LECTURE-RES-PRAC)'!A215),"",'Database (LECTURE-RES-PRAC)'!A215)</f>
        <v/>
      </c>
      <c r="B218" s="229" t="str">
        <f aca="false">IF(ISBLANK('Database (LECTURE-RES-PRAC)'!B215),"",'Database (LECTURE-RES-PRAC)'!B215)</f>
        <v/>
      </c>
      <c r="C218" s="230" t="str">
        <f aca="false">IF(B218&lt;&gt;"",'Database (LECTURE-RES-PRAC)'!AH215, "")</f>
        <v/>
      </c>
      <c r="D218" s="231" t="str">
        <f aca="false">IF(B218&lt;&gt;"",IFERROR(IF(B$10="80-20", (((C218/C$19)*O$4)+O$5)*D$18, IF(B$10="60-40", (((C218/C$19)*P$4)+P$5)*D$18, 0)),0),"")</f>
        <v/>
      </c>
      <c r="E218" s="230" t="str">
        <f aca="false">IF(B218&lt;&gt;"",'Database (LECTURE-RES-PRAC)'!AI215,"")</f>
        <v/>
      </c>
      <c r="F218" s="232" t="str">
        <f aca="false">IF(B218&lt;&gt;"",IFERROR(IF(B$10="80-20", (((E218/E$19)*O$4)+O$5)*F$18, IF(B$10="60-40", (((E218/E$19)*P$4)+P$5)*F$18, 0)),0),"")</f>
        <v/>
      </c>
      <c r="G218" s="233" t="str">
        <f aca="false">IF(B218&lt;&gt;"",IFERROR((D218+F218),0),"")</f>
        <v/>
      </c>
      <c r="H218" s="234" t="str">
        <f aca="false">IF(B218&lt;&gt;"",IF(B$5="LECTURE",'Exam (LECTURE ONLY)'!N220,IF(B$5="PRACTICUM",OUTPUT!N220,IF(B$5="RESEARCH",OUTPUT!N220,IF(B$5="STUDENT FORMATION",OUTPUT!N220,"")))),"")</f>
        <v/>
      </c>
      <c r="I218" s="233" t="str">
        <f aca="false">IF(B218&lt;&gt;"",IFERROR(IF(B$10="80-20", (((H218/H$19)*O$4)+O$5)*I$19, IF(B$10="60-40", (((H218/H$19)*P$4)+P$5)*I$19, 0)),0),"")</f>
        <v/>
      </c>
      <c r="J218" s="235" t="str">
        <f aca="false">IFERROR((G218+I218),"")</f>
        <v/>
      </c>
      <c r="K218" s="236" t="str">
        <f aca="false">IF(B218&lt;&gt;"",'Database (LECTURE-RES-PRAC)'!BN215, "")</f>
        <v/>
      </c>
      <c r="L218" s="232" t="str">
        <f aca="false">IF(B218&lt;&gt;"",IFERROR(IF(B$10="80-20", (((K218/K$19)*O$4)+O$5)*L$18, IF(B$10="60-40", (((K218/K$19)*P$4)+P$5)*L$18, 0)),0),"")</f>
        <v/>
      </c>
      <c r="M218" s="236" t="str">
        <f aca="false">IF(B218&lt;&gt;"",'Database (LECTURE-RES-PRAC)'!BO215, "")</f>
        <v/>
      </c>
      <c r="N218" s="232" t="str">
        <f aca="false">IF(B218&lt;&gt;"",IFERROR(IF(B$10="80-20", (((M218/M$19)*O$4)+O$5)*N$18, IF(B$10="60-40", (((M218/M$19)*P$4)+P$5)*N$18, 0)),0),"")</f>
        <v/>
      </c>
      <c r="O218" s="233" t="str">
        <f aca="false">IFERROR((L218+N218),"")</f>
        <v/>
      </c>
      <c r="P218" s="234" t="str">
        <f aca="false">IF(B218&lt;&gt;"",IF(B$5="LECTURE",'Exam (LECTURE ONLY)'!Y220,IF(B$5="PRACTICUM",OUTPUT!Z220,IF(B$5="RESEARCH",OUTPUT!Z220,IF(B$5="STUDENT FORMATION",OUTPUT!Z220,"")))),"")</f>
        <v/>
      </c>
      <c r="Q218" s="233" t="str">
        <f aca="false">IF(B218&lt;&gt;"",IFERROR(IF(B$10="80-20", (((P218/P$19)*O$4)+O$5)*Q$19, IF(B$10="60-40", (((P218/P$19)*P$4)+P$5)*Q$19, 0)),0),"")</f>
        <v/>
      </c>
      <c r="R218" s="235" t="str">
        <f aca="false">IFERROR((O218+Q218),"")</f>
        <v/>
      </c>
      <c r="S218" s="236" t="str">
        <f aca="false">IF(B218&lt;&gt;"",'Database (LECTURE-RES-PRAC)'!CT215, "")</f>
        <v/>
      </c>
      <c r="T218" s="232" t="str">
        <f aca="false">IF(B218&lt;&gt;"",IFERROR(IF(B$10="80-20", (((S218/S$19)*O$4)+O$5)*T$18, IF(B$10="60-40", (((S218/S$19)*P$4)+P$5)*T$18, 0)),0),"")</f>
        <v/>
      </c>
      <c r="U218" s="236" t="str">
        <f aca="false">IF(B218&lt;&gt;"",'Database (LECTURE-RES-PRAC)'!CU215, "")</f>
        <v/>
      </c>
      <c r="V218" s="232" t="str">
        <f aca="false">IF(B218&lt;&gt;"",IFERROR(IF(B$10="80-20", (((U218/U$19)*O$4)+O$5)*V$18, IF(B$10="60-40", (((U218/U$19)*P$4)+P$5)*V$18, 0)),0),"")</f>
        <v/>
      </c>
      <c r="W218" s="233" t="str">
        <f aca="false">IFERROR((T218+V218),"")</f>
        <v/>
      </c>
      <c r="X218" s="234" t="str">
        <f aca="false">IF(B218&lt;&gt;"",IF(B$5="LECTURE",'Exam (LECTURE ONLY)'!AJ220,IF(B$5="PRACTICUM",OUTPUT!AJ220,IF(B$5="RESEARCH",OUTPUT!AJ220,IF(B$5="STUDENT FORMATION",OUTPUT!AJ220,"")))),"")</f>
        <v/>
      </c>
      <c r="Y218" s="233" t="str">
        <f aca="false">IF(B218&lt;&gt;"",IFERROR(IF(B$10="80-20", (((X218/X$19)*O$4)+O$5)*Y$19, IF(B$10="60-40", (((X218/X$19)*P$4)+P$5)*Y$19, 0)),0),"")</f>
        <v/>
      </c>
      <c r="Z218" s="237" t="str">
        <f aca="false">IFERROR((W218+Y218),"")</f>
        <v/>
      </c>
      <c r="AA218" s="238" t="str">
        <f aca="false">IFERROR(IF(((J218+R218+Z218)/3)="","",((J218+R218+Z218)/3)),"")</f>
        <v/>
      </c>
      <c r="AB218" s="229" t="str">
        <f aca="false">IFERROR(IF(AA218="","",IF(AA218&gt;=75,"PASSED","FAILED")),"")</f>
        <v/>
      </c>
    </row>
    <row r="219" customFormat="false" ht="15.75" hidden="false" customHeight="true" outlineLevel="0" collapsed="false">
      <c r="A219" s="183" t="str">
        <f aca="false">IF(ISBLANK('Database (LECTURE-RES-PRAC)'!A216),"",'Database (LECTURE-RES-PRAC)'!A216)</f>
        <v/>
      </c>
      <c r="B219" s="184" t="str">
        <f aca="false">IF(ISBLANK('Database (LECTURE-RES-PRAC)'!B216),"",'Database (LECTURE-RES-PRAC)'!B216)</f>
        <v/>
      </c>
      <c r="C219" s="230" t="str">
        <f aca="false">IF(B219&lt;&gt;"",'Database (LECTURE-RES-PRAC)'!AH216, "")</f>
        <v/>
      </c>
      <c r="D219" s="231" t="str">
        <f aca="false">IF(B219&lt;&gt;"",IFERROR(IF(B$10="80-20", (((C219/C$19)*O$4)+O$5)*D$18, IF(B$10="60-40", (((C219/C$19)*P$4)+P$5)*D$18, 0)),0),"")</f>
        <v/>
      </c>
      <c r="E219" s="230" t="str">
        <f aca="false">IF(B219&lt;&gt;"",'Database (LECTURE-RES-PRAC)'!AI216,"")</f>
        <v/>
      </c>
      <c r="F219" s="232" t="str">
        <f aca="false">IF(B219&lt;&gt;"",IFERROR(IF(B$10="80-20", (((E219/E$19)*O$4)+O$5)*F$18, IF(B$10="60-40", (((E219/E$19)*P$4)+P$5)*F$18, 0)),0),"")</f>
        <v/>
      </c>
      <c r="G219" s="233" t="str">
        <f aca="false">IF(B219&lt;&gt;"",IFERROR((D219+F219),0),"")</f>
        <v/>
      </c>
      <c r="H219" s="234" t="str">
        <f aca="false">IF(B219&lt;&gt;"",IF(B$5="LECTURE",'Exam (LECTURE ONLY)'!N221,IF(B$5="PRACTICUM",OUTPUT!N221,IF(B$5="RESEARCH",OUTPUT!N221,IF(B$5="STUDENT FORMATION",OUTPUT!N221,"")))),"")</f>
        <v/>
      </c>
      <c r="I219" s="233" t="str">
        <f aca="false">IF(B219&lt;&gt;"",IFERROR(IF(B$10="80-20", (((H219/H$19)*O$4)+O$5)*I$19, IF(B$10="60-40", (((H219/H$19)*P$4)+P$5)*I$19, 0)),0),"")</f>
        <v/>
      </c>
      <c r="J219" s="235" t="str">
        <f aca="false">IFERROR((G219+I219),"")</f>
        <v/>
      </c>
      <c r="K219" s="236" t="str">
        <f aca="false">IF(B219&lt;&gt;"",'Database (LECTURE-RES-PRAC)'!BN216, "")</f>
        <v/>
      </c>
      <c r="L219" s="232" t="str">
        <f aca="false">IF(B219&lt;&gt;"",IFERROR(IF(B$10="80-20", (((K219/K$19)*O$4)+O$5)*L$18, IF(B$10="60-40", (((K219/K$19)*P$4)+P$5)*L$18, 0)),0),"")</f>
        <v/>
      </c>
      <c r="M219" s="236" t="str">
        <f aca="false">IF(B219&lt;&gt;"",'Database (LECTURE-RES-PRAC)'!BO216, "")</f>
        <v/>
      </c>
      <c r="N219" s="232" t="str">
        <f aca="false">IF(B219&lt;&gt;"",IFERROR(IF(B$10="80-20", (((M219/M$19)*O$4)+O$5)*N$18, IF(B$10="60-40", (((M219/M$19)*P$4)+P$5)*N$18, 0)),0),"")</f>
        <v/>
      </c>
      <c r="O219" s="233" t="str">
        <f aca="false">IFERROR((L219+N219),"")</f>
        <v/>
      </c>
      <c r="P219" s="234" t="str">
        <f aca="false">IF(B219&lt;&gt;"",IF(B$5="LECTURE",'Exam (LECTURE ONLY)'!Y221,IF(B$5="PRACTICUM",OUTPUT!Z221,IF(B$5="RESEARCH",OUTPUT!Z221,IF(B$5="STUDENT FORMATION",OUTPUT!Z221,"")))),"")</f>
        <v/>
      </c>
      <c r="Q219" s="233" t="str">
        <f aca="false">IF(B219&lt;&gt;"",IFERROR(IF(B$10="80-20", (((P219/P$19)*O$4)+O$5)*Q$19, IF(B$10="60-40", (((P219/P$19)*P$4)+P$5)*Q$19, 0)),0),"")</f>
        <v/>
      </c>
      <c r="R219" s="235" t="str">
        <f aca="false">IFERROR((O219+Q219),"")</f>
        <v/>
      </c>
      <c r="S219" s="236" t="str">
        <f aca="false">IF(B219&lt;&gt;"",'Database (LECTURE-RES-PRAC)'!CT216, "")</f>
        <v/>
      </c>
      <c r="T219" s="232" t="str">
        <f aca="false">IF(B219&lt;&gt;"",IFERROR(IF(B$10="80-20", (((S219/S$19)*O$4)+O$5)*T$18, IF(B$10="60-40", (((S219/S$19)*P$4)+P$5)*T$18, 0)),0),"")</f>
        <v/>
      </c>
      <c r="U219" s="236" t="str">
        <f aca="false">IF(B219&lt;&gt;"",'Database (LECTURE-RES-PRAC)'!CU216, "")</f>
        <v/>
      </c>
      <c r="V219" s="232" t="str">
        <f aca="false">IF(B219&lt;&gt;"",IFERROR(IF(B$10="80-20", (((U219/U$19)*O$4)+O$5)*V$18, IF(B$10="60-40", (((U219/U$19)*P$4)+P$5)*V$18, 0)),0),"")</f>
        <v/>
      </c>
      <c r="W219" s="233" t="str">
        <f aca="false">IFERROR((T219+V219),"")</f>
        <v/>
      </c>
      <c r="X219" s="234" t="str">
        <f aca="false">IF(B219&lt;&gt;"",IF(B$5="LECTURE",'Exam (LECTURE ONLY)'!AJ221,IF(B$5="PRACTICUM",OUTPUT!AJ221,IF(B$5="RESEARCH",OUTPUT!AJ221,IF(B$5="STUDENT FORMATION",OUTPUT!AJ221,"")))),"")</f>
        <v/>
      </c>
      <c r="Y219" s="233" t="str">
        <f aca="false">IF(B219&lt;&gt;"",IFERROR(IF(B$10="80-20", (((X219/X$19)*O$4)+O$5)*Y$19, IF(B$10="60-40", (((X219/X$19)*P$4)+P$5)*Y$19, 0)),0),"")</f>
        <v/>
      </c>
      <c r="Z219" s="237" t="str">
        <f aca="false">IFERROR((W219+Y219),"")</f>
        <v/>
      </c>
      <c r="AA219" s="238" t="str">
        <f aca="false">IFERROR(IF(((J219+R219+Z219)/3)="","",((J219+R219+Z219)/3)),"")</f>
        <v/>
      </c>
      <c r="AB219" s="229" t="str">
        <f aca="false">IFERROR(IF(AA219="","",IF(AA219&gt;=75,"PASSED","FAILED")),"")</f>
        <v/>
      </c>
    </row>
    <row r="220" customFormat="false" ht="15.75" hidden="false" customHeight="true" outlineLevel="0" collapsed="false">
      <c r="A220" s="228" t="str">
        <f aca="false">IF(ISBLANK('Database (LECTURE-RES-PRAC)'!A217),"",'Database (LECTURE-RES-PRAC)'!A217)</f>
        <v/>
      </c>
      <c r="B220" s="229" t="str">
        <f aca="false">IF(ISBLANK('Database (LECTURE-RES-PRAC)'!B217),"",'Database (LECTURE-RES-PRAC)'!B217)</f>
        <v/>
      </c>
      <c r="C220" s="230" t="str">
        <f aca="false">IF(B220&lt;&gt;"",'Database (LECTURE-RES-PRAC)'!AH217, "")</f>
        <v/>
      </c>
      <c r="D220" s="231" t="str">
        <f aca="false">IF(B220&lt;&gt;"",IFERROR(IF(B$10="80-20", (((C220/C$19)*O$4)+O$5)*D$18, IF(B$10="60-40", (((C220/C$19)*P$4)+P$5)*D$18, 0)),0),"")</f>
        <v/>
      </c>
      <c r="E220" s="230" t="str">
        <f aca="false">IF(B220&lt;&gt;"",'Database (LECTURE-RES-PRAC)'!AI217,"")</f>
        <v/>
      </c>
      <c r="F220" s="232" t="str">
        <f aca="false">IF(B220&lt;&gt;"",IFERROR(IF(B$10="80-20", (((E220/E$19)*O$4)+O$5)*F$18, IF(B$10="60-40", (((E220/E$19)*P$4)+P$5)*F$18, 0)),0),"")</f>
        <v/>
      </c>
      <c r="G220" s="233" t="str">
        <f aca="false">IF(B220&lt;&gt;"",IFERROR((D220+F220),0),"")</f>
        <v/>
      </c>
      <c r="H220" s="234" t="str">
        <f aca="false">IF(B220&lt;&gt;"",IF(B$5="LECTURE",'Exam (LECTURE ONLY)'!N222,IF(B$5="PRACTICUM",OUTPUT!N222,IF(B$5="RESEARCH",OUTPUT!N222,IF(B$5="STUDENT FORMATION",OUTPUT!N222,"")))),"")</f>
        <v/>
      </c>
      <c r="I220" s="233" t="str">
        <f aca="false">IF(B220&lt;&gt;"",IFERROR(IF(B$10="80-20", (((H220/H$19)*O$4)+O$5)*I$19, IF(B$10="60-40", (((H220/H$19)*P$4)+P$5)*I$19, 0)),0),"")</f>
        <v/>
      </c>
      <c r="J220" s="235" t="str">
        <f aca="false">IFERROR((G220+I220),"")</f>
        <v/>
      </c>
      <c r="K220" s="236" t="str">
        <f aca="false">IF(B220&lt;&gt;"",'Database (LECTURE-RES-PRAC)'!BN217, "")</f>
        <v/>
      </c>
      <c r="L220" s="232" t="str">
        <f aca="false">IF(B220&lt;&gt;"",IFERROR(IF(B$10="80-20", (((K220/K$19)*O$4)+O$5)*L$18, IF(B$10="60-40", (((K220/K$19)*P$4)+P$5)*L$18, 0)),0),"")</f>
        <v/>
      </c>
      <c r="M220" s="236" t="str">
        <f aca="false">IF(B220&lt;&gt;"",'Database (LECTURE-RES-PRAC)'!BO217, "")</f>
        <v/>
      </c>
      <c r="N220" s="232" t="str">
        <f aca="false">IF(B220&lt;&gt;"",IFERROR(IF(B$10="80-20", (((M220/M$19)*O$4)+O$5)*N$18, IF(B$10="60-40", (((M220/M$19)*P$4)+P$5)*N$18, 0)),0),"")</f>
        <v/>
      </c>
      <c r="O220" s="233" t="str">
        <f aca="false">IFERROR((L220+N220),"")</f>
        <v/>
      </c>
      <c r="P220" s="234" t="str">
        <f aca="false">IF(B220&lt;&gt;"",IF(B$5="LECTURE",'Exam (LECTURE ONLY)'!Y222,IF(B$5="PRACTICUM",OUTPUT!Z222,IF(B$5="RESEARCH",OUTPUT!Z222,IF(B$5="STUDENT FORMATION",OUTPUT!Z222,"")))),"")</f>
        <v/>
      </c>
      <c r="Q220" s="233" t="str">
        <f aca="false">IF(B220&lt;&gt;"",IFERROR(IF(B$10="80-20", (((P220/P$19)*O$4)+O$5)*Q$19, IF(B$10="60-40", (((P220/P$19)*P$4)+P$5)*Q$19, 0)),0),"")</f>
        <v/>
      </c>
      <c r="R220" s="235" t="str">
        <f aca="false">IFERROR((O220+Q220),"")</f>
        <v/>
      </c>
      <c r="S220" s="236" t="str">
        <f aca="false">IF(B220&lt;&gt;"",'Database (LECTURE-RES-PRAC)'!CT217, "")</f>
        <v/>
      </c>
      <c r="T220" s="232" t="str">
        <f aca="false">IF(B220&lt;&gt;"",IFERROR(IF(B$10="80-20", (((S220/S$19)*O$4)+O$5)*T$18, IF(B$10="60-40", (((S220/S$19)*P$4)+P$5)*T$18, 0)),0),"")</f>
        <v/>
      </c>
      <c r="U220" s="236" t="str">
        <f aca="false">IF(B220&lt;&gt;"",'Database (LECTURE-RES-PRAC)'!CU217, "")</f>
        <v/>
      </c>
      <c r="V220" s="232" t="str">
        <f aca="false">IF(B220&lt;&gt;"",IFERROR(IF(B$10="80-20", (((U220/U$19)*O$4)+O$5)*V$18, IF(B$10="60-40", (((U220/U$19)*P$4)+P$5)*V$18, 0)),0),"")</f>
        <v/>
      </c>
      <c r="W220" s="233" t="str">
        <f aca="false">IFERROR((T220+V220),"")</f>
        <v/>
      </c>
      <c r="X220" s="234" t="str">
        <f aca="false">IF(B220&lt;&gt;"",IF(B$5="LECTURE",'Exam (LECTURE ONLY)'!AJ222,IF(B$5="PRACTICUM",OUTPUT!AJ222,IF(B$5="RESEARCH",OUTPUT!AJ222,IF(B$5="STUDENT FORMATION",OUTPUT!AJ222,"")))),"")</f>
        <v/>
      </c>
      <c r="Y220" s="233" t="str">
        <f aca="false">IF(B220&lt;&gt;"",IFERROR(IF(B$10="80-20", (((X220/X$19)*O$4)+O$5)*Y$19, IF(B$10="60-40", (((X220/X$19)*P$4)+P$5)*Y$19, 0)),0),"")</f>
        <v/>
      </c>
      <c r="Z220" s="237" t="str">
        <f aca="false">IFERROR((W220+Y220),"")</f>
        <v/>
      </c>
      <c r="AA220" s="238" t="str">
        <f aca="false">IFERROR(IF(((J220+R220+Z220)/3)="","",((J220+R220+Z220)/3)),"")</f>
        <v/>
      </c>
      <c r="AB220" s="229" t="str">
        <f aca="false">IFERROR(IF(AA220="","",IF(AA220&gt;=75,"PASSED","FAILED")),"")</f>
        <v/>
      </c>
    </row>
    <row r="221" customFormat="false" ht="15.75" hidden="false" customHeight="true" outlineLevel="0" collapsed="false">
      <c r="A221" s="183" t="str">
        <f aca="false">IF(ISBLANK('Database (LECTURE-RES-PRAC)'!A218),"",'Database (LECTURE-RES-PRAC)'!A218)</f>
        <v/>
      </c>
      <c r="B221" s="184" t="str">
        <f aca="false">IF(ISBLANK('Database (LECTURE-RES-PRAC)'!B218),"",'Database (LECTURE-RES-PRAC)'!B218)</f>
        <v/>
      </c>
      <c r="C221" s="230" t="str">
        <f aca="false">IF(B221&lt;&gt;"",'Database (LECTURE-RES-PRAC)'!AH218, "")</f>
        <v/>
      </c>
      <c r="D221" s="231" t="str">
        <f aca="false">IF(B221&lt;&gt;"",IFERROR(IF(B$10="80-20", (((C221/C$19)*O$4)+O$5)*D$18, IF(B$10="60-40", (((C221/C$19)*P$4)+P$5)*D$18, 0)),0),"")</f>
        <v/>
      </c>
      <c r="E221" s="230" t="str">
        <f aca="false">IF(B221&lt;&gt;"",'Database (LECTURE-RES-PRAC)'!AI218,"")</f>
        <v/>
      </c>
      <c r="F221" s="232" t="str">
        <f aca="false">IF(B221&lt;&gt;"",IFERROR(IF(B$10="80-20", (((E221/E$19)*O$4)+O$5)*F$18, IF(B$10="60-40", (((E221/E$19)*P$4)+P$5)*F$18, 0)),0),"")</f>
        <v/>
      </c>
      <c r="G221" s="233" t="str">
        <f aca="false">IF(B221&lt;&gt;"",IFERROR((D221+F221),0),"")</f>
        <v/>
      </c>
      <c r="H221" s="234" t="str">
        <f aca="false">IF(B221&lt;&gt;"",IF(B$5="LECTURE",'Exam (LECTURE ONLY)'!N223,IF(B$5="PRACTICUM",OUTPUT!N223,IF(B$5="RESEARCH",OUTPUT!N223,IF(B$5="STUDENT FORMATION",OUTPUT!N223,"")))),"")</f>
        <v/>
      </c>
      <c r="I221" s="233" t="str">
        <f aca="false">IF(B221&lt;&gt;"",IFERROR(IF(B$10="80-20", (((H221/H$19)*O$4)+O$5)*I$19, IF(B$10="60-40", (((H221/H$19)*P$4)+P$5)*I$19, 0)),0),"")</f>
        <v/>
      </c>
      <c r="J221" s="235" t="str">
        <f aca="false">IFERROR((G221+I221),"")</f>
        <v/>
      </c>
      <c r="K221" s="236" t="str">
        <f aca="false">IF(B221&lt;&gt;"",'Database (LECTURE-RES-PRAC)'!BN218, "")</f>
        <v/>
      </c>
      <c r="L221" s="232" t="str">
        <f aca="false">IF(B221&lt;&gt;"",IFERROR(IF(B$10="80-20", (((K221/K$19)*O$4)+O$5)*L$18, IF(B$10="60-40", (((K221/K$19)*P$4)+P$5)*L$18, 0)),0),"")</f>
        <v/>
      </c>
      <c r="M221" s="236" t="str">
        <f aca="false">IF(B221&lt;&gt;"",'Database (LECTURE-RES-PRAC)'!BO218, "")</f>
        <v/>
      </c>
      <c r="N221" s="232" t="str">
        <f aca="false">IF(B221&lt;&gt;"",IFERROR(IF(B$10="80-20", (((M221/M$19)*O$4)+O$5)*N$18, IF(B$10="60-40", (((M221/M$19)*P$4)+P$5)*N$18, 0)),0),"")</f>
        <v/>
      </c>
      <c r="O221" s="233" t="str">
        <f aca="false">IFERROR((L221+N221),"")</f>
        <v/>
      </c>
      <c r="P221" s="234" t="str">
        <f aca="false">IF(B221&lt;&gt;"",IF(B$5="LECTURE",'Exam (LECTURE ONLY)'!Y223,IF(B$5="PRACTICUM",OUTPUT!Z223,IF(B$5="RESEARCH",OUTPUT!Z223,IF(B$5="STUDENT FORMATION",OUTPUT!Z223,"")))),"")</f>
        <v/>
      </c>
      <c r="Q221" s="233" t="str">
        <f aca="false">IF(B221&lt;&gt;"",IFERROR(IF(B$10="80-20", (((P221/P$19)*O$4)+O$5)*Q$19, IF(B$10="60-40", (((P221/P$19)*P$4)+P$5)*Q$19, 0)),0),"")</f>
        <v/>
      </c>
      <c r="R221" s="235" t="str">
        <f aca="false">IFERROR((O221+Q221),"")</f>
        <v/>
      </c>
      <c r="S221" s="236" t="str">
        <f aca="false">IF(B221&lt;&gt;"",'Database (LECTURE-RES-PRAC)'!CT218, "")</f>
        <v/>
      </c>
      <c r="T221" s="232" t="str">
        <f aca="false">IF(B221&lt;&gt;"",IFERROR(IF(B$10="80-20", (((S221/S$19)*O$4)+O$5)*T$18, IF(B$10="60-40", (((S221/S$19)*P$4)+P$5)*T$18, 0)),0),"")</f>
        <v/>
      </c>
      <c r="U221" s="236" t="str">
        <f aca="false">IF(B221&lt;&gt;"",'Database (LECTURE-RES-PRAC)'!CU218, "")</f>
        <v/>
      </c>
      <c r="V221" s="232" t="str">
        <f aca="false">IF(B221&lt;&gt;"",IFERROR(IF(B$10="80-20", (((U221/U$19)*O$4)+O$5)*V$18, IF(B$10="60-40", (((U221/U$19)*P$4)+P$5)*V$18, 0)),0),"")</f>
        <v/>
      </c>
      <c r="W221" s="233" t="str">
        <f aca="false">IFERROR((T221+V221),"")</f>
        <v/>
      </c>
      <c r="X221" s="234" t="str">
        <f aca="false">IF(B221&lt;&gt;"",IF(B$5="LECTURE",'Exam (LECTURE ONLY)'!AJ223,IF(B$5="PRACTICUM",OUTPUT!AJ223,IF(B$5="RESEARCH",OUTPUT!AJ223,IF(B$5="STUDENT FORMATION",OUTPUT!AJ223,"")))),"")</f>
        <v/>
      </c>
      <c r="Y221" s="233" t="str">
        <f aca="false">IF(B221&lt;&gt;"",IFERROR(IF(B$10="80-20", (((X221/X$19)*O$4)+O$5)*Y$19, IF(B$10="60-40", (((X221/X$19)*P$4)+P$5)*Y$19, 0)),0),"")</f>
        <v/>
      </c>
      <c r="Z221" s="237" t="str">
        <f aca="false">IFERROR((W221+Y221),"")</f>
        <v/>
      </c>
      <c r="AA221" s="238" t="str">
        <f aca="false">IFERROR(IF(((J221+R221+Z221)/3)="","",((J221+R221+Z221)/3)),"")</f>
        <v/>
      </c>
      <c r="AB221" s="229" t="str">
        <f aca="false">IFERROR(IF(AA221="","",IF(AA221&gt;=75,"PASSED","FAILED")),"")</f>
        <v/>
      </c>
    </row>
    <row r="222" customFormat="false" ht="15.75" hidden="false" customHeight="true" outlineLevel="0" collapsed="false">
      <c r="A222" s="228" t="str">
        <f aca="false">IF(ISBLANK('Database (LECTURE-RES-PRAC)'!A219),"",'Database (LECTURE-RES-PRAC)'!A219)</f>
        <v/>
      </c>
      <c r="B222" s="229" t="str">
        <f aca="false">IF(ISBLANK('Database (LECTURE-RES-PRAC)'!B219),"",'Database (LECTURE-RES-PRAC)'!B219)</f>
        <v/>
      </c>
      <c r="C222" s="230" t="str">
        <f aca="false">IF(B222&lt;&gt;"",'Database (LECTURE-RES-PRAC)'!AH219, "")</f>
        <v/>
      </c>
      <c r="D222" s="231" t="str">
        <f aca="false">IF(B222&lt;&gt;"",IFERROR(IF(B$10="80-20", (((C222/C$19)*O$4)+O$5)*D$18, IF(B$10="60-40", (((C222/C$19)*P$4)+P$5)*D$18, 0)),0),"")</f>
        <v/>
      </c>
      <c r="E222" s="230" t="str">
        <f aca="false">IF(B222&lt;&gt;"",'Database (LECTURE-RES-PRAC)'!AI219,"")</f>
        <v/>
      </c>
      <c r="F222" s="232" t="str">
        <f aca="false">IF(B222&lt;&gt;"",IFERROR(IF(B$10="80-20", (((E222/E$19)*O$4)+O$5)*F$18, IF(B$10="60-40", (((E222/E$19)*P$4)+P$5)*F$18, 0)),0),"")</f>
        <v/>
      </c>
      <c r="G222" s="233" t="str">
        <f aca="false">IF(B222&lt;&gt;"",IFERROR((D222+F222),0),"")</f>
        <v/>
      </c>
      <c r="H222" s="234" t="str">
        <f aca="false">IF(B222&lt;&gt;"",IF(B$5="LECTURE",'Exam (LECTURE ONLY)'!N224,IF(B$5="PRACTICUM",OUTPUT!N224,IF(B$5="RESEARCH",OUTPUT!N224,IF(B$5="STUDENT FORMATION",OUTPUT!N224,"")))),"")</f>
        <v/>
      </c>
      <c r="I222" s="233" t="str">
        <f aca="false">IF(B222&lt;&gt;"",IFERROR(IF(B$10="80-20", (((H222/H$19)*O$4)+O$5)*I$19, IF(B$10="60-40", (((H222/H$19)*P$4)+P$5)*I$19, 0)),0),"")</f>
        <v/>
      </c>
      <c r="J222" s="235" t="str">
        <f aca="false">IFERROR((G222+I222),"")</f>
        <v/>
      </c>
      <c r="K222" s="236" t="str">
        <f aca="false">IF(B222&lt;&gt;"",'Database (LECTURE-RES-PRAC)'!BN219, "")</f>
        <v/>
      </c>
      <c r="L222" s="232" t="str">
        <f aca="false">IF(B222&lt;&gt;"",IFERROR(IF(B$10="80-20", (((K222/K$19)*O$4)+O$5)*L$18, IF(B$10="60-40", (((K222/K$19)*P$4)+P$5)*L$18, 0)),0),"")</f>
        <v/>
      </c>
      <c r="M222" s="236" t="str">
        <f aca="false">IF(B222&lt;&gt;"",'Database (LECTURE-RES-PRAC)'!BO219, "")</f>
        <v/>
      </c>
      <c r="N222" s="232" t="str">
        <f aca="false">IF(B222&lt;&gt;"",IFERROR(IF(B$10="80-20", (((M222/M$19)*O$4)+O$5)*N$18, IF(B$10="60-40", (((M222/M$19)*P$4)+P$5)*N$18, 0)),0),"")</f>
        <v/>
      </c>
      <c r="O222" s="233" t="str">
        <f aca="false">IFERROR((L222+N222),"")</f>
        <v/>
      </c>
      <c r="P222" s="234" t="str">
        <f aca="false">IF(B222&lt;&gt;"",IF(B$5="LECTURE",'Exam (LECTURE ONLY)'!Y224,IF(B$5="PRACTICUM",OUTPUT!Z224,IF(B$5="RESEARCH",OUTPUT!Z224,IF(B$5="STUDENT FORMATION",OUTPUT!Z224,"")))),"")</f>
        <v/>
      </c>
      <c r="Q222" s="233" t="str">
        <f aca="false">IF(B222&lt;&gt;"",IFERROR(IF(B$10="80-20", (((P222/P$19)*O$4)+O$5)*Q$19, IF(B$10="60-40", (((P222/P$19)*P$4)+P$5)*Q$19, 0)),0),"")</f>
        <v/>
      </c>
      <c r="R222" s="235" t="str">
        <f aca="false">IFERROR((O222+Q222),"")</f>
        <v/>
      </c>
      <c r="S222" s="236" t="str">
        <f aca="false">IF(B222&lt;&gt;"",'Database (LECTURE-RES-PRAC)'!CT219, "")</f>
        <v/>
      </c>
      <c r="T222" s="232" t="str">
        <f aca="false">IF(B222&lt;&gt;"",IFERROR(IF(B$10="80-20", (((S222/S$19)*O$4)+O$5)*T$18, IF(B$10="60-40", (((S222/S$19)*P$4)+P$5)*T$18, 0)),0),"")</f>
        <v/>
      </c>
      <c r="U222" s="236" t="str">
        <f aca="false">IF(B222&lt;&gt;"",'Database (LECTURE-RES-PRAC)'!CU219, "")</f>
        <v/>
      </c>
      <c r="V222" s="232" t="str">
        <f aca="false">IF(B222&lt;&gt;"",IFERROR(IF(B$10="80-20", (((U222/U$19)*O$4)+O$5)*V$18, IF(B$10="60-40", (((U222/U$19)*P$4)+P$5)*V$18, 0)),0),"")</f>
        <v/>
      </c>
      <c r="W222" s="233" t="str">
        <f aca="false">IFERROR((T222+V222),"")</f>
        <v/>
      </c>
      <c r="X222" s="234" t="str">
        <f aca="false">IF(B222&lt;&gt;"",IF(B$5="LECTURE",'Exam (LECTURE ONLY)'!AJ224,IF(B$5="PRACTICUM",OUTPUT!AJ224,IF(B$5="RESEARCH",OUTPUT!AJ224,IF(B$5="STUDENT FORMATION",OUTPUT!AJ224,"")))),"")</f>
        <v/>
      </c>
      <c r="Y222" s="233" t="str">
        <f aca="false">IF(B222&lt;&gt;"",IFERROR(IF(B$10="80-20", (((X222/X$19)*O$4)+O$5)*Y$19, IF(B$10="60-40", (((X222/X$19)*P$4)+P$5)*Y$19, 0)),0),"")</f>
        <v/>
      </c>
      <c r="Z222" s="237" t="str">
        <f aca="false">IFERROR((W222+Y222),"")</f>
        <v/>
      </c>
      <c r="AA222" s="238" t="str">
        <f aca="false">IFERROR(IF(((J222+R222+Z222)/3)="","",((J222+R222+Z222)/3)),"")</f>
        <v/>
      </c>
      <c r="AB222" s="229" t="str">
        <f aca="false">IFERROR(IF(AA222="","",IF(AA222&gt;=75,"PASSED","FAILED")),"")</f>
        <v/>
      </c>
    </row>
    <row r="223" customFormat="false" ht="15.75" hidden="false" customHeight="true" outlineLevel="0" collapsed="false">
      <c r="A223" s="183" t="str">
        <f aca="false">IF(ISBLANK('Database (LECTURE-RES-PRAC)'!A220),"",'Database (LECTURE-RES-PRAC)'!A220)</f>
        <v/>
      </c>
      <c r="B223" s="184" t="str">
        <f aca="false">IF(ISBLANK('Database (LECTURE-RES-PRAC)'!B220),"",'Database (LECTURE-RES-PRAC)'!B220)</f>
        <v/>
      </c>
      <c r="C223" s="230" t="str">
        <f aca="false">IF(B223&lt;&gt;"",'Database (LECTURE-RES-PRAC)'!AH220, "")</f>
        <v/>
      </c>
      <c r="D223" s="231" t="str">
        <f aca="false">IF(B223&lt;&gt;"",IFERROR(IF(B$10="80-20", (((C223/C$19)*O$4)+O$5)*D$18, IF(B$10="60-40", (((C223/C$19)*P$4)+P$5)*D$18, 0)),0),"")</f>
        <v/>
      </c>
      <c r="E223" s="230" t="str">
        <f aca="false">IF(B223&lt;&gt;"",'Database (LECTURE-RES-PRAC)'!AI220,"")</f>
        <v/>
      </c>
      <c r="F223" s="232" t="str">
        <f aca="false">IF(B223&lt;&gt;"",IFERROR(IF(B$10="80-20", (((E223/E$19)*O$4)+O$5)*F$18, IF(B$10="60-40", (((E223/E$19)*P$4)+P$5)*F$18, 0)),0),"")</f>
        <v/>
      </c>
      <c r="G223" s="233" t="str">
        <f aca="false">IF(B223&lt;&gt;"",IFERROR((D223+F223),0),"")</f>
        <v/>
      </c>
      <c r="H223" s="234" t="str">
        <f aca="false">IF(B223&lt;&gt;"",IF(B$5="LECTURE",'Exam (LECTURE ONLY)'!N225,IF(B$5="PRACTICUM",OUTPUT!N225,IF(B$5="RESEARCH",OUTPUT!N225,IF(B$5="STUDENT FORMATION",OUTPUT!N225,"")))),"")</f>
        <v/>
      </c>
      <c r="I223" s="233" t="str">
        <f aca="false">IF(B223&lt;&gt;"",IFERROR(IF(B$10="80-20", (((H223/H$19)*O$4)+O$5)*I$19, IF(B$10="60-40", (((H223/H$19)*P$4)+P$5)*I$19, 0)),0),"")</f>
        <v/>
      </c>
      <c r="J223" s="235" t="str">
        <f aca="false">IFERROR((G223+I223),"")</f>
        <v/>
      </c>
      <c r="K223" s="236" t="str">
        <f aca="false">IF(B223&lt;&gt;"",'Database (LECTURE-RES-PRAC)'!BN220, "")</f>
        <v/>
      </c>
      <c r="L223" s="232" t="str">
        <f aca="false">IF(B223&lt;&gt;"",IFERROR(IF(B$10="80-20", (((K223/K$19)*O$4)+O$5)*L$18, IF(B$10="60-40", (((K223/K$19)*P$4)+P$5)*L$18, 0)),0),"")</f>
        <v/>
      </c>
      <c r="M223" s="236" t="str">
        <f aca="false">IF(B223&lt;&gt;"",'Database (LECTURE-RES-PRAC)'!BO220, "")</f>
        <v/>
      </c>
      <c r="N223" s="232" t="str">
        <f aca="false">IF(B223&lt;&gt;"",IFERROR(IF(B$10="80-20", (((M223/M$19)*O$4)+O$5)*N$18, IF(B$10="60-40", (((M223/M$19)*P$4)+P$5)*N$18, 0)),0),"")</f>
        <v/>
      </c>
      <c r="O223" s="233" t="str">
        <f aca="false">IFERROR((L223+N223),"")</f>
        <v/>
      </c>
      <c r="P223" s="234" t="str">
        <f aca="false">IF(B223&lt;&gt;"",IF(B$5="LECTURE",'Exam (LECTURE ONLY)'!Y225,IF(B$5="PRACTICUM",OUTPUT!Z225,IF(B$5="RESEARCH",OUTPUT!Z225,IF(B$5="STUDENT FORMATION",OUTPUT!Z225,"")))),"")</f>
        <v/>
      </c>
      <c r="Q223" s="233" t="str">
        <f aca="false">IF(B223&lt;&gt;"",IFERROR(IF(B$10="80-20", (((P223/P$19)*O$4)+O$5)*Q$19, IF(B$10="60-40", (((P223/P$19)*P$4)+P$5)*Q$19, 0)),0),"")</f>
        <v/>
      </c>
      <c r="R223" s="235" t="str">
        <f aca="false">IFERROR((O223+Q223),"")</f>
        <v/>
      </c>
      <c r="S223" s="236" t="str">
        <f aca="false">IF(B223&lt;&gt;"",'Database (LECTURE-RES-PRAC)'!CT220, "")</f>
        <v/>
      </c>
      <c r="T223" s="232" t="str">
        <f aca="false">IF(B223&lt;&gt;"",IFERROR(IF(B$10="80-20", (((S223/S$19)*O$4)+O$5)*T$18, IF(B$10="60-40", (((S223/S$19)*P$4)+P$5)*T$18, 0)),0),"")</f>
        <v/>
      </c>
      <c r="U223" s="236" t="str">
        <f aca="false">IF(B223&lt;&gt;"",'Database (LECTURE-RES-PRAC)'!CU220, "")</f>
        <v/>
      </c>
      <c r="V223" s="232" t="str">
        <f aca="false">IF(B223&lt;&gt;"",IFERROR(IF(B$10="80-20", (((U223/U$19)*O$4)+O$5)*V$18, IF(B$10="60-40", (((U223/U$19)*P$4)+P$5)*V$18, 0)),0),"")</f>
        <v/>
      </c>
      <c r="W223" s="233" t="str">
        <f aca="false">IFERROR((T223+V223),"")</f>
        <v/>
      </c>
      <c r="X223" s="234" t="str">
        <f aca="false">IF(B223&lt;&gt;"",IF(B$5="LECTURE",'Exam (LECTURE ONLY)'!AJ225,IF(B$5="PRACTICUM",OUTPUT!AJ225,IF(B$5="RESEARCH",OUTPUT!AJ225,IF(B$5="STUDENT FORMATION",OUTPUT!AJ225,"")))),"")</f>
        <v/>
      </c>
      <c r="Y223" s="233" t="str">
        <f aca="false">IF(B223&lt;&gt;"",IFERROR(IF(B$10="80-20", (((X223/X$19)*O$4)+O$5)*Y$19, IF(B$10="60-40", (((X223/X$19)*P$4)+P$5)*Y$19, 0)),0),"")</f>
        <v/>
      </c>
      <c r="Z223" s="237" t="str">
        <f aca="false">IFERROR((W223+Y223),"")</f>
        <v/>
      </c>
      <c r="AA223" s="238" t="str">
        <f aca="false">IFERROR(IF(((J223+R223+Z223)/3)="","",((J223+R223+Z223)/3)),"")</f>
        <v/>
      </c>
      <c r="AB223" s="229" t="str">
        <f aca="false">IFERROR(IF(AA223="","",IF(AA223&gt;=75,"PASSED","FAILED")),"")</f>
        <v/>
      </c>
    </row>
    <row r="224" customFormat="false" ht="15.75" hidden="false" customHeight="true" outlineLevel="0" collapsed="false">
      <c r="A224" s="228" t="str">
        <f aca="false">IF(ISBLANK('Database (LECTURE-RES-PRAC)'!A221),"",'Database (LECTURE-RES-PRAC)'!A221)</f>
        <v/>
      </c>
      <c r="B224" s="229" t="str">
        <f aca="false">IF(ISBLANK('Database (LECTURE-RES-PRAC)'!B221),"",'Database (LECTURE-RES-PRAC)'!B221)</f>
        <v/>
      </c>
      <c r="C224" s="230" t="str">
        <f aca="false">IF(B224&lt;&gt;"",'Database (LECTURE-RES-PRAC)'!AH221, "")</f>
        <v/>
      </c>
      <c r="D224" s="231" t="str">
        <f aca="false">IF(B224&lt;&gt;"",IFERROR(IF(B$10="80-20", (((C224/C$19)*O$4)+O$5)*D$18, IF(B$10="60-40", (((C224/C$19)*P$4)+P$5)*D$18, 0)),0),"")</f>
        <v/>
      </c>
      <c r="E224" s="230" t="str">
        <f aca="false">IF(B224&lt;&gt;"",'Database (LECTURE-RES-PRAC)'!AI221,"")</f>
        <v/>
      </c>
      <c r="F224" s="232" t="str">
        <f aca="false">IF(B224&lt;&gt;"",IFERROR(IF(B$10="80-20", (((E224/E$19)*O$4)+O$5)*F$18, IF(B$10="60-40", (((E224/E$19)*P$4)+P$5)*F$18, 0)),0),"")</f>
        <v/>
      </c>
      <c r="G224" s="233" t="str">
        <f aca="false">IF(B224&lt;&gt;"",IFERROR((D224+F224),0),"")</f>
        <v/>
      </c>
      <c r="H224" s="234" t="str">
        <f aca="false">IF(B224&lt;&gt;"",IF(B$5="LECTURE",'Exam (LECTURE ONLY)'!N226,IF(B$5="PRACTICUM",OUTPUT!N226,IF(B$5="RESEARCH",OUTPUT!N226,IF(B$5="STUDENT FORMATION",OUTPUT!N226,"")))),"")</f>
        <v/>
      </c>
      <c r="I224" s="233" t="str">
        <f aca="false">IF(B224&lt;&gt;"",IFERROR(IF(B$10="80-20", (((H224/H$19)*O$4)+O$5)*I$19, IF(B$10="60-40", (((H224/H$19)*P$4)+P$5)*I$19, 0)),0),"")</f>
        <v/>
      </c>
      <c r="J224" s="235" t="str">
        <f aca="false">IFERROR((G224+I224),"")</f>
        <v/>
      </c>
      <c r="K224" s="236" t="str">
        <f aca="false">IF(B224&lt;&gt;"",'Database (LECTURE-RES-PRAC)'!BN221, "")</f>
        <v/>
      </c>
      <c r="L224" s="232" t="str">
        <f aca="false">IF(B224&lt;&gt;"",IFERROR(IF(B$10="80-20", (((K224/K$19)*O$4)+O$5)*L$18, IF(B$10="60-40", (((K224/K$19)*P$4)+P$5)*L$18, 0)),0),"")</f>
        <v/>
      </c>
      <c r="M224" s="236" t="str">
        <f aca="false">IF(B224&lt;&gt;"",'Database (LECTURE-RES-PRAC)'!BO221, "")</f>
        <v/>
      </c>
      <c r="N224" s="232" t="str">
        <f aca="false">IF(B224&lt;&gt;"",IFERROR(IF(B$10="80-20", (((M224/M$19)*O$4)+O$5)*N$18, IF(B$10="60-40", (((M224/M$19)*P$4)+P$5)*N$18, 0)),0),"")</f>
        <v/>
      </c>
      <c r="O224" s="233" t="str">
        <f aca="false">IFERROR((L224+N224),"")</f>
        <v/>
      </c>
      <c r="P224" s="234" t="str">
        <f aca="false">IF(B224&lt;&gt;"",IF(B$5="LECTURE",'Exam (LECTURE ONLY)'!Y226,IF(B$5="PRACTICUM",OUTPUT!Z226,IF(B$5="RESEARCH",OUTPUT!Z226,IF(B$5="STUDENT FORMATION",OUTPUT!Z226,"")))),"")</f>
        <v/>
      </c>
      <c r="Q224" s="233" t="str">
        <f aca="false">IF(B224&lt;&gt;"",IFERROR(IF(B$10="80-20", (((P224/P$19)*O$4)+O$5)*Q$19, IF(B$10="60-40", (((P224/P$19)*P$4)+P$5)*Q$19, 0)),0),"")</f>
        <v/>
      </c>
      <c r="R224" s="235" t="str">
        <f aca="false">IFERROR((O224+Q224),"")</f>
        <v/>
      </c>
      <c r="S224" s="236" t="str">
        <f aca="false">IF(B224&lt;&gt;"",'Database (LECTURE-RES-PRAC)'!CT221, "")</f>
        <v/>
      </c>
      <c r="T224" s="232" t="str">
        <f aca="false">IF(B224&lt;&gt;"",IFERROR(IF(B$10="80-20", (((S224/S$19)*O$4)+O$5)*T$18, IF(B$10="60-40", (((S224/S$19)*P$4)+P$5)*T$18, 0)),0),"")</f>
        <v/>
      </c>
      <c r="U224" s="236" t="str">
        <f aca="false">IF(B224&lt;&gt;"",'Database (LECTURE-RES-PRAC)'!CU221, "")</f>
        <v/>
      </c>
      <c r="V224" s="232" t="str">
        <f aca="false">IF(B224&lt;&gt;"",IFERROR(IF(B$10="80-20", (((U224/U$19)*O$4)+O$5)*V$18, IF(B$10="60-40", (((U224/U$19)*P$4)+P$5)*V$18, 0)),0),"")</f>
        <v/>
      </c>
      <c r="W224" s="233" t="str">
        <f aca="false">IFERROR((T224+V224),"")</f>
        <v/>
      </c>
      <c r="X224" s="234" t="str">
        <f aca="false">IF(B224&lt;&gt;"",IF(B$5="LECTURE",'Exam (LECTURE ONLY)'!AJ226,IF(B$5="PRACTICUM",OUTPUT!AJ226,IF(B$5="RESEARCH",OUTPUT!AJ226,IF(B$5="STUDENT FORMATION",OUTPUT!AJ226,"")))),"")</f>
        <v/>
      </c>
      <c r="Y224" s="233" t="str">
        <f aca="false">IF(B224&lt;&gt;"",IFERROR(IF(B$10="80-20", (((X224/X$19)*O$4)+O$5)*Y$19, IF(B$10="60-40", (((X224/X$19)*P$4)+P$5)*Y$19, 0)),0),"")</f>
        <v/>
      </c>
      <c r="Z224" s="237" t="str">
        <f aca="false">IFERROR((W224+Y224),"")</f>
        <v/>
      </c>
      <c r="AA224" s="238" t="str">
        <f aca="false">IFERROR(IF(((J224+R224+Z224)/3)="","",((J224+R224+Z224)/3)),"")</f>
        <v/>
      </c>
      <c r="AB224" s="229" t="str">
        <f aca="false">IFERROR(IF(AA224="","",IF(AA224&gt;=75,"PASSED","FAILED")),"")</f>
        <v/>
      </c>
    </row>
    <row r="225" customFormat="false" ht="15.75" hidden="false" customHeight="true" outlineLevel="0" collapsed="false">
      <c r="A225" s="183" t="str">
        <f aca="false">IF(ISBLANK('Database (LECTURE-RES-PRAC)'!A222),"",'Database (LECTURE-RES-PRAC)'!A222)</f>
        <v/>
      </c>
      <c r="B225" s="184" t="str">
        <f aca="false">IF(ISBLANK('Database (LECTURE-RES-PRAC)'!B222),"",'Database (LECTURE-RES-PRAC)'!B222)</f>
        <v/>
      </c>
      <c r="C225" s="230" t="str">
        <f aca="false">IF(B225&lt;&gt;"",'Database (LECTURE-RES-PRAC)'!AH222, "")</f>
        <v/>
      </c>
      <c r="D225" s="231" t="str">
        <f aca="false">IF(B225&lt;&gt;"",IFERROR(IF(B$10="80-20", (((C225/C$19)*O$4)+O$5)*D$18, IF(B$10="60-40", (((C225/C$19)*P$4)+P$5)*D$18, 0)),0),"")</f>
        <v/>
      </c>
      <c r="E225" s="230" t="str">
        <f aca="false">IF(B225&lt;&gt;"",'Database (LECTURE-RES-PRAC)'!AI222,"")</f>
        <v/>
      </c>
      <c r="F225" s="232" t="str">
        <f aca="false">IF(B225&lt;&gt;"",IFERROR(IF(B$10="80-20", (((E225/E$19)*O$4)+O$5)*F$18, IF(B$10="60-40", (((E225/E$19)*P$4)+P$5)*F$18, 0)),0),"")</f>
        <v/>
      </c>
      <c r="G225" s="233" t="str">
        <f aca="false">IF(B225&lt;&gt;"",IFERROR((D225+F225),0),"")</f>
        <v/>
      </c>
      <c r="H225" s="234" t="str">
        <f aca="false">IF(B225&lt;&gt;"",IF(B$5="LECTURE",'Exam (LECTURE ONLY)'!N227,IF(B$5="PRACTICUM",OUTPUT!N227,IF(B$5="RESEARCH",OUTPUT!N227,IF(B$5="STUDENT FORMATION",OUTPUT!N227,"")))),"")</f>
        <v/>
      </c>
      <c r="I225" s="233" t="str">
        <f aca="false">IF(B225&lt;&gt;"",IFERROR(IF(B$10="80-20", (((H225/H$19)*O$4)+O$5)*I$19, IF(B$10="60-40", (((H225/H$19)*P$4)+P$5)*I$19, 0)),0),"")</f>
        <v/>
      </c>
      <c r="J225" s="235" t="str">
        <f aca="false">IFERROR((G225+I225),"")</f>
        <v/>
      </c>
      <c r="K225" s="236" t="str">
        <f aca="false">IF(B225&lt;&gt;"",'Database (LECTURE-RES-PRAC)'!BN222, "")</f>
        <v/>
      </c>
      <c r="L225" s="232" t="str">
        <f aca="false">IF(B225&lt;&gt;"",IFERROR(IF(B$10="80-20", (((K225/K$19)*O$4)+O$5)*L$18, IF(B$10="60-40", (((K225/K$19)*P$4)+P$5)*L$18, 0)),0),"")</f>
        <v/>
      </c>
      <c r="M225" s="236" t="str">
        <f aca="false">IF(B225&lt;&gt;"",'Database (LECTURE-RES-PRAC)'!BO222, "")</f>
        <v/>
      </c>
      <c r="N225" s="232" t="str">
        <f aca="false">IF(B225&lt;&gt;"",IFERROR(IF(B$10="80-20", (((M225/M$19)*O$4)+O$5)*N$18, IF(B$10="60-40", (((M225/M$19)*P$4)+P$5)*N$18, 0)),0),"")</f>
        <v/>
      </c>
      <c r="O225" s="233" t="str">
        <f aca="false">IFERROR((L225+N225),"")</f>
        <v/>
      </c>
      <c r="P225" s="234" t="str">
        <f aca="false">IF(B225&lt;&gt;"",IF(B$5="LECTURE",'Exam (LECTURE ONLY)'!Y227,IF(B$5="PRACTICUM",OUTPUT!Z227,IF(B$5="RESEARCH",OUTPUT!Z227,IF(B$5="STUDENT FORMATION",OUTPUT!Z227,"")))),"")</f>
        <v/>
      </c>
      <c r="Q225" s="233" t="str">
        <f aca="false">IF(B225&lt;&gt;"",IFERROR(IF(B$10="80-20", (((P225/P$19)*O$4)+O$5)*Q$19, IF(B$10="60-40", (((P225/P$19)*P$4)+P$5)*Q$19, 0)),0),"")</f>
        <v/>
      </c>
      <c r="R225" s="235" t="str">
        <f aca="false">IFERROR((O225+Q225),"")</f>
        <v/>
      </c>
      <c r="S225" s="236" t="str">
        <f aca="false">IF(B225&lt;&gt;"",'Database (LECTURE-RES-PRAC)'!CT222, "")</f>
        <v/>
      </c>
      <c r="T225" s="232" t="str">
        <f aca="false">IF(B225&lt;&gt;"",IFERROR(IF(B$10="80-20", (((S225/S$19)*O$4)+O$5)*T$18, IF(B$10="60-40", (((S225/S$19)*P$4)+P$5)*T$18, 0)),0),"")</f>
        <v/>
      </c>
      <c r="U225" s="236" t="str">
        <f aca="false">IF(B225&lt;&gt;"",'Database (LECTURE-RES-PRAC)'!CU222, "")</f>
        <v/>
      </c>
      <c r="V225" s="232" t="str">
        <f aca="false">IF(B225&lt;&gt;"",IFERROR(IF(B$10="80-20", (((U225/U$19)*O$4)+O$5)*V$18, IF(B$10="60-40", (((U225/U$19)*P$4)+P$5)*V$18, 0)),0),"")</f>
        <v/>
      </c>
      <c r="W225" s="233" t="str">
        <f aca="false">IFERROR((T225+V225),"")</f>
        <v/>
      </c>
      <c r="X225" s="234" t="str">
        <f aca="false">IF(B225&lt;&gt;"",IF(B$5="LECTURE",'Exam (LECTURE ONLY)'!AJ227,IF(B$5="PRACTICUM",OUTPUT!AJ227,IF(B$5="RESEARCH",OUTPUT!AJ227,IF(B$5="STUDENT FORMATION",OUTPUT!AJ227,"")))),"")</f>
        <v/>
      </c>
      <c r="Y225" s="233" t="str">
        <f aca="false">IF(B225&lt;&gt;"",IFERROR(IF(B$10="80-20", (((X225/X$19)*O$4)+O$5)*Y$19, IF(B$10="60-40", (((X225/X$19)*P$4)+P$5)*Y$19, 0)),0),"")</f>
        <v/>
      </c>
      <c r="Z225" s="237" t="str">
        <f aca="false">IFERROR((W225+Y225),"")</f>
        <v/>
      </c>
      <c r="AA225" s="238" t="str">
        <f aca="false">IFERROR(IF(((J225+R225+Z225)/3)="","",((J225+R225+Z225)/3)),"")</f>
        <v/>
      </c>
      <c r="AB225" s="229" t="str">
        <f aca="false">IFERROR(IF(AA225="","",IF(AA225&gt;=75,"PASSED","FAILED")),"")</f>
        <v/>
      </c>
    </row>
    <row r="226" customFormat="false" ht="15.75" hidden="false" customHeight="true" outlineLevel="0" collapsed="false">
      <c r="A226" s="228" t="str">
        <f aca="false">IF(ISBLANK('Database (LECTURE-RES-PRAC)'!A223),"",'Database (LECTURE-RES-PRAC)'!A223)</f>
        <v/>
      </c>
      <c r="B226" s="229" t="str">
        <f aca="false">IF(ISBLANK('Database (LECTURE-RES-PRAC)'!B223),"",'Database (LECTURE-RES-PRAC)'!B223)</f>
        <v/>
      </c>
      <c r="C226" s="230" t="str">
        <f aca="false">IF(B226&lt;&gt;"",'Database (LECTURE-RES-PRAC)'!AH223, "")</f>
        <v/>
      </c>
      <c r="D226" s="231" t="str">
        <f aca="false">IF(B226&lt;&gt;"",IFERROR(IF(B$10="80-20", (((C226/C$19)*O$4)+O$5)*D$18, IF(B$10="60-40", (((C226/C$19)*P$4)+P$5)*D$18, 0)),0),"")</f>
        <v/>
      </c>
      <c r="E226" s="230" t="str">
        <f aca="false">IF(B226&lt;&gt;"",'Database (LECTURE-RES-PRAC)'!AI223,"")</f>
        <v/>
      </c>
      <c r="F226" s="232" t="str">
        <f aca="false">IF(B226&lt;&gt;"",IFERROR(IF(B$10="80-20", (((E226/E$19)*O$4)+O$5)*F$18, IF(B$10="60-40", (((E226/E$19)*P$4)+P$5)*F$18, 0)),0),"")</f>
        <v/>
      </c>
      <c r="G226" s="233" t="str">
        <f aca="false">IF(B226&lt;&gt;"",IFERROR((D226+F226),0),"")</f>
        <v/>
      </c>
      <c r="H226" s="234" t="str">
        <f aca="false">IF(B226&lt;&gt;"",IF(B$5="LECTURE",'Exam (LECTURE ONLY)'!N228,IF(B$5="PRACTICUM",OUTPUT!N228,IF(B$5="RESEARCH",OUTPUT!N228,IF(B$5="STUDENT FORMATION",OUTPUT!N228,"")))),"")</f>
        <v/>
      </c>
      <c r="I226" s="233" t="str">
        <f aca="false">IF(B226&lt;&gt;"",IFERROR(IF(B$10="80-20", (((H226/H$19)*O$4)+O$5)*I$19, IF(B$10="60-40", (((H226/H$19)*P$4)+P$5)*I$19, 0)),0),"")</f>
        <v/>
      </c>
      <c r="J226" s="235" t="str">
        <f aca="false">IFERROR((G226+I226),"")</f>
        <v/>
      </c>
      <c r="K226" s="236" t="str">
        <f aca="false">IF(B226&lt;&gt;"",'Database (LECTURE-RES-PRAC)'!BN223, "")</f>
        <v/>
      </c>
      <c r="L226" s="232" t="str">
        <f aca="false">IF(B226&lt;&gt;"",IFERROR(IF(B$10="80-20", (((K226/K$19)*O$4)+O$5)*L$18, IF(B$10="60-40", (((K226/K$19)*P$4)+P$5)*L$18, 0)),0),"")</f>
        <v/>
      </c>
      <c r="M226" s="236" t="str">
        <f aca="false">IF(B226&lt;&gt;"",'Database (LECTURE-RES-PRAC)'!BO223, "")</f>
        <v/>
      </c>
      <c r="N226" s="232" t="str">
        <f aca="false">IF(B226&lt;&gt;"",IFERROR(IF(B$10="80-20", (((M226/M$19)*O$4)+O$5)*N$18, IF(B$10="60-40", (((M226/M$19)*P$4)+P$5)*N$18, 0)),0),"")</f>
        <v/>
      </c>
      <c r="O226" s="233" t="str">
        <f aca="false">IFERROR((L226+N226),"")</f>
        <v/>
      </c>
      <c r="P226" s="234" t="str">
        <f aca="false">IF(B226&lt;&gt;"",IF(B$5="LECTURE",'Exam (LECTURE ONLY)'!Y228,IF(B$5="PRACTICUM",OUTPUT!Z228,IF(B$5="RESEARCH",OUTPUT!Z228,IF(B$5="STUDENT FORMATION",OUTPUT!Z228,"")))),"")</f>
        <v/>
      </c>
      <c r="Q226" s="233" t="str">
        <f aca="false">IF(B226&lt;&gt;"",IFERROR(IF(B$10="80-20", (((P226/P$19)*O$4)+O$5)*Q$19, IF(B$10="60-40", (((P226/P$19)*P$4)+P$5)*Q$19, 0)),0),"")</f>
        <v/>
      </c>
      <c r="R226" s="235" t="str">
        <f aca="false">IFERROR((O226+Q226),"")</f>
        <v/>
      </c>
      <c r="S226" s="236" t="str">
        <f aca="false">IF(B226&lt;&gt;"",'Database (LECTURE-RES-PRAC)'!CT223, "")</f>
        <v/>
      </c>
      <c r="T226" s="232" t="str">
        <f aca="false">IF(B226&lt;&gt;"",IFERROR(IF(B$10="80-20", (((S226/S$19)*O$4)+O$5)*T$18, IF(B$10="60-40", (((S226/S$19)*P$4)+P$5)*T$18, 0)),0),"")</f>
        <v/>
      </c>
      <c r="U226" s="236" t="str">
        <f aca="false">IF(B226&lt;&gt;"",'Database (LECTURE-RES-PRAC)'!CU223, "")</f>
        <v/>
      </c>
      <c r="V226" s="232" t="str">
        <f aca="false">IF(B226&lt;&gt;"",IFERROR(IF(B$10="80-20", (((U226/U$19)*O$4)+O$5)*V$18, IF(B$10="60-40", (((U226/U$19)*P$4)+P$5)*V$18, 0)),0),"")</f>
        <v/>
      </c>
      <c r="W226" s="233" t="str">
        <f aca="false">IFERROR((T226+V226),"")</f>
        <v/>
      </c>
      <c r="X226" s="234" t="str">
        <f aca="false">IF(B226&lt;&gt;"",IF(B$5="LECTURE",'Exam (LECTURE ONLY)'!AJ228,IF(B$5="PRACTICUM",OUTPUT!AJ228,IF(B$5="RESEARCH",OUTPUT!AJ228,IF(B$5="STUDENT FORMATION",OUTPUT!AJ228,"")))),"")</f>
        <v/>
      </c>
      <c r="Y226" s="233" t="str">
        <f aca="false">IF(B226&lt;&gt;"",IFERROR(IF(B$10="80-20", (((X226/X$19)*O$4)+O$5)*Y$19, IF(B$10="60-40", (((X226/X$19)*P$4)+P$5)*Y$19, 0)),0),"")</f>
        <v/>
      </c>
      <c r="Z226" s="237" t="str">
        <f aca="false">IFERROR((W226+Y226),"")</f>
        <v/>
      </c>
      <c r="AA226" s="238" t="str">
        <f aca="false">IFERROR(IF(((J226+R226+Z226)/3)="","",((J226+R226+Z226)/3)),"")</f>
        <v/>
      </c>
      <c r="AB226" s="229" t="str">
        <f aca="false">IFERROR(IF(AA226="","",IF(AA226&gt;=75,"PASSED","FAILED")),"")</f>
        <v/>
      </c>
    </row>
    <row r="227" customFormat="false" ht="15.75" hidden="false" customHeight="true" outlineLevel="0" collapsed="false">
      <c r="A227" s="183" t="str">
        <f aca="false">IF(ISBLANK('Database (LECTURE-RES-PRAC)'!A224),"",'Database (LECTURE-RES-PRAC)'!A224)</f>
        <v/>
      </c>
      <c r="B227" s="184" t="str">
        <f aca="false">IF(ISBLANK('Database (LECTURE-RES-PRAC)'!B224),"",'Database (LECTURE-RES-PRAC)'!B224)</f>
        <v/>
      </c>
      <c r="C227" s="230" t="str">
        <f aca="false">IF(B227&lt;&gt;"",'Database (LECTURE-RES-PRAC)'!AH224, "")</f>
        <v/>
      </c>
      <c r="D227" s="231" t="str">
        <f aca="false">IF(B227&lt;&gt;"",IFERROR(IF(B$10="80-20", (((C227/C$19)*O$4)+O$5)*D$18, IF(B$10="60-40", (((C227/C$19)*P$4)+P$5)*D$18, 0)),0),"")</f>
        <v/>
      </c>
      <c r="E227" s="230" t="str">
        <f aca="false">IF(B227&lt;&gt;"",'Database (LECTURE-RES-PRAC)'!AI224,"")</f>
        <v/>
      </c>
      <c r="F227" s="232" t="str">
        <f aca="false">IF(B227&lt;&gt;"",IFERROR(IF(B$10="80-20", (((E227/E$19)*O$4)+O$5)*F$18, IF(B$10="60-40", (((E227/E$19)*P$4)+P$5)*F$18, 0)),0),"")</f>
        <v/>
      </c>
      <c r="G227" s="233" t="str">
        <f aca="false">IF(B227&lt;&gt;"",IFERROR((D227+F227),0),"")</f>
        <v/>
      </c>
      <c r="H227" s="234" t="str">
        <f aca="false">IF(B227&lt;&gt;"",IF(B$5="LECTURE",'Exam (LECTURE ONLY)'!N229,IF(B$5="PRACTICUM",OUTPUT!N229,IF(B$5="RESEARCH",OUTPUT!N229,IF(B$5="STUDENT FORMATION",OUTPUT!N229,"")))),"")</f>
        <v/>
      </c>
      <c r="I227" s="233" t="str">
        <f aca="false">IF(B227&lt;&gt;"",IFERROR(IF(B$10="80-20", (((H227/H$19)*O$4)+O$5)*I$19, IF(B$10="60-40", (((H227/H$19)*P$4)+P$5)*I$19, 0)),0),"")</f>
        <v/>
      </c>
      <c r="J227" s="235" t="str">
        <f aca="false">IFERROR((G227+I227),"")</f>
        <v/>
      </c>
      <c r="K227" s="236" t="str">
        <f aca="false">IF(B227&lt;&gt;"",'Database (LECTURE-RES-PRAC)'!BN224, "")</f>
        <v/>
      </c>
      <c r="L227" s="232" t="str">
        <f aca="false">IF(B227&lt;&gt;"",IFERROR(IF(B$10="80-20", (((K227/K$19)*O$4)+O$5)*L$18, IF(B$10="60-40", (((K227/K$19)*P$4)+P$5)*L$18, 0)),0),"")</f>
        <v/>
      </c>
      <c r="M227" s="236" t="str">
        <f aca="false">IF(B227&lt;&gt;"",'Database (LECTURE-RES-PRAC)'!BO224, "")</f>
        <v/>
      </c>
      <c r="N227" s="232" t="str">
        <f aca="false">IF(B227&lt;&gt;"",IFERROR(IF(B$10="80-20", (((M227/M$19)*O$4)+O$5)*N$18, IF(B$10="60-40", (((M227/M$19)*P$4)+P$5)*N$18, 0)),0),"")</f>
        <v/>
      </c>
      <c r="O227" s="233" t="str">
        <f aca="false">IFERROR((L227+N227),"")</f>
        <v/>
      </c>
      <c r="P227" s="234" t="str">
        <f aca="false">IF(B227&lt;&gt;"",IF(B$5="LECTURE",'Exam (LECTURE ONLY)'!Y229,IF(B$5="PRACTICUM",OUTPUT!Z229,IF(B$5="RESEARCH",OUTPUT!Z229,IF(B$5="STUDENT FORMATION",OUTPUT!Z229,"")))),"")</f>
        <v/>
      </c>
      <c r="Q227" s="233" t="str">
        <f aca="false">IF(B227&lt;&gt;"",IFERROR(IF(B$10="80-20", (((P227/P$19)*O$4)+O$5)*Q$19, IF(B$10="60-40", (((P227/P$19)*P$4)+P$5)*Q$19, 0)),0),"")</f>
        <v/>
      </c>
      <c r="R227" s="235" t="str">
        <f aca="false">IFERROR((O227+Q227),"")</f>
        <v/>
      </c>
      <c r="S227" s="236" t="str">
        <f aca="false">IF(B227&lt;&gt;"",'Database (LECTURE-RES-PRAC)'!CT224, "")</f>
        <v/>
      </c>
      <c r="T227" s="232" t="str">
        <f aca="false">IF(B227&lt;&gt;"",IFERROR(IF(B$10="80-20", (((S227/S$19)*O$4)+O$5)*T$18, IF(B$10="60-40", (((S227/S$19)*P$4)+P$5)*T$18, 0)),0),"")</f>
        <v/>
      </c>
      <c r="U227" s="236" t="str">
        <f aca="false">IF(B227&lt;&gt;"",'Database (LECTURE-RES-PRAC)'!CU224, "")</f>
        <v/>
      </c>
      <c r="V227" s="232" t="str">
        <f aca="false">IF(B227&lt;&gt;"",IFERROR(IF(B$10="80-20", (((U227/U$19)*O$4)+O$5)*V$18, IF(B$10="60-40", (((U227/U$19)*P$4)+P$5)*V$18, 0)),0),"")</f>
        <v/>
      </c>
      <c r="W227" s="233" t="str">
        <f aca="false">IFERROR((T227+V227),"")</f>
        <v/>
      </c>
      <c r="X227" s="234" t="str">
        <f aca="false">IF(B227&lt;&gt;"",IF(B$5="LECTURE",'Exam (LECTURE ONLY)'!AJ229,IF(B$5="PRACTICUM",OUTPUT!AJ229,IF(B$5="RESEARCH",OUTPUT!AJ229,IF(B$5="STUDENT FORMATION",OUTPUT!AJ229,"")))),"")</f>
        <v/>
      </c>
      <c r="Y227" s="233" t="str">
        <f aca="false">IF(B227&lt;&gt;"",IFERROR(IF(B$10="80-20", (((X227/X$19)*O$4)+O$5)*Y$19, IF(B$10="60-40", (((X227/X$19)*P$4)+P$5)*Y$19, 0)),0),"")</f>
        <v/>
      </c>
      <c r="Z227" s="237" t="str">
        <f aca="false">IFERROR((W227+Y227),"")</f>
        <v/>
      </c>
      <c r="AA227" s="238" t="str">
        <f aca="false">IFERROR(IF(((J227+R227+Z227)/3)="","",((J227+R227+Z227)/3)),"")</f>
        <v/>
      </c>
      <c r="AB227" s="229" t="str">
        <f aca="false">IFERROR(IF(AA227="","",IF(AA227&gt;=75,"PASSED","FAILED")),"")</f>
        <v/>
      </c>
    </row>
    <row r="228" customFormat="false" ht="15.75" hidden="false" customHeight="true" outlineLevel="0" collapsed="false">
      <c r="A228" s="228" t="str">
        <f aca="false">IF(ISBLANK('Database (LECTURE-RES-PRAC)'!A225),"",'Database (LECTURE-RES-PRAC)'!A225)</f>
        <v/>
      </c>
      <c r="B228" s="229" t="str">
        <f aca="false">IF(ISBLANK('Database (LECTURE-RES-PRAC)'!B225),"",'Database (LECTURE-RES-PRAC)'!B225)</f>
        <v/>
      </c>
      <c r="C228" s="230" t="str">
        <f aca="false">IF(B228&lt;&gt;"",'Database (LECTURE-RES-PRAC)'!AH225, "")</f>
        <v/>
      </c>
      <c r="D228" s="231" t="str">
        <f aca="false">IF(B228&lt;&gt;"",IFERROR(IF(B$10="80-20", (((C228/C$19)*O$4)+O$5)*D$18, IF(B$10="60-40", (((C228/C$19)*P$4)+P$5)*D$18, 0)),0),"")</f>
        <v/>
      </c>
      <c r="E228" s="230" t="str">
        <f aca="false">IF(B228&lt;&gt;"",'Database (LECTURE-RES-PRAC)'!AI225,"")</f>
        <v/>
      </c>
      <c r="F228" s="232" t="str">
        <f aca="false">IF(B228&lt;&gt;"",IFERROR(IF(B$10="80-20", (((E228/E$19)*O$4)+O$5)*F$18, IF(B$10="60-40", (((E228/E$19)*P$4)+P$5)*F$18, 0)),0),"")</f>
        <v/>
      </c>
      <c r="G228" s="233" t="str">
        <f aca="false">IF(B228&lt;&gt;"",IFERROR((D228+F228),0),"")</f>
        <v/>
      </c>
      <c r="H228" s="234" t="str">
        <f aca="false">IF(B228&lt;&gt;"",IF(B$5="LECTURE",'Exam (LECTURE ONLY)'!N230,IF(B$5="PRACTICUM",OUTPUT!N230,IF(B$5="RESEARCH",OUTPUT!N230,IF(B$5="STUDENT FORMATION",OUTPUT!N230,"")))),"")</f>
        <v/>
      </c>
      <c r="I228" s="233" t="str">
        <f aca="false">IF(B228&lt;&gt;"",IFERROR(IF(B$10="80-20", (((H228/H$19)*O$4)+O$5)*I$19, IF(B$10="60-40", (((H228/H$19)*P$4)+P$5)*I$19, 0)),0),"")</f>
        <v/>
      </c>
      <c r="J228" s="235" t="str">
        <f aca="false">IFERROR((G228+I228),"")</f>
        <v/>
      </c>
      <c r="K228" s="236" t="str">
        <f aca="false">IF(B228&lt;&gt;"",'Database (LECTURE-RES-PRAC)'!BN225, "")</f>
        <v/>
      </c>
      <c r="L228" s="232" t="str">
        <f aca="false">IF(B228&lt;&gt;"",IFERROR(IF(B$10="80-20", (((K228/K$19)*O$4)+O$5)*L$18, IF(B$10="60-40", (((K228/K$19)*P$4)+P$5)*L$18, 0)),0),"")</f>
        <v/>
      </c>
      <c r="M228" s="236" t="str">
        <f aca="false">IF(B228&lt;&gt;"",'Database (LECTURE-RES-PRAC)'!BO225, "")</f>
        <v/>
      </c>
      <c r="N228" s="232" t="str">
        <f aca="false">IF(B228&lt;&gt;"",IFERROR(IF(B$10="80-20", (((M228/M$19)*O$4)+O$5)*N$18, IF(B$10="60-40", (((M228/M$19)*P$4)+P$5)*N$18, 0)),0),"")</f>
        <v/>
      </c>
      <c r="O228" s="233" t="str">
        <f aca="false">IFERROR((L228+N228),"")</f>
        <v/>
      </c>
      <c r="P228" s="234" t="str">
        <f aca="false">IF(B228&lt;&gt;"",IF(B$5="LECTURE",'Exam (LECTURE ONLY)'!Y230,IF(B$5="PRACTICUM",OUTPUT!Z230,IF(B$5="RESEARCH",OUTPUT!Z230,IF(B$5="STUDENT FORMATION",OUTPUT!Z230,"")))),"")</f>
        <v/>
      </c>
      <c r="Q228" s="233" t="str">
        <f aca="false">IF(B228&lt;&gt;"",IFERROR(IF(B$10="80-20", (((P228/P$19)*O$4)+O$5)*Q$19, IF(B$10="60-40", (((P228/P$19)*P$4)+P$5)*Q$19, 0)),0),"")</f>
        <v/>
      </c>
      <c r="R228" s="235" t="str">
        <f aca="false">IFERROR((O228+Q228),"")</f>
        <v/>
      </c>
      <c r="S228" s="236" t="str">
        <f aca="false">IF(B228&lt;&gt;"",'Database (LECTURE-RES-PRAC)'!CT225, "")</f>
        <v/>
      </c>
      <c r="T228" s="232" t="str">
        <f aca="false">IF(B228&lt;&gt;"",IFERROR(IF(B$10="80-20", (((S228/S$19)*O$4)+O$5)*T$18, IF(B$10="60-40", (((S228/S$19)*P$4)+P$5)*T$18, 0)),0),"")</f>
        <v/>
      </c>
      <c r="U228" s="236" t="str">
        <f aca="false">IF(B228&lt;&gt;"",'Database (LECTURE-RES-PRAC)'!CU225, "")</f>
        <v/>
      </c>
      <c r="V228" s="232" t="str">
        <f aca="false">IF(B228&lt;&gt;"",IFERROR(IF(B$10="80-20", (((U228/U$19)*O$4)+O$5)*V$18, IF(B$10="60-40", (((U228/U$19)*P$4)+P$5)*V$18, 0)),0),"")</f>
        <v/>
      </c>
      <c r="W228" s="233" t="str">
        <f aca="false">IFERROR((T228+V228),"")</f>
        <v/>
      </c>
      <c r="X228" s="234" t="str">
        <f aca="false">IF(B228&lt;&gt;"",IF(B$5="LECTURE",'Exam (LECTURE ONLY)'!AJ230,IF(B$5="PRACTICUM",OUTPUT!AJ230,IF(B$5="RESEARCH",OUTPUT!AJ230,IF(B$5="STUDENT FORMATION",OUTPUT!AJ230,"")))),"")</f>
        <v/>
      </c>
      <c r="Y228" s="233" t="str">
        <f aca="false">IF(B228&lt;&gt;"",IFERROR(IF(B$10="80-20", (((X228/X$19)*O$4)+O$5)*Y$19, IF(B$10="60-40", (((X228/X$19)*P$4)+P$5)*Y$19, 0)),0),"")</f>
        <v/>
      </c>
      <c r="Z228" s="237" t="str">
        <f aca="false">IFERROR((W228+Y228),"")</f>
        <v/>
      </c>
      <c r="AA228" s="238" t="str">
        <f aca="false">IFERROR(IF(((J228+R228+Z228)/3)="","",((J228+R228+Z228)/3)),"")</f>
        <v/>
      </c>
      <c r="AB228" s="229" t="str">
        <f aca="false">IFERROR(IF(AA228="","",IF(AA228&gt;=75,"PASSED","FAILED")),"")</f>
        <v/>
      </c>
    </row>
    <row r="229" customFormat="false" ht="15.75" hidden="false" customHeight="true" outlineLevel="0" collapsed="false">
      <c r="A229" s="183" t="str">
        <f aca="false">IF(ISBLANK('Database (LECTURE-RES-PRAC)'!A226),"",'Database (LECTURE-RES-PRAC)'!A226)</f>
        <v/>
      </c>
      <c r="B229" s="184" t="str">
        <f aca="false">IF(ISBLANK('Database (LECTURE-RES-PRAC)'!B226),"",'Database (LECTURE-RES-PRAC)'!B226)</f>
        <v/>
      </c>
      <c r="C229" s="230" t="str">
        <f aca="false">IF(B229&lt;&gt;"",'Database (LECTURE-RES-PRAC)'!AH226, "")</f>
        <v/>
      </c>
      <c r="D229" s="231" t="str">
        <f aca="false">IF(B229&lt;&gt;"",IFERROR(IF(B$10="80-20", (((C229/C$19)*O$4)+O$5)*D$18, IF(B$10="60-40", (((C229/C$19)*P$4)+P$5)*D$18, 0)),0),"")</f>
        <v/>
      </c>
      <c r="E229" s="230" t="str">
        <f aca="false">IF(B229&lt;&gt;"",'Database (LECTURE-RES-PRAC)'!AI226,"")</f>
        <v/>
      </c>
      <c r="F229" s="232" t="str">
        <f aca="false">IF(B229&lt;&gt;"",IFERROR(IF(B$10="80-20", (((E229/E$19)*O$4)+O$5)*F$18, IF(B$10="60-40", (((E229/E$19)*P$4)+P$5)*F$18, 0)),0),"")</f>
        <v/>
      </c>
      <c r="G229" s="233" t="str">
        <f aca="false">IF(B229&lt;&gt;"",IFERROR((D229+F229),0),"")</f>
        <v/>
      </c>
      <c r="H229" s="234" t="str">
        <f aca="false">IF(B229&lt;&gt;"",IF(B$5="LECTURE",'Exam (LECTURE ONLY)'!N231,IF(B$5="PRACTICUM",OUTPUT!N231,IF(B$5="RESEARCH",OUTPUT!N231,IF(B$5="STUDENT FORMATION",OUTPUT!N231,"")))),"")</f>
        <v/>
      </c>
      <c r="I229" s="233" t="str">
        <f aca="false">IF(B229&lt;&gt;"",IFERROR(IF(B$10="80-20", (((H229/H$19)*O$4)+O$5)*I$19, IF(B$10="60-40", (((H229/H$19)*P$4)+P$5)*I$19, 0)),0),"")</f>
        <v/>
      </c>
      <c r="J229" s="235" t="str">
        <f aca="false">IFERROR((G229+I229),"")</f>
        <v/>
      </c>
      <c r="K229" s="236" t="str">
        <f aca="false">IF(B229&lt;&gt;"",'Database (LECTURE-RES-PRAC)'!BN226, "")</f>
        <v/>
      </c>
      <c r="L229" s="232" t="str">
        <f aca="false">IF(B229&lt;&gt;"",IFERROR(IF(B$10="80-20", (((K229/K$19)*O$4)+O$5)*L$18, IF(B$10="60-40", (((K229/K$19)*P$4)+P$5)*L$18, 0)),0),"")</f>
        <v/>
      </c>
      <c r="M229" s="236" t="str">
        <f aca="false">IF(B229&lt;&gt;"",'Database (LECTURE-RES-PRAC)'!BO226, "")</f>
        <v/>
      </c>
      <c r="N229" s="232" t="str">
        <f aca="false">IF(B229&lt;&gt;"",IFERROR(IF(B$10="80-20", (((M229/M$19)*O$4)+O$5)*N$18, IF(B$10="60-40", (((M229/M$19)*P$4)+P$5)*N$18, 0)),0),"")</f>
        <v/>
      </c>
      <c r="O229" s="233" t="str">
        <f aca="false">IFERROR((L229+N229),"")</f>
        <v/>
      </c>
      <c r="P229" s="234" t="str">
        <f aca="false">IF(B229&lt;&gt;"",IF(B$5="LECTURE",'Exam (LECTURE ONLY)'!Y231,IF(B$5="PRACTICUM",OUTPUT!Z231,IF(B$5="RESEARCH",OUTPUT!Z231,IF(B$5="STUDENT FORMATION",OUTPUT!Z231,"")))),"")</f>
        <v/>
      </c>
      <c r="Q229" s="233" t="str">
        <f aca="false">IF(B229&lt;&gt;"",IFERROR(IF(B$10="80-20", (((P229/P$19)*O$4)+O$5)*Q$19, IF(B$10="60-40", (((P229/P$19)*P$4)+P$5)*Q$19, 0)),0),"")</f>
        <v/>
      </c>
      <c r="R229" s="235" t="str">
        <f aca="false">IFERROR((O229+Q229),"")</f>
        <v/>
      </c>
      <c r="S229" s="236" t="str">
        <f aca="false">IF(B229&lt;&gt;"",'Database (LECTURE-RES-PRAC)'!CT226, "")</f>
        <v/>
      </c>
      <c r="T229" s="232" t="str">
        <f aca="false">IF(B229&lt;&gt;"",IFERROR(IF(B$10="80-20", (((S229/S$19)*O$4)+O$5)*T$18, IF(B$10="60-40", (((S229/S$19)*P$4)+P$5)*T$18, 0)),0),"")</f>
        <v/>
      </c>
      <c r="U229" s="236" t="str">
        <f aca="false">IF(B229&lt;&gt;"",'Database (LECTURE-RES-PRAC)'!CU226, "")</f>
        <v/>
      </c>
      <c r="V229" s="232" t="str">
        <f aca="false">IF(B229&lt;&gt;"",IFERROR(IF(B$10="80-20", (((U229/U$19)*O$4)+O$5)*V$18, IF(B$10="60-40", (((U229/U$19)*P$4)+P$5)*V$18, 0)),0),"")</f>
        <v/>
      </c>
      <c r="W229" s="233" t="str">
        <f aca="false">IFERROR((T229+V229),"")</f>
        <v/>
      </c>
      <c r="X229" s="234" t="str">
        <f aca="false">IF(B229&lt;&gt;"",IF(B$5="LECTURE",'Exam (LECTURE ONLY)'!AJ231,IF(B$5="PRACTICUM",OUTPUT!AJ231,IF(B$5="RESEARCH",OUTPUT!AJ231,IF(B$5="STUDENT FORMATION",OUTPUT!AJ231,"")))),"")</f>
        <v/>
      </c>
      <c r="Y229" s="233" t="str">
        <f aca="false">IF(B229&lt;&gt;"",IFERROR(IF(B$10="80-20", (((X229/X$19)*O$4)+O$5)*Y$19, IF(B$10="60-40", (((X229/X$19)*P$4)+P$5)*Y$19, 0)),0),"")</f>
        <v/>
      </c>
      <c r="Z229" s="237" t="str">
        <f aca="false">IFERROR((W229+Y229),"")</f>
        <v/>
      </c>
      <c r="AA229" s="238" t="str">
        <f aca="false">IFERROR(IF(((J229+R229+Z229)/3)="","",((J229+R229+Z229)/3)),"")</f>
        <v/>
      </c>
      <c r="AB229" s="229" t="str">
        <f aca="false">IFERROR(IF(AA229="","",IF(AA229&gt;=75,"PASSED","FAILED")),"")</f>
        <v/>
      </c>
    </row>
    <row r="230" customFormat="false" ht="15.75" hidden="false" customHeight="true" outlineLevel="0" collapsed="false">
      <c r="A230" s="228" t="str">
        <f aca="false">IF(ISBLANK('Database (LECTURE-RES-PRAC)'!A227),"",'Database (LECTURE-RES-PRAC)'!A227)</f>
        <v/>
      </c>
      <c r="B230" s="229" t="str">
        <f aca="false">IF(ISBLANK('Database (LECTURE-RES-PRAC)'!B227),"",'Database (LECTURE-RES-PRAC)'!B227)</f>
        <v/>
      </c>
      <c r="C230" s="230" t="str">
        <f aca="false">IF(B230&lt;&gt;"",'Database (LECTURE-RES-PRAC)'!AH227, "")</f>
        <v/>
      </c>
      <c r="D230" s="231" t="str">
        <f aca="false">IF(B230&lt;&gt;"",IFERROR(IF(B$10="80-20", (((C230/C$19)*O$4)+O$5)*D$18, IF(B$10="60-40", (((C230/C$19)*P$4)+P$5)*D$18, 0)),0),"")</f>
        <v/>
      </c>
      <c r="E230" s="230" t="str">
        <f aca="false">IF(B230&lt;&gt;"",'Database (LECTURE-RES-PRAC)'!AI227,"")</f>
        <v/>
      </c>
      <c r="F230" s="232" t="str">
        <f aca="false">IF(B230&lt;&gt;"",IFERROR(IF(B$10="80-20", (((E230/E$19)*O$4)+O$5)*F$18, IF(B$10="60-40", (((E230/E$19)*P$4)+P$5)*F$18, 0)),0),"")</f>
        <v/>
      </c>
      <c r="G230" s="233" t="str">
        <f aca="false">IF(B230&lt;&gt;"",IFERROR((D230+F230),0),"")</f>
        <v/>
      </c>
      <c r="H230" s="234" t="str">
        <f aca="false">IF(B230&lt;&gt;"",IF(B$5="LECTURE",'Exam (LECTURE ONLY)'!N232,IF(B$5="PRACTICUM",OUTPUT!N232,IF(B$5="RESEARCH",OUTPUT!N232,IF(B$5="STUDENT FORMATION",OUTPUT!N232,"")))),"")</f>
        <v/>
      </c>
      <c r="I230" s="233" t="str">
        <f aca="false">IF(B230&lt;&gt;"",IFERROR(IF(B$10="80-20", (((H230/H$19)*O$4)+O$5)*I$19, IF(B$10="60-40", (((H230/H$19)*P$4)+P$5)*I$19, 0)),0),"")</f>
        <v/>
      </c>
      <c r="J230" s="235" t="str">
        <f aca="false">IFERROR((G230+I230),"")</f>
        <v/>
      </c>
      <c r="K230" s="236" t="str">
        <f aca="false">IF(B230&lt;&gt;"",'Database (LECTURE-RES-PRAC)'!BN227, "")</f>
        <v/>
      </c>
      <c r="L230" s="232" t="str">
        <f aca="false">IF(B230&lt;&gt;"",IFERROR(IF(B$10="80-20", (((K230/K$19)*O$4)+O$5)*L$18, IF(B$10="60-40", (((K230/K$19)*P$4)+P$5)*L$18, 0)),0),"")</f>
        <v/>
      </c>
      <c r="M230" s="236" t="str">
        <f aca="false">IF(B230&lt;&gt;"",'Database (LECTURE-RES-PRAC)'!BO227, "")</f>
        <v/>
      </c>
      <c r="N230" s="232" t="str">
        <f aca="false">IF(B230&lt;&gt;"",IFERROR(IF(B$10="80-20", (((M230/M$19)*O$4)+O$5)*N$18, IF(B$10="60-40", (((M230/M$19)*P$4)+P$5)*N$18, 0)),0),"")</f>
        <v/>
      </c>
      <c r="O230" s="233" t="str">
        <f aca="false">IFERROR((L230+N230),"")</f>
        <v/>
      </c>
      <c r="P230" s="234" t="str">
        <f aca="false">IF(B230&lt;&gt;"",IF(B$5="LECTURE",'Exam (LECTURE ONLY)'!Y232,IF(B$5="PRACTICUM",OUTPUT!Z232,IF(B$5="RESEARCH",OUTPUT!Z232,IF(B$5="STUDENT FORMATION",OUTPUT!Z232,"")))),"")</f>
        <v/>
      </c>
      <c r="Q230" s="233" t="str">
        <f aca="false">IF(B230&lt;&gt;"",IFERROR(IF(B$10="80-20", (((P230/P$19)*O$4)+O$5)*Q$19, IF(B$10="60-40", (((P230/P$19)*P$4)+P$5)*Q$19, 0)),0),"")</f>
        <v/>
      </c>
      <c r="R230" s="235" t="str">
        <f aca="false">IFERROR((O230+Q230),"")</f>
        <v/>
      </c>
      <c r="S230" s="236" t="str">
        <f aca="false">IF(B230&lt;&gt;"",'Database (LECTURE-RES-PRAC)'!CT227, "")</f>
        <v/>
      </c>
      <c r="T230" s="232" t="str">
        <f aca="false">IF(B230&lt;&gt;"",IFERROR(IF(B$10="80-20", (((S230/S$19)*O$4)+O$5)*T$18, IF(B$10="60-40", (((S230/S$19)*P$4)+P$5)*T$18, 0)),0),"")</f>
        <v/>
      </c>
      <c r="U230" s="236" t="str">
        <f aca="false">IF(B230&lt;&gt;"",'Database (LECTURE-RES-PRAC)'!CU227, "")</f>
        <v/>
      </c>
      <c r="V230" s="232" t="str">
        <f aca="false">IF(B230&lt;&gt;"",IFERROR(IF(B$10="80-20", (((U230/U$19)*O$4)+O$5)*V$18, IF(B$10="60-40", (((U230/U$19)*P$4)+P$5)*V$18, 0)),0),"")</f>
        <v/>
      </c>
      <c r="W230" s="233" t="str">
        <f aca="false">IFERROR((T230+V230),"")</f>
        <v/>
      </c>
      <c r="X230" s="234" t="str">
        <f aca="false">IF(B230&lt;&gt;"",IF(B$5="LECTURE",'Exam (LECTURE ONLY)'!AJ232,IF(B$5="PRACTICUM",OUTPUT!AJ232,IF(B$5="RESEARCH",OUTPUT!AJ232,IF(B$5="STUDENT FORMATION",OUTPUT!AJ232,"")))),"")</f>
        <v/>
      </c>
      <c r="Y230" s="233" t="str">
        <f aca="false">IF(B230&lt;&gt;"",IFERROR(IF(B$10="80-20", (((X230/X$19)*O$4)+O$5)*Y$19, IF(B$10="60-40", (((X230/X$19)*P$4)+P$5)*Y$19, 0)),0),"")</f>
        <v/>
      </c>
      <c r="Z230" s="237" t="str">
        <f aca="false">IFERROR((W230+Y230),"")</f>
        <v/>
      </c>
      <c r="AA230" s="238" t="str">
        <f aca="false">IFERROR(IF(((J230+R230+Z230)/3)="","",((J230+R230+Z230)/3)),"")</f>
        <v/>
      </c>
      <c r="AB230" s="229" t="str">
        <f aca="false">IFERROR(IF(AA230="","",IF(AA230&gt;=75,"PASSED","FAILED")),"")</f>
        <v/>
      </c>
    </row>
    <row r="231" customFormat="false" ht="15.75" hidden="false" customHeight="true" outlineLevel="0" collapsed="false">
      <c r="A231" s="183" t="str">
        <f aca="false">IF(ISBLANK('Database (LECTURE-RES-PRAC)'!A228),"",'Database (LECTURE-RES-PRAC)'!A228)</f>
        <v/>
      </c>
      <c r="B231" s="184" t="str">
        <f aca="false">IF(ISBLANK('Database (LECTURE-RES-PRAC)'!B228),"",'Database (LECTURE-RES-PRAC)'!B228)</f>
        <v/>
      </c>
      <c r="C231" s="230" t="str">
        <f aca="false">IF(B231&lt;&gt;"",'Database (LECTURE-RES-PRAC)'!AH228, "")</f>
        <v/>
      </c>
      <c r="D231" s="231" t="str">
        <f aca="false">IF(B231&lt;&gt;"",IFERROR(IF(B$10="80-20", (((C231/C$19)*O$4)+O$5)*D$18, IF(B$10="60-40", (((C231/C$19)*P$4)+P$5)*D$18, 0)),0),"")</f>
        <v/>
      </c>
      <c r="E231" s="230" t="str">
        <f aca="false">IF(B231&lt;&gt;"",'Database (LECTURE-RES-PRAC)'!AI228,"")</f>
        <v/>
      </c>
      <c r="F231" s="232" t="str">
        <f aca="false">IF(B231&lt;&gt;"",IFERROR(IF(B$10="80-20", (((E231/E$19)*O$4)+O$5)*F$18, IF(B$10="60-40", (((E231/E$19)*P$4)+P$5)*F$18, 0)),0),"")</f>
        <v/>
      </c>
      <c r="G231" s="233" t="str">
        <f aca="false">IF(B231&lt;&gt;"",IFERROR((D231+F231),0),"")</f>
        <v/>
      </c>
      <c r="H231" s="234" t="str">
        <f aca="false">IF(B231&lt;&gt;"",IF(B$5="LECTURE",'Exam (LECTURE ONLY)'!N233,IF(B$5="PRACTICUM",OUTPUT!N233,IF(B$5="RESEARCH",OUTPUT!N233,IF(B$5="STUDENT FORMATION",OUTPUT!N233,"")))),"")</f>
        <v/>
      </c>
      <c r="I231" s="233" t="str">
        <f aca="false">IF(B231&lt;&gt;"",IFERROR(IF(B$10="80-20", (((H231/H$19)*O$4)+O$5)*I$19, IF(B$10="60-40", (((H231/H$19)*P$4)+P$5)*I$19, 0)),0),"")</f>
        <v/>
      </c>
      <c r="J231" s="235" t="str">
        <f aca="false">IFERROR((G231+I231),"")</f>
        <v/>
      </c>
      <c r="K231" s="236" t="str">
        <f aca="false">IF(B231&lt;&gt;"",'Database (LECTURE-RES-PRAC)'!BN228, "")</f>
        <v/>
      </c>
      <c r="L231" s="232" t="str">
        <f aca="false">IF(B231&lt;&gt;"",IFERROR(IF(B$10="80-20", (((K231/K$19)*O$4)+O$5)*L$18, IF(B$10="60-40", (((K231/K$19)*P$4)+P$5)*L$18, 0)),0),"")</f>
        <v/>
      </c>
      <c r="M231" s="236" t="str">
        <f aca="false">IF(B231&lt;&gt;"",'Database (LECTURE-RES-PRAC)'!BO228, "")</f>
        <v/>
      </c>
      <c r="N231" s="232" t="str">
        <f aca="false">IF(B231&lt;&gt;"",IFERROR(IF(B$10="80-20", (((M231/M$19)*O$4)+O$5)*N$18, IF(B$10="60-40", (((M231/M$19)*P$4)+P$5)*N$18, 0)),0),"")</f>
        <v/>
      </c>
      <c r="O231" s="233" t="str">
        <f aca="false">IFERROR((L231+N231),"")</f>
        <v/>
      </c>
      <c r="P231" s="234" t="str">
        <f aca="false">IF(B231&lt;&gt;"",IF(B$5="LECTURE",'Exam (LECTURE ONLY)'!Y233,IF(B$5="PRACTICUM",OUTPUT!Z233,IF(B$5="RESEARCH",OUTPUT!Z233,IF(B$5="STUDENT FORMATION",OUTPUT!Z233,"")))),"")</f>
        <v/>
      </c>
      <c r="Q231" s="233" t="str">
        <f aca="false">IF(B231&lt;&gt;"",IFERROR(IF(B$10="80-20", (((P231/P$19)*O$4)+O$5)*Q$19, IF(B$10="60-40", (((P231/P$19)*P$4)+P$5)*Q$19, 0)),0),"")</f>
        <v/>
      </c>
      <c r="R231" s="235" t="str">
        <f aca="false">IFERROR((O231+Q231),"")</f>
        <v/>
      </c>
      <c r="S231" s="236" t="str">
        <f aca="false">IF(B231&lt;&gt;"",'Database (LECTURE-RES-PRAC)'!CT228, "")</f>
        <v/>
      </c>
      <c r="T231" s="232" t="str">
        <f aca="false">IF(B231&lt;&gt;"",IFERROR(IF(B$10="80-20", (((S231/S$19)*O$4)+O$5)*T$18, IF(B$10="60-40", (((S231/S$19)*P$4)+P$5)*T$18, 0)),0),"")</f>
        <v/>
      </c>
      <c r="U231" s="236" t="str">
        <f aca="false">IF(B231&lt;&gt;"",'Database (LECTURE-RES-PRAC)'!CU228, "")</f>
        <v/>
      </c>
      <c r="V231" s="232" t="str">
        <f aca="false">IF(B231&lt;&gt;"",IFERROR(IF(B$10="80-20", (((U231/U$19)*O$4)+O$5)*V$18, IF(B$10="60-40", (((U231/U$19)*P$4)+P$5)*V$18, 0)),0),"")</f>
        <v/>
      </c>
      <c r="W231" s="233" t="str">
        <f aca="false">IFERROR((T231+V231),"")</f>
        <v/>
      </c>
      <c r="X231" s="234" t="str">
        <f aca="false">IF(B231&lt;&gt;"",IF(B$5="LECTURE",'Exam (LECTURE ONLY)'!AJ233,IF(B$5="PRACTICUM",OUTPUT!AJ233,IF(B$5="RESEARCH",OUTPUT!AJ233,IF(B$5="STUDENT FORMATION",OUTPUT!AJ233,"")))),"")</f>
        <v/>
      </c>
      <c r="Y231" s="233" t="str">
        <f aca="false">IF(B231&lt;&gt;"",IFERROR(IF(B$10="80-20", (((X231/X$19)*O$4)+O$5)*Y$19, IF(B$10="60-40", (((X231/X$19)*P$4)+P$5)*Y$19, 0)),0),"")</f>
        <v/>
      </c>
      <c r="Z231" s="237" t="str">
        <f aca="false">IFERROR((W231+Y231),"")</f>
        <v/>
      </c>
      <c r="AA231" s="238" t="str">
        <f aca="false">IFERROR(IF(((J231+R231+Z231)/3)="","",((J231+R231+Z231)/3)),"")</f>
        <v/>
      </c>
      <c r="AB231" s="229" t="str">
        <f aca="false">IFERROR(IF(AA231="","",IF(AA231&gt;=75,"PASSED","FAILED")),"")</f>
        <v/>
      </c>
    </row>
    <row r="232" customFormat="false" ht="15.75" hidden="false" customHeight="true" outlineLevel="0" collapsed="false">
      <c r="A232" s="228" t="str">
        <f aca="false">IF(ISBLANK('Database (LECTURE-RES-PRAC)'!A229),"",'Database (LECTURE-RES-PRAC)'!A229)</f>
        <v/>
      </c>
      <c r="B232" s="229" t="str">
        <f aca="false">IF(ISBLANK('Database (LECTURE-RES-PRAC)'!B229),"",'Database (LECTURE-RES-PRAC)'!B229)</f>
        <v/>
      </c>
      <c r="C232" s="230" t="str">
        <f aca="false">IF(B232&lt;&gt;"",'Database (LECTURE-RES-PRAC)'!AH229, "")</f>
        <v/>
      </c>
      <c r="D232" s="231" t="str">
        <f aca="false">IF(B232&lt;&gt;"",IFERROR(IF(B$10="80-20", (((C232/C$19)*O$4)+O$5)*D$18, IF(B$10="60-40", (((C232/C$19)*P$4)+P$5)*D$18, 0)),0),"")</f>
        <v/>
      </c>
      <c r="E232" s="230" t="str">
        <f aca="false">IF(B232&lt;&gt;"",'Database (LECTURE-RES-PRAC)'!AI229,"")</f>
        <v/>
      </c>
      <c r="F232" s="232" t="str">
        <f aca="false">IF(B232&lt;&gt;"",IFERROR(IF(B$10="80-20", (((E232/E$19)*O$4)+O$5)*F$18, IF(B$10="60-40", (((E232/E$19)*P$4)+P$5)*F$18, 0)),0),"")</f>
        <v/>
      </c>
      <c r="G232" s="233" t="str">
        <f aca="false">IF(B232&lt;&gt;"",IFERROR((D232+F232),0),"")</f>
        <v/>
      </c>
      <c r="H232" s="234" t="str">
        <f aca="false">IF(B232&lt;&gt;"",IF(B$5="LECTURE",'Exam (LECTURE ONLY)'!N234,IF(B$5="PRACTICUM",OUTPUT!N234,IF(B$5="RESEARCH",OUTPUT!N234,IF(B$5="STUDENT FORMATION",OUTPUT!N234,"")))),"")</f>
        <v/>
      </c>
      <c r="I232" s="233" t="str">
        <f aca="false">IF(B232&lt;&gt;"",IFERROR(IF(B$10="80-20", (((H232/H$19)*O$4)+O$5)*I$19, IF(B$10="60-40", (((H232/H$19)*P$4)+P$5)*I$19, 0)),0),"")</f>
        <v/>
      </c>
      <c r="J232" s="235" t="str">
        <f aca="false">IFERROR((G232+I232),"")</f>
        <v/>
      </c>
      <c r="K232" s="236" t="str">
        <f aca="false">IF(B232&lt;&gt;"",'Database (LECTURE-RES-PRAC)'!BN229, "")</f>
        <v/>
      </c>
      <c r="L232" s="232" t="str">
        <f aca="false">IF(B232&lt;&gt;"",IFERROR(IF(B$10="80-20", (((K232/K$19)*O$4)+O$5)*L$18, IF(B$10="60-40", (((K232/K$19)*P$4)+P$5)*L$18, 0)),0),"")</f>
        <v/>
      </c>
      <c r="M232" s="236" t="str">
        <f aca="false">IF(B232&lt;&gt;"",'Database (LECTURE-RES-PRAC)'!BO229, "")</f>
        <v/>
      </c>
      <c r="N232" s="232" t="str">
        <f aca="false">IF(B232&lt;&gt;"",IFERROR(IF(B$10="80-20", (((M232/M$19)*O$4)+O$5)*N$18, IF(B$10="60-40", (((M232/M$19)*P$4)+P$5)*N$18, 0)),0),"")</f>
        <v/>
      </c>
      <c r="O232" s="233" t="str">
        <f aca="false">IFERROR((L232+N232),"")</f>
        <v/>
      </c>
      <c r="P232" s="234" t="str">
        <f aca="false">IF(B232&lt;&gt;"",IF(B$5="LECTURE",'Exam (LECTURE ONLY)'!Y234,IF(B$5="PRACTICUM",OUTPUT!Z234,IF(B$5="RESEARCH",OUTPUT!Z234,IF(B$5="STUDENT FORMATION",OUTPUT!Z234,"")))),"")</f>
        <v/>
      </c>
      <c r="Q232" s="233" t="str">
        <f aca="false">IF(B232&lt;&gt;"",IFERROR(IF(B$10="80-20", (((P232/P$19)*O$4)+O$5)*Q$19, IF(B$10="60-40", (((P232/P$19)*P$4)+P$5)*Q$19, 0)),0),"")</f>
        <v/>
      </c>
      <c r="R232" s="235" t="str">
        <f aca="false">IFERROR((O232+Q232),"")</f>
        <v/>
      </c>
      <c r="S232" s="236" t="str">
        <f aca="false">IF(B232&lt;&gt;"",'Database (LECTURE-RES-PRAC)'!CT229, "")</f>
        <v/>
      </c>
      <c r="T232" s="232" t="str">
        <f aca="false">IF(B232&lt;&gt;"",IFERROR(IF(B$10="80-20", (((S232/S$19)*O$4)+O$5)*T$18, IF(B$10="60-40", (((S232/S$19)*P$4)+P$5)*T$18, 0)),0),"")</f>
        <v/>
      </c>
      <c r="U232" s="236" t="str">
        <f aca="false">IF(B232&lt;&gt;"",'Database (LECTURE-RES-PRAC)'!CU229, "")</f>
        <v/>
      </c>
      <c r="V232" s="232" t="str">
        <f aca="false">IF(B232&lt;&gt;"",IFERROR(IF(B$10="80-20", (((U232/U$19)*O$4)+O$5)*V$18, IF(B$10="60-40", (((U232/U$19)*P$4)+P$5)*V$18, 0)),0),"")</f>
        <v/>
      </c>
      <c r="W232" s="233" t="str">
        <f aca="false">IFERROR((T232+V232),"")</f>
        <v/>
      </c>
      <c r="X232" s="234" t="str">
        <f aca="false">IF(B232&lt;&gt;"",IF(B$5="LECTURE",'Exam (LECTURE ONLY)'!AJ234,IF(B$5="PRACTICUM",OUTPUT!AJ234,IF(B$5="RESEARCH",OUTPUT!AJ234,IF(B$5="STUDENT FORMATION",OUTPUT!AJ234,"")))),"")</f>
        <v/>
      </c>
      <c r="Y232" s="233" t="str">
        <f aca="false">IF(B232&lt;&gt;"",IFERROR(IF(B$10="80-20", (((X232/X$19)*O$4)+O$5)*Y$19, IF(B$10="60-40", (((X232/X$19)*P$4)+P$5)*Y$19, 0)),0),"")</f>
        <v/>
      </c>
      <c r="Z232" s="237" t="str">
        <f aca="false">IFERROR((W232+Y232),"")</f>
        <v/>
      </c>
      <c r="AA232" s="238" t="str">
        <f aca="false">IFERROR(IF(((J232+R232+Z232)/3)="","",((J232+R232+Z232)/3)),"")</f>
        <v/>
      </c>
      <c r="AB232" s="229" t="str">
        <f aca="false">IFERROR(IF(AA232="","",IF(AA232&gt;=75,"PASSED","FAILED")),"")</f>
        <v/>
      </c>
    </row>
    <row r="233" customFormat="false" ht="15.75" hidden="false" customHeight="true" outlineLevel="0" collapsed="false">
      <c r="A233" s="183" t="str">
        <f aca="false">IF(ISBLANK('Database (LECTURE-RES-PRAC)'!A230),"",'Database (LECTURE-RES-PRAC)'!A230)</f>
        <v/>
      </c>
      <c r="B233" s="184" t="str">
        <f aca="false">IF(ISBLANK('Database (LECTURE-RES-PRAC)'!B230),"",'Database (LECTURE-RES-PRAC)'!B230)</f>
        <v/>
      </c>
      <c r="C233" s="230" t="str">
        <f aca="false">IF(B233&lt;&gt;"",'Database (LECTURE-RES-PRAC)'!AH230, "")</f>
        <v/>
      </c>
      <c r="D233" s="231" t="str">
        <f aca="false">IF(B233&lt;&gt;"",IFERROR(IF(B$10="80-20", (((C233/C$19)*O$4)+O$5)*D$18, IF(B$10="60-40", (((C233/C$19)*P$4)+P$5)*D$18, 0)),0),"")</f>
        <v/>
      </c>
      <c r="E233" s="230" t="str">
        <f aca="false">IF(B233&lt;&gt;"",'Database (LECTURE-RES-PRAC)'!AI230,"")</f>
        <v/>
      </c>
      <c r="F233" s="232" t="str">
        <f aca="false">IF(B233&lt;&gt;"",IFERROR(IF(B$10="80-20", (((E233/E$19)*O$4)+O$5)*F$18, IF(B$10="60-40", (((E233/E$19)*P$4)+P$5)*F$18, 0)),0),"")</f>
        <v/>
      </c>
      <c r="G233" s="233" t="str">
        <f aca="false">IF(B233&lt;&gt;"",IFERROR((D233+F233),0),"")</f>
        <v/>
      </c>
      <c r="H233" s="234" t="str">
        <f aca="false">IF(B233&lt;&gt;"",IF(B$5="LECTURE",'Exam (LECTURE ONLY)'!N235,IF(B$5="PRACTICUM",OUTPUT!N235,IF(B$5="RESEARCH",OUTPUT!N235,IF(B$5="STUDENT FORMATION",OUTPUT!N235,"")))),"")</f>
        <v/>
      </c>
      <c r="I233" s="233" t="str">
        <f aca="false">IF(B233&lt;&gt;"",IFERROR(IF(B$10="80-20", (((H233/H$19)*O$4)+O$5)*I$19, IF(B$10="60-40", (((H233/H$19)*P$4)+P$5)*I$19, 0)),0),"")</f>
        <v/>
      </c>
      <c r="J233" s="235" t="str">
        <f aca="false">IFERROR((G233+I233),"")</f>
        <v/>
      </c>
      <c r="K233" s="236" t="str">
        <f aca="false">IF(B233&lt;&gt;"",'Database (LECTURE-RES-PRAC)'!BN230, "")</f>
        <v/>
      </c>
      <c r="L233" s="232" t="str">
        <f aca="false">IF(B233&lt;&gt;"",IFERROR(IF(B$10="80-20", (((K233/K$19)*O$4)+O$5)*L$18, IF(B$10="60-40", (((K233/K$19)*P$4)+P$5)*L$18, 0)),0),"")</f>
        <v/>
      </c>
      <c r="M233" s="236" t="str">
        <f aca="false">IF(B233&lt;&gt;"",'Database (LECTURE-RES-PRAC)'!BO230, "")</f>
        <v/>
      </c>
      <c r="N233" s="232" t="str">
        <f aca="false">IF(B233&lt;&gt;"",IFERROR(IF(B$10="80-20", (((M233/M$19)*O$4)+O$5)*N$18, IF(B$10="60-40", (((M233/M$19)*P$4)+P$5)*N$18, 0)),0),"")</f>
        <v/>
      </c>
      <c r="O233" s="233" t="str">
        <f aca="false">IFERROR((L233+N233),"")</f>
        <v/>
      </c>
      <c r="P233" s="234" t="str">
        <f aca="false">IF(B233&lt;&gt;"",IF(B$5="LECTURE",'Exam (LECTURE ONLY)'!Y235,IF(B$5="PRACTICUM",OUTPUT!Z235,IF(B$5="RESEARCH",OUTPUT!Z235,IF(B$5="STUDENT FORMATION",OUTPUT!Z235,"")))),"")</f>
        <v/>
      </c>
      <c r="Q233" s="233" t="str">
        <f aca="false">IF(B233&lt;&gt;"",IFERROR(IF(B$10="80-20", (((P233/P$19)*O$4)+O$5)*Q$19, IF(B$10="60-40", (((P233/P$19)*P$4)+P$5)*Q$19, 0)),0),"")</f>
        <v/>
      </c>
      <c r="R233" s="235" t="str">
        <f aca="false">IFERROR((O233+Q233),"")</f>
        <v/>
      </c>
      <c r="S233" s="236" t="str">
        <f aca="false">IF(B233&lt;&gt;"",'Database (LECTURE-RES-PRAC)'!CT230, "")</f>
        <v/>
      </c>
      <c r="T233" s="232" t="str">
        <f aca="false">IF(B233&lt;&gt;"",IFERROR(IF(B$10="80-20", (((S233/S$19)*O$4)+O$5)*T$18, IF(B$10="60-40", (((S233/S$19)*P$4)+P$5)*T$18, 0)),0),"")</f>
        <v/>
      </c>
      <c r="U233" s="236" t="str">
        <f aca="false">IF(B233&lt;&gt;"",'Database (LECTURE-RES-PRAC)'!CU230, "")</f>
        <v/>
      </c>
      <c r="V233" s="232" t="str">
        <f aca="false">IF(B233&lt;&gt;"",IFERROR(IF(B$10="80-20", (((U233/U$19)*O$4)+O$5)*V$18, IF(B$10="60-40", (((U233/U$19)*P$4)+P$5)*V$18, 0)),0),"")</f>
        <v/>
      </c>
      <c r="W233" s="233" t="str">
        <f aca="false">IFERROR((T233+V233),"")</f>
        <v/>
      </c>
      <c r="X233" s="234" t="str">
        <f aca="false">IF(B233&lt;&gt;"",IF(B$5="LECTURE",'Exam (LECTURE ONLY)'!AJ235,IF(B$5="PRACTICUM",OUTPUT!AJ235,IF(B$5="RESEARCH",OUTPUT!AJ235,IF(B$5="STUDENT FORMATION",OUTPUT!AJ235,"")))),"")</f>
        <v/>
      </c>
      <c r="Y233" s="233" t="str">
        <f aca="false">IF(B233&lt;&gt;"",IFERROR(IF(B$10="80-20", (((X233/X$19)*O$4)+O$5)*Y$19, IF(B$10="60-40", (((X233/X$19)*P$4)+P$5)*Y$19, 0)),0),"")</f>
        <v/>
      </c>
      <c r="Z233" s="237" t="str">
        <f aca="false">IFERROR((W233+Y233),"")</f>
        <v/>
      </c>
      <c r="AA233" s="238" t="str">
        <f aca="false">IFERROR(IF(((J233+R233+Z233)/3)="","",((J233+R233+Z233)/3)),"")</f>
        <v/>
      </c>
      <c r="AB233" s="229" t="str">
        <f aca="false">IFERROR(IF(AA233="","",IF(AA233&gt;=75,"PASSED","FAILED")),"")</f>
        <v/>
      </c>
    </row>
    <row r="234" customFormat="false" ht="15.75" hidden="false" customHeight="true" outlineLevel="0" collapsed="false">
      <c r="A234" s="228" t="str">
        <f aca="false">IF(ISBLANK('Database (LECTURE-RES-PRAC)'!A231),"",'Database (LECTURE-RES-PRAC)'!A231)</f>
        <v/>
      </c>
      <c r="B234" s="229" t="str">
        <f aca="false">IF(ISBLANK('Database (LECTURE-RES-PRAC)'!B231),"",'Database (LECTURE-RES-PRAC)'!B231)</f>
        <v/>
      </c>
      <c r="C234" s="230" t="str">
        <f aca="false">IF(B234&lt;&gt;"",'Database (LECTURE-RES-PRAC)'!AH231, "")</f>
        <v/>
      </c>
      <c r="D234" s="231" t="str">
        <f aca="false">IF(B234&lt;&gt;"",IFERROR(IF(B$10="80-20", (((C234/C$19)*O$4)+O$5)*D$18, IF(B$10="60-40", (((C234/C$19)*P$4)+P$5)*D$18, 0)),0),"")</f>
        <v/>
      </c>
      <c r="E234" s="230" t="str">
        <f aca="false">IF(B234&lt;&gt;"",'Database (LECTURE-RES-PRAC)'!AI231,"")</f>
        <v/>
      </c>
      <c r="F234" s="232" t="str">
        <f aca="false">IF(B234&lt;&gt;"",IFERROR(IF(B$10="80-20", (((E234/E$19)*O$4)+O$5)*F$18, IF(B$10="60-40", (((E234/E$19)*P$4)+P$5)*F$18, 0)),0),"")</f>
        <v/>
      </c>
      <c r="G234" s="233" t="str">
        <f aca="false">IF(B234&lt;&gt;"",IFERROR((D234+F234),0),"")</f>
        <v/>
      </c>
      <c r="H234" s="234" t="str">
        <f aca="false">IF(B234&lt;&gt;"",IF(B$5="LECTURE",'Exam (LECTURE ONLY)'!N236,IF(B$5="PRACTICUM",OUTPUT!N236,IF(B$5="RESEARCH",OUTPUT!N236,IF(B$5="STUDENT FORMATION",OUTPUT!N236,"")))),"")</f>
        <v/>
      </c>
      <c r="I234" s="233" t="str">
        <f aca="false">IF(B234&lt;&gt;"",IFERROR(IF(B$10="80-20", (((H234/H$19)*O$4)+O$5)*I$19, IF(B$10="60-40", (((H234/H$19)*P$4)+P$5)*I$19, 0)),0),"")</f>
        <v/>
      </c>
      <c r="J234" s="235" t="str">
        <f aca="false">IFERROR((G234+I234),"")</f>
        <v/>
      </c>
      <c r="K234" s="236" t="str">
        <f aca="false">IF(B234&lt;&gt;"",'Database (LECTURE-RES-PRAC)'!BN231, "")</f>
        <v/>
      </c>
      <c r="L234" s="232" t="str">
        <f aca="false">IF(B234&lt;&gt;"",IFERROR(IF(B$10="80-20", (((K234/K$19)*O$4)+O$5)*L$18, IF(B$10="60-40", (((K234/K$19)*P$4)+P$5)*L$18, 0)),0),"")</f>
        <v/>
      </c>
      <c r="M234" s="236" t="str">
        <f aca="false">IF(B234&lt;&gt;"",'Database (LECTURE-RES-PRAC)'!BO231, "")</f>
        <v/>
      </c>
      <c r="N234" s="232" t="str">
        <f aca="false">IF(B234&lt;&gt;"",IFERROR(IF(B$10="80-20", (((M234/M$19)*O$4)+O$5)*N$18, IF(B$10="60-40", (((M234/M$19)*P$4)+P$5)*N$18, 0)),0),"")</f>
        <v/>
      </c>
      <c r="O234" s="233" t="str">
        <f aca="false">IFERROR((L234+N234),"")</f>
        <v/>
      </c>
      <c r="P234" s="234" t="str">
        <f aca="false">IF(B234&lt;&gt;"",IF(B$5="LECTURE",'Exam (LECTURE ONLY)'!Y236,IF(B$5="PRACTICUM",OUTPUT!Z236,IF(B$5="RESEARCH",OUTPUT!Z236,IF(B$5="STUDENT FORMATION",OUTPUT!Z236,"")))),"")</f>
        <v/>
      </c>
      <c r="Q234" s="233" t="str">
        <f aca="false">IF(B234&lt;&gt;"",IFERROR(IF(B$10="80-20", (((P234/P$19)*O$4)+O$5)*Q$19, IF(B$10="60-40", (((P234/P$19)*P$4)+P$5)*Q$19, 0)),0),"")</f>
        <v/>
      </c>
      <c r="R234" s="235" t="str">
        <f aca="false">IFERROR((O234+Q234),"")</f>
        <v/>
      </c>
      <c r="S234" s="236" t="str">
        <f aca="false">IF(B234&lt;&gt;"",'Database (LECTURE-RES-PRAC)'!CT231, "")</f>
        <v/>
      </c>
      <c r="T234" s="232" t="str">
        <f aca="false">IF(B234&lt;&gt;"",IFERROR(IF(B$10="80-20", (((S234/S$19)*O$4)+O$5)*T$18, IF(B$10="60-40", (((S234/S$19)*P$4)+P$5)*T$18, 0)),0),"")</f>
        <v/>
      </c>
      <c r="U234" s="236" t="str">
        <f aca="false">IF(B234&lt;&gt;"",'Database (LECTURE-RES-PRAC)'!CU231, "")</f>
        <v/>
      </c>
      <c r="V234" s="232" t="str">
        <f aca="false">IF(B234&lt;&gt;"",IFERROR(IF(B$10="80-20", (((U234/U$19)*O$4)+O$5)*V$18, IF(B$10="60-40", (((U234/U$19)*P$4)+P$5)*V$18, 0)),0),"")</f>
        <v/>
      </c>
      <c r="W234" s="233" t="str">
        <f aca="false">IFERROR((T234+V234),"")</f>
        <v/>
      </c>
      <c r="X234" s="234" t="str">
        <f aca="false">IF(B234&lt;&gt;"",IF(B$5="LECTURE",'Exam (LECTURE ONLY)'!AJ236,IF(B$5="PRACTICUM",OUTPUT!AJ236,IF(B$5="RESEARCH",OUTPUT!AJ236,IF(B$5="STUDENT FORMATION",OUTPUT!AJ236,"")))),"")</f>
        <v/>
      </c>
      <c r="Y234" s="233" t="str">
        <f aca="false">IF(B234&lt;&gt;"",IFERROR(IF(B$10="80-20", (((X234/X$19)*O$4)+O$5)*Y$19, IF(B$10="60-40", (((X234/X$19)*P$4)+P$5)*Y$19, 0)),0),"")</f>
        <v/>
      </c>
      <c r="Z234" s="237" t="str">
        <f aca="false">IFERROR((W234+Y234),"")</f>
        <v/>
      </c>
      <c r="AA234" s="238" t="str">
        <f aca="false">IFERROR(IF(((J234+R234+Z234)/3)="","",((J234+R234+Z234)/3)),"")</f>
        <v/>
      </c>
      <c r="AB234" s="229" t="str">
        <f aca="false">IFERROR(IF(AA234="","",IF(AA234&gt;=75,"PASSED","FAILED")),"")</f>
        <v/>
      </c>
    </row>
    <row r="235" customFormat="false" ht="15.75" hidden="false" customHeight="true" outlineLevel="0" collapsed="false">
      <c r="A235" s="183" t="str">
        <f aca="false">IF(ISBLANK('Database (LECTURE-RES-PRAC)'!A232),"",'Database (LECTURE-RES-PRAC)'!A232)</f>
        <v/>
      </c>
      <c r="B235" s="184" t="str">
        <f aca="false">IF(ISBLANK('Database (LECTURE-RES-PRAC)'!B232),"",'Database (LECTURE-RES-PRAC)'!B232)</f>
        <v/>
      </c>
      <c r="C235" s="230" t="str">
        <f aca="false">IF(B235&lt;&gt;"",'Database (LECTURE-RES-PRAC)'!AH232, "")</f>
        <v/>
      </c>
      <c r="D235" s="231" t="str">
        <f aca="false">IF(B235&lt;&gt;"",IFERROR(IF(B$10="80-20", (((C235/C$19)*O$4)+O$5)*D$18, IF(B$10="60-40", (((C235/C$19)*P$4)+P$5)*D$18, 0)),0),"")</f>
        <v/>
      </c>
      <c r="E235" s="230" t="str">
        <f aca="false">IF(B235&lt;&gt;"",'Database (LECTURE-RES-PRAC)'!AI232,"")</f>
        <v/>
      </c>
      <c r="F235" s="232" t="str">
        <f aca="false">IF(B235&lt;&gt;"",IFERROR(IF(B$10="80-20", (((E235/E$19)*O$4)+O$5)*F$18, IF(B$10="60-40", (((E235/E$19)*P$4)+P$5)*F$18, 0)),0),"")</f>
        <v/>
      </c>
      <c r="G235" s="233" t="str">
        <f aca="false">IF(B235&lt;&gt;"",IFERROR((D235+F235),0),"")</f>
        <v/>
      </c>
      <c r="H235" s="234" t="str">
        <f aca="false">IF(B235&lt;&gt;"",IF(B$5="LECTURE",'Exam (LECTURE ONLY)'!N237,IF(B$5="PRACTICUM",OUTPUT!N237,IF(B$5="RESEARCH",OUTPUT!N237,IF(B$5="STUDENT FORMATION",OUTPUT!N237,"")))),"")</f>
        <v/>
      </c>
      <c r="I235" s="233" t="str">
        <f aca="false">IF(B235&lt;&gt;"",IFERROR(IF(B$10="80-20", (((H235/H$19)*O$4)+O$5)*I$19, IF(B$10="60-40", (((H235/H$19)*P$4)+P$5)*I$19, 0)),0),"")</f>
        <v/>
      </c>
      <c r="J235" s="235" t="str">
        <f aca="false">IFERROR((G235+I235),"")</f>
        <v/>
      </c>
      <c r="K235" s="236" t="str">
        <f aca="false">IF(B235&lt;&gt;"",'Database (LECTURE-RES-PRAC)'!BN232, "")</f>
        <v/>
      </c>
      <c r="L235" s="232" t="str">
        <f aca="false">IF(B235&lt;&gt;"",IFERROR(IF(B$10="80-20", (((K235/K$19)*O$4)+O$5)*L$18, IF(B$10="60-40", (((K235/K$19)*P$4)+P$5)*L$18, 0)),0),"")</f>
        <v/>
      </c>
      <c r="M235" s="236" t="str">
        <f aca="false">IF(B235&lt;&gt;"",'Database (LECTURE-RES-PRAC)'!BO232, "")</f>
        <v/>
      </c>
      <c r="N235" s="232" t="str">
        <f aca="false">IF(B235&lt;&gt;"",IFERROR(IF(B$10="80-20", (((M235/M$19)*O$4)+O$5)*N$18, IF(B$10="60-40", (((M235/M$19)*P$4)+P$5)*N$18, 0)),0),"")</f>
        <v/>
      </c>
      <c r="O235" s="233" t="str">
        <f aca="false">IFERROR((L235+N235),"")</f>
        <v/>
      </c>
      <c r="P235" s="234" t="str">
        <f aca="false">IF(B235&lt;&gt;"",IF(B$5="LECTURE",'Exam (LECTURE ONLY)'!Y237,IF(B$5="PRACTICUM",OUTPUT!Z237,IF(B$5="RESEARCH",OUTPUT!Z237,IF(B$5="STUDENT FORMATION",OUTPUT!Z237,"")))),"")</f>
        <v/>
      </c>
      <c r="Q235" s="233" t="str">
        <f aca="false">IF(B235&lt;&gt;"",IFERROR(IF(B$10="80-20", (((P235/P$19)*O$4)+O$5)*Q$19, IF(B$10="60-40", (((P235/P$19)*P$4)+P$5)*Q$19, 0)),0),"")</f>
        <v/>
      </c>
      <c r="R235" s="235" t="str">
        <f aca="false">IFERROR((O235+Q235),"")</f>
        <v/>
      </c>
      <c r="S235" s="236" t="str">
        <f aca="false">IF(B235&lt;&gt;"",'Database (LECTURE-RES-PRAC)'!CT232, "")</f>
        <v/>
      </c>
      <c r="T235" s="232" t="str">
        <f aca="false">IF(B235&lt;&gt;"",IFERROR(IF(B$10="80-20", (((S235/S$19)*O$4)+O$5)*T$18, IF(B$10="60-40", (((S235/S$19)*P$4)+P$5)*T$18, 0)),0),"")</f>
        <v/>
      </c>
      <c r="U235" s="236" t="str">
        <f aca="false">IF(B235&lt;&gt;"",'Database (LECTURE-RES-PRAC)'!CU232, "")</f>
        <v/>
      </c>
      <c r="V235" s="232" t="str">
        <f aca="false">IF(B235&lt;&gt;"",IFERROR(IF(B$10="80-20", (((U235/U$19)*O$4)+O$5)*V$18, IF(B$10="60-40", (((U235/U$19)*P$4)+P$5)*V$18, 0)),0),"")</f>
        <v/>
      </c>
      <c r="W235" s="233" t="str">
        <f aca="false">IFERROR((T235+V235),"")</f>
        <v/>
      </c>
      <c r="X235" s="234" t="str">
        <f aca="false">IF(B235&lt;&gt;"",IF(B$5="LECTURE",'Exam (LECTURE ONLY)'!AJ237,IF(B$5="PRACTICUM",OUTPUT!AJ237,IF(B$5="RESEARCH",OUTPUT!AJ237,IF(B$5="STUDENT FORMATION",OUTPUT!AJ237,"")))),"")</f>
        <v/>
      </c>
      <c r="Y235" s="233" t="str">
        <f aca="false">IF(B235&lt;&gt;"",IFERROR(IF(B$10="80-20", (((X235/X$19)*O$4)+O$5)*Y$19, IF(B$10="60-40", (((X235/X$19)*P$4)+P$5)*Y$19, 0)),0),"")</f>
        <v/>
      </c>
      <c r="Z235" s="237" t="str">
        <f aca="false">IFERROR((W235+Y235),"")</f>
        <v/>
      </c>
      <c r="AA235" s="238" t="str">
        <f aca="false">IFERROR(IF(((J235+R235+Z235)/3)="","",((J235+R235+Z235)/3)),"")</f>
        <v/>
      </c>
      <c r="AB235" s="229" t="str">
        <f aca="false">IFERROR(IF(AA235="","",IF(AA235&gt;=75,"PASSED","FAILED")),"")</f>
        <v/>
      </c>
    </row>
    <row r="236" customFormat="false" ht="15.75" hidden="false" customHeight="true" outlineLevel="0" collapsed="false">
      <c r="A236" s="228" t="str">
        <f aca="false">IF(ISBLANK('Database (LECTURE-RES-PRAC)'!A233),"",'Database (LECTURE-RES-PRAC)'!A233)</f>
        <v/>
      </c>
      <c r="B236" s="229" t="str">
        <f aca="false">IF(ISBLANK('Database (LECTURE-RES-PRAC)'!B233),"",'Database (LECTURE-RES-PRAC)'!B233)</f>
        <v/>
      </c>
      <c r="C236" s="230" t="str">
        <f aca="false">IF(B236&lt;&gt;"",'Database (LECTURE-RES-PRAC)'!AH233, "")</f>
        <v/>
      </c>
      <c r="D236" s="231" t="str">
        <f aca="false">IF(B236&lt;&gt;"",IFERROR(IF(B$10="80-20", (((C236/C$19)*O$4)+O$5)*D$18, IF(B$10="60-40", (((C236/C$19)*P$4)+P$5)*D$18, 0)),0),"")</f>
        <v/>
      </c>
      <c r="E236" s="230" t="str">
        <f aca="false">IF(B236&lt;&gt;"",'Database (LECTURE-RES-PRAC)'!AI233,"")</f>
        <v/>
      </c>
      <c r="F236" s="232" t="str">
        <f aca="false">IF(B236&lt;&gt;"",IFERROR(IF(B$10="80-20", (((E236/E$19)*O$4)+O$5)*F$18, IF(B$10="60-40", (((E236/E$19)*P$4)+P$5)*F$18, 0)),0),"")</f>
        <v/>
      </c>
      <c r="G236" s="233" t="str">
        <f aca="false">IF(B236&lt;&gt;"",IFERROR((D236+F236),0),"")</f>
        <v/>
      </c>
      <c r="H236" s="234" t="str">
        <f aca="false">IF(B236&lt;&gt;"",IF(B$5="LECTURE",'Exam (LECTURE ONLY)'!N238,IF(B$5="PRACTICUM",OUTPUT!N238,IF(B$5="RESEARCH",OUTPUT!N238,IF(B$5="STUDENT FORMATION",OUTPUT!N238,"")))),"")</f>
        <v/>
      </c>
      <c r="I236" s="233" t="str">
        <f aca="false">IF(B236&lt;&gt;"",IFERROR(IF(B$10="80-20", (((H236/H$19)*O$4)+O$5)*I$19, IF(B$10="60-40", (((H236/H$19)*P$4)+P$5)*I$19, 0)),0),"")</f>
        <v/>
      </c>
      <c r="J236" s="235" t="str">
        <f aca="false">IFERROR((G236+I236),"")</f>
        <v/>
      </c>
      <c r="K236" s="236" t="str">
        <f aca="false">IF(B236&lt;&gt;"",'Database (LECTURE-RES-PRAC)'!BN233, "")</f>
        <v/>
      </c>
      <c r="L236" s="232" t="str">
        <f aca="false">IF(B236&lt;&gt;"",IFERROR(IF(B$10="80-20", (((K236/K$19)*O$4)+O$5)*L$18, IF(B$10="60-40", (((K236/K$19)*P$4)+P$5)*L$18, 0)),0),"")</f>
        <v/>
      </c>
      <c r="M236" s="236" t="str">
        <f aca="false">IF(B236&lt;&gt;"",'Database (LECTURE-RES-PRAC)'!BO233, "")</f>
        <v/>
      </c>
      <c r="N236" s="232" t="str">
        <f aca="false">IF(B236&lt;&gt;"",IFERROR(IF(B$10="80-20", (((M236/M$19)*O$4)+O$5)*N$18, IF(B$10="60-40", (((M236/M$19)*P$4)+P$5)*N$18, 0)),0),"")</f>
        <v/>
      </c>
      <c r="O236" s="233" t="str">
        <f aca="false">IFERROR((L236+N236),"")</f>
        <v/>
      </c>
      <c r="P236" s="234" t="str">
        <f aca="false">IF(B236&lt;&gt;"",IF(B$5="LECTURE",'Exam (LECTURE ONLY)'!Y238,IF(B$5="PRACTICUM",OUTPUT!Z238,IF(B$5="RESEARCH",OUTPUT!Z238,IF(B$5="STUDENT FORMATION",OUTPUT!Z238,"")))),"")</f>
        <v/>
      </c>
      <c r="Q236" s="233" t="str">
        <f aca="false">IF(B236&lt;&gt;"",IFERROR(IF(B$10="80-20", (((P236/P$19)*O$4)+O$5)*Q$19, IF(B$10="60-40", (((P236/P$19)*P$4)+P$5)*Q$19, 0)),0),"")</f>
        <v/>
      </c>
      <c r="R236" s="235" t="str">
        <f aca="false">IFERROR((O236+Q236),"")</f>
        <v/>
      </c>
      <c r="S236" s="236" t="str">
        <f aca="false">IF(B236&lt;&gt;"",'Database (LECTURE-RES-PRAC)'!CT233, "")</f>
        <v/>
      </c>
      <c r="T236" s="232" t="str">
        <f aca="false">IF(B236&lt;&gt;"",IFERROR(IF(B$10="80-20", (((S236/S$19)*O$4)+O$5)*T$18, IF(B$10="60-40", (((S236/S$19)*P$4)+P$5)*T$18, 0)),0),"")</f>
        <v/>
      </c>
      <c r="U236" s="236" t="str">
        <f aca="false">IF(B236&lt;&gt;"",'Database (LECTURE-RES-PRAC)'!CU233, "")</f>
        <v/>
      </c>
      <c r="V236" s="232" t="str">
        <f aca="false">IF(B236&lt;&gt;"",IFERROR(IF(B$10="80-20", (((U236/U$19)*O$4)+O$5)*V$18, IF(B$10="60-40", (((U236/U$19)*P$4)+P$5)*V$18, 0)),0),"")</f>
        <v/>
      </c>
      <c r="W236" s="233" t="str">
        <f aca="false">IFERROR((T236+V236),"")</f>
        <v/>
      </c>
      <c r="X236" s="234" t="str">
        <f aca="false">IF(B236&lt;&gt;"",IF(B$5="LECTURE",'Exam (LECTURE ONLY)'!AJ238,IF(B$5="PRACTICUM",OUTPUT!AJ238,IF(B$5="RESEARCH",OUTPUT!AJ238,IF(B$5="STUDENT FORMATION",OUTPUT!AJ238,"")))),"")</f>
        <v/>
      </c>
      <c r="Y236" s="233" t="str">
        <f aca="false">IF(B236&lt;&gt;"",IFERROR(IF(B$10="80-20", (((X236/X$19)*O$4)+O$5)*Y$19, IF(B$10="60-40", (((X236/X$19)*P$4)+P$5)*Y$19, 0)),0),"")</f>
        <v/>
      </c>
      <c r="Z236" s="237" t="str">
        <f aca="false">IFERROR((W236+Y236),"")</f>
        <v/>
      </c>
      <c r="AA236" s="238" t="str">
        <f aca="false">IFERROR(IF(((J236+R236+Z236)/3)="","",((J236+R236+Z236)/3)),"")</f>
        <v/>
      </c>
      <c r="AB236" s="229" t="str">
        <f aca="false">IFERROR(IF(AA236="","",IF(AA236&gt;=75,"PASSED","FAILED")),"")</f>
        <v/>
      </c>
    </row>
    <row r="237" customFormat="false" ht="15.75" hidden="false" customHeight="true" outlineLevel="0" collapsed="false">
      <c r="A237" s="183" t="str">
        <f aca="false">IF(ISBLANK('Database (LECTURE-RES-PRAC)'!A234),"",'Database (LECTURE-RES-PRAC)'!A234)</f>
        <v/>
      </c>
      <c r="B237" s="184" t="str">
        <f aca="false">IF(ISBLANK('Database (LECTURE-RES-PRAC)'!B234),"",'Database (LECTURE-RES-PRAC)'!B234)</f>
        <v/>
      </c>
      <c r="C237" s="230" t="str">
        <f aca="false">IF(B237&lt;&gt;"",'Database (LECTURE-RES-PRAC)'!AH234, "")</f>
        <v/>
      </c>
      <c r="D237" s="231" t="str">
        <f aca="false">IF(B237&lt;&gt;"",IFERROR(IF(B$10="80-20", (((C237/C$19)*O$4)+O$5)*D$18, IF(B$10="60-40", (((C237/C$19)*P$4)+P$5)*D$18, 0)),0),"")</f>
        <v/>
      </c>
      <c r="E237" s="230" t="str">
        <f aca="false">IF(B237&lt;&gt;"",'Database (LECTURE-RES-PRAC)'!AI234,"")</f>
        <v/>
      </c>
      <c r="F237" s="232" t="str">
        <f aca="false">IF(B237&lt;&gt;"",IFERROR(IF(B$10="80-20", (((E237/E$19)*O$4)+O$5)*F$18, IF(B$10="60-40", (((E237/E$19)*P$4)+P$5)*F$18, 0)),0),"")</f>
        <v/>
      </c>
      <c r="G237" s="233" t="str">
        <f aca="false">IF(B237&lt;&gt;"",IFERROR((D237+F237),0),"")</f>
        <v/>
      </c>
      <c r="H237" s="234" t="str">
        <f aca="false">IF(B237&lt;&gt;"",IF(B$5="LECTURE",'Exam (LECTURE ONLY)'!N239,IF(B$5="PRACTICUM",OUTPUT!N239,IF(B$5="RESEARCH",OUTPUT!N239,IF(B$5="STUDENT FORMATION",OUTPUT!N239,"")))),"")</f>
        <v/>
      </c>
      <c r="I237" s="233" t="str">
        <f aca="false">IF(B237&lt;&gt;"",IFERROR(IF(B$10="80-20", (((H237/H$19)*O$4)+O$5)*I$19, IF(B$10="60-40", (((H237/H$19)*P$4)+P$5)*I$19, 0)),0),"")</f>
        <v/>
      </c>
      <c r="J237" s="235" t="str">
        <f aca="false">IFERROR((G237+I237),"")</f>
        <v/>
      </c>
      <c r="K237" s="236" t="str">
        <f aca="false">IF(B237&lt;&gt;"",'Database (LECTURE-RES-PRAC)'!BN234, "")</f>
        <v/>
      </c>
      <c r="L237" s="232" t="str">
        <f aca="false">IF(B237&lt;&gt;"",IFERROR(IF(B$10="80-20", (((K237/K$19)*O$4)+O$5)*L$18, IF(B$10="60-40", (((K237/K$19)*P$4)+P$5)*L$18, 0)),0),"")</f>
        <v/>
      </c>
      <c r="M237" s="236" t="str">
        <f aca="false">IF(B237&lt;&gt;"",'Database (LECTURE-RES-PRAC)'!BO234, "")</f>
        <v/>
      </c>
      <c r="N237" s="232" t="str">
        <f aca="false">IF(B237&lt;&gt;"",IFERROR(IF(B$10="80-20", (((M237/M$19)*O$4)+O$5)*N$18, IF(B$10="60-40", (((M237/M$19)*P$4)+P$5)*N$18, 0)),0),"")</f>
        <v/>
      </c>
      <c r="O237" s="233" t="str">
        <f aca="false">IFERROR((L237+N237),"")</f>
        <v/>
      </c>
      <c r="P237" s="234" t="str">
        <f aca="false">IF(B237&lt;&gt;"",IF(B$5="LECTURE",'Exam (LECTURE ONLY)'!Y239,IF(B$5="PRACTICUM",OUTPUT!Z239,IF(B$5="RESEARCH",OUTPUT!Z239,IF(B$5="STUDENT FORMATION",OUTPUT!Z239,"")))),"")</f>
        <v/>
      </c>
      <c r="Q237" s="233" t="str">
        <f aca="false">IF(B237&lt;&gt;"",IFERROR(IF(B$10="80-20", (((P237/P$19)*O$4)+O$5)*Q$19, IF(B$10="60-40", (((P237/P$19)*P$4)+P$5)*Q$19, 0)),0),"")</f>
        <v/>
      </c>
      <c r="R237" s="235" t="str">
        <f aca="false">IFERROR((O237+Q237),"")</f>
        <v/>
      </c>
      <c r="S237" s="236" t="str">
        <f aca="false">IF(B237&lt;&gt;"",'Database (LECTURE-RES-PRAC)'!CT234, "")</f>
        <v/>
      </c>
      <c r="T237" s="232" t="str">
        <f aca="false">IF(B237&lt;&gt;"",IFERROR(IF(B$10="80-20", (((S237/S$19)*O$4)+O$5)*T$18, IF(B$10="60-40", (((S237/S$19)*P$4)+P$5)*T$18, 0)),0),"")</f>
        <v/>
      </c>
      <c r="U237" s="236" t="str">
        <f aca="false">IF(B237&lt;&gt;"",'Database (LECTURE-RES-PRAC)'!CU234, "")</f>
        <v/>
      </c>
      <c r="V237" s="232" t="str">
        <f aca="false">IF(B237&lt;&gt;"",IFERROR(IF(B$10="80-20", (((U237/U$19)*O$4)+O$5)*V$18, IF(B$10="60-40", (((U237/U$19)*P$4)+P$5)*V$18, 0)),0),"")</f>
        <v/>
      </c>
      <c r="W237" s="233" t="str">
        <f aca="false">IFERROR((T237+V237),"")</f>
        <v/>
      </c>
      <c r="X237" s="234" t="str">
        <f aca="false">IF(B237&lt;&gt;"",IF(B$5="LECTURE",'Exam (LECTURE ONLY)'!AJ239,IF(B$5="PRACTICUM",OUTPUT!AJ239,IF(B$5="RESEARCH",OUTPUT!AJ239,IF(B$5="STUDENT FORMATION",OUTPUT!AJ239,"")))),"")</f>
        <v/>
      </c>
      <c r="Y237" s="233" t="str">
        <f aca="false">IF(B237&lt;&gt;"",IFERROR(IF(B$10="80-20", (((X237/X$19)*O$4)+O$5)*Y$19, IF(B$10="60-40", (((X237/X$19)*P$4)+P$5)*Y$19, 0)),0),"")</f>
        <v/>
      </c>
      <c r="Z237" s="237" t="str">
        <f aca="false">IFERROR((W237+Y237),"")</f>
        <v/>
      </c>
      <c r="AA237" s="238" t="str">
        <f aca="false">IFERROR(IF(((J237+R237+Z237)/3)="","",((J237+R237+Z237)/3)),"")</f>
        <v/>
      </c>
      <c r="AB237" s="229" t="str">
        <f aca="false">IFERROR(IF(AA237="","",IF(AA237&gt;=75,"PASSED","FAILED")),"")</f>
        <v/>
      </c>
    </row>
    <row r="238" customFormat="false" ht="15.75" hidden="false" customHeight="true" outlineLevel="0" collapsed="false">
      <c r="A238" s="228" t="str">
        <f aca="false">IF(ISBLANK('Database (LECTURE-RES-PRAC)'!A235),"",'Database (LECTURE-RES-PRAC)'!A235)</f>
        <v/>
      </c>
      <c r="B238" s="229" t="str">
        <f aca="false">IF(ISBLANK('Database (LECTURE-RES-PRAC)'!B235),"",'Database (LECTURE-RES-PRAC)'!B235)</f>
        <v/>
      </c>
      <c r="C238" s="230" t="str">
        <f aca="false">IF(B238&lt;&gt;"",'Database (LECTURE-RES-PRAC)'!AH235, "")</f>
        <v/>
      </c>
      <c r="D238" s="231" t="str">
        <f aca="false">IF(B238&lt;&gt;"",IFERROR(IF(B$10="80-20", (((C238/C$19)*O$4)+O$5)*D$18, IF(B$10="60-40", (((C238/C$19)*P$4)+P$5)*D$18, 0)),0),"")</f>
        <v/>
      </c>
      <c r="E238" s="230" t="str">
        <f aca="false">IF(B238&lt;&gt;"",'Database (LECTURE-RES-PRAC)'!AI235,"")</f>
        <v/>
      </c>
      <c r="F238" s="232" t="str">
        <f aca="false">IF(B238&lt;&gt;"",IFERROR(IF(B$10="80-20", (((E238/E$19)*O$4)+O$5)*F$18, IF(B$10="60-40", (((E238/E$19)*P$4)+P$5)*F$18, 0)),0),"")</f>
        <v/>
      </c>
      <c r="G238" s="233" t="str">
        <f aca="false">IF(B238&lt;&gt;"",IFERROR((D238+F238),0),"")</f>
        <v/>
      </c>
      <c r="H238" s="234" t="str">
        <f aca="false">IF(B238&lt;&gt;"",IF(B$5="LECTURE",'Exam (LECTURE ONLY)'!N240,IF(B$5="PRACTICUM",OUTPUT!N240,IF(B$5="RESEARCH",OUTPUT!N240,IF(B$5="STUDENT FORMATION",OUTPUT!N240,"")))),"")</f>
        <v/>
      </c>
      <c r="I238" s="233" t="str">
        <f aca="false">IF(B238&lt;&gt;"",IFERROR(IF(B$10="80-20", (((H238/H$19)*O$4)+O$5)*I$19, IF(B$10="60-40", (((H238/H$19)*P$4)+P$5)*I$19, 0)),0),"")</f>
        <v/>
      </c>
      <c r="J238" s="235" t="str">
        <f aca="false">IFERROR((G238+I238),"")</f>
        <v/>
      </c>
      <c r="K238" s="236" t="str">
        <f aca="false">IF(B238&lt;&gt;"",'Database (LECTURE-RES-PRAC)'!BN235, "")</f>
        <v/>
      </c>
      <c r="L238" s="232" t="str">
        <f aca="false">IF(B238&lt;&gt;"",IFERROR(IF(B$10="80-20", (((K238/K$19)*O$4)+O$5)*L$18, IF(B$10="60-40", (((K238/K$19)*P$4)+P$5)*L$18, 0)),0),"")</f>
        <v/>
      </c>
      <c r="M238" s="236" t="str">
        <f aca="false">IF(B238&lt;&gt;"",'Database (LECTURE-RES-PRAC)'!BO235, "")</f>
        <v/>
      </c>
      <c r="N238" s="232" t="str">
        <f aca="false">IF(B238&lt;&gt;"",IFERROR(IF(B$10="80-20", (((M238/M$19)*O$4)+O$5)*N$18, IF(B$10="60-40", (((M238/M$19)*P$4)+P$5)*N$18, 0)),0),"")</f>
        <v/>
      </c>
      <c r="O238" s="233" t="str">
        <f aca="false">IFERROR((L238+N238),"")</f>
        <v/>
      </c>
      <c r="P238" s="234" t="str">
        <f aca="false">IF(B238&lt;&gt;"",IF(B$5="LECTURE",'Exam (LECTURE ONLY)'!Y240,IF(B$5="PRACTICUM",OUTPUT!Z240,IF(B$5="RESEARCH",OUTPUT!Z240,IF(B$5="STUDENT FORMATION",OUTPUT!Z240,"")))),"")</f>
        <v/>
      </c>
      <c r="Q238" s="233" t="str">
        <f aca="false">IF(B238&lt;&gt;"",IFERROR(IF(B$10="80-20", (((P238/P$19)*O$4)+O$5)*Q$19, IF(B$10="60-40", (((P238/P$19)*P$4)+P$5)*Q$19, 0)),0),"")</f>
        <v/>
      </c>
      <c r="R238" s="235" t="str">
        <f aca="false">IFERROR((O238+Q238),"")</f>
        <v/>
      </c>
      <c r="S238" s="236" t="str">
        <f aca="false">IF(B238&lt;&gt;"",'Database (LECTURE-RES-PRAC)'!CT235, "")</f>
        <v/>
      </c>
      <c r="T238" s="232" t="str">
        <f aca="false">IF(B238&lt;&gt;"",IFERROR(IF(B$10="80-20", (((S238/S$19)*O$4)+O$5)*T$18, IF(B$10="60-40", (((S238/S$19)*P$4)+P$5)*T$18, 0)),0),"")</f>
        <v/>
      </c>
      <c r="U238" s="236" t="str">
        <f aca="false">IF(B238&lt;&gt;"",'Database (LECTURE-RES-PRAC)'!CU235, "")</f>
        <v/>
      </c>
      <c r="V238" s="232" t="str">
        <f aca="false">IF(B238&lt;&gt;"",IFERROR(IF(B$10="80-20", (((U238/U$19)*O$4)+O$5)*V$18, IF(B$10="60-40", (((U238/U$19)*P$4)+P$5)*V$18, 0)),0),"")</f>
        <v/>
      </c>
      <c r="W238" s="233" t="str">
        <f aca="false">IFERROR((T238+V238),"")</f>
        <v/>
      </c>
      <c r="X238" s="234" t="str">
        <f aca="false">IF(B238&lt;&gt;"",IF(B$5="LECTURE",'Exam (LECTURE ONLY)'!AJ240,IF(B$5="PRACTICUM",OUTPUT!AJ240,IF(B$5="RESEARCH",OUTPUT!AJ240,IF(B$5="STUDENT FORMATION",OUTPUT!AJ240,"")))),"")</f>
        <v/>
      </c>
      <c r="Y238" s="233" t="str">
        <f aca="false">IF(B238&lt;&gt;"",IFERROR(IF(B$10="80-20", (((X238/X$19)*O$4)+O$5)*Y$19, IF(B$10="60-40", (((X238/X$19)*P$4)+P$5)*Y$19, 0)),0),"")</f>
        <v/>
      </c>
      <c r="Z238" s="237" t="str">
        <f aca="false">IFERROR((W238+Y238),"")</f>
        <v/>
      </c>
      <c r="AA238" s="238" t="str">
        <f aca="false">IFERROR(IF(((J238+R238+Z238)/3)="","",((J238+R238+Z238)/3)),"")</f>
        <v/>
      </c>
      <c r="AB238" s="229" t="str">
        <f aca="false">IFERROR(IF(AA238="","",IF(AA238&gt;=75,"PASSED","FAILED")),"")</f>
        <v/>
      </c>
    </row>
    <row r="239" customFormat="false" ht="15.75" hidden="false" customHeight="true" outlineLevel="0" collapsed="false">
      <c r="A239" s="183" t="str">
        <f aca="false">IF(ISBLANK('Database (LECTURE-RES-PRAC)'!A236),"",'Database (LECTURE-RES-PRAC)'!A236)</f>
        <v/>
      </c>
      <c r="B239" s="184" t="str">
        <f aca="false">IF(ISBLANK('Database (LECTURE-RES-PRAC)'!B236),"",'Database (LECTURE-RES-PRAC)'!B236)</f>
        <v/>
      </c>
      <c r="C239" s="230" t="str">
        <f aca="false">IF(B239&lt;&gt;"",'Database (LECTURE-RES-PRAC)'!AH236, "")</f>
        <v/>
      </c>
      <c r="D239" s="231" t="str">
        <f aca="false">IF(B239&lt;&gt;"",IFERROR(IF(B$10="80-20", (((C239/C$19)*O$4)+O$5)*D$18, IF(B$10="60-40", (((C239/C$19)*P$4)+P$5)*D$18, 0)),0),"")</f>
        <v/>
      </c>
      <c r="E239" s="230" t="str">
        <f aca="false">IF(B239&lt;&gt;"",'Database (LECTURE-RES-PRAC)'!AI236,"")</f>
        <v/>
      </c>
      <c r="F239" s="232" t="str">
        <f aca="false">IF(B239&lt;&gt;"",IFERROR(IF(B$10="80-20", (((E239/E$19)*O$4)+O$5)*F$18, IF(B$10="60-40", (((E239/E$19)*P$4)+P$5)*F$18, 0)),0),"")</f>
        <v/>
      </c>
      <c r="G239" s="233" t="str">
        <f aca="false">IF(B239&lt;&gt;"",IFERROR((D239+F239),0),"")</f>
        <v/>
      </c>
      <c r="H239" s="234" t="str">
        <f aca="false">IF(B239&lt;&gt;"",IF(B$5="LECTURE",'Exam (LECTURE ONLY)'!N241,IF(B$5="PRACTICUM",OUTPUT!N241,IF(B$5="RESEARCH",OUTPUT!N241,IF(B$5="STUDENT FORMATION",OUTPUT!N241,"")))),"")</f>
        <v/>
      </c>
      <c r="I239" s="233" t="str">
        <f aca="false">IF(B239&lt;&gt;"",IFERROR(IF(B$10="80-20", (((H239/H$19)*O$4)+O$5)*I$19, IF(B$10="60-40", (((H239/H$19)*P$4)+P$5)*I$19, 0)),0),"")</f>
        <v/>
      </c>
      <c r="J239" s="235" t="str">
        <f aca="false">IFERROR((G239+I239),"")</f>
        <v/>
      </c>
      <c r="K239" s="236" t="str">
        <f aca="false">IF(B239&lt;&gt;"",'Database (LECTURE-RES-PRAC)'!BN236, "")</f>
        <v/>
      </c>
      <c r="L239" s="232" t="str">
        <f aca="false">IF(B239&lt;&gt;"",IFERROR(IF(B$10="80-20", (((K239/K$19)*O$4)+O$5)*L$18, IF(B$10="60-40", (((K239/K$19)*P$4)+P$5)*L$18, 0)),0),"")</f>
        <v/>
      </c>
      <c r="M239" s="236" t="str">
        <f aca="false">IF(B239&lt;&gt;"",'Database (LECTURE-RES-PRAC)'!BO236, "")</f>
        <v/>
      </c>
      <c r="N239" s="232" t="str">
        <f aca="false">IF(B239&lt;&gt;"",IFERROR(IF(B$10="80-20", (((M239/M$19)*O$4)+O$5)*N$18, IF(B$10="60-40", (((M239/M$19)*P$4)+P$5)*N$18, 0)),0),"")</f>
        <v/>
      </c>
      <c r="O239" s="233" t="str">
        <f aca="false">IFERROR((L239+N239),"")</f>
        <v/>
      </c>
      <c r="P239" s="234" t="str">
        <f aca="false">IF(B239&lt;&gt;"",IF(B$5="LECTURE",'Exam (LECTURE ONLY)'!Y241,IF(B$5="PRACTICUM",OUTPUT!Z241,IF(B$5="RESEARCH",OUTPUT!Z241,IF(B$5="STUDENT FORMATION",OUTPUT!Z241,"")))),"")</f>
        <v/>
      </c>
      <c r="Q239" s="233" t="str">
        <f aca="false">IF(B239&lt;&gt;"",IFERROR(IF(B$10="80-20", (((P239/P$19)*O$4)+O$5)*Q$19, IF(B$10="60-40", (((P239/P$19)*P$4)+P$5)*Q$19, 0)),0),"")</f>
        <v/>
      </c>
      <c r="R239" s="235" t="str">
        <f aca="false">IFERROR((O239+Q239),"")</f>
        <v/>
      </c>
      <c r="S239" s="236" t="str">
        <f aca="false">IF(B239&lt;&gt;"",'Database (LECTURE-RES-PRAC)'!CT236, "")</f>
        <v/>
      </c>
      <c r="T239" s="232" t="str">
        <f aca="false">IF(B239&lt;&gt;"",IFERROR(IF(B$10="80-20", (((S239/S$19)*O$4)+O$5)*T$18, IF(B$10="60-40", (((S239/S$19)*P$4)+P$5)*T$18, 0)),0),"")</f>
        <v/>
      </c>
      <c r="U239" s="236" t="str">
        <f aca="false">IF(B239&lt;&gt;"",'Database (LECTURE-RES-PRAC)'!CU236, "")</f>
        <v/>
      </c>
      <c r="V239" s="232" t="str">
        <f aca="false">IF(B239&lt;&gt;"",IFERROR(IF(B$10="80-20", (((U239/U$19)*O$4)+O$5)*V$18, IF(B$10="60-40", (((U239/U$19)*P$4)+P$5)*V$18, 0)),0),"")</f>
        <v/>
      </c>
      <c r="W239" s="233" t="str">
        <f aca="false">IFERROR((T239+V239),"")</f>
        <v/>
      </c>
      <c r="X239" s="234" t="str">
        <f aca="false">IF(B239&lt;&gt;"",IF(B$5="LECTURE",'Exam (LECTURE ONLY)'!AJ241,IF(B$5="PRACTICUM",OUTPUT!AJ241,IF(B$5="RESEARCH",OUTPUT!AJ241,IF(B$5="STUDENT FORMATION",OUTPUT!AJ241,"")))),"")</f>
        <v/>
      </c>
      <c r="Y239" s="233" t="str">
        <f aca="false">IF(B239&lt;&gt;"",IFERROR(IF(B$10="80-20", (((X239/X$19)*O$4)+O$5)*Y$19, IF(B$10="60-40", (((X239/X$19)*P$4)+P$5)*Y$19, 0)),0),"")</f>
        <v/>
      </c>
      <c r="Z239" s="237" t="str">
        <f aca="false">IFERROR((W239+Y239),"")</f>
        <v/>
      </c>
      <c r="AA239" s="238" t="str">
        <f aca="false">IFERROR(IF(((J239+R239+Z239)/3)="","",((J239+R239+Z239)/3)),"")</f>
        <v/>
      </c>
      <c r="AB239" s="229" t="str">
        <f aca="false">IFERROR(IF(AA239="","",IF(AA239&gt;=75,"PASSED","FAILED")),"")</f>
        <v/>
      </c>
    </row>
    <row r="240" customFormat="false" ht="15.75" hidden="false" customHeight="true" outlineLevel="0" collapsed="false">
      <c r="A240" s="228" t="str">
        <f aca="false">IF(ISBLANK('Database (LECTURE-RES-PRAC)'!A237),"",'Database (LECTURE-RES-PRAC)'!A237)</f>
        <v/>
      </c>
      <c r="B240" s="229" t="str">
        <f aca="false">IF(ISBLANK('Database (LECTURE-RES-PRAC)'!B237),"",'Database (LECTURE-RES-PRAC)'!B237)</f>
        <v/>
      </c>
      <c r="C240" s="230" t="str">
        <f aca="false">IF(B240&lt;&gt;"",'Database (LECTURE-RES-PRAC)'!AH237, "")</f>
        <v/>
      </c>
      <c r="D240" s="231" t="str">
        <f aca="false">IF(B240&lt;&gt;"",IFERROR(IF(B$10="80-20", (((C240/C$19)*O$4)+O$5)*D$18, IF(B$10="60-40", (((C240/C$19)*P$4)+P$5)*D$18, 0)),0),"")</f>
        <v/>
      </c>
      <c r="E240" s="230" t="str">
        <f aca="false">IF(B240&lt;&gt;"",'Database (LECTURE-RES-PRAC)'!AI237,"")</f>
        <v/>
      </c>
      <c r="F240" s="232" t="str">
        <f aca="false">IF(B240&lt;&gt;"",IFERROR(IF(B$10="80-20", (((E240/E$19)*O$4)+O$5)*F$18, IF(B$10="60-40", (((E240/E$19)*P$4)+P$5)*F$18, 0)),0),"")</f>
        <v/>
      </c>
      <c r="G240" s="233" t="str">
        <f aca="false">IF(B240&lt;&gt;"",IFERROR((D240+F240),0),"")</f>
        <v/>
      </c>
      <c r="H240" s="234" t="str">
        <f aca="false">IF(B240&lt;&gt;"",IF(B$5="LECTURE",'Exam (LECTURE ONLY)'!N242,IF(B$5="PRACTICUM",OUTPUT!N242,IF(B$5="RESEARCH",OUTPUT!N242,IF(B$5="STUDENT FORMATION",OUTPUT!N242,"")))),"")</f>
        <v/>
      </c>
      <c r="I240" s="233" t="str">
        <f aca="false">IF(B240&lt;&gt;"",IFERROR(IF(B$10="80-20", (((H240/H$19)*O$4)+O$5)*I$19, IF(B$10="60-40", (((H240/H$19)*P$4)+P$5)*I$19, 0)),0),"")</f>
        <v/>
      </c>
      <c r="J240" s="235" t="str">
        <f aca="false">IFERROR((G240+I240),"")</f>
        <v/>
      </c>
      <c r="K240" s="236" t="str">
        <f aca="false">IF(B240&lt;&gt;"",'Database (LECTURE-RES-PRAC)'!BN237, "")</f>
        <v/>
      </c>
      <c r="L240" s="232" t="str">
        <f aca="false">IF(B240&lt;&gt;"",IFERROR(IF(B$10="80-20", (((K240/K$19)*O$4)+O$5)*L$18, IF(B$10="60-40", (((K240/K$19)*P$4)+P$5)*L$18, 0)),0),"")</f>
        <v/>
      </c>
      <c r="M240" s="236" t="str">
        <f aca="false">IF(B240&lt;&gt;"",'Database (LECTURE-RES-PRAC)'!BO237, "")</f>
        <v/>
      </c>
      <c r="N240" s="232" t="str">
        <f aca="false">IF(B240&lt;&gt;"",IFERROR(IF(B$10="80-20", (((M240/M$19)*O$4)+O$5)*N$18, IF(B$10="60-40", (((M240/M$19)*P$4)+P$5)*N$18, 0)),0),"")</f>
        <v/>
      </c>
      <c r="O240" s="233" t="str">
        <f aca="false">IFERROR((L240+N240),"")</f>
        <v/>
      </c>
      <c r="P240" s="234" t="str">
        <f aca="false">IF(B240&lt;&gt;"",IF(B$5="LECTURE",'Exam (LECTURE ONLY)'!Y242,IF(B$5="PRACTICUM",OUTPUT!Z242,IF(B$5="RESEARCH",OUTPUT!Z242,IF(B$5="STUDENT FORMATION",OUTPUT!Z242,"")))),"")</f>
        <v/>
      </c>
      <c r="Q240" s="233" t="str">
        <f aca="false">IF(B240&lt;&gt;"",IFERROR(IF(B$10="80-20", (((P240/P$19)*O$4)+O$5)*Q$19, IF(B$10="60-40", (((P240/P$19)*P$4)+P$5)*Q$19, 0)),0),"")</f>
        <v/>
      </c>
      <c r="R240" s="235" t="str">
        <f aca="false">IFERROR((O240+Q240),"")</f>
        <v/>
      </c>
      <c r="S240" s="236" t="str">
        <f aca="false">IF(B240&lt;&gt;"",'Database (LECTURE-RES-PRAC)'!CT237, "")</f>
        <v/>
      </c>
      <c r="T240" s="232" t="str">
        <f aca="false">IF(B240&lt;&gt;"",IFERROR(IF(B$10="80-20", (((S240/S$19)*O$4)+O$5)*T$18, IF(B$10="60-40", (((S240/S$19)*P$4)+P$5)*T$18, 0)),0),"")</f>
        <v/>
      </c>
      <c r="U240" s="236" t="str">
        <f aca="false">IF(B240&lt;&gt;"",'Database (LECTURE-RES-PRAC)'!CU237, "")</f>
        <v/>
      </c>
      <c r="V240" s="232" t="str">
        <f aca="false">IF(B240&lt;&gt;"",IFERROR(IF(B$10="80-20", (((U240/U$19)*O$4)+O$5)*V$18, IF(B$10="60-40", (((U240/U$19)*P$4)+P$5)*V$18, 0)),0),"")</f>
        <v/>
      </c>
      <c r="W240" s="233" t="str">
        <f aca="false">IFERROR((T240+V240),"")</f>
        <v/>
      </c>
      <c r="X240" s="234" t="str">
        <f aca="false">IF(B240&lt;&gt;"",IF(B$5="LECTURE",'Exam (LECTURE ONLY)'!AJ242,IF(B$5="PRACTICUM",OUTPUT!AJ242,IF(B$5="RESEARCH",OUTPUT!AJ242,IF(B$5="STUDENT FORMATION",OUTPUT!AJ242,"")))),"")</f>
        <v/>
      </c>
      <c r="Y240" s="233" t="str">
        <f aca="false">IF(B240&lt;&gt;"",IFERROR(IF(B$10="80-20", (((X240/X$19)*O$4)+O$5)*Y$19, IF(B$10="60-40", (((X240/X$19)*P$4)+P$5)*Y$19, 0)),0),"")</f>
        <v/>
      </c>
      <c r="Z240" s="237" t="str">
        <f aca="false">IFERROR((W240+Y240),"")</f>
        <v/>
      </c>
      <c r="AA240" s="238" t="str">
        <f aca="false">IFERROR(IF(((J240+R240+Z240)/3)="","",((J240+R240+Z240)/3)),"")</f>
        <v/>
      </c>
      <c r="AB240" s="229" t="str">
        <f aca="false">IFERROR(IF(AA240="","",IF(AA240&gt;=75,"PASSED","FAILED")),"")</f>
        <v/>
      </c>
    </row>
    <row r="241" customFormat="false" ht="15.75" hidden="false" customHeight="true" outlineLevel="0" collapsed="false">
      <c r="A241" s="183" t="str">
        <f aca="false">IF(ISBLANK('Database (LECTURE-RES-PRAC)'!A238),"",'Database (LECTURE-RES-PRAC)'!A238)</f>
        <v/>
      </c>
      <c r="B241" s="184" t="str">
        <f aca="false">IF(ISBLANK('Database (LECTURE-RES-PRAC)'!B238),"",'Database (LECTURE-RES-PRAC)'!B238)</f>
        <v/>
      </c>
      <c r="C241" s="230" t="str">
        <f aca="false">IF(B241&lt;&gt;"",'Database (LECTURE-RES-PRAC)'!AH238, "")</f>
        <v/>
      </c>
      <c r="D241" s="231" t="str">
        <f aca="false">IF(B241&lt;&gt;"",IFERROR(IF(B$10="80-20", (((C241/C$19)*O$4)+O$5)*D$18, IF(B$10="60-40", (((C241/C$19)*P$4)+P$5)*D$18, 0)),0),"")</f>
        <v/>
      </c>
      <c r="E241" s="230" t="str">
        <f aca="false">IF(B241&lt;&gt;"",'Database (LECTURE-RES-PRAC)'!AI238,"")</f>
        <v/>
      </c>
      <c r="F241" s="232" t="str">
        <f aca="false">IF(B241&lt;&gt;"",IFERROR(IF(B$10="80-20", (((E241/E$19)*O$4)+O$5)*F$18, IF(B$10="60-40", (((E241/E$19)*P$4)+P$5)*F$18, 0)),0),"")</f>
        <v/>
      </c>
      <c r="G241" s="233" t="str">
        <f aca="false">IF(B241&lt;&gt;"",IFERROR((D241+F241),0),"")</f>
        <v/>
      </c>
      <c r="H241" s="234" t="str">
        <f aca="false">IF(B241&lt;&gt;"",IF(B$5="LECTURE",'Exam (LECTURE ONLY)'!N243,IF(B$5="PRACTICUM",OUTPUT!N243,IF(B$5="RESEARCH",OUTPUT!N243,IF(B$5="STUDENT FORMATION",OUTPUT!N243,"")))),"")</f>
        <v/>
      </c>
      <c r="I241" s="233" t="str">
        <f aca="false">IF(B241&lt;&gt;"",IFERROR(IF(B$10="80-20", (((H241/H$19)*O$4)+O$5)*I$19, IF(B$10="60-40", (((H241/H$19)*P$4)+P$5)*I$19, 0)),0),"")</f>
        <v/>
      </c>
      <c r="J241" s="235" t="str">
        <f aca="false">IFERROR((G241+I241),"")</f>
        <v/>
      </c>
      <c r="K241" s="236" t="str">
        <f aca="false">IF(B241&lt;&gt;"",'Database (LECTURE-RES-PRAC)'!BN238, "")</f>
        <v/>
      </c>
      <c r="L241" s="232" t="str">
        <f aca="false">IF(B241&lt;&gt;"",IFERROR(IF(B$10="80-20", (((K241/K$19)*O$4)+O$5)*L$18, IF(B$10="60-40", (((K241/K$19)*P$4)+P$5)*L$18, 0)),0),"")</f>
        <v/>
      </c>
      <c r="M241" s="236" t="str">
        <f aca="false">IF(B241&lt;&gt;"",'Database (LECTURE-RES-PRAC)'!BO238, "")</f>
        <v/>
      </c>
      <c r="N241" s="232" t="str">
        <f aca="false">IF(B241&lt;&gt;"",IFERROR(IF(B$10="80-20", (((M241/M$19)*O$4)+O$5)*N$18, IF(B$10="60-40", (((M241/M$19)*P$4)+P$5)*N$18, 0)),0),"")</f>
        <v/>
      </c>
      <c r="O241" s="233" t="str">
        <f aca="false">IFERROR((L241+N241),"")</f>
        <v/>
      </c>
      <c r="P241" s="234" t="str">
        <f aca="false">IF(B241&lt;&gt;"",IF(B$5="LECTURE",'Exam (LECTURE ONLY)'!Y243,IF(B$5="PRACTICUM",OUTPUT!Z243,IF(B$5="RESEARCH",OUTPUT!Z243,IF(B$5="STUDENT FORMATION",OUTPUT!Z243,"")))),"")</f>
        <v/>
      </c>
      <c r="Q241" s="233" t="str">
        <f aca="false">IF(B241&lt;&gt;"",IFERROR(IF(B$10="80-20", (((P241/P$19)*O$4)+O$5)*Q$19, IF(B$10="60-40", (((P241/P$19)*P$4)+P$5)*Q$19, 0)),0),"")</f>
        <v/>
      </c>
      <c r="R241" s="235" t="str">
        <f aca="false">IFERROR((O241+Q241),"")</f>
        <v/>
      </c>
      <c r="S241" s="236" t="str">
        <f aca="false">IF(B241&lt;&gt;"",'Database (LECTURE-RES-PRAC)'!CT238, "")</f>
        <v/>
      </c>
      <c r="T241" s="232" t="str">
        <f aca="false">IF(B241&lt;&gt;"",IFERROR(IF(B$10="80-20", (((S241/S$19)*O$4)+O$5)*T$18, IF(B$10="60-40", (((S241/S$19)*P$4)+P$5)*T$18, 0)),0),"")</f>
        <v/>
      </c>
      <c r="U241" s="236" t="str">
        <f aca="false">IF(B241&lt;&gt;"",'Database (LECTURE-RES-PRAC)'!CU238, "")</f>
        <v/>
      </c>
      <c r="V241" s="232" t="str">
        <f aca="false">IF(B241&lt;&gt;"",IFERROR(IF(B$10="80-20", (((U241/U$19)*O$4)+O$5)*V$18, IF(B$10="60-40", (((U241/U$19)*P$4)+P$5)*V$18, 0)),0),"")</f>
        <v/>
      </c>
      <c r="W241" s="233" t="str">
        <f aca="false">IFERROR((T241+V241),"")</f>
        <v/>
      </c>
      <c r="X241" s="234" t="str">
        <f aca="false">IF(B241&lt;&gt;"",IF(B$5="LECTURE",'Exam (LECTURE ONLY)'!AJ243,IF(B$5="PRACTICUM",OUTPUT!AJ243,IF(B$5="RESEARCH",OUTPUT!AJ243,IF(B$5="STUDENT FORMATION",OUTPUT!AJ243,"")))),"")</f>
        <v/>
      </c>
      <c r="Y241" s="233" t="str">
        <f aca="false">IF(B241&lt;&gt;"",IFERROR(IF(B$10="80-20", (((X241/X$19)*O$4)+O$5)*Y$19, IF(B$10="60-40", (((X241/X$19)*P$4)+P$5)*Y$19, 0)),0),"")</f>
        <v/>
      </c>
      <c r="Z241" s="237" t="str">
        <f aca="false">IFERROR((W241+Y241),"")</f>
        <v/>
      </c>
      <c r="AA241" s="238" t="str">
        <f aca="false">IFERROR(IF(((J241+R241+Z241)/3)="","",((J241+R241+Z241)/3)),"")</f>
        <v/>
      </c>
      <c r="AB241" s="229" t="str">
        <f aca="false">IFERROR(IF(AA241="","",IF(AA241&gt;=75,"PASSED","FAILED")),"")</f>
        <v/>
      </c>
    </row>
    <row r="242" customFormat="false" ht="15.75" hidden="false" customHeight="true" outlineLevel="0" collapsed="false">
      <c r="A242" s="228" t="str">
        <f aca="false">IF(ISBLANK('Database (LECTURE-RES-PRAC)'!A239),"",'Database (LECTURE-RES-PRAC)'!A239)</f>
        <v/>
      </c>
      <c r="B242" s="229" t="str">
        <f aca="false">IF(ISBLANK('Database (LECTURE-RES-PRAC)'!B239),"",'Database (LECTURE-RES-PRAC)'!B239)</f>
        <v/>
      </c>
      <c r="C242" s="230" t="str">
        <f aca="false">IF(B242&lt;&gt;"",'Database (LECTURE-RES-PRAC)'!AH239, "")</f>
        <v/>
      </c>
      <c r="D242" s="231" t="str">
        <f aca="false">IF(B242&lt;&gt;"",IFERROR(IF(B$10="80-20", (((C242/C$19)*O$4)+O$5)*D$18, IF(B$10="60-40", (((C242/C$19)*P$4)+P$5)*D$18, 0)),0),"")</f>
        <v/>
      </c>
      <c r="E242" s="230" t="str">
        <f aca="false">IF(B242&lt;&gt;"",'Database (LECTURE-RES-PRAC)'!AI239,"")</f>
        <v/>
      </c>
      <c r="F242" s="232" t="str">
        <f aca="false">IF(B242&lt;&gt;"",IFERROR(IF(B$10="80-20", (((E242/E$19)*O$4)+O$5)*F$18, IF(B$10="60-40", (((E242/E$19)*P$4)+P$5)*F$18, 0)),0),"")</f>
        <v/>
      </c>
      <c r="G242" s="233" t="str">
        <f aca="false">IF(B242&lt;&gt;"",IFERROR((D242+F242),0),"")</f>
        <v/>
      </c>
      <c r="H242" s="234" t="str">
        <f aca="false">IF(B242&lt;&gt;"",IF(B$5="LECTURE",'Exam (LECTURE ONLY)'!N244,IF(B$5="PRACTICUM",OUTPUT!N244,IF(B$5="RESEARCH",OUTPUT!N244,IF(B$5="STUDENT FORMATION",OUTPUT!N244,"")))),"")</f>
        <v/>
      </c>
      <c r="I242" s="233" t="str">
        <f aca="false">IF(B242&lt;&gt;"",IFERROR(IF(B$10="80-20", (((H242/H$19)*O$4)+O$5)*I$19, IF(B$10="60-40", (((H242/H$19)*P$4)+P$5)*I$19, 0)),0),"")</f>
        <v/>
      </c>
      <c r="J242" s="235" t="str">
        <f aca="false">IFERROR((G242+I242),"")</f>
        <v/>
      </c>
      <c r="K242" s="236" t="str">
        <f aca="false">IF(B242&lt;&gt;"",'Database (LECTURE-RES-PRAC)'!BN239, "")</f>
        <v/>
      </c>
      <c r="L242" s="232" t="str">
        <f aca="false">IF(B242&lt;&gt;"",IFERROR(IF(B$10="80-20", (((K242/K$19)*O$4)+O$5)*L$18, IF(B$10="60-40", (((K242/K$19)*P$4)+P$5)*L$18, 0)),0),"")</f>
        <v/>
      </c>
      <c r="M242" s="236" t="str">
        <f aca="false">IF(B242&lt;&gt;"",'Database (LECTURE-RES-PRAC)'!BO239, "")</f>
        <v/>
      </c>
      <c r="N242" s="232" t="str">
        <f aca="false">IF(B242&lt;&gt;"",IFERROR(IF(B$10="80-20", (((M242/M$19)*O$4)+O$5)*N$18, IF(B$10="60-40", (((M242/M$19)*P$4)+P$5)*N$18, 0)),0),"")</f>
        <v/>
      </c>
      <c r="O242" s="233" t="str">
        <f aca="false">IFERROR((L242+N242),"")</f>
        <v/>
      </c>
      <c r="P242" s="234" t="str">
        <f aca="false">IF(B242&lt;&gt;"",IF(B$5="LECTURE",'Exam (LECTURE ONLY)'!Y244,IF(B$5="PRACTICUM",OUTPUT!Z244,IF(B$5="RESEARCH",OUTPUT!Z244,IF(B$5="STUDENT FORMATION",OUTPUT!Z244,"")))),"")</f>
        <v/>
      </c>
      <c r="Q242" s="233" t="str">
        <f aca="false">IF(B242&lt;&gt;"",IFERROR(IF(B$10="80-20", (((P242/P$19)*O$4)+O$5)*Q$19, IF(B$10="60-40", (((P242/P$19)*P$4)+P$5)*Q$19, 0)),0),"")</f>
        <v/>
      </c>
      <c r="R242" s="235" t="str">
        <f aca="false">IFERROR((O242+Q242),"")</f>
        <v/>
      </c>
      <c r="S242" s="236" t="str">
        <f aca="false">IF(B242&lt;&gt;"",'Database (LECTURE-RES-PRAC)'!CT239, "")</f>
        <v/>
      </c>
      <c r="T242" s="232" t="str">
        <f aca="false">IF(B242&lt;&gt;"",IFERROR(IF(B$10="80-20", (((S242/S$19)*O$4)+O$5)*T$18, IF(B$10="60-40", (((S242/S$19)*P$4)+P$5)*T$18, 0)),0),"")</f>
        <v/>
      </c>
      <c r="U242" s="236" t="str">
        <f aca="false">IF(B242&lt;&gt;"",'Database (LECTURE-RES-PRAC)'!CU239, "")</f>
        <v/>
      </c>
      <c r="V242" s="232" t="str">
        <f aca="false">IF(B242&lt;&gt;"",IFERROR(IF(B$10="80-20", (((U242/U$19)*O$4)+O$5)*V$18, IF(B$10="60-40", (((U242/U$19)*P$4)+P$5)*V$18, 0)),0),"")</f>
        <v/>
      </c>
      <c r="W242" s="233" t="str">
        <f aca="false">IFERROR((T242+V242),"")</f>
        <v/>
      </c>
      <c r="X242" s="234" t="str">
        <f aca="false">IF(B242&lt;&gt;"",IF(B$5="LECTURE",'Exam (LECTURE ONLY)'!AJ244,IF(B$5="PRACTICUM",OUTPUT!AJ244,IF(B$5="RESEARCH",OUTPUT!AJ244,IF(B$5="STUDENT FORMATION",OUTPUT!AJ244,"")))),"")</f>
        <v/>
      </c>
      <c r="Y242" s="233" t="str">
        <f aca="false">IF(B242&lt;&gt;"",IFERROR(IF(B$10="80-20", (((X242/X$19)*O$4)+O$5)*Y$19, IF(B$10="60-40", (((X242/X$19)*P$4)+P$5)*Y$19, 0)),0),"")</f>
        <v/>
      </c>
      <c r="Z242" s="237" t="str">
        <f aca="false">IFERROR((W242+Y242),"")</f>
        <v/>
      </c>
      <c r="AA242" s="238" t="str">
        <f aca="false">IFERROR(IF(((J242+R242+Z242)/3)="","",((J242+R242+Z242)/3)),"")</f>
        <v/>
      </c>
      <c r="AB242" s="229" t="str">
        <f aca="false">IFERROR(IF(AA242="","",IF(AA242&gt;=75,"PASSED","FAILED")),"")</f>
        <v/>
      </c>
    </row>
    <row r="243" customFormat="false" ht="15.75" hidden="false" customHeight="true" outlineLevel="0" collapsed="false">
      <c r="A243" s="183" t="str">
        <f aca="false">IF(ISBLANK('Database (LECTURE-RES-PRAC)'!A240),"",'Database (LECTURE-RES-PRAC)'!A240)</f>
        <v/>
      </c>
      <c r="B243" s="184" t="str">
        <f aca="false">IF(ISBLANK('Database (LECTURE-RES-PRAC)'!B240),"",'Database (LECTURE-RES-PRAC)'!B240)</f>
        <v/>
      </c>
      <c r="C243" s="230" t="str">
        <f aca="false">IF(B243&lt;&gt;"",'Database (LECTURE-RES-PRAC)'!AH240, "")</f>
        <v/>
      </c>
      <c r="D243" s="231" t="str">
        <f aca="false">IF(B243&lt;&gt;"",IFERROR(IF(B$10="80-20", (((C243/C$19)*O$4)+O$5)*D$18, IF(B$10="60-40", (((C243/C$19)*P$4)+P$5)*D$18, 0)),0),"")</f>
        <v/>
      </c>
      <c r="E243" s="230" t="str">
        <f aca="false">IF(B243&lt;&gt;"",'Database (LECTURE-RES-PRAC)'!AI240,"")</f>
        <v/>
      </c>
      <c r="F243" s="232" t="str">
        <f aca="false">IF(B243&lt;&gt;"",IFERROR(IF(B$10="80-20", (((E243/E$19)*O$4)+O$5)*F$18, IF(B$10="60-40", (((E243/E$19)*P$4)+P$5)*F$18, 0)),0),"")</f>
        <v/>
      </c>
      <c r="G243" s="233" t="str">
        <f aca="false">IF(B243&lt;&gt;"",IFERROR((D243+F243),0),"")</f>
        <v/>
      </c>
      <c r="H243" s="234" t="str">
        <f aca="false">IF(B243&lt;&gt;"",IF(B$5="LECTURE",'Exam (LECTURE ONLY)'!N245,IF(B$5="PRACTICUM",OUTPUT!N245,IF(B$5="RESEARCH",OUTPUT!N245,IF(B$5="STUDENT FORMATION",OUTPUT!N245,"")))),"")</f>
        <v/>
      </c>
      <c r="I243" s="233" t="str">
        <f aca="false">IF(B243&lt;&gt;"",IFERROR(IF(B$10="80-20", (((H243/H$19)*O$4)+O$5)*I$19, IF(B$10="60-40", (((H243/H$19)*P$4)+P$5)*I$19, 0)),0),"")</f>
        <v/>
      </c>
      <c r="J243" s="235" t="str">
        <f aca="false">IFERROR((G243+I243),"")</f>
        <v/>
      </c>
      <c r="K243" s="236" t="str">
        <f aca="false">IF(B243&lt;&gt;"",'Database (LECTURE-RES-PRAC)'!BN240, "")</f>
        <v/>
      </c>
      <c r="L243" s="232" t="str">
        <f aca="false">IF(B243&lt;&gt;"",IFERROR(IF(B$10="80-20", (((K243/K$19)*O$4)+O$5)*L$18, IF(B$10="60-40", (((K243/K$19)*P$4)+P$5)*L$18, 0)),0),"")</f>
        <v/>
      </c>
      <c r="M243" s="236" t="str">
        <f aca="false">IF(B243&lt;&gt;"",'Database (LECTURE-RES-PRAC)'!BO240, "")</f>
        <v/>
      </c>
      <c r="N243" s="232" t="str">
        <f aca="false">IF(B243&lt;&gt;"",IFERROR(IF(B$10="80-20", (((M243/M$19)*O$4)+O$5)*N$18, IF(B$10="60-40", (((M243/M$19)*P$4)+P$5)*N$18, 0)),0),"")</f>
        <v/>
      </c>
      <c r="O243" s="233" t="str">
        <f aca="false">IFERROR((L243+N243),"")</f>
        <v/>
      </c>
      <c r="P243" s="234" t="str">
        <f aca="false">IF(B243&lt;&gt;"",IF(B$5="LECTURE",'Exam (LECTURE ONLY)'!Y245,IF(B$5="PRACTICUM",OUTPUT!Z245,IF(B$5="RESEARCH",OUTPUT!Z245,IF(B$5="STUDENT FORMATION",OUTPUT!Z245,"")))),"")</f>
        <v/>
      </c>
      <c r="Q243" s="233" t="str">
        <f aca="false">IF(B243&lt;&gt;"",IFERROR(IF(B$10="80-20", (((P243/P$19)*O$4)+O$5)*Q$19, IF(B$10="60-40", (((P243/P$19)*P$4)+P$5)*Q$19, 0)),0),"")</f>
        <v/>
      </c>
      <c r="R243" s="235" t="str">
        <f aca="false">IFERROR((O243+Q243),"")</f>
        <v/>
      </c>
      <c r="S243" s="236" t="str">
        <f aca="false">IF(B243&lt;&gt;"",'Database (LECTURE-RES-PRAC)'!CT240, "")</f>
        <v/>
      </c>
      <c r="T243" s="232" t="str">
        <f aca="false">IF(B243&lt;&gt;"",IFERROR(IF(B$10="80-20", (((S243/S$19)*O$4)+O$5)*T$18, IF(B$10="60-40", (((S243/S$19)*P$4)+P$5)*T$18, 0)),0),"")</f>
        <v/>
      </c>
      <c r="U243" s="236" t="str">
        <f aca="false">IF(B243&lt;&gt;"",'Database (LECTURE-RES-PRAC)'!CU240, "")</f>
        <v/>
      </c>
      <c r="V243" s="232" t="str">
        <f aca="false">IF(B243&lt;&gt;"",IFERROR(IF(B$10="80-20", (((U243/U$19)*O$4)+O$5)*V$18, IF(B$10="60-40", (((U243/U$19)*P$4)+P$5)*V$18, 0)),0),"")</f>
        <v/>
      </c>
      <c r="W243" s="233" t="str">
        <f aca="false">IFERROR((T243+V243),"")</f>
        <v/>
      </c>
      <c r="X243" s="234" t="str">
        <f aca="false">IF(B243&lt;&gt;"",IF(B$5="LECTURE",'Exam (LECTURE ONLY)'!AJ245,IF(B$5="PRACTICUM",OUTPUT!AJ245,IF(B$5="RESEARCH",OUTPUT!AJ245,IF(B$5="STUDENT FORMATION",OUTPUT!AJ245,"")))),"")</f>
        <v/>
      </c>
      <c r="Y243" s="233" t="str">
        <f aca="false">IF(B243&lt;&gt;"",IFERROR(IF(B$10="80-20", (((X243/X$19)*O$4)+O$5)*Y$19, IF(B$10="60-40", (((X243/X$19)*P$4)+P$5)*Y$19, 0)),0),"")</f>
        <v/>
      </c>
      <c r="Z243" s="237" t="str">
        <f aca="false">IFERROR((W243+Y243),"")</f>
        <v/>
      </c>
      <c r="AA243" s="238" t="str">
        <f aca="false">IFERROR(IF(((J243+R243+Z243)/3)="","",((J243+R243+Z243)/3)),"")</f>
        <v/>
      </c>
      <c r="AB243" s="229" t="str">
        <f aca="false">IFERROR(IF(AA243="","",IF(AA243&gt;=75,"PASSED","FAILED")),"")</f>
        <v/>
      </c>
    </row>
    <row r="244" customFormat="false" ht="15.75" hidden="false" customHeight="true" outlineLevel="0" collapsed="false">
      <c r="A244" s="228" t="str">
        <f aca="false">IF(ISBLANK('Database (LECTURE-RES-PRAC)'!A241),"",'Database (LECTURE-RES-PRAC)'!A241)</f>
        <v/>
      </c>
      <c r="B244" s="229" t="str">
        <f aca="false">IF(ISBLANK('Database (LECTURE-RES-PRAC)'!B241),"",'Database (LECTURE-RES-PRAC)'!B241)</f>
        <v/>
      </c>
      <c r="C244" s="230" t="str">
        <f aca="false">IF(B244&lt;&gt;"",'Database (LECTURE-RES-PRAC)'!AH241, "")</f>
        <v/>
      </c>
      <c r="D244" s="231" t="str">
        <f aca="false">IF(B244&lt;&gt;"",IFERROR(IF(B$10="80-20", (((C244/C$19)*O$4)+O$5)*D$18, IF(B$10="60-40", (((C244/C$19)*P$4)+P$5)*D$18, 0)),0),"")</f>
        <v/>
      </c>
      <c r="E244" s="230" t="str">
        <f aca="false">IF(B244&lt;&gt;"",'Database (LECTURE-RES-PRAC)'!AI241,"")</f>
        <v/>
      </c>
      <c r="F244" s="232" t="str">
        <f aca="false">IF(B244&lt;&gt;"",IFERROR(IF(B$10="80-20", (((E244/E$19)*O$4)+O$5)*F$18, IF(B$10="60-40", (((E244/E$19)*P$4)+P$5)*F$18, 0)),0),"")</f>
        <v/>
      </c>
      <c r="G244" s="233" t="str">
        <f aca="false">IF(B244&lt;&gt;"",IFERROR((D244+F244),0),"")</f>
        <v/>
      </c>
      <c r="H244" s="234" t="str">
        <f aca="false">IF(B244&lt;&gt;"",IF(B$5="LECTURE",'Exam (LECTURE ONLY)'!N246,IF(B$5="PRACTICUM",OUTPUT!N246,IF(B$5="RESEARCH",OUTPUT!N246,IF(B$5="STUDENT FORMATION",OUTPUT!N246,"")))),"")</f>
        <v/>
      </c>
      <c r="I244" s="233" t="str">
        <f aca="false">IF(B244&lt;&gt;"",IFERROR(IF(B$10="80-20", (((H244/H$19)*O$4)+O$5)*I$19, IF(B$10="60-40", (((H244/H$19)*P$4)+P$5)*I$19, 0)),0),"")</f>
        <v/>
      </c>
      <c r="J244" s="235" t="str">
        <f aca="false">IFERROR((G244+I244),"")</f>
        <v/>
      </c>
      <c r="K244" s="236" t="str">
        <f aca="false">IF(B244&lt;&gt;"",'Database (LECTURE-RES-PRAC)'!BN241, "")</f>
        <v/>
      </c>
      <c r="L244" s="232" t="str">
        <f aca="false">IF(B244&lt;&gt;"",IFERROR(IF(B$10="80-20", (((K244/K$19)*O$4)+O$5)*L$18, IF(B$10="60-40", (((K244/K$19)*P$4)+P$5)*L$18, 0)),0),"")</f>
        <v/>
      </c>
      <c r="M244" s="236" t="str">
        <f aca="false">IF(B244&lt;&gt;"",'Database (LECTURE-RES-PRAC)'!BO241, "")</f>
        <v/>
      </c>
      <c r="N244" s="232" t="str">
        <f aca="false">IF(B244&lt;&gt;"",IFERROR(IF(B$10="80-20", (((M244/M$19)*O$4)+O$5)*N$18, IF(B$10="60-40", (((M244/M$19)*P$4)+P$5)*N$18, 0)),0),"")</f>
        <v/>
      </c>
      <c r="O244" s="233" t="str">
        <f aca="false">IFERROR((L244+N244),"")</f>
        <v/>
      </c>
      <c r="P244" s="234" t="str">
        <f aca="false">IF(B244&lt;&gt;"",IF(B$5="LECTURE",'Exam (LECTURE ONLY)'!Y246,IF(B$5="PRACTICUM",OUTPUT!Z246,IF(B$5="RESEARCH",OUTPUT!Z246,IF(B$5="STUDENT FORMATION",OUTPUT!Z246,"")))),"")</f>
        <v/>
      </c>
      <c r="Q244" s="233" t="str">
        <f aca="false">IF(B244&lt;&gt;"",IFERROR(IF(B$10="80-20", (((P244/P$19)*O$4)+O$5)*Q$19, IF(B$10="60-40", (((P244/P$19)*P$4)+P$5)*Q$19, 0)),0),"")</f>
        <v/>
      </c>
      <c r="R244" s="235" t="str">
        <f aca="false">IFERROR((O244+Q244),"")</f>
        <v/>
      </c>
      <c r="S244" s="236" t="str">
        <f aca="false">IF(B244&lt;&gt;"",'Database (LECTURE-RES-PRAC)'!CT241, "")</f>
        <v/>
      </c>
      <c r="T244" s="232" t="str">
        <f aca="false">IF(B244&lt;&gt;"",IFERROR(IF(B$10="80-20", (((S244/S$19)*O$4)+O$5)*T$18, IF(B$10="60-40", (((S244/S$19)*P$4)+P$5)*T$18, 0)),0),"")</f>
        <v/>
      </c>
      <c r="U244" s="236" t="str">
        <f aca="false">IF(B244&lt;&gt;"",'Database (LECTURE-RES-PRAC)'!CU241, "")</f>
        <v/>
      </c>
      <c r="V244" s="232" t="str">
        <f aca="false">IF(B244&lt;&gt;"",IFERROR(IF(B$10="80-20", (((U244/U$19)*O$4)+O$5)*V$18, IF(B$10="60-40", (((U244/U$19)*P$4)+P$5)*V$18, 0)),0),"")</f>
        <v/>
      </c>
      <c r="W244" s="233" t="str">
        <f aca="false">IFERROR((T244+V244),"")</f>
        <v/>
      </c>
      <c r="X244" s="234" t="str">
        <f aca="false">IF(B244&lt;&gt;"",IF(B$5="LECTURE",'Exam (LECTURE ONLY)'!AJ246,IF(B$5="PRACTICUM",OUTPUT!AJ246,IF(B$5="RESEARCH",OUTPUT!AJ246,IF(B$5="STUDENT FORMATION",OUTPUT!AJ246,"")))),"")</f>
        <v/>
      </c>
      <c r="Y244" s="233" t="str">
        <f aca="false">IF(B244&lt;&gt;"",IFERROR(IF(B$10="80-20", (((X244/X$19)*O$4)+O$5)*Y$19, IF(B$10="60-40", (((X244/X$19)*P$4)+P$5)*Y$19, 0)),0),"")</f>
        <v/>
      </c>
      <c r="Z244" s="237" t="str">
        <f aca="false">IFERROR((W244+Y244),"")</f>
        <v/>
      </c>
      <c r="AA244" s="238" t="str">
        <f aca="false">IFERROR(IF(((J244+R244+Z244)/3)="","",((J244+R244+Z244)/3)),"")</f>
        <v/>
      </c>
      <c r="AB244" s="229" t="str">
        <f aca="false">IFERROR(IF(AA244="","",IF(AA244&gt;=75,"PASSED","FAILED")),"")</f>
        <v/>
      </c>
    </row>
    <row r="245" customFormat="false" ht="15.75" hidden="false" customHeight="true" outlineLevel="0" collapsed="false">
      <c r="A245" s="183" t="str">
        <f aca="false">IF(ISBLANK('Database (LECTURE-RES-PRAC)'!A242),"",'Database (LECTURE-RES-PRAC)'!A242)</f>
        <v/>
      </c>
      <c r="B245" s="184" t="str">
        <f aca="false">IF(ISBLANK('Database (LECTURE-RES-PRAC)'!B242),"",'Database (LECTURE-RES-PRAC)'!B242)</f>
        <v/>
      </c>
      <c r="C245" s="230" t="str">
        <f aca="false">IF(B245&lt;&gt;"",'Database (LECTURE-RES-PRAC)'!AH242, "")</f>
        <v/>
      </c>
      <c r="D245" s="231" t="str">
        <f aca="false">IF(B245&lt;&gt;"",IFERROR(IF(B$10="80-20", (((C245/C$19)*O$4)+O$5)*D$18, IF(B$10="60-40", (((C245/C$19)*P$4)+P$5)*D$18, 0)),0),"")</f>
        <v/>
      </c>
      <c r="E245" s="230" t="str">
        <f aca="false">IF(B245&lt;&gt;"",'Database (LECTURE-RES-PRAC)'!AI242,"")</f>
        <v/>
      </c>
      <c r="F245" s="232" t="str">
        <f aca="false">IF(B245&lt;&gt;"",IFERROR(IF(B$10="80-20", (((E245/E$19)*O$4)+O$5)*F$18, IF(B$10="60-40", (((E245/E$19)*P$4)+P$5)*F$18, 0)),0),"")</f>
        <v/>
      </c>
      <c r="G245" s="233" t="str">
        <f aca="false">IF(B245&lt;&gt;"",IFERROR((D245+F245),0),"")</f>
        <v/>
      </c>
      <c r="H245" s="234" t="str">
        <f aca="false">IF(B245&lt;&gt;"",IF(B$5="LECTURE",'Exam (LECTURE ONLY)'!N247,IF(B$5="PRACTICUM",OUTPUT!N247,IF(B$5="RESEARCH",OUTPUT!N247,IF(B$5="STUDENT FORMATION",OUTPUT!N247,"")))),"")</f>
        <v/>
      </c>
      <c r="I245" s="233" t="str">
        <f aca="false">IF(B245&lt;&gt;"",IFERROR(IF(B$10="80-20", (((H245/H$19)*O$4)+O$5)*I$19, IF(B$10="60-40", (((H245/H$19)*P$4)+P$5)*I$19, 0)),0),"")</f>
        <v/>
      </c>
      <c r="J245" s="235" t="str">
        <f aca="false">IFERROR((G245+I245),"")</f>
        <v/>
      </c>
      <c r="K245" s="236" t="str">
        <f aca="false">IF(B245&lt;&gt;"",'Database (LECTURE-RES-PRAC)'!BN242, "")</f>
        <v/>
      </c>
      <c r="L245" s="232" t="str">
        <f aca="false">IF(B245&lt;&gt;"",IFERROR(IF(B$10="80-20", (((K245/K$19)*O$4)+O$5)*L$18, IF(B$10="60-40", (((K245/K$19)*P$4)+P$5)*L$18, 0)),0),"")</f>
        <v/>
      </c>
      <c r="M245" s="236" t="str">
        <f aca="false">IF(B245&lt;&gt;"",'Database (LECTURE-RES-PRAC)'!BO242, "")</f>
        <v/>
      </c>
      <c r="N245" s="232" t="str">
        <f aca="false">IF(B245&lt;&gt;"",IFERROR(IF(B$10="80-20", (((M245/M$19)*O$4)+O$5)*N$18, IF(B$10="60-40", (((M245/M$19)*P$4)+P$5)*N$18, 0)),0),"")</f>
        <v/>
      </c>
      <c r="O245" s="233" t="str">
        <f aca="false">IFERROR((L245+N245),"")</f>
        <v/>
      </c>
      <c r="P245" s="234" t="str">
        <f aca="false">IF(B245&lt;&gt;"",IF(B$5="LECTURE",'Exam (LECTURE ONLY)'!Y247,IF(B$5="PRACTICUM",OUTPUT!Z247,IF(B$5="RESEARCH",OUTPUT!Z247,IF(B$5="STUDENT FORMATION",OUTPUT!Z247,"")))),"")</f>
        <v/>
      </c>
      <c r="Q245" s="233" t="str">
        <f aca="false">IF(B245&lt;&gt;"",IFERROR(IF(B$10="80-20", (((P245/P$19)*O$4)+O$5)*Q$19, IF(B$10="60-40", (((P245/P$19)*P$4)+P$5)*Q$19, 0)),0),"")</f>
        <v/>
      </c>
      <c r="R245" s="235" t="str">
        <f aca="false">IFERROR((O245+Q245),"")</f>
        <v/>
      </c>
      <c r="S245" s="236" t="str">
        <f aca="false">IF(B245&lt;&gt;"",'Database (LECTURE-RES-PRAC)'!CT242, "")</f>
        <v/>
      </c>
      <c r="T245" s="232" t="str">
        <f aca="false">IF(B245&lt;&gt;"",IFERROR(IF(B$10="80-20", (((S245/S$19)*O$4)+O$5)*T$18, IF(B$10="60-40", (((S245/S$19)*P$4)+P$5)*T$18, 0)),0),"")</f>
        <v/>
      </c>
      <c r="U245" s="236" t="str">
        <f aca="false">IF(B245&lt;&gt;"",'Database (LECTURE-RES-PRAC)'!CU242, "")</f>
        <v/>
      </c>
      <c r="V245" s="232" t="str">
        <f aca="false">IF(B245&lt;&gt;"",IFERROR(IF(B$10="80-20", (((U245/U$19)*O$4)+O$5)*V$18, IF(B$10="60-40", (((U245/U$19)*P$4)+P$5)*V$18, 0)),0),"")</f>
        <v/>
      </c>
      <c r="W245" s="233" t="str">
        <f aca="false">IFERROR((T245+V245),"")</f>
        <v/>
      </c>
      <c r="X245" s="234" t="str">
        <f aca="false">IF(B245&lt;&gt;"",IF(B$5="LECTURE",'Exam (LECTURE ONLY)'!AJ247,IF(B$5="PRACTICUM",OUTPUT!AJ247,IF(B$5="RESEARCH",OUTPUT!AJ247,IF(B$5="STUDENT FORMATION",OUTPUT!AJ247,"")))),"")</f>
        <v/>
      </c>
      <c r="Y245" s="233" t="str">
        <f aca="false">IF(B245&lt;&gt;"",IFERROR(IF(B$10="80-20", (((X245/X$19)*O$4)+O$5)*Y$19, IF(B$10="60-40", (((X245/X$19)*P$4)+P$5)*Y$19, 0)),0),"")</f>
        <v/>
      </c>
      <c r="Z245" s="237" t="str">
        <f aca="false">IFERROR((W245+Y245),"")</f>
        <v/>
      </c>
      <c r="AA245" s="238" t="str">
        <f aca="false">IFERROR(IF(((J245+R245+Z245)/3)="","",((J245+R245+Z245)/3)),"")</f>
        <v/>
      </c>
      <c r="AB245" s="229" t="str">
        <f aca="false">IFERROR(IF(AA245="","",IF(AA245&gt;=75,"PASSED","FAILED")),"")</f>
        <v/>
      </c>
    </row>
    <row r="246" customFormat="false" ht="15.75" hidden="false" customHeight="true" outlineLevel="0" collapsed="false">
      <c r="A246" s="228" t="str">
        <f aca="false">IF(ISBLANK('Database (LECTURE-RES-PRAC)'!A243),"",'Database (LECTURE-RES-PRAC)'!A243)</f>
        <v/>
      </c>
      <c r="B246" s="229" t="str">
        <f aca="false">IF(ISBLANK('Database (LECTURE-RES-PRAC)'!B243),"",'Database (LECTURE-RES-PRAC)'!B243)</f>
        <v/>
      </c>
      <c r="C246" s="230" t="str">
        <f aca="false">IF(B246&lt;&gt;"",'Database (LECTURE-RES-PRAC)'!AH243, "")</f>
        <v/>
      </c>
      <c r="D246" s="231" t="str">
        <f aca="false">IF(B246&lt;&gt;"",IFERROR(IF(B$10="80-20", (((C246/C$19)*O$4)+O$5)*D$18, IF(B$10="60-40", (((C246/C$19)*P$4)+P$5)*D$18, 0)),0),"")</f>
        <v/>
      </c>
      <c r="E246" s="230" t="str">
        <f aca="false">IF(B246&lt;&gt;"",'Database (LECTURE-RES-PRAC)'!AI243,"")</f>
        <v/>
      </c>
      <c r="F246" s="232" t="str">
        <f aca="false">IF(B246&lt;&gt;"",IFERROR(IF(B$10="80-20", (((E246/E$19)*O$4)+O$5)*F$18, IF(B$10="60-40", (((E246/E$19)*P$4)+P$5)*F$18, 0)),0),"")</f>
        <v/>
      </c>
      <c r="G246" s="233" t="str">
        <f aca="false">IF(B246&lt;&gt;"",IFERROR((D246+F246),0),"")</f>
        <v/>
      </c>
      <c r="H246" s="234" t="str">
        <f aca="false">IF(B246&lt;&gt;"",IF(B$5="LECTURE",'Exam (LECTURE ONLY)'!N248,IF(B$5="PRACTICUM",OUTPUT!N248,IF(B$5="RESEARCH",OUTPUT!N248,IF(B$5="STUDENT FORMATION",OUTPUT!N248,"")))),"")</f>
        <v/>
      </c>
      <c r="I246" s="233" t="str">
        <f aca="false">IF(B246&lt;&gt;"",IFERROR(IF(B$10="80-20", (((H246/H$19)*O$4)+O$5)*I$19, IF(B$10="60-40", (((H246/H$19)*P$4)+P$5)*I$19, 0)),0),"")</f>
        <v/>
      </c>
      <c r="J246" s="235" t="str">
        <f aca="false">IFERROR((G246+I246),"")</f>
        <v/>
      </c>
      <c r="K246" s="236" t="str">
        <f aca="false">IF(B246&lt;&gt;"",'Database (LECTURE-RES-PRAC)'!BN243, "")</f>
        <v/>
      </c>
      <c r="L246" s="232" t="str">
        <f aca="false">IF(B246&lt;&gt;"",IFERROR(IF(B$10="80-20", (((K246/K$19)*O$4)+O$5)*L$18, IF(B$10="60-40", (((K246/K$19)*P$4)+P$5)*L$18, 0)),0),"")</f>
        <v/>
      </c>
      <c r="M246" s="236" t="str">
        <f aca="false">IF(B246&lt;&gt;"",'Database (LECTURE-RES-PRAC)'!BO243, "")</f>
        <v/>
      </c>
      <c r="N246" s="232" t="str">
        <f aca="false">IF(B246&lt;&gt;"",IFERROR(IF(B$10="80-20", (((M246/M$19)*O$4)+O$5)*N$18, IF(B$10="60-40", (((M246/M$19)*P$4)+P$5)*N$18, 0)),0),"")</f>
        <v/>
      </c>
      <c r="O246" s="233" t="str">
        <f aca="false">IFERROR((L246+N246),"")</f>
        <v/>
      </c>
      <c r="P246" s="234" t="str">
        <f aca="false">IF(B246&lt;&gt;"",IF(B$5="LECTURE",'Exam (LECTURE ONLY)'!Y248,IF(B$5="PRACTICUM",OUTPUT!Z248,IF(B$5="RESEARCH",OUTPUT!Z248,IF(B$5="STUDENT FORMATION",OUTPUT!Z248,"")))),"")</f>
        <v/>
      </c>
      <c r="Q246" s="233" t="str">
        <f aca="false">IF(B246&lt;&gt;"",IFERROR(IF(B$10="80-20", (((P246/P$19)*O$4)+O$5)*Q$19, IF(B$10="60-40", (((P246/P$19)*P$4)+P$5)*Q$19, 0)),0),"")</f>
        <v/>
      </c>
      <c r="R246" s="235" t="str">
        <f aca="false">IFERROR((O246+Q246),"")</f>
        <v/>
      </c>
      <c r="S246" s="236" t="str">
        <f aca="false">IF(B246&lt;&gt;"",'Database (LECTURE-RES-PRAC)'!CT243, "")</f>
        <v/>
      </c>
      <c r="T246" s="232" t="str">
        <f aca="false">IF(B246&lt;&gt;"",IFERROR(IF(B$10="80-20", (((S246/S$19)*O$4)+O$5)*T$18, IF(B$10="60-40", (((S246/S$19)*P$4)+P$5)*T$18, 0)),0),"")</f>
        <v/>
      </c>
      <c r="U246" s="236" t="str">
        <f aca="false">IF(B246&lt;&gt;"",'Database (LECTURE-RES-PRAC)'!CU243, "")</f>
        <v/>
      </c>
      <c r="V246" s="232" t="str">
        <f aca="false">IF(B246&lt;&gt;"",IFERROR(IF(B$10="80-20", (((U246/U$19)*O$4)+O$5)*V$18, IF(B$10="60-40", (((U246/U$19)*P$4)+P$5)*V$18, 0)),0),"")</f>
        <v/>
      </c>
      <c r="W246" s="233" t="str">
        <f aca="false">IFERROR((T246+V246),"")</f>
        <v/>
      </c>
      <c r="X246" s="234" t="str">
        <f aca="false">IF(B246&lt;&gt;"",IF(B$5="LECTURE",'Exam (LECTURE ONLY)'!AJ248,IF(B$5="PRACTICUM",OUTPUT!AJ248,IF(B$5="RESEARCH",OUTPUT!AJ248,IF(B$5="STUDENT FORMATION",OUTPUT!AJ248,"")))),"")</f>
        <v/>
      </c>
      <c r="Y246" s="233" t="str">
        <f aca="false">IF(B246&lt;&gt;"",IFERROR(IF(B$10="80-20", (((X246/X$19)*O$4)+O$5)*Y$19, IF(B$10="60-40", (((X246/X$19)*P$4)+P$5)*Y$19, 0)),0),"")</f>
        <v/>
      </c>
      <c r="Z246" s="237" t="str">
        <f aca="false">IFERROR((W246+Y246),"")</f>
        <v/>
      </c>
      <c r="AA246" s="238" t="str">
        <f aca="false">IFERROR(IF(((J246+R246+Z246)/3)="","",((J246+R246+Z246)/3)),"")</f>
        <v/>
      </c>
      <c r="AB246" s="229" t="str">
        <f aca="false">IFERROR(IF(AA246="","",IF(AA246&gt;=75,"PASSED","FAILED")),"")</f>
        <v/>
      </c>
    </row>
    <row r="247" customFormat="false" ht="15.75" hidden="false" customHeight="true" outlineLevel="0" collapsed="false">
      <c r="A247" s="183" t="str">
        <f aca="false">IF(ISBLANK('Database (LECTURE-RES-PRAC)'!A244),"",'Database (LECTURE-RES-PRAC)'!A244)</f>
        <v/>
      </c>
      <c r="B247" s="184" t="str">
        <f aca="false">IF(ISBLANK('Database (LECTURE-RES-PRAC)'!B244),"",'Database (LECTURE-RES-PRAC)'!B244)</f>
        <v/>
      </c>
      <c r="C247" s="230" t="str">
        <f aca="false">IF(B247&lt;&gt;"",'Database (LECTURE-RES-PRAC)'!AH244, "")</f>
        <v/>
      </c>
      <c r="D247" s="231" t="str">
        <f aca="false">IF(B247&lt;&gt;"",IFERROR(IF(B$10="80-20", (((C247/C$19)*O$4)+O$5)*D$18, IF(B$10="60-40", (((C247/C$19)*P$4)+P$5)*D$18, 0)),0),"")</f>
        <v/>
      </c>
      <c r="E247" s="230" t="str">
        <f aca="false">IF(B247&lt;&gt;"",'Database (LECTURE-RES-PRAC)'!AI244,"")</f>
        <v/>
      </c>
      <c r="F247" s="232" t="str">
        <f aca="false">IF(B247&lt;&gt;"",IFERROR(IF(B$10="80-20", (((E247/E$19)*O$4)+O$5)*F$18, IF(B$10="60-40", (((E247/E$19)*P$4)+P$5)*F$18, 0)),0),"")</f>
        <v/>
      </c>
      <c r="G247" s="233" t="str">
        <f aca="false">IF(B247&lt;&gt;"",IFERROR((D247+F247),0),"")</f>
        <v/>
      </c>
      <c r="H247" s="234" t="str">
        <f aca="false">IF(B247&lt;&gt;"",IF(B$5="LECTURE",'Exam (LECTURE ONLY)'!N249,IF(B$5="PRACTICUM",OUTPUT!N249,IF(B$5="RESEARCH",OUTPUT!N249,IF(B$5="STUDENT FORMATION",OUTPUT!N249,"")))),"")</f>
        <v/>
      </c>
      <c r="I247" s="233" t="str">
        <f aca="false">IF(B247&lt;&gt;"",IFERROR(IF(B$10="80-20", (((H247/H$19)*O$4)+O$5)*I$19, IF(B$10="60-40", (((H247/H$19)*P$4)+P$5)*I$19, 0)),0),"")</f>
        <v/>
      </c>
      <c r="J247" s="235" t="str">
        <f aca="false">IFERROR((G247+I247),"")</f>
        <v/>
      </c>
      <c r="K247" s="236" t="str">
        <f aca="false">IF(B247&lt;&gt;"",'Database (LECTURE-RES-PRAC)'!BN244, "")</f>
        <v/>
      </c>
      <c r="L247" s="232" t="str">
        <f aca="false">IF(B247&lt;&gt;"",IFERROR(IF(B$10="80-20", (((K247/K$19)*O$4)+O$5)*L$18, IF(B$10="60-40", (((K247/K$19)*P$4)+P$5)*L$18, 0)),0),"")</f>
        <v/>
      </c>
      <c r="M247" s="236" t="str">
        <f aca="false">IF(B247&lt;&gt;"",'Database (LECTURE-RES-PRAC)'!BO244, "")</f>
        <v/>
      </c>
      <c r="N247" s="232" t="str">
        <f aca="false">IF(B247&lt;&gt;"",IFERROR(IF(B$10="80-20", (((M247/M$19)*O$4)+O$5)*N$18, IF(B$10="60-40", (((M247/M$19)*P$4)+P$5)*N$18, 0)),0),"")</f>
        <v/>
      </c>
      <c r="O247" s="233" t="str">
        <f aca="false">IFERROR((L247+N247),"")</f>
        <v/>
      </c>
      <c r="P247" s="234" t="str">
        <f aca="false">IF(B247&lt;&gt;"",IF(B$5="LECTURE",'Exam (LECTURE ONLY)'!Y249,IF(B$5="PRACTICUM",OUTPUT!Z249,IF(B$5="RESEARCH",OUTPUT!Z249,IF(B$5="STUDENT FORMATION",OUTPUT!Z249,"")))),"")</f>
        <v/>
      </c>
      <c r="Q247" s="233" t="str">
        <f aca="false">IF(B247&lt;&gt;"",IFERROR(IF(B$10="80-20", (((P247/P$19)*O$4)+O$5)*Q$19, IF(B$10="60-40", (((P247/P$19)*P$4)+P$5)*Q$19, 0)),0),"")</f>
        <v/>
      </c>
      <c r="R247" s="235" t="str">
        <f aca="false">IFERROR((O247+Q247),"")</f>
        <v/>
      </c>
      <c r="S247" s="236" t="str">
        <f aca="false">IF(B247&lt;&gt;"",'Database (LECTURE-RES-PRAC)'!CT244, "")</f>
        <v/>
      </c>
      <c r="T247" s="232" t="str">
        <f aca="false">IF(B247&lt;&gt;"",IFERROR(IF(B$10="80-20", (((S247/S$19)*O$4)+O$5)*T$18, IF(B$10="60-40", (((S247/S$19)*P$4)+P$5)*T$18, 0)),0),"")</f>
        <v/>
      </c>
      <c r="U247" s="236" t="str">
        <f aca="false">IF(B247&lt;&gt;"",'Database (LECTURE-RES-PRAC)'!CU244, "")</f>
        <v/>
      </c>
      <c r="V247" s="232" t="str">
        <f aca="false">IF(B247&lt;&gt;"",IFERROR(IF(B$10="80-20", (((U247/U$19)*O$4)+O$5)*V$18, IF(B$10="60-40", (((U247/U$19)*P$4)+P$5)*V$18, 0)),0),"")</f>
        <v/>
      </c>
      <c r="W247" s="233" t="str">
        <f aca="false">IFERROR((T247+V247),"")</f>
        <v/>
      </c>
      <c r="X247" s="234" t="str">
        <f aca="false">IF(B247&lt;&gt;"",IF(B$5="LECTURE",'Exam (LECTURE ONLY)'!AJ249,IF(B$5="PRACTICUM",OUTPUT!AJ249,IF(B$5="RESEARCH",OUTPUT!AJ249,IF(B$5="STUDENT FORMATION",OUTPUT!AJ249,"")))),"")</f>
        <v/>
      </c>
      <c r="Y247" s="233" t="str">
        <f aca="false">IF(B247&lt;&gt;"",IFERROR(IF(B$10="80-20", (((X247/X$19)*O$4)+O$5)*Y$19, IF(B$10="60-40", (((X247/X$19)*P$4)+P$5)*Y$19, 0)),0),"")</f>
        <v/>
      </c>
      <c r="Z247" s="237" t="str">
        <f aca="false">IFERROR((W247+Y247),"")</f>
        <v/>
      </c>
      <c r="AA247" s="238" t="str">
        <f aca="false">IFERROR(IF(((J247+R247+Z247)/3)="","",((J247+R247+Z247)/3)),"")</f>
        <v/>
      </c>
      <c r="AB247" s="229" t="str">
        <f aca="false">IFERROR(IF(AA247="","",IF(AA247&gt;=75,"PASSED","FAILED")),"")</f>
        <v/>
      </c>
    </row>
    <row r="248" customFormat="false" ht="15.75" hidden="false" customHeight="true" outlineLevel="0" collapsed="false">
      <c r="A248" s="228" t="str">
        <f aca="false">IF(ISBLANK('Database (LECTURE-RES-PRAC)'!A245),"",'Database (LECTURE-RES-PRAC)'!A245)</f>
        <v/>
      </c>
      <c r="B248" s="229" t="str">
        <f aca="false">IF(ISBLANK('Database (LECTURE-RES-PRAC)'!B245),"",'Database (LECTURE-RES-PRAC)'!B245)</f>
        <v/>
      </c>
      <c r="C248" s="230" t="str">
        <f aca="false">IF(B248&lt;&gt;"",'Database (LECTURE-RES-PRAC)'!AH245, "")</f>
        <v/>
      </c>
      <c r="D248" s="231" t="str">
        <f aca="false">IF(B248&lt;&gt;"",IFERROR(IF(B$10="80-20", (((C248/C$19)*O$4)+O$5)*D$18, IF(B$10="60-40", (((C248/C$19)*P$4)+P$5)*D$18, 0)),0),"")</f>
        <v/>
      </c>
      <c r="E248" s="230" t="str">
        <f aca="false">IF(B248&lt;&gt;"",'Database (LECTURE-RES-PRAC)'!AI245,"")</f>
        <v/>
      </c>
      <c r="F248" s="232" t="str">
        <f aca="false">IF(B248&lt;&gt;"",IFERROR(IF(B$10="80-20", (((E248/E$19)*O$4)+O$5)*F$18, IF(B$10="60-40", (((E248/E$19)*P$4)+P$5)*F$18, 0)),0),"")</f>
        <v/>
      </c>
      <c r="G248" s="233" t="str">
        <f aca="false">IF(B248&lt;&gt;"",IFERROR((D248+F248),0),"")</f>
        <v/>
      </c>
      <c r="H248" s="234" t="str">
        <f aca="false">IF(B248&lt;&gt;"",IF(B$5="LECTURE",'Exam (LECTURE ONLY)'!N250,IF(B$5="PRACTICUM",OUTPUT!N250,IF(B$5="RESEARCH",OUTPUT!N250,IF(B$5="STUDENT FORMATION",OUTPUT!N250,"")))),"")</f>
        <v/>
      </c>
      <c r="I248" s="233" t="str">
        <f aca="false">IF(B248&lt;&gt;"",IFERROR(IF(B$10="80-20", (((H248/H$19)*O$4)+O$5)*I$19, IF(B$10="60-40", (((H248/H$19)*P$4)+P$5)*I$19, 0)),0),"")</f>
        <v/>
      </c>
      <c r="J248" s="235" t="str">
        <f aca="false">IFERROR((G248+I248),"")</f>
        <v/>
      </c>
      <c r="K248" s="236" t="str">
        <f aca="false">IF(B248&lt;&gt;"",'Database (LECTURE-RES-PRAC)'!BN245, "")</f>
        <v/>
      </c>
      <c r="L248" s="232" t="str">
        <f aca="false">IF(B248&lt;&gt;"",IFERROR(IF(B$10="80-20", (((K248/K$19)*O$4)+O$5)*L$18, IF(B$10="60-40", (((K248/K$19)*P$4)+P$5)*L$18, 0)),0),"")</f>
        <v/>
      </c>
      <c r="M248" s="236" t="str">
        <f aca="false">IF(B248&lt;&gt;"",'Database (LECTURE-RES-PRAC)'!BO245, "")</f>
        <v/>
      </c>
      <c r="N248" s="232" t="str">
        <f aca="false">IF(B248&lt;&gt;"",IFERROR(IF(B$10="80-20", (((M248/M$19)*O$4)+O$5)*N$18, IF(B$10="60-40", (((M248/M$19)*P$4)+P$5)*N$18, 0)),0),"")</f>
        <v/>
      </c>
      <c r="O248" s="233" t="str">
        <f aca="false">IFERROR((L248+N248),"")</f>
        <v/>
      </c>
      <c r="P248" s="234" t="str">
        <f aca="false">IF(B248&lt;&gt;"",IF(B$5="LECTURE",'Exam (LECTURE ONLY)'!Y250,IF(B$5="PRACTICUM",OUTPUT!Z250,IF(B$5="RESEARCH",OUTPUT!Z250,IF(B$5="STUDENT FORMATION",OUTPUT!Z250,"")))),"")</f>
        <v/>
      </c>
      <c r="Q248" s="233" t="str">
        <f aca="false">IF(B248&lt;&gt;"",IFERROR(IF(B$10="80-20", (((P248/P$19)*O$4)+O$5)*Q$19, IF(B$10="60-40", (((P248/P$19)*P$4)+P$5)*Q$19, 0)),0),"")</f>
        <v/>
      </c>
      <c r="R248" s="235" t="str">
        <f aca="false">IFERROR((O248+Q248),"")</f>
        <v/>
      </c>
      <c r="S248" s="236" t="str">
        <f aca="false">IF(B248&lt;&gt;"",'Database (LECTURE-RES-PRAC)'!CT245, "")</f>
        <v/>
      </c>
      <c r="T248" s="232" t="str">
        <f aca="false">IF(B248&lt;&gt;"",IFERROR(IF(B$10="80-20", (((S248/S$19)*O$4)+O$5)*T$18, IF(B$10="60-40", (((S248/S$19)*P$4)+P$5)*T$18, 0)),0),"")</f>
        <v/>
      </c>
      <c r="U248" s="236" t="str">
        <f aca="false">IF(B248&lt;&gt;"",'Database (LECTURE-RES-PRAC)'!CU245, "")</f>
        <v/>
      </c>
      <c r="V248" s="232" t="str">
        <f aca="false">IF(B248&lt;&gt;"",IFERROR(IF(B$10="80-20", (((U248/U$19)*O$4)+O$5)*V$18, IF(B$10="60-40", (((U248/U$19)*P$4)+P$5)*V$18, 0)),0),"")</f>
        <v/>
      </c>
      <c r="W248" s="233" t="str">
        <f aca="false">IFERROR((T248+V248),"")</f>
        <v/>
      </c>
      <c r="X248" s="234" t="str">
        <f aca="false">IF(B248&lt;&gt;"",IF(B$5="LECTURE",'Exam (LECTURE ONLY)'!AJ250,IF(B$5="PRACTICUM",OUTPUT!AJ250,IF(B$5="RESEARCH",OUTPUT!AJ250,IF(B$5="STUDENT FORMATION",OUTPUT!AJ250,"")))),"")</f>
        <v/>
      </c>
      <c r="Y248" s="233" t="str">
        <f aca="false">IF(B248&lt;&gt;"",IFERROR(IF(B$10="80-20", (((X248/X$19)*O$4)+O$5)*Y$19, IF(B$10="60-40", (((X248/X$19)*P$4)+P$5)*Y$19, 0)),0),"")</f>
        <v/>
      </c>
      <c r="Z248" s="237" t="str">
        <f aca="false">IFERROR((W248+Y248),"")</f>
        <v/>
      </c>
      <c r="AA248" s="238" t="str">
        <f aca="false">IFERROR(IF(((J248+R248+Z248)/3)="","",((J248+R248+Z248)/3)),"")</f>
        <v/>
      </c>
      <c r="AB248" s="229" t="str">
        <f aca="false">IFERROR(IF(AA248="","",IF(AA248&gt;=75,"PASSED","FAILED")),"")</f>
        <v/>
      </c>
    </row>
    <row r="249" customFormat="false" ht="15.75" hidden="false" customHeight="true" outlineLevel="0" collapsed="false">
      <c r="A249" s="183" t="str">
        <f aca="false">IF(ISBLANK('Database (LECTURE-RES-PRAC)'!A246),"",'Database (LECTURE-RES-PRAC)'!A246)</f>
        <v/>
      </c>
      <c r="B249" s="184" t="str">
        <f aca="false">IF(ISBLANK('Database (LECTURE-RES-PRAC)'!B246),"",'Database (LECTURE-RES-PRAC)'!B246)</f>
        <v/>
      </c>
      <c r="C249" s="230" t="str">
        <f aca="false">IF(B249&lt;&gt;"",'Database (LECTURE-RES-PRAC)'!AH246, "")</f>
        <v/>
      </c>
      <c r="D249" s="231" t="str">
        <f aca="false">IF(B249&lt;&gt;"",IFERROR(IF(B$10="80-20", (((C249/C$19)*O$4)+O$5)*D$18, IF(B$10="60-40", (((C249/C$19)*P$4)+P$5)*D$18, 0)),0),"")</f>
        <v/>
      </c>
      <c r="E249" s="230" t="str">
        <f aca="false">IF(B249&lt;&gt;"",'Database (LECTURE-RES-PRAC)'!AI246,"")</f>
        <v/>
      </c>
      <c r="F249" s="232" t="str">
        <f aca="false">IF(B249&lt;&gt;"",IFERROR(IF(B$10="80-20", (((E249/E$19)*O$4)+O$5)*F$18, IF(B$10="60-40", (((E249/E$19)*P$4)+P$5)*F$18, 0)),0),"")</f>
        <v/>
      </c>
      <c r="G249" s="233" t="str">
        <f aca="false">IF(B249&lt;&gt;"",IFERROR((D249+F249),0),"")</f>
        <v/>
      </c>
      <c r="H249" s="234" t="str">
        <f aca="false">IF(B249&lt;&gt;"",IF(B$5="LECTURE",'Exam (LECTURE ONLY)'!N251,IF(B$5="PRACTICUM",OUTPUT!N251,IF(B$5="RESEARCH",OUTPUT!N251,IF(B$5="STUDENT FORMATION",OUTPUT!N251,"")))),"")</f>
        <v/>
      </c>
      <c r="I249" s="233" t="str">
        <f aca="false">IF(B249&lt;&gt;"",IFERROR(IF(B$10="80-20", (((H249/H$19)*O$4)+O$5)*I$19, IF(B$10="60-40", (((H249/H$19)*P$4)+P$5)*I$19, 0)),0),"")</f>
        <v/>
      </c>
      <c r="J249" s="235" t="str">
        <f aca="false">IFERROR((G249+I249),"")</f>
        <v/>
      </c>
      <c r="K249" s="236" t="str">
        <f aca="false">IF(B249&lt;&gt;"",'Database (LECTURE-RES-PRAC)'!BN246, "")</f>
        <v/>
      </c>
      <c r="L249" s="232" t="str">
        <f aca="false">IF(B249&lt;&gt;"",IFERROR(IF(B$10="80-20", (((K249/K$19)*O$4)+O$5)*L$18, IF(B$10="60-40", (((K249/K$19)*P$4)+P$5)*L$18, 0)),0),"")</f>
        <v/>
      </c>
      <c r="M249" s="236" t="str">
        <f aca="false">IF(B249&lt;&gt;"",'Database (LECTURE-RES-PRAC)'!BO246, "")</f>
        <v/>
      </c>
      <c r="N249" s="232" t="str">
        <f aca="false">IF(B249&lt;&gt;"",IFERROR(IF(B$10="80-20", (((M249/M$19)*O$4)+O$5)*N$18, IF(B$10="60-40", (((M249/M$19)*P$4)+P$5)*N$18, 0)),0),"")</f>
        <v/>
      </c>
      <c r="O249" s="233" t="str">
        <f aca="false">IFERROR((L249+N249),"")</f>
        <v/>
      </c>
      <c r="P249" s="234" t="str">
        <f aca="false">IF(B249&lt;&gt;"",IF(B$5="LECTURE",'Exam (LECTURE ONLY)'!Y251,IF(B$5="PRACTICUM",OUTPUT!Z251,IF(B$5="RESEARCH",OUTPUT!Z251,IF(B$5="STUDENT FORMATION",OUTPUT!Z251,"")))),"")</f>
        <v/>
      </c>
      <c r="Q249" s="233" t="str">
        <f aca="false">IF(B249&lt;&gt;"",IFERROR(IF(B$10="80-20", (((P249/P$19)*O$4)+O$5)*Q$19, IF(B$10="60-40", (((P249/P$19)*P$4)+P$5)*Q$19, 0)),0),"")</f>
        <v/>
      </c>
      <c r="R249" s="235" t="str">
        <f aca="false">IFERROR((O249+Q249),"")</f>
        <v/>
      </c>
      <c r="S249" s="236" t="str">
        <f aca="false">IF(B249&lt;&gt;"",'Database (LECTURE-RES-PRAC)'!CT246, "")</f>
        <v/>
      </c>
      <c r="T249" s="232" t="str">
        <f aca="false">IF(B249&lt;&gt;"",IFERROR(IF(B$10="80-20", (((S249/S$19)*O$4)+O$5)*T$18, IF(B$10="60-40", (((S249/S$19)*P$4)+P$5)*T$18, 0)),0),"")</f>
        <v/>
      </c>
      <c r="U249" s="236" t="str">
        <f aca="false">IF(B249&lt;&gt;"",'Database (LECTURE-RES-PRAC)'!CU246, "")</f>
        <v/>
      </c>
      <c r="V249" s="232" t="str">
        <f aca="false">IF(B249&lt;&gt;"",IFERROR(IF(B$10="80-20", (((U249/U$19)*O$4)+O$5)*V$18, IF(B$10="60-40", (((U249/U$19)*P$4)+P$5)*V$18, 0)),0),"")</f>
        <v/>
      </c>
      <c r="W249" s="233" t="str">
        <f aca="false">IFERROR((T249+V249),"")</f>
        <v/>
      </c>
      <c r="X249" s="234" t="str">
        <f aca="false">IF(B249&lt;&gt;"",IF(B$5="LECTURE",'Exam (LECTURE ONLY)'!AJ251,IF(B$5="PRACTICUM",OUTPUT!AJ251,IF(B$5="RESEARCH",OUTPUT!AJ251,IF(B$5="STUDENT FORMATION",OUTPUT!AJ251,"")))),"")</f>
        <v/>
      </c>
      <c r="Y249" s="233" t="str">
        <f aca="false">IF(B249&lt;&gt;"",IFERROR(IF(B$10="80-20", (((X249/X$19)*O$4)+O$5)*Y$19, IF(B$10="60-40", (((X249/X$19)*P$4)+P$5)*Y$19, 0)),0),"")</f>
        <v/>
      </c>
      <c r="Z249" s="237" t="str">
        <f aca="false">IFERROR((W249+Y249),"")</f>
        <v/>
      </c>
      <c r="AA249" s="238" t="str">
        <f aca="false">IFERROR(IF(((J249+R249+Z249)/3)="","",((J249+R249+Z249)/3)),"")</f>
        <v/>
      </c>
      <c r="AB249" s="229" t="str">
        <f aca="false">IFERROR(IF(AA249="","",IF(AA249&gt;=75,"PASSED","FAILED")),"")</f>
        <v/>
      </c>
    </row>
    <row r="250" customFormat="false" ht="15.75" hidden="false" customHeight="true" outlineLevel="0" collapsed="false">
      <c r="A250" s="228" t="str">
        <f aca="false">IF(ISBLANK('Database (LECTURE-RES-PRAC)'!A247),"",'Database (LECTURE-RES-PRAC)'!A247)</f>
        <v/>
      </c>
      <c r="B250" s="229" t="str">
        <f aca="false">IF(ISBLANK('Database (LECTURE-RES-PRAC)'!B247),"",'Database (LECTURE-RES-PRAC)'!B247)</f>
        <v/>
      </c>
      <c r="C250" s="230" t="str">
        <f aca="false">IF(B250&lt;&gt;"",'Database (LECTURE-RES-PRAC)'!AH247, "")</f>
        <v/>
      </c>
      <c r="D250" s="231" t="str">
        <f aca="false">IF(B250&lt;&gt;"",IFERROR(IF(B$10="80-20", (((C250/C$19)*O$4)+O$5)*D$18, IF(B$10="60-40", (((C250/C$19)*P$4)+P$5)*D$18, 0)),0),"")</f>
        <v/>
      </c>
      <c r="E250" s="230" t="str">
        <f aca="false">IF(B250&lt;&gt;"",'Database (LECTURE-RES-PRAC)'!AI247,"")</f>
        <v/>
      </c>
      <c r="F250" s="232" t="str">
        <f aca="false">IF(B250&lt;&gt;"",IFERROR(IF(B$10="80-20", (((E250/E$19)*O$4)+O$5)*F$18, IF(B$10="60-40", (((E250/E$19)*P$4)+P$5)*F$18, 0)),0),"")</f>
        <v/>
      </c>
      <c r="G250" s="233" t="str">
        <f aca="false">IF(B250&lt;&gt;"",IFERROR((D250+F250),0),"")</f>
        <v/>
      </c>
      <c r="H250" s="234" t="str">
        <f aca="false">IF(B250&lt;&gt;"",IF(B$5="LECTURE",'Exam (LECTURE ONLY)'!N252,IF(B$5="PRACTICUM",OUTPUT!N252,IF(B$5="RESEARCH",OUTPUT!N252,IF(B$5="STUDENT FORMATION",OUTPUT!N252,"")))),"")</f>
        <v/>
      </c>
      <c r="I250" s="233" t="str">
        <f aca="false">IF(B250&lt;&gt;"",IFERROR(IF(B$10="80-20", (((H250/H$19)*O$4)+O$5)*I$19, IF(B$10="60-40", (((H250/H$19)*P$4)+P$5)*I$19, 0)),0),"")</f>
        <v/>
      </c>
      <c r="J250" s="235" t="str">
        <f aca="false">IFERROR((G250+I250),"")</f>
        <v/>
      </c>
      <c r="K250" s="236" t="str">
        <f aca="false">IF(B250&lt;&gt;"",'Database (LECTURE-RES-PRAC)'!BN247, "")</f>
        <v/>
      </c>
      <c r="L250" s="232" t="str">
        <f aca="false">IF(B250&lt;&gt;"",IFERROR(IF(B$10="80-20", (((K250/K$19)*O$4)+O$5)*L$18, IF(B$10="60-40", (((K250/K$19)*P$4)+P$5)*L$18, 0)),0),"")</f>
        <v/>
      </c>
      <c r="M250" s="236" t="str">
        <f aca="false">IF(B250&lt;&gt;"",'Database (LECTURE-RES-PRAC)'!BO247, "")</f>
        <v/>
      </c>
      <c r="N250" s="232" t="str">
        <f aca="false">IF(B250&lt;&gt;"",IFERROR(IF(B$10="80-20", (((M250/M$19)*O$4)+O$5)*N$18, IF(B$10="60-40", (((M250/M$19)*P$4)+P$5)*N$18, 0)),0),"")</f>
        <v/>
      </c>
      <c r="O250" s="233" t="str">
        <f aca="false">IFERROR((L250+N250),"")</f>
        <v/>
      </c>
      <c r="P250" s="234" t="str">
        <f aca="false">IF(B250&lt;&gt;"",IF(B$5="LECTURE",'Exam (LECTURE ONLY)'!Y252,IF(B$5="PRACTICUM",OUTPUT!Z252,IF(B$5="RESEARCH",OUTPUT!Z252,IF(B$5="STUDENT FORMATION",OUTPUT!Z252,"")))),"")</f>
        <v/>
      </c>
      <c r="Q250" s="233" t="str">
        <f aca="false">IF(B250&lt;&gt;"",IFERROR(IF(B$10="80-20", (((P250/P$19)*O$4)+O$5)*Q$19, IF(B$10="60-40", (((P250/P$19)*P$4)+P$5)*Q$19, 0)),0),"")</f>
        <v/>
      </c>
      <c r="R250" s="235" t="str">
        <f aca="false">IFERROR((O250+Q250),"")</f>
        <v/>
      </c>
      <c r="S250" s="236" t="str">
        <f aca="false">IF(B250&lt;&gt;"",'Database (LECTURE-RES-PRAC)'!CT247, "")</f>
        <v/>
      </c>
      <c r="T250" s="232" t="str">
        <f aca="false">IF(B250&lt;&gt;"",IFERROR(IF(B$10="80-20", (((S250/S$19)*O$4)+O$5)*T$18, IF(B$10="60-40", (((S250/S$19)*P$4)+P$5)*T$18, 0)),0),"")</f>
        <v/>
      </c>
      <c r="U250" s="236" t="str">
        <f aca="false">IF(B250&lt;&gt;"",'Database (LECTURE-RES-PRAC)'!CU247, "")</f>
        <v/>
      </c>
      <c r="V250" s="232" t="str">
        <f aca="false">IF(B250&lt;&gt;"",IFERROR(IF(B$10="80-20", (((U250/U$19)*O$4)+O$5)*V$18, IF(B$10="60-40", (((U250/U$19)*P$4)+P$5)*V$18, 0)),0),"")</f>
        <v/>
      </c>
      <c r="W250" s="233" t="str">
        <f aca="false">IFERROR((T250+V250),"")</f>
        <v/>
      </c>
      <c r="X250" s="234" t="str">
        <f aca="false">IF(B250&lt;&gt;"",IF(B$5="LECTURE",'Exam (LECTURE ONLY)'!AJ252,IF(B$5="PRACTICUM",OUTPUT!AJ252,IF(B$5="RESEARCH",OUTPUT!AJ252,IF(B$5="STUDENT FORMATION",OUTPUT!AJ252,"")))),"")</f>
        <v/>
      </c>
      <c r="Y250" s="233" t="str">
        <f aca="false">IF(B250&lt;&gt;"",IFERROR(IF(B$10="80-20", (((X250/X$19)*O$4)+O$5)*Y$19, IF(B$10="60-40", (((X250/X$19)*P$4)+P$5)*Y$19, 0)),0),"")</f>
        <v/>
      </c>
      <c r="Z250" s="237" t="str">
        <f aca="false">IFERROR((W250+Y250),"")</f>
        <v/>
      </c>
      <c r="AA250" s="238" t="str">
        <f aca="false">IFERROR(IF(((J250+R250+Z250)/3)="","",((J250+R250+Z250)/3)),"")</f>
        <v/>
      </c>
      <c r="AB250" s="229" t="str">
        <f aca="false">IFERROR(IF(AA250="","",IF(AA250&gt;=75,"PASSED","FAILED")),"")</f>
        <v/>
      </c>
    </row>
    <row r="251" customFormat="false" ht="15.75" hidden="false" customHeight="true" outlineLevel="0" collapsed="false">
      <c r="A251" s="183" t="str">
        <f aca="false">IF(ISBLANK('Database (LECTURE-RES-PRAC)'!A248),"",'Database (LECTURE-RES-PRAC)'!A248)</f>
        <v/>
      </c>
      <c r="B251" s="184" t="str">
        <f aca="false">IF(ISBLANK('Database (LECTURE-RES-PRAC)'!B248),"",'Database (LECTURE-RES-PRAC)'!B248)</f>
        <v/>
      </c>
      <c r="C251" s="230" t="str">
        <f aca="false">IF(B251&lt;&gt;"",'Database (LECTURE-RES-PRAC)'!AH248, "")</f>
        <v/>
      </c>
      <c r="D251" s="231" t="str">
        <f aca="false">IF(B251&lt;&gt;"",IFERROR(IF(B$10="80-20", (((C251/C$19)*O$4)+O$5)*D$18, IF(B$10="60-40", (((C251/C$19)*P$4)+P$5)*D$18, 0)),0),"")</f>
        <v/>
      </c>
      <c r="E251" s="230" t="str">
        <f aca="false">IF(B251&lt;&gt;"",'Database (LECTURE-RES-PRAC)'!AI248,"")</f>
        <v/>
      </c>
      <c r="F251" s="232" t="str">
        <f aca="false">IF(B251&lt;&gt;"",IFERROR(IF(B$10="80-20", (((E251/E$19)*O$4)+O$5)*F$18, IF(B$10="60-40", (((E251/E$19)*P$4)+P$5)*F$18, 0)),0),"")</f>
        <v/>
      </c>
      <c r="G251" s="233" t="str">
        <f aca="false">IF(B251&lt;&gt;"",IFERROR((D251+F251),0),"")</f>
        <v/>
      </c>
      <c r="H251" s="234" t="str">
        <f aca="false">IF(B251&lt;&gt;"",IF(B$5="LECTURE",'Exam (LECTURE ONLY)'!N253,IF(B$5="PRACTICUM",OUTPUT!N253,IF(B$5="RESEARCH",OUTPUT!N253,IF(B$5="STUDENT FORMATION",OUTPUT!N253,"")))),"")</f>
        <v/>
      </c>
      <c r="I251" s="233" t="str">
        <f aca="false">IF(B251&lt;&gt;"",IFERROR(IF(B$10="80-20", (((H251/H$19)*O$4)+O$5)*I$19, IF(B$10="60-40", (((H251/H$19)*P$4)+P$5)*I$19, 0)),0),"")</f>
        <v/>
      </c>
      <c r="J251" s="235" t="str">
        <f aca="false">IFERROR((G251+I251),"")</f>
        <v/>
      </c>
      <c r="K251" s="236" t="str">
        <f aca="false">IF(B251&lt;&gt;"",'Database (LECTURE-RES-PRAC)'!BN248, "")</f>
        <v/>
      </c>
      <c r="L251" s="232" t="str">
        <f aca="false">IF(B251&lt;&gt;"",IFERROR(IF(B$10="80-20", (((K251/K$19)*O$4)+O$5)*L$18, IF(B$10="60-40", (((K251/K$19)*P$4)+P$5)*L$18, 0)),0),"")</f>
        <v/>
      </c>
      <c r="M251" s="236" t="str">
        <f aca="false">IF(B251&lt;&gt;"",'Database (LECTURE-RES-PRAC)'!BO248, "")</f>
        <v/>
      </c>
      <c r="N251" s="232" t="str">
        <f aca="false">IF(B251&lt;&gt;"",IFERROR(IF(B$10="80-20", (((M251/M$19)*O$4)+O$5)*N$18, IF(B$10="60-40", (((M251/M$19)*P$4)+P$5)*N$18, 0)),0),"")</f>
        <v/>
      </c>
      <c r="O251" s="233" t="str">
        <f aca="false">IFERROR((L251+N251),"")</f>
        <v/>
      </c>
      <c r="P251" s="234" t="str">
        <f aca="false">IF(B251&lt;&gt;"",IF(B$5="LECTURE",'Exam (LECTURE ONLY)'!Y253,IF(B$5="PRACTICUM",OUTPUT!Z253,IF(B$5="RESEARCH",OUTPUT!Z253,IF(B$5="STUDENT FORMATION",OUTPUT!Z253,"")))),"")</f>
        <v/>
      </c>
      <c r="Q251" s="233" t="str">
        <f aca="false">IF(B251&lt;&gt;"",IFERROR(IF(B$10="80-20", (((P251/P$19)*O$4)+O$5)*Q$19, IF(B$10="60-40", (((P251/P$19)*P$4)+P$5)*Q$19, 0)),0),"")</f>
        <v/>
      </c>
      <c r="R251" s="235" t="str">
        <f aca="false">IFERROR((O251+Q251),"")</f>
        <v/>
      </c>
      <c r="S251" s="236" t="str">
        <f aca="false">IF(B251&lt;&gt;"",'Database (LECTURE-RES-PRAC)'!CT248, "")</f>
        <v/>
      </c>
      <c r="T251" s="232" t="str">
        <f aca="false">IF(B251&lt;&gt;"",IFERROR(IF(B$10="80-20", (((S251/S$19)*O$4)+O$5)*T$18, IF(B$10="60-40", (((S251/S$19)*P$4)+P$5)*T$18, 0)),0),"")</f>
        <v/>
      </c>
      <c r="U251" s="236" t="str">
        <f aca="false">IF(B251&lt;&gt;"",'Database (LECTURE-RES-PRAC)'!CU248, "")</f>
        <v/>
      </c>
      <c r="V251" s="232" t="str">
        <f aca="false">IF(B251&lt;&gt;"",IFERROR(IF(B$10="80-20", (((U251/U$19)*O$4)+O$5)*V$18, IF(B$10="60-40", (((U251/U$19)*P$4)+P$5)*V$18, 0)),0),"")</f>
        <v/>
      </c>
      <c r="W251" s="233" t="str">
        <f aca="false">IFERROR((T251+V251),"")</f>
        <v/>
      </c>
      <c r="X251" s="234" t="str">
        <f aca="false">IF(B251&lt;&gt;"",IF(B$5="LECTURE",'Exam (LECTURE ONLY)'!AJ253,IF(B$5="PRACTICUM",OUTPUT!AJ253,IF(B$5="RESEARCH",OUTPUT!AJ253,IF(B$5="STUDENT FORMATION",OUTPUT!AJ253,"")))),"")</f>
        <v/>
      </c>
      <c r="Y251" s="233" t="str">
        <f aca="false">IF(B251&lt;&gt;"",IFERROR(IF(B$10="80-20", (((X251/X$19)*O$4)+O$5)*Y$19, IF(B$10="60-40", (((X251/X$19)*P$4)+P$5)*Y$19, 0)),0),"")</f>
        <v/>
      </c>
      <c r="Z251" s="237" t="str">
        <f aca="false">IFERROR((W251+Y251),"")</f>
        <v/>
      </c>
      <c r="AA251" s="238" t="str">
        <f aca="false">IFERROR(IF(((J251+R251+Z251)/3)="","",((J251+R251+Z251)/3)),"")</f>
        <v/>
      </c>
      <c r="AB251" s="229" t="str">
        <f aca="false">IFERROR(IF(AA251="","",IF(AA251&gt;=75,"PASSED","FAILED")),"")</f>
        <v/>
      </c>
    </row>
    <row r="252" customFormat="false" ht="15.75" hidden="false" customHeight="true" outlineLevel="0" collapsed="false">
      <c r="A252" s="228" t="str">
        <f aca="false">IF(ISBLANK('Database (LECTURE-RES-PRAC)'!A249),"",'Database (LECTURE-RES-PRAC)'!A249)</f>
        <v/>
      </c>
      <c r="B252" s="229" t="str">
        <f aca="false">IF(ISBLANK('Database (LECTURE-RES-PRAC)'!B249),"",'Database (LECTURE-RES-PRAC)'!B249)</f>
        <v/>
      </c>
      <c r="C252" s="230" t="str">
        <f aca="false">IF(B252&lt;&gt;"",'Database (LECTURE-RES-PRAC)'!AH249, "")</f>
        <v/>
      </c>
      <c r="D252" s="231" t="str">
        <f aca="false">IF(B252&lt;&gt;"",IFERROR(IF(B$10="80-20", (((C252/C$19)*O$4)+O$5)*D$18, IF(B$10="60-40", (((C252/C$19)*P$4)+P$5)*D$18, 0)),0),"")</f>
        <v/>
      </c>
      <c r="E252" s="230" t="str">
        <f aca="false">IF(B252&lt;&gt;"",'Database (LECTURE-RES-PRAC)'!AI249,"")</f>
        <v/>
      </c>
      <c r="F252" s="232" t="str">
        <f aca="false">IF(B252&lt;&gt;"",IFERROR(IF(B$10="80-20", (((E252/E$19)*O$4)+O$5)*F$18, IF(B$10="60-40", (((E252/E$19)*P$4)+P$5)*F$18, 0)),0),"")</f>
        <v/>
      </c>
      <c r="G252" s="233" t="str">
        <f aca="false">IF(B252&lt;&gt;"",IFERROR((D252+F252),0),"")</f>
        <v/>
      </c>
      <c r="H252" s="234" t="str">
        <f aca="false">IF(B252&lt;&gt;"",IF(B$5="LECTURE",'Exam (LECTURE ONLY)'!N254,IF(B$5="PRACTICUM",OUTPUT!N254,IF(B$5="RESEARCH",OUTPUT!N254,IF(B$5="STUDENT FORMATION",OUTPUT!N254,"")))),"")</f>
        <v/>
      </c>
      <c r="I252" s="233" t="str">
        <f aca="false">IF(B252&lt;&gt;"",IFERROR(IF(B$10="80-20", (((H252/H$19)*O$4)+O$5)*I$19, IF(B$10="60-40", (((H252/H$19)*P$4)+P$5)*I$19, 0)),0),"")</f>
        <v/>
      </c>
      <c r="J252" s="235" t="str">
        <f aca="false">IFERROR((G252+I252),"")</f>
        <v/>
      </c>
      <c r="K252" s="236" t="str">
        <f aca="false">IF(B252&lt;&gt;"",'Database (LECTURE-RES-PRAC)'!BN249, "")</f>
        <v/>
      </c>
      <c r="L252" s="232" t="str">
        <f aca="false">IF(B252&lt;&gt;"",IFERROR(IF(B$10="80-20", (((K252/K$19)*O$4)+O$5)*L$18, IF(B$10="60-40", (((K252/K$19)*P$4)+P$5)*L$18, 0)),0),"")</f>
        <v/>
      </c>
      <c r="M252" s="236" t="str">
        <f aca="false">IF(B252&lt;&gt;"",'Database (LECTURE-RES-PRAC)'!BO249, "")</f>
        <v/>
      </c>
      <c r="N252" s="232" t="str">
        <f aca="false">IF(B252&lt;&gt;"",IFERROR(IF(B$10="80-20", (((M252/M$19)*O$4)+O$5)*N$18, IF(B$10="60-40", (((M252/M$19)*P$4)+P$5)*N$18, 0)),0),"")</f>
        <v/>
      </c>
      <c r="O252" s="233" t="str">
        <f aca="false">IFERROR((L252+N252),"")</f>
        <v/>
      </c>
      <c r="P252" s="234" t="str">
        <f aca="false">IF(B252&lt;&gt;"",IF(B$5="LECTURE",'Exam (LECTURE ONLY)'!Y254,IF(B$5="PRACTICUM",OUTPUT!Z254,IF(B$5="RESEARCH",OUTPUT!Z254,IF(B$5="STUDENT FORMATION",OUTPUT!Z254,"")))),"")</f>
        <v/>
      </c>
      <c r="Q252" s="233" t="str">
        <f aca="false">IF(B252&lt;&gt;"",IFERROR(IF(B$10="80-20", (((P252/P$19)*O$4)+O$5)*Q$19, IF(B$10="60-40", (((P252/P$19)*P$4)+P$5)*Q$19, 0)),0),"")</f>
        <v/>
      </c>
      <c r="R252" s="235" t="str">
        <f aca="false">IFERROR((O252+Q252),"")</f>
        <v/>
      </c>
      <c r="S252" s="236" t="str">
        <f aca="false">IF(B252&lt;&gt;"",'Database (LECTURE-RES-PRAC)'!CT249, "")</f>
        <v/>
      </c>
      <c r="T252" s="232" t="str">
        <f aca="false">IF(B252&lt;&gt;"",IFERROR(IF(B$10="80-20", (((S252/S$19)*O$4)+O$5)*T$18, IF(B$10="60-40", (((S252/S$19)*P$4)+P$5)*T$18, 0)),0),"")</f>
        <v/>
      </c>
      <c r="U252" s="236" t="str">
        <f aca="false">IF(B252&lt;&gt;"",'Database (LECTURE-RES-PRAC)'!CU249, "")</f>
        <v/>
      </c>
      <c r="V252" s="232" t="str">
        <f aca="false">IF(B252&lt;&gt;"",IFERROR(IF(B$10="80-20", (((U252/U$19)*O$4)+O$5)*V$18, IF(B$10="60-40", (((U252/U$19)*P$4)+P$5)*V$18, 0)),0),"")</f>
        <v/>
      </c>
      <c r="W252" s="233" t="str">
        <f aca="false">IFERROR((T252+V252),"")</f>
        <v/>
      </c>
      <c r="X252" s="234" t="str">
        <f aca="false">IF(B252&lt;&gt;"",IF(B$5="LECTURE",'Exam (LECTURE ONLY)'!AJ254,IF(B$5="PRACTICUM",OUTPUT!AJ254,IF(B$5="RESEARCH",OUTPUT!AJ254,IF(B$5="STUDENT FORMATION",OUTPUT!AJ254,"")))),"")</f>
        <v/>
      </c>
      <c r="Y252" s="233" t="str">
        <f aca="false">IF(B252&lt;&gt;"",IFERROR(IF(B$10="80-20", (((X252/X$19)*O$4)+O$5)*Y$19, IF(B$10="60-40", (((X252/X$19)*P$4)+P$5)*Y$19, 0)),0),"")</f>
        <v/>
      </c>
      <c r="Z252" s="237" t="str">
        <f aca="false">IFERROR((W252+Y252),"")</f>
        <v/>
      </c>
      <c r="AA252" s="238" t="str">
        <f aca="false">IFERROR(IF(((J252+R252+Z252)/3)="","",((J252+R252+Z252)/3)),"")</f>
        <v/>
      </c>
      <c r="AB252" s="229" t="str">
        <f aca="false">IFERROR(IF(AA252="","",IF(AA252&gt;=75,"PASSED","FAILED")),"")</f>
        <v/>
      </c>
    </row>
    <row r="253" customFormat="false" ht="15.75" hidden="false" customHeight="true" outlineLevel="0" collapsed="false">
      <c r="A253" s="183" t="str">
        <f aca="false">IF(ISBLANK('Database (LECTURE-RES-PRAC)'!A250),"",'Database (LECTURE-RES-PRAC)'!A250)</f>
        <v/>
      </c>
      <c r="B253" s="184" t="str">
        <f aca="false">IF(ISBLANK('Database (LECTURE-RES-PRAC)'!B250),"",'Database (LECTURE-RES-PRAC)'!B250)</f>
        <v/>
      </c>
      <c r="C253" s="230" t="str">
        <f aca="false">IF(B253&lt;&gt;"",'Database (LECTURE-RES-PRAC)'!AH250, "")</f>
        <v/>
      </c>
      <c r="D253" s="231" t="str">
        <f aca="false">IF(B253&lt;&gt;"",IFERROR(IF(B$10="80-20", (((C253/C$19)*O$4)+O$5)*D$18, IF(B$10="60-40", (((C253/C$19)*P$4)+P$5)*D$18, 0)),0),"")</f>
        <v/>
      </c>
      <c r="E253" s="230" t="str">
        <f aca="false">IF(B253&lt;&gt;"",'Database (LECTURE-RES-PRAC)'!AI250,"")</f>
        <v/>
      </c>
      <c r="F253" s="232" t="str">
        <f aca="false">IF(B253&lt;&gt;"",IFERROR(IF(B$10="80-20", (((E253/E$19)*O$4)+O$5)*F$18, IF(B$10="60-40", (((E253/E$19)*P$4)+P$5)*F$18, 0)),0),"")</f>
        <v/>
      </c>
      <c r="G253" s="233" t="str">
        <f aca="false">IF(B253&lt;&gt;"",IFERROR((D253+F253),0),"")</f>
        <v/>
      </c>
      <c r="H253" s="234" t="str">
        <f aca="false">IF(B253&lt;&gt;"",IF(B$5="LECTURE",'Exam (LECTURE ONLY)'!N255,IF(B$5="PRACTICUM",OUTPUT!N255,IF(B$5="RESEARCH",OUTPUT!N255,IF(B$5="STUDENT FORMATION",OUTPUT!N255,"")))),"")</f>
        <v/>
      </c>
      <c r="I253" s="233" t="str">
        <f aca="false">IF(B253&lt;&gt;"",IFERROR(IF(B$10="80-20", (((H253/H$19)*O$4)+O$5)*I$19, IF(B$10="60-40", (((H253/H$19)*P$4)+P$5)*I$19, 0)),0),"")</f>
        <v/>
      </c>
      <c r="J253" s="235" t="str">
        <f aca="false">IFERROR((G253+I253),"")</f>
        <v/>
      </c>
      <c r="K253" s="236" t="str">
        <f aca="false">IF(B253&lt;&gt;"",'Database (LECTURE-RES-PRAC)'!BN250, "")</f>
        <v/>
      </c>
      <c r="L253" s="232" t="str">
        <f aca="false">IF(B253&lt;&gt;"",IFERROR(IF(B$10="80-20", (((K253/K$19)*O$4)+O$5)*L$18, IF(B$10="60-40", (((K253/K$19)*P$4)+P$5)*L$18, 0)),0),"")</f>
        <v/>
      </c>
      <c r="M253" s="236" t="str">
        <f aca="false">IF(B253&lt;&gt;"",'Database (LECTURE-RES-PRAC)'!BO250, "")</f>
        <v/>
      </c>
      <c r="N253" s="232" t="str">
        <f aca="false">IF(B253&lt;&gt;"",IFERROR(IF(B$10="80-20", (((M253/M$19)*O$4)+O$5)*N$18, IF(B$10="60-40", (((M253/M$19)*P$4)+P$5)*N$18, 0)),0),"")</f>
        <v/>
      </c>
      <c r="O253" s="233" t="str">
        <f aca="false">IFERROR((L253+N253),"")</f>
        <v/>
      </c>
      <c r="P253" s="234" t="str">
        <f aca="false">IF(B253&lt;&gt;"",IF(B$5="LECTURE",'Exam (LECTURE ONLY)'!Y255,IF(B$5="PRACTICUM",OUTPUT!Z255,IF(B$5="RESEARCH",OUTPUT!Z255,IF(B$5="STUDENT FORMATION",OUTPUT!Z255,"")))),"")</f>
        <v/>
      </c>
      <c r="Q253" s="233" t="str">
        <f aca="false">IF(B253&lt;&gt;"",IFERROR(IF(B$10="80-20", (((P253/P$19)*O$4)+O$5)*Q$19, IF(B$10="60-40", (((P253/P$19)*P$4)+P$5)*Q$19, 0)),0),"")</f>
        <v/>
      </c>
      <c r="R253" s="235" t="str">
        <f aca="false">IFERROR((O253+Q253),"")</f>
        <v/>
      </c>
      <c r="S253" s="236" t="str">
        <f aca="false">IF(B253&lt;&gt;"",'Database (LECTURE-RES-PRAC)'!CT250, "")</f>
        <v/>
      </c>
      <c r="T253" s="232" t="str">
        <f aca="false">IF(B253&lt;&gt;"",IFERROR(IF(B$10="80-20", (((S253/S$19)*O$4)+O$5)*T$18, IF(B$10="60-40", (((S253/S$19)*P$4)+P$5)*T$18, 0)),0),"")</f>
        <v/>
      </c>
      <c r="U253" s="236" t="str">
        <f aca="false">IF(B253&lt;&gt;"",'Database (LECTURE-RES-PRAC)'!CU250, "")</f>
        <v/>
      </c>
      <c r="V253" s="232" t="str">
        <f aca="false">IF(B253&lt;&gt;"",IFERROR(IF(B$10="80-20", (((U253/U$19)*O$4)+O$5)*V$18, IF(B$10="60-40", (((U253/U$19)*P$4)+P$5)*V$18, 0)),0),"")</f>
        <v/>
      </c>
      <c r="W253" s="233" t="str">
        <f aca="false">IFERROR((T253+V253),"")</f>
        <v/>
      </c>
      <c r="X253" s="234" t="str">
        <f aca="false">IF(B253&lt;&gt;"",IF(B$5="LECTURE",'Exam (LECTURE ONLY)'!AJ255,IF(B$5="PRACTICUM",OUTPUT!AJ255,IF(B$5="RESEARCH",OUTPUT!AJ255,IF(B$5="STUDENT FORMATION",OUTPUT!AJ255,"")))),"")</f>
        <v/>
      </c>
      <c r="Y253" s="233" t="str">
        <f aca="false">IF(B253&lt;&gt;"",IFERROR(IF(B$10="80-20", (((X253/X$19)*O$4)+O$5)*Y$19, IF(B$10="60-40", (((X253/X$19)*P$4)+P$5)*Y$19, 0)),0),"")</f>
        <v/>
      </c>
      <c r="Z253" s="237" t="str">
        <f aca="false">IFERROR((W253+Y253),"")</f>
        <v/>
      </c>
      <c r="AA253" s="238" t="str">
        <f aca="false">IFERROR(IF(((J253+R253+Z253)/3)="","",((J253+R253+Z253)/3)),"")</f>
        <v/>
      </c>
      <c r="AB253" s="229" t="str">
        <f aca="false">IFERROR(IF(AA253="","",IF(AA253&gt;=75,"PASSED","FAILED")),"")</f>
        <v/>
      </c>
    </row>
    <row r="254" customFormat="false" ht="15.75" hidden="false" customHeight="true" outlineLevel="0" collapsed="false">
      <c r="A254" s="228" t="str">
        <f aca="false">IF(ISBLANK('Database (LECTURE-RES-PRAC)'!A251),"",'Database (LECTURE-RES-PRAC)'!A251)</f>
        <v/>
      </c>
      <c r="B254" s="229" t="str">
        <f aca="false">IF(ISBLANK('Database (LECTURE-RES-PRAC)'!B251),"",'Database (LECTURE-RES-PRAC)'!B251)</f>
        <v/>
      </c>
      <c r="C254" s="230" t="str">
        <f aca="false">IF(B254&lt;&gt;"",'Database (LECTURE-RES-PRAC)'!AH251, "")</f>
        <v/>
      </c>
      <c r="D254" s="231" t="str">
        <f aca="false">IF(B254&lt;&gt;"",IFERROR(IF(B$10="80-20", (((C254/C$19)*O$4)+O$5)*D$18, IF(B$10="60-40", (((C254/C$19)*P$4)+P$5)*D$18, 0)),0),"")</f>
        <v/>
      </c>
      <c r="E254" s="230" t="str">
        <f aca="false">IF(B254&lt;&gt;"",'Database (LECTURE-RES-PRAC)'!AI251,"")</f>
        <v/>
      </c>
      <c r="F254" s="232" t="str">
        <f aca="false">IF(B254&lt;&gt;"",IFERROR(IF(B$10="80-20", (((E254/E$19)*O$4)+O$5)*F$18, IF(B$10="60-40", (((E254/E$19)*P$4)+P$5)*F$18, 0)),0),"")</f>
        <v/>
      </c>
      <c r="G254" s="233" t="str">
        <f aca="false">IF(B254&lt;&gt;"",IFERROR((D254+F254),0),"")</f>
        <v/>
      </c>
      <c r="H254" s="234" t="str">
        <f aca="false">IF(B254&lt;&gt;"",IF(B$5="LECTURE",'Exam (LECTURE ONLY)'!N256,IF(B$5="PRACTICUM",OUTPUT!N256,IF(B$5="RESEARCH",OUTPUT!N256,IF(B$5="STUDENT FORMATION",OUTPUT!N256,"")))),"")</f>
        <v/>
      </c>
      <c r="I254" s="233" t="str">
        <f aca="false">IF(B254&lt;&gt;"",IFERROR(IF(B$10="80-20", (((H254/H$19)*O$4)+O$5)*I$19, IF(B$10="60-40", (((H254/H$19)*P$4)+P$5)*I$19, 0)),0),"")</f>
        <v/>
      </c>
      <c r="J254" s="235" t="str">
        <f aca="false">IFERROR((G254+I254),"")</f>
        <v/>
      </c>
      <c r="K254" s="236" t="str">
        <f aca="false">IF(B254&lt;&gt;"",'Database (LECTURE-RES-PRAC)'!BN251, "")</f>
        <v/>
      </c>
      <c r="L254" s="232" t="str">
        <f aca="false">IF(B254&lt;&gt;"",IFERROR(IF(B$10="80-20", (((K254/K$19)*O$4)+O$5)*L$18, IF(B$10="60-40", (((K254/K$19)*P$4)+P$5)*L$18, 0)),0),"")</f>
        <v/>
      </c>
      <c r="M254" s="236" t="str">
        <f aca="false">IF(B254&lt;&gt;"",'Database (LECTURE-RES-PRAC)'!BO251, "")</f>
        <v/>
      </c>
      <c r="N254" s="232" t="str">
        <f aca="false">IF(B254&lt;&gt;"",IFERROR(IF(B$10="80-20", (((M254/M$19)*O$4)+O$5)*N$18, IF(B$10="60-40", (((M254/M$19)*P$4)+P$5)*N$18, 0)),0),"")</f>
        <v/>
      </c>
      <c r="O254" s="233" t="str">
        <f aca="false">IFERROR((L254+N254),"")</f>
        <v/>
      </c>
      <c r="P254" s="234" t="str">
        <f aca="false">IF(B254&lt;&gt;"",IF(B$5="LECTURE",'Exam (LECTURE ONLY)'!Y256,IF(B$5="PRACTICUM",OUTPUT!Z256,IF(B$5="RESEARCH",OUTPUT!Z256,IF(B$5="STUDENT FORMATION",OUTPUT!Z256,"")))),"")</f>
        <v/>
      </c>
      <c r="Q254" s="233" t="str">
        <f aca="false">IF(B254&lt;&gt;"",IFERROR(IF(B$10="80-20", (((P254/P$19)*O$4)+O$5)*Q$19, IF(B$10="60-40", (((P254/P$19)*P$4)+P$5)*Q$19, 0)),0),"")</f>
        <v/>
      </c>
      <c r="R254" s="235" t="str">
        <f aca="false">IFERROR((O254+Q254),"")</f>
        <v/>
      </c>
      <c r="S254" s="236" t="str">
        <f aca="false">IF(B254&lt;&gt;"",'Database (LECTURE-RES-PRAC)'!CT251, "")</f>
        <v/>
      </c>
      <c r="T254" s="232" t="str">
        <f aca="false">IF(B254&lt;&gt;"",IFERROR(IF(B$10="80-20", (((S254/S$19)*O$4)+O$5)*T$18, IF(B$10="60-40", (((S254/S$19)*P$4)+P$5)*T$18, 0)),0),"")</f>
        <v/>
      </c>
      <c r="U254" s="236" t="str">
        <f aca="false">IF(B254&lt;&gt;"",'Database (LECTURE-RES-PRAC)'!CU251, "")</f>
        <v/>
      </c>
      <c r="V254" s="232" t="str">
        <f aca="false">IF(B254&lt;&gt;"",IFERROR(IF(B$10="80-20", (((U254/U$19)*O$4)+O$5)*V$18, IF(B$10="60-40", (((U254/U$19)*P$4)+P$5)*V$18, 0)),0),"")</f>
        <v/>
      </c>
      <c r="W254" s="233" t="str">
        <f aca="false">IFERROR((T254+V254),"")</f>
        <v/>
      </c>
      <c r="X254" s="234" t="str">
        <f aca="false">IF(B254&lt;&gt;"",IF(B$5="LECTURE",'Exam (LECTURE ONLY)'!AJ256,IF(B$5="PRACTICUM",OUTPUT!AJ256,IF(B$5="RESEARCH",OUTPUT!AJ256,IF(B$5="STUDENT FORMATION",OUTPUT!AJ256,"")))),"")</f>
        <v/>
      </c>
      <c r="Y254" s="233" t="str">
        <f aca="false">IF(B254&lt;&gt;"",IFERROR(IF(B$10="80-20", (((X254/X$19)*O$4)+O$5)*Y$19, IF(B$10="60-40", (((X254/X$19)*P$4)+P$5)*Y$19, 0)),0),"")</f>
        <v/>
      </c>
      <c r="Z254" s="237" t="str">
        <f aca="false">IFERROR((W254+Y254),"")</f>
        <v/>
      </c>
      <c r="AA254" s="238" t="str">
        <f aca="false">IFERROR(IF(((J254+R254+Z254)/3)="","",((J254+R254+Z254)/3)),"")</f>
        <v/>
      </c>
      <c r="AB254" s="229" t="str">
        <f aca="false">IFERROR(IF(AA254="","",IF(AA254&gt;=75,"PASSED","FAILED")),"")</f>
        <v/>
      </c>
    </row>
    <row r="255" customFormat="false" ht="15.75" hidden="false" customHeight="true" outlineLevel="0" collapsed="false">
      <c r="A255" s="183" t="str">
        <f aca="false">IF(ISBLANK('Database (LECTURE-RES-PRAC)'!A252),"",'Database (LECTURE-RES-PRAC)'!A252)</f>
        <v/>
      </c>
      <c r="B255" s="184" t="str">
        <f aca="false">IF(ISBLANK('Database (LECTURE-RES-PRAC)'!B252),"",'Database (LECTURE-RES-PRAC)'!B252)</f>
        <v/>
      </c>
      <c r="C255" s="230" t="str">
        <f aca="false">IF(B255&lt;&gt;"",'Database (LECTURE-RES-PRAC)'!AH252, "")</f>
        <v/>
      </c>
      <c r="D255" s="231" t="str">
        <f aca="false">IF(B255&lt;&gt;"",IFERROR(IF(B$10="80-20", (((C255/C$19)*O$4)+O$5)*D$18, IF(B$10="60-40", (((C255/C$19)*P$4)+P$5)*D$18, 0)),0),"")</f>
        <v/>
      </c>
      <c r="E255" s="230" t="str">
        <f aca="false">IF(B255&lt;&gt;"",'Database (LECTURE-RES-PRAC)'!AI252,"")</f>
        <v/>
      </c>
      <c r="F255" s="232" t="str">
        <f aca="false">IF(B255&lt;&gt;"",IFERROR(IF(B$10="80-20", (((E255/E$19)*O$4)+O$5)*F$18, IF(B$10="60-40", (((E255/E$19)*P$4)+P$5)*F$18, 0)),0),"")</f>
        <v/>
      </c>
      <c r="G255" s="233" t="str">
        <f aca="false">IF(B255&lt;&gt;"",IFERROR((D255+F255),0),"")</f>
        <v/>
      </c>
      <c r="H255" s="234" t="str">
        <f aca="false">IF(B255&lt;&gt;"",IF(B$5="LECTURE",'Exam (LECTURE ONLY)'!N257,IF(B$5="PRACTICUM",OUTPUT!N257,IF(B$5="RESEARCH",OUTPUT!N257,IF(B$5="STUDENT FORMATION",OUTPUT!N257,"")))),"")</f>
        <v/>
      </c>
      <c r="I255" s="233" t="str">
        <f aca="false">IF(B255&lt;&gt;"",IFERROR(IF(B$10="80-20", (((H255/H$19)*O$4)+O$5)*I$19, IF(B$10="60-40", (((H255/H$19)*P$4)+P$5)*I$19, 0)),0),"")</f>
        <v/>
      </c>
      <c r="J255" s="235" t="str">
        <f aca="false">IFERROR((G255+I255),"")</f>
        <v/>
      </c>
      <c r="K255" s="236" t="str">
        <f aca="false">IF(B255&lt;&gt;"",'Database (LECTURE-RES-PRAC)'!BN252, "")</f>
        <v/>
      </c>
      <c r="L255" s="232" t="str">
        <f aca="false">IF(B255&lt;&gt;"",IFERROR(IF(B$10="80-20", (((K255/K$19)*O$4)+O$5)*L$18, IF(B$10="60-40", (((K255/K$19)*P$4)+P$5)*L$18, 0)),0),"")</f>
        <v/>
      </c>
      <c r="M255" s="236" t="str">
        <f aca="false">IF(B255&lt;&gt;"",'Database (LECTURE-RES-PRAC)'!BO252, "")</f>
        <v/>
      </c>
      <c r="N255" s="232" t="str">
        <f aca="false">IF(B255&lt;&gt;"",IFERROR(IF(B$10="80-20", (((M255/M$19)*O$4)+O$5)*N$18, IF(B$10="60-40", (((M255/M$19)*P$4)+P$5)*N$18, 0)),0),"")</f>
        <v/>
      </c>
      <c r="O255" s="233" t="str">
        <f aca="false">IFERROR((L255+N255),"")</f>
        <v/>
      </c>
      <c r="P255" s="234" t="str">
        <f aca="false">IF(B255&lt;&gt;"",IF(B$5="LECTURE",'Exam (LECTURE ONLY)'!Y257,IF(B$5="PRACTICUM",OUTPUT!Z257,IF(B$5="RESEARCH",OUTPUT!Z257,IF(B$5="STUDENT FORMATION",OUTPUT!Z257,"")))),"")</f>
        <v/>
      </c>
      <c r="Q255" s="233" t="str">
        <f aca="false">IF(B255&lt;&gt;"",IFERROR(IF(B$10="80-20", (((P255/P$19)*O$4)+O$5)*Q$19, IF(B$10="60-40", (((P255/P$19)*P$4)+P$5)*Q$19, 0)),0),"")</f>
        <v/>
      </c>
      <c r="R255" s="235" t="str">
        <f aca="false">IFERROR((O255+Q255),"")</f>
        <v/>
      </c>
      <c r="S255" s="236" t="str">
        <f aca="false">IF(B255&lt;&gt;"",'Database (LECTURE-RES-PRAC)'!CT252, "")</f>
        <v/>
      </c>
      <c r="T255" s="232" t="str">
        <f aca="false">IF(B255&lt;&gt;"",IFERROR(IF(B$10="80-20", (((S255/S$19)*O$4)+O$5)*T$18, IF(B$10="60-40", (((S255/S$19)*P$4)+P$5)*T$18, 0)),0),"")</f>
        <v/>
      </c>
      <c r="U255" s="236" t="str">
        <f aca="false">IF(B255&lt;&gt;"",'Database (LECTURE-RES-PRAC)'!CU252, "")</f>
        <v/>
      </c>
      <c r="V255" s="232" t="str">
        <f aca="false">IF(B255&lt;&gt;"",IFERROR(IF(B$10="80-20", (((U255/U$19)*O$4)+O$5)*V$18, IF(B$10="60-40", (((U255/U$19)*P$4)+P$5)*V$18, 0)),0),"")</f>
        <v/>
      </c>
      <c r="W255" s="233" t="str">
        <f aca="false">IFERROR((T255+V255),"")</f>
        <v/>
      </c>
      <c r="X255" s="234" t="str">
        <f aca="false">IF(B255&lt;&gt;"",IF(B$5="LECTURE",'Exam (LECTURE ONLY)'!AJ257,IF(B$5="PRACTICUM",OUTPUT!AJ257,IF(B$5="RESEARCH",OUTPUT!AJ257,IF(B$5="STUDENT FORMATION",OUTPUT!AJ257,"")))),"")</f>
        <v/>
      </c>
      <c r="Y255" s="233" t="str">
        <f aca="false">IF(B255&lt;&gt;"",IFERROR(IF(B$10="80-20", (((X255/X$19)*O$4)+O$5)*Y$19, IF(B$10="60-40", (((X255/X$19)*P$4)+P$5)*Y$19, 0)),0),"")</f>
        <v/>
      </c>
      <c r="Z255" s="237" t="str">
        <f aca="false">IFERROR((W255+Y255),"")</f>
        <v/>
      </c>
      <c r="AA255" s="238" t="str">
        <f aca="false">IFERROR(IF(((J255+R255+Z255)/3)="","",((J255+R255+Z255)/3)),"")</f>
        <v/>
      </c>
      <c r="AB255" s="229" t="str">
        <f aca="false">IFERROR(IF(AA255="","",IF(AA255&gt;=75,"PASSED","FAILED")),"")</f>
        <v/>
      </c>
    </row>
    <row r="256" customFormat="false" ht="15.75" hidden="false" customHeight="true" outlineLevel="0" collapsed="false">
      <c r="A256" s="228" t="str">
        <f aca="false">IF(ISBLANK('Database (LECTURE-RES-PRAC)'!A253),"",'Database (LECTURE-RES-PRAC)'!A253)</f>
        <v/>
      </c>
      <c r="B256" s="229" t="str">
        <f aca="false">IF(ISBLANK('Database (LECTURE-RES-PRAC)'!B253),"",'Database (LECTURE-RES-PRAC)'!B253)</f>
        <v/>
      </c>
      <c r="C256" s="230" t="str">
        <f aca="false">IF(B256&lt;&gt;"",'Database (LECTURE-RES-PRAC)'!AH253, "")</f>
        <v/>
      </c>
      <c r="D256" s="231" t="str">
        <f aca="false">IF(B256&lt;&gt;"",IFERROR(IF(B$10="80-20", (((C256/C$19)*O$4)+O$5)*D$18, IF(B$10="60-40", (((C256/C$19)*P$4)+P$5)*D$18, 0)),0),"")</f>
        <v/>
      </c>
      <c r="E256" s="230" t="str">
        <f aca="false">IF(B256&lt;&gt;"",'Database (LECTURE-RES-PRAC)'!AI253,"")</f>
        <v/>
      </c>
      <c r="F256" s="232" t="str">
        <f aca="false">IF(B256&lt;&gt;"",IFERROR(IF(B$10="80-20", (((E256/E$19)*O$4)+O$5)*F$18, IF(B$10="60-40", (((E256/E$19)*P$4)+P$5)*F$18, 0)),0),"")</f>
        <v/>
      </c>
      <c r="G256" s="233" t="str">
        <f aca="false">IF(B256&lt;&gt;"",IFERROR((D256+F256),0),"")</f>
        <v/>
      </c>
      <c r="H256" s="234" t="str">
        <f aca="false">IF(B256&lt;&gt;"",IF(B$5="LECTURE",'Exam (LECTURE ONLY)'!N258,IF(B$5="PRACTICUM",OUTPUT!N258,IF(B$5="RESEARCH",OUTPUT!N258,IF(B$5="STUDENT FORMATION",OUTPUT!N258,"")))),"")</f>
        <v/>
      </c>
      <c r="I256" s="233" t="str">
        <f aca="false">IF(B256&lt;&gt;"",IFERROR(IF(B$10="80-20", (((H256/H$19)*O$4)+O$5)*I$19, IF(B$10="60-40", (((H256/H$19)*P$4)+P$5)*I$19, 0)),0),"")</f>
        <v/>
      </c>
      <c r="J256" s="235" t="str">
        <f aca="false">IFERROR((G256+I256),"")</f>
        <v/>
      </c>
      <c r="K256" s="236" t="str">
        <f aca="false">IF(B256&lt;&gt;"",'Database (LECTURE-RES-PRAC)'!BN253, "")</f>
        <v/>
      </c>
      <c r="L256" s="232" t="str">
        <f aca="false">IF(B256&lt;&gt;"",IFERROR(IF(B$10="80-20", (((K256/K$19)*O$4)+O$5)*L$18, IF(B$10="60-40", (((K256/K$19)*P$4)+P$5)*L$18, 0)),0),"")</f>
        <v/>
      </c>
      <c r="M256" s="236" t="str">
        <f aca="false">IF(B256&lt;&gt;"",'Database (LECTURE-RES-PRAC)'!BO253, "")</f>
        <v/>
      </c>
      <c r="N256" s="232" t="str">
        <f aca="false">IF(B256&lt;&gt;"",IFERROR(IF(B$10="80-20", (((M256/M$19)*O$4)+O$5)*N$18, IF(B$10="60-40", (((M256/M$19)*P$4)+P$5)*N$18, 0)),0),"")</f>
        <v/>
      </c>
      <c r="O256" s="233" t="str">
        <f aca="false">IFERROR((L256+N256),"")</f>
        <v/>
      </c>
      <c r="P256" s="234" t="str">
        <f aca="false">IF(B256&lt;&gt;"",IF(B$5="LECTURE",'Exam (LECTURE ONLY)'!Y258,IF(B$5="PRACTICUM",OUTPUT!Z258,IF(B$5="RESEARCH",OUTPUT!Z258,IF(B$5="STUDENT FORMATION",OUTPUT!Z258,"")))),"")</f>
        <v/>
      </c>
      <c r="Q256" s="233" t="str">
        <f aca="false">IF(B256&lt;&gt;"",IFERROR(IF(B$10="80-20", (((P256/P$19)*O$4)+O$5)*Q$19, IF(B$10="60-40", (((P256/P$19)*P$4)+P$5)*Q$19, 0)),0),"")</f>
        <v/>
      </c>
      <c r="R256" s="235" t="str">
        <f aca="false">IFERROR((O256+Q256),"")</f>
        <v/>
      </c>
      <c r="S256" s="236" t="str">
        <f aca="false">IF(B256&lt;&gt;"",'Database (LECTURE-RES-PRAC)'!CT253, "")</f>
        <v/>
      </c>
      <c r="T256" s="232" t="str">
        <f aca="false">IF(B256&lt;&gt;"",IFERROR(IF(B$10="80-20", (((S256/S$19)*O$4)+O$5)*T$18, IF(B$10="60-40", (((S256/S$19)*P$4)+P$5)*T$18, 0)),0),"")</f>
        <v/>
      </c>
      <c r="U256" s="236" t="str">
        <f aca="false">IF(B256&lt;&gt;"",'Database (LECTURE-RES-PRAC)'!CU253, "")</f>
        <v/>
      </c>
      <c r="V256" s="232" t="str">
        <f aca="false">IF(B256&lt;&gt;"",IFERROR(IF(B$10="80-20", (((U256/U$19)*O$4)+O$5)*V$18, IF(B$10="60-40", (((U256/U$19)*P$4)+P$5)*V$18, 0)),0),"")</f>
        <v/>
      </c>
      <c r="W256" s="233" t="str">
        <f aca="false">IFERROR((T256+V256),"")</f>
        <v/>
      </c>
      <c r="X256" s="234" t="str">
        <f aca="false">IF(B256&lt;&gt;"",IF(B$5="LECTURE",'Exam (LECTURE ONLY)'!AJ258,IF(B$5="PRACTICUM",OUTPUT!AJ258,IF(B$5="RESEARCH",OUTPUT!AJ258,IF(B$5="STUDENT FORMATION",OUTPUT!AJ258,"")))),"")</f>
        <v/>
      </c>
      <c r="Y256" s="233" t="str">
        <f aca="false">IF(B256&lt;&gt;"",IFERROR(IF(B$10="80-20", (((X256/X$19)*O$4)+O$5)*Y$19, IF(B$10="60-40", (((X256/X$19)*P$4)+P$5)*Y$19, 0)),0),"")</f>
        <v/>
      </c>
      <c r="Z256" s="237" t="str">
        <f aca="false">IFERROR((W256+Y256),"")</f>
        <v/>
      </c>
      <c r="AA256" s="238" t="str">
        <f aca="false">IFERROR(IF(((J256+R256+Z256)/3)="","",((J256+R256+Z256)/3)),"")</f>
        <v/>
      </c>
      <c r="AB256" s="229" t="str">
        <f aca="false">IFERROR(IF(AA256="","",IF(AA256&gt;=75,"PASSED","FAILED")),"")</f>
        <v/>
      </c>
    </row>
    <row r="257" customFormat="false" ht="15.75" hidden="false" customHeight="true" outlineLevel="0" collapsed="false">
      <c r="A257" s="183" t="str">
        <f aca="false">IF(ISBLANK('Database (LECTURE-RES-PRAC)'!A254),"",'Database (LECTURE-RES-PRAC)'!A254)</f>
        <v/>
      </c>
      <c r="B257" s="184" t="str">
        <f aca="false">IF(ISBLANK('Database (LECTURE-RES-PRAC)'!B254),"",'Database (LECTURE-RES-PRAC)'!B254)</f>
        <v/>
      </c>
      <c r="C257" s="230" t="str">
        <f aca="false">IF(B257&lt;&gt;"",'Database (LECTURE-RES-PRAC)'!AH254, "")</f>
        <v/>
      </c>
      <c r="D257" s="231" t="str">
        <f aca="false">IF(B257&lt;&gt;"",IFERROR(IF(B$10="80-20", (((C257/C$19)*O$4)+O$5)*D$18, IF(B$10="60-40", (((C257/C$19)*P$4)+P$5)*D$18, 0)),0),"")</f>
        <v/>
      </c>
      <c r="E257" s="230" t="str">
        <f aca="false">IF(B257&lt;&gt;"",'Database (LECTURE-RES-PRAC)'!AI254,"")</f>
        <v/>
      </c>
      <c r="F257" s="232" t="str">
        <f aca="false">IF(B257&lt;&gt;"",IFERROR(IF(B$10="80-20", (((E257/E$19)*O$4)+O$5)*F$18, IF(B$10="60-40", (((E257/E$19)*P$4)+P$5)*F$18, 0)),0),"")</f>
        <v/>
      </c>
      <c r="G257" s="233" t="str">
        <f aca="false">IF(B257&lt;&gt;"",IFERROR((D257+F257),0),"")</f>
        <v/>
      </c>
      <c r="H257" s="234" t="str">
        <f aca="false">IF(B257&lt;&gt;"",IF(B$5="LECTURE",'Exam (LECTURE ONLY)'!N259,IF(B$5="PRACTICUM",OUTPUT!N259,IF(B$5="RESEARCH",OUTPUT!N259,IF(B$5="STUDENT FORMATION",OUTPUT!N259,"")))),"")</f>
        <v/>
      </c>
      <c r="I257" s="233" t="str">
        <f aca="false">IF(B257&lt;&gt;"",IFERROR(IF(B$10="80-20", (((H257/H$19)*O$4)+O$5)*I$19, IF(B$10="60-40", (((H257/H$19)*P$4)+P$5)*I$19, 0)),0),"")</f>
        <v/>
      </c>
      <c r="J257" s="235" t="str">
        <f aca="false">IFERROR((G257+I257),"")</f>
        <v/>
      </c>
      <c r="K257" s="236" t="str">
        <f aca="false">IF(B257&lt;&gt;"",'Database (LECTURE-RES-PRAC)'!BN254, "")</f>
        <v/>
      </c>
      <c r="L257" s="232" t="str">
        <f aca="false">IF(B257&lt;&gt;"",IFERROR(IF(B$10="80-20", (((K257/K$19)*O$4)+O$5)*L$18, IF(B$10="60-40", (((K257/K$19)*P$4)+P$5)*L$18, 0)),0),"")</f>
        <v/>
      </c>
      <c r="M257" s="236" t="str">
        <f aca="false">IF(B257&lt;&gt;"",'Database (LECTURE-RES-PRAC)'!BO254, "")</f>
        <v/>
      </c>
      <c r="N257" s="232" t="str">
        <f aca="false">IF(B257&lt;&gt;"",IFERROR(IF(B$10="80-20", (((M257/M$19)*O$4)+O$5)*N$18, IF(B$10="60-40", (((M257/M$19)*P$4)+P$5)*N$18, 0)),0),"")</f>
        <v/>
      </c>
      <c r="O257" s="233" t="str">
        <f aca="false">IFERROR((L257+N257),"")</f>
        <v/>
      </c>
      <c r="P257" s="234" t="str">
        <f aca="false">IF(B257&lt;&gt;"",IF(B$5="LECTURE",'Exam (LECTURE ONLY)'!Y259,IF(B$5="PRACTICUM",OUTPUT!Z259,IF(B$5="RESEARCH",OUTPUT!Z259,IF(B$5="STUDENT FORMATION",OUTPUT!Z259,"")))),"")</f>
        <v/>
      </c>
      <c r="Q257" s="233" t="str">
        <f aca="false">IF(B257&lt;&gt;"",IFERROR(IF(B$10="80-20", (((P257/P$19)*O$4)+O$5)*Q$19, IF(B$10="60-40", (((P257/P$19)*P$4)+P$5)*Q$19, 0)),0),"")</f>
        <v/>
      </c>
      <c r="R257" s="235" t="str">
        <f aca="false">IFERROR((O257+Q257),"")</f>
        <v/>
      </c>
      <c r="S257" s="236" t="str">
        <f aca="false">IF(B257&lt;&gt;"",'Database (LECTURE-RES-PRAC)'!CT254, "")</f>
        <v/>
      </c>
      <c r="T257" s="232" t="str">
        <f aca="false">IF(B257&lt;&gt;"",IFERROR(IF(B$10="80-20", (((S257/S$19)*O$4)+O$5)*T$18, IF(B$10="60-40", (((S257/S$19)*P$4)+P$5)*T$18, 0)),0),"")</f>
        <v/>
      </c>
      <c r="U257" s="236" t="str">
        <f aca="false">IF(B257&lt;&gt;"",'Database (LECTURE-RES-PRAC)'!CU254, "")</f>
        <v/>
      </c>
      <c r="V257" s="232" t="str">
        <f aca="false">IF(B257&lt;&gt;"",IFERROR(IF(B$10="80-20", (((U257/U$19)*O$4)+O$5)*V$18, IF(B$10="60-40", (((U257/U$19)*P$4)+P$5)*V$18, 0)),0),"")</f>
        <v/>
      </c>
      <c r="W257" s="233" t="str">
        <f aca="false">IFERROR((T257+V257),"")</f>
        <v/>
      </c>
      <c r="X257" s="234" t="str">
        <f aca="false">IF(B257&lt;&gt;"",IF(B$5="LECTURE",'Exam (LECTURE ONLY)'!AJ259,IF(B$5="PRACTICUM",OUTPUT!AJ259,IF(B$5="RESEARCH",OUTPUT!AJ259,IF(B$5="STUDENT FORMATION",OUTPUT!AJ259,"")))),"")</f>
        <v/>
      </c>
      <c r="Y257" s="233" t="str">
        <f aca="false">IF(B257&lt;&gt;"",IFERROR(IF(B$10="80-20", (((X257/X$19)*O$4)+O$5)*Y$19, IF(B$10="60-40", (((X257/X$19)*P$4)+P$5)*Y$19, 0)),0),"")</f>
        <v/>
      </c>
      <c r="Z257" s="237" t="str">
        <f aca="false">IFERROR((W257+Y257),"")</f>
        <v/>
      </c>
      <c r="AA257" s="238" t="str">
        <f aca="false">IFERROR(IF(((J257+R257+Z257)/3)="","",((J257+R257+Z257)/3)),"")</f>
        <v/>
      </c>
      <c r="AB257" s="229" t="str">
        <f aca="false">IFERROR(IF(AA257="","",IF(AA257&gt;=75,"PASSED","FAILED")),"")</f>
        <v/>
      </c>
    </row>
    <row r="258" customFormat="false" ht="15.75" hidden="false" customHeight="true" outlineLevel="0" collapsed="false">
      <c r="A258" s="228" t="str">
        <f aca="false">IF(ISBLANK('Database (LECTURE-RES-PRAC)'!A255),"",'Database (LECTURE-RES-PRAC)'!A255)</f>
        <v/>
      </c>
      <c r="B258" s="229" t="str">
        <f aca="false">IF(ISBLANK('Database (LECTURE-RES-PRAC)'!B255),"",'Database (LECTURE-RES-PRAC)'!B255)</f>
        <v/>
      </c>
      <c r="C258" s="230" t="str">
        <f aca="false">IF(B258&lt;&gt;"",'Database (LECTURE-RES-PRAC)'!AH255, "")</f>
        <v/>
      </c>
      <c r="D258" s="231" t="str">
        <f aca="false">IF(B258&lt;&gt;"",IFERROR(IF(B$10="80-20", (((C258/C$19)*O$4)+O$5)*D$18, IF(B$10="60-40", (((C258/C$19)*P$4)+P$5)*D$18, 0)),0),"")</f>
        <v/>
      </c>
      <c r="E258" s="230" t="str">
        <f aca="false">IF(B258&lt;&gt;"",'Database (LECTURE-RES-PRAC)'!AI255,"")</f>
        <v/>
      </c>
      <c r="F258" s="232" t="str">
        <f aca="false">IF(B258&lt;&gt;"",IFERROR(IF(B$10="80-20", (((E258/E$19)*O$4)+O$5)*F$18, IF(B$10="60-40", (((E258/E$19)*P$4)+P$5)*F$18, 0)),0),"")</f>
        <v/>
      </c>
      <c r="G258" s="233" t="str">
        <f aca="false">IF(B258&lt;&gt;"",IFERROR((D258+F258),0),"")</f>
        <v/>
      </c>
      <c r="H258" s="234" t="str">
        <f aca="false">IF(B258&lt;&gt;"",IF(B$5="LECTURE",'Exam (LECTURE ONLY)'!N260,IF(B$5="PRACTICUM",OUTPUT!N260,IF(B$5="RESEARCH",OUTPUT!N260,IF(B$5="STUDENT FORMATION",OUTPUT!N260,"")))),"")</f>
        <v/>
      </c>
      <c r="I258" s="233" t="str">
        <f aca="false">IF(B258&lt;&gt;"",IFERROR(IF(B$10="80-20", (((H258/H$19)*O$4)+O$5)*I$19, IF(B$10="60-40", (((H258/H$19)*P$4)+P$5)*I$19, 0)),0),"")</f>
        <v/>
      </c>
      <c r="J258" s="235" t="str">
        <f aca="false">IFERROR((G258+I258),"")</f>
        <v/>
      </c>
      <c r="K258" s="236" t="str">
        <f aca="false">IF(B258&lt;&gt;"",'Database (LECTURE-RES-PRAC)'!BN255, "")</f>
        <v/>
      </c>
      <c r="L258" s="232" t="str">
        <f aca="false">IF(B258&lt;&gt;"",IFERROR(IF(B$10="80-20", (((K258/K$19)*O$4)+O$5)*L$18, IF(B$10="60-40", (((K258/K$19)*P$4)+P$5)*L$18, 0)),0),"")</f>
        <v/>
      </c>
      <c r="M258" s="236" t="str">
        <f aca="false">IF(B258&lt;&gt;"",'Database (LECTURE-RES-PRAC)'!BO255, "")</f>
        <v/>
      </c>
      <c r="N258" s="232" t="str">
        <f aca="false">IF(B258&lt;&gt;"",IFERROR(IF(B$10="80-20", (((M258/M$19)*O$4)+O$5)*N$18, IF(B$10="60-40", (((M258/M$19)*P$4)+P$5)*N$18, 0)),0),"")</f>
        <v/>
      </c>
      <c r="O258" s="233" t="str">
        <f aca="false">IFERROR((L258+N258),"")</f>
        <v/>
      </c>
      <c r="P258" s="234" t="str">
        <f aca="false">IF(B258&lt;&gt;"",IF(B$5="LECTURE",'Exam (LECTURE ONLY)'!Y260,IF(B$5="PRACTICUM",OUTPUT!Z260,IF(B$5="RESEARCH",OUTPUT!Z260,IF(B$5="STUDENT FORMATION",OUTPUT!Z260,"")))),"")</f>
        <v/>
      </c>
      <c r="Q258" s="233" t="str">
        <f aca="false">IF(B258&lt;&gt;"",IFERROR(IF(B$10="80-20", (((P258/P$19)*O$4)+O$5)*Q$19, IF(B$10="60-40", (((P258/P$19)*P$4)+P$5)*Q$19, 0)),0),"")</f>
        <v/>
      </c>
      <c r="R258" s="235" t="str">
        <f aca="false">IFERROR((O258+Q258),"")</f>
        <v/>
      </c>
      <c r="S258" s="236" t="str">
        <f aca="false">IF(B258&lt;&gt;"",'Database (LECTURE-RES-PRAC)'!CT255, "")</f>
        <v/>
      </c>
      <c r="T258" s="232" t="str">
        <f aca="false">IF(B258&lt;&gt;"",IFERROR(IF(B$10="80-20", (((S258/S$19)*O$4)+O$5)*T$18, IF(B$10="60-40", (((S258/S$19)*P$4)+P$5)*T$18, 0)),0),"")</f>
        <v/>
      </c>
      <c r="U258" s="236" t="str">
        <f aca="false">IF(B258&lt;&gt;"",'Database (LECTURE-RES-PRAC)'!CU255, "")</f>
        <v/>
      </c>
      <c r="V258" s="232" t="str">
        <f aca="false">IF(B258&lt;&gt;"",IFERROR(IF(B$10="80-20", (((U258/U$19)*O$4)+O$5)*V$18, IF(B$10="60-40", (((U258/U$19)*P$4)+P$5)*V$18, 0)),0),"")</f>
        <v/>
      </c>
      <c r="W258" s="233" t="str">
        <f aca="false">IFERROR((T258+V258),"")</f>
        <v/>
      </c>
      <c r="X258" s="234" t="str">
        <f aca="false">IF(B258&lt;&gt;"",IF(B$5="LECTURE",'Exam (LECTURE ONLY)'!AJ260,IF(B$5="PRACTICUM",OUTPUT!AJ260,IF(B$5="RESEARCH",OUTPUT!AJ260,IF(B$5="STUDENT FORMATION",OUTPUT!AJ260,"")))),"")</f>
        <v/>
      </c>
      <c r="Y258" s="233" t="str">
        <f aca="false">IF(B258&lt;&gt;"",IFERROR(IF(B$10="80-20", (((X258/X$19)*O$4)+O$5)*Y$19, IF(B$10="60-40", (((X258/X$19)*P$4)+P$5)*Y$19, 0)),0),"")</f>
        <v/>
      </c>
      <c r="Z258" s="237" t="str">
        <f aca="false">IFERROR((W258+Y258),"")</f>
        <v/>
      </c>
      <c r="AA258" s="238" t="str">
        <f aca="false">IFERROR(IF(((J258+R258+Z258)/3)="","",((J258+R258+Z258)/3)),"")</f>
        <v/>
      </c>
      <c r="AB258" s="229" t="str">
        <f aca="false">IFERROR(IF(AA258="","",IF(AA258&gt;=75,"PASSED","FAILED")),"")</f>
        <v/>
      </c>
    </row>
    <row r="259" customFormat="false" ht="15.75" hidden="false" customHeight="true" outlineLevel="0" collapsed="false">
      <c r="A259" s="183" t="str">
        <f aca="false">IF(ISBLANK('Database (LECTURE-RES-PRAC)'!A256),"",'Database (LECTURE-RES-PRAC)'!A256)</f>
        <v/>
      </c>
      <c r="B259" s="184" t="str">
        <f aca="false">IF(ISBLANK('Database (LECTURE-RES-PRAC)'!B256),"",'Database (LECTURE-RES-PRAC)'!B256)</f>
        <v/>
      </c>
      <c r="C259" s="230" t="str">
        <f aca="false">IF(B259&lt;&gt;"",'Database (LECTURE-RES-PRAC)'!AH256, "")</f>
        <v/>
      </c>
      <c r="D259" s="231" t="str">
        <f aca="false">IF(B259&lt;&gt;"",IFERROR(IF(B$10="80-20", (((C259/C$19)*O$4)+O$5)*D$18, IF(B$10="60-40", (((C259/C$19)*P$4)+P$5)*D$18, 0)),0),"")</f>
        <v/>
      </c>
      <c r="E259" s="230" t="str">
        <f aca="false">IF(B259&lt;&gt;"",'Database (LECTURE-RES-PRAC)'!AI256,"")</f>
        <v/>
      </c>
      <c r="F259" s="232" t="str">
        <f aca="false">IF(B259&lt;&gt;"",IFERROR(IF(B$10="80-20", (((E259/E$19)*O$4)+O$5)*F$18, IF(B$10="60-40", (((E259/E$19)*P$4)+P$5)*F$18, 0)),0),"")</f>
        <v/>
      </c>
      <c r="G259" s="233" t="str">
        <f aca="false">IF(B259&lt;&gt;"",IFERROR((D259+F259),0),"")</f>
        <v/>
      </c>
      <c r="H259" s="234" t="str">
        <f aca="false">IF(B259&lt;&gt;"",IF(B$5="LECTURE",'Exam (LECTURE ONLY)'!N261,IF(B$5="PRACTICUM",OUTPUT!N261,IF(B$5="RESEARCH",OUTPUT!N261,IF(B$5="STUDENT FORMATION",OUTPUT!N261,"")))),"")</f>
        <v/>
      </c>
      <c r="I259" s="233" t="str">
        <f aca="false">IF(B259&lt;&gt;"",IFERROR(IF(B$10="80-20", (((H259/H$19)*O$4)+O$5)*I$19, IF(B$10="60-40", (((H259/H$19)*P$4)+P$5)*I$19, 0)),0),"")</f>
        <v/>
      </c>
      <c r="J259" s="235" t="str">
        <f aca="false">IFERROR((G259+I259),"")</f>
        <v/>
      </c>
      <c r="K259" s="236" t="str">
        <f aca="false">IF(B259&lt;&gt;"",'Database (LECTURE-RES-PRAC)'!BN256, "")</f>
        <v/>
      </c>
      <c r="L259" s="232" t="str">
        <f aca="false">IF(B259&lt;&gt;"",IFERROR(IF(B$10="80-20", (((K259/K$19)*O$4)+O$5)*L$18, IF(B$10="60-40", (((K259/K$19)*P$4)+P$5)*L$18, 0)),0),"")</f>
        <v/>
      </c>
      <c r="M259" s="236" t="str">
        <f aca="false">IF(B259&lt;&gt;"",'Database (LECTURE-RES-PRAC)'!BO256, "")</f>
        <v/>
      </c>
      <c r="N259" s="232" t="str">
        <f aca="false">IF(B259&lt;&gt;"",IFERROR(IF(B$10="80-20", (((M259/M$19)*O$4)+O$5)*N$18, IF(B$10="60-40", (((M259/M$19)*P$4)+P$5)*N$18, 0)),0),"")</f>
        <v/>
      </c>
      <c r="O259" s="233" t="str">
        <f aca="false">IFERROR((L259+N259),"")</f>
        <v/>
      </c>
      <c r="P259" s="234" t="str">
        <f aca="false">IF(B259&lt;&gt;"",IF(B$5="LECTURE",'Exam (LECTURE ONLY)'!Y261,IF(B$5="PRACTICUM",OUTPUT!Z261,IF(B$5="RESEARCH",OUTPUT!Z261,IF(B$5="STUDENT FORMATION",OUTPUT!Z261,"")))),"")</f>
        <v/>
      </c>
      <c r="Q259" s="233" t="str">
        <f aca="false">IF(B259&lt;&gt;"",IFERROR(IF(B$10="80-20", (((P259/P$19)*O$4)+O$5)*Q$19, IF(B$10="60-40", (((P259/P$19)*P$4)+P$5)*Q$19, 0)),0),"")</f>
        <v/>
      </c>
      <c r="R259" s="235" t="str">
        <f aca="false">IFERROR((O259+Q259),"")</f>
        <v/>
      </c>
      <c r="S259" s="236" t="str">
        <f aca="false">IF(B259&lt;&gt;"",'Database (LECTURE-RES-PRAC)'!CT256, "")</f>
        <v/>
      </c>
      <c r="T259" s="232" t="str">
        <f aca="false">IF(B259&lt;&gt;"",IFERROR(IF(B$10="80-20", (((S259/S$19)*O$4)+O$5)*T$18, IF(B$10="60-40", (((S259/S$19)*P$4)+P$5)*T$18, 0)),0),"")</f>
        <v/>
      </c>
      <c r="U259" s="236" t="str">
        <f aca="false">IF(B259&lt;&gt;"",'Database (LECTURE-RES-PRAC)'!CU256, "")</f>
        <v/>
      </c>
      <c r="V259" s="232" t="str">
        <f aca="false">IF(B259&lt;&gt;"",IFERROR(IF(B$10="80-20", (((U259/U$19)*O$4)+O$5)*V$18, IF(B$10="60-40", (((U259/U$19)*P$4)+P$5)*V$18, 0)),0),"")</f>
        <v/>
      </c>
      <c r="W259" s="233" t="str">
        <f aca="false">IFERROR((T259+V259),"")</f>
        <v/>
      </c>
      <c r="X259" s="234" t="str">
        <f aca="false">IF(B259&lt;&gt;"",IF(B$5="LECTURE",'Exam (LECTURE ONLY)'!AJ261,IF(B$5="PRACTICUM",OUTPUT!AJ261,IF(B$5="RESEARCH",OUTPUT!AJ261,IF(B$5="STUDENT FORMATION",OUTPUT!AJ261,"")))),"")</f>
        <v/>
      </c>
      <c r="Y259" s="233" t="str">
        <f aca="false">IF(B259&lt;&gt;"",IFERROR(IF(B$10="80-20", (((X259/X$19)*O$4)+O$5)*Y$19, IF(B$10="60-40", (((X259/X$19)*P$4)+P$5)*Y$19, 0)),0),"")</f>
        <v/>
      </c>
      <c r="Z259" s="237" t="str">
        <f aca="false">IFERROR((W259+Y259),"")</f>
        <v/>
      </c>
      <c r="AA259" s="238" t="str">
        <f aca="false">IFERROR(IF(((J259+R259+Z259)/3)="","",((J259+R259+Z259)/3)),"")</f>
        <v/>
      </c>
      <c r="AB259" s="229" t="str">
        <f aca="false">IFERROR(IF(AA259="","",IF(AA259&gt;=75,"PASSED","FAILED")),"")</f>
        <v/>
      </c>
    </row>
    <row r="260" customFormat="false" ht="15.75" hidden="false" customHeight="true" outlineLevel="0" collapsed="false">
      <c r="A260" s="228" t="str">
        <f aca="false">IF(ISBLANK('Database (LECTURE-RES-PRAC)'!A257),"",'Database (LECTURE-RES-PRAC)'!A257)</f>
        <v/>
      </c>
      <c r="B260" s="229" t="str">
        <f aca="false">IF(ISBLANK('Database (LECTURE-RES-PRAC)'!B257),"",'Database (LECTURE-RES-PRAC)'!B257)</f>
        <v/>
      </c>
      <c r="C260" s="230" t="str">
        <f aca="false">IF(B260&lt;&gt;"",'Database (LECTURE-RES-PRAC)'!AH257, "")</f>
        <v/>
      </c>
      <c r="D260" s="231" t="str">
        <f aca="false">IF(B260&lt;&gt;"",IFERROR(IF(B$10="80-20", (((C260/C$19)*O$4)+O$5)*D$18, IF(B$10="60-40", (((C260/C$19)*P$4)+P$5)*D$18, 0)),0),"")</f>
        <v/>
      </c>
      <c r="E260" s="230" t="str">
        <f aca="false">IF(B260&lt;&gt;"",'Database (LECTURE-RES-PRAC)'!AI257,"")</f>
        <v/>
      </c>
      <c r="F260" s="232" t="str">
        <f aca="false">IF(B260&lt;&gt;"",IFERROR(IF(B$10="80-20", (((E260/E$19)*O$4)+O$5)*F$18, IF(B$10="60-40", (((E260/E$19)*P$4)+P$5)*F$18, 0)),0),"")</f>
        <v/>
      </c>
      <c r="G260" s="233" t="str">
        <f aca="false">IF(B260&lt;&gt;"",IFERROR((D260+F260),0),"")</f>
        <v/>
      </c>
      <c r="H260" s="234" t="str">
        <f aca="false">IF(B260&lt;&gt;"",IF(B$5="LECTURE",'Exam (LECTURE ONLY)'!N262,IF(B$5="PRACTICUM",OUTPUT!N262,IF(B$5="RESEARCH",OUTPUT!N262,IF(B$5="STUDENT FORMATION",OUTPUT!N262,"")))),"")</f>
        <v/>
      </c>
      <c r="I260" s="233" t="str">
        <f aca="false">IF(B260&lt;&gt;"",IFERROR(IF(B$10="80-20", (((H260/H$19)*O$4)+O$5)*I$19, IF(B$10="60-40", (((H260/H$19)*P$4)+P$5)*I$19, 0)),0),"")</f>
        <v/>
      </c>
      <c r="J260" s="235" t="str">
        <f aca="false">IFERROR((G260+I260),"")</f>
        <v/>
      </c>
      <c r="K260" s="236" t="str">
        <f aca="false">IF(B260&lt;&gt;"",'Database (LECTURE-RES-PRAC)'!BN257, "")</f>
        <v/>
      </c>
      <c r="L260" s="232" t="str">
        <f aca="false">IF(B260&lt;&gt;"",IFERROR(IF(B$10="80-20", (((K260/K$19)*O$4)+O$5)*L$18, IF(B$10="60-40", (((K260/K$19)*P$4)+P$5)*L$18, 0)),0),"")</f>
        <v/>
      </c>
      <c r="M260" s="236" t="str">
        <f aca="false">IF(B260&lt;&gt;"",'Database (LECTURE-RES-PRAC)'!BO257, "")</f>
        <v/>
      </c>
      <c r="N260" s="232" t="str">
        <f aca="false">IF(B260&lt;&gt;"",IFERROR(IF(B$10="80-20", (((M260/M$19)*O$4)+O$5)*N$18, IF(B$10="60-40", (((M260/M$19)*P$4)+P$5)*N$18, 0)),0),"")</f>
        <v/>
      </c>
      <c r="O260" s="233" t="str">
        <f aca="false">IFERROR((L260+N260),"")</f>
        <v/>
      </c>
      <c r="P260" s="234" t="str">
        <f aca="false">IF(B260&lt;&gt;"",IF(B$5="LECTURE",'Exam (LECTURE ONLY)'!Y262,IF(B$5="PRACTICUM",OUTPUT!Z262,IF(B$5="RESEARCH",OUTPUT!Z262,IF(B$5="STUDENT FORMATION",OUTPUT!Z262,"")))),"")</f>
        <v/>
      </c>
      <c r="Q260" s="233" t="str">
        <f aca="false">IF(B260&lt;&gt;"",IFERROR(IF(B$10="80-20", (((P260/P$19)*O$4)+O$5)*Q$19, IF(B$10="60-40", (((P260/P$19)*P$4)+P$5)*Q$19, 0)),0),"")</f>
        <v/>
      </c>
      <c r="R260" s="235" t="str">
        <f aca="false">IFERROR((O260+Q260),"")</f>
        <v/>
      </c>
      <c r="S260" s="236" t="str">
        <f aca="false">IF(B260&lt;&gt;"",'Database (LECTURE-RES-PRAC)'!CT257, "")</f>
        <v/>
      </c>
      <c r="T260" s="232" t="str">
        <f aca="false">IF(B260&lt;&gt;"",IFERROR(IF(B$10="80-20", (((S260/S$19)*O$4)+O$5)*T$18, IF(B$10="60-40", (((S260/S$19)*P$4)+P$5)*T$18, 0)),0),"")</f>
        <v/>
      </c>
      <c r="U260" s="236" t="str">
        <f aca="false">IF(B260&lt;&gt;"",'Database (LECTURE-RES-PRAC)'!CU257, "")</f>
        <v/>
      </c>
      <c r="V260" s="232" t="str">
        <f aca="false">IF(B260&lt;&gt;"",IFERROR(IF(B$10="80-20", (((U260/U$19)*O$4)+O$5)*V$18, IF(B$10="60-40", (((U260/U$19)*P$4)+P$5)*V$18, 0)),0),"")</f>
        <v/>
      </c>
      <c r="W260" s="233" t="str">
        <f aca="false">IFERROR((T260+V260),"")</f>
        <v/>
      </c>
      <c r="X260" s="234" t="str">
        <f aca="false">IF(B260&lt;&gt;"",IF(B$5="LECTURE",'Exam (LECTURE ONLY)'!AJ262,IF(B$5="PRACTICUM",OUTPUT!AJ262,IF(B$5="RESEARCH",OUTPUT!AJ262,IF(B$5="STUDENT FORMATION",OUTPUT!AJ262,"")))),"")</f>
        <v/>
      </c>
      <c r="Y260" s="233" t="str">
        <f aca="false">IF(B260&lt;&gt;"",IFERROR(IF(B$10="80-20", (((X260/X$19)*O$4)+O$5)*Y$19, IF(B$10="60-40", (((X260/X$19)*P$4)+P$5)*Y$19, 0)),0),"")</f>
        <v/>
      </c>
      <c r="Z260" s="237" t="str">
        <f aca="false">IFERROR((W260+Y260),"")</f>
        <v/>
      </c>
      <c r="AA260" s="238" t="str">
        <f aca="false">IFERROR(IF(((J260+R260+Z260)/3)="","",((J260+R260+Z260)/3)),"")</f>
        <v/>
      </c>
      <c r="AB260" s="229" t="str">
        <f aca="false">IFERROR(IF(AA260="","",IF(AA260&gt;=75,"PASSED","FAILED")),"")</f>
        <v/>
      </c>
    </row>
    <row r="261" customFormat="false" ht="15.75" hidden="false" customHeight="true" outlineLevel="0" collapsed="false">
      <c r="A261" s="183" t="str">
        <f aca="false">IF(ISBLANK('Database (LECTURE-RES-PRAC)'!A258),"",'Database (LECTURE-RES-PRAC)'!A258)</f>
        <v/>
      </c>
      <c r="B261" s="184" t="str">
        <f aca="false">IF(ISBLANK('Database (LECTURE-RES-PRAC)'!B258),"",'Database (LECTURE-RES-PRAC)'!B258)</f>
        <v/>
      </c>
      <c r="C261" s="230" t="str">
        <f aca="false">IF(B261&lt;&gt;"",'Database (LECTURE-RES-PRAC)'!AH258, "")</f>
        <v/>
      </c>
      <c r="D261" s="231" t="str">
        <f aca="false">IF(B261&lt;&gt;"",IFERROR(IF(B$10="80-20", (((C261/C$19)*O$4)+O$5)*D$18, IF(B$10="60-40", (((C261/C$19)*P$4)+P$5)*D$18, 0)),0),"")</f>
        <v/>
      </c>
      <c r="E261" s="230" t="str">
        <f aca="false">IF(B261&lt;&gt;"",'Database (LECTURE-RES-PRAC)'!AI258,"")</f>
        <v/>
      </c>
      <c r="F261" s="232" t="str">
        <f aca="false">IF(B261&lt;&gt;"",IFERROR(IF(B$10="80-20", (((E261/E$19)*O$4)+O$5)*F$18, IF(B$10="60-40", (((E261/E$19)*P$4)+P$5)*F$18, 0)),0),"")</f>
        <v/>
      </c>
      <c r="G261" s="233" t="str">
        <f aca="false">IF(B261&lt;&gt;"",IFERROR((D261+F261),0),"")</f>
        <v/>
      </c>
      <c r="H261" s="234" t="str">
        <f aca="false">IF(B261&lt;&gt;"",IF(B$5="LECTURE",'Exam (LECTURE ONLY)'!N263,IF(B$5="PRACTICUM",OUTPUT!N263,IF(B$5="RESEARCH",OUTPUT!N263,IF(B$5="STUDENT FORMATION",OUTPUT!N263,"")))),"")</f>
        <v/>
      </c>
      <c r="I261" s="233" t="str">
        <f aca="false">IF(B261&lt;&gt;"",IFERROR(IF(B$10="80-20", (((H261/H$19)*O$4)+O$5)*I$19, IF(B$10="60-40", (((H261/H$19)*P$4)+P$5)*I$19, 0)),0),"")</f>
        <v/>
      </c>
      <c r="J261" s="235" t="str">
        <f aca="false">IFERROR((G261+I261),"")</f>
        <v/>
      </c>
      <c r="K261" s="236" t="str">
        <f aca="false">IF(B261&lt;&gt;"",'Database (LECTURE-RES-PRAC)'!BN258, "")</f>
        <v/>
      </c>
      <c r="L261" s="232" t="str">
        <f aca="false">IF(B261&lt;&gt;"",IFERROR(IF(B$10="80-20", (((K261/K$19)*O$4)+O$5)*L$18, IF(B$10="60-40", (((K261/K$19)*P$4)+P$5)*L$18, 0)),0),"")</f>
        <v/>
      </c>
      <c r="M261" s="236" t="str">
        <f aca="false">IF(B261&lt;&gt;"",'Database (LECTURE-RES-PRAC)'!BO258, "")</f>
        <v/>
      </c>
      <c r="N261" s="232" t="str">
        <f aca="false">IF(B261&lt;&gt;"",IFERROR(IF(B$10="80-20", (((M261/M$19)*O$4)+O$5)*N$18, IF(B$10="60-40", (((M261/M$19)*P$4)+P$5)*N$18, 0)),0),"")</f>
        <v/>
      </c>
      <c r="O261" s="233" t="str">
        <f aca="false">IFERROR((L261+N261),"")</f>
        <v/>
      </c>
      <c r="P261" s="234" t="str">
        <f aca="false">IF(B261&lt;&gt;"",IF(B$5="LECTURE",'Exam (LECTURE ONLY)'!Y263,IF(B$5="PRACTICUM",OUTPUT!Z263,IF(B$5="RESEARCH",OUTPUT!Z263,IF(B$5="STUDENT FORMATION",OUTPUT!Z263,"")))),"")</f>
        <v/>
      </c>
      <c r="Q261" s="233" t="str">
        <f aca="false">IF(B261&lt;&gt;"",IFERROR(IF(B$10="80-20", (((P261/P$19)*O$4)+O$5)*Q$19, IF(B$10="60-40", (((P261/P$19)*P$4)+P$5)*Q$19, 0)),0),"")</f>
        <v/>
      </c>
      <c r="R261" s="235" t="str">
        <f aca="false">IFERROR((O261+Q261),"")</f>
        <v/>
      </c>
      <c r="S261" s="236" t="str">
        <f aca="false">IF(B261&lt;&gt;"",'Database (LECTURE-RES-PRAC)'!CT258, "")</f>
        <v/>
      </c>
      <c r="T261" s="232" t="str">
        <f aca="false">IF(B261&lt;&gt;"",IFERROR(IF(B$10="80-20", (((S261/S$19)*O$4)+O$5)*T$18, IF(B$10="60-40", (((S261/S$19)*P$4)+P$5)*T$18, 0)),0),"")</f>
        <v/>
      </c>
      <c r="U261" s="236" t="str">
        <f aca="false">IF(B261&lt;&gt;"",'Database (LECTURE-RES-PRAC)'!CU258, "")</f>
        <v/>
      </c>
      <c r="V261" s="232" t="str">
        <f aca="false">IF(B261&lt;&gt;"",IFERROR(IF(B$10="80-20", (((U261/U$19)*O$4)+O$5)*V$18, IF(B$10="60-40", (((U261/U$19)*P$4)+P$5)*V$18, 0)),0),"")</f>
        <v/>
      </c>
      <c r="W261" s="233" t="str">
        <f aca="false">IFERROR((T261+V261),"")</f>
        <v/>
      </c>
      <c r="X261" s="234" t="str">
        <f aca="false">IF(B261&lt;&gt;"",IF(B$5="LECTURE",'Exam (LECTURE ONLY)'!AJ263,IF(B$5="PRACTICUM",OUTPUT!AJ263,IF(B$5="RESEARCH",OUTPUT!AJ263,IF(B$5="STUDENT FORMATION",OUTPUT!AJ263,"")))),"")</f>
        <v/>
      </c>
      <c r="Y261" s="233" t="str">
        <f aca="false">IF(B261&lt;&gt;"",IFERROR(IF(B$10="80-20", (((X261/X$19)*O$4)+O$5)*Y$19, IF(B$10="60-40", (((X261/X$19)*P$4)+P$5)*Y$19, 0)),0),"")</f>
        <v/>
      </c>
      <c r="Z261" s="237" t="str">
        <f aca="false">IFERROR((W261+Y261),"")</f>
        <v/>
      </c>
      <c r="AA261" s="238" t="str">
        <f aca="false">IFERROR(IF(((J261+R261+Z261)/3)="","",((J261+R261+Z261)/3)),"")</f>
        <v/>
      </c>
      <c r="AB261" s="229" t="str">
        <f aca="false">IFERROR(IF(AA261="","",IF(AA261&gt;=75,"PASSED","FAILED")),"")</f>
        <v/>
      </c>
    </row>
    <row r="262" customFormat="false" ht="15.75" hidden="false" customHeight="true" outlineLevel="0" collapsed="false">
      <c r="A262" s="228" t="str">
        <f aca="false">IF(ISBLANK('Database (LECTURE-RES-PRAC)'!A259),"",'Database (LECTURE-RES-PRAC)'!A259)</f>
        <v/>
      </c>
      <c r="B262" s="229" t="str">
        <f aca="false">IF(ISBLANK('Database (LECTURE-RES-PRAC)'!B259),"",'Database (LECTURE-RES-PRAC)'!B259)</f>
        <v/>
      </c>
      <c r="C262" s="230" t="str">
        <f aca="false">IF(B262&lt;&gt;"",'Database (LECTURE-RES-PRAC)'!AH259, "")</f>
        <v/>
      </c>
      <c r="D262" s="231" t="str">
        <f aca="false">IF(B262&lt;&gt;"",IFERROR(IF(B$10="80-20", (((C262/C$19)*O$4)+O$5)*D$18, IF(B$10="60-40", (((C262/C$19)*P$4)+P$5)*D$18, 0)),0),"")</f>
        <v/>
      </c>
      <c r="E262" s="230" t="str">
        <f aca="false">IF(B262&lt;&gt;"",'Database (LECTURE-RES-PRAC)'!AI259,"")</f>
        <v/>
      </c>
      <c r="F262" s="232" t="str">
        <f aca="false">IF(B262&lt;&gt;"",IFERROR(IF(B$10="80-20", (((E262/E$19)*O$4)+O$5)*F$18, IF(B$10="60-40", (((E262/E$19)*P$4)+P$5)*F$18, 0)),0),"")</f>
        <v/>
      </c>
      <c r="G262" s="233" t="str">
        <f aca="false">IF(B262&lt;&gt;"",IFERROR((D262+F262),0),"")</f>
        <v/>
      </c>
      <c r="H262" s="234" t="str">
        <f aca="false">IF(B262&lt;&gt;"",IF(B$5="LECTURE",'Exam (LECTURE ONLY)'!N264,IF(B$5="PRACTICUM",OUTPUT!N264,IF(B$5="RESEARCH",OUTPUT!N264,IF(B$5="STUDENT FORMATION",OUTPUT!N264,"")))),"")</f>
        <v/>
      </c>
      <c r="I262" s="233" t="str">
        <f aca="false">IF(B262&lt;&gt;"",IFERROR(IF(B$10="80-20", (((H262/H$19)*O$4)+O$5)*I$19, IF(B$10="60-40", (((H262/H$19)*P$4)+P$5)*I$19, 0)),0),"")</f>
        <v/>
      </c>
      <c r="J262" s="235" t="str">
        <f aca="false">IFERROR((G262+I262),"")</f>
        <v/>
      </c>
      <c r="K262" s="236" t="str">
        <f aca="false">IF(B262&lt;&gt;"",'Database (LECTURE-RES-PRAC)'!BN259, "")</f>
        <v/>
      </c>
      <c r="L262" s="232" t="str">
        <f aca="false">IF(B262&lt;&gt;"",IFERROR(IF(B$10="80-20", (((K262/K$19)*O$4)+O$5)*L$18, IF(B$10="60-40", (((K262/K$19)*P$4)+P$5)*L$18, 0)),0),"")</f>
        <v/>
      </c>
      <c r="M262" s="236" t="str">
        <f aca="false">IF(B262&lt;&gt;"",'Database (LECTURE-RES-PRAC)'!BO259, "")</f>
        <v/>
      </c>
      <c r="N262" s="232" t="str">
        <f aca="false">IF(B262&lt;&gt;"",IFERROR(IF(B$10="80-20", (((M262/M$19)*O$4)+O$5)*N$18, IF(B$10="60-40", (((M262/M$19)*P$4)+P$5)*N$18, 0)),0),"")</f>
        <v/>
      </c>
      <c r="O262" s="233" t="str">
        <f aca="false">IFERROR((L262+N262),"")</f>
        <v/>
      </c>
      <c r="P262" s="234" t="str">
        <f aca="false">IF(B262&lt;&gt;"",IF(B$5="LECTURE",'Exam (LECTURE ONLY)'!Y264,IF(B$5="PRACTICUM",OUTPUT!Z264,IF(B$5="RESEARCH",OUTPUT!Z264,IF(B$5="STUDENT FORMATION",OUTPUT!Z264,"")))),"")</f>
        <v/>
      </c>
      <c r="Q262" s="233" t="str">
        <f aca="false">IF(B262&lt;&gt;"",IFERROR(IF(B$10="80-20", (((P262/P$19)*O$4)+O$5)*Q$19, IF(B$10="60-40", (((P262/P$19)*P$4)+P$5)*Q$19, 0)),0),"")</f>
        <v/>
      </c>
      <c r="R262" s="235" t="str">
        <f aca="false">IFERROR((O262+Q262),"")</f>
        <v/>
      </c>
      <c r="S262" s="236" t="str">
        <f aca="false">IF(B262&lt;&gt;"",'Database (LECTURE-RES-PRAC)'!CT259, "")</f>
        <v/>
      </c>
      <c r="T262" s="232" t="str">
        <f aca="false">IF(B262&lt;&gt;"",IFERROR(IF(B$10="80-20", (((S262/S$19)*O$4)+O$5)*T$18, IF(B$10="60-40", (((S262/S$19)*P$4)+P$5)*T$18, 0)),0),"")</f>
        <v/>
      </c>
      <c r="U262" s="236" t="str">
        <f aca="false">IF(B262&lt;&gt;"",'Database (LECTURE-RES-PRAC)'!CU259, "")</f>
        <v/>
      </c>
      <c r="V262" s="232" t="str">
        <f aca="false">IF(B262&lt;&gt;"",IFERROR(IF(B$10="80-20", (((U262/U$19)*O$4)+O$5)*V$18, IF(B$10="60-40", (((U262/U$19)*P$4)+P$5)*V$18, 0)),0),"")</f>
        <v/>
      </c>
      <c r="W262" s="233" t="str">
        <f aca="false">IFERROR((T262+V262),"")</f>
        <v/>
      </c>
      <c r="X262" s="234" t="str">
        <f aca="false">IF(B262&lt;&gt;"",IF(B$5="LECTURE",'Exam (LECTURE ONLY)'!AJ264,IF(B$5="PRACTICUM",OUTPUT!AJ264,IF(B$5="RESEARCH",OUTPUT!AJ264,IF(B$5="STUDENT FORMATION",OUTPUT!AJ264,"")))),"")</f>
        <v/>
      </c>
      <c r="Y262" s="233" t="str">
        <f aca="false">IF(B262&lt;&gt;"",IFERROR(IF(B$10="80-20", (((X262/X$19)*O$4)+O$5)*Y$19, IF(B$10="60-40", (((X262/X$19)*P$4)+P$5)*Y$19, 0)),0),"")</f>
        <v/>
      </c>
      <c r="Z262" s="237" t="str">
        <f aca="false">IFERROR((W262+Y262),"")</f>
        <v/>
      </c>
      <c r="AA262" s="238" t="str">
        <f aca="false">IFERROR(IF(((J262+R262+Z262)/3)="","",((J262+R262+Z262)/3)),"")</f>
        <v/>
      </c>
      <c r="AB262" s="229" t="str">
        <f aca="false">IFERROR(IF(AA262="","",IF(AA262&gt;=75,"PASSED","FAILED")),"")</f>
        <v/>
      </c>
    </row>
    <row r="263" customFormat="false" ht="15.75" hidden="false" customHeight="true" outlineLevel="0" collapsed="false">
      <c r="A263" s="183" t="str">
        <f aca="false">IF(ISBLANK('Database (LECTURE-RES-PRAC)'!A260),"",'Database (LECTURE-RES-PRAC)'!A260)</f>
        <v/>
      </c>
      <c r="B263" s="184" t="str">
        <f aca="false">IF(ISBLANK('Database (LECTURE-RES-PRAC)'!B260),"",'Database (LECTURE-RES-PRAC)'!B260)</f>
        <v/>
      </c>
      <c r="C263" s="230" t="str">
        <f aca="false">IF(B263&lt;&gt;"",'Database (LECTURE-RES-PRAC)'!AH260, "")</f>
        <v/>
      </c>
      <c r="D263" s="231" t="str">
        <f aca="false">IF(B263&lt;&gt;"",IFERROR(IF(B$10="80-20", (((C263/C$19)*O$4)+O$5)*D$18, IF(B$10="60-40", (((C263/C$19)*P$4)+P$5)*D$18, 0)),0),"")</f>
        <v/>
      </c>
      <c r="E263" s="230" t="str">
        <f aca="false">IF(B263&lt;&gt;"",'Database (LECTURE-RES-PRAC)'!AI260,"")</f>
        <v/>
      </c>
      <c r="F263" s="232" t="str">
        <f aca="false">IF(B263&lt;&gt;"",IFERROR(IF(B$10="80-20", (((E263/E$19)*O$4)+O$5)*F$18, IF(B$10="60-40", (((E263/E$19)*P$4)+P$5)*F$18, 0)),0),"")</f>
        <v/>
      </c>
      <c r="G263" s="233" t="str">
        <f aca="false">IF(B263&lt;&gt;"",IFERROR((D263+F263),0),"")</f>
        <v/>
      </c>
      <c r="H263" s="234" t="str">
        <f aca="false">IF(B263&lt;&gt;"",IF(B$5="LECTURE",'Exam (LECTURE ONLY)'!N265,IF(B$5="PRACTICUM",OUTPUT!N265,IF(B$5="RESEARCH",OUTPUT!N265,IF(B$5="STUDENT FORMATION",OUTPUT!N265,"")))),"")</f>
        <v/>
      </c>
      <c r="I263" s="233" t="str">
        <f aca="false">IF(B263&lt;&gt;"",IFERROR(IF(B$10="80-20", (((H263/H$19)*O$4)+O$5)*I$19, IF(B$10="60-40", (((H263/H$19)*P$4)+P$5)*I$19, 0)),0),"")</f>
        <v/>
      </c>
      <c r="J263" s="235" t="str">
        <f aca="false">IFERROR((G263+I263),"")</f>
        <v/>
      </c>
      <c r="K263" s="236" t="str">
        <f aca="false">IF(B263&lt;&gt;"",'Database (LECTURE-RES-PRAC)'!BN260, "")</f>
        <v/>
      </c>
      <c r="L263" s="232" t="str">
        <f aca="false">IF(B263&lt;&gt;"",IFERROR(IF(B$10="80-20", (((K263/K$19)*O$4)+O$5)*L$18, IF(B$10="60-40", (((K263/K$19)*P$4)+P$5)*L$18, 0)),0),"")</f>
        <v/>
      </c>
      <c r="M263" s="236" t="str">
        <f aca="false">IF(B263&lt;&gt;"",'Database (LECTURE-RES-PRAC)'!BO260, "")</f>
        <v/>
      </c>
      <c r="N263" s="232" t="str">
        <f aca="false">IF(B263&lt;&gt;"",IFERROR(IF(B$10="80-20", (((M263/M$19)*O$4)+O$5)*N$18, IF(B$10="60-40", (((M263/M$19)*P$4)+P$5)*N$18, 0)),0),"")</f>
        <v/>
      </c>
      <c r="O263" s="233" t="str">
        <f aca="false">IFERROR((L263+N263),"")</f>
        <v/>
      </c>
      <c r="P263" s="234" t="str">
        <f aca="false">IF(B263&lt;&gt;"",IF(B$5="LECTURE",'Exam (LECTURE ONLY)'!Y265,IF(B$5="PRACTICUM",OUTPUT!Z265,IF(B$5="RESEARCH",OUTPUT!Z265,IF(B$5="STUDENT FORMATION",OUTPUT!Z265,"")))),"")</f>
        <v/>
      </c>
      <c r="Q263" s="233" t="str">
        <f aca="false">IF(B263&lt;&gt;"",IFERROR(IF(B$10="80-20", (((P263/P$19)*O$4)+O$5)*Q$19, IF(B$10="60-40", (((P263/P$19)*P$4)+P$5)*Q$19, 0)),0),"")</f>
        <v/>
      </c>
      <c r="R263" s="235" t="str">
        <f aca="false">IFERROR((O263+Q263),"")</f>
        <v/>
      </c>
      <c r="S263" s="236" t="str">
        <f aca="false">IF(B263&lt;&gt;"",'Database (LECTURE-RES-PRAC)'!CT260, "")</f>
        <v/>
      </c>
      <c r="T263" s="232" t="str">
        <f aca="false">IF(B263&lt;&gt;"",IFERROR(IF(B$10="80-20", (((S263/S$19)*O$4)+O$5)*T$18, IF(B$10="60-40", (((S263/S$19)*P$4)+P$5)*T$18, 0)),0),"")</f>
        <v/>
      </c>
      <c r="U263" s="236" t="str">
        <f aca="false">IF(B263&lt;&gt;"",'Database (LECTURE-RES-PRAC)'!CU260, "")</f>
        <v/>
      </c>
      <c r="V263" s="232" t="str">
        <f aca="false">IF(B263&lt;&gt;"",IFERROR(IF(B$10="80-20", (((U263/U$19)*O$4)+O$5)*V$18, IF(B$10="60-40", (((U263/U$19)*P$4)+P$5)*V$18, 0)),0),"")</f>
        <v/>
      </c>
      <c r="W263" s="233" t="str">
        <f aca="false">IFERROR((T263+V263),"")</f>
        <v/>
      </c>
      <c r="X263" s="234" t="str">
        <f aca="false">IF(B263&lt;&gt;"",IF(B$5="LECTURE",'Exam (LECTURE ONLY)'!AJ265,IF(B$5="PRACTICUM",OUTPUT!AJ265,IF(B$5="RESEARCH",OUTPUT!AJ265,IF(B$5="STUDENT FORMATION",OUTPUT!AJ265,"")))),"")</f>
        <v/>
      </c>
      <c r="Y263" s="233" t="str">
        <f aca="false">IF(B263&lt;&gt;"",IFERROR(IF(B$10="80-20", (((X263/X$19)*O$4)+O$5)*Y$19, IF(B$10="60-40", (((X263/X$19)*P$4)+P$5)*Y$19, 0)),0),"")</f>
        <v/>
      </c>
      <c r="Z263" s="237" t="str">
        <f aca="false">IFERROR((W263+Y263),"")</f>
        <v/>
      </c>
      <c r="AA263" s="238" t="str">
        <f aca="false">IFERROR(IF(((J263+R263+Z263)/3)="","",((J263+R263+Z263)/3)),"")</f>
        <v/>
      </c>
      <c r="AB263" s="229" t="str">
        <f aca="false">IFERROR(IF(AA263="","",IF(AA263&gt;=75,"PASSED","FAILED")),"")</f>
        <v/>
      </c>
    </row>
    <row r="264" customFormat="false" ht="15.75" hidden="false" customHeight="true" outlineLevel="0" collapsed="false">
      <c r="A264" s="228" t="str">
        <f aca="false">IF(ISBLANK('Database (LECTURE-RES-PRAC)'!A261),"",'Database (LECTURE-RES-PRAC)'!A261)</f>
        <v/>
      </c>
      <c r="B264" s="229" t="str">
        <f aca="false">IF(ISBLANK('Database (LECTURE-RES-PRAC)'!B261),"",'Database (LECTURE-RES-PRAC)'!B261)</f>
        <v/>
      </c>
      <c r="C264" s="230" t="str">
        <f aca="false">IF(B264&lt;&gt;"",'Database (LECTURE-RES-PRAC)'!AH261, "")</f>
        <v/>
      </c>
      <c r="D264" s="231" t="str">
        <f aca="false">IF(B264&lt;&gt;"",IFERROR(IF(B$10="80-20", (((C264/C$19)*O$4)+O$5)*D$18, IF(B$10="60-40", (((C264/C$19)*P$4)+P$5)*D$18, 0)),0),"")</f>
        <v/>
      </c>
      <c r="E264" s="230" t="str">
        <f aca="false">IF(B264&lt;&gt;"",'Database (LECTURE-RES-PRAC)'!AI261,"")</f>
        <v/>
      </c>
      <c r="F264" s="232" t="str">
        <f aca="false">IF(B264&lt;&gt;"",IFERROR(IF(B$10="80-20", (((E264/E$19)*O$4)+O$5)*F$18, IF(B$10="60-40", (((E264/E$19)*P$4)+P$5)*F$18, 0)),0),"")</f>
        <v/>
      </c>
      <c r="G264" s="233" t="str">
        <f aca="false">IF(B264&lt;&gt;"",IFERROR((D264+F264),0),"")</f>
        <v/>
      </c>
      <c r="H264" s="234" t="str">
        <f aca="false">IF(B264&lt;&gt;"",IF(B$5="LECTURE",'Exam (LECTURE ONLY)'!N266,IF(B$5="PRACTICUM",OUTPUT!N266,IF(B$5="RESEARCH",OUTPUT!N266,IF(B$5="STUDENT FORMATION",OUTPUT!N266,"")))),"")</f>
        <v/>
      </c>
      <c r="I264" s="233" t="str">
        <f aca="false">IF(B264&lt;&gt;"",IFERROR(IF(B$10="80-20", (((H264/H$19)*O$4)+O$5)*I$19, IF(B$10="60-40", (((H264/H$19)*P$4)+P$5)*I$19, 0)),0),"")</f>
        <v/>
      </c>
      <c r="J264" s="235" t="str">
        <f aca="false">IFERROR((G264+I264),"")</f>
        <v/>
      </c>
      <c r="K264" s="236" t="str">
        <f aca="false">IF(B264&lt;&gt;"",'Database (LECTURE-RES-PRAC)'!BN261, "")</f>
        <v/>
      </c>
      <c r="L264" s="232" t="str">
        <f aca="false">IF(B264&lt;&gt;"",IFERROR(IF(B$10="80-20", (((K264/K$19)*O$4)+O$5)*L$18, IF(B$10="60-40", (((K264/K$19)*P$4)+P$5)*L$18, 0)),0),"")</f>
        <v/>
      </c>
      <c r="M264" s="236" t="str">
        <f aca="false">IF(B264&lt;&gt;"",'Database (LECTURE-RES-PRAC)'!BO261, "")</f>
        <v/>
      </c>
      <c r="N264" s="232" t="str">
        <f aca="false">IF(B264&lt;&gt;"",IFERROR(IF(B$10="80-20", (((M264/M$19)*O$4)+O$5)*N$18, IF(B$10="60-40", (((M264/M$19)*P$4)+P$5)*N$18, 0)),0),"")</f>
        <v/>
      </c>
      <c r="O264" s="233" t="str">
        <f aca="false">IFERROR((L264+N264),"")</f>
        <v/>
      </c>
      <c r="P264" s="234" t="str">
        <f aca="false">IF(B264&lt;&gt;"",IF(B$5="LECTURE",'Exam (LECTURE ONLY)'!Y266,IF(B$5="PRACTICUM",OUTPUT!Z266,IF(B$5="RESEARCH",OUTPUT!Z266,IF(B$5="STUDENT FORMATION",OUTPUT!Z266,"")))),"")</f>
        <v/>
      </c>
      <c r="Q264" s="233" t="str">
        <f aca="false">IF(B264&lt;&gt;"",IFERROR(IF(B$10="80-20", (((P264/P$19)*O$4)+O$5)*Q$19, IF(B$10="60-40", (((P264/P$19)*P$4)+P$5)*Q$19, 0)),0),"")</f>
        <v/>
      </c>
      <c r="R264" s="235" t="str">
        <f aca="false">IFERROR((O264+Q264),"")</f>
        <v/>
      </c>
      <c r="S264" s="236" t="str">
        <f aca="false">IF(B264&lt;&gt;"",'Database (LECTURE-RES-PRAC)'!CT261, "")</f>
        <v/>
      </c>
      <c r="T264" s="232" t="str">
        <f aca="false">IF(B264&lt;&gt;"",IFERROR(IF(B$10="80-20", (((S264/S$19)*O$4)+O$5)*T$18, IF(B$10="60-40", (((S264/S$19)*P$4)+P$5)*T$18, 0)),0),"")</f>
        <v/>
      </c>
      <c r="U264" s="236" t="str">
        <f aca="false">IF(B264&lt;&gt;"",'Database (LECTURE-RES-PRAC)'!CU261, "")</f>
        <v/>
      </c>
      <c r="V264" s="232" t="str">
        <f aca="false">IF(B264&lt;&gt;"",IFERROR(IF(B$10="80-20", (((U264/U$19)*O$4)+O$5)*V$18, IF(B$10="60-40", (((U264/U$19)*P$4)+P$5)*V$18, 0)),0),"")</f>
        <v/>
      </c>
      <c r="W264" s="233" t="str">
        <f aca="false">IFERROR((T264+V264),"")</f>
        <v/>
      </c>
      <c r="X264" s="234" t="str">
        <f aca="false">IF(B264&lt;&gt;"",IF(B$5="LECTURE",'Exam (LECTURE ONLY)'!AJ266,IF(B$5="PRACTICUM",OUTPUT!AJ266,IF(B$5="RESEARCH",OUTPUT!AJ266,IF(B$5="STUDENT FORMATION",OUTPUT!AJ266,"")))),"")</f>
        <v/>
      </c>
      <c r="Y264" s="233" t="str">
        <f aca="false">IF(B264&lt;&gt;"",IFERROR(IF(B$10="80-20", (((X264/X$19)*O$4)+O$5)*Y$19, IF(B$10="60-40", (((X264/X$19)*P$4)+P$5)*Y$19, 0)),0),"")</f>
        <v/>
      </c>
      <c r="Z264" s="237" t="str">
        <f aca="false">IFERROR((W264+Y264),"")</f>
        <v/>
      </c>
      <c r="AA264" s="238" t="str">
        <f aca="false">IFERROR(IF(((J264+R264+Z264)/3)="","",((J264+R264+Z264)/3)),"")</f>
        <v/>
      </c>
      <c r="AB264" s="229" t="str">
        <f aca="false">IFERROR(IF(AA264="","",IF(AA264&gt;=75,"PASSED","FAILED")),"")</f>
        <v/>
      </c>
    </row>
    <row r="265" customFormat="false" ht="15.75" hidden="false" customHeight="true" outlineLevel="0" collapsed="false">
      <c r="A265" s="183" t="str">
        <f aca="false">IF(ISBLANK('Database (LECTURE-RES-PRAC)'!A262),"",'Database (LECTURE-RES-PRAC)'!A262)</f>
        <v/>
      </c>
      <c r="B265" s="184" t="str">
        <f aca="false">IF(ISBLANK('Database (LECTURE-RES-PRAC)'!B262),"",'Database (LECTURE-RES-PRAC)'!B262)</f>
        <v/>
      </c>
      <c r="C265" s="230" t="str">
        <f aca="false">IF(B265&lt;&gt;"",'Database (LECTURE-RES-PRAC)'!AH262, "")</f>
        <v/>
      </c>
      <c r="D265" s="231" t="str">
        <f aca="false">IF(B265&lt;&gt;"",IFERROR(IF(B$10="80-20", (((C265/C$19)*O$4)+O$5)*D$18, IF(B$10="60-40", (((C265/C$19)*P$4)+P$5)*D$18, 0)),0),"")</f>
        <v/>
      </c>
      <c r="E265" s="230" t="str">
        <f aca="false">IF(B265&lt;&gt;"",'Database (LECTURE-RES-PRAC)'!AI262,"")</f>
        <v/>
      </c>
      <c r="F265" s="232" t="str">
        <f aca="false">IF(B265&lt;&gt;"",IFERROR(IF(B$10="80-20", (((E265/E$19)*O$4)+O$5)*F$18, IF(B$10="60-40", (((E265/E$19)*P$4)+P$5)*F$18, 0)),0),"")</f>
        <v/>
      </c>
      <c r="G265" s="233" t="str">
        <f aca="false">IF(B265&lt;&gt;"",IFERROR((D265+F265),0),"")</f>
        <v/>
      </c>
      <c r="H265" s="234" t="str">
        <f aca="false">IF(B265&lt;&gt;"",IF(B$5="LECTURE",'Exam (LECTURE ONLY)'!N267,IF(B$5="PRACTICUM",OUTPUT!N267,IF(B$5="RESEARCH",OUTPUT!N267,IF(B$5="STUDENT FORMATION",OUTPUT!N267,"")))),"")</f>
        <v/>
      </c>
      <c r="I265" s="233" t="str">
        <f aca="false">IF(B265&lt;&gt;"",IFERROR(IF(B$10="80-20", (((H265/H$19)*O$4)+O$5)*I$19, IF(B$10="60-40", (((H265/H$19)*P$4)+P$5)*I$19, 0)),0),"")</f>
        <v/>
      </c>
      <c r="J265" s="235" t="str">
        <f aca="false">IFERROR((G265+I265),"")</f>
        <v/>
      </c>
      <c r="K265" s="236" t="str">
        <f aca="false">IF(B265&lt;&gt;"",'Database (LECTURE-RES-PRAC)'!BN262, "")</f>
        <v/>
      </c>
      <c r="L265" s="232" t="str">
        <f aca="false">IF(B265&lt;&gt;"",IFERROR(IF(B$10="80-20", (((K265/K$19)*O$4)+O$5)*L$18, IF(B$10="60-40", (((K265/K$19)*P$4)+P$5)*L$18, 0)),0),"")</f>
        <v/>
      </c>
      <c r="M265" s="236" t="str">
        <f aca="false">IF(B265&lt;&gt;"",'Database (LECTURE-RES-PRAC)'!BO262, "")</f>
        <v/>
      </c>
      <c r="N265" s="232" t="str">
        <f aca="false">IF(B265&lt;&gt;"",IFERROR(IF(B$10="80-20", (((M265/M$19)*O$4)+O$5)*N$18, IF(B$10="60-40", (((M265/M$19)*P$4)+P$5)*N$18, 0)),0),"")</f>
        <v/>
      </c>
      <c r="O265" s="233" t="str">
        <f aca="false">IFERROR((L265+N265),"")</f>
        <v/>
      </c>
      <c r="P265" s="234" t="str">
        <f aca="false">IF(B265&lt;&gt;"",IF(B$5="LECTURE",'Exam (LECTURE ONLY)'!Y267,IF(B$5="PRACTICUM",OUTPUT!Z267,IF(B$5="RESEARCH",OUTPUT!Z267,IF(B$5="STUDENT FORMATION",OUTPUT!Z267,"")))),"")</f>
        <v/>
      </c>
      <c r="Q265" s="233" t="str">
        <f aca="false">IF(B265&lt;&gt;"",IFERROR(IF(B$10="80-20", (((P265/P$19)*O$4)+O$5)*Q$19, IF(B$10="60-40", (((P265/P$19)*P$4)+P$5)*Q$19, 0)),0),"")</f>
        <v/>
      </c>
      <c r="R265" s="235" t="str">
        <f aca="false">IFERROR((O265+Q265),"")</f>
        <v/>
      </c>
      <c r="S265" s="236" t="str">
        <f aca="false">IF(B265&lt;&gt;"",'Database (LECTURE-RES-PRAC)'!CT262, "")</f>
        <v/>
      </c>
      <c r="T265" s="232" t="str">
        <f aca="false">IF(B265&lt;&gt;"",IFERROR(IF(B$10="80-20", (((S265/S$19)*O$4)+O$5)*T$18, IF(B$10="60-40", (((S265/S$19)*P$4)+P$5)*T$18, 0)),0),"")</f>
        <v/>
      </c>
      <c r="U265" s="236" t="str">
        <f aca="false">IF(B265&lt;&gt;"",'Database (LECTURE-RES-PRAC)'!CU262, "")</f>
        <v/>
      </c>
      <c r="V265" s="232" t="str">
        <f aca="false">IF(B265&lt;&gt;"",IFERROR(IF(B$10="80-20", (((U265/U$19)*O$4)+O$5)*V$18, IF(B$10="60-40", (((U265/U$19)*P$4)+P$5)*V$18, 0)),0),"")</f>
        <v/>
      </c>
      <c r="W265" s="233" t="str">
        <f aca="false">IFERROR((T265+V265),"")</f>
        <v/>
      </c>
      <c r="X265" s="234" t="str">
        <f aca="false">IF(B265&lt;&gt;"",IF(B$5="LECTURE",'Exam (LECTURE ONLY)'!AJ267,IF(B$5="PRACTICUM",OUTPUT!AJ267,IF(B$5="RESEARCH",OUTPUT!AJ267,IF(B$5="STUDENT FORMATION",OUTPUT!AJ267,"")))),"")</f>
        <v/>
      </c>
      <c r="Y265" s="233" t="str">
        <f aca="false">IF(B265&lt;&gt;"",IFERROR(IF(B$10="80-20", (((X265/X$19)*O$4)+O$5)*Y$19, IF(B$10="60-40", (((X265/X$19)*P$4)+P$5)*Y$19, 0)),0),"")</f>
        <v/>
      </c>
      <c r="Z265" s="237" t="str">
        <f aca="false">IFERROR((W265+Y265),"")</f>
        <v/>
      </c>
      <c r="AA265" s="238" t="str">
        <f aca="false">IFERROR(IF(((J265+R265+Z265)/3)="","",((J265+R265+Z265)/3)),"")</f>
        <v/>
      </c>
      <c r="AB265" s="229" t="str">
        <f aca="false">IFERROR(IF(AA265="","",IF(AA265&gt;=75,"PASSED","FAILED")),"")</f>
        <v/>
      </c>
    </row>
    <row r="266" customFormat="false" ht="15.75" hidden="false" customHeight="true" outlineLevel="0" collapsed="false">
      <c r="A266" s="228" t="str">
        <f aca="false">IF(ISBLANK('Database (LECTURE-RES-PRAC)'!A263),"",'Database (LECTURE-RES-PRAC)'!A263)</f>
        <v/>
      </c>
      <c r="B266" s="229" t="str">
        <f aca="false">IF(ISBLANK('Database (LECTURE-RES-PRAC)'!B263),"",'Database (LECTURE-RES-PRAC)'!B263)</f>
        <v/>
      </c>
      <c r="C266" s="230" t="str">
        <f aca="false">IF(B266&lt;&gt;"",'Database (LECTURE-RES-PRAC)'!AH263, "")</f>
        <v/>
      </c>
      <c r="D266" s="231" t="str">
        <f aca="false">IF(B266&lt;&gt;"",IFERROR(IF(B$10="80-20", (((C266/C$19)*O$4)+O$5)*D$18, IF(B$10="60-40", (((C266/C$19)*P$4)+P$5)*D$18, 0)),0),"")</f>
        <v/>
      </c>
      <c r="E266" s="230" t="str">
        <f aca="false">IF(B266&lt;&gt;"",'Database (LECTURE-RES-PRAC)'!AI263,"")</f>
        <v/>
      </c>
      <c r="F266" s="232" t="str">
        <f aca="false">IF(B266&lt;&gt;"",IFERROR(IF(B$10="80-20", (((E266/E$19)*O$4)+O$5)*F$18, IF(B$10="60-40", (((E266/E$19)*P$4)+P$5)*F$18, 0)),0),"")</f>
        <v/>
      </c>
      <c r="G266" s="233" t="str">
        <f aca="false">IF(B266&lt;&gt;"",IFERROR((D266+F266),0),"")</f>
        <v/>
      </c>
      <c r="H266" s="234" t="str">
        <f aca="false">IF(B266&lt;&gt;"",IF(B$5="LECTURE",'Exam (LECTURE ONLY)'!N268,IF(B$5="PRACTICUM",OUTPUT!N268,IF(B$5="RESEARCH",OUTPUT!N268,IF(B$5="STUDENT FORMATION",OUTPUT!N268,"")))),"")</f>
        <v/>
      </c>
      <c r="I266" s="233" t="str">
        <f aca="false">IF(B266&lt;&gt;"",IFERROR(IF(B$10="80-20", (((H266/H$19)*O$4)+O$5)*I$19, IF(B$10="60-40", (((H266/H$19)*P$4)+P$5)*I$19, 0)),0),"")</f>
        <v/>
      </c>
      <c r="J266" s="235" t="str">
        <f aca="false">IFERROR((G266+I266),"")</f>
        <v/>
      </c>
      <c r="K266" s="236" t="str">
        <f aca="false">IF(B266&lt;&gt;"",'Database (LECTURE-RES-PRAC)'!BN263, "")</f>
        <v/>
      </c>
      <c r="L266" s="232" t="str">
        <f aca="false">IF(B266&lt;&gt;"",IFERROR(IF(B$10="80-20", (((K266/K$19)*O$4)+O$5)*L$18, IF(B$10="60-40", (((K266/K$19)*P$4)+P$5)*L$18, 0)),0),"")</f>
        <v/>
      </c>
      <c r="M266" s="236" t="str">
        <f aca="false">IF(B266&lt;&gt;"",'Database (LECTURE-RES-PRAC)'!BO263, "")</f>
        <v/>
      </c>
      <c r="N266" s="232" t="str">
        <f aca="false">IF(B266&lt;&gt;"",IFERROR(IF(B$10="80-20", (((M266/M$19)*O$4)+O$5)*N$18, IF(B$10="60-40", (((M266/M$19)*P$4)+P$5)*N$18, 0)),0),"")</f>
        <v/>
      </c>
      <c r="O266" s="233" t="str">
        <f aca="false">IFERROR((L266+N266),"")</f>
        <v/>
      </c>
      <c r="P266" s="234" t="str">
        <f aca="false">IF(B266&lt;&gt;"",IF(B$5="LECTURE",'Exam (LECTURE ONLY)'!Y268,IF(B$5="PRACTICUM",OUTPUT!Z268,IF(B$5="RESEARCH",OUTPUT!Z268,IF(B$5="STUDENT FORMATION",OUTPUT!Z268,"")))),"")</f>
        <v/>
      </c>
      <c r="Q266" s="233" t="str">
        <f aca="false">IF(B266&lt;&gt;"",IFERROR(IF(B$10="80-20", (((P266/P$19)*O$4)+O$5)*Q$19, IF(B$10="60-40", (((P266/P$19)*P$4)+P$5)*Q$19, 0)),0),"")</f>
        <v/>
      </c>
      <c r="R266" s="235" t="str">
        <f aca="false">IFERROR((O266+Q266),"")</f>
        <v/>
      </c>
      <c r="S266" s="236" t="str">
        <f aca="false">IF(B266&lt;&gt;"",'Database (LECTURE-RES-PRAC)'!CT263, "")</f>
        <v/>
      </c>
      <c r="T266" s="232" t="str">
        <f aca="false">IF(B266&lt;&gt;"",IFERROR(IF(B$10="80-20", (((S266/S$19)*O$4)+O$5)*T$18, IF(B$10="60-40", (((S266/S$19)*P$4)+P$5)*T$18, 0)),0),"")</f>
        <v/>
      </c>
      <c r="U266" s="236" t="str">
        <f aca="false">IF(B266&lt;&gt;"",'Database (LECTURE-RES-PRAC)'!CU263, "")</f>
        <v/>
      </c>
      <c r="V266" s="232" t="str">
        <f aca="false">IF(B266&lt;&gt;"",IFERROR(IF(B$10="80-20", (((U266/U$19)*O$4)+O$5)*V$18, IF(B$10="60-40", (((U266/U$19)*P$4)+P$5)*V$18, 0)),0),"")</f>
        <v/>
      </c>
      <c r="W266" s="233" t="str">
        <f aca="false">IFERROR((T266+V266),"")</f>
        <v/>
      </c>
      <c r="X266" s="234" t="str">
        <f aca="false">IF(B266&lt;&gt;"",IF(B$5="LECTURE",'Exam (LECTURE ONLY)'!AJ268,IF(B$5="PRACTICUM",OUTPUT!AJ268,IF(B$5="RESEARCH",OUTPUT!AJ268,IF(B$5="STUDENT FORMATION",OUTPUT!AJ268,"")))),"")</f>
        <v/>
      </c>
      <c r="Y266" s="233" t="str">
        <f aca="false">IF(B266&lt;&gt;"",IFERROR(IF(B$10="80-20", (((X266/X$19)*O$4)+O$5)*Y$19, IF(B$10="60-40", (((X266/X$19)*P$4)+P$5)*Y$19, 0)),0),"")</f>
        <v/>
      </c>
      <c r="Z266" s="237" t="str">
        <f aca="false">IFERROR((W266+Y266),"")</f>
        <v/>
      </c>
      <c r="AA266" s="238" t="str">
        <f aca="false">IFERROR(IF(((J266+R266+Z266)/3)="","",((J266+R266+Z266)/3)),"")</f>
        <v/>
      </c>
      <c r="AB266" s="229" t="str">
        <f aca="false">IFERROR(IF(AA266="","",IF(AA266&gt;=75,"PASSED","FAILED")),"")</f>
        <v/>
      </c>
    </row>
    <row r="267" customFormat="false" ht="15.75" hidden="false" customHeight="true" outlineLevel="0" collapsed="false">
      <c r="A267" s="183" t="str">
        <f aca="false">IF(ISBLANK('Database (LECTURE-RES-PRAC)'!A264),"",'Database (LECTURE-RES-PRAC)'!A264)</f>
        <v/>
      </c>
      <c r="B267" s="184" t="str">
        <f aca="false">IF(ISBLANK('Database (LECTURE-RES-PRAC)'!B264),"",'Database (LECTURE-RES-PRAC)'!B264)</f>
        <v/>
      </c>
      <c r="C267" s="230" t="str">
        <f aca="false">IF(B267&lt;&gt;"",'Database (LECTURE-RES-PRAC)'!AH264, "")</f>
        <v/>
      </c>
      <c r="D267" s="231" t="str">
        <f aca="false">IF(B267&lt;&gt;"",IFERROR(IF(B$10="80-20", (((C267/C$19)*O$4)+O$5)*D$18, IF(B$10="60-40", (((C267/C$19)*P$4)+P$5)*D$18, 0)),0),"")</f>
        <v/>
      </c>
      <c r="E267" s="230" t="str">
        <f aca="false">IF(B267&lt;&gt;"",'Database (LECTURE-RES-PRAC)'!AI264,"")</f>
        <v/>
      </c>
      <c r="F267" s="232" t="str">
        <f aca="false">IF(B267&lt;&gt;"",IFERROR(IF(B$10="80-20", (((E267/E$19)*O$4)+O$5)*F$18, IF(B$10="60-40", (((E267/E$19)*P$4)+P$5)*F$18, 0)),0),"")</f>
        <v/>
      </c>
      <c r="G267" s="233" t="str">
        <f aca="false">IF(B267&lt;&gt;"",IFERROR((D267+F267),0),"")</f>
        <v/>
      </c>
      <c r="H267" s="234" t="str">
        <f aca="false">IF(B267&lt;&gt;"",IF(B$5="LECTURE",'Exam (LECTURE ONLY)'!N269,IF(B$5="PRACTICUM",OUTPUT!N269,IF(B$5="RESEARCH",OUTPUT!N269,IF(B$5="STUDENT FORMATION",OUTPUT!N269,"")))),"")</f>
        <v/>
      </c>
      <c r="I267" s="233" t="str">
        <f aca="false">IF(B267&lt;&gt;"",IFERROR(IF(B$10="80-20", (((H267/H$19)*O$4)+O$5)*I$19, IF(B$10="60-40", (((H267/H$19)*P$4)+P$5)*I$19, 0)),0),"")</f>
        <v/>
      </c>
      <c r="J267" s="235" t="str">
        <f aca="false">IFERROR((G267+I267),"")</f>
        <v/>
      </c>
      <c r="K267" s="236" t="str">
        <f aca="false">IF(B267&lt;&gt;"",'Database (LECTURE-RES-PRAC)'!BN264, "")</f>
        <v/>
      </c>
      <c r="L267" s="232" t="str">
        <f aca="false">IF(B267&lt;&gt;"",IFERROR(IF(B$10="80-20", (((K267/K$19)*O$4)+O$5)*L$18, IF(B$10="60-40", (((K267/K$19)*P$4)+P$5)*L$18, 0)),0),"")</f>
        <v/>
      </c>
      <c r="M267" s="236" t="str">
        <f aca="false">IF(B267&lt;&gt;"",'Database (LECTURE-RES-PRAC)'!BO264, "")</f>
        <v/>
      </c>
      <c r="N267" s="232" t="str">
        <f aca="false">IF(B267&lt;&gt;"",IFERROR(IF(B$10="80-20", (((M267/M$19)*O$4)+O$5)*N$18, IF(B$10="60-40", (((M267/M$19)*P$4)+P$5)*N$18, 0)),0),"")</f>
        <v/>
      </c>
      <c r="O267" s="233" t="str">
        <f aca="false">IFERROR((L267+N267),"")</f>
        <v/>
      </c>
      <c r="P267" s="234" t="str">
        <f aca="false">IF(B267&lt;&gt;"",IF(B$5="LECTURE",'Exam (LECTURE ONLY)'!Y269,IF(B$5="PRACTICUM",OUTPUT!Z269,IF(B$5="RESEARCH",OUTPUT!Z269,IF(B$5="STUDENT FORMATION",OUTPUT!Z269,"")))),"")</f>
        <v/>
      </c>
      <c r="Q267" s="233" t="str">
        <f aca="false">IF(B267&lt;&gt;"",IFERROR(IF(B$10="80-20", (((P267/P$19)*O$4)+O$5)*Q$19, IF(B$10="60-40", (((P267/P$19)*P$4)+P$5)*Q$19, 0)),0),"")</f>
        <v/>
      </c>
      <c r="R267" s="235" t="str">
        <f aca="false">IFERROR((O267+Q267),"")</f>
        <v/>
      </c>
      <c r="S267" s="236" t="str">
        <f aca="false">IF(B267&lt;&gt;"",'Database (LECTURE-RES-PRAC)'!CT264, "")</f>
        <v/>
      </c>
      <c r="T267" s="232" t="str">
        <f aca="false">IF(B267&lt;&gt;"",IFERROR(IF(B$10="80-20", (((S267/S$19)*O$4)+O$5)*T$18, IF(B$10="60-40", (((S267/S$19)*P$4)+P$5)*T$18, 0)),0),"")</f>
        <v/>
      </c>
      <c r="U267" s="236" t="str">
        <f aca="false">IF(B267&lt;&gt;"",'Database (LECTURE-RES-PRAC)'!CU264, "")</f>
        <v/>
      </c>
      <c r="V267" s="232" t="str">
        <f aca="false">IF(B267&lt;&gt;"",IFERROR(IF(B$10="80-20", (((U267/U$19)*O$4)+O$5)*V$18, IF(B$10="60-40", (((U267/U$19)*P$4)+P$5)*V$18, 0)),0),"")</f>
        <v/>
      </c>
      <c r="W267" s="233" t="str">
        <f aca="false">IFERROR((T267+V267),"")</f>
        <v/>
      </c>
      <c r="X267" s="234" t="str">
        <f aca="false">IF(B267&lt;&gt;"",IF(B$5="LECTURE",'Exam (LECTURE ONLY)'!AJ269,IF(B$5="PRACTICUM",OUTPUT!AJ269,IF(B$5="RESEARCH",OUTPUT!AJ269,IF(B$5="STUDENT FORMATION",OUTPUT!AJ269,"")))),"")</f>
        <v/>
      </c>
      <c r="Y267" s="233" t="str">
        <f aca="false">IF(B267&lt;&gt;"",IFERROR(IF(B$10="80-20", (((X267/X$19)*O$4)+O$5)*Y$19, IF(B$10="60-40", (((X267/X$19)*P$4)+P$5)*Y$19, 0)),0),"")</f>
        <v/>
      </c>
      <c r="Z267" s="237" t="str">
        <f aca="false">IFERROR((W267+Y267),"")</f>
        <v/>
      </c>
      <c r="AA267" s="238" t="str">
        <f aca="false">IFERROR(IF(((J267+R267+Z267)/3)="","",((J267+R267+Z267)/3)),"")</f>
        <v/>
      </c>
      <c r="AB267" s="229" t="str">
        <f aca="false">IFERROR(IF(AA267="","",IF(AA267&gt;=75,"PASSED","FAILED")),"")</f>
        <v/>
      </c>
    </row>
    <row r="268" customFormat="false" ht="15.75" hidden="false" customHeight="true" outlineLevel="0" collapsed="false">
      <c r="A268" s="228" t="str">
        <f aca="false">IF(ISBLANK('Database (LECTURE-RES-PRAC)'!A265),"",'Database (LECTURE-RES-PRAC)'!A265)</f>
        <v/>
      </c>
      <c r="B268" s="229" t="str">
        <f aca="false">IF(ISBLANK('Database (LECTURE-RES-PRAC)'!B265),"",'Database (LECTURE-RES-PRAC)'!B265)</f>
        <v/>
      </c>
      <c r="C268" s="230" t="str">
        <f aca="false">IF(B268&lt;&gt;"",'Database (LECTURE-RES-PRAC)'!AH265, "")</f>
        <v/>
      </c>
      <c r="D268" s="231" t="str">
        <f aca="false">IF(B268&lt;&gt;"",IFERROR(IF(B$10="80-20", (((C268/C$19)*O$4)+O$5)*D$18, IF(B$10="60-40", (((C268/C$19)*P$4)+P$5)*D$18, 0)),0),"")</f>
        <v/>
      </c>
      <c r="E268" s="230" t="str">
        <f aca="false">IF(B268&lt;&gt;"",'Database (LECTURE-RES-PRAC)'!AI265,"")</f>
        <v/>
      </c>
      <c r="F268" s="232" t="str">
        <f aca="false">IF(B268&lt;&gt;"",IFERROR(IF(B$10="80-20", (((E268/E$19)*O$4)+O$5)*F$18, IF(B$10="60-40", (((E268/E$19)*P$4)+P$5)*F$18, 0)),0),"")</f>
        <v/>
      </c>
      <c r="G268" s="233" t="str">
        <f aca="false">IF(B268&lt;&gt;"",IFERROR((D268+F268),0),"")</f>
        <v/>
      </c>
      <c r="H268" s="234" t="str">
        <f aca="false">IF(B268&lt;&gt;"",IF(B$5="LECTURE",'Exam (LECTURE ONLY)'!N270,IF(B$5="PRACTICUM",OUTPUT!N270,IF(B$5="RESEARCH",OUTPUT!N270,IF(B$5="STUDENT FORMATION",OUTPUT!N270,"")))),"")</f>
        <v/>
      </c>
      <c r="I268" s="233" t="str">
        <f aca="false">IF(B268&lt;&gt;"",IFERROR(IF(B$10="80-20", (((H268/H$19)*O$4)+O$5)*I$19, IF(B$10="60-40", (((H268/H$19)*P$4)+P$5)*I$19, 0)),0),"")</f>
        <v/>
      </c>
      <c r="J268" s="235" t="str">
        <f aca="false">IFERROR((G268+I268),"")</f>
        <v/>
      </c>
      <c r="K268" s="236" t="str">
        <f aca="false">IF(B268&lt;&gt;"",'Database (LECTURE-RES-PRAC)'!BN265, "")</f>
        <v/>
      </c>
      <c r="L268" s="232" t="str">
        <f aca="false">IF(B268&lt;&gt;"",IFERROR(IF(B$10="80-20", (((K268/K$19)*O$4)+O$5)*L$18, IF(B$10="60-40", (((K268/K$19)*P$4)+P$5)*L$18, 0)),0),"")</f>
        <v/>
      </c>
      <c r="M268" s="236" t="str">
        <f aca="false">IF(B268&lt;&gt;"",'Database (LECTURE-RES-PRAC)'!BO265, "")</f>
        <v/>
      </c>
      <c r="N268" s="232" t="str">
        <f aca="false">IF(B268&lt;&gt;"",IFERROR(IF(B$10="80-20", (((M268/M$19)*O$4)+O$5)*N$18, IF(B$10="60-40", (((M268/M$19)*P$4)+P$5)*N$18, 0)),0),"")</f>
        <v/>
      </c>
      <c r="O268" s="233" t="str">
        <f aca="false">IFERROR((L268+N268),"")</f>
        <v/>
      </c>
      <c r="P268" s="234" t="str">
        <f aca="false">IF(B268&lt;&gt;"",IF(B$5="LECTURE",'Exam (LECTURE ONLY)'!Y270,IF(B$5="PRACTICUM",OUTPUT!Z270,IF(B$5="RESEARCH",OUTPUT!Z270,IF(B$5="STUDENT FORMATION",OUTPUT!Z270,"")))),"")</f>
        <v/>
      </c>
      <c r="Q268" s="233" t="str">
        <f aca="false">IF(B268&lt;&gt;"",IFERROR(IF(B$10="80-20", (((P268/P$19)*O$4)+O$5)*Q$19, IF(B$10="60-40", (((P268/P$19)*P$4)+P$5)*Q$19, 0)),0),"")</f>
        <v/>
      </c>
      <c r="R268" s="235" t="str">
        <f aca="false">IFERROR((O268+Q268),"")</f>
        <v/>
      </c>
      <c r="S268" s="236" t="str">
        <f aca="false">IF(B268&lt;&gt;"",'Database (LECTURE-RES-PRAC)'!CT265, "")</f>
        <v/>
      </c>
      <c r="T268" s="232" t="str">
        <f aca="false">IF(B268&lt;&gt;"",IFERROR(IF(B$10="80-20", (((S268/S$19)*O$4)+O$5)*T$18, IF(B$10="60-40", (((S268/S$19)*P$4)+P$5)*T$18, 0)),0),"")</f>
        <v/>
      </c>
      <c r="U268" s="236" t="str">
        <f aca="false">IF(B268&lt;&gt;"",'Database (LECTURE-RES-PRAC)'!CU265, "")</f>
        <v/>
      </c>
      <c r="V268" s="232" t="str">
        <f aca="false">IF(B268&lt;&gt;"",IFERROR(IF(B$10="80-20", (((U268/U$19)*O$4)+O$5)*V$18, IF(B$10="60-40", (((U268/U$19)*P$4)+P$5)*V$18, 0)),0),"")</f>
        <v/>
      </c>
      <c r="W268" s="233" t="str">
        <f aca="false">IFERROR((T268+V268),"")</f>
        <v/>
      </c>
      <c r="X268" s="234" t="str">
        <f aca="false">IF(B268&lt;&gt;"",IF(B$5="LECTURE",'Exam (LECTURE ONLY)'!AJ270,IF(B$5="PRACTICUM",OUTPUT!AJ270,IF(B$5="RESEARCH",OUTPUT!AJ270,IF(B$5="STUDENT FORMATION",OUTPUT!AJ270,"")))),"")</f>
        <v/>
      </c>
      <c r="Y268" s="233" t="str">
        <f aca="false">IF(B268&lt;&gt;"",IFERROR(IF(B$10="80-20", (((X268/X$19)*O$4)+O$5)*Y$19, IF(B$10="60-40", (((X268/X$19)*P$4)+P$5)*Y$19, 0)),0),"")</f>
        <v/>
      </c>
      <c r="Z268" s="237" t="str">
        <f aca="false">IFERROR((W268+Y268),"")</f>
        <v/>
      </c>
      <c r="AA268" s="238" t="str">
        <f aca="false">IFERROR(IF(((J268+R268+Z268)/3)="","",((J268+R268+Z268)/3)),"")</f>
        <v/>
      </c>
      <c r="AB268" s="229" t="str">
        <f aca="false">IFERROR(IF(AA268="","",IF(AA268&gt;=75,"PASSED","FAILED")),"")</f>
        <v/>
      </c>
    </row>
    <row r="269" customFormat="false" ht="15.75" hidden="false" customHeight="true" outlineLevel="0" collapsed="false">
      <c r="A269" s="183" t="str">
        <f aca="false">IF(ISBLANK('Database (LECTURE-RES-PRAC)'!A266),"",'Database (LECTURE-RES-PRAC)'!A266)</f>
        <v/>
      </c>
      <c r="B269" s="184" t="str">
        <f aca="false">IF(ISBLANK('Database (LECTURE-RES-PRAC)'!B266),"",'Database (LECTURE-RES-PRAC)'!B266)</f>
        <v/>
      </c>
      <c r="C269" s="230" t="str">
        <f aca="false">IF(B269&lt;&gt;"",'Database (LECTURE-RES-PRAC)'!AH266, "")</f>
        <v/>
      </c>
      <c r="D269" s="231" t="str">
        <f aca="false">IF(B269&lt;&gt;"",IFERROR(IF(B$10="80-20", (((C269/C$19)*O$4)+O$5)*D$18, IF(B$10="60-40", (((C269/C$19)*P$4)+P$5)*D$18, 0)),0),"")</f>
        <v/>
      </c>
      <c r="E269" s="230" t="str">
        <f aca="false">IF(B269&lt;&gt;"",'Database (LECTURE-RES-PRAC)'!AI266,"")</f>
        <v/>
      </c>
      <c r="F269" s="232" t="str">
        <f aca="false">IF(B269&lt;&gt;"",IFERROR(IF(B$10="80-20", (((E269/E$19)*O$4)+O$5)*F$18, IF(B$10="60-40", (((E269/E$19)*P$4)+P$5)*F$18, 0)),0),"")</f>
        <v/>
      </c>
      <c r="G269" s="233" t="str">
        <f aca="false">IF(B269&lt;&gt;"",IFERROR((D269+F269),0),"")</f>
        <v/>
      </c>
      <c r="H269" s="234" t="str">
        <f aca="false">IF(B269&lt;&gt;"",IF(B$5="LECTURE",'Exam (LECTURE ONLY)'!N271,IF(B$5="PRACTICUM",OUTPUT!N271,IF(B$5="RESEARCH",OUTPUT!N271,IF(B$5="STUDENT FORMATION",OUTPUT!N271,"")))),"")</f>
        <v/>
      </c>
      <c r="I269" s="233" t="str">
        <f aca="false">IF(B269&lt;&gt;"",IFERROR(IF(B$10="80-20", (((H269/H$19)*O$4)+O$5)*I$19, IF(B$10="60-40", (((H269/H$19)*P$4)+P$5)*I$19, 0)),0),"")</f>
        <v/>
      </c>
      <c r="J269" s="235" t="str">
        <f aca="false">IFERROR((G269+I269),"")</f>
        <v/>
      </c>
      <c r="K269" s="236" t="str">
        <f aca="false">IF(B269&lt;&gt;"",'Database (LECTURE-RES-PRAC)'!BN266, "")</f>
        <v/>
      </c>
      <c r="L269" s="232" t="str">
        <f aca="false">IF(B269&lt;&gt;"",IFERROR(IF(B$10="80-20", (((K269/K$19)*O$4)+O$5)*L$18, IF(B$10="60-40", (((K269/K$19)*P$4)+P$5)*L$18, 0)),0),"")</f>
        <v/>
      </c>
      <c r="M269" s="236" t="str">
        <f aca="false">IF(B269&lt;&gt;"",'Database (LECTURE-RES-PRAC)'!BO266, "")</f>
        <v/>
      </c>
      <c r="N269" s="232" t="str">
        <f aca="false">IF(B269&lt;&gt;"",IFERROR(IF(B$10="80-20", (((M269/M$19)*O$4)+O$5)*N$18, IF(B$10="60-40", (((M269/M$19)*P$4)+P$5)*N$18, 0)),0),"")</f>
        <v/>
      </c>
      <c r="O269" s="233" t="str">
        <f aca="false">IFERROR((L269+N269),"")</f>
        <v/>
      </c>
      <c r="P269" s="234" t="str">
        <f aca="false">IF(B269&lt;&gt;"",IF(B$5="LECTURE",'Exam (LECTURE ONLY)'!Y271,IF(B$5="PRACTICUM",OUTPUT!Z271,IF(B$5="RESEARCH",OUTPUT!Z271,IF(B$5="STUDENT FORMATION",OUTPUT!Z271,"")))),"")</f>
        <v/>
      </c>
      <c r="Q269" s="233" t="str">
        <f aca="false">IF(B269&lt;&gt;"",IFERROR(IF(B$10="80-20", (((P269/P$19)*O$4)+O$5)*Q$19, IF(B$10="60-40", (((P269/P$19)*P$4)+P$5)*Q$19, 0)),0),"")</f>
        <v/>
      </c>
      <c r="R269" s="235" t="str">
        <f aca="false">IFERROR((O269+Q269),"")</f>
        <v/>
      </c>
      <c r="S269" s="236" t="str">
        <f aca="false">IF(B269&lt;&gt;"",'Database (LECTURE-RES-PRAC)'!CT266, "")</f>
        <v/>
      </c>
      <c r="T269" s="232" t="str">
        <f aca="false">IF(B269&lt;&gt;"",IFERROR(IF(B$10="80-20", (((S269/S$19)*O$4)+O$5)*T$18, IF(B$10="60-40", (((S269/S$19)*P$4)+P$5)*T$18, 0)),0),"")</f>
        <v/>
      </c>
      <c r="U269" s="236" t="str">
        <f aca="false">IF(B269&lt;&gt;"",'Database (LECTURE-RES-PRAC)'!CU266, "")</f>
        <v/>
      </c>
      <c r="V269" s="232" t="str">
        <f aca="false">IF(B269&lt;&gt;"",IFERROR(IF(B$10="80-20", (((U269/U$19)*O$4)+O$5)*V$18, IF(B$10="60-40", (((U269/U$19)*P$4)+P$5)*V$18, 0)),0),"")</f>
        <v/>
      </c>
      <c r="W269" s="233" t="str">
        <f aca="false">IFERROR((T269+V269),"")</f>
        <v/>
      </c>
      <c r="X269" s="234" t="str">
        <f aca="false">IF(B269&lt;&gt;"",IF(B$5="LECTURE",'Exam (LECTURE ONLY)'!AJ271,IF(B$5="PRACTICUM",OUTPUT!AJ271,IF(B$5="RESEARCH",OUTPUT!AJ271,IF(B$5="STUDENT FORMATION",OUTPUT!AJ271,"")))),"")</f>
        <v/>
      </c>
      <c r="Y269" s="233" t="str">
        <f aca="false">IF(B269&lt;&gt;"",IFERROR(IF(B$10="80-20", (((X269/X$19)*O$4)+O$5)*Y$19, IF(B$10="60-40", (((X269/X$19)*P$4)+P$5)*Y$19, 0)),0),"")</f>
        <v/>
      </c>
      <c r="Z269" s="237" t="str">
        <f aca="false">IFERROR((W269+Y269),"")</f>
        <v/>
      </c>
      <c r="AA269" s="238" t="str">
        <f aca="false">IFERROR(IF(((J269+R269+Z269)/3)="","",((J269+R269+Z269)/3)),"")</f>
        <v/>
      </c>
      <c r="AB269" s="229" t="str">
        <f aca="false">IFERROR(IF(AA269="","",IF(AA269&gt;=75,"PASSED","FAILED")),"")</f>
        <v/>
      </c>
    </row>
    <row r="270" customFormat="false" ht="15.75" hidden="false" customHeight="true" outlineLevel="0" collapsed="false">
      <c r="A270" s="228" t="str">
        <f aca="false">IF(ISBLANK('Database (LECTURE-RES-PRAC)'!A267),"",'Database (LECTURE-RES-PRAC)'!A267)</f>
        <v/>
      </c>
      <c r="B270" s="229" t="str">
        <f aca="false">IF(ISBLANK('Database (LECTURE-RES-PRAC)'!B267),"",'Database (LECTURE-RES-PRAC)'!B267)</f>
        <v/>
      </c>
      <c r="C270" s="230" t="str">
        <f aca="false">IF(B270&lt;&gt;"",'Database (LECTURE-RES-PRAC)'!AH267, "")</f>
        <v/>
      </c>
      <c r="D270" s="231" t="str">
        <f aca="false">IF(B270&lt;&gt;"",IFERROR(IF(B$10="80-20", (((C270/C$19)*O$4)+O$5)*D$18, IF(B$10="60-40", (((C270/C$19)*P$4)+P$5)*D$18, 0)),0),"")</f>
        <v/>
      </c>
      <c r="E270" s="230" t="str">
        <f aca="false">IF(B270&lt;&gt;"",'Database (LECTURE-RES-PRAC)'!AI267,"")</f>
        <v/>
      </c>
      <c r="F270" s="232" t="str">
        <f aca="false">IF(B270&lt;&gt;"",IFERROR(IF(B$10="80-20", (((E270/E$19)*O$4)+O$5)*F$18, IF(B$10="60-40", (((E270/E$19)*P$4)+P$5)*F$18, 0)),0),"")</f>
        <v/>
      </c>
      <c r="G270" s="233" t="str">
        <f aca="false">IF(B270&lt;&gt;"",IFERROR((D270+F270),0),"")</f>
        <v/>
      </c>
      <c r="H270" s="234" t="str">
        <f aca="false">IF(B270&lt;&gt;"",IF(B$5="LECTURE",'Exam (LECTURE ONLY)'!N272,IF(B$5="PRACTICUM",OUTPUT!N272,IF(B$5="RESEARCH",OUTPUT!N272,IF(B$5="STUDENT FORMATION",OUTPUT!N272,"")))),"")</f>
        <v/>
      </c>
      <c r="I270" s="233" t="str">
        <f aca="false">IF(B270&lt;&gt;"",IFERROR(IF(B$10="80-20", (((H270/H$19)*O$4)+O$5)*I$19, IF(B$10="60-40", (((H270/H$19)*P$4)+P$5)*I$19, 0)),0),"")</f>
        <v/>
      </c>
      <c r="J270" s="235" t="str">
        <f aca="false">IFERROR((G270+I270),"")</f>
        <v/>
      </c>
      <c r="K270" s="236" t="str">
        <f aca="false">IF(B270&lt;&gt;"",'Database (LECTURE-RES-PRAC)'!BN267, "")</f>
        <v/>
      </c>
      <c r="L270" s="232" t="str">
        <f aca="false">IF(B270&lt;&gt;"",IFERROR(IF(B$10="80-20", (((K270/K$19)*O$4)+O$5)*L$18, IF(B$10="60-40", (((K270/K$19)*P$4)+P$5)*L$18, 0)),0),"")</f>
        <v/>
      </c>
      <c r="M270" s="236" t="str">
        <f aca="false">IF(B270&lt;&gt;"",'Database (LECTURE-RES-PRAC)'!BO267, "")</f>
        <v/>
      </c>
      <c r="N270" s="232" t="str">
        <f aca="false">IF(B270&lt;&gt;"",IFERROR(IF(B$10="80-20", (((M270/M$19)*O$4)+O$5)*N$18, IF(B$10="60-40", (((M270/M$19)*P$4)+P$5)*N$18, 0)),0),"")</f>
        <v/>
      </c>
      <c r="O270" s="233" t="str">
        <f aca="false">IFERROR((L270+N270),"")</f>
        <v/>
      </c>
      <c r="P270" s="234" t="str">
        <f aca="false">IF(B270&lt;&gt;"",IF(B$5="LECTURE",'Exam (LECTURE ONLY)'!Y272,IF(B$5="PRACTICUM",OUTPUT!Z272,IF(B$5="RESEARCH",OUTPUT!Z272,IF(B$5="STUDENT FORMATION",OUTPUT!Z272,"")))),"")</f>
        <v/>
      </c>
      <c r="Q270" s="233" t="str">
        <f aca="false">IF(B270&lt;&gt;"",IFERROR(IF(B$10="80-20", (((P270/P$19)*O$4)+O$5)*Q$19, IF(B$10="60-40", (((P270/P$19)*P$4)+P$5)*Q$19, 0)),0),"")</f>
        <v/>
      </c>
      <c r="R270" s="235" t="str">
        <f aca="false">IFERROR((O270+Q270),"")</f>
        <v/>
      </c>
      <c r="S270" s="236" t="str">
        <f aca="false">IF(B270&lt;&gt;"",'Database (LECTURE-RES-PRAC)'!CT267, "")</f>
        <v/>
      </c>
      <c r="T270" s="232" t="str">
        <f aca="false">IF(B270&lt;&gt;"",IFERROR(IF(B$10="80-20", (((S270/S$19)*O$4)+O$5)*T$18, IF(B$10="60-40", (((S270/S$19)*P$4)+P$5)*T$18, 0)),0),"")</f>
        <v/>
      </c>
      <c r="U270" s="236" t="str">
        <f aca="false">IF(B270&lt;&gt;"",'Database (LECTURE-RES-PRAC)'!CU267, "")</f>
        <v/>
      </c>
      <c r="V270" s="232" t="str">
        <f aca="false">IF(B270&lt;&gt;"",IFERROR(IF(B$10="80-20", (((U270/U$19)*O$4)+O$5)*V$18, IF(B$10="60-40", (((U270/U$19)*P$4)+P$5)*V$18, 0)),0),"")</f>
        <v/>
      </c>
      <c r="W270" s="233" t="str">
        <f aca="false">IFERROR((T270+V270),"")</f>
        <v/>
      </c>
      <c r="X270" s="234" t="str">
        <f aca="false">IF(B270&lt;&gt;"",IF(B$5="LECTURE",'Exam (LECTURE ONLY)'!AJ272,IF(B$5="PRACTICUM",OUTPUT!AJ272,IF(B$5="RESEARCH",OUTPUT!AJ272,IF(B$5="STUDENT FORMATION",OUTPUT!AJ272,"")))),"")</f>
        <v/>
      </c>
      <c r="Y270" s="233" t="str">
        <f aca="false">IF(B270&lt;&gt;"",IFERROR(IF(B$10="80-20", (((X270/X$19)*O$4)+O$5)*Y$19, IF(B$10="60-40", (((X270/X$19)*P$4)+P$5)*Y$19, 0)),0),"")</f>
        <v/>
      </c>
      <c r="Z270" s="237" t="str">
        <f aca="false">IFERROR((W270+Y270),"")</f>
        <v/>
      </c>
      <c r="AA270" s="238" t="str">
        <f aca="false">IFERROR(IF(((J270+R270+Z270)/3)="","",((J270+R270+Z270)/3)),"")</f>
        <v/>
      </c>
      <c r="AB270" s="229" t="str">
        <f aca="false">IFERROR(IF(AA270="","",IF(AA270&gt;=75,"PASSED","FAILED")),"")</f>
        <v/>
      </c>
    </row>
    <row r="271" customFormat="false" ht="15.75" hidden="false" customHeight="true" outlineLevel="0" collapsed="false">
      <c r="A271" s="183" t="str">
        <f aca="false">IF(ISBLANK('Database (LECTURE-RES-PRAC)'!A268),"",'Database (LECTURE-RES-PRAC)'!A268)</f>
        <v/>
      </c>
      <c r="B271" s="184" t="str">
        <f aca="false">IF(ISBLANK('Database (LECTURE-RES-PRAC)'!B268),"",'Database (LECTURE-RES-PRAC)'!B268)</f>
        <v/>
      </c>
      <c r="C271" s="230" t="str">
        <f aca="false">IF(B271&lt;&gt;"",'Database (LECTURE-RES-PRAC)'!AH268, "")</f>
        <v/>
      </c>
      <c r="D271" s="231" t="str">
        <f aca="false">IF(B271&lt;&gt;"",IFERROR(IF(B$10="80-20", (((C271/C$19)*O$4)+O$5)*D$18, IF(B$10="60-40", (((C271/C$19)*P$4)+P$5)*D$18, 0)),0),"")</f>
        <v/>
      </c>
      <c r="E271" s="230" t="str">
        <f aca="false">IF(B271&lt;&gt;"",'Database (LECTURE-RES-PRAC)'!AI268,"")</f>
        <v/>
      </c>
      <c r="F271" s="232" t="str">
        <f aca="false">IF(B271&lt;&gt;"",IFERROR(IF(B$10="80-20", (((E271/E$19)*O$4)+O$5)*F$18, IF(B$10="60-40", (((E271/E$19)*P$4)+P$5)*F$18, 0)),0),"")</f>
        <v/>
      </c>
      <c r="G271" s="233" t="str">
        <f aca="false">IF(B271&lt;&gt;"",IFERROR((D271+F271),0),"")</f>
        <v/>
      </c>
      <c r="H271" s="234" t="str">
        <f aca="false">IF(B271&lt;&gt;"",IF(B$5="LECTURE",'Exam (LECTURE ONLY)'!N273,IF(B$5="PRACTICUM",OUTPUT!N273,IF(B$5="RESEARCH",OUTPUT!N273,IF(B$5="STUDENT FORMATION",OUTPUT!N273,"")))),"")</f>
        <v/>
      </c>
      <c r="I271" s="233" t="str">
        <f aca="false">IF(B271&lt;&gt;"",IFERROR(IF(B$10="80-20", (((H271/H$19)*O$4)+O$5)*I$19, IF(B$10="60-40", (((H271/H$19)*P$4)+P$5)*I$19, 0)),0),"")</f>
        <v/>
      </c>
      <c r="J271" s="235" t="str">
        <f aca="false">IFERROR((G271+I271),"")</f>
        <v/>
      </c>
      <c r="K271" s="236" t="str">
        <f aca="false">IF(B271&lt;&gt;"",'Database (LECTURE-RES-PRAC)'!BN268, "")</f>
        <v/>
      </c>
      <c r="L271" s="232" t="str">
        <f aca="false">IF(B271&lt;&gt;"",IFERROR(IF(B$10="80-20", (((K271/K$19)*O$4)+O$5)*L$18, IF(B$10="60-40", (((K271/K$19)*P$4)+P$5)*L$18, 0)),0),"")</f>
        <v/>
      </c>
      <c r="M271" s="236" t="str">
        <f aca="false">IF(B271&lt;&gt;"",'Database (LECTURE-RES-PRAC)'!BO268, "")</f>
        <v/>
      </c>
      <c r="N271" s="232" t="str">
        <f aca="false">IF(B271&lt;&gt;"",IFERROR(IF(B$10="80-20", (((M271/M$19)*O$4)+O$5)*N$18, IF(B$10="60-40", (((M271/M$19)*P$4)+P$5)*N$18, 0)),0),"")</f>
        <v/>
      </c>
      <c r="O271" s="233" t="str">
        <f aca="false">IFERROR((L271+N271),"")</f>
        <v/>
      </c>
      <c r="P271" s="234" t="str">
        <f aca="false">IF(B271&lt;&gt;"",IF(B$5="LECTURE",'Exam (LECTURE ONLY)'!Y273,IF(B$5="PRACTICUM",OUTPUT!Z273,IF(B$5="RESEARCH",OUTPUT!Z273,IF(B$5="STUDENT FORMATION",OUTPUT!Z273,"")))),"")</f>
        <v/>
      </c>
      <c r="Q271" s="233" t="str">
        <f aca="false">IF(B271&lt;&gt;"",IFERROR(IF(B$10="80-20", (((P271/P$19)*O$4)+O$5)*Q$19, IF(B$10="60-40", (((P271/P$19)*P$4)+P$5)*Q$19, 0)),0),"")</f>
        <v/>
      </c>
      <c r="R271" s="235" t="str">
        <f aca="false">IFERROR((O271+Q271),"")</f>
        <v/>
      </c>
      <c r="S271" s="236" t="str">
        <f aca="false">IF(B271&lt;&gt;"",'Database (LECTURE-RES-PRAC)'!CT268, "")</f>
        <v/>
      </c>
      <c r="T271" s="232" t="str">
        <f aca="false">IF(B271&lt;&gt;"",IFERROR(IF(B$10="80-20", (((S271/S$19)*O$4)+O$5)*T$18, IF(B$10="60-40", (((S271/S$19)*P$4)+P$5)*T$18, 0)),0),"")</f>
        <v/>
      </c>
      <c r="U271" s="236" t="str">
        <f aca="false">IF(B271&lt;&gt;"",'Database (LECTURE-RES-PRAC)'!CU268, "")</f>
        <v/>
      </c>
      <c r="V271" s="232" t="str">
        <f aca="false">IF(B271&lt;&gt;"",IFERROR(IF(B$10="80-20", (((U271/U$19)*O$4)+O$5)*V$18, IF(B$10="60-40", (((U271/U$19)*P$4)+P$5)*V$18, 0)),0),"")</f>
        <v/>
      </c>
      <c r="W271" s="233" t="str">
        <f aca="false">IFERROR((T271+V271),"")</f>
        <v/>
      </c>
      <c r="X271" s="234" t="str">
        <f aca="false">IF(B271&lt;&gt;"",IF(B$5="LECTURE",'Exam (LECTURE ONLY)'!AJ273,IF(B$5="PRACTICUM",OUTPUT!AJ273,IF(B$5="RESEARCH",OUTPUT!AJ273,IF(B$5="STUDENT FORMATION",OUTPUT!AJ273,"")))),"")</f>
        <v/>
      </c>
      <c r="Y271" s="233" t="str">
        <f aca="false">IF(B271&lt;&gt;"",IFERROR(IF(B$10="80-20", (((X271/X$19)*O$4)+O$5)*Y$19, IF(B$10="60-40", (((X271/X$19)*P$4)+P$5)*Y$19, 0)),0),"")</f>
        <v/>
      </c>
      <c r="Z271" s="237" t="str">
        <f aca="false">IFERROR((W271+Y271),"")</f>
        <v/>
      </c>
      <c r="AA271" s="238" t="str">
        <f aca="false">IFERROR(IF(((J271+R271+Z271)/3)="","",((J271+R271+Z271)/3)),"")</f>
        <v/>
      </c>
      <c r="AB271" s="229" t="str">
        <f aca="false">IFERROR(IF(AA271="","",IF(AA271&gt;=75,"PASSED","FAILED")),"")</f>
        <v/>
      </c>
    </row>
    <row r="272" customFormat="false" ht="15.75" hidden="false" customHeight="true" outlineLevel="0" collapsed="false">
      <c r="A272" s="228" t="str">
        <f aca="false">IF(ISBLANK('Database (LECTURE-RES-PRAC)'!A269),"",'Database (LECTURE-RES-PRAC)'!A269)</f>
        <v/>
      </c>
      <c r="B272" s="229" t="str">
        <f aca="false">IF(ISBLANK('Database (LECTURE-RES-PRAC)'!B269),"",'Database (LECTURE-RES-PRAC)'!B269)</f>
        <v/>
      </c>
      <c r="C272" s="230" t="str">
        <f aca="false">IF(B272&lt;&gt;"",'Database (LECTURE-RES-PRAC)'!AH269, "")</f>
        <v/>
      </c>
      <c r="D272" s="231" t="str">
        <f aca="false">IF(B272&lt;&gt;"",IFERROR(IF(B$10="80-20", (((C272/C$19)*O$4)+O$5)*D$18, IF(B$10="60-40", (((C272/C$19)*P$4)+P$5)*D$18, 0)),0),"")</f>
        <v/>
      </c>
      <c r="E272" s="230" t="str">
        <f aca="false">IF(B272&lt;&gt;"",'Database (LECTURE-RES-PRAC)'!AI269,"")</f>
        <v/>
      </c>
      <c r="F272" s="232" t="str">
        <f aca="false">IF(B272&lt;&gt;"",IFERROR(IF(B$10="80-20", (((E272/E$19)*O$4)+O$5)*F$18, IF(B$10="60-40", (((E272/E$19)*P$4)+P$5)*F$18, 0)),0),"")</f>
        <v/>
      </c>
      <c r="G272" s="233" t="str">
        <f aca="false">IF(B272&lt;&gt;"",IFERROR((D272+F272),0),"")</f>
        <v/>
      </c>
      <c r="H272" s="234" t="str">
        <f aca="false">IF(B272&lt;&gt;"",IF(B$5="LECTURE",'Exam (LECTURE ONLY)'!N274,IF(B$5="PRACTICUM",OUTPUT!N274,IF(B$5="RESEARCH",OUTPUT!N274,IF(B$5="STUDENT FORMATION",OUTPUT!N274,"")))),"")</f>
        <v/>
      </c>
      <c r="I272" s="233" t="str">
        <f aca="false">IF(B272&lt;&gt;"",IFERROR(IF(B$10="80-20", (((H272/H$19)*O$4)+O$5)*I$19, IF(B$10="60-40", (((H272/H$19)*P$4)+P$5)*I$19, 0)),0),"")</f>
        <v/>
      </c>
      <c r="J272" s="235" t="str">
        <f aca="false">IFERROR((G272+I272),"")</f>
        <v/>
      </c>
      <c r="K272" s="236" t="str">
        <f aca="false">IF(B272&lt;&gt;"",'Database (LECTURE-RES-PRAC)'!BN269, "")</f>
        <v/>
      </c>
      <c r="L272" s="232" t="str">
        <f aca="false">IF(B272&lt;&gt;"",IFERROR(IF(B$10="80-20", (((K272/K$19)*O$4)+O$5)*L$18, IF(B$10="60-40", (((K272/K$19)*P$4)+P$5)*L$18, 0)),0),"")</f>
        <v/>
      </c>
      <c r="M272" s="236" t="str">
        <f aca="false">IF(B272&lt;&gt;"",'Database (LECTURE-RES-PRAC)'!BO269, "")</f>
        <v/>
      </c>
      <c r="N272" s="232" t="str">
        <f aca="false">IF(B272&lt;&gt;"",IFERROR(IF(B$10="80-20", (((M272/M$19)*O$4)+O$5)*N$18, IF(B$10="60-40", (((M272/M$19)*P$4)+P$5)*N$18, 0)),0),"")</f>
        <v/>
      </c>
      <c r="O272" s="233" t="str">
        <f aca="false">IFERROR((L272+N272),"")</f>
        <v/>
      </c>
      <c r="P272" s="234" t="str">
        <f aca="false">IF(B272&lt;&gt;"",IF(B$5="LECTURE",'Exam (LECTURE ONLY)'!Y274,IF(B$5="PRACTICUM",OUTPUT!Z274,IF(B$5="RESEARCH",OUTPUT!Z274,IF(B$5="STUDENT FORMATION",OUTPUT!Z274,"")))),"")</f>
        <v/>
      </c>
      <c r="Q272" s="233" t="str">
        <f aca="false">IF(B272&lt;&gt;"",IFERROR(IF(B$10="80-20", (((P272/P$19)*O$4)+O$5)*Q$19, IF(B$10="60-40", (((P272/P$19)*P$4)+P$5)*Q$19, 0)),0),"")</f>
        <v/>
      </c>
      <c r="R272" s="235" t="str">
        <f aca="false">IFERROR((O272+Q272),"")</f>
        <v/>
      </c>
      <c r="S272" s="236" t="str">
        <f aca="false">IF(B272&lt;&gt;"",'Database (LECTURE-RES-PRAC)'!CT269, "")</f>
        <v/>
      </c>
      <c r="T272" s="232" t="str">
        <f aca="false">IF(B272&lt;&gt;"",IFERROR(IF(B$10="80-20", (((S272/S$19)*O$4)+O$5)*T$18, IF(B$10="60-40", (((S272/S$19)*P$4)+P$5)*T$18, 0)),0),"")</f>
        <v/>
      </c>
      <c r="U272" s="236" t="str">
        <f aca="false">IF(B272&lt;&gt;"",'Database (LECTURE-RES-PRAC)'!CU269, "")</f>
        <v/>
      </c>
      <c r="V272" s="232" t="str">
        <f aca="false">IF(B272&lt;&gt;"",IFERROR(IF(B$10="80-20", (((U272/U$19)*O$4)+O$5)*V$18, IF(B$10="60-40", (((U272/U$19)*P$4)+P$5)*V$18, 0)),0),"")</f>
        <v/>
      </c>
      <c r="W272" s="233" t="str">
        <f aca="false">IFERROR((T272+V272),"")</f>
        <v/>
      </c>
      <c r="X272" s="234" t="str">
        <f aca="false">IF(B272&lt;&gt;"",IF(B$5="LECTURE",'Exam (LECTURE ONLY)'!AJ274,IF(B$5="PRACTICUM",OUTPUT!AJ274,IF(B$5="RESEARCH",OUTPUT!AJ274,IF(B$5="STUDENT FORMATION",OUTPUT!AJ274,"")))),"")</f>
        <v/>
      </c>
      <c r="Y272" s="233" t="str">
        <f aca="false">IF(B272&lt;&gt;"",IFERROR(IF(B$10="80-20", (((X272/X$19)*O$4)+O$5)*Y$19, IF(B$10="60-40", (((X272/X$19)*P$4)+P$5)*Y$19, 0)),0),"")</f>
        <v/>
      </c>
      <c r="Z272" s="237" t="str">
        <f aca="false">IFERROR((W272+Y272),"")</f>
        <v/>
      </c>
      <c r="AA272" s="238" t="str">
        <f aca="false">IFERROR(IF(((J272+R272+Z272)/3)="","",((J272+R272+Z272)/3)),"")</f>
        <v/>
      </c>
      <c r="AB272" s="229" t="str">
        <f aca="false">IFERROR(IF(AA272="","",IF(AA272&gt;=75,"PASSED","FAILED")),"")</f>
        <v/>
      </c>
    </row>
    <row r="273" customFormat="false" ht="15.75" hidden="false" customHeight="true" outlineLevel="0" collapsed="false">
      <c r="A273" s="183" t="str">
        <f aca="false">IF(ISBLANK('Database (LECTURE-RES-PRAC)'!A270),"",'Database (LECTURE-RES-PRAC)'!A270)</f>
        <v/>
      </c>
      <c r="B273" s="184" t="str">
        <f aca="false">IF(ISBLANK('Database (LECTURE-RES-PRAC)'!B270),"",'Database (LECTURE-RES-PRAC)'!B270)</f>
        <v/>
      </c>
      <c r="C273" s="230" t="str">
        <f aca="false">IF(B273&lt;&gt;"",'Database (LECTURE-RES-PRAC)'!AH270, "")</f>
        <v/>
      </c>
      <c r="D273" s="231" t="str">
        <f aca="false">IF(B273&lt;&gt;"",IFERROR(IF(B$10="80-20", (((C273/C$19)*O$4)+O$5)*D$18, IF(B$10="60-40", (((C273/C$19)*P$4)+P$5)*D$18, 0)),0),"")</f>
        <v/>
      </c>
      <c r="E273" s="230" t="str">
        <f aca="false">IF(B273&lt;&gt;"",'Database (LECTURE-RES-PRAC)'!AI270,"")</f>
        <v/>
      </c>
      <c r="F273" s="232" t="str">
        <f aca="false">IF(B273&lt;&gt;"",IFERROR(IF(B$10="80-20", (((E273/E$19)*O$4)+O$5)*F$18, IF(B$10="60-40", (((E273/E$19)*P$4)+P$5)*F$18, 0)),0),"")</f>
        <v/>
      </c>
      <c r="G273" s="233" t="str">
        <f aca="false">IF(B273&lt;&gt;"",IFERROR((D273+F273),0),"")</f>
        <v/>
      </c>
      <c r="H273" s="234" t="str">
        <f aca="false">IF(B273&lt;&gt;"",IF(B$5="LECTURE",'Exam (LECTURE ONLY)'!N275,IF(B$5="PRACTICUM",OUTPUT!N275,IF(B$5="RESEARCH",OUTPUT!N275,IF(B$5="STUDENT FORMATION",OUTPUT!N275,"")))),"")</f>
        <v/>
      </c>
      <c r="I273" s="233" t="str">
        <f aca="false">IF(B273&lt;&gt;"",IFERROR(IF(B$10="80-20", (((H273/H$19)*O$4)+O$5)*I$19, IF(B$10="60-40", (((H273/H$19)*P$4)+P$5)*I$19, 0)),0),"")</f>
        <v/>
      </c>
      <c r="J273" s="235" t="str">
        <f aca="false">IFERROR((G273+I273),"")</f>
        <v/>
      </c>
      <c r="K273" s="236" t="str">
        <f aca="false">IF(B273&lt;&gt;"",'Database (LECTURE-RES-PRAC)'!BN270, "")</f>
        <v/>
      </c>
      <c r="L273" s="232" t="str">
        <f aca="false">IF(B273&lt;&gt;"",IFERROR(IF(B$10="80-20", (((K273/K$19)*O$4)+O$5)*L$18, IF(B$10="60-40", (((K273/K$19)*P$4)+P$5)*L$18, 0)),0),"")</f>
        <v/>
      </c>
      <c r="M273" s="236" t="str">
        <f aca="false">IF(B273&lt;&gt;"",'Database (LECTURE-RES-PRAC)'!BO270, "")</f>
        <v/>
      </c>
      <c r="N273" s="232" t="str">
        <f aca="false">IF(B273&lt;&gt;"",IFERROR(IF(B$10="80-20", (((M273/M$19)*O$4)+O$5)*N$18, IF(B$10="60-40", (((M273/M$19)*P$4)+P$5)*N$18, 0)),0),"")</f>
        <v/>
      </c>
      <c r="O273" s="233" t="str">
        <f aca="false">IFERROR((L273+N273),"")</f>
        <v/>
      </c>
      <c r="P273" s="234" t="str">
        <f aca="false">IF(B273&lt;&gt;"",IF(B$5="LECTURE",'Exam (LECTURE ONLY)'!Y275,IF(B$5="PRACTICUM",OUTPUT!Z275,IF(B$5="RESEARCH",OUTPUT!Z275,IF(B$5="STUDENT FORMATION",OUTPUT!Z275,"")))),"")</f>
        <v/>
      </c>
      <c r="Q273" s="233" t="str">
        <f aca="false">IF(B273&lt;&gt;"",IFERROR(IF(B$10="80-20", (((P273/P$19)*O$4)+O$5)*Q$19, IF(B$10="60-40", (((P273/P$19)*P$4)+P$5)*Q$19, 0)),0),"")</f>
        <v/>
      </c>
      <c r="R273" s="235" t="str">
        <f aca="false">IFERROR((O273+Q273),"")</f>
        <v/>
      </c>
      <c r="S273" s="236" t="str">
        <f aca="false">IF(B273&lt;&gt;"",'Database (LECTURE-RES-PRAC)'!CT270, "")</f>
        <v/>
      </c>
      <c r="T273" s="232" t="str">
        <f aca="false">IF(B273&lt;&gt;"",IFERROR(IF(B$10="80-20", (((S273/S$19)*O$4)+O$5)*T$18, IF(B$10="60-40", (((S273/S$19)*P$4)+P$5)*T$18, 0)),0),"")</f>
        <v/>
      </c>
      <c r="U273" s="236" t="str">
        <f aca="false">IF(B273&lt;&gt;"",'Database (LECTURE-RES-PRAC)'!CU270, "")</f>
        <v/>
      </c>
      <c r="V273" s="232" t="str">
        <f aca="false">IF(B273&lt;&gt;"",IFERROR(IF(B$10="80-20", (((U273/U$19)*O$4)+O$5)*V$18, IF(B$10="60-40", (((U273/U$19)*P$4)+P$5)*V$18, 0)),0),"")</f>
        <v/>
      </c>
      <c r="W273" s="233" t="str">
        <f aca="false">IFERROR((T273+V273),"")</f>
        <v/>
      </c>
      <c r="X273" s="234" t="str">
        <f aca="false">IF(B273&lt;&gt;"",IF(B$5="LECTURE",'Exam (LECTURE ONLY)'!AJ275,IF(B$5="PRACTICUM",OUTPUT!AJ275,IF(B$5="RESEARCH",OUTPUT!AJ275,IF(B$5="STUDENT FORMATION",OUTPUT!AJ275,"")))),"")</f>
        <v/>
      </c>
      <c r="Y273" s="233" t="str">
        <f aca="false">IF(B273&lt;&gt;"",IFERROR(IF(B$10="80-20", (((X273/X$19)*O$4)+O$5)*Y$19, IF(B$10="60-40", (((X273/X$19)*P$4)+P$5)*Y$19, 0)),0),"")</f>
        <v/>
      </c>
      <c r="Z273" s="237" t="str">
        <f aca="false">IFERROR((W273+Y273),"")</f>
        <v/>
      </c>
      <c r="AA273" s="238" t="str">
        <f aca="false">IFERROR(IF(((J273+R273+Z273)/3)="","",((J273+R273+Z273)/3)),"")</f>
        <v/>
      </c>
      <c r="AB273" s="229" t="str">
        <f aca="false">IFERROR(IF(AA273="","",IF(AA273&gt;=75,"PASSED","FAILED")),"")</f>
        <v/>
      </c>
    </row>
    <row r="274" customFormat="false" ht="15.75" hidden="false" customHeight="true" outlineLevel="0" collapsed="false">
      <c r="A274" s="228" t="str">
        <f aca="false">IF(ISBLANK('Database (LECTURE-RES-PRAC)'!A271),"",'Database (LECTURE-RES-PRAC)'!A271)</f>
        <v/>
      </c>
      <c r="B274" s="229" t="str">
        <f aca="false">IF(ISBLANK('Database (LECTURE-RES-PRAC)'!B271),"",'Database (LECTURE-RES-PRAC)'!B271)</f>
        <v/>
      </c>
      <c r="C274" s="230" t="str">
        <f aca="false">IF(B274&lt;&gt;"",'Database (LECTURE-RES-PRAC)'!AH271, "")</f>
        <v/>
      </c>
      <c r="D274" s="231" t="str">
        <f aca="false">IF(B274&lt;&gt;"",IFERROR(IF(B$10="80-20", (((C274/C$19)*O$4)+O$5)*D$18, IF(B$10="60-40", (((C274/C$19)*P$4)+P$5)*D$18, 0)),0),"")</f>
        <v/>
      </c>
      <c r="E274" s="230" t="str">
        <f aca="false">IF(B274&lt;&gt;"",'Database (LECTURE-RES-PRAC)'!AI271,"")</f>
        <v/>
      </c>
      <c r="F274" s="232" t="str">
        <f aca="false">IF(B274&lt;&gt;"",IFERROR(IF(B$10="80-20", (((E274/E$19)*O$4)+O$5)*F$18, IF(B$10="60-40", (((E274/E$19)*P$4)+P$5)*F$18, 0)),0),"")</f>
        <v/>
      </c>
      <c r="G274" s="233" t="str">
        <f aca="false">IF(B274&lt;&gt;"",IFERROR((D274+F274),0),"")</f>
        <v/>
      </c>
      <c r="H274" s="234" t="str">
        <f aca="false">IF(B274&lt;&gt;"",IF(B$5="LECTURE",'Exam (LECTURE ONLY)'!N276,IF(B$5="PRACTICUM",OUTPUT!N276,IF(B$5="RESEARCH",OUTPUT!N276,IF(B$5="STUDENT FORMATION",OUTPUT!N276,"")))),"")</f>
        <v/>
      </c>
      <c r="I274" s="233" t="str">
        <f aca="false">IF(B274&lt;&gt;"",IFERROR(IF(B$10="80-20", (((H274/H$19)*O$4)+O$5)*I$19, IF(B$10="60-40", (((H274/H$19)*P$4)+P$5)*I$19, 0)),0),"")</f>
        <v/>
      </c>
      <c r="J274" s="235" t="str">
        <f aca="false">IFERROR((G274+I274),"")</f>
        <v/>
      </c>
      <c r="K274" s="236" t="str">
        <f aca="false">IF(B274&lt;&gt;"",'Database (LECTURE-RES-PRAC)'!BN271, "")</f>
        <v/>
      </c>
      <c r="L274" s="232" t="str">
        <f aca="false">IF(B274&lt;&gt;"",IFERROR(IF(B$10="80-20", (((K274/K$19)*O$4)+O$5)*L$18, IF(B$10="60-40", (((K274/K$19)*P$4)+P$5)*L$18, 0)),0),"")</f>
        <v/>
      </c>
      <c r="M274" s="236" t="str">
        <f aca="false">IF(B274&lt;&gt;"",'Database (LECTURE-RES-PRAC)'!BO271, "")</f>
        <v/>
      </c>
      <c r="N274" s="232" t="str">
        <f aca="false">IF(B274&lt;&gt;"",IFERROR(IF(B$10="80-20", (((M274/M$19)*O$4)+O$5)*N$18, IF(B$10="60-40", (((M274/M$19)*P$4)+P$5)*N$18, 0)),0),"")</f>
        <v/>
      </c>
      <c r="O274" s="233" t="str">
        <f aca="false">IFERROR((L274+N274),"")</f>
        <v/>
      </c>
      <c r="P274" s="234" t="str">
        <f aca="false">IF(B274&lt;&gt;"",IF(B$5="LECTURE",'Exam (LECTURE ONLY)'!Y276,IF(B$5="PRACTICUM",OUTPUT!Z276,IF(B$5="RESEARCH",OUTPUT!Z276,IF(B$5="STUDENT FORMATION",OUTPUT!Z276,"")))),"")</f>
        <v/>
      </c>
      <c r="Q274" s="233" t="str">
        <f aca="false">IF(B274&lt;&gt;"",IFERROR(IF(B$10="80-20", (((P274/P$19)*O$4)+O$5)*Q$19, IF(B$10="60-40", (((P274/P$19)*P$4)+P$5)*Q$19, 0)),0),"")</f>
        <v/>
      </c>
      <c r="R274" s="235" t="str">
        <f aca="false">IFERROR((O274+Q274),"")</f>
        <v/>
      </c>
      <c r="S274" s="236" t="str">
        <f aca="false">IF(B274&lt;&gt;"",'Database (LECTURE-RES-PRAC)'!CT271, "")</f>
        <v/>
      </c>
      <c r="T274" s="232" t="str">
        <f aca="false">IF(B274&lt;&gt;"",IFERROR(IF(B$10="80-20", (((S274/S$19)*O$4)+O$5)*T$18, IF(B$10="60-40", (((S274/S$19)*P$4)+P$5)*T$18, 0)),0),"")</f>
        <v/>
      </c>
      <c r="U274" s="236" t="str">
        <f aca="false">IF(B274&lt;&gt;"",'Database (LECTURE-RES-PRAC)'!CU271, "")</f>
        <v/>
      </c>
      <c r="V274" s="232" t="str">
        <f aca="false">IF(B274&lt;&gt;"",IFERROR(IF(B$10="80-20", (((U274/U$19)*O$4)+O$5)*V$18, IF(B$10="60-40", (((U274/U$19)*P$4)+P$5)*V$18, 0)),0),"")</f>
        <v/>
      </c>
      <c r="W274" s="233" t="str">
        <f aca="false">IFERROR((T274+V274),"")</f>
        <v/>
      </c>
      <c r="X274" s="234" t="str">
        <f aca="false">IF(B274&lt;&gt;"",IF(B$5="LECTURE",'Exam (LECTURE ONLY)'!AJ276,IF(B$5="PRACTICUM",OUTPUT!AJ276,IF(B$5="RESEARCH",OUTPUT!AJ276,IF(B$5="STUDENT FORMATION",OUTPUT!AJ276,"")))),"")</f>
        <v/>
      </c>
      <c r="Y274" s="233" t="str">
        <f aca="false">IF(B274&lt;&gt;"",IFERROR(IF(B$10="80-20", (((X274/X$19)*O$4)+O$5)*Y$19, IF(B$10="60-40", (((X274/X$19)*P$4)+P$5)*Y$19, 0)),0),"")</f>
        <v/>
      </c>
      <c r="Z274" s="237" t="str">
        <f aca="false">IFERROR((W274+Y274),"")</f>
        <v/>
      </c>
      <c r="AA274" s="238" t="str">
        <f aca="false">IFERROR(IF(((J274+R274+Z274)/3)="","",((J274+R274+Z274)/3)),"")</f>
        <v/>
      </c>
      <c r="AB274" s="229" t="str">
        <f aca="false">IFERROR(IF(AA274="","",IF(AA274&gt;=75,"PASSED","FAILED")),"")</f>
        <v/>
      </c>
    </row>
    <row r="275" customFormat="false" ht="15.75" hidden="false" customHeight="true" outlineLevel="0" collapsed="false">
      <c r="A275" s="183" t="str">
        <f aca="false">IF(ISBLANK('Database (LECTURE-RES-PRAC)'!A272),"",'Database (LECTURE-RES-PRAC)'!A272)</f>
        <v/>
      </c>
      <c r="B275" s="184" t="str">
        <f aca="false">IF(ISBLANK('Database (LECTURE-RES-PRAC)'!B272),"",'Database (LECTURE-RES-PRAC)'!B272)</f>
        <v/>
      </c>
      <c r="C275" s="230" t="str">
        <f aca="false">IF(B275&lt;&gt;"",'Database (LECTURE-RES-PRAC)'!AH272, "")</f>
        <v/>
      </c>
      <c r="D275" s="231" t="str">
        <f aca="false">IF(B275&lt;&gt;"",IFERROR(IF(B$10="80-20", (((C275/C$19)*O$4)+O$5)*D$18, IF(B$10="60-40", (((C275/C$19)*P$4)+P$5)*D$18, 0)),0),"")</f>
        <v/>
      </c>
      <c r="E275" s="230" t="str">
        <f aca="false">IF(B275&lt;&gt;"",'Database (LECTURE-RES-PRAC)'!AI272,"")</f>
        <v/>
      </c>
      <c r="F275" s="232" t="str">
        <f aca="false">IF(B275&lt;&gt;"",IFERROR(IF(B$10="80-20", (((E275/E$19)*O$4)+O$5)*F$18, IF(B$10="60-40", (((E275/E$19)*P$4)+P$5)*F$18, 0)),0),"")</f>
        <v/>
      </c>
      <c r="G275" s="233" t="str">
        <f aca="false">IF(B275&lt;&gt;"",IFERROR((D275+F275),0),"")</f>
        <v/>
      </c>
      <c r="H275" s="234" t="str">
        <f aca="false">IF(B275&lt;&gt;"",IF(B$5="LECTURE",'Exam (LECTURE ONLY)'!N277,IF(B$5="PRACTICUM",OUTPUT!N277,IF(B$5="RESEARCH",OUTPUT!N277,IF(B$5="STUDENT FORMATION",OUTPUT!N277,"")))),"")</f>
        <v/>
      </c>
      <c r="I275" s="233" t="str">
        <f aca="false">IF(B275&lt;&gt;"",IFERROR(IF(B$10="80-20", (((H275/H$19)*O$4)+O$5)*I$19, IF(B$10="60-40", (((H275/H$19)*P$4)+P$5)*I$19, 0)),0),"")</f>
        <v/>
      </c>
      <c r="J275" s="235" t="str">
        <f aca="false">IFERROR((G275+I275),"")</f>
        <v/>
      </c>
      <c r="K275" s="236" t="str">
        <f aca="false">IF(B275&lt;&gt;"",'Database (LECTURE-RES-PRAC)'!BN272, "")</f>
        <v/>
      </c>
      <c r="L275" s="232" t="str">
        <f aca="false">IF(B275&lt;&gt;"",IFERROR(IF(B$10="80-20", (((K275/K$19)*O$4)+O$5)*L$18, IF(B$10="60-40", (((K275/K$19)*P$4)+P$5)*L$18, 0)),0),"")</f>
        <v/>
      </c>
      <c r="M275" s="236" t="str">
        <f aca="false">IF(B275&lt;&gt;"",'Database (LECTURE-RES-PRAC)'!BO272, "")</f>
        <v/>
      </c>
      <c r="N275" s="232" t="str">
        <f aca="false">IF(B275&lt;&gt;"",IFERROR(IF(B$10="80-20", (((M275/M$19)*O$4)+O$5)*N$18, IF(B$10="60-40", (((M275/M$19)*P$4)+P$5)*N$18, 0)),0),"")</f>
        <v/>
      </c>
      <c r="O275" s="233" t="str">
        <f aca="false">IFERROR((L275+N275),"")</f>
        <v/>
      </c>
      <c r="P275" s="234" t="str">
        <f aca="false">IF(B275&lt;&gt;"",IF(B$5="LECTURE",'Exam (LECTURE ONLY)'!Y277,IF(B$5="PRACTICUM",OUTPUT!Z277,IF(B$5="RESEARCH",OUTPUT!Z277,IF(B$5="STUDENT FORMATION",OUTPUT!Z277,"")))),"")</f>
        <v/>
      </c>
      <c r="Q275" s="233" t="str">
        <f aca="false">IF(B275&lt;&gt;"",IFERROR(IF(B$10="80-20", (((P275/P$19)*O$4)+O$5)*Q$19, IF(B$10="60-40", (((P275/P$19)*P$4)+P$5)*Q$19, 0)),0),"")</f>
        <v/>
      </c>
      <c r="R275" s="235" t="str">
        <f aca="false">IFERROR((O275+Q275),"")</f>
        <v/>
      </c>
      <c r="S275" s="236" t="str">
        <f aca="false">IF(B275&lt;&gt;"",'Database (LECTURE-RES-PRAC)'!CT272, "")</f>
        <v/>
      </c>
      <c r="T275" s="232" t="str">
        <f aca="false">IF(B275&lt;&gt;"",IFERROR(IF(B$10="80-20", (((S275/S$19)*O$4)+O$5)*T$18, IF(B$10="60-40", (((S275/S$19)*P$4)+P$5)*T$18, 0)),0),"")</f>
        <v/>
      </c>
      <c r="U275" s="236" t="str">
        <f aca="false">IF(B275&lt;&gt;"",'Database (LECTURE-RES-PRAC)'!CU272, "")</f>
        <v/>
      </c>
      <c r="V275" s="232" t="str">
        <f aca="false">IF(B275&lt;&gt;"",IFERROR(IF(B$10="80-20", (((U275/U$19)*O$4)+O$5)*V$18, IF(B$10="60-40", (((U275/U$19)*P$4)+P$5)*V$18, 0)),0),"")</f>
        <v/>
      </c>
      <c r="W275" s="233" t="str">
        <f aca="false">IFERROR((T275+V275),"")</f>
        <v/>
      </c>
      <c r="X275" s="234" t="str">
        <f aca="false">IF(B275&lt;&gt;"",IF(B$5="LECTURE",'Exam (LECTURE ONLY)'!AJ277,IF(B$5="PRACTICUM",OUTPUT!AJ277,IF(B$5="RESEARCH",OUTPUT!AJ277,IF(B$5="STUDENT FORMATION",OUTPUT!AJ277,"")))),"")</f>
        <v/>
      </c>
      <c r="Y275" s="233" t="str">
        <f aca="false">IF(B275&lt;&gt;"",IFERROR(IF(B$10="80-20", (((X275/X$19)*O$4)+O$5)*Y$19, IF(B$10="60-40", (((X275/X$19)*P$4)+P$5)*Y$19, 0)),0),"")</f>
        <v/>
      </c>
      <c r="Z275" s="237" t="str">
        <f aca="false">IFERROR((W275+Y275),"")</f>
        <v/>
      </c>
      <c r="AA275" s="238" t="str">
        <f aca="false">IFERROR(IF(((J275+R275+Z275)/3)="","",((J275+R275+Z275)/3)),"")</f>
        <v/>
      </c>
      <c r="AB275" s="229" t="str">
        <f aca="false">IFERROR(IF(AA275="","",IF(AA275&gt;=75,"PASSED","FAILED")),"")</f>
        <v/>
      </c>
    </row>
    <row r="276" customFormat="false" ht="15.75" hidden="false" customHeight="true" outlineLevel="0" collapsed="false">
      <c r="A276" s="228" t="str">
        <f aca="false">IF(ISBLANK('Database (LECTURE-RES-PRAC)'!A273),"",'Database (LECTURE-RES-PRAC)'!A273)</f>
        <v/>
      </c>
      <c r="B276" s="229" t="str">
        <f aca="false">IF(ISBLANK('Database (LECTURE-RES-PRAC)'!B273),"",'Database (LECTURE-RES-PRAC)'!B273)</f>
        <v/>
      </c>
      <c r="C276" s="230" t="str">
        <f aca="false">IF(B276&lt;&gt;"",'Database (LECTURE-RES-PRAC)'!AH273, "")</f>
        <v/>
      </c>
      <c r="D276" s="231" t="str">
        <f aca="false">IF(B276&lt;&gt;"",IFERROR(IF(B$10="80-20", (((C276/C$19)*O$4)+O$5)*D$18, IF(B$10="60-40", (((C276/C$19)*P$4)+P$5)*D$18, 0)),0),"")</f>
        <v/>
      </c>
      <c r="E276" s="230" t="str">
        <f aca="false">IF(B276&lt;&gt;"",'Database (LECTURE-RES-PRAC)'!AI273,"")</f>
        <v/>
      </c>
      <c r="F276" s="232" t="str">
        <f aca="false">IF(B276&lt;&gt;"",IFERROR(IF(B$10="80-20", (((E276/E$19)*O$4)+O$5)*F$18, IF(B$10="60-40", (((E276/E$19)*P$4)+P$5)*F$18, 0)),0),"")</f>
        <v/>
      </c>
      <c r="G276" s="233" t="str">
        <f aca="false">IF(B276&lt;&gt;"",IFERROR((D276+F276),0),"")</f>
        <v/>
      </c>
      <c r="H276" s="234" t="str">
        <f aca="false">IF(B276&lt;&gt;"",IF(B$5="LECTURE",'Exam (LECTURE ONLY)'!N278,IF(B$5="PRACTICUM",OUTPUT!N278,IF(B$5="RESEARCH",OUTPUT!N278,IF(B$5="STUDENT FORMATION",OUTPUT!N278,"")))),"")</f>
        <v/>
      </c>
      <c r="I276" s="233" t="str">
        <f aca="false">IF(B276&lt;&gt;"",IFERROR(IF(B$10="80-20", (((H276/H$19)*O$4)+O$5)*I$19, IF(B$10="60-40", (((H276/H$19)*P$4)+P$5)*I$19, 0)),0),"")</f>
        <v/>
      </c>
      <c r="J276" s="235" t="str">
        <f aca="false">IFERROR((G276+I276),"")</f>
        <v/>
      </c>
      <c r="K276" s="236" t="str">
        <f aca="false">IF(B276&lt;&gt;"",'Database (LECTURE-RES-PRAC)'!BN273, "")</f>
        <v/>
      </c>
      <c r="L276" s="232" t="str">
        <f aca="false">IF(B276&lt;&gt;"",IFERROR(IF(B$10="80-20", (((K276/K$19)*O$4)+O$5)*L$18, IF(B$10="60-40", (((K276/K$19)*P$4)+P$5)*L$18, 0)),0),"")</f>
        <v/>
      </c>
      <c r="M276" s="236" t="str">
        <f aca="false">IF(B276&lt;&gt;"",'Database (LECTURE-RES-PRAC)'!BO273, "")</f>
        <v/>
      </c>
      <c r="N276" s="232" t="str">
        <f aca="false">IF(B276&lt;&gt;"",IFERROR(IF(B$10="80-20", (((M276/M$19)*O$4)+O$5)*N$18, IF(B$10="60-40", (((M276/M$19)*P$4)+P$5)*N$18, 0)),0),"")</f>
        <v/>
      </c>
      <c r="O276" s="233" t="str">
        <f aca="false">IFERROR((L276+N276),"")</f>
        <v/>
      </c>
      <c r="P276" s="234" t="str">
        <f aca="false">IF(B276&lt;&gt;"",IF(B$5="LECTURE",'Exam (LECTURE ONLY)'!Y278,IF(B$5="PRACTICUM",OUTPUT!Z278,IF(B$5="RESEARCH",OUTPUT!Z278,IF(B$5="STUDENT FORMATION",OUTPUT!Z278,"")))),"")</f>
        <v/>
      </c>
      <c r="Q276" s="233" t="str">
        <f aca="false">IF(B276&lt;&gt;"",IFERROR(IF(B$10="80-20", (((P276/P$19)*O$4)+O$5)*Q$19, IF(B$10="60-40", (((P276/P$19)*P$4)+P$5)*Q$19, 0)),0),"")</f>
        <v/>
      </c>
      <c r="R276" s="235" t="str">
        <f aca="false">IFERROR((O276+Q276),"")</f>
        <v/>
      </c>
      <c r="S276" s="236" t="str">
        <f aca="false">IF(B276&lt;&gt;"",'Database (LECTURE-RES-PRAC)'!CT273, "")</f>
        <v/>
      </c>
      <c r="T276" s="232" t="str">
        <f aca="false">IF(B276&lt;&gt;"",IFERROR(IF(B$10="80-20", (((S276/S$19)*O$4)+O$5)*T$18, IF(B$10="60-40", (((S276/S$19)*P$4)+P$5)*T$18, 0)),0),"")</f>
        <v/>
      </c>
      <c r="U276" s="236" t="str">
        <f aca="false">IF(B276&lt;&gt;"",'Database (LECTURE-RES-PRAC)'!CU273, "")</f>
        <v/>
      </c>
      <c r="V276" s="232" t="str">
        <f aca="false">IF(B276&lt;&gt;"",IFERROR(IF(B$10="80-20", (((U276/U$19)*O$4)+O$5)*V$18, IF(B$10="60-40", (((U276/U$19)*P$4)+P$5)*V$18, 0)),0),"")</f>
        <v/>
      </c>
      <c r="W276" s="233" t="str">
        <f aca="false">IFERROR((T276+V276),"")</f>
        <v/>
      </c>
      <c r="X276" s="234" t="str">
        <f aca="false">IF(B276&lt;&gt;"",IF(B$5="LECTURE",'Exam (LECTURE ONLY)'!AJ278,IF(B$5="PRACTICUM",OUTPUT!AJ278,IF(B$5="RESEARCH",OUTPUT!AJ278,IF(B$5="STUDENT FORMATION",OUTPUT!AJ278,"")))),"")</f>
        <v/>
      </c>
      <c r="Y276" s="233" t="str">
        <f aca="false">IF(B276&lt;&gt;"",IFERROR(IF(B$10="80-20", (((X276/X$19)*O$4)+O$5)*Y$19, IF(B$10="60-40", (((X276/X$19)*P$4)+P$5)*Y$19, 0)),0),"")</f>
        <v/>
      </c>
      <c r="Z276" s="237" t="str">
        <f aca="false">IFERROR((W276+Y276),"")</f>
        <v/>
      </c>
      <c r="AA276" s="238" t="str">
        <f aca="false">IFERROR(IF(((J276+R276+Z276)/3)="","",((J276+R276+Z276)/3)),"")</f>
        <v/>
      </c>
      <c r="AB276" s="229" t="str">
        <f aca="false">IFERROR(IF(AA276="","",IF(AA276&gt;=75,"PASSED","FAILED")),"")</f>
        <v/>
      </c>
    </row>
    <row r="277" customFormat="false" ht="15.75" hidden="false" customHeight="true" outlineLevel="0" collapsed="false">
      <c r="A277" s="183" t="str">
        <f aca="false">IF(ISBLANK('Database (LECTURE-RES-PRAC)'!A274),"",'Database (LECTURE-RES-PRAC)'!A274)</f>
        <v/>
      </c>
      <c r="B277" s="184" t="str">
        <f aca="false">IF(ISBLANK('Database (LECTURE-RES-PRAC)'!B274),"",'Database (LECTURE-RES-PRAC)'!B274)</f>
        <v/>
      </c>
      <c r="C277" s="230" t="str">
        <f aca="false">IF(B277&lt;&gt;"",'Database (LECTURE-RES-PRAC)'!AH274, "")</f>
        <v/>
      </c>
      <c r="D277" s="231" t="str">
        <f aca="false">IF(B277&lt;&gt;"",IFERROR(IF(B$10="80-20", (((C277/C$19)*O$4)+O$5)*D$18, IF(B$10="60-40", (((C277/C$19)*P$4)+P$5)*D$18, 0)),0),"")</f>
        <v/>
      </c>
      <c r="E277" s="230" t="str">
        <f aca="false">IF(B277&lt;&gt;"",'Database (LECTURE-RES-PRAC)'!AI274,"")</f>
        <v/>
      </c>
      <c r="F277" s="232" t="str">
        <f aca="false">IF(B277&lt;&gt;"",IFERROR(IF(B$10="80-20", (((E277/E$19)*O$4)+O$5)*F$18, IF(B$10="60-40", (((E277/E$19)*P$4)+P$5)*F$18, 0)),0),"")</f>
        <v/>
      </c>
      <c r="G277" s="233" t="str">
        <f aca="false">IF(B277&lt;&gt;"",IFERROR((D277+F277),0),"")</f>
        <v/>
      </c>
      <c r="H277" s="234" t="str">
        <f aca="false">IF(B277&lt;&gt;"",IF(B$5="LECTURE",'Exam (LECTURE ONLY)'!N279,IF(B$5="PRACTICUM",OUTPUT!N279,IF(B$5="RESEARCH",OUTPUT!N279,IF(B$5="STUDENT FORMATION",OUTPUT!N279,"")))),"")</f>
        <v/>
      </c>
      <c r="I277" s="233" t="str">
        <f aca="false">IF(B277&lt;&gt;"",IFERROR(IF(B$10="80-20", (((H277/H$19)*O$4)+O$5)*I$19, IF(B$10="60-40", (((H277/H$19)*P$4)+P$5)*I$19, 0)),0),"")</f>
        <v/>
      </c>
      <c r="J277" s="235" t="str">
        <f aca="false">IFERROR((G277+I277),"")</f>
        <v/>
      </c>
      <c r="K277" s="236" t="str">
        <f aca="false">IF(B277&lt;&gt;"",'Database (LECTURE-RES-PRAC)'!BN274, "")</f>
        <v/>
      </c>
      <c r="L277" s="232" t="str">
        <f aca="false">IF(B277&lt;&gt;"",IFERROR(IF(B$10="80-20", (((K277/K$19)*O$4)+O$5)*L$18, IF(B$10="60-40", (((K277/K$19)*P$4)+P$5)*L$18, 0)),0),"")</f>
        <v/>
      </c>
      <c r="M277" s="236" t="str">
        <f aca="false">IF(B277&lt;&gt;"",'Database (LECTURE-RES-PRAC)'!BO274, "")</f>
        <v/>
      </c>
      <c r="N277" s="232" t="str">
        <f aca="false">IF(B277&lt;&gt;"",IFERROR(IF(B$10="80-20", (((M277/M$19)*O$4)+O$5)*N$18, IF(B$10="60-40", (((M277/M$19)*P$4)+P$5)*N$18, 0)),0),"")</f>
        <v/>
      </c>
      <c r="O277" s="233" t="str">
        <f aca="false">IFERROR((L277+N277),"")</f>
        <v/>
      </c>
      <c r="P277" s="234" t="str">
        <f aca="false">IF(B277&lt;&gt;"",IF(B$5="LECTURE",'Exam (LECTURE ONLY)'!Y279,IF(B$5="PRACTICUM",OUTPUT!Z279,IF(B$5="RESEARCH",OUTPUT!Z279,IF(B$5="STUDENT FORMATION",OUTPUT!Z279,"")))),"")</f>
        <v/>
      </c>
      <c r="Q277" s="233" t="str">
        <f aca="false">IF(B277&lt;&gt;"",IFERROR(IF(B$10="80-20", (((P277/P$19)*O$4)+O$5)*Q$19, IF(B$10="60-40", (((P277/P$19)*P$4)+P$5)*Q$19, 0)),0),"")</f>
        <v/>
      </c>
      <c r="R277" s="235" t="str">
        <f aca="false">IFERROR((O277+Q277),"")</f>
        <v/>
      </c>
      <c r="S277" s="236" t="str">
        <f aca="false">IF(B277&lt;&gt;"",'Database (LECTURE-RES-PRAC)'!CT274, "")</f>
        <v/>
      </c>
      <c r="T277" s="232" t="str">
        <f aca="false">IF(B277&lt;&gt;"",IFERROR(IF(B$10="80-20", (((S277/S$19)*O$4)+O$5)*T$18, IF(B$10="60-40", (((S277/S$19)*P$4)+P$5)*T$18, 0)),0),"")</f>
        <v/>
      </c>
      <c r="U277" s="236" t="str">
        <f aca="false">IF(B277&lt;&gt;"",'Database (LECTURE-RES-PRAC)'!CU274, "")</f>
        <v/>
      </c>
      <c r="V277" s="232" t="str">
        <f aca="false">IF(B277&lt;&gt;"",IFERROR(IF(B$10="80-20", (((U277/U$19)*O$4)+O$5)*V$18, IF(B$10="60-40", (((U277/U$19)*P$4)+P$5)*V$18, 0)),0),"")</f>
        <v/>
      </c>
      <c r="W277" s="233" t="str">
        <f aca="false">IFERROR((T277+V277),"")</f>
        <v/>
      </c>
      <c r="X277" s="234" t="str">
        <f aca="false">IF(B277&lt;&gt;"",IF(B$5="LECTURE",'Exam (LECTURE ONLY)'!AJ279,IF(B$5="PRACTICUM",OUTPUT!AJ279,IF(B$5="RESEARCH",OUTPUT!AJ279,IF(B$5="STUDENT FORMATION",OUTPUT!AJ279,"")))),"")</f>
        <v/>
      </c>
      <c r="Y277" s="233" t="str">
        <f aca="false">IF(B277&lt;&gt;"",IFERROR(IF(B$10="80-20", (((X277/X$19)*O$4)+O$5)*Y$19, IF(B$10="60-40", (((X277/X$19)*P$4)+P$5)*Y$19, 0)),0),"")</f>
        <v/>
      </c>
      <c r="Z277" s="237" t="str">
        <f aca="false">IFERROR((W277+Y277),"")</f>
        <v/>
      </c>
      <c r="AA277" s="238" t="str">
        <f aca="false">IFERROR(IF(((J277+R277+Z277)/3)="","",((J277+R277+Z277)/3)),"")</f>
        <v/>
      </c>
      <c r="AB277" s="229" t="str">
        <f aca="false">IFERROR(IF(AA277="","",IF(AA277&gt;=75,"PASSED","FAILED")),"")</f>
        <v/>
      </c>
    </row>
    <row r="278" customFormat="false" ht="15.75" hidden="false" customHeight="true" outlineLevel="0" collapsed="false">
      <c r="A278" s="228" t="str">
        <f aca="false">IF(ISBLANK('Database (LECTURE-RES-PRAC)'!A275),"",'Database (LECTURE-RES-PRAC)'!A275)</f>
        <v/>
      </c>
      <c r="B278" s="229" t="str">
        <f aca="false">IF(ISBLANK('Database (LECTURE-RES-PRAC)'!B275),"",'Database (LECTURE-RES-PRAC)'!B275)</f>
        <v/>
      </c>
      <c r="C278" s="230" t="str">
        <f aca="false">IF(B278&lt;&gt;"",'Database (LECTURE-RES-PRAC)'!AH275, "")</f>
        <v/>
      </c>
      <c r="D278" s="231" t="str">
        <f aca="false">IF(B278&lt;&gt;"",IFERROR(IF(B$10="80-20", (((C278/C$19)*O$4)+O$5)*D$18, IF(B$10="60-40", (((C278/C$19)*P$4)+P$5)*D$18, 0)),0),"")</f>
        <v/>
      </c>
      <c r="E278" s="230" t="str">
        <f aca="false">IF(B278&lt;&gt;"",'Database (LECTURE-RES-PRAC)'!AI275,"")</f>
        <v/>
      </c>
      <c r="F278" s="232" t="str">
        <f aca="false">IF(B278&lt;&gt;"",IFERROR(IF(B$10="80-20", (((E278/E$19)*O$4)+O$5)*F$18, IF(B$10="60-40", (((E278/E$19)*P$4)+P$5)*F$18, 0)),0),"")</f>
        <v/>
      </c>
      <c r="G278" s="233" t="str">
        <f aca="false">IF(B278&lt;&gt;"",IFERROR((D278+F278),0),"")</f>
        <v/>
      </c>
      <c r="H278" s="234" t="str">
        <f aca="false">IF(B278&lt;&gt;"",IF(B$5="LECTURE",'Exam (LECTURE ONLY)'!N280,IF(B$5="PRACTICUM",OUTPUT!N280,IF(B$5="RESEARCH",OUTPUT!N280,IF(B$5="STUDENT FORMATION",OUTPUT!N280,"")))),"")</f>
        <v/>
      </c>
      <c r="I278" s="233" t="str">
        <f aca="false">IF(B278&lt;&gt;"",IFERROR(IF(B$10="80-20", (((H278/H$19)*O$4)+O$5)*I$19, IF(B$10="60-40", (((H278/H$19)*P$4)+P$5)*I$19, 0)),0),"")</f>
        <v/>
      </c>
      <c r="J278" s="235" t="str">
        <f aca="false">IFERROR((G278+I278),"")</f>
        <v/>
      </c>
      <c r="K278" s="236" t="str">
        <f aca="false">IF(B278&lt;&gt;"",'Database (LECTURE-RES-PRAC)'!BN275, "")</f>
        <v/>
      </c>
      <c r="L278" s="232" t="str">
        <f aca="false">IF(B278&lt;&gt;"",IFERROR(IF(B$10="80-20", (((K278/K$19)*O$4)+O$5)*L$18, IF(B$10="60-40", (((K278/K$19)*P$4)+P$5)*L$18, 0)),0),"")</f>
        <v/>
      </c>
      <c r="M278" s="236" t="str">
        <f aca="false">IF(B278&lt;&gt;"",'Database (LECTURE-RES-PRAC)'!BO275, "")</f>
        <v/>
      </c>
      <c r="N278" s="232" t="str">
        <f aca="false">IF(B278&lt;&gt;"",IFERROR(IF(B$10="80-20", (((M278/M$19)*O$4)+O$5)*N$18, IF(B$10="60-40", (((M278/M$19)*P$4)+P$5)*N$18, 0)),0),"")</f>
        <v/>
      </c>
      <c r="O278" s="233" t="str">
        <f aca="false">IFERROR((L278+N278),"")</f>
        <v/>
      </c>
      <c r="P278" s="234" t="str">
        <f aca="false">IF(B278&lt;&gt;"",IF(B$5="LECTURE",'Exam (LECTURE ONLY)'!Y280,IF(B$5="PRACTICUM",OUTPUT!Z280,IF(B$5="RESEARCH",OUTPUT!Z280,IF(B$5="STUDENT FORMATION",OUTPUT!Z280,"")))),"")</f>
        <v/>
      </c>
      <c r="Q278" s="233" t="str">
        <f aca="false">IF(B278&lt;&gt;"",IFERROR(IF(B$10="80-20", (((P278/P$19)*O$4)+O$5)*Q$19, IF(B$10="60-40", (((P278/P$19)*P$4)+P$5)*Q$19, 0)),0),"")</f>
        <v/>
      </c>
      <c r="R278" s="235" t="str">
        <f aca="false">IFERROR((O278+Q278),"")</f>
        <v/>
      </c>
      <c r="S278" s="236" t="str">
        <f aca="false">IF(B278&lt;&gt;"",'Database (LECTURE-RES-PRAC)'!CT275, "")</f>
        <v/>
      </c>
      <c r="T278" s="232" t="str">
        <f aca="false">IF(B278&lt;&gt;"",IFERROR(IF(B$10="80-20", (((S278/S$19)*O$4)+O$5)*T$18, IF(B$10="60-40", (((S278/S$19)*P$4)+P$5)*T$18, 0)),0),"")</f>
        <v/>
      </c>
      <c r="U278" s="236" t="str">
        <f aca="false">IF(B278&lt;&gt;"",'Database (LECTURE-RES-PRAC)'!CU275, "")</f>
        <v/>
      </c>
      <c r="V278" s="232" t="str">
        <f aca="false">IF(B278&lt;&gt;"",IFERROR(IF(B$10="80-20", (((U278/U$19)*O$4)+O$5)*V$18, IF(B$10="60-40", (((U278/U$19)*P$4)+P$5)*V$18, 0)),0),"")</f>
        <v/>
      </c>
      <c r="W278" s="233" t="str">
        <f aca="false">IFERROR((T278+V278),"")</f>
        <v/>
      </c>
      <c r="X278" s="234" t="str">
        <f aca="false">IF(B278&lt;&gt;"",IF(B$5="LECTURE",'Exam (LECTURE ONLY)'!AJ280,IF(B$5="PRACTICUM",OUTPUT!AJ280,IF(B$5="RESEARCH",OUTPUT!AJ280,IF(B$5="STUDENT FORMATION",OUTPUT!AJ280,"")))),"")</f>
        <v/>
      </c>
      <c r="Y278" s="233" t="str">
        <f aca="false">IF(B278&lt;&gt;"",IFERROR(IF(B$10="80-20", (((X278/X$19)*O$4)+O$5)*Y$19, IF(B$10="60-40", (((X278/X$19)*P$4)+P$5)*Y$19, 0)),0),"")</f>
        <v/>
      </c>
      <c r="Z278" s="237" t="str">
        <f aca="false">IFERROR((W278+Y278),"")</f>
        <v/>
      </c>
      <c r="AA278" s="238" t="str">
        <f aca="false">IFERROR(IF(((J278+R278+Z278)/3)="","",((J278+R278+Z278)/3)),"")</f>
        <v/>
      </c>
      <c r="AB278" s="229" t="str">
        <f aca="false">IFERROR(IF(AA278="","",IF(AA278&gt;=75,"PASSED","FAILED")),"")</f>
        <v/>
      </c>
    </row>
    <row r="279" customFormat="false" ht="15.75" hidden="false" customHeight="true" outlineLevel="0" collapsed="false">
      <c r="A279" s="183" t="str">
        <f aca="false">IF(ISBLANK('Database (LECTURE-RES-PRAC)'!A276),"",'Database (LECTURE-RES-PRAC)'!A276)</f>
        <v/>
      </c>
      <c r="B279" s="184" t="str">
        <f aca="false">IF(ISBLANK('Database (LECTURE-RES-PRAC)'!B276),"",'Database (LECTURE-RES-PRAC)'!B276)</f>
        <v/>
      </c>
      <c r="C279" s="230" t="str">
        <f aca="false">IF(B279&lt;&gt;"",'Database (LECTURE-RES-PRAC)'!AH276, "")</f>
        <v/>
      </c>
      <c r="D279" s="231" t="str">
        <f aca="false">IF(B279&lt;&gt;"",IFERROR(IF(B$10="80-20", (((C279/C$19)*O$4)+O$5)*D$18, IF(B$10="60-40", (((C279/C$19)*P$4)+P$5)*D$18, 0)),0),"")</f>
        <v/>
      </c>
      <c r="E279" s="230" t="str">
        <f aca="false">IF(B279&lt;&gt;"",'Database (LECTURE-RES-PRAC)'!AI276,"")</f>
        <v/>
      </c>
      <c r="F279" s="232" t="str">
        <f aca="false">IF(B279&lt;&gt;"",IFERROR(IF(B$10="80-20", (((E279/E$19)*O$4)+O$5)*F$18, IF(B$10="60-40", (((E279/E$19)*P$4)+P$5)*F$18, 0)),0),"")</f>
        <v/>
      </c>
      <c r="G279" s="233" t="str">
        <f aca="false">IF(B279&lt;&gt;"",IFERROR((D279+F279),0),"")</f>
        <v/>
      </c>
      <c r="H279" s="234" t="str">
        <f aca="false">IF(B279&lt;&gt;"",IF(B$5="LECTURE",'Exam (LECTURE ONLY)'!N281,IF(B$5="PRACTICUM",OUTPUT!N281,IF(B$5="RESEARCH",OUTPUT!N281,IF(B$5="STUDENT FORMATION",OUTPUT!N281,"")))),"")</f>
        <v/>
      </c>
      <c r="I279" s="233" t="str">
        <f aca="false">IF(B279&lt;&gt;"",IFERROR(IF(B$10="80-20", (((H279/H$19)*O$4)+O$5)*I$19, IF(B$10="60-40", (((H279/H$19)*P$4)+P$5)*I$19, 0)),0),"")</f>
        <v/>
      </c>
      <c r="J279" s="235" t="str">
        <f aca="false">IFERROR((G279+I279),"")</f>
        <v/>
      </c>
      <c r="K279" s="236" t="str">
        <f aca="false">IF(B279&lt;&gt;"",'Database (LECTURE-RES-PRAC)'!BN276, "")</f>
        <v/>
      </c>
      <c r="L279" s="232" t="str">
        <f aca="false">IF(B279&lt;&gt;"",IFERROR(IF(B$10="80-20", (((K279/K$19)*O$4)+O$5)*L$18, IF(B$10="60-40", (((K279/K$19)*P$4)+P$5)*L$18, 0)),0),"")</f>
        <v/>
      </c>
      <c r="M279" s="236" t="str">
        <f aca="false">IF(B279&lt;&gt;"",'Database (LECTURE-RES-PRAC)'!BO276, "")</f>
        <v/>
      </c>
      <c r="N279" s="232" t="str">
        <f aca="false">IF(B279&lt;&gt;"",IFERROR(IF(B$10="80-20", (((M279/M$19)*O$4)+O$5)*N$18, IF(B$10="60-40", (((M279/M$19)*P$4)+P$5)*N$18, 0)),0),"")</f>
        <v/>
      </c>
      <c r="O279" s="233" t="str">
        <f aca="false">IFERROR((L279+N279),"")</f>
        <v/>
      </c>
      <c r="P279" s="234" t="str">
        <f aca="false">IF(B279&lt;&gt;"",IF(B$5="LECTURE",'Exam (LECTURE ONLY)'!Y281,IF(B$5="PRACTICUM",OUTPUT!Z281,IF(B$5="RESEARCH",OUTPUT!Z281,IF(B$5="STUDENT FORMATION",OUTPUT!Z281,"")))),"")</f>
        <v/>
      </c>
      <c r="Q279" s="233" t="str">
        <f aca="false">IF(B279&lt;&gt;"",IFERROR(IF(B$10="80-20", (((P279/P$19)*O$4)+O$5)*Q$19, IF(B$10="60-40", (((P279/P$19)*P$4)+P$5)*Q$19, 0)),0),"")</f>
        <v/>
      </c>
      <c r="R279" s="235" t="str">
        <f aca="false">IFERROR((O279+Q279),"")</f>
        <v/>
      </c>
      <c r="S279" s="236" t="str">
        <f aca="false">IF(B279&lt;&gt;"",'Database (LECTURE-RES-PRAC)'!CT276, "")</f>
        <v/>
      </c>
      <c r="T279" s="232" t="str">
        <f aca="false">IF(B279&lt;&gt;"",IFERROR(IF(B$10="80-20", (((S279/S$19)*O$4)+O$5)*T$18, IF(B$10="60-40", (((S279/S$19)*P$4)+P$5)*T$18, 0)),0),"")</f>
        <v/>
      </c>
      <c r="U279" s="236" t="str">
        <f aca="false">IF(B279&lt;&gt;"",'Database (LECTURE-RES-PRAC)'!CU276, "")</f>
        <v/>
      </c>
      <c r="V279" s="232" t="str">
        <f aca="false">IF(B279&lt;&gt;"",IFERROR(IF(B$10="80-20", (((U279/U$19)*O$4)+O$5)*V$18, IF(B$10="60-40", (((U279/U$19)*P$4)+P$5)*V$18, 0)),0),"")</f>
        <v/>
      </c>
      <c r="W279" s="233" t="str">
        <f aca="false">IFERROR((T279+V279),"")</f>
        <v/>
      </c>
      <c r="X279" s="234" t="str">
        <f aca="false">IF(B279&lt;&gt;"",IF(B$5="LECTURE",'Exam (LECTURE ONLY)'!AJ281,IF(B$5="PRACTICUM",OUTPUT!AJ281,IF(B$5="RESEARCH",OUTPUT!AJ281,IF(B$5="STUDENT FORMATION",OUTPUT!AJ281,"")))),"")</f>
        <v/>
      </c>
      <c r="Y279" s="233" t="str">
        <f aca="false">IF(B279&lt;&gt;"",IFERROR(IF(B$10="80-20", (((X279/X$19)*O$4)+O$5)*Y$19, IF(B$10="60-40", (((X279/X$19)*P$4)+P$5)*Y$19, 0)),0),"")</f>
        <v/>
      </c>
      <c r="Z279" s="237" t="str">
        <f aca="false">IFERROR((W279+Y279),"")</f>
        <v/>
      </c>
      <c r="AA279" s="238" t="str">
        <f aca="false">IFERROR(IF(((J279+R279+Z279)/3)="","",((J279+R279+Z279)/3)),"")</f>
        <v/>
      </c>
      <c r="AB279" s="229" t="str">
        <f aca="false">IFERROR(IF(AA279="","",IF(AA279&gt;=75,"PASSED","FAILED")),"")</f>
        <v/>
      </c>
    </row>
    <row r="280" customFormat="false" ht="15.75" hidden="false" customHeight="true" outlineLevel="0" collapsed="false">
      <c r="A280" s="228" t="str">
        <f aca="false">IF(ISBLANK('Database (LECTURE-RES-PRAC)'!A277),"",'Database (LECTURE-RES-PRAC)'!A277)</f>
        <v/>
      </c>
      <c r="B280" s="229" t="str">
        <f aca="false">IF(ISBLANK('Database (LECTURE-RES-PRAC)'!B277),"",'Database (LECTURE-RES-PRAC)'!B277)</f>
        <v/>
      </c>
      <c r="C280" s="230" t="str">
        <f aca="false">IF(B280&lt;&gt;"",'Database (LECTURE-RES-PRAC)'!AH277, "")</f>
        <v/>
      </c>
      <c r="D280" s="231" t="str">
        <f aca="false">IF(B280&lt;&gt;"",IFERROR(IF(B$10="80-20", (((C280/C$19)*O$4)+O$5)*D$18, IF(B$10="60-40", (((C280/C$19)*P$4)+P$5)*D$18, 0)),0),"")</f>
        <v/>
      </c>
      <c r="E280" s="230" t="str">
        <f aca="false">IF(B280&lt;&gt;"",'Database (LECTURE-RES-PRAC)'!AI277,"")</f>
        <v/>
      </c>
      <c r="F280" s="232" t="str">
        <f aca="false">IF(B280&lt;&gt;"",IFERROR(IF(B$10="80-20", (((E280/E$19)*O$4)+O$5)*F$18, IF(B$10="60-40", (((E280/E$19)*P$4)+P$5)*F$18, 0)),0),"")</f>
        <v/>
      </c>
      <c r="G280" s="233" t="str">
        <f aca="false">IF(B280&lt;&gt;"",IFERROR((D280+F280),0),"")</f>
        <v/>
      </c>
      <c r="H280" s="234" t="str">
        <f aca="false">IF(B280&lt;&gt;"",IF(B$5="LECTURE",'Exam (LECTURE ONLY)'!N282,IF(B$5="PRACTICUM",OUTPUT!N282,IF(B$5="RESEARCH",OUTPUT!N282,IF(B$5="STUDENT FORMATION",OUTPUT!N282,"")))),"")</f>
        <v/>
      </c>
      <c r="I280" s="233" t="str">
        <f aca="false">IF(B280&lt;&gt;"",IFERROR(IF(B$10="80-20", (((H280/H$19)*O$4)+O$5)*I$19, IF(B$10="60-40", (((H280/H$19)*P$4)+P$5)*I$19, 0)),0),"")</f>
        <v/>
      </c>
      <c r="J280" s="235" t="str">
        <f aca="false">IFERROR((G280+I280),"")</f>
        <v/>
      </c>
      <c r="K280" s="236" t="str">
        <f aca="false">IF(B280&lt;&gt;"",'Database (LECTURE-RES-PRAC)'!BN277, "")</f>
        <v/>
      </c>
      <c r="L280" s="232" t="str">
        <f aca="false">IF(B280&lt;&gt;"",IFERROR(IF(B$10="80-20", (((K280/K$19)*O$4)+O$5)*L$18, IF(B$10="60-40", (((K280/K$19)*P$4)+P$5)*L$18, 0)),0),"")</f>
        <v/>
      </c>
      <c r="M280" s="236" t="str">
        <f aca="false">IF(B280&lt;&gt;"",'Database (LECTURE-RES-PRAC)'!BO277, "")</f>
        <v/>
      </c>
      <c r="N280" s="232" t="str">
        <f aca="false">IF(B280&lt;&gt;"",IFERROR(IF(B$10="80-20", (((M280/M$19)*O$4)+O$5)*N$18, IF(B$10="60-40", (((M280/M$19)*P$4)+P$5)*N$18, 0)),0),"")</f>
        <v/>
      </c>
      <c r="O280" s="233" t="str">
        <f aca="false">IFERROR((L280+N280),"")</f>
        <v/>
      </c>
      <c r="P280" s="234" t="str">
        <f aca="false">IF(B280&lt;&gt;"",IF(B$5="LECTURE",'Exam (LECTURE ONLY)'!Y282,IF(B$5="PRACTICUM",OUTPUT!Z282,IF(B$5="RESEARCH",OUTPUT!Z282,IF(B$5="STUDENT FORMATION",OUTPUT!Z282,"")))),"")</f>
        <v/>
      </c>
      <c r="Q280" s="233" t="str">
        <f aca="false">IF(B280&lt;&gt;"",IFERROR(IF(B$10="80-20", (((P280/P$19)*O$4)+O$5)*Q$19, IF(B$10="60-40", (((P280/P$19)*P$4)+P$5)*Q$19, 0)),0),"")</f>
        <v/>
      </c>
      <c r="R280" s="235" t="str">
        <f aca="false">IFERROR((O280+Q280),"")</f>
        <v/>
      </c>
      <c r="S280" s="236" t="str">
        <f aca="false">IF(B280&lt;&gt;"",'Database (LECTURE-RES-PRAC)'!CT277, "")</f>
        <v/>
      </c>
      <c r="T280" s="232" t="str">
        <f aca="false">IF(B280&lt;&gt;"",IFERROR(IF(B$10="80-20", (((S280/S$19)*O$4)+O$5)*T$18, IF(B$10="60-40", (((S280/S$19)*P$4)+P$5)*T$18, 0)),0),"")</f>
        <v/>
      </c>
      <c r="U280" s="236" t="str">
        <f aca="false">IF(B280&lt;&gt;"",'Database (LECTURE-RES-PRAC)'!CU277, "")</f>
        <v/>
      </c>
      <c r="V280" s="232" t="str">
        <f aca="false">IF(B280&lt;&gt;"",IFERROR(IF(B$10="80-20", (((U280/U$19)*O$4)+O$5)*V$18, IF(B$10="60-40", (((U280/U$19)*P$4)+P$5)*V$18, 0)),0),"")</f>
        <v/>
      </c>
      <c r="W280" s="233" t="str">
        <f aca="false">IFERROR((T280+V280),"")</f>
        <v/>
      </c>
      <c r="X280" s="234" t="str">
        <f aca="false">IF(B280&lt;&gt;"",IF(B$5="LECTURE",'Exam (LECTURE ONLY)'!AJ282,IF(B$5="PRACTICUM",OUTPUT!AJ282,IF(B$5="RESEARCH",OUTPUT!AJ282,IF(B$5="STUDENT FORMATION",OUTPUT!AJ282,"")))),"")</f>
        <v/>
      </c>
      <c r="Y280" s="233" t="str">
        <f aca="false">IF(B280&lt;&gt;"",IFERROR(IF(B$10="80-20", (((X280/X$19)*O$4)+O$5)*Y$19, IF(B$10="60-40", (((X280/X$19)*P$4)+P$5)*Y$19, 0)),0),"")</f>
        <v/>
      </c>
      <c r="Z280" s="237" t="str">
        <f aca="false">IFERROR((W280+Y280),"")</f>
        <v/>
      </c>
      <c r="AA280" s="238" t="str">
        <f aca="false">IFERROR(IF(((J280+R280+Z280)/3)="","",((J280+R280+Z280)/3)),"")</f>
        <v/>
      </c>
      <c r="AB280" s="229" t="str">
        <f aca="false">IFERROR(IF(AA280="","",IF(AA280&gt;=75,"PASSED","FAILED")),"")</f>
        <v/>
      </c>
    </row>
    <row r="281" customFormat="false" ht="15.75" hidden="false" customHeight="true" outlineLevel="0" collapsed="false">
      <c r="A281" s="183" t="str">
        <f aca="false">IF(ISBLANK('Database (LECTURE-RES-PRAC)'!A278),"",'Database (LECTURE-RES-PRAC)'!A278)</f>
        <v/>
      </c>
      <c r="B281" s="184" t="str">
        <f aca="false">IF(ISBLANK('Database (LECTURE-RES-PRAC)'!B278),"",'Database (LECTURE-RES-PRAC)'!B278)</f>
        <v/>
      </c>
      <c r="C281" s="230" t="str">
        <f aca="false">IF(B281&lt;&gt;"",'Database (LECTURE-RES-PRAC)'!AH278, "")</f>
        <v/>
      </c>
      <c r="D281" s="231" t="str">
        <f aca="false">IF(B281&lt;&gt;"",IFERROR(IF(B$10="80-20", (((C281/C$19)*O$4)+O$5)*D$18, IF(B$10="60-40", (((C281/C$19)*P$4)+P$5)*D$18, 0)),0),"")</f>
        <v/>
      </c>
      <c r="E281" s="230" t="str">
        <f aca="false">IF(B281&lt;&gt;"",'Database (LECTURE-RES-PRAC)'!AI278,"")</f>
        <v/>
      </c>
      <c r="F281" s="232" t="str">
        <f aca="false">IF(B281&lt;&gt;"",IFERROR(IF(B$10="80-20", (((E281/E$19)*O$4)+O$5)*F$18, IF(B$10="60-40", (((E281/E$19)*P$4)+P$5)*F$18, 0)),0),"")</f>
        <v/>
      </c>
      <c r="G281" s="233" t="str">
        <f aca="false">IF(B281&lt;&gt;"",IFERROR((D281+F281),0),"")</f>
        <v/>
      </c>
      <c r="H281" s="234" t="str">
        <f aca="false">IF(B281&lt;&gt;"",IF(B$5="LECTURE",'Exam (LECTURE ONLY)'!N283,IF(B$5="PRACTICUM",OUTPUT!N283,IF(B$5="RESEARCH",OUTPUT!N283,IF(B$5="STUDENT FORMATION",OUTPUT!N283,"")))),"")</f>
        <v/>
      </c>
      <c r="I281" s="233" t="str">
        <f aca="false">IF(B281&lt;&gt;"",IFERROR(IF(B$10="80-20", (((H281/H$19)*O$4)+O$5)*I$19, IF(B$10="60-40", (((H281/H$19)*P$4)+P$5)*I$19, 0)),0),"")</f>
        <v/>
      </c>
      <c r="J281" s="235" t="str">
        <f aca="false">IFERROR((G281+I281),"")</f>
        <v/>
      </c>
      <c r="K281" s="236" t="str">
        <f aca="false">IF(B281&lt;&gt;"",'Database (LECTURE-RES-PRAC)'!BN278, "")</f>
        <v/>
      </c>
      <c r="L281" s="232" t="str">
        <f aca="false">IF(B281&lt;&gt;"",IFERROR(IF(B$10="80-20", (((K281/K$19)*O$4)+O$5)*L$18, IF(B$10="60-40", (((K281/K$19)*P$4)+P$5)*L$18, 0)),0),"")</f>
        <v/>
      </c>
      <c r="M281" s="236" t="str">
        <f aca="false">IF(B281&lt;&gt;"",'Database (LECTURE-RES-PRAC)'!BO278, "")</f>
        <v/>
      </c>
      <c r="N281" s="232" t="str">
        <f aca="false">IF(B281&lt;&gt;"",IFERROR(IF(B$10="80-20", (((M281/M$19)*O$4)+O$5)*N$18, IF(B$10="60-40", (((M281/M$19)*P$4)+P$5)*N$18, 0)),0),"")</f>
        <v/>
      </c>
      <c r="O281" s="233" t="str">
        <f aca="false">IFERROR((L281+N281),"")</f>
        <v/>
      </c>
      <c r="P281" s="234" t="str">
        <f aca="false">IF(B281&lt;&gt;"",IF(B$5="LECTURE",'Exam (LECTURE ONLY)'!Y283,IF(B$5="PRACTICUM",OUTPUT!Z283,IF(B$5="RESEARCH",OUTPUT!Z283,IF(B$5="STUDENT FORMATION",OUTPUT!Z283,"")))),"")</f>
        <v/>
      </c>
      <c r="Q281" s="233" t="str">
        <f aca="false">IF(B281&lt;&gt;"",IFERROR(IF(B$10="80-20", (((P281/P$19)*O$4)+O$5)*Q$19, IF(B$10="60-40", (((P281/P$19)*P$4)+P$5)*Q$19, 0)),0),"")</f>
        <v/>
      </c>
      <c r="R281" s="235" t="str">
        <f aca="false">IFERROR((O281+Q281),"")</f>
        <v/>
      </c>
      <c r="S281" s="236" t="str">
        <f aca="false">IF(B281&lt;&gt;"",'Database (LECTURE-RES-PRAC)'!CT278, "")</f>
        <v/>
      </c>
      <c r="T281" s="232" t="str">
        <f aca="false">IF(B281&lt;&gt;"",IFERROR(IF(B$10="80-20", (((S281/S$19)*O$4)+O$5)*T$18, IF(B$10="60-40", (((S281/S$19)*P$4)+P$5)*T$18, 0)),0),"")</f>
        <v/>
      </c>
      <c r="U281" s="236" t="str">
        <f aca="false">IF(B281&lt;&gt;"",'Database (LECTURE-RES-PRAC)'!CU278, "")</f>
        <v/>
      </c>
      <c r="V281" s="232" t="str">
        <f aca="false">IF(B281&lt;&gt;"",IFERROR(IF(B$10="80-20", (((U281/U$19)*O$4)+O$5)*V$18, IF(B$10="60-40", (((U281/U$19)*P$4)+P$5)*V$18, 0)),0),"")</f>
        <v/>
      </c>
      <c r="W281" s="233" t="str">
        <f aca="false">IFERROR((T281+V281),"")</f>
        <v/>
      </c>
      <c r="X281" s="234" t="str">
        <f aca="false">IF(B281&lt;&gt;"",IF(B$5="LECTURE",'Exam (LECTURE ONLY)'!AJ283,IF(B$5="PRACTICUM",OUTPUT!AJ283,IF(B$5="RESEARCH",OUTPUT!AJ283,IF(B$5="STUDENT FORMATION",OUTPUT!AJ283,"")))),"")</f>
        <v/>
      </c>
      <c r="Y281" s="233" t="str">
        <f aca="false">IF(B281&lt;&gt;"",IFERROR(IF(B$10="80-20", (((X281/X$19)*O$4)+O$5)*Y$19, IF(B$10="60-40", (((X281/X$19)*P$4)+P$5)*Y$19, 0)),0),"")</f>
        <v/>
      </c>
      <c r="Z281" s="237" t="str">
        <f aca="false">IFERROR((W281+Y281),"")</f>
        <v/>
      </c>
      <c r="AA281" s="238" t="str">
        <f aca="false">IFERROR(IF(((J281+R281+Z281)/3)="","",((J281+R281+Z281)/3)),"")</f>
        <v/>
      </c>
      <c r="AB281" s="229" t="str">
        <f aca="false">IFERROR(IF(AA281="","",IF(AA281&gt;=75,"PASSED","FAILED")),"")</f>
        <v/>
      </c>
    </row>
    <row r="282" customFormat="false" ht="15.75" hidden="false" customHeight="true" outlineLevel="0" collapsed="false">
      <c r="A282" s="228" t="str">
        <f aca="false">IF(ISBLANK('Database (LECTURE-RES-PRAC)'!A279),"",'Database (LECTURE-RES-PRAC)'!A279)</f>
        <v/>
      </c>
      <c r="B282" s="229" t="str">
        <f aca="false">IF(ISBLANK('Database (LECTURE-RES-PRAC)'!B279),"",'Database (LECTURE-RES-PRAC)'!B279)</f>
        <v/>
      </c>
      <c r="C282" s="230" t="str">
        <f aca="false">IF(B282&lt;&gt;"",'Database (LECTURE-RES-PRAC)'!AH279, "")</f>
        <v/>
      </c>
      <c r="D282" s="231" t="str">
        <f aca="false">IF(B282&lt;&gt;"",IFERROR(IF(B$10="80-20", (((C282/C$19)*O$4)+O$5)*D$18, IF(B$10="60-40", (((C282/C$19)*P$4)+P$5)*D$18, 0)),0),"")</f>
        <v/>
      </c>
      <c r="E282" s="230" t="str">
        <f aca="false">IF(B282&lt;&gt;"",'Database (LECTURE-RES-PRAC)'!AI279,"")</f>
        <v/>
      </c>
      <c r="F282" s="232" t="str">
        <f aca="false">IF(B282&lt;&gt;"",IFERROR(IF(B$10="80-20", (((E282/E$19)*O$4)+O$5)*F$18, IF(B$10="60-40", (((E282/E$19)*P$4)+P$5)*F$18, 0)),0),"")</f>
        <v/>
      </c>
      <c r="G282" s="233" t="str">
        <f aca="false">IF(B282&lt;&gt;"",IFERROR((D282+F282),0),"")</f>
        <v/>
      </c>
      <c r="H282" s="234" t="str">
        <f aca="false">IF(B282&lt;&gt;"",IF(B$5="LECTURE",'Exam (LECTURE ONLY)'!N284,IF(B$5="PRACTICUM",OUTPUT!N284,IF(B$5="RESEARCH",OUTPUT!N284,IF(B$5="STUDENT FORMATION",OUTPUT!N284,"")))),"")</f>
        <v/>
      </c>
      <c r="I282" s="233" t="str">
        <f aca="false">IF(B282&lt;&gt;"",IFERROR(IF(B$10="80-20", (((H282/H$19)*O$4)+O$5)*I$19, IF(B$10="60-40", (((H282/H$19)*P$4)+P$5)*I$19, 0)),0),"")</f>
        <v/>
      </c>
      <c r="J282" s="235" t="str">
        <f aca="false">IFERROR((G282+I282),"")</f>
        <v/>
      </c>
      <c r="K282" s="236" t="str">
        <f aca="false">IF(B282&lt;&gt;"",'Database (LECTURE-RES-PRAC)'!BN279, "")</f>
        <v/>
      </c>
      <c r="L282" s="232" t="str">
        <f aca="false">IF(B282&lt;&gt;"",IFERROR(IF(B$10="80-20", (((K282/K$19)*O$4)+O$5)*L$18, IF(B$10="60-40", (((K282/K$19)*P$4)+P$5)*L$18, 0)),0),"")</f>
        <v/>
      </c>
      <c r="M282" s="236" t="str">
        <f aca="false">IF(B282&lt;&gt;"",'Database (LECTURE-RES-PRAC)'!BO279, "")</f>
        <v/>
      </c>
      <c r="N282" s="232" t="str">
        <f aca="false">IF(B282&lt;&gt;"",IFERROR(IF(B$10="80-20", (((M282/M$19)*O$4)+O$5)*N$18, IF(B$10="60-40", (((M282/M$19)*P$4)+P$5)*N$18, 0)),0),"")</f>
        <v/>
      </c>
      <c r="O282" s="233" t="str">
        <f aca="false">IFERROR((L282+N282),"")</f>
        <v/>
      </c>
      <c r="P282" s="234" t="str">
        <f aca="false">IF(B282&lt;&gt;"",IF(B$5="LECTURE",'Exam (LECTURE ONLY)'!Y284,IF(B$5="PRACTICUM",OUTPUT!Z284,IF(B$5="RESEARCH",OUTPUT!Z284,IF(B$5="STUDENT FORMATION",OUTPUT!Z284,"")))),"")</f>
        <v/>
      </c>
      <c r="Q282" s="233" t="str">
        <f aca="false">IF(B282&lt;&gt;"",IFERROR(IF(B$10="80-20", (((P282/P$19)*O$4)+O$5)*Q$19, IF(B$10="60-40", (((P282/P$19)*P$4)+P$5)*Q$19, 0)),0),"")</f>
        <v/>
      </c>
      <c r="R282" s="235" t="str">
        <f aca="false">IFERROR((O282+Q282),"")</f>
        <v/>
      </c>
      <c r="S282" s="236" t="str">
        <f aca="false">IF(B282&lt;&gt;"",'Database (LECTURE-RES-PRAC)'!CT279, "")</f>
        <v/>
      </c>
      <c r="T282" s="232" t="str">
        <f aca="false">IF(B282&lt;&gt;"",IFERROR(IF(B$10="80-20", (((S282/S$19)*O$4)+O$5)*T$18, IF(B$10="60-40", (((S282/S$19)*P$4)+P$5)*T$18, 0)),0),"")</f>
        <v/>
      </c>
      <c r="U282" s="236" t="str">
        <f aca="false">IF(B282&lt;&gt;"",'Database (LECTURE-RES-PRAC)'!CU279, "")</f>
        <v/>
      </c>
      <c r="V282" s="232" t="str">
        <f aca="false">IF(B282&lt;&gt;"",IFERROR(IF(B$10="80-20", (((U282/U$19)*O$4)+O$5)*V$18, IF(B$10="60-40", (((U282/U$19)*P$4)+P$5)*V$18, 0)),0),"")</f>
        <v/>
      </c>
      <c r="W282" s="233" t="str">
        <f aca="false">IFERROR((T282+V282),"")</f>
        <v/>
      </c>
      <c r="X282" s="234" t="str">
        <f aca="false">IF(B282&lt;&gt;"",IF(B$5="LECTURE",'Exam (LECTURE ONLY)'!AJ284,IF(B$5="PRACTICUM",OUTPUT!AJ284,IF(B$5="RESEARCH",OUTPUT!AJ284,IF(B$5="STUDENT FORMATION",OUTPUT!AJ284,"")))),"")</f>
        <v/>
      </c>
      <c r="Y282" s="233" t="str">
        <f aca="false">IF(B282&lt;&gt;"",IFERROR(IF(B$10="80-20", (((X282/X$19)*O$4)+O$5)*Y$19, IF(B$10="60-40", (((X282/X$19)*P$4)+P$5)*Y$19, 0)),0),"")</f>
        <v/>
      </c>
      <c r="Z282" s="237" t="str">
        <f aca="false">IFERROR((W282+Y282),"")</f>
        <v/>
      </c>
      <c r="AA282" s="238" t="str">
        <f aca="false">IFERROR(IF(((J282+R282+Z282)/3)="","",((J282+R282+Z282)/3)),"")</f>
        <v/>
      </c>
      <c r="AB282" s="229" t="str">
        <f aca="false">IFERROR(IF(AA282="","",IF(AA282&gt;=75,"PASSED","FAILED")),"")</f>
        <v/>
      </c>
    </row>
    <row r="283" customFormat="false" ht="15.75" hidden="false" customHeight="true" outlineLevel="0" collapsed="false">
      <c r="A283" s="183" t="str">
        <f aca="false">IF(ISBLANK('Database (LECTURE-RES-PRAC)'!A280),"",'Database (LECTURE-RES-PRAC)'!A280)</f>
        <v/>
      </c>
      <c r="B283" s="184" t="str">
        <f aca="false">IF(ISBLANK('Database (LECTURE-RES-PRAC)'!B280),"",'Database (LECTURE-RES-PRAC)'!B280)</f>
        <v/>
      </c>
      <c r="C283" s="230" t="str">
        <f aca="false">IF(B283&lt;&gt;"",'Database (LECTURE-RES-PRAC)'!AH280, "")</f>
        <v/>
      </c>
      <c r="D283" s="231" t="str">
        <f aca="false">IF(B283&lt;&gt;"",IFERROR(IF(B$10="80-20", (((C283/C$19)*O$4)+O$5)*D$18, IF(B$10="60-40", (((C283/C$19)*P$4)+P$5)*D$18, 0)),0),"")</f>
        <v/>
      </c>
      <c r="E283" s="230" t="str">
        <f aca="false">IF(B283&lt;&gt;"",'Database (LECTURE-RES-PRAC)'!AI280,"")</f>
        <v/>
      </c>
      <c r="F283" s="232" t="str">
        <f aca="false">IF(B283&lt;&gt;"",IFERROR(IF(B$10="80-20", (((E283/E$19)*O$4)+O$5)*F$18, IF(B$10="60-40", (((E283/E$19)*P$4)+P$5)*F$18, 0)),0),"")</f>
        <v/>
      </c>
      <c r="G283" s="233" t="str">
        <f aca="false">IF(B283&lt;&gt;"",IFERROR((D283+F283),0),"")</f>
        <v/>
      </c>
      <c r="H283" s="234" t="str">
        <f aca="false">IF(B283&lt;&gt;"",IF(B$5="LECTURE",'Exam (LECTURE ONLY)'!N285,IF(B$5="PRACTICUM",OUTPUT!N285,IF(B$5="RESEARCH",OUTPUT!N285,IF(B$5="STUDENT FORMATION",OUTPUT!N285,"")))),"")</f>
        <v/>
      </c>
      <c r="I283" s="233" t="str">
        <f aca="false">IF(B283&lt;&gt;"",IFERROR(IF(B$10="80-20", (((H283/H$19)*O$4)+O$5)*I$19, IF(B$10="60-40", (((H283/H$19)*P$4)+P$5)*I$19, 0)),0),"")</f>
        <v/>
      </c>
      <c r="J283" s="235" t="str">
        <f aca="false">IFERROR((G283+I283),"")</f>
        <v/>
      </c>
      <c r="K283" s="236" t="str">
        <f aca="false">IF(B283&lt;&gt;"",'Database (LECTURE-RES-PRAC)'!BN280, "")</f>
        <v/>
      </c>
      <c r="L283" s="232" t="str">
        <f aca="false">IF(B283&lt;&gt;"",IFERROR(IF(B$10="80-20", (((K283/K$19)*O$4)+O$5)*L$18, IF(B$10="60-40", (((K283/K$19)*P$4)+P$5)*L$18, 0)),0),"")</f>
        <v/>
      </c>
      <c r="M283" s="236" t="str">
        <f aca="false">IF(B283&lt;&gt;"",'Database (LECTURE-RES-PRAC)'!BO280, "")</f>
        <v/>
      </c>
      <c r="N283" s="232" t="str">
        <f aca="false">IF(B283&lt;&gt;"",IFERROR(IF(B$10="80-20", (((M283/M$19)*O$4)+O$5)*N$18, IF(B$10="60-40", (((M283/M$19)*P$4)+P$5)*N$18, 0)),0),"")</f>
        <v/>
      </c>
      <c r="O283" s="233" t="str">
        <f aca="false">IFERROR((L283+N283),"")</f>
        <v/>
      </c>
      <c r="P283" s="234" t="str">
        <f aca="false">IF(B283&lt;&gt;"",IF(B$5="LECTURE",'Exam (LECTURE ONLY)'!Y285,IF(B$5="PRACTICUM",OUTPUT!Z285,IF(B$5="RESEARCH",OUTPUT!Z285,IF(B$5="STUDENT FORMATION",OUTPUT!Z285,"")))),"")</f>
        <v/>
      </c>
      <c r="Q283" s="233" t="str">
        <f aca="false">IF(B283&lt;&gt;"",IFERROR(IF(B$10="80-20", (((P283/P$19)*O$4)+O$5)*Q$19, IF(B$10="60-40", (((P283/P$19)*P$4)+P$5)*Q$19, 0)),0),"")</f>
        <v/>
      </c>
      <c r="R283" s="235" t="str">
        <f aca="false">IFERROR((O283+Q283),"")</f>
        <v/>
      </c>
      <c r="S283" s="236" t="str">
        <f aca="false">IF(B283&lt;&gt;"",'Database (LECTURE-RES-PRAC)'!CT280, "")</f>
        <v/>
      </c>
      <c r="T283" s="232" t="str">
        <f aca="false">IF(B283&lt;&gt;"",IFERROR(IF(B$10="80-20", (((S283/S$19)*O$4)+O$5)*T$18, IF(B$10="60-40", (((S283/S$19)*P$4)+P$5)*T$18, 0)),0),"")</f>
        <v/>
      </c>
      <c r="U283" s="236" t="str">
        <f aca="false">IF(B283&lt;&gt;"",'Database (LECTURE-RES-PRAC)'!CU280, "")</f>
        <v/>
      </c>
      <c r="V283" s="232" t="str">
        <f aca="false">IF(B283&lt;&gt;"",IFERROR(IF(B$10="80-20", (((U283/U$19)*O$4)+O$5)*V$18, IF(B$10="60-40", (((U283/U$19)*P$4)+P$5)*V$18, 0)),0),"")</f>
        <v/>
      </c>
      <c r="W283" s="233" t="str">
        <f aca="false">IFERROR((T283+V283),"")</f>
        <v/>
      </c>
      <c r="X283" s="234" t="str">
        <f aca="false">IF(B283&lt;&gt;"",IF(B$5="LECTURE",'Exam (LECTURE ONLY)'!AJ285,IF(B$5="PRACTICUM",OUTPUT!AJ285,IF(B$5="RESEARCH",OUTPUT!AJ285,IF(B$5="STUDENT FORMATION",OUTPUT!AJ285,"")))),"")</f>
        <v/>
      </c>
      <c r="Y283" s="233" t="str">
        <f aca="false">IF(B283&lt;&gt;"",IFERROR(IF(B$10="80-20", (((X283/X$19)*O$4)+O$5)*Y$19, IF(B$10="60-40", (((X283/X$19)*P$4)+P$5)*Y$19, 0)),0),"")</f>
        <v/>
      </c>
      <c r="Z283" s="237" t="str">
        <f aca="false">IFERROR((W283+Y283),"")</f>
        <v/>
      </c>
      <c r="AA283" s="238" t="str">
        <f aca="false">IFERROR(IF(((J283+R283+Z283)/3)="","",((J283+R283+Z283)/3)),"")</f>
        <v/>
      </c>
      <c r="AB283" s="229" t="str">
        <f aca="false">IFERROR(IF(AA283="","",IF(AA283&gt;=75,"PASSED","FAILED")),"")</f>
        <v/>
      </c>
    </row>
    <row r="284" customFormat="false" ht="15.75" hidden="false" customHeight="true" outlineLevel="0" collapsed="false">
      <c r="A284" s="228" t="str">
        <f aca="false">IF(ISBLANK('Database (LECTURE-RES-PRAC)'!A281),"",'Database (LECTURE-RES-PRAC)'!A281)</f>
        <v/>
      </c>
      <c r="B284" s="229" t="str">
        <f aca="false">IF(ISBLANK('Database (LECTURE-RES-PRAC)'!B281),"",'Database (LECTURE-RES-PRAC)'!B281)</f>
        <v/>
      </c>
      <c r="C284" s="230" t="str">
        <f aca="false">IF(B284&lt;&gt;"",'Database (LECTURE-RES-PRAC)'!AH281, "")</f>
        <v/>
      </c>
      <c r="D284" s="231" t="str">
        <f aca="false">IF(B284&lt;&gt;"",IFERROR(IF(B$10="80-20", (((C284/C$19)*O$4)+O$5)*D$18, IF(B$10="60-40", (((C284/C$19)*P$4)+P$5)*D$18, 0)),0),"")</f>
        <v/>
      </c>
      <c r="E284" s="230" t="str">
        <f aca="false">IF(B284&lt;&gt;"",'Database (LECTURE-RES-PRAC)'!AI281,"")</f>
        <v/>
      </c>
      <c r="F284" s="232" t="str">
        <f aca="false">IF(B284&lt;&gt;"",IFERROR(IF(B$10="80-20", (((E284/E$19)*O$4)+O$5)*F$18, IF(B$10="60-40", (((E284/E$19)*P$4)+P$5)*F$18, 0)),0),"")</f>
        <v/>
      </c>
      <c r="G284" s="233" t="str">
        <f aca="false">IF(B284&lt;&gt;"",IFERROR((D284+F284),0),"")</f>
        <v/>
      </c>
      <c r="H284" s="234" t="str">
        <f aca="false">IF(B284&lt;&gt;"",IF(B$5="LECTURE",'Exam (LECTURE ONLY)'!N286,IF(B$5="PRACTICUM",OUTPUT!N286,IF(B$5="RESEARCH",OUTPUT!N286,IF(B$5="STUDENT FORMATION",OUTPUT!N286,"")))),"")</f>
        <v/>
      </c>
      <c r="I284" s="233" t="str">
        <f aca="false">IF(B284&lt;&gt;"",IFERROR(IF(B$10="80-20", (((H284/H$19)*O$4)+O$5)*I$19, IF(B$10="60-40", (((H284/H$19)*P$4)+P$5)*I$19, 0)),0),"")</f>
        <v/>
      </c>
      <c r="J284" s="235" t="str">
        <f aca="false">IFERROR((G284+I284),"")</f>
        <v/>
      </c>
      <c r="K284" s="236" t="str">
        <f aca="false">IF(B284&lt;&gt;"",'Database (LECTURE-RES-PRAC)'!BN281, "")</f>
        <v/>
      </c>
      <c r="L284" s="232" t="str">
        <f aca="false">IF(B284&lt;&gt;"",IFERROR(IF(B$10="80-20", (((K284/K$19)*O$4)+O$5)*L$18, IF(B$10="60-40", (((K284/K$19)*P$4)+P$5)*L$18, 0)),0),"")</f>
        <v/>
      </c>
      <c r="M284" s="236" t="str">
        <f aca="false">IF(B284&lt;&gt;"",'Database (LECTURE-RES-PRAC)'!BO281, "")</f>
        <v/>
      </c>
      <c r="N284" s="232" t="str">
        <f aca="false">IF(B284&lt;&gt;"",IFERROR(IF(B$10="80-20", (((M284/M$19)*O$4)+O$5)*N$18, IF(B$10="60-40", (((M284/M$19)*P$4)+P$5)*N$18, 0)),0),"")</f>
        <v/>
      </c>
      <c r="O284" s="233" t="str">
        <f aca="false">IFERROR((L284+N284),"")</f>
        <v/>
      </c>
      <c r="P284" s="234" t="str">
        <f aca="false">IF(B284&lt;&gt;"",IF(B$5="LECTURE",'Exam (LECTURE ONLY)'!Y286,IF(B$5="PRACTICUM",OUTPUT!Z286,IF(B$5="RESEARCH",OUTPUT!Z286,IF(B$5="STUDENT FORMATION",OUTPUT!Z286,"")))),"")</f>
        <v/>
      </c>
      <c r="Q284" s="233" t="str">
        <f aca="false">IF(B284&lt;&gt;"",IFERROR(IF(B$10="80-20", (((P284/P$19)*O$4)+O$5)*Q$19, IF(B$10="60-40", (((P284/P$19)*P$4)+P$5)*Q$19, 0)),0),"")</f>
        <v/>
      </c>
      <c r="R284" s="235" t="str">
        <f aca="false">IFERROR((O284+Q284),"")</f>
        <v/>
      </c>
      <c r="S284" s="236" t="str">
        <f aca="false">IF(B284&lt;&gt;"",'Database (LECTURE-RES-PRAC)'!CT281, "")</f>
        <v/>
      </c>
      <c r="T284" s="232" t="str">
        <f aca="false">IF(B284&lt;&gt;"",IFERROR(IF(B$10="80-20", (((S284/S$19)*O$4)+O$5)*T$18, IF(B$10="60-40", (((S284/S$19)*P$4)+P$5)*T$18, 0)),0),"")</f>
        <v/>
      </c>
      <c r="U284" s="236" t="str">
        <f aca="false">IF(B284&lt;&gt;"",'Database (LECTURE-RES-PRAC)'!CU281, "")</f>
        <v/>
      </c>
      <c r="V284" s="232" t="str">
        <f aca="false">IF(B284&lt;&gt;"",IFERROR(IF(B$10="80-20", (((U284/U$19)*O$4)+O$5)*V$18, IF(B$10="60-40", (((U284/U$19)*P$4)+P$5)*V$18, 0)),0),"")</f>
        <v/>
      </c>
      <c r="W284" s="233" t="str">
        <f aca="false">IFERROR((T284+V284),"")</f>
        <v/>
      </c>
      <c r="X284" s="234" t="str">
        <f aca="false">IF(B284&lt;&gt;"",IF(B$5="LECTURE",'Exam (LECTURE ONLY)'!AJ286,IF(B$5="PRACTICUM",OUTPUT!AJ286,IF(B$5="RESEARCH",OUTPUT!AJ286,IF(B$5="STUDENT FORMATION",OUTPUT!AJ286,"")))),"")</f>
        <v/>
      </c>
      <c r="Y284" s="233" t="str">
        <f aca="false">IF(B284&lt;&gt;"",IFERROR(IF(B$10="80-20", (((X284/X$19)*O$4)+O$5)*Y$19, IF(B$10="60-40", (((X284/X$19)*P$4)+P$5)*Y$19, 0)),0),"")</f>
        <v/>
      </c>
      <c r="Z284" s="237" t="str">
        <f aca="false">IFERROR((W284+Y284),"")</f>
        <v/>
      </c>
      <c r="AA284" s="238" t="str">
        <f aca="false">IFERROR(IF(((J284+R284+Z284)/3)="","",((J284+R284+Z284)/3)),"")</f>
        <v/>
      </c>
      <c r="AB284" s="229" t="str">
        <f aca="false">IFERROR(IF(AA284="","",IF(AA284&gt;=75,"PASSED","FAILED")),"")</f>
        <v/>
      </c>
    </row>
    <row r="285" customFormat="false" ht="15.75" hidden="false" customHeight="true" outlineLevel="0" collapsed="false">
      <c r="A285" s="183" t="str">
        <f aca="false">IF(ISBLANK('Database (LECTURE-RES-PRAC)'!A282),"",'Database (LECTURE-RES-PRAC)'!A282)</f>
        <v/>
      </c>
      <c r="B285" s="184" t="str">
        <f aca="false">IF(ISBLANK('Database (LECTURE-RES-PRAC)'!B282),"",'Database (LECTURE-RES-PRAC)'!B282)</f>
        <v/>
      </c>
      <c r="C285" s="230" t="str">
        <f aca="false">IF(B285&lt;&gt;"",'Database (LECTURE-RES-PRAC)'!AH282, "")</f>
        <v/>
      </c>
      <c r="D285" s="231" t="str">
        <f aca="false">IF(B285&lt;&gt;"",IFERROR(IF(B$10="80-20", (((C285/C$19)*O$4)+O$5)*D$18, IF(B$10="60-40", (((C285/C$19)*P$4)+P$5)*D$18, 0)),0),"")</f>
        <v/>
      </c>
      <c r="E285" s="230" t="str">
        <f aca="false">IF(B285&lt;&gt;"",'Database (LECTURE-RES-PRAC)'!AI282,"")</f>
        <v/>
      </c>
      <c r="F285" s="232" t="str">
        <f aca="false">IF(B285&lt;&gt;"",IFERROR(IF(B$10="80-20", (((E285/E$19)*O$4)+O$5)*F$18, IF(B$10="60-40", (((E285/E$19)*P$4)+P$5)*F$18, 0)),0),"")</f>
        <v/>
      </c>
      <c r="G285" s="233" t="str">
        <f aca="false">IF(B285&lt;&gt;"",IFERROR((D285+F285),0),"")</f>
        <v/>
      </c>
      <c r="H285" s="234" t="str">
        <f aca="false">IF(B285&lt;&gt;"",IF(B$5="LECTURE",'Exam (LECTURE ONLY)'!N287,IF(B$5="PRACTICUM",OUTPUT!N287,IF(B$5="RESEARCH",OUTPUT!N287,IF(B$5="STUDENT FORMATION",OUTPUT!N287,"")))),"")</f>
        <v/>
      </c>
      <c r="I285" s="233" t="str">
        <f aca="false">IF(B285&lt;&gt;"",IFERROR(IF(B$10="80-20", (((H285/H$19)*O$4)+O$5)*I$19, IF(B$10="60-40", (((H285/H$19)*P$4)+P$5)*I$19, 0)),0),"")</f>
        <v/>
      </c>
      <c r="J285" s="235" t="str">
        <f aca="false">IFERROR((G285+I285),"")</f>
        <v/>
      </c>
      <c r="K285" s="236" t="str">
        <f aca="false">IF(B285&lt;&gt;"",'Database (LECTURE-RES-PRAC)'!BN282, "")</f>
        <v/>
      </c>
      <c r="L285" s="232" t="str">
        <f aca="false">IF(B285&lt;&gt;"",IFERROR(IF(B$10="80-20", (((K285/K$19)*O$4)+O$5)*L$18, IF(B$10="60-40", (((K285/K$19)*P$4)+P$5)*L$18, 0)),0),"")</f>
        <v/>
      </c>
      <c r="M285" s="236" t="str">
        <f aca="false">IF(B285&lt;&gt;"",'Database (LECTURE-RES-PRAC)'!BO282, "")</f>
        <v/>
      </c>
      <c r="N285" s="232" t="str">
        <f aca="false">IF(B285&lt;&gt;"",IFERROR(IF(B$10="80-20", (((M285/M$19)*O$4)+O$5)*N$18, IF(B$10="60-40", (((M285/M$19)*P$4)+P$5)*N$18, 0)),0),"")</f>
        <v/>
      </c>
      <c r="O285" s="233" t="str">
        <f aca="false">IFERROR((L285+N285),"")</f>
        <v/>
      </c>
      <c r="P285" s="234" t="str">
        <f aca="false">IF(B285&lt;&gt;"",IF(B$5="LECTURE",'Exam (LECTURE ONLY)'!Y287,IF(B$5="PRACTICUM",OUTPUT!Z287,IF(B$5="RESEARCH",OUTPUT!Z287,IF(B$5="STUDENT FORMATION",OUTPUT!Z287,"")))),"")</f>
        <v/>
      </c>
      <c r="Q285" s="233" t="str">
        <f aca="false">IF(B285&lt;&gt;"",IFERROR(IF(B$10="80-20", (((P285/P$19)*O$4)+O$5)*Q$19, IF(B$10="60-40", (((P285/P$19)*P$4)+P$5)*Q$19, 0)),0),"")</f>
        <v/>
      </c>
      <c r="R285" s="235" t="str">
        <f aca="false">IFERROR((O285+Q285),"")</f>
        <v/>
      </c>
      <c r="S285" s="236" t="str">
        <f aca="false">IF(B285&lt;&gt;"",'Database (LECTURE-RES-PRAC)'!CT282, "")</f>
        <v/>
      </c>
      <c r="T285" s="232" t="str">
        <f aca="false">IF(B285&lt;&gt;"",IFERROR(IF(B$10="80-20", (((S285/S$19)*O$4)+O$5)*T$18, IF(B$10="60-40", (((S285/S$19)*P$4)+P$5)*T$18, 0)),0),"")</f>
        <v/>
      </c>
      <c r="U285" s="236" t="str">
        <f aca="false">IF(B285&lt;&gt;"",'Database (LECTURE-RES-PRAC)'!CU282, "")</f>
        <v/>
      </c>
      <c r="V285" s="232" t="str">
        <f aca="false">IF(B285&lt;&gt;"",IFERROR(IF(B$10="80-20", (((U285/U$19)*O$4)+O$5)*V$18, IF(B$10="60-40", (((U285/U$19)*P$4)+P$5)*V$18, 0)),0),"")</f>
        <v/>
      </c>
      <c r="W285" s="233" t="str">
        <f aca="false">IFERROR((T285+V285),"")</f>
        <v/>
      </c>
      <c r="X285" s="234" t="str">
        <f aca="false">IF(B285&lt;&gt;"",IF(B$5="LECTURE",'Exam (LECTURE ONLY)'!AJ287,IF(B$5="PRACTICUM",OUTPUT!AJ287,IF(B$5="RESEARCH",OUTPUT!AJ287,IF(B$5="STUDENT FORMATION",OUTPUT!AJ287,"")))),"")</f>
        <v/>
      </c>
      <c r="Y285" s="233" t="str">
        <f aca="false">IF(B285&lt;&gt;"",IFERROR(IF(B$10="80-20", (((X285/X$19)*O$4)+O$5)*Y$19, IF(B$10="60-40", (((X285/X$19)*P$4)+P$5)*Y$19, 0)),0),"")</f>
        <v/>
      </c>
      <c r="Z285" s="237" t="str">
        <f aca="false">IFERROR((W285+Y285),"")</f>
        <v/>
      </c>
      <c r="AA285" s="238" t="str">
        <f aca="false">IFERROR(IF(((J285+R285+Z285)/3)="","",((J285+R285+Z285)/3)),"")</f>
        <v/>
      </c>
      <c r="AB285" s="229" t="str">
        <f aca="false">IFERROR(IF(AA285="","",IF(AA285&gt;=75,"PASSED","FAILED")),"")</f>
        <v/>
      </c>
    </row>
    <row r="286" customFormat="false" ht="15.75" hidden="false" customHeight="true" outlineLevel="0" collapsed="false">
      <c r="A286" s="228" t="str">
        <f aca="false">IF(ISBLANK('Database (LECTURE-RES-PRAC)'!A283),"",'Database (LECTURE-RES-PRAC)'!A283)</f>
        <v/>
      </c>
      <c r="B286" s="229" t="str">
        <f aca="false">IF(ISBLANK('Database (LECTURE-RES-PRAC)'!B283),"",'Database (LECTURE-RES-PRAC)'!B283)</f>
        <v/>
      </c>
      <c r="C286" s="230" t="str">
        <f aca="false">IF(B286&lt;&gt;"",'Database (LECTURE-RES-PRAC)'!AH283, "")</f>
        <v/>
      </c>
      <c r="D286" s="231" t="str">
        <f aca="false">IF(B286&lt;&gt;"",IFERROR(IF(B$10="80-20", (((C286/C$19)*O$4)+O$5)*D$18, IF(B$10="60-40", (((C286/C$19)*P$4)+P$5)*D$18, 0)),0),"")</f>
        <v/>
      </c>
      <c r="E286" s="230" t="str">
        <f aca="false">IF(B286&lt;&gt;"",'Database (LECTURE-RES-PRAC)'!AI283,"")</f>
        <v/>
      </c>
      <c r="F286" s="232" t="str">
        <f aca="false">IF(B286&lt;&gt;"",IFERROR(IF(B$10="80-20", (((E286/E$19)*O$4)+O$5)*F$18, IF(B$10="60-40", (((E286/E$19)*P$4)+P$5)*F$18, 0)),0),"")</f>
        <v/>
      </c>
      <c r="G286" s="233" t="str">
        <f aca="false">IF(B286&lt;&gt;"",IFERROR((D286+F286),0),"")</f>
        <v/>
      </c>
      <c r="H286" s="234" t="str">
        <f aca="false">IF(B286&lt;&gt;"",IF(B$5="LECTURE",'Exam (LECTURE ONLY)'!N288,IF(B$5="PRACTICUM",OUTPUT!N288,IF(B$5="RESEARCH",OUTPUT!N288,IF(B$5="STUDENT FORMATION",OUTPUT!N288,"")))),"")</f>
        <v/>
      </c>
      <c r="I286" s="233" t="str">
        <f aca="false">IF(B286&lt;&gt;"",IFERROR(IF(B$10="80-20", (((H286/H$19)*O$4)+O$5)*I$19, IF(B$10="60-40", (((H286/H$19)*P$4)+P$5)*I$19, 0)),0),"")</f>
        <v/>
      </c>
      <c r="J286" s="235" t="str">
        <f aca="false">IFERROR((G286+I286),"")</f>
        <v/>
      </c>
      <c r="K286" s="236" t="str">
        <f aca="false">IF(B286&lt;&gt;"",'Database (LECTURE-RES-PRAC)'!BN283, "")</f>
        <v/>
      </c>
      <c r="L286" s="232" t="str">
        <f aca="false">IF(B286&lt;&gt;"",IFERROR(IF(B$10="80-20", (((K286/K$19)*O$4)+O$5)*L$18, IF(B$10="60-40", (((K286/K$19)*P$4)+P$5)*L$18, 0)),0),"")</f>
        <v/>
      </c>
      <c r="M286" s="236" t="str">
        <f aca="false">IF(B286&lt;&gt;"",'Database (LECTURE-RES-PRAC)'!BO283, "")</f>
        <v/>
      </c>
      <c r="N286" s="232" t="str">
        <f aca="false">IF(B286&lt;&gt;"",IFERROR(IF(B$10="80-20", (((M286/M$19)*O$4)+O$5)*N$18, IF(B$10="60-40", (((M286/M$19)*P$4)+P$5)*N$18, 0)),0),"")</f>
        <v/>
      </c>
      <c r="O286" s="233" t="str">
        <f aca="false">IFERROR((L286+N286),"")</f>
        <v/>
      </c>
      <c r="P286" s="234" t="str">
        <f aca="false">IF(B286&lt;&gt;"",IF(B$5="LECTURE",'Exam (LECTURE ONLY)'!Y288,IF(B$5="PRACTICUM",OUTPUT!Z288,IF(B$5="RESEARCH",OUTPUT!Z288,IF(B$5="STUDENT FORMATION",OUTPUT!Z288,"")))),"")</f>
        <v/>
      </c>
      <c r="Q286" s="233" t="str">
        <f aca="false">IF(B286&lt;&gt;"",IFERROR(IF(B$10="80-20", (((P286/P$19)*O$4)+O$5)*Q$19, IF(B$10="60-40", (((P286/P$19)*P$4)+P$5)*Q$19, 0)),0),"")</f>
        <v/>
      </c>
      <c r="R286" s="235" t="str">
        <f aca="false">IFERROR((O286+Q286),"")</f>
        <v/>
      </c>
      <c r="S286" s="236" t="str">
        <f aca="false">IF(B286&lt;&gt;"",'Database (LECTURE-RES-PRAC)'!CT283, "")</f>
        <v/>
      </c>
      <c r="T286" s="232" t="str">
        <f aca="false">IF(B286&lt;&gt;"",IFERROR(IF(B$10="80-20", (((S286/S$19)*O$4)+O$5)*T$18, IF(B$10="60-40", (((S286/S$19)*P$4)+P$5)*T$18, 0)),0),"")</f>
        <v/>
      </c>
      <c r="U286" s="236" t="str">
        <f aca="false">IF(B286&lt;&gt;"",'Database (LECTURE-RES-PRAC)'!CU283, "")</f>
        <v/>
      </c>
      <c r="V286" s="232" t="str">
        <f aca="false">IF(B286&lt;&gt;"",IFERROR(IF(B$10="80-20", (((U286/U$19)*O$4)+O$5)*V$18, IF(B$10="60-40", (((U286/U$19)*P$4)+P$5)*V$18, 0)),0),"")</f>
        <v/>
      </c>
      <c r="W286" s="233" t="str">
        <f aca="false">IFERROR((T286+V286),"")</f>
        <v/>
      </c>
      <c r="X286" s="234" t="str">
        <f aca="false">IF(B286&lt;&gt;"",IF(B$5="LECTURE",'Exam (LECTURE ONLY)'!AJ288,IF(B$5="PRACTICUM",OUTPUT!AJ288,IF(B$5="RESEARCH",OUTPUT!AJ288,IF(B$5="STUDENT FORMATION",OUTPUT!AJ288,"")))),"")</f>
        <v/>
      </c>
      <c r="Y286" s="233" t="str">
        <f aca="false">IF(B286&lt;&gt;"",IFERROR(IF(B$10="80-20", (((X286/X$19)*O$4)+O$5)*Y$19, IF(B$10="60-40", (((X286/X$19)*P$4)+P$5)*Y$19, 0)),0),"")</f>
        <v/>
      </c>
      <c r="Z286" s="237" t="str">
        <f aca="false">IFERROR((W286+Y286),"")</f>
        <v/>
      </c>
      <c r="AA286" s="238" t="str">
        <f aca="false">IFERROR(IF(((J286+R286+Z286)/3)="","",((J286+R286+Z286)/3)),"")</f>
        <v/>
      </c>
      <c r="AB286" s="229" t="str">
        <f aca="false">IFERROR(IF(AA286="","",IF(AA286&gt;=75,"PASSED","FAILED")),"")</f>
        <v/>
      </c>
    </row>
    <row r="287" customFormat="false" ht="15.75" hidden="false" customHeight="true" outlineLevel="0" collapsed="false">
      <c r="A287" s="183" t="str">
        <f aca="false">IF(ISBLANK('Database (LECTURE-RES-PRAC)'!A284),"",'Database (LECTURE-RES-PRAC)'!A284)</f>
        <v/>
      </c>
      <c r="B287" s="184" t="str">
        <f aca="false">IF(ISBLANK('Database (LECTURE-RES-PRAC)'!B284),"",'Database (LECTURE-RES-PRAC)'!B284)</f>
        <v/>
      </c>
      <c r="C287" s="230" t="str">
        <f aca="false">IF(B287&lt;&gt;"",'Database (LECTURE-RES-PRAC)'!AH284, "")</f>
        <v/>
      </c>
      <c r="D287" s="231" t="str">
        <f aca="false">IF(B287&lt;&gt;"",IFERROR(IF(B$10="80-20", (((C287/C$19)*O$4)+O$5)*D$18, IF(B$10="60-40", (((C287/C$19)*P$4)+P$5)*D$18, 0)),0),"")</f>
        <v/>
      </c>
      <c r="E287" s="230" t="str">
        <f aca="false">IF(B287&lt;&gt;"",'Database (LECTURE-RES-PRAC)'!AI284,"")</f>
        <v/>
      </c>
      <c r="F287" s="232" t="str">
        <f aca="false">IF(B287&lt;&gt;"",IFERROR(IF(B$10="80-20", (((E287/E$19)*O$4)+O$5)*F$18, IF(B$10="60-40", (((E287/E$19)*P$4)+P$5)*F$18, 0)),0),"")</f>
        <v/>
      </c>
      <c r="G287" s="233" t="str">
        <f aca="false">IF(B287&lt;&gt;"",IFERROR((D287+F287),0),"")</f>
        <v/>
      </c>
      <c r="H287" s="234" t="str">
        <f aca="false">IF(B287&lt;&gt;"",IF(B$5="LECTURE",'Exam (LECTURE ONLY)'!N289,IF(B$5="PRACTICUM",OUTPUT!N289,IF(B$5="RESEARCH",OUTPUT!N289,IF(B$5="STUDENT FORMATION",OUTPUT!N289,"")))),"")</f>
        <v/>
      </c>
      <c r="I287" s="233" t="str">
        <f aca="false">IF(B287&lt;&gt;"",IFERROR(IF(B$10="80-20", (((H287/H$19)*O$4)+O$5)*I$19, IF(B$10="60-40", (((H287/H$19)*P$4)+P$5)*I$19, 0)),0),"")</f>
        <v/>
      </c>
      <c r="J287" s="235" t="str">
        <f aca="false">IFERROR((G287+I287),"")</f>
        <v/>
      </c>
      <c r="K287" s="236" t="str">
        <f aca="false">IF(B287&lt;&gt;"",'Database (LECTURE-RES-PRAC)'!BN284, "")</f>
        <v/>
      </c>
      <c r="L287" s="232" t="str">
        <f aca="false">IF(B287&lt;&gt;"",IFERROR(IF(B$10="80-20", (((K287/K$19)*O$4)+O$5)*L$18, IF(B$10="60-40", (((K287/K$19)*P$4)+P$5)*L$18, 0)),0),"")</f>
        <v/>
      </c>
      <c r="M287" s="236" t="str">
        <f aca="false">IF(B287&lt;&gt;"",'Database (LECTURE-RES-PRAC)'!BO284, "")</f>
        <v/>
      </c>
      <c r="N287" s="232" t="str">
        <f aca="false">IF(B287&lt;&gt;"",IFERROR(IF(B$10="80-20", (((M287/M$19)*O$4)+O$5)*N$18, IF(B$10="60-40", (((M287/M$19)*P$4)+P$5)*N$18, 0)),0),"")</f>
        <v/>
      </c>
      <c r="O287" s="233" t="str">
        <f aca="false">IFERROR((L287+N287),"")</f>
        <v/>
      </c>
      <c r="P287" s="234" t="str">
        <f aca="false">IF(B287&lt;&gt;"",IF(B$5="LECTURE",'Exam (LECTURE ONLY)'!Y289,IF(B$5="PRACTICUM",OUTPUT!Z289,IF(B$5="RESEARCH",OUTPUT!Z289,IF(B$5="STUDENT FORMATION",OUTPUT!Z289,"")))),"")</f>
        <v/>
      </c>
      <c r="Q287" s="233" t="str">
        <f aca="false">IF(B287&lt;&gt;"",IFERROR(IF(B$10="80-20", (((P287/P$19)*O$4)+O$5)*Q$19, IF(B$10="60-40", (((P287/P$19)*P$4)+P$5)*Q$19, 0)),0),"")</f>
        <v/>
      </c>
      <c r="R287" s="235" t="str">
        <f aca="false">IFERROR((O287+Q287),"")</f>
        <v/>
      </c>
      <c r="S287" s="236" t="str">
        <f aca="false">IF(B287&lt;&gt;"",'Database (LECTURE-RES-PRAC)'!CT284, "")</f>
        <v/>
      </c>
      <c r="T287" s="232" t="str">
        <f aca="false">IF(B287&lt;&gt;"",IFERROR(IF(B$10="80-20", (((S287/S$19)*O$4)+O$5)*T$18, IF(B$10="60-40", (((S287/S$19)*P$4)+P$5)*T$18, 0)),0),"")</f>
        <v/>
      </c>
      <c r="U287" s="236" t="str">
        <f aca="false">IF(B287&lt;&gt;"",'Database (LECTURE-RES-PRAC)'!CU284, "")</f>
        <v/>
      </c>
      <c r="V287" s="232" t="str">
        <f aca="false">IF(B287&lt;&gt;"",IFERROR(IF(B$10="80-20", (((U287/U$19)*O$4)+O$5)*V$18, IF(B$10="60-40", (((U287/U$19)*P$4)+P$5)*V$18, 0)),0),"")</f>
        <v/>
      </c>
      <c r="W287" s="233" t="str">
        <f aca="false">IFERROR((T287+V287),"")</f>
        <v/>
      </c>
      <c r="X287" s="234" t="str">
        <f aca="false">IF(B287&lt;&gt;"",IF(B$5="LECTURE",'Exam (LECTURE ONLY)'!AJ289,IF(B$5="PRACTICUM",OUTPUT!AJ289,IF(B$5="RESEARCH",OUTPUT!AJ289,IF(B$5="STUDENT FORMATION",OUTPUT!AJ289,"")))),"")</f>
        <v/>
      </c>
      <c r="Y287" s="233" t="str">
        <f aca="false">IF(B287&lt;&gt;"",IFERROR(IF(B$10="80-20", (((X287/X$19)*O$4)+O$5)*Y$19, IF(B$10="60-40", (((X287/X$19)*P$4)+P$5)*Y$19, 0)),0),"")</f>
        <v/>
      </c>
      <c r="Z287" s="237" t="str">
        <f aca="false">IFERROR((W287+Y287),"")</f>
        <v/>
      </c>
      <c r="AA287" s="238" t="str">
        <f aca="false">IFERROR(IF(((J287+R287+Z287)/3)="","",((J287+R287+Z287)/3)),"")</f>
        <v/>
      </c>
      <c r="AB287" s="229" t="str">
        <f aca="false">IFERROR(IF(AA287="","",IF(AA287&gt;=75,"PASSED","FAILED")),"")</f>
        <v/>
      </c>
    </row>
    <row r="288" customFormat="false" ht="15.75" hidden="false" customHeight="true" outlineLevel="0" collapsed="false">
      <c r="A288" s="228" t="str">
        <f aca="false">IF(ISBLANK('Database (LECTURE-RES-PRAC)'!A285),"",'Database (LECTURE-RES-PRAC)'!A285)</f>
        <v/>
      </c>
      <c r="B288" s="229" t="str">
        <f aca="false">IF(ISBLANK('Database (LECTURE-RES-PRAC)'!B285),"",'Database (LECTURE-RES-PRAC)'!B285)</f>
        <v/>
      </c>
      <c r="C288" s="230" t="str">
        <f aca="false">IF(B288&lt;&gt;"",'Database (LECTURE-RES-PRAC)'!AH285, "")</f>
        <v/>
      </c>
      <c r="D288" s="231" t="str">
        <f aca="false">IF(B288&lt;&gt;"",IFERROR(IF(B$10="80-20", (((C288/C$19)*O$4)+O$5)*D$18, IF(B$10="60-40", (((C288/C$19)*P$4)+P$5)*D$18, 0)),0),"")</f>
        <v/>
      </c>
      <c r="E288" s="230" t="str">
        <f aca="false">IF(B288&lt;&gt;"",'Database (LECTURE-RES-PRAC)'!AI285,"")</f>
        <v/>
      </c>
      <c r="F288" s="232" t="str">
        <f aca="false">IF(B288&lt;&gt;"",IFERROR(IF(B$10="80-20", (((E288/E$19)*O$4)+O$5)*F$18, IF(B$10="60-40", (((E288/E$19)*P$4)+P$5)*F$18, 0)),0),"")</f>
        <v/>
      </c>
      <c r="G288" s="233" t="str">
        <f aca="false">IF(B288&lt;&gt;"",IFERROR((D288+F288),0),"")</f>
        <v/>
      </c>
      <c r="H288" s="234" t="str">
        <f aca="false">IF(B288&lt;&gt;"",IF(B$5="LECTURE",'Exam (LECTURE ONLY)'!N290,IF(B$5="PRACTICUM",OUTPUT!N290,IF(B$5="RESEARCH",OUTPUT!N290,IF(B$5="STUDENT FORMATION",OUTPUT!N290,"")))),"")</f>
        <v/>
      </c>
      <c r="I288" s="233" t="str">
        <f aca="false">IF(B288&lt;&gt;"",IFERROR(IF(B$10="80-20", (((H288/H$19)*O$4)+O$5)*I$19, IF(B$10="60-40", (((H288/H$19)*P$4)+P$5)*I$19, 0)),0),"")</f>
        <v/>
      </c>
      <c r="J288" s="235" t="str">
        <f aca="false">IFERROR((G288+I288),"")</f>
        <v/>
      </c>
      <c r="K288" s="236" t="str">
        <f aca="false">IF(B288&lt;&gt;"",'Database (LECTURE-RES-PRAC)'!BN285, "")</f>
        <v/>
      </c>
      <c r="L288" s="232" t="str">
        <f aca="false">IF(B288&lt;&gt;"",IFERROR(IF(B$10="80-20", (((K288/K$19)*O$4)+O$5)*L$18, IF(B$10="60-40", (((K288/K$19)*P$4)+P$5)*L$18, 0)),0),"")</f>
        <v/>
      </c>
      <c r="M288" s="236" t="str">
        <f aca="false">IF(B288&lt;&gt;"",'Database (LECTURE-RES-PRAC)'!BO285, "")</f>
        <v/>
      </c>
      <c r="N288" s="232" t="str">
        <f aca="false">IF(B288&lt;&gt;"",IFERROR(IF(B$10="80-20", (((M288/M$19)*O$4)+O$5)*N$18, IF(B$10="60-40", (((M288/M$19)*P$4)+P$5)*N$18, 0)),0),"")</f>
        <v/>
      </c>
      <c r="O288" s="233" t="str">
        <f aca="false">IFERROR((L288+N288),"")</f>
        <v/>
      </c>
      <c r="P288" s="234" t="str">
        <f aca="false">IF(B288&lt;&gt;"",IF(B$5="LECTURE",'Exam (LECTURE ONLY)'!Y290,IF(B$5="PRACTICUM",OUTPUT!Z290,IF(B$5="RESEARCH",OUTPUT!Z290,IF(B$5="STUDENT FORMATION",OUTPUT!Z290,"")))),"")</f>
        <v/>
      </c>
      <c r="Q288" s="233" t="str">
        <f aca="false">IF(B288&lt;&gt;"",IFERROR(IF(B$10="80-20", (((P288/P$19)*O$4)+O$5)*Q$19, IF(B$10="60-40", (((P288/P$19)*P$4)+P$5)*Q$19, 0)),0),"")</f>
        <v/>
      </c>
      <c r="R288" s="235" t="str">
        <f aca="false">IFERROR((O288+Q288),"")</f>
        <v/>
      </c>
      <c r="S288" s="236" t="str">
        <f aca="false">IF(B288&lt;&gt;"",'Database (LECTURE-RES-PRAC)'!CT285, "")</f>
        <v/>
      </c>
      <c r="T288" s="232" t="str">
        <f aca="false">IF(B288&lt;&gt;"",IFERROR(IF(B$10="80-20", (((S288/S$19)*O$4)+O$5)*T$18, IF(B$10="60-40", (((S288/S$19)*P$4)+P$5)*T$18, 0)),0),"")</f>
        <v/>
      </c>
      <c r="U288" s="236" t="str">
        <f aca="false">IF(B288&lt;&gt;"",'Database (LECTURE-RES-PRAC)'!CU285, "")</f>
        <v/>
      </c>
      <c r="V288" s="232" t="str">
        <f aca="false">IF(B288&lt;&gt;"",IFERROR(IF(B$10="80-20", (((U288/U$19)*O$4)+O$5)*V$18, IF(B$10="60-40", (((U288/U$19)*P$4)+P$5)*V$18, 0)),0),"")</f>
        <v/>
      </c>
      <c r="W288" s="233" t="str">
        <f aca="false">IFERROR((T288+V288),"")</f>
        <v/>
      </c>
      <c r="X288" s="234" t="str">
        <f aca="false">IF(B288&lt;&gt;"",IF(B$5="LECTURE",'Exam (LECTURE ONLY)'!AJ290,IF(B$5="PRACTICUM",OUTPUT!AJ290,IF(B$5="RESEARCH",OUTPUT!AJ290,IF(B$5="STUDENT FORMATION",OUTPUT!AJ290,"")))),"")</f>
        <v/>
      </c>
      <c r="Y288" s="233" t="str">
        <f aca="false">IF(B288&lt;&gt;"",IFERROR(IF(B$10="80-20", (((X288/X$19)*O$4)+O$5)*Y$19, IF(B$10="60-40", (((X288/X$19)*P$4)+P$5)*Y$19, 0)),0),"")</f>
        <v/>
      </c>
      <c r="Z288" s="237" t="str">
        <f aca="false">IFERROR((W288+Y288),"")</f>
        <v/>
      </c>
      <c r="AA288" s="238" t="str">
        <f aca="false">IFERROR(IF(((J288+R288+Z288)/3)="","",((J288+R288+Z288)/3)),"")</f>
        <v/>
      </c>
      <c r="AB288" s="229" t="str">
        <f aca="false">IFERROR(IF(AA288="","",IF(AA288&gt;=75,"PASSED","FAILED")),"")</f>
        <v/>
      </c>
    </row>
    <row r="289" customFormat="false" ht="15.75" hidden="false" customHeight="true" outlineLevel="0" collapsed="false">
      <c r="A289" s="183" t="str">
        <f aca="false">IF(ISBLANK('Database (LECTURE-RES-PRAC)'!A286),"",'Database (LECTURE-RES-PRAC)'!A286)</f>
        <v/>
      </c>
      <c r="B289" s="184" t="str">
        <f aca="false">IF(ISBLANK('Database (LECTURE-RES-PRAC)'!B286),"",'Database (LECTURE-RES-PRAC)'!B286)</f>
        <v/>
      </c>
      <c r="C289" s="230" t="str">
        <f aca="false">IF(B289&lt;&gt;"",'Database (LECTURE-RES-PRAC)'!AH286, "")</f>
        <v/>
      </c>
      <c r="D289" s="231" t="str">
        <f aca="false">IF(B289&lt;&gt;"",IFERROR(IF(B$10="80-20", (((C289/C$19)*O$4)+O$5)*D$18, IF(B$10="60-40", (((C289/C$19)*P$4)+P$5)*D$18, 0)),0),"")</f>
        <v/>
      </c>
      <c r="E289" s="230" t="str">
        <f aca="false">IF(B289&lt;&gt;"",'Database (LECTURE-RES-PRAC)'!AI286,"")</f>
        <v/>
      </c>
      <c r="F289" s="232" t="str">
        <f aca="false">IF(B289&lt;&gt;"",IFERROR(IF(B$10="80-20", (((E289/E$19)*O$4)+O$5)*F$18, IF(B$10="60-40", (((E289/E$19)*P$4)+P$5)*F$18, 0)),0),"")</f>
        <v/>
      </c>
      <c r="G289" s="233" t="str">
        <f aca="false">IF(B289&lt;&gt;"",IFERROR((D289+F289),0),"")</f>
        <v/>
      </c>
      <c r="H289" s="234" t="str">
        <f aca="false">IF(B289&lt;&gt;"",IF(B$5="LECTURE",'Exam (LECTURE ONLY)'!N291,IF(B$5="PRACTICUM",OUTPUT!N291,IF(B$5="RESEARCH",OUTPUT!N291,IF(B$5="STUDENT FORMATION",OUTPUT!N291,"")))),"")</f>
        <v/>
      </c>
      <c r="I289" s="233" t="str">
        <f aca="false">IF(B289&lt;&gt;"",IFERROR(IF(B$10="80-20", (((H289/H$19)*O$4)+O$5)*I$19, IF(B$10="60-40", (((H289/H$19)*P$4)+P$5)*I$19, 0)),0),"")</f>
        <v/>
      </c>
      <c r="J289" s="235" t="str">
        <f aca="false">IFERROR((G289+I289),"")</f>
        <v/>
      </c>
      <c r="K289" s="236" t="str">
        <f aca="false">IF(B289&lt;&gt;"",'Database (LECTURE-RES-PRAC)'!BN286, "")</f>
        <v/>
      </c>
      <c r="L289" s="232" t="str">
        <f aca="false">IF(B289&lt;&gt;"",IFERROR(IF(B$10="80-20", (((K289/K$19)*O$4)+O$5)*L$18, IF(B$10="60-40", (((K289/K$19)*P$4)+P$5)*L$18, 0)),0),"")</f>
        <v/>
      </c>
      <c r="M289" s="236" t="str">
        <f aca="false">IF(B289&lt;&gt;"",'Database (LECTURE-RES-PRAC)'!BO286, "")</f>
        <v/>
      </c>
      <c r="N289" s="232" t="str">
        <f aca="false">IF(B289&lt;&gt;"",IFERROR(IF(B$10="80-20", (((M289/M$19)*O$4)+O$5)*N$18, IF(B$10="60-40", (((M289/M$19)*P$4)+P$5)*N$18, 0)),0),"")</f>
        <v/>
      </c>
      <c r="O289" s="233" t="str">
        <f aca="false">IFERROR((L289+N289),"")</f>
        <v/>
      </c>
      <c r="P289" s="234" t="str">
        <f aca="false">IF(B289&lt;&gt;"",IF(B$5="LECTURE",'Exam (LECTURE ONLY)'!Y291,IF(B$5="PRACTICUM",OUTPUT!Z291,IF(B$5="RESEARCH",OUTPUT!Z291,IF(B$5="STUDENT FORMATION",OUTPUT!Z291,"")))),"")</f>
        <v/>
      </c>
      <c r="Q289" s="233" t="str">
        <f aca="false">IF(B289&lt;&gt;"",IFERROR(IF(B$10="80-20", (((P289/P$19)*O$4)+O$5)*Q$19, IF(B$10="60-40", (((P289/P$19)*P$4)+P$5)*Q$19, 0)),0),"")</f>
        <v/>
      </c>
      <c r="R289" s="235" t="str">
        <f aca="false">IFERROR((O289+Q289),"")</f>
        <v/>
      </c>
      <c r="S289" s="236" t="str">
        <f aca="false">IF(B289&lt;&gt;"",'Database (LECTURE-RES-PRAC)'!CT286, "")</f>
        <v/>
      </c>
      <c r="T289" s="232" t="str">
        <f aca="false">IF(B289&lt;&gt;"",IFERROR(IF(B$10="80-20", (((S289/S$19)*O$4)+O$5)*T$18, IF(B$10="60-40", (((S289/S$19)*P$4)+P$5)*T$18, 0)),0),"")</f>
        <v/>
      </c>
      <c r="U289" s="236" t="str">
        <f aca="false">IF(B289&lt;&gt;"",'Database (LECTURE-RES-PRAC)'!CU286, "")</f>
        <v/>
      </c>
      <c r="V289" s="232" t="str">
        <f aca="false">IF(B289&lt;&gt;"",IFERROR(IF(B$10="80-20", (((U289/U$19)*O$4)+O$5)*V$18, IF(B$10="60-40", (((U289/U$19)*P$4)+P$5)*V$18, 0)),0),"")</f>
        <v/>
      </c>
      <c r="W289" s="233" t="str">
        <f aca="false">IFERROR((T289+V289),"")</f>
        <v/>
      </c>
      <c r="X289" s="234" t="str">
        <f aca="false">IF(B289&lt;&gt;"",IF(B$5="LECTURE",'Exam (LECTURE ONLY)'!AJ291,IF(B$5="PRACTICUM",OUTPUT!AJ291,IF(B$5="RESEARCH",OUTPUT!AJ291,IF(B$5="STUDENT FORMATION",OUTPUT!AJ291,"")))),"")</f>
        <v/>
      </c>
      <c r="Y289" s="233" t="str">
        <f aca="false">IF(B289&lt;&gt;"",IFERROR(IF(B$10="80-20", (((X289/X$19)*O$4)+O$5)*Y$19, IF(B$10="60-40", (((X289/X$19)*P$4)+P$5)*Y$19, 0)),0),"")</f>
        <v/>
      </c>
      <c r="Z289" s="237" t="str">
        <f aca="false">IFERROR((W289+Y289),"")</f>
        <v/>
      </c>
      <c r="AA289" s="238" t="str">
        <f aca="false">IFERROR(IF(((J289+R289+Z289)/3)="","",((J289+R289+Z289)/3)),"")</f>
        <v/>
      </c>
      <c r="AB289" s="229" t="str">
        <f aca="false">IFERROR(IF(AA289="","",IF(AA289&gt;=75,"PASSED","FAILED")),"")</f>
        <v/>
      </c>
    </row>
    <row r="290" customFormat="false" ht="15.75" hidden="false" customHeight="true" outlineLevel="0" collapsed="false">
      <c r="A290" s="228" t="str">
        <f aca="false">IF(ISBLANK('Database (LECTURE-RES-PRAC)'!A287),"",'Database (LECTURE-RES-PRAC)'!A287)</f>
        <v/>
      </c>
      <c r="B290" s="229" t="str">
        <f aca="false">IF(ISBLANK('Database (LECTURE-RES-PRAC)'!B287),"",'Database (LECTURE-RES-PRAC)'!B287)</f>
        <v/>
      </c>
      <c r="C290" s="230" t="str">
        <f aca="false">IF(B290&lt;&gt;"",'Database (LECTURE-RES-PRAC)'!AH287, "")</f>
        <v/>
      </c>
      <c r="D290" s="231" t="str">
        <f aca="false">IF(B290&lt;&gt;"",IFERROR(IF(B$10="80-20", (((C290/C$19)*O$4)+O$5)*D$18, IF(B$10="60-40", (((C290/C$19)*P$4)+P$5)*D$18, 0)),0),"")</f>
        <v/>
      </c>
      <c r="E290" s="230" t="str">
        <f aca="false">IF(B290&lt;&gt;"",'Database (LECTURE-RES-PRAC)'!AI287,"")</f>
        <v/>
      </c>
      <c r="F290" s="232" t="str">
        <f aca="false">IF(B290&lt;&gt;"",IFERROR(IF(B$10="80-20", (((E290/E$19)*O$4)+O$5)*F$18, IF(B$10="60-40", (((E290/E$19)*P$4)+P$5)*F$18, 0)),0),"")</f>
        <v/>
      </c>
      <c r="G290" s="233" t="str">
        <f aca="false">IF(B290&lt;&gt;"",IFERROR((D290+F290),0),"")</f>
        <v/>
      </c>
      <c r="H290" s="234" t="str">
        <f aca="false">IF(B290&lt;&gt;"",IF(B$5="LECTURE",'Exam (LECTURE ONLY)'!N292,IF(B$5="PRACTICUM",OUTPUT!N292,IF(B$5="RESEARCH",OUTPUT!N292,IF(B$5="STUDENT FORMATION",OUTPUT!N292,"")))),"")</f>
        <v/>
      </c>
      <c r="I290" s="233" t="str">
        <f aca="false">IF(B290&lt;&gt;"",IFERROR(IF(B$10="80-20", (((H290/H$19)*O$4)+O$5)*I$19, IF(B$10="60-40", (((H290/H$19)*P$4)+P$5)*I$19, 0)),0),"")</f>
        <v/>
      </c>
      <c r="J290" s="235" t="str">
        <f aca="false">IFERROR((G290+I290),"")</f>
        <v/>
      </c>
      <c r="K290" s="236" t="str">
        <f aca="false">IF(B290&lt;&gt;"",'Database (LECTURE-RES-PRAC)'!BN287, "")</f>
        <v/>
      </c>
      <c r="L290" s="232" t="str">
        <f aca="false">IF(B290&lt;&gt;"",IFERROR(IF(B$10="80-20", (((K290/K$19)*O$4)+O$5)*L$18, IF(B$10="60-40", (((K290/K$19)*P$4)+P$5)*L$18, 0)),0),"")</f>
        <v/>
      </c>
      <c r="M290" s="236" t="str">
        <f aca="false">IF(B290&lt;&gt;"",'Database (LECTURE-RES-PRAC)'!BO287, "")</f>
        <v/>
      </c>
      <c r="N290" s="232" t="str">
        <f aca="false">IF(B290&lt;&gt;"",IFERROR(IF(B$10="80-20", (((M290/M$19)*O$4)+O$5)*N$18, IF(B$10="60-40", (((M290/M$19)*P$4)+P$5)*N$18, 0)),0),"")</f>
        <v/>
      </c>
      <c r="O290" s="233" t="str">
        <f aca="false">IFERROR((L290+N290),"")</f>
        <v/>
      </c>
      <c r="P290" s="234" t="str">
        <f aca="false">IF(B290&lt;&gt;"",IF(B$5="LECTURE",'Exam (LECTURE ONLY)'!Y292,IF(B$5="PRACTICUM",OUTPUT!Z292,IF(B$5="RESEARCH",OUTPUT!Z292,IF(B$5="STUDENT FORMATION",OUTPUT!Z292,"")))),"")</f>
        <v/>
      </c>
      <c r="Q290" s="233" t="str">
        <f aca="false">IF(B290&lt;&gt;"",IFERROR(IF(B$10="80-20", (((P290/P$19)*O$4)+O$5)*Q$19, IF(B$10="60-40", (((P290/P$19)*P$4)+P$5)*Q$19, 0)),0),"")</f>
        <v/>
      </c>
      <c r="R290" s="235" t="str">
        <f aca="false">IFERROR((O290+Q290),"")</f>
        <v/>
      </c>
      <c r="S290" s="236" t="str">
        <f aca="false">IF(B290&lt;&gt;"",'Database (LECTURE-RES-PRAC)'!CT287, "")</f>
        <v/>
      </c>
      <c r="T290" s="232" t="str">
        <f aca="false">IF(B290&lt;&gt;"",IFERROR(IF(B$10="80-20", (((S290/S$19)*O$4)+O$5)*T$18, IF(B$10="60-40", (((S290/S$19)*P$4)+P$5)*T$18, 0)),0),"")</f>
        <v/>
      </c>
      <c r="U290" s="236" t="str">
        <f aca="false">IF(B290&lt;&gt;"",'Database (LECTURE-RES-PRAC)'!CU287, "")</f>
        <v/>
      </c>
      <c r="V290" s="232" t="str">
        <f aca="false">IF(B290&lt;&gt;"",IFERROR(IF(B$10="80-20", (((U290/U$19)*O$4)+O$5)*V$18, IF(B$10="60-40", (((U290/U$19)*P$4)+P$5)*V$18, 0)),0),"")</f>
        <v/>
      </c>
      <c r="W290" s="233" t="str">
        <f aca="false">IFERROR((T290+V290),"")</f>
        <v/>
      </c>
      <c r="X290" s="234" t="str">
        <f aca="false">IF(B290&lt;&gt;"",IF(B$5="LECTURE",'Exam (LECTURE ONLY)'!AJ292,IF(B$5="PRACTICUM",OUTPUT!AJ292,IF(B$5="RESEARCH",OUTPUT!AJ292,IF(B$5="STUDENT FORMATION",OUTPUT!AJ292,"")))),"")</f>
        <v/>
      </c>
      <c r="Y290" s="233" t="str">
        <f aca="false">IF(B290&lt;&gt;"",IFERROR(IF(B$10="80-20", (((X290/X$19)*O$4)+O$5)*Y$19, IF(B$10="60-40", (((X290/X$19)*P$4)+P$5)*Y$19, 0)),0),"")</f>
        <v/>
      </c>
      <c r="Z290" s="237" t="str">
        <f aca="false">IFERROR((W290+Y290),"")</f>
        <v/>
      </c>
      <c r="AA290" s="238" t="str">
        <f aca="false">IFERROR(IF(((J290+R290+Z290)/3)="","",((J290+R290+Z290)/3)),"")</f>
        <v/>
      </c>
      <c r="AB290" s="229" t="str">
        <f aca="false">IFERROR(IF(AA290="","",IF(AA290&gt;=75,"PASSED","FAILED")),"")</f>
        <v/>
      </c>
    </row>
    <row r="291" customFormat="false" ht="15.75" hidden="false" customHeight="true" outlineLevel="0" collapsed="false">
      <c r="A291" s="183" t="str">
        <f aca="false">IF(ISBLANK('Database (LECTURE-RES-PRAC)'!A288),"",'Database (LECTURE-RES-PRAC)'!A288)</f>
        <v/>
      </c>
      <c r="B291" s="184" t="str">
        <f aca="false">IF(ISBLANK('Database (LECTURE-RES-PRAC)'!B288),"",'Database (LECTURE-RES-PRAC)'!B288)</f>
        <v/>
      </c>
      <c r="C291" s="230" t="str">
        <f aca="false">IF(B291&lt;&gt;"",'Database (LECTURE-RES-PRAC)'!AH288, "")</f>
        <v/>
      </c>
      <c r="D291" s="231" t="str">
        <f aca="false">IF(B291&lt;&gt;"",IFERROR(IF(B$10="80-20", (((C291/C$19)*O$4)+O$5)*D$18, IF(B$10="60-40", (((C291/C$19)*P$4)+P$5)*D$18, 0)),0),"")</f>
        <v/>
      </c>
      <c r="E291" s="230" t="str">
        <f aca="false">IF(B291&lt;&gt;"",'Database (LECTURE-RES-PRAC)'!AI288,"")</f>
        <v/>
      </c>
      <c r="F291" s="232" t="str">
        <f aca="false">IF(B291&lt;&gt;"",IFERROR(IF(B$10="80-20", (((E291/E$19)*O$4)+O$5)*F$18, IF(B$10="60-40", (((E291/E$19)*P$4)+P$5)*F$18, 0)),0),"")</f>
        <v/>
      </c>
      <c r="G291" s="233" t="str">
        <f aca="false">IF(B291&lt;&gt;"",IFERROR((D291+F291),0),"")</f>
        <v/>
      </c>
      <c r="H291" s="234" t="str">
        <f aca="false">IF(B291&lt;&gt;"",IF(B$5="LECTURE",'Exam (LECTURE ONLY)'!N293,IF(B$5="PRACTICUM",OUTPUT!N293,IF(B$5="RESEARCH",OUTPUT!N293,IF(B$5="STUDENT FORMATION",OUTPUT!N293,"")))),"")</f>
        <v/>
      </c>
      <c r="I291" s="233" t="str">
        <f aca="false">IF(B291&lt;&gt;"",IFERROR(IF(B$10="80-20", (((H291/H$19)*O$4)+O$5)*I$19, IF(B$10="60-40", (((H291/H$19)*P$4)+P$5)*I$19, 0)),0),"")</f>
        <v/>
      </c>
      <c r="J291" s="235" t="str">
        <f aca="false">IFERROR((G291+I291),"")</f>
        <v/>
      </c>
      <c r="K291" s="236" t="str">
        <f aca="false">IF(B291&lt;&gt;"",'Database (LECTURE-RES-PRAC)'!BN288, "")</f>
        <v/>
      </c>
      <c r="L291" s="232" t="str">
        <f aca="false">IF(B291&lt;&gt;"",IFERROR(IF(B$10="80-20", (((K291/K$19)*O$4)+O$5)*L$18, IF(B$10="60-40", (((K291/K$19)*P$4)+P$5)*L$18, 0)),0),"")</f>
        <v/>
      </c>
      <c r="M291" s="236" t="str">
        <f aca="false">IF(B291&lt;&gt;"",'Database (LECTURE-RES-PRAC)'!BO288, "")</f>
        <v/>
      </c>
      <c r="N291" s="232" t="str">
        <f aca="false">IF(B291&lt;&gt;"",IFERROR(IF(B$10="80-20", (((M291/M$19)*O$4)+O$5)*N$18, IF(B$10="60-40", (((M291/M$19)*P$4)+P$5)*N$18, 0)),0),"")</f>
        <v/>
      </c>
      <c r="O291" s="233" t="str">
        <f aca="false">IFERROR((L291+N291),"")</f>
        <v/>
      </c>
      <c r="P291" s="234" t="str">
        <f aca="false">IF(B291&lt;&gt;"",IF(B$5="LECTURE",'Exam (LECTURE ONLY)'!Y293,IF(B$5="PRACTICUM",OUTPUT!Z293,IF(B$5="RESEARCH",OUTPUT!Z293,IF(B$5="STUDENT FORMATION",OUTPUT!Z293,"")))),"")</f>
        <v/>
      </c>
      <c r="Q291" s="233" t="str">
        <f aca="false">IF(B291&lt;&gt;"",IFERROR(IF(B$10="80-20", (((P291/P$19)*O$4)+O$5)*Q$19, IF(B$10="60-40", (((P291/P$19)*P$4)+P$5)*Q$19, 0)),0),"")</f>
        <v/>
      </c>
      <c r="R291" s="235" t="str">
        <f aca="false">IFERROR((O291+Q291),"")</f>
        <v/>
      </c>
      <c r="S291" s="236" t="str">
        <f aca="false">IF(B291&lt;&gt;"",'Database (LECTURE-RES-PRAC)'!CT288, "")</f>
        <v/>
      </c>
      <c r="T291" s="232" t="str">
        <f aca="false">IF(B291&lt;&gt;"",IFERROR(IF(B$10="80-20", (((S291/S$19)*O$4)+O$5)*T$18, IF(B$10="60-40", (((S291/S$19)*P$4)+P$5)*T$18, 0)),0),"")</f>
        <v/>
      </c>
      <c r="U291" s="236" t="str">
        <f aca="false">IF(B291&lt;&gt;"",'Database (LECTURE-RES-PRAC)'!CU288, "")</f>
        <v/>
      </c>
      <c r="V291" s="232" t="str">
        <f aca="false">IF(B291&lt;&gt;"",IFERROR(IF(B$10="80-20", (((U291/U$19)*O$4)+O$5)*V$18, IF(B$10="60-40", (((U291/U$19)*P$4)+P$5)*V$18, 0)),0),"")</f>
        <v/>
      </c>
      <c r="W291" s="233" t="str">
        <f aca="false">IFERROR((T291+V291),"")</f>
        <v/>
      </c>
      <c r="X291" s="234" t="str">
        <f aca="false">IF(B291&lt;&gt;"",IF(B$5="LECTURE",'Exam (LECTURE ONLY)'!AJ293,IF(B$5="PRACTICUM",OUTPUT!AJ293,IF(B$5="RESEARCH",OUTPUT!AJ293,IF(B$5="STUDENT FORMATION",OUTPUT!AJ293,"")))),"")</f>
        <v/>
      </c>
      <c r="Y291" s="233" t="str">
        <f aca="false">IF(B291&lt;&gt;"",IFERROR(IF(B$10="80-20", (((X291/X$19)*O$4)+O$5)*Y$19, IF(B$10="60-40", (((X291/X$19)*P$4)+P$5)*Y$19, 0)),0),"")</f>
        <v/>
      </c>
      <c r="Z291" s="237" t="str">
        <f aca="false">IFERROR((W291+Y291),"")</f>
        <v/>
      </c>
      <c r="AA291" s="238" t="str">
        <f aca="false">IFERROR(IF(((J291+R291+Z291)/3)="","",((J291+R291+Z291)/3)),"")</f>
        <v/>
      </c>
      <c r="AB291" s="229" t="str">
        <f aca="false">IFERROR(IF(AA291="","",IF(AA291&gt;=75,"PASSED","FAILED")),"")</f>
        <v/>
      </c>
    </row>
    <row r="292" customFormat="false" ht="15.75" hidden="false" customHeight="true" outlineLevel="0" collapsed="false">
      <c r="A292" s="228" t="str">
        <f aca="false">IF(ISBLANK('Database (LECTURE-RES-PRAC)'!A289),"",'Database (LECTURE-RES-PRAC)'!A289)</f>
        <v/>
      </c>
      <c r="B292" s="229" t="str">
        <f aca="false">IF(ISBLANK('Database (LECTURE-RES-PRAC)'!B289),"",'Database (LECTURE-RES-PRAC)'!B289)</f>
        <v/>
      </c>
      <c r="C292" s="230" t="str">
        <f aca="false">IF(B292&lt;&gt;"",'Database (LECTURE-RES-PRAC)'!AH289, "")</f>
        <v/>
      </c>
      <c r="D292" s="231" t="str">
        <f aca="false">IF(B292&lt;&gt;"",IFERROR(IF(B$10="80-20", (((C292/C$19)*O$4)+O$5)*D$18, IF(B$10="60-40", (((C292/C$19)*P$4)+P$5)*D$18, 0)),0),"")</f>
        <v/>
      </c>
      <c r="E292" s="230" t="str">
        <f aca="false">IF(B292&lt;&gt;"",'Database (LECTURE-RES-PRAC)'!AI289,"")</f>
        <v/>
      </c>
      <c r="F292" s="232" t="str">
        <f aca="false">IF(B292&lt;&gt;"",IFERROR(IF(B$10="80-20", (((E292/E$19)*O$4)+O$5)*F$18, IF(B$10="60-40", (((E292/E$19)*P$4)+P$5)*F$18, 0)),0),"")</f>
        <v/>
      </c>
      <c r="G292" s="233" t="str">
        <f aca="false">IF(B292&lt;&gt;"",IFERROR((D292+F292),0),"")</f>
        <v/>
      </c>
      <c r="H292" s="234" t="str">
        <f aca="false">IF(B292&lt;&gt;"",IF(B$5="LECTURE",'Exam (LECTURE ONLY)'!N294,IF(B$5="PRACTICUM",OUTPUT!N294,IF(B$5="RESEARCH",OUTPUT!N294,IF(B$5="STUDENT FORMATION",OUTPUT!N294,"")))),"")</f>
        <v/>
      </c>
      <c r="I292" s="233" t="str">
        <f aca="false">IF(B292&lt;&gt;"",IFERROR(IF(B$10="80-20", (((H292/H$19)*O$4)+O$5)*I$19, IF(B$10="60-40", (((H292/H$19)*P$4)+P$5)*I$19, 0)),0),"")</f>
        <v/>
      </c>
      <c r="J292" s="235" t="str">
        <f aca="false">IFERROR((G292+I292),"")</f>
        <v/>
      </c>
      <c r="K292" s="236" t="str">
        <f aca="false">IF(B292&lt;&gt;"",'Database (LECTURE-RES-PRAC)'!BN289, "")</f>
        <v/>
      </c>
      <c r="L292" s="232" t="str">
        <f aca="false">IF(B292&lt;&gt;"",IFERROR(IF(B$10="80-20", (((K292/K$19)*O$4)+O$5)*L$18, IF(B$10="60-40", (((K292/K$19)*P$4)+P$5)*L$18, 0)),0),"")</f>
        <v/>
      </c>
      <c r="M292" s="236" t="str">
        <f aca="false">IF(B292&lt;&gt;"",'Database (LECTURE-RES-PRAC)'!BO289, "")</f>
        <v/>
      </c>
      <c r="N292" s="232" t="str">
        <f aca="false">IF(B292&lt;&gt;"",IFERROR(IF(B$10="80-20", (((M292/M$19)*O$4)+O$5)*N$18, IF(B$10="60-40", (((M292/M$19)*P$4)+P$5)*N$18, 0)),0),"")</f>
        <v/>
      </c>
      <c r="O292" s="233" t="str">
        <f aca="false">IFERROR((L292+N292),"")</f>
        <v/>
      </c>
      <c r="P292" s="234" t="str">
        <f aca="false">IF(B292&lt;&gt;"",IF(B$5="LECTURE",'Exam (LECTURE ONLY)'!Y294,IF(B$5="PRACTICUM",OUTPUT!Z294,IF(B$5="RESEARCH",OUTPUT!Z294,IF(B$5="STUDENT FORMATION",OUTPUT!Z294,"")))),"")</f>
        <v/>
      </c>
      <c r="Q292" s="233" t="str">
        <f aca="false">IF(B292&lt;&gt;"",IFERROR(IF(B$10="80-20", (((P292/P$19)*O$4)+O$5)*Q$19, IF(B$10="60-40", (((P292/P$19)*P$4)+P$5)*Q$19, 0)),0),"")</f>
        <v/>
      </c>
      <c r="R292" s="235" t="str">
        <f aca="false">IFERROR((O292+Q292),"")</f>
        <v/>
      </c>
      <c r="S292" s="236" t="str">
        <f aca="false">IF(B292&lt;&gt;"",'Database (LECTURE-RES-PRAC)'!CT289, "")</f>
        <v/>
      </c>
      <c r="T292" s="232" t="str">
        <f aca="false">IF(B292&lt;&gt;"",IFERROR(IF(B$10="80-20", (((S292/S$19)*O$4)+O$5)*T$18, IF(B$10="60-40", (((S292/S$19)*P$4)+P$5)*T$18, 0)),0),"")</f>
        <v/>
      </c>
      <c r="U292" s="236" t="str">
        <f aca="false">IF(B292&lt;&gt;"",'Database (LECTURE-RES-PRAC)'!CU289, "")</f>
        <v/>
      </c>
      <c r="V292" s="232" t="str">
        <f aca="false">IF(B292&lt;&gt;"",IFERROR(IF(B$10="80-20", (((U292/U$19)*O$4)+O$5)*V$18, IF(B$10="60-40", (((U292/U$19)*P$4)+P$5)*V$18, 0)),0),"")</f>
        <v/>
      </c>
      <c r="W292" s="233" t="str">
        <f aca="false">IFERROR((T292+V292),"")</f>
        <v/>
      </c>
      <c r="X292" s="234" t="str">
        <f aca="false">IF(B292&lt;&gt;"",IF(B$5="LECTURE",'Exam (LECTURE ONLY)'!AJ294,IF(B$5="PRACTICUM",OUTPUT!AJ294,IF(B$5="RESEARCH",OUTPUT!AJ294,IF(B$5="STUDENT FORMATION",OUTPUT!AJ294,"")))),"")</f>
        <v/>
      </c>
      <c r="Y292" s="233" t="str">
        <f aca="false">IF(B292&lt;&gt;"",IFERROR(IF(B$10="80-20", (((X292/X$19)*O$4)+O$5)*Y$19, IF(B$10="60-40", (((X292/X$19)*P$4)+P$5)*Y$19, 0)),0),"")</f>
        <v/>
      </c>
      <c r="Z292" s="237" t="str">
        <f aca="false">IFERROR((W292+Y292),"")</f>
        <v/>
      </c>
      <c r="AA292" s="238" t="str">
        <f aca="false">IFERROR(IF(((J292+R292+Z292)/3)="","",((J292+R292+Z292)/3)),"")</f>
        <v/>
      </c>
      <c r="AB292" s="229" t="str">
        <f aca="false">IFERROR(IF(AA292="","",IF(AA292&gt;=75,"PASSED","FAILED")),"")</f>
        <v/>
      </c>
    </row>
    <row r="293" customFormat="false" ht="15.75" hidden="false" customHeight="true" outlineLevel="0" collapsed="false">
      <c r="A293" s="183" t="str">
        <f aca="false">IF(ISBLANK('Database (LECTURE-RES-PRAC)'!A290),"",'Database (LECTURE-RES-PRAC)'!A290)</f>
        <v/>
      </c>
      <c r="B293" s="184" t="str">
        <f aca="false">IF(ISBLANK('Database (LECTURE-RES-PRAC)'!B290),"",'Database (LECTURE-RES-PRAC)'!B290)</f>
        <v/>
      </c>
      <c r="C293" s="230" t="str">
        <f aca="false">IF(B293&lt;&gt;"",'Database (LECTURE-RES-PRAC)'!AH290, "")</f>
        <v/>
      </c>
      <c r="D293" s="231" t="str">
        <f aca="false">IF(B293&lt;&gt;"",IFERROR(IF(B$10="80-20", (((C293/C$19)*O$4)+O$5)*D$18, IF(B$10="60-40", (((C293/C$19)*P$4)+P$5)*D$18, 0)),0),"")</f>
        <v/>
      </c>
      <c r="E293" s="230" t="str">
        <f aca="false">IF(B293&lt;&gt;"",'Database (LECTURE-RES-PRAC)'!AI290,"")</f>
        <v/>
      </c>
      <c r="F293" s="232" t="str">
        <f aca="false">IF(B293&lt;&gt;"",IFERROR(IF(B$10="80-20", (((E293/E$19)*O$4)+O$5)*F$18, IF(B$10="60-40", (((E293/E$19)*P$4)+P$5)*F$18, 0)),0),"")</f>
        <v/>
      </c>
      <c r="G293" s="233" t="str">
        <f aca="false">IF(B293&lt;&gt;"",IFERROR((D293+F293),0),"")</f>
        <v/>
      </c>
      <c r="H293" s="234" t="str">
        <f aca="false">IF(B293&lt;&gt;"",IF(B$5="LECTURE",'Exam (LECTURE ONLY)'!N295,IF(B$5="PRACTICUM",OUTPUT!N295,IF(B$5="RESEARCH",OUTPUT!N295,IF(B$5="STUDENT FORMATION",OUTPUT!N295,"")))),"")</f>
        <v/>
      </c>
      <c r="I293" s="233" t="str">
        <f aca="false">IF(B293&lt;&gt;"",IFERROR(IF(B$10="80-20", (((H293/H$19)*O$4)+O$5)*I$19, IF(B$10="60-40", (((H293/H$19)*P$4)+P$5)*I$19, 0)),0),"")</f>
        <v/>
      </c>
      <c r="J293" s="235" t="str">
        <f aca="false">IFERROR((G293+I293),"")</f>
        <v/>
      </c>
      <c r="K293" s="236" t="str">
        <f aca="false">IF(B293&lt;&gt;"",'Database (LECTURE-RES-PRAC)'!BN290, "")</f>
        <v/>
      </c>
      <c r="L293" s="232" t="str">
        <f aca="false">IF(B293&lt;&gt;"",IFERROR(IF(B$10="80-20", (((K293/K$19)*O$4)+O$5)*L$18, IF(B$10="60-40", (((K293/K$19)*P$4)+P$5)*L$18, 0)),0),"")</f>
        <v/>
      </c>
      <c r="M293" s="236" t="str">
        <f aca="false">IF(B293&lt;&gt;"",'Database (LECTURE-RES-PRAC)'!BO290, "")</f>
        <v/>
      </c>
      <c r="N293" s="232" t="str">
        <f aca="false">IF(B293&lt;&gt;"",IFERROR(IF(B$10="80-20", (((M293/M$19)*O$4)+O$5)*N$18, IF(B$10="60-40", (((M293/M$19)*P$4)+P$5)*N$18, 0)),0),"")</f>
        <v/>
      </c>
      <c r="O293" s="233" t="str">
        <f aca="false">IFERROR((L293+N293),"")</f>
        <v/>
      </c>
      <c r="P293" s="234" t="str">
        <f aca="false">IF(B293&lt;&gt;"",IF(B$5="LECTURE",'Exam (LECTURE ONLY)'!Y295,IF(B$5="PRACTICUM",OUTPUT!Z295,IF(B$5="RESEARCH",OUTPUT!Z295,IF(B$5="STUDENT FORMATION",OUTPUT!Z295,"")))),"")</f>
        <v/>
      </c>
      <c r="Q293" s="233" t="str">
        <f aca="false">IF(B293&lt;&gt;"",IFERROR(IF(B$10="80-20", (((P293/P$19)*O$4)+O$5)*Q$19, IF(B$10="60-40", (((P293/P$19)*P$4)+P$5)*Q$19, 0)),0),"")</f>
        <v/>
      </c>
      <c r="R293" s="235" t="str">
        <f aca="false">IFERROR((O293+Q293),"")</f>
        <v/>
      </c>
      <c r="S293" s="236" t="str">
        <f aca="false">IF(B293&lt;&gt;"",'Database (LECTURE-RES-PRAC)'!CT290, "")</f>
        <v/>
      </c>
      <c r="T293" s="232" t="str">
        <f aca="false">IF(B293&lt;&gt;"",IFERROR(IF(B$10="80-20", (((S293/S$19)*O$4)+O$5)*T$18, IF(B$10="60-40", (((S293/S$19)*P$4)+P$5)*T$18, 0)),0),"")</f>
        <v/>
      </c>
      <c r="U293" s="236" t="str">
        <f aca="false">IF(B293&lt;&gt;"",'Database (LECTURE-RES-PRAC)'!CU290, "")</f>
        <v/>
      </c>
      <c r="V293" s="232" t="str">
        <f aca="false">IF(B293&lt;&gt;"",IFERROR(IF(B$10="80-20", (((U293/U$19)*O$4)+O$5)*V$18, IF(B$10="60-40", (((U293/U$19)*P$4)+P$5)*V$18, 0)),0),"")</f>
        <v/>
      </c>
      <c r="W293" s="233" t="str">
        <f aca="false">IFERROR((T293+V293),"")</f>
        <v/>
      </c>
      <c r="X293" s="234" t="str">
        <f aca="false">IF(B293&lt;&gt;"",IF(B$5="LECTURE",'Exam (LECTURE ONLY)'!AJ295,IF(B$5="PRACTICUM",OUTPUT!AJ295,IF(B$5="RESEARCH",OUTPUT!AJ295,IF(B$5="STUDENT FORMATION",OUTPUT!AJ295,"")))),"")</f>
        <v/>
      </c>
      <c r="Y293" s="233" t="str">
        <f aca="false">IF(B293&lt;&gt;"",IFERROR(IF(B$10="80-20", (((X293/X$19)*O$4)+O$5)*Y$19, IF(B$10="60-40", (((X293/X$19)*P$4)+P$5)*Y$19, 0)),0),"")</f>
        <v/>
      </c>
      <c r="Z293" s="237" t="str">
        <f aca="false">IFERROR((W293+Y293),"")</f>
        <v/>
      </c>
      <c r="AA293" s="238" t="str">
        <f aca="false">IFERROR(IF(((J293+R293+Z293)/3)="","",((J293+R293+Z293)/3)),"")</f>
        <v/>
      </c>
      <c r="AB293" s="229" t="str">
        <f aca="false">IFERROR(IF(AA293="","",IF(AA293&gt;=75,"PASSED","FAILED")),"")</f>
        <v/>
      </c>
    </row>
    <row r="294" customFormat="false" ht="15.75" hidden="false" customHeight="true" outlineLevel="0" collapsed="false">
      <c r="A294" s="228" t="str">
        <f aca="false">IF(ISBLANK('Database (LECTURE-RES-PRAC)'!A291),"",'Database (LECTURE-RES-PRAC)'!A291)</f>
        <v/>
      </c>
      <c r="B294" s="229" t="str">
        <f aca="false">IF(ISBLANK('Database (LECTURE-RES-PRAC)'!B291),"",'Database (LECTURE-RES-PRAC)'!B291)</f>
        <v/>
      </c>
      <c r="C294" s="230" t="str">
        <f aca="false">IF(B294&lt;&gt;"",'Database (LECTURE-RES-PRAC)'!AH291, "")</f>
        <v/>
      </c>
      <c r="D294" s="231" t="str">
        <f aca="false">IF(B294&lt;&gt;"",IFERROR(IF(B$10="80-20", (((C294/C$19)*O$4)+O$5)*D$18, IF(B$10="60-40", (((C294/C$19)*P$4)+P$5)*D$18, 0)),0),"")</f>
        <v/>
      </c>
      <c r="E294" s="230" t="str">
        <f aca="false">IF(B294&lt;&gt;"",'Database (LECTURE-RES-PRAC)'!AI291,"")</f>
        <v/>
      </c>
      <c r="F294" s="232" t="str">
        <f aca="false">IF(B294&lt;&gt;"",IFERROR(IF(B$10="80-20", (((E294/E$19)*O$4)+O$5)*F$18, IF(B$10="60-40", (((E294/E$19)*P$4)+P$5)*F$18, 0)),0),"")</f>
        <v/>
      </c>
      <c r="G294" s="233" t="str">
        <f aca="false">IF(B294&lt;&gt;"",IFERROR((D294+F294),0),"")</f>
        <v/>
      </c>
      <c r="H294" s="234" t="str">
        <f aca="false">IF(B294&lt;&gt;"",IF(B$5="LECTURE",'Exam (LECTURE ONLY)'!N296,IF(B$5="PRACTICUM",OUTPUT!N296,IF(B$5="RESEARCH",OUTPUT!N296,IF(B$5="STUDENT FORMATION",OUTPUT!N296,"")))),"")</f>
        <v/>
      </c>
      <c r="I294" s="233" t="str">
        <f aca="false">IF(B294&lt;&gt;"",IFERROR(IF(B$10="80-20", (((H294/H$19)*O$4)+O$5)*I$19, IF(B$10="60-40", (((H294/H$19)*P$4)+P$5)*I$19, 0)),0),"")</f>
        <v/>
      </c>
      <c r="J294" s="235" t="str">
        <f aca="false">IFERROR((G294+I294),"")</f>
        <v/>
      </c>
      <c r="K294" s="236" t="str">
        <f aca="false">IF(B294&lt;&gt;"",'Database (LECTURE-RES-PRAC)'!BN291, "")</f>
        <v/>
      </c>
      <c r="L294" s="232" t="str">
        <f aca="false">IF(B294&lt;&gt;"",IFERROR(IF(B$10="80-20", (((K294/K$19)*O$4)+O$5)*L$18, IF(B$10="60-40", (((K294/K$19)*P$4)+P$5)*L$18, 0)),0),"")</f>
        <v/>
      </c>
      <c r="M294" s="236" t="str">
        <f aca="false">IF(B294&lt;&gt;"",'Database (LECTURE-RES-PRAC)'!BO291, "")</f>
        <v/>
      </c>
      <c r="N294" s="232" t="str">
        <f aca="false">IF(B294&lt;&gt;"",IFERROR(IF(B$10="80-20", (((M294/M$19)*O$4)+O$5)*N$18, IF(B$10="60-40", (((M294/M$19)*P$4)+P$5)*N$18, 0)),0),"")</f>
        <v/>
      </c>
      <c r="O294" s="233" t="str">
        <f aca="false">IFERROR((L294+N294),"")</f>
        <v/>
      </c>
      <c r="P294" s="234" t="str">
        <f aca="false">IF(B294&lt;&gt;"",IF(B$5="LECTURE",'Exam (LECTURE ONLY)'!Y296,IF(B$5="PRACTICUM",OUTPUT!Z296,IF(B$5="RESEARCH",OUTPUT!Z296,IF(B$5="STUDENT FORMATION",OUTPUT!Z296,"")))),"")</f>
        <v/>
      </c>
      <c r="Q294" s="233" t="str">
        <f aca="false">IF(B294&lt;&gt;"",IFERROR(IF(B$10="80-20", (((P294/P$19)*O$4)+O$5)*Q$19, IF(B$10="60-40", (((P294/P$19)*P$4)+P$5)*Q$19, 0)),0),"")</f>
        <v/>
      </c>
      <c r="R294" s="235" t="str">
        <f aca="false">IFERROR((O294+Q294),"")</f>
        <v/>
      </c>
      <c r="S294" s="236" t="str">
        <f aca="false">IF(B294&lt;&gt;"",'Database (LECTURE-RES-PRAC)'!CT291, "")</f>
        <v/>
      </c>
      <c r="T294" s="232" t="str">
        <f aca="false">IF(B294&lt;&gt;"",IFERROR(IF(B$10="80-20", (((S294/S$19)*O$4)+O$5)*T$18, IF(B$10="60-40", (((S294/S$19)*P$4)+P$5)*T$18, 0)),0),"")</f>
        <v/>
      </c>
      <c r="U294" s="236" t="str">
        <f aca="false">IF(B294&lt;&gt;"",'Database (LECTURE-RES-PRAC)'!CU291, "")</f>
        <v/>
      </c>
      <c r="V294" s="232" t="str">
        <f aca="false">IF(B294&lt;&gt;"",IFERROR(IF(B$10="80-20", (((U294/U$19)*O$4)+O$5)*V$18, IF(B$10="60-40", (((U294/U$19)*P$4)+P$5)*V$18, 0)),0),"")</f>
        <v/>
      </c>
      <c r="W294" s="233" t="str">
        <f aca="false">IFERROR((T294+V294),"")</f>
        <v/>
      </c>
      <c r="X294" s="234" t="str">
        <f aca="false">IF(B294&lt;&gt;"",IF(B$5="LECTURE",'Exam (LECTURE ONLY)'!AJ296,IF(B$5="PRACTICUM",OUTPUT!AJ296,IF(B$5="RESEARCH",OUTPUT!AJ296,IF(B$5="STUDENT FORMATION",OUTPUT!AJ296,"")))),"")</f>
        <v/>
      </c>
      <c r="Y294" s="233" t="str">
        <f aca="false">IF(B294&lt;&gt;"",IFERROR(IF(B$10="80-20", (((X294/X$19)*O$4)+O$5)*Y$19, IF(B$10="60-40", (((X294/X$19)*P$4)+P$5)*Y$19, 0)),0),"")</f>
        <v/>
      </c>
      <c r="Z294" s="237" t="str">
        <f aca="false">IFERROR((W294+Y294),"")</f>
        <v/>
      </c>
      <c r="AA294" s="238" t="str">
        <f aca="false">IFERROR(IF(((J294+R294+Z294)/3)="","",((J294+R294+Z294)/3)),"")</f>
        <v/>
      </c>
      <c r="AB294" s="229" t="str">
        <f aca="false">IFERROR(IF(AA294="","",IF(AA294&gt;=75,"PASSED","FAILED")),"")</f>
        <v/>
      </c>
    </row>
    <row r="295" customFormat="false" ht="15.75" hidden="false" customHeight="true" outlineLevel="0" collapsed="false">
      <c r="A295" s="183" t="str">
        <f aca="false">IF(ISBLANK('Database (LECTURE-RES-PRAC)'!A292),"",'Database (LECTURE-RES-PRAC)'!A292)</f>
        <v/>
      </c>
      <c r="B295" s="184" t="str">
        <f aca="false">IF(ISBLANK('Database (LECTURE-RES-PRAC)'!B292),"",'Database (LECTURE-RES-PRAC)'!B292)</f>
        <v/>
      </c>
      <c r="C295" s="230" t="str">
        <f aca="false">IF(B295&lt;&gt;"",'Database (LECTURE-RES-PRAC)'!AH292, "")</f>
        <v/>
      </c>
      <c r="D295" s="231" t="str">
        <f aca="false">IF(B295&lt;&gt;"",IFERROR(IF(B$10="80-20", (((C295/C$19)*O$4)+O$5)*D$18, IF(B$10="60-40", (((C295/C$19)*P$4)+P$5)*D$18, 0)),0),"")</f>
        <v/>
      </c>
      <c r="E295" s="230" t="str">
        <f aca="false">IF(B295&lt;&gt;"",'Database (LECTURE-RES-PRAC)'!AI292,"")</f>
        <v/>
      </c>
      <c r="F295" s="232" t="str">
        <f aca="false">IF(B295&lt;&gt;"",IFERROR(IF(B$10="80-20", (((E295/E$19)*O$4)+O$5)*F$18, IF(B$10="60-40", (((E295/E$19)*P$4)+P$5)*F$18, 0)),0),"")</f>
        <v/>
      </c>
      <c r="G295" s="233" t="str">
        <f aca="false">IF(B295&lt;&gt;"",IFERROR((D295+F295),0),"")</f>
        <v/>
      </c>
      <c r="H295" s="234" t="str">
        <f aca="false">IF(B295&lt;&gt;"",IF(B$5="LECTURE",'Exam (LECTURE ONLY)'!N297,IF(B$5="PRACTICUM",OUTPUT!N297,IF(B$5="RESEARCH",OUTPUT!N297,IF(B$5="STUDENT FORMATION",OUTPUT!N297,"")))),"")</f>
        <v/>
      </c>
      <c r="I295" s="233" t="str">
        <f aca="false">IF(B295&lt;&gt;"",IFERROR(IF(B$10="80-20", (((H295/H$19)*O$4)+O$5)*I$19, IF(B$10="60-40", (((H295/H$19)*P$4)+P$5)*I$19, 0)),0),"")</f>
        <v/>
      </c>
      <c r="J295" s="235" t="str">
        <f aca="false">IFERROR((G295+I295),"")</f>
        <v/>
      </c>
      <c r="K295" s="236" t="str">
        <f aca="false">IF(B295&lt;&gt;"",'Database (LECTURE-RES-PRAC)'!BN292, "")</f>
        <v/>
      </c>
      <c r="L295" s="232" t="str">
        <f aca="false">IF(B295&lt;&gt;"",IFERROR(IF(B$10="80-20", (((K295/K$19)*O$4)+O$5)*L$18, IF(B$10="60-40", (((K295/K$19)*P$4)+P$5)*L$18, 0)),0),"")</f>
        <v/>
      </c>
      <c r="M295" s="236" t="str">
        <f aca="false">IF(B295&lt;&gt;"",'Database (LECTURE-RES-PRAC)'!BO292, "")</f>
        <v/>
      </c>
      <c r="N295" s="232" t="str">
        <f aca="false">IF(B295&lt;&gt;"",IFERROR(IF(B$10="80-20", (((M295/M$19)*O$4)+O$5)*N$18, IF(B$10="60-40", (((M295/M$19)*P$4)+P$5)*N$18, 0)),0),"")</f>
        <v/>
      </c>
      <c r="O295" s="233" t="str">
        <f aca="false">IFERROR((L295+N295),"")</f>
        <v/>
      </c>
      <c r="P295" s="234" t="str">
        <f aca="false">IF(B295&lt;&gt;"",IF(B$5="LECTURE",'Exam (LECTURE ONLY)'!Y297,IF(B$5="PRACTICUM",OUTPUT!Z297,IF(B$5="RESEARCH",OUTPUT!Z297,IF(B$5="STUDENT FORMATION",OUTPUT!Z297,"")))),"")</f>
        <v/>
      </c>
      <c r="Q295" s="233" t="str">
        <f aca="false">IF(B295&lt;&gt;"",IFERROR(IF(B$10="80-20", (((P295/P$19)*O$4)+O$5)*Q$19, IF(B$10="60-40", (((P295/P$19)*P$4)+P$5)*Q$19, 0)),0),"")</f>
        <v/>
      </c>
      <c r="R295" s="235" t="str">
        <f aca="false">IFERROR((O295+Q295),"")</f>
        <v/>
      </c>
      <c r="S295" s="236" t="str">
        <f aca="false">IF(B295&lt;&gt;"",'Database (LECTURE-RES-PRAC)'!CT292, "")</f>
        <v/>
      </c>
      <c r="T295" s="232" t="str">
        <f aca="false">IF(B295&lt;&gt;"",IFERROR(IF(B$10="80-20", (((S295/S$19)*O$4)+O$5)*T$18, IF(B$10="60-40", (((S295/S$19)*P$4)+P$5)*T$18, 0)),0),"")</f>
        <v/>
      </c>
      <c r="U295" s="236" t="str">
        <f aca="false">IF(B295&lt;&gt;"",'Database (LECTURE-RES-PRAC)'!CU292, "")</f>
        <v/>
      </c>
      <c r="V295" s="232" t="str">
        <f aca="false">IF(B295&lt;&gt;"",IFERROR(IF(B$10="80-20", (((U295/U$19)*O$4)+O$5)*V$18, IF(B$10="60-40", (((U295/U$19)*P$4)+P$5)*V$18, 0)),0),"")</f>
        <v/>
      </c>
      <c r="W295" s="233" t="str">
        <f aca="false">IFERROR((T295+V295),"")</f>
        <v/>
      </c>
      <c r="X295" s="234" t="str">
        <f aca="false">IF(B295&lt;&gt;"",IF(B$5="LECTURE",'Exam (LECTURE ONLY)'!AJ297,IF(B$5="PRACTICUM",OUTPUT!AJ297,IF(B$5="RESEARCH",OUTPUT!AJ297,IF(B$5="STUDENT FORMATION",OUTPUT!AJ297,"")))),"")</f>
        <v/>
      </c>
      <c r="Y295" s="233" t="str">
        <f aca="false">IF(B295&lt;&gt;"",IFERROR(IF(B$10="80-20", (((X295/X$19)*O$4)+O$5)*Y$19, IF(B$10="60-40", (((X295/X$19)*P$4)+P$5)*Y$19, 0)),0),"")</f>
        <v/>
      </c>
      <c r="Z295" s="237" t="str">
        <f aca="false">IFERROR((W295+Y295),"")</f>
        <v/>
      </c>
      <c r="AA295" s="238" t="str">
        <f aca="false">IFERROR(IF(((J295+R295+Z295)/3)="","",((J295+R295+Z295)/3)),"")</f>
        <v/>
      </c>
      <c r="AB295" s="229" t="str">
        <f aca="false">IFERROR(IF(AA295="","",IF(AA295&gt;=75,"PASSED","FAILED")),"")</f>
        <v/>
      </c>
    </row>
    <row r="296" customFormat="false" ht="15.75" hidden="false" customHeight="true" outlineLevel="0" collapsed="false">
      <c r="A296" s="228" t="str">
        <f aca="false">IF(ISBLANK('Database (LECTURE-RES-PRAC)'!A293),"",'Database (LECTURE-RES-PRAC)'!A293)</f>
        <v/>
      </c>
      <c r="B296" s="229" t="str">
        <f aca="false">IF(ISBLANK('Database (LECTURE-RES-PRAC)'!B293),"",'Database (LECTURE-RES-PRAC)'!B293)</f>
        <v/>
      </c>
      <c r="C296" s="230" t="str">
        <f aca="false">IF(B296&lt;&gt;"",'Database (LECTURE-RES-PRAC)'!AH293, "")</f>
        <v/>
      </c>
      <c r="D296" s="231" t="str">
        <f aca="false">IF(B296&lt;&gt;"",IFERROR(IF(B$10="80-20", (((C296/C$19)*O$4)+O$5)*D$18, IF(B$10="60-40", (((C296/C$19)*P$4)+P$5)*D$18, 0)),0),"")</f>
        <v/>
      </c>
      <c r="E296" s="230" t="str">
        <f aca="false">IF(B296&lt;&gt;"",'Database (LECTURE-RES-PRAC)'!AI293,"")</f>
        <v/>
      </c>
      <c r="F296" s="232" t="str">
        <f aca="false">IF(B296&lt;&gt;"",IFERROR(IF(B$10="80-20", (((E296/E$19)*O$4)+O$5)*F$18, IF(B$10="60-40", (((E296/E$19)*P$4)+P$5)*F$18, 0)),0),"")</f>
        <v/>
      </c>
      <c r="G296" s="233" t="str">
        <f aca="false">IF(B296&lt;&gt;"",IFERROR((D296+F296),0),"")</f>
        <v/>
      </c>
      <c r="H296" s="234" t="str">
        <f aca="false">IF(B296&lt;&gt;"",IF(B$5="LECTURE",'Exam (LECTURE ONLY)'!N298,IF(B$5="PRACTICUM",OUTPUT!N298,IF(B$5="RESEARCH",OUTPUT!N298,IF(B$5="STUDENT FORMATION",OUTPUT!N298,"")))),"")</f>
        <v/>
      </c>
      <c r="I296" s="233" t="str">
        <f aca="false">IF(B296&lt;&gt;"",IFERROR(IF(B$10="80-20", (((H296/H$19)*O$4)+O$5)*I$19, IF(B$10="60-40", (((H296/H$19)*P$4)+P$5)*I$19, 0)),0),"")</f>
        <v/>
      </c>
      <c r="J296" s="235" t="str">
        <f aca="false">IFERROR((G296+I296),"")</f>
        <v/>
      </c>
      <c r="K296" s="236" t="str">
        <f aca="false">IF(B296&lt;&gt;"",'Database (LECTURE-RES-PRAC)'!BN293, "")</f>
        <v/>
      </c>
      <c r="L296" s="232" t="str">
        <f aca="false">IF(B296&lt;&gt;"",IFERROR(IF(B$10="80-20", (((K296/K$19)*O$4)+O$5)*L$18, IF(B$10="60-40", (((K296/K$19)*P$4)+P$5)*L$18, 0)),0),"")</f>
        <v/>
      </c>
      <c r="M296" s="236" t="str">
        <f aca="false">IF(B296&lt;&gt;"",'Database (LECTURE-RES-PRAC)'!BO293, "")</f>
        <v/>
      </c>
      <c r="N296" s="232" t="str">
        <f aca="false">IF(B296&lt;&gt;"",IFERROR(IF(B$10="80-20", (((M296/M$19)*O$4)+O$5)*N$18, IF(B$10="60-40", (((M296/M$19)*P$4)+P$5)*N$18, 0)),0),"")</f>
        <v/>
      </c>
      <c r="O296" s="233" t="str">
        <f aca="false">IFERROR((L296+N296),"")</f>
        <v/>
      </c>
      <c r="P296" s="234" t="str">
        <f aca="false">IF(B296&lt;&gt;"",IF(B$5="LECTURE",'Exam (LECTURE ONLY)'!Y298,IF(B$5="PRACTICUM",OUTPUT!Z298,IF(B$5="RESEARCH",OUTPUT!Z298,IF(B$5="STUDENT FORMATION",OUTPUT!Z298,"")))),"")</f>
        <v/>
      </c>
      <c r="Q296" s="233" t="str">
        <f aca="false">IF(B296&lt;&gt;"",IFERROR(IF(B$10="80-20", (((P296/P$19)*O$4)+O$5)*Q$19, IF(B$10="60-40", (((P296/P$19)*P$4)+P$5)*Q$19, 0)),0),"")</f>
        <v/>
      </c>
      <c r="R296" s="235" t="str">
        <f aca="false">IFERROR((O296+Q296),"")</f>
        <v/>
      </c>
      <c r="S296" s="236" t="str">
        <f aca="false">IF(B296&lt;&gt;"",'Database (LECTURE-RES-PRAC)'!CT293, "")</f>
        <v/>
      </c>
      <c r="T296" s="232" t="str">
        <f aca="false">IF(B296&lt;&gt;"",IFERROR(IF(B$10="80-20", (((S296/S$19)*O$4)+O$5)*T$18, IF(B$10="60-40", (((S296/S$19)*P$4)+P$5)*T$18, 0)),0),"")</f>
        <v/>
      </c>
      <c r="U296" s="236" t="str">
        <f aca="false">IF(B296&lt;&gt;"",'Database (LECTURE-RES-PRAC)'!CU293, "")</f>
        <v/>
      </c>
      <c r="V296" s="232" t="str">
        <f aca="false">IF(B296&lt;&gt;"",IFERROR(IF(B$10="80-20", (((U296/U$19)*O$4)+O$5)*V$18, IF(B$10="60-40", (((U296/U$19)*P$4)+P$5)*V$18, 0)),0),"")</f>
        <v/>
      </c>
      <c r="W296" s="233" t="str">
        <f aca="false">IFERROR((T296+V296),"")</f>
        <v/>
      </c>
      <c r="X296" s="234" t="str">
        <f aca="false">IF(B296&lt;&gt;"",IF(B$5="LECTURE",'Exam (LECTURE ONLY)'!AJ298,IF(B$5="PRACTICUM",OUTPUT!AJ298,IF(B$5="RESEARCH",OUTPUT!AJ298,IF(B$5="STUDENT FORMATION",OUTPUT!AJ298,"")))),"")</f>
        <v/>
      </c>
      <c r="Y296" s="233" t="str">
        <f aca="false">IF(B296&lt;&gt;"",IFERROR(IF(B$10="80-20", (((X296/X$19)*O$4)+O$5)*Y$19, IF(B$10="60-40", (((X296/X$19)*P$4)+P$5)*Y$19, 0)),0),"")</f>
        <v/>
      </c>
      <c r="Z296" s="237" t="str">
        <f aca="false">IFERROR((W296+Y296),"")</f>
        <v/>
      </c>
      <c r="AA296" s="238" t="str">
        <f aca="false">IFERROR(IF(((J296+R296+Z296)/3)="","",((J296+R296+Z296)/3)),"")</f>
        <v/>
      </c>
      <c r="AB296" s="229" t="str">
        <f aca="false">IFERROR(IF(AA296="","",IF(AA296&gt;=75,"PASSED","FAILED")),"")</f>
        <v/>
      </c>
    </row>
    <row r="297" customFormat="false" ht="15.75" hidden="false" customHeight="true" outlineLevel="0" collapsed="false">
      <c r="A297" s="183" t="str">
        <f aca="false">IF(ISBLANK('Database (LECTURE-RES-PRAC)'!A294),"",'Database (LECTURE-RES-PRAC)'!A294)</f>
        <v/>
      </c>
      <c r="B297" s="184" t="str">
        <f aca="false">IF(ISBLANK('Database (LECTURE-RES-PRAC)'!B294),"",'Database (LECTURE-RES-PRAC)'!B294)</f>
        <v/>
      </c>
      <c r="C297" s="230" t="str">
        <f aca="false">IF(B297&lt;&gt;"",'Database (LECTURE-RES-PRAC)'!AH294, "")</f>
        <v/>
      </c>
      <c r="D297" s="231" t="str">
        <f aca="false">IF(B297&lt;&gt;"",IFERROR(IF(B$10="80-20", (((C297/C$19)*O$4)+O$5)*D$18, IF(B$10="60-40", (((C297/C$19)*P$4)+P$5)*D$18, 0)),0),"")</f>
        <v/>
      </c>
      <c r="E297" s="230" t="str">
        <f aca="false">IF(B297&lt;&gt;"",'Database (LECTURE-RES-PRAC)'!AI294,"")</f>
        <v/>
      </c>
      <c r="F297" s="232" t="str">
        <f aca="false">IF(B297&lt;&gt;"",IFERROR(IF(B$10="80-20", (((E297/E$19)*O$4)+O$5)*F$18, IF(B$10="60-40", (((E297/E$19)*P$4)+P$5)*F$18, 0)),0),"")</f>
        <v/>
      </c>
      <c r="G297" s="233" t="str">
        <f aca="false">IF(B297&lt;&gt;"",IFERROR((D297+F297),0),"")</f>
        <v/>
      </c>
      <c r="H297" s="234" t="str">
        <f aca="false">IF(B297&lt;&gt;"",IF(B$5="LECTURE",'Exam (LECTURE ONLY)'!N299,IF(B$5="PRACTICUM",OUTPUT!N299,IF(B$5="RESEARCH",OUTPUT!N299,IF(B$5="STUDENT FORMATION",OUTPUT!N299,"")))),"")</f>
        <v/>
      </c>
      <c r="I297" s="233" t="str">
        <f aca="false">IF(B297&lt;&gt;"",IFERROR(IF(B$10="80-20", (((H297/H$19)*O$4)+O$5)*I$19, IF(B$10="60-40", (((H297/H$19)*P$4)+P$5)*I$19, 0)),0),"")</f>
        <v/>
      </c>
      <c r="J297" s="235" t="str">
        <f aca="false">IFERROR((G297+I297),"")</f>
        <v/>
      </c>
      <c r="K297" s="236" t="str">
        <f aca="false">IF(B297&lt;&gt;"",'Database (LECTURE-RES-PRAC)'!BN294, "")</f>
        <v/>
      </c>
      <c r="L297" s="232" t="str">
        <f aca="false">IF(B297&lt;&gt;"",IFERROR(IF(B$10="80-20", (((K297/K$19)*O$4)+O$5)*L$18, IF(B$10="60-40", (((K297/K$19)*P$4)+P$5)*L$18, 0)),0),"")</f>
        <v/>
      </c>
      <c r="M297" s="236" t="str">
        <f aca="false">IF(B297&lt;&gt;"",'Database (LECTURE-RES-PRAC)'!BO294, "")</f>
        <v/>
      </c>
      <c r="N297" s="232" t="str">
        <f aca="false">IF(B297&lt;&gt;"",IFERROR(IF(B$10="80-20", (((M297/M$19)*O$4)+O$5)*N$18, IF(B$10="60-40", (((M297/M$19)*P$4)+P$5)*N$18, 0)),0),"")</f>
        <v/>
      </c>
      <c r="O297" s="233" t="str">
        <f aca="false">IFERROR((L297+N297),"")</f>
        <v/>
      </c>
      <c r="P297" s="234" t="str">
        <f aca="false">IF(B297&lt;&gt;"",IF(B$5="LECTURE",'Exam (LECTURE ONLY)'!Y299,IF(B$5="PRACTICUM",OUTPUT!Z299,IF(B$5="RESEARCH",OUTPUT!Z299,IF(B$5="STUDENT FORMATION",OUTPUT!Z299,"")))),"")</f>
        <v/>
      </c>
      <c r="Q297" s="233" t="str">
        <f aca="false">IF(B297&lt;&gt;"",IFERROR(IF(B$10="80-20", (((P297/P$19)*O$4)+O$5)*Q$19, IF(B$10="60-40", (((P297/P$19)*P$4)+P$5)*Q$19, 0)),0),"")</f>
        <v/>
      </c>
      <c r="R297" s="235" t="str">
        <f aca="false">IFERROR((O297+Q297),"")</f>
        <v/>
      </c>
      <c r="S297" s="236" t="str">
        <f aca="false">IF(B297&lt;&gt;"",'Database (LECTURE-RES-PRAC)'!CT294, "")</f>
        <v/>
      </c>
      <c r="T297" s="232" t="str">
        <f aca="false">IF(B297&lt;&gt;"",IFERROR(IF(B$10="80-20", (((S297/S$19)*O$4)+O$5)*T$18, IF(B$10="60-40", (((S297/S$19)*P$4)+P$5)*T$18, 0)),0),"")</f>
        <v/>
      </c>
      <c r="U297" s="236" t="str">
        <f aca="false">IF(B297&lt;&gt;"",'Database (LECTURE-RES-PRAC)'!CU294, "")</f>
        <v/>
      </c>
      <c r="V297" s="232" t="str">
        <f aca="false">IF(B297&lt;&gt;"",IFERROR(IF(B$10="80-20", (((U297/U$19)*O$4)+O$5)*V$18, IF(B$10="60-40", (((U297/U$19)*P$4)+P$5)*V$18, 0)),0),"")</f>
        <v/>
      </c>
      <c r="W297" s="233" t="str">
        <f aca="false">IFERROR((T297+V297),"")</f>
        <v/>
      </c>
      <c r="X297" s="234" t="str">
        <f aca="false">IF(B297&lt;&gt;"",IF(B$5="LECTURE",'Exam (LECTURE ONLY)'!AJ299,IF(B$5="PRACTICUM",OUTPUT!AJ299,IF(B$5="RESEARCH",OUTPUT!AJ299,IF(B$5="STUDENT FORMATION",OUTPUT!AJ299,"")))),"")</f>
        <v/>
      </c>
      <c r="Y297" s="233" t="str">
        <f aca="false">IF(B297&lt;&gt;"",IFERROR(IF(B$10="80-20", (((X297/X$19)*O$4)+O$5)*Y$19, IF(B$10="60-40", (((X297/X$19)*P$4)+P$5)*Y$19, 0)),0),"")</f>
        <v/>
      </c>
      <c r="Z297" s="237" t="str">
        <f aca="false">IFERROR((W297+Y297),"")</f>
        <v/>
      </c>
      <c r="AA297" s="238" t="str">
        <f aca="false">IFERROR(IF(((J297+R297+Z297)/3)="","",((J297+R297+Z297)/3)),"")</f>
        <v/>
      </c>
      <c r="AB297" s="229" t="str">
        <f aca="false">IFERROR(IF(AA297="","",IF(AA297&gt;=75,"PASSED","FAILED")),"")</f>
        <v/>
      </c>
    </row>
    <row r="298" customFormat="false" ht="15.75" hidden="false" customHeight="true" outlineLevel="0" collapsed="false">
      <c r="A298" s="228" t="str">
        <f aca="false">IF(ISBLANK('Database (LECTURE-RES-PRAC)'!A295),"",'Database (LECTURE-RES-PRAC)'!A295)</f>
        <v/>
      </c>
      <c r="B298" s="229" t="str">
        <f aca="false">IF(ISBLANK('Database (LECTURE-RES-PRAC)'!B295),"",'Database (LECTURE-RES-PRAC)'!B295)</f>
        <v/>
      </c>
      <c r="C298" s="230" t="str">
        <f aca="false">IF(B298&lt;&gt;"",'Database (LECTURE-RES-PRAC)'!AH295, "")</f>
        <v/>
      </c>
      <c r="D298" s="231" t="str">
        <f aca="false">IF(B298&lt;&gt;"",IFERROR(IF(B$10="80-20", (((C298/C$19)*O$4)+O$5)*D$18, IF(B$10="60-40", (((C298/C$19)*P$4)+P$5)*D$18, 0)),0),"")</f>
        <v/>
      </c>
      <c r="E298" s="230" t="str">
        <f aca="false">IF(B298&lt;&gt;"",'Database (LECTURE-RES-PRAC)'!AI295,"")</f>
        <v/>
      </c>
      <c r="F298" s="232" t="str">
        <f aca="false">IF(B298&lt;&gt;"",IFERROR(IF(B$10="80-20", (((E298/E$19)*O$4)+O$5)*F$18, IF(B$10="60-40", (((E298/E$19)*P$4)+P$5)*F$18, 0)),0),"")</f>
        <v/>
      </c>
      <c r="G298" s="233" t="str">
        <f aca="false">IF(B298&lt;&gt;"",IFERROR((D298+F298),0),"")</f>
        <v/>
      </c>
      <c r="H298" s="234" t="str">
        <f aca="false">IF(B298&lt;&gt;"",IF(B$5="LECTURE",'Exam (LECTURE ONLY)'!N300,IF(B$5="PRACTICUM",OUTPUT!N300,IF(B$5="RESEARCH",OUTPUT!N300,IF(B$5="STUDENT FORMATION",OUTPUT!N300,"")))),"")</f>
        <v/>
      </c>
      <c r="I298" s="233" t="str">
        <f aca="false">IF(B298&lt;&gt;"",IFERROR(IF(B$10="80-20", (((H298/H$19)*O$4)+O$5)*I$19, IF(B$10="60-40", (((H298/H$19)*P$4)+P$5)*I$19, 0)),0),"")</f>
        <v/>
      </c>
      <c r="J298" s="235" t="str">
        <f aca="false">IFERROR((G298+I298),"")</f>
        <v/>
      </c>
      <c r="K298" s="236" t="str">
        <f aca="false">IF(B298&lt;&gt;"",'Database (LECTURE-RES-PRAC)'!BN295, "")</f>
        <v/>
      </c>
      <c r="L298" s="232" t="str">
        <f aca="false">IF(B298&lt;&gt;"",IFERROR(IF(B$10="80-20", (((K298/K$19)*O$4)+O$5)*L$18, IF(B$10="60-40", (((K298/K$19)*P$4)+P$5)*L$18, 0)),0),"")</f>
        <v/>
      </c>
      <c r="M298" s="236" t="str">
        <f aca="false">IF(B298&lt;&gt;"",'Database (LECTURE-RES-PRAC)'!BO295, "")</f>
        <v/>
      </c>
      <c r="N298" s="232" t="str">
        <f aca="false">IF(B298&lt;&gt;"",IFERROR(IF(B$10="80-20", (((M298/M$19)*O$4)+O$5)*N$18, IF(B$10="60-40", (((M298/M$19)*P$4)+P$5)*N$18, 0)),0),"")</f>
        <v/>
      </c>
      <c r="O298" s="233" t="str">
        <f aca="false">IFERROR((L298+N298),"")</f>
        <v/>
      </c>
      <c r="P298" s="234" t="str">
        <f aca="false">IF(B298&lt;&gt;"",IF(B$5="LECTURE",'Exam (LECTURE ONLY)'!Y300,IF(B$5="PRACTICUM",OUTPUT!Z300,IF(B$5="RESEARCH",OUTPUT!Z300,IF(B$5="STUDENT FORMATION",OUTPUT!Z300,"")))),"")</f>
        <v/>
      </c>
      <c r="Q298" s="233" t="str">
        <f aca="false">IF(B298&lt;&gt;"",IFERROR(IF(B$10="80-20", (((P298/P$19)*O$4)+O$5)*Q$19, IF(B$10="60-40", (((P298/P$19)*P$4)+P$5)*Q$19, 0)),0),"")</f>
        <v/>
      </c>
      <c r="R298" s="235" t="str">
        <f aca="false">IFERROR((O298+Q298),"")</f>
        <v/>
      </c>
      <c r="S298" s="236" t="str">
        <f aca="false">IF(B298&lt;&gt;"",'Database (LECTURE-RES-PRAC)'!CT295, "")</f>
        <v/>
      </c>
      <c r="T298" s="232" t="str">
        <f aca="false">IF(B298&lt;&gt;"",IFERROR(IF(B$10="80-20", (((S298/S$19)*O$4)+O$5)*T$18, IF(B$10="60-40", (((S298/S$19)*P$4)+P$5)*T$18, 0)),0),"")</f>
        <v/>
      </c>
      <c r="U298" s="236" t="str">
        <f aca="false">IF(B298&lt;&gt;"",'Database (LECTURE-RES-PRAC)'!CU295, "")</f>
        <v/>
      </c>
      <c r="V298" s="232" t="str">
        <f aca="false">IF(B298&lt;&gt;"",IFERROR(IF(B$10="80-20", (((U298/U$19)*O$4)+O$5)*V$18, IF(B$10="60-40", (((U298/U$19)*P$4)+P$5)*V$18, 0)),0),"")</f>
        <v/>
      </c>
      <c r="W298" s="233" t="str">
        <f aca="false">IFERROR((T298+V298),"")</f>
        <v/>
      </c>
      <c r="X298" s="234" t="str">
        <f aca="false">IF(B298&lt;&gt;"",IF(B$5="LECTURE",'Exam (LECTURE ONLY)'!AJ300,IF(B$5="PRACTICUM",OUTPUT!AJ300,IF(B$5="RESEARCH",OUTPUT!AJ300,IF(B$5="STUDENT FORMATION",OUTPUT!AJ300,"")))),"")</f>
        <v/>
      </c>
      <c r="Y298" s="233" t="str">
        <f aca="false">IF(B298&lt;&gt;"",IFERROR(IF(B$10="80-20", (((X298/X$19)*O$4)+O$5)*Y$19, IF(B$10="60-40", (((X298/X$19)*P$4)+P$5)*Y$19, 0)),0),"")</f>
        <v/>
      </c>
      <c r="Z298" s="237" t="str">
        <f aca="false">IFERROR((W298+Y298),"")</f>
        <v/>
      </c>
      <c r="AA298" s="238" t="str">
        <f aca="false">IFERROR(IF(((J298+R298+Z298)/3)="","",((J298+R298+Z298)/3)),"")</f>
        <v/>
      </c>
      <c r="AB298" s="229" t="str">
        <f aca="false">IFERROR(IF(AA298="","",IF(AA298&gt;=75,"PASSED","FAILED")),"")</f>
        <v/>
      </c>
    </row>
    <row r="299" customFormat="false" ht="15.75" hidden="false" customHeight="true" outlineLevel="0" collapsed="false">
      <c r="A299" s="183" t="str">
        <f aca="false">IF(ISBLANK('Database (LECTURE-RES-PRAC)'!A296),"",'Database (LECTURE-RES-PRAC)'!A296)</f>
        <v/>
      </c>
      <c r="B299" s="184" t="str">
        <f aca="false">IF(ISBLANK('Database (LECTURE-RES-PRAC)'!B296),"",'Database (LECTURE-RES-PRAC)'!B296)</f>
        <v/>
      </c>
      <c r="C299" s="230" t="str">
        <f aca="false">IF(B299&lt;&gt;"",'Database (LECTURE-RES-PRAC)'!AH296, "")</f>
        <v/>
      </c>
      <c r="D299" s="231" t="str">
        <f aca="false">IF(B299&lt;&gt;"",IFERROR(IF(B$10="80-20", (((C299/C$19)*O$4)+O$5)*D$18, IF(B$10="60-40", (((C299/C$19)*P$4)+P$5)*D$18, 0)),0),"")</f>
        <v/>
      </c>
      <c r="E299" s="230" t="str">
        <f aca="false">IF(B299&lt;&gt;"",'Database (LECTURE-RES-PRAC)'!AI296,"")</f>
        <v/>
      </c>
      <c r="F299" s="232" t="str">
        <f aca="false">IF(B299&lt;&gt;"",IFERROR(IF(B$10="80-20", (((E299/E$19)*O$4)+O$5)*F$18, IF(B$10="60-40", (((E299/E$19)*P$4)+P$5)*F$18, 0)),0),"")</f>
        <v/>
      </c>
      <c r="G299" s="233" t="str">
        <f aca="false">IF(B299&lt;&gt;"",IFERROR((D299+F299),0),"")</f>
        <v/>
      </c>
      <c r="H299" s="234" t="str">
        <f aca="false">IF(B299&lt;&gt;"",IF(B$5="LECTURE",'Exam (LECTURE ONLY)'!N301,IF(B$5="PRACTICUM",OUTPUT!N301,IF(B$5="RESEARCH",OUTPUT!N301,IF(B$5="STUDENT FORMATION",OUTPUT!N301,"")))),"")</f>
        <v/>
      </c>
      <c r="I299" s="233" t="str">
        <f aca="false">IF(B299&lt;&gt;"",IFERROR(IF(B$10="80-20", (((H299/H$19)*O$4)+O$5)*I$19, IF(B$10="60-40", (((H299/H$19)*P$4)+P$5)*I$19, 0)),0),"")</f>
        <v/>
      </c>
      <c r="J299" s="235" t="str">
        <f aca="false">IFERROR((G299+I299),"")</f>
        <v/>
      </c>
      <c r="K299" s="236" t="str">
        <f aca="false">IF(B299&lt;&gt;"",'Database (LECTURE-RES-PRAC)'!BN296, "")</f>
        <v/>
      </c>
      <c r="L299" s="232" t="str">
        <f aca="false">IF(B299&lt;&gt;"",IFERROR(IF(B$10="80-20", (((K299/K$19)*O$4)+O$5)*L$18, IF(B$10="60-40", (((K299/K$19)*P$4)+P$5)*L$18, 0)),0),"")</f>
        <v/>
      </c>
      <c r="M299" s="236" t="str">
        <f aca="false">IF(B299&lt;&gt;"",'Database (LECTURE-RES-PRAC)'!BO296, "")</f>
        <v/>
      </c>
      <c r="N299" s="232" t="str">
        <f aca="false">IF(B299&lt;&gt;"",IFERROR(IF(B$10="80-20", (((M299/M$19)*O$4)+O$5)*N$18, IF(B$10="60-40", (((M299/M$19)*P$4)+P$5)*N$18, 0)),0),"")</f>
        <v/>
      </c>
      <c r="O299" s="233" t="str">
        <f aca="false">IFERROR((L299+N299),"")</f>
        <v/>
      </c>
      <c r="P299" s="234" t="str">
        <f aca="false">IF(B299&lt;&gt;"",IF(B$5="LECTURE",'Exam (LECTURE ONLY)'!Y301,IF(B$5="PRACTICUM",OUTPUT!Z301,IF(B$5="RESEARCH",OUTPUT!Z301,IF(B$5="STUDENT FORMATION",OUTPUT!Z301,"")))),"")</f>
        <v/>
      </c>
      <c r="Q299" s="233" t="str">
        <f aca="false">IF(B299&lt;&gt;"",IFERROR(IF(B$10="80-20", (((P299/P$19)*O$4)+O$5)*Q$19, IF(B$10="60-40", (((P299/P$19)*P$4)+P$5)*Q$19, 0)),0),"")</f>
        <v/>
      </c>
      <c r="R299" s="235" t="str">
        <f aca="false">IFERROR((O299+Q299),"")</f>
        <v/>
      </c>
      <c r="S299" s="236" t="str">
        <f aca="false">IF(B299&lt;&gt;"",'Database (LECTURE-RES-PRAC)'!CT296, "")</f>
        <v/>
      </c>
      <c r="T299" s="232" t="str">
        <f aca="false">IF(B299&lt;&gt;"",IFERROR(IF(B$10="80-20", (((S299/S$19)*O$4)+O$5)*T$18, IF(B$10="60-40", (((S299/S$19)*P$4)+P$5)*T$18, 0)),0),"")</f>
        <v/>
      </c>
      <c r="U299" s="236" t="str">
        <f aca="false">IF(B299&lt;&gt;"",'Database (LECTURE-RES-PRAC)'!CU296, "")</f>
        <v/>
      </c>
      <c r="V299" s="232" t="str">
        <f aca="false">IF(B299&lt;&gt;"",IFERROR(IF(B$10="80-20", (((U299/U$19)*O$4)+O$5)*V$18, IF(B$10="60-40", (((U299/U$19)*P$4)+P$5)*V$18, 0)),0),"")</f>
        <v/>
      </c>
      <c r="W299" s="233" t="str">
        <f aca="false">IFERROR((T299+V299),"")</f>
        <v/>
      </c>
      <c r="X299" s="234" t="str">
        <f aca="false">IF(B299&lt;&gt;"",IF(B$5="LECTURE",'Exam (LECTURE ONLY)'!AJ301,IF(B$5="PRACTICUM",OUTPUT!AJ301,IF(B$5="RESEARCH",OUTPUT!AJ301,IF(B$5="STUDENT FORMATION",OUTPUT!AJ301,"")))),"")</f>
        <v/>
      </c>
      <c r="Y299" s="233" t="str">
        <f aca="false">IF(B299&lt;&gt;"",IFERROR(IF(B$10="80-20", (((X299/X$19)*O$4)+O$5)*Y$19, IF(B$10="60-40", (((X299/X$19)*P$4)+P$5)*Y$19, 0)),0),"")</f>
        <v/>
      </c>
      <c r="Z299" s="237" t="str">
        <f aca="false">IFERROR((W299+Y299),"")</f>
        <v/>
      </c>
      <c r="AA299" s="238" t="str">
        <f aca="false">IFERROR(IF(((J299+R299+Z299)/3)="","",((J299+R299+Z299)/3)),"")</f>
        <v/>
      </c>
      <c r="AB299" s="229" t="str">
        <f aca="false">IFERROR(IF(AA299="","",IF(AA299&gt;=75,"PASSED","FAILED")),"")</f>
        <v/>
      </c>
    </row>
    <row r="300" customFormat="false" ht="15.75" hidden="false" customHeight="true" outlineLevel="0" collapsed="false">
      <c r="A300" s="228" t="str">
        <f aca="false">IF(ISBLANK('Database (LECTURE-RES-PRAC)'!A297),"",'Database (LECTURE-RES-PRAC)'!A297)</f>
        <v/>
      </c>
      <c r="B300" s="229" t="str">
        <f aca="false">IF(ISBLANK('Database (LECTURE-RES-PRAC)'!B297),"",'Database (LECTURE-RES-PRAC)'!B297)</f>
        <v/>
      </c>
      <c r="C300" s="230" t="str">
        <f aca="false">IF(B300&lt;&gt;"",'Database (LECTURE-RES-PRAC)'!AH297, "")</f>
        <v/>
      </c>
      <c r="D300" s="231" t="str">
        <f aca="false">IF(B300&lt;&gt;"",IFERROR(IF(B$10="80-20", (((C300/C$19)*O$4)+O$5)*D$18, IF(B$10="60-40", (((C300/C$19)*P$4)+P$5)*D$18, 0)),0),"")</f>
        <v/>
      </c>
      <c r="E300" s="230" t="str">
        <f aca="false">IF(B300&lt;&gt;"",'Database (LECTURE-RES-PRAC)'!AI297,"")</f>
        <v/>
      </c>
      <c r="F300" s="232" t="str">
        <f aca="false">IF(B300&lt;&gt;"",IFERROR(IF(B$10="80-20", (((E300/E$19)*O$4)+O$5)*F$18, IF(B$10="60-40", (((E300/E$19)*P$4)+P$5)*F$18, 0)),0),"")</f>
        <v/>
      </c>
      <c r="G300" s="233" t="str">
        <f aca="false">IF(B300&lt;&gt;"",IFERROR((D300+F300),0),"")</f>
        <v/>
      </c>
      <c r="H300" s="234" t="str">
        <f aca="false">IF(B300&lt;&gt;"",IF(B$5="LECTURE",'Exam (LECTURE ONLY)'!N302,IF(B$5="PRACTICUM",OUTPUT!N302,IF(B$5="RESEARCH",OUTPUT!N302,IF(B$5="STUDENT FORMATION",OUTPUT!N302,"")))),"")</f>
        <v/>
      </c>
      <c r="I300" s="233" t="str">
        <f aca="false">IF(B300&lt;&gt;"",IFERROR(IF(B$10="80-20", (((H300/H$19)*O$4)+O$5)*I$19, IF(B$10="60-40", (((H300/H$19)*P$4)+P$5)*I$19, 0)),0),"")</f>
        <v/>
      </c>
      <c r="J300" s="235" t="str">
        <f aca="false">IFERROR((G300+I300),"")</f>
        <v/>
      </c>
      <c r="K300" s="236" t="str">
        <f aca="false">IF(B300&lt;&gt;"",'Database (LECTURE-RES-PRAC)'!BN297, "")</f>
        <v/>
      </c>
      <c r="L300" s="232" t="str">
        <f aca="false">IF(B300&lt;&gt;"",IFERROR(IF(B$10="80-20", (((K300/K$19)*O$4)+O$5)*L$18, IF(B$10="60-40", (((K300/K$19)*P$4)+P$5)*L$18, 0)),0),"")</f>
        <v/>
      </c>
      <c r="M300" s="236" t="str">
        <f aca="false">IF(B300&lt;&gt;"",'Database (LECTURE-RES-PRAC)'!BO297, "")</f>
        <v/>
      </c>
      <c r="N300" s="232" t="str">
        <f aca="false">IF(B300&lt;&gt;"",IFERROR(IF(B$10="80-20", (((M300/M$19)*O$4)+O$5)*N$18, IF(B$10="60-40", (((M300/M$19)*P$4)+P$5)*N$18, 0)),0),"")</f>
        <v/>
      </c>
      <c r="O300" s="233" t="str">
        <f aca="false">IFERROR((L300+N300),"")</f>
        <v/>
      </c>
      <c r="P300" s="234" t="str">
        <f aca="false">IF(B300&lt;&gt;"",IF(B$5="LECTURE",'Exam (LECTURE ONLY)'!Y302,IF(B$5="PRACTICUM",OUTPUT!Z302,IF(B$5="RESEARCH",OUTPUT!Z302,IF(B$5="STUDENT FORMATION",OUTPUT!Z302,"")))),"")</f>
        <v/>
      </c>
      <c r="Q300" s="233" t="str">
        <f aca="false">IF(B300&lt;&gt;"",IFERROR(IF(B$10="80-20", (((P300/P$19)*O$4)+O$5)*Q$19, IF(B$10="60-40", (((P300/P$19)*P$4)+P$5)*Q$19, 0)),0),"")</f>
        <v/>
      </c>
      <c r="R300" s="235" t="str">
        <f aca="false">IFERROR((O300+Q300),"")</f>
        <v/>
      </c>
      <c r="S300" s="236" t="str">
        <f aca="false">IF(B300&lt;&gt;"",'Database (LECTURE-RES-PRAC)'!CT297, "")</f>
        <v/>
      </c>
      <c r="T300" s="232" t="str">
        <f aca="false">IF(B300&lt;&gt;"",IFERROR(IF(B$10="80-20", (((S300/S$19)*O$4)+O$5)*T$18, IF(B$10="60-40", (((S300/S$19)*P$4)+P$5)*T$18, 0)),0),"")</f>
        <v/>
      </c>
      <c r="U300" s="236" t="str">
        <f aca="false">IF(B300&lt;&gt;"",'Database (LECTURE-RES-PRAC)'!CU297, "")</f>
        <v/>
      </c>
      <c r="V300" s="232" t="str">
        <f aca="false">IF(B300&lt;&gt;"",IFERROR(IF(B$10="80-20", (((U300/U$19)*O$4)+O$5)*V$18, IF(B$10="60-40", (((U300/U$19)*P$4)+P$5)*V$18, 0)),0),"")</f>
        <v/>
      </c>
      <c r="W300" s="233" t="str">
        <f aca="false">IFERROR((T300+V300),"")</f>
        <v/>
      </c>
      <c r="X300" s="234" t="str">
        <f aca="false">IF(B300&lt;&gt;"",IF(B$5="LECTURE",'Exam (LECTURE ONLY)'!AJ302,IF(B$5="PRACTICUM",OUTPUT!AJ302,IF(B$5="RESEARCH",OUTPUT!AJ302,IF(B$5="STUDENT FORMATION",OUTPUT!AJ302,"")))),"")</f>
        <v/>
      </c>
      <c r="Y300" s="233" t="str">
        <f aca="false">IF(B300&lt;&gt;"",IFERROR(IF(B$10="80-20", (((X300/X$19)*O$4)+O$5)*Y$19, IF(B$10="60-40", (((X300/X$19)*P$4)+P$5)*Y$19, 0)),0),"")</f>
        <v/>
      </c>
      <c r="Z300" s="237" t="str">
        <f aca="false">IFERROR((W300+Y300),"")</f>
        <v/>
      </c>
      <c r="AA300" s="238" t="str">
        <f aca="false">IFERROR(IF(((J300+R300+Z300)/3)="","",((J300+R300+Z300)/3)),"")</f>
        <v/>
      </c>
      <c r="AB300" s="229" t="str">
        <f aca="false">IFERROR(IF(AA300="","",IF(AA300&gt;=75,"PASSED","FAILED")),"")</f>
        <v/>
      </c>
    </row>
    <row r="301" customFormat="false" ht="15.75" hidden="false" customHeight="true" outlineLevel="0" collapsed="false">
      <c r="A301" s="183" t="str">
        <f aca="false">IF(ISBLANK('Database (LECTURE-RES-PRAC)'!A298),"",'Database (LECTURE-RES-PRAC)'!A298)</f>
        <v/>
      </c>
      <c r="B301" s="184" t="str">
        <f aca="false">IF(ISBLANK('Database (LECTURE-RES-PRAC)'!B298),"",'Database (LECTURE-RES-PRAC)'!B298)</f>
        <v/>
      </c>
      <c r="C301" s="230" t="str">
        <f aca="false">IF(B301&lt;&gt;"",'Database (LECTURE-RES-PRAC)'!AH298, "")</f>
        <v/>
      </c>
      <c r="D301" s="231" t="str">
        <f aca="false">IF(B301&lt;&gt;"",IFERROR(IF(B$10="80-20", (((C301/C$19)*O$4)+O$5)*D$18, IF(B$10="60-40", (((C301/C$19)*P$4)+P$5)*D$18, 0)),0),"")</f>
        <v/>
      </c>
      <c r="E301" s="230" t="str">
        <f aca="false">IF(B301&lt;&gt;"",'Database (LECTURE-RES-PRAC)'!AI298,"")</f>
        <v/>
      </c>
      <c r="F301" s="232" t="str">
        <f aca="false">IF(B301&lt;&gt;"",IFERROR(IF(B$10="80-20", (((E301/E$19)*O$4)+O$5)*F$18, IF(B$10="60-40", (((E301/E$19)*P$4)+P$5)*F$18, 0)),0),"")</f>
        <v/>
      </c>
      <c r="G301" s="233" t="str">
        <f aca="false">IF(B301&lt;&gt;"",IFERROR((D301+F301),0),"")</f>
        <v/>
      </c>
      <c r="H301" s="234" t="str">
        <f aca="false">IF(B301&lt;&gt;"",IF(B$5="LECTURE",'Exam (LECTURE ONLY)'!N303,IF(B$5="PRACTICUM",OUTPUT!N303,IF(B$5="RESEARCH",OUTPUT!N303,IF(B$5="STUDENT FORMATION",OUTPUT!N303,"")))),"")</f>
        <v/>
      </c>
      <c r="I301" s="233" t="str">
        <f aca="false">IF(B301&lt;&gt;"",IFERROR(IF(B$10="80-20", (((H301/H$19)*O$4)+O$5)*I$19, IF(B$10="60-40", (((H301/H$19)*P$4)+P$5)*I$19, 0)),0),"")</f>
        <v/>
      </c>
      <c r="J301" s="235" t="str">
        <f aca="false">IFERROR((G301+I301),"")</f>
        <v/>
      </c>
      <c r="K301" s="236" t="str">
        <f aca="false">IF(B301&lt;&gt;"",'Database (LECTURE-RES-PRAC)'!BN298, "")</f>
        <v/>
      </c>
      <c r="L301" s="232" t="str">
        <f aca="false">IF(B301&lt;&gt;"",IFERROR(IF(B$10="80-20", (((K301/K$19)*O$4)+O$5)*L$18, IF(B$10="60-40", (((K301/K$19)*P$4)+P$5)*L$18, 0)),0),"")</f>
        <v/>
      </c>
      <c r="M301" s="236" t="str">
        <f aca="false">IF(B301&lt;&gt;"",'Database (LECTURE-RES-PRAC)'!BO298, "")</f>
        <v/>
      </c>
      <c r="N301" s="232" t="str">
        <f aca="false">IF(B301&lt;&gt;"",IFERROR(IF(B$10="80-20", (((M301/M$19)*O$4)+O$5)*N$18, IF(B$10="60-40", (((M301/M$19)*P$4)+P$5)*N$18, 0)),0),"")</f>
        <v/>
      </c>
      <c r="O301" s="233" t="str">
        <f aca="false">IFERROR((L301+N301),"")</f>
        <v/>
      </c>
      <c r="P301" s="234" t="str">
        <f aca="false">IF(B301&lt;&gt;"",IF(B$5="LECTURE",'Exam (LECTURE ONLY)'!Y303,IF(B$5="PRACTICUM",OUTPUT!Z303,IF(B$5="RESEARCH",OUTPUT!Z303,IF(B$5="STUDENT FORMATION",OUTPUT!Z303,"")))),"")</f>
        <v/>
      </c>
      <c r="Q301" s="233" t="str">
        <f aca="false">IF(B301&lt;&gt;"",IFERROR(IF(B$10="80-20", (((P301/P$19)*O$4)+O$5)*Q$19, IF(B$10="60-40", (((P301/P$19)*P$4)+P$5)*Q$19, 0)),0),"")</f>
        <v/>
      </c>
      <c r="R301" s="235" t="str">
        <f aca="false">IFERROR((O301+Q301),"")</f>
        <v/>
      </c>
      <c r="S301" s="236" t="str">
        <f aca="false">IF(B301&lt;&gt;"",'Database (LECTURE-RES-PRAC)'!CT298, "")</f>
        <v/>
      </c>
      <c r="T301" s="232" t="str">
        <f aca="false">IF(B301&lt;&gt;"",IFERROR(IF(B$10="80-20", (((S301/S$19)*O$4)+O$5)*T$18, IF(B$10="60-40", (((S301/S$19)*P$4)+P$5)*T$18, 0)),0),"")</f>
        <v/>
      </c>
      <c r="U301" s="236" t="str">
        <f aca="false">IF(B301&lt;&gt;"",'Database (LECTURE-RES-PRAC)'!CU298, "")</f>
        <v/>
      </c>
      <c r="V301" s="232" t="str">
        <f aca="false">IF(B301&lt;&gt;"",IFERROR(IF(B$10="80-20", (((U301/U$19)*O$4)+O$5)*V$18, IF(B$10="60-40", (((U301/U$19)*P$4)+P$5)*V$18, 0)),0),"")</f>
        <v/>
      </c>
      <c r="W301" s="233" t="str">
        <f aca="false">IFERROR((T301+V301),"")</f>
        <v/>
      </c>
      <c r="X301" s="234" t="str">
        <f aca="false">IF(B301&lt;&gt;"",IF(B$5="LECTURE",'Exam (LECTURE ONLY)'!AJ303,IF(B$5="PRACTICUM",OUTPUT!AJ303,IF(B$5="RESEARCH",OUTPUT!AJ303,IF(B$5="STUDENT FORMATION",OUTPUT!AJ303,"")))),"")</f>
        <v/>
      </c>
      <c r="Y301" s="233" t="str">
        <f aca="false">IF(B301&lt;&gt;"",IFERROR(IF(B$10="80-20", (((X301/X$19)*O$4)+O$5)*Y$19, IF(B$10="60-40", (((X301/X$19)*P$4)+P$5)*Y$19, 0)),0),"")</f>
        <v/>
      </c>
      <c r="Z301" s="237" t="str">
        <f aca="false">IFERROR((W301+Y301),"")</f>
        <v/>
      </c>
      <c r="AA301" s="238" t="str">
        <f aca="false">IFERROR(IF(((J301+R301+Z301)/3)="","",((J301+R301+Z301)/3)),"")</f>
        <v/>
      </c>
      <c r="AB301" s="229" t="str">
        <f aca="false">IFERROR(IF(AA301="","",IF(AA301&gt;=75,"PASSED","FAILED")),"")</f>
        <v/>
      </c>
    </row>
    <row r="302" customFormat="false" ht="15.75" hidden="false" customHeight="true" outlineLevel="0" collapsed="false">
      <c r="A302" s="228" t="str">
        <f aca="false">IF(ISBLANK('Database (LECTURE-RES-PRAC)'!A299),"",'Database (LECTURE-RES-PRAC)'!A299)</f>
        <v/>
      </c>
      <c r="B302" s="229" t="str">
        <f aca="false">IF(ISBLANK('Database (LECTURE-RES-PRAC)'!B299),"",'Database (LECTURE-RES-PRAC)'!B299)</f>
        <v/>
      </c>
      <c r="C302" s="230" t="str">
        <f aca="false">IF(B302&lt;&gt;"",'Database (LECTURE-RES-PRAC)'!AH299, "")</f>
        <v/>
      </c>
      <c r="D302" s="231" t="str">
        <f aca="false">IF(B302&lt;&gt;"",IFERROR(IF(B$10="80-20", (((C302/C$19)*O$4)+O$5)*D$18, IF(B$10="60-40", (((C302/C$19)*P$4)+P$5)*D$18, 0)),0),"")</f>
        <v/>
      </c>
      <c r="E302" s="230" t="str">
        <f aca="false">IF(B302&lt;&gt;"",'Database (LECTURE-RES-PRAC)'!AI299,"")</f>
        <v/>
      </c>
      <c r="F302" s="232" t="str">
        <f aca="false">IF(B302&lt;&gt;"",IFERROR(IF(B$10="80-20", (((E302/E$19)*O$4)+O$5)*F$18, IF(B$10="60-40", (((E302/E$19)*P$4)+P$5)*F$18, 0)),0),"")</f>
        <v/>
      </c>
      <c r="G302" s="233" t="str">
        <f aca="false">IF(B302&lt;&gt;"",IFERROR((D302+F302),0),"")</f>
        <v/>
      </c>
      <c r="H302" s="234" t="str">
        <f aca="false">IF(B302&lt;&gt;"",IF(B$5="LECTURE",'Exam (LECTURE ONLY)'!N304,IF(B$5="PRACTICUM",OUTPUT!N304,IF(B$5="RESEARCH",OUTPUT!N304,IF(B$5="STUDENT FORMATION",OUTPUT!N304,"")))),"")</f>
        <v/>
      </c>
      <c r="I302" s="233" t="str">
        <f aca="false">IF(B302&lt;&gt;"",IFERROR(IF(B$10="80-20", (((H302/H$19)*O$4)+O$5)*I$19, IF(B$10="60-40", (((H302/H$19)*P$4)+P$5)*I$19, 0)),0),"")</f>
        <v/>
      </c>
      <c r="J302" s="235" t="str">
        <f aca="false">IFERROR((G302+I302),"")</f>
        <v/>
      </c>
      <c r="K302" s="236" t="str">
        <f aca="false">IF(B302&lt;&gt;"",'Database (LECTURE-RES-PRAC)'!BN299, "")</f>
        <v/>
      </c>
      <c r="L302" s="232" t="str">
        <f aca="false">IF(B302&lt;&gt;"",IFERROR(IF(B$10="80-20", (((K302/K$19)*O$4)+O$5)*L$18, IF(B$10="60-40", (((K302/K$19)*P$4)+P$5)*L$18, 0)),0),"")</f>
        <v/>
      </c>
      <c r="M302" s="236" t="str">
        <f aca="false">IF(B302&lt;&gt;"",'Database (LECTURE-RES-PRAC)'!BO299, "")</f>
        <v/>
      </c>
      <c r="N302" s="232" t="str">
        <f aca="false">IF(B302&lt;&gt;"",IFERROR(IF(B$10="80-20", (((M302/M$19)*O$4)+O$5)*N$18, IF(B$10="60-40", (((M302/M$19)*P$4)+P$5)*N$18, 0)),0),"")</f>
        <v/>
      </c>
      <c r="O302" s="233" t="str">
        <f aca="false">IFERROR((L302+N302),"")</f>
        <v/>
      </c>
      <c r="P302" s="234" t="str">
        <f aca="false">IF(B302&lt;&gt;"",IF(B$5="LECTURE",'Exam (LECTURE ONLY)'!Y304,IF(B$5="PRACTICUM",OUTPUT!Z304,IF(B$5="RESEARCH",OUTPUT!Z304,IF(B$5="STUDENT FORMATION",OUTPUT!Z304,"")))),"")</f>
        <v/>
      </c>
      <c r="Q302" s="233" t="str">
        <f aca="false">IF(B302&lt;&gt;"",IFERROR(IF(B$10="80-20", (((P302/P$19)*O$4)+O$5)*Q$19, IF(B$10="60-40", (((P302/P$19)*P$4)+P$5)*Q$19, 0)),0),"")</f>
        <v/>
      </c>
      <c r="R302" s="235" t="str">
        <f aca="false">IFERROR((O302+Q302),"")</f>
        <v/>
      </c>
      <c r="S302" s="236" t="str">
        <f aca="false">IF(B302&lt;&gt;"",'Database (LECTURE-RES-PRAC)'!CT299, "")</f>
        <v/>
      </c>
      <c r="T302" s="232" t="str">
        <f aca="false">IF(B302&lt;&gt;"",IFERROR(IF(B$10="80-20", (((S302/S$19)*O$4)+O$5)*T$18, IF(B$10="60-40", (((S302/S$19)*P$4)+P$5)*T$18, 0)),0),"")</f>
        <v/>
      </c>
      <c r="U302" s="236" t="str">
        <f aca="false">IF(B302&lt;&gt;"",'Database (LECTURE-RES-PRAC)'!CU299, "")</f>
        <v/>
      </c>
      <c r="V302" s="232" t="str">
        <f aca="false">IF(B302&lt;&gt;"",IFERROR(IF(B$10="80-20", (((U302/U$19)*O$4)+O$5)*V$18, IF(B$10="60-40", (((U302/U$19)*P$4)+P$5)*V$18, 0)),0),"")</f>
        <v/>
      </c>
      <c r="W302" s="233" t="str">
        <f aca="false">IFERROR((T302+V302),"")</f>
        <v/>
      </c>
      <c r="X302" s="234" t="str">
        <f aca="false">IF(B302&lt;&gt;"",IF(B$5="LECTURE",'Exam (LECTURE ONLY)'!AJ304,IF(B$5="PRACTICUM",OUTPUT!AJ304,IF(B$5="RESEARCH",OUTPUT!AJ304,IF(B$5="STUDENT FORMATION",OUTPUT!AJ304,"")))),"")</f>
        <v/>
      </c>
      <c r="Y302" s="233" t="str">
        <f aca="false">IF(B302&lt;&gt;"",IFERROR(IF(B$10="80-20", (((X302/X$19)*O$4)+O$5)*Y$19, IF(B$10="60-40", (((X302/X$19)*P$4)+P$5)*Y$19, 0)),0),"")</f>
        <v/>
      </c>
      <c r="Z302" s="237" t="str">
        <f aca="false">IFERROR((W302+Y302),"")</f>
        <v/>
      </c>
      <c r="AA302" s="238" t="str">
        <f aca="false">IFERROR(IF(((J302+R302+Z302)/3)="","",((J302+R302+Z302)/3)),"")</f>
        <v/>
      </c>
      <c r="AB302" s="229" t="str">
        <f aca="false">IFERROR(IF(AA302="","",IF(AA302&gt;=75,"PASSED","FAILED")),"")</f>
        <v/>
      </c>
    </row>
    <row r="303" customFormat="false" ht="15.75" hidden="false" customHeight="true" outlineLevel="0" collapsed="false">
      <c r="A303" s="183" t="str">
        <f aca="false">IF(ISBLANK('Database (LECTURE-RES-PRAC)'!A300),"",'Database (LECTURE-RES-PRAC)'!A300)</f>
        <v/>
      </c>
      <c r="B303" s="184" t="str">
        <f aca="false">IF(ISBLANK('Database (LECTURE-RES-PRAC)'!B300),"",'Database (LECTURE-RES-PRAC)'!B300)</f>
        <v/>
      </c>
      <c r="C303" s="230" t="str">
        <f aca="false">IF(B303&lt;&gt;"",'Database (LECTURE-RES-PRAC)'!AH300, "")</f>
        <v/>
      </c>
      <c r="D303" s="231" t="str">
        <f aca="false">IF(B303&lt;&gt;"",IFERROR(IF(B$10="80-20", (((C303/C$19)*O$4)+O$5)*D$18, IF(B$10="60-40", (((C303/C$19)*P$4)+P$5)*D$18, 0)),0),"")</f>
        <v/>
      </c>
      <c r="E303" s="230" t="str">
        <f aca="false">IF(B303&lt;&gt;"",'Database (LECTURE-RES-PRAC)'!AI300,"")</f>
        <v/>
      </c>
      <c r="F303" s="232" t="str">
        <f aca="false">IF(B303&lt;&gt;"",IFERROR(IF(B$10="80-20", (((E303/E$19)*O$4)+O$5)*F$18, IF(B$10="60-40", (((E303/E$19)*P$4)+P$5)*F$18, 0)),0),"")</f>
        <v/>
      </c>
      <c r="G303" s="233" t="str">
        <f aca="false">IF(B303&lt;&gt;"",IFERROR((D303+F303),0),"")</f>
        <v/>
      </c>
      <c r="H303" s="234" t="str">
        <f aca="false">IF(B303&lt;&gt;"",IF(B$5="LECTURE",'Exam (LECTURE ONLY)'!N305,IF(B$5="PRACTICUM",OUTPUT!N305,IF(B$5="RESEARCH",OUTPUT!N305,IF(B$5="STUDENT FORMATION",OUTPUT!N305,"")))),"")</f>
        <v/>
      </c>
      <c r="I303" s="233" t="str">
        <f aca="false">IF(B303&lt;&gt;"",IFERROR(IF(B$10="80-20", (((H303/H$19)*O$4)+O$5)*I$19, IF(B$10="60-40", (((H303/H$19)*P$4)+P$5)*I$19, 0)),0),"")</f>
        <v/>
      </c>
      <c r="J303" s="235" t="str">
        <f aca="false">IFERROR((G303+I303),"")</f>
        <v/>
      </c>
      <c r="K303" s="236" t="str">
        <f aca="false">IF(B303&lt;&gt;"",'Database (LECTURE-RES-PRAC)'!BN300, "")</f>
        <v/>
      </c>
      <c r="L303" s="232" t="str">
        <f aca="false">IF(B303&lt;&gt;"",IFERROR(IF(B$10="80-20", (((K303/K$19)*O$4)+O$5)*L$18, IF(B$10="60-40", (((K303/K$19)*P$4)+P$5)*L$18, 0)),0),"")</f>
        <v/>
      </c>
      <c r="M303" s="236" t="str">
        <f aca="false">IF(B303&lt;&gt;"",'Database (LECTURE-RES-PRAC)'!BO300, "")</f>
        <v/>
      </c>
      <c r="N303" s="232" t="str">
        <f aca="false">IF(B303&lt;&gt;"",IFERROR(IF(B$10="80-20", (((M303/M$19)*O$4)+O$5)*N$18, IF(B$10="60-40", (((M303/M$19)*P$4)+P$5)*N$18, 0)),0),"")</f>
        <v/>
      </c>
      <c r="O303" s="233" t="str">
        <f aca="false">IFERROR((L303+N303),"")</f>
        <v/>
      </c>
      <c r="P303" s="234" t="str">
        <f aca="false">IF(B303&lt;&gt;"",IF(B$5="LECTURE",'Exam (LECTURE ONLY)'!Y305,IF(B$5="PRACTICUM",OUTPUT!Z305,IF(B$5="RESEARCH",OUTPUT!Z305,IF(B$5="STUDENT FORMATION",OUTPUT!Z305,"")))),"")</f>
        <v/>
      </c>
      <c r="Q303" s="233" t="str">
        <f aca="false">IF(B303&lt;&gt;"",IFERROR(IF(B$10="80-20", (((P303/P$19)*O$4)+O$5)*Q$19, IF(B$10="60-40", (((P303/P$19)*P$4)+P$5)*Q$19, 0)),0),"")</f>
        <v/>
      </c>
      <c r="R303" s="235" t="str">
        <f aca="false">IFERROR((O303+Q303),"")</f>
        <v/>
      </c>
      <c r="S303" s="236" t="str">
        <f aca="false">IF(B303&lt;&gt;"",'Database (LECTURE-RES-PRAC)'!CT300, "")</f>
        <v/>
      </c>
      <c r="T303" s="232" t="str">
        <f aca="false">IF(B303&lt;&gt;"",IFERROR(IF(B$10="80-20", (((S303/S$19)*O$4)+O$5)*T$18, IF(B$10="60-40", (((S303/S$19)*P$4)+P$5)*T$18, 0)),0),"")</f>
        <v/>
      </c>
      <c r="U303" s="236" t="str">
        <f aca="false">IF(B303&lt;&gt;"",'Database (LECTURE-RES-PRAC)'!CU300, "")</f>
        <v/>
      </c>
      <c r="V303" s="232" t="str">
        <f aca="false">IF(B303&lt;&gt;"",IFERROR(IF(B$10="80-20", (((U303/U$19)*O$4)+O$5)*V$18, IF(B$10="60-40", (((U303/U$19)*P$4)+P$5)*V$18, 0)),0),"")</f>
        <v/>
      </c>
      <c r="W303" s="233" t="str">
        <f aca="false">IFERROR((T303+V303),"")</f>
        <v/>
      </c>
      <c r="X303" s="234" t="str">
        <f aca="false">IF(B303&lt;&gt;"",IF(B$5="LECTURE",'Exam (LECTURE ONLY)'!AJ305,IF(B$5="PRACTICUM",OUTPUT!AJ305,IF(B$5="RESEARCH",OUTPUT!AJ305,IF(B$5="STUDENT FORMATION",OUTPUT!AJ305,"")))),"")</f>
        <v/>
      </c>
      <c r="Y303" s="233" t="str">
        <f aca="false">IF(B303&lt;&gt;"",IFERROR(IF(B$10="80-20", (((X303/X$19)*O$4)+O$5)*Y$19, IF(B$10="60-40", (((X303/X$19)*P$4)+P$5)*Y$19, 0)),0),"")</f>
        <v/>
      </c>
      <c r="Z303" s="237" t="str">
        <f aca="false">IFERROR((W303+Y303),"")</f>
        <v/>
      </c>
      <c r="AA303" s="238" t="str">
        <f aca="false">IFERROR(IF(((J303+R303+Z303)/3)="","",((J303+R303+Z303)/3)),"")</f>
        <v/>
      </c>
      <c r="AB303" s="229" t="str">
        <f aca="false">IFERROR(IF(AA303="","",IF(AA303&gt;=75,"PASSED","FAILED")),"")</f>
        <v/>
      </c>
    </row>
    <row r="304" customFormat="false" ht="15.75" hidden="false" customHeight="true" outlineLevel="0" collapsed="false">
      <c r="A304" s="228" t="str">
        <f aca="false">IF(ISBLANK('Database (LECTURE-RES-PRAC)'!A301),"",'Database (LECTURE-RES-PRAC)'!A301)</f>
        <v/>
      </c>
      <c r="B304" s="229" t="str">
        <f aca="false">IF(ISBLANK('Database (LECTURE-RES-PRAC)'!B301),"",'Database (LECTURE-RES-PRAC)'!B301)</f>
        <v/>
      </c>
      <c r="C304" s="230" t="str">
        <f aca="false">IF(B304&lt;&gt;"",'Database (LECTURE-RES-PRAC)'!AH301, "")</f>
        <v/>
      </c>
      <c r="D304" s="231" t="str">
        <f aca="false">IF(B304&lt;&gt;"",IFERROR(IF(B$10="80-20", (((C304/C$19)*O$4)+O$5)*D$18, IF(B$10="60-40", (((C304/C$19)*P$4)+P$5)*D$18, 0)),0),"")</f>
        <v/>
      </c>
      <c r="E304" s="230" t="str">
        <f aca="false">IF(B304&lt;&gt;"",'Database (LECTURE-RES-PRAC)'!AI301,"")</f>
        <v/>
      </c>
      <c r="F304" s="232" t="str">
        <f aca="false">IF(B304&lt;&gt;"",IFERROR(IF(B$10="80-20", (((E304/E$19)*O$4)+O$5)*F$18, IF(B$10="60-40", (((E304/E$19)*P$4)+P$5)*F$18, 0)),0),"")</f>
        <v/>
      </c>
      <c r="G304" s="233" t="str">
        <f aca="false">IF(B304&lt;&gt;"",IFERROR((D304+F304),0),"")</f>
        <v/>
      </c>
      <c r="H304" s="234" t="str">
        <f aca="false">IF(B304&lt;&gt;"",IF(B$5="LECTURE",'Exam (LECTURE ONLY)'!N306,IF(B$5="PRACTICUM",OUTPUT!N306,IF(B$5="RESEARCH",OUTPUT!N306,IF(B$5="STUDENT FORMATION",OUTPUT!N306,"")))),"")</f>
        <v/>
      </c>
      <c r="I304" s="233" t="str">
        <f aca="false">IF(B304&lt;&gt;"",IFERROR(IF(B$10="80-20", (((H304/H$19)*O$4)+O$5)*I$19, IF(B$10="60-40", (((H304/H$19)*P$4)+P$5)*I$19, 0)),0),"")</f>
        <v/>
      </c>
      <c r="J304" s="235" t="str">
        <f aca="false">IFERROR((G304+I304),"")</f>
        <v/>
      </c>
      <c r="K304" s="236" t="str">
        <f aca="false">IF(B304&lt;&gt;"",'Database (LECTURE-RES-PRAC)'!BN301, "")</f>
        <v/>
      </c>
      <c r="L304" s="232" t="str">
        <f aca="false">IF(B304&lt;&gt;"",IFERROR(IF(B$10="80-20", (((K304/K$19)*O$4)+O$5)*L$18, IF(B$10="60-40", (((K304/K$19)*P$4)+P$5)*L$18, 0)),0),"")</f>
        <v/>
      </c>
      <c r="M304" s="236" t="str">
        <f aca="false">IF(B304&lt;&gt;"",'Database (LECTURE-RES-PRAC)'!BO301, "")</f>
        <v/>
      </c>
      <c r="N304" s="232" t="str">
        <f aca="false">IF(B304&lt;&gt;"",IFERROR(IF(B$10="80-20", (((M304/M$19)*O$4)+O$5)*N$18, IF(B$10="60-40", (((M304/M$19)*P$4)+P$5)*N$18, 0)),0),"")</f>
        <v/>
      </c>
      <c r="O304" s="233" t="str">
        <f aca="false">IFERROR((L304+N304),"")</f>
        <v/>
      </c>
      <c r="P304" s="234" t="str">
        <f aca="false">IF(B304&lt;&gt;"",IF(B$5="LECTURE",'Exam (LECTURE ONLY)'!Y306,IF(B$5="PRACTICUM",OUTPUT!Z306,IF(B$5="RESEARCH",OUTPUT!Z306,IF(B$5="STUDENT FORMATION",OUTPUT!Z306,"")))),"")</f>
        <v/>
      </c>
      <c r="Q304" s="233" t="str">
        <f aca="false">IF(B304&lt;&gt;"",IFERROR(IF(B$10="80-20", (((P304/P$19)*O$4)+O$5)*Q$19, IF(B$10="60-40", (((P304/P$19)*P$4)+P$5)*Q$19, 0)),0),"")</f>
        <v/>
      </c>
      <c r="R304" s="235" t="str">
        <f aca="false">IFERROR((O304+Q304),"")</f>
        <v/>
      </c>
      <c r="S304" s="236" t="str">
        <f aca="false">IF(B304&lt;&gt;"",'Database (LECTURE-RES-PRAC)'!CT301, "")</f>
        <v/>
      </c>
      <c r="T304" s="232" t="str">
        <f aca="false">IF(B304&lt;&gt;"",IFERROR(IF(B$10="80-20", (((S304/S$19)*O$4)+O$5)*T$18, IF(B$10="60-40", (((S304/S$19)*P$4)+P$5)*T$18, 0)),0),"")</f>
        <v/>
      </c>
      <c r="U304" s="236" t="str">
        <f aca="false">IF(B304&lt;&gt;"",'Database (LECTURE-RES-PRAC)'!CU301, "")</f>
        <v/>
      </c>
      <c r="V304" s="232" t="str">
        <f aca="false">IF(B304&lt;&gt;"",IFERROR(IF(B$10="80-20", (((U304/U$19)*O$4)+O$5)*V$18, IF(B$10="60-40", (((U304/U$19)*P$4)+P$5)*V$18, 0)),0),"")</f>
        <v/>
      </c>
      <c r="W304" s="233" t="str">
        <f aca="false">IFERROR((T304+V304),"")</f>
        <v/>
      </c>
      <c r="X304" s="234" t="str">
        <f aca="false">IF(B304&lt;&gt;"",IF(B$5="LECTURE",'Exam (LECTURE ONLY)'!AJ306,IF(B$5="PRACTICUM",OUTPUT!AJ306,IF(B$5="RESEARCH",OUTPUT!AJ306,IF(B$5="STUDENT FORMATION",OUTPUT!AJ306,"")))),"")</f>
        <v/>
      </c>
      <c r="Y304" s="233" t="str">
        <f aca="false">IF(B304&lt;&gt;"",IFERROR(IF(B$10="80-20", (((X304/X$19)*O$4)+O$5)*Y$19, IF(B$10="60-40", (((X304/X$19)*P$4)+P$5)*Y$19, 0)),0),"")</f>
        <v/>
      </c>
      <c r="Z304" s="237" t="str">
        <f aca="false">IFERROR((W304+Y304),"")</f>
        <v/>
      </c>
      <c r="AA304" s="238" t="str">
        <f aca="false">IFERROR(IF(((J304+R304+Z304)/3)="","",((J304+R304+Z304)/3)),"")</f>
        <v/>
      </c>
      <c r="AB304" s="229" t="str">
        <f aca="false">IFERROR(IF(AA304="","",IF(AA304&gt;=75,"PASSED","FAILED")),"")</f>
        <v/>
      </c>
    </row>
    <row r="305" customFormat="false" ht="15.75" hidden="false" customHeight="true" outlineLevel="0" collapsed="false">
      <c r="A305" s="183" t="str">
        <f aca="false">IF(ISBLANK('Database (LECTURE-RES-PRAC)'!A302),"",'Database (LECTURE-RES-PRAC)'!A302)</f>
        <v/>
      </c>
      <c r="B305" s="184" t="str">
        <f aca="false">IF(ISBLANK('Database (LECTURE-RES-PRAC)'!B302),"",'Database (LECTURE-RES-PRAC)'!B302)</f>
        <v/>
      </c>
      <c r="C305" s="230" t="str">
        <f aca="false">IF(B305&lt;&gt;"",'Database (LECTURE-RES-PRAC)'!AH302, "")</f>
        <v/>
      </c>
      <c r="D305" s="231" t="str">
        <f aca="false">IF(B305&lt;&gt;"",IFERROR(IF(B$10="80-20", (((C305/C$19)*O$4)+O$5)*D$18, IF(B$10="60-40", (((C305/C$19)*P$4)+P$5)*D$18, 0)),0),"")</f>
        <v/>
      </c>
      <c r="E305" s="230" t="str">
        <f aca="false">IF(B305&lt;&gt;"",'Database (LECTURE-RES-PRAC)'!AI302,"")</f>
        <v/>
      </c>
      <c r="F305" s="232" t="str">
        <f aca="false">IF(B305&lt;&gt;"",IFERROR(IF(B$10="80-20", (((E305/E$19)*O$4)+O$5)*F$18, IF(B$10="60-40", (((E305/E$19)*P$4)+P$5)*F$18, 0)),0),"")</f>
        <v/>
      </c>
      <c r="G305" s="233" t="str">
        <f aca="false">IF(B305&lt;&gt;"",IFERROR((D305+F305),0),"")</f>
        <v/>
      </c>
      <c r="H305" s="234" t="str">
        <f aca="false">IF(B305&lt;&gt;"",IF(B$5="LECTURE",'Exam (LECTURE ONLY)'!N307,IF(B$5="PRACTICUM",OUTPUT!N307,IF(B$5="RESEARCH",OUTPUT!N307,IF(B$5="STUDENT FORMATION",OUTPUT!N307,"")))),"")</f>
        <v/>
      </c>
      <c r="I305" s="233" t="str">
        <f aca="false">IF(B305&lt;&gt;"",IFERROR(IF(B$10="80-20", (((H305/H$19)*O$4)+O$5)*I$19, IF(B$10="60-40", (((H305/H$19)*P$4)+P$5)*I$19, 0)),0),"")</f>
        <v/>
      </c>
      <c r="J305" s="235" t="str">
        <f aca="false">IFERROR((G305+I305),"")</f>
        <v/>
      </c>
      <c r="K305" s="236" t="str">
        <f aca="false">IF(B305&lt;&gt;"",'Database (LECTURE-RES-PRAC)'!BN302, "")</f>
        <v/>
      </c>
      <c r="L305" s="232" t="str">
        <f aca="false">IF(B305&lt;&gt;"",IFERROR(IF(B$10="80-20", (((K305/K$19)*O$4)+O$5)*L$18, IF(B$10="60-40", (((K305/K$19)*P$4)+P$5)*L$18, 0)),0),"")</f>
        <v/>
      </c>
      <c r="M305" s="236" t="str">
        <f aca="false">IF(B305&lt;&gt;"",'Database (LECTURE-RES-PRAC)'!BO302, "")</f>
        <v/>
      </c>
      <c r="N305" s="232" t="str">
        <f aca="false">IF(B305&lt;&gt;"",IFERROR(IF(B$10="80-20", (((M305/M$19)*O$4)+O$5)*N$18, IF(B$10="60-40", (((M305/M$19)*P$4)+P$5)*N$18, 0)),0),"")</f>
        <v/>
      </c>
      <c r="O305" s="233" t="str">
        <f aca="false">IFERROR((L305+N305),"")</f>
        <v/>
      </c>
      <c r="P305" s="234" t="str">
        <f aca="false">IF(B305&lt;&gt;"",IF(B$5="LECTURE",'Exam (LECTURE ONLY)'!Y307,IF(B$5="PRACTICUM",OUTPUT!Z307,IF(B$5="RESEARCH",OUTPUT!Z307,IF(B$5="STUDENT FORMATION",OUTPUT!Z307,"")))),"")</f>
        <v/>
      </c>
      <c r="Q305" s="233" t="str">
        <f aca="false">IF(B305&lt;&gt;"",IFERROR(IF(B$10="80-20", (((P305/P$19)*O$4)+O$5)*Q$19, IF(B$10="60-40", (((P305/P$19)*P$4)+P$5)*Q$19, 0)),0),"")</f>
        <v/>
      </c>
      <c r="R305" s="235" t="str">
        <f aca="false">IFERROR((O305+Q305),"")</f>
        <v/>
      </c>
      <c r="S305" s="236" t="str">
        <f aca="false">IF(B305&lt;&gt;"",'Database (LECTURE-RES-PRAC)'!CT302, "")</f>
        <v/>
      </c>
      <c r="T305" s="232" t="str">
        <f aca="false">IF(B305&lt;&gt;"",IFERROR(IF(B$10="80-20", (((S305/S$19)*O$4)+O$5)*T$18, IF(B$10="60-40", (((S305/S$19)*P$4)+P$5)*T$18, 0)),0),"")</f>
        <v/>
      </c>
      <c r="U305" s="236" t="str">
        <f aca="false">IF(B305&lt;&gt;"",'Database (LECTURE-RES-PRAC)'!CU302, "")</f>
        <v/>
      </c>
      <c r="V305" s="232" t="str">
        <f aca="false">IF(B305&lt;&gt;"",IFERROR(IF(B$10="80-20", (((U305/U$19)*O$4)+O$5)*V$18, IF(B$10="60-40", (((U305/U$19)*P$4)+P$5)*V$18, 0)),0),"")</f>
        <v/>
      </c>
      <c r="W305" s="233" t="str">
        <f aca="false">IFERROR((T305+V305),"")</f>
        <v/>
      </c>
      <c r="X305" s="234" t="str">
        <f aca="false">IF(B305&lt;&gt;"",IF(B$5="LECTURE",'Exam (LECTURE ONLY)'!AJ307,IF(B$5="PRACTICUM",OUTPUT!AJ307,IF(B$5="RESEARCH",OUTPUT!AJ307,IF(B$5="STUDENT FORMATION",OUTPUT!AJ307,"")))),"")</f>
        <v/>
      </c>
      <c r="Y305" s="233" t="str">
        <f aca="false">IF(B305&lt;&gt;"",IFERROR(IF(B$10="80-20", (((X305/X$19)*O$4)+O$5)*Y$19, IF(B$10="60-40", (((X305/X$19)*P$4)+P$5)*Y$19, 0)),0),"")</f>
        <v/>
      </c>
      <c r="Z305" s="237" t="str">
        <f aca="false">IFERROR((W305+Y305),"")</f>
        <v/>
      </c>
      <c r="AA305" s="238" t="str">
        <f aca="false">IFERROR(IF(((J305+R305+Z305)/3)="","",((J305+R305+Z305)/3)),"")</f>
        <v/>
      </c>
      <c r="AB305" s="229" t="str">
        <f aca="false">IFERROR(IF(AA305="","",IF(AA305&gt;=75,"PASSED","FAILED")),"")</f>
        <v/>
      </c>
    </row>
    <row r="306" customFormat="false" ht="15.75" hidden="false" customHeight="true" outlineLevel="0" collapsed="false">
      <c r="A306" s="228" t="str">
        <f aca="false">IF(ISBLANK('Database (LECTURE-RES-PRAC)'!A303),"",'Database (LECTURE-RES-PRAC)'!A303)</f>
        <v/>
      </c>
      <c r="B306" s="229" t="str">
        <f aca="false">IF(ISBLANK('Database (LECTURE-RES-PRAC)'!B303),"",'Database (LECTURE-RES-PRAC)'!B303)</f>
        <v/>
      </c>
      <c r="C306" s="230" t="str">
        <f aca="false">IF(B306&lt;&gt;"",'Database (LECTURE-RES-PRAC)'!AH303, "")</f>
        <v/>
      </c>
      <c r="D306" s="231" t="str">
        <f aca="false">IF(B306&lt;&gt;"",IFERROR(IF(B$10="80-20", (((C306/C$19)*O$4)+O$5)*D$18, IF(B$10="60-40", (((C306/C$19)*P$4)+P$5)*D$18, 0)),0),"")</f>
        <v/>
      </c>
      <c r="E306" s="230" t="str">
        <f aca="false">IF(B306&lt;&gt;"",'Database (LECTURE-RES-PRAC)'!AI303,"")</f>
        <v/>
      </c>
      <c r="F306" s="232" t="str">
        <f aca="false">IF(B306&lt;&gt;"",IFERROR(IF(B$10="80-20", (((E306/E$19)*O$4)+O$5)*F$18, IF(B$10="60-40", (((E306/E$19)*P$4)+P$5)*F$18, 0)),0),"")</f>
        <v/>
      </c>
      <c r="G306" s="233" t="str">
        <f aca="false">IF(B306&lt;&gt;"",IFERROR((D306+F306),0),"")</f>
        <v/>
      </c>
      <c r="H306" s="234" t="str">
        <f aca="false">IF(B306&lt;&gt;"",IF(B$5="LECTURE",'Exam (LECTURE ONLY)'!N308,IF(B$5="PRACTICUM",OUTPUT!N308,IF(B$5="RESEARCH",OUTPUT!N308,IF(B$5="STUDENT FORMATION",OUTPUT!N308,"")))),"")</f>
        <v/>
      </c>
      <c r="I306" s="233" t="str">
        <f aca="false">IF(B306&lt;&gt;"",IFERROR(IF(B$10="80-20", (((H306/H$19)*O$4)+O$5)*I$19, IF(B$10="60-40", (((H306/H$19)*P$4)+P$5)*I$19, 0)),0),"")</f>
        <v/>
      </c>
      <c r="J306" s="235" t="str">
        <f aca="false">IFERROR((G306+I306),"")</f>
        <v/>
      </c>
      <c r="K306" s="236" t="str">
        <f aca="false">IF(B306&lt;&gt;"",'Database (LECTURE-RES-PRAC)'!BN303, "")</f>
        <v/>
      </c>
      <c r="L306" s="232" t="str">
        <f aca="false">IF(B306&lt;&gt;"",IFERROR(IF(B$10="80-20", (((K306/K$19)*O$4)+O$5)*L$18, IF(B$10="60-40", (((K306/K$19)*P$4)+P$5)*L$18, 0)),0),"")</f>
        <v/>
      </c>
      <c r="M306" s="236" t="str">
        <f aca="false">IF(B306&lt;&gt;"",'Database (LECTURE-RES-PRAC)'!BO303, "")</f>
        <v/>
      </c>
      <c r="N306" s="232" t="str">
        <f aca="false">IF(B306&lt;&gt;"",IFERROR(IF(B$10="80-20", (((M306/M$19)*O$4)+O$5)*N$18, IF(B$10="60-40", (((M306/M$19)*P$4)+P$5)*N$18, 0)),0),"")</f>
        <v/>
      </c>
      <c r="O306" s="233" t="str">
        <f aca="false">IFERROR((L306+N306),"")</f>
        <v/>
      </c>
      <c r="P306" s="234" t="str">
        <f aca="false">IF(B306&lt;&gt;"",IF(B$5="LECTURE",'Exam (LECTURE ONLY)'!Y308,IF(B$5="PRACTICUM",OUTPUT!Z308,IF(B$5="RESEARCH",OUTPUT!Z308,IF(B$5="STUDENT FORMATION",OUTPUT!Z308,"")))),"")</f>
        <v/>
      </c>
      <c r="Q306" s="233" t="str">
        <f aca="false">IF(B306&lt;&gt;"",IFERROR(IF(B$10="80-20", (((P306/P$19)*O$4)+O$5)*Q$19, IF(B$10="60-40", (((P306/P$19)*P$4)+P$5)*Q$19, 0)),0),"")</f>
        <v/>
      </c>
      <c r="R306" s="235" t="str">
        <f aca="false">IFERROR((O306+Q306),"")</f>
        <v/>
      </c>
      <c r="S306" s="236" t="str">
        <f aca="false">IF(B306&lt;&gt;"",'Database (LECTURE-RES-PRAC)'!CT303, "")</f>
        <v/>
      </c>
      <c r="T306" s="232" t="str">
        <f aca="false">IF(B306&lt;&gt;"",IFERROR(IF(B$10="80-20", (((S306/S$19)*O$4)+O$5)*T$18, IF(B$10="60-40", (((S306/S$19)*P$4)+P$5)*T$18, 0)),0),"")</f>
        <v/>
      </c>
      <c r="U306" s="236" t="str">
        <f aca="false">IF(B306&lt;&gt;"",'Database (LECTURE-RES-PRAC)'!CU303, "")</f>
        <v/>
      </c>
      <c r="V306" s="232" t="str">
        <f aca="false">IF(B306&lt;&gt;"",IFERROR(IF(B$10="80-20", (((U306/U$19)*O$4)+O$5)*V$18, IF(B$10="60-40", (((U306/U$19)*P$4)+P$5)*V$18, 0)),0),"")</f>
        <v/>
      </c>
      <c r="W306" s="233" t="str">
        <f aca="false">IFERROR((T306+V306),"")</f>
        <v/>
      </c>
      <c r="X306" s="234" t="str">
        <f aca="false">IF(B306&lt;&gt;"",IF(B$5="LECTURE",'Exam (LECTURE ONLY)'!AJ308,IF(B$5="PRACTICUM",OUTPUT!AJ308,IF(B$5="RESEARCH",OUTPUT!AJ308,IF(B$5="STUDENT FORMATION",OUTPUT!AJ308,"")))),"")</f>
        <v/>
      </c>
      <c r="Y306" s="233" t="str">
        <f aca="false">IF(B306&lt;&gt;"",IFERROR(IF(B$10="80-20", (((X306/X$19)*O$4)+O$5)*Y$19, IF(B$10="60-40", (((X306/X$19)*P$4)+P$5)*Y$19, 0)),0),"")</f>
        <v/>
      </c>
      <c r="Z306" s="237" t="str">
        <f aca="false">IFERROR((W306+Y306),"")</f>
        <v/>
      </c>
      <c r="AA306" s="238" t="str">
        <f aca="false">IFERROR(IF(((J306+R306+Z306)/3)="","",((J306+R306+Z306)/3)),"")</f>
        <v/>
      </c>
      <c r="AB306" s="229" t="str">
        <f aca="false">IFERROR(IF(AA306="","",IF(AA306&gt;=75,"PASSED","FAILED")),"")</f>
        <v/>
      </c>
    </row>
    <row r="307" customFormat="false" ht="15.75" hidden="false" customHeight="true" outlineLevel="0" collapsed="false">
      <c r="A307" s="183" t="str">
        <f aca="false">IF(ISBLANK('Database (LECTURE-RES-PRAC)'!A304),"",'Database (LECTURE-RES-PRAC)'!A304)</f>
        <v/>
      </c>
      <c r="B307" s="184" t="str">
        <f aca="false">IF(ISBLANK('Database (LECTURE-RES-PRAC)'!B304),"",'Database (LECTURE-RES-PRAC)'!B304)</f>
        <v/>
      </c>
      <c r="C307" s="230" t="str">
        <f aca="false">IF(B307&lt;&gt;"",'Database (LECTURE-RES-PRAC)'!AH304, "")</f>
        <v/>
      </c>
      <c r="D307" s="231" t="str">
        <f aca="false">IF(B307&lt;&gt;"",IFERROR(IF(B$10="80-20", (((C307/C$19)*O$4)+O$5)*D$18, IF(B$10="60-40", (((C307/C$19)*P$4)+P$5)*D$18, 0)),0),"")</f>
        <v/>
      </c>
      <c r="E307" s="230" t="str">
        <f aca="false">IF(B307&lt;&gt;"",'Database (LECTURE-RES-PRAC)'!AI304,"")</f>
        <v/>
      </c>
      <c r="F307" s="232" t="str">
        <f aca="false">IF(B307&lt;&gt;"",IFERROR(IF(B$10="80-20", (((E307/E$19)*O$4)+O$5)*F$18, IF(B$10="60-40", (((E307/E$19)*P$4)+P$5)*F$18, 0)),0),"")</f>
        <v/>
      </c>
      <c r="G307" s="233" t="str">
        <f aca="false">IF(B307&lt;&gt;"",IFERROR((D307+F307),0),"")</f>
        <v/>
      </c>
      <c r="H307" s="234" t="str">
        <f aca="false">IF(B307&lt;&gt;"",IF(B$5="LECTURE",'Exam (LECTURE ONLY)'!N309,IF(B$5="PRACTICUM",OUTPUT!N309,IF(B$5="RESEARCH",OUTPUT!N309,IF(B$5="STUDENT FORMATION",OUTPUT!N309,"")))),"")</f>
        <v/>
      </c>
      <c r="I307" s="233" t="str">
        <f aca="false">IF(B307&lt;&gt;"",IFERROR(IF(B$10="80-20", (((H307/H$19)*O$4)+O$5)*I$19, IF(B$10="60-40", (((H307/H$19)*P$4)+P$5)*I$19, 0)),0),"")</f>
        <v/>
      </c>
      <c r="J307" s="235" t="str">
        <f aca="false">IFERROR((G307+I307),"")</f>
        <v/>
      </c>
      <c r="K307" s="236" t="str">
        <f aca="false">IF(B307&lt;&gt;"",'Database (LECTURE-RES-PRAC)'!BN304, "")</f>
        <v/>
      </c>
      <c r="L307" s="232" t="str">
        <f aca="false">IF(B307&lt;&gt;"",IFERROR(IF(B$10="80-20", (((K307/K$19)*O$4)+O$5)*L$18, IF(B$10="60-40", (((K307/K$19)*P$4)+P$5)*L$18, 0)),0),"")</f>
        <v/>
      </c>
      <c r="M307" s="236" t="str">
        <f aca="false">IF(B307&lt;&gt;"",'Database (LECTURE-RES-PRAC)'!BO304, "")</f>
        <v/>
      </c>
      <c r="N307" s="232" t="str">
        <f aca="false">IF(B307&lt;&gt;"",IFERROR(IF(B$10="80-20", (((M307/M$19)*O$4)+O$5)*N$18, IF(B$10="60-40", (((M307/M$19)*P$4)+P$5)*N$18, 0)),0),"")</f>
        <v/>
      </c>
      <c r="O307" s="233" t="str">
        <f aca="false">IFERROR((L307+N307),"")</f>
        <v/>
      </c>
      <c r="P307" s="234" t="str">
        <f aca="false">IF(B307&lt;&gt;"",IF(B$5="LECTURE",'Exam (LECTURE ONLY)'!Y309,IF(B$5="PRACTICUM",OUTPUT!Z309,IF(B$5="RESEARCH",OUTPUT!Z309,IF(B$5="STUDENT FORMATION",OUTPUT!Z309,"")))),"")</f>
        <v/>
      </c>
      <c r="Q307" s="233" t="str">
        <f aca="false">IF(B307&lt;&gt;"",IFERROR(IF(B$10="80-20", (((P307/P$19)*O$4)+O$5)*Q$19, IF(B$10="60-40", (((P307/P$19)*P$4)+P$5)*Q$19, 0)),0),"")</f>
        <v/>
      </c>
      <c r="R307" s="235" t="str">
        <f aca="false">IFERROR((O307+Q307),"")</f>
        <v/>
      </c>
      <c r="S307" s="236" t="str">
        <f aca="false">IF(B307&lt;&gt;"",'Database (LECTURE-RES-PRAC)'!CT304, "")</f>
        <v/>
      </c>
      <c r="T307" s="232" t="str">
        <f aca="false">IF(B307&lt;&gt;"",IFERROR(IF(B$10="80-20", (((S307/S$19)*O$4)+O$5)*T$18, IF(B$10="60-40", (((S307/S$19)*P$4)+P$5)*T$18, 0)),0),"")</f>
        <v/>
      </c>
      <c r="U307" s="236" t="str">
        <f aca="false">IF(B307&lt;&gt;"",'Database (LECTURE-RES-PRAC)'!CU304, "")</f>
        <v/>
      </c>
      <c r="V307" s="232" t="str">
        <f aca="false">IF(B307&lt;&gt;"",IFERROR(IF(B$10="80-20", (((U307/U$19)*O$4)+O$5)*V$18, IF(B$10="60-40", (((U307/U$19)*P$4)+P$5)*V$18, 0)),0),"")</f>
        <v/>
      </c>
      <c r="W307" s="233" t="str">
        <f aca="false">IFERROR((T307+V307),"")</f>
        <v/>
      </c>
      <c r="X307" s="234" t="str">
        <f aca="false">IF(B307&lt;&gt;"",IF(B$5="LECTURE",'Exam (LECTURE ONLY)'!AJ309,IF(B$5="PRACTICUM",OUTPUT!AJ309,IF(B$5="RESEARCH",OUTPUT!AJ309,IF(B$5="STUDENT FORMATION",OUTPUT!AJ309,"")))),"")</f>
        <v/>
      </c>
      <c r="Y307" s="233" t="str">
        <f aca="false">IF(B307&lt;&gt;"",IFERROR(IF(B$10="80-20", (((X307/X$19)*O$4)+O$5)*Y$19, IF(B$10="60-40", (((X307/X$19)*P$4)+P$5)*Y$19, 0)),0),"")</f>
        <v/>
      </c>
      <c r="Z307" s="237" t="str">
        <f aca="false">IFERROR((W307+Y307),"")</f>
        <v/>
      </c>
      <c r="AA307" s="238" t="str">
        <f aca="false">IFERROR(IF(((J307+R307+Z307)/3)="","",((J307+R307+Z307)/3)),"")</f>
        <v/>
      </c>
      <c r="AB307" s="229" t="str">
        <f aca="false">IFERROR(IF(AA307="","",IF(AA307&gt;=75,"PASSED","FAILED")),"")</f>
        <v/>
      </c>
    </row>
    <row r="308" customFormat="false" ht="15.75" hidden="false" customHeight="true" outlineLevel="0" collapsed="false">
      <c r="A308" s="228" t="str">
        <f aca="false">IF(ISBLANK('Database (LECTURE-RES-PRAC)'!A305),"",'Database (LECTURE-RES-PRAC)'!A305)</f>
        <v/>
      </c>
      <c r="B308" s="229" t="str">
        <f aca="false">IF(ISBLANK('Database (LECTURE-RES-PRAC)'!B305),"",'Database (LECTURE-RES-PRAC)'!B305)</f>
        <v/>
      </c>
      <c r="C308" s="230" t="str">
        <f aca="false">IF(B308&lt;&gt;"",'Database (LECTURE-RES-PRAC)'!AH305, "")</f>
        <v/>
      </c>
      <c r="D308" s="231" t="str">
        <f aca="false">IF(B308&lt;&gt;"",IFERROR(IF(B$10="80-20", (((C308/C$19)*O$4)+O$5)*D$18, IF(B$10="60-40", (((C308/C$19)*P$4)+P$5)*D$18, 0)),0),"")</f>
        <v/>
      </c>
      <c r="E308" s="230" t="str">
        <f aca="false">IF(B308&lt;&gt;"",'Database (LECTURE-RES-PRAC)'!AI305,"")</f>
        <v/>
      </c>
      <c r="F308" s="232" t="str">
        <f aca="false">IF(B308&lt;&gt;"",IFERROR(IF(B$10="80-20", (((E308/E$19)*O$4)+O$5)*F$18, IF(B$10="60-40", (((E308/E$19)*P$4)+P$5)*F$18, 0)),0),"")</f>
        <v/>
      </c>
      <c r="G308" s="233" t="str">
        <f aca="false">IF(B308&lt;&gt;"",IFERROR((D308+F308),0),"")</f>
        <v/>
      </c>
      <c r="H308" s="234" t="str">
        <f aca="false">IF(B308&lt;&gt;"",IF(B$5="LECTURE",'Exam (LECTURE ONLY)'!N310,IF(B$5="PRACTICUM",OUTPUT!N310,IF(B$5="RESEARCH",OUTPUT!N310,IF(B$5="STUDENT FORMATION",OUTPUT!N310,"")))),"")</f>
        <v/>
      </c>
      <c r="I308" s="233" t="str">
        <f aca="false">IF(B308&lt;&gt;"",IFERROR(IF(B$10="80-20", (((H308/H$19)*O$4)+O$5)*I$19, IF(B$10="60-40", (((H308/H$19)*P$4)+P$5)*I$19, 0)),0),"")</f>
        <v/>
      </c>
      <c r="J308" s="235" t="str">
        <f aca="false">IFERROR((G308+I308),"")</f>
        <v/>
      </c>
      <c r="K308" s="236" t="str">
        <f aca="false">IF(B308&lt;&gt;"",'Database (LECTURE-RES-PRAC)'!BN305, "")</f>
        <v/>
      </c>
      <c r="L308" s="232" t="str">
        <f aca="false">IF(B308&lt;&gt;"",IFERROR(IF(B$10="80-20", (((K308/K$19)*O$4)+O$5)*L$18, IF(B$10="60-40", (((K308/K$19)*P$4)+P$5)*L$18, 0)),0),"")</f>
        <v/>
      </c>
      <c r="M308" s="236" t="str">
        <f aca="false">IF(B308&lt;&gt;"",'Database (LECTURE-RES-PRAC)'!BO305, "")</f>
        <v/>
      </c>
      <c r="N308" s="232" t="str">
        <f aca="false">IF(B308&lt;&gt;"",IFERROR(IF(B$10="80-20", (((M308/M$19)*O$4)+O$5)*N$18, IF(B$10="60-40", (((M308/M$19)*P$4)+P$5)*N$18, 0)),0),"")</f>
        <v/>
      </c>
      <c r="O308" s="233" t="str">
        <f aca="false">IFERROR((L308+N308),"")</f>
        <v/>
      </c>
      <c r="P308" s="234" t="str">
        <f aca="false">IF(B308&lt;&gt;"",IF(B$5="LECTURE",'Exam (LECTURE ONLY)'!Y310,IF(B$5="PRACTICUM",OUTPUT!Z310,IF(B$5="RESEARCH",OUTPUT!Z310,IF(B$5="STUDENT FORMATION",OUTPUT!Z310,"")))),"")</f>
        <v/>
      </c>
      <c r="Q308" s="233" t="str">
        <f aca="false">IF(B308&lt;&gt;"",IFERROR(IF(B$10="80-20", (((P308/P$19)*O$4)+O$5)*Q$19, IF(B$10="60-40", (((P308/P$19)*P$4)+P$5)*Q$19, 0)),0),"")</f>
        <v/>
      </c>
      <c r="R308" s="235" t="str">
        <f aca="false">IFERROR((O308+Q308),"")</f>
        <v/>
      </c>
      <c r="S308" s="236" t="str">
        <f aca="false">IF(B308&lt;&gt;"",'Database (LECTURE-RES-PRAC)'!CT305, "")</f>
        <v/>
      </c>
      <c r="T308" s="232" t="str">
        <f aca="false">IF(B308&lt;&gt;"",IFERROR(IF(B$10="80-20", (((S308/S$19)*O$4)+O$5)*T$18, IF(B$10="60-40", (((S308/S$19)*P$4)+P$5)*T$18, 0)),0),"")</f>
        <v/>
      </c>
      <c r="U308" s="236" t="str">
        <f aca="false">IF(B308&lt;&gt;"",'Database (LECTURE-RES-PRAC)'!CU305, "")</f>
        <v/>
      </c>
      <c r="V308" s="232" t="str">
        <f aca="false">IF(B308&lt;&gt;"",IFERROR(IF(B$10="80-20", (((U308/U$19)*O$4)+O$5)*V$18, IF(B$10="60-40", (((U308/U$19)*P$4)+P$5)*V$18, 0)),0),"")</f>
        <v/>
      </c>
      <c r="W308" s="233" t="str">
        <f aca="false">IFERROR((T308+V308),"")</f>
        <v/>
      </c>
      <c r="X308" s="234" t="str">
        <f aca="false">IF(B308&lt;&gt;"",IF(B$5="LECTURE",'Exam (LECTURE ONLY)'!AJ310,IF(B$5="PRACTICUM",OUTPUT!AJ310,IF(B$5="RESEARCH",OUTPUT!AJ310,IF(B$5="STUDENT FORMATION",OUTPUT!AJ310,"")))),"")</f>
        <v/>
      </c>
      <c r="Y308" s="233" t="str">
        <f aca="false">IF(B308&lt;&gt;"",IFERROR(IF(B$10="80-20", (((X308/X$19)*O$4)+O$5)*Y$19, IF(B$10="60-40", (((X308/X$19)*P$4)+P$5)*Y$19, 0)),0),"")</f>
        <v/>
      </c>
      <c r="Z308" s="237" t="str">
        <f aca="false">IFERROR((W308+Y308),"")</f>
        <v/>
      </c>
      <c r="AA308" s="238" t="str">
        <f aca="false">IFERROR(IF(((J308+R308+Z308)/3)="","",((J308+R308+Z308)/3)),"")</f>
        <v/>
      </c>
      <c r="AB308" s="229" t="str">
        <f aca="false">IFERROR(IF(AA308="","",IF(AA308&gt;=75,"PASSED","FAILED")),"")</f>
        <v/>
      </c>
    </row>
    <row r="309" customFormat="false" ht="15.75" hidden="false" customHeight="true" outlineLevel="0" collapsed="false">
      <c r="A309" s="183" t="str">
        <f aca="false">IF(ISBLANK('Database (LECTURE-RES-PRAC)'!A306),"",'Database (LECTURE-RES-PRAC)'!A306)</f>
        <v/>
      </c>
      <c r="B309" s="184" t="str">
        <f aca="false">IF(ISBLANK('Database (LECTURE-RES-PRAC)'!B306),"",'Database (LECTURE-RES-PRAC)'!B306)</f>
        <v/>
      </c>
      <c r="C309" s="230" t="str">
        <f aca="false">IF(B309&lt;&gt;"",'Database (LECTURE-RES-PRAC)'!AH306, "")</f>
        <v/>
      </c>
      <c r="D309" s="231" t="str">
        <f aca="false">IF(B309&lt;&gt;"",IFERROR(IF(B$10="80-20", (((C309/C$19)*O$4)+O$5)*D$18, IF(B$10="60-40", (((C309/C$19)*P$4)+P$5)*D$18, 0)),0),"")</f>
        <v/>
      </c>
      <c r="E309" s="230" t="str">
        <f aca="false">IF(B309&lt;&gt;"",'Database (LECTURE-RES-PRAC)'!AI306,"")</f>
        <v/>
      </c>
      <c r="F309" s="232" t="str">
        <f aca="false">IF(B309&lt;&gt;"",IFERROR(IF(B$10="80-20", (((E309/E$19)*O$4)+O$5)*F$18, IF(B$10="60-40", (((E309/E$19)*P$4)+P$5)*F$18, 0)),0),"")</f>
        <v/>
      </c>
      <c r="G309" s="233" t="str">
        <f aca="false">IF(B309&lt;&gt;"",IFERROR((D309+F309),0),"")</f>
        <v/>
      </c>
      <c r="H309" s="234" t="str">
        <f aca="false">IF(B309&lt;&gt;"",IF(B$5="LECTURE",'Exam (LECTURE ONLY)'!N311,IF(B$5="PRACTICUM",OUTPUT!N311,IF(B$5="RESEARCH",OUTPUT!N311,IF(B$5="STUDENT FORMATION",OUTPUT!N311,"")))),"")</f>
        <v/>
      </c>
      <c r="I309" s="233" t="str">
        <f aca="false">IF(B309&lt;&gt;"",IFERROR(IF(B$10="80-20", (((H309/H$19)*O$4)+O$5)*I$19, IF(B$10="60-40", (((H309/H$19)*P$4)+P$5)*I$19, 0)),0),"")</f>
        <v/>
      </c>
      <c r="J309" s="235" t="str">
        <f aca="false">IFERROR((G309+I309),"")</f>
        <v/>
      </c>
      <c r="K309" s="236" t="str">
        <f aca="false">IF(B309&lt;&gt;"",'Database (LECTURE-RES-PRAC)'!BN306, "")</f>
        <v/>
      </c>
      <c r="L309" s="232" t="str">
        <f aca="false">IF(B309&lt;&gt;"",IFERROR(IF(B$10="80-20", (((K309/K$19)*O$4)+O$5)*L$18, IF(B$10="60-40", (((K309/K$19)*P$4)+P$5)*L$18, 0)),0),"")</f>
        <v/>
      </c>
      <c r="M309" s="236" t="str">
        <f aca="false">IF(B309&lt;&gt;"",'Database (LECTURE-RES-PRAC)'!BO306, "")</f>
        <v/>
      </c>
      <c r="N309" s="232" t="str">
        <f aca="false">IF(B309&lt;&gt;"",IFERROR(IF(B$10="80-20", (((M309/M$19)*O$4)+O$5)*N$18, IF(B$10="60-40", (((M309/M$19)*P$4)+P$5)*N$18, 0)),0),"")</f>
        <v/>
      </c>
      <c r="O309" s="233" t="str">
        <f aca="false">IFERROR((L309+N309),"")</f>
        <v/>
      </c>
      <c r="P309" s="234" t="str">
        <f aca="false">IF(B309&lt;&gt;"",IF(B$5="LECTURE",'Exam (LECTURE ONLY)'!Y311,IF(B$5="PRACTICUM",OUTPUT!Z311,IF(B$5="RESEARCH",OUTPUT!Z311,IF(B$5="STUDENT FORMATION",OUTPUT!Z311,"")))),"")</f>
        <v/>
      </c>
      <c r="Q309" s="233" t="str">
        <f aca="false">IF(B309&lt;&gt;"",IFERROR(IF(B$10="80-20", (((P309/P$19)*O$4)+O$5)*Q$19, IF(B$10="60-40", (((P309/P$19)*P$4)+P$5)*Q$19, 0)),0),"")</f>
        <v/>
      </c>
      <c r="R309" s="235" t="str">
        <f aca="false">IFERROR((O309+Q309),"")</f>
        <v/>
      </c>
      <c r="S309" s="236" t="str">
        <f aca="false">IF(B309&lt;&gt;"",'Database (LECTURE-RES-PRAC)'!CT306, "")</f>
        <v/>
      </c>
      <c r="T309" s="232" t="str">
        <f aca="false">IF(B309&lt;&gt;"",IFERROR(IF(B$10="80-20", (((S309/S$19)*O$4)+O$5)*T$18, IF(B$10="60-40", (((S309/S$19)*P$4)+P$5)*T$18, 0)),0),"")</f>
        <v/>
      </c>
      <c r="U309" s="236" t="str">
        <f aca="false">IF(B309&lt;&gt;"",'Database (LECTURE-RES-PRAC)'!CU306, "")</f>
        <v/>
      </c>
      <c r="V309" s="232" t="str">
        <f aca="false">IF(B309&lt;&gt;"",IFERROR(IF(B$10="80-20", (((U309/U$19)*O$4)+O$5)*V$18, IF(B$10="60-40", (((U309/U$19)*P$4)+P$5)*V$18, 0)),0),"")</f>
        <v/>
      </c>
      <c r="W309" s="233" t="str">
        <f aca="false">IFERROR((T309+V309),"")</f>
        <v/>
      </c>
      <c r="X309" s="234" t="str">
        <f aca="false">IF(B309&lt;&gt;"",IF(B$5="LECTURE",'Exam (LECTURE ONLY)'!AJ311,IF(B$5="PRACTICUM",OUTPUT!AJ311,IF(B$5="RESEARCH",OUTPUT!AJ311,IF(B$5="STUDENT FORMATION",OUTPUT!AJ311,"")))),"")</f>
        <v/>
      </c>
      <c r="Y309" s="233" t="str">
        <f aca="false">IF(B309&lt;&gt;"",IFERROR(IF(B$10="80-20", (((X309/X$19)*O$4)+O$5)*Y$19, IF(B$10="60-40", (((X309/X$19)*P$4)+P$5)*Y$19, 0)),0),"")</f>
        <v/>
      </c>
      <c r="Z309" s="237" t="str">
        <f aca="false">IFERROR((W309+Y309),"")</f>
        <v/>
      </c>
      <c r="AA309" s="238" t="str">
        <f aca="false">IFERROR(IF(((J309+R309+Z309)/3)="","",((J309+R309+Z309)/3)),"")</f>
        <v/>
      </c>
      <c r="AB309" s="229" t="str">
        <f aca="false">IFERROR(IF(AA309="","",IF(AA309&gt;=75,"PASSED","FAILED")),"")</f>
        <v/>
      </c>
    </row>
    <row r="310" customFormat="false" ht="15.75" hidden="false" customHeight="true" outlineLevel="0" collapsed="false">
      <c r="A310" s="228" t="str">
        <f aca="false">IF(ISBLANK('Database (LECTURE-RES-PRAC)'!A307),"",'Database (LECTURE-RES-PRAC)'!A307)</f>
        <v/>
      </c>
      <c r="B310" s="229" t="str">
        <f aca="false">IF(ISBLANK('Database (LECTURE-RES-PRAC)'!B307),"",'Database (LECTURE-RES-PRAC)'!B307)</f>
        <v/>
      </c>
      <c r="C310" s="230" t="str">
        <f aca="false">IF(B310&lt;&gt;"",'Database (LECTURE-RES-PRAC)'!AH307, "")</f>
        <v/>
      </c>
      <c r="D310" s="231" t="str">
        <f aca="false">IF(B310&lt;&gt;"",IFERROR(IF(B$10="80-20", (((C310/C$19)*O$4)+O$5)*D$18, IF(B$10="60-40", (((C310/C$19)*P$4)+P$5)*D$18, 0)),0),"")</f>
        <v/>
      </c>
      <c r="E310" s="230" t="str">
        <f aca="false">IF(B310&lt;&gt;"",'Database (LECTURE-RES-PRAC)'!AI307,"")</f>
        <v/>
      </c>
      <c r="F310" s="232" t="str">
        <f aca="false">IF(B310&lt;&gt;"",IFERROR(IF(B$10="80-20", (((E310/E$19)*O$4)+O$5)*F$18, IF(B$10="60-40", (((E310/E$19)*P$4)+P$5)*F$18, 0)),0),"")</f>
        <v/>
      </c>
      <c r="G310" s="233" t="str">
        <f aca="false">IF(B310&lt;&gt;"",IFERROR((D310+F310),0),"")</f>
        <v/>
      </c>
      <c r="H310" s="234" t="str">
        <f aca="false">IF(B310&lt;&gt;"",IF(B$5="LECTURE",'Exam (LECTURE ONLY)'!N312,IF(B$5="PRACTICUM",OUTPUT!N312,IF(B$5="RESEARCH",OUTPUT!N312,IF(B$5="STUDENT FORMATION",OUTPUT!N312,"")))),"")</f>
        <v/>
      </c>
      <c r="I310" s="233" t="str">
        <f aca="false">IF(B310&lt;&gt;"",IFERROR(IF(B$10="80-20", (((H310/H$19)*O$4)+O$5)*I$19, IF(B$10="60-40", (((H310/H$19)*P$4)+P$5)*I$19, 0)),0),"")</f>
        <v/>
      </c>
      <c r="J310" s="235" t="str">
        <f aca="false">IFERROR((G310+I310),"")</f>
        <v/>
      </c>
      <c r="K310" s="236" t="str">
        <f aca="false">IF(B310&lt;&gt;"",'Database (LECTURE-RES-PRAC)'!BN307, "")</f>
        <v/>
      </c>
      <c r="L310" s="232" t="str">
        <f aca="false">IF(B310&lt;&gt;"",IFERROR(IF(B$10="80-20", (((K310/K$19)*O$4)+O$5)*L$18, IF(B$10="60-40", (((K310/K$19)*P$4)+P$5)*L$18, 0)),0),"")</f>
        <v/>
      </c>
      <c r="M310" s="236" t="str">
        <f aca="false">IF(B310&lt;&gt;"",'Database (LECTURE-RES-PRAC)'!BO307, "")</f>
        <v/>
      </c>
      <c r="N310" s="232" t="str">
        <f aca="false">IF(B310&lt;&gt;"",IFERROR(IF(B$10="80-20", (((M310/M$19)*O$4)+O$5)*N$18, IF(B$10="60-40", (((M310/M$19)*P$4)+P$5)*N$18, 0)),0),"")</f>
        <v/>
      </c>
      <c r="O310" s="233" t="str">
        <f aca="false">IFERROR((L310+N310),"")</f>
        <v/>
      </c>
      <c r="P310" s="234" t="str">
        <f aca="false">IF(B310&lt;&gt;"",IF(B$5="LECTURE",'Exam (LECTURE ONLY)'!Y312,IF(B$5="PRACTICUM",OUTPUT!Z312,IF(B$5="RESEARCH",OUTPUT!Z312,IF(B$5="STUDENT FORMATION",OUTPUT!Z312,"")))),"")</f>
        <v/>
      </c>
      <c r="Q310" s="233" t="str">
        <f aca="false">IF(B310&lt;&gt;"",IFERROR(IF(B$10="80-20", (((P310/P$19)*O$4)+O$5)*Q$19, IF(B$10="60-40", (((P310/P$19)*P$4)+P$5)*Q$19, 0)),0),"")</f>
        <v/>
      </c>
      <c r="R310" s="235" t="str">
        <f aca="false">IFERROR((O310+Q310),"")</f>
        <v/>
      </c>
      <c r="S310" s="236" t="str">
        <f aca="false">IF(B310&lt;&gt;"",'Database (LECTURE-RES-PRAC)'!CT307, "")</f>
        <v/>
      </c>
      <c r="T310" s="232" t="str">
        <f aca="false">IF(B310&lt;&gt;"",IFERROR(IF(B$10="80-20", (((S310/S$19)*O$4)+O$5)*T$18, IF(B$10="60-40", (((S310/S$19)*P$4)+P$5)*T$18, 0)),0),"")</f>
        <v/>
      </c>
      <c r="U310" s="236" t="str">
        <f aca="false">IF(B310&lt;&gt;"",'Database (LECTURE-RES-PRAC)'!CU307, "")</f>
        <v/>
      </c>
      <c r="V310" s="232" t="str">
        <f aca="false">IF(B310&lt;&gt;"",IFERROR(IF(B$10="80-20", (((U310/U$19)*O$4)+O$5)*V$18, IF(B$10="60-40", (((U310/U$19)*P$4)+P$5)*V$18, 0)),0),"")</f>
        <v/>
      </c>
      <c r="W310" s="233" t="str">
        <f aca="false">IFERROR((T310+V310),"")</f>
        <v/>
      </c>
      <c r="X310" s="234" t="str">
        <f aca="false">IF(B310&lt;&gt;"",IF(B$5="LECTURE",'Exam (LECTURE ONLY)'!AJ312,IF(B$5="PRACTICUM",OUTPUT!AJ312,IF(B$5="RESEARCH",OUTPUT!AJ312,IF(B$5="STUDENT FORMATION",OUTPUT!AJ312,"")))),"")</f>
        <v/>
      </c>
      <c r="Y310" s="233" t="str">
        <f aca="false">IF(B310&lt;&gt;"",IFERROR(IF(B$10="80-20", (((X310/X$19)*O$4)+O$5)*Y$19, IF(B$10="60-40", (((X310/X$19)*P$4)+P$5)*Y$19, 0)),0),"")</f>
        <v/>
      </c>
      <c r="Z310" s="237" t="str">
        <f aca="false">IFERROR((W310+Y310),"")</f>
        <v/>
      </c>
      <c r="AA310" s="238" t="str">
        <f aca="false">IFERROR(IF(((J310+R310+Z310)/3)="","",((J310+R310+Z310)/3)),"")</f>
        <v/>
      </c>
      <c r="AB310" s="229" t="str">
        <f aca="false">IFERROR(IF(AA310="","",IF(AA310&gt;=75,"PASSED","FAILED")),"")</f>
        <v/>
      </c>
    </row>
    <row r="311" customFormat="false" ht="15.75" hidden="false" customHeight="true" outlineLevel="0" collapsed="false">
      <c r="A311" s="183" t="str">
        <f aca="false">IF(ISBLANK('Database (LECTURE-RES-PRAC)'!A308),"",'Database (LECTURE-RES-PRAC)'!A308)</f>
        <v/>
      </c>
      <c r="B311" s="184" t="str">
        <f aca="false">IF(ISBLANK('Database (LECTURE-RES-PRAC)'!B308),"",'Database (LECTURE-RES-PRAC)'!B308)</f>
        <v/>
      </c>
      <c r="C311" s="230" t="str">
        <f aca="false">IF(B311&lt;&gt;"",'Database (LECTURE-RES-PRAC)'!AH308, "")</f>
        <v/>
      </c>
      <c r="D311" s="231" t="str">
        <f aca="false">IF(B311&lt;&gt;"",IFERROR(IF(B$10="80-20", (((C311/C$19)*O$4)+O$5)*D$18, IF(B$10="60-40", (((C311/C$19)*P$4)+P$5)*D$18, 0)),0),"")</f>
        <v/>
      </c>
      <c r="E311" s="230" t="str">
        <f aca="false">IF(B311&lt;&gt;"",'Database (LECTURE-RES-PRAC)'!AI308,"")</f>
        <v/>
      </c>
      <c r="F311" s="232" t="str">
        <f aca="false">IF(B311&lt;&gt;"",IFERROR(IF(B$10="80-20", (((E311/E$19)*O$4)+O$5)*F$18, IF(B$10="60-40", (((E311/E$19)*P$4)+P$5)*F$18, 0)),0),"")</f>
        <v/>
      </c>
      <c r="G311" s="233" t="str">
        <f aca="false">IF(B311&lt;&gt;"",IFERROR((D311+F311),0),"")</f>
        <v/>
      </c>
      <c r="H311" s="234" t="str">
        <f aca="false">IF(B311&lt;&gt;"",IF(B$5="LECTURE",'Exam (LECTURE ONLY)'!N313,IF(B$5="PRACTICUM",OUTPUT!N313,IF(B$5="RESEARCH",OUTPUT!N313,IF(B$5="STUDENT FORMATION",OUTPUT!N313,"")))),"")</f>
        <v/>
      </c>
      <c r="I311" s="233" t="str">
        <f aca="false">IF(B311&lt;&gt;"",IFERROR(IF(B$10="80-20", (((H311/H$19)*O$4)+O$5)*I$19, IF(B$10="60-40", (((H311/H$19)*P$4)+P$5)*I$19, 0)),0),"")</f>
        <v/>
      </c>
      <c r="J311" s="235" t="str">
        <f aca="false">IFERROR((G311+I311),"")</f>
        <v/>
      </c>
      <c r="K311" s="236" t="str">
        <f aca="false">IF(B311&lt;&gt;"",'Database (LECTURE-RES-PRAC)'!BN308, "")</f>
        <v/>
      </c>
      <c r="L311" s="232" t="str">
        <f aca="false">IF(B311&lt;&gt;"",IFERROR(IF(B$10="80-20", (((K311/K$19)*O$4)+O$5)*L$18, IF(B$10="60-40", (((K311/K$19)*P$4)+P$5)*L$18, 0)),0),"")</f>
        <v/>
      </c>
      <c r="M311" s="236" t="str">
        <f aca="false">IF(B311&lt;&gt;"",'Database (LECTURE-RES-PRAC)'!BO308, "")</f>
        <v/>
      </c>
      <c r="N311" s="232" t="str">
        <f aca="false">IF(B311&lt;&gt;"",IFERROR(IF(B$10="80-20", (((M311/M$19)*O$4)+O$5)*N$18, IF(B$10="60-40", (((M311/M$19)*P$4)+P$5)*N$18, 0)),0),"")</f>
        <v/>
      </c>
      <c r="O311" s="233" t="str">
        <f aca="false">IFERROR((L311+N311),"")</f>
        <v/>
      </c>
      <c r="P311" s="234" t="str">
        <f aca="false">IF(B311&lt;&gt;"",IF(B$5="LECTURE",'Exam (LECTURE ONLY)'!Y313,IF(B$5="PRACTICUM",OUTPUT!Z313,IF(B$5="RESEARCH",OUTPUT!Z313,IF(B$5="STUDENT FORMATION",OUTPUT!Z313,"")))),"")</f>
        <v/>
      </c>
      <c r="Q311" s="233" t="str">
        <f aca="false">IF(B311&lt;&gt;"",IFERROR(IF(B$10="80-20", (((P311/P$19)*O$4)+O$5)*Q$19, IF(B$10="60-40", (((P311/P$19)*P$4)+P$5)*Q$19, 0)),0),"")</f>
        <v/>
      </c>
      <c r="R311" s="235" t="str">
        <f aca="false">IFERROR((O311+Q311),"")</f>
        <v/>
      </c>
      <c r="S311" s="236" t="str">
        <f aca="false">IF(B311&lt;&gt;"",'Database (LECTURE-RES-PRAC)'!CT308, "")</f>
        <v/>
      </c>
      <c r="T311" s="232" t="str">
        <f aca="false">IF(B311&lt;&gt;"",IFERROR(IF(B$10="80-20", (((S311/S$19)*O$4)+O$5)*T$18, IF(B$10="60-40", (((S311/S$19)*P$4)+P$5)*T$18, 0)),0),"")</f>
        <v/>
      </c>
      <c r="U311" s="236" t="str">
        <f aca="false">IF(B311&lt;&gt;"",'Database (LECTURE-RES-PRAC)'!CU308, "")</f>
        <v/>
      </c>
      <c r="V311" s="232" t="str">
        <f aca="false">IF(B311&lt;&gt;"",IFERROR(IF(B$10="80-20", (((U311/U$19)*O$4)+O$5)*V$18, IF(B$10="60-40", (((U311/U$19)*P$4)+P$5)*V$18, 0)),0),"")</f>
        <v/>
      </c>
      <c r="W311" s="233" t="str">
        <f aca="false">IFERROR((T311+V311),"")</f>
        <v/>
      </c>
      <c r="X311" s="234" t="str">
        <f aca="false">IF(B311&lt;&gt;"",IF(B$5="LECTURE",'Exam (LECTURE ONLY)'!AJ313,IF(B$5="PRACTICUM",OUTPUT!AJ313,IF(B$5="RESEARCH",OUTPUT!AJ313,IF(B$5="STUDENT FORMATION",OUTPUT!AJ313,"")))),"")</f>
        <v/>
      </c>
      <c r="Y311" s="233" t="str">
        <f aca="false">IF(B311&lt;&gt;"",IFERROR(IF(B$10="80-20", (((X311/X$19)*O$4)+O$5)*Y$19, IF(B$10="60-40", (((X311/X$19)*P$4)+P$5)*Y$19, 0)),0),"")</f>
        <v/>
      </c>
      <c r="Z311" s="237" t="str">
        <f aca="false">IFERROR((W311+Y311),"")</f>
        <v/>
      </c>
      <c r="AA311" s="238" t="str">
        <f aca="false">IFERROR(IF(((J311+R311+Z311)/3)="","",((J311+R311+Z311)/3)),"")</f>
        <v/>
      </c>
      <c r="AB311" s="229" t="str">
        <f aca="false">IFERROR(IF(AA311="","",IF(AA311&gt;=75,"PASSED","FAILED")),"")</f>
        <v/>
      </c>
    </row>
    <row r="312" customFormat="false" ht="15.75" hidden="false" customHeight="true" outlineLevel="0" collapsed="false">
      <c r="A312" s="228" t="str">
        <f aca="false">IF(ISBLANK('Database (LECTURE-RES-PRAC)'!A309),"",'Database (LECTURE-RES-PRAC)'!A309)</f>
        <v/>
      </c>
      <c r="B312" s="229" t="str">
        <f aca="false">IF(ISBLANK('Database (LECTURE-RES-PRAC)'!B309),"",'Database (LECTURE-RES-PRAC)'!B309)</f>
        <v/>
      </c>
      <c r="C312" s="230" t="str">
        <f aca="false">IF(B312&lt;&gt;"",'Database (LECTURE-RES-PRAC)'!AH309, "")</f>
        <v/>
      </c>
      <c r="D312" s="231" t="str">
        <f aca="false">IF(B312&lt;&gt;"",IFERROR(IF(B$10="80-20", (((C312/C$19)*O$4)+O$5)*D$18, IF(B$10="60-40", (((C312/C$19)*P$4)+P$5)*D$18, 0)),0),"")</f>
        <v/>
      </c>
      <c r="E312" s="230" t="str">
        <f aca="false">IF(B312&lt;&gt;"",'Database (LECTURE-RES-PRAC)'!AI309,"")</f>
        <v/>
      </c>
      <c r="F312" s="232" t="str">
        <f aca="false">IF(B312&lt;&gt;"",IFERROR(IF(B$10="80-20", (((E312/E$19)*O$4)+O$5)*F$18, IF(B$10="60-40", (((E312/E$19)*P$4)+P$5)*F$18, 0)),0),"")</f>
        <v/>
      </c>
      <c r="G312" s="233" t="str">
        <f aca="false">IF(B312&lt;&gt;"",IFERROR((D312+F312),0),"")</f>
        <v/>
      </c>
      <c r="H312" s="234" t="str">
        <f aca="false">IF(B312&lt;&gt;"",IF(B$5="LECTURE",'Exam (LECTURE ONLY)'!N314,IF(B$5="PRACTICUM",OUTPUT!N314,IF(B$5="RESEARCH",OUTPUT!N314,IF(B$5="STUDENT FORMATION",OUTPUT!N314,"")))),"")</f>
        <v/>
      </c>
      <c r="I312" s="233" t="str">
        <f aca="false">IF(B312&lt;&gt;"",IFERROR(IF(B$10="80-20", (((H312/H$19)*O$4)+O$5)*I$19, IF(B$10="60-40", (((H312/H$19)*P$4)+P$5)*I$19, 0)),0),"")</f>
        <v/>
      </c>
      <c r="J312" s="235" t="str">
        <f aca="false">IFERROR((G312+I312),"")</f>
        <v/>
      </c>
      <c r="K312" s="236" t="str">
        <f aca="false">IF(B312&lt;&gt;"",'Database (LECTURE-RES-PRAC)'!BN309, "")</f>
        <v/>
      </c>
      <c r="L312" s="232" t="str">
        <f aca="false">IF(B312&lt;&gt;"",IFERROR(IF(B$10="80-20", (((K312/K$19)*O$4)+O$5)*L$18, IF(B$10="60-40", (((K312/K$19)*P$4)+P$5)*L$18, 0)),0),"")</f>
        <v/>
      </c>
      <c r="M312" s="236" t="str">
        <f aca="false">IF(B312&lt;&gt;"",'Database (LECTURE-RES-PRAC)'!BO309, "")</f>
        <v/>
      </c>
      <c r="N312" s="232" t="str">
        <f aca="false">IF(B312&lt;&gt;"",IFERROR(IF(B$10="80-20", (((M312/M$19)*O$4)+O$5)*N$18, IF(B$10="60-40", (((M312/M$19)*P$4)+P$5)*N$18, 0)),0),"")</f>
        <v/>
      </c>
      <c r="O312" s="233" t="str">
        <f aca="false">IFERROR((L312+N312),"")</f>
        <v/>
      </c>
      <c r="P312" s="234" t="str">
        <f aca="false">IF(B312&lt;&gt;"",IF(B$5="LECTURE",'Exam (LECTURE ONLY)'!Y314,IF(B$5="PRACTICUM",OUTPUT!Z314,IF(B$5="RESEARCH",OUTPUT!Z314,IF(B$5="STUDENT FORMATION",OUTPUT!Z314,"")))),"")</f>
        <v/>
      </c>
      <c r="Q312" s="233" t="str">
        <f aca="false">IF(B312&lt;&gt;"",IFERROR(IF(B$10="80-20", (((P312/P$19)*O$4)+O$5)*Q$19, IF(B$10="60-40", (((P312/P$19)*P$4)+P$5)*Q$19, 0)),0),"")</f>
        <v/>
      </c>
      <c r="R312" s="235" t="str">
        <f aca="false">IFERROR((O312+Q312),"")</f>
        <v/>
      </c>
      <c r="S312" s="236" t="str">
        <f aca="false">IF(B312&lt;&gt;"",'Database (LECTURE-RES-PRAC)'!CT309, "")</f>
        <v/>
      </c>
      <c r="T312" s="232" t="str">
        <f aca="false">IF(B312&lt;&gt;"",IFERROR(IF(B$10="80-20", (((S312/S$19)*O$4)+O$5)*T$18, IF(B$10="60-40", (((S312/S$19)*P$4)+P$5)*T$18, 0)),0),"")</f>
        <v/>
      </c>
      <c r="U312" s="236" t="str">
        <f aca="false">IF(B312&lt;&gt;"",'Database (LECTURE-RES-PRAC)'!CU309, "")</f>
        <v/>
      </c>
      <c r="V312" s="232" t="str">
        <f aca="false">IF(B312&lt;&gt;"",IFERROR(IF(B$10="80-20", (((U312/U$19)*O$4)+O$5)*V$18, IF(B$10="60-40", (((U312/U$19)*P$4)+P$5)*V$18, 0)),0),"")</f>
        <v/>
      </c>
      <c r="W312" s="233" t="str">
        <f aca="false">IFERROR((T312+V312),"")</f>
        <v/>
      </c>
      <c r="X312" s="234" t="str">
        <f aca="false">IF(B312&lt;&gt;"",IF(B$5="LECTURE",'Exam (LECTURE ONLY)'!AJ314,IF(B$5="PRACTICUM",OUTPUT!AJ314,IF(B$5="RESEARCH",OUTPUT!AJ314,IF(B$5="STUDENT FORMATION",OUTPUT!AJ314,"")))),"")</f>
        <v/>
      </c>
      <c r="Y312" s="233" t="str">
        <f aca="false">IF(B312&lt;&gt;"",IFERROR(IF(B$10="80-20", (((X312/X$19)*O$4)+O$5)*Y$19, IF(B$10="60-40", (((X312/X$19)*P$4)+P$5)*Y$19, 0)),0),"")</f>
        <v/>
      </c>
      <c r="Z312" s="237" t="str">
        <f aca="false">IFERROR((W312+Y312),"")</f>
        <v/>
      </c>
      <c r="AA312" s="238" t="str">
        <f aca="false">IFERROR(IF(((J312+R312+Z312)/3)="","",((J312+R312+Z312)/3)),"")</f>
        <v/>
      </c>
      <c r="AB312" s="229" t="str">
        <f aca="false">IFERROR(IF(AA312="","",IF(AA312&gt;=75,"PASSED","FAILED")),"")</f>
        <v/>
      </c>
    </row>
    <row r="313" customFormat="false" ht="15.75" hidden="false" customHeight="true" outlineLevel="0" collapsed="false">
      <c r="A313" s="183" t="str">
        <f aca="false">IF(ISBLANK('Database (LECTURE-RES-PRAC)'!A310),"",'Database (LECTURE-RES-PRAC)'!A310)</f>
        <v/>
      </c>
      <c r="B313" s="184" t="str">
        <f aca="false">IF(ISBLANK('Database (LECTURE-RES-PRAC)'!B310),"",'Database (LECTURE-RES-PRAC)'!B310)</f>
        <v/>
      </c>
      <c r="C313" s="230" t="str">
        <f aca="false">IF(B313&lt;&gt;"",'Database (LECTURE-RES-PRAC)'!AH310, "")</f>
        <v/>
      </c>
      <c r="D313" s="231" t="str">
        <f aca="false">IF(B313&lt;&gt;"",IFERROR(IF(B$10="80-20", (((C313/C$19)*O$4)+O$5)*D$18, IF(B$10="60-40", (((C313/C$19)*P$4)+P$5)*D$18, 0)),0),"")</f>
        <v/>
      </c>
      <c r="E313" s="230" t="str">
        <f aca="false">IF(B313&lt;&gt;"",'Database (LECTURE-RES-PRAC)'!AI310,"")</f>
        <v/>
      </c>
      <c r="F313" s="232" t="str">
        <f aca="false">IF(B313&lt;&gt;"",IFERROR(IF(B$10="80-20", (((E313/E$19)*O$4)+O$5)*F$18, IF(B$10="60-40", (((E313/E$19)*P$4)+P$5)*F$18, 0)),0),"")</f>
        <v/>
      </c>
      <c r="G313" s="233" t="str">
        <f aca="false">IF(B313&lt;&gt;"",IFERROR((D313+F313),0),"")</f>
        <v/>
      </c>
      <c r="H313" s="234" t="str">
        <f aca="false">IF(B313&lt;&gt;"",IF(B$5="LECTURE",'Exam (LECTURE ONLY)'!N315,IF(B$5="PRACTICUM",OUTPUT!N315,IF(B$5="RESEARCH",OUTPUT!N315,IF(B$5="STUDENT FORMATION",OUTPUT!N315,"")))),"")</f>
        <v/>
      </c>
      <c r="I313" s="233" t="str">
        <f aca="false">IF(B313&lt;&gt;"",IFERROR(IF(B$10="80-20", (((H313/H$19)*O$4)+O$5)*I$19, IF(B$10="60-40", (((H313/H$19)*P$4)+P$5)*I$19, 0)),0),"")</f>
        <v/>
      </c>
      <c r="J313" s="235" t="str">
        <f aca="false">IFERROR((G313+I313),"")</f>
        <v/>
      </c>
      <c r="K313" s="236" t="str">
        <f aca="false">IF(B313&lt;&gt;"",'Database (LECTURE-RES-PRAC)'!BN310, "")</f>
        <v/>
      </c>
      <c r="L313" s="232" t="str">
        <f aca="false">IF(B313&lt;&gt;"",IFERROR(IF(B$10="80-20", (((K313/K$19)*O$4)+O$5)*L$18, IF(B$10="60-40", (((K313/K$19)*P$4)+P$5)*L$18, 0)),0),"")</f>
        <v/>
      </c>
      <c r="M313" s="236" t="str">
        <f aca="false">IF(B313&lt;&gt;"",'Database (LECTURE-RES-PRAC)'!BO310, "")</f>
        <v/>
      </c>
      <c r="N313" s="232" t="str">
        <f aca="false">IF(B313&lt;&gt;"",IFERROR(IF(B$10="80-20", (((M313/M$19)*O$4)+O$5)*N$18, IF(B$10="60-40", (((M313/M$19)*P$4)+P$5)*N$18, 0)),0),"")</f>
        <v/>
      </c>
      <c r="O313" s="233" t="str">
        <f aca="false">IFERROR((L313+N313),"")</f>
        <v/>
      </c>
      <c r="P313" s="234" t="str">
        <f aca="false">IF(B313&lt;&gt;"",IF(B$5="LECTURE",'Exam (LECTURE ONLY)'!Y315,IF(B$5="PRACTICUM",OUTPUT!Z315,IF(B$5="RESEARCH",OUTPUT!Z315,IF(B$5="STUDENT FORMATION",OUTPUT!Z315,"")))),"")</f>
        <v/>
      </c>
      <c r="Q313" s="233" t="str">
        <f aca="false">IF(B313&lt;&gt;"",IFERROR(IF(B$10="80-20", (((P313/P$19)*O$4)+O$5)*Q$19, IF(B$10="60-40", (((P313/P$19)*P$4)+P$5)*Q$19, 0)),0),"")</f>
        <v/>
      </c>
      <c r="R313" s="235" t="str">
        <f aca="false">IFERROR((O313+Q313),"")</f>
        <v/>
      </c>
      <c r="S313" s="236" t="str">
        <f aca="false">IF(B313&lt;&gt;"",'Database (LECTURE-RES-PRAC)'!CT310, "")</f>
        <v/>
      </c>
      <c r="T313" s="232" t="str">
        <f aca="false">IF(B313&lt;&gt;"",IFERROR(IF(B$10="80-20", (((S313/S$19)*O$4)+O$5)*T$18, IF(B$10="60-40", (((S313/S$19)*P$4)+P$5)*T$18, 0)),0),"")</f>
        <v/>
      </c>
      <c r="U313" s="236" t="str">
        <f aca="false">IF(B313&lt;&gt;"",'Database (LECTURE-RES-PRAC)'!CU310, "")</f>
        <v/>
      </c>
      <c r="V313" s="232" t="str">
        <f aca="false">IF(B313&lt;&gt;"",IFERROR(IF(B$10="80-20", (((U313/U$19)*O$4)+O$5)*V$18, IF(B$10="60-40", (((U313/U$19)*P$4)+P$5)*V$18, 0)),0),"")</f>
        <v/>
      </c>
      <c r="W313" s="233" t="str">
        <f aca="false">IFERROR((T313+V313),"")</f>
        <v/>
      </c>
      <c r="X313" s="234" t="str">
        <f aca="false">IF(B313&lt;&gt;"",IF(B$5="LECTURE",'Exam (LECTURE ONLY)'!AJ315,IF(B$5="PRACTICUM",OUTPUT!AJ315,IF(B$5="RESEARCH",OUTPUT!AJ315,IF(B$5="STUDENT FORMATION",OUTPUT!AJ315,"")))),"")</f>
        <v/>
      </c>
      <c r="Y313" s="233" t="str">
        <f aca="false">IF(B313&lt;&gt;"",IFERROR(IF(B$10="80-20", (((X313/X$19)*O$4)+O$5)*Y$19, IF(B$10="60-40", (((X313/X$19)*P$4)+P$5)*Y$19, 0)),0),"")</f>
        <v/>
      </c>
      <c r="Z313" s="237" t="str">
        <f aca="false">IFERROR((W313+Y313),"")</f>
        <v/>
      </c>
      <c r="AA313" s="238" t="str">
        <f aca="false">IFERROR(IF(((J313+R313+Z313)/3)="","",((J313+R313+Z313)/3)),"")</f>
        <v/>
      </c>
      <c r="AB313" s="229" t="str">
        <f aca="false">IFERROR(IF(AA313="","",IF(AA313&gt;=75,"PASSED","FAILED")),"")</f>
        <v/>
      </c>
    </row>
    <row r="314" customFormat="false" ht="15.75" hidden="false" customHeight="true" outlineLevel="0" collapsed="false">
      <c r="A314" s="228" t="str">
        <f aca="false">IF(ISBLANK('Database (LECTURE-RES-PRAC)'!A311),"",'Database (LECTURE-RES-PRAC)'!A311)</f>
        <v/>
      </c>
      <c r="B314" s="229" t="str">
        <f aca="false">IF(ISBLANK('Database (LECTURE-RES-PRAC)'!B311),"",'Database (LECTURE-RES-PRAC)'!B311)</f>
        <v/>
      </c>
      <c r="C314" s="230" t="str">
        <f aca="false">IF(B314&lt;&gt;"",'Database (LECTURE-RES-PRAC)'!AH311, "")</f>
        <v/>
      </c>
      <c r="D314" s="231" t="str">
        <f aca="false">IF(B314&lt;&gt;"",IFERROR(IF(B$10="80-20", (((C314/C$19)*O$4)+O$5)*D$18, IF(B$10="60-40", (((C314/C$19)*P$4)+P$5)*D$18, 0)),0),"")</f>
        <v/>
      </c>
      <c r="E314" s="230" t="str">
        <f aca="false">IF(B314&lt;&gt;"",'Database (LECTURE-RES-PRAC)'!AI311,"")</f>
        <v/>
      </c>
      <c r="F314" s="232" t="str">
        <f aca="false">IF(B314&lt;&gt;"",IFERROR(IF(B$10="80-20", (((E314/E$19)*O$4)+O$5)*F$18, IF(B$10="60-40", (((E314/E$19)*P$4)+P$5)*F$18, 0)),0),"")</f>
        <v/>
      </c>
      <c r="G314" s="233" t="str">
        <f aca="false">IF(B314&lt;&gt;"",IFERROR((D314+F314),0),"")</f>
        <v/>
      </c>
      <c r="H314" s="234" t="str">
        <f aca="false">IF(B314&lt;&gt;"",IF(B$5="LECTURE",'Exam (LECTURE ONLY)'!N316,IF(B$5="PRACTICUM",OUTPUT!N316,IF(B$5="RESEARCH",OUTPUT!N316,IF(B$5="STUDENT FORMATION",OUTPUT!N316,"")))),"")</f>
        <v/>
      </c>
      <c r="I314" s="233" t="str">
        <f aca="false">IF(B314&lt;&gt;"",IFERROR(IF(B$10="80-20", (((H314/H$19)*O$4)+O$5)*I$19, IF(B$10="60-40", (((H314/H$19)*P$4)+P$5)*I$19, 0)),0),"")</f>
        <v/>
      </c>
      <c r="J314" s="235" t="str">
        <f aca="false">IFERROR((G314+I314),"")</f>
        <v/>
      </c>
      <c r="K314" s="236" t="str">
        <f aca="false">IF(B314&lt;&gt;"",'Database (LECTURE-RES-PRAC)'!BN311, "")</f>
        <v/>
      </c>
      <c r="L314" s="232" t="str">
        <f aca="false">IF(B314&lt;&gt;"",IFERROR(IF(B$10="80-20", (((K314/K$19)*O$4)+O$5)*L$18, IF(B$10="60-40", (((K314/K$19)*P$4)+P$5)*L$18, 0)),0),"")</f>
        <v/>
      </c>
      <c r="M314" s="236" t="str">
        <f aca="false">IF(B314&lt;&gt;"",'Database (LECTURE-RES-PRAC)'!BO311, "")</f>
        <v/>
      </c>
      <c r="N314" s="232" t="str">
        <f aca="false">IF(B314&lt;&gt;"",IFERROR(IF(B$10="80-20", (((M314/M$19)*O$4)+O$5)*N$18, IF(B$10="60-40", (((M314/M$19)*P$4)+P$5)*N$18, 0)),0),"")</f>
        <v/>
      </c>
      <c r="O314" s="233" t="str">
        <f aca="false">IFERROR((L314+N314),"")</f>
        <v/>
      </c>
      <c r="P314" s="234" t="str">
        <f aca="false">IF(B314&lt;&gt;"",IF(B$5="LECTURE",'Exam (LECTURE ONLY)'!Y316,IF(B$5="PRACTICUM",OUTPUT!Z316,IF(B$5="RESEARCH",OUTPUT!Z316,IF(B$5="STUDENT FORMATION",OUTPUT!Z316,"")))),"")</f>
        <v/>
      </c>
      <c r="Q314" s="233" t="str">
        <f aca="false">IF(B314&lt;&gt;"",IFERROR(IF(B$10="80-20", (((P314/P$19)*O$4)+O$5)*Q$19, IF(B$10="60-40", (((P314/P$19)*P$4)+P$5)*Q$19, 0)),0),"")</f>
        <v/>
      </c>
      <c r="R314" s="235" t="str">
        <f aca="false">IFERROR((O314+Q314),"")</f>
        <v/>
      </c>
      <c r="S314" s="236" t="str">
        <f aca="false">IF(B314&lt;&gt;"",'Database (LECTURE-RES-PRAC)'!CT311, "")</f>
        <v/>
      </c>
      <c r="T314" s="232" t="str">
        <f aca="false">IF(B314&lt;&gt;"",IFERROR(IF(B$10="80-20", (((S314/S$19)*O$4)+O$5)*T$18, IF(B$10="60-40", (((S314/S$19)*P$4)+P$5)*T$18, 0)),0),"")</f>
        <v/>
      </c>
      <c r="U314" s="236" t="str">
        <f aca="false">IF(B314&lt;&gt;"",'Database (LECTURE-RES-PRAC)'!CU311, "")</f>
        <v/>
      </c>
      <c r="V314" s="232" t="str">
        <f aca="false">IF(B314&lt;&gt;"",IFERROR(IF(B$10="80-20", (((U314/U$19)*O$4)+O$5)*V$18, IF(B$10="60-40", (((U314/U$19)*P$4)+P$5)*V$18, 0)),0),"")</f>
        <v/>
      </c>
      <c r="W314" s="233" t="str">
        <f aca="false">IFERROR((T314+V314),"")</f>
        <v/>
      </c>
      <c r="X314" s="234" t="str">
        <f aca="false">IF(B314&lt;&gt;"",IF(B$5="LECTURE",'Exam (LECTURE ONLY)'!AJ316,IF(B$5="PRACTICUM",OUTPUT!AJ316,IF(B$5="RESEARCH",OUTPUT!AJ316,IF(B$5="STUDENT FORMATION",OUTPUT!AJ316,"")))),"")</f>
        <v/>
      </c>
      <c r="Y314" s="233" t="str">
        <f aca="false">IF(B314&lt;&gt;"",IFERROR(IF(B$10="80-20", (((X314/X$19)*O$4)+O$5)*Y$19, IF(B$10="60-40", (((X314/X$19)*P$4)+P$5)*Y$19, 0)),0),"")</f>
        <v/>
      </c>
      <c r="Z314" s="237" t="str">
        <f aca="false">IFERROR((W314+Y314),"")</f>
        <v/>
      </c>
      <c r="AA314" s="238" t="str">
        <f aca="false">IFERROR(IF(((J314+R314+Z314)/3)="","",((J314+R314+Z314)/3)),"")</f>
        <v/>
      </c>
      <c r="AB314" s="229" t="str">
        <f aca="false">IFERROR(IF(AA314="","",IF(AA314&gt;=75,"PASSED","FAILED")),"")</f>
        <v/>
      </c>
    </row>
    <row r="315" customFormat="false" ht="15.75" hidden="false" customHeight="true" outlineLevel="0" collapsed="false">
      <c r="A315" s="183" t="str">
        <f aca="false">IF(ISBLANK('Database (LECTURE-RES-PRAC)'!A312),"",'Database (LECTURE-RES-PRAC)'!A312)</f>
        <v/>
      </c>
      <c r="B315" s="184" t="str">
        <f aca="false">IF(ISBLANK('Database (LECTURE-RES-PRAC)'!B312),"",'Database (LECTURE-RES-PRAC)'!B312)</f>
        <v/>
      </c>
      <c r="C315" s="230" t="str">
        <f aca="false">IF(B315&lt;&gt;"",'Database (LECTURE-RES-PRAC)'!AH312, "")</f>
        <v/>
      </c>
      <c r="D315" s="231" t="str">
        <f aca="false">IF(B315&lt;&gt;"",IFERROR(IF(B$10="80-20", (((C315/C$19)*O$4)+O$5)*D$18, IF(B$10="60-40", (((C315/C$19)*P$4)+P$5)*D$18, 0)),0),"")</f>
        <v/>
      </c>
      <c r="E315" s="230" t="str">
        <f aca="false">IF(B315&lt;&gt;"",'Database (LECTURE-RES-PRAC)'!AI312,"")</f>
        <v/>
      </c>
      <c r="F315" s="232" t="str">
        <f aca="false">IF(B315&lt;&gt;"",IFERROR(IF(B$10="80-20", (((E315/E$19)*O$4)+O$5)*F$18, IF(B$10="60-40", (((E315/E$19)*P$4)+P$5)*F$18, 0)),0),"")</f>
        <v/>
      </c>
      <c r="G315" s="233" t="str">
        <f aca="false">IF(B315&lt;&gt;"",IFERROR((D315+F315),0),"")</f>
        <v/>
      </c>
      <c r="H315" s="234" t="str">
        <f aca="false">IF(B315&lt;&gt;"",IF(B$5="LECTURE",'Exam (LECTURE ONLY)'!N317,IF(B$5="PRACTICUM",OUTPUT!N317,IF(B$5="RESEARCH",OUTPUT!N317,IF(B$5="STUDENT FORMATION",OUTPUT!N317,"")))),"")</f>
        <v/>
      </c>
      <c r="I315" s="233" t="str">
        <f aca="false">IF(B315&lt;&gt;"",IFERROR(IF(B$10="80-20", (((H315/H$19)*O$4)+O$5)*I$19, IF(B$10="60-40", (((H315/H$19)*P$4)+P$5)*I$19, 0)),0),"")</f>
        <v/>
      </c>
      <c r="J315" s="235" t="str">
        <f aca="false">IFERROR((G315+I315),"")</f>
        <v/>
      </c>
      <c r="K315" s="236" t="str">
        <f aca="false">IF(B315&lt;&gt;"",'Database (LECTURE-RES-PRAC)'!BN312, "")</f>
        <v/>
      </c>
      <c r="L315" s="232" t="str">
        <f aca="false">IF(B315&lt;&gt;"",IFERROR(IF(B$10="80-20", (((K315/K$19)*O$4)+O$5)*L$18, IF(B$10="60-40", (((K315/K$19)*P$4)+P$5)*L$18, 0)),0),"")</f>
        <v/>
      </c>
      <c r="M315" s="236" t="str">
        <f aca="false">IF(B315&lt;&gt;"",'Database (LECTURE-RES-PRAC)'!BO312, "")</f>
        <v/>
      </c>
      <c r="N315" s="232" t="str">
        <f aca="false">IF(B315&lt;&gt;"",IFERROR(IF(B$10="80-20", (((M315/M$19)*O$4)+O$5)*N$18, IF(B$10="60-40", (((M315/M$19)*P$4)+P$5)*N$18, 0)),0),"")</f>
        <v/>
      </c>
      <c r="O315" s="233" t="str">
        <f aca="false">IFERROR((L315+N315),"")</f>
        <v/>
      </c>
      <c r="P315" s="234" t="str">
        <f aca="false">IF(B315&lt;&gt;"",IF(B$5="LECTURE",'Exam (LECTURE ONLY)'!Y317,IF(B$5="PRACTICUM",OUTPUT!Z317,IF(B$5="RESEARCH",OUTPUT!Z317,IF(B$5="STUDENT FORMATION",OUTPUT!Z317,"")))),"")</f>
        <v/>
      </c>
      <c r="Q315" s="233" t="str">
        <f aca="false">IF(B315&lt;&gt;"",IFERROR(IF(B$10="80-20", (((P315/P$19)*O$4)+O$5)*Q$19, IF(B$10="60-40", (((P315/P$19)*P$4)+P$5)*Q$19, 0)),0),"")</f>
        <v/>
      </c>
      <c r="R315" s="235" t="str">
        <f aca="false">IFERROR((O315+Q315),"")</f>
        <v/>
      </c>
      <c r="S315" s="236" t="str">
        <f aca="false">IF(B315&lt;&gt;"",'Database (LECTURE-RES-PRAC)'!CT312, "")</f>
        <v/>
      </c>
      <c r="T315" s="232" t="str">
        <f aca="false">IF(B315&lt;&gt;"",IFERROR(IF(B$10="80-20", (((S315/S$19)*O$4)+O$5)*T$18, IF(B$10="60-40", (((S315/S$19)*P$4)+P$5)*T$18, 0)),0),"")</f>
        <v/>
      </c>
      <c r="U315" s="236" t="str">
        <f aca="false">IF(B315&lt;&gt;"",'Database (LECTURE-RES-PRAC)'!CU312, "")</f>
        <v/>
      </c>
      <c r="V315" s="232" t="str">
        <f aca="false">IF(B315&lt;&gt;"",IFERROR(IF(B$10="80-20", (((U315/U$19)*O$4)+O$5)*V$18, IF(B$10="60-40", (((U315/U$19)*P$4)+P$5)*V$18, 0)),0),"")</f>
        <v/>
      </c>
      <c r="W315" s="233" t="str">
        <f aca="false">IFERROR((T315+V315),"")</f>
        <v/>
      </c>
      <c r="X315" s="234" t="str">
        <f aca="false">IF(B315&lt;&gt;"",IF(B$5="LECTURE",'Exam (LECTURE ONLY)'!AJ317,IF(B$5="PRACTICUM",OUTPUT!AJ317,IF(B$5="RESEARCH",OUTPUT!AJ317,IF(B$5="STUDENT FORMATION",OUTPUT!AJ317,"")))),"")</f>
        <v/>
      </c>
      <c r="Y315" s="233" t="str">
        <f aca="false">IF(B315&lt;&gt;"",IFERROR(IF(B$10="80-20", (((X315/X$19)*O$4)+O$5)*Y$19, IF(B$10="60-40", (((X315/X$19)*P$4)+P$5)*Y$19, 0)),0),"")</f>
        <v/>
      </c>
      <c r="Z315" s="237" t="str">
        <f aca="false">IFERROR((W315+Y315),"")</f>
        <v/>
      </c>
      <c r="AA315" s="238" t="str">
        <f aca="false">IFERROR(IF(((J315+R315+Z315)/3)="","",((J315+R315+Z315)/3)),"")</f>
        <v/>
      </c>
      <c r="AB315" s="229" t="str">
        <f aca="false">IFERROR(IF(AA315="","",IF(AA315&gt;=75,"PASSED","FAILED")),"")</f>
        <v/>
      </c>
    </row>
    <row r="316" customFormat="false" ht="15.75" hidden="false" customHeight="true" outlineLevel="0" collapsed="false">
      <c r="A316" s="228" t="str">
        <f aca="false">IF(ISBLANK('Database (LECTURE-RES-PRAC)'!A313),"",'Database (LECTURE-RES-PRAC)'!A313)</f>
        <v/>
      </c>
      <c r="B316" s="229" t="str">
        <f aca="false">IF(ISBLANK('Database (LECTURE-RES-PRAC)'!B313),"",'Database (LECTURE-RES-PRAC)'!B313)</f>
        <v/>
      </c>
      <c r="C316" s="230" t="str">
        <f aca="false">IF(B316&lt;&gt;"",'Database (LECTURE-RES-PRAC)'!AH313, "")</f>
        <v/>
      </c>
      <c r="D316" s="231" t="str">
        <f aca="false">IF(B316&lt;&gt;"",IFERROR(IF(B$10="80-20", (((C316/C$19)*O$4)+O$5)*D$18, IF(B$10="60-40", (((C316/C$19)*P$4)+P$5)*D$18, 0)),0),"")</f>
        <v/>
      </c>
      <c r="E316" s="230" t="str">
        <f aca="false">IF(B316&lt;&gt;"",'Database (LECTURE-RES-PRAC)'!AI313,"")</f>
        <v/>
      </c>
      <c r="F316" s="232" t="str">
        <f aca="false">IF(B316&lt;&gt;"",IFERROR(IF(B$10="80-20", (((E316/E$19)*O$4)+O$5)*F$18, IF(B$10="60-40", (((E316/E$19)*P$4)+P$5)*F$18, 0)),0),"")</f>
        <v/>
      </c>
      <c r="G316" s="233" t="str">
        <f aca="false">IF(B316&lt;&gt;"",IFERROR((D316+F316),0),"")</f>
        <v/>
      </c>
      <c r="H316" s="234" t="str">
        <f aca="false">IF(B316&lt;&gt;"",IF(B$5="LECTURE",'Exam (LECTURE ONLY)'!N318,IF(B$5="PRACTICUM",OUTPUT!N318,IF(B$5="RESEARCH",OUTPUT!N318,IF(B$5="STUDENT FORMATION",OUTPUT!N318,"")))),"")</f>
        <v/>
      </c>
      <c r="I316" s="233" t="str">
        <f aca="false">IF(B316&lt;&gt;"",IFERROR(IF(B$10="80-20", (((H316/H$19)*O$4)+O$5)*I$19, IF(B$10="60-40", (((H316/H$19)*P$4)+P$5)*I$19, 0)),0),"")</f>
        <v/>
      </c>
      <c r="J316" s="235" t="str">
        <f aca="false">IFERROR((G316+I316),"")</f>
        <v/>
      </c>
      <c r="K316" s="236" t="str">
        <f aca="false">IF(B316&lt;&gt;"",'Database (LECTURE-RES-PRAC)'!BN313, "")</f>
        <v/>
      </c>
      <c r="L316" s="232" t="str">
        <f aca="false">IF(B316&lt;&gt;"",IFERROR(IF(B$10="80-20", (((K316/K$19)*O$4)+O$5)*L$18, IF(B$10="60-40", (((K316/K$19)*P$4)+P$5)*L$18, 0)),0),"")</f>
        <v/>
      </c>
      <c r="M316" s="236" t="str">
        <f aca="false">IF(B316&lt;&gt;"",'Database (LECTURE-RES-PRAC)'!BO313, "")</f>
        <v/>
      </c>
      <c r="N316" s="232" t="str">
        <f aca="false">IF(B316&lt;&gt;"",IFERROR(IF(B$10="80-20", (((M316/M$19)*O$4)+O$5)*N$18, IF(B$10="60-40", (((M316/M$19)*P$4)+P$5)*N$18, 0)),0),"")</f>
        <v/>
      </c>
      <c r="O316" s="233" t="str">
        <f aca="false">IFERROR((L316+N316),"")</f>
        <v/>
      </c>
      <c r="P316" s="234" t="str">
        <f aca="false">IF(B316&lt;&gt;"",IF(B$5="LECTURE",'Exam (LECTURE ONLY)'!Y318,IF(B$5="PRACTICUM",OUTPUT!Z318,IF(B$5="RESEARCH",OUTPUT!Z318,IF(B$5="STUDENT FORMATION",OUTPUT!Z318,"")))),"")</f>
        <v/>
      </c>
      <c r="Q316" s="233" t="str">
        <f aca="false">IF(B316&lt;&gt;"",IFERROR(IF(B$10="80-20", (((P316/P$19)*O$4)+O$5)*Q$19, IF(B$10="60-40", (((P316/P$19)*P$4)+P$5)*Q$19, 0)),0),"")</f>
        <v/>
      </c>
      <c r="R316" s="235" t="str">
        <f aca="false">IFERROR((O316+Q316),"")</f>
        <v/>
      </c>
      <c r="S316" s="236" t="str">
        <f aca="false">IF(B316&lt;&gt;"",'Database (LECTURE-RES-PRAC)'!CT313, "")</f>
        <v/>
      </c>
      <c r="T316" s="232" t="str">
        <f aca="false">IF(B316&lt;&gt;"",IFERROR(IF(B$10="80-20", (((S316/S$19)*O$4)+O$5)*T$18, IF(B$10="60-40", (((S316/S$19)*P$4)+P$5)*T$18, 0)),0),"")</f>
        <v/>
      </c>
      <c r="U316" s="236" t="str">
        <f aca="false">IF(B316&lt;&gt;"",'Database (LECTURE-RES-PRAC)'!CU313, "")</f>
        <v/>
      </c>
      <c r="V316" s="232" t="str">
        <f aca="false">IF(B316&lt;&gt;"",IFERROR(IF(B$10="80-20", (((U316/U$19)*O$4)+O$5)*V$18, IF(B$10="60-40", (((U316/U$19)*P$4)+P$5)*V$18, 0)),0),"")</f>
        <v/>
      </c>
      <c r="W316" s="233" t="str">
        <f aca="false">IFERROR((T316+V316),"")</f>
        <v/>
      </c>
      <c r="X316" s="234" t="str">
        <f aca="false">IF(B316&lt;&gt;"",IF(B$5="LECTURE",'Exam (LECTURE ONLY)'!AJ318,IF(B$5="PRACTICUM",OUTPUT!AJ318,IF(B$5="RESEARCH",OUTPUT!AJ318,IF(B$5="STUDENT FORMATION",OUTPUT!AJ318,"")))),"")</f>
        <v/>
      </c>
      <c r="Y316" s="233" t="str">
        <f aca="false">IF(B316&lt;&gt;"",IFERROR(IF(B$10="80-20", (((X316/X$19)*O$4)+O$5)*Y$19, IF(B$10="60-40", (((X316/X$19)*P$4)+P$5)*Y$19, 0)),0),"")</f>
        <v/>
      </c>
      <c r="Z316" s="237" t="str">
        <f aca="false">IFERROR((W316+Y316),"")</f>
        <v/>
      </c>
      <c r="AA316" s="238" t="str">
        <f aca="false">IFERROR(IF(((J316+R316+Z316)/3)="","",((J316+R316+Z316)/3)),"")</f>
        <v/>
      </c>
      <c r="AB316" s="229" t="str">
        <f aca="false">IFERROR(IF(AA316="","",IF(AA316&gt;=75,"PASSED","FAILED")),"")</f>
        <v/>
      </c>
    </row>
    <row r="317" customFormat="false" ht="15.75" hidden="false" customHeight="true" outlineLevel="0" collapsed="false">
      <c r="A317" s="183" t="str">
        <f aca="false">IF(ISBLANK('Database (LECTURE-RES-PRAC)'!A314),"",'Database (LECTURE-RES-PRAC)'!A314)</f>
        <v/>
      </c>
      <c r="B317" s="184" t="str">
        <f aca="false">IF(ISBLANK('Database (LECTURE-RES-PRAC)'!B314),"",'Database (LECTURE-RES-PRAC)'!B314)</f>
        <v/>
      </c>
      <c r="C317" s="230" t="str">
        <f aca="false">IF(B317&lt;&gt;"",'Database (LECTURE-RES-PRAC)'!AH314, "")</f>
        <v/>
      </c>
      <c r="D317" s="231" t="str">
        <f aca="false">IF(B317&lt;&gt;"",IFERROR(IF(B$10="80-20", (((C317/C$19)*O$4)+O$5)*D$18, IF(B$10="60-40", (((C317/C$19)*P$4)+P$5)*D$18, 0)),0),"")</f>
        <v/>
      </c>
      <c r="E317" s="230" t="str">
        <f aca="false">IF(B317&lt;&gt;"",'Database (LECTURE-RES-PRAC)'!AI314,"")</f>
        <v/>
      </c>
      <c r="F317" s="232" t="str">
        <f aca="false">IF(B317&lt;&gt;"",IFERROR(IF(B$10="80-20", (((E317/E$19)*O$4)+O$5)*F$18, IF(B$10="60-40", (((E317/E$19)*P$4)+P$5)*F$18, 0)),0),"")</f>
        <v/>
      </c>
      <c r="G317" s="233" t="str">
        <f aca="false">IF(B317&lt;&gt;"",IFERROR((D317+F317),0),"")</f>
        <v/>
      </c>
      <c r="H317" s="234" t="str">
        <f aca="false">IF(B317&lt;&gt;"",IF(B$5="LECTURE",'Exam (LECTURE ONLY)'!N319,IF(B$5="PRACTICUM",OUTPUT!N319,IF(B$5="RESEARCH",OUTPUT!N319,IF(B$5="STUDENT FORMATION",OUTPUT!N319,"")))),"")</f>
        <v/>
      </c>
      <c r="I317" s="233" t="str">
        <f aca="false">IF(B317&lt;&gt;"",IFERROR(IF(B$10="80-20", (((H317/H$19)*O$4)+O$5)*I$19, IF(B$10="60-40", (((H317/H$19)*P$4)+P$5)*I$19, 0)),0),"")</f>
        <v/>
      </c>
      <c r="J317" s="235" t="str">
        <f aca="false">IFERROR((G317+I317),"")</f>
        <v/>
      </c>
      <c r="K317" s="236" t="str">
        <f aca="false">IF(B317&lt;&gt;"",'Database (LECTURE-RES-PRAC)'!BN314, "")</f>
        <v/>
      </c>
      <c r="L317" s="232" t="str">
        <f aca="false">IF(B317&lt;&gt;"",IFERROR(IF(B$10="80-20", (((K317/K$19)*O$4)+O$5)*L$18, IF(B$10="60-40", (((K317/K$19)*P$4)+P$5)*L$18, 0)),0),"")</f>
        <v/>
      </c>
      <c r="M317" s="236" t="str">
        <f aca="false">IF(B317&lt;&gt;"",'Database (LECTURE-RES-PRAC)'!BO314, "")</f>
        <v/>
      </c>
      <c r="N317" s="232" t="str">
        <f aca="false">IF(B317&lt;&gt;"",IFERROR(IF(B$10="80-20", (((M317/M$19)*O$4)+O$5)*N$18, IF(B$10="60-40", (((M317/M$19)*P$4)+P$5)*N$18, 0)),0),"")</f>
        <v/>
      </c>
      <c r="O317" s="233" t="str">
        <f aca="false">IFERROR((L317+N317),"")</f>
        <v/>
      </c>
      <c r="P317" s="234" t="str">
        <f aca="false">IF(B317&lt;&gt;"",IF(B$5="LECTURE",'Exam (LECTURE ONLY)'!Y319,IF(B$5="PRACTICUM",OUTPUT!Z319,IF(B$5="RESEARCH",OUTPUT!Z319,IF(B$5="STUDENT FORMATION",OUTPUT!Z319,"")))),"")</f>
        <v/>
      </c>
      <c r="Q317" s="233" t="str">
        <f aca="false">IF(B317&lt;&gt;"",IFERROR(IF(B$10="80-20", (((P317/P$19)*O$4)+O$5)*Q$19, IF(B$10="60-40", (((P317/P$19)*P$4)+P$5)*Q$19, 0)),0),"")</f>
        <v/>
      </c>
      <c r="R317" s="235" t="str">
        <f aca="false">IFERROR((O317+Q317),"")</f>
        <v/>
      </c>
      <c r="S317" s="236" t="str">
        <f aca="false">IF(B317&lt;&gt;"",'Database (LECTURE-RES-PRAC)'!CT314, "")</f>
        <v/>
      </c>
      <c r="T317" s="232" t="str">
        <f aca="false">IF(B317&lt;&gt;"",IFERROR(IF(B$10="80-20", (((S317/S$19)*O$4)+O$5)*T$18, IF(B$10="60-40", (((S317/S$19)*P$4)+P$5)*T$18, 0)),0),"")</f>
        <v/>
      </c>
      <c r="U317" s="236" t="str">
        <f aca="false">IF(B317&lt;&gt;"",'Database (LECTURE-RES-PRAC)'!CU314, "")</f>
        <v/>
      </c>
      <c r="V317" s="232" t="str">
        <f aca="false">IF(B317&lt;&gt;"",IFERROR(IF(B$10="80-20", (((U317/U$19)*O$4)+O$5)*V$18, IF(B$10="60-40", (((U317/U$19)*P$4)+P$5)*V$18, 0)),0),"")</f>
        <v/>
      </c>
      <c r="W317" s="233" t="str">
        <f aca="false">IFERROR((T317+V317),"")</f>
        <v/>
      </c>
      <c r="X317" s="234" t="str">
        <f aca="false">IF(B317&lt;&gt;"",IF(B$5="LECTURE",'Exam (LECTURE ONLY)'!AJ319,IF(B$5="PRACTICUM",OUTPUT!AJ319,IF(B$5="RESEARCH",OUTPUT!AJ319,IF(B$5="STUDENT FORMATION",OUTPUT!AJ319,"")))),"")</f>
        <v/>
      </c>
      <c r="Y317" s="233" t="str">
        <f aca="false">IF(B317&lt;&gt;"",IFERROR(IF(B$10="80-20", (((X317/X$19)*O$4)+O$5)*Y$19, IF(B$10="60-40", (((X317/X$19)*P$4)+P$5)*Y$19, 0)),0),"")</f>
        <v/>
      </c>
      <c r="Z317" s="237" t="str">
        <f aca="false">IFERROR((W317+Y317),"")</f>
        <v/>
      </c>
      <c r="AA317" s="238" t="str">
        <f aca="false">IFERROR(IF(((J317+R317+Z317)/3)="","",((J317+R317+Z317)/3)),"")</f>
        <v/>
      </c>
      <c r="AB317" s="229" t="str">
        <f aca="false">IFERROR(IF(AA317="","",IF(AA317&gt;=75,"PASSED","FAILED")),"")</f>
        <v/>
      </c>
    </row>
    <row r="318" customFormat="false" ht="15.75" hidden="false" customHeight="true" outlineLevel="0" collapsed="false">
      <c r="A318" s="228" t="str">
        <f aca="false">IF(ISBLANK('Database (LECTURE-RES-PRAC)'!A315),"",'Database (LECTURE-RES-PRAC)'!A315)</f>
        <v/>
      </c>
      <c r="B318" s="229" t="str">
        <f aca="false">IF(ISBLANK('Database (LECTURE-RES-PRAC)'!B315),"",'Database (LECTURE-RES-PRAC)'!B315)</f>
        <v/>
      </c>
      <c r="C318" s="230" t="str">
        <f aca="false">IF(B318&lt;&gt;"",'Database (LECTURE-RES-PRAC)'!AH315, "")</f>
        <v/>
      </c>
      <c r="D318" s="231" t="str">
        <f aca="false">IF(B318&lt;&gt;"",IFERROR(IF(B$10="80-20", (((C318/C$19)*O$4)+O$5)*D$18, IF(B$10="60-40", (((C318/C$19)*P$4)+P$5)*D$18, 0)),0),"")</f>
        <v/>
      </c>
      <c r="E318" s="230" t="str">
        <f aca="false">IF(B318&lt;&gt;"",'Database (LECTURE-RES-PRAC)'!AI315,"")</f>
        <v/>
      </c>
      <c r="F318" s="232" t="str">
        <f aca="false">IF(B318&lt;&gt;"",IFERROR(IF(B$10="80-20", (((E318/E$19)*O$4)+O$5)*F$18, IF(B$10="60-40", (((E318/E$19)*P$4)+P$5)*F$18, 0)),0),"")</f>
        <v/>
      </c>
      <c r="G318" s="233" t="str">
        <f aca="false">IF(B318&lt;&gt;"",IFERROR((D318+F318),0),"")</f>
        <v/>
      </c>
      <c r="H318" s="234" t="str">
        <f aca="false">IF(B318&lt;&gt;"",IF(B$5="LECTURE",'Exam (LECTURE ONLY)'!N320,IF(B$5="PRACTICUM",OUTPUT!N320,IF(B$5="RESEARCH",OUTPUT!N320,IF(B$5="STUDENT FORMATION",OUTPUT!N320,"")))),"")</f>
        <v/>
      </c>
      <c r="I318" s="233" t="str">
        <f aca="false">IF(B318&lt;&gt;"",IFERROR(IF(B$10="80-20", (((H318/H$19)*O$4)+O$5)*I$19, IF(B$10="60-40", (((H318/H$19)*P$4)+P$5)*I$19, 0)),0),"")</f>
        <v/>
      </c>
      <c r="J318" s="235" t="str">
        <f aca="false">IFERROR((G318+I318),"")</f>
        <v/>
      </c>
      <c r="K318" s="236" t="str">
        <f aca="false">IF(B318&lt;&gt;"",'Database (LECTURE-RES-PRAC)'!BN315, "")</f>
        <v/>
      </c>
      <c r="L318" s="232" t="str">
        <f aca="false">IF(B318&lt;&gt;"",IFERROR(IF(B$10="80-20", (((K318/K$19)*O$4)+O$5)*L$18, IF(B$10="60-40", (((K318/K$19)*P$4)+P$5)*L$18, 0)),0),"")</f>
        <v/>
      </c>
      <c r="M318" s="236" t="str">
        <f aca="false">IF(B318&lt;&gt;"",'Database (LECTURE-RES-PRAC)'!BO315, "")</f>
        <v/>
      </c>
      <c r="N318" s="232" t="str">
        <f aca="false">IF(B318&lt;&gt;"",IFERROR(IF(B$10="80-20", (((M318/M$19)*O$4)+O$5)*N$18, IF(B$10="60-40", (((M318/M$19)*P$4)+P$5)*N$18, 0)),0),"")</f>
        <v/>
      </c>
      <c r="O318" s="233" t="str">
        <f aca="false">IFERROR((L318+N318),"")</f>
        <v/>
      </c>
      <c r="P318" s="234" t="str">
        <f aca="false">IF(B318&lt;&gt;"",IF(B$5="LECTURE",'Exam (LECTURE ONLY)'!Y320,IF(B$5="PRACTICUM",OUTPUT!Z320,IF(B$5="RESEARCH",OUTPUT!Z320,IF(B$5="STUDENT FORMATION",OUTPUT!Z320,"")))),"")</f>
        <v/>
      </c>
      <c r="Q318" s="233" t="str">
        <f aca="false">IF(B318&lt;&gt;"",IFERROR(IF(B$10="80-20", (((P318/P$19)*O$4)+O$5)*Q$19, IF(B$10="60-40", (((P318/P$19)*P$4)+P$5)*Q$19, 0)),0),"")</f>
        <v/>
      </c>
      <c r="R318" s="235" t="str">
        <f aca="false">IFERROR((O318+Q318),"")</f>
        <v/>
      </c>
      <c r="S318" s="236" t="str">
        <f aca="false">IF(B318&lt;&gt;"",'Database (LECTURE-RES-PRAC)'!CT315, "")</f>
        <v/>
      </c>
      <c r="T318" s="232" t="str">
        <f aca="false">IF(B318&lt;&gt;"",IFERROR(IF(B$10="80-20", (((S318/S$19)*O$4)+O$5)*T$18, IF(B$10="60-40", (((S318/S$19)*P$4)+P$5)*T$18, 0)),0),"")</f>
        <v/>
      </c>
      <c r="U318" s="236" t="str">
        <f aca="false">IF(B318&lt;&gt;"",'Database (LECTURE-RES-PRAC)'!CU315, "")</f>
        <v/>
      </c>
      <c r="V318" s="232" t="str">
        <f aca="false">IF(B318&lt;&gt;"",IFERROR(IF(B$10="80-20", (((U318/U$19)*O$4)+O$5)*V$18, IF(B$10="60-40", (((U318/U$19)*P$4)+P$5)*V$18, 0)),0),"")</f>
        <v/>
      </c>
      <c r="W318" s="233" t="str">
        <f aca="false">IFERROR((T318+V318),"")</f>
        <v/>
      </c>
      <c r="X318" s="234" t="str">
        <f aca="false">IF(B318&lt;&gt;"",IF(B$5="LECTURE",'Exam (LECTURE ONLY)'!AJ320,IF(B$5="PRACTICUM",OUTPUT!AJ320,IF(B$5="RESEARCH",OUTPUT!AJ320,IF(B$5="STUDENT FORMATION",OUTPUT!AJ320,"")))),"")</f>
        <v/>
      </c>
      <c r="Y318" s="233" t="str">
        <f aca="false">IF(B318&lt;&gt;"",IFERROR(IF(B$10="80-20", (((X318/X$19)*O$4)+O$5)*Y$19, IF(B$10="60-40", (((X318/X$19)*P$4)+P$5)*Y$19, 0)),0),"")</f>
        <v/>
      </c>
      <c r="Z318" s="237" t="str">
        <f aca="false">IFERROR((W318+Y318),"")</f>
        <v/>
      </c>
      <c r="AA318" s="238" t="str">
        <f aca="false">IFERROR(IF(((J318+R318+Z318)/3)="","",((J318+R318+Z318)/3)),"")</f>
        <v/>
      </c>
      <c r="AB318" s="229" t="str">
        <f aca="false">IFERROR(IF(AA318="","",IF(AA318&gt;=75,"PASSED","FAILED")),"")</f>
        <v/>
      </c>
    </row>
    <row r="319" customFormat="false" ht="15.75" hidden="false" customHeight="true" outlineLevel="0" collapsed="false">
      <c r="A319" s="183" t="str">
        <f aca="false">IF(ISBLANK('Database (LECTURE-RES-PRAC)'!A316),"",'Database (LECTURE-RES-PRAC)'!A316)</f>
        <v/>
      </c>
      <c r="B319" s="184" t="str">
        <f aca="false">IF(ISBLANK('Database (LECTURE-RES-PRAC)'!B316),"",'Database (LECTURE-RES-PRAC)'!B316)</f>
        <v/>
      </c>
      <c r="C319" s="230" t="str">
        <f aca="false">IF(B319&lt;&gt;"",'Database (LECTURE-RES-PRAC)'!AH316, "")</f>
        <v/>
      </c>
      <c r="D319" s="231" t="str">
        <f aca="false">IF(B319&lt;&gt;"",IFERROR(IF(B$10="80-20", (((C319/C$19)*O$4)+O$5)*D$18, IF(B$10="60-40", (((C319/C$19)*P$4)+P$5)*D$18, 0)),0),"")</f>
        <v/>
      </c>
      <c r="E319" s="230" t="str">
        <f aca="false">IF(B319&lt;&gt;"",'Database (LECTURE-RES-PRAC)'!AI316,"")</f>
        <v/>
      </c>
      <c r="F319" s="232" t="str">
        <f aca="false">IF(B319&lt;&gt;"",IFERROR(IF(B$10="80-20", (((E319/E$19)*O$4)+O$5)*F$18, IF(B$10="60-40", (((E319/E$19)*P$4)+P$5)*F$18, 0)),0),"")</f>
        <v/>
      </c>
      <c r="G319" s="233" t="str">
        <f aca="false">IF(B319&lt;&gt;"",IFERROR((D319+F319),0),"")</f>
        <v/>
      </c>
      <c r="H319" s="234" t="str">
        <f aca="false">IF(B319&lt;&gt;"",IF(B$5="LECTURE",'Exam (LECTURE ONLY)'!N321,IF(B$5="PRACTICUM",OUTPUT!N321,IF(B$5="RESEARCH",OUTPUT!N321,IF(B$5="STUDENT FORMATION",OUTPUT!N321,"")))),"")</f>
        <v/>
      </c>
      <c r="I319" s="233" t="str">
        <f aca="false">IF(B319&lt;&gt;"",IFERROR(IF(B$10="80-20", (((H319/H$19)*O$4)+O$5)*I$19, IF(B$10="60-40", (((H319/H$19)*P$4)+P$5)*I$19, 0)),0),"")</f>
        <v/>
      </c>
      <c r="J319" s="235" t="str">
        <f aca="false">IFERROR((G319+I319),"")</f>
        <v/>
      </c>
      <c r="K319" s="236" t="str">
        <f aca="false">IF(B319&lt;&gt;"",'Database (LECTURE-RES-PRAC)'!BN316, "")</f>
        <v/>
      </c>
      <c r="L319" s="232" t="str">
        <f aca="false">IF(B319&lt;&gt;"",IFERROR(IF(B$10="80-20", (((K319/K$19)*O$4)+O$5)*L$18, IF(B$10="60-40", (((K319/K$19)*P$4)+P$5)*L$18, 0)),0),"")</f>
        <v/>
      </c>
      <c r="M319" s="236" t="str">
        <f aca="false">IF(B319&lt;&gt;"",'Database (LECTURE-RES-PRAC)'!BO316, "")</f>
        <v/>
      </c>
      <c r="N319" s="232" t="str">
        <f aca="false">IF(B319&lt;&gt;"",IFERROR(IF(B$10="80-20", (((M319/M$19)*O$4)+O$5)*N$18, IF(B$10="60-40", (((M319/M$19)*P$4)+P$5)*N$18, 0)),0),"")</f>
        <v/>
      </c>
      <c r="O319" s="233" t="str">
        <f aca="false">IFERROR((L319+N319),"")</f>
        <v/>
      </c>
      <c r="P319" s="234" t="str">
        <f aca="false">IF(B319&lt;&gt;"",IF(B$5="LECTURE",'Exam (LECTURE ONLY)'!Y321,IF(B$5="PRACTICUM",OUTPUT!Z321,IF(B$5="RESEARCH",OUTPUT!Z321,IF(B$5="STUDENT FORMATION",OUTPUT!Z321,"")))),"")</f>
        <v/>
      </c>
      <c r="Q319" s="233" t="str">
        <f aca="false">IF(B319&lt;&gt;"",IFERROR(IF(B$10="80-20", (((P319/P$19)*O$4)+O$5)*Q$19, IF(B$10="60-40", (((P319/P$19)*P$4)+P$5)*Q$19, 0)),0),"")</f>
        <v/>
      </c>
      <c r="R319" s="235" t="str">
        <f aca="false">IFERROR((O319+Q319),"")</f>
        <v/>
      </c>
      <c r="S319" s="236" t="str">
        <f aca="false">IF(B319&lt;&gt;"",'Database (LECTURE-RES-PRAC)'!CT316, "")</f>
        <v/>
      </c>
      <c r="T319" s="232" t="str">
        <f aca="false">IF(B319&lt;&gt;"",IFERROR(IF(B$10="80-20", (((S319/S$19)*O$4)+O$5)*T$18, IF(B$10="60-40", (((S319/S$19)*P$4)+P$5)*T$18, 0)),0),"")</f>
        <v/>
      </c>
      <c r="U319" s="236" t="str">
        <f aca="false">IF(B319&lt;&gt;"",'Database (LECTURE-RES-PRAC)'!CU316, "")</f>
        <v/>
      </c>
      <c r="V319" s="232" t="str">
        <f aca="false">IF(B319&lt;&gt;"",IFERROR(IF(B$10="80-20", (((U319/U$19)*O$4)+O$5)*V$18, IF(B$10="60-40", (((U319/U$19)*P$4)+P$5)*V$18, 0)),0),"")</f>
        <v/>
      </c>
      <c r="W319" s="233" t="str">
        <f aca="false">IFERROR((T319+V319),"")</f>
        <v/>
      </c>
      <c r="X319" s="234" t="str">
        <f aca="false">IF(B319&lt;&gt;"",IF(B$5="LECTURE",'Exam (LECTURE ONLY)'!AJ321,IF(B$5="PRACTICUM",OUTPUT!AJ321,IF(B$5="RESEARCH",OUTPUT!AJ321,IF(B$5="STUDENT FORMATION",OUTPUT!AJ321,"")))),"")</f>
        <v/>
      </c>
      <c r="Y319" s="233" t="str">
        <f aca="false">IF(B319&lt;&gt;"",IFERROR(IF(B$10="80-20", (((X319/X$19)*O$4)+O$5)*Y$19, IF(B$10="60-40", (((X319/X$19)*P$4)+P$5)*Y$19, 0)),0),"")</f>
        <v/>
      </c>
      <c r="Z319" s="237" t="str">
        <f aca="false">IFERROR((W319+Y319),"")</f>
        <v/>
      </c>
      <c r="AA319" s="238" t="str">
        <f aca="false">IFERROR(IF(((J319+R319+Z319)/3)="","",((J319+R319+Z319)/3)),"")</f>
        <v/>
      </c>
      <c r="AB319" s="229" t="str">
        <f aca="false">IFERROR(IF(AA319="","",IF(AA319&gt;=75,"PASSED","FAILED")),"")</f>
        <v/>
      </c>
    </row>
    <row r="320" customFormat="false" ht="15.75" hidden="false" customHeight="true" outlineLevel="0" collapsed="false">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row>
    <row r="321" customFormat="false" ht="15.75" hidden="false" customHeight="true" outlineLevel="0" collapsed="false">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row>
    <row r="322" customFormat="false" ht="15.75" hidden="false" customHeight="true" outlineLevel="0" collapsed="false">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row>
    <row r="323" customFormat="false" ht="15.75" hidden="false" customHeight="true" outlineLevel="0" collapsed="false">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row>
    <row r="324" customFormat="false" ht="15.75" hidden="false" customHeight="true" outlineLevel="0" collapsed="false">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row>
    <row r="325" customFormat="false" ht="15.75" hidden="false" customHeight="true" outlineLevel="0" collapsed="false">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row>
    <row r="326" customFormat="false" ht="15.75" hidden="false" customHeight="true" outlineLevel="0" collapsed="false">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row>
    <row r="327" customFormat="false" ht="15.75" hidden="false" customHeight="true" outlineLevel="0" collapsed="false">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row>
    <row r="328" customFormat="false" ht="15.75" hidden="false" customHeight="true" outlineLevel="0" collapsed="false">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row>
    <row r="329" customFormat="false" ht="15.75" hidden="false" customHeight="true" outlineLevel="0" collapsed="false">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row>
    <row r="330" customFormat="false" ht="15.75" hidden="false" customHeight="true" outlineLevel="0" collapsed="false">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row>
    <row r="331" customFormat="false" ht="15.75" hidden="false" customHeight="true" outlineLevel="0" collapsed="false">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row>
    <row r="332" customFormat="false" ht="15.75" hidden="false" customHeight="true" outlineLevel="0" collapsed="false">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row>
    <row r="333" customFormat="false" ht="15.75" hidden="false" customHeight="true" outlineLevel="0" collapsed="false">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row>
    <row r="334" customFormat="false" ht="15.75" hidden="false" customHeight="true" outlineLevel="0" collapsed="false">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row>
    <row r="335" customFormat="false" ht="15.75" hidden="false" customHeight="true" outlineLevel="0" collapsed="false">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row>
    <row r="336" customFormat="false" ht="15.75" hidden="false" customHeight="true" outlineLevel="0" collapsed="false">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row>
    <row r="337" customFormat="false" ht="15.75" hidden="false" customHeight="true" outlineLevel="0" collapsed="false">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row>
    <row r="338" customFormat="false" ht="15.75" hidden="false" customHeight="true" outlineLevel="0" collapsed="false">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row>
    <row r="339" customFormat="false" ht="15.75" hidden="false" customHeight="true" outlineLevel="0" collapsed="false">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row>
    <row r="340" customFormat="false" ht="15.75" hidden="false" customHeight="true" outlineLevel="0" collapsed="false">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row>
    <row r="341" customFormat="false" ht="15.75" hidden="false" customHeight="true" outlineLevel="0" collapsed="false">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row>
    <row r="342" customFormat="false" ht="15.75" hidden="false" customHeight="true" outlineLevel="0" collapsed="false">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row>
    <row r="343" customFormat="false" ht="15.75" hidden="false" customHeight="true" outlineLevel="0" collapsed="false">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row>
    <row r="344" customFormat="false" ht="15.75" hidden="false" customHeight="true" outlineLevel="0" collapsed="false">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row>
    <row r="345" customFormat="false" ht="15.75" hidden="false" customHeight="true" outlineLevel="0" collapsed="false">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row>
    <row r="346" customFormat="false" ht="15.75" hidden="false" customHeight="true" outlineLevel="0" collapsed="false">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row>
    <row r="347" customFormat="false" ht="15.75" hidden="false" customHeight="true" outlineLevel="0" collapsed="false">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row>
    <row r="348" customFormat="false" ht="15.75" hidden="false" customHeight="true" outlineLevel="0" collapsed="false">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row>
    <row r="349" customFormat="false" ht="15.75" hidden="false" customHeight="true" outlineLevel="0" collapsed="false">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row>
    <row r="350" customFormat="false" ht="15.75" hidden="false" customHeight="true" outlineLevel="0" collapsed="false">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row>
    <row r="351" customFormat="false" ht="15.75" hidden="false" customHeight="true" outlineLevel="0" collapsed="false">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row>
    <row r="352" customFormat="false" ht="15.75" hidden="false" customHeight="true" outlineLevel="0" collapsed="false">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row>
    <row r="353" customFormat="false" ht="15.75" hidden="false" customHeight="true" outlineLevel="0" collapsed="false">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row>
    <row r="354" customFormat="false" ht="15.75" hidden="false" customHeight="true" outlineLevel="0" collapsed="false">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row>
    <row r="355" customFormat="false" ht="15.75" hidden="false" customHeight="true" outlineLevel="0" collapsed="false">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row>
    <row r="356" customFormat="false" ht="15.75" hidden="false" customHeight="true" outlineLevel="0" collapsed="false">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row>
    <row r="357" customFormat="false" ht="15.75" hidden="false" customHeight="true" outlineLevel="0" collapsed="false">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row>
    <row r="358" customFormat="false" ht="15.75" hidden="false" customHeight="true" outlineLevel="0" collapsed="false">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row>
    <row r="359" customFormat="false" ht="15.75" hidden="false" customHeight="true" outlineLevel="0" collapsed="false">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row>
    <row r="360" customFormat="false" ht="15.75" hidden="false" customHeight="true" outlineLevel="0" collapsed="false">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row>
    <row r="361" customFormat="false" ht="15.75" hidden="false" customHeight="true" outlineLevel="0" collapsed="false">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row>
    <row r="362" customFormat="false" ht="15.75" hidden="false" customHeight="true" outlineLevel="0" collapsed="false">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row>
    <row r="363" customFormat="false" ht="15.75" hidden="false" customHeight="true" outlineLevel="0" collapsed="false">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row>
    <row r="364" customFormat="false" ht="15.75" hidden="false" customHeight="true" outlineLevel="0" collapsed="false">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row>
    <row r="365" customFormat="false" ht="15.75" hidden="false" customHeight="true" outlineLevel="0" collapsed="false">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row>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sheetProtection algorithmName="SHA-512" hashValue="ljJ6dM6arolG1RMhnN4IvfTYpCdAvSAylxQ1Vj9mzoET+GdZXOywsp/qMzqaFbexDx1os61diS0moEPaslDEIQ==" saltValue="oo0qQvwIgd7hlMGfFxTqow==" spinCount="100000" sheet="true" objects="true" scenarios="true" formatCells="false" formatRows="false"/>
  <mergeCells count="29">
    <mergeCell ref="E2:I2"/>
    <mergeCell ref="K2:L2"/>
    <mergeCell ref="M2:N2"/>
    <mergeCell ref="O2:P2"/>
    <mergeCell ref="A16:A19"/>
    <mergeCell ref="B16:B19"/>
    <mergeCell ref="C16:F17"/>
    <mergeCell ref="G16:G18"/>
    <mergeCell ref="H16:H18"/>
    <mergeCell ref="I16:I18"/>
    <mergeCell ref="J16:J19"/>
    <mergeCell ref="K16:N17"/>
    <mergeCell ref="O16:O18"/>
    <mergeCell ref="P16:P18"/>
    <mergeCell ref="Q16:Q18"/>
    <mergeCell ref="R16:R19"/>
    <mergeCell ref="S16:V17"/>
    <mergeCell ref="W16:W18"/>
    <mergeCell ref="X16:X18"/>
    <mergeCell ref="Y16:Y18"/>
    <mergeCell ref="Z16:Z19"/>
    <mergeCell ref="AA16:AA19"/>
    <mergeCell ref="AB16:AB19"/>
    <mergeCell ref="D18:D19"/>
    <mergeCell ref="F18:F19"/>
    <mergeCell ref="L18:L19"/>
    <mergeCell ref="N18:N19"/>
    <mergeCell ref="T18:T19"/>
    <mergeCell ref="V18:V19"/>
  </mergeCells>
  <conditionalFormatting sqref="AB20:AB319">
    <cfRule type="containsText" priority="2" operator="containsText" aboveAverage="0" equalAverage="0" bottom="0" percent="0" rank="0" text="FAILED" dxfId="4">
      <formula>NOT(ISERROR(SEARCH("FAILED",AB20)))</formula>
    </cfRule>
    <cfRule type="containsText" priority="3" operator="containsText" aboveAverage="0" equalAverage="0" bottom="0" percent="0" rank="0" text="FAILED" dxfId="5">
      <formula>NOT(ISERROR(SEARCH("FAILED",AB20)))</formula>
    </cfRule>
  </conditionalFormatting>
  <printOptions headings="false" gridLines="false" gridLinesSet="true" horizontalCentered="false" verticalCentered="false"/>
  <pageMargins left="0.7" right="0.7" top="0.75" bottom="0.75" header="0.511811023622047" footer="0.511811023622047"/>
  <pageSetup paperSize="5" scale="23"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K1000"/>
  <sheetViews>
    <sheetView showFormulas="false" showGridLines="false" showRowColHeaders="true" showZeros="true" rightToLeft="false" tabSelected="false" showOutlineSymbols="true" defaultGridColor="true" view="normal" topLeftCell="A7" colorId="64" zoomScale="68" zoomScaleNormal="68" zoomScalePageLayoutView="100" workbookViewId="0">
      <selection pane="topLeft" activeCell="M1" activeCellId="0" sqref="M1"/>
    </sheetView>
  </sheetViews>
  <sheetFormatPr defaultColWidth="11.125" defaultRowHeight="15" zeroHeight="false" outlineLevelRow="0" outlineLevelCol="0"/>
  <cols>
    <col collapsed="false" customWidth="true" hidden="false" outlineLevel="0" max="1" min="1" style="1" width="18.63"/>
    <col collapsed="false" customWidth="true" hidden="false" outlineLevel="0" max="2" min="2" style="1" width="51"/>
    <col collapsed="false" customWidth="true" hidden="false" outlineLevel="0" max="10" min="3" style="1" width="10.63"/>
    <col collapsed="false" customWidth="true" hidden="false" outlineLevel="0" max="11" min="11" style="1" width="13"/>
    <col collapsed="false" customWidth="true" hidden="false" outlineLevel="0" max="12" min="12" style="1" width="5.63"/>
    <col collapsed="false" customWidth="true" hidden="true" outlineLevel="0" max="14" min="13" style="1" width="6.63"/>
    <col collapsed="false" customWidth="true" hidden="true" outlineLevel="0" max="15" min="15" style="1" width="8.12"/>
    <col collapsed="false" customWidth="true" hidden="true" outlineLevel="0" max="16" min="16" style="1" width="6.37"/>
    <col collapsed="false" customWidth="true" hidden="true" outlineLevel="0" max="62" min="17" style="1" width="5.63"/>
    <col collapsed="false" customWidth="true" hidden="true" outlineLevel="0" max="63" min="63" style="1" width="10.63"/>
    <col collapsed="false" customWidth="false" hidden="true" outlineLevel="0" max="16384" min="64" style="1" width="11.12"/>
  </cols>
  <sheetData>
    <row r="1" customFormat="false" ht="42" hidden="false" customHeight="true" outlineLevel="0" collapsed="false">
      <c r="A1" s="13"/>
      <c r="B1" s="239" t="s">
        <v>203</v>
      </c>
      <c r="C1" s="239"/>
      <c r="D1" s="239"/>
      <c r="E1" s="239"/>
      <c r="F1" s="239"/>
      <c r="G1" s="239"/>
      <c r="H1" s="239"/>
      <c r="I1" s="239"/>
      <c r="J1" s="239"/>
      <c r="K1" s="239"/>
      <c r="L1" s="239"/>
      <c r="M1" s="8"/>
      <c r="N1" s="240"/>
      <c r="O1" s="8"/>
      <c r="P1" s="240"/>
      <c r="Q1" s="241"/>
      <c r="R1" s="8"/>
      <c r="S1" s="240"/>
      <c r="T1" s="8"/>
      <c r="U1" s="240"/>
      <c r="V1" s="241"/>
      <c r="W1" s="194"/>
      <c r="X1" s="240"/>
      <c r="Y1" s="194"/>
      <c r="Z1" s="240"/>
      <c r="AA1" s="241"/>
      <c r="AB1" s="194"/>
      <c r="AC1" s="240"/>
      <c r="AD1" s="194"/>
      <c r="AE1" s="240"/>
      <c r="AF1" s="241"/>
      <c r="AG1" s="194"/>
      <c r="AH1" s="240"/>
      <c r="AI1" s="194"/>
      <c r="AJ1" s="240"/>
      <c r="AK1" s="241"/>
      <c r="AL1" s="194"/>
      <c r="AM1" s="240"/>
      <c r="AN1" s="194"/>
      <c r="AO1" s="240"/>
      <c r="AP1" s="241"/>
      <c r="AQ1" s="194"/>
      <c r="AR1" s="240"/>
      <c r="AS1" s="194"/>
      <c r="AT1" s="240"/>
      <c r="AU1" s="241"/>
      <c r="AV1" s="194"/>
      <c r="AW1" s="240"/>
      <c r="AX1" s="194"/>
      <c r="AY1" s="240"/>
      <c r="AZ1" s="241"/>
      <c r="BA1" s="194"/>
      <c r="BB1" s="240"/>
      <c r="BC1" s="194"/>
      <c r="BD1" s="240"/>
      <c r="BE1" s="241"/>
      <c r="BF1" s="194"/>
      <c r="BG1" s="240"/>
      <c r="BH1" s="194"/>
      <c r="BI1" s="240"/>
      <c r="BJ1" s="241"/>
      <c r="BK1" s="8"/>
    </row>
    <row r="2" customFormat="false" ht="15.75" hidden="false" customHeight="true" outlineLevel="0" collapsed="false">
      <c r="A2" s="13"/>
      <c r="B2" s="242" t="s">
        <v>204</v>
      </c>
      <c r="C2" s="242"/>
      <c r="D2" s="242"/>
      <c r="E2" s="242"/>
      <c r="F2" s="242"/>
      <c r="G2" s="242"/>
      <c r="H2" s="242"/>
      <c r="I2" s="242"/>
      <c r="J2" s="242"/>
      <c r="K2" s="242"/>
      <c r="L2" s="242"/>
      <c r="M2" s="8"/>
      <c r="N2" s="240"/>
      <c r="O2" s="8"/>
      <c r="P2" s="243"/>
      <c r="Q2" s="244"/>
      <c r="R2" s="245"/>
      <c r="S2" s="243"/>
      <c r="T2" s="245"/>
      <c r="U2" s="243"/>
      <c r="V2" s="244"/>
      <c r="W2" s="246"/>
      <c r="X2" s="243"/>
      <c r="Y2" s="246"/>
      <c r="Z2" s="243"/>
      <c r="AA2" s="244"/>
      <c r="AB2" s="194"/>
      <c r="AC2" s="240"/>
      <c r="AD2" s="194"/>
      <c r="AE2" s="240"/>
      <c r="AF2" s="241"/>
      <c r="AG2" s="194"/>
      <c r="AH2" s="240"/>
      <c r="AI2" s="194"/>
      <c r="AJ2" s="240"/>
      <c r="AK2" s="241"/>
      <c r="AL2" s="194"/>
      <c r="AM2" s="240"/>
      <c r="AN2" s="194"/>
      <c r="AO2" s="240"/>
      <c r="AP2" s="241"/>
      <c r="AQ2" s="194"/>
      <c r="AR2" s="240"/>
      <c r="AS2" s="194"/>
      <c r="AT2" s="240"/>
      <c r="AU2" s="241"/>
      <c r="AV2" s="194"/>
      <c r="AW2" s="240"/>
      <c r="AX2" s="194"/>
      <c r="AY2" s="240"/>
      <c r="AZ2" s="241"/>
      <c r="BA2" s="194"/>
      <c r="BB2" s="240"/>
      <c r="BC2" s="194"/>
      <c r="BD2" s="240"/>
      <c r="BE2" s="241"/>
      <c r="BF2" s="194"/>
      <c r="BG2" s="240"/>
      <c r="BH2" s="194"/>
      <c r="BI2" s="240"/>
      <c r="BJ2" s="241"/>
      <c r="BK2" s="8"/>
    </row>
    <row r="3" customFormat="false" ht="4.5" hidden="false" customHeight="true" outlineLevel="0" collapsed="false">
      <c r="A3" s="247"/>
      <c r="B3" s="247"/>
      <c r="C3" s="247"/>
      <c r="D3" s="247"/>
      <c r="E3" s="247"/>
      <c r="F3" s="247"/>
      <c r="G3" s="247"/>
      <c r="H3" s="247"/>
      <c r="I3" s="247"/>
      <c r="J3" s="247"/>
      <c r="K3" s="247"/>
      <c r="L3" s="247"/>
      <c r="M3" s="248"/>
      <c r="N3" s="249"/>
      <c r="O3" s="248"/>
      <c r="P3" s="249"/>
      <c r="Q3" s="250"/>
      <c r="R3" s="245"/>
      <c r="S3" s="243"/>
      <c r="T3" s="245"/>
      <c r="U3" s="243"/>
      <c r="V3" s="244"/>
      <c r="W3" s="246"/>
      <c r="X3" s="243"/>
      <c r="Y3" s="246"/>
      <c r="Z3" s="243"/>
      <c r="AA3" s="244"/>
      <c r="AB3" s="194"/>
      <c r="AC3" s="240"/>
      <c r="AD3" s="194"/>
      <c r="AE3" s="240"/>
      <c r="AF3" s="241"/>
      <c r="AG3" s="194"/>
      <c r="AH3" s="240"/>
      <c r="AI3" s="194"/>
      <c r="AJ3" s="240"/>
      <c r="AK3" s="241"/>
      <c r="AL3" s="194"/>
      <c r="AM3" s="240"/>
      <c r="AN3" s="194"/>
      <c r="AO3" s="240"/>
      <c r="AP3" s="241"/>
      <c r="AQ3" s="194"/>
      <c r="AR3" s="240"/>
      <c r="AS3" s="194"/>
      <c r="AT3" s="240"/>
      <c r="AU3" s="241"/>
      <c r="AV3" s="194"/>
      <c r="AW3" s="240"/>
      <c r="AX3" s="194"/>
      <c r="AY3" s="240"/>
      <c r="AZ3" s="241"/>
      <c r="BA3" s="194"/>
      <c r="BB3" s="240"/>
      <c r="BC3" s="194"/>
      <c r="BD3" s="240"/>
      <c r="BE3" s="241"/>
      <c r="BF3" s="194"/>
      <c r="BG3" s="240"/>
      <c r="BH3" s="194"/>
      <c r="BI3" s="240"/>
      <c r="BJ3" s="241"/>
      <c r="BK3" s="8"/>
    </row>
    <row r="4" customFormat="false" ht="33.75" hidden="false" customHeight="true" outlineLevel="0" collapsed="false">
      <c r="A4" s="13"/>
      <c r="B4" s="38" t="s">
        <v>205</v>
      </c>
      <c r="C4" s="38"/>
      <c r="D4" s="38"/>
      <c r="E4" s="38"/>
      <c r="F4" s="38"/>
      <c r="G4" s="38"/>
      <c r="H4" s="38"/>
      <c r="I4" s="38"/>
      <c r="J4" s="251" t="s">
        <v>206</v>
      </c>
      <c r="K4" s="251"/>
      <c r="L4" s="251"/>
      <c r="M4" s="245"/>
      <c r="N4" s="243"/>
      <c r="O4" s="245"/>
      <c r="P4" s="243"/>
      <c r="Q4" s="244"/>
      <c r="R4" s="245"/>
      <c r="S4" s="243"/>
      <c r="T4" s="245"/>
      <c r="U4" s="243"/>
      <c r="V4" s="245"/>
      <c r="W4" s="245"/>
      <c r="X4" s="245"/>
      <c r="Y4" s="245"/>
      <c r="Z4" s="245"/>
      <c r="AA4" s="245"/>
      <c r="AB4" s="246"/>
      <c r="AC4" s="240"/>
      <c r="AD4" s="194"/>
      <c r="AE4" s="240"/>
      <c r="AF4" s="241"/>
      <c r="AG4" s="194"/>
      <c r="AH4" s="240"/>
      <c r="AI4" s="194"/>
      <c r="AJ4" s="240"/>
      <c r="AK4" s="241"/>
      <c r="AL4" s="194"/>
      <c r="AM4" s="240"/>
      <c r="AN4" s="194"/>
      <c r="AO4" s="240"/>
      <c r="AP4" s="241"/>
      <c r="AQ4" s="194"/>
      <c r="AR4" s="240"/>
      <c r="AS4" s="194"/>
      <c r="AT4" s="240"/>
      <c r="AU4" s="241"/>
      <c r="AV4" s="194"/>
      <c r="AW4" s="240"/>
      <c r="AX4" s="194"/>
      <c r="AY4" s="240"/>
      <c r="AZ4" s="241"/>
      <c r="BA4" s="194"/>
      <c r="BB4" s="240"/>
      <c r="BC4" s="194"/>
      <c r="BD4" s="240"/>
      <c r="BE4" s="241"/>
      <c r="BF4" s="194"/>
      <c r="BG4" s="240"/>
      <c r="BH4" s="194"/>
      <c r="BI4" s="240"/>
      <c r="BJ4" s="241"/>
      <c r="BK4" s="8"/>
    </row>
    <row r="5" customFormat="false" ht="15.75" hidden="false" customHeight="true" outlineLevel="0" collapsed="false">
      <c r="A5" s="252" t="s">
        <v>11</v>
      </c>
      <c r="B5" s="253" t="str">
        <f aca="false">IF(COVERPAGE!S3=0,"",COVERPAGE!S3)</f>
        <v>SECOND SEMESTER SY 2024-2025</v>
      </c>
      <c r="C5" s="13"/>
      <c r="D5" s="13"/>
      <c r="E5" s="13"/>
      <c r="F5" s="13"/>
      <c r="G5" s="13"/>
      <c r="H5" s="13"/>
      <c r="I5" s="13"/>
      <c r="J5" s="254" t="s">
        <v>65</v>
      </c>
      <c r="K5" s="255" t="n">
        <f aca="false">IF(Q16=0,"",Q16)</f>
        <v>1</v>
      </c>
      <c r="L5" s="256" t="str">
        <f aca="false">IF(K5&lt;&gt;"",IFERROR(IF(K5&gt;=0.6,"Y","N"),""),"")</f>
        <v>Y</v>
      </c>
      <c r="M5" s="257" t="s">
        <v>35</v>
      </c>
      <c r="N5" s="258"/>
      <c r="O5" s="257" t="s">
        <v>42</v>
      </c>
      <c r="P5" s="258"/>
      <c r="Q5" s="257"/>
      <c r="R5" s="257"/>
      <c r="S5" s="258"/>
      <c r="T5" s="244"/>
      <c r="U5" s="240"/>
      <c r="V5" s="259" t="s">
        <v>162</v>
      </c>
      <c r="W5" s="248" t="n">
        <v>0.1</v>
      </c>
      <c r="X5" s="248" t="s">
        <v>13</v>
      </c>
      <c r="Y5" s="248" t="s">
        <v>16</v>
      </c>
      <c r="Z5" s="245"/>
      <c r="AA5" s="245"/>
      <c r="AB5" s="246"/>
      <c r="AC5" s="260"/>
      <c r="AD5" s="194"/>
      <c r="AE5" s="240"/>
      <c r="AF5" s="241"/>
      <c r="AG5" s="194"/>
      <c r="AH5" s="240"/>
      <c r="AI5" s="194"/>
      <c r="AJ5" s="240"/>
      <c r="AK5" s="241"/>
      <c r="AL5" s="194"/>
      <c r="AM5" s="240"/>
      <c r="AN5" s="194"/>
      <c r="AO5" s="240"/>
      <c r="AP5" s="241"/>
      <c r="AQ5" s="194"/>
      <c r="AR5" s="240"/>
      <c r="AS5" s="194"/>
      <c r="AT5" s="240"/>
      <c r="AU5" s="241"/>
      <c r="AV5" s="194"/>
      <c r="AW5" s="240"/>
      <c r="AX5" s="194"/>
      <c r="AY5" s="240"/>
      <c r="AZ5" s="241"/>
      <c r="BA5" s="194"/>
      <c r="BB5" s="240"/>
      <c r="BC5" s="194"/>
      <c r="BD5" s="240"/>
      <c r="BE5" s="241"/>
      <c r="BF5" s="194"/>
      <c r="BG5" s="240"/>
      <c r="BH5" s="194"/>
      <c r="BI5" s="240"/>
      <c r="BJ5" s="241"/>
      <c r="BK5" s="8"/>
    </row>
    <row r="6" customFormat="false" ht="15.75" hidden="false" customHeight="true" outlineLevel="0" collapsed="false">
      <c r="A6" s="252" t="s">
        <v>14</v>
      </c>
      <c r="B6" s="261" t="str">
        <f aca="false">IF(COVERPAGE!S4=0,"",COVERPAGE!S4)</f>
        <v/>
      </c>
      <c r="C6" s="13"/>
      <c r="D6" s="262" t="s">
        <v>207</v>
      </c>
      <c r="E6" s="262"/>
      <c r="F6" s="262"/>
      <c r="G6" s="262"/>
      <c r="H6" s="262"/>
      <c r="I6" s="13"/>
      <c r="J6" s="254" t="s">
        <v>66</v>
      </c>
      <c r="K6" s="255" t="n">
        <f aca="false">IF(V16=0,"",V16)</f>
        <v>0.875</v>
      </c>
      <c r="L6" s="256" t="str">
        <f aca="false">IF(K6&lt;&gt;"",IFERROR(IF(K6&gt;=0.6,"Y","N"),""),"")</f>
        <v>Y</v>
      </c>
      <c r="M6" s="263" t="n">
        <v>0</v>
      </c>
      <c r="N6" s="264"/>
      <c r="O6" s="259" t="n">
        <v>2</v>
      </c>
      <c r="P6" s="265" t="s">
        <v>208</v>
      </c>
      <c r="Q6" s="259"/>
      <c r="R6" s="259"/>
      <c r="S6" s="265"/>
      <c r="T6" s="244"/>
      <c r="U6" s="240"/>
      <c r="V6" s="259" t="s">
        <v>163</v>
      </c>
      <c r="W6" s="245" t="n">
        <v>0.2</v>
      </c>
      <c r="X6" s="245" t="n">
        <v>80</v>
      </c>
      <c r="Y6" s="245" t="n">
        <v>60</v>
      </c>
      <c r="Z6" s="245"/>
      <c r="AA6" s="245"/>
      <c r="AB6" s="246"/>
      <c r="AC6" s="260"/>
      <c r="AD6" s="194"/>
      <c r="AE6" s="240"/>
      <c r="AF6" s="241"/>
      <c r="AG6" s="194"/>
      <c r="AH6" s="240"/>
      <c r="AI6" s="194"/>
      <c r="AJ6" s="240"/>
      <c r="AK6" s="241"/>
      <c r="AL6" s="194"/>
      <c r="AM6" s="240"/>
      <c r="AN6" s="194"/>
      <c r="AO6" s="240"/>
      <c r="AP6" s="241"/>
      <c r="AQ6" s="194"/>
      <c r="AR6" s="240"/>
      <c r="AS6" s="194"/>
      <c r="AT6" s="240"/>
      <c r="AU6" s="241"/>
      <c r="AV6" s="194"/>
      <c r="AW6" s="240"/>
      <c r="AX6" s="194"/>
      <c r="AY6" s="240"/>
      <c r="AZ6" s="241"/>
      <c r="BA6" s="194"/>
      <c r="BB6" s="240"/>
      <c r="BC6" s="194"/>
      <c r="BD6" s="240"/>
      <c r="BE6" s="241"/>
      <c r="BF6" s="194"/>
      <c r="BG6" s="240"/>
      <c r="BH6" s="194"/>
      <c r="BI6" s="240"/>
      <c r="BJ6" s="241"/>
      <c r="BK6" s="8"/>
    </row>
    <row r="7" customFormat="false" ht="15.75" hidden="false" customHeight="true" outlineLevel="0" collapsed="false">
      <c r="A7" s="252" t="s">
        <v>17</v>
      </c>
      <c r="B7" s="261" t="str">
        <f aca="false">IF(COVERPAGE!S5=0,"",COVERPAGE!S5)</f>
        <v/>
      </c>
      <c r="C7" s="13"/>
      <c r="D7" s="266" t="n">
        <f aca="false">IFERROR(P339,"")</f>
        <v>2.86666666666667</v>
      </c>
      <c r="E7" s="266"/>
      <c r="F7" s="267" t="str">
        <f aca="false">IF(D7="","",IF(AND(D7&gt;=M6,D7&lt;O6),P6,IF(AND(D7&gt;=M7,D7&lt;O7),P7,IF(D73&gt;=M8,P8,""))))</f>
        <v>Moderate attainment</v>
      </c>
      <c r="G7" s="267"/>
      <c r="H7" s="267"/>
      <c r="I7" s="13"/>
      <c r="J7" s="254" t="s">
        <v>67</v>
      </c>
      <c r="K7" s="255" t="n">
        <f aca="false">IF(AA16=0,"",AA16)</f>
        <v>1</v>
      </c>
      <c r="L7" s="256" t="str">
        <f aca="false">IF(K7&lt;&gt;"",IFERROR(IF(K7&gt;=0.6,"Y","N"),""),"")</f>
        <v>Y</v>
      </c>
      <c r="M7" s="263" t="n">
        <v>2</v>
      </c>
      <c r="N7" s="264"/>
      <c r="O7" s="259" t="n">
        <v>3</v>
      </c>
      <c r="P7" s="268" t="s">
        <v>209</v>
      </c>
      <c r="Q7" s="269"/>
      <c r="R7" s="269"/>
      <c r="S7" s="268"/>
      <c r="T7" s="244"/>
      <c r="U7" s="240"/>
      <c r="V7" s="259" t="s">
        <v>164</v>
      </c>
      <c r="W7" s="245" t="n">
        <v>0.3</v>
      </c>
      <c r="X7" s="245" t="n">
        <v>20</v>
      </c>
      <c r="Y7" s="245" t="n">
        <v>40</v>
      </c>
      <c r="Z7" s="245"/>
      <c r="AA7" s="245"/>
      <c r="AB7" s="246"/>
      <c r="AC7" s="260"/>
      <c r="AD7" s="194"/>
      <c r="AE7" s="240"/>
      <c r="AF7" s="241"/>
      <c r="AG7" s="194"/>
      <c r="AH7" s="240"/>
      <c r="AI7" s="194"/>
      <c r="AJ7" s="240"/>
      <c r="AK7" s="241"/>
      <c r="AL7" s="194"/>
      <c r="AM7" s="240"/>
      <c r="AN7" s="194"/>
      <c r="AO7" s="240"/>
      <c r="AP7" s="241"/>
      <c r="AQ7" s="194"/>
      <c r="AR7" s="240"/>
      <c r="AS7" s="194"/>
      <c r="AT7" s="240"/>
      <c r="AU7" s="241"/>
      <c r="AV7" s="194"/>
      <c r="AW7" s="240"/>
      <c r="AX7" s="194"/>
      <c r="AY7" s="240"/>
      <c r="AZ7" s="241"/>
      <c r="BA7" s="194"/>
      <c r="BB7" s="240"/>
      <c r="BC7" s="194"/>
      <c r="BD7" s="240"/>
      <c r="BE7" s="241"/>
      <c r="BF7" s="194"/>
      <c r="BG7" s="240"/>
      <c r="BH7" s="194"/>
      <c r="BI7" s="240"/>
      <c r="BJ7" s="241"/>
      <c r="BK7" s="8"/>
    </row>
    <row r="8" customFormat="false" ht="15.75" hidden="false" customHeight="true" outlineLevel="0" collapsed="false">
      <c r="A8" s="252" t="s">
        <v>18</v>
      </c>
      <c r="B8" s="261" t="str">
        <f aca="false">IF(COVERPAGE!S6=0,"",COVERPAGE!S6)</f>
        <v>LECTURE</v>
      </c>
      <c r="C8" s="13"/>
      <c r="D8" s="266"/>
      <c r="E8" s="266"/>
      <c r="F8" s="267"/>
      <c r="G8" s="267"/>
      <c r="H8" s="267"/>
      <c r="I8" s="13"/>
      <c r="J8" s="254" t="s">
        <v>68</v>
      </c>
      <c r="K8" s="255" t="n">
        <f aca="false">IF(AF16=0,"",AF16)</f>
        <v>0.875</v>
      </c>
      <c r="L8" s="256" t="str">
        <f aca="false">IF(K8&lt;&gt;"",IFERROR(IF(K8&gt;=0.6,"Y","N"),""),"")</f>
        <v>Y</v>
      </c>
      <c r="M8" s="263" t="n">
        <v>3</v>
      </c>
      <c r="N8" s="264"/>
      <c r="O8" s="259"/>
      <c r="P8" s="265" t="s">
        <v>210</v>
      </c>
      <c r="Q8" s="259"/>
      <c r="R8" s="259"/>
      <c r="S8" s="265"/>
      <c r="T8" s="244"/>
      <c r="U8" s="240"/>
      <c r="V8" s="245"/>
      <c r="W8" s="245" t="n">
        <v>0.4</v>
      </c>
      <c r="X8" s="245"/>
      <c r="Y8" s="245"/>
      <c r="Z8" s="245"/>
      <c r="AA8" s="245"/>
      <c r="AB8" s="246"/>
      <c r="AC8" s="260"/>
      <c r="AD8" s="194"/>
      <c r="AE8" s="240"/>
      <c r="AF8" s="241"/>
      <c r="AG8" s="194"/>
      <c r="AH8" s="240"/>
      <c r="AI8" s="194"/>
      <c r="AJ8" s="240"/>
      <c r="AK8" s="241"/>
      <c r="AL8" s="194"/>
      <c r="AM8" s="240"/>
      <c r="AN8" s="194"/>
      <c r="AO8" s="240"/>
      <c r="AP8" s="241"/>
      <c r="AQ8" s="194"/>
      <c r="AR8" s="240"/>
      <c r="AS8" s="194"/>
      <c r="AT8" s="240"/>
      <c r="AU8" s="241"/>
      <c r="AV8" s="194"/>
      <c r="AW8" s="240"/>
      <c r="AX8" s="194"/>
      <c r="AY8" s="240"/>
      <c r="AZ8" s="241"/>
      <c r="BA8" s="194"/>
      <c r="BB8" s="240"/>
      <c r="BC8" s="194"/>
      <c r="BD8" s="240"/>
      <c r="BE8" s="241"/>
      <c r="BF8" s="194"/>
      <c r="BG8" s="240"/>
      <c r="BH8" s="194"/>
      <c r="BI8" s="240"/>
      <c r="BJ8" s="241"/>
      <c r="BK8" s="8"/>
    </row>
    <row r="9" customFormat="false" ht="15.75" hidden="false" customHeight="true" outlineLevel="0" collapsed="false">
      <c r="A9" s="252" t="s">
        <v>20</v>
      </c>
      <c r="B9" s="261" t="str">
        <f aca="false">IF(COVERPAGE!S7=0,"",COVERPAGE!S7)</f>
        <v/>
      </c>
      <c r="C9" s="13"/>
      <c r="D9" s="266"/>
      <c r="E9" s="266"/>
      <c r="F9" s="267"/>
      <c r="G9" s="267"/>
      <c r="H9" s="267"/>
      <c r="I9" s="13"/>
      <c r="J9" s="254" t="s">
        <v>69</v>
      </c>
      <c r="K9" s="255" t="n">
        <f aca="false">IF(AK16=0,"",AK16)</f>
        <v>0.875</v>
      </c>
      <c r="L9" s="256" t="str">
        <f aca="false">IF(K9&lt;&gt;"",IFERROR(IF(K9&gt;=0.6,"Y","N"),""),"")</f>
        <v>Y</v>
      </c>
      <c r="M9" s="8"/>
      <c r="N9" s="240"/>
      <c r="O9" s="8"/>
      <c r="P9" s="243"/>
      <c r="Q9" s="244"/>
      <c r="R9" s="245"/>
      <c r="S9" s="243"/>
      <c r="T9" s="245"/>
      <c r="U9" s="243"/>
      <c r="V9" s="245"/>
      <c r="W9" s="245" t="n">
        <v>0.5</v>
      </c>
      <c r="X9" s="245"/>
      <c r="Y9" s="245"/>
      <c r="Z9" s="245"/>
      <c r="AA9" s="245"/>
      <c r="AB9" s="246"/>
      <c r="AC9" s="240"/>
      <c r="AD9" s="194"/>
      <c r="AE9" s="240"/>
      <c r="AF9" s="241"/>
      <c r="AG9" s="194"/>
      <c r="AH9" s="240"/>
      <c r="AI9" s="194"/>
      <c r="AJ9" s="240"/>
      <c r="AK9" s="241"/>
      <c r="AL9" s="194"/>
      <c r="AM9" s="240"/>
      <c r="AN9" s="194"/>
      <c r="AO9" s="240"/>
      <c r="AP9" s="241"/>
      <c r="AQ9" s="194"/>
      <c r="AR9" s="240"/>
      <c r="AS9" s="194"/>
      <c r="AT9" s="240"/>
      <c r="AU9" s="241"/>
      <c r="AV9" s="194"/>
      <c r="AW9" s="240"/>
      <c r="AX9" s="194"/>
      <c r="AY9" s="240"/>
      <c r="AZ9" s="241"/>
      <c r="BA9" s="194"/>
      <c r="BB9" s="240"/>
      <c r="BC9" s="194"/>
      <c r="BD9" s="240"/>
      <c r="BE9" s="241"/>
      <c r="BF9" s="194"/>
      <c r="BG9" s="240"/>
      <c r="BH9" s="194"/>
      <c r="BI9" s="240"/>
      <c r="BJ9" s="241"/>
      <c r="BK9" s="8"/>
    </row>
    <row r="10" customFormat="false" ht="15.75" hidden="false" customHeight="true" outlineLevel="0" collapsed="false">
      <c r="A10" s="252" t="s">
        <v>21</v>
      </c>
      <c r="B10" s="270" t="n">
        <f aca="false">IF(COVERPAGE!S8=0,"",COVERPAGE!S8)</f>
        <v>8</v>
      </c>
      <c r="C10" s="13"/>
      <c r="D10" s="13"/>
      <c r="E10" s="13"/>
      <c r="F10" s="13"/>
      <c r="G10" s="13"/>
      <c r="H10" s="13"/>
      <c r="I10" s="13"/>
      <c r="J10" s="254" t="s">
        <v>70</v>
      </c>
      <c r="K10" s="255" t="str">
        <f aca="false">IF(AP16=0,"",AP16)</f>
        <v/>
      </c>
      <c r="L10" s="256" t="str">
        <f aca="false">IF(K10&lt;&gt;"",IFERROR(IF(K10&gt;=0.6,"Y","N"),""),"")</f>
        <v/>
      </c>
      <c r="M10" s="8"/>
      <c r="N10" s="240"/>
      <c r="O10" s="8" t="s">
        <v>211</v>
      </c>
      <c r="P10" s="271" t="n">
        <f aca="false">COVERPAGE!S11</f>
        <v>0.6</v>
      </c>
      <c r="Q10" s="241"/>
      <c r="R10" s="8"/>
      <c r="S10" s="240"/>
      <c r="T10" s="8"/>
      <c r="U10" s="240"/>
      <c r="V10" s="245"/>
      <c r="W10" s="245" t="n">
        <v>0.6</v>
      </c>
      <c r="X10" s="245"/>
      <c r="Y10" s="245"/>
      <c r="Z10" s="245"/>
      <c r="AA10" s="245"/>
      <c r="AB10" s="246"/>
      <c r="AC10" s="240"/>
      <c r="AD10" s="194"/>
      <c r="AE10" s="240"/>
      <c r="AF10" s="241"/>
      <c r="AG10" s="194"/>
      <c r="AH10" s="240"/>
      <c r="AI10" s="194"/>
      <c r="AJ10" s="240"/>
      <c r="AK10" s="241"/>
      <c r="AL10" s="194"/>
      <c r="AM10" s="240"/>
      <c r="AN10" s="194"/>
      <c r="AO10" s="240"/>
      <c r="AP10" s="241"/>
      <c r="AQ10" s="194"/>
      <c r="AR10" s="240"/>
      <c r="AS10" s="194"/>
      <c r="AT10" s="240"/>
      <c r="AU10" s="241"/>
      <c r="AV10" s="194"/>
      <c r="AW10" s="240"/>
      <c r="AX10" s="194"/>
      <c r="AY10" s="240"/>
      <c r="AZ10" s="241"/>
      <c r="BA10" s="194"/>
      <c r="BB10" s="240"/>
      <c r="BC10" s="194"/>
      <c r="BD10" s="240"/>
      <c r="BE10" s="241"/>
      <c r="BF10" s="194"/>
      <c r="BG10" s="240"/>
      <c r="BH10" s="194"/>
      <c r="BI10" s="240"/>
      <c r="BJ10" s="241"/>
      <c r="BK10" s="8"/>
    </row>
    <row r="11" customFormat="false" ht="15.75" hidden="false" customHeight="true" outlineLevel="0" collapsed="false">
      <c r="A11" s="252" t="s">
        <v>23</v>
      </c>
      <c r="B11" s="261" t="str">
        <f aca="false">IF(COVERPAGE!S9=0,"",COVERPAGE!S9)</f>
        <v>60-40</v>
      </c>
      <c r="C11" s="13"/>
      <c r="D11" s="13"/>
      <c r="E11" s="13"/>
      <c r="F11" s="13"/>
      <c r="G11" s="13"/>
      <c r="H11" s="13"/>
      <c r="I11" s="13"/>
      <c r="J11" s="254" t="s">
        <v>71</v>
      </c>
      <c r="K11" s="255" t="str">
        <f aca="false">IF(AU16=0,"",AU16)</f>
        <v/>
      </c>
      <c r="L11" s="256" t="str">
        <f aca="false">IF(K11&lt;&gt;"",IFERROR(IF(K11&gt;=0.6,"Y","N"),""),"")</f>
        <v/>
      </c>
      <c r="M11" s="8"/>
      <c r="N11" s="240"/>
      <c r="O11" s="8"/>
      <c r="P11" s="240"/>
      <c r="Q11" s="241"/>
      <c r="R11" s="8"/>
      <c r="S11" s="240"/>
      <c r="T11" s="8"/>
      <c r="U11" s="240"/>
      <c r="V11" s="245"/>
      <c r="W11" s="245"/>
      <c r="X11" s="245"/>
      <c r="Y11" s="245"/>
      <c r="Z11" s="245"/>
      <c r="AA11" s="245"/>
      <c r="AB11" s="246"/>
      <c r="AC11" s="240"/>
      <c r="AD11" s="194"/>
      <c r="AE11" s="240"/>
      <c r="AF11" s="241"/>
      <c r="AG11" s="194"/>
      <c r="AH11" s="240"/>
      <c r="AI11" s="194"/>
      <c r="AJ11" s="240"/>
      <c r="AK11" s="241"/>
      <c r="AL11" s="194"/>
      <c r="AM11" s="240"/>
      <c r="AN11" s="194"/>
      <c r="AO11" s="240"/>
      <c r="AP11" s="241"/>
      <c r="AQ11" s="194"/>
      <c r="AR11" s="240"/>
      <c r="AS11" s="194"/>
      <c r="AT11" s="240"/>
      <c r="AU11" s="241"/>
      <c r="AV11" s="194"/>
      <c r="AW11" s="240"/>
      <c r="AX11" s="194"/>
      <c r="AY11" s="240"/>
      <c r="AZ11" s="241"/>
      <c r="BA11" s="194"/>
      <c r="BB11" s="240"/>
      <c r="BC11" s="194"/>
      <c r="BD11" s="240"/>
      <c r="BE11" s="241"/>
      <c r="BF11" s="194"/>
      <c r="BG11" s="240"/>
      <c r="BH11" s="194"/>
      <c r="BI11" s="240"/>
      <c r="BJ11" s="241"/>
      <c r="BK11" s="8"/>
    </row>
    <row r="12" customFormat="false" ht="15.75" hidden="false" customHeight="true" outlineLevel="0" collapsed="false">
      <c r="A12" s="252" t="s">
        <v>25</v>
      </c>
      <c r="B12" s="261" t="str">
        <f aca="false">IF(COVERPAGE!S10=0,"",COVERPAGE!S10)</f>
        <v/>
      </c>
      <c r="C12" s="13"/>
      <c r="D12" s="13"/>
      <c r="E12" s="13"/>
      <c r="F12" s="13"/>
      <c r="G12" s="13"/>
      <c r="H12" s="13"/>
      <c r="I12" s="13"/>
      <c r="J12" s="254" t="s">
        <v>72</v>
      </c>
      <c r="K12" s="255" t="str">
        <f aca="false">IF(AZ16=0,"",AZ16)</f>
        <v/>
      </c>
      <c r="L12" s="256" t="str">
        <f aca="false">IF(K12&lt;&gt;"",IFERROR(IF(K12&gt;=0.6,"Y","N"),""),"")</f>
        <v/>
      </c>
      <c r="M12" s="8"/>
      <c r="N12" s="240"/>
      <c r="O12" s="8"/>
      <c r="P12" s="240"/>
      <c r="Q12" s="241"/>
      <c r="R12" s="8"/>
      <c r="S12" s="240"/>
      <c r="T12" s="8"/>
      <c r="U12" s="240"/>
      <c r="V12" s="241"/>
      <c r="W12" s="194"/>
      <c r="X12" s="240"/>
      <c r="Y12" s="194"/>
      <c r="Z12" s="240"/>
      <c r="AA12" s="241"/>
      <c r="AB12" s="194"/>
      <c r="AC12" s="240"/>
      <c r="AD12" s="194"/>
      <c r="AE12" s="240"/>
      <c r="AF12" s="241"/>
      <c r="AG12" s="194"/>
      <c r="AH12" s="240"/>
      <c r="AI12" s="194"/>
      <c r="AJ12" s="240"/>
      <c r="AK12" s="241"/>
      <c r="AL12" s="194"/>
      <c r="AM12" s="240"/>
      <c r="AN12" s="194"/>
      <c r="AO12" s="240"/>
      <c r="AP12" s="241"/>
      <c r="AQ12" s="194"/>
      <c r="AR12" s="240"/>
      <c r="AS12" s="194"/>
      <c r="AT12" s="240"/>
      <c r="AU12" s="241"/>
      <c r="AV12" s="194"/>
      <c r="AW12" s="240"/>
      <c r="AX12" s="194"/>
      <c r="AY12" s="240"/>
      <c r="AZ12" s="241"/>
      <c r="BA12" s="194"/>
      <c r="BB12" s="240"/>
      <c r="BC12" s="194"/>
      <c r="BD12" s="240"/>
      <c r="BE12" s="241"/>
      <c r="BF12" s="194"/>
      <c r="BG12" s="240"/>
      <c r="BH12" s="194"/>
      <c r="BI12" s="240"/>
      <c r="BJ12" s="241"/>
      <c r="BK12" s="8"/>
    </row>
    <row r="13" customFormat="false" ht="15.75" hidden="false" customHeight="true" outlineLevel="0" collapsed="false">
      <c r="A13" s="252" t="s">
        <v>212</v>
      </c>
      <c r="B13" s="272" t="s">
        <v>164</v>
      </c>
      <c r="C13" s="13"/>
      <c r="D13" s="13"/>
      <c r="E13" s="13"/>
      <c r="F13" s="13"/>
      <c r="G13" s="13"/>
      <c r="H13" s="13"/>
      <c r="I13" s="13"/>
      <c r="J13" s="254" t="s">
        <v>73</v>
      </c>
      <c r="K13" s="255" t="str">
        <f aca="false">IF(BE16=0,"",BE16)</f>
        <v/>
      </c>
      <c r="L13" s="256" t="str">
        <f aca="false">IF(K13&lt;&gt;"",IFERROR(IF(K13&gt;=0.6,"Y","N"),""),"")</f>
        <v/>
      </c>
      <c r="M13" s="8"/>
      <c r="N13" s="240"/>
      <c r="O13" s="8"/>
      <c r="P13" s="240"/>
      <c r="Q13" s="241"/>
      <c r="R13" s="8"/>
      <c r="S13" s="240"/>
      <c r="T13" s="8"/>
      <c r="U13" s="240"/>
      <c r="V13" s="241"/>
      <c r="W13" s="194"/>
      <c r="X13" s="240"/>
      <c r="Y13" s="194"/>
      <c r="Z13" s="240"/>
      <c r="AA13" s="241"/>
      <c r="AB13" s="194"/>
      <c r="AC13" s="240"/>
      <c r="AD13" s="194"/>
      <c r="AE13" s="240"/>
      <c r="AF13" s="241"/>
      <c r="AG13" s="194"/>
      <c r="AH13" s="240"/>
      <c r="AI13" s="194"/>
      <c r="AJ13" s="240"/>
      <c r="AK13" s="241"/>
      <c r="AL13" s="194"/>
      <c r="AM13" s="240"/>
      <c r="AN13" s="194"/>
      <c r="AO13" s="240"/>
      <c r="AP13" s="241"/>
      <c r="AQ13" s="194"/>
      <c r="AR13" s="240"/>
      <c r="AS13" s="194"/>
      <c r="AT13" s="240"/>
      <c r="AU13" s="241"/>
      <c r="AV13" s="194"/>
      <c r="AW13" s="240"/>
      <c r="AX13" s="194"/>
      <c r="AY13" s="240"/>
      <c r="AZ13" s="241"/>
      <c r="BA13" s="194"/>
      <c r="BB13" s="240"/>
      <c r="BC13" s="194"/>
      <c r="BD13" s="240"/>
      <c r="BE13" s="241"/>
      <c r="BF13" s="194"/>
      <c r="BG13" s="240"/>
      <c r="BH13" s="194"/>
      <c r="BI13" s="240"/>
      <c r="BJ13" s="241"/>
      <c r="BK13" s="8"/>
    </row>
    <row r="14" customFormat="false" ht="15.75" hidden="false" customHeight="true" outlineLevel="0" collapsed="false">
      <c r="A14" s="252" t="s">
        <v>213</v>
      </c>
      <c r="B14" s="273" t="n">
        <f aca="true">TODAY()</f>
        <v>46224</v>
      </c>
      <c r="C14" s="13"/>
      <c r="D14" s="13"/>
      <c r="E14" s="13"/>
      <c r="F14" s="13"/>
      <c r="G14" s="13"/>
      <c r="H14" s="13"/>
      <c r="I14" s="13"/>
      <c r="J14" s="274" t="s">
        <v>74</v>
      </c>
      <c r="K14" s="275" t="str">
        <f aca="false">IF(BJ16=0,"",BJ16)</f>
        <v/>
      </c>
      <c r="L14" s="276" t="str">
        <f aca="false">IF(K14&lt;&gt;"",IFERROR(IF(K14&gt;=0.6,"Y","N"),""),"")</f>
        <v/>
      </c>
      <c r="M14" s="8"/>
      <c r="N14" s="240"/>
      <c r="O14" s="8"/>
      <c r="P14" s="240"/>
      <c r="Q14" s="241"/>
      <c r="R14" s="8"/>
      <c r="S14" s="240"/>
      <c r="T14" s="8"/>
      <c r="U14" s="240"/>
      <c r="V14" s="241"/>
      <c r="W14" s="194"/>
      <c r="X14" s="240"/>
      <c r="Y14" s="194"/>
      <c r="Z14" s="240"/>
      <c r="AA14" s="241"/>
      <c r="AB14" s="194"/>
      <c r="AC14" s="240"/>
      <c r="AD14" s="194"/>
      <c r="AE14" s="240"/>
      <c r="AF14" s="241"/>
      <c r="AG14" s="194"/>
      <c r="AH14" s="240"/>
      <c r="AI14" s="194"/>
      <c r="AJ14" s="240"/>
      <c r="AK14" s="241"/>
      <c r="AL14" s="194"/>
      <c r="AM14" s="240"/>
      <c r="AN14" s="194"/>
      <c r="AO14" s="240"/>
      <c r="AP14" s="241"/>
      <c r="AQ14" s="194"/>
      <c r="AR14" s="240"/>
      <c r="AS14" s="194"/>
      <c r="AT14" s="240"/>
      <c r="AU14" s="241"/>
      <c r="AV14" s="194"/>
      <c r="AW14" s="240"/>
      <c r="AX14" s="194"/>
      <c r="AY14" s="240"/>
      <c r="AZ14" s="241"/>
      <c r="BA14" s="194"/>
      <c r="BB14" s="240"/>
      <c r="BC14" s="194"/>
      <c r="BD14" s="240"/>
      <c r="BE14" s="241"/>
      <c r="BF14" s="194"/>
      <c r="BG14" s="240"/>
      <c r="BH14" s="194"/>
      <c r="BI14" s="240"/>
      <c r="BJ14" s="241"/>
      <c r="BK14" s="8"/>
    </row>
    <row r="15" customFormat="false" ht="15.75" hidden="false" customHeight="true" outlineLevel="0" collapsed="false">
      <c r="A15" s="13"/>
      <c r="B15" s="13"/>
      <c r="C15" s="13"/>
      <c r="D15" s="13"/>
      <c r="E15" s="13"/>
      <c r="F15" s="13"/>
      <c r="G15" s="13"/>
      <c r="H15" s="13"/>
      <c r="I15" s="13"/>
      <c r="J15" s="13"/>
      <c r="K15" s="13"/>
      <c r="L15" s="13"/>
      <c r="M15" s="8"/>
      <c r="N15" s="240"/>
      <c r="O15" s="8"/>
      <c r="P15" s="240"/>
      <c r="Q15" s="241"/>
      <c r="R15" s="8"/>
      <c r="S15" s="240"/>
      <c r="T15" s="8"/>
      <c r="U15" s="240"/>
      <c r="V15" s="241"/>
      <c r="W15" s="194"/>
      <c r="X15" s="240"/>
      <c r="Y15" s="194"/>
      <c r="Z15" s="240"/>
      <c r="AA15" s="241"/>
      <c r="AB15" s="194"/>
      <c r="AC15" s="240"/>
      <c r="AD15" s="194"/>
      <c r="AE15" s="240"/>
      <c r="AF15" s="241"/>
      <c r="AG15" s="194"/>
      <c r="AH15" s="240"/>
      <c r="AI15" s="194"/>
      <c r="AJ15" s="240"/>
      <c r="AK15" s="241"/>
      <c r="AL15" s="194"/>
      <c r="AM15" s="240"/>
      <c r="AN15" s="194"/>
      <c r="AO15" s="240"/>
      <c r="AP15" s="241"/>
      <c r="AQ15" s="194"/>
      <c r="AR15" s="240"/>
      <c r="AS15" s="194"/>
      <c r="AT15" s="240"/>
      <c r="AU15" s="241"/>
      <c r="AV15" s="194"/>
      <c r="AW15" s="240"/>
      <c r="AX15" s="194"/>
      <c r="AY15" s="240"/>
      <c r="AZ15" s="241"/>
      <c r="BA15" s="194"/>
      <c r="BB15" s="240"/>
      <c r="BC15" s="194"/>
      <c r="BD15" s="240"/>
      <c r="BE15" s="241"/>
      <c r="BF15" s="194"/>
      <c r="BG15" s="240"/>
      <c r="BH15" s="194"/>
      <c r="BI15" s="240"/>
      <c r="BJ15" s="241"/>
      <c r="BK15" s="8"/>
    </row>
    <row r="16" customFormat="false" ht="15.75" hidden="false" customHeight="true" outlineLevel="0" collapsed="false">
      <c r="A16" s="215" t="s">
        <v>96</v>
      </c>
      <c r="B16" s="46" t="s">
        <v>97</v>
      </c>
      <c r="C16" s="216" t="str">
        <f aca="false">IF(B13="Prelim","PRELIM",IF(B13="Midterm","MIDTERM",IF(B13="Final","FINAL","")))</f>
        <v>FINAL</v>
      </c>
      <c r="D16" s="216"/>
      <c r="E16" s="216"/>
      <c r="F16" s="216"/>
      <c r="G16" s="217" t="s">
        <v>197</v>
      </c>
      <c r="H16" s="218" t="str">
        <f aca="false">IF(B8="LECTURE", "EXAM", "OUTPUT")</f>
        <v>EXAM</v>
      </c>
      <c r="I16" s="217" t="s">
        <v>198</v>
      </c>
      <c r="J16" s="220" t="s">
        <v>199</v>
      </c>
      <c r="K16" s="277" t="s">
        <v>202</v>
      </c>
      <c r="L16" s="277"/>
      <c r="M16" s="8"/>
      <c r="N16" s="240"/>
      <c r="O16" s="8"/>
      <c r="P16" s="240" t="s">
        <v>214</v>
      </c>
      <c r="Q16" s="278" t="n">
        <f aca="false">IFERROR(Q17/B10,"")</f>
        <v>1</v>
      </c>
      <c r="R16" s="8"/>
      <c r="S16" s="240"/>
      <c r="T16" s="8"/>
      <c r="U16" s="240"/>
      <c r="V16" s="278" t="n">
        <f aca="false">IFERROR(V17/B10,"")</f>
        <v>0.875</v>
      </c>
      <c r="W16" s="194"/>
      <c r="X16" s="240"/>
      <c r="Y16" s="194"/>
      <c r="Z16" s="240"/>
      <c r="AA16" s="278" t="n">
        <f aca="false">IFERROR(AA17/B10,"")</f>
        <v>1</v>
      </c>
      <c r="AB16" s="194"/>
      <c r="AC16" s="240"/>
      <c r="AD16" s="194"/>
      <c r="AE16" s="240"/>
      <c r="AF16" s="278" t="n">
        <f aca="false">IFERROR(AF17/B10,"")</f>
        <v>0.875</v>
      </c>
      <c r="AG16" s="194"/>
      <c r="AH16" s="240"/>
      <c r="AI16" s="194"/>
      <c r="AJ16" s="240"/>
      <c r="AK16" s="278" t="n">
        <f aca="false">IFERROR(AK17/B10,"")</f>
        <v>0.875</v>
      </c>
      <c r="AL16" s="194"/>
      <c r="AM16" s="240"/>
      <c r="AN16" s="194"/>
      <c r="AO16" s="240"/>
      <c r="AP16" s="278" t="n">
        <f aca="false">IFERROR(AP17/B10,"")</f>
        <v>0</v>
      </c>
      <c r="AQ16" s="194"/>
      <c r="AR16" s="240"/>
      <c r="AS16" s="194"/>
      <c r="AT16" s="240"/>
      <c r="AU16" s="278" t="n">
        <f aca="false">IFERROR(AU17/B10,"")</f>
        <v>0</v>
      </c>
      <c r="AV16" s="194"/>
      <c r="AW16" s="240"/>
      <c r="AX16" s="194"/>
      <c r="AY16" s="240"/>
      <c r="AZ16" s="278" t="n">
        <f aca="false">IFERROR(AZ17/B10,"")</f>
        <v>0</v>
      </c>
      <c r="BA16" s="194"/>
      <c r="BB16" s="240"/>
      <c r="BC16" s="194"/>
      <c r="BD16" s="240"/>
      <c r="BE16" s="278" t="n">
        <f aca="false">IFERROR(BE17/B10,"")</f>
        <v>0</v>
      </c>
      <c r="BF16" s="194"/>
      <c r="BG16" s="240"/>
      <c r="BH16" s="194"/>
      <c r="BI16" s="240"/>
      <c r="BJ16" s="278" t="n">
        <f aca="false">IFERROR(BJ17/B10,"")</f>
        <v>0</v>
      </c>
      <c r="BK16" s="8"/>
    </row>
    <row r="17" customFormat="false" ht="15.75" hidden="false" customHeight="true" outlineLevel="0" collapsed="false">
      <c r="A17" s="215"/>
      <c r="B17" s="46"/>
      <c r="C17" s="216"/>
      <c r="D17" s="216"/>
      <c r="E17" s="216"/>
      <c r="F17" s="216"/>
      <c r="G17" s="217"/>
      <c r="H17" s="217"/>
      <c r="I17" s="217"/>
      <c r="J17" s="220"/>
      <c r="K17" s="277"/>
      <c r="L17" s="277"/>
      <c r="M17" s="8"/>
      <c r="N17" s="240"/>
      <c r="O17" s="8"/>
      <c r="P17" s="240" t="s">
        <v>215</v>
      </c>
      <c r="Q17" s="241" t="n">
        <f aca="false">COUNTIF(Q20:Q319,"Y")</f>
        <v>8</v>
      </c>
      <c r="R17" s="8"/>
      <c r="S17" s="240"/>
      <c r="T17" s="8"/>
      <c r="U17" s="240"/>
      <c r="V17" s="241" t="n">
        <f aca="false">COUNTIF(V20:V319,"Y")</f>
        <v>7</v>
      </c>
      <c r="W17" s="194"/>
      <c r="X17" s="240"/>
      <c r="Y17" s="194"/>
      <c r="Z17" s="240"/>
      <c r="AA17" s="241" t="n">
        <f aca="false">COUNTIF(AA20:AA319,"Y")</f>
        <v>8</v>
      </c>
      <c r="AB17" s="194"/>
      <c r="AC17" s="240"/>
      <c r="AD17" s="194"/>
      <c r="AE17" s="240"/>
      <c r="AF17" s="241" t="n">
        <f aca="false">COUNTIF(AF20:AF319,"Y")</f>
        <v>7</v>
      </c>
      <c r="AG17" s="194"/>
      <c r="AH17" s="240"/>
      <c r="AI17" s="194"/>
      <c r="AJ17" s="240"/>
      <c r="AK17" s="241" t="n">
        <f aca="false">COUNTIF(AK20:AK319,"Y")</f>
        <v>7</v>
      </c>
      <c r="AL17" s="194"/>
      <c r="AM17" s="240"/>
      <c r="AN17" s="194"/>
      <c r="AO17" s="240"/>
      <c r="AP17" s="241" t="n">
        <f aca="false">COUNTIF(AP20:AP319,"Y")</f>
        <v>0</v>
      </c>
      <c r="AQ17" s="194"/>
      <c r="AR17" s="240"/>
      <c r="AS17" s="194"/>
      <c r="AT17" s="240"/>
      <c r="AU17" s="241" t="n">
        <f aca="false">COUNTIF(AU20:AU319,"Y")</f>
        <v>0</v>
      </c>
      <c r="AV17" s="194"/>
      <c r="AW17" s="240"/>
      <c r="AX17" s="194"/>
      <c r="AY17" s="240"/>
      <c r="AZ17" s="241" t="n">
        <f aca="false">COUNTIF(AZ20:AZ319,"Y")</f>
        <v>0</v>
      </c>
      <c r="BA17" s="194"/>
      <c r="BB17" s="240"/>
      <c r="BC17" s="194"/>
      <c r="BD17" s="240"/>
      <c r="BE17" s="241" t="n">
        <f aca="false">COUNTIF(BE20:BE319,"Y")</f>
        <v>0</v>
      </c>
      <c r="BF17" s="194"/>
      <c r="BG17" s="240"/>
      <c r="BH17" s="194"/>
      <c r="BI17" s="240"/>
      <c r="BJ17" s="241" t="n">
        <f aca="false">COUNTIF(BJ20:BJ319,"Y")</f>
        <v>0</v>
      </c>
      <c r="BK17" s="8"/>
    </row>
    <row r="18" customFormat="false" ht="15.75" hidden="false" customHeight="true" outlineLevel="0" collapsed="false">
      <c r="A18" s="215"/>
      <c r="B18" s="46"/>
      <c r="C18" s="183" t="s">
        <v>76</v>
      </c>
      <c r="D18" s="223" t="n">
        <f aca="false">'Database (LECTURE-RES-PRAC)'!D6</f>
        <v>0.4</v>
      </c>
      <c r="E18" s="183" t="s">
        <v>78</v>
      </c>
      <c r="F18" s="223" t="n">
        <f aca="false">'Database (LECTURE-RES-PRAC)'!E6</f>
        <v>0.2</v>
      </c>
      <c r="G18" s="217"/>
      <c r="H18" s="217"/>
      <c r="I18" s="217"/>
      <c r="J18" s="220"/>
      <c r="K18" s="277"/>
      <c r="L18" s="277"/>
      <c r="M18" s="279" t="s">
        <v>65</v>
      </c>
      <c r="N18" s="279"/>
      <c r="O18" s="279"/>
      <c r="P18" s="279"/>
      <c r="Q18" s="279"/>
      <c r="R18" s="280" t="s">
        <v>66</v>
      </c>
      <c r="S18" s="280"/>
      <c r="T18" s="280"/>
      <c r="U18" s="280"/>
      <c r="V18" s="280"/>
      <c r="W18" s="279" t="s">
        <v>67</v>
      </c>
      <c r="X18" s="279"/>
      <c r="Y18" s="279"/>
      <c r="Z18" s="279"/>
      <c r="AA18" s="279"/>
      <c r="AB18" s="280" t="s">
        <v>216</v>
      </c>
      <c r="AC18" s="280"/>
      <c r="AD18" s="280"/>
      <c r="AE18" s="280"/>
      <c r="AF18" s="280"/>
      <c r="AG18" s="281" t="s">
        <v>69</v>
      </c>
      <c r="AH18" s="281"/>
      <c r="AI18" s="281"/>
      <c r="AJ18" s="281"/>
      <c r="AK18" s="281"/>
      <c r="AL18" s="282" t="s">
        <v>70</v>
      </c>
      <c r="AM18" s="282"/>
      <c r="AN18" s="282"/>
      <c r="AO18" s="282"/>
      <c r="AP18" s="282"/>
      <c r="AQ18" s="280" t="s">
        <v>71</v>
      </c>
      <c r="AR18" s="280"/>
      <c r="AS18" s="280"/>
      <c r="AT18" s="280"/>
      <c r="AU18" s="280"/>
      <c r="AV18" s="282" t="s">
        <v>72</v>
      </c>
      <c r="AW18" s="282"/>
      <c r="AX18" s="282"/>
      <c r="AY18" s="282"/>
      <c r="AZ18" s="282"/>
      <c r="BA18" s="280" t="s">
        <v>73</v>
      </c>
      <c r="BB18" s="280"/>
      <c r="BC18" s="280"/>
      <c r="BD18" s="280"/>
      <c r="BE18" s="280"/>
      <c r="BF18" s="279" t="s">
        <v>74</v>
      </c>
      <c r="BG18" s="279"/>
      <c r="BH18" s="279"/>
      <c r="BI18" s="279"/>
      <c r="BJ18" s="279"/>
      <c r="BK18" s="8"/>
    </row>
    <row r="19" customFormat="false" ht="15.75" hidden="false" customHeight="true" outlineLevel="0" collapsed="false">
      <c r="A19" s="215"/>
      <c r="B19" s="46"/>
      <c r="C19" s="224" t="n">
        <f aca="false">IF(C$16="PRELIM",'Grade computation'!C19, IF(C$16="MIDTERM",'Grade computation'!K19, IF(C$16="FINAL",'Grade computation'!S19,"")))</f>
        <v>80</v>
      </c>
      <c r="D19" s="223"/>
      <c r="E19" s="224" t="n">
        <f aca="false">IF(C16="PRELIM",'Grade computation'!E19, IF(C16="MIDTERM",'Grade computation'!M19, IF(C16="FINAL",'Grade computation'!U19,"")))</f>
        <v>150</v>
      </c>
      <c r="F19" s="223"/>
      <c r="G19" s="225" t="n">
        <f aca="false">IFERROR(D18+F18,"")</f>
        <v>0.6</v>
      </c>
      <c r="H19" s="226" t="n">
        <f aca="false">IF(C$16="PRELIM", 'Grade computation'!H19, IF(C$16="MIDTERM", 'Grade computation'!P19, IF(C$16="FINAL",'Grade computation'!X19, "")))</f>
        <v>100</v>
      </c>
      <c r="I19" s="227" t="n">
        <f aca="false">'Database (LECTURE-RES-PRAC)'!F6</f>
        <v>0.4</v>
      </c>
      <c r="J19" s="220"/>
      <c r="K19" s="277"/>
      <c r="L19" s="277"/>
      <c r="M19" s="159" t="s">
        <v>217</v>
      </c>
      <c r="N19" s="283" t="s">
        <v>218</v>
      </c>
      <c r="O19" s="159" t="s">
        <v>219</v>
      </c>
      <c r="P19" s="283" t="s">
        <v>220</v>
      </c>
      <c r="Q19" s="284" t="s">
        <v>221</v>
      </c>
      <c r="R19" s="159" t="s">
        <v>217</v>
      </c>
      <c r="S19" s="283" t="s">
        <v>218</v>
      </c>
      <c r="T19" s="159" t="s">
        <v>219</v>
      </c>
      <c r="U19" s="283" t="s">
        <v>220</v>
      </c>
      <c r="V19" s="159" t="s">
        <v>221</v>
      </c>
      <c r="W19" s="285" t="s">
        <v>217</v>
      </c>
      <c r="X19" s="283" t="s">
        <v>218</v>
      </c>
      <c r="Y19" s="285" t="s">
        <v>219</v>
      </c>
      <c r="Z19" s="283" t="s">
        <v>220</v>
      </c>
      <c r="AA19" s="284" t="s">
        <v>221</v>
      </c>
      <c r="AB19" s="285" t="s">
        <v>217</v>
      </c>
      <c r="AC19" s="283" t="s">
        <v>218</v>
      </c>
      <c r="AD19" s="285" t="s">
        <v>219</v>
      </c>
      <c r="AE19" s="283" t="s">
        <v>220</v>
      </c>
      <c r="AF19" s="284" t="s">
        <v>221</v>
      </c>
      <c r="AG19" s="285" t="s">
        <v>217</v>
      </c>
      <c r="AH19" s="283" t="s">
        <v>218</v>
      </c>
      <c r="AI19" s="285" t="s">
        <v>219</v>
      </c>
      <c r="AJ19" s="283" t="s">
        <v>220</v>
      </c>
      <c r="AK19" s="284" t="s">
        <v>221</v>
      </c>
      <c r="AL19" s="285" t="s">
        <v>217</v>
      </c>
      <c r="AM19" s="283" t="s">
        <v>218</v>
      </c>
      <c r="AN19" s="285" t="s">
        <v>219</v>
      </c>
      <c r="AO19" s="283" t="s">
        <v>220</v>
      </c>
      <c r="AP19" s="284" t="s">
        <v>221</v>
      </c>
      <c r="AQ19" s="285" t="s">
        <v>217</v>
      </c>
      <c r="AR19" s="283" t="s">
        <v>218</v>
      </c>
      <c r="AS19" s="285" t="s">
        <v>219</v>
      </c>
      <c r="AT19" s="283" t="s">
        <v>220</v>
      </c>
      <c r="AU19" s="284" t="s">
        <v>221</v>
      </c>
      <c r="AV19" s="285" t="s">
        <v>217</v>
      </c>
      <c r="AW19" s="283" t="s">
        <v>218</v>
      </c>
      <c r="AX19" s="285" t="s">
        <v>219</v>
      </c>
      <c r="AY19" s="283" t="s">
        <v>220</v>
      </c>
      <c r="AZ19" s="284" t="s">
        <v>221</v>
      </c>
      <c r="BA19" s="285" t="s">
        <v>217</v>
      </c>
      <c r="BB19" s="283" t="s">
        <v>218</v>
      </c>
      <c r="BC19" s="285" t="s">
        <v>219</v>
      </c>
      <c r="BD19" s="283" t="s">
        <v>220</v>
      </c>
      <c r="BE19" s="284" t="s">
        <v>221</v>
      </c>
      <c r="BF19" s="285" t="s">
        <v>217</v>
      </c>
      <c r="BG19" s="283" t="s">
        <v>218</v>
      </c>
      <c r="BH19" s="285" t="s">
        <v>219</v>
      </c>
      <c r="BI19" s="283" t="s">
        <v>220</v>
      </c>
      <c r="BJ19" s="284" t="s">
        <v>221</v>
      </c>
      <c r="BK19" s="8"/>
    </row>
    <row r="20" customFormat="false" ht="19.5" hidden="false" customHeight="true" outlineLevel="0" collapsed="false">
      <c r="A20" s="228" t="str">
        <f aca="false">IF(ISBLANK('Database (LECTURE-RES-PRAC)'!A17),"",'Database (LECTURE-RES-PRAC)'!A17)</f>
        <v/>
      </c>
      <c r="B20" s="229" t="str">
        <f aca="false">IF(ISBLANK('Database (LECTURE-RES-PRAC)'!B17),"",'Database (LECTURE-RES-PRAC)'!B17)</f>
        <v>trinidad, isabel</v>
      </c>
      <c r="C20" s="230" t="n">
        <f aca="false">IF(B20&lt;&gt;"",IF(C$16="PRELIM",'Grade computation'!C20, IF(C$16="MIDTERM",'Grade computation'!K20, IF(C$16="FINAL",'Grade computation'!S20,""))),"")</f>
        <v>66</v>
      </c>
      <c r="D20" s="231" t="n">
        <f aca="false">IF(B20&lt;&gt;"",IFERROR(IF(B$11="80-20", (((C20/C$19)*X$6)+X$7)*D$18, IF(B$11="60-40", (((C20/C$19)*Y$6)+Y$7)*D$18, 0)),0),"")</f>
        <v>35.8</v>
      </c>
      <c r="E20" s="230" t="n">
        <f aca="false">IF(B20&lt;&gt;"", IF(C$16="PRELIM",'Grade computation'!E20, IF(C$16="MIDTERM",'Grade computation'!M20, IF(C$16="FINAL",'Grade computation'!U20,""))),"")</f>
        <v>129</v>
      </c>
      <c r="F20" s="232" t="n">
        <f aca="false">IF(B20&lt;&gt;"",IFERROR(IF(B$11="80-20", (((E20/E$19)*X$6)+X$7)*F$18, IF(B$11="60-40", (((E20/E$19)*Y$6)+Y$7)*F$18, 0)),0),"")</f>
        <v>18.32</v>
      </c>
      <c r="G20" s="233" t="n">
        <f aca="false">IF(B20&lt;&gt;"",IFERROR((D20+F20),0),"")</f>
        <v>54.12</v>
      </c>
      <c r="H20" s="234" t="n">
        <f aca="false">IF(B20&lt;&gt;"",IF(C$16="PRELIM", 'Grade computation'!H20, IF(C$16="MIDTERM", 'Grade computation'!P20, IF(C$16="FINAL",'Grade computation'!X20, ""))),"")</f>
        <v>54</v>
      </c>
      <c r="I20" s="233" t="n">
        <f aca="false">IF(B20&lt;&gt;"",IFERROR(IF(B$11="80-20", (((H20/H$19)*X$6)+X$7)*I$19, IF(B$11="60-40", (((H20/H$19)*Y$6)+Y$7)*I$19, 0)),0),"")</f>
        <v>28.96</v>
      </c>
      <c r="J20" s="237" t="n">
        <f aca="false">IFERROR((G20+I20),"")</f>
        <v>83.08</v>
      </c>
      <c r="K20" s="228" t="str">
        <f aca="false">IFERROR(IF(J20="","",IF(J20&gt;=75,"PASSED","FAILED")),"")</f>
        <v>PASSED</v>
      </c>
      <c r="L20" s="228"/>
      <c r="M20" s="194" t="str">
        <f aca="false">IF(B20 &lt;&gt; "", IFERROR(IF(C$16 = "PRELIM", SUMIF('Database (LECTURE-RES-PRAC)'!D$14:AG$14, "CLO1", 'Database (LECTURE-RES-PRAC)'!D17:AG17) / 'Grade computation'!F$4, IF(C$16 = "MIDTERM", SUMIF('Database (LECTURE-RES-PRAC)'!AJ$14:BM$14, "CLO1", 'Database (LECTURE-RES-PRAC)'!AJ17:BM17) / 'Grade computation'!G$4, IF(C$16 = "FINAL", SUMIF('Database (LECTURE-RES-PRAC)'!BP$14:CS$14, "CLO1", 'Database (LECTURE-RES-PRAC)'!BP17:CS17) / 'Grade computation'!H$4,""))),""),"")</f>
        <v/>
      </c>
      <c r="N20" s="286" t="str">
        <f aca="false">IF(B20&lt;&gt;"",IF(M20="","",IF(M20&lt;0.5,1,IF(AND(M20&gt;=0.5,M20&lt;P$10),2,IF(M20&gt;=P$10,3)))),"")</f>
        <v/>
      </c>
      <c r="O20" s="194" t="n">
        <f aca="false">IF(B20 &lt;&gt; "",IF(AND('PRINTABLE (per grading)'!H$16="EXAM", 'PRINTABLE (per grading)'!B$13="Prelim"), IF(ISERROR(SUMIF('Exam (LECTURE ONLY)'!D$20:M$20, "CLO1", 'Exam (LECTURE ONLY)'!D22:M22) / 'Exam (LECTURE ONLY)'!AL$6), "", SUMIF('Exam (LECTURE ONLY)'!D$20:M$20, "CLO1", 'Exam (LECTURE ONLY)'!D22:M22) /'Exam (LECTURE ONLY)'!AL$6),
IF(AND('PRINTABLE (per grading)'!H$16="EXAM", 'PRINTABLE (per grading)'!B$13="Midterm"), IF(ISERROR(SUMIF('Exam (LECTURE ONLY)'!O$20:X$20, "CLO1", 'Exam (LECTURE ONLY)'!O22:X22) / 'Exam (LECTURE ONLY)'!AM$6), "", SUMIF('Exam (LECTURE ONLY)'!O$20:X$20, "CLO1", 'Exam (LECTURE ONLY)'!O22:X22) / 'Exam (LECTURE ONLY)'!AM$6),
IF(AND('PRINTABLE (per grading)'!H$16="EXAM", 'PRINTABLE (per grading)'!B$13="Final"), IF(ISERROR(SUMIF('Exam (LECTURE ONLY)'!Z$20:AI$20, "CLO1", 'Exam (LECTURE ONLY)'!Z22:AI22) / 'Exam (LECTURE ONLY)'!AN$6), "", SUMIF('Exam (LECTURE ONLY)'!Z$20:AI$20, "CLO1", 'Exam (LECTURE ONLY)'!Z22:AI22) / 'Exam (LECTURE ONLY)'!AN$6),
IF(AND('PRINTABLE (per grading)'!H$16="OUTPUT", 'PRINTABLE (per grading)'!B$13="Prelim"), IF(ISERROR(SUMIF(OUTPUT!C$20:M$20, "CLO1", OUTPUT!C22:M22) / OUTPUT!AL$6), "", SUMIF(OUTPUT!C$20:M$20, "CLO1", OUTPUT!C22:M22) / OUTPUT!AL$6),
IF(AND('PRINTABLE (per grading)'!H$16="OUTPUT", 'PRINTABLE (per grading)'!B$13="Midterm"), IF(ISERROR(SUMIF(OUTPUT!O$20:Y$20, "CLO1", OUTPUT!O22:Y22) / OUTPUT!AM$6), "", SUMIF(OUTPUT!O$20:Y$20, "CLO1", OUTPUT!O22:Y22) / OUTPUT!AM$6),
IF(AND('PRINTABLE (per grading)'!H$16="OUTPUT", 'PRINTABLE (per grading)'!B$13="Final"), IF(ISERROR(SUMIF(OUTPUT!AA$20:AI$20, "CLO1", OUTPUT!AA22:AI22) / OUTPUT!AN$6), "", SUMIF(OUTPUT!AA$20:AI$20, "CLO1", OUTPUT!AA22:AI22) / OUTPUT!AN$6),
"")))))),"")</f>
        <v>0.76</v>
      </c>
      <c r="P20" s="286" t="n">
        <f aca="false">IF(B20&lt;&gt;"",IF(O20="","",IF(O20&lt;0.5,1,IF(AND(O20&gt;=0.5,O20&lt;P$10),2,IF(O20&gt;=P$10,3)))),"")</f>
        <v>3</v>
      </c>
      <c r="Q20" s="287" t="str">
        <f aca="false">IF(B20 &lt;&gt; "",IFERROR(IF(AVERAGE(M20,O20)&gt;=P$10,"Y","N"),""),"")</f>
        <v>Y</v>
      </c>
      <c r="R20" s="194" t="str">
        <f aca="false">IF(B20 &lt;&gt; "", IFERROR(IF(C$16 = "PRELIM", SUMIF('Database (LECTURE-RES-PRAC)'!D$14:AG$14, "CLO2", 'Database (LECTURE-RES-PRAC)'!D17:AG17) / 'Grade computation'!F$5, IF(C$16 = "MIDTERM", SUMIF('Database (LECTURE-RES-PRAC)'!AJ$14:BM$14, "CLO2", 'Database (LECTURE-RES-PRAC)'!AJ17:BM17) / 'Grade computation'!G$5, IF(C$16 = "FINAL", SUMIF('Database (LECTURE-RES-PRAC)'!BP$14:CS$14, "CLO2", 'Database (LECTURE-RES-PRAC)'!BP17:CS17) / 'Grade computation'!H$5,""))),""),"")</f>
        <v/>
      </c>
      <c r="S20" s="286" t="str">
        <f aca="false">IF(B20&lt;&gt;"",IF(R20="","",IF(R20&lt;0.5,1,IF(AND(R20&gt;=0.5,R20&lt;P$10),2,IF(R20&gt;=P$10,3)))),"")</f>
        <v/>
      </c>
      <c r="T20" s="194" t="n">
        <f aca="false">IF(B20 &lt;&gt; "",IF(AND('PRINTABLE (per grading)'!H$16="EXAM", 'PRINTABLE (per grading)'!B$13="Prelim"), IF(ISERROR(SUMIF('Exam (LECTURE ONLY)'!D$20:M$20, "CLO2", 'Exam (LECTURE ONLY)'!D22:M22) / 'Exam (LECTURE ONLY)'!AL$7), "", SUMIF('Exam (LECTURE ONLY)'!D$20:M$20, "CLO2", 'Exam (LECTURE ONLY)'!D22:M22) /'Exam (LECTURE ONLY)'!AL$7),
IF(AND('PRINTABLE (per grading)'!H$16="EXAM", 'PRINTABLE (per grading)'!B$13="Midterm"), IF(ISERROR(SUMIF('Exam (LECTURE ONLY)'!O$20:X$20, "CLO2", 'Exam (LECTURE ONLY)'!O22:X22) / 'Exam (LECTURE ONLY)'!AM$7), "", SUMIF('Exam (LECTURE ONLY)'!O$20:X$20, "CLO2", 'Exam (LECTURE ONLY)'!O22:X22) / 'Exam (LECTURE ONLY)'!AM$7),
IF(AND('PRINTABLE (per grading)'!H$16="EXAM", 'PRINTABLE (per grading)'!B$13="Final"), IF(ISERROR(SUMIF('Exam (LECTURE ONLY)'!Z$20:AI$20, "CLO2", 'Exam (LECTURE ONLY)'!Z22:AI22) / 'Exam (LECTURE ONLY)'!AN$7), "", SUMIF('Exam (LECTURE ONLY)'!Z$20:AI$20, "CLO2", 'Exam (LECTURE ONLY)'!Z22:AI22) / 'Exam (LECTURE ONLY)'!AN$7),
IF(AND('PRINTABLE (per grading)'!H$16="OUTPUT", 'PRINTABLE (per grading)'!B$13="Prelim"), IF(ISERROR(SUMIF(OUTPUT!C$20:M$20, "CLO2", OUTPUT!C22:M22) / OUTPUT!AL$7), "", SUMIF(OUTPUT!C$20:M$20, "CLO2", OUTPUT!C22:M22) / OUTPUT!AL$7),
IF(AND('PRINTABLE (per grading)'!H$16="OUTPUT", 'PRINTABLE (per grading)'!B$13="Midterm"), IF(ISERROR(SUMIF(OUTPUT!O$20:Y$20, "CLO2", OUTPUT!O22:Y22) / OUTPUT!AM$7), "", SUMIF(OUTPUT!O$20:Y$20, "CLO2", OUTPUT!O22:Y22) / OUTPUT!AM$7),
IF(AND('PRINTABLE (per grading)'!H$16="OUTPUT", 'PRINTABLE (per grading)'!B$13="Final"), IF(ISERROR(SUMIF(OUTPUT!AA$20:AI$20, "CLO2", OUTPUT!AA22:AI22) / OUTPUT!AN$7), "", SUMIF(OUTPUT!AA$20:AI$20, "CLO2", OUTPUT!AA22:AI22) / OUTPUT!AN$7),
"")))))),"")</f>
        <v>0</v>
      </c>
      <c r="U20" s="286" t="n">
        <f aca="false">IF(B20&lt;&gt;"",IF(T20="","",IF(T20&lt;0.5,1,IF(AND(T20&gt;=0.5,T20&lt;P$10),2,IF(T20&gt;=P$10,3)))),"")</f>
        <v>1</v>
      </c>
      <c r="V20" s="287" t="str">
        <f aca="false">IF(B20 &lt;&gt; "",IFERROR(IF(AVERAGE(R20,T20)&gt;=P$10,"Y","N"),""),"")</f>
        <v>N</v>
      </c>
      <c r="W20" s="194" t="n">
        <f aca="false">IF(B20 &lt;&gt; "", IFERROR(IF(C$16 = "PRELIM", SUMIF('Database (LECTURE-RES-PRAC)'!D$14:AG$14, "CLO3", 'Database (LECTURE-RES-PRAC)'!D17:AG17) / 'Grade computation'!F$6, IF(C$16 = "MIDTERM", SUMIF('Database (LECTURE-RES-PRAC)'!AJ$14:BM$14, "CLO3", 'Database (LECTURE-RES-PRAC)'!AJ17:BM17) / 'Grade computation'!G$6, IF(C$16 = "FINAL", SUMIF('Database (LECTURE-RES-PRAC)'!BP$14:CS$14, "CLO3", 'Database (LECTURE-RES-PRAC)'!BP17:CS17) / 'Grade computation'!H$6,""))),""),"")</f>
        <v>0.87741935483871</v>
      </c>
      <c r="X20" s="286" t="n">
        <f aca="false">IF(B20&lt;&gt;"",IF(W20="","",IF(W20&lt;0.5,1,IF(AND(W20&gt;=0.5,W20&lt;P$10),2,IF(W20&gt;=P$10,3)))),"")</f>
        <v>3</v>
      </c>
      <c r="Y20" s="194" t="n">
        <f aca="false">IF(B20 &lt;&gt; "",IF(AND('PRINTABLE (per grading)'!H$16="EXAM", 'PRINTABLE (per grading)'!B$13="Prelim"), IF(ISERROR(SUMIF('Exam (LECTURE ONLY)'!D$20:M$20, "CLO3", 'Exam (LECTURE ONLY)'!D22:M22) / 'Exam (LECTURE ONLY)'!AL$8), "", SUMIF('Exam (LECTURE ONLY)'!D$20:M$20, "CLO3", 'Exam (LECTURE ONLY)'!D22:M22) /'Exam (LECTURE ONLY)'!AL$8),
IF(AND('PRINTABLE (per grading)'!H$16="EXAM", 'PRINTABLE (per grading)'!B$13="Midterm"), IF(ISERROR(SUMIF('Exam (LECTURE ONLY)'!O$20:X$20, "CLO3", 'Exam (LECTURE ONLY)'!O22:X22) / 'Exam (LECTURE ONLY)'!AM$8), "", SUMIF('Exam (LECTURE ONLY)'!O$20:X$20, "CLO3", 'Exam (LECTURE ONLY)'!O22:X22) / 'Exam (LECTURE ONLY)'!AM$8),
IF(AND('PRINTABLE (per grading)'!H$16="EXAM", 'PRINTABLE (per grading)'!B$13="Final"), IF(ISERROR(SUMIF('Exam (LECTURE ONLY)'!Z$20:AI$20, "CLO3", 'Exam (LECTURE ONLY)'!Z22:AI22) / 'Exam (LECTURE ONLY)'!AN$8), "", SUMIF('Exam (LECTURE ONLY)'!Z$20:AI$20, "CLO3", 'Exam (LECTURE ONLY)'!Z22:AI22) / 'Exam (LECTURE ONLY)'!AN$8),
IF(AND('PRINTABLE (per grading)'!H$16="OUTPUT", 'PRINTABLE (per grading)'!B$13="Prelim"), IF(ISERROR(SUMIF(OUTPUT!C$20:M$20, "CLO3", OUTPUT!C22:M22) / OUTPUT!AL$8), "", SUMIF(OUTPUT!C$20:M$20, "CLO3", OUTPUT!C22:M22) / OUTPUT!AL$8),
IF(AND('PRINTABLE (per grading)'!H$16="OUTPUT", 'PRINTABLE (per grading)'!B$13="Midterm"), IF(ISERROR(SUMIF(OUTPUT!O$20:Y$20, "CLO3", OUTPUT!O22:Y22) / OUTPUT!AM$8), "", SUMIF(OUTPUT!O$20:Y$20, "CLO3", OUTPUT!O22:Y22) / OUTPUT!AM$8),
IF(AND('PRINTABLE (per grading)'!H$16="OUTPUT", 'PRINTABLE (per grading)'!B$13="Final"), IF(ISERROR(SUMIF(OUTPUT!AA$20:AI$20, "CLO3", OUTPUT!AA22:AI22) / OUTPUT!AN$8), "", SUMIF(OUTPUT!AA$20:AI$20, "CLO3", OUTPUT!AA22:AI22) / OUTPUT!AN$8),
"" )))))),"")</f>
        <v>0.875</v>
      </c>
      <c r="Z20" s="286" t="n">
        <f aca="false">IF(B20&lt;&gt;"",IF(Y20="","",IF(Y20&lt;0.5,1,IF(AND(Y20&gt;=0.5,Y20&lt;P$10),2,IF(Y20&gt;=P$10,3)))),"")</f>
        <v>3</v>
      </c>
      <c r="AA20" s="287" t="str">
        <f aca="false">IF(B20 &lt;&gt; "",IFERROR(IF(AVERAGE(W20,Y20)&gt;=P$10,"Y","N"),""),"")</f>
        <v>Y</v>
      </c>
      <c r="AB20" s="194" t="n">
        <f aca="false">IF(B20 &lt;&gt; "", IFERROR(IF(C$16 = "PRELIM", SUMIF('Database (LECTURE-RES-PRAC)'!D$14:AG$14, "CLO4", 'Database (LECTURE-RES-PRAC)'!D17:AG17) / 'Grade computation'!F$7, IF(C$16 = "MIDTERM", SUMIF('Database (LECTURE-RES-PRAC)'!AJ$14:BM$14, "CLO4", 'Database (LECTURE-RES-PRAC)'!AJ17:BM17) / 'Grade computation'!G$7, IF(C$16 = "FINAL", SUMIF('Database (LECTURE-RES-PRAC)'!BP$14:CS$14, "CLO4", 'Database (LECTURE-RES-PRAC)'!BP17:CS17) / 'Grade computation'!H$7,""))),""),"")</f>
        <v>0.8</v>
      </c>
      <c r="AC20" s="286" t="n">
        <f aca="false">IF(B20&lt;&gt;"",IF(AB20="","",IF(AB20&lt;0.5,1,IF(AND(AB20&gt;=0.5,AB20&lt;P$10),2,IF(AB20&gt;=P$10,3)))),"")</f>
        <v>3</v>
      </c>
      <c r="AD20" s="194" t="str">
        <f aca="false">IF(B20 &lt;&gt; "",IF(AND('PRINTABLE (per grading)'!H$16="EXAM", 'PRINTABLE (per grading)'!B$13="Prelim"), IF(ISERROR(SUMIF('Exam (LECTURE ONLY)'!D$20:M$20, "CLO4", 'Exam (LECTURE ONLY)'!D22:M22) / 'Exam (LECTURE ONLY)'!AL$9), "", SUMIF('Exam (LECTURE ONLY)'!D$20:M$20, "CLO4", 'Exam (LECTURE ONLY)'!D22:M22) /'Exam (LECTURE ONLY)'!AL$9),
IF(AND('PRINTABLE (per grading)'!H$16="EXAM", 'PRINTABLE (per grading)'!B$13="Midterm"), IF(ISERROR(SUMIF('Exam (LECTURE ONLY)'!O$20:X$20, "CLO4", 'Exam (LECTURE ONLY)'!O22:X22) / 'Exam (LECTURE ONLY)'!AM$9), "", SUMIF('Exam (LECTURE ONLY)'!O$20:X$20, "CLO4", 'Exam (LECTURE ONLY)'!O22:X22) / 'Exam (LECTURE ONLY)'!AM$9),
IF(AND('PRINTABLE (per grading)'!H$16="EXAM", 'PRINTABLE (per grading)'!B$13="Final"), IF(ISERROR(SUMIF('Exam (LECTURE ONLY)'!Z$20:AI$20, "CLO4", 'Exam (LECTURE ONLY)'!Z22:AI22) / 'Exam (LECTURE ONLY)'!AN$9), "", SUMIF('Exam (LECTURE ONLY)'!Z$20:AI$20, "CLO4", 'Exam (LECTURE ONLY)'!Z22:AI22) / 'Exam (LECTURE ONLY)'!AN$9),
IF(AND('PRINTABLE (per grading)'!H$16="OUTPUT", 'PRINTABLE (per grading)'!B$13="Prelim"), IF(ISERROR(SUMIF(OUTPUT!C$20:M$20, "CLO4", OUTPUT!C22:M22) / OUTPUT!AL$9), "", SUMIF(OUTPUT!C$20:M$20, "CLO4", OUTPUT!C22:M22) / OUTPUT!AL$9),
IF(AND('PRINTABLE (per grading)'!H$16="OUTPUT", 'PRINTABLE (per grading)'!B$13="Midterm"), IF(ISERROR(SUMIF(OUTPUT!O$20:Y$20, "CLO4", OUTPUT!O22:Y22) / OUTPUT!AM$9), "", SUMIF(OUTPUT!O$20:Y$20, "CLO4", OUTPUT!O22:Y22) / OUTPUT!AM$9),
IF(AND('PRINTABLE (per grading)'!H$16="OUTPUT", 'PRINTABLE (per grading)'!B$13="Final"), IF(ISERROR(SUMIF(OUTPUT!AA$20:AI$20, "CLO4", OUTPUT!AA22:AI22) / OUTPUT!AN$9), "", SUMIF(OUTPUT!AA$20:AI$20, "CLO4", OUTPUT!AA22:AI22) / OUTPUT!AN$9),
"")))))),"")</f>
        <v/>
      </c>
      <c r="AE20" s="286" t="str">
        <f aca="false">IF(B20&lt;&gt;"",IF(AD20="","",IF(AD20&lt;0.5,1,IF(AND(AD20&gt;=0.5,AD20&lt;P$10),2,IF(AD20&gt;=P$10,3)))),"")</f>
        <v/>
      </c>
      <c r="AF20" s="287" t="str">
        <f aca="false">IF(B20 &lt;&gt; "",IFERROR(IF(AVERAGE(AB20,AD20)&gt;=P$10,"Y","N"),""),"")</f>
        <v>Y</v>
      </c>
      <c r="AG20" s="194" t="n">
        <f aca="false">IF(B20 &lt;&gt; "", IFERROR(IF(C$16 = "PRELIM", SUMIF('Database (LECTURE-RES-PRAC)'!D$14:AG$14, "CLO5", 'Database (LECTURE-RES-PRAC)'!D17:AG17) / 'Grade computation'!F$8, IF(C$16 = "MIDTERM", SUMIF('Database (LECTURE-RES-PRAC)'!AJ$14:BM$14, "CLO5", 'Database (LECTURE-RES-PRAC)'!AJ17:BM17) / 'Grade computation'!G$8, IF(C$16 = "FINAL", SUMIF('Database (LECTURE-RES-PRAC)'!BP$14:CS$14, "CLO5", 'Database (LECTURE-RES-PRAC)'!BP17:CS17) / 'Grade computation'!H$8,""))),""),"")</f>
        <v>0.76</v>
      </c>
      <c r="AH20" s="286" t="n">
        <f aca="false">IF(B20&lt;&gt;"",IF(AG20="","",IF(AG20&lt;0.5,1,IF(AND(AG20&gt;=0.5,AG20&lt;P$10),2,IF(AG20&gt;=P$10,3)))),"")</f>
        <v>3</v>
      </c>
      <c r="AI20" s="194" t="str">
        <f aca="false">IF(B20 &lt;&gt; "",IF(AND('PRINTABLE (per grading)'!H$16="EXAM", 'PRINTABLE (per grading)'!B$13="Prelim"), IF(ISERROR(SUMIF('Exam (LECTURE ONLY)'!D$20:M$20, "CLO5", 'Exam (LECTURE ONLY)'!D22:M22) / 'Exam (LECTURE ONLY)'!AL$10), "", SUMIF('Exam (LECTURE ONLY)'!D$20:M$20, "CLO5", 'Exam (LECTURE ONLY)'!D22:M22) /'Exam (LECTURE ONLY)'!AL$10),
IF(AND('PRINTABLE (per grading)'!H$16="EXAM", 'PRINTABLE (per grading)'!B$13="Midterm"), IF(ISERROR(SUMIF('Exam (LECTURE ONLY)'!O$20:X$20, "CLO5", 'Exam (LECTURE ONLY)'!O22:X22) / 'Exam (LECTURE ONLY)'!AM$10), "", SUMIF('Exam (LECTURE ONLY)'!O$20:X$20, "CLO5", 'Exam (LECTURE ONLY)'!O22:X22) / 'Exam (LECTURE ONLY)'!AM$10),
IF(AND('PRINTABLE (per grading)'!H$16="EXAM", 'PRINTABLE (per grading)'!B$13="Final"), IF(ISERROR(SUMIF('Exam (LECTURE ONLY)'!Z$20:AI$20, "CLO5", 'Exam (LECTURE ONLY)'!Z22:AI22) / 'Exam (LECTURE ONLY)'!AN$10), "", SUMIF('Exam (LECTURE ONLY)'!Z$20:AI$20, "CLO5", 'Exam (LECTURE ONLY)'!Z22:AI22) / 'Exam (LECTURE ONLY)'!AN$10),
IF(AND('PRINTABLE (per grading)'!H$16="OUTPUT", 'PRINTABLE (per grading)'!B$13="Prelim"), IF(ISERROR(SUMIF(OUTPUT!C$20:M$20, "CLO5", OUTPUT!C22:M22) / OUTPUT!AL$10), "", SUMIF(OUTPUT!C$20:M$20, "CLO5", OUTPUT!C22:M22) / OUTPUT!AL$10),
IF(AND('PRINTABLE (per grading)'!H$16="OUTPUT", 'PRINTABLE (per grading)'!B$13="Midterm"), IF(ISERROR(SUMIF(OUTPUT!O$20:Y$20, "CLO5", OUTPUT!O22:Y22) / OUTPUT!AM$10), "", SUMIF(OUTPUT!O$20:Y$20, "CLO5", OUTPUT!O22:Y22) / OUTPUT!AM$10),
IF(AND('PRINTABLE (per grading)'!H$16="OUTPUT", 'PRINTABLE (per grading)'!B$13="Final"), IF(ISERROR(SUMIF(OUTPUT!AA$20:AI$20, "CLO5", OUTPUT!AA22:AI22) / OUTPUT!AN$10), "", SUMIF(OUTPUT!AA$20:AI$20, "CLO5", OUTPUT!AA22:AI22) / OUTPUT!AN$10),
"")))))),"")</f>
        <v/>
      </c>
      <c r="AJ20" s="286" t="str">
        <f aca="false">IF(B20&lt;&gt;"",IF(AI20="","",IF(AI20&lt;0.5,1,IF(AND(AI20&gt;=0.5,AI20&lt;P$10),2,IF(AI20&gt;=P$10,3)))),"")</f>
        <v/>
      </c>
      <c r="AK20" s="287" t="str">
        <f aca="false">IF(B20 &lt;&gt; "",IFERROR(IF(AVERAGE(AG20,AI20)&gt;=P$10,"Y","N"),""),"")</f>
        <v>Y</v>
      </c>
      <c r="AL20" s="194" t="str">
        <f aca="false">IF(B20 &lt;&gt; "", IFERROR(IF(C$16 = "PRELIM", SUMIF('Database (LECTURE-RES-PRAC)'!D$14:AG$14, "CLO6", 'Database (LECTURE-RES-PRAC)'!D17:AG17) / 'Grade computation'!F$9, IF(C$16 = "MIDTERM", SUMIF('Database (LECTURE-RES-PRAC)'!AJ$14:BM$14, "CLO6", 'Database (LECTURE-RES-PRAC)'!AJ17:BM17) / 'Grade computation'!G$9, IF(C$16 = "FINAL", SUMIF('Database (LECTURE-RES-PRAC)'!BP$14:CS$14, "CLO6", 'Database (LECTURE-RES-PRAC)'!BP17:CS17) / 'Grade computation'!H$9,""))),""),"")</f>
        <v/>
      </c>
      <c r="AM20" s="286" t="str">
        <f aca="false">IF(B20&lt;&gt;"",IF(AL20="","",IF(AL20&lt;0.5,1,IF(AND(AL20&gt;=0.5,AL20&lt;P$10),2,IF(AL20&gt;=P$10,3)))),"")</f>
        <v/>
      </c>
      <c r="AN20" s="194" t="str">
        <f aca="false">IF(B20 &lt;&gt; "",IF(AND('PRINTABLE (per grading)'!H$16="EXAM", 'PRINTABLE (per grading)'!B$13="Prelim"), IF(ISERROR(SUMIF('Exam (LECTURE ONLY)'!D$20:M$20, "CLO6", 'Exam (LECTURE ONLY)'!D22:M22) / 'Exam (LECTURE ONLY)'!AL$11), "", SUMIF('Exam (LECTURE ONLY)'!D$20:M$20, "CLO6", 'Exam (LECTURE ONLY)'!D22:M22) /'Exam (LECTURE ONLY)'!AL$11),
IF(AND('PRINTABLE (per grading)'!H$16="EXAM", 'PRINTABLE (per grading)'!B$13="Midterm"), IF(ISERROR(SUMIF('Exam (LECTURE ONLY)'!O$20:X$20, "CLO6", 'Exam (LECTURE ONLY)'!O22:X22) / 'Exam (LECTURE ONLY)'!AM$11), "", SUMIF('Exam (LECTURE ONLY)'!O$20:X$20, "CLO6", 'Exam (LECTURE ONLY)'!O22:X22) / 'Exam (LECTURE ONLY)'!AM$11),
IF(AND('PRINTABLE (per grading)'!H$16="EXAM", 'PRINTABLE (per grading)'!B$13="Final"), IF(ISERROR(SUMIF('Exam (LECTURE ONLY)'!Z$20:AI$20, "CLO6", 'Exam (LECTURE ONLY)'!Z22:AI22) / 'Exam (LECTURE ONLY)'!AN$11), "", SUMIF('Exam (LECTURE ONLY)'!Z$20:AI$20, "CLO6", 'Exam (LECTURE ONLY)'!Z22:AI22) / 'Exam (LECTURE ONLY)'!AN$11),
IF(AND('PRINTABLE (per grading)'!H$16="OUTPUT", 'PRINTABLE (per grading)'!B$13="Prelim"), IF(ISERROR(SUMIF(OUTPUT!C$20:M$20, "CLO6", OUTPUT!C22:M22) / OUTPUT!AL$11), "", SUMIF(OUTPUT!C$20:M$20, "CLO6", OUTPUT!C22:M22) / OUTPUT!AL$11),
IF(AND('PRINTABLE (per grading)'!H$16="OUTPUT", 'PRINTABLE (per grading)'!B$13="Midterm"), IF(ISERROR(SUMIF(OUTPUT!O$20:Y$20, "CLO6", OUTPUT!O22:Y22) / OUTPUT!AM$11), "", SUMIF(OUTPUT!O$20:Y$20, "CLO6", OUTPUT!O22:Y22) / OUTPUT!AM$11),
IF(AND('PRINTABLE (per grading)'!H$16="OUTPUT", 'PRINTABLE (per grading)'!B$13="Final"), IF(ISERROR(SUMIF(OUTPUT!AA$20:AI$20, "CLO6", OUTPUT!AA22:AI22) / OUTPUT!AN$11), "", SUMIF(OUTPUT!AA$20:AI$20, "CLO6", OUTPUT!AA22:AI22) / OUTPUT!AN$11),
"")))))),"")</f>
        <v/>
      </c>
      <c r="AO20" s="286" t="str">
        <f aca="false">IF(B20&lt;&gt;"",IF(AN20="","",IF(AN20&lt;0.5,1,IF(AND(AN20&gt;=0.5,AN20&lt;P$10),2,IF(AN20&gt;=P$10,3)))),"")</f>
        <v/>
      </c>
      <c r="AP20" s="287" t="str">
        <f aca="false">IF(B20 &lt;&gt; "",IFERROR(IF(AVERAGE(AL20,AN20)&gt;=P$10,"Y","N"),""),"")</f>
        <v/>
      </c>
      <c r="AQ20" s="194" t="str">
        <f aca="false">IF(B20 &lt;&gt; "", IFERROR(IF(C$16 = "PRELIM", SUMIF('Database (LECTURE-RES-PRAC)'!D$14:AG$14, "CLO7", 'Database (LECTURE-RES-PRAC)'!D17:AG17) / 'Grade computation'!F$10, IF(C$16 = "MIDTERM", SUMIF('Database (LECTURE-RES-PRAC)'!AJ$14:BM$14, "CLO7", 'Database (LECTURE-RES-PRAC)'!AJ17:BM17) / 'Grade computation'!G$10, IF(C$16 = "FINAL", SUMIF('Database (LECTURE-RES-PRAC)'!BP$14:CS$14, "CLO7", 'Database (LECTURE-RES-PRAC)'!BP17:CS17) / 'Grade computation'!H$10,""))),""),"")</f>
        <v/>
      </c>
      <c r="AR20" s="286" t="str">
        <f aca="false">IF(B20&lt;&gt;"",IF(AQ20="","",IF(AQ20&lt;0.5,1,IF(AND(AQ20&gt;=0.5,AQ20&lt;P$10),2,IF(AQ20&gt;=P$10,3)))),"")</f>
        <v/>
      </c>
      <c r="AS20" s="194" t="str">
        <f aca="false">IF(B20 &lt;&gt; "",IF(AND('PRINTABLE (per grading)'!H$16="EXAM", 'PRINTABLE (per grading)'!B$13="Prelim"), IF(ISERROR(SUMIF('Exam (LECTURE ONLY)'!D$20:M$20, "CLO7", 'Exam (LECTURE ONLY)'!D22:M22) / 'Exam (LECTURE ONLY)'!AL$12), "", SUMIF('Exam (LECTURE ONLY)'!D$20:M$20, "CLO7", 'Exam (LECTURE ONLY)'!D22:M22) /'Exam (LECTURE ONLY)'!AL$12),
IF(AND('PRINTABLE (per grading)'!H$16="EXAM", 'PRINTABLE (per grading)'!B$13="Midterm"), IF(ISERROR(SUMIF('Exam (LECTURE ONLY)'!O$20:X$20, "CLO7", 'Exam (LECTURE ONLY)'!O22:X22) / 'Exam (LECTURE ONLY)'!AM$12), "", SUMIF('Exam (LECTURE ONLY)'!O$20:X$20, "CLO7", 'Exam (LECTURE ONLY)'!O22:X22) / 'Exam (LECTURE ONLY)'!AM$12),
IF(AND('PRINTABLE (per grading)'!H$16="EXAM", 'PRINTABLE (per grading)'!B$13="Final"), IF(ISERROR(SUMIF('Exam (LECTURE ONLY)'!Z$20:AI$20, "CLO7", 'Exam (LECTURE ONLY)'!Z22:AI22) / 'Exam (LECTURE ONLY)'!AN$12), "", SUMIF('Exam (LECTURE ONLY)'!Z$20:AI$20, "CLO7", 'Exam (LECTURE ONLY)'!Z22:AI22) / 'Exam (LECTURE ONLY)'!AN$12),
IF(AND('PRINTABLE (per grading)'!H$16="OUTPUT", 'PRINTABLE (per grading)'!B$13="Prelim"), IF(ISERROR(SUMIF(OUTPUT!C$20:M$20, "CLO7", OUTPUT!C22:M22) / OUTPUT!AL$12), "", SUMIF(OUTPUT!C$20:M$20, "CLO7", OUTPUT!C22:M22) / OUTPUT!AL$12),
IF(AND('PRINTABLE (per grading)'!H$16="OUTPUT", 'PRINTABLE (per grading)'!B$13="Midterm"), IF(ISERROR(SUMIF(OUTPUT!O$20:Y$20, "CLO7", OUTPUT!O22:Y22) / OUTPUT!AM$12), "", SUMIF(OUTPUT!O$20:Y$20, "CLO7", OUTPUT!O22:Y22) / OUTPUT!AM$12),
IF(AND('PRINTABLE (per grading)'!H$16="OUTPUT", 'PRINTABLE (per grading)'!B$13="Final"), IF(ISERROR(SUMIF(OUTPUT!AA$20:AI$20, "CLO7", OUTPUT!AA22:AI22) / OUTPUT!AN$12), "", SUMIF(OUTPUT!AA$20:AI$20, "CLO7", OUTPUT!AA22:AI22) / OUTPUT!AN$12),
"")))))),"")</f>
        <v/>
      </c>
      <c r="AT20" s="286" t="str">
        <f aca="false">IF(B20&lt;&gt;"",IF(AS20="","",IF(AS20&lt;0.5,1,IF(AND(AS20&gt;=0.5,AS20&lt;P$10),2,IF(AS20&gt;=P$10,3)))),"")</f>
        <v/>
      </c>
      <c r="AU20" s="287" t="str">
        <f aca="false">IF(B20 &lt;&gt; "",IFERROR(IF(AVERAGE(AQ20,AS20)&gt;=P$10,"Y","N"),""),"")</f>
        <v/>
      </c>
      <c r="AV20" s="194" t="str">
        <f aca="false">IF(B20 &lt;&gt; "", IFERROR(IF(C$16 = "PRELIM", SUMIF('Database (LECTURE-RES-PRAC)'!D$14:AG$14, "CLO8", 'Database (LECTURE-RES-PRAC)'!D17:AG17) / 'Grade computation'!F$11, IF(C$16 = "MIDTERM", SUMIF('Database (LECTURE-RES-PRAC)'!AJ$14:BM$14, "CLO8", 'Database (LECTURE-RES-PRAC)'!AJ17:BM17) / 'Grade computation'!G$11, IF(C$16 = "FINAL", SUMIF('Database (LECTURE-RES-PRAC)'!BP$14:CS$14, "CLO8", 'Database (LECTURE-RES-PRAC)'!BP17:CS17) / 'Grade computation'!H$11,""))),""),"")</f>
        <v/>
      </c>
      <c r="AW20" s="286" t="str">
        <f aca="false">IF(B20&lt;&gt;"",IF(AV20="","",IF(AV20&lt;0.5,1,IF(AND(AV20&gt;=0.5,AV20&lt;P$10),2,IF(AV20&gt;=P$10,3)))),"")</f>
        <v/>
      </c>
      <c r="AX20" s="194" t="str">
        <f aca="false">IF(B20 &lt;&gt; "",IF(AND('PRINTABLE (per grading)'!H$16="EXAM", 'PRINTABLE (per grading)'!B$13="Prelim"), IF(ISERROR(SUMIF('Exam (LECTURE ONLY)'!D$20:M$20, "CLO8", 'Exam (LECTURE ONLY)'!D22:M22) / 'Exam (LECTURE ONLY)'!AL$13), "", SUMIF('Exam (LECTURE ONLY)'!D$20:M$20, "CLO8", 'Exam (LECTURE ONLY)'!D22:M22) /'Exam (LECTURE ONLY)'!AL$13),
IF(AND('PRINTABLE (per grading)'!H$16="EXAM", 'PRINTABLE (per grading)'!B$13="Midterm"), IF(ISERROR(SUMIF('Exam (LECTURE ONLY)'!O$20:X$20, "CLO8", 'Exam (LECTURE ONLY)'!O22:X22) / 'Exam (LECTURE ONLY)'!AM$13), "", SUMIF('Exam (LECTURE ONLY)'!O$20:X$20, "CLO8", 'Exam (LECTURE ONLY)'!O22:X22) / 'Exam (LECTURE ONLY)'!AM$13),
IF(AND('PRINTABLE (per grading)'!H$16="EXAM", 'PRINTABLE (per grading)'!B$13="Final"), IF(ISERROR(SUMIF('Exam (LECTURE ONLY)'!Z$20:AI$20, "CLO8", 'Exam (LECTURE ONLY)'!Z22:AI22) / 'Exam (LECTURE ONLY)'!AN$13), "", SUMIF('Exam (LECTURE ONLY)'!Z$20:AI$20, "CLO8", 'Exam (LECTURE ONLY)'!Z22:AI22) / 'Exam (LECTURE ONLY)'!AN$13),
IF(AND('PRINTABLE (per grading)'!H$16="OUTPUT", 'PRINTABLE (per grading)'!B$13="Prelim"), IF(ISERROR(SUMIF(OUTPUT!C$20:M$20, "CLO8", OUTPUT!C22:M22) / OUTPUT!AL$13), "", SUMIF(OUTPUT!C$20:M$20, "CLO8", OUTPUT!C22:M22) / OUTPUT!AL$13),
IF(AND('PRINTABLE (per grading)'!H$16="OUTPUT", 'PRINTABLE (per grading)'!B$13="Midterm"), IF(ISERROR(SUMIF(OUTPUT!O$20:Y$20, "CLO8", OUTPUT!O22:Y22) / OUTPUT!AM$13), "", SUMIF(OUTPUT!O$20:Y$20, "CLO8", OUTPUT!O22:Y22) / OUTPUT!AM$13),
IF(AND('PRINTABLE (per grading)'!H$16="OUTPUT", 'PRINTABLE (per grading)'!B$13="Final"), IF(ISERROR(SUMIF(OUTPUT!AA$20:AI$20, "CLO8", OUTPUT!AA22:AI22) / OUTPUT!AN$13), "", SUMIF(OUTPUT!AA$20:AI$20, "CLO8", OUTPUT!AA22:AI22) / OUTPUT!AN$13),
"")))))),"")</f>
        <v/>
      </c>
      <c r="AY20" s="286" t="str">
        <f aca="false">IF(B20&lt;&gt;"",IF(AX20="","",IF(AX20&lt;0.5,1,IF(AND(AX20&gt;=0.5,AX20&lt;P$10),2,IF(AX20&gt;=P$10,3)))),"")</f>
        <v/>
      </c>
      <c r="AZ20" s="287" t="str">
        <f aca="false">IF(B20 &lt;&gt; "",IFERROR(IF(AVERAGE(AV20,AX20)&gt;=P$10,"Y","N"),""),"")</f>
        <v/>
      </c>
      <c r="BA20" s="194" t="str">
        <f aca="false">IF(B20 &lt;&gt; "", IFERROR(IF(C$16 = "PRELIM", SUMIF('Database (LECTURE-RES-PRAC)'!D$14:AG$14, "CLO9", 'Database (LECTURE-RES-PRAC)'!D17:AG17) / 'Grade computation'!F$12, IF(C$16 = "MIDTERM", SUMIF('Database (LECTURE-RES-PRAC)'!AJ$14:BM$14, "CLO9", 'Database (LECTURE-RES-PRAC)'!AJ17:BM17) / 'Grade computation'!G$12, IF(C$16 = "FINAL", SUMIF('Database (LECTURE-RES-PRAC)'!BP$14:CS$14, "CLO9", 'Database (LECTURE-RES-PRAC)'!BP17:CS17) / 'Grade computation'!H$12,""))),""),"")</f>
        <v/>
      </c>
      <c r="BB20" s="286" t="str">
        <f aca="false">IF(B20&lt;&gt;"",IF(BA20="","",IF(BA20&lt;0.5,1,IF(AND(BA20&gt;=0.5,BA20&lt;P$10),2,IF(BA20&gt;=P$10,3)))),"")</f>
        <v/>
      </c>
      <c r="BC20" s="194" t="str">
        <f aca="false">IF(B20 &lt;&gt; "",IF(AND('PRINTABLE (per grading)'!H$16="EXAM", 'PRINTABLE (per grading)'!B$13="Prelim"), IF(ISERROR(SUMIF('Exam (LECTURE ONLY)'!D$20:M$20, "CLO9", 'Exam (LECTURE ONLY)'!D22:M22) / 'Exam (LECTURE ONLY)'!AL$14), "", SUMIF('Exam (LECTURE ONLY)'!D$20:M$20, "CLO9", 'Exam (LECTURE ONLY)'!D22:M22) /'Exam (LECTURE ONLY)'!AL$14),
IF(AND('PRINTABLE (per grading)'!H$16="EXAM", 'PRINTABLE (per grading)'!B$13="Midterm"), IF(ISERROR(SUMIF('Exam (LECTURE ONLY)'!O$20:X$20, "CLO9", 'Exam (LECTURE ONLY)'!O22:X22) / 'Exam (LECTURE ONLY)'!AM$14), "", SUMIF('Exam (LECTURE ONLY)'!O$20:X$20, "CLO9", 'Exam (LECTURE ONLY)'!O22:X22) / 'Exam (LECTURE ONLY)'!AM$14),
IF(AND('PRINTABLE (per grading)'!H$16="EXAM", 'PRINTABLE (per grading)'!B$13="Final"), IF(ISERROR(SUMIF('Exam (LECTURE ONLY)'!Z$20:AI$20, "CLO9", 'Exam (LECTURE ONLY)'!Z22:AI22) / 'Exam (LECTURE ONLY)'!AN$14), "", SUMIF('Exam (LECTURE ONLY)'!Z$20:AI$20, "CLO9", 'Exam (LECTURE ONLY)'!Z22:AI22) / 'Exam (LECTURE ONLY)'!AN$14),
IF(AND('PRINTABLE (per grading)'!H$16="OUTPUT", 'PRINTABLE (per grading)'!B$13="Prelim"), IF(ISERROR(SUMIF(OUTPUT!C$20:M$20, "CLO9", OUTPUT!C22:M22) / OUTPUT!AL$14), "", SUMIF(OUTPUT!C$20:M$20, "CLO9", OUTPUT!C22:M22) / OUTPUT!AL$14),
IF(AND('PRINTABLE (per grading)'!H$16="OUTPUT", 'PRINTABLE (per grading)'!B$13="Midterm"), IF(ISERROR(SUMIF(OUTPUT!O$20:Y$20, "CLO9", OUTPUT!O22:Y22) / OUTPUT!AM$14), "", SUMIF(OUTPUT!O$20:Y$20, "CLO9", OUTPUT!O22:Y22) / OUTPUT!AM$14),
IF(AND('PRINTABLE (per grading)'!H$16="OUTPUT", 'PRINTABLE (per grading)'!B$13="Final"), IF(ISERROR(SUMIF(OUTPUT!AA$20:AI$20, "CLO9", OUTPUT!AA22:AI22) / OUTPUT!AN$14), "", SUMIF(OUTPUT!AA$20:AI$20, "CLO9", OUTPUT!AA22:AI22) / OUTPUT!AN$14),
"")))))),"")</f>
        <v/>
      </c>
      <c r="BD20" s="286" t="str">
        <f aca="false">IF(B20&lt;&gt;"",IF(BC20="","",IF(BC20&lt;0.5,1,IF(AND(BC20&gt;=0.5,BC20&lt;P$10),2,IF(BC20&gt;=P$10,3)))),"")</f>
        <v/>
      </c>
      <c r="BE20" s="287" t="str">
        <f aca="false">IF(B20 &lt;&gt; "",IFERROR(IF(AVERAGE(BA20,BC20)&gt;=P$10,"Y","N"),""),"")</f>
        <v/>
      </c>
      <c r="BF20" s="194" t="str">
        <f aca="false">IF(B20 &lt;&gt; "", IFERROR(IF(C$16 = "PRELIM", SUMIF('Database (LECTURE-RES-PRAC)'!D$14:AG$14, "CLO10", 'Database (LECTURE-RES-PRAC)'!D17:AG17) / 'Grade computation'!F$13, IF(C$16 = "MIDTERM", SUMIF('Database (LECTURE-RES-PRAC)'!AJ$14:BM$14, "CLO10", 'Database (LECTURE-RES-PRAC)'!AJ17:BM17) / 'Grade computation'!G$13, IF(C$16 = "FINAL", SUMIF('Database (LECTURE-RES-PRAC)'!BP$14:CS$14, "CLO10", 'Database (LECTURE-RES-PRAC)'!BP17:CS17) / 'Grade computation'!H$13,""))),""),"")</f>
        <v/>
      </c>
      <c r="BG20" s="286" t="str">
        <f aca="false">IF(B20&lt;&gt;"",IF(BF20="","",IF(BF20&lt;0.5,1,IF(AND(BF20&gt;=0.5,BF20&lt;P$10),2,IF(BF20&gt;=P$10,3)))),"")</f>
        <v/>
      </c>
      <c r="BH20" s="194" t="str">
        <f aca="false">IF(B20 &lt;&gt; "",IF(AND('PRINTABLE (per grading)'!H$16="EXAM", 'PRINTABLE (per grading)'!B$13="Prelim"), IF(ISERROR(SUMIF('Exam (LECTURE ONLY)'!D$20:M$20, "CLO10", 'Exam (LECTURE ONLY)'!D22:M22) / 'Exam (LECTURE ONLY)'!AL$15), "", SUMIF('Exam (LECTURE ONLY)'!D$20:M$20, "CLO10", 'Exam (LECTURE ONLY)'!D22:M22) /'Exam (LECTURE ONLY)'!AL$15),
IF(AND('PRINTABLE (per grading)'!H$16="EXAM", 'PRINTABLE (per grading)'!B$13="Midterm"), IF(ISERROR(SUMIF('Exam (LECTURE ONLY)'!O$20:X$20, "CLO10", 'Exam (LECTURE ONLY)'!O22:X22) / 'Exam (LECTURE ONLY)'!AM$15), "", SUMIF('Exam (LECTURE ONLY)'!O$20:X$20, "CLO10", 'Exam (LECTURE ONLY)'!O22:X22) / 'Exam (LECTURE ONLY)'!AM$15),
IF(AND('PRINTABLE (per grading)'!H$16="EXAM", 'PRINTABLE (per grading)'!B$13="Final"), IF(ISERROR(SUMIF('Exam (LECTURE ONLY)'!Z$20:AI$20, "CLO10", 'Exam (LECTURE ONLY)'!Z22:AI22) / 'Exam (LECTURE ONLY)'!AN$15), "", SUMIF('Exam (LECTURE ONLY)'!Z$20:AI$20, "CLO10", 'Exam (LECTURE ONLY)'!Z22:AI22) / 'Exam (LECTURE ONLY)'!AN$15),
IF(AND('PRINTABLE (per grading)'!H$16="OUTPUT", 'PRINTABLE (per grading)'!B$13="Prelim"), IF(ISERROR(SUMIF(OUTPUT!C$20:M$20, "CLO10", OUTPUT!C22:M22) / OUTPUT!AL$15), "", SUMIF(OUTPUT!C$20:M$20, "CLO10", OUTPUT!C22:M22) / OUTPUT!AL$15),
IF(AND('PRINTABLE (per grading)'!H$16="OUTPUT", 'PRINTABLE (per grading)'!B$13="Midterm"), IF(ISERROR(SUMIF(OUTPUT!O$20:Y$20, "CLO10", OUTPUT!O22:Y22) / OUTPUT!AM$15), "", SUMIF(OUTPUT!O$20:Y$20, "CLO10", OUTPUT!O22:Y22) / OUTPUT!AM$15),
IF(AND('PRINTABLE (per grading)'!H$16="OUTPUT", 'PRINTABLE (per grading)'!B$13="Final"), IF(ISERROR(SUMIF(OUTPUT!AA$20:AI$20, "CLO10", OUTPUT!AA22:AI22) / OUTPUT!AN$15), "", SUMIF(OUTPUT!AA$20:AI$20, "CLO10", OUTPUT!AA22:AI22) / OUTPUT!AN$15),
"")))))),"")</f>
        <v/>
      </c>
      <c r="BI20" s="286" t="str">
        <f aca="false">IF(B20&lt;&gt;"",IF(BH20="","",IF(BH20&lt;0.5,1,IF(AND(BH20&gt;=0.5,BH20&lt;P$10),2,IF(BH20&gt;=P$10,3)))),"")</f>
        <v/>
      </c>
      <c r="BJ20" s="287" t="str">
        <f aca="false">IF(B20 &lt;&gt; "",IFERROR(IF(AVERAGE(BF20,BH20)&gt;=P$10,"Y","N"),""),"")</f>
        <v/>
      </c>
      <c r="BK20" s="8"/>
    </row>
    <row r="21" customFormat="false" ht="19.5" hidden="false" customHeight="true" outlineLevel="0" collapsed="false">
      <c r="A21" s="183" t="str">
        <f aca="false">IF(ISBLANK('Database (LECTURE-RES-PRAC)'!A18),"",'Database (LECTURE-RES-PRAC)'!A18)</f>
        <v/>
      </c>
      <c r="B21" s="184" t="str">
        <f aca="false">IF(ISBLANK('Database (LECTURE-RES-PRAC)'!B18),"",'Database (LECTURE-RES-PRAC)'!B18)</f>
        <v>guevarra, marco</v>
      </c>
      <c r="C21" s="230" t="n">
        <f aca="false">IF(B21&lt;&gt;"",IF(C$16="PRELIM",'Grade computation'!C21, IF(C$16="MIDTERM",'Grade computation'!K21, IF(C$16="FINAL",'Grade computation'!S21,""))),"")</f>
        <v>73</v>
      </c>
      <c r="D21" s="231" t="n">
        <f aca="false">IF(B21&lt;&gt;"",IFERROR(IF(B$11="80-20", (((C21/C$19)*X$6)+X$7)*D$18, IF(B$11="60-40", (((C21/C$19)*Y$6)+Y$7)*D$18, 0)),0),"")</f>
        <v>37.9</v>
      </c>
      <c r="E21" s="230" t="n">
        <f aca="false">IF(B21&lt;&gt;"", IF(C$16="PRELIM",'Grade computation'!E21, IF(C$16="MIDTERM",'Grade computation'!M21, IF(C$16="FINAL",'Grade computation'!U21,""))),"")</f>
        <v>118</v>
      </c>
      <c r="F21" s="232" t="n">
        <f aca="false">IF(B21&lt;&gt;"",IFERROR(IF(B$11="80-20", (((E21/E$19)*X$6)+X$7)*F$18, IF(B$11="60-40", (((E21/E$19)*Y$6)+Y$7)*F$18, 0)),0),"")</f>
        <v>17.44</v>
      </c>
      <c r="G21" s="233" t="n">
        <f aca="false">IF(B21&lt;&gt;"",IFERROR((D21+F21),0),"")</f>
        <v>55.34</v>
      </c>
      <c r="H21" s="234" t="n">
        <f aca="false">IF(B21&lt;&gt;"",IF(C$16="PRELIM", 'Grade computation'!H21, IF(C$16="MIDTERM", 'Grade computation'!P21, IF(C$16="FINAL",'Grade computation'!X21, ""))),"")</f>
        <v>84</v>
      </c>
      <c r="I21" s="233" t="n">
        <f aca="false">IF(B21&lt;&gt;"",IFERROR(IF(B$11="80-20", (((H21/H$19)*X$6)+X$7)*I$19, IF(B$11="60-40", (((H21/H$19)*Y$6)+Y$7)*I$19, 0)),0),"")</f>
        <v>36.16</v>
      </c>
      <c r="J21" s="237" t="n">
        <f aca="false">IFERROR((G21+I21),"")</f>
        <v>91.5</v>
      </c>
      <c r="K21" s="183" t="str">
        <f aca="false">IFERROR(IF(J21="","",IF(J21&gt;=75,"PASSED","FAILED")),"")</f>
        <v>PASSED</v>
      </c>
      <c r="L21" s="183"/>
      <c r="M21" s="194" t="str">
        <f aca="false">IF(B21 &lt;&gt; "", IFERROR(IF(C$16 = "PRELIM", SUMIF('Database (LECTURE-RES-PRAC)'!D$14:AG$14, "CLO1", 'Database (LECTURE-RES-PRAC)'!D18:AG18) / 'Grade computation'!F$4, IF(C$16 = "MIDTERM", SUMIF('Database (LECTURE-RES-PRAC)'!AJ$14:BM$14, "CLO1", 'Database (LECTURE-RES-PRAC)'!AJ18:BM18) / 'Grade computation'!G$4, IF(C$16 = "FINAL", SUMIF('Database (LECTURE-RES-PRAC)'!BP$14:CS$14, "CLO1", 'Database (LECTURE-RES-PRAC)'!BP18:CS18) / 'Grade computation'!H$4,""))),""),"")</f>
        <v/>
      </c>
      <c r="N21" s="286" t="str">
        <f aca="false">IF(B21&lt;&gt;"",IF(M21="","",IF(M21&lt;0.5,1,IF(AND(M21&gt;=0.5,M21&lt;P$10),2,IF(M21&gt;=P$10,3)))),"")</f>
        <v/>
      </c>
      <c r="O21" s="194" t="n">
        <f aca="false">IF(B21 &lt;&gt; "",IF(AND('PRINTABLE (per grading)'!H$16="EXAM", 'PRINTABLE (per grading)'!B$13="Prelim"), IF(ISERROR(SUMIF('Exam (LECTURE ONLY)'!D$20:M$20, "CLO1", 'Exam (LECTURE ONLY)'!D23:M23) / 'Exam (LECTURE ONLY)'!AL$6), "", SUMIF('Exam (LECTURE ONLY)'!D$20:M$20, "CLO1", 'Exam (LECTURE ONLY)'!D23:M23) /'Exam (LECTURE ONLY)'!AL$6),
IF(AND('PRINTABLE (per grading)'!H$16="EXAM", 'PRINTABLE (per grading)'!B$13="Midterm"), IF(ISERROR(SUMIF('Exam (LECTURE ONLY)'!O$20:X$20, "CLO1", 'Exam (LECTURE ONLY)'!O23:X23) / 'Exam (LECTURE ONLY)'!AM$6), "", SUMIF('Exam (LECTURE ONLY)'!O$20:X$20, "CLO1", 'Exam (LECTURE ONLY)'!O23:X23) / 'Exam (LECTURE ONLY)'!AM$6),
IF(AND('PRINTABLE (per grading)'!H$16="EXAM", 'PRINTABLE (per grading)'!B$13="Final"), IF(ISERROR(SUMIF('Exam (LECTURE ONLY)'!Z$20:AI$20, "CLO1", 'Exam (LECTURE ONLY)'!Z23:AI23) / 'Exam (LECTURE ONLY)'!AN$6), "", SUMIF('Exam (LECTURE ONLY)'!Z$20:AI$20, "CLO1", 'Exam (LECTURE ONLY)'!Z23:AI23) / 'Exam (LECTURE ONLY)'!AN$6),
IF(AND('PRINTABLE (per grading)'!H$16="OUTPUT", 'PRINTABLE (per grading)'!B$13="Prelim"), IF(ISERROR(SUMIF(OUTPUT!C$20:M$20, "CLO1", OUTPUT!C23:M23) / OUTPUT!AL$6), "", SUMIF(OUTPUT!C$20:M$20, "CLO1", OUTPUT!C23:M23) / OUTPUT!AL$6),
IF(AND('PRINTABLE (per grading)'!H$16="OUTPUT", 'PRINTABLE (per grading)'!B$13="Midterm"), IF(ISERROR(SUMIF(OUTPUT!O$20:Y$20, "CLO1", OUTPUT!O23:Y23) / OUTPUT!AM$6), "", SUMIF(OUTPUT!O$20:Y$20, "CLO1", OUTPUT!O23:Y23) / OUTPUT!AM$6),
IF(AND('PRINTABLE (per grading)'!H$16="OUTPUT", 'PRINTABLE (per grading)'!B$13="Final"), IF(ISERROR(SUMIF(OUTPUT!AA$20:AI$20, "CLO1", OUTPUT!AA23:AI23) / OUTPUT!AN$6), "", SUMIF(OUTPUT!AA$20:AI$20, "CLO1", OUTPUT!AA23:AI23) / OUTPUT!AN$6),
"")))))),"")</f>
        <v>0.88</v>
      </c>
      <c r="P21" s="286" t="n">
        <f aca="false">IF(B21&lt;&gt;"",IF(O21="","",IF(O21&lt;0.5,1,IF(AND(O21&gt;=0.5,O21&lt;P$10),2,IF(O21&gt;=P$10,3)))),"")</f>
        <v>3</v>
      </c>
      <c r="Q21" s="287" t="str">
        <f aca="false">IF(B21 &lt;&gt; "",IFERROR(IF(AVERAGE(M21,O21)&gt;=P$10,"Y","N"),""),"")</f>
        <v>Y</v>
      </c>
      <c r="R21" s="194" t="str">
        <f aca="false">IF(B21 &lt;&gt; "", IFERROR(IF(C$16 = "PRELIM", SUMIF('Database (LECTURE-RES-PRAC)'!D$14:AG$14, "CLO2", 'Database (LECTURE-RES-PRAC)'!D18:AG18) / 'Grade computation'!F$5, IF(C$16 = "MIDTERM", SUMIF('Database (LECTURE-RES-PRAC)'!AJ$14:BM$14, "CLO2", 'Database (LECTURE-RES-PRAC)'!AJ18:BM18) / 'Grade computation'!G$5, IF(C$16 = "FINAL", SUMIF('Database (LECTURE-RES-PRAC)'!BP$14:CS$14, "CLO2", 'Database (LECTURE-RES-PRAC)'!BP18:CS18) / 'Grade computation'!H$5,""))),""),"")</f>
        <v/>
      </c>
      <c r="S21" s="286" t="str">
        <f aca="false">IF(B21&lt;&gt;"",IF(R21="","",IF(R21&lt;0.5,1,IF(AND(R21&gt;=0.5,R21&lt;P$10),2,IF(R21&gt;=P$10,3)))),"")</f>
        <v/>
      </c>
      <c r="T21" s="194" t="n">
        <f aca="false">IF(B21 &lt;&gt; "",IF(AND('PRINTABLE (per grading)'!H$16="EXAM", 'PRINTABLE (per grading)'!B$13="Prelim"), IF(ISERROR(SUMIF('Exam (LECTURE ONLY)'!D$20:M$20, "CLO2", 'Exam (LECTURE ONLY)'!D23:M23) / 'Exam (LECTURE ONLY)'!AL$7), "", SUMIF('Exam (LECTURE ONLY)'!D$20:M$20, "CLO2", 'Exam (LECTURE ONLY)'!D23:M23) /'Exam (LECTURE ONLY)'!AL$7),
IF(AND('PRINTABLE (per grading)'!H$16="EXAM", 'PRINTABLE (per grading)'!B$13="Midterm"), IF(ISERROR(SUMIF('Exam (LECTURE ONLY)'!O$20:X$20, "CLO2", 'Exam (LECTURE ONLY)'!O23:X23) / 'Exam (LECTURE ONLY)'!AM$7), "", SUMIF('Exam (LECTURE ONLY)'!O$20:X$20, "CLO2", 'Exam (LECTURE ONLY)'!O23:X23) / 'Exam (LECTURE ONLY)'!AM$7),
IF(AND('PRINTABLE (per grading)'!H$16="EXAM", 'PRINTABLE (per grading)'!B$13="Final"), IF(ISERROR(SUMIF('Exam (LECTURE ONLY)'!Z$20:AI$20, "CLO2", 'Exam (LECTURE ONLY)'!Z23:AI23) / 'Exam (LECTURE ONLY)'!AN$7), "", SUMIF('Exam (LECTURE ONLY)'!Z$20:AI$20, "CLO2", 'Exam (LECTURE ONLY)'!Z23:AI23) / 'Exam (LECTURE ONLY)'!AN$7),
IF(AND('PRINTABLE (per grading)'!H$16="OUTPUT", 'PRINTABLE (per grading)'!B$13="Prelim"), IF(ISERROR(SUMIF(OUTPUT!C$20:M$20, "CLO2", OUTPUT!C23:M23) / OUTPUT!AL$7), "", SUMIF(OUTPUT!C$20:M$20, "CLO2", OUTPUT!C23:M23) / OUTPUT!AL$7),
IF(AND('PRINTABLE (per grading)'!H$16="OUTPUT", 'PRINTABLE (per grading)'!B$13="Midterm"), IF(ISERROR(SUMIF(OUTPUT!O$20:Y$20, "CLO2", OUTPUT!O23:Y23) / OUTPUT!AM$7), "", SUMIF(OUTPUT!O$20:Y$20, "CLO2", OUTPUT!O23:Y23) / OUTPUT!AM$7),
IF(AND('PRINTABLE (per grading)'!H$16="OUTPUT", 'PRINTABLE (per grading)'!B$13="Final"), IF(ISERROR(SUMIF(OUTPUT!AA$20:AI$20, "CLO2", OUTPUT!AA23:AI23) / OUTPUT!AN$7), "", SUMIF(OUTPUT!AA$20:AI$20, "CLO2", OUTPUT!AA23:AI23) / OUTPUT!AN$7),
"")))))),"")</f>
        <v>0.8</v>
      </c>
      <c r="U21" s="286" t="n">
        <f aca="false">IF(B21&lt;&gt;"",IF(T21="","",IF(T21&lt;0.5,1,IF(AND(T21&gt;=0.5,T21&lt;P$10),2,IF(T21&gt;=P$10,3)))),"")</f>
        <v>3</v>
      </c>
      <c r="V21" s="287" t="str">
        <f aca="false">IF(B21 &lt;&gt; "",IFERROR(IF(AVERAGE(R21,T21)&gt;=P$10,"Y","N"),""),"")</f>
        <v>Y</v>
      </c>
      <c r="W21" s="194" t="n">
        <f aca="false">IF(B21 &lt;&gt; "", IFERROR(IF(C$16 = "PRELIM", SUMIF('Database (LECTURE-RES-PRAC)'!D$14:AG$14, "CLO3", 'Database (LECTURE-RES-PRAC)'!D18:AG18) / 'Grade computation'!F$6, IF(C$16 = "MIDTERM", SUMIF('Database (LECTURE-RES-PRAC)'!AJ$14:BM$14, "CLO3", 'Database (LECTURE-RES-PRAC)'!AJ18:BM18) / 'Grade computation'!G$6, IF(C$16 = "FINAL", SUMIF('Database (LECTURE-RES-PRAC)'!BP$14:CS$14, "CLO3", 'Database (LECTURE-RES-PRAC)'!BP18:CS18) / 'Grade computation'!H$6,""))),""),"")</f>
        <v>0.903225806451613</v>
      </c>
      <c r="X21" s="286" t="n">
        <f aca="false">IF(B21&lt;&gt;"",IF(W21="","",IF(W21&lt;0.5,1,IF(AND(W21&gt;=0.5,W21&lt;P$10),2,IF(W21&gt;=P$10,3)))),"")</f>
        <v>3</v>
      </c>
      <c r="Y21" s="194" t="n">
        <f aca="false">IF(B21 &lt;&gt; "",IF(AND('PRINTABLE (per grading)'!H$16="EXAM", 'PRINTABLE (per grading)'!B$13="Prelim"), IF(ISERROR(SUMIF('Exam (LECTURE ONLY)'!D$20:M$20, "CLO3", 'Exam (LECTURE ONLY)'!D23:M23) / 'Exam (LECTURE ONLY)'!AL$8), "", SUMIF('Exam (LECTURE ONLY)'!D$20:M$20, "CLO3", 'Exam (LECTURE ONLY)'!D23:M23) /'Exam (LECTURE ONLY)'!AL$8),
IF(AND('PRINTABLE (per grading)'!H$16="EXAM", 'PRINTABLE (per grading)'!B$13="Midterm"), IF(ISERROR(SUMIF('Exam (LECTURE ONLY)'!O$20:X$20, "CLO3", 'Exam (LECTURE ONLY)'!O23:X23) / 'Exam (LECTURE ONLY)'!AM$8), "", SUMIF('Exam (LECTURE ONLY)'!O$20:X$20, "CLO3", 'Exam (LECTURE ONLY)'!O23:X23) / 'Exam (LECTURE ONLY)'!AM$8),
IF(AND('PRINTABLE (per grading)'!H$16="EXAM", 'PRINTABLE (per grading)'!B$13="Final"), IF(ISERROR(SUMIF('Exam (LECTURE ONLY)'!Z$20:AI$20, "CLO3", 'Exam (LECTURE ONLY)'!Z23:AI23) / 'Exam (LECTURE ONLY)'!AN$8), "", SUMIF('Exam (LECTURE ONLY)'!Z$20:AI$20, "CLO3", 'Exam (LECTURE ONLY)'!Z23:AI23) / 'Exam (LECTURE ONLY)'!AN$8),
IF(AND('PRINTABLE (per grading)'!H$16="OUTPUT", 'PRINTABLE (per grading)'!B$13="Prelim"), IF(ISERROR(SUMIF(OUTPUT!C$20:M$20, "CLO3", OUTPUT!C23:M23) / OUTPUT!AL$8), "", SUMIF(OUTPUT!C$20:M$20, "CLO3", OUTPUT!C23:M23) / OUTPUT!AL$8),
IF(AND('PRINTABLE (per grading)'!H$16="OUTPUT", 'PRINTABLE (per grading)'!B$13="Midterm"), IF(ISERROR(SUMIF(OUTPUT!O$20:Y$20, "CLO3", OUTPUT!O23:Y23) / OUTPUT!AM$8), "", SUMIF(OUTPUT!O$20:Y$20, "CLO3", OUTPUT!O23:Y23) / OUTPUT!AM$8),
IF(AND('PRINTABLE (per grading)'!H$16="OUTPUT", 'PRINTABLE (per grading)'!B$13="Final"), IF(ISERROR(SUMIF(OUTPUT!AA$20:AI$20, "CLO3", OUTPUT!AA23:AI23) / OUTPUT!AN$8), "", SUMIF(OUTPUT!AA$20:AI$20, "CLO3", OUTPUT!AA23:AI23) / OUTPUT!AN$8),
"" )))))),"")</f>
        <v>0.85</v>
      </c>
      <c r="Z21" s="286" t="n">
        <f aca="false">IF(B21&lt;&gt;"",IF(Y21="","",IF(Y21&lt;0.5,1,IF(AND(Y21&gt;=0.5,Y21&lt;P$10),2,IF(Y21&gt;=P$10,3)))),"")</f>
        <v>3</v>
      </c>
      <c r="AA21" s="287" t="str">
        <f aca="false">IF(B21 &lt;&gt; "",IFERROR(IF(AVERAGE(W21,Y21)&gt;=P$10,"Y","N"),""),"")</f>
        <v>Y</v>
      </c>
      <c r="AB21" s="194" t="n">
        <f aca="false">IF(B21 &lt;&gt; "", IFERROR(IF(C$16 = "PRELIM", SUMIF('Database (LECTURE-RES-PRAC)'!D$14:AG$14, "CLO4", 'Database (LECTURE-RES-PRAC)'!D18:AG18) / 'Grade computation'!F$7, IF(C$16 = "MIDTERM", SUMIF('Database (LECTURE-RES-PRAC)'!AJ$14:BM$14, "CLO4", 'Database (LECTURE-RES-PRAC)'!AJ18:BM18) / 'Grade computation'!G$7, IF(C$16 = "FINAL", SUMIF('Database (LECTURE-RES-PRAC)'!BP$14:CS$14, "CLO4", 'Database (LECTURE-RES-PRAC)'!BP18:CS18) / 'Grade computation'!H$7,""))),""),"")</f>
        <v>0.62</v>
      </c>
      <c r="AC21" s="286" t="n">
        <f aca="false">IF(B21&lt;&gt;"",IF(AB21="","",IF(AB21&lt;0.5,1,IF(AND(AB21&gt;=0.5,AB21&lt;P$10),2,IF(AB21&gt;=P$10,3)))),"")</f>
        <v>3</v>
      </c>
      <c r="AD21" s="194" t="str">
        <f aca="false">IF(B21 &lt;&gt; "",IF(AND('PRINTABLE (per grading)'!H$16="EXAM", 'PRINTABLE (per grading)'!B$13="Prelim"), IF(ISERROR(SUMIF('Exam (LECTURE ONLY)'!D$20:M$20, "CLO4", 'Exam (LECTURE ONLY)'!D23:M23) / 'Exam (LECTURE ONLY)'!AL$9), "", SUMIF('Exam (LECTURE ONLY)'!D$20:M$20, "CLO4", 'Exam (LECTURE ONLY)'!D23:M23) /'Exam (LECTURE ONLY)'!AL$9),
IF(AND('PRINTABLE (per grading)'!H$16="EXAM", 'PRINTABLE (per grading)'!B$13="Midterm"), IF(ISERROR(SUMIF('Exam (LECTURE ONLY)'!O$20:X$20, "CLO4", 'Exam (LECTURE ONLY)'!O23:X23) / 'Exam (LECTURE ONLY)'!AM$9), "", SUMIF('Exam (LECTURE ONLY)'!O$20:X$20, "CLO4", 'Exam (LECTURE ONLY)'!O23:X23) / 'Exam (LECTURE ONLY)'!AM$9),
IF(AND('PRINTABLE (per grading)'!H$16="EXAM", 'PRINTABLE (per grading)'!B$13="Final"), IF(ISERROR(SUMIF('Exam (LECTURE ONLY)'!Z$20:AI$20, "CLO4", 'Exam (LECTURE ONLY)'!Z23:AI23) / 'Exam (LECTURE ONLY)'!AN$9), "", SUMIF('Exam (LECTURE ONLY)'!Z$20:AI$20, "CLO4", 'Exam (LECTURE ONLY)'!Z23:AI23) / 'Exam (LECTURE ONLY)'!AN$9),
IF(AND('PRINTABLE (per grading)'!H$16="OUTPUT", 'PRINTABLE (per grading)'!B$13="Prelim"), IF(ISERROR(SUMIF(OUTPUT!C$20:M$20, "CLO4", OUTPUT!C23:M23) / OUTPUT!AL$9), "", SUMIF(OUTPUT!C$20:M$20, "CLO4", OUTPUT!C23:M23) / OUTPUT!AL$9),
IF(AND('PRINTABLE (per grading)'!H$16="OUTPUT", 'PRINTABLE (per grading)'!B$13="Midterm"), IF(ISERROR(SUMIF(OUTPUT!O$20:Y$20, "CLO4", OUTPUT!O23:Y23) / OUTPUT!AM$9), "", SUMIF(OUTPUT!O$20:Y$20, "CLO4", OUTPUT!O23:Y23) / OUTPUT!AM$9),
IF(AND('PRINTABLE (per grading)'!H$16="OUTPUT", 'PRINTABLE (per grading)'!B$13="Final"), IF(ISERROR(SUMIF(OUTPUT!AA$20:AI$20, "CLO4", OUTPUT!AA23:AI23) / OUTPUT!AN$9), "", SUMIF(OUTPUT!AA$20:AI$20, "CLO4", OUTPUT!AA23:AI23) / OUTPUT!AN$9),
"")))))),"")</f>
        <v/>
      </c>
      <c r="AE21" s="286" t="str">
        <f aca="false">IF(B21&lt;&gt;"",IF(AD21="","",IF(AD21&lt;0.5,1,IF(AND(AD21&gt;=0.5,AD21&lt;P$10),2,IF(AD21&gt;=P$10,3)))),"")</f>
        <v/>
      </c>
      <c r="AF21" s="287" t="str">
        <f aca="false">IF(B21 &lt;&gt; "",IFERROR(IF(AVERAGE(AB21,AD21)&gt;=P$10,"Y","N"),""),"")</f>
        <v>Y</v>
      </c>
      <c r="AG21" s="194" t="n">
        <f aca="false">IF(B21 &lt;&gt; "", IFERROR(IF(C$16 = "PRELIM", SUMIF('Database (LECTURE-RES-PRAC)'!D$14:AG$14, "CLO5", 'Database (LECTURE-RES-PRAC)'!D18:AG18) / 'Grade computation'!F$8, IF(C$16 = "MIDTERM", SUMIF('Database (LECTURE-RES-PRAC)'!AJ$14:BM$14, "CLO5", 'Database (LECTURE-RES-PRAC)'!AJ18:BM18) / 'Grade computation'!G$8, IF(C$16 = "FINAL", SUMIF('Database (LECTURE-RES-PRAC)'!BP$14:CS$14, "CLO5", 'Database (LECTURE-RES-PRAC)'!BP18:CS18) / 'Grade computation'!H$8,""))),""),"")</f>
        <v>0.8</v>
      </c>
      <c r="AH21" s="286" t="n">
        <f aca="false">IF(B21&lt;&gt;"",IF(AG21="","",IF(AG21&lt;0.5,1,IF(AND(AG21&gt;=0.5,AG21&lt;P$10),2,IF(AG21&gt;=P$10,3)))),"")</f>
        <v>3</v>
      </c>
      <c r="AI21" s="194" t="str">
        <f aca="false">IF(B21 &lt;&gt; "",IF(AND('PRINTABLE (per grading)'!H$16="EXAM", 'PRINTABLE (per grading)'!B$13="Prelim"), IF(ISERROR(SUMIF('Exam (LECTURE ONLY)'!D$20:M$20, "CLO5", 'Exam (LECTURE ONLY)'!D23:M23) / 'Exam (LECTURE ONLY)'!AL$10), "", SUMIF('Exam (LECTURE ONLY)'!D$20:M$20, "CLO5", 'Exam (LECTURE ONLY)'!D23:M23) /'Exam (LECTURE ONLY)'!AL$10),
IF(AND('PRINTABLE (per grading)'!H$16="EXAM", 'PRINTABLE (per grading)'!B$13="Midterm"), IF(ISERROR(SUMIF('Exam (LECTURE ONLY)'!O$20:X$20, "CLO5", 'Exam (LECTURE ONLY)'!O23:X23) / 'Exam (LECTURE ONLY)'!AM$10), "", SUMIF('Exam (LECTURE ONLY)'!O$20:X$20, "CLO5", 'Exam (LECTURE ONLY)'!O23:X23) / 'Exam (LECTURE ONLY)'!AM$10),
IF(AND('PRINTABLE (per grading)'!H$16="EXAM", 'PRINTABLE (per grading)'!B$13="Final"), IF(ISERROR(SUMIF('Exam (LECTURE ONLY)'!Z$20:AI$20, "CLO5", 'Exam (LECTURE ONLY)'!Z23:AI23) / 'Exam (LECTURE ONLY)'!AN$10), "", SUMIF('Exam (LECTURE ONLY)'!Z$20:AI$20, "CLO5", 'Exam (LECTURE ONLY)'!Z23:AI23) / 'Exam (LECTURE ONLY)'!AN$10),
IF(AND('PRINTABLE (per grading)'!H$16="OUTPUT", 'PRINTABLE (per grading)'!B$13="Prelim"), IF(ISERROR(SUMIF(OUTPUT!C$20:M$20, "CLO5", OUTPUT!C23:M23) / OUTPUT!AL$10), "", SUMIF(OUTPUT!C$20:M$20, "CLO5", OUTPUT!C23:M23) / OUTPUT!AL$10),
IF(AND('PRINTABLE (per grading)'!H$16="OUTPUT", 'PRINTABLE (per grading)'!B$13="Midterm"), IF(ISERROR(SUMIF(OUTPUT!O$20:Y$20, "CLO5", OUTPUT!O23:Y23) / OUTPUT!AM$10), "", SUMIF(OUTPUT!O$20:Y$20, "CLO5", OUTPUT!O23:Y23) / OUTPUT!AM$10),
IF(AND('PRINTABLE (per grading)'!H$16="OUTPUT", 'PRINTABLE (per grading)'!B$13="Final"), IF(ISERROR(SUMIF(OUTPUT!AA$20:AI$20, "CLO5", OUTPUT!AA23:AI23) / OUTPUT!AN$10), "", SUMIF(OUTPUT!AA$20:AI$20, "CLO5", OUTPUT!AA23:AI23) / OUTPUT!AN$10),
"")))))),"")</f>
        <v/>
      </c>
      <c r="AJ21" s="286" t="str">
        <f aca="false">IF(B21&lt;&gt;"",IF(AI21="","",IF(AI21&lt;0.5,1,IF(AND(AI21&gt;=0.5,AI21&lt;P$10),2,IF(AI21&gt;=P$10,3)))),"")</f>
        <v/>
      </c>
      <c r="AK21" s="287" t="str">
        <f aca="false">IF(B21 &lt;&gt; "",IFERROR(IF(AVERAGE(AG21,AI21)&gt;=P$10,"Y","N"),""),"")</f>
        <v>Y</v>
      </c>
      <c r="AL21" s="194" t="str">
        <f aca="false">IF(B21 &lt;&gt; "", IFERROR(IF(C$16 = "PRELIM", SUMIF('Database (LECTURE-RES-PRAC)'!D$14:AG$14, "CLO6", 'Database (LECTURE-RES-PRAC)'!D18:AG18) / 'Grade computation'!F$9, IF(C$16 = "MIDTERM", SUMIF('Database (LECTURE-RES-PRAC)'!AJ$14:BM$14, "CLO6", 'Database (LECTURE-RES-PRAC)'!AJ18:BM18) / 'Grade computation'!G$9, IF(C$16 = "FINAL", SUMIF('Database (LECTURE-RES-PRAC)'!BP$14:CS$14, "CLO6", 'Database (LECTURE-RES-PRAC)'!BP18:CS18) / 'Grade computation'!H$9,""))),""),"")</f>
        <v/>
      </c>
      <c r="AM21" s="286" t="str">
        <f aca="false">IF(B21&lt;&gt;"",IF(AL21="","",IF(AL21&lt;0.5,1,IF(AND(AL21&gt;=0.5,AL21&lt;P$10),2,IF(AL21&gt;=P$10,3)))),"")</f>
        <v/>
      </c>
      <c r="AN21" s="194" t="str">
        <f aca="false">IF(B21 &lt;&gt; "",IF(AND('PRINTABLE (per grading)'!H$16="EXAM", 'PRINTABLE (per grading)'!B$13="Prelim"), IF(ISERROR(SUMIF('Exam (LECTURE ONLY)'!D$20:M$20, "CLO6", 'Exam (LECTURE ONLY)'!D23:M23) / 'Exam (LECTURE ONLY)'!AL$11), "", SUMIF('Exam (LECTURE ONLY)'!D$20:M$20, "CLO6", 'Exam (LECTURE ONLY)'!D23:M23) /'Exam (LECTURE ONLY)'!AL$11),
IF(AND('PRINTABLE (per grading)'!H$16="EXAM", 'PRINTABLE (per grading)'!B$13="Midterm"), IF(ISERROR(SUMIF('Exam (LECTURE ONLY)'!O$20:X$20, "CLO6", 'Exam (LECTURE ONLY)'!O23:X23) / 'Exam (LECTURE ONLY)'!AM$11), "", SUMIF('Exam (LECTURE ONLY)'!O$20:X$20, "CLO6", 'Exam (LECTURE ONLY)'!O23:X23) / 'Exam (LECTURE ONLY)'!AM$11),
IF(AND('PRINTABLE (per grading)'!H$16="EXAM", 'PRINTABLE (per grading)'!B$13="Final"), IF(ISERROR(SUMIF('Exam (LECTURE ONLY)'!Z$20:AI$20, "CLO6", 'Exam (LECTURE ONLY)'!Z23:AI23) / 'Exam (LECTURE ONLY)'!AN$11), "", SUMIF('Exam (LECTURE ONLY)'!Z$20:AI$20, "CLO6", 'Exam (LECTURE ONLY)'!Z23:AI23) / 'Exam (LECTURE ONLY)'!AN$11),
IF(AND('PRINTABLE (per grading)'!H$16="OUTPUT", 'PRINTABLE (per grading)'!B$13="Prelim"), IF(ISERROR(SUMIF(OUTPUT!C$20:M$20, "CLO6", OUTPUT!C23:M23) / OUTPUT!AL$11), "", SUMIF(OUTPUT!C$20:M$20, "CLO6", OUTPUT!C23:M23) / OUTPUT!AL$11),
IF(AND('PRINTABLE (per grading)'!H$16="OUTPUT", 'PRINTABLE (per grading)'!B$13="Midterm"), IF(ISERROR(SUMIF(OUTPUT!O$20:Y$20, "CLO6", OUTPUT!O23:Y23) / OUTPUT!AM$11), "", SUMIF(OUTPUT!O$20:Y$20, "CLO6", OUTPUT!O23:Y23) / OUTPUT!AM$11),
IF(AND('PRINTABLE (per grading)'!H$16="OUTPUT", 'PRINTABLE (per grading)'!B$13="Final"), IF(ISERROR(SUMIF(OUTPUT!AA$20:AI$20, "CLO6", OUTPUT!AA23:AI23) / OUTPUT!AN$11), "", SUMIF(OUTPUT!AA$20:AI$20, "CLO6", OUTPUT!AA23:AI23) / OUTPUT!AN$11),
"")))))),"")</f>
        <v/>
      </c>
      <c r="AO21" s="286" t="str">
        <f aca="false">IF(B21&lt;&gt;"",IF(AN21="","",IF(AN21&lt;0.5,1,IF(AND(AN21&gt;=0.5,AN21&lt;P$10),2,IF(AN21&gt;=P$10,3)))),"")</f>
        <v/>
      </c>
      <c r="AP21" s="287" t="str">
        <f aca="false">IF(B21 &lt;&gt; "",IFERROR(IF(AVERAGE(AL21,AN21)&gt;=P$10,"Y","N"),""),"")</f>
        <v/>
      </c>
      <c r="AQ21" s="194" t="str">
        <f aca="false">IF(B21 &lt;&gt; "", IFERROR(IF(C$16 = "PRELIM", SUMIF('Database (LECTURE-RES-PRAC)'!D$14:AG$14, "CLO7", 'Database (LECTURE-RES-PRAC)'!D18:AG18) / 'Grade computation'!F$10, IF(C$16 = "MIDTERM", SUMIF('Database (LECTURE-RES-PRAC)'!AJ$14:BM$14, "CLO7", 'Database (LECTURE-RES-PRAC)'!AJ18:BM18) / 'Grade computation'!G$10, IF(C$16 = "FINAL", SUMIF('Database (LECTURE-RES-PRAC)'!BP$14:CS$14, "CLO7", 'Database (LECTURE-RES-PRAC)'!BP18:CS18) / 'Grade computation'!H$10,""))),""),"")</f>
        <v/>
      </c>
      <c r="AR21" s="286" t="str">
        <f aca="false">IF(B21&lt;&gt;"",IF(AQ21="","",IF(AQ21&lt;0.5,1,IF(AND(AQ21&gt;=0.5,AQ21&lt;P$10),2,IF(AQ21&gt;=P$10,3)))),"")</f>
        <v/>
      </c>
      <c r="AS21" s="194" t="str">
        <f aca="false">IF(B21 &lt;&gt; "",IF(AND('PRINTABLE (per grading)'!H$16="EXAM", 'PRINTABLE (per grading)'!B$13="Prelim"), IF(ISERROR(SUMIF('Exam (LECTURE ONLY)'!D$20:M$20, "CLO7", 'Exam (LECTURE ONLY)'!D23:M23) / 'Exam (LECTURE ONLY)'!AL$12), "", SUMIF('Exam (LECTURE ONLY)'!D$20:M$20, "CLO7", 'Exam (LECTURE ONLY)'!D23:M23) /'Exam (LECTURE ONLY)'!AL$12),
IF(AND('PRINTABLE (per grading)'!H$16="EXAM", 'PRINTABLE (per grading)'!B$13="Midterm"), IF(ISERROR(SUMIF('Exam (LECTURE ONLY)'!O$20:X$20, "CLO7", 'Exam (LECTURE ONLY)'!O23:X23) / 'Exam (LECTURE ONLY)'!AM$12), "", SUMIF('Exam (LECTURE ONLY)'!O$20:X$20, "CLO7", 'Exam (LECTURE ONLY)'!O23:X23) / 'Exam (LECTURE ONLY)'!AM$12),
IF(AND('PRINTABLE (per grading)'!H$16="EXAM", 'PRINTABLE (per grading)'!B$13="Final"), IF(ISERROR(SUMIF('Exam (LECTURE ONLY)'!Z$20:AI$20, "CLO7", 'Exam (LECTURE ONLY)'!Z23:AI23) / 'Exam (LECTURE ONLY)'!AN$12), "", SUMIF('Exam (LECTURE ONLY)'!Z$20:AI$20, "CLO7", 'Exam (LECTURE ONLY)'!Z23:AI23) / 'Exam (LECTURE ONLY)'!AN$12),
IF(AND('PRINTABLE (per grading)'!H$16="OUTPUT", 'PRINTABLE (per grading)'!B$13="Prelim"), IF(ISERROR(SUMIF(OUTPUT!C$20:M$20, "CLO7", OUTPUT!C23:M23) / OUTPUT!AL$12), "", SUMIF(OUTPUT!C$20:M$20, "CLO7", OUTPUT!C23:M23) / OUTPUT!AL$12),
IF(AND('PRINTABLE (per grading)'!H$16="OUTPUT", 'PRINTABLE (per grading)'!B$13="Midterm"), IF(ISERROR(SUMIF(OUTPUT!O$20:Y$20, "CLO7", OUTPUT!O23:Y23) / OUTPUT!AM$12), "", SUMIF(OUTPUT!O$20:Y$20, "CLO7", OUTPUT!O23:Y23) / OUTPUT!AM$12),
IF(AND('PRINTABLE (per grading)'!H$16="OUTPUT", 'PRINTABLE (per grading)'!B$13="Final"), IF(ISERROR(SUMIF(OUTPUT!AA$20:AI$20, "CLO7", OUTPUT!AA23:AI23) / OUTPUT!AN$12), "", SUMIF(OUTPUT!AA$20:AI$20, "CLO7", OUTPUT!AA23:AI23) / OUTPUT!AN$12),
"")))))),"")</f>
        <v/>
      </c>
      <c r="AT21" s="286" t="str">
        <f aca="false">IF(B21&lt;&gt;"",IF(AS21="","",IF(AS21&lt;0.5,1,IF(AND(AS21&gt;=0.5,AS21&lt;P$10),2,IF(AS21&gt;=P$10,3)))),"")</f>
        <v/>
      </c>
      <c r="AU21" s="287" t="str">
        <f aca="false">IF(B21 &lt;&gt; "",IFERROR(IF(AVERAGE(AQ21,AS21)&gt;=P$10,"Y","N"),""),"")</f>
        <v/>
      </c>
      <c r="AV21" s="194" t="str">
        <f aca="false">IF(B21 &lt;&gt; "", IFERROR(IF(C$16 = "PRELIM", SUMIF('Database (LECTURE-RES-PRAC)'!D$14:AG$14, "CLO8", 'Database (LECTURE-RES-PRAC)'!D18:AG18) / 'Grade computation'!F$11, IF(C$16 = "MIDTERM", SUMIF('Database (LECTURE-RES-PRAC)'!AJ$14:BM$14, "CLO8", 'Database (LECTURE-RES-PRAC)'!AJ18:BM18) / 'Grade computation'!G$11, IF(C$16 = "FINAL", SUMIF('Database (LECTURE-RES-PRAC)'!BP$14:CS$14, "CLO8", 'Database (LECTURE-RES-PRAC)'!BP18:CS18) / 'Grade computation'!H$11,""))),""),"")</f>
        <v/>
      </c>
      <c r="AW21" s="286" t="str">
        <f aca="false">IF(B21&lt;&gt;"",IF(AV21="","",IF(AV21&lt;0.5,1,IF(AND(AV21&gt;=0.5,AV21&lt;P$10),2,IF(AV21&gt;=P$10,3)))),"")</f>
        <v/>
      </c>
      <c r="AX21" s="194" t="str">
        <f aca="false">IF(B21 &lt;&gt; "",IF(AND('PRINTABLE (per grading)'!H$16="EXAM", 'PRINTABLE (per grading)'!B$13="Prelim"), IF(ISERROR(SUMIF('Exam (LECTURE ONLY)'!D$20:M$20, "CLO8", 'Exam (LECTURE ONLY)'!D23:M23) / 'Exam (LECTURE ONLY)'!AL$13), "", SUMIF('Exam (LECTURE ONLY)'!D$20:M$20, "CLO8", 'Exam (LECTURE ONLY)'!D23:M23) /'Exam (LECTURE ONLY)'!AL$13),
IF(AND('PRINTABLE (per grading)'!H$16="EXAM", 'PRINTABLE (per grading)'!B$13="Midterm"), IF(ISERROR(SUMIF('Exam (LECTURE ONLY)'!O$20:X$20, "CLO8", 'Exam (LECTURE ONLY)'!O23:X23) / 'Exam (LECTURE ONLY)'!AM$13), "", SUMIF('Exam (LECTURE ONLY)'!O$20:X$20, "CLO8", 'Exam (LECTURE ONLY)'!O23:X23) / 'Exam (LECTURE ONLY)'!AM$13),
IF(AND('PRINTABLE (per grading)'!H$16="EXAM", 'PRINTABLE (per grading)'!B$13="Final"), IF(ISERROR(SUMIF('Exam (LECTURE ONLY)'!Z$20:AI$20, "CLO8", 'Exam (LECTURE ONLY)'!Z23:AI23) / 'Exam (LECTURE ONLY)'!AN$13), "", SUMIF('Exam (LECTURE ONLY)'!Z$20:AI$20, "CLO8", 'Exam (LECTURE ONLY)'!Z23:AI23) / 'Exam (LECTURE ONLY)'!AN$13),
IF(AND('PRINTABLE (per grading)'!H$16="OUTPUT", 'PRINTABLE (per grading)'!B$13="Prelim"), IF(ISERROR(SUMIF(OUTPUT!C$20:M$20, "CLO8", OUTPUT!C23:M23) / OUTPUT!AL$13), "", SUMIF(OUTPUT!C$20:M$20, "CLO8", OUTPUT!C23:M23) / OUTPUT!AL$13),
IF(AND('PRINTABLE (per grading)'!H$16="OUTPUT", 'PRINTABLE (per grading)'!B$13="Midterm"), IF(ISERROR(SUMIF(OUTPUT!O$20:Y$20, "CLO8", OUTPUT!O23:Y23) / OUTPUT!AM$13), "", SUMIF(OUTPUT!O$20:Y$20, "CLO8", OUTPUT!O23:Y23) / OUTPUT!AM$13),
IF(AND('PRINTABLE (per grading)'!H$16="OUTPUT", 'PRINTABLE (per grading)'!B$13="Final"), IF(ISERROR(SUMIF(OUTPUT!AA$20:AI$20, "CLO8", OUTPUT!AA23:AI23) / OUTPUT!AN$13), "", SUMIF(OUTPUT!AA$20:AI$20, "CLO8", OUTPUT!AA23:AI23) / OUTPUT!AN$13),
"")))))),"")</f>
        <v/>
      </c>
      <c r="AY21" s="286" t="str">
        <f aca="false">IF(B21&lt;&gt;"",IF(AX21="","",IF(AX21&lt;0.5,1,IF(AND(AX21&gt;=0.5,AX21&lt;P$10),2,IF(AX21&gt;=P$10,3)))),"")</f>
        <v/>
      </c>
      <c r="AZ21" s="287" t="str">
        <f aca="false">IF(B21 &lt;&gt; "",IFERROR(IF(AVERAGE(AV21,AX21)&gt;=P$10,"Y","N"),""),"")</f>
        <v/>
      </c>
      <c r="BA21" s="194" t="str">
        <f aca="false">IF(B21 &lt;&gt; "", IFERROR(IF(C$16 = "PRELIM", SUMIF('Database (LECTURE-RES-PRAC)'!D$14:AG$14, "CLO9", 'Database (LECTURE-RES-PRAC)'!D18:AG18) / 'Grade computation'!F$12, IF(C$16 = "MIDTERM", SUMIF('Database (LECTURE-RES-PRAC)'!AJ$14:BM$14, "CLO9", 'Database (LECTURE-RES-PRAC)'!AJ18:BM18) / 'Grade computation'!G$12, IF(C$16 = "FINAL", SUMIF('Database (LECTURE-RES-PRAC)'!BP$14:CS$14, "CLO9", 'Database (LECTURE-RES-PRAC)'!BP18:CS18) / 'Grade computation'!H$12,""))),""),"")</f>
        <v/>
      </c>
      <c r="BB21" s="286" t="str">
        <f aca="false">IF(B21&lt;&gt;"",IF(BA21="","",IF(BA21&lt;0.5,1,IF(AND(BA21&gt;=0.5,BA21&lt;P$10),2,IF(BA21&gt;=P$10,3)))),"")</f>
        <v/>
      </c>
      <c r="BC21" s="194" t="str">
        <f aca="false">IF(B21 &lt;&gt; "",IF(AND('PRINTABLE (per grading)'!H$16="EXAM", 'PRINTABLE (per grading)'!B$13="Prelim"), IF(ISERROR(SUMIF('Exam (LECTURE ONLY)'!D$20:M$20, "CLO9", 'Exam (LECTURE ONLY)'!D23:M23) / 'Exam (LECTURE ONLY)'!AL$14), "", SUMIF('Exam (LECTURE ONLY)'!D$20:M$20, "CLO9", 'Exam (LECTURE ONLY)'!D23:M23) /'Exam (LECTURE ONLY)'!AL$14),
IF(AND('PRINTABLE (per grading)'!H$16="EXAM", 'PRINTABLE (per grading)'!B$13="Midterm"), IF(ISERROR(SUMIF('Exam (LECTURE ONLY)'!O$20:X$20, "CLO9", 'Exam (LECTURE ONLY)'!O23:X23) / 'Exam (LECTURE ONLY)'!AM$14), "", SUMIF('Exam (LECTURE ONLY)'!O$20:X$20, "CLO9", 'Exam (LECTURE ONLY)'!O23:X23) / 'Exam (LECTURE ONLY)'!AM$14),
IF(AND('PRINTABLE (per grading)'!H$16="EXAM", 'PRINTABLE (per grading)'!B$13="Final"), IF(ISERROR(SUMIF('Exam (LECTURE ONLY)'!Z$20:AI$20, "CLO9", 'Exam (LECTURE ONLY)'!Z23:AI23) / 'Exam (LECTURE ONLY)'!AN$14), "", SUMIF('Exam (LECTURE ONLY)'!Z$20:AI$20, "CLO9", 'Exam (LECTURE ONLY)'!Z23:AI23) / 'Exam (LECTURE ONLY)'!AN$14),
IF(AND('PRINTABLE (per grading)'!H$16="OUTPUT", 'PRINTABLE (per grading)'!B$13="Prelim"), IF(ISERROR(SUMIF(OUTPUT!C$20:M$20, "CLO9", OUTPUT!C23:M23) / OUTPUT!AL$14), "", SUMIF(OUTPUT!C$20:M$20, "CLO9", OUTPUT!C23:M23) / OUTPUT!AL$14),
IF(AND('PRINTABLE (per grading)'!H$16="OUTPUT", 'PRINTABLE (per grading)'!B$13="Midterm"), IF(ISERROR(SUMIF(OUTPUT!O$20:Y$20, "CLO9", OUTPUT!O23:Y23) / OUTPUT!AM$14), "", SUMIF(OUTPUT!O$20:Y$20, "CLO9", OUTPUT!O23:Y23) / OUTPUT!AM$14),
IF(AND('PRINTABLE (per grading)'!H$16="OUTPUT", 'PRINTABLE (per grading)'!B$13="Final"), IF(ISERROR(SUMIF(OUTPUT!AA$20:AI$20, "CLO9", OUTPUT!AA23:AI23) / OUTPUT!AN$14), "", SUMIF(OUTPUT!AA$20:AI$20, "CLO9", OUTPUT!AA23:AI23) / OUTPUT!AN$14),
"")))))),"")</f>
        <v/>
      </c>
      <c r="BD21" s="286" t="str">
        <f aca="false">IF(B21&lt;&gt;"",IF(BC21="","",IF(BC21&lt;0.5,1,IF(AND(BC21&gt;=0.5,BC21&lt;P$10),2,IF(BC21&gt;=P$10,3)))),"")</f>
        <v/>
      </c>
      <c r="BE21" s="287" t="str">
        <f aca="false">IF(B21 &lt;&gt; "",IFERROR(IF(AVERAGE(BA21,BC21)&gt;=P$10,"Y","N"),""),"")</f>
        <v/>
      </c>
      <c r="BF21" s="194" t="str">
        <f aca="false">IF(B21 &lt;&gt; "", IFERROR(IF(C$16 = "PRELIM", SUMIF('Database (LECTURE-RES-PRAC)'!D$14:AG$14, "CLO10", 'Database (LECTURE-RES-PRAC)'!D18:AG18) / 'Grade computation'!F$13, IF(C$16 = "MIDTERM", SUMIF('Database (LECTURE-RES-PRAC)'!AJ$14:BM$14, "CLO10", 'Database (LECTURE-RES-PRAC)'!AJ18:BM18) / 'Grade computation'!G$13, IF(C$16 = "FINAL", SUMIF('Database (LECTURE-RES-PRAC)'!BP$14:CS$14, "CLO10", 'Database (LECTURE-RES-PRAC)'!BP18:CS18) / 'Grade computation'!H$13,""))),""),"")</f>
        <v/>
      </c>
      <c r="BG21" s="286" t="str">
        <f aca="false">IF(B21&lt;&gt;"",IF(BF21="","",IF(BF21&lt;0.5,1,IF(AND(BF21&gt;=0.5,BF21&lt;P$10),2,IF(BF21&gt;=P$10,3)))),"")</f>
        <v/>
      </c>
      <c r="BH21" s="194" t="str">
        <f aca="false">IF(B21 &lt;&gt; "",IF(AND('PRINTABLE (per grading)'!H$16="EXAM", 'PRINTABLE (per grading)'!B$13="Prelim"), IF(ISERROR(SUMIF('Exam (LECTURE ONLY)'!D$20:M$20, "CLO10", 'Exam (LECTURE ONLY)'!D23:M23) / 'Exam (LECTURE ONLY)'!AL$15), "", SUMIF('Exam (LECTURE ONLY)'!D$20:M$20, "CLO10", 'Exam (LECTURE ONLY)'!D23:M23) /'Exam (LECTURE ONLY)'!AL$15),
IF(AND('PRINTABLE (per grading)'!H$16="EXAM", 'PRINTABLE (per grading)'!B$13="Midterm"), IF(ISERROR(SUMIF('Exam (LECTURE ONLY)'!O$20:X$20, "CLO10", 'Exam (LECTURE ONLY)'!O23:X23) / 'Exam (LECTURE ONLY)'!AM$15), "", SUMIF('Exam (LECTURE ONLY)'!O$20:X$20, "CLO10", 'Exam (LECTURE ONLY)'!O23:X23) / 'Exam (LECTURE ONLY)'!AM$15),
IF(AND('PRINTABLE (per grading)'!H$16="EXAM", 'PRINTABLE (per grading)'!B$13="Final"), IF(ISERROR(SUMIF('Exam (LECTURE ONLY)'!Z$20:AI$20, "CLO10", 'Exam (LECTURE ONLY)'!Z23:AI23) / 'Exam (LECTURE ONLY)'!AN$15), "", SUMIF('Exam (LECTURE ONLY)'!Z$20:AI$20, "CLO10", 'Exam (LECTURE ONLY)'!Z23:AI23) / 'Exam (LECTURE ONLY)'!AN$15),
IF(AND('PRINTABLE (per grading)'!H$16="OUTPUT", 'PRINTABLE (per grading)'!B$13="Prelim"), IF(ISERROR(SUMIF(OUTPUT!C$20:M$20, "CLO10", OUTPUT!C23:M23) / OUTPUT!AL$15), "", SUMIF(OUTPUT!C$20:M$20, "CLO10", OUTPUT!C23:M23) / OUTPUT!AL$15),
IF(AND('PRINTABLE (per grading)'!H$16="OUTPUT", 'PRINTABLE (per grading)'!B$13="Midterm"), IF(ISERROR(SUMIF(OUTPUT!O$20:Y$20, "CLO10", OUTPUT!O23:Y23) / OUTPUT!AM$15), "", SUMIF(OUTPUT!O$20:Y$20, "CLO10", OUTPUT!O23:Y23) / OUTPUT!AM$15),
IF(AND('PRINTABLE (per grading)'!H$16="OUTPUT", 'PRINTABLE (per grading)'!B$13="Final"), IF(ISERROR(SUMIF(OUTPUT!AA$20:AI$20, "CLO10", OUTPUT!AA23:AI23) / OUTPUT!AN$15), "", SUMIF(OUTPUT!AA$20:AI$20, "CLO10", OUTPUT!AA23:AI23) / OUTPUT!AN$15),
"")))))),"")</f>
        <v/>
      </c>
      <c r="BI21" s="286" t="str">
        <f aca="false">IF(B21&lt;&gt;"",IF(BH21="","",IF(BH21&lt;0.5,1,IF(AND(BH21&gt;=0.5,BH21&lt;P$10),2,IF(BH21&gt;=P$10,3)))),"")</f>
        <v/>
      </c>
      <c r="BJ21" s="287" t="str">
        <f aca="false">IF(B21 &lt;&gt; "",IFERROR(IF(AVERAGE(BF21,BH21)&gt;=P$10,"Y","N"),""),"")</f>
        <v/>
      </c>
      <c r="BK21" s="8"/>
    </row>
    <row r="22" customFormat="false" ht="19.5" hidden="false" customHeight="true" outlineLevel="0" collapsed="false">
      <c r="A22" s="228" t="str">
        <f aca="false">IF(ISBLANK('Database (LECTURE-RES-PRAC)'!A19),"",'Database (LECTURE-RES-PRAC)'!A19)</f>
        <v/>
      </c>
      <c r="B22" s="229" t="str">
        <f aca="false">IF(ISBLANK('Database (LECTURE-RES-PRAC)'!B19),"",'Database (LECTURE-RES-PRAC)'!B19)</f>
        <v>lim, patricia</v>
      </c>
      <c r="C22" s="230" t="n">
        <f aca="false">IF(B22&lt;&gt;"",IF(C$16="PRELIM",'Grade computation'!C22, IF(C$16="MIDTERM",'Grade computation'!K22, IF(C$16="FINAL",'Grade computation'!S22,""))),"")</f>
        <v>57</v>
      </c>
      <c r="D22" s="231" t="n">
        <f aca="false">IF(B22&lt;&gt;"",IFERROR(IF(B$11="80-20", (((C22/C$19)*X$6)+X$7)*D$18, IF(B$11="60-40", (((C22/C$19)*Y$6)+Y$7)*D$18, 0)),0),"")</f>
        <v>33.1</v>
      </c>
      <c r="E22" s="230" t="n">
        <f aca="false">IF(B22&lt;&gt;"", IF(C$16="PRELIM",'Grade computation'!E22, IF(C$16="MIDTERM",'Grade computation'!M22, IF(C$16="FINAL",'Grade computation'!U22,""))),"")</f>
        <v>132</v>
      </c>
      <c r="F22" s="232" t="n">
        <f aca="false">IF(B22&lt;&gt;"",IFERROR(IF(B$11="80-20", (((E22/E$19)*X$6)+X$7)*F$18, IF(B$11="60-40", (((E22/E$19)*Y$6)+Y$7)*F$18, 0)),0),"")</f>
        <v>18.56</v>
      </c>
      <c r="G22" s="233" t="n">
        <f aca="false">IF(B22&lt;&gt;"",IFERROR((D22+F22),0),"")</f>
        <v>51.66</v>
      </c>
      <c r="H22" s="234" t="n">
        <f aca="false">IF(B22&lt;&gt;"",IF(C$16="PRELIM", 'Grade computation'!H22, IF(C$16="MIDTERM", 'Grade computation'!P22, IF(C$16="FINAL",'Grade computation'!X22, ""))),"")</f>
        <v>91</v>
      </c>
      <c r="I22" s="233" t="n">
        <f aca="false">IF(B22&lt;&gt;"",IFERROR(IF(B$11="80-20", (((H22/H$19)*X$6)+X$7)*I$19, IF(B$11="60-40", (((H22/H$19)*Y$6)+Y$7)*I$19, 0)),0),"")</f>
        <v>37.84</v>
      </c>
      <c r="J22" s="237" t="n">
        <f aca="false">IFERROR((G22+I22),"")</f>
        <v>89.5</v>
      </c>
      <c r="K22" s="183" t="str">
        <f aca="false">IFERROR(IF(J22="","",IF(J22&gt;=75,"PASSED","FAILED")),"")</f>
        <v>PASSED</v>
      </c>
      <c r="L22" s="183"/>
      <c r="M22" s="194" t="str">
        <f aca="false">IF(B22 &lt;&gt; "", IFERROR(IF(C$16 = "PRELIM", SUMIF('Database (LECTURE-RES-PRAC)'!D$14:AG$14, "CLO1", 'Database (LECTURE-RES-PRAC)'!D19:AG19) / 'Grade computation'!F$4, IF(C$16 = "MIDTERM", SUMIF('Database (LECTURE-RES-PRAC)'!AJ$14:BM$14, "CLO1", 'Database (LECTURE-RES-PRAC)'!AJ19:BM19) / 'Grade computation'!G$4, IF(C$16 = "FINAL", SUMIF('Database (LECTURE-RES-PRAC)'!BP$14:CS$14, "CLO1", 'Database (LECTURE-RES-PRAC)'!BP19:CS19) / 'Grade computation'!H$4,""))),""),"")</f>
        <v/>
      </c>
      <c r="N22" s="286" t="str">
        <f aca="false">IF(B22&lt;&gt;"",IF(M22="","",IF(M22&lt;0.5,1,IF(AND(M22&gt;=0.5,M22&lt;P$10),2,IF(M22&gt;=P$10,3)))),"")</f>
        <v/>
      </c>
      <c r="O22" s="194" t="n">
        <f aca="false">IF(B22 &lt;&gt; "",IF(AND('PRINTABLE (per grading)'!H$16="EXAM", 'PRINTABLE (per grading)'!B$13="Prelim"), IF(ISERROR(SUMIF('Exam (LECTURE ONLY)'!D$20:M$20, "CLO1", 'Exam (LECTURE ONLY)'!D24:M24) / 'Exam (LECTURE ONLY)'!AL$6), "", SUMIF('Exam (LECTURE ONLY)'!D$20:M$20, "CLO1", 'Exam (LECTURE ONLY)'!D24:M24) /'Exam (LECTURE ONLY)'!AL$6),
IF(AND('PRINTABLE (per grading)'!H$16="EXAM", 'PRINTABLE (per grading)'!B$13="Midterm"), IF(ISERROR(SUMIF('Exam (LECTURE ONLY)'!O$20:X$20, "CLO1", 'Exam (LECTURE ONLY)'!O24:X24) / 'Exam (LECTURE ONLY)'!AM$6), "", SUMIF('Exam (LECTURE ONLY)'!O$20:X$20, "CLO1", 'Exam (LECTURE ONLY)'!O24:X24) / 'Exam (LECTURE ONLY)'!AM$6),
IF(AND('PRINTABLE (per grading)'!H$16="EXAM", 'PRINTABLE (per grading)'!B$13="Final"), IF(ISERROR(SUMIF('Exam (LECTURE ONLY)'!Z$20:AI$20, "CLO1", 'Exam (LECTURE ONLY)'!Z24:AI24) / 'Exam (LECTURE ONLY)'!AN$6), "", SUMIF('Exam (LECTURE ONLY)'!Z$20:AI$20, "CLO1", 'Exam (LECTURE ONLY)'!Z24:AI24) / 'Exam (LECTURE ONLY)'!AN$6),
IF(AND('PRINTABLE (per grading)'!H$16="OUTPUT", 'PRINTABLE (per grading)'!B$13="Prelim"), IF(ISERROR(SUMIF(OUTPUT!C$20:M$20, "CLO1", OUTPUT!C24:M24) / OUTPUT!AL$6), "", SUMIF(OUTPUT!C$20:M$20, "CLO1", OUTPUT!C24:M24) / OUTPUT!AL$6),
IF(AND('PRINTABLE (per grading)'!H$16="OUTPUT", 'PRINTABLE (per grading)'!B$13="Midterm"), IF(ISERROR(SUMIF(OUTPUT!O$20:Y$20, "CLO1", OUTPUT!O24:Y24) / OUTPUT!AM$6), "", SUMIF(OUTPUT!O$20:Y$20, "CLO1", OUTPUT!O24:Y24) / OUTPUT!AM$6),
IF(AND('PRINTABLE (per grading)'!H$16="OUTPUT", 'PRINTABLE (per grading)'!B$13="Final"), IF(ISERROR(SUMIF(OUTPUT!AA$20:AI$20, "CLO1", OUTPUT!AA24:AI24) / OUTPUT!AN$6), "", SUMIF(OUTPUT!AA$20:AI$20, "CLO1", OUTPUT!AA24:AI24) / OUTPUT!AN$6),
"")))))),"")</f>
        <v>0.88</v>
      </c>
      <c r="P22" s="286" t="n">
        <f aca="false">IF(B22&lt;&gt;"",IF(O22="","",IF(O22&lt;0.5,1,IF(AND(O22&gt;=0.5,O22&lt;P$10),2,IF(O22&gt;=P$10,3)))),"")</f>
        <v>3</v>
      </c>
      <c r="Q22" s="287" t="str">
        <f aca="false">IF(B22 &lt;&gt; "",IFERROR(IF(AVERAGE(M22,O22)&gt;=P$10,"Y","N"),""),"")</f>
        <v>Y</v>
      </c>
      <c r="R22" s="194" t="str">
        <f aca="false">IF(B22 &lt;&gt; "", IFERROR(IF(C$16 = "PRELIM", SUMIF('Database (LECTURE-RES-PRAC)'!D$14:AG$14, "CLO2", 'Database (LECTURE-RES-PRAC)'!D19:AG19) / 'Grade computation'!F$5, IF(C$16 = "MIDTERM", SUMIF('Database (LECTURE-RES-PRAC)'!AJ$14:BM$14, "CLO2", 'Database (LECTURE-RES-PRAC)'!AJ19:BM19) / 'Grade computation'!G$5, IF(C$16 = "FINAL", SUMIF('Database (LECTURE-RES-PRAC)'!BP$14:CS$14, "CLO2", 'Database (LECTURE-RES-PRAC)'!BP19:CS19) / 'Grade computation'!H$5,""))),""),"")</f>
        <v/>
      </c>
      <c r="S22" s="286" t="str">
        <f aca="false">IF(B22&lt;&gt;"",IF(R22="","",IF(R22&lt;0.5,1,IF(AND(R22&gt;=0.5,R22&lt;P$10),2,IF(R22&gt;=P$10,3)))),"")</f>
        <v/>
      </c>
      <c r="T22" s="194" t="n">
        <f aca="false">IF(B22 &lt;&gt; "",IF(AND('PRINTABLE (per grading)'!H$16="EXAM", 'PRINTABLE (per grading)'!B$13="Prelim"), IF(ISERROR(SUMIF('Exam (LECTURE ONLY)'!D$20:M$20, "CLO2", 'Exam (LECTURE ONLY)'!D24:M24) / 'Exam (LECTURE ONLY)'!AL$7), "", SUMIF('Exam (LECTURE ONLY)'!D$20:M$20, "CLO2", 'Exam (LECTURE ONLY)'!D24:M24) /'Exam (LECTURE ONLY)'!AL$7),
IF(AND('PRINTABLE (per grading)'!H$16="EXAM", 'PRINTABLE (per grading)'!B$13="Midterm"), IF(ISERROR(SUMIF('Exam (LECTURE ONLY)'!O$20:X$20, "CLO2", 'Exam (LECTURE ONLY)'!O24:X24) / 'Exam (LECTURE ONLY)'!AM$7), "", SUMIF('Exam (LECTURE ONLY)'!O$20:X$20, "CLO2", 'Exam (LECTURE ONLY)'!O24:X24) / 'Exam (LECTURE ONLY)'!AM$7),
IF(AND('PRINTABLE (per grading)'!H$16="EXAM", 'PRINTABLE (per grading)'!B$13="Final"), IF(ISERROR(SUMIF('Exam (LECTURE ONLY)'!Z$20:AI$20, "CLO2", 'Exam (LECTURE ONLY)'!Z24:AI24) / 'Exam (LECTURE ONLY)'!AN$7), "", SUMIF('Exam (LECTURE ONLY)'!Z$20:AI$20, "CLO2", 'Exam (LECTURE ONLY)'!Z24:AI24) / 'Exam (LECTURE ONLY)'!AN$7),
IF(AND('PRINTABLE (per grading)'!H$16="OUTPUT", 'PRINTABLE (per grading)'!B$13="Prelim"), IF(ISERROR(SUMIF(OUTPUT!C$20:M$20, "CLO2", OUTPUT!C24:M24) / OUTPUT!AL$7), "", SUMIF(OUTPUT!C$20:M$20, "CLO2", OUTPUT!C24:M24) / OUTPUT!AL$7),
IF(AND('PRINTABLE (per grading)'!H$16="OUTPUT", 'PRINTABLE (per grading)'!B$13="Midterm"), IF(ISERROR(SUMIF(OUTPUT!O$20:Y$20, "CLO2", OUTPUT!O24:Y24) / OUTPUT!AM$7), "", SUMIF(OUTPUT!O$20:Y$20, "CLO2", OUTPUT!O24:Y24) / OUTPUT!AM$7),
IF(AND('PRINTABLE (per grading)'!H$16="OUTPUT", 'PRINTABLE (per grading)'!B$13="Final"), IF(ISERROR(SUMIF(OUTPUT!AA$20:AI$20, "CLO2", OUTPUT!AA24:AI24) / OUTPUT!AN$7), "", SUMIF(OUTPUT!AA$20:AI$20, "CLO2", OUTPUT!AA24:AI24) / OUTPUT!AN$7),
"")))))),"")</f>
        <v>0.914285714285714</v>
      </c>
      <c r="U22" s="286" t="n">
        <f aca="false">IF(B22&lt;&gt;"",IF(T22="","",IF(T22&lt;0.5,1,IF(AND(T22&gt;=0.5,T22&lt;P$10),2,IF(T22&gt;=P$10,3)))),"")</f>
        <v>3</v>
      </c>
      <c r="V22" s="287" t="str">
        <f aca="false">IF(B22 &lt;&gt; "",IFERROR(IF(AVERAGE(R22,T22)&gt;=P$10,"Y","N"),""),"")</f>
        <v>Y</v>
      </c>
      <c r="W22" s="194" t="n">
        <f aca="false">IF(B22 &lt;&gt; "", IFERROR(IF(C$16 = "PRELIM", SUMIF('Database (LECTURE-RES-PRAC)'!D$14:AG$14, "CLO3", 'Database (LECTURE-RES-PRAC)'!D19:AG19) / 'Grade computation'!F$6, IF(C$16 = "MIDTERM", SUMIF('Database (LECTURE-RES-PRAC)'!AJ$14:BM$14, "CLO3", 'Database (LECTURE-RES-PRAC)'!AJ19:BM19) / 'Grade computation'!G$6, IF(C$16 = "FINAL", SUMIF('Database (LECTURE-RES-PRAC)'!BP$14:CS$14, "CLO3", 'Database (LECTURE-RES-PRAC)'!BP19:CS19) / 'Grade computation'!H$6,""))),""),"")</f>
        <v>0.812903225806452</v>
      </c>
      <c r="X22" s="286" t="n">
        <f aca="false">IF(B22&lt;&gt;"",IF(W22="","",IF(W22&lt;0.5,1,IF(AND(W22&gt;=0.5,W22&lt;P$10),2,IF(W22&gt;=P$10,3)))),"")</f>
        <v>3</v>
      </c>
      <c r="Y22" s="194" t="n">
        <f aca="false">IF(B22 &lt;&gt; "",IF(AND('PRINTABLE (per grading)'!H$16="EXAM", 'PRINTABLE (per grading)'!B$13="Prelim"), IF(ISERROR(SUMIF('Exam (LECTURE ONLY)'!D$20:M$20, "CLO3", 'Exam (LECTURE ONLY)'!D24:M24) / 'Exam (LECTURE ONLY)'!AL$8), "", SUMIF('Exam (LECTURE ONLY)'!D$20:M$20, "CLO3", 'Exam (LECTURE ONLY)'!D24:M24) /'Exam (LECTURE ONLY)'!AL$8),
IF(AND('PRINTABLE (per grading)'!H$16="EXAM", 'PRINTABLE (per grading)'!B$13="Midterm"), IF(ISERROR(SUMIF('Exam (LECTURE ONLY)'!O$20:X$20, "CLO3", 'Exam (LECTURE ONLY)'!O24:X24) / 'Exam (LECTURE ONLY)'!AM$8), "", SUMIF('Exam (LECTURE ONLY)'!O$20:X$20, "CLO3", 'Exam (LECTURE ONLY)'!O24:X24) / 'Exam (LECTURE ONLY)'!AM$8),
IF(AND('PRINTABLE (per grading)'!H$16="EXAM", 'PRINTABLE (per grading)'!B$13="Final"), IF(ISERROR(SUMIF('Exam (LECTURE ONLY)'!Z$20:AI$20, "CLO3", 'Exam (LECTURE ONLY)'!Z24:AI24) / 'Exam (LECTURE ONLY)'!AN$8), "", SUMIF('Exam (LECTURE ONLY)'!Z$20:AI$20, "CLO3", 'Exam (LECTURE ONLY)'!Z24:AI24) / 'Exam (LECTURE ONLY)'!AN$8),
IF(AND('PRINTABLE (per grading)'!H$16="OUTPUT", 'PRINTABLE (per grading)'!B$13="Prelim"), IF(ISERROR(SUMIF(OUTPUT!C$20:M$20, "CLO3", OUTPUT!C24:M24) / OUTPUT!AL$8), "", SUMIF(OUTPUT!C$20:M$20, "CLO3", OUTPUT!C24:M24) / OUTPUT!AL$8),
IF(AND('PRINTABLE (per grading)'!H$16="OUTPUT", 'PRINTABLE (per grading)'!B$13="Midterm"), IF(ISERROR(SUMIF(OUTPUT!O$20:Y$20, "CLO3", OUTPUT!O24:Y24) / OUTPUT!AM$8), "", SUMIF(OUTPUT!O$20:Y$20, "CLO3", OUTPUT!O24:Y24) / OUTPUT!AM$8),
IF(AND('PRINTABLE (per grading)'!H$16="OUTPUT", 'PRINTABLE (per grading)'!B$13="Final"), IF(ISERROR(SUMIF(OUTPUT!AA$20:AI$20, "CLO3", OUTPUT!AA24:AI24) / OUTPUT!AN$8), "", SUMIF(OUTPUT!AA$20:AI$20, "CLO3", OUTPUT!AA24:AI24) / OUTPUT!AN$8),
"" )))))),"")</f>
        <v>0.925</v>
      </c>
      <c r="Z22" s="286" t="n">
        <f aca="false">IF(B22&lt;&gt;"",IF(Y22="","",IF(Y22&lt;0.5,1,IF(AND(Y22&gt;=0.5,Y22&lt;P$10),2,IF(Y22&gt;=P$10,3)))),"")</f>
        <v>3</v>
      </c>
      <c r="AA22" s="287" t="str">
        <f aca="false">IF(B22 &lt;&gt; "",IFERROR(IF(AVERAGE(W22,Y22)&gt;=P$10,"Y","N"),""),"")</f>
        <v>Y</v>
      </c>
      <c r="AB22" s="194" t="n">
        <f aca="false">IF(B22 &lt;&gt; "", IFERROR(IF(C$16 = "PRELIM", SUMIF('Database (LECTURE-RES-PRAC)'!D$14:AG$14, "CLO4", 'Database (LECTURE-RES-PRAC)'!D19:AG19) / 'Grade computation'!F$7, IF(C$16 = "MIDTERM", SUMIF('Database (LECTURE-RES-PRAC)'!AJ$14:BM$14, "CLO4", 'Database (LECTURE-RES-PRAC)'!AJ19:BM19) / 'Grade computation'!G$7, IF(C$16 = "FINAL", SUMIF('Database (LECTURE-RES-PRAC)'!BP$14:CS$14, "CLO4", 'Database (LECTURE-RES-PRAC)'!BP19:CS19) / 'Grade computation'!H$7,""))),""),"")</f>
        <v>0.78</v>
      </c>
      <c r="AC22" s="286" t="n">
        <f aca="false">IF(B22&lt;&gt;"",IF(AB22="","",IF(AB22&lt;0.5,1,IF(AND(AB22&gt;=0.5,AB22&lt;P$10),2,IF(AB22&gt;=P$10,3)))),"")</f>
        <v>3</v>
      </c>
      <c r="AD22" s="194" t="str">
        <f aca="false">IF(B22 &lt;&gt; "",IF(AND('PRINTABLE (per grading)'!H$16="EXAM", 'PRINTABLE (per grading)'!B$13="Prelim"), IF(ISERROR(SUMIF('Exam (LECTURE ONLY)'!D$20:M$20, "CLO4", 'Exam (LECTURE ONLY)'!D24:M24) / 'Exam (LECTURE ONLY)'!AL$9), "", SUMIF('Exam (LECTURE ONLY)'!D$20:M$20, "CLO4", 'Exam (LECTURE ONLY)'!D24:M24) /'Exam (LECTURE ONLY)'!AL$9),
IF(AND('PRINTABLE (per grading)'!H$16="EXAM", 'PRINTABLE (per grading)'!B$13="Midterm"), IF(ISERROR(SUMIF('Exam (LECTURE ONLY)'!O$20:X$20, "CLO4", 'Exam (LECTURE ONLY)'!O24:X24) / 'Exam (LECTURE ONLY)'!AM$9), "", SUMIF('Exam (LECTURE ONLY)'!O$20:X$20, "CLO4", 'Exam (LECTURE ONLY)'!O24:X24) / 'Exam (LECTURE ONLY)'!AM$9),
IF(AND('PRINTABLE (per grading)'!H$16="EXAM", 'PRINTABLE (per grading)'!B$13="Final"), IF(ISERROR(SUMIF('Exam (LECTURE ONLY)'!Z$20:AI$20, "CLO4", 'Exam (LECTURE ONLY)'!Z24:AI24) / 'Exam (LECTURE ONLY)'!AN$9), "", SUMIF('Exam (LECTURE ONLY)'!Z$20:AI$20, "CLO4", 'Exam (LECTURE ONLY)'!Z24:AI24) / 'Exam (LECTURE ONLY)'!AN$9),
IF(AND('PRINTABLE (per grading)'!H$16="OUTPUT", 'PRINTABLE (per grading)'!B$13="Prelim"), IF(ISERROR(SUMIF(OUTPUT!C$20:M$20, "CLO4", OUTPUT!C24:M24) / OUTPUT!AL$9), "", SUMIF(OUTPUT!C$20:M$20, "CLO4", OUTPUT!C24:M24) / OUTPUT!AL$9),
IF(AND('PRINTABLE (per grading)'!H$16="OUTPUT", 'PRINTABLE (per grading)'!B$13="Midterm"), IF(ISERROR(SUMIF(OUTPUT!O$20:Y$20, "CLO4", OUTPUT!O24:Y24) / OUTPUT!AM$9), "", SUMIF(OUTPUT!O$20:Y$20, "CLO4", OUTPUT!O24:Y24) / OUTPUT!AM$9),
IF(AND('PRINTABLE (per grading)'!H$16="OUTPUT", 'PRINTABLE (per grading)'!B$13="Final"), IF(ISERROR(SUMIF(OUTPUT!AA$20:AI$20, "CLO4", OUTPUT!AA24:AI24) / OUTPUT!AN$9), "", SUMIF(OUTPUT!AA$20:AI$20, "CLO4", OUTPUT!AA24:AI24) / OUTPUT!AN$9),
"")))))),"")</f>
        <v/>
      </c>
      <c r="AE22" s="286" t="str">
        <f aca="false">IF(B22&lt;&gt;"",IF(AD22="","",IF(AD22&lt;0.5,1,IF(AND(AD22&gt;=0.5,AD22&lt;P$10),2,IF(AD22&gt;=P$10,3)))),"")</f>
        <v/>
      </c>
      <c r="AF22" s="287" t="str">
        <f aca="false">IF(B22 &lt;&gt; "",IFERROR(IF(AVERAGE(AB22,AD22)&gt;=P$10,"Y","N"),""),"")</f>
        <v>Y</v>
      </c>
      <c r="AG22" s="194" t="n">
        <f aca="false">IF(B22 &lt;&gt; "", IFERROR(IF(C$16 = "PRELIM", SUMIF('Database (LECTURE-RES-PRAC)'!D$14:AG$14, "CLO5", 'Database (LECTURE-RES-PRAC)'!D19:AG19) / 'Grade computation'!F$8, IF(C$16 = "MIDTERM", SUMIF('Database (LECTURE-RES-PRAC)'!AJ$14:BM$14, "CLO5", 'Database (LECTURE-RES-PRAC)'!AJ19:BM19) / 'Grade computation'!G$8, IF(C$16 = "FINAL", SUMIF('Database (LECTURE-RES-PRAC)'!BP$14:CS$14, "CLO5", 'Database (LECTURE-RES-PRAC)'!BP19:CS19) / 'Grade computation'!H$8,""))),""),"")</f>
        <v>0.96</v>
      </c>
      <c r="AH22" s="286" t="n">
        <f aca="false">IF(B22&lt;&gt;"",IF(AG22="","",IF(AG22&lt;0.5,1,IF(AND(AG22&gt;=0.5,AG22&lt;P$10),2,IF(AG22&gt;=P$10,3)))),"")</f>
        <v>3</v>
      </c>
      <c r="AI22" s="194" t="str">
        <f aca="false">IF(B22 &lt;&gt; "",IF(AND('PRINTABLE (per grading)'!H$16="EXAM", 'PRINTABLE (per grading)'!B$13="Prelim"), IF(ISERROR(SUMIF('Exam (LECTURE ONLY)'!D$20:M$20, "CLO5", 'Exam (LECTURE ONLY)'!D24:M24) / 'Exam (LECTURE ONLY)'!AL$10), "", SUMIF('Exam (LECTURE ONLY)'!D$20:M$20, "CLO5", 'Exam (LECTURE ONLY)'!D24:M24) /'Exam (LECTURE ONLY)'!AL$10),
IF(AND('PRINTABLE (per grading)'!H$16="EXAM", 'PRINTABLE (per grading)'!B$13="Midterm"), IF(ISERROR(SUMIF('Exam (LECTURE ONLY)'!O$20:X$20, "CLO5", 'Exam (LECTURE ONLY)'!O24:X24) / 'Exam (LECTURE ONLY)'!AM$10), "", SUMIF('Exam (LECTURE ONLY)'!O$20:X$20, "CLO5", 'Exam (LECTURE ONLY)'!O24:X24) / 'Exam (LECTURE ONLY)'!AM$10),
IF(AND('PRINTABLE (per grading)'!H$16="EXAM", 'PRINTABLE (per grading)'!B$13="Final"), IF(ISERROR(SUMIF('Exam (LECTURE ONLY)'!Z$20:AI$20, "CLO5", 'Exam (LECTURE ONLY)'!Z24:AI24) / 'Exam (LECTURE ONLY)'!AN$10), "", SUMIF('Exam (LECTURE ONLY)'!Z$20:AI$20, "CLO5", 'Exam (LECTURE ONLY)'!Z24:AI24) / 'Exam (LECTURE ONLY)'!AN$10),
IF(AND('PRINTABLE (per grading)'!H$16="OUTPUT", 'PRINTABLE (per grading)'!B$13="Prelim"), IF(ISERROR(SUMIF(OUTPUT!C$20:M$20, "CLO5", OUTPUT!C24:M24) / OUTPUT!AL$10), "", SUMIF(OUTPUT!C$20:M$20, "CLO5", OUTPUT!C24:M24) / OUTPUT!AL$10),
IF(AND('PRINTABLE (per grading)'!H$16="OUTPUT", 'PRINTABLE (per grading)'!B$13="Midterm"), IF(ISERROR(SUMIF(OUTPUT!O$20:Y$20, "CLO5", OUTPUT!O24:Y24) / OUTPUT!AM$10), "", SUMIF(OUTPUT!O$20:Y$20, "CLO5", OUTPUT!O24:Y24) / OUTPUT!AM$10),
IF(AND('PRINTABLE (per grading)'!H$16="OUTPUT", 'PRINTABLE (per grading)'!B$13="Final"), IF(ISERROR(SUMIF(OUTPUT!AA$20:AI$20, "CLO5", OUTPUT!AA24:AI24) / OUTPUT!AN$10), "", SUMIF(OUTPUT!AA$20:AI$20, "CLO5", OUTPUT!AA24:AI24) / OUTPUT!AN$10),
"")))))),"")</f>
        <v/>
      </c>
      <c r="AJ22" s="286" t="str">
        <f aca="false">IF(B22&lt;&gt;"",IF(AI22="","",IF(AI22&lt;0.5,1,IF(AND(AI22&gt;=0.5,AI22&lt;P$10),2,IF(AI22&gt;=P$10,3)))),"")</f>
        <v/>
      </c>
      <c r="AK22" s="287" t="str">
        <f aca="false">IF(B22 &lt;&gt; "",IFERROR(IF(AVERAGE(AG22,AI22)&gt;=P$10,"Y","N"),""),"")</f>
        <v>Y</v>
      </c>
      <c r="AL22" s="194" t="str">
        <f aca="false">IF(B22 &lt;&gt; "", IFERROR(IF(C$16 = "PRELIM", SUMIF('Database (LECTURE-RES-PRAC)'!D$14:AG$14, "CLO6", 'Database (LECTURE-RES-PRAC)'!D19:AG19) / 'Grade computation'!F$9, IF(C$16 = "MIDTERM", SUMIF('Database (LECTURE-RES-PRAC)'!AJ$14:BM$14, "CLO6", 'Database (LECTURE-RES-PRAC)'!AJ19:BM19) / 'Grade computation'!G$9, IF(C$16 = "FINAL", SUMIF('Database (LECTURE-RES-PRAC)'!BP$14:CS$14, "CLO6", 'Database (LECTURE-RES-PRAC)'!BP19:CS19) / 'Grade computation'!H$9,""))),""),"")</f>
        <v/>
      </c>
      <c r="AM22" s="286" t="str">
        <f aca="false">IF(B22&lt;&gt;"",IF(AL22="","",IF(AL22&lt;0.5,1,IF(AND(AL22&gt;=0.5,AL22&lt;P$10),2,IF(AL22&gt;=P$10,3)))),"")</f>
        <v/>
      </c>
      <c r="AN22" s="194" t="str">
        <f aca="false">IF(B22 &lt;&gt; "",IF(AND('PRINTABLE (per grading)'!H$16="EXAM", 'PRINTABLE (per grading)'!B$13="Prelim"), IF(ISERROR(SUMIF('Exam (LECTURE ONLY)'!D$20:M$20, "CLO6", 'Exam (LECTURE ONLY)'!D24:M24) / 'Exam (LECTURE ONLY)'!AL$11), "", SUMIF('Exam (LECTURE ONLY)'!D$20:M$20, "CLO6", 'Exam (LECTURE ONLY)'!D24:M24) /'Exam (LECTURE ONLY)'!AL$11),
IF(AND('PRINTABLE (per grading)'!H$16="EXAM", 'PRINTABLE (per grading)'!B$13="Midterm"), IF(ISERROR(SUMIF('Exam (LECTURE ONLY)'!O$20:X$20, "CLO6", 'Exam (LECTURE ONLY)'!O24:X24) / 'Exam (LECTURE ONLY)'!AM$11), "", SUMIF('Exam (LECTURE ONLY)'!O$20:X$20, "CLO6", 'Exam (LECTURE ONLY)'!O24:X24) / 'Exam (LECTURE ONLY)'!AM$11),
IF(AND('PRINTABLE (per grading)'!H$16="EXAM", 'PRINTABLE (per grading)'!B$13="Final"), IF(ISERROR(SUMIF('Exam (LECTURE ONLY)'!Z$20:AI$20, "CLO6", 'Exam (LECTURE ONLY)'!Z24:AI24) / 'Exam (LECTURE ONLY)'!AN$11), "", SUMIF('Exam (LECTURE ONLY)'!Z$20:AI$20, "CLO6", 'Exam (LECTURE ONLY)'!Z24:AI24) / 'Exam (LECTURE ONLY)'!AN$11),
IF(AND('PRINTABLE (per grading)'!H$16="OUTPUT", 'PRINTABLE (per grading)'!B$13="Prelim"), IF(ISERROR(SUMIF(OUTPUT!C$20:M$20, "CLO6", OUTPUT!C24:M24) / OUTPUT!AL$11), "", SUMIF(OUTPUT!C$20:M$20, "CLO6", OUTPUT!C24:M24) / OUTPUT!AL$11),
IF(AND('PRINTABLE (per grading)'!H$16="OUTPUT", 'PRINTABLE (per grading)'!B$13="Midterm"), IF(ISERROR(SUMIF(OUTPUT!O$20:Y$20, "CLO6", OUTPUT!O24:Y24) / OUTPUT!AM$11), "", SUMIF(OUTPUT!O$20:Y$20, "CLO6", OUTPUT!O24:Y24) / OUTPUT!AM$11),
IF(AND('PRINTABLE (per grading)'!H$16="OUTPUT", 'PRINTABLE (per grading)'!B$13="Final"), IF(ISERROR(SUMIF(OUTPUT!AA$20:AI$20, "CLO6", OUTPUT!AA24:AI24) / OUTPUT!AN$11), "", SUMIF(OUTPUT!AA$20:AI$20, "CLO6", OUTPUT!AA24:AI24) / OUTPUT!AN$11),
"")))))),"")</f>
        <v/>
      </c>
      <c r="AO22" s="286" t="str">
        <f aca="false">IF(B22&lt;&gt;"",IF(AN22="","",IF(AN22&lt;0.5,1,IF(AND(AN22&gt;=0.5,AN22&lt;P$10),2,IF(AN22&gt;=P$10,3)))),"")</f>
        <v/>
      </c>
      <c r="AP22" s="287" t="str">
        <f aca="false">IF(B22 &lt;&gt; "",IFERROR(IF(AVERAGE(AL22,AN22)&gt;=P$10,"Y","N"),""),"")</f>
        <v/>
      </c>
      <c r="AQ22" s="194" t="str">
        <f aca="false">IF(B22 &lt;&gt; "", IFERROR(IF(C$16 = "PRELIM", SUMIF('Database (LECTURE-RES-PRAC)'!D$14:AG$14, "CLO7", 'Database (LECTURE-RES-PRAC)'!D19:AG19) / 'Grade computation'!F$10, IF(C$16 = "MIDTERM", SUMIF('Database (LECTURE-RES-PRAC)'!AJ$14:BM$14, "CLO7", 'Database (LECTURE-RES-PRAC)'!AJ19:BM19) / 'Grade computation'!G$10, IF(C$16 = "FINAL", SUMIF('Database (LECTURE-RES-PRAC)'!BP$14:CS$14, "CLO7", 'Database (LECTURE-RES-PRAC)'!BP19:CS19) / 'Grade computation'!H$10,""))),""),"")</f>
        <v/>
      </c>
      <c r="AR22" s="286" t="str">
        <f aca="false">IF(B22&lt;&gt;"",IF(AQ22="","",IF(AQ22&lt;0.5,1,IF(AND(AQ22&gt;=0.5,AQ22&lt;P$10),2,IF(AQ22&gt;=P$10,3)))),"")</f>
        <v/>
      </c>
      <c r="AS22" s="194" t="str">
        <f aca="false">IF(B22 &lt;&gt; "",IF(AND('PRINTABLE (per grading)'!H$16="EXAM", 'PRINTABLE (per grading)'!B$13="Prelim"), IF(ISERROR(SUMIF('Exam (LECTURE ONLY)'!D$20:M$20, "CLO7", 'Exam (LECTURE ONLY)'!D24:M24) / 'Exam (LECTURE ONLY)'!AL$12), "", SUMIF('Exam (LECTURE ONLY)'!D$20:M$20, "CLO7", 'Exam (LECTURE ONLY)'!D24:M24) /'Exam (LECTURE ONLY)'!AL$12),
IF(AND('PRINTABLE (per grading)'!H$16="EXAM", 'PRINTABLE (per grading)'!B$13="Midterm"), IF(ISERROR(SUMIF('Exam (LECTURE ONLY)'!O$20:X$20, "CLO7", 'Exam (LECTURE ONLY)'!O24:X24) / 'Exam (LECTURE ONLY)'!AM$12), "", SUMIF('Exam (LECTURE ONLY)'!O$20:X$20, "CLO7", 'Exam (LECTURE ONLY)'!O24:X24) / 'Exam (LECTURE ONLY)'!AM$12),
IF(AND('PRINTABLE (per grading)'!H$16="EXAM", 'PRINTABLE (per grading)'!B$13="Final"), IF(ISERROR(SUMIF('Exam (LECTURE ONLY)'!Z$20:AI$20, "CLO7", 'Exam (LECTURE ONLY)'!Z24:AI24) / 'Exam (LECTURE ONLY)'!AN$12), "", SUMIF('Exam (LECTURE ONLY)'!Z$20:AI$20, "CLO7", 'Exam (LECTURE ONLY)'!Z24:AI24) / 'Exam (LECTURE ONLY)'!AN$12),
IF(AND('PRINTABLE (per grading)'!H$16="OUTPUT", 'PRINTABLE (per grading)'!B$13="Prelim"), IF(ISERROR(SUMIF(OUTPUT!C$20:M$20, "CLO7", OUTPUT!C24:M24) / OUTPUT!AL$12), "", SUMIF(OUTPUT!C$20:M$20, "CLO7", OUTPUT!C24:M24) / OUTPUT!AL$12),
IF(AND('PRINTABLE (per grading)'!H$16="OUTPUT", 'PRINTABLE (per grading)'!B$13="Midterm"), IF(ISERROR(SUMIF(OUTPUT!O$20:Y$20, "CLO7", OUTPUT!O24:Y24) / OUTPUT!AM$12), "", SUMIF(OUTPUT!O$20:Y$20, "CLO7", OUTPUT!O24:Y24) / OUTPUT!AM$12),
IF(AND('PRINTABLE (per grading)'!H$16="OUTPUT", 'PRINTABLE (per grading)'!B$13="Final"), IF(ISERROR(SUMIF(OUTPUT!AA$20:AI$20, "CLO7", OUTPUT!AA24:AI24) / OUTPUT!AN$12), "", SUMIF(OUTPUT!AA$20:AI$20, "CLO7", OUTPUT!AA24:AI24) / OUTPUT!AN$12),
"")))))),"")</f>
        <v/>
      </c>
      <c r="AT22" s="286" t="str">
        <f aca="false">IF(B22&lt;&gt;"",IF(AS22="","",IF(AS22&lt;0.5,1,IF(AND(AS22&gt;=0.5,AS22&lt;P$10),2,IF(AS22&gt;=P$10,3)))),"")</f>
        <v/>
      </c>
      <c r="AU22" s="287" t="str">
        <f aca="false">IF(B22 &lt;&gt; "",IFERROR(IF(AVERAGE(AQ22,AS22)&gt;=P$10,"Y","N"),""),"")</f>
        <v/>
      </c>
      <c r="AV22" s="194" t="str">
        <f aca="false">IF(B22 &lt;&gt; "", IFERROR(IF(C$16 = "PRELIM", SUMIF('Database (LECTURE-RES-PRAC)'!D$14:AG$14, "CLO8", 'Database (LECTURE-RES-PRAC)'!D19:AG19) / 'Grade computation'!F$11, IF(C$16 = "MIDTERM", SUMIF('Database (LECTURE-RES-PRAC)'!AJ$14:BM$14, "CLO8", 'Database (LECTURE-RES-PRAC)'!AJ19:BM19) / 'Grade computation'!G$11, IF(C$16 = "FINAL", SUMIF('Database (LECTURE-RES-PRAC)'!BP$14:CS$14, "CLO8", 'Database (LECTURE-RES-PRAC)'!BP19:CS19) / 'Grade computation'!H$11,""))),""),"")</f>
        <v/>
      </c>
      <c r="AW22" s="286" t="str">
        <f aca="false">IF(B22&lt;&gt;"",IF(AV22="","",IF(AV22&lt;0.5,1,IF(AND(AV22&gt;=0.5,AV22&lt;P$10),2,IF(AV22&gt;=P$10,3)))),"")</f>
        <v/>
      </c>
      <c r="AX22" s="194" t="str">
        <f aca="false">IF(B22 &lt;&gt; "",IF(AND('PRINTABLE (per grading)'!H$16="EXAM", 'PRINTABLE (per grading)'!B$13="Prelim"), IF(ISERROR(SUMIF('Exam (LECTURE ONLY)'!D$20:M$20, "CLO8", 'Exam (LECTURE ONLY)'!D24:M24) / 'Exam (LECTURE ONLY)'!AL$13), "", SUMIF('Exam (LECTURE ONLY)'!D$20:M$20, "CLO8", 'Exam (LECTURE ONLY)'!D24:M24) /'Exam (LECTURE ONLY)'!AL$13),
IF(AND('PRINTABLE (per grading)'!H$16="EXAM", 'PRINTABLE (per grading)'!B$13="Midterm"), IF(ISERROR(SUMIF('Exam (LECTURE ONLY)'!O$20:X$20, "CLO8", 'Exam (LECTURE ONLY)'!O24:X24) / 'Exam (LECTURE ONLY)'!AM$13), "", SUMIF('Exam (LECTURE ONLY)'!O$20:X$20, "CLO8", 'Exam (LECTURE ONLY)'!O24:X24) / 'Exam (LECTURE ONLY)'!AM$13),
IF(AND('PRINTABLE (per grading)'!H$16="EXAM", 'PRINTABLE (per grading)'!B$13="Final"), IF(ISERROR(SUMIF('Exam (LECTURE ONLY)'!Z$20:AI$20, "CLO8", 'Exam (LECTURE ONLY)'!Z24:AI24) / 'Exam (LECTURE ONLY)'!AN$13), "", SUMIF('Exam (LECTURE ONLY)'!Z$20:AI$20, "CLO8", 'Exam (LECTURE ONLY)'!Z24:AI24) / 'Exam (LECTURE ONLY)'!AN$13),
IF(AND('PRINTABLE (per grading)'!H$16="OUTPUT", 'PRINTABLE (per grading)'!B$13="Prelim"), IF(ISERROR(SUMIF(OUTPUT!C$20:M$20, "CLO8", OUTPUT!C24:M24) / OUTPUT!AL$13), "", SUMIF(OUTPUT!C$20:M$20, "CLO8", OUTPUT!C24:M24) / OUTPUT!AL$13),
IF(AND('PRINTABLE (per grading)'!H$16="OUTPUT", 'PRINTABLE (per grading)'!B$13="Midterm"), IF(ISERROR(SUMIF(OUTPUT!O$20:Y$20, "CLO8", OUTPUT!O24:Y24) / OUTPUT!AM$13), "", SUMIF(OUTPUT!O$20:Y$20, "CLO8", OUTPUT!O24:Y24) / OUTPUT!AM$13),
IF(AND('PRINTABLE (per grading)'!H$16="OUTPUT", 'PRINTABLE (per grading)'!B$13="Final"), IF(ISERROR(SUMIF(OUTPUT!AA$20:AI$20, "CLO8", OUTPUT!AA24:AI24) / OUTPUT!AN$13), "", SUMIF(OUTPUT!AA$20:AI$20, "CLO8", OUTPUT!AA24:AI24) / OUTPUT!AN$13),
"")))))),"")</f>
        <v/>
      </c>
      <c r="AY22" s="286" t="str">
        <f aca="false">IF(B22&lt;&gt;"",IF(AX22="","",IF(AX22&lt;0.5,1,IF(AND(AX22&gt;=0.5,AX22&lt;P$10),2,IF(AX22&gt;=P$10,3)))),"")</f>
        <v/>
      </c>
      <c r="AZ22" s="287" t="str">
        <f aca="false">IF(B22 &lt;&gt; "",IFERROR(IF(AVERAGE(AV22,AX22)&gt;=P$10,"Y","N"),""),"")</f>
        <v/>
      </c>
      <c r="BA22" s="194" t="str">
        <f aca="false">IF(B22 &lt;&gt; "", IFERROR(IF(C$16 = "PRELIM", SUMIF('Database (LECTURE-RES-PRAC)'!D$14:AG$14, "CLO9", 'Database (LECTURE-RES-PRAC)'!D19:AG19) / 'Grade computation'!F$12, IF(C$16 = "MIDTERM", SUMIF('Database (LECTURE-RES-PRAC)'!AJ$14:BM$14, "CLO9", 'Database (LECTURE-RES-PRAC)'!AJ19:BM19) / 'Grade computation'!G$12, IF(C$16 = "FINAL", SUMIF('Database (LECTURE-RES-PRAC)'!BP$14:CS$14, "CLO9", 'Database (LECTURE-RES-PRAC)'!BP19:CS19) / 'Grade computation'!H$12,""))),""),"")</f>
        <v/>
      </c>
      <c r="BB22" s="286" t="str">
        <f aca="false">IF(B22&lt;&gt;"",IF(BA22="","",IF(BA22&lt;0.5,1,IF(AND(BA22&gt;=0.5,BA22&lt;P$10),2,IF(BA22&gt;=P$10,3)))),"")</f>
        <v/>
      </c>
      <c r="BC22" s="194" t="str">
        <f aca="false">IF(B22 &lt;&gt; "",IF(AND('PRINTABLE (per grading)'!H$16="EXAM", 'PRINTABLE (per grading)'!B$13="Prelim"), IF(ISERROR(SUMIF('Exam (LECTURE ONLY)'!D$20:M$20, "CLO9", 'Exam (LECTURE ONLY)'!D24:M24) / 'Exam (LECTURE ONLY)'!AL$14), "", SUMIF('Exam (LECTURE ONLY)'!D$20:M$20, "CLO9", 'Exam (LECTURE ONLY)'!D24:M24) /'Exam (LECTURE ONLY)'!AL$14),
IF(AND('PRINTABLE (per grading)'!H$16="EXAM", 'PRINTABLE (per grading)'!B$13="Midterm"), IF(ISERROR(SUMIF('Exam (LECTURE ONLY)'!O$20:X$20, "CLO9", 'Exam (LECTURE ONLY)'!O24:X24) / 'Exam (LECTURE ONLY)'!AM$14), "", SUMIF('Exam (LECTURE ONLY)'!O$20:X$20, "CLO9", 'Exam (LECTURE ONLY)'!O24:X24) / 'Exam (LECTURE ONLY)'!AM$14),
IF(AND('PRINTABLE (per grading)'!H$16="EXAM", 'PRINTABLE (per grading)'!B$13="Final"), IF(ISERROR(SUMIF('Exam (LECTURE ONLY)'!Z$20:AI$20, "CLO9", 'Exam (LECTURE ONLY)'!Z24:AI24) / 'Exam (LECTURE ONLY)'!AN$14), "", SUMIF('Exam (LECTURE ONLY)'!Z$20:AI$20, "CLO9", 'Exam (LECTURE ONLY)'!Z24:AI24) / 'Exam (LECTURE ONLY)'!AN$14),
IF(AND('PRINTABLE (per grading)'!H$16="OUTPUT", 'PRINTABLE (per grading)'!B$13="Prelim"), IF(ISERROR(SUMIF(OUTPUT!C$20:M$20, "CLO9", OUTPUT!C24:M24) / OUTPUT!AL$14), "", SUMIF(OUTPUT!C$20:M$20, "CLO9", OUTPUT!C24:M24) / OUTPUT!AL$14),
IF(AND('PRINTABLE (per grading)'!H$16="OUTPUT", 'PRINTABLE (per grading)'!B$13="Midterm"), IF(ISERROR(SUMIF(OUTPUT!O$20:Y$20, "CLO9", OUTPUT!O24:Y24) / OUTPUT!AM$14), "", SUMIF(OUTPUT!O$20:Y$20, "CLO9", OUTPUT!O24:Y24) / OUTPUT!AM$14),
IF(AND('PRINTABLE (per grading)'!H$16="OUTPUT", 'PRINTABLE (per grading)'!B$13="Final"), IF(ISERROR(SUMIF(OUTPUT!AA$20:AI$20, "CLO9", OUTPUT!AA24:AI24) / OUTPUT!AN$14), "", SUMIF(OUTPUT!AA$20:AI$20, "CLO9", OUTPUT!AA24:AI24) / OUTPUT!AN$14),
"")))))),"")</f>
        <v/>
      </c>
      <c r="BD22" s="286" t="str">
        <f aca="false">IF(B22&lt;&gt;"",IF(BC22="","",IF(BC22&lt;0.5,1,IF(AND(BC22&gt;=0.5,BC22&lt;P$10),2,IF(BC22&gt;=P$10,3)))),"")</f>
        <v/>
      </c>
      <c r="BE22" s="287" t="str">
        <f aca="false">IF(B22 &lt;&gt; "",IFERROR(IF(AVERAGE(BA22,BC22)&gt;=P$10,"Y","N"),""),"")</f>
        <v/>
      </c>
      <c r="BF22" s="194" t="str">
        <f aca="false">IF(B22 &lt;&gt; "", IFERROR(IF(C$16 = "PRELIM", SUMIF('Database (LECTURE-RES-PRAC)'!D$14:AG$14, "CLO10", 'Database (LECTURE-RES-PRAC)'!D19:AG19) / 'Grade computation'!F$13, IF(C$16 = "MIDTERM", SUMIF('Database (LECTURE-RES-PRAC)'!AJ$14:BM$14, "CLO10", 'Database (LECTURE-RES-PRAC)'!AJ19:BM19) / 'Grade computation'!G$13, IF(C$16 = "FINAL", SUMIF('Database (LECTURE-RES-PRAC)'!BP$14:CS$14, "CLO10", 'Database (LECTURE-RES-PRAC)'!BP19:CS19) / 'Grade computation'!H$13,""))),""),"")</f>
        <v/>
      </c>
      <c r="BG22" s="286" t="str">
        <f aca="false">IF(B22&lt;&gt;"",IF(BF22="","",IF(BF22&lt;0.5,1,IF(AND(BF22&gt;=0.5,BF22&lt;P$10),2,IF(BF22&gt;=P$10,3)))),"")</f>
        <v/>
      </c>
      <c r="BH22" s="194" t="str">
        <f aca="false">IF(B22 &lt;&gt; "",IF(AND('PRINTABLE (per grading)'!H$16="EXAM", 'PRINTABLE (per grading)'!B$13="Prelim"), IF(ISERROR(SUMIF('Exam (LECTURE ONLY)'!D$20:M$20, "CLO10", 'Exam (LECTURE ONLY)'!D24:M24) / 'Exam (LECTURE ONLY)'!AL$15), "", SUMIF('Exam (LECTURE ONLY)'!D$20:M$20, "CLO10", 'Exam (LECTURE ONLY)'!D24:M24) /'Exam (LECTURE ONLY)'!AL$15),
IF(AND('PRINTABLE (per grading)'!H$16="EXAM", 'PRINTABLE (per grading)'!B$13="Midterm"), IF(ISERROR(SUMIF('Exam (LECTURE ONLY)'!O$20:X$20, "CLO10", 'Exam (LECTURE ONLY)'!O24:X24) / 'Exam (LECTURE ONLY)'!AM$15), "", SUMIF('Exam (LECTURE ONLY)'!O$20:X$20, "CLO10", 'Exam (LECTURE ONLY)'!O24:X24) / 'Exam (LECTURE ONLY)'!AM$15),
IF(AND('PRINTABLE (per grading)'!H$16="EXAM", 'PRINTABLE (per grading)'!B$13="Final"), IF(ISERROR(SUMIF('Exam (LECTURE ONLY)'!Z$20:AI$20, "CLO10", 'Exam (LECTURE ONLY)'!Z24:AI24) / 'Exam (LECTURE ONLY)'!AN$15), "", SUMIF('Exam (LECTURE ONLY)'!Z$20:AI$20, "CLO10", 'Exam (LECTURE ONLY)'!Z24:AI24) / 'Exam (LECTURE ONLY)'!AN$15),
IF(AND('PRINTABLE (per grading)'!H$16="OUTPUT", 'PRINTABLE (per grading)'!B$13="Prelim"), IF(ISERROR(SUMIF(OUTPUT!C$20:M$20, "CLO10", OUTPUT!C24:M24) / OUTPUT!AL$15), "", SUMIF(OUTPUT!C$20:M$20, "CLO10", OUTPUT!C24:M24) / OUTPUT!AL$15),
IF(AND('PRINTABLE (per grading)'!H$16="OUTPUT", 'PRINTABLE (per grading)'!B$13="Midterm"), IF(ISERROR(SUMIF(OUTPUT!O$20:Y$20, "CLO10", OUTPUT!O24:Y24) / OUTPUT!AM$15), "", SUMIF(OUTPUT!O$20:Y$20, "CLO10", OUTPUT!O24:Y24) / OUTPUT!AM$15),
IF(AND('PRINTABLE (per grading)'!H$16="OUTPUT", 'PRINTABLE (per grading)'!B$13="Final"), IF(ISERROR(SUMIF(OUTPUT!AA$20:AI$20, "CLO10", OUTPUT!AA24:AI24) / OUTPUT!AN$15), "", SUMIF(OUTPUT!AA$20:AI$20, "CLO10", OUTPUT!AA24:AI24) / OUTPUT!AN$15),
"")))))),"")</f>
        <v/>
      </c>
      <c r="BI22" s="286" t="str">
        <f aca="false">IF(B22&lt;&gt;"",IF(BH22="","",IF(BH22&lt;0.5,1,IF(AND(BH22&gt;=0.5,BH22&lt;P$10),2,IF(BH22&gt;=P$10,3)))),"")</f>
        <v/>
      </c>
      <c r="BJ22" s="287" t="str">
        <f aca="false">IF(B22 &lt;&gt; "",IFERROR(IF(AVERAGE(BF22,BH22)&gt;=P$10,"Y","N"),""),"")</f>
        <v/>
      </c>
      <c r="BK22" s="8"/>
    </row>
    <row r="23" customFormat="false" ht="19.5" hidden="false" customHeight="true" outlineLevel="0" collapsed="false">
      <c r="A23" s="183" t="str">
        <f aca="false">IF(ISBLANK('Database (LECTURE-RES-PRAC)'!A20),"",'Database (LECTURE-RES-PRAC)'!A20)</f>
        <v/>
      </c>
      <c r="B23" s="184" t="str">
        <f aca="false">IF(ISBLANK('Database (LECTURE-RES-PRAC)'!B20),"",'Database (LECTURE-RES-PRAC)'!B20)</f>
        <v>yap, gerald</v>
      </c>
      <c r="C23" s="230" t="n">
        <f aca="false">IF(B23&lt;&gt;"",IF(C$16="PRELIM",'Grade computation'!C23, IF(C$16="MIDTERM",'Grade computation'!K23, IF(C$16="FINAL",'Grade computation'!S23,""))),"")</f>
        <v>41</v>
      </c>
      <c r="D23" s="231" t="n">
        <f aca="false">IF(B23&lt;&gt;"",IFERROR(IF(B$11="80-20", (((C23/C$19)*X$6)+X$7)*D$18, IF(B$11="60-40", (((C23/C$19)*Y$6)+Y$7)*D$18, 0)),0),"")</f>
        <v>28.3</v>
      </c>
      <c r="E23" s="230" t="n">
        <f aca="false">IF(B23&lt;&gt;"", IF(C$16="PRELIM",'Grade computation'!E23, IF(C$16="MIDTERM",'Grade computation'!M23, IF(C$16="FINAL",'Grade computation'!U23,""))),"")</f>
        <v>131</v>
      </c>
      <c r="F23" s="232" t="n">
        <f aca="false">IF(B23&lt;&gt;"",IFERROR(IF(B$11="80-20", (((E23/E$19)*X$6)+X$7)*F$18, IF(B$11="60-40", (((E23/E$19)*Y$6)+Y$7)*F$18, 0)),0),"")</f>
        <v>18.48</v>
      </c>
      <c r="G23" s="233" t="n">
        <f aca="false">IF(B23&lt;&gt;"",IFERROR((D23+F23),0),"")</f>
        <v>46.78</v>
      </c>
      <c r="H23" s="234" t="n">
        <f aca="false">IF(B23&lt;&gt;"",IF(C$16="PRELIM", 'Grade computation'!H23, IF(C$16="MIDTERM", 'Grade computation'!P23, IF(C$16="FINAL",'Grade computation'!X23, ""))),"")</f>
        <v>81</v>
      </c>
      <c r="I23" s="233" t="n">
        <f aca="false">IF(B23&lt;&gt;"",IFERROR(IF(B$11="80-20", (((H23/H$19)*X$6)+X$7)*I$19, IF(B$11="60-40", (((H23/H$19)*Y$6)+Y$7)*I$19, 0)),0),"")</f>
        <v>35.44</v>
      </c>
      <c r="J23" s="237" t="n">
        <f aca="false">IFERROR((G23+I23),"")</f>
        <v>82.22</v>
      </c>
      <c r="K23" s="183" t="str">
        <f aca="false">IFERROR(IF(J23="","",IF(J23&gt;=75,"PASSED","FAILED")),"")</f>
        <v>PASSED</v>
      </c>
      <c r="L23" s="183"/>
      <c r="M23" s="194" t="str">
        <f aca="false">IF(B23 &lt;&gt; "", IFERROR(IF(C$16 = "PRELIM", SUMIF('Database (LECTURE-RES-PRAC)'!D$14:AG$14, "CLO1", 'Database (LECTURE-RES-PRAC)'!D20:AG20) / 'Grade computation'!F$4, IF(C$16 = "MIDTERM", SUMIF('Database (LECTURE-RES-PRAC)'!AJ$14:BM$14, "CLO1", 'Database (LECTURE-RES-PRAC)'!AJ20:BM20) / 'Grade computation'!G$4, IF(C$16 = "FINAL", SUMIF('Database (LECTURE-RES-PRAC)'!BP$14:CS$14, "CLO1", 'Database (LECTURE-RES-PRAC)'!BP20:CS20) / 'Grade computation'!H$4,""))),""),"")</f>
        <v/>
      </c>
      <c r="N23" s="286" t="str">
        <f aca="false">IF(B23&lt;&gt;"",IF(M23="","",IF(M23&lt;0.5,1,IF(AND(M23&gt;=0.5,M23&lt;P$10),2,IF(M23&gt;=P$10,3)))),"")</f>
        <v/>
      </c>
      <c r="O23" s="194" t="n">
        <f aca="false">IF(B23 &lt;&gt; "",IF(AND('PRINTABLE (per grading)'!H$16="EXAM", 'PRINTABLE (per grading)'!B$13="Prelim"), IF(ISERROR(SUMIF('Exam (LECTURE ONLY)'!D$20:M$20, "CLO1", 'Exam (LECTURE ONLY)'!D25:M25) / 'Exam (LECTURE ONLY)'!AL$6), "", SUMIF('Exam (LECTURE ONLY)'!D$20:M$20, "CLO1", 'Exam (LECTURE ONLY)'!D25:M25) /'Exam (LECTURE ONLY)'!AL$6),
IF(AND('PRINTABLE (per grading)'!H$16="EXAM", 'PRINTABLE (per grading)'!B$13="Midterm"), IF(ISERROR(SUMIF('Exam (LECTURE ONLY)'!O$20:X$20, "CLO1", 'Exam (LECTURE ONLY)'!O25:X25) / 'Exam (LECTURE ONLY)'!AM$6), "", SUMIF('Exam (LECTURE ONLY)'!O$20:X$20, "CLO1", 'Exam (LECTURE ONLY)'!O25:X25) / 'Exam (LECTURE ONLY)'!AM$6),
IF(AND('PRINTABLE (per grading)'!H$16="EXAM", 'PRINTABLE (per grading)'!B$13="Final"), IF(ISERROR(SUMIF('Exam (LECTURE ONLY)'!Z$20:AI$20, "CLO1", 'Exam (LECTURE ONLY)'!Z25:AI25) / 'Exam (LECTURE ONLY)'!AN$6), "", SUMIF('Exam (LECTURE ONLY)'!Z$20:AI$20, "CLO1", 'Exam (LECTURE ONLY)'!Z25:AI25) / 'Exam (LECTURE ONLY)'!AN$6),
IF(AND('PRINTABLE (per grading)'!H$16="OUTPUT", 'PRINTABLE (per grading)'!B$13="Prelim"), IF(ISERROR(SUMIF(OUTPUT!C$20:M$20, "CLO1", OUTPUT!C25:M25) / OUTPUT!AL$6), "", SUMIF(OUTPUT!C$20:M$20, "CLO1", OUTPUT!C25:M25) / OUTPUT!AL$6),
IF(AND('PRINTABLE (per grading)'!H$16="OUTPUT", 'PRINTABLE (per grading)'!B$13="Midterm"), IF(ISERROR(SUMIF(OUTPUT!O$20:Y$20, "CLO1", OUTPUT!O25:Y25) / OUTPUT!AM$6), "", SUMIF(OUTPUT!O$20:Y$20, "CLO1", OUTPUT!O25:Y25) / OUTPUT!AM$6),
IF(AND('PRINTABLE (per grading)'!H$16="OUTPUT", 'PRINTABLE (per grading)'!B$13="Final"), IF(ISERROR(SUMIF(OUTPUT!AA$20:AI$20, "CLO1", OUTPUT!AA25:AI25) / OUTPUT!AN$6), "", SUMIF(OUTPUT!AA$20:AI$20, "CLO1", OUTPUT!AA25:AI25) / OUTPUT!AN$6),
"")))))),"")</f>
        <v>0.92</v>
      </c>
      <c r="P23" s="286" t="n">
        <f aca="false">IF(B23&lt;&gt;"",IF(O23="","",IF(O23&lt;0.5,1,IF(AND(O23&gt;=0.5,O23&lt;P$10),2,IF(O23&gt;=P$10,3)))),"")</f>
        <v>3</v>
      </c>
      <c r="Q23" s="287" t="str">
        <f aca="false">IF(B23 &lt;&gt; "",IFERROR(IF(AVERAGE(M23,O23)&gt;=P$10,"Y","N"),""),"")</f>
        <v>Y</v>
      </c>
      <c r="R23" s="194" t="str">
        <f aca="false">IF(B23 &lt;&gt; "", IFERROR(IF(C$16 = "PRELIM", SUMIF('Database (LECTURE-RES-PRAC)'!D$14:AG$14, "CLO2", 'Database (LECTURE-RES-PRAC)'!D20:AG20) / 'Grade computation'!F$5, IF(C$16 = "MIDTERM", SUMIF('Database (LECTURE-RES-PRAC)'!AJ$14:BM$14, "CLO2", 'Database (LECTURE-RES-PRAC)'!AJ20:BM20) / 'Grade computation'!G$5, IF(C$16 = "FINAL", SUMIF('Database (LECTURE-RES-PRAC)'!BP$14:CS$14, "CLO2", 'Database (LECTURE-RES-PRAC)'!BP20:CS20) / 'Grade computation'!H$5,""))),""),"")</f>
        <v/>
      </c>
      <c r="S23" s="286" t="str">
        <f aca="false">IF(B23&lt;&gt;"",IF(R23="","",IF(R23&lt;0.5,1,IF(AND(R23&gt;=0.5,R23&lt;P$10),2,IF(R23&gt;=P$10,3)))),"")</f>
        <v/>
      </c>
      <c r="T23" s="194" t="n">
        <f aca="false">IF(B23 &lt;&gt; "",IF(AND('PRINTABLE (per grading)'!H$16="EXAM", 'PRINTABLE (per grading)'!B$13="Prelim"), IF(ISERROR(SUMIF('Exam (LECTURE ONLY)'!D$20:M$20, "CLO2", 'Exam (LECTURE ONLY)'!D25:M25) / 'Exam (LECTURE ONLY)'!AL$7), "", SUMIF('Exam (LECTURE ONLY)'!D$20:M$20, "CLO2", 'Exam (LECTURE ONLY)'!D25:M25) /'Exam (LECTURE ONLY)'!AL$7),
IF(AND('PRINTABLE (per grading)'!H$16="EXAM", 'PRINTABLE (per grading)'!B$13="Midterm"), IF(ISERROR(SUMIF('Exam (LECTURE ONLY)'!O$20:X$20, "CLO2", 'Exam (LECTURE ONLY)'!O25:X25) / 'Exam (LECTURE ONLY)'!AM$7), "", SUMIF('Exam (LECTURE ONLY)'!O$20:X$20, "CLO2", 'Exam (LECTURE ONLY)'!O25:X25) / 'Exam (LECTURE ONLY)'!AM$7),
IF(AND('PRINTABLE (per grading)'!H$16="EXAM", 'PRINTABLE (per grading)'!B$13="Final"), IF(ISERROR(SUMIF('Exam (LECTURE ONLY)'!Z$20:AI$20, "CLO2", 'Exam (LECTURE ONLY)'!Z25:AI25) / 'Exam (LECTURE ONLY)'!AN$7), "", SUMIF('Exam (LECTURE ONLY)'!Z$20:AI$20, "CLO2", 'Exam (LECTURE ONLY)'!Z25:AI25) / 'Exam (LECTURE ONLY)'!AN$7),
IF(AND('PRINTABLE (per grading)'!H$16="OUTPUT", 'PRINTABLE (per grading)'!B$13="Prelim"), IF(ISERROR(SUMIF(OUTPUT!C$20:M$20, "CLO2", OUTPUT!C25:M25) / OUTPUT!AL$7), "", SUMIF(OUTPUT!C$20:M$20, "CLO2", OUTPUT!C25:M25) / OUTPUT!AL$7),
IF(AND('PRINTABLE (per grading)'!H$16="OUTPUT", 'PRINTABLE (per grading)'!B$13="Midterm"), IF(ISERROR(SUMIF(OUTPUT!O$20:Y$20, "CLO2", OUTPUT!O25:Y25) / OUTPUT!AM$7), "", SUMIF(OUTPUT!O$20:Y$20, "CLO2", OUTPUT!O25:Y25) / OUTPUT!AM$7),
IF(AND('PRINTABLE (per grading)'!H$16="OUTPUT", 'PRINTABLE (per grading)'!B$13="Final"), IF(ISERROR(SUMIF(OUTPUT!AA$20:AI$20, "CLO2", OUTPUT!AA25:AI25) / OUTPUT!AN$7), "", SUMIF(OUTPUT!AA$20:AI$20, "CLO2", OUTPUT!AA25:AI25) / OUTPUT!AN$7),
"")))))),"")</f>
        <v>0.771428571428572</v>
      </c>
      <c r="U23" s="286" t="n">
        <f aca="false">IF(B23&lt;&gt;"",IF(T23="","",IF(T23&lt;0.5,1,IF(AND(T23&gt;=0.5,T23&lt;P$10),2,IF(T23&gt;=P$10,3)))),"")</f>
        <v>3</v>
      </c>
      <c r="V23" s="287" t="str">
        <f aca="false">IF(B23 &lt;&gt; "",IFERROR(IF(AVERAGE(R23,T23)&gt;=P$10,"Y","N"),""),"")</f>
        <v>Y</v>
      </c>
      <c r="W23" s="194" t="n">
        <f aca="false">IF(B23 &lt;&gt; "", IFERROR(IF(C$16 = "PRELIM", SUMIF('Database (LECTURE-RES-PRAC)'!D$14:AG$14, "CLO3", 'Database (LECTURE-RES-PRAC)'!D20:AG20) / 'Grade computation'!F$6, IF(C$16 = "MIDTERM", SUMIF('Database (LECTURE-RES-PRAC)'!AJ$14:BM$14, "CLO3", 'Database (LECTURE-RES-PRAC)'!AJ20:BM20) / 'Grade computation'!G$6, IF(C$16 = "FINAL", SUMIF('Database (LECTURE-RES-PRAC)'!BP$14:CS$14, "CLO3", 'Database (LECTURE-RES-PRAC)'!BP20:CS20) / 'Grade computation'!H$6,""))),""),"")</f>
        <v>0.664516129032258</v>
      </c>
      <c r="X23" s="286" t="n">
        <f aca="false">IF(B23&lt;&gt;"",IF(W23="","",IF(W23&lt;0.5,1,IF(AND(W23&gt;=0.5,W23&lt;P$10),2,IF(W23&gt;=P$10,3)))),"")</f>
        <v>3</v>
      </c>
      <c r="Y23" s="194" t="n">
        <f aca="false">IF(B23 &lt;&gt; "",IF(AND('PRINTABLE (per grading)'!H$16="EXAM", 'PRINTABLE (per grading)'!B$13="Prelim"), IF(ISERROR(SUMIF('Exam (LECTURE ONLY)'!D$20:M$20, "CLO3", 'Exam (LECTURE ONLY)'!D25:M25) / 'Exam (LECTURE ONLY)'!AL$8), "", SUMIF('Exam (LECTURE ONLY)'!D$20:M$20, "CLO3", 'Exam (LECTURE ONLY)'!D25:M25) /'Exam (LECTURE ONLY)'!AL$8),
IF(AND('PRINTABLE (per grading)'!H$16="EXAM", 'PRINTABLE (per grading)'!B$13="Midterm"), IF(ISERROR(SUMIF('Exam (LECTURE ONLY)'!O$20:X$20, "CLO3", 'Exam (LECTURE ONLY)'!O25:X25) / 'Exam (LECTURE ONLY)'!AM$8), "", SUMIF('Exam (LECTURE ONLY)'!O$20:X$20, "CLO3", 'Exam (LECTURE ONLY)'!O25:X25) / 'Exam (LECTURE ONLY)'!AM$8),
IF(AND('PRINTABLE (per grading)'!H$16="EXAM", 'PRINTABLE (per grading)'!B$13="Final"), IF(ISERROR(SUMIF('Exam (LECTURE ONLY)'!Z$20:AI$20, "CLO3", 'Exam (LECTURE ONLY)'!Z25:AI25) / 'Exam (LECTURE ONLY)'!AN$8), "", SUMIF('Exam (LECTURE ONLY)'!Z$20:AI$20, "CLO3", 'Exam (LECTURE ONLY)'!Z25:AI25) / 'Exam (LECTURE ONLY)'!AN$8),
IF(AND('PRINTABLE (per grading)'!H$16="OUTPUT", 'PRINTABLE (per grading)'!B$13="Prelim"), IF(ISERROR(SUMIF(OUTPUT!C$20:M$20, "CLO3", OUTPUT!C25:M25) / OUTPUT!AL$8), "", SUMIF(OUTPUT!C$20:M$20, "CLO3", OUTPUT!C25:M25) / OUTPUT!AL$8),
IF(AND('PRINTABLE (per grading)'!H$16="OUTPUT", 'PRINTABLE (per grading)'!B$13="Midterm"), IF(ISERROR(SUMIF(OUTPUT!O$20:Y$20, "CLO3", OUTPUT!O25:Y25) / OUTPUT!AM$8), "", SUMIF(OUTPUT!O$20:Y$20, "CLO3", OUTPUT!O25:Y25) / OUTPUT!AM$8),
IF(AND('PRINTABLE (per grading)'!H$16="OUTPUT", 'PRINTABLE (per grading)'!B$13="Final"), IF(ISERROR(SUMIF(OUTPUT!AA$20:AI$20, "CLO3", OUTPUT!AA25:AI25) / OUTPUT!AN$8), "", SUMIF(OUTPUT!AA$20:AI$20, "CLO3", OUTPUT!AA25:AI25) / OUTPUT!AN$8),
"" )))))),"")</f>
        <v>0.775</v>
      </c>
      <c r="Z23" s="286" t="n">
        <f aca="false">IF(B23&lt;&gt;"",IF(Y23="","",IF(Y23&lt;0.5,1,IF(AND(Y23&gt;=0.5,Y23&lt;P$10),2,IF(Y23&gt;=P$10,3)))),"")</f>
        <v>3</v>
      </c>
      <c r="AA23" s="287" t="str">
        <f aca="false">IF(B23 &lt;&gt; "",IFERROR(IF(AVERAGE(W23,Y23)&gt;=P$10,"Y","N"),""),"")</f>
        <v>Y</v>
      </c>
      <c r="AB23" s="194" t="n">
        <f aca="false">IF(B23 &lt;&gt; "", IFERROR(IF(C$16 = "PRELIM", SUMIF('Database (LECTURE-RES-PRAC)'!D$14:AG$14, "CLO4", 'Database (LECTURE-RES-PRAC)'!D20:AG20) / 'Grade computation'!F$7, IF(C$16 = "MIDTERM", SUMIF('Database (LECTURE-RES-PRAC)'!AJ$14:BM$14, "CLO4", 'Database (LECTURE-RES-PRAC)'!AJ20:BM20) / 'Grade computation'!G$7, IF(C$16 = "FINAL", SUMIF('Database (LECTURE-RES-PRAC)'!BP$14:CS$14, "CLO4", 'Database (LECTURE-RES-PRAC)'!BP20:CS20) / 'Grade computation'!H$7,""))),""),"")</f>
        <v>0.96</v>
      </c>
      <c r="AC23" s="286" t="n">
        <f aca="false">IF(B23&lt;&gt;"",IF(AB23="","",IF(AB23&lt;0.5,1,IF(AND(AB23&gt;=0.5,AB23&lt;P$10),2,IF(AB23&gt;=P$10,3)))),"")</f>
        <v>3</v>
      </c>
      <c r="AD23" s="194" t="str">
        <f aca="false">IF(B23 &lt;&gt; "",IF(AND('PRINTABLE (per grading)'!H$16="EXAM", 'PRINTABLE (per grading)'!B$13="Prelim"), IF(ISERROR(SUMIF('Exam (LECTURE ONLY)'!D$20:M$20, "CLO4", 'Exam (LECTURE ONLY)'!D25:M25) / 'Exam (LECTURE ONLY)'!AL$9), "", SUMIF('Exam (LECTURE ONLY)'!D$20:M$20, "CLO4", 'Exam (LECTURE ONLY)'!D25:M25) /'Exam (LECTURE ONLY)'!AL$9),
IF(AND('PRINTABLE (per grading)'!H$16="EXAM", 'PRINTABLE (per grading)'!B$13="Midterm"), IF(ISERROR(SUMIF('Exam (LECTURE ONLY)'!O$20:X$20, "CLO4", 'Exam (LECTURE ONLY)'!O25:X25) / 'Exam (LECTURE ONLY)'!AM$9), "", SUMIF('Exam (LECTURE ONLY)'!O$20:X$20, "CLO4", 'Exam (LECTURE ONLY)'!O25:X25) / 'Exam (LECTURE ONLY)'!AM$9),
IF(AND('PRINTABLE (per grading)'!H$16="EXAM", 'PRINTABLE (per grading)'!B$13="Final"), IF(ISERROR(SUMIF('Exam (LECTURE ONLY)'!Z$20:AI$20, "CLO4", 'Exam (LECTURE ONLY)'!Z25:AI25) / 'Exam (LECTURE ONLY)'!AN$9), "", SUMIF('Exam (LECTURE ONLY)'!Z$20:AI$20, "CLO4", 'Exam (LECTURE ONLY)'!Z25:AI25) / 'Exam (LECTURE ONLY)'!AN$9),
IF(AND('PRINTABLE (per grading)'!H$16="OUTPUT", 'PRINTABLE (per grading)'!B$13="Prelim"), IF(ISERROR(SUMIF(OUTPUT!C$20:M$20, "CLO4", OUTPUT!C25:M25) / OUTPUT!AL$9), "", SUMIF(OUTPUT!C$20:M$20, "CLO4", OUTPUT!C25:M25) / OUTPUT!AL$9),
IF(AND('PRINTABLE (per grading)'!H$16="OUTPUT", 'PRINTABLE (per grading)'!B$13="Midterm"), IF(ISERROR(SUMIF(OUTPUT!O$20:Y$20, "CLO4", OUTPUT!O25:Y25) / OUTPUT!AM$9), "", SUMIF(OUTPUT!O$20:Y$20, "CLO4", OUTPUT!O25:Y25) / OUTPUT!AM$9),
IF(AND('PRINTABLE (per grading)'!H$16="OUTPUT", 'PRINTABLE (per grading)'!B$13="Final"), IF(ISERROR(SUMIF(OUTPUT!AA$20:AI$20, "CLO4", OUTPUT!AA25:AI25) / OUTPUT!AN$9), "", SUMIF(OUTPUT!AA$20:AI$20, "CLO4", OUTPUT!AA25:AI25) / OUTPUT!AN$9),
"")))))),"")</f>
        <v/>
      </c>
      <c r="AE23" s="286" t="str">
        <f aca="false">IF(B23&lt;&gt;"",IF(AD23="","",IF(AD23&lt;0.5,1,IF(AND(AD23&gt;=0.5,AD23&lt;P$10),2,IF(AD23&gt;=P$10,3)))),"")</f>
        <v/>
      </c>
      <c r="AF23" s="287" t="str">
        <f aca="false">IF(B23 &lt;&gt; "",IFERROR(IF(AVERAGE(AB23,AD23)&gt;=P$10,"Y","N"),""),"")</f>
        <v>Y</v>
      </c>
      <c r="AG23" s="194" t="n">
        <f aca="false">IF(B23 &lt;&gt; "", IFERROR(IF(C$16 = "PRELIM", SUMIF('Database (LECTURE-RES-PRAC)'!D$14:AG$14, "CLO5", 'Database (LECTURE-RES-PRAC)'!D20:AG20) / 'Grade computation'!F$8, IF(C$16 = "MIDTERM", SUMIF('Database (LECTURE-RES-PRAC)'!AJ$14:BM$14, "CLO5", 'Database (LECTURE-RES-PRAC)'!AJ20:BM20) / 'Grade computation'!G$8, IF(C$16 = "FINAL", SUMIF('Database (LECTURE-RES-PRAC)'!BP$14:CS$14, "CLO5", 'Database (LECTURE-RES-PRAC)'!BP20:CS20) / 'Grade computation'!H$8,""))),""),"")</f>
        <v>0.84</v>
      </c>
      <c r="AH23" s="286" t="n">
        <f aca="false">IF(B23&lt;&gt;"",IF(AG23="","",IF(AG23&lt;0.5,1,IF(AND(AG23&gt;=0.5,AG23&lt;P$10),2,IF(AG23&gt;=P$10,3)))),"")</f>
        <v>3</v>
      </c>
      <c r="AI23" s="194" t="str">
        <f aca="false">IF(B23 &lt;&gt; "",IF(AND('PRINTABLE (per grading)'!H$16="EXAM", 'PRINTABLE (per grading)'!B$13="Prelim"), IF(ISERROR(SUMIF('Exam (LECTURE ONLY)'!D$20:M$20, "CLO5", 'Exam (LECTURE ONLY)'!D25:M25) / 'Exam (LECTURE ONLY)'!AL$10), "", SUMIF('Exam (LECTURE ONLY)'!D$20:M$20, "CLO5", 'Exam (LECTURE ONLY)'!D25:M25) /'Exam (LECTURE ONLY)'!AL$10),
IF(AND('PRINTABLE (per grading)'!H$16="EXAM", 'PRINTABLE (per grading)'!B$13="Midterm"), IF(ISERROR(SUMIF('Exam (LECTURE ONLY)'!O$20:X$20, "CLO5", 'Exam (LECTURE ONLY)'!O25:X25) / 'Exam (LECTURE ONLY)'!AM$10), "", SUMIF('Exam (LECTURE ONLY)'!O$20:X$20, "CLO5", 'Exam (LECTURE ONLY)'!O25:X25) / 'Exam (LECTURE ONLY)'!AM$10),
IF(AND('PRINTABLE (per grading)'!H$16="EXAM", 'PRINTABLE (per grading)'!B$13="Final"), IF(ISERROR(SUMIF('Exam (LECTURE ONLY)'!Z$20:AI$20, "CLO5", 'Exam (LECTURE ONLY)'!Z25:AI25) / 'Exam (LECTURE ONLY)'!AN$10), "", SUMIF('Exam (LECTURE ONLY)'!Z$20:AI$20, "CLO5", 'Exam (LECTURE ONLY)'!Z25:AI25) / 'Exam (LECTURE ONLY)'!AN$10),
IF(AND('PRINTABLE (per grading)'!H$16="OUTPUT", 'PRINTABLE (per grading)'!B$13="Prelim"), IF(ISERROR(SUMIF(OUTPUT!C$20:M$20, "CLO5", OUTPUT!C25:M25) / OUTPUT!AL$10), "", SUMIF(OUTPUT!C$20:M$20, "CLO5", OUTPUT!C25:M25) / OUTPUT!AL$10),
IF(AND('PRINTABLE (per grading)'!H$16="OUTPUT", 'PRINTABLE (per grading)'!B$13="Midterm"), IF(ISERROR(SUMIF(OUTPUT!O$20:Y$20, "CLO5", OUTPUT!O25:Y25) / OUTPUT!AM$10), "", SUMIF(OUTPUT!O$20:Y$20, "CLO5", OUTPUT!O25:Y25) / OUTPUT!AM$10),
IF(AND('PRINTABLE (per grading)'!H$16="OUTPUT", 'PRINTABLE (per grading)'!B$13="Final"), IF(ISERROR(SUMIF(OUTPUT!AA$20:AI$20, "CLO5", OUTPUT!AA25:AI25) / OUTPUT!AN$10), "", SUMIF(OUTPUT!AA$20:AI$20, "CLO5", OUTPUT!AA25:AI25) / OUTPUT!AN$10),
"")))))),"")</f>
        <v/>
      </c>
      <c r="AJ23" s="286" t="str">
        <f aca="false">IF(B23&lt;&gt;"",IF(AI23="","",IF(AI23&lt;0.5,1,IF(AND(AI23&gt;=0.5,AI23&lt;P$10),2,IF(AI23&gt;=P$10,3)))),"")</f>
        <v/>
      </c>
      <c r="AK23" s="287" t="str">
        <f aca="false">IF(B23 &lt;&gt; "",IFERROR(IF(AVERAGE(AG23,AI23)&gt;=P$10,"Y","N"),""),"")</f>
        <v>Y</v>
      </c>
      <c r="AL23" s="194" t="str">
        <f aca="false">IF(B23 &lt;&gt; "", IFERROR(IF(C$16 = "PRELIM", SUMIF('Database (LECTURE-RES-PRAC)'!D$14:AG$14, "CLO6", 'Database (LECTURE-RES-PRAC)'!D20:AG20) / 'Grade computation'!F$9, IF(C$16 = "MIDTERM", SUMIF('Database (LECTURE-RES-PRAC)'!AJ$14:BM$14, "CLO6", 'Database (LECTURE-RES-PRAC)'!AJ20:BM20) / 'Grade computation'!G$9, IF(C$16 = "FINAL", SUMIF('Database (LECTURE-RES-PRAC)'!BP$14:CS$14, "CLO6", 'Database (LECTURE-RES-PRAC)'!BP20:CS20) / 'Grade computation'!H$9,""))),""),"")</f>
        <v/>
      </c>
      <c r="AM23" s="286" t="str">
        <f aca="false">IF(B23&lt;&gt;"",IF(AL23="","",IF(AL23&lt;0.5,1,IF(AND(AL23&gt;=0.5,AL23&lt;P$10),2,IF(AL23&gt;=P$10,3)))),"")</f>
        <v/>
      </c>
      <c r="AN23" s="194" t="str">
        <f aca="false">IF(B23 &lt;&gt; "",IF(AND('PRINTABLE (per grading)'!H$16="EXAM", 'PRINTABLE (per grading)'!B$13="Prelim"), IF(ISERROR(SUMIF('Exam (LECTURE ONLY)'!D$20:M$20, "CLO6", 'Exam (LECTURE ONLY)'!D25:M25) / 'Exam (LECTURE ONLY)'!AL$11), "", SUMIF('Exam (LECTURE ONLY)'!D$20:M$20, "CLO6", 'Exam (LECTURE ONLY)'!D25:M25) /'Exam (LECTURE ONLY)'!AL$11),
IF(AND('PRINTABLE (per grading)'!H$16="EXAM", 'PRINTABLE (per grading)'!B$13="Midterm"), IF(ISERROR(SUMIF('Exam (LECTURE ONLY)'!O$20:X$20, "CLO6", 'Exam (LECTURE ONLY)'!O25:X25) / 'Exam (LECTURE ONLY)'!AM$11), "", SUMIF('Exam (LECTURE ONLY)'!O$20:X$20, "CLO6", 'Exam (LECTURE ONLY)'!O25:X25) / 'Exam (LECTURE ONLY)'!AM$11),
IF(AND('PRINTABLE (per grading)'!H$16="EXAM", 'PRINTABLE (per grading)'!B$13="Final"), IF(ISERROR(SUMIF('Exam (LECTURE ONLY)'!Z$20:AI$20, "CLO6", 'Exam (LECTURE ONLY)'!Z25:AI25) / 'Exam (LECTURE ONLY)'!AN$11), "", SUMIF('Exam (LECTURE ONLY)'!Z$20:AI$20, "CLO6", 'Exam (LECTURE ONLY)'!Z25:AI25) / 'Exam (LECTURE ONLY)'!AN$11),
IF(AND('PRINTABLE (per grading)'!H$16="OUTPUT", 'PRINTABLE (per grading)'!B$13="Prelim"), IF(ISERROR(SUMIF(OUTPUT!C$20:M$20, "CLO6", OUTPUT!C25:M25) / OUTPUT!AL$11), "", SUMIF(OUTPUT!C$20:M$20, "CLO6", OUTPUT!C25:M25) / OUTPUT!AL$11),
IF(AND('PRINTABLE (per grading)'!H$16="OUTPUT", 'PRINTABLE (per grading)'!B$13="Midterm"), IF(ISERROR(SUMIF(OUTPUT!O$20:Y$20, "CLO6", OUTPUT!O25:Y25) / OUTPUT!AM$11), "", SUMIF(OUTPUT!O$20:Y$20, "CLO6", OUTPUT!O25:Y25) / OUTPUT!AM$11),
IF(AND('PRINTABLE (per grading)'!H$16="OUTPUT", 'PRINTABLE (per grading)'!B$13="Final"), IF(ISERROR(SUMIF(OUTPUT!AA$20:AI$20, "CLO6", OUTPUT!AA25:AI25) / OUTPUT!AN$11), "", SUMIF(OUTPUT!AA$20:AI$20, "CLO6", OUTPUT!AA25:AI25) / OUTPUT!AN$11),
"")))))),"")</f>
        <v/>
      </c>
      <c r="AO23" s="286" t="str">
        <f aca="false">IF(B23&lt;&gt;"",IF(AN23="","",IF(AN23&lt;0.5,1,IF(AND(AN23&gt;=0.5,AN23&lt;P$10),2,IF(AN23&gt;=P$10,3)))),"")</f>
        <v/>
      </c>
      <c r="AP23" s="287" t="str">
        <f aca="false">IF(B23 &lt;&gt; "",IFERROR(IF(AVERAGE(AL23,AN23)&gt;=P$10,"Y","N"),""),"")</f>
        <v/>
      </c>
      <c r="AQ23" s="194" t="str">
        <f aca="false">IF(B23 &lt;&gt; "", IFERROR(IF(C$16 = "PRELIM", SUMIF('Database (LECTURE-RES-PRAC)'!D$14:AG$14, "CLO7", 'Database (LECTURE-RES-PRAC)'!D20:AG20) / 'Grade computation'!F$10, IF(C$16 = "MIDTERM", SUMIF('Database (LECTURE-RES-PRAC)'!AJ$14:BM$14, "CLO7", 'Database (LECTURE-RES-PRAC)'!AJ20:BM20) / 'Grade computation'!G$10, IF(C$16 = "FINAL", SUMIF('Database (LECTURE-RES-PRAC)'!BP$14:CS$14, "CLO7", 'Database (LECTURE-RES-PRAC)'!BP20:CS20) / 'Grade computation'!H$10,""))),""),"")</f>
        <v/>
      </c>
      <c r="AR23" s="286" t="str">
        <f aca="false">IF(B23&lt;&gt;"",IF(AQ23="","",IF(AQ23&lt;0.5,1,IF(AND(AQ23&gt;=0.5,AQ23&lt;P$10),2,IF(AQ23&gt;=P$10,3)))),"")</f>
        <v/>
      </c>
      <c r="AS23" s="194" t="str">
        <f aca="false">IF(B23 &lt;&gt; "",IF(AND('PRINTABLE (per grading)'!H$16="EXAM", 'PRINTABLE (per grading)'!B$13="Prelim"), IF(ISERROR(SUMIF('Exam (LECTURE ONLY)'!D$20:M$20, "CLO7", 'Exam (LECTURE ONLY)'!D25:M25) / 'Exam (LECTURE ONLY)'!AL$12), "", SUMIF('Exam (LECTURE ONLY)'!D$20:M$20, "CLO7", 'Exam (LECTURE ONLY)'!D25:M25) /'Exam (LECTURE ONLY)'!AL$12),
IF(AND('PRINTABLE (per grading)'!H$16="EXAM", 'PRINTABLE (per grading)'!B$13="Midterm"), IF(ISERROR(SUMIF('Exam (LECTURE ONLY)'!O$20:X$20, "CLO7", 'Exam (LECTURE ONLY)'!O25:X25) / 'Exam (LECTURE ONLY)'!AM$12), "", SUMIF('Exam (LECTURE ONLY)'!O$20:X$20, "CLO7", 'Exam (LECTURE ONLY)'!O25:X25) / 'Exam (LECTURE ONLY)'!AM$12),
IF(AND('PRINTABLE (per grading)'!H$16="EXAM", 'PRINTABLE (per grading)'!B$13="Final"), IF(ISERROR(SUMIF('Exam (LECTURE ONLY)'!Z$20:AI$20, "CLO7", 'Exam (LECTURE ONLY)'!Z25:AI25) / 'Exam (LECTURE ONLY)'!AN$12), "", SUMIF('Exam (LECTURE ONLY)'!Z$20:AI$20, "CLO7", 'Exam (LECTURE ONLY)'!Z25:AI25) / 'Exam (LECTURE ONLY)'!AN$12),
IF(AND('PRINTABLE (per grading)'!H$16="OUTPUT", 'PRINTABLE (per grading)'!B$13="Prelim"), IF(ISERROR(SUMIF(OUTPUT!C$20:M$20, "CLO7", OUTPUT!C25:M25) / OUTPUT!AL$12), "", SUMIF(OUTPUT!C$20:M$20, "CLO7", OUTPUT!C25:M25) / OUTPUT!AL$12),
IF(AND('PRINTABLE (per grading)'!H$16="OUTPUT", 'PRINTABLE (per grading)'!B$13="Midterm"), IF(ISERROR(SUMIF(OUTPUT!O$20:Y$20, "CLO7", OUTPUT!O25:Y25) / OUTPUT!AM$12), "", SUMIF(OUTPUT!O$20:Y$20, "CLO7", OUTPUT!O25:Y25) / OUTPUT!AM$12),
IF(AND('PRINTABLE (per grading)'!H$16="OUTPUT", 'PRINTABLE (per grading)'!B$13="Final"), IF(ISERROR(SUMIF(OUTPUT!AA$20:AI$20, "CLO7", OUTPUT!AA25:AI25) / OUTPUT!AN$12), "", SUMIF(OUTPUT!AA$20:AI$20, "CLO7", OUTPUT!AA25:AI25) / OUTPUT!AN$12),
"")))))),"")</f>
        <v/>
      </c>
      <c r="AT23" s="286" t="str">
        <f aca="false">IF(B23&lt;&gt;"",IF(AS23="","",IF(AS23&lt;0.5,1,IF(AND(AS23&gt;=0.5,AS23&lt;P$10),2,IF(AS23&gt;=P$10,3)))),"")</f>
        <v/>
      </c>
      <c r="AU23" s="287" t="str">
        <f aca="false">IF(B23 &lt;&gt; "",IFERROR(IF(AVERAGE(AQ23,AS23)&gt;=P$10,"Y","N"),""),"")</f>
        <v/>
      </c>
      <c r="AV23" s="194" t="str">
        <f aca="false">IF(B23 &lt;&gt; "", IFERROR(IF(C$16 = "PRELIM", SUMIF('Database (LECTURE-RES-PRAC)'!D$14:AG$14, "CLO8", 'Database (LECTURE-RES-PRAC)'!D20:AG20) / 'Grade computation'!F$11, IF(C$16 = "MIDTERM", SUMIF('Database (LECTURE-RES-PRAC)'!AJ$14:BM$14, "CLO8", 'Database (LECTURE-RES-PRAC)'!AJ20:BM20) / 'Grade computation'!G$11, IF(C$16 = "FINAL", SUMIF('Database (LECTURE-RES-PRAC)'!BP$14:CS$14, "CLO8", 'Database (LECTURE-RES-PRAC)'!BP20:CS20) / 'Grade computation'!H$11,""))),""),"")</f>
        <v/>
      </c>
      <c r="AW23" s="286" t="str">
        <f aca="false">IF(B23&lt;&gt;"",IF(AV23="","",IF(AV23&lt;0.5,1,IF(AND(AV23&gt;=0.5,AV23&lt;P$10),2,IF(AV23&gt;=P$10,3)))),"")</f>
        <v/>
      </c>
      <c r="AX23" s="194" t="str">
        <f aca="false">IF(B23 &lt;&gt; "",IF(AND('PRINTABLE (per grading)'!H$16="EXAM", 'PRINTABLE (per grading)'!B$13="Prelim"), IF(ISERROR(SUMIF('Exam (LECTURE ONLY)'!D$20:M$20, "CLO8", 'Exam (LECTURE ONLY)'!D25:M25) / 'Exam (LECTURE ONLY)'!AL$13), "", SUMIF('Exam (LECTURE ONLY)'!D$20:M$20, "CLO8", 'Exam (LECTURE ONLY)'!D25:M25) /'Exam (LECTURE ONLY)'!AL$13),
IF(AND('PRINTABLE (per grading)'!H$16="EXAM", 'PRINTABLE (per grading)'!B$13="Midterm"), IF(ISERROR(SUMIF('Exam (LECTURE ONLY)'!O$20:X$20, "CLO8", 'Exam (LECTURE ONLY)'!O25:X25) / 'Exam (LECTURE ONLY)'!AM$13), "", SUMIF('Exam (LECTURE ONLY)'!O$20:X$20, "CLO8", 'Exam (LECTURE ONLY)'!O25:X25) / 'Exam (LECTURE ONLY)'!AM$13),
IF(AND('PRINTABLE (per grading)'!H$16="EXAM", 'PRINTABLE (per grading)'!B$13="Final"), IF(ISERROR(SUMIF('Exam (LECTURE ONLY)'!Z$20:AI$20, "CLO8", 'Exam (LECTURE ONLY)'!Z25:AI25) / 'Exam (LECTURE ONLY)'!AN$13), "", SUMIF('Exam (LECTURE ONLY)'!Z$20:AI$20, "CLO8", 'Exam (LECTURE ONLY)'!Z25:AI25) / 'Exam (LECTURE ONLY)'!AN$13),
IF(AND('PRINTABLE (per grading)'!H$16="OUTPUT", 'PRINTABLE (per grading)'!B$13="Prelim"), IF(ISERROR(SUMIF(OUTPUT!C$20:M$20, "CLO8", OUTPUT!C25:M25) / OUTPUT!AL$13), "", SUMIF(OUTPUT!C$20:M$20, "CLO8", OUTPUT!C25:M25) / OUTPUT!AL$13),
IF(AND('PRINTABLE (per grading)'!H$16="OUTPUT", 'PRINTABLE (per grading)'!B$13="Midterm"), IF(ISERROR(SUMIF(OUTPUT!O$20:Y$20, "CLO8", OUTPUT!O25:Y25) / OUTPUT!AM$13), "", SUMIF(OUTPUT!O$20:Y$20, "CLO8", OUTPUT!O25:Y25) / OUTPUT!AM$13),
IF(AND('PRINTABLE (per grading)'!H$16="OUTPUT", 'PRINTABLE (per grading)'!B$13="Final"), IF(ISERROR(SUMIF(OUTPUT!AA$20:AI$20, "CLO8", OUTPUT!AA25:AI25) / OUTPUT!AN$13), "", SUMIF(OUTPUT!AA$20:AI$20, "CLO8", OUTPUT!AA25:AI25) / OUTPUT!AN$13),
"")))))),"")</f>
        <v/>
      </c>
      <c r="AY23" s="286" t="str">
        <f aca="false">IF(B23&lt;&gt;"",IF(AX23="","",IF(AX23&lt;0.5,1,IF(AND(AX23&gt;=0.5,AX23&lt;P$10),2,IF(AX23&gt;=P$10,3)))),"")</f>
        <v/>
      </c>
      <c r="AZ23" s="287" t="str">
        <f aca="false">IF(B23 &lt;&gt; "",IFERROR(IF(AVERAGE(AV23,AX23)&gt;=P$10,"Y","N"),""),"")</f>
        <v/>
      </c>
      <c r="BA23" s="194" t="str">
        <f aca="false">IF(B23 &lt;&gt; "", IFERROR(IF(C$16 = "PRELIM", SUMIF('Database (LECTURE-RES-PRAC)'!D$14:AG$14, "CLO9", 'Database (LECTURE-RES-PRAC)'!D20:AG20) / 'Grade computation'!F$12, IF(C$16 = "MIDTERM", SUMIF('Database (LECTURE-RES-PRAC)'!AJ$14:BM$14, "CLO9", 'Database (LECTURE-RES-PRAC)'!AJ20:BM20) / 'Grade computation'!G$12, IF(C$16 = "FINAL", SUMIF('Database (LECTURE-RES-PRAC)'!BP$14:CS$14, "CLO9", 'Database (LECTURE-RES-PRAC)'!BP20:CS20) / 'Grade computation'!H$12,""))),""),"")</f>
        <v/>
      </c>
      <c r="BB23" s="286" t="str">
        <f aca="false">IF(B23&lt;&gt;"",IF(BA23="","",IF(BA23&lt;0.5,1,IF(AND(BA23&gt;=0.5,BA23&lt;P$10),2,IF(BA23&gt;=P$10,3)))),"")</f>
        <v/>
      </c>
      <c r="BC23" s="194" t="str">
        <f aca="false">IF(B23 &lt;&gt; "",IF(AND('PRINTABLE (per grading)'!H$16="EXAM", 'PRINTABLE (per grading)'!B$13="Prelim"), IF(ISERROR(SUMIF('Exam (LECTURE ONLY)'!D$20:M$20, "CLO9", 'Exam (LECTURE ONLY)'!D25:M25) / 'Exam (LECTURE ONLY)'!AL$14), "", SUMIF('Exam (LECTURE ONLY)'!D$20:M$20, "CLO9", 'Exam (LECTURE ONLY)'!D25:M25) /'Exam (LECTURE ONLY)'!AL$14),
IF(AND('PRINTABLE (per grading)'!H$16="EXAM", 'PRINTABLE (per grading)'!B$13="Midterm"), IF(ISERROR(SUMIF('Exam (LECTURE ONLY)'!O$20:X$20, "CLO9", 'Exam (LECTURE ONLY)'!O25:X25) / 'Exam (LECTURE ONLY)'!AM$14), "", SUMIF('Exam (LECTURE ONLY)'!O$20:X$20, "CLO9", 'Exam (LECTURE ONLY)'!O25:X25) / 'Exam (LECTURE ONLY)'!AM$14),
IF(AND('PRINTABLE (per grading)'!H$16="EXAM", 'PRINTABLE (per grading)'!B$13="Final"), IF(ISERROR(SUMIF('Exam (LECTURE ONLY)'!Z$20:AI$20, "CLO9", 'Exam (LECTURE ONLY)'!Z25:AI25) / 'Exam (LECTURE ONLY)'!AN$14), "", SUMIF('Exam (LECTURE ONLY)'!Z$20:AI$20, "CLO9", 'Exam (LECTURE ONLY)'!Z25:AI25) / 'Exam (LECTURE ONLY)'!AN$14),
IF(AND('PRINTABLE (per grading)'!H$16="OUTPUT", 'PRINTABLE (per grading)'!B$13="Prelim"), IF(ISERROR(SUMIF(OUTPUT!C$20:M$20, "CLO9", OUTPUT!C25:M25) / OUTPUT!AL$14), "", SUMIF(OUTPUT!C$20:M$20, "CLO9", OUTPUT!C25:M25) / OUTPUT!AL$14),
IF(AND('PRINTABLE (per grading)'!H$16="OUTPUT", 'PRINTABLE (per grading)'!B$13="Midterm"), IF(ISERROR(SUMIF(OUTPUT!O$20:Y$20, "CLO9", OUTPUT!O25:Y25) / OUTPUT!AM$14), "", SUMIF(OUTPUT!O$20:Y$20, "CLO9", OUTPUT!O25:Y25) / OUTPUT!AM$14),
IF(AND('PRINTABLE (per grading)'!H$16="OUTPUT", 'PRINTABLE (per grading)'!B$13="Final"), IF(ISERROR(SUMIF(OUTPUT!AA$20:AI$20, "CLO9", OUTPUT!AA25:AI25) / OUTPUT!AN$14), "", SUMIF(OUTPUT!AA$20:AI$20, "CLO9", OUTPUT!AA25:AI25) / OUTPUT!AN$14),
"")))))),"")</f>
        <v/>
      </c>
      <c r="BD23" s="286" t="str">
        <f aca="false">IF(B23&lt;&gt;"",IF(BC23="","",IF(BC23&lt;0.5,1,IF(AND(BC23&gt;=0.5,BC23&lt;P$10),2,IF(BC23&gt;=P$10,3)))),"")</f>
        <v/>
      </c>
      <c r="BE23" s="287" t="str">
        <f aca="false">IF(B23 &lt;&gt; "",IFERROR(IF(AVERAGE(BA23,BC23)&gt;=P$10,"Y","N"),""),"")</f>
        <v/>
      </c>
      <c r="BF23" s="194" t="str">
        <f aca="false">IF(B23 &lt;&gt; "", IFERROR(IF(C$16 = "PRELIM", SUMIF('Database (LECTURE-RES-PRAC)'!D$14:AG$14, "CLO10", 'Database (LECTURE-RES-PRAC)'!D20:AG20) / 'Grade computation'!F$13, IF(C$16 = "MIDTERM", SUMIF('Database (LECTURE-RES-PRAC)'!AJ$14:BM$14, "CLO10", 'Database (LECTURE-RES-PRAC)'!AJ20:BM20) / 'Grade computation'!G$13, IF(C$16 = "FINAL", SUMIF('Database (LECTURE-RES-PRAC)'!BP$14:CS$14, "CLO10", 'Database (LECTURE-RES-PRAC)'!BP20:CS20) / 'Grade computation'!H$13,""))),""),"")</f>
        <v/>
      </c>
      <c r="BG23" s="286" t="str">
        <f aca="false">IF(B23&lt;&gt;"",IF(BF23="","",IF(BF23&lt;0.5,1,IF(AND(BF23&gt;=0.5,BF23&lt;P$10),2,IF(BF23&gt;=P$10,3)))),"")</f>
        <v/>
      </c>
      <c r="BH23" s="194" t="str">
        <f aca="false">IF(B23 &lt;&gt; "",IF(AND('PRINTABLE (per grading)'!H$16="EXAM", 'PRINTABLE (per grading)'!B$13="Prelim"), IF(ISERROR(SUMIF('Exam (LECTURE ONLY)'!D$20:M$20, "CLO10", 'Exam (LECTURE ONLY)'!D25:M25) / 'Exam (LECTURE ONLY)'!AL$15), "", SUMIF('Exam (LECTURE ONLY)'!D$20:M$20, "CLO10", 'Exam (LECTURE ONLY)'!D25:M25) /'Exam (LECTURE ONLY)'!AL$15),
IF(AND('PRINTABLE (per grading)'!H$16="EXAM", 'PRINTABLE (per grading)'!B$13="Midterm"), IF(ISERROR(SUMIF('Exam (LECTURE ONLY)'!O$20:X$20, "CLO10", 'Exam (LECTURE ONLY)'!O25:X25) / 'Exam (LECTURE ONLY)'!AM$15), "", SUMIF('Exam (LECTURE ONLY)'!O$20:X$20, "CLO10", 'Exam (LECTURE ONLY)'!O25:X25) / 'Exam (LECTURE ONLY)'!AM$15),
IF(AND('PRINTABLE (per grading)'!H$16="EXAM", 'PRINTABLE (per grading)'!B$13="Final"), IF(ISERROR(SUMIF('Exam (LECTURE ONLY)'!Z$20:AI$20, "CLO10", 'Exam (LECTURE ONLY)'!Z25:AI25) / 'Exam (LECTURE ONLY)'!AN$15), "", SUMIF('Exam (LECTURE ONLY)'!Z$20:AI$20, "CLO10", 'Exam (LECTURE ONLY)'!Z25:AI25) / 'Exam (LECTURE ONLY)'!AN$15),
IF(AND('PRINTABLE (per grading)'!H$16="OUTPUT", 'PRINTABLE (per grading)'!B$13="Prelim"), IF(ISERROR(SUMIF(OUTPUT!C$20:M$20, "CLO10", OUTPUT!C25:M25) / OUTPUT!AL$15), "", SUMIF(OUTPUT!C$20:M$20, "CLO10", OUTPUT!C25:M25) / OUTPUT!AL$15),
IF(AND('PRINTABLE (per grading)'!H$16="OUTPUT", 'PRINTABLE (per grading)'!B$13="Midterm"), IF(ISERROR(SUMIF(OUTPUT!O$20:Y$20, "CLO10", OUTPUT!O25:Y25) / OUTPUT!AM$15), "", SUMIF(OUTPUT!O$20:Y$20, "CLO10", OUTPUT!O25:Y25) / OUTPUT!AM$15),
IF(AND('PRINTABLE (per grading)'!H$16="OUTPUT", 'PRINTABLE (per grading)'!B$13="Final"), IF(ISERROR(SUMIF(OUTPUT!AA$20:AI$20, "CLO10", OUTPUT!AA25:AI25) / OUTPUT!AN$15), "", SUMIF(OUTPUT!AA$20:AI$20, "CLO10", OUTPUT!AA25:AI25) / OUTPUT!AN$15),
"")))))),"")</f>
        <v/>
      </c>
      <c r="BI23" s="286" t="str">
        <f aca="false">IF(B23&lt;&gt;"",IF(BH23="","",IF(BH23&lt;0.5,1,IF(AND(BH23&gt;=0.5,BH23&lt;P$10),2,IF(BH23&gt;=P$10,3)))),"")</f>
        <v/>
      </c>
      <c r="BJ23" s="287" t="str">
        <f aca="false">IF(B23 &lt;&gt; "",IFERROR(IF(AVERAGE(BF23,BH23)&gt;=P$10,"Y","N"),""),"")</f>
        <v/>
      </c>
      <c r="BK23" s="8"/>
    </row>
    <row r="24" customFormat="false" ht="19.5" hidden="false" customHeight="true" outlineLevel="0" collapsed="false">
      <c r="A24" s="228" t="str">
        <f aca="false">IF(ISBLANK('Database (LECTURE-RES-PRAC)'!A21),"",'Database (LECTURE-RES-PRAC)'!A21)</f>
        <v/>
      </c>
      <c r="B24" s="229" t="str">
        <f aca="false">IF(ISBLANK('Database (LECTURE-RES-PRAC)'!B21),"",'Database (LECTURE-RES-PRAC)'!B21)</f>
        <v>chua, angeline</v>
      </c>
      <c r="C24" s="230" t="n">
        <f aca="false">IF(B24&lt;&gt;"",IF(C$16="PRELIM",'Grade computation'!C24, IF(C$16="MIDTERM",'Grade computation'!K24, IF(C$16="FINAL",'Grade computation'!S24,""))),"")</f>
        <v>66</v>
      </c>
      <c r="D24" s="231" t="n">
        <f aca="false">IF(B24&lt;&gt;"",IFERROR(IF(B$11="80-20", (((C24/C$19)*X$6)+X$7)*D$18, IF(B$11="60-40", (((C24/C$19)*Y$6)+Y$7)*D$18, 0)),0),"")</f>
        <v>35.8</v>
      </c>
      <c r="E24" s="230" t="n">
        <f aca="false">IF(B24&lt;&gt;"", IF(C$16="PRELIM",'Grade computation'!E24, IF(C$16="MIDTERM",'Grade computation'!M24, IF(C$16="FINAL",'Grade computation'!U24,""))),"")</f>
        <v>108</v>
      </c>
      <c r="F24" s="232" t="n">
        <f aca="false">IF(B24&lt;&gt;"",IFERROR(IF(B$11="80-20", (((E24/E$19)*X$6)+X$7)*F$18, IF(B$11="60-40", (((E24/E$19)*Y$6)+Y$7)*F$18, 0)),0),"")</f>
        <v>16.64</v>
      </c>
      <c r="G24" s="233" t="n">
        <f aca="false">IF(B24&lt;&gt;"",IFERROR((D24+F24),0),"")</f>
        <v>52.44</v>
      </c>
      <c r="H24" s="234" t="n">
        <f aca="false">IF(B24&lt;&gt;"",IF(C$16="PRELIM", 'Grade computation'!H24, IF(C$16="MIDTERM", 'Grade computation'!P24, IF(C$16="FINAL",'Grade computation'!X24, ""))),"")</f>
        <v>84</v>
      </c>
      <c r="I24" s="233" t="n">
        <f aca="false">IF(B24&lt;&gt;"",IFERROR(IF(B$11="80-20", (((H24/H$19)*X$6)+X$7)*I$19, IF(B$11="60-40", (((H24/H$19)*Y$6)+Y$7)*I$19, 0)),0),"")</f>
        <v>36.16</v>
      </c>
      <c r="J24" s="237" t="n">
        <f aca="false">IFERROR((G24+I24),"")</f>
        <v>88.6</v>
      </c>
      <c r="K24" s="183" t="str">
        <f aca="false">IFERROR(IF(J24="","",IF(J24&gt;=75,"PASSED","FAILED")),"")</f>
        <v>PASSED</v>
      </c>
      <c r="L24" s="183"/>
      <c r="M24" s="194" t="str">
        <f aca="false">IF(B24 &lt;&gt; "", IFERROR(IF(C$16 = "PRELIM", SUMIF('Database (LECTURE-RES-PRAC)'!D$14:AG$14, "CLO1", 'Database (LECTURE-RES-PRAC)'!D21:AG21) / 'Grade computation'!F$4, IF(C$16 = "MIDTERM", SUMIF('Database (LECTURE-RES-PRAC)'!AJ$14:BM$14, "CLO1", 'Database (LECTURE-RES-PRAC)'!AJ21:BM21) / 'Grade computation'!G$4, IF(C$16 = "FINAL", SUMIF('Database (LECTURE-RES-PRAC)'!BP$14:CS$14, "CLO1", 'Database (LECTURE-RES-PRAC)'!BP21:CS21) / 'Grade computation'!H$4,""))),""),"")</f>
        <v/>
      </c>
      <c r="N24" s="286" t="str">
        <f aca="false">IF(B24&lt;&gt;"",IF(M24="","",IF(M24&lt;0.5,1,IF(AND(M24&gt;=0.5,M24&lt;P$10),2,IF(M24&gt;=P$10,3)))),"")</f>
        <v/>
      </c>
      <c r="O24" s="194" t="n">
        <f aca="false">IF(B24 &lt;&gt; "",IF(AND('PRINTABLE (per grading)'!H$16="EXAM", 'PRINTABLE (per grading)'!B$13="Prelim"), IF(ISERROR(SUMIF('Exam (LECTURE ONLY)'!D$20:M$20, "CLO1", 'Exam (LECTURE ONLY)'!D26:M26) / 'Exam (LECTURE ONLY)'!AL$6), "", SUMIF('Exam (LECTURE ONLY)'!D$20:M$20, "CLO1", 'Exam (LECTURE ONLY)'!D26:M26) /'Exam (LECTURE ONLY)'!AL$6),
IF(AND('PRINTABLE (per grading)'!H$16="EXAM", 'PRINTABLE (per grading)'!B$13="Midterm"), IF(ISERROR(SUMIF('Exam (LECTURE ONLY)'!O$20:X$20, "CLO1", 'Exam (LECTURE ONLY)'!O26:X26) / 'Exam (LECTURE ONLY)'!AM$6), "", SUMIF('Exam (LECTURE ONLY)'!O$20:X$20, "CLO1", 'Exam (LECTURE ONLY)'!O26:X26) / 'Exam (LECTURE ONLY)'!AM$6),
IF(AND('PRINTABLE (per grading)'!H$16="EXAM", 'PRINTABLE (per grading)'!B$13="Final"), IF(ISERROR(SUMIF('Exam (LECTURE ONLY)'!Z$20:AI$20, "CLO1", 'Exam (LECTURE ONLY)'!Z26:AI26) / 'Exam (LECTURE ONLY)'!AN$6), "", SUMIF('Exam (LECTURE ONLY)'!Z$20:AI$20, "CLO1", 'Exam (LECTURE ONLY)'!Z26:AI26) / 'Exam (LECTURE ONLY)'!AN$6),
IF(AND('PRINTABLE (per grading)'!H$16="OUTPUT", 'PRINTABLE (per grading)'!B$13="Prelim"), IF(ISERROR(SUMIF(OUTPUT!C$20:M$20, "CLO1", OUTPUT!C26:M26) / OUTPUT!AL$6), "", SUMIF(OUTPUT!C$20:M$20, "CLO1", OUTPUT!C26:M26) / OUTPUT!AL$6),
IF(AND('PRINTABLE (per grading)'!H$16="OUTPUT", 'PRINTABLE (per grading)'!B$13="Midterm"), IF(ISERROR(SUMIF(OUTPUT!O$20:Y$20, "CLO1", OUTPUT!O26:Y26) / OUTPUT!AM$6), "", SUMIF(OUTPUT!O$20:Y$20, "CLO1", OUTPUT!O26:Y26) / OUTPUT!AM$6),
IF(AND('PRINTABLE (per grading)'!H$16="OUTPUT", 'PRINTABLE (per grading)'!B$13="Final"), IF(ISERROR(SUMIF(OUTPUT!AA$20:AI$20, "CLO1", OUTPUT!AA26:AI26) / OUTPUT!AN$6), "", SUMIF(OUTPUT!AA$20:AI$20, "CLO1", OUTPUT!AA26:AI26) / OUTPUT!AN$6),
"")))))),"")</f>
        <v>0.88</v>
      </c>
      <c r="P24" s="286" t="n">
        <f aca="false">IF(B24&lt;&gt;"",IF(O24="","",IF(O24&lt;0.5,1,IF(AND(O24&gt;=0.5,O24&lt;P$10),2,IF(O24&gt;=P$10,3)))),"")</f>
        <v>3</v>
      </c>
      <c r="Q24" s="287" t="str">
        <f aca="false">IF(B24 &lt;&gt; "",IFERROR(IF(AVERAGE(M24,O24)&gt;=P$10,"Y","N"),""),"")</f>
        <v>Y</v>
      </c>
      <c r="R24" s="194" t="str">
        <f aca="false">IF(B24 &lt;&gt; "", IFERROR(IF(C$16 = "PRELIM", SUMIF('Database (LECTURE-RES-PRAC)'!D$14:AG$14, "CLO2", 'Database (LECTURE-RES-PRAC)'!D21:AG21) / 'Grade computation'!F$5, IF(C$16 = "MIDTERM", SUMIF('Database (LECTURE-RES-PRAC)'!AJ$14:BM$14, "CLO2", 'Database (LECTURE-RES-PRAC)'!AJ21:BM21) / 'Grade computation'!G$5, IF(C$16 = "FINAL", SUMIF('Database (LECTURE-RES-PRAC)'!BP$14:CS$14, "CLO2", 'Database (LECTURE-RES-PRAC)'!BP21:CS21) / 'Grade computation'!H$5,""))),""),"")</f>
        <v/>
      </c>
      <c r="S24" s="286" t="str">
        <f aca="false">IF(B24&lt;&gt;"",IF(R24="","",IF(R24&lt;0.5,1,IF(AND(R24&gt;=0.5,R24&lt;P$10),2,IF(R24&gt;=P$10,3)))),"")</f>
        <v/>
      </c>
      <c r="T24" s="194" t="n">
        <f aca="false">IF(B24 &lt;&gt; "",IF(AND('PRINTABLE (per grading)'!H$16="EXAM", 'PRINTABLE (per grading)'!B$13="Prelim"), IF(ISERROR(SUMIF('Exam (LECTURE ONLY)'!D$20:M$20, "CLO2", 'Exam (LECTURE ONLY)'!D26:M26) / 'Exam (LECTURE ONLY)'!AL$7), "", SUMIF('Exam (LECTURE ONLY)'!D$20:M$20, "CLO2", 'Exam (LECTURE ONLY)'!D26:M26) /'Exam (LECTURE ONLY)'!AL$7),
IF(AND('PRINTABLE (per grading)'!H$16="EXAM", 'PRINTABLE (per grading)'!B$13="Midterm"), IF(ISERROR(SUMIF('Exam (LECTURE ONLY)'!O$20:X$20, "CLO2", 'Exam (LECTURE ONLY)'!O26:X26) / 'Exam (LECTURE ONLY)'!AM$7), "", SUMIF('Exam (LECTURE ONLY)'!O$20:X$20, "CLO2", 'Exam (LECTURE ONLY)'!O26:X26) / 'Exam (LECTURE ONLY)'!AM$7),
IF(AND('PRINTABLE (per grading)'!H$16="EXAM", 'PRINTABLE (per grading)'!B$13="Final"), IF(ISERROR(SUMIF('Exam (LECTURE ONLY)'!Z$20:AI$20, "CLO2", 'Exam (LECTURE ONLY)'!Z26:AI26) / 'Exam (LECTURE ONLY)'!AN$7), "", SUMIF('Exam (LECTURE ONLY)'!Z$20:AI$20, "CLO2", 'Exam (LECTURE ONLY)'!Z26:AI26) / 'Exam (LECTURE ONLY)'!AN$7),
IF(AND('PRINTABLE (per grading)'!H$16="OUTPUT", 'PRINTABLE (per grading)'!B$13="Prelim"), IF(ISERROR(SUMIF(OUTPUT!C$20:M$20, "CLO2", OUTPUT!C26:M26) / OUTPUT!AL$7), "", SUMIF(OUTPUT!C$20:M$20, "CLO2", OUTPUT!C26:M26) / OUTPUT!AL$7),
IF(AND('PRINTABLE (per grading)'!H$16="OUTPUT", 'PRINTABLE (per grading)'!B$13="Midterm"), IF(ISERROR(SUMIF(OUTPUT!O$20:Y$20, "CLO2", OUTPUT!O26:Y26) / OUTPUT!AM$7), "", SUMIF(OUTPUT!O$20:Y$20, "CLO2", OUTPUT!O26:Y26) / OUTPUT!AM$7),
IF(AND('PRINTABLE (per grading)'!H$16="OUTPUT", 'PRINTABLE (per grading)'!B$13="Final"), IF(ISERROR(SUMIF(OUTPUT!AA$20:AI$20, "CLO2", OUTPUT!AA26:AI26) / OUTPUT!AN$7), "", SUMIF(OUTPUT!AA$20:AI$20, "CLO2", OUTPUT!AA26:AI26) / OUTPUT!AN$7),
"")))))),"")</f>
        <v>0.771428571428572</v>
      </c>
      <c r="U24" s="286" t="n">
        <f aca="false">IF(B24&lt;&gt;"",IF(T24="","",IF(T24&lt;0.5,1,IF(AND(T24&gt;=0.5,T24&lt;P$10),2,IF(T24&gt;=P$10,3)))),"")</f>
        <v>3</v>
      </c>
      <c r="V24" s="287" t="str">
        <f aca="false">IF(B24 &lt;&gt; "",IFERROR(IF(AVERAGE(R24,T24)&gt;=P$10,"Y","N"),""),"")</f>
        <v>Y</v>
      </c>
      <c r="W24" s="194" t="n">
        <f aca="false">IF(B24 &lt;&gt; "", IFERROR(IF(C$16 = "PRELIM", SUMIF('Database (LECTURE-RES-PRAC)'!D$14:AG$14, "CLO3", 'Database (LECTURE-RES-PRAC)'!D21:AG21) / 'Grade computation'!F$6, IF(C$16 = "MIDTERM", SUMIF('Database (LECTURE-RES-PRAC)'!AJ$14:BM$14, "CLO3", 'Database (LECTURE-RES-PRAC)'!AJ21:BM21) / 'Grade computation'!G$6, IF(C$16 = "FINAL", SUMIF('Database (LECTURE-RES-PRAC)'!BP$14:CS$14, "CLO3", 'Database (LECTURE-RES-PRAC)'!BP21:CS21) / 'Grade computation'!H$6,""))),""),"")</f>
        <v>0.716129032258065</v>
      </c>
      <c r="X24" s="286" t="n">
        <f aca="false">IF(B24&lt;&gt;"",IF(W24="","",IF(W24&lt;0.5,1,IF(AND(W24&gt;=0.5,W24&lt;P$10),2,IF(W24&gt;=P$10,3)))),"")</f>
        <v>3</v>
      </c>
      <c r="Y24" s="194" t="n">
        <f aca="false">IF(B24 &lt;&gt; "",IF(AND('PRINTABLE (per grading)'!H$16="EXAM", 'PRINTABLE (per grading)'!B$13="Prelim"), IF(ISERROR(SUMIF('Exam (LECTURE ONLY)'!D$20:M$20, "CLO3", 'Exam (LECTURE ONLY)'!D26:M26) / 'Exam (LECTURE ONLY)'!AL$8), "", SUMIF('Exam (LECTURE ONLY)'!D$20:M$20, "CLO3", 'Exam (LECTURE ONLY)'!D26:M26) /'Exam (LECTURE ONLY)'!AL$8),
IF(AND('PRINTABLE (per grading)'!H$16="EXAM", 'PRINTABLE (per grading)'!B$13="Midterm"), IF(ISERROR(SUMIF('Exam (LECTURE ONLY)'!O$20:X$20, "CLO3", 'Exam (LECTURE ONLY)'!O26:X26) / 'Exam (LECTURE ONLY)'!AM$8), "", SUMIF('Exam (LECTURE ONLY)'!O$20:X$20, "CLO3", 'Exam (LECTURE ONLY)'!O26:X26) / 'Exam (LECTURE ONLY)'!AM$8),
IF(AND('PRINTABLE (per grading)'!H$16="EXAM", 'PRINTABLE (per grading)'!B$13="Final"), IF(ISERROR(SUMIF('Exam (LECTURE ONLY)'!Z$20:AI$20, "CLO3", 'Exam (LECTURE ONLY)'!Z26:AI26) / 'Exam (LECTURE ONLY)'!AN$8), "", SUMIF('Exam (LECTURE ONLY)'!Z$20:AI$20, "CLO3", 'Exam (LECTURE ONLY)'!Z26:AI26) / 'Exam (LECTURE ONLY)'!AN$8),
IF(AND('PRINTABLE (per grading)'!H$16="OUTPUT", 'PRINTABLE (per grading)'!B$13="Prelim"), IF(ISERROR(SUMIF(OUTPUT!C$20:M$20, "CLO3", OUTPUT!C26:M26) / OUTPUT!AL$8), "", SUMIF(OUTPUT!C$20:M$20, "CLO3", OUTPUT!C26:M26) / OUTPUT!AL$8),
IF(AND('PRINTABLE (per grading)'!H$16="OUTPUT", 'PRINTABLE (per grading)'!B$13="Midterm"), IF(ISERROR(SUMIF(OUTPUT!O$20:Y$20, "CLO3", OUTPUT!O26:Y26) / OUTPUT!AM$8), "", SUMIF(OUTPUT!O$20:Y$20, "CLO3", OUTPUT!O26:Y26) / OUTPUT!AM$8),
IF(AND('PRINTABLE (per grading)'!H$16="OUTPUT", 'PRINTABLE (per grading)'!B$13="Final"), IF(ISERROR(SUMIF(OUTPUT!AA$20:AI$20, "CLO3", OUTPUT!AA26:AI26) / OUTPUT!AN$8), "", SUMIF(OUTPUT!AA$20:AI$20, "CLO3", OUTPUT!AA26:AI26) / OUTPUT!AN$8),
"" )))))),"")</f>
        <v>0.875</v>
      </c>
      <c r="Z24" s="286" t="n">
        <f aca="false">IF(B24&lt;&gt;"",IF(Y24="","",IF(Y24&lt;0.5,1,IF(AND(Y24&gt;=0.5,Y24&lt;P$10),2,IF(Y24&gt;=P$10,3)))),"")</f>
        <v>3</v>
      </c>
      <c r="AA24" s="287" t="str">
        <f aca="false">IF(B24 &lt;&gt; "",IFERROR(IF(AVERAGE(W24,Y24)&gt;=P$10,"Y","N"),""),"")</f>
        <v>Y</v>
      </c>
      <c r="AB24" s="194" t="n">
        <f aca="false">IF(B24 &lt;&gt; "", IFERROR(IF(C$16 = "PRELIM", SUMIF('Database (LECTURE-RES-PRAC)'!D$14:AG$14, "CLO4", 'Database (LECTURE-RES-PRAC)'!D21:AG21) / 'Grade computation'!F$7, IF(C$16 = "MIDTERM", SUMIF('Database (LECTURE-RES-PRAC)'!AJ$14:BM$14, "CLO4", 'Database (LECTURE-RES-PRAC)'!AJ21:BM21) / 'Grade computation'!G$7, IF(C$16 = "FINAL", SUMIF('Database (LECTURE-RES-PRAC)'!BP$14:CS$14, "CLO4", 'Database (LECTURE-RES-PRAC)'!BP21:CS21) / 'Grade computation'!H$7,""))),""),"")</f>
        <v>0.8</v>
      </c>
      <c r="AC24" s="286" t="n">
        <f aca="false">IF(B24&lt;&gt;"",IF(AB24="","",IF(AB24&lt;0.5,1,IF(AND(AB24&gt;=0.5,AB24&lt;P$10),2,IF(AB24&gt;=P$10,3)))),"")</f>
        <v>3</v>
      </c>
      <c r="AD24" s="194" t="str">
        <f aca="false">IF(B24 &lt;&gt; "",IF(AND('PRINTABLE (per grading)'!H$16="EXAM", 'PRINTABLE (per grading)'!B$13="Prelim"), IF(ISERROR(SUMIF('Exam (LECTURE ONLY)'!D$20:M$20, "CLO4", 'Exam (LECTURE ONLY)'!D26:M26) / 'Exam (LECTURE ONLY)'!AL$9), "", SUMIF('Exam (LECTURE ONLY)'!D$20:M$20, "CLO4", 'Exam (LECTURE ONLY)'!D26:M26) /'Exam (LECTURE ONLY)'!AL$9),
IF(AND('PRINTABLE (per grading)'!H$16="EXAM", 'PRINTABLE (per grading)'!B$13="Midterm"), IF(ISERROR(SUMIF('Exam (LECTURE ONLY)'!O$20:X$20, "CLO4", 'Exam (LECTURE ONLY)'!O26:X26) / 'Exam (LECTURE ONLY)'!AM$9), "", SUMIF('Exam (LECTURE ONLY)'!O$20:X$20, "CLO4", 'Exam (LECTURE ONLY)'!O26:X26) / 'Exam (LECTURE ONLY)'!AM$9),
IF(AND('PRINTABLE (per grading)'!H$16="EXAM", 'PRINTABLE (per grading)'!B$13="Final"), IF(ISERROR(SUMIF('Exam (LECTURE ONLY)'!Z$20:AI$20, "CLO4", 'Exam (LECTURE ONLY)'!Z26:AI26) / 'Exam (LECTURE ONLY)'!AN$9), "", SUMIF('Exam (LECTURE ONLY)'!Z$20:AI$20, "CLO4", 'Exam (LECTURE ONLY)'!Z26:AI26) / 'Exam (LECTURE ONLY)'!AN$9),
IF(AND('PRINTABLE (per grading)'!H$16="OUTPUT", 'PRINTABLE (per grading)'!B$13="Prelim"), IF(ISERROR(SUMIF(OUTPUT!C$20:M$20, "CLO4", OUTPUT!C26:M26) / OUTPUT!AL$9), "", SUMIF(OUTPUT!C$20:M$20, "CLO4", OUTPUT!C26:M26) / OUTPUT!AL$9),
IF(AND('PRINTABLE (per grading)'!H$16="OUTPUT", 'PRINTABLE (per grading)'!B$13="Midterm"), IF(ISERROR(SUMIF(OUTPUT!O$20:Y$20, "CLO4", OUTPUT!O26:Y26) / OUTPUT!AM$9), "", SUMIF(OUTPUT!O$20:Y$20, "CLO4", OUTPUT!O26:Y26) / OUTPUT!AM$9),
IF(AND('PRINTABLE (per grading)'!H$16="OUTPUT", 'PRINTABLE (per grading)'!B$13="Final"), IF(ISERROR(SUMIF(OUTPUT!AA$20:AI$20, "CLO4", OUTPUT!AA26:AI26) / OUTPUT!AN$9), "", SUMIF(OUTPUT!AA$20:AI$20, "CLO4", OUTPUT!AA26:AI26) / OUTPUT!AN$9),
"")))))),"")</f>
        <v/>
      </c>
      <c r="AE24" s="286" t="str">
        <f aca="false">IF(B24&lt;&gt;"",IF(AD24="","",IF(AD24&lt;0.5,1,IF(AND(AD24&gt;=0.5,AD24&lt;P$10),2,IF(AD24&gt;=P$10,3)))),"")</f>
        <v/>
      </c>
      <c r="AF24" s="287" t="str">
        <f aca="false">IF(B24 &lt;&gt; "",IFERROR(IF(AVERAGE(AB24,AD24)&gt;=P$10,"Y","N"),""),"")</f>
        <v>Y</v>
      </c>
      <c r="AG24" s="194" t="n">
        <f aca="false">IF(B24 &lt;&gt; "", IFERROR(IF(C$16 = "PRELIM", SUMIF('Database (LECTURE-RES-PRAC)'!D$14:AG$14, "CLO5", 'Database (LECTURE-RES-PRAC)'!D21:AG21) / 'Grade computation'!F$8, IF(C$16 = "MIDTERM", SUMIF('Database (LECTURE-RES-PRAC)'!AJ$14:BM$14, "CLO5", 'Database (LECTURE-RES-PRAC)'!AJ21:BM21) / 'Grade computation'!G$8, IF(C$16 = "FINAL", SUMIF('Database (LECTURE-RES-PRAC)'!BP$14:CS$14, "CLO5", 'Database (LECTURE-RES-PRAC)'!BP21:CS21) / 'Grade computation'!H$8,""))),""),"")</f>
        <v>0.92</v>
      </c>
      <c r="AH24" s="286" t="n">
        <f aca="false">IF(B24&lt;&gt;"",IF(AG24="","",IF(AG24&lt;0.5,1,IF(AND(AG24&gt;=0.5,AG24&lt;P$10),2,IF(AG24&gt;=P$10,3)))),"")</f>
        <v>3</v>
      </c>
      <c r="AI24" s="194" t="str">
        <f aca="false">IF(B24 &lt;&gt; "",IF(AND('PRINTABLE (per grading)'!H$16="EXAM", 'PRINTABLE (per grading)'!B$13="Prelim"), IF(ISERROR(SUMIF('Exam (LECTURE ONLY)'!D$20:M$20, "CLO5", 'Exam (LECTURE ONLY)'!D26:M26) / 'Exam (LECTURE ONLY)'!AL$10), "", SUMIF('Exam (LECTURE ONLY)'!D$20:M$20, "CLO5", 'Exam (LECTURE ONLY)'!D26:M26) /'Exam (LECTURE ONLY)'!AL$10),
IF(AND('PRINTABLE (per grading)'!H$16="EXAM", 'PRINTABLE (per grading)'!B$13="Midterm"), IF(ISERROR(SUMIF('Exam (LECTURE ONLY)'!O$20:X$20, "CLO5", 'Exam (LECTURE ONLY)'!O26:X26) / 'Exam (LECTURE ONLY)'!AM$10), "", SUMIF('Exam (LECTURE ONLY)'!O$20:X$20, "CLO5", 'Exam (LECTURE ONLY)'!O26:X26) / 'Exam (LECTURE ONLY)'!AM$10),
IF(AND('PRINTABLE (per grading)'!H$16="EXAM", 'PRINTABLE (per grading)'!B$13="Final"), IF(ISERROR(SUMIF('Exam (LECTURE ONLY)'!Z$20:AI$20, "CLO5", 'Exam (LECTURE ONLY)'!Z26:AI26) / 'Exam (LECTURE ONLY)'!AN$10), "", SUMIF('Exam (LECTURE ONLY)'!Z$20:AI$20, "CLO5", 'Exam (LECTURE ONLY)'!Z26:AI26) / 'Exam (LECTURE ONLY)'!AN$10),
IF(AND('PRINTABLE (per grading)'!H$16="OUTPUT", 'PRINTABLE (per grading)'!B$13="Prelim"), IF(ISERROR(SUMIF(OUTPUT!C$20:M$20, "CLO5", OUTPUT!C26:M26) / OUTPUT!AL$10), "", SUMIF(OUTPUT!C$20:M$20, "CLO5", OUTPUT!C26:M26) / OUTPUT!AL$10),
IF(AND('PRINTABLE (per grading)'!H$16="OUTPUT", 'PRINTABLE (per grading)'!B$13="Midterm"), IF(ISERROR(SUMIF(OUTPUT!O$20:Y$20, "CLO5", OUTPUT!O26:Y26) / OUTPUT!AM$10), "", SUMIF(OUTPUT!O$20:Y$20, "CLO5", OUTPUT!O26:Y26) / OUTPUT!AM$10),
IF(AND('PRINTABLE (per grading)'!H$16="OUTPUT", 'PRINTABLE (per grading)'!B$13="Final"), IF(ISERROR(SUMIF(OUTPUT!AA$20:AI$20, "CLO5", OUTPUT!AA26:AI26) / OUTPUT!AN$10), "", SUMIF(OUTPUT!AA$20:AI$20, "CLO5", OUTPUT!AA26:AI26) / OUTPUT!AN$10),
"")))))),"")</f>
        <v/>
      </c>
      <c r="AJ24" s="286" t="str">
        <f aca="false">IF(B24&lt;&gt;"",IF(AI24="","",IF(AI24&lt;0.5,1,IF(AND(AI24&gt;=0.5,AI24&lt;P$10),2,IF(AI24&gt;=P$10,3)))),"")</f>
        <v/>
      </c>
      <c r="AK24" s="287" t="str">
        <f aca="false">IF(B24 &lt;&gt; "",IFERROR(IF(AVERAGE(AG24,AI24)&gt;=P$10,"Y","N"),""),"")</f>
        <v>Y</v>
      </c>
      <c r="AL24" s="194" t="str">
        <f aca="false">IF(B24 &lt;&gt; "", IFERROR(IF(C$16 = "PRELIM", SUMIF('Database (LECTURE-RES-PRAC)'!D$14:AG$14, "CLO6", 'Database (LECTURE-RES-PRAC)'!D21:AG21) / 'Grade computation'!F$9, IF(C$16 = "MIDTERM", SUMIF('Database (LECTURE-RES-PRAC)'!AJ$14:BM$14, "CLO6", 'Database (LECTURE-RES-PRAC)'!AJ21:BM21) / 'Grade computation'!G$9, IF(C$16 = "FINAL", SUMIF('Database (LECTURE-RES-PRAC)'!BP$14:CS$14, "CLO6", 'Database (LECTURE-RES-PRAC)'!BP21:CS21) / 'Grade computation'!H$9,""))),""),"")</f>
        <v/>
      </c>
      <c r="AM24" s="286" t="str">
        <f aca="false">IF(B24&lt;&gt;"",IF(AL24="","",IF(AL24&lt;0.5,1,IF(AND(AL24&gt;=0.5,AL24&lt;P$10),2,IF(AL24&gt;=P$10,3)))),"")</f>
        <v/>
      </c>
      <c r="AN24" s="194" t="str">
        <f aca="false">IF(B24 &lt;&gt; "",IF(AND('PRINTABLE (per grading)'!H$16="EXAM", 'PRINTABLE (per grading)'!B$13="Prelim"), IF(ISERROR(SUMIF('Exam (LECTURE ONLY)'!D$20:M$20, "CLO6", 'Exam (LECTURE ONLY)'!D26:M26) / 'Exam (LECTURE ONLY)'!AL$11), "", SUMIF('Exam (LECTURE ONLY)'!D$20:M$20, "CLO6", 'Exam (LECTURE ONLY)'!D26:M26) /'Exam (LECTURE ONLY)'!AL$11),
IF(AND('PRINTABLE (per grading)'!H$16="EXAM", 'PRINTABLE (per grading)'!B$13="Midterm"), IF(ISERROR(SUMIF('Exam (LECTURE ONLY)'!O$20:X$20, "CLO6", 'Exam (LECTURE ONLY)'!O26:X26) / 'Exam (LECTURE ONLY)'!AM$11), "", SUMIF('Exam (LECTURE ONLY)'!O$20:X$20, "CLO6", 'Exam (LECTURE ONLY)'!O26:X26) / 'Exam (LECTURE ONLY)'!AM$11),
IF(AND('PRINTABLE (per grading)'!H$16="EXAM", 'PRINTABLE (per grading)'!B$13="Final"), IF(ISERROR(SUMIF('Exam (LECTURE ONLY)'!Z$20:AI$20, "CLO6", 'Exam (LECTURE ONLY)'!Z26:AI26) / 'Exam (LECTURE ONLY)'!AN$11), "", SUMIF('Exam (LECTURE ONLY)'!Z$20:AI$20, "CLO6", 'Exam (LECTURE ONLY)'!Z26:AI26) / 'Exam (LECTURE ONLY)'!AN$11),
IF(AND('PRINTABLE (per grading)'!H$16="OUTPUT", 'PRINTABLE (per grading)'!B$13="Prelim"), IF(ISERROR(SUMIF(OUTPUT!C$20:M$20, "CLO6", OUTPUT!C26:M26) / OUTPUT!AL$11), "", SUMIF(OUTPUT!C$20:M$20, "CLO6", OUTPUT!C26:M26) / OUTPUT!AL$11),
IF(AND('PRINTABLE (per grading)'!H$16="OUTPUT", 'PRINTABLE (per grading)'!B$13="Midterm"), IF(ISERROR(SUMIF(OUTPUT!O$20:Y$20, "CLO6", OUTPUT!O26:Y26) / OUTPUT!AM$11), "", SUMIF(OUTPUT!O$20:Y$20, "CLO6", OUTPUT!O26:Y26) / OUTPUT!AM$11),
IF(AND('PRINTABLE (per grading)'!H$16="OUTPUT", 'PRINTABLE (per grading)'!B$13="Final"), IF(ISERROR(SUMIF(OUTPUT!AA$20:AI$20, "CLO6", OUTPUT!AA26:AI26) / OUTPUT!AN$11), "", SUMIF(OUTPUT!AA$20:AI$20, "CLO6", OUTPUT!AA26:AI26) / OUTPUT!AN$11),
"")))))),"")</f>
        <v/>
      </c>
      <c r="AO24" s="286" t="str">
        <f aca="false">IF(B24&lt;&gt;"",IF(AN24="","",IF(AN24&lt;0.5,1,IF(AND(AN24&gt;=0.5,AN24&lt;P$10),2,IF(AN24&gt;=P$10,3)))),"")</f>
        <v/>
      </c>
      <c r="AP24" s="287" t="str">
        <f aca="false">IF(B24 &lt;&gt; "",IFERROR(IF(AVERAGE(AL24,AN24)&gt;=P$10,"Y","N"),""),"")</f>
        <v/>
      </c>
      <c r="AQ24" s="194" t="str">
        <f aca="false">IF(B24 &lt;&gt; "", IFERROR(IF(C$16 = "PRELIM", SUMIF('Database (LECTURE-RES-PRAC)'!D$14:AG$14, "CLO7", 'Database (LECTURE-RES-PRAC)'!D21:AG21) / 'Grade computation'!F$10, IF(C$16 = "MIDTERM", SUMIF('Database (LECTURE-RES-PRAC)'!AJ$14:BM$14, "CLO7", 'Database (LECTURE-RES-PRAC)'!AJ21:BM21) / 'Grade computation'!G$10, IF(C$16 = "FINAL", SUMIF('Database (LECTURE-RES-PRAC)'!BP$14:CS$14, "CLO7", 'Database (LECTURE-RES-PRAC)'!BP21:CS21) / 'Grade computation'!H$10,""))),""),"")</f>
        <v/>
      </c>
      <c r="AR24" s="286" t="str">
        <f aca="false">IF(B24&lt;&gt;"",IF(AQ24="","",IF(AQ24&lt;0.5,1,IF(AND(AQ24&gt;=0.5,AQ24&lt;P$10),2,IF(AQ24&gt;=P$10,3)))),"")</f>
        <v/>
      </c>
      <c r="AS24" s="194" t="str">
        <f aca="false">IF(B24 &lt;&gt; "",IF(AND('PRINTABLE (per grading)'!H$16="EXAM", 'PRINTABLE (per grading)'!B$13="Prelim"), IF(ISERROR(SUMIF('Exam (LECTURE ONLY)'!D$20:M$20, "CLO7", 'Exam (LECTURE ONLY)'!D26:M26) / 'Exam (LECTURE ONLY)'!AL$12), "", SUMIF('Exam (LECTURE ONLY)'!D$20:M$20, "CLO7", 'Exam (LECTURE ONLY)'!D26:M26) /'Exam (LECTURE ONLY)'!AL$12),
IF(AND('PRINTABLE (per grading)'!H$16="EXAM", 'PRINTABLE (per grading)'!B$13="Midterm"), IF(ISERROR(SUMIF('Exam (LECTURE ONLY)'!O$20:X$20, "CLO7", 'Exam (LECTURE ONLY)'!O26:X26) / 'Exam (LECTURE ONLY)'!AM$12), "", SUMIF('Exam (LECTURE ONLY)'!O$20:X$20, "CLO7", 'Exam (LECTURE ONLY)'!O26:X26) / 'Exam (LECTURE ONLY)'!AM$12),
IF(AND('PRINTABLE (per grading)'!H$16="EXAM", 'PRINTABLE (per grading)'!B$13="Final"), IF(ISERROR(SUMIF('Exam (LECTURE ONLY)'!Z$20:AI$20, "CLO7", 'Exam (LECTURE ONLY)'!Z26:AI26) / 'Exam (LECTURE ONLY)'!AN$12), "", SUMIF('Exam (LECTURE ONLY)'!Z$20:AI$20, "CLO7", 'Exam (LECTURE ONLY)'!Z26:AI26) / 'Exam (LECTURE ONLY)'!AN$12),
IF(AND('PRINTABLE (per grading)'!H$16="OUTPUT", 'PRINTABLE (per grading)'!B$13="Prelim"), IF(ISERROR(SUMIF(OUTPUT!C$20:M$20, "CLO7", OUTPUT!C26:M26) / OUTPUT!AL$12), "", SUMIF(OUTPUT!C$20:M$20, "CLO7", OUTPUT!C26:M26) / OUTPUT!AL$12),
IF(AND('PRINTABLE (per grading)'!H$16="OUTPUT", 'PRINTABLE (per grading)'!B$13="Midterm"), IF(ISERROR(SUMIF(OUTPUT!O$20:Y$20, "CLO7", OUTPUT!O26:Y26) / OUTPUT!AM$12), "", SUMIF(OUTPUT!O$20:Y$20, "CLO7", OUTPUT!O26:Y26) / OUTPUT!AM$12),
IF(AND('PRINTABLE (per grading)'!H$16="OUTPUT", 'PRINTABLE (per grading)'!B$13="Final"), IF(ISERROR(SUMIF(OUTPUT!AA$20:AI$20, "CLO7", OUTPUT!AA26:AI26) / OUTPUT!AN$12), "", SUMIF(OUTPUT!AA$20:AI$20, "CLO7", OUTPUT!AA26:AI26) / OUTPUT!AN$12),
"")))))),"")</f>
        <v/>
      </c>
      <c r="AT24" s="286" t="str">
        <f aca="false">IF(B24&lt;&gt;"",IF(AS24="","",IF(AS24&lt;0.5,1,IF(AND(AS24&gt;=0.5,AS24&lt;P$10),2,IF(AS24&gt;=P$10,3)))),"")</f>
        <v/>
      </c>
      <c r="AU24" s="287" t="str">
        <f aca="false">IF(B24 &lt;&gt; "",IFERROR(IF(AVERAGE(AQ24,AS24)&gt;=P$10,"Y","N"),""),"")</f>
        <v/>
      </c>
      <c r="AV24" s="194" t="str">
        <f aca="false">IF(B24 &lt;&gt; "", IFERROR(IF(C$16 = "PRELIM", SUMIF('Database (LECTURE-RES-PRAC)'!D$14:AG$14, "CLO8", 'Database (LECTURE-RES-PRAC)'!D21:AG21) / 'Grade computation'!F$11, IF(C$16 = "MIDTERM", SUMIF('Database (LECTURE-RES-PRAC)'!AJ$14:BM$14, "CLO8", 'Database (LECTURE-RES-PRAC)'!AJ21:BM21) / 'Grade computation'!G$11, IF(C$16 = "FINAL", SUMIF('Database (LECTURE-RES-PRAC)'!BP$14:CS$14, "CLO8", 'Database (LECTURE-RES-PRAC)'!BP21:CS21) / 'Grade computation'!H$11,""))),""),"")</f>
        <v/>
      </c>
      <c r="AW24" s="286" t="str">
        <f aca="false">IF(B24&lt;&gt;"",IF(AV24="","",IF(AV24&lt;0.5,1,IF(AND(AV24&gt;=0.5,AV24&lt;P$10),2,IF(AV24&gt;=P$10,3)))),"")</f>
        <v/>
      </c>
      <c r="AX24" s="194" t="str">
        <f aca="false">IF(B24 &lt;&gt; "",IF(AND('PRINTABLE (per grading)'!H$16="EXAM", 'PRINTABLE (per grading)'!B$13="Prelim"), IF(ISERROR(SUMIF('Exam (LECTURE ONLY)'!D$20:M$20, "CLO8", 'Exam (LECTURE ONLY)'!D26:M26) / 'Exam (LECTURE ONLY)'!AL$13), "", SUMIF('Exam (LECTURE ONLY)'!D$20:M$20, "CLO8", 'Exam (LECTURE ONLY)'!D26:M26) /'Exam (LECTURE ONLY)'!AL$13),
IF(AND('PRINTABLE (per grading)'!H$16="EXAM", 'PRINTABLE (per grading)'!B$13="Midterm"), IF(ISERROR(SUMIF('Exam (LECTURE ONLY)'!O$20:X$20, "CLO8", 'Exam (LECTURE ONLY)'!O26:X26) / 'Exam (LECTURE ONLY)'!AM$13), "", SUMIF('Exam (LECTURE ONLY)'!O$20:X$20, "CLO8", 'Exam (LECTURE ONLY)'!O26:X26) / 'Exam (LECTURE ONLY)'!AM$13),
IF(AND('PRINTABLE (per grading)'!H$16="EXAM", 'PRINTABLE (per grading)'!B$13="Final"), IF(ISERROR(SUMIF('Exam (LECTURE ONLY)'!Z$20:AI$20, "CLO8", 'Exam (LECTURE ONLY)'!Z26:AI26) / 'Exam (LECTURE ONLY)'!AN$13), "", SUMIF('Exam (LECTURE ONLY)'!Z$20:AI$20, "CLO8", 'Exam (LECTURE ONLY)'!Z26:AI26) / 'Exam (LECTURE ONLY)'!AN$13),
IF(AND('PRINTABLE (per grading)'!H$16="OUTPUT", 'PRINTABLE (per grading)'!B$13="Prelim"), IF(ISERROR(SUMIF(OUTPUT!C$20:M$20, "CLO8", OUTPUT!C26:M26) / OUTPUT!AL$13), "", SUMIF(OUTPUT!C$20:M$20, "CLO8", OUTPUT!C26:M26) / OUTPUT!AL$13),
IF(AND('PRINTABLE (per grading)'!H$16="OUTPUT", 'PRINTABLE (per grading)'!B$13="Midterm"), IF(ISERROR(SUMIF(OUTPUT!O$20:Y$20, "CLO8", OUTPUT!O26:Y26) / OUTPUT!AM$13), "", SUMIF(OUTPUT!O$20:Y$20, "CLO8", OUTPUT!O26:Y26) / OUTPUT!AM$13),
IF(AND('PRINTABLE (per grading)'!H$16="OUTPUT", 'PRINTABLE (per grading)'!B$13="Final"), IF(ISERROR(SUMIF(OUTPUT!AA$20:AI$20, "CLO8", OUTPUT!AA26:AI26) / OUTPUT!AN$13), "", SUMIF(OUTPUT!AA$20:AI$20, "CLO8", OUTPUT!AA26:AI26) / OUTPUT!AN$13),
"")))))),"")</f>
        <v/>
      </c>
      <c r="AY24" s="286" t="str">
        <f aca="false">IF(B24&lt;&gt;"",IF(AX24="","",IF(AX24&lt;0.5,1,IF(AND(AX24&gt;=0.5,AX24&lt;P$10),2,IF(AX24&gt;=P$10,3)))),"")</f>
        <v/>
      </c>
      <c r="AZ24" s="287" t="str">
        <f aca="false">IF(B24 &lt;&gt; "",IFERROR(IF(AVERAGE(AV24,AX24)&gt;=P$10,"Y","N"),""),"")</f>
        <v/>
      </c>
      <c r="BA24" s="194" t="str">
        <f aca="false">IF(B24 &lt;&gt; "", IFERROR(IF(C$16 = "PRELIM", SUMIF('Database (LECTURE-RES-PRAC)'!D$14:AG$14, "CLO9", 'Database (LECTURE-RES-PRAC)'!D21:AG21) / 'Grade computation'!F$12, IF(C$16 = "MIDTERM", SUMIF('Database (LECTURE-RES-PRAC)'!AJ$14:BM$14, "CLO9", 'Database (LECTURE-RES-PRAC)'!AJ21:BM21) / 'Grade computation'!G$12, IF(C$16 = "FINAL", SUMIF('Database (LECTURE-RES-PRAC)'!BP$14:CS$14, "CLO9", 'Database (LECTURE-RES-PRAC)'!BP21:CS21) / 'Grade computation'!H$12,""))),""),"")</f>
        <v/>
      </c>
      <c r="BB24" s="286" t="str">
        <f aca="false">IF(B24&lt;&gt;"",IF(BA24="","",IF(BA24&lt;0.5,1,IF(AND(BA24&gt;=0.5,BA24&lt;P$10),2,IF(BA24&gt;=P$10,3)))),"")</f>
        <v/>
      </c>
      <c r="BC24" s="194" t="str">
        <f aca="false">IF(B24 &lt;&gt; "",IF(AND('PRINTABLE (per grading)'!H$16="EXAM", 'PRINTABLE (per grading)'!B$13="Prelim"), IF(ISERROR(SUMIF('Exam (LECTURE ONLY)'!D$20:M$20, "CLO9", 'Exam (LECTURE ONLY)'!D26:M26) / 'Exam (LECTURE ONLY)'!AL$14), "", SUMIF('Exam (LECTURE ONLY)'!D$20:M$20, "CLO9", 'Exam (LECTURE ONLY)'!D26:M26) /'Exam (LECTURE ONLY)'!AL$14),
IF(AND('PRINTABLE (per grading)'!H$16="EXAM", 'PRINTABLE (per grading)'!B$13="Midterm"), IF(ISERROR(SUMIF('Exam (LECTURE ONLY)'!O$20:X$20, "CLO9", 'Exam (LECTURE ONLY)'!O26:X26) / 'Exam (LECTURE ONLY)'!AM$14), "", SUMIF('Exam (LECTURE ONLY)'!O$20:X$20, "CLO9", 'Exam (LECTURE ONLY)'!O26:X26) / 'Exam (LECTURE ONLY)'!AM$14),
IF(AND('PRINTABLE (per grading)'!H$16="EXAM", 'PRINTABLE (per grading)'!B$13="Final"), IF(ISERROR(SUMIF('Exam (LECTURE ONLY)'!Z$20:AI$20, "CLO9", 'Exam (LECTURE ONLY)'!Z26:AI26) / 'Exam (LECTURE ONLY)'!AN$14), "", SUMIF('Exam (LECTURE ONLY)'!Z$20:AI$20, "CLO9", 'Exam (LECTURE ONLY)'!Z26:AI26) / 'Exam (LECTURE ONLY)'!AN$14),
IF(AND('PRINTABLE (per grading)'!H$16="OUTPUT", 'PRINTABLE (per grading)'!B$13="Prelim"), IF(ISERROR(SUMIF(OUTPUT!C$20:M$20, "CLO9", OUTPUT!C26:M26) / OUTPUT!AL$14), "", SUMIF(OUTPUT!C$20:M$20, "CLO9", OUTPUT!C26:M26) / OUTPUT!AL$14),
IF(AND('PRINTABLE (per grading)'!H$16="OUTPUT", 'PRINTABLE (per grading)'!B$13="Midterm"), IF(ISERROR(SUMIF(OUTPUT!O$20:Y$20, "CLO9", OUTPUT!O26:Y26) / OUTPUT!AM$14), "", SUMIF(OUTPUT!O$20:Y$20, "CLO9", OUTPUT!O26:Y26) / OUTPUT!AM$14),
IF(AND('PRINTABLE (per grading)'!H$16="OUTPUT", 'PRINTABLE (per grading)'!B$13="Final"), IF(ISERROR(SUMIF(OUTPUT!AA$20:AI$20, "CLO9", OUTPUT!AA26:AI26) / OUTPUT!AN$14), "", SUMIF(OUTPUT!AA$20:AI$20, "CLO9", OUTPUT!AA26:AI26) / OUTPUT!AN$14),
"")))))),"")</f>
        <v/>
      </c>
      <c r="BD24" s="286" t="str">
        <f aca="false">IF(B24&lt;&gt;"",IF(BC24="","",IF(BC24&lt;0.5,1,IF(AND(BC24&gt;=0.5,BC24&lt;P$10),2,IF(BC24&gt;=P$10,3)))),"")</f>
        <v/>
      </c>
      <c r="BE24" s="287" t="str">
        <f aca="false">IF(B24 &lt;&gt; "",IFERROR(IF(AVERAGE(BA24,BC24)&gt;=P$10,"Y","N"),""),"")</f>
        <v/>
      </c>
      <c r="BF24" s="194" t="str">
        <f aca="false">IF(B24 &lt;&gt; "", IFERROR(IF(C$16 = "PRELIM", SUMIF('Database (LECTURE-RES-PRAC)'!D$14:AG$14, "CLO10", 'Database (LECTURE-RES-PRAC)'!D21:AG21) / 'Grade computation'!F$13, IF(C$16 = "MIDTERM", SUMIF('Database (LECTURE-RES-PRAC)'!AJ$14:BM$14, "CLO10", 'Database (LECTURE-RES-PRAC)'!AJ21:BM21) / 'Grade computation'!G$13, IF(C$16 = "FINAL", SUMIF('Database (LECTURE-RES-PRAC)'!BP$14:CS$14, "CLO10", 'Database (LECTURE-RES-PRAC)'!BP21:CS21) / 'Grade computation'!H$13,""))),""),"")</f>
        <v/>
      </c>
      <c r="BG24" s="286" t="str">
        <f aca="false">IF(B24&lt;&gt;"",IF(BF24="","",IF(BF24&lt;0.5,1,IF(AND(BF24&gt;=0.5,BF24&lt;P$10),2,IF(BF24&gt;=P$10,3)))),"")</f>
        <v/>
      </c>
      <c r="BH24" s="194" t="str">
        <f aca="false">IF(B24 &lt;&gt; "",IF(AND('PRINTABLE (per grading)'!H$16="EXAM", 'PRINTABLE (per grading)'!B$13="Prelim"), IF(ISERROR(SUMIF('Exam (LECTURE ONLY)'!D$20:M$20, "CLO10", 'Exam (LECTURE ONLY)'!D26:M26) / 'Exam (LECTURE ONLY)'!AL$15), "", SUMIF('Exam (LECTURE ONLY)'!D$20:M$20, "CLO10", 'Exam (LECTURE ONLY)'!D26:M26) /'Exam (LECTURE ONLY)'!AL$15),
IF(AND('PRINTABLE (per grading)'!H$16="EXAM", 'PRINTABLE (per grading)'!B$13="Midterm"), IF(ISERROR(SUMIF('Exam (LECTURE ONLY)'!O$20:X$20, "CLO10", 'Exam (LECTURE ONLY)'!O26:X26) / 'Exam (LECTURE ONLY)'!AM$15), "", SUMIF('Exam (LECTURE ONLY)'!O$20:X$20, "CLO10", 'Exam (LECTURE ONLY)'!O26:X26) / 'Exam (LECTURE ONLY)'!AM$15),
IF(AND('PRINTABLE (per grading)'!H$16="EXAM", 'PRINTABLE (per grading)'!B$13="Final"), IF(ISERROR(SUMIF('Exam (LECTURE ONLY)'!Z$20:AI$20, "CLO10", 'Exam (LECTURE ONLY)'!Z26:AI26) / 'Exam (LECTURE ONLY)'!AN$15), "", SUMIF('Exam (LECTURE ONLY)'!Z$20:AI$20, "CLO10", 'Exam (LECTURE ONLY)'!Z26:AI26) / 'Exam (LECTURE ONLY)'!AN$15),
IF(AND('PRINTABLE (per grading)'!H$16="OUTPUT", 'PRINTABLE (per grading)'!B$13="Prelim"), IF(ISERROR(SUMIF(OUTPUT!C$20:M$20, "CLO10", OUTPUT!C26:M26) / OUTPUT!AL$15), "", SUMIF(OUTPUT!C$20:M$20, "CLO10", OUTPUT!C26:M26) / OUTPUT!AL$15),
IF(AND('PRINTABLE (per grading)'!H$16="OUTPUT", 'PRINTABLE (per grading)'!B$13="Midterm"), IF(ISERROR(SUMIF(OUTPUT!O$20:Y$20, "CLO10", OUTPUT!O26:Y26) / OUTPUT!AM$15), "", SUMIF(OUTPUT!O$20:Y$20, "CLO10", OUTPUT!O26:Y26) / OUTPUT!AM$15),
IF(AND('PRINTABLE (per grading)'!H$16="OUTPUT", 'PRINTABLE (per grading)'!B$13="Final"), IF(ISERROR(SUMIF(OUTPUT!AA$20:AI$20, "CLO10", OUTPUT!AA26:AI26) / OUTPUT!AN$15), "", SUMIF(OUTPUT!AA$20:AI$20, "CLO10", OUTPUT!AA26:AI26) / OUTPUT!AN$15),
"")))))),"")</f>
        <v/>
      </c>
      <c r="BI24" s="286" t="str">
        <f aca="false">IF(B24&lt;&gt;"",IF(BH24="","",IF(BH24&lt;0.5,1,IF(AND(BH24&gt;=0.5,BH24&lt;P$10),2,IF(BH24&gt;=P$10,3)))),"")</f>
        <v/>
      </c>
      <c r="BJ24" s="287" t="str">
        <f aca="false">IF(B24 &lt;&gt; "",IFERROR(IF(AVERAGE(BF24,BH24)&gt;=P$10,"Y","N"),""),"")</f>
        <v/>
      </c>
      <c r="BK24" s="8"/>
    </row>
    <row r="25" customFormat="false" ht="19.5" hidden="false" customHeight="true" outlineLevel="0" collapsed="false">
      <c r="A25" s="183" t="str">
        <f aca="false">IF(ISBLANK('Database (LECTURE-RES-PRAC)'!A22),"",'Database (LECTURE-RES-PRAC)'!A22)</f>
        <v/>
      </c>
      <c r="B25" s="184" t="str">
        <f aca="false">IF(ISBLANK('Database (LECTURE-RES-PRAC)'!B22),"",'Database (LECTURE-RES-PRAC)'!B22)</f>
        <v>tan, russell</v>
      </c>
      <c r="C25" s="230" t="n">
        <f aca="false">IF(B25&lt;&gt;"",IF(C$16="PRELIM",'Grade computation'!C25, IF(C$16="MIDTERM",'Grade computation'!K25, IF(C$16="FINAL",'Grade computation'!S25,""))),"")</f>
        <v>63</v>
      </c>
      <c r="D25" s="231" t="n">
        <f aca="false">IF(B25&lt;&gt;"",IFERROR(IF(B$11="80-20", (((C25/C$19)*X$6)+X$7)*D$18, IF(B$11="60-40", (((C25/C$19)*Y$6)+Y$7)*D$18, 0)),0),"")</f>
        <v>34.9</v>
      </c>
      <c r="E25" s="230" t="n">
        <f aca="false">IF(B25&lt;&gt;"", IF(C$16="PRELIM",'Grade computation'!E25, IF(C$16="MIDTERM",'Grade computation'!M25, IF(C$16="FINAL",'Grade computation'!U25,""))),"")</f>
        <v>120</v>
      </c>
      <c r="F25" s="232" t="n">
        <f aca="false">IF(B25&lt;&gt;"",IFERROR(IF(B$11="80-20", (((E25/E$19)*X$6)+X$7)*F$18, IF(B$11="60-40", (((E25/E$19)*Y$6)+Y$7)*F$18, 0)),0),"")</f>
        <v>17.6</v>
      </c>
      <c r="G25" s="233" t="n">
        <f aca="false">IF(B25&lt;&gt;"",IFERROR((D25+F25),0),"")</f>
        <v>52.5</v>
      </c>
      <c r="H25" s="234" t="n">
        <f aca="false">IF(B25&lt;&gt;"",IF(C$16="PRELIM", 'Grade computation'!H25, IF(C$16="MIDTERM", 'Grade computation'!P25, IF(C$16="FINAL",'Grade computation'!X25, ""))),"")</f>
        <v>87</v>
      </c>
      <c r="I25" s="233" t="n">
        <f aca="false">IF(B25&lt;&gt;"",IFERROR(IF(B$11="80-20", (((H25/H$19)*X$6)+X$7)*I$19, IF(B$11="60-40", (((H25/H$19)*Y$6)+Y$7)*I$19, 0)),0),"")</f>
        <v>36.88</v>
      </c>
      <c r="J25" s="237" t="n">
        <f aca="false">IFERROR((G25+I25),"")</f>
        <v>89.38</v>
      </c>
      <c r="K25" s="183" t="str">
        <f aca="false">IFERROR(IF(J25="","",IF(J25&gt;=75,"PASSED","FAILED")),"")</f>
        <v>PASSED</v>
      </c>
      <c r="L25" s="183"/>
      <c r="M25" s="194" t="str">
        <f aca="false">IF(B25 &lt;&gt; "", IFERROR(IF(C$16 = "PRELIM", SUMIF('Database (LECTURE-RES-PRAC)'!D$14:AG$14, "CLO1", 'Database (LECTURE-RES-PRAC)'!D22:AG22) / 'Grade computation'!F$4, IF(C$16 = "MIDTERM", SUMIF('Database (LECTURE-RES-PRAC)'!AJ$14:BM$14, "CLO1", 'Database (LECTURE-RES-PRAC)'!AJ22:BM22) / 'Grade computation'!G$4, IF(C$16 = "FINAL", SUMIF('Database (LECTURE-RES-PRAC)'!BP$14:CS$14, "CLO1", 'Database (LECTURE-RES-PRAC)'!BP22:CS22) / 'Grade computation'!H$4,""))),""),"")</f>
        <v/>
      </c>
      <c r="N25" s="286" t="str">
        <f aca="false">IF(B25&lt;&gt;"",IF(M25="","",IF(M25&lt;0.5,1,IF(AND(M25&gt;=0.5,M25&lt;P$10),2,IF(M25&gt;=P$10,3)))),"")</f>
        <v/>
      </c>
      <c r="O25" s="194" t="n">
        <f aca="false">IF(B25 &lt;&gt; "",IF(AND('PRINTABLE (per grading)'!H$16="EXAM", 'PRINTABLE (per grading)'!B$13="Prelim"), IF(ISERROR(SUMIF('Exam (LECTURE ONLY)'!D$20:M$20, "CLO1", 'Exam (LECTURE ONLY)'!D27:M27) / 'Exam (LECTURE ONLY)'!AL$6), "", SUMIF('Exam (LECTURE ONLY)'!D$20:M$20, "CLO1", 'Exam (LECTURE ONLY)'!D27:M27) /'Exam (LECTURE ONLY)'!AL$6),
IF(AND('PRINTABLE (per grading)'!H$16="EXAM", 'PRINTABLE (per grading)'!B$13="Midterm"), IF(ISERROR(SUMIF('Exam (LECTURE ONLY)'!O$20:X$20, "CLO1", 'Exam (LECTURE ONLY)'!O27:X27) / 'Exam (LECTURE ONLY)'!AM$6), "", SUMIF('Exam (LECTURE ONLY)'!O$20:X$20, "CLO1", 'Exam (LECTURE ONLY)'!O27:X27) / 'Exam (LECTURE ONLY)'!AM$6),
IF(AND('PRINTABLE (per grading)'!H$16="EXAM", 'PRINTABLE (per grading)'!B$13="Final"), IF(ISERROR(SUMIF('Exam (LECTURE ONLY)'!Z$20:AI$20, "CLO1", 'Exam (LECTURE ONLY)'!Z27:AI27) / 'Exam (LECTURE ONLY)'!AN$6), "", SUMIF('Exam (LECTURE ONLY)'!Z$20:AI$20, "CLO1", 'Exam (LECTURE ONLY)'!Z27:AI27) / 'Exam (LECTURE ONLY)'!AN$6),
IF(AND('PRINTABLE (per grading)'!H$16="OUTPUT", 'PRINTABLE (per grading)'!B$13="Prelim"), IF(ISERROR(SUMIF(OUTPUT!C$20:M$20, "CLO1", OUTPUT!C27:M27) / OUTPUT!AL$6), "", SUMIF(OUTPUT!C$20:M$20, "CLO1", OUTPUT!C27:M27) / OUTPUT!AL$6),
IF(AND('PRINTABLE (per grading)'!H$16="OUTPUT", 'PRINTABLE (per grading)'!B$13="Midterm"), IF(ISERROR(SUMIF(OUTPUT!O$20:Y$20, "CLO1", OUTPUT!O27:Y27) / OUTPUT!AM$6), "", SUMIF(OUTPUT!O$20:Y$20, "CLO1", OUTPUT!O27:Y27) / OUTPUT!AM$6),
IF(AND('PRINTABLE (per grading)'!H$16="OUTPUT", 'PRINTABLE (per grading)'!B$13="Final"), IF(ISERROR(SUMIF(OUTPUT!AA$20:AI$20, "CLO1", OUTPUT!AA27:AI27) / OUTPUT!AN$6), "", SUMIF(OUTPUT!AA$20:AI$20, "CLO1", OUTPUT!AA27:AI27) / OUTPUT!AN$6),
"")))))),"")</f>
        <v>0.92</v>
      </c>
      <c r="P25" s="286" t="n">
        <f aca="false">IF(B25&lt;&gt;"",IF(O25="","",IF(O25&lt;0.5,1,IF(AND(O25&gt;=0.5,O25&lt;P$10),2,IF(O25&gt;=P$10,3)))),"")</f>
        <v>3</v>
      </c>
      <c r="Q25" s="287" t="str">
        <f aca="false">IF(B25 &lt;&gt; "",IFERROR(IF(AVERAGE(M25,O25)&gt;=P$10,"Y","N"),""),"")</f>
        <v>Y</v>
      </c>
      <c r="R25" s="194" t="str">
        <f aca="false">IF(B25 &lt;&gt; "", IFERROR(IF(C$16 = "PRELIM", SUMIF('Database (LECTURE-RES-PRAC)'!D$14:AG$14, "CLO2", 'Database (LECTURE-RES-PRAC)'!D22:AG22) / 'Grade computation'!F$5, IF(C$16 = "MIDTERM", SUMIF('Database (LECTURE-RES-PRAC)'!AJ$14:BM$14, "CLO2", 'Database (LECTURE-RES-PRAC)'!AJ22:BM22) / 'Grade computation'!G$5, IF(C$16 = "FINAL", SUMIF('Database (LECTURE-RES-PRAC)'!BP$14:CS$14, "CLO2", 'Database (LECTURE-RES-PRAC)'!BP22:CS22) / 'Grade computation'!H$5,""))),""),"")</f>
        <v/>
      </c>
      <c r="S25" s="286" t="str">
        <f aca="false">IF(B25&lt;&gt;"",IF(R25="","",IF(R25&lt;0.5,1,IF(AND(R25&gt;=0.5,R25&lt;P$10),2,IF(R25&gt;=P$10,3)))),"")</f>
        <v/>
      </c>
      <c r="T25" s="194" t="n">
        <f aca="false">IF(B25 &lt;&gt; "",IF(AND('PRINTABLE (per grading)'!H$16="EXAM", 'PRINTABLE (per grading)'!B$13="Prelim"), IF(ISERROR(SUMIF('Exam (LECTURE ONLY)'!D$20:M$20, "CLO2", 'Exam (LECTURE ONLY)'!D27:M27) / 'Exam (LECTURE ONLY)'!AL$7), "", SUMIF('Exam (LECTURE ONLY)'!D$20:M$20, "CLO2", 'Exam (LECTURE ONLY)'!D27:M27) /'Exam (LECTURE ONLY)'!AL$7),
IF(AND('PRINTABLE (per grading)'!H$16="EXAM", 'PRINTABLE (per grading)'!B$13="Midterm"), IF(ISERROR(SUMIF('Exam (LECTURE ONLY)'!O$20:X$20, "CLO2", 'Exam (LECTURE ONLY)'!O27:X27) / 'Exam (LECTURE ONLY)'!AM$7), "", SUMIF('Exam (LECTURE ONLY)'!O$20:X$20, "CLO2", 'Exam (LECTURE ONLY)'!O27:X27) / 'Exam (LECTURE ONLY)'!AM$7),
IF(AND('PRINTABLE (per grading)'!H$16="EXAM", 'PRINTABLE (per grading)'!B$13="Final"), IF(ISERROR(SUMIF('Exam (LECTURE ONLY)'!Z$20:AI$20, "CLO2", 'Exam (LECTURE ONLY)'!Z27:AI27) / 'Exam (LECTURE ONLY)'!AN$7), "", SUMIF('Exam (LECTURE ONLY)'!Z$20:AI$20, "CLO2", 'Exam (LECTURE ONLY)'!Z27:AI27) / 'Exam (LECTURE ONLY)'!AN$7),
IF(AND('PRINTABLE (per grading)'!H$16="OUTPUT", 'PRINTABLE (per grading)'!B$13="Prelim"), IF(ISERROR(SUMIF(OUTPUT!C$20:M$20, "CLO2", OUTPUT!C27:M27) / OUTPUT!AL$7), "", SUMIF(OUTPUT!C$20:M$20, "CLO2", OUTPUT!C27:M27) / OUTPUT!AL$7),
IF(AND('PRINTABLE (per grading)'!H$16="OUTPUT", 'PRINTABLE (per grading)'!B$13="Midterm"), IF(ISERROR(SUMIF(OUTPUT!O$20:Y$20, "CLO2", OUTPUT!O27:Y27) / OUTPUT!AM$7), "", SUMIF(OUTPUT!O$20:Y$20, "CLO2", OUTPUT!O27:Y27) / OUTPUT!AM$7),
IF(AND('PRINTABLE (per grading)'!H$16="OUTPUT", 'PRINTABLE (per grading)'!B$13="Final"), IF(ISERROR(SUMIF(OUTPUT!AA$20:AI$20, "CLO2", OUTPUT!AA27:AI27) / OUTPUT!AN$7), "", SUMIF(OUTPUT!AA$20:AI$20, "CLO2", OUTPUT!AA27:AI27) / OUTPUT!AN$7),
"")))))),"")</f>
        <v>0.771428571428572</v>
      </c>
      <c r="U25" s="286" t="n">
        <f aca="false">IF(B25&lt;&gt;"",IF(T25="","",IF(T25&lt;0.5,1,IF(AND(T25&gt;=0.5,T25&lt;P$10),2,IF(T25&gt;=P$10,3)))),"")</f>
        <v>3</v>
      </c>
      <c r="V25" s="287" t="str">
        <f aca="false">IF(B25 &lt;&gt; "",IFERROR(IF(AVERAGE(R25,T25)&gt;=P$10,"Y","N"),""),"")</f>
        <v>Y</v>
      </c>
      <c r="W25" s="194" t="n">
        <f aca="false">IF(B25 &lt;&gt; "", IFERROR(IF(C$16 = "PRELIM", SUMIF('Database (LECTURE-RES-PRAC)'!D$14:AG$14, "CLO3", 'Database (LECTURE-RES-PRAC)'!D22:AG22) / 'Grade computation'!F$6, IF(C$16 = "MIDTERM", SUMIF('Database (LECTURE-RES-PRAC)'!AJ$14:BM$14, "CLO3", 'Database (LECTURE-RES-PRAC)'!AJ22:BM22) / 'Grade computation'!G$6, IF(C$16 = "FINAL", SUMIF('Database (LECTURE-RES-PRAC)'!BP$14:CS$14, "CLO3", 'Database (LECTURE-RES-PRAC)'!BP22:CS22) / 'Grade computation'!H$6,""))),""),"")</f>
        <v>0.8</v>
      </c>
      <c r="X25" s="286" t="n">
        <f aca="false">IF(B25&lt;&gt;"",IF(W25="","",IF(W25&lt;0.5,1,IF(AND(W25&gt;=0.5,W25&lt;P$10),2,IF(W25&gt;=P$10,3)))),"")</f>
        <v>3</v>
      </c>
      <c r="Y25" s="194" t="n">
        <f aca="false">IF(B25 &lt;&gt; "",IF(AND('PRINTABLE (per grading)'!H$16="EXAM", 'PRINTABLE (per grading)'!B$13="Prelim"), IF(ISERROR(SUMIF('Exam (LECTURE ONLY)'!D$20:M$20, "CLO3", 'Exam (LECTURE ONLY)'!D27:M27) / 'Exam (LECTURE ONLY)'!AL$8), "", SUMIF('Exam (LECTURE ONLY)'!D$20:M$20, "CLO3", 'Exam (LECTURE ONLY)'!D27:M27) /'Exam (LECTURE ONLY)'!AL$8),
IF(AND('PRINTABLE (per grading)'!H$16="EXAM", 'PRINTABLE (per grading)'!B$13="Midterm"), IF(ISERROR(SUMIF('Exam (LECTURE ONLY)'!O$20:X$20, "CLO3", 'Exam (LECTURE ONLY)'!O27:X27) / 'Exam (LECTURE ONLY)'!AM$8), "", SUMIF('Exam (LECTURE ONLY)'!O$20:X$20, "CLO3", 'Exam (LECTURE ONLY)'!O27:X27) / 'Exam (LECTURE ONLY)'!AM$8),
IF(AND('PRINTABLE (per grading)'!H$16="EXAM", 'PRINTABLE (per grading)'!B$13="Final"), IF(ISERROR(SUMIF('Exam (LECTURE ONLY)'!Z$20:AI$20, "CLO3", 'Exam (LECTURE ONLY)'!Z27:AI27) / 'Exam (LECTURE ONLY)'!AN$8), "", SUMIF('Exam (LECTURE ONLY)'!Z$20:AI$20, "CLO3", 'Exam (LECTURE ONLY)'!Z27:AI27) / 'Exam (LECTURE ONLY)'!AN$8),
IF(AND('PRINTABLE (per grading)'!H$16="OUTPUT", 'PRINTABLE (per grading)'!B$13="Prelim"), IF(ISERROR(SUMIF(OUTPUT!C$20:M$20, "CLO3", OUTPUT!C27:M27) / OUTPUT!AL$8), "", SUMIF(OUTPUT!C$20:M$20, "CLO3", OUTPUT!C27:M27) / OUTPUT!AL$8),
IF(AND('PRINTABLE (per grading)'!H$16="OUTPUT", 'PRINTABLE (per grading)'!B$13="Midterm"), IF(ISERROR(SUMIF(OUTPUT!O$20:Y$20, "CLO3", OUTPUT!O27:Y27) / OUTPUT!AM$8), "", SUMIF(OUTPUT!O$20:Y$20, "CLO3", OUTPUT!O27:Y27) / OUTPUT!AM$8),
IF(AND('PRINTABLE (per grading)'!H$16="OUTPUT", 'PRINTABLE (per grading)'!B$13="Final"), IF(ISERROR(SUMIF(OUTPUT!AA$20:AI$20, "CLO3", OUTPUT!AA27:AI27) / OUTPUT!AN$8), "", SUMIF(OUTPUT!AA$20:AI$20, "CLO3", OUTPUT!AA27:AI27) / OUTPUT!AN$8),
"" )))))),"")</f>
        <v>0.925</v>
      </c>
      <c r="Z25" s="286" t="n">
        <f aca="false">IF(B25&lt;&gt;"",IF(Y25="","",IF(Y25&lt;0.5,1,IF(AND(Y25&gt;=0.5,Y25&lt;P$10),2,IF(Y25&gt;=P$10,3)))),"")</f>
        <v>3</v>
      </c>
      <c r="AA25" s="287" t="str">
        <f aca="false">IF(B25 &lt;&gt; "",IFERROR(IF(AVERAGE(W25,Y25)&gt;=P$10,"Y","N"),""),"")</f>
        <v>Y</v>
      </c>
      <c r="AB25" s="194" t="n">
        <f aca="false">IF(B25 &lt;&gt; "", IFERROR(IF(C$16 = "PRELIM", SUMIF('Database (LECTURE-RES-PRAC)'!D$14:AG$14, "CLO4", 'Database (LECTURE-RES-PRAC)'!D22:AG22) / 'Grade computation'!F$7, IF(C$16 = "MIDTERM", SUMIF('Database (LECTURE-RES-PRAC)'!AJ$14:BM$14, "CLO4", 'Database (LECTURE-RES-PRAC)'!AJ22:BM22) / 'Grade computation'!G$7, IF(C$16 = "FINAL", SUMIF('Database (LECTURE-RES-PRAC)'!BP$14:CS$14, "CLO4", 'Database (LECTURE-RES-PRAC)'!BP22:CS22) / 'Grade computation'!H$7,""))),""),"")</f>
        <v>0.72</v>
      </c>
      <c r="AC25" s="286" t="n">
        <f aca="false">IF(B25&lt;&gt;"",IF(AB25="","",IF(AB25&lt;0.5,1,IF(AND(AB25&gt;=0.5,AB25&lt;P$10),2,IF(AB25&gt;=P$10,3)))),"")</f>
        <v>3</v>
      </c>
      <c r="AD25" s="194" t="str">
        <f aca="false">IF(B25 &lt;&gt; "",IF(AND('PRINTABLE (per grading)'!H$16="EXAM", 'PRINTABLE (per grading)'!B$13="Prelim"), IF(ISERROR(SUMIF('Exam (LECTURE ONLY)'!D$20:M$20, "CLO4", 'Exam (LECTURE ONLY)'!D27:M27) / 'Exam (LECTURE ONLY)'!AL$9), "", SUMIF('Exam (LECTURE ONLY)'!D$20:M$20, "CLO4", 'Exam (LECTURE ONLY)'!D27:M27) /'Exam (LECTURE ONLY)'!AL$9),
IF(AND('PRINTABLE (per grading)'!H$16="EXAM", 'PRINTABLE (per grading)'!B$13="Midterm"), IF(ISERROR(SUMIF('Exam (LECTURE ONLY)'!O$20:X$20, "CLO4", 'Exam (LECTURE ONLY)'!O27:X27) / 'Exam (LECTURE ONLY)'!AM$9), "", SUMIF('Exam (LECTURE ONLY)'!O$20:X$20, "CLO4", 'Exam (LECTURE ONLY)'!O27:X27) / 'Exam (LECTURE ONLY)'!AM$9),
IF(AND('PRINTABLE (per grading)'!H$16="EXAM", 'PRINTABLE (per grading)'!B$13="Final"), IF(ISERROR(SUMIF('Exam (LECTURE ONLY)'!Z$20:AI$20, "CLO4", 'Exam (LECTURE ONLY)'!Z27:AI27) / 'Exam (LECTURE ONLY)'!AN$9), "", SUMIF('Exam (LECTURE ONLY)'!Z$20:AI$20, "CLO4", 'Exam (LECTURE ONLY)'!Z27:AI27) / 'Exam (LECTURE ONLY)'!AN$9),
IF(AND('PRINTABLE (per grading)'!H$16="OUTPUT", 'PRINTABLE (per grading)'!B$13="Prelim"), IF(ISERROR(SUMIF(OUTPUT!C$20:M$20, "CLO4", OUTPUT!C27:M27) / OUTPUT!AL$9), "", SUMIF(OUTPUT!C$20:M$20, "CLO4", OUTPUT!C27:M27) / OUTPUT!AL$9),
IF(AND('PRINTABLE (per grading)'!H$16="OUTPUT", 'PRINTABLE (per grading)'!B$13="Midterm"), IF(ISERROR(SUMIF(OUTPUT!O$20:Y$20, "CLO4", OUTPUT!O27:Y27) / OUTPUT!AM$9), "", SUMIF(OUTPUT!O$20:Y$20, "CLO4", OUTPUT!O27:Y27) / OUTPUT!AM$9),
IF(AND('PRINTABLE (per grading)'!H$16="OUTPUT", 'PRINTABLE (per grading)'!B$13="Final"), IF(ISERROR(SUMIF(OUTPUT!AA$20:AI$20, "CLO4", OUTPUT!AA27:AI27) / OUTPUT!AN$9), "", SUMIF(OUTPUT!AA$20:AI$20, "CLO4", OUTPUT!AA27:AI27) / OUTPUT!AN$9),
"")))))),"")</f>
        <v/>
      </c>
      <c r="AE25" s="286" t="str">
        <f aca="false">IF(B25&lt;&gt;"",IF(AD25="","",IF(AD25&lt;0.5,1,IF(AND(AD25&gt;=0.5,AD25&lt;P$10),2,IF(AD25&gt;=P$10,3)))),"")</f>
        <v/>
      </c>
      <c r="AF25" s="287" t="str">
        <f aca="false">IF(B25 &lt;&gt; "",IFERROR(IF(AVERAGE(AB25,AD25)&gt;=P$10,"Y","N"),""),"")</f>
        <v>Y</v>
      </c>
      <c r="AG25" s="194" t="n">
        <f aca="false">IF(B25 &lt;&gt; "", IFERROR(IF(C$16 = "PRELIM", SUMIF('Database (LECTURE-RES-PRAC)'!D$14:AG$14, "CLO5", 'Database (LECTURE-RES-PRAC)'!D22:AG22) / 'Grade computation'!F$8, IF(C$16 = "MIDTERM", SUMIF('Database (LECTURE-RES-PRAC)'!AJ$14:BM$14, "CLO5", 'Database (LECTURE-RES-PRAC)'!AJ22:BM22) / 'Grade computation'!G$8, IF(C$16 = "FINAL", SUMIF('Database (LECTURE-RES-PRAC)'!BP$14:CS$14, "CLO5", 'Database (LECTURE-RES-PRAC)'!BP22:CS22) / 'Grade computation'!H$8,""))),""),"")</f>
        <v>0.92</v>
      </c>
      <c r="AH25" s="286" t="n">
        <f aca="false">IF(B25&lt;&gt;"",IF(AG25="","",IF(AG25&lt;0.5,1,IF(AND(AG25&gt;=0.5,AG25&lt;P$10),2,IF(AG25&gt;=P$10,3)))),"")</f>
        <v>3</v>
      </c>
      <c r="AI25" s="194" t="str">
        <f aca="false">IF(B25 &lt;&gt; "",IF(AND('PRINTABLE (per grading)'!H$16="EXAM", 'PRINTABLE (per grading)'!B$13="Prelim"), IF(ISERROR(SUMIF('Exam (LECTURE ONLY)'!D$20:M$20, "CLO5", 'Exam (LECTURE ONLY)'!D27:M27) / 'Exam (LECTURE ONLY)'!AL$10), "", SUMIF('Exam (LECTURE ONLY)'!D$20:M$20, "CLO5", 'Exam (LECTURE ONLY)'!D27:M27) /'Exam (LECTURE ONLY)'!AL$10),
IF(AND('PRINTABLE (per grading)'!H$16="EXAM", 'PRINTABLE (per grading)'!B$13="Midterm"), IF(ISERROR(SUMIF('Exam (LECTURE ONLY)'!O$20:X$20, "CLO5", 'Exam (LECTURE ONLY)'!O27:X27) / 'Exam (LECTURE ONLY)'!AM$10), "", SUMIF('Exam (LECTURE ONLY)'!O$20:X$20, "CLO5", 'Exam (LECTURE ONLY)'!O27:X27) / 'Exam (LECTURE ONLY)'!AM$10),
IF(AND('PRINTABLE (per grading)'!H$16="EXAM", 'PRINTABLE (per grading)'!B$13="Final"), IF(ISERROR(SUMIF('Exam (LECTURE ONLY)'!Z$20:AI$20, "CLO5", 'Exam (LECTURE ONLY)'!Z27:AI27) / 'Exam (LECTURE ONLY)'!AN$10), "", SUMIF('Exam (LECTURE ONLY)'!Z$20:AI$20, "CLO5", 'Exam (LECTURE ONLY)'!Z27:AI27) / 'Exam (LECTURE ONLY)'!AN$10),
IF(AND('PRINTABLE (per grading)'!H$16="OUTPUT", 'PRINTABLE (per grading)'!B$13="Prelim"), IF(ISERROR(SUMIF(OUTPUT!C$20:M$20, "CLO5", OUTPUT!C27:M27) / OUTPUT!AL$10), "", SUMIF(OUTPUT!C$20:M$20, "CLO5", OUTPUT!C27:M27) / OUTPUT!AL$10),
IF(AND('PRINTABLE (per grading)'!H$16="OUTPUT", 'PRINTABLE (per grading)'!B$13="Midterm"), IF(ISERROR(SUMIF(OUTPUT!O$20:Y$20, "CLO5", OUTPUT!O27:Y27) / OUTPUT!AM$10), "", SUMIF(OUTPUT!O$20:Y$20, "CLO5", OUTPUT!O27:Y27) / OUTPUT!AM$10),
IF(AND('PRINTABLE (per grading)'!H$16="OUTPUT", 'PRINTABLE (per grading)'!B$13="Final"), IF(ISERROR(SUMIF(OUTPUT!AA$20:AI$20, "CLO5", OUTPUT!AA27:AI27) / OUTPUT!AN$10), "", SUMIF(OUTPUT!AA$20:AI$20, "CLO5", OUTPUT!AA27:AI27) / OUTPUT!AN$10),
"")))))),"")</f>
        <v/>
      </c>
      <c r="AJ25" s="286" t="str">
        <f aca="false">IF(B25&lt;&gt;"",IF(AI25="","",IF(AI25&lt;0.5,1,IF(AND(AI25&gt;=0.5,AI25&lt;P$10),2,IF(AI25&gt;=P$10,3)))),"")</f>
        <v/>
      </c>
      <c r="AK25" s="287" t="str">
        <f aca="false">IF(B25 &lt;&gt; "",IFERROR(IF(AVERAGE(AG25,AI25)&gt;=P$10,"Y","N"),""),"")</f>
        <v>Y</v>
      </c>
      <c r="AL25" s="194" t="str">
        <f aca="false">IF(B25 &lt;&gt; "", IFERROR(IF(C$16 = "PRELIM", SUMIF('Database (LECTURE-RES-PRAC)'!D$14:AG$14, "CLO6", 'Database (LECTURE-RES-PRAC)'!D22:AG22) / 'Grade computation'!F$9, IF(C$16 = "MIDTERM", SUMIF('Database (LECTURE-RES-PRAC)'!AJ$14:BM$14, "CLO6", 'Database (LECTURE-RES-PRAC)'!AJ22:BM22) / 'Grade computation'!G$9, IF(C$16 = "FINAL", SUMIF('Database (LECTURE-RES-PRAC)'!BP$14:CS$14, "CLO6", 'Database (LECTURE-RES-PRAC)'!BP22:CS22) / 'Grade computation'!H$9,""))),""),"")</f>
        <v/>
      </c>
      <c r="AM25" s="286" t="str">
        <f aca="false">IF(B25&lt;&gt;"",IF(AL25="","",IF(AL25&lt;0.5,1,IF(AND(AL25&gt;=0.5,AL25&lt;P$10),2,IF(AL25&gt;=P$10,3)))),"")</f>
        <v/>
      </c>
      <c r="AN25" s="194" t="str">
        <f aca="false">IF(B25 &lt;&gt; "",IF(AND('PRINTABLE (per grading)'!H$16="EXAM", 'PRINTABLE (per grading)'!B$13="Prelim"), IF(ISERROR(SUMIF('Exam (LECTURE ONLY)'!D$20:M$20, "CLO6", 'Exam (LECTURE ONLY)'!D27:M27) / 'Exam (LECTURE ONLY)'!AL$11), "", SUMIF('Exam (LECTURE ONLY)'!D$20:M$20, "CLO6", 'Exam (LECTURE ONLY)'!D27:M27) /'Exam (LECTURE ONLY)'!AL$11),
IF(AND('PRINTABLE (per grading)'!H$16="EXAM", 'PRINTABLE (per grading)'!B$13="Midterm"), IF(ISERROR(SUMIF('Exam (LECTURE ONLY)'!O$20:X$20, "CLO6", 'Exam (LECTURE ONLY)'!O27:X27) / 'Exam (LECTURE ONLY)'!AM$11), "", SUMIF('Exam (LECTURE ONLY)'!O$20:X$20, "CLO6", 'Exam (LECTURE ONLY)'!O27:X27) / 'Exam (LECTURE ONLY)'!AM$11),
IF(AND('PRINTABLE (per grading)'!H$16="EXAM", 'PRINTABLE (per grading)'!B$13="Final"), IF(ISERROR(SUMIF('Exam (LECTURE ONLY)'!Z$20:AI$20, "CLO6", 'Exam (LECTURE ONLY)'!Z27:AI27) / 'Exam (LECTURE ONLY)'!AN$11), "", SUMIF('Exam (LECTURE ONLY)'!Z$20:AI$20, "CLO6", 'Exam (LECTURE ONLY)'!Z27:AI27) / 'Exam (LECTURE ONLY)'!AN$11),
IF(AND('PRINTABLE (per grading)'!H$16="OUTPUT", 'PRINTABLE (per grading)'!B$13="Prelim"), IF(ISERROR(SUMIF(OUTPUT!C$20:M$20, "CLO6", OUTPUT!C27:M27) / OUTPUT!AL$11), "", SUMIF(OUTPUT!C$20:M$20, "CLO6", OUTPUT!C27:M27) / OUTPUT!AL$11),
IF(AND('PRINTABLE (per grading)'!H$16="OUTPUT", 'PRINTABLE (per grading)'!B$13="Midterm"), IF(ISERROR(SUMIF(OUTPUT!O$20:Y$20, "CLO6", OUTPUT!O27:Y27) / OUTPUT!AM$11), "", SUMIF(OUTPUT!O$20:Y$20, "CLO6", OUTPUT!O27:Y27) / OUTPUT!AM$11),
IF(AND('PRINTABLE (per grading)'!H$16="OUTPUT", 'PRINTABLE (per grading)'!B$13="Final"), IF(ISERROR(SUMIF(OUTPUT!AA$20:AI$20, "CLO6", OUTPUT!AA27:AI27) / OUTPUT!AN$11), "", SUMIF(OUTPUT!AA$20:AI$20, "CLO6", OUTPUT!AA27:AI27) / OUTPUT!AN$11),
"")))))),"")</f>
        <v/>
      </c>
      <c r="AO25" s="286" t="str">
        <f aca="false">IF(B25&lt;&gt;"",IF(AN25="","",IF(AN25&lt;0.5,1,IF(AND(AN25&gt;=0.5,AN25&lt;P$10),2,IF(AN25&gt;=P$10,3)))),"")</f>
        <v/>
      </c>
      <c r="AP25" s="287" t="str">
        <f aca="false">IF(B25 &lt;&gt; "",IFERROR(IF(AVERAGE(AL25,AN25)&gt;=P$10,"Y","N"),""),"")</f>
        <v/>
      </c>
      <c r="AQ25" s="194" t="str">
        <f aca="false">IF(B25 &lt;&gt; "", IFERROR(IF(C$16 = "PRELIM", SUMIF('Database (LECTURE-RES-PRAC)'!D$14:AG$14, "CLO7", 'Database (LECTURE-RES-PRAC)'!D22:AG22) / 'Grade computation'!F$10, IF(C$16 = "MIDTERM", SUMIF('Database (LECTURE-RES-PRAC)'!AJ$14:BM$14, "CLO7", 'Database (LECTURE-RES-PRAC)'!AJ22:BM22) / 'Grade computation'!G$10, IF(C$16 = "FINAL", SUMIF('Database (LECTURE-RES-PRAC)'!BP$14:CS$14, "CLO7", 'Database (LECTURE-RES-PRAC)'!BP22:CS22) / 'Grade computation'!H$10,""))),""),"")</f>
        <v/>
      </c>
      <c r="AR25" s="286" t="str">
        <f aca="false">IF(B25&lt;&gt;"",IF(AQ25="","",IF(AQ25&lt;0.5,1,IF(AND(AQ25&gt;=0.5,AQ25&lt;P$10),2,IF(AQ25&gt;=P$10,3)))),"")</f>
        <v/>
      </c>
      <c r="AS25" s="194" t="str">
        <f aca="false">IF(B25 &lt;&gt; "",IF(AND('PRINTABLE (per grading)'!H$16="EXAM", 'PRINTABLE (per grading)'!B$13="Prelim"), IF(ISERROR(SUMIF('Exam (LECTURE ONLY)'!D$20:M$20, "CLO7", 'Exam (LECTURE ONLY)'!D27:M27) / 'Exam (LECTURE ONLY)'!AL$12), "", SUMIF('Exam (LECTURE ONLY)'!D$20:M$20, "CLO7", 'Exam (LECTURE ONLY)'!D27:M27) /'Exam (LECTURE ONLY)'!AL$12),
IF(AND('PRINTABLE (per grading)'!H$16="EXAM", 'PRINTABLE (per grading)'!B$13="Midterm"), IF(ISERROR(SUMIF('Exam (LECTURE ONLY)'!O$20:X$20, "CLO7", 'Exam (LECTURE ONLY)'!O27:X27) / 'Exam (LECTURE ONLY)'!AM$12), "", SUMIF('Exam (LECTURE ONLY)'!O$20:X$20, "CLO7", 'Exam (LECTURE ONLY)'!O27:X27) / 'Exam (LECTURE ONLY)'!AM$12),
IF(AND('PRINTABLE (per grading)'!H$16="EXAM", 'PRINTABLE (per grading)'!B$13="Final"), IF(ISERROR(SUMIF('Exam (LECTURE ONLY)'!Z$20:AI$20, "CLO7", 'Exam (LECTURE ONLY)'!Z27:AI27) / 'Exam (LECTURE ONLY)'!AN$12), "", SUMIF('Exam (LECTURE ONLY)'!Z$20:AI$20, "CLO7", 'Exam (LECTURE ONLY)'!Z27:AI27) / 'Exam (LECTURE ONLY)'!AN$12),
IF(AND('PRINTABLE (per grading)'!H$16="OUTPUT", 'PRINTABLE (per grading)'!B$13="Prelim"), IF(ISERROR(SUMIF(OUTPUT!C$20:M$20, "CLO7", OUTPUT!C27:M27) / OUTPUT!AL$12), "", SUMIF(OUTPUT!C$20:M$20, "CLO7", OUTPUT!C27:M27) / OUTPUT!AL$12),
IF(AND('PRINTABLE (per grading)'!H$16="OUTPUT", 'PRINTABLE (per grading)'!B$13="Midterm"), IF(ISERROR(SUMIF(OUTPUT!O$20:Y$20, "CLO7", OUTPUT!O27:Y27) / OUTPUT!AM$12), "", SUMIF(OUTPUT!O$20:Y$20, "CLO7", OUTPUT!O27:Y27) / OUTPUT!AM$12),
IF(AND('PRINTABLE (per grading)'!H$16="OUTPUT", 'PRINTABLE (per grading)'!B$13="Final"), IF(ISERROR(SUMIF(OUTPUT!AA$20:AI$20, "CLO7", OUTPUT!AA27:AI27) / OUTPUT!AN$12), "", SUMIF(OUTPUT!AA$20:AI$20, "CLO7", OUTPUT!AA27:AI27) / OUTPUT!AN$12),
"")))))),"")</f>
        <v/>
      </c>
      <c r="AT25" s="286" t="str">
        <f aca="false">IF(B25&lt;&gt;"",IF(AS25="","",IF(AS25&lt;0.5,1,IF(AND(AS25&gt;=0.5,AS25&lt;P$10),2,IF(AS25&gt;=P$10,3)))),"")</f>
        <v/>
      </c>
      <c r="AU25" s="287" t="str">
        <f aca="false">IF(B25 &lt;&gt; "",IFERROR(IF(AVERAGE(AQ25,AS25)&gt;=P$10,"Y","N"),""),"")</f>
        <v/>
      </c>
      <c r="AV25" s="194" t="str">
        <f aca="false">IF(B25 &lt;&gt; "", IFERROR(IF(C$16 = "PRELIM", SUMIF('Database (LECTURE-RES-PRAC)'!D$14:AG$14, "CLO8", 'Database (LECTURE-RES-PRAC)'!D22:AG22) / 'Grade computation'!F$11, IF(C$16 = "MIDTERM", SUMIF('Database (LECTURE-RES-PRAC)'!AJ$14:BM$14, "CLO8", 'Database (LECTURE-RES-PRAC)'!AJ22:BM22) / 'Grade computation'!G$11, IF(C$16 = "FINAL", SUMIF('Database (LECTURE-RES-PRAC)'!BP$14:CS$14, "CLO8", 'Database (LECTURE-RES-PRAC)'!BP22:CS22) / 'Grade computation'!H$11,""))),""),"")</f>
        <v/>
      </c>
      <c r="AW25" s="286" t="str">
        <f aca="false">IF(B25&lt;&gt;"",IF(AV25="","",IF(AV25&lt;0.5,1,IF(AND(AV25&gt;=0.5,AV25&lt;P$10),2,IF(AV25&gt;=P$10,3)))),"")</f>
        <v/>
      </c>
      <c r="AX25" s="194" t="str">
        <f aca="false">IF(B25 &lt;&gt; "",IF(AND('PRINTABLE (per grading)'!H$16="EXAM", 'PRINTABLE (per grading)'!B$13="Prelim"), IF(ISERROR(SUMIF('Exam (LECTURE ONLY)'!D$20:M$20, "CLO8", 'Exam (LECTURE ONLY)'!D27:M27) / 'Exam (LECTURE ONLY)'!AL$13), "", SUMIF('Exam (LECTURE ONLY)'!D$20:M$20, "CLO8", 'Exam (LECTURE ONLY)'!D27:M27) /'Exam (LECTURE ONLY)'!AL$13),
IF(AND('PRINTABLE (per grading)'!H$16="EXAM", 'PRINTABLE (per grading)'!B$13="Midterm"), IF(ISERROR(SUMIF('Exam (LECTURE ONLY)'!O$20:X$20, "CLO8", 'Exam (LECTURE ONLY)'!O27:X27) / 'Exam (LECTURE ONLY)'!AM$13), "", SUMIF('Exam (LECTURE ONLY)'!O$20:X$20, "CLO8", 'Exam (LECTURE ONLY)'!O27:X27) / 'Exam (LECTURE ONLY)'!AM$13),
IF(AND('PRINTABLE (per grading)'!H$16="EXAM", 'PRINTABLE (per grading)'!B$13="Final"), IF(ISERROR(SUMIF('Exam (LECTURE ONLY)'!Z$20:AI$20, "CLO8", 'Exam (LECTURE ONLY)'!Z27:AI27) / 'Exam (LECTURE ONLY)'!AN$13), "", SUMIF('Exam (LECTURE ONLY)'!Z$20:AI$20, "CLO8", 'Exam (LECTURE ONLY)'!Z27:AI27) / 'Exam (LECTURE ONLY)'!AN$13),
IF(AND('PRINTABLE (per grading)'!H$16="OUTPUT", 'PRINTABLE (per grading)'!B$13="Prelim"), IF(ISERROR(SUMIF(OUTPUT!C$20:M$20, "CLO8", OUTPUT!C27:M27) / OUTPUT!AL$13), "", SUMIF(OUTPUT!C$20:M$20, "CLO8", OUTPUT!C27:M27) / OUTPUT!AL$13),
IF(AND('PRINTABLE (per grading)'!H$16="OUTPUT", 'PRINTABLE (per grading)'!B$13="Midterm"), IF(ISERROR(SUMIF(OUTPUT!O$20:Y$20, "CLO8", OUTPUT!O27:Y27) / OUTPUT!AM$13), "", SUMIF(OUTPUT!O$20:Y$20, "CLO8", OUTPUT!O27:Y27) / OUTPUT!AM$13),
IF(AND('PRINTABLE (per grading)'!H$16="OUTPUT", 'PRINTABLE (per grading)'!B$13="Final"), IF(ISERROR(SUMIF(OUTPUT!AA$20:AI$20, "CLO8", OUTPUT!AA27:AI27) / OUTPUT!AN$13), "", SUMIF(OUTPUT!AA$20:AI$20, "CLO8", OUTPUT!AA27:AI27) / OUTPUT!AN$13),
"")))))),"")</f>
        <v/>
      </c>
      <c r="AY25" s="286" t="str">
        <f aca="false">IF(B25&lt;&gt;"",IF(AX25="","",IF(AX25&lt;0.5,1,IF(AND(AX25&gt;=0.5,AX25&lt;P$10),2,IF(AX25&gt;=P$10,3)))),"")</f>
        <v/>
      </c>
      <c r="AZ25" s="287" t="str">
        <f aca="false">IF(B25 &lt;&gt; "",IFERROR(IF(AVERAGE(AV25,AX25)&gt;=P$10,"Y","N"),""),"")</f>
        <v/>
      </c>
      <c r="BA25" s="194" t="str">
        <f aca="false">IF(B25 &lt;&gt; "", IFERROR(IF(C$16 = "PRELIM", SUMIF('Database (LECTURE-RES-PRAC)'!D$14:AG$14, "CLO9", 'Database (LECTURE-RES-PRAC)'!D22:AG22) / 'Grade computation'!F$12, IF(C$16 = "MIDTERM", SUMIF('Database (LECTURE-RES-PRAC)'!AJ$14:BM$14, "CLO9", 'Database (LECTURE-RES-PRAC)'!AJ22:BM22) / 'Grade computation'!G$12, IF(C$16 = "FINAL", SUMIF('Database (LECTURE-RES-PRAC)'!BP$14:CS$14, "CLO9", 'Database (LECTURE-RES-PRAC)'!BP22:CS22) / 'Grade computation'!H$12,""))),""),"")</f>
        <v/>
      </c>
      <c r="BB25" s="286" t="str">
        <f aca="false">IF(B25&lt;&gt;"",IF(BA25="","",IF(BA25&lt;0.5,1,IF(AND(BA25&gt;=0.5,BA25&lt;P$10),2,IF(BA25&gt;=P$10,3)))),"")</f>
        <v/>
      </c>
      <c r="BC25" s="194" t="str">
        <f aca="false">IF(B25 &lt;&gt; "",IF(AND('PRINTABLE (per grading)'!H$16="EXAM", 'PRINTABLE (per grading)'!B$13="Prelim"), IF(ISERROR(SUMIF('Exam (LECTURE ONLY)'!D$20:M$20, "CLO9", 'Exam (LECTURE ONLY)'!D27:M27) / 'Exam (LECTURE ONLY)'!AL$14), "", SUMIF('Exam (LECTURE ONLY)'!D$20:M$20, "CLO9", 'Exam (LECTURE ONLY)'!D27:M27) /'Exam (LECTURE ONLY)'!AL$14),
IF(AND('PRINTABLE (per grading)'!H$16="EXAM", 'PRINTABLE (per grading)'!B$13="Midterm"), IF(ISERROR(SUMIF('Exam (LECTURE ONLY)'!O$20:X$20, "CLO9", 'Exam (LECTURE ONLY)'!O27:X27) / 'Exam (LECTURE ONLY)'!AM$14), "", SUMIF('Exam (LECTURE ONLY)'!O$20:X$20, "CLO9", 'Exam (LECTURE ONLY)'!O27:X27) / 'Exam (LECTURE ONLY)'!AM$14),
IF(AND('PRINTABLE (per grading)'!H$16="EXAM", 'PRINTABLE (per grading)'!B$13="Final"), IF(ISERROR(SUMIF('Exam (LECTURE ONLY)'!Z$20:AI$20, "CLO9", 'Exam (LECTURE ONLY)'!Z27:AI27) / 'Exam (LECTURE ONLY)'!AN$14), "", SUMIF('Exam (LECTURE ONLY)'!Z$20:AI$20, "CLO9", 'Exam (LECTURE ONLY)'!Z27:AI27) / 'Exam (LECTURE ONLY)'!AN$14),
IF(AND('PRINTABLE (per grading)'!H$16="OUTPUT", 'PRINTABLE (per grading)'!B$13="Prelim"), IF(ISERROR(SUMIF(OUTPUT!C$20:M$20, "CLO9", OUTPUT!C27:M27) / OUTPUT!AL$14), "", SUMIF(OUTPUT!C$20:M$20, "CLO9", OUTPUT!C27:M27) / OUTPUT!AL$14),
IF(AND('PRINTABLE (per grading)'!H$16="OUTPUT", 'PRINTABLE (per grading)'!B$13="Midterm"), IF(ISERROR(SUMIF(OUTPUT!O$20:Y$20, "CLO9", OUTPUT!O27:Y27) / OUTPUT!AM$14), "", SUMIF(OUTPUT!O$20:Y$20, "CLO9", OUTPUT!O27:Y27) / OUTPUT!AM$14),
IF(AND('PRINTABLE (per grading)'!H$16="OUTPUT", 'PRINTABLE (per grading)'!B$13="Final"), IF(ISERROR(SUMIF(OUTPUT!AA$20:AI$20, "CLO9", OUTPUT!AA27:AI27) / OUTPUT!AN$14), "", SUMIF(OUTPUT!AA$20:AI$20, "CLO9", OUTPUT!AA27:AI27) / OUTPUT!AN$14),
"")))))),"")</f>
        <v/>
      </c>
      <c r="BD25" s="286" t="str">
        <f aca="false">IF(B25&lt;&gt;"",IF(BC25="","",IF(BC25&lt;0.5,1,IF(AND(BC25&gt;=0.5,BC25&lt;P$10),2,IF(BC25&gt;=P$10,3)))),"")</f>
        <v/>
      </c>
      <c r="BE25" s="287" t="str">
        <f aca="false">IF(B25 &lt;&gt; "",IFERROR(IF(AVERAGE(BA25,BC25)&gt;=P$10,"Y","N"),""),"")</f>
        <v/>
      </c>
      <c r="BF25" s="194" t="str">
        <f aca="false">IF(B25 &lt;&gt; "", IFERROR(IF(C$16 = "PRELIM", SUMIF('Database (LECTURE-RES-PRAC)'!D$14:AG$14, "CLO10", 'Database (LECTURE-RES-PRAC)'!D22:AG22) / 'Grade computation'!F$13, IF(C$16 = "MIDTERM", SUMIF('Database (LECTURE-RES-PRAC)'!AJ$14:BM$14, "CLO10", 'Database (LECTURE-RES-PRAC)'!AJ22:BM22) / 'Grade computation'!G$13, IF(C$16 = "FINAL", SUMIF('Database (LECTURE-RES-PRAC)'!BP$14:CS$14, "CLO10", 'Database (LECTURE-RES-PRAC)'!BP22:CS22) / 'Grade computation'!H$13,""))),""),"")</f>
        <v/>
      </c>
      <c r="BG25" s="286" t="str">
        <f aca="false">IF(B25&lt;&gt;"",IF(BF25="","",IF(BF25&lt;0.5,1,IF(AND(BF25&gt;=0.5,BF25&lt;P$10),2,IF(BF25&gt;=P$10,3)))),"")</f>
        <v/>
      </c>
      <c r="BH25" s="194" t="str">
        <f aca="false">IF(B25 &lt;&gt; "",IF(AND('PRINTABLE (per grading)'!H$16="EXAM", 'PRINTABLE (per grading)'!B$13="Prelim"), IF(ISERROR(SUMIF('Exam (LECTURE ONLY)'!D$20:M$20, "CLO10", 'Exam (LECTURE ONLY)'!D27:M27) / 'Exam (LECTURE ONLY)'!AL$15), "", SUMIF('Exam (LECTURE ONLY)'!D$20:M$20, "CLO10", 'Exam (LECTURE ONLY)'!D27:M27) /'Exam (LECTURE ONLY)'!AL$15),
IF(AND('PRINTABLE (per grading)'!H$16="EXAM", 'PRINTABLE (per grading)'!B$13="Midterm"), IF(ISERROR(SUMIF('Exam (LECTURE ONLY)'!O$20:X$20, "CLO10", 'Exam (LECTURE ONLY)'!O27:X27) / 'Exam (LECTURE ONLY)'!AM$15), "", SUMIF('Exam (LECTURE ONLY)'!O$20:X$20, "CLO10", 'Exam (LECTURE ONLY)'!O27:X27) / 'Exam (LECTURE ONLY)'!AM$15),
IF(AND('PRINTABLE (per grading)'!H$16="EXAM", 'PRINTABLE (per grading)'!B$13="Final"), IF(ISERROR(SUMIF('Exam (LECTURE ONLY)'!Z$20:AI$20, "CLO10", 'Exam (LECTURE ONLY)'!Z27:AI27) / 'Exam (LECTURE ONLY)'!AN$15), "", SUMIF('Exam (LECTURE ONLY)'!Z$20:AI$20, "CLO10", 'Exam (LECTURE ONLY)'!Z27:AI27) / 'Exam (LECTURE ONLY)'!AN$15),
IF(AND('PRINTABLE (per grading)'!H$16="OUTPUT", 'PRINTABLE (per grading)'!B$13="Prelim"), IF(ISERROR(SUMIF(OUTPUT!C$20:M$20, "CLO10", OUTPUT!C27:M27) / OUTPUT!AL$15), "", SUMIF(OUTPUT!C$20:M$20, "CLO10", OUTPUT!C27:M27) / OUTPUT!AL$15),
IF(AND('PRINTABLE (per grading)'!H$16="OUTPUT", 'PRINTABLE (per grading)'!B$13="Midterm"), IF(ISERROR(SUMIF(OUTPUT!O$20:Y$20, "CLO10", OUTPUT!O27:Y27) / OUTPUT!AM$15), "", SUMIF(OUTPUT!O$20:Y$20, "CLO10", OUTPUT!O27:Y27) / OUTPUT!AM$15),
IF(AND('PRINTABLE (per grading)'!H$16="OUTPUT", 'PRINTABLE (per grading)'!B$13="Final"), IF(ISERROR(SUMIF(OUTPUT!AA$20:AI$20, "CLO10", OUTPUT!AA27:AI27) / OUTPUT!AN$15), "", SUMIF(OUTPUT!AA$20:AI$20, "CLO10", OUTPUT!AA27:AI27) / OUTPUT!AN$15),
"")))))),"")</f>
        <v/>
      </c>
      <c r="BI25" s="286" t="str">
        <f aca="false">IF(B25&lt;&gt;"",IF(BH25="","",IF(BH25&lt;0.5,1,IF(AND(BH25&gt;=0.5,BH25&lt;P$10),2,IF(BH25&gt;=P$10,3)))),"")</f>
        <v/>
      </c>
      <c r="BJ25" s="287" t="str">
        <f aca="false">IF(B25 &lt;&gt; "",IFERROR(IF(AVERAGE(BF25,BH25)&gt;=P$10,"Y","N"),""),"")</f>
        <v/>
      </c>
      <c r="BK25" s="8"/>
    </row>
    <row r="26" customFormat="false" ht="19.5" hidden="false" customHeight="true" outlineLevel="0" collapsed="false">
      <c r="A26" s="228" t="str">
        <f aca="false">IF(ISBLANK('Database (LECTURE-RES-PRAC)'!A23),"",'Database (LECTURE-RES-PRAC)'!A23)</f>
        <v/>
      </c>
      <c r="B26" s="229" t="str">
        <f aca="false">IF(ISBLANK('Database (LECTURE-RES-PRAC)'!B23),"",'Database (LECTURE-RES-PRAC)'!B23)</f>
        <v>ong, bernadette</v>
      </c>
      <c r="C26" s="230" t="n">
        <f aca="false">IF(B26&lt;&gt;"",IF(C$16="PRELIM",'Grade computation'!C26, IF(C$16="MIDTERM",'Grade computation'!K26, IF(C$16="FINAL",'Grade computation'!S26,""))),"")</f>
        <v>65</v>
      </c>
      <c r="D26" s="231" t="n">
        <f aca="false">IF(B26&lt;&gt;"",IFERROR(IF(B$11="80-20", (((C26/C$19)*X$6)+X$7)*D$18, IF(B$11="60-40", (((C26/C$19)*Y$6)+Y$7)*D$18, 0)),0),"")</f>
        <v>35.5</v>
      </c>
      <c r="E26" s="230" t="n">
        <f aca="false">IF(B26&lt;&gt;"", IF(C$16="PRELIM",'Grade computation'!E26, IF(C$16="MIDTERM",'Grade computation'!M26, IF(C$16="FINAL",'Grade computation'!U26,""))),"")</f>
        <v>118</v>
      </c>
      <c r="F26" s="232" t="n">
        <f aca="false">IF(B26&lt;&gt;"",IFERROR(IF(B$11="80-20", (((E26/E$19)*X$6)+X$7)*F$18, IF(B$11="60-40", (((E26/E$19)*Y$6)+Y$7)*F$18, 0)),0),"")</f>
        <v>17.44</v>
      </c>
      <c r="G26" s="233" t="n">
        <f aca="false">IF(B26&lt;&gt;"",IFERROR((D26+F26),0),"")</f>
        <v>52.94</v>
      </c>
      <c r="H26" s="234" t="n">
        <f aca="false">IF(B26&lt;&gt;"",IF(C$16="PRELIM", 'Grade computation'!H26, IF(C$16="MIDTERM", 'Grade computation'!P26, IF(C$16="FINAL",'Grade computation'!X26, ""))),"")</f>
        <v>78</v>
      </c>
      <c r="I26" s="233" t="n">
        <f aca="false">IF(B26&lt;&gt;"",IFERROR(IF(B$11="80-20", (((H26/H$19)*X$6)+X$7)*I$19, IF(B$11="60-40", (((H26/H$19)*Y$6)+Y$7)*I$19, 0)),0),"")</f>
        <v>34.72</v>
      </c>
      <c r="J26" s="237" t="n">
        <f aca="false">IFERROR((G26+I26),"")</f>
        <v>87.66</v>
      </c>
      <c r="K26" s="183" t="str">
        <f aca="false">IFERROR(IF(J26="","",IF(J26&gt;=75,"PASSED","FAILED")),"")</f>
        <v>PASSED</v>
      </c>
      <c r="L26" s="183"/>
      <c r="M26" s="194" t="str">
        <f aca="false">IF(B26 &lt;&gt; "", IFERROR(IF(C$16 = "PRELIM", SUMIF('Database (LECTURE-RES-PRAC)'!D$14:AG$14, "CLO1", 'Database (LECTURE-RES-PRAC)'!D23:AG23) / 'Grade computation'!F$4, IF(C$16 = "MIDTERM", SUMIF('Database (LECTURE-RES-PRAC)'!AJ$14:BM$14, "CLO1", 'Database (LECTURE-RES-PRAC)'!AJ23:BM23) / 'Grade computation'!G$4, IF(C$16 = "FINAL", SUMIF('Database (LECTURE-RES-PRAC)'!BP$14:CS$14, "CLO1", 'Database (LECTURE-RES-PRAC)'!BP23:CS23) / 'Grade computation'!H$4,""))),""),"")</f>
        <v/>
      </c>
      <c r="N26" s="286" t="str">
        <f aca="false">IF(B26&lt;&gt;"",IF(M26="","",IF(M26&lt;0.5,1,IF(AND(M26&gt;=0.5,M26&lt;P$10),2,IF(M26&gt;=P$10,3)))),"")</f>
        <v/>
      </c>
      <c r="O26" s="194" t="n">
        <f aca="false">IF(B26 &lt;&gt; "",IF(AND('PRINTABLE (per grading)'!H$16="EXAM", 'PRINTABLE (per grading)'!B$13="Prelim"), IF(ISERROR(SUMIF('Exam (LECTURE ONLY)'!D$20:M$20, "CLO1", 'Exam (LECTURE ONLY)'!D28:M28) / 'Exam (LECTURE ONLY)'!AL$6), "", SUMIF('Exam (LECTURE ONLY)'!D$20:M$20, "CLO1", 'Exam (LECTURE ONLY)'!D28:M28) /'Exam (LECTURE ONLY)'!AL$6),
IF(AND('PRINTABLE (per grading)'!H$16="EXAM", 'PRINTABLE (per grading)'!B$13="Midterm"), IF(ISERROR(SUMIF('Exam (LECTURE ONLY)'!O$20:X$20, "CLO1", 'Exam (LECTURE ONLY)'!O28:X28) / 'Exam (LECTURE ONLY)'!AM$6), "", SUMIF('Exam (LECTURE ONLY)'!O$20:X$20, "CLO1", 'Exam (LECTURE ONLY)'!O28:X28) / 'Exam (LECTURE ONLY)'!AM$6),
IF(AND('PRINTABLE (per grading)'!H$16="EXAM", 'PRINTABLE (per grading)'!B$13="Final"), IF(ISERROR(SUMIF('Exam (LECTURE ONLY)'!Z$20:AI$20, "CLO1", 'Exam (LECTURE ONLY)'!Z28:AI28) / 'Exam (LECTURE ONLY)'!AN$6), "", SUMIF('Exam (LECTURE ONLY)'!Z$20:AI$20, "CLO1", 'Exam (LECTURE ONLY)'!Z28:AI28) / 'Exam (LECTURE ONLY)'!AN$6),
IF(AND('PRINTABLE (per grading)'!H$16="OUTPUT", 'PRINTABLE (per grading)'!B$13="Prelim"), IF(ISERROR(SUMIF(OUTPUT!C$20:M$20, "CLO1", OUTPUT!C28:M28) / OUTPUT!AL$6), "", SUMIF(OUTPUT!C$20:M$20, "CLO1", OUTPUT!C28:M28) / OUTPUT!AL$6),
IF(AND('PRINTABLE (per grading)'!H$16="OUTPUT", 'PRINTABLE (per grading)'!B$13="Midterm"), IF(ISERROR(SUMIF(OUTPUT!O$20:Y$20, "CLO1", OUTPUT!O28:Y28) / OUTPUT!AM$6), "", SUMIF(OUTPUT!O$20:Y$20, "CLO1", OUTPUT!O28:Y28) / OUTPUT!AM$6),
IF(AND('PRINTABLE (per grading)'!H$16="OUTPUT", 'PRINTABLE (per grading)'!B$13="Final"), IF(ISERROR(SUMIF(OUTPUT!AA$20:AI$20, "CLO1", OUTPUT!AA28:AI28) / OUTPUT!AN$6), "", SUMIF(OUTPUT!AA$20:AI$20, "CLO1", OUTPUT!AA28:AI28) / OUTPUT!AN$6),
"")))))),"")</f>
        <v>0.6</v>
      </c>
      <c r="P26" s="286" t="n">
        <f aca="false">IF(B26&lt;&gt;"",IF(O26="","",IF(O26&lt;0.5,1,IF(AND(O26&gt;=0.5,O26&lt;P$10),2,IF(O26&gt;=P$10,3)))),"")</f>
        <v>3</v>
      </c>
      <c r="Q26" s="287" t="str">
        <f aca="false">IF(B26 &lt;&gt; "",IFERROR(IF(AVERAGE(M26,O26)&gt;=P$10,"Y","N"),""),"")</f>
        <v>Y</v>
      </c>
      <c r="R26" s="194" t="str">
        <f aca="false">IF(B26 &lt;&gt; "", IFERROR(IF(C$16 = "PRELIM", SUMIF('Database (LECTURE-RES-PRAC)'!D$14:AG$14, "CLO2", 'Database (LECTURE-RES-PRAC)'!D23:AG23) / 'Grade computation'!F$5, IF(C$16 = "MIDTERM", SUMIF('Database (LECTURE-RES-PRAC)'!AJ$14:BM$14, "CLO2", 'Database (LECTURE-RES-PRAC)'!AJ23:BM23) / 'Grade computation'!G$5, IF(C$16 = "FINAL", SUMIF('Database (LECTURE-RES-PRAC)'!BP$14:CS$14, "CLO2", 'Database (LECTURE-RES-PRAC)'!BP23:CS23) / 'Grade computation'!H$5,""))),""),"")</f>
        <v/>
      </c>
      <c r="S26" s="286" t="str">
        <f aca="false">IF(B26&lt;&gt;"",IF(R26="","",IF(R26&lt;0.5,1,IF(AND(R26&gt;=0.5,R26&lt;P$10),2,IF(R26&gt;=P$10,3)))),"")</f>
        <v/>
      </c>
      <c r="T26" s="194" t="n">
        <f aca="false">IF(B26 &lt;&gt; "",IF(AND('PRINTABLE (per grading)'!H$16="EXAM", 'PRINTABLE (per grading)'!B$13="Prelim"), IF(ISERROR(SUMIF('Exam (LECTURE ONLY)'!D$20:M$20, "CLO2", 'Exam (LECTURE ONLY)'!D28:M28) / 'Exam (LECTURE ONLY)'!AL$7), "", SUMIF('Exam (LECTURE ONLY)'!D$20:M$20, "CLO2", 'Exam (LECTURE ONLY)'!D28:M28) /'Exam (LECTURE ONLY)'!AL$7),
IF(AND('PRINTABLE (per grading)'!H$16="EXAM", 'PRINTABLE (per grading)'!B$13="Midterm"), IF(ISERROR(SUMIF('Exam (LECTURE ONLY)'!O$20:X$20, "CLO2", 'Exam (LECTURE ONLY)'!O28:X28) / 'Exam (LECTURE ONLY)'!AM$7), "", SUMIF('Exam (LECTURE ONLY)'!O$20:X$20, "CLO2", 'Exam (LECTURE ONLY)'!O28:X28) / 'Exam (LECTURE ONLY)'!AM$7),
IF(AND('PRINTABLE (per grading)'!H$16="EXAM", 'PRINTABLE (per grading)'!B$13="Final"), IF(ISERROR(SUMIF('Exam (LECTURE ONLY)'!Z$20:AI$20, "CLO2", 'Exam (LECTURE ONLY)'!Z28:AI28) / 'Exam (LECTURE ONLY)'!AN$7), "", SUMIF('Exam (LECTURE ONLY)'!Z$20:AI$20, "CLO2", 'Exam (LECTURE ONLY)'!Z28:AI28) / 'Exam (LECTURE ONLY)'!AN$7),
IF(AND('PRINTABLE (per grading)'!H$16="OUTPUT", 'PRINTABLE (per grading)'!B$13="Prelim"), IF(ISERROR(SUMIF(OUTPUT!C$20:M$20, "CLO2", OUTPUT!C28:M28) / OUTPUT!AL$7), "", SUMIF(OUTPUT!C$20:M$20, "CLO2", OUTPUT!C28:M28) / OUTPUT!AL$7),
IF(AND('PRINTABLE (per grading)'!H$16="OUTPUT", 'PRINTABLE (per grading)'!B$13="Midterm"), IF(ISERROR(SUMIF(OUTPUT!O$20:Y$20, "CLO2", OUTPUT!O28:Y28) / OUTPUT!AM$7), "", SUMIF(OUTPUT!O$20:Y$20, "CLO2", OUTPUT!O28:Y28) / OUTPUT!AM$7),
IF(AND('PRINTABLE (per grading)'!H$16="OUTPUT", 'PRINTABLE (per grading)'!B$13="Final"), IF(ISERROR(SUMIF(OUTPUT!AA$20:AI$20, "CLO2", OUTPUT!AA28:AI28) / OUTPUT!AN$7), "", SUMIF(OUTPUT!AA$20:AI$20, "CLO2", OUTPUT!AA28:AI28) / OUTPUT!AN$7),
"")))))),"")</f>
        <v>0.771428571428572</v>
      </c>
      <c r="U26" s="286" t="n">
        <f aca="false">IF(B26&lt;&gt;"",IF(T26="","",IF(T26&lt;0.5,1,IF(AND(T26&gt;=0.5,T26&lt;P$10),2,IF(T26&gt;=P$10,3)))),"")</f>
        <v>3</v>
      </c>
      <c r="V26" s="287" t="str">
        <f aca="false">IF(B26 &lt;&gt; "",IFERROR(IF(AVERAGE(R26,T26)&gt;=P$10,"Y","N"),""),"")</f>
        <v>Y</v>
      </c>
      <c r="W26" s="194" t="n">
        <f aca="false">IF(B26 &lt;&gt; "", IFERROR(IF(C$16 = "PRELIM", SUMIF('Database (LECTURE-RES-PRAC)'!D$14:AG$14, "CLO3", 'Database (LECTURE-RES-PRAC)'!D23:AG23) / 'Grade computation'!F$6, IF(C$16 = "MIDTERM", SUMIF('Database (LECTURE-RES-PRAC)'!AJ$14:BM$14, "CLO3", 'Database (LECTURE-RES-PRAC)'!AJ23:BM23) / 'Grade computation'!G$6, IF(C$16 = "FINAL", SUMIF('Database (LECTURE-RES-PRAC)'!BP$14:CS$14, "CLO3", 'Database (LECTURE-RES-PRAC)'!BP23:CS23) / 'Grade computation'!H$6,""))),""),"")</f>
        <v>0.832258064516129</v>
      </c>
      <c r="X26" s="286" t="n">
        <f aca="false">IF(B26&lt;&gt;"",IF(W26="","",IF(W26&lt;0.5,1,IF(AND(W26&gt;=0.5,W26&lt;P$10),2,IF(W26&gt;=P$10,3)))),"")</f>
        <v>3</v>
      </c>
      <c r="Y26" s="194" t="n">
        <f aca="false">IF(B26 &lt;&gt; "",IF(AND('PRINTABLE (per grading)'!H$16="EXAM", 'PRINTABLE (per grading)'!B$13="Prelim"), IF(ISERROR(SUMIF('Exam (LECTURE ONLY)'!D$20:M$20, "CLO3", 'Exam (LECTURE ONLY)'!D28:M28) / 'Exam (LECTURE ONLY)'!AL$8), "", SUMIF('Exam (LECTURE ONLY)'!D$20:M$20, "CLO3", 'Exam (LECTURE ONLY)'!D28:M28) /'Exam (LECTURE ONLY)'!AL$8),
IF(AND('PRINTABLE (per grading)'!H$16="EXAM", 'PRINTABLE (per grading)'!B$13="Midterm"), IF(ISERROR(SUMIF('Exam (LECTURE ONLY)'!O$20:X$20, "CLO3", 'Exam (LECTURE ONLY)'!O28:X28) / 'Exam (LECTURE ONLY)'!AM$8), "", SUMIF('Exam (LECTURE ONLY)'!O$20:X$20, "CLO3", 'Exam (LECTURE ONLY)'!O28:X28) / 'Exam (LECTURE ONLY)'!AM$8),
IF(AND('PRINTABLE (per grading)'!H$16="EXAM", 'PRINTABLE (per grading)'!B$13="Final"), IF(ISERROR(SUMIF('Exam (LECTURE ONLY)'!Z$20:AI$20, "CLO3", 'Exam (LECTURE ONLY)'!Z28:AI28) / 'Exam (LECTURE ONLY)'!AN$8), "", SUMIF('Exam (LECTURE ONLY)'!Z$20:AI$20, "CLO3", 'Exam (LECTURE ONLY)'!Z28:AI28) / 'Exam (LECTURE ONLY)'!AN$8),
IF(AND('PRINTABLE (per grading)'!H$16="OUTPUT", 'PRINTABLE (per grading)'!B$13="Prelim"), IF(ISERROR(SUMIF(OUTPUT!C$20:M$20, "CLO3", OUTPUT!C28:M28) / OUTPUT!AL$8), "", SUMIF(OUTPUT!C$20:M$20, "CLO3", OUTPUT!C28:M28) / OUTPUT!AL$8),
IF(AND('PRINTABLE (per grading)'!H$16="OUTPUT", 'PRINTABLE (per grading)'!B$13="Midterm"), IF(ISERROR(SUMIF(OUTPUT!O$20:Y$20, "CLO3", OUTPUT!O28:Y28) / OUTPUT!AM$8), "", SUMIF(OUTPUT!O$20:Y$20, "CLO3", OUTPUT!O28:Y28) / OUTPUT!AM$8),
IF(AND('PRINTABLE (per grading)'!H$16="OUTPUT", 'PRINTABLE (per grading)'!B$13="Final"), IF(ISERROR(SUMIF(OUTPUT!AA$20:AI$20, "CLO3", OUTPUT!AA28:AI28) / OUTPUT!AN$8), "", SUMIF(OUTPUT!AA$20:AI$20, "CLO3", OUTPUT!AA28:AI28) / OUTPUT!AN$8),
"" )))))),"")</f>
        <v>0.9</v>
      </c>
      <c r="Z26" s="286" t="n">
        <f aca="false">IF(B26&lt;&gt;"",IF(Y26="","",IF(Y26&lt;0.5,1,IF(AND(Y26&gt;=0.5,Y26&lt;P$10),2,IF(Y26&gt;=P$10,3)))),"")</f>
        <v>3</v>
      </c>
      <c r="AA26" s="287" t="str">
        <f aca="false">IF(B26 &lt;&gt; "",IFERROR(IF(AVERAGE(W26,Y26)&gt;=P$10,"Y","N"),""),"")</f>
        <v>Y</v>
      </c>
      <c r="AB26" s="194" t="n">
        <f aca="false">IF(B26 &lt;&gt; "", IFERROR(IF(C$16 = "PRELIM", SUMIF('Database (LECTURE-RES-PRAC)'!D$14:AG$14, "CLO4", 'Database (LECTURE-RES-PRAC)'!D23:AG23) / 'Grade computation'!F$7, IF(C$16 = "MIDTERM", SUMIF('Database (LECTURE-RES-PRAC)'!AJ$14:BM$14, "CLO4", 'Database (LECTURE-RES-PRAC)'!AJ23:BM23) / 'Grade computation'!G$7, IF(C$16 = "FINAL", SUMIF('Database (LECTURE-RES-PRAC)'!BP$14:CS$14, "CLO4", 'Database (LECTURE-RES-PRAC)'!BP23:CS23) / 'Grade computation'!H$7,""))),""),"")</f>
        <v>0.62</v>
      </c>
      <c r="AC26" s="286" t="n">
        <f aca="false">IF(B26&lt;&gt;"",IF(AB26="","",IF(AB26&lt;0.5,1,IF(AND(AB26&gt;=0.5,AB26&lt;P$10),2,IF(AB26&gt;=P$10,3)))),"")</f>
        <v>3</v>
      </c>
      <c r="AD26" s="194" t="str">
        <f aca="false">IF(B26 &lt;&gt; "",IF(AND('PRINTABLE (per grading)'!H$16="EXAM", 'PRINTABLE (per grading)'!B$13="Prelim"), IF(ISERROR(SUMIF('Exam (LECTURE ONLY)'!D$20:M$20, "CLO4", 'Exam (LECTURE ONLY)'!D28:M28) / 'Exam (LECTURE ONLY)'!AL$9), "", SUMIF('Exam (LECTURE ONLY)'!D$20:M$20, "CLO4", 'Exam (LECTURE ONLY)'!D28:M28) /'Exam (LECTURE ONLY)'!AL$9),
IF(AND('PRINTABLE (per grading)'!H$16="EXAM", 'PRINTABLE (per grading)'!B$13="Midterm"), IF(ISERROR(SUMIF('Exam (LECTURE ONLY)'!O$20:X$20, "CLO4", 'Exam (LECTURE ONLY)'!O28:X28) / 'Exam (LECTURE ONLY)'!AM$9), "", SUMIF('Exam (LECTURE ONLY)'!O$20:X$20, "CLO4", 'Exam (LECTURE ONLY)'!O28:X28) / 'Exam (LECTURE ONLY)'!AM$9),
IF(AND('PRINTABLE (per grading)'!H$16="EXAM", 'PRINTABLE (per grading)'!B$13="Final"), IF(ISERROR(SUMIF('Exam (LECTURE ONLY)'!Z$20:AI$20, "CLO4", 'Exam (LECTURE ONLY)'!Z28:AI28) / 'Exam (LECTURE ONLY)'!AN$9), "", SUMIF('Exam (LECTURE ONLY)'!Z$20:AI$20, "CLO4", 'Exam (LECTURE ONLY)'!Z28:AI28) / 'Exam (LECTURE ONLY)'!AN$9),
IF(AND('PRINTABLE (per grading)'!H$16="OUTPUT", 'PRINTABLE (per grading)'!B$13="Prelim"), IF(ISERROR(SUMIF(OUTPUT!C$20:M$20, "CLO4", OUTPUT!C28:M28) / OUTPUT!AL$9), "", SUMIF(OUTPUT!C$20:M$20, "CLO4", OUTPUT!C28:M28) / OUTPUT!AL$9),
IF(AND('PRINTABLE (per grading)'!H$16="OUTPUT", 'PRINTABLE (per grading)'!B$13="Midterm"), IF(ISERROR(SUMIF(OUTPUT!O$20:Y$20, "CLO4", OUTPUT!O28:Y28) / OUTPUT!AM$9), "", SUMIF(OUTPUT!O$20:Y$20, "CLO4", OUTPUT!O28:Y28) / OUTPUT!AM$9),
IF(AND('PRINTABLE (per grading)'!H$16="OUTPUT", 'PRINTABLE (per grading)'!B$13="Final"), IF(ISERROR(SUMIF(OUTPUT!AA$20:AI$20, "CLO4", OUTPUT!AA28:AI28) / OUTPUT!AN$9), "", SUMIF(OUTPUT!AA$20:AI$20, "CLO4", OUTPUT!AA28:AI28) / OUTPUT!AN$9),
"")))))),"")</f>
        <v/>
      </c>
      <c r="AE26" s="286" t="str">
        <f aca="false">IF(B26&lt;&gt;"",IF(AD26="","",IF(AD26&lt;0.5,1,IF(AND(AD26&gt;=0.5,AD26&lt;P$10),2,IF(AD26&gt;=P$10,3)))),"")</f>
        <v/>
      </c>
      <c r="AF26" s="287" t="str">
        <f aca="false">IF(B26 &lt;&gt; "",IFERROR(IF(AVERAGE(AB26,AD26)&gt;=P$10,"Y","N"),""),"")</f>
        <v>Y</v>
      </c>
      <c r="AG26" s="194" t="n">
        <f aca="false">IF(B26 &lt;&gt; "", IFERROR(IF(C$16 = "PRELIM", SUMIF('Database (LECTURE-RES-PRAC)'!D$14:AG$14, "CLO5", 'Database (LECTURE-RES-PRAC)'!D23:AG23) / 'Grade computation'!F$8, IF(C$16 = "MIDTERM", SUMIF('Database (LECTURE-RES-PRAC)'!AJ$14:BM$14, "CLO5", 'Database (LECTURE-RES-PRAC)'!AJ23:BM23) / 'Grade computation'!G$8, IF(C$16 = "FINAL", SUMIF('Database (LECTURE-RES-PRAC)'!BP$14:CS$14, "CLO5", 'Database (LECTURE-RES-PRAC)'!BP23:CS23) / 'Grade computation'!H$8,""))),""),"")</f>
        <v>0.92</v>
      </c>
      <c r="AH26" s="286" t="n">
        <f aca="false">IF(B26&lt;&gt;"",IF(AG26="","",IF(AG26&lt;0.5,1,IF(AND(AG26&gt;=0.5,AG26&lt;P$10),2,IF(AG26&gt;=P$10,3)))),"")</f>
        <v>3</v>
      </c>
      <c r="AI26" s="194" t="str">
        <f aca="false">IF(B26 &lt;&gt; "",IF(AND('PRINTABLE (per grading)'!H$16="EXAM", 'PRINTABLE (per grading)'!B$13="Prelim"), IF(ISERROR(SUMIF('Exam (LECTURE ONLY)'!D$20:M$20, "CLO5", 'Exam (LECTURE ONLY)'!D28:M28) / 'Exam (LECTURE ONLY)'!AL$10), "", SUMIF('Exam (LECTURE ONLY)'!D$20:M$20, "CLO5", 'Exam (LECTURE ONLY)'!D28:M28) /'Exam (LECTURE ONLY)'!AL$10),
IF(AND('PRINTABLE (per grading)'!H$16="EXAM", 'PRINTABLE (per grading)'!B$13="Midterm"), IF(ISERROR(SUMIF('Exam (LECTURE ONLY)'!O$20:X$20, "CLO5", 'Exam (LECTURE ONLY)'!O28:X28) / 'Exam (LECTURE ONLY)'!AM$10), "", SUMIF('Exam (LECTURE ONLY)'!O$20:X$20, "CLO5", 'Exam (LECTURE ONLY)'!O28:X28) / 'Exam (LECTURE ONLY)'!AM$10),
IF(AND('PRINTABLE (per grading)'!H$16="EXAM", 'PRINTABLE (per grading)'!B$13="Final"), IF(ISERROR(SUMIF('Exam (LECTURE ONLY)'!Z$20:AI$20, "CLO5", 'Exam (LECTURE ONLY)'!Z28:AI28) / 'Exam (LECTURE ONLY)'!AN$10), "", SUMIF('Exam (LECTURE ONLY)'!Z$20:AI$20, "CLO5", 'Exam (LECTURE ONLY)'!Z28:AI28) / 'Exam (LECTURE ONLY)'!AN$10),
IF(AND('PRINTABLE (per grading)'!H$16="OUTPUT", 'PRINTABLE (per grading)'!B$13="Prelim"), IF(ISERROR(SUMIF(OUTPUT!C$20:M$20, "CLO5", OUTPUT!C28:M28) / OUTPUT!AL$10), "", SUMIF(OUTPUT!C$20:M$20, "CLO5", OUTPUT!C28:M28) / OUTPUT!AL$10),
IF(AND('PRINTABLE (per grading)'!H$16="OUTPUT", 'PRINTABLE (per grading)'!B$13="Midterm"), IF(ISERROR(SUMIF(OUTPUT!O$20:Y$20, "CLO5", OUTPUT!O28:Y28) / OUTPUT!AM$10), "", SUMIF(OUTPUT!O$20:Y$20, "CLO5", OUTPUT!O28:Y28) / OUTPUT!AM$10),
IF(AND('PRINTABLE (per grading)'!H$16="OUTPUT", 'PRINTABLE (per grading)'!B$13="Final"), IF(ISERROR(SUMIF(OUTPUT!AA$20:AI$20, "CLO5", OUTPUT!AA28:AI28) / OUTPUT!AN$10), "", SUMIF(OUTPUT!AA$20:AI$20, "CLO5", OUTPUT!AA28:AI28) / OUTPUT!AN$10),
"")))))),"")</f>
        <v/>
      </c>
      <c r="AJ26" s="286" t="str">
        <f aca="false">IF(B26&lt;&gt;"",IF(AI26="","",IF(AI26&lt;0.5,1,IF(AND(AI26&gt;=0.5,AI26&lt;P$10),2,IF(AI26&gt;=P$10,3)))),"")</f>
        <v/>
      </c>
      <c r="AK26" s="287" t="str">
        <f aca="false">IF(B26 &lt;&gt; "",IFERROR(IF(AVERAGE(AG26,AI26)&gt;=P$10,"Y","N"),""),"")</f>
        <v>Y</v>
      </c>
      <c r="AL26" s="194" t="str">
        <f aca="false">IF(B26 &lt;&gt; "", IFERROR(IF(C$16 = "PRELIM", SUMIF('Database (LECTURE-RES-PRAC)'!D$14:AG$14, "CLO6", 'Database (LECTURE-RES-PRAC)'!D23:AG23) / 'Grade computation'!F$9, IF(C$16 = "MIDTERM", SUMIF('Database (LECTURE-RES-PRAC)'!AJ$14:BM$14, "CLO6", 'Database (LECTURE-RES-PRAC)'!AJ23:BM23) / 'Grade computation'!G$9, IF(C$16 = "FINAL", SUMIF('Database (LECTURE-RES-PRAC)'!BP$14:CS$14, "CLO6", 'Database (LECTURE-RES-PRAC)'!BP23:CS23) / 'Grade computation'!H$9,""))),""),"")</f>
        <v/>
      </c>
      <c r="AM26" s="286" t="str">
        <f aca="false">IF(B26&lt;&gt;"",IF(AL26="","",IF(AL26&lt;0.5,1,IF(AND(AL26&gt;=0.5,AL26&lt;P$10),2,IF(AL26&gt;=P$10,3)))),"")</f>
        <v/>
      </c>
      <c r="AN26" s="194" t="str">
        <f aca="false">IF(B26 &lt;&gt; "",IF(AND('PRINTABLE (per grading)'!H$16="EXAM", 'PRINTABLE (per grading)'!B$13="Prelim"), IF(ISERROR(SUMIF('Exam (LECTURE ONLY)'!D$20:M$20, "CLO6", 'Exam (LECTURE ONLY)'!D28:M28) / 'Exam (LECTURE ONLY)'!AL$11), "", SUMIF('Exam (LECTURE ONLY)'!D$20:M$20, "CLO6", 'Exam (LECTURE ONLY)'!D28:M28) /'Exam (LECTURE ONLY)'!AL$11),
IF(AND('PRINTABLE (per grading)'!H$16="EXAM", 'PRINTABLE (per grading)'!B$13="Midterm"), IF(ISERROR(SUMIF('Exam (LECTURE ONLY)'!O$20:X$20, "CLO6", 'Exam (LECTURE ONLY)'!O28:X28) / 'Exam (LECTURE ONLY)'!AM$11), "", SUMIF('Exam (LECTURE ONLY)'!O$20:X$20, "CLO6", 'Exam (LECTURE ONLY)'!O28:X28) / 'Exam (LECTURE ONLY)'!AM$11),
IF(AND('PRINTABLE (per grading)'!H$16="EXAM", 'PRINTABLE (per grading)'!B$13="Final"), IF(ISERROR(SUMIF('Exam (LECTURE ONLY)'!Z$20:AI$20, "CLO6", 'Exam (LECTURE ONLY)'!Z28:AI28) / 'Exam (LECTURE ONLY)'!AN$11), "", SUMIF('Exam (LECTURE ONLY)'!Z$20:AI$20, "CLO6", 'Exam (LECTURE ONLY)'!Z28:AI28) / 'Exam (LECTURE ONLY)'!AN$11),
IF(AND('PRINTABLE (per grading)'!H$16="OUTPUT", 'PRINTABLE (per grading)'!B$13="Prelim"), IF(ISERROR(SUMIF(OUTPUT!C$20:M$20, "CLO6", OUTPUT!C28:M28) / OUTPUT!AL$11), "", SUMIF(OUTPUT!C$20:M$20, "CLO6", OUTPUT!C28:M28) / OUTPUT!AL$11),
IF(AND('PRINTABLE (per grading)'!H$16="OUTPUT", 'PRINTABLE (per grading)'!B$13="Midterm"), IF(ISERROR(SUMIF(OUTPUT!O$20:Y$20, "CLO6", OUTPUT!O28:Y28) / OUTPUT!AM$11), "", SUMIF(OUTPUT!O$20:Y$20, "CLO6", OUTPUT!O28:Y28) / OUTPUT!AM$11),
IF(AND('PRINTABLE (per grading)'!H$16="OUTPUT", 'PRINTABLE (per grading)'!B$13="Final"), IF(ISERROR(SUMIF(OUTPUT!AA$20:AI$20, "CLO6", OUTPUT!AA28:AI28) / OUTPUT!AN$11), "", SUMIF(OUTPUT!AA$20:AI$20, "CLO6", OUTPUT!AA28:AI28) / OUTPUT!AN$11),
"")))))),"")</f>
        <v/>
      </c>
      <c r="AO26" s="286" t="str">
        <f aca="false">IF(B26&lt;&gt;"",IF(AN26="","",IF(AN26&lt;0.5,1,IF(AND(AN26&gt;=0.5,AN26&lt;P$10),2,IF(AN26&gt;=P$10,3)))),"")</f>
        <v/>
      </c>
      <c r="AP26" s="287" t="str">
        <f aca="false">IF(B26 &lt;&gt; "",IFERROR(IF(AVERAGE(AL26,AN26)&gt;=P$10,"Y","N"),""),"")</f>
        <v/>
      </c>
      <c r="AQ26" s="194" t="str">
        <f aca="false">IF(B26 &lt;&gt; "", IFERROR(IF(C$16 = "PRELIM", SUMIF('Database (LECTURE-RES-PRAC)'!D$14:AG$14, "CLO7", 'Database (LECTURE-RES-PRAC)'!D23:AG23) / 'Grade computation'!F$10, IF(C$16 = "MIDTERM", SUMIF('Database (LECTURE-RES-PRAC)'!AJ$14:BM$14, "CLO7", 'Database (LECTURE-RES-PRAC)'!AJ23:BM23) / 'Grade computation'!G$10, IF(C$16 = "FINAL", SUMIF('Database (LECTURE-RES-PRAC)'!BP$14:CS$14, "CLO7", 'Database (LECTURE-RES-PRAC)'!BP23:CS23) / 'Grade computation'!H$10,""))),""),"")</f>
        <v/>
      </c>
      <c r="AR26" s="286" t="str">
        <f aca="false">IF(B26&lt;&gt;"",IF(AQ26="","",IF(AQ26&lt;0.5,1,IF(AND(AQ26&gt;=0.5,AQ26&lt;P$10),2,IF(AQ26&gt;=P$10,3)))),"")</f>
        <v/>
      </c>
      <c r="AS26" s="194" t="str">
        <f aca="false">IF(B26 &lt;&gt; "",IF(AND('PRINTABLE (per grading)'!H$16="EXAM", 'PRINTABLE (per grading)'!B$13="Prelim"), IF(ISERROR(SUMIF('Exam (LECTURE ONLY)'!D$20:M$20, "CLO7", 'Exam (LECTURE ONLY)'!D28:M28) / 'Exam (LECTURE ONLY)'!AL$12), "", SUMIF('Exam (LECTURE ONLY)'!D$20:M$20, "CLO7", 'Exam (LECTURE ONLY)'!D28:M28) /'Exam (LECTURE ONLY)'!AL$12),
IF(AND('PRINTABLE (per grading)'!H$16="EXAM", 'PRINTABLE (per grading)'!B$13="Midterm"), IF(ISERROR(SUMIF('Exam (LECTURE ONLY)'!O$20:X$20, "CLO7", 'Exam (LECTURE ONLY)'!O28:X28) / 'Exam (LECTURE ONLY)'!AM$12), "", SUMIF('Exam (LECTURE ONLY)'!O$20:X$20, "CLO7", 'Exam (LECTURE ONLY)'!O28:X28) / 'Exam (LECTURE ONLY)'!AM$12),
IF(AND('PRINTABLE (per grading)'!H$16="EXAM", 'PRINTABLE (per grading)'!B$13="Final"), IF(ISERROR(SUMIF('Exam (LECTURE ONLY)'!Z$20:AI$20, "CLO7", 'Exam (LECTURE ONLY)'!Z28:AI28) / 'Exam (LECTURE ONLY)'!AN$12), "", SUMIF('Exam (LECTURE ONLY)'!Z$20:AI$20, "CLO7", 'Exam (LECTURE ONLY)'!Z28:AI28) / 'Exam (LECTURE ONLY)'!AN$12),
IF(AND('PRINTABLE (per grading)'!H$16="OUTPUT", 'PRINTABLE (per grading)'!B$13="Prelim"), IF(ISERROR(SUMIF(OUTPUT!C$20:M$20, "CLO7", OUTPUT!C28:M28) / OUTPUT!AL$12), "", SUMIF(OUTPUT!C$20:M$20, "CLO7", OUTPUT!C28:M28) / OUTPUT!AL$12),
IF(AND('PRINTABLE (per grading)'!H$16="OUTPUT", 'PRINTABLE (per grading)'!B$13="Midterm"), IF(ISERROR(SUMIF(OUTPUT!O$20:Y$20, "CLO7", OUTPUT!O28:Y28) / OUTPUT!AM$12), "", SUMIF(OUTPUT!O$20:Y$20, "CLO7", OUTPUT!O28:Y28) / OUTPUT!AM$12),
IF(AND('PRINTABLE (per grading)'!H$16="OUTPUT", 'PRINTABLE (per grading)'!B$13="Final"), IF(ISERROR(SUMIF(OUTPUT!AA$20:AI$20, "CLO7", OUTPUT!AA28:AI28) / OUTPUT!AN$12), "", SUMIF(OUTPUT!AA$20:AI$20, "CLO7", OUTPUT!AA28:AI28) / OUTPUT!AN$12),
"")))))),"")</f>
        <v/>
      </c>
      <c r="AT26" s="286" t="str">
        <f aca="false">IF(B26&lt;&gt;"",IF(AS26="","",IF(AS26&lt;0.5,1,IF(AND(AS26&gt;=0.5,AS26&lt;P$10),2,IF(AS26&gt;=P$10,3)))),"")</f>
        <v/>
      </c>
      <c r="AU26" s="287" t="str">
        <f aca="false">IF(B26 &lt;&gt; "",IFERROR(IF(AVERAGE(AQ26,AS26)&gt;=P$10,"Y","N"),""),"")</f>
        <v/>
      </c>
      <c r="AV26" s="194" t="str">
        <f aca="false">IF(B26 &lt;&gt; "", IFERROR(IF(C$16 = "PRELIM", SUMIF('Database (LECTURE-RES-PRAC)'!D$14:AG$14, "CLO8", 'Database (LECTURE-RES-PRAC)'!D23:AG23) / 'Grade computation'!F$11, IF(C$16 = "MIDTERM", SUMIF('Database (LECTURE-RES-PRAC)'!AJ$14:BM$14, "CLO8", 'Database (LECTURE-RES-PRAC)'!AJ23:BM23) / 'Grade computation'!G$11, IF(C$16 = "FINAL", SUMIF('Database (LECTURE-RES-PRAC)'!BP$14:CS$14, "CLO8", 'Database (LECTURE-RES-PRAC)'!BP23:CS23) / 'Grade computation'!H$11,""))),""),"")</f>
        <v/>
      </c>
      <c r="AW26" s="286" t="str">
        <f aca="false">IF(B26&lt;&gt;"",IF(AV26="","",IF(AV26&lt;0.5,1,IF(AND(AV26&gt;=0.5,AV26&lt;P$10),2,IF(AV26&gt;=P$10,3)))),"")</f>
        <v/>
      </c>
      <c r="AX26" s="194" t="str">
        <f aca="false">IF(B26 &lt;&gt; "",IF(AND('PRINTABLE (per grading)'!H$16="EXAM", 'PRINTABLE (per grading)'!B$13="Prelim"), IF(ISERROR(SUMIF('Exam (LECTURE ONLY)'!D$20:M$20, "CLO8", 'Exam (LECTURE ONLY)'!D28:M28) / 'Exam (LECTURE ONLY)'!AL$13), "", SUMIF('Exam (LECTURE ONLY)'!D$20:M$20, "CLO8", 'Exam (LECTURE ONLY)'!D28:M28) /'Exam (LECTURE ONLY)'!AL$13),
IF(AND('PRINTABLE (per grading)'!H$16="EXAM", 'PRINTABLE (per grading)'!B$13="Midterm"), IF(ISERROR(SUMIF('Exam (LECTURE ONLY)'!O$20:X$20, "CLO8", 'Exam (LECTURE ONLY)'!O28:X28) / 'Exam (LECTURE ONLY)'!AM$13), "", SUMIF('Exam (LECTURE ONLY)'!O$20:X$20, "CLO8", 'Exam (LECTURE ONLY)'!O28:X28) / 'Exam (LECTURE ONLY)'!AM$13),
IF(AND('PRINTABLE (per grading)'!H$16="EXAM", 'PRINTABLE (per grading)'!B$13="Final"), IF(ISERROR(SUMIF('Exam (LECTURE ONLY)'!Z$20:AI$20, "CLO8", 'Exam (LECTURE ONLY)'!Z28:AI28) / 'Exam (LECTURE ONLY)'!AN$13), "", SUMIF('Exam (LECTURE ONLY)'!Z$20:AI$20, "CLO8", 'Exam (LECTURE ONLY)'!Z28:AI28) / 'Exam (LECTURE ONLY)'!AN$13),
IF(AND('PRINTABLE (per grading)'!H$16="OUTPUT", 'PRINTABLE (per grading)'!B$13="Prelim"), IF(ISERROR(SUMIF(OUTPUT!C$20:M$20, "CLO8", OUTPUT!C28:M28) / OUTPUT!AL$13), "", SUMIF(OUTPUT!C$20:M$20, "CLO8", OUTPUT!C28:M28) / OUTPUT!AL$13),
IF(AND('PRINTABLE (per grading)'!H$16="OUTPUT", 'PRINTABLE (per grading)'!B$13="Midterm"), IF(ISERROR(SUMIF(OUTPUT!O$20:Y$20, "CLO8", OUTPUT!O28:Y28) / OUTPUT!AM$13), "", SUMIF(OUTPUT!O$20:Y$20, "CLO8", OUTPUT!O28:Y28) / OUTPUT!AM$13),
IF(AND('PRINTABLE (per grading)'!H$16="OUTPUT", 'PRINTABLE (per grading)'!B$13="Final"), IF(ISERROR(SUMIF(OUTPUT!AA$20:AI$20, "CLO8", OUTPUT!AA28:AI28) / OUTPUT!AN$13), "", SUMIF(OUTPUT!AA$20:AI$20, "CLO8", OUTPUT!AA28:AI28) / OUTPUT!AN$13),
"")))))),"")</f>
        <v/>
      </c>
      <c r="AY26" s="286" t="str">
        <f aca="false">IF(B26&lt;&gt;"",IF(AX26="","",IF(AX26&lt;0.5,1,IF(AND(AX26&gt;=0.5,AX26&lt;P$10),2,IF(AX26&gt;=P$10,3)))),"")</f>
        <v/>
      </c>
      <c r="AZ26" s="287" t="str">
        <f aca="false">IF(B26 &lt;&gt; "",IFERROR(IF(AVERAGE(AV26,AX26)&gt;=P$10,"Y","N"),""),"")</f>
        <v/>
      </c>
      <c r="BA26" s="194" t="str">
        <f aca="false">IF(B26 &lt;&gt; "", IFERROR(IF(C$16 = "PRELIM", SUMIF('Database (LECTURE-RES-PRAC)'!D$14:AG$14, "CLO9", 'Database (LECTURE-RES-PRAC)'!D23:AG23) / 'Grade computation'!F$12, IF(C$16 = "MIDTERM", SUMIF('Database (LECTURE-RES-PRAC)'!AJ$14:BM$14, "CLO9", 'Database (LECTURE-RES-PRAC)'!AJ23:BM23) / 'Grade computation'!G$12, IF(C$16 = "FINAL", SUMIF('Database (LECTURE-RES-PRAC)'!BP$14:CS$14, "CLO9", 'Database (LECTURE-RES-PRAC)'!BP23:CS23) / 'Grade computation'!H$12,""))),""),"")</f>
        <v/>
      </c>
      <c r="BB26" s="286" t="str">
        <f aca="false">IF(B26&lt;&gt;"",IF(BA26="","",IF(BA26&lt;0.5,1,IF(AND(BA26&gt;=0.5,BA26&lt;P$10),2,IF(BA26&gt;=P$10,3)))),"")</f>
        <v/>
      </c>
      <c r="BC26" s="194" t="str">
        <f aca="false">IF(B26 &lt;&gt; "",IF(AND('PRINTABLE (per grading)'!H$16="EXAM", 'PRINTABLE (per grading)'!B$13="Prelim"), IF(ISERROR(SUMIF('Exam (LECTURE ONLY)'!D$20:M$20, "CLO9", 'Exam (LECTURE ONLY)'!D28:M28) / 'Exam (LECTURE ONLY)'!AL$14), "", SUMIF('Exam (LECTURE ONLY)'!D$20:M$20, "CLO9", 'Exam (LECTURE ONLY)'!D28:M28) /'Exam (LECTURE ONLY)'!AL$14),
IF(AND('PRINTABLE (per grading)'!H$16="EXAM", 'PRINTABLE (per grading)'!B$13="Midterm"), IF(ISERROR(SUMIF('Exam (LECTURE ONLY)'!O$20:X$20, "CLO9", 'Exam (LECTURE ONLY)'!O28:X28) / 'Exam (LECTURE ONLY)'!AM$14), "", SUMIF('Exam (LECTURE ONLY)'!O$20:X$20, "CLO9", 'Exam (LECTURE ONLY)'!O28:X28) / 'Exam (LECTURE ONLY)'!AM$14),
IF(AND('PRINTABLE (per grading)'!H$16="EXAM", 'PRINTABLE (per grading)'!B$13="Final"), IF(ISERROR(SUMIF('Exam (LECTURE ONLY)'!Z$20:AI$20, "CLO9", 'Exam (LECTURE ONLY)'!Z28:AI28) / 'Exam (LECTURE ONLY)'!AN$14), "", SUMIF('Exam (LECTURE ONLY)'!Z$20:AI$20, "CLO9", 'Exam (LECTURE ONLY)'!Z28:AI28) / 'Exam (LECTURE ONLY)'!AN$14),
IF(AND('PRINTABLE (per grading)'!H$16="OUTPUT", 'PRINTABLE (per grading)'!B$13="Prelim"), IF(ISERROR(SUMIF(OUTPUT!C$20:M$20, "CLO9", OUTPUT!C28:M28) / OUTPUT!AL$14), "", SUMIF(OUTPUT!C$20:M$20, "CLO9", OUTPUT!C28:M28) / OUTPUT!AL$14),
IF(AND('PRINTABLE (per grading)'!H$16="OUTPUT", 'PRINTABLE (per grading)'!B$13="Midterm"), IF(ISERROR(SUMIF(OUTPUT!O$20:Y$20, "CLO9", OUTPUT!O28:Y28) / OUTPUT!AM$14), "", SUMIF(OUTPUT!O$20:Y$20, "CLO9", OUTPUT!O28:Y28) / OUTPUT!AM$14),
IF(AND('PRINTABLE (per grading)'!H$16="OUTPUT", 'PRINTABLE (per grading)'!B$13="Final"), IF(ISERROR(SUMIF(OUTPUT!AA$20:AI$20, "CLO9", OUTPUT!AA28:AI28) / OUTPUT!AN$14), "", SUMIF(OUTPUT!AA$20:AI$20, "CLO9", OUTPUT!AA28:AI28) / OUTPUT!AN$14),
"")))))),"")</f>
        <v/>
      </c>
      <c r="BD26" s="286" t="str">
        <f aca="false">IF(B26&lt;&gt;"",IF(BC26="","",IF(BC26&lt;0.5,1,IF(AND(BC26&gt;=0.5,BC26&lt;P$10),2,IF(BC26&gt;=P$10,3)))),"")</f>
        <v/>
      </c>
      <c r="BE26" s="287" t="str">
        <f aca="false">IF(B26 &lt;&gt; "",IFERROR(IF(AVERAGE(BA26,BC26)&gt;=P$10,"Y","N"),""),"")</f>
        <v/>
      </c>
      <c r="BF26" s="194" t="str">
        <f aca="false">IF(B26 &lt;&gt; "", IFERROR(IF(C$16 = "PRELIM", SUMIF('Database (LECTURE-RES-PRAC)'!D$14:AG$14, "CLO10", 'Database (LECTURE-RES-PRAC)'!D23:AG23) / 'Grade computation'!F$13, IF(C$16 = "MIDTERM", SUMIF('Database (LECTURE-RES-PRAC)'!AJ$14:BM$14, "CLO10", 'Database (LECTURE-RES-PRAC)'!AJ23:BM23) / 'Grade computation'!G$13, IF(C$16 = "FINAL", SUMIF('Database (LECTURE-RES-PRAC)'!BP$14:CS$14, "CLO10", 'Database (LECTURE-RES-PRAC)'!BP23:CS23) / 'Grade computation'!H$13,""))),""),"")</f>
        <v/>
      </c>
      <c r="BG26" s="286" t="str">
        <f aca="false">IF(B26&lt;&gt;"",IF(BF26="","",IF(BF26&lt;0.5,1,IF(AND(BF26&gt;=0.5,BF26&lt;P$10),2,IF(BF26&gt;=P$10,3)))),"")</f>
        <v/>
      </c>
      <c r="BH26" s="194" t="str">
        <f aca="false">IF(B26 &lt;&gt; "",IF(AND('PRINTABLE (per grading)'!H$16="EXAM", 'PRINTABLE (per grading)'!B$13="Prelim"), IF(ISERROR(SUMIF('Exam (LECTURE ONLY)'!D$20:M$20, "CLO10", 'Exam (LECTURE ONLY)'!D28:M28) / 'Exam (LECTURE ONLY)'!AL$15), "", SUMIF('Exam (LECTURE ONLY)'!D$20:M$20, "CLO10", 'Exam (LECTURE ONLY)'!D28:M28) /'Exam (LECTURE ONLY)'!AL$15),
IF(AND('PRINTABLE (per grading)'!H$16="EXAM", 'PRINTABLE (per grading)'!B$13="Midterm"), IF(ISERROR(SUMIF('Exam (LECTURE ONLY)'!O$20:X$20, "CLO10", 'Exam (LECTURE ONLY)'!O28:X28) / 'Exam (LECTURE ONLY)'!AM$15), "", SUMIF('Exam (LECTURE ONLY)'!O$20:X$20, "CLO10", 'Exam (LECTURE ONLY)'!O28:X28) / 'Exam (LECTURE ONLY)'!AM$15),
IF(AND('PRINTABLE (per grading)'!H$16="EXAM", 'PRINTABLE (per grading)'!B$13="Final"), IF(ISERROR(SUMIF('Exam (LECTURE ONLY)'!Z$20:AI$20, "CLO10", 'Exam (LECTURE ONLY)'!Z28:AI28) / 'Exam (LECTURE ONLY)'!AN$15), "", SUMIF('Exam (LECTURE ONLY)'!Z$20:AI$20, "CLO10", 'Exam (LECTURE ONLY)'!Z28:AI28) / 'Exam (LECTURE ONLY)'!AN$15),
IF(AND('PRINTABLE (per grading)'!H$16="OUTPUT", 'PRINTABLE (per grading)'!B$13="Prelim"), IF(ISERROR(SUMIF(OUTPUT!C$20:M$20, "CLO10", OUTPUT!C28:M28) / OUTPUT!AL$15), "", SUMIF(OUTPUT!C$20:M$20, "CLO10", OUTPUT!C28:M28) / OUTPUT!AL$15),
IF(AND('PRINTABLE (per grading)'!H$16="OUTPUT", 'PRINTABLE (per grading)'!B$13="Midterm"), IF(ISERROR(SUMIF(OUTPUT!O$20:Y$20, "CLO10", OUTPUT!O28:Y28) / OUTPUT!AM$15), "", SUMIF(OUTPUT!O$20:Y$20, "CLO10", OUTPUT!O28:Y28) / OUTPUT!AM$15),
IF(AND('PRINTABLE (per grading)'!H$16="OUTPUT", 'PRINTABLE (per grading)'!B$13="Final"), IF(ISERROR(SUMIF(OUTPUT!AA$20:AI$20, "CLO10", OUTPUT!AA28:AI28) / OUTPUT!AN$15), "", SUMIF(OUTPUT!AA$20:AI$20, "CLO10", OUTPUT!AA28:AI28) / OUTPUT!AN$15),
"")))))),"")</f>
        <v/>
      </c>
      <c r="BI26" s="286" t="str">
        <f aca="false">IF(B26&lt;&gt;"",IF(BH26="","",IF(BH26&lt;0.5,1,IF(AND(BH26&gt;=0.5,BH26&lt;P$10),2,IF(BH26&gt;=P$10,3)))),"")</f>
        <v/>
      </c>
      <c r="BJ26" s="287" t="str">
        <f aca="false">IF(B26 &lt;&gt; "",IFERROR(IF(AVERAGE(BF26,BH26)&gt;=P$10,"Y","N"),""),"")</f>
        <v/>
      </c>
      <c r="BK26" s="8"/>
    </row>
    <row r="27" customFormat="false" ht="19.5" hidden="false" customHeight="true" outlineLevel="0" collapsed="false">
      <c r="A27" s="183" t="str">
        <f aca="false">IF(ISBLANK('Database (LECTURE-RES-PRAC)'!A24),"",'Database (LECTURE-RES-PRAC)'!A24)</f>
        <v/>
      </c>
      <c r="B27" s="184" t="str">
        <f aca="false">IF(ISBLANK('Database (LECTURE-RES-PRAC)'!B24),"",'Database (LECTURE-RES-PRAC)'!B24)</f>
        <v>sy, victor</v>
      </c>
      <c r="C27" s="230" t="n">
        <f aca="false">IF(B27&lt;&gt;"",IF(C$16="PRELIM",'Grade computation'!C27, IF(C$16="MIDTERM",'Grade computation'!K27, IF(C$16="FINAL",'Grade computation'!S27,""))),"")</f>
        <v>68</v>
      </c>
      <c r="D27" s="231" t="n">
        <f aca="false">IF(B27&lt;&gt;"",IFERROR(IF(B$11="80-20", (((C27/C$19)*X$6)+X$7)*D$18, IF(B$11="60-40", (((C27/C$19)*Y$6)+Y$7)*D$18, 0)),0),"")</f>
        <v>36.4</v>
      </c>
      <c r="E27" s="230" t="n">
        <f aca="false">IF(B27&lt;&gt;"", IF(C$16="PRELIM",'Grade computation'!E27, IF(C$16="MIDTERM",'Grade computation'!M27, IF(C$16="FINAL",'Grade computation'!U27,""))),"")</f>
        <v>71</v>
      </c>
      <c r="F27" s="232" t="n">
        <f aca="false">IF(B27&lt;&gt;"",IFERROR(IF(B$11="80-20", (((E27/E$19)*X$6)+X$7)*F$18, IF(B$11="60-40", (((E27/E$19)*Y$6)+Y$7)*F$18, 0)),0),"")</f>
        <v>13.68</v>
      </c>
      <c r="G27" s="233" t="n">
        <f aca="false">IF(B27&lt;&gt;"",IFERROR((D27+F27),0),"")</f>
        <v>50.08</v>
      </c>
      <c r="H27" s="234" t="n">
        <f aca="false">IF(B27&lt;&gt;"",IF(C$16="PRELIM", 'Grade computation'!H27, IF(C$16="MIDTERM", 'Grade computation'!P27, IF(C$16="FINAL",'Grade computation'!X27, ""))),"")</f>
        <v>92</v>
      </c>
      <c r="I27" s="233" t="n">
        <f aca="false">IF(B27&lt;&gt;"",IFERROR(IF(B$11="80-20", (((H27/H$19)*X$6)+X$7)*I$19, IF(B$11="60-40", (((H27/H$19)*Y$6)+Y$7)*I$19, 0)),0),"")</f>
        <v>38.08</v>
      </c>
      <c r="J27" s="237" t="n">
        <f aca="false">IFERROR((G27+I27),"")</f>
        <v>88.16</v>
      </c>
      <c r="K27" s="183" t="str">
        <f aca="false">IFERROR(IF(J27="","",IF(J27&gt;=75,"PASSED","FAILED")),"")</f>
        <v>PASSED</v>
      </c>
      <c r="L27" s="183"/>
      <c r="M27" s="194" t="str">
        <f aca="false">IF(B27 &lt;&gt; "", IFERROR(IF(C$16 = "PRELIM", SUMIF('Database (LECTURE-RES-PRAC)'!D$14:AG$14, "CLO1", 'Database (LECTURE-RES-PRAC)'!D24:AG24) / 'Grade computation'!F$4, IF(C$16 = "MIDTERM", SUMIF('Database (LECTURE-RES-PRAC)'!AJ$14:BM$14, "CLO1", 'Database (LECTURE-RES-PRAC)'!AJ24:BM24) / 'Grade computation'!G$4, IF(C$16 = "FINAL", SUMIF('Database (LECTURE-RES-PRAC)'!BP$14:CS$14, "CLO1", 'Database (LECTURE-RES-PRAC)'!BP24:CS24) / 'Grade computation'!H$4,""))),""),"")</f>
        <v/>
      </c>
      <c r="N27" s="286" t="str">
        <f aca="false">IF(B27&lt;&gt;"",IF(M27="","",IF(M27&lt;0.5,1,IF(AND(M27&gt;=0.5,M27&lt;P$10),2,IF(M27&gt;=P$10,3)))),"")</f>
        <v/>
      </c>
      <c r="O27" s="194" t="n">
        <f aca="false">IF(B27 &lt;&gt; "",IF(AND('PRINTABLE (per grading)'!H$16="EXAM", 'PRINTABLE (per grading)'!B$13="Prelim"), IF(ISERROR(SUMIF('Exam (LECTURE ONLY)'!D$20:M$20, "CLO1", 'Exam (LECTURE ONLY)'!D29:M29) / 'Exam (LECTURE ONLY)'!AL$6), "", SUMIF('Exam (LECTURE ONLY)'!D$20:M$20, "CLO1", 'Exam (LECTURE ONLY)'!D29:M29) /'Exam (LECTURE ONLY)'!AL$6),
IF(AND('PRINTABLE (per grading)'!H$16="EXAM", 'PRINTABLE (per grading)'!B$13="Midterm"), IF(ISERROR(SUMIF('Exam (LECTURE ONLY)'!O$20:X$20, "CLO1", 'Exam (LECTURE ONLY)'!O29:X29) / 'Exam (LECTURE ONLY)'!AM$6), "", SUMIF('Exam (LECTURE ONLY)'!O$20:X$20, "CLO1", 'Exam (LECTURE ONLY)'!O29:X29) / 'Exam (LECTURE ONLY)'!AM$6),
IF(AND('PRINTABLE (per grading)'!H$16="EXAM", 'PRINTABLE (per grading)'!B$13="Final"), IF(ISERROR(SUMIF('Exam (LECTURE ONLY)'!Z$20:AI$20, "CLO1", 'Exam (LECTURE ONLY)'!Z29:AI29) / 'Exam (LECTURE ONLY)'!AN$6), "", SUMIF('Exam (LECTURE ONLY)'!Z$20:AI$20, "CLO1", 'Exam (LECTURE ONLY)'!Z29:AI29) / 'Exam (LECTURE ONLY)'!AN$6),
IF(AND('PRINTABLE (per grading)'!H$16="OUTPUT", 'PRINTABLE (per grading)'!B$13="Prelim"), IF(ISERROR(SUMIF(OUTPUT!C$20:M$20, "CLO1", OUTPUT!C29:M29) / OUTPUT!AL$6), "", SUMIF(OUTPUT!C$20:M$20, "CLO1", OUTPUT!C29:M29) / OUTPUT!AL$6),
IF(AND('PRINTABLE (per grading)'!H$16="OUTPUT", 'PRINTABLE (per grading)'!B$13="Midterm"), IF(ISERROR(SUMIF(OUTPUT!O$20:Y$20, "CLO1", OUTPUT!O29:Y29) / OUTPUT!AM$6), "", SUMIF(OUTPUT!O$20:Y$20, "CLO1", OUTPUT!O29:Y29) / OUTPUT!AM$6),
IF(AND('PRINTABLE (per grading)'!H$16="OUTPUT", 'PRINTABLE (per grading)'!B$13="Final"), IF(ISERROR(SUMIF(OUTPUT!AA$20:AI$20, "CLO1", OUTPUT!AA29:AI29) / OUTPUT!AN$6), "", SUMIF(OUTPUT!AA$20:AI$20, "CLO1", OUTPUT!AA29:AI29) / OUTPUT!AN$6),
"")))))),"")</f>
        <v>0.96</v>
      </c>
      <c r="P27" s="286" t="n">
        <f aca="false">IF(B27&lt;&gt;"",IF(O27="","",IF(O27&lt;0.5,1,IF(AND(O27&gt;=0.5,O27&lt;P$10),2,IF(O27&gt;=P$10,3)))),"")</f>
        <v>3</v>
      </c>
      <c r="Q27" s="287" t="str">
        <f aca="false">IF(B27 &lt;&gt; "",IFERROR(IF(AVERAGE(M27,O27)&gt;=P$10,"Y","N"),""),"")</f>
        <v>Y</v>
      </c>
      <c r="R27" s="194" t="str">
        <f aca="false">IF(B27 &lt;&gt; "", IFERROR(IF(C$16 = "PRELIM", SUMIF('Database (LECTURE-RES-PRAC)'!D$14:AG$14, "CLO2", 'Database (LECTURE-RES-PRAC)'!D24:AG24) / 'Grade computation'!F$5, IF(C$16 = "MIDTERM", SUMIF('Database (LECTURE-RES-PRAC)'!AJ$14:BM$14, "CLO2", 'Database (LECTURE-RES-PRAC)'!AJ24:BM24) / 'Grade computation'!G$5, IF(C$16 = "FINAL", SUMIF('Database (LECTURE-RES-PRAC)'!BP$14:CS$14, "CLO2", 'Database (LECTURE-RES-PRAC)'!BP24:CS24) / 'Grade computation'!H$5,""))),""),"")</f>
        <v/>
      </c>
      <c r="S27" s="286" t="str">
        <f aca="false">IF(B27&lt;&gt;"",IF(R27="","",IF(R27&lt;0.5,1,IF(AND(R27&gt;=0.5,R27&lt;P$10),2,IF(R27&gt;=P$10,3)))),"")</f>
        <v/>
      </c>
      <c r="T27" s="194" t="n">
        <f aca="false">IF(B27 &lt;&gt; "",IF(AND('PRINTABLE (per grading)'!H$16="EXAM", 'PRINTABLE (per grading)'!B$13="Prelim"), IF(ISERROR(SUMIF('Exam (LECTURE ONLY)'!D$20:M$20, "CLO2", 'Exam (LECTURE ONLY)'!D29:M29) / 'Exam (LECTURE ONLY)'!AL$7), "", SUMIF('Exam (LECTURE ONLY)'!D$20:M$20, "CLO2", 'Exam (LECTURE ONLY)'!D29:M29) /'Exam (LECTURE ONLY)'!AL$7),
IF(AND('PRINTABLE (per grading)'!H$16="EXAM", 'PRINTABLE (per grading)'!B$13="Midterm"), IF(ISERROR(SUMIF('Exam (LECTURE ONLY)'!O$20:X$20, "CLO2", 'Exam (LECTURE ONLY)'!O29:X29) / 'Exam (LECTURE ONLY)'!AM$7), "", SUMIF('Exam (LECTURE ONLY)'!O$20:X$20, "CLO2", 'Exam (LECTURE ONLY)'!O29:X29) / 'Exam (LECTURE ONLY)'!AM$7),
IF(AND('PRINTABLE (per grading)'!H$16="EXAM", 'PRINTABLE (per grading)'!B$13="Final"), IF(ISERROR(SUMIF('Exam (LECTURE ONLY)'!Z$20:AI$20, "CLO2", 'Exam (LECTURE ONLY)'!Z29:AI29) / 'Exam (LECTURE ONLY)'!AN$7), "", SUMIF('Exam (LECTURE ONLY)'!Z$20:AI$20, "CLO2", 'Exam (LECTURE ONLY)'!Z29:AI29) / 'Exam (LECTURE ONLY)'!AN$7),
IF(AND('PRINTABLE (per grading)'!H$16="OUTPUT", 'PRINTABLE (per grading)'!B$13="Prelim"), IF(ISERROR(SUMIF(OUTPUT!C$20:M$20, "CLO2", OUTPUT!C29:M29) / OUTPUT!AL$7), "", SUMIF(OUTPUT!C$20:M$20, "CLO2", OUTPUT!C29:M29) / OUTPUT!AL$7),
IF(AND('PRINTABLE (per grading)'!H$16="OUTPUT", 'PRINTABLE (per grading)'!B$13="Midterm"), IF(ISERROR(SUMIF(OUTPUT!O$20:Y$20, "CLO2", OUTPUT!O29:Y29) / OUTPUT!AM$7), "", SUMIF(OUTPUT!O$20:Y$20, "CLO2", OUTPUT!O29:Y29) / OUTPUT!AM$7),
IF(AND('PRINTABLE (per grading)'!H$16="OUTPUT", 'PRINTABLE (per grading)'!B$13="Final"), IF(ISERROR(SUMIF(OUTPUT!AA$20:AI$20, "CLO2", OUTPUT!AA29:AI29) / OUTPUT!AN$7), "", SUMIF(OUTPUT!AA$20:AI$20, "CLO2", OUTPUT!AA29:AI29) / OUTPUT!AN$7),
"")))))),"")</f>
        <v>0.914285714285714</v>
      </c>
      <c r="U27" s="286" t="n">
        <f aca="false">IF(B27&lt;&gt;"",IF(T27="","",IF(T27&lt;0.5,1,IF(AND(T27&gt;=0.5,T27&lt;P$10),2,IF(T27&gt;=P$10,3)))),"")</f>
        <v>3</v>
      </c>
      <c r="V27" s="287" t="str">
        <f aca="false">IF(B27 &lt;&gt; "",IFERROR(IF(AVERAGE(R27,T27)&gt;=P$10,"Y","N"),""),"")</f>
        <v>Y</v>
      </c>
      <c r="W27" s="194" t="n">
        <f aca="false">IF(B27 &lt;&gt; "", IFERROR(IF(C$16 = "PRELIM", SUMIF('Database (LECTURE-RES-PRAC)'!D$14:AG$14, "CLO3", 'Database (LECTURE-RES-PRAC)'!D24:AG24) / 'Grade computation'!F$6, IF(C$16 = "MIDTERM", SUMIF('Database (LECTURE-RES-PRAC)'!AJ$14:BM$14, "CLO3", 'Database (LECTURE-RES-PRAC)'!AJ24:BM24) / 'Grade computation'!G$6, IF(C$16 = "FINAL", SUMIF('Database (LECTURE-RES-PRAC)'!BP$14:CS$14, "CLO3", 'Database (LECTURE-RES-PRAC)'!BP24:CS24) / 'Grade computation'!H$6,""))),""),"")</f>
        <v>0.896774193548387</v>
      </c>
      <c r="X27" s="286" t="n">
        <f aca="false">IF(B27&lt;&gt;"",IF(W27="","",IF(W27&lt;0.5,1,IF(AND(W27&gt;=0.5,W27&lt;P$10),2,IF(W27&gt;=P$10,3)))),"")</f>
        <v>3</v>
      </c>
      <c r="Y27" s="194" t="n">
        <f aca="false">IF(B27 &lt;&gt; "",IF(AND('PRINTABLE (per grading)'!H$16="EXAM", 'PRINTABLE (per grading)'!B$13="Prelim"), IF(ISERROR(SUMIF('Exam (LECTURE ONLY)'!D$20:M$20, "CLO3", 'Exam (LECTURE ONLY)'!D29:M29) / 'Exam (LECTURE ONLY)'!AL$8), "", SUMIF('Exam (LECTURE ONLY)'!D$20:M$20, "CLO3", 'Exam (LECTURE ONLY)'!D29:M29) /'Exam (LECTURE ONLY)'!AL$8),
IF(AND('PRINTABLE (per grading)'!H$16="EXAM", 'PRINTABLE (per grading)'!B$13="Midterm"), IF(ISERROR(SUMIF('Exam (LECTURE ONLY)'!O$20:X$20, "CLO3", 'Exam (LECTURE ONLY)'!O29:X29) / 'Exam (LECTURE ONLY)'!AM$8), "", SUMIF('Exam (LECTURE ONLY)'!O$20:X$20, "CLO3", 'Exam (LECTURE ONLY)'!O29:X29) / 'Exam (LECTURE ONLY)'!AM$8),
IF(AND('PRINTABLE (per grading)'!H$16="EXAM", 'PRINTABLE (per grading)'!B$13="Final"), IF(ISERROR(SUMIF('Exam (LECTURE ONLY)'!Z$20:AI$20, "CLO3", 'Exam (LECTURE ONLY)'!Z29:AI29) / 'Exam (LECTURE ONLY)'!AN$8), "", SUMIF('Exam (LECTURE ONLY)'!Z$20:AI$20, "CLO3", 'Exam (LECTURE ONLY)'!Z29:AI29) / 'Exam (LECTURE ONLY)'!AN$8),
IF(AND('PRINTABLE (per grading)'!H$16="OUTPUT", 'PRINTABLE (per grading)'!B$13="Prelim"), IF(ISERROR(SUMIF(OUTPUT!C$20:M$20, "CLO3", OUTPUT!C29:M29) / OUTPUT!AL$8), "", SUMIF(OUTPUT!C$20:M$20, "CLO3", OUTPUT!C29:M29) / OUTPUT!AL$8),
IF(AND('PRINTABLE (per grading)'!H$16="OUTPUT", 'PRINTABLE (per grading)'!B$13="Midterm"), IF(ISERROR(SUMIF(OUTPUT!O$20:Y$20, "CLO3", OUTPUT!O29:Y29) / OUTPUT!AM$8), "", SUMIF(OUTPUT!O$20:Y$20, "CLO3", OUTPUT!O29:Y29) / OUTPUT!AM$8),
IF(AND('PRINTABLE (per grading)'!H$16="OUTPUT", 'PRINTABLE (per grading)'!B$13="Final"), IF(ISERROR(SUMIF(OUTPUT!AA$20:AI$20, "CLO3", OUTPUT!AA29:AI29) / OUTPUT!AN$8), "", SUMIF(OUTPUT!AA$20:AI$20, "CLO3", OUTPUT!AA29:AI29) / OUTPUT!AN$8),
"" )))))),"")</f>
        <v>0.9</v>
      </c>
      <c r="Z27" s="286" t="n">
        <f aca="false">IF(B27&lt;&gt;"",IF(Y27="","",IF(Y27&lt;0.5,1,IF(AND(Y27&gt;=0.5,Y27&lt;P$10),2,IF(Y27&gt;=P$10,3)))),"")</f>
        <v>3</v>
      </c>
      <c r="AA27" s="287" t="str">
        <f aca="false">IF(B27 &lt;&gt; "",IFERROR(IF(AVERAGE(W27,Y27)&gt;=P$10,"Y","N"),""),"")</f>
        <v>Y</v>
      </c>
      <c r="AB27" s="194" t="n">
        <f aca="false">IF(B27 &lt;&gt; "", IFERROR(IF(C$16 = "PRELIM", SUMIF('Database (LECTURE-RES-PRAC)'!D$14:AG$14, "CLO4", 'Database (LECTURE-RES-PRAC)'!D24:AG24) / 'Grade computation'!F$7, IF(C$16 = "MIDTERM", SUMIF('Database (LECTURE-RES-PRAC)'!AJ$14:BM$14, "CLO4", 'Database (LECTURE-RES-PRAC)'!AJ24:BM24) / 'Grade computation'!G$7, IF(C$16 = "FINAL", SUMIF('Database (LECTURE-RES-PRAC)'!BP$14:CS$14, "CLO4", 'Database (LECTURE-RES-PRAC)'!BP24:CS24) / 'Grade computation'!H$7,""))),""),"")</f>
        <v>0</v>
      </c>
      <c r="AC27" s="286" t="n">
        <f aca="false">IF(B27&lt;&gt;"",IF(AB27="","",IF(AB27&lt;0.5,1,IF(AND(AB27&gt;=0.5,AB27&lt;P$10),2,IF(AB27&gt;=P$10,3)))),"")</f>
        <v>1</v>
      </c>
      <c r="AD27" s="194" t="str">
        <f aca="false">IF(B27 &lt;&gt; "",IF(AND('PRINTABLE (per grading)'!H$16="EXAM", 'PRINTABLE (per grading)'!B$13="Prelim"), IF(ISERROR(SUMIF('Exam (LECTURE ONLY)'!D$20:M$20, "CLO4", 'Exam (LECTURE ONLY)'!D29:M29) / 'Exam (LECTURE ONLY)'!AL$9), "", SUMIF('Exam (LECTURE ONLY)'!D$20:M$20, "CLO4", 'Exam (LECTURE ONLY)'!D29:M29) /'Exam (LECTURE ONLY)'!AL$9),
IF(AND('PRINTABLE (per grading)'!H$16="EXAM", 'PRINTABLE (per grading)'!B$13="Midterm"), IF(ISERROR(SUMIF('Exam (LECTURE ONLY)'!O$20:X$20, "CLO4", 'Exam (LECTURE ONLY)'!O29:X29) / 'Exam (LECTURE ONLY)'!AM$9), "", SUMIF('Exam (LECTURE ONLY)'!O$20:X$20, "CLO4", 'Exam (LECTURE ONLY)'!O29:X29) / 'Exam (LECTURE ONLY)'!AM$9),
IF(AND('PRINTABLE (per grading)'!H$16="EXAM", 'PRINTABLE (per grading)'!B$13="Final"), IF(ISERROR(SUMIF('Exam (LECTURE ONLY)'!Z$20:AI$20, "CLO4", 'Exam (LECTURE ONLY)'!Z29:AI29) / 'Exam (LECTURE ONLY)'!AN$9), "", SUMIF('Exam (LECTURE ONLY)'!Z$20:AI$20, "CLO4", 'Exam (LECTURE ONLY)'!Z29:AI29) / 'Exam (LECTURE ONLY)'!AN$9),
IF(AND('PRINTABLE (per grading)'!H$16="OUTPUT", 'PRINTABLE (per grading)'!B$13="Prelim"), IF(ISERROR(SUMIF(OUTPUT!C$20:M$20, "CLO4", OUTPUT!C29:M29) / OUTPUT!AL$9), "", SUMIF(OUTPUT!C$20:M$20, "CLO4", OUTPUT!C29:M29) / OUTPUT!AL$9),
IF(AND('PRINTABLE (per grading)'!H$16="OUTPUT", 'PRINTABLE (per grading)'!B$13="Midterm"), IF(ISERROR(SUMIF(OUTPUT!O$20:Y$20, "CLO4", OUTPUT!O29:Y29) / OUTPUT!AM$9), "", SUMIF(OUTPUT!O$20:Y$20, "CLO4", OUTPUT!O29:Y29) / OUTPUT!AM$9),
IF(AND('PRINTABLE (per grading)'!H$16="OUTPUT", 'PRINTABLE (per grading)'!B$13="Final"), IF(ISERROR(SUMIF(OUTPUT!AA$20:AI$20, "CLO4", OUTPUT!AA29:AI29) / OUTPUT!AN$9), "", SUMIF(OUTPUT!AA$20:AI$20, "CLO4", OUTPUT!AA29:AI29) / OUTPUT!AN$9),
"")))))),"")</f>
        <v/>
      </c>
      <c r="AE27" s="286" t="str">
        <f aca="false">IF(B27&lt;&gt;"",IF(AD27="","",IF(AD27&lt;0.5,1,IF(AND(AD27&gt;=0.5,AD27&lt;P$10),2,IF(AD27&gt;=P$10,3)))),"")</f>
        <v/>
      </c>
      <c r="AF27" s="287" t="str">
        <f aca="false">IF(B27 &lt;&gt; "",IFERROR(IF(AVERAGE(AB27,AD27)&gt;=P$10,"Y","N"),""),"")</f>
        <v>N</v>
      </c>
      <c r="AG27" s="194" t="n">
        <f aca="false">IF(B27 &lt;&gt; "", IFERROR(IF(C$16 = "PRELIM", SUMIF('Database (LECTURE-RES-PRAC)'!D$14:AG$14, "CLO5", 'Database (LECTURE-RES-PRAC)'!D24:AG24) / 'Grade computation'!F$8, IF(C$16 = "MIDTERM", SUMIF('Database (LECTURE-RES-PRAC)'!AJ$14:BM$14, "CLO5", 'Database (LECTURE-RES-PRAC)'!AJ24:BM24) / 'Grade computation'!G$8, IF(C$16 = "FINAL", SUMIF('Database (LECTURE-RES-PRAC)'!BP$14:CS$14, "CLO5", 'Database (LECTURE-RES-PRAC)'!BP24:CS24) / 'Grade computation'!H$8,""))),""),"")</f>
        <v>0</v>
      </c>
      <c r="AH27" s="286" t="n">
        <f aca="false">IF(B27&lt;&gt;"",IF(AG27="","",IF(AG27&lt;0.5,1,IF(AND(AG27&gt;=0.5,AG27&lt;P$10),2,IF(AG27&gt;=P$10,3)))),"")</f>
        <v>1</v>
      </c>
      <c r="AI27" s="194" t="str">
        <f aca="false">IF(B27 &lt;&gt; "",IF(AND('PRINTABLE (per grading)'!H$16="EXAM", 'PRINTABLE (per grading)'!B$13="Prelim"), IF(ISERROR(SUMIF('Exam (LECTURE ONLY)'!D$20:M$20, "CLO5", 'Exam (LECTURE ONLY)'!D29:M29) / 'Exam (LECTURE ONLY)'!AL$10), "", SUMIF('Exam (LECTURE ONLY)'!D$20:M$20, "CLO5", 'Exam (LECTURE ONLY)'!D29:M29) /'Exam (LECTURE ONLY)'!AL$10),
IF(AND('PRINTABLE (per grading)'!H$16="EXAM", 'PRINTABLE (per grading)'!B$13="Midterm"), IF(ISERROR(SUMIF('Exam (LECTURE ONLY)'!O$20:X$20, "CLO5", 'Exam (LECTURE ONLY)'!O29:X29) / 'Exam (LECTURE ONLY)'!AM$10), "", SUMIF('Exam (LECTURE ONLY)'!O$20:X$20, "CLO5", 'Exam (LECTURE ONLY)'!O29:X29) / 'Exam (LECTURE ONLY)'!AM$10),
IF(AND('PRINTABLE (per grading)'!H$16="EXAM", 'PRINTABLE (per grading)'!B$13="Final"), IF(ISERROR(SUMIF('Exam (LECTURE ONLY)'!Z$20:AI$20, "CLO5", 'Exam (LECTURE ONLY)'!Z29:AI29) / 'Exam (LECTURE ONLY)'!AN$10), "", SUMIF('Exam (LECTURE ONLY)'!Z$20:AI$20, "CLO5", 'Exam (LECTURE ONLY)'!Z29:AI29) / 'Exam (LECTURE ONLY)'!AN$10),
IF(AND('PRINTABLE (per grading)'!H$16="OUTPUT", 'PRINTABLE (per grading)'!B$13="Prelim"), IF(ISERROR(SUMIF(OUTPUT!C$20:M$20, "CLO5", OUTPUT!C29:M29) / OUTPUT!AL$10), "", SUMIF(OUTPUT!C$20:M$20, "CLO5", OUTPUT!C29:M29) / OUTPUT!AL$10),
IF(AND('PRINTABLE (per grading)'!H$16="OUTPUT", 'PRINTABLE (per grading)'!B$13="Midterm"), IF(ISERROR(SUMIF(OUTPUT!O$20:Y$20, "CLO5", OUTPUT!O29:Y29) / OUTPUT!AM$10), "", SUMIF(OUTPUT!O$20:Y$20, "CLO5", OUTPUT!O29:Y29) / OUTPUT!AM$10),
IF(AND('PRINTABLE (per grading)'!H$16="OUTPUT", 'PRINTABLE (per grading)'!B$13="Final"), IF(ISERROR(SUMIF(OUTPUT!AA$20:AI$20, "CLO5", OUTPUT!AA29:AI29) / OUTPUT!AN$10), "", SUMIF(OUTPUT!AA$20:AI$20, "CLO5", OUTPUT!AA29:AI29) / OUTPUT!AN$10),
"")))))),"")</f>
        <v/>
      </c>
      <c r="AJ27" s="286" t="str">
        <f aca="false">IF(B27&lt;&gt;"",IF(AI27="","",IF(AI27&lt;0.5,1,IF(AND(AI27&gt;=0.5,AI27&lt;P$10),2,IF(AI27&gt;=P$10,3)))),"")</f>
        <v/>
      </c>
      <c r="AK27" s="287" t="str">
        <f aca="false">IF(B27 &lt;&gt; "",IFERROR(IF(AVERAGE(AG27,AI27)&gt;=P$10,"Y","N"),""),"")</f>
        <v>N</v>
      </c>
      <c r="AL27" s="194" t="str">
        <f aca="false">IF(B27 &lt;&gt; "", IFERROR(IF(C$16 = "PRELIM", SUMIF('Database (LECTURE-RES-PRAC)'!D$14:AG$14, "CLO6", 'Database (LECTURE-RES-PRAC)'!D24:AG24) / 'Grade computation'!F$9, IF(C$16 = "MIDTERM", SUMIF('Database (LECTURE-RES-PRAC)'!AJ$14:BM$14, "CLO6", 'Database (LECTURE-RES-PRAC)'!AJ24:BM24) / 'Grade computation'!G$9, IF(C$16 = "FINAL", SUMIF('Database (LECTURE-RES-PRAC)'!BP$14:CS$14, "CLO6", 'Database (LECTURE-RES-PRAC)'!BP24:CS24) / 'Grade computation'!H$9,""))),""),"")</f>
        <v/>
      </c>
      <c r="AM27" s="286" t="str">
        <f aca="false">IF(B27&lt;&gt;"",IF(AL27="","",IF(AL27&lt;0.5,1,IF(AND(AL27&gt;=0.5,AL27&lt;P$10),2,IF(AL27&gt;=P$10,3)))),"")</f>
        <v/>
      </c>
      <c r="AN27" s="194" t="str">
        <f aca="false">IF(B27 &lt;&gt; "",IF(AND('PRINTABLE (per grading)'!H$16="EXAM", 'PRINTABLE (per grading)'!B$13="Prelim"), IF(ISERROR(SUMIF('Exam (LECTURE ONLY)'!D$20:M$20, "CLO6", 'Exam (LECTURE ONLY)'!D29:M29) / 'Exam (LECTURE ONLY)'!AL$11), "", SUMIF('Exam (LECTURE ONLY)'!D$20:M$20, "CLO6", 'Exam (LECTURE ONLY)'!D29:M29) /'Exam (LECTURE ONLY)'!AL$11),
IF(AND('PRINTABLE (per grading)'!H$16="EXAM", 'PRINTABLE (per grading)'!B$13="Midterm"), IF(ISERROR(SUMIF('Exam (LECTURE ONLY)'!O$20:X$20, "CLO6", 'Exam (LECTURE ONLY)'!O29:X29) / 'Exam (LECTURE ONLY)'!AM$11), "", SUMIF('Exam (LECTURE ONLY)'!O$20:X$20, "CLO6", 'Exam (LECTURE ONLY)'!O29:X29) / 'Exam (LECTURE ONLY)'!AM$11),
IF(AND('PRINTABLE (per grading)'!H$16="EXAM", 'PRINTABLE (per grading)'!B$13="Final"), IF(ISERROR(SUMIF('Exam (LECTURE ONLY)'!Z$20:AI$20, "CLO6", 'Exam (LECTURE ONLY)'!Z29:AI29) / 'Exam (LECTURE ONLY)'!AN$11), "", SUMIF('Exam (LECTURE ONLY)'!Z$20:AI$20, "CLO6", 'Exam (LECTURE ONLY)'!Z29:AI29) / 'Exam (LECTURE ONLY)'!AN$11),
IF(AND('PRINTABLE (per grading)'!H$16="OUTPUT", 'PRINTABLE (per grading)'!B$13="Prelim"), IF(ISERROR(SUMIF(OUTPUT!C$20:M$20, "CLO6", OUTPUT!C29:M29) / OUTPUT!AL$11), "", SUMIF(OUTPUT!C$20:M$20, "CLO6", OUTPUT!C29:M29) / OUTPUT!AL$11),
IF(AND('PRINTABLE (per grading)'!H$16="OUTPUT", 'PRINTABLE (per grading)'!B$13="Midterm"), IF(ISERROR(SUMIF(OUTPUT!O$20:Y$20, "CLO6", OUTPUT!O29:Y29) / OUTPUT!AM$11), "", SUMIF(OUTPUT!O$20:Y$20, "CLO6", OUTPUT!O29:Y29) / OUTPUT!AM$11),
IF(AND('PRINTABLE (per grading)'!H$16="OUTPUT", 'PRINTABLE (per grading)'!B$13="Final"), IF(ISERROR(SUMIF(OUTPUT!AA$20:AI$20, "CLO6", OUTPUT!AA29:AI29) / OUTPUT!AN$11), "", SUMIF(OUTPUT!AA$20:AI$20, "CLO6", OUTPUT!AA29:AI29) / OUTPUT!AN$11),
"")))))),"")</f>
        <v/>
      </c>
      <c r="AO27" s="286" t="str">
        <f aca="false">IF(B27&lt;&gt;"",IF(AN27="","",IF(AN27&lt;0.5,1,IF(AND(AN27&gt;=0.5,AN27&lt;P$10),2,IF(AN27&gt;=P$10,3)))),"")</f>
        <v/>
      </c>
      <c r="AP27" s="287" t="str">
        <f aca="false">IF(B27 &lt;&gt; "",IFERROR(IF(AVERAGE(AL27,AN27)&gt;=P$10,"Y","N"),""),"")</f>
        <v/>
      </c>
      <c r="AQ27" s="194" t="str">
        <f aca="false">IF(B27 &lt;&gt; "", IFERROR(IF(C$16 = "PRELIM", SUMIF('Database (LECTURE-RES-PRAC)'!D$14:AG$14, "CLO7", 'Database (LECTURE-RES-PRAC)'!D24:AG24) / 'Grade computation'!F$10, IF(C$16 = "MIDTERM", SUMIF('Database (LECTURE-RES-PRAC)'!AJ$14:BM$14, "CLO7", 'Database (LECTURE-RES-PRAC)'!AJ24:BM24) / 'Grade computation'!G$10, IF(C$16 = "FINAL", SUMIF('Database (LECTURE-RES-PRAC)'!BP$14:CS$14, "CLO7", 'Database (LECTURE-RES-PRAC)'!BP24:CS24) / 'Grade computation'!H$10,""))),""),"")</f>
        <v/>
      </c>
      <c r="AR27" s="286" t="str">
        <f aca="false">IF(B27&lt;&gt;"",IF(AQ27="","",IF(AQ27&lt;0.5,1,IF(AND(AQ27&gt;=0.5,AQ27&lt;P$10),2,IF(AQ27&gt;=P$10,3)))),"")</f>
        <v/>
      </c>
      <c r="AS27" s="194" t="str">
        <f aca="false">IF(B27 &lt;&gt; "",IF(AND('PRINTABLE (per grading)'!H$16="EXAM", 'PRINTABLE (per grading)'!B$13="Prelim"), IF(ISERROR(SUMIF('Exam (LECTURE ONLY)'!D$20:M$20, "CLO7", 'Exam (LECTURE ONLY)'!D29:M29) / 'Exam (LECTURE ONLY)'!AL$12), "", SUMIF('Exam (LECTURE ONLY)'!D$20:M$20, "CLO7", 'Exam (LECTURE ONLY)'!D29:M29) /'Exam (LECTURE ONLY)'!AL$12),
IF(AND('PRINTABLE (per grading)'!H$16="EXAM", 'PRINTABLE (per grading)'!B$13="Midterm"), IF(ISERROR(SUMIF('Exam (LECTURE ONLY)'!O$20:X$20, "CLO7", 'Exam (LECTURE ONLY)'!O29:X29) / 'Exam (LECTURE ONLY)'!AM$12), "", SUMIF('Exam (LECTURE ONLY)'!O$20:X$20, "CLO7", 'Exam (LECTURE ONLY)'!O29:X29) / 'Exam (LECTURE ONLY)'!AM$12),
IF(AND('PRINTABLE (per grading)'!H$16="EXAM", 'PRINTABLE (per grading)'!B$13="Final"), IF(ISERROR(SUMIF('Exam (LECTURE ONLY)'!Z$20:AI$20, "CLO7", 'Exam (LECTURE ONLY)'!Z29:AI29) / 'Exam (LECTURE ONLY)'!AN$12), "", SUMIF('Exam (LECTURE ONLY)'!Z$20:AI$20, "CLO7", 'Exam (LECTURE ONLY)'!Z29:AI29) / 'Exam (LECTURE ONLY)'!AN$12),
IF(AND('PRINTABLE (per grading)'!H$16="OUTPUT", 'PRINTABLE (per grading)'!B$13="Prelim"), IF(ISERROR(SUMIF(OUTPUT!C$20:M$20, "CLO7", OUTPUT!C29:M29) / OUTPUT!AL$12), "", SUMIF(OUTPUT!C$20:M$20, "CLO7", OUTPUT!C29:M29) / OUTPUT!AL$12),
IF(AND('PRINTABLE (per grading)'!H$16="OUTPUT", 'PRINTABLE (per grading)'!B$13="Midterm"), IF(ISERROR(SUMIF(OUTPUT!O$20:Y$20, "CLO7", OUTPUT!O29:Y29) / OUTPUT!AM$12), "", SUMIF(OUTPUT!O$20:Y$20, "CLO7", OUTPUT!O29:Y29) / OUTPUT!AM$12),
IF(AND('PRINTABLE (per grading)'!H$16="OUTPUT", 'PRINTABLE (per grading)'!B$13="Final"), IF(ISERROR(SUMIF(OUTPUT!AA$20:AI$20, "CLO7", OUTPUT!AA29:AI29) / OUTPUT!AN$12), "", SUMIF(OUTPUT!AA$20:AI$20, "CLO7", OUTPUT!AA29:AI29) / OUTPUT!AN$12),
"")))))),"")</f>
        <v/>
      </c>
      <c r="AT27" s="286" t="str">
        <f aca="false">IF(B27&lt;&gt;"",IF(AS27="","",IF(AS27&lt;0.5,1,IF(AND(AS27&gt;=0.5,AS27&lt;P$10),2,IF(AS27&gt;=P$10,3)))),"")</f>
        <v/>
      </c>
      <c r="AU27" s="287" t="str">
        <f aca="false">IF(B27 &lt;&gt; "",IFERROR(IF(AVERAGE(AQ27,AS27)&gt;=P$10,"Y","N"),""),"")</f>
        <v/>
      </c>
      <c r="AV27" s="194" t="str">
        <f aca="false">IF(B27 &lt;&gt; "", IFERROR(IF(C$16 = "PRELIM", SUMIF('Database (LECTURE-RES-PRAC)'!D$14:AG$14, "CLO8", 'Database (LECTURE-RES-PRAC)'!D24:AG24) / 'Grade computation'!F$11, IF(C$16 = "MIDTERM", SUMIF('Database (LECTURE-RES-PRAC)'!AJ$14:BM$14, "CLO8", 'Database (LECTURE-RES-PRAC)'!AJ24:BM24) / 'Grade computation'!G$11, IF(C$16 = "FINAL", SUMIF('Database (LECTURE-RES-PRAC)'!BP$14:CS$14, "CLO8", 'Database (LECTURE-RES-PRAC)'!BP24:CS24) / 'Grade computation'!H$11,""))),""),"")</f>
        <v/>
      </c>
      <c r="AW27" s="286" t="str">
        <f aca="false">IF(B27&lt;&gt;"",IF(AV27="","",IF(AV27&lt;0.5,1,IF(AND(AV27&gt;=0.5,AV27&lt;P$10),2,IF(AV27&gt;=P$10,3)))),"")</f>
        <v/>
      </c>
      <c r="AX27" s="194" t="str">
        <f aca="false">IF(B27 &lt;&gt; "",IF(AND('PRINTABLE (per grading)'!H$16="EXAM", 'PRINTABLE (per grading)'!B$13="Prelim"), IF(ISERROR(SUMIF('Exam (LECTURE ONLY)'!D$20:M$20, "CLO8", 'Exam (LECTURE ONLY)'!D29:M29) / 'Exam (LECTURE ONLY)'!AL$13), "", SUMIF('Exam (LECTURE ONLY)'!D$20:M$20, "CLO8", 'Exam (LECTURE ONLY)'!D29:M29) /'Exam (LECTURE ONLY)'!AL$13),
IF(AND('PRINTABLE (per grading)'!H$16="EXAM", 'PRINTABLE (per grading)'!B$13="Midterm"), IF(ISERROR(SUMIF('Exam (LECTURE ONLY)'!O$20:X$20, "CLO8", 'Exam (LECTURE ONLY)'!O29:X29) / 'Exam (LECTURE ONLY)'!AM$13), "", SUMIF('Exam (LECTURE ONLY)'!O$20:X$20, "CLO8", 'Exam (LECTURE ONLY)'!O29:X29) / 'Exam (LECTURE ONLY)'!AM$13),
IF(AND('PRINTABLE (per grading)'!H$16="EXAM", 'PRINTABLE (per grading)'!B$13="Final"), IF(ISERROR(SUMIF('Exam (LECTURE ONLY)'!Z$20:AI$20, "CLO8", 'Exam (LECTURE ONLY)'!Z29:AI29) / 'Exam (LECTURE ONLY)'!AN$13), "", SUMIF('Exam (LECTURE ONLY)'!Z$20:AI$20, "CLO8", 'Exam (LECTURE ONLY)'!Z29:AI29) / 'Exam (LECTURE ONLY)'!AN$13),
IF(AND('PRINTABLE (per grading)'!H$16="OUTPUT", 'PRINTABLE (per grading)'!B$13="Prelim"), IF(ISERROR(SUMIF(OUTPUT!C$20:M$20, "CLO8", OUTPUT!C29:M29) / OUTPUT!AL$13), "", SUMIF(OUTPUT!C$20:M$20, "CLO8", OUTPUT!C29:M29) / OUTPUT!AL$13),
IF(AND('PRINTABLE (per grading)'!H$16="OUTPUT", 'PRINTABLE (per grading)'!B$13="Midterm"), IF(ISERROR(SUMIF(OUTPUT!O$20:Y$20, "CLO8", OUTPUT!O29:Y29) / OUTPUT!AM$13), "", SUMIF(OUTPUT!O$20:Y$20, "CLO8", OUTPUT!O29:Y29) / OUTPUT!AM$13),
IF(AND('PRINTABLE (per grading)'!H$16="OUTPUT", 'PRINTABLE (per grading)'!B$13="Final"), IF(ISERROR(SUMIF(OUTPUT!AA$20:AI$20, "CLO8", OUTPUT!AA29:AI29) / OUTPUT!AN$13), "", SUMIF(OUTPUT!AA$20:AI$20, "CLO8", OUTPUT!AA29:AI29) / OUTPUT!AN$13),
"")))))),"")</f>
        <v/>
      </c>
      <c r="AY27" s="286" t="str">
        <f aca="false">IF(B27&lt;&gt;"",IF(AX27="","",IF(AX27&lt;0.5,1,IF(AND(AX27&gt;=0.5,AX27&lt;P$10),2,IF(AX27&gt;=P$10,3)))),"")</f>
        <v/>
      </c>
      <c r="AZ27" s="287" t="str">
        <f aca="false">IF(B27 &lt;&gt; "",IFERROR(IF(AVERAGE(AV27,AX27)&gt;=P$10,"Y","N"),""),"")</f>
        <v/>
      </c>
      <c r="BA27" s="194" t="str">
        <f aca="false">IF(B27 &lt;&gt; "", IFERROR(IF(C$16 = "PRELIM", SUMIF('Database (LECTURE-RES-PRAC)'!D$14:AG$14, "CLO9", 'Database (LECTURE-RES-PRAC)'!D24:AG24) / 'Grade computation'!F$12, IF(C$16 = "MIDTERM", SUMIF('Database (LECTURE-RES-PRAC)'!AJ$14:BM$14, "CLO9", 'Database (LECTURE-RES-PRAC)'!AJ24:BM24) / 'Grade computation'!G$12, IF(C$16 = "FINAL", SUMIF('Database (LECTURE-RES-PRAC)'!BP$14:CS$14, "CLO9", 'Database (LECTURE-RES-PRAC)'!BP24:CS24) / 'Grade computation'!H$12,""))),""),"")</f>
        <v/>
      </c>
      <c r="BB27" s="286" t="str">
        <f aca="false">IF(B27&lt;&gt;"",IF(BA27="","",IF(BA27&lt;0.5,1,IF(AND(BA27&gt;=0.5,BA27&lt;P$10),2,IF(BA27&gt;=P$10,3)))),"")</f>
        <v/>
      </c>
      <c r="BC27" s="194" t="str">
        <f aca="false">IF(B27 &lt;&gt; "",IF(AND('PRINTABLE (per grading)'!H$16="EXAM", 'PRINTABLE (per grading)'!B$13="Prelim"), IF(ISERROR(SUMIF('Exam (LECTURE ONLY)'!D$20:M$20, "CLO9", 'Exam (LECTURE ONLY)'!D29:M29) / 'Exam (LECTURE ONLY)'!AL$14), "", SUMIF('Exam (LECTURE ONLY)'!D$20:M$20, "CLO9", 'Exam (LECTURE ONLY)'!D29:M29) /'Exam (LECTURE ONLY)'!AL$14),
IF(AND('PRINTABLE (per grading)'!H$16="EXAM", 'PRINTABLE (per grading)'!B$13="Midterm"), IF(ISERROR(SUMIF('Exam (LECTURE ONLY)'!O$20:X$20, "CLO9", 'Exam (LECTURE ONLY)'!O29:X29) / 'Exam (LECTURE ONLY)'!AM$14), "", SUMIF('Exam (LECTURE ONLY)'!O$20:X$20, "CLO9", 'Exam (LECTURE ONLY)'!O29:X29) / 'Exam (LECTURE ONLY)'!AM$14),
IF(AND('PRINTABLE (per grading)'!H$16="EXAM", 'PRINTABLE (per grading)'!B$13="Final"), IF(ISERROR(SUMIF('Exam (LECTURE ONLY)'!Z$20:AI$20, "CLO9", 'Exam (LECTURE ONLY)'!Z29:AI29) / 'Exam (LECTURE ONLY)'!AN$14), "", SUMIF('Exam (LECTURE ONLY)'!Z$20:AI$20, "CLO9", 'Exam (LECTURE ONLY)'!Z29:AI29) / 'Exam (LECTURE ONLY)'!AN$14),
IF(AND('PRINTABLE (per grading)'!H$16="OUTPUT", 'PRINTABLE (per grading)'!B$13="Prelim"), IF(ISERROR(SUMIF(OUTPUT!C$20:M$20, "CLO9", OUTPUT!C29:M29) / OUTPUT!AL$14), "", SUMIF(OUTPUT!C$20:M$20, "CLO9", OUTPUT!C29:M29) / OUTPUT!AL$14),
IF(AND('PRINTABLE (per grading)'!H$16="OUTPUT", 'PRINTABLE (per grading)'!B$13="Midterm"), IF(ISERROR(SUMIF(OUTPUT!O$20:Y$20, "CLO9", OUTPUT!O29:Y29) / OUTPUT!AM$14), "", SUMIF(OUTPUT!O$20:Y$20, "CLO9", OUTPUT!O29:Y29) / OUTPUT!AM$14),
IF(AND('PRINTABLE (per grading)'!H$16="OUTPUT", 'PRINTABLE (per grading)'!B$13="Final"), IF(ISERROR(SUMIF(OUTPUT!AA$20:AI$20, "CLO9", OUTPUT!AA29:AI29) / OUTPUT!AN$14), "", SUMIF(OUTPUT!AA$20:AI$20, "CLO9", OUTPUT!AA29:AI29) / OUTPUT!AN$14),
"")))))),"")</f>
        <v/>
      </c>
      <c r="BD27" s="286" t="str">
        <f aca="false">IF(B27&lt;&gt;"",IF(BC27="","",IF(BC27&lt;0.5,1,IF(AND(BC27&gt;=0.5,BC27&lt;P$10),2,IF(BC27&gt;=P$10,3)))),"")</f>
        <v/>
      </c>
      <c r="BE27" s="287" t="str">
        <f aca="false">IF(B27 &lt;&gt; "",IFERROR(IF(AVERAGE(BA27,BC27)&gt;=P$10,"Y","N"),""),"")</f>
        <v/>
      </c>
      <c r="BF27" s="194" t="str">
        <f aca="false">IF(B27 &lt;&gt; "", IFERROR(IF(C$16 = "PRELIM", SUMIF('Database (LECTURE-RES-PRAC)'!D$14:AG$14, "CLO10", 'Database (LECTURE-RES-PRAC)'!D24:AG24) / 'Grade computation'!F$13, IF(C$16 = "MIDTERM", SUMIF('Database (LECTURE-RES-PRAC)'!AJ$14:BM$14, "CLO10", 'Database (LECTURE-RES-PRAC)'!AJ24:BM24) / 'Grade computation'!G$13, IF(C$16 = "FINAL", SUMIF('Database (LECTURE-RES-PRAC)'!BP$14:CS$14, "CLO10", 'Database (LECTURE-RES-PRAC)'!BP24:CS24) / 'Grade computation'!H$13,""))),""),"")</f>
        <v/>
      </c>
      <c r="BG27" s="286" t="str">
        <f aca="false">IF(B27&lt;&gt;"",IF(BF27="","",IF(BF27&lt;0.5,1,IF(AND(BF27&gt;=0.5,BF27&lt;P$10),2,IF(BF27&gt;=P$10,3)))),"")</f>
        <v/>
      </c>
      <c r="BH27" s="194" t="str">
        <f aca="false">IF(B27 &lt;&gt; "",IF(AND('PRINTABLE (per grading)'!H$16="EXAM", 'PRINTABLE (per grading)'!B$13="Prelim"), IF(ISERROR(SUMIF('Exam (LECTURE ONLY)'!D$20:M$20, "CLO10", 'Exam (LECTURE ONLY)'!D29:M29) / 'Exam (LECTURE ONLY)'!AL$15), "", SUMIF('Exam (LECTURE ONLY)'!D$20:M$20, "CLO10", 'Exam (LECTURE ONLY)'!D29:M29) /'Exam (LECTURE ONLY)'!AL$15),
IF(AND('PRINTABLE (per grading)'!H$16="EXAM", 'PRINTABLE (per grading)'!B$13="Midterm"), IF(ISERROR(SUMIF('Exam (LECTURE ONLY)'!O$20:X$20, "CLO10", 'Exam (LECTURE ONLY)'!O29:X29) / 'Exam (LECTURE ONLY)'!AM$15), "", SUMIF('Exam (LECTURE ONLY)'!O$20:X$20, "CLO10", 'Exam (LECTURE ONLY)'!O29:X29) / 'Exam (LECTURE ONLY)'!AM$15),
IF(AND('PRINTABLE (per grading)'!H$16="EXAM", 'PRINTABLE (per grading)'!B$13="Final"), IF(ISERROR(SUMIF('Exam (LECTURE ONLY)'!Z$20:AI$20, "CLO10", 'Exam (LECTURE ONLY)'!Z29:AI29) / 'Exam (LECTURE ONLY)'!AN$15), "", SUMIF('Exam (LECTURE ONLY)'!Z$20:AI$20, "CLO10", 'Exam (LECTURE ONLY)'!Z29:AI29) / 'Exam (LECTURE ONLY)'!AN$15),
IF(AND('PRINTABLE (per grading)'!H$16="OUTPUT", 'PRINTABLE (per grading)'!B$13="Prelim"), IF(ISERROR(SUMIF(OUTPUT!C$20:M$20, "CLO10", OUTPUT!C29:M29) / OUTPUT!AL$15), "", SUMIF(OUTPUT!C$20:M$20, "CLO10", OUTPUT!C29:M29) / OUTPUT!AL$15),
IF(AND('PRINTABLE (per grading)'!H$16="OUTPUT", 'PRINTABLE (per grading)'!B$13="Midterm"), IF(ISERROR(SUMIF(OUTPUT!O$20:Y$20, "CLO10", OUTPUT!O29:Y29) / OUTPUT!AM$15), "", SUMIF(OUTPUT!O$20:Y$20, "CLO10", OUTPUT!O29:Y29) / OUTPUT!AM$15),
IF(AND('PRINTABLE (per grading)'!H$16="OUTPUT", 'PRINTABLE (per grading)'!B$13="Final"), IF(ISERROR(SUMIF(OUTPUT!AA$20:AI$20, "CLO10", OUTPUT!AA29:AI29) / OUTPUT!AN$15), "", SUMIF(OUTPUT!AA$20:AI$20, "CLO10", OUTPUT!AA29:AI29) / OUTPUT!AN$15),
"")))))),"")</f>
        <v/>
      </c>
      <c r="BI27" s="286" t="str">
        <f aca="false">IF(B27&lt;&gt;"",IF(BH27="","",IF(BH27&lt;0.5,1,IF(AND(BH27&gt;=0.5,BH27&lt;P$10),2,IF(BH27&gt;=P$10,3)))),"")</f>
        <v/>
      </c>
      <c r="BJ27" s="287" t="str">
        <f aca="false">IF(B27 &lt;&gt; "",IFERROR(IF(AVERAGE(BF27,BH27)&gt;=P$10,"Y","N"),""),"")</f>
        <v/>
      </c>
      <c r="BK27" s="8"/>
    </row>
    <row r="28" customFormat="false" ht="19.5" hidden="false" customHeight="true" outlineLevel="0" collapsed="false">
      <c r="A28" s="228" t="str">
        <f aca="false">IF(ISBLANK('Database (LECTURE-RES-PRAC)'!A25),"",'Database (LECTURE-RES-PRAC)'!A25)</f>
        <v/>
      </c>
      <c r="B28" s="229" t="str">
        <f aca="false">IF(ISBLANK('Database (LECTURE-RES-PRAC)'!B25),"",'Database (LECTURE-RES-PRAC)'!B25)</f>
        <v/>
      </c>
      <c r="C28" s="230" t="str">
        <f aca="false">IF(B28&lt;&gt;"",IF(C$16="PRELIM",'Grade computation'!C28, IF(C$16="MIDTERM",'Grade computation'!K28, IF(C$16="FINAL",'Grade computation'!S28,""))),"")</f>
        <v/>
      </c>
      <c r="D28" s="231" t="str">
        <f aca="false">IF(B28&lt;&gt;"",IFERROR(IF(B$11="80-20", (((C28/C$19)*X$6)+X$7)*D$18, IF(B$11="60-40", (((C28/C$19)*Y$6)+Y$7)*D$18, 0)),0),"")</f>
        <v/>
      </c>
      <c r="E28" s="230" t="str">
        <f aca="false">IF(B28&lt;&gt;"", IF(C$16="PRELIM",'Grade computation'!E28, IF(C$16="MIDTERM",'Grade computation'!M28, IF(C$16="FINAL",'Grade computation'!U28,""))),"")</f>
        <v/>
      </c>
      <c r="F28" s="232" t="str">
        <f aca="false">IF(B28&lt;&gt;"",IFERROR(IF(B$11="80-20", (((E28/E$19)*X$6)+X$7)*F$18, IF(B$11="60-40", (((E28/E$19)*Y$6)+Y$7)*F$18, 0)),0),"")</f>
        <v/>
      </c>
      <c r="G28" s="233" t="str">
        <f aca="false">IF(B28&lt;&gt;"",IFERROR((D28+F28),0),"")</f>
        <v/>
      </c>
      <c r="H28" s="234" t="str">
        <f aca="false">IF(B28&lt;&gt;"",IF(C$16="PRELIM", 'Grade computation'!H28, IF(C$16="MIDTERM", 'Grade computation'!P28, IF(C$16="FINAL",'Grade computation'!X28, ""))),"")</f>
        <v/>
      </c>
      <c r="I28" s="233" t="str">
        <f aca="false">IF(B28&lt;&gt;"",IFERROR(IF(B$11="80-20", (((H28/H$19)*X$6)+X$7)*I$19, IF(B$11="60-40", (((H28/H$19)*Y$6)+Y$7)*I$19, 0)),0),"")</f>
        <v/>
      </c>
      <c r="J28" s="237" t="str">
        <f aca="false">IFERROR((G28+I28),"")</f>
        <v/>
      </c>
      <c r="K28" s="183" t="str">
        <f aca="false">IFERROR(IF(J28="","",IF(J28&gt;=75,"PASSED","FAILED")),"")</f>
        <v/>
      </c>
      <c r="L28" s="183"/>
      <c r="M28" s="194" t="str">
        <f aca="false">IF(B28 &lt;&gt; "", IFERROR(IF(C$16 = "PRELIM", SUMIF('Database (LECTURE-RES-PRAC)'!D$14:AG$14, "CLO1", 'Database (LECTURE-RES-PRAC)'!D25:AG25) / 'Grade computation'!F$4, IF(C$16 = "MIDTERM", SUMIF('Database (LECTURE-RES-PRAC)'!AJ$14:BM$14, "CLO1", 'Database (LECTURE-RES-PRAC)'!AJ25:BM25) / 'Grade computation'!G$4, IF(C$16 = "FINAL", SUMIF('Database (LECTURE-RES-PRAC)'!BP$14:CS$14, "CLO1", 'Database (LECTURE-RES-PRAC)'!BP25:CS25) / 'Grade computation'!H$4,""))),""),"")</f>
        <v/>
      </c>
      <c r="N28" s="286" t="str">
        <f aca="false">IF(B28&lt;&gt;"",IF(M28="","",IF(M28&lt;0.5,1,IF(AND(M28&gt;=0.5,M28&lt;P$10),2,IF(M28&gt;=P$10,3)))),"")</f>
        <v/>
      </c>
      <c r="O28" s="194" t="str">
        <f aca="false">IF(B28 &lt;&gt; "",IF(AND('PRINTABLE (per grading)'!H$16="EXAM", 'PRINTABLE (per grading)'!B$13="Prelim"), IF(ISERROR(SUMIF('Exam (LECTURE ONLY)'!D$20:M$20, "CLO1", 'Exam (LECTURE ONLY)'!D30:M30) / 'Exam (LECTURE ONLY)'!AL$6), "", SUMIF('Exam (LECTURE ONLY)'!D$20:M$20, "CLO1", 'Exam (LECTURE ONLY)'!D30:M30) /'Exam (LECTURE ONLY)'!AL$6),
IF(AND('PRINTABLE (per grading)'!H$16="EXAM", 'PRINTABLE (per grading)'!B$13="Midterm"), IF(ISERROR(SUMIF('Exam (LECTURE ONLY)'!O$20:X$20, "CLO1", 'Exam (LECTURE ONLY)'!O30:X30) / 'Exam (LECTURE ONLY)'!AM$6), "", SUMIF('Exam (LECTURE ONLY)'!O$20:X$20, "CLO1", 'Exam (LECTURE ONLY)'!O30:X30) / 'Exam (LECTURE ONLY)'!AM$6),
IF(AND('PRINTABLE (per grading)'!H$16="EXAM", 'PRINTABLE (per grading)'!B$13="Final"), IF(ISERROR(SUMIF('Exam (LECTURE ONLY)'!Z$20:AI$20, "CLO1", 'Exam (LECTURE ONLY)'!Z30:AI30) / 'Exam (LECTURE ONLY)'!AN$6), "", SUMIF('Exam (LECTURE ONLY)'!Z$20:AI$20, "CLO1", 'Exam (LECTURE ONLY)'!Z30:AI30) / 'Exam (LECTURE ONLY)'!AN$6),
IF(AND('PRINTABLE (per grading)'!H$16="OUTPUT", 'PRINTABLE (per grading)'!B$13="Prelim"), IF(ISERROR(SUMIF(OUTPUT!C$20:M$20, "CLO1", OUTPUT!C30:M30) / OUTPUT!AL$6), "", SUMIF(OUTPUT!C$20:M$20, "CLO1", OUTPUT!C30:M30) / OUTPUT!AL$6),
IF(AND('PRINTABLE (per grading)'!H$16="OUTPUT", 'PRINTABLE (per grading)'!B$13="Midterm"), IF(ISERROR(SUMIF(OUTPUT!O$20:Y$20, "CLO1", OUTPUT!O30:Y30) / OUTPUT!AM$6), "", SUMIF(OUTPUT!O$20:Y$20, "CLO1", OUTPUT!O30:Y30) / OUTPUT!AM$6),
IF(AND('PRINTABLE (per grading)'!H$16="OUTPUT", 'PRINTABLE (per grading)'!B$13="Final"), IF(ISERROR(SUMIF(OUTPUT!AA$20:AI$20, "CLO1", OUTPUT!AA30:AI30) / OUTPUT!AN$6), "", SUMIF(OUTPUT!AA$20:AI$20, "CLO1", OUTPUT!AA30:AI30) / OUTPUT!AN$6),
"")))))),"")</f>
        <v/>
      </c>
      <c r="P28" s="286" t="str">
        <f aca="false">IF(B28&lt;&gt;"",IF(O28="","",IF(O28&lt;0.5,1,IF(AND(O28&gt;=0.5,O28&lt;P$10),2,IF(O28&gt;=P$10,3)))),"")</f>
        <v/>
      </c>
      <c r="Q28" s="287" t="str">
        <f aca="false">IF(B28 &lt;&gt; "",IFERROR(IF(AVERAGE(M28,O28)&gt;=P$10,"Y","N"),""),"")</f>
        <v/>
      </c>
      <c r="R28" s="194" t="str">
        <f aca="false">IF(B28 &lt;&gt; "", IFERROR(IF(C$16 = "PRELIM", SUMIF('Database (LECTURE-RES-PRAC)'!D$14:AG$14, "CLO2", 'Database (LECTURE-RES-PRAC)'!D25:AG25) / 'Grade computation'!F$5, IF(C$16 = "MIDTERM", SUMIF('Database (LECTURE-RES-PRAC)'!AJ$14:BM$14, "CLO2", 'Database (LECTURE-RES-PRAC)'!AJ25:BM25) / 'Grade computation'!G$5, IF(C$16 = "FINAL", SUMIF('Database (LECTURE-RES-PRAC)'!BP$14:CS$14, "CLO2", 'Database (LECTURE-RES-PRAC)'!BP25:CS25) / 'Grade computation'!H$5,""))),""),"")</f>
        <v/>
      </c>
      <c r="S28" s="286" t="str">
        <f aca="false">IF(B28&lt;&gt;"",IF(R28="","",IF(R28&lt;0.5,1,IF(AND(R28&gt;=0.5,R28&lt;P$10),2,IF(R28&gt;=P$10,3)))),"")</f>
        <v/>
      </c>
      <c r="T28" s="194" t="str">
        <f aca="false">IF(B28 &lt;&gt; "",IF(AND('PRINTABLE (per grading)'!H$16="EXAM", 'PRINTABLE (per grading)'!B$13="Prelim"), IF(ISERROR(SUMIF('Exam (LECTURE ONLY)'!D$20:M$20, "CLO2", 'Exam (LECTURE ONLY)'!D30:M30) / 'Exam (LECTURE ONLY)'!AL$7), "", SUMIF('Exam (LECTURE ONLY)'!D$20:M$20, "CLO2", 'Exam (LECTURE ONLY)'!D30:M30) /'Exam (LECTURE ONLY)'!AL$7),
IF(AND('PRINTABLE (per grading)'!H$16="EXAM", 'PRINTABLE (per grading)'!B$13="Midterm"), IF(ISERROR(SUMIF('Exam (LECTURE ONLY)'!O$20:X$20, "CLO2", 'Exam (LECTURE ONLY)'!O30:X30) / 'Exam (LECTURE ONLY)'!AM$7), "", SUMIF('Exam (LECTURE ONLY)'!O$20:X$20, "CLO2", 'Exam (LECTURE ONLY)'!O30:X30) / 'Exam (LECTURE ONLY)'!AM$7),
IF(AND('PRINTABLE (per grading)'!H$16="EXAM", 'PRINTABLE (per grading)'!B$13="Final"), IF(ISERROR(SUMIF('Exam (LECTURE ONLY)'!Z$20:AI$20, "CLO2", 'Exam (LECTURE ONLY)'!Z30:AI30) / 'Exam (LECTURE ONLY)'!AN$7), "", SUMIF('Exam (LECTURE ONLY)'!Z$20:AI$20, "CLO2", 'Exam (LECTURE ONLY)'!Z30:AI30) / 'Exam (LECTURE ONLY)'!AN$7),
IF(AND('PRINTABLE (per grading)'!H$16="OUTPUT", 'PRINTABLE (per grading)'!B$13="Prelim"), IF(ISERROR(SUMIF(OUTPUT!C$20:M$20, "CLO2", OUTPUT!C30:M30) / OUTPUT!AL$7), "", SUMIF(OUTPUT!C$20:M$20, "CLO2", OUTPUT!C30:M30) / OUTPUT!AL$7),
IF(AND('PRINTABLE (per grading)'!H$16="OUTPUT", 'PRINTABLE (per grading)'!B$13="Midterm"), IF(ISERROR(SUMIF(OUTPUT!O$20:Y$20, "CLO2", OUTPUT!O30:Y30) / OUTPUT!AM$7), "", SUMIF(OUTPUT!O$20:Y$20, "CLO2", OUTPUT!O30:Y30) / OUTPUT!AM$7),
IF(AND('PRINTABLE (per grading)'!H$16="OUTPUT", 'PRINTABLE (per grading)'!B$13="Final"), IF(ISERROR(SUMIF(OUTPUT!AA$20:AI$20, "CLO2", OUTPUT!AA30:AI30) / OUTPUT!AN$7), "", SUMIF(OUTPUT!AA$20:AI$20, "CLO2", OUTPUT!AA30:AI30) / OUTPUT!AN$7),
"")))))),"")</f>
        <v/>
      </c>
      <c r="U28" s="286" t="str">
        <f aca="false">IF(B28&lt;&gt;"",IF(T28="","",IF(T28&lt;0.5,1,IF(AND(T28&gt;=0.5,T28&lt;P$10),2,IF(T28&gt;=P$10,3)))),"")</f>
        <v/>
      </c>
      <c r="V28" s="287" t="str">
        <f aca="false">IF(B28 &lt;&gt; "",IFERROR(IF(AVERAGE(R28,T28)&gt;=P$10,"Y","N"),""),"")</f>
        <v/>
      </c>
      <c r="W28" s="194" t="str">
        <f aca="false">IF(B28 &lt;&gt; "", IFERROR(IF(C$16 = "PRELIM", SUMIF('Database (LECTURE-RES-PRAC)'!D$14:AG$14, "CLO3", 'Database (LECTURE-RES-PRAC)'!D25:AG25) / 'Grade computation'!F$6, IF(C$16 = "MIDTERM", SUMIF('Database (LECTURE-RES-PRAC)'!AJ$14:BM$14, "CLO3", 'Database (LECTURE-RES-PRAC)'!AJ25:BM25) / 'Grade computation'!G$6, IF(C$16 = "FINAL", SUMIF('Database (LECTURE-RES-PRAC)'!BP$14:CS$14, "CLO3", 'Database (LECTURE-RES-PRAC)'!BP25:CS25) / 'Grade computation'!H$6,""))),""),"")</f>
        <v/>
      </c>
      <c r="X28" s="286" t="str">
        <f aca="false">IF(B28&lt;&gt;"",IF(W28="","",IF(W28&lt;0.5,1,IF(AND(W28&gt;=0.5,W28&lt;P$10),2,IF(W28&gt;=P$10,3)))),"")</f>
        <v/>
      </c>
      <c r="Y28" s="194" t="str">
        <f aca="false">IF(B28 &lt;&gt; "",IF(AND('PRINTABLE (per grading)'!H$16="EXAM", 'PRINTABLE (per grading)'!B$13="Prelim"), IF(ISERROR(SUMIF('Exam (LECTURE ONLY)'!D$20:M$20, "CLO3", 'Exam (LECTURE ONLY)'!D30:M30) / 'Exam (LECTURE ONLY)'!AL$8), "", SUMIF('Exam (LECTURE ONLY)'!D$20:M$20, "CLO3", 'Exam (LECTURE ONLY)'!D30:M30) /'Exam (LECTURE ONLY)'!AL$8),
IF(AND('PRINTABLE (per grading)'!H$16="EXAM", 'PRINTABLE (per grading)'!B$13="Midterm"), IF(ISERROR(SUMIF('Exam (LECTURE ONLY)'!O$20:X$20, "CLO3", 'Exam (LECTURE ONLY)'!O30:X30) / 'Exam (LECTURE ONLY)'!AM$8), "", SUMIF('Exam (LECTURE ONLY)'!O$20:X$20, "CLO3", 'Exam (LECTURE ONLY)'!O30:X30) / 'Exam (LECTURE ONLY)'!AM$8),
IF(AND('PRINTABLE (per grading)'!H$16="EXAM", 'PRINTABLE (per grading)'!B$13="Final"), IF(ISERROR(SUMIF('Exam (LECTURE ONLY)'!Z$20:AI$20, "CLO3", 'Exam (LECTURE ONLY)'!Z30:AI30) / 'Exam (LECTURE ONLY)'!AN$8), "", SUMIF('Exam (LECTURE ONLY)'!Z$20:AI$20, "CLO3", 'Exam (LECTURE ONLY)'!Z30:AI30) / 'Exam (LECTURE ONLY)'!AN$8),
IF(AND('PRINTABLE (per grading)'!H$16="OUTPUT", 'PRINTABLE (per grading)'!B$13="Prelim"), IF(ISERROR(SUMIF(OUTPUT!C$20:M$20, "CLO3", OUTPUT!C30:M30) / OUTPUT!AL$8), "", SUMIF(OUTPUT!C$20:M$20, "CLO3", OUTPUT!C30:M30) / OUTPUT!AL$8),
IF(AND('PRINTABLE (per grading)'!H$16="OUTPUT", 'PRINTABLE (per grading)'!B$13="Midterm"), IF(ISERROR(SUMIF(OUTPUT!O$20:Y$20, "CLO3", OUTPUT!O30:Y30) / OUTPUT!AM$8), "", SUMIF(OUTPUT!O$20:Y$20, "CLO3", OUTPUT!O30:Y30) / OUTPUT!AM$8),
IF(AND('PRINTABLE (per grading)'!H$16="OUTPUT", 'PRINTABLE (per grading)'!B$13="Final"), IF(ISERROR(SUMIF(OUTPUT!AA$20:AI$20, "CLO3", OUTPUT!AA30:AI30) / OUTPUT!AN$8), "", SUMIF(OUTPUT!AA$20:AI$20, "CLO3", OUTPUT!AA30:AI30) / OUTPUT!AN$8),
"" )))))),"")</f>
        <v/>
      </c>
      <c r="Z28" s="286" t="str">
        <f aca="false">IF(B28&lt;&gt;"",IF(Y28="","",IF(Y28&lt;0.5,1,IF(AND(Y28&gt;=0.5,Y28&lt;P$10),2,IF(Y28&gt;=P$10,3)))),"")</f>
        <v/>
      </c>
      <c r="AA28" s="287" t="str">
        <f aca="false">IF(B28 &lt;&gt; "",IFERROR(IF(AVERAGE(W28,Y28)&gt;=P$10,"Y","N"),""),"")</f>
        <v/>
      </c>
      <c r="AB28" s="194" t="str">
        <f aca="false">IF(B28 &lt;&gt; "", IFERROR(IF(C$16 = "PRELIM", SUMIF('Database (LECTURE-RES-PRAC)'!D$14:AG$14, "CLO4", 'Database (LECTURE-RES-PRAC)'!D25:AG25) / 'Grade computation'!F$7, IF(C$16 = "MIDTERM", SUMIF('Database (LECTURE-RES-PRAC)'!AJ$14:BM$14, "CLO4", 'Database (LECTURE-RES-PRAC)'!AJ25:BM25) / 'Grade computation'!G$7, IF(C$16 = "FINAL", SUMIF('Database (LECTURE-RES-PRAC)'!BP$14:CS$14, "CLO4", 'Database (LECTURE-RES-PRAC)'!BP25:CS25) / 'Grade computation'!H$7,""))),""),"")</f>
        <v/>
      </c>
      <c r="AC28" s="286" t="str">
        <f aca="false">IF(B28&lt;&gt;"",IF(AB28="","",IF(AB28&lt;0.5,1,IF(AND(AB28&gt;=0.5,AB28&lt;P$10),2,IF(AB28&gt;=P$10,3)))),"")</f>
        <v/>
      </c>
      <c r="AD28" s="194" t="str">
        <f aca="false">IF(B28 &lt;&gt; "",IF(AND('PRINTABLE (per grading)'!H$16="EXAM", 'PRINTABLE (per grading)'!B$13="Prelim"), IF(ISERROR(SUMIF('Exam (LECTURE ONLY)'!D$20:M$20, "CLO4", 'Exam (LECTURE ONLY)'!D30:M30) / 'Exam (LECTURE ONLY)'!AL$9), "", SUMIF('Exam (LECTURE ONLY)'!D$20:M$20, "CLO4", 'Exam (LECTURE ONLY)'!D30:M30) /'Exam (LECTURE ONLY)'!AL$9),
IF(AND('PRINTABLE (per grading)'!H$16="EXAM", 'PRINTABLE (per grading)'!B$13="Midterm"), IF(ISERROR(SUMIF('Exam (LECTURE ONLY)'!O$20:X$20, "CLO4", 'Exam (LECTURE ONLY)'!O30:X30) / 'Exam (LECTURE ONLY)'!AM$9), "", SUMIF('Exam (LECTURE ONLY)'!O$20:X$20, "CLO4", 'Exam (LECTURE ONLY)'!O30:X30) / 'Exam (LECTURE ONLY)'!AM$9),
IF(AND('PRINTABLE (per grading)'!H$16="EXAM", 'PRINTABLE (per grading)'!B$13="Final"), IF(ISERROR(SUMIF('Exam (LECTURE ONLY)'!Z$20:AI$20, "CLO4", 'Exam (LECTURE ONLY)'!Z30:AI30) / 'Exam (LECTURE ONLY)'!AN$9), "", SUMIF('Exam (LECTURE ONLY)'!Z$20:AI$20, "CLO4", 'Exam (LECTURE ONLY)'!Z30:AI30) / 'Exam (LECTURE ONLY)'!AN$9),
IF(AND('PRINTABLE (per grading)'!H$16="OUTPUT", 'PRINTABLE (per grading)'!B$13="Prelim"), IF(ISERROR(SUMIF(OUTPUT!C$20:M$20, "CLO4", OUTPUT!C30:M30) / OUTPUT!AL$9), "", SUMIF(OUTPUT!C$20:M$20, "CLO4", OUTPUT!C30:M30) / OUTPUT!AL$9),
IF(AND('PRINTABLE (per grading)'!H$16="OUTPUT", 'PRINTABLE (per grading)'!B$13="Midterm"), IF(ISERROR(SUMIF(OUTPUT!O$20:Y$20, "CLO4", OUTPUT!O30:Y30) / OUTPUT!AM$9), "", SUMIF(OUTPUT!O$20:Y$20, "CLO4", OUTPUT!O30:Y30) / OUTPUT!AM$9),
IF(AND('PRINTABLE (per grading)'!H$16="OUTPUT", 'PRINTABLE (per grading)'!B$13="Final"), IF(ISERROR(SUMIF(OUTPUT!AA$20:AI$20, "CLO4", OUTPUT!AA30:AI30) / OUTPUT!AN$9), "", SUMIF(OUTPUT!AA$20:AI$20, "CLO4", OUTPUT!AA30:AI30) / OUTPUT!AN$9),
"")))))),"")</f>
        <v/>
      </c>
      <c r="AE28" s="286" t="str">
        <f aca="false">IF(B28&lt;&gt;"",IF(AD28="","",IF(AD28&lt;0.5,1,IF(AND(AD28&gt;=0.5,AD28&lt;P$10),2,IF(AD28&gt;=P$10,3)))),"")</f>
        <v/>
      </c>
      <c r="AF28" s="287" t="str">
        <f aca="false">IF(B28 &lt;&gt; "",IFERROR(IF(AVERAGE(AB28,AD28)&gt;=P$10,"Y","N"),""),"")</f>
        <v/>
      </c>
      <c r="AG28" s="194" t="str">
        <f aca="false">IF(B28 &lt;&gt; "", IFERROR(IF(C$16 = "PRELIM", SUMIF('Database (LECTURE-RES-PRAC)'!D$14:AG$14, "CLO5", 'Database (LECTURE-RES-PRAC)'!D25:AG25) / 'Grade computation'!F$8, IF(C$16 = "MIDTERM", SUMIF('Database (LECTURE-RES-PRAC)'!AJ$14:BM$14, "CLO5", 'Database (LECTURE-RES-PRAC)'!AJ25:BM25) / 'Grade computation'!G$8, IF(C$16 = "FINAL", SUMIF('Database (LECTURE-RES-PRAC)'!BP$14:CS$14, "CLO5", 'Database (LECTURE-RES-PRAC)'!BP25:CS25) / 'Grade computation'!H$8,""))),""),"")</f>
        <v/>
      </c>
      <c r="AH28" s="286" t="str">
        <f aca="false">IF(B28&lt;&gt;"",IF(AG28="","",IF(AG28&lt;0.5,1,IF(AND(AG28&gt;=0.5,AG28&lt;P$10),2,IF(AG28&gt;=P$10,3)))),"")</f>
        <v/>
      </c>
      <c r="AI28" s="194" t="str">
        <f aca="false">IF(B28 &lt;&gt; "",IF(AND('PRINTABLE (per grading)'!H$16="EXAM", 'PRINTABLE (per grading)'!B$13="Prelim"), IF(ISERROR(SUMIF('Exam (LECTURE ONLY)'!D$20:M$20, "CLO5", 'Exam (LECTURE ONLY)'!D30:M30) / 'Exam (LECTURE ONLY)'!AL$10), "", SUMIF('Exam (LECTURE ONLY)'!D$20:M$20, "CLO5", 'Exam (LECTURE ONLY)'!D30:M30) /'Exam (LECTURE ONLY)'!AL$10),
IF(AND('PRINTABLE (per grading)'!H$16="EXAM", 'PRINTABLE (per grading)'!B$13="Midterm"), IF(ISERROR(SUMIF('Exam (LECTURE ONLY)'!O$20:X$20, "CLO5", 'Exam (LECTURE ONLY)'!O30:X30) / 'Exam (LECTURE ONLY)'!AM$10), "", SUMIF('Exam (LECTURE ONLY)'!O$20:X$20, "CLO5", 'Exam (LECTURE ONLY)'!O30:X30) / 'Exam (LECTURE ONLY)'!AM$10),
IF(AND('PRINTABLE (per grading)'!H$16="EXAM", 'PRINTABLE (per grading)'!B$13="Final"), IF(ISERROR(SUMIF('Exam (LECTURE ONLY)'!Z$20:AI$20, "CLO5", 'Exam (LECTURE ONLY)'!Z30:AI30) / 'Exam (LECTURE ONLY)'!AN$10), "", SUMIF('Exam (LECTURE ONLY)'!Z$20:AI$20, "CLO5", 'Exam (LECTURE ONLY)'!Z30:AI30) / 'Exam (LECTURE ONLY)'!AN$10),
IF(AND('PRINTABLE (per grading)'!H$16="OUTPUT", 'PRINTABLE (per grading)'!B$13="Prelim"), IF(ISERROR(SUMIF(OUTPUT!C$20:M$20, "CLO5", OUTPUT!C30:M30) / OUTPUT!AL$10), "", SUMIF(OUTPUT!C$20:M$20, "CLO5", OUTPUT!C30:M30) / OUTPUT!AL$10),
IF(AND('PRINTABLE (per grading)'!H$16="OUTPUT", 'PRINTABLE (per grading)'!B$13="Midterm"), IF(ISERROR(SUMIF(OUTPUT!O$20:Y$20, "CLO5", OUTPUT!O30:Y30) / OUTPUT!AM$10), "", SUMIF(OUTPUT!O$20:Y$20, "CLO5", OUTPUT!O30:Y30) / OUTPUT!AM$10),
IF(AND('PRINTABLE (per grading)'!H$16="OUTPUT", 'PRINTABLE (per grading)'!B$13="Final"), IF(ISERROR(SUMIF(OUTPUT!AA$20:AI$20, "CLO5", OUTPUT!AA30:AI30) / OUTPUT!AN$10), "", SUMIF(OUTPUT!AA$20:AI$20, "CLO5", OUTPUT!AA30:AI30) / OUTPUT!AN$10),
"")))))),"")</f>
        <v/>
      </c>
      <c r="AJ28" s="286" t="str">
        <f aca="false">IF(B28&lt;&gt;"",IF(AI28="","",IF(AI28&lt;0.5,1,IF(AND(AI28&gt;=0.5,AI28&lt;P$10),2,IF(AI28&gt;=P$10,3)))),"")</f>
        <v/>
      </c>
      <c r="AK28" s="287" t="str">
        <f aca="false">IF(B28 &lt;&gt; "",IFERROR(IF(AVERAGE(AG28,AI28)&gt;=P$10,"Y","N"),""),"")</f>
        <v/>
      </c>
      <c r="AL28" s="194" t="str">
        <f aca="false">IF(B28 &lt;&gt; "", IFERROR(IF(C$16 = "PRELIM", SUMIF('Database (LECTURE-RES-PRAC)'!D$14:AG$14, "CLO6", 'Database (LECTURE-RES-PRAC)'!D25:AG25) / 'Grade computation'!F$9, IF(C$16 = "MIDTERM", SUMIF('Database (LECTURE-RES-PRAC)'!AJ$14:BM$14, "CLO6", 'Database (LECTURE-RES-PRAC)'!AJ25:BM25) / 'Grade computation'!G$9, IF(C$16 = "FINAL", SUMIF('Database (LECTURE-RES-PRAC)'!BP$14:CS$14, "CLO6", 'Database (LECTURE-RES-PRAC)'!BP25:CS25) / 'Grade computation'!H$9,""))),""),"")</f>
        <v/>
      </c>
      <c r="AM28" s="286" t="str">
        <f aca="false">IF(B28&lt;&gt;"",IF(AL28="","",IF(AL28&lt;0.5,1,IF(AND(AL28&gt;=0.5,AL28&lt;P$10),2,IF(AL28&gt;=P$10,3)))),"")</f>
        <v/>
      </c>
      <c r="AN28" s="194" t="str">
        <f aca="false">IF(B28 &lt;&gt; "",IF(AND('PRINTABLE (per grading)'!H$16="EXAM", 'PRINTABLE (per grading)'!B$13="Prelim"), IF(ISERROR(SUMIF('Exam (LECTURE ONLY)'!D$20:M$20, "CLO6", 'Exam (LECTURE ONLY)'!D30:M30) / 'Exam (LECTURE ONLY)'!AL$11), "", SUMIF('Exam (LECTURE ONLY)'!D$20:M$20, "CLO6", 'Exam (LECTURE ONLY)'!D30:M30) /'Exam (LECTURE ONLY)'!AL$11),
IF(AND('PRINTABLE (per grading)'!H$16="EXAM", 'PRINTABLE (per grading)'!B$13="Midterm"), IF(ISERROR(SUMIF('Exam (LECTURE ONLY)'!O$20:X$20, "CLO6", 'Exam (LECTURE ONLY)'!O30:X30) / 'Exam (LECTURE ONLY)'!AM$11), "", SUMIF('Exam (LECTURE ONLY)'!O$20:X$20, "CLO6", 'Exam (LECTURE ONLY)'!O30:X30) / 'Exam (LECTURE ONLY)'!AM$11),
IF(AND('PRINTABLE (per grading)'!H$16="EXAM", 'PRINTABLE (per grading)'!B$13="Final"), IF(ISERROR(SUMIF('Exam (LECTURE ONLY)'!Z$20:AI$20, "CLO6", 'Exam (LECTURE ONLY)'!Z30:AI30) / 'Exam (LECTURE ONLY)'!AN$11), "", SUMIF('Exam (LECTURE ONLY)'!Z$20:AI$20, "CLO6", 'Exam (LECTURE ONLY)'!Z30:AI30) / 'Exam (LECTURE ONLY)'!AN$11),
IF(AND('PRINTABLE (per grading)'!H$16="OUTPUT", 'PRINTABLE (per grading)'!B$13="Prelim"), IF(ISERROR(SUMIF(OUTPUT!C$20:M$20, "CLO6", OUTPUT!C30:M30) / OUTPUT!AL$11), "", SUMIF(OUTPUT!C$20:M$20, "CLO6", OUTPUT!C30:M30) / OUTPUT!AL$11),
IF(AND('PRINTABLE (per grading)'!H$16="OUTPUT", 'PRINTABLE (per grading)'!B$13="Midterm"), IF(ISERROR(SUMIF(OUTPUT!O$20:Y$20, "CLO6", OUTPUT!O30:Y30) / OUTPUT!AM$11), "", SUMIF(OUTPUT!O$20:Y$20, "CLO6", OUTPUT!O30:Y30) / OUTPUT!AM$11),
IF(AND('PRINTABLE (per grading)'!H$16="OUTPUT", 'PRINTABLE (per grading)'!B$13="Final"), IF(ISERROR(SUMIF(OUTPUT!AA$20:AI$20, "CLO6", OUTPUT!AA30:AI30) / OUTPUT!AN$11), "", SUMIF(OUTPUT!AA$20:AI$20, "CLO6", OUTPUT!AA30:AI30) / OUTPUT!AN$11),
"")))))),"")</f>
        <v/>
      </c>
      <c r="AO28" s="286" t="str">
        <f aca="false">IF(B28&lt;&gt;"",IF(AN28="","",IF(AN28&lt;0.5,1,IF(AND(AN28&gt;=0.5,AN28&lt;P$10),2,IF(AN28&gt;=P$10,3)))),"")</f>
        <v/>
      </c>
      <c r="AP28" s="287" t="str">
        <f aca="false">IF(B28 &lt;&gt; "",IFERROR(IF(AVERAGE(AL28,AN28)&gt;=P$10,"Y","N"),""),"")</f>
        <v/>
      </c>
      <c r="AQ28" s="194" t="str">
        <f aca="false">IF(B28 &lt;&gt; "", IFERROR(IF(C$16 = "PRELIM", SUMIF('Database (LECTURE-RES-PRAC)'!D$14:AG$14, "CLO7", 'Database (LECTURE-RES-PRAC)'!D25:AG25) / 'Grade computation'!F$10, IF(C$16 = "MIDTERM", SUMIF('Database (LECTURE-RES-PRAC)'!AJ$14:BM$14, "CLO7", 'Database (LECTURE-RES-PRAC)'!AJ25:BM25) / 'Grade computation'!G$10, IF(C$16 = "FINAL", SUMIF('Database (LECTURE-RES-PRAC)'!BP$14:CS$14, "CLO7", 'Database (LECTURE-RES-PRAC)'!BP25:CS25) / 'Grade computation'!H$10,""))),""),"")</f>
        <v/>
      </c>
      <c r="AR28" s="286" t="str">
        <f aca="false">IF(B28&lt;&gt;"",IF(AQ28="","",IF(AQ28&lt;0.5,1,IF(AND(AQ28&gt;=0.5,AQ28&lt;P$10),2,IF(AQ28&gt;=P$10,3)))),"")</f>
        <v/>
      </c>
      <c r="AS28" s="194" t="str">
        <f aca="false">IF(B28 &lt;&gt; "",IF(AND('PRINTABLE (per grading)'!H$16="EXAM", 'PRINTABLE (per grading)'!B$13="Prelim"), IF(ISERROR(SUMIF('Exam (LECTURE ONLY)'!D$20:M$20, "CLO7", 'Exam (LECTURE ONLY)'!D30:M30) / 'Exam (LECTURE ONLY)'!AL$12), "", SUMIF('Exam (LECTURE ONLY)'!D$20:M$20, "CLO7", 'Exam (LECTURE ONLY)'!D30:M30) /'Exam (LECTURE ONLY)'!AL$12),
IF(AND('PRINTABLE (per grading)'!H$16="EXAM", 'PRINTABLE (per grading)'!B$13="Midterm"), IF(ISERROR(SUMIF('Exam (LECTURE ONLY)'!O$20:X$20, "CLO7", 'Exam (LECTURE ONLY)'!O30:X30) / 'Exam (LECTURE ONLY)'!AM$12), "", SUMIF('Exam (LECTURE ONLY)'!O$20:X$20, "CLO7", 'Exam (LECTURE ONLY)'!O30:X30) / 'Exam (LECTURE ONLY)'!AM$12),
IF(AND('PRINTABLE (per grading)'!H$16="EXAM", 'PRINTABLE (per grading)'!B$13="Final"), IF(ISERROR(SUMIF('Exam (LECTURE ONLY)'!Z$20:AI$20, "CLO7", 'Exam (LECTURE ONLY)'!Z30:AI30) / 'Exam (LECTURE ONLY)'!AN$12), "", SUMIF('Exam (LECTURE ONLY)'!Z$20:AI$20, "CLO7", 'Exam (LECTURE ONLY)'!Z30:AI30) / 'Exam (LECTURE ONLY)'!AN$12),
IF(AND('PRINTABLE (per grading)'!H$16="OUTPUT", 'PRINTABLE (per grading)'!B$13="Prelim"), IF(ISERROR(SUMIF(OUTPUT!C$20:M$20, "CLO7", OUTPUT!C30:M30) / OUTPUT!AL$12), "", SUMIF(OUTPUT!C$20:M$20, "CLO7", OUTPUT!C30:M30) / OUTPUT!AL$12),
IF(AND('PRINTABLE (per grading)'!H$16="OUTPUT", 'PRINTABLE (per grading)'!B$13="Midterm"), IF(ISERROR(SUMIF(OUTPUT!O$20:Y$20, "CLO7", OUTPUT!O30:Y30) / OUTPUT!AM$12), "", SUMIF(OUTPUT!O$20:Y$20, "CLO7", OUTPUT!O30:Y30) / OUTPUT!AM$12),
IF(AND('PRINTABLE (per grading)'!H$16="OUTPUT", 'PRINTABLE (per grading)'!B$13="Final"), IF(ISERROR(SUMIF(OUTPUT!AA$20:AI$20, "CLO7", OUTPUT!AA30:AI30) / OUTPUT!AN$12), "", SUMIF(OUTPUT!AA$20:AI$20, "CLO7", OUTPUT!AA30:AI30) / OUTPUT!AN$12),
"")))))),"")</f>
        <v/>
      </c>
      <c r="AT28" s="286" t="str">
        <f aca="false">IF(B28&lt;&gt;"",IF(AS28="","",IF(AS28&lt;0.5,1,IF(AND(AS28&gt;=0.5,AS28&lt;P$10),2,IF(AS28&gt;=P$10,3)))),"")</f>
        <v/>
      </c>
      <c r="AU28" s="287" t="str">
        <f aca="false">IF(B28 &lt;&gt; "",IFERROR(IF(AVERAGE(AQ28,AS28)&gt;=P$10,"Y","N"),""),"")</f>
        <v/>
      </c>
      <c r="AV28" s="194" t="str">
        <f aca="false">IF(B28 &lt;&gt; "", IFERROR(IF(C$16 = "PRELIM", SUMIF('Database (LECTURE-RES-PRAC)'!D$14:AG$14, "CLO8", 'Database (LECTURE-RES-PRAC)'!D25:AG25) / 'Grade computation'!F$11, IF(C$16 = "MIDTERM", SUMIF('Database (LECTURE-RES-PRAC)'!AJ$14:BM$14, "CLO8", 'Database (LECTURE-RES-PRAC)'!AJ25:BM25) / 'Grade computation'!G$11, IF(C$16 = "FINAL", SUMIF('Database (LECTURE-RES-PRAC)'!BP$14:CS$14, "CLO8", 'Database (LECTURE-RES-PRAC)'!BP25:CS25) / 'Grade computation'!H$11,""))),""),"")</f>
        <v/>
      </c>
      <c r="AW28" s="286" t="str">
        <f aca="false">IF(B28&lt;&gt;"",IF(AV28="","",IF(AV28&lt;0.5,1,IF(AND(AV28&gt;=0.5,AV28&lt;P$10),2,IF(AV28&gt;=P$10,3)))),"")</f>
        <v/>
      </c>
      <c r="AX28" s="194" t="str">
        <f aca="false">IF(B28 &lt;&gt; "",IF(AND('PRINTABLE (per grading)'!H$16="EXAM", 'PRINTABLE (per grading)'!B$13="Prelim"), IF(ISERROR(SUMIF('Exam (LECTURE ONLY)'!D$20:M$20, "CLO8", 'Exam (LECTURE ONLY)'!D30:M30) / 'Exam (LECTURE ONLY)'!AL$13), "", SUMIF('Exam (LECTURE ONLY)'!D$20:M$20, "CLO8", 'Exam (LECTURE ONLY)'!D30:M30) /'Exam (LECTURE ONLY)'!AL$13),
IF(AND('PRINTABLE (per grading)'!H$16="EXAM", 'PRINTABLE (per grading)'!B$13="Midterm"), IF(ISERROR(SUMIF('Exam (LECTURE ONLY)'!O$20:X$20, "CLO8", 'Exam (LECTURE ONLY)'!O30:X30) / 'Exam (LECTURE ONLY)'!AM$13), "", SUMIF('Exam (LECTURE ONLY)'!O$20:X$20, "CLO8", 'Exam (LECTURE ONLY)'!O30:X30) / 'Exam (LECTURE ONLY)'!AM$13),
IF(AND('PRINTABLE (per grading)'!H$16="EXAM", 'PRINTABLE (per grading)'!B$13="Final"), IF(ISERROR(SUMIF('Exam (LECTURE ONLY)'!Z$20:AI$20, "CLO8", 'Exam (LECTURE ONLY)'!Z30:AI30) / 'Exam (LECTURE ONLY)'!AN$13), "", SUMIF('Exam (LECTURE ONLY)'!Z$20:AI$20, "CLO8", 'Exam (LECTURE ONLY)'!Z30:AI30) / 'Exam (LECTURE ONLY)'!AN$13),
IF(AND('PRINTABLE (per grading)'!H$16="OUTPUT", 'PRINTABLE (per grading)'!B$13="Prelim"), IF(ISERROR(SUMIF(OUTPUT!C$20:M$20, "CLO8", OUTPUT!C30:M30) / OUTPUT!AL$13), "", SUMIF(OUTPUT!C$20:M$20, "CLO8", OUTPUT!C30:M30) / OUTPUT!AL$13),
IF(AND('PRINTABLE (per grading)'!H$16="OUTPUT", 'PRINTABLE (per grading)'!B$13="Midterm"), IF(ISERROR(SUMIF(OUTPUT!O$20:Y$20, "CLO8", OUTPUT!O30:Y30) / OUTPUT!AM$13), "", SUMIF(OUTPUT!O$20:Y$20, "CLO8", OUTPUT!O30:Y30) / OUTPUT!AM$13),
IF(AND('PRINTABLE (per grading)'!H$16="OUTPUT", 'PRINTABLE (per grading)'!B$13="Final"), IF(ISERROR(SUMIF(OUTPUT!AA$20:AI$20, "CLO8", OUTPUT!AA30:AI30) / OUTPUT!AN$13), "", SUMIF(OUTPUT!AA$20:AI$20, "CLO8", OUTPUT!AA30:AI30) / OUTPUT!AN$13),
"")))))),"")</f>
        <v/>
      </c>
      <c r="AY28" s="286" t="str">
        <f aca="false">IF(B28&lt;&gt;"",IF(AX28="","",IF(AX28&lt;0.5,1,IF(AND(AX28&gt;=0.5,AX28&lt;P$10),2,IF(AX28&gt;=P$10,3)))),"")</f>
        <v/>
      </c>
      <c r="AZ28" s="287" t="str">
        <f aca="false">IF(B28 &lt;&gt; "",IFERROR(IF(AVERAGE(AV28,AX28)&gt;=P$10,"Y","N"),""),"")</f>
        <v/>
      </c>
      <c r="BA28" s="194" t="str">
        <f aca="false">IF(B28 &lt;&gt; "", IFERROR(IF(C$16 = "PRELIM", SUMIF('Database (LECTURE-RES-PRAC)'!D$14:AG$14, "CLO9", 'Database (LECTURE-RES-PRAC)'!D25:AG25) / 'Grade computation'!F$12, IF(C$16 = "MIDTERM", SUMIF('Database (LECTURE-RES-PRAC)'!AJ$14:BM$14, "CLO9", 'Database (LECTURE-RES-PRAC)'!AJ25:BM25) / 'Grade computation'!G$12, IF(C$16 = "FINAL", SUMIF('Database (LECTURE-RES-PRAC)'!BP$14:CS$14, "CLO9", 'Database (LECTURE-RES-PRAC)'!BP25:CS25) / 'Grade computation'!H$12,""))),""),"")</f>
        <v/>
      </c>
      <c r="BB28" s="286" t="str">
        <f aca="false">IF(B28&lt;&gt;"",IF(BA28="","",IF(BA28&lt;0.5,1,IF(AND(BA28&gt;=0.5,BA28&lt;P$10),2,IF(BA28&gt;=P$10,3)))),"")</f>
        <v/>
      </c>
      <c r="BC28" s="194" t="str">
        <f aca="false">IF(B28 &lt;&gt; "",IF(AND('PRINTABLE (per grading)'!H$16="EXAM", 'PRINTABLE (per grading)'!B$13="Prelim"), IF(ISERROR(SUMIF('Exam (LECTURE ONLY)'!D$20:M$20, "CLO9", 'Exam (LECTURE ONLY)'!D30:M30) / 'Exam (LECTURE ONLY)'!AL$14), "", SUMIF('Exam (LECTURE ONLY)'!D$20:M$20, "CLO9", 'Exam (LECTURE ONLY)'!D30:M30) /'Exam (LECTURE ONLY)'!AL$14),
IF(AND('PRINTABLE (per grading)'!H$16="EXAM", 'PRINTABLE (per grading)'!B$13="Midterm"), IF(ISERROR(SUMIF('Exam (LECTURE ONLY)'!O$20:X$20, "CLO9", 'Exam (LECTURE ONLY)'!O30:X30) / 'Exam (LECTURE ONLY)'!AM$14), "", SUMIF('Exam (LECTURE ONLY)'!O$20:X$20, "CLO9", 'Exam (LECTURE ONLY)'!O30:X30) / 'Exam (LECTURE ONLY)'!AM$14),
IF(AND('PRINTABLE (per grading)'!H$16="EXAM", 'PRINTABLE (per grading)'!B$13="Final"), IF(ISERROR(SUMIF('Exam (LECTURE ONLY)'!Z$20:AI$20, "CLO9", 'Exam (LECTURE ONLY)'!Z30:AI30) / 'Exam (LECTURE ONLY)'!AN$14), "", SUMIF('Exam (LECTURE ONLY)'!Z$20:AI$20, "CLO9", 'Exam (LECTURE ONLY)'!Z30:AI30) / 'Exam (LECTURE ONLY)'!AN$14),
IF(AND('PRINTABLE (per grading)'!H$16="OUTPUT", 'PRINTABLE (per grading)'!B$13="Prelim"), IF(ISERROR(SUMIF(OUTPUT!C$20:M$20, "CLO9", OUTPUT!C30:M30) / OUTPUT!AL$14), "", SUMIF(OUTPUT!C$20:M$20, "CLO9", OUTPUT!C30:M30) / OUTPUT!AL$14),
IF(AND('PRINTABLE (per grading)'!H$16="OUTPUT", 'PRINTABLE (per grading)'!B$13="Midterm"), IF(ISERROR(SUMIF(OUTPUT!O$20:Y$20, "CLO9", OUTPUT!O30:Y30) / OUTPUT!AM$14), "", SUMIF(OUTPUT!O$20:Y$20, "CLO9", OUTPUT!O30:Y30) / OUTPUT!AM$14),
IF(AND('PRINTABLE (per grading)'!H$16="OUTPUT", 'PRINTABLE (per grading)'!B$13="Final"), IF(ISERROR(SUMIF(OUTPUT!AA$20:AI$20, "CLO9", OUTPUT!AA30:AI30) / OUTPUT!AN$14), "", SUMIF(OUTPUT!AA$20:AI$20, "CLO9", OUTPUT!AA30:AI30) / OUTPUT!AN$14),
"")))))),"")</f>
        <v/>
      </c>
      <c r="BD28" s="286" t="str">
        <f aca="false">IF(B28&lt;&gt;"",IF(BC28="","",IF(BC28&lt;0.5,1,IF(AND(BC28&gt;=0.5,BC28&lt;P$10),2,IF(BC28&gt;=P$10,3)))),"")</f>
        <v/>
      </c>
      <c r="BE28" s="287" t="str">
        <f aca="false">IF(B28 &lt;&gt; "",IFERROR(IF(AVERAGE(BA28,BC28)&gt;=P$10,"Y","N"),""),"")</f>
        <v/>
      </c>
      <c r="BF28" s="194" t="str">
        <f aca="false">IF(B28 &lt;&gt; "", IFERROR(IF(C$16 = "PRELIM", SUMIF('Database (LECTURE-RES-PRAC)'!D$14:AG$14, "CLO10", 'Database (LECTURE-RES-PRAC)'!D25:AG25) / 'Grade computation'!F$13, IF(C$16 = "MIDTERM", SUMIF('Database (LECTURE-RES-PRAC)'!AJ$14:BM$14, "CLO10", 'Database (LECTURE-RES-PRAC)'!AJ25:BM25) / 'Grade computation'!G$13, IF(C$16 = "FINAL", SUMIF('Database (LECTURE-RES-PRAC)'!BP$14:CS$14, "CLO10", 'Database (LECTURE-RES-PRAC)'!BP25:CS25) / 'Grade computation'!H$13,""))),""),"")</f>
        <v/>
      </c>
      <c r="BG28" s="286" t="str">
        <f aca="false">IF(B28&lt;&gt;"",IF(BF28="","",IF(BF28&lt;0.5,1,IF(AND(BF28&gt;=0.5,BF28&lt;P$10),2,IF(BF28&gt;=P$10,3)))),"")</f>
        <v/>
      </c>
      <c r="BH28" s="194" t="str">
        <f aca="false">IF(B28 &lt;&gt; "",IF(AND('PRINTABLE (per grading)'!H$16="EXAM", 'PRINTABLE (per grading)'!B$13="Prelim"), IF(ISERROR(SUMIF('Exam (LECTURE ONLY)'!D$20:M$20, "CLO10", 'Exam (LECTURE ONLY)'!D30:M30) / 'Exam (LECTURE ONLY)'!AL$15), "", SUMIF('Exam (LECTURE ONLY)'!D$20:M$20, "CLO10", 'Exam (LECTURE ONLY)'!D30:M30) /'Exam (LECTURE ONLY)'!AL$15),
IF(AND('PRINTABLE (per grading)'!H$16="EXAM", 'PRINTABLE (per grading)'!B$13="Midterm"), IF(ISERROR(SUMIF('Exam (LECTURE ONLY)'!O$20:X$20, "CLO10", 'Exam (LECTURE ONLY)'!O30:X30) / 'Exam (LECTURE ONLY)'!AM$15), "", SUMIF('Exam (LECTURE ONLY)'!O$20:X$20, "CLO10", 'Exam (LECTURE ONLY)'!O30:X30) / 'Exam (LECTURE ONLY)'!AM$15),
IF(AND('PRINTABLE (per grading)'!H$16="EXAM", 'PRINTABLE (per grading)'!B$13="Final"), IF(ISERROR(SUMIF('Exam (LECTURE ONLY)'!Z$20:AI$20, "CLO10", 'Exam (LECTURE ONLY)'!Z30:AI30) / 'Exam (LECTURE ONLY)'!AN$15), "", SUMIF('Exam (LECTURE ONLY)'!Z$20:AI$20, "CLO10", 'Exam (LECTURE ONLY)'!Z30:AI30) / 'Exam (LECTURE ONLY)'!AN$15),
IF(AND('PRINTABLE (per grading)'!H$16="OUTPUT", 'PRINTABLE (per grading)'!B$13="Prelim"), IF(ISERROR(SUMIF(OUTPUT!C$20:M$20, "CLO10", OUTPUT!C30:M30) / OUTPUT!AL$15), "", SUMIF(OUTPUT!C$20:M$20, "CLO10", OUTPUT!C30:M30) / OUTPUT!AL$15),
IF(AND('PRINTABLE (per grading)'!H$16="OUTPUT", 'PRINTABLE (per grading)'!B$13="Midterm"), IF(ISERROR(SUMIF(OUTPUT!O$20:Y$20, "CLO10", OUTPUT!O30:Y30) / OUTPUT!AM$15), "", SUMIF(OUTPUT!O$20:Y$20, "CLO10", OUTPUT!O30:Y30) / OUTPUT!AM$15),
IF(AND('PRINTABLE (per grading)'!H$16="OUTPUT", 'PRINTABLE (per grading)'!B$13="Final"), IF(ISERROR(SUMIF(OUTPUT!AA$20:AI$20, "CLO10", OUTPUT!AA30:AI30) / OUTPUT!AN$15), "", SUMIF(OUTPUT!AA$20:AI$20, "CLO10", OUTPUT!AA30:AI30) / OUTPUT!AN$15),
"")))))),"")</f>
        <v/>
      </c>
      <c r="BI28" s="286" t="str">
        <f aca="false">IF(B28&lt;&gt;"",IF(BH28="","",IF(BH28&lt;0.5,1,IF(AND(BH28&gt;=0.5,BH28&lt;P$10),2,IF(BH28&gt;=P$10,3)))),"")</f>
        <v/>
      </c>
      <c r="BJ28" s="287" t="str">
        <f aca="false">IF(B28 &lt;&gt; "",IFERROR(IF(AVERAGE(BF28,BH28)&gt;=P$10,"Y","N"),""),"")</f>
        <v/>
      </c>
      <c r="BK28" s="8"/>
    </row>
    <row r="29" customFormat="false" ht="19.5" hidden="false" customHeight="true" outlineLevel="0" collapsed="false">
      <c r="A29" s="183" t="str">
        <f aca="false">IF(ISBLANK('Database (LECTURE-RES-PRAC)'!A26),"",'Database (LECTURE-RES-PRAC)'!A26)</f>
        <v/>
      </c>
      <c r="B29" s="184" t="str">
        <f aca="false">IF(ISBLANK('Database (LECTURE-RES-PRAC)'!B26),"",'Database (LECTURE-RES-PRAC)'!B26)</f>
        <v/>
      </c>
      <c r="C29" s="230" t="str">
        <f aca="false">IF(B29&lt;&gt;"",IF(C$16="PRELIM",'Grade computation'!C29, IF(C$16="MIDTERM",'Grade computation'!K29, IF(C$16="FINAL",'Grade computation'!S29,""))),"")</f>
        <v/>
      </c>
      <c r="D29" s="231" t="str">
        <f aca="false">IF(B29&lt;&gt;"",IFERROR(IF(B$11="80-20", (((C29/C$19)*X$6)+X$7)*D$18, IF(B$11="60-40", (((C29/C$19)*Y$6)+Y$7)*D$18, 0)),0),"")</f>
        <v/>
      </c>
      <c r="E29" s="230" t="str">
        <f aca="false">IF(B29&lt;&gt;"", IF(C$16="PRELIM",'Grade computation'!E29, IF(C$16="MIDTERM",'Grade computation'!M29, IF(C$16="FINAL",'Grade computation'!U29,""))),"")</f>
        <v/>
      </c>
      <c r="F29" s="232" t="str">
        <f aca="false">IF(B29&lt;&gt;"",IFERROR(IF(B$11="80-20", (((E29/E$19)*X$6)+X$7)*F$18, IF(B$11="60-40", (((E29/E$19)*Y$6)+Y$7)*F$18, 0)),0),"")</f>
        <v/>
      </c>
      <c r="G29" s="233" t="str">
        <f aca="false">IF(B29&lt;&gt;"",IFERROR((D29+F29),0),"")</f>
        <v/>
      </c>
      <c r="H29" s="234" t="str">
        <f aca="false">IF(B29&lt;&gt;"",IF(C$16="PRELIM", 'Grade computation'!H29, IF(C$16="MIDTERM", 'Grade computation'!P29, IF(C$16="FINAL",'Grade computation'!X29, ""))),"")</f>
        <v/>
      </c>
      <c r="I29" s="233" t="str">
        <f aca="false">IF(B29&lt;&gt;"",IFERROR(IF(B$11="80-20", (((H29/H$19)*X$6)+X$7)*I$19, IF(B$11="60-40", (((H29/H$19)*Y$6)+Y$7)*I$19, 0)),0),"")</f>
        <v/>
      </c>
      <c r="J29" s="237" t="str">
        <f aca="false">IFERROR((G29+I29),"")</f>
        <v/>
      </c>
      <c r="K29" s="183" t="str">
        <f aca="false">IFERROR(IF(J29="","",IF(J29&gt;=75,"PASSED","FAILED")),"")</f>
        <v/>
      </c>
      <c r="L29" s="183"/>
      <c r="M29" s="194" t="str">
        <f aca="false">IF(B29 &lt;&gt; "", IFERROR(IF(C$16 = "PRELIM", SUMIF('Database (LECTURE-RES-PRAC)'!D$14:AG$14, "CLO1", 'Database (LECTURE-RES-PRAC)'!D26:AG26) / 'Grade computation'!F$4, IF(C$16 = "MIDTERM", SUMIF('Database (LECTURE-RES-PRAC)'!AJ$14:BM$14, "CLO1", 'Database (LECTURE-RES-PRAC)'!AJ26:BM26) / 'Grade computation'!G$4, IF(C$16 = "FINAL", SUMIF('Database (LECTURE-RES-PRAC)'!BP$14:CS$14, "CLO1", 'Database (LECTURE-RES-PRAC)'!BP26:CS26) / 'Grade computation'!H$4,""))),""),"")</f>
        <v/>
      </c>
      <c r="N29" s="286" t="str">
        <f aca="false">IF(B29&lt;&gt;"",IF(M29="","",IF(M29&lt;0.5,1,IF(AND(M29&gt;=0.5,M29&lt;P$10),2,IF(M29&gt;=P$10,3)))),"")</f>
        <v/>
      </c>
      <c r="O29" s="194" t="str">
        <f aca="false">IF(B29 &lt;&gt; "",IF(AND('PRINTABLE (per grading)'!H$16="EXAM", 'PRINTABLE (per grading)'!B$13="Prelim"), IF(ISERROR(SUMIF('Exam (LECTURE ONLY)'!D$20:M$20, "CLO1", 'Exam (LECTURE ONLY)'!D31:M31) / 'Exam (LECTURE ONLY)'!AL$6), "", SUMIF('Exam (LECTURE ONLY)'!D$20:M$20, "CLO1", 'Exam (LECTURE ONLY)'!D31:M31) /'Exam (LECTURE ONLY)'!AL$6),
IF(AND('PRINTABLE (per grading)'!H$16="EXAM", 'PRINTABLE (per grading)'!B$13="Midterm"), IF(ISERROR(SUMIF('Exam (LECTURE ONLY)'!O$20:X$20, "CLO1", 'Exam (LECTURE ONLY)'!O31:X31) / 'Exam (LECTURE ONLY)'!AM$6), "", SUMIF('Exam (LECTURE ONLY)'!O$20:X$20, "CLO1", 'Exam (LECTURE ONLY)'!O31:X31) / 'Exam (LECTURE ONLY)'!AM$6),
IF(AND('PRINTABLE (per grading)'!H$16="EXAM", 'PRINTABLE (per grading)'!B$13="Final"), IF(ISERROR(SUMIF('Exam (LECTURE ONLY)'!Z$20:AI$20, "CLO1", 'Exam (LECTURE ONLY)'!Z31:AI31) / 'Exam (LECTURE ONLY)'!AN$6), "", SUMIF('Exam (LECTURE ONLY)'!Z$20:AI$20, "CLO1", 'Exam (LECTURE ONLY)'!Z31:AI31) / 'Exam (LECTURE ONLY)'!AN$6),
IF(AND('PRINTABLE (per grading)'!H$16="OUTPUT", 'PRINTABLE (per grading)'!B$13="Prelim"), IF(ISERROR(SUMIF(OUTPUT!C$20:M$20, "CLO1", OUTPUT!C31:M31) / OUTPUT!AL$6), "", SUMIF(OUTPUT!C$20:M$20, "CLO1", OUTPUT!C31:M31) / OUTPUT!AL$6),
IF(AND('PRINTABLE (per grading)'!H$16="OUTPUT", 'PRINTABLE (per grading)'!B$13="Midterm"), IF(ISERROR(SUMIF(OUTPUT!O$20:Y$20, "CLO1", OUTPUT!O31:Y31) / OUTPUT!AM$6), "", SUMIF(OUTPUT!O$20:Y$20, "CLO1", OUTPUT!O31:Y31) / OUTPUT!AM$6),
IF(AND('PRINTABLE (per grading)'!H$16="OUTPUT", 'PRINTABLE (per grading)'!B$13="Final"), IF(ISERROR(SUMIF(OUTPUT!AA$20:AI$20, "CLO1", OUTPUT!AA31:AI31) / OUTPUT!AN$6), "", SUMIF(OUTPUT!AA$20:AI$20, "CLO1", OUTPUT!AA31:AI31) / OUTPUT!AN$6),
"")))))),"")</f>
        <v/>
      </c>
      <c r="P29" s="286" t="str">
        <f aca="false">IF(B29&lt;&gt;"",IF(O29="","",IF(O29&lt;0.5,1,IF(AND(O29&gt;=0.5,O29&lt;P$10),2,IF(O29&gt;=P$10,3)))),"")</f>
        <v/>
      </c>
      <c r="Q29" s="287" t="str">
        <f aca="false">IF(B29 &lt;&gt; "",IFERROR(IF(AVERAGE(M29,O29)&gt;=P$10,"Y","N"),""),"")</f>
        <v/>
      </c>
      <c r="R29" s="194" t="str">
        <f aca="false">IF(B29 &lt;&gt; "", IFERROR(IF(C$16 = "PRELIM", SUMIF('Database (LECTURE-RES-PRAC)'!D$14:AG$14, "CLO2", 'Database (LECTURE-RES-PRAC)'!D26:AG26) / 'Grade computation'!F$5, IF(C$16 = "MIDTERM", SUMIF('Database (LECTURE-RES-PRAC)'!AJ$14:BM$14, "CLO2", 'Database (LECTURE-RES-PRAC)'!AJ26:BM26) / 'Grade computation'!G$5, IF(C$16 = "FINAL", SUMIF('Database (LECTURE-RES-PRAC)'!BP$14:CS$14, "CLO2", 'Database (LECTURE-RES-PRAC)'!BP26:CS26) / 'Grade computation'!H$5,""))),""),"")</f>
        <v/>
      </c>
      <c r="S29" s="286" t="str">
        <f aca="false">IF(B29&lt;&gt;"",IF(R29="","",IF(R29&lt;0.5,1,IF(AND(R29&gt;=0.5,R29&lt;P$10),2,IF(R29&gt;=P$10,3)))),"")</f>
        <v/>
      </c>
      <c r="T29" s="194" t="str">
        <f aca="false">IF(B29 &lt;&gt; "",IF(AND('PRINTABLE (per grading)'!H$16="EXAM", 'PRINTABLE (per grading)'!B$13="Prelim"), IF(ISERROR(SUMIF('Exam (LECTURE ONLY)'!D$20:M$20, "CLO2", 'Exam (LECTURE ONLY)'!D31:M31) / 'Exam (LECTURE ONLY)'!AL$7), "", SUMIF('Exam (LECTURE ONLY)'!D$20:M$20, "CLO2", 'Exam (LECTURE ONLY)'!D31:M31) /'Exam (LECTURE ONLY)'!AL$7),
IF(AND('PRINTABLE (per grading)'!H$16="EXAM", 'PRINTABLE (per grading)'!B$13="Midterm"), IF(ISERROR(SUMIF('Exam (LECTURE ONLY)'!O$20:X$20, "CLO2", 'Exam (LECTURE ONLY)'!O31:X31) / 'Exam (LECTURE ONLY)'!AM$7), "", SUMIF('Exam (LECTURE ONLY)'!O$20:X$20, "CLO2", 'Exam (LECTURE ONLY)'!O31:X31) / 'Exam (LECTURE ONLY)'!AM$7),
IF(AND('PRINTABLE (per grading)'!H$16="EXAM", 'PRINTABLE (per grading)'!B$13="Final"), IF(ISERROR(SUMIF('Exam (LECTURE ONLY)'!Z$20:AI$20, "CLO2", 'Exam (LECTURE ONLY)'!Z31:AI31) / 'Exam (LECTURE ONLY)'!AN$7), "", SUMIF('Exam (LECTURE ONLY)'!Z$20:AI$20, "CLO2", 'Exam (LECTURE ONLY)'!Z31:AI31) / 'Exam (LECTURE ONLY)'!AN$7),
IF(AND('PRINTABLE (per grading)'!H$16="OUTPUT", 'PRINTABLE (per grading)'!B$13="Prelim"), IF(ISERROR(SUMIF(OUTPUT!C$20:M$20, "CLO2", OUTPUT!C31:M31) / OUTPUT!AL$7), "", SUMIF(OUTPUT!C$20:M$20, "CLO2", OUTPUT!C31:M31) / OUTPUT!AL$7),
IF(AND('PRINTABLE (per grading)'!H$16="OUTPUT", 'PRINTABLE (per grading)'!B$13="Midterm"), IF(ISERROR(SUMIF(OUTPUT!O$20:Y$20, "CLO2", OUTPUT!O31:Y31) / OUTPUT!AM$7), "", SUMIF(OUTPUT!O$20:Y$20, "CLO2", OUTPUT!O31:Y31) / OUTPUT!AM$7),
IF(AND('PRINTABLE (per grading)'!H$16="OUTPUT", 'PRINTABLE (per grading)'!B$13="Final"), IF(ISERROR(SUMIF(OUTPUT!AA$20:AI$20, "CLO2", OUTPUT!AA31:AI31) / OUTPUT!AN$7), "", SUMIF(OUTPUT!AA$20:AI$20, "CLO2", OUTPUT!AA31:AI31) / OUTPUT!AN$7),
"")))))),"")</f>
        <v/>
      </c>
      <c r="U29" s="286" t="str">
        <f aca="false">IF(B29&lt;&gt;"",IF(T29="","",IF(T29&lt;0.5,1,IF(AND(T29&gt;=0.5,T29&lt;P$10),2,IF(T29&gt;=P$10,3)))),"")</f>
        <v/>
      </c>
      <c r="V29" s="287" t="str">
        <f aca="false">IF(B29 &lt;&gt; "",IFERROR(IF(AVERAGE(R29,T29)&gt;=P$10,"Y","N"),""),"")</f>
        <v/>
      </c>
      <c r="W29" s="194" t="str">
        <f aca="false">IF(B29 &lt;&gt; "", IFERROR(IF(C$16 = "PRELIM", SUMIF('Database (LECTURE-RES-PRAC)'!D$14:AG$14, "CLO3", 'Database (LECTURE-RES-PRAC)'!D26:AG26) / 'Grade computation'!F$6, IF(C$16 = "MIDTERM", SUMIF('Database (LECTURE-RES-PRAC)'!AJ$14:BM$14, "CLO3", 'Database (LECTURE-RES-PRAC)'!AJ26:BM26) / 'Grade computation'!G$6, IF(C$16 = "FINAL", SUMIF('Database (LECTURE-RES-PRAC)'!BP$14:CS$14, "CLO3", 'Database (LECTURE-RES-PRAC)'!BP26:CS26) / 'Grade computation'!H$6,""))),""),"")</f>
        <v/>
      </c>
      <c r="X29" s="286" t="str">
        <f aca="false">IF(B29&lt;&gt;"",IF(W29="","",IF(W29&lt;0.5,1,IF(AND(W29&gt;=0.5,W29&lt;P$10),2,IF(W29&gt;=P$10,3)))),"")</f>
        <v/>
      </c>
      <c r="Y29" s="194" t="str">
        <f aca="false">IF(B29 &lt;&gt; "",IF(AND('PRINTABLE (per grading)'!H$16="EXAM", 'PRINTABLE (per grading)'!B$13="Prelim"), IF(ISERROR(SUMIF('Exam (LECTURE ONLY)'!D$20:M$20, "CLO3", 'Exam (LECTURE ONLY)'!D31:M31) / 'Exam (LECTURE ONLY)'!AL$8), "", SUMIF('Exam (LECTURE ONLY)'!D$20:M$20, "CLO3", 'Exam (LECTURE ONLY)'!D31:M31) /'Exam (LECTURE ONLY)'!AL$8),
IF(AND('PRINTABLE (per grading)'!H$16="EXAM", 'PRINTABLE (per grading)'!B$13="Midterm"), IF(ISERROR(SUMIF('Exam (LECTURE ONLY)'!O$20:X$20, "CLO3", 'Exam (LECTURE ONLY)'!O31:X31) / 'Exam (LECTURE ONLY)'!AM$8), "", SUMIF('Exam (LECTURE ONLY)'!O$20:X$20, "CLO3", 'Exam (LECTURE ONLY)'!O31:X31) / 'Exam (LECTURE ONLY)'!AM$8),
IF(AND('PRINTABLE (per grading)'!H$16="EXAM", 'PRINTABLE (per grading)'!B$13="Final"), IF(ISERROR(SUMIF('Exam (LECTURE ONLY)'!Z$20:AI$20, "CLO3", 'Exam (LECTURE ONLY)'!Z31:AI31) / 'Exam (LECTURE ONLY)'!AN$8), "", SUMIF('Exam (LECTURE ONLY)'!Z$20:AI$20, "CLO3", 'Exam (LECTURE ONLY)'!Z31:AI31) / 'Exam (LECTURE ONLY)'!AN$8),
IF(AND('PRINTABLE (per grading)'!H$16="OUTPUT", 'PRINTABLE (per grading)'!B$13="Prelim"), IF(ISERROR(SUMIF(OUTPUT!C$20:M$20, "CLO3", OUTPUT!C31:M31) / OUTPUT!AL$8), "", SUMIF(OUTPUT!C$20:M$20, "CLO3", OUTPUT!C31:M31) / OUTPUT!AL$8),
IF(AND('PRINTABLE (per grading)'!H$16="OUTPUT", 'PRINTABLE (per grading)'!B$13="Midterm"), IF(ISERROR(SUMIF(OUTPUT!O$20:Y$20, "CLO3", OUTPUT!O31:Y31) / OUTPUT!AM$8), "", SUMIF(OUTPUT!O$20:Y$20, "CLO3", OUTPUT!O31:Y31) / OUTPUT!AM$8),
IF(AND('PRINTABLE (per grading)'!H$16="OUTPUT", 'PRINTABLE (per grading)'!B$13="Final"), IF(ISERROR(SUMIF(OUTPUT!AA$20:AI$20, "CLO3", OUTPUT!AA31:AI31) / OUTPUT!AN$8), "", SUMIF(OUTPUT!AA$20:AI$20, "CLO3", OUTPUT!AA31:AI31) / OUTPUT!AN$8),
"" )))))),"")</f>
        <v/>
      </c>
      <c r="Z29" s="286" t="str">
        <f aca="false">IF(B29&lt;&gt;"",IF(Y29="","",IF(Y29&lt;0.5,1,IF(AND(Y29&gt;=0.5,Y29&lt;P$10),2,IF(Y29&gt;=P$10,3)))),"")</f>
        <v/>
      </c>
      <c r="AA29" s="287" t="str">
        <f aca="false">IF(B29 &lt;&gt; "",IFERROR(IF(AVERAGE(W29,Y29)&gt;=P$10,"Y","N"),""),"")</f>
        <v/>
      </c>
      <c r="AB29" s="194" t="str">
        <f aca="false">IF(B29 &lt;&gt; "", IFERROR(IF(C$16 = "PRELIM", SUMIF('Database (LECTURE-RES-PRAC)'!D$14:AG$14, "CLO4", 'Database (LECTURE-RES-PRAC)'!D26:AG26) / 'Grade computation'!F$7, IF(C$16 = "MIDTERM", SUMIF('Database (LECTURE-RES-PRAC)'!AJ$14:BM$14, "CLO4", 'Database (LECTURE-RES-PRAC)'!AJ26:BM26) / 'Grade computation'!G$7, IF(C$16 = "FINAL", SUMIF('Database (LECTURE-RES-PRAC)'!BP$14:CS$14, "CLO4", 'Database (LECTURE-RES-PRAC)'!BP26:CS26) / 'Grade computation'!H$7,""))),""),"")</f>
        <v/>
      </c>
      <c r="AC29" s="286" t="str">
        <f aca="false">IF(B29&lt;&gt;"",IF(AB29="","",IF(AB29&lt;0.5,1,IF(AND(AB29&gt;=0.5,AB29&lt;P$10),2,IF(AB29&gt;=P$10,3)))),"")</f>
        <v/>
      </c>
      <c r="AD29" s="194" t="str">
        <f aca="false">IF(B29 &lt;&gt; "",IF(AND('PRINTABLE (per grading)'!H$16="EXAM", 'PRINTABLE (per grading)'!B$13="Prelim"), IF(ISERROR(SUMIF('Exam (LECTURE ONLY)'!D$20:M$20, "CLO4", 'Exam (LECTURE ONLY)'!D31:M31) / 'Exam (LECTURE ONLY)'!AL$9), "", SUMIF('Exam (LECTURE ONLY)'!D$20:M$20, "CLO4", 'Exam (LECTURE ONLY)'!D31:M31) /'Exam (LECTURE ONLY)'!AL$9),
IF(AND('PRINTABLE (per grading)'!H$16="EXAM", 'PRINTABLE (per grading)'!B$13="Midterm"), IF(ISERROR(SUMIF('Exam (LECTURE ONLY)'!O$20:X$20, "CLO4", 'Exam (LECTURE ONLY)'!O31:X31) / 'Exam (LECTURE ONLY)'!AM$9), "", SUMIF('Exam (LECTURE ONLY)'!O$20:X$20, "CLO4", 'Exam (LECTURE ONLY)'!O31:X31) / 'Exam (LECTURE ONLY)'!AM$9),
IF(AND('PRINTABLE (per grading)'!H$16="EXAM", 'PRINTABLE (per grading)'!B$13="Final"), IF(ISERROR(SUMIF('Exam (LECTURE ONLY)'!Z$20:AI$20, "CLO4", 'Exam (LECTURE ONLY)'!Z31:AI31) / 'Exam (LECTURE ONLY)'!AN$9), "", SUMIF('Exam (LECTURE ONLY)'!Z$20:AI$20, "CLO4", 'Exam (LECTURE ONLY)'!Z31:AI31) / 'Exam (LECTURE ONLY)'!AN$9),
IF(AND('PRINTABLE (per grading)'!H$16="OUTPUT", 'PRINTABLE (per grading)'!B$13="Prelim"), IF(ISERROR(SUMIF(OUTPUT!C$20:M$20, "CLO4", OUTPUT!C31:M31) / OUTPUT!AL$9), "", SUMIF(OUTPUT!C$20:M$20, "CLO4", OUTPUT!C31:M31) / OUTPUT!AL$9),
IF(AND('PRINTABLE (per grading)'!H$16="OUTPUT", 'PRINTABLE (per grading)'!B$13="Midterm"), IF(ISERROR(SUMIF(OUTPUT!O$20:Y$20, "CLO4", OUTPUT!O31:Y31) / OUTPUT!AM$9), "", SUMIF(OUTPUT!O$20:Y$20, "CLO4", OUTPUT!O31:Y31) / OUTPUT!AM$9),
IF(AND('PRINTABLE (per grading)'!H$16="OUTPUT", 'PRINTABLE (per grading)'!B$13="Final"), IF(ISERROR(SUMIF(OUTPUT!AA$20:AI$20, "CLO4", OUTPUT!AA31:AI31) / OUTPUT!AN$9), "", SUMIF(OUTPUT!AA$20:AI$20, "CLO4", OUTPUT!AA31:AI31) / OUTPUT!AN$9),
"")))))),"")</f>
        <v/>
      </c>
      <c r="AE29" s="286" t="str">
        <f aca="false">IF(B29&lt;&gt;"",IF(AD29="","",IF(AD29&lt;0.5,1,IF(AND(AD29&gt;=0.5,AD29&lt;P$10),2,IF(AD29&gt;=P$10,3)))),"")</f>
        <v/>
      </c>
      <c r="AF29" s="287" t="str">
        <f aca="false">IF(B29 &lt;&gt; "",IFERROR(IF(AVERAGE(AB29,AD29)&gt;=P$10,"Y","N"),""),"")</f>
        <v/>
      </c>
      <c r="AG29" s="194" t="str">
        <f aca="false">IF(B29 &lt;&gt; "", IFERROR(IF(C$16 = "PRELIM", SUMIF('Database (LECTURE-RES-PRAC)'!D$14:AG$14, "CLO5", 'Database (LECTURE-RES-PRAC)'!D26:AG26) / 'Grade computation'!F$8, IF(C$16 = "MIDTERM", SUMIF('Database (LECTURE-RES-PRAC)'!AJ$14:BM$14, "CLO5", 'Database (LECTURE-RES-PRAC)'!AJ26:BM26) / 'Grade computation'!G$8, IF(C$16 = "FINAL", SUMIF('Database (LECTURE-RES-PRAC)'!BP$14:CS$14, "CLO5", 'Database (LECTURE-RES-PRAC)'!BP26:CS26) / 'Grade computation'!H$8,""))),""),"")</f>
        <v/>
      </c>
      <c r="AH29" s="286" t="str">
        <f aca="false">IF(B29&lt;&gt;"",IF(AG29="","",IF(AG29&lt;0.5,1,IF(AND(AG29&gt;=0.5,AG29&lt;P$10),2,IF(AG29&gt;=P$10,3)))),"")</f>
        <v/>
      </c>
      <c r="AI29" s="194" t="str">
        <f aca="false">IF(B29 &lt;&gt; "",IF(AND('PRINTABLE (per grading)'!H$16="EXAM", 'PRINTABLE (per grading)'!B$13="Prelim"), IF(ISERROR(SUMIF('Exam (LECTURE ONLY)'!D$20:M$20, "CLO5", 'Exam (LECTURE ONLY)'!D31:M31) / 'Exam (LECTURE ONLY)'!AL$10), "", SUMIF('Exam (LECTURE ONLY)'!D$20:M$20, "CLO5", 'Exam (LECTURE ONLY)'!D31:M31) /'Exam (LECTURE ONLY)'!AL$10),
IF(AND('PRINTABLE (per grading)'!H$16="EXAM", 'PRINTABLE (per grading)'!B$13="Midterm"), IF(ISERROR(SUMIF('Exam (LECTURE ONLY)'!O$20:X$20, "CLO5", 'Exam (LECTURE ONLY)'!O31:X31) / 'Exam (LECTURE ONLY)'!AM$10), "", SUMIF('Exam (LECTURE ONLY)'!O$20:X$20, "CLO5", 'Exam (LECTURE ONLY)'!O31:X31) / 'Exam (LECTURE ONLY)'!AM$10),
IF(AND('PRINTABLE (per grading)'!H$16="EXAM", 'PRINTABLE (per grading)'!B$13="Final"), IF(ISERROR(SUMIF('Exam (LECTURE ONLY)'!Z$20:AI$20, "CLO5", 'Exam (LECTURE ONLY)'!Z31:AI31) / 'Exam (LECTURE ONLY)'!AN$10), "", SUMIF('Exam (LECTURE ONLY)'!Z$20:AI$20, "CLO5", 'Exam (LECTURE ONLY)'!Z31:AI31) / 'Exam (LECTURE ONLY)'!AN$10),
IF(AND('PRINTABLE (per grading)'!H$16="OUTPUT", 'PRINTABLE (per grading)'!B$13="Prelim"), IF(ISERROR(SUMIF(OUTPUT!C$20:M$20, "CLO5", OUTPUT!C31:M31) / OUTPUT!AL$10), "", SUMIF(OUTPUT!C$20:M$20, "CLO5", OUTPUT!C31:M31) / OUTPUT!AL$10),
IF(AND('PRINTABLE (per grading)'!H$16="OUTPUT", 'PRINTABLE (per grading)'!B$13="Midterm"), IF(ISERROR(SUMIF(OUTPUT!O$20:Y$20, "CLO5", OUTPUT!O31:Y31) / OUTPUT!AM$10), "", SUMIF(OUTPUT!O$20:Y$20, "CLO5", OUTPUT!O31:Y31) / OUTPUT!AM$10),
IF(AND('PRINTABLE (per grading)'!H$16="OUTPUT", 'PRINTABLE (per grading)'!B$13="Final"), IF(ISERROR(SUMIF(OUTPUT!AA$20:AI$20, "CLO5", OUTPUT!AA31:AI31) / OUTPUT!AN$10), "", SUMIF(OUTPUT!AA$20:AI$20, "CLO5", OUTPUT!AA31:AI31) / OUTPUT!AN$10),
"")))))),"")</f>
        <v/>
      </c>
      <c r="AJ29" s="286" t="str">
        <f aca="false">IF(B29&lt;&gt;"",IF(AI29="","",IF(AI29&lt;0.5,1,IF(AND(AI29&gt;=0.5,AI29&lt;P$10),2,IF(AI29&gt;=P$10,3)))),"")</f>
        <v/>
      </c>
      <c r="AK29" s="287" t="str">
        <f aca="false">IF(B29 &lt;&gt; "",IFERROR(IF(AVERAGE(AG29,AI29)&gt;=P$10,"Y","N"),""),"")</f>
        <v/>
      </c>
      <c r="AL29" s="194" t="str">
        <f aca="false">IF(B29 &lt;&gt; "", IFERROR(IF(C$16 = "PRELIM", SUMIF('Database (LECTURE-RES-PRAC)'!D$14:AG$14, "CLO6", 'Database (LECTURE-RES-PRAC)'!D26:AG26) / 'Grade computation'!F$9, IF(C$16 = "MIDTERM", SUMIF('Database (LECTURE-RES-PRAC)'!AJ$14:BM$14, "CLO6", 'Database (LECTURE-RES-PRAC)'!AJ26:BM26) / 'Grade computation'!G$9, IF(C$16 = "FINAL", SUMIF('Database (LECTURE-RES-PRAC)'!BP$14:CS$14, "CLO6", 'Database (LECTURE-RES-PRAC)'!BP26:CS26) / 'Grade computation'!H$9,""))),""),"")</f>
        <v/>
      </c>
      <c r="AM29" s="286" t="str">
        <f aca="false">IF(B29&lt;&gt;"",IF(AL29="","",IF(AL29&lt;0.5,1,IF(AND(AL29&gt;=0.5,AL29&lt;P$10),2,IF(AL29&gt;=P$10,3)))),"")</f>
        <v/>
      </c>
      <c r="AN29" s="194" t="str">
        <f aca="false">IF(B29 &lt;&gt; "",IF(AND('PRINTABLE (per grading)'!H$16="EXAM", 'PRINTABLE (per grading)'!B$13="Prelim"), IF(ISERROR(SUMIF('Exam (LECTURE ONLY)'!D$20:M$20, "CLO6", 'Exam (LECTURE ONLY)'!D31:M31) / 'Exam (LECTURE ONLY)'!AL$11), "", SUMIF('Exam (LECTURE ONLY)'!D$20:M$20, "CLO6", 'Exam (LECTURE ONLY)'!D31:M31) /'Exam (LECTURE ONLY)'!AL$11),
IF(AND('PRINTABLE (per grading)'!H$16="EXAM", 'PRINTABLE (per grading)'!B$13="Midterm"), IF(ISERROR(SUMIF('Exam (LECTURE ONLY)'!O$20:X$20, "CLO6", 'Exam (LECTURE ONLY)'!O31:X31) / 'Exam (LECTURE ONLY)'!AM$11), "", SUMIF('Exam (LECTURE ONLY)'!O$20:X$20, "CLO6", 'Exam (LECTURE ONLY)'!O31:X31) / 'Exam (LECTURE ONLY)'!AM$11),
IF(AND('PRINTABLE (per grading)'!H$16="EXAM", 'PRINTABLE (per grading)'!B$13="Final"), IF(ISERROR(SUMIF('Exam (LECTURE ONLY)'!Z$20:AI$20, "CLO6", 'Exam (LECTURE ONLY)'!Z31:AI31) / 'Exam (LECTURE ONLY)'!AN$11), "", SUMIF('Exam (LECTURE ONLY)'!Z$20:AI$20, "CLO6", 'Exam (LECTURE ONLY)'!Z31:AI31) / 'Exam (LECTURE ONLY)'!AN$11),
IF(AND('PRINTABLE (per grading)'!H$16="OUTPUT", 'PRINTABLE (per grading)'!B$13="Prelim"), IF(ISERROR(SUMIF(OUTPUT!C$20:M$20, "CLO6", OUTPUT!C31:M31) / OUTPUT!AL$11), "", SUMIF(OUTPUT!C$20:M$20, "CLO6", OUTPUT!C31:M31) / OUTPUT!AL$11),
IF(AND('PRINTABLE (per grading)'!H$16="OUTPUT", 'PRINTABLE (per grading)'!B$13="Midterm"), IF(ISERROR(SUMIF(OUTPUT!O$20:Y$20, "CLO6", OUTPUT!O31:Y31) / OUTPUT!AM$11), "", SUMIF(OUTPUT!O$20:Y$20, "CLO6", OUTPUT!O31:Y31) / OUTPUT!AM$11),
IF(AND('PRINTABLE (per grading)'!H$16="OUTPUT", 'PRINTABLE (per grading)'!B$13="Final"), IF(ISERROR(SUMIF(OUTPUT!AA$20:AI$20, "CLO6", OUTPUT!AA31:AI31) / OUTPUT!AN$11), "", SUMIF(OUTPUT!AA$20:AI$20, "CLO6", OUTPUT!AA31:AI31) / OUTPUT!AN$11),
"")))))),"")</f>
        <v/>
      </c>
      <c r="AO29" s="286" t="str">
        <f aca="false">IF(B29&lt;&gt;"",IF(AN29="","",IF(AN29&lt;0.5,1,IF(AND(AN29&gt;=0.5,AN29&lt;P$10),2,IF(AN29&gt;=P$10,3)))),"")</f>
        <v/>
      </c>
      <c r="AP29" s="287" t="str">
        <f aca="false">IF(B29 &lt;&gt; "",IFERROR(IF(AVERAGE(AL29,AN29)&gt;=P$10,"Y","N"),""),"")</f>
        <v/>
      </c>
      <c r="AQ29" s="194" t="str">
        <f aca="false">IF(B29 &lt;&gt; "", IFERROR(IF(C$16 = "PRELIM", SUMIF('Database (LECTURE-RES-PRAC)'!D$14:AG$14, "CLO7", 'Database (LECTURE-RES-PRAC)'!D26:AG26) / 'Grade computation'!F$10, IF(C$16 = "MIDTERM", SUMIF('Database (LECTURE-RES-PRAC)'!AJ$14:BM$14, "CLO7", 'Database (LECTURE-RES-PRAC)'!AJ26:BM26) / 'Grade computation'!G$10, IF(C$16 = "FINAL", SUMIF('Database (LECTURE-RES-PRAC)'!BP$14:CS$14, "CLO7", 'Database (LECTURE-RES-PRAC)'!BP26:CS26) / 'Grade computation'!H$10,""))),""),"")</f>
        <v/>
      </c>
      <c r="AR29" s="286" t="str">
        <f aca="false">IF(B29&lt;&gt;"",IF(AQ29="","",IF(AQ29&lt;0.5,1,IF(AND(AQ29&gt;=0.5,AQ29&lt;P$10),2,IF(AQ29&gt;=P$10,3)))),"")</f>
        <v/>
      </c>
      <c r="AS29" s="194" t="str">
        <f aca="false">IF(B29 &lt;&gt; "",IF(AND('PRINTABLE (per grading)'!H$16="EXAM", 'PRINTABLE (per grading)'!B$13="Prelim"), IF(ISERROR(SUMIF('Exam (LECTURE ONLY)'!D$20:M$20, "CLO7", 'Exam (LECTURE ONLY)'!D31:M31) / 'Exam (LECTURE ONLY)'!AL$12), "", SUMIF('Exam (LECTURE ONLY)'!D$20:M$20, "CLO7", 'Exam (LECTURE ONLY)'!D31:M31) /'Exam (LECTURE ONLY)'!AL$12),
IF(AND('PRINTABLE (per grading)'!H$16="EXAM", 'PRINTABLE (per grading)'!B$13="Midterm"), IF(ISERROR(SUMIF('Exam (LECTURE ONLY)'!O$20:X$20, "CLO7", 'Exam (LECTURE ONLY)'!O31:X31) / 'Exam (LECTURE ONLY)'!AM$12), "", SUMIF('Exam (LECTURE ONLY)'!O$20:X$20, "CLO7", 'Exam (LECTURE ONLY)'!O31:X31) / 'Exam (LECTURE ONLY)'!AM$12),
IF(AND('PRINTABLE (per grading)'!H$16="EXAM", 'PRINTABLE (per grading)'!B$13="Final"), IF(ISERROR(SUMIF('Exam (LECTURE ONLY)'!Z$20:AI$20, "CLO7", 'Exam (LECTURE ONLY)'!Z31:AI31) / 'Exam (LECTURE ONLY)'!AN$12), "", SUMIF('Exam (LECTURE ONLY)'!Z$20:AI$20, "CLO7", 'Exam (LECTURE ONLY)'!Z31:AI31) / 'Exam (LECTURE ONLY)'!AN$12),
IF(AND('PRINTABLE (per grading)'!H$16="OUTPUT", 'PRINTABLE (per grading)'!B$13="Prelim"), IF(ISERROR(SUMIF(OUTPUT!C$20:M$20, "CLO7", OUTPUT!C31:M31) / OUTPUT!AL$12), "", SUMIF(OUTPUT!C$20:M$20, "CLO7", OUTPUT!C31:M31) / OUTPUT!AL$12),
IF(AND('PRINTABLE (per grading)'!H$16="OUTPUT", 'PRINTABLE (per grading)'!B$13="Midterm"), IF(ISERROR(SUMIF(OUTPUT!O$20:Y$20, "CLO7", OUTPUT!O31:Y31) / OUTPUT!AM$12), "", SUMIF(OUTPUT!O$20:Y$20, "CLO7", OUTPUT!O31:Y31) / OUTPUT!AM$12),
IF(AND('PRINTABLE (per grading)'!H$16="OUTPUT", 'PRINTABLE (per grading)'!B$13="Final"), IF(ISERROR(SUMIF(OUTPUT!AA$20:AI$20, "CLO7", OUTPUT!AA31:AI31) / OUTPUT!AN$12), "", SUMIF(OUTPUT!AA$20:AI$20, "CLO7", OUTPUT!AA31:AI31) / OUTPUT!AN$12),
"")))))),"")</f>
        <v/>
      </c>
      <c r="AT29" s="286" t="str">
        <f aca="false">IF(B29&lt;&gt;"",IF(AS29="","",IF(AS29&lt;0.5,1,IF(AND(AS29&gt;=0.5,AS29&lt;P$10),2,IF(AS29&gt;=P$10,3)))),"")</f>
        <v/>
      </c>
      <c r="AU29" s="287" t="str">
        <f aca="false">IF(B29 &lt;&gt; "",IFERROR(IF(AVERAGE(AQ29,AS29)&gt;=P$10,"Y","N"),""),"")</f>
        <v/>
      </c>
      <c r="AV29" s="194" t="str">
        <f aca="false">IF(B29 &lt;&gt; "", IFERROR(IF(C$16 = "PRELIM", SUMIF('Database (LECTURE-RES-PRAC)'!D$14:AG$14, "CLO8", 'Database (LECTURE-RES-PRAC)'!D26:AG26) / 'Grade computation'!F$11, IF(C$16 = "MIDTERM", SUMIF('Database (LECTURE-RES-PRAC)'!AJ$14:BM$14, "CLO8", 'Database (LECTURE-RES-PRAC)'!AJ26:BM26) / 'Grade computation'!G$11, IF(C$16 = "FINAL", SUMIF('Database (LECTURE-RES-PRAC)'!BP$14:CS$14, "CLO8", 'Database (LECTURE-RES-PRAC)'!BP26:CS26) / 'Grade computation'!H$11,""))),""),"")</f>
        <v/>
      </c>
      <c r="AW29" s="286" t="str">
        <f aca="false">IF(B29&lt;&gt;"",IF(AV29="","",IF(AV29&lt;0.5,1,IF(AND(AV29&gt;=0.5,AV29&lt;P$10),2,IF(AV29&gt;=P$10,3)))),"")</f>
        <v/>
      </c>
      <c r="AX29" s="194" t="str">
        <f aca="false">IF(B29 &lt;&gt; "",IF(AND('PRINTABLE (per grading)'!H$16="EXAM", 'PRINTABLE (per grading)'!B$13="Prelim"), IF(ISERROR(SUMIF('Exam (LECTURE ONLY)'!D$20:M$20, "CLO8", 'Exam (LECTURE ONLY)'!D31:M31) / 'Exam (LECTURE ONLY)'!AL$13), "", SUMIF('Exam (LECTURE ONLY)'!D$20:M$20, "CLO8", 'Exam (LECTURE ONLY)'!D31:M31) /'Exam (LECTURE ONLY)'!AL$13),
IF(AND('PRINTABLE (per grading)'!H$16="EXAM", 'PRINTABLE (per grading)'!B$13="Midterm"), IF(ISERROR(SUMIF('Exam (LECTURE ONLY)'!O$20:X$20, "CLO8", 'Exam (LECTURE ONLY)'!O31:X31) / 'Exam (LECTURE ONLY)'!AM$13), "", SUMIF('Exam (LECTURE ONLY)'!O$20:X$20, "CLO8", 'Exam (LECTURE ONLY)'!O31:X31) / 'Exam (LECTURE ONLY)'!AM$13),
IF(AND('PRINTABLE (per grading)'!H$16="EXAM", 'PRINTABLE (per grading)'!B$13="Final"), IF(ISERROR(SUMIF('Exam (LECTURE ONLY)'!Z$20:AI$20, "CLO8", 'Exam (LECTURE ONLY)'!Z31:AI31) / 'Exam (LECTURE ONLY)'!AN$13), "", SUMIF('Exam (LECTURE ONLY)'!Z$20:AI$20, "CLO8", 'Exam (LECTURE ONLY)'!Z31:AI31) / 'Exam (LECTURE ONLY)'!AN$13),
IF(AND('PRINTABLE (per grading)'!H$16="OUTPUT", 'PRINTABLE (per grading)'!B$13="Prelim"), IF(ISERROR(SUMIF(OUTPUT!C$20:M$20, "CLO8", OUTPUT!C31:M31) / OUTPUT!AL$13), "", SUMIF(OUTPUT!C$20:M$20, "CLO8", OUTPUT!C31:M31) / OUTPUT!AL$13),
IF(AND('PRINTABLE (per grading)'!H$16="OUTPUT", 'PRINTABLE (per grading)'!B$13="Midterm"), IF(ISERROR(SUMIF(OUTPUT!O$20:Y$20, "CLO8", OUTPUT!O31:Y31) / OUTPUT!AM$13), "", SUMIF(OUTPUT!O$20:Y$20, "CLO8", OUTPUT!O31:Y31) / OUTPUT!AM$13),
IF(AND('PRINTABLE (per grading)'!H$16="OUTPUT", 'PRINTABLE (per grading)'!B$13="Final"), IF(ISERROR(SUMIF(OUTPUT!AA$20:AI$20, "CLO8", OUTPUT!AA31:AI31) / OUTPUT!AN$13), "", SUMIF(OUTPUT!AA$20:AI$20, "CLO8", OUTPUT!AA31:AI31) / OUTPUT!AN$13),
"")))))),"")</f>
        <v/>
      </c>
      <c r="AY29" s="286" t="str">
        <f aca="false">IF(B29&lt;&gt;"",IF(AX29="","",IF(AX29&lt;0.5,1,IF(AND(AX29&gt;=0.5,AX29&lt;P$10),2,IF(AX29&gt;=P$10,3)))),"")</f>
        <v/>
      </c>
      <c r="AZ29" s="287" t="str">
        <f aca="false">IF(B29 &lt;&gt; "",IFERROR(IF(AVERAGE(AV29,AX29)&gt;=P$10,"Y","N"),""),"")</f>
        <v/>
      </c>
      <c r="BA29" s="194" t="str">
        <f aca="false">IF(B29 &lt;&gt; "", IFERROR(IF(C$16 = "PRELIM", SUMIF('Database (LECTURE-RES-PRAC)'!D$14:AG$14, "CLO9", 'Database (LECTURE-RES-PRAC)'!D26:AG26) / 'Grade computation'!F$12, IF(C$16 = "MIDTERM", SUMIF('Database (LECTURE-RES-PRAC)'!AJ$14:BM$14, "CLO9", 'Database (LECTURE-RES-PRAC)'!AJ26:BM26) / 'Grade computation'!G$12, IF(C$16 = "FINAL", SUMIF('Database (LECTURE-RES-PRAC)'!BP$14:CS$14, "CLO9", 'Database (LECTURE-RES-PRAC)'!BP26:CS26) / 'Grade computation'!H$12,""))),""),"")</f>
        <v/>
      </c>
      <c r="BB29" s="286" t="str">
        <f aca="false">IF(B29&lt;&gt;"",IF(BA29="","",IF(BA29&lt;0.5,1,IF(AND(BA29&gt;=0.5,BA29&lt;P$10),2,IF(BA29&gt;=P$10,3)))),"")</f>
        <v/>
      </c>
      <c r="BC29" s="194" t="str">
        <f aca="false">IF(B29 &lt;&gt; "",IF(AND('PRINTABLE (per grading)'!H$16="EXAM", 'PRINTABLE (per grading)'!B$13="Prelim"), IF(ISERROR(SUMIF('Exam (LECTURE ONLY)'!D$20:M$20, "CLO9", 'Exam (LECTURE ONLY)'!D31:M31) / 'Exam (LECTURE ONLY)'!AL$14), "", SUMIF('Exam (LECTURE ONLY)'!D$20:M$20, "CLO9", 'Exam (LECTURE ONLY)'!D31:M31) /'Exam (LECTURE ONLY)'!AL$14),
IF(AND('PRINTABLE (per grading)'!H$16="EXAM", 'PRINTABLE (per grading)'!B$13="Midterm"), IF(ISERROR(SUMIF('Exam (LECTURE ONLY)'!O$20:X$20, "CLO9", 'Exam (LECTURE ONLY)'!O31:X31) / 'Exam (LECTURE ONLY)'!AM$14), "", SUMIF('Exam (LECTURE ONLY)'!O$20:X$20, "CLO9", 'Exam (LECTURE ONLY)'!O31:X31) / 'Exam (LECTURE ONLY)'!AM$14),
IF(AND('PRINTABLE (per grading)'!H$16="EXAM", 'PRINTABLE (per grading)'!B$13="Final"), IF(ISERROR(SUMIF('Exam (LECTURE ONLY)'!Z$20:AI$20, "CLO9", 'Exam (LECTURE ONLY)'!Z31:AI31) / 'Exam (LECTURE ONLY)'!AN$14), "", SUMIF('Exam (LECTURE ONLY)'!Z$20:AI$20, "CLO9", 'Exam (LECTURE ONLY)'!Z31:AI31) / 'Exam (LECTURE ONLY)'!AN$14),
IF(AND('PRINTABLE (per grading)'!H$16="OUTPUT", 'PRINTABLE (per grading)'!B$13="Prelim"), IF(ISERROR(SUMIF(OUTPUT!C$20:M$20, "CLO9", OUTPUT!C31:M31) / OUTPUT!AL$14), "", SUMIF(OUTPUT!C$20:M$20, "CLO9", OUTPUT!C31:M31) / OUTPUT!AL$14),
IF(AND('PRINTABLE (per grading)'!H$16="OUTPUT", 'PRINTABLE (per grading)'!B$13="Midterm"), IF(ISERROR(SUMIF(OUTPUT!O$20:Y$20, "CLO9", OUTPUT!O31:Y31) / OUTPUT!AM$14), "", SUMIF(OUTPUT!O$20:Y$20, "CLO9", OUTPUT!O31:Y31) / OUTPUT!AM$14),
IF(AND('PRINTABLE (per grading)'!H$16="OUTPUT", 'PRINTABLE (per grading)'!B$13="Final"), IF(ISERROR(SUMIF(OUTPUT!AA$20:AI$20, "CLO9", OUTPUT!AA31:AI31) / OUTPUT!AN$14), "", SUMIF(OUTPUT!AA$20:AI$20, "CLO9", OUTPUT!AA31:AI31) / OUTPUT!AN$14),
"")))))),"")</f>
        <v/>
      </c>
      <c r="BD29" s="286" t="str">
        <f aca="false">IF(B29&lt;&gt;"",IF(BC29="","",IF(BC29&lt;0.5,1,IF(AND(BC29&gt;=0.5,BC29&lt;P$10),2,IF(BC29&gt;=P$10,3)))),"")</f>
        <v/>
      </c>
      <c r="BE29" s="287" t="str">
        <f aca="false">IF(B29 &lt;&gt; "",IFERROR(IF(AVERAGE(BA29,BC29)&gt;=P$10,"Y","N"),""),"")</f>
        <v/>
      </c>
      <c r="BF29" s="194" t="str">
        <f aca="false">IF(B29 &lt;&gt; "", IFERROR(IF(C$16 = "PRELIM", SUMIF('Database (LECTURE-RES-PRAC)'!D$14:AG$14, "CLO10", 'Database (LECTURE-RES-PRAC)'!D26:AG26) / 'Grade computation'!F$13, IF(C$16 = "MIDTERM", SUMIF('Database (LECTURE-RES-PRAC)'!AJ$14:BM$14, "CLO10", 'Database (LECTURE-RES-PRAC)'!AJ26:BM26) / 'Grade computation'!G$13, IF(C$16 = "FINAL", SUMIF('Database (LECTURE-RES-PRAC)'!BP$14:CS$14, "CLO10", 'Database (LECTURE-RES-PRAC)'!BP26:CS26) / 'Grade computation'!H$13,""))),""),"")</f>
        <v/>
      </c>
      <c r="BG29" s="286" t="str">
        <f aca="false">IF(B29&lt;&gt;"",IF(BF29="","",IF(BF29&lt;0.5,1,IF(AND(BF29&gt;=0.5,BF29&lt;P$10),2,IF(BF29&gt;=P$10,3)))),"")</f>
        <v/>
      </c>
      <c r="BH29" s="194" t="str">
        <f aca="false">IF(B29 &lt;&gt; "",IF(AND('PRINTABLE (per grading)'!H$16="EXAM", 'PRINTABLE (per grading)'!B$13="Prelim"), IF(ISERROR(SUMIF('Exam (LECTURE ONLY)'!D$20:M$20, "CLO10", 'Exam (LECTURE ONLY)'!D31:M31) / 'Exam (LECTURE ONLY)'!AL$15), "", SUMIF('Exam (LECTURE ONLY)'!D$20:M$20, "CLO10", 'Exam (LECTURE ONLY)'!D31:M31) /'Exam (LECTURE ONLY)'!AL$15),
IF(AND('PRINTABLE (per grading)'!H$16="EXAM", 'PRINTABLE (per grading)'!B$13="Midterm"), IF(ISERROR(SUMIF('Exam (LECTURE ONLY)'!O$20:X$20, "CLO10", 'Exam (LECTURE ONLY)'!O31:X31) / 'Exam (LECTURE ONLY)'!AM$15), "", SUMIF('Exam (LECTURE ONLY)'!O$20:X$20, "CLO10", 'Exam (LECTURE ONLY)'!O31:X31) / 'Exam (LECTURE ONLY)'!AM$15),
IF(AND('PRINTABLE (per grading)'!H$16="EXAM", 'PRINTABLE (per grading)'!B$13="Final"), IF(ISERROR(SUMIF('Exam (LECTURE ONLY)'!Z$20:AI$20, "CLO10", 'Exam (LECTURE ONLY)'!Z31:AI31) / 'Exam (LECTURE ONLY)'!AN$15), "", SUMIF('Exam (LECTURE ONLY)'!Z$20:AI$20, "CLO10", 'Exam (LECTURE ONLY)'!Z31:AI31) / 'Exam (LECTURE ONLY)'!AN$15),
IF(AND('PRINTABLE (per grading)'!H$16="OUTPUT", 'PRINTABLE (per grading)'!B$13="Prelim"), IF(ISERROR(SUMIF(OUTPUT!C$20:M$20, "CLO10", OUTPUT!C31:M31) / OUTPUT!AL$15), "", SUMIF(OUTPUT!C$20:M$20, "CLO10", OUTPUT!C31:M31) / OUTPUT!AL$15),
IF(AND('PRINTABLE (per grading)'!H$16="OUTPUT", 'PRINTABLE (per grading)'!B$13="Midterm"), IF(ISERROR(SUMIF(OUTPUT!O$20:Y$20, "CLO10", OUTPUT!O31:Y31) / OUTPUT!AM$15), "", SUMIF(OUTPUT!O$20:Y$20, "CLO10", OUTPUT!O31:Y31) / OUTPUT!AM$15),
IF(AND('PRINTABLE (per grading)'!H$16="OUTPUT", 'PRINTABLE (per grading)'!B$13="Final"), IF(ISERROR(SUMIF(OUTPUT!AA$20:AI$20, "CLO10", OUTPUT!AA31:AI31) / OUTPUT!AN$15), "", SUMIF(OUTPUT!AA$20:AI$20, "CLO10", OUTPUT!AA31:AI31) / OUTPUT!AN$15),
"")))))),"")</f>
        <v/>
      </c>
      <c r="BI29" s="286" t="str">
        <f aca="false">IF(B29&lt;&gt;"",IF(BH29="","",IF(BH29&lt;0.5,1,IF(AND(BH29&gt;=0.5,BH29&lt;P$10),2,IF(BH29&gt;=P$10,3)))),"")</f>
        <v/>
      </c>
      <c r="BJ29" s="287" t="str">
        <f aca="false">IF(B29 &lt;&gt; "",IFERROR(IF(AVERAGE(BF29,BH29)&gt;=P$10,"Y","N"),""),"")</f>
        <v/>
      </c>
      <c r="BK29" s="8"/>
    </row>
    <row r="30" customFormat="false" ht="19.5" hidden="false" customHeight="true" outlineLevel="0" collapsed="false">
      <c r="A30" s="228" t="str">
        <f aca="false">IF(ISBLANK('Database (LECTURE-RES-PRAC)'!A27),"",'Database (LECTURE-RES-PRAC)'!A27)</f>
        <v/>
      </c>
      <c r="B30" s="229" t="str">
        <f aca="false">IF(ISBLANK('Database (LECTURE-RES-PRAC)'!B27),"",'Database (LECTURE-RES-PRAC)'!B27)</f>
        <v/>
      </c>
      <c r="C30" s="230" t="str">
        <f aca="false">IF(B30&lt;&gt;"",IF(C$16="PRELIM",'Grade computation'!C30, IF(C$16="MIDTERM",'Grade computation'!K30, IF(C$16="FINAL",'Grade computation'!S30,""))),"")</f>
        <v/>
      </c>
      <c r="D30" s="231" t="str">
        <f aca="false">IF(B30&lt;&gt;"",IFERROR(IF(B$11="80-20", (((C30/C$19)*X$6)+X$7)*D$18, IF(B$11="60-40", (((C30/C$19)*Y$6)+Y$7)*D$18, 0)),0),"")</f>
        <v/>
      </c>
      <c r="E30" s="230" t="str">
        <f aca="false">IF(B30&lt;&gt;"", IF(C$16="PRELIM",'Grade computation'!E30, IF(C$16="MIDTERM",'Grade computation'!M30, IF(C$16="FINAL",'Grade computation'!U30,""))),"")</f>
        <v/>
      </c>
      <c r="F30" s="232" t="str">
        <f aca="false">IF(B30&lt;&gt;"",IFERROR(IF(B$11="80-20", (((E30/E$19)*X$6)+X$7)*F$18, IF(B$11="60-40", (((E30/E$19)*Y$6)+Y$7)*F$18, 0)),0),"")</f>
        <v/>
      </c>
      <c r="G30" s="233" t="str">
        <f aca="false">IF(B30&lt;&gt;"",IFERROR((D30+F30),0),"")</f>
        <v/>
      </c>
      <c r="H30" s="234" t="str">
        <f aca="false">IF(B30&lt;&gt;"",IF(C$16="PRELIM", 'Grade computation'!H30, IF(C$16="MIDTERM", 'Grade computation'!P30, IF(C$16="FINAL",'Grade computation'!X30, ""))),"")</f>
        <v/>
      </c>
      <c r="I30" s="233" t="str">
        <f aca="false">IF(B30&lt;&gt;"",IFERROR(IF(B$11="80-20", (((H30/H$19)*X$6)+X$7)*I$19, IF(B$11="60-40", (((H30/H$19)*Y$6)+Y$7)*I$19, 0)),0),"")</f>
        <v/>
      </c>
      <c r="J30" s="237" t="str">
        <f aca="false">IFERROR((G30+I30),"")</f>
        <v/>
      </c>
      <c r="K30" s="183" t="str">
        <f aca="false">IFERROR(IF(J30="","",IF(J30&gt;=75,"PASSED","FAILED")),"")</f>
        <v/>
      </c>
      <c r="L30" s="183"/>
      <c r="M30" s="194" t="str">
        <f aca="false">IF(B30 &lt;&gt; "", IFERROR(IF(C$16 = "PRELIM", SUMIF('Database (LECTURE-RES-PRAC)'!D$14:AG$14, "CLO1", 'Database (LECTURE-RES-PRAC)'!D27:AG27) / 'Grade computation'!F$4, IF(C$16 = "MIDTERM", SUMIF('Database (LECTURE-RES-PRAC)'!AJ$14:BM$14, "CLO1", 'Database (LECTURE-RES-PRAC)'!AJ27:BM27) / 'Grade computation'!G$4, IF(C$16 = "FINAL", SUMIF('Database (LECTURE-RES-PRAC)'!BP$14:CS$14, "CLO1", 'Database (LECTURE-RES-PRAC)'!BP27:CS27) / 'Grade computation'!H$4,""))),""),"")</f>
        <v/>
      </c>
      <c r="N30" s="286" t="str">
        <f aca="false">IF(B30&lt;&gt;"",IF(M30="","",IF(M30&lt;0.5,1,IF(AND(M30&gt;=0.5,M30&lt;P$10),2,IF(M30&gt;=P$10,3)))),"")</f>
        <v/>
      </c>
      <c r="O30" s="194" t="str">
        <f aca="false">IF(B30 &lt;&gt; "",IF(AND('PRINTABLE (per grading)'!H$16="EXAM", 'PRINTABLE (per grading)'!B$13="Prelim"), IF(ISERROR(SUMIF('Exam (LECTURE ONLY)'!D$20:M$20, "CLO1", 'Exam (LECTURE ONLY)'!D32:M32) / 'Exam (LECTURE ONLY)'!AL$6), "", SUMIF('Exam (LECTURE ONLY)'!D$20:M$20, "CLO1", 'Exam (LECTURE ONLY)'!D32:M32) /'Exam (LECTURE ONLY)'!AL$6),
IF(AND('PRINTABLE (per grading)'!H$16="EXAM", 'PRINTABLE (per grading)'!B$13="Midterm"), IF(ISERROR(SUMIF('Exam (LECTURE ONLY)'!O$20:X$20, "CLO1", 'Exam (LECTURE ONLY)'!O32:X32) / 'Exam (LECTURE ONLY)'!AM$6), "", SUMIF('Exam (LECTURE ONLY)'!O$20:X$20, "CLO1", 'Exam (LECTURE ONLY)'!O32:X32) / 'Exam (LECTURE ONLY)'!AM$6),
IF(AND('PRINTABLE (per grading)'!H$16="EXAM", 'PRINTABLE (per grading)'!B$13="Final"), IF(ISERROR(SUMIF('Exam (LECTURE ONLY)'!Z$20:AI$20, "CLO1", 'Exam (LECTURE ONLY)'!Z32:AI32) / 'Exam (LECTURE ONLY)'!AN$6), "", SUMIF('Exam (LECTURE ONLY)'!Z$20:AI$20, "CLO1", 'Exam (LECTURE ONLY)'!Z32:AI32) / 'Exam (LECTURE ONLY)'!AN$6),
IF(AND('PRINTABLE (per grading)'!H$16="OUTPUT", 'PRINTABLE (per grading)'!B$13="Prelim"), IF(ISERROR(SUMIF(OUTPUT!C$20:M$20, "CLO1", OUTPUT!C32:M32) / OUTPUT!AL$6), "", SUMIF(OUTPUT!C$20:M$20, "CLO1", OUTPUT!C32:M32) / OUTPUT!AL$6),
IF(AND('PRINTABLE (per grading)'!H$16="OUTPUT", 'PRINTABLE (per grading)'!B$13="Midterm"), IF(ISERROR(SUMIF(OUTPUT!O$20:Y$20, "CLO1", OUTPUT!O32:Y32) / OUTPUT!AM$6), "", SUMIF(OUTPUT!O$20:Y$20, "CLO1", OUTPUT!O32:Y32) / OUTPUT!AM$6),
IF(AND('PRINTABLE (per grading)'!H$16="OUTPUT", 'PRINTABLE (per grading)'!B$13="Final"), IF(ISERROR(SUMIF(OUTPUT!AA$20:AI$20, "CLO1", OUTPUT!AA32:AI32) / OUTPUT!AN$6), "", SUMIF(OUTPUT!AA$20:AI$20, "CLO1", OUTPUT!AA32:AI32) / OUTPUT!AN$6),
"")))))),"")</f>
        <v/>
      </c>
      <c r="P30" s="286" t="str">
        <f aca="false">IF(B30&lt;&gt;"",IF(O30="","",IF(O30&lt;0.5,1,IF(AND(O30&gt;=0.5,O30&lt;P$10),2,IF(O30&gt;=P$10,3)))),"")</f>
        <v/>
      </c>
      <c r="Q30" s="287" t="str">
        <f aca="false">IF(B30 &lt;&gt; "",IFERROR(IF(AVERAGE(M30,O30)&gt;=P$10,"Y","N"),""),"")</f>
        <v/>
      </c>
      <c r="R30" s="194" t="str">
        <f aca="false">IF(B30 &lt;&gt; "", IFERROR(IF(C$16 = "PRELIM", SUMIF('Database (LECTURE-RES-PRAC)'!D$14:AG$14, "CLO2", 'Database (LECTURE-RES-PRAC)'!D27:AG27) / 'Grade computation'!F$5, IF(C$16 = "MIDTERM", SUMIF('Database (LECTURE-RES-PRAC)'!AJ$14:BM$14, "CLO2", 'Database (LECTURE-RES-PRAC)'!AJ27:BM27) / 'Grade computation'!G$5, IF(C$16 = "FINAL", SUMIF('Database (LECTURE-RES-PRAC)'!BP$14:CS$14, "CLO2", 'Database (LECTURE-RES-PRAC)'!BP27:CS27) / 'Grade computation'!H$5,""))),""),"")</f>
        <v/>
      </c>
      <c r="S30" s="286" t="str">
        <f aca="false">IF(B30&lt;&gt;"",IF(R30="","",IF(R30&lt;0.5,1,IF(AND(R30&gt;=0.5,R30&lt;P$10),2,IF(R30&gt;=P$10,3)))),"")</f>
        <v/>
      </c>
      <c r="T30" s="194" t="str">
        <f aca="false">IF(B30 &lt;&gt; "",IF(AND('PRINTABLE (per grading)'!H$16="EXAM", 'PRINTABLE (per grading)'!B$13="Prelim"), IF(ISERROR(SUMIF('Exam (LECTURE ONLY)'!D$20:M$20, "CLO2", 'Exam (LECTURE ONLY)'!D32:M32) / 'Exam (LECTURE ONLY)'!AL$7), "", SUMIF('Exam (LECTURE ONLY)'!D$20:M$20, "CLO2", 'Exam (LECTURE ONLY)'!D32:M32) /'Exam (LECTURE ONLY)'!AL$7),
IF(AND('PRINTABLE (per grading)'!H$16="EXAM", 'PRINTABLE (per grading)'!B$13="Midterm"), IF(ISERROR(SUMIF('Exam (LECTURE ONLY)'!O$20:X$20, "CLO2", 'Exam (LECTURE ONLY)'!O32:X32) / 'Exam (LECTURE ONLY)'!AM$7), "", SUMIF('Exam (LECTURE ONLY)'!O$20:X$20, "CLO2", 'Exam (LECTURE ONLY)'!O32:X32) / 'Exam (LECTURE ONLY)'!AM$7),
IF(AND('PRINTABLE (per grading)'!H$16="EXAM", 'PRINTABLE (per grading)'!B$13="Final"), IF(ISERROR(SUMIF('Exam (LECTURE ONLY)'!Z$20:AI$20, "CLO2", 'Exam (LECTURE ONLY)'!Z32:AI32) / 'Exam (LECTURE ONLY)'!AN$7), "", SUMIF('Exam (LECTURE ONLY)'!Z$20:AI$20, "CLO2", 'Exam (LECTURE ONLY)'!Z32:AI32) / 'Exam (LECTURE ONLY)'!AN$7),
IF(AND('PRINTABLE (per grading)'!H$16="OUTPUT", 'PRINTABLE (per grading)'!B$13="Prelim"), IF(ISERROR(SUMIF(OUTPUT!C$20:M$20, "CLO2", OUTPUT!C32:M32) / OUTPUT!AL$7), "", SUMIF(OUTPUT!C$20:M$20, "CLO2", OUTPUT!C32:M32) / OUTPUT!AL$7),
IF(AND('PRINTABLE (per grading)'!H$16="OUTPUT", 'PRINTABLE (per grading)'!B$13="Midterm"), IF(ISERROR(SUMIF(OUTPUT!O$20:Y$20, "CLO2", OUTPUT!O32:Y32) / OUTPUT!AM$7), "", SUMIF(OUTPUT!O$20:Y$20, "CLO2", OUTPUT!O32:Y32) / OUTPUT!AM$7),
IF(AND('PRINTABLE (per grading)'!H$16="OUTPUT", 'PRINTABLE (per grading)'!B$13="Final"), IF(ISERROR(SUMIF(OUTPUT!AA$20:AI$20, "CLO2", OUTPUT!AA32:AI32) / OUTPUT!AN$7), "", SUMIF(OUTPUT!AA$20:AI$20, "CLO2", OUTPUT!AA32:AI32) / OUTPUT!AN$7),
"")))))),"")</f>
        <v/>
      </c>
      <c r="U30" s="286" t="str">
        <f aca="false">IF(B30&lt;&gt;"",IF(T30="","",IF(T30&lt;0.5,1,IF(AND(T30&gt;=0.5,T30&lt;P$10),2,IF(T30&gt;=P$10,3)))),"")</f>
        <v/>
      </c>
      <c r="V30" s="287" t="str">
        <f aca="false">IF(B30 &lt;&gt; "",IFERROR(IF(AVERAGE(R30,T30)&gt;=P$10,"Y","N"),""),"")</f>
        <v/>
      </c>
      <c r="W30" s="194" t="str">
        <f aca="false">IF(B30 &lt;&gt; "", IFERROR(IF(C$16 = "PRELIM", SUMIF('Database (LECTURE-RES-PRAC)'!D$14:AG$14, "CLO3", 'Database (LECTURE-RES-PRAC)'!D27:AG27) / 'Grade computation'!F$6, IF(C$16 = "MIDTERM", SUMIF('Database (LECTURE-RES-PRAC)'!AJ$14:BM$14, "CLO3", 'Database (LECTURE-RES-PRAC)'!AJ27:BM27) / 'Grade computation'!G$6, IF(C$16 = "FINAL", SUMIF('Database (LECTURE-RES-PRAC)'!BP$14:CS$14, "CLO3", 'Database (LECTURE-RES-PRAC)'!BP27:CS27) / 'Grade computation'!H$6,""))),""),"")</f>
        <v/>
      </c>
      <c r="X30" s="286" t="str">
        <f aca="false">IF(B30&lt;&gt;"",IF(W30="","",IF(W30&lt;0.5,1,IF(AND(W30&gt;=0.5,W30&lt;P$10),2,IF(W30&gt;=P$10,3)))),"")</f>
        <v/>
      </c>
      <c r="Y30" s="194" t="str">
        <f aca="false">IF(B30 &lt;&gt; "",IF(AND('PRINTABLE (per grading)'!H$16="EXAM", 'PRINTABLE (per grading)'!B$13="Prelim"), IF(ISERROR(SUMIF('Exam (LECTURE ONLY)'!D$20:M$20, "CLO3", 'Exam (LECTURE ONLY)'!D32:M32) / 'Exam (LECTURE ONLY)'!AL$8), "", SUMIF('Exam (LECTURE ONLY)'!D$20:M$20, "CLO3", 'Exam (LECTURE ONLY)'!D32:M32) /'Exam (LECTURE ONLY)'!AL$8),
IF(AND('PRINTABLE (per grading)'!H$16="EXAM", 'PRINTABLE (per grading)'!B$13="Midterm"), IF(ISERROR(SUMIF('Exam (LECTURE ONLY)'!O$20:X$20, "CLO3", 'Exam (LECTURE ONLY)'!O32:X32) / 'Exam (LECTURE ONLY)'!AM$8), "", SUMIF('Exam (LECTURE ONLY)'!O$20:X$20, "CLO3", 'Exam (LECTURE ONLY)'!O32:X32) / 'Exam (LECTURE ONLY)'!AM$8),
IF(AND('PRINTABLE (per grading)'!H$16="EXAM", 'PRINTABLE (per grading)'!B$13="Final"), IF(ISERROR(SUMIF('Exam (LECTURE ONLY)'!Z$20:AI$20, "CLO3", 'Exam (LECTURE ONLY)'!Z32:AI32) / 'Exam (LECTURE ONLY)'!AN$8), "", SUMIF('Exam (LECTURE ONLY)'!Z$20:AI$20, "CLO3", 'Exam (LECTURE ONLY)'!Z32:AI32) / 'Exam (LECTURE ONLY)'!AN$8),
IF(AND('PRINTABLE (per grading)'!H$16="OUTPUT", 'PRINTABLE (per grading)'!B$13="Prelim"), IF(ISERROR(SUMIF(OUTPUT!C$20:M$20, "CLO3", OUTPUT!C32:M32) / OUTPUT!AL$8), "", SUMIF(OUTPUT!C$20:M$20, "CLO3", OUTPUT!C32:M32) / OUTPUT!AL$8),
IF(AND('PRINTABLE (per grading)'!H$16="OUTPUT", 'PRINTABLE (per grading)'!B$13="Midterm"), IF(ISERROR(SUMIF(OUTPUT!O$20:Y$20, "CLO3", OUTPUT!O32:Y32) / OUTPUT!AM$8), "", SUMIF(OUTPUT!O$20:Y$20, "CLO3", OUTPUT!O32:Y32) / OUTPUT!AM$8),
IF(AND('PRINTABLE (per grading)'!H$16="OUTPUT", 'PRINTABLE (per grading)'!B$13="Final"), IF(ISERROR(SUMIF(OUTPUT!AA$20:AI$20, "CLO3", OUTPUT!AA32:AI32) / OUTPUT!AN$8), "", SUMIF(OUTPUT!AA$20:AI$20, "CLO3", OUTPUT!AA32:AI32) / OUTPUT!AN$8),
"" )))))),"")</f>
        <v/>
      </c>
      <c r="Z30" s="286" t="str">
        <f aca="false">IF(B30&lt;&gt;"",IF(Y30="","",IF(Y30&lt;0.5,1,IF(AND(Y30&gt;=0.5,Y30&lt;P$10),2,IF(Y30&gt;=P$10,3)))),"")</f>
        <v/>
      </c>
      <c r="AA30" s="287" t="str">
        <f aca="false">IF(B30 &lt;&gt; "",IFERROR(IF(AVERAGE(W30,Y30)&gt;=P$10,"Y","N"),""),"")</f>
        <v/>
      </c>
      <c r="AB30" s="194" t="str">
        <f aca="false">IF(B30 &lt;&gt; "", IFERROR(IF(C$16 = "PRELIM", SUMIF('Database (LECTURE-RES-PRAC)'!D$14:AG$14, "CLO4", 'Database (LECTURE-RES-PRAC)'!D27:AG27) / 'Grade computation'!F$7, IF(C$16 = "MIDTERM", SUMIF('Database (LECTURE-RES-PRAC)'!AJ$14:BM$14, "CLO4", 'Database (LECTURE-RES-PRAC)'!AJ27:BM27) / 'Grade computation'!G$7, IF(C$16 = "FINAL", SUMIF('Database (LECTURE-RES-PRAC)'!BP$14:CS$14, "CLO4", 'Database (LECTURE-RES-PRAC)'!BP27:CS27) / 'Grade computation'!H$7,""))),""),"")</f>
        <v/>
      </c>
      <c r="AC30" s="286" t="str">
        <f aca="false">IF(B30&lt;&gt;"",IF(AB30="","",IF(AB30&lt;0.5,1,IF(AND(AB30&gt;=0.5,AB30&lt;P$10),2,IF(AB30&gt;=P$10,3)))),"")</f>
        <v/>
      </c>
      <c r="AD30" s="194" t="str">
        <f aca="false">IF(B30 &lt;&gt; "",IF(AND('PRINTABLE (per grading)'!H$16="EXAM", 'PRINTABLE (per grading)'!B$13="Prelim"), IF(ISERROR(SUMIF('Exam (LECTURE ONLY)'!D$20:M$20, "CLO4", 'Exam (LECTURE ONLY)'!D32:M32) / 'Exam (LECTURE ONLY)'!AL$9), "", SUMIF('Exam (LECTURE ONLY)'!D$20:M$20, "CLO4", 'Exam (LECTURE ONLY)'!D32:M32) /'Exam (LECTURE ONLY)'!AL$9),
IF(AND('PRINTABLE (per grading)'!H$16="EXAM", 'PRINTABLE (per grading)'!B$13="Midterm"), IF(ISERROR(SUMIF('Exam (LECTURE ONLY)'!O$20:X$20, "CLO4", 'Exam (LECTURE ONLY)'!O32:X32) / 'Exam (LECTURE ONLY)'!AM$9), "", SUMIF('Exam (LECTURE ONLY)'!O$20:X$20, "CLO4", 'Exam (LECTURE ONLY)'!O32:X32) / 'Exam (LECTURE ONLY)'!AM$9),
IF(AND('PRINTABLE (per grading)'!H$16="EXAM", 'PRINTABLE (per grading)'!B$13="Final"), IF(ISERROR(SUMIF('Exam (LECTURE ONLY)'!Z$20:AI$20, "CLO4", 'Exam (LECTURE ONLY)'!Z32:AI32) / 'Exam (LECTURE ONLY)'!AN$9), "", SUMIF('Exam (LECTURE ONLY)'!Z$20:AI$20, "CLO4", 'Exam (LECTURE ONLY)'!Z32:AI32) / 'Exam (LECTURE ONLY)'!AN$9),
IF(AND('PRINTABLE (per grading)'!H$16="OUTPUT", 'PRINTABLE (per grading)'!B$13="Prelim"), IF(ISERROR(SUMIF(OUTPUT!C$20:M$20, "CLO4", OUTPUT!C32:M32) / OUTPUT!AL$9), "", SUMIF(OUTPUT!C$20:M$20, "CLO4", OUTPUT!C32:M32) / OUTPUT!AL$9),
IF(AND('PRINTABLE (per grading)'!H$16="OUTPUT", 'PRINTABLE (per grading)'!B$13="Midterm"), IF(ISERROR(SUMIF(OUTPUT!O$20:Y$20, "CLO4", OUTPUT!O32:Y32) / OUTPUT!AM$9), "", SUMIF(OUTPUT!O$20:Y$20, "CLO4", OUTPUT!O32:Y32) / OUTPUT!AM$9),
IF(AND('PRINTABLE (per grading)'!H$16="OUTPUT", 'PRINTABLE (per grading)'!B$13="Final"), IF(ISERROR(SUMIF(OUTPUT!AA$20:AI$20, "CLO4", OUTPUT!AA32:AI32) / OUTPUT!AN$9), "", SUMIF(OUTPUT!AA$20:AI$20, "CLO4", OUTPUT!AA32:AI32) / OUTPUT!AN$9),
"")))))),"")</f>
        <v/>
      </c>
      <c r="AE30" s="286" t="str">
        <f aca="false">IF(B30&lt;&gt;"",IF(AD30="","",IF(AD30&lt;0.5,1,IF(AND(AD30&gt;=0.5,AD30&lt;P$10),2,IF(AD30&gt;=P$10,3)))),"")</f>
        <v/>
      </c>
      <c r="AF30" s="287" t="str">
        <f aca="false">IF(B30 &lt;&gt; "",IFERROR(IF(AVERAGE(AB30,AD30)&gt;=P$10,"Y","N"),""),"")</f>
        <v/>
      </c>
      <c r="AG30" s="194" t="str">
        <f aca="false">IF(B30 &lt;&gt; "", IFERROR(IF(C$16 = "PRELIM", SUMIF('Database (LECTURE-RES-PRAC)'!D$14:AG$14, "CLO5", 'Database (LECTURE-RES-PRAC)'!D27:AG27) / 'Grade computation'!F$8, IF(C$16 = "MIDTERM", SUMIF('Database (LECTURE-RES-PRAC)'!AJ$14:BM$14, "CLO5", 'Database (LECTURE-RES-PRAC)'!AJ27:BM27) / 'Grade computation'!G$8, IF(C$16 = "FINAL", SUMIF('Database (LECTURE-RES-PRAC)'!BP$14:CS$14, "CLO5", 'Database (LECTURE-RES-PRAC)'!BP27:CS27) / 'Grade computation'!H$8,""))),""),"")</f>
        <v/>
      </c>
      <c r="AH30" s="286" t="str">
        <f aca="false">IF(B30&lt;&gt;"",IF(AG30="","",IF(AG30&lt;0.5,1,IF(AND(AG30&gt;=0.5,AG30&lt;P$10),2,IF(AG30&gt;=P$10,3)))),"")</f>
        <v/>
      </c>
      <c r="AI30" s="194" t="str">
        <f aca="false">IF(B30 &lt;&gt; "",IF(AND('PRINTABLE (per grading)'!H$16="EXAM", 'PRINTABLE (per grading)'!B$13="Prelim"), IF(ISERROR(SUMIF('Exam (LECTURE ONLY)'!D$20:M$20, "CLO5", 'Exam (LECTURE ONLY)'!D32:M32) / 'Exam (LECTURE ONLY)'!AL$10), "", SUMIF('Exam (LECTURE ONLY)'!D$20:M$20, "CLO5", 'Exam (LECTURE ONLY)'!D32:M32) /'Exam (LECTURE ONLY)'!AL$10),
IF(AND('PRINTABLE (per grading)'!H$16="EXAM", 'PRINTABLE (per grading)'!B$13="Midterm"), IF(ISERROR(SUMIF('Exam (LECTURE ONLY)'!O$20:X$20, "CLO5", 'Exam (LECTURE ONLY)'!O32:X32) / 'Exam (LECTURE ONLY)'!AM$10), "", SUMIF('Exam (LECTURE ONLY)'!O$20:X$20, "CLO5", 'Exam (LECTURE ONLY)'!O32:X32) / 'Exam (LECTURE ONLY)'!AM$10),
IF(AND('PRINTABLE (per grading)'!H$16="EXAM", 'PRINTABLE (per grading)'!B$13="Final"), IF(ISERROR(SUMIF('Exam (LECTURE ONLY)'!Z$20:AI$20, "CLO5", 'Exam (LECTURE ONLY)'!Z32:AI32) / 'Exam (LECTURE ONLY)'!AN$10), "", SUMIF('Exam (LECTURE ONLY)'!Z$20:AI$20, "CLO5", 'Exam (LECTURE ONLY)'!Z32:AI32) / 'Exam (LECTURE ONLY)'!AN$10),
IF(AND('PRINTABLE (per grading)'!H$16="OUTPUT", 'PRINTABLE (per grading)'!B$13="Prelim"), IF(ISERROR(SUMIF(OUTPUT!C$20:M$20, "CLO5", OUTPUT!C32:M32) / OUTPUT!AL$10), "", SUMIF(OUTPUT!C$20:M$20, "CLO5", OUTPUT!C32:M32) / OUTPUT!AL$10),
IF(AND('PRINTABLE (per grading)'!H$16="OUTPUT", 'PRINTABLE (per grading)'!B$13="Midterm"), IF(ISERROR(SUMIF(OUTPUT!O$20:Y$20, "CLO5", OUTPUT!O32:Y32) / OUTPUT!AM$10), "", SUMIF(OUTPUT!O$20:Y$20, "CLO5", OUTPUT!O32:Y32) / OUTPUT!AM$10),
IF(AND('PRINTABLE (per grading)'!H$16="OUTPUT", 'PRINTABLE (per grading)'!B$13="Final"), IF(ISERROR(SUMIF(OUTPUT!AA$20:AI$20, "CLO5", OUTPUT!AA32:AI32) / OUTPUT!AN$10), "", SUMIF(OUTPUT!AA$20:AI$20, "CLO5", OUTPUT!AA32:AI32) / OUTPUT!AN$10),
"")))))),"")</f>
        <v/>
      </c>
      <c r="AJ30" s="286" t="str">
        <f aca="false">IF(B30&lt;&gt;"",IF(AI30="","",IF(AI30&lt;0.5,1,IF(AND(AI30&gt;=0.5,AI30&lt;P$10),2,IF(AI30&gt;=P$10,3)))),"")</f>
        <v/>
      </c>
      <c r="AK30" s="287" t="str">
        <f aca="false">IF(B30 &lt;&gt; "",IFERROR(IF(AVERAGE(AG30,AI30)&gt;=P$10,"Y","N"),""),"")</f>
        <v/>
      </c>
      <c r="AL30" s="194" t="str">
        <f aca="false">IF(B30 &lt;&gt; "", IFERROR(IF(C$16 = "PRELIM", SUMIF('Database (LECTURE-RES-PRAC)'!D$14:AG$14, "CLO6", 'Database (LECTURE-RES-PRAC)'!D27:AG27) / 'Grade computation'!F$9, IF(C$16 = "MIDTERM", SUMIF('Database (LECTURE-RES-PRAC)'!AJ$14:BM$14, "CLO6", 'Database (LECTURE-RES-PRAC)'!AJ27:BM27) / 'Grade computation'!G$9, IF(C$16 = "FINAL", SUMIF('Database (LECTURE-RES-PRAC)'!BP$14:CS$14, "CLO6", 'Database (LECTURE-RES-PRAC)'!BP27:CS27) / 'Grade computation'!H$9,""))),""),"")</f>
        <v/>
      </c>
      <c r="AM30" s="286" t="str">
        <f aca="false">IF(B30&lt;&gt;"",IF(AL30="","",IF(AL30&lt;0.5,1,IF(AND(AL30&gt;=0.5,AL30&lt;P$10),2,IF(AL30&gt;=P$10,3)))),"")</f>
        <v/>
      </c>
      <c r="AN30" s="194" t="str">
        <f aca="false">IF(B30 &lt;&gt; "",IF(AND('PRINTABLE (per grading)'!H$16="EXAM", 'PRINTABLE (per grading)'!B$13="Prelim"), IF(ISERROR(SUMIF('Exam (LECTURE ONLY)'!D$20:M$20, "CLO6", 'Exam (LECTURE ONLY)'!D32:M32) / 'Exam (LECTURE ONLY)'!AL$11), "", SUMIF('Exam (LECTURE ONLY)'!D$20:M$20, "CLO6", 'Exam (LECTURE ONLY)'!D32:M32) /'Exam (LECTURE ONLY)'!AL$11),
IF(AND('PRINTABLE (per grading)'!H$16="EXAM", 'PRINTABLE (per grading)'!B$13="Midterm"), IF(ISERROR(SUMIF('Exam (LECTURE ONLY)'!O$20:X$20, "CLO6", 'Exam (LECTURE ONLY)'!O32:X32) / 'Exam (LECTURE ONLY)'!AM$11), "", SUMIF('Exam (LECTURE ONLY)'!O$20:X$20, "CLO6", 'Exam (LECTURE ONLY)'!O32:X32) / 'Exam (LECTURE ONLY)'!AM$11),
IF(AND('PRINTABLE (per grading)'!H$16="EXAM", 'PRINTABLE (per grading)'!B$13="Final"), IF(ISERROR(SUMIF('Exam (LECTURE ONLY)'!Z$20:AI$20, "CLO6", 'Exam (LECTURE ONLY)'!Z32:AI32) / 'Exam (LECTURE ONLY)'!AN$11), "", SUMIF('Exam (LECTURE ONLY)'!Z$20:AI$20, "CLO6", 'Exam (LECTURE ONLY)'!Z32:AI32) / 'Exam (LECTURE ONLY)'!AN$11),
IF(AND('PRINTABLE (per grading)'!H$16="OUTPUT", 'PRINTABLE (per grading)'!B$13="Prelim"), IF(ISERROR(SUMIF(OUTPUT!C$20:M$20, "CLO6", OUTPUT!C32:M32) / OUTPUT!AL$11), "", SUMIF(OUTPUT!C$20:M$20, "CLO6", OUTPUT!C32:M32) / OUTPUT!AL$11),
IF(AND('PRINTABLE (per grading)'!H$16="OUTPUT", 'PRINTABLE (per grading)'!B$13="Midterm"), IF(ISERROR(SUMIF(OUTPUT!O$20:Y$20, "CLO6", OUTPUT!O32:Y32) / OUTPUT!AM$11), "", SUMIF(OUTPUT!O$20:Y$20, "CLO6", OUTPUT!O32:Y32) / OUTPUT!AM$11),
IF(AND('PRINTABLE (per grading)'!H$16="OUTPUT", 'PRINTABLE (per grading)'!B$13="Final"), IF(ISERROR(SUMIF(OUTPUT!AA$20:AI$20, "CLO6", OUTPUT!AA32:AI32) / OUTPUT!AN$11), "", SUMIF(OUTPUT!AA$20:AI$20, "CLO6", OUTPUT!AA32:AI32) / OUTPUT!AN$11),
"")))))),"")</f>
        <v/>
      </c>
      <c r="AO30" s="286" t="str">
        <f aca="false">IF(B30&lt;&gt;"",IF(AN30="","",IF(AN30&lt;0.5,1,IF(AND(AN30&gt;=0.5,AN30&lt;P$10),2,IF(AN30&gt;=P$10,3)))),"")</f>
        <v/>
      </c>
      <c r="AP30" s="287" t="str">
        <f aca="false">IF(B30 &lt;&gt; "",IFERROR(IF(AVERAGE(AL30,AN30)&gt;=P$10,"Y","N"),""),"")</f>
        <v/>
      </c>
      <c r="AQ30" s="194" t="str">
        <f aca="false">IF(B30 &lt;&gt; "", IFERROR(IF(C$16 = "PRELIM", SUMIF('Database (LECTURE-RES-PRAC)'!D$14:AG$14, "CLO7", 'Database (LECTURE-RES-PRAC)'!D27:AG27) / 'Grade computation'!F$10, IF(C$16 = "MIDTERM", SUMIF('Database (LECTURE-RES-PRAC)'!AJ$14:BM$14, "CLO7", 'Database (LECTURE-RES-PRAC)'!AJ27:BM27) / 'Grade computation'!G$10, IF(C$16 = "FINAL", SUMIF('Database (LECTURE-RES-PRAC)'!BP$14:CS$14, "CLO7", 'Database (LECTURE-RES-PRAC)'!BP27:CS27) / 'Grade computation'!H$10,""))),""),"")</f>
        <v/>
      </c>
      <c r="AR30" s="286" t="str">
        <f aca="false">IF(B30&lt;&gt;"",IF(AQ30="","",IF(AQ30&lt;0.5,1,IF(AND(AQ30&gt;=0.5,AQ30&lt;P$10),2,IF(AQ30&gt;=P$10,3)))),"")</f>
        <v/>
      </c>
      <c r="AS30" s="194" t="str">
        <f aca="false">IF(B30 &lt;&gt; "",IF(AND('PRINTABLE (per grading)'!H$16="EXAM", 'PRINTABLE (per grading)'!B$13="Prelim"), IF(ISERROR(SUMIF('Exam (LECTURE ONLY)'!D$20:M$20, "CLO7", 'Exam (LECTURE ONLY)'!D32:M32) / 'Exam (LECTURE ONLY)'!AL$12), "", SUMIF('Exam (LECTURE ONLY)'!D$20:M$20, "CLO7", 'Exam (LECTURE ONLY)'!D32:M32) /'Exam (LECTURE ONLY)'!AL$12),
IF(AND('PRINTABLE (per grading)'!H$16="EXAM", 'PRINTABLE (per grading)'!B$13="Midterm"), IF(ISERROR(SUMIF('Exam (LECTURE ONLY)'!O$20:X$20, "CLO7", 'Exam (LECTURE ONLY)'!O32:X32) / 'Exam (LECTURE ONLY)'!AM$12), "", SUMIF('Exam (LECTURE ONLY)'!O$20:X$20, "CLO7", 'Exam (LECTURE ONLY)'!O32:X32) / 'Exam (LECTURE ONLY)'!AM$12),
IF(AND('PRINTABLE (per grading)'!H$16="EXAM", 'PRINTABLE (per grading)'!B$13="Final"), IF(ISERROR(SUMIF('Exam (LECTURE ONLY)'!Z$20:AI$20, "CLO7", 'Exam (LECTURE ONLY)'!Z32:AI32) / 'Exam (LECTURE ONLY)'!AN$12), "", SUMIF('Exam (LECTURE ONLY)'!Z$20:AI$20, "CLO7", 'Exam (LECTURE ONLY)'!Z32:AI32) / 'Exam (LECTURE ONLY)'!AN$12),
IF(AND('PRINTABLE (per grading)'!H$16="OUTPUT", 'PRINTABLE (per grading)'!B$13="Prelim"), IF(ISERROR(SUMIF(OUTPUT!C$20:M$20, "CLO7", OUTPUT!C32:M32) / OUTPUT!AL$12), "", SUMIF(OUTPUT!C$20:M$20, "CLO7", OUTPUT!C32:M32) / OUTPUT!AL$12),
IF(AND('PRINTABLE (per grading)'!H$16="OUTPUT", 'PRINTABLE (per grading)'!B$13="Midterm"), IF(ISERROR(SUMIF(OUTPUT!O$20:Y$20, "CLO7", OUTPUT!O32:Y32) / OUTPUT!AM$12), "", SUMIF(OUTPUT!O$20:Y$20, "CLO7", OUTPUT!O32:Y32) / OUTPUT!AM$12),
IF(AND('PRINTABLE (per grading)'!H$16="OUTPUT", 'PRINTABLE (per grading)'!B$13="Final"), IF(ISERROR(SUMIF(OUTPUT!AA$20:AI$20, "CLO7", OUTPUT!AA32:AI32) / OUTPUT!AN$12), "", SUMIF(OUTPUT!AA$20:AI$20, "CLO7", OUTPUT!AA32:AI32) / OUTPUT!AN$12),
"")))))),"")</f>
        <v/>
      </c>
      <c r="AT30" s="286" t="str">
        <f aca="false">IF(B30&lt;&gt;"",IF(AS30="","",IF(AS30&lt;0.5,1,IF(AND(AS30&gt;=0.5,AS30&lt;P$10),2,IF(AS30&gt;=P$10,3)))),"")</f>
        <v/>
      </c>
      <c r="AU30" s="287" t="str">
        <f aca="false">IF(B30 &lt;&gt; "",IFERROR(IF(AVERAGE(AQ30,AS30)&gt;=P$10,"Y","N"),""),"")</f>
        <v/>
      </c>
      <c r="AV30" s="194" t="str">
        <f aca="false">IF(B30 &lt;&gt; "", IFERROR(IF(C$16 = "PRELIM", SUMIF('Database (LECTURE-RES-PRAC)'!D$14:AG$14, "CLO8", 'Database (LECTURE-RES-PRAC)'!D27:AG27) / 'Grade computation'!F$11, IF(C$16 = "MIDTERM", SUMIF('Database (LECTURE-RES-PRAC)'!AJ$14:BM$14, "CLO8", 'Database (LECTURE-RES-PRAC)'!AJ27:BM27) / 'Grade computation'!G$11, IF(C$16 = "FINAL", SUMIF('Database (LECTURE-RES-PRAC)'!BP$14:CS$14, "CLO8", 'Database (LECTURE-RES-PRAC)'!BP27:CS27) / 'Grade computation'!H$11,""))),""),"")</f>
        <v/>
      </c>
      <c r="AW30" s="286" t="str">
        <f aca="false">IF(B30&lt;&gt;"",IF(AV30="","",IF(AV30&lt;0.5,1,IF(AND(AV30&gt;=0.5,AV30&lt;P$10),2,IF(AV30&gt;=P$10,3)))),"")</f>
        <v/>
      </c>
      <c r="AX30" s="194" t="str">
        <f aca="false">IF(B30 &lt;&gt; "",IF(AND('PRINTABLE (per grading)'!H$16="EXAM", 'PRINTABLE (per grading)'!B$13="Prelim"), IF(ISERROR(SUMIF('Exam (LECTURE ONLY)'!D$20:M$20, "CLO8", 'Exam (LECTURE ONLY)'!D32:M32) / 'Exam (LECTURE ONLY)'!AL$13), "", SUMIF('Exam (LECTURE ONLY)'!D$20:M$20, "CLO8", 'Exam (LECTURE ONLY)'!D32:M32) /'Exam (LECTURE ONLY)'!AL$13),
IF(AND('PRINTABLE (per grading)'!H$16="EXAM", 'PRINTABLE (per grading)'!B$13="Midterm"), IF(ISERROR(SUMIF('Exam (LECTURE ONLY)'!O$20:X$20, "CLO8", 'Exam (LECTURE ONLY)'!O32:X32) / 'Exam (LECTURE ONLY)'!AM$13), "", SUMIF('Exam (LECTURE ONLY)'!O$20:X$20, "CLO8", 'Exam (LECTURE ONLY)'!O32:X32) / 'Exam (LECTURE ONLY)'!AM$13),
IF(AND('PRINTABLE (per grading)'!H$16="EXAM", 'PRINTABLE (per grading)'!B$13="Final"), IF(ISERROR(SUMIF('Exam (LECTURE ONLY)'!Z$20:AI$20, "CLO8", 'Exam (LECTURE ONLY)'!Z32:AI32) / 'Exam (LECTURE ONLY)'!AN$13), "", SUMIF('Exam (LECTURE ONLY)'!Z$20:AI$20, "CLO8", 'Exam (LECTURE ONLY)'!Z32:AI32) / 'Exam (LECTURE ONLY)'!AN$13),
IF(AND('PRINTABLE (per grading)'!H$16="OUTPUT", 'PRINTABLE (per grading)'!B$13="Prelim"), IF(ISERROR(SUMIF(OUTPUT!C$20:M$20, "CLO8", OUTPUT!C32:M32) / OUTPUT!AL$13), "", SUMIF(OUTPUT!C$20:M$20, "CLO8", OUTPUT!C32:M32) / OUTPUT!AL$13),
IF(AND('PRINTABLE (per grading)'!H$16="OUTPUT", 'PRINTABLE (per grading)'!B$13="Midterm"), IF(ISERROR(SUMIF(OUTPUT!O$20:Y$20, "CLO8", OUTPUT!O32:Y32) / OUTPUT!AM$13), "", SUMIF(OUTPUT!O$20:Y$20, "CLO8", OUTPUT!O32:Y32) / OUTPUT!AM$13),
IF(AND('PRINTABLE (per grading)'!H$16="OUTPUT", 'PRINTABLE (per grading)'!B$13="Final"), IF(ISERROR(SUMIF(OUTPUT!AA$20:AI$20, "CLO8", OUTPUT!AA32:AI32) / OUTPUT!AN$13), "", SUMIF(OUTPUT!AA$20:AI$20, "CLO8", OUTPUT!AA32:AI32) / OUTPUT!AN$13),
"")))))),"")</f>
        <v/>
      </c>
      <c r="AY30" s="286" t="str">
        <f aca="false">IF(B30&lt;&gt;"",IF(AX30="","",IF(AX30&lt;0.5,1,IF(AND(AX30&gt;=0.5,AX30&lt;P$10),2,IF(AX30&gt;=P$10,3)))),"")</f>
        <v/>
      </c>
      <c r="AZ30" s="287" t="str">
        <f aca="false">IF(B30 &lt;&gt; "",IFERROR(IF(AVERAGE(AV30,AX30)&gt;=P$10,"Y","N"),""),"")</f>
        <v/>
      </c>
      <c r="BA30" s="194" t="str">
        <f aca="false">IF(B30 &lt;&gt; "", IFERROR(IF(C$16 = "PRELIM", SUMIF('Database (LECTURE-RES-PRAC)'!D$14:AG$14, "CLO9", 'Database (LECTURE-RES-PRAC)'!D27:AG27) / 'Grade computation'!F$12, IF(C$16 = "MIDTERM", SUMIF('Database (LECTURE-RES-PRAC)'!AJ$14:BM$14, "CLO9", 'Database (LECTURE-RES-PRAC)'!AJ27:BM27) / 'Grade computation'!G$12, IF(C$16 = "FINAL", SUMIF('Database (LECTURE-RES-PRAC)'!BP$14:CS$14, "CLO9", 'Database (LECTURE-RES-PRAC)'!BP27:CS27) / 'Grade computation'!H$12,""))),""),"")</f>
        <v/>
      </c>
      <c r="BB30" s="286" t="str">
        <f aca="false">IF(B30&lt;&gt;"",IF(BA30="","",IF(BA30&lt;0.5,1,IF(AND(BA30&gt;=0.5,BA30&lt;P$10),2,IF(BA30&gt;=P$10,3)))),"")</f>
        <v/>
      </c>
      <c r="BC30" s="194" t="str">
        <f aca="false">IF(B30 &lt;&gt; "",IF(AND('PRINTABLE (per grading)'!H$16="EXAM", 'PRINTABLE (per grading)'!B$13="Prelim"), IF(ISERROR(SUMIF('Exam (LECTURE ONLY)'!D$20:M$20, "CLO9", 'Exam (LECTURE ONLY)'!D32:M32) / 'Exam (LECTURE ONLY)'!AL$14), "", SUMIF('Exam (LECTURE ONLY)'!D$20:M$20, "CLO9", 'Exam (LECTURE ONLY)'!D32:M32) /'Exam (LECTURE ONLY)'!AL$14),
IF(AND('PRINTABLE (per grading)'!H$16="EXAM", 'PRINTABLE (per grading)'!B$13="Midterm"), IF(ISERROR(SUMIF('Exam (LECTURE ONLY)'!O$20:X$20, "CLO9", 'Exam (LECTURE ONLY)'!O32:X32) / 'Exam (LECTURE ONLY)'!AM$14), "", SUMIF('Exam (LECTURE ONLY)'!O$20:X$20, "CLO9", 'Exam (LECTURE ONLY)'!O32:X32) / 'Exam (LECTURE ONLY)'!AM$14),
IF(AND('PRINTABLE (per grading)'!H$16="EXAM", 'PRINTABLE (per grading)'!B$13="Final"), IF(ISERROR(SUMIF('Exam (LECTURE ONLY)'!Z$20:AI$20, "CLO9", 'Exam (LECTURE ONLY)'!Z32:AI32) / 'Exam (LECTURE ONLY)'!AN$14), "", SUMIF('Exam (LECTURE ONLY)'!Z$20:AI$20, "CLO9", 'Exam (LECTURE ONLY)'!Z32:AI32) / 'Exam (LECTURE ONLY)'!AN$14),
IF(AND('PRINTABLE (per grading)'!H$16="OUTPUT", 'PRINTABLE (per grading)'!B$13="Prelim"), IF(ISERROR(SUMIF(OUTPUT!C$20:M$20, "CLO9", OUTPUT!C32:M32) / OUTPUT!AL$14), "", SUMIF(OUTPUT!C$20:M$20, "CLO9", OUTPUT!C32:M32) / OUTPUT!AL$14),
IF(AND('PRINTABLE (per grading)'!H$16="OUTPUT", 'PRINTABLE (per grading)'!B$13="Midterm"), IF(ISERROR(SUMIF(OUTPUT!O$20:Y$20, "CLO9", OUTPUT!O32:Y32) / OUTPUT!AM$14), "", SUMIF(OUTPUT!O$20:Y$20, "CLO9", OUTPUT!O32:Y32) / OUTPUT!AM$14),
IF(AND('PRINTABLE (per grading)'!H$16="OUTPUT", 'PRINTABLE (per grading)'!B$13="Final"), IF(ISERROR(SUMIF(OUTPUT!AA$20:AI$20, "CLO9", OUTPUT!AA32:AI32) / OUTPUT!AN$14), "", SUMIF(OUTPUT!AA$20:AI$20, "CLO9", OUTPUT!AA32:AI32) / OUTPUT!AN$14),
"")))))),"")</f>
        <v/>
      </c>
      <c r="BD30" s="286" t="str">
        <f aca="false">IF(B30&lt;&gt;"",IF(BC30="","",IF(BC30&lt;0.5,1,IF(AND(BC30&gt;=0.5,BC30&lt;P$10),2,IF(BC30&gt;=P$10,3)))),"")</f>
        <v/>
      </c>
      <c r="BE30" s="287" t="str">
        <f aca="false">IF(B30 &lt;&gt; "",IFERROR(IF(AVERAGE(BA30,BC30)&gt;=P$10,"Y","N"),""),"")</f>
        <v/>
      </c>
      <c r="BF30" s="194" t="str">
        <f aca="false">IF(B30 &lt;&gt; "", IFERROR(IF(C$16 = "PRELIM", SUMIF('Database (LECTURE-RES-PRAC)'!D$14:AG$14, "CLO10", 'Database (LECTURE-RES-PRAC)'!D27:AG27) / 'Grade computation'!F$13, IF(C$16 = "MIDTERM", SUMIF('Database (LECTURE-RES-PRAC)'!AJ$14:BM$14, "CLO10", 'Database (LECTURE-RES-PRAC)'!AJ27:BM27) / 'Grade computation'!G$13, IF(C$16 = "FINAL", SUMIF('Database (LECTURE-RES-PRAC)'!BP$14:CS$14, "CLO10", 'Database (LECTURE-RES-PRAC)'!BP27:CS27) / 'Grade computation'!H$13,""))),""),"")</f>
        <v/>
      </c>
      <c r="BG30" s="286" t="str">
        <f aca="false">IF(B30&lt;&gt;"",IF(BF30="","",IF(BF30&lt;0.5,1,IF(AND(BF30&gt;=0.5,BF30&lt;P$10),2,IF(BF30&gt;=P$10,3)))),"")</f>
        <v/>
      </c>
      <c r="BH30" s="194" t="str">
        <f aca="false">IF(B30 &lt;&gt; "",IF(AND('PRINTABLE (per grading)'!H$16="EXAM", 'PRINTABLE (per grading)'!B$13="Prelim"), IF(ISERROR(SUMIF('Exam (LECTURE ONLY)'!D$20:M$20, "CLO10", 'Exam (LECTURE ONLY)'!D32:M32) / 'Exam (LECTURE ONLY)'!AL$15), "", SUMIF('Exam (LECTURE ONLY)'!D$20:M$20, "CLO10", 'Exam (LECTURE ONLY)'!D32:M32) /'Exam (LECTURE ONLY)'!AL$15),
IF(AND('PRINTABLE (per grading)'!H$16="EXAM", 'PRINTABLE (per grading)'!B$13="Midterm"), IF(ISERROR(SUMIF('Exam (LECTURE ONLY)'!O$20:X$20, "CLO10", 'Exam (LECTURE ONLY)'!O32:X32) / 'Exam (LECTURE ONLY)'!AM$15), "", SUMIF('Exam (LECTURE ONLY)'!O$20:X$20, "CLO10", 'Exam (LECTURE ONLY)'!O32:X32) / 'Exam (LECTURE ONLY)'!AM$15),
IF(AND('PRINTABLE (per grading)'!H$16="EXAM", 'PRINTABLE (per grading)'!B$13="Final"), IF(ISERROR(SUMIF('Exam (LECTURE ONLY)'!Z$20:AI$20, "CLO10", 'Exam (LECTURE ONLY)'!Z32:AI32) / 'Exam (LECTURE ONLY)'!AN$15), "", SUMIF('Exam (LECTURE ONLY)'!Z$20:AI$20, "CLO10", 'Exam (LECTURE ONLY)'!Z32:AI32) / 'Exam (LECTURE ONLY)'!AN$15),
IF(AND('PRINTABLE (per grading)'!H$16="OUTPUT", 'PRINTABLE (per grading)'!B$13="Prelim"), IF(ISERROR(SUMIF(OUTPUT!C$20:M$20, "CLO10", OUTPUT!C32:M32) / OUTPUT!AL$15), "", SUMIF(OUTPUT!C$20:M$20, "CLO10", OUTPUT!C32:M32) / OUTPUT!AL$15),
IF(AND('PRINTABLE (per grading)'!H$16="OUTPUT", 'PRINTABLE (per grading)'!B$13="Midterm"), IF(ISERROR(SUMIF(OUTPUT!O$20:Y$20, "CLO10", OUTPUT!O32:Y32) / OUTPUT!AM$15), "", SUMIF(OUTPUT!O$20:Y$20, "CLO10", OUTPUT!O32:Y32) / OUTPUT!AM$15),
IF(AND('PRINTABLE (per grading)'!H$16="OUTPUT", 'PRINTABLE (per grading)'!B$13="Final"), IF(ISERROR(SUMIF(OUTPUT!AA$20:AI$20, "CLO10", OUTPUT!AA32:AI32) / OUTPUT!AN$15), "", SUMIF(OUTPUT!AA$20:AI$20, "CLO10", OUTPUT!AA32:AI32) / OUTPUT!AN$15),
"")))))),"")</f>
        <v/>
      </c>
      <c r="BI30" s="286" t="str">
        <f aca="false">IF(B30&lt;&gt;"",IF(BH30="","",IF(BH30&lt;0.5,1,IF(AND(BH30&gt;=0.5,BH30&lt;P$10),2,IF(BH30&gt;=P$10,3)))),"")</f>
        <v/>
      </c>
      <c r="BJ30" s="287" t="str">
        <f aca="false">IF(B30 &lt;&gt; "",IFERROR(IF(AVERAGE(BF30,BH30)&gt;=P$10,"Y","N"),""),"")</f>
        <v/>
      </c>
      <c r="BK30" s="8"/>
    </row>
    <row r="31" customFormat="false" ht="19.5" hidden="false" customHeight="true" outlineLevel="0" collapsed="false">
      <c r="A31" s="183" t="str">
        <f aca="false">IF(ISBLANK('Database (LECTURE-RES-PRAC)'!A28),"",'Database (LECTURE-RES-PRAC)'!A28)</f>
        <v/>
      </c>
      <c r="B31" s="184" t="str">
        <f aca="false">IF(ISBLANK('Database (LECTURE-RES-PRAC)'!B28),"",'Database (LECTURE-RES-PRAC)'!B28)</f>
        <v/>
      </c>
      <c r="C31" s="230" t="str">
        <f aca="false">IF(B31&lt;&gt;"",IF(C$16="PRELIM",'Grade computation'!C31, IF(C$16="MIDTERM",'Grade computation'!K31, IF(C$16="FINAL",'Grade computation'!S31,""))),"")</f>
        <v/>
      </c>
      <c r="D31" s="231" t="str">
        <f aca="false">IF(B31&lt;&gt;"",IFERROR(IF(B$11="80-20", (((C31/C$19)*X$6)+X$7)*D$18, IF(B$11="60-40", (((C31/C$19)*Y$6)+Y$7)*D$18, 0)),0),"")</f>
        <v/>
      </c>
      <c r="E31" s="230" t="str">
        <f aca="false">IF(B31&lt;&gt;"", IF(C$16="PRELIM",'Grade computation'!E31, IF(C$16="MIDTERM",'Grade computation'!M31, IF(C$16="FINAL",'Grade computation'!U31,""))),"")</f>
        <v/>
      </c>
      <c r="F31" s="232" t="str">
        <f aca="false">IF(B31&lt;&gt;"",IFERROR(IF(B$11="80-20", (((E31/E$19)*X$6)+X$7)*F$18, IF(B$11="60-40", (((E31/E$19)*Y$6)+Y$7)*F$18, 0)),0),"")</f>
        <v/>
      </c>
      <c r="G31" s="233" t="str">
        <f aca="false">IF(B31&lt;&gt;"",IFERROR((D31+F31),0),"")</f>
        <v/>
      </c>
      <c r="H31" s="234" t="str">
        <f aca="false">IF(B31&lt;&gt;"",IF(C$16="PRELIM", 'Grade computation'!H31, IF(C$16="MIDTERM", 'Grade computation'!P31, IF(C$16="FINAL",'Grade computation'!X31, ""))),"")</f>
        <v/>
      </c>
      <c r="I31" s="233" t="str">
        <f aca="false">IF(B31&lt;&gt;"",IFERROR(IF(B$11="80-20", (((H31/H$19)*X$6)+X$7)*I$19, IF(B$11="60-40", (((H31/H$19)*Y$6)+Y$7)*I$19, 0)),0),"")</f>
        <v/>
      </c>
      <c r="J31" s="237" t="str">
        <f aca="false">IFERROR((G31+I31),"")</f>
        <v/>
      </c>
      <c r="K31" s="183" t="str">
        <f aca="false">IFERROR(IF(J31="","",IF(J31&gt;=75,"PASSED","FAILED")),"")</f>
        <v/>
      </c>
      <c r="L31" s="183"/>
      <c r="M31" s="194" t="str">
        <f aca="false">IF(B31 &lt;&gt; "", IFERROR(IF(C$16 = "PRELIM", SUMIF('Database (LECTURE-RES-PRAC)'!D$14:AG$14, "CLO1", 'Database (LECTURE-RES-PRAC)'!D28:AG28) / 'Grade computation'!F$4, IF(C$16 = "MIDTERM", SUMIF('Database (LECTURE-RES-PRAC)'!AJ$14:BM$14, "CLO1", 'Database (LECTURE-RES-PRAC)'!AJ28:BM28) / 'Grade computation'!G$4, IF(C$16 = "FINAL", SUMIF('Database (LECTURE-RES-PRAC)'!BP$14:CS$14, "CLO1", 'Database (LECTURE-RES-PRAC)'!BP28:CS28) / 'Grade computation'!H$4,""))),""),"")</f>
        <v/>
      </c>
      <c r="N31" s="286" t="str">
        <f aca="false">IF(B31&lt;&gt;"",IF(M31="","",IF(M31&lt;0.5,1,IF(AND(M31&gt;=0.5,M31&lt;P$10),2,IF(M31&gt;=P$10,3)))),"")</f>
        <v/>
      </c>
      <c r="O31" s="194" t="str">
        <f aca="false">IF(B31 &lt;&gt; "",IF(AND('PRINTABLE (per grading)'!H$16="EXAM", 'PRINTABLE (per grading)'!B$13="Prelim"), IF(ISERROR(SUMIF('Exam (LECTURE ONLY)'!D$20:M$20, "CLO1", 'Exam (LECTURE ONLY)'!D33:M33) / 'Exam (LECTURE ONLY)'!AL$6), "", SUMIF('Exam (LECTURE ONLY)'!D$20:M$20, "CLO1", 'Exam (LECTURE ONLY)'!D33:M33) /'Exam (LECTURE ONLY)'!AL$6),
IF(AND('PRINTABLE (per grading)'!H$16="EXAM", 'PRINTABLE (per grading)'!B$13="Midterm"), IF(ISERROR(SUMIF('Exam (LECTURE ONLY)'!O$20:X$20, "CLO1", 'Exam (LECTURE ONLY)'!O33:X33) / 'Exam (LECTURE ONLY)'!AM$6), "", SUMIF('Exam (LECTURE ONLY)'!O$20:X$20, "CLO1", 'Exam (LECTURE ONLY)'!O33:X33) / 'Exam (LECTURE ONLY)'!AM$6),
IF(AND('PRINTABLE (per grading)'!H$16="EXAM", 'PRINTABLE (per grading)'!B$13="Final"), IF(ISERROR(SUMIF('Exam (LECTURE ONLY)'!Z$20:AI$20, "CLO1", 'Exam (LECTURE ONLY)'!Z33:AI33) / 'Exam (LECTURE ONLY)'!AN$6), "", SUMIF('Exam (LECTURE ONLY)'!Z$20:AI$20, "CLO1", 'Exam (LECTURE ONLY)'!Z33:AI33) / 'Exam (LECTURE ONLY)'!AN$6),
IF(AND('PRINTABLE (per grading)'!H$16="OUTPUT", 'PRINTABLE (per grading)'!B$13="Prelim"), IF(ISERROR(SUMIF(OUTPUT!C$20:M$20, "CLO1", OUTPUT!C33:M33) / OUTPUT!AL$6), "", SUMIF(OUTPUT!C$20:M$20, "CLO1", OUTPUT!C33:M33) / OUTPUT!AL$6),
IF(AND('PRINTABLE (per grading)'!H$16="OUTPUT", 'PRINTABLE (per grading)'!B$13="Midterm"), IF(ISERROR(SUMIF(OUTPUT!O$20:Y$20, "CLO1", OUTPUT!O33:Y33) / OUTPUT!AM$6), "", SUMIF(OUTPUT!O$20:Y$20, "CLO1", OUTPUT!O33:Y33) / OUTPUT!AM$6),
IF(AND('PRINTABLE (per grading)'!H$16="OUTPUT", 'PRINTABLE (per grading)'!B$13="Final"), IF(ISERROR(SUMIF(OUTPUT!AA$20:AI$20, "CLO1", OUTPUT!AA33:AI33) / OUTPUT!AN$6), "", SUMIF(OUTPUT!AA$20:AI$20, "CLO1", OUTPUT!AA33:AI33) / OUTPUT!AN$6),
"")))))),"")</f>
        <v/>
      </c>
      <c r="P31" s="286" t="str">
        <f aca="false">IF(B31&lt;&gt;"",IF(O31="","",IF(O31&lt;0.5,1,IF(AND(O31&gt;=0.5,O31&lt;P$10),2,IF(O31&gt;=P$10,3)))),"")</f>
        <v/>
      </c>
      <c r="Q31" s="287" t="str">
        <f aca="false">IF(B31 &lt;&gt; "",IFERROR(IF(AVERAGE(M31,O31)&gt;=P$10,"Y","N"),""),"")</f>
        <v/>
      </c>
      <c r="R31" s="194" t="str">
        <f aca="false">IF(B31 &lt;&gt; "", IFERROR(IF(C$16 = "PRELIM", SUMIF('Database (LECTURE-RES-PRAC)'!D$14:AG$14, "CLO2", 'Database (LECTURE-RES-PRAC)'!D28:AG28) / 'Grade computation'!F$5, IF(C$16 = "MIDTERM", SUMIF('Database (LECTURE-RES-PRAC)'!AJ$14:BM$14, "CLO2", 'Database (LECTURE-RES-PRAC)'!AJ28:BM28) / 'Grade computation'!G$5, IF(C$16 = "FINAL", SUMIF('Database (LECTURE-RES-PRAC)'!BP$14:CS$14, "CLO2", 'Database (LECTURE-RES-PRAC)'!BP28:CS28) / 'Grade computation'!H$5,""))),""),"")</f>
        <v/>
      </c>
      <c r="S31" s="286" t="str">
        <f aca="false">IF(B31&lt;&gt;"",IF(R31="","",IF(R31&lt;0.5,1,IF(AND(R31&gt;=0.5,R31&lt;P$10),2,IF(R31&gt;=P$10,3)))),"")</f>
        <v/>
      </c>
      <c r="T31" s="194" t="str">
        <f aca="false">IF(B31 &lt;&gt; "",IF(AND('PRINTABLE (per grading)'!H$16="EXAM", 'PRINTABLE (per grading)'!B$13="Prelim"), IF(ISERROR(SUMIF('Exam (LECTURE ONLY)'!D$20:M$20, "CLO2", 'Exam (LECTURE ONLY)'!D33:M33) / 'Exam (LECTURE ONLY)'!AL$7), "", SUMIF('Exam (LECTURE ONLY)'!D$20:M$20, "CLO2", 'Exam (LECTURE ONLY)'!D33:M33) /'Exam (LECTURE ONLY)'!AL$7),
IF(AND('PRINTABLE (per grading)'!H$16="EXAM", 'PRINTABLE (per grading)'!B$13="Midterm"), IF(ISERROR(SUMIF('Exam (LECTURE ONLY)'!O$20:X$20, "CLO2", 'Exam (LECTURE ONLY)'!O33:X33) / 'Exam (LECTURE ONLY)'!AM$7), "", SUMIF('Exam (LECTURE ONLY)'!O$20:X$20, "CLO2", 'Exam (LECTURE ONLY)'!O33:X33) / 'Exam (LECTURE ONLY)'!AM$7),
IF(AND('PRINTABLE (per grading)'!H$16="EXAM", 'PRINTABLE (per grading)'!B$13="Final"), IF(ISERROR(SUMIF('Exam (LECTURE ONLY)'!Z$20:AI$20, "CLO2", 'Exam (LECTURE ONLY)'!Z33:AI33) / 'Exam (LECTURE ONLY)'!AN$7), "", SUMIF('Exam (LECTURE ONLY)'!Z$20:AI$20, "CLO2", 'Exam (LECTURE ONLY)'!Z33:AI33) / 'Exam (LECTURE ONLY)'!AN$7),
IF(AND('PRINTABLE (per grading)'!H$16="OUTPUT", 'PRINTABLE (per grading)'!B$13="Prelim"), IF(ISERROR(SUMIF(OUTPUT!C$20:M$20, "CLO2", OUTPUT!C33:M33) / OUTPUT!AL$7), "", SUMIF(OUTPUT!C$20:M$20, "CLO2", OUTPUT!C33:M33) / OUTPUT!AL$7),
IF(AND('PRINTABLE (per grading)'!H$16="OUTPUT", 'PRINTABLE (per grading)'!B$13="Midterm"), IF(ISERROR(SUMIF(OUTPUT!O$20:Y$20, "CLO2", OUTPUT!O33:Y33) / OUTPUT!AM$7), "", SUMIF(OUTPUT!O$20:Y$20, "CLO2", OUTPUT!O33:Y33) / OUTPUT!AM$7),
IF(AND('PRINTABLE (per grading)'!H$16="OUTPUT", 'PRINTABLE (per grading)'!B$13="Final"), IF(ISERROR(SUMIF(OUTPUT!AA$20:AI$20, "CLO2", OUTPUT!AA33:AI33) / OUTPUT!AN$7), "", SUMIF(OUTPUT!AA$20:AI$20, "CLO2", OUTPUT!AA33:AI33) / OUTPUT!AN$7),
"")))))),"")</f>
        <v/>
      </c>
      <c r="U31" s="286" t="str">
        <f aca="false">IF(B31&lt;&gt;"",IF(T31="","",IF(T31&lt;0.5,1,IF(AND(T31&gt;=0.5,T31&lt;P$10),2,IF(T31&gt;=P$10,3)))),"")</f>
        <v/>
      </c>
      <c r="V31" s="287" t="str">
        <f aca="false">IF(B31 &lt;&gt; "",IFERROR(IF(AVERAGE(R31,T31)&gt;=P$10,"Y","N"),""),"")</f>
        <v/>
      </c>
      <c r="W31" s="194" t="str">
        <f aca="false">IF(B31 &lt;&gt; "", IFERROR(IF(C$16 = "PRELIM", SUMIF('Database (LECTURE-RES-PRAC)'!D$14:AG$14, "CLO3", 'Database (LECTURE-RES-PRAC)'!D28:AG28) / 'Grade computation'!F$6, IF(C$16 = "MIDTERM", SUMIF('Database (LECTURE-RES-PRAC)'!AJ$14:BM$14, "CLO3", 'Database (LECTURE-RES-PRAC)'!AJ28:BM28) / 'Grade computation'!G$6, IF(C$16 = "FINAL", SUMIF('Database (LECTURE-RES-PRAC)'!BP$14:CS$14, "CLO3", 'Database (LECTURE-RES-PRAC)'!BP28:CS28) / 'Grade computation'!H$6,""))),""),"")</f>
        <v/>
      </c>
      <c r="X31" s="286" t="str">
        <f aca="false">IF(B31&lt;&gt;"",IF(W31="","",IF(W31&lt;0.5,1,IF(AND(W31&gt;=0.5,W31&lt;P$10),2,IF(W31&gt;=P$10,3)))),"")</f>
        <v/>
      </c>
      <c r="Y31" s="194" t="str">
        <f aca="false">IF(B31 &lt;&gt; "",IF(AND('PRINTABLE (per grading)'!H$16="EXAM", 'PRINTABLE (per grading)'!B$13="Prelim"), IF(ISERROR(SUMIF('Exam (LECTURE ONLY)'!D$20:M$20, "CLO3", 'Exam (LECTURE ONLY)'!D33:M33) / 'Exam (LECTURE ONLY)'!AL$8), "", SUMIF('Exam (LECTURE ONLY)'!D$20:M$20, "CLO3", 'Exam (LECTURE ONLY)'!D33:M33) /'Exam (LECTURE ONLY)'!AL$8),
IF(AND('PRINTABLE (per grading)'!H$16="EXAM", 'PRINTABLE (per grading)'!B$13="Midterm"), IF(ISERROR(SUMIF('Exam (LECTURE ONLY)'!O$20:X$20, "CLO3", 'Exam (LECTURE ONLY)'!O33:X33) / 'Exam (LECTURE ONLY)'!AM$8), "", SUMIF('Exam (LECTURE ONLY)'!O$20:X$20, "CLO3", 'Exam (LECTURE ONLY)'!O33:X33) / 'Exam (LECTURE ONLY)'!AM$8),
IF(AND('PRINTABLE (per grading)'!H$16="EXAM", 'PRINTABLE (per grading)'!B$13="Final"), IF(ISERROR(SUMIF('Exam (LECTURE ONLY)'!Z$20:AI$20, "CLO3", 'Exam (LECTURE ONLY)'!Z33:AI33) / 'Exam (LECTURE ONLY)'!AN$8), "", SUMIF('Exam (LECTURE ONLY)'!Z$20:AI$20, "CLO3", 'Exam (LECTURE ONLY)'!Z33:AI33) / 'Exam (LECTURE ONLY)'!AN$8),
IF(AND('PRINTABLE (per grading)'!H$16="OUTPUT", 'PRINTABLE (per grading)'!B$13="Prelim"), IF(ISERROR(SUMIF(OUTPUT!C$20:M$20, "CLO3", OUTPUT!C33:M33) / OUTPUT!AL$8), "", SUMIF(OUTPUT!C$20:M$20, "CLO3", OUTPUT!C33:M33) / OUTPUT!AL$8),
IF(AND('PRINTABLE (per grading)'!H$16="OUTPUT", 'PRINTABLE (per grading)'!B$13="Midterm"), IF(ISERROR(SUMIF(OUTPUT!O$20:Y$20, "CLO3", OUTPUT!O33:Y33) / OUTPUT!AM$8), "", SUMIF(OUTPUT!O$20:Y$20, "CLO3", OUTPUT!O33:Y33) / OUTPUT!AM$8),
IF(AND('PRINTABLE (per grading)'!H$16="OUTPUT", 'PRINTABLE (per grading)'!B$13="Final"), IF(ISERROR(SUMIF(OUTPUT!AA$20:AI$20, "CLO3", OUTPUT!AA33:AI33) / OUTPUT!AN$8), "", SUMIF(OUTPUT!AA$20:AI$20, "CLO3", OUTPUT!AA33:AI33) / OUTPUT!AN$8),
"" )))))),"")</f>
        <v/>
      </c>
      <c r="Z31" s="286" t="str">
        <f aca="false">IF(B31&lt;&gt;"",IF(Y31="","",IF(Y31&lt;0.5,1,IF(AND(Y31&gt;=0.5,Y31&lt;P$10),2,IF(Y31&gt;=P$10,3)))),"")</f>
        <v/>
      </c>
      <c r="AA31" s="287" t="str">
        <f aca="false">IF(B31 &lt;&gt; "",IFERROR(IF(AVERAGE(W31,Y31)&gt;=P$10,"Y","N"),""),"")</f>
        <v/>
      </c>
      <c r="AB31" s="194" t="str">
        <f aca="false">IF(B31 &lt;&gt; "", IFERROR(IF(C$16 = "PRELIM", SUMIF('Database (LECTURE-RES-PRAC)'!D$14:AG$14, "CLO4", 'Database (LECTURE-RES-PRAC)'!D28:AG28) / 'Grade computation'!F$7, IF(C$16 = "MIDTERM", SUMIF('Database (LECTURE-RES-PRAC)'!AJ$14:BM$14, "CLO4", 'Database (LECTURE-RES-PRAC)'!AJ28:BM28) / 'Grade computation'!G$7, IF(C$16 = "FINAL", SUMIF('Database (LECTURE-RES-PRAC)'!BP$14:CS$14, "CLO4", 'Database (LECTURE-RES-PRAC)'!BP28:CS28) / 'Grade computation'!H$7,""))),""),"")</f>
        <v/>
      </c>
      <c r="AC31" s="286" t="str">
        <f aca="false">IF(B31&lt;&gt;"",IF(AB31="","",IF(AB31&lt;0.5,1,IF(AND(AB31&gt;=0.5,AB31&lt;P$10),2,IF(AB31&gt;=P$10,3)))),"")</f>
        <v/>
      </c>
      <c r="AD31" s="194" t="str">
        <f aca="false">IF(B31 &lt;&gt; "",IF(AND('PRINTABLE (per grading)'!H$16="EXAM", 'PRINTABLE (per grading)'!B$13="Prelim"), IF(ISERROR(SUMIF('Exam (LECTURE ONLY)'!D$20:M$20, "CLO4", 'Exam (LECTURE ONLY)'!D33:M33) / 'Exam (LECTURE ONLY)'!AL$9), "", SUMIF('Exam (LECTURE ONLY)'!D$20:M$20, "CLO4", 'Exam (LECTURE ONLY)'!D33:M33) /'Exam (LECTURE ONLY)'!AL$9),
IF(AND('PRINTABLE (per grading)'!H$16="EXAM", 'PRINTABLE (per grading)'!B$13="Midterm"), IF(ISERROR(SUMIF('Exam (LECTURE ONLY)'!O$20:X$20, "CLO4", 'Exam (LECTURE ONLY)'!O33:X33) / 'Exam (LECTURE ONLY)'!AM$9), "", SUMIF('Exam (LECTURE ONLY)'!O$20:X$20, "CLO4", 'Exam (LECTURE ONLY)'!O33:X33) / 'Exam (LECTURE ONLY)'!AM$9),
IF(AND('PRINTABLE (per grading)'!H$16="EXAM", 'PRINTABLE (per grading)'!B$13="Final"), IF(ISERROR(SUMIF('Exam (LECTURE ONLY)'!Z$20:AI$20, "CLO4", 'Exam (LECTURE ONLY)'!Z33:AI33) / 'Exam (LECTURE ONLY)'!AN$9), "", SUMIF('Exam (LECTURE ONLY)'!Z$20:AI$20, "CLO4", 'Exam (LECTURE ONLY)'!Z33:AI33) / 'Exam (LECTURE ONLY)'!AN$9),
IF(AND('PRINTABLE (per grading)'!H$16="OUTPUT", 'PRINTABLE (per grading)'!B$13="Prelim"), IF(ISERROR(SUMIF(OUTPUT!C$20:M$20, "CLO4", OUTPUT!C33:M33) / OUTPUT!AL$9), "", SUMIF(OUTPUT!C$20:M$20, "CLO4", OUTPUT!C33:M33) / OUTPUT!AL$9),
IF(AND('PRINTABLE (per grading)'!H$16="OUTPUT", 'PRINTABLE (per grading)'!B$13="Midterm"), IF(ISERROR(SUMIF(OUTPUT!O$20:Y$20, "CLO4", OUTPUT!O33:Y33) / OUTPUT!AM$9), "", SUMIF(OUTPUT!O$20:Y$20, "CLO4", OUTPUT!O33:Y33) / OUTPUT!AM$9),
IF(AND('PRINTABLE (per grading)'!H$16="OUTPUT", 'PRINTABLE (per grading)'!B$13="Final"), IF(ISERROR(SUMIF(OUTPUT!AA$20:AI$20, "CLO4", OUTPUT!AA33:AI33) / OUTPUT!AN$9), "", SUMIF(OUTPUT!AA$20:AI$20, "CLO4", OUTPUT!AA33:AI33) / OUTPUT!AN$9),
"")))))),"")</f>
        <v/>
      </c>
      <c r="AE31" s="286" t="str">
        <f aca="false">IF(B31&lt;&gt;"",IF(AD31="","",IF(AD31&lt;0.5,1,IF(AND(AD31&gt;=0.5,AD31&lt;P$10),2,IF(AD31&gt;=P$10,3)))),"")</f>
        <v/>
      </c>
      <c r="AF31" s="287" t="str">
        <f aca="false">IF(B31 &lt;&gt; "",IFERROR(IF(AVERAGE(AB31,AD31)&gt;=P$10,"Y","N"),""),"")</f>
        <v/>
      </c>
      <c r="AG31" s="194" t="str">
        <f aca="false">IF(B31 &lt;&gt; "", IFERROR(IF(C$16 = "PRELIM", SUMIF('Database (LECTURE-RES-PRAC)'!D$14:AG$14, "CLO5", 'Database (LECTURE-RES-PRAC)'!D28:AG28) / 'Grade computation'!F$8, IF(C$16 = "MIDTERM", SUMIF('Database (LECTURE-RES-PRAC)'!AJ$14:BM$14, "CLO5", 'Database (LECTURE-RES-PRAC)'!AJ28:BM28) / 'Grade computation'!G$8, IF(C$16 = "FINAL", SUMIF('Database (LECTURE-RES-PRAC)'!BP$14:CS$14, "CLO5", 'Database (LECTURE-RES-PRAC)'!BP28:CS28) / 'Grade computation'!H$8,""))),""),"")</f>
        <v/>
      </c>
      <c r="AH31" s="286" t="str">
        <f aca="false">IF(B31&lt;&gt;"",IF(AG31="","",IF(AG31&lt;0.5,1,IF(AND(AG31&gt;=0.5,AG31&lt;P$10),2,IF(AG31&gt;=P$10,3)))),"")</f>
        <v/>
      </c>
      <c r="AI31" s="194" t="str">
        <f aca="false">IF(B31 &lt;&gt; "",IF(AND('PRINTABLE (per grading)'!H$16="EXAM", 'PRINTABLE (per grading)'!B$13="Prelim"), IF(ISERROR(SUMIF('Exam (LECTURE ONLY)'!D$20:M$20, "CLO5", 'Exam (LECTURE ONLY)'!D33:M33) / 'Exam (LECTURE ONLY)'!AL$10), "", SUMIF('Exam (LECTURE ONLY)'!D$20:M$20, "CLO5", 'Exam (LECTURE ONLY)'!D33:M33) /'Exam (LECTURE ONLY)'!AL$10),
IF(AND('PRINTABLE (per grading)'!H$16="EXAM", 'PRINTABLE (per grading)'!B$13="Midterm"), IF(ISERROR(SUMIF('Exam (LECTURE ONLY)'!O$20:X$20, "CLO5", 'Exam (LECTURE ONLY)'!O33:X33) / 'Exam (LECTURE ONLY)'!AM$10), "", SUMIF('Exam (LECTURE ONLY)'!O$20:X$20, "CLO5", 'Exam (LECTURE ONLY)'!O33:X33) / 'Exam (LECTURE ONLY)'!AM$10),
IF(AND('PRINTABLE (per grading)'!H$16="EXAM", 'PRINTABLE (per grading)'!B$13="Final"), IF(ISERROR(SUMIF('Exam (LECTURE ONLY)'!Z$20:AI$20, "CLO5", 'Exam (LECTURE ONLY)'!Z33:AI33) / 'Exam (LECTURE ONLY)'!AN$10), "", SUMIF('Exam (LECTURE ONLY)'!Z$20:AI$20, "CLO5", 'Exam (LECTURE ONLY)'!Z33:AI33) / 'Exam (LECTURE ONLY)'!AN$10),
IF(AND('PRINTABLE (per grading)'!H$16="OUTPUT", 'PRINTABLE (per grading)'!B$13="Prelim"), IF(ISERROR(SUMIF(OUTPUT!C$20:M$20, "CLO5", OUTPUT!C33:M33) / OUTPUT!AL$10), "", SUMIF(OUTPUT!C$20:M$20, "CLO5", OUTPUT!C33:M33) / OUTPUT!AL$10),
IF(AND('PRINTABLE (per grading)'!H$16="OUTPUT", 'PRINTABLE (per grading)'!B$13="Midterm"), IF(ISERROR(SUMIF(OUTPUT!O$20:Y$20, "CLO5", OUTPUT!O33:Y33) / OUTPUT!AM$10), "", SUMIF(OUTPUT!O$20:Y$20, "CLO5", OUTPUT!O33:Y33) / OUTPUT!AM$10),
IF(AND('PRINTABLE (per grading)'!H$16="OUTPUT", 'PRINTABLE (per grading)'!B$13="Final"), IF(ISERROR(SUMIF(OUTPUT!AA$20:AI$20, "CLO5", OUTPUT!AA33:AI33) / OUTPUT!AN$10), "", SUMIF(OUTPUT!AA$20:AI$20, "CLO5", OUTPUT!AA33:AI33) / OUTPUT!AN$10),
"")))))),"")</f>
        <v/>
      </c>
      <c r="AJ31" s="286" t="str">
        <f aca="false">IF(B31&lt;&gt;"",IF(AI31="","",IF(AI31&lt;0.5,1,IF(AND(AI31&gt;=0.5,AI31&lt;P$10),2,IF(AI31&gt;=P$10,3)))),"")</f>
        <v/>
      </c>
      <c r="AK31" s="287" t="str">
        <f aca="false">IF(B31 &lt;&gt; "",IFERROR(IF(AVERAGE(AG31,AI31)&gt;=P$10,"Y","N"),""),"")</f>
        <v/>
      </c>
      <c r="AL31" s="194" t="str">
        <f aca="false">IF(B31 &lt;&gt; "", IFERROR(IF(C$16 = "PRELIM", SUMIF('Database (LECTURE-RES-PRAC)'!D$14:AG$14, "CLO6", 'Database (LECTURE-RES-PRAC)'!D28:AG28) / 'Grade computation'!F$9, IF(C$16 = "MIDTERM", SUMIF('Database (LECTURE-RES-PRAC)'!AJ$14:BM$14, "CLO6", 'Database (LECTURE-RES-PRAC)'!AJ28:BM28) / 'Grade computation'!G$9, IF(C$16 = "FINAL", SUMIF('Database (LECTURE-RES-PRAC)'!BP$14:CS$14, "CLO6", 'Database (LECTURE-RES-PRAC)'!BP28:CS28) / 'Grade computation'!H$9,""))),""),"")</f>
        <v/>
      </c>
      <c r="AM31" s="286" t="str">
        <f aca="false">IF(B31&lt;&gt;"",IF(AL31="","",IF(AL31&lt;0.5,1,IF(AND(AL31&gt;=0.5,AL31&lt;P$10),2,IF(AL31&gt;=P$10,3)))),"")</f>
        <v/>
      </c>
      <c r="AN31" s="194" t="str">
        <f aca="false">IF(B31 &lt;&gt; "",IF(AND('PRINTABLE (per grading)'!H$16="EXAM", 'PRINTABLE (per grading)'!B$13="Prelim"), IF(ISERROR(SUMIF('Exam (LECTURE ONLY)'!D$20:M$20, "CLO6", 'Exam (LECTURE ONLY)'!D33:M33) / 'Exam (LECTURE ONLY)'!AL$11), "", SUMIF('Exam (LECTURE ONLY)'!D$20:M$20, "CLO6", 'Exam (LECTURE ONLY)'!D33:M33) /'Exam (LECTURE ONLY)'!AL$11),
IF(AND('PRINTABLE (per grading)'!H$16="EXAM", 'PRINTABLE (per grading)'!B$13="Midterm"), IF(ISERROR(SUMIF('Exam (LECTURE ONLY)'!O$20:X$20, "CLO6", 'Exam (LECTURE ONLY)'!O33:X33) / 'Exam (LECTURE ONLY)'!AM$11), "", SUMIF('Exam (LECTURE ONLY)'!O$20:X$20, "CLO6", 'Exam (LECTURE ONLY)'!O33:X33) / 'Exam (LECTURE ONLY)'!AM$11),
IF(AND('PRINTABLE (per grading)'!H$16="EXAM", 'PRINTABLE (per grading)'!B$13="Final"), IF(ISERROR(SUMIF('Exam (LECTURE ONLY)'!Z$20:AI$20, "CLO6", 'Exam (LECTURE ONLY)'!Z33:AI33) / 'Exam (LECTURE ONLY)'!AN$11), "", SUMIF('Exam (LECTURE ONLY)'!Z$20:AI$20, "CLO6", 'Exam (LECTURE ONLY)'!Z33:AI33) / 'Exam (LECTURE ONLY)'!AN$11),
IF(AND('PRINTABLE (per grading)'!H$16="OUTPUT", 'PRINTABLE (per grading)'!B$13="Prelim"), IF(ISERROR(SUMIF(OUTPUT!C$20:M$20, "CLO6", OUTPUT!C33:M33) / OUTPUT!AL$11), "", SUMIF(OUTPUT!C$20:M$20, "CLO6", OUTPUT!C33:M33) / OUTPUT!AL$11),
IF(AND('PRINTABLE (per grading)'!H$16="OUTPUT", 'PRINTABLE (per grading)'!B$13="Midterm"), IF(ISERROR(SUMIF(OUTPUT!O$20:Y$20, "CLO6", OUTPUT!O33:Y33) / OUTPUT!AM$11), "", SUMIF(OUTPUT!O$20:Y$20, "CLO6", OUTPUT!O33:Y33) / OUTPUT!AM$11),
IF(AND('PRINTABLE (per grading)'!H$16="OUTPUT", 'PRINTABLE (per grading)'!B$13="Final"), IF(ISERROR(SUMIF(OUTPUT!AA$20:AI$20, "CLO6", OUTPUT!AA33:AI33) / OUTPUT!AN$11), "", SUMIF(OUTPUT!AA$20:AI$20, "CLO6", OUTPUT!AA33:AI33) / OUTPUT!AN$11),
"")))))),"")</f>
        <v/>
      </c>
      <c r="AO31" s="286" t="str">
        <f aca="false">IF(B31&lt;&gt;"",IF(AN31="","",IF(AN31&lt;0.5,1,IF(AND(AN31&gt;=0.5,AN31&lt;P$10),2,IF(AN31&gt;=P$10,3)))),"")</f>
        <v/>
      </c>
      <c r="AP31" s="287" t="str">
        <f aca="false">IF(B31 &lt;&gt; "",IFERROR(IF(AVERAGE(AL31,AN31)&gt;=P$10,"Y","N"),""),"")</f>
        <v/>
      </c>
      <c r="AQ31" s="194" t="str">
        <f aca="false">IF(B31 &lt;&gt; "", IFERROR(IF(C$16 = "PRELIM", SUMIF('Database (LECTURE-RES-PRAC)'!D$14:AG$14, "CLO7", 'Database (LECTURE-RES-PRAC)'!D28:AG28) / 'Grade computation'!F$10, IF(C$16 = "MIDTERM", SUMIF('Database (LECTURE-RES-PRAC)'!AJ$14:BM$14, "CLO7", 'Database (LECTURE-RES-PRAC)'!AJ28:BM28) / 'Grade computation'!G$10, IF(C$16 = "FINAL", SUMIF('Database (LECTURE-RES-PRAC)'!BP$14:CS$14, "CLO7", 'Database (LECTURE-RES-PRAC)'!BP28:CS28) / 'Grade computation'!H$10,""))),""),"")</f>
        <v/>
      </c>
      <c r="AR31" s="286" t="str">
        <f aca="false">IF(B31&lt;&gt;"",IF(AQ31="","",IF(AQ31&lt;0.5,1,IF(AND(AQ31&gt;=0.5,AQ31&lt;P$10),2,IF(AQ31&gt;=P$10,3)))),"")</f>
        <v/>
      </c>
      <c r="AS31" s="194" t="str">
        <f aca="false">IF(B31 &lt;&gt; "",IF(AND('PRINTABLE (per grading)'!H$16="EXAM", 'PRINTABLE (per grading)'!B$13="Prelim"), IF(ISERROR(SUMIF('Exam (LECTURE ONLY)'!D$20:M$20, "CLO7", 'Exam (LECTURE ONLY)'!D33:M33) / 'Exam (LECTURE ONLY)'!AL$12), "", SUMIF('Exam (LECTURE ONLY)'!D$20:M$20, "CLO7", 'Exam (LECTURE ONLY)'!D33:M33) /'Exam (LECTURE ONLY)'!AL$12),
IF(AND('PRINTABLE (per grading)'!H$16="EXAM", 'PRINTABLE (per grading)'!B$13="Midterm"), IF(ISERROR(SUMIF('Exam (LECTURE ONLY)'!O$20:X$20, "CLO7", 'Exam (LECTURE ONLY)'!O33:X33) / 'Exam (LECTURE ONLY)'!AM$12), "", SUMIF('Exam (LECTURE ONLY)'!O$20:X$20, "CLO7", 'Exam (LECTURE ONLY)'!O33:X33) / 'Exam (LECTURE ONLY)'!AM$12),
IF(AND('PRINTABLE (per grading)'!H$16="EXAM", 'PRINTABLE (per grading)'!B$13="Final"), IF(ISERROR(SUMIF('Exam (LECTURE ONLY)'!Z$20:AI$20, "CLO7", 'Exam (LECTURE ONLY)'!Z33:AI33) / 'Exam (LECTURE ONLY)'!AN$12), "", SUMIF('Exam (LECTURE ONLY)'!Z$20:AI$20, "CLO7", 'Exam (LECTURE ONLY)'!Z33:AI33) / 'Exam (LECTURE ONLY)'!AN$12),
IF(AND('PRINTABLE (per grading)'!H$16="OUTPUT", 'PRINTABLE (per grading)'!B$13="Prelim"), IF(ISERROR(SUMIF(OUTPUT!C$20:M$20, "CLO7", OUTPUT!C33:M33) / OUTPUT!AL$12), "", SUMIF(OUTPUT!C$20:M$20, "CLO7", OUTPUT!C33:M33) / OUTPUT!AL$12),
IF(AND('PRINTABLE (per grading)'!H$16="OUTPUT", 'PRINTABLE (per grading)'!B$13="Midterm"), IF(ISERROR(SUMIF(OUTPUT!O$20:Y$20, "CLO7", OUTPUT!O33:Y33) / OUTPUT!AM$12), "", SUMIF(OUTPUT!O$20:Y$20, "CLO7", OUTPUT!O33:Y33) / OUTPUT!AM$12),
IF(AND('PRINTABLE (per grading)'!H$16="OUTPUT", 'PRINTABLE (per grading)'!B$13="Final"), IF(ISERROR(SUMIF(OUTPUT!AA$20:AI$20, "CLO7", OUTPUT!AA33:AI33) / OUTPUT!AN$12), "", SUMIF(OUTPUT!AA$20:AI$20, "CLO7", OUTPUT!AA33:AI33) / OUTPUT!AN$12),
"")))))),"")</f>
        <v/>
      </c>
      <c r="AT31" s="286" t="str">
        <f aca="false">IF(B31&lt;&gt;"",IF(AS31="","",IF(AS31&lt;0.5,1,IF(AND(AS31&gt;=0.5,AS31&lt;P$10),2,IF(AS31&gt;=P$10,3)))),"")</f>
        <v/>
      </c>
      <c r="AU31" s="287" t="str">
        <f aca="false">IF(B31 &lt;&gt; "",IFERROR(IF(AVERAGE(AQ31,AS31)&gt;=P$10,"Y","N"),""),"")</f>
        <v/>
      </c>
      <c r="AV31" s="194" t="str">
        <f aca="false">IF(B31 &lt;&gt; "", IFERROR(IF(C$16 = "PRELIM", SUMIF('Database (LECTURE-RES-PRAC)'!D$14:AG$14, "CLO8", 'Database (LECTURE-RES-PRAC)'!D28:AG28) / 'Grade computation'!F$11, IF(C$16 = "MIDTERM", SUMIF('Database (LECTURE-RES-PRAC)'!AJ$14:BM$14, "CLO8", 'Database (LECTURE-RES-PRAC)'!AJ28:BM28) / 'Grade computation'!G$11, IF(C$16 = "FINAL", SUMIF('Database (LECTURE-RES-PRAC)'!BP$14:CS$14, "CLO8", 'Database (LECTURE-RES-PRAC)'!BP28:CS28) / 'Grade computation'!H$11,""))),""),"")</f>
        <v/>
      </c>
      <c r="AW31" s="286" t="str">
        <f aca="false">IF(B31&lt;&gt;"",IF(AV31="","",IF(AV31&lt;0.5,1,IF(AND(AV31&gt;=0.5,AV31&lt;P$10),2,IF(AV31&gt;=P$10,3)))),"")</f>
        <v/>
      </c>
      <c r="AX31" s="194" t="str">
        <f aca="false">IF(B31 &lt;&gt; "",IF(AND('PRINTABLE (per grading)'!H$16="EXAM", 'PRINTABLE (per grading)'!B$13="Prelim"), IF(ISERROR(SUMIF('Exam (LECTURE ONLY)'!D$20:M$20, "CLO8", 'Exam (LECTURE ONLY)'!D33:M33) / 'Exam (LECTURE ONLY)'!AL$13), "", SUMIF('Exam (LECTURE ONLY)'!D$20:M$20, "CLO8", 'Exam (LECTURE ONLY)'!D33:M33) /'Exam (LECTURE ONLY)'!AL$13),
IF(AND('PRINTABLE (per grading)'!H$16="EXAM", 'PRINTABLE (per grading)'!B$13="Midterm"), IF(ISERROR(SUMIF('Exam (LECTURE ONLY)'!O$20:X$20, "CLO8", 'Exam (LECTURE ONLY)'!O33:X33) / 'Exam (LECTURE ONLY)'!AM$13), "", SUMIF('Exam (LECTURE ONLY)'!O$20:X$20, "CLO8", 'Exam (LECTURE ONLY)'!O33:X33) / 'Exam (LECTURE ONLY)'!AM$13),
IF(AND('PRINTABLE (per grading)'!H$16="EXAM", 'PRINTABLE (per grading)'!B$13="Final"), IF(ISERROR(SUMIF('Exam (LECTURE ONLY)'!Z$20:AI$20, "CLO8", 'Exam (LECTURE ONLY)'!Z33:AI33) / 'Exam (LECTURE ONLY)'!AN$13), "", SUMIF('Exam (LECTURE ONLY)'!Z$20:AI$20, "CLO8", 'Exam (LECTURE ONLY)'!Z33:AI33) / 'Exam (LECTURE ONLY)'!AN$13),
IF(AND('PRINTABLE (per grading)'!H$16="OUTPUT", 'PRINTABLE (per grading)'!B$13="Prelim"), IF(ISERROR(SUMIF(OUTPUT!C$20:M$20, "CLO8", OUTPUT!C33:M33) / OUTPUT!AL$13), "", SUMIF(OUTPUT!C$20:M$20, "CLO8", OUTPUT!C33:M33) / OUTPUT!AL$13),
IF(AND('PRINTABLE (per grading)'!H$16="OUTPUT", 'PRINTABLE (per grading)'!B$13="Midterm"), IF(ISERROR(SUMIF(OUTPUT!O$20:Y$20, "CLO8", OUTPUT!O33:Y33) / OUTPUT!AM$13), "", SUMIF(OUTPUT!O$20:Y$20, "CLO8", OUTPUT!O33:Y33) / OUTPUT!AM$13),
IF(AND('PRINTABLE (per grading)'!H$16="OUTPUT", 'PRINTABLE (per grading)'!B$13="Final"), IF(ISERROR(SUMIF(OUTPUT!AA$20:AI$20, "CLO8", OUTPUT!AA33:AI33) / OUTPUT!AN$13), "", SUMIF(OUTPUT!AA$20:AI$20, "CLO8", OUTPUT!AA33:AI33) / OUTPUT!AN$13),
"")))))),"")</f>
        <v/>
      </c>
      <c r="AY31" s="286" t="str">
        <f aca="false">IF(B31&lt;&gt;"",IF(AX31="","",IF(AX31&lt;0.5,1,IF(AND(AX31&gt;=0.5,AX31&lt;P$10),2,IF(AX31&gt;=P$10,3)))),"")</f>
        <v/>
      </c>
      <c r="AZ31" s="287" t="str">
        <f aca="false">IF(B31 &lt;&gt; "",IFERROR(IF(AVERAGE(AV31,AX31)&gt;=P$10,"Y","N"),""),"")</f>
        <v/>
      </c>
      <c r="BA31" s="194" t="str">
        <f aca="false">IF(B31 &lt;&gt; "", IFERROR(IF(C$16 = "PRELIM", SUMIF('Database (LECTURE-RES-PRAC)'!D$14:AG$14, "CLO9", 'Database (LECTURE-RES-PRAC)'!D28:AG28) / 'Grade computation'!F$12, IF(C$16 = "MIDTERM", SUMIF('Database (LECTURE-RES-PRAC)'!AJ$14:BM$14, "CLO9", 'Database (LECTURE-RES-PRAC)'!AJ28:BM28) / 'Grade computation'!G$12, IF(C$16 = "FINAL", SUMIF('Database (LECTURE-RES-PRAC)'!BP$14:CS$14, "CLO9", 'Database (LECTURE-RES-PRAC)'!BP28:CS28) / 'Grade computation'!H$12,""))),""),"")</f>
        <v/>
      </c>
      <c r="BB31" s="286" t="str">
        <f aca="false">IF(B31&lt;&gt;"",IF(BA31="","",IF(BA31&lt;0.5,1,IF(AND(BA31&gt;=0.5,BA31&lt;P$10),2,IF(BA31&gt;=P$10,3)))),"")</f>
        <v/>
      </c>
      <c r="BC31" s="194" t="str">
        <f aca="false">IF(B31 &lt;&gt; "",IF(AND('PRINTABLE (per grading)'!H$16="EXAM", 'PRINTABLE (per grading)'!B$13="Prelim"), IF(ISERROR(SUMIF('Exam (LECTURE ONLY)'!D$20:M$20, "CLO9", 'Exam (LECTURE ONLY)'!D33:M33) / 'Exam (LECTURE ONLY)'!AL$14), "", SUMIF('Exam (LECTURE ONLY)'!D$20:M$20, "CLO9", 'Exam (LECTURE ONLY)'!D33:M33) /'Exam (LECTURE ONLY)'!AL$14),
IF(AND('PRINTABLE (per grading)'!H$16="EXAM", 'PRINTABLE (per grading)'!B$13="Midterm"), IF(ISERROR(SUMIF('Exam (LECTURE ONLY)'!O$20:X$20, "CLO9", 'Exam (LECTURE ONLY)'!O33:X33) / 'Exam (LECTURE ONLY)'!AM$14), "", SUMIF('Exam (LECTURE ONLY)'!O$20:X$20, "CLO9", 'Exam (LECTURE ONLY)'!O33:X33) / 'Exam (LECTURE ONLY)'!AM$14),
IF(AND('PRINTABLE (per grading)'!H$16="EXAM", 'PRINTABLE (per grading)'!B$13="Final"), IF(ISERROR(SUMIF('Exam (LECTURE ONLY)'!Z$20:AI$20, "CLO9", 'Exam (LECTURE ONLY)'!Z33:AI33) / 'Exam (LECTURE ONLY)'!AN$14), "", SUMIF('Exam (LECTURE ONLY)'!Z$20:AI$20, "CLO9", 'Exam (LECTURE ONLY)'!Z33:AI33) / 'Exam (LECTURE ONLY)'!AN$14),
IF(AND('PRINTABLE (per grading)'!H$16="OUTPUT", 'PRINTABLE (per grading)'!B$13="Prelim"), IF(ISERROR(SUMIF(OUTPUT!C$20:M$20, "CLO9", OUTPUT!C33:M33) / OUTPUT!AL$14), "", SUMIF(OUTPUT!C$20:M$20, "CLO9", OUTPUT!C33:M33) / OUTPUT!AL$14),
IF(AND('PRINTABLE (per grading)'!H$16="OUTPUT", 'PRINTABLE (per grading)'!B$13="Midterm"), IF(ISERROR(SUMIF(OUTPUT!O$20:Y$20, "CLO9", OUTPUT!O33:Y33) / OUTPUT!AM$14), "", SUMIF(OUTPUT!O$20:Y$20, "CLO9", OUTPUT!O33:Y33) / OUTPUT!AM$14),
IF(AND('PRINTABLE (per grading)'!H$16="OUTPUT", 'PRINTABLE (per grading)'!B$13="Final"), IF(ISERROR(SUMIF(OUTPUT!AA$20:AI$20, "CLO9", OUTPUT!AA33:AI33) / OUTPUT!AN$14), "", SUMIF(OUTPUT!AA$20:AI$20, "CLO9", OUTPUT!AA33:AI33) / OUTPUT!AN$14),
"")))))),"")</f>
        <v/>
      </c>
      <c r="BD31" s="286" t="str">
        <f aca="false">IF(B31&lt;&gt;"",IF(BC31="","",IF(BC31&lt;0.5,1,IF(AND(BC31&gt;=0.5,BC31&lt;P$10),2,IF(BC31&gt;=P$10,3)))),"")</f>
        <v/>
      </c>
      <c r="BE31" s="287" t="str">
        <f aca="false">IF(B31 &lt;&gt; "",IFERROR(IF(AVERAGE(BA31,BC31)&gt;=P$10,"Y","N"),""),"")</f>
        <v/>
      </c>
      <c r="BF31" s="194" t="str">
        <f aca="false">IF(B31 &lt;&gt; "", IFERROR(IF(C$16 = "PRELIM", SUMIF('Database (LECTURE-RES-PRAC)'!D$14:AG$14, "CLO10", 'Database (LECTURE-RES-PRAC)'!D28:AG28) / 'Grade computation'!F$13, IF(C$16 = "MIDTERM", SUMIF('Database (LECTURE-RES-PRAC)'!AJ$14:BM$14, "CLO10", 'Database (LECTURE-RES-PRAC)'!AJ28:BM28) / 'Grade computation'!G$13, IF(C$16 = "FINAL", SUMIF('Database (LECTURE-RES-PRAC)'!BP$14:CS$14, "CLO10", 'Database (LECTURE-RES-PRAC)'!BP28:CS28) / 'Grade computation'!H$13,""))),""),"")</f>
        <v/>
      </c>
      <c r="BG31" s="286" t="str">
        <f aca="false">IF(B31&lt;&gt;"",IF(BF31="","",IF(BF31&lt;0.5,1,IF(AND(BF31&gt;=0.5,BF31&lt;P$10),2,IF(BF31&gt;=P$10,3)))),"")</f>
        <v/>
      </c>
      <c r="BH31" s="194" t="str">
        <f aca="false">IF(B31 &lt;&gt; "",IF(AND('PRINTABLE (per grading)'!H$16="EXAM", 'PRINTABLE (per grading)'!B$13="Prelim"), IF(ISERROR(SUMIF('Exam (LECTURE ONLY)'!D$20:M$20, "CLO10", 'Exam (LECTURE ONLY)'!D33:M33) / 'Exam (LECTURE ONLY)'!AL$15), "", SUMIF('Exam (LECTURE ONLY)'!D$20:M$20, "CLO10", 'Exam (LECTURE ONLY)'!D33:M33) /'Exam (LECTURE ONLY)'!AL$15),
IF(AND('PRINTABLE (per grading)'!H$16="EXAM", 'PRINTABLE (per grading)'!B$13="Midterm"), IF(ISERROR(SUMIF('Exam (LECTURE ONLY)'!O$20:X$20, "CLO10", 'Exam (LECTURE ONLY)'!O33:X33) / 'Exam (LECTURE ONLY)'!AM$15), "", SUMIF('Exam (LECTURE ONLY)'!O$20:X$20, "CLO10", 'Exam (LECTURE ONLY)'!O33:X33) / 'Exam (LECTURE ONLY)'!AM$15),
IF(AND('PRINTABLE (per grading)'!H$16="EXAM", 'PRINTABLE (per grading)'!B$13="Final"), IF(ISERROR(SUMIF('Exam (LECTURE ONLY)'!Z$20:AI$20, "CLO10", 'Exam (LECTURE ONLY)'!Z33:AI33) / 'Exam (LECTURE ONLY)'!AN$15), "", SUMIF('Exam (LECTURE ONLY)'!Z$20:AI$20, "CLO10", 'Exam (LECTURE ONLY)'!Z33:AI33) / 'Exam (LECTURE ONLY)'!AN$15),
IF(AND('PRINTABLE (per grading)'!H$16="OUTPUT", 'PRINTABLE (per grading)'!B$13="Prelim"), IF(ISERROR(SUMIF(OUTPUT!C$20:M$20, "CLO10", OUTPUT!C33:M33) / OUTPUT!AL$15), "", SUMIF(OUTPUT!C$20:M$20, "CLO10", OUTPUT!C33:M33) / OUTPUT!AL$15),
IF(AND('PRINTABLE (per grading)'!H$16="OUTPUT", 'PRINTABLE (per grading)'!B$13="Midterm"), IF(ISERROR(SUMIF(OUTPUT!O$20:Y$20, "CLO10", OUTPUT!O33:Y33) / OUTPUT!AM$15), "", SUMIF(OUTPUT!O$20:Y$20, "CLO10", OUTPUT!O33:Y33) / OUTPUT!AM$15),
IF(AND('PRINTABLE (per grading)'!H$16="OUTPUT", 'PRINTABLE (per grading)'!B$13="Final"), IF(ISERROR(SUMIF(OUTPUT!AA$20:AI$20, "CLO10", OUTPUT!AA33:AI33) / OUTPUT!AN$15), "", SUMIF(OUTPUT!AA$20:AI$20, "CLO10", OUTPUT!AA33:AI33) / OUTPUT!AN$15),
"")))))),"")</f>
        <v/>
      </c>
      <c r="BI31" s="286" t="str">
        <f aca="false">IF(B31&lt;&gt;"",IF(BH31="","",IF(BH31&lt;0.5,1,IF(AND(BH31&gt;=0.5,BH31&lt;P$10),2,IF(BH31&gt;=P$10,3)))),"")</f>
        <v/>
      </c>
      <c r="BJ31" s="287" t="str">
        <f aca="false">IF(B31 &lt;&gt; "",IFERROR(IF(AVERAGE(BF31,BH31)&gt;=P$10,"Y","N"),""),"")</f>
        <v/>
      </c>
      <c r="BK31" s="8"/>
    </row>
    <row r="32" customFormat="false" ht="19.5" hidden="false" customHeight="true" outlineLevel="0" collapsed="false">
      <c r="A32" s="228" t="str">
        <f aca="false">IF(ISBLANK('Database (LECTURE-RES-PRAC)'!A29),"",'Database (LECTURE-RES-PRAC)'!A29)</f>
        <v/>
      </c>
      <c r="B32" s="229" t="str">
        <f aca="false">IF(ISBLANK('Database (LECTURE-RES-PRAC)'!B29),"",'Database (LECTURE-RES-PRAC)'!B29)</f>
        <v/>
      </c>
      <c r="C32" s="230" t="str">
        <f aca="false">IF(B32&lt;&gt;"",IF(C$16="PRELIM",'Grade computation'!C32, IF(C$16="MIDTERM",'Grade computation'!K32, IF(C$16="FINAL",'Grade computation'!S32,""))),"")</f>
        <v/>
      </c>
      <c r="D32" s="231" t="str">
        <f aca="false">IF(B32&lt;&gt;"",IFERROR(IF(B$11="80-20", (((C32/C$19)*X$6)+X$7)*D$18, IF(B$11="60-40", (((C32/C$19)*Y$6)+Y$7)*D$18, 0)),0),"")</f>
        <v/>
      </c>
      <c r="E32" s="230" t="str">
        <f aca="false">IF(B32&lt;&gt;"", IF(C$16="PRELIM",'Grade computation'!E32, IF(C$16="MIDTERM",'Grade computation'!M32, IF(C$16="FINAL",'Grade computation'!U32,""))),"")</f>
        <v/>
      </c>
      <c r="F32" s="232" t="str">
        <f aca="false">IF(B32&lt;&gt;"",IFERROR(IF(B$11="80-20", (((E32/E$19)*X$6)+X$7)*F$18, IF(B$11="60-40", (((E32/E$19)*Y$6)+Y$7)*F$18, 0)),0),"")</f>
        <v/>
      </c>
      <c r="G32" s="233" t="str">
        <f aca="false">IF(B32&lt;&gt;"",IFERROR((D32+F32),0),"")</f>
        <v/>
      </c>
      <c r="H32" s="234" t="str">
        <f aca="false">IF(B32&lt;&gt;"",IF(C$16="PRELIM", 'Grade computation'!H32, IF(C$16="MIDTERM", 'Grade computation'!P32, IF(C$16="FINAL",'Grade computation'!X32, ""))),"")</f>
        <v/>
      </c>
      <c r="I32" s="233" t="str">
        <f aca="false">IF(B32&lt;&gt;"",IFERROR(IF(B$11="80-20", (((H32/H$19)*X$6)+X$7)*I$19, IF(B$11="60-40", (((H32/H$19)*Y$6)+Y$7)*I$19, 0)),0),"")</f>
        <v/>
      </c>
      <c r="J32" s="237" t="str">
        <f aca="false">IFERROR((G32+I32),"")</f>
        <v/>
      </c>
      <c r="K32" s="183" t="str">
        <f aca="false">IFERROR(IF(J32="","",IF(J32&gt;=75,"PASSED","FAILED")),"")</f>
        <v/>
      </c>
      <c r="L32" s="183"/>
      <c r="M32" s="194" t="str">
        <f aca="false">IF(B32 &lt;&gt; "", IFERROR(IF(C$16 = "PRELIM", SUMIF('Database (LECTURE-RES-PRAC)'!D$14:AG$14, "CLO1", 'Database (LECTURE-RES-PRAC)'!D29:AG29) / 'Grade computation'!F$4, IF(C$16 = "MIDTERM", SUMIF('Database (LECTURE-RES-PRAC)'!AJ$14:BM$14, "CLO1", 'Database (LECTURE-RES-PRAC)'!AJ29:BM29) / 'Grade computation'!G$4, IF(C$16 = "FINAL", SUMIF('Database (LECTURE-RES-PRAC)'!BP$14:CS$14, "CLO1", 'Database (LECTURE-RES-PRAC)'!BP29:CS29) / 'Grade computation'!H$4,""))),""),"")</f>
        <v/>
      </c>
      <c r="N32" s="286" t="str">
        <f aca="false">IF(B32&lt;&gt;"",IF(M32="","",IF(M32&lt;0.5,1,IF(AND(M32&gt;=0.5,M32&lt;P$10),2,IF(M32&gt;=P$10,3)))),"")</f>
        <v/>
      </c>
      <c r="O32" s="194" t="str">
        <f aca="false">IF(B32 &lt;&gt; "",IF(AND('PRINTABLE (per grading)'!H$16="EXAM", 'PRINTABLE (per grading)'!B$13="Prelim"), IF(ISERROR(SUMIF('Exam (LECTURE ONLY)'!D$20:M$20, "CLO1", 'Exam (LECTURE ONLY)'!D34:M34) / 'Exam (LECTURE ONLY)'!AL$6), "", SUMIF('Exam (LECTURE ONLY)'!D$20:M$20, "CLO1", 'Exam (LECTURE ONLY)'!D34:M34) /'Exam (LECTURE ONLY)'!AL$6),
IF(AND('PRINTABLE (per grading)'!H$16="EXAM", 'PRINTABLE (per grading)'!B$13="Midterm"), IF(ISERROR(SUMIF('Exam (LECTURE ONLY)'!O$20:X$20, "CLO1", 'Exam (LECTURE ONLY)'!O34:X34) / 'Exam (LECTURE ONLY)'!AM$6), "", SUMIF('Exam (LECTURE ONLY)'!O$20:X$20, "CLO1", 'Exam (LECTURE ONLY)'!O34:X34) / 'Exam (LECTURE ONLY)'!AM$6),
IF(AND('PRINTABLE (per grading)'!H$16="EXAM", 'PRINTABLE (per grading)'!B$13="Final"), IF(ISERROR(SUMIF('Exam (LECTURE ONLY)'!Z$20:AI$20, "CLO1", 'Exam (LECTURE ONLY)'!Z34:AI34) / 'Exam (LECTURE ONLY)'!AN$6), "", SUMIF('Exam (LECTURE ONLY)'!Z$20:AI$20, "CLO1", 'Exam (LECTURE ONLY)'!Z34:AI34) / 'Exam (LECTURE ONLY)'!AN$6),
IF(AND('PRINTABLE (per grading)'!H$16="OUTPUT", 'PRINTABLE (per grading)'!B$13="Prelim"), IF(ISERROR(SUMIF(OUTPUT!C$20:M$20, "CLO1", OUTPUT!C34:M34) / OUTPUT!AL$6), "", SUMIF(OUTPUT!C$20:M$20, "CLO1", OUTPUT!C34:M34) / OUTPUT!AL$6),
IF(AND('PRINTABLE (per grading)'!H$16="OUTPUT", 'PRINTABLE (per grading)'!B$13="Midterm"), IF(ISERROR(SUMIF(OUTPUT!O$20:Y$20, "CLO1", OUTPUT!O34:Y34) / OUTPUT!AM$6), "", SUMIF(OUTPUT!O$20:Y$20, "CLO1", OUTPUT!O34:Y34) / OUTPUT!AM$6),
IF(AND('PRINTABLE (per grading)'!H$16="OUTPUT", 'PRINTABLE (per grading)'!B$13="Final"), IF(ISERROR(SUMIF(OUTPUT!AA$20:AI$20, "CLO1", OUTPUT!AA34:AI34) / OUTPUT!AN$6), "", SUMIF(OUTPUT!AA$20:AI$20, "CLO1", OUTPUT!AA34:AI34) / OUTPUT!AN$6),
"")))))),"")</f>
        <v/>
      </c>
      <c r="P32" s="286" t="str">
        <f aca="false">IF(B32&lt;&gt;"",IF(O32="","",IF(O32&lt;0.5,1,IF(AND(O32&gt;=0.5,O32&lt;P$10),2,IF(O32&gt;=P$10,3)))),"")</f>
        <v/>
      </c>
      <c r="Q32" s="287" t="str">
        <f aca="false">IF(B32 &lt;&gt; "",IFERROR(IF(AVERAGE(M32,O32)&gt;=P$10,"Y","N"),""),"")</f>
        <v/>
      </c>
      <c r="R32" s="194" t="str">
        <f aca="false">IF(B32 &lt;&gt; "", IFERROR(IF(C$16 = "PRELIM", SUMIF('Database (LECTURE-RES-PRAC)'!D$14:AG$14, "CLO2", 'Database (LECTURE-RES-PRAC)'!D29:AG29) / 'Grade computation'!F$5, IF(C$16 = "MIDTERM", SUMIF('Database (LECTURE-RES-PRAC)'!AJ$14:BM$14, "CLO2", 'Database (LECTURE-RES-PRAC)'!AJ29:BM29) / 'Grade computation'!G$5, IF(C$16 = "FINAL", SUMIF('Database (LECTURE-RES-PRAC)'!BP$14:CS$14, "CLO2", 'Database (LECTURE-RES-PRAC)'!BP29:CS29) / 'Grade computation'!H$5,""))),""),"")</f>
        <v/>
      </c>
      <c r="S32" s="286" t="str">
        <f aca="false">IF(B32&lt;&gt;"",IF(R32="","",IF(R32&lt;0.5,1,IF(AND(R32&gt;=0.5,R32&lt;P$10),2,IF(R32&gt;=P$10,3)))),"")</f>
        <v/>
      </c>
      <c r="T32" s="194" t="str">
        <f aca="false">IF(B32 &lt;&gt; "",IF(AND('PRINTABLE (per grading)'!H$16="EXAM", 'PRINTABLE (per grading)'!B$13="Prelim"), IF(ISERROR(SUMIF('Exam (LECTURE ONLY)'!D$20:M$20, "CLO2", 'Exam (LECTURE ONLY)'!D34:M34) / 'Exam (LECTURE ONLY)'!AL$7), "", SUMIF('Exam (LECTURE ONLY)'!D$20:M$20, "CLO2", 'Exam (LECTURE ONLY)'!D34:M34) /'Exam (LECTURE ONLY)'!AL$7),
IF(AND('PRINTABLE (per grading)'!H$16="EXAM", 'PRINTABLE (per grading)'!B$13="Midterm"), IF(ISERROR(SUMIF('Exam (LECTURE ONLY)'!O$20:X$20, "CLO2", 'Exam (LECTURE ONLY)'!O34:X34) / 'Exam (LECTURE ONLY)'!AM$7), "", SUMIF('Exam (LECTURE ONLY)'!O$20:X$20, "CLO2", 'Exam (LECTURE ONLY)'!O34:X34) / 'Exam (LECTURE ONLY)'!AM$7),
IF(AND('PRINTABLE (per grading)'!H$16="EXAM", 'PRINTABLE (per grading)'!B$13="Final"), IF(ISERROR(SUMIF('Exam (LECTURE ONLY)'!Z$20:AI$20, "CLO2", 'Exam (LECTURE ONLY)'!Z34:AI34) / 'Exam (LECTURE ONLY)'!AN$7), "", SUMIF('Exam (LECTURE ONLY)'!Z$20:AI$20, "CLO2", 'Exam (LECTURE ONLY)'!Z34:AI34) / 'Exam (LECTURE ONLY)'!AN$7),
IF(AND('PRINTABLE (per grading)'!H$16="OUTPUT", 'PRINTABLE (per grading)'!B$13="Prelim"), IF(ISERROR(SUMIF(OUTPUT!C$20:M$20, "CLO2", OUTPUT!C34:M34) / OUTPUT!AL$7), "", SUMIF(OUTPUT!C$20:M$20, "CLO2", OUTPUT!C34:M34) / OUTPUT!AL$7),
IF(AND('PRINTABLE (per grading)'!H$16="OUTPUT", 'PRINTABLE (per grading)'!B$13="Midterm"), IF(ISERROR(SUMIF(OUTPUT!O$20:Y$20, "CLO2", OUTPUT!O34:Y34) / OUTPUT!AM$7), "", SUMIF(OUTPUT!O$20:Y$20, "CLO2", OUTPUT!O34:Y34) / OUTPUT!AM$7),
IF(AND('PRINTABLE (per grading)'!H$16="OUTPUT", 'PRINTABLE (per grading)'!B$13="Final"), IF(ISERROR(SUMIF(OUTPUT!AA$20:AI$20, "CLO2", OUTPUT!AA34:AI34) / OUTPUT!AN$7), "", SUMIF(OUTPUT!AA$20:AI$20, "CLO2", OUTPUT!AA34:AI34) / OUTPUT!AN$7),
"")))))),"")</f>
        <v/>
      </c>
      <c r="U32" s="286" t="str">
        <f aca="false">IF(B32&lt;&gt;"",IF(T32="","",IF(T32&lt;0.5,1,IF(AND(T32&gt;=0.5,T32&lt;P$10),2,IF(T32&gt;=P$10,3)))),"")</f>
        <v/>
      </c>
      <c r="V32" s="287" t="str">
        <f aca="false">IF(B32 &lt;&gt; "",IFERROR(IF(AVERAGE(R32,T32)&gt;=P$10,"Y","N"),""),"")</f>
        <v/>
      </c>
      <c r="W32" s="194" t="str">
        <f aca="false">IF(B32 &lt;&gt; "", IFERROR(IF(C$16 = "PRELIM", SUMIF('Database (LECTURE-RES-PRAC)'!D$14:AG$14, "CLO3", 'Database (LECTURE-RES-PRAC)'!D29:AG29) / 'Grade computation'!F$6, IF(C$16 = "MIDTERM", SUMIF('Database (LECTURE-RES-PRAC)'!AJ$14:BM$14, "CLO3", 'Database (LECTURE-RES-PRAC)'!AJ29:BM29) / 'Grade computation'!G$6, IF(C$16 = "FINAL", SUMIF('Database (LECTURE-RES-PRAC)'!BP$14:CS$14, "CLO3", 'Database (LECTURE-RES-PRAC)'!BP29:CS29) / 'Grade computation'!H$6,""))),""),"")</f>
        <v/>
      </c>
      <c r="X32" s="286" t="str">
        <f aca="false">IF(B32&lt;&gt;"",IF(W32="","",IF(W32&lt;0.5,1,IF(AND(W32&gt;=0.5,W32&lt;P$10),2,IF(W32&gt;=P$10,3)))),"")</f>
        <v/>
      </c>
      <c r="Y32" s="194" t="str">
        <f aca="false">IF(B32 &lt;&gt; "",IF(AND('PRINTABLE (per grading)'!H$16="EXAM", 'PRINTABLE (per grading)'!B$13="Prelim"), IF(ISERROR(SUMIF('Exam (LECTURE ONLY)'!D$20:M$20, "CLO3", 'Exam (LECTURE ONLY)'!D34:M34) / 'Exam (LECTURE ONLY)'!AL$8), "", SUMIF('Exam (LECTURE ONLY)'!D$20:M$20, "CLO3", 'Exam (LECTURE ONLY)'!D34:M34) /'Exam (LECTURE ONLY)'!AL$8),
IF(AND('PRINTABLE (per grading)'!H$16="EXAM", 'PRINTABLE (per grading)'!B$13="Midterm"), IF(ISERROR(SUMIF('Exam (LECTURE ONLY)'!O$20:X$20, "CLO3", 'Exam (LECTURE ONLY)'!O34:X34) / 'Exam (LECTURE ONLY)'!AM$8), "", SUMIF('Exam (LECTURE ONLY)'!O$20:X$20, "CLO3", 'Exam (LECTURE ONLY)'!O34:X34) / 'Exam (LECTURE ONLY)'!AM$8),
IF(AND('PRINTABLE (per grading)'!H$16="EXAM", 'PRINTABLE (per grading)'!B$13="Final"), IF(ISERROR(SUMIF('Exam (LECTURE ONLY)'!Z$20:AI$20, "CLO3", 'Exam (LECTURE ONLY)'!Z34:AI34) / 'Exam (LECTURE ONLY)'!AN$8), "", SUMIF('Exam (LECTURE ONLY)'!Z$20:AI$20, "CLO3", 'Exam (LECTURE ONLY)'!Z34:AI34) / 'Exam (LECTURE ONLY)'!AN$8),
IF(AND('PRINTABLE (per grading)'!H$16="OUTPUT", 'PRINTABLE (per grading)'!B$13="Prelim"), IF(ISERROR(SUMIF(OUTPUT!C$20:M$20, "CLO3", OUTPUT!C34:M34) / OUTPUT!AL$8), "", SUMIF(OUTPUT!C$20:M$20, "CLO3", OUTPUT!C34:M34) / OUTPUT!AL$8),
IF(AND('PRINTABLE (per grading)'!H$16="OUTPUT", 'PRINTABLE (per grading)'!B$13="Midterm"), IF(ISERROR(SUMIF(OUTPUT!O$20:Y$20, "CLO3", OUTPUT!O34:Y34) / OUTPUT!AM$8), "", SUMIF(OUTPUT!O$20:Y$20, "CLO3", OUTPUT!O34:Y34) / OUTPUT!AM$8),
IF(AND('PRINTABLE (per grading)'!H$16="OUTPUT", 'PRINTABLE (per grading)'!B$13="Final"), IF(ISERROR(SUMIF(OUTPUT!AA$20:AI$20, "CLO3", OUTPUT!AA34:AI34) / OUTPUT!AN$8), "", SUMIF(OUTPUT!AA$20:AI$20, "CLO3", OUTPUT!AA34:AI34) / OUTPUT!AN$8),
"" )))))),"")</f>
        <v/>
      </c>
      <c r="Z32" s="286" t="str">
        <f aca="false">IF(B32&lt;&gt;"",IF(Y32="","",IF(Y32&lt;0.5,1,IF(AND(Y32&gt;=0.5,Y32&lt;P$10),2,IF(Y32&gt;=P$10,3)))),"")</f>
        <v/>
      </c>
      <c r="AA32" s="287" t="str">
        <f aca="false">IF(B32 &lt;&gt; "",IFERROR(IF(AVERAGE(W32,Y32)&gt;=P$10,"Y","N"),""),"")</f>
        <v/>
      </c>
      <c r="AB32" s="194" t="str">
        <f aca="false">IF(B32 &lt;&gt; "", IFERROR(IF(C$16 = "PRELIM", SUMIF('Database (LECTURE-RES-PRAC)'!D$14:AG$14, "CLO4", 'Database (LECTURE-RES-PRAC)'!D29:AG29) / 'Grade computation'!F$7, IF(C$16 = "MIDTERM", SUMIF('Database (LECTURE-RES-PRAC)'!AJ$14:BM$14, "CLO4", 'Database (LECTURE-RES-PRAC)'!AJ29:BM29) / 'Grade computation'!G$7, IF(C$16 = "FINAL", SUMIF('Database (LECTURE-RES-PRAC)'!BP$14:CS$14, "CLO4", 'Database (LECTURE-RES-PRAC)'!BP29:CS29) / 'Grade computation'!H$7,""))),""),"")</f>
        <v/>
      </c>
      <c r="AC32" s="286" t="str">
        <f aca="false">IF(B32&lt;&gt;"",IF(AB32="","",IF(AB32&lt;0.5,1,IF(AND(AB32&gt;=0.5,AB32&lt;P$10),2,IF(AB32&gt;=P$10,3)))),"")</f>
        <v/>
      </c>
      <c r="AD32" s="194" t="str">
        <f aca="false">IF(B32 &lt;&gt; "",IF(AND('PRINTABLE (per grading)'!H$16="EXAM", 'PRINTABLE (per grading)'!B$13="Prelim"), IF(ISERROR(SUMIF('Exam (LECTURE ONLY)'!D$20:M$20, "CLO4", 'Exam (LECTURE ONLY)'!D34:M34) / 'Exam (LECTURE ONLY)'!AL$9), "", SUMIF('Exam (LECTURE ONLY)'!D$20:M$20, "CLO4", 'Exam (LECTURE ONLY)'!D34:M34) /'Exam (LECTURE ONLY)'!AL$9),
IF(AND('PRINTABLE (per grading)'!H$16="EXAM", 'PRINTABLE (per grading)'!B$13="Midterm"), IF(ISERROR(SUMIF('Exam (LECTURE ONLY)'!O$20:X$20, "CLO4", 'Exam (LECTURE ONLY)'!O34:X34) / 'Exam (LECTURE ONLY)'!AM$9), "", SUMIF('Exam (LECTURE ONLY)'!O$20:X$20, "CLO4", 'Exam (LECTURE ONLY)'!O34:X34) / 'Exam (LECTURE ONLY)'!AM$9),
IF(AND('PRINTABLE (per grading)'!H$16="EXAM", 'PRINTABLE (per grading)'!B$13="Final"), IF(ISERROR(SUMIF('Exam (LECTURE ONLY)'!Z$20:AI$20, "CLO4", 'Exam (LECTURE ONLY)'!Z34:AI34) / 'Exam (LECTURE ONLY)'!AN$9), "", SUMIF('Exam (LECTURE ONLY)'!Z$20:AI$20, "CLO4", 'Exam (LECTURE ONLY)'!Z34:AI34) / 'Exam (LECTURE ONLY)'!AN$9),
IF(AND('PRINTABLE (per grading)'!H$16="OUTPUT", 'PRINTABLE (per grading)'!B$13="Prelim"), IF(ISERROR(SUMIF(OUTPUT!C$20:M$20, "CLO4", OUTPUT!C34:M34) / OUTPUT!AL$9), "", SUMIF(OUTPUT!C$20:M$20, "CLO4", OUTPUT!C34:M34) / OUTPUT!AL$9),
IF(AND('PRINTABLE (per grading)'!H$16="OUTPUT", 'PRINTABLE (per grading)'!B$13="Midterm"), IF(ISERROR(SUMIF(OUTPUT!O$20:Y$20, "CLO4", OUTPUT!O34:Y34) / OUTPUT!AM$9), "", SUMIF(OUTPUT!O$20:Y$20, "CLO4", OUTPUT!O34:Y34) / OUTPUT!AM$9),
IF(AND('PRINTABLE (per grading)'!H$16="OUTPUT", 'PRINTABLE (per grading)'!B$13="Final"), IF(ISERROR(SUMIF(OUTPUT!AA$20:AI$20, "CLO4", OUTPUT!AA34:AI34) / OUTPUT!AN$9), "", SUMIF(OUTPUT!AA$20:AI$20, "CLO4", OUTPUT!AA34:AI34) / OUTPUT!AN$9),
"")))))),"")</f>
        <v/>
      </c>
      <c r="AE32" s="286" t="str">
        <f aca="false">IF(B32&lt;&gt;"",IF(AD32="","",IF(AD32&lt;0.5,1,IF(AND(AD32&gt;=0.5,AD32&lt;P$10),2,IF(AD32&gt;=P$10,3)))),"")</f>
        <v/>
      </c>
      <c r="AF32" s="287" t="str">
        <f aca="false">IF(B32 &lt;&gt; "",IFERROR(IF(AVERAGE(AB32,AD32)&gt;=P$10,"Y","N"),""),"")</f>
        <v/>
      </c>
      <c r="AG32" s="194" t="str">
        <f aca="false">IF(B32 &lt;&gt; "", IFERROR(IF(C$16 = "PRELIM", SUMIF('Database (LECTURE-RES-PRAC)'!D$14:AG$14, "CLO5", 'Database (LECTURE-RES-PRAC)'!D29:AG29) / 'Grade computation'!F$8, IF(C$16 = "MIDTERM", SUMIF('Database (LECTURE-RES-PRAC)'!AJ$14:BM$14, "CLO5", 'Database (LECTURE-RES-PRAC)'!AJ29:BM29) / 'Grade computation'!G$8, IF(C$16 = "FINAL", SUMIF('Database (LECTURE-RES-PRAC)'!BP$14:CS$14, "CLO5", 'Database (LECTURE-RES-PRAC)'!BP29:CS29) / 'Grade computation'!H$8,""))),""),"")</f>
        <v/>
      </c>
      <c r="AH32" s="286" t="str">
        <f aca="false">IF(B32&lt;&gt;"",IF(AG32="","",IF(AG32&lt;0.5,1,IF(AND(AG32&gt;=0.5,AG32&lt;P$10),2,IF(AG32&gt;=P$10,3)))),"")</f>
        <v/>
      </c>
      <c r="AI32" s="194" t="str">
        <f aca="false">IF(B32 &lt;&gt; "",IF(AND('PRINTABLE (per grading)'!H$16="EXAM", 'PRINTABLE (per grading)'!B$13="Prelim"), IF(ISERROR(SUMIF('Exam (LECTURE ONLY)'!D$20:M$20, "CLO5", 'Exam (LECTURE ONLY)'!D34:M34) / 'Exam (LECTURE ONLY)'!AL$10), "", SUMIF('Exam (LECTURE ONLY)'!D$20:M$20, "CLO5", 'Exam (LECTURE ONLY)'!D34:M34) /'Exam (LECTURE ONLY)'!AL$10),
IF(AND('PRINTABLE (per grading)'!H$16="EXAM", 'PRINTABLE (per grading)'!B$13="Midterm"), IF(ISERROR(SUMIF('Exam (LECTURE ONLY)'!O$20:X$20, "CLO5", 'Exam (LECTURE ONLY)'!O34:X34) / 'Exam (LECTURE ONLY)'!AM$10), "", SUMIF('Exam (LECTURE ONLY)'!O$20:X$20, "CLO5", 'Exam (LECTURE ONLY)'!O34:X34) / 'Exam (LECTURE ONLY)'!AM$10),
IF(AND('PRINTABLE (per grading)'!H$16="EXAM", 'PRINTABLE (per grading)'!B$13="Final"), IF(ISERROR(SUMIF('Exam (LECTURE ONLY)'!Z$20:AI$20, "CLO5", 'Exam (LECTURE ONLY)'!Z34:AI34) / 'Exam (LECTURE ONLY)'!AN$10), "", SUMIF('Exam (LECTURE ONLY)'!Z$20:AI$20, "CLO5", 'Exam (LECTURE ONLY)'!Z34:AI34) / 'Exam (LECTURE ONLY)'!AN$10),
IF(AND('PRINTABLE (per grading)'!H$16="OUTPUT", 'PRINTABLE (per grading)'!B$13="Prelim"), IF(ISERROR(SUMIF(OUTPUT!C$20:M$20, "CLO5", OUTPUT!C34:M34) / OUTPUT!AL$10), "", SUMIF(OUTPUT!C$20:M$20, "CLO5", OUTPUT!C34:M34) / OUTPUT!AL$10),
IF(AND('PRINTABLE (per grading)'!H$16="OUTPUT", 'PRINTABLE (per grading)'!B$13="Midterm"), IF(ISERROR(SUMIF(OUTPUT!O$20:Y$20, "CLO5", OUTPUT!O34:Y34) / OUTPUT!AM$10), "", SUMIF(OUTPUT!O$20:Y$20, "CLO5", OUTPUT!O34:Y34) / OUTPUT!AM$10),
IF(AND('PRINTABLE (per grading)'!H$16="OUTPUT", 'PRINTABLE (per grading)'!B$13="Final"), IF(ISERROR(SUMIF(OUTPUT!AA$20:AI$20, "CLO5", OUTPUT!AA34:AI34) / OUTPUT!AN$10), "", SUMIF(OUTPUT!AA$20:AI$20, "CLO5", OUTPUT!AA34:AI34) / OUTPUT!AN$10),
"")))))),"")</f>
        <v/>
      </c>
      <c r="AJ32" s="286" t="str">
        <f aca="false">IF(B32&lt;&gt;"",IF(AI32="","",IF(AI32&lt;0.5,1,IF(AND(AI32&gt;=0.5,AI32&lt;P$10),2,IF(AI32&gt;=P$10,3)))),"")</f>
        <v/>
      </c>
      <c r="AK32" s="287" t="str">
        <f aca="false">IF(B32 &lt;&gt; "",IFERROR(IF(AVERAGE(AG32,AI32)&gt;=P$10,"Y","N"),""),"")</f>
        <v/>
      </c>
      <c r="AL32" s="194" t="str">
        <f aca="false">IF(B32 &lt;&gt; "", IFERROR(IF(C$16 = "PRELIM", SUMIF('Database (LECTURE-RES-PRAC)'!D$14:AG$14, "CLO6", 'Database (LECTURE-RES-PRAC)'!D29:AG29) / 'Grade computation'!F$9, IF(C$16 = "MIDTERM", SUMIF('Database (LECTURE-RES-PRAC)'!AJ$14:BM$14, "CLO6", 'Database (LECTURE-RES-PRAC)'!AJ29:BM29) / 'Grade computation'!G$9, IF(C$16 = "FINAL", SUMIF('Database (LECTURE-RES-PRAC)'!BP$14:CS$14, "CLO6", 'Database (LECTURE-RES-PRAC)'!BP29:CS29) / 'Grade computation'!H$9,""))),""),"")</f>
        <v/>
      </c>
      <c r="AM32" s="286" t="str">
        <f aca="false">IF(B32&lt;&gt;"",IF(AL32="","",IF(AL32&lt;0.5,1,IF(AND(AL32&gt;=0.5,AL32&lt;P$10),2,IF(AL32&gt;=P$10,3)))),"")</f>
        <v/>
      </c>
      <c r="AN32" s="194" t="str">
        <f aca="false">IF(B32 &lt;&gt; "",IF(AND('PRINTABLE (per grading)'!H$16="EXAM", 'PRINTABLE (per grading)'!B$13="Prelim"), IF(ISERROR(SUMIF('Exam (LECTURE ONLY)'!D$20:M$20, "CLO6", 'Exam (LECTURE ONLY)'!D34:M34) / 'Exam (LECTURE ONLY)'!AL$11), "", SUMIF('Exam (LECTURE ONLY)'!D$20:M$20, "CLO6", 'Exam (LECTURE ONLY)'!D34:M34) /'Exam (LECTURE ONLY)'!AL$11),
IF(AND('PRINTABLE (per grading)'!H$16="EXAM", 'PRINTABLE (per grading)'!B$13="Midterm"), IF(ISERROR(SUMIF('Exam (LECTURE ONLY)'!O$20:X$20, "CLO6", 'Exam (LECTURE ONLY)'!O34:X34) / 'Exam (LECTURE ONLY)'!AM$11), "", SUMIF('Exam (LECTURE ONLY)'!O$20:X$20, "CLO6", 'Exam (LECTURE ONLY)'!O34:X34) / 'Exam (LECTURE ONLY)'!AM$11),
IF(AND('PRINTABLE (per grading)'!H$16="EXAM", 'PRINTABLE (per grading)'!B$13="Final"), IF(ISERROR(SUMIF('Exam (LECTURE ONLY)'!Z$20:AI$20, "CLO6", 'Exam (LECTURE ONLY)'!Z34:AI34) / 'Exam (LECTURE ONLY)'!AN$11), "", SUMIF('Exam (LECTURE ONLY)'!Z$20:AI$20, "CLO6", 'Exam (LECTURE ONLY)'!Z34:AI34) / 'Exam (LECTURE ONLY)'!AN$11),
IF(AND('PRINTABLE (per grading)'!H$16="OUTPUT", 'PRINTABLE (per grading)'!B$13="Prelim"), IF(ISERROR(SUMIF(OUTPUT!C$20:M$20, "CLO6", OUTPUT!C34:M34) / OUTPUT!AL$11), "", SUMIF(OUTPUT!C$20:M$20, "CLO6", OUTPUT!C34:M34) / OUTPUT!AL$11),
IF(AND('PRINTABLE (per grading)'!H$16="OUTPUT", 'PRINTABLE (per grading)'!B$13="Midterm"), IF(ISERROR(SUMIF(OUTPUT!O$20:Y$20, "CLO6", OUTPUT!O34:Y34) / OUTPUT!AM$11), "", SUMIF(OUTPUT!O$20:Y$20, "CLO6", OUTPUT!O34:Y34) / OUTPUT!AM$11),
IF(AND('PRINTABLE (per grading)'!H$16="OUTPUT", 'PRINTABLE (per grading)'!B$13="Final"), IF(ISERROR(SUMIF(OUTPUT!AA$20:AI$20, "CLO6", OUTPUT!AA34:AI34) / OUTPUT!AN$11), "", SUMIF(OUTPUT!AA$20:AI$20, "CLO6", OUTPUT!AA34:AI34) / OUTPUT!AN$11),
"")))))),"")</f>
        <v/>
      </c>
      <c r="AO32" s="286" t="str">
        <f aca="false">IF(B32&lt;&gt;"",IF(AN32="","",IF(AN32&lt;0.5,1,IF(AND(AN32&gt;=0.5,AN32&lt;P$10),2,IF(AN32&gt;=P$10,3)))),"")</f>
        <v/>
      </c>
      <c r="AP32" s="287" t="str">
        <f aca="false">IF(B32 &lt;&gt; "",IFERROR(IF(AVERAGE(AL32,AN32)&gt;=P$10,"Y","N"),""),"")</f>
        <v/>
      </c>
      <c r="AQ32" s="194" t="str">
        <f aca="false">IF(B32 &lt;&gt; "", IFERROR(IF(C$16 = "PRELIM", SUMIF('Database (LECTURE-RES-PRAC)'!D$14:AG$14, "CLO7", 'Database (LECTURE-RES-PRAC)'!D29:AG29) / 'Grade computation'!F$10, IF(C$16 = "MIDTERM", SUMIF('Database (LECTURE-RES-PRAC)'!AJ$14:BM$14, "CLO7", 'Database (LECTURE-RES-PRAC)'!AJ29:BM29) / 'Grade computation'!G$10, IF(C$16 = "FINAL", SUMIF('Database (LECTURE-RES-PRAC)'!BP$14:CS$14, "CLO7", 'Database (LECTURE-RES-PRAC)'!BP29:CS29) / 'Grade computation'!H$10,""))),""),"")</f>
        <v/>
      </c>
      <c r="AR32" s="286" t="str">
        <f aca="false">IF(B32&lt;&gt;"",IF(AQ32="","",IF(AQ32&lt;0.5,1,IF(AND(AQ32&gt;=0.5,AQ32&lt;P$10),2,IF(AQ32&gt;=P$10,3)))),"")</f>
        <v/>
      </c>
      <c r="AS32" s="194" t="str">
        <f aca="false">IF(B32 &lt;&gt; "",IF(AND('PRINTABLE (per grading)'!H$16="EXAM", 'PRINTABLE (per grading)'!B$13="Prelim"), IF(ISERROR(SUMIF('Exam (LECTURE ONLY)'!D$20:M$20, "CLO7", 'Exam (LECTURE ONLY)'!D34:M34) / 'Exam (LECTURE ONLY)'!AL$12), "", SUMIF('Exam (LECTURE ONLY)'!D$20:M$20, "CLO7", 'Exam (LECTURE ONLY)'!D34:M34) /'Exam (LECTURE ONLY)'!AL$12),
IF(AND('PRINTABLE (per grading)'!H$16="EXAM", 'PRINTABLE (per grading)'!B$13="Midterm"), IF(ISERROR(SUMIF('Exam (LECTURE ONLY)'!O$20:X$20, "CLO7", 'Exam (LECTURE ONLY)'!O34:X34) / 'Exam (LECTURE ONLY)'!AM$12), "", SUMIF('Exam (LECTURE ONLY)'!O$20:X$20, "CLO7", 'Exam (LECTURE ONLY)'!O34:X34) / 'Exam (LECTURE ONLY)'!AM$12),
IF(AND('PRINTABLE (per grading)'!H$16="EXAM", 'PRINTABLE (per grading)'!B$13="Final"), IF(ISERROR(SUMIF('Exam (LECTURE ONLY)'!Z$20:AI$20, "CLO7", 'Exam (LECTURE ONLY)'!Z34:AI34) / 'Exam (LECTURE ONLY)'!AN$12), "", SUMIF('Exam (LECTURE ONLY)'!Z$20:AI$20, "CLO7", 'Exam (LECTURE ONLY)'!Z34:AI34) / 'Exam (LECTURE ONLY)'!AN$12),
IF(AND('PRINTABLE (per grading)'!H$16="OUTPUT", 'PRINTABLE (per grading)'!B$13="Prelim"), IF(ISERROR(SUMIF(OUTPUT!C$20:M$20, "CLO7", OUTPUT!C34:M34) / OUTPUT!AL$12), "", SUMIF(OUTPUT!C$20:M$20, "CLO7", OUTPUT!C34:M34) / OUTPUT!AL$12),
IF(AND('PRINTABLE (per grading)'!H$16="OUTPUT", 'PRINTABLE (per grading)'!B$13="Midterm"), IF(ISERROR(SUMIF(OUTPUT!O$20:Y$20, "CLO7", OUTPUT!O34:Y34) / OUTPUT!AM$12), "", SUMIF(OUTPUT!O$20:Y$20, "CLO7", OUTPUT!O34:Y34) / OUTPUT!AM$12),
IF(AND('PRINTABLE (per grading)'!H$16="OUTPUT", 'PRINTABLE (per grading)'!B$13="Final"), IF(ISERROR(SUMIF(OUTPUT!AA$20:AI$20, "CLO7", OUTPUT!AA34:AI34) / OUTPUT!AN$12), "", SUMIF(OUTPUT!AA$20:AI$20, "CLO7", OUTPUT!AA34:AI34) / OUTPUT!AN$12),
"")))))),"")</f>
        <v/>
      </c>
      <c r="AT32" s="286" t="str">
        <f aca="false">IF(B32&lt;&gt;"",IF(AS32="","",IF(AS32&lt;0.5,1,IF(AND(AS32&gt;=0.5,AS32&lt;P$10),2,IF(AS32&gt;=P$10,3)))),"")</f>
        <v/>
      </c>
      <c r="AU32" s="287" t="str">
        <f aca="false">IF(B32 &lt;&gt; "",IFERROR(IF(AVERAGE(AQ32,AS32)&gt;=P$10,"Y","N"),""),"")</f>
        <v/>
      </c>
      <c r="AV32" s="194" t="str">
        <f aca="false">IF(B32 &lt;&gt; "", IFERROR(IF(C$16 = "PRELIM", SUMIF('Database (LECTURE-RES-PRAC)'!D$14:AG$14, "CLO8", 'Database (LECTURE-RES-PRAC)'!D29:AG29) / 'Grade computation'!F$11, IF(C$16 = "MIDTERM", SUMIF('Database (LECTURE-RES-PRAC)'!AJ$14:BM$14, "CLO8", 'Database (LECTURE-RES-PRAC)'!AJ29:BM29) / 'Grade computation'!G$11, IF(C$16 = "FINAL", SUMIF('Database (LECTURE-RES-PRAC)'!BP$14:CS$14, "CLO8", 'Database (LECTURE-RES-PRAC)'!BP29:CS29) / 'Grade computation'!H$11,""))),""),"")</f>
        <v/>
      </c>
      <c r="AW32" s="286" t="str">
        <f aca="false">IF(B32&lt;&gt;"",IF(AV32="","",IF(AV32&lt;0.5,1,IF(AND(AV32&gt;=0.5,AV32&lt;P$10),2,IF(AV32&gt;=P$10,3)))),"")</f>
        <v/>
      </c>
      <c r="AX32" s="194" t="str">
        <f aca="false">IF(B32 &lt;&gt; "",IF(AND('PRINTABLE (per grading)'!H$16="EXAM", 'PRINTABLE (per grading)'!B$13="Prelim"), IF(ISERROR(SUMIF('Exam (LECTURE ONLY)'!D$20:M$20, "CLO8", 'Exam (LECTURE ONLY)'!D34:M34) / 'Exam (LECTURE ONLY)'!AL$13), "", SUMIF('Exam (LECTURE ONLY)'!D$20:M$20, "CLO8", 'Exam (LECTURE ONLY)'!D34:M34) /'Exam (LECTURE ONLY)'!AL$13),
IF(AND('PRINTABLE (per grading)'!H$16="EXAM", 'PRINTABLE (per grading)'!B$13="Midterm"), IF(ISERROR(SUMIF('Exam (LECTURE ONLY)'!O$20:X$20, "CLO8", 'Exam (LECTURE ONLY)'!O34:X34) / 'Exam (LECTURE ONLY)'!AM$13), "", SUMIF('Exam (LECTURE ONLY)'!O$20:X$20, "CLO8", 'Exam (LECTURE ONLY)'!O34:X34) / 'Exam (LECTURE ONLY)'!AM$13),
IF(AND('PRINTABLE (per grading)'!H$16="EXAM", 'PRINTABLE (per grading)'!B$13="Final"), IF(ISERROR(SUMIF('Exam (LECTURE ONLY)'!Z$20:AI$20, "CLO8", 'Exam (LECTURE ONLY)'!Z34:AI34) / 'Exam (LECTURE ONLY)'!AN$13), "", SUMIF('Exam (LECTURE ONLY)'!Z$20:AI$20, "CLO8", 'Exam (LECTURE ONLY)'!Z34:AI34) / 'Exam (LECTURE ONLY)'!AN$13),
IF(AND('PRINTABLE (per grading)'!H$16="OUTPUT", 'PRINTABLE (per grading)'!B$13="Prelim"), IF(ISERROR(SUMIF(OUTPUT!C$20:M$20, "CLO8", OUTPUT!C34:M34) / OUTPUT!AL$13), "", SUMIF(OUTPUT!C$20:M$20, "CLO8", OUTPUT!C34:M34) / OUTPUT!AL$13),
IF(AND('PRINTABLE (per grading)'!H$16="OUTPUT", 'PRINTABLE (per grading)'!B$13="Midterm"), IF(ISERROR(SUMIF(OUTPUT!O$20:Y$20, "CLO8", OUTPUT!O34:Y34) / OUTPUT!AM$13), "", SUMIF(OUTPUT!O$20:Y$20, "CLO8", OUTPUT!O34:Y34) / OUTPUT!AM$13),
IF(AND('PRINTABLE (per grading)'!H$16="OUTPUT", 'PRINTABLE (per grading)'!B$13="Final"), IF(ISERROR(SUMIF(OUTPUT!AA$20:AI$20, "CLO8", OUTPUT!AA34:AI34) / OUTPUT!AN$13), "", SUMIF(OUTPUT!AA$20:AI$20, "CLO8", OUTPUT!AA34:AI34) / OUTPUT!AN$13),
"")))))),"")</f>
        <v/>
      </c>
      <c r="AY32" s="286" t="str">
        <f aca="false">IF(B32&lt;&gt;"",IF(AX32="","",IF(AX32&lt;0.5,1,IF(AND(AX32&gt;=0.5,AX32&lt;P$10),2,IF(AX32&gt;=P$10,3)))),"")</f>
        <v/>
      </c>
      <c r="AZ32" s="287" t="str">
        <f aca="false">IF(B32 &lt;&gt; "",IFERROR(IF(AVERAGE(AV32,AX32)&gt;=P$10,"Y","N"),""),"")</f>
        <v/>
      </c>
      <c r="BA32" s="194" t="str">
        <f aca="false">IF(B32 &lt;&gt; "", IFERROR(IF(C$16 = "PRELIM", SUMIF('Database (LECTURE-RES-PRAC)'!D$14:AG$14, "CLO9", 'Database (LECTURE-RES-PRAC)'!D29:AG29) / 'Grade computation'!F$12, IF(C$16 = "MIDTERM", SUMIF('Database (LECTURE-RES-PRAC)'!AJ$14:BM$14, "CLO9", 'Database (LECTURE-RES-PRAC)'!AJ29:BM29) / 'Grade computation'!G$12, IF(C$16 = "FINAL", SUMIF('Database (LECTURE-RES-PRAC)'!BP$14:CS$14, "CLO9", 'Database (LECTURE-RES-PRAC)'!BP29:CS29) / 'Grade computation'!H$12,""))),""),"")</f>
        <v/>
      </c>
      <c r="BB32" s="286" t="str">
        <f aca="false">IF(B32&lt;&gt;"",IF(BA32="","",IF(BA32&lt;0.5,1,IF(AND(BA32&gt;=0.5,BA32&lt;P$10),2,IF(BA32&gt;=P$10,3)))),"")</f>
        <v/>
      </c>
      <c r="BC32" s="194" t="str">
        <f aca="false">IF(B32 &lt;&gt; "",IF(AND('PRINTABLE (per grading)'!H$16="EXAM", 'PRINTABLE (per grading)'!B$13="Prelim"), IF(ISERROR(SUMIF('Exam (LECTURE ONLY)'!D$20:M$20, "CLO9", 'Exam (LECTURE ONLY)'!D34:M34) / 'Exam (LECTURE ONLY)'!AL$14), "", SUMIF('Exam (LECTURE ONLY)'!D$20:M$20, "CLO9", 'Exam (LECTURE ONLY)'!D34:M34) /'Exam (LECTURE ONLY)'!AL$14),
IF(AND('PRINTABLE (per grading)'!H$16="EXAM", 'PRINTABLE (per grading)'!B$13="Midterm"), IF(ISERROR(SUMIF('Exam (LECTURE ONLY)'!O$20:X$20, "CLO9", 'Exam (LECTURE ONLY)'!O34:X34) / 'Exam (LECTURE ONLY)'!AM$14), "", SUMIF('Exam (LECTURE ONLY)'!O$20:X$20, "CLO9", 'Exam (LECTURE ONLY)'!O34:X34) / 'Exam (LECTURE ONLY)'!AM$14),
IF(AND('PRINTABLE (per grading)'!H$16="EXAM", 'PRINTABLE (per grading)'!B$13="Final"), IF(ISERROR(SUMIF('Exam (LECTURE ONLY)'!Z$20:AI$20, "CLO9", 'Exam (LECTURE ONLY)'!Z34:AI34) / 'Exam (LECTURE ONLY)'!AN$14), "", SUMIF('Exam (LECTURE ONLY)'!Z$20:AI$20, "CLO9", 'Exam (LECTURE ONLY)'!Z34:AI34) / 'Exam (LECTURE ONLY)'!AN$14),
IF(AND('PRINTABLE (per grading)'!H$16="OUTPUT", 'PRINTABLE (per grading)'!B$13="Prelim"), IF(ISERROR(SUMIF(OUTPUT!C$20:M$20, "CLO9", OUTPUT!C34:M34) / OUTPUT!AL$14), "", SUMIF(OUTPUT!C$20:M$20, "CLO9", OUTPUT!C34:M34) / OUTPUT!AL$14),
IF(AND('PRINTABLE (per grading)'!H$16="OUTPUT", 'PRINTABLE (per grading)'!B$13="Midterm"), IF(ISERROR(SUMIF(OUTPUT!O$20:Y$20, "CLO9", OUTPUT!O34:Y34) / OUTPUT!AM$14), "", SUMIF(OUTPUT!O$20:Y$20, "CLO9", OUTPUT!O34:Y34) / OUTPUT!AM$14),
IF(AND('PRINTABLE (per grading)'!H$16="OUTPUT", 'PRINTABLE (per grading)'!B$13="Final"), IF(ISERROR(SUMIF(OUTPUT!AA$20:AI$20, "CLO9", OUTPUT!AA34:AI34) / OUTPUT!AN$14), "", SUMIF(OUTPUT!AA$20:AI$20, "CLO9", OUTPUT!AA34:AI34) / OUTPUT!AN$14),
"")))))),"")</f>
        <v/>
      </c>
      <c r="BD32" s="286" t="str">
        <f aca="false">IF(B32&lt;&gt;"",IF(BC32="","",IF(BC32&lt;0.5,1,IF(AND(BC32&gt;=0.5,BC32&lt;P$10),2,IF(BC32&gt;=P$10,3)))),"")</f>
        <v/>
      </c>
      <c r="BE32" s="287" t="str">
        <f aca="false">IF(B32 &lt;&gt; "",IFERROR(IF(AVERAGE(BA32,BC32)&gt;=P$10,"Y","N"),""),"")</f>
        <v/>
      </c>
      <c r="BF32" s="194" t="str">
        <f aca="false">IF(B32 &lt;&gt; "", IFERROR(IF(C$16 = "PRELIM", SUMIF('Database (LECTURE-RES-PRAC)'!D$14:AG$14, "CLO10", 'Database (LECTURE-RES-PRAC)'!D29:AG29) / 'Grade computation'!F$13, IF(C$16 = "MIDTERM", SUMIF('Database (LECTURE-RES-PRAC)'!AJ$14:BM$14, "CLO10", 'Database (LECTURE-RES-PRAC)'!AJ29:BM29) / 'Grade computation'!G$13, IF(C$16 = "FINAL", SUMIF('Database (LECTURE-RES-PRAC)'!BP$14:CS$14, "CLO10", 'Database (LECTURE-RES-PRAC)'!BP29:CS29) / 'Grade computation'!H$13,""))),""),"")</f>
        <v/>
      </c>
      <c r="BG32" s="286" t="str">
        <f aca="false">IF(B32&lt;&gt;"",IF(BF32="","",IF(BF32&lt;0.5,1,IF(AND(BF32&gt;=0.5,BF32&lt;P$10),2,IF(BF32&gt;=P$10,3)))),"")</f>
        <v/>
      </c>
      <c r="BH32" s="194" t="str">
        <f aca="false">IF(B32 &lt;&gt; "",IF(AND('PRINTABLE (per grading)'!H$16="EXAM", 'PRINTABLE (per grading)'!B$13="Prelim"), IF(ISERROR(SUMIF('Exam (LECTURE ONLY)'!D$20:M$20, "CLO10", 'Exam (LECTURE ONLY)'!D34:M34) / 'Exam (LECTURE ONLY)'!AL$15), "", SUMIF('Exam (LECTURE ONLY)'!D$20:M$20, "CLO10", 'Exam (LECTURE ONLY)'!D34:M34) /'Exam (LECTURE ONLY)'!AL$15),
IF(AND('PRINTABLE (per grading)'!H$16="EXAM", 'PRINTABLE (per grading)'!B$13="Midterm"), IF(ISERROR(SUMIF('Exam (LECTURE ONLY)'!O$20:X$20, "CLO10", 'Exam (LECTURE ONLY)'!O34:X34) / 'Exam (LECTURE ONLY)'!AM$15), "", SUMIF('Exam (LECTURE ONLY)'!O$20:X$20, "CLO10", 'Exam (LECTURE ONLY)'!O34:X34) / 'Exam (LECTURE ONLY)'!AM$15),
IF(AND('PRINTABLE (per grading)'!H$16="EXAM", 'PRINTABLE (per grading)'!B$13="Final"), IF(ISERROR(SUMIF('Exam (LECTURE ONLY)'!Z$20:AI$20, "CLO10", 'Exam (LECTURE ONLY)'!Z34:AI34) / 'Exam (LECTURE ONLY)'!AN$15), "", SUMIF('Exam (LECTURE ONLY)'!Z$20:AI$20, "CLO10", 'Exam (LECTURE ONLY)'!Z34:AI34) / 'Exam (LECTURE ONLY)'!AN$15),
IF(AND('PRINTABLE (per grading)'!H$16="OUTPUT", 'PRINTABLE (per grading)'!B$13="Prelim"), IF(ISERROR(SUMIF(OUTPUT!C$20:M$20, "CLO10", OUTPUT!C34:M34) / OUTPUT!AL$15), "", SUMIF(OUTPUT!C$20:M$20, "CLO10", OUTPUT!C34:M34) / OUTPUT!AL$15),
IF(AND('PRINTABLE (per grading)'!H$16="OUTPUT", 'PRINTABLE (per grading)'!B$13="Midterm"), IF(ISERROR(SUMIF(OUTPUT!O$20:Y$20, "CLO10", OUTPUT!O34:Y34) / OUTPUT!AM$15), "", SUMIF(OUTPUT!O$20:Y$20, "CLO10", OUTPUT!O34:Y34) / OUTPUT!AM$15),
IF(AND('PRINTABLE (per grading)'!H$16="OUTPUT", 'PRINTABLE (per grading)'!B$13="Final"), IF(ISERROR(SUMIF(OUTPUT!AA$20:AI$20, "CLO10", OUTPUT!AA34:AI34) / OUTPUT!AN$15), "", SUMIF(OUTPUT!AA$20:AI$20, "CLO10", OUTPUT!AA34:AI34) / OUTPUT!AN$15),
"")))))),"")</f>
        <v/>
      </c>
      <c r="BI32" s="286" t="str">
        <f aca="false">IF(B32&lt;&gt;"",IF(BH32="","",IF(BH32&lt;0.5,1,IF(AND(BH32&gt;=0.5,BH32&lt;P$10),2,IF(BH32&gt;=P$10,3)))),"")</f>
        <v/>
      </c>
      <c r="BJ32" s="287" t="str">
        <f aca="false">IF(B32 &lt;&gt; "",IFERROR(IF(AVERAGE(BF32,BH32)&gt;=P$10,"Y","N"),""),"")</f>
        <v/>
      </c>
      <c r="BK32" s="8"/>
    </row>
    <row r="33" customFormat="false" ht="19.5" hidden="false" customHeight="true" outlineLevel="0" collapsed="false">
      <c r="A33" s="183" t="str">
        <f aca="false">IF(ISBLANK('Database (LECTURE-RES-PRAC)'!A30),"",'Database (LECTURE-RES-PRAC)'!A30)</f>
        <v/>
      </c>
      <c r="B33" s="184" t="str">
        <f aca="false">IF(ISBLANK('Database (LECTURE-RES-PRAC)'!B30),"",'Database (LECTURE-RES-PRAC)'!B30)</f>
        <v/>
      </c>
      <c r="C33" s="230" t="str">
        <f aca="false">IF(B33&lt;&gt;"",IF(C$16="PRELIM",'Grade computation'!C33, IF(C$16="MIDTERM",'Grade computation'!K33, IF(C$16="FINAL",'Grade computation'!S33,""))),"")</f>
        <v/>
      </c>
      <c r="D33" s="231" t="str">
        <f aca="false">IF(B33&lt;&gt;"",IFERROR(IF(B$11="80-20", (((C33/C$19)*X$6)+X$7)*D$18, IF(B$11="60-40", (((C33/C$19)*Y$6)+Y$7)*D$18, 0)),0),"")</f>
        <v/>
      </c>
      <c r="E33" s="230" t="str">
        <f aca="false">IF(B33&lt;&gt;"", IF(C$16="PRELIM",'Grade computation'!E33, IF(C$16="MIDTERM",'Grade computation'!M33, IF(C$16="FINAL",'Grade computation'!U33,""))),"")</f>
        <v/>
      </c>
      <c r="F33" s="232" t="str">
        <f aca="false">IF(B33&lt;&gt;"",IFERROR(IF(B$11="80-20", (((E33/E$19)*X$6)+X$7)*F$18, IF(B$11="60-40", (((E33/E$19)*Y$6)+Y$7)*F$18, 0)),0),"")</f>
        <v/>
      </c>
      <c r="G33" s="233" t="str">
        <f aca="false">IF(B33&lt;&gt;"",IFERROR((D33+F33),0),"")</f>
        <v/>
      </c>
      <c r="H33" s="234" t="str">
        <f aca="false">IF(B33&lt;&gt;"",IF(C$16="PRELIM", 'Grade computation'!H33, IF(C$16="MIDTERM", 'Grade computation'!P33, IF(C$16="FINAL",'Grade computation'!X33, ""))),"")</f>
        <v/>
      </c>
      <c r="I33" s="233" t="str">
        <f aca="false">IF(B33&lt;&gt;"",IFERROR(IF(B$11="80-20", (((H33/H$19)*X$6)+X$7)*I$19, IF(B$11="60-40", (((H33/H$19)*Y$6)+Y$7)*I$19, 0)),0),"")</f>
        <v/>
      </c>
      <c r="J33" s="237" t="str">
        <f aca="false">IFERROR((G33+I33),"")</f>
        <v/>
      </c>
      <c r="K33" s="183" t="str">
        <f aca="false">IFERROR(IF(J33="","",IF(J33&gt;=75,"PASSED","FAILED")),"")</f>
        <v/>
      </c>
      <c r="L33" s="183"/>
      <c r="M33" s="194" t="str">
        <f aca="false">IF(B33 &lt;&gt; "", IFERROR(IF(C$16 = "PRELIM", SUMIF('Database (LECTURE-RES-PRAC)'!D$14:AG$14, "CLO1", 'Database (LECTURE-RES-PRAC)'!D30:AG30) / 'Grade computation'!F$4, IF(C$16 = "MIDTERM", SUMIF('Database (LECTURE-RES-PRAC)'!AJ$14:BM$14, "CLO1", 'Database (LECTURE-RES-PRAC)'!AJ30:BM30) / 'Grade computation'!G$4, IF(C$16 = "FINAL", SUMIF('Database (LECTURE-RES-PRAC)'!BP$14:CS$14, "CLO1", 'Database (LECTURE-RES-PRAC)'!BP30:CS30) / 'Grade computation'!H$4,""))),""),"")</f>
        <v/>
      </c>
      <c r="N33" s="286" t="str">
        <f aca="false">IF(B33&lt;&gt;"",IF(M33="","",IF(M33&lt;0.5,1,IF(AND(M33&gt;=0.5,M33&lt;P$10),2,IF(M33&gt;=P$10,3)))),"")</f>
        <v/>
      </c>
      <c r="O33" s="194" t="str">
        <f aca="false">IF(B33 &lt;&gt; "",IF(AND('PRINTABLE (per grading)'!H$16="EXAM", 'PRINTABLE (per grading)'!B$13="Prelim"), IF(ISERROR(SUMIF('Exam (LECTURE ONLY)'!D$20:M$20, "CLO1", 'Exam (LECTURE ONLY)'!D35:M35) / 'Exam (LECTURE ONLY)'!AL$6), "", SUMIF('Exam (LECTURE ONLY)'!D$20:M$20, "CLO1", 'Exam (LECTURE ONLY)'!D35:M35) /'Exam (LECTURE ONLY)'!AL$6),
IF(AND('PRINTABLE (per grading)'!H$16="EXAM", 'PRINTABLE (per grading)'!B$13="Midterm"), IF(ISERROR(SUMIF('Exam (LECTURE ONLY)'!O$20:X$20, "CLO1", 'Exam (LECTURE ONLY)'!O35:X35) / 'Exam (LECTURE ONLY)'!AM$6), "", SUMIF('Exam (LECTURE ONLY)'!O$20:X$20, "CLO1", 'Exam (LECTURE ONLY)'!O35:X35) / 'Exam (LECTURE ONLY)'!AM$6),
IF(AND('PRINTABLE (per grading)'!H$16="EXAM", 'PRINTABLE (per grading)'!B$13="Final"), IF(ISERROR(SUMIF('Exam (LECTURE ONLY)'!Z$20:AI$20, "CLO1", 'Exam (LECTURE ONLY)'!Z35:AI35) / 'Exam (LECTURE ONLY)'!AN$6), "", SUMIF('Exam (LECTURE ONLY)'!Z$20:AI$20, "CLO1", 'Exam (LECTURE ONLY)'!Z35:AI35) / 'Exam (LECTURE ONLY)'!AN$6),
IF(AND('PRINTABLE (per grading)'!H$16="OUTPUT", 'PRINTABLE (per grading)'!B$13="Prelim"), IF(ISERROR(SUMIF(OUTPUT!C$20:M$20, "CLO1", OUTPUT!C35:M35) / OUTPUT!AL$6), "", SUMIF(OUTPUT!C$20:M$20, "CLO1", OUTPUT!C35:M35) / OUTPUT!AL$6),
IF(AND('PRINTABLE (per grading)'!H$16="OUTPUT", 'PRINTABLE (per grading)'!B$13="Midterm"), IF(ISERROR(SUMIF(OUTPUT!O$20:Y$20, "CLO1", OUTPUT!O35:Y35) / OUTPUT!AM$6), "", SUMIF(OUTPUT!O$20:Y$20, "CLO1", OUTPUT!O35:Y35) / OUTPUT!AM$6),
IF(AND('PRINTABLE (per grading)'!H$16="OUTPUT", 'PRINTABLE (per grading)'!B$13="Final"), IF(ISERROR(SUMIF(OUTPUT!AA$20:AI$20, "CLO1", OUTPUT!AA35:AI35) / OUTPUT!AN$6), "", SUMIF(OUTPUT!AA$20:AI$20, "CLO1", OUTPUT!AA35:AI35) / OUTPUT!AN$6),
"")))))),"")</f>
        <v/>
      </c>
      <c r="P33" s="286" t="str">
        <f aca="false">IF(B33&lt;&gt;"",IF(O33="","",IF(O33&lt;0.5,1,IF(AND(O33&gt;=0.5,O33&lt;P$10),2,IF(O33&gt;=P$10,3)))),"")</f>
        <v/>
      </c>
      <c r="Q33" s="287" t="str">
        <f aca="false">IF(B33 &lt;&gt; "",IFERROR(IF(AVERAGE(M33,O33)&gt;=P$10,"Y","N"),""),"")</f>
        <v/>
      </c>
      <c r="R33" s="194" t="str">
        <f aca="false">IF(B33 &lt;&gt; "", IFERROR(IF(C$16 = "PRELIM", SUMIF('Database (LECTURE-RES-PRAC)'!D$14:AG$14, "CLO2", 'Database (LECTURE-RES-PRAC)'!D30:AG30) / 'Grade computation'!F$5, IF(C$16 = "MIDTERM", SUMIF('Database (LECTURE-RES-PRAC)'!AJ$14:BM$14, "CLO2", 'Database (LECTURE-RES-PRAC)'!AJ30:BM30) / 'Grade computation'!G$5, IF(C$16 = "FINAL", SUMIF('Database (LECTURE-RES-PRAC)'!BP$14:CS$14, "CLO2", 'Database (LECTURE-RES-PRAC)'!BP30:CS30) / 'Grade computation'!H$5,""))),""),"")</f>
        <v/>
      </c>
      <c r="S33" s="286" t="str">
        <f aca="false">IF(B33&lt;&gt;"",IF(R33="","",IF(R33&lt;0.5,1,IF(AND(R33&gt;=0.5,R33&lt;P$10),2,IF(R33&gt;=P$10,3)))),"")</f>
        <v/>
      </c>
      <c r="T33" s="194" t="str">
        <f aca="false">IF(B33 &lt;&gt; "",IF(AND('PRINTABLE (per grading)'!H$16="EXAM", 'PRINTABLE (per grading)'!B$13="Prelim"), IF(ISERROR(SUMIF('Exam (LECTURE ONLY)'!D$20:M$20, "CLO2", 'Exam (LECTURE ONLY)'!D35:M35) / 'Exam (LECTURE ONLY)'!AL$7), "", SUMIF('Exam (LECTURE ONLY)'!D$20:M$20, "CLO2", 'Exam (LECTURE ONLY)'!D35:M35) /'Exam (LECTURE ONLY)'!AL$7),
IF(AND('PRINTABLE (per grading)'!H$16="EXAM", 'PRINTABLE (per grading)'!B$13="Midterm"), IF(ISERROR(SUMIF('Exam (LECTURE ONLY)'!O$20:X$20, "CLO2", 'Exam (LECTURE ONLY)'!O35:X35) / 'Exam (LECTURE ONLY)'!AM$7), "", SUMIF('Exam (LECTURE ONLY)'!O$20:X$20, "CLO2", 'Exam (LECTURE ONLY)'!O35:X35) / 'Exam (LECTURE ONLY)'!AM$7),
IF(AND('PRINTABLE (per grading)'!H$16="EXAM", 'PRINTABLE (per grading)'!B$13="Final"), IF(ISERROR(SUMIF('Exam (LECTURE ONLY)'!Z$20:AI$20, "CLO2", 'Exam (LECTURE ONLY)'!Z35:AI35) / 'Exam (LECTURE ONLY)'!AN$7), "", SUMIF('Exam (LECTURE ONLY)'!Z$20:AI$20, "CLO2", 'Exam (LECTURE ONLY)'!Z35:AI35) / 'Exam (LECTURE ONLY)'!AN$7),
IF(AND('PRINTABLE (per grading)'!H$16="OUTPUT", 'PRINTABLE (per grading)'!B$13="Prelim"), IF(ISERROR(SUMIF(OUTPUT!C$20:M$20, "CLO2", OUTPUT!C35:M35) / OUTPUT!AL$7), "", SUMIF(OUTPUT!C$20:M$20, "CLO2", OUTPUT!C35:M35) / OUTPUT!AL$7),
IF(AND('PRINTABLE (per grading)'!H$16="OUTPUT", 'PRINTABLE (per grading)'!B$13="Midterm"), IF(ISERROR(SUMIF(OUTPUT!O$20:Y$20, "CLO2", OUTPUT!O35:Y35) / OUTPUT!AM$7), "", SUMIF(OUTPUT!O$20:Y$20, "CLO2", OUTPUT!O35:Y35) / OUTPUT!AM$7),
IF(AND('PRINTABLE (per grading)'!H$16="OUTPUT", 'PRINTABLE (per grading)'!B$13="Final"), IF(ISERROR(SUMIF(OUTPUT!AA$20:AI$20, "CLO2", OUTPUT!AA35:AI35) / OUTPUT!AN$7), "", SUMIF(OUTPUT!AA$20:AI$20, "CLO2", OUTPUT!AA35:AI35) / OUTPUT!AN$7),
"")))))),"")</f>
        <v/>
      </c>
      <c r="U33" s="286" t="str">
        <f aca="false">IF(B33&lt;&gt;"",IF(T33="","",IF(T33&lt;0.5,1,IF(AND(T33&gt;=0.5,T33&lt;P$10),2,IF(T33&gt;=P$10,3)))),"")</f>
        <v/>
      </c>
      <c r="V33" s="287" t="str">
        <f aca="false">IF(B33 &lt;&gt; "",IFERROR(IF(AVERAGE(R33,T33)&gt;=P$10,"Y","N"),""),"")</f>
        <v/>
      </c>
      <c r="W33" s="194" t="str">
        <f aca="false">IF(B33 &lt;&gt; "", IFERROR(IF(C$16 = "PRELIM", SUMIF('Database (LECTURE-RES-PRAC)'!D$14:AG$14, "CLO3", 'Database (LECTURE-RES-PRAC)'!D30:AG30) / 'Grade computation'!F$6, IF(C$16 = "MIDTERM", SUMIF('Database (LECTURE-RES-PRAC)'!AJ$14:BM$14, "CLO3", 'Database (LECTURE-RES-PRAC)'!AJ30:BM30) / 'Grade computation'!G$6, IF(C$16 = "FINAL", SUMIF('Database (LECTURE-RES-PRAC)'!BP$14:CS$14, "CLO3", 'Database (LECTURE-RES-PRAC)'!BP30:CS30) / 'Grade computation'!H$6,""))),""),"")</f>
        <v/>
      </c>
      <c r="X33" s="286" t="str">
        <f aca="false">IF(B33&lt;&gt;"",IF(W33="","",IF(W33&lt;0.5,1,IF(AND(W33&gt;=0.5,W33&lt;P$10),2,IF(W33&gt;=P$10,3)))),"")</f>
        <v/>
      </c>
      <c r="Y33" s="194" t="str">
        <f aca="false">IF(B33 &lt;&gt; "",IF(AND('PRINTABLE (per grading)'!H$16="EXAM", 'PRINTABLE (per grading)'!B$13="Prelim"), IF(ISERROR(SUMIF('Exam (LECTURE ONLY)'!D$20:M$20, "CLO3", 'Exam (LECTURE ONLY)'!D35:M35) / 'Exam (LECTURE ONLY)'!AL$8), "", SUMIF('Exam (LECTURE ONLY)'!D$20:M$20, "CLO3", 'Exam (LECTURE ONLY)'!D35:M35) /'Exam (LECTURE ONLY)'!AL$8),
IF(AND('PRINTABLE (per grading)'!H$16="EXAM", 'PRINTABLE (per grading)'!B$13="Midterm"), IF(ISERROR(SUMIF('Exam (LECTURE ONLY)'!O$20:X$20, "CLO3", 'Exam (LECTURE ONLY)'!O35:X35) / 'Exam (LECTURE ONLY)'!AM$8), "", SUMIF('Exam (LECTURE ONLY)'!O$20:X$20, "CLO3", 'Exam (LECTURE ONLY)'!O35:X35) / 'Exam (LECTURE ONLY)'!AM$8),
IF(AND('PRINTABLE (per grading)'!H$16="EXAM", 'PRINTABLE (per grading)'!B$13="Final"), IF(ISERROR(SUMIF('Exam (LECTURE ONLY)'!Z$20:AI$20, "CLO3", 'Exam (LECTURE ONLY)'!Z35:AI35) / 'Exam (LECTURE ONLY)'!AN$8), "", SUMIF('Exam (LECTURE ONLY)'!Z$20:AI$20, "CLO3", 'Exam (LECTURE ONLY)'!Z35:AI35) / 'Exam (LECTURE ONLY)'!AN$8),
IF(AND('PRINTABLE (per grading)'!H$16="OUTPUT", 'PRINTABLE (per grading)'!B$13="Prelim"), IF(ISERROR(SUMIF(OUTPUT!C$20:M$20, "CLO3", OUTPUT!C35:M35) / OUTPUT!AL$8), "", SUMIF(OUTPUT!C$20:M$20, "CLO3", OUTPUT!C35:M35) / OUTPUT!AL$8),
IF(AND('PRINTABLE (per grading)'!H$16="OUTPUT", 'PRINTABLE (per grading)'!B$13="Midterm"), IF(ISERROR(SUMIF(OUTPUT!O$20:Y$20, "CLO3", OUTPUT!O35:Y35) / OUTPUT!AM$8), "", SUMIF(OUTPUT!O$20:Y$20, "CLO3", OUTPUT!O35:Y35) / OUTPUT!AM$8),
IF(AND('PRINTABLE (per grading)'!H$16="OUTPUT", 'PRINTABLE (per grading)'!B$13="Final"), IF(ISERROR(SUMIF(OUTPUT!AA$20:AI$20, "CLO3", OUTPUT!AA35:AI35) / OUTPUT!AN$8), "", SUMIF(OUTPUT!AA$20:AI$20, "CLO3", OUTPUT!AA35:AI35) / OUTPUT!AN$8),
"" )))))),"")</f>
        <v/>
      </c>
      <c r="Z33" s="286" t="str">
        <f aca="false">IF(B33&lt;&gt;"",IF(Y33="","",IF(Y33&lt;0.5,1,IF(AND(Y33&gt;=0.5,Y33&lt;P$10),2,IF(Y33&gt;=P$10,3)))),"")</f>
        <v/>
      </c>
      <c r="AA33" s="287" t="str">
        <f aca="false">IF(B33 &lt;&gt; "",IFERROR(IF(AVERAGE(W33,Y33)&gt;=P$10,"Y","N"),""),"")</f>
        <v/>
      </c>
      <c r="AB33" s="194" t="str">
        <f aca="false">IF(B33 &lt;&gt; "", IFERROR(IF(C$16 = "PRELIM", SUMIF('Database (LECTURE-RES-PRAC)'!D$14:AG$14, "CLO4", 'Database (LECTURE-RES-PRAC)'!D30:AG30) / 'Grade computation'!F$7, IF(C$16 = "MIDTERM", SUMIF('Database (LECTURE-RES-PRAC)'!AJ$14:BM$14, "CLO4", 'Database (LECTURE-RES-PRAC)'!AJ30:BM30) / 'Grade computation'!G$7, IF(C$16 = "FINAL", SUMIF('Database (LECTURE-RES-PRAC)'!BP$14:CS$14, "CLO4", 'Database (LECTURE-RES-PRAC)'!BP30:CS30) / 'Grade computation'!H$7,""))),""),"")</f>
        <v/>
      </c>
      <c r="AC33" s="286" t="str">
        <f aca="false">IF(B33&lt;&gt;"",IF(AB33="","",IF(AB33&lt;0.5,1,IF(AND(AB33&gt;=0.5,AB33&lt;P$10),2,IF(AB33&gt;=P$10,3)))),"")</f>
        <v/>
      </c>
      <c r="AD33" s="194" t="str">
        <f aca="false">IF(B33 &lt;&gt; "",IF(AND('PRINTABLE (per grading)'!H$16="EXAM", 'PRINTABLE (per grading)'!B$13="Prelim"), IF(ISERROR(SUMIF('Exam (LECTURE ONLY)'!D$20:M$20, "CLO4", 'Exam (LECTURE ONLY)'!D35:M35) / 'Exam (LECTURE ONLY)'!AL$9), "", SUMIF('Exam (LECTURE ONLY)'!D$20:M$20, "CLO4", 'Exam (LECTURE ONLY)'!D35:M35) /'Exam (LECTURE ONLY)'!AL$9),
IF(AND('PRINTABLE (per grading)'!H$16="EXAM", 'PRINTABLE (per grading)'!B$13="Midterm"), IF(ISERROR(SUMIF('Exam (LECTURE ONLY)'!O$20:X$20, "CLO4", 'Exam (LECTURE ONLY)'!O35:X35) / 'Exam (LECTURE ONLY)'!AM$9), "", SUMIF('Exam (LECTURE ONLY)'!O$20:X$20, "CLO4", 'Exam (LECTURE ONLY)'!O35:X35) / 'Exam (LECTURE ONLY)'!AM$9),
IF(AND('PRINTABLE (per grading)'!H$16="EXAM", 'PRINTABLE (per grading)'!B$13="Final"), IF(ISERROR(SUMIF('Exam (LECTURE ONLY)'!Z$20:AI$20, "CLO4", 'Exam (LECTURE ONLY)'!Z35:AI35) / 'Exam (LECTURE ONLY)'!AN$9), "", SUMIF('Exam (LECTURE ONLY)'!Z$20:AI$20, "CLO4", 'Exam (LECTURE ONLY)'!Z35:AI35) / 'Exam (LECTURE ONLY)'!AN$9),
IF(AND('PRINTABLE (per grading)'!H$16="OUTPUT", 'PRINTABLE (per grading)'!B$13="Prelim"), IF(ISERROR(SUMIF(OUTPUT!C$20:M$20, "CLO4", OUTPUT!C35:M35) / OUTPUT!AL$9), "", SUMIF(OUTPUT!C$20:M$20, "CLO4", OUTPUT!C35:M35) / OUTPUT!AL$9),
IF(AND('PRINTABLE (per grading)'!H$16="OUTPUT", 'PRINTABLE (per grading)'!B$13="Midterm"), IF(ISERROR(SUMIF(OUTPUT!O$20:Y$20, "CLO4", OUTPUT!O35:Y35) / OUTPUT!AM$9), "", SUMIF(OUTPUT!O$20:Y$20, "CLO4", OUTPUT!O35:Y35) / OUTPUT!AM$9),
IF(AND('PRINTABLE (per grading)'!H$16="OUTPUT", 'PRINTABLE (per grading)'!B$13="Final"), IF(ISERROR(SUMIF(OUTPUT!AA$20:AI$20, "CLO4", OUTPUT!AA35:AI35) / OUTPUT!AN$9), "", SUMIF(OUTPUT!AA$20:AI$20, "CLO4", OUTPUT!AA35:AI35) / OUTPUT!AN$9),
"")))))),"")</f>
        <v/>
      </c>
      <c r="AE33" s="286" t="str">
        <f aca="false">IF(B33&lt;&gt;"",IF(AD33="","",IF(AD33&lt;0.5,1,IF(AND(AD33&gt;=0.5,AD33&lt;P$10),2,IF(AD33&gt;=P$10,3)))),"")</f>
        <v/>
      </c>
      <c r="AF33" s="287" t="str">
        <f aca="false">IF(B33 &lt;&gt; "",IFERROR(IF(AVERAGE(AB33,AD33)&gt;=P$10,"Y","N"),""),"")</f>
        <v/>
      </c>
      <c r="AG33" s="194" t="str">
        <f aca="false">IF(B33 &lt;&gt; "", IFERROR(IF(C$16 = "PRELIM", SUMIF('Database (LECTURE-RES-PRAC)'!D$14:AG$14, "CLO5", 'Database (LECTURE-RES-PRAC)'!D30:AG30) / 'Grade computation'!F$8, IF(C$16 = "MIDTERM", SUMIF('Database (LECTURE-RES-PRAC)'!AJ$14:BM$14, "CLO5", 'Database (LECTURE-RES-PRAC)'!AJ30:BM30) / 'Grade computation'!G$8, IF(C$16 = "FINAL", SUMIF('Database (LECTURE-RES-PRAC)'!BP$14:CS$14, "CLO5", 'Database (LECTURE-RES-PRAC)'!BP30:CS30) / 'Grade computation'!H$8,""))),""),"")</f>
        <v/>
      </c>
      <c r="AH33" s="286" t="str">
        <f aca="false">IF(B33&lt;&gt;"",IF(AG33="","",IF(AG33&lt;0.5,1,IF(AND(AG33&gt;=0.5,AG33&lt;P$10),2,IF(AG33&gt;=P$10,3)))),"")</f>
        <v/>
      </c>
      <c r="AI33" s="194" t="str">
        <f aca="false">IF(B33 &lt;&gt; "",IF(AND('PRINTABLE (per grading)'!H$16="EXAM", 'PRINTABLE (per grading)'!B$13="Prelim"), IF(ISERROR(SUMIF('Exam (LECTURE ONLY)'!D$20:M$20, "CLO5", 'Exam (LECTURE ONLY)'!D35:M35) / 'Exam (LECTURE ONLY)'!AL$10), "", SUMIF('Exam (LECTURE ONLY)'!D$20:M$20, "CLO5", 'Exam (LECTURE ONLY)'!D35:M35) /'Exam (LECTURE ONLY)'!AL$10),
IF(AND('PRINTABLE (per grading)'!H$16="EXAM", 'PRINTABLE (per grading)'!B$13="Midterm"), IF(ISERROR(SUMIF('Exam (LECTURE ONLY)'!O$20:X$20, "CLO5", 'Exam (LECTURE ONLY)'!O35:X35) / 'Exam (LECTURE ONLY)'!AM$10), "", SUMIF('Exam (LECTURE ONLY)'!O$20:X$20, "CLO5", 'Exam (LECTURE ONLY)'!O35:X35) / 'Exam (LECTURE ONLY)'!AM$10),
IF(AND('PRINTABLE (per grading)'!H$16="EXAM", 'PRINTABLE (per grading)'!B$13="Final"), IF(ISERROR(SUMIF('Exam (LECTURE ONLY)'!Z$20:AI$20, "CLO5", 'Exam (LECTURE ONLY)'!Z35:AI35) / 'Exam (LECTURE ONLY)'!AN$10), "", SUMIF('Exam (LECTURE ONLY)'!Z$20:AI$20, "CLO5", 'Exam (LECTURE ONLY)'!Z35:AI35) / 'Exam (LECTURE ONLY)'!AN$10),
IF(AND('PRINTABLE (per grading)'!H$16="OUTPUT", 'PRINTABLE (per grading)'!B$13="Prelim"), IF(ISERROR(SUMIF(OUTPUT!C$20:M$20, "CLO5", OUTPUT!C35:M35) / OUTPUT!AL$10), "", SUMIF(OUTPUT!C$20:M$20, "CLO5", OUTPUT!C35:M35) / OUTPUT!AL$10),
IF(AND('PRINTABLE (per grading)'!H$16="OUTPUT", 'PRINTABLE (per grading)'!B$13="Midterm"), IF(ISERROR(SUMIF(OUTPUT!O$20:Y$20, "CLO5", OUTPUT!O35:Y35) / OUTPUT!AM$10), "", SUMIF(OUTPUT!O$20:Y$20, "CLO5", OUTPUT!O35:Y35) / OUTPUT!AM$10),
IF(AND('PRINTABLE (per grading)'!H$16="OUTPUT", 'PRINTABLE (per grading)'!B$13="Final"), IF(ISERROR(SUMIF(OUTPUT!AA$20:AI$20, "CLO5", OUTPUT!AA35:AI35) / OUTPUT!AN$10), "", SUMIF(OUTPUT!AA$20:AI$20, "CLO5", OUTPUT!AA35:AI35) / OUTPUT!AN$10),
"")))))),"")</f>
        <v/>
      </c>
      <c r="AJ33" s="286" t="str">
        <f aca="false">IF(B33&lt;&gt;"",IF(AI33="","",IF(AI33&lt;0.5,1,IF(AND(AI33&gt;=0.5,AI33&lt;P$10),2,IF(AI33&gt;=P$10,3)))),"")</f>
        <v/>
      </c>
      <c r="AK33" s="287" t="str">
        <f aca="false">IF(B33 &lt;&gt; "",IFERROR(IF(AVERAGE(AG33,AI33)&gt;=P$10,"Y","N"),""),"")</f>
        <v/>
      </c>
      <c r="AL33" s="194" t="str">
        <f aca="false">IF(B33 &lt;&gt; "", IFERROR(IF(C$16 = "PRELIM", SUMIF('Database (LECTURE-RES-PRAC)'!D$14:AG$14, "CLO6", 'Database (LECTURE-RES-PRAC)'!D30:AG30) / 'Grade computation'!F$9, IF(C$16 = "MIDTERM", SUMIF('Database (LECTURE-RES-PRAC)'!AJ$14:BM$14, "CLO6", 'Database (LECTURE-RES-PRAC)'!AJ30:BM30) / 'Grade computation'!G$9, IF(C$16 = "FINAL", SUMIF('Database (LECTURE-RES-PRAC)'!BP$14:CS$14, "CLO6", 'Database (LECTURE-RES-PRAC)'!BP30:CS30) / 'Grade computation'!H$9,""))),""),"")</f>
        <v/>
      </c>
      <c r="AM33" s="286" t="str">
        <f aca="false">IF(B33&lt;&gt;"",IF(AL33="","",IF(AL33&lt;0.5,1,IF(AND(AL33&gt;=0.5,AL33&lt;P$10),2,IF(AL33&gt;=P$10,3)))),"")</f>
        <v/>
      </c>
      <c r="AN33" s="194" t="str">
        <f aca="false">IF(B33 &lt;&gt; "",IF(AND('PRINTABLE (per grading)'!H$16="EXAM", 'PRINTABLE (per grading)'!B$13="Prelim"), IF(ISERROR(SUMIF('Exam (LECTURE ONLY)'!D$20:M$20, "CLO6", 'Exam (LECTURE ONLY)'!D35:M35) / 'Exam (LECTURE ONLY)'!AL$11), "", SUMIF('Exam (LECTURE ONLY)'!D$20:M$20, "CLO6", 'Exam (LECTURE ONLY)'!D35:M35) /'Exam (LECTURE ONLY)'!AL$11),
IF(AND('PRINTABLE (per grading)'!H$16="EXAM", 'PRINTABLE (per grading)'!B$13="Midterm"), IF(ISERROR(SUMIF('Exam (LECTURE ONLY)'!O$20:X$20, "CLO6", 'Exam (LECTURE ONLY)'!O35:X35) / 'Exam (LECTURE ONLY)'!AM$11), "", SUMIF('Exam (LECTURE ONLY)'!O$20:X$20, "CLO6", 'Exam (LECTURE ONLY)'!O35:X35) / 'Exam (LECTURE ONLY)'!AM$11),
IF(AND('PRINTABLE (per grading)'!H$16="EXAM", 'PRINTABLE (per grading)'!B$13="Final"), IF(ISERROR(SUMIF('Exam (LECTURE ONLY)'!Z$20:AI$20, "CLO6", 'Exam (LECTURE ONLY)'!Z35:AI35) / 'Exam (LECTURE ONLY)'!AN$11), "", SUMIF('Exam (LECTURE ONLY)'!Z$20:AI$20, "CLO6", 'Exam (LECTURE ONLY)'!Z35:AI35) / 'Exam (LECTURE ONLY)'!AN$11),
IF(AND('PRINTABLE (per grading)'!H$16="OUTPUT", 'PRINTABLE (per grading)'!B$13="Prelim"), IF(ISERROR(SUMIF(OUTPUT!C$20:M$20, "CLO6", OUTPUT!C35:M35) / OUTPUT!AL$11), "", SUMIF(OUTPUT!C$20:M$20, "CLO6", OUTPUT!C35:M35) / OUTPUT!AL$11),
IF(AND('PRINTABLE (per grading)'!H$16="OUTPUT", 'PRINTABLE (per grading)'!B$13="Midterm"), IF(ISERROR(SUMIF(OUTPUT!O$20:Y$20, "CLO6", OUTPUT!O35:Y35) / OUTPUT!AM$11), "", SUMIF(OUTPUT!O$20:Y$20, "CLO6", OUTPUT!O35:Y35) / OUTPUT!AM$11),
IF(AND('PRINTABLE (per grading)'!H$16="OUTPUT", 'PRINTABLE (per grading)'!B$13="Final"), IF(ISERROR(SUMIF(OUTPUT!AA$20:AI$20, "CLO6", OUTPUT!AA35:AI35) / OUTPUT!AN$11), "", SUMIF(OUTPUT!AA$20:AI$20, "CLO6", OUTPUT!AA35:AI35) / OUTPUT!AN$11),
"")))))),"")</f>
        <v/>
      </c>
      <c r="AO33" s="286" t="str">
        <f aca="false">IF(B33&lt;&gt;"",IF(AN33="","",IF(AN33&lt;0.5,1,IF(AND(AN33&gt;=0.5,AN33&lt;P$10),2,IF(AN33&gt;=P$10,3)))),"")</f>
        <v/>
      </c>
      <c r="AP33" s="287" t="str">
        <f aca="false">IF(B33 &lt;&gt; "",IFERROR(IF(AVERAGE(AL33,AN33)&gt;=P$10,"Y","N"),""),"")</f>
        <v/>
      </c>
      <c r="AQ33" s="194" t="str">
        <f aca="false">IF(B33 &lt;&gt; "", IFERROR(IF(C$16 = "PRELIM", SUMIF('Database (LECTURE-RES-PRAC)'!D$14:AG$14, "CLO7", 'Database (LECTURE-RES-PRAC)'!D30:AG30) / 'Grade computation'!F$10, IF(C$16 = "MIDTERM", SUMIF('Database (LECTURE-RES-PRAC)'!AJ$14:BM$14, "CLO7", 'Database (LECTURE-RES-PRAC)'!AJ30:BM30) / 'Grade computation'!G$10, IF(C$16 = "FINAL", SUMIF('Database (LECTURE-RES-PRAC)'!BP$14:CS$14, "CLO7", 'Database (LECTURE-RES-PRAC)'!BP30:CS30) / 'Grade computation'!H$10,""))),""),"")</f>
        <v/>
      </c>
      <c r="AR33" s="286" t="str">
        <f aca="false">IF(B33&lt;&gt;"",IF(AQ33="","",IF(AQ33&lt;0.5,1,IF(AND(AQ33&gt;=0.5,AQ33&lt;P$10),2,IF(AQ33&gt;=P$10,3)))),"")</f>
        <v/>
      </c>
      <c r="AS33" s="194" t="str">
        <f aca="false">IF(B33 &lt;&gt; "",IF(AND('PRINTABLE (per grading)'!H$16="EXAM", 'PRINTABLE (per grading)'!B$13="Prelim"), IF(ISERROR(SUMIF('Exam (LECTURE ONLY)'!D$20:M$20, "CLO7", 'Exam (LECTURE ONLY)'!D35:M35) / 'Exam (LECTURE ONLY)'!AL$12), "", SUMIF('Exam (LECTURE ONLY)'!D$20:M$20, "CLO7", 'Exam (LECTURE ONLY)'!D35:M35) /'Exam (LECTURE ONLY)'!AL$12),
IF(AND('PRINTABLE (per grading)'!H$16="EXAM", 'PRINTABLE (per grading)'!B$13="Midterm"), IF(ISERROR(SUMIF('Exam (LECTURE ONLY)'!O$20:X$20, "CLO7", 'Exam (LECTURE ONLY)'!O35:X35) / 'Exam (LECTURE ONLY)'!AM$12), "", SUMIF('Exam (LECTURE ONLY)'!O$20:X$20, "CLO7", 'Exam (LECTURE ONLY)'!O35:X35) / 'Exam (LECTURE ONLY)'!AM$12),
IF(AND('PRINTABLE (per grading)'!H$16="EXAM", 'PRINTABLE (per grading)'!B$13="Final"), IF(ISERROR(SUMIF('Exam (LECTURE ONLY)'!Z$20:AI$20, "CLO7", 'Exam (LECTURE ONLY)'!Z35:AI35) / 'Exam (LECTURE ONLY)'!AN$12), "", SUMIF('Exam (LECTURE ONLY)'!Z$20:AI$20, "CLO7", 'Exam (LECTURE ONLY)'!Z35:AI35) / 'Exam (LECTURE ONLY)'!AN$12),
IF(AND('PRINTABLE (per grading)'!H$16="OUTPUT", 'PRINTABLE (per grading)'!B$13="Prelim"), IF(ISERROR(SUMIF(OUTPUT!C$20:M$20, "CLO7", OUTPUT!C35:M35) / OUTPUT!AL$12), "", SUMIF(OUTPUT!C$20:M$20, "CLO7", OUTPUT!C35:M35) / OUTPUT!AL$12),
IF(AND('PRINTABLE (per grading)'!H$16="OUTPUT", 'PRINTABLE (per grading)'!B$13="Midterm"), IF(ISERROR(SUMIF(OUTPUT!O$20:Y$20, "CLO7", OUTPUT!O35:Y35) / OUTPUT!AM$12), "", SUMIF(OUTPUT!O$20:Y$20, "CLO7", OUTPUT!O35:Y35) / OUTPUT!AM$12),
IF(AND('PRINTABLE (per grading)'!H$16="OUTPUT", 'PRINTABLE (per grading)'!B$13="Final"), IF(ISERROR(SUMIF(OUTPUT!AA$20:AI$20, "CLO7", OUTPUT!AA35:AI35) / OUTPUT!AN$12), "", SUMIF(OUTPUT!AA$20:AI$20, "CLO7", OUTPUT!AA35:AI35) / OUTPUT!AN$12),
"")))))),"")</f>
        <v/>
      </c>
      <c r="AT33" s="286" t="str">
        <f aca="false">IF(B33&lt;&gt;"",IF(AS33="","",IF(AS33&lt;0.5,1,IF(AND(AS33&gt;=0.5,AS33&lt;P$10),2,IF(AS33&gt;=P$10,3)))),"")</f>
        <v/>
      </c>
      <c r="AU33" s="287" t="str">
        <f aca="false">IF(B33 &lt;&gt; "",IFERROR(IF(AVERAGE(AQ33,AS33)&gt;=P$10,"Y","N"),""),"")</f>
        <v/>
      </c>
      <c r="AV33" s="194" t="str">
        <f aca="false">IF(B33 &lt;&gt; "", IFERROR(IF(C$16 = "PRELIM", SUMIF('Database (LECTURE-RES-PRAC)'!D$14:AG$14, "CLO8", 'Database (LECTURE-RES-PRAC)'!D30:AG30) / 'Grade computation'!F$11, IF(C$16 = "MIDTERM", SUMIF('Database (LECTURE-RES-PRAC)'!AJ$14:BM$14, "CLO8", 'Database (LECTURE-RES-PRAC)'!AJ30:BM30) / 'Grade computation'!G$11, IF(C$16 = "FINAL", SUMIF('Database (LECTURE-RES-PRAC)'!BP$14:CS$14, "CLO8", 'Database (LECTURE-RES-PRAC)'!BP30:CS30) / 'Grade computation'!H$11,""))),""),"")</f>
        <v/>
      </c>
      <c r="AW33" s="286" t="str">
        <f aca="false">IF(B33&lt;&gt;"",IF(AV33="","",IF(AV33&lt;0.5,1,IF(AND(AV33&gt;=0.5,AV33&lt;P$10),2,IF(AV33&gt;=P$10,3)))),"")</f>
        <v/>
      </c>
      <c r="AX33" s="194" t="str">
        <f aca="false">IF(B33 &lt;&gt; "",IF(AND('PRINTABLE (per grading)'!H$16="EXAM", 'PRINTABLE (per grading)'!B$13="Prelim"), IF(ISERROR(SUMIF('Exam (LECTURE ONLY)'!D$20:M$20, "CLO8", 'Exam (LECTURE ONLY)'!D35:M35) / 'Exam (LECTURE ONLY)'!AL$13), "", SUMIF('Exam (LECTURE ONLY)'!D$20:M$20, "CLO8", 'Exam (LECTURE ONLY)'!D35:M35) /'Exam (LECTURE ONLY)'!AL$13),
IF(AND('PRINTABLE (per grading)'!H$16="EXAM", 'PRINTABLE (per grading)'!B$13="Midterm"), IF(ISERROR(SUMIF('Exam (LECTURE ONLY)'!O$20:X$20, "CLO8", 'Exam (LECTURE ONLY)'!O35:X35) / 'Exam (LECTURE ONLY)'!AM$13), "", SUMIF('Exam (LECTURE ONLY)'!O$20:X$20, "CLO8", 'Exam (LECTURE ONLY)'!O35:X35) / 'Exam (LECTURE ONLY)'!AM$13),
IF(AND('PRINTABLE (per grading)'!H$16="EXAM", 'PRINTABLE (per grading)'!B$13="Final"), IF(ISERROR(SUMIF('Exam (LECTURE ONLY)'!Z$20:AI$20, "CLO8", 'Exam (LECTURE ONLY)'!Z35:AI35) / 'Exam (LECTURE ONLY)'!AN$13), "", SUMIF('Exam (LECTURE ONLY)'!Z$20:AI$20, "CLO8", 'Exam (LECTURE ONLY)'!Z35:AI35) / 'Exam (LECTURE ONLY)'!AN$13),
IF(AND('PRINTABLE (per grading)'!H$16="OUTPUT", 'PRINTABLE (per grading)'!B$13="Prelim"), IF(ISERROR(SUMIF(OUTPUT!C$20:M$20, "CLO8", OUTPUT!C35:M35) / OUTPUT!AL$13), "", SUMIF(OUTPUT!C$20:M$20, "CLO8", OUTPUT!C35:M35) / OUTPUT!AL$13),
IF(AND('PRINTABLE (per grading)'!H$16="OUTPUT", 'PRINTABLE (per grading)'!B$13="Midterm"), IF(ISERROR(SUMIF(OUTPUT!O$20:Y$20, "CLO8", OUTPUT!O35:Y35) / OUTPUT!AM$13), "", SUMIF(OUTPUT!O$20:Y$20, "CLO8", OUTPUT!O35:Y35) / OUTPUT!AM$13),
IF(AND('PRINTABLE (per grading)'!H$16="OUTPUT", 'PRINTABLE (per grading)'!B$13="Final"), IF(ISERROR(SUMIF(OUTPUT!AA$20:AI$20, "CLO8", OUTPUT!AA35:AI35) / OUTPUT!AN$13), "", SUMIF(OUTPUT!AA$20:AI$20, "CLO8", OUTPUT!AA35:AI35) / OUTPUT!AN$13),
"")))))),"")</f>
        <v/>
      </c>
      <c r="AY33" s="286" t="str">
        <f aca="false">IF(B33&lt;&gt;"",IF(AX33="","",IF(AX33&lt;0.5,1,IF(AND(AX33&gt;=0.5,AX33&lt;P$10),2,IF(AX33&gt;=P$10,3)))),"")</f>
        <v/>
      </c>
      <c r="AZ33" s="287" t="str">
        <f aca="false">IF(B33 &lt;&gt; "",IFERROR(IF(AVERAGE(AV33,AX33)&gt;=P$10,"Y","N"),""),"")</f>
        <v/>
      </c>
      <c r="BA33" s="194" t="str">
        <f aca="false">IF(B33 &lt;&gt; "", IFERROR(IF(C$16 = "PRELIM", SUMIF('Database (LECTURE-RES-PRAC)'!D$14:AG$14, "CLO9", 'Database (LECTURE-RES-PRAC)'!D30:AG30) / 'Grade computation'!F$12, IF(C$16 = "MIDTERM", SUMIF('Database (LECTURE-RES-PRAC)'!AJ$14:BM$14, "CLO9", 'Database (LECTURE-RES-PRAC)'!AJ30:BM30) / 'Grade computation'!G$12, IF(C$16 = "FINAL", SUMIF('Database (LECTURE-RES-PRAC)'!BP$14:CS$14, "CLO9", 'Database (LECTURE-RES-PRAC)'!BP30:CS30) / 'Grade computation'!H$12,""))),""),"")</f>
        <v/>
      </c>
      <c r="BB33" s="286" t="str">
        <f aca="false">IF(B33&lt;&gt;"",IF(BA33="","",IF(BA33&lt;0.5,1,IF(AND(BA33&gt;=0.5,BA33&lt;P$10),2,IF(BA33&gt;=P$10,3)))),"")</f>
        <v/>
      </c>
      <c r="BC33" s="194" t="str">
        <f aca="false">IF(B33 &lt;&gt; "",IF(AND('PRINTABLE (per grading)'!H$16="EXAM", 'PRINTABLE (per grading)'!B$13="Prelim"), IF(ISERROR(SUMIF('Exam (LECTURE ONLY)'!D$20:M$20, "CLO9", 'Exam (LECTURE ONLY)'!D35:M35) / 'Exam (LECTURE ONLY)'!AL$14), "", SUMIF('Exam (LECTURE ONLY)'!D$20:M$20, "CLO9", 'Exam (LECTURE ONLY)'!D35:M35) /'Exam (LECTURE ONLY)'!AL$14),
IF(AND('PRINTABLE (per grading)'!H$16="EXAM", 'PRINTABLE (per grading)'!B$13="Midterm"), IF(ISERROR(SUMIF('Exam (LECTURE ONLY)'!O$20:X$20, "CLO9", 'Exam (LECTURE ONLY)'!O35:X35) / 'Exam (LECTURE ONLY)'!AM$14), "", SUMIF('Exam (LECTURE ONLY)'!O$20:X$20, "CLO9", 'Exam (LECTURE ONLY)'!O35:X35) / 'Exam (LECTURE ONLY)'!AM$14),
IF(AND('PRINTABLE (per grading)'!H$16="EXAM", 'PRINTABLE (per grading)'!B$13="Final"), IF(ISERROR(SUMIF('Exam (LECTURE ONLY)'!Z$20:AI$20, "CLO9", 'Exam (LECTURE ONLY)'!Z35:AI35) / 'Exam (LECTURE ONLY)'!AN$14), "", SUMIF('Exam (LECTURE ONLY)'!Z$20:AI$20, "CLO9", 'Exam (LECTURE ONLY)'!Z35:AI35) / 'Exam (LECTURE ONLY)'!AN$14),
IF(AND('PRINTABLE (per grading)'!H$16="OUTPUT", 'PRINTABLE (per grading)'!B$13="Prelim"), IF(ISERROR(SUMIF(OUTPUT!C$20:M$20, "CLO9", OUTPUT!C35:M35) / OUTPUT!AL$14), "", SUMIF(OUTPUT!C$20:M$20, "CLO9", OUTPUT!C35:M35) / OUTPUT!AL$14),
IF(AND('PRINTABLE (per grading)'!H$16="OUTPUT", 'PRINTABLE (per grading)'!B$13="Midterm"), IF(ISERROR(SUMIF(OUTPUT!O$20:Y$20, "CLO9", OUTPUT!O35:Y35) / OUTPUT!AM$14), "", SUMIF(OUTPUT!O$20:Y$20, "CLO9", OUTPUT!O35:Y35) / OUTPUT!AM$14),
IF(AND('PRINTABLE (per grading)'!H$16="OUTPUT", 'PRINTABLE (per grading)'!B$13="Final"), IF(ISERROR(SUMIF(OUTPUT!AA$20:AI$20, "CLO9", OUTPUT!AA35:AI35) / OUTPUT!AN$14), "", SUMIF(OUTPUT!AA$20:AI$20, "CLO9", OUTPUT!AA35:AI35) / OUTPUT!AN$14),
"")))))),"")</f>
        <v/>
      </c>
      <c r="BD33" s="286" t="str">
        <f aca="false">IF(B33&lt;&gt;"",IF(BC33="","",IF(BC33&lt;0.5,1,IF(AND(BC33&gt;=0.5,BC33&lt;P$10),2,IF(BC33&gt;=P$10,3)))),"")</f>
        <v/>
      </c>
      <c r="BE33" s="287" t="str">
        <f aca="false">IF(B33 &lt;&gt; "",IFERROR(IF(AVERAGE(BA33,BC33)&gt;=P$10,"Y","N"),""),"")</f>
        <v/>
      </c>
      <c r="BF33" s="194" t="str">
        <f aca="false">IF(B33 &lt;&gt; "", IFERROR(IF(C$16 = "PRELIM", SUMIF('Database (LECTURE-RES-PRAC)'!D$14:AG$14, "CLO10", 'Database (LECTURE-RES-PRAC)'!D30:AG30) / 'Grade computation'!F$13, IF(C$16 = "MIDTERM", SUMIF('Database (LECTURE-RES-PRAC)'!AJ$14:BM$14, "CLO10", 'Database (LECTURE-RES-PRAC)'!AJ30:BM30) / 'Grade computation'!G$13, IF(C$16 = "FINAL", SUMIF('Database (LECTURE-RES-PRAC)'!BP$14:CS$14, "CLO10", 'Database (LECTURE-RES-PRAC)'!BP30:CS30) / 'Grade computation'!H$13,""))),""),"")</f>
        <v/>
      </c>
      <c r="BG33" s="286" t="str">
        <f aca="false">IF(B33&lt;&gt;"",IF(BF33="","",IF(BF33&lt;0.5,1,IF(AND(BF33&gt;=0.5,BF33&lt;P$10),2,IF(BF33&gt;=P$10,3)))),"")</f>
        <v/>
      </c>
      <c r="BH33" s="194" t="str">
        <f aca="false">IF(B33 &lt;&gt; "",IF(AND('PRINTABLE (per grading)'!H$16="EXAM", 'PRINTABLE (per grading)'!B$13="Prelim"), IF(ISERROR(SUMIF('Exam (LECTURE ONLY)'!D$20:M$20, "CLO10", 'Exam (LECTURE ONLY)'!D35:M35) / 'Exam (LECTURE ONLY)'!AL$15), "", SUMIF('Exam (LECTURE ONLY)'!D$20:M$20, "CLO10", 'Exam (LECTURE ONLY)'!D35:M35) /'Exam (LECTURE ONLY)'!AL$15),
IF(AND('PRINTABLE (per grading)'!H$16="EXAM", 'PRINTABLE (per grading)'!B$13="Midterm"), IF(ISERROR(SUMIF('Exam (LECTURE ONLY)'!O$20:X$20, "CLO10", 'Exam (LECTURE ONLY)'!O35:X35) / 'Exam (LECTURE ONLY)'!AM$15), "", SUMIF('Exam (LECTURE ONLY)'!O$20:X$20, "CLO10", 'Exam (LECTURE ONLY)'!O35:X35) / 'Exam (LECTURE ONLY)'!AM$15),
IF(AND('PRINTABLE (per grading)'!H$16="EXAM", 'PRINTABLE (per grading)'!B$13="Final"), IF(ISERROR(SUMIF('Exam (LECTURE ONLY)'!Z$20:AI$20, "CLO10", 'Exam (LECTURE ONLY)'!Z35:AI35) / 'Exam (LECTURE ONLY)'!AN$15), "", SUMIF('Exam (LECTURE ONLY)'!Z$20:AI$20, "CLO10", 'Exam (LECTURE ONLY)'!Z35:AI35) / 'Exam (LECTURE ONLY)'!AN$15),
IF(AND('PRINTABLE (per grading)'!H$16="OUTPUT", 'PRINTABLE (per grading)'!B$13="Prelim"), IF(ISERROR(SUMIF(OUTPUT!C$20:M$20, "CLO10", OUTPUT!C35:M35) / OUTPUT!AL$15), "", SUMIF(OUTPUT!C$20:M$20, "CLO10", OUTPUT!C35:M35) / OUTPUT!AL$15),
IF(AND('PRINTABLE (per grading)'!H$16="OUTPUT", 'PRINTABLE (per grading)'!B$13="Midterm"), IF(ISERROR(SUMIF(OUTPUT!O$20:Y$20, "CLO10", OUTPUT!O35:Y35) / OUTPUT!AM$15), "", SUMIF(OUTPUT!O$20:Y$20, "CLO10", OUTPUT!O35:Y35) / OUTPUT!AM$15),
IF(AND('PRINTABLE (per grading)'!H$16="OUTPUT", 'PRINTABLE (per grading)'!B$13="Final"), IF(ISERROR(SUMIF(OUTPUT!AA$20:AI$20, "CLO10", OUTPUT!AA35:AI35) / OUTPUT!AN$15), "", SUMIF(OUTPUT!AA$20:AI$20, "CLO10", OUTPUT!AA35:AI35) / OUTPUT!AN$15),
"")))))),"")</f>
        <v/>
      </c>
      <c r="BI33" s="286" t="str">
        <f aca="false">IF(B33&lt;&gt;"",IF(BH33="","",IF(BH33&lt;0.5,1,IF(AND(BH33&gt;=0.5,BH33&lt;P$10),2,IF(BH33&gt;=P$10,3)))),"")</f>
        <v/>
      </c>
      <c r="BJ33" s="287" t="str">
        <f aca="false">IF(B33 &lt;&gt; "",IFERROR(IF(AVERAGE(BF33,BH33)&gt;=P$10,"Y","N"),""),"")</f>
        <v/>
      </c>
      <c r="BK33" s="8"/>
    </row>
    <row r="34" customFormat="false" ht="19.5" hidden="false" customHeight="true" outlineLevel="0" collapsed="false">
      <c r="A34" s="228" t="str">
        <f aca="false">IF(ISBLANK('Database (LECTURE-RES-PRAC)'!A31),"",'Database (LECTURE-RES-PRAC)'!A31)</f>
        <v/>
      </c>
      <c r="B34" s="229" t="str">
        <f aca="false">IF(ISBLANK('Database (LECTURE-RES-PRAC)'!B31),"",'Database (LECTURE-RES-PRAC)'!B31)</f>
        <v/>
      </c>
      <c r="C34" s="230" t="str">
        <f aca="false">IF(B34&lt;&gt;"",IF(C$16="PRELIM",'Grade computation'!C34, IF(C$16="MIDTERM",'Grade computation'!K34, IF(C$16="FINAL",'Grade computation'!S34,""))),"")</f>
        <v/>
      </c>
      <c r="D34" s="231" t="str">
        <f aca="false">IF(B34&lt;&gt;"",IFERROR(IF(B$11="80-20", (((C34/C$19)*X$6)+X$7)*D$18, IF(B$11="60-40", (((C34/C$19)*Y$6)+Y$7)*D$18, 0)),0),"")</f>
        <v/>
      </c>
      <c r="E34" s="230" t="str">
        <f aca="false">IF(B34&lt;&gt;"", IF(C$16="PRELIM",'Grade computation'!E34, IF(C$16="MIDTERM",'Grade computation'!M34, IF(C$16="FINAL",'Grade computation'!U34,""))),"")</f>
        <v/>
      </c>
      <c r="F34" s="232" t="str">
        <f aca="false">IF(B34&lt;&gt;"",IFERROR(IF(B$11="80-20", (((E34/E$19)*X$6)+X$7)*F$18, IF(B$11="60-40", (((E34/E$19)*Y$6)+Y$7)*F$18, 0)),0),"")</f>
        <v/>
      </c>
      <c r="G34" s="233" t="str">
        <f aca="false">IF(B34&lt;&gt;"",IFERROR((D34+F34),0),"")</f>
        <v/>
      </c>
      <c r="H34" s="234" t="str">
        <f aca="false">IF(B34&lt;&gt;"",IF(C$16="PRELIM", 'Grade computation'!H34, IF(C$16="MIDTERM", 'Grade computation'!P34, IF(C$16="FINAL",'Grade computation'!X34, ""))),"")</f>
        <v/>
      </c>
      <c r="I34" s="233" t="str">
        <f aca="false">IF(B34&lt;&gt;"",IFERROR(IF(B$11="80-20", (((H34/H$19)*X$6)+X$7)*I$19, IF(B$11="60-40", (((H34/H$19)*Y$6)+Y$7)*I$19, 0)),0),"")</f>
        <v/>
      </c>
      <c r="J34" s="237" t="str">
        <f aca="false">IFERROR((G34+I34),"")</f>
        <v/>
      </c>
      <c r="K34" s="183" t="str">
        <f aca="false">IFERROR(IF(J34="","",IF(J34&gt;=75,"PASSED","FAILED")),"")</f>
        <v/>
      </c>
      <c r="L34" s="183"/>
      <c r="M34" s="194" t="str">
        <f aca="false">IF(B34 &lt;&gt; "", IFERROR(IF(C$16 = "PRELIM", SUMIF('Database (LECTURE-RES-PRAC)'!D$14:AG$14, "CLO1", 'Database (LECTURE-RES-PRAC)'!D31:AG31) / 'Grade computation'!F$4, IF(C$16 = "MIDTERM", SUMIF('Database (LECTURE-RES-PRAC)'!AJ$14:BM$14, "CLO1", 'Database (LECTURE-RES-PRAC)'!AJ31:BM31) / 'Grade computation'!G$4, IF(C$16 = "FINAL", SUMIF('Database (LECTURE-RES-PRAC)'!BP$14:CS$14, "CLO1", 'Database (LECTURE-RES-PRAC)'!BP31:CS31) / 'Grade computation'!H$4,""))),""),"")</f>
        <v/>
      </c>
      <c r="N34" s="286" t="str">
        <f aca="false">IF(B34&lt;&gt;"",IF(M34="","",IF(M34&lt;0.5,1,IF(AND(M34&gt;=0.5,M34&lt;P$10),2,IF(M34&gt;=P$10,3)))),"")</f>
        <v/>
      </c>
      <c r="O34" s="194" t="str">
        <f aca="false">IF(B34 &lt;&gt; "",IF(AND('PRINTABLE (per grading)'!H$16="EXAM", 'PRINTABLE (per grading)'!B$13="Prelim"), IF(ISERROR(SUMIF('Exam (LECTURE ONLY)'!D$20:M$20, "CLO1", 'Exam (LECTURE ONLY)'!D36:M36) / 'Exam (LECTURE ONLY)'!AL$6), "", SUMIF('Exam (LECTURE ONLY)'!D$20:M$20, "CLO1", 'Exam (LECTURE ONLY)'!D36:M36) /'Exam (LECTURE ONLY)'!AL$6),
IF(AND('PRINTABLE (per grading)'!H$16="EXAM", 'PRINTABLE (per grading)'!B$13="Midterm"), IF(ISERROR(SUMIF('Exam (LECTURE ONLY)'!O$20:X$20, "CLO1", 'Exam (LECTURE ONLY)'!O36:X36) / 'Exam (LECTURE ONLY)'!AM$6), "", SUMIF('Exam (LECTURE ONLY)'!O$20:X$20, "CLO1", 'Exam (LECTURE ONLY)'!O36:X36) / 'Exam (LECTURE ONLY)'!AM$6),
IF(AND('PRINTABLE (per grading)'!H$16="EXAM", 'PRINTABLE (per grading)'!B$13="Final"), IF(ISERROR(SUMIF('Exam (LECTURE ONLY)'!Z$20:AI$20, "CLO1", 'Exam (LECTURE ONLY)'!Z36:AI36) / 'Exam (LECTURE ONLY)'!AN$6), "", SUMIF('Exam (LECTURE ONLY)'!Z$20:AI$20, "CLO1", 'Exam (LECTURE ONLY)'!Z36:AI36) / 'Exam (LECTURE ONLY)'!AN$6),
IF(AND('PRINTABLE (per grading)'!H$16="OUTPUT", 'PRINTABLE (per grading)'!B$13="Prelim"), IF(ISERROR(SUMIF(OUTPUT!C$20:M$20, "CLO1", OUTPUT!C36:M36) / OUTPUT!AL$6), "", SUMIF(OUTPUT!C$20:M$20, "CLO1", OUTPUT!C36:M36) / OUTPUT!AL$6),
IF(AND('PRINTABLE (per grading)'!H$16="OUTPUT", 'PRINTABLE (per grading)'!B$13="Midterm"), IF(ISERROR(SUMIF(OUTPUT!O$20:Y$20, "CLO1", OUTPUT!O36:Y36) / OUTPUT!AM$6), "", SUMIF(OUTPUT!O$20:Y$20, "CLO1", OUTPUT!O36:Y36) / OUTPUT!AM$6),
IF(AND('PRINTABLE (per grading)'!H$16="OUTPUT", 'PRINTABLE (per grading)'!B$13="Final"), IF(ISERROR(SUMIF(OUTPUT!AA$20:AI$20, "CLO1", OUTPUT!AA36:AI36) / OUTPUT!AN$6), "", SUMIF(OUTPUT!AA$20:AI$20, "CLO1", OUTPUT!AA36:AI36) / OUTPUT!AN$6),
"")))))),"")</f>
        <v/>
      </c>
      <c r="P34" s="286" t="str">
        <f aca="false">IF(B34&lt;&gt;"",IF(O34="","",IF(O34&lt;0.5,1,IF(AND(O34&gt;=0.5,O34&lt;P$10),2,IF(O34&gt;=P$10,3)))),"")</f>
        <v/>
      </c>
      <c r="Q34" s="287" t="str">
        <f aca="false">IF(B34 &lt;&gt; "",IFERROR(IF(AVERAGE(M34,O34)&gt;=P$10,"Y","N"),""),"")</f>
        <v/>
      </c>
      <c r="R34" s="194" t="str">
        <f aca="false">IF(B34 &lt;&gt; "", IFERROR(IF(C$16 = "PRELIM", SUMIF('Database (LECTURE-RES-PRAC)'!D$14:AG$14, "CLO2", 'Database (LECTURE-RES-PRAC)'!D31:AG31) / 'Grade computation'!F$5, IF(C$16 = "MIDTERM", SUMIF('Database (LECTURE-RES-PRAC)'!AJ$14:BM$14, "CLO2", 'Database (LECTURE-RES-PRAC)'!AJ31:BM31) / 'Grade computation'!G$5, IF(C$16 = "FINAL", SUMIF('Database (LECTURE-RES-PRAC)'!BP$14:CS$14, "CLO2", 'Database (LECTURE-RES-PRAC)'!BP31:CS31) / 'Grade computation'!H$5,""))),""),"")</f>
        <v/>
      </c>
      <c r="S34" s="286" t="str">
        <f aca="false">IF(B34&lt;&gt;"",IF(R34="","",IF(R34&lt;0.5,1,IF(AND(R34&gt;=0.5,R34&lt;P$10),2,IF(R34&gt;=P$10,3)))),"")</f>
        <v/>
      </c>
      <c r="T34" s="194" t="str">
        <f aca="false">IF(B34 &lt;&gt; "",IF(AND('PRINTABLE (per grading)'!H$16="EXAM", 'PRINTABLE (per grading)'!B$13="Prelim"), IF(ISERROR(SUMIF('Exam (LECTURE ONLY)'!D$20:M$20, "CLO2", 'Exam (LECTURE ONLY)'!D36:M36) / 'Exam (LECTURE ONLY)'!AL$7), "", SUMIF('Exam (LECTURE ONLY)'!D$20:M$20, "CLO2", 'Exam (LECTURE ONLY)'!D36:M36) /'Exam (LECTURE ONLY)'!AL$7),
IF(AND('PRINTABLE (per grading)'!H$16="EXAM", 'PRINTABLE (per grading)'!B$13="Midterm"), IF(ISERROR(SUMIF('Exam (LECTURE ONLY)'!O$20:X$20, "CLO2", 'Exam (LECTURE ONLY)'!O36:X36) / 'Exam (LECTURE ONLY)'!AM$7), "", SUMIF('Exam (LECTURE ONLY)'!O$20:X$20, "CLO2", 'Exam (LECTURE ONLY)'!O36:X36) / 'Exam (LECTURE ONLY)'!AM$7),
IF(AND('PRINTABLE (per grading)'!H$16="EXAM", 'PRINTABLE (per grading)'!B$13="Final"), IF(ISERROR(SUMIF('Exam (LECTURE ONLY)'!Z$20:AI$20, "CLO2", 'Exam (LECTURE ONLY)'!Z36:AI36) / 'Exam (LECTURE ONLY)'!AN$7), "", SUMIF('Exam (LECTURE ONLY)'!Z$20:AI$20, "CLO2", 'Exam (LECTURE ONLY)'!Z36:AI36) / 'Exam (LECTURE ONLY)'!AN$7),
IF(AND('PRINTABLE (per grading)'!H$16="OUTPUT", 'PRINTABLE (per grading)'!B$13="Prelim"), IF(ISERROR(SUMIF(OUTPUT!C$20:M$20, "CLO2", OUTPUT!C36:M36) / OUTPUT!AL$7), "", SUMIF(OUTPUT!C$20:M$20, "CLO2", OUTPUT!C36:M36) / OUTPUT!AL$7),
IF(AND('PRINTABLE (per grading)'!H$16="OUTPUT", 'PRINTABLE (per grading)'!B$13="Midterm"), IF(ISERROR(SUMIF(OUTPUT!O$20:Y$20, "CLO2", OUTPUT!O36:Y36) / OUTPUT!AM$7), "", SUMIF(OUTPUT!O$20:Y$20, "CLO2", OUTPUT!O36:Y36) / OUTPUT!AM$7),
IF(AND('PRINTABLE (per grading)'!H$16="OUTPUT", 'PRINTABLE (per grading)'!B$13="Final"), IF(ISERROR(SUMIF(OUTPUT!AA$20:AI$20, "CLO2", OUTPUT!AA36:AI36) / OUTPUT!AN$7), "", SUMIF(OUTPUT!AA$20:AI$20, "CLO2", OUTPUT!AA36:AI36) / OUTPUT!AN$7),
"")))))),"")</f>
        <v/>
      </c>
      <c r="U34" s="286" t="str">
        <f aca="false">IF(B34&lt;&gt;"",IF(T34="","",IF(T34&lt;0.5,1,IF(AND(T34&gt;=0.5,T34&lt;P$10),2,IF(T34&gt;=P$10,3)))),"")</f>
        <v/>
      </c>
      <c r="V34" s="287" t="str">
        <f aca="false">IF(B34 &lt;&gt; "",IFERROR(IF(AVERAGE(R34,T34)&gt;=P$10,"Y","N"),""),"")</f>
        <v/>
      </c>
      <c r="W34" s="194" t="str">
        <f aca="false">IF(B34 &lt;&gt; "", IFERROR(IF(C$16 = "PRELIM", SUMIF('Database (LECTURE-RES-PRAC)'!D$14:AG$14, "CLO3", 'Database (LECTURE-RES-PRAC)'!D31:AG31) / 'Grade computation'!F$6, IF(C$16 = "MIDTERM", SUMIF('Database (LECTURE-RES-PRAC)'!AJ$14:BM$14, "CLO3", 'Database (LECTURE-RES-PRAC)'!AJ31:BM31) / 'Grade computation'!G$6, IF(C$16 = "FINAL", SUMIF('Database (LECTURE-RES-PRAC)'!BP$14:CS$14, "CLO3", 'Database (LECTURE-RES-PRAC)'!BP31:CS31) / 'Grade computation'!H$6,""))),""),"")</f>
        <v/>
      </c>
      <c r="X34" s="286" t="str">
        <f aca="false">IF(B34&lt;&gt;"",IF(W34="","",IF(W34&lt;0.5,1,IF(AND(W34&gt;=0.5,W34&lt;P$10),2,IF(W34&gt;=P$10,3)))),"")</f>
        <v/>
      </c>
      <c r="Y34" s="194" t="str">
        <f aca="false">IF(B34 &lt;&gt; "",IF(AND('PRINTABLE (per grading)'!H$16="EXAM", 'PRINTABLE (per grading)'!B$13="Prelim"), IF(ISERROR(SUMIF('Exam (LECTURE ONLY)'!D$20:M$20, "CLO3", 'Exam (LECTURE ONLY)'!D36:M36) / 'Exam (LECTURE ONLY)'!AL$8), "", SUMIF('Exam (LECTURE ONLY)'!D$20:M$20, "CLO3", 'Exam (LECTURE ONLY)'!D36:M36) /'Exam (LECTURE ONLY)'!AL$8),
IF(AND('PRINTABLE (per grading)'!H$16="EXAM", 'PRINTABLE (per grading)'!B$13="Midterm"), IF(ISERROR(SUMIF('Exam (LECTURE ONLY)'!O$20:X$20, "CLO3", 'Exam (LECTURE ONLY)'!O36:X36) / 'Exam (LECTURE ONLY)'!AM$8), "", SUMIF('Exam (LECTURE ONLY)'!O$20:X$20, "CLO3", 'Exam (LECTURE ONLY)'!O36:X36) / 'Exam (LECTURE ONLY)'!AM$8),
IF(AND('PRINTABLE (per grading)'!H$16="EXAM", 'PRINTABLE (per grading)'!B$13="Final"), IF(ISERROR(SUMIF('Exam (LECTURE ONLY)'!Z$20:AI$20, "CLO3", 'Exam (LECTURE ONLY)'!Z36:AI36) / 'Exam (LECTURE ONLY)'!AN$8), "", SUMIF('Exam (LECTURE ONLY)'!Z$20:AI$20, "CLO3", 'Exam (LECTURE ONLY)'!Z36:AI36) / 'Exam (LECTURE ONLY)'!AN$8),
IF(AND('PRINTABLE (per grading)'!H$16="OUTPUT", 'PRINTABLE (per grading)'!B$13="Prelim"), IF(ISERROR(SUMIF(OUTPUT!C$20:M$20, "CLO3", OUTPUT!C36:M36) / OUTPUT!AL$8), "", SUMIF(OUTPUT!C$20:M$20, "CLO3", OUTPUT!C36:M36) / OUTPUT!AL$8),
IF(AND('PRINTABLE (per grading)'!H$16="OUTPUT", 'PRINTABLE (per grading)'!B$13="Midterm"), IF(ISERROR(SUMIF(OUTPUT!O$20:Y$20, "CLO3", OUTPUT!O36:Y36) / OUTPUT!AM$8), "", SUMIF(OUTPUT!O$20:Y$20, "CLO3", OUTPUT!O36:Y36) / OUTPUT!AM$8),
IF(AND('PRINTABLE (per grading)'!H$16="OUTPUT", 'PRINTABLE (per grading)'!B$13="Final"), IF(ISERROR(SUMIF(OUTPUT!AA$20:AI$20, "CLO3", OUTPUT!AA36:AI36) / OUTPUT!AN$8), "", SUMIF(OUTPUT!AA$20:AI$20, "CLO3", OUTPUT!AA36:AI36) / OUTPUT!AN$8),
"" )))))),"")</f>
        <v/>
      </c>
      <c r="Z34" s="286" t="str">
        <f aca="false">IF(B34&lt;&gt;"",IF(Y34="","",IF(Y34&lt;0.5,1,IF(AND(Y34&gt;=0.5,Y34&lt;P$10),2,IF(Y34&gt;=P$10,3)))),"")</f>
        <v/>
      </c>
      <c r="AA34" s="287" t="str">
        <f aca="false">IF(B34 &lt;&gt; "",IFERROR(IF(AVERAGE(W34,Y34)&gt;=P$10,"Y","N"),""),"")</f>
        <v/>
      </c>
      <c r="AB34" s="194" t="str">
        <f aca="false">IF(B34 &lt;&gt; "", IFERROR(IF(C$16 = "PRELIM", SUMIF('Database (LECTURE-RES-PRAC)'!D$14:AG$14, "CLO4", 'Database (LECTURE-RES-PRAC)'!D31:AG31) / 'Grade computation'!F$7, IF(C$16 = "MIDTERM", SUMIF('Database (LECTURE-RES-PRAC)'!AJ$14:BM$14, "CLO4", 'Database (LECTURE-RES-PRAC)'!AJ31:BM31) / 'Grade computation'!G$7, IF(C$16 = "FINAL", SUMIF('Database (LECTURE-RES-PRAC)'!BP$14:CS$14, "CLO4", 'Database (LECTURE-RES-PRAC)'!BP31:CS31) / 'Grade computation'!H$7,""))),""),"")</f>
        <v/>
      </c>
      <c r="AC34" s="286" t="str">
        <f aca="false">IF(B34&lt;&gt;"",IF(AB34="","",IF(AB34&lt;0.5,1,IF(AND(AB34&gt;=0.5,AB34&lt;P$10),2,IF(AB34&gt;=P$10,3)))),"")</f>
        <v/>
      </c>
      <c r="AD34" s="194" t="str">
        <f aca="false">IF(B34 &lt;&gt; "",IF(AND('PRINTABLE (per grading)'!H$16="EXAM", 'PRINTABLE (per grading)'!B$13="Prelim"), IF(ISERROR(SUMIF('Exam (LECTURE ONLY)'!D$20:M$20, "CLO4", 'Exam (LECTURE ONLY)'!D36:M36) / 'Exam (LECTURE ONLY)'!AL$9), "", SUMIF('Exam (LECTURE ONLY)'!D$20:M$20, "CLO4", 'Exam (LECTURE ONLY)'!D36:M36) /'Exam (LECTURE ONLY)'!AL$9),
IF(AND('PRINTABLE (per grading)'!H$16="EXAM", 'PRINTABLE (per grading)'!B$13="Midterm"), IF(ISERROR(SUMIF('Exam (LECTURE ONLY)'!O$20:X$20, "CLO4", 'Exam (LECTURE ONLY)'!O36:X36) / 'Exam (LECTURE ONLY)'!AM$9), "", SUMIF('Exam (LECTURE ONLY)'!O$20:X$20, "CLO4", 'Exam (LECTURE ONLY)'!O36:X36) / 'Exam (LECTURE ONLY)'!AM$9),
IF(AND('PRINTABLE (per grading)'!H$16="EXAM", 'PRINTABLE (per grading)'!B$13="Final"), IF(ISERROR(SUMIF('Exam (LECTURE ONLY)'!Z$20:AI$20, "CLO4", 'Exam (LECTURE ONLY)'!Z36:AI36) / 'Exam (LECTURE ONLY)'!AN$9), "", SUMIF('Exam (LECTURE ONLY)'!Z$20:AI$20, "CLO4", 'Exam (LECTURE ONLY)'!Z36:AI36) / 'Exam (LECTURE ONLY)'!AN$9),
IF(AND('PRINTABLE (per grading)'!H$16="OUTPUT", 'PRINTABLE (per grading)'!B$13="Prelim"), IF(ISERROR(SUMIF(OUTPUT!C$20:M$20, "CLO4", OUTPUT!C36:M36) / OUTPUT!AL$9), "", SUMIF(OUTPUT!C$20:M$20, "CLO4", OUTPUT!C36:M36) / OUTPUT!AL$9),
IF(AND('PRINTABLE (per grading)'!H$16="OUTPUT", 'PRINTABLE (per grading)'!B$13="Midterm"), IF(ISERROR(SUMIF(OUTPUT!O$20:Y$20, "CLO4", OUTPUT!O36:Y36) / OUTPUT!AM$9), "", SUMIF(OUTPUT!O$20:Y$20, "CLO4", OUTPUT!O36:Y36) / OUTPUT!AM$9),
IF(AND('PRINTABLE (per grading)'!H$16="OUTPUT", 'PRINTABLE (per grading)'!B$13="Final"), IF(ISERROR(SUMIF(OUTPUT!AA$20:AI$20, "CLO4", OUTPUT!AA36:AI36) / OUTPUT!AN$9), "", SUMIF(OUTPUT!AA$20:AI$20, "CLO4", OUTPUT!AA36:AI36) / OUTPUT!AN$9),
"")))))),"")</f>
        <v/>
      </c>
      <c r="AE34" s="286" t="str">
        <f aca="false">IF(B34&lt;&gt;"",IF(AD34="","",IF(AD34&lt;0.5,1,IF(AND(AD34&gt;=0.5,AD34&lt;P$10),2,IF(AD34&gt;=P$10,3)))),"")</f>
        <v/>
      </c>
      <c r="AF34" s="287" t="str">
        <f aca="false">IF(B34 &lt;&gt; "",IFERROR(IF(AVERAGE(AB34,AD34)&gt;=P$10,"Y","N"),""),"")</f>
        <v/>
      </c>
      <c r="AG34" s="194" t="str">
        <f aca="false">IF(B34 &lt;&gt; "", IFERROR(IF(C$16 = "PRELIM", SUMIF('Database (LECTURE-RES-PRAC)'!D$14:AG$14, "CLO5", 'Database (LECTURE-RES-PRAC)'!D31:AG31) / 'Grade computation'!F$8, IF(C$16 = "MIDTERM", SUMIF('Database (LECTURE-RES-PRAC)'!AJ$14:BM$14, "CLO5", 'Database (LECTURE-RES-PRAC)'!AJ31:BM31) / 'Grade computation'!G$8, IF(C$16 = "FINAL", SUMIF('Database (LECTURE-RES-PRAC)'!BP$14:CS$14, "CLO5", 'Database (LECTURE-RES-PRAC)'!BP31:CS31) / 'Grade computation'!H$8,""))),""),"")</f>
        <v/>
      </c>
      <c r="AH34" s="286" t="str">
        <f aca="false">IF(B34&lt;&gt;"",IF(AG34="","",IF(AG34&lt;0.5,1,IF(AND(AG34&gt;=0.5,AG34&lt;P$10),2,IF(AG34&gt;=P$10,3)))),"")</f>
        <v/>
      </c>
      <c r="AI34" s="194" t="str">
        <f aca="false">IF(B34 &lt;&gt; "",IF(AND('PRINTABLE (per grading)'!H$16="EXAM", 'PRINTABLE (per grading)'!B$13="Prelim"), IF(ISERROR(SUMIF('Exam (LECTURE ONLY)'!D$20:M$20, "CLO5", 'Exam (LECTURE ONLY)'!D36:M36) / 'Exam (LECTURE ONLY)'!AL$10), "", SUMIF('Exam (LECTURE ONLY)'!D$20:M$20, "CLO5", 'Exam (LECTURE ONLY)'!D36:M36) /'Exam (LECTURE ONLY)'!AL$10),
IF(AND('PRINTABLE (per grading)'!H$16="EXAM", 'PRINTABLE (per grading)'!B$13="Midterm"), IF(ISERROR(SUMIF('Exam (LECTURE ONLY)'!O$20:X$20, "CLO5", 'Exam (LECTURE ONLY)'!O36:X36) / 'Exam (LECTURE ONLY)'!AM$10), "", SUMIF('Exam (LECTURE ONLY)'!O$20:X$20, "CLO5", 'Exam (LECTURE ONLY)'!O36:X36) / 'Exam (LECTURE ONLY)'!AM$10),
IF(AND('PRINTABLE (per grading)'!H$16="EXAM", 'PRINTABLE (per grading)'!B$13="Final"), IF(ISERROR(SUMIF('Exam (LECTURE ONLY)'!Z$20:AI$20, "CLO5", 'Exam (LECTURE ONLY)'!Z36:AI36) / 'Exam (LECTURE ONLY)'!AN$10), "", SUMIF('Exam (LECTURE ONLY)'!Z$20:AI$20, "CLO5", 'Exam (LECTURE ONLY)'!Z36:AI36) / 'Exam (LECTURE ONLY)'!AN$10),
IF(AND('PRINTABLE (per grading)'!H$16="OUTPUT", 'PRINTABLE (per grading)'!B$13="Prelim"), IF(ISERROR(SUMIF(OUTPUT!C$20:M$20, "CLO5", OUTPUT!C36:M36) / OUTPUT!AL$10), "", SUMIF(OUTPUT!C$20:M$20, "CLO5", OUTPUT!C36:M36) / OUTPUT!AL$10),
IF(AND('PRINTABLE (per grading)'!H$16="OUTPUT", 'PRINTABLE (per grading)'!B$13="Midterm"), IF(ISERROR(SUMIF(OUTPUT!O$20:Y$20, "CLO5", OUTPUT!O36:Y36) / OUTPUT!AM$10), "", SUMIF(OUTPUT!O$20:Y$20, "CLO5", OUTPUT!O36:Y36) / OUTPUT!AM$10),
IF(AND('PRINTABLE (per grading)'!H$16="OUTPUT", 'PRINTABLE (per grading)'!B$13="Final"), IF(ISERROR(SUMIF(OUTPUT!AA$20:AI$20, "CLO5", OUTPUT!AA36:AI36) / OUTPUT!AN$10), "", SUMIF(OUTPUT!AA$20:AI$20, "CLO5", OUTPUT!AA36:AI36) / OUTPUT!AN$10),
"")))))),"")</f>
        <v/>
      </c>
      <c r="AJ34" s="286" t="str">
        <f aca="false">IF(B34&lt;&gt;"",IF(AI34="","",IF(AI34&lt;0.5,1,IF(AND(AI34&gt;=0.5,AI34&lt;P$10),2,IF(AI34&gt;=P$10,3)))),"")</f>
        <v/>
      </c>
      <c r="AK34" s="287" t="str">
        <f aca="false">IF(B34 &lt;&gt; "",IFERROR(IF(AVERAGE(AG34,AI34)&gt;=P$10,"Y","N"),""),"")</f>
        <v/>
      </c>
      <c r="AL34" s="194" t="str">
        <f aca="false">IF(B34 &lt;&gt; "", IFERROR(IF(C$16 = "PRELIM", SUMIF('Database (LECTURE-RES-PRAC)'!D$14:AG$14, "CLO6", 'Database (LECTURE-RES-PRAC)'!D31:AG31) / 'Grade computation'!F$9, IF(C$16 = "MIDTERM", SUMIF('Database (LECTURE-RES-PRAC)'!AJ$14:BM$14, "CLO6", 'Database (LECTURE-RES-PRAC)'!AJ31:BM31) / 'Grade computation'!G$9, IF(C$16 = "FINAL", SUMIF('Database (LECTURE-RES-PRAC)'!BP$14:CS$14, "CLO6", 'Database (LECTURE-RES-PRAC)'!BP31:CS31) / 'Grade computation'!H$9,""))),""),"")</f>
        <v/>
      </c>
      <c r="AM34" s="286" t="str">
        <f aca="false">IF(B34&lt;&gt;"",IF(AL34="","",IF(AL34&lt;0.5,1,IF(AND(AL34&gt;=0.5,AL34&lt;P$10),2,IF(AL34&gt;=P$10,3)))),"")</f>
        <v/>
      </c>
      <c r="AN34" s="194" t="str">
        <f aca="false">IF(B34 &lt;&gt; "",IF(AND('PRINTABLE (per grading)'!H$16="EXAM", 'PRINTABLE (per grading)'!B$13="Prelim"), IF(ISERROR(SUMIF('Exam (LECTURE ONLY)'!D$20:M$20, "CLO6", 'Exam (LECTURE ONLY)'!D36:M36) / 'Exam (LECTURE ONLY)'!AL$11), "", SUMIF('Exam (LECTURE ONLY)'!D$20:M$20, "CLO6", 'Exam (LECTURE ONLY)'!D36:M36) /'Exam (LECTURE ONLY)'!AL$11),
IF(AND('PRINTABLE (per grading)'!H$16="EXAM", 'PRINTABLE (per grading)'!B$13="Midterm"), IF(ISERROR(SUMIF('Exam (LECTURE ONLY)'!O$20:X$20, "CLO6", 'Exam (LECTURE ONLY)'!O36:X36) / 'Exam (LECTURE ONLY)'!AM$11), "", SUMIF('Exam (LECTURE ONLY)'!O$20:X$20, "CLO6", 'Exam (LECTURE ONLY)'!O36:X36) / 'Exam (LECTURE ONLY)'!AM$11),
IF(AND('PRINTABLE (per grading)'!H$16="EXAM", 'PRINTABLE (per grading)'!B$13="Final"), IF(ISERROR(SUMIF('Exam (LECTURE ONLY)'!Z$20:AI$20, "CLO6", 'Exam (LECTURE ONLY)'!Z36:AI36) / 'Exam (LECTURE ONLY)'!AN$11), "", SUMIF('Exam (LECTURE ONLY)'!Z$20:AI$20, "CLO6", 'Exam (LECTURE ONLY)'!Z36:AI36) / 'Exam (LECTURE ONLY)'!AN$11),
IF(AND('PRINTABLE (per grading)'!H$16="OUTPUT", 'PRINTABLE (per grading)'!B$13="Prelim"), IF(ISERROR(SUMIF(OUTPUT!C$20:M$20, "CLO6", OUTPUT!C36:M36) / OUTPUT!AL$11), "", SUMIF(OUTPUT!C$20:M$20, "CLO6", OUTPUT!C36:M36) / OUTPUT!AL$11),
IF(AND('PRINTABLE (per grading)'!H$16="OUTPUT", 'PRINTABLE (per grading)'!B$13="Midterm"), IF(ISERROR(SUMIF(OUTPUT!O$20:Y$20, "CLO6", OUTPUT!O36:Y36) / OUTPUT!AM$11), "", SUMIF(OUTPUT!O$20:Y$20, "CLO6", OUTPUT!O36:Y36) / OUTPUT!AM$11),
IF(AND('PRINTABLE (per grading)'!H$16="OUTPUT", 'PRINTABLE (per grading)'!B$13="Final"), IF(ISERROR(SUMIF(OUTPUT!AA$20:AI$20, "CLO6", OUTPUT!AA36:AI36) / OUTPUT!AN$11), "", SUMIF(OUTPUT!AA$20:AI$20, "CLO6", OUTPUT!AA36:AI36) / OUTPUT!AN$11),
"")))))),"")</f>
        <v/>
      </c>
      <c r="AO34" s="286" t="str">
        <f aca="false">IF(B34&lt;&gt;"",IF(AN34="","",IF(AN34&lt;0.5,1,IF(AND(AN34&gt;=0.5,AN34&lt;P$10),2,IF(AN34&gt;=P$10,3)))),"")</f>
        <v/>
      </c>
      <c r="AP34" s="287" t="str">
        <f aca="false">IF(B34 &lt;&gt; "",IFERROR(IF(AVERAGE(AL34,AN34)&gt;=P$10,"Y","N"),""),"")</f>
        <v/>
      </c>
      <c r="AQ34" s="194" t="str">
        <f aca="false">IF(B34 &lt;&gt; "", IFERROR(IF(C$16 = "PRELIM", SUMIF('Database (LECTURE-RES-PRAC)'!D$14:AG$14, "CLO7", 'Database (LECTURE-RES-PRAC)'!D31:AG31) / 'Grade computation'!F$10, IF(C$16 = "MIDTERM", SUMIF('Database (LECTURE-RES-PRAC)'!AJ$14:BM$14, "CLO7", 'Database (LECTURE-RES-PRAC)'!AJ31:BM31) / 'Grade computation'!G$10, IF(C$16 = "FINAL", SUMIF('Database (LECTURE-RES-PRAC)'!BP$14:CS$14, "CLO7", 'Database (LECTURE-RES-PRAC)'!BP31:CS31) / 'Grade computation'!H$10,""))),""),"")</f>
        <v/>
      </c>
      <c r="AR34" s="286" t="str">
        <f aca="false">IF(B34&lt;&gt;"",IF(AQ34="","",IF(AQ34&lt;0.5,1,IF(AND(AQ34&gt;=0.5,AQ34&lt;P$10),2,IF(AQ34&gt;=P$10,3)))),"")</f>
        <v/>
      </c>
      <c r="AS34" s="194" t="str">
        <f aca="false">IF(B34 &lt;&gt; "",IF(AND('PRINTABLE (per grading)'!H$16="EXAM", 'PRINTABLE (per grading)'!B$13="Prelim"), IF(ISERROR(SUMIF('Exam (LECTURE ONLY)'!D$20:M$20, "CLO7", 'Exam (LECTURE ONLY)'!D36:M36) / 'Exam (LECTURE ONLY)'!AL$12), "", SUMIF('Exam (LECTURE ONLY)'!D$20:M$20, "CLO7", 'Exam (LECTURE ONLY)'!D36:M36) /'Exam (LECTURE ONLY)'!AL$12),
IF(AND('PRINTABLE (per grading)'!H$16="EXAM", 'PRINTABLE (per grading)'!B$13="Midterm"), IF(ISERROR(SUMIF('Exam (LECTURE ONLY)'!O$20:X$20, "CLO7", 'Exam (LECTURE ONLY)'!O36:X36) / 'Exam (LECTURE ONLY)'!AM$12), "", SUMIF('Exam (LECTURE ONLY)'!O$20:X$20, "CLO7", 'Exam (LECTURE ONLY)'!O36:X36) / 'Exam (LECTURE ONLY)'!AM$12),
IF(AND('PRINTABLE (per grading)'!H$16="EXAM", 'PRINTABLE (per grading)'!B$13="Final"), IF(ISERROR(SUMIF('Exam (LECTURE ONLY)'!Z$20:AI$20, "CLO7", 'Exam (LECTURE ONLY)'!Z36:AI36) / 'Exam (LECTURE ONLY)'!AN$12), "", SUMIF('Exam (LECTURE ONLY)'!Z$20:AI$20, "CLO7", 'Exam (LECTURE ONLY)'!Z36:AI36) / 'Exam (LECTURE ONLY)'!AN$12),
IF(AND('PRINTABLE (per grading)'!H$16="OUTPUT", 'PRINTABLE (per grading)'!B$13="Prelim"), IF(ISERROR(SUMIF(OUTPUT!C$20:M$20, "CLO7", OUTPUT!C36:M36) / OUTPUT!AL$12), "", SUMIF(OUTPUT!C$20:M$20, "CLO7", OUTPUT!C36:M36) / OUTPUT!AL$12),
IF(AND('PRINTABLE (per grading)'!H$16="OUTPUT", 'PRINTABLE (per grading)'!B$13="Midterm"), IF(ISERROR(SUMIF(OUTPUT!O$20:Y$20, "CLO7", OUTPUT!O36:Y36) / OUTPUT!AM$12), "", SUMIF(OUTPUT!O$20:Y$20, "CLO7", OUTPUT!O36:Y36) / OUTPUT!AM$12),
IF(AND('PRINTABLE (per grading)'!H$16="OUTPUT", 'PRINTABLE (per grading)'!B$13="Final"), IF(ISERROR(SUMIF(OUTPUT!AA$20:AI$20, "CLO7", OUTPUT!AA36:AI36) / OUTPUT!AN$12), "", SUMIF(OUTPUT!AA$20:AI$20, "CLO7", OUTPUT!AA36:AI36) / OUTPUT!AN$12),
"")))))),"")</f>
        <v/>
      </c>
      <c r="AT34" s="286" t="str">
        <f aca="false">IF(B34&lt;&gt;"",IF(AS34="","",IF(AS34&lt;0.5,1,IF(AND(AS34&gt;=0.5,AS34&lt;P$10),2,IF(AS34&gt;=P$10,3)))),"")</f>
        <v/>
      </c>
      <c r="AU34" s="287" t="str">
        <f aca="false">IF(B34 &lt;&gt; "",IFERROR(IF(AVERAGE(AQ34,AS34)&gt;=P$10,"Y","N"),""),"")</f>
        <v/>
      </c>
      <c r="AV34" s="194" t="str">
        <f aca="false">IF(B34 &lt;&gt; "", IFERROR(IF(C$16 = "PRELIM", SUMIF('Database (LECTURE-RES-PRAC)'!D$14:AG$14, "CLO8", 'Database (LECTURE-RES-PRAC)'!D31:AG31) / 'Grade computation'!F$11, IF(C$16 = "MIDTERM", SUMIF('Database (LECTURE-RES-PRAC)'!AJ$14:BM$14, "CLO8", 'Database (LECTURE-RES-PRAC)'!AJ31:BM31) / 'Grade computation'!G$11, IF(C$16 = "FINAL", SUMIF('Database (LECTURE-RES-PRAC)'!BP$14:CS$14, "CLO8", 'Database (LECTURE-RES-PRAC)'!BP31:CS31) / 'Grade computation'!H$11,""))),""),"")</f>
        <v/>
      </c>
      <c r="AW34" s="286" t="str">
        <f aca="false">IF(B34&lt;&gt;"",IF(AV34="","",IF(AV34&lt;0.5,1,IF(AND(AV34&gt;=0.5,AV34&lt;P$10),2,IF(AV34&gt;=P$10,3)))),"")</f>
        <v/>
      </c>
      <c r="AX34" s="194" t="str">
        <f aca="false">IF(B34 &lt;&gt; "",IF(AND('PRINTABLE (per grading)'!H$16="EXAM", 'PRINTABLE (per grading)'!B$13="Prelim"), IF(ISERROR(SUMIF('Exam (LECTURE ONLY)'!D$20:M$20, "CLO8", 'Exam (LECTURE ONLY)'!D36:M36) / 'Exam (LECTURE ONLY)'!AL$13), "", SUMIF('Exam (LECTURE ONLY)'!D$20:M$20, "CLO8", 'Exam (LECTURE ONLY)'!D36:M36) /'Exam (LECTURE ONLY)'!AL$13),
IF(AND('PRINTABLE (per grading)'!H$16="EXAM", 'PRINTABLE (per grading)'!B$13="Midterm"), IF(ISERROR(SUMIF('Exam (LECTURE ONLY)'!O$20:X$20, "CLO8", 'Exam (LECTURE ONLY)'!O36:X36) / 'Exam (LECTURE ONLY)'!AM$13), "", SUMIF('Exam (LECTURE ONLY)'!O$20:X$20, "CLO8", 'Exam (LECTURE ONLY)'!O36:X36) / 'Exam (LECTURE ONLY)'!AM$13),
IF(AND('PRINTABLE (per grading)'!H$16="EXAM", 'PRINTABLE (per grading)'!B$13="Final"), IF(ISERROR(SUMIF('Exam (LECTURE ONLY)'!Z$20:AI$20, "CLO8", 'Exam (LECTURE ONLY)'!Z36:AI36) / 'Exam (LECTURE ONLY)'!AN$13), "", SUMIF('Exam (LECTURE ONLY)'!Z$20:AI$20, "CLO8", 'Exam (LECTURE ONLY)'!Z36:AI36) / 'Exam (LECTURE ONLY)'!AN$13),
IF(AND('PRINTABLE (per grading)'!H$16="OUTPUT", 'PRINTABLE (per grading)'!B$13="Prelim"), IF(ISERROR(SUMIF(OUTPUT!C$20:M$20, "CLO8", OUTPUT!C36:M36) / OUTPUT!AL$13), "", SUMIF(OUTPUT!C$20:M$20, "CLO8", OUTPUT!C36:M36) / OUTPUT!AL$13),
IF(AND('PRINTABLE (per grading)'!H$16="OUTPUT", 'PRINTABLE (per grading)'!B$13="Midterm"), IF(ISERROR(SUMIF(OUTPUT!O$20:Y$20, "CLO8", OUTPUT!O36:Y36) / OUTPUT!AM$13), "", SUMIF(OUTPUT!O$20:Y$20, "CLO8", OUTPUT!O36:Y36) / OUTPUT!AM$13),
IF(AND('PRINTABLE (per grading)'!H$16="OUTPUT", 'PRINTABLE (per grading)'!B$13="Final"), IF(ISERROR(SUMIF(OUTPUT!AA$20:AI$20, "CLO8", OUTPUT!AA36:AI36) / OUTPUT!AN$13), "", SUMIF(OUTPUT!AA$20:AI$20, "CLO8", OUTPUT!AA36:AI36) / OUTPUT!AN$13),
"")))))),"")</f>
        <v/>
      </c>
      <c r="AY34" s="286" t="str">
        <f aca="false">IF(B34&lt;&gt;"",IF(AX34="","",IF(AX34&lt;0.5,1,IF(AND(AX34&gt;=0.5,AX34&lt;P$10),2,IF(AX34&gt;=P$10,3)))),"")</f>
        <v/>
      </c>
      <c r="AZ34" s="287" t="str">
        <f aca="false">IF(B34 &lt;&gt; "",IFERROR(IF(AVERAGE(AV34,AX34)&gt;=P$10,"Y","N"),""),"")</f>
        <v/>
      </c>
      <c r="BA34" s="194" t="str">
        <f aca="false">IF(B34 &lt;&gt; "", IFERROR(IF(C$16 = "PRELIM", SUMIF('Database (LECTURE-RES-PRAC)'!D$14:AG$14, "CLO9", 'Database (LECTURE-RES-PRAC)'!D31:AG31) / 'Grade computation'!F$12, IF(C$16 = "MIDTERM", SUMIF('Database (LECTURE-RES-PRAC)'!AJ$14:BM$14, "CLO9", 'Database (LECTURE-RES-PRAC)'!AJ31:BM31) / 'Grade computation'!G$12, IF(C$16 = "FINAL", SUMIF('Database (LECTURE-RES-PRAC)'!BP$14:CS$14, "CLO9", 'Database (LECTURE-RES-PRAC)'!BP31:CS31) / 'Grade computation'!H$12,""))),""),"")</f>
        <v/>
      </c>
      <c r="BB34" s="286" t="str">
        <f aca="false">IF(B34&lt;&gt;"",IF(BA34="","",IF(BA34&lt;0.5,1,IF(AND(BA34&gt;=0.5,BA34&lt;P$10),2,IF(BA34&gt;=P$10,3)))),"")</f>
        <v/>
      </c>
      <c r="BC34" s="194" t="str">
        <f aca="false">IF(B34 &lt;&gt; "",IF(AND('PRINTABLE (per grading)'!H$16="EXAM", 'PRINTABLE (per grading)'!B$13="Prelim"), IF(ISERROR(SUMIF('Exam (LECTURE ONLY)'!D$20:M$20, "CLO9", 'Exam (LECTURE ONLY)'!D36:M36) / 'Exam (LECTURE ONLY)'!AL$14), "", SUMIF('Exam (LECTURE ONLY)'!D$20:M$20, "CLO9", 'Exam (LECTURE ONLY)'!D36:M36) /'Exam (LECTURE ONLY)'!AL$14),
IF(AND('PRINTABLE (per grading)'!H$16="EXAM", 'PRINTABLE (per grading)'!B$13="Midterm"), IF(ISERROR(SUMIF('Exam (LECTURE ONLY)'!O$20:X$20, "CLO9", 'Exam (LECTURE ONLY)'!O36:X36) / 'Exam (LECTURE ONLY)'!AM$14), "", SUMIF('Exam (LECTURE ONLY)'!O$20:X$20, "CLO9", 'Exam (LECTURE ONLY)'!O36:X36) / 'Exam (LECTURE ONLY)'!AM$14),
IF(AND('PRINTABLE (per grading)'!H$16="EXAM", 'PRINTABLE (per grading)'!B$13="Final"), IF(ISERROR(SUMIF('Exam (LECTURE ONLY)'!Z$20:AI$20, "CLO9", 'Exam (LECTURE ONLY)'!Z36:AI36) / 'Exam (LECTURE ONLY)'!AN$14), "", SUMIF('Exam (LECTURE ONLY)'!Z$20:AI$20, "CLO9", 'Exam (LECTURE ONLY)'!Z36:AI36) / 'Exam (LECTURE ONLY)'!AN$14),
IF(AND('PRINTABLE (per grading)'!H$16="OUTPUT", 'PRINTABLE (per grading)'!B$13="Prelim"), IF(ISERROR(SUMIF(OUTPUT!C$20:M$20, "CLO9", OUTPUT!C36:M36) / OUTPUT!AL$14), "", SUMIF(OUTPUT!C$20:M$20, "CLO9", OUTPUT!C36:M36) / OUTPUT!AL$14),
IF(AND('PRINTABLE (per grading)'!H$16="OUTPUT", 'PRINTABLE (per grading)'!B$13="Midterm"), IF(ISERROR(SUMIF(OUTPUT!O$20:Y$20, "CLO9", OUTPUT!O36:Y36) / OUTPUT!AM$14), "", SUMIF(OUTPUT!O$20:Y$20, "CLO9", OUTPUT!O36:Y36) / OUTPUT!AM$14),
IF(AND('PRINTABLE (per grading)'!H$16="OUTPUT", 'PRINTABLE (per grading)'!B$13="Final"), IF(ISERROR(SUMIF(OUTPUT!AA$20:AI$20, "CLO9", OUTPUT!AA36:AI36) / OUTPUT!AN$14), "", SUMIF(OUTPUT!AA$20:AI$20, "CLO9", OUTPUT!AA36:AI36) / OUTPUT!AN$14),
"")))))),"")</f>
        <v/>
      </c>
      <c r="BD34" s="286" t="str">
        <f aca="false">IF(B34&lt;&gt;"",IF(BC34="","",IF(BC34&lt;0.5,1,IF(AND(BC34&gt;=0.5,BC34&lt;P$10),2,IF(BC34&gt;=P$10,3)))),"")</f>
        <v/>
      </c>
      <c r="BE34" s="287" t="str">
        <f aca="false">IF(B34 &lt;&gt; "",IFERROR(IF(AVERAGE(BA34,BC34)&gt;=P$10,"Y","N"),""),"")</f>
        <v/>
      </c>
      <c r="BF34" s="194" t="str">
        <f aca="false">IF(B34 &lt;&gt; "", IFERROR(IF(C$16 = "PRELIM", SUMIF('Database (LECTURE-RES-PRAC)'!D$14:AG$14, "CLO10", 'Database (LECTURE-RES-PRAC)'!D31:AG31) / 'Grade computation'!F$13, IF(C$16 = "MIDTERM", SUMIF('Database (LECTURE-RES-PRAC)'!AJ$14:BM$14, "CLO10", 'Database (LECTURE-RES-PRAC)'!AJ31:BM31) / 'Grade computation'!G$13, IF(C$16 = "FINAL", SUMIF('Database (LECTURE-RES-PRAC)'!BP$14:CS$14, "CLO10", 'Database (LECTURE-RES-PRAC)'!BP31:CS31) / 'Grade computation'!H$13,""))),""),"")</f>
        <v/>
      </c>
      <c r="BG34" s="286" t="str">
        <f aca="false">IF(B34&lt;&gt;"",IF(BF34="","",IF(BF34&lt;0.5,1,IF(AND(BF34&gt;=0.5,BF34&lt;P$10),2,IF(BF34&gt;=P$10,3)))),"")</f>
        <v/>
      </c>
      <c r="BH34" s="194" t="str">
        <f aca="false">IF(B34 &lt;&gt; "",IF(AND('PRINTABLE (per grading)'!H$16="EXAM", 'PRINTABLE (per grading)'!B$13="Prelim"), IF(ISERROR(SUMIF('Exam (LECTURE ONLY)'!D$20:M$20, "CLO10", 'Exam (LECTURE ONLY)'!D36:M36) / 'Exam (LECTURE ONLY)'!AL$15), "", SUMIF('Exam (LECTURE ONLY)'!D$20:M$20, "CLO10", 'Exam (LECTURE ONLY)'!D36:M36) /'Exam (LECTURE ONLY)'!AL$15),
IF(AND('PRINTABLE (per grading)'!H$16="EXAM", 'PRINTABLE (per grading)'!B$13="Midterm"), IF(ISERROR(SUMIF('Exam (LECTURE ONLY)'!O$20:X$20, "CLO10", 'Exam (LECTURE ONLY)'!O36:X36) / 'Exam (LECTURE ONLY)'!AM$15), "", SUMIF('Exam (LECTURE ONLY)'!O$20:X$20, "CLO10", 'Exam (LECTURE ONLY)'!O36:X36) / 'Exam (LECTURE ONLY)'!AM$15),
IF(AND('PRINTABLE (per grading)'!H$16="EXAM", 'PRINTABLE (per grading)'!B$13="Final"), IF(ISERROR(SUMIF('Exam (LECTURE ONLY)'!Z$20:AI$20, "CLO10", 'Exam (LECTURE ONLY)'!Z36:AI36) / 'Exam (LECTURE ONLY)'!AN$15), "", SUMIF('Exam (LECTURE ONLY)'!Z$20:AI$20, "CLO10", 'Exam (LECTURE ONLY)'!Z36:AI36) / 'Exam (LECTURE ONLY)'!AN$15),
IF(AND('PRINTABLE (per grading)'!H$16="OUTPUT", 'PRINTABLE (per grading)'!B$13="Prelim"), IF(ISERROR(SUMIF(OUTPUT!C$20:M$20, "CLO10", OUTPUT!C36:M36) / OUTPUT!AL$15), "", SUMIF(OUTPUT!C$20:M$20, "CLO10", OUTPUT!C36:M36) / OUTPUT!AL$15),
IF(AND('PRINTABLE (per grading)'!H$16="OUTPUT", 'PRINTABLE (per grading)'!B$13="Midterm"), IF(ISERROR(SUMIF(OUTPUT!O$20:Y$20, "CLO10", OUTPUT!O36:Y36) / OUTPUT!AM$15), "", SUMIF(OUTPUT!O$20:Y$20, "CLO10", OUTPUT!O36:Y36) / OUTPUT!AM$15),
IF(AND('PRINTABLE (per grading)'!H$16="OUTPUT", 'PRINTABLE (per grading)'!B$13="Final"), IF(ISERROR(SUMIF(OUTPUT!AA$20:AI$20, "CLO10", OUTPUT!AA36:AI36) / OUTPUT!AN$15), "", SUMIF(OUTPUT!AA$20:AI$20, "CLO10", OUTPUT!AA36:AI36) / OUTPUT!AN$15),
"")))))),"")</f>
        <v/>
      </c>
      <c r="BI34" s="286" t="str">
        <f aca="false">IF(B34&lt;&gt;"",IF(BH34="","",IF(BH34&lt;0.5,1,IF(AND(BH34&gt;=0.5,BH34&lt;P$10),2,IF(BH34&gt;=P$10,3)))),"")</f>
        <v/>
      </c>
      <c r="BJ34" s="287" t="str">
        <f aca="false">IF(B34 &lt;&gt; "",IFERROR(IF(AVERAGE(BF34,BH34)&gt;=P$10,"Y","N"),""),"")</f>
        <v/>
      </c>
      <c r="BK34" s="8"/>
    </row>
    <row r="35" customFormat="false" ht="19.5" hidden="false" customHeight="true" outlineLevel="0" collapsed="false">
      <c r="A35" s="183" t="str">
        <f aca="false">IF(ISBLANK('Database (LECTURE-RES-PRAC)'!A32),"",'Database (LECTURE-RES-PRAC)'!A32)</f>
        <v/>
      </c>
      <c r="B35" s="184" t="str">
        <f aca="false">IF(ISBLANK('Database (LECTURE-RES-PRAC)'!B32),"",'Database (LECTURE-RES-PRAC)'!B32)</f>
        <v/>
      </c>
      <c r="C35" s="230" t="str">
        <f aca="false">IF(B35&lt;&gt;"",IF(C$16="PRELIM",'Grade computation'!C35, IF(C$16="MIDTERM",'Grade computation'!K35, IF(C$16="FINAL",'Grade computation'!S35,""))),"")</f>
        <v/>
      </c>
      <c r="D35" s="231" t="str">
        <f aca="false">IF(B35&lt;&gt;"",IFERROR(IF(B$11="80-20", (((C35/C$19)*X$6)+X$7)*D$18, IF(B$11="60-40", (((C35/C$19)*Y$6)+Y$7)*D$18, 0)),0),"")</f>
        <v/>
      </c>
      <c r="E35" s="230" t="str">
        <f aca="false">IF(B35&lt;&gt;"", IF(C$16="PRELIM",'Grade computation'!E35, IF(C$16="MIDTERM",'Grade computation'!M35, IF(C$16="FINAL",'Grade computation'!U35,""))),"")</f>
        <v/>
      </c>
      <c r="F35" s="232" t="str">
        <f aca="false">IF(B35&lt;&gt;"",IFERROR(IF(B$11="80-20", (((E35/E$19)*X$6)+X$7)*F$18, IF(B$11="60-40", (((E35/E$19)*Y$6)+Y$7)*F$18, 0)),0),"")</f>
        <v/>
      </c>
      <c r="G35" s="233" t="str">
        <f aca="false">IF(B35&lt;&gt;"",IFERROR((D35+F35),0),"")</f>
        <v/>
      </c>
      <c r="H35" s="234" t="str">
        <f aca="false">IF(B35&lt;&gt;"",IF(C$16="PRELIM", 'Grade computation'!H35, IF(C$16="MIDTERM", 'Grade computation'!P35, IF(C$16="FINAL",'Grade computation'!X35, ""))),"")</f>
        <v/>
      </c>
      <c r="I35" s="233" t="str">
        <f aca="false">IF(B35&lt;&gt;"",IFERROR(IF(B$11="80-20", (((H35/H$19)*X$6)+X$7)*I$19, IF(B$11="60-40", (((H35/H$19)*Y$6)+Y$7)*I$19, 0)),0),"")</f>
        <v/>
      </c>
      <c r="J35" s="237" t="str">
        <f aca="false">IFERROR((G35+I35),"")</f>
        <v/>
      </c>
      <c r="K35" s="183" t="str">
        <f aca="false">IFERROR(IF(J35="","",IF(J35&gt;=75,"PASSED","FAILED")),"")</f>
        <v/>
      </c>
      <c r="L35" s="183"/>
      <c r="M35" s="194" t="str">
        <f aca="false">IF(B35 &lt;&gt; "", IFERROR(IF(C$16 = "PRELIM", SUMIF('Database (LECTURE-RES-PRAC)'!D$14:AG$14, "CLO1", 'Database (LECTURE-RES-PRAC)'!D32:AG32) / 'Grade computation'!F$4, IF(C$16 = "MIDTERM", SUMIF('Database (LECTURE-RES-PRAC)'!AJ$14:BM$14, "CLO1", 'Database (LECTURE-RES-PRAC)'!AJ32:BM32) / 'Grade computation'!G$4, IF(C$16 = "FINAL", SUMIF('Database (LECTURE-RES-PRAC)'!BP$14:CS$14, "CLO1", 'Database (LECTURE-RES-PRAC)'!BP32:CS32) / 'Grade computation'!H$4,""))),""),"")</f>
        <v/>
      </c>
      <c r="N35" s="286" t="str">
        <f aca="false">IF(B35&lt;&gt;"",IF(M35="","",IF(M35&lt;0.5,1,IF(AND(M35&gt;=0.5,M35&lt;P$10),2,IF(M35&gt;=P$10,3)))),"")</f>
        <v/>
      </c>
      <c r="O35" s="194" t="str">
        <f aca="false">IF(B35 &lt;&gt; "",IF(AND('PRINTABLE (per grading)'!H$16="EXAM", 'PRINTABLE (per grading)'!B$13="Prelim"), IF(ISERROR(SUMIF('Exam (LECTURE ONLY)'!D$20:M$20, "CLO1", 'Exam (LECTURE ONLY)'!D37:M37) / 'Exam (LECTURE ONLY)'!AL$6), "", SUMIF('Exam (LECTURE ONLY)'!D$20:M$20, "CLO1", 'Exam (LECTURE ONLY)'!D37:M37) /'Exam (LECTURE ONLY)'!AL$6),
IF(AND('PRINTABLE (per grading)'!H$16="EXAM", 'PRINTABLE (per grading)'!B$13="Midterm"), IF(ISERROR(SUMIF('Exam (LECTURE ONLY)'!O$20:X$20, "CLO1", 'Exam (LECTURE ONLY)'!O37:X37) / 'Exam (LECTURE ONLY)'!AM$6), "", SUMIF('Exam (LECTURE ONLY)'!O$20:X$20, "CLO1", 'Exam (LECTURE ONLY)'!O37:X37) / 'Exam (LECTURE ONLY)'!AM$6),
IF(AND('PRINTABLE (per grading)'!H$16="EXAM", 'PRINTABLE (per grading)'!B$13="Final"), IF(ISERROR(SUMIF('Exam (LECTURE ONLY)'!Z$20:AI$20, "CLO1", 'Exam (LECTURE ONLY)'!Z37:AI37) / 'Exam (LECTURE ONLY)'!AN$6), "", SUMIF('Exam (LECTURE ONLY)'!Z$20:AI$20, "CLO1", 'Exam (LECTURE ONLY)'!Z37:AI37) / 'Exam (LECTURE ONLY)'!AN$6),
IF(AND('PRINTABLE (per grading)'!H$16="OUTPUT", 'PRINTABLE (per grading)'!B$13="Prelim"), IF(ISERROR(SUMIF(OUTPUT!C$20:M$20, "CLO1", OUTPUT!C37:M37) / OUTPUT!AL$6), "", SUMIF(OUTPUT!C$20:M$20, "CLO1", OUTPUT!C37:M37) / OUTPUT!AL$6),
IF(AND('PRINTABLE (per grading)'!H$16="OUTPUT", 'PRINTABLE (per grading)'!B$13="Midterm"), IF(ISERROR(SUMIF(OUTPUT!O$20:Y$20, "CLO1", OUTPUT!O37:Y37) / OUTPUT!AM$6), "", SUMIF(OUTPUT!O$20:Y$20, "CLO1", OUTPUT!O37:Y37) / OUTPUT!AM$6),
IF(AND('PRINTABLE (per grading)'!H$16="OUTPUT", 'PRINTABLE (per grading)'!B$13="Final"), IF(ISERROR(SUMIF(OUTPUT!AA$20:AI$20, "CLO1", OUTPUT!AA37:AI37) / OUTPUT!AN$6), "", SUMIF(OUTPUT!AA$20:AI$20, "CLO1", OUTPUT!AA37:AI37) / OUTPUT!AN$6),
"")))))),"")</f>
        <v/>
      </c>
      <c r="P35" s="286" t="str">
        <f aca="false">IF(B35&lt;&gt;"",IF(O35="","",IF(O35&lt;0.5,1,IF(AND(O35&gt;=0.5,O35&lt;P$10),2,IF(O35&gt;=P$10,3)))),"")</f>
        <v/>
      </c>
      <c r="Q35" s="287" t="str">
        <f aca="false">IF(B35 &lt;&gt; "",IFERROR(IF(AVERAGE(M35,O35)&gt;=P$10,"Y","N"),""),"")</f>
        <v/>
      </c>
      <c r="R35" s="194" t="str">
        <f aca="false">IF(B35 &lt;&gt; "", IFERROR(IF(C$16 = "PRELIM", SUMIF('Database (LECTURE-RES-PRAC)'!D$14:AG$14, "CLO2", 'Database (LECTURE-RES-PRAC)'!D32:AG32) / 'Grade computation'!F$5, IF(C$16 = "MIDTERM", SUMIF('Database (LECTURE-RES-PRAC)'!AJ$14:BM$14, "CLO2", 'Database (LECTURE-RES-PRAC)'!AJ32:BM32) / 'Grade computation'!G$5, IF(C$16 = "FINAL", SUMIF('Database (LECTURE-RES-PRAC)'!BP$14:CS$14, "CLO2", 'Database (LECTURE-RES-PRAC)'!BP32:CS32) / 'Grade computation'!H$5,""))),""),"")</f>
        <v/>
      </c>
      <c r="S35" s="286" t="str">
        <f aca="false">IF(B35&lt;&gt;"",IF(R35="","",IF(R35&lt;0.5,1,IF(AND(R35&gt;=0.5,R35&lt;P$10),2,IF(R35&gt;=P$10,3)))),"")</f>
        <v/>
      </c>
      <c r="T35" s="194" t="str">
        <f aca="false">IF(B35 &lt;&gt; "",IF(AND('PRINTABLE (per grading)'!H$16="EXAM", 'PRINTABLE (per grading)'!B$13="Prelim"), IF(ISERROR(SUMIF('Exam (LECTURE ONLY)'!D$20:M$20, "CLO2", 'Exam (LECTURE ONLY)'!D37:M37) / 'Exam (LECTURE ONLY)'!AL$7), "", SUMIF('Exam (LECTURE ONLY)'!D$20:M$20, "CLO2", 'Exam (LECTURE ONLY)'!D37:M37) /'Exam (LECTURE ONLY)'!AL$7),
IF(AND('PRINTABLE (per grading)'!H$16="EXAM", 'PRINTABLE (per grading)'!B$13="Midterm"), IF(ISERROR(SUMIF('Exam (LECTURE ONLY)'!O$20:X$20, "CLO2", 'Exam (LECTURE ONLY)'!O37:X37) / 'Exam (LECTURE ONLY)'!AM$7), "", SUMIF('Exam (LECTURE ONLY)'!O$20:X$20, "CLO2", 'Exam (LECTURE ONLY)'!O37:X37) / 'Exam (LECTURE ONLY)'!AM$7),
IF(AND('PRINTABLE (per grading)'!H$16="EXAM", 'PRINTABLE (per grading)'!B$13="Final"), IF(ISERROR(SUMIF('Exam (LECTURE ONLY)'!Z$20:AI$20, "CLO2", 'Exam (LECTURE ONLY)'!Z37:AI37) / 'Exam (LECTURE ONLY)'!AN$7), "", SUMIF('Exam (LECTURE ONLY)'!Z$20:AI$20, "CLO2", 'Exam (LECTURE ONLY)'!Z37:AI37) / 'Exam (LECTURE ONLY)'!AN$7),
IF(AND('PRINTABLE (per grading)'!H$16="OUTPUT", 'PRINTABLE (per grading)'!B$13="Prelim"), IF(ISERROR(SUMIF(OUTPUT!C$20:M$20, "CLO2", OUTPUT!C37:M37) / OUTPUT!AL$7), "", SUMIF(OUTPUT!C$20:M$20, "CLO2", OUTPUT!C37:M37) / OUTPUT!AL$7),
IF(AND('PRINTABLE (per grading)'!H$16="OUTPUT", 'PRINTABLE (per grading)'!B$13="Midterm"), IF(ISERROR(SUMIF(OUTPUT!O$20:Y$20, "CLO2", OUTPUT!O37:Y37) / OUTPUT!AM$7), "", SUMIF(OUTPUT!O$20:Y$20, "CLO2", OUTPUT!O37:Y37) / OUTPUT!AM$7),
IF(AND('PRINTABLE (per grading)'!H$16="OUTPUT", 'PRINTABLE (per grading)'!B$13="Final"), IF(ISERROR(SUMIF(OUTPUT!AA$20:AI$20, "CLO2", OUTPUT!AA37:AI37) / OUTPUT!AN$7), "", SUMIF(OUTPUT!AA$20:AI$20, "CLO2", OUTPUT!AA37:AI37) / OUTPUT!AN$7),
"")))))),"")</f>
        <v/>
      </c>
      <c r="U35" s="286" t="str">
        <f aca="false">IF(B35&lt;&gt;"",IF(T35="","",IF(T35&lt;0.5,1,IF(AND(T35&gt;=0.5,T35&lt;P$10),2,IF(T35&gt;=P$10,3)))),"")</f>
        <v/>
      </c>
      <c r="V35" s="287" t="str">
        <f aca="false">IF(B35 &lt;&gt; "",IFERROR(IF(AVERAGE(R35,T35)&gt;=P$10,"Y","N"),""),"")</f>
        <v/>
      </c>
      <c r="W35" s="194" t="str">
        <f aca="false">IF(B35 &lt;&gt; "", IFERROR(IF(C$16 = "PRELIM", SUMIF('Database (LECTURE-RES-PRAC)'!D$14:AG$14, "CLO3", 'Database (LECTURE-RES-PRAC)'!D32:AG32) / 'Grade computation'!F$6, IF(C$16 = "MIDTERM", SUMIF('Database (LECTURE-RES-PRAC)'!AJ$14:BM$14, "CLO3", 'Database (LECTURE-RES-PRAC)'!AJ32:BM32) / 'Grade computation'!G$6, IF(C$16 = "FINAL", SUMIF('Database (LECTURE-RES-PRAC)'!BP$14:CS$14, "CLO3", 'Database (LECTURE-RES-PRAC)'!BP32:CS32) / 'Grade computation'!H$6,""))),""),"")</f>
        <v/>
      </c>
      <c r="X35" s="286" t="str">
        <f aca="false">IF(B35&lt;&gt;"",IF(W35="","",IF(W35&lt;0.5,1,IF(AND(W35&gt;=0.5,W35&lt;P$10),2,IF(W35&gt;=P$10,3)))),"")</f>
        <v/>
      </c>
      <c r="Y35" s="194" t="str">
        <f aca="false">IF(B35 &lt;&gt; "",IF(AND('PRINTABLE (per grading)'!H$16="EXAM", 'PRINTABLE (per grading)'!B$13="Prelim"), IF(ISERROR(SUMIF('Exam (LECTURE ONLY)'!D$20:M$20, "CLO3", 'Exam (LECTURE ONLY)'!D37:M37) / 'Exam (LECTURE ONLY)'!AL$8), "", SUMIF('Exam (LECTURE ONLY)'!D$20:M$20, "CLO3", 'Exam (LECTURE ONLY)'!D37:M37) /'Exam (LECTURE ONLY)'!AL$8),
IF(AND('PRINTABLE (per grading)'!H$16="EXAM", 'PRINTABLE (per grading)'!B$13="Midterm"), IF(ISERROR(SUMIF('Exam (LECTURE ONLY)'!O$20:X$20, "CLO3", 'Exam (LECTURE ONLY)'!O37:X37) / 'Exam (LECTURE ONLY)'!AM$8), "", SUMIF('Exam (LECTURE ONLY)'!O$20:X$20, "CLO3", 'Exam (LECTURE ONLY)'!O37:X37) / 'Exam (LECTURE ONLY)'!AM$8),
IF(AND('PRINTABLE (per grading)'!H$16="EXAM", 'PRINTABLE (per grading)'!B$13="Final"), IF(ISERROR(SUMIF('Exam (LECTURE ONLY)'!Z$20:AI$20, "CLO3", 'Exam (LECTURE ONLY)'!Z37:AI37) / 'Exam (LECTURE ONLY)'!AN$8), "", SUMIF('Exam (LECTURE ONLY)'!Z$20:AI$20, "CLO3", 'Exam (LECTURE ONLY)'!Z37:AI37) / 'Exam (LECTURE ONLY)'!AN$8),
IF(AND('PRINTABLE (per grading)'!H$16="OUTPUT", 'PRINTABLE (per grading)'!B$13="Prelim"), IF(ISERROR(SUMIF(OUTPUT!C$20:M$20, "CLO3", OUTPUT!C37:M37) / OUTPUT!AL$8), "", SUMIF(OUTPUT!C$20:M$20, "CLO3", OUTPUT!C37:M37) / OUTPUT!AL$8),
IF(AND('PRINTABLE (per grading)'!H$16="OUTPUT", 'PRINTABLE (per grading)'!B$13="Midterm"), IF(ISERROR(SUMIF(OUTPUT!O$20:Y$20, "CLO3", OUTPUT!O37:Y37) / OUTPUT!AM$8), "", SUMIF(OUTPUT!O$20:Y$20, "CLO3", OUTPUT!O37:Y37) / OUTPUT!AM$8),
IF(AND('PRINTABLE (per grading)'!H$16="OUTPUT", 'PRINTABLE (per grading)'!B$13="Final"), IF(ISERROR(SUMIF(OUTPUT!AA$20:AI$20, "CLO3", OUTPUT!AA37:AI37) / OUTPUT!AN$8), "", SUMIF(OUTPUT!AA$20:AI$20, "CLO3", OUTPUT!AA37:AI37) / OUTPUT!AN$8),
"" )))))),"")</f>
        <v/>
      </c>
      <c r="Z35" s="286" t="str">
        <f aca="false">IF(B35&lt;&gt;"",IF(Y35="","",IF(Y35&lt;0.5,1,IF(AND(Y35&gt;=0.5,Y35&lt;P$10),2,IF(Y35&gt;=P$10,3)))),"")</f>
        <v/>
      </c>
      <c r="AA35" s="287" t="str">
        <f aca="false">IF(B35 &lt;&gt; "",IFERROR(IF(AVERAGE(W35,Y35)&gt;=P$10,"Y","N"),""),"")</f>
        <v/>
      </c>
      <c r="AB35" s="194" t="str">
        <f aca="false">IF(B35 &lt;&gt; "", IFERROR(IF(C$16 = "PRELIM", SUMIF('Database (LECTURE-RES-PRAC)'!D$14:AG$14, "CLO4", 'Database (LECTURE-RES-PRAC)'!D32:AG32) / 'Grade computation'!F$7, IF(C$16 = "MIDTERM", SUMIF('Database (LECTURE-RES-PRAC)'!AJ$14:BM$14, "CLO4", 'Database (LECTURE-RES-PRAC)'!AJ32:BM32) / 'Grade computation'!G$7, IF(C$16 = "FINAL", SUMIF('Database (LECTURE-RES-PRAC)'!BP$14:CS$14, "CLO4", 'Database (LECTURE-RES-PRAC)'!BP32:CS32) / 'Grade computation'!H$7,""))),""),"")</f>
        <v/>
      </c>
      <c r="AC35" s="286" t="str">
        <f aca="false">IF(B35&lt;&gt;"",IF(AB35="","",IF(AB35&lt;0.5,1,IF(AND(AB35&gt;=0.5,AB35&lt;P$10),2,IF(AB35&gt;=P$10,3)))),"")</f>
        <v/>
      </c>
      <c r="AD35" s="194" t="str">
        <f aca="false">IF(B35 &lt;&gt; "",IF(AND('PRINTABLE (per grading)'!H$16="EXAM", 'PRINTABLE (per grading)'!B$13="Prelim"), IF(ISERROR(SUMIF('Exam (LECTURE ONLY)'!D$20:M$20, "CLO4", 'Exam (LECTURE ONLY)'!D37:M37) / 'Exam (LECTURE ONLY)'!AL$9), "", SUMIF('Exam (LECTURE ONLY)'!D$20:M$20, "CLO4", 'Exam (LECTURE ONLY)'!D37:M37) /'Exam (LECTURE ONLY)'!AL$9),
IF(AND('PRINTABLE (per grading)'!H$16="EXAM", 'PRINTABLE (per grading)'!B$13="Midterm"), IF(ISERROR(SUMIF('Exam (LECTURE ONLY)'!O$20:X$20, "CLO4", 'Exam (LECTURE ONLY)'!O37:X37) / 'Exam (LECTURE ONLY)'!AM$9), "", SUMIF('Exam (LECTURE ONLY)'!O$20:X$20, "CLO4", 'Exam (LECTURE ONLY)'!O37:X37) / 'Exam (LECTURE ONLY)'!AM$9),
IF(AND('PRINTABLE (per grading)'!H$16="EXAM", 'PRINTABLE (per grading)'!B$13="Final"), IF(ISERROR(SUMIF('Exam (LECTURE ONLY)'!Z$20:AI$20, "CLO4", 'Exam (LECTURE ONLY)'!Z37:AI37) / 'Exam (LECTURE ONLY)'!AN$9), "", SUMIF('Exam (LECTURE ONLY)'!Z$20:AI$20, "CLO4", 'Exam (LECTURE ONLY)'!Z37:AI37) / 'Exam (LECTURE ONLY)'!AN$9),
IF(AND('PRINTABLE (per grading)'!H$16="OUTPUT", 'PRINTABLE (per grading)'!B$13="Prelim"), IF(ISERROR(SUMIF(OUTPUT!C$20:M$20, "CLO4", OUTPUT!C37:M37) / OUTPUT!AL$9), "", SUMIF(OUTPUT!C$20:M$20, "CLO4", OUTPUT!C37:M37) / OUTPUT!AL$9),
IF(AND('PRINTABLE (per grading)'!H$16="OUTPUT", 'PRINTABLE (per grading)'!B$13="Midterm"), IF(ISERROR(SUMIF(OUTPUT!O$20:Y$20, "CLO4", OUTPUT!O37:Y37) / OUTPUT!AM$9), "", SUMIF(OUTPUT!O$20:Y$20, "CLO4", OUTPUT!O37:Y37) / OUTPUT!AM$9),
IF(AND('PRINTABLE (per grading)'!H$16="OUTPUT", 'PRINTABLE (per grading)'!B$13="Final"), IF(ISERROR(SUMIF(OUTPUT!AA$20:AI$20, "CLO4", OUTPUT!AA37:AI37) / OUTPUT!AN$9), "", SUMIF(OUTPUT!AA$20:AI$20, "CLO4", OUTPUT!AA37:AI37) / OUTPUT!AN$9),
"")))))),"")</f>
        <v/>
      </c>
      <c r="AE35" s="286" t="str">
        <f aca="false">IF(B35&lt;&gt;"",IF(AD35="","",IF(AD35&lt;0.5,1,IF(AND(AD35&gt;=0.5,AD35&lt;P$10),2,IF(AD35&gt;=P$10,3)))),"")</f>
        <v/>
      </c>
      <c r="AF35" s="287" t="str">
        <f aca="false">IF(B35 &lt;&gt; "",IFERROR(IF(AVERAGE(AB35,AD35)&gt;=P$10,"Y","N"),""),"")</f>
        <v/>
      </c>
      <c r="AG35" s="194" t="str">
        <f aca="false">IF(B35 &lt;&gt; "", IFERROR(IF(C$16 = "PRELIM", SUMIF('Database (LECTURE-RES-PRAC)'!D$14:AG$14, "CLO5", 'Database (LECTURE-RES-PRAC)'!D32:AG32) / 'Grade computation'!F$8, IF(C$16 = "MIDTERM", SUMIF('Database (LECTURE-RES-PRAC)'!AJ$14:BM$14, "CLO5", 'Database (LECTURE-RES-PRAC)'!AJ32:BM32) / 'Grade computation'!G$8, IF(C$16 = "FINAL", SUMIF('Database (LECTURE-RES-PRAC)'!BP$14:CS$14, "CLO5", 'Database (LECTURE-RES-PRAC)'!BP32:CS32) / 'Grade computation'!H$8,""))),""),"")</f>
        <v/>
      </c>
      <c r="AH35" s="286" t="str">
        <f aca="false">IF(B35&lt;&gt;"",IF(AG35="","",IF(AG35&lt;0.5,1,IF(AND(AG35&gt;=0.5,AG35&lt;P$10),2,IF(AG35&gt;=P$10,3)))),"")</f>
        <v/>
      </c>
      <c r="AI35" s="194" t="str">
        <f aca="false">IF(B35 &lt;&gt; "",IF(AND('PRINTABLE (per grading)'!H$16="EXAM", 'PRINTABLE (per grading)'!B$13="Prelim"), IF(ISERROR(SUMIF('Exam (LECTURE ONLY)'!D$20:M$20, "CLO5", 'Exam (LECTURE ONLY)'!D37:M37) / 'Exam (LECTURE ONLY)'!AL$10), "", SUMIF('Exam (LECTURE ONLY)'!D$20:M$20, "CLO5", 'Exam (LECTURE ONLY)'!D37:M37) /'Exam (LECTURE ONLY)'!AL$10),
IF(AND('PRINTABLE (per grading)'!H$16="EXAM", 'PRINTABLE (per grading)'!B$13="Midterm"), IF(ISERROR(SUMIF('Exam (LECTURE ONLY)'!O$20:X$20, "CLO5", 'Exam (LECTURE ONLY)'!O37:X37) / 'Exam (LECTURE ONLY)'!AM$10), "", SUMIF('Exam (LECTURE ONLY)'!O$20:X$20, "CLO5", 'Exam (LECTURE ONLY)'!O37:X37) / 'Exam (LECTURE ONLY)'!AM$10),
IF(AND('PRINTABLE (per grading)'!H$16="EXAM", 'PRINTABLE (per grading)'!B$13="Final"), IF(ISERROR(SUMIF('Exam (LECTURE ONLY)'!Z$20:AI$20, "CLO5", 'Exam (LECTURE ONLY)'!Z37:AI37) / 'Exam (LECTURE ONLY)'!AN$10), "", SUMIF('Exam (LECTURE ONLY)'!Z$20:AI$20, "CLO5", 'Exam (LECTURE ONLY)'!Z37:AI37) / 'Exam (LECTURE ONLY)'!AN$10),
IF(AND('PRINTABLE (per grading)'!H$16="OUTPUT", 'PRINTABLE (per grading)'!B$13="Prelim"), IF(ISERROR(SUMIF(OUTPUT!C$20:M$20, "CLO5", OUTPUT!C37:M37) / OUTPUT!AL$10), "", SUMIF(OUTPUT!C$20:M$20, "CLO5", OUTPUT!C37:M37) / OUTPUT!AL$10),
IF(AND('PRINTABLE (per grading)'!H$16="OUTPUT", 'PRINTABLE (per grading)'!B$13="Midterm"), IF(ISERROR(SUMIF(OUTPUT!O$20:Y$20, "CLO5", OUTPUT!O37:Y37) / OUTPUT!AM$10), "", SUMIF(OUTPUT!O$20:Y$20, "CLO5", OUTPUT!O37:Y37) / OUTPUT!AM$10),
IF(AND('PRINTABLE (per grading)'!H$16="OUTPUT", 'PRINTABLE (per grading)'!B$13="Final"), IF(ISERROR(SUMIF(OUTPUT!AA$20:AI$20, "CLO5", OUTPUT!AA37:AI37) / OUTPUT!AN$10), "", SUMIF(OUTPUT!AA$20:AI$20, "CLO5", OUTPUT!AA37:AI37) / OUTPUT!AN$10),
"")))))),"")</f>
        <v/>
      </c>
      <c r="AJ35" s="286" t="str">
        <f aca="false">IF(B35&lt;&gt;"",IF(AI35="","",IF(AI35&lt;0.5,1,IF(AND(AI35&gt;=0.5,AI35&lt;P$10),2,IF(AI35&gt;=P$10,3)))),"")</f>
        <v/>
      </c>
      <c r="AK35" s="287" t="str">
        <f aca="false">IF(B35 &lt;&gt; "",IFERROR(IF(AVERAGE(AG35,AI35)&gt;=P$10,"Y","N"),""),"")</f>
        <v/>
      </c>
      <c r="AL35" s="194" t="str">
        <f aca="false">IF(B35 &lt;&gt; "", IFERROR(IF(C$16 = "PRELIM", SUMIF('Database (LECTURE-RES-PRAC)'!D$14:AG$14, "CLO6", 'Database (LECTURE-RES-PRAC)'!D32:AG32) / 'Grade computation'!F$9, IF(C$16 = "MIDTERM", SUMIF('Database (LECTURE-RES-PRAC)'!AJ$14:BM$14, "CLO6", 'Database (LECTURE-RES-PRAC)'!AJ32:BM32) / 'Grade computation'!G$9, IF(C$16 = "FINAL", SUMIF('Database (LECTURE-RES-PRAC)'!BP$14:CS$14, "CLO6", 'Database (LECTURE-RES-PRAC)'!BP32:CS32) / 'Grade computation'!H$9,""))),""),"")</f>
        <v/>
      </c>
      <c r="AM35" s="286" t="str">
        <f aca="false">IF(B35&lt;&gt;"",IF(AL35="","",IF(AL35&lt;0.5,1,IF(AND(AL35&gt;=0.5,AL35&lt;P$10),2,IF(AL35&gt;=P$10,3)))),"")</f>
        <v/>
      </c>
      <c r="AN35" s="194" t="str">
        <f aca="false">IF(B35 &lt;&gt; "",IF(AND('PRINTABLE (per grading)'!H$16="EXAM", 'PRINTABLE (per grading)'!B$13="Prelim"), IF(ISERROR(SUMIF('Exam (LECTURE ONLY)'!D$20:M$20, "CLO6", 'Exam (LECTURE ONLY)'!D37:M37) / 'Exam (LECTURE ONLY)'!AL$11), "", SUMIF('Exam (LECTURE ONLY)'!D$20:M$20, "CLO6", 'Exam (LECTURE ONLY)'!D37:M37) /'Exam (LECTURE ONLY)'!AL$11),
IF(AND('PRINTABLE (per grading)'!H$16="EXAM", 'PRINTABLE (per grading)'!B$13="Midterm"), IF(ISERROR(SUMIF('Exam (LECTURE ONLY)'!O$20:X$20, "CLO6", 'Exam (LECTURE ONLY)'!O37:X37) / 'Exam (LECTURE ONLY)'!AM$11), "", SUMIF('Exam (LECTURE ONLY)'!O$20:X$20, "CLO6", 'Exam (LECTURE ONLY)'!O37:X37) / 'Exam (LECTURE ONLY)'!AM$11),
IF(AND('PRINTABLE (per grading)'!H$16="EXAM", 'PRINTABLE (per grading)'!B$13="Final"), IF(ISERROR(SUMIF('Exam (LECTURE ONLY)'!Z$20:AI$20, "CLO6", 'Exam (LECTURE ONLY)'!Z37:AI37) / 'Exam (LECTURE ONLY)'!AN$11), "", SUMIF('Exam (LECTURE ONLY)'!Z$20:AI$20, "CLO6", 'Exam (LECTURE ONLY)'!Z37:AI37) / 'Exam (LECTURE ONLY)'!AN$11),
IF(AND('PRINTABLE (per grading)'!H$16="OUTPUT", 'PRINTABLE (per grading)'!B$13="Prelim"), IF(ISERROR(SUMIF(OUTPUT!C$20:M$20, "CLO6", OUTPUT!C37:M37) / OUTPUT!AL$11), "", SUMIF(OUTPUT!C$20:M$20, "CLO6", OUTPUT!C37:M37) / OUTPUT!AL$11),
IF(AND('PRINTABLE (per grading)'!H$16="OUTPUT", 'PRINTABLE (per grading)'!B$13="Midterm"), IF(ISERROR(SUMIF(OUTPUT!O$20:Y$20, "CLO6", OUTPUT!O37:Y37) / OUTPUT!AM$11), "", SUMIF(OUTPUT!O$20:Y$20, "CLO6", OUTPUT!O37:Y37) / OUTPUT!AM$11),
IF(AND('PRINTABLE (per grading)'!H$16="OUTPUT", 'PRINTABLE (per grading)'!B$13="Final"), IF(ISERROR(SUMIF(OUTPUT!AA$20:AI$20, "CLO6", OUTPUT!AA37:AI37) / OUTPUT!AN$11), "", SUMIF(OUTPUT!AA$20:AI$20, "CLO6", OUTPUT!AA37:AI37) / OUTPUT!AN$11),
"")))))),"")</f>
        <v/>
      </c>
      <c r="AO35" s="286" t="str">
        <f aca="false">IF(B35&lt;&gt;"",IF(AN35="","",IF(AN35&lt;0.5,1,IF(AND(AN35&gt;=0.5,AN35&lt;P$10),2,IF(AN35&gt;=P$10,3)))),"")</f>
        <v/>
      </c>
      <c r="AP35" s="287" t="str">
        <f aca="false">IF(B35 &lt;&gt; "",IFERROR(IF(AVERAGE(AL35,AN35)&gt;=P$10,"Y","N"),""),"")</f>
        <v/>
      </c>
      <c r="AQ35" s="194" t="str">
        <f aca="false">IF(B35 &lt;&gt; "", IFERROR(IF(C$16 = "PRELIM", SUMIF('Database (LECTURE-RES-PRAC)'!D$14:AG$14, "CLO7", 'Database (LECTURE-RES-PRAC)'!D32:AG32) / 'Grade computation'!F$10, IF(C$16 = "MIDTERM", SUMIF('Database (LECTURE-RES-PRAC)'!AJ$14:BM$14, "CLO7", 'Database (LECTURE-RES-PRAC)'!AJ32:BM32) / 'Grade computation'!G$10, IF(C$16 = "FINAL", SUMIF('Database (LECTURE-RES-PRAC)'!BP$14:CS$14, "CLO7", 'Database (LECTURE-RES-PRAC)'!BP32:CS32) / 'Grade computation'!H$10,""))),""),"")</f>
        <v/>
      </c>
      <c r="AR35" s="286" t="str">
        <f aca="false">IF(B35&lt;&gt;"",IF(AQ35="","",IF(AQ35&lt;0.5,1,IF(AND(AQ35&gt;=0.5,AQ35&lt;P$10),2,IF(AQ35&gt;=P$10,3)))),"")</f>
        <v/>
      </c>
      <c r="AS35" s="194" t="str">
        <f aca="false">IF(B35 &lt;&gt; "",IF(AND('PRINTABLE (per grading)'!H$16="EXAM", 'PRINTABLE (per grading)'!B$13="Prelim"), IF(ISERROR(SUMIF('Exam (LECTURE ONLY)'!D$20:M$20, "CLO7", 'Exam (LECTURE ONLY)'!D37:M37) / 'Exam (LECTURE ONLY)'!AL$12), "", SUMIF('Exam (LECTURE ONLY)'!D$20:M$20, "CLO7", 'Exam (LECTURE ONLY)'!D37:M37) /'Exam (LECTURE ONLY)'!AL$12),
IF(AND('PRINTABLE (per grading)'!H$16="EXAM", 'PRINTABLE (per grading)'!B$13="Midterm"), IF(ISERROR(SUMIF('Exam (LECTURE ONLY)'!O$20:X$20, "CLO7", 'Exam (LECTURE ONLY)'!O37:X37) / 'Exam (LECTURE ONLY)'!AM$12), "", SUMIF('Exam (LECTURE ONLY)'!O$20:X$20, "CLO7", 'Exam (LECTURE ONLY)'!O37:X37) / 'Exam (LECTURE ONLY)'!AM$12),
IF(AND('PRINTABLE (per grading)'!H$16="EXAM", 'PRINTABLE (per grading)'!B$13="Final"), IF(ISERROR(SUMIF('Exam (LECTURE ONLY)'!Z$20:AI$20, "CLO7", 'Exam (LECTURE ONLY)'!Z37:AI37) / 'Exam (LECTURE ONLY)'!AN$12), "", SUMIF('Exam (LECTURE ONLY)'!Z$20:AI$20, "CLO7", 'Exam (LECTURE ONLY)'!Z37:AI37) / 'Exam (LECTURE ONLY)'!AN$12),
IF(AND('PRINTABLE (per grading)'!H$16="OUTPUT", 'PRINTABLE (per grading)'!B$13="Prelim"), IF(ISERROR(SUMIF(OUTPUT!C$20:M$20, "CLO7", OUTPUT!C37:M37) / OUTPUT!AL$12), "", SUMIF(OUTPUT!C$20:M$20, "CLO7", OUTPUT!C37:M37) / OUTPUT!AL$12),
IF(AND('PRINTABLE (per grading)'!H$16="OUTPUT", 'PRINTABLE (per grading)'!B$13="Midterm"), IF(ISERROR(SUMIF(OUTPUT!O$20:Y$20, "CLO7", OUTPUT!O37:Y37) / OUTPUT!AM$12), "", SUMIF(OUTPUT!O$20:Y$20, "CLO7", OUTPUT!O37:Y37) / OUTPUT!AM$12),
IF(AND('PRINTABLE (per grading)'!H$16="OUTPUT", 'PRINTABLE (per grading)'!B$13="Final"), IF(ISERROR(SUMIF(OUTPUT!AA$20:AI$20, "CLO7", OUTPUT!AA37:AI37) / OUTPUT!AN$12), "", SUMIF(OUTPUT!AA$20:AI$20, "CLO7", OUTPUT!AA37:AI37) / OUTPUT!AN$12),
"")))))),"")</f>
        <v/>
      </c>
      <c r="AT35" s="286" t="str">
        <f aca="false">IF(B35&lt;&gt;"",IF(AS35="","",IF(AS35&lt;0.5,1,IF(AND(AS35&gt;=0.5,AS35&lt;P$10),2,IF(AS35&gt;=P$10,3)))),"")</f>
        <v/>
      </c>
      <c r="AU35" s="287" t="str">
        <f aca="false">IF(B35 &lt;&gt; "",IFERROR(IF(AVERAGE(AQ35,AS35)&gt;=P$10,"Y","N"),""),"")</f>
        <v/>
      </c>
      <c r="AV35" s="194" t="str">
        <f aca="false">IF(B35 &lt;&gt; "", IFERROR(IF(C$16 = "PRELIM", SUMIF('Database (LECTURE-RES-PRAC)'!D$14:AG$14, "CLO8", 'Database (LECTURE-RES-PRAC)'!D32:AG32) / 'Grade computation'!F$11, IF(C$16 = "MIDTERM", SUMIF('Database (LECTURE-RES-PRAC)'!AJ$14:BM$14, "CLO8", 'Database (LECTURE-RES-PRAC)'!AJ32:BM32) / 'Grade computation'!G$11, IF(C$16 = "FINAL", SUMIF('Database (LECTURE-RES-PRAC)'!BP$14:CS$14, "CLO8", 'Database (LECTURE-RES-PRAC)'!BP32:CS32) / 'Grade computation'!H$11,""))),""),"")</f>
        <v/>
      </c>
      <c r="AW35" s="286" t="str">
        <f aca="false">IF(B35&lt;&gt;"",IF(AV35="","",IF(AV35&lt;0.5,1,IF(AND(AV35&gt;=0.5,AV35&lt;P$10),2,IF(AV35&gt;=P$10,3)))),"")</f>
        <v/>
      </c>
      <c r="AX35" s="194" t="str">
        <f aca="false">IF(B35 &lt;&gt; "",IF(AND('PRINTABLE (per grading)'!H$16="EXAM", 'PRINTABLE (per grading)'!B$13="Prelim"), IF(ISERROR(SUMIF('Exam (LECTURE ONLY)'!D$20:M$20, "CLO8", 'Exam (LECTURE ONLY)'!D37:M37) / 'Exam (LECTURE ONLY)'!AL$13), "", SUMIF('Exam (LECTURE ONLY)'!D$20:M$20, "CLO8", 'Exam (LECTURE ONLY)'!D37:M37) /'Exam (LECTURE ONLY)'!AL$13),
IF(AND('PRINTABLE (per grading)'!H$16="EXAM", 'PRINTABLE (per grading)'!B$13="Midterm"), IF(ISERROR(SUMIF('Exam (LECTURE ONLY)'!O$20:X$20, "CLO8", 'Exam (LECTURE ONLY)'!O37:X37) / 'Exam (LECTURE ONLY)'!AM$13), "", SUMIF('Exam (LECTURE ONLY)'!O$20:X$20, "CLO8", 'Exam (LECTURE ONLY)'!O37:X37) / 'Exam (LECTURE ONLY)'!AM$13),
IF(AND('PRINTABLE (per grading)'!H$16="EXAM", 'PRINTABLE (per grading)'!B$13="Final"), IF(ISERROR(SUMIF('Exam (LECTURE ONLY)'!Z$20:AI$20, "CLO8", 'Exam (LECTURE ONLY)'!Z37:AI37) / 'Exam (LECTURE ONLY)'!AN$13), "", SUMIF('Exam (LECTURE ONLY)'!Z$20:AI$20, "CLO8", 'Exam (LECTURE ONLY)'!Z37:AI37) / 'Exam (LECTURE ONLY)'!AN$13),
IF(AND('PRINTABLE (per grading)'!H$16="OUTPUT", 'PRINTABLE (per grading)'!B$13="Prelim"), IF(ISERROR(SUMIF(OUTPUT!C$20:M$20, "CLO8", OUTPUT!C37:M37) / OUTPUT!AL$13), "", SUMIF(OUTPUT!C$20:M$20, "CLO8", OUTPUT!C37:M37) / OUTPUT!AL$13),
IF(AND('PRINTABLE (per grading)'!H$16="OUTPUT", 'PRINTABLE (per grading)'!B$13="Midterm"), IF(ISERROR(SUMIF(OUTPUT!O$20:Y$20, "CLO8", OUTPUT!O37:Y37) / OUTPUT!AM$13), "", SUMIF(OUTPUT!O$20:Y$20, "CLO8", OUTPUT!O37:Y37) / OUTPUT!AM$13),
IF(AND('PRINTABLE (per grading)'!H$16="OUTPUT", 'PRINTABLE (per grading)'!B$13="Final"), IF(ISERROR(SUMIF(OUTPUT!AA$20:AI$20, "CLO8", OUTPUT!AA37:AI37) / OUTPUT!AN$13), "", SUMIF(OUTPUT!AA$20:AI$20, "CLO8", OUTPUT!AA37:AI37) / OUTPUT!AN$13),
"")))))),"")</f>
        <v/>
      </c>
      <c r="AY35" s="286" t="str">
        <f aca="false">IF(B35&lt;&gt;"",IF(AX35="","",IF(AX35&lt;0.5,1,IF(AND(AX35&gt;=0.5,AX35&lt;P$10),2,IF(AX35&gt;=P$10,3)))),"")</f>
        <v/>
      </c>
      <c r="AZ35" s="287" t="str">
        <f aca="false">IF(B35 &lt;&gt; "",IFERROR(IF(AVERAGE(AV35,AX35)&gt;=P$10,"Y","N"),""),"")</f>
        <v/>
      </c>
      <c r="BA35" s="194" t="str">
        <f aca="false">IF(B35 &lt;&gt; "", IFERROR(IF(C$16 = "PRELIM", SUMIF('Database (LECTURE-RES-PRAC)'!D$14:AG$14, "CLO9", 'Database (LECTURE-RES-PRAC)'!D32:AG32) / 'Grade computation'!F$12, IF(C$16 = "MIDTERM", SUMIF('Database (LECTURE-RES-PRAC)'!AJ$14:BM$14, "CLO9", 'Database (LECTURE-RES-PRAC)'!AJ32:BM32) / 'Grade computation'!G$12, IF(C$16 = "FINAL", SUMIF('Database (LECTURE-RES-PRAC)'!BP$14:CS$14, "CLO9", 'Database (LECTURE-RES-PRAC)'!BP32:CS32) / 'Grade computation'!H$12,""))),""),"")</f>
        <v/>
      </c>
      <c r="BB35" s="286" t="str">
        <f aca="false">IF(B35&lt;&gt;"",IF(BA35="","",IF(BA35&lt;0.5,1,IF(AND(BA35&gt;=0.5,BA35&lt;P$10),2,IF(BA35&gt;=P$10,3)))),"")</f>
        <v/>
      </c>
      <c r="BC35" s="194" t="str">
        <f aca="false">IF(B35 &lt;&gt; "",IF(AND('PRINTABLE (per grading)'!H$16="EXAM", 'PRINTABLE (per grading)'!B$13="Prelim"), IF(ISERROR(SUMIF('Exam (LECTURE ONLY)'!D$20:M$20, "CLO9", 'Exam (LECTURE ONLY)'!D37:M37) / 'Exam (LECTURE ONLY)'!AL$14), "", SUMIF('Exam (LECTURE ONLY)'!D$20:M$20, "CLO9", 'Exam (LECTURE ONLY)'!D37:M37) /'Exam (LECTURE ONLY)'!AL$14),
IF(AND('PRINTABLE (per grading)'!H$16="EXAM", 'PRINTABLE (per grading)'!B$13="Midterm"), IF(ISERROR(SUMIF('Exam (LECTURE ONLY)'!O$20:X$20, "CLO9", 'Exam (LECTURE ONLY)'!O37:X37) / 'Exam (LECTURE ONLY)'!AM$14), "", SUMIF('Exam (LECTURE ONLY)'!O$20:X$20, "CLO9", 'Exam (LECTURE ONLY)'!O37:X37) / 'Exam (LECTURE ONLY)'!AM$14),
IF(AND('PRINTABLE (per grading)'!H$16="EXAM", 'PRINTABLE (per grading)'!B$13="Final"), IF(ISERROR(SUMIF('Exam (LECTURE ONLY)'!Z$20:AI$20, "CLO9", 'Exam (LECTURE ONLY)'!Z37:AI37) / 'Exam (LECTURE ONLY)'!AN$14), "", SUMIF('Exam (LECTURE ONLY)'!Z$20:AI$20, "CLO9", 'Exam (LECTURE ONLY)'!Z37:AI37) / 'Exam (LECTURE ONLY)'!AN$14),
IF(AND('PRINTABLE (per grading)'!H$16="OUTPUT", 'PRINTABLE (per grading)'!B$13="Prelim"), IF(ISERROR(SUMIF(OUTPUT!C$20:M$20, "CLO9", OUTPUT!C37:M37) / OUTPUT!AL$14), "", SUMIF(OUTPUT!C$20:M$20, "CLO9", OUTPUT!C37:M37) / OUTPUT!AL$14),
IF(AND('PRINTABLE (per grading)'!H$16="OUTPUT", 'PRINTABLE (per grading)'!B$13="Midterm"), IF(ISERROR(SUMIF(OUTPUT!O$20:Y$20, "CLO9", OUTPUT!O37:Y37) / OUTPUT!AM$14), "", SUMIF(OUTPUT!O$20:Y$20, "CLO9", OUTPUT!O37:Y37) / OUTPUT!AM$14),
IF(AND('PRINTABLE (per grading)'!H$16="OUTPUT", 'PRINTABLE (per grading)'!B$13="Final"), IF(ISERROR(SUMIF(OUTPUT!AA$20:AI$20, "CLO9", OUTPUT!AA37:AI37) / OUTPUT!AN$14), "", SUMIF(OUTPUT!AA$20:AI$20, "CLO9", OUTPUT!AA37:AI37) / OUTPUT!AN$14),
"")))))),"")</f>
        <v/>
      </c>
      <c r="BD35" s="286" t="str">
        <f aca="false">IF(B35&lt;&gt;"",IF(BC35="","",IF(BC35&lt;0.5,1,IF(AND(BC35&gt;=0.5,BC35&lt;P$10),2,IF(BC35&gt;=P$10,3)))),"")</f>
        <v/>
      </c>
      <c r="BE35" s="287" t="str">
        <f aca="false">IF(B35 &lt;&gt; "",IFERROR(IF(AVERAGE(BA35,BC35)&gt;=P$10,"Y","N"),""),"")</f>
        <v/>
      </c>
      <c r="BF35" s="194" t="str">
        <f aca="false">IF(B35 &lt;&gt; "", IFERROR(IF(C$16 = "PRELIM", SUMIF('Database (LECTURE-RES-PRAC)'!D$14:AG$14, "CLO10", 'Database (LECTURE-RES-PRAC)'!D32:AG32) / 'Grade computation'!F$13, IF(C$16 = "MIDTERM", SUMIF('Database (LECTURE-RES-PRAC)'!AJ$14:BM$14, "CLO10", 'Database (LECTURE-RES-PRAC)'!AJ32:BM32) / 'Grade computation'!G$13, IF(C$16 = "FINAL", SUMIF('Database (LECTURE-RES-PRAC)'!BP$14:CS$14, "CLO10", 'Database (LECTURE-RES-PRAC)'!BP32:CS32) / 'Grade computation'!H$13,""))),""),"")</f>
        <v/>
      </c>
      <c r="BG35" s="286" t="str">
        <f aca="false">IF(B35&lt;&gt;"",IF(BF35="","",IF(BF35&lt;0.5,1,IF(AND(BF35&gt;=0.5,BF35&lt;P$10),2,IF(BF35&gt;=P$10,3)))),"")</f>
        <v/>
      </c>
      <c r="BH35" s="194" t="str">
        <f aca="false">IF(B35 &lt;&gt; "",IF(AND('PRINTABLE (per grading)'!H$16="EXAM", 'PRINTABLE (per grading)'!B$13="Prelim"), IF(ISERROR(SUMIF('Exam (LECTURE ONLY)'!D$20:M$20, "CLO10", 'Exam (LECTURE ONLY)'!D37:M37) / 'Exam (LECTURE ONLY)'!AL$15), "", SUMIF('Exam (LECTURE ONLY)'!D$20:M$20, "CLO10", 'Exam (LECTURE ONLY)'!D37:M37) /'Exam (LECTURE ONLY)'!AL$15),
IF(AND('PRINTABLE (per grading)'!H$16="EXAM", 'PRINTABLE (per grading)'!B$13="Midterm"), IF(ISERROR(SUMIF('Exam (LECTURE ONLY)'!O$20:X$20, "CLO10", 'Exam (LECTURE ONLY)'!O37:X37) / 'Exam (LECTURE ONLY)'!AM$15), "", SUMIF('Exam (LECTURE ONLY)'!O$20:X$20, "CLO10", 'Exam (LECTURE ONLY)'!O37:X37) / 'Exam (LECTURE ONLY)'!AM$15),
IF(AND('PRINTABLE (per grading)'!H$16="EXAM", 'PRINTABLE (per grading)'!B$13="Final"), IF(ISERROR(SUMIF('Exam (LECTURE ONLY)'!Z$20:AI$20, "CLO10", 'Exam (LECTURE ONLY)'!Z37:AI37) / 'Exam (LECTURE ONLY)'!AN$15), "", SUMIF('Exam (LECTURE ONLY)'!Z$20:AI$20, "CLO10", 'Exam (LECTURE ONLY)'!Z37:AI37) / 'Exam (LECTURE ONLY)'!AN$15),
IF(AND('PRINTABLE (per grading)'!H$16="OUTPUT", 'PRINTABLE (per grading)'!B$13="Prelim"), IF(ISERROR(SUMIF(OUTPUT!C$20:M$20, "CLO10", OUTPUT!C37:M37) / OUTPUT!AL$15), "", SUMIF(OUTPUT!C$20:M$20, "CLO10", OUTPUT!C37:M37) / OUTPUT!AL$15),
IF(AND('PRINTABLE (per grading)'!H$16="OUTPUT", 'PRINTABLE (per grading)'!B$13="Midterm"), IF(ISERROR(SUMIF(OUTPUT!O$20:Y$20, "CLO10", OUTPUT!O37:Y37) / OUTPUT!AM$15), "", SUMIF(OUTPUT!O$20:Y$20, "CLO10", OUTPUT!O37:Y37) / OUTPUT!AM$15),
IF(AND('PRINTABLE (per grading)'!H$16="OUTPUT", 'PRINTABLE (per grading)'!B$13="Final"), IF(ISERROR(SUMIF(OUTPUT!AA$20:AI$20, "CLO10", OUTPUT!AA37:AI37) / OUTPUT!AN$15), "", SUMIF(OUTPUT!AA$20:AI$20, "CLO10", OUTPUT!AA37:AI37) / OUTPUT!AN$15),
"")))))),"")</f>
        <v/>
      </c>
      <c r="BI35" s="286" t="str">
        <f aca="false">IF(B35&lt;&gt;"",IF(BH35="","",IF(BH35&lt;0.5,1,IF(AND(BH35&gt;=0.5,BH35&lt;P$10),2,IF(BH35&gt;=P$10,3)))),"")</f>
        <v/>
      </c>
      <c r="BJ35" s="287" t="str">
        <f aca="false">IF(B35 &lt;&gt; "",IFERROR(IF(AVERAGE(BF35,BH35)&gt;=P$10,"Y","N"),""),"")</f>
        <v/>
      </c>
      <c r="BK35" s="8"/>
    </row>
    <row r="36" customFormat="false" ht="19.5" hidden="false" customHeight="true" outlineLevel="0" collapsed="false">
      <c r="A36" s="228" t="str">
        <f aca="false">IF(ISBLANK('Database (LECTURE-RES-PRAC)'!A33),"",'Database (LECTURE-RES-PRAC)'!A33)</f>
        <v/>
      </c>
      <c r="B36" s="229" t="str">
        <f aca="false">IF(ISBLANK('Database (LECTURE-RES-PRAC)'!B33),"",'Database (LECTURE-RES-PRAC)'!B33)</f>
        <v/>
      </c>
      <c r="C36" s="230" t="str">
        <f aca="false">IF(B36&lt;&gt;"",IF(C$16="PRELIM",'Grade computation'!C36, IF(C$16="MIDTERM",'Grade computation'!K36, IF(C$16="FINAL",'Grade computation'!S36,""))),"")</f>
        <v/>
      </c>
      <c r="D36" s="231" t="str">
        <f aca="false">IF(B36&lt;&gt;"",IFERROR(IF(B$11="80-20", (((C36/C$19)*X$6)+X$7)*D$18, IF(B$11="60-40", (((C36/C$19)*Y$6)+Y$7)*D$18, 0)),0),"")</f>
        <v/>
      </c>
      <c r="E36" s="230" t="str">
        <f aca="false">IF(B36&lt;&gt;"", IF(C$16="PRELIM",'Grade computation'!E36, IF(C$16="MIDTERM",'Grade computation'!M36, IF(C$16="FINAL",'Grade computation'!U36,""))),"")</f>
        <v/>
      </c>
      <c r="F36" s="232" t="str">
        <f aca="false">IF(B36&lt;&gt;"",IFERROR(IF(B$11="80-20", (((E36/E$19)*X$6)+X$7)*F$18, IF(B$11="60-40", (((E36/E$19)*Y$6)+Y$7)*F$18, 0)),0),"")</f>
        <v/>
      </c>
      <c r="G36" s="233" t="str">
        <f aca="false">IF(B36&lt;&gt;"",IFERROR((D36+F36),0),"")</f>
        <v/>
      </c>
      <c r="H36" s="234" t="str">
        <f aca="false">IF(B36&lt;&gt;"",IF(C$16="PRELIM", 'Grade computation'!H36, IF(C$16="MIDTERM", 'Grade computation'!P36, IF(C$16="FINAL",'Grade computation'!X36, ""))),"")</f>
        <v/>
      </c>
      <c r="I36" s="233" t="str">
        <f aca="false">IF(B36&lt;&gt;"",IFERROR(IF(B$11="80-20", (((H36/H$19)*X$6)+X$7)*I$19, IF(B$11="60-40", (((H36/H$19)*Y$6)+Y$7)*I$19, 0)),0),"")</f>
        <v/>
      </c>
      <c r="J36" s="237" t="str">
        <f aca="false">IFERROR((G36+I36),"")</f>
        <v/>
      </c>
      <c r="K36" s="183" t="str">
        <f aca="false">IFERROR(IF(J36="","",IF(J36&gt;=75,"PASSED","FAILED")),"")</f>
        <v/>
      </c>
      <c r="L36" s="183"/>
      <c r="M36" s="194" t="str">
        <f aca="false">IF(B36 &lt;&gt; "", IFERROR(IF(C$16 = "PRELIM", SUMIF('Database (LECTURE-RES-PRAC)'!D$14:AG$14, "CLO1", 'Database (LECTURE-RES-PRAC)'!D33:AG33) / 'Grade computation'!F$4, IF(C$16 = "MIDTERM", SUMIF('Database (LECTURE-RES-PRAC)'!AJ$14:BM$14, "CLO1", 'Database (LECTURE-RES-PRAC)'!AJ33:BM33) / 'Grade computation'!G$4, IF(C$16 = "FINAL", SUMIF('Database (LECTURE-RES-PRAC)'!BP$14:CS$14, "CLO1", 'Database (LECTURE-RES-PRAC)'!BP33:CS33) / 'Grade computation'!H$4,""))),""),"")</f>
        <v/>
      </c>
      <c r="N36" s="286" t="str">
        <f aca="false">IF(B36&lt;&gt;"",IF(M36="","",IF(M36&lt;0.5,1,IF(AND(M36&gt;=0.5,M36&lt;P$10),2,IF(M36&gt;=P$10,3)))),"")</f>
        <v/>
      </c>
      <c r="O36" s="194" t="str">
        <f aca="false">IF(B36 &lt;&gt; "",IF(AND('PRINTABLE (per grading)'!H$16="EXAM", 'PRINTABLE (per grading)'!B$13="Prelim"), IF(ISERROR(SUMIF('Exam (LECTURE ONLY)'!D$20:M$20, "CLO1", 'Exam (LECTURE ONLY)'!D38:M38) / 'Exam (LECTURE ONLY)'!AL$6), "", SUMIF('Exam (LECTURE ONLY)'!D$20:M$20, "CLO1", 'Exam (LECTURE ONLY)'!D38:M38) /'Exam (LECTURE ONLY)'!AL$6),
IF(AND('PRINTABLE (per grading)'!H$16="EXAM", 'PRINTABLE (per grading)'!B$13="Midterm"), IF(ISERROR(SUMIF('Exam (LECTURE ONLY)'!O$20:X$20, "CLO1", 'Exam (LECTURE ONLY)'!O38:X38) / 'Exam (LECTURE ONLY)'!AM$6), "", SUMIF('Exam (LECTURE ONLY)'!O$20:X$20, "CLO1", 'Exam (LECTURE ONLY)'!O38:X38) / 'Exam (LECTURE ONLY)'!AM$6),
IF(AND('PRINTABLE (per grading)'!H$16="EXAM", 'PRINTABLE (per grading)'!B$13="Final"), IF(ISERROR(SUMIF('Exam (LECTURE ONLY)'!Z$20:AI$20, "CLO1", 'Exam (LECTURE ONLY)'!Z38:AI38) / 'Exam (LECTURE ONLY)'!AN$6), "", SUMIF('Exam (LECTURE ONLY)'!Z$20:AI$20, "CLO1", 'Exam (LECTURE ONLY)'!Z38:AI38) / 'Exam (LECTURE ONLY)'!AN$6),
IF(AND('PRINTABLE (per grading)'!H$16="OUTPUT", 'PRINTABLE (per grading)'!B$13="Prelim"), IF(ISERROR(SUMIF(OUTPUT!C$20:M$20, "CLO1", OUTPUT!C38:M38) / OUTPUT!AL$6), "", SUMIF(OUTPUT!C$20:M$20, "CLO1", OUTPUT!C38:M38) / OUTPUT!AL$6),
IF(AND('PRINTABLE (per grading)'!H$16="OUTPUT", 'PRINTABLE (per grading)'!B$13="Midterm"), IF(ISERROR(SUMIF(OUTPUT!O$20:Y$20, "CLO1", OUTPUT!O38:Y38) / OUTPUT!AM$6), "", SUMIF(OUTPUT!O$20:Y$20, "CLO1", OUTPUT!O38:Y38) / OUTPUT!AM$6),
IF(AND('PRINTABLE (per grading)'!H$16="OUTPUT", 'PRINTABLE (per grading)'!B$13="Final"), IF(ISERROR(SUMIF(OUTPUT!AA$20:AI$20, "CLO1", OUTPUT!AA38:AI38) / OUTPUT!AN$6), "", SUMIF(OUTPUT!AA$20:AI$20, "CLO1", OUTPUT!AA38:AI38) / OUTPUT!AN$6),
"")))))),"")</f>
        <v/>
      </c>
      <c r="P36" s="286" t="str">
        <f aca="false">IF(B36&lt;&gt;"",IF(O36="","",IF(O36&lt;0.5,1,IF(AND(O36&gt;=0.5,O36&lt;P$10),2,IF(O36&gt;=P$10,3)))),"")</f>
        <v/>
      </c>
      <c r="Q36" s="287" t="str">
        <f aca="false">IF(B36 &lt;&gt; "",IFERROR(IF(AVERAGE(M36,O36)&gt;=P$10,"Y","N"),""),"")</f>
        <v/>
      </c>
      <c r="R36" s="194" t="str">
        <f aca="false">IF(B36 &lt;&gt; "", IFERROR(IF(C$16 = "PRELIM", SUMIF('Database (LECTURE-RES-PRAC)'!D$14:AG$14, "CLO2", 'Database (LECTURE-RES-PRAC)'!D33:AG33) / 'Grade computation'!F$5, IF(C$16 = "MIDTERM", SUMIF('Database (LECTURE-RES-PRAC)'!AJ$14:BM$14, "CLO2", 'Database (LECTURE-RES-PRAC)'!AJ33:BM33) / 'Grade computation'!G$5, IF(C$16 = "FINAL", SUMIF('Database (LECTURE-RES-PRAC)'!BP$14:CS$14, "CLO2", 'Database (LECTURE-RES-PRAC)'!BP33:CS33) / 'Grade computation'!H$5,""))),""),"")</f>
        <v/>
      </c>
      <c r="S36" s="286" t="str">
        <f aca="false">IF(B36&lt;&gt;"",IF(R36="","",IF(R36&lt;0.5,1,IF(AND(R36&gt;=0.5,R36&lt;P$10),2,IF(R36&gt;=P$10,3)))),"")</f>
        <v/>
      </c>
      <c r="T36" s="194" t="str">
        <f aca="false">IF(B36 &lt;&gt; "",IF(AND('PRINTABLE (per grading)'!H$16="EXAM", 'PRINTABLE (per grading)'!B$13="Prelim"), IF(ISERROR(SUMIF('Exam (LECTURE ONLY)'!D$20:M$20, "CLO2", 'Exam (LECTURE ONLY)'!D38:M38) / 'Exam (LECTURE ONLY)'!AL$7), "", SUMIF('Exam (LECTURE ONLY)'!D$20:M$20, "CLO2", 'Exam (LECTURE ONLY)'!D38:M38) /'Exam (LECTURE ONLY)'!AL$7),
IF(AND('PRINTABLE (per grading)'!H$16="EXAM", 'PRINTABLE (per grading)'!B$13="Midterm"), IF(ISERROR(SUMIF('Exam (LECTURE ONLY)'!O$20:X$20, "CLO2", 'Exam (LECTURE ONLY)'!O38:X38) / 'Exam (LECTURE ONLY)'!AM$7), "", SUMIF('Exam (LECTURE ONLY)'!O$20:X$20, "CLO2", 'Exam (LECTURE ONLY)'!O38:X38) / 'Exam (LECTURE ONLY)'!AM$7),
IF(AND('PRINTABLE (per grading)'!H$16="EXAM", 'PRINTABLE (per grading)'!B$13="Final"), IF(ISERROR(SUMIF('Exam (LECTURE ONLY)'!Z$20:AI$20, "CLO2", 'Exam (LECTURE ONLY)'!Z38:AI38) / 'Exam (LECTURE ONLY)'!AN$7), "", SUMIF('Exam (LECTURE ONLY)'!Z$20:AI$20, "CLO2", 'Exam (LECTURE ONLY)'!Z38:AI38) / 'Exam (LECTURE ONLY)'!AN$7),
IF(AND('PRINTABLE (per grading)'!H$16="OUTPUT", 'PRINTABLE (per grading)'!B$13="Prelim"), IF(ISERROR(SUMIF(OUTPUT!C$20:M$20, "CLO2", OUTPUT!C38:M38) / OUTPUT!AL$7), "", SUMIF(OUTPUT!C$20:M$20, "CLO2", OUTPUT!C38:M38) / OUTPUT!AL$7),
IF(AND('PRINTABLE (per grading)'!H$16="OUTPUT", 'PRINTABLE (per grading)'!B$13="Midterm"), IF(ISERROR(SUMIF(OUTPUT!O$20:Y$20, "CLO2", OUTPUT!O38:Y38) / OUTPUT!AM$7), "", SUMIF(OUTPUT!O$20:Y$20, "CLO2", OUTPUT!O38:Y38) / OUTPUT!AM$7),
IF(AND('PRINTABLE (per grading)'!H$16="OUTPUT", 'PRINTABLE (per grading)'!B$13="Final"), IF(ISERROR(SUMIF(OUTPUT!AA$20:AI$20, "CLO2", OUTPUT!AA38:AI38) / OUTPUT!AN$7), "", SUMIF(OUTPUT!AA$20:AI$20, "CLO2", OUTPUT!AA38:AI38) / OUTPUT!AN$7),
"")))))),"")</f>
        <v/>
      </c>
      <c r="U36" s="286" t="str">
        <f aca="false">IF(B36&lt;&gt;"",IF(T36="","",IF(T36&lt;0.5,1,IF(AND(T36&gt;=0.5,T36&lt;P$10),2,IF(T36&gt;=P$10,3)))),"")</f>
        <v/>
      </c>
      <c r="V36" s="287" t="str">
        <f aca="false">IF(B36 &lt;&gt; "",IFERROR(IF(AVERAGE(R36,T36)&gt;=P$10,"Y","N"),""),"")</f>
        <v/>
      </c>
      <c r="W36" s="194" t="str">
        <f aca="false">IF(B36 &lt;&gt; "", IFERROR(IF(C$16 = "PRELIM", SUMIF('Database (LECTURE-RES-PRAC)'!D$14:AG$14, "CLO3", 'Database (LECTURE-RES-PRAC)'!D33:AG33) / 'Grade computation'!F$6, IF(C$16 = "MIDTERM", SUMIF('Database (LECTURE-RES-PRAC)'!AJ$14:BM$14, "CLO3", 'Database (LECTURE-RES-PRAC)'!AJ33:BM33) / 'Grade computation'!G$6, IF(C$16 = "FINAL", SUMIF('Database (LECTURE-RES-PRAC)'!BP$14:CS$14, "CLO3", 'Database (LECTURE-RES-PRAC)'!BP33:CS33) / 'Grade computation'!H$6,""))),""),"")</f>
        <v/>
      </c>
      <c r="X36" s="286" t="str">
        <f aca="false">IF(B36&lt;&gt;"",IF(W36="","",IF(W36&lt;0.5,1,IF(AND(W36&gt;=0.5,W36&lt;P$10),2,IF(W36&gt;=P$10,3)))),"")</f>
        <v/>
      </c>
      <c r="Y36" s="194" t="str">
        <f aca="false">IF(B36 &lt;&gt; "",IF(AND('PRINTABLE (per grading)'!H$16="EXAM", 'PRINTABLE (per grading)'!B$13="Prelim"), IF(ISERROR(SUMIF('Exam (LECTURE ONLY)'!D$20:M$20, "CLO3", 'Exam (LECTURE ONLY)'!D38:M38) / 'Exam (LECTURE ONLY)'!AL$8), "", SUMIF('Exam (LECTURE ONLY)'!D$20:M$20, "CLO3", 'Exam (LECTURE ONLY)'!D38:M38) /'Exam (LECTURE ONLY)'!AL$8),
IF(AND('PRINTABLE (per grading)'!H$16="EXAM", 'PRINTABLE (per grading)'!B$13="Midterm"), IF(ISERROR(SUMIF('Exam (LECTURE ONLY)'!O$20:X$20, "CLO3", 'Exam (LECTURE ONLY)'!O38:X38) / 'Exam (LECTURE ONLY)'!AM$8), "", SUMIF('Exam (LECTURE ONLY)'!O$20:X$20, "CLO3", 'Exam (LECTURE ONLY)'!O38:X38) / 'Exam (LECTURE ONLY)'!AM$8),
IF(AND('PRINTABLE (per grading)'!H$16="EXAM", 'PRINTABLE (per grading)'!B$13="Final"), IF(ISERROR(SUMIF('Exam (LECTURE ONLY)'!Z$20:AI$20, "CLO3", 'Exam (LECTURE ONLY)'!Z38:AI38) / 'Exam (LECTURE ONLY)'!AN$8), "", SUMIF('Exam (LECTURE ONLY)'!Z$20:AI$20, "CLO3", 'Exam (LECTURE ONLY)'!Z38:AI38) / 'Exam (LECTURE ONLY)'!AN$8),
IF(AND('PRINTABLE (per grading)'!H$16="OUTPUT", 'PRINTABLE (per grading)'!B$13="Prelim"), IF(ISERROR(SUMIF(OUTPUT!C$20:M$20, "CLO3", OUTPUT!C38:M38) / OUTPUT!AL$8), "", SUMIF(OUTPUT!C$20:M$20, "CLO3", OUTPUT!C38:M38) / OUTPUT!AL$8),
IF(AND('PRINTABLE (per grading)'!H$16="OUTPUT", 'PRINTABLE (per grading)'!B$13="Midterm"), IF(ISERROR(SUMIF(OUTPUT!O$20:Y$20, "CLO3", OUTPUT!O38:Y38) / OUTPUT!AM$8), "", SUMIF(OUTPUT!O$20:Y$20, "CLO3", OUTPUT!O38:Y38) / OUTPUT!AM$8),
IF(AND('PRINTABLE (per grading)'!H$16="OUTPUT", 'PRINTABLE (per grading)'!B$13="Final"), IF(ISERROR(SUMIF(OUTPUT!AA$20:AI$20, "CLO3", OUTPUT!AA38:AI38) / OUTPUT!AN$8), "", SUMIF(OUTPUT!AA$20:AI$20, "CLO3", OUTPUT!AA38:AI38) / OUTPUT!AN$8),
"" )))))),"")</f>
        <v/>
      </c>
      <c r="Z36" s="286" t="str">
        <f aca="false">IF(B36&lt;&gt;"",IF(Y36="","",IF(Y36&lt;0.5,1,IF(AND(Y36&gt;=0.5,Y36&lt;P$10),2,IF(Y36&gt;=P$10,3)))),"")</f>
        <v/>
      </c>
      <c r="AA36" s="287" t="str">
        <f aca="false">IF(B36 &lt;&gt; "",IFERROR(IF(AVERAGE(W36,Y36)&gt;=P$10,"Y","N"),""),"")</f>
        <v/>
      </c>
      <c r="AB36" s="194" t="str">
        <f aca="false">IF(B36 &lt;&gt; "", IFERROR(IF(C$16 = "PRELIM", SUMIF('Database (LECTURE-RES-PRAC)'!D$14:AG$14, "CLO4", 'Database (LECTURE-RES-PRAC)'!D33:AG33) / 'Grade computation'!F$7, IF(C$16 = "MIDTERM", SUMIF('Database (LECTURE-RES-PRAC)'!AJ$14:BM$14, "CLO4", 'Database (LECTURE-RES-PRAC)'!AJ33:BM33) / 'Grade computation'!G$7, IF(C$16 = "FINAL", SUMIF('Database (LECTURE-RES-PRAC)'!BP$14:CS$14, "CLO4", 'Database (LECTURE-RES-PRAC)'!BP33:CS33) / 'Grade computation'!H$7,""))),""),"")</f>
        <v/>
      </c>
      <c r="AC36" s="286" t="str">
        <f aca="false">IF(B36&lt;&gt;"",IF(AB36="","",IF(AB36&lt;0.5,1,IF(AND(AB36&gt;=0.5,AB36&lt;P$10),2,IF(AB36&gt;=P$10,3)))),"")</f>
        <v/>
      </c>
      <c r="AD36" s="194" t="str">
        <f aca="false">IF(B36 &lt;&gt; "",IF(AND('PRINTABLE (per grading)'!H$16="EXAM", 'PRINTABLE (per grading)'!B$13="Prelim"), IF(ISERROR(SUMIF('Exam (LECTURE ONLY)'!D$20:M$20, "CLO4", 'Exam (LECTURE ONLY)'!D38:M38) / 'Exam (LECTURE ONLY)'!AL$9), "", SUMIF('Exam (LECTURE ONLY)'!D$20:M$20, "CLO4", 'Exam (LECTURE ONLY)'!D38:M38) /'Exam (LECTURE ONLY)'!AL$9),
IF(AND('PRINTABLE (per grading)'!H$16="EXAM", 'PRINTABLE (per grading)'!B$13="Midterm"), IF(ISERROR(SUMIF('Exam (LECTURE ONLY)'!O$20:X$20, "CLO4", 'Exam (LECTURE ONLY)'!O38:X38) / 'Exam (LECTURE ONLY)'!AM$9), "", SUMIF('Exam (LECTURE ONLY)'!O$20:X$20, "CLO4", 'Exam (LECTURE ONLY)'!O38:X38) / 'Exam (LECTURE ONLY)'!AM$9),
IF(AND('PRINTABLE (per grading)'!H$16="EXAM", 'PRINTABLE (per grading)'!B$13="Final"), IF(ISERROR(SUMIF('Exam (LECTURE ONLY)'!Z$20:AI$20, "CLO4", 'Exam (LECTURE ONLY)'!Z38:AI38) / 'Exam (LECTURE ONLY)'!AN$9), "", SUMIF('Exam (LECTURE ONLY)'!Z$20:AI$20, "CLO4", 'Exam (LECTURE ONLY)'!Z38:AI38) / 'Exam (LECTURE ONLY)'!AN$9),
IF(AND('PRINTABLE (per grading)'!H$16="OUTPUT", 'PRINTABLE (per grading)'!B$13="Prelim"), IF(ISERROR(SUMIF(OUTPUT!C$20:M$20, "CLO4", OUTPUT!C38:M38) / OUTPUT!AL$9), "", SUMIF(OUTPUT!C$20:M$20, "CLO4", OUTPUT!C38:M38) / OUTPUT!AL$9),
IF(AND('PRINTABLE (per grading)'!H$16="OUTPUT", 'PRINTABLE (per grading)'!B$13="Midterm"), IF(ISERROR(SUMIF(OUTPUT!O$20:Y$20, "CLO4", OUTPUT!O38:Y38) / OUTPUT!AM$9), "", SUMIF(OUTPUT!O$20:Y$20, "CLO4", OUTPUT!O38:Y38) / OUTPUT!AM$9),
IF(AND('PRINTABLE (per grading)'!H$16="OUTPUT", 'PRINTABLE (per grading)'!B$13="Final"), IF(ISERROR(SUMIF(OUTPUT!AA$20:AI$20, "CLO4", OUTPUT!AA38:AI38) / OUTPUT!AN$9), "", SUMIF(OUTPUT!AA$20:AI$20, "CLO4", OUTPUT!AA38:AI38) / OUTPUT!AN$9),
"")))))),"")</f>
        <v/>
      </c>
      <c r="AE36" s="286" t="str">
        <f aca="false">IF(B36&lt;&gt;"",IF(AD36="","",IF(AD36&lt;0.5,1,IF(AND(AD36&gt;=0.5,AD36&lt;P$10),2,IF(AD36&gt;=P$10,3)))),"")</f>
        <v/>
      </c>
      <c r="AF36" s="287" t="str">
        <f aca="false">IF(B36 &lt;&gt; "",IFERROR(IF(AVERAGE(AB36,AD36)&gt;=P$10,"Y","N"),""),"")</f>
        <v/>
      </c>
      <c r="AG36" s="194" t="str">
        <f aca="false">IF(B36 &lt;&gt; "", IFERROR(IF(C$16 = "PRELIM", SUMIF('Database (LECTURE-RES-PRAC)'!D$14:AG$14, "CLO5", 'Database (LECTURE-RES-PRAC)'!D33:AG33) / 'Grade computation'!F$8, IF(C$16 = "MIDTERM", SUMIF('Database (LECTURE-RES-PRAC)'!AJ$14:BM$14, "CLO5", 'Database (LECTURE-RES-PRAC)'!AJ33:BM33) / 'Grade computation'!G$8, IF(C$16 = "FINAL", SUMIF('Database (LECTURE-RES-PRAC)'!BP$14:CS$14, "CLO5", 'Database (LECTURE-RES-PRAC)'!BP33:CS33) / 'Grade computation'!H$8,""))),""),"")</f>
        <v/>
      </c>
      <c r="AH36" s="286" t="str">
        <f aca="false">IF(B36&lt;&gt;"",IF(AG36="","",IF(AG36&lt;0.5,1,IF(AND(AG36&gt;=0.5,AG36&lt;P$10),2,IF(AG36&gt;=P$10,3)))),"")</f>
        <v/>
      </c>
      <c r="AI36" s="194" t="str">
        <f aca="false">IF(B36 &lt;&gt; "",IF(AND('PRINTABLE (per grading)'!H$16="EXAM", 'PRINTABLE (per grading)'!B$13="Prelim"), IF(ISERROR(SUMIF('Exam (LECTURE ONLY)'!D$20:M$20, "CLO5", 'Exam (LECTURE ONLY)'!D38:M38) / 'Exam (LECTURE ONLY)'!AL$10), "", SUMIF('Exam (LECTURE ONLY)'!D$20:M$20, "CLO5", 'Exam (LECTURE ONLY)'!D38:M38) /'Exam (LECTURE ONLY)'!AL$10),
IF(AND('PRINTABLE (per grading)'!H$16="EXAM", 'PRINTABLE (per grading)'!B$13="Midterm"), IF(ISERROR(SUMIF('Exam (LECTURE ONLY)'!O$20:X$20, "CLO5", 'Exam (LECTURE ONLY)'!O38:X38) / 'Exam (LECTURE ONLY)'!AM$10), "", SUMIF('Exam (LECTURE ONLY)'!O$20:X$20, "CLO5", 'Exam (LECTURE ONLY)'!O38:X38) / 'Exam (LECTURE ONLY)'!AM$10),
IF(AND('PRINTABLE (per grading)'!H$16="EXAM", 'PRINTABLE (per grading)'!B$13="Final"), IF(ISERROR(SUMIF('Exam (LECTURE ONLY)'!Z$20:AI$20, "CLO5", 'Exam (LECTURE ONLY)'!Z38:AI38) / 'Exam (LECTURE ONLY)'!AN$10), "", SUMIF('Exam (LECTURE ONLY)'!Z$20:AI$20, "CLO5", 'Exam (LECTURE ONLY)'!Z38:AI38) / 'Exam (LECTURE ONLY)'!AN$10),
IF(AND('PRINTABLE (per grading)'!H$16="OUTPUT", 'PRINTABLE (per grading)'!B$13="Prelim"), IF(ISERROR(SUMIF(OUTPUT!C$20:M$20, "CLO5", OUTPUT!C38:M38) / OUTPUT!AL$10), "", SUMIF(OUTPUT!C$20:M$20, "CLO5", OUTPUT!C38:M38) / OUTPUT!AL$10),
IF(AND('PRINTABLE (per grading)'!H$16="OUTPUT", 'PRINTABLE (per grading)'!B$13="Midterm"), IF(ISERROR(SUMIF(OUTPUT!O$20:Y$20, "CLO5", OUTPUT!O38:Y38) / OUTPUT!AM$10), "", SUMIF(OUTPUT!O$20:Y$20, "CLO5", OUTPUT!O38:Y38) / OUTPUT!AM$10),
IF(AND('PRINTABLE (per grading)'!H$16="OUTPUT", 'PRINTABLE (per grading)'!B$13="Final"), IF(ISERROR(SUMIF(OUTPUT!AA$20:AI$20, "CLO5", OUTPUT!AA38:AI38) / OUTPUT!AN$10), "", SUMIF(OUTPUT!AA$20:AI$20, "CLO5", OUTPUT!AA38:AI38) / OUTPUT!AN$10),
"")))))),"")</f>
        <v/>
      </c>
      <c r="AJ36" s="286" t="str">
        <f aca="false">IF(B36&lt;&gt;"",IF(AI36="","",IF(AI36&lt;0.5,1,IF(AND(AI36&gt;=0.5,AI36&lt;P$10),2,IF(AI36&gt;=P$10,3)))),"")</f>
        <v/>
      </c>
      <c r="AK36" s="287" t="str">
        <f aca="false">IF(B36 &lt;&gt; "",IFERROR(IF(AVERAGE(AG36,AI36)&gt;=P$10,"Y","N"),""),"")</f>
        <v/>
      </c>
      <c r="AL36" s="194" t="str">
        <f aca="false">IF(B36 &lt;&gt; "", IFERROR(IF(C$16 = "PRELIM", SUMIF('Database (LECTURE-RES-PRAC)'!D$14:AG$14, "CLO6", 'Database (LECTURE-RES-PRAC)'!D33:AG33) / 'Grade computation'!F$9, IF(C$16 = "MIDTERM", SUMIF('Database (LECTURE-RES-PRAC)'!AJ$14:BM$14, "CLO6", 'Database (LECTURE-RES-PRAC)'!AJ33:BM33) / 'Grade computation'!G$9, IF(C$16 = "FINAL", SUMIF('Database (LECTURE-RES-PRAC)'!BP$14:CS$14, "CLO6", 'Database (LECTURE-RES-PRAC)'!BP33:CS33) / 'Grade computation'!H$9,""))),""),"")</f>
        <v/>
      </c>
      <c r="AM36" s="286" t="str">
        <f aca="false">IF(B36&lt;&gt;"",IF(AL36="","",IF(AL36&lt;0.5,1,IF(AND(AL36&gt;=0.5,AL36&lt;P$10),2,IF(AL36&gt;=P$10,3)))),"")</f>
        <v/>
      </c>
      <c r="AN36" s="194" t="str">
        <f aca="false">IF(B36 &lt;&gt; "",IF(AND('PRINTABLE (per grading)'!H$16="EXAM", 'PRINTABLE (per grading)'!B$13="Prelim"), IF(ISERROR(SUMIF('Exam (LECTURE ONLY)'!D$20:M$20, "CLO6", 'Exam (LECTURE ONLY)'!D38:M38) / 'Exam (LECTURE ONLY)'!AL$11), "", SUMIF('Exam (LECTURE ONLY)'!D$20:M$20, "CLO6", 'Exam (LECTURE ONLY)'!D38:M38) /'Exam (LECTURE ONLY)'!AL$11),
IF(AND('PRINTABLE (per grading)'!H$16="EXAM", 'PRINTABLE (per grading)'!B$13="Midterm"), IF(ISERROR(SUMIF('Exam (LECTURE ONLY)'!O$20:X$20, "CLO6", 'Exam (LECTURE ONLY)'!O38:X38) / 'Exam (LECTURE ONLY)'!AM$11), "", SUMIF('Exam (LECTURE ONLY)'!O$20:X$20, "CLO6", 'Exam (LECTURE ONLY)'!O38:X38) / 'Exam (LECTURE ONLY)'!AM$11),
IF(AND('PRINTABLE (per grading)'!H$16="EXAM", 'PRINTABLE (per grading)'!B$13="Final"), IF(ISERROR(SUMIF('Exam (LECTURE ONLY)'!Z$20:AI$20, "CLO6", 'Exam (LECTURE ONLY)'!Z38:AI38) / 'Exam (LECTURE ONLY)'!AN$11), "", SUMIF('Exam (LECTURE ONLY)'!Z$20:AI$20, "CLO6", 'Exam (LECTURE ONLY)'!Z38:AI38) / 'Exam (LECTURE ONLY)'!AN$11),
IF(AND('PRINTABLE (per grading)'!H$16="OUTPUT", 'PRINTABLE (per grading)'!B$13="Prelim"), IF(ISERROR(SUMIF(OUTPUT!C$20:M$20, "CLO6", OUTPUT!C38:M38) / OUTPUT!AL$11), "", SUMIF(OUTPUT!C$20:M$20, "CLO6", OUTPUT!C38:M38) / OUTPUT!AL$11),
IF(AND('PRINTABLE (per grading)'!H$16="OUTPUT", 'PRINTABLE (per grading)'!B$13="Midterm"), IF(ISERROR(SUMIF(OUTPUT!O$20:Y$20, "CLO6", OUTPUT!O38:Y38) / OUTPUT!AM$11), "", SUMIF(OUTPUT!O$20:Y$20, "CLO6", OUTPUT!O38:Y38) / OUTPUT!AM$11),
IF(AND('PRINTABLE (per grading)'!H$16="OUTPUT", 'PRINTABLE (per grading)'!B$13="Final"), IF(ISERROR(SUMIF(OUTPUT!AA$20:AI$20, "CLO6", OUTPUT!AA38:AI38) / OUTPUT!AN$11), "", SUMIF(OUTPUT!AA$20:AI$20, "CLO6", OUTPUT!AA38:AI38) / OUTPUT!AN$11),
"")))))),"")</f>
        <v/>
      </c>
      <c r="AO36" s="286" t="str">
        <f aca="false">IF(B36&lt;&gt;"",IF(AN36="","",IF(AN36&lt;0.5,1,IF(AND(AN36&gt;=0.5,AN36&lt;P$10),2,IF(AN36&gt;=P$10,3)))),"")</f>
        <v/>
      </c>
      <c r="AP36" s="287" t="str">
        <f aca="false">IF(B36 &lt;&gt; "",IFERROR(IF(AVERAGE(AL36,AN36)&gt;=P$10,"Y","N"),""),"")</f>
        <v/>
      </c>
      <c r="AQ36" s="194" t="str">
        <f aca="false">IF(B36 &lt;&gt; "", IFERROR(IF(C$16 = "PRELIM", SUMIF('Database (LECTURE-RES-PRAC)'!D$14:AG$14, "CLO7", 'Database (LECTURE-RES-PRAC)'!D33:AG33) / 'Grade computation'!F$10, IF(C$16 = "MIDTERM", SUMIF('Database (LECTURE-RES-PRAC)'!AJ$14:BM$14, "CLO7", 'Database (LECTURE-RES-PRAC)'!AJ33:BM33) / 'Grade computation'!G$10, IF(C$16 = "FINAL", SUMIF('Database (LECTURE-RES-PRAC)'!BP$14:CS$14, "CLO7", 'Database (LECTURE-RES-PRAC)'!BP33:CS33) / 'Grade computation'!H$10,""))),""),"")</f>
        <v/>
      </c>
      <c r="AR36" s="286" t="str">
        <f aca="false">IF(B36&lt;&gt;"",IF(AQ36="","",IF(AQ36&lt;0.5,1,IF(AND(AQ36&gt;=0.5,AQ36&lt;P$10),2,IF(AQ36&gt;=P$10,3)))),"")</f>
        <v/>
      </c>
      <c r="AS36" s="194" t="str">
        <f aca="false">IF(B36 &lt;&gt; "",IF(AND('PRINTABLE (per grading)'!H$16="EXAM", 'PRINTABLE (per grading)'!B$13="Prelim"), IF(ISERROR(SUMIF('Exam (LECTURE ONLY)'!D$20:M$20, "CLO7", 'Exam (LECTURE ONLY)'!D38:M38) / 'Exam (LECTURE ONLY)'!AL$12), "", SUMIF('Exam (LECTURE ONLY)'!D$20:M$20, "CLO7", 'Exam (LECTURE ONLY)'!D38:M38) /'Exam (LECTURE ONLY)'!AL$12),
IF(AND('PRINTABLE (per grading)'!H$16="EXAM", 'PRINTABLE (per grading)'!B$13="Midterm"), IF(ISERROR(SUMIF('Exam (LECTURE ONLY)'!O$20:X$20, "CLO7", 'Exam (LECTURE ONLY)'!O38:X38) / 'Exam (LECTURE ONLY)'!AM$12), "", SUMIF('Exam (LECTURE ONLY)'!O$20:X$20, "CLO7", 'Exam (LECTURE ONLY)'!O38:X38) / 'Exam (LECTURE ONLY)'!AM$12),
IF(AND('PRINTABLE (per grading)'!H$16="EXAM", 'PRINTABLE (per grading)'!B$13="Final"), IF(ISERROR(SUMIF('Exam (LECTURE ONLY)'!Z$20:AI$20, "CLO7", 'Exam (LECTURE ONLY)'!Z38:AI38) / 'Exam (LECTURE ONLY)'!AN$12), "", SUMIF('Exam (LECTURE ONLY)'!Z$20:AI$20, "CLO7", 'Exam (LECTURE ONLY)'!Z38:AI38) / 'Exam (LECTURE ONLY)'!AN$12),
IF(AND('PRINTABLE (per grading)'!H$16="OUTPUT", 'PRINTABLE (per grading)'!B$13="Prelim"), IF(ISERROR(SUMIF(OUTPUT!C$20:M$20, "CLO7", OUTPUT!C38:M38) / OUTPUT!AL$12), "", SUMIF(OUTPUT!C$20:M$20, "CLO7", OUTPUT!C38:M38) / OUTPUT!AL$12),
IF(AND('PRINTABLE (per grading)'!H$16="OUTPUT", 'PRINTABLE (per grading)'!B$13="Midterm"), IF(ISERROR(SUMIF(OUTPUT!O$20:Y$20, "CLO7", OUTPUT!O38:Y38) / OUTPUT!AM$12), "", SUMIF(OUTPUT!O$20:Y$20, "CLO7", OUTPUT!O38:Y38) / OUTPUT!AM$12),
IF(AND('PRINTABLE (per grading)'!H$16="OUTPUT", 'PRINTABLE (per grading)'!B$13="Final"), IF(ISERROR(SUMIF(OUTPUT!AA$20:AI$20, "CLO7", OUTPUT!AA38:AI38) / OUTPUT!AN$12), "", SUMIF(OUTPUT!AA$20:AI$20, "CLO7", OUTPUT!AA38:AI38) / OUTPUT!AN$12),
"")))))),"")</f>
        <v/>
      </c>
      <c r="AT36" s="286" t="str">
        <f aca="false">IF(B36&lt;&gt;"",IF(AS36="","",IF(AS36&lt;0.5,1,IF(AND(AS36&gt;=0.5,AS36&lt;P$10),2,IF(AS36&gt;=P$10,3)))),"")</f>
        <v/>
      </c>
      <c r="AU36" s="287" t="str">
        <f aca="false">IF(B36 &lt;&gt; "",IFERROR(IF(AVERAGE(AQ36,AS36)&gt;=P$10,"Y","N"),""),"")</f>
        <v/>
      </c>
      <c r="AV36" s="194" t="str">
        <f aca="false">IF(B36 &lt;&gt; "", IFERROR(IF(C$16 = "PRELIM", SUMIF('Database (LECTURE-RES-PRAC)'!D$14:AG$14, "CLO8", 'Database (LECTURE-RES-PRAC)'!D33:AG33) / 'Grade computation'!F$11, IF(C$16 = "MIDTERM", SUMIF('Database (LECTURE-RES-PRAC)'!AJ$14:BM$14, "CLO8", 'Database (LECTURE-RES-PRAC)'!AJ33:BM33) / 'Grade computation'!G$11, IF(C$16 = "FINAL", SUMIF('Database (LECTURE-RES-PRAC)'!BP$14:CS$14, "CLO8", 'Database (LECTURE-RES-PRAC)'!BP33:CS33) / 'Grade computation'!H$11,""))),""),"")</f>
        <v/>
      </c>
      <c r="AW36" s="286" t="str">
        <f aca="false">IF(B36&lt;&gt;"",IF(AV36="","",IF(AV36&lt;0.5,1,IF(AND(AV36&gt;=0.5,AV36&lt;P$10),2,IF(AV36&gt;=P$10,3)))),"")</f>
        <v/>
      </c>
      <c r="AX36" s="194" t="str">
        <f aca="false">IF(B36 &lt;&gt; "",IF(AND('PRINTABLE (per grading)'!H$16="EXAM", 'PRINTABLE (per grading)'!B$13="Prelim"), IF(ISERROR(SUMIF('Exam (LECTURE ONLY)'!D$20:M$20, "CLO8", 'Exam (LECTURE ONLY)'!D38:M38) / 'Exam (LECTURE ONLY)'!AL$13), "", SUMIF('Exam (LECTURE ONLY)'!D$20:M$20, "CLO8", 'Exam (LECTURE ONLY)'!D38:M38) /'Exam (LECTURE ONLY)'!AL$13),
IF(AND('PRINTABLE (per grading)'!H$16="EXAM", 'PRINTABLE (per grading)'!B$13="Midterm"), IF(ISERROR(SUMIF('Exam (LECTURE ONLY)'!O$20:X$20, "CLO8", 'Exam (LECTURE ONLY)'!O38:X38) / 'Exam (LECTURE ONLY)'!AM$13), "", SUMIF('Exam (LECTURE ONLY)'!O$20:X$20, "CLO8", 'Exam (LECTURE ONLY)'!O38:X38) / 'Exam (LECTURE ONLY)'!AM$13),
IF(AND('PRINTABLE (per grading)'!H$16="EXAM", 'PRINTABLE (per grading)'!B$13="Final"), IF(ISERROR(SUMIF('Exam (LECTURE ONLY)'!Z$20:AI$20, "CLO8", 'Exam (LECTURE ONLY)'!Z38:AI38) / 'Exam (LECTURE ONLY)'!AN$13), "", SUMIF('Exam (LECTURE ONLY)'!Z$20:AI$20, "CLO8", 'Exam (LECTURE ONLY)'!Z38:AI38) / 'Exam (LECTURE ONLY)'!AN$13),
IF(AND('PRINTABLE (per grading)'!H$16="OUTPUT", 'PRINTABLE (per grading)'!B$13="Prelim"), IF(ISERROR(SUMIF(OUTPUT!C$20:M$20, "CLO8", OUTPUT!C38:M38) / OUTPUT!AL$13), "", SUMIF(OUTPUT!C$20:M$20, "CLO8", OUTPUT!C38:M38) / OUTPUT!AL$13),
IF(AND('PRINTABLE (per grading)'!H$16="OUTPUT", 'PRINTABLE (per grading)'!B$13="Midterm"), IF(ISERROR(SUMIF(OUTPUT!O$20:Y$20, "CLO8", OUTPUT!O38:Y38) / OUTPUT!AM$13), "", SUMIF(OUTPUT!O$20:Y$20, "CLO8", OUTPUT!O38:Y38) / OUTPUT!AM$13),
IF(AND('PRINTABLE (per grading)'!H$16="OUTPUT", 'PRINTABLE (per grading)'!B$13="Final"), IF(ISERROR(SUMIF(OUTPUT!AA$20:AI$20, "CLO8", OUTPUT!AA38:AI38) / OUTPUT!AN$13), "", SUMIF(OUTPUT!AA$20:AI$20, "CLO8", OUTPUT!AA38:AI38) / OUTPUT!AN$13),
"")))))),"")</f>
        <v/>
      </c>
      <c r="AY36" s="286" t="str">
        <f aca="false">IF(B36&lt;&gt;"",IF(AX36="","",IF(AX36&lt;0.5,1,IF(AND(AX36&gt;=0.5,AX36&lt;P$10),2,IF(AX36&gt;=P$10,3)))),"")</f>
        <v/>
      </c>
      <c r="AZ36" s="287" t="str">
        <f aca="false">IF(B36 &lt;&gt; "",IFERROR(IF(AVERAGE(AV36,AX36)&gt;=P$10,"Y","N"),""),"")</f>
        <v/>
      </c>
      <c r="BA36" s="194" t="str">
        <f aca="false">IF(B36 &lt;&gt; "", IFERROR(IF(C$16 = "PRELIM", SUMIF('Database (LECTURE-RES-PRAC)'!D$14:AG$14, "CLO9", 'Database (LECTURE-RES-PRAC)'!D33:AG33) / 'Grade computation'!F$12, IF(C$16 = "MIDTERM", SUMIF('Database (LECTURE-RES-PRAC)'!AJ$14:BM$14, "CLO9", 'Database (LECTURE-RES-PRAC)'!AJ33:BM33) / 'Grade computation'!G$12, IF(C$16 = "FINAL", SUMIF('Database (LECTURE-RES-PRAC)'!BP$14:CS$14, "CLO9", 'Database (LECTURE-RES-PRAC)'!BP33:CS33) / 'Grade computation'!H$12,""))),""),"")</f>
        <v/>
      </c>
      <c r="BB36" s="286" t="str">
        <f aca="false">IF(B36&lt;&gt;"",IF(BA36="","",IF(BA36&lt;0.5,1,IF(AND(BA36&gt;=0.5,BA36&lt;P$10),2,IF(BA36&gt;=P$10,3)))),"")</f>
        <v/>
      </c>
      <c r="BC36" s="194" t="str">
        <f aca="false">IF(B36 &lt;&gt; "",IF(AND('PRINTABLE (per grading)'!H$16="EXAM", 'PRINTABLE (per grading)'!B$13="Prelim"), IF(ISERROR(SUMIF('Exam (LECTURE ONLY)'!D$20:M$20, "CLO9", 'Exam (LECTURE ONLY)'!D38:M38) / 'Exam (LECTURE ONLY)'!AL$14), "", SUMIF('Exam (LECTURE ONLY)'!D$20:M$20, "CLO9", 'Exam (LECTURE ONLY)'!D38:M38) /'Exam (LECTURE ONLY)'!AL$14),
IF(AND('PRINTABLE (per grading)'!H$16="EXAM", 'PRINTABLE (per grading)'!B$13="Midterm"), IF(ISERROR(SUMIF('Exam (LECTURE ONLY)'!O$20:X$20, "CLO9", 'Exam (LECTURE ONLY)'!O38:X38) / 'Exam (LECTURE ONLY)'!AM$14), "", SUMIF('Exam (LECTURE ONLY)'!O$20:X$20, "CLO9", 'Exam (LECTURE ONLY)'!O38:X38) / 'Exam (LECTURE ONLY)'!AM$14),
IF(AND('PRINTABLE (per grading)'!H$16="EXAM", 'PRINTABLE (per grading)'!B$13="Final"), IF(ISERROR(SUMIF('Exam (LECTURE ONLY)'!Z$20:AI$20, "CLO9", 'Exam (LECTURE ONLY)'!Z38:AI38) / 'Exam (LECTURE ONLY)'!AN$14), "", SUMIF('Exam (LECTURE ONLY)'!Z$20:AI$20, "CLO9", 'Exam (LECTURE ONLY)'!Z38:AI38) / 'Exam (LECTURE ONLY)'!AN$14),
IF(AND('PRINTABLE (per grading)'!H$16="OUTPUT", 'PRINTABLE (per grading)'!B$13="Prelim"), IF(ISERROR(SUMIF(OUTPUT!C$20:M$20, "CLO9", OUTPUT!C38:M38) / OUTPUT!AL$14), "", SUMIF(OUTPUT!C$20:M$20, "CLO9", OUTPUT!C38:M38) / OUTPUT!AL$14),
IF(AND('PRINTABLE (per grading)'!H$16="OUTPUT", 'PRINTABLE (per grading)'!B$13="Midterm"), IF(ISERROR(SUMIF(OUTPUT!O$20:Y$20, "CLO9", OUTPUT!O38:Y38) / OUTPUT!AM$14), "", SUMIF(OUTPUT!O$20:Y$20, "CLO9", OUTPUT!O38:Y38) / OUTPUT!AM$14),
IF(AND('PRINTABLE (per grading)'!H$16="OUTPUT", 'PRINTABLE (per grading)'!B$13="Final"), IF(ISERROR(SUMIF(OUTPUT!AA$20:AI$20, "CLO9", OUTPUT!AA38:AI38) / OUTPUT!AN$14), "", SUMIF(OUTPUT!AA$20:AI$20, "CLO9", OUTPUT!AA38:AI38) / OUTPUT!AN$14),
"")))))),"")</f>
        <v/>
      </c>
      <c r="BD36" s="286" t="str">
        <f aca="false">IF(B36&lt;&gt;"",IF(BC36="","",IF(BC36&lt;0.5,1,IF(AND(BC36&gt;=0.5,BC36&lt;P$10),2,IF(BC36&gt;=P$10,3)))),"")</f>
        <v/>
      </c>
      <c r="BE36" s="287" t="str">
        <f aca="false">IF(B36 &lt;&gt; "",IFERROR(IF(AVERAGE(BA36,BC36)&gt;=P$10,"Y","N"),""),"")</f>
        <v/>
      </c>
      <c r="BF36" s="194" t="str">
        <f aca="false">IF(B36 &lt;&gt; "", IFERROR(IF(C$16 = "PRELIM", SUMIF('Database (LECTURE-RES-PRAC)'!D$14:AG$14, "CLO10", 'Database (LECTURE-RES-PRAC)'!D33:AG33) / 'Grade computation'!F$13, IF(C$16 = "MIDTERM", SUMIF('Database (LECTURE-RES-PRAC)'!AJ$14:BM$14, "CLO10", 'Database (LECTURE-RES-PRAC)'!AJ33:BM33) / 'Grade computation'!G$13, IF(C$16 = "FINAL", SUMIF('Database (LECTURE-RES-PRAC)'!BP$14:CS$14, "CLO10", 'Database (LECTURE-RES-PRAC)'!BP33:CS33) / 'Grade computation'!H$13,""))),""),"")</f>
        <v/>
      </c>
      <c r="BG36" s="286" t="str">
        <f aca="false">IF(B36&lt;&gt;"",IF(BF36="","",IF(BF36&lt;0.5,1,IF(AND(BF36&gt;=0.5,BF36&lt;P$10),2,IF(BF36&gt;=P$10,3)))),"")</f>
        <v/>
      </c>
      <c r="BH36" s="194" t="str">
        <f aca="false">IF(B36 &lt;&gt; "",IF(AND('PRINTABLE (per grading)'!H$16="EXAM", 'PRINTABLE (per grading)'!B$13="Prelim"), IF(ISERROR(SUMIF('Exam (LECTURE ONLY)'!D$20:M$20, "CLO10", 'Exam (LECTURE ONLY)'!D38:M38) / 'Exam (LECTURE ONLY)'!AL$15), "", SUMIF('Exam (LECTURE ONLY)'!D$20:M$20, "CLO10", 'Exam (LECTURE ONLY)'!D38:M38) /'Exam (LECTURE ONLY)'!AL$15),
IF(AND('PRINTABLE (per grading)'!H$16="EXAM", 'PRINTABLE (per grading)'!B$13="Midterm"), IF(ISERROR(SUMIF('Exam (LECTURE ONLY)'!O$20:X$20, "CLO10", 'Exam (LECTURE ONLY)'!O38:X38) / 'Exam (LECTURE ONLY)'!AM$15), "", SUMIF('Exam (LECTURE ONLY)'!O$20:X$20, "CLO10", 'Exam (LECTURE ONLY)'!O38:X38) / 'Exam (LECTURE ONLY)'!AM$15),
IF(AND('PRINTABLE (per grading)'!H$16="EXAM", 'PRINTABLE (per grading)'!B$13="Final"), IF(ISERROR(SUMIF('Exam (LECTURE ONLY)'!Z$20:AI$20, "CLO10", 'Exam (LECTURE ONLY)'!Z38:AI38) / 'Exam (LECTURE ONLY)'!AN$15), "", SUMIF('Exam (LECTURE ONLY)'!Z$20:AI$20, "CLO10", 'Exam (LECTURE ONLY)'!Z38:AI38) / 'Exam (LECTURE ONLY)'!AN$15),
IF(AND('PRINTABLE (per grading)'!H$16="OUTPUT", 'PRINTABLE (per grading)'!B$13="Prelim"), IF(ISERROR(SUMIF(OUTPUT!C$20:M$20, "CLO10", OUTPUT!C38:M38) / OUTPUT!AL$15), "", SUMIF(OUTPUT!C$20:M$20, "CLO10", OUTPUT!C38:M38) / OUTPUT!AL$15),
IF(AND('PRINTABLE (per grading)'!H$16="OUTPUT", 'PRINTABLE (per grading)'!B$13="Midterm"), IF(ISERROR(SUMIF(OUTPUT!O$20:Y$20, "CLO10", OUTPUT!O38:Y38) / OUTPUT!AM$15), "", SUMIF(OUTPUT!O$20:Y$20, "CLO10", OUTPUT!O38:Y38) / OUTPUT!AM$15),
IF(AND('PRINTABLE (per grading)'!H$16="OUTPUT", 'PRINTABLE (per grading)'!B$13="Final"), IF(ISERROR(SUMIF(OUTPUT!AA$20:AI$20, "CLO10", OUTPUT!AA38:AI38) / OUTPUT!AN$15), "", SUMIF(OUTPUT!AA$20:AI$20, "CLO10", OUTPUT!AA38:AI38) / OUTPUT!AN$15),
"")))))),"")</f>
        <v/>
      </c>
      <c r="BI36" s="286" t="str">
        <f aca="false">IF(B36&lt;&gt;"",IF(BH36="","",IF(BH36&lt;0.5,1,IF(AND(BH36&gt;=0.5,BH36&lt;P$10),2,IF(BH36&gt;=P$10,3)))),"")</f>
        <v/>
      </c>
      <c r="BJ36" s="287" t="str">
        <f aca="false">IF(B36 &lt;&gt; "",IFERROR(IF(AVERAGE(BF36,BH36)&gt;=P$10,"Y","N"),""),"")</f>
        <v/>
      </c>
      <c r="BK36" s="8"/>
    </row>
    <row r="37" customFormat="false" ht="19.5" hidden="false" customHeight="true" outlineLevel="0" collapsed="false">
      <c r="A37" s="183" t="str">
        <f aca="false">IF(ISBLANK('Database (LECTURE-RES-PRAC)'!A34),"",'Database (LECTURE-RES-PRAC)'!A34)</f>
        <v/>
      </c>
      <c r="B37" s="184" t="str">
        <f aca="false">IF(ISBLANK('Database (LECTURE-RES-PRAC)'!B34),"",'Database (LECTURE-RES-PRAC)'!B34)</f>
        <v/>
      </c>
      <c r="C37" s="230" t="str">
        <f aca="false">IF(B37&lt;&gt;"",IF(C$16="PRELIM",'Grade computation'!C37, IF(C$16="MIDTERM",'Grade computation'!K37, IF(C$16="FINAL",'Grade computation'!S37,""))),"")</f>
        <v/>
      </c>
      <c r="D37" s="231" t="str">
        <f aca="false">IF(B37&lt;&gt;"",IFERROR(IF(B$11="80-20", (((C37/C$19)*X$6)+X$7)*D$18, IF(B$11="60-40", (((C37/C$19)*Y$6)+Y$7)*D$18, 0)),0),"")</f>
        <v/>
      </c>
      <c r="E37" s="230" t="str">
        <f aca="false">IF(B37&lt;&gt;"", IF(C$16="PRELIM",'Grade computation'!E37, IF(C$16="MIDTERM",'Grade computation'!M37, IF(C$16="FINAL",'Grade computation'!U37,""))),"")</f>
        <v/>
      </c>
      <c r="F37" s="232" t="str">
        <f aca="false">IF(B37&lt;&gt;"",IFERROR(IF(B$11="80-20", (((E37/E$19)*X$6)+X$7)*F$18, IF(B$11="60-40", (((E37/E$19)*Y$6)+Y$7)*F$18, 0)),0),"")</f>
        <v/>
      </c>
      <c r="G37" s="233" t="str">
        <f aca="false">IF(B37&lt;&gt;"",IFERROR((D37+F37),0),"")</f>
        <v/>
      </c>
      <c r="H37" s="234" t="str">
        <f aca="false">IF(B37&lt;&gt;"",IF(C$16="PRELIM", 'Grade computation'!H37, IF(C$16="MIDTERM", 'Grade computation'!P37, IF(C$16="FINAL",'Grade computation'!X37, ""))),"")</f>
        <v/>
      </c>
      <c r="I37" s="233" t="str">
        <f aca="false">IF(B37&lt;&gt;"",IFERROR(IF(B$11="80-20", (((H37/H$19)*X$6)+X$7)*I$19, IF(B$11="60-40", (((H37/H$19)*Y$6)+Y$7)*I$19, 0)),0),"")</f>
        <v/>
      </c>
      <c r="J37" s="237" t="str">
        <f aca="false">IFERROR((G37+I37),"")</f>
        <v/>
      </c>
      <c r="K37" s="183" t="str">
        <f aca="false">IFERROR(IF(J37="","",IF(J37&gt;=75,"PASSED","FAILED")),"")</f>
        <v/>
      </c>
      <c r="L37" s="183"/>
      <c r="M37" s="194" t="str">
        <f aca="false">IF(B37 &lt;&gt; "", IFERROR(IF(C$16 = "PRELIM", SUMIF('Database (LECTURE-RES-PRAC)'!D$14:AG$14, "CLO1", 'Database (LECTURE-RES-PRAC)'!D34:AG34) / 'Grade computation'!F$4, IF(C$16 = "MIDTERM", SUMIF('Database (LECTURE-RES-PRAC)'!AJ$14:BM$14, "CLO1", 'Database (LECTURE-RES-PRAC)'!AJ34:BM34) / 'Grade computation'!G$4, IF(C$16 = "FINAL", SUMIF('Database (LECTURE-RES-PRAC)'!BP$14:CS$14, "CLO1", 'Database (LECTURE-RES-PRAC)'!BP34:CS34) / 'Grade computation'!H$4,""))),""),"")</f>
        <v/>
      </c>
      <c r="N37" s="286" t="str">
        <f aca="false">IF(B37&lt;&gt;"",IF(M37="","",IF(M37&lt;0.5,1,IF(AND(M37&gt;=0.5,M37&lt;P$10),2,IF(M37&gt;=P$10,3)))),"")</f>
        <v/>
      </c>
      <c r="O37" s="194" t="str">
        <f aca="false">IF(B37 &lt;&gt; "",IF(AND('PRINTABLE (per grading)'!H$16="EXAM", 'PRINTABLE (per grading)'!B$13="Prelim"), IF(ISERROR(SUMIF('Exam (LECTURE ONLY)'!D$20:M$20, "CLO1", 'Exam (LECTURE ONLY)'!D39:M39) / 'Exam (LECTURE ONLY)'!AL$6), "", SUMIF('Exam (LECTURE ONLY)'!D$20:M$20, "CLO1", 'Exam (LECTURE ONLY)'!D39:M39) /'Exam (LECTURE ONLY)'!AL$6),
IF(AND('PRINTABLE (per grading)'!H$16="EXAM", 'PRINTABLE (per grading)'!B$13="Midterm"), IF(ISERROR(SUMIF('Exam (LECTURE ONLY)'!O$20:X$20, "CLO1", 'Exam (LECTURE ONLY)'!O39:X39) / 'Exam (LECTURE ONLY)'!AM$6), "", SUMIF('Exam (LECTURE ONLY)'!O$20:X$20, "CLO1", 'Exam (LECTURE ONLY)'!O39:X39) / 'Exam (LECTURE ONLY)'!AM$6),
IF(AND('PRINTABLE (per grading)'!H$16="EXAM", 'PRINTABLE (per grading)'!B$13="Final"), IF(ISERROR(SUMIF('Exam (LECTURE ONLY)'!Z$20:AI$20, "CLO1", 'Exam (LECTURE ONLY)'!Z39:AI39) / 'Exam (LECTURE ONLY)'!AN$6), "", SUMIF('Exam (LECTURE ONLY)'!Z$20:AI$20, "CLO1", 'Exam (LECTURE ONLY)'!Z39:AI39) / 'Exam (LECTURE ONLY)'!AN$6),
IF(AND('PRINTABLE (per grading)'!H$16="OUTPUT", 'PRINTABLE (per grading)'!B$13="Prelim"), IF(ISERROR(SUMIF(OUTPUT!C$20:M$20, "CLO1", OUTPUT!C39:M39) / OUTPUT!AL$6), "", SUMIF(OUTPUT!C$20:M$20, "CLO1", OUTPUT!C39:M39) / OUTPUT!AL$6),
IF(AND('PRINTABLE (per grading)'!H$16="OUTPUT", 'PRINTABLE (per grading)'!B$13="Midterm"), IF(ISERROR(SUMIF(OUTPUT!O$20:Y$20, "CLO1", OUTPUT!O39:Y39) / OUTPUT!AM$6), "", SUMIF(OUTPUT!O$20:Y$20, "CLO1", OUTPUT!O39:Y39) / OUTPUT!AM$6),
IF(AND('PRINTABLE (per grading)'!H$16="OUTPUT", 'PRINTABLE (per grading)'!B$13="Final"), IF(ISERROR(SUMIF(OUTPUT!AA$20:AI$20, "CLO1", OUTPUT!AA39:AI39) / OUTPUT!AN$6), "", SUMIF(OUTPUT!AA$20:AI$20, "CLO1", OUTPUT!AA39:AI39) / OUTPUT!AN$6),
"")))))),"")</f>
        <v/>
      </c>
      <c r="P37" s="286" t="str">
        <f aca="false">IF(B37&lt;&gt;"",IF(O37="","",IF(O37&lt;0.5,1,IF(AND(O37&gt;=0.5,O37&lt;P$10),2,IF(O37&gt;=P$10,3)))),"")</f>
        <v/>
      </c>
      <c r="Q37" s="287" t="str">
        <f aca="false">IF(B37 &lt;&gt; "",IFERROR(IF(AVERAGE(M37,O37)&gt;=P$10,"Y","N"),""),"")</f>
        <v/>
      </c>
      <c r="R37" s="194" t="str">
        <f aca="false">IF(B37 &lt;&gt; "", IFERROR(IF(C$16 = "PRELIM", SUMIF('Database (LECTURE-RES-PRAC)'!D$14:AG$14, "CLO2", 'Database (LECTURE-RES-PRAC)'!D34:AG34) / 'Grade computation'!F$5, IF(C$16 = "MIDTERM", SUMIF('Database (LECTURE-RES-PRAC)'!AJ$14:BM$14, "CLO2", 'Database (LECTURE-RES-PRAC)'!AJ34:BM34) / 'Grade computation'!G$5, IF(C$16 = "FINAL", SUMIF('Database (LECTURE-RES-PRAC)'!BP$14:CS$14, "CLO2", 'Database (LECTURE-RES-PRAC)'!BP34:CS34) / 'Grade computation'!H$5,""))),""),"")</f>
        <v/>
      </c>
      <c r="S37" s="286" t="str">
        <f aca="false">IF(B37&lt;&gt;"",IF(R37="","",IF(R37&lt;0.5,1,IF(AND(R37&gt;=0.5,R37&lt;P$10),2,IF(R37&gt;=P$10,3)))),"")</f>
        <v/>
      </c>
      <c r="T37" s="194" t="str">
        <f aca="false">IF(B37 &lt;&gt; "",IF(AND('PRINTABLE (per grading)'!H$16="EXAM", 'PRINTABLE (per grading)'!B$13="Prelim"), IF(ISERROR(SUMIF('Exam (LECTURE ONLY)'!D$20:M$20, "CLO2", 'Exam (LECTURE ONLY)'!D39:M39) / 'Exam (LECTURE ONLY)'!AL$7), "", SUMIF('Exam (LECTURE ONLY)'!D$20:M$20, "CLO2", 'Exam (LECTURE ONLY)'!D39:M39) /'Exam (LECTURE ONLY)'!AL$7),
IF(AND('PRINTABLE (per grading)'!H$16="EXAM", 'PRINTABLE (per grading)'!B$13="Midterm"), IF(ISERROR(SUMIF('Exam (LECTURE ONLY)'!O$20:X$20, "CLO2", 'Exam (LECTURE ONLY)'!O39:X39) / 'Exam (LECTURE ONLY)'!AM$7), "", SUMIF('Exam (LECTURE ONLY)'!O$20:X$20, "CLO2", 'Exam (LECTURE ONLY)'!O39:X39) / 'Exam (LECTURE ONLY)'!AM$7),
IF(AND('PRINTABLE (per grading)'!H$16="EXAM", 'PRINTABLE (per grading)'!B$13="Final"), IF(ISERROR(SUMIF('Exam (LECTURE ONLY)'!Z$20:AI$20, "CLO2", 'Exam (LECTURE ONLY)'!Z39:AI39) / 'Exam (LECTURE ONLY)'!AN$7), "", SUMIF('Exam (LECTURE ONLY)'!Z$20:AI$20, "CLO2", 'Exam (LECTURE ONLY)'!Z39:AI39) / 'Exam (LECTURE ONLY)'!AN$7),
IF(AND('PRINTABLE (per grading)'!H$16="OUTPUT", 'PRINTABLE (per grading)'!B$13="Prelim"), IF(ISERROR(SUMIF(OUTPUT!C$20:M$20, "CLO2", OUTPUT!C39:M39) / OUTPUT!AL$7), "", SUMIF(OUTPUT!C$20:M$20, "CLO2", OUTPUT!C39:M39) / OUTPUT!AL$7),
IF(AND('PRINTABLE (per grading)'!H$16="OUTPUT", 'PRINTABLE (per grading)'!B$13="Midterm"), IF(ISERROR(SUMIF(OUTPUT!O$20:Y$20, "CLO2", OUTPUT!O39:Y39) / OUTPUT!AM$7), "", SUMIF(OUTPUT!O$20:Y$20, "CLO2", OUTPUT!O39:Y39) / OUTPUT!AM$7),
IF(AND('PRINTABLE (per grading)'!H$16="OUTPUT", 'PRINTABLE (per grading)'!B$13="Final"), IF(ISERROR(SUMIF(OUTPUT!AA$20:AI$20, "CLO2", OUTPUT!AA39:AI39) / OUTPUT!AN$7), "", SUMIF(OUTPUT!AA$20:AI$20, "CLO2", OUTPUT!AA39:AI39) / OUTPUT!AN$7),
"")))))),"")</f>
        <v/>
      </c>
      <c r="U37" s="286" t="str">
        <f aca="false">IF(B37&lt;&gt;"",IF(T37="","",IF(T37&lt;0.5,1,IF(AND(T37&gt;=0.5,T37&lt;P$10),2,IF(T37&gt;=P$10,3)))),"")</f>
        <v/>
      </c>
      <c r="V37" s="287" t="str">
        <f aca="false">IF(B37 &lt;&gt; "",IFERROR(IF(AVERAGE(R37,T37)&gt;=P$10,"Y","N"),""),"")</f>
        <v/>
      </c>
      <c r="W37" s="194" t="str">
        <f aca="false">IF(B37 &lt;&gt; "", IFERROR(IF(C$16 = "PRELIM", SUMIF('Database (LECTURE-RES-PRAC)'!D$14:AG$14, "CLO3", 'Database (LECTURE-RES-PRAC)'!D34:AG34) / 'Grade computation'!F$6, IF(C$16 = "MIDTERM", SUMIF('Database (LECTURE-RES-PRAC)'!AJ$14:BM$14, "CLO3", 'Database (LECTURE-RES-PRAC)'!AJ34:BM34) / 'Grade computation'!G$6, IF(C$16 = "FINAL", SUMIF('Database (LECTURE-RES-PRAC)'!BP$14:CS$14, "CLO3", 'Database (LECTURE-RES-PRAC)'!BP34:CS34) / 'Grade computation'!H$6,""))),""),"")</f>
        <v/>
      </c>
      <c r="X37" s="286" t="str">
        <f aca="false">IF(B37&lt;&gt;"",IF(W37="","",IF(W37&lt;0.5,1,IF(AND(W37&gt;=0.5,W37&lt;P$10),2,IF(W37&gt;=P$10,3)))),"")</f>
        <v/>
      </c>
      <c r="Y37" s="194" t="str">
        <f aca="false">IF(B37 &lt;&gt; "",IF(AND('PRINTABLE (per grading)'!H$16="EXAM", 'PRINTABLE (per grading)'!B$13="Prelim"), IF(ISERROR(SUMIF('Exam (LECTURE ONLY)'!D$20:M$20, "CLO3", 'Exam (LECTURE ONLY)'!D39:M39) / 'Exam (LECTURE ONLY)'!AL$8), "", SUMIF('Exam (LECTURE ONLY)'!D$20:M$20, "CLO3", 'Exam (LECTURE ONLY)'!D39:M39) /'Exam (LECTURE ONLY)'!AL$8),
IF(AND('PRINTABLE (per grading)'!H$16="EXAM", 'PRINTABLE (per grading)'!B$13="Midterm"), IF(ISERROR(SUMIF('Exam (LECTURE ONLY)'!O$20:X$20, "CLO3", 'Exam (LECTURE ONLY)'!O39:X39) / 'Exam (LECTURE ONLY)'!AM$8), "", SUMIF('Exam (LECTURE ONLY)'!O$20:X$20, "CLO3", 'Exam (LECTURE ONLY)'!O39:X39) / 'Exam (LECTURE ONLY)'!AM$8),
IF(AND('PRINTABLE (per grading)'!H$16="EXAM", 'PRINTABLE (per grading)'!B$13="Final"), IF(ISERROR(SUMIF('Exam (LECTURE ONLY)'!Z$20:AI$20, "CLO3", 'Exam (LECTURE ONLY)'!Z39:AI39) / 'Exam (LECTURE ONLY)'!AN$8), "", SUMIF('Exam (LECTURE ONLY)'!Z$20:AI$20, "CLO3", 'Exam (LECTURE ONLY)'!Z39:AI39) / 'Exam (LECTURE ONLY)'!AN$8),
IF(AND('PRINTABLE (per grading)'!H$16="OUTPUT", 'PRINTABLE (per grading)'!B$13="Prelim"), IF(ISERROR(SUMIF(OUTPUT!C$20:M$20, "CLO3", OUTPUT!C39:M39) / OUTPUT!AL$8), "", SUMIF(OUTPUT!C$20:M$20, "CLO3", OUTPUT!C39:M39) / OUTPUT!AL$8),
IF(AND('PRINTABLE (per grading)'!H$16="OUTPUT", 'PRINTABLE (per grading)'!B$13="Midterm"), IF(ISERROR(SUMIF(OUTPUT!O$20:Y$20, "CLO3", OUTPUT!O39:Y39) / OUTPUT!AM$8), "", SUMIF(OUTPUT!O$20:Y$20, "CLO3", OUTPUT!O39:Y39) / OUTPUT!AM$8),
IF(AND('PRINTABLE (per grading)'!H$16="OUTPUT", 'PRINTABLE (per grading)'!B$13="Final"), IF(ISERROR(SUMIF(OUTPUT!AA$20:AI$20, "CLO3", OUTPUT!AA39:AI39) / OUTPUT!AN$8), "", SUMIF(OUTPUT!AA$20:AI$20, "CLO3", OUTPUT!AA39:AI39) / OUTPUT!AN$8),
"" )))))),"")</f>
        <v/>
      </c>
      <c r="Z37" s="286" t="str">
        <f aca="false">IF(B37&lt;&gt;"",IF(Y37="","",IF(Y37&lt;0.5,1,IF(AND(Y37&gt;=0.5,Y37&lt;P$10),2,IF(Y37&gt;=P$10,3)))),"")</f>
        <v/>
      </c>
      <c r="AA37" s="287" t="str">
        <f aca="false">IF(B37 &lt;&gt; "",IFERROR(IF(AVERAGE(W37,Y37)&gt;=P$10,"Y","N"),""),"")</f>
        <v/>
      </c>
      <c r="AB37" s="194" t="str">
        <f aca="false">IF(B37 &lt;&gt; "", IFERROR(IF(C$16 = "PRELIM", SUMIF('Database (LECTURE-RES-PRAC)'!D$14:AG$14, "CLO4", 'Database (LECTURE-RES-PRAC)'!D34:AG34) / 'Grade computation'!F$7, IF(C$16 = "MIDTERM", SUMIF('Database (LECTURE-RES-PRAC)'!AJ$14:BM$14, "CLO4", 'Database (LECTURE-RES-PRAC)'!AJ34:BM34) / 'Grade computation'!G$7, IF(C$16 = "FINAL", SUMIF('Database (LECTURE-RES-PRAC)'!BP$14:CS$14, "CLO4", 'Database (LECTURE-RES-PRAC)'!BP34:CS34) / 'Grade computation'!H$7,""))),""),"")</f>
        <v/>
      </c>
      <c r="AC37" s="286" t="str">
        <f aca="false">IF(B37&lt;&gt;"",IF(AB37="","",IF(AB37&lt;0.5,1,IF(AND(AB37&gt;=0.5,AB37&lt;P$10),2,IF(AB37&gt;=P$10,3)))),"")</f>
        <v/>
      </c>
      <c r="AD37" s="194" t="str">
        <f aca="false">IF(B37 &lt;&gt; "",IF(AND('PRINTABLE (per grading)'!H$16="EXAM", 'PRINTABLE (per grading)'!B$13="Prelim"), IF(ISERROR(SUMIF('Exam (LECTURE ONLY)'!D$20:M$20, "CLO4", 'Exam (LECTURE ONLY)'!D39:M39) / 'Exam (LECTURE ONLY)'!AL$9), "", SUMIF('Exam (LECTURE ONLY)'!D$20:M$20, "CLO4", 'Exam (LECTURE ONLY)'!D39:M39) /'Exam (LECTURE ONLY)'!AL$9),
IF(AND('PRINTABLE (per grading)'!H$16="EXAM", 'PRINTABLE (per grading)'!B$13="Midterm"), IF(ISERROR(SUMIF('Exam (LECTURE ONLY)'!O$20:X$20, "CLO4", 'Exam (LECTURE ONLY)'!O39:X39) / 'Exam (LECTURE ONLY)'!AM$9), "", SUMIF('Exam (LECTURE ONLY)'!O$20:X$20, "CLO4", 'Exam (LECTURE ONLY)'!O39:X39) / 'Exam (LECTURE ONLY)'!AM$9),
IF(AND('PRINTABLE (per grading)'!H$16="EXAM", 'PRINTABLE (per grading)'!B$13="Final"), IF(ISERROR(SUMIF('Exam (LECTURE ONLY)'!Z$20:AI$20, "CLO4", 'Exam (LECTURE ONLY)'!Z39:AI39) / 'Exam (LECTURE ONLY)'!AN$9), "", SUMIF('Exam (LECTURE ONLY)'!Z$20:AI$20, "CLO4", 'Exam (LECTURE ONLY)'!Z39:AI39) / 'Exam (LECTURE ONLY)'!AN$9),
IF(AND('PRINTABLE (per grading)'!H$16="OUTPUT", 'PRINTABLE (per grading)'!B$13="Prelim"), IF(ISERROR(SUMIF(OUTPUT!C$20:M$20, "CLO4", OUTPUT!C39:M39) / OUTPUT!AL$9), "", SUMIF(OUTPUT!C$20:M$20, "CLO4", OUTPUT!C39:M39) / OUTPUT!AL$9),
IF(AND('PRINTABLE (per grading)'!H$16="OUTPUT", 'PRINTABLE (per grading)'!B$13="Midterm"), IF(ISERROR(SUMIF(OUTPUT!O$20:Y$20, "CLO4", OUTPUT!O39:Y39) / OUTPUT!AM$9), "", SUMIF(OUTPUT!O$20:Y$20, "CLO4", OUTPUT!O39:Y39) / OUTPUT!AM$9),
IF(AND('PRINTABLE (per grading)'!H$16="OUTPUT", 'PRINTABLE (per grading)'!B$13="Final"), IF(ISERROR(SUMIF(OUTPUT!AA$20:AI$20, "CLO4", OUTPUT!AA39:AI39) / OUTPUT!AN$9), "", SUMIF(OUTPUT!AA$20:AI$20, "CLO4", OUTPUT!AA39:AI39) / OUTPUT!AN$9),
"")))))),"")</f>
        <v/>
      </c>
      <c r="AE37" s="286" t="str">
        <f aca="false">IF(B37&lt;&gt;"",IF(AD37="","",IF(AD37&lt;0.5,1,IF(AND(AD37&gt;=0.5,AD37&lt;P$10),2,IF(AD37&gt;=P$10,3)))),"")</f>
        <v/>
      </c>
      <c r="AF37" s="287" t="str">
        <f aca="false">IF(B37 &lt;&gt; "",IFERROR(IF(AVERAGE(AB37,AD37)&gt;=P$10,"Y","N"),""),"")</f>
        <v/>
      </c>
      <c r="AG37" s="194" t="str">
        <f aca="false">IF(B37 &lt;&gt; "", IFERROR(IF(C$16 = "PRELIM", SUMIF('Database (LECTURE-RES-PRAC)'!D$14:AG$14, "CLO5", 'Database (LECTURE-RES-PRAC)'!D34:AG34) / 'Grade computation'!F$8, IF(C$16 = "MIDTERM", SUMIF('Database (LECTURE-RES-PRAC)'!AJ$14:BM$14, "CLO5", 'Database (LECTURE-RES-PRAC)'!AJ34:BM34) / 'Grade computation'!G$8, IF(C$16 = "FINAL", SUMIF('Database (LECTURE-RES-PRAC)'!BP$14:CS$14, "CLO5", 'Database (LECTURE-RES-PRAC)'!BP34:CS34) / 'Grade computation'!H$8,""))),""),"")</f>
        <v/>
      </c>
      <c r="AH37" s="286" t="str">
        <f aca="false">IF(B37&lt;&gt;"",IF(AG37="","",IF(AG37&lt;0.5,1,IF(AND(AG37&gt;=0.5,AG37&lt;P$10),2,IF(AG37&gt;=P$10,3)))),"")</f>
        <v/>
      </c>
      <c r="AI37" s="194" t="str">
        <f aca="false">IF(B37 &lt;&gt; "",IF(AND('PRINTABLE (per grading)'!H$16="EXAM", 'PRINTABLE (per grading)'!B$13="Prelim"), IF(ISERROR(SUMIF('Exam (LECTURE ONLY)'!D$20:M$20, "CLO5", 'Exam (LECTURE ONLY)'!D39:M39) / 'Exam (LECTURE ONLY)'!AL$10), "", SUMIF('Exam (LECTURE ONLY)'!D$20:M$20, "CLO5", 'Exam (LECTURE ONLY)'!D39:M39) /'Exam (LECTURE ONLY)'!AL$10),
IF(AND('PRINTABLE (per grading)'!H$16="EXAM", 'PRINTABLE (per grading)'!B$13="Midterm"), IF(ISERROR(SUMIF('Exam (LECTURE ONLY)'!O$20:X$20, "CLO5", 'Exam (LECTURE ONLY)'!O39:X39) / 'Exam (LECTURE ONLY)'!AM$10), "", SUMIF('Exam (LECTURE ONLY)'!O$20:X$20, "CLO5", 'Exam (LECTURE ONLY)'!O39:X39) / 'Exam (LECTURE ONLY)'!AM$10),
IF(AND('PRINTABLE (per grading)'!H$16="EXAM", 'PRINTABLE (per grading)'!B$13="Final"), IF(ISERROR(SUMIF('Exam (LECTURE ONLY)'!Z$20:AI$20, "CLO5", 'Exam (LECTURE ONLY)'!Z39:AI39) / 'Exam (LECTURE ONLY)'!AN$10), "", SUMIF('Exam (LECTURE ONLY)'!Z$20:AI$20, "CLO5", 'Exam (LECTURE ONLY)'!Z39:AI39) / 'Exam (LECTURE ONLY)'!AN$10),
IF(AND('PRINTABLE (per grading)'!H$16="OUTPUT", 'PRINTABLE (per grading)'!B$13="Prelim"), IF(ISERROR(SUMIF(OUTPUT!C$20:M$20, "CLO5", OUTPUT!C39:M39) / OUTPUT!AL$10), "", SUMIF(OUTPUT!C$20:M$20, "CLO5", OUTPUT!C39:M39) / OUTPUT!AL$10),
IF(AND('PRINTABLE (per grading)'!H$16="OUTPUT", 'PRINTABLE (per grading)'!B$13="Midterm"), IF(ISERROR(SUMIF(OUTPUT!O$20:Y$20, "CLO5", OUTPUT!O39:Y39) / OUTPUT!AM$10), "", SUMIF(OUTPUT!O$20:Y$20, "CLO5", OUTPUT!O39:Y39) / OUTPUT!AM$10),
IF(AND('PRINTABLE (per grading)'!H$16="OUTPUT", 'PRINTABLE (per grading)'!B$13="Final"), IF(ISERROR(SUMIF(OUTPUT!AA$20:AI$20, "CLO5", OUTPUT!AA39:AI39) / OUTPUT!AN$10), "", SUMIF(OUTPUT!AA$20:AI$20, "CLO5", OUTPUT!AA39:AI39) / OUTPUT!AN$10),
"")))))),"")</f>
        <v/>
      </c>
      <c r="AJ37" s="286" t="str">
        <f aca="false">IF(B37&lt;&gt;"",IF(AI37="","",IF(AI37&lt;0.5,1,IF(AND(AI37&gt;=0.5,AI37&lt;P$10),2,IF(AI37&gt;=P$10,3)))),"")</f>
        <v/>
      </c>
      <c r="AK37" s="287" t="str">
        <f aca="false">IF(B37 &lt;&gt; "",IFERROR(IF(AVERAGE(AG37,AI37)&gt;=P$10,"Y","N"),""),"")</f>
        <v/>
      </c>
      <c r="AL37" s="194" t="str">
        <f aca="false">IF(B37 &lt;&gt; "", IFERROR(IF(C$16 = "PRELIM", SUMIF('Database (LECTURE-RES-PRAC)'!D$14:AG$14, "CLO6", 'Database (LECTURE-RES-PRAC)'!D34:AG34) / 'Grade computation'!F$9, IF(C$16 = "MIDTERM", SUMIF('Database (LECTURE-RES-PRAC)'!AJ$14:BM$14, "CLO6", 'Database (LECTURE-RES-PRAC)'!AJ34:BM34) / 'Grade computation'!G$9, IF(C$16 = "FINAL", SUMIF('Database (LECTURE-RES-PRAC)'!BP$14:CS$14, "CLO6", 'Database (LECTURE-RES-PRAC)'!BP34:CS34) / 'Grade computation'!H$9,""))),""),"")</f>
        <v/>
      </c>
      <c r="AM37" s="286" t="str">
        <f aca="false">IF(B37&lt;&gt;"",IF(AL37="","",IF(AL37&lt;0.5,1,IF(AND(AL37&gt;=0.5,AL37&lt;P$10),2,IF(AL37&gt;=P$10,3)))),"")</f>
        <v/>
      </c>
      <c r="AN37" s="194" t="str">
        <f aca="false">IF(B37 &lt;&gt; "",IF(AND('PRINTABLE (per grading)'!H$16="EXAM", 'PRINTABLE (per grading)'!B$13="Prelim"), IF(ISERROR(SUMIF('Exam (LECTURE ONLY)'!D$20:M$20, "CLO6", 'Exam (LECTURE ONLY)'!D39:M39) / 'Exam (LECTURE ONLY)'!AL$11), "", SUMIF('Exam (LECTURE ONLY)'!D$20:M$20, "CLO6", 'Exam (LECTURE ONLY)'!D39:M39) /'Exam (LECTURE ONLY)'!AL$11),
IF(AND('PRINTABLE (per grading)'!H$16="EXAM", 'PRINTABLE (per grading)'!B$13="Midterm"), IF(ISERROR(SUMIF('Exam (LECTURE ONLY)'!O$20:X$20, "CLO6", 'Exam (LECTURE ONLY)'!O39:X39) / 'Exam (LECTURE ONLY)'!AM$11), "", SUMIF('Exam (LECTURE ONLY)'!O$20:X$20, "CLO6", 'Exam (LECTURE ONLY)'!O39:X39) / 'Exam (LECTURE ONLY)'!AM$11),
IF(AND('PRINTABLE (per grading)'!H$16="EXAM", 'PRINTABLE (per grading)'!B$13="Final"), IF(ISERROR(SUMIF('Exam (LECTURE ONLY)'!Z$20:AI$20, "CLO6", 'Exam (LECTURE ONLY)'!Z39:AI39) / 'Exam (LECTURE ONLY)'!AN$11), "", SUMIF('Exam (LECTURE ONLY)'!Z$20:AI$20, "CLO6", 'Exam (LECTURE ONLY)'!Z39:AI39) / 'Exam (LECTURE ONLY)'!AN$11),
IF(AND('PRINTABLE (per grading)'!H$16="OUTPUT", 'PRINTABLE (per grading)'!B$13="Prelim"), IF(ISERROR(SUMIF(OUTPUT!C$20:M$20, "CLO6", OUTPUT!C39:M39) / OUTPUT!AL$11), "", SUMIF(OUTPUT!C$20:M$20, "CLO6", OUTPUT!C39:M39) / OUTPUT!AL$11),
IF(AND('PRINTABLE (per grading)'!H$16="OUTPUT", 'PRINTABLE (per grading)'!B$13="Midterm"), IF(ISERROR(SUMIF(OUTPUT!O$20:Y$20, "CLO6", OUTPUT!O39:Y39) / OUTPUT!AM$11), "", SUMIF(OUTPUT!O$20:Y$20, "CLO6", OUTPUT!O39:Y39) / OUTPUT!AM$11),
IF(AND('PRINTABLE (per grading)'!H$16="OUTPUT", 'PRINTABLE (per grading)'!B$13="Final"), IF(ISERROR(SUMIF(OUTPUT!AA$20:AI$20, "CLO6", OUTPUT!AA39:AI39) / OUTPUT!AN$11), "", SUMIF(OUTPUT!AA$20:AI$20, "CLO6", OUTPUT!AA39:AI39) / OUTPUT!AN$11),
"")))))),"")</f>
        <v/>
      </c>
      <c r="AO37" s="286" t="str">
        <f aca="false">IF(B37&lt;&gt;"",IF(AN37="","",IF(AN37&lt;0.5,1,IF(AND(AN37&gt;=0.5,AN37&lt;P$10),2,IF(AN37&gt;=P$10,3)))),"")</f>
        <v/>
      </c>
      <c r="AP37" s="287" t="str">
        <f aca="false">IF(B37 &lt;&gt; "",IFERROR(IF(AVERAGE(AL37,AN37)&gt;=P$10,"Y","N"),""),"")</f>
        <v/>
      </c>
      <c r="AQ37" s="194" t="str">
        <f aca="false">IF(B37 &lt;&gt; "", IFERROR(IF(C$16 = "PRELIM", SUMIF('Database (LECTURE-RES-PRAC)'!D$14:AG$14, "CLO7", 'Database (LECTURE-RES-PRAC)'!D34:AG34) / 'Grade computation'!F$10, IF(C$16 = "MIDTERM", SUMIF('Database (LECTURE-RES-PRAC)'!AJ$14:BM$14, "CLO7", 'Database (LECTURE-RES-PRAC)'!AJ34:BM34) / 'Grade computation'!G$10, IF(C$16 = "FINAL", SUMIF('Database (LECTURE-RES-PRAC)'!BP$14:CS$14, "CLO7", 'Database (LECTURE-RES-PRAC)'!BP34:CS34) / 'Grade computation'!H$10,""))),""),"")</f>
        <v/>
      </c>
      <c r="AR37" s="286" t="str">
        <f aca="false">IF(B37&lt;&gt;"",IF(AQ37="","",IF(AQ37&lt;0.5,1,IF(AND(AQ37&gt;=0.5,AQ37&lt;P$10),2,IF(AQ37&gt;=P$10,3)))),"")</f>
        <v/>
      </c>
      <c r="AS37" s="194" t="str">
        <f aca="false">IF(B37 &lt;&gt; "",IF(AND('PRINTABLE (per grading)'!H$16="EXAM", 'PRINTABLE (per grading)'!B$13="Prelim"), IF(ISERROR(SUMIF('Exam (LECTURE ONLY)'!D$20:M$20, "CLO7", 'Exam (LECTURE ONLY)'!D39:M39) / 'Exam (LECTURE ONLY)'!AL$12), "", SUMIF('Exam (LECTURE ONLY)'!D$20:M$20, "CLO7", 'Exam (LECTURE ONLY)'!D39:M39) /'Exam (LECTURE ONLY)'!AL$12),
IF(AND('PRINTABLE (per grading)'!H$16="EXAM", 'PRINTABLE (per grading)'!B$13="Midterm"), IF(ISERROR(SUMIF('Exam (LECTURE ONLY)'!O$20:X$20, "CLO7", 'Exam (LECTURE ONLY)'!O39:X39) / 'Exam (LECTURE ONLY)'!AM$12), "", SUMIF('Exam (LECTURE ONLY)'!O$20:X$20, "CLO7", 'Exam (LECTURE ONLY)'!O39:X39) / 'Exam (LECTURE ONLY)'!AM$12),
IF(AND('PRINTABLE (per grading)'!H$16="EXAM", 'PRINTABLE (per grading)'!B$13="Final"), IF(ISERROR(SUMIF('Exam (LECTURE ONLY)'!Z$20:AI$20, "CLO7", 'Exam (LECTURE ONLY)'!Z39:AI39) / 'Exam (LECTURE ONLY)'!AN$12), "", SUMIF('Exam (LECTURE ONLY)'!Z$20:AI$20, "CLO7", 'Exam (LECTURE ONLY)'!Z39:AI39) / 'Exam (LECTURE ONLY)'!AN$12),
IF(AND('PRINTABLE (per grading)'!H$16="OUTPUT", 'PRINTABLE (per grading)'!B$13="Prelim"), IF(ISERROR(SUMIF(OUTPUT!C$20:M$20, "CLO7", OUTPUT!C39:M39) / OUTPUT!AL$12), "", SUMIF(OUTPUT!C$20:M$20, "CLO7", OUTPUT!C39:M39) / OUTPUT!AL$12),
IF(AND('PRINTABLE (per grading)'!H$16="OUTPUT", 'PRINTABLE (per grading)'!B$13="Midterm"), IF(ISERROR(SUMIF(OUTPUT!O$20:Y$20, "CLO7", OUTPUT!O39:Y39) / OUTPUT!AM$12), "", SUMIF(OUTPUT!O$20:Y$20, "CLO7", OUTPUT!O39:Y39) / OUTPUT!AM$12),
IF(AND('PRINTABLE (per grading)'!H$16="OUTPUT", 'PRINTABLE (per grading)'!B$13="Final"), IF(ISERROR(SUMIF(OUTPUT!AA$20:AI$20, "CLO7", OUTPUT!AA39:AI39) / OUTPUT!AN$12), "", SUMIF(OUTPUT!AA$20:AI$20, "CLO7", OUTPUT!AA39:AI39) / OUTPUT!AN$12),
"")))))),"")</f>
        <v/>
      </c>
      <c r="AT37" s="286" t="str">
        <f aca="false">IF(B37&lt;&gt;"",IF(AS37="","",IF(AS37&lt;0.5,1,IF(AND(AS37&gt;=0.5,AS37&lt;P$10),2,IF(AS37&gt;=P$10,3)))),"")</f>
        <v/>
      </c>
      <c r="AU37" s="287" t="str">
        <f aca="false">IF(B37 &lt;&gt; "",IFERROR(IF(AVERAGE(AQ37,AS37)&gt;=P$10,"Y","N"),""),"")</f>
        <v/>
      </c>
      <c r="AV37" s="194" t="str">
        <f aca="false">IF(B37 &lt;&gt; "", IFERROR(IF(C$16 = "PRELIM", SUMIF('Database (LECTURE-RES-PRAC)'!D$14:AG$14, "CLO8", 'Database (LECTURE-RES-PRAC)'!D34:AG34) / 'Grade computation'!F$11, IF(C$16 = "MIDTERM", SUMIF('Database (LECTURE-RES-PRAC)'!AJ$14:BM$14, "CLO8", 'Database (LECTURE-RES-PRAC)'!AJ34:BM34) / 'Grade computation'!G$11, IF(C$16 = "FINAL", SUMIF('Database (LECTURE-RES-PRAC)'!BP$14:CS$14, "CLO8", 'Database (LECTURE-RES-PRAC)'!BP34:CS34) / 'Grade computation'!H$11,""))),""),"")</f>
        <v/>
      </c>
      <c r="AW37" s="286" t="str">
        <f aca="false">IF(B37&lt;&gt;"",IF(AV37="","",IF(AV37&lt;0.5,1,IF(AND(AV37&gt;=0.5,AV37&lt;P$10),2,IF(AV37&gt;=P$10,3)))),"")</f>
        <v/>
      </c>
      <c r="AX37" s="194" t="str">
        <f aca="false">IF(B37 &lt;&gt; "",IF(AND('PRINTABLE (per grading)'!H$16="EXAM", 'PRINTABLE (per grading)'!B$13="Prelim"), IF(ISERROR(SUMIF('Exam (LECTURE ONLY)'!D$20:M$20, "CLO8", 'Exam (LECTURE ONLY)'!D39:M39) / 'Exam (LECTURE ONLY)'!AL$13), "", SUMIF('Exam (LECTURE ONLY)'!D$20:M$20, "CLO8", 'Exam (LECTURE ONLY)'!D39:M39) /'Exam (LECTURE ONLY)'!AL$13),
IF(AND('PRINTABLE (per grading)'!H$16="EXAM", 'PRINTABLE (per grading)'!B$13="Midterm"), IF(ISERROR(SUMIF('Exam (LECTURE ONLY)'!O$20:X$20, "CLO8", 'Exam (LECTURE ONLY)'!O39:X39) / 'Exam (LECTURE ONLY)'!AM$13), "", SUMIF('Exam (LECTURE ONLY)'!O$20:X$20, "CLO8", 'Exam (LECTURE ONLY)'!O39:X39) / 'Exam (LECTURE ONLY)'!AM$13),
IF(AND('PRINTABLE (per grading)'!H$16="EXAM", 'PRINTABLE (per grading)'!B$13="Final"), IF(ISERROR(SUMIF('Exam (LECTURE ONLY)'!Z$20:AI$20, "CLO8", 'Exam (LECTURE ONLY)'!Z39:AI39) / 'Exam (LECTURE ONLY)'!AN$13), "", SUMIF('Exam (LECTURE ONLY)'!Z$20:AI$20, "CLO8", 'Exam (LECTURE ONLY)'!Z39:AI39) / 'Exam (LECTURE ONLY)'!AN$13),
IF(AND('PRINTABLE (per grading)'!H$16="OUTPUT", 'PRINTABLE (per grading)'!B$13="Prelim"), IF(ISERROR(SUMIF(OUTPUT!C$20:M$20, "CLO8", OUTPUT!C39:M39) / OUTPUT!AL$13), "", SUMIF(OUTPUT!C$20:M$20, "CLO8", OUTPUT!C39:M39) / OUTPUT!AL$13),
IF(AND('PRINTABLE (per grading)'!H$16="OUTPUT", 'PRINTABLE (per grading)'!B$13="Midterm"), IF(ISERROR(SUMIF(OUTPUT!O$20:Y$20, "CLO8", OUTPUT!O39:Y39) / OUTPUT!AM$13), "", SUMIF(OUTPUT!O$20:Y$20, "CLO8", OUTPUT!O39:Y39) / OUTPUT!AM$13),
IF(AND('PRINTABLE (per grading)'!H$16="OUTPUT", 'PRINTABLE (per grading)'!B$13="Final"), IF(ISERROR(SUMIF(OUTPUT!AA$20:AI$20, "CLO8", OUTPUT!AA39:AI39) / OUTPUT!AN$13), "", SUMIF(OUTPUT!AA$20:AI$20, "CLO8", OUTPUT!AA39:AI39) / OUTPUT!AN$13),
"")))))),"")</f>
        <v/>
      </c>
      <c r="AY37" s="286" t="str">
        <f aca="false">IF(B37&lt;&gt;"",IF(AX37="","",IF(AX37&lt;0.5,1,IF(AND(AX37&gt;=0.5,AX37&lt;P$10),2,IF(AX37&gt;=P$10,3)))),"")</f>
        <v/>
      </c>
      <c r="AZ37" s="287" t="str">
        <f aca="false">IF(B37 &lt;&gt; "",IFERROR(IF(AVERAGE(AV37,AX37)&gt;=P$10,"Y","N"),""),"")</f>
        <v/>
      </c>
      <c r="BA37" s="194" t="str">
        <f aca="false">IF(B37 &lt;&gt; "", IFERROR(IF(C$16 = "PRELIM", SUMIF('Database (LECTURE-RES-PRAC)'!D$14:AG$14, "CLO9", 'Database (LECTURE-RES-PRAC)'!D34:AG34) / 'Grade computation'!F$12, IF(C$16 = "MIDTERM", SUMIF('Database (LECTURE-RES-PRAC)'!AJ$14:BM$14, "CLO9", 'Database (LECTURE-RES-PRAC)'!AJ34:BM34) / 'Grade computation'!G$12, IF(C$16 = "FINAL", SUMIF('Database (LECTURE-RES-PRAC)'!BP$14:CS$14, "CLO9", 'Database (LECTURE-RES-PRAC)'!BP34:CS34) / 'Grade computation'!H$12,""))),""),"")</f>
        <v/>
      </c>
      <c r="BB37" s="286" t="str">
        <f aca="false">IF(B37&lt;&gt;"",IF(BA37="","",IF(BA37&lt;0.5,1,IF(AND(BA37&gt;=0.5,BA37&lt;P$10),2,IF(BA37&gt;=P$10,3)))),"")</f>
        <v/>
      </c>
      <c r="BC37" s="194" t="str">
        <f aca="false">IF(B37 &lt;&gt; "",IF(AND('PRINTABLE (per grading)'!H$16="EXAM", 'PRINTABLE (per grading)'!B$13="Prelim"), IF(ISERROR(SUMIF('Exam (LECTURE ONLY)'!D$20:M$20, "CLO9", 'Exam (LECTURE ONLY)'!D39:M39) / 'Exam (LECTURE ONLY)'!AL$14), "", SUMIF('Exam (LECTURE ONLY)'!D$20:M$20, "CLO9", 'Exam (LECTURE ONLY)'!D39:M39) /'Exam (LECTURE ONLY)'!AL$14),
IF(AND('PRINTABLE (per grading)'!H$16="EXAM", 'PRINTABLE (per grading)'!B$13="Midterm"), IF(ISERROR(SUMIF('Exam (LECTURE ONLY)'!O$20:X$20, "CLO9", 'Exam (LECTURE ONLY)'!O39:X39) / 'Exam (LECTURE ONLY)'!AM$14), "", SUMIF('Exam (LECTURE ONLY)'!O$20:X$20, "CLO9", 'Exam (LECTURE ONLY)'!O39:X39) / 'Exam (LECTURE ONLY)'!AM$14),
IF(AND('PRINTABLE (per grading)'!H$16="EXAM", 'PRINTABLE (per grading)'!B$13="Final"), IF(ISERROR(SUMIF('Exam (LECTURE ONLY)'!Z$20:AI$20, "CLO9", 'Exam (LECTURE ONLY)'!Z39:AI39) / 'Exam (LECTURE ONLY)'!AN$14), "", SUMIF('Exam (LECTURE ONLY)'!Z$20:AI$20, "CLO9", 'Exam (LECTURE ONLY)'!Z39:AI39) / 'Exam (LECTURE ONLY)'!AN$14),
IF(AND('PRINTABLE (per grading)'!H$16="OUTPUT", 'PRINTABLE (per grading)'!B$13="Prelim"), IF(ISERROR(SUMIF(OUTPUT!C$20:M$20, "CLO9", OUTPUT!C39:M39) / OUTPUT!AL$14), "", SUMIF(OUTPUT!C$20:M$20, "CLO9", OUTPUT!C39:M39) / OUTPUT!AL$14),
IF(AND('PRINTABLE (per grading)'!H$16="OUTPUT", 'PRINTABLE (per grading)'!B$13="Midterm"), IF(ISERROR(SUMIF(OUTPUT!O$20:Y$20, "CLO9", OUTPUT!O39:Y39) / OUTPUT!AM$14), "", SUMIF(OUTPUT!O$20:Y$20, "CLO9", OUTPUT!O39:Y39) / OUTPUT!AM$14),
IF(AND('PRINTABLE (per grading)'!H$16="OUTPUT", 'PRINTABLE (per grading)'!B$13="Final"), IF(ISERROR(SUMIF(OUTPUT!AA$20:AI$20, "CLO9", OUTPUT!AA39:AI39) / OUTPUT!AN$14), "", SUMIF(OUTPUT!AA$20:AI$20, "CLO9", OUTPUT!AA39:AI39) / OUTPUT!AN$14),
"")))))),"")</f>
        <v/>
      </c>
      <c r="BD37" s="286" t="str">
        <f aca="false">IF(B37&lt;&gt;"",IF(BC37="","",IF(BC37&lt;0.5,1,IF(AND(BC37&gt;=0.5,BC37&lt;P$10),2,IF(BC37&gt;=P$10,3)))),"")</f>
        <v/>
      </c>
      <c r="BE37" s="287" t="str">
        <f aca="false">IF(B37 &lt;&gt; "",IFERROR(IF(AVERAGE(BA37,BC37)&gt;=P$10,"Y","N"),""),"")</f>
        <v/>
      </c>
      <c r="BF37" s="194" t="str">
        <f aca="false">IF(B37 &lt;&gt; "", IFERROR(IF(C$16 = "PRELIM", SUMIF('Database (LECTURE-RES-PRAC)'!D$14:AG$14, "CLO10", 'Database (LECTURE-RES-PRAC)'!D34:AG34) / 'Grade computation'!F$13, IF(C$16 = "MIDTERM", SUMIF('Database (LECTURE-RES-PRAC)'!AJ$14:BM$14, "CLO10", 'Database (LECTURE-RES-PRAC)'!AJ34:BM34) / 'Grade computation'!G$13, IF(C$16 = "FINAL", SUMIF('Database (LECTURE-RES-PRAC)'!BP$14:CS$14, "CLO10", 'Database (LECTURE-RES-PRAC)'!BP34:CS34) / 'Grade computation'!H$13,""))),""),"")</f>
        <v/>
      </c>
      <c r="BG37" s="286" t="str">
        <f aca="false">IF(B37&lt;&gt;"",IF(BF37="","",IF(BF37&lt;0.5,1,IF(AND(BF37&gt;=0.5,BF37&lt;P$10),2,IF(BF37&gt;=P$10,3)))),"")</f>
        <v/>
      </c>
      <c r="BH37" s="194" t="str">
        <f aca="false">IF(B37 &lt;&gt; "",IF(AND('PRINTABLE (per grading)'!H$16="EXAM", 'PRINTABLE (per grading)'!B$13="Prelim"), IF(ISERROR(SUMIF('Exam (LECTURE ONLY)'!D$20:M$20, "CLO10", 'Exam (LECTURE ONLY)'!D39:M39) / 'Exam (LECTURE ONLY)'!AL$15), "", SUMIF('Exam (LECTURE ONLY)'!D$20:M$20, "CLO10", 'Exam (LECTURE ONLY)'!D39:M39) /'Exam (LECTURE ONLY)'!AL$15),
IF(AND('PRINTABLE (per grading)'!H$16="EXAM", 'PRINTABLE (per grading)'!B$13="Midterm"), IF(ISERROR(SUMIF('Exam (LECTURE ONLY)'!O$20:X$20, "CLO10", 'Exam (LECTURE ONLY)'!O39:X39) / 'Exam (LECTURE ONLY)'!AM$15), "", SUMIF('Exam (LECTURE ONLY)'!O$20:X$20, "CLO10", 'Exam (LECTURE ONLY)'!O39:X39) / 'Exam (LECTURE ONLY)'!AM$15),
IF(AND('PRINTABLE (per grading)'!H$16="EXAM", 'PRINTABLE (per grading)'!B$13="Final"), IF(ISERROR(SUMIF('Exam (LECTURE ONLY)'!Z$20:AI$20, "CLO10", 'Exam (LECTURE ONLY)'!Z39:AI39) / 'Exam (LECTURE ONLY)'!AN$15), "", SUMIF('Exam (LECTURE ONLY)'!Z$20:AI$20, "CLO10", 'Exam (LECTURE ONLY)'!Z39:AI39) / 'Exam (LECTURE ONLY)'!AN$15),
IF(AND('PRINTABLE (per grading)'!H$16="OUTPUT", 'PRINTABLE (per grading)'!B$13="Prelim"), IF(ISERROR(SUMIF(OUTPUT!C$20:M$20, "CLO10", OUTPUT!C39:M39) / OUTPUT!AL$15), "", SUMIF(OUTPUT!C$20:M$20, "CLO10", OUTPUT!C39:M39) / OUTPUT!AL$15),
IF(AND('PRINTABLE (per grading)'!H$16="OUTPUT", 'PRINTABLE (per grading)'!B$13="Midterm"), IF(ISERROR(SUMIF(OUTPUT!O$20:Y$20, "CLO10", OUTPUT!O39:Y39) / OUTPUT!AM$15), "", SUMIF(OUTPUT!O$20:Y$20, "CLO10", OUTPUT!O39:Y39) / OUTPUT!AM$15),
IF(AND('PRINTABLE (per grading)'!H$16="OUTPUT", 'PRINTABLE (per grading)'!B$13="Final"), IF(ISERROR(SUMIF(OUTPUT!AA$20:AI$20, "CLO10", OUTPUT!AA39:AI39) / OUTPUT!AN$15), "", SUMIF(OUTPUT!AA$20:AI$20, "CLO10", OUTPUT!AA39:AI39) / OUTPUT!AN$15),
"")))))),"")</f>
        <v/>
      </c>
      <c r="BI37" s="286" t="str">
        <f aca="false">IF(B37&lt;&gt;"",IF(BH37="","",IF(BH37&lt;0.5,1,IF(AND(BH37&gt;=0.5,BH37&lt;P$10),2,IF(BH37&gt;=P$10,3)))),"")</f>
        <v/>
      </c>
      <c r="BJ37" s="287" t="str">
        <f aca="false">IF(B37 &lt;&gt; "",IFERROR(IF(AVERAGE(BF37,BH37)&gt;=P$10,"Y","N"),""),"")</f>
        <v/>
      </c>
      <c r="BK37" s="8"/>
    </row>
    <row r="38" customFormat="false" ht="19.5" hidden="false" customHeight="true" outlineLevel="0" collapsed="false">
      <c r="A38" s="228" t="str">
        <f aca="false">IF(ISBLANK('Database (LECTURE-RES-PRAC)'!A35),"",'Database (LECTURE-RES-PRAC)'!A35)</f>
        <v/>
      </c>
      <c r="B38" s="229" t="str">
        <f aca="false">IF(ISBLANK('Database (LECTURE-RES-PRAC)'!B35),"",'Database (LECTURE-RES-PRAC)'!B35)</f>
        <v/>
      </c>
      <c r="C38" s="230" t="str">
        <f aca="false">IF(B38&lt;&gt;"",IF(C$16="PRELIM",'Grade computation'!C38, IF(C$16="MIDTERM",'Grade computation'!K38, IF(C$16="FINAL",'Grade computation'!S38,""))),"")</f>
        <v/>
      </c>
      <c r="D38" s="231" t="str">
        <f aca="false">IF(B38&lt;&gt;"",IFERROR(IF(B$11="80-20", (((C38/C$19)*X$6)+X$7)*D$18, IF(B$11="60-40", (((C38/C$19)*Y$6)+Y$7)*D$18, 0)),0),"")</f>
        <v/>
      </c>
      <c r="E38" s="230" t="str">
        <f aca="false">IF(B38&lt;&gt;"", IF(C$16="PRELIM",'Grade computation'!E38, IF(C$16="MIDTERM",'Grade computation'!M38, IF(C$16="FINAL",'Grade computation'!U38,""))),"")</f>
        <v/>
      </c>
      <c r="F38" s="232" t="str">
        <f aca="false">IF(B38&lt;&gt;"",IFERROR(IF(B$11="80-20", (((E38/E$19)*X$6)+X$7)*F$18, IF(B$11="60-40", (((E38/E$19)*Y$6)+Y$7)*F$18, 0)),0),"")</f>
        <v/>
      </c>
      <c r="G38" s="233" t="str">
        <f aca="false">IF(B38&lt;&gt;"",IFERROR((D38+F38),0),"")</f>
        <v/>
      </c>
      <c r="H38" s="234" t="str">
        <f aca="false">IF(B38&lt;&gt;"",IF(C$16="PRELIM", 'Grade computation'!H38, IF(C$16="MIDTERM", 'Grade computation'!P38, IF(C$16="FINAL",'Grade computation'!X38, ""))),"")</f>
        <v/>
      </c>
      <c r="I38" s="233" t="str">
        <f aca="false">IF(B38&lt;&gt;"",IFERROR(IF(B$11="80-20", (((H38/H$19)*X$6)+X$7)*I$19, IF(B$11="60-40", (((H38/H$19)*Y$6)+Y$7)*I$19, 0)),0),"")</f>
        <v/>
      </c>
      <c r="J38" s="237" t="str">
        <f aca="false">IFERROR((G38+I38),"")</f>
        <v/>
      </c>
      <c r="K38" s="183" t="str">
        <f aca="false">IFERROR(IF(J38="","",IF(J38&gt;=75,"PASSED","FAILED")),"")</f>
        <v/>
      </c>
      <c r="L38" s="183"/>
      <c r="M38" s="194" t="str">
        <f aca="false">IF(B38 &lt;&gt; "", IFERROR(IF(C$16 = "PRELIM", SUMIF('Database (LECTURE-RES-PRAC)'!D$14:AG$14, "CLO1", 'Database (LECTURE-RES-PRAC)'!D35:AG35) / 'Grade computation'!F$4, IF(C$16 = "MIDTERM", SUMIF('Database (LECTURE-RES-PRAC)'!AJ$14:BM$14, "CLO1", 'Database (LECTURE-RES-PRAC)'!AJ35:BM35) / 'Grade computation'!G$4, IF(C$16 = "FINAL", SUMIF('Database (LECTURE-RES-PRAC)'!BP$14:CS$14, "CLO1", 'Database (LECTURE-RES-PRAC)'!BP35:CS35) / 'Grade computation'!H$4,""))),""),"")</f>
        <v/>
      </c>
      <c r="N38" s="286" t="str">
        <f aca="false">IF(B38&lt;&gt;"",IF(M38="","",IF(M38&lt;0.5,1,IF(AND(M38&gt;=0.5,M38&lt;P$10),2,IF(M38&gt;=P$10,3)))),"")</f>
        <v/>
      </c>
      <c r="O38" s="194" t="str">
        <f aca="false">IF(B38 &lt;&gt; "",IF(AND('PRINTABLE (per grading)'!H$16="EXAM", 'PRINTABLE (per grading)'!B$13="Prelim"), IF(ISERROR(SUMIF('Exam (LECTURE ONLY)'!D$20:M$20, "CLO1", 'Exam (LECTURE ONLY)'!D40:M40) / 'Exam (LECTURE ONLY)'!AL$6), "", SUMIF('Exam (LECTURE ONLY)'!D$20:M$20, "CLO1", 'Exam (LECTURE ONLY)'!D40:M40) /'Exam (LECTURE ONLY)'!AL$6),
IF(AND('PRINTABLE (per grading)'!H$16="EXAM", 'PRINTABLE (per grading)'!B$13="Midterm"), IF(ISERROR(SUMIF('Exam (LECTURE ONLY)'!O$20:X$20, "CLO1", 'Exam (LECTURE ONLY)'!O40:X40) / 'Exam (LECTURE ONLY)'!AM$6), "", SUMIF('Exam (LECTURE ONLY)'!O$20:X$20, "CLO1", 'Exam (LECTURE ONLY)'!O40:X40) / 'Exam (LECTURE ONLY)'!AM$6),
IF(AND('PRINTABLE (per grading)'!H$16="EXAM", 'PRINTABLE (per grading)'!B$13="Final"), IF(ISERROR(SUMIF('Exam (LECTURE ONLY)'!Z$20:AI$20, "CLO1", 'Exam (LECTURE ONLY)'!Z40:AI40) / 'Exam (LECTURE ONLY)'!AN$6), "", SUMIF('Exam (LECTURE ONLY)'!Z$20:AI$20, "CLO1", 'Exam (LECTURE ONLY)'!Z40:AI40) / 'Exam (LECTURE ONLY)'!AN$6),
IF(AND('PRINTABLE (per grading)'!H$16="OUTPUT", 'PRINTABLE (per grading)'!B$13="Prelim"), IF(ISERROR(SUMIF(OUTPUT!C$20:M$20, "CLO1", OUTPUT!C40:M40) / OUTPUT!AL$6), "", SUMIF(OUTPUT!C$20:M$20, "CLO1", OUTPUT!C40:M40) / OUTPUT!AL$6),
IF(AND('PRINTABLE (per grading)'!H$16="OUTPUT", 'PRINTABLE (per grading)'!B$13="Midterm"), IF(ISERROR(SUMIF(OUTPUT!O$20:Y$20, "CLO1", OUTPUT!O40:Y40) / OUTPUT!AM$6), "", SUMIF(OUTPUT!O$20:Y$20, "CLO1", OUTPUT!O40:Y40) / OUTPUT!AM$6),
IF(AND('PRINTABLE (per grading)'!H$16="OUTPUT", 'PRINTABLE (per grading)'!B$13="Final"), IF(ISERROR(SUMIF(OUTPUT!AA$20:AI$20, "CLO1", OUTPUT!AA40:AI40) / OUTPUT!AN$6), "", SUMIF(OUTPUT!AA$20:AI$20, "CLO1", OUTPUT!AA40:AI40) / OUTPUT!AN$6),
"")))))),"")</f>
        <v/>
      </c>
      <c r="P38" s="286" t="str">
        <f aca="false">IF(B38&lt;&gt;"",IF(O38="","",IF(O38&lt;0.5,1,IF(AND(O38&gt;=0.5,O38&lt;P$10),2,IF(O38&gt;=P$10,3)))),"")</f>
        <v/>
      </c>
      <c r="Q38" s="287" t="str">
        <f aca="false">IF(B38 &lt;&gt; "",IFERROR(IF(AVERAGE(M38,O38)&gt;=P$10,"Y","N"),""),"")</f>
        <v/>
      </c>
      <c r="R38" s="194" t="str">
        <f aca="false">IF(B38 &lt;&gt; "", IFERROR(IF(C$16 = "PRELIM", SUMIF('Database (LECTURE-RES-PRAC)'!D$14:AG$14, "CLO2", 'Database (LECTURE-RES-PRAC)'!D35:AG35) / 'Grade computation'!F$5, IF(C$16 = "MIDTERM", SUMIF('Database (LECTURE-RES-PRAC)'!AJ$14:BM$14, "CLO2", 'Database (LECTURE-RES-PRAC)'!AJ35:BM35) / 'Grade computation'!G$5, IF(C$16 = "FINAL", SUMIF('Database (LECTURE-RES-PRAC)'!BP$14:CS$14, "CLO2", 'Database (LECTURE-RES-PRAC)'!BP35:CS35) / 'Grade computation'!H$5,""))),""),"")</f>
        <v/>
      </c>
      <c r="S38" s="286" t="str">
        <f aca="false">IF(B38&lt;&gt;"",IF(R38="","",IF(R38&lt;0.5,1,IF(AND(R38&gt;=0.5,R38&lt;P$10),2,IF(R38&gt;=P$10,3)))),"")</f>
        <v/>
      </c>
      <c r="T38" s="194" t="str">
        <f aca="false">IF(B38 &lt;&gt; "",IF(AND('PRINTABLE (per grading)'!H$16="EXAM", 'PRINTABLE (per grading)'!B$13="Prelim"), IF(ISERROR(SUMIF('Exam (LECTURE ONLY)'!D$20:M$20, "CLO2", 'Exam (LECTURE ONLY)'!D40:M40) / 'Exam (LECTURE ONLY)'!AL$7), "", SUMIF('Exam (LECTURE ONLY)'!D$20:M$20, "CLO2", 'Exam (LECTURE ONLY)'!D40:M40) /'Exam (LECTURE ONLY)'!AL$7),
IF(AND('PRINTABLE (per grading)'!H$16="EXAM", 'PRINTABLE (per grading)'!B$13="Midterm"), IF(ISERROR(SUMIF('Exam (LECTURE ONLY)'!O$20:X$20, "CLO2", 'Exam (LECTURE ONLY)'!O40:X40) / 'Exam (LECTURE ONLY)'!AM$7), "", SUMIF('Exam (LECTURE ONLY)'!O$20:X$20, "CLO2", 'Exam (LECTURE ONLY)'!O40:X40) / 'Exam (LECTURE ONLY)'!AM$7),
IF(AND('PRINTABLE (per grading)'!H$16="EXAM", 'PRINTABLE (per grading)'!B$13="Final"), IF(ISERROR(SUMIF('Exam (LECTURE ONLY)'!Z$20:AI$20, "CLO2", 'Exam (LECTURE ONLY)'!Z40:AI40) / 'Exam (LECTURE ONLY)'!AN$7), "", SUMIF('Exam (LECTURE ONLY)'!Z$20:AI$20, "CLO2", 'Exam (LECTURE ONLY)'!Z40:AI40) / 'Exam (LECTURE ONLY)'!AN$7),
IF(AND('PRINTABLE (per grading)'!H$16="OUTPUT", 'PRINTABLE (per grading)'!B$13="Prelim"), IF(ISERROR(SUMIF(OUTPUT!C$20:M$20, "CLO2", OUTPUT!C40:M40) / OUTPUT!AL$7), "", SUMIF(OUTPUT!C$20:M$20, "CLO2", OUTPUT!C40:M40) / OUTPUT!AL$7),
IF(AND('PRINTABLE (per grading)'!H$16="OUTPUT", 'PRINTABLE (per grading)'!B$13="Midterm"), IF(ISERROR(SUMIF(OUTPUT!O$20:Y$20, "CLO2", OUTPUT!O40:Y40) / OUTPUT!AM$7), "", SUMIF(OUTPUT!O$20:Y$20, "CLO2", OUTPUT!O40:Y40) / OUTPUT!AM$7),
IF(AND('PRINTABLE (per grading)'!H$16="OUTPUT", 'PRINTABLE (per grading)'!B$13="Final"), IF(ISERROR(SUMIF(OUTPUT!AA$20:AI$20, "CLO2", OUTPUT!AA40:AI40) / OUTPUT!AN$7), "", SUMIF(OUTPUT!AA$20:AI$20, "CLO2", OUTPUT!AA40:AI40) / OUTPUT!AN$7),
"")))))),"")</f>
        <v/>
      </c>
      <c r="U38" s="286" t="str">
        <f aca="false">IF(B38&lt;&gt;"",IF(T38="","",IF(T38&lt;0.5,1,IF(AND(T38&gt;=0.5,T38&lt;P$10),2,IF(T38&gt;=P$10,3)))),"")</f>
        <v/>
      </c>
      <c r="V38" s="287" t="str">
        <f aca="false">IF(B38 &lt;&gt; "",IFERROR(IF(AVERAGE(R38,T38)&gt;=P$10,"Y","N"),""),"")</f>
        <v/>
      </c>
      <c r="W38" s="194" t="str">
        <f aca="false">IF(B38 &lt;&gt; "", IFERROR(IF(C$16 = "PRELIM", SUMIF('Database (LECTURE-RES-PRAC)'!D$14:AG$14, "CLO3", 'Database (LECTURE-RES-PRAC)'!D35:AG35) / 'Grade computation'!F$6, IF(C$16 = "MIDTERM", SUMIF('Database (LECTURE-RES-PRAC)'!AJ$14:BM$14, "CLO3", 'Database (LECTURE-RES-PRAC)'!AJ35:BM35) / 'Grade computation'!G$6, IF(C$16 = "FINAL", SUMIF('Database (LECTURE-RES-PRAC)'!BP$14:CS$14, "CLO3", 'Database (LECTURE-RES-PRAC)'!BP35:CS35) / 'Grade computation'!H$6,""))),""),"")</f>
        <v/>
      </c>
      <c r="X38" s="286" t="str">
        <f aca="false">IF(B38&lt;&gt;"",IF(W38="","",IF(W38&lt;0.5,1,IF(AND(W38&gt;=0.5,W38&lt;P$10),2,IF(W38&gt;=P$10,3)))),"")</f>
        <v/>
      </c>
      <c r="Y38" s="194" t="str">
        <f aca="false">IF(B38 &lt;&gt; "",IF(AND('PRINTABLE (per grading)'!H$16="EXAM", 'PRINTABLE (per grading)'!B$13="Prelim"), IF(ISERROR(SUMIF('Exam (LECTURE ONLY)'!D$20:M$20, "CLO3", 'Exam (LECTURE ONLY)'!D40:M40) / 'Exam (LECTURE ONLY)'!AL$8), "", SUMIF('Exam (LECTURE ONLY)'!D$20:M$20, "CLO3", 'Exam (LECTURE ONLY)'!D40:M40) /'Exam (LECTURE ONLY)'!AL$8),
IF(AND('PRINTABLE (per grading)'!H$16="EXAM", 'PRINTABLE (per grading)'!B$13="Midterm"), IF(ISERROR(SUMIF('Exam (LECTURE ONLY)'!O$20:X$20, "CLO3", 'Exam (LECTURE ONLY)'!O40:X40) / 'Exam (LECTURE ONLY)'!AM$8), "", SUMIF('Exam (LECTURE ONLY)'!O$20:X$20, "CLO3", 'Exam (LECTURE ONLY)'!O40:X40) / 'Exam (LECTURE ONLY)'!AM$8),
IF(AND('PRINTABLE (per grading)'!H$16="EXAM", 'PRINTABLE (per grading)'!B$13="Final"), IF(ISERROR(SUMIF('Exam (LECTURE ONLY)'!Z$20:AI$20, "CLO3", 'Exam (LECTURE ONLY)'!Z40:AI40) / 'Exam (LECTURE ONLY)'!AN$8), "", SUMIF('Exam (LECTURE ONLY)'!Z$20:AI$20, "CLO3", 'Exam (LECTURE ONLY)'!Z40:AI40) / 'Exam (LECTURE ONLY)'!AN$8),
IF(AND('PRINTABLE (per grading)'!H$16="OUTPUT", 'PRINTABLE (per grading)'!B$13="Prelim"), IF(ISERROR(SUMIF(OUTPUT!C$20:M$20, "CLO3", OUTPUT!C40:M40) / OUTPUT!AL$8), "", SUMIF(OUTPUT!C$20:M$20, "CLO3", OUTPUT!C40:M40) / OUTPUT!AL$8),
IF(AND('PRINTABLE (per grading)'!H$16="OUTPUT", 'PRINTABLE (per grading)'!B$13="Midterm"), IF(ISERROR(SUMIF(OUTPUT!O$20:Y$20, "CLO3", OUTPUT!O40:Y40) / OUTPUT!AM$8), "", SUMIF(OUTPUT!O$20:Y$20, "CLO3", OUTPUT!O40:Y40) / OUTPUT!AM$8),
IF(AND('PRINTABLE (per grading)'!H$16="OUTPUT", 'PRINTABLE (per grading)'!B$13="Final"), IF(ISERROR(SUMIF(OUTPUT!AA$20:AI$20, "CLO3", OUTPUT!AA40:AI40) / OUTPUT!AN$8), "", SUMIF(OUTPUT!AA$20:AI$20, "CLO3", OUTPUT!AA40:AI40) / OUTPUT!AN$8),
"" )))))),"")</f>
        <v/>
      </c>
      <c r="Z38" s="286" t="str">
        <f aca="false">IF(B38&lt;&gt;"",IF(Y38="","",IF(Y38&lt;0.5,1,IF(AND(Y38&gt;=0.5,Y38&lt;P$10),2,IF(Y38&gt;=P$10,3)))),"")</f>
        <v/>
      </c>
      <c r="AA38" s="287" t="str">
        <f aca="false">IF(B38 &lt;&gt; "",IFERROR(IF(AVERAGE(W38,Y38)&gt;=P$10,"Y","N"),""),"")</f>
        <v/>
      </c>
      <c r="AB38" s="194" t="str">
        <f aca="false">IF(B38 &lt;&gt; "", IFERROR(IF(C$16 = "PRELIM", SUMIF('Database (LECTURE-RES-PRAC)'!D$14:AG$14, "CLO4", 'Database (LECTURE-RES-PRAC)'!D35:AG35) / 'Grade computation'!F$7, IF(C$16 = "MIDTERM", SUMIF('Database (LECTURE-RES-PRAC)'!AJ$14:BM$14, "CLO4", 'Database (LECTURE-RES-PRAC)'!AJ35:BM35) / 'Grade computation'!G$7, IF(C$16 = "FINAL", SUMIF('Database (LECTURE-RES-PRAC)'!BP$14:CS$14, "CLO4", 'Database (LECTURE-RES-PRAC)'!BP35:CS35) / 'Grade computation'!H$7,""))),""),"")</f>
        <v/>
      </c>
      <c r="AC38" s="286" t="str">
        <f aca="false">IF(B38&lt;&gt;"",IF(AB38="","",IF(AB38&lt;0.5,1,IF(AND(AB38&gt;=0.5,AB38&lt;P$10),2,IF(AB38&gt;=P$10,3)))),"")</f>
        <v/>
      </c>
      <c r="AD38" s="194" t="str">
        <f aca="false">IF(B38 &lt;&gt; "",IF(AND('PRINTABLE (per grading)'!H$16="EXAM", 'PRINTABLE (per grading)'!B$13="Prelim"), IF(ISERROR(SUMIF('Exam (LECTURE ONLY)'!D$20:M$20, "CLO4", 'Exam (LECTURE ONLY)'!D40:M40) / 'Exam (LECTURE ONLY)'!AL$9), "", SUMIF('Exam (LECTURE ONLY)'!D$20:M$20, "CLO4", 'Exam (LECTURE ONLY)'!D40:M40) /'Exam (LECTURE ONLY)'!AL$9),
IF(AND('PRINTABLE (per grading)'!H$16="EXAM", 'PRINTABLE (per grading)'!B$13="Midterm"), IF(ISERROR(SUMIF('Exam (LECTURE ONLY)'!O$20:X$20, "CLO4", 'Exam (LECTURE ONLY)'!O40:X40) / 'Exam (LECTURE ONLY)'!AM$9), "", SUMIF('Exam (LECTURE ONLY)'!O$20:X$20, "CLO4", 'Exam (LECTURE ONLY)'!O40:X40) / 'Exam (LECTURE ONLY)'!AM$9),
IF(AND('PRINTABLE (per grading)'!H$16="EXAM", 'PRINTABLE (per grading)'!B$13="Final"), IF(ISERROR(SUMIF('Exam (LECTURE ONLY)'!Z$20:AI$20, "CLO4", 'Exam (LECTURE ONLY)'!Z40:AI40) / 'Exam (LECTURE ONLY)'!AN$9), "", SUMIF('Exam (LECTURE ONLY)'!Z$20:AI$20, "CLO4", 'Exam (LECTURE ONLY)'!Z40:AI40) / 'Exam (LECTURE ONLY)'!AN$9),
IF(AND('PRINTABLE (per grading)'!H$16="OUTPUT", 'PRINTABLE (per grading)'!B$13="Prelim"), IF(ISERROR(SUMIF(OUTPUT!C$20:M$20, "CLO4", OUTPUT!C40:M40) / OUTPUT!AL$9), "", SUMIF(OUTPUT!C$20:M$20, "CLO4", OUTPUT!C40:M40) / OUTPUT!AL$9),
IF(AND('PRINTABLE (per grading)'!H$16="OUTPUT", 'PRINTABLE (per grading)'!B$13="Midterm"), IF(ISERROR(SUMIF(OUTPUT!O$20:Y$20, "CLO4", OUTPUT!O40:Y40) / OUTPUT!AM$9), "", SUMIF(OUTPUT!O$20:Y$20, "CLO4", OUTPUT!O40:Y40) / OUTPUT!AM$9),
IF(AND('PRINTABLE (per grading)'!H$16="OUTPUT", 'PRINTABLE (per grading)'!B$13="Final"), IF(ISERROR(SUMIF(OUTPUT!AA$20:AI$20, "CLO4", OUTPUT!AA40:AI40) / OUTPUT!AN$9), "", SUMIF(OUTPUT!AA$20:AI$20, "CLO4", OUTPUT!AA40:AI40) / OUTPUT!AN$9),
"")))))),"")</f>
        <v/>
      </c>
      <c r="AE38" s="286" t="str">
        <f aca="false">IF(B38&lt;&gt;"",IF(AD38="","",IF(AD38&lt;0.5,1,IF(AND(AD38&gt;=0.5,AD38&lt;P$10),2,IF(AD38&gt;=P$10,3)))),"")</f>
        <v/>
      </c>
      <c r="AF38" s="287" t="str">
        <f aca="false">IF(B38 &lt;&gt; "",IFERROR(IF(AVERAGE(AB38,AD38)&gt;=P$10,"Y","N"),""),"")</f>
        <v/>
      </c>
      <c r="AG38" s="194" t="str">
        <f aca="false">IF(B38 &lt;&gt; "", IFERROR(IF(C$16 = "PRELIM", SUMIF('Database (LECTURE-RES-PRAC)'!D$14:AG$14, "CLO5", 'Database (LECTURE-RES-PRAC)'!D35:AG35) / 'Grade computation'!F$8, IF(C$16 = "MIDTERM", SUMIF('Database (LECTURE-RES-PRAC)'!AJ$14:BM$14, "CLO5", 'Database (LECTURE-RES-PRAC)'!AJ35:BM35) / 'Grade computation'!G$8, IF(C$16 = "FINAL", SUMIF('Database (LECTURE-RES-PRAC)'!BP$14:CS$14, "CLO5", 'Database (LECTURE-RES-PRAC)'!BP35:CS35) / 'Grade computation'!H$8,""))),""),"")</f>
        <v/>
      </c>
      <c r="AH38" s="286" t="str">
        <f aca="false">IF(B38&lt;&gt;"",IF(AG38="","",IF(AG38&lt;0.5,1,IF(AND(AG38&gt;=0.5,AG38&lt;P$10),2,IF(AG38&gt;=P$10,3)))),"")</f>
        <v/>
      </c>
      <c r="AI38" s="194" t="str">
        <f aca="false">IF(B38 &lt;&gt; "",IF(AND('PRINTABLE (per grading)'!H$16="EXAM", 'PRINTABLE (per grading)'!B$13="Prelim"), IF(ISERROR(SUMIF('Exam (LECTURE ONLY)'!D$20:M$20, "CLO5", 'Exam (LECTURE ONLY)'!D40:M40) / 'Exam (LECTURE ONLY)'!AL$10), "", SUMIF('Exam (LECTURE ONLY)'!D$20:M$20, "CLO5", 'Exam (LECTURE ONLY)'!D40:M40) /'Exam (LECTURE ONLY)'!AL$10),
IF(AND('PRINTABLE (per grading)'!H$16="EXAM", 'PRINTABLE (per grading)'!B$13="Midterm"), IF(ISERROR(SUMIF('Exam (LECTURE ONLY)'!O$20:X$20, "CLO5", 'Exam (LECTURE ONLY)'!O40:X40) / 'Exam (LECTURE ONLY)'!AM$10), "", SUMIF('Exam (LECTURE ONLY)'!O$20:X$20, "CLO5", 'Exam (LECTURE ONLY)'!O40:X40) / 'Exam (LECTURE ONLY)'!AM$10),
IF(AND('PRINTABLE (per grading)'!H$16="EXAM", 'PRINTABLE (per grading)'!B$13="Final"), IF(ISERROR(SUMIF('Exam (LECTURE ONLY)'!Z$20:AI$20, "CLO5", 'Exam (LECTURE ONLY)'!Z40:AI40) / 'Exam (LECTURE ONLY)'!AN$10), "", SUMIF('Exam (LECTURE ONLY)'!Z$20:AI$20, "CLO5", 'Exam (LECTURE ONLY)'!Z40:AI40) / 'Exam (LECTURE ONLY)'!AN$10),
IF(AND('PRINTABLE (per grading)'!H$16="OUTPUT", 'PRINTABLE (per grading)'!B$13="Prelim"), IF(ISERROR(SUMIF(OUTPUT!C$20:M$20, "CLO5", OUTPUT!C40:M40) / OUTPUT!AL$10), "", SUMIF(OUTPUT!C$20:M$20, "CLO5", OUTPUT!C40:M40) / OUTPUT!AL$10),
IF(AND('PRINTABLE (per grading)'!H$16="OUTPUT", 'PRINTABLE (per grading)'!B$13="Midterm"), IF(ISERROR(SUMIF(OUTPUT!O$20:Y$20, "CLO5", OUTPUT!O40:Y40) / OUTPUT!AM$10), "", SUMIF(OUTPUT!O$20:Y$20, "CLO5", OUTPUT!O40:Y40) / OUTPUT!AM$10),
IF(AND('PRINTABLE (per grading)'!H$16="OUTPUT", 'PRINTABLE (per grading)'!B$13="Final"), IF(ISERROR(SUMIF(OUTPUT!AA$20:AI$20, "CLO5", OUTPUT!AA40:AI40) / OUTPUT!AN$10), "", SUMIF(OUTPUT!AA$20:AI$20, "CLO5", OUTPUT!AA40:AI40) / OUTPUT!AN$10),
"")))))),"")</f>
        <v/>
      </c>
      <c r="AJ38" s="286" t="str">
        <f aca="false">IF(B38&lt;&gt;"",IF(AI38="","",IF(AI38&lt;0.5,1,IF(AND(AI38&gt;=0.5,AI38&lt;P$10),2,IF(AI38&gt;=P$10,3)))),"")</f>
        <v/>
      </c>
      <c r="AK38" s="287" t="str">
        <f aca="false">IF(B38 &lt;&gt; "",IFERROR(IF(AVERAGE(AG38,AI38)&gt;=P$10,"Y","N"),""),"")</f>
        <v/>
      </c>
      <c r="AL38" s="194" t="str">
        <f aca="false">IF(B38 &lt;&gt; "", IFERROR(IF(C$16 = "PRELIM", SUMIF('Database (LECTURE-RES-PRAC)'!D$14:AG$14, "CLO6", 'Database (LECTURE-RES-PRAC)'!D35:AG35) / 'Grade computation'!F$9, IF(C$16 = "MIDTERM", SUMIF('Database (LECTURE-RES-PRAC)'!AJ$14:BM$14, "CLO6", 'Database (LECTURE-RES-PRAC)'!AJ35:BM35) / 'Grade computation'!G$9, IF(C$16 = "FINAL", SUMIF('Database (LECTURE-RES-PRAC)'!BP$14:CS$14, "CLO6", 'Database (LECTURE-RES-PRAC)'!BP35:CS35) / 'Grade computation'!H$9,""))),""),"")</f>
        <v/>
      </c>
      <c r="AM38" s="286" t="str">
        <f aca="false">IF(B38&lt;&gt;"",IF(AL38="","",IF(AL38&lt;0.5,1,IF(AND(AL38&gt;=0.5,AL38&lt;P$10),2,IF(AL38&gt;=P$10,3)))),"")</f>
        <v/>
      </c>
      <c r="AN38" s="194" t="str">
        <f aca="false">IF(B38 &lt;&gt; "",IF(AND('PRINTABLE (per grading)'!H$16="EXAM", 'PRINTABLE (per grading)'!B$13="Prelim"), IF(ISERROR(SUMIF('Exam (LECTURE ONLY)'!D$20:M$20, "CLO6", 'Exam (LECTURE ONLY)'!D40:M40) / 'Exam (LECTURE ONLY)'!AL$11), "", SUMIF('Exam (LECTURE ONLY)'!D$20:M$20, "CLO6", 'Exam (LECTURE ONLY)'!D40:M40) /'Exam (LECTURE ONLY)'!AL$11),
IF(AND('PRINTABLE (per grading)'!H$16="EXAM", 'PRINTABLE (per grading)'!B$13="Midterm"), IF(ISERROR(SUMIF('Exam (LECTURE ONLY)'!O$20:X$20, "CLO6", 'Exam (LECTURE ONLY)'!O40:X40) / 'Exam (LECTURE ONLY)'!AM$11), "", SUMIF('Exam (LECTURE ONLY)'!O$20:X$20, "CLO6", 'Exam (LECTURE ONLY)'!O40:X40) / 'Exam (LECTURE ONLY)'!AM$11),
IF(AND('PRINTABLE (per grading)'!H$16="EXAM", 'PRINTABLE (per grading)'!B$13="Final"), IF(ISERROR(SUMIF('Exam (LECTURE ONLY)'!Z$20:AI$20, "CLO6", 'Exam (LECTURE ONLY)'!Z40:AI40) / 'Exam (LECTURE ONLY)'!AN$11), "", SUMIF('Exam (LECTURE ONLY)'!Z$20:AI$20, "CLO6", 'Exam (LECTURE ONLY)'!Z40:AI40) / 'Exam (LECTURE ONLY)'!AN$11),
IF(AND('PRINTABLE (per grading)'!H$16="OUTPUT", 'PRINTABLE (per grading)'!B$13="Prelim"), IF(ISERROR(SUMIF(OUTPUT!C$20:M$20, "CLO6", OUTPUT!C40:M40) / OUTPUT!AL$11), "", SUMIF(OUTPUT!C$20:M$20, "CLO6", OUTPUT!C40:M40) / OUTPUT!AL$11),
IF(AND('PRINTABLE (per grading)'!H$16="OUTPUT", 'PRINTABLE (per grading)'!B$13="Midterm"), IF(ISERROR(SUMIF(OUTPUT!O$20:Y$20, "CLO6", OUTPUT!O40:Y40) / OUTPUT!AM$11), "", SUMIF(OUTPUT!O$20:Y$20, "CLO6", OUTPUT!O40:Y40) / OUTPUT!AM$11),
IF(AND('PRINTABLE (per grading)'!H$16="OUTPUT", 'PRINTABLE (per grading)'!B$13="Final"), IF(ISERROR(SUMIF(OUTPUT!AA$20:AI$20, "CLO6", OUTPUT!AA40:AI40) / OUTPUT!AN$11), "", SUMIF(OUTPUT!AA$20:AI$20, "CLO6", OUTPUT!AA40:AI40) / OUTPUT!AN$11),
"")))))),"")</f>
        <v/>
      </c>
      <c r="AO38" s="286" t="str">
        <f aca="false">IF(B38&lt;&gt;"",IF(AN38="","",IF(AN38&lt;0.5,1,IF(AND(AN38&gt;=0.5,AN38&lt;P$10),2,IF(AN38&gt;=P$10,3)))),"")</f>
        <v/>
      </c>
      <c r="AP38" s="287" t="str">
        <f aca="false">IF(B38 &lt;&gt; "",IFERROR(IF(AVERAGE(AL38,AN38)&gt;=P$10,"Y","N"),""),"")</f>
        <v/>
      </c>
      <c r="AQ38" s="194" t="str">
        <f aca="false">IF(B38 &lt;&gt; "", IFERROR(IF(C$16 = "PRELIM", SUMIF('Database (LECTURE-RES-PRAC)'!D$14:AG$14, "CLO7", 'Database (LECTURE-RES-PRAC)'!D35:AG35) / 'Grade computation'!F$10, IF(C$16 = "MIDTERM", SUMIF('Database (LECTURE-RES-PRAC)'!AJ$14:BM$14, "CLO7", 'Database (LECTURE-RES-PRAC)'!AJ35:BM35) / 'Grade computation'!G$10, IF(C$16 = "FINAL", SUMIF('Database (LECTURE-RES-PRAC)'!BP$14:CS$14, "CLO7", 'Database (LECTURE-RES-PRAC)'!BP35:CS35) / 'Grade computation'!H$10,""))),""),"")</f>
        <v/>
      </c>
      <c r="AR38" s="286" t="str">
        <f aca="false">IF(B38&lt;&gt;"",IF(AQ38="","",IF(AQ38&lt;0.5,1,IF(AND(AQ38&gt;=0.5,AQ38&lt;P$10),2,IF(AQ38&gt;=P$10,3)))),"")</f>
        <v/>
      </c>
      <c r="AS38" s="194" t="str">
        <f aca="false">IF(B38 &lt;&gt; "",IF(AND('PRINTABLE (per grading)'!H$16="EXAM", 'PRINTABLE (per grading)'!B$13="Prelim"), IF(ISERROR(SUMIF('Exam (LECTURE ONLY)'!D$20:M$20, "CLO7", 'Exam (LECTURE ONLY)'!D40:M40) / 'Exam (LECTURE ONLY)'!AL$12), "", SUMIF('Exam (LECTURE ONLY)'!D$20:M$20, "CLO7", 'Exam (LECTURE ONLY)'!D40:M40) /'Exam (LECTURE ONLY)'!AL$12),
IF(AND('PRINTABLE (per grading)'!H$16="EXAM", 'PRINTABLE (per grading)'!B$13="Midterm"), IF(ISERROR(SUMIF('Exam (LECTURE ONLY)'!O$20:X$20, "CLO7", 'Exam (LECTURE ONLY)'!O40:X40) / 'Exam (LECTURE ONLY)'!AM$12), "", SUMIF('Exam (LECTURE ONLY)'!O$20:X$20, "CLO7", 'Exam (LECTURE ONLY)'!O40:X40) / 'Exam (LECTURE ONLY)'!AM$12),
IF(AND('PRINTABLE (per grading)'!H$16="EXAM", 'PRINTABLE (per grading)'!B$13="Final"), IF(ISERROR(SUMIF('Exam (LECTURE ONLY)'!Z$20:AI$20, "CLO7", 'Exam (LECTURE ONLY)'!Z40:AI40) / 'Exam (LECTURE ONLY)'!AN$12), "", SUMIF('Exam (LECTURE ONLY)'!Z$20:AI$20, "CLO7", 'Exam (LECTURE ONLY)'!Z40:AI40) / 'Exam (LECTURE ONLY)'!AN$12),
IF(AND('PRINTABLE (per grading)'!H$16="OUTPUT", 'PRINTABLE (per grading)'!B$13="Prelim"), IF(ISERROR(SUMIF(OUTPUT!C$20:M$20, "CLO7", OUTPUT!C40:M40) / OUTPUT!AL$12), "", SUMIF(OUTPUT!C$20:M$20, "CLO7", OUTPUT!C40:M40) / OUTPUT!AL$12),
IF(AND('PRINTABLE (per grading)'!H$16="OUTPUT", 'PRINTABLE (per grading)'!B$13="Midterm"), IF(ISERROR(SUMIF(OUTPUT!O$20:Y$20, "CLO7", OUTPUT!O40:Y40) / OUTPUT!AM$12), "", SUMIF(OUTPUT!O$20:Y$20, "CLO7", OUTPUT!O40:Y40) / OUTPUT!AM$12),
IF(AND('PRINTABLE (per grading)'!H$16="OUTPUT", 'PRINTABLE (per grading)'!B$13="Final"), IF(ISERROR(SUMIF(OUTPUT!AA$20:AI$20, "CLO7", OUTPUT!AA40:AI40) / OUTPUT!AN$12), "", SUMIF(OUTPUT!AA$20:AI$20, "CLO7", OUTPUT!AA40:AI40) / OUTPUT!AN$12),
"")))))),"")</f>
        <v/>
      </c>
      <c r="AT38" s="286" t="str">
        <f aca="false">IF(B38&lt;&gt;"",IF(AS38="","",IF(AS38&lt;0.5,1,IF(AND(AS38&gt;=0.5,AS38&lt;P$10),2,IF(AS38&gt;=P$10,3)))),"")</f>
        <v/>
      </c>
      <c r="AU38" s="287" t="str">
        <f aca="false">IF(B38 &lt;&gt; "",IFERROR(IF(AVERAGE(AQ38,AS38)&gt;=P$10,"Y","N"),""),"")</f>
        <v/>
      </c>
      <c r="AV38" s="194" t="str">
        <f aca="false">IF(B38 &lt;&gt; "", IFERROR(IF(C$16 = "PRELIM", SUMIF('Database (LECTURE-RES-PRAC)'!D$14:AG$14, "CLO8", 'Database (LECTURE-RES-PRAC)'!D35:AG35) / 'Grade computation'!F$11, IF(C$16 = "MIDTERM", SUMIF('Database (LECTURE-RES-PRAC)'!AJ$14:BM$14, "CLO8", 'Database (LECTURE-RES-PRAC)'!AJ35:BM35) / 'Grade computation'!G$11, IF(C$16 = "FINAL", SUMIF('Database (LECTURE-RES-PRAC)'!BP$14:CS$14, "CLO8", 'Database (LECTURE-RES-PRAC)'!BP35:CS35) / 'Grade computation'!H$11,""))),""),"")</f>
        <v/>
      </c>
      <c r="AW38" s="286" t="str">
        <f aca="false">IF(B38&lt;&gt;"",IF(AV38="","",IF(AV38&lt;0.5,1,IF(AND(AV38&gt;=0.5,AV38&lt;P$10),2,IF(AV38&gt;=P$10,3)))),"")</f>
        <v/>
      </c>
      <c r="AX38" s="194" t="str">
        <f aca="false">IF(B38 &lt;&gt; "",IF(AND('PRINTABLE (per grading)'!H$16="EXAM", 'PRINTABLE (per grading)'!B$13="Prelim"), IF(ISERROR(SUMIF('Exam (LECTURE ONLY)'!D$20:M$20, "CLO8", 'Exam (LECTURE ONLY)'!D40:M40) / 'Exam (LECTURE ONLY)'!AL$13), "", SUMIF('Exam (LECTURE ONLY)'!D$20:M$20, "CLO8", 'Exam (LECTURE ONLY)'!D40:M40) /'Exam (LECTURE ONLY)'!AL$13),
IF(AND('PRINTABLE (per grading)'!H$16="EXAM", 'PRINTABLE (per grading)'!B$13="Midterm"), IF(ISERROR(SUMIF('Exam (LECTURE ONLY)'!O$20:X$20, "CLO8", 'Exam (LECTURE ONLY)'!O40:X40) / 'Exam (LECTURE ONLY)'!AM$13), "", SUMIF('Exam (LECTURE ONLY)'!O$20:X$20, "CLO8", 'Exam (LECTURE ONLY)'!O40:X40) / 'Exam (LECTURE ONLY)'!AM$13),
IF(AND('PRINTABLE (per grading)'!H$16="EXAM", 'PRINTABLE (per grading)'!B$13="Final"), IF(ISERROR(SUMIF('Exam (LECTURE ONLY)'!Z$20:AI$20, "CLO8", 'Exam (LECTURE ONLY)'!Z40:AI40) / 'Exam (LECTURE ONLY)'!AN$13), "", SUMIF('Exam (LECTURE ONLY)'!Z$20:AI$20, "CLO8", 'Exam (LECTURE ONLY)'!Z40:AI40) / 'Exam (LECTURE ONLY)'!AN$13),
IF(AND('PRINTABLE (per grading)'!H$16="OUTPUT", 'PRINTABLE (per grading)'!B$13="Prelim"), IF(ISERROR(SUMIF(OUTPUT!C$20:M$20, "CLO8", OUTPUT!C40:M40) / OUTPUT!AL$13), "", SUMIF(OUTPUT!C$20:M$20, "CLO8", OUTPUT!C40:M40) / OUTPUT!AL$13),
IF(AND('PRINTABLE (per grading)'!H$16="OUTPUT", 'PRINTABLE (per grading)'!B$13="Midterm"), IF(ISERROR(SUMIF(OUTPUT!O$20:Y$20, "CLO8", OUTPUT!O40:Y40) / OUTPUT!AM$13), "", SUMIF(OUTPUT!O$20:Y$20, "CLO8", OUTPUT!O40:Y40) / OUTPUT!AM$13),
IF(AND('PRINTABLE (per grading)'!H$16="OUTPUT", 'PRINTABLE (per grading)'!B$13="Final"), IF(ISERROR(SUMIF(OUTPUT!AA$20:AI$20, "CLO8", OUTPUT!AA40:AI40) / OUTPUT!AN$13), "", SUMIF(OUTPUT!AA$20:AI$20, "CLO8", OUTPUT!AA40:AI40) / OUTPUT!AN$13),
"")))))),"")</f>
        <v/>
      </c>
      <c r="AY38" s="286" t="str">
        <f aca="false">IF(B38&lt;&gt;"",IF(AX38="","",IF(AX38&lt;0.5,1,IF(AND(AX38&gt;=0.5,AX38&lt;P$10),2,IF(AX38&gt;=P$10,3)))),"")</f>
        <v/>
      </c>
      <c r="AZ38" s="287" t="str">
        <f aca="false">IF(B38 &lt;&gt; "",IFERROR(IF(AVERAGE(AV38,AX38)&gt;=P$10,"Y","N"),""),"")</f>
        <v/>
      </c>
      <c r="BA38" s="194" t="str">
        <f aca="false">IF(B38 &lt;&gt; "", IFERROR(IF(C$16 = "PRELIM", SUMIF('Database (LECTURE-RES-PRAC)'!D$14:AG$14, "CLO9", 'Database (LECTURE-RES-PRAC)'!D35:AG35) / 'Grade computation'!F$12, IF(C$16 = "MIDTERM", SUMIF('Database (LECTURE-RES-PRAC)'!AJ$14:BM$14, "CLO9", 'Database (LECTURE-RES-PRAC)'!AJ35:BM35) / 'Grade computation'!G$12, IF(C$16 = "FINAL", SUMIF('Database (LECTURE-RES-PRAC)'!BP$14:CS$14, "CLO9", 'Database (LECTURE-RES-PRAC)'!BP35:CS35) / 'Grade computation'!H$12,""))),""),"")</f>
        <v/>
      </c>
      <c r="BB38" s="286" t="str">
        <f aca="false">IF(B38&lt;&gt;"",IF(BA38="","",IF(BA38&lt;0.5,1,IF(AND(BA38&gt;=0.5,BA38&lt;P$10),2,IF(BA38&gt;=P$10,3)))),"")</f>
        <v/>
      </c>
      <c r="BC38" s="194" t="str">
        <f aca="false">IF(B38 &lt;&gt; "",IF(AND('PRINTABLE (per grading)'!H$16="EXAM", 'PRINTABLE (per grading)'!B$13="Prelim"), IF(ISERROR(SUMIF('Exam (LECTURE ONLY)'!D$20:M$20, "CLO9", 'Exam (LECTURE ONLY)'!D40:M40) / 'Exam (LECTURE ONLY)'!AL$14), "", SUMIF('Exam (LECTURE ONLY)'!D$20:M$20, "CLO9", 'Exam (LECTURE ONLY)'!D40:M40) /'Exam (LECTURE ONLY)'!AL$14),
IF(AND('PRINTABLE (per grading)'!H$16="EXAM", 'PRINTABLE (per grading)'!B$13="Midterm"), IF(ISERROR(SUMIF('Exam (LECTURE ONLY)'!O$20:X$20, "CLO9", 'Exam (LECTURE ONLY)'!O40:X40) / 'Exam (LECTURE ONLY)'!AM$14), "", SUMIF('Exam (LECTURE ONLY)'!O$20:X$20, "CLO9", 'Exam (LECTURE ONLY)'!O40:X40) / 'Exam (LECTURE ONLY)'!AM$14),
IF(AND('PRINTABLE (per grading)'!H$16="EXAM", 'PRINTABLE (per grading)'!B$13="Final"), IF(ISERROR(SUMIF('Exam (LECTURE ONLY)'!Z$20:AI$20, "CLO9", 'Exam (LECTURE ONLY)'!Z40:AI40) / 'Exam (LECTURE ONLY)'!AN$14), "", SUMIF('Exam (LECTURE ONLY)'!Z$20:AI$20, "CLO9", 'Exam (LECTURE ONLY)'!Z40:AI40) / 'Exam (LECTURE ONLY)'!AN$14),
IF(AND('PRINTABLE (per grading)'!H$16="OUTPUT", 'PRINTABLE (per grading)'!B$13="Prelim"), IF(ISERROR(SUMIF(OUTPUT!C$20:M$20, "CLO9", OUTPUT!C40:M40) / OUTPUT!AL$14), "", SUMIF(OUTPUT!C$20:M$20, "CLO9", OUTPUT!C40:M40) / OUTPUT!AL$14),
IF(AND('PRINTABLE (per grading)'!H$16="OUTPUT", 'PRINTABLE (per grading)'!B$13="Midterm"), IF(ISERROR(SUMIF(OUTPUT!O$20:Y$20, "CLO9", OUTPUT!O40:Y40) / OUTPUT!AM$14), "", SUMIF(OUTPUT!O$20:Y$20, "CLO9", OUTPUT!O40:Y40) / OUTPUT!AM$14),
IF(AND('PRINTABLE (per grading)'!H$16="OUTPUT", 'PRINTABLE (per grading)'!B$13="Final"), IF(ISERROR(SUMIF(OUTPUT!AA$20:AI$20, "CLO9", OUTPUT!AA40:AI40) / OUTPUT!AN$14), "", SUMIF(OUTPUT!AA$20:AI$20, "CLO9", OUTPUT!AA40:AI40) / OUTPUT!AN$14),
"")))))),"")</f>
        <v/>
      </c>
      <c r="BD38" s="286" t="str">
        <f aca="false">IF(B38&lt;&gt;"",IF(BC38="","",IF(BC38&lt;0.5,1,IF(AND(BC38&gt;=0.5,BC38&lt;P$10),2,IF(BC38&gt;=P$10,3)))),"")</f>
        <v/>
      </c>
      <c r="BE38" s="287" t="str">
        <f aca="false">IF(B38 &lt;&gt; "",IFERROR(IF(AVERAGE(BA38,BC38)&gt;=P$10,"Y","N"),""),"")</f>
        <v/>
      </c>
      <c r="BF38" s="194" t="str">
        <f aca="false">IF(B38 &lt;&gt; "", IFERROR(IF(C$16 = "PRELIM", SUMIF('Database (LECTURE-RES-PRAC)'!D$14:AG$14, "CLO10", 'Database (LECTURE-RES-PRAC)'!D35:AG35) / 'Grade computation'!F$13, IF(C$16 = "MIDTERM", SUMIF('Database (LECTURE-RES-PRAC)'!AJ$14:BM$14, "CLO10", 'Database (LECTURE-RES-PRAC)'!AJ35:BM35) / 'Grade computation'!G$13, IF(C$16 = "FINAL", SUMIF('Database (LECTURE-RES-PRAC)'!BP$14:CS$14, "CLO10", 'Database (LECTURE-RES-PRAC)'!BP35:CS35) / 'Grade computation'!H$13,""))),""),"")</f>
        <v/>
      </c>
      <c r="BG38" s="286" t="str">
        <f aca="false">IF(B38&lt;&gt;"",IF(BF38="","",IF(BF38&lt;0.5,1,IF(AND(BF38&gt;=0.5,BF38&lt;P$10),2,IF(BF38&gt;=P$10,3)))),"")</f>
        <v/>
      </c>
      <c r="BH38" s="194" t="str">
        <f aca="false">IF(B38 &lt;&gt; "",IF(AND('PRINTABLE (per grading)'!H$16="EXAM", 'PRINTABLE (per grading)'!B$13="Prelim"), IF(ISERROR(SUMIF('Exam (LECTURE ONLY)'!D$20:M$20, "CLO10", 'Exam (LECTURE ONLY)'!D40:M40) / 'Exam (LECTURE ONLY)'!AL$15), "", SUMIF('Exam (LECTURE ONLY)'!D$20:M$20, "CLO10", 'Exam (LECTURE ONLY)'!D40:M40) /'Exam (LECTURE ONLY)'!AL$15),
IF(AND('PRINTABLE (per grading)'!H$16="EXAM", 'PRINTABLE (per grading)'!B$13="Midterm"), IF(ISERROR(SUMIF('Exam (LECTURE ONLY)'!O$20:X$20, "CLO10", 'Exam (LECTURE ONLY)'!O40:X40) / 'Exam (LECTURE ONLY)'!AM$15), "", SUMIF('Exam (LECTURE ONLY)'!O$20:X$20, "CLO10", 'Exam (LECTURE ONLY)'!O40:X40) / 'Exam (LECTURE ONLY)'!AM$15),
IF(AND('PRINTABLE (per grading)'!H$16="EXAM", 'PRINTABLE (per grading)'!B$13="Final"), IF(ISERROR(SUMIF('Exam (LECTURE ONLY)'!Z$20:AI$20, "CLO10", 'Exam (LECTURE ONLY)'!Z40:AI40) / 'Exam (LECTURE ONLY)'!AN$15), "", SUMIF('Exam (LECTURE ONLY)'!Z$20:AI$20, "CLO10", 'Exam (LECTURE ONLY)'!Z40:AI40) / 'Exam (LECTURE ONLY)'!AN$15),
IF(AND('PRINTABLE (per grading)'!H$16="OUTPUT", 'PRINTABLE (per grading)'!B$13="Prelim"), IF(ISERROR(SUMIF(OUTPUT!C$20:M$20, "CLO10", OUTPUT!C40:M40) / OUTPUT!AL$15), "", SUMIF(OUTPUT!C$20:M$20, "CLO10", OUTPUT!C40:M40) / OUTPUT!AL$15),
IF(AND('PRINTABLE (per grading)'!H$16="OUTPUT", 'PRINTABLE (per grading)'!B$13="Midterm"), IF(ISERROR(SUMIF(OUTPUT!O$20:Y$20, "CLO10", OUTPUT!O40:Y40) / OUTPUT!AM$15), "", SUMIF(OUTPUT!O$20:Y$20, "CLO10", OUTPUT!O40:Y40) / OUTPUT!AM$15),
IF(AND('PRINTABLE (per grading)'!H$16="OUTPUT", 'PRINTABLE (per grading)'!B$13="Final"), IF(ISERROR(SUMIF(OUTPUT!AA$20:AI$20, "CLO10", OUTPUT!AA40:AI40) / OUTPUT!AN$15), "", SUMIF(OUTPUT!AA$20:AI$20, "CLO10", OUTPUT!AA40:AI40) / OUTPUT!AN$15),
"")))))),"")</f>
        <v/>
      </c>
      <c r="BI38" s="286" t="str">
        <f aca="false">IF(B38&lt;&gt;"",IF(BH38="","",IF(BH38&lt;0.5,1,IF(AND(BH38&gt;=0.5,BH38&lt;P$10),2,IF(BH38&gt;=P$10,3)))),"")</f>
        <v/>
      </c>
      <c r="BJ38" s="287" t="str">
        <f aca="false">IF(B38 &lt;&gt; "",IFERROR(IF(AVERAGE(BF38,BH38)&gt;=P$10,"Y","N"),""),"")</f>
        <v/>
      </c>
      <c r="BK38" s="8"/>
    </row>
    <row r="39" customFormat="false" ht="19.5" hidden="false" customHeight="true" outlineLevel="0" collapsed="false">
      <c r="A39" s="183" t="str">
        <f aca="false">IF(ISBLANK('Database (LECTURE-RES-PRAC)'!A36),"",'Database (LECTURE-RES-PRAC)'!A36)</f>
        <v/>
      </c>
      <c r="B39" s="184" t="str">
        <f aca="false">IF(ISBLANK('Database (LECTURE-RES-PRAC)'!B36),"",'Database (LECTURE-RES-PRAC)'!B36)</f>
        <v/>
      </c>
      <c r="C39" s="230" t="str">
        <f aca="false">IF(B39&lt;&gt;"",IF(C$16="PRELIM",'Grade computation'!C39, IF(C$16="MIDTERM",'Grade computation'!K39, IF(C$16="FINAL",'Grade computation'!S39,""))),"")</f>
        <v/>
      </c>
      <c r="D39" s="231" t="str">
        <f aca="false">IF(B39&lt;&gt;"",IFERROR(IF(B$11="80-20", (((C39/C$19)*X$6)+X$7)*D$18, IF(B$11="60-40", (((C39/C$19)*Y$6)+Y$7)*D$18, 0)),0),"")</f>
        <v/>
      </c>
      <c r="E39" s="230" t="str">
        <f aca="false">IF(B39&lt;&gt;"", IF(C$16="PRELIM",'Grade computation'!E39, IF(C$16="MIDTERM",'Grade computation'!M39, IF(C$16="FINAL",'Grade computation'!U39,""))),"")</f>
        <v/>
      </c>
      <c r="F39" s="232" t="str">
        <f aca="false">IF(B39&lt;&gt;"",IFERROR(IF(B$11="80-20", (((E39/E$19)*X$6)+X$7)*F$18, IF(B$11="60-40", (((E39/E$19)*Y$6)+Y$7)*F$18, 0)),0),"")</f>
        <v/>
      </c>
      <c r="G39" s="233" t="str">
        <f aca="false">IF(B39&lt;&gt;"",IFERROR((D39+F39),0),"")</f>
        <v/>
      </c>
      <c r="H39" s="234" t="str">
        <f aca="false">IF(B39&lt;&gt;"",IF(C$16="PRELIM", 'Grade computation'!H39, IF(C$16="MIDTERM", 'Grade computation'!P39, IF(C$16="FINAL",'Grade computation'!X39, ""))),"")</f>
        <v/>
      </c>
      <c r="I39" s="233" t="str">
        <f aca="false">IF(B39&lt;&gt;"",IFERROR(IF(B$11="80-20", (((H39/H$19)*X$6)+X$7)*I$19, IF(B$11="60-40", (((H39/H$19)*Y$6)+Y$7)*I$19, 0)),0),"")</f>
        <v/>
      </c>
      <c r="J39" s="237" t="str">
        <f aca="false">IFERROR((G39+I39),"")</f>
        <v/>
      </c>
      <c r="K39" s="183" t="str">
        <f aca="false">IFERROR(IF(J39="","",IF(J39&gt;=75,"PASSED","FAILED")),"")</f>
        <v/>
      </c>
      <c r="L39" s="183"/>
      <c r="M39" s="194" t="str">
        <f aca="false">IF(B39 &lt;&gt; "", IFERROR(IF(C$16 = "PRELIM", SUMIF('Database (LECTURE-RES-PRAC)'!D$14:AG$14, "CLO1", 'Database (LECTURE-RES-PRAC)'!D36:AG36) / 'Grade computation'!F$4, IF(C$16 = "MIDTERM", SUMIF('Database (LECTURE-RES-PRAC)'!AJ$14:BM$14, "CLO1", 'Database (LECTURE-RES-PRAC)'!AJ36:BM36) / 'Grade computation'!G$4, IF(C$16 = "FINAL", SUMIF('Database (LECTURE-RES-PRAC)'!BP$14:CS$14, "CLO1", 'Database (LECTURE-RES-PRAC)'!BP36:CS36) / 'Grade computation'!H$4,""))),""),"")</f>
        <v/>
      </c>
      <c r="N39" s="286" t="str">
        <f aca="false">IF(B39&lt;&gt;"",IF(M39="","",IF(M39&lt;0.5,1,IF(AND(M39&gt;=0.5,M39&lt;P$10),2,IF(M39&gt;=P$10,3)))),"")</f>
        <v/>
      </c>
      <c r="O39" s="194" t="str">
        <f aca="false">IF(B39 &lt;&gt; "",IF(AND('PRINTABLE (per grading)'!H$16="EXAM", 'PRINTABLE (per grading)'!B$13="Prelim"), IF(ISERROR(SUMIF('Exam (LECTURE ONLY)'!D$20:M$20, "CLO1", 'Exam (LECTURE ONLY)'!D41:M41) / 'Exam (LECTURE ONLY)'!AL$6), "", SUMIF('Exam (LECTURE ONLY)'!D$20:M$20, "CLO1", 'Exam (LECTURE ONLY)'!D41:M41) /'Exam (LECTURE ONLY)'!AL$6),
IF(AND('PRINTABLE (per grading)'!H$16="EXAM", 'PRINTABLE (per grading)'!B$13="Midterm"), IF(ISERROR(SUMIF('Exam (LECTURE ONLY)'!O$20:X$20, "CLO1", 'Exam (LECTURE ONLY)'!O41:X41) / 'Exam (LECTURE ONLY)'!AM$6), "", SUMIF('Exam (LECTURE ONLY)'!O$20:X$20, "CLO1", 'Exam (LECTURE ONLY)'!O41:X41) / 'Exam (LECTURE ONLY)'!AM$6),
IF(AND('PRINTABLE (per grading)'!H$16="EXAM", 'PRINTABLE (per grading)'!B$13="Final"), IF(ISERROR(SUMIF('Exam (LECTURE ONLY)'!Z$20:AI$20, "CLO1", 'Exam (LECTURE ONLY)'!Z41:AI41) / 'Exam (LECTURE ONLY)'!AN$6), "", SUMIF('Exam (LECTURE ONLY)'!Z$20:AI$20, "CLO1", 'Exam (LECTURE ONLY)'!Z41:AI41) / 'Exam (LECTURE ONLY)'!AN$6),
IF(AND('PRINTABLE (per grading)'!H$16="OUTPUT", 'PRINTABLE (per grading)'!B$13="Prelim"), IF(ISERROR(SUMIF(OUTPUT!C$20:M$20, "CLO1", OUTPUT!C41:M41) / OUTPUT!AL$6), "", SUMIF(OUTPUT!C$20:M$20, "CLO1", OUTPUT!C41:M41) / OUTPUT!AL$6),
IF(AND('PRINTABLE (per grading)'!H$16="OUTPUT", 'PRINTABLE (per grading)'!B$13="Midterm"), IF(ISERROR(SUMIF(OUTPUT!O$20:Y$20, "CLO1", OUTPUT!O41:Y41) / OUTPUT!AM$6), "", SUMIF(OUTPUT!O$20:Y$20, "CLO1", OUTPUT!O41:Y41) / OUTPUT!AM$6),
IF(AND('PRINTABLE (per grading)'!H$16="OUTPUT", 'PRINTABLE (per grading)'!B$13="Final"), IF(ISERROR(SUMIF(OUTPUT!AA$20:AI$20, "CLO1", OUTPUT!AA41:AI41) / OUTPUT!AN$6), "", SUMIF(OUTPUT!AA$20:AI$20, "CLO1", OUTPUT!AA41:AI41) / OUTPUT!AN$6),
"")))))),"")</f>
        <v/>
      </c>
      <c r="P39" s="286" t="str">
        <f aca="false">IF(B39&lt;&gt;"",IF(O39="","",IF(O39&lt;0.5,1,IF(AND(O39&gt;=0.5,O39&lt;P$10),2,IF(O39&gt;=P$10,3)))),"")</f>
        <v/>
      </c>
      <c r="Q39" s="287" t="str">
        <f aca="false">IF(B39 &lt;&gt; "",IFERROR(IF(AVERAGE(M39,O39)&gt;=P$10,"Y","N"),""),"")</f>
        <v/>
      </c>
      <c r="R39" s="194" t="str">
        <f aca="false">IF(B39 &lt;&gt; "", IFERROR(IF(C$16 = "PRELIM", SUMIF('Database (LECTURE-RES-PRAC)'!D$14:AG$14, "CLO2", 'Database (LECTURE-RES-PRAC)'!D36:AG36) / 'Grade computation'!F$5, IF(C$16 = "MIDTERM", SUMIF('Database (LECTURE-RES-PRAC)'!AJ$14:BM$14, "CLO2", 'Database (LECTURE-RES-PRAC)'!AJ36:BM36) / 'Grade computation'!G$5, IF(C$16 = "FINAL", SUMIF('Database (LECTURE-RES-PRAC)'!BP$14:CS$14, "CLO2", 'Database (LECTURE-RES-PRAC)'!BP36:CS36) / 'Grade computation'!H$5,""))),""),"")</f>
        <v/>
      </c>
      <c r="S39" s="286" t="str">
        <f aca="false">IF(B39&lt;&gt;"",IF(R39="","",IF(R39&lt;0.5,1,IF(AND(R39&gt;=0.5,R39&lt;P$10),2,IF(R39&gt;=P$10,3)))),"")</f>
        <v/>
      </c>
      <c r="T39" s="194" t="str">
        <f aca="false">IF(B39 &lt;&gt; "",IF(AND('PRINTABLE (per grading)'!H$16="EXAM", 'PRINTABLE (per grading)'!B$13="Prelim"), IF(ISERROR(SUMIF('Exam (LECTURE ONLY)'!D$20:M$20, "CLO2", 'Exam (LECTURE ONLY)'!D41:M41) / 'Exam (LECTURE ONLY)'!AL$7), "", SUMIF('Exam (LECTURE ONLY)'!D$20:M$20, "CLO2", 'Exam (LECTURE ONLY)'!D41:M41) /'Exam (LECTURE ONLY)'!AL$7),
IF(AND('PRINTABLE (per grading)'!H$16="EXAM", 'PRINTABLE (per grading)'!B$13="Midterm"), IF(ISERROR(SUMIF('Exam (LECTURE ONLY)'!O$20:X$20, "CLO2", 'Exam (LECTURE ONLY)'!O41:X41) / 'Exam (LECTURE ONLY)'!AM$7), "", SUMIF('Exam (LECTURE ONLY)'!O$20:X$20, "CLO2", 'Exam (LECTURE ONLY)'!O41:X41) / 'Exam (LECTURE ONLY)'!AM$7),
IF(AND('PRINTABLE (per grading)'!H$16="EXAM", 'PRINTABLE (per grading)'!B$13="Final"), IF(ISERROR(SUMIF('Exam (LECTURE ONLY)'!Z$20:AI$20, "CLO2", 'Exam (LECTURE ONLY)'!Z41:AI41) / 'Exam (LECTURE ONLY)'!AN$7), "", SUMIF('Exam (LECTURE ONLY)'!Z$20:AI$20, "CLO2", 'Exam (LECTURE ONLY)'!Z41:AI41) / 'Exam (LECTURE ONLY)'!AN$7),
IF(AND('PRINTABLE (per grading)'!H$16="OUTPUT", 'PRINTABLE (per grading)'!B$13="Prelim"), IF(ISERROR(SUMIF(OUTPUT!C$20:M$20, "CLO2", OUTPUT!C41:M41) / OUTPUT!AL$7), "", SUMIF(OUTPUT!C$20:M$20, "CLO2", OUTPUT!C41:M41) / OUTPUT!AL$7),
IF(AND('PRINTABLE (per grading)'!H$16="OUTPUT", 'PRINTABLE (per grading)'!B$13="Midterm"), IF(ISERROR(SUMIF(OUTPUT!O$20:Y$20, "CLO2", OUTPUT!O41:Y41) / OUTPUT!AM$7), "", SUMIF(OUTPUT!O$20:Y$20, "CLO2", OUTPUT!O41:Y41) / OUTPUT!AM$7),
IF(AND('PRINTABLE (per grading)'!H$16="OUTPUT", 'PRINTABLE (per grading)'!B$13="Final"), IF(ISERROR(SUMIF(OUTPUT!AA$20:AI$20, "CLO2", OUTPUT!AA41:AI41) / OUTPUT!AN$7), "", SUMIF(OUTPUT!AA$20:AI$20, "CLO2", OUTPUT!AA41:AI41) / OUTPUT!AN$7),
"")))))),"")</f>
        <v/>
      </c>
      <c r="U39" s="286" t="str">
        <f aca="false">IF(B39&lt;&gt;"",IF(T39="","",IF(T39&lt;0.5,1,IF(AND(T39&gt;=0.5,T39&lt;P$10),2,IF(T39&gt;=P$10,3)))),"")</f>
        <v/>
      </c>
      <c r="V39" s="287" t="str">
        <f aca="false">IF(B39 &lt;&gt; "",IFERROR(IF(AVERAGE(R39,T39)&gt;=P$10,"Y","N"),""),"")</f>
        <v/>
      </c>
      <c r="W39" s="194" t="str">
        <f aca="false">IF(B39 &lt;&gt; "", IFERROR(IF(C$16 = "PRELIM", SUMIF('Database (LECTURE-RES-PRAC)'!D$14:AG$14, "CLO3", 'Database (LECTURE-RES-PRAC)'!D36:AG36) / 'Grade computation'!F$6, IF(C$16 = "MIDTERM", SUMIF('Database (LECTURE-RES-PRAC)'!AJ$14:BM$14, "CLO3", 'Database (LECTURE-RES-PRAC)'!AJ36:BM36) / 'Grade computation'!G$6, IF(C$16 = "FINAL", SUMIF('Database (LECTURE-RES-PRAC)'!BP$14:CS$14, "CLO3", 'Database (LECTURE-RES-PRAC)'!BP36:CS36) / 'Grade computation'!H$6,""))),""),"")</f>
        <v/>
      </c>
      <c r="X39" s="286" t="str">
        <f aca="false">IF(B39&lt;&gt;"",IF(W39="","",IF(W39&lt;0.5,1,IF(AND(W39&gt;=0.5,W39&lt;P$10),2,IF(W39&gt;=P$10,3)))),"")</f>
        <v/>
      </c>
      <c r="Y39" s="194" t="str">
        <f aca="false">IF(B39 &lt;&gt; "",IF(AND('PRINTABLE (per grading)'!H$16="EXAM", 'PRINTABLE (per grading)'!B$13="Prelim"), IF(ISERROR(SUMIF('Exam (LECTURE ONLY)'!D$20:M$20, "CLO3", 'Exam (LECTURE ONLY)'!D41:M41) / 'Exam (LECTURE ONLY)'!AL$8), "", SUMIF('Exam (LECTURE ONLY)'!D$20:M$20, "CLO3", 'Exam (LECTURE ONLY)'!D41:M41) /'Exam (LECTURE ONLY)'!AL$8),
IF(AND('PRINTABLE (per grading)'!H$16="EXAM", 'PRINTABLE (per grading)'!B$13="Midterm"), IF(ISERROR(SUMIF('Exam (LECTURE ONLY)'!O$20:X$20, "CLO3", 'Exam (LECTURE ONLY)'!O41:X41) / 'Exam (LECTURE ONLY)'!AM$8), "", SUMIF('Exam (LECTURE ONLY)'!O$20:X$20, "CLO3", 'Exam (LECTURE ONLY)'!O41:X41) / 'Exam (LECTURE ONLY)'!AM$8),
IF(AND('PRINTABLE (per grading)'!H$16="EXAM", 'PRINTABLE (per grading)'!B$13="Final"), IF(ISERROR(SUMIF('Exam (LECTURE ONLY)'!Z$20:AI$20, "CLO3", 'Exam (LECTURE ONLY)'!Z41:AI41) / 'Exam (LECTURE ONLY)'!AN$8), "", SUMIF('Exam (LECTURE ONLY)'!Z$20:AI$20, "CLO3", 'Exam (LECTURE ONLY)'!Z41:AI41) / 'Exam (LECTURE ONLY)'!AN$8),
IF(AND('PRINTABLE (per grading)'!H$16="OUTPUT", 'PRINTABLE (per grading)'!B$13="Prelim"), IF(ISERROR(SUMIF(OUTPUT!C$20:M$20, "CLO3", OUTPUT!C41:M41) / OUTPUT!AL$8), "", SUMIF(OUTPUT!C$20:M$20, "CLO3", OUTPUT!C41:M41) / OUTPUT!AL$8),
IF(AND('PRINTABLE (per grading)'!H$16="OUTPUT", 'PRINTABLE (per grading)'!B$13="Midterm"), IF(ISERROR(SUMIF(OUTPUT!O$20:Y$20, "CLO3", OUTPUT!O41:Y41) / OUTPUT!AM$8), "", SUMIF(OUTPUT!O$20:Y$20, "CLO3", OUTPUT!O41:Y41) / OUTPUT!AM$8),
IF(AND('PRINTABLE (per grading)'!H$16="OUTPUT", 'PRINTABLE (per grading)'!B$13="Final"), IF(ISERROR(SUMIF(OUTPUT!AA$20:AI$20, "CLO3", OUTPUT!AA41:AI41) / OUTPUT!AN$8), "", SUMIF(OUTPUT!AA$20:AI$20, "CLO3", OUTPUT!AA41:AI41) / OUTPUT!AN$8),
"" )))))),"")</f>
        <v/>
      </c>
      <c r="Z39" s="286" t="str">
        <f aca="false">IF(B39&lt;&gt;"",IF(Y39="","",IF(Y39&lt;0.5,1,IF(AND(Y39&gt;=0.5,Y39&lt;P$10),2,IF(Y39&gt;=P$10,3)))),"")</f>
        <v/>
      </c>
      <c r="AA39" s="287" t="str">
        <f aca="false">IF(B39 &lt;&gt; "",IFERROR(IF(AVERAGE(W39,Y39)&gt;=P$10,"Y","N"),""),"")</f>
        <v/>
      </c>
      <c r="AB39" s="194" t="str">
        <f aca="false">IF(B39 &lt;&gt; "", IFERROR(IF(C$16 = "PRELIM", SUMIF('Database (LECTURE-RES-PRAC)'!D$14:AG$14, "CLO4", 'Database (LECTURE-RES-PRAC)'!D36:AG36) / 'Grade computation'!F$7, IF(C$16 = "MIDTERM", SUMIF('Database (LECTURE-RES-PRAC)'!AJ$14:BM$14, "CLO4", 'Database (LECTURE-RES-PRAC)'!AJ36:BM36) / 'Grade computation'!G$7, IF(C$16 = "FINAL", SUMIF('Database (LECTURE-RES-PRAC)'!BP$14:CS$14, "CLO4", 'Database (LECTURE-RES-PRAC)'!BP36:CS36) / 'Grade computation'!H$7,""))),""),"")</f>
        <v/>
      </c>
      <c r="AC39" s="286" t="str">
        <f aca="false">IF(B39&lt;&gt;"",IF(AB39="","",IF(AB39&lt;0.5,1,IF(AND(AB39&gt;=0.5,AB39&lt;P$10),2,IF(AB39&gt;=P$10,3)))),"")</f>
        <v/>
      </c>
      <c r="AD39" s="194" t="str">
        <f aca="false">IF(B39 &lt;&gt; "",IF(AND('PRINTABLE (per grading)'!H$16="EXAM", 'PRINTABLE (per grading)'!B$13="Prelim"), IF(ISERROR(SUMIF('Exam (LECTURE ONLY)'!D$20:M$20, "CLO4", 'Exam (LECTURE ONLY)'!D41:M41) / 'Exam (LECTURE ONLY)'!AL$9), "", SUMIF('Exam (LECTURE ONLY)'!D$20:M$20, "CLO4", 'Exam (LECTURE ONLY)'!D41:M41) /'Exam (LECTURE ONLY)'!AL$9),
IF(AND('PRINTABLE (per grading)'!H$16="EXAM", 'PRINTABLE (per grading)'!B$13="Midterm"), IF(ISERROR(SUMIF('Exam (LECTURE ONLY)'!O$20:X$20, "CLO4", 'Exam (LECTURE ONLY)'!O41:X41) / 'Exam (LECTURE ONLY)'!AM$9), "", SUMIF('Exam (LECTURE ONLY)'!O$20:X$20, "CLO4", 'Exam (LECTURE ONLY)'!O41:X41) / 'Exam (LECTURE ONLY)'!AM$9),
IF(AND('PRINTABLE (per grading)'!H$16="EXAM", 'PRINTABLE (per grading)'!B$13="Final"), IF(ISERROR(SUMIF('Exam (LECTURE ONLY)'!Z$20:AI$20, "CLO4", 'Exam (LECTURE ONLY)'!Z41:AI41) / 'Exam (LECTURE ONLY)'!AN$9), "", SUMIF('Exam (LECTURE ONLY)'!Z$20:AI$20, "CLO4", 'Exam (LECTURE ONLY)'!Z41:AI41) / 'Exam (LECTURE ONLY)'!AN$9),
IF(AND('PRINTABLE (per grading)'!H$16="OUTPUT", 'PRINTABLE (per grading)'!B$13="Prelim"), IF(ISERROR(SUMIF(OUTPUT!C$20:M$20, "CLO4", OUTPUT!C41:M41) / OUTPUT!AL$9), "", SUMIF(OUTPUT!C$20:M$20, "CLO4", OUTPUT!C41:M41) / OUTPUT!AL$9),
IF(AND('PRINTABLE (per grading)'!H$16="OUTPUT", 'PRINTABLE (per grading)'!B$13="Midterm"), IF(ISERROR(SUMIF(OUTPUT!O$20:Y$20, "CLO4", OUTPUT!O41:Y41) / OUTPUT!AM$9), "", SUMIF(OUTPUT!O$20:Y$20, "CLO4", OUTPUT!O41:Y41) / OUTPUT!AM$9),
IF(AND('PRINTABLE (per grading)'!H$16="OUTPUT", 'PRINTABLE (per grading)'!B$13="Final"), IF(ISERROR(SUMIF(OUTPUT!AA$20:AI$20, "CLO4", OUTPUT!AA41:AI41) / OUTPUT!AN$9), "", SUMIF(OUTPUT!AA$20:AI$20, "CLO4", OUTPUT!AA41:AI41) / OUTPUT!AN$9),
"")))))),"")</f>
        <v/>
      </c>
      <c r="AE39" s="286" t="str">
        <f aca="false">IF(B39&lt;&gt;"",IF(AD39="","",IF(AD39&lt;0.5,1,IF(AND(AD39&gt;=0.5,AD39&lt;P$10),2,IF(AD39&gt;=P$10,3)))),"")</f>
        <v/>
      </c>
      <c r="AF39" s="287" t="str">
        <f aca="false">IF(B39 &lt;&gt; "",IFERROR(IF(AVERAGE(AB39,AD39)&gt;=P$10,"Y","N"),""),"")</f>
        <v/>
      </c>
      <c r="AG39" s="194" t="str">
        <f aca="false">IF(B39 &lt;&gt; "", IFERROR(IF(C$16 = "PRELIM", SUMIF('Database (LECTURE-RES-PRAC)'!D$14:AG$14, "CLO5", 'Database (LECTURE-RES-PRAC)'!D36:AG36) / 'Grade computation'!F$8, IF(C$16 = "MIDTERM", SUMIF('Database (LECTURE-RES-PRAC)'!AJ$14:BM$14, "CLO5", 'Database (LECTURE-RES-PRAC)'!AJ36:BM36) / 'Grade computation'!G$8, IF(C$16 = "FINAL", SUMIF('Database (LECTURE-RES-PRAC)'!BP$14:CS$14, "CLO5", 'Database (LECTURE-RES-PRAC)'!BP36:CS36) / 'Grade computation'!H$8,""))),""),"")</f>
        <v/>
      </c>
      <c r="AH39" s="286" t="str">
        <f aca="false">IF(B39&lt;&gt;"",IF(AG39="","",IF(AG39&lt;0.5,1,IF(AND(AG39&gt;=0.5,AG39&lt;P$10),2,IF(AG39&gt;=P$10,3)))),"")</f>
        <v/>
      </c>
      <c r="AI39" s="194" t="str">
        <f aca="false">IF(B39 &lt;&gt; "",IF(AND('PRINTABLE (per grading)'!H$16="EXAM", 'PRINTABLE (per grading)'!B$13="Prelim"), IF(ISERROR(SUMIF('Exam (LECTURE ONLY)'!D$20:M$20, "CLO5", 'Exam (LECTURE ONLY)'!D41:M41) / 'Exam (LECTURE ONLY)'!AL$10), "", SUMIF('Exam (LECTURE ONLY)'!D$20:M$20, "CLO5", 'Exam (LECTURE ONLY)'!D41:M41) /'Exam (LECTURE ONLY)'!AL$10),
IF(AND('PRINTABLE (per grading)'!H$16="EXAM", 'PRINTABLE (per grading)'!B$13="Midterm"), IF(ISERROR(SUMIF('Exam (LECTURE ONLY)'!O$20:X$20, "CLO5", 'Exam (LECTURE ONLY)'!O41:X41) / 'Exam (LECTURE ONLY)'!AM$10), "", SUMIF('Exam (LECTURE ONLY)'!O$20:X$20, "CLO5", 'Exam (LECTURE ONLY)'!O41:X41) / 'Exam (LECTURE ONLY)'!AM$10),
IF(AND('PRINTABLE (per grading)'!H$16="EXAM", 'PRINTABLE (per grading)'!B$13="Final"), IF(ISERROR(SUMIF('Exam (LECTURE ONLY)'!Z$20:AI$20, "CLO5", 'Exam (LECTURE ONLY)'!Z41:AI41) / 'Exam (LECTURE ONLY)'!AN$10), "", SUMIF('Exam (LECTURE ONLY)'!Z$20:AI$20, "CLO5", 'Exam (LECTURE ONLY)'!Z41:AI41) / 'Exam (LECTURE ONLY)'!AN$10),
IF(AND('PRINTABLE (per grading)'!H$16="OUTPUT", 'PRINTABLE (per grading)'!B$13="Prelim"), IF(ISERROR(SUMIF(OUTPUT!C$20:M$20, "CLO5", OUTPUT!C41:M41) / OUTPUT!AL$10), "", SUMIF(OUTPUT!C$20:M$20, "CLO5", OUTPUT!C41:M41) / OUTPUT!AL$10),
IF(AND('PRINTABLE (per grading)'!H$16="OUTPUT", 'PRINTABLE (per grading)'!B$13="Midterm"), IF(ISERROR(SUMIF(OUTPUT!O$20:Y$20, "CLO5", OUTPUT!O41:Y41) / OUTPUT!AM$10), "", SUMIF(OUTPUT!O$20:Y$20, "CLO5", OUTPUT!O41:Y41) / OUTPUT!AM$10),
IF(AND('PRINTABLE (per grading)'!H$16="OUTPUT", 'PRINTABLE (per grading)'!B$13="Final"), IF(ISERROR(SUMIF(OUTPUT!AA$20:AI$20, "CLO5", OUTPUT!AA41:AI41) / OUTPUT!AN$10), "", SUMIF(OUTPUT!AA$20:AI$20, "CLO5", OUTPUT!AA41:AI41) / OUTPUT!AN$10),
"")))))),"")</f>
        <v/>
      </c>
      <c r="AJ39" s="286" t="str">
        <f aca="false">IF(B39&lt;&gt;"",IF(AI39="","",IF(AI39&lt;0.5,1,IF(AND(AI39&gt;=0.5,AI39&lt;P$10),2,IF(AI39&gt;=P$10,3)))),"")</f>
        <v/>
      </c>
      <c r="AK39" s="287" t="str">
        <f aca="false">IF(B39 &lt;&gt; "",IFERROR(IF(AVERAGE(AG39,AI39)&gt;=P$10,"Y","N"),""),"")</f>
        <v/>
      </c>
      <c r="AL39" s="194" t="str">
        <f aca="false">IF(B39 &lt;&gt; "", IFERROR(IF(C$16 = "PRELIM", SUMIF('Database (LECTURE-RES-PRAC)'!D$14:AG$14, "CLO6", 'Database (LECTURE-RES-PRAC)'!D36:AG36) / 'Grade computation'!F$9, IF(C$16 = "MIDTERM", SUMIF('Database (LECTURE-RES-PRAC)'!AJ$14:BM$14, "CLO6", 'Database (LECTURE-RES-PRAC)'!AJ36:BM36) / 'Grade computation'!G$9, IF(C$16 = "FINAL", SUMIF('Database (LECTURE-RES-PRAC)'!BP$14:CS$14, "CLO6", 'Database (LECTURE-RES-PRAC)'!BP36:CS36) / 'Grade computation'!H$9,""))),""),"")</f>
        <v/>
      </c>
      <c r="AM39" s="286" t="str">
        <f aca="false">IF(B39&lt;&gt;"",IF(AL39="","",IF(AL39&lt;0.5,1,IF(AND(AL39&gt;=0.5,AL39&lt;P$10),2,IF(AL39&gt;=P$10,3)))),"")</f>
        <v/>
      </c>
      <c r="AN39" s="194" t="str">
        <f aca="false">IF(B39 &lt;&gt; "",IF(AND('PRINTABLE (per grading)'!H$16="EXAM", 'PRINTABLE (per grading)'!B$13="Prelim"), IF(ISERROR(SUMIF('Exam (LECTURE ONLY)'!D$20:M$20, "CLO6", 'Exam (LECTURE ONLY)'!D41:M41) / 'Exam (LECTURE ONLY)'!AL$11), "", SUMIF('Exam (LECTURE ONLY)'!D$20:M$20, "CLO6", 'Exam (LECTURE ONLY)'!D41:M41) /'Exam (LECTURE ONLY)'!AL$11),
IF(AND('PRINTABLE (per grading)'!H$16="EXAM", 'PRINTABLE (per grading)'!B$13="Midterm"), IF(ISERROR(SUMIF('Exam (LECTURE ONLY)'!O$20:X$20, "CLO6", 'Exam (LECTURE ONLY)'!O41:X41) / 'Exam (LECTURE ONLY)'!AM$11), "", SUMIF('Exam (LECTURE ONLY)'!O$20:X$20, "CLO6", 'Exam (LECTURE ONLY)'!O41:X41) / 'Exam (LECTURE ONLY)'!AM$11),
IF(AND('PRINTABLE (per grading)'!H$16="EXAM", 'PRINTABLE (per grading)'!B$13="Final"), IF(ISERROR(SUMIF('Exam (LECTURE ONLY)'!Z$20:AI$20, "CLO6", 'Exam (LECTURE ONLY)'!Z41:AI41) / 'Exam (LECTURE ONLY)'!AN$11), "", SUMIF('Exam (LECTURE ONLY)'!Z$20:AI$20, "CLO6", 'Exam (LECTURE ONLY)'!Z41:AI41) / 'Exam (LECTURE ONLY)'!AN$11),
IF(AND('PRINTABLE (per grading)'!H$16="OUTPUT", 'PRINTABLE (per grading)'!B$13="Prelim"), IF(ISERROR(SUMIF(OUTPUT!C$20:M$20, "CLO6", OUTPUT!C41:M41) / OUTPUT!AL$11), "", SUMIF(OUTPUT!C$20:M$20, "CLO6", OUTPUT!C41:M41) / OUTPUT!AL$11),
IF(AND('PRINTABLE (per grading)'!H$16="OUTPUT", 'PRINTABLE (per grading)'!B$13="Midterm"), IF(ISERROR(SUMIF(OUTPUT!O$20:Y$20, "CLO6", OUTPUT!O41:Y41) / OUTPUT!AM$11), "", SUMIF(OUTPUT!O$20:Y$20, "CLO6", OUTPUT!O41:Y41) / OUTPUT!AM$11),
IF(AND('PRINTABLE (per grading)'!H$16="OUTPUT", 'PRINTABLE (per grading)'!B$13="Final"), IF(ISERROR(SUMIF(OUTPUT!AA$20:AI$20, "CLO6", OUTPUT!AA41:AI41) / OUTPUT!AN$11), "", SUMIF(OUTPUT!AA$20:AI$20, "CLO6", OUTPUT!AA41:AI41) / OUTPUT!AN$11),
"")))))),"")</f>
        <v/>
      </c>
      <c r="AO39" s="286" t="str">
        <f aca="false">IF(B39&lt;&gt;"",IF(AN39="","",IF(AN39&lt;0.5,1,IF(AND(AN39&gt;=0.5,AN39&lt;P$10),2,IF(AN39&gt;=P$10,3)))),"")</f>
        <v/>
      </c>
      <c r="AP39" s="287" t="str">
        <f aca="false">IF(B39 &lt;&gt; "",IFERROR(IF(AVERAGE(AL39,AN39)&gt;=P$10,"Y","N"),""),"")</f>
        <v/>
      </c>
      <c r="AQ39" s="194" t="str">
        <f aca="false">IF(B39 &lt;&gt; "", IFERROR(IF(C$16 = "PRELIM", SUMIF('Database (LECTURE-RES-PRAC)'!D$14:AG$14, "CLO7", 'Database (LECTURE-RES-PRAC)'!D36:AG36) / 'Grade computation'!F$10, IF(C$16 = "MIDTERM", SUMIF('Database (LECTURE-RES-PRAC)'!AJ$14:BM$14, "CLO7", 'Database (LECTURE-RES-PRAC)'!AJ36:BM36) / 'Grade computation'!G$10, IF(C$16 = "FINAL", SUMIF('Database (LECTURE-RES-PRAC)'!BP$14:CS$14, "CLO7", 'Database (LECTURE-RES-PRAC)'!BP36:CS36) / 'Grade computation'!H$10,""))),""),"")</f>
        <v/>
      </c>
      <c r="AR39" s="286" t="str">
        <f aca="false">IF(B39&lt;&gt;"",IF(AQ39="","",IF(AQ39&lt;0.5,1,IF(AND(AQ39&gt;=0.5,AQ39&lt;P$10),2,IF(AQ39&gt;=P$10,3)))),"")</f>
        <v/>
      </c>
      <c r="AS39" s="194" t="str">
        <f aca="false">IF(B39 &lt;&gt; "",IF(AND('PRINTABLE (per grading)'!H$16="EXAM", 'PRINTABLE (per grading)'!B$13="Prelim"), IF(ISERROR(SUMIF('Exam (LECTURE ONLY)'!D$20:M$20, "CLO7", 'Exam (LECTURE ONLY)'!D41:M41) / 'Exam (LECTURE ONLY)'!AL$12), "", SUMIF('Exam (LECTURE ONLY)'!D$20:M$20, "CLO7", 'Exam (LECTURE ONLY)'!D41:M41) /'Exam (LECTURE ONLY)'!AL$12),
IF(AND('PRINTABLE (per grading)'!H$16="EXAM", 'PRINTABLE (per grading)'!B$13="Midterm"), IF(ISERROR(SUMIF('Exam (LECTURE ONLY)'!O$20:X$20, "CLO7", 'Exam (LECTURE ONLY)'!O41:X41) / 'Exam (LECTURE ONLY)'!AM$12), "", SUMIF('Exam (LECTURE ONLY)'!O$20:X$20, "CLO7", 'Exam (LECTURE ONLY)'!O41:X41) / 'Exam (LECTURE ONLY)'!AM$12),
IF(AND('PRINTABLE (per grading)'!H$16="EXAM", 'PRINTABLE (per grading)'!B$13="Final"), IF(ISERROR(SUMIF('Exam (LECTURE ONLY)'!Z$20:AI$20, "CLO7", 'Exam (LECTURE ONLY)'!Z41:AI41) / 'Exam (LECTURE ONLY)'!AN$12), "", SUMIF('Exam (LECTURE ONLY)'!Z$20:AI$20, "CLO7", 'Exam (LECTURE ONLY)'!Z41:AI41) / 'Exam (LECTURE ONLY)'!AN$12),
IF(AND('PRINTABLE (per grading)'!H$16="OUTPUT", 'PRINTABLE (per grading)'!B$13="Prelim"), IF(ISERROR(SUMIF(OUTPUT!C$20:M$20, "CLO7", OUTPUT!C41:M41) / OUTPUT!AL$12), "", SUMIF(OUTPUT!C$20:M$20, "CLO7", OUTPUT!C41:M41) / OUTPUT!AL$12),
IF(AND('PRINTABLE (per grading)'!H$16="OUTPUT", 'PRINTABLE (per grading)'!B$13="Midterm"), IF(ISERROR(SUMIF(OUTPUT!O$20:Y$20, "CLO7", OUTPUT!O41:Y41) / OUTPUT!AM$12), "", SUMIF(OUTPUT!O$20:Y$20, "CLO7", OUTPUT!O41:Y41) / OUTPUT!AM$12),
IF(AND('PRINTABLE (per grading)'!H$16="OUTPUT", 'PRINTABLE (per grading)'!B$13="Final"), IF(ISERROR(SUMIF(OUTPUT!AA$20:AI$20, "CLO7", OUTPUT!AA41:AI41) / OUTPUT!AN$12), "", SUMIF(OUTPUT!AA$20:AI$20, "CLO7", OUTPUT!AA41:AI41) / OUTPUT!AN$12),
"")))))),"")</f>
        <v/>
      </c>
      <c r="AT39" s="286" t="str">
        <f aca="false">IF(B39&lt;&gt;"",IF(AS39="","",IF(AS39&lt;0.5,1,IF(AND(AS39&gt;=0.5,AS39&lt;P$10),2,IF(AS39&gt;=P$10,3)))),"")</f>
        <v/>
      </c>
      <c r="AU39" s="287" t="str">
        <f aca="false">IF(B39 &lt;&gt; "",IFERROR(IF(AVERAGE(AQ39,AS39)&gt;=P$10,"Y","N"),""),"")</f>
        <v/>
      </c>
      <c r="AV39" s="194" t="str">
        <f aca="false">IF(B39 &lt;&gt; "", IFERROR(IF(C$16 = "PRELIM", SUMIF('Database (LECTURE-RES-PRAC)'!D$14:AG$14, "CLO8", 'Database (LECTURE-RES-PRAC)'!D36:AG36) / 'Grade computation'!F$11, IF(C$16 = "MIDTERM", SUMIF('Database (LECTURE-RES-PRAC)'!AJ$14:BM$14, "CLO8", 'Database (LECTURE-RES-PRAC)'!AJ36:BM36) / 'Grade computation'!G$11, IF(C$16 = "FINAL", SUMIF('Database (LECTURE-RES-PRAC)'!BP$14:CS$14, "CLO8", 'Database (LECTURE-RES-PRAC)'!BP36:CS36) / 'Grade computation'!H$11,""))),""),"")</f>
        <v/>
      </c>
      <c r="AW39" s="286" t="str">
        <f aca="false">IF(B39&lt;&gt;"",IF(AV39="","",IF(AV39&lt;0.5,1,IF(AND(AV39&gt;=0.5,AV39&lt;P$10),2,IF(AV39&gt;=P$10,3)))),"")</f>
        <v/>
      </c>
      <c r="AX39" s="194" t="str">
        <f aca="false">IF(B39 &lt;&gt; "",IF(AND('PRINTABLE (per grading)'!H$16="EXAM", 'PRINTABLE (per grading)'!B$13="Prelim"), IF(ISERROR(SUMIF('Exam (LECTURE ONLY)'!D$20:M$20, "CLO8", 'Exam (LECTURE ONLY)'!D41:M41) / 'Exam (LECTURE ONLY)'!AL$13), "", SUMIF('Exam (LECTURE ONLY)'!D$20:M$20, "CLO8", 'Exam (LECTURE ONLY)'!D41:M41) /'Exam (LECTURE ONLY)'!AL$13),
IF(AND('PRINTABLE (per grading)'!H$16="EXAM", 'PRINTABLE (per grading)'!B$13="Midterm"), IF(ISERROR(SUMIF('Exam (LECTURE ONLY)'!O$20:X$20, "CLO8", 'Exam (LECTURE ONLY)'!O41:X41) / 'Exam (LECTURE ONLY)'!AM$13), "", SUMIF('Exam (LECTURE ONLY)'!O$20:X$20, "CLO8", 'Exam (LECTURE ONLY)'!O41:X41) / 'Exam (LECTURE ONLY)'!AM$13),
IF(AND('PRINTABLE (per grading)'!H$16="EXAM", 'PRINTABLE (per grading)'!B$13="Final"), IF(ISERROR(SUMIF('Exam (LECTURE ONLY)'!Z$20:AI$20, "CLO8", 'Exam (LECTURE ONLY)'!Z41:AI41) / 'Exam (LECTURE ONLY)'!AN$13), "", SUMIF('Exam (LECTURE ONLY)'!Z$20:AI$20, "CLO8", 'Exam (LECTURE ONLY)'!Z41:AI41) / 'Exam (LECTURE ONLY)'!AN$13),
IF(AND('PRINTABLE (per grading)'!H$16="OUTPUT", 'PRINTABLE (per grading)'!B$13="Prelim"), IF(ISERROR(SUMIF(OUTPUT!C$20:M$20, "CLO8", OUTPUT!C41:M41) / OUTPUT!AL$13), "", SUMIF(OUTPUT!C$20:M$20, "CLO8", OUTPUT!C41:M41) / OUTPUT!AL$13),
IF(AND('PRINTABLE (per grading)'!H$16="OUTPUT", 'PRINTABLE (per grading)'!B$13="Midterm"), IF(ISERROR(SUMIF(OUTPUT!O$20:Y$20, "CLO8", OUTPUT!O41:Y41) / OUTPUT!AM$13), "", SUMIF(OUTPUT!O$20:Y$20, "CLO8", OUTPUT!O41:Y41) / OUTPUT!AM$13),
IF(AND('PRINTABLE (per grading)'!H$16="OUTPUT", 'PRINTABLE (per grading)'!B$13="Final"), IF(ISERROR(SUMIF(OUTPUT!AA$20:AI$20, "CLO8", OUTPUT!AA41:AI41) / OUTPUT!AN$13), "", SUMIF(OUTPUT!AA$20:AI$20, "CLO8", OUTPUT!AA41:AI41) / OUTPUT!AN$13),
"")))))),"")</f>
        <v/>
      </c>
      <c r="AY39" s="286" t="str">
        <f aca="false">IF(B39&lt;&gt;"",IF(AX39="","",IF(AX39&lt;0.5,1,IF(AND(AX39&gt;=0.5,AX39&lt;P$10),2,IF(AX39&gt;=P$10,3)))),"")</f>
        <v/>
      </c>
      <c r="AZ39" s="287" t="str">
        <f aca="false">IF(B39 &lt;&gt; "",IFERROR(IF(AVERAGE(AV39,AX39)&gt;=P$10,"Y","N"),""),"")</f>
        <v/>
      </c>
      <c r="BA39" s="194" t="str">
        <f aca="false">IF(B39 &lt;&gt; "", IFERROR(IF(C$16 = "PRELIM", SUMIF('Database (LECTURE-RES-PRAC)'!D$14:AG$14, "CLO9", 'Database (LECTURE-RES-PRAC)'!D36:AG36) / 'Grade computation'!F$12, IF(C$16 = "MIDTERM", SUMIF('Database (LECTURE-RES-PRAC)'!AJ$14:BM$14, "CLO9", 'Database (LECTURE-RES-PRAC)'!AJ36:BM36) / 'Grade computation'!G$12, IF(C$16 = "FINAL", SUMIF('Database (LECTURE-RES-PRAC)'!BP$14:CS$14, "CLO9", 'Database (LECTURE-RES-PRAC)'!BP36:CS36) / 'Grade computation'!H$12,""))),""),"")</f>
        <v/>
      </c>
      <c r="BB39" s="286" t="str">
        <f aca="false">IF(B39&lt;&gt;"",IF(BA39="","",IF(BA39&lt;0.5,1,IF(AND(BA39&gt;=0.5,BA39&lt;P$10),2,IF(BA39&gt;=P$10,3)))),"")</f>
        <v/>
      </c>
      <c r="BC39" s="194" t="str">
        <f aca="false">IF(B39 &lt;&gt; "",IF(AND('PRINTABLE (per grading)'!H$16="EXAM", 'PRINTABLE (per grading)'!B$13="Prelim"), IF(ISERROR(SUMIF('Exam (LECTURE ONLY)'!D$20:M$20, "CLO9", 'Exam (LECTURE ONLY)'!D41:M41) / 'Exam (LECTURE ONLY)'!AL$14), "", SUMIF('Exam (LECTURE ONLY)'!D$20:M$20, "CLO9", 'Exam (LECTURE ONLY)'!D41:M41) /'Exam (LECTURE ONLY)'!AL$14),
IF(AND('PRINTABLE (per grading)'!H$16="EXAM", 'PRINTABLE (per grading)'!B$13="Midterm"), IF(ISERROR(SUMIF('Exam (LECTURE ONLY)'!O$20:X$20, "CLO9", 'Exam (LECTURE ONLY)'!O41:X41) / 'Exam (LECTURE ONLY)'!AM$14), "", SUMIF('Exam (LECTURE ONLY)'!O$20:X$20, "CLO9", 'Exam (LECTURE ONLY)'!O41:X41) / 'Exam (LECTURE ONLY)'!AM$14),
IF(AND('PRINTABLE (per grading)'!H$16="EXAM", 'PRINTABLE (per grading)'!B$13="Final"), IF(ISERROR(SUMIF('Exam (LECTURE ONLY)'!Z$20:AI$20, "CLO9", 'Exam (LECTURE ONLY)'!Z41:AI41) / 'Exam (LECTURE ONLY)'!AN$14), "", SUMIF('Exam (LECTURE ONLY)'!Z$20:AI$20, "CLO9", 'Exam (LECTURE ONLY)'!Z41:AI41) / 'Exam (LECTURE ONLY)'!AN$14),
IF(AND('PRINTABLE (per grading)'!H$16="OUTPUT", 'PRINTABLE (per grading)'!B$13="Prelim"), IF(ISERROR(SUMIF(OUTPUT!C$20:M$20, "CLO9", OUTPUT!C41:M41) / OUTPUT!AL$14), "", SUMIF(OUTPUT!C$20:M$20, "CLO9", OUTPUT!C41:M41) / OUTPUT!AL$14),
IF(AND('PRINTABLE (per grading)'!H$16="OUTPUT", 'PRINTABLE (per grading)'!B$13="Midterm"), IF(ISERROR(SUMIF(OUTPUT!O$20:Y$20, "CLO9", OUTPUT!O41:Y41) / OUTPUT!AM$14), "", SUMIF(OUTPUT!O$20:Y$20, "CLO9", OUTPUT!O41:Y41) / OUTPUT!AM$14),
IF(AND('PRINTABLE (per grading)'!H$16="OUTPUT", 'PRINTABLE (per grading)'!B$13="Final"), IF(ISERROR(SUMIF(OUTPUT!AA$20:AI$20, "CLO9", OUTPUT!AA41:AI41) / OUTPUT!AN$14), "", SUMIF(OUTPUT!AA$20:AI$20, "CLO9", OUTPUT!AA41:AI41) / OUTPUT!AN$14),
"")))))),"")</f>
        <v/>
      </c>
      <c r="BD39" s="286" t="str">
        <f aca="false">IF(B39&lt;&gt;"",IF(BC39="","",IF(BC39&lt;0.5,1,IF(AND(BC39&gt;=0.5,BC39&lt;P$10),2,IF(BC39&gt;=P$10,3)))),"")</f>
        <v/>
      </c>
      <c r="BE39" s="287" t="str">
        <f aca="false">IF(B39 &lt;&gt; "",IFERROR(IF(AVERAGE(BA39,BC39)&gt;=P$10,"Y","N"),""),"")</f>
        <v/>
      </c>
      <c r="BF39" s="194" t="str">
        <f aca="false">IF(B39 &lt;&gt; "", IFERROR(IF(C$16 = "PRELIM", SUMIF('Database (LECTURE-RES-PRAC)'!D$14:AG$14, "CLO10", 'Database (LECTURE-RES-PRAC)'!D36:AG36) / 'Grade computation'!F$13, IF(C$16 = "MIDTERM", SUMIF('Database (LECTURE-RES-PRAC)'!AJ$14:BM$14, "CLO10", 'Database (LECTURE-RES-PRAC)'!AJ36:BM36) / 'Grade computation'!G$13, IF(C$16 = "FINAL", SUMIF('Database (LECTURE-RES-PRAC)'!BP$14:CS$14, "CLO10", 'Database (LECTURE-RES-PRAC)'!BP36:CS36) / 'Grade computation'!H$13,""))),""),"")</f>
        <v/>
      </c>
      <c r="BG39" s="286" t="str">
        <f aca="false">IF(B39&lt;&gt;"",IF(BF39="","",IF(BF39&lt;0.5,1,IF(AND(BF39&gt;=0.5,BF39&lt;P$10),2,IF(BF39&gt;=P$10,3)))),"")</f>
        <v/>
      </c>
      <c r="BH39" s="194" t="str">
        <f aca="false">IF(B39 &lt;&gt; "",IF(AND('PRINTABLE (per grading)'!H$16="EXAM", 'PRINTABLE (per grading)'!B$13="Prelim"), IF(ISERROR(SUMIF('Exam (LECTURE ONLY)'!D$20:M$20, "CLO10", 'Exam (LECTURE ONLY)'!D41:M41) / 'Exam (LECTURE ONLY)'!AL$15), "", SUMIF('Exam (LECTURE ONLY)'!D$20:M$20, "CLO10", 'Exam (LECTURE ONLY)'!D41:M41) /'Exam (LECTURE ONLY)'!AL$15),
IF(AND('PRINTABLE (per grading)'!H$16="EXAM", 'PRINTABLE (per grading)'!B$13="Midterm"), IF(ISERROR(SUMIF('Exam (LECTURE ONLY)'!O$20:X$20, "CLO10", 'Exam (LECTURE ONLY)'!O41:X41) / 'Exam (LECTURE ONLY)'!AM$15), "", SUMIF('Exam (LECTURE ONLY)'!O$20:X$20, "CLO10", 'Exam (LECTURE ONLY)'!O41:X41) / 'Exam (LECTURE ONLY)'!AM$15),
IF(AND('PRINTABLE (per grading)'!H$16="EXAM", 'PRINTABLE (per grading)'!B$13="Final"), IF(ISERROR(SUMIF('Exam (LECTURE ONLY)'!Z$20:AI$20, "CLO10", 'Exam (LECTURE ONLY)'!Z41:AI41) / 'Exam (LECTURE ONLY)'!AN$15), "", SUMIF('Exam (LECTURE ONLY)'!Z$20:AI$20, "CLO10", 'Exam (LECTURE ONLY)'!Z41:AI41) / 'Exam (LECTURE ONLY)'!AN$15),
IF(AND('PRINTABLE (per grading)'!H$16="OUTPUT", 'PRINTABLE (per grading)'!B$13="Prelim"), IF(ISERROR(SUMIF(OUTPUT!C$20:M$20, "CLO10", OUTPUT!C41:M41) / OUTPUT!AL$15), "", SUMIF(OUTPUT!C$20:M$20, "CLO10", OUTPUT!C41:M41) / OUTPUT!AL$15),
IF(AND('PRINTABLE (per grading)'!H$16="OUTPUT", 'PRINTABLE (per grading)'!B$13="Midterm"), IF(ISERROR(SUMIF(OUTPUT!O$20:Y$20, "CLO10", OUTPUT!O41:Y41) / OUTPUT!AM$15), "", SUMIF(OUTPUT!O$20:Y$20, "CLO10", OUTPUT!O41:Y41) / OUTPUT!AM$15),
IF(AND('PRINTABLE (per grading)'!H$16="OUTPUT", 'PRINTABLE (per grading)'!B$13="Final"), IF(ISERROR(SUMIF(OUTPUT!AA$20:AI$20, "CLO10", OUTPUT!AA41:AI41) / OUTPUT!AN$15), "", SUMIF(OUTPUT!AA$20:AI$20, "CLO10", OUTPUT!AA41:AI41) / OUTPUT!AN$15),
"")))))),"")</f>
        <v/>
      </c>
      <c r="BI39" s="286" t="str">
        <f aca="false">IF(B39&lt;&gt;"",IF(BH39="","",IF(BH39&lt;0.5,1,IF(AND(BH39&gt;=0.5,BH39&lt;P$10),2,IF(BH39&gt;=P$10,3)))),"")</f>
        <v/>
      </c>
      <c r="BJ39" s="287" t="str">
        <f aca="false">IF(B39 &lt;&gt; "",IFERROR(IF(AVERAGE(BF39,BH39)&gt;=P$10,"Y","N"),""),"")</f>
        <v/>
      </c>
      <c r="BK39" s="8"/>
    </row>
    <row r="40" customFormat="false" ht="19.5" hidden="false" customHeight="true" outlineLevel="0" collapsed="false">
      <c r="A40" s="228" t="str">
        <f aca="false">IF(ISBLANK('Database (LECTURE-RES-PRAC)'!A37),"",'Database (LECTURE-RES-PRAC)'!A37)</f>
        <v/>
      </c>
      <c r="B40" s="229" t="str">
        <f aca="false">IF(ISBLANK('Database (LECTURE-RES-PRAC)'!B37),"",'Database (LECTURE-RES-PRAC)'!B37)</f>
        <v/>
      </c>
      <c r="C40" s="230" t="str">
        <f aca="false">IF(B40&lt;&gt;"",IF(C$16="PRELIM",'Grade computation'!C40, IF(C$16="MIDTERM",'Grade computation'!K40, IF(C$16="FINAL",'Grade computation'!S40,""))),"")</f>
        <v/>
      </c>
      <c r="D40" s="231" t="str">
        <f aca="false">IF(B40&lt;&gt;"",IFERROR(IF(B$11="80-20", (((C40/C$19)*X$6)+X$7)*D$18, IF(B$11="60-40", (((C40/C$19)*Y$6)+Y$7)*D$18, 0)),0),"")</f>
        <v/>
      </c>
      <c r="E40" s="230" t="str">
        <f aca="false">IF(B40&lt;&gt;"", IF(C$16="PRELIM",'Grade computation'!E40, IF(C$16="MIDTERM",'Grade computation'!M40, IF(C$16="FINAL",'Grade computation'!U40,""))),"")</f>
        <v/>
      </c>
      <c r="F40" s="232" t="str">
        <f aca="false">IF(B40&lt;&gt;"",IFERROR(IF(B$11="80-20", (((E40/E$19)*X$6)+X$7)*F$18, IF(B$11="60-40", (((E40/E$19)*Y$6)+Y$7)*F$18, 0)),0),"")</f>
        <v/>
      </c>
      <c r="G40" s="233" t="str">
        <f aca="false">IF(B40&lt;&gt;"",IFERROR((D40+F40),0),"")</f>
        <v/>
      </c>
      <c r="H40" s="234" t="str">
        <f aca="false">IF(B40&lt;&gt;"",IF(C$16="PRELIM", 'Grade computation'!H40, IF(C$16="MIDTERM", 'Grade computation'!P40, IF(C$16="FINAL",'Grade computation'!X40, ""))),"")</f>
        <v/>
      </c>
      <c r="I40" s="233" t="str">
        <f aca="false">IF(B40&lt;&gt;"",IFERROR(IF(B$11="80-20", (((H40/H$19)*X$6)+X$7)*I$19, IF(B$11="60-40", (((H40/H$19)*Y$6)+Y$7)*I$19, 0)),0),"")</f>
        <v/>
      </c>
      <c r="J40" s="237" t="str">
        <f aca="false">IFERROR((G40+I40),"")</f>
        <v/>
      </c>
      <c r="K40" s="183" t="str">
        <f aca="false">IFERROR(IF(J40="","",IF(J40&gt;=75,"PASSED","FAILED")),"")</f>
        <v/>
      </c>
      <c r="L40" s="183"/>
      <c r="M40" s="194" t="str">
        <f aca="false">IF(B40 &lt;&gt; "", IFERROR(IF(C$16 = "PRELIM", SUMIF('Database (LECTURE-RES-PRAC)'!D$14:AG$14, "CLO1", 'Database (LECTURE-RES-PRAC)'!D37:AG37) / 'Grade computation'!F$4, IF(C$16 = "MIDTERM", SUMIF('Database (LECTURE-RES-PRAC)'!AJ$14:BM$14, "CLO1", 'Database (LECTURE-RES-PRAC)'!AJ37:BM37) / 'Grade computation'!G$4, IF(C$16 = "FINAL", SUMIF('Database (LECTURE-RES-PRAC)'!BP$14:CS$14, "CLO1", 'Database (LECTURE-RES-PRAC)'!BP37:CS37) / 'Grade computation'!H$4,""))),""),"")</f>
        <v/>
      </c>
      <c r="N40" s="286" t="str">
        <f aca="false">IF(B40&lt;&gt;"",IF(M40="","",IF(M40&lt;0.5,1,IF(AND(M40&gt;=0.5,M40&lt;P$10),2,IF(M40&gt;=P$10,3)))),"")</f>
        <v/>
      </c>
      <c r="O40" s="194" t="str">
        <f aca="false">IF(B40 &lt;&gt; "",IF(AND('PRINTABLE (per grading)'!H$16="EXAM", 'PRINTABLE (per grading)'!B$13="Prelim"), IF(ISERROR(SUMIF('Exam (LECTURE ONLY)'!D$20:M$20, "CLO1", 'Exam (LECTURE ONLY)'!D42:M42) / 'Exam (LECTURE ONLY)'!AL$6), "", SUMIF('Exam (LECTURE ONLY)'!D$20:M$20, "CLO1", 'Exam (LECTURE ONLY)'!D42:M42) /'Exam (LECTURE ONLY)'!AL$6),
IF(AND('PRINTABLE (per grading)'!H$16="EXAM", 'PRINTABLE (per grading)'!B$13="Midterm"), IF(ISERROR(SUMIF('Exam (LECTURE ONLY)'!O$20:X$20, "CLO1", 'Exam (LECTURE ONLY)'!O42:X42) / 'Exam (LECTURE ONLY)'!AM$6), "", SUMIF('Exam (LECTURE ONLY)'!O$20:X$20, "CLO1", 'Exam (LECTURE ONLY)'!O42:X42) / 'Exam (LECTURE ONLY)'!AM$6),
IF(AND('PRINTABLE (per grading)'!H$16="EXAM", 'PRINTABLE (per grading)'!B$13="Final"), IF(ISERROR(SUMIF('Exam (LECTURE ONLY)'!Z$20:AI$20, "CLO1", 'Exam (LECTURE ONLY)'!Z42:AI42) / 'Exam (LECTURE ONLY)'!AN$6), "", SUMIF('Exam (LECTURE ONLY)'!Z$20:AI$20, "CLO1", 'Exam (LECTURE ONLY)'!Z42:AI42) / 'Exam (LECTURE ONLY)'!AN$6),
IF(AND('PRINTABLE (per grading)'!H$16="OUTPUT", 'PRINTABLE (per grading)'!B$13="Prelim"), IF(ISERROR(SUMIF(OUTPUT!C$20:M$20, "CLO1", OUTPUT!C42:M42) / OUTPUT!AL$6), "", SUMIF(OUTPUT!C$20:M$20, "CLO1", OUTPUT!C42:M42) / OUTPUT!AL$6),
IF(AND('PRINTABLE (per grading)'!H$16="OUTPUT", 'PRINTABLE (per grading)'!B$13="Midterm"), IF(ISERROR(SUMIF(OUTPUT!O$20:Y$20, "CLO1", OUTPUT!O42:Y42) / OUTPUT!AM$6), "", SUMIF(OUTPUT!O$20:Y$20, "CLO1", OUTPUT!O42:Y42) / OUTPUT!AM$6),
IF(AND('PRINTABLE (per grading)'!H$16="OUTPUT", 'PRINTABLE (per grading)'!B$13="Final"), IF(ISERROR(SUMIF(OUTPUT!AA$20:AI$20, "CLO1", OUTPUT!AA42:AI42) / OUTPUT!AN$6), "", SUMIF(OUTPUT!AA$20:AI$20, "CLO1", OUTPUT!AA42:AI42) / OUTPUT!AN$6),
"")))))),"")</f>
        <v/>
      </c>
      <c r="P40" s="286" t="str">
        <f aca="false">IF(B40&lt;&gt;"",IF(O40="","",IF(O40&lt;0.5,1,IF(AND(O40&gt;=0.5,O40&lt;P$10),2,IF(O40&gt;=P$10,3)))),"")</f>
        <v/>
      </c>
      <c r="Q40" s="287" t="str">
        <f aca="false">IF(B40 &lt;&gt; "",IFERROR(IF(AVERAGE(M40,O40)&gt;=P$10,"Y","N"),""),"")</f>
        <v/>
      </c>
      <c r="R40" s="194" t="str">
        <f aca="false">IF(B40 &lt;&gt; "", IFERROR(IF(C$16 = "PRELIM", SUMIF('Database (LECTURE-RES-PRAC)'!D$14:AG$14, "CLO2", 'Database (LECTURE-RES-PRAC)'!D37:AG37) / 'Grade computation'!F$5, IF(C$16 = "MIDTERM", SUMIF('Database (LECTURE-RES-PRAC)'!AJ$14:BM$14, "CLO2", 'Database (LECTURE-RES-PRAC)'!AJ37:BM37) / 'Grade computation'!G$5, IF(C$16 = "FINAL", SUMIF('Database (LECTURE-RES-PRAC)'!BP$14:CS$14, "CLO2", 'Database (LECTURE-RES-PRAC)'!BP37:CS37) / 'Grade computation'!H$5,""))),""),"")</f>
        <v/>
      </c>
      <c r="S40" s="286" t="str">
        <f aca="false">IF(B40&lt;&gt;"",IF(R40="","",IF(R40&lt;0.5,1,IF(AND(R40&gt;=0.5,R40&lt;P$10),2,IF(R40&gt;=P$10,3)))),"")</f>
        <v/>
      </c>
      <c r="T40" s="194" t="str">
        <f aca="false">IF(B40 &lt;&gt; "",IF(AND('PRINTABLE (per grading)'!H$16="EXAM", 'PRINTABLE (per grading)'!B$13="Prelim"), IF(ISERROR(SUMIF('Exam (LECTURE ONLY)'!D$20:M$20, "CLO2", 'Exam (LECTURE ONLY)'!D42:M42) / 'Exam (LECTURE ONLY)'!AL$7), "", SUMIF('Exam (LECTURE ONLY)'!D$20:M$20, "CLO2", 'Exam (LECTURE ONLY)'!D42:M42) /'Exam (LECTURE ONLY)'!AL$7),
IF(AND('PRINTABLE (per grading)'!H$16="EXAM", 'PRINTABLE (per grading)'!B$13="Midterm"), IF(ISERROR(SUMIF('Exam (LECTURE ONLY)'!O$20:X$20, "CLO2", 'Exam (LECTURE ONLY)'!O42:X42) / 'Exam (LECTURE ONLY)'!AM$7), "", SUMIF('Exam (LECTURE ONLY)'!O$20:X$20, "CLO2", 'Exam (LECTURE ONLY)'!O42:X42) / 'Exam (LECTURE ONLY)'!AM$7),
IF(AND('PRINTABLE (per grading)'!H$16="EXAM", 'PRINTABLE (per grading)'!B$13="Final"), IF(ISERROR(SUMIF('Exam (LECTURE ONLY)'!Z$20:AI$20, "CLO2", 'Exam (LECTURE ONLY)'!Z42:AI42) / 'Exam (LECTURE ONLY)'!AN$7), "", SUMIF('Exam (LECTURE ONLY)'!Z$20:AI$20, "CLO2", 'Exam (LECTURE ONLY)'!Z42:AI42) / 'Exam (LECTURE ONLY)'!AN$7),
IF(AND('PRINTABLE (per grading)'!H$16="OUTPUT", 'PRINTABLE (per grading)'!B$13="Prelim"), IF(ISERROR(SUMIF(OUTPUT!C$20:M$20, "CLO2", OUTPUT!C42:M42) / OUTPUT!AL$7), "", SUMIF(OUTPUT!C$20:M$20, "CLO2", OUTPUT!C42:M42) / OUTPUT!AL$7),
IF(AND('PRINTABLE (per grading)'!H$16="OUTPUT", 'PRINTABLE (per grading)'!B$13="Midterm"), IF(ISERROR(SUMIF(OUTPUT!O$20:Y$20, "CLO2", OUTPUT!O42:Y42) / OUTPUT!AM$7), "", SUMIF(OUTPUT!O$20:Y$20, "CLO2", OUTPUT!O42:Y42) / OUTPUT!AM$7),
IF(AND('PRINTABLE (per grading)'!H$16="OUTPUT", 'PRINTABLE (per grading)'!B$13="Final"), IF(ISERROR(SUMIF(OUTPUT!AA$20:AI$20, "CLO2", OUTPUT!AA42:AI42) / OUTPUT!AN$7), "", SUMIF(OUTPUT!AA$20:AI$20, "CLO2", OUTPUT!AA42:AI42) / OUTPUT!AN$7),
"")))))),"")</f>
        <v/>
      </c>
      <c r="U40" s="286" t="str">
        <f aca="false">IF(B40&lt;&gt;"",IF(T40="","",IF(T40&lt;0.5,1,IF(AND(T40&gt;=0.5,T40&lt;P$10),2,IF(T40&gt;=P$10,3)))),"")</f>
        <v/>
      </c>
      <c r="V40" s="287" t="str">
        <f aca="false">IF(B40 &lt;&gt; "",IFERROR(IF(AVERAGE(R40,T40)&gt;=P$10,"Y","N"),""),"")</f>
        <v/>
      </c>
      <c r="W40" s="194" t="str">
        <f aca="false">IF(B40 &lt;&gt; "", IFERROR(IF(C$16 = "PRELIM", SUMIF('Database (LECTURE-RES-PRAC)'!D$14:AG$14, "CLO3", 'Database (LECTURE-RES-PRAC)'!D37:AG37) / 'Grade computation'!F$6, IF(C$16 = "MIDTERM", SUMIF('Database (LECTURE-RES-PRAC)'!AJ$14:BM$14, "CLO3", 'Database (LECTURE-RES-PRAC)'!AJ37:BM37) / 'Grade computation'!G$6, IF(C$16 = "FINAL", SUMIF('Database (LECTURE-RES-PRAC)'!BP$14:CS$14, "CLO3", 'Database (LECTURE-RES-PRAC)'!BP37:CS37) / 'Grade computation'!H$6,""))),""),"")</f>
        <v/>
      </c>
      <c r="X40" s="286" t="str">
        <f aca="false">IF(B40&lt;&gt;"",IF(W40="","",IF(W40&lt;0.5,1,IF(AND(W40&gt;=0.5,W40&lt;P$10),2,IF(W40&gt;=P$10,3)))),"")</f>
        <v/>
      </c>
      <c r="Y40" s="194" t="str">
        <f aca="false">IF(B40 &lt;&gt; "",IF(AND('PRINTABLE (per grading)'!H$16="EXAM", 'PRINTABLE (per grading)'!B$13="Prelim"), IF(ISERROR(SUMIF('Exam (LECTURE ONLY)'!D$20:M$20, "CLO3", 'Exam (LECTURE ONLY)'!D42:M42) / 'Exam (LECTURE ONLY)'!AL$8), "", SUMIF('Exam (LECTURE ONLY)'!D$20:M$20, "CLO3", 'Exam (LECTURE ONLY)'!D42:M42) /'Exam (LECTURE ONLY)'!AL$8),
IF(AND('PRINTABLE (per grading)'!H$16="EXAM", 'PRINTABLE (per grading)'!B$13="Midterm"), IF(ISERROR(SUMIF('Exam (LECTURE ONLY)'!O$20:X$20, "CLO3", 'Exam (LECTURE ONLY)'!O42:X42) / 'Exam (LECTURE ONLY)'!AM$8), "", SUMIF('Exam (LECTURE ONLY)'!O$20:X$20, "CLO3", 'Exam (LECTURE ONLY)'!O42:X42) / 'Exam (LECTURE ONLY)'!AM$8),
IF(AND('PRINTABLE (per grading)'!H$16="EXAM", 'PRINTABLE (per grading)'!B$13="Final"), IF(ISERROR(SUMIF('Exam (LECTURE ONLY)'!Z$20:AI$20, "CLO3", 'Exam (LECTURE ONLY)'!Z42:AI42) / 'Exam (LECTURE ONLY)'!AN$8), "", SUMIF('Exam (LECTURE ONLY)'!Z$20:AI$20, "CLO3", 'Exam (LECTURE ONLY)'!Z42:AI42) / 'Exam (LECTURE ONLY)'!AN$8),
IF(AND('PRINTABLE (per grading)'!H$16="OUTPUT", 'PRINTABLE (per grading)'!B$13="Prelim"), IF(ISERROR(SUMIF(OUTPUT!C$20:M$20, "CLO3", OUTPUT!C42:M42) / OUTPUT!AL$8), "", SUMIF(OUTPUT!C$20:M$20, "CLO3", OUTPUT!C42:M42) / OUTPUT!AL$8),
IF(AND('PRINTABLE (per grading)'!H$16="OUTPUT", 'PRINTABLE (per grading)'!B$13="Midterm"), IF(ISERROR(SUMIF(OUTPUT!O$20:Y$20, "CLO3", OUTPUT!O42:Y42) / OUTPUT!AM$8), "", SUMIF(OUTPUT!O$20:Y$20, "CLO3", OUTPUT!O42:Y42) / OUTPUT!AM$8),
IF(AND('PRINTABLE (per grading)'!H$16="OUTPUT", 'PRINTABLE (per grading)'!B$13="Final"), IF(ISERROR(SUMIF(OUTPUT!AA$20:AI$20, "CLO3", OUTPUT!AA42:AI42) / OUTPUT!AN$8), "", SUMIF(OUTPUT!AA$20:AI$20, "CLO3", OUTPUT!AA42:AI42) / OUTPUT!AN$8),
"" )))))),"")</f>
        <v/>
      </c>
      <c r="Z40" s="286" t="str">
        <f aca="false">IF(B40&lt;&gt;"",IF(Y40="","",IF(Y40&lt;0.5,1,IF(AND(Y40&gt;=0.5,Y40&lt;P$10),2,IF(Y40&gt;=P$10,3)))),"")</f>
        <v/>
      </c>
      <c r="AA40" s="287" t="str">
        <f aca="false">IF(B40 &lt;&gt; "",IFERROR(IF(AVERAGE(W40,Y40)&gt;=P$10,"Y","N"),""),"")</f>
        <v/>
      </c>
      <c r="AB40" s="194" t="str">
        <f aca="false">IF(B40 &lt;&gt; "", IFERROR(IF(C$16 = "PRELIM", SUMIF('Database (LECTURE-RES-PRAC)'!D$14:AG$14, "CLO4", 'Database (LECTURE-RES-PRAC)'!D37:AG37) / 'Grade computation'!F$7, IF(C$16 = "MIDTERM", SUMIF('Database (LECTURE-RES-PRAC)'!AJ$14:BM$14, "CLO4", 'Database (LECTURE-RES-PRAC)'!AJ37:BM37) / 'Grade computation'!G$7, IF(C$16 = "FINAL", SUMIF('Database (LECTURE-RES-PRAC)'!BP$14:CS$14, "CLO4", 'Database (LECTURE-RES-PRAC)'!BP37:CS37) / 'Grade computation'!H$7,""))),""),"")</f>
        <v/>
      </c>
      <c r="AC40" s="286" t="str">
        <f aca="false">IF(B40&lt;&gt;"",IF(AB40="","",IF(AB40&lt;0.5,1,IF(AND(AB40&gt;=0.5,AB40&lt;P$10),2,IF(AB40&gt;=P$10,3)))),"")</f>
        <v/>
      </c>
      <c r="AD40" s="194" t="str">
        <f aca="false">IF(B40 &lt;&gt; "",IF(AND('PRINTABLE (per grading)'!H$16="EXAM", 'PRINTABLE (per grading)'!B$13="Prelim"), IF(ISERROR(SUMIF('Exam (LECTURE ONLY)'!D$20:M$20, "CLO4", 'Exam (LECTURE ONLY)'!D42:M42) / 'Exam (LECTURE ONLY)'!AL$9), "", SUMIF('Exam (LECTURE ONLY)'!D$20:M$20, "CLO4", 'Exam (LECTURE ONLY)'!D42:M42) /'Exam (LECTURE ONLY)'!AL$9),
IF(AND('PRINTABLE (per grading)'!H$16="EXAM", 'PRINTABLE (per grading)'!B$13="Midterm"), IF(ISERROR(SUMIF('Exam (LECTURE ONLY)'!O$20:X$20, "CLO4", 'Exam (LECTURE ONLY)'!O42:X42) / 'Exam (LECTURE ONLY)'!AM$9), "", SUMIF('Exam (LECTURE ONLY)'!O$20:X$20, "CLO4", 'Exam (LECTURE ONLY)'!O42:X42) / 'Exam (LECTURE ONLY)'!AM$9),
IF(AND('PRINTABLE (per grading)'!H$16="EXAM", 'PRINTABLE (per grading)'!B$13="Final"), IF(ISERROR(SUMIF('Exam (LECTURE ONLY)'!Z$20:AI$20, "CLO4", 'Exam (LECTURE ONLY)'!Z42:AI42) / 'Exam (LECTURE ONLY)'!AN$9), "", SUMIF('Exam (LECTURE ONLY)'!Z$20:AI$20, "CLO4", 'Exam (LECTURE ONLY)'!Z42:AI42) / 'Exam (LECTURE ONLY)'!AN$9),
IF(AND('PRINTABLE (per grading)'!H$16="OUTPUT", 'PRINTABLE (per grading)'!B$13="Prelim"), IF(ISERROR(SUMIF(OUTPUT!C$20:M$20, "CLO4", OUTPUT!C42:M42) / OUTPUT!AL$9), "", SUMIF(OUTPUT!C$20:M$20, "CLO4", OUTPUT!C42:M42) / OUTPUT!AL$9),
IF(AND('PRINTABLE (per grading)'!H$16="OUTPUT", 'PRINTABLE (per grading)'!B$13="Midterm"), IF(ISERROR(SUMIF(OUTPUT!O$20:Y$20, "CLO4", OUTPUT!O42:Y42) / OUTPUT!AM$9), "", SUMIF(OUTPUT!O$20:Y$20, "CLO4", OUTPUT!O42:Y42) / OUTPUT!AM$9),
IF(AND('PRINTABLE (per grading)'!H$16="OUTPUT", 'PRINTABLE (per grading)'!B$13="Final"), IF(ISERROR(SUMIF(OUTPUT!AA$20:AI$20, "CLO4", OUTPUT!AA42:AI42) / OUTPUT!AN$9), "", SUMIF(OUTPUT!AA$20:AI$20, "CLO4", OUTPUT!AA42:AI42) / OUTPUT!AN$9),
"")))))),"")</f>
        <v/>
      </c>
      <c r="AE40" s="286" t="str">
        <f aca="false">IF(B40&lt;&gt;"",IF(AD40="","",IF(AD40&lt;0.5,1,IF(AND(AD40&gt;=0.5,AD40&lt;P$10),2,IF(AD40&gt;=P$10,3)))),"")</f>
        <v/>
      </c>
      <c r="AF40" s="287" t="str">
        <f aca="false">IF(B40 &lt;&gt; "",IFERROR(IF(AVERAGE(AB40,AD40)&gt;=P$10,"Y","N"),""),"")</f>
        <v/>
      </c>
      <c r="AG40" s="194" t="str">
        <f aca="false">IF(B40 &lt;&gt; "", IFERROR(IF(C$16 = "PRELIM", SUMIF('Database (LECTURE-RES-PRAC)'!D$14:AG$14, "CLO5", 'Database (LECTURE-RES-PRAC)'!D37:AG37) / 'Grade computation'!F$8, IF(C$16 = "MIDTERM", SUMIF('Database (LECTURE-RES-PRAC)'!AJ$14:BM$14, "CLO5", 'Database (LECTURE-RES-PRAC)'!AJ37:BM37) / 'Grade computation'!G$8, IF(C$16 = "FINAL", SUMIF('Database (LECTURE-RES-PRAC)'!BP$14:CS$14, "CLO5", 'Database (LECTURE-RES-PRAC)'!BP37:CS37) / 'Grade computation'!H$8,""))),""),"")</f>
        <v/>
      </c>
      <c r="AH40" s="286" t="str">
        <f aca="false">IF(B40&lt;&gt;"",IF(AG40="","",IF(AG40&lt;0.5,1,IF(AND(AG40&gt;=0.5,AG40&lt;P$10),2,IF(AG40&gt;=P$10,3)))),"")</f>
        <v/>
      </c>
      <c r="AI40" s="194" t="str">
        <f aca="false">IF(B40 &lt;&gt; "",IF(AND('PRINTABLE (per grading)'!H$16="EXAM", 'PRINTABLE (per grading)'!B$13="Prelim"), IF(ISERROR(SUMIF('Exam (LECTURE ONLY)'!D$20:M$20, "CLO5", 'Exam (LECTURE ONLY)'!D42:M42) / 'Exam (LECTURE ONLY)'!AL$10), "", SUMIF('Exam (LECTURE ONLY)'!D$20:M$20, "CLO5", 'Exam (LECTURE ONLY)'!D42:M42) /'Exam (LECTURE ONLY)'!AL$10),
IF(AND('PRINTABLE (per grading)'!H$16="EXAM", 'PRINTABLE (per grading)'!B$13="Midterm"), IF(ISERROR(SUMIF('Exam (LECTURE ONLY)'!O$20:X$20, "CLO5", 'Exam (LECTURE ONLY)'!O42:X42) / 'Exam (LECTURE ONLY)'!AM$10), "", SUMIF('Exam (LECTURE ONLY)'!O$20:X$20, "CLO5", 'Exam (LECTURE ONLY)'!O42:X42) / 'Exam (LECTURE ONLY)'!AM$10),
IF(AND('PRINTABLE (per grading)'!H$16="EXAM", 'PRINTABLE (per grading)'!B$13="Final"), IF(ISERROR(SUMIF('Exam (LECTURE ONLY)'!Z$20:AI$20, "CLO5", 'Exam (LECTURE ONLY)'!Z42:AI42) / 'Exam (LECTURE ONLY)'!AN$10), "", SUMIF('Exam (LECTURE ONLY)'!Z$20:AI$20, "CLO5", 'Exam (LECTURE ONLY)'!Z42:AI42) / 'Exam (LECTURE ONLY)'!AN$10),
IF(AND('PRINTABLE (per grading)'!H$16="OUTPUT", 'PRINTABLE (per grading)'!B$13="Prelim"), IF(ISERROR(SUMIF(OUTPUT!C$20:M$20, "CLO5", OUTPUT!C42:M42) / OUTPUT!AL$10), "", SUMIF(OUTPUT!C$20:M$20, "CLO5", OUTPUT!C42:M42) / OUTPUT!AL$10),
IF(AND('PRINTABLE (per grading)'!H$16="OUTPUT", 'PRINTABLE (per grading)'!B$13="Midterm"), IF(ISERROR(SUMIF(OUTPUT!O$20:Y$20, "CLO5", OUTPUT!O42:Y42) / OUTPUT!AM$10), "", SUMIF(OUTPUT!O$20:Y$20, "CLO5", OUTPUT!O42:Y42) / OUTPUT!AM$10),
IF(AND('PRINTABLE (per grading)'!H$16="OUTPUT", 'PRINTABLE (per grading)'!B$13="Final"), IF(ISERROR(SUMIF(OUTPUT!AA$20:AI$20, "CLO5", OUTPUT!AA42:AI42) / OUTPUT!AN$10), "", SUMIF(OUTPUT!AA$20:AI$20, "CLO5", OUTPUT!AA42:AI42) / OUTPUT!AN$10),
"")))))),"")</f>
        <v/>
      </c>
      <c r="AJ40" s="286" t="str">
        <f aca="false">IF(B40&lt;&gt;"",IF(AI40="","",IF(AI40&lt;0.5,1,IF(AND(AI40&gt;=0.5,AI40&lt;P$10),2,IF(AI40&gt;=P$10,3)))),"")</f>
        <v/>
      </c>
      <c r="AK40" s="287" t="str">
        <f aca="false">IF(B40 &lt;&gt; "",IFERROR(IF(AVERAGE(AG40,AI40)&gt;=P$10,"Y","N"),""),"")</f>
        <v/>
      </c>
      <c r="AL40" s="194" t="str">
        <f aca="false">IF(B40 &lt;&gt; "", IFERROR(IF(C$16 = "PRELIM", SUMIF('Database (LECTURE-RES-PRAC)'!D$14:AG$14, "CLO6", 'Database (LECTURE-RES-PRAC)'!D37:AG37) / 'Grade computation'!F$9, IF(C$16 = "MIDTERM", SUMIF('Database (LECTURE-RES-PRAC)'!AJ$14:BM$14, "CLO6", 'Database (LECTURE-RES-PRAC)'!AJ37:BM37) / 'Grade computation'!G$9, IF(C$16 = "FINAL", SUMIF('Database (LECTURE-RES-PRAC)'!BP$14:CS$14, "CLO6", 'Database (LECTURE-RES-PRAC)'!BP37:CS37) / 'Grade computation'!H$9,""))),""),"")</f>
        <v/>
      </c>
      <c r="AM40" s="286" t="str">
        <f aca="false">IF(B40&lt;&gt;"",IF(AL40="","",IF(AL40&lt;0.5,1,IF(AND(AL40&gt;=0.5,AL40&lt;P$10),2,IF(AL40&gt;=P$10,3)))),"")</f>
        <v/>
      </c>
      <c r="AN40" s="194" t="str">
        <f aca="false">IF(B40 &lt;&gt; "",IF(AND('PRINTABLE (per grading)'!H$16="EXAM", 'PRINTABLE (per grading)'!B$13="Prelim"), IF(ISERROR(SUMIF('Exam (LECTURE ONLY)'!D$20:M$20, "CLO6", 'Exam (LECTURE ONLY)'!D42:M42) / 'Exam (LECTURE ONLY)'!AL$11), "", SUMIF('Exam (LECTURE ONLY)'!D$20:M$20, "CLO6", 'Exam (LECTURE ONLY)'!D42:M42) /'Exam (LECTURE ONLY)'!AL$11),
IF(AND('PRINTABLE (per grading)'!H$16="EXAM", 'PRINTABLE (per grading)'!B$13="Midterm"), IF(ISERROR(SUMIF('Exam (LECTURE ONLY)'!O$20:X$20, "CLO6", 'Exam (LECTURE ONLY)'!O42:X42) / 'Exam (LECTURE ONLY)'!AM$11), "", SUMIF('Exam (LECTURE ONLY)'!O$20:X$20, "CLO6", 'Exam (LECTURE ONLY)'!O42:X42) / 'Exam (LECTURE ONLY)'!AM$11),
IF(AND('PRINTABLE (per grading)'!H$16="EXAM", 'PRINTABLE (per grading)'!B$13="Final"), IF(ISERROR(SUMIF('Exam (LECTURE ONLY)'!Z$20:AI$20, "CLO6", 'Exam (LECTURE ONLY)'!Z42:AI42) / 'Exam (LECTURE ONLY)'!AN$11), "", SUMIF('Exam (LECTURE ONLY)'!Z$20:AI$20, "CLO6", 'Exam (LECTURE ONLY)'!Z42:AI42) / 'Exam (LECTURE ONLY)'!AN$11),
IF(AND('PRINTABLE (per grading)'!H$16="OUTPUT", 'PRINTABLE (per grading)'!B$13="Prelim"), IF(ISERROR(SUMIF(OUTPUT!C$20:M$20, "CLO6", OUTPUT!C42:M42) / OUTPUT!AL$11), "", SUMIF(OUTPUT!C$20:M$20, "CLO6", OUTPUT!C42:M42) / OUTPUT!AL$11),
IF(AND('PRINTABLE (per grading)'!H$16="OUTPUT", 'PRINTABLE (per grading)'!B$13="Midterm"), IF(ISERROR(SUMIF(OUTPUT!O$20:Y$20, "CLO6", OUTPUT!O42:Y42) / OUTPUT!AM$11), "", SUMIF(OUTPUT!O$20:Y$20, "CLO6", OUTPUT!O42:Y42) / OUTPUT!AM$11),
IF(AND('PRINTABLE (per grading)'!H$16="OUTPUT", 'PRINTABLE (per grading)'!B$13="Final"), IF(ISERROR(SUMIF(OUTPUT!AA$20:AI$20, "CLO6", OUTPUT!AA42:AI42) / OUTPUT!AN$11), "", SUMIF(OUTPUT!AA$20:AI$20, "CLO6", OUTPUT!AA42:AI42) / OUTPUT!AN$11),
"")))))),"")</f>
        <v/>
      </c>
      <c r="AO40" s="286" t="str">
        <f aca="false">IF(B40&lt;&gt;"",IF(AN40="","",IF(AN40&lt;0.5,1,IF(AND(AN40&gt;=0.5,AN40&lt;P$10),2,IF(AN40&gt;=P$10,3)))),"")</f>
        <v/>
      </c>
      <c r="AP40" s="287" t="str">
        <f aca="false">IF(B40 &lt;&gt; "",IFERROR(IF(AVERAGE(AL40,AN40)&gt;=P$10,"Y","N"),""),"")</f>
        <v/>
      </c>
      <c r="AQ40" s="194" t="str">
        <f aca="false">IF(B40 &lt;&gt; "", IFERROR(IF(C$16 = "PRELIM", SUMIF('Database (LECTURE-RES-PRAC)'!D$14:AG$14, "CLO7", 'Database (LECTURE-RES-PRAC)'!D37:AG37) / 'Grade computation'!F$10, IF(C$16 = "MIDTERM", SUMIF('Database (LECTURE-RES-PRAC)'!AJ$14:BM$14, "CLO7", 'Database (LECTURE-RES-PRAC)'!AJ37:BM37) / 'Grade computation'!G$10, IF(C$16 = "FINAL", SUMIF('Database (LECTURE-RES-PRAC)'!BP$14:CS$14, "CLO7", 'Database (LECTURE-RES-PRAC)'!BP37:CS37) / 'Grade computation'!H$10,""))),""),"")</f>
        <v/>
      </c>
      <c r="AR40" s="286" t="str">
        <f aca="false">IF(B40&lt;&gt;"",IF(AQ40="","",IF(AQ40&lt;0.5,1,IF(AND(AQ40&gt;=0.5,AQ40&lt;P$10),2,IF(AQ40&gt;=P$10,3)))),"")</f>
        <v/>
      </c>
      <c r="AS40" s="194" t="str">
        <f aca="false">IF(B40 &lt;&gt; "",IF(AND('PRINTABLE (per grading)'!H$16="EXAM", 'PRINTABLE (per grading)'!B$13="Prelim"), IF(ISERROR(SUMIF('Exam (LECTURE ONLY)'!D$20:M$20, "CLO7", 'Exam (LECTURE ONLY)'!D42:M42) / 'Exam (LECTURE ONLY)'!AL$12), "", SUMIF('Exam (LECTURE ONLY)'!D$20:M$20, "CLO7", 'Exam (LECTURE ONLY)'!D42:M42) /'Exam (LECTURE ONLY)'!AL$12),
IF(AND('PRINTABLE (per grading)'!H$16="EXAM", 'PRINTABLE (per grading)'!B$13="Midterm"), IF(ISERROR(SUMIF('Exam (LECTURE ONLY)'!O$20:X$20, "CLO7", 'Exam (LECTURE ONLY)'!O42:X42) / 'Exam (LECTURE ONLY)'!AM$12), "", SUMIF('Exam (LECTURE ONLY)'!O$20:X$20, "CLO7", 'Exam (LECTURE ONLY)'!O42:X42) / 'Exam (LECTURE ONLY)'!AM$12),
IF(AND('PRINTABLE (per grading)'!H$16="EXAM", 'PRINTABLE (per grading)'!B$13="Final"), IF(ISERROR(SUMIF('Exam (LECTURE ONLY)'!Z$20:AI$20, "CLO7", 'Exam (LECTURE ONLY)'!Z42:AI42) / 'Exam (LECTURE ONLY)'!AN$12), "", SUMIF('Exam (LECTURE ONLY)'!Z$20:AI$20, "CLO7", 'Exam (LECTURE ONLY)'!Z42:AI42) / 'Exam (LECTURE ONLY)'!AN$12),
IF(AND('PRINTABLE (per grading)'!H$16="OUTPUT", 'PRINTABLE (per grading)'!B$13="Prelim"), IF(ISERROR(SUMIF(OUTPUT!C$20:M$20, "CLO7", OUTPUT!C42:M42) / OUTPUT!AL$12), "", SUMIF(OUTPUT!C$20:M$20, "CLO7", OUTPUT!C42:M42) / OUTPUT!AL$12),
IF(AND('PRINTABLE (per grading)'!H$16="OUTPUT", 'PRINTABLE (per grading)'!B$13="Midterm"), IF(ISERROR(SUMIF(OUTPUT!O$20:Y$20, "CLO7", OUTPUT!O42:Y42) / OUTPUT!AM$12), "", SUMIF(OUTPUT!O$20:Y$20, "CLO7", OUTPUT!O42:Y42) / OUTPUT!AM$12),
IF(AND('PRINTABLE (per grading)'!H$16="OUTPUT", 'PRINTABLE (per grading)'!B$13="Final"), IF(ISERROR(SUMIF(OUTPUT!AA$20:AI$20, "CLO7", OUTPUT!AA42:AI42) / OUTPUT!AN$12), "", SUMIF(OUTPUT!AA$20:AI$20, "CLO7", OUTPUT!AA42:AI42) / OUTPUT!AN$12),
"")))))),"")</f>
        <v/>
      </c>
      <c r="AT40" s="286" t="str">
        <f aca="false">IF(B40&lt;&gt;"",IF(AS40="","",IF(AS40&lt;0.5,1,IF(AND(AS40&gt;=0.5,AS40&lt;P$10),2,IF(AS40&gt;=P$10,3)))),"")</f>
        <v/>
      </c>
      <c r="AU40" s="287" t="str">
        <f aca="false">IF(B40 &lt;&gt; "",IFERROR(IF(AVERAGE(AQ40,AS40)&gt;=P$10,"Y","N"),""),"")</f>
        <v/>
      </c>
      <c r="AV40" s="194" t="str">
        <f aca="false">IF(B40 &lt;&gt; "", IFERROR(IF(C$16 = "PRELIM", SUMIF('Database (LECTURE-RES-PRAC)'!D$14:AG$14, "CLO8", 'Database (LECTURE-RES-PRAC)'!D37:AG37) / 'Grade computation'!F$11, IF(C$16 = "MIDTERM", SUMIF('Database (LECTURE-RES-PRAC)'!AJ$14:BM$14, "CLO8", 'Database (LECTURE-RES-PRAC)'!AJ37:BM37) / 'Grade computation'!G$11, IF(C$16 = "FINAL", SUMIF('Database (LECTURE-RES-PRAC)'!BP$14:CS$14, "CLO8", 'Database (LECTURE-RES-PRAC)'!BP37:CS37) / 'Grade computation'!H$11,""))),""),"")</f>
        <v/>
      </c>
      <c r="AW40" s="286" t="str">
        <f aca="false">IF(B40&lt;&gt;"",IF(AV40="","",IF(AV40&lt;0.5,1,IF(AND(AV40&gt;=0.5,AV40&lt;P$10),2,IF(AV40&gt;=P$10,3)))),"")</f>
        <v/>
      </c>
      <c r="AX40" s="194" t="str">
        <f aca="false">IF(B40 &lt;&gt; "",IF(AND('PRINTABLE (per grading)'!H$16="EXAM", 'PRINTABLE (per grading)'!B$13="Prelim"), IF(ISERROR(SUMIF('Exam (LECTURE ONLY)'!D$20:M$20, "CLO8", 'Exam (LECTURE ONLY)'!D42:M42) / 'Exam (LECTURE ONLY)'!AL$13), "", SUMIF('Exam (LECTURE ONLY)'!D$20:M$20, "CLO8", 'Exam (LECTURE ONLY)'!D42:M42) /'Exam (LECTURE ONLY)'!AL$13),
IF(AND('PRINTABLE (per grading)'!H$16="EXAM", 'PRINTABLE (per grading)'!B$13="Midterm"), IF(ISERROR(SUMIF('Exam (LECTURE ONLY)'!O$20:X$20, "CLO8", 'Exam (LECTURE ONLY)'!O42:X42) / 'Exam (LECTURE ONLY)'!AM$13), "", SUMIF('Exam (LECTURE ONLY)'!O$20:X$20, "CLO8", 'Exam (LECTURE ONLY)'!O42:X42) / 'Exam (LECTURE ONLY)'!AM$13),
IF(AND('PRINTABLE (per grading)'!H$16="EXAM", 'PRINTABLE (per grading)'!B$13="Final"), IF(ISERROR(SUMIF('Exam (LECTURE ONLY)'!Z$20:AI$20, "CLO8", 'Exam (LECTURE ONLY)'!Z42:AI42) / 'Exam (LECTURE ONLY)'!AN$13), "", SUMIF('Exam (LECTURE ONLY)'!Z$20:AI$20, "CLO8", 'Exam (LECTURE ONLY)'!Z42:AI42) / 'Exam (LECTURE ONLY)'!AN$13),
IF(AND('PRINTABLE (per grading)'!H$16="OUTPUT", 'PRINTABLE (per grading)'!B$13="Prelim"), IF(ISERROR(SUMIF(OUTPUT!C$20:M$20, "CLO8", OUTPUT!C42:M42) / OUTPUT!AL$13), "", SUMIF(OUTPUT!C$20:M$20, "CLO8", OUTPUT!C42:M42) / OUTPUT!AL$13),
IF(AND('PRINTABLE (per grading)'!H$16="OUTPUT", 'PRINTABLE (per grading)'!B$13="Midterm"), IF(ISERROR(SUMIF(OUTPUT!O$20:Y$20, "CLO8", OUTPUT!O42:Y42) / OUTPUT!AM$13), "", SUMIF(OUTPUT!O$20:Y$20, "CLO8", OUTPUT!O42:Y42) / OUTPUT!AM$13),
IF(AND('PRINTABLE (per grading)'!H$16="OUTPUT", 'PRINTABLE (per grading)'!B$13="Final"), IF(ISERROR(SUMIF(OUTPUT!AA$20:AI$20, "CLO8", OUTPUT!AA42:AI42) / OUTPUT!AN$13), "", SUMIF(OUTPUT!AA$20:AI$20, "CLO8", OUTPUT!AA42:AI42) / OUTPUT!AN$13),
"")))))),"")</f>
        <v/>
      </c>
      <c r="AY40" s="286" t="str">
        <f aca="false">IF(B40&lt;&gt;"",IF(AX40="","",IF(AX40&lt;0.5,1,IF(AND(AX40&gt;=0.5,AX40&lt;P$10),2,IF(AX40&gt;=P$10,3)))),"")</f>
        <v/>
      </c>
      <c r="AZ40" s="287" t="str">
        <f aca="false">IF(B40 &lt;&gt; "",IFERROR(IF(AVERAGE(AV40,AX40)&gt;=P$10,"Y","N"),""),"")</f>
        <v/>
      </c>
      <c r="BA40" s="194" t="str">
        <f aca="false">IF(B40 &lt;&gt; "", IFERROR(IF(C$16 = "PRELIM", SUMIF('Database (LECTURE-RES-PRAC)'!D$14:AG$14, "CLO9", 'Database (LECTURE-RES-PRAC)'!D37:AG37) / 'Grade computation'!F$12, IF(C$16 = "MIDTERM", SUMIF('Database (LECTURE-RES-PRAC)'!AJ$14:BM$14, "CLO9", 'Database (LECTURE-RES-PRAC)'!AJ37:BM37) / 'Grade computation'!G$12, IF(C$16 = "FINAL", SUMIF('Database (LECTURE-RES-PRAC)'!BP$14:CS$14, "CLO9", 'Database (LECTURE-RES-PRAC)'!BP37:CS37) / 'Grade computation'!H$12,""))),""),"")</f>
        <v/>
      </c>
      <c r="BB40" s="286" t="str">
        <f aca="false">IF(B40&lt;&gt;"",IF(BA40="","",IF(BA40&lt;0.5,1,IF(AND(BA40&gt;=0.5,BA40&lt;P$10),2,IF(BA40&gt;=P$10,3)))),"")</f>
        <v/>
      </c>
      <c r="BC40" s="194" t="str">
        <f aca="false">IF(B40 &lt;&gt; "",IF(AND('PRINTABLE (per grading)'!H$16="EXAM", 'PRINTABLE (per grading)'!B$13="Prelim"), IF(ISERROR(SUMIF('Exam (LECTURE ONLY)'!D$20:M$20, "CLO9", 'Exam (LECTURE ONLY)'!D42:M42) / 'Exam (LECTURE ONLY)'!AL$14), "", SUMIF('Exam (LECTURE ONLY)'!D$20:M$20, "CLO9", 'Exam (LECTURE ONLY)'!D42:M42) /'Exam (LECTURE ONLY)'!AL$14),
IF(AND('PRINTABLE (per grading)'!H$16="EXAM", 'PRINTABLE (per grading)'!B$13="Midterm"), IF(ISERROR(SUMIF('Exam (LECTURE ONLY)'!O$20:X$20, "CLO9", 'Exam (LECTURE ONLY)'!O42:X42) / 'Exam (LECTURE ONLY)'!AM$14), "", SUMIF('Exam (LECTURE ONLY)'!O$20:X$20, "CLO9", 'Exam (LECTURE ONLY)'!O42:X42) / 'Exam (LECTURE ONLY)'!AM$14),
IF(AND('PRINTABLE (per grading)'!H$16="EXAM", 'PRINTABLE (per grading)'!B$13="Final"), IF(ISERROR(SUMIF('Exam (LECTURE ONLY)'!Z$20:AI$20, "CLO9", 'Exam (LECTURE ONLY)'!Z42:AI42) / 'Exam (LECTURE ONLY)'!AN$14), "", SUMIF('Exam (LECTURE ONLY)'!Z$20:AI$20, "CLO9", 'Exam (LECTURE ONLY)'!Z42:AI42) / 'Exam (LECTURE ONLY)'!AN$14),
IF(AND('PRINTABLE (per grading)'!H$16="OUTPUT", 'PRINTABLE (per grading)'!B$13="Prelim"), IF(ISERROR(SUMIF(OUTPUT!C$20:M$20, "CLO9", OUTPUT!C42:M42) / OUTPUT!AL$14), "", SUMIF(OUTPUT!C$20:M$20, "CLO9", OUTPUT!C42:M42) / OUTPUT!AL$14),
IF(AND('PRINTABLE (per grading)'!H$16="OUTPUT", 'PRINTABLE (per grading)'!B$13="Midterm"), IF(ISERROR(SUMIF(OUTPUT!O$20:Y$20, "CLO9", OUTPUT!O42:Y42) / OUTPUT!AM$14), "", SUMIF(OUTPUT!O$20:Y$20, "CLO9", OUTPUT!O42:Y42) / OUTPUT!AM$14),
IF(AND('PRINTABLE (per grading)'!H$16="OUTPUT", 'PRINTABLE (per grading)'!B$13="Final"), IF(ISERROR(SUMIF(OUTPUT!AA$20:AI$20, "CLO9", OUTPUT!AA42:AI42) / OUTPUT!AN$14), "", SUMIF(OUTPUT!AA$20:AI$20, "CLO9", OUTPUT!AA42:AI42) / OUTPUT!AN$14),
"")))))),"")</f>
        <v/>
      </c>
      <c r="BD40" s="286" t="str">
        <f aca="false">IF(B40&lt;&gt;"",IF(BC40="","",IF(BC40&lt;0.5,1,IF(AND(BC40&gt;=0.5,BC40&lt;P$10),2,IF(BC40&gt;=P$10,3)))),"")</f>
        <v/>
      </c>
      <c r="BE40" s="287" t="str">
        <f aca="false">IF(B40 &lt;&gt; "",IFERROR(IF(AVERAGE(BA40,BC40)&gt;=P$10,"Y","N"),""),"")</f>
        <v/>
      </c>
      <c r="BF40" s="194" t="str">
        <f aca="false">IF(B40 &lt;&gt; "", IFERROR(IF(C$16 = "PRELIM", SUMIF('Database (LECTURE-RES-PRAC)'!D$14:AG$14, "CLO10", 'Database (LECTURE-RES-PRAC)'!D37:AG37) / 'Grade computation'!F$13, IF(C$16 = "MIDTERM", SUMIF('Database (LECTURE-RES-PRAC)'!AJ$14:BM$14, "CLO10", 'Database (LECTURE-RES-PRAC)'!AJ37:BM37) / 'Grade computation'!G$13, IF(C$16 = "FINAL", SUMIF('Database (LECTURE-RES-PRAC)'!BP$14:CS$14, "CLO10", 'Database (LECTURE-RES-PRAC)'!BP37:CS37) / 'Grade computation'!H$13,""))),""),"")</f>
        <v/>
      </c>
      <c r="BG40" s="286" t="str">
        <f aca="false">IF(B40&lt;&gt;"",IF(BF40="","",IF(BF40&lt;0.5,1,IF(AND(BF40&gt;=0.5,BF40&lt;P$10),2,IF(BF40&gt;=P$10,3)))),"")</f>
        <v/>
      </c>
      <c r="BH40" s="194" t="str">
        <f aca="false">IF(B40 &lt;&gt; "",IF(AND('PRINTABLE (per grading)'!H$16="EXAM", 'PRINTABLE (per grading)'!B$13="Prelim"), IF(ISERROR(SUMIF('Exam (LECTURE ONLY)'!D$20:M$20, "CLO10", 'Exam (LECTURE ONLY)'!D42:M42) / 'Exam (LECTURE ONLY)'!AL$15), "", SUMIF('Exam (LECTURE ONLY)'!D$20:M$20, "CLO10", 'Exam (LECTURE ONLY)'!D42:M42) /'Exam (LECTURE ONLY)'!AL$15),
IF(AND('PRINTABLE (per grading)'!H$16="EXAM", 'PRINTABLE (per grading)'!B$13="Midterm"), IF(ISERROR(SUMIF('Exam (LECTURE ONLY)'!O$20:X$20, "CLO10", 'Exam (LECTURE ONLY)'!O42:X42) / 'Exam (LECTURE ONLY)'!AM$15), "", SUMIF('Exam (LECTURE ONLY)'!O$20:X$20, "CLO10", 'Exam (LECTURE ONLY)'!O42:X42) / 'Exam (LECTURE ONLY)'!AM$15),
IF(AND('PRINTABLE (per grading)'!H$16="EXAM", 'PRINTABLE (per grading)'!B$13="Final"), IF(ISERROR(SUMIF('Exam (LECTURE ONLY)'!Z$20:AI$20, "CLO10", 'Exam (LECTURE ONLY)'!Z42:AI42) / 'Exam (LECTURE ONLY)'!AN$15), "", SUMIF('Exam (LECTURE ONLY)'!Z$20:AI$20, "CLO10", 'Exam (LECTURE ONLY)'!Z42:AI42) / 'Exam (LECTURE ONLY)'!AN$15),
IF(AND('PRINTABLE (per grading)'!H$16="OUTPUT", 'PRINTABLE (per grading)'!B$13="Prelim"), IF(ISERROR(SUMIF(OUTPUT!C$20:M$20, "CLO10", OUTPUT!C42:M42) / OUTPUT!AL$15), "", SUMIF(OUTPUT!C$20:M$20, "CLO10", OUTPUT!C42:M42) / OUTPUT!AL$15),
IF(AND('PRINTABLE (per grading)'!H$16="OUTPUT", 'PRINTABLE (per grading)'!B$13="Midterm"), IF(ISERROR(SUMIF(OUTPUT!O$20:Y$20, "CLO10", OUTPUT!O42:Y42) / OUTPUT!AM$15), "", SUMIF(OUTPUT!O$20:Y$20, "CLO10", OUTPUT!O42:Y42) / OUTPUT!AM$15),
IF(AND('PRINTABLE (per grading)'!H$16="OUTPUT", 'PRINTABLE (per grading)'!B$13="Final"), IF(ISERROR(SUMIF(OUTPUT!AA$20:AI$20, "CLO10", OUTPUT!AA42:AI42) / OUTPUT!AN$15), "", SUMIF(OUTPUT!AA$20:AI$20, "CLO10", OUTPUT!AA42:AI42) / OUTPUT!AN$15),
"")))))),"")</f>
        <v/>
      </c>
      <c r="BI40" s="286" t="str">
        <f aca="false">IF(B40&lt;&gt;"",IF(BH40="","",IF(BH40&lt;0.5,1,IF(AND(BH40&gt;=0.5,BH40&lt;P$10),2,IF(BH40&gt;=P$10,3)))),"")</f>
        <v/>
      </c>
      <c r="BJ40" s="287" t="str">
        <f aca="false">IF(B40 &lt;&gt; "",IFERROR(IF(AVERAGE(BF40,BH40)&gt;=P$10,"Y","N"),""),"")</f>
        <v/>
      </c>
      <c r="BK40" s="8"/>
    </row>
    <row r="41" customFormat="false" ht="19.5" hidden="false" customHeight="true" outlineLevel="0" collapsed="false">
      <c r="A41" s="183" t="str">
        <f aca="false">IF(ISBLANK('Database (LECTURE-RES-PRAC)'!A38),"",'Database (LECTURE-RES-PRAC)'!A38)</f>
        <v/>
      </c>
      <c r="B41" s="184" t="str">
        <f aca="false">IF(ISBLANK('Database (LECTURE-RES-PRAC)'!B38),"",'Database (LECTURE-RES-PRAC)'!B38)</f>
        <v/>
      </c>
      <c r="C41" s="230" t="str">
        <f aca="false">IF(B41&lt;&gt;"",IF(C$16="PRELIM",'Grade computation'!C41, IF(C$16="MIDTERM",'Grade computation'!K41, IF(C$16="FINAL",'Grade computation'!S41,""))),"")</f>
        <v/>
      </c>
      <c r="D41" s="231" t="str">
        <f aca="false">IF(B41&lt;&gt;"",IFERROR(IF(B$11="80-20", (((C41/C$19)*X$6)+X$7)*D$18, IF(B$11="60-40", (((C41/C$19)*Y$6)+Y$7)*D$18, 0)),0),"")</f>
        <v/>
      </c>
      <c r="E41" s="230" t="str">
        <f aca="false">IF(B41&lt;&gt;"", IF(C$16="PRELIM",'Grade computation'!E41, IF(C$16="MIDTERM",'Grade computation'!M41, IF(C$16="FINAL",'Grade computation'!U41,""))),"")</f>
        <v/>
      </c>
      <c r="F41" s="232" t="str">
        <f aca="false">IF(B41&lt;&gt;"",IFERROR(IF(B$11="80-20", (((E41/E$19)*X$6)+X$7)*F$18, IF(B$11="60-40", (((E41/E$19)*Y$6)+Y$7)*F$18, 0)),0),"")</f>
        <v/>
      </c>
      <c r="G41" s="233" t="str">
        <f aca="false">IF(B41&lt;&gt;"",IFERROR((D41+F41),0),"")</f>
        <v/>
      </c>
      <c r="H41" s="234" t="str">
        <f aca="false">IF(B41&lt;&gt;"",IF(C$16="PRELIM", 'Grade computation'!H41, IF(C$16="MIDTERM", 'Grade computation'!P41, IF(C$16="FINAL",'Grade computation'!X41, ""))),"")</f>
        <v/>
      </c>
      <c r="I41" s="233" t="str">
        <f aca="false">IF(B41&lt;&gt;"",IFERROR(IF(B$11="80-20", (((H41/H$19)*X$6)+X$7)*I$19, IF(B$11="60-40", (((H41/H$19)*Y$6)+Y$7)*I$19, 0)),0),"")</f>
        <v/>
      </c>
      <c r="J41" s="237" t="str">
        <f aca="false">IFERROR((G41+I41),"")</f>
        <v/>
      </c>
      <c r="K41" s="183" t="str">
        <f aca="false">IFERROR(IF(J41="","",IF(J41&gt;=75,"PASSED","FAILED")),"")</f>
        <v/>
      </c>
      <c r="L41" s="183"/>
      <c r="M41" s="194" t="str">
        <f aca="false">IF(B41 &lt;&gt; "", IFERROR(IF(C$16 = "PRELIM", SUMIF('Database (LECTURE-RES-PRAC)'!D$14:AG$14, "CLO1", 'Database (LECTURE-RES-PRAC)'!D38:AG38) / 'Grade computation'!F$4, IF(C$16 = "MIDTERM", SUMIF('Database (LECTURE-RES-PRAC)'!AJ$14:BM$14, "CLO1", 'Database (LECTURE-RES-PRAC)'!AJ38:BM38) / 'Grade computation'!G$4, IF(C$16 = "FINAL", SUMIF('Database (LECTURE-RES-PRAC)'!BP$14:CS$14, "CLO1", 'Database (LECTURE-RES-PRAC)'!BP38:CS38) / 'Grade computation'!H$4,""))),""),"")</f>
        <v/>
      </c>
      <c r="N41" s="286" t="str">
        <f aca="false">IF(B41&lt;&gt;"",IF(M41="","",IF(M41&lt;0.5,1,IF(AND(M41&gt;=0.5,M41&lt;P$10),2,IF(M41&gt;=P$10,3)))),"")</f>
        <v/>
      </c>
      <c r="O41" s="194" t="str">
        <f aca="false">IF(B41 &lt;&gt; "",IF(AND('PRINTABLE (per grading)'!H$16="EXAM", 'PRINTABLE (per grading)'!B$13="Prelim"), IF(ISERROR(SUMIF('Exam (LECTURE ONLY)'!D$20:M$20, "CLO1", 'Exam (LECTURE ONLY)'!D43:M43) / 'Exam (LECTURE ONLY)'!AL$6), "", SUMIF('Exam (LECTURE ONLY)'!D$20:M$20, "CLO1", 'Exam (LECTURE ONLY)'!D43:M43) /'Exam (LECTURE ONLY)'!AL$6),
IF(AND('PRINTABLE (per grading)'!H$16="EXAM", 'PRINTABLE (per grading)'!B$13="Midterm"), IF(ISERROR(SUMIF('Exam (LECTURE ONLY)'!O$20:X$20, "CLO1", 'Exam (LECTURE ONLY)'!O43:X43) / 'Exam (LECTURE ONLY)'!AM$6), "", SUMIF('Exam (LECTURE ONLY)'!O$20:X$20, "CLO1", 'Exam (LECTURE ONLY)'!O43:X43) / 'Exam (LECTURE ONLY)'!AM$6),
IF(AND('PRINTABLE (per grading)'!H$16="EXAM", 'PRINTABLE (per grading)'!B$13="Final"), IF(ISERROR(SUMIF('Exam (LECTURE ONLY)'!Z$20:AI$20, "CLO1", 'Exam (LECTURE ONLY)'!Z43:AI43) / 'Exam (LECTURE ONLY)'!AN$6), "", SUMIF('Exam (LECTURE ONLY)'!Z$20:AI$20, "CLO1", 'Exam (LECTURE ONLY)'!Z43:AI43) / 'Exam (LECTURE ONLY)'!AN$6),
IF(AND('PRINTABLE (per grading)'!H$16="OUTPUT", 'PRINTABLE (per grading)'!B$13="Prelim"), IF(ISERROR(SUMIF(OUTPUT!C$20:M$20, "CLO1", OUTPUT!C43:M43) / OUTPUT!AL$6), "", SUMIF(OUTPUT!C$20:M$20, "CLO1", OUTPUT!C43:M43) / OUTPUT!AL$6),
IF(AND('PRINTABLE (per grading)'!H$16="OUTPUT", 'PRINTABLE (per grading)'!B$13="Midterm"), IF(ISERROR(SUMIF(OUTPUT!O$20:Y$20, "CLO1", OUTPUT!O43:Y43) / OUTPUT!AM$6), "", SUMIF(OUTPUT!O$20:Y$20, "CLO1", OUTPUT!O43:Y43) / OUTPUT!AM$6),
IF(AND('PRINTABLE (per grading)'!H$16="OUTPUT", 'PRINTABLE (per grading)'!B$13="Final"), IF(ISERROR(SUMIF(OUTPUT!AA$20:AI$20, "CLO1", OUTPUT!AA43:AI43) / OUTPUT!AN$6), "", SUMIF(OUTPUT!AA$20:AI$20, "CLO1", OUTPUT!AA43:AI43) / OUTPUT!AN$6),
"")))))),"")</f>
        <v/>
      </c>
      <c r="P41" s="286" t="str">
        <f aca="false">IF(B41&lt;&gt;"",IF(O41="","",IF(O41&lt;0.5,1,IF(AND(O41&gt;=0.5,O41&lt;P$10),2,IF(O41&gt;=P$10,3)))),"")</f>
        <v/>
      </c>
      <c r="Q41" s="287" t="str">
        <f aca="false">IF(B41 &lt;&gt; "",IFERROR(IF(AVERAGE(M41,O41)&gt;=P$10,"Y","N"),""),"")</f>
        <v/>
      </c>
      <c r="R41" s="194" t="str">
        <f aca="false">IF(B41 &lt;&gt; "", IFERROR(IF(C$16 = "PRELIM", SUMIF('Database (LECTURE-RES-PRAC)'!D$14:AG$14, "CLO2", 'Database (LECTURE-RES-PRAC)'!D38:AG38) / 'Grade computation'!F$5, IF(C$16 = "MIDTERM", SUMIF('Database (LECTURE-RES-PRAC)'!AJ$14:BM$14, "CLO2", 'Database (LECTURE-RES-PRAC)'!AJ38:BM38) / 'Grade computation'!G$5, IF(C$16 = "FINAL", SUMIF('Database (LECTURE-RES-PRAC)'!BP$14:CS$14, "CLO2", 'Database (LECTURE-RES-PRAC)'!BP38:CS38) / 'Grade computation'!H$5,""))),""),"")</f>
        <v/>
      </c>
      <c r="S41" s="286" t="str">
        <f aca="false">IF(B41&lt;&gt;"",IF(R41="","",IF(R41&lt;0.5,1,IF(AND(R41&gt;=0.5,R41&lt;P$10),2,IF(R41&gt;=P$10,3)))),"")</f>
        <v/>
      </c>
      <c r="T41" s="194" t="str">
        <f aca="false">IF(B41 &lt;&gt; "",IF(AND('PRINTABLE (per grading)'!H$16="EXAM", 'PRINTABLE (per grading)'!B$13="Prelim"), IF(ISERROR(SUMIF('Exam (LECTURE ONLY)'!D$20:M$20, "CLO2", 'Exam (LECTURE ONLY)'!D43:M43) / 'Exam (LECTURE ONLY)'!AL$7), "", SUMIF('Exam (LECTURE ONLY)'!D$20:M$20, "CLO2", 'Exam (LECTURE ONLY)'!D43:M43) /'Exam (LECTURE ONLY)'!AL$7),
IF(AND('PRINTABLE (per grading)'!H$16="EXAM", 'PRINTABLE (per grading)'!B$13="Midterm"), IF(ISERROR(SUMIF('Exam (LECTURE ONLY)'!O$20:X$20, "CLO2", 'Exam (LECTURE ONLY)'!O43:X43) / 'Exam (LECTURE ONLY)'!AM$7), "", SUMIF('Exam (LECTURE ONLY)'!O$20:X$20, "CLO2", 'Exam (LECTURE ONLY)'!O43:X43) / 'Exam (LECTURE ONLY)'!AM$7),
IF(AND('PRINTABLE (per grading)'!H$16="EXAM", 'PRINTABLE (per grading)'!B$13="Final"), IF(ISERROR(SUMIF('Exam (LECTURE ONLY)'!Z$20:AI$20, "CLO2", 'Exam (LECTURE ONLY)'!Z43:AI43) / 'Exam (LECTURE ONLY)'!AN$7), "", SUMIF('Exam (LECTURE ONLY)'!Z$20:AI$20, "CLO2", 'Exam (LECTURE ONLY)'!Z43:AI43) / 'Exam (LECTURE ONLY)'!AN$7),
IF(AND('PRINTABLE (per grading)'!H$16="OUTPUT", 'PRINTABLE (per grading)'!B$13="Prelim"), IF(ISERROR(SUMIF(OUTPUT!C$20:M$20, "CLO2", OUTPUT!C43:M43) / OUTPUT!AL$7), "", SUMIF(OUTPUT!C$20:M$20, "CLO2", OUTPUT!C43:M43) / OUTPUT!AL$7),
IF(AND('PRINTABLE (per grading)'!H$16="OUTPUT", 'PRINTABLE (per grading)'!B$13="Midterm"), IF(ISERROR(SUMIF(OUTPUT!O$20:Y$20, "CLO2", OUTPUT!O43:Y43) / OUTPUT!AM$7), "", SUMIF(OUTPUT!O$20:Y$20, "CLO2", OUTPUT!O43:Y43) / OUTPUT!AM$7),
IF(AND('PRINTABLE (per grading)'!H$16="OUTPUT", 'PRINTABLE (per grading)'!B$13="Final"), IF(ISERROR(SUMIF(OUTPUT!AA$20:AI$20, "CLO2", OUTPUT!AA43:AI43) / OUTPUT!AN$7), "", SUMIF(OUTPUT!AA$20:AI$20, "CLO2", OUTPUT!AA43:AI43) / OUTPUT!AN$7),
"")))))),"")</f>
        <v/>
      </c>
      <c r="U41" s="286" t="str">
        <f aca="false">IF(B41&lt;&gt;"",IF(T41="","",IF(T41&lt;0.5,1,IF(AND(T41&gt;=0.5,T41&lt;P$10),2,IF(T41&gt;=P$10,3)))),"")</f>
        <v/>
      </c>
      <c r="V41" s="287" t="str">
        <f aca="false">IF(B41 &lt;&gt; "",IFERROR(IF(AVERAGE(R41,T41)&gt;=P$10,"Y","N"),""),"")</f>
        <v/>
      </c>
      <c r="W41" s="194" t="str">
        <f aca="false">IF(B41 &lt;&gt; "", IFERROR(IF(C$16 = "PRELIM", SUMIF('Database (LECTURE-RES-PRAC)'!D$14:AG$14, "CLO3", 'Database (LECTURE-RES-PRAC)'!D38:AG38) / 'Grade computation'!F$6, IF(C$16 = "MIDTERM", SUMIF('Database (LECTURE-RES-PRAC)'!AJ$14:BM$14, "CLO3", 'Database (LECTURE-RES-PRAC)'!AJ38:BM38) / 'Grade computation'!G$6, IF(C$16 = "FINAL", SUMIF('Database (LECTURE-RES-PRAC)'!BP$14:CS$14, "CLO3", 'Database (LECTURE-RES-PRAC)'!BP38:CS38) / 'Grade computation'!H$6,""))),""),"")</f>
        <v/>
      </c>
      <c r="X41" s="286" t="str">
        <f aca="false">IF(B41&lt;&gt;"",IF(W41="","",IF(W41&lt;0.5,1,IF(AND(W41&gt;=0.5,W41&lt;P$10),2,IF(W41&gt;=P$10,3)))),"")</f>
        <v/>
      </c>
      <c r="Y41" s="194" t="str">
        <f aca="false">IF(B41 &lt;&gt; "",IF(AND('PRINTABLE (per grading)'!H$16="EXAM", 'PRINTABLE (per grading)'!B$13="Prelim"), IF(ISERROR(SUMIF('Exam (LECTURE ONLY)'!D$20:M$20, "CLO3", 'Exam (LECTURE ONLY)'!D43:M43) / 'Exam (LECTURE ONLY)'!AL$8), "", SUMIF('Exam (LECTURE ONLY)'!D$20:M$20, "CLO3", 'Exam (LECTURE ONLY)'!D43:M43) /'Exam (LECTURE ONLY)'!AL$8),
IF(AND('PRINTABLE (per grading)'!H$16="EXAM", 'PRINTABLE (per grading)'!B$13="Midterm"), IF(ISERROR(SUMIF('Exam (LECTURE ONLY)'!O$20:X$20, "CLO3", 'Exam (LECTURE ONLY)'!O43:X43) / 'Exam (LECTURE ONLY)'!AM$8), "", SUMIF('Exam (LECTURE ONLY)'!O$20:X$20, "CLO3", 'Exam (LECTURE ONLY)'!O43:X43) / 'Exam (LECTURE ONLY)'!AM$8),
IF(AND('PRINTABLE (per grading)'!H$16="EXAM", 'PRINTABLE (per grading)'!B$13="Final"), IF(ISERROR(SUMIF('Exam (LECTURE ONLY)'!Z$20:AI$20, "CLO3", 'Exam (LECTURE ONLY)'!Z43:AI43) / 'Exam (LECTURE ONLY)'!AN$8), "", SUMIF('Exam (LECTURE ONLY)'!Z$20:AI$20, "CLO3", 'Exam (LECTURE ONLY)'!Z43:AI43) / 'Exam (LECTURE ONLY)'!AN$8),
IF(AND('PRINTABLE (per grading)'!H$16="OUTPUT", 'PRINTABLE (per grading)'!B$13="Prelim"), IF(ISERROR(SUMIF(OUTPUT!C$20:M$20, "CLO3", OUTPUT!C43:M43) / OUTPUT!AL$8), "", SUMIF(OUTPUT!C$20:M$20, "CLO3", OUTPUT!C43:M43) / OUTPUT!AL$8),
IF(AND('PRINTABLE (per grading)'!H$16="OUTPUT", 'PRINTABLE (per grading)'!B$13="Midterm"), IF(ISERROR(SUMIF(OUTPUT!O$20:Y$20, "CLO3", OUTPUT!O43:Y43) / OUTPUT!AM$8), "", SUMIF(OUTPUT!O$20:Y$20, "CLO3", OUTPUT!O43:Y43) / OUTPUT!AM$8),
IF(AND('PRINTABLE (per grading)'!H$16="OUTPUT", 'PRINTABLE (per grading)'!B$13="Final"), IF(ISERROR(SUMIF(OUTPUT!AA$20:AI$20, "CLO3", OUTPUT!AA43:AI43) / OUTPUT!AN$8), "", SUMIF(OUTPUT!AA$20:AI$20, "CLO3", OUTPUT!AA43:AI43) / OUTPUT!AN$8),
"" )))))),"")</f>
        <v/>
      </c>
      <c r="Z41" s="286" t="str">
        <f aca="false">IF(B41&lt;&gt;"",IF(Y41="","",IF(Y41&lt;0.5,1,IF(AND(Y41&gt;=0.5,Y41&lt;P$10),2,IF(Y41&gt;=P$10,3)))),"")</f>
        <v/>
      </c>
      <c r="AA41" s="287" t="str">
        <f aca="false">IF(B41 &lt;&gt; "",IFERROR(IF(AVERAGE(W41,Y41)&gt;=P$10,"Y","N"),""),"")</f>
        <v/>
      </c>
      <c r="AB41" s="194" t="str">
        <f aca="false">IF(B41 &lt;&gt; "", IFERROR(IF(C$16 = "PRELIM", SUMIF('Database (LECTURE-RES-PRAC)'!D$14:AG$14, "CLO4", 'Database (LECTURE-RES-PRAC)'!D38:AG38) / 'Grade computation'!F$7, IF(C$16 = "MIDTERM", SUMIF('Database (LECTURE-RES-PRAC)'!AJ$14:BM$14, "CLO4", 'Database (LECTURE-RES-PRAC)'!AJ38:BM38) / 'Grade computation'!G$7, IF(C$16 = "FINAL", SUMIF('Database (LECTURE-RES-PRAC)'!BP$14:CS$14, "CLO4", 'Database (LECTURE-RES-PRAC)'!BP38:CS38) / 'Grade computation'!H$7,""))),""),"")</f>
        <v/>
      </c>
      <c r="AC41" s="286" t="str">
        <f aca="false">IF(B41&lt;&gt;"",IF(AB41="","",IF(AB41&lt;0.5,1,IF(AND(AB41&gt;=0.5,AB41&lt;P$10),2,IF(AB41&gt;=P$10,3)))),"")</f>
        <v/>
      </c>
      <c r="AD41" s="194" t="str">
        <f aca="false">IF(B41 &lt;&gt; "",IF(AND('PRINTABLE (per grading)'!H$16="EXAM", 'PRINTABLE (per grading)'!B$13="Prelim"), IF(ISERROR(SUMIF('Exam (LECTURE ONLY)'!D$20:M$20, "CLO4", 'Exam (LECTURE ONLY)'!D43:M43) / 'Exam (LECTURE ONLY)'!AL$9), "", SUMIF('Exam (LECTURE ONLY)'!D$20:M$20, "CLO4", 'Exam (LECTURE ONLY)'!D43:M43) /'Exam (LECTURE ONLY)'!AL$9),
IF(AND('PRINTABLE (per grading)'!H$16="EXAM", 'PRINTABLE (per grading)'!B$13="Midterm"), IF(ISERROR(SUMIF('Exam (LECTURE ONLY)'!O$20:X$20, "CLO4", 'Exam (LECTURE ONLY)'!O43:X43) / 'Exam (LECTURE ONLY)'!AM$9), "", SUMIF('Exam (LECTURE ONLY)'!O$20:X$20, "CLO4", 'Exam (LECTURE ONLY)'!O43:X43) / 'Exam (LECTURE ONLY)'!AM$9),
IF(AND('PRINTABLE (per grading)'!H$16="EXAM", 'PRINTABLE (per grading)'!B$13="Final"), IF(ISERROR(SUMIF('Exam (LECTURE ONLY)'!Z$20:AI$20, "CLO4", 'Exam (LECTURE ONLY)'!Z43:AI43) / 'Exam (LECTURE ONLY)'!AN$9), "", SUMIF('Exam (LECTURE ONLY)'!Z$20:AI$20, "CLO4", 'Exam (LECTURE ONLY)'!Z43:AI43) / 'Exam (LECTURE ONLY)'!AN$9),
IF(AND('PRINTABLE (per grading)'!H$16="OUTPUT", 'PRINTABLE (per grading)'!B$13="Prelim"), IF(ISERROR(SUMIF(OUTPUT!C$20:M$20, "CLO4", OUTPUT!C43:M43) / OUTPUT!AL$9), "", SUMIF(OUTPUT!C$20:M$20, "CLO4", OUTPUT!C43:M43) / OUTPUT!AL$9),
IF(AND('PRINTABLE (per grading)'!H$16="OUTPUT", 'PRINTABLE (per grading)'!B$13="Midterm"), IF(ISERROR(SUMIF(OUTPUT!O$20:Y$20, "CLO4", OUTPUT!O43:Y43) / OUTPUT!AM$9), "", SUMIF(OUTPUT!O$20:Y$20, "CLO4", OUTPUT!O43:Y43) / OUTPUT!AM$9),
IF(AND('PRINTABLE (per grading)'!H$16="OUTPUT", 'PRINTABLE (per grading)'!B$13="Final"), IF(ISERROR(SUMIF(OUTPUT!AA$20:AI$20, "CLO4", OUTPUT!AA43:AI43) / OUTPUT!AN$9), "", SUMIF(OUTPUT!AA$20:AI$20, "CLO4", OUTPUT!AA43:AI43) / OUTPUT!AN$9),
"")))))),"")</f>
        <v/>
      </c>
      <c r="AE41" s="286" t="str">
        <f aca="false">IF(B41&lt;&gt;"",IF(AD41="","",IF(AD41&lt;0.5,1,IF(AND(AD41&gt;=0.5,AD41&lt;P$10),2,IF(AD41&gt;=P$10,3)))),"")</f>
        <v/>
      </c>
      <c r="AF41" s="287" t="str">
        <f aca="false">IF(B41 &lt;&gt; "",IFERROR(IF(AVERAGE(AB41,AD41)&gt;=P$10,"Y","N"),""),"")</f>
        <v/>
      </c>
      <c r="AG41" s="194" t="str">
        <f aca="false">IF(B41 &lt;&gt; "", IFERROR(IF(C$16 = "PRELIM", SUMIF('Database (LECTURE-RES-PRAC)'!D$14:AG$14, "CLO5", 'Database (LECTURE-RES-PRAC)'!D38:AG38) / 'Grade computation'!F$8, IF(C$16 = "MIDTERM", SUMIF('Database (LECTURE-RES-PRAC)'!AJ$14:BM$14, "CLO5", 'Database (LECTURE-RES-PRAC)'!AJ38:BM38) / 'Grade computation'!G$8, IF(C$16 = "FINAL", SUMIF('Database (LECTURE-RES-PRAC)'!BP$14:CS$14, "CLO5", 'Database (LECTURE-RES-PRAC)'!BP38:CS38) / 'Grade computation'!H$8,""))),""),"")</f>
        <v/>
      </c>
      <c r="AH41" s="286" t="str">
        <f aca="false">IF(B41&lt;&gt;"",IF(AG41="","",IF(AG41&lt;0.5,1,IF(AND(AG41&gt;=0.5,AG41&lt;P$10),2,IF(AG41&gt;=P$10,3)))),"")</f>
        <v/>
      </c>
      <c r="AI41" s="194" t="str">
        <f aca="false">IF(B41 &lt;&gt; "",IF(AND('PRINTABLE (per grading)'!H$16="EXAM", 'PRINTABLE (per grading)'!B$13="Prelim"), IF(ISERROR(SUMIF('Exam (LECTURE ONLY)'!D$20:M$20, "CLO5", 'Exam (LECTURE ONLY)'!D43:M43) / 'Exam (LECTURE ONLY)'!AL$10), "", SUMIF('Exam (LECTURE ONLY)'!D$20:M$20, "CLO5", 'Exam (LECTURE ONLY)'!D43:M43) /'Exam (LECTURE ONLY)'!AL$10),
IF(AND('PRINTABLE (per grading)'!H$16="EXAM", 'PRINTABLE (per grading)'!B$13="Midterm"), IF(ISERROR(SUMIF('Exam (LECTURE ONLY)'!O$20:X$20, "CLO5", 'Exam (LECTURE ONLY)'!O43:X43) / 'Exam (LECTURE ONLY)'!AM$10), "", SUMIF('Exam (LECTURE ONLY)'!O$20:X$20, "CLO5", 'Exam (LECTURE ONLY)'!O43:X43) / 'Exam (LECTURE ONLY)'!AM$10),
IF(AND('PRINTABLE (per grading)'!H$16="EXAM", 'PRINTABLE (per grading)'!B$13="Final"), IF(ISERROR(SUMIF('Exam (LECTURE ONLY)'!Z$20:AI$20, "CLO5", 'Exam (LECTURE ONLY)'!Z43:AI43) / 'Exam (LECTURE ONLY)'!AN$10), "", SUMIF('Exam (LECTURE ONLY)'!Z$20:AI$20, "CLO5", 'Exam (LECTURE ONLY)'!Z43:AI43) / 'Exam (LECTURE ONLY)'!AN$10),
IF(AND('PRINTABLE (per grading)'!H$16="OUTPUT", 'PRINTABLE (per grading)'!B$13="Prelim"), IF(ISERROR(SUMIF(OUTPUT!C$20:M$20, "CLO5", OUTPUT!C43:M43) / OUTPUT!AL$10), "", SUMIF(OUTPUT!C$20:M$20, "CLO5", OUTPUT!C43:M43) / OUTPUT!AL$10),
IF(AND('PRINTABLE (per grading)'!H$16="OUTPUT", 'PRINTABLE (per grading)'!B$13="Midterm"), IF(ISERROR(SUMIF(OUTPUT!O$20:Y$20, "CLO5", OUTPUT!O43:Y43) / OUTPUT!AM$10), "", SUMIF(OUTPUT!O$20:Y$20, "CLO5", OUTPUT!O43:Y43) / OUTPUT!AM$10),
IF(AND('PRINTABLE (per grading)'!H$16="OUTPUT", 'PRINTABLE (per grading)'!B$13="Final"), IF(ISERROR(SUMIF(OUTPUT!AA$20:AI$20, "CLO5", OUTPUT!AA43:AI43) / OUTPUT!AN$10), "", SUMIF(OUTPUT!AA$20:AI$20, "CLO5", OUTPUT!AA43:AI43) / OUTPUT!AN$10),
"")))))),"")</f>
        <v/>
      </c>
      <c r="AJ41" s="286" t="str">
        <f aca="false">IF(B41&lt;&gt;"",IF(AI41="","",IF(AI41&lt;0.5,1,IF(AND(AI41&gt;=0.5,AI41&lt;P$10),2,IF(AI41&gt;=P$10,3)))),"")</f>
        <v/>
      </c>
      <c r="AK41" s="287" t="str">
        <f aca="false">IF(B41 &lt;&gt; "",IFERROR(IF(AVERAGE(AG41,AI41)&gt;=P$10,"Y","N"),""),"")</f>
        <v/>
      </c>
      <c r="AL41" s="194" t="str">
        <f aca="false">IF(B41 &lt;&gt; "", IFERROR(IF(C$16 = "PRELIM", SUMIF('Database (LECTURE-RES-PRAC)'!D$14:AG$14, "CLO6", 'Database (LECTURE-RES-PRAC)'!D38:AG38) / 'Grade computation'!F$9, IF(C$16 = "MIDTERM", SUMIF('Database (LECTURE-RES-PRAC)'!AJ$14:BM$14, "CLO6", 'Database (LECTURE-RES-PRAC)'!AJ38:BM38) / 'Grade computation'!G$9, IF(C$16 = "FINAL", SUMIF('Database (LECTURE-RES-PRAC)'!BP$14:CS$14, "CLO6", 'Database (LECTURE-RES-PRAC)'!BP38:CS38) / 'Grade computation'!H$9,""))),""),"")</f>
        <v/>
      </c>
      <c r="AM41" s="286" t="str">
        <f aca="false">IF(B41&lt;&gt;"",IF(AL41="","",IF(AL41&lt;0.5,1,IF(AND(AL41&gt;=0.5,AL41&lt;P$10),2,IF(AL41&gt;=P$10,3)))),"")</f>
        <v/>
      </c>
      <c r="AN41" s="194" t="str">
        <f aca="false">IF(B41 &lt;&gt; "",IF(AND('PRINTABLE (per grading)'!H$16="EXAM", 'PRINTABLE (per grading)'!B$13="Prelim"), IF(ISERROR(SUMIF('Exam (LECTURE ONLY)'!D$20:M$20, "CLO6", 'Exam (LECTURE ONLY)'!D43:M43) / 'Exam (LECTURE ONLY)'!AL$11), "", SUMIF('Exam (LECTURE ONLY)'!D$20:M$20, "CLO6", 'Exam (LECTURE ONLY)'!D43:M43) /'Exam (LECTURE ONLY)'!AL$11),
IF(AND('PRINTABLE (per grading)'!H$16="EXAM", 'PRINTABLE (per grading)'!B$13="Midterm"), IF(ISERROR(SUMIF('Exam (LECTURE ONLY)'!O$20:X$20, "CLO6", 'Exam (LECTURE ONLY)'!O43:X43) / 'Exam (LECTURE ONLY)'!AM$11), "", SUMIF('Exam (LECTURE ONLY)'!O$20:X$20, "CLO6", 'Exam (LECTURE ONLY)'!O43:X43) / 'Exam (LECTURE ONLY)'!AM$11),
IF(AND('PRINTABLE (per grading)'!H$16="EXAM", 'PRINTABLE (per grading)'!B$13="Final"), IF(ISERROR(SUMIF('Exam (LECTURE ONLY)'!Z$20:AI$20, "CLO6", 'Exam (LECTURE ONLY)'!Z43:AI43) / 'Exam (LECTURE ONLY)'!AN$11), "", SUMIF('Exam (LECTURE ONLY)'!Z$20:AI$20, "CLO6", 'Exam (LECTURE ONLY)'!Z43:AI43) / 'Exam (LECTURE ONLY)'!AN$11),
IF(AND('PRINTABLE (per grading)'!H$16="OUTPUT", 'PRINTABLE (per grading)'!B$13="Prelim"), IF(ISERROR(SUMIF(OUTPUT!C$20:M$20, "CLO6", OUTPUT!C43:M43) / OUTPUT!AL$11), "", SUMIF(OUTPUT!C$20:M$20, "CLO6", OUTPUT!C43:M43) / OUTPUT!AL$11),
IF(AND('PRINTABLE (per grading)'!H$16="OUTPUT", 'PRINTABLE (per grading)'!B$13="Midterm"), IF(ISERROR(SUMIF(OUTPUT!O$20:Y$20, "CLO6", OUTPUT!O43:Y43) / OUTPUT!AM$11), "", SUMIF(OUTPUT!O$20:Y$20, "CLO6", OUTPUT!O43:Y43) / OUTPUT!AM$11),
IF(AND('PRINTABLE (per grading)'!H$16="OUTPUT", 'PRINTABLE (per grading)'!B$13="Final"), IF(ISERROR(SUMIF(OUTPUT!AA$20:AI$20, "CLO6", OUTPUT!AA43:AI43) / OUTPUT!AN$11), "", SUMIF(OUTPUT!AA$20:AI$20, "CLO6", OUTPUT!AA43:AI43) / OUTPUT!AN$11),
"")))))),"")</f>
        <v/>
      </c>
      <c r="AO41" s="286" t="str">
        <f aca="false">IF(B41&lt;&gt;"",IF(AN41="","",IF(AN41&lt;0.5,1,IF(AND(AN41&gt;=0.5,AN41&lt;P$10),2,IF(AN41&gt;=P$10,3)))),"")</f>
        <v/>
      </c>
      <c r="AP41" s="287" t="str">
        <f aca="false">IF(B41 &lt;&gt; "",IFERROR(IF(AVERAGE(AL41,AN41)&gt;=P$10,"Y","N"),""),"")</f>
        <v/>
      </c>
      <c r="AQ41" s="194" t="str">
        <f aca="false">IF(B41 &lt;&gt; "", IFERROR(IF(C$16 = "PRELIM", SUMIF('Database (LECTURE-RES-PRAC)'!D$14:AG$14, "CLO7", 'Database (LECTURE-RES-PRAC)'!D38:AG38) / 'Grade computation'!F$10, IF(C$16 = "MIDTERM", SUMIF('Database (LECTURE-RES-PRAC)'!AJ$14:BM$14, "CLO7", 'Database (LECTURE-RES-PRAC)'!AJ38:BM38) / 'Grade computation'!G$10, IF(C$16 = "FINAL", SUMIF('Database (LECTURE-RES-PRAC)'!BP$14:CS$14, "CLO7", 'Database (LECTURE-RES-PRAC)'!BP38:CS38) / 'Grade computation'!H$10,""))),""),"")</f>
        <v/>
      </c>
      <c r="AR41" s="286" t="str">
        <f aca="false">IF(B41&lt;&gt;"",IF(AQ41="","",IF(AQ41&lt;0.5,1,IF(AND(AQ41&gt;=0.5,AQ41&lt;P$10),2,IF(AQ41&gt;=P$10,3)))),"")</f>
        <v/>
      </c>
      <c r="AS41" s="194" t="str">
        <f aca="false">IF(B41 &lt;&gt; "",IF(AND('PRINTABLE (per grading)'!H$16="EXAM", 'PRINTABLE (per grading)'!B$13="Prelim"), IF(ISERROR(SUMIF('Exam (LECTURE ONLY)'!D$20:M$20, "CLO7", 'Exam (LECTURE ONLY)'!D43:M43) / 'Exam (LECTURE ONLY)'!AL$12), "", SUMIF('Exam (LECTURE ONLY)'!D$20:M$20, "CLO7", 'Exam (LECTURE ONLY)'!D43:M43) /'Exam (LECTURE ONLY)'!AL$12),
IF(AND('PRINTABLE (per grading)'!H$16="EXAM", 'PRINTABLE (per grading)'!B$13="Midterm"), IF(ISERROR(SUMIF('Exam (LECTURE ONLY)'!O$20:X$20, "CLO7", 'Exam (LECTURE ONLY)'!O43:X43) / 'Exam (LECTURE ONLY)'!AM$12), "", SUMIF('Exam (LECTURE ONLY)'!O$20:X$20, "CLO7", 'Exam (LECTURE ONLY)'!O43:X43) / 'Exam (LECTURE ONLY)'!AM$12),
IF(AND('PRINTABLE (per grading)'!H$16="EXAM", 'PRINTABLE (per grading)'!B$13="Final"), IF(ISERROR(SUMIF('Exam (LECTURE ONLY)'!Z$20:AI$20, "CLO7", 'Exam (LECTURE ONLY)'!Z43:AI43) / 'Exam (LECTURE ONLY)'!AN$12), "", SUMIF('Exam (LECTURE ONLY)'!Z$20:AI$20, "CLO7", 'Exam (LECTURE ONLY)'!Z43:AI43) / 'Exam (LECTURE ONLY)'!AN$12),
IF(AND('PRINTABLE (per grading)'!H$16="OUTPUT", 'PRINTABLE (per grading)'!B$13="Prelim"), IF(ISERROR(SUMIF(OUTPUT!C$20:M$20, "CLO7", OUTPUT!C43:M43) / OUTPUT!AL$12), "", SUMIF(OUTPUT!C$20:M$20, "CLO7", OUTPUT!C43:M43) / OUTPUT!AL$12),
IF(AND('PRINTABLE (per grading)'!H$16="OUTPUT", 'PRINTABLE (per grading)'!B$13="Midterm"), IF(ISERROR(SUMIF(OUTPUT!O$20:Y$20, "CLO7", OUTPUT!O43:Y43) / OUTPUT!AM$12), "", SUMIF(OUTPUT!O$20:Y$20, "CLO7", OUTPUT!O43:Y43) / OUTPUT!AM$12),
IF(AND('PRINTABLE (per grading)'!H$16="OUTPUT", 'PRINTABLE (per grading)'!B$13="Final"), IF(ISERROR(SUMIF(OUTPUT!AA$20:AI$20, "CLO7", OUTPUT!AA43:AI43) / OUTPUT!AN$12), "", SUMIF(OUTPUT!AA$20:AI$20, "CLO7", OUTPUT!AA43:AI43) / OUTPUT!AN$12),
"")))))),"")</f>
        <v/>
      </c>
      <c r="AT41" s="286" t="str">
        <f aca="false">IF(B41&lt;&gt;"",IF(AS41="","",IF(AS41&lt;0.5,1,IF(AND(AS41&gt;=0.5,AS41&lt;P$10),2,IF(AS41&gt;=P$10,3)))),"")</f>
        <v/>
      </c>
      <c r="AU41" s="287" t="str">
        <f aca="false">IF(B41 &lt;&gt; "",IFERROR(IF(AVERAGE(AQ41,AS41)&gt;=P$10,"Y","N"),""),"")</f>
        <v/>
      </c>
      <c r="AV41" s="194" t="str">
        <f aca="false">IF(B41 &lt;&gt; "", IFERROR(IF(C$16 = "PRELIM", SUMIF('Database (LECTURE-RES-PRAC)'!D$14:AG$14, "CLO8", 'Database (LECTURE-RES-PRAC)'!D38:AG38) / 'Grade computation'!F$11, IF(C$16 = "MIDTERM", SUMIF('Database (LECTURE-RES-PRAC)'!AJ$14:BM$14, "CLO8", 'Database (LECTURE-RES-PRAC)'!AJ38:BM38) / 'Grade computation'!G$11, IF(C$16 = "FINAL", SUMIF('Database (LECTURE-RES-PRAC)'!BP$14:CS$14, "CLO8", 'Database (LECTURE-RES-PRAC)'!BP38:CS38) / 'Grade computation'!H$11,""))),""),"")</f>
        <v/>
      </c>
      <c r="AW41" s="286" t="str">
        <f aca="false">IF(B41&lt;&gt;"",IF(AV41="","",IF(AV41&lt;0.5,1,IF(AND(AV41&gt;=0.5,AV41&lt;P$10),2,IF(AV41&gt;=P$10,3)))),"")</f>
        <v/>
      </c>
      <c r="AX41" s="194" t="str">
        <f aca="false">IF(B41 &lt;&gt; "",IF(AND('PRINTABLE (per grading)'!H$16="EXAM", 'PRINTABLE (per grading)'!B$13="Prelim"), IF(ISERROR(SUMIF('Exam (LECTURE ONLY)'!D$20:M$20, "CLO8", 'Exam (LECTURE ONLY)'!D43:M43) / 'Exam (LECTURE ONLY)'!AL$13), "", SUMIF('Exam (LECTURE ONLY)'!D$20:M$20, "CLO8", 'Exam (LECTURE ONLY)'!D43:M43) /'Exam (LECTURE ONLY)'!AL$13),
IF(AND('PRINTABLE (per grading)'!H$16="EXAM", 'PRINTABLE (per grading)'!B$13="Midterm"), IF(ISERROR(SUMIF('Exam (LECTURE ONLY)'!O$20:X$20, "CLO8", 'Exam (LECTURE ONLY)'!O43:X43) / 'Exam (LECTURE ONLY)'!AM$13), "", SUMIF('Exam (LECTURE ONLY)'!O$20:X$20, "CLO8", 'Exam (LECTURE ONLY)'!O43:X43) / 'Exam (LECTURE ONLY)'!AM$13),
IF(AND('PRINTABLE (per grading)'!H$16="EXAM", 'PRINTABLE (per grading)'!B$13="Final"), IF(ISERROR(SUMIF('Exam (LECTURE ONLY)'!Z$20:AI$20, "CLO8", 'Exam (LECTURE ONLY)'!Z43:AI43) / 'Exam (LECTURE ONLY)'!AN$13), "", SUMIF('Exam (LECTURE ONLY)'!Z$20:AI$20, "CLO8", 'Exam (LECTURE ONLY)'!Z43:AI43) / 'Exam (LECTURE ONLY)'!AN$13),
IF(AND('PRINTABLE (per grading)'!H$16="OUTPUT", 'PRINTABLE (per grading)'!B$13="Prelim"), IF(ISERROR(SUMIF(OUTPUT!C$20:M$20, "CLO8", OUTPUT!C43:M43) / OUTPUT!AL$13), "", SUMIF(OUTPUT!C$20:M$20, "CLO8", OUTPUT!C43:M43) / OUTPUT!AL$13),
IF(AND('PRINTABLE (per grading)'!H$16="OUTPUT", 'PRINTABLE (per grading)'!B$13="Midterm"), IF(ISERROR(SUMIF(OUTPUT!O$20:Y$20, "CLO8", OUTPUT!O43:Y43) / OUTPUT!AM$13), "", SUMIF(OUTPUT!O$20:Y$20, "CLO8", OUTPUT!O43:Y43) / OUTPUT!AM$13),
IF(AND('PRINTABLE (per grading)'!H$16="OUTPUT", 'PRINTABLE (per grading)'!B$13="Final"), IF(ISERROR(SUMIF(OUTPUT!AA$20:AI$20, "CLO8", OUTPUT!AA43:AI43) / OUTPUT!AN$13), "", SUMIF(OUTPUT!AA$20:AI$20, "CLO8", OUTPUT!AA43:AI43) / OUTPUT!AN$13),
"")))))),"")</f>
        <v/>
      </c>
      <c r="AY41" s="286" t="str">
        <f aca="false">IF(B41&lt;&gt;"",IF(AX41="","",IF(AX41&lt;0.5,1,IF(AND(AX41&gt;=0.5,AX41&lt;P$10),2,IF(AX41&gt;=P$10,3)))),"")</f>
        <v/>
      </c>
      <c r="AZ41" s="287" t="str">
        <f aca="false">IF(B41 &lt;&gt; "",IFERROR(IF(AVERAGE(AV41,AX41)&gt;=P$10,"Y","N"),""),"")</f>
        <v/>
      </c>
      <c r="BA41" s="194" t="str">
        <f aca="false">IF(B41 &lt;&gt; "", IFERROR(IF(C$16 = "PRELIM", SUMIF('Database (LECTURE-RES-PRAC)'!D$14:AG$14, "CLO9", 'Database (LECTURE-RES-PRAC)'!D38:AG38) / 'Grade computation'!F$12, IF(C$16 = "MIDTERM", SUMIF('Database (LECTURE-RES-PRAC)'!AJ$14:BM$14, "CLO9", 'Database (LECTURE-RES-PRAC)'!AJ38:BM38) / 'Grade computation'!G$12, IF(C$16 = "FINAL", SUMIF('Database (LECTURE-RES-PRAC)'!BP$14:CS$14, "CLO9", 'Database (LECTURE-RES-PRAC)'!BP38:CS38) / 'Grade computation'!H$12,""))),""),"")</f>
        <v/>
      </c>
      <c r="BB41" s="286" t="str">
        <f aca="false">IF(B41&lt;&gt;"",IF(BA41="","",IF(BA41&lt;0.5,1,IF(AND(BA41&gt;=0.5,BA41&lt;P$10),2,IF(BA41&gt;=P$10,3)))),"")</f>
        <v/>
      </c>
      <c r="BC41" s="194" t="str">
        <f aca="false">IF(B41 &lt;&gt; "",IF(AND('PRINTABLE (per grading)'!H$16="EXAM", 'PRINTABLE (per grading)'!B$13="Prelim"), IF(ISERROR(SUMIF('Exam (LECTURE ONLY)'!D$20:M$20, "CLO9", 'Exam (LECTURE ONLY)'!D43:M43) / 'Exam (LECTURE ONLY)'!AL$14), "", SUMIF('Exam (LECTURE ONLY)'!D$20:M$20, "CLO9", 'Exam (LECTURE ONLY)'!D43:M43) /'Exam (LECTURE ONLY)'!AL$14),
IF(AND('PRINTABLE (per grading)'!H$16="EXAM", 'PRINTABLE (per grading)'!B$13="Midterm"), IF(ISERROR(SUMIF('Exam (LECTURE ONLY)'!O$20:X$20, "CLO9", 'Exam (LECTURE ONLY)'!O43:X43) / 'Exam (LECTURE ONLY)'!AM$14), "", SUMIF('Exam (LECTURE ONLY)'!O$20:X$20, "CLO9", 'Exam (LECTURE ONLY)'!O43:X43) / 'Exam (LECTURE ONLY)'!AM$14),
IF(AND('PRINTABLE (per grading)'!H$16="EXAM", 'PRINTABLE (per grading)'!B$13="Final"), IF(ISERROR(SUMIF('Exam (LECTURE ONLY)'!Z$20:AI$20, "CLO9", 'Exam (LECTURE ONLY)'!Z43:AI43) / 'Exam (LECTURE ONLY)'!AN$14), "", SUMIF('Exam (LECTURE ONLY)'!Z$20:AI$20, "CLO9", 'Exam (LECTURE ONLY)'!Z43:AI43) / 'Exam (LECTURE ONLY)'!AN$14),
IF(AND('PRINTABLE (per grading)'!H$16="OUTPUT", 'PRINTABLE (per grading)'!B$13="Prelim"), IF(ISERROR(SUMIF(OUTPUT!C$20:M$20, "CLO9", OUTPUT!C43:M43) / OUTPUT!AL$14), "", SUMIF(OUTPUT!C$20:M$20, "CLO9", OUTPUT!C43:M43) / OUTPUT!AL$14),
IF(AND('PRINTABLE (per grading)'!H$16="OUTPUT", 'PRINTABLE (per grading)'!B$13="Midterm"), IF(ISERROR(SUMIF(OUTPUT!O$20:Y$20, "CLO9", OUTPUT!O43:Y43) / OUTPUT!AM$14), "", SUMIF(OUTPUT!O$20:Y$20, "CLO9", OUTPUT!O43:Y43) / OUTPUT!AM$14),
IF(AND('PRINTABLE (per grading)'!H$16="OUTPUT", 'PRINTABLE (per grading)'!B$13="Final"), IF(ISERROR(SUMIF(OUTPUT!AA$20:AI$20, "CLO9", OUTPUT!AA43:AI43) / OUTPUT!AN$14), "", SUMIF(OUTPUT!AA$20:AI$20, "CLO9", OUTPUT!AA43:AI43) / OUTPUT!AN$14),
"")))))),"")</f>
        <v/>
      </c>
      <c r="BD41" s="286" t="str">
        <f aca="false">IF(B41&lt;&gt;"",IF(BC41="","",IF(BC41&lt;0.5,1,IF(AND(BC41&gt;=0.5,BC41&lt;P$10),2,IF(BC41&gt;=P$10,3)))),"")</f>
        <v/>
      </c>
      <c r="BE41" s="287" t="str">
        <f aca="false">IF(B41 &lt;&gt; "",IFERROR(IF(AVERAGE(BA41,BC41)&gt;=P$10,"Y","N"),""),"")</f>
        <v/>
      </c>
      <c r="BF41" s="194" t="str">
        <f aca="false">IF(B41 &lt;&gt; "", IFERROR(IF(C$16 = "PRELIM", SUMIF('Database (LECTURE-RES-PRAC)'!D$14:AG$14, "CLO10", 'Database (LECTURE-RES-PRAC)'!D38:AG38) / 'Grade computation'!F$13, IF(C$16 = "MIDTERM", SUMIF('Database (LECTURE-RES-PRAC)'!AJ$14:BM$14, "CLO10", 'Database (LECTURE-RES-PRAC)'!AJ38:BM38) / 'Grade computation'!G$13, IF(C$16 = "FINAL", SUMIF('Database (LECTURE-RES-PRAC)'!BP$14:CS$14, "CLO10", 'Database (LECTURE-RES-PRAC)'!BP38:CS38) / 'Grade computation'!H$13,""))),""),"")</f>
        <v/>
      </c>
      <c r="BG41" s="286" t="str">
        <f aca="false">IF(B41&lt;&gt;"",IF(BF41="","",IF(BF41&lt;0.5,1,IF(AND(BF41&gt;=0.5,BF41&lt;P$10),2,IF(BF41&gt;=P$10,3)))),"")</f>
        <v/>
      </c>
      <c r="BH41" s="194" t="str">
        <f aca="false">IF(B41 &lt;&gt; "",IF(AND('PRINTABLE (per grading)'!H$16="EXAM", 'PRINTABLE (per grading)'!B$13="Prelim"), IF(ISERROR(SUMIF('Exam (LECTURE ONLY)'!D$20:M$20, "CLO10", 'Exam (LECTURE ONLY)'!D43:M43) / 'Exam (LECTURE ONLY)'!AL$15), "", SUMIF('Exam (LECTURE ONLY)'!D$20:M$20, "CLO10", 'Exam (LECTURE ONLY)'!D43:M43) /'Exam (LECTURE ONLY)'!AL$15),
IF(AND('PRINTABLE (per grading)'!H$16="EXAM", 'PRINTABLE (per grading)'!B$13="Midterm"), IF(ISERROR(SUMIF('Exam (LECTURE ONLY)'!O$20:X$20, "CLO10", 'Exam (LECTURE ONLY)'!O43:X43) / 'Exam (LECTURE ONLY)'!AM$15), "", SUMIF('Exam (LECTURE ONLY)'!O$20:X$20, "CLO10", 'Exam (LECTURE ONLY)'!O43:X43) / 'Exam (LECTURE ONLY)'!AM$15),
IF(AND('PRINTABLE (per grading)'!H$16="EXAM", 'PRINTABLE (per grading)'!B$13="Final"), IF(ISERROR(SUMIF('Exam (LECTURE ONLY)'!Z$20:AI$20, "CLO10", 'Exam (LECTURE ONLY)'!Z43:AI43) / 'Exam (LECTURE ONLY)'!AN$15), "", SUMIF('Exam (LECTURE ONLY)'!Z$20:AI$20, "CLO10", 'Exam (LECTURE ONLY)'!Z43:AI43) / 'Exam (LECTURE ONLY)'!AN$15),
IF(AND('PRINTABLE (per grading)'!H$16="OUTPUT", 'PRINTABLE (per grading)'!B$13="Prelim"), IF(ISERROR(SUMIF(OUTPUT!C$20:M$20, "CLO10", OUTPUT!C43:M43) / OUTPUT!AL$15), "", SUMIF(OUTPUT!C$20:M$20, "CLO10", OUTPUT!C43:M43) / OUTPUT!AL$15),
IF(AND('PRINTABLE (per grading)'!H$16="OUTPUT", 'PRINTABLE (per grading)'!B$13="Midterm"), IF(ISERROR(SUMIF(OUTPUT!O$20:Y$20, "CLO10", OUTPUT!O43:Y43) / OUTPUT!AM$15), "", SUMIF(OUTPUT!O$20:Y$20, "CLO10", OUTPUT!O43:Y43) / OUTPUT!AM$15),
IF(AND('PRINTABLE (per grading)'!H$16="OUTPUT", 'PRINTABLE (per grading)'!B$13="Final"), IF(ISERROR(SUMIF(OUTPUT!AA$20:AI$20, "CLO10", OUTPUT!AA43:AI43) / OUTPUT!AN$15), "", SUMIF(OUTPUT!AA$20:AI$20, "CLO10", OUTPUT!AA43:AI43) / OUTPUT!AN$15),
"")))))),"")</f>
        <v/>
      </c>
      <c r="BI41" s="286" t="str">
        <f aca="false">IF(B41&lt;&gt;"",IF(BH41="","",IF(BH41&lt;0.5,1,IF(AND(BH41&gt;=0.5,BH41&lt;P$10),2,IF(BH41&gt;=P$10,3)))),"")</f>
        <v/>
      </c>
      <c r="BJ41" s="287" t="str">
        <f aca="false">IF(B41 &lt;&gt; "",IFERROR(IF(AVERAGE(BF41,BH41)&gt;=P$10,"Y","N"),""),"")</f>
        <v/>
      </c>
      <c r="BK41" s="8"/>
    </row>
    <row r="42" customFormat="false" ht="19.5" hidden="false" customHeight="true" outlineLevel="0" collapsed="false">
      <c r="A42" s="228" t="str">
        <f aca="false">IF(ISBLANK('Database (LECTURE-RES-PRAC)'!A39),"",'Database (LECTURE-RES-PRAC)'!A39)</f>
        <v/>
      </c>
      <c r="B42" s="229" t="str">
        <f aca="false">IF(ISBLANK('Database (LECTURE-RES-PRAC)'!B39),"",'Database (LECTURE-RES-PRAC)'!B39)</f>
        <v/>
      </c>
      <c r="C42" s="230" t="str">
        <f aca="false">IF(B42&lt;&gt;"",IF(C$16="PRELIM",'Grade computation'!C42, IF(C$16="MIDTERM",'Grade computation'!K42, IF(C$16="FINAL",'Grade computation'!S42,""))),"")</f>
        <v/>
      </c>
      <c r="D42" s="231" t="str">
        <f aca="false">IF(B42&lt;&gt;"",IFERROR(IF(B$11="80-20", (((C42/C$19)*X$6)+X$7)*D$18, IF(B$11="60-40", (((C42/C$19)*Y$6)+Y$7)*D$18, 0)),0),"")</f>
        <v/>
      </c>
      <c r="E42" s="230" t="str">
        <f aca="false">IF(B42&lt;&gt;"", IF(C$16="PRELIM",'Grade computation'!E42, IF(C$16="MIDTERM",'Grade computation'!M42, IF(C$16="FINAL",'Grade computation'!U42,""))),"")</f>
        <v/>
      </c>
      <c r="F42" s="232" t="str">
        <f aca="false">IF(B42&lt;&gt;"",IFERROR(IF(B$11="80-20", (((E42/E$19)*X$6)+X$7)*F$18, IF(B$11="60-40", (((E42/E$19)*Y$6)+Y$7)*F$18, 0)),0),"")</f>
        <v/>
      </c>
      <c r="G42" s="233" t="str">
        <f aca="false">IF(B42&lt;&gt;"",IFERROR((D42+F42),0),"")</f>
        <v/>
      </c>
      <c r="H42" s="234" t="str">
        <f aca="false">IF(B42&lt;&gt;"",IF(C$16="PRELIM", 'Grade computation'!H42, IF(C$16="MIDTERM", 'Grade computation'!P42, IF(C$16="FINAL",'Grade computation'!X42, ""))),"")</f>
        <v/>
      </c>
      <c r="I42" s="233" t="str">
        <f aca="false">IF(B42&lt;&gt;"",IFERROR(IF(B$11="80-20", (((H42/H$19)*X$6)+X$7)*I$19, IF(B$11="60-40", (((H42/H$19)*Y$6)+Y$7)*I$19, 0)),0),"")</f>
        <v/>
      </c>
      <c r="J42" s="237" t="str">
        <f aca="false">IFERROR((G42+I42),"")</f>
        <v/>
      </c>
      <c r="K42" s="183" t="str">
        <f aca="false">IFERROR(IF(J42="","",IF(J42&gt;=75,"PASSED","FAILED")),"")</f>
        <v/>
      </c>
      <c r="L42" s="183"/>
      <c r="M42" s="194" t="str">
        <f aca="false">IF(B42 &lt;&gt; "", IFERROR(IF(C$16 = "PRELIM", SUMIF('Database (LECTURE-RES-PRAC)'!D$14:AG$14, "CLO1", 'Database (LECTURE-RES-PRAC)'!D39:AG39) / 'Grade computation'!F$4, IF(C$16 = "MIDTERM", SUMIF('Database (LECTURE-RES-PRAC)'!AJ$14:BM$14, "CLO1", 'Database (LECTURE-RES-PRAC)'!AJ39:BM39) / 'Grade computation'!G$4, IF(C$16 = "FINAL", SUMIF('Database (LECTURE-RES-PRAC)'!BP$14:CS$14, "CLO1", 'Database (LECTURE-RES-PRAC)'!BP39:CS39) / 'Grade computation'!H$4,""))),""),"")</f>
        <v/>
      </c>
      <c r="N42" s="286" t="str">
        <f aca="false">IF(B42&lt;&gt;"",IF(M42="","",IF(M42&lt;0.5,1,IF(AND(M42&gt;=0.5,M42&lt;P$10),2,IF(M42&gt;=P$10,3)))),"")</f>
        <v/>
      </c>
      <c r="O42" s="194" t="str">
        <f aca="false">IF(B42 &lt;&gt; "",IF(AND('PRINTABLE (per grading)'!H$16="EXAM", 'PRINTABLE (per grading)'!B$13="Prelim"), IF(ISERROR(SUMIF('Exam (LECTURE ONLY)'!D$20:M$20, "CLO1", 'Exam (LECTURE ONLY)'!D44:M44) / 'Exam (LECTURE ONLY)'!AL$6), "", SUMIF('Exam (LECTURE ONLY)'!D$20:M$20, "CLO1", 'Exam (LECTURE ONLY)'!D44:M44) /'Exam (LECTURE ONLY)'!AL$6),
IF(AND('PRINTABLE (per grading)'!H$16="EXAM", 'PRINTABLE (per grading)'!B$13="Midterm"), IF(ISERROR(SUMIF('Exam (LECTURE ONLY)'!O$20:X$20, "CLO1", 'Exam (LECTURE ONLY)'!O44:X44) / 'Exam (LECTURE ONLY)'!AM$6), "", SUMIF('Exam (LECTURE ONLY)'!O$20:X$20, "CLO1", 'Exam (LECTURE ONLY)'!O44:X44) / 'Exam (LECTURE ONLY)'!AM$6),
IF(AND('PRINTABLE (per grading)'!H$16="EXAM", 'PRINTABLE (per grading)'!B$13="Final"), IF(ISERROR(SUMIF('Exam (LECTURE ONLY)'!Z$20:AI$20, "CLO1", 'Exam (LECTURE ONLY)'!Z44:AI44) / 'Exam (LECTURE ONLY)'!AN$6), "", SUMIF('Exam (LECTURE ONLY)'!Z$20:AI$20, "CLO1", 'Exam (LECTURE ONLY)'!Z44:AI44) / 'Exam (LECTURE ONLY)'!AN$6),
IF(AND('PRINTABLE (per grading)'!H$16="OUTPUT", 'PRINTABLE (per grading)'!B$13="Prelim"), IF(ISERROR(SUMIF(OUTPUT!C$20:M$20, "CLO1", OUTPUT!C44:M44) / OUTPUT!AL$6), "", SUMIF(OUTPUT!C$20:M$20, "CLO1", OUTPUT!C44:M44) / OUTPUT!AL$6),
IF(AND('PRINTABLE (per grading)'!H$16="OUTPUT", 'PRINTABLE (per grading)'!B$13="Midterm"), IF(ISERROR(SUMIF(OUTPUT!O$20:Y$20, "CLO1", OUTPUT!O44:Y44) / OUTPUT!AM$6), "", SUMIF(OUTPUT!O$20:Y$20, "CLO1", OUTPUT!O44:Y44) / OUTPUT!AM$6),
IF(AND('PRINTABLE (per grading)'!H$16="OUTPUT", 'PRINTABLE (per grading)'!B$13="Final"), IF(ISERROR(SUMIF(OUTPUT!AA$20:AI$20, "CLO1", OUTPUT!AA44:AI44) / OUTPUT!AN$6), "", SUMIF(OUTPUT!AA$20:AI$20, "CLO1", OUTPUT!AA44:AI44) / OUTPUT!AN$6),
"")))))),"")</f>
        <v/>
      </c>
      <c r="P42" s="286" t="str">
        <f aca="false">IF(B42&lt;&gt;"",IF(O42="","",IF(O42&lt;0.5,1,IF(AND(O42&gt;=0.5,O42&lt;P$10),2,IF(O42&gt;=P$10,3)))),"")</f>
        <v/>
      </c>
      <c r="Q42" s="287" t="str">
        <f aca="false">IF(B42 &lt;&gt; "",IFERROR(IF(AVERAGE(M42,O42)&gt;=P$10,"Y","N"),""),"")</f>
        <v/>
      </c>
      <c r="R42" s="194" t="str">
        <f aca="false">IF(B42 &lt;&gt; "", IFERROR(IF(C$16 = "PRELIM", SUMIF('Database (LECTURE-RES-PRAC)'!D$14:AG$14, "CLO2", 'Database (LECTURE-RES-PRAC)'!D39:AG39) / 'Grade computation'!F$5, IF(C$16 = "MIDTERM", SUMIF('Database (LECTURE-RES-PRAC)'!AJ$14:BM$14, "CLO2", 'Database (LECTURE-RES-PRAC)'!AJ39:BM39) / 'Grade computation'!G$5, IF(C$16 = "FINAL", SUMIF('Database (LECTURE-RES-PRAC)'!BP$14:CS$14, "CLO2", 'Database (LECTURE-RES-PRAC)'!BP39:CS39) / 'Grade computation'!H$5,""))),""),"")</f>
        <v/>
      </c>
      <c r="S42" s="286" t="str">
        <f aca="false">IF(B42&lt;&gt;"",IF(R42="","",IF(R42&lt;0.5,1,IF(AND(R42&gt;=0.5,R42&lt;P$10),2,IF(R42&gt;=P$10,3)))),"")</f>
        <v/>
      </c>
      <c r="T42" s="194" t="str">
        <f aca="false">IF(B42 &lt;&gt; "",IF(AND('PRINTABLE (per grading)'!H$16="EXAM", 'PRINTABLE (per grading)'!B$13="Prelim"), IF(ISERROR(SUMIF('Exam (LECTURE ONLY)'!D$20:M$20, "CLO2", 'Exam (LECTURE ONLY)'!D44:M44) / 'Exam (LECTURE ONLY)'!AL$7), "", SUMIF('Exam (LECTURE ONLY)'!D$20:M$20, "CLO2", 'Exam (LECTURE ONLY)'!D44:M44) /'Exam (LECTURE ONLY)'!AL$7),
IF(AND('PRINTABLE (per grading)'!H$16="EXAM", 'PRINTABLE (per grading)'!B$13="Midterm"), IF(ISERROR(SUMIF('Exam (LECTURE ONLY)'!O$20:X$20, "CLO2", 'Exam (LECTURE ONLY)'!O44:X44) / 'Exam (LECTURE ONLY)'!AM$7), "", SUMIF('Exam (LECTURE ONLY)'!O$20:X$20, "CLO2", 'Exam (LECTURE ONLY)'!O44:X44) / 'Exam (LECTURE ONLY)'!AM$7),
IF(AND('PRINTABLE (per grading)'!H$16="EXAM", 'PRINTABLE (per grading)'!B$13="Final"), IF(ISERROR(SUMIF('Exam (LECTURE ONLY)'!Z$20:AI$20, "CLO2", 'Exam (LECTURE ONLY)'!Z44:AI44) / 'Exam (LECTURE ONLY)'!AN$7), "", SUMIF('Exam (LECTURE ONLY)'!Z$20:AI$20, "CLO2", 'Exam (LECTURE ONLY)'!Z44:AI44) / 'Exam (LECTURE ONLY)'!AN$7),
IF(AND('PRINTABLE (per grading)'!H$16="OUTPUT", 'PRINTABLE (per grading)'!B$13="Prelim"), IF(ISERROR(SUMIF(OUTPUT!C$20:M$20, "CLO2", OUTPUT!C44:M44) / OUTPUT!AL$7), "", SUMIF(OUTPUT!C$20:M$20, "CLO2", OUTPUT!C44:M44) / OUTPUT!AL$7),
IF(AND('PRINTABLE (per grading)'!H$16="OUTPUT", 'PRINTABLE (per grading)'!B$13="Midterm"), IF(ISERROR(SUMIF(OUTPUT!O$20:Y$20, "CLO2", OUTPUT!O44:Y44) / OUTPUT!AM$7), "", SUMIF(OUTPUT!O$20:Y$20, "CLO2", OUTPUT!O44:Y44) / OUTPUT!AM$7),
IF(AND('PRINTABLE (per grading)'!H$16="OUTPUT", 'PRINTABLE (per grading)'!B$13="Final"), IF(ISERROR(SUMIF(OUTPUT!AA$20:AI$20, "CLO2", OUTPUT!AA44:AI44) / OUTPUT!AN$7), "", SUMIF(OUTPUT!AA$20:AI$20, "CLO2", OUTPUT!AA44:AI44) / OUTPUT!AN$7),
"")))))),"")</f>
        <v/>
      </c>
      <c r="U42" s="286" t="str">
        <f aca="false">IF(B42&lt;&gt;"",IF(T42="","",IF(T42&lt;0.5,1,IF(AND(T42&gt;=0.5,T42&lt;P$10),2,IF(T42&gt;=P$10,3)))),"")</f>
        <v/>
      </c>
      <c r="V42" s="287" t="str">
        <f aca="false">IF(B42 &lt;&gt; "",IFERROR(IF(AVERAGE(R42,T42)&gt;=P$10,"Y","N"),""),"")</f>
        <v/>
      </c>
      <c r="W42" s="194" t="str">
        <f aca="false">IF(B42 &lt;&gt; "", IFERROR(IF(C$16 = "PRELIM", SUMIF('Database (LECTURE-RES-PRAC)'!D$14:AG$14, "CLO3", 'Database (LECTURE-RES-PRAC)'!D39:AG39) / 'Grade computation'!F$6, IF(C$16 = "MIDTERM", SUMIF('Database (LECTURE-RES-PRAC)'!AJ$14:BM$14, "CLO3", 'Database (LECTURE-RES-PRAC)'!AJ39:BM39) / 'Grade computation'!G$6, IF(C$16 = "FINAL", SUMIF('Database (LECTURE-RES-PRAC)'!BP$14:CS$14, "CLO3", 'Database (LECTURE-RES-PRAC)'!BP39:CS39) / 'Grade computation'!H$6,""))),""),"")</f>
        <v/>
      </c>
      <c r="X42" s="286" t="str">
        <f aca="false">IF(B42&lt;&gt;"",IF(W42="","",IF(W42&lt;0.5,1,IF(AND(W42&gt;=0.5,W42&lt;P$10),2,IF(W42&gt;=P$10,3)))),"")</f>
        <v/>
      </c>
      <c r="Y42" s="194" t="str">
        <f aca="false">IF(B42 &lt;&gt; "",IF(AND('PRINTABLE (per grading)'!H$16="EXAM", 'PRINTABLE (per grading)'!B$13="Prelim"), IF(ISERROR(SUMIF('Exam (LECTURE ONLY)'!D$20:M$20, "CLO3", 'Exam (LECTURE ONLY)'!D44:M44) / 'Exam (LECTURE ONLY)'!AL$8), "", SUMIF('Exam (LECTURE ONLY)'!D$20:M$20, "CLO3", 'Exam (LECTURE ONLY)'!D44:M44) /'Exam (LECTURE ONLY)'!AL$8),
IF(AND('PRINTABLE (per grading)'!H$16="EXAM", 'PRINTABLE (per grading)'!B$13="Midterm"), IF(ISERROR(SUMIF('Exam (LECTURE ONLY)'!O$20:X$20, "CLO3", 'Exam (LECTURE ONLY)'!O44:X44) / 'Exam (LECTURE ONLY)'!AM$8), "", SUMIF('Exam (LECTURE ONLY)'!O$20:X$20, "CLO3", 'Exam (LECTURE ONLY)'!O44:X44) / 'Exam (LECTURE ONLY)'!AM$8),
IF(AND('PRINTABLE (per grading)'!H$16="EXAM", 'PRINTABLE (per grading)'!B$13="Final"), IF(ISERROR(SUMIF('Exam (LECTURE ONLY)'!Z$20:AI$20, "CLO3", 'Exam (LECTURE ONLY)'!Z44:AI44) / 'Exam (LECTURE ONLY)'!AN$8), "", SUMIF('Exam (LECTURE ONLY)'!Z$20:AI$20, "CLO3", 'Exam (LECTURE ONLY)'!Z44:AI44) / 'Exam (LECTURE ONLY)'!AN$8),
IF(AND('PRINTABLE (per grading)'!H$16="OUTPUT", 'PRINTABLE (per grading)'!B$13="Prelim"), IF(ISERROR(SUMIF(OUTPUT!C$20:M$20, "CLO3", OUTPUT!C44:M44) / OUTPUT!AL$8), "", SUMIF(OUTPUT!C$20:M$20, "CLO3", OUTPUT!C44:M44) / OUTPUT!AL$8),
IF(AND('PRINTABLE (per grading)'!H$16="OUTPUT", 'PRINTABLE (per grading)'!B$13="Midterm"), IF(ISERROR(SUMIF(OUTPUT!O$20:Y$20, "CLO3", OUTPUT!O44:Y44) / OUTPUT!AM$8), "", SUMIF(OUTPUT!O$20:Y$20, "CLO3", OUTPUT!O44:Y44) / OUTPUT!AM$8),
IF(AND('PRINTABLE (per grading)'!H$16="OUTPUT", 'PRINTABLE (per grading)'!B$13="Final"), IF(ISERROR(SUMIF(OUTPUT!AA$20:AI$20, "CLO3", OUTPUT!AA44:AI44) / OUTPUT!AN$8), "", SUMIF(OUTPUT!AA$20:AI$20, "CLO3", OUTPUT!AA44:AI44) / OUTPUT!AN$8),
"" )))))),"")</f>
        <v/>
      </c>
      <c r="Z42" s="286" t="str">
        <f aca="false">IF(B42&lt;&gt;"",IF(Y42="","",IF(Y42&lt;0.5,1,IF(AND(Y42&gt;=0.5,Y42&lt;P$10),2,IF(Y42&gt;=P$10,3)))),"")</f>
        <v/>
      </c>
      <c r="AA42" s="287" t="str">
        <f aca="false">IF(B42 &lt;&gt; "",IFERROR(IF(AVERAGE(W42,Y42)&gt;=P$10,"Y","N"),""),"")</f>
        <v/>
      </c>
      <c r="AB42" s="194" t="str">
        <f aca="false">IF(B42 &lt;&gt; "", IFERROR(IF(C$16 = "PRELIM", SUMIF('Database (LECTURE-RES-PRAC)'!D$14:AG$14, "CLO4", 'Database (LECTURE-RES-PRAC)'!D39:AG39) / 'Grade computation'!F$7, IF(C$16 = "MIDTERM", SUMIF('Database (LECTURE-RES-PRAC)'!AJ$14:BM$14, "CLO4", 'Database (LECTURE-RES-PRAC)'!AJ39:BM39) / 'Grade computation'!G$7, IF(C$16 = "FINAL", SUMIF('Database (LECTURE-RES-PRAC)'!BP$14:CS$14, "CLO4", 'Database (LECTURE-RES-PRAC)'!BP39:CS39) / 'Grade computation'!H$7,""))),""),"")</f>
        <v/>
      </c>
      <c r="AC42" s="286" t="str">
        <f aca="false">IF(B42&lt;&gt;"",IF(AB42="","",IF(AB42&lt;0.5,1,IF(AND(AB42&gt;=0.5,AB42&lt;P$10),2,IF(AB42&gt;=P$10,3)))),"")</f>
        <v/>
      </c>
      <c r="AD42" s="194" t="str">
        <f aca="false">IF(B42 &lt;&gt; "",IF(AND('PRINTABLE (per grading)'!H$16="EXAM", 'PRINTABLE (per grading)'!B$13="Prelim"), IF(ISERROR(SUMIF('Exam (LECTURE ONLY)'!D$20:M$20, "CLO4", 'Exam (LECTURE ONLY)'!D44:M44) / 'Exam (LECTURE ONLY)'!AL$9), "", SUMIF('Exam (LECTURE ONLY)'!D$20:M$20, "CLO4", 'Exam (LECTURE ONLY)'!D44:M44) /'Exam (LECTURE ONLY)'!AL$9),
IF(AND('PRINTABLE (per grading)'!H$16="EXAM", 'PRINTABLE (per grading)'!B$13="Midterm"), IF(ISERROR(SUMIF('Exam (LECTURE ONLY)'!O$20:X$20, "CLO4", 'Exam (LECTURE ONLY)'!O44:X44) / 'Exam (LECTURE ONLY)'!AM$9), "", SUMIF('Exam (LECTURE ONLY)'!O$20:X$20, "CLO4", 'Exam (LECTURE ONLY)'!O44:X44) / 'Exam (LECTURE ONLY)'!AM$9),
IF(AND('PRINTABLE (per grading)'!H$16="EXAM", 'PRINTABLE (per grading)'!B$13="Final"), IF(ISERROR(SUMIF('Exam (LECTURE ONLY)'!Z$20:AI$20, "CLO4", 'Exam (LECTURE ONLY)'!Z44:AI44) / 'Exam (LECTURE ONLY)'!AN$9), "", SUMIF('Exam (LECTURE ONLY)'!Z$20:AI$20, "CLO4", 'Exam (LECTURE ONLY)'!Z44:AI44) / 'Exam (LECTURE ONLY)'!AN$9),
IF(AND('PRINTABLE (per grading)'!H$16="OUTPUT", 'PRINTABLE (per grading)'!B$13="Prelim"), IF(ISERROR(SUMIF(OUTPUT!C$20:M$20, "CLO4", OUTPUT!C44:M44) / OUTPUT!AL$9), "", SUMIF(OUTPUT!C$20:M$20, "CLO4", OUTPUT!C44:M44) / OUTPUT!AL$9),
IF(AND('PRINTABLE (per grading)'!H$16="OUTPUT", 'PRINTABLE (per grading)'!B$13="Midterm"), IF(ISERROR(SUMIF(OUTPUT!O$20:Y$20, "CLO4", OUTPUT!O44:Y44) / OUTPUT!AM$9), "", SUMIF(OUTPUT!O$20:Y$20, "CLO4", OUTPUT!O44:Y44) / OUTPUT!AM$9),
IF(AND('PRINTABLE (per grading)'!H$16="OUTPUT", 'PRINTABLE (per grading)'!B$13="Final"), IF(ISERROR(SUMIF(OUTPUT!AA$20:AI$20, "CLO4", OUTPUT!AA44:AI44) / OUTPUT!AN$9), "", SUMIF(OUTPUT!AA$20:AI$20, "CLO4", OUTPUT!AA44:AI44) / OUTPUT!AN$9),
"")))))),"")</f>
        <v/>
      </c>
      <c r="AE42" s="286" t="str">
        <f aca="false">IF(B42&lt;&gt;"",IF(AD42="","",IF(AD42&lt;0.5,1,IF(AND(AD42&gt;=0.5,AD42&lt;P$10),2,IF(AD42&gt;=P$10,3)))),"")</f>
        <v/>
      </c>
      <c r="AF42" s="287" t="str">
        <f aca="false">IF(B42 &lt;&gt; "",IFERROR(IF(AVERAGE(AB42,AD42)&gt;=P$10,"Y","N"),""),"")</f>
        <v/>
      </c>
      <c r="AG42" s="194" t="str">
        <f aca="false">IF(B42 &lt;&gt; "", IFERROR(IF(C$16 = "PRELIM", SUMIF('Database (LECTURE-RES-PRAC)'!D$14:AG$14, "CLO5", 'Database (LECTURE-RES-PRAC)'!D39:AG39) / 'Grade computation'!F$8, IF(C$16 = "MIDTERM", SUMIF('Database (LECTURE-RES-PRAC)'!AJ$14:BM$14, "CLO5", 'Database (LECTURE-RES-PRAC)'!AJ39:BM39) / 'Grade computation'!G$8, IF(C$16 = "FINAL", SUMIF('Database (LECTURE-RES-PRAC)'!BP$14:CS$14, "CLO5", 'Database (LECTURE-RES-PRAC)'!BP39:CS39) / 'Grade computation'!H$8,""))),""),"")</f>
        <v/>
      </c>
      <c r="AH42" s="286" t="str">
        <f aca="false">IF(B42&lt;&gt;"",IF(AG42="","",IF(AG42&lt;0.5,1,IF(AND(AG42&gt;=0.5,AG42&lt;P$10),2,IF(AG42&gt;=P$10,3)))),"")</f>
        <v/>
      </c>
      <c r="AI42" s="194" t="str">
        <f aca="false">IF(B42 &lt;&gt; "",IF(AND('PRINTABLE (per grading)'!H$16="EXAM", 'PRINTABLE (per grading)'!B$13="Prelim"), IF(ISERROR(SUMIF('Exam (LECTURE ONLY)'!D$20:M$20, "CLO5", 'Exam (LECTURE ONLY)'!D44:M44) / 'Exam (LECTURE ONLY)'!AL$10), "", SUMIF('Exam (LECTURE ONLY)'!D$20:M$20, "CLO5", 'Exam (LECTURE ONLY)'!D44:M44) /'Exam (LECTURE ONLY)'!AL$10),
IF(AND('PRINTABLE (per grading)'!H$16="EXAM", 'PRINTABLE (per grading)'!B$13="Midterm"), IF(ISERROR(SUMIF('Exam (LECTURE ONLY)'!O$20:X$20, "CLO5", 'Exam (LECTURE ONLY)'!O44:X44) / 'Exam (LECTURE ONLY)'!AM$10), "", SUMIF('Exam (LECTURE ONLY)'!O$20:X$20, "CLO5", 'Exam (LECTURE ONLY)'!O44:X44) / 'Exam (LECTURE ONLY)'!AM$10),
IF(AND('PRINTABLE (per grading)'!H$16="EXAM", 'PRINTABLE (per grading)'!B$13="Final"), IF(ISERROR(SUMIF('Exam (LECTURE ONLY)'!Z$20:AI$20, "CLO5", 'Exam (LECTURE ONLY)'!Z44:AI44) / 'Exam (LECTURE ONLY)'!AN$10), "", SUMIF('Exam (LECTURE ONLY)'!Z$20:AI$20, "CLO5", 'Exam (LECTURE ONLY)'!Z44:AI44) / 'Exam (LECTURE ONLY)'!AN$10),
IF(AND('PRINTABLE (per grading)'!H$16="OUTPUT", 'PRINTABLE (per grading)'!B$13="Prelim"), IF(ISERROR(SUMIF(OUTPUT!C$20:M$20, "CLO5", OUTPUT!C44:M44) / OUTPUT!AL$10), "", SUMIF(OUTPUT!C$20:M$20, "CLO5", OUTPUT!C44:M44) / OUTPUT!AL$10),
IF(AND('PRINTABLE (per grading)'!H$16="OUTPUT", 'PRINTABLE (per grading)'!B$13="Midterm"), IF(ISERROR(SUMIF(OUTPUT!O$20:Y$20, "CLO5", OUTPUT!O44:Y44) / OUTPUT!AM$10), "", SUMIF(OUTPUT!O$20:Y$20, "CLO5", OUTPUT!O44:Y44) / OUTPUT!AM$10),
IF(AND('PRINTABLE (per grading)'!H$16="OUTPUT", 'PRINTABLE (per grading)'!B$13="Final"), IF(ISERROR(SUMIF(OUTPUT!AA$20:AI$20, "CLO5", OUTPUT!AA44:AI44) / OUTPUT!AN$10), "", SUMIF(OUTPUT!AA$20:AI$20, "CLO5", OUTPUT!AA44:AI44) / OUTPUT!AN$10),
"")))))),"")</f>
        <v/>
      </c>
      <c r="AJ42" s="286" t="str">
        <f aca="false">IF(B42&lt;&gt;"",IF(AI42="","",IF(AI42&lt;0.5,1,IF(AND(AI42&gt;=0.5,AI42&lt;P$10),2,IF(AI42&gt;=P$10,3)))),"")</f>
        <v/>
      </c>
      <c r="AK42" s="287" t="str">
        <f aca="false">IF(B42 &lt;&gt; "",IFERROR(IF(AVERAGE(AG42,AI42)&gt;=P$10,"Y","N"),""),"")</f>
        <v/>
      </c>
      <c r="AL42" s="194" t="str">
        <f aca="false">IF(B42 &lt;&gt; "", IFERROR(IF(C$16 = "PRELIM", SUMIF('Database (LECTURE-RES-PRAC)'!D$14:AG$14, "CLO6", 'Database (LECTURE-RES-PRAC)'!D39:AG39) / 'Grade computation'!F$9, IF(C$16 = "MIDTERM", SUMIF('Database (LECTURE-RES-PRAC)'!AJ$14:BM$14, "CLO6", 'Database (LECTURE-RES-PRAC)'!AJ39:BM39) / 'Grade computation'!G$9, IF(C$16 = "FINAL", SUMIF('Database (LECTURE-RES-PRAC)'!BP$14:CS$14, "CLO6", 'Database (LECTURE-RES-PRAC)'!BP39:CS39) / 'Grade computation'!H$9,""))),""),"")</f>
        <v/>
      </c>
      <c r="AM42" s="286" t="str">
        <f aca="false">IF(B42&lt;&gt;"",IF(AL42="","",IF(AL42&lt;0.5,1,IF(AND(AL42&gt;=0.5,AL42&lt;P$10),2,IF(AL42&gt;=P$10,3)))),"")</f>
        <v/>
      </c>
      <c r="AN42" s="194" t="str">
        <f aca="false">IF(B42 &lt;&gt; "",IF(AND('PRINTABLE (per grading)'!H$16="EXAM", 'PRINTABLE (per grading)'!B$13="Prelim"), IF(ISERROR(SUMIF('Exam (LECTURE ONLY)'!D$20:M$20, "CLO6", 'Exam (LECTURE ONLY)'!D44:M44) / 'Exam (LECTURE ONLY)'!AL$11), "", SUMIF('Exam (LECTURE ONLY)'!D$20:M$20, "CLO6", 'Exam (LECTURE ONLY)'!D44:M44) /'Exam (LECTURE ONLY)'!AL$11),
IF(AND('PRINTABLE (per grading)'!H$16="EXAM", 'PRINTABLE (per grading)'!B$13="Midterm"), IF(ISERROR(SUMIF('Exam (LECTURE ONLY)'!O$20:X$20, "CLO6", 'Exam (LECTURE ONLY)'!O44:X44) / 'Exam (LECTURE ONLY)'!AM$11), "", SUMIF('Exam (LECTURE ONLY)'!O$20:X$20, "CLO6", 'Exam (LECTURE ONLY)'!O44:X44) / 'Exam (LECTURE ONLY)'!AM$11),
IF(AND('PRINTABLE (per grading)'!H$16="EXAM", 'PRINTABLE (per grading)'!B$13="Final"), IF(ISERROR(SUMIF('Exam (LECTURE ONLY)'!Z$20:AI$20, "CLO6", 'Exam (LECTURE ONLY)'!Z44:AI44) / 'Exam (LECTURE ONLY)'!AN$11), "", SUMIF('Exam (LECTURE ONLY)'!Z$20:AI$20, "CLO6", 'Exam (LECTURE ONLY)'!Z44:AI44) / 'Exam (LECTURE ONLY)'!AN$11),
IF(AND('PRINTABLE (per grading)'!H$16="OUTPUT", 'PRINTABLE (per grading)'!B$13="Prelim"), IF(ISERROR(SUMIF(OUTPUT!C$20:M$20, "CLO6", OUTPUT!C44:M44) / OUTPUT!AL$11), "", SUMIF(OUTPUT!C$20:M$20, "CLO6", OUTPUT!C44:M44) / OUTPUT!AL$11),
IF(AND('PRINTABLE (per grading)'!H$16="OUTPUT", 'PRINTABLE (per grading)'!B$13="Midterm"), IF(ISERROR(SUMIF(OUTPUT!O$20:Y$20, "CLO6", OUTPUT!O44:Y44) / OUTPUT!AM$11), "", SUMIF(OUTPUT!O$20:Y$20, "CLO6", OUTPUT!O44:Y44) / OUTPUT!AM$11),
IF(AND('PRINTABLE (per grading)'!H$16="OUTPUT", 'PRINTABLE (per grading)'!B$13="Final"), IF(ISERROR(SUMIF(OUTPUT!AA$20:AI$20, "CLO6", OUTPUT!AA44:AI44) / OUTPUT!AN$11), "", SUMIF(OUTPUT!AA$20:AI$20, "CLO6", OUTPUT!AA44:AI44) / OUTPUT!AN$11),
"")))))),"")</f>
        <v/>
      </c>
      <c r="AO42" s="286" t="str">
        <f aca="false">IF(B42&lt;&gt;"",IF(AN42="","",IF(AN42&lt;0.5,1,IF(AND(AN42&gt;=0.5,AN42&lt;P$10),2,IF(AN42&gt;=P$10,3)))),"")</f>
        <v/>
      </c>
      <c r="AP42" s="287" t="str">
        <f aca="false">IF(B42 &lt;&gt; "",IFERROR(IF(AVERAGE(AL42,AN42)&gt;=P$10,"Y","N"),""),"")</f>
        <v/>
      </c>
      <c r="AQ42" s="194" t="str">
        <f aca="false">IF(B42 &lt;&gt; "", IFERROR(IF(C$16 = "PRELIM", SUMIF('Database (LECTURE-RES-PRAC)'!D$14:AG$14, "CLO7", 'Database (LECTURE-RES-PRAC)'!D39:AG39) / 'Grade computation'!F$10, IF(C$16 = "MIDTERM", SUMIF('Database (LECTURE-RES-PRAC)'!AJ$14:BM$14, "CLO7", 'Database (LECTURE-RES-PRAC)'!AJ39:BM39) / 'Grade computation'!G$10, IF(C$16 = "FINAL", SUMIF('Database (LECTURE-RES-PRAC)'!BP$14:CS$14, "CLO7", 'Database (LECTURE-RES-PRAC)'!BP39:CS39) / 'Grade computation'!H$10,""))),""),"")</f>
        <v/>
      </c>
      <c r="AR42" s="286" t="str">
        <f aca="false">IF(B42&lt;&gt;"",IF(AQ42="","",IF(AQ42&lt;0.5,1,IF(AND(AQ42&gt;=0.5,AQ42&lt;P$10),2,IF(AQ42&gt;=P$10,3)))),"")</f>
        <v/>
      </c>
      <c r="AS42" s="194" t="str">
        <f aca="false">IF(B42 &lt;&gt; "",IF(AND('PRINTABLE (per grading)'!H$16="EXAM", 'PRINTABLE (per grading)'!B$13="Prelim"), IF(ISERROR(SUMIF('Exam (LECTURE ONLY)'!D$20:M$20, "CLO7", 'Exam (LECTURE ONLY)'!D44:M44) / 'Exam (LECTURE ONLY)'!AL$12), "", SUMIF('Exam (LECTURE ONLY)'!D$20:M$20, "CLO7", 'Exam (LECTURE ONLY)'!D44:M44) /'Exam (LECTURE ONLY)'!AL$12),
IF(AND('PRINTABLE (per grading)'!H$16="EXAM", 'PRINTABLE (per grading)'!B$13="Midterm"), IF(ISERROR(SUMIF('Exam (LECTURE ONLY)'!O$20:X$20, "CLO7", 'Exam (LECTURE ONLY)'!O44:X44) / 'Exam (LECTURE ONLY)'!AM$12), "", SUMIF('Exam (LECTURE ONLY)'!O$20:X$20, "CLO7", 'Exam (LECTURE ONLY)'!O44:X44) / 'Exam (LECTURE ONLY)'!AM$12),
IF(AND('PRINTABLE (per grading)'!H$16="EXAM", 'PRINTABLE (per grading)'!B$13="Final"), IF(ISERROR(SUMIF('Exam (LECTURE ONLY)'!Z$20:AI$20, "CLO7", 'Exam (LECTURE ONLY)'!Z44:AI44) / 'Exam (LECTURE ONLY)'!AN$12), "", SUMIF('Exam (LECTURE ONLY)'!Z$20:AI$20, "CLO7", 'Exam (LECTURE ONLY)'!Z44:AI44) / 'Exam (LECTURE ONLY)'!AN$12),
IF(AND('PRINTABLE (per grading)'!H$16="OUTPUT", 'PRINTABLE (per grading)'!B$13="Prelim"), IF(ISERROR(SUMIF(OUTPUT!C$20:M$20, "CLO7", OUTPUT!C44:M44) / OUTPUT!AL$12), "", SUMIF(OUTPUT!C$20:M$20, "CLO7", OUTPUT!C44:M44) / OUTPUT!AL$12),
IF(AND('PRINTABLE (per grading)'!H$16="OUTPUT", 'PRINTABLE (per grading)'!B$13="Midterm"), IF(ISERROR(SUMIF(OUTPUT!O$20:Y$20, "CLO7", OUTPUT!O44:Y44) / OUTPUT!AM$12), "", SUMIF(OUTPUT!O$20:Y$20, "CLO7", OUTPUT!O44:Y44) / OUTPUT!AM$12),
IF(AND('PRINTABLE (per grading)'!H$16="OUTPUT", 'PRINTABLE (per grading)'!B$13="Final"), IF(ISERROR(SUMIF(OUTPUT!AA$20:AI$20, "CLO7", OUTPUT!AA44:AI44) / OUTPUT!AN$12), "", SUMIF(OUTPUT!AA$20:AI$20, "CLO7", OUTPUT!AA44:AI44) / OUTPUT!AN$12),
"")))))),"")</f>
        <v/>
      </c>
      <c r="AT42" s="286" t="str">
        <f aca="false">IF(B42&lt;&gt;"",IF(AS42="","",IF(AS42&lt;0.5,1,IF(AND(AS42&gt;=0.5,AS42&lt;P$10),2,IF(AS42&gt;=P$10,3)))),"")</f>
        <v/>
      </c>
      <c r="AU42" s="287" t="str">
        <f aca="false">IF(B42 &lt;&gt; "",IFERROR(IF(AVERAGE(AQ42,AS42)&gt;=P$10,"Y","N"),""),"")</f>
        <v/>
      </c>
      <c r="AV42" s="194" t="str">
        <f aca="false">IF(B42 &lt;&gt; "", IFERROR(IF(C$16 = "PRELIM", SUMIF('Database (LECTURE-RES-PRAC)'!D$14:AG$14, "CLO8", 'Database (LECTURE-RES-PRAC)'!D39:AG39) / 'Grade computation'!F$11, IF(C$16 = "MIDTERM", SUMIF('Database (LECTURE-RES-PRAC)'!AJ$14:BM$14, "CLO8", 'Database (LECTURE-RES-PRAC)'!AJ39:BM39) / 'Grade computation'!G$11, IF(C$16 = "FINAL", SUMIF('Database (LECTURE-RES-PRAC)'!BP$14:CS$14, "CLO8", 'Database (LECTURE-RES-PRAC)'!BP39:CS39) / 'Grade computation'!H$11,""))),""),"")</f>
        <v/>
      </c>
      <c r="AW42" s="286" t="str">
        <f aca="false">IF(B42&lt;&gt;"",IF(AV42="","",IF(AV42&lt;0.5,1,IF(AND(AV42&gt;=0.5,AV42&lt;P$10),2,IF(AV42&gt;=P$10,3)))),"")</f>
        <v/>
      </c>
      <c r="AX42" s="194" t="str">
        <f aca="false">IF(B42 &lt;&gt; "",IF(AND('PRINTABLE (per grading)'!H$16="EXAM", 'PRINTABLE (per grading)'!B$13="Prelim"), IF(ISERROR(SUMIF('Exam (LECTURE ONLY)'!D$20:M$20, "CLO8", 'Exam (LECTURE ONLY)'!D44:M44) / 'Exam (LECTURE ONLY)'!AL$13), "", SUMIF('Exam (LECTURE ONLY)'!D$20:M$20, "CLO8", 'Exam (LECTURE ONLY)'!D44:M44) /'Exam (LECTURE ONLY)'!AL$13),
IF(AND('PRINTABLE (per grading)'!H$16="EXAM", 'PRINTABLE (per grading)'!B$13="Midterm"), IF(ISERROR(SUMIF('Exam (LECTURE ONLY)'!O$20:X$20, "CLO8", 'Exam (LECTURE ONLY)'!O44:X44) / 'Exam (LECTURE ONLY)'!AM$13), "", SUMIF('Exam (LECTURE ONLY)'!O$20:X$20, "CLO8", 'Exam (LECTURE ONLY)'!O44:X44) / 'Exam (LECTURE ONLY)'!AM$13),
IF(AND('PRINTABLE (per grading)'!H$16="EXAM", 'PRINTABLE (per grading)'!B$13="Final"), IF(ISERROR(SUMIF('Exam (LECTURE ONLY)'!Z$20:AI$20, "CLO8", 'Exam (LECTURE ONLY)'!Z44:AI44) / 'Exam (LECTURE ONLY)'!AN$13), "", SUMIF('Exam (LECTURE ONLY)'!Z$20:AI$20, "CLO8", 'Exam (LECTURE ONLY)'!Z44:AI44) / 'Exam (LECTURE ONLY)'!AN$13),
IF(AND('PRINTABLE (per grading)'!H$16="OUTPUT", 'PRINTABLE (per grading)'!B$13="Prelim"), IF(ISERROR(SUMIF(OUTPUT!C$20:M$20, "CLO8", OUTPUT!C44:M44) / OUTPUT!AL$13), "", SUMIF(OUTPUT!C$20:M$20, "CLO8", OUTPUT!C44:M44) / OUTPUT!AL$13),
IF(AND('PRINTABLE (per grading)'!H$16="OUTPUT", 'PRINTABLE (per grading)'!B$13="Midterm"), IF(ISERROR(SUMIF(OUTPUT!O$20:Y$20, "CLO8", OUTPUT!O44:Y44) / OUTPUT!AM$13), "", SUMIF(OUTPUT!O$20:Y$20, "CLO8", OUTPUT!O44:Y44) / OUTPUT!AM$13),
IF(AND('PRINTABLE (per grading)'!H$16="OUTPUT", 'PRINTABLE (per grading)'!B$13="Final"), IF(ISERROR(SUMIF(OUTPUT!AA$20:AI$20, "CLO8", OUTPUT!AA44:AI44) / OUTPUT!AN$13), "", SUMIF(OUTPUT!AA$20:AI$20, "CLO8", OUTPUT!AA44:AI44) / OUTPUT!AN$13),
"")))))),"")</f>
        <v/>
      </c>
      <c r="AY42" s="286" t="str">
        <f aca="false">IF(B42&lt;&gt;"",IF(AX42="","",IF(AX42&lt;0.5,1,IF(AND(AX42&gt;=0.5,AX42&lt;P$10),2,IF(AX42&gt;=P$10,3)))),"")</f>
        <v/>
      </c>
      <c r="AZ42" s="287" t="str">
        <f aca="false">IF(B42 &lt;&gt; "",IFERROR(IF(AVERAGE(AV42,AX42)&gt;=P$10,"Y","N"),""),"")</f>
        <v/>
      </c>
      <c r="BA42" s="194" t="str">
        <f aca="false">IF(B42 &lt;&gt; "", IFERROR(IF(C$16 = "PRELIM", SUMIF('Database (LECTURE-RES-PRAC)'!D$14:AG$14, "CLO9", 'Database (LECTURE-RES-PRAC)'!D39:AG39) / 'Grade computation'!F$12, IF(C$16 = "MIDTERM", SUMIF('Database (LECTURE-RES-PRAC)'!AJ$14:BM$14, "CLO9", 'Database (LECTURE-RES-PRAC)'!AJ39:BM39) / 'Grade computation'!G$12, IF(C$16 = "FINAL", SUMIF('Database (LECTURE-RES-PRAC)'!BP$14:CS$14, "CLO9", 'Database (LECTURE-RES-PRAC)'!BP39:CS39) / 'Grade computation'!H$12,""))),""),"")</f>
        <v/>
      </c>
      <c r="BB42" s="286" t="str">
        <f aca="false">IF(B42&lt;&gt;"",IF(BA42="","",IF(BA42&lt;0.5,1,IF(AND(BA42&gt;=0.5,BA42&lt;P$10),2,IF(BA42&gt;=P$10,3)))),"")</f>
        <v/>
      </c>
      <c r="BC42" s="194" t="str">
        <f aca="false">IF(B42 &lt;&gt; "",IF(AND('PRINTABLE (per grading)'!H$16="EXAM", 'PRINTABLE (per grading)'!B$13="Prelim"), IF(ISERROR(SUMIF('Exam (LECTURE ONLY)'!D$20:M$20, "CLO9", 'Exam (LECTURE ONLY)'!D44:M44) / 'Exam (LECTURE ONLY)'!AL$14), "", SUMIF('Exam (LECTURE ONLY)'!D$20:M$20, "CLO9", 'Exam (LECTURE ONLY)'!D44:M44) /'Exam (LECTURE ONLY)'!AL$14),
IF(AND('PRINTABLE (per grading)'!H$16="EXAM", 'PRINTABLE (per grading)'!B$13="Midterm"), IF(ISERROR(SUMIF('Exam (LECTURE ONLY)'!O$20:X$20, "CLO9", 'Exam (LECTURE ONLY)'!O44:X44) / 'Exam (LECTURE ONLY)'!AM$14), "", SUMIF('Exam (LECTURE ONLY)'!O$20:X$20, "CLO9", 'Exam (LECTURE ONLY)'!O44:X44) / 'Exam (LECTURE ONLY)'!AM$14),
IF(AND('PRINTABLE (per grading)'!H$16="EXAM", 'PRINTABLE (per grading)'!B$13="Final"), IF(ISERROR(SUMIF('Exam (LECTURE ONLY)'!Z$20:AI$20, "CLO9", 'Exam (LECTURE ONLY)'!Z44:AI44) / 'Exam (LECTURE ONLY)'!AN$14), "", SUMIF('Exam (LECTURE ONLY)'!Z$20:AI$20, "CLO9", 'Exam (LECTURE ONLY)'!Z44:AI44) / 'Exam (LECTURE ONLY)'!AN$14),
IF(AND('PRINTABLE (per grading)'!H$16="OUTPUT", 'PRINTABLE (per grading)'!B$13="Prelim"), IF(ISERROR(SUMIF(OUTPUT!C$20:M$20, "CLO9", OUTPUT!C44:M44) / OUTPUT!AL$14), "", SUMIF(OUTPUT!C$20:M$20, "CLO9", OUTPUT!C44:M44) / OUTPUT!AL$14),
IF(AND('PRINTABLE (per grading)'!H$16="OUTPUT", 'PRINTABLE (per grading)'!B$13="Midterm"), IF(ISERROR(SUMIF(OUTPUT!O$20:Y$20, "CLO9", OUTPUT!O44:Y44) / OUTPUT!AM$14), "", SUMIF(OUTPUT!O$20:Y$20, "CLO9", OUTPUT!O44:Y44) / OUTPUT!AM$14),
IF(AND('PRINTABLE (per grading)'!H$16="OUTPUT", 'PRINTABLE (per grading)'!B$13="Final"), IF(ISERROR(SUMIF(OUTPUT!AA$20:AI$20, "CLO9", OUTPUT!AA44:AI44) / OUTPUT!AN$14), "", SUMIF(OUTPUT!AA$20:AI$20, "CLO9", OUTPUT!AA44:AI44) / OUTPUT!AN$14),
"")))))),"")</f>
        <v/>
      </c>
      <c r="BD42" s="286" t="str">
        <f aca="false">IF(B42&lt;&gt;"",IF(BC42="","",IF(BC42&lt;0.5,1,IF(AND(BC42&gt;=0.5,BC42&lt;P$10),2,IF(BC42&gt;=P$10,3)))),"")</f>
        <v/>
      </c>
      <c r="BE42" s="287" t="str">
        <f aca="false">IF(B42 &lt;&gt; "",IFERROR(IF(AVERAGE(BA42,BC42)&gt;=P$10,"Y","N"),""),"")</f>
        <v/>
      </c>
      <c r="BF42" s="194" t="str">
        <f aca="false">IF(B42 &lt;&gt; "", IFERROR(IF(C$16 = "PRELIM", SUMIF('Database (LECTURE-RES-PRAC)'!D$14:AG$14, "CLO10", 'Database (LECTURE-RES-PRAC)'!D39:AG39) / 'Grade computation'!F$13, IF(C$16 = "MIDTERM", SUMIF('Database (LECTURE-RES-PRAC)'!AJ$14:BM$14, "CLO10", 'Database (LECTURE-RES-PRAC)'!AJ39:BM39) / 'Grade computation'!G$13, IF(C$16 = "FINAL", SUMIF('Database (LECTURE-RES-PRAC)'!BP$14:CS$14, "CLO10", 'Database (LECTURE-RES-PRAC)'!BP39:CS39) / 'Grade computation'!H$13,""))),""),"")</f>
        <v/>
      </c>
      <c r="BG42" s="286" t="str">
        <f aca="false">IF(B42&lt;&gt;"",IF(BF42="","",IF(BF42&lt;0.5,1,IF(AND(BF42&gt;=0.5,BF42&lt;P$10),2,IF(BF42&gt;=P$10,3)))),"")</f>
        <v/>
      </c>
      <c r="BH42" s="194" t="str">
        <f aca="false">IF(B42 &lt;&gt; "",IF(AND('PRINTABLE (per grading)'!H$16="EXAM", 'PRINTABLE (per grading)'!B$13="Prelim"), IF(ISERROR(SUMIF('Exam (LECTURE ONLY)'!D$20:M$20, "CLO10", 'Exam (LECTURE ONLY)'!D44:M44) / 'Exam (LECTURE ONLY)'!AL$15), "", SUMIF('Exam (LECTURE ONLY)'!D$20:M$20, "CLO10", 'Exam (LECTURE ONLY)'!D44:M44) /'Exam (LECTURE ONLY)'!AL$15),
IF(AND('PRINTABLE (per grading)'!H$16="EXAM", 'PRINTABLE (per grading)'!B$13="Midterm"), IF(ISERROR(SUMIF('Exam (LECTURE ONLY)'!O$20:X$20, "CLO10", 'Exam (LECTURE ONLY)'!O44:X44) / 'Exam (LECTURE ONLY)'!AM$15), "", SUMIF('Exam (LECTURE ONLY)'!O$20:X$20, "CLO10", 'Exam (LECTURE ONLY)'!O44:X44) / 'Exam (LECTURE ONLY)'!AM$15),
IF(AND('PRINTABLE (per grading)'!H$16="EXAM", 'PRINTABLE (per grading)'!B$13="Final"), IF(ISERROR(SUMIF('Exam (LECTURE ONLY)'!Z$20:AI$20, "CLO10", 'Exam (LECTURE ONLY)'!Z44:AI44) / 'Exam (LECTURE ONLY)'!AN$15), "", SUMIF('Exam (LECTURE ONLY)'!Z$20:AI$20, "CLO10", 'Exam (LECTURE ONLY)'!Z44:AI44) / 'Exam (LECTURE ONLY)'!AN$15),
IF(AND('PRINTABLE (per grading)'!H$16="OUTPUT", 'PRINTABLE (per grading)'!B$13="Prelim"), IF(ISERROR(SUMIF(OUTPUT!C$20:M$20, "CLO10", OUTPUT!C44:M44) / OUTPUT!AL$15), "", SUMIF(OUTPUT!C$20:M$20, "CLO10", OUTPUT!C44:M44) / OUTPUT!AL$15),
IF(AND('PRINTABLE (per grading)'!H$16="OUTPUT", 'PRINTABLE (per grading)'!B$13="Midterm"), IF(ISERROR(SUMIF(OUTPUT!O$20:Y$20, "CLO10", OUTPUT!O44:Y44) / OUTPUT!AM$15), "", SUMIF(OUTPUT!O$20:Y$20, "CLO10", OUTPUT!O44:Y44) / OUTPUT!AM$15),
IF(AND('PRINTABLE (per grading)'!H$16="OUTPUT", 'PRINTABLE (per grading)'!B$13="Final"), IF(ISERROR(SUMIF(OUTPUT!AA$20:AI$20, "CLO10", OUTPUT!AA44:AI44) / OUTPUT!AN$15), "", SUMIF(OUTPUT!AA$20:AI$20, "CLO10", OUTPUT!AA44:AI44) / OUTPUT!AN$15),
"")))))),"")</f>
        <v/>
      </c>
      <c r="BI42" s="286" t="str">
        <f aca="false">IF(B42&lt;&gt;"",IF(BH42="","",IF(BH42&lt;0.5,1,IF(AND(BH42&gt;=0.5,BH42&lt;P$10),2,IF(BH42&gt;=P$10,3)))),"")</f>
        <v/>
      </c>
      <c r="BJ42" s="287" t="str">
        <f aca="false">IF(B42 &lt;&gt; "",IFERROR(IF(AVERAGE(BF42,BH42)&gt;=P$10,"Y","N"),""),"")</f>
        <v/>
      </c>
      <c r="BK42" s="8"/>
    </row>
    <row r="43" customFormat="false" ht="19.5" hidden="false" customHeight="true" outlineLevel="0" collapsed="false">
      <c r="A43" s="183" t="str">
        <f aca="false">IF(ISBLANK('Database (LECTURE-RES-PRAC)'!A40),"",'Database (LECTURE-RES-PRAC)'!A40)</f>
        <v/>
      </c>
      <c r="B43" s="184" t="str">
        <f aca="false">IF(ISBLANK('Database (LECTURE-RES-PRAC)'!B40),"",'Database (LECTURE-RES-PRAC)'!B40)</f>
        <v/>
      </c>
      <c r="C43" s="230" t="str">
        <f aca="false">IF(B43&lt;&gt;"",IF(C$16="PRELIM",'Grade computation'!C43, IF(C$16="MIDTERM",'Grade computation'!K43, IF(C$16="FINAL",'Grade computation'!S43,""))),"")</f>
        <v/>
      </c>
      <c r="D43" s="231" t="str">
        <f aca="false">IF(B43&lt;&gt;"",IFERROR(IF(B$11="80-20", (((C43/C$19)*X$6)+X$7)*D$18, IF(B$11="60-40", (((C43/C$19)*Y$6)+Y$7)*D$18, 0)),0),"")</f>
        <v/>
      </c>
      <c r="E43" s="230" t="str">
        <f aca="false">IF(B43&lt;&gt;"", IF(C$16="PRELIM",'Grade computation'!E43, IF(C$16="MIDTERM",'Grade computation'!M43, IF(C$16="FINAL",'Grade computation'!U43,""))),"")</f>
        <v/>
      </c>
      <c r="F43" s="232" t="str">
        <f aca="false">IF(B43&lt;&gt;"",IFERROR(IF(B$11="80-20", (((E43/E$19)*X$6)+X$7)*F$18, IF(B$11="60-40", (((E43/E$19)*Y$6)+Y$7)*F$18, 0)),0),"")</f>
        <v/>
      </c>
      <c r="G43" s="233" t="str">
        <f aca="false">IF(B43&lt;&gt;"",IFERROR((D43+F43),0),"")</f>
        <v/>
      </c>
      <c r="H43" s="234" t="str">
        <f aca="false">IF(B43&lt;&gt;"",IF(C$16="PRELIM", 'Grade computation'!H43, IF(C$16="MIDTERM", 'Grade computation'!P43, IF(C$16="FINAL",'Grade computation'!X43, ""))),"")</f>
        <v/>
      </c>
      <c r="I43" s="233" t="str">
        <f aca="false">IF(B43&lt;&gt;"",IFERROR(IF(B$11="80-20", (((H43/H$19)*X$6)+X$7)*I$19, IF(B$11="60-40", (((H43/H$19)*Y$6)+Y$7)*I$19, 0)),0),"")</f>
        <v/>
      </c>
      <c r="J43" s="237" t="str">
        <f aca="false">IFERROR((G43+I43),"")</f>
        <v/>
      </c>
      <c r="K43" s="183" t="str">
        <f aca="false">IFERROR(IF(J43="","",IF(J43&gt;=75,"PASSED","FAILED")),"")</f>
        <v/>
      </c>
      <c r="L43" s="183"/>
      <c r="M43" s="194" t="str">
        <f aca="false">IF(B43 &lt;&gt; "", IFERROR(IF(C$16 = "PRELIM", SUMIF('Database (LECTURE-RES-PRAC)'!D$14:AG$14, "CLO1", 'Database (LECTURE-RES-PRAC)'!D40:AG40) / 'Grade computation'!F$4, IF(C$16 = "MIDTERM", SUMIF('Database (LECTURE-RES-PRAC)'!AJ$14:BM$14, "CLO1", 'Database (LECTURE-RES-PRAC)'!AJ40:BM40) / 'Grade computation'!G$4, IF(C$16 = "FINAL", SUMIF('Database (LECTURE-RES-PRAC)'!BP$14:CS$14, "CLO1", 'Database (LECTURE-RES-PRAC)'!BP40:CS40) / 'Grade computation'!H$4,""))),""),"")</f>
        <v/>
      </c>
      <c r="N43" s="286" t="str">
        <f aca="false">IF(B43&lt;&gt;"",IF(M43="","",IF(M43&lt;0.5,1,IF(AND(M43&gt;=0.5,M43&lt;P$10),2,IF(M43&gt;=P$10,3)))),"")</f>
        <v/>
      </c>
      <c r="O43" s="194" t="str">
        <f aca="false">IF(B43 &lt;&gt; "",IF(AND('PRINTABLE (per grading)'!H$16="EXAM", 'PRINTABLE (per grading)'!B$13="Prelim"), IF(ISERROR(SUMIF('Exam (LECTURE ONLY)'!D$20:M$20, "CLO1", 'Exam (LECTURE ONLY)'!D45:M45) / 'Exam (LECTURE ONLY)'!AL$6), "", SUMIF('Exam (LECTURE ONLY)'!D$20:M$20, "CLO1", 'Exam (LECTURE ONLY)'!D45:M45) /'Exam (LECTURE ONLY)'!AL$6),
IF(AND('PRINTABLE (per grading)'!H$16="EXAM", 'PRINTABLE (per grading)'!B$13="Midterm"), IF(ISERROR(SUMIF('Exam (LECTURE ONLY)'!O$20:X$20, "CLO1", 'Exam (LECTURE ONLY)'!O45:X45) / 'Exam (LECTURE ONLY)'!AM$6), "", SUMIF('Exam (LECTURE ONLY)'!O$20:X$20, "CLO1", 'Exam (LECTURE ONLY)'!O45:X45) / 'Exam (LECTURE ONLY)'!AM$6),
IF(AND('PRINTABLE (per grading)'!H$16="EXAM", 'PRINTABLE (per grading)'!B$13="Final"), IF(ISERROR(SUMIF('Exam (LECTURE ONLY)'!Z$20:AI$20, "CLO1", 'Exam (LECTURE ONLY)'!Z45:AI45) / 'Exam (LECTURE ONLY)'!AN$6), "", SUMIF('Exam (LECTURE ONLY)'!Z$20:AI$20, "CLO1", 'Exam (LECTURE ONLY)'!Z45:AI45) / 'Exam (LECTURE ONLY)'!AN$6),
IF(AND('PRINTABLE (per grading)'!H$16="OUTPUT", 'PRINTABLE (per grading)'!B$13="Prelim"), IF(ISERROR(SUMIF(OUTPUT!C$20:M$20, "CLO1", OUTPUT!C45:M45) / OUTPUT!AL$6), "", SUMIF(OUTPUT!C$20:M$20, "CLO1", OUTPUT!C45:M45) / OUTPUT!AL$6),
IF(AND('PRINTABLE (per grading)'!H$16="OUTPUT", 'PRINTABLE (per grading)'!B$13="Midterm"), IF(ISERROR(SUMIF(OUTPUT!O$20:Y$20, "CLO1", OUTPUT!O45:Y45) / OUTPUT!AM$6), "", SUMIF(OUTPUT!O$20:Y$20, "CLO1", OUTPUT!O45:Y45) / OUTPUT!AM$6),
IF(AND('PRINTABLE (per grading)'!H$16="OUTPUT", 'PRINTABLE (per grading)'!B$13="Final"), IF(ISERROR(SUMIF(OUTPUT!AA$20:AI$20, "CLO1", OUTPUT!AA45:AI45) / OUTPUT!AN$6), "", SUMIF(OUTPUT!AA$20:AI$20, "CLO1", OUTPUT!AA45:AI45) / OUTPUT!AN$6),
"")))))),"")</f>
        <v/>
      </c>
      <c r="P43" s="286" t="str">
        <f aca="false">IF(B43&lt;&gt;"",IF(O43="","",IF(O43&lt;0.5,1,IF(AND(O43&gt;=0.5,O43&lt;P$10),2,IF(O43&gt;=P$10,3)))),"")</f>
        <v/>
      </c>
      <c r="Q43" s="287" t="str">
        <f aca="false">IF(B43 &lt;&gt; "",IFERROR(IF(AVERAGE(M43,O43)&gt;=P$10,"Y","N"),""),"")</f>
        <v/>
      </c>
      <c r="R43" s="194" t="str">
        <f aca="false">IF(B43 &lt;&gt; "", IFERROR(IF(C$16 = "PRELIM", SUMIF('Database (LECTURE-RES-PRAC)'!D$14:AG$14, "CLO2", 'Database (LECTURE-RES-PRAC)'!D40:AG40) / 'Grade computation'!F$5, IF(C$16 = "MIDTERM", SUMIF('Database (LECTURE-RES-PRAC)'!AJ$14:BM$14, "CLO2", 'Database (LECTURE-RES-PRAC)'!AJ40:BM40) / 'Grade computation'!G$5, IF(C$16 = "FINAL", SUMIF('Database (LECTURE-RES-PRAC)'!BP$14:CS$14, "CLO2", 'Database (LECTURE-RES-PRAC)'!BP40:CS40) / 'Grade computation'!H$5,""))),""),"")</f>
        <v/>
      </c>
      <c r="S43" s="286" t="str">
        <f aca="false">IF(B43&lt;&gt;"",IF(R43="","",IF(R43&lt;0.5,1,IF(AND(R43&gt;=0.5,R43&lt;P$10),2,IF(R43&gt;=P$10,3)))),"")</f>
        <v/>
      </c>
      <c r="T43" s="194" t="str">
        <f aca="false">IF(B43 &lt;&gt; "",IF(AND('PRINTABLE (per grading)'!H$16="EXAM", 'PRINTABLE (per grading)'!B$13="Prelim"), IF(ISERROR(SUMIF('Exam (LECTURE ONLY)'!D$20:M$20, "CLO2", 'Exam (LECTURE ONLY)'!D45:M45) / 'Exam (LECTURE ONLY)'!AL$7), "", SUMIF('Exam (LECTURE ONLY)'!D$20:M$20, "CLO2", 'Exam (LECTURE ONLY)'!D45:M45) /'Exam (LECTURE ONLY)'!AL$7),
IF(AND('PRINTABLE (per grading)'!H$16="EXAM", 'PRINTABLE (per grading)'!B$13="Midterm"), IF(ISERROR(SUMIF('Exam (LECTURE ONLY)'!O$20:X$20, "CLO2", 'Exam (LECTURE ONLY)'!O45:X45) / 'Exam (LECTURE ONLY)'!AM$7), "", SUMIF('Exam (LECTURE ONLY)'!O$20:X$20, "CLO2", 'Exam (LECTURE ONLY)'!O45:X45) / 'Exam (LECTURE ONLY)'!AM$7),
IF(AND('PRINTABLE (per grading)'!H$16="EXAM", 'PRINTABLE (per grading)'!B$13="Final"), IF(ISERROR(SUMIF('Exam (LECTURE ONLY)'!Z$20:AI$20, "CLO2", 'Exam (LECTURE ONLY)'!Z45:AI45) / 'Exam (LECTURE ONLY)'!AN$7), "", SUMIF('Exam (LECTURE ONLY)'!Z$20:AI$20, "CLO2", 'Exam (LECTURE ONLY)'!Z45:AI45) / 'Exam (LECTURE ONLY)'!AN$7),
IF(AND('PRINTABLE (per grading)'!H$16="OUTPUT", 'PRINTABLE (per grading)'!B$13="Prelim"), IF(ISERROR(SUMIF(OUTPUT!C$20:M$20, "CLO2", OUTPUT!C45:M45) / OUTPUT!AL$7), "", SUMIF(OUTPUT!C$20:M$20, "CLO2", OUTPUT!C45:M45) / OUTPUT!AL$7),
IF(AND('PRINTABLE (per grading)'!H$16="OUTPUT", 'PRINTABLE (per grading)'!B$13="Midterm"), IF(ISERROR(SUMIF(OUTPUT!O$20:Y$20, "CLO2", OUTPUT!O45:Y45) / OUTPUT!AM$7), "", SUMIF(OUTPUT!O$20:Y$20, "CLO2", OUTPUT!O45:Y45) / OUTPUT!AM$7),
IF(AND('PRINTABLE (per grading)'!H$16="OUTPUT", 'PRINTABLE (per grading)'!B$13="Final"), IF(ISERROR(SUMIF(OUTPUT!AA$20:AI$20, "CLO2", OUTPUT!AA45:AI45) / OUTPUT!AN$7), "", SUMIF(OUTPUT!AA$20:AI$20, "CLO2", OUTPUT!AA45:AI45) / OUTPUT!AN$7),
"")))))),"")</f>
        <v/>
      </c>
      <c r="U43" s="286" t="str">
        <f aca="false">IF(B43&lt;&gt;"",IF(T43="","",IF(T43&lt;0.5,1,IF(AND(T43&gt;=0.5,T43&lt;P$10),2,IF(T43&gt;=P$10,3)))),"")</f>
        <v/>
      </c>
      <c r="V43" s="287" t="str">
        <f aca="false">IF(B43 &lt;&gt; "",IFERROR(IF(AVERAGE(R43,T43)&gt;=P$10,"Y","N"),""),"")</f>
        <v/>
      </c>
      <c r="W43" s="194" t="str">
        <f aca="false">IF(B43 &lt;&gt; "", IFERROR(IF(C$16 = "PRELIM", SUMIF('Database (LECTURE-RES-PRAC)'!D$14:AG$14, "CLO3", 'Database (LECTURE-RES-PRAC)'!D40:AG40) / 'Grade computation'!F$6, IF(C$16 = "MIDTERM", SUMIF('Database (LECTURE-RES-PRAC)'!AJ$14:BM$14, "CLO3", 'Database (LECTURE-RES-PRAC)'!AJ40:BM40) / 'Grade computation'!G$6, IF(C$16 = "FINAL", SUMIF('Database (LECTURE-RES-PRAC)'!BP$14:CS$14, "CLO3", 'Database (LECTURE-RES-PRAC)'!BP40:CS40) / 'Grade computation'!H$6,""))),""),"")</f>
        <v/>
      </c>
      <c r="X43" s="286" t="str">
        <f aca="false">IF(B43&lt;&gt;"",IF(W43="","",IF(W43&lt;0.5,1,IF(AND(W43&gt;=0.5,W43&lt;P$10),2,IF(W43&gt;=P$10,3)))),"")</f>
        <v/>
      </c>
      <c r="Y43" s="194" t="str">
        <f aca="false">IF(B43 &lt;&gt; "",IF(AND('PRINTABLE (per grading)'!H$16="EXAM", 'PRINTABLE (per grading)'!B$13="Prelim"), IF(ISERROR(SUMIF('Exam (LECTURE ONLY)'!D$20:M$20, "CLO3", 'Exam (LECTURE ONLY)'!D45:M45) / 'Exam (LECTURE ONLY)'!AL$8), "", SUMIF('Exam (LECTURE ONLY)'!D$20:M$20, "CLO3", 'Exam (LECTURE ONLY)'!D45:M45) /'Exam (LECTURE ONLY)'!AL$8),
IF(AND('PRINTABLE (per grading)'!H$16="EXAM", 'PRINTABLE (per grading)'!B$13="Midterm"), IF(ISERROR(SUMIF('Exam (LECTURE ONLY)'!O$20:X$20, "CLO3", 'Exam (LECTURE ONLY)'!O45:X45) / 'Exam (LECTURE ONLY)'!AM$8), "", SUMIF('Exam (LECTURE ONLY)'!O$20:X$20, "CLO3", 'Exam (LECTURE ONLY)'!O45:X45) / 'Exam (LECTURE ONLY)'!AM$8),
IF(AND('PRINTABLE (per grading)'!H$16="EXAM", 'PRINTABLE (per grading)'!B$13="Final"), IF(ISERROR(SUMIF('Exam (LECTURE ONLY)'!Z$20:AI$20, "CLO3", 'Exam (LECTURE ONLY)'!Z45:AI45) / 'Exam (LECTURE ONLY)'!AN$8), "", SUMIF('Exam (LECTURE ONLY)'!Z$20:AI$20, "CLO3", 'Exam (LECTURE ONLY)'!Z45:AI45) / 'Exam (LECTURE ONLY)'!AN$8),
IF(AND('PRINTABLE (per grading)'!H$16="OUTPUT", 'PRINTABLE (per grading)'!B$13="Prelim"), IF(ISERROR(SUMIF(OUTPUT!C$20:M$20, "CLO3", OUTPUT!C45:M45) / OUTPUT!AL$8), "", SUMIF(OUTPUT!C$20:M$20, "CLO3", OUTPUT!C45:M45) / OUTPUT!AL$8),
IF(AND('PRINTABLE (per grading)'!H$16="OUTPUT", 'PRINTABLE (per grading)'!B$13="Midterm"), IF(ISERROR(SUMIF(OUTPUT!O$20:Y$20, "CLO3", OUTPUT!O45:Y45) / OUTPUT!AM$8), "", SUMIF(OUTPUT!O$20:Y$20, "CLO3", OUTPUT!O45:Y45) / OUTPUT!AM$8),
IF(AND('PRINTABLE (per grading)'!H$16="OUTPUT", 'PRINTABLE (per grading)'!B$13="Final"), IF(ISERROR(SUMIF(OUTPUT!AA$20:AI$20, "CLO3", OUTPUT!AA45:AI45) / OUTPUT!AN$8), "", SUMIF(OUTPUT!AA$20:AI$20, "CLO3", OUTPUT!AA45:AI45) / OUTPUT!AN$8),
"" )))))),"")</f>
        <v/>
      </c>
      <c r="Z43" s="286" t="str">
        <f aca="false">IF(B43&lt;&gt;"",IF(Y43="","",IF(Y43&lt;0.5,1,IF(AND(Y43&gt;=0.5,Y43&lt;P$10),2,IF(Y43&gt;=P$10,3)))),"")</f>
        <v/>
      </c>
      <c r="AA43" s="287" t="str">
        <f aca="false">IF(B43 &lt;&gt; "",IFERROR(IF(AVERAGE(W43,Y43)&gt;=P$10,"Y","N"),""),"")</f>
        <v/>
      </c>
      <c r="AB43" s="194" t="str">
        <f aca="false">IF(B43 &lt;&gt; "", IFERROR(IF(C$16 = "PRELIM", SUMIF('Database (LECTURE-RES-PRAC)'!D$14:AG$14, "CLO4", 'Database (LECTURE-RES-PRAC)'!D40:AG40) / 'Grade computation'!F$7, IF(C$16 = "MIDTERM", SUMIF('Database (LECTURE-RES-PRAC)'!AJ$14:BM$14, "CLO4", 'Database (LECTURE-RES-PRAC)'!AJ40:BM40) / 'Grade computation'!G$7, IF(C$16 = "FINAL", SUMIF('Database (LECTURE-RES-PRAC)'!BP$14:CS$14, "CLO4", 'Database (LECTURE-RES-PRAC)'!BP40:CS40) / 'Grade computation'!H$7,""))),""),"")</f>
        <v/>
      </c>
      <c r="AC43" s="286" t="str">
        <f aca="false">IF(B43&lt;&gt;"",IF(AB43="","",IF(AB43&lt;0.5,1,IF(AND(AB43&gt;=0.5,AB43&lt;P$10),2,IF(AB43&gt;=P$10,3)))),"")</f>
        <v/>
      </c>
      <c r="AD43" s="194" t="str">
        <f aca="false">IF(B43 &lt;&gt; "",IF(AND('PRINTABLE (per grading)'!H$16="EXAM", 'PRINTABLE (per grading)'!B$13="Prelim"), IF(ISERROR(SUMIF('Exam (LECTURE ONLY)'!D$20:M$20, "CLO4", 'Exam (LECTURE ONLY)'!D45:M45) / 'Exam (LECTURE ONLY)'!AL$9), "", SUMIF('Exam (LECTURE ONLY)'!D$20:M$20, "CLO4", 'Exam (LECTURE ONLY)'!D45:M45) /'Exam (LECTURE ONLY)'!AL$9),
IF(AND('PRINTABLE (per grading)'!H$16="EXAM", 'PRINTABLE (per grading)'!B$13="Midterm"), IF(ISERROR(SUMIF('Exam (LECTURE ONLY)'!O$20:X$20, "CLO4", 'Exam (LECTURE ONLY)'!O45:X45) / 'Exam (LECTURE ONLY)'!AM$9), "", SUMIF('Exam (LECTURE ONLY)'!O$20:X$20, "CLO4", 'Exam (LECTURE ONLY)'!O45:X45) / 'Exam (LECTURE ONLY)'!AM$9),
IF(AND('PRINTABLE (per grading)'!H$16="EXAM", 'PRINTABLE (per grading)'!B$13="Final"), IF(ISERROR(SUMIF('Exam (LECTURE ONLY)'!Z$20:AI$20, "CLO4", 'Exam (LECTURE ONLY)'!Z45:AI45) / 'Exam (LECTURE ONLY)'!AN$9), "", SUMIF('Exam (LECTURE ONLY)'!Z$20:AI$20, "CLO4", 'Exam (LECTURE ONLY)'!Z45:AI45) / 'Exam (LECTURE ONLY)'!AN$9),
IF(AND('PRINTABLE (per grading)'!H$16="OUTPUT", 'PRINTABLE (per grading)'!B$13="Prelim"), IF(ISERROR(SUMIF(OUTPUT!C$20:M$20, "CLO4", OUTPUT!C45:M45) / OUTPUT!AL$9), "", SUMIF(OUTPUT!C$20:M$20, "CLO4", OUTPUT!C45:M45) / OUTPUT!AL$9),
IF(AND('PRINTABLE (per grading)'!H$16="OUTPUT", 'PRINTABLE (per grading)'!B$13="Midterm"), IF(ISERROR(SUMIF(OUTPUT!O$20:Y$20, "CLO4", OUTPUT!O45:Y45) / OUTPUT!AM$9), "", SUMIF(OUTPUT!O$20:Y$20, "CLO4", OUTPUT!O45:Y45) / OUTPUT!AM$9),
IF(AND('PRINTABLE (per grading)'!H$16="OUTPUT", 'PRINTABLE (per grading)'!B$13="Final"), IF(ISERROR(SUMIF(OUTPUT!AA$20:AI$20, "CLO4", OUTPUT!AA45:AI45) / OUTPUT!AN$9), "", SUMIF(OUTPUT!AA$20:AI$20, "CLO4", OUTPUT!AA45:AI45) / OUTPUT!AN$9),
"")))))),"")</f>
        <v/>
      </c>
      <c r="AE43" s="286" t="str">
        <f aca="false">IF(B43&lt;&gt;"",IF(AD43="","",IF(AD43&lt;0.5,1,IF(AND(AD43&gt;=0.5,AD43&lt;P$10),2,IF(AD43&gt;=P$10,3)))),"")</f>
        <v/>
      </c>
      <c r="AF43" s="287" t="str">
        <f aca="false">IF(B43 &lt;&gt; "",IFERROR(IF(AVERAGE(AB43,AD43)&gt;=P$10,"Y","N"),""),"")</f>
        <v/>
      </c>
      <c r="AG43" s="194" t="str">
        <f aca="false">IF(B43 &lt;&gt; "", IFERROR(IF(C$16 = "PRELIM", SUMIF('Database (LECTURE-RES-PRAC)'!D$14:AG$14, "CLO5", 'Database (LECTURE-RES-PRAC)'!D40:AG40) / 'Grade computation'!F$8, IF(C$16 = "MIDTERM", SUMIF('Database (LECTURE-RES-PRAC)'!AJ$14:BM$14, "CLO5", 'Database (LECTURE-RES-PRAC)'!AJ40:BM40) / 'Grade computation'!G$8, IF(C$16 = "FINAL", SUMIF('Database (LECTURE-RES-PRAC)'!BP$14:CS$14, "CLO5", 'Database (LECTURE-RES-PRAC)'!BP40:CS40) / 'Grade computation'!H$8,""))),""),"")</f>
        <v/>
      </c>
      <c r="AH43" s="286" t="str">
        <f aca="false">IF(B43&lt;&gt;"",IF(AG43="","",IF(AG43&lt;0.5,1,IF(AND(AG43&gt;=0.5,AG43&lt;P$10),2,IF(AG43&gt;=P$10,3)))),"")</f>
        <v/>
      </c>
      <c r="AI43" s="194" t="str">
        <f aca="false">IF(B43 &lt;&gt; "",IF(AND('PRINTABLE (per grading)'!H$16="EXAM", 'PRINTABLE (per grading)'!B$13="Prelim"), IF(ISERROR(SUMIF('Exam (LECTURE ONLY)'!D$20:M$20, "CLO5", 'Exam (LECTURE ONLY)'!D45:M45) / 'Exam (LECTURE ONLY)'!AL$10), "", SUMIF('Exam (LECTURE ONLY)'!D$20:M$20, "CLO5", 'Exam (LECTURE ONLY)'!D45:M45) /'Exam (LECTURE ONLY)'!AL$10),
IF(AND('PRINTABLE (per grading)'!H$16="EXAM", 'PRINTABLE (per grading)'!B$13="Midterm"), IF(ISERROR(SUMIF('Exam (LECTURE ONLY)'!O$20:X$20, "CLO5", 'Exam (LECTURE ONLY)'!O45:X45) / 'Exam (LECTURE ONLY)'!AM$10), "", SUMIF('Exam (LECTURE ONLY)'!O$20:X$20, "CLO5", 'Exam (LECTURE ONLY)'!O45:X45) / 'Exam (LECTURE ONLY)'!AM$10),
IF(AND('PRINTABLE (per grading)'!H$16="EXAM", 'PRINTABLE (per grading)'!B$13="Final"), IF(ISERROR(SUMIF('Exam (LECTURE ONLY)'!Z$20:AI$20, "CLO5", 'Exam (LECTURE ONLY)'!Z45:AI45) / 'Exam (LECTURE ONLY)'!AN$10), "", SUMIF('Exam (LECTURE ONLY)'!Z$20:AI$20, "CLO5", 'Exam (LECTURE ONLY)'!Z45:AI45) / 'Exam (LECTURE ONLY)'!AN$10),
IF(AND('PRINTABLE (per grading)'!H$16="OUTPUT", 'PRINTABLE (per grading)'!B$13="Prelim"), IF(ISERROR(SUMIF(OUTPUT!C$20:M$20, "CLO5", OUTPUT!C45:M45) / OUTPUT!AL$10), "", SUMIF(OUTPUT!C$20:M$20, "CLO5", OUTPUT!C45:M45) / OUTPUT!AL$10),
IF(AND('PRINTABLE (per grading)'!H$16="OUTPUT", 'PRINTABLE (per grading)'!B$13="Midterm"), IF(ISERROR(SUMIF(OUTPUT!O$20:Y$20, "CLO5", OUTPUT!O45:Y45) / OUTPUT!AM$10), "", SUMIF(OUTPUT!O$20:Y$20, "CLO5", OUTPUT!O45:Y45) / OUTPUT!AM$10),
IF(AND('PRINTABLE (per grading)'!H$16="OUTPUT", 'PRINTABLE (per grading)'!B$13="Final"), IF(ISERROR(SUMIF(OUTPUT!AA$20:AI$20, "CLO5", OUTPUT!AA45:AI45) / OUTPUT!AN$10), "", SUMIF(OUTPUT!AA$20:AI$20, "CLO5", OUTPUT!AA45:AI45) / OUTPUT!AN$10),
"")))))),"")</f>
        <v/>
      </c>
      <c r="AJ43" s="286" t="str">
        <f aca="false">IF(B43&lt;&gt;"",IF(AI43="","",IF(AI43&lt;0.5,1,IF(AND(AI43&gt;=0.5,AI43&lt;P$10),2,IF(AI43&gt;=P$10,3)))),"")</f>
        <v/>
      </c>
      <c r="AK43" s="287" t="str">
        <f aca="false">IF(B43 &lt;&gt; "",IFERROR(IF(AVERAGE(AG43,AI43)&gt;=P$10,"Y","N"),""),"")</f>
        <v/>
      </c>
      <c r="AL43" s="194" t="str">
        <f aca="false">IF(B43 &lt;&gt; "", IFERROR(IF(C$16 = "PRELIM", SUMIF('Database (LECTURE-RES-PRAC)'!D$14:AG$14, "CLO6", 'Database (LECTURE-RES-PRAC)'!D40:AG40) / 'Grade computation'!F$9, IF(C$16 = "MIDTERM", SUMIF('Database (LECTURE-RES-PRAC)'!AJ$14:BM$14, "CLO6", 'Database (LECTURE-RES-PRAC)'!AJ40:BM40) / 'Grade computation'!G$9, IF(C$16 = "FINAL", SUMIF('Database (LECTURE-RES-PRAC)'!BP$14:CS$14, "CLO6", 'Database (LECTURE-RES-PRAC)'!BP40:CS40) / 'Grade computation'!H$9,""))),""),"")</f>
        <v/>
      </c>
      <c r="AM43" s="286" t="str">
        <f aca="false">IF(B43&lt;&gt;"",IF(AL43="","",IF(AL43&lt;0.5,1,IF(AND(AL43&gt;=0.5,AL43&lt;P$10),2,IF(AL43&gt;=P$10,3)))),"")</f>
        <v/>
      </c>
      <c r="AN43" s="194" t="str">
        <f aca="false">IF(B43 &lt;&gt; "",IF(AND('PRINTABLE (per grading)'!H$16="EXAM", 'PRINTABLE (per grading)'!B$13="Prelim"), IF(ISERROR(SUMIF('Exam (LECTURE ONLY)'!D$20:M$20, "CLO6", 'Exam (LECTURE ONLY)'!D45:M45) / 'Exam (LECTURE ONLY)'!AL$11), "", SUMIF('Exam (LECTURE ONLY)'!D$20:M$20, "CLO6", 'Exam (LECTURE ONLY)'!D45:M45) /'Exam (LECTURE ONLY)'!AL$11),
IF(AND('PRINTABLE (per grading)'!H$16="EXAM", 'PRINTABLE (per grading)'!B$13="Midterm"), IF(ISERROR(SUMIF('Exam (LECTURE ONLY)'!O$20:X$20, "CLO6", 'Exam (LECTURE ONLY)'!O45:X45) / 'Exam (LECTURE ONLY)'!AM$11), "", SUMIF('Exam (LECTURE ONLY)'!O$20:X$20, "CLO6", 'Exam (LECTURE ONLY)'!O45:X45) / 'Exam (LECTURE ONLY)'!AM$11),
IF(AND('PRINTABLE (per grading)'!H$16="EXAM", 'PRINTABLE (per grading)'!B$13="Final"), IF(ISERROR(SUMIF('Exam (LECTURE ONLY)'!Z$20:AI$20, "CLO6", 'Exam (LECTURE ONLY)'!Z45:AI45) / 'Exam (LECTURE ONLY)'!AN$11), "", SUMIF('Exam (LECTURE ONLY)'!Z$20:AI$20, "CLO6", 'Exam (LECTURE ONLY)'!Z45:AI45) / 'Exam (LECTURE ONLY)'!AN$11),
IF(AND('PRINTABLE (per grading)'!H$16="OUTPUT", 'PRINTABLE (per grading)'!B$13="Prelim"), IF(ISERROR(SUMIF(OUTPUT!C$20:M$20, "CLO6", OUTPUT!C45:M45) / OUTPUT!AL$11), "", SUMIF(OUTPUT!C$20:M$20, "CLO6", OUTPUT!C45:M45) / OUTPUT!AL$11),
IF(AND('PRINTABLE (per grading)'!H$16="OUTPUT", 'PRINTABLE (per grading)'!B$13="Midterm"), IF(ISERROR(SUMIF(OUTPUT!O$20:Y$20, "CLO6", OUTPUT!O45:Y45) / OUTPUT!AM$11), "", SUMIF(OUTPUT!O$20:Y$20, "CLO6", OUTPUT!O45:Y45) / OUTPUT!AM$11),
IF(AND('PRINTABLE (per grading)'!H$16="OUTPUT", 'PRINTABLE (per grading)'!B$13="Final"), IF(ISERROR(SUMIF(OUTPUT!AA$20:AI$20, "CLO6", OUTPUT!AA45:AI45) / OUTPUT!AN$11), "", SUMIF(OUTPUT!AA$20:AI$20, "CLO6", OUTPUT!AA45:AI45) / OUTPUT!AN$11),
"")))))),"")</f>
        <v/>
      </c>
      <c r="AO43" s="286" t="str">
        <f aca="false">IF(B43&lt;&gt;"",IF(AN43="","",IF(AN43&lt;0.5,1,IF(AND(AN43&gt;=0.5,AN43&lt;P$10),2,IF(AN43&gt;=P$10,3)))),"")</f>
        <v/>
      </c>
      <c r="AP43" s="287" t="str">
        <f aca="false">IF(B43 &lt;&gt; "",IFERROR(IF(AVERAGE(AL43,AN43)&gt;=P$10,"Y","N"),""),"")</f>
        <v/>
      </c>
      <c r="AQ43" s="194" t="str">
        <f aca="false">IF(B43 &lt;&gt; "", IFERROR(IF(C$16 = "PRELIM", SUMIF('Database (LECTURE-RES-PRAC)'!D$14:AG$14, "CLO7", 'Database (LECTURE-RES-PRAC)'!D40:AG40) / 'Grade computation'!F$10, IF(C$16 = "MIDTERM", SUMIF('Database (LECTURE-RES-PRAC)'!AJ$14:BM$14, "CLO7", 'Database (LECTURE-RES-PRAC)'!AJ40:BM40) / 'Grade computation'!G$10, IF(C$16 = "FINAL", SUMIF('Database (LECTURE-RES-PRAC)'!BP$14:CS$14, "CLO7", 'Database (LECTURE-RES-PRAC)'!BP40:CS40) / 'Grade computation'!H$10,""))),""),"")</f>
        <v/>
      </c>
      <c r="AR43" s="286" t="str">
        <f aca="false">IF(B43&lt;&gt;"",IF(AQ43="","",IF(AQ43&lt;0.5,1,IF(AND(AQ43&gt;=0.5,AQ43&lt;P$10),2,IF(AQ43&gt;=P$10,3)))),"")</f>
        <v/>
      </c>
      <c r="AS43" s="194" t="str">
        <f aca="false">IF(B43 &lt;&gt; "",IF(AND('PRINTABLE (per grading)'!H$16="EXAM", 'PRINTABLE (per grading)'!B$13="Prelim"), IF(ISERROR(SUMIF('Exam (LECTURE ONLY)'!D$20:M$20, "CLO7", 'Exam (LECTURE ONLY)'!D45:M45) / 'Exam (LECTURE ONLY)'!AL$12), "", SUMIF('Exam (LECTURE ONLY)'!D$20:M$20, "CLO7", 'Exam (LECTURE ONLY)'!D45:M45) /'Exam (LECTURE ONLY)'!AL$12),
IF(AND('PRINTABLE (per grading)'!H$16="EXAM", 'PRINTABLE (per grading)'!B$13="Midterm"), IF(ISERROR(SUMIF('Exam (LECTURE ONLY)'!O$20:X$20, "CLO7", 'Exam (LECTURE ONLY)'!O45:X45) / 'Exam (LECTURE ONLY)'!AM$12), "", SUMIF('Exam (LECTURE ONLY)'!O$20:X$20, "CLO7", 'Exam (LECTURE ONLY)'!O45:X45) / 'Exam (LECTURE ONLY)'!AM$12),
IF(AND('PRINTABLE (per grading)'!H$16="EXAM", 'PRINTABLE (per grading)'!B$13="Final"), IF(ISERROR(SUMIF('Exam (LECTURE ONLY)'!Z$20:AI$20, "CLO7", 'Exam (LECTURE ONLY)'!Z45:AI45) / 'Exam (LECTURE ONLY)'!AN$12), "", SUMIF('Exam (LECTURE ONLY)'!Z$20:AI$20, "CLO7", 'Exam (LECTURE ONLY)'!Z45:AI45) / 'Exam (LECTURE ONLY)'!AN$12),
IF(AND('PRINTABLE (per grading)'!H$16="OUTPUT", 'PRINTABLE (per grading)'!B$13="Prelim"), IF(ISERROR(SUMIF(OUTPUT!C$20:M$20, "CLO7", OUTPUT!C45:M45) / OUTPUT!AL$12), "", SUMIF(OUTPUT!C$20:M$20, "CLO7", OUTPUT!C45:M45) / OUTPUT!AL$12),
IF(AND('PRINTABLE (per grading)'!H$16="OUTPUT", 'PRINTABLE (per grading)'!B$13="Midterm"), IF(ISERROR(SUMIF(OUTPUT!O$20:Y$20, "CLO7", OUTPUT!O45:Y45) / OUTPUT!AM$12), "", SUMIF(OUTPUT!O$20:Y$20, "CLO7", OUTPUT!O45:Y45) / OUTPUT!AM$12),
IF(AND('PRINTABLE (per grading)'!H$16="OUTPUT", 'PRINTABLE (per grading)'!B$13="Final"), IF(ISERROR(SUMIF(OUTPUT!AA$20:AI$20, "CLO7", OUTPUT!AA45:AI45) / OUTPUT!AN$12), "", SUMIF(OUTPUT!AA$20:AI$20, "CLO7", OUTPUT!AA45:AI45) / OUTPUT!AN$12),
"")))))),"")</f>
        <v/>
      </c>
      <c r="AT43" s="286" t="str">
        <f aca="false">IF(B43&lt;&gt;"",IF(AS43="","",IF(AS43&lt;0.5,1,IF(AND(AS43&gt;=0.5,AS43&lt;P$10),2,IF(AS43&gt;=P$10,3)))),"")</f>
        <v/>
      </c>
      <c r="AU43" s="287" t="str">
        <f aca="false">IF(B43 &lt;&gt; "",IFERROR(IF(AVERAGE(AQ43,AS43)&gt;=P$10,"Y","N"),""),"")</f>
        <v/>
      </c>
      <c r="AV43" s="194" t="str">
        <f aca="false">IF(B43 &lt;&gt; "", IFERROR(IF(C$16 = "PRELIM", SUMIF('Database (LECTURE-RES-PRAC)'!D$14:AG$14, "CLO8", 'Database (LECTURE-RES-PRAC)'!D40:AG40) / 'Grade computation'!F$11, IF(C$16 = "MIDTERM", SUMIF('Database (LECTURE-RES-PRAC)'!AJ$14:BM$14, "CLO8", 'Database (LECTURE-RES-PRAC)'!AJ40:BM40) / 'Grade computation'!G$11, IF(C$16 = "FINAL", SUMIF('Database (LECTURE-RES-PRAC)'!BP$14:CS$14, "CLO8", 'Database (LECTURE-RES-PRAC)'!BP40:CS40) / 'Grade computation'!H$11,""))),""),"")</f>
        <v/>
      </c>
      <c r="AW43" s="286" t="str">
        <f aca="false">IF(B43&lt;&gt;"",IF(AV43="","",IF(AV43&lt;0.5,1,IF(AND(AV43&gt;=0.5,AV43&lt;P$10),2,IF(AV43&gt;=P$10,3)))),"")</f>
        <v/>
      </c>
      <c r="AX43" s="194" t="str">
        <f aca="false">IF(B43 &lt;&gt; "",IF(AND('PRINTABLE (per grading)'!H$16="EXAM", 'PRINTABLE (per grading)'!B$13="Prelim"), IF(ISERROR(SUMIF('Exam (LECTURE ONLY)'!D$20:M$20, "CLO8", 'Exam (LECTURE ONLY)'!D45:M45) / 'Exam (LECTURE ONLY)'!AL$13), "", SUMIF('Exam (LECTURE ONLY)'!D$20:M$20, "CLO8", 'Exam (LECTURE ONLY)'!D45:M45) /'Exam (LECTURE ONLY)'!AL$13),
IF(AND('PRINTABLE (per grading)'!H$16="EXAM", 'PRINTABLE (per grading)'!B$13="Midterm"), IF(ISERROR(SUMIF('Exam (LECTURE ONLY)'!O$20:X$20, "CLO8", 'Exam (LECTURE ONLY)'!O45:X45) / 'Exam (LECTURE ONLY)'!AM$13), "", SUMIF('Exam (LECTURE ONLY)'!O$20:X$20, "CLO8", 'Exam (LECTURE ONLY)'!O45:X45) / 'Exam (LECTURE ONLY)'!AM$13),
IF(AND('PRINTABLE (per grading)'!H$16="EXAM", 'PRINTABLE (per grading)'!B$13="Final"), IF(ISERROR(SUMIF('Exam (LECTURE ONLY)'!Z$20:AI$20, "CLO8", 'Exam (LECTURE ONLY)'!Z45:AI45) / 'Exam (LECTURE ONLY)'!AN$13), "", SUMIF('Exam (LECTURE ONLY)'!Z$20:AI$20, "CLO8", 'Exam (LECTURE ONLY)'!Z45:AI45) / 'Exam (LECTURE ONLY)'!AN$13),
IF(AND('PRINTABLE (per grading)'!H$16="OUTPUT", 'PRINTABLE (per grading)'!B$13="Prelim"), IF(ISERROR(SUMIF(OUTPUT!C$20:M$20, "CLO8", OUTPUT!C45:M45) / OUTPUT!AL$13), "", SUMIF(OUTPUT!C$20:M$20, "CLO8", OUTPUT!C45:M45) / OUTPUT!AL$13),
IF(AND('PRINTABLE (per grading)'!H$16="OUTPUT", 'PRINTABLE (per grading)'!B$13="Midterm"), IF(ISERROR(SUMIF(OUTPUT!O$20:Y$20, "CLO8", OUTPUT!O45:Y45) / OUTPUT!AM$13), "", SUMIF(OUTPUT!O$20:Y$20, "CLO8", OUTPUT!O45:Y45) / OUTPUT!AM$13),
IF(AND('PRINTABLE (per grading)'!H$16="OUTPUT", 'PRINTABLE (per grading)'!B$13="Final"), IF(ISERROR(SUMIF(OUTPUT!AA$20:AI$20, "CLO8", OUTPUT!AA45:AI45) / OUTPUT!AN$13), "", SUMIF(OUTPUT!AA$20:AI$20, "CLO8", OUTPUT!AA45:AI45) / OUTPUT!AN$13),
"")))))),"")</f>
        <v/>
      </c>
      <c r="AY43" s="286" t="str">
        <f aca="false">IF(B43&lt;&gt;"",IF(AX43="","",IF(AX43&lt;0.5,1,IF(AND(AX43&gt;=0.5,AX43&lt;P$10),2,IF(AX43&gt;=P$10,3)))),"")</f>
        <v/>
      </c>
      <c r="AZ43" s="287" t="str">
        <f aca="false">IF(B43 &lt;&gt; "",IFERROR(IF(AVERAGE(AV43,AX43)&gt;=P$10,"Y","N"),""),"")</f>
        <v/>
      </c>
      <c r="BA43" s="194" t="str">
        <f aca="false">IF(B43 &lt;&gt; "", IFERROR(IF(C$16 = "PRELIM", SUMIF('Database (LECTURE-RES-PRAC)'!D$14:AG$14, "CLO9", 'Database (LECTURE-RES-PRAC)'!D40:AG40) / 'Grade computation'!F$12, IF(C$16 = "MIDTERM", SUMIF('Database (LECTURE-RES-PRAC)'!AJ$14:BM$14, "CLO9", 'Database (LECTURE-RES-PRAC)'!AJ40:BM40) / 'Grade computation'!G$12, IF(C$16 = "FINAL", SUMIF('Database (LECTURE-RES-PRAC)'!BP$14:CS$14, "CLO9", 'Database (LECTURE-RES-PRAC)'!BP40:CS40) / 'Grade computation'!H$12,""))),""),"")</f>
        <v/>
      </c>
      <c r="BB43" s="286" t="str">
        <f aca="false">IF(B43&lt;&gt;"",IF(BA43="","",IF(BA43&lt;0.5,1,IF(AND(BA43&gt;=0.5,BA43&lt;P$10),2,IF(BA43&gt;=P$10,3)))),"")</f>
        <v/>
      </c>
      <c r="BC43" s="194" t="str">
        <f aca="false">IF(B43 &lt;&gt; "",IF(AND('PRINTABLE (per grading)'!H$16="EXAM", 'PRINTABLE (per grading)'!B$13="Prelim"), IF(ISERROR(SUMIF('Exam (LECTURE ONLY)'!D$20:M$20, "CLO9", 'Exam (LECTURE ONLY)'!D45:M45) / 'Exam (LECTURE ONLY)'!AL$14), "", SUMIF('Exam (LECTURE ONLY)'!D$20:M$20, "CLO9", 'Exam (LECTURE ONLY)'!D45:M45) /'Exam (LECTURE ONLY)'!AL$14),
IF(AND('PRINTABLE (per grading)'!H$16="EXAM", 'PRINTABLE (per grading)'!B$13="Midterm"), IF(ISERROR(SUMIF('Exam (LECTURE ONLY)'!O$20:X$20, "CLO9", 'Exam (LECTURE ONLY)'!O45:X45) / 'Exam (LECTURE ONLY)'!AM$14), "", SUMIF('Exam (LECTURE ONLY)'!O$20:X$20, "CLO9", 'Exam (LECTURE ONLY)'!O45:X45) / 'Exam (LECTURE ONLY)'!AM$14),
IF(AND('PRINTABLE (per grading)'!H$16="EXAM", 'PRINTABLE (per grading)'!B$13="Final"), IF(ISERROR(SUMIF('Exam (LECTURE ONLY)'!Z$20:AI$20, "CLO9", 'Exam (LECTURE ONLY)'!Z45:AI45) / 'Exam (LECTURE ONLY)'!AN$14), "", SUMIF('Exam (LECTURE ONLY)'!Z$20:AI$20, "CLO9", 'Exam (LECTURE ONLY)'!Z45:AI45) / 'Exam (LECTURE ONLY)'!AN$14),
IF(AND('PRINTABLE (per grading)'!H$16="OUTPUT", 'PRINTABLE (per grading)'!B$13="Prelim"), IF(ISERROR(SUMIF(OUTPUT!C$20:M$20, "CLO9", OUTPUT!C45:M45) / OUTPUT!AL$14), "", SUMIF(OUTPUT!C$20:M$20, "CLO9", OUTPUT!C45:M45) / OUTPUT!AL$14),
IF(AND('PRINTABLE (per grading)'!H$16="OUTPUT", 'PRINTABLE (per grading)'!B$13="Midterm"), IF(ISERROR(SUMIF(OUTPUT!O$20:Y$20, "CLO9", OUTPUT!O45:Y45) / OUTPUT!AM$14), "", SUMIF(OUTPUT!O$20:Y$20, "CLO9", OUTPUT!O45:Y45) / OUTPUT!AM$14),
IF(AND('PRINTABLE (per grading)'!H$16="OUTPUT", 'PRINTABLE (per grading)'!B$13="Final"), IF(ISERROR(SUMIF(OUTPUT!AA$20:AI$20, "CLO9", OUTPUT!AA45:AI45) / OUTPUT!AN$14), "", SUMIF(OUTPUT!AA$20:AI$20, "CLO9", OUTPUT!AA45:AI45) / OUTPUT!AN$14),
"")))))),"")</f>
        <v/>
      </c>
      <c r="BD43" s="286" t="str">
        <f aca="false">IF(B43&lt;&gt;"",IF(BC43="","",IF(BC43&lt;0.5,1,IF(AND(BC43&gt;=0.5,BC43&lt;P$10),2,IF(BC43&gt;=P$10,3)))),"")</f>
        <v/>
      </c>
      <c r="BE43" s="287" t="str">
        <f aca="false">IF(B43 &lt;&gt; "",IFERROR(IF(AVERAGE(BA43,BC43)&gt;=P$10,"Y","N"),""),"")</f>
        <v/>
      </c>
      <c r="BF43" s="194" t="str">
        <f aca="false">IF(B43 &lt;&gt; "", IFERROR(IF(C$16 = "PRELIM", SUMIF('Database (LECTURE-RES-PRAC)'!D$14:AG$14, "CLO10", 'Database (LECTURE-RES-PRAC)'!D40:AG40) / 'Grade computation'!F$13, IF(C$16 = "MIDTERM", SUMIF('Database (LECTURE-RES-PRAC)'!AJ$14:BM$14, "CLO10", 'Database (LECTURE-RES-PRAC)'!AJ40:BM40) / 'Grade computation'!G$13, IF(C$16 = "FINAL", SUMIF('Database (LECTURE-RES-PRAC)'!BP$14:CS$14, "CLO10", 'Database (LECTURE-RES-PRAC)'!BP40:CS40) / 'Grade computation'!H$13,""))),""),"")</f>
        <v/>
      </c>
      <c r="BG43" s="286" t="str">
        <f aca="false">IF(B43&lt;&gt;"",IF(BF43="","",IF(BF43&lt;0.5,1,IF(AND(BF43&gt;=0.5,BF43&lt;P$10),2,IF(BF43&gt;=P$10,3)))),"")</f>
        <v/>
      </c>
      <c r="BH43" s="194" t="str">
        <f aca="false">IF(B43 &lt;&gt; "",IF(AND('PRINTABLE (per grading)'!H$16="EXAM", 'PRINTABLE (per grading)'!B$13="Prelim"), IF(ISERROR(SUMIF('Exam (LECTURE ONLY)'!D$20:M$20, "CLO10", 'Exam (LECTURE ONLY)'!D45:M45) / 'Exam (LECTURE ONLY)'!AL$15), "", SUMIF('Exam (LECTURE ONLY)'!D$20:M$20, "CLO10", 'Exam (LECTURE ONLY)'!D45:M45) /'Exam (LECTURE ONLY)'!AL$15),
IF(AND('PRINTABLE (per grading)'!H$16="EXAM", 'PRINTABLE (per grading)'!B$13="Midterm"), IF(ISERROR(SUMIF('Exam (LECTURE ONLY)'!O$20:X$20, "CLO10", 'Exam (LECTURE ONLY)'!O45:X45) / 'Exam (LECTURE ONLY)'!AM$15), "", SUMIF('Exam (LECTURE ONLY)'!O$20:X$20, "CLO10", 'Exam (LECTURE ONLY)'!O45:X45) / 'Exam (LECTURE ONLY)'!AM$15),
IF(AND('PRINTABLE (per grading)'!H$16="EXAM", 'PRINTABLE (per grading)'!B$13="Final"), IF(ISERROR(SUMIF('Exam (LECTURE ONLY)'!Z$20:AI$20, "CLO10", 'Exam (LECTURE ONLY)'!Z45:AI45) / 'Exam (LECTURE ONLY)'!AN$15), "", SUMIF('Exam (LECTURE ONLY)'!Z$20:AI$20, "CLO10", 'Exam (LECTURE ONLY)'!Z45:AI45) / 'Exam (LECTURE ONLY)'!AN$15),
IF(AND('PRINTABLE (per grading)'!H$16="OUTPUT", 'PRINTABLE (per grading)'!B$13="Prelim"), IF(ISERROR(SUMIF(OUTPUT!C$20:M$20, "CLO10", OUTPUT!C45:M45) / OUTPUT!AL$15), "", SUMIF(OUTPUT!C$20:M$20, "CLO10", OUTPUT!C45:M45) / OUTPUT!AL$15),
IF(AND('PRINTABLE (per grading)'!H$16="OUTPUT", 'PRINTABLE (per grading)'!B$13="Midterm"), IF(ISERROR(SUMIF(OUTPUT!O$20:Y$20, "CLO10", OUTPUT!O45:Y45) / OUTPUT!AM$15), "", SUMIF(OUTPUT!O$20:Y$20, "CLO10", OUTPUT!O45:Y45) / OUTPUT!AM$15),
IF(AND('PRINTABLE (per grading)'!H$16="OUTPUT", 'PRINTABLE (per grading)'!B$13="Final"), IF(ISERROR(SUMIF(OUTPUT!AA$20:AI$20, "CLO10", OUTPUT!AA45:AI45) / OUTPUT!AN$15), "", SUMIF(OUTPUT!AA$20:AI$20, "CLO10", OUTPUT!AA45:AI45) / OUTPUT!AN$15),
"")))))),"")</f>
        <v/>
      </c>
      <c r="BI43" s="286" t="str">
        <f aca="false">IF(B43&lt;&gt;"",IF(BH43="","",IF(BH43&lt;0.5,1,IF(AND(BH43&gt;=0.5,BH43&lt;P$10),2,IF(BH43&gt;=P$10,3)))),"")</f>
        <v/>
      </c>
      <c r="BJ43" s="287" t="str">
        <f aca="false">IF(B43 &lt;&gt; "",IFERROR(IF(AVERAGE(BF43,BH43)&gt;=P$10,"Y","N"),""),"")</f>
        <v/>
      </c>
      <c r="BK43" s="8"/>
    </row>
    <row r="44" customFormat="false" ht="19.5" hidden="false" customHeight="true" outlineLevel="0" collapsed="false">
      <c r="A44" s="228" t="str">
        <f aca="false">IF(ISBLANK('Database (LECTURE-RES-PRAC)'!A41),"",'Database (LECTURE-RES-PRAC)'!A41)</f>
        <v/>
      </c>
      <c r="B44" s="229" t="str">
        <f aca="false">IF(ISBLANK('Database (LECTURE-RES-PRAC)'!B41),"",'Database (LECTURE-RES-PRAC)'!B41)</f>
        <v/>
      </c>
      <c r="C44" s="230" t="str">
        <f aca="false">IF(B44&lt;&gt;"",IF(C$16="PRELIM",'Grade computation'!C44, IF(C$16="MIDTERM",'Grade computation'!K44, IF(C$16="FINAL",'Grade computation'!S44,""))),"")</f>
        <v/>
      </c>
      <c r="D44" s="231" t="str">
        <f aca="false">IF(B44&lt;&gt;"",IFERROR(IF(B$11="80-20", (((C44/C$19)*X$6)+X$7)*D$18, IF(B$11="60-40", (((C44/C$19)*Y$6)+Y$7)*D$18, 0)),0),"")</f>
        <v/>
      </c>
      <c r="E44" s="230" t="str">
        <f aca="false">IF(B44&lt;&gt;"", IF(C$16="PRELIM",'Grade computation'!E44, IF(C$16="MIDTERM",'Grade computation'!M44, IF(C$16="FINAL",'Grade computation'!U44,""))),"")</f>
        <v/>
      </c>
      <c r="F44" s="232" t="str">
        <f aca="false">IF(B44&lt;&gt;"",IFERROR(IF(B$11="80-20", (((E44/E$19)*X$6)+X$7)*F$18, IF(B$11="60-40", (((E44/E$19)*Y$6)+Y$7)*F$18, 0)),0),"")</f>
        <v/>
      </c>
      <c r="G44" s="233" t="str">
        <f aca="false">IF(B44&lt;&gt;"",IFERROR((D44+F44),0),"")</f>
        <v/>
      </c>
      <c r="H44" s="234" t="str">
        <f aca="false">IF(B44&lt;&gt;"",IF(C$16="PRELIM", 'Grade computation'!H44, IF(C$16="MIDTERM", 'Grade computation'!P44, IF(C$16="FINAL",'Grade computation'!X44, ""))),"")</f>
        <v/>
      </c>
      <c r="I44" s="233" t="str">
        <f aca="false">IF(B44&lt;&gt;"",IFERROR(IF(B$11="80-20", (((H44/H$19)*X$6)+X$7)*I$19, IF(B$11="60-40", (((H44/H$19)*Y$6)+Y$7)*I$19, 0)),0),"")</f>
        <v/>
      </c>
      <c r="J44" s="237" t="str">
        <f aca="false">IFERROR((G44+I44),"")</f>
        <v/>
      </c>
      <c r="K44" s="183" t="str">
        <f aca="false">IFERROR(IF(J44="","",IF(J44&gt;=75,"PASSED","FAILED")),"")</f>
        <v/>
      </c>
      <c r="L44" s="183"/>
      <c r="M44" s="194" t="str">
        <f aca="false">IF(B44 &lt;&gt; "", IFERROR(IF(C$16 = "PRELIM", SUMIF('Database (LECTURE-RES-PRAC)'!D$14:AG$14, "CLO1", 'Database (LECTURE-RES-PRAC)'!D41:AG41) / 'Grade computation'!F$4, IF(C$16 = "MIDTERM", SUMIF('Database (LECTURE-RES-PRAC)'!AJ$14:BM$14, "CLO1", 'Database (LECTURE-RES-PRAC)'!AJ41:BM41) / 'Grade computation'!G$4, IF(C$16 = "FINAL", SUMIF('Database (LECTURE-RES-PRAC)'!BP$14:CS$14, "CLO1", 'Database (LECTURE-RES-PRAC)'!BP41:CS41) / 'Grade computation'!H$4,""))),""),"")</f>
        <v/>
      </c>
      <c r="N44" s="286" t="str">
        <f aca="false">IF(B44&lt;&gt;"",IF(M44="","",IF(M44&lt;0.5,1,IF(AND(M44&gt;=0.5,M44&lt;P$10),2,IF(M44&gt;=P$10,3)))),"")</f>
        <v/>
      </c>
      <c r="O44" s="194" t="str">
        <f aca="false">IF(B44 &lt;&gt; "",IF(AND('PRINTABLE (per grading)'!H$16="EXAM", 'PRINTABLE (per grading)'!B$13="Prelim"), IF(ISERROR(SUMIF('Exam (LECTURE ONLY)'!D$20:M$20, "CLO1", 'Exam (LECTURE ONLY)'!D46:M46) / 'Exam (LECTURE ONLY)'!AL$6), "", SUMIF('Exam (LECTURE ONLY)'!D$20:M$20, "CLO1", 'Exam (LECTURE ONLY)'!D46:M46) /'Exam (LECTURE ONLY)'!AL$6),
IF(AND('PRINTABLE (per grading)'!H$16="EXAM", 'PRINTABLE (per grading)'!B$13="Midterm"), IF(ISERROR(SUMIF('Exam (LECTURE ONLY)'!O$20:X$20, "CLO1", 'Exam (LECTURE ONLY)'!O46:X46) / 'Exam (LECTURE ONLY)'!AM$6), "", SUMIF('Exam (LECTURE ONLY)'!O$20:X$20, "CLO1", 'Exam (LECTURE ONLY)'!O46:X46) / 'Exam (LECTURE ONLY)'!AM$6),
IF(AND('PRINTABLE (per grading)'!H$16="EXAM", 'PRINTABLE (per grading)'!B$13="Final"), IF(ISERROR(SUMIF('Exam (LECTURE ONLY)'!Z$20:AI$20, "CLO1", 'Exam (LECTURE ONLY)'!Z46:AI46) / 'Exam (LECTURE ONLY)'!AN$6), "", SUMIF('Exam (LECTURE ONLY)'!Z$20:AI$20, "CLO1", 'Exam (LECTURE ONLY)'!Z46:AI46) / 'Exam (LECTURE ONLY)'!AN$6),
IF(AND('PRINTABLE (per grading)'!H$16="OUTPUT", 'PRINTABLE (per grading)'!B$13="Prelim"), IF(ISERROR(SUMIF(OUTPUT!C$20:M$20, "CLO1", OUTPUT!C46:M46) / OUTPUT!AL$6), "", SUMIF(OUTPUT!C$20:M$20, "CLO1", OUTPUT!C46:M46) / OUTPUT!AL$6),
IF(AND('PRINTABLE (per grading)'!H$16="OUTPUT", 'PRINTABLE (per grading)'!B$13="Midterm"), IF(ISERROR(SUMIF(OUTPUT!O$20:Y$20, "CLO1", OUTPUT!O46:Y46) / OUTPUT!AM$6), "", SUMIF(OUTPUT!O$20:Y$20, "CLO1", OUTPUT!O46:Y46) / OUTPUT!AM$6),
IF(AND('PRINTABLE (per grading)'!H$16="OUTPUT", 'PRINTABLE (per grading)'!B$13="Final"), IF(ISERROR(SUMIF(OUTPUT!AA$20:AI$20, "CLO1", OUTPUT!AA46:AI46) / OUTPUT!AN$6), "", SUMIF(OUTPUT!AA$20:AI$20, "CLO1", OUTPUT!AA46:AI46) / OUTPUT!AN$6),
"")))))),"")</f>
        <v/>
      </c>
      <c r="P44" s="286" t="str">
        <f aca="false">IF(B44&lt;&gt;"",IF(O44="","",IF(O44&lt;0.5,1,IF(AND(O44&gt;=0.5,O44&lt;P$10),2,IF(O44&gt;=P$10,3)))),"")</f>
        <v/>
      </c>
      <c r="Q44" s="287" t="str">
        <f aca="false">IF(B44 &lt;&gt; "",IFERROR(IF(AVERAGE(M44,O44)&gt;=P$10,"Y","N"),""),"")</f>
        <v/>
      </c>
      <c r="R44" s="194" t="str">
        <f aca="false">IF(B44 &lt;&gt; "", IFERROR(IF(C$16 = "PRELIM", SUMIF('Database (LECTURE-RES-PRAC)'!D$14:AG$14, "CLO2", 'Database (LECTURE-RES-PRAC)'!D41:AG41) / 'Grade computation'!F$5, IF(C$16 = "MIDTERM", SUMIF('Database (LECTURE-RES-PRAC)'!AJ$14:BM$14, "CLO2", 'Database (LECTURE-RES-PRAC)'!AJ41:BM41) / 'Grade computation'!G$5, IF(C$16 = "FINAL", SUMIF('Database (LECTURE-RES-PRAC)'!BP$14:CS$14, "CLO2", 'Database (LECTURE-RES-PRAC)'!BP41:CS41) / 'Grade computation'!H$5,""))),""),"")</f>
        <v/>
      </c>
      <c r="S44" s="286" t="str">
        <f aca="false">IF(B44&lt;&gt;"",IF(R44="","",IF(R44&lt;0.5,1,IF(AND(R44&gt;=0.5,R44&lt;P$10),2,IF(R44&gt;=P$10,3)))),"")</f>
        <v/>
      </c>
      <c r="T44" s="194" t="str">
        <f aca="false">IF(B44 &lt;&gt; "",IF(AND('PRINTABLE (per grading)'!H$16="EXAM", 'PRINTABLE (per grading)'!B$13="Prelim"), IF(ISERROR(SUMIF('Exam (LECTURE ONLY)'!D$20:M$20, "CLO2", 'Exam (LECTURE ONLY)'!D46:M46) / 'Exam (LECTURE ONLY)'!AL$7), "", SUMIF('Exam (LECTURE ONLY)'!D$20:M$20, "CLO2", 'Exam (LECTURE ONLY)'!D46:M46) /'Exam (LECTURE ONLY)'!AL$7),
IF(AND('PRINTABLE (per grading)'!H$16="EXAM", 'PRINTABLE (per grading)'!B$13="Midterm"), IF(ISERROR(SUMIF('Exam (LECTURE ONLY)'!O$20:X$20, "CLO2", 'Exam (LECTURE ONLY)'!O46:X46) / 'Exam (LECTURE ONLY)'!AM$7), "", SUMIF('Exam (LECTURE ONLY)'!O$20:X$20, "CLO2", 'Exam (LECTURE ONLY)'!O46:X46) / 'Exam (LECTURE ONLY)'!AM$7),
IF(AND('PRINTABLE (per grading)'!H$16="EXAM", 'PRINTABLE (per grading)'!B$13="Final"), IF(ISERROR(SUMIF('Exam (LECTURE ONLY)'!Z$20:AI$20, "CLO2", 'Exam (LECTURE ONLY)'!Z46:AI46) / 'Exam (LECTURE ONLY)'!AN$7), "", SUMIF('Exam (LECTURE ONLY)'!Z$20:AI$20, "CLO2", 'Exam (LECTURE ONLY)'!Z46:AI46) / 'Exam (LECTURE ONLY)'!AN$7),
IF(AND('PRINTABLE (per grading)'!H$16="OUTPUT", 'PRINTABLE (per grading)'!B$13="Prelim"), IF(ISERROR(SUMIF(OUTPUT!C$20:M$20, "CLO2", OUTPUT!C46:M46) / OUTPUT!AL$7), "", SUMIF(OUTPUT!C$20:M$20, "CLO2", OUTPUT!C46:M46) / OUTPUT!AL$7),
IF(AND('PRINTABLE (per grading)'!H$16="OUTPUT", 'PRINTABLE (per grading)'!B$13="Midterm"), IF(ISERROR(SUMIF(OUTPUT!O$20:Y$20, "CLO2", OUTPUT!O46:Y46) / OUTPUT!AM$7), "", SUMIF(OUTPUT!O$20:Y$20, "CLO2", OUTPUT!O46:Y46) / OUTPUT!AM$7),
IF(AND('PRINTABLE (per grading)'!H$16="OUTPUT", 'PRINTABLE (per grading)'!B$13="Final"), IF(ISERROR(SUMIF(OUTPUT!AA$20:AI$20, "CLO2", OUTPUT!AA46:AI46) / OUTPUT!AN$7), "", SUMIF(OUTPUT!AA$20:AI$20, "CLO2", OUTPUT!AA46:AI46) / OUTPUT!AN$7),
"")))))),"")</f>
        <v/>
      </c>
      <c r="U44" s="286" t="str">
        <f aca="false">IF(B44&lt;&gt;"",IF(T44="","",IF(T44&lt;0.5,1,IF(AND(T44&gt;=0.5,T44&lt;P$10),2,IF(T44&gt;=P$10,3)))),"")</f>
        <v/>
      </c>
      <c r="V44" s="287" t="str">
        <f aca="false">IF(B44 &lt;&gt; "",IFERROR(IF(AVERAGE(R44,T44)&gt;=P$10,"Y","N"),""),"")</f>
        <v/>
      </c>
      <c r="W44" s="194" t="str">
        <f aca="false">IF(B44 &lt;&gt; "", IFERROR(IF(C$16 = "PRELIM", SUMIF('Database (LECTURE-RES-PRAC)'!D$14:AG$14, "CLO3", 'Database (LECTURE-RES-PRAC)'!D41:AG41) / 'Grade computation'!F$6, IF(C$16 = "MIDTERM", SUMIF('Database (LECTURE-RES-PRAC)'!AJ$14:BM$14, "CLO3", 'Database (LECTURE-RES-PRAC)'!AJ41:BM41) / 'Grade computation'!G$6, IF(C$16 = "FINAL", SUMIF('Database (LECTURE-RES-PRAC)'!BP$14:CS$14, "CLO3", 'Database (LECTURE-RES-PRAC)'!BP41:CS41) / 'Grade computation'!H$6,""))),""),"")</f>
        <v/>
      </c>
      <c r="X44" s="286" t="str">
        <f aca="false">IF(B44&lt;&gt;"",IF(W44="","",IF(W44&lt;0.5,1,IF(AND(W44&gt;=0.5,W44&lt;P$10),2,IF(W44&gt;=P$10,3)))),"")</f>
        <v/>
      </c>
      <c r="Y44" s="194" t="str">
        <f aca="false">IF(B44 &lt;&gt; "",IF(AND('PRINTABLE (per grading)'!H$16="EXAM", 'PRINTABLE (per grading)'!B$13="Prelim"), IF(ISERROR(SUMIF('Exam (LECTURE ONLY)'!D$20:M$20, "CLO3", 'Exam (LECTURE ONLY)'!D46:M46) / 'Exam (LECTURE ONLY)'!AL$8), "", SUMIF('Exam (LECTURE ONLY)'!D$20:M$20, "CLO3", 'Exam (LECTURE ONLY)'!D46:M46) /'Exam (LECTURE ONLY)'!AL$8),
IF(AND('PRINTABLE (per grading)'!H$16="EXAM", 'PRINTABLE (per grading)'!B$13="Midterm"), IF(ISERROR(SUMIF('Exam (LECTURE ONLY)'!O$20:X$20, "CLO3", 'Exam (LECTURE ONLY)'!O46:X46) / 'Exam (LECTURE ONLY)'!AM$8), "", SUMIF('Exam (LECTURE ONLY)'!O$20:X$20, "CLO3", 'Exam (LECTURE ONLY)'!O46:X46) / 'Exam (LECTURE ONLY)'!AM$8),
IF(AND('PRINTABLE (per grading)'!H$16="EXAM", 'PRINTABLE (per grading)'!B$13="Final"), IF(ISERROR(SUMIF('Exam (LECTURE ONLY)'!Z$20:AI$20, "CLO3", 'Exam (LECTURE ONLY)'!Z46:AI46) / 'Exam (LECTURE ONLY)'!AN$8), "", SUMIF('Exam (LECTURE ONLY)'!Z$20:AI$20, "CLO3", 'Exam (LECTURE ONLY)'!Z46:AI46) / 'Exam (LECTURE ONLY)'!AN$8),
IF(AND('PRINTABLE (per grading)'!H$16="OUTPUT", 'PRINTABLE (per grading)'!B$13="Prelim"), IF(ISERROR(SUMIF(OUTPUT!C$20:M$20, "CLO3", OUTPUT!C46:M46) / OUTPUT!AL$8), "", SUMIF(OUTPUT!C$20:M$20, "CLO3", OUTPUT!C46:M46) / OUTPUT!AL$8),
IF(AND('PRINTABLE (per grading)'!H$16="OUTPUT", 'PRINTABLE (per grading)'!B$13="Midterm"), IF(ISERROR(SUMIF(OUTPUT!O$20:Y$20, "CLO3", OUTPUT!O46:Y46) / OUTPUT!AM$8), "", SUMIF(OUTPUT!O$20:Y$20, "CLO3", OUTPUT!O46:Y46) / OUTPUT!AM$8),
IF(AND('PRINTABLE (per grading)'!H$16="OUTPUT", 'PRINTABLE (per grading)'!B$13="Final"), IF(ISERROR(SUMIF(OUTPUT!AA$20:AI$20, "CLO3", OUTPUT!AA46:AI46) / OUTPUT!AN$8), "", SUMIF(OUTPUT!AA$20:AI$20, "CLO3", OUTPUT!AA46:AI46) / OUTPUT!AN$8),
"" )))))),"")</f>
        <v/>
      </c>
      <c r="Z44" s="286" t="str">
        <f aca="false">IF(B44&lt;&gt;"",IF(Y44="","",IF(Y44&lt;0.5,1,IF(AND(Y44&gt;=0.5,Y44&lt;P$10),2,IF(Y44&gt;=P$10,3)))),"")</f>
        <v/>
      </c>
      <c r="AA44" s="287" t="str">
        <f aca="false">IF(B44 &lt;&gt; "",IFERROR(IF(AVERAGE(W44,Y44)&gt;=P$10,"Y","N"),""),"")</f>
        <v/>
      </c>
      <c r="AB44" s="194" t="str">
        <f aca="false">IF(B44 &lt;&gt; "", IFERROR(IF(C$16 = "PRELIM", SUMIF('Database (LECTURE-RES-PRAC)'!D$14:AG$14, "CLO4", 'Database (LECTURE-RES-PRAC)'!D41:AG41) / 'Grade computation'!F$7, IF(C$16 = "MIDTERM", SUMIF('Database (LECTURE-RES-PRAC)'!AJ$14:BM$14, "CLO4", 'Database (LECTURE-RES-PRAC)'!AJ41:BM41) / 'Grade computation'!G$7, IF(C$16 = "FINAL", SUMIF('Database (LECTURE-RES-PRAC)'!BP$14:CS$14, "CLO4", 'Database (LECTURE-RES-PRAC)'!BP41:CS41) / 'Grade computation'!H$7,""))),""),"")</f>
        <v/>
      </c>
      <c r="AC44" s="286" t="str">
        <f aca="false">IF(B44&lt;&gt;"",IF(AB44="","",IF(AB44&lt;0.5,1,IF(AND(AB44&gt;=0.5,AB44&lt;P$10),2,IF(AB44&gt;=P$10,3)))),"")</f>
        <v/>
      </c>
      <c r="AD44" s="194" t="str">
        <f aca="false">IF(B44 &lt;&gt; "",IF(AND('PRINTABLE (per grading)'!H$16="EXAM", 'PRINTABLE (per grading)'!B$13="Prelim"), IF(ISERROR(SUMIF('Exam (LECTURE ONLY)'!D$20:M$20, "CLO4", 'Exam (LECTURE ONLY)'!D46:M46) / 'Exam (LECTURE ONLY)'!AL$9), "", SUMIF('Exam (LECTURE ONLY)'!D$20:M$20, "CLO4", 'Exam (LECTURE ONLY)'!D46:M46) /'Exam (LECTURE ONLY)'!AL$9),
IF(AND('PRINTABLE (per grading)'!H$16="EXAM", 'PRINTABLE (per grading)'!B$13="Midterm"), IF(ISERROR(SUMIF('Exam (LECTURE ONLY)'!O$20:X$20, "CLO4", 'Exam (LECTURE ONLY)'!O46:X46) / 'Exam (LECTURE ONLY)'!AM$9), "", SUMIF('Exam (LECTURE ONLY)'!O$20:X$20, "CLO4", 'Exam (LECTURE ONLY)'!O46:X46) / 'Exam (LECTURE ONLY)'!AM$9),
IF(AND('PRINTABLE (per grading)'!H$16="EXAM", 'PRINTABLE (per grading)'!B$13="Final"), IF(ISERROR(SUMIF('Exam (LECTURE ONLY)'!Z$20:AI$20, "CLO4", 'Exam (LECTURE ONLY)'!Z46:AI46) / 'Exam (LECTURE ONLY)'!AN$9), "", SUMIF('Exam (LECTURE ONLY)'!Z$20:AI$20, "CLO4", 'Exam (LECTURE ONLY)'!Z46:AI46) / 'Exam (LECTURE ONLY)'!AN$9),
IF(AND('PRINTABLE (per grading)'!H$16="OUTPUT", 'PRINTABLE (per grading)'!B$13="Prelim"), IF(ISERROR(SUMIF(OUTPUT!C$20:M$20, "CLO4", OUTPUT!C46:M46) / OUTPUT!AL$9), "", SUMIF(OUTPUT!C$20:M$20, "CLO4", OUTPUT!C46:M46) / OUTPUT!AL$9),
IF(AND('PRINTABLE (per grading)'!H$16="OUTPUT", 'PRINTABLE (per grading)'!B$13="Midterm"), IF(ISERROR(SUMIF(OUTPUT!O$20:Y$20, "CLO4", OUTPUT!O46:Y46) / OUTPUT!AM$9), "", SUMIF(OUTPUT!O$20:Y$20, "CLO4", OUTPUT!O46:Y46) / OUTPUT!AM$9),
IF(AND('PRINTABLE (per grading)'!H$16="OUTPUT", 'PRINTABLE (per grading)'!B$13="Final"), IF(ISERROR(SUMIF(OUTPUT!AA$20:AI$20, "CLO4", OUTPUT!AA46:AI46) / OUTPUT!AN$9), "", SUMIF(OUTPUT!AA$20:AI$20, "CLO4", OUTPUT!AA46:AI46) / OUTPUT!AN$9),
"")))))),"")</f>
        <v/>
      </c>
      <c r="AE44" s="286" t="str">
        <f aca="false">IF(B44&lt;&gt;"",IF(AD44="","",IF(AD44&lt;0.5,1,IF(AND(AD44&gt;=0.5,AD44&lt;P$10),2,IF(AD44&gt;=P$10,3)))),"")</f>
        <v/>
      </c>
      <c r="AF44" s="287" t="str">
        <f aca="false">IF(B44 &lt;&gt; "",IFERROR(IF(AVERAGE(AB44,AD44)&gt;=P$10,"Y","N"),""),"")</f>
        <v/>
      </c>
      <c r="AG44" s="194" t="str">
        <f aca="false">IF(B44 &lt;&gt; "", IFERROR(IF(C$16 = "PRELIM", SUMIF('Database (LECTURE-RES-PRAC)'!D$14:AG$14, "CLO5", 'Database (LECTURE-RES-PRAC)'!D41:AG41) / 'Grade computation'!F$8, IF(C$16 = "MIDTERM", SUMIF('Database (LECTURE-RES-PRAC)'!AJ$14:BM$14, "CLO5", 'Database (LECTURE-RES-PRAC)'!AJ41:BM41) / 'Grade computation'!G$8, IF(C$16 = "FINAL", SUMIF('Database (LECTURE-RES-PRAC)'!BP$14:CS$14, "CLO5", 'Database (LECTURE-RES-PRAC)'!BP41:CS41) / 'Grade computation'!H$8,""))),""),"")</f>
        <v/>
      </c>
      <c r="AH44" s="286" t="str">
        <f aca="false">IF(B44&lt;&gt;"",IF(AG44="","",IF(AG44&lt;0.5,1,IF(AND(AG44&gt;=0.5,AG44&lt;P$10),2,IF(AG44&gt;=P$10,3)))),"")</f>
        <v/>
      </c>
      <c r="AI44" s="194" t="str">
        <f aca="false">IF(B44 &lt;&gt; "",IF(AND('PRINTABLE (per grading)'!H$16="EXAM", 'PRINTABLE (per grading)'!B$13="Prelim"), IF(ISERROR(SUMIF('Exam (LECTURE ONLY)'!D$20:M$20, "CLO5", 'Exam (LECTURE ONLY)'!D46:M46) / 'Exam (LECTURE ONLY)'!AL$10), "", SUMIF('Exam (LECTURE ONLY)'!D$20:M$20, "CLO5", 'Exam (LECTURE ONLY)'!D46:M46) /'Exam (LECTURE ONLY)'!AL$10),
IF(AND('PRINTABLE (per grading)'!H$16="EXAM", 'PRINTABLE (per grading)'!B$13="Midterm"), IF(ISERROR(SUMIF('Exam (LECTURE ONLY)'!O$20:X$20, "CLO5", 'Exam (LECTURE ONLY)'!O46:X46) / 'Exam (LECTURE ONLY)'!AM$10), "", SUMIF('Exam (LECTURE ONLY)'!O$20:X$20, "CLO5", 'Exam (LECTURE ONLY)'!O46:X46) / 'Exam (LECTURE ONLY)'!AM$10),
IF(AND('PRINTABLE (per grading)'!H$16="EXAM", 'PRINTABLE (per grading)'!B$13="Final"), IF(ISERROR(SUMIF('Exam (LECTURE ONLY)'!Z$20:AI$20, "CLO5", 'Exam (LECTURE ONLY)'!Z46:AI46) / 'Exam (LECTURE ONLY)'!AN$10), "", SUMIF('Exam (LECTURE ONLY)'!Z$20:AI$20, "CLO5", 'Exam (LECTURE ONLY)'!Z46:AI46) / 'Exam (LECTURE ONLY)'!AN$10),
IF(AND('PRINTABLE (per grading)'!H$16="OUTPUT", 'PRINTABLE (per grading)'!B$13="Prelim"), IF(ISERROR(SUMIF(OUTPUT!C$20:M$20, "CLO5", OUTPUT!C46:M46) / OUTPUT!AL$10), "", SUMIF(OUTPUT!C$20:M$20, "CLO5", OUTPUT!C46:M46) / OUTPUT!AL$10),
IF(AND('PRINTABLE (per grading)'!H$16="OUTPUT", 'PRINTABLE (per grading)'!B$13="Midterm"), IF(ISERROR(SUMIF(OUTPUT!O$20:Y$20, "CLO5", OUTPUT!O46:Y46) / OUTPUT!AM$10), "", SUMIF(OUTPUT!O$20:Y$20, "CLO5", OUTPUT!O46:Y46) / OUTPUT!AM$10),
IF(AND('PRINTABLE (per grading)'!H$16="OUTPUT", 'PRINTABLE (per grading)'!B$13="Final"), IF(ISERROR(SUMIF(OUTPUT!AA$20:AI$20, "CLO5", OUTPUT!AA46:AI46) / OUTPUT!AN$10), "", SUMIF(OUTPUT!AA$20:AI$20, "CLO5", OUTPUT!AA46:AI46) / OUTPUT!AN$10),
"")))))),"")</f>
        <v/>
      </c>
      <c r="AJ44" s="286" t="str">
        <f aca="false">IF(B44&lt;&gt;"",IF(AI44="","",IF(AI44&lt;0.5,1,IF(AND(AI44&gt;=0.5,AI44&lt;P$10),2,IF(AI44&gt;=P$10,3)))),"")</f>
        <v/>
      </c>
      <c r="AK44" s="287" t="str">
        <f aca="false">IF(B44 &lt;&gt; "",IFERROR(IF(AVERAGE(AG44,AI44)&gt;=P$10,"Y","N"),""),"")</f>
        <v/>
      </c>
      <c r="AL44" s="194" t="str">
        <f aca="false">IF(B44 &lt;&gt; "", IFERROR(IF(C$16 = "PRELIM", SUMIF('Database (LECTURE-RES-PRAC)'!D$14:AG$14, "CLO6", 'Database (LECTURE-RES-PRAC)'!D41:AG41) / 'Grade computation'!F$9, IF(C$16 = "MIDTERM", SUMIF('Database (LECTURE-RES-PRAC)'!AJ$14:BM$14, "CLO6", 'Database (LECTURE-RES-PRAC)'!AJ41:BM41) / 'Grade computation'!G$9, IF(C$16 = "FINAL", SUMIF('Database (LECTURE-RES-PRAC)'!BP$14:CS$14, "CLO6", 'Database (LECTURE-RES-PRAC)'!BP41:CS41) / 'Grade computation'!H$9,""))),""),"")</f>
        <v/>
      </c>
      <c r="AM44" s="286" t="str">
        <f aca="false">IF(B44&lt;&gt;"",IF(AL44="","",IF(AL44&lt;0.5,1,IF(AND(AL44&gt;=0.5,AL44&lt;P$10),2,IF(AL44&gt;=P$10,3)))),"")</f>
        <v/>
      </c>
      <c r="AN44" s="194" t="str">
        <f aca="false">IF(B44 &lt;&gt; "",IF(AND('PRINTABLE (per grading)'!H$16="EXAM", 'PRINTABLE (per grading)'!B$13="Prelim"), IF(ISERROR(SUMIF('Exam (LECTURE ONLY)'!D$20:M$20, "CLO6", 'Exam (LECTURE ONLY)'!D46:M46) / 'Exam (LECTURE ONLY)'!AL$11), "", SUMIF('Exam (LECTURE ONLY)'!D$20:M$20, "CLO6", 'Exam (LECTURE ONLY)'!D46:M46) /'Exam (LECTURE ONLY)'!AL$11),
IF(AND('PRINTABLE (per grading)'!H$16="EXAM", 'PRINTABLE (per grading)'!B$13="Midterm"), IF(ISERROR(SUMIF('Exam (LECTURE ONLY)'!O$20:X$20, "CLO6", 'Exam (LECTURE ONLY)'!O46:X46) / 'Exam (LECTURE ONLY)'!AM$11), "", SUMIF('Exam (LECTURE ONLY)'!O$20:X$20, "CLO6", 'Exam (LECTURE ONLY)'!O46:X46) / 'Exam (LECTURE ONLY)'!AM$11),
IF(AND('PRINTABLE (per grading)'!H$16="EXAM", 'PRINTABLE (per grading)'!B$13="Final"), IF(ISERROR(SUMIF('Exam (LECTURE ONLY)'!Z$20:AI$20, "CLO6", 'Exam (LECTURE ONLY)'!Z46:AI46) / 'Exam (LECTURE ONLY)'!AN$11), "", SUMIF('Exam (LECTURE ONLY)'!Z$20:AI$20, "CLO6", 'Exam (LECTURE ONLY)'!Z46:AI46) / 'Exam (LECTURE ONLY)'!AN$11),
IF(AND('PRINTABLE (per grading)'!H$16="OUTPUT", 'PRINTABLE (per grading)'!B$13="Prelim"), IF(ISERROR(SUMIF(OUTPUT!C$20:M$20, "CLO6", OUTPUT!C46:M46) / OUTPUT!AL$11), "", SUMIF(OUTPUT!C$20:M$20, "CLO6", OUTPUT!C46:M46) / OUTPUT!AL$11),
IF(AND('PRINTABLE (per grading)'!H$16="OUTPUT", 'PRINTABLE (per grading)'!B$13="Midterm"), IF(ISERROR(SUMIF(OUTPUT!O$20:Y$20, "CLO6", OUTPUT!O46:Y46) / OUTPUT!AM$11), "", SUMIF(OUTPUT!O$20:Y$20, "CLO6", OUTPUT!O46:Y46) / OUTPUT!AM$11),
IF(AND('PRINTABLE (per grading)'!H$16="OUTPUT", 'PRINTABLE (per grading)'!B$13="Final"), IF(ISERROR(SUMIF(OUTPUT!AA$20:AI$20, "CLO6", OUTPUT!AA46:AI46) / OUTPUT!AN$11), "", SUMIF(OUTPUT!AA$20:AI$20, "CLO6", OUTPUT!AA46:AI46) / OUTPUT!AN$11),
"")))))),"")</f>
        <v/>
      </c>
      <c r="AO44" s="286" t="str">
        <f aca="false">IF(B44&lt;&gt;"",IF(AN44="","",IF(AN44&lt;0.5,1,IF(AND(AN44&gt;=0.5,AN44&lt;P$10),2,IF(AN44&gt;=P$10,3)))),"")</f>
        <v/>
      </c>
      <c r="AP44" s="287" t="str">
        <f aca="false">IF(B44 &lt;&gt; "",IFERROR(IF(AVERAGE(AL44,AN44)&gt;=P$10,"Y","N"),""),"")</f>
        <v/>
      </c>
      <c r="AQ44" s="194" t="str">
        <f aca="false">IF(B44 &lt;&gt; "", IFERROR(IF(C$16 = "PRELIM", SUMIF('Database (LECTURE-RES-PRAC)'!D$14:AG$14, "CLO7", 'Database (LECTURE-RES-PRAC)'!D41:AG41) / 'Grade computation'!F$10, IF(C$16 = "MIDTERM", SUMIF('Database (LECTURE-RES-PRAC)'!AJ$14:BM$14, "CLO7", 'Database (LECTURE-RES-PRAC)'!AJ41:BM41) / 'Grade computation'!G$10, IF(C$16 = "FINAL", SUMIF('Database (LECTURE-RES-PRAC)'!BP$14:CS$14, "CLO7", 'Database (LECTURE-RES-PRAC)'!BP41:CS41) / 'Grade computation'!H$10,""))),""),"")</f>
        <v/>
      </c>
      <c r="AR44" s="286" t="str">
        <f aca="false">IF(B44&lt;&gt;"",IF(AQ44="","",IF(AQ44&lt;0.5,1,IF(AND(AQ44&gt;=0.5,AQ44&lt;P$10),2,IF(AQ44&gt;=P$10,3)))),"")</f>
        <v/>
      </c>
      <c r="AS44" s="194" t="str">
        <f aca="false">IF(B44 &lt;&gt; "",IF(AND('PRINTABLE (per grading)'!H$16="EXAM", 'PRINTABLE (per grading)'!B$13="Prelim"), IF(ISERROR(SUMIF('Exam (LECTURE ONLY)'!D$20:M$20, "CLO7", 'Exam (LECTURE ONLY)'!D46:M46) / 'Exam (LECTURE ONLY)'!AL$12), "", SUMIF('Exam (LECTURE ONLY)'!D$20:M$20, "CLO7", 'Exam (LECTURE ONLY)'!D46:M46) /'Exam (LECTURE ONLY)'!AL$12),
IF(AND('PRINTABLE (per grading)'!H$16="EXAM", 'PRINTABLE (per grading)'!B$13="Midterm"), IF(ISERROR(SUMIF('Exam (LECTURE ONLY)'!O$20:X$20, "CLO7", 'Exam (LECTURE ONLY)'!O46:X46) / 'Exam (LECTURE ONLY)'!AM$12), "", SUMIF('Exam (LECTURE ONLY)'!O$20:X$20, "CLO7", 'Exam (LECTURE ONLY)'!O46:X46) / 'Exam (LECTURE ONLY)'!AM$12),
IF(AND('PRINTABLE (per grading)'!H$16="EXAM", 'PRINTABLE (per grading)'!B$13="Final"), IF(ISERROR(SUMIF('Exam (LECTURE ONLY)'!Z$20:AI$20, "CLO7", 'Exam (LECTURE ONLY)'!Z46:AI46) / 'Exam (LECTURE ONLY)'!AN$12), "", SUMIF('Exam (LECTURE ONLY)'!Z$20:AI$20, "CLO7", 'Exam (LECTURE ONLY)'!Z46:AI46) / 'Exam (LECTURE ONLY)'!AN$12),
IF(AND('PRINTABLE (per grading)'!H$16="OUTPUT", 'PRINTABLE (per grading)'!B$13="Prelim"), IF(ISERROR(SUMIF(OUTPUT!C$20:M$20, "CLO7", OUTPUT!C46:M46) / OUTPUT!AL$12), "", SUMIF(OUTPUT!C$20:M$20, "CLO7", OUTPUT!C46:M46) / OUTPUT!AL$12),
IF(AND('PRINTABLE (per grading)'!H$16="OUTPUT", 'PRINTABLE (per grading)'!B$13="Midterm"), IF(ISERROR(SUMIF(OUTPUT!O$20:Y$20, "CLO7", OUTPUT!O46:Y46) / OUTPUT!AM$12), "", SUMIF(OUTPUT!O$20:Y$20, "CLO7", OUTPUT!O46:Y46) / OUTPUT!AM$12),
IF(AND('PRINTABLE (per grading)'!H$16="OUTPUT", 'PRINTABLE (per grading)'!B$13="Final"), IF(ISERROR(SUMIF(OUTPUT!AA$20:AI$20, "CLO7", OUTPUT!AA46:AI46) / OUTPUT!AN$12), "", SUMIF(OUTPUT!AA$20:AI$20, "CLO7", OUTPUT!AA46:AI46) / OUTPUT!AN$12),
"")))))),"")</f>
        <v/>
      </c>
      <c r="AT44" s="286" t="str">
        <f aca="false">IF(B44&lt;&gt;"",IF(AS44="","",IF(AS44&lt;0.5,1,IF(AND(AS44&gt;=0.5,AS44&lt;P$10),2,IF(AS44&gt;=P$10,3)))),"")</f>
        <v/>
      </c>
      <c r="AU44" s="287" t="str">
        <f aca="false">IF(B44 &lt;&gt; "",IFERROR(IF(AVERAGE(AQ44,AS44)&gt;=P$10,"Y","N"),""),"")</f>
        <v/>
      </c>
      <c r="AV44" s="194" t="str">
        <f aca="false">IF(B44 &lt;&gt; "", IFERROR(IF(C$16 = "PRELIM", SUMIF('Database (LECTURE-RES-PRAC)'!D$14:AG$14, "CLO8", 'Database (LECTURE-RES-PRAC)'!D41:AG41) / 'Grade computation'!F$11, IF(C$16 = "MIDTERM", SUMIF('Database (LECTURE-RES-PRAC)'!AJ$14:BM$14, "CLO8", 'Database (LECTURE-RES-PRAC)'!AJ41:BM41) / 'Grade computation'!G$11, IF(C$16 = "FINAL", SUMIF('Database (LECTURE-RES-PRAC)'!BP$14:CS$14, "CLO8", 'Database (LECTURE-RES-PRAC)'!BP41:CS41) / 'Grade computation'!H$11,""))),""),"")</f>
        <v/>
      </c>
      <c r="AW44" s="286" t="str">
        <f aca="false">IF(B44&lt;&gt;"",IF(AV44="","",IF(AV44&lt;0.5,1,IF(AND(AV44&gt;=0.5,AV44&lt;P$10),2,IF(AV44&gt;=P$10,3)))),"")</f>
        <v/>
      </c>
      <c r="AX44" s="194" t="str">
        <f aca="false">IF(B44 &lt;&gt; "",IF(AND('PRINTABLE (per grading)'!H$16="EXAM", 'PRINTABLE (per grading)'!B$13="Prelim"), IF(ISERROR(SUMIF('Exam (LECTURE ONLY)'!D$20:M$20, "CLO8", 'Exam (LECTURE ONLY)'!D46:M46) / 'Exam (LECTURE ONLY)'!AL$13), "", SUMIF('Exam (LECTURE ONLY)'!D$20:M$20, "CLO8", 'Exam (LECTURE ONLY)'!D46:M46) /'Exam (LECTURE ONLY)'!AL$13),
IF(AND('PRINTABLE (per grading)'!H$16="EXAM", 'PRINTABLE (per grading)'!B$13="Midterm"), IF(ISERROR(SUMIF('Exam (LECTURE ONLY)'!O$20:X$20, "CLO8", 'Exam (LECTURE ONLY)'!O46:X46) / 'Exam (LECTURE ONLY)'!AM$13), "", SUMIF('Exam (LECTURE ONLY)'!O$20:X$20, "CLO8", 'Exam (LECTURE ONLY)'!O46:X46) / 'Exam (LECTURE ONLY)'!AM$13),
IF(AND('PRINTABLE (per grading)'!H$16="EXAM", 'PRINTABLE (per grading)'!B$13="Final"), IF(ISERROR(SUMIF('Exam (LECTURE ONLY)'!Z$20:AI$20, "CLO8", 'Exam (LECTURE ONLY)'!Z46:AI46) / 'Exam (LECTURE ONLY)'!AN$13), "", SUMIF('Exam (LECTURE ONLY)'!Z$20:AI$20, "CLO8", 'Exam (LECTURE ONLY)'!Z46:AI46) / 'Exam (LECTURE ONLY)'!AN$13),
IF(AND('PRINTABLE (per grading)'!H$16="OUTPUT", 'PRINTABLE (per grading)'!B$13="Prelim"), IF(ISERROR(SUMIF(OUTPUT!C$20:M$20, "CLO8", OUTPUT!C46:M46) / OUTPUT!AL$13), "", SUMIF(OUTPUT!C$20:M$20, "CLO8", OUTPUT!C46:M46) / OUTPUT!AL$13),
IF(AND('PRINTABLE (per grading)'!H$16="OUTPUT", 'PRINTABLE (per grading)'!B$13="Midterm"), IF(ISERROR(SUMIF(OUTPUT!O$20:Y$20, "CLO8", OUTPUT!O46:Y46) / OUTPUT!AM$13), "", SUMIF(OUTPUT!O$20:Y$20, "CLO8", OUTPUT!O46:Y46) / OUTPUT!AM$13),
IF(AND('PRINTABLE (per grading)'!H$16="OUTPUT", 'PRINTABLE (per grading)'!B$13="Final"), IF(ISERROR(SUMIF(OUTPUT!AA$20:AI$20, "CLO8", OUTPUT!AA46:AI46) / OUTPUT!AN$13), "", SUMIF(OUTPUT!AA$20:AI$20, "CLO8", OUTPUT!AA46:AI46) / OUTPUT!AN$13),
"")))))),"")</f>
        <v/>
      </c>
      <c r="AY44" s="286" t="str">
        <f aca="false">IF(B44&lt;&gt;"",IF(AX44="","",IF(AX44&lt;0.5,1,IF(AND(AX44&gt;=0.5,AX44&lt;P$10),2,IF(AX44&gt;=P$10,3)))),"")</f>
        <v/>
      </c>
      <c r="AZ44" s="287" t="str">
        <f aca="false">IF(B44 &lt;&gt; "",IFERROR(IF(AVERAGE(AV44,AX44)&gt;=P$10,"Y","N"),""),"")</f>
        <v/>
      </c>
      <c r="BA44" s="194" t="str">
        <f aca="false">IF(B44 &lt;&gt; "", IFERROR(IF(C$16 = "PRELIM", SUMIF('Database (LECTURE-RES-PRAC)'!D$14:AG$14, "CLO9", 'Database (LECTURE-RES-PRAC)'!D41:AG41) / 'Grade computation'!F$12, IF(C$16 = "MIDTERM", SUMIF('Database (LECTURE-RES-PRAC)'!AJ$14:BM$14, "CLO9", 'Database (LECTURE-RES-PRAC)'!AJ41:BM41) / 'Grade computation'!G$12, IF(C$16 = "FINAL", SUMIF('Database (LECTURE-RES-PRAC)'!BP$14:CS$14, "CLO9", 'Database (LECTURE-RES-PRAC)'!BP41:CS41) / 'Grade computation'!H$12,""))),""),"")</f>
        <v/>
      </c>
      <c r="BB44" s="286" t="str">
        <f aca="false">IF(B44&lt;&gt;"",IF(BA44="","",IF(BA44&lt;0.5,1,IF(AND(BA44&gt;=0.5,BA44&lt;P$10),2,IF(BA44&gt;=P$10,3)))),"")</f>
        <v/>
      </c>
      <c r="BC44" s="194" t="str">
        <f aca="false">IF(B44 &lt;&gt; "",IF(AND('PRINTABLE (per grading)'!H$16="EXAM", 'PRINTABLE (per grading)'!B$13="Prelim"), IF(ISERROR(SUMIF('Exam (LECTURE ONLY)'!D$20:M$20, "CLO9", 'Exam (LECTURE ONLY)'!D46:M46) / 'Exam (LECTURE ONLY)'!AL$14), "", SUMIF('Exam (LECTURE ONLY)'!D$20:M$20, "CLO9", 'Exam (LECTURE ONLY)'!D46:M46) /'Exam (LECTURE ONLY)'!AL$14),
IF(AND('PRINTABLE (per grading)'!H$16="EXAM", 'PRINTABLE (per grading)'!B$13="Midterm"), IF(ISERROR(SUMIF('Exam (LECTURE ONLY)'!O$20:X$20, "CLO9", 'Exam (LECTURE ONLY)'!O46:X46) / 'Exam (LECTURE ONLY)'!AM$14), "", SUMIF('Exam (LECTURE ONLY)'!O$20:X$20, "CLO9", 'Exam (LECTURE ONLY)'!O46:X46) / 'Exam (LECTURE ONLY)'!AM$14),
IF(AND('PRINTABLE (per grading)'!H$16="EXAM", 'PRINTABLE (per grading)'!B$13="Final"), IF(ISERROR(SUMIF('Exam (LECTURE ONLY)'!Z$20:AI$20, "CLO9", 'Exam (LECTURE ONLY)'!Z46:AI46) / 'Exam (LECTURE ONLY)'!AN$14), "", SUMIF('Exam (LECTURE ONLY)'!Z$20:AI$20, "CLO9", 'Exam (LECTURE ONLY)'!Z46:AI46) / 'Exam (LECTURE ONLY)'!AN$14),
IF(AND('PRINTABLE (per grading)'!H$16="OUTPUT", 'PRINTABLE (per grading)'!B$13="Prelim"), IF(ISERROR(SUMIF(OUTPUT!C$20:M$20, "CLO9", OUTPUT!C46:M46) / OUTPUT!AL$14), "", SUMIF(OUTPUT!C$20:M$20, "CLO9", OUTPUT!C46:M46) / OUTPUT!AL$14),
IF(AND('PRINTABLE (per grading)'!H$16="OUTPUT", 'PRINTABLE (per grading)'!B$13="Midterm"), IF(ISERROR(SUMIF(OUTPUT!O$20:Y$20, "CLO9", OUTPUT!O46:Y46) / OUTPUT!AM$14), "", SUMIF(OUTPUT!O$20:Y$20, "CLO9", OUTPUT!O46:Y46) / OUTPUT!AM$14),
IF(AND('PRINTABLE (per grading)'!H$16="OUTPUT", 'PRINTABLE (per grading)'!B$13="Final"), IF(ISERROR(SUMIF(OUTPUT!AA$20:AI$20, "CLO9", OUTPUT!AA46:AI46) / OUTPUT!AN$14), "", SUMIF(OUTPUT!AA$20:AI$20, "CLO9", OUTPUT!AA46:AI46) / OUTPUT!AN$14),
"")))))),"")</f>
        <v/>
      </c>
      <c r="BD44" s="286" t="str">
        <f aca="false">IF(B44&lt;&gt;"",IF(BC44="","",IF(BC44&lt;0.5,1,IF(AND(BC44&gt;=0.5,BC44&lt;P$10),2,IF(BC44&gt;=P$10,3)))),"")</f>
        <v/>
      </c>
      <c r="BE44" s="287" t="str">
        <f aca="false">IF(B44 &lt;&gt; "",IFERROR(IF(AVERAGE(BA44,BC44)&gt;=P$10,"Y","N"),""),"")</f>
        <v/>
      </c>
      <c r="BF44" s="194" t="str">
        <f aca="false">IF(B44 &lt;&gt; "", IFERROR(IF(C$16 = "PRELIM", SUMIF('Database (LECTURE-RES-PRAC)'!D$14:AG$14, "CLO10", 'Database (LECTURE-RES-PRAC)'!D41:AG41) / 'Grade computation'!F$13, IF(C$16 = "MIDTERM", SUMIF('Database (LECTURE-RES-PRAC)'!AJ$14:BM$14, "CLO10", 'Database (LECTURE-RES-PRAC)'!AJ41:BM41) / 'Grade computation'!G$13, IF(C$16 = "FINAL", SUMIF('Database (LECTURE-RES-PRAC)'!BP$14:CS$14, "CLO10", 'Database (LECTURE-RES-PRAC)'!BP41:CS41) / 'Grade computation'!H$13,""))),""),"")</f>
        <v/>
      </c>
      <c r="BG44" s="286" t="str">
        <f aca="false">IF(B44&lt;&gt;"",IF(BF44="","",IF(BF44&lt;0.5,1,IF(AND(BF44&gt;=0.5,BF44&lt;P$10),2,IF(BF44&gt;=P$10,3)))),"")</f>
        <v/>
      </c>
      <c r="BH44" s="194" t="str">
        <f aca="false">IF(B44 &lt;&gt; "",IF(AND('PRINTABLE (per grading)'!H$16="EXAM", 'PRINTABLE (per grading)'!B$13="Prelim"), IF(ISERROR(SUMIF('Exam (LECTURE ONLY)'!D$20:M$20, "CLO10", 'Exam (LECTURE ONLY)'!D46:M46) / 'Exam (LECTURE ONLY)'!AL$15), "", SUMIF('Exam (LECTURE ONLY)'!D$20:M$20, "CLO10", 'Exam (LECTURE ONLY)'!D46:M46) /'Exam (LECTURE ONLY)'!AL$15),
IF(AND('PRINTABLE (per grading)'!H$16="EXAM", 'PRINTABLE (per grading)'!B$13="Midterm"), IF(ISERROR(SUMIF('Exam (LECTURE ONLY)'!O$20:X$20, "CLO10", 'Exam (LECTURE ONLY)'!O46:X46) / 'Exam (LECTURE ONLY)'!AM$15), "", SUMIF('Exam (LECTURE ONLY)'!O$20:X$20, "CLO10", 'Exam (LECTURE ONLY)'!O46:X46) / 'Exam (LECTURE ONLY)'!AM$15),
IF(AND('PRINTABLE (per grading)'!H$16="EXAM", 'PRINTABLE (per grading)'!B$13="Final"), IF(ISERROR(SUMIF('Exam (LECTURE ONLY)'!Z$20:AI$20, "CLO10", 'Exam (LECTURE ONLY)'!Z46:AI46) / 'Exam (LECTURE ONLY)'!AN$15), "", SUMIF('Exam (LECTURE ONLY)'!Z$20:AI$20, "CLO10", 'Exam (LECTURE ONLY)'!Z46:AI46) / 'Exam (LECTURE ONLY)'!AN$15),
IF(AND('PRINTABLE (per grading)'!H$16="OUTPUT", 'PRINTABLE (per grading)'!B$13="Prelim"), IF(ISERROR(SUMIF(OUTPUT!C$20:M$20, "CLO10", OUTPUT!C46:M46) / OUTPUT!AL$15), "", SUMIF(OUTPUT!C$20:M$20, "CLO10", OUTPUT!C46:M46) / OUTPUT!AL$15),
IF(AND('PRINTABLE (per grading)'!H$16="OUTPUT", 'PRINTABLE (per grading)'!B$13="Midterm"), IF(ISERROR(SUMIF(OUTPUT!O$20:Y$20, "CLO10", OUTPUT!O46:Y46) / OUTPUT!AM$15), "", SUMIF(OUTPUT!O$20:Y$20, "CLO10", OUTPUT!O46:Y46) / OUTPUT!AM$15),
IF(AND('PRINTABLE (per grading)'!H$16="OUTPUT", 'PRINTABLE (per grading)'!B$13="Final"), IF(ISERROR(SUMIF(OUTPUT!AA$20:AI$20, "CLO10", OUTPUT!AA46:AI46) / OUTPUT!AN$15), "", SUMIF(OUTPUT!AA$20:AI$20, "CLO10", OUTPUT!AA46:AI46) / OUTPUT!AN$15),
"")))))),"")</f>
        <v/>
      </c>
      <c r="BI44" s="286" t="str">
        <f aca="false">IF(B44&lt;&gt;"",IF(BH44="","",IF(BH44&lt;0.5,1,IF(AND(BH44&gt;=0.5,BH44&lt;P$10),2,IF(BH44&gt;=P$10,3)))),"")</f>
        <v/>
      </c>
      <c r="BJ44" s="287" t="str">
        <f aca="false">IF(B44 &lt;&gt; "",IFERROR(IF(AVERAGE(BF44,BH44)&gt;=P$10,"Y","N"),""),"")</f>
        <v/>
      </c>
      <c r="BK44" s="8"/>
    </row>
    <row r="45" customFormat="false" ht="19.5" hidden="false" customHeight="true" outlineLevel="0" collapsed="false">
      <c r="A45" s="183" t="str">
        <f aca="false">IF(ISBLANK('Database (LECTURE-RES-PRAC)'!A42),"",'Database (LECTURE-RES-PRAC)'!A42)</f>
        <v/>
      </c>
      <c r="B45" s="229" t="str">
        <f aca="false">IF(ISBLANK('Database (LECTURE-RES-PRAC)'!B42),"",'Database (LECTURE-RES-PRAC)'!B42)</f>
        <v/>
      </c>
      <c r="C45" s="230" t="str">
        <f aca="false">IF(B45&lt;&gt;"",IF(C$16="PRELIM",'Grade computation'!C45, IF(C$16="MIDTERM",'Grade computation'!K45, IF(C$16="FINAL",'Grade computation'!S45,""))),"")</f>
        <v/>
      </c>
      <c r="D45" s="231" t="str">
        <f aca="false">IF(B45&lt;&gt;"",IFERROR(IF(B$11="80-20", (((C45/C$19)*X$6)+X$7)*D$18, IF(B$11="60-40", (((C45/C$19)*Y$6)+Y$7)*D$18, 0)),0),"")</f>
        <v/>
      </c>
      <c r="E45" s="230" t="str">
        <f aca="false">IF(B45&lt;&gt;"", IF(C$16="PRELIM",'Grade computation'!E45, IF(C$16="MIDTERM",'Grade computation'!M45, IF(C$16="FINAL",'Grade computation'!U45,""))),"")</f>
        <v/>
      </c>
      <c r="F45" s="232" t="str">
        <f aca="false">IF(B45&lt;&gt;"",IFERROR(IF(B$11="80-20", (((E45/E$19)*X$6)+X$7)*F$18, IF(B$11="60-40", (((E45/E$19)*Y$6)+Y$7)*F$18, 0)),0),"")</f>
        <v/>
      </c>
      <c r="G45" s="233" t="str">
        <f aca="false">IF(B45&lt;&gt;"",IFERROR((D45+F45),0),"")</f>
        <v/>
      </c>
      <c r="H45" s="234" t="str">
        <f aca="false">IF(B45&lt;&gt;"",IF(C$16="PRELIM", 'Grade computation'!H45, IF(C$16="MIDTERM", 'Grade computation'!P45, IF(C$16="FINAL",'Grade computation'!X45, ""))),"")</f>
        <v/>
      </c>
      <c r="I45" s="233" t="str">
        <f aca="false">IF(B45&lt;&gt;"",IFERROR(IF(B$11="80-20", (((H45/H$19)*X$6)+X$7)*I$19, IF(B$11="60-40", (((H45/H$19)*Y$6)+Y$7)*I$19, 0)),0),"")</f>
        <v/>
      </c>
      <c r="J45" s="237" t="str">
        <f aca="false">IFERROR((G45+I45),"")</f>
        <v/>
      </c>
      <c r="K45" s="183" t="str">
        <f aca="false">IFERROR(IF(J45="","",IF(J45&gt;=75,"PASSED","FAILED")),"")</f>
        <v/>
      </c>
      <c r="L45" s="183"/>
      <c r="M45" s="194" t="str">
        <f aca="false">IF(B45 &lt;&gt; "", IFERROR(IF(C$16 = "PRELIM", SUMIF('Database (LECTURE-RES-PRAC)'!D$14:AG$14, "CLO1", 'Database (LECTURE-RES-PRAC)'!D42:AG42) / 'Grade computation'!F$4, IF(C$16 = "MIDTERM", SUMIF('Database (LECTURE-RES-PRAC)'!AJ$14:BM$14, "CLO1", 'Database (LECTURE-RES-PRAC)'!AJ42:BM42) / 'Grade computation'!G$4, IF(C$16 = "FINAL", SUMIF('Database (LECTURE-RES-PRAC)'!BP$14:CS$14, "CLO1", 'Database (LECTURE-RES-PRAC)'!BP42:CS42) / 'Grade computation'!H$4,""))),""),"")</f>
        <v/>
      </c>
      <c r="N45" s="286" t="str">
        <f aca="false">IF(B45&lt;&gt;"",IF(M45="","",IF(M45&lt;0.5,1,IF(AND(M45&gt;=0.5,M45&lt;P$10),2,IF(M45&gt;=P$10,3)))),"")</f>
        <v/>
      </c>
      <c r="O45" s="194" t="str">
        <f aca="false">IF(B45 &lt;&gt; "",IF(AND('PRINTABLE (per grading)'!H$16="EXAM", 'PRINTABLE (per grading)'!B$13="Prelim"), IF(ISERROR(SUMIF('Exam (LECTURE ONLY)'!D$20:M$20, "CLO1", 'Exam (LECTURE ONLY)'!D47:M47) / 'Exam (LECTURE ONLY)'!AL$6), "", SUMIF('Exam (LECTURE ONLY)'!D$20:M$20, "CLO1", 'Exam (LECTURE ONLY)'!D47:M47) /'Exam (LECTURE ONLY)'!AL$6),
IF(AND('PRINTABLE (per grading)'!H$16="EXAM", 'PRINTABLE (per grading)'!B$13="Midterm"), IF(ISERROR(SUMIF('Exam (LECTURE ONLY)'!O$20:X$20, "CLO1", 'Exam (LECTURE ONLY)'!O47:X47) / 'Exam (LECTURE ONLY)'!AM$6), "", SUMIF('Exam (LECTURE ONLY)'!O$20:X$20, "CLO1", 'Exam (LECTURE ONLY)'!O47:X47) / 'Exam (LECTURE ONLY)'!AM$6),
IF(AND('PRINTABLE (per grading)'!H$16="EXAM", 'PRINTABLE (per grading)'!B$13="Final"), IF(ISERROR(SUMIF('Exam (LECTURE ONLY)'!Z$20:AI$20, "CLO1", 'Exam (LECTURE ONLY)'!Z47:AI47) / 'Exam (LECTURE ONLY)'!AN$6), "", SUMIF('Exam (LECTURE ONLY)'!Z$20:AI$20, "CLO1", 'Exam (LECTURE ONLY)'!Z47:AI47) / 'Exam (LECTURE ONLY)'!AN$6),
IF(AND('PRINTABLE (per grading)'!H$16="OUTPUT", 'PRINTABLE (per grading)'!B$13="Prelim"), IF(ISERROR(SUMIF(OUTPUT!C$20:M$20, "CLO1", OUTPUT!C47:M47) / OUTPUT!AL$6), "", SUMIF(OUTPUT!C$20:M$20, "CLO1", OUTPUT!C47:M47) / OUTPUT!AL$6),
IF(AND('PRINTABLE (per grading)'!H$16="OUTPUT", 'PRINTABLE (per grading)'!B$13="Midterm"), IF(ISERROR(SUMIF(OUTPUT!O$20:Y$20, "CLO1", OUTPUT!O47:Y47) / OUTPUT!AM$6), "", SUMIF(OUTPUT!O$20:Y$20, "CLO1", OUTPUT!O47:Y47) / OUTPUT!AM$6),
IF(AND('PRINTABLE (per grading)'!H$16="OUTPUT", 'PRINTABLE (per grading)'!B$13="Final"), IF(ISERROR(SUMIF(OUTPUT!AA$20:AI$20, "CLO1", OUTPUT!AA47:AI47) / OUTPUT!AN$6), "", SUMIF(OUTPUT!AA$20:AI$20, "CLO1", OUTPUT!AA47:AI47) / OUTPUT!AN$6),
"")))))),"")</f>
        <v/>
      </c>
      <c r="P45" s="286" t="str">
        <f aca="false">IF(B45&lt;&gt;"",IF(O45="","",IF(O45&lt;0.5,1,IF(AND(O45&gt;=0.5,O45&lt;P$10),2,IF(O45&gt;=P$10,3)))),"")</f>
        <v/>
      </c>
      <c r="Q45" s="287" t="str">
        <f aca="false">IF(B45 &lt;&gt; "",IFERROR(IF(AVERAGE(M45,O45)&gt;=P$10,"Y","N"),""),"")</f>
        <v/>
      </c>
      <c r="R45" s="194" t="str">
        <f aca="false">IF(B45 &lt;&gt; "", IFERROR(IF(C$16 = "PRELIM", SUMIF('Database (LECTURE-RES-PRAC)'!D$14:AG$14, "CLO2", 'Database (LECTURE-RES-PRAC)'!D42:AG42) / 'Grade computation'!F$5, IF(C$16 = "MIDTERM", SUMIF('Database (LECTURE-RES-PRAC)'!AJ$14:BM$14, "CLO2", 'Database (LECTURE-RES-PRAC)'!AJ42:BM42) / 'Grade computation'!G$5, IF(C$16 = "FINAL", SUMIF('Database (LECTURE-RES-PRAC)'!BP$14:CS$14, "CLO2", 'Database (LECTURE-RES-PRAC)'!BP42:CS42) / 'Grade computation'!H$5,""))),""),"")</f>
        <v/>
      </c>
      <c r="S45" s="286" t="str">
        <f aca="false">IF(B45&lt;&gt;"",IF(R45="","",IF(R45&lt;0.5,1,IF(AND(R45&gt;=0.5,R45&lt;P$10),2,IF(R45&gt;=P$10,3)))),"")</f>
        <v/>
      </c>
      <c r="T45" s="194" t="str">
        <f aca="false">IF(B45 &lt;&gt; "",IF(AND('PRINTABLE (per grading)'!H$16="EXAM", 'PRINTABLE (per grading)'!B$13="Prelim"), IF(ISERROR(SUMIF('Exam (LECTURE ONLY)'!D$20:M$20, "CLO2", 'Exam (LECTURE ONLY)'!D47:M47) / 'Exam (LECTURE ONLY)'!AL$7), "", SUMIF('Exam (LECTURE ONLY)'!D$20:M$20, "CLO2", 'Exam (LECTURE ONLY)'!D47:M47) /'Exam (LECTURE ONLY)'!AL$7),
IF(AND('PRINTABLE (per grading)'!H$16="EXAM", 'PRINTABLE (per grading)'!B$13="Midterm"), IF(ISERROR(SUMIF('Exam (LECTURE ONLY)'!O$20:X$20, "CLO2", 'Exam (LECTURE ONLY)'!O47:X47) / 'Exam (LECTURE ONLY)'!AM$7), "", SUMIF('Exam (LECTURE ONLY)'!O$20:X$20, "CLO2", 'Exam (LECTURE ONLY)'!O47:X47) / 'Exam (LECTURE ONLY)'!AM$7),
IF(AND('PRINTABLE (per grading)'!H$16="EXAM", 'PRINTABLE (per grading)'!B$13="Final"), IF(ISERROR(SUMIF('Exam (LECTURE ONLY)'!Z$20:AI$20, "CLO2", 'Exam (LECTURE ONLY)'!Z47:AI47) / 'Exam (LECTURE ONLY)'!AN$7), "", SUMIF('Exam (LECTURE ONLY)'!Z$20:AI$20, "CLO2", 'Exam (LECTURE ONLY)'!Z47:AI47) / 'Exam (LECTURE ONLY)'!AN$7),
IF(AND('PRINTABLE (per grading)'!H$16="OUTPUT", 'PRINTABLE (per grading)'!B$13="Prelim"), IF(ISERROR(SUMIF(OUTPUT!C$20:M$20, "CLO2", OUTPUT!C47:M47) / OUTPUT!AL$7), "", SUMIF(OUTPUT!C$20:M$20, "CLO2", OUTPUT!C47:M47) / OUTPUT!AL$7),
IF(AND('PRINTABLE (per grading)'!H$16="OUTPUT", 'PRINTABLE (per grading)'!B$13="Midterm"), IF(ISERROR(SUMIF(OUTPUT!O$20:Y$20, "CLO2", OUTPUT!O47:Y47) / OUTPUT!AM$7), "", SUMIF(OUTPUT!O$20:Y$20, "CLO2", OUTPUT!O47:Y47) / OUTPUT!AM$7),
IF(AND('PRINTABLE (per grading)'!H$16="OUTPUT", 'PRINTABLE (per grading)'!B$13="Final"), IF(ISERROR(SUMIF(OUTPUT!AA$20:AI$20, "CLO2", OUTPUT!AA47:AI47) / OUTPUT!AN$7), "", SUMIF(OUTPUT!AA$20:AI$20, "CLO2", OUTPUT!AA47:AI47) / OUTPUT!AN$7),
"")))))),"")</f>
        <v/>
      </c>
      <c r="U45" s="286" t="str">
        <f aca="false">IF(B45&lt;&gt;"",IF(T45="","",IF(T45&lt;0.5,1,IF(AND(T45&gt;=0.5,T45&lt;P$10),2,IF(T45&gt;=P$10,3)))),"")</f>
        <v/>
      </c>
      <c r="V45" s="287" t="str">
        <f aca="false">IF(B45 &lt;&gt; "",IFERROR(IF(AVERAGE(R45,T45)&gt;=P$10,"Y","N"),""),"")</f>
        <v/>
      </c>
      <c r="W45" s="194" t="str">
        <f aca="false">IF(B45 &lt;&gt; "", IFERROR(IF(C$16 = "PRELIM", SUMIF('Database (LECTURE-RES-PRAC)'!D$14:AG$14, "CLO3", 'Database (LECTURE-RES-PRAC)'!D42:AG42) / 'Grade computation'!F$6, IF(C$16 = "MIDTERM", SUMIF('Database (LECTURE-RES-PRAC)'!AJ$14:BM$14, "CLO3", 'Database (LECTURE-RES-PRAC)'!AJ42:BM42) / 'Grade computation'!G$6, IF(C$16 = "FINAL", SUMIF('Database (LECTURE-RES-PRAC)'!BP$14:CS$14, "CLO3", 'Database (LECTURE-RES-PRAC)'!BP42:CS42) / 'Grade computation'!H$6,""))),""),"")</f>
        <v/>
      </c>
      <c r="X45" s="286" t="str">
        <f aca="false">IF(B45&lt;&gt;"",IF(W45="","",IF(W45&lt;0.5,1,IF(AND(W45&gt;=0.5,W45&lt;P$10),2,IF(W45&gt;=P$10,3)))),"")</f>
        <v/>
      </c>
      <c r="Y45" s="194" t="str">
        <f aca="false">IF(B45 &lt;&gt; "",IF(AND('PRINTABLE (per grading)'!H$16="EXAM", 'PRINTABLE (per grading)'!B$13="Prelim"), IF(ISERROR(SUMIF('Exam (LECTURE ONLY)'!D$20:M$20, "CLO3", 'Exam (LECTURE ONLY)'!D47:M47) / 'Exam (LECTURE ONLY)'!AL$8), "", SUMIF('Exam (LECTURE ONLY)'!D$20:M$20, "CLO3", 'Exam (LECTURE ONLY)'!D47:M47) /'Exam (LECTURE ONLY)'!AL$8),
IF(AND('PRINTABLE (per grading)'!H$16="EXAM", 'PRINTABLE (per grading)'!B$13="Midterm"), IF(ISERROR(SUMIF('Exam (LECTURE ONLY)'!O$20:X$20, "CLO3", 'Exam (LECTURE ONLY)'!O47:X47) / 'Exam (LECTURE ONLY)'!AM$8), "", SUMIF('Exam (LECTURE ONLY)'!O$20:X$20, "CLO3", 'Exam (LECTURE ONLY)'!O47:X47) / 'Exam (LECTURE ONLY)'!AM$8),
IF(AND('PRINTABLE (per grading)'!H$16="EXAM", 'PRINTABLE (per grading)'!B$13="Final"), IF(ISERROR(SUMIF('Exam (LECTURE ONLY)'!Z$20:AI$20, "CLO3", 'Exam (LECTURE ONLY)'!Z47:AI47) / 'Exam (LECTURE ONLY)'!AN$8), "", SUMIF('Exam (LECTURE ONLY)'!Z$20:AI$20, "CLO3", 'Exam (LECTURE ONLY)'!Z47:AI47) / 'Exam (LECTURE ONLY)'!AN$8),
IF(AND('PRINTABLE (per grading)'!H$16="OUTPUT", 'PRINTABLE (per grading)'!B$13="Prelim"), IF(ISERROR(SUMIF(OUTPUT!C$20:M$20, "CLO3", OUTPUT!C47:M47) / OUTPUT!AL$8), "", SUMIF(OUTPUT!C$20:M$20, "CLO3", OUTPUT!C47:M47) / OUTPUT!AL$8),
IF(AND('PRINTABLE (per grading)'!H$16="OUTPUT", 'PRINTABLE (per grading)'!B$13="Midterm"), IF(ISERROR(SUMIF(OUTPUT!O$20:Y$20, "CLO3", OUTPUT!O47:Y47) / OUTPUT!AM$8), "", SUMIF(OUTPUT!O$20:Y$20, "CLO3", OUTPUT!O47:Y47) / OUTPUT!AM$8),
IF(AND('PRINTABLE (per grading)'!H$16="OUTPUT", 'PRINTABLE (per grading)'!B$13="Final"), IF(ISERROR(SUMIF(OUTPUT!AA$20:AI$20, "CLO3", OUTPUT!AA47:AI47) / OUTPUT!AN$8), "", SUMIF(OUTPUT!AA$20:AI$20, "CLO3", OUTPUT!AA47:AI47) / OUTPUT!AN$8),
"" )))))),"")</f>
        <v/>
      </c>
      <c r="Z45" s="286" t="str">
        <f aca="false">IF(B45&lt;&gt;"",IF(Y45="","",IF(Y45&lt;0.5,1,IF(AND(Y45&gt;=0.5,Y45&lt;P$10),2,IF(Y45&gt;=P$10,3)))),"")</f>
        <v/>
      </c>
      <c r="AA45" s="287" t="str">
        <f aca="false">IF(B45 &lt;&gt; "",IFERROR(IF(AVERAGE(W45,Y45)&gt;=P$10,"Y","N"),""),"")</f>
        <v/>
      </c>
      <c r="AB45" s="194" t="str">
        <f aca="false">IF(B45 &lt;&gt; "", IFERROR(IF(C$16 = "PRELIM", SUMIF('Database (LECTURE-RES-PRAC)'!D$14:AG$14, "CLO4", 'Database (LECTURE-RES-PRAC)'!D42:AG42) / 'Grade computation'!F$7, IF(C$16 = "MIDTERM", SUMIF('Database (LECTURE-RES-PRAC)'!AJ$14:BM$14, "CLO4", 'Database (LECTURE-RES-PRAC)'!AJ42:BM42) / 'Grade computation'!G$7, IF(C$16 = "FINAL", SUMIF('Database (LECTURE-RES-PRAC)'!BP$14:CS$14, "CLO4", 'Database (LECTURE-RES-PRAC)'!BP42:CS42) / 'Grade computation'!H$7,""))),""),"")</f>
        <v/>
      </c>
      <c r="AC45" s="286" t="str">
        <f aca="false">IF(B45&lt;&gt;"",IF(AB45="","",IF(AB45&lt;0.5,1,IF(AND(AB45&gt;=0.5,AB45&lt;P$10),2,IF(AB45&gt;=P$10,3)))),"")</f>
        <v/>
      </c>
      <c r="AD45" s="194" t="str">
        <f aca="false">IF(B45 &lt;&gt; "",IF(AND('PRINTABLE (per grading)'!H$16="EXAM", 'PRINTABLE (per grading)'!B$13="Prelim"), IF(ISERROR(SUMIF('Exam (LECTURE ONLY)'!D$20:M$20, "CLO4", 'Exam (LECTURE ONLY)'!D47:M47) / 'Exam (LECTURE ONLY)'!AL$9), "", SUMIF('Exam (LECTURE ONLY)'!D$20:M$20, "CLO4", 'Exam (LECTURE ONLY)'!D47:M47) /'Exam (LECTURE ONLY)'!AL$9),
IF(AND('PRINTABLE (per grading)'!H$16="EXAM", 'PRINTABLE (per grading)'!B$13="Midterm"), IF(ISERROR(SUMIF('Exam (LECTURE ONLY)'!O$20:X$20, "CLO4", 'Exam (LECTURE ONLY)'!O47:X47) / 'Exam (LECTURE ONLY)'!AM$9), "", SUMIF('Exam (LECTURE ONLY)'!O$20:X$20, "CLO4", 'Exam (LECTURE ONLY)'!O47:X47) / 'Exam (LECTURE ONLY)'!AM$9),
IF(AND('PRINTABLE (per grading)'!H$16="EXAM", 'PRINTABLE (per grading)'!B$13="Final"), IF(ISERROR(SUMIF('Exam (LECTURE ONLY)'!Z$20:AI$20, "CLO4", 'Exam (LECTURE ONLY)'!Z47:AI47) / 'Exam (LECTURE ONLY)'!AN$9), "", SUMIF('Exam (LECTURE ONLY)'!Z$20:AI$20, "CLO4", 'Exam (LECTURE ONLY)'!Z47:AI47) / 'Exam (LECTURE ONLY)'!AN$9),
IF(AND('PRINTABLE (per grading)'!H$16="OUTPUT", 'PRINTABLE (per grading)'!B$13="Prelim"), IF(ISERROR(SUMIF(OUTPUT!C$20:M$20, "CLO4", OUTPUT!C47:M47) / OUTPUT!AL$9), "", SUMIF(OUTPUT!C$20:M$20, "CLO4", OUTPUT!C47:M47) / OUTPUT!AL$9),
IF(AND('PRINTABLE (per grading)'!H$16="OUTPUT", 'PRINTABLE (per grading)'!B$13="Midterm"), IF(ISERROR(SUMIF(OUTPUT!O$20:Y$20, "CLO4", OUTPUT!O47:Y47) / OUTPUT!AM$9), "", SUMIF(OUTPUT!O$20:Y$20, "CLO4", OUTPUT!O47:Y47) / OUTPUT!AM$9),
IF(AND('PRINTABLE (per grading)'!H$16="OUTPUT", 'PRINTABLE (per grading)'!B$13="Final"), IF(ISERROR(SUMIF(OUTPUT!AA$20:AI$20, "CLO4", OUTPUT!AA47:AI47) / OUTPUT!AN$9), "", SUMIF(OUTPUT!AA$20:AI$20, "CLO4", OUTPUT!AA47:AI47) / OUTPUT!AN$9),
"")))))),"")</f>
        <v/>
      </c>
      <c r="AE45" s="286" t="str">
        <f aca="false">IF(B45&lt;&gt;"",IF(AD45="","",IF(AD45&lt;0.5,1,IF(AND(AD45&gt;=0.5,AD45&lt;P$10),2,IF(AD45&gt;=P$10,3)))),"")</f>
        <v/>
      </c>
      <c r="AF45" s="287" t="str">
        <f aca="false">IF(B45 &lt;&gt; "",IFERROR(IF(AVERAGE(AB45,AD45)&gt;=P$10,"Y","N"),""),"")</f>
        <v/>
      </c>
      <c r="AG45" s="194" t="str">
        <f aca="false">IF(B45 &lt;&gt; "", IFERROR(IF(C$16 = "PRELIM", SUMIF('Database (LECTURE-RES-PRAC)'!D$14:AG$14, "CLO5", 'Database (LECTURE-RES-PRAC)'!D42:AG42) / 'Grade computation'!F$8, IF(C$16 = "MIDTERM", SUMIF('Database (LECTURE-RES-PRAC)'!AJ$14:BM$14, "CLO5", 'Database (LECTURE-RES-PRAC)'!AJ42:BM42) / 'Grade computation'!G$8, IF(C$16 = "FINAL", SUMIF('Database (LECTURE-RES-PRAC)'!BP$14:CS$14, "CLO5", 'Database (LECTURE-RES-PRAC)'!BP42:CS42) / 'Grade computation'!H$8,""))),""),"")</f>
        <v/>
      </c>
      <c r="AH45" s="286" t="str">
        <f aca="false">IF(B45&lt;&gt;"",IF(AG45="","",IF(AG45&lt;0.5,1,IF(AND(AG45&gt;=0.5,AG45&lt;P$10),2,IF(AG45&gt;=P$10,3)))),"")</f>
        <v/>
      </c>
      <c r="AI45" s="194" t="str">
        <f aca="false">IF(B45 &lt;&gt; "",IF(AND('PRINTABLE (per grading)'!H$16="EXAM", 'PRINTABLE (per grading)'!B$13="Prelim"), IF(ISERROR(SUMIF('Exam (LECTURE ONLY)'!D$20:M$20, "CLO5", 'Exam (LECTURE ONLY)'!D47:M47) / 'Exam (LECTURE ONLY)'!AL$10), "", SUMIF('Exam (LECTURE ONLY)'!D$20:M$20, "CLO5", 'Exam (LECTURE ONLY)'!D47:M47) /'Exam (LECTURE ONLY)'!AL$10),
IF(AND('PRINTABLE (per grading)'!H$16="EXAM", 'PRINTABLE (per grading)'!B$13="Midterm"), IF(ISERROR(SUMIF('Exam (LECTURE ONLY)'!O$20:X$20, "CLO5", 'Exam (LECTURE ONLY)'!O47:X47) / 'Exam (LECTURE ONLY)'!AM$10), "", SUMIF('Exam (LECTURE ONLY)'!O$20:X$20, "CLO5", 'Exam (LECTURE ONLY)'!O47:X47) / 'Exam (LECTURE ONLY)'!AM$10),
IF(AND('PRINTABLE (per grading)'!H$16="EXAM", 'PRINTABLE (per grading)'!B$13="Final"), IF(ISERROR(SUMIF('Exam (LECTURE ONLY)'!Z$20:AI$20, "CLO5", 'Exam (LECTURE ONLY)'!Z47:AI47) / 'Exam (LECTURE ONLY)'!AN$10), "", SUMIF('Exam (LECTURE ONLY)'!Z$20:AI$20, "CLO5", 'Exam (LECTURE ONLY)'!Z47:AI47) / 'Exam (LECTURE ONLY)'!AN$10),
IF(AND('PRINTABLE (per grading)'!H$16="OUTPUT", 'PRINTABLE (per grading)'!B$13="Prelim"), IF(ISERROR(SUMIF(OUTPUT!C$20:M$20, "CLO5", OUTPUT!C47:M47) / OUTPUT!AL$10), "", SUMIF(OUTPUT!C$20:M$20, "CLO5", OUTPUT!C47:M47) / OUTPUT!AL$10),
IF(AND('PRINTABLE (per grading)'!H$16="OUTPUT", 'PRINTABLE (per grading)'!B$13="Midterm"), IF(ISERROR(SUMIF(OUTPUT!O$20:Y$20, "CLO5", OUTPUT!O47:Y47) / OUTPUT!AM$10), "", SUMIF(OUTPUT!O$20:Y$20, "CLO5", OUTPUT!O47:Y47) / OUTPUT!AM$10),
IF(AND('PRINTABLE (per grading)'!H$16="OUTPUT", 'PRINTABLE (per grading)'!B$13="Final"), IF(ISERROR(SUMIF(OUTPUT!AA$20:AI$20, "CLO5", OUTPUT!AA47:AI47) / OUTPUT!AN$10), "", SUMIF(OUTPUT!AA$20:AI$20, "CLO5", OUTPUT!AA47:AI47) / OUTPUT!AN$10),
"")))))),"")</f>
        <v/>
      </c>
      <c r="AJ45" s="286" t="str">
        <f aca="false">IF(B45&lt;&gt;"",IF(AI45="","",IF(AI45&lt;0.5,1,IF(AND(AI45&gt;=0.5,AI45&lt;P$10),2,IF(AI45&gt;=P$10,3)))),"")</f>
        <v/>
      </c>
      <c r="AK45" s="287" t="str">
        <f aca="false">IF(B45 &lt;&gt; "",IFERROR(IF(AVERAGE(AG45,AI45)&gt;=P$10,"Y","N"),""),"")</f>
        <v/>
      </c>
      <c r="AL45" s="194" t="str">
        <f aca="false">IF(B45 &lt;&gt; "", IFERROR(IF(C$16 = "PRELIM", SUMIF('Database (LECTURE-RES-PRAC)'!D$14:AG$14, "CLO6", 'Database (LECTURE-RES-PRAC)'!D42:AG42) / 'Grade computation'!F$9, IF(C$16 = "MIDTERM", SUMIF('Database (LECTURE-RES-PRAC)'!AJ$14:BM$14, "CLO6", 'Database (LECTURE-RES-PRAC)'!AJ42:BM42) / 'Grade computation'!G$9, IF(C$16 = "FINAL", SUMIF('Database (LECTURE-RES-PRAC)'!BP$14:CS$14, "CLO6", 'Database (LECTURE-RES-PRAC)'!BP42:CS42) / 'Grade computation'!H$9,""))),""),"")</f>
        <v/>
      </c>
      <c r="AM45" s="286" t="str">
        <f aca="false">IF(B45&lt;&gt;"",IF(AL45="","",IF(AL45&lt;0.5,1,IF(AND(AL45&gt;=0.5,AL45&lt;P$10),2,IF(AL45&gt;=P$10,3)))),"")</f>
        <v/>
      </c>
      <c r="AN45" s="194" t="str">
        <f aca="false">IF(B45 &lt;&gt; "",IF(AND('PRINTABLE (per grading)'!H$16="EXAM", 'PRINTABLE (per grading)'!B$13="Prelim"), IF(ISERROR(SUMIF('Exam (LECTURE ONLY)'!D$20:M$20, "CLO6", 'Exam (LECTURE ONLY)'!D47:M47) / 'Exam (LECTURE ONLY)'!AL$11), "", SUMIF('Exam (LECTURE ONLY)'!D$20:M$20, "CLO6", 'Exam (LECTURE ONLY)'!D47:M47) /'Exam (LECTURE ONLY)'!AL$11),
IF(AND('PRINTABLE (per grading)'!H$16="EXAM", 'PRINTABLE (per grading)'!B$13="Midterm"), IF(ISERROR(SUMIF('Exam (LECTURE ONLY)'!O$20:X$20, "CLO6", 'Exam (LECTURE ONLY)'!O47:X47) / 'Exam (LECTURE ONLY)'!AM$11), "", SUMIF('Exam (LECTURE ONLY)'!O$20:X$20, "CLO6", 'Exam (LECTURE ONLY)'!O47:X47) / 'Exam (LECTURE ONLY)'!AM$11),
IF(AND('PRINTABLE (per grading)'!H$16="EXAM", 'PRINTABLE (per grading)'!B$13="Final"), IF(ISERROR(SUMIF('Exam (LECTURE ONLY)'!Z$20:AI$20, "CLO6", 'Exam (LECTURE ONLY)'!Z47:AI47) / 'Exam (LECTURE ONLY)'!AN$11), "", SUMIF('Exam (LECTURE ONLY)'!Z$20:AI$20, "CLO6", 'Exam (LECTURE ONLY)'!Z47:AI47) / 'Exam (LECTURE ONLY)'!AN$11),
IF(AND('PRINTABLE (per grading)'!H$16="OUTPUT", 'PRINTABLE (per grading)'!B$13="Prelim"), IF(ISERROR(SUMIF(OUTPUT!C$20:M$20, "CLO6", OUTPUT!C47:M47) / OUTPUT!AL$11), "", SUMIF(OUTPUT!C$20:M$20, "CLO6", OUTPUT!C47:M47) / OUTPUT!AL$11),
IF(AND('PRINTABLE (per grading)'!H$16="OUTPUT", 'PRINTABLE (per grading)'!B$13="Midterm"), IF(ISERROR(SUMIF(OUTPUT!O$20:Y$20, "CLO6", OUTPUT!O47:Y47) / OUTPUT!AM$11), "", SUMIF(OUTPUT!O$20:Y$20, "CLO6", OUTPUT!O47:Y47) / OUTPUT!AM$11),
IF(AND('PRINTABLE (per grading)'!H$16="OUTPUT", 'PRINTABLE (per grading)'!B$13="Final"), IF(ISERROR(SUMIF(OUTPUT!AA$20:AI$20, "CLO6", OUTPUT!AA47:AI47) / OUTPUT!AN$11), "", SUMIF(OUTPUT!AA$20:AI$20, "CLO6", OUTPUT!AA47:AI47) / OUTPUT!AN$11),
"")))))),"")</f>
        <v/>
      </c>
      <c r="AO45" s="286" t="str">
        <f aca="false">IF(B45&lt;&gt;"",IF(AN45="","",IF(AN45&lt;0.5,1,IF(AND(AN45&gt;=0.5,AN45&lt;P$10),2,IF(AN45&gt;=P$10,3)))),"")</f>
        <v/>
      </c>
      <c r="AP45" s="287" t="str">
        <f aca="false">IF(B45 &lt;&gt; "",IFERROR(IF(AVERAGE(AL45,AN45)&gt;=P$10,"Y","N"),""),"")</f>
        <v/>
      </c>
      <c r="AQ45" s="194" t="str">
        <f aca="false">IF(B45 &lt;&gt; "", IFERROR(IF(C$16 = "PRELIM", SUMIF('Database (LECTURE-RES-PRAC)'!D$14:AG$14, "CLO7", 'Database (LECTURE-RES-PRAC)'!D42:AG42) / 'Grade computation'!F$10, IF(C$16 = "MIDTERM", SUMIF('Database (LECTURE-RES-PRAC)'!AJ$14:BM$14, "CLO7", 'Database (LECTURE-RES-PRAC)'!AJ42:BM42) / 'Grade computation'!G$10, IF(C$16 = "FINAL", SUMIF('Database (LECTURE-RES-PRAC)'!BP$14:CS$14, "CLO7", 'Database (LECTURE-RES-PRAC)'!BP42:CS42) / 'Grade computation'!H$10,""))),""),"")</f>
        <v/>
      </c>
      <c r="AR45" s="286" t="str">
        <f aca="false">IF(B45&lt;&gt;"",IF(AQ45="","",IF(AQ45&lt;0.5,1,IF(AND(AQ45&gt;=0.5,AQ45&lt;P$10),2,IF(AQ45&gt;=P$10,3)))),"")</f>
        <v/>
      </c>
      <c r="AS45" s="194" t="str">
        <f aca="false">IF(B45 &lt;&gt; "",IF(AND('PRINTABLE (per grading)'!H$16="EXAM", 'PRINTABLE (per grading)'!B$13="Prelim"), IF(ISERROR(SUMIF('Exam (LECTURE ONLY)'!D$20:M$20, "CLO7", 'Exam (LECTURE ONLY)'!D47:M47) / 'Exam (LECTURE ONLY)'!AL$12), "", SUMIF('Exam (LECTURE ONLY)'!D$20:M$20, "CLO7", 'Exam (LECTURE ONLY)'!D47:M47) /'Exam (LECTURE ONLY)'!AL$12),
IF(AND('PRINTABLE (per grading)'!H$16="EXAM", 'PRINTABLE (per grading)'!B$13="Midterm"), IF(ISERROR(SUMIF('Exam (LECTURE ONLY)'!O$20:X$20, "CLO7", 'Exam (LECTURE ONLY)'!O47:X47) / 'Exam (LECTURE ONLY)'!AM$12), "", SUMIF('Exam (LECTURE ONLY)'!O$20:X$20, "CLO7", 'Exam (LECTURE ONLY)'!O47:X47) / 'Exam (LECTURE ONLY)'!AM$12),
IF(AND('PRINTABLE (per grading)'!H$16="EXAM", 'PRINTABLE (per grading)'!B$13="Final"), IF(ISERROR(SUMIF('Exam (LECTURE ONLY)'!Z$20:AI$20, "CLO7", 'Exam (LECTURE ONLY)'!Z47:AI47) / 'Exam (LECTURE ONLY)'!AN$12), "", SUMIF('Exam (LECTURE ONLY)'!Z$20:AI$20, "CLO7", 'Exam (LECTURE ONLY)'!Z47:AI47) / 'Exam (LECTURE ONLY)'!AN$12),
IF(AND('PRINTABLE (per grading)'!H$16="OUTPUT", 'PRINTABLE (per grading)'!B$13="Prelim"), IF(ISERROR(SUMIF(OUTPUT!C$20:M$20, "CLO7", OUTPUT!C47:M47) / OUTPUT!AL$12), "", SUMIF(OUTPUT!C$20:M$20, "CLO7", OUTPUT!C47:M47) / OUTPUT!AL$12),
IF(AND('PRINTABLE (per grading)'!H$16="OUTPUT", 'PRINTABLE (per grading)'!B$13="Midterm"), IF(ISERROR(SUMIF(OUTPUT!O$20:Y$20, "CLO7", OUTPUT!O47:Y47) / OUTPUT!AM$12), "", SUMIF(OUTPUT!O$20:Y$20, "CLO7", OUTPUT!O47:Y47) / OUTPUT!AM$12),
IF(AND('PRINTABLE (per grading)'!H$16="OUTPUT", 'PRINTABLE (per grading)'!B$13="Final"), IF(ISERROR(SUMIF(OUTPUT!AA$20:AI$20, "CLO7", OUTPUT!AA47:AI47) / OUTPUT!AN$12), "", SUMIF(OUTPUT!AA$20:AI$20, "CLO7", OUTPUT!AA47:AI47) / OUTPUT!AN$12),
"")))))),"")</f>
        <v/>
      </c>
      <c r="AT45" s="286" t="str">
        <f aca="false">IF(B45&lt;&gt;"",IF(AS45="","",IF(AS45&lt;0.5,1,IF(AND(AS45&gt;=0.5,AS45&lt;P$10),2,IF(AS45&gt;=P$10,3)))),"")</f>
        <v/>
      </c>
      <c r="AU45" s="287" t="str">
        <f aca="false">IF(B45 &lt;&gt; "",IFERROR(IF(AVERAGE(AQ45,AS45)&gt;=P$10,"Y","N"),""),"")</f>
        <v/>
      </c>
      <c r="AV45" s="194" t="str">
        <f aca="false">IF(B45 &lt;&gt; "", IFERROR(IF(C$16 = "PRELIM", SUMIF('Database (LECTURE-RES-PRAC)'!D$14:AG$14, "CLO8", 'Database (LECTURE-RES-PRAC)'!D42:AG42) / 'Grade computation'!F$11, IF(C$16 = "MIDTERM", SUMIF('Database (LECTURE-RES-PRAC)'!AJ$14:BM$14, "CLO8", 'Database (LECTURE-RES-PRAC)'!AJ42:BM42) / 'Grade computation'!G$11, IF(C$16 = "FINAL", SUMIF('Database (LECTURE-RES-PRAC)'!BP$14:CS$14, "CLO8", 'Database (LECTURE-RES-PRAC)'!BP42:CS42) / 'Grade computation'!H$11,""))),""),"")</f>
        <v/>
      </c>
      <c r="AW45" s="286" t="str">
        <f aca="false">IF(B45&lt;&gt;"",IF(AV45="","",IF(AV45&lt;0.5,1,IF(AND(AV45&gt;=0.5,AV45&lt;P$10),2,IF(AV45&gt;=P$10,3)))),"")</f>
        <v/>
      </c>
      <c r="AX45" s="194" t="str">
        <f aca="false">IF(B45 &lt;&gt; "",IF(AND('PRINTABLE (per grading)'!H$16="EXAM", 'PRINTABLE (per grading)'!B$13="Prelim"), IF(ISERROR(SUMIF('Exam (LECTURE ONLY)'!D$20:M$20, "CLO8", 'Exam (LECTURE ONLY)'!D47:M47) / 'Exam (LECTURE ONLY)'!AL$13), "", SUMIF('Exam (LECTURE ONLY)'!D$20:M$20, "CLO8", 'Exam (LECTURE ONLY)'!D47:M47) /'Exam (LECTURE ONLY)'!AL$13),
IF(AND('PRINTABLE (per grading)'!H$16="EXAM", 'PRINTABLE (per grading)'!B$13="Midterm"), IF(ISERROR(SUMIF('Exam (LECTURE ONLY)'!O$20:X$20, "CLO8", 'Exam (LECTURE ONLY)'!O47:X47) / 'Exam (LECTURE ONLY)'!AM$13), "", SUMIF('Exam (LECTURE ONLY)'!O$20:X$20, "CLO8", 'Exam (LECTURE ONLY)'!O47:X47) / 'Exam (LECTURE ONLY)'!AM$13),
IF(AND('PRINTABLE (per grading)'!H$16="EXAM", 'PRINTABLE (per grading)'!B$13="Final"), IF(ISERROR(SUMIF('Exam (LECTURE ONLY)'!Z$20:AI$20, "CLO8", 'Exam (LECTURE ONLY)'!Z47:AI47) / 'Exam (LECTURE ONLY)'!AN$13), "", SUMIF('Exam (LECTURE ONLY)'!Z$20:AI$20, "CLO8", 'Exam (LECTURE ONLY)'!Z47:AI47) / 'Exam (LECTURE ONLY)'!AN$13),
IF(AND('PRINTABLE (per grading)'!H$16="OUTPUT", 'PRINTABLE (per grading)'!B$13="Prelim"), IF(ISERROR(SUMIF(OUTPUT!C$20:M$20, "CLO8", OUTPUT!C47:M47) / OUTPUT!AL$13), "", SUMIF(OUTPUT!C$20:M$20, "CLO8", OUTPUT!C47:M47) / OUTPUT!AL$13),
IF(AND('PRINTABLE (per grading)'!H$16="OUTPUT", 'PRINTABLE (per grading)'!B$13="Midterm"), IF(ISERROR(SUMIF(OUTPUT!O$20:Y$20, "CLO8", OUTPUT!O47:Y47) / OUTPUT!AM$13), "", SUMIF(OUTPUT!O$20:Y$20, "CLO8", OUTPUT!O47:Y47) / OUTPUT!AM$13),
IF(AND('PRINTABLE (per grading)'!H$16="OUTPUT", 'PRINTABLE (per grading)'!B$13="Final"), IF(ISERROR(SUMIF(OUTPUT!AA$20:AI$20, "CLO8", OUTPUT!AA47:AI47) / OUTPUT!AN$13), "", SUMIF(OUTPUT!AA$20:AI$20, "CLO8", OUTPUT!AA47:AI47) / OUTPUT!AN$13),
"")))))),"")</f>
        <v/>
      </c>
      <c r="AY45" s="286" t="str">
        <f aca="false">IF(B45&lt;&gt;"",IF(AX45="","",IF(AX45&lt;0.5,1,IF(AND(AX45&gt;=0.5,AX45&lt;P$10),2,IF(AX45&gt;=P$10,3)))),"")</f>
        <v/>
      </c>
      <c r="AZ45" s="287" t="str">
        <f aca="false">IF(B45 &lt;&gt; "",IFERROR(IF(AVERAGE(AV45,AX45)&gt;=P$10,"Y","N"),""),"")</f>
        <v/>
      </c>
      <c r="BA45" s="194" t="str">
        <f aca="false">IF(B45 &lt;&gt; "", IFERROR(IF(C$16 = "PRELIM", SUMIF('Database (LECTURE-RES-PRAC)'!D$14:AG$14, "CLO9", 'Database (LECTURE-RES-PRAC)'!D42:AG42) / 'Grade computation'!F$12, IF(C$16 = "MIDTERM", SUMIF('Database (LECTURE-RES-PRAC)'!AJ$14:BM$14, "CLO9", 'Database (LECTURE-RES-PRAC)'!AJ42:BM42) / 'Grade computation'!G$12, IF(C$16 = "FINAL", SUMIF('Database (LECTURE-RES-PRAC)'!BP$14:CS$14, "CLO9", 'Database (LECTURE-RES-PRAC)'!BP42:CS42) / 'Grade computation'!H$12,""))),""),"")</f>
        <v/>
      </c>
      <c r="BB45" s="286" t="str">
        <f aca="false">IF(B45&lt;&gt;"",IF(BA45="","",IF(BA45&lt;0.5,1,IF(AND(BA45&gt;=0.5,BA45&lt;P$10),2,IF(BA45&gt;=P$10,3)))),"")</f>
        <v/>
      </c>
      <c r="BC45" s="194" t="str">
        <f aca="false">IF(B45 &lt;&gt; "",IF(AND('PRINTABLE (per grading)'!H$16="EXAM", 'PRINTABLE (per grading)'!B$13="Prelim"), IF(ISERROR(SUMIF('Exam (LECTURE ONLY)'!D$20:M$20, "CLO9", 'Exam (LECTURE ONLY)'!D47:M47) / 'Exam (LECTURE ONLY)'!AL$14), "", SUMIF('Exam (LECTURE ONLY)'!D$20:M$20, "CLO9", 'Exam (LECTURE ONLY)'!D47:M47) /'Exam (LECTURE ONLY)'!AL$14),
IF(AND('PRINTABLE (per grading)'!H$16="EXAM", 'PRINTABLE (per grading)'!B$13="Midterm"), IF(ISERROR(SUMIF('Exam (LECTURE ONLY)'!O$20:X$20, "CLO9", 'Exam (LECTURE ONLY)'!O47:X47) / 'Exam (LECTURE ONLY)'!AM$14), "", SUMIF('Exam (LECTURE ONLY)'!O$20:X$20, "CLO9", 'Exam (LECTURE ONLY)'!O47:X47) / 'Exam (LECTURE ONLY)'!AM$14),
IF(AND('PRINTABLE (per grading)'!H$16="EXAM", 'PRINTABLE (per grading)'!B$13="Final"), IF(ISERROR(SUMIF('Exam (LECTURE ONLY)'!Z$20:AI$20, "CLO9", 'Exam (LECTURE ONLY)'!Z47:AI47) / 'Exam (LECTURE ONLY)'!AN$14), "", SUMIF('Exam (LECTURE ONLY)'!Z$20:AI$20, "CLO9", 'Exam (LECTURE ONLY)'!Z47:AI47) / 'Exam (LECTURE ONLY)'!AN$14),
IF(AND('PRINTABLE (per grading)'!H$16="OUTPUT", 'PRINTABLE (per grading)'!B$13="Prelim"), IF(ISERROR(SUMIF(OUTPUT!C$20:M$20, "CLO9", OUTPUT!C47:M47) / OUTPUT!AL$14), "", SUMIF(OUTPUT!C$20:M$20, "CLO9", OUTPUT!C47:M47) / OUTPUT!AL$14),
IF(AND('PRINTABLE (per grading)'!H$16="OUTPUT", 'PRINTABLE (per grading)'!B$13="Midterm"), IF(ISERROR(SUMIF(OUTPUT!O$20:Y$20, "CLO9", OUTPUT!O47:Y47) / OUTPUT!AM$14), "", SUMIF(OUTPUT!O$20:Y$20, "CLO9", OUTPUT!O47:Y47) / OUTPUT!AM$14),
IF(AND('PRINTABLE (per grading)'!H$16="OUTPUT", 'PRINTABLE (per grading)'!B$13="Final"), IF(ISERROR(SUMIF(OUTPUT!AA$20:AI$20, "CLO9", OUTPUT!AA47:AI47) / OUTPUT!AN$14), "", SUMIF(OUTPUT!AA$20:AI$20, "CLO9", OUTPUT!AA47:AI47) / OUTPUT!AN$14),
"")))))),"")</f>
        <v/>
      </c>
      <c r="BD45" s="286" t="str">
        <f aca="false">IF(B45&lt;&gt;"",IF(BC45="","",IF(BC45&lt;0.5,1,IF(AND(BC45&gt;=0.5,BC45&lt;P$10),2,IF(BC45&gt;=P$10,3)))),"")</f>
        <v/>
      </c>
      <c r="BE45" s="287" t="str">
        <f aca="false">IF(B45 &lt;&gt; "",IFERROR(IF(AVERAGE(BA45,BC45)&gt;=P$10,"Y","N"),""),"")</f>
        <v/>
      </c>
      <c r="BF45" s="194" t="str">
        <f aca="false">IF(B45 &lt;&gt; "", IFERROR(IF(C$16 = "PRELIM", SUMIF('Database (LECTURE-RES-PRAC)'!D$14:AG$14, "CLO10", 'Database (LECTURE-RES-PRAC)'!D42:AG42) / 'Grade computation'!F$13, IF(C$16 = "MIDTERM", SUMIF('Database (LECTURE-RES-PRAC)'!AJ$14:BM$14, "CLO10", 'Database (LECTURE-RES-PRAC)'!AJ42:BM42) / 'Grade computation'!G$13, IF(C$16 = "FINAL", SUMIF('Database (LECTURE-RES-PRAC)'!BP$14:CS$14, "CLO10", 'Database (LECTURE-RES-PRAC)'!BP42:CS42) / 'Grade computation'!H$13,""))),""),"")</f>
        <v/>
      </c>
      <c r="BG45" s="286" t="str">
        <f aca="false">IF(B45&lt;&gt;"",IF(BF45="","",IF(BF45&lt;0.5,1,IF(AND(BF45&gt;=0.5,BF45&lt;P$10),2,IF(BF45&gt;=P$10,3)))),"")</f>
        <v/>
      </c>
      <c r="BH45" s="194" t="str">
        <f aca="false">IF(B45 &lt;&gt; "",IF(AND('PRINTABLE (per grading)'!H$16="EXAM", 'PRINTABLE (per grading)'!B$13="Prelim"), IF(ISERROR(SUMIF('Exam (LECTURE ONLY)'!D$20:M$20, "CLO10", 'Exam (LECTURE ONLY)'!D47:M47) / 'Exam (LECTURE ONLY)'!AL$15), "", SUMIF('Exam (LECTURE ONLY)'!D$20:M$20, "CLO10", 'Exam (LECTURE ONLY)'!D47:M47) /'Exam (LECTURE ONLY)'!AL$15),
IF(AND('PRINTABLE (per grading)'!H$16="EXAM", 'PRINTABLE (per grading)'!B$13="Midterm"), IF(ISERROR(SUMIF('Exam (LECTURE ONLY)'!O$20:X$20, "CLO10", 'Exam (LECTURE ONLY)'!O47:X47) / 'Exam (LECTURE ONLY)'!AM$15), "", SUMIF('Exam (LECTURE ONLY)'!O$20:X$20, "CLO10", 'Exam (LECTURE ONLY)'!O47:X47) / 'Exam (LECTURE ONLY)'!AM$15),
IF(AND('PRINTABLE (per grading)'!H$16="EXAM", 'PRINTABLE (per grading)'!B$13="Final"), IF(ISERROR(SUMIF('Exam (LECTURE ONLY)'!Z$20:AI$20, "CLO10", 'Exam (LECTURE ONLY)'!Z47:AI47) / 'Exam (LECTURE ONLY)'!AN$15), "", SUMIF('Exam (LECTURE ONLY)'!Z$20:AI$20, "CLO10", 'Exam (LECTURE ONLY)'!Z47:AI47) / 'Exam (LECTURE ONLY)'!AN$15),
IF(AND('PRINTABLE (per grading)'!H$16="OUTPUT", 'PRINTABLE (per grading)'!B$13="Prelim"), IF(ISERROR(SUMIF(OUTPUT!C$20:M$20, "CLO10", OUTPUT!C47:M47) / OUTPUT!AL$15), "", SUMIF(OUTPUT!C$20:M$20, "CLO10", OUTPUT!C47:M47) / OUTPUT!AL$15),
IF(AND('PRINTABLE (per grading)'!H$16="OUTPUT", 'PRINTABLE (per grading)'!B$13="Midterm"), IF(ISERROR(SUMIF(OUTPUT!O$20:Y$20, "CLO10", OUTPUT!O47:Y47) / OUTPUT!AM$15), "", SUMIF(OUTPUT!O$20:Y$20, "CLO10", OUTPUT!O47:Y47) / OUTPUT!AM$15),
IF(AND('PRINTABLE (per grading)'!H$16="OUTPUT", 'PRINTABLE (per grading)'!B$13="Final"), IF(ISERROR(SUMIF(OUTPUT!AA$20:AI$20, "CLO10", OUTPUT!AA47:AI47) / OUTPUT!AN$15), "", SUMIF(OUTPUT!AA$20:AI$20, "CLO10", OUTPUT!AA47:AI47) / OUTPUT!AN$15),
"")))))),"")</f>
        <v/>
      </c>
      <c r="BI45" s="286" t="str">
        <f aca="false">IF(B45&lt;&gt;"",IF(BH45="","",IF(BH45&lt;0.5,1,IF(AND(BH45&gt;=0.5,BH45&lt;P$10),2,IF(BH45&gt;=P$10,3)))),"")</f>
        <v/>
      </c>
      <c r="BJ45" s="287" t="str">
        <f aca="false">IF(B45 &lt;&gt; "",IFERROR(IF(AVERAGE(BF45,BH45)&gt;=P$10,"Y","N"),""),"")</f>
        <v/>
      </c>
      <c r="BK45" s="8"/>
    </row>
    <row r="46" customFormat="false" ht="19.5" hidden="false" customHeight="true" outlineLevel="0" collapsed="false">
      <c r="A46" s="228" t="str">
        <f aca="false">IF(ISBLANK('Database (LECTURE-RES-PRAC)'!A43),"",'Database (LECTURE-RES-PRAC)'!A43)</f>
        <v/>
      </c>
      <c r="B46" s="229" t="str">
        <f aca="false">IF(ISBLANK('Database (LECTURE-RES-PRAC)'!B43),"",'Database (LECTURE-RES-PRAC)'!B43)</f>
        <v/>
      </c>
      <c r="C46" s="230" t="str">
        <f aca="false">IF(B46&lt;&gt;"",IF(C$16="PRELIM",'Grade computation'!C46, IF(C$16="MIDTERM",'Grade computation'!K46, IF(C$16="FINAL",'Grade computation'!S46,""))),"")</f>
        <v/>
      </c>
      <c r="D46" s="231" t="str">
        <f aca="false">IF(B46&lt;&gt;"",IFERROR(IF(B$11="80-20", (((C46/C$19)*X$6)+X$7)*D$18, IF(B$11="60-40", (((C46/C$19)*Y$6)+Y$7)*D$18, 0)),0),"")</f>
        <v/>
      </c>
      <c r="E46" s="230" t="str">
        <f aca="false">IF(B46&lt;&gt;"", IF(C$16="PRELIM",'Grade computation'!E46, IF(C$16="MIDTERM",'Grade computation'!M46, IF(C$16="FINAL",'Grade computation'!U46,""))),"")</f>
        <v/>
      </c>
      <c r="F46" s="232" t="str">
        <f aca="false">IF(B46&lt;&gt;"",IFERROR(IF(B$11="80-20", (((E46/E$19)*X$6)+X$7)*F$18, IF(B$11="60-40", (((E46/E$19)*Y$6)+Y$7)*F$18, 0)),0),"")</f>
        <v/>
      </c>
      <c r="G46" s="233" t="str">
        <f aca="false">IF(B46&lt;&gt;"",IFERROR((D46+F46),0),"")</f>
        <v/>
      </c>
      <c r="H46" s="234" t="str">
        <f aca="false">IF(B46&lt;&gt;"",IF(C$16="PRELIM", 'Grade computation'!H46, IF(C$16="MIDTERM", 'Grade computation'!P46, IF(C$16="FINAL",'Grade computation'!X46, ""))),"")</f>
        <v/>
      </c>
      <c r="I46" s="233" t="str">
        <f aca="false">IF(B46&lt;&gt;"",IFERROR(IF(B$11="80-20", (((H46/H$19)*X$6)+X$7)*I$19, IF(B$11="60-40", (((H46/H$19)*Y$6)+Y$7)*I$19, 0)),0),"")</f>
        <v/>
      </c>
      <c r="J46" s="237" t="str">
        <f aca="false">IFERROR((G46+I46),"")</f>
        <v/>
      </c>
      <c r="K46" s="183" t="str">
        <f aca="false">IFERROR(IF(J46="","",IF(J46&gt;=75,"PASSED","FAILED")),"")</f>
        <v/>
      </c>
      <c r="L46" s="183"/>
      <c r="M46" s="194" t="str">
        <f aca="false">IF(B46 &lt;&gt; "", IFERROR(IF(C$16 = "PRELIM", SUMIF('Database (LECTURE-RES-PRAC)'!D$14:AG$14, "CLO1", 'Database (LECTURE-RES-PRAC)'!D43:AG43) / 'Grade computation'!F$4, IF(C$16 = "MIDTERM", SUMIF('Database (LECTURE-RES-PRAC)'!AJ$14:BM$14, "CLO1", 'Database (LECTURE-RES-PRAC)'!AJ43:BM43) / 'Grade computation'!G$4, IF(C$16 = "FINAL", SUMIF('Database (LECTURE-RES-PRAC)'!BP$14:CS$14, "CLO1", 'Database (LECTURE-RES-PRAC)'!BP43:CS43) / 'Grade computation'!H$4,""))),""),"")</f>
        <v/>
      </c>
      <c r="N46" s="286" t="str">
        <f aca="false">IF(B46&lt;&gt;"",IF(M46="","",IF(M46&lt;0.5,1,IF(AND(M46&gt;=0.5,M46&lt;P$10),2,IF(M46&gt;=P$10,3)))),"")</f>
        <v/>
      </c>
      <c r="O46" s="194" t="str">
        <f aca="false">IF(B46 &lt;&gt; "",IF(AND('PRINTABLE (per grading)'!H$16="EXAM", 'PRINTABLE (per grading)'!B$13="Prelim"), IF(ISERROR(SUMIF('Exam (LECTURE ONLY)'!D$20:M$20, "CLO1", 'Exam (LECTURE ONLY)'!D48:M48) / 'Exam (LECTURE ONLY)'!AL$6), "", SUMIF('Exam (LECTURE ONLY)'!D$20:M$20, "CLO1", 'Exam (LECTURE ONLY)'!D48:M48) /'Exam (LECTURE ONLY)'!AL$6),
IF(AND('PRINTABLE (per grading)'!H$16="EXAM", 'PRINTABLE (per grading)'!B$13="Midterm"), IF(ISERROR(SUMIF('Exam (LECTURE ONLY)'!O$20:X$20, "CLO1", 'Exam (LECTURE ONLY)'!O48:X48) / 'Exam (LECTURE ONLY)'!AM$6), "", SUMIF('Exam (LECTURE ONLY)'!O$20:X$20, "CLO1", 'Exam (LECTURE ONLY)'!O48:X48) / 'Exam (LECTURE ONLY)'!AM$6),
IF(AND('PRINTABLE (per grading)'!H$16="EXAM", 'PRINTABLE (per grading)'!B$13="Final"), IF(ISERROR(SUMIF('Exam (LECTURE ONLY)'!Z$20:AI$20, "CLO1", 'Exam (LECTURE ONLY)'!Z48:AI48) / 'Exam (LECTURE ONLY)'!AN$6), "", SUMIF('Exam (LECTURE ONLY)'!Z$20:AI$20, "CLO1", 'Exam (LECTURE ONLY)'!Z48:AI48) / 'Exam (LECTURE ONLY)'!AN$6),
IF(AND('PRINTABLE (per grading)'!H$16="OUTPUT", 'PRINTABLE (per grading)'!B$13="Prelim"), IF(ISERROR(SUMIF(OUTPUT!C$20:M$20, "CLO1", OUTPUT!C48:M48) / OUTPUT!AL$6), "", SUMIF(OUTPUT!C$20:M$20, "CLO1", OUTPUT!C48:M48) / OUTPUT!AL$6),
IF(AND('PRINTABLE (per grading)'!H$16="OUTPUT", 'PRINTABLE (per grading)'!B$13="Midterm"), IF(ISERROR(SUMIF(OUTPUT!O$20:Y$20, "CLO1", OUTPUT!O48:Y48) / OUTPUT!AM$6), "", SUMIF(OUTPUT!O$20:Y$20, "CLO1", OUTPUT!O48:Y48) / OUTPUT!AM$6),
IF(AND('PRINTABLE (per grading)'!H$16="OUTPUT", 'PRINTABLE (per grading)'!B$13="Final"), IF(ISERROR(SUMIF(OUTPUT!AA$20:AI$20, "CLO1", OUTPUT!AA48:AI48) / OUTPUT!AN$6), "", SUMIF(OUTPUT!AA$20:AI$20, "CLO1", OUTPUT!AA48:AI48) / OUTPUT!AN$6),
"")))))),"")</f>
        <v/>
      </c>
      <c r="P46" s="286" t="str">
        <f aca="false">IF(B46&lt;&gt;"",IF(O46="","",IF(O46&lt;0.5,1,IF(AND(O46&gt;=0.5,O46&lt;P$10),2,IF(O46&gt;=P$10,3)))),"")</f>
        <v/>
      </c>
      <c r="Q46" s="287" t="str">
        <f aca="false">IF(B46 &lt;&gt; "",IFERROR(IF(AVERAGE(M46,O46)&gt;=P$10,"Y","N"),""),"")</f>
        <v/>
      </c>
      <c r="R46" s="194" t="str">
        <f aca="false">IF(B46 &lt;&gt; "", IFERROR(IF(C$16 = "PRELIM", SUMIF('Database (LECTURE-RES-PRAC)'!D$14:AG$14, "CLO2", 'Database (LECTURE-RES-PRAC)'!D43:AG43) / 'Grade computation'!F$5, IF(C$16 = "MIDTERM", SUMIF('Database (LECTURE-RES-PRAC)'!AJ$14:BM$14, "CLO2", 'Database (LECTURE-RES-PRAC)'!AJ43:BM43) / 'Grade computation'!G$5, IF(C$16 = "FINAL", SUMIF('Database (LECTURE-RES-PRAC)'!BP$14:CS$14, "CLO2", 'Database (LECTURE-RES-PRAC)'!BP43:CS43) / 'Grade computation'!H$5,""))),""),"")</f>
        <v/>
      </c>
      <c r="S46" s="286" t="str">
        <f aca="false">IF(B46&lt;&gt;"",IF(R46="","",IF(R46&lt;0.5,1,IF(AND(R46&gt;=0.5,R46&lt;P$10),2,IF(R46&gt;=P$10,3)))),"")</f>
        <v/>
      </c>
      <c r="T46" s="194" t="str">
        <f aca="false">IF(B46 &lt;&gt; "",IF(AND('PRINTABLE (per grading)'!H$16="EXAM", 'PRINTABLE (per grading)'!B$13="Prelim"), IF(ISERROR(SUMIF('Exam (LECTURE ONLY)'!D$20:M$20, "CLO2", 'Exam (LECTURE ONLY)'!D48:M48) / 'Exam (LECTURE ONLY)'!AL$7), "", SUMIF('Exam (LECTURE ONLY)'!D$20:M$20, "CLO2", 'Exam (LECTURE ONLY)'!D48:M48) /'Exam (LECTURE ONLY)'!AL$7),
IF(AND('PRINTABLE (per grading)'!H$16="EXAM", 'PRINTABLE (per grading)'!B$13="Midterm"), IF(ISERROR(SUMIF('Exam (LECTURE ONLY)'!O$20:X$20, "CLO2", 'Exam (LECTURE ONLY)'!O48:X48) / 'Exam (LECTURE ONLY)'!AM$7), "", SUMIF('Exam (LECTURE ONLY)'!O$20:X$20, "CLO2", 'Exam (LECTURE ONLY)'!O48:X48) / 'Exam (LECTURE ONLY)'!AM$7),
IF(AND('PRINTABLE (per grading)'!H$16="EXAM", 'PRINTABLE (per grading)'!B$13="Final"), IF(ISERROR(SUMIF('Exam (LECTURE ONLY)'!Z$20:AI$20, "CLO2", 'Exam (LECTURE ONLY)'!Z48:AI48) / 'Exam (LECTURE ONLY)'!AN$7), "", SUMIF('Exam (LECTURE ONLY)'!Z$20:AI$20, "CLO2", 'Exam (LECTURE ONLY)'!Z48:AI48) / 'Exam (LECTURE ONLY)'!AN$7),
IF(AND('PRINTABLE (per grading)'!H$16="OUTPUT", 'PRINTABLE (per grading)'!B$13="Prelim"), IF(ISERROR(SUMIF(OUTPUT!C$20:M$20, "CLO2", OUTPUT!C48:M48) / OUTPUT!AL$7), "", SUMIF(OUTPUT!C$20:M$20, "CLO2", OUTPUT!C48:M48) / OUTPUT!AL$7),
IF(AND('PRINTABLE (per grading)'!H$16="OUTPUT", 'PRINTABLE (per grading)'!B$13="Midterm"), IF(ISERROR(SUMIF(OUTPUT!O$20:Y$20, "CLO2", OUTPUT!O48:Y48) / OUTPUT!AM$7), "", SUMIF(OUTPUT!O$20:Y$20, "CLO2", OUTPUT!O48:Y48) / OUTPUT!AM$7),
IF(AND('PRINTABLE (per grading)'!H$16="OUTPUT", 'PRINTABLE (per grading)'!B$13="Final"), IF(ISERROR(SUMIF(OUTPUT!AA$20:AI$20, "CLO2", OUTPUT!AA48:AI48) / OUTPUT!AN$7), "", SUMIF(OUTPUT!AA$20:AI$20, "CLO2", OUTPUT!AA48:AI48) / OUTPUT!AN$7),
"")))))),"")</f>
        <v/>
      </c>
      <c r="U46" s="286" t="str">
        <f aca="false">IF(B46&lt;&gt;"",IF(T46="","",IF(T46&lt;0.5,1,IF(AND(T46&gt;=0.5,T46&lt;P$10),2,IF(T46&gt;=P$10,3)))),"")</f>
        <v/>
      </c>
      <c r="V46" s="287" t="str">
        <f aca="false">IF(B46 &lt;&gt; "",IFERROR(IF(AVERAGE(R46,T46)&gt;=P$10,"Y","N"),""),"")</f>
        <v/>
      </c>
      <c r="W46" s="194" t="str">
        <f aca="false">IF(B46 &lt;&gt; "", IFERROR(IF(C$16 = "PRELIM", SUMIF('Database (LECTURE-RES-PRAC)'!D$14:AG$14, "CLO3", 'Database (LECTURE-RES-PRAC)'!D43:AG43) / 'Grade computation'!F$6, IF(C$16 = "MIDTERM", SUMIF('Database (LECTURE-RES-PRAC)'!AJ$14:BM$14, "CLO3", 'Database (LECTURE-RES-PRAC)'!AJ43:BM43) / 'Grade computation'!G$6, IF(C$16 = "FINAL", SUMIF('Database (LECTURE-RES-PRAC)'!BP$14:CS$14, "CLO3", 'Database (LECTURE-RES-PRAC)'!BP43:CS43) / 'Grade computation'!H$6,""))),""),"")</f>
        <v/>
      </c>
      <c r="X46" s="286" t="str">
        <f aca="false">IF(B46&lt;&gt;"",IF(W46="","",IF(W46&lt;0.5,1,IF(AND(W46&gt;=0.5,W46&lt;P$10),2,IF(W46&gt;=P$10,3)))),"")</f>
        <v/>
      </c>
      <c r="Y46" s="194" t="str">
        <f aca="false">IF(B46 &lt;&gt; "",IF(AND('PRINTABLE (per grading)'!H$16="EXAM", 'PRINTABLE (per grading)'!B$13="Prelim"), IF(ISERROR(SUMIF('Exam (LECTURE ONLY)'!D$20:M$20, "CLO3", 'Exam (LECTURE ONLY)'!D48:M48) / 'Exam (LECTURE ONLY)'!AL$8), "", SUMIF('Exam (LECTURE ONLY)'!D$20:M$20, "CLO3", 'Exam (LECTURE ONLY)'!D48:M48) /'Exam (LECTURE ONLY)'!AL$8),
IF(AND('PRINTABLE (per grading)'!H$16="EXAM", 'PRINTABLE (per grading)'!B$13="Midterm"), IF(ISERROR(SUMIF('Exam (LECTURE ONLY)'!O$20:X$20, "CLO3", 'Exam (LECTURE ONLY)'!O48:X48) / 'Exam (LECTURE ONLY)'!AM$8), "", SUMIF('Exam (LECTURE ONLY)'!O$20:X$20, "CLO3", 'Exam (LECTURE ONLY)'!O48:X48) / 'Exam (LECTURE ONLY)'!AM$8),
IF(AND('PRINTABLE (per grading)'!H$16="EXAM", 'PRINTABLE (per grading)'!B$13="Final"), IF(ISERROR(SUMIF('Exam (LECTURE ONLY)'!Z$20:AI$20, "CLO3", 'Exam (LECTURE ONLY)'!Z48:AI48) / 'Exam (LECTURE ONLY)'!AN$8), "", SUMIF('Exam (LECTURE ONLY)'!Z$20:AI$20, "CLO3", 'Exam (LECTURE ONLY)'!Z48:AI48) / 'Exam (LECTURE ONLY)'!AN$8),
IF(AND('PRINTABLE (per grading)'!H$16="OUTPUT", 'PRINTABLE (per grading)'!B$13="Prelim"), IF(ISERROR(SUMIF(OUTPUT!C$20:M$20, "CLO3", OUTPUT!C48:M48) / OUTPUT!AL$8), "", SUMIF(OUTPUT!C$20:M$20, "CLO3", OUTPUT!C48:M48) / OUTPUT!AL$8),
IF(AND('PRINTABLE (per grading)'!H$16="OUTPUT", 'PRINTABLE (per grading)'!B$13="Midterm"), IF(ISERROR(SUMIF(OUTPUT!O$20:Y$20, "CLO3", OUTPUT!O48:Y48) / OUTPUT!AM$8), "", SUMIF(OUTPUT!O$20:Y$20, "CLO3", OUTPUT!O48:Y48) / OUTPUT!AM$8),
IF(AND('PRINTABLE (per grading)'!H$16="OUTPUT", 'PRINTABLE (per grading)'!B$13="Final"), IF(ISERROR(SUMIF(OUTPUT!AA$20:AI$20, "CLO3", OUTPUT!AA48:AI48) / OUTPUT!AN$8), "", SUMIF(OUTPUT!AA$20:AI$20, "CLO3", OUTPUT!AA48:AI48) / OUTPUT!AN$8),
"" )))))),"")</f>
        <v/>
      </c>
      <c r="Z46" s="286" t="str">
        <f aca="false">IF(B46&lt;&gt;"",IF(Y46="","",IF(Y46&lt;0.5,1,IF(AND(Y46&gt;=0.5,Y46&lt;P$10),2,IF(Y46&gt;=P$10,3)))),"")</f>
        <v/>
      </c>
      <c r="AA46" s="287" t="str">
        <f aca="false">IF(B46 &lt;&gt; "",IFERROR(IF(AVERAGE(W46,Y46)&gt;=P$10,"Y","N"),""),"")</f>
        <v/>
      </c>
      <c r="AB46" s="194" t="str">
        <f aca="false">IF(B46 &lt;&gt; "", IFERROR(IF(C$16 = "PRELIM", SUMIF('Database (LECTURE-RES-PRAC)'!D$14:AG$14, "CLO4", 'Database (LECTURE-RES-PRAC)'!D43:AG43) / 'Grade computation'!F$7, IF(C$16 = "MIDTERM", SUMIF('Database (LECTURE-RES-PRAC)'!AJ$14:BM$14, "CLO4", 'Database (LECTURE-RES-PRAC)'!AJ43:BM43) / 'Grade computation'!G$7, IF(C$16 = "FINAL", SUMIF('Database (LECTURE-RES-PRAC)'!BP$14:CS$14, "CLO4", 'Database (LECTURE-RES-PRAC)'!BP43:CS43) / 'Grade computation'!H$7,""))),""),"")</f>
        <v/>
      </c>
      <c r="AC46" s="286" t="str">
        <f aca="false">IF(B46&lt;&gt;"",IF(AB46="","",IF(AB46&lt;0.5,1,IF(AND(AB46&gt;=0.5,AB46&lt;P$10),2,IF(AB46&gt;=P$10,3)))),"")</f>
        <v/>
      </c>
      <c r="AD46" s="194" t="str">
        <f aca="false">IF(B46 &lt;&gt; "",IF(AND('PRINTABLE (per grading)'!H$16="EXAM", 'PRINTABLE (per grading)'!B$13="Prelim"), IF(ISERROR(SUMIF('Exam (LECTURE ONLY)'!D$20:M$20, "CLO4", 'Exam (LECTURE ONLY)'!D48:M48) / 'Exam (LECTURE ONLY)'!AL$9), "", SUMIF('Exam (LECTURE ONLY)'!D$20:M$20, "CLO4", 'Exam (LECTURE ONLY)'!D48:M48) /'Exam (LECTURE ONLY)'!AL$9),
IF(AND('PRINTABLE (per grading)'!H$16="EXAM", 'PRINTABLE (per grading)'!B$13="Midterm"), IF(ISERROR(SUMIF('Exam (LECTURE ONLY)'!O$20:X$20, "CLO4", 'Exam (LECTURE ONLY)'!O48:X48) / 'Exam (LECTURE ONLY)'!AM$9), "", SUMIF('Exam (LECTURE ONLY)'!O$20:X$20, "CLO4", 'Exam (LECTURE ONLY)'!O48:X48) / 'Exam (LECTURE ONLY)'!AM$9),
IF(AND('PRINTABLE (per grading)'!H$16="EXAM", 'PRINTABLE (per grading)'!B$13="Final"), IF(ISERROR(SUMIF('Exam (LECTURE ONLY)'!Z$20:AI$20, "CLO4", 'Exam (LECTURE ONLY)'!Z48:AI48) / 'Exam (LECTURE ONLY)'!AN$9), "", SUMIF('Exam (LECTURE ONLY)'!Z$20:AI$20, "CLO4", 'Exam (LECTURE ONLY)'!Z48:AI48) / 'Exam (LECTURE ONLY)'!AN$9),
IF(AND('PRINTABLE (per grading)'!H$16="OUTPUT", 'PRINTABLE (per grading)'!B$13="Prelim"), IF(ISERROR(SUMIF(OUTPUT!C$20:M$20, "CLO4", OUTPUT!C48:M48) / OUTPUT!AL$9), "", SUMIF(OUTPUT!C$20:M$20, "CLO4", OUTPUT!C48:M48) / OUTPUT!AL$9),
IF(AND('PRINTABLE (per grading)'!H$16="OUTPUT", 'PRINTABLE (per grading)'!B$13="Midterm"), IF(ISERROR(SUMIF(OUTPUT!O$20:Y$20, "CLO4", OUTPUT!O48:Y48) / OUTPUT!AM$9), "", SUMIF(OUTPUT!O$20:Y$20, "CLO4", OUTPUT!O48:Y48) / OUTPUT!AM$9),
IF(AND('PRINTABLE (per grading)'!H$16="OUTPUT", 'PRINTABLE (per grading)'!B$13="Final"), IF(ISERROR(SUMIF(OUTPUT!AA$20:AI$20, "CLO4", OUTPUT!AA48:AI48) / OUTPUT!AN$9), "", SUMIF(OUTPUT!AA$20:AI$20, "CLO4", OUTPUT!AA48:AI48) / OUTPUT!AN$9),
"")))))),"")</f>
        <v/>
      </c>
      <c r="AE46" s="286" t="str">
        <f aca="false">IF(B46&lt;&gt;"",IF(AD46="","",IF(AD46&lt;0.5,1,IF(AND(AD46&gt;=0.5,AD46&lt;P$10),2,IF(AD46&gt;=P$10,3)))),"")</f>
        <v/>
      </c>
      <c r="AF46" s="287" t="str">
        <f aca="false">IF(B46 &lt;&gt; "",IFERROR(IF(AVERAGE(AB46,AD46)&gt;=P$10,"Y","N"),""),"")</f>
        <v/>
      </c>
      <c r="AG46" s="194" t="str">
        <f aca="false">IF(B46 &lt;&gt; "", IFERROR(IF(C$16 = "PRELIM", SUMIF('Database (LECTURE-RES-PRAC)'!D$14:AG$14, "CLO5", 'Database (LECTURE-RES-PRAC)'!D43:AG43) / 'Grade computation'!F$8, IF(C$16 = "MIDTERM", SUMIF('Database (LECTURE-RES-PRAC)'!AJ$14:BM$14, "CLO5", 'Database (LECTURE-RES-PRAC)'!AJ43:BM43) / 'Grade computation'!G$8, IF(C$16 = "FINAL", SUMIF('Database (LECTURE-RES-PRAC)'!BP$14:CS$14, "CLO5", 'Database (LECTURE-RES-PRAC)'!BP43:CS43) / 'Grade computation'!H$8,""))),""),"")</f>
        <v/>
      </c>
      <c r="AH46" s="286" t="str">
        <f aca="false">IF(B46&lt;&gt;"",IF(AG46="","",IF(AG46&lt;0.5,1,IF(AND(AG46&gt;=0.5,AG46&lt;P$10),2,IF(AG46&gt;=P$10,3)))),"")</f>
        <v/>
      </c>
      <c r="AI46" s="194" t="str">
        <f aca="false">IF(B46 &lt;&gt; "",IF(AND('PRINTABLE (per grading)'!H$16="EXAM", 'PRINTABLE (per grading)'!B$13="Prelim"), IF(ISERROR(SUMIF('Exam (LECTURE ONLY)'!D$20:M$20, "CLO5", 'Exam (LECTURE ONLY)'!D48:M48) / 'Exam (LECTURE ONLY)'!AL$10), "", SUMIF('Exam (LECTURE ONLY)'!D$20:M$20, "CLO5", 'Exam (LECTURE ONLY)'!D48:M48) /'Exam (LECTURE ONLY)'!AL$10),
IF(AND('PRINTABLE (per grading)'!H$16="EXAM", 'PRINTABLE (per grading)'!B$13="Midterm"), IF(ISERROR(SUMIF('Exam (LECTURE ONLY)'!O$20:X$20, "CLO5", 'Exam (LECTURE ONLY)'!O48:X48) / 'Exam (LECTURE ONLY)'!AM$10), "", SUMIF('Exam (LECTURE ONLY)'!O$20:X$20, "CLO5", 'Exam (LECTURE ONLY)'!O48:X48) / 'Exam (LECTURE ONLY)'!AM$10),
IF(AND('PRINTABLE (per grading)'!H$16="EXAM", 'PRINTABLE (per grading)'!B$13="Final"), IF(ISERROR(SUMIF('Exam (LECTURE ONLY)'!Z$20:AI$20, "CLO5", 'Exam (LECTURE ONLY)'!Z48:AI48) / 'Exam (LECTURE ONLY)'!AN$10), "", SUMIF('Exam (LECTURE ONLY)'!Z$20:AI$20, "CLO5", 'Exam (LECTURE ONLY)'!Z48:AI48) / 'Exam (LECTURE ONLY)'!AN$10),
IF(AND('PRINTABLE (per grading)'!H$16="OUTPUT", 'PRINTABLE (per grading)'!B$13="Prelim"), IF(ISERROR(SUMIF(OUTPUT!C$20:M$20, "CLO5", OUTPUT!C48:M48) / OUTPUT!AL$10), "", SUMIF(OUTPUT!C$20:M$20, "CLO5", OUTPUT!C48:M48) / OUTPUT!AL$10),
IF(AND('PRINTABLE (per grading)'!H$16="OUTPUT", 'PRINTABLE (per grading)'!B$13="Midterm"), IF(ISERROR(SUMIF(OUTPUT!O$20:Y$20, "CLO5", OUTPUT!O48:Y48) / OUTPUT!AM$10), "", SUMIF(OUTPUT!O$20:Y$20, "CLO5", OUTPUT!O48:Y48) / OUTPUT!AM$10),
IF(AND('PRINTABLE (per grading)'!H$16="OUTPUT", 'PRINTABLE (per grading)'!B$13="Final"), IF(ISERROR(SUMIF(OUTPUT!AA$20:AI$20, "CLO5", OUTPUT!AA48:AI48) / OUTPUT!AN$10), "", SUMIF(OUTPUT!AA$20:AI$20, "CLO5", OUTPUT!AA48:AI48) / OUTPUT!AN$10),
"")))))),"")</f>
        <v/>
      </c>
      <c r="AJ46" s="286" t="str">
        <f aca="false">IF(B46&lt;&gt;"",IF(AI46="","",IF(AI46&lt;0.5,1,IF(AND(AI46&gt;=0.5,AI46&lt;P$10),2,IF(AI46&gt;=P$10,3)))),"")</f>
        <v/>
      </c>
      <c r="AK46" s="287" t="str">
        <f aca="false">IF(B46 &lt;&gt; "",IFERROR(IF(AVERAGE(AG46,AI46)&gt;=P$10,"Y","N"),""),"")</f>
        <v/>
      </c>
      <c r="AL46" s="194" t="str">
        <f aca="false">IF(B46 &lt;&gt; "", IFERROR(IF(C$16 = "PRELIM", SUMIF('Database (LECTURE-RES-PRAC)'!D$14:AG$14, "CLO6", 'Database (LECTURE-RES-PRAC)'!D43:AG43) / 'Grade computation'!F$9, IF(C$16 = "MIDTERM", SUMIF('Database (LECTURE-RES-PRAC)'!AJ$14:BM$14, "CLO6", 'Database (LECTURE-RES-PRAC)'!AJ43:BM43) / 'Grade computation'!G$9, IF(C$16 = "FINAL", SUMIF('Database (LECTURE-RES-PRAC)'!BP$14:CS$14, "CLO6", 'Database (LECTURE-RES-PRAC)'!BP43:CS43) / 'Grade computation'!H$9,""))),""),"")</f>
        <v/>
      </c>
      <c r="AM46" s="286" t="str">
        <f aca="false">IF(B46&lt;&gt;"",IF(AL46="","",IF(AL46&lt;0.5,1,IF(AND(AL46&gt;=0.5,AL46&lt;P$10),2,IF(AL46&gt;=P$10,3)))),"")</f>
        <v/>
      </c>
      <c r="AN46" s="194" t="str">
        <f aca="false">IF(B46 &lt;&gt; "",IF(AND('PRINTABLE (per grading)'!H$16="EXAM", 'PRINTABLE (per grading)'!B$13="Prelim"), IF(ISERROR(SUMIF('Exam (LECTURE ONLY)'!D$20:M$20, "CLO6", 'Exam (LECTURE ONLY)'!D48:M48) / 'Exam (LECTURE ONLY)'!AL$11), "", SUMIF('Exam (LECTURE ONLY)'!D$20:M$20, "CLO6", 'Exam (LECTURE ONLY)'!D48:M48) /'Exam (LECTURE ONLY)'!AL$11),
IF(AND('PRINTABLE (per grading)'!H$16="EXAM", 'PRINTABLE (per grading)'!B$13="Midterm"), IF(ISERROR(SUMIF('Exam (LECTURE ONLY)'!O$20:X$20, "CLO6", 'Exam (LECTURE ONLY)'!O48:X48) / 'Exam (LECTURE ONLY)'!AM$11), "", SUMIF('Exam (LECTURE ONLY)'!O$20:X$20, "CLO6", 'Exam (LECTURE ONLY)'!O48:X48) / 'Exam (LECTURE ONLY)'!AM$11),
IF(AND('PRINTABLE (per grading)'!H$16="EXAM", 'PRINTABLE (per grading)'!B$13="Final"), IF(ISERROR(SUMIF('Exam (LECTURE ONLY)'!Z$20:AI$20, "CLO6", 'Exam (LECTURE ONLY)'!Z48:AI48) / 'Exam (LECTURE ONLY)'!AN$11), "", SUMIF('Exam (LECTURE ONLY)'!Z$20:AI$20, "CLO6", 'Exam (LECTURE ONLY)'!Z48:AI48) / 'Exam (LECTURE ONLY)'!AN$11),
IF(AND('PRINTABLE (per grading)'!H$16="OUTPUT", 'PRINTABLE (per grading)'!B$13="Prelim"), IF(ISERROR(SUMIF(OUTPUT!C$20:M$20, "CLO6", OUTPUT!C48:M48) / OUTPUT!AL$11), "", SUMIF(OUTPUT!C$20:M$20, "CLO6", OUTPUT!C48:M48) / OUTPUT!AL$11),
IF(AND('PRINTABLE (per grading)'!H$16="OUTPUT", 'PRINTABLE (per grading)'!B$13="Midterm"), IF(ISERROR(SUMIF(OUTPUT!O$20:Y$20, "CLO6", OUTPUT!O48:Y48) / OUTPUT!AM$11), "", SUMIF(OUTPUT!O$20:Y$20, "CLO6", OUTPUT!O48:Y48) / OUTPUT!AM$11),
IF(AND('PRINTABLE (per grading)'!H$16="OUTPUT", 'PRINTABLE (per grading)'!B$13="Final"), IF(ISERROR(SUMIF(OUTPUT!AA$20:AI$20, "CLO6", OUTPUT!AA48:AI48) / OUTPUT!AN$11), "", SUMIF(OUTPUT!AA$20:AI$20, "CLO6", OUTPUT!AA48:AI48) / OUTPUT!AN$11),
"")))))),"")</f>
        <v/>
      </c>
      <c r="AO46" s="286" t="str">
        <f aca="false">IF(B46&lt;&gt;"",IF(AN46="","",IF(AN46&lt;0.5,1,IF(AND(AN46&gt;=0.5,AN46&lt;P$10),2,IF(AN46&gt;=P$10,3)))),"")</f>
        <v/>
      </c>
      <c r="AP46" s="287" t="str">
        <f aca="false">IF(B46 &lt;&gt; "",IFERROR(IF(AVERAGE(AL46,AN46)&gt;=P$10,"Y","N"),""),"")</f>
        <v/>
      </c>
      <c r="AQ46" s="194" t="str">
        <f aca="false">IF(B46 &lt;&gt; "", IFERROR(IF(C$16 = "PRELIM", SUMIF('Database (LECTURE-RES-PRAC)'!D$14:AG$14, "CLO7", 'Database (LECTURE-RES-PRAC)'!D43:AG43) / 'Grade computation'!F$10, IF(C$16 = "MIDTERM", SUMIF('Database (LECTURE-RES-PRAC)'!AJ$14:BM$14, "CLO7", 'Database (LECTURE-RES-PRAC)'!AJ43:BM43) / 'Grade computation'!G$10, IF(C$16 = "FINAL", SUMIF('Database (LECTURE-RES-PRAC)'!BP$14:CS$14, "CLO7", 'Database (LECTURE-RES-PRAC)'!BP43:CS43) / 'Grade computation'!H$10,""))),""),"")</f>
        <v/>
      </c>
      <c r="AR46" s="286" t="str">
        <f aca="false">IF(B46&lt;&gt;"",IF(AQ46="","",IF(AQ46&lt;0.5,1,IF(AND(AQ46&gt;=0.5,AQ46&lt;P$10),2,IF(AQ46&gt;=P$10,3)))),"")</f>
        <v/>
      </c>
      <c r="AS46" s="194" t="str">
        <f aca="false">IF(B46 &lt;&gt; "",IF(AND('PRINTABLE (per grading)'!H$16="EXAM", 'PRINTABLE (per grading)'!B$13="Prelim"), IF(ISERROR(SUMIF('Exam (LECTURE ONLY)'!D$20:M$20, "CLO7", 'Exam (LECTURE ONLY)'!D48:M48) / 'Exam (LECTURE ONLY)'!AL$12), "", SUMIF('Exam (LECTURE ONLY)'!D$20:M$20, "CLO7", 'Exam (LECTURE ONLY)'!D48:M48) /'Exam (LECTURE ONLY)'!AL$12),
IF(AND('PRINTABLE (per grading)'!H$16="EXAM", 'PRINTABLE (per grading)'!B$13="Midterm"), IF(ISERROR(SUMIF('Exam (LECTURE ONLY)'!O$20:X$20, "CLO7", 'Exam (LECTURE ONLY)'!O48:X48) / 'Exam (LECTURE ONLY)'!AM$12), "", SUMIF('Exam (LECTURE ONLY)'!O$20:X$20, "CLO7", 'Exam (LECTURE ONLY)'!O48:X48) / 'Exam (LECTURE ONLY)'!AM$12),
IF(AND('PRINTABLE (per grading)'!H$16="EXAM", 'PRINTABLE (per grading)'!B$13="Final"), IF(ISERROR(SUMIF('Exam (LECTURE ONLY)'!Z$20:AI$20, "CLO7", 'Exam (LECTURE ONLY)'!Z48:AI48) / 'Exam (LECTURE ONLY)'!AN$12), "", SUMIF('Exam (LECTURE ONLY)'!Z$20:AI$20, "CLO7", 'Exam (LECTURE ONLY)'!Z48:AI48) / 'Exam (LECTURE ONLY)'!AN$12),
IF(AND('PRINTABLE (per grading)'!H$16="OUTPUT", 'PRINTABLE (per grading)'!B$13="Prelim"), IF(ISERROR(SUMIF(OUTPUT!C$20:M$20, "CLO7", OUTPUT!C48:M48) / OUTPUT!AL$12), "", SUMIF(OUTPUT!C$20:M$20, "CLO7", OUTPUT!C48:M48) / OUTPUT!AL$12),
IF(AND('PRINTABLE (per grading)'!H$16="OUTPUT", 'PRINTABLE (per grading)'!B$13="Midterm"), IF(ISERROR(SUMIF(OUTPUT!O$20:Y$20, "CLO7", OUTPUT!O48:Y48) / OUTPUT!AM$12), "", SUMIF(OUTPUT!O$20:Y$20, "CLO7", OUTPUT!O48:Y48) / OUTPUT!AM$12),
IF(AND('PRINTABLE (per grading)'!H$16="OUTPUT", 'PRINTABLE (per grading)'!B$13="Final"), IF(ISERROR(SUMIF(OUTPUT!AA$20:AI$20, "CLO7", OUTPUT!AA48:AI48) / OUTPUT!AN$12), "", SUMIF(OUTPUT!AA$20:AI$20, "CLO7", OUTPUT!AA48:AI48) / OUTPUT!AN$12),
"")))))),"")</f>
        <v/>
      </c>
      <c r="AT46" s="286" t="str">
        <f aca="false">IF(B46&lt;&gt;"",IF(AS46="","",IF(AS46&lt;0.5,1,IF(AND(AS46&gt;=0.5,AS46&lt;P$10),2,IF(AS46&gt;=P$10,3)))),"")</f>
        <v/>
      </c>
      <c r="AU46" s="287" t="str">
        <f aca="false">IF(B46 &lt;&gt; "",IFERROR(IF(AVERAGE(AQ46,AS46)&gt;=P$10,"Y","N"),""),"")</f>
        <v/>
      </c>
      <c r="AV46" s="194" t="str">
        <f aca="false">IF(B46 &lt;&gt; "", IFERROR(IF(C$16 = "PRELIM", SUMIF('Database (LECTURE-RES-PRAC)'!D$14:AG$14, "CLO8", 'Database (LECTURE-RES-PRAC)'!D43:AG43) / 'Grade computation'!F$11, IF(C$16 = "MIDTERM", SUMIF('Database (LECTURE-RES-PRAC)'!AJ$14:BM$14, "CLO8", 'Database (LECTURE-RES-PRAC)'!AJ43:BM43) / 'Grade computation'!G$11, IF(C$16 = "FINAL", SUMIF('Database (LECTURE-RES-PRAC)'!BP$14:CS$14, "CLO8", 'Database (LECTURE-RES-PRAC)'!BP43:CS43) / 'Grade computation'!H$11,""))),""),"")</f>
        <v/>
      </c>
      <c r="AW46" s="286" t="str">
        <f aca="false">IF(B46&lt;&gt;"",IF(AV46="","",IF(AV46&lt;0.5,1,IF(AND(AV46&gt;=0.5,AV46&lt;P$10),2,IF(AV46&gt;=P$10,3)))),"")</f>
        <v/>
      </c>
      <c r="AX46" s="194" t="str">
        <f aca="false">IF(B46 &lt;&gt; "",IF(AND('PRINTABLE (per grading)'!H$16="EXAM", 'PRINTABLE (per grading)'!B$13="Prelim"), IF(ISERROR(SUMIF('Exam (LECTURE ONLY)'!D$20:M$20, "CLO8", 'Exam (LECTURE ONLY)'!D48:M48) / 'Exam (LECTURE ONLY)'!AL$13), "", SUMIF('Exam (LECTURE ONLY)'!D$20:M$20, "CLO8", 'Exam (LECTURE ONLY)'!D48:M48) /'Exam (LECTURE ONLY)'!AL$13),
IF(AND('PRINTABLE (per grading)'!H$16="EXAM", 'PRINTABLE (per grading)'!B$13="Midterm"), IF(ISERROR(SUMIF('Exam (LECTURE ONLY)'!O$20:X$20, "CLO8", 'Exam (LECTURE ONLY)'!O48:X48) / 'Exam (LECTURE ONLY)'!AM$13), "", SUMIF('Exam (LECTURE ONLY)'!O$20:X$20, "CLO8", 'Exam (LECTURE ONLY)'!O48:X48) / 'Exam (LECTURE ONLY)'!AM$13),
IF(AND('PRINTABLE (per grading)'!H$16="EXAM", 'PRINTABLE (per grading)'!B$13="Final"), IF(ISERROR(SUMIF('Exam (LECTURE ONLY)'!Z$20:AI$20, "CLO8", 'Exam (LECTURE ONLY)'!Z48:AI48) / 'Exam (LECTURE ONLY)'!AN$13), "", SUMIF('Exam (LECTURE ONLY)'!Z$20:AI$20, "CLO8", 'Exam (LECTURE ONLY)'!Z48:AI48) / 'Exam (LECTURE ONLY)'!AN$13),
IF(AND('PRINTABLE (per grading)'!H$16="OUTPUT", 'PRINTABLE (per grading)'!B$13="Prelim"), IF(ISERROR(SUMIF(OUTPUT!C$20:M$20, "CLO8", OUTPUT!C48:M48) / OUTPUT!AL$13), "", SUMIF(OUTPUT!C$20:M$20, "CLO8", OUTPUT!C48:M48) / OUTPUT!AL$13),
IF(AND('PRINTABLE (per grading)'!H$16="OUTPUT", 'PRINTABLE (per grading)'!B$13="Midterm"), IF(ISERROR(SUMIF(OUTPUT!O$20:Y$20, "CLO8", OUTPUT!O48:Y48) / OUTPUT!AM$13), "", SUMIF(OUTPUT!O$20:Y$20, "CLO8", OUTPUT!O48:Y48) / OUTPUT!AM$13),
IF(AND('PRINTABLE (per grading)'!H$16="OUTPUT", 'PRINTABLE (per grading)'!B$13="Final"), IF(ISERROR(SUMIF(OUTPUT!AA$20:AI$20, "CLO8", OUTPUT!AA48:AI48) / OUTPUT!AN$13), "", SUMIF(OUTPUT!AA$20:AI$20, "CLO8", OUTPUT!AA48:AI48) / OUTPUT!AN$13),
"")))))),"")</f>
        <v/>
      </c>
      <c r="AY46" s="286" t="str">
        <f aca="false">IF(B46&lt;&gt;"",IF(AX46="","",IF(AX46&lt;0.5,1,IF(AND(AX46&gt;=0.5,AX46&lt;P$10),2,IF(AX46&gt;=P$10,3)))),"")</f>
        <v/>
      </c>
      <c r="AZ46" s="287" t="str">
        <f aca="false">IF(B46 &lt;&gt; "",IFERROR(IF(AVERAGE(AV46,AX46)&gt;=P$10,"Y","N"),""),"")</f>
        <v/>
      </c>
      <c r="BA46" s="194" t="str">
        <f aca="false">IF(B46 &lt;&gt; "", IFERROR(IF(C$16 = "PRELIM", SUMIF('Database (LECTURE-RES-PRAC)'!D$14:AG$14, "CLO9", 'Database (LECTURE-RES-PRAC)'!D43:AG43) / 'Grade computation'!F$12, IF(C$16 = "MIDTERM", SUMIF('Database (LECTURE-RES-PRAC)'!AJ$14:BM$14, "CLO9", 'Database (LECTURE-RES-PRAC)'!AJ43:BM43) / 'Grade computation'!G$12, IF(C$16 = "FINAL", SUMIF('Database (LECTURE-RES-PRAC)'!BP$14:CS$14, "CLO9", 'Database (LECTURE-RES-PRAC)'!BP43:CS43) / 'Grade computation'!H$12,""))),""),"")</f>
        <v/>
      </c>
      <c r="BB46" s="286" t="str">
        <f aca="false">IF(B46&lt;&gt;"",IF(BA46="","",IF(BA46&lt;0.5,1,IF(AND(BA46&gt;=0.5,BA46&lt;P$10),2,IF(BA46&gt;=P$10,3)))),"")</f>
        <v/>
      </c>
      <c r="BC46" s="194" t="str">
        <f aca="false">IF(B46 &lt;&gt; "",IF(AND('PRINTABLE (per grading)'!H$16="EXAM", 'PRINTABLE (per grading)'!B$13="Prelim"), IF(ISERROR(SUMIF('Exam (LECTURE ONLY)'!D$20:M$20, "CLO9", 'Exam (LECTURE ONLY)'!D48:M48) / 'Exam (LECTURE ONLY)'!AL$14), "", SUMIF('Exam (LECTURE ONLY)'!D$20:M$20, "CLO9", 'Exam (LECTURE ONLY)'!D48:M48) /'Exam (LECTURE ONLY)'!AL$14),
IF(AND('PRINTABLE (per grading)'!H$16="EXAM", 'PRINTABLE (per grading)'!B$13="Midterm"), IF(ISERROR(SUMIF('Exam (LECTURE ONLY)'!O$20:X$20, "CLO9", 'Exam (LECTURE ONLY)'!O48:X48) / 'Exam (LECTURE ONLY)'!AM$14), "", SUMIF('Exam (LECTURE ONLY)'!O$20:X$20, "CLO9", 'Exam (LECTURE ONLY)'!O48:X48) / 'Exam (LECTURE ONLY)'!AM$14),
IF(AND('PRINTABLE (per grading)'!H$16="EXAM", 'PRINTABLE (per grading)'!B$13="Final"), IF(ISERROR(SUMIF('Exam (LECTURE ONLY)'!Z$20:AI$20, "CLO9", 'Exam (LECTURE ONLY)'!Z48:AI48) / 'Exam (LECTURE ONLY)'!AN$14), "", SUMIF('Exam (LECTURE ONLY)'!Z$20:AI$20, "CLO9", 'Exam (LECTURE ONLY)'!Z48:AI48) / 'Exam (LECTURE ONLY)'!AN$14),
IF(AND('PRINTABLE (per grading)'!H$16="OUTPUT", 'PRINTABLE (per grading)'!B$13="Prelim"), IF(ISERROR(SUMIF(OUTPUT!C$20:M$20, "CLO9", OUTPUT!C48:M48) / OUTPUT!AL$14), "", SUMIF(OUTPUT!C$20:M$20, "CLO9", OUTPUT!C48:M48) / OUTPUT!AL$14),
IF(AND('PRINTABLE (per grading)'!H$16="OUTPUT", 'PRINTABLE (per grading)'!B$13="Midterm"), IF(ISERROR(SUMIF(OUTPUT!O$20:Y$20, "CLO9", OUTPUT!O48:Y48) / OUTPUT!AM$14), "", SUMIF(OUTPUT!O$20:Y$20, "CLO9", OUTPUT!O48:Y48) / OUTPUT!AM$14),
IF(AND('PRINTABLE (per grading)'!H$16="OUTPUT", 'PRINTABLE (per grading)'!B$13="Final"), IF(ISERROR(SUMIF(OUTPUT!AA$20:AI$20, "CLO9", OUTPUT!AA48:AI48) / OUTPUT!AN$14), "", SUMIF(OUTPUT!AA$20:AI$20, "CLO9", OUTPUT!AA48:AI48) / OUTPUT!AN$14),
"")))))),"")</f>
        <v/>
      </c>
      <c r="BD46" s="286" t="str">
        <f aca="false">IF(B46&lt;&gt;"",IF(BC46="","",IF(BC46&lt;0.5,1,IF(AND(BC46&gt;=0.5,BC46&lt;P$10),2,IF(BC46&gt;=P$10,3)))),"")</f>
        <v/>
      </c>
      <c r="BE46" s="287" t="str">
        <f aca="false">IF(B46 &lt;&gt; "",IFERROR(IF(AVERAGE(BA46,BC46)&gt;=P$10,"Y","N"),""),"")</f>
        <v/>
      </c>
      <c r="BF46" s="194" t="str">
        <f aca="false">IF(B46 &lt;&gt; "", IFERROR(IF(C$16 = "PRELIM", SUMIF('Database (LECTURE-RES-PRAC)'!D$14:AG$14, "CLO10", 'Database (LECTURE-RES-PRAC)'!D43:AG43) / 'Grade computation'!F$13, IF(C$16 = "MIDTERM", SUMIF('Database (LECTURE-RES-PRAC)'!AJ$14:BM$14, "CLO10", 'Database (LECTURE-RES-PRAC)'!AJ43:BM43) / 'Grade computation'!G$13, IF(C$16 = "FINAL", SUMIF('Database (LECTURE-RES-PRAC)'!BP$14:CS$14, "CLO10", 'Database (LECTURE-RES-PRAC)'!BP43:CS43) / 'Grade computation'!H$13,""))),""),"")</f>
        <v/>
      </c>
      <c r="BG46" s="286" t="str">
        <f aca="false">IF(B46&lt;&gt;"",IF(BF46="","",IF(BF46&lt;0.5,1,IF(AND(BF46&gt;=0.5,BF46&lt;P$10),2,IF(BF46&gt;=P$10,3)))),"")</f>
        <v/>
      </c>
      <c r="BH46" s="194" t="str">
        <f aca="false">IF(B46 &lt;&gt; "",IF(AND('PRINTABLE (per grading)'!H$16="EXAM", 'PRINTABLE (per grading)'!B$13="Prelim"), IF(ISERROR(SUMIF('Exam (LECTURE ONLY)'!D$20:M$20, "CLO10", 'Exam (LECTURE ONLY)'!D48:M48) / 'Exam (LECTURE ONLY)'!AL$15), "", SUMIF('Exam (LECTURE ONLY)'!D$20:M$20, "CLO10", 'Exam (LECTURE ONLY)'!D48:M48) /'Exam (LECTURE ONLY)'!AL$15),
IF(AND('PRINTABLE (per grading)'!H$16="EXAM", 'PRINTABLE (per grading)'!B$13="Midterm"), IF(ISERROR(SUMIF('Exam (LECTURE ONLY)'!O$20:X$20, "CLO10", 'Exam (LECTURE ONLY)'!O48:X48) / 'Exam (LECTURE ONLY)'!AM$15), "", SUMIF('Exam (LECTURE ONLY)'!O$20:X$20, "CLO10", 'Exam (LECTURE ONLY)'!O48:X48) / 'Exam (LECTURE ONLY)'!AM$15),
IF(AND('PRINTABLE (per grading)'!H$16="EXAM", 'PRINTABLE (per grading)'!B$13="Final"), IF(ISERROR(SUMIF('Exam (LECTURE ONLY)'!Z$20:AI$20, "CLO10", 'Exam (LECTURE ONLY)'!Z48:AI48) / 'Exam (LECTURE ONLY)'!AN$15), "", SUMIF('Exam (LECTURE ONLY)'!Z$20:AI$20, "CLO10", 'Exam (LECTURE ONLY)'!Z48:AI48) / 'Exam (LECTURE ONLY)'!AN$15),
IF(AND('PRINTABLE (per grading)'!H$16="OUTPUT", 'PRINTABLE (per grading)'!B$13="Prelim"), IF(ISERROR(SUMIF(OUTPUT!C$20:M$20, "CLO10", OUTPUT!C48:M48) / OUTPUT!AL$15), "", SUMIF(OUTPUT!C$20:M$20, "CLO10", OUTPUT!C48:M48) / OUTPUT!AL$15),
IF(AND('PRINTABLE (per grading)'!H$16="OUTPUT", 'PRINTABLE (per grading)'!B$13="Midterm"), IF(ISERROR(SUMIF(OUTPUT!O$20:Y$20, "CLO10", OUTPUT!O48:Y48) / OUTPUT!AM$15), "", SUMIF(OUTPUT!O$20:Y$20, "CLO10", OUTPUT!O48:Y48) / OUTPUT!AM$15),
IF(AND('PRINTABLE (per grading)'!H$16="OUTPUT", 'PRINTABLE (per grading)'!B$13="Final"), IF(ISERROR(SUMIF(OUTPUT!AA$20:AI$20, "CLO10", OUTPUT!AA48:AI48) / OUTPUT!AN$15), "", SUMIF(OUTPUT!AA$20:AI$20, "CLO10", OUTPUT!AA48:AI48) / OUTPUT!AN$15),
"")))))),"")</f>
        <v/>
      </c>
      <c r="BI46" s="286" t="str">
        <f aca="false">IF(B46&lt;&gt;"",IF(BH46="","",IF(BH46&lt;0.5,1,IF(AND(BH46&gt;=0.5,BH46&lt;P$10),2,IF(BH46&gt;=P$10,3)))),"")</f>
        <v/>
      </c>
      <c r="BJ46" s="287" t="str">
        <f aca="false">IF(B46 &lt;&gt; "",IFERROR(IF(AVERAGE(BF46,BH46)&gt;=P$10,"Y","N"),""),"")</f>
        <v/>
      </c>
      <c r="BK46" s="8"/>
    </row>
    <row r="47" customFormat="false" ht="19.5" hidden="false" customHeight="true" outlineLevel="0" collapsed="false">
      <c r="A47" s="183" t="str">
        <f aca="false">IF(ISBLANK('Database (LECTURE-RES-PRAC)'!A44),"",'Database (LECTURE-RES-PRAC)'!A44)</f>
        <v/>
      </c>
      <c r="B47" s="184" t="str">
        <f aca="false">IF(ISBLANK('Database (LECTURE-RES-PRAC)'!B44),"",'Database (LECTURE-RES-PRAC)'!B44)</f>
        <v/>
      </c>
      <c r="C47" s="230" t="str">
        <f aca="false">IF(B47&lt;&gt;"",IF(C$16="PRELIM",'Grade computation'!C47, IF(C$16="MIDTERM",'Grade computation'!K47, IF(C$16="FINAL",'Grade computation'!S47,""))),"")</f>
        <v/>
      </c>
      <c r="D47" s="231" t="str">
        <f aca="false">IF(B47&lt;&gt;"",IFERROR(IF(B$11="80-20", (((C47/C$19)*X$6)+X$7)*D$18, IF(B$11="60-40", (((C47/C$19)*Y$6)+Y$7)*D$18, 0)),0),"")</f>
        <v/>
      </c>
      <c r="E47" s="230" t="str">
        <f aca="false">IF(B47&lt;&gt;"", IF(C$16="PRELIM",'Grade computation'!E47, IF(C$16="MIDTERM",'Grade computation'!M47, IF(C$16="FINAL",'Grade computation'!U47,""))),"")</f>
        <v/>
      </c>
      <c r="F47" s="232" t="str">
        <f aca="false">IF(B47&lt;&gt;"",IFERROR(IF(B$11="80-20", (((E47/E$19)*X$6)+X$7)*F$18, IF(B$11="60-40", (((E47/E$19)*Y$6)+Y$7)*F$18, 0)),0),"")</f>
        <v/>
      </c>
      <c r="G47" s="233" t="str">
        <f aca="false">IF(B47&lt;&gt;"",IFERROR((D47+F47),0),"")</f>
        <v/>
      </c>
      <c r="H47" s="234" t="str">
        <f aca="false">IF(B47&lt;&gt;"",IF(C$16="PRELIM", 'Grade computation'!H47, IF(C$16="MIDTERM", 'Grade computation'!P47, IF(C$16="FINAL",'Grade computation'!X47, ""))),"")</f>
        <v/>
      </c>
      <c r="I47" s="233" t="str">
        <f aca="false">IF(B47&lt;&gt;"",IFERROR(IF(B$11="80-20", (((H47/H$19)*X$6)+X$7)*I$19, IF(B$11="60-40", (((H47/H$19)*Y$6)+Y$7)*I$19, 0)),0),"")</f>
        <v/>
      </c>
      <c r="J47" s="237" t="str">
        <f aca="false">IFERROR((G47+I47),"")</f>
        <v/>
      </c>
      <c r="K47" s="183" t="str">
        <f aca="false">IFERROR(IF(J47="","",IF(J47&gt;=75,"PASSED","FAILED")),"")</f>
        <v/>
      </c>
      <c r="L47" s="183"/>
      <c r="M47" s="194" t="str">
        <f aca="false">IF(B47 &lt;&gt; "", IFERROR(IF(C$16 = "PRELIM", SUMIF('Database (LECTURE-RES-PRAC)'!D$14:AG$14, "CLO1", 'Database (LECTURE-RES-PRAC)'!D44:AG44) / 'Grade computation'!F$4, IF(C$16 = "MIDTERM", SUMIF('Database (LECTURE-RES-PRAC)'!AJ$14:BM$14, "CLO1", 'Database (LECTURE-RES-PRAC)'!AJ44:BM44) / 'Grade computation'!G$4, IF(C$16 = "FINAL", SUMIF('Database (LECTURE-RES-PRAC)'!BP$14:CS$14, "CLO1", 'Database (LECTURE-RES-PRAC)'!BP44:CS44) / 'Grade computation'!H$4,""))),""),"")</f>
        <v/>
      </c>
      <c r="N47" s="286" t="str">
        <f aca="false">IF(B47&lt;&gt;"",IF(M47="","",IF(M47&lt;0.5,1,IF(AND(M47&gt;=0.5,M47&lt;P$10),2,IF(M47&gt;=P$10,3)))),"")</f>
        <v/>
      </c>
      <c r="O47" s="194" t="str">
        <f aca="false">IF(B47 &lt;&gt; "",IF(AND('PRINTABLE (per grading)'!H$16="EXAM", 'PRINTABLE (per grading)'!B$13="Prelim"), IF(ISERROR(SUMIF('Exam (LECTURE ONLY)'!D$20:M$20, "CLO1", 'Exam (LECTURE ONLY)'!D49:M49) / 'Exam (LECTURE ONLY)'!AL$6), "", SUMIF('Exam (LECTURE ONLY)'!D$20:M$20, "CLO1", 'Exam (LECTURE ONLY)'!D49:M49) /'Exam (LECTURE ONLY)'!AL$6),
IF(AND('PRINTABLE (per grading)'!H$16="EXAM", 'PRINTABLE (per grading)'!B$13="Midterm"), IF(ISERROR(SUMIF('Exam (LECTURE ONLY)'!O$20:X$20, "CLO1", 'Exam (LECTURE ONLY)'!O49:X49) / 'Exam (LECTURE ONLY)'!AM$6), "", SUMIF('Exam (LECTURE ONLY)'!O$20:X$20, "CLO1", 'Exam (LECTURE ONLY)'!O49:X49) / 'Exam (LECTURE ONLY)'!AM$6),
IF(AND('PRINTABLE (per grading)'!H$16="EXAM", 'PRINTABLE (per grading)'!B$13="Final"), IF(ISERROR(SUMIF('Exam (LECTURE ONLY)'!Z$20:AI$20, "CLO1", 'Exam (LECTURE ONLY)'!Z49:AI49) / 'Exam (LECTURE ONLY)'!AN$6), "", SUMIF('Exam (LECTURE ONLY)'!Z$20:AI$20, "CLO1", 'Exam (LECTURE ONLY)'!Z49:AI49) / 'Exam (LECTURE ONLY)'!AN$6),
IF(AND('PRINTABLE (per grading)'!H$16="OUTPUT", 'PRINTABLE (per grading)'!B$13="Prelim"), IF(ISERROR(SUMIF(OUTPUT!C$20:M$20, "CLO1", OUTPUT!C49:M49) / OUTPUT!AL$6), "", SUMIF(OUTPUT!C$20:M$20, "CLO1", OUTPUT!C49:M49) / OUTPUT!AL$6),
IF(AND('PRINTABLE (per grading)'!H$16="OUTPUT", 'PRINTABLE (per grading)'!B$13="Midterm"), IF(ISERROR(SUMIF(OUTPUT!O$20:Y$20, "CLO1", OUTPUT!O49:Y49) / OUTPUT!AM$6), "", SUMIF(OUTPUT!O$20:Y$20, "CLO1", OUTPUT!O49:Y49) / OUTPUT!AM$6),
IF(AND('PRINTABLE (per grading)'!H$16="OUTPUT", 'PRINTABLE (per grading)'!B$13="Final"), IF(ISERROR(SUMIF(OUTPUT!AA$20:AI$20, "CLO1", OUTPUT!AA49:AI49) / OUTPUT!AN$6), "", SUMIF(OUTPUT!AA$20:AI$20, "CLO1", OUTPUT!AA49:AI49) / OUTPUT!AN$6),
"")))))),"")</f>
        <v/>
      </c>
      <c r="P47" s="286" t="str">
        <f aca="false">IF(B47&lt;&gt;"",IF(O47="","",IF(O47&lt;0.5,1,IF(AND(O47&gt;=0.5,O47&lt;P$10),2,IF(O47&gt;=P$10,3)))),"")</f>
        <v/>
      </c>
      <c r="Q47" s="287" t="str">
        <f aca="false">IF(B47 &lt;&gt; "",IFERROR(IF(AVERAGE(M47,O47)&gt;=P$10,"Y","N"),""),"")</f>
        <v/>
      </c>
      <c r="R47" s="194" t="str">
        <f aca="false">IF(B47 &lt;&gt; "", IFERROR(IF(C$16 = "PRELIM", SUMIF('Database (LECTURE-RES-PRAC)'!D$14:AG$14, "CLO2", 'Database (LECTURE-RES-PRAC)'!D44:AG44) / 'Grade computation'!F$5, IF(C$16 = "MIDTERM", SUMIF('Database (LECTURE-RES-PRAC)'!AJ$14:BM$14, "CLO2", 'Database (LECTURE-RES-PRAC)'!AJ44:BM44) / 'Grade computation'!G$5, IF(C$16 = "FINAL", SUMIF('Database (LECTURE-RES-PRAC)'!BP$14:CS$14, "CLO2", 'Database (LECTURE-RES-PRAC)'!BP44:CS44) / 'Grade computation'!H$5,""))),""),"")</f>
        <v/>
      </c>
      <c r="S47" s="286" t="str">
        <f aca="false">IF(B47&lt;&gt;"",IF(R47="","",IF(R47&lt;0.5,1,IF(AND(R47&gt;=0.5,R47&lt;P$10),2,IF(R47&gt;=P$10,3)))),"")</f>
        <v/>
      </c>
      <c r="T47" s="194" t="str">
        <f aca="false">IF(B47 &lt;&gt; "",IF(AND('PRINTABLE (per grading)'!H$16="EXAM", 'PRINTABLE (per grading)'!B$13="Prelim"), IF(ISERROR(SUMIF('Exam (LECTURE ONLY)'!D$20:M$20, "CLO2", 'Exam (LECTURE ONLY)'!D49:M49) / 'Exam (LECTURE ONLY)'!AL$7), "", SUMIF('Exam (LECTURE ONLY)'!D$20:M$20, "CLO2", 'Exam (LECTURE ONLY)'!D49:M49) /'Exam (LECTURE ONLY)'!AL$7),
IF(AND('PRINTABLE (per grading)'!H$16="EXAM", 'PRINTABLE (per grading)'!B$13="Midterm"), IF(ISERROR(SUMIF('Exam (LECTURE ONLY)'!O$20:X$20, "CLO2", 'Exam (LECTURE ONLY)'!O49:X49) / 'Exam (LECTURE ONLY)'!AM$7), "", SUMIF('Exam (LECTURE ONLY)'!O$20:X$20, "CLO2", 'Exam (LECTURE ONLY)'!O49:X49) / 'Exam (LECTURE ONLY)'!AM$7),
IF(AND('PRINTABLE (per grading)'!H$16="EXAM", 'PRINTABLE (per grading)'!B$13="Final"), IF(ISERROR(SUMIF('Exam (LECTURE ONLY)'!Z$20:AI$20, "CLO2", 'Exam (LECTURE ONLY)'!Z49:AI49) / 'Exam (LECTURE ONLY)'!AN$7), "", SUMIF('Exam (LECTURE ONLY)'!Z$20:AI$20, "CLO2", 'Exam (LECTURE ONLY)'!Z49:AI49) / 'Exam (LECTURE ONLY)'!AN$7),
IF(AND('PRINTABLE (per grading)'!H$16="OUTPUT", 'PRINTABLE (per grading)'!B$13="Prelim"), IF(ISERROR(SUMIF(OUTPUT!C$20:M$20, "CLO2", OUTPUT!C49:M49) / OUTPUT!AL$7), "", SUMIF(OUTPUT!C$20:M$20, "CLO2", OUTPUT!C49:M49) / OUTPUT!AL$7),
IF(AND('PRINTABLE (per grading)'!H$16="OUTPUT", 'PRINTABLE (per grading)'!B$13="Midterm"), IF(ISERROR(SUMIF(OUTPUT!O$20:Y$20, "CLO2", OUTPUT!O49:Y49) / OUTPUT!AM$7), "", SUMIF(OUTPUT!O$20:Y$20, "CLO2", OUTPUT!O49:Y49) / OUTPUT!AM$7),
IF(AND('PRINTABLE (per grading)'!H$16="OUTPUT", 'PRINTABLE (per grading)'!B$13="Final"), IF(ISERROR(SUMIF(OUTPUT!AA$20:AI$20, "CLO2", OUTPUT!AA49:AI49) / OUTPUT!AN$7), "", SUMIF(OUTPUT!AA$20:AI$20, "CLO2", OUTPUT!AA49:AI49) / OUTPUT!AN$7),
"")))))),"")</f>
        <v/>
      </c>
      <c r="U47" s="286" t="str">
        <f aca="false">IF(B47&lt;&gt;"",IF(T47="","",IF(T47&lt;0.5,1,IF(AND(T47&gt;=0.5,T47&lt;P$10),2,IF(T47&gt;=P$10,3)))),"")</f>
        <v/>
      </c>
      <c r="V47" s="287" t="str">
        <f aca="false">IF(B47 &lt;&gt; "",IFERROR(IF(AVERAGE(R47,T47)&gt;=P$10,"Y","N"),""),"")</f>
        <v/>
      </c>
      <c r="W47" s="194" t="str">
        <f aca="false">IF(B47 &lt;&gt; "", IFERROR(IF(C$16 = "PRELIM", SUMIF('Database (LECTURE-RES-PRAC)'!D$14:AG$14, "CLO3", 'Database (LECTURE-RES-PRAC)'!D44:AG44) / 'Grade computation'!F$6, IF(C$16 = "MIDTERM", SUMIF('Database (LECTURE-RES-PRAC)'!AJ$14:BM$14, "CLO3", 'Database (LECTURE-RES-PRAC)'!AJ44:BM44) / 'Grade computation'!G$6, IF(C$16 = "FINAL", SUMIF('Database (LECTURE-RES-PRAC)'!BP$14:CS$14, "CLO3", 'Database (LECTURE-RES-PRAC)'!BP44:CS44) / 'Grade computation'!H$6,""))),""),"")</f>
        <v/>
      </c>
      <c r="X47" s="286" t="str">
        <f aca="false">IF(B47&lt;&gt;"",IF(W47="","",IF(W47&lt;0.5,1,IF(AND(W47&gt;=0.5,W47&lt;P$10),2,IF(W47&gt;=P$10,3)))),"")</f>
        <v/>
      </c>
      <c r="Y47" s="194" t="str">
        <f aca="false">IF(B47 &lt;&gt; "",IF(AND('PRINTABLE (per grading)'!H$16="EXAM", 'PRINTABLE (per grading)'!B$13="Prelim"), IF(ISERROR(SUMIF('Exam (LECTURE ONLY)'!D$20:M$20, "CLO3", 'Exam (LECTURE ONLY)'!D49:M49) / 'Exam (LECTURE ONLY)'!AL$8), "", SUMIF('Exam (LECTURE ONLY)'!D$20:M$20, "CLO3", 'Exam (LECTURE ONLY)'!D49:M49) /'Exam (LECTURE ONLY)'!AL$8),
IF(AND('PRINTABLE (per grading)'!H$16="EXAM", 'PRINTABLE (per grading)'!B$13="Midterm"), IF(ISERROR(SUMIF('Exam (LECTURE ONLY)'!O$20:X$20, "CLO3", 'Exam (LECTURE ONLY)'!O49:X49) / 'Exam (LECTURE ONLY)'!AM$8), "", SUMIF('Exam (LECTURE ONLY)'!O$20:X$20, "CLO3", 'Exam (LECTURE ONLY)'!O49:X49) / 'Exam (LECTURE ONLY)'!AM$8),
IF(AND('PRINTABLE (per grading)'!H$16="EXAM", 'PRINTABLE (per grading)'!B$13="Final"), IF(ISERROR(SUMIF('Exam (LECTURE ONLY)'!Z$20:AI$20, "CLO3", 'Exam (LECTURE ONLY)'!Z49:AI49) / 'Exam (LECTURE ONLY)'!AN$8), "", SUMIF('Exam (LECTURE ONLY)'!Z$20:AI$20, "CLO3", 'Exam (LECTURE ONLY)'!Z49:AI49) / 'Exam (LECTURE ONLY)'!AN$8),
IF(AND('PRINTABLE (per grading)'!H$16="OUTPUT", 'PRINTABLE (per grading)'!B$13="Prelim"), IF(ISERROR(SUMIF(OUTPUT!C$20:M$20, "CLO3", OUTPUT!C49:M49) / OUTPUT!AL$8), "", SUMIF(OUTPUT!C$20:M$20, "CLO3", OUTPUT!C49:M49) / OUTPUT!AL$8),
IF(AND('PRINTABLE (per grading)'!H$16="OUTPUT", 'PRINTABLE (per grading)'!B$13="Midterm"), IF(ISERROR(SUMIF(OUTPUT!O$20:Y$20, "CLO3", OUTPUT!O49:Y49) / OUTPUT!AM$8), "", SUMIF(OUTPUT!O$20:Y$20, "CLO3", OUTPUT!O49:Y49) / OUTPUT!AM$8),
IF(AND('PRINTABLE (per grading)'!H$16="OUTPUT", 'PRINTABLE (per grading)'!B$13="Final"), IF(ISERROR(SUMIF(OUTPUT!AA$20:AI$20, "CLO3", OUTPUT!AA49:AI49) / OUTPUT!AN$8), "", SUMIF(OUTPUT!AA$20:AI$20, "CLO3", OUTPUT!AA49:AI49) / OUTPUT!AN$8),
"" )))))),"")</f>
        <v/>
      </c>
      <c r="Z47" s="286" t="str">
        <f aca="false">IF(B47&lt;&gt;"",IF(Y47="","",IF(Y47&lt;0.5,1,IF(AND(Y47&gt;=0.5,Y47&lt;P$10),2,IF(Y47&gt;=P$10,3)))),"")</f>
        <v/>
      </c>
      <c r="AA47" s="287" t="str">
        <f aca="false">IF(B47 &lt;&gt; "",IFERROR(IF(AVERAGE(W47,Y47)&gt;=P$10,"Y","N"),""),"")</f>
        <v/>
      </c>
      <c r="AB47" s="194" t="str">
        <f aca="false">IF(B47 &lt;&gt; "", IFERROR(IF(C$16 = "PRELIM", SUMIF('Database (LECTURE-RES-PRAC)'!D$14:AG$14, "CLO4", 'Database (LECTURE-RES-PRAC)'!D44:AG44) / 'Grade computation'!F$7, IF(C$16 = "MIDTERM", SUMIF('Database (LECTURE-RES-PRAC)'!AJ$14:BM$14, "CLO4", 'Database (LECTURE-RES-PRAC)'!AJ44:BM44) / 'Grade computation'!G$7, IF(C$16 = "FINAL", SUMIF('Database (LECTURE-RES-PRAC)'!BP$14:CS$14, "CLO4", 'Database (LECTURE-RES-PRAC)'!BP44:CS44) / 'Grade computation'!H$7,""))),""),"")</f>
        <v/>
      </c>
      <c r="AC47" s="286" t="str">
        <f aca="false">IF(B47&lt;&gt;"",IF(AB47="","",IF(AB47&lt;0.5,1,IF(AND(AB47&gt;=0.5,AB47&lt;P$10),2,IF(AB47&gt;=P$10,3)))),"")</f>
        <v/>
      </c>
      <c r="AD47" s="194" t="str">
        <f aca="false">IF(B47 &lt;&gt; "",IF(AND('PRINTABLE (per grading)'!H$16="EXAM", 'PRINTABLE (per grading)'!B$13="Prelim"), IF(ISERROR(SUMIF('Exam (LECTURE ONLY)'!D$20:M$20, "CLO4", 'Exam (LECTURE ONLY)'!D49:M49) / 'Exam (LECTURE ONLY)'!AL$9), "", SUMIF('Exam (LECTURE ONLY)'!D$20:M$20, "CLO4", 'Exam (LECTURE ONLY)'!D49:M49) /'Exam (LECTURE ONLY)'!AL$9),
IF(AND('PRINTABLE (per grading)'!H$16="EXAM", 'PRINTABLE (per grading)'!B$13="Midterm"), IF(ISERROR(SUMIF('Exam (LECTURE ONLY)'!O$20:X$20, "CLO4", 'Exam (LECTURE ONLY)'!O49:X49) / 'Exam (LECTURE ONLY)'!AM$9), "", SUMIF('Exam (LECTURE ONLY)'!O$20:X$20, "CLO4", 'Exam (LECTURE ONLY)'!O49:X49) / 'Exam (LECTURE ONLY)'!AM$9),
IF(AND('PRINTABLE (per grading)'!H$16="EXAM", 'PRINTABLE (per grading)'!B$13="Final"), IF(ISERROR(SUMIF('Exam (LECTURE ONLY)'!Z$20:AI$20, "CLO4", 'Exam (LECTURE ONLY)'!Z49:AI49) / 'Exam (LECTURE ONLY)'!AN$9), "", SUMIF('Exam (LECTURE ONLY)'!Z$20:AI$20, "CLO4", 'Exam (LECTURE ONLY)'!Z49:AI49) / 'Exam (LECTURE ONLY)'!AN$9),
IF(AND('PRINTABLE (per grading)'!H$16="OUTPUT", 'PRINTABLE (per grading)'!B$13="Prelim"), IF(ISERROR(SUMIF(OUTPUT!C$20:M$20, "CLO4", OUTPUT!C49:M49) / OUTPUT!AL$9), "", SUMIF(OUTPUT!C$20:M$20, "CLO4", OUTPUT!C49:M49) / OUTPUT!AL$9),
IF(AND('PRINTABLE (per grading)'!H$16="OUTPUT", 'PRINTABLE (per grading)'!B$13="Midterm"), IF(ISERROR(SUMIF(OUTPUT!O$20:Y$20, "CLO4", OUTPUT!O49:Y49) / OUTPUT!AM$9), "", SUMIF(OUTPUT!O$20:Y$20, "CLO4", OUTPUT!O49:Y49) / OUTPUT!AM$9),
IF(AND('PRINTABLE (per grading)'!H$16="OUTPUT", 'PRINTABLE (per grading)'!B$13="Final"), IF(ISERROR(SUMIF(OUTPUT!AA$20:AI$20, "CLO4", OUTPUT!AA49:AI49) / OUTPUT!AN$9), "", SUMIF(OUTPUT!AA$20:AI$20, "CLO4", OUTPUT!AA49:AI49) / OUTPUT!AN$9),
"")))))),"")</f>
        <v/>
      </c>
      <c r="AE47" s="286" t="str">
        <f aca="false">IF(B47&lt;&gt;"",IF(AD47="","",IF(AD47&lt;0.5,1,IF(AND(AD47&gt;=0.5,AD47&lt;P$10),2,IF(AD47&gt;=P$10,3)))),"")</f>
        <v/>
      </c>
      <c r="AF47" s="287" t="str">
        <f aca="false">IF(B47 &lt;&gt; "",IFERROR(IF(AVERAGE(AB47,AD47)&gt;=P$10,"Y","N"),""),"")</f>
        <v/>
      </c>
      <c r="AG47" s="194" t="str">
        <f aca="false">IF(B47 &lt;&gt; "", IFERROR(IF(C$16 = "PRELIM", SUMIF('Database (LECTURE-RES-PRAC)'!D$14:AG$14, "CLO5", 'Database (LECTURE-RES-PRAC)'!D44:AG44) / 'Grade computation'!F$8, IF(C$16 = "MIDTERM", SUMIF('Database (LECTURE-RES-PRAC)'!AJ$14:BM$14, "CLO5", 'Database (LECTURE-RES-PRAC)'!AJ44:BM44) / 'Grade computation'!G$8, IF(C$16 = "FINAL", SUMIF('Database (LECTURE-RES-PRAC)'!BP$14:CS$14, "CLO5", 'Database (LECTURE-RES-PRAC)'!BP44:CS44) / 'Grade computation'!H$8,""))),""),"")</f>
        <v/>
      </c>
      <c r="AH47" s="286" t="str">
        <f aca="false">IF(B47&lt;&gt;"",IF(AG47="","",IF(AG47&lt;0.5,1,IF(AND(AG47&gt;=0.5,AG47&lt;P$10),2,IF(AG47&gt;=P$10,3)))),"")</f>
        <v/>
      </c>
      <c r="AI47" s="194" t="str">
        <f aca="false">IF(B47 &lt;&gt; "",IF(AND('PRINTABLE (per grading)'!H$16="EXAM", 'PRINTABLE (per grading)'!B$13="Prelim"), IF(ISERROR(SUMIF('Exam (LECTURE ONLY)'!D$20:M$20, "CLO5", 'Exam (LECTURE ONLY)'!D49:M49) / 'Exam (LECTURE ONLY)'!AL$10), "", SUMIF('Exam (LECTURE ONLY)'!D$20:M$20, "CLO5", 'Exam (LECTURE ONLY)'!D49:M49) /'Exam (LECTURE ONLY)'!AL$10),
IF(AND('PRINTABLE (per grading)'!H$16="EXAM", 'PRINTABLE (per grading)'!B$13="Midterm"), IF(ISERROR(SUMIF('Exam (LECTURE ONLY)'!O$20:X$20, "CLO5", 'Exam (LECTURE ONLY)'!O49:X49) / 'Exam (LECTURE ONLY)'!AM$10), "", SUMIF('Exam (LECTURE ONLY)'!O$20:X$20, "CLO5", 'Exam (LECTURE ONLY)'!O49:X49) / 'Exam (LECTURE ONLY)'!AM$10),
IF(AND('PRINTABLE (per grading)'!H$16="EXAM", 'PRINTABLE (per grading)'!B$13="Final"), IF(ISERROR(SUMIF('Exam (LECTURE ONLY)'!Z$20:AI$20, "CLO5", 'Exam (LECTURE ONLY)'!Z49:AI49) / 'Exam (LECTURE ONLY)'!AN$10), "", SUMIF('Exam (LECTURE ONLY)'!Z$20:AI$20, "CLO5", 'Exam (LECTURE ONLY)'!Z49:AI49) / 'Exam (LECTURE ONLY)'!AN$10),
IF(AND('PRINTABLE (per grading)'!H$16="OUTPUT", 'PRINTABLE (per grading)'!B$13="Prelim"), IF(ISERROR(SUMIF(OUTPUT!C$20:M$20, "CLO5", OUTPUT!C49:M49) / OUTPUT!AL$10), "", SUMIF(OUTPUT!C$20:M$20, "CLO5", OUTPUT!C49:M49) / OUTPUT!AL$10),
IF(AND('PRINTABLE (per grading)'!H$16="OUTPUT", 'PRINTABLE (per grading)'!B$13="Midterm"), IF(ISERROR(SUMIF(OUTPUT!O$20:Y$20, "CLO5", OUTPUT!O49:Y49) / OUTPUT!AM$10), "", SUMIF(OUTPUT!O$20:Y$20, "CLO5", OUTPUT!O49:Y49) / OUTPUT!AM$10),
IF(AND('PRINTABLE (per grading)'!H$16="OUTPUT", 'PRINTABLE (per grading)'!B$13="Final"), IF(ISERROR(SUMIF(OUTPUT!AA$20:AI$20, "CLO5", OUTPUT!AA49:AI49) / OUTPUT!AN$10), "", SUMIF(OUTPUT!AA$20:AI$20, "CLO5", OUTPUT!AA49:AI49) / OUTPUT!AN$10),
"")))))),"")</f>
        <v/>
      </c>
      <c r="AJ47" s="286" t="str">
        <f aca="false">IF(B47&lt;&gt;"",IF(AI47="","",IF(AI47&lt;0.5,1,IF(AND(AI47&gt;=0.5,AI47&lt;P$10),2,IF(AI47&gt;=P$10,3)))),"")</f>
        <v/>
      </c>
      <c r="AK47" s="287" t="str">
        <f aca="false">IF(B47 &lt;&gt; "",IFERROR(IF(AVERAGE(AG47,AI47)&gt;=P$10,"Y","N"),""),"")</f>
        <v/>
      </c>
      <c r="AL47" s="194" t="str">
        <f aca="false">IF(B47 &lt;&gt; "", IFERROR(IF(C$16 = "PRELIM", SUMIF('Database (LECTURE-RES-PRAC)'!D$14:AG$14, "CLO6", 'Database (LECTURE-RES-PRAC)'!D44:AG44) / 'Grade computation'!F$9, IF(C$16 = "MIDTERM", SUMIF('Database (LECTURE-RES-PRAC)'!AJ$14:BM$14, "CLO6", 'Database (LECTURE-RES-PRAC)'!AJ44:BM44) / 'Grade computation'!G$9, IF(C$16 = "FINAL", SUMIF('Database (LECTURE-RES-PRAC)'!BP$14:CS$14, "CLO6", 'Database (LECTURE-RES-PRAC)'!BP44:CS44) / 'Grade computation'!H$9,""))),""),"")</f>
        <v/>
      </c>
      <c r="AM47" s="286" t="str">
        <f aca="false">IF(B47&lt;&gt;"",IF(AL47="","",IF(AL47&lt;0.5,1,IF(AND(AL47&gt;=0.5,AL47&lt;P$10),2,IF(AL47&gt;=P$10,3)))),"")</f>
        <v/>
      </c>
      <c r="AN47" s="194" t="str">
        <f aca="false">IF(B47 &lt;&gt; "",IF(AND('PRINTABLE (per grading)'!H$16="EXAM", 'PRINTABLE (per grading)'!B$13="Prelim"), IF(ISERROR(SUMIF('Exam (LECTURE ONLY)'!D$20:M$20, "CLO6", 'Exam (LECTURE ONLY)'!D49:M49) / 'Exam (LECTURE ONLY)'!AL$11), "", SUMIF('Exam (LECTURE ONLY)'!D$20:M$20, "CLO6", 'Exam (LECTURE ONLY)'!D49:M49) /'Exam (LECTURE ONLY)'!AL$11),
IF(AND('PRINTABLE (per grading)'!H$16="EXAM", 'PRINTABLE (per grading)'!B$13="Midterm"), IF(ISERROR(SUMIF('Exam (LECTURE ONLY)'!O$20:X$20, "CLO6", 'Exam (LECTURE ONLY)'!O49:X49) / 'Exam (LECTURE ONLY)'!AM$11), "", SUMIF('Exam (LECTURE ONLY)'!O$20:X$20, "CLO6", 'Exam (LECTURE ONLY)'!O49:X49) / 'Exam (LECTURE ONLY)'!AM$11),
IF(AND('PRINTABLE (per grading)'!H$16="EXAM", 'PRINTABLE (per grading)'!B$13="Final"), IF(ISERROR(SUMIF('Exam (LECTURE ONLY)'!Z$20:AI$20, "CLO6", 'Exam (LECTURE ONLY)'!Z49:AI49) / 'Exam (LECTURE ONLY)'!AN$11), "", SUMIF('Exam (LECTURE ONLY)'!Z$20:AI$20, "CLO6", 'Exam (LECTURE ONLY)'!Z49:AI49) / 'Exam (LECTURE ONLY)'!AN$11),
IF(AND('PRINTABLE (per grading)'!H$16="OUTPUT", 'PRINTABLE (per grading)'!B$13="Prelim"), IF(ISERROR(SUMIF(OUTPUT!C$20:M$20, "CLO6", OUTPUT!C49:M49) / OUTPUT!AL$11), "", SUMIF(OUTPUT!C$20:M$20, "CLO6", OUTPUT!C49:M49) / OUTPUT!AL$11),
IF(AND('PRINTABLE (per grading)'!H$16="OUTPUT", 'PRINTABLE (per grading)'!B$13="Midterm"), IF(ISERROR(SUMIF(OUTPUT!O$20:Y$20, "CLO6", OUTPUT!O49:Y49) / OUTPUT!AM$11), "", SUMIF(OUTPUT!O$20:Y$20, "CLO6", OUTPUT!O49:Y49) / OUTPUT!AM$11),
IF(AND('PRINTABLE (per grading)'!H$16="OUTPUT", 'PRINTABLE (per grading)'!B$13="Final"), IF(ISERROR(SUMIF(OUTPUT!AA$20:AI$20, "CLO6", OUTPUT!AA49:AI49) / OUTPUT!AN$11), "", SUMIF(OUTPUT!AA$20:AI$20, "CLO6", OUTPUT!AA49:AI49) / OUTPUT!AN$11),
"")))))),"")</f>
        <v/>
      </c>
      <c r="AO47" s="286" t="str">
        <f aca="false">IF(B47&lt;&gt;"",IF(AN47="","",IF(AN47&lt;0.5,1,IF(AND(AN47&gt;=0.5,AN47&lt;P$10),2,IF(AN47&gt;=P$10,3)))),"")</f>
        <v/>
      </c>
      <c r="AP47" s="287" t="str">
        <f aca="false">IF(B47 &lt;&gt; "",IFERROR(IF(AVERAGE(AL47,AN47)&gt;=P$10,"Y","N"),""),"")</f>
        <v/>
      </c>
      <c r="AQ47" s="194" t="str">
        <f aca="false">IF(B47 &lt;&gt; "", IFERROR(IF(C$16 = "PRELIM", SUMIF('Database (LECTURE-RES-PRAC)'!D$14:AG$14, "CLO7", 'Database (LECTURE-RES-PRAC)'!D44:AG44) / 'Grade computation'!F$10, IF(C$16 = "MIDTERM", SUMIF('Database (LECTURE-RES-PRAC)'!AJ$14:BM$14, "CLO7", 'Database (LECTURE-RES-PRAC)'!AJ44:BM44) / 'Grade computation'!G$10, IF(C$16 = "FINAL", SUMIF('Database (LECTURE-RES-PRAC)'!BP$14:CS$14, "CLO7", 'Database (LECTURE-RES-PRAC)'!BP44:CS44) / 'Grade computation'!H$10,""))),""),"")</f>
        <v/>
      </c>
      <c r="AR47" s="286" t="str">
        <f aca="false">IF(B47&lt;&gt;"",IF(AQ47="","",IF(AQ47&lt;0.5,1,IF(AND(AQ47&gt;=0.5,AQ47&lt;P$10),2,IF(AQ47&gt;=P$10,3)))),"")</f>
        <v/>
      </c>
      <c r="AS47" s="194" t="str">
        <f aca="false">IF(B47 &lt;&gt; "",IF(AND('PRINTABLE (per grading)'!H$16="EXAM", 'PRINTABLE (per grading)'!B$13="Prelim"), IF(ISERROR(SUMIF('Exam (LECTURE ONLY)'!D$20:M$20, "CLO7", 'Exam (LECTURE ONLY)'!D49:M49) / 'Exam (LECTURE ONLY)'!AL$12), "", SUMIF('Exam (LECTURE ONLY)'!D$20:M$20, "CLO7", 'Exam (LECTURE ONLY)'!D49:M49) /'Exam (LECTURE ONLY)'!AL$12),
IF(AND('PRINTABLE (per grading)'!H$16="EXAM", 'PRINTABLE (per grading)'!B$13="Midterm"), IF(ISERROR(SUMIF('Exam (LECTURE ONLY)'!O$20:X$20, "CLO7", 'Exam (LECTURE ONLY)'!O49:X49) / 'Exam (LECTURE ONLY)'!AM$12), "", SUMIF('Exam (LECTURE ONLY)'!O$20:X$20, "CLO7", 'Exam (LECTURE ONLY)'!O49:X49) / 'Exam (LECTURE ONLY)'!AM$12),
IF(AND('PRINTABLE (per grading)'!H$16="EXAM", 'PRINTABLE (per grading)'!B$13="Final"), IF(ISERROR(SUMIF('Exam (LECTURE ONLY)'!Z$20:AI$20, "CLO7", 'Exam (LECTURE ONLY)'!Z49:AI49) / 'Exam (LECTURE ONLY)'!AN$12), "", SUMIF('Exam (LECTURE ONLY)'!Z$20:AI$20, "CLO7", 'Exam (LECTURE ONLY)'!Z49:AI49) / 'Exam (LECTURE ONLY)'!AN$12),
IF(AND('PRINTABLE (per grading)'!H$16="OUTPUT", 'PRINTABLE (per grading)'!B$13="Prelim"), IF(ISERROR(SUMIF(OUTPUT!C$20:M$20, "CLO7", OUTPUT!C49:M49) / OUTPUT!AL$12), "", SUMIF(OUTPUT!C$20:M$20, "CLO7", OUTPUT!C49:M49) / OUTPUT!AL$12),
IF(AND('PRINTABLE (per grading)'!H$16="OUTPUT", 'PRINTABLE (per grading)'!B$13="Midterm"), IF(ISERROR(SUMIF(OUTPUT!O$20:Y$20, "CLO7", OUTPUT!O49:Y49) / OUTPUT!AM$12), "", SUMIF(OUTPUT!O$20:Y$20, "CLO7", OUTPUT!O49:Y49) / OUTPUT!AM$12),
IF(AND('PRINTABLE (per grading)'!H$16="OUTPUT", 'PRINTABLE (per grading)'!B$13="Final"), IF(ISERROR(SUMIF(OUTPUT!AA$20:AI$20, "CLO7", OUTPUT!AA49:AI49) / OUTPUT!AN$12), "", SUMIF(OUTPUT!AA$20:AI$20, "CLO7", OUTPUT!AA49:AI49) / OUTPUT!AN$12),
"")))))),"")</f>
        <v/>
      </c>
      <c r="AT47" s="286" t="str">
        <f aca="false">IF(B47&lt;&gt;"",IF(AS47="","",IF(AS47&lt;0.5,1,IF(AND(AS47&gt;=0.5,AS47&lt;P$10),2,IF(AS47&gt;=P$10,3)))),"")</f>
        <v/>
      </c>
      <c r="AU47" s="287" t="str">
        <f aca="false">IF(B47 &lt;&gt; "",IFERROR(IF(AVERAGE(AQ47,AS47)&gt;=P$10,"Y","N"),""),"")</f>
        <v/>
      </c>
      <c r="AV47" s="194" t="str">
        <f aca="false">IF(B47 &lt;&gt; "", IFERROR(IF(C$16 = "PRELIM", SUMIF('Database (LECTURE-RES-PRAC)'!D$14:AG$14, "CLO8", 'Database (LECTURE-RES-PRAC)'!D44:AG44) / 'Grade computation'!F$11, IF(C$16 = "MIDTERM", SUMIF('Database (LECTURE-RES-PRAC)'!AJ$14:BM$14, "CLO8", 'Database (LECTURE-RES-PRAC)'!AJ44:BM44) / 'Grade computation'!G$11, IF(C$16 = "FINAL", SUMIF('Database (LECTURE-RES-PRAC)'!BP$14:CS$14, "CLO8", 'Database (LECTURE-RES-PRAC)'!BP44:CS44) / 'Grade computation'!H$11,""))),""),"")</f>
        <v/>
      </c>
      <c r="AW47" s="286" t="str">
        <f aca="false">IF(B47&lt;&gt;"",IF(AV47="","",IF(AV47&lt;0.5,1,IF(AND(AV47&gt;=0.5,AV47&lt;P$10),2,IF(AV47&gt;=P$10,3)))),"")</f>
        <v/>
      </c>
      <c r="AX47" s="194" t="str">
        <f aca="false">IF(B47 &lt;&gt; "",IF(AND('PRINTABLE (per grading)'!H$16="EXAM", 'PRINTABLE (per grading)'!B$13="Prelim"), IF(ISERROR(SUMIF('Exam (LECTURE ONLY)'!D$20:M$20, "CLO8", 'Exam (LECTURE ONLY)'!D49:M49) / 'Exam (LECTURE ONLY)'!AL$13), "", SUMIF('Exam (LECTURE ONLY)'!D$20:M$20, "CLO8", 'Exam (LECTURE ONLY)'!D49:M49) /'Exam (LECTURE ONLY)'!AL$13),
IF(AND('PRINTABLE (per grading)'!H$16="EXAM", 'PRINTABLE (per grading)'!B$13="Midterm"), IF(ISERROR(SUMIF('Exam (LECTURE ONLY)'!O$20:X$20, "CLO8", 'Exam (LECTURE ONLY)'!O49:X49) / 'Exam (LECTURE ONLY)'!AM$13), "", SUMIF('Exam (LECTURE ONLY)'!O$20:X$20, "CLO8", 'Exam (LECTURE ONLY)'!O49:X49) / 'Exam (LECTURE ONLY)'!AM$13),
IF(AND('PRINTABLE (per grading)'!H$16="EXAM", 'PRINTABLE (per grading)'!B$13="Final"), IF(ISERROR(SUMIF('Exam (LECTURE ONLY)'!Z$20:AI$20, "CLO8", 'Exam (LECTURE ONLY)'!Z49:AI49) / 'Exam (LECTURE ONLY)'!AN$13), "", SUMIF('Exam (LECTURE ONLY)'!Z$20:AI$20, "CLO8", 'Exam (LECTURE ONLY)'!Z49:AI49) / 'Exam (LECTURE ONLY)'!AN$13),
IF(AND('PRINTABLE (per grading)'!H$16="OUTPUT", 'PRINTABLE (per grading)'!B$13="Prelim"), IF(ISERROR(SUMIF(OUTPUT!C$20:M$20, "CLO8", OUTPUT!C49:M49) / OUTPUT!AL$13), "", SUMIF(OUTPUT!C$20:M$20, "CLO8", OUTPUT!C49:M49) / OUTPUT!AL$13),
IF(AND('PRINTABLE (per grading)'!H$16="OUTPUT", 'PRINTABLE (per grading)'!B$13="Midterm"), IF(ISERROR(SUMIF(OUTPUT!O$20:Y$20, "CLO8", OUTPUT!O49:Y49) / OUTPUT!AM$13), "", SUMIF(OUTPUT!O$20:Y$20, "CLO8", OUTPUT!O49:Y49) / OUTPUT!AM$13),
IF(AND('PRINTABLE (per grading)'!H$16="OUTPUT", 'PRINTABLE (per grading)'!B$13="Final"), IF(ISERROR(SUMIF(OUTPUT!AA$20:AI$20, "CLO8", OUTPUT!AA49:AI49) / OUTPUT!AN$13), "", SUMIF(OUTPUT!AA$20:AI$20, "CLO8", OUTPUT!AA49:AI49) / OUTPUT!AN$13),
"")))))),"")</f>
        <v/>
      </c>
      <c r="AY47" s="286" t="str">
        <f aca="false">IF(B47&lt;&gt;"",IF(AX47="","",IF(AX47&lt;0.5,1,IF(AND(AX47&gt;=0.5,AX47&lt;P$10),2,IF(AX47&gt;=P$10,3)))),"")</f>
        <v/>
      </c>
      <c r="AZ47" s="287" t="str">
        <f aca="false">IF(B47 &lt;&gt; "",IFERROR(IF(AVERAGE(AV47,AX47)&gt;=P$10,"Y","N"),""),"")</f>
        <v/>
      </c>
      <c r="BA47" s="194" t="str">
        <f aca="false">IF(B47 &lt;&gt; "", IFERROR(IF(C$16 = "PRELIM", SUMIF('Database (LECTURE-RES-PRAC)'!D$14:AG$14, "CLO9", 'Database (LECTURE-RES-PRAC)'!D44:AG44) / 'Grade computation'!F$12, IF(C$16 = "MIDTERM", SUMIF('Database (LECTURE-RES-PRAC)'!AJ$14:BM$14, "CLO9", 'Database (LECTURE-RES-PRAC)'!AJ44:BM44) / 'Grade computation'!G$12, IF(C$16 = "FINAL", SUMIF('Database (LECTURE-RES-PRAC)'!BP$14:CS$14, "CLO9", 'Database (LECTURE-RES-PRAC)'!BP44:CS44) / 'Grade computation'!H$12,""))),""),"")</f>
        <v/>
      </c>
      <c r="BB47" s="286" t="str">
        <f aca="false">IF(B47&lt;&gt;"",IF(BA47="","",IF(BA47&lt;0.5,1,IF(AND(BA47&gt;=0.5,BA47&lt;P$10),2,IF(BA47&gt;=P$10,3)))),"")</f>
        <v/>
      </c>
      <c r="BC47" s="194" t="str">
        <f aca="false">IF(B47 &lt;&gt; "",IF(AND('PRINTABLE (per grading)'!H$16="EXAM", 'PRINTABLE (per grading)'!B$13="Prelim"), IF(ISERROR(SUMIF('Exam (LECTURE ONLY)'!D$20:M$20, "CLO9", 'Exam (LECTURE ONLY)'!D49:M49) / 'Exam (LECTURE ONLY)'!AL$14), "", SUMIF('Exam (LECTURE ONLY)'!D$20:M$20, "CLO9", 'Exam (LECTURE ONLY)'!D49:M49) /'Exam (LECTURE ONLY)'!AL$14),
IF(AND('PRINTABLE (per grading)'!H$16="EXAM", 'PRINTABLE (per grading)'!B$13="Midterm"), IF(ISERROR(SUMIF('Exam (LECTURE ONLY)'!O$20:X$20, "CLO9", 'Exam (LECTURE ONLY)'!O49:X49) / 'Exam (LECTURE ONLY)'!AM$14), "", SUMIF('Exam (LECTURE ONLY)'!O$20:X$20, "CLO9", 'Exam (LECTURE ONLY)'!O49:X49) / 'Exam (LECTURE ONLY)'!AM$14),
IF(AND('PRINTABLE (per grading)'!H$16="EXAM", 'PRINTABLE (per grading)'!B$13="Final"), IF(ISERROR(SUMIF('Exam (LECTURE ONLY)'!Z$20:AI$20, "CLO9", 'Exam (LECTURE ONLY)'!Z49:AI49) / 'Exam (LECTURE ONLY)'!AN$14), "", SUMIF('Exam (LECTURE ONLY)'!Z$20:AI$20, "CLO9", 'Exam (LECTURE ONLY)'!Z49:AI49) / 'Exam (LECTURE ONLY)'!AN$14),
IF(AND('PRINTABLE (per grading)'!H$16="OUTPUT", 'PRINTABLE (per grading)'!B$13="Prelim"), IF(ISERROR(SUMIF(OUTPUT!C$20:M$20, "CLO9", OUTPUT!C49:M49) / OUTPUT!AL$14), "", SUMIF(OUTPUT!C$20:M$20, "CLO9", OUTPUT!C49:M49) / OUTPUT!AL$14),
IF(AND('PRINTABLE (per grading)'!H$16="OUTPUT", 'PRINTABLE (per grading)'!B$13="Midterm"), IF(ISERROR(SUMIF(OUTPUT!O$20:Y$20, "CLO9", OUTPUT!O49:Y49) / OUTPUT!AM$14), "", SUMIF(OUTPUT!O$20:Y$20, "CLO9", OUTPUT!O49:Y49) / OUTPUT!AM$14),
IF(AND('PRINTABLE (per grading)'!H$16="OUTPUT", 'PRINTABLE (per grading)'!B$13="Final"), IF(ISERROR(SUMIF(OUTPUT!AA$20:AI$20, "CLO9", OUTPUT!AA49:AI49) / OUTPUT!AN$14), "", SUMIF(OUTPUT!AA$20:AI$20, "CLO9", OUTPUT!AA49:AI49) / OUTPUT!AN$14),
"")))))),"")</f>
        <v/>
      </c>
      <c r="BD47" s="286" t="str">
        <f aca="false">IF(B47&lt;&gt;"",IF(BC47="","",IF(BC47&lt;0.5,1,IF(AND(BC47&gt;=0.5,BC47&lt;P$10),2,IF(BC47&gt;=P$10,3)))),"")</f>
        <v/>
      </c>
      <c r="BE47" s="287" t="str">
        <f aca="false">IF(B47 &lt;&gt; "",IFERROR(IF(AVERAGE(BA47,BC47)&gt;=P$10,"Y","N"),""),"")</f>
        <v/>
      </c>
      <c r="BF47" s="194" t="str">
        <f aca="false">IF(B47 &lt;&gt; "", IFERROR(IF(C$16 = "PRELIM", SUMIF('Database (LECTURE-RES-PRAC)'!D$14:AG$14, "CLO10", 'Database (LECTURE-RES-PRAC)'!D44:AG44) / 'Grade computation'!F$13, IF(C$16 = "MIDTERM", SUMIF('Database (LECTURE-RES-PRAC)'!AJ$14:BM$14, "CLO10", 'Database (LECTURE-RES-PRAC)'!AJ44:BM44) / 'Grade computation'!G$13, IF(C$16 = "FINAL", SUMIF('Database (LECTURE-RES-PRAC)'!BP$14:CS$14, "CLO10", 'Database (LECTURE-RES-PRAC)'!BP44:CS44) / 'Grade computation'!H$13,""))),""),"")</f>
        <v/>
      </c>
      <c r="BG47" s="286" t="str">
        <f aca="false">IF(B47&lt;&gt;"",IF(BF47="","",IF(BF47&lt;0.5,1,IF(AND(BF47&gt;=0.5,BF47&lt;P$10),2,IF(BF47&gt;=P$10,3)))),"")</f>
        <v/>
      </c>
      <c r="BH47" s="194" t="str">
        <f aca="false">IF(B47 &lt;&gt; "",IF(AND('PRINTABLE (per grading)'!H$16="EXAM", 'PRINTABLE (per grading)'!B$13="Prelim"), IF(ISERROR(SUMIF('Exam (LECTURE ONLY)'!D$20:M$20, "CLO10", 'Exam (LECTURE ONLY)'!D49:M49) / 'Exam (LECTURE ONLY)'!AL$15), "", SUMIF('Exam (LECTURE ONLY)'!D$20:M$20, "CLO10", 'Exam (LECTURE ONLY)'!D49:M49) /'Exam (LECTURE ONLY)'!AL$15),
IF(AND('PRINTABLE (per grading)'!H$16="EXAM", 'PRINTABLE (per grading)'!B$13="Midterm"), IF(ISERROR(SUMIF('Exam (LECTURE ONLY)'!O$20:X$20, "CLO10", 'Exam (LECTURE ONLY)'!O49:X49) / 'Exam (LECTURE ONLY)'!AM$15), "", SUMIF('Exam (LECTURE ONLY)'!O$20:X$20, "CLO10", 'Exam (LECTURE ONLY)'!O49:X49) / 'Exam (LECTURE ONLY)'!AM$15),
IF(AND('PRINTABLE (per grading)'!H$16="EXAM", 'PRINTABLE (per grading)'!B$13="Final"), IF(ISERROR(SUMIF('Exam (LECTURE ONLY)'!Z$20:AI$20, "CLO10", 'Exam (LECTURE ONLY)'!Z49:AI49) / 'Exam (LECTURE ONLY)'!AN$15), "", SUMIF('Exam (LECTURE ONLY)'!Z$20:AI$20, "CLO10", 'Exam (LECTURE ONLY)'!Z49:AI49) / 'Exam (LECTURE ONLY)'!AN$15),
IF(AND('PRINTABLE (per grading)'!H$16="OUTPUT", 'PRINTABLE (per grading)'!B$13="Prelim"), IF(ISERROR(SUMIF(OUTPUT!C$20:M$20, "CLO10", OUTPUT!C49:M49) / OUTPUT!AL$15), "", SUMIF(OUTPUT!C$20:M$20, "CLO10", OUTPUT!C49:M49) / OUTPUT!AL$15),
IF(AND('PRINTABLE (per grading)'!H$16="OUTPUT", 'PRINTABLE (per grading)'!B$13="Midterm"), IF(ISERROR(SUMIF(OUTPUT!O$20:Y$20, "CLO10", OUTPUT!O49:Y49) / OUTPUT!AM$15), "", SUMIF(OUTPUT!O$20:Y$20, "CLO10", OUTPUT!O49:Y49) / OUTPUT!AM$15),
IF(AND('PRINTABLE (per grading)'!H$16="OUTPUT", 'PRINTABLE (per grading)'!B$13="Final"), IF(ISERROR(SUMIF(OUTPUT!AA$20:AI$20, "CLO10", OUTPUT!AA49:AI49) / OUTPUT!AN$15), "", SUMIF(OUTPUT!AA$20:AI$20, "CLO10", OUTPUT!AA49:AI49) / OUTPUT!AN$15),
"")))))),"")</f>
        <v/>
      </c>
      <c r="BI47" s="286" t="str">
        <f aca="false">IF(B47&lt;&gt;"",IF(BH47="","",IF(BH47&lt;0.5,1,IF(AND(BH47&gt;=0.5,BH47&lt;P$10),2,IF(BH47&gt;=P$10,3)))),"")</f>
        <v/>
      </c>
      <c r="BJ47" s="287" t="str">
        <f aca="false">IF(B47 &lt;&gt; "",IFERROR(IF(AVERAGE(BF47,BH47)&gt;=P$10,"Y","N"),""),"")</f>
        <v/>
      </c>
      <c r="BK47" s="8"/>
    </row>
    <row r="48" customFormat="false" ht="19.5" hidden="false" customHeight="true" outlineLevel="0" collapsed="false">
      <c r="A48" s="228" t="str">
        <f aca="false">IF(ISBLANK('Database (LECTURE-RES-PRAC)'!A45),"",'Database (LECTURE-RES-PRAC)'!A45)</f>
        <v/>
      </c>
      <c r="B48" s="229" t="str">
        <f aca="false">IF(ISBLANK('Database (LECTURE-RES-PRAC)'!B45),"",'Database (LECTURE-RES-PRAC)'!B45)</f>
        <v/>
      </c>
      <c r="C48" s="230" t="str">
        <f aca="false">IF(B48&lt;&gt;"",IF(C$16="PRELIM",'Grade computation'!C48, IF(C$16="MIDTERM",'Grade computation'!K48, IF(C$16="FINAL",'Grade computation'!S48,""))),"")</f>
        <v/>
      </c>
      <c r="D48" s="231" t="str">
        <f aca="false">IF(B48&lt;&gt;"",IFERROR(IF(B$11="80-20", (((C48/C$19)*X$6)+X$7)*D$18, IF(B$11="60-40", (((C48/C$19)*Y$6)+Y$7)*D$18, 0)),0),"")</f>
        <v/>
      </c>
      <c r="E48" s="230" t="str">
        <f aca="false">IF(B48&lt;&gt;"", IF(C$16="PRELIM",'Grade computation'!E48, IF(C$16="MIDTERM",'Grade computation'!M48, IF(C$16="FINAL",'Grade computation'!U48,""))),"")</f>
        <v/>
      </c>
      <c r="F48" s="232" t="str">
        <f aca="false">IF(B48&lt;&gt;"",IFERROR(IF(B$11="80-20", (((E48/E$19)*X$6)+X$7)*F$18, IF(B$11="60-40", (((E48/E$19)*Y$6)+Y$7)*F$18, 0)),0),"")</f>
        <v/>
      </c>
      <c r="G48" s="233" t="str">
        <f aca="false">IF(B48&lt;&gt;"",IFERROR((D48+F48),0),"")</f>
        <v/>
      </c>
      <c r="H48" s="234" t="str">
        <f aca="false">IF(B48&lt;&gt;"",IF(C$16="PRELIM", 'Grade computation'!H48, IF(C$16="MIDTERM", 'Grade computation'!P48, IF(C$16="FINAL",'Grade computation'!X48, ""))),"")</f>
        <v/>
      </c>
      <c r="I48" s="233" t="str">
        <f aca="false">IF(B48&lt;&gt;"",IFERROR(IF(B$11="80-20", (((H48/H$19)*X$6)+X$7)*I$19, IF(B$11="60-40", (((H48/H$19)*Y$6)+Y$7)*I$19, 0)),0),"")</f>
        <v/>
      </c>
      <c r="J48" s="237" t="str">
        <f aca="false">IFERROR((G48+I48),"")</f>
        <v/>
      </c>
      <c r="K48" s="183" t="str">
        <f aca="false">IFERROR(IF(J48="","",IF(J48&gt;=75,"PASSED","FAILED")),"")</f>
        <v/>
      </c>
      <c r="L48" s="183"/>
      <c r="M48" s="194" t="str">
        <f aca="false">IF(B48 &lt;&gt; "", IFERROR(IF(C$16 = "PRELIM", SUMIF('Database (LECTURE-RES-PRAC)'!D$14:AG$14, "CLO1", 'Database (LECTURE-RES-PRAC)'!D45:AG45) / 'Grade computation'!F$4, IF(C$16 = "MIDTERM", SUMIF('Database (LECTURE-RES-PRAC)'!AJ$14:BM$14, "CLO1", 'Database (LECTURE-RES-PRAC)'!AJ45:BM45) / 'Grade computation'!G$4, IF(C$16 = "FINAL", SUMIF('Database (LECTURE-RES-PRAC)'!BP$14:CS$14, "CLO1", 'Database (LECTURE-RES-PRAC)'!BP45:CS45) / 'Grade computation'!H$4,""))),""),"")</f>
        <v/>
      </c>
      <c r="N48" s="286" t="str">
        <f aca="false">IF(B48&lt;&gt;"",IF(M48="","",IF(M48&lt;0.5,1,IF(AND(M48&gt;=0.5,M48&lt;P$10),2,IF(M48&gt;=P$10,3)))),"")</f>
        <v/>
      </c>
      <c r="O48" s="194" t="str">
        <f aca="false">IF(B48 &lt;&gt; "",IF(AND('PRINTABLE (per grading)'!H$16="EXAM", 'PRINTABLE (per grading)'!B$13="Prelim"), IF(ISERROR(SUMIF('Exam (LECTURE ONLY)'!D$20:M$20, "CLO1", 'Exam (LECTURE ONLY)'!D50:M50) / 'Exam (LECTURE ONLY)'!AL$6), "", SUMIF('Exam (LECTURE ONLY)'!D$20:M$20, "CLO1", 'Exam (LECTURE ONLY)'!D50:M50) /'Exam (LECTURE ONLY)'!AL$6),
IF(AND('PRINTABLE (per grading)'!H$16="EXAM", 'PRINTABLE (per grading)'!B$13="Midterm"), IF(ISERROR(SUMIF('Exam (LECTURE ONLY)'!O$20:X$20, "CLO1", 'Exam (LECTURE ONLY)'!O50:X50) / 'Exam (LECTURE ONLY)'!AM$6), "", SUMIF('Exam (LECTURE ONLY)'!O$20:X$20, "CLO1", 'Exam (LECTURE ONLY)'!O50:X50) / 'Exam (LECTURE ONLY)'!AM$6),
IF(AND('PRINTABLE (per grading)'!H$16="EXAM", 'PRINTABLE (per grading)'!B$13="Final"), IF(ISERROR(SUMIF('Exam (LECTURE ONLY)'!Z$20:AI$20, "CLO1", 'Exam (LECTURE ONLY)'!Z50:AI50) / 'Exam (LECTURE ONLY)'!AN$6), "", SUMIF('Exam (LECTURE ONLY)'!Z$20:AI$20, "CLO1", 'Exam (LECTURE ONLY)'!Z50:AI50) / 'Exam (LECTURE ONLY)'!AN$6),
IF(AND('PRINTABLE (per grading)'!H$16="OUTPUT", 'PRINTABLE (per grading)'!B$13="Prelim"), IF(ISERROR(SUMIF(OUTPUT!C$20:M$20, "CLO1", OUTPUT!C50:M50) / OUTPUT!AL$6), "", SUMIF(OUTPUT!C$20:M$20, "CLO1", OUTPUT!C50:M50) / OUTPUT!AL$6),
IF(AND('PRINTABLE (per grading)'!H$16="OUTPUT", 'PRINTABLE (per grading)'!B$13="Midterm"), IF(ISERROR(SUMIF(OUTPUT!O$20:Y$20, "CLO1", OUTPUT!O50:Y50) / OUTPUT!AM$6), "", SUMIF(OUTPUT!O$20:Y$20, "CLO1", OUTPUT!O50:Y50) / OUTPUT!AM$6),
IF(AND('PRINTABLE (per grading)'!H$16="OUTPUT", 'PRINTABLE (per grading)'!B$13="Final"), IF(ISERROR(SUMIF(OUTPUT!AA$20:AI$20, "CLO1", OUTPUT!AA50:AI50) / OUTPUT!AN$6), "", SUMIF(OUTPUT!AA$20:AI$20, "CLO1", OUTPUT!AA50:AI50) / OUTPUT!AN$6),
"")))))),"")</f>
        <v/>
      </c>
      <c r="P48" s="286" t="str">
        <f aca="false">IF(B48&lt;&gt;"",IF(O48="","",IF(O48&lt;0.5,1,IF(AND(O48&gt;=0.5,O48&lt;P$10),2,IF(O48&gt;=P$10,3)))),"")</f>
        <v/>
      </c>
      <c r="Q48" s="287" t="str">
        <f aca="false">IF(B48 &lt;&gt; "",IFERROR(IF(AVERAGE(M48,O48)&gt;=P$10,"Y","N"),""),"")</f>
        <v/>
      </c>
      <c r="R48" s="194" t="str">
        <f aca="false">IF(B48 &lt;&gt; "", IFERROR(IF(C$16 = "PRELIM", SUMIF('Database (LECTURE-RES-PRAC)'!D$14:AG$14, "CLO2", 'Database (LECTURE-RES-PRAC)'!D45:AG45) / 'Grade computation'!F$5, IF(C$16 = "MIDTERM", SUMIF('Database (LECTURE-RES-PRAC)'!AJ$14:BM$14, "CLO2", 'Database (LECTURE-RES-PRAC)'!AJ45:BM45) / 'Grade computation'!G$5, IF(C$16 = "FINAL", SUMIF('Database (LECTURE-RES-PRAC)'!BP$14:CS$14, "CLO2", 'Database (LECTURE-RES-PRAC)'!BP45:CS45) / 'Grade computation'!H$5,""))),""),"")</f>
        <v/>
      </c>
      <c r="S48" s="286" t="str">
        <f aca="false">IF(B48&lt;&gt;"",IF(R48="","",IF(R48&lt;0.5,1,IF(AND(R48&gt;=0.5,R48&lt;P$10),2,IF(R48&gt;=P$10,3)))),"")</f>
        <v/>
      </c>
      <c r="T48" s="194" t="str">
        <f aca="false">IF(B48 &lt;&gt; "",IF(AND('PRINTABLE (per grading)'!H$16="EXAM", 'PRINTABLE (per grading)'!B$13="Prelim"), IF(ISERROR(SUMIF('Exam (LECTURE ONLY)'!D$20:M$20, "CLO2", 'Exam (LECTURE ONLY)'!D50:M50) / 'Exam (LECTURE ONLY)'!AL$7), "", SUMIF('Exam (LECTURE ONLY)'!D$20:M$20, "CLO2", 'Exam (LECTURE ONLY)'!D50:M50) /'Exam (LECTURE ONLY)'!AL$7),
IF(AND('PRINTABLE (per grading)'!H$16="EXAM", 'PRINTABLE (per grading)'!B$13="Midterm"), IF(ISERROR(SUMIF('Exam (LECTURE ONLY)'!O$20:X$20, "CLO2", 'Exam (LECTURE ONLY)'!O50:X50) / 'Exam (LECTURE ONLY)'!AM$7), "", SUMIF('Exam (LECTURE ONLY)'!O$20:X$20, "CLO2", 'Exam (LECTURE ONLY)'!O50:X50) / 'Exam (LECTURE ONLY)'!AM$7),
IF(AND('PRINTABLE (per grading)'!H$16="EXAM", 'PRINTABLE (per grading)'!B$13="Final"), IF(ISERROR(SUMIF('Exam (LECTURE ONLY)'!Z$20:AI$20, "CLO2", 'Exam (LECTURE ONLY)'!Z50:AI50) / 'Exam (LECTURE ONLY)'!AN$7), "", SUMIF('Exam (LECTURE ONLY)'!Z$20:AI$20, "CLO2", 'Exam (LECTURE ONLY)'!Z50:AI50) / 'Exam (LECTURE ONLY)'!AN$7),
IF(AND('PRINTABLE (per grading)'!H$16="OUTPUT", 'PRINTABLE (per grading)'!B$13="Prelim"), IF(ISERROR(SUMIF(OUTPUT!C$20:M$20, "CLO2", OUTPUT!C50:M50) / OUTPUT!AL$7), "", SUMIF(OUTPUT!C$20:M$20, "CLO2", OUTPUT!C50:M50) / OUTPUT!AL$7),
IF(AND('PRINTABLE (per grading)'!H$16="OUTPUT", 'PRINTABLE (per grading)'!B$13="Midterm"), IF(ISERROR(SUMIF(OUTPUT!O$20:Y$20, "CLO2", OUTPUT!O50:Y50) / OUTPUT!AM$7), "", SUMIF(OUTPUT!O$20:Y$20, "CLO2", OUTPUT!O50:Y50) / OUTPUT!AM$7),
IF(AND('PRINTABLE (per grading)'!H$16="OUTPUT", 'PRINTABLE (per grading)'!B$13="Final"), IF(ISERROR(SUMIF(OUTPUT!AA$20:AI$20, "CLO2", OUTPUT!AA50:AI50) / OUTPUT!AN$7), "", SUMIF(OUTPUT!AA$20:AI$20, "CLO2", OUTPUT!AA50:AI50) / OUTPUT!AN$7),
"")))))),"")</f>
        <v/>
      </c>
      <c r="U48" s="286" t="str">
        <f aca="false">IF(B48&lt;&gt;"",IF(T48="","",IF(T48&lt;0.5,1,IF(AND(T48&gt;=0.5,T48&lt;P$10),2,IF(T48&gt;=P$10,3)))),"")</f>
        <v/>
      </c>
      <c r="V48" s="287" t="str">
        <f aca="false">IF(B48 &lt;&gt; "",IFERROR(IF(AVERAGE(R48,T48)&gt;=P$10,"Y","N"),""),"")</f>
        <v/>
      </c>
      <c r="W48" s="194" t="str">
        <f aca="false">IF(B48 &lt;&gt; "", IFERROR(IF(C$16 = "PRELIM", SUMIF('Database (LECTURE-RES-PRAC)'!D$14:AG$14, "CLO3", 'Database (LECTURE-RES-PRAC)'!D45:AG45) / 'Grade computation'!F$6, IF(C$16 = "MIDTERM", SUMIF('Database (LECTURE-RES-PRAC)'!AJ$14:BM$14, "CLO3", 'Database (LECTURE-RES-PRAC)'!AJ45:BM45) / 'Grade computation'!G$6, IF(C$16 = "FINAL", SUMIF('Database (LECTURE-RES-PRAC)'!BP$14:CS$14, "CLO3", 'Database (LECTURE-RES-PRAC)'!BP45:CS45) / 'Grade computation'!H$6,""))),""),"")</f>
        <v/>
      </c>
      <c r="X48" s="286" t="str">
        <f aca="false">IF(B48&lt;&gt;"",IF(W48="","",IF(W48&lt;0.5,1,IF(AND(W48&gt;=0.5,W48&lt;P$10),2,IF(W48&gt;=P$10,3)))),"")</f>
        <v/>
      </c>
      <c r="Y48" s="194" t="str">
        <f aca="false">IF(B48 &lt;&gt; "",IF(AND('PRINTABLE (per grading)'!H$16="EXAM", 'PRINTABLE (per grading)'!B$13="Prelim"), IF(ISERROR(SUMIF('Exam (LECTURE ONLY)'!D$20:M$20, "CLO3", 'Exam (LECTURE ONLY)'!D50:M50) / 'Exam (LECTURE ONLY)'!AL$8), "", SUMIF('Exam (LECTURE ONLY)'!D$20:M$20, "CLO3", 'Exam (LECTURE ONLY)'!D50:M50) /'Exam (LECTURE ONLY)'!AL$8),
IF(AND('PRINTABLE (per grading)'!H$16="EXAM", 'PRINTABLE (per grading)'!B$13="Midterm"), IF(ISERROR(SUMIF('Exam (LECTURE ONLY)'!O$20:X$20, "CLO3", 'Exam (LECTURE ONLY)'!O50:X50) / 'Exam (LECTURE ONLY)'!AM$8), "", SUMIF('Exam (LECTURE ONLY)'!O$20:X$20, "CLO3", 'Exam (LECTURE ONLY)'!O50:X50) / 'Exam (LECTURE ONLY)'!AM$8),
IF(AND('PRINTABLE (per grading)'!H$16="EXAM", 'PRINTABLE (per grading)'!B$13="Final"), IF(ISERROR(SUMIF('Exam (LECTURE ONLY)'!Z$20:AI$20, "CLO3", 'Exam (LECTURE ONLY)'!Z50:AI50) / 'Exam (LECTURE ONLY)'!AN$8), "", SUMIF('Exam (LECTURE ONLY)'!Z$20:AI$20, "CLO3", 'Exam (LECTURE ONLY)'!Z50:AI50) / 'Exam (LECTURE ONLY)'!AN$8),
IF(AND('PRINTABLE (per grading)'!H$16="OUTPUT", 'PRINTABLE (per grading)'!B$13="Prelim"), IF(ISERROR(SUMIF(OUTPUT!C$20:M$20, "CLO3", OUTPUT!C50:M50) / OUTPUT!AL$8), "", SUMIF(OUTPUT!C$20:M$20, "CLO3", OUTPUT!C50:M50) / OUTPUT!AL$8),
IF(AND('PRINTABLE (per grading)'!H$16="OUTPUT", 'PRINTABLE (per grading)'!B$13="Midterm"), IF(ISERROR(SUMIF(OUTPUT!O$20:Y$20, "CLO3", OUTPUT!O50:Y50) / OUTPUT!AM$8), "", SUMIF(OUTPUT!O$20:Y$20, "CLO3", OUTPUT!O50:Y50) / OUTPUT!AM$8),
IF(AND('PRINTABLE (per grading)'!H$16="OUTPUT", 'PRINTABLE (per grading)'!B$13="Final"), IF(ISERROR(SUMIF(OUTPUT!AA$20:AI$20, "CLO3", OUTPUT!AA50:AI50) / OUTPUT!AN$8), "", SUMIF(OUTPUT!AA$20:AI$20, "CLO3", OUTPUT!AA50:AI50) / OUTPUT!AN$8),
"" )))))),"")</f>
        <v/>
      </c>
      <c r="Z48" s="286" t="str">
        <f aca="false">IF(B48&lt;&gt;"",IF(Y48="","",IF(Y48&lt;0.5,1,IF(AND(Y48&gt;=0.5,Y48&lt;P$10),2,IF(Y48&gt;=P$10,3)))),"")</f>
        <v/>
      </c>
      <c r="AA48" s="287" t="str">
        <f aca="false">IF(B48 &lt;&gt; "",IFERROR(IF(AVERAGE(W48,Y48)&gt;=P$10,"Y","N"),""),"")</f>
        <v/>
      </c>
      <c r="AB48" s="194" t="str">
        <f aca="false">IF(B48 &lt;&gt; "", IFERROR(IF(C$16 = "PRELIM", SUMIF('Database (LECTURE-RES-PRAC)'!D$14:AG$14, "CLO4", 'Database (LECTURE-RES-PRAC)'!D45:AG45) / 'Grade computation'!F$7, IF(C$16 = "MIDTERM", SUMIF('Database (LECTURE-RES-PRAC)'!AJ$14:BM$14, "CLO4", 'Database (LECTURE-RES-PRAC)'!AJ45:BM45) / 'Grade computation'!G$7, IF(C$16 = "FINAL", SUMIF('Database (LECTURE-RES-PRAC)'!BP$14:CS$14, "CLO4", 'Database (LECTURE-RES-PRAC)'!BP45:CS45) / 'Grade computation'!H$7,""))),""),"")</f>
        <v/>
      </c>
      <c r="AC48" s="286" t="str">
        <f aca="false">IF(B48&lt;&gt;"",IF(AB48="","",IF(AB48&lt;0.5,1,IF(AND(AB48&gt;=0.5,AB48&lt;P$10),2,IF(AB48&gt;=P$10,3)))),"")</f>
        <v/>
      </c>
      <c r="AD48" s="194" t="str">
        <f aca="false">IF(B48 &lt;&gt; "",IF(AND('PRINTABLE (per grading)'!H$16="EXAM", 'PRINTABLE (per grading)'!B$13="Prelim"), IF(ISERROR(SUMIF('Exam (LECTURE ONLY)'!D$20:M$20, "CLO4", 'Exam (LECTURE ONLY)'!D50:M50) / 'Exam (LECTURE ONLY)'!AL$9), "", SUMIF('Exam (LECTURE ONLY)'!D$20:M$20, "CLO4", 'Exam (LECTURE ONLY)'!D50:M50) /'Exam (LECTURE ONLY)'!AL$9),
IF(AND('PRINTABLE (per grading)'!H$16="EXAM", 'PRINTABLE (per grading)'!B$13="Midterm"), IF(ISERROR(SUMIF('Exam (LECTURE ONLY)'!O$20:X$20, "CLO4", 'Exam (LECTURE ONLY)'!O50:X50) / 'Exam (LECTURE ONLY)'!AM$9), "", SUMIF('Exam (LECTURE ONLY)'!O$20:X$20, "CLO4", 'Exam (LECTURE ONLY)'!O50:X50) / 'Exam (LECTURE ONLY)'!AM$9),
IF(AND('PRINTABLE (per grading)'!H$16="EXAM", 'PRINTABLE (per grading)'!B$13="Final"), IF(ISERROR(SUMIF('Exam (LECTURE ONLY)'!Z$20:AI$20, "CLO4", 'Exam (LECTURE ONLY)'!Z50:AI50) / 'Exam (LECTURE ONLY)'!AN$9), "", SUMIF('Exam (LECTURE ONLY)'!Z$20:AI$20, "CLO4", 'Exam (LECTURE ONLY)'!Z50:AI50) / 'Exam (LECTURE ONLY)'!AN$9),
IF(AND('PRINTABLE (per grading)'!H$16="OUTPUT", 'PRINTABLE (per grading)'!B$13="Prelim"), IF(ISERROR(SUMIF(OUTPUT!C$20:M$20, "CLO4", OUTPUT!C50:M50) / OUTPUT!AL$9), "", SUMIF(OUTPUT!C$20:M$20, "CLO4", OUTPUT!C50:M50) / OUTPUT!AL$9),
IF(AND('PRINTABLE (per grading)'!H$16="OUTPUT", 'PRINTABLE (per grading)'!B$13="Midterm"), IF(ISERROR(SUMIF(OUTPUT!O$20:Y$20, "CLO4", OUTPUT!O50:Y50) / OUTPUT!AM$9), "", SUMIF(OUTPUT!O$20:Y$20, "CLO4", OUTPUT!O50:Y50) / OUTPUT!AM$9),
IF(AND('PRINTABLE (per grading)'!H$16="OUTPUT", 'PRINTABLE (per grading)'!B$13="Final"), IF(ISERROR(SUMIF(OUTPUT!AA$20:AI$20, "CLO4", OUTPUT!AA50:AI50) / OUTPUT!AN$9), "", SUMIF(OUTPUT!AA$20:AI$20, "CLO4", OUTPUT!AA50:AI50) / OUTPUT!AN$9),
"")))))),"")</f>
        <v/>
      </c>
      <c r="AE48" s="286" t="str">
        <f aca="false">IF(B48&lt;&gt;"",IF(AD48="","",IF(AD48&lt;0.5,1,IF(AND(AD48&gt;=0.5,AD48&lt;P$10),2,IF(AD48&gt;=P$10,3)))),"")</f>
        <v/>
      </c>
      <c r="AF48" s="287" t="str">
        <f aca="false">IF(B48 &lt;&gt; "",IFERROR(IF(AVERAGE(AB48,AD48)&gt;=P$10,"Y","N"),""),"")</f>
        <v/>
      </c>
      <c r="AG48" s="194" t="str">
        <f aca="false">IF(B48 &lt;&gt; "", IFERROR(IF(C$16 = "PRELIM", SUMIF('Database (LECTURE-RES-PRAC)'!D$14:AG$14, "CLO5", 'Database (LECTURE-RES-PRAC)'!D45:AG45) / 'Grade computation'!F$8, IF(C$16 = "MIDTERM", SUMIF('Database (LECTURE-RES-PRAC)'!AJ$14:BM$14, "CLO5", 'Database (LECTURE-RES-PRAC)'!AJ45:BM45) / 'Grade computation'!G$8, IF(C$16 = "FINAL", SUMIF('Database (LECTURE-RES-PRAC)'!BP$14:CS$14, "CLO5", 'Database (LECTURE-RES-PRAC)'!BP45:CS45) / 'Grade computation'!H$8,""))),""),"")</f>
        <v/>
      </c>
      <c r="AH48" s="286" t="str">
        <f aca="false">IF(B48&lt;&gt;"",IF(AG48="","",IF(AG48&lt;0.5,1,IF(AND(AG48&gt;=0.5,AG48&lt;P$10),2,IF(AG48&gt;=P$10,3)))),"")</f>
        <v/>
      </c>
      <c r="AI48" s="194" t="str">
        <f aca="false">IF(B48 &lt;&gt; "",IF(AND('PRINTABLE (per grading)'!H$16="EXAM", 'PRINTABLE (per grading)'!B$13="Prelim"), IF(ISERROR(SUMIF('Exam (LECTURE ONLY)'!D$20:M$20, "CLO5", 'Exam (LECTURE ONLY)'!D50:M50) / 'Exam (LECTURE ONLY)'!AL$10), "", SUMIF('Exam (LECTURE ONLY)'!D$20:M$20, "CLO5", 'Exam (LECTURE ONLY)'!D50:M50) /'Exam (LECTURE ONLY)'!AL$10),
IF(AND('PRINTABLE (per grading)'!H$16="EXAM", 'PRINTABLE (per grading)'!B$13="Midterm"), IF(ISERROR(SUMIF('Exam (LECTURE ONLY)'!O$20:X$20, "CLO5", 'Exam (LECTURE ONLY)'!O50:X50) / 'Exam (LECTURE ONLY)'!AM$10), "", SUMIF('Exam (LECTURE ONLY)'!O$20:X$20, "CLO5", 'Exam (LECTURE ONLY)'!O50:X50) / 'Exam (LECTURE ONLY)'!AM$10),
IF(AND('PRINTABLE (per grading)'!H$16="EXAM", 'PRINTABLE (per grading)'!B$13="Final"), IF(ISERROR(SUMIF('Exam (LECTURE ONLY)'!Z$20:AI$20, "CLO5", 'Exam (LECTURE ONLY)'!Z50:AI50) / 'Exam (LECTURE ONLY)'!AN$10), "", SUMIF('Exam (LECTURE ONLY)'!Z$20:AI$20, "CLO5", 'Exam (LECTURE ONLY)'!Z50:AI50) / 'Exam (LECTURE ONLY)'!AN$10),
IF(AND('PRINTABLE (per grading)'!H$16="OUTPUT", 'PRINTABLE (per grading)'!B$13="Prelim"), IF(ISERROR(SUMIF(OUTPUT!C$20:M$20, "CLO5", OUTPUT!C50:M50) / OUTPUT!AL$10), "", SUMIF(OUTPUT!C$20:M$20, "CLO5", OUTPUT!C50:M50) / OUTPUT!AL$10),
IF(AND('PRINTABLE (per grading)'!H$16="OUTPUT", 'PRINTABLE (per grading)'!B$13="Midterm"), IF(ISERROR(SUMIF(OUTPUT!O$20:Y$20, "CLO5", OUTPUT!O50:Y50) / OUTPUT!AM$10), "", SUMIF(OUTPUT!O$20:Y$20, "CLO5", OUTPUT!O50:Y50) / OUTPUT!AM$10),
IF(AND('PRINTABLE (per grading)'!H$16="OUTPUT", 'PRINTABLE (per grading)'!B$13="Final"), IF(ISERROR(SUMIF(OUTPUT!AA$20:AI$20, "CLO5", OUTPUT!AA50:AI50) / OUTPUT!AN$10), "", SUMIF(OUTPUT!AA$20:AI$20, "CLO5", OUTPUT!AA50:AI50) / OUTPUT!AN$10),
"")))))),"")</f>
        <v/>
      </c>
      <c r="AJ48" s="286" t="str">
        <f aca="false">IF(B48&lt;&gt;"",IF(AI48="","",IF(AI48&lt;0.5,1,IF(AND(AI48&gt;=0.5,AI48&lt;P$10),2,IF(AI48&gt;=P$10,3)))),"")</f>
        <v/>
      </c>
      <c r="AK48" s="287" t="str">
        <f aca="false">IF(B48 &lt;&gt; "",IFERROR(IF(AVERAGE(AG48,AI48)&gt;=P$10,"Y","N"),""),"")</f>
        <v/>
      </c>
      <c r="AL48" s="194" t="str">
        <f aca="false">IF(B48 &lt;&gt; "", IFERROR(IF(C$16 = "PRELIM", SUMIF('Database (LECTURE-RES-PRAC)'!D$14:AG$14, "CLO6", 'Database (LECTURE-RES-PRAC)'!D45:AG45) / 'Grade computation'!F$9, IF(C$16 = "MIDTERM", SUMIF('Database (LECTURE-RES-PRAC)'!AJ$14:BM$14, "CLO6", 'Database (LECTURE-RES-PRAC)'!AJ45:BM45) / 'Grade computation'!G$9, IF(C$16 = "FINAL", SUMIF('Database (LECTURE-RES-PRAC)'!BP$14:CS$14, "CLO6", 'Database (LECTURE-RES-PRAC)'!BP45:CS45) / 'Grade computation'!H$9,""))),""),"")</f>
        <v/>
      </c>
      <c r="AM48" s="286" t="str">
        <f aca="false">IF(B48&lt;&gt;"",IF(AL48="","",IF(AL48&lt;0.5,1,IF(AND(AL48&gt;=0.5,AL48&lt;P$10),2,IF(AL48&gt;=P$10,3)))),"")</f>
        <v/>
      </c>
      <c r="AN48" s="194" t="str">
        <f aca="false">IF(B48 &lt;&gt; "",IF(AND('PRINTABLE (per grading)'!H$16="EXAM", 'PRINTABLE (per grading)'!B$13="Prelim"), IF(ISERROR(SUMIF('Exam (LECTURE ONLY)'!D$20:M$20, "CLO6", 'Exam (LECTURE ONLY)'!D50:M50) / 'Exam (LECTURE ONLY)'!AL$11), "", SUMIF('Exam (LECTURE ONLY)'!D$20:M$20, "CLO6", 'Exam (LECTURE ONLY)'!D50:M50) /'Exam (LECTURE ONLY)'!AL$11),
IF(AND('PRINTABLE (per grading)'!H$16="EXAM", 'PRINTABLE (per grading)'!B$13="Midterm"), IF(ISERROR(SUMIF('Exam (LECTURE ONLY)'!O$20:X$20, "CLO6", 'Exam (LECTURE ONLY)'!O50:X50) / 'Exam (LECTURE ONLY)'!AM$11), "", SUMIF('Exam (LECTURE ONLY)'!O$20:X$20, "CLO6", 'Exam (LECTURE ONLY)'!O50:X50) / 'Exam (LECTURE ONLY)'!AM$11),
IF(AND('PRINTABLE (per grading)'!H$16="EXAM", 'PRINTABLE (per grading)'!B$13="Final"), IF(ISERROR(SUMIF('Exam (LECTURE ONLY)'!Z$20:AI$20, "CLO6", 'Exam (LECTURE ONLY)'!Z50:AI50) / 'Exam (LECTURE ONLY)'!AN$11), "", SUMIF('Exam (LECTURE ONLY)'!Z$20:AI$20, "CLO6", 'Exam (LECTURE ONLY)'!Z50:AI50) / 'Exam (LECTURE ONLY)'!AN$11),
IF(AND('PRINTABLE (per grading)'!H$16="OUTPUT", 'PRINTABLE (per grading)'!B$13="Prelim"), IF(ISERROR(SUMIF(OUTPUT!C$20:M$20, "CLO6", OUTPUT!C50:M50) / OUTPUT!AL$11), "", SUMIF(OUTPUT!C$20:M$20, "CLO6", OUTPUT!C50:M50) / OUTPUT!AL$11),
IF(AND('PRINTABLE (per grading)'!H$16="OUTPUT", 'PRINTABLE (per grading)'!B$13="Midterm"), IF(ISERROR(SUMIF(OUTPUT!O$20:Y$20, "CLO6", OUTPUT!O50:Y50) / OUTPUT!AM$11), "", SUMIF(OUTPUT!O$20:Y$20, "CLO6", OUTPUT!O50:Y50) / OUTPUT!AM$11),
IF(AND('PRINTABLE (per grading)'!H$16="OUTPUT", 'PRINTABLE (per grading)'!B$13="Final"), IF(ISERROR(SUMIF(OUTPUT!AA$20:AI$20, "CLO6", OUTPUT!AA50:AI50) / OUTPUT!AN$11), "", SUMIF(OUTPUT!AA$20:AI$20, "CLO6", OUTPUT!AA50:AI50) / OUTPUT!AN$11),
"")))))),"")</f>
        <v/>
      </c>
      <c r="AO48" s="286" t="str">
        <f aca="false">IF(B48&lt;&gt;"",IF(AN48="","",IF(AN48&lt;0.5,1,IF(AND(AN48&gt;=0.5,AN48&lt;P$10),2,IF(AN48&gt;=P$10,3)))),"")</f>
        <v/>
      </c>
      <c r="AP48" s="287" t="str">
        <f aca="false">IF(B48 &lt;&gt; "",IFERROR(IF(AVERAGE(AL48,AN48)&gt;=P$10,"Y","N"),""),"")</f>
        <v/>
      </c>
      <c r="AQ48" s="194" t="str">
        <f aca="false">IF(B48 &lt;&gt; "", IFERROR(IF(C$16 = "PRELIM", SUMIF('Database (LECTURE-RES-PRAC)'!D$14:AG$14, "CLO7", 'Database (LECTURE-RES-PRAC)'!D45:AG45) / 'Grade computation'!F$10, IF(C$16 = "MIDTERM", SUMIF('Database (LECTURE-RES-PRAC)'!AJ$14:BM$14, "CLO7", 'Database (LECTURE-RES-PRAC)'!AJ45:BM45) / 'Grade computation'!G$10, IF(C$16 = "FINAL", SUMIF('Database (LECTURE-RES-PRAC)'!BP$14:CS$14, "CLO7", 'Database (LECTURE-RES-PRAC)'!BP45:CS45) / 'Grade computation'!H$10,""))),""),"")</f>
        <v/>
      </c>
      <c r="AR48" s="286" t="str">
        <f aca="false">IF(B48&lt;&gt;"",IF(AQ48="","",IF(AQ48&lt;0.5,1,IF(AND(AQ48&gt;=0.5,AQ48&lt;P$10),2,IF(AQ48&gt;=P$10,3)))),"")</f>
        <v/>
      </c>
      <c r="AS48" s="194" t="str">
        <f aca="false">IF(B48 &lt;&gt; "",IF(AND('PRINTABLE (per grading)'!H$16="EXAM", 'PRINTABLE (per grading)'!B$13="Prelim"), IF(ISERROR(SUMIF('Exam (LECTURE ONLY)'!D$20:M$20, "CLO7", 'Exam (LECTURE ONLY)'!D50:M50) / 'Exam (LECTURE ONLY)'!AL$12), "", SUMIF('Exam (LECTURE ONLY)'!D$20:M$20, "CLO7", 'Exam (LECTURE ONLY)'!D50:M50) /'Exam (LECTURE ONLY)'!AL$12),
IF(AND('PRINTABLE (per grading)'!H$16="EXAM", 'PRINTABLE (per grading)'!B$13="Midterm"), IF(ISERROR(SUMIF('Exam (LECTURE ONLY)'!O$20:X$20, "CLO7", 'Exam (LECTURE ONLY)'!O50:X50) / 'Exam (LECTURE ONLY)'!AM$12), "", SUMIF('Exam (LECTURE ONLY)'!O$20:X$20, "CLO7", 'Exam (LECTURE ONLY)'!O50:X50) / 'Exam (LECTURE ONLY)'!AM$12),
IF(AND('PRINTABLE (per grading)'!H$16="EXAM", 'PRINTABLE (per grading)'!B$13="Final"), IF(ISERROR(SUMIF('Exam (LECTURE ONLY)'!Z$20:AI$20, "CLO7", 'Exam (LECTURE ONLY)'!Z50:AI50) / 'Exam (LECTURE ONLY)'!AN$12), "", SUMIF('Exam (LECTURE ONLY)'!Z$20:AI$20, "CLO7", 'Exam (LECTURE ONLY)'!Z50:AI50) / 'Exam (LECTURE ONLY)'!AN$12),
IF(AND('PRINTABLE (per grading)'!H$16="OUTPUT", 'PRINTABLE (per grading)'!B$13="Prelim"), IF(ISERROR(SUMIF(OUTPUT!C$20:M$20, "CLO7", OUTPUT!C50:M50) / OUTPUT!AL$12), "", SUMIF(OUTPUT!C$20:M$20, "CLO7", OUTPUT!C50:M50) / OUTPUT!AL$12),
IF(AND('PRINTABLE (per grading)'!H$16="OUTPUT", 'PRINTABLE (per grading)'!B$13="Midterm"), IF(ISERROR(SUMIF(OUTPUT!O$20:Y$20, "CLO7", OUTPUT!O50:Y50) / OUTPUT!AM$12), "", SUMIF(OUTPUT!O$20:Y$20, "CLO7", OUTPUT!O50:Y50) / OUTPUT!AM$12),
IF(AND('PRINTABLE (per grading)'!H$16="OUTPUT", 'PRINTABLE (per grading)'!B$13="Final"), IF(ISERROR(SUMIF(OUTPUT!AA$20:AI$20, "CLO7", OUTPUT!AA50:AI50) / OUTPUT!AN$12), "", SUMIF(OUTPUT!AA$20:AI$20, "CLO7", OUTPUT!AA50:AI50) / OUTPUT!AN$12),
"")))))),"")</f>
        <v/>
      </c>
      <c r="AT48" s="286" t="str">
        <f aca="false">IF(B48&lt;&gt;"",IF(AS48="","",IF(AS48&lt;0.5,1,IF(AND(AS48&gt;=0.5,AS48&lt;P$10),2,IF(AS48&gt;=P$10,3)))),"")</f>
        <v/>
      </c>
      <c r="AU48" s="287" t="str">
        <f aca="false">IF(B48 &lt;&gt; "",IFERROR(IF(AVERAGE(AQ48,AS48)&gt;=P$10,"Y","N"),""),"")</f>
        <v/>
      </c>
      <c r="AV48" s="194" t="str">
        <f aca="false">IF(B48 &lt;&gt; "", IFERROR(IF(C$16 = "PRELIM", SUMIF('Database (LECTURE-RES-PRAC)'!D$14:AG$14, "CLO8", 'Database (LECTURE-RES-PRAC)'!D45:AG45) / 'Grade computation'!F$11, IF(C$16 = "MIDTERM", SUMIF('Database (LECTURE-RES-PRAC)'!AJ$14:BM$14, "CLO8", 'Database (LECTURE-RES-PRAC)'!AJ45:BM45) / 'Grade computation'!G$11, IF(C$16 = "FINAL", SUMIF('Database (LECTURE-RES-PRAC)'!BP$14:CS$14, "CLO8", 'Database (LECTURE-RES-PRAC)'!BP45:CS45) / 'Grade computation'!H$11,""))),""),"")</f>
        <v/>
      </c>
      <c r="AW48" s="286" t="str">
        <f aca="false">IF(B48&lt;&gt;"",IF(AV48="","",IF(AV48&lt;0.5,1,IF(AND(AV48&gt;=0.5,AV48&lt;P$10),2,IF(AV48&gt;=P$10,3)))),"")</f>
        <v/>
      </c>
      <c r="AX48" s="194" t="str">
        <f aca="false">IF(B48 &lt;&gt; "",IF(AND('PRINTABLE (per grading)'!H$16="EXAM", 'PRINTABLE (per grading)'!B$13="Prelim"), IF(ISERROR(SUMIF('Exam (LECTURE ONLY)'!D$20:M$20, "CLO8", 'Exam (LECTURE ONLY)'!D50:M50) / 'Exam (LECTURE ONLY)'!AL$13), "", SUMIF('Exam (LECTURE ONLY)'!D$20:M$20, "CLO8", 'Exam (LECTURE ONLY)'!D50:M50) /'Exam (LECTURE ONLY)'!AL$13),
IF(AND('PRINTABLE (per grading)'!H$16="EXAM", 'PRINTABLE (per grading)'!B$13="Midterm"), IF(ISERROR(SUMIF('Exam (LECTURE ONLY)'!O$20:X$20, "CLO8", 'Exam (LECTURE ONLY)'!O50:X50) / 'Exam (LECTURE ONLY)'!AM$13), "", SUMIF('Exam (LECTURE ONLY)'!O$20:X$20, "CLO8", 'Exam (LECTURE ONLY)'!O50:X50) / 'Exam (LECTURE ONLY)'!AM$13),
IF(AND('PRINTABLE (per grading)'!H$16="EXAM", 'PRINTABLE (per grading)'!B$13="Final"), IF(ISERROR(SUMIF('Exam (LECTURE ONLY)'!Z$20:AI$20, "CLO8", 'Exam (LECTURE ONLY)'!Z50:AI50) / 'Exam (LECTURE ONLY)'!AN$13), "", SUMIF('Exam (LECTURE ONLY)'!Z$20:AI$20, "CLO8", 'Exam (LECTURE ONLY)'!Z50:AI50) / 'Exam (LECTURE ONLY)'!AN$13),
IF(AND('PRINTABLE (per grading)'!H$16="OUTPUT", 'PRINTABLE (per grading)'!B$13="Prelim"), IF(ISERROR(SUMIF(OUTPUT!C$20:M$20, "CLO8", OUTPUT!C50:M50) / OUTPUT!AL$13), "", SUMIF(OUTPUT!C$20:M$20, "CLO8", OUTPUT!C50:M50) / OUTPUT!AL$13),
IF(AND('PRINTABLE (per grading)'!H$16="OUTPUT", 'PRINTABLE (per grading)'!B$13="Midterm"), IF(ISERROR(SUMIF(OUTPUT!O$20:Y$20, "CLO8", OUTPUT!O50:Y50) / OUTPUT!AM$13), "", SUMIF(OUTPUT!O$20:Y$20, "CLO8", OUTPUT!O50:Y50) / OUTPUT!AM$13),
IF(AND('PRINTABLE (per grading)'!H$16="OUTPUT", 'PRINTABLE (per grading)'!B$13="Final"), IF(ISERROR(SUMIF(OUTPUT!AA$20:AI$20, "CLO8", OUTPUT!AA50:AI50) / OUTPUT!AN$13), "", SUMIF(OUTPUT!AA$20:AI$20, "CLO8", OUTPUT!AA50:AI50) / OUTPUT!AN$13),
"")))))),"")</f>
        <v/>
      </c>
      <c r="AY48" s="286" t="str">
        <f aca="false">IF(B48&lt;&gt;"",IF(AX48="","",IF(AX48&lt;0.5,1,IF(AND(AX48&gt;=0.5,AX48&lt;P$10),2,IF(AX48&gt;=P$10,3)))),"")</f>
        <v/>
      </c>
      <c r="AZ48" s="287" t="str">
        <f aca="false">IF(B48 &lt;&gt; "",IFERROR(IF(AVERAGE(AV48,AX48)&gt;=P$10,"Y","N"),""),"")</f>
        <v/>
      </c>
      <c r="BA48" s="194" t="str">
        <f aca="false">IF(B48 &lt;&gt; "", IFERROR(IF(C$16 = "PRELIM", SUMIF('Database (LECTURE-RES-PRAC)'!D$14:AG$14, "CLO9", 'Database (LECTURE-RES-PRAC)'!D45:AG45) / 'Grade computation'!F$12, IF(C$16 = "MIDTERM", SUMIF('Database (LECTURE-RES-PRAC)'!AJ$14:BM$14, "CLO9", 'Database (LECTURE-RES-PRAC)'!AJ45:BM45) / 'Grade computation'!G$12, IF(C$16 = "FINAL", SUMIF('Database (LECTURE-RES-PRAC)'!BP$14:CS$14, "CLO9", 'Database (LECTURE-RES-PRAC)'!BP45:CS45) / 'Grade computation'!H$12,""))),""),"")</f>
        <v/>
      </c>
      <c r="BB48" s="286" t="str">
        <f aca="false">IF(B48&lt;&gt;"",IF(BA48="","",IF(BA48&lt;0.5,1,IF(AND(BA48&gt;=0.5,BA48&lt;P$10),2,IF(BA48&gt;=P$10,3)))),"")</f>
        <v/>
      </c>
      <c r="BC48" s="194" t="str">
        <f aca="false">IF(B48 &lt;&gt; "",IF(AND('PRINTABLE (per grading)'!H$16="EXAM", 'PRINTABLE (per grading)'!B$13="Prelim"), IF(ISERROR(SUMIF('Exam (LECTURE ONLY)'!D$20:M$20, "CLO9", 'Exam (LECTURE ONLY)'!D50:M50) / 'Exam (LECTURE ONLY)'!AL$14), "", SUMIF('Exam (LECTURE ONLY)'!D$20:M$20, "CLO9", 'Exam (LECTURE ONLY)'!D50:M50) /'Exam (LECTURE ONLY)'!AL$14),
IF(AND('PRINTABLE (per grading)'!H$16="EXAM", 'PRINTABLE (per grading)'!B$13="Midterm"), IF(ISERROR(SUMIF('Exam (LECTURE ONLY)'!O$20:X$20, "CLO9", 'Exam (LECTURE ONLY)'!O50:X50) / 'Exam (LECTURE ONLY)'!AM$14), "", SUMIF('Exam (LECTURE ONLY)'!O$20:X$20, "CLO9", 'Exam (LECTURE ONLY)'!O50:X50) / 'Exam (LECTURE ONLY)'!AM$14),
IF(AND('PRINTABLE (per grading)'!H$16="EXAM", 'PRINTABLE (per grading)'!B$13="Final"), IF(ISERROR(SUMIF('Exam (LECTURE ONLY)'!Z$20:AI$20, "CLO9", 'Exam (LECTURE ONLY)'!Z50:AI50) / 'Exam (LECTURE ONLY)'!AN$14), "", SUMIF('Exam (LECTURE ONLY)'!Z$20:AI$20, "CLO9", 'Exam (LECTURE ONLY)'!Z50:AI50) / 'Exam (LECTURE ONLY)'!AN$14),
IF(AND('PRINTABLE (per grading)'!H$16="OUTPUT", 'PRINTABLE (per grading)'!B$13="Prelim"), IF(ISERROR(SUMIF(OUTPUT!C$20:M$20, "CLO9", OUTPUT!C50:M50) / OUTPUT!AL$14), "", SUMIF(OUTPUT!C$20:M$20, "CLO9", OUTPUT!C50:M50) / OUTPUT!AL$14),
IF(AND('PRINTABLE (per grading)'!H$16="OUTPUT", 'PRINTABLE (per grading)'!B$13="Midterm"), IF(ISERROR(SUMIF(OUTPUT!O$20:Y$20, "CLO9", OUTPUT!O50:Y50) / OUTPUT!AM$14), "", SUMIF(OUTPUT!O$20:Y$20, "CLO9", OUTPUT!O50:Y50) / OUTPUT!AM$14),
IF(AND('PRINTABLE (per grading)'!H$16="OUTPUT", 'PRINTABLE (per grading)'!B$13="Final"), IF(ISERROR(SUMIF(OUTPUT!AA$20:AI$20, "CLO9", OUTPUT!AA50:AI50) / OUTPUT!AN$14), "", SUMIF(OUTPUT!AA$20:AI$20, "CLO9", OUTPUT!AA50:AI50) / OUTPUT!AN$14),
"")))))),"")</f>
        <v/>
      </c>
      <c r="BD48" s="286" t="str">
        <f aca="false">IF(B48&lt;&gt;"",IF(BC48="","",IF(BC48&lt;0.5,1,IF(AND(BC48&gt;=0.5,BC48&lt;P$10),2,IF(BC48&gt;=P$10,3)))),"")</f>
        <v/>
      </c>
      <c r="BE48" s="287" t="str">
        <f aca="false">IF(B48 &lt;&gt; "",IFERROR(IF(AVERAGE(BA48,BC48)&gt;=P$10,"Y","N"),""),"")</f>
        <v/>
      </c>
      <c r="BF48" s="194" t="str">
        <f aca="false">IF(B48 &lt;&gt; "", IFERROR(IF(C$16 = "PRELIM", SUMIF('Database (LECTURE-RES-PRAC)'!D$14:AG$14, "CLO10", 'Database (LECTURE-RES-PRAC)'!D45:AG45) / 'Grade computation'!F$13, IF(C$16 = "MIDTERM", SUMIF('Database (LECTURE-RES-PRAC)'!AJ$14:BM$14, "CLO10", 'Database (LECTURE-RES-PRAC)'!AJ45:BM45) / 'Grade computation'!G$13, IF(C$16 = "FINAL", SUMIF('Database (LECTURE-RES-PRAC)'!BP$14:CS$14, "CLO10", 'Database (LECTURE-RES-PRAC)'!BP45:CS45) / 'Grade computation'!H$13,""))),""),"")</f>
        <v/>
      </c>
      <c r="BG48" s="286" t="str">
        <f aca="false">IF(B48&lt;&gt;"",IF(BF48="","",IF(BF48&lt;0.5,1,IF(AND(BF48&gt;=0.5,BF48&lt;P$10),2,IF(BF48&gt;=P$10,3)))),"")</f>
        <v/>
      </c>
      <c r="BH48" s="194" t="str">
        <f aca="false">IF(B48 &lt;&gt; "",IF(AND('PRINTABLE (per grading)'!H$16="EXAM", 'PRINTABLE (per grading)'!B$13="Prelim"), IF(ISERROR(SUMIF('Exam (LECTURE ONLY)'!D$20:M$20, "CLO10", 'Exam (LECTURE ONLY)'!D50:M50) / 'Exam (LECTURE ONLY)'!AL$15), "", SUMIF('Exam (LECTURE ONLY)'!D$20:M$20, "CLO10", 'Exam (LECTURE ONLY)'!D50:M50) /'Exam (LECTURE ONLY)'!AL$15),
IF(AND('PRINTABLE (per grading)'!H$16="EXAM", 'PRINTABLE (per grading)'!B$13="Midterm"), IF(ISERROR(SUMIF('Exam (LECTURE ONLY)'!O$20:X$20, "CLO10", 'Exam (LECTURE ONLY)'!O50:X50) / 'Exam (LECTURE ONLY)'!AM$15), "", SUMIF('Exam (LECTURE ONLY)'!O$20:X$20, "CLO10", 'Exam (LECTURE ONLY)'!O50:X50) / 'Exam (LECTURE ONLY)'!AM$15),
IF(AND('PRINTABLE (per grading)'!H$16="EXAM", 'PRINTABLE (per grading)'!B$13="Final"), IF(ISERROR(SUMIF('Exam (LECTURE ONLY)'!Z$20:AI$20, "CLO10", 'Exam (LECTURE ONLY)'!Z50:AI50) / 'Exam (LECTURE ONLY)'!AN$15), "", SUMIF('Exam (LECTURE ONLY)'!Z$20:AI$20, "CLO10", 'Exam (LECTURE ONLY)'!Z50:AI50) / 'Exam (LECTURE ONLY)'!AN$15),
IF(AND('PRINTABLE (per grading)'!H$16="OUTPUT", 'PRINTABLE (per grading)'!B$13="Prelim"), IF(ISERROR(SUMIF(OUTPUT!C$20:M$20, "CLO10", OUTPUT!C50:M50) / OUTPUT!AL$15), "", SUMIF(OUTPUT!C$20:M$20, "CLO10", OUTPUT!C50:M50) / OUTPUT!AL$15),
IF(AND('PRINTABLE (per grading)'!H$16="OUTPUT", 'PRINTABLE (per grading)'!B$13="Midterm"), IF(ISERROR(SUMIF(OUTPUT!O$20:Y$20, "CLO10", OUTPUT!O50:Y50) / OUTPUT!AM$15), "", SUMIF(OUTPUT!O$20:Y$20, "CLO10", OUTPUT!O50:Y50) / OUTPUT!AM$15),
IF(AND('PRINTABLE (per grading)'!H$16="OUTPUT", 'PRINTABLE (per grading)'!B$13="Final"), IF(ISERROR(SUMIF(OUTPUT!AA$20:AI$20, "CLO10", OUTPUT!AA50:AI50) / OUTPUT!AN$15), "", SUMIF(OUTPUT!AA$20:AI$20, "CLO10", OUTPUT!AA50:AI50) / OUTPUT!AN$15),
"")))))),"")</f>
        <v/>
      </c>
      <c r="BI48" s="286" t="str">
        <f aca="false">IF(B48&lt;&gt;"",IF(BH48="","",IF(BH48&lt;0.5,1,IF(AND(BH48&gt;=0.5,BH48&lt;P$10),2,IF(BH48&gt;=P$10,3)))),"")</f>
        <v/>
      </c>
      <c r="BJ48" s="287" t="str">
        <f aca="false">IF(B48 &lt;&gt; "",IFERROR(IF(AVERAGE(BF48,BH48)&gt;=P$10,"Y","N"),""),"")</f>
        <v/>
      </c>
      <c r="BK48" s="8"/>
    </row>
    <row r="49" customFormat="false" ht="19.5" hidden="false" customHeight="true" outlineLevel="0" collapsed="false">
      <c r="A49" s="183" t="str">
        <f aca="false">IF(ISBLANK('Database (LECTURE-RES-PRAC)'!A46),"",'Database (LECTURE-RES-PRAC)'!A46)</f>
        <v/>
      </c>
      <c r="B49" s="184" t="str">
        <f aca="false">IF(ISBLANK('Database (LECTURE-RES-PRAC)'!B46),"",'Database (LECTURE-RES-PRAC)'!B46)</f>
        <v/>
      </c>
      <c r="C49" s="230" t="str">
        <f aca="false">IF(B49&lt;&gt;"",IF(C$16="PRELIM",'Grade computation'!C49, IF(C$16="MIDTERM",'Grade computation'!K49, IF(C$16="FINAL",'Grade computation'!S49,""))),"")</f>
        <v/>
      </c>
      <c r="D49" s="231" t="str">
        <f aca="false">IF(B49&lt;&gt;"",IFERROR(IF(B$11="80-20", (((C49/C$19)*X$6)+X$7)*D$18, IF(B$11="60-40", (((C49/C$19)*Y$6)+Y$7)*D$18, 0)),0),"")</f>
        <v/>
      </c>
      <c r="E49" s="230" t="str">
        <f aca="false">IF(B49&lt;&gt;"", IF(C$16="PRELIM",'Grade computation'!E49, IF(C$16="MIDTERM",'Grade computation'!M49, IF(C$16="FINAL",'Grade computation'!U49,""))),"")</f>
        <v/>
      </c>
      <c r="F49" s="232" t="str">
        <f aca="false">IF(B49&lt;&gt;"",IFERROR(IF(B$11="80-20", (((E49/E$19)*X$6)+X$7)*F$18, IF(B$11="60-40", (((E49/E$19)*Y$6)+Y$7)*F$18, 0)),0),"")</f>
        <v/>
      </c>
      <c r="G49" s="233" t="str">
        <f aca="false">IF(B49&lt;&gt;"",IFERROR((D49+F49),0),"")</f>
        <v/>
      </c>
      <c r="H49" s="234" t="str">
        <f aca="false">IF(B49&lt;&gt;"",IF(C$16="PRELIM", 'Grade computation'!H49, IF(C$16="MIDTERM", 'Grade computation'!P49, IF(C$16="FINAL",'Grade computation'!X49, ""))),"")</f>
        <v/>
      </c>
      <c r="I49" s="233" t="str">
        <f aca="false">IF(B49&lt;&gt;"",IFERROR(IF(B$11="80-20", (((H49/H$19)*X$6)+X$7)*I$19, IF(B$11="60-40", (((H49/H$19)*Y$6)+Y$7)*I$19, 0)),0),"")</f>
        <v/>
      </c>
      <c r="J49" s="237" t="str">
        <f aca="false">IFERROR((G49+I49),"")</f>
        <v/>
      </c>
      <c r="K49" s="183" t="str">
        <f aca="false">IFERROR(IF(J49="","",IF(J49&gt;=75,"PASSED","FAILED")),"")</f>
        <v/>
      </c>
      <c r="L49" s="183"/>
      <c r="M49" s="194" t="str">
        <f aca="false">IF(B49 &lt;&gt; "", IFERROR(IF(C$16 = "PRELIM", SUMIF('Database (LECTURE-RES-PRAC)'!D$14:AG$14, "CLO1", 'Database (LECTURE-RES-PRAC)'!D46:AG46) / 'Grade computation'!F$4, IF(C$16 = "MIDTERM", SUMIF('Database (LECTURE-RES-PRAC)'!AJ$14:BM$14, "CLO1", 'Database (LECTURE-RES-PRAC)'!AJ46:BM46) / 'Grade computation'!G$4, IF(C$16 = "FINAL", SUMIF('Database (LECTURE-RES-PRAC)'!BP$14:CS$14, "CLO1", 'Database (LECTURE-RES-PRAC)'!BP46:CS46) / 'Grade computation'!H$4,""))),""),"")</f>
        <v/>
      </c>
      <c r="N49" s="286" t="str">
        <f aca="false">IF(B49&lt;&gt;"",IF(M49="","",IF(M49&lt;0.5,1,IF(AND(M49&gt;=0.5,M49&lt;P$10),2,IF(M49&gt;=P$10,3)))),"")</f>
        <v/>
      </c>
      <c r="O49" s="194" t="str">
        <f aca="false">IF(B49 &lt;&gt; "",IF(AND('PRINTABLE (per grading)'!H$16="EXAM", 'PRINTABLE (per grading)'!B$13="Prelim"), IF(ISERROR(SUMIF('Exam (LECTURE ONLY)'!D$20:M$20, "CLO1", 'Exam (LECTURE ONLY)'!D51:M51) / 'Exam (LECTURE ONLY)'!AL$6), "", SUMIF('Exam (LECTURE ONLY)'!D$20:M$20, "CLO1", 'Exam (LECTURE ONLY)'!D51:M51) /'Exam (LECTURE ONLY)'!AL$6),
IF(AND('PRINTABLE (per grading)'!H$16="EXAM", 'PRINTABLE (per grading)'!B$13="Midterm"), IF(ISERROR(SUMIF('Exam (LECTURE ONLY)'!O$20:X$20, "CLO1", 'Exam (LECTURE ONLY)'!O51:X51) / 'Exam (LECTURE ONLY)'!AM$6), "", SUMIF('Exam (LECTURE ONLY)'!O$20:X$20, "CLO1", 'Exam (LECTURE ONLY)'!O51:X51) / 'Exam (LECTURE ONLY)'!AM$6),
IF(AND('PRINTABLE (per grading)'!H$16="EXAM", 'PRINTABLE (per grading)'!B$13="Final"), IF(ISERROR(SUMIF('Exam (LECTURE ONLY)'!Z$20:AI$20, "CLO1", 'Exam (LECTURE ONLY)'!Z51:AI51) / 'Exam (LECTURE ONLY)'!AN$6), "", SUMIF('Exam (LECTURE ONLY)'!Z$20:AI$20, "CLO1", 'Exam (LECTURE ONLY)'!Z51:AI51) / 'Exam (LECTURE ONLY)'!AN$6),
IF(AND('PRINTABLE (per grading)'!H$16="OUTPUT", 'PRINTABLE (per grading)'!B$13="Prelim"), IF(ISERROR(SUMIF(OUTPUT!C$20:M$20, "CLO1", OUTPUT!C51:M51) / OUTPUT!AL$6), "", SUMIF(OUTPUT!C$20:M$20, "CLO1", OUTPUT!C51:M51) / OUTPUT!AL$6),
IF(AND('PRINTABLE (per grading)'!H$16="OUTPUT", 'PRINTABLE (per grading)'!B$13="Midterm"), IF(ISERROR(SUMIF(OUTPUT!O$20:Y$20, "CLO1", OUTPUT!O51:Y51) / OUTPUT!AM$6), "", SUMIF(OUTPUT!O$20:Y$20, "CLO1", OUTPUT!O51:Y51) / OUTPUT!AM$6),
IF(AND('PRINTABLE (per grading)'!H$16="OUTPUT", 'PRINTABLE (per grading)'!B$13="Final"), IF(ISERROR(SUMIF(OUTPUT!AA$20:AI$20, "CLO1", OUTPUT!AA51:AI51) / OUTPUT!AN$6), "", SUMIF(OUTPUT!AA$20:AI$20, "CLO1", OUTPUT!AA51:AI51) / OUTPUT!AN$6),
"")))))),"")</f>
        <v/>
      </c>
      <c r="P49" s="286" t="str">
        <f aca="false">IF(B49&lt;&gt;"",IF(O49="","",IF(O49&lt;0.5,1,IF(AND(O49&gt;=0.5,O49&lt;P$10),2,IF(O49&gt;=P$10,3)))),"")</f>
        <v/>
      </c>
      <c r="Q49" s="287" t="str">
        <f aca="false">IF(B49 &lt;&gt; "",IFERROR(IF(AVERAGE(M49,O49)&gt;=P$10,"Y","N"),""),"")</f>
        <v/>
      </c>
      <c r="R49" s="194" t="str">
        <f aca="false">IF(B49 &lt;&gt; "", IFERROR(IF(C$16 = "PRELIM", SUMIF('Database (LECTURE-RES-PRAC)'!D$14:AG$14, "CLO2", 'Database (LECTURE-RES-PRAC)'!D46:AG46) / 'Grade computation'!F$5, IF(C$16 = "MIDTERM", SUMIF('Database (LECTURE-RES-PRAC)'!AJ$14:BM$14, "CLO2", 'Database (LECTURE-RES-PRAC)'!AJ46:BM46) / 'Grade computation'!G$5, IF(C$16 = "FINAL", SUMIF('Database (LECTURE-RES-PRAC)'!BP$14:CS$14, "CLO2", 'Database (LECTURE-RES-PRAC)'!BP46:CS46) / 'Grade computation'!H$5,""))),""),"")</f>
        <v/>
      </c>
      <c r="S49" s="286" t="str">
        <f aca="false">IF(B49&lt;&gt;"",IF(R49="","",IF(R49&lt;0.5,1,IF(AND(R49&gt;=0.5,R49&lt;P$10),2,IF(R49&gt;=P$10,3)))),"")</f>
        <v/>
      </c>
      <c r="T49" s="194" t="str">
        <f aca="false">IF(B49 &lt;&gt; "",IF(AND('PRINTABLE (per grading)'!H$16="EXAM", 'PRINTABLE (per grading)'!B$13="Prelim"), IF(ISERROR(SUMIF('Exam (LECTURE ONLY)'!D$20:M$20, "CLO2", 'Exam (LECTURE ONLY)'!D51:M51) / 'Exam (LECTURE ONLY)'!AL$7), "", SUMIF('Exam (LECTURE ONLY)'!D$20:M$20, "CLO2", 'Exam (LECTURE ONLY)'!D51:M51) /'Exam (LECTURE ONLY)'!AL$7),
IF(AND('PRINTABLE (per grading)'!H$16="EXAM", 'PRINTABLE (per grading)'!B$13="Midterm"), IF(ISERROR(SUMIF('Exam (LECTURE ONLY)'!O$20:X$20, "CLO2", 'Exam (LECTURE ONLY)'!O51:X51) / 'Exam (LECTURE ONLY)'!AM$7), "", SUMIF('Exam (LECTURE ONLY)'!O$20:X$20, "CLO2", 'Exam (LECTURE ONLY)'!O51:X51) / 'Exam (LECTURE ONLY)'!AM$7),
IF(AND('PRINTABLE (per grading)'!H$16="EXAM", 'PRINTABLE (per grading)'!B$13="Final"), IF(ISERROR(SUMIF('Exam (LECTURE ONLY)'!Z$20:AI$20, "CLO2", 'Exam (LECTURE ONLY)'!Z51:AI51) / 'Exam (LECTURE ONLY)'!AN$7), "", SUMIF('Exam (LECTURE ONLY)'!Z$20:AI$20, "CLO2", 'Exam (LECTURE ONLY)'!Z51:AI51) / 'Exam (LECTURE ONLY)'!AN$7),
IF(AND('PRINTABLE (per grading)'!H$16="OUTPUT", 'PRINTABLE (per grading)'!B$13="Prelim"), IF(ISERROR(SUMIF(OUTPUT!C$20:M$20, "CLO2", OUTPUT!C51:M51) / OUTPUT!AL$7), "", SUMIF(OUTPUT!C$20:M$20, "CLO2", OUTPUT!C51:M51) / OUTPUT!AL$7),
IF(AND('PRINTABLE (per grading)'!H$16="OUTPUT", 'PRINTABLE (per grading)'!B$13="Midterm"), IF(ISERROR(SUMIF(OUTPUT!O$20:Y$20, "CLO2", OUTPUT!O51:Y51) / OUTPUT!AM$7), "", SUMIF(OUTPUT!O$20:Y$20, "CLO2", OUTPUT!O51:Y51) / OUTPUT!AM$7),
IF(AND('PRINTABLE (per grading)'!H$16="OUTPUT", 'PRINTABLE (per grading)'!B$13="Final"), IF(ISERROR(SUMIF(OUTPUT!AA$20:AI$20, "CLO2", OUTPUT!AA51:AI51) / OUTPUT!AN$7), "", SUMIF(OUTPUT!AA$20:AI$20, "CLO2", OUTPUT!AA51:AI51) / OUTPUT!AN$7),
"")))))),"")</f>
        <v/>
      </c>
      <c r="U49" s="286" t="str">
        <f aca="false">IF(B49&lt;&gt;"",IF(T49="","",IF(T49&lt;0.5,1,IF(AND(T49&gt;=0.5,T49&lt;P$10),2,IF(T49&gt;=P$10,3)))),"")</f>
        <v/>
      </c>
      <c r="V49" s="287" t="str">
        <f aca="false">IF(B49 &lt;&gt; "",IFERROR(IF(AVERAGE(R49,T49)&gt;=P$10,"Y","N"),""),"")</f>
        <v/>
      </c>
      <c r="W49" s="194" t="str">
        <f aca="false">IF(B49 &lt;&gt; "", IFERROR(IF(C$16 = "PRELIM", SUMIF('Database (LECTURE-RES-PRAC)'!D$14:AG$14, "CLO3", 'Database (LECTURE-RES-PRAC)'!D46:AG46) / 'Grade computation'!F$6, IF(C$16 = "MIDTERM", SUMIF('Database (LECTURE-RES-PRAC)'!AJ$14:BM$14, "CLO3", 'Database (LECTURE-RES-PRAC)'!AJ46:BM46) / 'Grade computation'!G$6, IF(C$16 = "FINAL", SUMIF('Database (LECTURE-RES-PRAC)'!BP$14:CS$14, "CLO3", 'Database (LECTURE-RES-PRAC)'!BP46:CS46) / 'Grade computation'!H$6,""))),""),"")</f>
        <v/>
      </c>
      <c r="X49" s="286" t="str">
        <f aca="false">IF(B49&lt;&gt;"",IF(W49="","",IF(W49&lt;0.5,1,IF(AND(W49&gt;=0.5,W49&lt;P$10),2,IF(W49&gt;=P$10,3)))),"")</f>
        <v/>
      </c>
      <c r="Y49" s="194" t="str">
        <f aca="false">IF(B49 &lt;&gt; "",IF(AND('PRINTABLE (per grading)'!H$16="EXAM", 'PRINTABLE (per grading)'!B$13="Prelim"), IF(ISERROR(SUMIF('Exam (LECTURE ONLY)'!D$20:M$20, "CLO3", 'Exam (LECTURE ONLY)'!D51:M51) / 'Exam (LECTURE ONLY)'!AL$8), "", SUMIF('Exam (LECTURE ONLY)'!D$20:M$20, "CLO3", 'Exam (LECTURE ONLY)'!D51:M51) /'Exam (LECTURE ONLY)'!AL$8),
IF(AND('PRINTABLE (per grading)'!H$16="EXAM", 'PRINTABLE (per grading)'!B$13="Midterm"), IF(ISERROR(SUMIF('Exam (LECTURE ONLY)'!O$20:X$20, "CLO3", 'Exam (LECTURE ONLY)'!O51:X51) / 'Exam (LECTURE ONLY)'!AM$8), "", SUMIF('Exam (LECTURE ONLY)'!O$20:X$20, "CLO3", 'Exam (LECTURE ONLY)'!O51:X51) / 'Exam (LECTURE ONLY)'!AM$8),
IF(AND('PRINTABLE (per grading)'!H$16="EXAM", 'PRINTABLE (per grading)'!B$13="Final"), IF(ISERROR(SUMIF('Exam (LECTURE ONLY)'!Z$20:AI$20, "CLO3", 'Exam (LECTURE ONLY)'!Z51:AI51) / 'Exam (LECTURE ONLY)'!AN$8), "", SUMIF('Exam (LECTURE ONLY)'!Z$20:AI$20, "CLO3", 'Exam (LECTURE ONLY)'!Z51:AI51) / 'Exam (LECTURE ONLY)'!AN$8),
IF(AND('PRINTABLE (per grading)'!H$16="OUTPUT", 'PRINTABLE (per grading)'!B$13="Prelim"), IF(ISERROR(SUMIF(OUTPUT!C$20:M$20, "CLO3", OUTPUT!C51:M51) / OUTPUT!AL$8), "", SUMIF(OUTPUT!C$20:M$20, "CLO3", OUTPUT!C51:M51) / OUTPUT!AL$8),
IF(AND('PRINTABLE (per grading)'!H$16="OUTPUT", 'PRINTABLE (per grading)'!B$13="Midterm"), IF(ISERROR(SUMIF(OUTPUT!O$20:Y$20, "CLO3", OUTPUT!O51:Y51) / OUTPUT!AM$8), "", SUMIF(OUTPUT!O$20:Y$20, "CLO3", OUTPUT!O51:Y51) / OUTPUT!AM$8),
IF(AND('PRINTABLE (per grading)'!H$16="OUTPUT", 'PRINTABLE (per grading)'!B$13="Final"), IF(ISERROR(SUMIF(OUTPUT!AA$20:AI$20, "CLO3", OUTPUT!AA51:AI51) / OUTPUT!AN$8), "", SUMIF(OUTPUT!AA$20:AI$20, "CLO3", OUTPUT!AA51:AI51) / OUTPUT!AN$8),
"" )))))),"")</f>
        <v/>
      </c>
      <c r="Z49" s="286" t="str">
        <f aca="false">IF(B49&lt;&gt;"",IF(Y49="","",IF(Y49&lt;0.5,1,IF(AND(Y49&gt;=0.5,Y49&lt;P$10),2,IF(Y49&gt;=P$10,3)))),"")</f>
        <v/>
      </c>
      <c r="AA49" s="287" t="str">
        <f aca="false">IF(B49 &lt;&gt; "",IFERROR(IF(AVERAGE(W49,Y49)&gt;=P$10,"Y","N"),""),"")</f>
        <v/>
      </c>
      <c r="AB49" s="194" t="str">
        <f aca="false">IF(B49 &lt;&gt; "", IFERROR(IF(C$16 = "PRELIM", SUMIF('Database (LECTURE-RES-PRAC)'!D$14:AG$14, "CLO4", 'Database (LECTURE-RES-PRAC)'!D46:AG46) / 'Grade computation'!F$7, IF(C$16 = "MIDTERM", SUMIF('Database (LECTURE-RES-PRAC)'!AJ$14:BM$14, "CLO4", 'Database (LECTURE-RES-PRAC)'!AJ46:BM46) / 'Grade computation'!G$7, IF(C$16 = "FINAL", SUMIF('Database (LECTURE-RES-PRAC)'!BP$14:CS$14, "CLO4", 'Database (LECTURE-RES-PRAC)'!BP46:CS46) / 'Grade computation'!H$7,""))),""),"")</f>
        <v/>
      </c>
      <c r="AC49" s="286" t="str">
        <f aca="false">IF(B49&lt;&gt;"",IF(AB49="","",IF(AB49&lt;0.5,1,IF(AND(AB49&gt;=0.5,AB49&lt;P$10),2,IF(AB49&gt;=P$10,3)))),"")</f>
        <v/>
      </c>
      <c r="AD49" s="194" t="str">
        <f aca="false">IF(B49 &lt;&gt; "",IF(AND('PRINTABLE (per grading)'!H$16="EXAM", 'PRINTABLE (per grading)'!B$13="Prelim"), IF(ISERROR(SUMIF('Exam (LECTURE ONLY)'!D$20:M$20, "CLO4", 'Exam (LECTURE ONLY)'!D51:M51) / 'Exam (LECTURE ONLY)'!AL$9), "", SUMIF('Exam (LECTURE ONLY)'!D$20:M$20, "CLO4", 'Exam (LECTURE ONLY)'!D51:M51) /'Exam (LECTURE ONLY)'!AL$9),
IF(AND('PRINTABLE (per grading)'!H$16="EXAM", 'PRINTABLE (per grading)'!B$13="Midterm"), IF(ISERROR(SUMIF('Exam (LECTURE ONLY)'!O$20:X$20, "CLO4", 'Exam (LECTURE ONLY)'!O51:X51) / 'Exam (LECTURE ONLY)'!AM$9), "", SUMIF('Exam (LECTURE ONLY)'!O$20:X$20, "CLO4", 'Exam (LECTURE ONLY)'!O51:X51) / 'Exam (LECTURE ONLY)'!AM$9),
IF(AND('PRINTABLE (per grading)'!H$16="EXAM", 'PRINTABLE (per grading)'!B$13="Final"), IF(ISERROR(SUMIF('Exam (LECTURE ONLY)'!Z$20:AI$20, "CLO4", 'Exam (LECTURE ONLY)'!Z51:AI51) / 'Exam (LECTURE ONLY)'!AN$9), "", SUMIF('Exam (LECTURE ONLY)'!Z$20:AI$20, "CLO4", 'Exam (LECTURE ONLY)'!Z51:AI51) / 'Exam (LECTURE ONLY)'!AN$9),
IF(AND('PRINTABLE (per grading)'!H$16="OUTPUT", 'PRINTABLE (per grading)'!B$13="Prelim"), IF(ISERROR(SUMIF(OUTPUT!C$20:M$20, "CLO4", OUTPUT!C51:M51) / OUTPUT!AL$9), "", SUMIF(OUTPUT!C$20:M$20, "CLO4", OUTPUT!C51:M51) / OUTPUT!AL$9),
IF(AND('PRINTABLE (per grading)'!H$16="OUTPUT", 'PRINTABLE (per grading)'!B$13="Midterm"), IF(ISERROR(SUMIF(OUTPUT!O$20:Y$20, "CLO4", OUTPUT!O51:Y51) / OUTPUT!AM$9), "", SUMIF(OUTPUT!O$20:Y$20, "CLO4", OUTPUT!O51:Y51) / OUTPUT!AM$9),
IF(AND('PRINTABLE (per grading)'!H$16="OUTPUT", 'PRINTABLE (per grading)'!B$13="Final"), IF(ISERROR(SUMIF(OUTPUT!AA$20:AI$20, "CLO4", OUTPUT!AA51:AI51) / OUTPUT!AN$9), "", SUMIF(OUTPUT!AA$20:AI$20, "CLO4", OUTPUT!AA51:AI51) / OUTPUT!AN$9),
"")))))),"")</f>
        <v/>
      </c>
      <c r="AE49" s="286" t="str">
        <f aca="false">IF(B49&lt;&gt;"",IF(AD49="","",IF(AD49&lt;0.5,1,IF(AND(AD49&gt;=0.5,AD49&lt;P$10),2,IF(AD49&gt;=P$10,3)))),"")</f>
        <v/>
      </c>
      <c r="AF49" s="287" t="str">
        <f aca="false">IF(B49 &lt;&gt; "",IFERROR(IF(AVERAGE(AB49,AD49)&gt;=P$10,"Y","N"),""),"")</f>
        <v/>
      </c>
      <c r="AG49" s="194" t="str">
        <f aca="false">IF(B49 &lt;&gt; "", IFERROR(IF(C$16 = "PRELIM", SUMIF('Database (LECTURE-RES-PRAC)'!D$14:AG$14, "CLO5", 'Database (LECTURE-RES-PRAC)'!D46:AG46) / 'Grade computation'!F$8, IF(C$16 = "MIDTERM", SUMIF('Database (LECTURE-RES-PRAC)'!AJ$14:BM$14, "CLO5", 'Database (LECTURE-RES-PRAC)'!AJ46:BM46) / 'Grade computation'!G$8, IF(C$16 = "FINAL", SUMIF('Database (LECTURE-RES-PRAC)'!BP$14:CS$14, "CLO5", 'Database (LECTURE-RES-PRAC)'!BP46:CS46) / 'Grade computation'!H$8,""))),""),"")</f>
        <v/>
      </c>
      <c r="AH49" s="286" t="str">
        <f aca="false">IF(B49&lt;&gt;"",IF(AG49="","",IF(AG49&lt;0.5,1,IF(AND(AG49&gt;=0.5,AG49&lt;P$10),2,IF(AG49&gt;=P$10,3)))),"")</f>
        <v/>
      </c>
      <c r="AI49" s="194" t="str">
        <f aca="false">IF(B49 &lt;&gt; "",IF(AND('PRINTABLE (per grading)'!H$16="EXAM", 'PRINTABLE (per grading)'!B$13="Prelim"), IF(ISERROR(SUMIF('Exam (LECTURE ONLY)'!D$20:M$20, "CLO5", 'Exam (LECTURE ONLY)'!D51:M51) / 'Exam (LECTURE ONLY)'!AL$10), "", SUMIF('Exam (LECTURE ONLY)'!D$20:M$20, "CLO5", 'Exam (LECTURE ONLY)'!D51:M51) /'Exam (LECTURE ONLY)'!AL$10),
IF(AND('PRINTABLE (per grading)'!H$16="EXAM", 'PRINTABLE (per grading)'!B$13="Midterm"), IF(ISERROR(SUMIF('Exam (LECTURE ONLY)'!O$20:X$20, "CLO5", 'Exam (LECTURE ONLY)'!O51:X51) / 'Exam (LECTURE ONLY)'!AM$10), "", SUMIF('Exam (LECTURE ONLY)'!O$20:X$20, "CLO5", 'Exam (LECTURE ONLY)'!O51:X51) / 'Exam (LECTURE ONLY)'!AM$10),
IF(AND('PRINTABLE (per grading)'!H$16="EXAM", 'PRINTABLE (per grading)'!B$13="Final"), IF(ISERROR(SUMIF('Exam (LECTURE ONLY)'!Z$20:AI$20, "CLO5", 'Exam (LECTURE ONLY)'!Z51:AI51) / 'Exam (LECTURE ONLY)'!AN$10), "", SUMIF('Exam (LECTURE ONLY)'!Z$20:AI$20, "CLO5", 'Exam (LECTURE ONLY)'!Z51:AI51) / 'Exam (LECTURE ONLY)'!AN$10),
IF(AND('PRINTABLE (per grading)'!H$16="OUTPUT", 'PRINTABLE (per grading)'!B$13="Prelim"), IF(ISERROR(SUMIF(OUTPUT!C$20:M$20, "CLO5", OUTPUT!C51:M51) / OUTPUT!AL$10), "", SUMIF(OUTPUT!C$20:M$20, "CLO5", OUTPUT!C51:M51) / OUTPUT!AL$10),
IF(AND('PRINTABLE (per grading)'!H$16="OUTPUT", 'PRINTABLE (per grading)'!B$13="Midterm"), IF(ISERROR(SUMIF(OUTPUT!O$20:Y$20, "CLO5", OUTPUT!O51:Y51) / OUTPUT!AM$10), "", SUMIF(OUTPUT!O$20:Y$20, "CLO5", OUTPUT!O51:Y51) / OUTPUT!AM$10),
IF(AND('PRINTABLE (per grading)'!H$16="OUTPUT", 'PRINTABLE (per grading)'!B$13="Final"), IF(ISERROR(SUMIF(OUTPUT!AA$20:AI$20, "CLO5", OUTPUT!AA51:AI51) / OUTPUT!AN$10), "", SUMIF(OUTPUT!AA$20:AI$20, "CLO5", OUTPUT!AA51:AI51) / OUTPUT!AN$10),
"")))))),"")</f>
        <v/>
      </c>
      <c r="AJ49" s="286" t="str">
        <f aca="false">IF(B49&lt;&gt;"",IF(AI49="","",IF(AI49&lt;0.5,1,IF(AND(AI49&gt;=0.5,AI49&lt;P$10),2,IF(AI49&gt;=P$10,3)))),"")</f>
        <v/>
      </c>
      <c r="AK49" s="287" t="str">
        <f aca="false">IF(B49 &lt;&gt; "",IFERROR(IF(AVERAGE(AG49,AI49)&gt;=P$10,"Y","N"),""),"")</f>
        <v/>
      </c>
      <c r="AL49" s="194" t="str">
        <f aca="false">IF(B49 &lt;&gt; "", IFERROR(IF(C$16 = "PRELIM", SUMIF('Database (LECTURE-RES-PRAC)'!D$14:AG$14, "CLO6", 'Database (LECTURE-RES-PRAC)'!D46:AG46) / 'Grade computation'!F$9, IF(C$16 = "MIDTERM", SUMIF('Database (LECTURE-RES-PRAC)'!AJ$14:BM$14, "CLO6", 'Database (LECTURE-RES-PRAC)'!AJ46:BM46) / 'Grade computation'!G$9, IF(C$16 = "FINAL", SUMIF('Database (LECTURE-RES-PRAC)'!BP$14:CS$14, "CLO6", 'Database (LECTURE-RES-PRAC)'!BP46:CS46) / 'Grade computation'!H$9,""))),""),"")</f>
        <v/>
      </c>
      <c r="AM49" s="286" t="str">
        <f aca="false">IF(B49&lt;&gt;"",IF(AL49="","",IF(AL49&lt;0.5,1,IF(AND(AL49&gt;=0.5,AL49&lt;P$10),2,IF(AL49&gt;=P$10,3)))),"")</f>
        <v/>
      </c>
      <c r="AN49" s="194" t="str">
        <f aca="false">IF(B49 &lt;&gt; "",IF(AND('PRINTABLE (per grading)'!H$16="EXAM", 'PRINTABLE (per grading)'!B$13="Prelim"), IF(ISERROR(SUMIF('Exam (LECTURE ONLY)'!D$20:M$20, "CLO6", 'Exam (LECTURE ONLY)'!D51:M51) / 'Exam (LECTURE ONLY)'!AL$11), "", SUMIF('Exam (LECTURE ONLY)'!D$20:M$20, "CLO6", 'Exam (LECTURE ONLY)'!D51:M51) /'Exam (LECTURE ONLY)'!AL$11),
IF(AND('PRINTABLE (per grading)'!H$16="EXAM", 'PRINTABLE (per grading)'!B$13="Midterm"), IF(ISERROR(SUMIF('Exam (LECTURE ONLY)'!O$20:X$20, "CLO6", 'Exam (LECTURE ONLY)'!O51:X51) / 'Exam (LECTURE ONLY)'!AM$11), "", SUMIF('Exam (LECTURE ONLY)'!O$20:X$20, "CLO6", 'Exam (LECTURE ONLY)'!O51:X51) / 'Exam (LECTURE ONLY)'!AM$11),
IF(AND('PRINTABLE (per grading)'!H$16="EXAM", 'PRINTABLE (per grading)'!B$13="Final"), IF(ISERROR(SUMIF('Exam (LECTURE ONLY)'!Z$20:AI$20, "CLO6", 'Exam (LECTURE ONLY)'!Z51:AI51) / 'Exam (LECTURE ONLY)'!AN$11), "", SUMIF('Exam (LECTURE ONLY)'!Z$20:AI$20, "CLO6", 'Exam (LECTURE ONLY)'!Z51:AI51) / 'Exam (LECTURE ONLY)'!AN$11),
IF(AND('PRINTABLE (per grading)'!H$16="OUTPUT", 'PRINTABLE (per grading)'!B$13="Prelim"), IF(ISERROR(SUMIF(OUTPUT!C$20:M$20, "CLO6", OUTPUT!C51:M51) / OUTPUT!AL$11), "", SUMIF(OUTPUT!C$20:M$20, "CLO6", OUTPUT!C51:M51) / OUTPUT!AL$11),
IF(AND('PRINTABLE (per grading)'!H$16="OUTPUT", 'PRINTABLE (per grading)'!B$13="Midterm"), IF(ISERROR(SUMIF(OUTPUT!O$20:Y$20, "CLO6", OUTPUT!O51:Y51) / OUTPUT!AM$11), "", SUMIF(OUTPUT!O$20:Y$20, "CLO6", OUTPUT!O51:Y51) / OUTPUT!AM$11),
IF(AND('PRINTABLE (per grading)'!H$16="OUTPUT", 'PRINTABLE (per grading)'!B$13="Final"), IF(ISERROR(SUMIF(OUTPUT!AA$20:AI$20, "CLO6", OUTPUT!AA51:AI51) / OUTPUT!AN$11), "", SUMIF(OUTPUT!AA$20:AI$20, "CLO6", OUTPUT!AA51:AI51) / OUTPUT!AN$11),
"")))))),"")</f>
        <v/>
      </c>
      <c r="AO49" s="286" t="str">
        <f aca="false">IF(B49&lt;&gt;"",IF(AN49="","",IF(AN49&lt;0.5,1,IF(AND(AN49&gt;=0.5,AN49&lt;P$10),2,IF(AN49&gt;=P$10,3)))),"")</f>
        <v/>
      </c>
      <c r="AP49" s="287" t="str">
        <f aca="false">IF(B49 &lt;&gt; "",IFERROR(IF(AVERAGE(AL49,AN49)&gt;=P$10,"Y","N"),""),"")</f>
        <v/>
      </c>
      <c r="AQ49" s="194" t="str">
        <f aca="false">IF(B49 &lt;&gt; "", IFERROR(IF(C$16 = "PRELIM", SUMIF('Database (LECTURE-RES-PRAC)'!D$14:AG$14, "CLO7", 'Database (LECTURE-RES-PRAC)'!D46:AG46) / 'Grade computation'!F$10, IF(C$16 = "MIDTERM", SUMIF('Database (LECTURE-RES-PRAC)'!AJ$14:BM$14, "CLO7", 'Database (LECTURE-RES-PRAC)'!AJ46:BM46) / 'Grade computation'!G$10, IF(C$16 = "FINAL", SUMIF('Database (LECTURE-RES-PRAC)'!BP$14:CS$14, "CLO7", 'Database (LECTURE-RES-PRAC)'!BP46:CS46) / 'Grade computation'!H$10,""))),""),"")</f>
        <v/>
      </c>
      <c r="AR49" s="286" t="str">
        <f aca="false">IF(B49&lt;&gt;"",IF(AQ49="","",IF(AQ49&lt;0.5,1,IF(AND(AQ49&gt;=0.5,AQ49&lt;P$10),2,IF(AQ49&gt;=P$10,3)))),"")</f>
        <v/>
      </c>
      <c r="AS49" s="194" t="str">
        <f aca="false">IF(B49 &lt;&gt; "",IF(AND('PRINTABLE (per grading)'!H$16="EXAM", 'PRINTABLE (per grading)'!B$13="Prelim"), IF(ISERROR(SUMIF('Exam (LECTURE ONLY)'!D$20:M$20, "CLO7", 'Exam (LECTURE ONLY)'!D51:M51) / 'Exam (LECTURE ONLY)'!AL$12), "", SUMIF('Exam (LECTURE ONLY)'!D$20:M$20, "CLO7", 'Exam (LECTURE ONLY)'!D51:M51) /'Exam (LECTURE ONLY)'!AL$12),
IF(AND('PRINTABLE (per grading)'!H$16="EXAM", 'PRINTABLE (per grading)'!B$13="Midterm"), IF(ISERROR(SUMIF('Exam (LECTURE ONLY)'!O$20:X$20, "CLO7", 'Exam (LECTURE ONLY)'!O51:X51) / 'Exam (LECTURE ONLY)'!AM$12), "", SUMIF('Exam (LECTURE ONLY)'!O$20:X$20, "CLO7", 'Exam (LECTURE ONLY)'!O51:X51) / 'Exam (LECTURE ONLY)'!AM$12),
IF(AND('PRINTABLE (per grading)'!H$16="EXAM", 'PRINTABLE (per grading)'!B$13="Final"), IF(ISERROR(SUMIF('Exam (LECTURE ONLY)'!Z$20:AI$20, "CLO7", 'Exam (LECTURE ONLY)'!Z51:AI51) / 'Exam (LECTURE ONLY)'!AN$12), "", SUMIF('Exam (LECTURE ONLY)'!Z$20:AI$20, "CLO7", 'Exam (LECTURE ONLY)'!Z51:AI51) / 'Exam (LECTURE ONLY)'!AN$12),
IF(AND('PRINTABLE (per grading)'!H$16="OUTPUT", 'PRINTABLE (per grading)'!B$13="Prelim"), IF(ISERROR(SUMIF(OUTPUT!C$20:M$20, "CLO7", OUTPUT!C51:M51) / OUTPUT!AL$12), "", SUMIF(OUTPUT!C$20:M$20, "CLO7", OUTPUT!C51:M51) / OUTPUT!AL$12),
IF(AND('PRINTABLE (per grading)'!H$16="OUTPUT", 'PRINTABLE (per grading)'!B$13="Midterm"), IF(ISERROR(SUMIF(OUTPUT!O$20:Y$20, "CLO7", OUTPUT!O51:Y51) / OUTPUT!AM$12), "", SUMIF(OUTPUT!O$20:Y$20, "CLO7", OUTPUT!O51:Y51) / OUTPUT!AM$12),
IF(AND('PRINTABLE (per grading)'!H$16="OUTPUT", 'PRINTABLE (per grading)'!B$13="Final"), IF(ISERROR(SUMIF(OUTPUT!AA$20:AI$20, "CLO7", OUTPUT!AA51:AI51) / OUTPUT!AN$12), "", SUMIF(OUTPUT!AA$20:AI$20, "CLO7", OUTPUT!AA51:AI51) / OUTPUT!AN$12),
"")))))),"")</f>
        <v/>
      </c>
      <c r="AT49" s="286" t="str">
        <f aca="false">IF(B49&lt;&gt;"",IF(AS49="","",IF(AS49&lt;0.5,1,IF(AND(AS49&gt;=0.5,AS49&lt;P$10),2,IF(AS49&gt;=P$10,3)))),"")</f>
        <v/>
      </c>
      <c r="AU49" s="287" t="str">
        <f aca="false">IF(B49 &lt;&gt; "",IFERROR(IF(AVERAGE(AQ49,AS49)&gt;=P$10,"Y","N"),""),"")</f>
        <v/>
      </c>
      <c r="AV49" s="194" t="str">
        <f aca="false">IF(B49 &lt;&gt; "", IFERROR(IF(C$16 = "PRELIM", SUMIF('Database (LECTURE-RES-PRAC)'!D$14:AG$14, "CLO8", 'Database (LECTURE-RES-PRAC)'!D46:AG46) / 'Grade computation'!F$11, IF(C$16 = "MIDTERM", SUMIF('Database (LECTURE-RES-PRAC)'!AJ$14:BM$14, "CLO8", 'Database (LECTURE-RES-PRAC)'!AJ46:BM46) / 'Grade computation'!G$11, IF(C$16 = "FINAL", SUMIF('Database (LECTURE-RES-PRAC)'!BP$14:CS$14, "CLO8", 'Database (LECTURE-RES-PRAC)'!BP46:CS46) / 'Grade computation'!H$11,""))),""),"")</f>
        <v/>
      </c>
      <c r="AW49" s="286" t="str">
        <f aca="false">IF(B49&lt;&gt;"",IF(AV49="","",IF(AV49&lt;0.5,1,IF(AND(AV49&gt;=0.5,AV49&lt;P$10),2,IF(AV49&gt;=P$10,3)))),"")</f>
        <v/>
      </c>
      <c r="AX49" s="194" t="str">
        <f aca="false">IF(B49 &lt;&gt; "",IF(AND('PRINTABLE (per grading)'!H$16="EXAM", 'PRINTABLE (per grading)'!B$13="Prelim"), IF(ISERROR(SUMIF('Exam (LECTURE ONLY)'!D$20:M$20, "CLO8", 'Exam (LECTURE ONLY)'!D51:M51) / 'Exam (LECTURE ONLY)'!AL$13), "", SUMIF('Exam (LECTURE ONLY)'!D$20:M$20, "CLO8", 'Exam (LECTURE ONLY)'!D51:M51) /'Exam (LECTURE ONLY)'!AL$13),
IF(AND('PRINTABLE (per grading)'!H$16="EXAM", 'PRINTABLE (per grading)'!B$13="Midterm"), IF(ISERROR(SUMIF('Exam (LECTURE ONLY)'!O$20:X$20, "CLO8", 'Exam (LECTURE ONLY)'!O51:X51) / 'Exam (LECTURE ONLY)'!AM$13), "", SUMIF('Exam (LECTURE ONLY)'!O$20:X$20, "CLO8", 'Exam (LECTURE ONLY)'!O51:X51) / 'Exam (LECTURE ONLY)'!AM$13),
IF(AND('PRINTABLE (per grading)'!H$16="EXAM", 'PRINTABLE (per grading)'!B$13="Final"), IF(ISERROR(SUMIF('Exam (LECTURE ONLY)'!Z$20:AI$20, "CLO8", 'Exam (LECTURE ONLY)'!Z51:AI51) / 'Exam (LECTURE ONLY)'!AN$13), "", SUMIF('Exam (LECTURE ONLY)'!Z$20:AI$20, "CLO8", 'Exam (LECTURE ONLY)'!Z51:AI51) / 'Exam (LECTURE ONLY)'!AN$13),
IF(AND('PRINTABLE (per grading)'!H$16="OUTPUT", 'PRINTABLE (per grading)'!B$13="Prelim"), IF(ISERROR(SUMIF(OUTPUT!C$20:M$20, "CLO8", OUTPUT!C51:M51) / OUTPUT!AL$13), "", SUMIF(OUTPUT!C$20:M$20, "CLO8", OUTPUT!C51:M51) / OUTPUT!AL$13),
IF(AND('PRINTABLE (per grading)'!H$16="OUTPUT", 'PRINTABLE (per grading)'!B$13="Midterm"), IF(ISERROR(SUMIF(OUTPUT!O$20:Y$20, "CLO8", OUTPUT!O51:Y51) / OUTPUT!AM$13), "", SUMIF(OUTPUT!O$20:Y$20, "CLO8", OUTPUT!O51:Y51) / OUTPUT!AM$13),
IF(AND('PRINTABLE (per grading)'!H$16="OUTPUT", 'PRINTABLE (per grading)'!B$13="Final"), IF(ISERROR(SUMIF(OUTPUT!AA$20:AI$20, "CLO8", OUTPUT!AA51:AI51) / OUTPUT!AN$13), "", SUMIF(OUTPUT!AA$20:AI$20, "CLO8", OUTPUT!AA51:AI51) / OUTPUT!AN$13),
"")))))),"")</f>
        <v/>
      </c>
      <c r="AY49" s="286" t="str">
        <f aca="false">IF(B49&lt;&gt;"",IF(AX49="","",IF(AX49&lt;0.5,1,IF(AND(AX49&gt;=0.5,AX49&lt;P$10),2,IF(AX49&gt;=P$10,3)))),"")</f>
        <v/>
      </c>
      <c r="AZ49" s="287" t="str">
        <f aca="false">IF(B49 &lt;&gt; "",IFERROR(IF(AVERAGE(AV49,AX49)&gt;=P$10,"Y","N"),""),"")</f>
        <v/>
      </c>
      <c r="BA49" s="194" t="str">
        <f aca="false">IF(B49 &lt;&gt; "", IFERROR(IF(C$16 = "PRELIM", SUMIF('Database (LECTURE-RES-PRAC)'!D$14:AG$14, "CLO9", 'Database (LECTURE-RES-PRAC)'!D46:AG46) / 'Grade computation'!F$12, IF(C$16 = "MIDTERM", SUMIF('Database (LECTURE-RES-PRAC)'!AJ$14:BM$14, "CLO9", 'Database (LECTURE-RES-PRAC)'!AJ46:BM46) / 'Grade computation'!G$12, IF(C$16 = "FINAL", SUMIF('Database (LECTURE-RES-PRAC)'!BP$14:CS$14, "CLO9", 'Database (LECTURE-RES-PRAC)'!BP46:CS46) / 'Grade computation'!H$12,""))),""),"")</f>
        <v/>
      </c>
      <c r="BB49" s="286" t="str">
        <f aca="false">IF(B49&lt;&gt;"",IF(BA49="","",IF(BA49&lt;0.5,1,IF(AND(BA49&gt;=0.5,BA49&lt;P$10),2,IF(BA49&gt;=P$10,3)))),"")</f>
        <v/>
      </c>
      <c r="BC49" s="194" t="str">
        <f aca="false">IF(B49 &lt;&gt; "",IF(AND('PRINTABLE (per grading)'!H$16="EXAM", 'PRINTABLE (per grading)'!B$13="Prelim"), IF(ISERROR(SUMIF('Exam (LECTURE ONLY)'!D$20:M$20, "CLO9", 'Exam (LECTURE ONLY)'!D51:M51) / 'Exam (LECTURE ONLY)'!AL$14), "", SUMIF('Exam (LECTURE ONLY)'!D$20:M$20, "CLO9", 'Exam (LECTURE ONLY)'!D51:M51) /'Exam (LECTURE ONLY)'!AL$14),
IF(AND('PRINTABLE (per grading)'!H$16="EXAM", 'PRINTABLE (per grading)'!B$13="Midterm"), IF(ISERROR(SUMIF('Exam (LECTURE ONLY)'!O$20:X$20, "CLO9", 'Exam (LECTURE ONLY)'!O51:X51) / 'Exam (LECTURE ONLY)'!AM$14), "", SUMIF('Exam (LECTURE ONLY)'!O$20:X$20, "CLO9", 'Exam (LECTURE ONLY)'!O51:X51) / 'Exam (LECTURE ONLY)'!AM$14),
IF(AND('PRINTABLE (per grading)'!H$16="EXAM", 'PRINTABLE (per grading)'!B$13="Final"), IF(ISERROR(SUMIF('Exam (LECTURE ONLY)'!Z$20:AI$20, "CLO9", 'Exam (LECTURE ONLY)'!Z51:AI51) / 'Exam (LECTURE ONLY)'!AN$14), "", SUMIF('Exam (LECTURE ONLY)'!Z$20:AI$20, "CLO9", 'Exam (LECTURE ONLY)'!Z51:AI51) / 'Exam (LECTURE ONLY)'!AN$14),
IF(AND('PRINTABLE (per grading)'!H$16="OUTPUT", 'PRINTABLE (per grading)'!B$13="Prelim"), IF(ISERROR(SUMIF(OUTPUT!C$20:M$20, "CLO9", OUTPUT!C51:M51) / OUTPUT!AL$14), "", SUMIF(OUTPUT!C$20:M$20, "CLO9", OUTPUT!C51:M51) / OUTPUT!AL$14),
IF(AND('PRINTABLE (per grading)'!H$16="OUTPUT", 'PRINTABLE (per grading)'!B$13="Midterm"), IF(ISERROR(SUMIF(OUTPUT!O$20:Y$20, "CLO9", OUTPUT!O51:Y51) / OUTPUT!AM$14), "", SUMIF(OUTPUT!O$20:Y$20, "CLO9", OUTPUT!O51:Y51) / OUTPUT!AM$14),
IF(AND('PRINTABLE (per grading)'!H$16="OUTPUT", 'PRINTABLE (per grading)'!B$13="Final"), IF(ISERROR(SUMIF(OUTPUT!AA$20:AI$20, "CLO9", OUTPUT!AA51:AI51) / OUTPUT!AN$14), "", SUMIF(OUTPUT!AA$20:AI$20, "CLO9", OUTPUT!AA51:AI51) / OUTPUT!AN$14),
"")))))),"")</f>
        <v/>
      </c>
      <c r="BD49" s="286" t="str">
        <f aca="false">IF(B49&lt;&gt;"",IF(BC49="","",IF(BC49&lt;0.5,1,IF(AND(BC49&gt;=0.5,BC49&lt;P$10),2,IF(BC49&gt;=P$10,3)))),"")</f>
        <v/>
      </c>
      <c r="BE49" s="287" t="str">
        <f aca="false">IF(B49 &lt;&gt; "",IFERROR(IF(AVERAGE(BA49,BC49)&gt;=P$10,"Y","N"),""),"")</f>
        <v/>
      </c>
      <c r="BF49" s="194" t="str">
        <f aca="false">IF(B49 &lt;&gt; "", IFERROR(IF(C$16 = "PRELIM", SUMIF('Database (LECTURE-RES-PRAC)'!D$14:AG$14, "CLO10", 'Database (LECTURE-RES-PRAC)'!D46:AG46) / 'Grade computation'!F$13, IF(C$16 = "MIDTERM", SUMIF('Database (LECTURE-RES-PRAC)'!AJ$14:BM$14, "CLO10", 'Database (LECTURE-RES-PRAC)'!AJ46:BM46) / 'Grade computation'!G$13, IF(C$16 = "FINAL", SUMIF('Database (LECTURE-RES-PRAC)'!BP$14:CS$14, "CLO10", 'Database (LECTURE-RES-PRAC)'!BP46:CS46) / 'Grade computation'!H$13,""))),""),"")</f>
        <v/>
      </c>
      <c r="BG49" s="286" t="str">
        <f aca="false">IF(B49&lt;&gt;"",IF(BF49="","",IF(BF49&lt;0.5,1,IF(AND(BF49&gt;=0.5,BF49&lt;P$10),2,IF(BF49&gt;=P$10,3)))),"")</f>
        <v/>
      </c>
      <c r="BH49" s="194" t="str">
        <f aca="false">IF(B49 &lt;&gt; "",IF(AND('PRINTABLE (per grading)'!H$16="EXAM", 'PRINTABLE (per grading)'!B$13="Prelim"), IF(ISERROR(SUMIF('Exam (LECTURE ONLY)'!D$20:M$20, "CLO10", 'Exam (LECTURE ONLY)'!D51:M51) / 'Exam (LECTURE ONLY)'!AL$15), "", SUMIF('Exam (LECTURE ONLY)'!D$20:M$20, "CLO10", 'Exam (LECTURE ONLY)'!D51:M51) /'Exam (LECTURE ONLY)'!AL$15),
IF(AND('PRINTABLE (per grading)'!H$16="EXAM", 'PRINTABLE (per grading)'!B$13="Midterm"), IF(ISERROR(SUMIF('Exam (LECTURE ONLY)'!O$20:X$20, "CLO10", 'Exam (LECTURE ONLY)'!O51:X51) / 'Exam (LECTURE ONLY)'!AM$15), "", SUMIF('Exam (LECTURE ONLY)'!O$20:X$20, "CLO10", 'Exam (LECTURE ONLY)'!O51:X51) / 'Exam (LECTURE ONLY)'!AM$15),
IF(AND('PRINTABLE (per grading)'!H$16="EXAM", 'PRINTABLE (per grading)'!B$13="Final"), IF(ISERROR(SUMIF('Exam (LECTURE ONLY)'!Z$20:AI$20, "CLO10", 'Exam (LECTURE ONLY)'!Z51:AI51) / 'Exam (LECTURE ONLY)'!AN$15), "", SUMIF('Exam (LECTURE ONLY)'!Z$20:AI$20, "CLO10", 'Exam (LECTURE ONLY)'!Z51:AI51) / 'Exam (LECTURE ONLY)'!AN$15),
IF(AND('PRINTABLE (per grading)'!H$16="OUTPUT", 'PRINTABLE (per grading)'!B$13="Prelim"), IF(ISERROR(SUMIF(OUTPUT!C$20:M$20, "CLO10", OUTPUT!C51:M51) / OUTPUT!AL$15), "", SUMIF(OUTPUT!C$20:M$20, "CLO10", OUTPUT!C51:M51) / OUTPUT!AL$15),
IF(AND('PRINTABLE (per grading)'!H$16="OUTPUT", 'PRINTABLE (per grading)'!B$13="Midterm"), IF(ISERROR(SUMIF(OUTPUT!O$20:Y$20, "CLO10", OUTPUT!O51:Y51) / OUTPUT!AM$15), "", SUMIF(OUTPUT!O$20:Y$20, "CLO10", OUTPUT!O51:Y51) / OUTPUT!AM$15),
IF(AND('PRINTABLE (per grading)'!H$16="OUTPUT", 'PRINTABLE (per grading)'!B$13="Final"), IF(ISERROR(SUMIF(OUTPUT!AA$20:AI$20, "CLO10", OUTPUT!AA51:AI51) / OUTPUT!AN$15), "", SUMIF(OUTPUT!AA$20:AI$20, "CLO10", OUTPUT!AA51:AI51) / OUTPUT!AN$15),
"")))))),"")</f>
        <v/>
      </c>
      <c r="BI49" s="286" t="str">
        <f aca="false">IF(B49&lt;&gt;"",IF(BH49="","",IF(BH49&lt;0.5,1,IF(AND(BH49&gt;=0.5,BH49&lt;P$10),2,IF(BH49&gt;=P$10,3)))),"")</f>
        <v/>
      </c>
      <c r="BJ49" s="287" t="str">
        <f aca="false">IF(B49 &lt;&gt; "",IFERROR(IF(AVERAGE(BF49,BH49)&gt;=P$10,"Y","N"),""),"")</f>
        <v/>
      </c>
      <c r="BK49" s="8"/>
    </row>
    <row r="50" customFormat="false" ht="19.5" hidden="false" customHeight="true" outlineLevel="0" collapsed="false">
      <c r="A50" s="228" t="str">
        <f aca="false">IF(ISBLANK('Database (LECTURE-RES-PRAC)'!A47),"",'Database (LECTURE-RES-PRAC)'!A47)</f>
        <v/>
      </c>
      <c r="B50" s="229" t="str">
        <f aca="false">IF(ISBLANK('Database (LECTURE-RES-PRAC)'!B47),"",'Database (LECTURE-RES-PRAC)'!B47)</f>
        <v/>
      </c>
      <c r="C50" s="230" t="str">
        <f aca="false">IF(B50&lt;&gt;"",IF(C$16="PRELIM",'Grade computation'!C50, IF(C$16="MIDTERM",'Grade computation'!K50, IF(C$16="FINAL",'Grade computation'!S50,""))),"")</f>
        <v/>
      </c>
      <c r="D50" s="231" t="str">
        <f aca="false">IF(B50&lt;&gt;"",IFERROR(IF(B$11="80-20", (((C50/C$19)*X$6)+X$7)*D$18, IF(B$11="60-40", (((C50/C$19)*Y$6)+Y$7)*D$18, 0)),0),"")</f>
        <v/>
      </c>
      <c r="E50" s="230" t="str">
        <f aca="false">IF(B50&lt;&gt;"", IF(C$16="PRELIM",'Grade computation'!E50, IF(C$16="MIDTERM",'Grade computation'!M50, IF(C$16="FINAL",'Grade computation'!U50,""))),"")</f>
        <v/>
      </c>
      <c r="F50" s="232" t="str">
        <f aca="false">IF(B50&lt;&gt;"",IFERROR(IF(B$11="80-20", (((E50/E$19)*X$6)+X$7)*F$18, IF(B$11="60-40", (((E50/E$19)*Y$6)+Y$7)*F$18, 0)),0),"")</f>
        <v/>
      </c>
      <c r="G50" s="233" t="str">
        <f aca="false">IF(B50&lt;&gt;"",IFERROR((D50+F50),0),"")</f>
        <v/>
      </c>
      <c r="H50" s="234" t="str">
        <f aca="false">IF(B50&lt;&gt;"",IF(C$16="PRELIM", 'Grade computation'!H50, IF(C$16="MIDTERM", 'Grade computation'!P50, IF(C$16="FINAL",'Grade computation'!X50, ""))),"")</f>
        <v/>
      </c>
      <c r="I50" s="233" t="str">
        <f aca="false">IF(B50&lt;&gt;"",IFERROR(IF(B$11="80-20", (((H50/H$19)*X$6)+X$7)*I$19, IF(B$11="60-40", (((H50/H$19)*Y$6)+Y$7)*I$19, 0)),0),"")</f>
        <v/>
      </c>
      <c r="J50" s="237" t="str">
        <f aca="false">IFERROR((G50+I50),"")</f>
        <v/>
      </c>
      <c r="K50" s="183" t="str">
        <f aca="false">IFERROR(IF(J50="","",IF(J50&gt;=75,"PASSED","FAILED")),"")</f>
        <v/>
      </c>
      <c r="L50" s="183"/>
      <c r="M50" s="194" t="str">
        <f aca="false">IF(B50 &lt;&gt; "", IFERROR(IF(C$16 = "PRELIM", SUMIF('Database (LECTURE-RES-PRAC)'!D$14:AG$14, "CLO1", 'Database (LECTURE-RES-PRAC)'!D47:AG47) / 'Grade computation'!F$4, IF(C$16 = "MIDTERM", SUMIF('Database (LECTURE-RES-PRAC)'!AJ$14:BM$14, "CLO1", 'Database (LECTURE-RES-PRAC)'!AJ47:BM47) / 'Grade computation'!G$4, IF(C$16 = "FINAL", SUMIF('Database (LECTURE-RES-PRAC)'!BP$14:CS$14, "CLO1", 'Database (LECTURE-RES-PRAC)'!BP47:CS47) / 'Grade computation'!H$4,""))),""),"")</f>
        <v/>
      </c>
      <c r="N50" s="286" t="str">
        <f aca="false">IF(B50&lt;&gt;"",IF(M50="","",IF(M50&lt;0.5,1,IF(AND(M50&gt;=0.5,M50&lt;P$10),2,IF(M50&gt;=P$10,3)))),"")</f>
        <v/>
      </c>
      <c r="O50" s="194" t="str">
        <f aca="false">IF(B50 &lt;&gt; "",IF(AND('PRINTABLE (per grading)'!H$16="EXAM", 'PRINTABLE (per grading)'!B$13="Prelim"), IF(ISERROR(SUMIF('Exam (LECTURE ONLY)'!D$20:M$20, "CLO1", 'Exam (LECTURE ONLY)'!D52:M52) / 'Exam (LECTURE ONLY)'!AL$6), "", SUMIF('Exam (LECTURE ONLY)'!D$20:M$20, "CLO1", 'Exam (LECTURE ONLY)'!D52:M52) /'Exam (LECTURE ONLY)'!AL$6),
IF(AND('PRINTABLE (per grading)'!H$16="EXAM", 'PRINTABLE (per grading)'!B$13="Midterm"), IF(ISERROR(SUMIF('Exam (LECTURE ONLY)'!O$20:X$20, "CLO1", 'Exam (LECTURE ONLY)'!O52:X52) / 'Exam (LECTURE ONLY)'!AM$6), "", SUMIF('Exam (LECTURE ONLY)'!O$20:X$20, "CLO1", 'Exam (LECTURE ONLY)'!O52:X52) / 'Exam (LECTURE ONLY)'!AM$6),
IF(AND('PRINTABLE (per grading)'!H$16="EXAM", 'PRINTABLE (per grading)'!B$13="Final"), IF(ISERROR(SUMIF('Exam (LECTURE ONLY)'!Z$20:AI$20, "CLO1", 'Exam (LECTURE ONLY)'!Z52:AI52) / 'Exam (LECTURE ONLY)'!AN$6), "", SUMIF('Exam (LECTURE ONLY)'!Z$20:AI$20, "CLO1", 'Exam (LECTURE ONLY)'!Z52:AI52) / 'Exam (LECTURE ONLY)'!AN$6),
IF(AND('PRINTABLE (per grading)'!H$16="OUTPUT", 'PRINTABLE (per grading)'!B$13="Prelim"), IF(ISERROR(SUMIF(OUTPUT!C$20:M$20, "CLO1", OUTPUT!C52:M52) / OUTPUT!AL$6), "", SUMIF(OUTPUT!C$20:M$20, "CLO1", OUTPUT!C52:M52) / OUTPUT!AL$6),
IF(AND('PRINTABLE (per grading)'!H$16="OUTPUT", 'PRINTABLE (per grading)'!B$13="Midterm"), IF(ISERROR(SUMIF(OUTPUT!O$20:Y$20, "CLO1", OUTPUT!O52:Y52) / OUTPUT!AM$6), "", SUMIF(OUTPUT!O$20:Y$20, "CLO1", OUTPUT!O52:Y52) / OUTPUT!AM$6),
IF(AND('PRINTABLE (per grading)'!H$16="OUTPUT", 'PRINTABLE (per grading)'!B$13="Final"), IF(ISERROR(SUMIF(OUTPUT!AA$20:AI$20, "CLO1", OUTPUT!AA52:AI52) / OUTPUT!AN$6), "", SUMIF(OUTPUT!AA$20:AI$20, "CLO1", OUTPUT!AA52:AI52) / OUTPUT!AN$6),
"")))))),"")</f>
        <v/>
      </c>
      <c r="P50" s="286" t="str">
        <f aca="false">IF(B50&lt;&gt;"",IF(O50="","",IF(O50&lt;0.5,1,IF(AND(O50&gt;=0.5,O50&lt;P$10),2,IF(O50&gt;=P$10,3)))),"")</f>
        <v/>
      </c>
      <c r="Q50" s="287" t="str">
        <f aca="false">IF(B50 &lt;&gt; "",IFERROR(IF(AVERAGE(M50,O50)&gt;=P$10,"Y","N"),""),"")</f>
        <v/>
      </c>
      <c r="R50" s="194" t="str">
        <f aca="false">IF(B50 &lt;&gt; "", IFERROR(IF(C$16 = "PRELIM", SUMIF('Database (LECTURE-RES-PRAC)'!D$14:AG$14, "CLO2", 'Database (LECTURE-RES-PRAC)'!D47:AG47) / 'Grade computation'!F$5, IF(C$16 = "MIDTERM", SUMIF('Database (LECTURE-RES-PRAC)'!AJ$14:BM$14, "CLO2", 'Database (LECTURE-RES-PRAC)'!AJ47:BM47) / 'Grade computation'!G$5, IF(C$16 = "FINAL", SUMIF('Database (LECTURE-RES-PRAC)'!BP$14:CS$14, "CLO2", 'Database (LECTURE-RES-PRAC)'!BP47:CS47) / 'Grade computation'!H$5,""))),""),"")</f>
        <v/>
      </c>
      <c r="S50" s="286" t="str">
        <f aca="false">IF(B50&lt;&gt;"",IF(R50="","",IF(R50&lt;0.5,1,IF(AND(R50&gt;=0.5,R50&lt;P$10),2,IF(R50&gt;=P$10,3)))),"")</f>
        <v/>
      </c>
      <c r="T50" s="194" t="str">
        <f aca="false">IF(B50 &lt;&gt; "",IF(AND('PRINTABLE (per grading)'!H$16="EXAM", 'PRINTABLE (per grading)'!B$13="Prelim"), IF(ISERROR(SUMIF('Exam (LECTURE ONLY)'!D$20:M$20, "CLO2", 'Exam (LECTURE ONLY)'!D52:M52) / 'Exam (LECTURE ONLY)'!AL$7), "", SUMIF('Exam (LECTURE ONLY)'!D$20:M$20, "CLO2", 'Exam (LECTURE ONLY)'!D52:M52) /'Exam (LECTURE ONLY)'!AL$7),
IF(AND('PRINTABLE (per grading)'!H$16="EXAM", 'PRINTABLE (per grading)'!B$13="Midterm"), IF(ISERROR(SUMIF('Exam (LECTURE ONLY)'!O$20:X$20, "CLO2", 'Exam (LECTURE ONLY)'!O52:X52) / 'Exam (LECTURE ONLY)'!AM$7), "", SUMIF('Exam (LECTURE ONLY)'!O$20:X$20, "CLO2", 'Exam (LECTURE ONLY)'!O52:X52) / 'Exam (LECTURE ONLY)'!AM$7),
IF(AND('PRINTABLE (per grading)'!H$16="EXAM", 'PRINTABLE (per grading)'!B$13="Final"), IF(ISERROR(SUMIF('Exam (LECTURE ONLY)'!Z$20:AI$20, "CLO2", 'Exam (LECTURE ONLY)'!Z52:AI52) / 'Exam (LECTURE ONLY)'!AN$7), "", SUMIF('Exam (LECTURE ONLY)'!Z$20:AI$20, "CLO2", 'Exam (LECTURE ONLY)'!Z52:AI52) / 'Exam (LECTURE ONLY)'!AN$7),
IF(AND('PRINTABLE (per grading)'!H$16="OUTPUT", 'PRINTABLE (per grading)'!B$13="Prelim"), IF(ISERROR(SUMIF(OUTPUT!C$20:M$20, "CLO2", OUTPUT!C52:M52) / OUTPUT!AL$7), "", SUMIF(OUTPUT!C$20:M$20, "CLO2", OUTPUT!C52:M52) / OUTPUT!AL$7),
IF(AND('PRINTABLE (per grading)'!H$16="OUTPUT", 'PRINTABLE (per grading)'!B$13="Midterm"), IF(ISERROR(SUMIF(OUTPUT!O$20:Y$20, "CLO2", OUTPUT!O52:Y52) / OUTPUT!AM$7), "", SUMIF(OUTPUT!O$20:Y$20, "CLO2", OUTPUT!O52:Y52) / OUTPUT!AM$7),
IF(AND('PRINTABLE (per grading)'!H$16="OUTPUT", 'PRINTABLE (per grading)'!B$13="Final"), IF(ISERROR(SUMIF(OUTPUT!AA$20:AI$20, "CLO2", OUTPUT!AA52:AI52) / OUTPUT!AN$7), "", SUMIF(OUTPUT!AA$20:AI$20, "CLO2", OUTPUT!AA52:AI52) / OUTPUT!AN$7),
"")))))),"")</f>
        <v/>
      </c>
      <c r="U50" s="286" t="str">
        <f aca="false">IF(B50&lt;&gt;"",IF(T50="","",IF(T50&lt;0.5,1,IF(AND(T50&gt;=0.5,T50&lt;P$10),2,IF(T50&gt;=P$10,3)))),"")</f>
        <v/>
      </c>
      <c r="V50" s="287" t="str">
        <f aca="false">IF(B50 &lt;&gt; "",IFERROR(IF(AVERAGE(R50,T50)&gt;=P$10,"Y","N"),""),"")</f>
        <v/>
      </c>
      <c r="W50" s="194" t="str">
        <f aca="false">IF(B50 &lt;&gt; "", IFERROR(IF(C$16 = "PRELIM", SUMIF('Database (LECTURE-RES-PRAC)'!D$14:AG$14, "CLO3", 'Database (LECTURE-RES-PRAC)'!D47:AG47) / 'Grade computation'!F$6, IF(C$16 = "MIDTERM", SUMIF('Database (LECTURE-RES-PRAC)'!AJ$14:BM$14, "CLO3", 'Database (LECTURE-RES-PRAC)'!AJ47:BM47) / 'Grade computation'!G$6, IF(C$16 = "FINAL", SUMIF('Database (LECTURE-RES-PRAC)'!BP$14:CS$14, "CLO3", 'Database (LECTURE-RES-PRAC)'!BP47:CS47) / 'Grade computation'!H$6,""))),""),"")</f>
        <v/>
      </c>
      <c r="X50" s="286" t="str">
        <f aca="false">IF(B50&lt;&gt;"",IF(W50="","",IF(W50&lt;0.5,1,IF(AND(W50&gt;=0.5,W50&lt;P$10),2,IF(W50&gt;=P$10,3)))),"")</f>
        <v/>
      </c>
      <c r="Y50" s="194" t="str">
        <f aca="false">IF(B50 &lt;&gt; "",IF(AND('PRINTABLE (per grading)'!H$16="EXAM", 'PRINTABLE (per grading)'!B$13="Prelim"), IF(ISERROR(SUMIF('Exam (LECTURE ONLY)'!D$20:M$20, "CLO3", 'Exam (LECTURE ONLY)'!D52:M52) / 'Exam (LECTURE ONLY)'!AL$8), "", SUMIF('Exam (LECTURE ONLY)'!D$20:M$20, "CLO3", 'Exam (LECTURE ONLY)'!D52:M52) /'Exam (LECTURE ONLY)'!AL$8),
IF(AND('PRINTABLE (per grading)'!H$16="EXAM", 'PRINTABLE (per grading)'!B$13="Midterm"), IF(ISERROR(SUMIF('Exam (LECTURE ONLY)'!O$20:X$20, "CLO3", 'Exam (LECTURE ONLY)'!O52:X52) / 'Exam (LECTURE ONLY)'!AM$8), "", SUMIF('Exam (LECTURE ONLY)'!O$20:X$20, "CLO3", 'Exam (LECTURE ONLY)'!O52:X52) / 'Exam (LECTURE ONLY)'!AM$8),
IF(AND('PRINTABLE (per grading)'!H$16="EXAM", 'PRINTABLE (per grading)'!B$13="Final"), IF(ISERROR(SUMIF('Exam (LECTURE ONLY)'!Z$20:AI$20, "CLO3", 'Exam (LECTURE ONLY)'!Z52:AI52) / 'Exam (LECTURE ONLY)'!AN$8), "", SUMIF('Exam (LECTURE ONLY)'!Z$20:AI$20, "CLO3", 'Exam (LECTURE ONLY)'!Z52:AI52) / 'Exam (LECTURE ONLY)'!AN$8),
IF(AND('PRINTABLE (per grading)'!H$16="OUTPUT", 'PRINTABLE (per grading)'!B$13="Prelim"), IF(ISERROR(SUMIF(OUTPUT!C$20:M$20, "CLO3", OUTPUT!C52:M52) / OUTPUT!AL$8), "", SUMIF(OUTPUT!C$20:M$20, "CLO3", OUTPUT!C52:M52) / OUTPUT!AL$8),
IF(AND('PRINTABLE (per grading)'!H$16="OUTPUT", 'PRINTABLE (per grading)'!B$13="Midterm"), IF(ISERROR(SUMIF(OUTPUT!O$20:Y$20, "CLO3", OUTPUT!O52:Y52) / OUTPUT!AM$8), "", SUMIF(OUTPUT!O$20:Y$20, "CLO3", OUTPUT!O52:Y52) / OUTPUT!AM$8),
IF(AND('PRINTABLE (per grading)'!H$16="OUTPUT", 'PRINTABLE (per grading)'!B$13="Final"), IF(ISERROR(SUMIF(OUTPUT!AA$20:AI$20, "CLO3", OUTPUT!AA52:AI52) / OUTPUT!AN$8), "", SUMIF(OUTPUT!AA$20:AI$20, "CLO3", OUTPUT!AA52:AI52) / OUTPUT!AN$8),
"" )))))),"")</f>
        <v/>
      </c>
      <c r="Z50" s="286" t="str">
        <f aca="false">IF(B50&lt;&gt;"",IF(Y50="","",IF(Y50&lt;0.5,1,IF(AND(Y50&gt;=0.5,Y50&lt;P$10),2,IF(Y50&gt;=P$10,3)))),"")</f>
        <v/>
      </c>
      <c r="AA50" s="287" t="str">
        <f aca="false">IF(B50 &lt;&gt; "",IFERROR(IF(AVERAGE(W50,Y50)&gt;=P$10,"Y","N"),""),"")</f>
        <v/>
      </c>
      <c r="AB50" s="194" t="str">
        <f aca="false">IF(B50 &lt;&gt; "", IFERROR(IF(C$16 = "PRELIM", SUMIF('Database (LECTURE-RES-PRAC)'!D$14:AG$14, "CLO4", 'Database (LECTURE-RES-PRAC)'!D47:AG47) / 'Grade computation'!F$7, IF(C$16 = "MIDTERM", SUMIF('Database (LECTURE-RES-PRAC)'!AJ$14:BM$14, "CLO4", 'Database (LECTURE-RES-PRAC)'!AJ47:BM47) / 'Grade computation'!G$7, IF(C$16 = "FINAL", SUMIF('Database (LECTURE-RES-PRAC)'!BP$14:CS$14, "CLO4", 'Database (LECTURE-RES-PRAC)'!BP47:CS47) / 'Grade computation'!H$7,""))),""),"")</f>
        <v/>
      </c>
      <c r="AC50" s="286" t="str">
        <f aca="false">IF(B50&lt;&gt;"",IF(AB50="","",IF(AB50&lt;0.5,1,IF(AND(AB50&gt;=0.5,AB50&lt;P$10),2,IF(AB50&gt;=P$10,3)))),"")</f>
        <v/>
      </c>
      <c r="AD50" s="194" t="str">
        <f aca="false">IF(B50 &lt;&gt; "",IF(AND('PRINTABLE (per grading)'!H$16="EXAM", 'PRINTABLE (per grading)'!B$13="Prelim"), IF(ISERROR(SUMIF('Exam (LECTURE ONLY)'!D$20:M$20, "CLO4", 'Exam (LECTURE ONLY)'!D52:M52) / 'Exam (LECTURE ONLY)'!AL$9), "", SUMIF('Exam (LECTURE ONLY)'!D$20:M$20, "CLO4", 'Exam (LECTURE ONLY)'!D52:M52) /'Exam (LECTURE ONLY)'!AL$9),
IF(AND('PRINTABLE (per grading)'!H$16="EXAM", 'PRINTABLE (per grading)'!B$13="Midterm"), IF(ISERROR(SUMIF('Exam (LECTURE ONLY)'!O$20:X$20, "CLO4", 'Exam (LECTURE ONLY)'!O52:X52) / 'Exam (LECTURE ONLY)'!AM$9), "", SUMIF('Exam (LECTURE ONLY)'!O$20:X$20, "CLO4", 'Exam (LECTURE ONLY)'!O52:X52) / 'Exam (LECTURE ONLY)'!AM$9),
IF(AND('PRINTABLE (per grading)'!H$16="EXAM", 'PRINTABLE (per grading)'!B$13="Final"), IF(ISERROR(SUMIF('Exam (LECTURE ONLY)'!Z$20:AI$20, "CLO4", 'Exam (LECTURE ONLY)'!Z52:AI52) / 'Exam (LECTURE ONLY)'!AN$9), "", SUMIF('Exam (LECTURE ONLY)'!Z$20:AI$20, "CLO4", 'Exam (LECTURE ONLY)'!Z52:AI52) / 'Exam (LECTURE ONLY)'!AN$9),
IF(AND('PRINTABLE (per grading)'!H$16="OUTPUT", 'PRINTABLE (per grading)'!B$13="Prelim"), IF(ISERROR(SUMIF(OUTPUT!C$20:M$20, "CLO4", OUTPUT!C52:M52) / OUTPUT!AL$9), "", SUMIF(OUTPUT!C$20:M$20, "CLO4", OUTPUT!C52:M52) / OUTPUT!AL$9),
IF(AND('PRINTABLE (per grading)'!H$16="OUTPUT", 'PRINTABLE (per grading)'!B$13="Midterm"), IF(ISERROR(SUMIF(OUTPUT!O$20:Y$20, "CLO4", OUTPUT!O52:Y52) / OUTPUT!AM$9), "", SUMIF(OUTPUT!O$20:Y$20, "CLO4", OUTPUT!O52:Y52) / OUTPUT!AM$9),
IF(AND('PRINTABLE (per grading)'!H$16="OUTPUT", 'PRINTABLE (per grading)'!B$13="Final"), IF(ISERROR(SUMIF(OUTPUT!AA$20:AI$20, "CLO4", OUTPUT!AA52:AI52) / OUTPUT!AN$9), "", SUMIF(OUTPUT!AA$20:AI$20, "CLO4", OUTPUT!AA52:AI52) / OUTPUT!AN$9),
"")))))),"")</f>
        <v/>
      </c>
      <c r="AE50" s="286" t="str">
        <f aca="false">IF(B50&lt;&gt;"",IF(AD50="","",IF(AD50&lt;0.5,1,IF(AND(AD50&gt;=0.5,AD50&lt;P$10),2,IF(AD50&gt;=P$10,3)))),"")</f>
        <v/>
      </c>
      <c r="AF50" s="287" t="str">
        <f aca="false">IF(B50 &lt;&gt; "",IFERROR(IF(AVERAGE(AB50,AD50)&gt;=P$10,"Y","N"),""),"")</f>
        <v/>
      </c>
      <c r="AG50" s="194" t="str">
        <f aca="false">IF(B50 &lt;&gt; "", IFERROR(IF(C$16 = "PRELIM", SUMIF('Database (LECTURE-RES-PRAC)'!D$14:AG$14, "CLO5", 'Database (LECTURE-RES-PRAC)'!D47:AG47) / 'Grade computation'!F$8, IF(C$16 = "MIDTERM", SUMIF('Database (LECTURE-RES-PRAC)'!AJ$14:BM$14, "CLO5", 'Database (LECTURE-RES-PRAC)'!AJ47:BM47) / 'Grade computation'!G$8, IF(C$16 = "FINAL", SUMIF('Database (LECTURE-RES-PRAC)'!BP$14:CS$14, "CLO5", 'Database (LECTURE-RES-PRAC)'!BP47:CS47) / 'Grade computation'!H$8,""))),""),"")</f>
        <v/>
      </c>
      <c r="AH50" s="286" t="str">
        <f aca="false">IF(B50&lt;&gt;"",IF(AG50="","",IF(AG50&lt;0.5,1,IF(AND(AG50&gt;=0.5,AG50&lt;P$10),2,IF(AG50&gt;=P$10,3)))),"")</f>
        <v/>
      </c>
      <c r="AI50" s="194" t="str">
        <f aca="false">IF(B50 &lt;&gt; "",IF(AND('PRINTABLE (per grading)'!H$16="EXAM", 'PRINTABLE (per grading)'!B$13="Prelim"), IF(ISERROR(SUMIF('Exam (LECTURE ONLY)'!D$20:M$20, "CLO5", 'Exam (LECTURE ONLY)'!D52:M52) / 'Exam (LECTURE ONLY)'!AL$10), "", SUMIF('Exam (LECTURE ONLY)'!D$20:M$20, "CLO5", 'Exam (LECTURE ONLY)'!D52:M52) /'Exam (LECTURE ONLY)'!AL$10),
IF(AND('PRINTABLE (per grading)'!H$16="EXAM", 'PRINTABLE (per grading)'!B$13="Midterm"), IF(ISERROR(SUMIF('Exam (LECTURE ONLY)'!O$20:X$20, "CLO5", 'Exam (LECTURE ONLY)'!O52:X52) / 'Exam (LECTURE ONLY)'!AM$10), "", SUMIF('Exam (LECTURE ONLY)'!O$20:X$20, "CLO5", 'Exam (LECTURE ONLY)'!O52:X52) / 'Exam (LECTURE ONLY)'!AM$10),
IF(AND('PRINTABLE (per grading)'!H$16="EXAM", 'PRINTABLE (per grading)'!B$13="Final"), IF(ISERROR(SUMIF('Exam (LECTURE ONLY)'!Z$20:AI$20, "CLO5", 'Exam (LECTURE ONLY)'!Z52:AI52) / 'Exam (LECTURE ONLY)'!AN$10), "", SUMIF('Exam (LECTURE ONLY)'!Z$20:AI$20, "CLO5", 'Exam (LECTURE ONLY)'!Z52:AI52) / 'Exam (LECTURE ONLY)'!AN$10),
IF(AND('PRINTABLE (per grading)'!H$16="OUTPUT", 'PRINTABLE (per grading)'!B$13="Prelim"), IF(ISERROR(SUMIF(OUTPUT!C$20:M$20, "CLO5", OUTPUT!C52:M52) / OUTPUT!AL$10), "", SUMIF(OUTPUT!C$20:M$20, "CLO5", OUTPUT!C52:M52) / OUTPUT!AL$10),
IF(AND('PRINTABLE (per grading)'!H$16="OUTPUT", 'PRINTABLE (per grading)'!B$13="Midterm"), IF(ISERROR(SUMIF(OUTPUT!O$20:Y$20, "CLO5", OUTPUT!O52:Y52) / OUTPUT!AM$10), "", SUMIF(OUTPUT!O$20:Y$20, "CLO5", OUTPUT!O52:Y52) / OUTPUT!AM$10),
IF(AND('PRINTABLE (per grading)'!H$16="OUTPUT", 'PRINTABLE (per grading)'!B$13="Final"), IF(ISERROR(SUMIF(OUTPUT!AA$20:AI$20, "CLO5", OUTPUT!AA52:AI52) / OUTPUT!AN$10), "", SUMIF(OUTPUT!AA$20:AI$20, "CLO5", OUTPUT!AA52:AI52) / OUTPUT!AN$10),
"")))))),"")</f>
        <v/>
      </c>
      <c r="AJ50" s="286" t="str">
        <f aca="false">IF(B50&lt;&gt;"",IF(AI50="","",IF(AI50&lt;0.5,1,IF(AND(AI50&gt;=0.5,AI50&lt;P$10),2,IF(AI50&gt;=P$10,3)))),"")</f>
        <v/>
      </c>
      <c r="AK50" s="287" t="str">
        <f aca="false">IF(B50 &lt;&gt; "",IFERROR(IF(AVERAGE(AG50,AI50)&gt;=P$10,"Y","N"),""),"")</f>
        <v/>
      </c>
      <c r="AL50" s="194" t="str">
        <f aca="false">IF(B50 &lt;&gt; "", IFERROR(IF(C$16 = "PRELIM", SUMIF('Database (LECTURE-RES-PRAC)'!D$14:AG$14, "CLO6", 'Database (LECTURE-RES-PRAC)'!D47:AG47) / 'Grade computation'!F$9, IF(C$16 = "MIDTERM", SUMIF('Database (LECTURE-RES-PRAC)'!AJ$14:BM$14, "CLO6", 'Database (LECTURE-RES-PRAC)'!AJ47:BM47) / 'Grade computation'!G$9, IF(C$16 = "FINAL", SUMIF('Database (LECTURE-RES-PRAC)'!BP$14:CS$14, "CLO6", 'Database (LECTURE-RES-PRAC)'!BP47:CS47) / 'Grade computation'!H$9,""))),""),"")</f>
        <v/>
      </c>
      <c r="AM50" s="286" t="str">
        <f aca="false">IF(B50&lt;&gt;"",IF(AL50="","",IF(AL50&lt;0.5,1,IF(AND(AL50&gt;=0.5,AL50&lt;P$10),2,IF(AL50&gt;=P$10,3)))),"")</f>
        <v/>
      </c>
      <c r="AN50" s="194" t="str">
        <f aca="false">IF(B50 &lt;&gt; "",IF(AND('PRINTABLE (per grading)'!H$16="EXAM", 'PRINTABLE (per grading)'!B$13="Prelim"), IF(ISERROR(SUMIF('Exam (LECTURE ONLY)'!D$20:M$20, "CLO6", 'Exam (LECTURE ONLY)'!D52:M52) / 'Exam (LECTURE ONLY)'!AL$11), "", SUMIF('Exam (LECTURE ONLY)'!D$20:M$20, "CLO6", 'Exam (LECTURE ONLY)'!D52:M52) /'Exam (LECTURE ONLY)'!AL$11),
IF(AND('PRINTABLE (per grading)'!H$16="EXAM", 'PRINTABLE (per grading)'!B$13="Midterm"), IF(ISERROR(SUMIF('Exam (LECTURE ONLY)'!O$20:X$20, "CLO6", 'Exam (LECTURE ONLY)'!O52:X52) / 'Exam (LECTURE ONLY)'!AM$11), "", SUMIF('Exam (LECTURE ONLY)'!O$20:X$20, "CLO6", 'Exam (LECTURE ONLY)'!O52:X52) / 'Exam (LECTURE ONLY)'!AM$11),
IF(AND('PRINTABLE (per grading)'!H$16="EXAM", 'PRINTABLE (per grading)'!B$13="Final"), IF(ISERROR(SUMIF('Exam (LECTURE ONLY)'!Z$20:AI$20, "CLO6", 'Exam (LECTURE ONLY)'!Z52:AI52) / 'Exam (LECTURE ONLY)'!AN$11), "", SUMIF('Exam (LECTURE ONLY)'!Z$20:AI$20, "CLO6", 'Exam (LECTURE ONLY)'!Z52:AI52) / 'Exam (LECTURE ONLY)'!AN$11),
IF(AND('PRINTABLE (per grading)'!H$16="OUTPUT", 'PRINTABLE (per grading)'!B$13="Prelim"), IF(ISERROR(SUMIF(OUTPUT!C$20:M$20, "CLO6", OUTPUT!C52:M52) / OUTPUT!AL$11), "", SUMIF(OUTPUT!C$20:M$20, "CLO6", OUTPUT!C52:M52) / OUTPUT!AL$11),
IF(AND('PRINTABLE (per grading)'!H$16="OUTPUT", 'PRINTABLE (per grading)'!B$13="Midterm"), IF(ISERROR(SUMIF(OUTPUT!O$20:Y$20, "CLO6", OUTPUT!O52:Y52) / OUTPUT!AM$11), "", SUMIF(OUTPUT!O$20:Y$20, "CLO6", OUTPUT!O52:Y52) / OUTPUT!AM$11),
IF(AND('PRINTABLE (per grading)'!H$16="OUTPUT", 'PRINTABLE (per grading)'!B$13="Final"), IF(ISERROR(SUMIF(OUTPUT!AA$20:AI$20, "CLO6", OUTPUT!AA52:AI52) / OUTPUT!AN$11), "", SUMIF(OUTPUT!AA$20:AI$20, "CLO6", OUTPUT!AA52:AI52) / OUTPUT!AN$11),
"")))))),"")</f>
        <v/>
      </c>
      <c r="AO50" s="286" t="str">
        <f aca="false">IF(B50&lt;&gt;"",IF(AN50="","",IF(AN50&lt;0.5,1,IF(AND(AN50&gt;=0.5,AN50&lt;P$10),2,IF(AN50&gt;=P$10,3)))),"")</f>
        <v/>
      </c>
      <c r="AP50" s="287" t="str">
        <f aca="false">IF(B50 &lt;&gt; "",IFERROR(IF(AVERAGE(AL50,AN50)&gt;=P$10,"Y","N"),""),"")</f>
        <v/>
      </c>
      <c r="AQ50" s="194" t="str">
        <f aca="false">IF(B50 &lt;&gt; "", IFERROR(IF(C$16 = "PRELIM", SUMIF('Database (LECTURE-RES-PRAC)'!D$14:AG$14, "CLO7", 'Database (LECTURE-RES-PRAC)'!D47:AG47) / 'Grade computation'!F$10, IF(C$16 = "MIDTERM", SUMIF('Database (LECTURE-RES-PRAC)'!AJ$14:BM$14, "CLO7", 'Database (LECTURE-RES-PRAC)'!AJ47:BM47) / 'Grade computation'!G$10, IF(C$16 = "FINAL", SUMIF('Database (LECTURE-RES-PRAC)'!BP$14:CS$14, "CLO7", 'Database (LECTURE-RES-PRAC)'!BP47:CS47) / 'Grade computation'!H$10,""))),""),"")</f>
        <v/>
      </c>
      <c r="AR50" s="286" t="str">
        <f aca="false">IF(B50&lt;&gt;"",IF(AQ50="","",IF(AQ50&lt;0.5,1,IF(AND(AQ50&gt;=0.5,AQ50&lt;P$10),2,IF(AQ50&gt;=P$10,3)))),"")</f>
        <v/>
      </c>
      <c r="AS50" s="194" t="str">
        <f aca="false">IF(B50 &lt;&gt; "",IF(AND('PRINTABLE (per grading)'!H$16="EXAM", 'PRINTABLE (per grading)'!B$13="Prelim"), IF(ISERROR(SUMIF('Exam (LECTURE ONLY)'!D$20:M$20, "CLO7", 'Exam (LECTURE ONLY)'!D52:M52) / 'Exam (LECTURE ONLY)'!AL$12), "", SUMIF('Exam (LECTURE ONLY)'!D$20:M$20, "CLO7", 'Exam (LECTURE ONLY)'!D52:M52) /'Exam (LECTURE ONLY)'!AL$12),
IF(AND('PRINTABLE (per grading)'!H$16="EXAM", 'PRINTABLE (per grading)'!B$13="Midterm"), IF(ISERROR(SUMIF('Exam (LECTURE ONLY)'!O$20:X$20, "CLO7", 'Exam (LECTURE ONLY)'!O52:X52) / 'Exam (LECTURE ONLY)'!AM$12), "", SUMIF('Exam (LECTURE ONLY)'!O$20:X$20, "CLO7", 'Exam (LECTURE ONLY)'!O52:X52) / 'Exam (LECTURE ONLY)'!AM$12),
IF(AND('PRINTABLE (per grading)'!H$16="EXAM", 'PRINTABLE (per grading)'!B$13="Final"), IF(ISERROR(SUMIF('Exam (LECTURE ONLY)'!Z$20:AI$20, "CLO7", 'Exam (LECTURE ONLY)'!Z52:AI52) / 'Exam (LECTURE ONLY)'!AN$12), "", SUMIF('Exam (LECTURE ONLY)'!Z$20:AI$20, "CLO7", 'Exam (LECTURE ONLY)'!Z52:AI52) / 'Exam (LECTURE ONLY)'!AN$12),
IF(AND('PRINTABLE (per grading)'!H$16="OUTPUT", 'PRINTABLE (per grading)'!B$13="Prelim"), IF(ISERROR(SUMIF(OUTPUT!C$20:M$20, "CLO7", OUTPUT!C52:M52) / OUTPUT!AL$12), "", SUMIF(OUTPUT!C$20:M$20, "CLO7", OUTPUT!C52:M52) / OUTPUT!AL$12),
IF(AND('PRINTABLE (per grading)'!H$16="OUTPUT", 'PRINTABLE (per grading)'!B$13="Midterm"), IF(ISERROR(SUMIF(OUTPUT!O$20:Y$20, "CLO7", OUTPUT!O52:Y52) / OUTPUT!AM$12), "", SUMIF(OUTPUT!O$20:Y$20, "CLO7", OUTPUT!O52:Y52) / OUTPUT!AM$12),
IF(AND('PRINTABLE (per grading)'!H$16="OUTPUT", 'PRINTABLE (per grading)'!B$13="Final"), IF(ISERROR(SUMIF(OUTPUT!AA$20:AI$20, "CLO7", OUTPUT!AA52:AI52) / OUTPUT!AN$12), "", SUMIF(OUTPUT!AA$20:AI$20, "CLO7", OUTPUT!AA52:AI52) / OUTPUT!AN$12),
"")))))),"")</f>
        <v/>
      </c>
      <c r="AT50" s="286" t="str">
        <f aca="false">IF(B50&lt;&gt;"",IF(AS50="","",IF(AS50&lt;0.5,1,IF(AND(AS50&gt;=0.5,AS50&lt;P$10),2,IF(AS50&gt;=P$10,3)))),"")</f>
        <v/>
      </c>
      <c r="AU50" s="287" t="str">
        <f aca="false">IF(B50 &lt;&gt; "",IFERROR(IF(AVERAGE(AQ50,AS50)&gt;=P$10,"Y","N"),""),"")</f>
        <v/>
      </c>
      <c r="AV50" s="194" t="str">
        <f aca="false">IF(B50 &lt;&gt; "", IFERROR(IF(C$16 = "PRELIM", SUMIF('Database (LECTURE-RES-PRAC)'!D$14:AG$14, "CLO8", 'Database (LECTURE-RES-PRAC)'!D47:AG47) / 'Grade computation'!F$11, IF(C$16 = "MIDTERM", SUMIF('Database (LECTURE-RES-PRAC)'!AJ$14:BM$14, "CLO8", 'Database (LECTURE-RES-PRAC)'!AJ47:BM47) / 'Grade computation'!G$11, IF(C$16 = "FINAL", SUMIF('Database (LECTURE-RES-PRAC)'!BP$14:CS$14, "CLO8", 'Database (LECTURE-RES-PRAC)'!BP47:CS47) / 'Grade computation'!H$11,""))),""),"")</f>
        <v/>
      </c>
      <c r="AW50" s="286" t="str">
        <f aca="false">IF(B50&lt;&gt;"",IF(AV50="","",IF(AV50&lt;0.5,1,IF(AND(AV50&gt;=0.5,AV50&lt;P$10),2,IF(AV50&gt;=P$10,3)))),"")</f>
        <v/>
      </c>
      <c r="AX50" s="194" t="str">
        <f aca="false">IF(B50 &lt;&gt; "",IF(AND('PRINTABLE (per grading)'!H$16="EXAM", 'PRINTABLE (per grading)'!B$13="Prelim"), IF(ISERROR(SUMIF('Exam (LECTURE ONLY)'!D$20:M$20, "CLO8", 'Exam (LECTURE ONLY)'!D52:M52) / 'Exam (LECTURE ONLY)'!AL$13), "", SUMIF('Exam (LECTURE ONLY)'!D$20:M$20, "CLO8", 'Exam (LECTURE ONLY)'!D52:M52) /'Exam (LECTURE ONLY)'!AL$13),
IF(AND('PRINTABLE (per grading)'!H$16="EXAM", 'PRINTABLE (per grading)'!B$13="Midterm"), IF(ISERROR(SUMIF('Exam (LECTURE ONLY)'!O$20:X$20, "CLO8", 'Exam (LECTURE ONLY)'!O52:X52) / 'Exam (LECTURE ONLY)'!AM$13), "", SUMIF('Exam (LECTURE ONLY)'!O$20:X$20, "CLO8", 'Exam (LECTURE ONLY)'!O52:X52) / 'Exam (LECTURE ONLY)'!AM$13),
IF(AND('PRINTABLE (per grading)'!H$16="EXAM", 'PRINTABLE (per grading)'!B$13="Final"), IF(ISERROR(SUMIF('Exam (LECTURE ONLY)'!Z$20:AI$20, "CLO8", 'Exam (LECTURE ONLY)'!Z52:AI52) / 'Exam (LECTURE ONLY)'!AN$13), "", SUMIF('Exam (LECTURE ONLY)'!Z$20:AI$20, "CLO8", 'Exam (LECTURE ONLY)'!Z52:AI52) / 'Exam (LECTURE ONLY)'!AN$13),
IF(AND('PRINTABLE (per grading)'!H$16="OUTPUT", 'PRINTABLE (per grading)'!B$13="Prelim"), IF(ISERROR(SUMIF(OUTPUT!C$20:M$20, "CLO8", OUTPUT!C52:M52) / OUTPUT!AL$13), "", SUMIF(OUTPUT!C$20:M$20, "CLO8", OUTPUT!C52:M52) / OUTPUT!AL$13),
IF(AND('PRINTABLE (per grading)'!H$16="OUTPUT", 'PRINTABLE (per grading)'!B$13="Midterm"), IF(ISERROR(SUMIF(OUTPUT!O$20:Y$20, "CLO8", OUTPUT!O52:Y52) / OUTPUT!AM$13), "", SUMIF(OUTPUT!O$20:Y$20, "CLO8", OUTPUT!O52:Y52) / OUTPUT!AM$13),
IF(AND('PRINTABLE (per grading)'!H$16="OUTPUT", 'PRINTABLE (per grading)'!B$13="Final"), IF(ISERROR(SUMIF(OUTPUT!AA$20:AI$20, "CLO8", OUTPUT!AA52:AI52) / OUTPUT!AN$13), "", SUMIF(OUTPUT!AA$20:AI$20, "CLO8", OUTPUT!AA52:AI52) / OUTPUT!AN$13),
"")))))),"")</f>
        <v/>
      </c>
      <c r="AY50" s="286" t="str">
        <f aca="false">IF(B50&lt;&gt;"",IF(AX50="","",IF(AX50&lt;0.5,1,IF(AND(AX50&gt;=0.5,AX50&lt;P$10),2,IF(AX50&gt;=P$10,3)))),"")</f>
        <v/>
      </c>
      <c r="AZ50" s="287" t="str">
        <f aca="false">IF(B50 &lt;&gt; "",IFERROR(IF(AVERAGE(AV50,AX50)&gt;=P$10,"Y","N"),""),"")</f>
        <v/>
      </c>
      <c r="BA50" s="194" t="str">
        <f aca="false">IF(B50 &lt;&gt; "", IFERROR(IF(C$16 = "PRELIM", SUMIF('Database (LECTURE-RES-PRAC)'!D$14:AG$14, "CLO9", 'Database (LECTURE-RES-PRAC)'!D47:AG47) / 'Grade computation'!F$12, IF(C$16 = "MIDTERM", SUMIF('Database (LECTURE-RES-PRAC)'!AJ$14:BM$14, "CLO9", 'Database (LECTURE-RES-PRAC)'!AJ47:BM47) / 'Grade computation'!G$12, IF(C$16 = "FINAL", SUMIF('Database (LECTURE-RES-PRAC)'!BP$14:CS$14, "CLO9", 'Database (LECTURE-RES-PRAC)'!BP47:CS47) / 'Grade computation'!H$12,""))),""),"")</f>
        <v/>
      </c>
      <c r="BB50" s="286" t="str">
        <f aca="false">IF(B50&lt;&gt;"",IF(BA50="","",IF(BA50&lt;0.5,1,IF(AND(BA50&gt;=0.5,BA50&lt;P$10),2,IF(BA50&gt;=P$10,3)))),"")</f>
        <v/>
      </c>
      <c r="BC50" s="194" t="str">
        <f aca="false">IF(B50 &lt;&gt; "",IF(AND('PRINTABLE (per grading)'!H$16="EXAM", 'PRINTABLE (per grading)'!B$13="Prelim"), IF(ISERROR(SUMIF('Exam (LECTURE ONLY)'!D$20:M$20, "CLO9", 'Exam (LECTURE ONLY)'!D52:M52) / 'Exam (LECTURE ONLY)'!AL$14), "", SUMIF('Exam (LECTURE ONLY)'!D$20:M$20, "CLO9", 'Exam (LECTURE ONLY)'!D52:M52) /'Exam (LECTURE ONLY)'!AL$14),
IF(AND('PRINTABLE (per grading)'!H$16="EXAM", 'PRINTABLE (per grading)'!B$13="Midterm"), IF(ISERROR(SUMIF('Exam (LECTURE ONLY)'!O$20:X$20, "CLO9", 'Exam (LECTURE ONLY)'!O52:X52) / 'Exam (LECTURE ONLY)'!AM$14), "", SUMIF('Exam (LECTURE ONLY)'!O$20:X$20, "CLO9", 'Exam (LECTURE ONLY)'!O52:X52) / 'Exam (LECTURE ONLY)'!AM$14),
IF(AND('PRINTABLE (per grading)'!H$16="EXAM", 'PRINTABLE (per grading)'!B$13="Final"), IF(ISERROR(SUMIF('Exam (LECTURE ONLY)'!Z$20:AI$20, "CLO9", 'Exam (LECTURE ONLY)'!Z52:AI52) / 'Exam (LECTURE ONLY)'!AN$14), "", SUMIF('Exam (LECTURE ONLY)'!Z$20:AI$20, "CLO9", 'Exam (LECTURE ONLY)'!Z52:AI52) / 'Exam (LECTURE ONLY)'!AN$14),
IF(AND('PRINTABLE (per grading)'!H$16="OUTPUT", 'PRINTABLE (per grading)'!B$13="Prelim"), IF(ISERROR(SUMIF(OUTPUT!C$20:M$20, "CLO9", OUTPUT!C52:M52) / OUTPUT!AL$14), "", SUMIF(OUTPUT!C$20:M$20, "CLO9", OUTPUT!C52:M52) / OUTPUT!AL$14),
IF(AND('PRINTABLE (per grading)'!H$16="OUTPUT", 'PRINTABLE (per grading)'!B$13="Midterm"), IF(ISERROR(SUMIF(OUTPUT!O$20:Y$20, "CLO9", OUTPUT!O52:Y52) / OUTPUT!AM$14), "", SUMIF(OUTPUT!O$20:Y$20, "CLO9", OUTPUT!O52:Y52) / OUTPUT!AM$14),
IF(AND('PRINTABLE (per grading)'!H$16="OUTPUT", 'PRINTABLE (per grading)'!B$13="Final"), IF(ISERROR(SUMIF(OUTPUT!AA$20:AI$20, "CLO9", OUTPUT!AA52:AI52) / OUTPUT!AN$14), "", SUMIF(OUTPUT!AA$20:AI$20, "CLO9", OUTPUT!AA52:AI52) / OUTPUT!AN$14),
"")))))),"")</f>
        <v/>
      </c>
      <c r="BD50" s="286" t="str">
        <f aca="false">IF(B50&lt;&gt;"",IF(BC50="","",IF(BC50&lt;0.5,1,IF(AND(BC50&gt;=0.5,BC50&lt;P$10),2,IF(BC50&gt;=P$10,3)))),"")</f>
        <v/>
      </c>
      <c r="BE50" s="287" t="str">
        <f aca="false">IF(B50 &lt;&gt; "",IFERROR(IF(AVERAGE(BA50,BC50)&gt;=P$10,"Y","N"),""),"")</f>
        <v/>
      </c>
      <c r="BF50" s="194" t="str">
        <f aca="false">IF(B50 &lt;&gt; "", IFERROR(IF(C$16 = "PRELIM", SUMIF('Database (LECTURE-RES-PRAC)'!D$14:AG$14, "CLO10", 'Database (LECTURE-RES-PRAC)'!D47:AG47) / 'Grade computation'!F$13, IF(C$16 = "MIDTERM", SUMIF('Database (LECTURE-RES-PRAC)'!AJ$14:BM$14, "CLO10", 'Database (LECTURE-RES-PRAC)'!AJ47:BM47) / 'Grade computation'!G$13, IF(C$16 = "FINAL", SUMIF('Database (LECTURE-RES-PRAC)'!BP$14:CS$14, "CLO10", 'Database (LECTURE-RES-PRAC)'!BP47:CS47) / 'Grade computation'!H$13,""))),""),"")</f>
        <v/>
      </c>
      <c r="BG50" s="286" t="str">
        <f aca="false">IF(B50&lt;&gt;"",IF(BF50="","",IF(BF50&lt;0.5,1,IF(AND(BF50&gt;=0.5,BF50&lt;P$10),2,IF(BF50&gt;=P$10,3)))),"")</f>
        <v/>
      </c>
      <c r="BH50" s="194" t="str">
        <f aca="false">IF(B50 &lt;&gt; "",IF(AND('PRINTABLE (per grading)'!H$16="EXAM", 'PRINTABLE (per grading)'!B$13="Prelim"), IF(ISERROR(SUMIF('Exam (LECTURE ONLY)'!D$20:M$20, "CLO10", 'Exam (LECTURE ONLY)'!D52:M52) / 'Exam (LECTURE ONLY)'!AL$15), "", SUMIF('Exam (LECTURE ONLY)'!D$20:M$20, "CLO10", 'Exam (LECTURE ONLY)'!D52:M52) /'Exam (LECTURE ONLY)'!AL$15),
IF(AND('PRINTABLE (per grading)'!H$16="EXAM", 'PRINTABLE (per grading)'!B$13="Midterm"), IF(ISERROR(SUMIF('Exam (LECTURE ONLY)'!O$20:X$20, "CLO10", 'Exam (LECTURE ONLY)'!O52:X52) / 'Exam (LECTURE ONLY)'!AM$15), "", SUMIF('Exam (LECTURE ONLY)'!O$20:X$20, "CLO10", 'Exam (LECTURE ONLY)'!O52:X52) / 'Exam (LECTURE ONLY)'!AM$15),
IF(AND('PRINTABLE (per grading)'!H$16="EXAM", 'PRINTABLE (per grading)'!B$13="Final"), IF(ISERROR(SUMIF('Exam (LECTURE ONLY)'!Z$20:AI$20, "CLO10", 'Exam (LECTURE ONLY)'!Z52:AI52) / 'Exam (LECTURE ONLY)'!AN$15), "", SUMIF('Exam (LECTURE ONLY)'!Z$20:AI$20, "CLO10", 'Exam (LECTURE ONLY)'!Z52:AI52) / 'Exam (LECTURE ONLY)'!AN$15),
IF(AND('PRINTABLE (per grading)'!H$16="OUTPUT", 'PRINTABLE (per grading)'!B$13="Prelim"), IF(ISERROR(SUMIF(OUTPUT!C$20:M$20, "CLO10", OUTPUT!C52:M52) / OUTPUT!AL$15), "", SUMIF(OUTPUT!C$20:M$20, "CLO10", OUTPUT!C52:M52) / OUTPUT!AL$15),
IF(AND('PRINTABLE (per grading)'!H$16="OUTPUT", 'PRINTABLE (per grading)'!B$13="Midterm"), IF(ISERROR(SUMIF(OUTPUT!O$20:Y$20, "CLO10", OUTPUT!O52:Y52) / OUTPUT!AM$15), "", SUMIF(OUTPUT!O$20:Y$20, "CLO10", OUTPUT!O52:Y52) / OUTPUT!AM$15),
IF(AND('PRINTABLE (per grading)'!H$16="OUTPUT", 'PRINTABLE (per grading)'!B$13="Final"), IF(ISERROR(SUMIF(OUTPUT!AA$20:AI$20, "CLO10", OUTPUT!AA52:AI52) / OUTPUT!AN$15), "", SUMIF(OUTPUT!AA$20:AI$20, "CLO10", OUTPUT!AA52:AI52) / OUTPUT!AN$15),
"")))))),"")</f>
        <v/>
      </c>
      <c r="BI50" s="286" t="str">
        <f aca="false">IF(B50&lt;&gt;"",IF(BH50="","",IF(BH50&lt;0.5,1,IF(AND(BH50&gt;=0.5,BH50&lt;P$10),2,IF(BH50&gt;=P$10,3)))),"")</f>
        <v/>
      </c>
      <c r="BJ50" s="287" t="str">
        <f aca="false">IF(B50 &lt;&gt; "",IFERROR(IF(AVERAGE(BF50,BH50)&gt;=P$10,"Y","N"),""),"")</f>
        <v/>
      </c>
      <c r="BK50" s="8"/>
    </row>
    <row r="51" customFormat="false" ht="19.5" hidden="false" customHeight="true" outlineLevel="0" collapsed="false">
      <c r="A51" s="183" t="str">
        <f aca="false">IF(ISBLANK('Database (LECTURE-RES-PRAC)'!A48),"",'Database (LECTURE-RES-PRAC)'!A48)</f>
        <v/>
      </c>
      <c r="B51" s="184" t="str">
        <f aca="false">IF(ISBLANK('Database (LECTURE-RES-PRAC)'!B48),"",'Database (LECTURE-RES-PRAC)'!B48)</f>
        <v/>
      </c>
      <c r="C51" s="230" t="str">
        <f aca="false">IF(B51&lt;&gt;"",IF(C$16="PRELIM",'Grade computation'!C51, IF(C$16="MIDTERM",'Grade computation'!K51, IF(C$16="FINAL",'Grade computation'!S51,""))),"")</f>
        <v/>
      </c>
      <c r="D51" s="231" t="str">
        <f aca="false">IF(B51&lt;&gt;"",IFERROR(IF(B$11="80-20", (((C51/C$19)*X$6)+X$7)*D$18, IF(B$11="60-40", (((C51/C$19)*Y$6)+Y$7)*D$18, 0)),0),"")</f>
        <v/>
      </c>
      <c r="E51" s="230" t="str">
        <f aca="false">IF(B51&lt;&gt;"", IF(C$16="PRELIM",'Grade computation'!E51, IF(C$16="MIDTERM",'Grade computation'!M51, IF(C$16="FINAL",'Grade computation'!U51,""))),"")</f>
        <v/>
      </c>
      <c r="F51" s="232" t="str">
        <f aca="false">IF(B51&lt;&gt;"",IFERROR(IF(B$11="80-20", (((E51/E$19)*X$6)+X$7)*F$18, IF(B$11="60-40", (((E51/E$19)*Y$6)+Y$7)*F$18, 0)),0),"")</f>
        <v/>
      </c>
      <c r="G51" s="233" t="str">
        <f aca="false">IF(B51&lt;&gt;"",IFERROR((D51+F51),0),"")</f>
        <v/>
      </c>
      <c r="H51" s="234" t="str">
        <f aca="false">IF(B51&lt;&gt;"",IF(C$16="PRELIM", 'Grade computation'!H51, IF(C$16="MIDTERM", 'Grade computation'!P51, IF(C$16="FINAL",'Grade computation'!X51, ""))),"")</f>
        <v/>
      </c>
      <c r="I51" s="233" t="str">
        <f aca="false">IF(B51&lt;&gt;"",IFERROR(IF(B$11="80-20", (((H51/H$19)*X$6)+X$7)*I$19, IF(B$11="60-40", (((H51/H$19)*Y$6)+Y$7)*I$19, 0)),0),"")</f>
        <v/>
      </c>
      <c r="J51" s="237" t="str">
        <f aca="false">IFERROR((G51+I51),"")</f>
        <v/>
      </c>
      <c r="K51" s="183" t="str">
        <f aca="false">IFERROR(IF(J51="","",IF(J51&gt;=75,"PASSED","FAILED")),"")</f>
        <v/>
      </c>
      <c r="L51" s="183"/>
      <c r="M51" s="194" t="str">
        <f aca="false">IF(B51 &lt;&gt; "", IFERROR(IF(C$16 = "PRELIM", SUMIF('Database (LECTURE-RES-PRAC)'!D$14:AG$14, "CLO1", 'Database (LECTURE-RES-PRAC)'!D48:AG48) / 'Grade computation'!F$4, IF(C$16 = "MIDTERM", SUMIF('Database (LECTURE-RES-PRAC)'!AJ$14:BM$14, "CLO1", 'Database (LECTURE-RES-PRAC)'!AJ48:BM48) / 'Grade computation'!G$4, IF(C$16 = "FINAL", SUMIF('Database (LECTURE-RES-PRAC)'!BP$14:CS$14, "CLO1", 'Database (LECTURE-RES-PRAC)'!BP48:CS48) / 'Grade computation'!H$4,""))),""),"")</f>
        <v/>
      </c>
      <c r="N51" s="286" t="str">
        <f aca="false">IF(B51&lt;&gt;"",IF(M51="","",IF(M51&lt;0.5,1,IF(AND(M51&gt;=0.5,M51&lt;P$10),2,IF(M51&gt;=P$10,3)))),"")</f>
        <v/>
      </c>
      <c r="O51" s="194" t="str">
        <f aca="false">IF(B51 &lt;&gt; "",IF(AND('PRINTABLE (per grading)'!H$16="EXAM", 'PRINTABLE (per grading)'!B$13="Prelim"), IF(ISERROR(SUMIF('Exam (LECTURE ONLY)'!D$20:M$20, "CLO1", 'Exam (LECTURE ONLY)'!D53:M53) / 'Exam (LECTURE ONLY)'!AL$6), "", SUMIF('Exam (LECTURE ONLY)'!D$20:M$20, "CLO1", 'Exam (LECTURE ONLY)'!D53:M53) /'Exam (LECTURE ONLY)'!AL$6),
IF(AND('PRINTABLE (per grading)'!H$16="EXAM", 'PRINTABLE (per grading)'!B$13="Midterm"), IF(ISERROR(SUMIF('Exam (LECTURE ONLY)'!O$20:X$20, "CLO1", 'Exam (LECTURE ONLY)'!O53:X53) / 'Exam (LECTURE ONLY)'!AM$6), "", SUMIF('Exam (LECTURE ONLY)'!O$20:X$20, "CLO1", 'Exam (LECTURE ONLY)'!O53:X53) / 'Exam (LECTURE ONLY)'!AM$6),
IF(AND('PRINTABLE (per grading)'!H$16="EXAM", 'PRINTABLE (per grading)'!B$13="Final"), IF(ISERROR(SUMIF('Exam (LECTURE ONLY)'!Z$20:AI$20, "CLO1", 'Exam (LECTURE ONLY)'!Z53:AI53) / 'Exam (LECTURE ONLY)'!AN$6), "", SUMIF('Exam (LECTURE ONLY)'!Z$20:AI$20, "CLO1", 'Exam (LECTURE ONLY)'!Z53:AI53) / 'Exam (LECTURE ONLY)'!AN$6),
IF(AND('PRINTABLE (per grading)'!H$16="OUTPUT", 'PRINTABLE (per grading)'!B$13="Prelim"), IF(ISERROR(SUMIF(OUTPUT!C$20:M$20, "CLO1", OUTPUT!C53:M53) / OUTPUT!AL$6), "", SUMIF(OUTPUT!C$20:M$20, "CLO1", OUTPUT!C53:M53) / OUTPUT!AL$6),
IF(AND('PRINTABLE (per grading)'!H$16="OUTPUT", 'PRINTABLE (per grading)'!B$13="Midterm"), IF(ISERROR(SUMIF(OUTPUT!O$20:Y$20, "CLO1", OUTPUT!O53:Y53) / OUTPUT!AM$6), "", SUMIF(OUTPUT!O$20:Y$20, "CLO1", OUTPUT!O53:Y53) / OUTPUT!AM$6),
IF(AND('PRINTABLE (per grading)'!H$16="OUTPUT", 'PRINTABLE (per grading)'!B$13="Final"), IF(ISERROR(SUMIF(OUTPUT!AA$20:AI$20, "CLO1", OUTPUT!AA53:AI53) / OUTPUT!AN$6), "", SUMIF(OUTPUT!AA$20:AI$20, "CLO1", OUTPUT!AA53:AI53) / OUTPUT!AN$6),
"")))))),"")</f>
        <v/>
      </c>
      <c r="P51" s="286" t="str">
        <f aca="false">IF(B51&lt;&gt;"",IF(O51="","",IF(O51&lt;0.5,1,IF(AND(O51&gt;=0.5,O51&lt;P$10),2,IF(O51&gt;=P$10,3)))),"")</f>
        <v/>
      </c>
      <c r="Q51" s="287" t="str">
        <f aca="false">IF(B51 &lt;&gt; "",IFERROR(IF(AVERAGE(M51,O51)&gt;=P$10,"Y","N"),""),"")</f>
        <v/>
      </c>
      <c r="R51" s="194" t="str">
        <f aca="false">IF(B51 &lt;&gt; "", IFERROR(IF(C$16 = "PRELIM", SUMIF('Database (LECTURE-RES-PRAC)'!D$14:AG$14, "CLO2", 'Database (LECTURE-RES-PRAC)'!D48:AG48) / 'Grade computation'!F$5, IF(C$16 = "MIDTERM", SUMIF('Database (LECTURE-RES-PRAC)'!AJ$14:BM$14, "CLO2", 'Database (LECTURE-RES-PRAC)'!AJ48:BM48) / 'Grade computation'!G$5, IF(C$16 = "FINAL", SUMIF('Database (LECTURE-RES-PRAC)'!BP$14:CS$14, "CLO2", 'Database (LECTURE-RES-PRAC)'!BP48:CS48) / 'Grade computation'!H$5,""))),""),"")</f>
        <v/>
      </c>
      <c r="S51" s="286" t="str">
        <f aca="false">IF(B51&lt;&gt;"",IF(R51="","",IF(R51&lt;0.5,1,IF(AND(R51&gt;=0.5,R51&lt;P$10),2,IF(R51&gt;=P$10,3)))),"")</f>
        <v/>
      </c>
      <c r="T51" s="194" t="str">
        <f aca="false">IF(B51 &lt;&gt; "",IF(AND('PRINTABLE (per grading)'!H$16="EXAM", 'PRINTABLE (per grading)'!B$13="Prelim"), IF(ISERROR(SUMIF('Exam (LECTURE ONLY)'!D$20:M$20, "CLO2", 'Exam (LECTURE ONLY)'!D53:M53) / 'Exam (LECTURE ONLY)'!AL$7), "", SUMIF('Exam (LECTURE ONLY)'!D$20:M$20, "CLO2", 'Exam (LECTURE ONLY)'!D53:M53) /'Exam (LECTURE ONLY)'!AL$7),
IF(AND('PRINTABLE (per grading)'!H$16="EXAM", 'PRINTABLE (per grading)'!B$13="Midterm"), IF(ISERROR(SUMIF('Exam (LECTURE ONLY)'!O$20:X$20, "CLO2", 'Exam (LECTURE ONLY)'!O53:X53) / 'Exam (LECTURE ONLY)'!AM$7), "", SUMIF('Exam (LECTURE ONLY)'!O$20:X$20, "CLO2", 'Exam (LECTURE ONLY)'!O53:X53) / 'Exam (LECTURE ONLY)'!AM$7),
IF(AND('PRINTABLE (per grading)'!H$16="EXAM", 'PRINTABLE (per grading)'!B$13="Final"), IF(ISERROR(SUMIF('Exam (LECTURE ONLY)'!Z$20:AI$20, "CLO2", 'Exam (LECTURE ONLY)'!Z53:AI53) / 'Exam (LECTURE ONLY)'!AN$7), "", SUMIF('Exam (LECTURE ONLY)'!Z$20:AI$20, "CLO2", 'Exam (LECTURE ONLY)'!Z53:AI53) / 'Exam (LECTURE ONLY)'!AN$7),
IF(AND('PRINTABLE (per grading)'!H$16="OUTPUT", 'PRINTABLE (per grading)'!B$13="Prelim"), IF(ISERROR(SUMIF(OUTPUT!C$20:M$20, "CLO2", OUTPUT!C53:M53) / OUTPUT!AL$7), "", SUMIF(OUTPUT!C$20:M$20, "CLO2", OUTPUT!C53:M53) / OUTPUT!AL$7),
IF(AND('PRINTABLE (per grading)'!H$16="OUTPUT", 'PRINTABLE (per grading)'!B$13="Midterm"), IF(ISERROR(SUMIF(OUTPUT!O$20:Y$20, "CLO2", OUTPUT!O53:Y53) / OUTPUT!AM$7), "", SUMIF(OUTPUT!O$20:Y$20, "CLO2", OUTPUT!O53:Y53) / OUTPUT!AM$7),
IF(AND('PRINTABLE (per grading)'!H$16="OUTPUT", 'PRINTABLE (per grading)'!B$13="Final"), IF(ISERROR(SUMIF(OUTPUT!AA$20:AI$20, "CLO2", OUTPUT!AA53:AI53) / OUTPUT!AN$7), "", SUMIF(OUTPUT!AA$20:AI$20, "CLO2", OUTPUT!AA53:AI53) / OUTPUT!AN$7),
"")))))),"")</f>
        <v/>
      </c>
      <c r="U51" s="286" t="str">
        <f aca="false">IF(B51&lt;&gt;"",IF(T51="","",IF(T51&lt;0.5,1,IF(AND(T51&gt;=0.5,T51&lt;P$10),2,IF(T51&gt;=P$10,3)))),"")</f>
        <v/>
      </c>
      <c r="V51" s="287" t="str">
        <f aca="false">IF(B51 &lt;&gt; "",IFERROR(IF(AVERAGE(R51,T51)&gt;=P$10,"Y","N"),""),"")</f>
        <v/>
      </c>
      <c r="W51" s="194" t="str">
        <f aca="false">IF(B51 &lt;&gt; "", IFERROR(IF(C$16 = "PRELIM", SUMIF('Database (LECTURE-RES-PRAC)'!D$14:AG$14, "CLO3", 'Database (LECTURE-RES-PRAC)'!D48:AG48) / 'Grade computation'!F$6, IF(C$16 = "MIDTERM", SUMIF('Database (LECTURE-RES-PRAC)'!AJ$14:BM$14, "CLO3", 'Database (LECTURE-RES-PRAC)'!AJ48:BM48) / 'Grade computation'!G$6, IF(C$16 = "FINAL", SUMIF('Database (LECTURE-RES-PRAC)'!BP$14:CS$14, "CLO3", 'Database (LECTURE-RES-PRAC)'!BP48:CS48) / 'Grade computation'!H$6,""))),""),"")</f>
        <v/>
      </c>
      <c r="X51" s="286" t="str">
        <f aca="false">IF(B51&lt;&gt;"",IF(W51="","",IF(W51&lt;0.5,1,IF(AND(W51&gt;=0.5,W51&lt;P$10),2,IF(W51&gt;=P$10,3)))),"")</f>
        <v/>
      </c>
      <c r="Y51" s="194" t="str">
        <f aca="false">IF(B51 &lt;&gt; "",IF(AND('PRINTABLE (per grading)'!H$16="EXAM", 'PRINTABLE (per grading)'!B$13="Prelim"), IF(ISERROR(SUMIF('Exam (LECTURE ONLY)'!D$20:M$20, "CLO3", 'Exam (LECTURE ONLY)'!D53:M53) / 'Exam (LECTURE ONLY)'!AL$8), "", SUMIF('Exam (LECTURE ONLY)'!D$20:M$20, "CLO3", 'Exam (LECTURE ONLY)'!D53:M53) /'Exam (LECTURE ONLY)'!AL$8),
IF(AND('PRINTABLE (per grading)'!H$16="EXAM", 'PRINTABLE (per grading)'!B$13="Midterm"), IF(ISERROR(SUMIF('Exam (LECTURE ONLY)'!O$20:X$20, "CLO3", 'Exam (LECTURE ONLY)'!O53:X53) / 'Exam (LECTURE ONLY)'!AM$8), "", SUMIF('Exam (LECTURE ONLY)'!O$20:X$20, "CLO3", 'Exam (LECTURE ONLY)'!O53:X53) / 'Exam (LECTURE ONLY)'!AM$8),
IF(AND('PRINTABLE (per grading)'!H$16="EXAM", 'PRINTABLE (per grading)'!B$13="Final"), IF(ISERROR(SUMIF('Exam (LECTURE ONLY)'!Z$20:AI$20, "CLO3", 'Exam (LECTURE ONLY)'!Z53:AI53) / 'Exam (LECTURE ONLY)'!AN$8), "", SUMIF('Exam (LECTURE ONLY)'!Z$20:AI$20, "CLO3", 'Exam (LECTURE ONLY)'!Z53:AI53) / 'Exam (LECTURE ONLY)'!AN$8),
IF(AND('PRINTABLE (per grading)'!H$16="OUTPUT", 'PRINTABLE (per grading)'!B$13="Prelim"), IF(ISERROR(SUMIF(OUTPUT!C$20:M$20, "CLO3", OUTPUT!C53:M53) / OUTPUT!AL$8), "", SUMIF(OUTPUT!C$20:M$20, "CLO3", OUTPUT!C53:M53) / OUTPUT!AL$8),
IF(AND('PRINTABLE (per grading)'!H$16="OUTPUT", 'PRINTABLE (per grading)'!B$13="Midterm"), IF(ISERROR(SUMIF(OUTPUT!O$20:Y$20, "CLO3", OUTPUT!O53:Y53) / OUTPUT!AM$8), "", SUMIF(OUTPUT!O$20:Y$20, "CLO3", OUTPUT!O53:Y53) / OUTPUT!AM$8),
IF(AND('PRINTABLE (per grading)'!H$16="OUTPUT", 'PRINTABLE (per grading)'!B$13="Final"), IF(ISERROR(SUMIF(OUTPUT!AA$20:AI$20, "CLO3", OUTPUT!AA53:AI53) / OUTPUT!AN$8), "", SUMIF(OUTPUT!AA$20:AI$20, "CLO3", OUTPUT!AA53:AI53) / OUTPUT!AN$8),
"" )))))),"")</f>
        <v/>
      </c>
      <c r="Z51" s="286" t="str">
        <f aca="false">IF(B51&lt;&gt;"",IF(Y51="","",IF(Y51&lt;0.5,1,IF(AND(Y51&gt;=0.5,Y51&lt;P$10),2,IF(Y51&gt;=P$10,3)))),"")</f>
        <v/>
      </c>
      <c r="AA51" s="287" t="str">
        <f aca="false">IF(B51 &lt;&gt; "",IFERROR(IF(AVERAGE(W51,Y51)&gt;=P$10,"Y","N"),""),"")</f>
        <v/>
      </c>
      <c r="AB51" s="194" t="str">
        <f aca="false">IF(B51 &lt;&gt; "", IFERROR(IF(C$16 = "PRELIM", SUMIF('Database (LECTURE-RES-PRAC)'!D$14:AG$14, "CLO4", 'Database (LECTURE-RES-PRAC)'!D48:AG48) / 'Grade computation'!F$7, IF(C$16 = "MIDTERM", SUMIF('Database (LECTURE-RES-PRAC)'!AJ$14:BM$14, "CLO4", 'Database (LECTURE-RES-PRAC)'!AJ48:BM48) / 'Grade computation'!G$7, IF(C$16 = "FINAL", SUMIF('Database (LECTURE-RES-PRAC)'!BP$14:CS$14, "CLO4", 'Database (LECTURE-RES-PRAC)'!BP48:CS48) / 'Grade computation'!H$7,""))),""),"")</f>
        <v/>
      </c>
      <c r="AC51" s="286" t="str">
        <f aca="false">IF(B51&lt;&gt;"",IF(AB51="","",IF(AB51&lt;0.5,1,IF(AND(AB51&gt;=0.5,AB51&lt;P$10),2,IF(AB51&gt;=P$10,3)))),"")</f>
        <v/>
      </c>
      <c r="AD51" s="194" t="str">
        <f aca="false">IF(B51 &lt;&gt; "",IF(AND('PRINTABLE (per grading)'!H$16="EXAM", 'PRINTABLE (per grading)'!B$13="Prelim"), IF(ISERROR(SUMIF('Exam (LECTURE ONLY)'!D$20:M$20, "CLO4", 'Exam (LECTURE ONLY)'!D53:M53) / 'Exam (LECTURE ONLY)'!AL$9), "", SUMIF('Exam (LECTURE ONLY)'!D$20:M$20, "CLO4", 'Exam (LECTURE ONLY)'!D53:M53) /'Exam (LECTURE ONLY)'!AL$9),
IF(AND('PRINTABLE (per grading)'!H$16="EXAM", 'PRINTABLE (per grading)'!B$13="Midterm"), IF(ISERROR(SUMIF('Exam (LECTURE ONLY)'!O$20:X$20, "CLO4", 'Exam (LECTURE ONLY)'!O53:X53) / 'Exam (LECTURE ONLY)'!AM$9), "", SUMIF('Exam (LECTURE ONLY)'!O$20:X$20, "CLO4", 'Exam (LECTURE ONLY)'!O53:X53) / 'Exam (LECTURE ONLY)'!AM$9),
IF(AND('PRINTABLE (per grading)'!H$16="EXAM", 'PRINTABLE (per grading)'!B$13="Final"), IF(ISERROR(SUMIF('Exam (LECTURE ONLY)'!Z$20:AI$20, "CLO4", 'Exam (LECTURE ONLY)'!Z53:AI53) / 'Exam (LECTURE ONLY)'!AN$9), "", SUMIF('Exam (LECTURE ONLY)'!Z$20:AI$20, "CLO4", 'Exam (LECTURE ONLY)'!Z53:AI53) / 'Exam (LECTURE ONLY)'!AN$9),
IF(AND('PRINTABLE (per grading)'!H$16="OUTPUT", 'PRINTABLE (per grading)'!B$13="Prelim"), IF(ISERROR(SUMIF(OUTPUT!C$20:M$20, "CLO4", OUTPUT!C53:M53) / OUTPUT!AL$9), "", SUMIF(OUTPUT!C$20:M$20, "CLO4", OUTPUT!C53:M53) / OUTPUT!AL$9),
IF(AND('PRINTABLE (per grading)'!H$16="OUTPUT", 'PRINTABLE (per grading)'!B$13="Midterm"), IF(ISERROR(SUMIF(OUTPUT!O$20:Y$20, "CLO4", OUTPUT!O53:Y53) / OUTPUT!AM$9), "", SUMIF(OUTPUT!O$20:Y$20, "CLO4", OUTPUT!O53:Y53) / OUTPUT!AM$9),
IF(AND('PRINTABLE (per grading)'!H$16="OUTPUT", 'PRINTABLE (per grading)'!B$13="Final"), IF(ISERROR(SUMIF(OUTPUT!AA$20:AI$20, "CLO4", OUTPUT!AA53:AI53) / OUTPUT!AN$9), "", SUMIF(OUTPUT!AA$20:AI$20, "CLO4", OUTPUT!AA53:AI53) / OUTPUT!AN$9),
"")))))),"")</f>
        <v/>
      </c>
      <c r="AE51" s="286" t="str">
        <f aca="false">IF(B51&lt;&gt;"",IF(AD51="","",IF(AD51&lt;0.5,1,IF(AND(AD51&gt;=0.5,AD51&lt;P$10),2,IF(AD51&gt;=P$10,3)))),"")</f>
        <v/>
      </c>
      <c r="AF51" s="287" t="str">
        <f aca="false">IF(B51 &lt;&gt; "",IFERROR(IF(AVERAGE(AB51,AD51)&gt;=P$10,"Y","N"),""),"")</f>
        <v/>
      </c>
      <c r="AG51" s="194" t="str">
        <f aca="false">IF(B51 &lt;&gt; "", IFERROR(IF(C$16 = "PRELIM", SUMIF('Database (LECTURE-RES-PRAC)'!D$14:AG$14, "CLO5", 'Database (LECTURE-RES-PRAC)'!D48:AG48) / 'Grade computation'!F$8, IF(C$16 = "MIDTERM", SUMIF('Database (LECTURE-RES-PRAC)'!AJ$14:BM$14, "CLO5", 'Database (LECTURE-RES-PRAC)'!AJ48:BM48) / 'Grade computation'!G$8, IF(C$16 = "FINAL", SUMIF('Database (LECTURE-RES-PRAC)'!BP$14:CS$14, "CLO5", 'Database (LECTURE-RES-PRAC)'!BP48:CS48) / 'Grade computation'!H$8,""))),""),"")</f>
        <v/>
      </c>
      <c r="AH51" s="286" t="str">
        <f aca="false">IF(B51&lt;&gt;"",IF(AG51="","",IF(AG51&lt;0.5,1,IF(AND(AG51&gt;=0.5,AG51&lt;P$10),2,IF(AG51&gt;=P$10,3)))),"")</f>
        <v/>
      </c>
      <c r="AI51" s="194" t="str">
        <f aca="false">IF(B51 &lt;&gt; "",IF(AND('PRINTABLE (per grading)'!H$16="EXAM", 'PRINTABLE (per grading)'!B$13="Prelim"), IF(ISERROR(SUMIF('Exam (LECTURE ONLY)'!D$20:M$20, "CLO5", 'Exam (LECTURE ONLY)'!D53:M53) / 'Exam (LECTURE ONLY)'!AL$10), "", SUMIF('Exam (LECTURE ONLY)'!D$20:M$20, "CLO5", 'Exam (LECTURE ONLY)'!D53:M53) /'Exam (LECTURE ONLY)'!AL$10),
IF(AND('PRINTABLE (per grading)'!H$16="EXAM", 'PRINTABLE (per grading)'!B$13="Midterm"), IF(ISERROR(SUMIF('Exam (LECTURE ONLY)'!O$20:X$20, "CLO5", 'Exam (LECTURE ONLY)'!O53:X53) / 'Exam (LECTURE ONLY)'!AM$10), "", SUMIF('Exam (LECTURE ONLY)'!O$20:X$20, "CLO5", 'Exam (LECTURE ONLY)'!O53:X53) / 'Exam (LECTURE ONLY)'!AM$10),
IF(AND('PRINTABLE (per grading)'!H$16="EXAM", 'PRINTABLE (per grading)'!B$13="Final"), IF(ISERROR(SUMIF('Exam (LECTURE ONLY)'!Z$20:AI$20, "CLO5", 'Exam (LECTURE ONLY)'!Z53:AI53) / 'Exam (LECTURE ONLY)'!AN$10), "", SUMIF('Exam (LECTURE ONLY)'!Z$20:AI$20, "CLO5", 'Exam (LECTURE ONLY)'!Z53:AI53) / 'Exam (LECTURE ONLY)'!AN$10),
IF(AND('PRINTABLE (per grading)'!H$16="OUTPUT", 'PRINTABLE (per grading)'!B$13="Prelim"), IF(ISERROR(SUMIF(OUTPUT!C$20:M$20, "CLO5", OUTPUT!C53:M53) / OUTPUT!AL$10), "", SUMIF(OUTPUT!C$20:M$20, "CLO5", OUTPUT!C53:M53) / OUTPUT!AL$10),
IF(AND('PRINTABLE (per grading)'!H$16="OUTPUT", 'PRINTABLE (per grading)'!B$13="Midterm"), IF(ISERROR(SUMIF(OUTPUT!O$20:Y$20, "CLO5", OUTPUT!O53:Y53) / OUTPUT!AM$10), "", SUMIF(OUTPUT!O$20:Y$20, "CLO5", OUTPUT!O53:Y53) / OUTPUT!AM$10),
IF(AND('PRINTABLE (per grading)'!H$16="OUTPUT", 'PRINTABLE (per grading)'!B$13="Final"), IF(ISERROR(SUMIF(OUTPUT!AA$20:AI$20, "CLO5", OUTPUT!AA53:AI53) / OUTPUT!AN$10), "", SUMIF(OUTPUT!AA$20:AI$20, "CLO5", OUTPUT!AA53:AI53) / OUTPUT!AN$10),
"")))))),"")</f>
        <v/>
      </c>
      <c r="AJ51" s="286" t="str">
        <f aca="false">IF(B51&lt;&gt;"",IF(AI51="","",IF(AI51&lt;0.5,1,IF(AND(AI51&gt;=0.5,AI51&lt;P$10),2,IF(AI51&gt;=P$10,3)))),"")</f>
        <v/>
      </c>
      <c r="AK51" s="287" t="str">
        <f aca="false">IF(B51 &lt;&gt; "",IFERROR(IF(AVERAGE(AG51,AI51)&gt;=P$10,"Y","N"),""),"")</f>
        <v/>
      </c>
      <c r="AL51" s="194" t="str">
        <f aca="false">IF(B51 &lt;&gt; "", IFERROR(IF(C$16 = "PRELIM", SUMIF('Database (LECTURE-RES-PRAC)'!D$14:AG$14, "CLO6", 'Database (LECTURE-RES-PRAC)'!D48:AG48) / 'Grade computation'!F$9, IF(C$16 = "MIDTERM", SUMIF('Database (LECTURE-RES-PRAC)'!AJ$14:BM$14, "CLO6", 'Database (LECTURE-RES-PRAC)'!AJ48:BM48) / 'Grade computation'!G$9, IF(C$16 = "FINAL", SUMIF('Database (LECTURE-RES-PRAC)'!BP$14:CS$14, "CLO6", 'Database (LECTURE-RES-PRAC)'!BP48:CS48) / 'Grade computation'!H$9,""))),""),"")</f>
        <v/>
      </c>
      <c r="AM51" s="286" t="str">
        <f aca="false">IF(B51&lt;&gt;"",IF(AL51="","",IF(AL51&lt;0.5,1,IF(AND(AL51&gt;=0.5,AL51&lt;P$10),2,IF(AL51&gt;=P$10,3)))),"")</f>
        <v/>
      </c>
      <c r="AN51" s="194" t="str">
        <f aca="false">IF(B51 &lt;&gt; "",IF(AND('PRINTABLE (per grading)'!H$16="EXAM", 'PRINTABLE (per grading)'!B$13="Prelim"), IF(ISERROR(SUMIF('Exam (LECTURE ONLY)'!D$20:M$20, "CLO6", 'Exam (LECTURE ONLY)'!D53:M53) / 'Exam (LECTURE ONLY)'!AL$11), "", SUMIF('Exam (LECTURE ONLY)'!D$20:M$20, "CLO6", 'Exam (LECTURE ONLY)'!D53:M53) /'Exam (LECTURE ONLY)'!AL$11),
IF(AND('PRINTABLE (per grading)'!H$16="EXAM", 'PRINTABLE (per grading)'!B$13="Midterm"), IF(ISERROR(SUMIF('Exam (LECTURE ONLY)'!O$20:X$20, "CLO6", 'Exam (LECTURE ONLY)'!O53:X53) / 'Exam (LECTURE ONLY)'!AM$11), "", SUMIF('Exam (LECTURE ONLY)'!O$20:X$20, "CLO6", 'Exam (LECTURE ONLY)'!O53:X53) / 'Exam (LECTURE ONLY)'!AM$11),
IF(AND('PRINTABLE (per grading)'!H$16="EXAM", 'PRINTABLE (per grading)'!B$13="Final"), IF(ISERROR(SUMIF('Exam (LECTURE ONLY)'!Z$20:AI$20, "CLO6", 'Exam (LECTURE ONLY)'!Z53:AI53) / 'Exam (LECTURE ONLY)'!AN$11), "", SUMIF('Exam (LECTURE ONLY)'!Z$20:AI$20, "CLO6", 'Exam (LECTURE ONLY)'!Z53:AI53) / 'Exam (LECTURE ONLY)'!AN$11),
IF(AND('PRINTABLE (per grading)'!H$16="OUTPUT", 'PRINTABLE (per grading)'!B$13="Prelim"), IF(ISERROR(SUMIF(OUTPUT!C$20:M$20, "CLO6", OUTPUT!C53:M53) / OUTPUT!AL$11), "", SUMIF(OUTPUT!C$20:M$20, "CLO6", OUTPUT!C53:M53) / OUTPUT!AL$11),
IF(AND('PRINTABLE (per grading)'!H$16="OUTPUT", 'PRINTABLE (per grading)'!B$13="Midterm"), IF(ISERROR(SUMIF(OUTPUT!O$20:Y$20, "CLO6", OUTPUT!O53:Y53) / OUTPUT!AM$11), "", SUMIF(OUTPUT!O$20:Y$20, "CLO6", OUTPUT!O53:Y53) / OUTPUT!AM$11),
IF(AND('PRINTABLE (per grading)'!H$16="OUTPUT", 'PRINTABLE (per grading)'!B$13="Final"), IF(ISERROR(SUMIF(OUTPUT!AA$20:AI$20, "CLO6", OUTPUT!AA53:AI53) / OUTPUT!AN$11), "", SUMIF(OUTPUT!AA$20:AI$20, "CLO6", OUTPUT!AA53:AI53) / OUTPUT!AN$11),
"")))))),"")</f>
        <v/>
      </c>
      <c r="AO51" s="286" t="str">
        <f aca="false">IF(B51&lt;&gt;"",IF(AN51="","",IF(AN51&lt;0.5,1,IF(AND(AN51&gt;=0.5,AN51&lt;P$10),2,IF(AN51&gt;=P$10,3)))),"")</f>
        <v/>
      </c>
      <c r="AP51" s="287" t="str">
        <f aca="false">IF(B51 &lt;&gt; "",IFERROR(IF(AVERAGE(AL51,AN51)&gt;=P$10,"Y","N"),""),"")</f>
        <v/>
      </c>
      <c r="AQ51" s="194" t="str">
        <f aca="false">IF(B51 &lt;&gt; "", IFERROR(IF(C$16 = "PRELIM", SUMIF('Database (LECTURE-RES-PRAC)'!D$14:AG$14, "CLO7", 'Database (LECTURE-RES-PRAC)'!D48:AG48) / 'Grade computation'!F$10, IF(C$16 = "MIDTERM", SUMIF('Database (LECTURE-RES-PRAC)'!AJ$14:BM$14, "CLO7", 'Database (LECTURE-RES-PRAC)'!AJ48:BM48) / 'Grade computation'!G$10, IF(C$16 = "FINAL", SUMIF('Database (LECTURE-RES-PRAC)'!BP$14:CS$14, "CLO7", 'Database (LECTURE-RES-PRAC)'!BP48:CS48) / 'Grade computation'!H$10,""))),""),"")</f>
        <v/>
      </c>
      <c r="AR51" s="286" t="str">
        <f aca="false">IF(B51&lt;&gt;"",IF(AQ51="","",IF(AQ51&lt;0.5,1,IF(AND(AQ51&gt;=0.5,AQ51&lt;P$10),2,IF(AQ51&gt;=P$10,3)))),"")</f>
        <v/>
      </c>
      <c r="AS51" s="194" t="str">
        <f aca="false">IF(B51 &lt;&gt; "",IF(AND('PRINTABLE (per grading)'!H$16="EXAM", 'PRINTABLE (per grading)'!B$13="Prelim"), IF(ISERROR(SUMIF('Exam (LECTURE ONLY)'!D$20:M$20, "CLO7", 'Exam (LECTURE ONLY)'!D53:M53) / 'Exam (LECTURE ONLY)'!AL$12), "", SUMIF('Exam (LECTURE ONLY)'!D$20:M$20, "CLO7", 'Exam (LECTURE ONLY)'!D53:M53) /'Exam (LECTURE ONLY)'!AL$12),
IF(AND('PRINTABLE (per grading)'!H$16="EXAM", 'PRINTABLE (per grading)'!B$13="Midterm"), IF(ISERROR(SUMIF('Exam (LECTURE ONLY)'!O$20:X$20, "CLO7", 'Exam (LECTURE ONLY)'!O53:X53) / 'Exam (LECTURE ONLY)'!AM$12), "", SUMIF('Exam (LECTURE ONLY)'!O$20:X$20, "CLO7", 'Exam (LECTURE ONLY)'!O53:X53) / 'Exam (LECTURE ONLY)'!AM$12),
IF(AND('PRINTABLE (per grading)'!H$16="EXAM", 'PRINTABLE (per grading)'!B$13="Final"), IF(ISERROR(SUMIF('Exam (LECTURE ONLY)'!Z$20:AI$20, "CLO7", 'Exam (LECTURE ONLY)'!Z53:AI53) / 'Exam (LECTURE ONLY)'!AN$12), "", SUMIF('Exam (LECTURE ONLY)'!Z$20:AI$20, "CLO7", 'Exam (LECTURE ONLY)'!Z53:AI53) / 'Exam (LECTURE ONLY)'!AN$12),
IF(AND('PRINTABLE (per grading)'!H$16="OUTPUT", 'PRINTABLE (per grading)'!B$13="Prelim"), IF(ISERROR(SUMIF(OUTPUT!C$20:M$20, "CLO7", OUTPUT!C53:M53) / OUTPUT!AL$12), "", SUMIF(OUTPUT!C$20:M$20, "CLO7", OUTPUT!C53:M53) / OUTPUT!AL$12),
IF(AND('PRINTABLE (per grading)'!H$16="OUTPUT", 'PRINTABLE (per grading)'!B$13="Midterm"), IF(ISERROR(SUMIF(OUTPUT!O$20:Y$20, "CLO7", OUTPUT!O53:Y53) / OUTPUT!AM$12), "", SUMIF(OUTPUT!O$20:Y$20, "CLO7", OUTPUT!O53:Y53) / OUTPUT!AM$12),
IF(AND('PRINTABLE (per grading)'!H$16="OUTPUT", 'PRINTABLE (per grading)'!B$13="Final"), IF(ISERROR(SUMIF(OUTPUT!AA$20:AI$20, "CLO7", OUTPUT!AA53:AI53) / OUTPUT!AN$12), "", SUMIF(OUTPUT!AA$20:AI$20, "CLO7", OUTPUT!AA53:AI53) / OUTPUT!AN$12),
"")))))),"")</f>
        <v/>
      </c>
      <c r="AT51" s="286" t="str">
        <f aca="false">IF(B51&lt;&gt;"",IF(AS51="","",IF(AS51&lt;0.5,1,IF(AND(AS51&gt;=0.5,AS51&lt;P$10),2,IF(AS51&gt;=P$10,3)))),"")</f>
        <v/>
      </c>
      <c r="AU51" s="287" t="str">
        <f aca="false">IF(B51 &lt;&gt; "",IFERROR(IF(AVERAGE(AQ51,AS51)&gt;=P$10,"Y","N"),""),"")</f>
        <v/>
      </c>
      <c r="AV51" s="194" t="str">
        <f aca="false">IF(B51 &lt;&gt; "", IFERROR(IF(C$16 = "PRELIM", SUMIF('Database (LECTURE-RES-PRAC)'!D$14:AG$14, "CLO8", 'Database (LECTURE-RES-PRAC)'!D48:AG48) / 'Grade computation'!F$11, IF(C$16 = "MIDTERM", SUMIF('Database (LECTURE-RES-PRAC)'!AJ$14:BM$14, "CLO8", 'Database (LECTURE-RES-PRAC)'!AJ48:BM48) / 'Grade computation'!G$11, IF(C$16 = "FINAL", SUMIF('Database (LECTURE-RES-PRAC)'!BP$14:CS$14, "CLO8", 'Database (LECTURE-RES-PRAC)'!BP48:CS48) / 'Grade computation'!H$11,""))),""),"")</f>
        <v/>
      </c>
      <c r="AW51" s="286" t="str">
        <f aca="false">IF(B51&lt;&gt;"",IF(AV51="","",IF(AV51&lt;0.5,1,IF(AND(AV51&gt;=0.5,AV51&lt;P$10),2,IF(AV51&gt;=P$10,3)))),"")</f>
        <v/>
      </c>
      <c r="AX51" s="194" t="str">
        <f aca="false">IF(B51 &lt;&gt; "",IF(AND('PRINTABLE (per grading)'!H$16="EXAM", 'PRINTABLE (per grading)'!B$13="Prelim"), IF(ISERROR(SUMIF('Exam (LECTURE ONLY)'!D$20:M$20, "CLO8", 'Exam (LECTURE ONLY)'!D53:M53) / 'Exam (LECTURE ONLY)'!AL$13), "", SUMIF('Exam (LECTURE ONLY)'!D$20:M$20, "CLO8", 'Exam (LECTURE ONLY)'!D53:M53) /'Exam (LECTURE ONLY)'!AL$13),
IF(AND('PRINTABLE (per grading)'!H$16="EXAM", 'PRINTABLE (per grading)'!B$13="Midterm"), IF(ISERROR(SUMIF('Exam (LECTURE ONLY)'!O$20:X$20, "CLO8", 'Exam (LECTURE ONLY)'!O53:X53) / 'Exam (LECTURE ONLY)'!AM$13), "", SUMIF('Exam (LECTURE ONLY)'!O$20:X$20, "CLO8", 'Exam (LECTURE ONLY)'!O53:X53) / 'Exam (LECTURE ONLY)'!AM$13),
IF(AND('PRINTABLE (per grading)'!H$16="EXAM", 'PRINTABLE (per grading)'!B$13="Final"), IF(ISERROR(SUMIF('Exam (LECTURE ONLY)'!Z$20:AI$20, "CLO8", 'Exam (LECTURE ONLY)'!Z53:AI53) / 'Exam (LECTURE ONLY)'!AN$13), "", SUMIF('Exam (LECTURE ONLY)'!Z$20:AI$20, "CLO8", 'Exam (LECTURE ONLY)'!Z53:AI53) / 'Exam (LECTURE ONLY)'!AN$13),
IF(AND('PRINTABLE (per grading)'!H$16="OUTPUT", 'PRINTABLE (per grading)'!B$13="Prelim"), IF(ISERROR(SUMIF(OUTPUT!C$20:M$20, "CLO8", OUTPUT!C53:M53) / OUTPUT!AL$13), "", SUMIF(OUTPUT!C$20:M$20, "CLO8", OUTPUT!C53:M53) / OUTPUT!AL$13),
IF(AND('PRINTABLE (per grading)'!H$16="OUTPUT", 'PRINTABLE (per grading)'!B$13="Midterm"), IF(ISERROR(SUMIF(OUTPUT!O$20:Y$20, "CLO8", OUTPUT!O53:Y53) / OUTPUT!AM$13), "", SUMIF(OUTPUT!O$20:Y$20, "CLO8", OUTPUT!O53:Y53) / OUTPUT!AM$13),
IF(AND('PRINTABLE (per grading)'!H$16="OUTPUT", 'PRINTABLE (per grading)'!B$13="Final"), IF(ISERROR(SUMIF(OUTPUT!AA$20:AI$20, "CLO8", OUTPUT!AA53:AI53) / OUTPUT!AN$13), "", SUMIF(OUTPUT!AA$20:AI$20, "CLO8", OUTPUT!AA53:AI53) / OUTPUT!AN$13),
"")))))),"")</f>
        <v/>
      </c>
      <c r="AY51" s="286" t="str">
        <f aca="false">IF(B51&lt;&gt;"",IF(AX51="","",IF(AX51&lt;0.5,1,IF(AND(AX51&gt;=0.5,AX51&lt;P$10),2,IF(AX51&gt;=P$10,3)))),"")</f>
        <v/>
      </c>
      <c r="AZ51" s="287" t="str">
        <f aca="false">IF(B51 &lt;&gt; "",IFERROR(IF(AVERAGE(AV51,AX51)&gt;=P$10,"Y","N"),""),"")</f>
        <v/>
      </c>
      <c r="BA51" s="194" t="str">
        <f aca="false">IF(B51 &lt;&gt; "", IFERROR(IF(C$16 = "PRELIM", SUMIF('Database (LECTURE-RES-PRAC)'!D$14:AG$14, "CLO9", 'Database (LECTURE-RES-PRAC)'!D48:AG48) / 'Grade computation'!F$12, IF(C$16 = "MIDTERM", SUMIF('Database (LECTURE-RES-PRAC)'!AJ$14:BM$14, "CLO9", 'Database (LECTURE-RES-PRAC)'!AJ48:BM48) / 'Grade computation'!G$12, IF(C$16 = "FINAL", SUMIF('Database (LECTURE-RES-PRAC)'!BP$14:CS$14, "CLO9", 'Database (LECTURE-RES-PRAC)'!BP48:CS48) / 'Grade computation'!H$12,""))),""),"")</f>
        <v/>
      </c>
      <c r="BB51" s="286" t="str">
        <f aca="false">IF(B51&lt;&gt;"",IF(BA51="","",IF(BA51&lt;0.5,1,IF(AND(BA51&gt;=0.5,BA51&lt;P$10),2,IF(BA51&gt;=P$10,3)))),"")</f>
        <v/>
      </c>
      <c r="BC51" s="194" t="str">
        <f aca="false">IF(B51 &lt;&gt; "",IF(AND('PRINTABLE (per grading)'!H$16="EXAM", 'PRINTABLE (per grading)'!B$13="Prelim"), IF(ISERROR(SUMIF('Exam (LECTURE ONLY)'!D$20:M$20, "CLO9", 'Exam (LECTURE ONLY)'!D53:M53) / 'Exam (LECTURE ONLY)'!AL$14), "", SUMIF('Exam (LECTURE ONLY)'!D$20:M$20, "CLO9", 'Exam (LECTURE ONLY)'!D53:M53) /'Exam (LECTURE ONLY)'!AL$14),
IF(AND('PRINTABLE (per grading)'!H$16="EXAM", 'PRINTABLE (per grading)'!B$13="Midterm"), IF(ISERROR(SUMIF('Exam (LECTURE ONLY)'!O$20:X$20, "CLO9", 'Exam (LECTURE ONLY)'!O53:X53) / 'Exam (LECTURE ONLY)'!AM$14), "", SUMIF('Exam (LECTURE ONLY)'!O$20:X$20, "CLO9", 'Exam (LECTURE ONLY)'!O53:X53) / 'Exam (LECTURE ONLY)'!AM$14),
IF(AND('PRINTABLE (per grading)'!H$16="EXAM", 'PRINTABLE (per grading)'!B$13="Final"), IF(ISERROR(SUMIF('Exam (LECTURE ONLY)'!Z$20:AI$20, "CLO9", 'Exam (LECTURE ONLY)'!Z53:AI53) / 'Exam (LECTURE ONLY)'!AN$14), "", SUMIF('Exam (LECTURE ONLY)'!Z$20:AI$20, "CLO9", 'Exam (LECTURE ONLY)'!Z53:AI53) / 'Exam (LECTURE ONLY)'!AN$14),
IF(AND('PRINTABLE (per grading)'!H$16="OUTPUT", 'PRINTABLE (per grading)'!B$13="Prelim"), IF(ISERROR(SUMIF(OUTPUT!C$20:M$20, "CLO9", OUTPUT!C53:M53) / OUTPUT!AL$14), "", SUMIF(OUTPUT!C$20:M$20, "CLO9", OUTPUT!C53:M53) / OUTPUT!AL$14),
IF(AND('PRINTABLE (per grading)'!H$16="OUTPUT", 'PRINTABLE (per grading)'!B$13="Midterm"), IF(ISERROR(SUMIF(OUTPUT!O$20:Y$20, "CLO9", OUTPUT!O53:Y53) / OUTPUT!AM$14), "", SUMIF(OUTPUT!O$20:Y$20, "CLO9", OUTPUT!O53:Y53) / OUTPUT!AM$14),
IF(AND('PRINTABLE (per grading)'!H$16="OUTPUT", 'PRINTABLE (per grading)'!B$13="Final"), IF(ISERROR(SUMIF(OUTPUT!AA$20:AI$20, "CLO9", OUTPUT!AA53:AI53) / OUTPUT!AN$14), "", SUMIF(OUTPUT!AA$20:AI$20, "CLO9", OUTPUT!AA53:AI53) / OUTPUT!AN$14),
"")))))),"")</f>
        <v/>
      </c>
      <c r="BD51" s="286" t="str">
        <f aca="false">IF(B51&lt;&gt;"",IF(BC51="","",IF(BC51&lt;0.5,1,IF(AND(BC51&gt;=0.5,BC51&lt;P$10),2,IF(BC51&gt;=P$10,3)))),"")</f>
        <v/>
      </c>
      <c r="BE51" s="287" t="str">
        <f aca="false">IF(B51 &lt;&gt; "",IFERROR(IF(AVERAGE(BA51,BC51)&gt;=P$10,"Y","N"),""),"")</f>
        <v/>
      </c>
      <c r="BF51" s="194" t="str">
        <f aca="false">IF(B51 &lt;&gt; "", IFERROR(IF(C$16 = "PRELIM", SUMIF('Database (LECTURE-RES-PRAC)'!D$14:AG$14, "CLO10", 'Database (LECTURE-RES-PRAC)'!D48:AG48) / 'Grade computation'!F$13, IF(C$16 = "MIDTERM", SUMIF('Database (LECTURE-RES-PRAC)'!AJ$14:BM$14, "CLO10", 'Database (LECTURE-RES-PRAC)'!AJ48:BM48) / 'Grade computation'!G$13, IF(C$16 = "FINAL", SUMIF('Database (LECTURE-RES-PRAC)'!BP$14:CS$14, "CLO10", 'Database (LECTURE-RES-PRAC)'!BP48:CS48) / 'Grade computation'!H$13,""))),""),"")</f>
        <v/>
      </c>
      <c r="BG51" s="286" t="str">
        <f aca="false">IF(B51&lt;&gt;"",IF(BF51="","",IF(BF51&lt;0.5,1,IF(AND(BF51&gt;=0.5,BF51&lt;P$10),2,IF(BF51&gt;=P$10,3)))),"")</f>
        <v/>
      </c>
      <c r="BH51" s="194" t="str">
        <f aca="false">IF(B51 &lt;&gt; "",IF(AND('PRINTABLE (per grading)'!H$16="EXAM", 'PRINTABLE (per grading)'!B$13="Prelim"), IF(ISERROR(SUMIF('Exam (LECTURE ONLY)'!D$20:M$20, "CLO10", 'Exam (LECTURE ONLY)'!D53:M53) / 'Exam (LECTURE ONLY)'!AL$15), "", SUMIF('Exam (LECTURE ONLY)'!D$20:M$20, "CLO10", 'Exam (LECTURE ONLY)'!D53:M53) /'Exam (LECTURE ONLY)'!AL$15),
IF(AND('PRINTABLE (per grading)'!H$16="EXAM", 'PRINTABLE (per grading)'!B$13="Midterm"), IF(ISERROR(SUMIF('Exam (LECTURE ONLY)'!O$20:X$20, "CLO10", 'Exam (LECTURE ONLY)'!O53:X53) / 'Exam (LECTURE ONLY)'!AM$15), "", SUMIF('Exam (LECTURE ONLY)'!O$20:X$20, "CLO10", 'Exam (LECTURE ONLY)'!O53:X53) / 'Exam (LECTURE ONLY)'!AM$15),
IF(AND('PRINTABLE (per grading)'!H$16="EXAM", 'PRINTABLE (per grading)'!B$13="Final"), IF(ISERROR(SUMIF('Exam (LECTURE ONLY)'!Z$20:AI$20, "CLO10", 'Exam (LECTURE ONLY)'!Z53:AI53) / 'Exam (LECTURE ONLY)'!AN$15), "", SUMIF('Exam (LECTURE ONLY)'!Z$20:AI$20, "CLO10", 'Exam (LECTURE ONLY)'!Z53:AI53) / 'Exam (LECTURE ONLY)'!AN$15),
IF(AND('PRINTABLE (per grading)'!H$16="OUTPUT", 'PRINTABLE (per grading)'!B$13="Prelim"), IF(ISERROR(SUMIF(OUTPUT!C$20:M$20, "CLO10", OUTPUT!C53:M53) / OUTPUT!AL$15), "", SUMIF(OUTPUT!C$20:M$20, "CLO10", OUTPUT!C53:M53) / OUTPUT!AL$15),
IF(AND('PRINTABLE (per grading)'!H$16="OUTPUT", 'PRINTABLE (per grading)'!B$13="Midterm"), IF(ISERROR(SUMIF(OUTPUT!O$20:Y$20, "CLO10", OUTPUT!O53:Y53) / OUTPUT!AM$15), "", SUMIF(OUTPUT!O$20:Y$20, "CLO10", OUTPUT!O53:Y53) / OUTPUT!AM$15),
IF(AND('PRINTABLE (per grading)'!H$16="OUTPUT", 'PRINTABLE (per grading)'!B$13="Final"), IF(ISERROR(SUMIF(OUTPUT!AA$20:AI$20, "CLO10", OUTPUT!AA53:AI53) / OUTPUT!AN$15), "", SUMIF(OUTPUT!AA$20:AI$20, "CLO10", OUTPUT!AA53:AI53) / OUTPUT!AN$15),
"")))))),"")</f>
        <v/>
      </c>
      <c r="BI51" s="286" t="str">
        <f aca="false">IF(B51&lt;&gt;"",IF(BH51="","",IF(BH51&lt;0.5,1,IF(AND(BH51&gt;=0.5,BH51&lt;P$10),2,IF(BH51&gt;=P$10,3)))),"")</f>
        <v/>
      </c>
      <c r="BJ51" s="287" t="str">
        <f aca="false">IF(B51 &lt;&gt; "",IFERROR(IF(AVERAGE(BF51,BH51)&gt;=P$10,"Y","N"),""),"")</f>
        <v/>
      </c>
      <c r="BK51" s="8"/>
    </row>
    <row r="52" customFormat="false" ht="19.5" hidden="false" customHeight="true" outlineLevel="0" collapsed="false">
      <c r="A52" s="228" t="str">
        <f aca="false">IF(ISBLANK('Database (LECTURE-RES-PRAC)'!A49),"",'Database (LECTURE-RES-PRAC)'!A49)</f>
        <v/>
      </c>
      <c r="B52" s="229" t="str">
        <f aca="false">IF(ISBLANK('Database (LECTURE-RES-PRAC)'!B49),"",'Database (LECTURE-RES-PRAC)'!B49)</f>
        <v/>
      </c>
      <c r="C52" s="230" t="str">
        <f aca="false">IF(B52&lt;&gt;"",IF(C$16="PRELIM",'Grade computation'!C52, IF(C$16="MIDTERM",'Grade computation'!K52, IF(C$16="FINAL",'Grade computation'!S52,""))),"")</f>
        <v/>
      </c>
      <c r="D52" s="231" t="str">
        <f aca="false">IF(B52&lt;&gt;"",IFERROR(IF(B$11="80-20", (((C52/C$19)*X$6)+X$7)*D$18, IF(B$11="60-40", (((C52/C$19)*Y$6)+Y$7)*D$18, 0)),0),"")</f>
        <v/>
      </c>
      <c r="E52" s="230" t="str">
        <f aca="false">IF(B52&lt;&gt;"", IF(C$16="PRELIM",'Grade computation'!E52, IF(C$16="MIDTERM",'Grade computation'!M52, IF(C$16="FINAL",'Grade computation'!U52,""))),"")</f>
        <v/>
      </c>
      <c r="F52" s="232" t="str">
        <f aca="false">IF(B52&lt;&gt;"",IFERROR(IF(B$11="80-20", (((E52/E$19)*X$6)+X$7)*F$18, IF(B$11="60-40", (((E52/E$19)*Y$6)+Y$7)*F$18, 0)),0),"")</f>
        <v/>
      </c>
      <c r="G52" s="233" t="str">
        <f aca="false">IF(B52&lt;&gt;"",IFERROR((D52+F52),0),"")</f>
        <v/>
      </c>
      <c r="H52" s="234" t="str">
        <f aca="false">IF(B52&lt;&gt;"",IF(C$16="PRELIM", 'Grade computation'!H52, IF(C$16="MIDTERM", 'Grade computation'!P52, IF(C$16="FINAL",'Grade computation'!X52, ""))),"")</f>
        <v/>
      </c>
      <c r="I52" s="233" t="str">
        <f aca="false">IF(B52&lt;&gt;"",IFERROR(IF(B$11="80-20", (((H52/H$19)*X$6)+X$7)*I$19, IF(B$11="60-40", (((H52/H$19)*Y$6)+Y$7)*I$19, 0)),0),"")</f>
        <v/>
      </c>
      <c r="J52" s="237" t="str">
        <f aca="false">IFERROR((G52+I52),"")</f>
        <v/>
      </c>
      <c r="K52" s="183" t="str">
        <f aca="false">IFERROR(IF(J52="","",IF(J52&gt;=75,"PASSED","FAILED")),"")</f>
        <v/>
      </c>
      <c r="L52" s="183"/>
      <c r="M52" s="194" t="str">
        <f aca="false">IF(B52 &lt;&gt; "", IFERROR(IF(C$16 = "PRELIM", SUMIF('Database (LECTURE-RES-PRAC)'!D$14:AG$14, "CLO1", 'Database (LECTURE-RES-PRAC)'!D49:AG49) / 'Grade computation'!F$4, IF(C$16 = "MIDTERM", SUMIF('Database (LECTURE-RES-PRAC)'!AJ$14:BM$14, "CLO1", 'Database (LECTURE-RES-PRAC)'!AJ49:BM49) / 'Grade computation'!G$4, IF(C$16 = "FINAL", SUMIF('Database (LECTURE-RES-PRAC)'!BP$14:CS$14, "CLO1", 'Database (LECTURE-RES-PRAC)'!BP49:CS49) / 'Grade computation'!H$4,""))),""),"")</f>
        <v/>
      </c>
      <c r="N52" s="286" t="str">
        <f aca="false">IF(B52&lt;&gt;"",IF(M52="","",IF(M52&lt;0.5,1,IF(AND(M52&gt;=0.5,M52&lt;P$10),2,IF(M52&gt;=P$10,3)))),"")</f>
        <v/>
      </c>
      <c r="O52" s="194" t="str">
        <f aca="false">IF(B52 &lt;&gt; "",IF(AND('PRINTABLE (per grading)'!H$16="EXAM", 'PRINTABLE (per grading)'!B$13="Prelim"), IF(ISERROR(SUMIF('Exam (LECTURE ONLY)'!D$20:M$20, "CLO1", 'Exam (LECTURE ONLY)'!D54:M54) / 'Exam (LECTURE ONLY)'!AL$6), "", SUMIF('Exam (LECTURE ONLY)'!D$20:M$20, "CLO1", 'Exam (LECTURE ONLY)'!D54:M54) /'Exam (LECTURE ONLY)'!AL$6),
IF(AND('PRINTABLE (per grading)'!H$16="EXAM", 'PRINTABLE (per grading)'!B$13="Midterm"), IF(ISERROR(SUMIF('Exam (LECTURE ONLY)'!O$20:X$20, "CLO1", 'Exam (LECTURE ONLY)'!O54:X54) / 'Exam (LECTURE ONLY)'!AM$6), "", SUMIF('Exam (LECTURE ONLY)'!O$20:X$20, "CLO1", 'Exam (LECTURE ONLY)'!O54:X54) / 'Exam (LECTURE ONLY)'!AM$6),
IF(AND('PRINTABLE (per grading)'!H$16="EXAM", 'PRINTABLE (per grading)'!B$13="Final"), IF(ISERROR(SUMIF('Exam (LECTURE ONLY)'!Z$20:AI$20, "CLO1", 'Exam (LECTURE ONLY)'!Z54:AI54) / 'Exam (LECTURE ONLY)'!AN$6), "", SUMIF('Exam (LECTURE ONLY)'!Z$20:AI$20, "CLO1", 'Exam (LECTURE ONLY)'!Z54:AI54) / 'Exam (LECTURE ONLY)'!AN$6),
IF(AND('PRINTABLE (per grading)'!H$16="OUTPUT", 'PRINTABLE (per grading)'!B$13="Prelim"), IF(ISERROR(SUMIF(OUTPUT!C$20:M$20, "CLO1", OUTPUT!C54:M54) / OUTPUT!AL$6), "", SUMIF(OUTPUT!C$20:M$20, "CLO1", OUTPUT!C54:M54) / OUTPUT!AL$6),
IF(AND('PRINTABLE (per grading)'!H$16="OUTPUT", 'PRINTABLE (per grading)'!B$13="Midterm"), IF(ISERROR(SUMIF(OUTPUT!O$20:Y$20, "CLO1", OUTPUT!O54:Y54) / OUTPUT!AM$6), "", SUMIF(OUTPUT!O$20:Y$20, "CLO1", OUTPUT!O54:Y54) / OUTPUT!AM$6),
IF(AND('PRINTABLE (per grading)'!H$16="OUTPUT", 'PRINTABLE (per grading)'!B$13="Final"), IF(ISERROR(SUMIF(OUTPUT!AA$20:AI$20, "CLO1", OUTPUT!AA54:AI54) / OUTPUT!AN$6), "", SUMIF(OUTPUT!AA$20:AI$20, "CLO1", OUTPUT!AA54:AI54) / OUTPUT!AN$6),
"")))))),"")</f>
        <v/>
      </c>
      <c r="P52" s="286" t="str">
        <f aca="false">IF(B52&lt;&gt;"",IF(O52="","",IF(O52&lt;0.5,1,IF(AND(O52&gt;=0.5,O52&lt;P$10),2,IF(O52&gt;=P$10,3)))),"")</f>
        <v/>
      </c>
      <c r="Q52" s="287" t="str">
        <f aca="false">IF(B52 &lt;&gt; "",IFERROR(IF(AVERAGE(M52,O52)&gt;=P$10,"Y","N"),""),"")</f>
        <v/>
      </c>
      <c r="R52" s="194" t="str">
        <f aca="false">IF(B52 &lt;&gt; "", IFERROR(IF(C$16 = "PRELIM", SUMIF('Database (LECTURE-RES-PRAC)'!D$14:AG$14, "CLO2", 'Database (LECTURE-RES-PRAC)'!D49:AG49) / 'Grade computation'!F$5, IF(C$16 = "MIDTERM", SUMIF('Database (LECTURE-RES-PRAC)'!AJ$14:BM$14, "CLO2", 'Database (LECTURE-RES-PRAC)'!AJ49:BM49) / 'Grade computation'!G$5, IF(C$16 = "FINAL", SUMIF('Database (LECTURE-RES-PRAC)'!BP$14:CS$14, "CLO2", 'Database (LECTURE-RES-PRAC)'!BP49:CS49) / 'Grade computation'!H$5,""))),""),"")</f>
        <v/>
      </c>
      <c r="S52" s="286" t="str">
        <f aca="false">IF(B52&lt;&gt;"",IF(R52="","",IF(R52&lt;0.5,1,IF(AND(R52&gt;=0.5,R52&lt;P$10),2,IF(R52&gt;=P$10,3)))),"")</f>
        <v/>
      </c>
      <c r="T52" s="194" t="str">
        <f aca="false">IF(B52 &lt;&gt; "",IF(AND('PRINTABLE (per grading)'!H$16="EXAM", 'PRINTABLE (per grading)'!B$13="Prelim"), IF(ISERROR(SUMIF('Exam (LECTURE ONLY)'!D$20:M$20, "CLO2", 'Exam (LECTURE ONLY)'!D54:M54) / 'Exam (LECTURE ONLY)'!AL$7), "", SUMIF('Exam (LECTURE ONLY)'!D$20:M$20, "CLO2", 'Exam (LECTURE ONLY)'!D54:M54) /'Exam (LECTURE ONLY)'!AL$7),
IF(AND('PRINTABLE (per grading)'!H$16="EXAM", 'PRINTABLE (per grading)'!B$13="Midterm"), IF(ISERROR(SUMIF('Exam (LECTURE ONLY)'!O$20:X$20, "CLO2", 'Exam (LECTURE ONLY)'!O54:X54) / 'Exam (LECTURE ONLY)'!AM$7), "", SUMIF('Exam (LECTURE ONLY)'!O$20:X$20, "CLO2", 'Exam (LECTURE ONLY)'!O54:X54) / 'Exam (LECTURE ONLY)'!AM$7),
IF(AND('PRINTABLE (per grading)'!H$16="EXAM", 'PRINTABLE (per grading)'!B$13="Final"), IF(ISERROR(SUMIF('Exam (LECTURE ONLY)'!Z$20:AI$20, "CLO2", 'Exam (LECTURE ONLY)'!Z54:AI54) / 'Exam (LECTURE ONLY)'!AN$7), "", SUMIF('Exam (LECTURE ONLY)'!Z$20:AI$20, "CLO2", 'Exam (LECTURE ONLY)'!Z54:AI54) / 'Exam (LECTURE ONLY)'!AN$7),
IF(AND('PRINTABLE (per grading)'!H$16="OUTPUT", 'PRINTABLE (per grading)'!B$13="Prelim"), IF(ISERROR(SUMIF(OUTPUT!C$20:M$20, "CLO2", OUTPUT!C54:M54) / OUTPUT!AL$7), "", SUMIF(OUTPUT!C$20:M$20, "CLO2", OUTPUT!C54:M54) / OUTPUT!AL$7),
IF(AND('PRINTABLE (per grading)'!H$16="OUTPUT", 'PRINTABLE (per grading)'!B$13="Midterm"), IF(ISERROR(SUMIF(OUTPUT!O$20:Y$20, "CLO2", OUTPUT!O54:Y54) / OUTPUT!AM$7), "", SUMIF(OUTPUT!O$20:Y$20, "CLO2", OUTPUT!O54:Y54) / OUTPUT!AM$7),
IF(AND('PRINTABLE (per grading)'!H$16="OUTPUT", 'PRINTABLE (per grading)'!B$13="Final"), IF(ISERROR(SUMIF(OUTPUT!AA$20:AI$20, "CLO2", OUTPUT!AA54:AI54) / OUTPUT!AN$7), "", SUMIF(OUTPUT!AA$20:AI$20, "CLO2", OUTPUT!AA54:AI54) / OUTPUT!AN$7),
"")))))),"")</f>
        <v/>
      </c>
      <c r="U52" s="286" t="str">
        <f aca="false">IF(B52&lt;&gt;"",IF(T52="","",IF(T52&lt;0.5,1,IF(AND(T52&gt;=0.5,T52&lt;P$10),2,IF(T52&gt;=P$10,3)))),"")</f>
        <v/>
      </c>
      <c r="V52" s="287" t="str">
        <f aca="false">IF(B52 &lt;&gt; "",IFERROR(IF(AVERAGE(R52,T52)&gt;=P$10,"Y","N"),""),"")</f>
        <v/>
      </c>
      <c r="W52" s="194" t="str">
        <f aca="false">IF(B52 &lt;&gt; "", IFERROR(IF(C$16 = "PRELIM", SUMIF('Database (LECTURE-RES-PRAC)'!D$14:AG$14, "CLO3", 'Database (LECTURE-RES-PRAC)'!D49:AG49) / 'Grade computation'!F$6, IF(C$16 = "MIDTERM", SUMIF('Database (LECTURE-RES-PRAC)'!AJ$14:BM$14, "CLO3", 'Database (LECTURE-RES-PRAC)'!AJ49:BM49) / 'Grade computation'!G$6, IF(C$16 = "FINAL", SUMIF('Database (LECTURE-RES-PRAC)'!BP$14:CS$14, "CLO3", 'Database (LECTURE-RES-PRAC)'!BP49:CS49) / 'Grade computation'!H$6,""))),""),"")</f>
        <v/>
      </c>
      <c r="X52" s="286" t="str">
        <f aca="false">IF(B52&lt;&gt;"",IF(W52="","",IF(W52&lt;0.5,1,IF(AND(W52&gt;=0.5,W52&lt;P$10),2,IF(W52&gt;=P$10,3)))),"")</f>
        <v/>
      </c>
      <c r="Y52" s="194" t="str">
        <f aca="false">IF(B52 &lt;&gt; "",IF(AND('PRINTABLE (per grading)'!H$16="EXAM", 'PRINTABLE (per grading)'!B$13="Prelim"), IF(ISERROR(SUMIF('Exam (LECTURE ONLY)'!D$20:M$20, "CLO3", 'Exam (LECTURE ONLY)'!D54:M54) / 'Exam (LECTURE ONLY)'!AL$8), "", SUMIF('Exam (LECTURE ONLY)'!D$20:M$20, "CLO3", 'Exam (LECTURE ONLY)'!D54:M54) /'Exam (LECTURE ONLY)'!AL$8),
IF(AND('PRINTABLE (per grading)'!H$16="EXAM", 'PRINTABLE (per grading)'!B$13="Midterm"), IF(ISERROR(SUMIF('Exam (LECTURE ONLY)'!O$20:X$20, "CLO3", 'Exam (LECTURE ONLY)'!O54:X54) / 'Exam (LECTURE ONLY)'!AM$8), "", SUMIF('Exam (LECTURE ONLY)'!O$20:X$20, "CLO3", 'Exam (LECTURE ONLY)'!O54:X54) / 'Exam (LECTURE ONLY)'!AM$8),
IF(AND('PRINTABLE (per grading)'!H$16="EXAM", 'PRINTABLE (per grading)'!B$13="Final"), IF(ISERROR(SUMIF('Exam (LECTURE ONLY)'!Z$20:AI$20, "CLO3", 'Exam (LECTURE ONLY)'!Z54:AI54) / 'Exam (LECTURE ONLY)'!AN$8), "", SUMIF('Exam (LECTURE ONLY)'!Z$20:AI$20, "CLO3", 'Exam (LECTURE ONLY)'!Z54:AI54) / 'Exam (LECTURE ONLY)'!AN$8),
IF(AND('PRINTABLE (per grading)'!H$16="OUTPUT", 'PRINTABLE (per grading)'!B$13="Prelim"), IF(ISERROR(SUMIF(OUTPUT!C$20:M$20, "CLO3", OUTPUT!C54:M54) / OUTPUT!AL$8), "", SUMIF(OUTPUT!C$20:M$20, "CLO3", OUTPUT!C54:M54) / OUTPUT!AL$8),
IF(AND('PRINTABLE (per grading)'!H$16="OUTPUT", 'PRINTABLE (per grading)'!B$13="Midterm"), IF(ISERROR(SUMIF(OUTPUT!O$20:Y$20, "CLO3", OUTPUT!O54:Y54) / OUTPUT!AM$8), "", SUMIF(OUTPUT!O$20:Y$20, "CLO3", OUTPUT!O54:Y54) / OUTPUT!AM$8),
IF(AND('PRINTABLE (per grading)'!H$16="OUTPUT", 'PRINTABLE (per grading)'!B$13="Final"), IF(ISERROR(SUMIF(OUTPUT!AA$20:AI$20, "CLO3", OUTPUT!AA54:AI54) / OUTPUT!AN$8), "", SUMIF(OUTPUT!AA$20:AI$20, "CLO3", OUTPUT!AA54:AI54) / OUTPUT!AN$8),
"" )))))),"")</f>
        <v/>
      </c>
      <c r="Z52" s="286" t="str">
        <f aca="false">IF(B52&lt;&gt;"",IF(Y52="","",IF(Y52&lt;0.5,1,IF(AND(Y52&gt;=0.5,Y52&lt;P$10),2,IF(Y52&gt;=P$10,3)))),"")</f>
        <v/>
      </c>
      <c r="AA52" s="287" t="str">
        <f aca="false">IF(B52 &lt;&gt; "",IFERROR(IF(AVERAGE(W52,Y52)&gt;=P$10,"Y","N"),""),"")</f>
        <v/>
      </c>
      <c r="AB52" s="194" t="str">
        <f aca="false">IF(B52 &lt;&gt; "", IFERROR(IF(C$16 = "PRELIM", SUMIF('Database (LECTURE-RES-PRAC)'!D$14:AG$14, "CLO4", 'Database (LECTURE-RES-PRAC)'!D49:AG49) / 'Grade computation'!F$7, IF(C$16 = "MIDTERM", SUMIF('Database (LECTURE-RES-PRAC)'!AJ$14:BM$14, "CLO4", 'Database (LECTURE-RES-PRAC)'!AJ49:BM49) / 'Grade computation'!G$7, IF(C$16 = "FINAL", SUMIF('Database (LECTURE-RES-PRAC)'!BP$14:CS$14, "CLO4", 'Database (LECTURE-RES-PRAC)'!BP49:CS49) / 'Grade computation'!H$7,""))),""),"")</f>
        <v/>
      </c>
      <c r="AC52" s="286" t="str">
        <f aca="false">IF(B52&lt;&gt;"",IF(AB52="","",IF(AB52&lt;0.5,1,IF(AND(AB52&gt;=0.5,AB52&lt;P$10),2,IF(AB52&gt;=P$10,3)))),"")</f>
        <v/>
      </c>
      <c r="AD52" s="194" t="str">
        <f aca="false">IF(B52 &lt;&gt; "",IF(AND('PRINTABLE (per grading)'!H$16="EXAM", 'PRINTABLE (per grading)'!B$13="Prelim"), IF(ISERROR(SUMIF('Exam (LECTURE ONLY)'!D$20:M$20, "CLO4", 'Exam (LECTURE ONLY)'!D54:M54) / 'Exam (LECTURE ONLY)'!AL$9), "", SUMIF('Exam (LECTURE ONLY)'!D$20:M$20, "CLO4", 'Exam (LECTURE ONLY)'!D54:M54) /'Exam (LECTURE ONLY)'!AL$9),
IF(AND('PRINTABLE (per grading)'!H$16="EXAM", 'PRINTABLE (per grading)'!B$13="Midterm"), IF(ISERROR(SUMIF('Exam (LECTURE ONLY)'!O$20:X$20, "CLO4", 'Exam (LECTURE ONLY)'!O54:X54) / 'Exam (LECTURE ONLY)'!AM$9), "", SUMIF('Exam (LECTURE ONLY)'!O$20:X$20, "CLO4", 'Exam (LECTURE ONLY)'!O54:X54) / 'Exam (LECTURE ONLY)'!AM$9),
IF(AND('PRINTABLE (per grading)'!H$16="EXAM", 'PRINTABLE (per grading)'!B$13="Final"), IF(ISERROR(SUMIF('Exam (LECTURE ONLY)'!Z$20:AI$20, "CLO4", 'Exam (LECTURE ONLY)'!Z54:AI54) / 'Exam (LECTURE ONLY)'!AN$9), "", SUMIF('Exam (LECTURE ONLY)'!Z$20:AI$20, "CLO4", 'Exam (LECTURE ONLY)'!Z54:AI54) / 'Exam (LECTURE ONLY)'!AN$9),
IF(AND('PRINTABLE (per grading)'!H$16="OUTPUT", 'PRINTABLE (per grading)'!B$13="Prelim"), IF(ISERROR(SUMIF(OUTPUT!C$20:M$20, "CLO4", OUTPUT!C54:M54) / OUTPUT!AL$9), "", SUMIF(OUTPUT!C$20:M$20, "CLO4", OUTPUT!C54:M54) / OUTPUT!AL$9),
IF(AND('PRINTABLE (per grading)'!H$16="OUTPUT", 'PRINTABLE (per grading)'!B$13="Midterm"), IF(ISERROR(SUMIF(OUTPUT!O$20:Y$20, "CLO4", OUTPUT!O54:Y54) / OUTPUT!AM$9), "", SUMIF(OUTPUT!O$20:Y$20, "CLO4", OUTPUT!O54:Y54) / OUTPUT!AM$9),
IF(AND('PRINTABLE (per grading)'!H$16="OUTPUT", 'PRINTABLE (per grading)'!B$13="Final"), IF(ISERROR(SUMIF(OUTPUT!AA$20:AI$20, "CLO4", OUTPUT!AA54:AI54) / OUTPUT!AN$9), "", SUMIF(OUTPUT!AA$20:AI$20, "CLO4", OUTPUT!AA54:AI54) / OUTPUT!AN$9),
"")))))),"")</f>
        <v/>
      </c>
      <c r="AE52" s="286" t="str">
        <f aca="false">IF(B52&lt;&gt;"",IF(AD52="","",IF(AD52&lt;0.5,1,IF(AND(AD52&gt;=0.5,AD52&lt;P$10),2,IF(AD52&gt;=P$10,3)))),"")</f>
        <v/>
      </c>
      <c r="AF52" s="287" t="str">
        <f aca="false">IF(B52 &lt;&gt; "",IFERROR(IF(AVERAGE(AB52,AD52)&gt;=P$10,"Y","N"),""),"")</f>
        <v/>
      </c>
      <c r="AG52" s="194" t="str">
        <f aca="false">IF(B52 &lt;&gt; "", IFERROR(IF(C$16 = "PRELIM", SUMIF('Database (LECTURE-RES-PRAC)'!D$14:AG$14, "CLO5", 'Database (LECTURE-RES-PRAC)'!D49:AG49) / 'Grade computation'!F$8, IF(C$16 = "MIDTERM", SUMIF('Database (LECTURE-RES-PRAC)'!AJ$14:BM$14, "CLO5", 'Database (LECTURE-RES-PRAC)'!AJ49:BM49) / 'Grade computation'!G$8, IF(C$16 = "FINAL", SUMIF('Database (LECTURE-RES-PRAC)'!BP$14:CS$14, "CLO5", 'Database (LECTURE-RES-PRAC)'!BP49:CS49) / 'Grade computation'!H$8,""))),""),"")</f>
        <v/>
      </c>
      <c r="AH52" s="286" t="str">
        <f aca="false">IF(B52&lt;&gt;"",IF(AG52="","",IF(AG52&lt;0.5,1,IF(AND(AG52&gt;=0.5,AG52&lt;P$10),2,IF(AG52&gt;=P$10,3)))),"")</f>
        <v/>
      </c>
      <c r="AI52" s="194" t="str">
        <f aca="false">IF(B52 &lt;&gt; "",IF(AND('PRINTABLE (per grading)'!H$16="EXAM", 'PRINTABLE (per grading)'!B$13="Prelim"), IF(ISERROR(SUMIF('Exam (LECTURE ONLY)'!D$20:M$20, "CLO5", 'Exam (LECTURE ONLY)'!D54:M54) / 'Exam (LECTURE ONLY)'!AL$10), "", SUMIF('Exam (LECTURE ONLY)'!D$20:M$20, "CLO5", 'Exam (LECTURE ONLY)'!D54:M54) /'Exam (LECTURE ONLY)'!AL$10),
IF(AND('PRINTABLE (per grading)'!H$16="EXAM", 'PRINTABLE (per grading)'!B$13="Midterm"), IF(ISERROR(SUMIF('Exam (LECTURE ONLY)'!O$20:X$20, "CLO5", 'Exam (LECTURE ONLY)'!O54:X54) / 'Exam (LECTURE ONLY)'!AM$10), "", SUMIF('Exam (LECTURE ONLY)'!O$20:X$20, "CLO5", 'Exam (LECTURE ONLY)'!O54:X54) / 'Exam (LECTURE ONLY)'!AM$10),
IF(AND('PRINTABLE (per grading)'!H$16="EXAM", 'PRINTABLE (per grading)'!B$13="Final"), IF(ISERROR(SUMIF('Exam (LECTURE ONLY)'!Z$20:AI$20, "CLO5", 'Exam (LECTURE ONLY)'!Z54:AI54) / 'Exam (LECTURE ONLY)'!AN$10), "", SUMIF('Exam (LECTURE ONLY)'!Z$20:AI$20, "CLO5", 'Exam (LECTURE ONLY)'!Z54:AI54) / 'Exam (LECTURE ONLY)'!AN$10),
IF(AND('PRINTABLE (per grading)'!H$16="OUTPUT", 'PRINTABLE (per grading)'!B$13="Prelim"), IF(ISERROR(SUMIF(OUTPUT!C$20:M$20, "CLO5", OUTPUT!C54:M54) / OUTPUT!AL$10), "", SUMIF(OUTPUT!C$20:M$20, "CLO5", OUTPUT!C54:M54) / OUTPUT!AL$10),
IF(AND('PRINTABLE (per grading)'!H$16="OUTPUT", 'PRINTABLE (per grading)'!B$13="Midterm"), IF(ISERROR(SUMIF(OUTPUT!O$20:Y$20, "CLO5", OUTPUT!O54:Y54) / OUTPUT!AM$10), "", SUMIF(OUTPUT!O$20:Y$20, "CLO5", OUTPUT!O54:Y54) / OUTPUT!AM$10),
IF(AND('PRINTABLE (per grading)'!H$16="OUTPUT", 'PRINTABLE (per grading)'!B$13="Final"), IF(ISERROR(SUMIF(OUTPUT!AA$20:AI$20, "CLO5", OUTPUT!AA54:AI54) / OUTPUT!AN$10), "", SUMIF(OUTPUT!AA$20:AI$20, "CLO5", OUTPUT!AA54:AI54) / OUTPUT!AN$10),
"")))))),"")</f>
        <v/>
      </c>
      <c r="AJ52" s="286" t="str">
        <f aca="false">IF(B52&lt;&gt;"",IF(AI52="","",IF(AI52&lt;0.5,1,IF(AND(AI52&gt;=0.5,AI52&lt;P$10),2,IF(AI52&gt;=P$10,3)))),"")</f>
        <v/>
      </c>
      <c r="AK52" s="287" t="str">
        <f aca="false">IF(B52 &lt;&gt; "",IFERROR(IF(AVERAGE(AG52,AI52)&gt;=P$10,"Y","N"),""),"")</f>
        <v/>
      </c>
      <c r="AL52" s="194" t="str">
        <f aca="false">IF(B52 &lt;&gt; "", IFERROR(IF(C$16 = "PRELIM", SUMIF('Database (LECTURE-RES-PRAC)'!D$14:AG$14, "CLO6", 'Database (LECTURE-RES-PRAC)'!D49:AG49) / 'Grade computation'!F$9, IF(C$16 = "MIDTERM", SUMIF('Database (LECTURE-RES-PRAC)'!AJ$14:BM$14, "CLO6", 'Database (LECTURE-RES-PRAC)'!AJ49:BM49) / 'Grade computation'!G$9, IF(C$16 = "FINAL", SUMIF('Database (LECTURE-RES-PRAC)'!BP$14:CS$14, "CLO6", 'Database (LECTURE-RES-PRAC)'!BP49:CS49) / 'Grade computation'!H$9,""))),""),"")</f>
        <v/>
      </c>
      <c r="AM52" s="286" t="str">
        <f aca="false">IF(B52&lt;&gt;"",IF(AL52="","",IF(AL52&lt;0.5,1,IF(AND(AL52&gt;=0.5,AL52&lt;P$10),2,IF(AL52&gt;=P$10,3)))),"")</f>
        <v/>
      </c>
      <c r="AN52" s="194" t="str">
        <f aca="false">IF(B52 &lt;&gt; "",IF(AND('PRINTABLE (per grading)'!H$16="EXAM", 'PRINTABLE (per grading)'!B$13="Prelim"), IF(ISERROR(SUMIF('Exam (LECTURE ONLY)'!D$20:M$20, "CLO6", 'Exam (LECTURE ONLY)'!D54:M54) / 'Exam (LECTURE ONLY)'!AL$11), "", SUMIF('Exam (LECTURE ONLY)'!D$20:M$20, "CLO6", 'Exam (LECTURE ONLY)'!D54:M54) /'Exam (LECTURE ONLY)'!AL$11),
IF(AND('PRINTABLE (per grading)'!H$16="EXAM", 'PRINTABLE (per grading)'!B$13="Midterm"), IF(ISERROR(SUMIF('Exam (LECTURE ONLY)'!O$20:X$20, "CLO6", 'Exam (LECTURE ONLY)'!O54:X54) / 'Exam (LECTURE ONLY)'!AM$11), "", SUMIF('Exam (LECTURE ONLY)'!O$20:X$20, "CLO6", 'Exam (LECTURE ONLY)'!O54:X54) / 'Exam (LECTURE ONLY)'!AM$11),
IF(AND('PRINTABLE (per grading)'!H$16="EXAM", 'PRINTABLE (per grading)'!B$13="Final"), IF(ISERROR(SUMIF('Exam (LECTURE ONLY)'!Z$20:AI$20, "CLO6", 'Exam (LECTURE ONLY)'!Z54:AI54) / 'Exam (LECTURE ONLY)'!AN$11), "", SUMIF('Exam (LECTURE ONLY)'!Z$20:AI$20, "CLO6", 'Exam (LECTURE ONLY)'!Z54:AI54) / 'Exam (LECTURE ONLY)'!AN$11),
IF(AND('PRINTABLE (per grading)'!H$16="OUTPUT", 'PRINTABLE (per grading)'!B$13="Prelim"), IF(ISERROR(SUMIF(OUTPUT!C$20:M$20, "CLO6", OUTPUT!C54:M54) / OUTPUT!AL$11), "", SUMIF(OUTPUT!C$20:M$20, "CLO6", OUTPUT!C54:M54) / OUTPUT!AL$11),
IF(AND('PRINTABLE (per grading)'!H$16="OUTPUT", 'PRINTABLE (per grading)'!B$13="Midterm"), IF(ISERROR(SUMIF(OUTPUT!O$20:Y$20, "CLO6", OUTPUT!O54:Y54) / OUTPUT!AM$11), "", SUMIF(OUTPUT!O$20:Y$20, "CLO6", OUTPUT!O54:Y54) / OUTPUT!AM$11),
IF(AND('PRINTABLE (per grading)'!H$16="OUTPUT", 'PRINTABLE (per grading)'!B$13="Final"), IF(ISERROR(SUMIF(OUTPUT!AA$20:AI$20, "CLO6", OUTPUT!AA54:AI54) / OUTPUT!AN$11), "", SUMIF(OUTPUT!AA$20:AI$20, "CLO6", OUTPUT!AA54:AI54) / OUTPUT!AN$11),
"")))))),"")</f>
        <v/>
      </c>
      <c r="AO52" s="286" t="str">
        <f aca="false">IF(B52&lt;&gt;"",IF(AN52="","",IF(AN52&lt;0.5,1,IF(AND(AN52&gt;=0.5,AN52&lt;P$10),2,IF(AN52&gt;=P$10,3)))),"")</f>
        <v/>
      </c>
      <c r="AP52" s="287" t="str">
        <f aca="false">IF(B52 &lt;&gt; "",IFERROR(IF(AVERAGE(AL52,AN52)&gt;=P$10,"Y","N"),""),"")</f>
        <v/>
      </c>
      <c r="AQ52" s="194" t="str">
        <f aca="false">IF(B52 &lt;&gt; "", IFERROR(IF(C$16 = "PRELIM", SUMIF('Database (LECTURE-RES-PRAC)'!D$14:AG$14, "CLO7", 'Database (LECTURE-RES-PRAC)'!D49:AG49) / 'Grade computation'!F$10, IF(C$16 = "MIDTERM", SUMIF('Database (LECTURE-RES-PRAC)'!AJ$14:BM$14, "CLO7", 'Database (LECTURE-RES-PRAC)'!AJ49:BM49) / 'Grade computation'!G$10, IF(C$16 = "FINAL", SUMIF('Database (LECTURE-RES-PRAC)'!BP$14:CS$14, "CLO7", 'Database (LECTURE-RES-PRAC)'!BP49:CS49) / 'Grade computation'!H$10,""))),""),"")</f>
        <v/>
      </c>
      <c r="AR52" s="286" t="str">
        <f aca="false">IF(B52&lt;&gt;"",IF(AQ52="","",IF(AQ52&lt;0.5,1,IF(AND(AQ52&gt;=0.5,AQ52&lt;P$10),2,IF(AQ52&gt;=P$10,3)))),"")</f>
        <v/>
      </c>
      <c r="AS52" s="194" t="str">
        <f aca="false">IF(B52 &lt;&gt; "",IF(AND('PRINTABLE (per grading)'!H$16="EXAM", 'PRINTABLE (per grading)'!B$13="Prelim"), IF(ISERROR(SUMIF('Exam (LECTURE ONLY)'!D$20:M$20, "CLO7", 'Exam (LECTURE ONLY)'!D54:M54) / 'Exam (LECTURE ONLY)'!AL$12), "", SUMIF('Exam (LECTURE ONLY)'!D$20:M$20, "CLO7", 'Exam (LECTURE ONLY)'!D54:M54) /'Exam (LECTURE ONLY)'!AL$12),
IF(AND('PRINTABLE (per grading)'!H$16="EXAM", 'PRINTABLE (per grading)'!B$13="Midterm"), IF(ISERROR(SUMIF('Exam (LECTURE ONLY)'!O$20:X$20, "CLO7", 'Exam (LECTURE ONLY)'!O54:X54) / 'Exam (LECTURE ONLY)'!AM$12), "", SUMIF('Exam (LECTURE ONLY)'!O$20:X$20, "CLO7", 'Exam (LECTURE ONLY)'!O54:X54) / 'Exam (LECTURE ONLY)'!AM$12),
IF(AND('PRINTABLE (per grading)'!H$16="EXAM", 'PRINTABLE (per grading)'!B$13="Final"), IF(ISERROR(SUMIF('Exam (LECTURE ONLY)'!Z$20:AI$20, "CLO7", 'Exam (LECTURE ONLY)'!Z54:AI54) / 'Exam (LECTURE ONLY)'!AN$12), "", SUMIF('Exam (LECTURE ONLY)'!Z$20:AI$20, "CLO7", 'Exam (LECTURE ONLY)'!Z54:AI54) / 'Exam (LECTURE ONLY)'!AN$12),
IF(AND('PRINTABLE (per grading)'!H$16="OUTPUT", 'PRINTABLE (per grading)'!B$13="Prelim"), IF(ISERROR(SUMIF(OUTPUT!C$20:M$20, "CLO7", OUTPUT!C54:M54) / OUTPUT!AL$12), "", SUMIF(OUTPUT!C$20:M$20, "CLO7", OUTPUT!C54:M54) / OUTPUT!AL$12),
IF(AND('PRINTABLE (per grading)'!H$16="OUTPUT", 'PRINTABLE (per grading)'!B$13="Midterm"), IF(ISERROR(SUMIF(OUTPUT!O$20:Y$20, "CLO7", OUTPUT!O54:Y54) / OUTPUT!AM$12), "", SUMIF(OUTPUT!O$20:Y$20, "CLO7", OUTPUT!O54:Y54) / OUTPUT!AM$12),
IF(AND('PRINTABLE (per grading)'!H$16="OUTPUT", 'PRINTABLE (per grading)'!B$13="Final"), IF(ISERROR(SUMIF(OUTPUT!AA$20:AI$20, "CLO7", OUTPUT!AA54:AI54) / OUTPUT!AN$12), "", SUMIF(OUTPUT!AA$20:AI$20, "CLO7", OUTPUT!AA54:AI54) / OUTPUT!AN$12),
"")))))),"")</f>
        <v/>
      </c>
      <c r="AT52" s="286" t="str">
        <f aca="false">IF(B52&lt;&gt;"",IF(AS52="","",IF(AS52&lt;0.5,1,IF(AND(AS52&gt;=0.5,AS52&lt;P$10),2,IF(AS52&gt;=P$10,3)))),"")</f>
        <v/>
      </c>
      <c r="AU52" s="287" t="str">
        <f aca="false">IF(B52 &lt;&gt; "",IFERROR(IF(AVERAGE(AQ52,AS52)&gt;=P$10,"Y","N"),""),"")</f>
        <v/>
      </c>
      <c r="AV52" s="194" t="str">
        <f aca="false">IF(B52 &lt;&gt; "", IFERROR(IF(C$16 = "PRELIM", SUMIF('Database (LECTURE-RES-PRAC)'!D$14:AG$14, "CLO8", 'Database (LECTURE-RES-PRAC)'!D49:AG49) / 'Grade computation'!F$11, IF(C$16 = "MIDTERM", SUMIF('Database (LECTURE-RES-PRAC)'!AJ$14:BM$14, "CLO8", 'Database (LECTURE-RES-PRAC)'!AJ49:BM49) / 'Grade computation'!G$11, IF(C$16 = "FINAL", SUMIF('Database (LECTURE-RES-PRAC)'!BP$14:CS$14, "CLO8", 'Database (LECTURE-RES-PRAC)'!BP49:CS49) / 'Grade computation'!H$11,""))),""),"")</f>
        <v/>
      </c>
      <c r="AW52" s="286" t="str">
        <f aca="false">IF(B52&lt;&gt;"",IF(AV52="","",IF(AV52&lt;0.5,1,IF(AND(AV52&gt;=0.5,AV52&lt;P$10),2,IF(AV52&gt;=P$10,3)))),"")</f>
        <v/>
      </c>
      <c r="AX52" s="194" t="str">
        <f aca="false">IF(B52 &lt;&gt; "",IF(AND('PRINTABLE (per grading)'!H$16="EXAM", 'PRINTABLE (per grading)'!B$13="Prelim"), IF(ISERROR(SUMIF('Exam (LECTURE ONLY)'!D$20:M$20, "CLO8", 'Exam (LECTURE ONLY)'!D54:M54) / 'Exam (LECTURE ONLY)'!AL$13), "", SUMIF('Exam (LECTURE ONLY)'!D$20:M$20, "CLO8", 'Exam (LECTURE ONLY)'!D54:M54) /'Exam (LECTURE ONLY)'!AL$13),
IF(AND('PRINTABLE (per grading)'!H$16="EXAM", 'PRINTABLE (per grading)'!B$13="Midterm"), IF(ISERROR(SUMIF('Exam (LECTURE ONLY)'!O$20:X$20, "CLO8", 'Exam (LECTURE ONLY)'!O54:X54) / 'Exam (LECTURE ONLY)'!AM$13), "", SUMIF('Exam (LECTURE ONLY)'!O$20:X$20, "CLO8", 'Exam (LECTURE ONLY)'!O54:X54) / 'Exam (LECTURE ONLY)'!AM$13),
IF(AND('PRINTABLE (per grading)'!H$16="EXAM", 'PRINTABLE (per grading)'!B$13="Final"), IF(ISERROR(SUMIF('Exam (LECTURE ONLY)'!Z$20:AI$20, "CLO8", 'Exam (LECTURE ONLY)'!Z54:AI54) / 'Exam (LECTURE ONLY)'!AN$13), "", SUMIF('Exam (LECTURE ONLY)'!Z$20:AI$20, "CLO8", 'Exam (LECTURE ONLY)'!Z54:AI54) / 'Exam (LECTURE ONLY)'!AN$13),
IF(AND('PRINTABLE (per grading)'!H$16="OUTPUT", 'PRINTABLE (per grading)'!B$13="Prelim"), IF(ISERROR(SUMIF(OUTPUT!C$20:M$20, "CLO8", OUTPUT!C54:M54) / OUTPUT!AL$13), "", SUMIF(OUTPUT!C$20:M$20, "CLO8", OUTPUT!C54:M54) / OUTPUT!AL$13),
IF(AND('PRINTABLE (per grading)'!H$16="OUTPUT", 'PRINTABLE (per grading)'!B$13="Midterm"), IF(ISERROR(SUMIF(OUTPUT!O$20:Y$20, "CLO8", OUTPUT!O54:Y54) / OUTPUT!AM$13), "", SUMIF(OUTPUT!O$20:Y$20, "CLO8", OUTPUT!O54:Y54) / OUTPUT!AM$13),
IF(AND('PRINTABLE (per grading)'!H$16="OUTPUT", 'PRINTABLE (per grading)'!B$13="Final"), IF(ISERROR(SUMIF(OUTPUT!AA$20:AI$20, "CLO8", OUTPUT!AA54:AI54) / OUTPUT!AN$13), "", SUMIF(OUTPUT!AA$20:AI$20, "CLO8", OUTPUT!AA54:AI54) / OUTPUT!AN$13),
"")))))),"")</f>
        <v/>
      </c>
      <c r="AY52" s="286" t="str">
        <f aca="false">IF(B52&lt;&gt;"",IF(AX52="","",IF(AX52&lt;0.5,1,IF(AND(AX52&gt;=0.5,AX52&lt;P$10),2,IF(AX52&gt;=P$10,3)))),"")</f>
        <v/>
      </c>
      <c r="AZ52" s="287" t="str">
        <f aca="false">IF(B52 &lt;&gt; "",IFERROR(IF(AVERAGE(AV52,AX52)&gt;=P$10,"Y","N"),""),"")</f>
        <v/>
      </c>
      <c r="BA52" s="194" t="str">
        <f aca="false">IF(B52 &lt;&gt; "", IFERROR(IF(C$16 = "PRELIM", SUMIF('Database (LECTURE-RES-PRAC)'!D$14:AG$14, "CLO9", 'Database (LECTURE-RES-PRAC)'!D49:AG49) / 'Grade computation'!F$12, IF(C$16 = "MIDTERM", SUMIF('Database (LECTURE-RES-PRAC)'!AJ$14:BM$14, "CLO9", 'Database (LECTURE-RES-PRAC)'!AJ49:BM49) / 'Grade computation'!G$12, IF(C$16 = "FINAL", SUMIF('Database (LECTURE-RES-PRAC)'!BP$14:CS$14, "CLO9", 'Database (LECTURE-RES-PRAC)'!BP49:CS49) / 'Grade computation'!H$12,""))),""),"")</f>
        <v/>
      </c>
      <c r="BB52" s="286" t="str">
        <f aca="false">IF(B52&lt;&gt;"",IF(BA52="","",IF(BA52&lt;0.5,1,IF(AND(BA52&gt;=0.5,BA52&lt;P$10),2,IF(BA52&gt;=P$10,3)))),"")</f>
        <v/>
      </c>
      <c r="BC52" s="194" t="str">
        <f aca="false">IF(B52 &lt;&gt; "",IF(AND('PRINTABLE (per grading)'!H$16="EXAM", 'PRINTABLE (per grading)'!B$13="Prelim"), IF(ISERROR(SUMIF('Exam (LECTURE ONLY)'!D$20:M$20, "CLO9", 'Exam (LECTURE ONLY)'!D54:M54) / 'Exam (LECTURE ONLY)'!AL$14), "", SUMIF('Exam (LECTURE ONLY)'!D$20:M$20, "CLO9", 'Exam (LECTURE ONLY)'!D54:M54) /'Exam (LECTURE ONLY)'!AL$14),
IF(AND('PRINTABLE (per grading)'!H$16="EXAM", 'PRINTABLE (per grading)'!B$13="Midterm"), IF(ISERROR(SUMIF('Exam (LECTURE ONLY)'!O$20:X$20, "CLO9", 'Exam (LECTURE ONLY)'!O54:X54) / 'Exam (LECTURE ONLY)'!AM$14), "", SUMIF('Exam (LECTURE ONLY)'!O$20:X$20, "CLO9", 'Exam (LECTURE ONLY)'!O54:X54) / 'Exam (LECTURE ONLY)'!AM$14),
IF(AND('PRINTABLE (per grading)'!H$16="EXAM", 'PRINTABLE (per grading)'!B$13="Final"), IF(ISERROR(SUMIF('Exam (LECTURE ONLY)'!Z$20:AI$20, "CLO9", 'Exam (LECTURE ONLY)'!Z54:AI54) / 'Exam (LECTURE ONLY)'!AN$14), "", SUMIF('Exam (LECTURE ONLY)'!Z$20:AI$20, "CLO9", 'Exam (LECTURE ONLY)'!Z54:AI54) / 'Exam (LECTURE ONLY)'!AN$14),
IF(AND('PRINTABLE (per grading)'!H$16="OUTPUT", 'PRINTABLE (per grading)'!B$13="Prelim"), IF(ISERROR(SUMIF(OUTPUT!C$20:M$20, "CLO9", OUTPUT!C54:M54) / OUTPUT!AL$14), "", SUMIF(OUTPUT!C$20:M$20, "CLO9", OUTPUT!C54:M54) / OUTPUT!AL$14),
IF(AND('PRINTABLE (per grading)'!H$16="OUTPUT", 'PRINTABLE (per grading)'!B$13="Midterm"), IF(ISERROR(SUMIF(OUTPUT!O$20:Y$20, "CLO9", OUTPUT!O54:Y54) / OUTPUT!AM$14), "", SUMIF(OUTPUT!O$20:Y$20, "CLO9", OUTPUT!O54:Y54) / OUTPUT!AM$14),
IF(AND('PRINTABLE (per grading)'!H$16="OUTPUT", 'PRINTABLE (per grading)'!B$13="Final"), IF(ISERROR(SUMIF(OUTPUT!AA$20:AI$20, "CLO9", OUTPUT!AA54:AI54) / OUTPUT!AN$14), "", SUMIF(OUTPUT!AA$20:AI$20, "CLO9", OUTPUT!AA54:AI54) / OUTPUT!AN$14),
"")))))),"")</f>
        <v/>
      </c>
      <c r="BD52" s="286" t="str">
        <f aca="false">IF(B52&lt;&gt;"",IF(BC52="","",IF(BC52&lt;0.5,1,IF(AND(BC52&gt;=0.5,BC52&lt;P$10),2,IF(BC52&gt;=P$10,3)))),"")</f>
        <v/>
      </c>
      <c r="BE52" s="287" t="str">
        <f aca="false">IF(B52 &lt;&gt; "",IFERROR(IF(AVERAGE(BA52,BC52)&gt;=P$10,"Y","N"),""),"")</f>
        <v/>
      </c>
      <c r="BF52" s="194" t="str">
        <f aca="false">IF(B52 &lt;&gt; "", IFERROR(IF(C$16 = "PRELIM", SUMIF('Database (LECTURE-RES-PRAC)'!D$14:AG$14, "CLO10", 'Database (LECTURE-RES-PRAC)'!D49:AG49) / 'Grade computation'!F$13, IF(C$16 = "MIDTERM", SUMIF('Database (LECTURE-RES-PRAC)'!AJ$14:BM$14, "CLO10", 'Database (LECTURE-RES-PRAC)'!AJ49:BM49) / 'Grade computation'!G$13, IF(C$16 = "FINAL", SUMIF('Database (LECTURE-RES-PRAC)'!BP$14:CS$14, "CLO10", 'Database (LECTURE-RES-PRAC)'!BP49:CS49) / 'Grade computation'!H$13,""))),""),"")</f>
        <v/>
      </c>
      <c r="BG52" s="286" t="str">
        <f aca="false">IF(B52&lt;&gt;"",IF(BF52="","",IF(BF52&lt;0.5,1,IF(AND(BF52&gt;=0.5,BF52&lt;P$10),2,IF(BF52&gt;=P$10,3)))),"")</f>
        <v/>
      </c>
      <c r="BH52" s="194" t="str">
        <f aca="false">IF(B52 &lt;&gt; "",IF(AND('PRINTABLE (per grading)'!H$16="EXAM", 'PRINTABLE (per grading)'!B$13="Prelim"), IF(ISERROR(SUMIF('Exam (LECTURE ONLY)'!D$20:M$20, "CLO10", 'Exam (LECTURE ONLY)'!D54:M54) / 'Exam (LECTURE ONLY)'!AL$15), "", SUMIF('Exam (LECTURE ONLY)'!D$20:M$20, "CLO10", 'Exam (LECTURE ONLY)'!D54:M54) /'Exam (LECTURE ONLY)'!AL$15),
IF(AND('PRINTABLE (per grading)'!H$16="EXAM", 'PRINTABLE (per grading)'!B$13="Midterm"), IF(ISERROR(SUMIF('Exam (LECTURE ONLY)'!O$20:X$20, "CLO10", 'Exam (LECTURE ONLY)'!O54:X54) / 'Exam (LECTURE ONLY)'!AM$15), "", SUMIF('Exam (LECTURE ONLY)'!O$20:X$20, "CLO10", 'Exam (LECTURE ONLY)'!O54:X54) / 'Exam (LECTURE ONLY)'!AM$15),
IF(AND('PRINTABLE (per grading)'!H$16="EXAM", 'PRINTABLE (per grading)'!B$13="Final"), IF(ISERROR(SUMIF('Exam (LECTURE ONLY)'!Z$20:AI$20, "CLO10", 'Exam (LECTURE ONLY)'!Z54:AI54) / 'Exam (LECTURE ONLY)'!AN$15), "", SUMIF('Exam (LECTURE ONLY)'!Z$20:AI$20, "CLO10", 'Exam (LECTURE ONLY)'!Z54:AI54) / 'Exam (LECTURE ONLY)'!AN$15),
IF(AND('PRINTABLE (per grading)'!H$16="OUTPUT", 'PRINTABLE (per grading)'!B$13="Prelim"), IF(ISERROR(SUMIF(OUTPUT!C$20:M$20, "CLO10", OUTPUT!C54:M54) / OUTPUT!AL$15), "", SUMIF(OUTPUT!C$20:M$20, "CLO10", OUTPUT!C54:M54) / OUTPUT!AL$15),
IF(AND('PRINTABLE (per grading)'!H$16="OUTPUT", 'PRINTABLE (per grading)'!B$13="Midterm"), IF(ISERROR(SUMIF(OUTPUT!O$20:Y$20, "CLO10", OUTPUT!O54:Y54) / OUTPUT!AM$15), "", SUMIF(OUTPUT!O$20:Y$20, "CLO10", OUTPUT!O54:Y54) / OUTPUT!AM$15),
IF(AND('PRINTABLE (per grading)'!H$16="OUTPUT", 'PRINTABLE (per grading)'!B$13="Final"), IF(ISERROR(SUMIF(OUTPUT!AA$20:AI$20, "CLO10", OUTPUT!AA54:AI54) / OUTPUT!AN$15), "", SUMIF(OUTPUT!AA$20:AI$20, "CLO10", OUTPUT!AA54:AI54) / OUTPUT!AN$15),
"")))))),"")</f>
        <v/>
      </c>
      <c r="BI52" s="286" t="str">
        <f aca="false">IF(B52&lt;&gt;"",IF(BH52="","",IF(BH52&lt;0.5,1,IF(AND(BH52&gt;=0.5,BH52&lt;P$10),2,IF(BH52&gt;=P$10,3)))),"")</f>
        <v/>
      </c>
      <c r="BJ52" s="287" t="str">
        <f aca="false">IF(B52 &lt;&gt; "",IFERROR(IF(AVERAGE(BF52,BH52)&gt;=P$10,"Y","N"),""),"")</f>
        <v/>
      </c>
      <c r="BK52" s="8"/>
    </row>
    <row r="53" customFormat="false" ht="19.5" hidden="false" customHeight="true" outlineLevel="0" collapsed="false">
      <c r="A53" s="183" t="str">
        <f aca="false">IF(ISBLANK('Database (LECTURE-RES-PRAC)'!A50),"",'Database (LECTURE-RES-PRAC)'!A50)</f>
        <v/>
      </c>
      <c r="B53" s="184" t="str">
        <f aca="false">IF(ISBLANK('Database (LECTURE-RES-PRAC)'!B50),"",'Database (LECTURE-RES-PRAC)'!B50)</f>
        <v/>
      </c>
      <c r="C53" s="230" t="str">
        <f aca="false">IF(B53&lt;&gt;"",IF(C$16="PRELIM",'Grade computation'!C53, IF(C$16="MIDTERM",'Grade computation'!K53, IF(C$16="FINAL",'Grade computation'!S53,""))),"")</f>
        <v/>
      </c>
      <c r="D53" s="231" t="str">
        <f aca="false">IF(B53&lt;&gt;"",IFERROR(IF(B$11="80-20", (((C53/C$19)*X$6)+X$7)*D$18, IF(B$11="60-40", (((C53/C$19)*Y$6)+Y$7)*D$18, 0)),0),"")</f>
        <v/>
      </c>
      <c r="E53" s="230" t="str">
        <f aca="false">IF(B53&lt;&gt;"", IF(C$16="PRELIM",'Grade computation'!E53, IF(C$16="MIDTERM",'Grade computation'!M53, IF(C$16="FINAL",'Grade computation'!U53,""))),"")</f>
        <v/>
      </c>
      <c r="F53" s="232" t="str">
        <f aca="false">IF(B53&lt;&gt;"",IFERROR(IF(B$11="80-20", (((E53/E$19)*X$6)+X$7)*F$18, IF(B$11="60-40", (((E53/E$19)*Y$6)+Y$7)*F$18, 0)),0),"")</f>
        <v/>
      </c>
      <c r="G53" s="233" t="str">
        <f aca="false">IF(B53&lt;&gt;"",IFERROR((D53+F53),0),"")</f>
        <v/>
      </c>
      <c r="H53" s="234" t="str">
        <f aca="false">IF(B53&lt;&gt;"",IF(C$16="PRELIM", 'Grade computation'!H53, IF(C$16="MIDTERM", 'Grade computation'!P53, IF(C$16="FINAL",'Grade computation'!X53, ""))),"")</f>
        <v/>
      </c>
      <c r="I53" s="233" t="str">
        <f aca="false">IF(B53&lt;&gt;"",IFERROR(IF(B$11="80-20", (((H53/H$19)*X$6)+X$7)*I$19, IF(B$11="60-40", (((H53/H$19)*Y$6)+Y$7)*I$19, 0)),0),"")</f>
        <v/>
      </c>
      <c r="J53" s="237" t="str">
        <f aca="false">IFERROR((G53+I53),"")</f>
        <v/>
      </c>
      <c r="K53" s="183" t="str">
        <f aca="false">IFERROR(IF(J53="","",IF(J53&gt;=75,"PASSED","FAILED")),"")</f>
        <v/>
      </c>
      <c r="L53" s="183"/>
      <c r="M53" s="194" t="str">
        <f aca="false">IF(B53 &lt;&gt; "", IFERROR(IF(C$16 = "PRELIM", SUMIF('Database (LECTURE-RES-PRAC)'!D$14:AG$14, "CLO1", 'Database (LECTURE-RES-PRAC)'!D50:AG50) / 'Grade computation'!F$4, IF(C$16 = "MIDTERM", SUMIF('Database (LECTURE-RES-PRAC)'!AJ$14:BM$14, "CLO1", 'Database (LECTURE-RES-PRAC)'!AJ50:BM50) / 'Grade computation'!G$4, IF(C$16 = "FINAL", SUMIF('Database (LECTURE-RES-PRAC)'!BP$14:CS$14, "CLO1", 'Database (LECTURE-RES-PRAC)'!BP50:CS50) / 'Grade computation'!H$4,""))),""),"")</f>
        <v/>
      </c>
      <c r="N53" s="286" t="str">
        <f aca="false">IF(B53&lt;&gt;"",IF(M53="","",IF(M53&lt;0.5,1,IF(AND(M53&gt;=0.5,M53&lt;P$10),2,IF(M53&gt;=P$10,3)))),"")</f>
        <v/>
      </c>
      <c r="O53" s="194" t="str">
        <f aca="false">IF(B53 &lt;&gt; "",IF(AND('PRINTABLE (per grading)'!H$16="EXAM", 'PRINTABLE (per grading)'!B$13="Prelim"), IF(ISERROR(SUMIF('Exam (LECTURE ONLY)'!D$20:M$20, "CLO1", 'Exam (LECTURE ONLY)'!D55:M55) / 'Exam (LECTURE ONLY)'!AL$6), "", SUMIF('Exam (LECTURE ONLY)'!D$20:M$20, "CLO1", 'Exam (LECTURE ONLY)'!D55:M55) /'Exam (LECTURE ONLY)'!AL$6),
IF(AND('PRINTABLE (per grading)'!H$16="EXAM", 'PRINTABLE (per grading)'!B$13="Midterm"), IF(ISERROR(SUMIF('Exam (LECTURE ONLY)'!O$20:X$20, "CLO1", 'Exam (LECTURE ONLY)'!O55:X55) / 'Exam (LECTURE ONLY)'!AM$6), "", SUMIF('Exam (LECTURE ONLY)'!O$20:X$20, "CLO1", 'Exam (LECTURE ONLY)'!O55:X55) / 'Exam (LECTURE ONLY)'!AM$6),
IF(AND('PRINTABLE (per grading)'!H$16="EXAM", 'PRINTABLE (per grading)'!B$13="Final"), IF(ISERROR(SUMIF('Exam (LECTURE ONLY)'!Z$20:AI$20, "CLO1", 'Exam (LECTURE ONLY)'!Z55:AI55) / 'Exam (LECTURE ONLY)'!AN$6), "", SUMIF('Exam (LECTURE ONLY)'!Z$20:AI$20, "CLO1", 'Exam (LECTURE ONLY)'!Z55:AI55) / 'Exam (LECTURE ONLY)'!AN$6),
IF(AND('PRINTABLE (per grading)'!H$16="OUTPUT", 'PRINTABLE (per grading)'!B$13="Prelim"), IF(ISERROR(SUMIF(OUTPUT!C$20:M$20, "CLO1", OUTPUT!C55:M55) / OUTPUT!AL$6), "", SUMIF(OUTPUT!C$20:M$20, "CLO1", OUTPUT!C55:M55) / OUTPUT!AL$6),
IF(AND('PRINTABLE (per grading)'!H$16="OUTPUT", 'PRINTABLE (per grading)'!B$13="Midterm"), IF(ISERROR(SUMIF(OUTPUT!O$20:Y$20, "CLO1", OUTPUT!O55:Y55) / OUTPUT!AM$6), "", SUMIF(OUTPUT!O$20:Y$20, "CLO1", OUTPUT!O55:Y55) / OUTPUT!AM$6),
IF(AND('PRINTABLE (per grading)'!H$16="OUTPUT", 'PRINTABLE (per grading)'!B$13="Final"), IF(ISERROR(SUMIF(OUTPUT!AA$20:AI$20, "CLO1", OUTPUT!AA55:AI55) / OUTPUT!AN$6), "", SUMIF(OUTPUT!AA$20:AI$20, "CLO1", OUTPUT!AA55:AI55) / OUTPUT!AN$6),
"")))))),"")</f>
        <v/>
      </c>
      <c r="P53" s="286" t="str">
        <f aca="false">IF(B53&lt;&gt;"",IF(O53="","",IF(O53&lt;0.5,1,IF(AND(O53&gt;=0.5,O53&lt;P$10),2,IF(O53&gt;=P$10,3)))),"")</f>
        <v/>
      </c>
      <c r="Q53" s="287" t="str">
        <f aca="false">IF(B53 &lt;&gt; "",IFERROR(IF(AVERAGE(M53,O53)&gt;=P$10,"Y","N"),""),"")</f>
        <v/>
      </c>
      <c r="R53" s="194" t="str">
        <f aca="false">IF(B53 &lt;&gt; "", IFERROR(IF(C$16 = "PRELIM", SUMIF('Database (LECTURE-RES-PRAC)'!D$14:AG$14, "CLO2", 'Database (LECTURE-RES-PRAC)'!D50:AG50) / 'Grade computation'!F$5, IF(C$16 = "MIDTERM", SUMIF('Database (LECTURE-RES-PRAC)'!AJ$14:BM$14, "CLO2", 'Database (LECTURE-RES-PRAC)'!AJ50:BM50) / 'Grade computation'!G$5, IF(C$16 = "FINAL", SUMIF('Database (LECTURE-RES-PRAC)'!BP$14:CS$14, "CLO2", 'Database (LECTURE-RES-PRAC)'!BP50:CS50) / 'Grade computation'!H$5,""))),""),"")</f>
        <v/>
      </c>
      <c r="S53" s="286" t="str">
        <f aca="false">IF(B53&lt;&gt;"",IF(R53="","",IF(R53&lt;0.5,1,IF(AND(R53&gt;=0.5,R53&lt;P$10),2,IF(R53&gt;=P$10,3)))),"")</f>
        <v/>
      </c>
      <c r="T53" s="194" t="str">
        <f aca="false">IF(B53 &lt;&gt; "",IF(AND('PRINTABLE (per grading)'!H$16="EXAM", 'PRINTABLE (per grading)'!B$13="Prelim"), IF(ISERROR(SUMIF('Exam (LECTURE ONLY)'!D$20:M$20, "CLO2", 'Exam (LECTURE ONLY)'!D55:M55) / 'Exam (LECTURE ONLY)'!AL$7), "", SUMIF('Exam (LECTURE ONLY)'!D$20:M$20, "CLO2", 'Exam (LECTURE ONLY)'!D55:M55) /'Exam (LECTURE ONLY)'!AL$7),
IF(AND('PRINTABLE (per grading)'!H$16="EXAM", 'PRINTABLE (per grading)'!B$13="Midterm"), IF(ISERROR(SUMIF('Exam (LECTURE ONLY)'!O$20:X$20, "CLO2", 'Exam (LECTURE ONLY)'!O55:X55) / 'Exam (LECTURE ONLY)'!AM$7), "", SUMIF('Exam (LECTURE ONLY)'!O$20:X$20, "CLO2", 'Exam (LECTURE ONLY)'!O55:X55) / 'Exam (LECTURE ONLY)'!AM$7),
IF(AND('PRINTABLE (per grading)'!H$16="EXAM", 'PRINTABLE (per grading)'!B$13="Final"), IF(ISERROR(SUMIF('Exam (LECTURE ONLY)'!Z$20:AI$20, "CLO2", 'Exam (LECTURE ONLY)'!Z55:AI55) / 'Exam (LECTURE ONLY)'!AN$7), "", SUMIF('Exam (LECTURE ONLY)'!Z$20:AI$20, "CLO2", 'Exam (LECTURE ONLY)'!Z55:AI55) / 'Exam (LECTURE ONLY)'!AN$7),
IF(AND('PRINTABLE (per grading)'!H$16="OUTPUT", 'PRINTABLE (per grading)'!B$13="Prelim"), IF(ISERROR(SUMIF(OUTPUT!C$20:M$20, "CLO2", OUTPUT!C55:M55) / OUTPUT!AL$7), "", SUMIF(OUTPUT!C$20:M$20, "CLO2", OUTPUT!C55:M55) / OUTPUT!AL$7),
IF(AND('PRINTABLE (per grading)'!H$16="OUTPUT", 'PRINTABLE (per grading)'!B$13="Midterm"), IF(ISERROR(SUMIF(OUTPUT!O$20:Y$20, "CLO2", OUTPUT!O55:Y55) / OUTPUT!AM$7), "", SUMIF(OUTPUT!O$20:Y$20, "CLO2", OUTPUT!O55:Y55) / OUTPUT!AM$7),
IF(AND('PRINTABLE (per grading)'!H$16="OUTPUT", 'PRINTABLE (per grading)'!B$13="Final"), IF(ISERROR(SUMIF(OUTPUT!AA$20:AI$20, "CLO2", OUTPUT!AA55:AI55) / OUTPUT!AN$7), "", SUMIF(OUTPUT!AA$20:AI$20, "CLO2", OUTPUT!AA55:AI55) / OUTPUT!AN$7),
"")))))),"")</f>
        <v/>
      </c>
      <c r="U53" s="286" t="str">
        <f aca="false">IF(B53&lt;&gt;"",IF(T53="","",IF(T53&lt;0.5,1,IF(AND(T53&gt;=0.5,T53&lt;P$10),2,IF(T53&gt;=P$10,3)))),"")</f>
        <v/>
      </c>
      <c r="V53" s="287" t="str">
        <f aca="false">IF(B53 &lt;&gt; "",IFERROR(IF(AVERAGE(R53,T53)&gt;=P$10,"Y","N"),""),"")</f>
        <v/>
      </c>
      <c r="W53" s="194" t="str">
        <f aca="false">IF(B53 &lt;&gt; "", IFERROR(IF(C$16 = "PRELIM", SUMIF('Database (LECTURE-RES-PRAC)'!D$14:AG$14, "CLO3", 'Database (LECTURE-RES-PRAC)'!D50:AG50) / 'Grade computation'!F$6, IF(C$16 = "MIDTERM", SUMIF('Database (LECTURE-RES-PRAC)'!AJ$14:BM$14, "CLO3", 'Database (LECTURE-RES-PRAC)'!AJ50:BM50) / 'Grade computation'!G$6, IF(C$16 = "FINAL", SUMIF('Database (LECTURE-RES-PRAC)'!BP$14:CS$14, "CLO3", 'Database (LECTURE-RES-PRAC)'!BP50:CS50) / 'Grade computation'!H$6,""))),""),"")</f>
        <v/>
      </c>
      <c r="X53" s="286" t="str">
        <f aca="false">IF(B53&lt;&gt;"",IF(W53="","",IF(W53&lt;0.5,1,IF(AND(W53&gt;=0.5,W53&lt;P$10),2,IF(W53&gt;=P$10,3)))),"")</f>
        <v/>
      </c>
      <c r="Y53" s="194" t="str">
        <f aca="false">IF(B53 &lt;&gt; "",IF(AND('PRINTABLE (per grading)'!H$16="EXAM", 'PRINTABLE (per grading)'!B$13="Prelim"), IF(ISERROR(SUMIF('Exam (LECTURE ONLY)'!D$20:M$20, "CLO3", 'Exam (LECTURE ONLY)'!D55:M55) / 'Exam (LECTURE ONLY)'!AL$8), "", SUMIF('Exam (LECTURE ONLY)'!D$20:M$20, "CLO3", 'Exam (LECTURE ONLY)'!D55:M55) /'Exam (LECTURE ONLY)'!AL$8),
IF(AND('PRINTABLE (per grading)'!H$16="EXAM", 'PRINTABLE (per grading)'!B$13="Midterm"), IF(ISERROR(SUMIF('Exam (LECTURE ONLY)'!O$20:X$20, "CLO3", 'Exam (LECTURE ONLY)'!O55:X55) / 'Exam (LECTURE ONLY)'!AM$8), "", SUMIF('Exam (LECTURE ONLY)'!O$20:X$20, "CLO3", 'Exam (LECTURE ONLY)'!O55:X55) / 'Exam (LECTURE ONLY)'!AM$8),
IF(AND('PRINTABLE (per grading)'!H$16="EXAM", 'PRINTABLE (per grading)'!B$13="Final"), IF(ISERROR(SUMIF('Exam (LECTURE ONLY)'!Z$20:AI$20, "CLO3", 'Exam (LECTURE ONLY)'!Z55:AI55) / 'Exam (LECTURE ONLY)'!AN$8), "", SUMIF('Exam (LECTURE ONLY)'!Z$20:AI$20, "CLO3", 'Exam (LECTURE ONLY)'!Z55:AI55) / 'Exam (LECTURE ONLY)'!AN$8),
IF(AND('PRINTABLE (per grading)'!H$16="OUTPUT", 'PRINTABLE (per grading)'!B$13="Prelim"), IF(ISERROR(SUMIF(OUTPUT!C$20:M$20, "CLO3", OUTPUT!C55:M55) / OUTPUT!AL$8), "", SUMIF(OUTPUT!C$20:M$20, "CLO3", OUTPUT!C55:M55) / OUTPUT!AL$8),
IF(AND('PRINTABLE (per grading)'!H$16="OUTPUT", 'PRINTABLE (per grading)'!B$13="Midterm"), IF(ISERROR(SUMIF(OUTPUT!O$20:Y$20, "CLO3", OUTPUT!O55:Y55) / OUTPUT!AM$8), "", SUMIF(OUTPUT!O$20:Y$20, "CLO3", OUTPUT!O55:Y55) / OUTPUT!AM$8),
IF(AND('PRINTABLE (per grading)'!H$16="OUTPUT", 'PRINTABLE (per grading)'!B$13="Final"), IF(ISERROR(SUMIF(OUTPUT!AA$20:AI$20, "CLO3", OUTPUT!AA55:AI55) / OUTPUT!AN$8), "", SUMIF(OUTPUT!AA$20:AI$20, "CLO3", OUTPUT!AA55:AI55) / OUTPUT!AN$8),
"" )))))),"")</f>
        <v/>
      </c>
      <c r="Z53" s="286" t="str">
        <f aca="false">IF(B53&lt;&gt;"",IF(Y53="","",IF(Y53&lt;0.5,1,IF(AND(Y53&gt;=0.5,Y53&lt;P$10),2,IF(Y53&gt;=P$10,3)))),"")</f>
        <v/>
      </c>
      <c r="AA53" s="287" t="str">
        <f aca="false">IF(B53 &lt;&gt; "",IFERROR(IF(AVERAGE(W53,Y53)&gt;=P$10,"Y","N"),""),"")</f>
        <v/>
      </c>
      <c r="AB53" s="194" t="str">
        <f aca="false">IF(B53 &lt;&gt; "", IFERROR(IF(C$16 = "PRELIM", SUMIF('Database (LECTURE-RES-PRAC)'!D$14:AG$14, "CLO4", 'Database (LECTURE-RES-PRAC)'!D50:AG50) / 'Grade computation'!F$7, IF(C$16 = "MIDTERM", SUMIF('Database (LECTURE-RES-PRAC)'!AJ$14:BM$14, "CLO4", 'Database (LECTURE-RES-PRAC)'!AJ50:BM50) / 'Grade computation'!G$7, IF(C$16 = "FINAL", SUMIF('Database (LECTURE-RES-PRAC)'!BP$14:CS$14, "CLO4", 'Database (LECTURE-RES-PRAC)'!BP50:CS50) / 'Grade computation'!H$7,""))),""),"")</f>
        <v/>
      </c>
      <c r="AC53" s="286" t="str">
        <f aca="false">IF(B53&lt;&gt;"",IF(AB53="","",IF(AB53&lt;0.5,1,IF(AND(AB53&gt;=0.5,AB53&lt;P$10),2,IF(AB53&gt;=P$10,3)))),"")</f>
        <v/>
      </c>
      <c r="AD53" s="194" t="str">
        <f aca="false">IF(B53 &lt;&gt; "",IF(AND('PRINTABLE (per grading)'!H$16="EXAM", 'PRINTABLE (per grading)'!B$13="Prelim"), IF(ISERROR(SUMIF('Exam (LECTURE ONLY)'!D$20:M$20, "CLO4", 'Exam (LECTURE ONLY)'!D55:M55) / 'Exam (LECTURE ONLY)'!AL$9), "", SUMIF('Exam (LECTURE ONLY)'!D$20:M$20, "CLO4", 'Exam (LECTURE ONLY)'!D55:M55) /'Exam (LECTURE ONLY)'!AL$9),
IF(AND('PRINTABLE (per grading)'!H$16="EXAM", 'PRINTABLE (per grading)'!B$13="Midterm"), IF(ISERROR(SUMIF('Exam (LECTURE ONLY)'!O$20:X$20, "CLO4", 'Exam (LECTURE ONLY)'!O55:X55) / 'Exam (LECTURE ONLY)'!AM$9), "", SUMIF('Exam (LECTURE ONLY)'!O$20:X$20, "CLO4", 'Exam (LECTURE ONLY)'!O55:X55) / 'Exam (LECTURE ONLY)'!AM$9),
IF(AND('PRINTABLE (per grading)'!H$16="EXAM", 'PRINTABLE (per grading)'!B$13="Final"), IF(ISERROR(SUMIF('Exam (LECTURE ONLY)'!Z$20:AI$20, "CLO4", 'Exam (LECTURE ONLY)'!Z55:AI55) / 'Exam (LECTURE ONLY)'!AN$9), "", SUMIF('Exam (LECTURE ONLY)'!Z$20:AI$20, "CLO4", 'Exam (LECTURE ONLY)'!Z55:AI55) / 'Exam (LECTURE ONLY)'!AN$9),
IF(AND('PRINTABLE (per grading)'!H$16="OUTPUT", 'PRINTABLE (per grading)'!B$13="Prelim"), IF(ISERROR(SUMIF(OUTPUT!C$20:M$20, "CLO4", OUTPUT!C55:M55) / OUTPUT!AL$9), "", SUMIF(OUTPUT!C$20:M$20, "CLO4", OUTPUT!C55:M55) / OUTPUT!AL$9),
IF(AND('PRINTABLE (per grading)'!H$16="OUTPUT", 'PRINTABLE (per grading)'!B$13="Midterm"), IF(ISERROR(SUMIF(OUTPUT!O$20:Y$20, "CLO4", OUTPUT!O55:Y55) / OUTPUT!AM$9), "", SUMIF(OUTPUT!O$20:Y$20, "CLO4", OUTPUT!O55:Y55) / OUTPUT!AM$9),
IF(AND('PRINTABLE (per grading)'!H$16="OUTPUT", 'PRINTABLE (per grading)'!B$13="Final"), IF(ISERROR(SUMIF(OUTPUT!AA$20:AI$20, "CLO4", OUTPUT!AA55:AI55) / OUTPUT!AN$9), "", SUMIF(OUTPUT!AA$20:AI$20, "CLO4", OUTPUT!AA55:AI55) / OUTPUT!AN$9),
"")))))),"")</f>
        <v/>
      </c>
      <c r="AE53" s="286" t="str">
        <f aca="false">IF(B53&lt;&gt;"",IF(AD53="","",IF(AD53&lt;0.5,1,IF(AND(AD53&gt;=0.5,AD53&lt;P$10),2,IF(AD53&gt;=P$10,3)))),"")</f>
        <v/>
      </c>
      <c r="AF53" s="287" t="str">
        <f aca="false">IF(B53 &lt;&gt; "",IFERROR(IF(AVERAGE(AB53,AD53)&gt;=P$10,"Y","N"),""),"")</f>
        <v/>
      </c>
      <c r="AG53" s="194" t="str">
        <f aca="false">IF(B53 &lt;&gt; "", IFERROR(IF(C$16 = "PRELIM", SUMIF('Database (LECTURE-RES-PRAC)'!D$14:AG$14, "CLO5", 'Database (LECTURE-RES-PRAC)'!D50:AG50) / 'Grade computation'!F$8, IF(C$16 = "MIDTERM", SUMIF('Database (LECTURE-RES-PRAC)'!AJ$14:BM$14, "CLO5", 'Database (LECTURE-RES-PRAC)'!AJ50:BM50) / 'Grade computation'!G$8, IF(C$16 = "FINAL", SUMIF('Database (LECTURE-RES-PRAC)'!BP$14:CS$14, "CLO5", 'Database (LECTURE-RES-PRAC)'!BP50:CS50) / 'Grade computation'!H$8,""))),""),"")</f>
        <v/>
      </c>
      <c r="AH53" s="286" t="str">
        <f aca="false">IF(B53&lt;&gt;"",IF(AG53="","",IF(AG53&lt;0.5,1,IF(AND(AG53&gt;=0.5,AG53&lt;P$10),2,IF(AG53&gt;=P$10,3)))),"")</f>
        <v/>
      </c>
      <c r="AI53" s="194" t="str">
        <f aca="false">IF(B53 &lt;&gt; "",IF(AND('PRINTABLE (per grading)'!H$16="EXAM", 'PRINTABLE (per grading)'!B$13="Prelim"), IF(ISERROR(SUMIF('Exam (LECTURE ONLY)'!D$20:M$20, "CLO5", 'Exam (LECTURE ONLY)'!D55:M55) / 'Exam (LECTURE ONLY)'!AL$10), "", SUMIF('Exam (LECTURE ONLY)'!D$20:M$20, "CLO5", 'Exam (LECTURE ONLY)'!D55:M55) /'Exam (LECTURE ONLY)'!AL$10),
IF(AND('PRINTABLE (per grading)'!H$16="EXAM", 'PRINTABLE (per grading)'!B$13="Midterm"), IF(ISERROR(SUMIF('Exam (LECTURE ONLY)'!O$20:X$20, "CLO5", 'Exam (LECTURE ONLY)'!O55:X55) / 'Exam (LECTURE ONLY)'!AM$10), "", SUMIF('Exam (LECTURE ONLY)'!O$20:X$20, "CLO5", 'Exam (LECTURE ONLY)'!O55:X55) / 'Exam (LECTURE ONLY)'!AM$10),
IF(AND('PRINTABLE (per grading)'!H$16="EXAM", 'PRINTABLE (per grading)'!B$13="Final"), IF(ISERROR(SUMIF('Exam (LECTURE ONLY)'!Z$20:AI$20, "CLO5", 'Exam (LECTURE ONLY)'!Z55:AI55) / 'Exam (LECTURE ONLY)'!AN$10), "", SUMIF('Exam (LECTURE ONLY)'!Z$20:AI$20, "CLO5", 'Exam (LECTURE ONLY)'!Z55:AI55) / 'Exam (LECTURE ONLY)'!AN$10),
IF(AND('PRINTABLE (per grading)'!H$16="OUTPUT", 'PRINTABLE (per grading)'!B$13="Prelim"), IF(ISERROR(SUMIF(OUTPUT!C$20:M$20, "CLO5", OUTPUT!C55:M55) / OUTPUT!AL$10), "", SUMIF(OUTPUT!C$20:M$20, "CLO5", OUTPUT!C55:M55) / OUTPUT!AL$10),
IF(AND('PRINTABLE (per grading)'!H$16="OUTPUT", 'PRINTABLE (per grading)'!B$13="Midterm"), IF(ISERROR(SUMIF(OUTPUT!O$20:Y$20, "CLO5", OUTPUT!O55:Y55) / OUTPUT!AM$10), "", SUMIF(OUTPUT!O$20:Y$20, "CLO5", OUTPUT!O55:Y55) / OUTPUT!AM$10),
IF(AND('PRINTABLE (per grading)'!H$16="OUTPUT", 'PRINTABLE (per grading)'!B$13="Final"), IF(ISERROR(SUMIF(OUTPUT!AA$20:AI$20, "CLO5", OUTPUT!AA55:AI55) / OUTPUT!AN$10), "", SUMIF(OUTPUT!AA$20:AI$20, "CLO5", OUTPUT!AA55:AI55) / OUTPUT!AN$10),
"")))))),"")</f>
        <v/>
      </c>
      <c r="AJ53" s="286" t="str">
        <f aca="false">IF(B53&lt;&gt;"",IF(AI53="","",IF(AI53&lt;0.5,1,IF(AND(AI53&gt;=0.5,AI53&lt;P$10),2,IF(AI53&gt;=P$10,3)))),"")</f>
        <v/>
      </c>
      <c r="AK53" s="287" t="str">
        <f aca="false">IF(B53 &lt;&gt; "",IFERROR(IF(AVERAGE(AG53,AI53)&gt;=P$10,"Y","N"),""),"")</f>
        <v/>
      </c>
      <c r="AL53" s="194" t="str">
        <f aca="false">IF(B53 &lt;&gt; "", IFERROR(IF(C$16 = "PRELIM", SUMIF('Database (LECTURE-RES-PRAC)'!D$14:AG$14, "CLO6", 'Database (LECTURE-RES-PRAC)'!D50:AG50) / 'Grade computation'!F$9, IF(C$16 = "MIDTERM", SUMIF('Database (LECTURE-RES-PRAC)'!AJ$14:BM$14, "CLO6", 'Database (LECTURE-RES-PRAC)'!AJ50:BM50) / 'Grade computation'!G$9, IF(C$16 = "FINAL", SUMIF('Database (LECTURE-RES-PRAC)'!BP$14:CS$14, "CLO6", 'Database (LECTURE-RES-PRAC)'!BP50:CS50) / 'Grade computation'!H$9,""))),""),"")</f>
        <v/>
      </c>
      <c r="AM53" s="286" t="str">
        <f aca="false">IF(B53&lt;&gt;"",IF(AL53="","",IF(AL53&lt;0.5,1,IF(AND(AL53&gt;=0.5,AL53&lt;P$10),2,IF(AL53&gt;=P$10,3)))),"")</f>
        <v/>
      </c>
      <c r="AN53" s="194" t="str">
        <f aca="false">IF(B53 &lt;&gt; "",IF(AND('PRINTABLE (per grading)'!H$16="EXAM", 'PRINTABLE (per grading)'!B$13="Prelim"), IF(ISERROR(SUMIF('Exam (LECTURE ONLY)'!D$20:M$20, "CLO6", 'Exam (LECTURE ONLY)'!D55:M55) / 'Exam (LECTURE ONLY)'!AL$11), "", SUMIF('Exam (LECTURE ONLY)'!D$20:M$20, "CLO6", 'Exam (LECTURE ONLY)'!D55:M55) /'Exam (LECTURE ONLY)'!AL$11),
IF(AND('PRINTABLE (per grading)'!H$16="EXAM", 'PRINTABLE (per grading)'!B$13="Midterm"), IF(ISERROR(SUMIF('Exam (LECTURE ONLY)'!O$20:X$20, "CLO6", 'Exam (LECTURE ONLY)'!O55:X55) / 'Exam (LECTURE ONLY)'!AM$11), "", SUMIF('Exam (LECTURE ONLY)'!O$20:X$20, "CLO6", 'Exam (LECTURE ONLY)'!O55:X55) / 'Exam (LECTURE ONLY)'!AM$11),
IF(AND('PRINTABLE (per grading)'!H$16="EXAM", 'PRINTABLE (per grading)'!B$13="Final"), IF(ISERROR(SUMIF('Exam (LECTURE ONLY)'!Z$20:AI$20, "CLO6", 'Exam (LECTURE ONLY)'!Z55:AI55) / 'Exam (LECTURE ONLY)'!AN$11), "", SUMIF('Exam (LECTURE ONLY)'!Z$20:AI$20, "CLO6", 'Exam (LECTURE ONLY)'!Z55:AI55) / 'Exam (LECTURE ONLY)'!AN$11),
IF(AND('PRINTABLE (per grading)'!H$16="OUTPUT", 'PRINTABLE (per grading)'!B$13="Prelim"), IF(ISERROR(SUMIF(OUTPUT!C$20:M$20, "CLO6", OUTPUT!C55:M55) / OUTPUT!AL$11), "", SUMIF(OUTPUT!C$20:M$20, "CLO6", OUTPUT!C55:M55) / OUTPUT!AL$11),
IF(AND('PRINTABLE (per grading)'!H$16="OUTPUT", 'PRINTABLE (per grading)'!B$13="Midterm"), IF(ISERROR(SUMIF(OUTPUT!O$20:Y$20, "CLO6", OUTPUT!O55:Y55) / OUTPUT!AM$11), "", SUMIF(OUTPUT!O$20:Y$20, "CLO6", OUTPUT!O55:Y55) / OUTPUT!AM$11),
IF(AND('PRINTABLE (per grading)'!H$16="OUTPUT", 'PRINTABLE (per grading)'!B$13="Final"), IF(ISERROR(SUMIF(OUTPUT!AA$20:AI$20, "CLO6", OUTPUT!AA55:AI55) / OUTPUT!AN$11), "", SUMIF(OUTPUT!AA$20:AI$20, "CLO6", OUTPUT!AA55:AI55) / OUTPUT!AN$11),
"")))))),"")</f>
        <v/>
      </c>
      <c r="AO53" s="286" t="str">
        <f aca="false">IF(B53&lt;&gt;"",IF(AN53="","",IF(AN53&lt;0.5,1,IF(AND(AN53&gt;=0.5,AN53&lt;P$10),2,IF(AN53&gt;=P$10,3)))),"")</f>
        <v/>
      </c>
      <c r="AP53" s="287" t="str">
        <f aca="false">IF(B53 &lt;&gt; "",IFERROR(IF(AVERAGE(AL53,AN53)&gt;=P$10,"Y","N"),""),"")</f>
        <v/>
      </c>
      <c r="AQ53" s="194" t="str">
        <f aca="false">IF(B53 &lt;&gt; "", IFERROR(IF(C$16 = "PRELIM", SUMIF('Database (LECTURE-RES-PRAC)'!D$14:AG$14, "CLO7", 'Database (LECTURE-RES-PRAC)'!D50:AG50) / 'Grade computation'!F$10, IF(C$16 = "MIDTERM", SUMIF('Database (LECTURE-RES-PRAC)'!AJ$14:BM$14, "CLO7", 'Database (LECTURE-RES-PRAC)'!AJ50:BM50) / 'Grade computation'!G$10, IF(C$16 = "FINAL", SUMIF('Database (LECTURE-RES-PRAC)'!BP$14:CS$14, "CLO7", 'Database (LECTURE-RES-PRAC)'!BP50:CS50) / 'Grade computation'!H$10,""))),""),"")</f>
        <v/>
      </c>
      <c r="AR53" s="286" t="str">
        <f aca="false">IF(B53&lt;&gt;"",IF(AQ53="","",IF(AQ53&lt;0.5,1,IF(AND(AQ53&gt;=0.5,AQ53&lt;P$10),2,IF(AQ53&gt;=P$10,3)))),"")</f>
        <v/>
      </c>
      <c r="AS53" s="194" t="str">
        <f aca="false">IF(B53 &lt;&gt; "",IF(AND('PRINTABLE (per grading)'!H$16="EXAM", 'PRINTABLE (per grading)'!B$13="Prelim"), IF(ISERROR(SUMIF('Exam (LECTURE ONLY)'!D$20:M$20, "CLO7", 'Exam (LECTURE ONLY)'!D55:M55) / 'Exam (LECTURE ONLY)'!AL$12), "", SUMIF('Exam (LECTURE ONLY)'!D$20:M$20, "CLO7", 'Exam (LECTURE ONLY)'!D55:M55) /'Exam (LECTURE ONLY)'!AL$12),
IF(AND('PRINTABLE (per grading)'!H$16="EXAM", 'PRINTABLE (per grading)'!B$13="Midterm"), IF(ISERROR(SUMIF('Exam (LECTURE ONLY)'!O$20:X$20, "CLO7", 'Exam (LECTURE ONLY)'!O55:X55) / 'Exam (LECTURE ONLY)'!AM$12), "", SUMIF('Exam (LECTURE ONLY)'!O$20:X$20, "CLO7", 'Exam (LECTURE ONLY)'!O55:X55) / 'Exam (LECTURE ONLY)'!AM$12),
IF(AND('PRINTABLE (per grading)'!H$16="EXAM", 'PRINTABLE (per grading)'!B$13="Final"), IF(ISERROR(SUMIF('Exam (LECTURE ONLY)'!Z$20:AI$20, "CLO7", 'Exam (LECTURE ONLY)'!Z55:AI55) / 'Exam (LECTURE ONLY)'!AN$12), "", SUMIF('Exam (LECTURE ONLY)'!Z$20:AI$20, "CLO7", 'Exam (LECTURE ONLY)'!Z55:AI55) / 'Exam (LECTURE ONLY)'!AN$12),
IF(AND('PRINTABLE (per grading)'!H$16="OUTPUT", 'PRINTABLE (per grading)'!B$13="Prelim"), IF(ISERROR(SUMIF(OUTPUT!C$20:M$20, "CLO7", OUTPUT!C55:M55) / OUTPUT!AL$12), "", SUMIF(OUTPUT!C$20:M$20, "CLO7", OUTPUT!C55:M55) / OUTPUT!AL$12),
IF(AND('PRINTABLE (per grading)'!H$16="OUTPUT", 'PRINTABLE (per grading)'!B$13="Midterm"), IF(ISERROR(SUMIF(OUTPUT!O$20:Y$20, "CLO7", OUTPUT!O55:Y55) / OUTPUT!AM$12), "", SUMIF(OUTPUT!O$20:Y$20, "CLO7", OUTPUT!O55:Y55) / OUTPUT!AM$12),
IF(AND('PRINTABLE (per grading)'!H$16="OUTPUT", 'PRINTABLE (per grading)'!B$13="Final"), IF(ISERROR(SUMIF(OUTPUT!AA$20:AI$20, "CLO7", OUTPUT!AA55:AI55) / OUTPUT!AN$12), "", SUMIF(OUTPUT!AA$20:AI$20, "CLO7", OUTPUT!AA55:AI55) / OUTPUT!AN$12),
"")))))),"")</f>
        <v/>
      </c>
      <c r="AT53" s="286" t="str">
        <f aca="false">IF(B53&lt;&gt;"",IF(AS53="","",IF(AS53&lt;0.5,1,IF(AND(AS53&gt;=0.5,AS53&lt;P$10),2,IF(AS53&gt;=P$10,3)))),"")</f>
        <v/>
      </c>
      <c r="AU53" s="287" t="str">
        <f aca="false">IF(B53 &lt;&gt; "",IFERROR(IF(AVERAGE(AQ53,AS53)&gt;=P$10,"Y","N"),""),"")</f>
        <v/>
      </c>
      <c r="AV53" s="194" t="str">
        <f aca="false">IF(B53 &lt;&gt; "", IFERROR(IF(C$16 = "PRELIM", SUMIF('Database (LECTURE-RES-PRAC)'!D$14:AG$14, "CLO8", 'Database (LECTURE-RES-PRAC)'!D50:AG50) / 'Grade computation'!F$11, IF(C$16 = "MIDTERM", SUMIF('Database (LECTURE-RES-PRAC)'!AJ$14:BM$14, "CLO8", 'Database (LECTURE-RES-PRAC)'!AJ50:BM50) / 'Grade computation'!G$11, IF(C$16 = "FINAL", SUMIF('Database (LECTURE-RES-PRAC)'!BP$14:CS$14, "CLO8", 'Database (LECTURE-RES-PRAC)'!BP50:CS50) / 'Grade computation'!H$11,""))),""),"")</f>
        <v/>
      </c>
      <c r="AW53" s="286" t="str">
        <f aca="false">IF(B53&lt;&gt;"",IF(AV53="","",IF(AV53&lt;0.5,1,IF(AND(AV53&gt;=0.5,AV53&lt;P$10),2,IF(AV53&gt;=P$10,3)))),"")</f>
        <v/>
      </c>
      <c r="AX53" s="194" t="str">
        <f aca="false">IF(B53 &lt;&gt; "",IF(AND('PRINTABLE (per grading)'!H$16="EXAM", 'PRINTABLE (per grading)'!B$13="Prelim"), IF(ISERROR(SUMIF('Exam (LECTURE ONLY)'!D$20:M$20, "CLO8", 'Exam (LECTURE ONLY)'!D55:M55) / 'Exam (LECTURE ONLY)'!AL$13), "", SUMIF('Exam (LECTURE ONLY)'!D$20:M$20, "CLO8", 'Exam (LECTURE ONLY)'!D55:M55) /'Exam (LECTURE ONLY)'!AL$13),
IF(AND('PRINTABLE (per grading)'!H$16="EXAM", 'PRINTABLE (per grading)'!B$13="Midterm"), IF(ISERROR(SUMIF('Exam (LECTURE ONLY)'!O$20:X$20, "CLO8", 'Exam (LECTURE ONLY)'!O55:X55) / 'Exam (LECTURE ONLY)'!AM$13), "", SUMIF('Exam (LECTURE ONLY)'!O$20:X$20, "CLO8", 'Exam (LECTURE ONLY)'!O55:X55) / 'Exam (LECTURE ONLY)'!AM$13),
IF(AND('PRINTABLE (per grading)'!H$16="EXAM", 'PRINTABLE (per grading)'!B$13="Final"), IF(ISERROR(SUMIF('Exam (LECTURE ONLY)'!Z$20:AI$20, "CLO8", 'Exam (LECTURE ONLY)'!Z55:AI55) / 'Exam (LECTURE ONLY)'!AN$13), "", SUMIF('Exam (LECTURE ONLY)'!Z$20:AI$20, "CLO8", 'Exam (LECTURE ONLY)'!Z55:AI55) / 'Exam (LECTURE ONLY)'!AN$13),
IF(AND('PRINTABLE (per grading)'!H$16="OUTPUT", 'PRINTABLE (per grading)'!B$13="Prelim"), IF(ISERROR(SUMIF(OUTPUT!C$20:M$20, "CLO8", OUTPUT!C55:M55) / OUTPUT!AL$13), "", SUMIF(OUTPUT!C$20:M$20, "CLO8", OUTPUT!C55:M55) / OUTPUT!AL$13),
IF(AND('PRINTABLE (per grading)'!H$16="OUTPUT", 'PRINTABLE (per grading)'!B$13="Midterm"), IF(ISERROR(SUMIF(OUTPUT!O$20:Y$20, "CLO8", OUTPUT!O55:Y55) / OUTPUT!AM$13), "", SUMIF(OUTPUT!O$20:Y$20, "CLO8", OUTPUT!O55:Y55) / OUTPUT!AM$13),
IF(AND('PRINTABLE (per grading)'!H$16="OUTPUT", 'PRINTABLE (per grading)'!B$13="Final"), IF(ISERROR(SUMIF(OUTPUT!AA$20:AI$20, "CLO8", OUTPUT!AA55:AI55) / OUTPUT!AN$13), "", SUMIF(OUTPUT!AA$20:AI$20, "CLO8", OUTPUT!AA55:AI55) / OUTPUT!AN$13),
"")))))),"")</f>
        <v/>
      </c>
      <c r="AY53" s="286" t="str">
        <f aca="false">IF(B53&lt;&gt;"",IF(AX53="","",IF(AX53&lt;0.5,1,IF(AND(AX53&gt;=0.5,AX53&lt;P$10),2,IF(AX53&gt;=P$10,3)))),"")</f>
        <v/>
      </c>
      <c r="AZ53" s="287" t="str">
        <f aca="false">IF(B53 &lt;&gt; "",IFERROR(IF(AVERAGE(AV53,AX53)&gt;=P$10,"Y","N"),""),"")</f>
        <v/>
      </c>
      <c r="BA53" s="194" t="str">
        <f aca="false">IF(B53 &lt;&gt; "", IFERROR(IF(C$16 = "PRELIM", SUMIF('Database (LECTURE-RES-PRAC)'!D$14:AG$14, "CLO9", 'Database (LECTURE-RES-PRAC)'!D50:AG50) / 'Grade computation'!F$12, IF(C$16 = "MIDTERM", SUMIF('Database (LECTURE-RES-PRAC)'!AJ$14:BM$14, "CLO9", 'Database (LECTURE-RES-PRAC)'!AJ50:BM50) / 'Grade computation'!G$12, IF(C$16 = "FINAL", SUMIF('Database (LECTURE-RES-PRAC)'!BP$14:CS$14, "CLO9", 'Database (LECTURE-RES-PRAC)'!BP50:CS50) / 'Grade computation'!H$12,""))),""),"")</f>
        <v/>
      </c>
      <c r="BB53" s="286" t="str">
        <f aca="false">IF(B53&lt;&gt;"",IF(BA53="","",IF(BA53&lt;0.5,1,IF(AND(BA53&gt;=0.5,BA53&lt;P$10),2,IF(BA53&gt;=P$10,3)))),"")</f>
        <v/>
      </c>
      <c r="BC53" s="194" t="str">
        <f aca="false">IF(B53 &lt;&gt; "",IF(AND('PRINTABLE (per grading)'!H$16="EXAM", 'PRINTABLE (per grading)'!B$13="Prelim"), IF(ISERROR(SUMIF('Exam (LECTURE ONLY)'!D$20:M$20, "CLO9", 'Exam (LECTURE ONLY)'!D55:M55) / 'Exam (LECTURE ONLY)'!AL$14), "", SUMIF('Exam (LECTURE ONLY)'!D$20:M$20, "CLO9", 'Exam (LECTURE ONLY)'!D55:M55) /'Exam (LECTURE ONLY)'!AL$14),
IF(AND('PRINTABLE (per grading)'!H$16="EXAM", 'PRINTABLE (per grading)'!B$13="Midterm"), IF(ISERROR(SUMIF('Exam (LECTURE ONLY)'!O$20:X$20, "CLO9", 'Exam (LECTURE ONLY)'!O55:X55) / 'Exam (LECTURE ONLY)'!AM$14), "", SUMIF('Exam (LECTURE ONLY)'!O$20:X$20, "CLO9", 'Exam (LECTURE ONLY)'!O55:X55) / 'Exam (LECTURE ONLY)'!AM$14),
IF(AND('PRINTABLE (per grading)'!H$16="EXAM", 'PRINTABLE (per grading)'!B$13="Final"), IF(ISERROR(SUMIF('Exam (LECTURE ONLY)'!Z$20:AI$20, "CLO9", 'Exam (LECTURE ONLY)'!Z55:AI55) / 'Exam (LECTURE ONLY)'!AN$14), "", SUMIF('Exam (LECTURE ONLY)'!Z$20:AI$20, "CLO9", 'Exam (LECTURE ONLY)'!Z55:AI55) / 'Exam (LECTURE ONLY)'!AN$14),
IF(AND('PRINTABLE (per grading)'!H$16="OUTPUT", 'PRINTABLE (per grading)'!B$13="Prelim"), IF(ISERROR(SUMIF(OUTPUT!C$20:M$20, "CLO9", OUTPUT!C55:M55) / OUTPUT!AL$14), "", SUMIF(OUTPUT!C$20:M$20, "CLO9", OUTPUT!C55:M55) / OUTPUT!AL$14),
IF(AND('PRINTABLE (per grading)'!H$16="OUTPUT", 'PRINTABLE (per grading)'!B$13="Midterm"), IF(ISERROR(SUMIF(OUTPUT!O$20:Y$20, "CLO9", OUTPUT!O55:Y55) / OUTPUT!AM$14), "", SUMIF(OUTPUT!O$20:Y$20, "CLO9", OUTPUT!O55:Y55) / OUTPUT!AM$14),
IF(AND('PRINTABLE (per grading)'!H$16="OUTPUT", 'PRINTABLE (per grading)'!B$13="Final"), IF(ISERROR(SUMIF(OUTPUT!AA$20:AI$20, "CLO9", OUTPUT!AA55:AI55) / OUTPUT!AN$14), "", SUMIF(OUTPUT!AA$20:AI$20, "CLO9", OUTPUT!AA55:AI55) / OUTPUT!AN$14),
"")))))),"")</f>
        <v/>
      </c>
      <c r="BD53" s="286" t="str">
        <f aca="false">IF(B53&lt;&gt;"",IF(BC53="","",IF(BC53&lt;0.5,1,IF(AND(BC53&gt;=0.5,BC53&lt;P$10),2,IF(BC53&gt;=P$10,3)))),"")</f>
        <v/>
      </c>
      <c r="BE53" s="287" t="str">
        <f aca="false">IF(B53 &lt;&gt; "",IFERROR(IF(AVERAGE(BA53,BC53)&gt;=P$10,"Y","N"),""),"")</f>
        <v/>
      </c>
      <c r="BF53" s="194" t="str">
        <f aca="false">IF(B53 &lt;&gt; "", IFERROR(IF(C$16 = "PRELIM", SUMIF('Database (LECTURE-RES-PRAC)'!D$14:AG$14, "CLO10", 'Database (LECTURE-RES-PRAC)'!D50:AG50) / 'Grade computation'!F$13, IF(C$16 = "MIDTERM", SUMIF('Database (LECTURE-RES-PRAC)'!AJ$14:BM$14, "CLO10", 'Database (LECTURE-RES-PRAC)'!AJ50:BM50) / 'Grade computation'!G$13, IF(C$16 = "FINAL", SUMIF('Database (LECTURE-RES-PRAC)'!BP$14:CS$14, "CLO10", 'Database (LECTURE-RES-PRAC)'!BP50:CS50) / 'Grade computation'!H$13,""))),""),"")</f>
        <v/>
      </c>
      <c r="BG53" s="286" t="str">
        <f aca="false">IF(B53&lt;&gt;"",IF(BF53="","",IF(BF53&lt;0.5,1,IF(AND(BF53&gt;=0.5,BF53&lt;P$10),2,IF(BF53&gt;=P$10,3)))),"")</f>
        <v/>
      </c>
      <c r="BH53" s="194" t="str">
        <f aca="false">IF(B53 &lt;&gt; "",IF(AND('PRINTABLE (per grading)'!H$16="EXAM", 'PRINTABLE (per grading)'!B$13="Prelim"), IF(ISERROR(SUMIF('Exam (LECTURE ONLY)'!D$20:M$20, "CLO10", 'Exam (LECTURE ONLY)'!D55:M55) / 'Exam (LECTURE ONLY)'!AL$15), "", SUMIF('Exam (LECTURE ONLY)'!D$20:M$20, "CLO10", 'Exam (LECTURE ONLY)'!D55:M55) /'Exam (LECTURE ONLY)'!AL$15),
IF(AND('PRINTABLE (per grading)'!H$16="EXAM", 'PRINTABLE (per grading)'!B$13="Midterm"), IF(ISERROR(SUMIF('Exam (LECTURE ONLY)'!O$20:X$20, "CLO10", 'Exam (LECTURE ONLY)'!O55:X55) / 'Exam (LECTURE ONLY)'!AM$15), "", SUMIF('Exam (LECTURE ONLY)'!O$20:X$20, "CLO10", 'Exam (LECTURE ONLY)'!O55:X55) / 'Exam (LECTURE ONLY)'!AM$15),
IF(AND('PRINTABLE (per grading)'!H$16="EXAM", 'PRINTABLE (per grading)'!B$13="Final"), IF(ISERROR(SUMIF('Exam (LECTURE ONLY)'!Z$20:AI$20, "CLO10", 'Exam (LECTURE ONLY)'!Z55:AI55) / 'Exam (LECTURE ONLY)'!AN$15), "", SUMIF('Exam (LECTURE ONLY)'!Z$20:AI$20, "CLO10", 'Exam (LECTURE ONLY)'!Z55:AI55) / 'Exam (LECTURE ONLY)'!AN$15),
IF(AND('PRINTABLE (per grading)'!H$16="OUTPUT", 'PRINTABLE (per grading)'!B$13="Prelim"), IF(ISERROR(SUMIF(OUTPUT!C$20:M$20, "CLO10", OUTPUT!C55:M55) / OUTPUT!AL$15), "", SUMIF(OUTPUT!C$20:M$20, "CLO10", OUTPUT!C55:M55) / OUTPUT!AL$15),
IF(AND('PRINTABLE (per grading)'!H$16="OUTPUT", 'PRINTABLE (per grading)'!B$13="Midterm"), IF(ISERROR(SUMIF(OUTPUT!O$20:Y$20, "CLO10", OUTPUT!O55:Y55) / OUTPUT!AM$15), "", SUMIF(OUTPUT!O$20:Y$20, "CLO10", OUTPUT!O55:Y55) / OUTPUT!AM$15),
IF(AND('PRINTABLE (per grading)'!H$16="OUTPUT", 'PRINTABLE (per grading)'!B$13="Final"), IF(ISERROR(SUMIF(OUTPUT!AA$20:AI$20, "CLO10", OUTPUT!AA55:AI55) / OUTPUT!AN$15), "", SUMIF(OUTPUT!AA$20:AI$20, "CLO10", OUTPUT!AA55:AI55) / OUTPUT!AN$15),
"")))))),"")</f>
        <v/>
      </c>
      <c r="BI53" s="286" t="str">
        <f aca="false">IF(B53&lt;&gt;"",IF(BH53="","",IF(BH53&lt;0.5,1,IF(AND(BH53&gt;=0.5,BH53&lt;P$10),2,IF(BH53&gt;=P$10,3)))),"")</f>
        <v/>
      </c>
      <c r="BJ53" s="287" t="str">
        <f aca="false">IF(B53 &lt;&gt; "",IFERROR(IF(AVERAGE(BF53,BH53)&gt;=P$10,"Y","N"),""),"")</f>
        <v/>
      </c>
      <c r="BK53" s="8"/>
    </row>
    <row r="54" customFormat="false" ht="19.5" hidden="false" customHeight="true" outlineLevel="0" collapsed="false">
      <c r="A54" s="228" t="str">
        <f aca="false">IF(ISBLANK('Database (LECTURE-RES-PRAC)'!A51),"",'Database (LECTURE-RES-PRAC)'!A51)</f>
        <v/>
      </c>
      <c r="B54" s="229" t="str">
        <f aca="false">IF(ISBLANK('Database (LECTURE-RES-PRAC)'!B51),"",'Database (LECTURE-RES-PRAC)'!B51)</f>
        <v/>
      </c>
      <c r="C54" s="230" t="str">
        <f aca="false">IF(B54&lt;&gt;"",IF(C$16="PRELIM",'Grade computation'!C54, IF(C$16="MIDTERM",'Grade computation'!K54, IF(C$16="FINAL",'Grade computation'!S54,""))),"")</f>
        <v/>
      </c>
      <c r="D54" s="231" t="str">
        <f aca="false">IF(B54&lt;&gt;"",IFERROR(IF(B$11="80-20", (((C54/C$19)*X$6)+X$7)*D$18, IF(B$11="60-40", (((C54/C$19)*Y$6)+Y$7)*D$18, 0)),0),"")</f>
        <v/>
      </c>
      <c r="E54" s="230" t="str">
        <f aca="false">IF(B54&lt;&gt;"", IF(C$16="PRELIM",'Grade computation'!E54, IF(C$16="MIDTERM",'Grade computation'!M54, IF(C$16="FINAL",'Grade computation'!U54,""))),"")</f>
        <v/>
      </c>
      <c r="F54" s="232" t="str">
        <f aca="false">IF(B54&lt;&gt;"",IFERROR(IF(B$11="80-20", (((E54/E$19)*X$6)+X$7)*F$18, IF(B$11="60-40", (((E54/E$19)*Y$6)+Y$7)*F$18, 0)),0),"")</f>
        <v/>
      </c>
      <c r="G54" s="233" t="str">
        <f aca="false">IF(B54&lt;&gt;"",IFERROR((D54+F54),0),"")</f>
        <v/>
      </c>
      <c r="H54" s="234" t="str">
        <f aca="false">IF(B54&lt;&gt;"",IF(C$16="PRELIM", 'Grade computation'!H54, IF(C$16="MIDTERM", 'Grade computation'!P54, IF(C$16="FINAL",'Grade computation'!X54, ""))),"")</f>
        <v/>
      </c>
      <c r="I54" s="233" t="str">
        <f aca="false">IF(B54&lt;&gt;"",IFERROR(IF(B$11="80-20", (((H54/H$19)*X$6)+X$7)*I$19, IF(B$11="60-40", (((H54/H$19)*Y$6)+Y$7)*I$19, 0)),0),"")</f>
        <v/>
      </c>
      <c r="J54" s="237" t="str">
        <f aca="false">IFERROR((G54+I54),"")</f>
        <v/>
      </c>
      <c r="K54" s="183" t="str">
        <f aca="false">IFERROR(IF(J54="","",IF(J54&gt;=75,"PASSED","FAILED")),"")</f>
        <v/>
      </c>
      <c r="L54" s="183"/>
      <c r="M54" s="194" t="str">
        <f aca="false">IF(B54 &lt;&gt; "", IFERROR(IF(C$16 = "PRELIM", SUMIF('Database (LECTURE-RES-PRAC)'!D$14:AG$14, "CLO1", 'Database (LECTURE-RES-PRAC)'!D51:AG51) / 'Grade computation'!F$4, IF(C$16 = "MIDTERM", SUMIF('Database (LECTURE-RES-PRAC)'!AJ$14:BM$14, "CLO1", 'Database (LECTURE-RES-PRAC)'!AJ51:BM51) / 'Grade computation'!G$4, IF(C$16 = "FINAL", SUMIF('Database (LECTURE-RES-PRAC)'!BP$14:CS$14, "CLO1", 'Database (LECTURE-RES-PRAC)'!BP51:CS51) / 'Grade computation'!H$4,""))),""),"")</f>
        <v/>
      </c>
      <c r="N54" s="286" t="str">
        <f aca="false">IF(B54&lt;&gt;"",IF(M54="","",IF(M54&lt;0.5,1,IF(AND(M54&gt;=0.5,M54&lt;P$10),2,IF(M54&gt;=P$10,3)))),"")</f>
        <v/>
      </c>
      <c r="O54" s="194" t="str">
        <f aca="false">IF(B54 &lt;&gt; "",IF(AND('PRINTABLE (per grading)'!H$16="EXAM", 'PRINTABLE (per grading)'!B$13="Prelim"), IF(ISERROR(SUMIF('Exam (LECTURE ONLY)'!D$20:M$20, "CLO1", 'Exam (LECTURE ONLY)'!D56:M56) / 'Exam (LECTURE ONLY)'!AL$6), "", SUMIF('Exam (LECTURE ONLY)'!D$20:M$20, "CLO1", 'Exam (LECTURE ONLY)'!D56:M56) /'Exam (LECTURE ONLY)'!AL$6),
IF(AND('PRINTABLE (per grading)'!H$16="EXAM", 'PRINTABLE (per grading)'!B$13="Midterm"), IF(ISERROR(SUMIF('Exam (LECTURE ONLY)'!O$20:X$20, "CLO1", 'Exam (LECTURE ONLY)'!O56:X56) / 'Exam (LECTURE ONLY)'!AM$6), "", SUMIF('Exam (LECTURE ONLY)'!O$20:X$20, "CLO1", 'Exam (LECTURE ONLY)'!O56:X56) / 'Exam (LECTURE ONLY)'!AM$6),
IF(AND('PRINTABLE (per grading)'!H$16="EXAM", 'PRINTABLE (per grading)'!B$13="Final"), IF(ISERROR(SUMIF('Exam (LECTURE ONLY)'!Z$20:AI$20, "CLO1", 'Exam (LECTURE ONLY)'!Z56:AI56) / 'Exam (LECTURE ONLY)'!AN$6), "", SUMIF('Exam (LECTURE ONLY)'!Z$20:AI$20, "CLO1", 'Exam (LECTURE ONLY)'!Z56:AI56) / 'Exam (LECTURE ONLY)'!AN$6),
IF(AND('PRINTABLE (per grading)'!H$16="OUTPUT", 'PRINTABLE (per grading)'!B$13="Prelim"), IF(ISERROR(SUMIF(OUTPUT!C$20:M$20, "CLO1", OUTPUT!C56:M56) / OUTPUT!AL$6), "", SUMIF(OUTPUT!C$20:M$20, "CLO1", OUTPUT!C56:M56) / OUTPUT!AL$6),
IF(AND('PRINTABLE (per grading)'!H$16="OUTPUT", 'PRINTABLE (per grading)'!B$13="Midterm"), IF(ISERROR(SUMIF(OUTPUT!O$20:Y$20, "CLO1", OUTPUT!O56:Y56) / OUTPUT!AM$6), "", SUMIF(OUTPUT!O$20:Y$20, "CLO1", OUTPUT!O56:Y56) / OUTPUT!AM$6),
IF(AND('PRINTABLE (per grading)'!H$16="OUTPUT", 'PRINTABLE (per grading)'!B$13="Final"), IF(ISERROR(SUMIF(OUTPUT!AA$20:AI$20, "CLO1", OUTPUT!AA56:AI56) / OUTPUT!AN$6), "", SUMIF(OUTPUT!AA$20:AI$20, "CLO1", OUTPUT!AA56:AI56) / OUTPUT!AN$6),
"")))))),"")</f>
        <v/>
      </c>
      <c r="P54" s="286" t="str">
        <f aca="false">IF(B54&lt;&gt;"",IF(O54="","",IF(O54&lt;0.5,1,IF(AND(O54&gt;=0.5,O54&lt;P$10),2,IF(O54&gt;=P$10,3)))),"")</f>
        <v/>
      </c>
      <c r="Q54" s="287" t="str">
        <f aca="false">IF(B54 &lt;&gt; "",IFERROR(IF(AVERAGE(M54,O54)&gt;=P$10,"Y","N"),""),"")</f>
        <v/>
      </c>
      <c r="R54" s="194" t="str">
        <f aca="false">IF(B54 &lt;&gt; "", IFERROR(IF(C$16 = "PRELIM", SUMIF('Database (LECTURE-RES-PRAC)'!D$14:AG$14, "CLO2", 'Database (LECTURE-RES-PRAC)'!D51:AG51) / 'Grade computation'!F$5, IF(C$16 = "MIDTERM", SUMIF('Database (LECTURE-RES-PRAC)'!AJ$14:BM$14, "CLO2", 'Database (LECTURE-RES-PRAC)'!AJ51:BM51) / 'Grade computation'!G$5, IF(C$16 = "FINAL", SUMIF('Database (LECTURE-RES-PRAC)'!BP$14:CS$14, "CLO2", 'Database (LECTURE-RES-PRAC)'!BP51:CS51) / 'Grade computation'!H$5,""))),""),"")</f>
        <v/>
      </c>
      <c r="S54" s="286" t="str">
        <f aca="false">IF(B54&lt;&gt;"",IF(R54="","",IF(R54&lt;0.5,1,IF(AND(R54&gt;=0.5,R54&lt;P$10),2,IF(R54&gt;=P$10,3)))),"")</f>
        <v/>
      </c>
      <c r="T54" s="194" t="str">
        <f aca="false">IF(B54 &lt;&gt; "",IF(AND('PRINTABLE (per grading)'!H$16="EXAM", 'PRINTABLE (per grading)'!B$13="Prelim"), IF(ISERROR(SUMIF('Exam (LECTURE ONLY)'!D$20:M$20, "CLO2", 'Exam (LECTURE ONLY)'!D56:M56) / 'Exam (LECTURE ONLY)'!AL$7), "", SUMIF('Exam (LECTURE ONLY)'!D$20:M$20, "CLO2", 'Exam (LECTURE ONLY)'!D56:M56) /'Exam (LECTURE ONLY)'!AL$7),
IF(AND('PRINTABLE (per grading)'!H$16="EXAM", 'PRINTABLE (per grading)'!B$13="Midterm"), IF(ISERROR(SUMIF('Exam (LECTURE ONLY)'!O$20:X$20, "CLO2", 'Exam (LECTURE ONLY)'!O56:X56) / 'Exam (LECTURE ONLY)'!AM$7), "", SUMIF('Exam (LECTURE ONLY)'!O$20:X$20, "CLO2", 'Exam (LECTURE ONLY)'!O56:X56) / 'Exam (LECTURE ONLY)'!AM$7),
IF(AND('PRINTABLE (per grading)'!H$16="EXAM", 'PRINTABLE (per grading)'!B$13="Final"), IF(ISERROR(SUMIF('Exam (LECTURE ONLY)'!Z$20:AI$20, "CLO2", 'Exam (LECTURE ONLY)'!Z56:AI56) / 'Exam (LECTURE ONLY)'!AN$7), "", SUMIF('Exam (LECTURE ONLY)'!Z$20:AI$20, "CLO2", 'Exam (LECTURE ONLY)'!Z56:AI56) / 'Exam (LECTURE ONLY)'!AN$7),
IF(AND('PRINTABLE (per grading)'!H$16="OUTPUT", 'PRINTABLE (per grading)'!B$13="Prelim"), IF(ISERROR(SUMIF(OUTPUT!C$20:M$20, "CLO2", OUTPUT!C56:M56) / OUTPUT!AL$7), "", SUMIF(OUTPUT!C$20:M$20, "CLO2", OUTPUT!C56:M56) / OUTPUT!AL$7),
IF(AND('PRINTABLE (per grading)'!H$16="OUTPUT", 'PRINTABLE (per grading)'!B$13="Midterm"), IF(ISERROR(SUMIF(OUTPUT!O$20:Y$20, "CLO2", OUTPUT!O56:Y56) / OUTPUT!AM$7), "", SUMIF(OUTPUT!O$20:Y$20, "CLO2", OUTPUT!O56:Y56) / OUTPUT!AM$7),
IF(AND('PRINTABLE (per grading)'!H$16="OUTPUT", 'PRINTABLE (per grading)'!B$13="Final"), IF(ISERROR(SUMIF(OUTPUT!AA$20:AI$20, "CLO2", OUTPUT!AA56:AI56) / OUTPUT!AN$7), "", SUMIF(OUTPUT!AA$20:AI$20, "CLO2", OUTPUT!AA56:AI56) / OUTPUT!AN$7),
"")))))),"")</f>
        <v/>
      </c>
      <c r="U54" s="286" t="str">
        <f aca="false">IF(B54&lt;&gt;"",IF(T54="","",IF(T54&lt;0.5,1,IF(AND(T54&gt;=0.5,T54&lt;P$10),2,IF(T54&gt;=P$10,3)))),"")</f>
        <v/>
      </c>
      <c r="V54" s="287" t="str">
        <f aca="false">IF(B54 &lt;&gt; "",IFERROR(IF(AVERAGE(R54,T54)&gt;=P$10,"Y","N"),""),"")</f>
        <v/>
      </c>
      <c r="W54" s="194" t="str">
        <f aca="false">IF(B54 &lt;&gt; "", IFERROR(IF(C$16 = "PRELIM", SUMIF('Database (LECTURE-RES-PRAC)'!D$14:AG$14, "CLO3", 'Database (LECTURE-RES-PRAC)'!D51:AG51) / 'Grade computation'!F$6, IF(C$16 = "MIDTERM", SUMIF('Database (LECTURE-RES-PRAC)'!AJ$14:BM$14, "CLO3", 'Database (LECTURE-RES-PRAC)'!AJ51:BM51) / 'Grade computation'!G$6, IF(C$16 = "FINAL", SUMIF('Database (LECTURE-RES-PRAC)'!BP$14:CS$14, "CLO3", 'Database (LECTURE-RES-PRAC)'!BP51:CS51) / 'Grade computation'!H$6,""))),""),"")</f>
        <v/>
      </c>
      <c r="X54" s="286" t="str">
        <f aca="false">IF(B54&lt;&gt;"",IF(W54="","",IF(W54&lt;0.5,1,IF(AND(W54&gt;=0.5,W54&lt;P$10),2,IF(W54&gt;=P$10,3)))),"")</f>
        <v/>
      </c>
      <c r="Y54" s="194" t="str">
        <f aca="false">IF(B54 &lt;&gt; "",IF(AND('PRINTABLE (per grading)'!H$16="EXAM", 'PRINTABLE (per grading)'!B$13="Prelim"), IF(ISERROR(SUMIF('Exam (LECTURE ONLY)'!D$20:M$20, "CLO3", 'Exam (LECTURE ONLY)'!D56:M56) / 'Exam (LECTURE ONLY)'!AL$8), "", SUMIF('Exam (LECTURE ONLY)'!D$20:M$20, "CLO3", 'Exam (LECTURE ONLY)'!D56:M56) /'Exam (LECTURE ONLY)'!AL$8),
IF(AND('PRINTABLE (per grading)'!H$16="EXAM", 'PRINTABLE (per grading)'!B$13="Midterm"), IF(ISERROR(SUMIF('Exam (LECTURE ONLY)'!O$20:X$20, "CLO3", 'Exam (LECTURE ONLY)'!O56:X56) / 'Exam (LECTURE ONLY)'!AM$8), "", SUMIF('Exam (LECTURE ONLY)'!O$20:X$20, "CLO3", 'Exam (LECTURE ONLY)'!O56:X56) / 'Exam (LECTURE ONLY)'!AM$8),
IF(AND('PRINTABLE (per grading)'!H$16="EXAM", 'PRINTABLE (per grading)'!B$13="Final"), IF(ISERROR(SUMIF('Exam (LECTURE ONLY)'!Z$20:AI$20, "CLO3", 'Exam (LECTURE ONLY)'!Z56:AI56) / 'Exam (LECTURE ONLY)'!AN$8), "", SUMIF('Exam (LECTURE ONLY)'!Z$20:AI$20, "CLO3", 'Exam (LECTURE ONLY)'!Z56:AI56) / 'Exam (LECTURE ONLY)'!AN$8),
IF(AND('PRINTABLE (per grading)'!H$16="OUTPUT", 'PRINTABLE (per grading)'!B$13="Prelim"), IF(ISERROR(SUMIF(OUTPUT!C$20:M$20, "CLO3", OUTPUT!C56:M56) / OUTPUT!AL$8), "", SUMIF(OUTPUT!C$20:M$20, "CLO3", OUTPUT!C56:M56) / OUTPUT!AL$8),
IF(AND('PRINTABLE (per grading)'!H$16="OUTPUT", 'PRINTABLE (per grading)'!B$13="Midterm"), IF(ISERROR(SUMIF(OUTPUT!O$20:Y$20, "CLO3", OUTPUT!O56:Y56) / OUTPUT!AM$8), "", SUMIF(OUTPUT!O$20:Y$20, "CLO3", OUTPUT!O56:Y56) / OUTPUT!AM$8),
IF(AND('PRINTABLE (per grading)'!H$16="OUTPUT", 'PRINTABLE (per grading)'!B$13="Final"), IF(ISERROR(SUMIF(OUTPUT!AA$20:AI$20, "CLO3", OUTPUT!AA56:AI56) / OUTPUT!AN$8), "", SUMIF(OUTPUT!AA$20:AI$20, "CLO3", OUTPUT!AA56:AI56) / OUTPUT!AN$8),
"" )))))),"")</f>
        <v/>
      </c>
      <c r="Z54" s="286" t="str">
        <f aca="false">IF(B54&lt;&gt;"",IF(Y54="","",IF(Y54&lt;0.5,1,IF(AND(Y54&gt;=0.5,Y54&lt;P$10),2,IF(Y54&gt;=P$10,3)))),"")</f>
        <v/>
      </c>
      <c r="AA54" s="287" t="str">
        <f aca="false">IF(B54 &lt;&gt; "",IFERROR(IF(AVERAGE(W54,Y54)&gt;=P$10,"Y","N"),""),"")</f>
        <v/>
      </c>
      <c r="AB54" s="194" t="str">
        <f aca="false">IF(B54 &lt;&gt; "", IFERROR(IF(C$16 = "PRELIM", SUMIF('Database (LECTURE-RES-PRAC)'!D$14:AG$14, "CLO4", 'Database (LECTURE-RES-PRAC)'!D51:AG51) / 'Grade computation'!F$7, IF(C$16 = "MIDTERM", SUMIF('Database (LECTURE-RES-PRAC)'!AJ$14:BM$14, "CLO4", 'Database (LECTURE-RES-PRAC)'!AJ51:BM51) / 'Grade computation'!G$7, IF(C$16 = "FINAL", SUMIF('Database (LECTURE-RES-PRAC)'!BP$14:CS$14, "CLO4", 'Database (LECTURE-RES-PRAC)'!BP51:CS51) / 'Grade computation'!H$7,""))),""),"")</f>
        <v/>
      </c>
      <c r="AC54" s="286" t="str">
        <f aca="false">IF(B54&lt;&gt;"",IF(AB54="","",IF(AB54&lt;0.5,1,IF(AND(AB54&gt;=0.5,AB54&lt;P$10),2,IF(AB54&gt;=P$10,3)))),"")</f>
        <v/>
      </c>
      <c r="AD54" s="194" t="str">
        <f aca="false">IF(B54 &lt;&gt; "",IF(AND('PRINTABLE (per grading)'!H$16="EXAM", 'PRINTABLE (per grading)'!B$13="Prelim"), IF(ISERROR(SUMIF('Exam (LECTURE ONLY)'!D$20:M$20, "CLO4", 'Exam (LECTURE ONLY)'!D56:M56) / 'Exam (LECTURE ONLY)'!AL$9), "", SUMIF('Exam (LECTURE ONLY)'!D$20:M$20, "CLO4", 'Exam (LECTURE ONLY)'!D56:M56) /'Exam (LECTURE ONLY)'!AL$9),
IF(AND('PRINTABLE (per grading)'!H$16="EXAM", 'PRINTABLE (per grading)'!B$13="Midterm"), IF(ISERROR(SUMIF('Exam (LECTURE ONLY)'!O$20:X$20, "CLO4", 'Exam (LECTURE ONLY)'!O56:X56) / 'Exam (LECTURE ONLY)'!AM$9), "", SUMIF('Exam (LECTURE ONLY)'!O$20:X$20, "CLO4", 'Exam (LECTURE ONLY)'!O56:X56) / 'Exam (LECTURE ONLY)'!AM$9),
IF(AND('PRINTABLE (per grading)'!H$16="EXAM", 'PRINTABLE (per grading)'!B$13="Final"), IF(ISERROR(SUMIF('Exam (LECTURE ONLY)'!Z$20:AI$20, "CLO4", 'Exam (LECTURE ONLY)'!Z56:AI56) / 'Exam (LECTURE ONLY)'!AN$9), "", SUMIF('Exam (LECTURE ONLY)'!Z$20:AI$20, "CLO4", 'Exam (LECTURE ONLY)'!Z56:AI56) / 'Exam (LECTURE ONLY)'!AN$9),
IF(AND('PRINTABLE (per grading)'!H$16="OUTPUT", 'PRINTABLE (per grading)'!B$13="Prelim"), IF(ISERROR(SUMIF(OUTPUT!C$20:M$20, "CLO4", OUTPUT!C56:M56) / OUTPUT!AL$9), "", SUMIF(OUTPUT!C$20:M$20, "CLO4", OUTPUT!C56:M56) / OUTPUT!AL$9),
IF(AND('PRINTABLE (per grading)'!H$16="OUTPUT", 'PRINTABLE (per grading)'!B$13="Midterm"), IF(ISERROR(SUMIF(OUTPUT!O$20:Y$20, "CLO4", OUTPUT!O56:Y56) / OUTPUT!AM$9), "", SUMIF(OUTPUT!O$20:Y$20, "CLO4", OUTPUT!O56:Y56) / OUTPUT!AM$9),
IF(AND('PRINTABLE (per grading)'!H$16="OUTPUT", 'PRINTABLE (per grading)'!B$13="Final"), IF(ISERROR(SUMIF(OUTPUT!AA$20:AI$20, "CLO4", OUTPUT!AA56:AI56) / OUTPUT!AN$9), "", SUMIF(OUTPUT!AA$20:AI$20, "CLO4", OUTPUT!AA56:AI56) / OUTPUT!AN$9),
"")))))),"")</f>
        <v/>
      </c>
      <c r="AE54" s="286" t="str">
        <f aca="false">IF(B54&lt;&gt;"",IF(AD54="","",IF(AD54&lt;0.5,1,IF(AND(AD54&gt;=0.5,AD54&lt;P$10),2,IF(AD54&gt;=P$10,3)))),"")</f>
        <v/>
      </c>
      <c r="AF54" s="287" t="str">
        <f aca="false">IF(B54 &lt;&gt; "",IFERROR(IF(AVERAGE(AB54,AD54)&gt;=P$10,"Y","N"),""),"")</f>
        <v/>
      </c>
      <c r="AG54" s="194" t="str">
        <f aca="false">IF(B54 &lt;&gt; "", IFERROR(IF(C$16 = "PRELIM", SUMIF('Database (LECTURE-RES-PRAC)'!D$14:AG$14, "CLO5", 'Database (LECTURE-RES-PRAC)'!D51:AG51) / 'Grade computation'!F$8, IF(C$16 = "MIDTERM", SUMIF('Database (LECTURE-RES-PRAC)'!AJ$14:BM$14, "CLO5", 'Database (LECTURE-RES-PRAC)'!AJ51:BM51) / 'Grade computation'!G$8, IF(C$16 = "FINAL", SUMIF('Database (LECTURE-RES-PRAC)'!BP$14:CS$14, "CLO5", 'Database (LECTURE-RES-PRAC)'!BP51:CS51) / 'Grade computation'!H$8,""))),""),"")</f>
        <v/>
      </c>
      <c r="AH54" s="286" t="str">
        <f aca="false">IF(B54&lt;&gt;"",IF(AG54="","",IF(AG54&lt;0.5,1,IF(AND(AG54&gt;=0.5,AG54&lt;P$10),2,IF(AG54&gt;=P$10,3)))),"")</f>
        <v/>
      </c>
      <c r="AI54" s="194" t="str">
        <f aca="false">IF(B54 &lt;&gt; "",IF(AND('PRINTABLE (per grading)'!H$16="EXAM", 'PRINTABLE (per grading)'!B$13="Prelim"), IF(ISERROR(SUMIF('Exam (LECTURE ONLY)'!D$20:M$20, "CLO5", 'Exam (LECTURE ONLY)'!D56:M56) / 'Exam (LECTURE ONLY)'!AL$10), "", SUMIF('Exam (LECTURE ONLY)'!D$20:M$20, "CLO5", 'Exam (LECTURE ONLY)'!D56:M56) /'Exam (LECTURE ONLY)'!AL$10),
IF(AND('PRINTABLE (per grading)'!H$16="EXAM", 'PRINTABLE (per grading)'!B$13="Midterm"), IF(ISERROR(SUMIF('Exam (LECTURE ONLY)'!O$20:X$20, "CLO5", 'Exam (LECTURE ONLY)'!O56:X56) / 'Exam (LECTURE ONLY)'!AM$10), "", SUMIF('Exam (LECTURE ONLY)'!O$20:X$20, "CLO5", 'Exam (LECTURE ONLY)'!O56:X56) / 'Exam (LECTURE ONLY)'!AM$10),
IF(AND('PRINTABLE (per grading)'!H$16="EXAM", 'PRINTABLE (per grading)'!B$13="Final"), IF(ISERROR(SUMIF('Exam (LECTURE ONLY)'!Z$20:AI$20, "CLO5", 'Exam (LECTURE ONLY)'!Z56:AI56) / 'Exam (LECTURE ONLY)'!AN$10), "", SUMIF('Exam (LECTURE ONLY)'!Z$20:AI$20, "CLO5", 'Exam (LECTURE ONLY)'!Z56:AI56) / 'Exam (LECTURE ONLY)'!AN$10),
IF(AND('PRINTABLE (per grading)'!H$16="OUTPUT", 'PRINTABLE (per grading)'!B$13="Prelim"), IF(ISERROR(SUMIF(OUTPUT!C$20:M$20, "CLO5", OUTPUT!C56:M56) / OUTPUT!AL$10), "", SUMIF(OUTPUT!C$20:M$20, "CLO5", OUTPUT!C56:M56) / OUTPUT!AL$10),
IF(AND('PRINTABLE (per grading)'!H$16="OUTPUT", 'PRINTABLE (per grading)'!B$13="Midterm"), IF(ISERROR(SUMIF(OUTPUT!O$20:Y$20, "CLO5", OUTPUT!O56:Y56) / OUTPUT!AM$10), "", SUMIF(OUTPUT!O$20:Y$20, "CLO5", OUTPUT!O56:Y56) / OUTPUT!AM$10),
IF(AND('PRINTABLE (per grading)'!H$16="OUTPUT", 'PRINTABLE (per grading)'!B$13="Final"), IF(ISERROR(SUMIF(OUTPUT!AA$20:AI$20, "CLO5", OUTPUT!AA56:AI56) / OUTPUT!AN$10), "", SUMIF(OUTPUT!AA$20:AI$20, "CLO5", OUTPUT!AA56:AI56) / OUTPUT!AN$10),
"")))))),"")</f>
        <v/>
      </c>
      <c r="AJ54" s="286" t="str">
        <f aca="false">IF(B54&lt;&gt;"",IF(AI54="","",IF(AI54&lt;0.5,1,IF(AND(AI54&gt;=0.5,AI54&lt;P$10),2,IF(AI54&gt;=P$10,3)))),"")</f>
        <v/>
      </c>
      <c r="AK54" s="287" t="str">
        <f aca="false">IF(B54 &lt;&gt; "",IFERROR(IF(AVERAGE(AG54,AI54)&gt;=P$10,"Y","N"),""),"")</f>
        <v/>
      </c>
      <c r="AL54" s="194" t="str">
        <f aca="false">IF(B54 &lt;&gt; "", IFERROR(IF(C$16 = "PRELIM", SUMIF('Database (LECTURE-RES-PRAC)'!D$14:AG$14, "CLO6", 'Database (LECTURE-RES-PRAC)'!D51:AG51) / 'Grade computation'!F$9, IF(C$16 = "MIDTERM", SUMIF('Database (LECTURE-RES-PRAC)'!AJ$14:BM$14, "CLO6", 'Database (LECTURE-RES-PRAC)'!AJ51:BM51) / 'Grade computation'!G$9, IF(C$16 = "FINAL", SUMIF('Database (LECTURE-RES-PRAC)'!BP$14:CS$14, "CLO6", 'Database (LECTURE-RES-PRAC)'!BP51:CS51) / 'Grade computation'!H$9,""))),""),"")</f>
        <v/>
      </c>
      <c r="AM54" s="286" t="str">
        <f aca="false">IF(B54&lt;&gt;"",IF(AL54="","",IF(AL54&lt;0.5,1,IF(AND(AL54&gt;=0.5,AL54&lt;P$10),2,IF(AL54&gt;=P$10,3)))),"")</f>
        <v/>
      </c>
      <c r="AN54" s="194" t="str">
        <f aca="false">IF(B54 &lt;&gt; "",IF(AND('PRINTABLE (per grading)'!H$16="EXAM", 'PRINTABLE (per grading)'!B$13="Prelim"), IF(ISERROR(SUMIF('Exam (LECTURE ONLY)'!D$20:M$20, "CLO6", 'Exam (LECTURE ONLY)'!D56:M56) / 'Exam (LECTURE ONLY)'!AL$11), "", SUMIF('Exam (LECTURE ONLY)'!D$20:M$20, "CLO6", 'Exam (LECTURE ONLY)'!D56:M56) /'Exam (LECTURE ONLY)'!AL$11),
IF(AND('PRINTABLE (per grading)'!H$16="EXAM", 'PRINTABLE (per grading)'!B$13="Midterm"), IF(ISERROR(SUMIF('Exam (LECTURE ONLY)'!O$20:X$20, "CLO6", 'Exam (LECTURE ONLY)'!O56:X56) / 'Exam (LECTURE ONLY)'!AM$11), "", SUMIF('Exam (LECTURE ONLY)'!O$20:X$20, "CLO6", 'Exam (LECTURE ONLY)'!O56:X56) / 'Exam (LECTURE ONLY)'!AM$11),
IF(AND('PRINTABLE (per grading)'!H$16="EXAM", 'PRINTABLE (per grading)'!B$13="Final"), IF(ISERROR(SUMIF('Exam (LECTURE ONLY)'!Z$20:AI$20, "CLO6", 'Exam (LECTURE ONLY)'!Z56:AI56) / 'Exam (LECTURE ONLY)'!AN$11), "", SUMIF('Exam (LECTURE ONLY)'!Z$20:AI$20, "CLO6", 'Exam (LECTURE ONLY)'!Z56:AI56) / 'Exam (LECTURE ONLY)'!AN$11),
IF(AND('PRINTABLE (per grading)'!H$16="OUTPUT", 'PRINTABLE (per grading)'!B$13="Prelim"), IF(ISERROR(SUMIF(OUTPUT!C$20:M$20, "CLO6", OUTPUT!C56:M56) / OUTPUT!AL$11), "", SUMIF(OUTPUT!C$20:M$20, "CLO6", OUTPUT!C56:M56) / OUTPUT!AL$11),
IF(AND('PRINTABLE (per grading)'!H$16="OUTPUT", 'PRINTABLE (per grading)'!B$13="Midterm"), IF(ISERROR(SUMIF(OUTPUT!O$20:Y$20, "CLO6", OUTPUT!O56:Y56) / OUTPUT!AM$11), "", SUMIF(OUTPUT!O$20:Y$20, "CLO6", OUTPUT!O56:Y56) / OUTPUT!AM$11),
IF(AND('PRINTABLE (per grading)'!H$16="OUTPUT", 'PRINTABLE (per grading)'!B$13="Final"), IF(ISERROR(SUMIF(OUTPUT!AA$20:AI$20, "CLO6", OUTPUT!AA56:AI56) / OUTPUT!AN$11), "", SUMIF(OUTPUT!AA$20:AI$20, "CLO6", OUTPUT!AA56:AI56) / OUTPUT!AN$11),
"")))))),"")</f>
        <v/>
      </c>
      <c r="AO54" s="286" t="str">
        <f aca="false">IF(B54&lt;&gt;"",IF(AN54="","",IF(AN54&lt;0.5,1,IF(AND(AN54&gt;=0.5,AN54&lt;P$10),2,IF(AN54&gt;=P$10,3)))),"")</f>
        <v/>
      </c>
      <c r="AP54" s="287" t="str">
        <f aca="false">IF(B54 &lt;&gt; "",IFERROR(IF(AVERAGE(AL54,AN54)&gt;=P$10,"Y","N"),""),"")</f>
        <v/>
      </c>
      <c r="AQ54" s="194" t="str">
        <f aca="false">IF(B54 &lt;&gt; "", IFERROR(IF(C$16 = "PRELIM", SUMIF('Database (LECTURE-RES-PRAC)'!D$14:AG$14, "CLO7", 'Database (LECTURE-RES-PRAC)'!D51:AG51) / 'Grade computation'!F$10, IF(C$16 = "MIDTERM", SUMIF('Database (LECTURE-RES-PRAC)'!AJ$14:BM$14, "CLO7", 'Database (LECTURE-RES-PRAC)'!AJ51:BM51) / 'Grade computation'!G$10, IF(C$16 = "FINAL", SUMIF('Database (LECTURE-RES-PRAC)'!BP$14:CS$14, "CLO7", 'Database (LECTURE-RES-PRAC)'!BP51:CS51) / 'Grade computation'!H$10,""))),""),"")</f>
        <v/>
      </c>
      <c r="AR54" s="286" t="str">
        <f aca="false">IF(B54&lt;&gt;"",IF(AQ54="","",IF(AQ54&lt;0.5,1,IF(AND(AQ54&gt;=0.5,AQ54&lt;P$10),2,IF(AQ54&gt;=P$10,3)))),"")</f>
        <v/>
      </c>
      <c r="AS54" s="194" t="str">
        <f aca="false">IF(B54 &lt;&gt; "",IF(AND('PRINTABLE (per grading)'!H$16="EXAM", 'PRINTABLE (per grading)'!B$13="Prelim"), IF(ISERROR(SUMIF('Exam (LECTURE ONLY)'!D$20:M$20, "CLO7", 'Exam (LECTURE ONLY)'!D56:M56) / 'Exam (LECTURE ONLY)'!AL$12), "", SUMIF('Exam (LECTURE ONLY)'!D$20:M$20, "CLO7", 'Exam (LECTURE ONLY)'!D56:M56) /'Exam (LECTURE ONLY)'!AL$12),
IF(AND('PRINTABLE (per grading)'!H$16="EXAM", 'PRINTABLE (per grading)'!B$13="Midterm"), IF(ISERROR(SUMIF('Exam (LECTURE ONLY)'!O$20:X$20, "CLO7", 'Exam (LECTURE ONLY)'!O56:X56) / 'Exam (LECTURE ONLY)'!AM$12), "", SUMIF('Exam (LECTURE ONLY)'!O$20:X$20, "CLO7", 'Exam (LECTURE ONLY)'!O56:X56) / 'Exam (LECTURE ONLY)'!AM$12),
IF(AND('PRINTABLE (per grading)'!H$16="EXAM", 'PRINTABLE (per grading)'!B$13="Final"), IF(ISERROR(SUMIF('Exam (LECTURE ONLY)'!Z$20:AI$20, "CLO7", 'Exam (LECTURE ONLY)'!Z56:AI56) / 'Exam (LECTURE ONLY)'!AN$12), "", SUMIF('Exam (LECTURE ONLY)'!Z$20:AI$20, "CLO7", 'Exam (LECTURE ONLY)'!Z56:AI56) / 'Exam (LECTURE ONLY)'!AN$12),
IF(AND('PRINTABLE (per grading)'!H$16="OUTPUT", 'PRINTABLE (per grading)'!B$13="Prelim"), IF(ISERROR(SUMIF(OUTPUT!C$20:M$20, "CLO7", OUTPUT!C56:M56) / OUTPUT!AL$12), "", SUMIF(OUTPUT!C$20:M$20, "CLO7", OUTPUT!C56:M56) / OUTPUT!AL$12),
IF(AND('PRINTABLE (per grading)'!H$16="OUTPUT", 'PRINTABLE (per grading)'!B$13="Midterm"), IF(ISERROR(SUMIF(OUTPUT!O$20:Y$20, "CLO7", OUTPUT!O56:Y56) / OUTPUT!AM$12), "", SUMIF(OUTPUT!O$20:Y$20, "CLO7", OUTPUT!O56:Y56) / OUTPUT!AM$12),
IF(AND('PRINTABLE (per grading)'!H$16="OUTPUT", 'PRINTABLE (per grading)'!B$13="Final"), IF(ISERROR(SUMIF(OUTPUT!AA$20:AI$20, "CLO7", OUTPUT!AA56:AI56) / OUTPUT!AN$12), "", SUMIF(OUTPUT!AA$20:AI$20, "CLO7", OUTPUT!AA56:AI56) / OUTPUT!AN$12),
"")))))),"")</f>
        <v/>
      </c>
      <c r="AT54" s="286" t="str">
        <f aca="false">IF(B54&lt;&gt;"",IF(AS54="","",IF(AS54&lt;0.5,1,IF(AND(AS54&gt;=0.5,AS54&lt;P$10),2,IF(AS54&gt;=P$10,3)))),"")</f>
        <v/>
      </c>
      <c r="AU54" s="287" t="str">
        <f aca="false">IF(B54 &lt;&gt; "",IFERROR(IF(AVERAGE(AQ54,AS54)&gt;=P$10,"Y","N"),""),"")</f>
        <v/>
      </c>
      <c r="AV54" s="194" t="str">
        <f aca="false">IF(B54 &lt;&gt; "", IFERROR(IF(C$16 = "PRELIM", SUMIF('Database (LECTURE-RES-PRAC)'!D$14:AG$14, "CLO8", 'Database (LECTURE-RES-PRAC)'!D51:AG51) / 'Grade computation'!F$11, IF(C$16 = "MIDTERM", SUMIF('Database (LECTURE-RES-PRAC)'!AJ$14:BM$14, "CLO8", 'Database (LECTURE-RES-PRAC)'!AJ51:BM51) / 'Grade computation'!G$11, IF(C$16 = "FINAL", SUMIF('Database (LECTURE-RES-PRAC)'!BP$14:CS$14, "CLO8", 'Database (LECTURE-RES-PRAC)'!BP51:CS51) / 'Grade computation'!H$11,""))),""),"")</f>
        <v/>
      </c>
      <c r="AW54" s="286" t="str">
        <f aca="false">IF(B54&lt;&gt;"",IF(AV54="","",IF(AV54&lt;0.5,1,IF(AND(AV54&gt;=0.5,AV54&lt;P$10),2,IF(AV54&gt;=P$10,3)))),"")</f>
        <v/>
      </c>
      <c r="AX54" s="194" t="str">
        <f aca="false">IF(B54 &lt;&gt; "",IF(AND('PRINTABLE (per grading)'!H$16="EXAM", 'PRINTABLE (per grading)'!B$13="Prelim"), IF(ISERROR(SUMIF('Exam (LECTURE ONLY)'!D$20:M$20, "CLO8", 'Exam (LECTURE ONLY)'!D56:M56) / 'Exam (LECTURE ONLY)'!AL$13), "", SUMIF('Exam (LECTURE ONLY)'!D$20:M$20, "CLO8", 'Exam (LECTURE ONLY)'!D56:M56) /'Exam (LECTURE ONLY)'!AL$13),
IF(AND('PRINTABLE (per grading)'!H$16="EXAM", 'PRINTABLE (per grading)'!B$13="Midterm"), IF(ISERROR(SUMIF('Exam (LECTURE ONLY)'!O$20:X$20, "CLO8", 'Exam (LECTURE ONLY)'!O56:X56) / 'Exam (LECTURE ONLY)'!AM$13), "", SUMIF('Exam (LECTURE ONLY)'!O$20:X$20, "CLO8", 'Exam (LECTURE ONLY)'!O56:X56) / 'Exam (LECTURE ONLY)'!AM$13),
IF(AND('PRINTABLE (per grading)'!H$16="EXAM", 'PRINTABLE (per grading)'!B$13="Final"), IF(ISERROR(SUMIF('Exam (LECTURE ONLY)'!Z$20:AI$20, "CLO8", 'Exam (LECTURE ONLY)'!Z56:AI56) / 'Exam (LECTURE ONLY)'!AN$13), "", SUMIF('Exam (LECTURE ONLY)'!Z$20:AI$20, "CLO8", 'Exam (LECTURE ONLY)'!Z56:AI56) / 'Exam (LECTURE ONLY)'!AN$13),
IF(AND('PRINTABLE (per grading)'!H$16="OUTPUT", 'PRINTABLE (per grading)'!B$13="Prelim"), IF(ISERROR(SUMIF(OUTPUT!C$20:M$20, "CLO8", OUTPUT!C56:M56) / OUTPUT!AL$13), "", SUMIF(OUTPUT!C$20:M$20, "CLO8", OUTPUT!C56:M56) / OUTPUT!AL$13),
IF(AND('PRINTABLE (per grading)'!H$16="OUTPUT", 'PRINTABLE (per grading)'!B$13="Midterm"), IF(ISERROR(SUMIF(OUTPUT!O$20:Y$20, "CLO8", OUTPUT!O56:Y56) / OUTPUT!AM$13), "", SUMIF(OUTPUT!O$20:Y$20, "CLO8", OUTPUT!O56:Y56) / OUTPUT!AM$13),
IF(AND('PRINTABLE (per grading)'!H$16="OUTPUT", 'PRINTABLE (per grading)'!B$13="Final"), IF(ISERROR(SUMIF(OUTPUT!AA$20:AI$20, "CLO8", OUTPUT!AA56:AI56) / OUTPUT!AN$13), "", SUMIF(OUTPUT!AA$20:AI$20, "CLO8", OUTPUT!AA56:AI56) / OUTPUT!AN$13),
"")))))),"")</f>
        <v/>
      </c>
      <c r="AY54" s="286" t="str">
        <f aca="false">IF(B54&lt;&gt;"",IF(AX54="","",IF(AX54&lt;0.5,1,IF(AND(AX54&gt;=0.5,AX54&lt;P$10),2,IF(AX54&gt;=P$10,3)))),"")</f>
        <v/>
      </c>
      <c r="AZ54" s="287" t="str">
        <f aca="false">IF(B54 &lt;&gt; "",IFERROR(IF(AVERAGE(AV54,AX54)&gt;=P$10,"Y","N"),""),"")</f>
        <v/>
      </c>
      <c r="BA54" s="194" t="str">
        <f aca="false">IF(B54 &lt;&gt; "", IFERROR(IF(C$16 = "PRELIM", SUMIF('Database (LECTURE-RES-PRAC)'!D$14:AG$14, "CLO9", 'Database (LECTURE-RES-PRAC)'!D51:AG51) / 'Grade computation'!F$12, IF(C$16 = "MIDTERM", SUMIF('Database (LECTURE-RES-PRAC)'!AJ$14:BM$14, "CLO9", 'Database (LECTURE-RES-PRAC)'!AJ51:BM51) / 'Grade computation'!G$12, IF(C$16 = "FINAL", SUMIF('Database (LECTURE-RES-PRAC)'!BP$14:CS$14, "CLO9", 'Database (LECTURE-RES-PRAC)'!BP51:CS51) / 'Grade computation'!H$12,""))),""),"")</f>
        <v/>
      </c>
      <c r="BB54" s="286" t="str">
        <f aca="false">IF(B54&lt;&gt;"",IF(BA54="","",IF(BA54&lt;0.5,1,IF(AND(BA54&gt;=0.5,BA54&lt;P$10),2,IF(BA54&gt;=P$10,3)))),"")</f>
        <v/>
      </c>
      <c r="BC54" s="194" t="str">
        <f aca="false">IF(B54 &lt;&gt; "",IF(AND('PRINTABLE (per grading)'!H$16="EXAM", 'PRINTABLE (per grading)'!B$13="Prelim"), IF(ISERROR(SUMIF('Exam (LECTURE ONLY)'!D$20:M$20, "CLO9", 'Exam (LECTURE ONLY)'!D56:M56) / 'Exam (LECTURE ONLY)'!AL$14), "", SUMIF('Exam (LECTURE ONLY)'!D$20:M$20, "CLO9", 'Exam (LECTURE ONLY)'!D56:M56) /'Exam (LECTURE ONLY)'!AL$14),
IF(AND('PRINTABLE (per grading)'!H$16="EXAM", 'PRINTABLE (per grading)'!B$13="Midterm"), IF(ISERROR(SUMIF('Exam (LECTURE ONLY)'!O$20:X$20, "CLO9", 'Exam (LECTURE ONLY)'!O56:X56) / 'Exam (LECTURE ONLY)'!AM$14), "", SUMIF('Exam (LECTURE ONLY)'!O$20:X$20, "CLO9", 'Exam (LECTURE ONLY)'!O56:X56) / 'Exam (LECTURE ONLY)'!AM$14),
IF(AND('PRINTABLE (per grading)'!H$16="EXAM", 'PRINTABLE (per grading)'!B$13="Final"), IF(ISERROR(SUMIF('Exam (LECTURE ONLY)'!Z$20:AI$20, "CLO9", 'Exam (LECTURE ONLY)'!Z56:AI56) / 'Exam (LECTURE ONLY)'!AN$14), "", SUMIF('Exam (LECTURE ONLY)'!Z$20:AI$20, "CLO9", 'Exam (LECTURE ONLY)'!Z56:AI56) / 'Exam (LECTURE ONLY)'!AN$14),
IF(AND('PRINTABLE (per grading)'!H$16="OUTPUT", 'PRINTABLE (per grading)'!B$13="Prelim"), IF(ISERROR(SUMIF(OUTPUT!C$20:M$20, "CLO9", OUTPUT!C56:M56) / OUTPUT!AL$14), "", SUMIF(OUTPUT!C$20:M$20, "CLO9", OUTPUT!C56:M56) / OUTPUT!AL$14),
IF(AND('PRINTABLE (per grading)'!H$16="OUTPUT", 'PRINTABLE (per grading)'!B$13="Midterm"), IF(ISERROR(SUMIF(OUTPUT!O$20:Y$20, "CLO9", OUTPUT!O56:Y56) / OUTPUT!AM$14), "", SUMIF(OUTPUT!O$20:Y$20, "CLO9", OUTPUT!O56:Y56) / OUTPUT!AM$14),
IF(AND('PRINTABLE (per grading)'!H$16="OUTPUT", 'PRINTABLE (per grading)'!B$13="Final"), IF(ISERROR(SUMIF(OUTPUT!AA$20:AI$20, "CLO9", OUTPUT!AA56:AI56) / OUTPUT!AN$14), "", SUMIF(OUTPUT!AA$20:AI$20, "CLO9", OUTPUT!AA56:AI56) / OUTPUT!AN$14),
"")))))),"")</f>
        <v/>
      </c>
      <c r="BD54" s="286" t="str">
        <f aca="false">IF(B54&lt;&gt;"",IF(BC54="","",IF(BC54&lt;0.5,1,IF(AND(BC54&gt;=0.5,BC54&lt;P$10),2,IF(BC54&gt;=P$10,3)))),"")</f>
        <v/>
      </c>
      <c r="BE54" s="287" t="str">
        <f aca="false">IF(B54 &lt;&gt; "",IFERROR(IF(AVERAGE(BA54,BC54)&gt;=P$10,"Y","N"),""),"")</f>
        <v/>
      </c>
      <c r="BF54" s="194" t="str">
        <f aca="false">IF(B54 &lt;&gt; "", IFERROR(IF(C$16 = "PRELIM", SUMIF('Database (LECTURE-RES-PRAC)'!D$14:AG$14, "CLO10", 'Database (LECTURE-RES-PRAC)'!D51:AG51) / 'Grade computation'!F$13, IF(C$16 = "MIDTERM", SUMIF('Database (LECTURE-RES-PRAC)'!AJ$14:BM$14, "CLO10", 'Database (LECTURE-RES-PRAC)'!AJ51:BM51) / 'Grade computation'!G$13, IF(C$16 = "FINAL", SUMIF('Database (LECTURE-RES-PRAC)'!BP$14:CS$14, "CLO10", 'Database (LECTURE-RES-PRAC)'!BP51:CS51) / 'Grade computation'!H$13,""))),""),"")</f>
        <v/>
      </c>
      <c r="BG54" s="286" t="str">
        <f aca="false">IF(B54&lt;&gt;"",IF(BF54="","",IF(BF54&lt;0.5,1,IF(AND(BF54&gt;=0.5,BF54&lt;P$10),2,IF(BF54&gt;=P$10,3)))),"")</f>
        <v/>
      </c>
      <c r="BH54" s="194" t="str">
        <f aca="false">IF(B54 &lt;&gt; "",IF(AND('PRINTABLE (per grading)'!H$16="EXAM", 'PRINTABLE (per grading)'!B$13="Prelim"), IF(ISERROR(SUMIF('Exam (LECTURE ONLY)'!D$20:M$20, "CLO10", 'Exam (LECTURE ONLY)'!D56:M56) / 'Exam (LECTURE ONLY)'!AL$15), "", SUMIF('Exam (LECTURE ONLY)'!D$20:M$20, "CLO10", 'Exam (LECTURE ONLY)'!D56:M56) /'Exam (LECTURE ONLY)'!AL$15),
IF(AND('PRINTABLE (per grading)'!H$16="EXAM", 'PRINTABLE (per grading)'!B$13="Midterm"), IF(ISERROR(SUMIF('Exam (LECTURE ONLY)'!O$20:X$20, "CLO10", 'Exam (LECTURE ONLY)'!O56:X56) / 'Exam (LECTURE ONLY)'!AM$15), "", SUMIF('Exam (LECTURE ONLY)'!O$20:X$20, "CLO10", 'Exam (LECTURE ONLY)'!O56:X56) / 'Exam (LECTURE ONLY)'!AM$15),
IF(AND('PRINTABLE (per grading)'!H$16="EXAM", 'PRINTABLE (per grading)'!B$13="Final"), IF(ISERROR(SUMIF('Exam (LECTURE ONLY)'!Z$20:AI$20, "CLO10", 'Exam (LECTURE ONLY)'!Z56:AI56) / 'Exam (LECTURE ONLY)'!AN$15), "", SUMIF('Exam (LECTURE ONLY)'!Z$20:AI$20, "CLO10", 'Exam (LECTURE ONLY)'!Z56:AI56) / 'Exam (LECTURE ONLY)'!AN$15),
IF(AND('PRINTABLE (per grading)'!H$16="OUTPUT", 'PRINTABLE (per grading)'!B$13="Prelim"), IF(ISERROR(SUMIF(OUTPUT!C$20:M$20, "CLO10", OUTPUT!C56:M56) / OUTPUT!AL$15), "", SUMIF(OUTPUT!C$20:M$20, "CLO10", OUTPUT!C56:M56) / OUTPUT!AL$15),
IF(AND('PRINTABLE (per grading)'!H$16="OUTPUT", 'PRINTABLE (per grading)'!B$13="Midterm"), IF(ISERROR(SUMIF(OUTPUT!O$20:Y$20, "CLO10", OUTPUT!O56:Y56) / OUTPUT!AM$15), "", SUMIF(OUTPUT!O$20:Y$20, "CLO10", OUTPUT!O56:Y56) / OUTPUT!AM$15),
IF(AND('PRINTABLE (per grading)'!H$16="OUTPUT", 'PRINTABLE (per grading)'!B$13="Final"), IF(ISERROR(SUMIF(OUTPUT!AA$20:AI$20, "CLO10", OUTPUT!AA56:AI56) / OUTPUT!AN$15), "", SUMIF(OUTPUT!AA$20:AI$20, "CLO10", OUTPUT!AA56:AI56) / OUTPUT!AN$15),
"")))))),"")</f>
        <v/>
      </c>
      <c r="BI54" s="286" t="str">
        <f aca="false">IF(B54&lt;&gt;"",IF(BH54="","",IF(BH54&lt;0.5,1,IF(AND(BH54&gt;=0.5,BH54&lt;P$10),2,IF(BH54&gt;=P$10,3)))),"")</f>
        <v/>
      </c>
      <c r="BJ54" s="287" t="str">
        <f aca="false">IF(B54 &lt;&gt; "",IFERROR(IF(AVERAGE(BF54,BH54)&gt;=P$10,"Y","N"),""),"")</f>
        <v/>
      </c>
      <c r="BK54" s="8"/>
    </row>
    <row r="55" customFormat="false" ht="19.5" hidden="false" customHeight="true" outlineLevel="0" collapsed="false">
      <c r="A55" s="183" t="str">
        <f aca="false">IF(ISBLANK('Database (LECTURE-RES-PRAC)'!A52),"",'Database (LECTURE-RES-PRAC)'!A52)</f>
        <v/>
      </c>
      <c r="B55" s="184" t="str">
        <f aca="false">IF(ISBLANK('Database (LECTURE-RES-PRAC)'!B52),"",'Database (LECTURE-RES-PRAC)'!B52)</f>
        <v/>
      </c>
      <c r="C55" s="230" t="str">
        <f aca="false">IF(B55&lt;&gt;"",IF(C$16="PRELIM",'Grade computation'!C55, IF(C$16="MIDTERM",'Grade computation'!K55, IF(C$16="FINAL",'Grade computation'!S55,""))),"")</f>
        <v/>
      </c>
      <c r="D55" s="231" t="str">
        <f aca="false">IF(B55&lt;&gt;"",IFERROR(IF(B$11="80-20", (((C55/C$19)*X$6)+X$7)*D$18, IF(B$11="60-40", (((C55/C$19)*Y$6)+Y$7)*D$18, 0)),0),"")</f>
        <v/>
      </c>
      <c r="E55" s="230" t="str">
        <f aca="false">IF(B55&lt;&gt;"", IF(C$16="PRELIM",'Grade computation'!E55, IF(C$16="MIDTERM",'Grade computation'!M55, IF(C$16="FINAL",'Grade computation'!U55,""))),"")</f>
        <v/>
      </c>
      <c r="F55" s="232" t="str">
        <f aca="false">IF(B55&lt;&gt;"",IFERROR(IF(B$11="80-20", (((E55/E$19)*X$6)+X$7)*F$18, IF(B$11="60-40", (((E55/E$19)*Y$6)+Y$7)*F$18, 0)),0),"")</f>
        <v/>
      </c>
      <c r="G55" s="233" t="str">
        <f aca="false">IF(B55&lt;&gt;"",IFERROR((D55+F55),0),"")</f>
        <v/>
      </c>
      <c r="H55" s="234" t="str">
        <f aca="false">IF(B55&lt;&gt;"",IF(C$16="PRELIM", 'Grade computation'!H55, IF(C$16="MIDTERM", 'Grade computation'!P55, IF(C$16="FINAL",'Grade computation'!X55, ""))),"")</f>
        <v/>
      </c>
      <c r="I55" s="233" t="str">
        <f aca="false">IF(B55&lt;&gt;"",IFERROR(IF(B$11="80-20", (((H55/H$19)*X$6)+X$7)*I$19, IF(B$11="60-40", (((H55/H$19)*Y$6)+Y$7)*I$19, 0)),0),"")</f>
        <v/>
      </c>
      <c r="J55" s="237" t="str">
        <f aca="false">IFERROR((G55+I55),"")</f>
        <v/>
      </c>
      <c r="K55" s="183" t="str">
        <f aca="false">IFERROR(IF(J55="","",IF(J55&gt;=75,"PASSED","FAILED")),"")</f>
        <v/>
      </c>
      <c r="L55" s="183"/>
      <c r="M55" s="194" t="str">
        <f aca="false">IF(B55 &lt;&gt; "", IFERROR(IF(C$16 = "PRELIM", SUMIF('Database (LECTURE-RES-PRAC)'!D$14:AG$14, "CLO1", 'Database (LECTURE-RES-PRAC)'!D52:AG52) / 'Grade computation'!F$4, IF(C$16 = "MIDTERM", SUMIF('Database (LECTURE-RES-PRAC)'!AJ$14:BM$14, "CLO1", 'Database (LECTURE-RES-PRAC)'!AJ52:BM52) / 'Grade computation'!G$4, IF(C$16 = "FINAL", SUMIF('Database (LECTURE-RES-PRAC)'!BP$14:CS$14, "CLO1", 'Database (LECTURE-RES-PRAC)'!BP52:CS52) / 'Grade computation'!H$4,""))),""),"")</f>
        <v/>
      </c>
      <c r="N55" s="286" t="str">
        <f aca="false">IF(B55&lt;&gt;"",IF(M55="","",IF(M55&lt;0.5,1,IF(AND(M55&gt;=0.5,M55&lt;P$10),2,IF(M55&gt;=P$10,3)))),"")</f>
        <v/>
      </c>
      <c r="O55" s="194" t="str">
        <f aca="false">IF(B55 &lt;&gt; "",IF(AND('PRINTABLE (per grading)'!H$16="EXAM", 'PRINTABLE (per grading)'!B$13="Prelim"), IF(ISERROR(SUMIF('Exam (LECTURE ONLY)'!D$20:M$20, "CLO1", 'Exam (LECTURE ONLY)'!D57:M57) / 'Exam (LECTURE ONLY)'!AL$6), "", SUMIF('Exam (LECTURE ONLY)'!D$20:M$20, "CLO1", 'Exam (LECTURE ONLY)'!D57:M57) /'Exam (LECTURE ONLY)'!AL$6),
IF(AND('PRINTABLE (per grading)'!H$16="EXAM", 'PRINTABLE (per grading)'!B$13="Midterm"), IF(ISERROR(SUMIF('Exam (LECTURE ONLY)'!O$20:X$20, "CLO1", 'Exam (LECTURE ONLY)'!O57:X57) / 'Exam (LECTURE ONLY)'!AM$6), "", SUMIF('Exam (LECTURE ONLY)'!O$20:X$20, "CLO1", 'Exam (LECTURE ONLY)'!O57:X57) / 'Exam (LECTURE ONLY)'!AM$6),
IF(AND('PRINTABLE (per grading)'!H$16="EXAM", 'PRINTABLE (per grading)'!B$13="Final"), IF(ISERROR(SUMIF('Exam (LECTURE ONLY)'!Z$20:AI$20, "CLO1", 'Exam (LECTURE ONLY)'!Z57:AI57) / 'Exam (LECTURE ONLY)'!AN$6), "", SUMIF('Exam (LECTURE ONLY)'!Z$20:AI$20, "CLO1", 'Exam (LECTURE ONLY)'!Z57:AI57) / 'Exam (LECTURE ONLY)'!AN$6),
IF(AND('PRINTABLE (per grading)'!H$16="OUTPUT", 'PRINTABLE (per grading)'!B$13="Prelim"), IF(ISERROR(SUMIF(OUTPUT!C$20:M$20, "CLO1", OUTPUT!C57:M57) / OUTPUT!AL$6), "", SUMIF(OUTPUT!C$20:M$20, "CLO1", OUTPUT!C57:M57) / OUTPUT!AL$6),
IF(AND('PRINTABLE (per grading)'!H$16="OUTPUT", 'PRINTABLE (per grading)'!B$13="Midterm"), IF(ISERROR(SUMIF(OUTPUT!O$20:Y$20, "CLO1", OUTPUT!O57:Y57) / OUTPUT!AM$6), "", SUMIF(OUTPUT!O$20:Y$20, "CLO1", OUTPUT!O57:Y57) / OUTPUT!AM$6),
IF(AND('PRINTABLE (per grading)'!H$16="OUTPUT", 'PRINTABLE (per grading)'!B$13="Final"), IF(ISERROR(SUMIF(OUTPUT!AA$20:AI$20, "CLO1", OUTPUT!AA57:AI57) / OUTPUT!AN$6), "", SUMIF(OUTPUT!AA$20:AI$20, "CLO1", OUTPUT!AA57:AI57) / OUTPUT!AN$6),
"")))))),"")</f>
        <v/>
      </c>
      <c r="P55" s="286" t="str">
        <f aca="false">IF(B55&lt;&gt;"",IF(O55="","",IF(O55&lt;0.5,1,IF(AND(O55&gt;=0.5,O55&lt;P$10),2,IF(O55&gt;=P$10,3)))),"")</f>
        <v/>
      </c>
      <c r="Q55" s="287" t="str">
        <f aca="false">IF(B55 &lt;&gt; "",IFERROR(IF(AVERAGE(M55,O55)&gt;=P$10,"Y","N"),""),"")</f>
        <v/>
      </c>
      <c r="R55" s="194" t="str">
        <f aca="false">IF(B55 &lt;&gt; "", IFERROR(IF(C$16 = "PRELIM", SUMIF('Database (LECTURE-RES-PRAC)'!D$14:AG$14, "CLO2", 'Database (LECTURE-RES-PRAC)'!D52:AG52) / 'Grade computation'!F$5, IF(C$16 = "MIDTERM", SUMIF('Database (LECTURE-RES-PRAC)'!AJ$14:BM$14, "CLO2", 'Database (LECTURE-RES-PRAC)'!AJ52:BM52) / 'Grade computation'!G$5, IF(C$16 = "FINAL", SUMIF('Database (LECTURE-RES-PRAC)'!BP$14:CS$14, "CLO2", 'Database (LECTURE-RES-PRAC)'!BP52:CS52) / 'Grade computation'!H$5,""))),""),"")</f>
        <v/>
      </c>
      <c r="S55" s="286" t="str">
        <f aca="false">IF(B55&lt;&gt;"",IF(R55="","",IF(R55&lt;0.5,1,IF(AND(R55&gt;=0.5,R55&lt;P$10),2,IF(R55&gt;=P$10,3)))),"")</f>
        <v/>
      </c>
      <c r="T55" s="194" t="str">
        <f aca="false">IF(B55 &lt;&gt; "",IF(AND('PRINTABLE (per grading)'!H$16="EXAM", 'PRINTABLE (per grading)'!B$13="Prelim"), IF(ISERROR(SUMIF('Exam (LECTURE ONLY)'!D$20:M$20, "CLO2", 'Exam (LECTURE ONLY)'!D57:M57) / 'Exam (LECTURE ONLY)'!AL$7), "", SUMIF('Exam (LECTURE ONLY)'!D$20:M$20, "CLO2", 'Exam (LECTURE ONLY)'!D57:M57) /'Exam (LECTURE ONLY)'!AL$7),
IF(AND('PRINTABLE (per grading)'!H$16="EXAM", 'PRINTABLE (per grading)'!B$13="Midterm"), IF(ISERROR(SUMIF('Exam (LECTURE ONLY)'!O$20:X$20, "CLO2", 'Exam (LECTURE ONLY)'!O57:X57) / 'Exam (LECTURE ONLY)'!AM$7), "", SUMIF('Exam (LECTURE ONLY)'!O$20:X$20, "CLO2", 'Exam (LECTURE ONLY)'!O57:X57) / 'Exam (LECTURE ONLY)'!AM$7),
IF(AND('PRINTABLE (per grading)'!H$16="EXAM", 'PRINTABLE (per grading)'!B$13="Final"), IF(ISERROR(SUMIF('Exam (LECTURE ONLY)'!Z$20:AI$20, "CLO2", 'Exam (LECTURE ONLY)'!Z57:AI57) / 'Exam (LECTURE ONLY)'!AN$7), "", SUMIF('Exam (LECTURE ONLY)'!Z$20:AI$20, "CLO2", 'Exam (LECTURE ONLY)'!Z57:AI57) / 'Exam (LECTURE ONLY)'!AN$7),
IF(AND('PRINTABLE (per grading)'!H$16="OUTPUT", 'PRINTABLE (per grading)'!B$13="Prelim"), IF(ISERROR(SUMIF(OUTPUT!C$20:M$20, "CLO2", OUTPUT!C57:M57) / OUTPUT!AL$7), "", SUMIF(OUTPUT!C$20:M$20, "CLO2", OUTPUT!C57:M57) / OUTPUT!AL$7),
IF(AND('PRINTABLE (per grading)'!H$16="OUTPUT", 'PRINTABLE (per grading)'!B$13="Midterm"), IF(ISERROR(SUMIF(OUTPUT!O$20:Y$20, "CLO2", OUTPUT!O57:Y57) / OUTPUT!AM$7), "", SUMIF(OUTPUT!O$20:Y$20, "CLO2", OUTPUT!O57:Y57) / OUTPUT!AM$7),
IF(AND('PRINTABLE (per grading)'!H$16="OUTPUT", 'PRINTABLE (per grading)'!B$13="Final"), IF(ISERROR(SUMIF(OUTPUT!AA$20:AI$20, "CLO2", OUTPUT!AA57:AI57) / OUTPUT!AN$7), "", SUMIF(OUTPUT!AA$20:AI$20, "CLO2", OUTPUT!AA57:AI57) / OUTPUT!AN$7),
"")))))),"")</f>
        <v/>
      </c>
      <c r="U55" s="286" t="str">
        <f aca="false">IF(B55&lt;&gt;"",IF(T55="","",IF(T55&lt;0.5,1,IF(AND(T55&gt;=0.5,T55&lt;P$10),2,IF(T55&gt;=P$10,3)))),"")</f>
        <v/>
      </c>
      <c r="V55" s="287" t="str">
        <f aca="false">IF(B55 &lt;&gt; "",IFERROR(IF(AVERAGE(R55,T55)&gt;=P$10,"Y","N"),""),"")</f>
        <v/>
      </c>
      <c r="W55" s="194" t="str">
        <f aca="false">IF(B55 &lt;&gt; "", IFERROR(IF(C$16 = "PRELIM", SUMIF('Database (LECTURE-RES-PRAC)'!D$14:AG$14, "CLO3", 'Database (LECTURE-RES-PRAC)'!D52:AG52) / 'Grade computation'!F$6, IF(C$16 = "MIDTERM", SUMIF('Database (LECTURE-RES-PRAC)'!AJ$14:BM$14, "CLO3", 'Database (LECTURE-RES-PRAC)'!AJ52:BM52) / 'Grade computation'!G$6, IF(C$16 = "FINAL", SUMIF('Database (LECTURE-RES-PRAC)'!BP$14:CS$14, "CLO3", 'Database (LECTURE-RES-PRAC)'!BP52:CS52) / 'Grade computation'!H$6,""))),""),"")</f>
        <v/>
      </c>
      <c r="X55" s="286" t="str">
        <f aca="false">IF(B55&lt;&gt;"",IF(W55="","",IF(W55&lt;0.5,1,IF(AND(W55&gt;=0.5,W55&lt;P$10),2,IF(W55&gt;=P$10,3)))),"")</f>
        <v/>
      </c>
      <c r="Y55" s="194" t="str">
        <f aca="false">IF(B55 &lt;&gt; "",IF(AND('PRINTABLE (per grading)'!H$16="EXAM", 'PRINTABLE (per grading)'!B$13="Prelim"), IF(ISERROR(SUMIF('Exam (LECTURE ONLY)'!D$20:M$20, "CLO3", 'Exam (LECTURE ONLY)'!D57:M57) / 'Exam (LECTURE ONLY)'!AL$8), "", SUMIF('Exam (LECTURE ONLY)'!D$20:M$20, "CLO3", 'Exam (LECTURE ONLY)'!D57:M57) /'Exam (LECTURE ONLY)'!AL$8),
IF(AND('PRINTABLE (per grading)'!H$16="EXAM", 'PRINTABLE (per grading)'!B$13="Midterm"), IF(ISERROR(SUMIF('Exam (LECTURE ONLY)'!O$20:X$20, "CLO3", 'Exam (LECTURE ONLY)'!O57:X57) / 'Exam (LECTURE ONLY)'!AM$8), "", SUMIF('Exam (LECTURE ONLY)'!O$20:X$20, "CLO3", 'Exam (LECTURE ONLY)'!O57:X57) / 'Exam (LECTURE ONLY)'!AM$8),
IF(AND('PRINTABLE (per grading)'!H$16="EXAM", 'PRINTABLE (per grading)'!B$13="Final"), IF(ISERROR(SUMIF('Exam (LECTURE ONLY)'!Z$20:AI$20, "CLO3", 'Exam (LECTURE ONLY)'!Z57:AI57) / 'Exam (LECTURE ONLY)'!AN$8), "", SUMIF('Exam (LECTURE ONLY)'!Z$20:AI$20, "CLO3", 'Exam (LECTURE ONLY)'!Z57:AI57) / 'Exam (LECTURE ONLY)'!AN$8),
IF(AND('PRINTABLE (per grading)'!H$16="OUTPUT", 'PRINTABLE (per grading)'!B$13="Prelim"), IF(ISERROR(SUMIF(OUTPUT!C$20:M$20, "CLO3", OUTPUT!C57:M57) / OUTPUT!AL$8), "", SUMIF(OUTPUT!C$20:M$20, "CLO3", OUTPUT!C57:M57) / OUTPUT!AL$8),
IF(AND('PRINTABLE (per grading)'!H$16="OUTPUT", 'PRINTABLE (per grading)'!B$13="Midterm"), IF(ISERROR(SUMIF(OUTPUT!O$20:Y$20, "CLO3", OUTPUT!O57:Y57) / OUTPUT!AM$8), "", SUMIF(OUTPUT!O$20:Y$20, "CLO3", OUTPUT!O57:Y57) / OUTPUT!AM$8),
IF(AND('PRINTABLE (per grading)'!H$16="OUTPUT", 'PRINTABLE (per grading)'!B$13="Final"), IF(ISERROR(SUMIF(OUTPUT!AA$20:AI$20, "CLO3", OUTPUT!AA57:AI57) / OUTPUT!AN$8), "", SUMIF(OUTPUT!AA$20:AI$20, "CLO3", OUTPUT!AA57:AI57) / OUTPUT!AN$8),
"" )))))),"")</f>
        <v/>
      </c>
      <c r="Z55" s="286" t="str">
        <f aca="false">IF(B55&lt;&gt;"",IF(Y55="","",IF(Y55&lt;0.5,1,IF(AND(Y55&gt;=0.5,Y55&lt;P$10),2,IF(Y55&gt;=P$10,3)))),"")</f>
        <v/>
      </c>
      <c r="AA55" s="287" t="str">
        <f aca="false">IF(B55 &lt;&gt; "",IFERROR(IF(AVERAGE(W55,Y55)&gt;=P$10,"Y","N"),""),"")</f>
        <v/>
      </c>
      <c r="AB55" s="194" t="str">
        <f aca="false">IF(B55 &lt;&gt; "", IFERROR(IF(C$16 = "PRELIM", SUMIF('Database (LECTURE-RES-PRAC)'!D$14:AG$14, "CLO4", 'Database (LECTURE-RES-PRAC)'!D52:AG52) / 'Grade computation'!F$7, IF(C$16 = "MIDTERM", SUMIF('Database (LECTURE-RES-PRAC)'!AJ$14:BM$14, "CLO4", 'Database (LECTURE-RES-PRAC)'!AJ52:BM52) / 'Grade computation'!G$7, IF(C$16 = "FINAL", SUMIF('Database (LECTURE-RES-PRAC)'!BP$14:CS$14, "CLO4", 'Database (LECTURE-RES-PRAC)'!BP52:CS52) / 'Grade computation'!H$7,""))),""),"")</f>
        <v/>
      </c>
      <c r="AC55" s="286" t="str">
        <f aca="false">IF(B55&lt;&gt;"",IF(AB55="","",IF(AB55&lt;0.5,1,IF(AND(AB55&gt;=0.5,AB55&lt;P$10),2,IF(AB55&gt;=P$10,3)))),"")</f>
        <v/>
      </c>
      <c r="AD55" s="194" t="str">
        <f aca="false">IF(B55 &lt;&gt; "",IF(AND('PRINTABLE (per grading)'!H$16="EXAM", 'PRINTABLE (per grading)'!B$13="Prelim"), IF(ISERROR(SUMIF('Exam (LECTURE ONLY)'!D$20:M$20, "CLO4", 'Exam (LECTURE ONLY)'!D57:M57) / 'Exam (LECTURE ONLY)'!AL$9), "", SUMIF('Exam (LECTURE ONLY)'!D$20:M$20, "CLO4", 'Exam (LECTURE ONLY)'!D57:M57) /'Exam (LECTURE ONLY)'!AL$9),
IF(AND('PRINTABLE (per grading)'!H$16="EXAM", 'PRINTABLE (per grading)'!B$13="Midterm"), IF(ISERROR(SUMIF('Exam (LECTURE ONLY)'!O$20:X$20, "CLO4", 'Exam (LECTURE ONLY)'!O57:X57) / 'Exam (LECTURE ONLY)'!AM$9), "", SUMIF('Exam (LECTURE ONLY)'!O$20:X$20, "CLO4", 'Exam (LECTURE ONLY)'!O57:X57) / 'Exam (LECTURE ONLY)'!AM$9),
IF(AND('PRINTABLE (per grading)'!H$16="EXAM", 'PRINTABLE (per grading)'!B$13="Final"), IF(ISERROR(SUMIF('Exam (LECTURE ONLY)'!Z$20:AI$20, "CLO4", 'Exam (LECTURE ONLY)'!Z57:AI57) / 'Exam (LECTURE ONLY)'!AN$9), "", SUMIF('Exam (LECTURE ONLY)'!Z$20:AI$20, "CLO4", 'Exam (LECTURE ONLY)'!Z57:AI57) / 'Exam (LECTURE ONLY)'!AN$9),
IF(AND('PRINTABLE (per grading)'!H$16="OUTPUT", 'PRINTABLE (per grading)'!B$13="Prelim"), IF(ISERROR(SUMIF(OUTPUT!C$20:M$20, "CLO4", OUTPUT!C57:M57) / OUTPUT!AL$9), "", SUMIF(OUTPUT!C$20:M$20, "CLO4", OUTPUT!C57:M57) / OUTPUT!AL$9),
IF(AND('PRINTABLE (per grading)'!H$16="OUTPUT", 'PRINTABLE (per grading)'!B$13="Midterm"), IF(ISERROR(SUMIF(OUTPUT!O$20:Y$20, "CLO4", OUTPUT!O57:Y57) / OUTPUT!AM$9), "", SUMIF(OUTPUT!O$20:Y$20, "CLO4", OUTPUT!O57:Y57) / OUTPUT!AM$9),
IF(AND('PRINTABLE (per grading)'!H$16="OUTPUT", 'PRINTABLE (per grading)'!B$13="Final"), IF(ISERROR(SUMIF(OUTPUT!AA$20:AI$20, "CLO4", OUTPUT!AA57:AI57) / OUTPUT!AN$9), "", SUMIF(OUTPUT!AA$20:AI$20, "CLO4", OUTPUT!AA57:AI57) / OUTPUT!AN$9),
"")))))),"")</f>
        <v/>
      </c>
      <c r="AE55" s="286" t="str">
        <f aca="false">IF(B55&lt;&gt;"",IF(AD55="","",IF(AD55&lt;0.5,1,IF(AND(AD55&gt;=0.5,AD55&lt;P$10),2,IF(AD55&gt;=P$10,3)))),"")</f>
        <v/>
      </c>
      <c r="AF55" s="287" t="str">
        <f aca="false">IF(B55 &lt;&gt; "",IFERROR(IF(AVERAGE(AB55,AD55)&gt;=P$10,"Y","N"),""),"")</f>
        <v/>
      </c>
      <c r="AG55" s="194" t="str">
        <f aca="false">IF(B55 &lt;&gt; "", IFERROR(IF(C$16 = "PRELIM", SUMIF('Database (LECTURE-RES-PRAC)'!D$14:AG$14, "CLO5", 'Database (LECTURE-RES-PRAC)'!D52:AG52) / 'Grade computation'!F$8, IF(C$16 = "MIDTERM", SUMIF('Database (LECTURE-RES-PRAC)'!AJ$14:BM$14, "CLO5", 'Database (LECTURE-RES-PRAC)'!AJ52:BM52) / 'Grade computation'!G$8, IF(C$16 = "FINAL", SUMIF('Database (LECTURE-RES-PRAC)'!BP$14:CS$14, "CLO5", 'Database (LECTURE-RES-PRAC)'!BP52:CS52) / 'Grade computation'!H$8,""))),""),"")</f>
        <v/>
      </c>
      <c r="AH55" s="286" t="str">
        <f aca="false">IF(B55&lt;&gt;"",IF(AG55="","",IF(AG55&lt;0.5,1,IF(AND(AG55&gt;=0.5,AG55&lt;P$10),2,IF(AG55&gt;=P$10,3)))),"")</f>
        <v/>
      </c>
      <c r="AI55" s="194" t="str">
        <f aca="false">IF(B55 &lt;&gt; "",IF(AND('PRINTABLE (per grading)'!H$16="EXAM", 'PRINTABLE (per grading)'!B$13="Prelim"), IF(ISERROR(SUMIF('Exam (LECTURE ONLY)'!D$20:M$20, "CLO5", 'Exam (LECTURE ONLY)'!D57:M57) / 'Exam (LECTURE ONLY)'!AL$10), "", SUMIF('Exam (LECTURE ONLY)'!D$20:M$20, "CLO5", 'Exam (LECTURE ONLY)'!D57:M57) /'Exam (LECTURE ONLY)'!AL$10),
IF(AND('PRINTABLE (per grading)'!H$16="EXAM", 'PRINTABLE (per grading)'!B$13="Midterm"), IF(ISERROR(SUMIF('Exam (LECTURE ONLY)'!O$20:X$20, "CLO5", 'Exam (LECTURE ONLY)'!O57:X57) / 'Exam (LECTURE ONLY)'!AM$10), "", SUMIF('Exam (LECTURE ONLY)'!O$20:X$20, "CLO5", 'Exam (LECTURE ONLY)'!O57:X57) / 'Exam (LECTURE ONLY)'!AM$10),
IF(AND('PRINTABLE (per grading)'!H$16="EXAM", 'PRINTABLE (per grading)'!B$13="Final"), IF(ISERROR(SUMIF('Exam (LECTURE ONLY)'!Z$20:AI$20, "CLO5", 'Exam (LECTURE ONLY)'!Z57:AI57) / 'Exam (LECTURE ONLY)'!AN$10), "", SUMIF('Exam (LECTURE ONLY)'!Z$20:AI$20, "CLO5", 'Exam (LECTURE ONLY)'!Z57:AI57) / 'Exam (LECTURE ONLY)'!AN$10),
IF(AND('PRINTABLE (per grading)'!H$16="OUTPUT", 'PRINTABLE (per grading)'!B$13="Prelim"), IF(ISERROR(SUMIF(OUTPUT!C$20:M$20, "CLO5", OUTPUT!C57:M57) / OUTPUT!AL$10), "", SUMIF(OUTPUT!C$20:M$20, "CLO5", OUTPUT!C57:M57) / OUTPUT!AL$10),
IF(AND('PRINTABLE (per grading)'!H$16="OUTPUT", 'PRINTABLE (per grading)'!B$13="Midterm"), IF(ISERROR(SUMIF(OUTPUT!O$20:Y$20, "CLO5", OUTPUT!O57:Y57) / OUTPUT!AM$10), "", SUMIF(OUTPUT!O$20:Y$20, "CLO5", OUTPUT!O57:Y57) / OUTPUT!AM$10),
IF(AND('PRINTABLE (per grading)'!H$16="OUTPUT", 'PRINTABLE (per grading)'!B$13="Final"), IF(ISERROR(SUMIF(OUTPUT!AA$20:AI$20, "CLO5", OUTPUT!AA57:AI57) / OUTPUT!AN$10), "", SUMIF(OUTPUT!AA$20:AI$20, "CLO5", OUTPUT!AA57:AI57) / OUTPUT!AN$10),
"")))))),"")</f>
        <v/>
      </c>
      <c r="AJ55" s="286" t="str">
        <f aca="false">IF(B55&lt;&gt;"",IF(AI55="","",IF(AI55&lt;0.5,1,IF(AND(AI55&gt;=0.5,AI55&lt;P$10),2,IF(AI55&gt;=P$10,3)))),"")</f>
        <v/>
      </c>
      <c r="AK55" s="287" t="str">
        <f aca="false">IF(B55 &lt;&gt; "",IFERROR(IF(AVERAGE(AG55,AI55)&gt;=P$10,"Y","N"),""),"")</f>
        <v/>
      </c>
      <c r="AL55" s="194" t="str">
        <f aca="false">IF(B55 &lt;&gt; "", IFERROR(IF(C$16 = "PRELIM", SUMIF('Database (LECTURE-RES-PRAC)'!D$14:AG$14, "CLO6", 'Database (LECTURE-RES-PRAC)'!D52:AG52) / 'Grade computation'!F$9, IF(C$16 = "MIDTERM", SUMIF('Database (LECTURE-RES-PRAC)'!AJ$14:BM$14, "CLO6", 'Database (LECTURE-RES-PRAC)'!AJ52:BM52) / 'Grade computation'!G$9, IF(C$16 = "FINAL", SUMIF('Database (LECTURE-RES-PRAC)'!BP$14:CS$14, "CLO6", 'Database (LECTURE-RES-PRAC)'!BP52:CS52) / 'Grade computation'!H$9,""))),""),"")</f>
        <v/>
      </c>
      <c r="AM55" s="286" t="str">
        <f aca="false">IF(B55&lt;&gt;"",IF(AL55="","",IF(AL55&lt;0.5,1,IF(AND(AL55&gt;=0.5,AL55&lt;P$10),2,IF(AL55&gt;=P$10,3)))),"")</f>
        <v/>
      </c>
      <c r="AN55" s="194" t="str">
        <f aca="false">IF(B55 &lt;&gt; "",IF(AND('PRINTABLE (per grading)'!H$16="EXAM", 'PRINTABLE (per grading)'!B$13="Prelim"), IF(ISERROR(SUMIF('Exam (LECTURE ONLY)'!D$20:M$20, "CLO6", 'Exam (LECTURE ONLY)'!D57:M57) / 'Exam (LECTURE ONLY)'!AL$11), "", SUMIF('Exam (LECTURE ONLY)'!D$20:M$20, "CLO6", 'Exam (LECTURE ONLY)'!D57:M57) /'Exam (LECTURE ONLY)'!AL$11),
IF(AND('PRINTABLE (per grading)'!H$16="EXAM", 'PRINTABLE (per grading)'!B$13="Midterm"), IF(ISERROR(SUMIF('Exam (LECTURE ONLY)'!O$20:X$20, "CLO6", 'Exam (LECTURE ONLY)'!O57:X57) / 'Exam (LECTURE ONLY)'!AM$11), "", SUMIF('Exam (LECTURE ONLY)'!O$20:X$20, "CLO6", 'Exam (LECTURE ONLY)'!O57:X57) / 'Exam (LECTURE ONLY)'!AM$11),
IF(AND('PRINTABLE (per grading)'!H$16="EXAM", 'PRINTABLE (per grading)'!B$13="Final"), IF(ISERROR(SUMIF('Exam (LECTURE ONLY)'!Z$20:AI$20, "CLO6", 'Exam (LECTURE ONLY)'!Z57:AI57) / 'Exam (LECTURE ONLY)'!AN$11), "", SUMIF('Exam (LECTURE ONLY)'!Z$20:AI$20, "CLO6", 'Exam (LECTURE ONLY)'!Z57:AI57) / 'Exam (LECTURE ONLY)'!AN$11),
IF(AND('PRINTABLE (per grading)'!H$16="OUTPUT", 'PRINTABLE (per grading)'!B$13="Prelim"), IF(ISERROR(SUMIF(OUTPUT!C$20:M$20, "CLO6", OUTPUT!C57:M57) / OUTPUT!AL$11), "", SUMIF(OUTPUT!C$20:M$20, "CLO6", OUTPUT!C57:M57) / OUTPUT!AL$11),
IF(AND('PRINTABLE (per grading)'!H$16="OUTPUT", 'PRINTABLE (per grading)'!B$13="Midterm"), IF(ISERROR(SUMIF(OUTPUT!O$20:Y$20, "CLO6", OUTPUT!O57:Y57) / OUTPUT!AM$11), "", SUMIF(OUTPUT!O$20:Y$20, "CLO6", OUTPUT!O57:Y57) / OUTPUT!AM$11),
IF(AND('PRINTABLE (per grading)'!H$16="OUTPUT", 'PRINTABLE (per grading)'!B$13="Final"), IF(ISERROR(SUMIF(OUTPUT!AA$20:AI$20, "CLO6", OUTPUT!AA57:AI57) / OUTPUT!AN$11), "", SUMIF(OUTPUT!AA$20:AI$20, "CLO6", OUTPUT!AA57:AI57) / OUTPUT!AN$11),
"")))))),"")</f>
        <v/>
      </c>
      <c r="AO55" s="286" t="str">
        <f aca="false">IF(B55&lt;&gt;"",IF(AN55="","",IF(AN55&lt;0.5,1,IF(AND(AN55&gt;=0.5,AN55&lt;P$10),2,IF(AN55&gt;=P$10,3)))),"")</f>
        <v/>
      </c>
      <c r="AP55" s="287" t="str">
        <f aca="false">IF(B55 &lt;&gt; "",IFERROR(IF(AVERAGE(AL55,AN55)&gt;=P$10,"Y","N"),""),"")</f>
        <v/>
      </c>
      <c r="AQ55" s="194" t="str">
        <f aca="false">IF(B55 &lt;&gt; "", IFERROR(IF(C$16 = "PRELIM", SUMIF('Database (LECTURE-RES-PRAC)'!D$14:AG$14, "CLO7", 'Database (LECTURE-RES-PRAC)'!D52:AG52) / 'Grade computation'!F$10, IF(C$16 = "MIDTERM", SUMIF('Database (LECTURE-RES-PRAC)'!AJ$14:BM$14, "CLO7", 'Database (LECTURE-RES-PRAC)'!AJ52:BM52) / 'Grade computation'!G$10, IF(C$16 = "FINAL", SUMIF('Database (LECTURE-RES-PRAC)'!BP$14:CS$14, "CLO7", 'Database (LECTURE-RES-PRAC)'!BP52:CS52) / 'Grade computation'!H$10,""))),""),"")</f>
        <v/>
      </c>
      <c r="AR55" s="286" t="str">
        <f aca="false">IF(B55&lt;&gt;"",IF(AQ55="","",IF(AQ55&lt;0.5,1,IF(AND(AQ55&gt;=0.5,AQ55&lt;P$10),2,IF(AQ55&gt;=P$10,3)))),"")</f>
        <v/>
      </c>
      <c r="AS55" s="194" t="str">
        <f aca="false">IF(B55 &lt;&gt; "",IF(AND('PRINTABLE (per grading)'!H$16="EXAM", 'PRINTABLE (per grading)'!B$13="Prelim"), IF(ISERROR(SUMIF('Exam (LECTURE ONLY)'!D$20:M$20, "CLO7", 'Exam (LECTURE ONLY)'!D57:M57) / 'Exam (LECTURE ONLY)'!AL$12), "", SUMIF('Exam (LECTURE ONLY)'!D$20:M$20, "CLO7", 'Exam (LECTURE ONLY)'!D57:M57) /'Exam (LECTURE ONLY)'!AL$12),
IF(AND('PRINTABLE (per grading)'!H$16="EXAM", 'PRINTABLE (per grading)'!B$13="Midterm"), IF(ISERROR(SUMIF('Exam (LECTURE ONLY)'!O$20:X$20, "CLO7", 'Exam (LECTURE ONLY)'!O57:X57) / 'Exam (LECTURE ONLY)'!AM$12), "", SUMIF('Exam (LECTURE ONLY)'!O$20:X$20, "CLO7", 'Exam (LECTURE ONLY)'!O57:X57) / 'Exam (LECTURE ONLY)'!AM$12),
IF(AND('PRINTABLE (per grading)'!H$16="EXAM", 'PRINTABLE (per grading)'!B$13="Final"), IF(ISERROR(SUMIF('Exam (LECTURE ONLY)'!Z$20:AI$20, "CLO7", 'Exam (LECTURE ONLY)'!Z57:AI57) / 'Exam (LECTURE ONLY)'!AN$12), "", SUMIF('Exam (LECTURE ONLY)'!Z$20:AI$20, "CLO7", 'Exam (LECTURE ONLY)'!Z57:AI57) / 'Exam (LECTURE ONLY)'!AN$12),
IF(AND('PRINTABLE (per grading)'!H$16="OUTPUT", 'PRINTABLE (per grading)'!B$13="Prelim"), IF(ISERROR(SUMIF(OUTPUT!C$20:M$20, "CLO7", OUTPUT!C57:M57) / OUTPUT!AL$12), "", SUMIF(OUTPUT!C$20:M$20, "CLO7", OUTPUT!C57:M57) / OUTPUT!AL$12),
IF(AND('PRINTABLE (per grading)'!H$16="OUTPUT", 'PRINTABLE (per grading)'!B$13="Midterm"), IF(ISERROR(SUMIF(OUTPUT!O$20:Y$20, "CLO7", OUTPUT!O57:Y57) / OUTPUT!AM$12), "", SUMIF(OUTPUT!O$20:Y$20, "CLO7", OUTPUT!O57:Y57) / OUTPUT!AM$12),
IF(AND('PRINTABLE (per grading)'!H$16="OUTPUT", 'PRINTABLE (per grading)'!B$13="Final"), IF(ISERROR(SUMIF(OUTPUT!AA$20:AI$20, "CLO7", OUTPUT!AA57:AI57) / OUTPUT!AN$12), "", SUMIF(OUTPUT!AA$20:AI$20, "CLO7", OUTPUT!AA57:AI57) / OUTPUT!AN$12),
"")))))),"")</f>
        <v/>
      </c>
      <c r="AT55" s="286" t="str">
        <f aca="false">IF(B55&lt;&gt;"",IF(AS55="","",IF(AS55&lt;0.5,1,IF(AND(AS55&gt;=0.5,AS55&lt;P$10),2,IF(AS55&gt;=P$10,3)))),"")</f>
        <v/>
      </c>
      <c r="AU55" s="287" t="str">
        <f aca="false">IF(B55 &lt;&gt; "",IFERROR(IF(AVERAGE(AQ55,AS55)&gt;=P$10,"Y","N"),""),"")</f>
        <v/>
      </c>
      <c r="AV55" s="194" t="str">
        <f aca="false">IF(B55 &lt;&gt; "", IFERROR(IF(C$16 = "PRELIM", SUMIF('Database (LECTURE-RES-PRAC)'!D$14:AG$14, "CLO8", 'Database (LECTURE-RES-PRAC)'!D52:AG52) / 'Grade computation'!F$11, IF(C$16 = "MIDTERM", SUMIF('Database (LECTURE-RES-PRAC)'!AJ$14:BM$14, "CLO8", 'Database (LECTURE-RES-PRAC)'!AJ52:BM52) / 'Grade computation'!G$11, IF(C$16 = "FINAL", SUMIF('Database (LECTURE-RES-PRAC)'!BP$14:CS$14, "CLO8", 'Database (LECTURE-RES-PRAC)'!BP52:CS52) / 'Grade computation'!H$11,""))),""),"")</f>
        <v/>
      </c>
      <c r="AW55" s="286" t="str">
        <f aca="false">IF(B55&lt;&gt;"",IF(AV55="","",IF(AV55&lt;0.5,1,IF(AND(AV55&gt;=0.5,AV55&lt;P$10),2,IF(AV55&gt;=P$10,3)))),"")</f>
        <v/>
      </c>
      <c r="AX55" s="194" t="str">
        <f aca="false">IF(B55 &lt;&gt; "",IF(AND('PRINTABLE (per grading)'!H$16="EXAM", 'PRINTABLE (per grading)'!B$13="Prelim"), IF(ISERROR(SUMIF('Exam (LECTURE ONLY)'!D$20:M$20, "CLO8", 'Exam (LECTURE ONLY)'!D57:M57) / 'Exam (LECTURE ONLY)'!AL$13), "", SUMIF('Exam (LECTURE ONLY)'!D$20:M$20, "CLO8", 'Exam (LECTURE ONLY)'!D57:M57) /'Exam (LECTURE ONLY)'!AL$13),
IF(AND('PRINTABLE (per grading)'!H$16="EXAM", 'PRINTABLE (per grading)'!B$13="Midterm"), IF(ISERROR(SUMIF('Exam (LECTURE ONLY)'!O$20:X$20, "CLO8", 'Exam (LECTURE ONLY)'!O57:X57) / 'Exam (LECTURE ONLY)'!AM$13), "", SUMIF('Exam (LECTURE ONLY)'!O$20:X$20, "CLO8", 'Exam (LECTURE ONLY)'!O57:X57) / 'Exam (LECTURE ONLY)'!AM$13),
IF(AND('PRINTABLE (per grading)'!H$16="EXAM", 'PRINTABLE (per grading)'!B$13="Final"), IF(ISERROR(SUMIF('Exam (LECTURE ONLY)'!Z$20:AI$20, "CLO8", 'Exam (LECTURE ONLY)'!Z57:AI57) / 'Exam (LECTURE ONLY)'!AN$13), "", SUMIF('Exam (LECTURE ONLY)'!Z$20:AI$20, "CLO8", 'Exam (LECTURE ONLY)'!Z57:AI57) / 'Exam (LECTURE ONLY)'!AN$13),
IF(AND('PRINTABLE (per grading)'!H$16="OUTPUT", 'PRINTABLE (per grading)'!B$13="Prelim"), IF(ISERROR(SUMIF(OUTPUT!C$20:M$20, "CLO8", OUTPUT!C57:M57) / OUTPUT!AL$13), "", SUMIF(OUTPUT!C$20:M$20, "CLO8", OUTPUT!C57:M57) / OUTPUT!AL$13),
IF(AND('PRINTABLE (per grading)'!H$16="OUTPUT", 'PRINTABLE (per grading)'!B$13="Midterm"), IF(ISERROR(SUMIF(OUTPUT!O$20:Y$20, "CLO8", OUTPUT!O57:Y57) / OUTPUT!AM$13), "", SUMIF(OUTPUT!O$20:Y$20, "CLO8", OUTPUT!O57:Y57) / OUTPUT!AM$13),
IF(AND('PRINTABLE (per grading)'!H$16="OUTPUT", 'PRINTABLE (per grading)'!B$13="Final"), IF(ISERROR(SUMIF(OUTPUT!AA$20:AI$20, "CLO8", OUTPUT!AA57:AI57) / OUTPUT!AN$13), "", SUMIF(OUTPUT!AA$20:AI$20, "CLO8", OUTPUT!AA57:AI57) / OUTPUT!AN$13),
"")))))),"")</f>
        <v/>
      </c>
      <c r="AY55" s="286" t="str">
        <f aca="false">IF(B55&lt;&gt;"",IF(AX55="","",IF(AX55&lt;0.5,1,IF(AND(AX55&gt;=0.5,AX55&lt;P$10),2,IF(AX55&gt;=P$10,3)))),"")</f>
        <v/>
      </c>
      <c r="AZ55" s="287" t="str">
        <f aca="false">IF(B55 &lt;&gt; "",IFERROR(IF(AVERAGE(AV55,AX55)&gt;=P$10,"Y","N"),""),"")</f>
        <v/>
      </c>
      <c r="BA55" s="194" t="str">
        <f aca="false">IF(B55 &lt;&gt; "", IFERROR(IF(C$16 = "PRELIM", SUMIF('Database (LECTURE-RES-PRAC)'!D$14:AG$14, "CLO9", 'Database (LECTURE-RES-PRAC)'!D52:AG52) / 'Grade computation'!F$12, IF(C$16 = "MIDTERM", SUMIF('Database (LECTURE-RES-PRAC)'!AJ$14:BM$14, "CLO9", 'Database (LECTURE-RES-PRAC)'!AJ52:BM52) / 'Grade computation'!G$12, IF(C$16 = "FINAL", SUMIF('Database (LECTURE-RES-PRAC)'!BP$14:CS$14, "CLO9", 'Database (LECTURE-RES-PRAC)'!BP52:CS52) / 'Grade computation'!H$12,""))),""),"")</f>
        <v/>
      </c>
      <c r="BB55" s="286" t="str">
        <f aca="false">IF(B55&lt;&gt;"",IF(BA55="","",IF(BA55&lt;0.5,1,IF(AND(BA55&gt;=0.5,BA55&lt;P$10),2,IF(BA55&gt;=P$10,3)))),"")</f>
        <v/>
      </c>
      <c r="BC55" s="194" t="str">
        <f aca="false">IF(B55 &lt;&gt; "",IF(AND('PRINTABLE (per grading)'!H$16="EXAM", 'PRINTABLE (per grading)'!B$13="Prelim"), IF(ISERROR(SUMIF('Exam (LECTURE ONLY)'!D$20:M$20, "CLO9", 'Exam (LECTURE ONLY)'!D57:M57) / 'Exam (LECTURE ONLY)'!AL$14), "", SUMIF('Exam (LECTURE ONLY)'!D$20:M$20, "CLO9", 'Exam (LECTURE ONLY)'!D57:M57) /'Exam (LECTURE ONLY)'!AL$14),
IF(AND('PRINTABLE (per grading)'!H$16="EXAM", 'PRINTABLE (per grading)'!B$13="Midterm"), IF(ISERROR(SUMIF('Exam (LECTURE ONLY)'!O$20:X$20, "CLO9", 'Exam (LECTURE ONLY)'!O57:X57) / 'Exam (LECTURE ONLY)'!AM$14), "", SUMIF('Exam (LECTURE ONLY)'!O$20:X$20, "CLO9", 'Exam (LECTURE ONLY)'!O57:X57) / 'Exam (LECTURE ONLY)'!AM$14),
IF(AND('PRINTABLE (per grading)'!H$16="EXAM", 'PRINTABLE (per grading)'!B$13="Final"), IF(ISERROR(SUMIF('Exam (LECTURE ONLY)'!Z$20:AI$20, "CLO9", 'Exam (LECTURE ONLY)'!Z57:AI57) / 'Exam (LECTURE ONLY)'!AN$14), "", SUMIF('Exam (LECTURE ONLY)'!Z$20:AI$20, "CLO9", 'Exam (LECTURE ONLY)'!Z57:AI57) / 'Exam (LECTURE ONLY)'!AN$14),
IF(AND('PRINTABLE (per grading)'!H$16="OUTPUT", 'PRINTABLE (per grading)'!B$13="Prelim"), IF(ISERROR(SUMIF(OUTPUT!C$20:M$20, "CLO9", OUTPUT!C57:M57) / OUTPUT!AL$14), "", SUMIF(OUTPUT!C$20:M$20, "CLO9", OUTPUT!C57:M57) / OUTPUT!AL$14),
IF(AND('PRINTABLE (per grading)'!H$16="OUTPUT", 'PRINTABLE (per grading)'!B$13="Midterm"), IF(ISERROR(SUMIF(OUTPUT!O$20:Y$20, "CLO9", OUTPUT!O57:Y57) / OUTPUT!AM$14), "", SUMIF(OUTPUT!O$20:Y$20, "CLO9", OUTPUT!O57:Y57) / OUTPUT!AM$14),
IF(AND('PRINTABLE (per grading)'!H$16="OUTPUT", 'PRINTABLE (per grading)'!B$13="Final"), IF(ISERROR(SUMIF(OUTPUT!AA$20:AI$20, "CLO9", OUTPUT!AA57:AI57) / OUTPUT!AN$14), "", SUMIF(OUTPUT!AA$20:AI$20, "CLO9", OUTPUT!AA57:AI57) / OUTPUT!AN$14),
"")))))),"")</f>
        <v/>
      </c>
      <c r="BD55" s="286" t="str">
        <f aca="false">IF(B55&lt;&gt;"",IF(BC55="","",IF(BC55&lt;0.5,1,IF(AND(BC55&gt;=0.5,BC55&lt;P$10),2,IF(BC55&gt;=P$10,3)))),"")</f>
        <v/>
      </c>
      <c r="BE55" s="287" t="str">
        <f aca="false">IF(B55 &lt;&gt; "",IFERROR(IF(AVERAGE(BA55,BC55)&gt;=P$10,"Y","N"),""),"")</f>
        <v/>
      </c>
      <c r="BF55" s="194" t="str">
        <f aca="false">IF(B55 &lt;&gt; "", IFERROR(IF(C$16 = "PRELIM", SUMIF('Database (LECTURE-RES-PRAC)'!D$14:AG$14, "CLO10", 'Database (LECTURE-RES-PRAC)'!D52:AG52) / 'Grade computation'!F$13, IF(C$16 = "MIDTERM", SUMIF('Database (LECTURE-RES-PRAC)'!AJ$14:BM$14, "CLO10", 'Database (LECTURE-RES-PRAC)'!AJ52:BM52) / 'Grade computation'!G$13, IF(C$16 = "FINAL", SUMIF('Database (LECTURE-RES-PRAC)'!BP$14:CS$14, "CLO10", 'Database (LECTURE-RES-PRAC)'!BP52:CS52) / 'Grade computation'!H$13,""))),""),"")</f>
        <v/>
      </c>
      <c r="BG55" s="286" t="str">
        <f aca="false">IF(B55&lt;&gt;"",IF(BF55="","",IF(BF55&lt;0.5,1,IF(AND(BF55&gt;=0.5,BF55&lt;P$10),2,IF(BF55&gt;=P$10,3)))),"")</f>
        <v/>
      </c>
      <c r="BH55" s="194" t="str">
        <f aca="false">IF(B55 &lt;&gt; "",IF(AND('PRINTABLE (per grading)'!H$16="EXAM", 'PRINTABLE (per grading)'!B$13="Prelim"), IF(ISERROR(SUMIF('Exam (LECTURE ONLY)'!D$20:M$20, "CLO10", 'Exam (LECTURE ONLY)'!D57:M57) / 'Exam (LECTURE ONLY)'!AL$15), "", SUMIF('Exam (LECTURE ONLY)'!D$20:M$20, "CLO10", 'Exam (LECTURE ONLY)'!D57:M57) /'Exam (LECTURE ONLY)'!AL$15),
IF(AND('PRINTABLE (per grading)'!H$16="EXAM", 'PRINTABLE (per grading)'!B$13="Midterm"), IF(ISERROR(SUMIF('Exam (LECTURE ONLY)'!O$20:X$20, "CLO10", 'Exam (LECTURE ONLY)'!O57:X57) / 'Exam (LECTURE ONLY)'!AM$15), "", SUMIF('Exam (LECTURE ONLY)'!O$20:X$20, "CLO10", 'Exam (LECTURE ONLY)'!O57:X57) / 'Exam (LECTURE ONLY)'!AM$15),
IF(AND('PRINTABLE (per grading)'!H$16="EXAM", 'PRINTABLE (per grading)'!B$13="Final"), IF(ISERROR(SUMIF('Exam (LECTURE ONLY)'!Z$20:AI$20, "CLO10", 'Exam (LECTURE ONLY)'!Z57:AI57) / 'Exam (LECTURE ONLY)'!AN$15), "", SUMIF('Exam (LECTURE ONLY)'!Z$20:AI$20, "CLO10", 'Exam (LECTURE ONLY)'!Z57:AI57) / 'Exam (LECTURE ONLY)'!AN$15),
IF(AND('PRINTABLE (per grading)'!H$16="OUTPUT", 'PRINTABLE (per grading)'!B$13="Prelim"), IF(ISERROR(SUMIF(OUTPUT!C$20:M$20, "CLO10", OUTPUT!C57:M57) / OUTPUT!AL$15), "", SUMIF(OUTPUT!C$20:M$20, "CLO10", OUTPUT!C57:M57) / OUTPUT!AL$15),
IF(AND('PRINTABLE (per grading)'!H$16="OUTPUT", 'PRINTABLE (per grading)'!B$13="Midterm"), IF(ISERROR(SUMIF(OUTPUT!O$20:Y$20, "CLO10", OUTPUT!O57:Y57) / OUTPUT!AM$15), "", SUMIF(OUTPUT!O$20:Y$20, "CLO10", OUTPUT!O57:Y57) / OUTPUT!AM$15),
IF(AND('PRINTABLE (per grading)'!H$16="OUTPUT", 'PRINTABLE (per grading)'!B$13="Final"), IF(ISERROR(SUMIF(OUTPUT!AA$20:AI$20, "CLO10", OUTPUT!AA57:AI57) / OUTPUT!AN$15), "", SUMIF(OUTPUT!AA$20:AI$20, "CLO10", OUTPUT!AA57:AI57) / OUTPUT!AN$15),
"")))))),"")</f>
        <v/>
      </c>
      <c r="BI55" s="286" t="str">
        <f aca="false">IF(B55&lt;&gt;"",IF(BH55="","",IF(BH55&lt;0.5,1,IF(AND(BH55&gt;=0.5,BH55&lt;P$10),2,IF(BH55&gt;=P$10,3)))),"")</f>
        <v/>
      </c>
      <c r="BJ55" s="287" t="str">
        <f aca="false">IF(B55 &lt;&gt; "",IFERROR(IF(AVERAGE(BF55,BH55)&gt;=P$10,"Y","N"),""),"")</f>
        <v/>
      </c>
      <c r="BK55" s="8"/>
    </row>
    <row r="56" customFormat="false" ht="19.5" hidden="false" customHeight="true" outlineLevel="0" collapsed="false">
      <c r="A56" s="228" t="str">
        <f aca="false">IF(ISBLANK('Database (LECTURE-RES-PRAC)'!A53),"",'Database (LECTURE-RES-PRAC)'!A53)</f>
        <v/>
      </c>
      <c r="B56" s="229" t="str">
        <f aca="false">IF(ISBLANK('Database (LECTURE-RES-PRAC)'!B53),"",'Database (LECTURE-RES-PRAC)'!B53)</f>
        <v/>
      </c>
      <c r="C56" s="230" t="str">
        <f aca="false">IF(B56&lt;&gt;"",IF(C$16="PRELIM",'Grade computation'!C56, IF(C$16="MIDTERM",'Grade computation'!K56, IF(C$16="FINAL",'Grade computation'!S56,""))),"")</f>
        <v/>
      </c>
      <c r="D56" s="231" t="str">
        <f aca="false">IF(B56&lt;&gt;"",IFERROR(IF(B$11="80-20", (((C56/C$19)*X$6)+X$7)*D$18, IF(B$11="60-40", (((C56/C$19)*Y$6)+Y$7)*D$18, 0)),0),"")</f>
        <v/>
      </c>
      <c r="E56" s="230" t="str">
        <f aca="false">IF(B56&lt;&gt;"", IF(C$16="PRELIM",'Grade computation'!E56, IF(C$16="MIDTERM",'Grade computation'!M56, IF(C$16="FINAL",'Grade computation'!U56,""))),"")</f>
        <v/>
      </c>
      <c r="F56" s="232" t="str">
        <f aca="false">IF(B56&lt;&gt;"",IFERROR(IF(B$11="80-20", (((E56/E$19)*X$6)+X$7)*F$18, IF(B$11="60-40", (((E56/E$19)*Y$6)+Y$7)*F$18, 0)),0),"")</f>
        <v/>
      </c>
      <c r="G56" s="233" t="str">
        <f aca="false">IF(B56&lt;&gt;"",IFERROR((D56+F56),0),"")</f>
        <v/>
      </c>
      <c r="H56" s="234" t="str">
        <f aca="false">IF(B56&lt;&gt;"",IF(C$16="PRELIM", 'Grade computation'!H56, IF(C$16="MIDTERM", 'Grade computation'!P56, IF(C$16="FINAL",'Grade computation'!X56, ""))),"")</f>
        <v/>
      </c>
      <c r="I56" s="233" t="str">
        <f aca="false">IF(B56&lt;&gt;"",IFERROR(IF(B$11="80-20", (((H56/H$19)*X$6)+X$7)*I$19, IF(B$11="60-40", (((H56/H$19)*Y$6)+Y$7)*I$19, 0)),0),"")</f>
        <v/>
      </c>
      <c r="J56" s="237" t="str">
        <f aca="false">IFERROR((G56+I56),"")</f>
        <v/>
      </c>
      <c r="K56" s="183" t="str">
        <f aca="false">IFERROR(IF(J56="","",IF(J56&gt;=75,"PASSED","FAILED")),"")</f>
        <v/>
      </c>
      <c r="L56" s="183"/>
      <c r="M56" s="194" t="str">
        <f aca="false">IF(B56 &lt;&gt; "", IFERROR(IF(C$16 = "PRELIM", SUMIF('Database (LECTURE-RES-PRAC)'!D$14:AG$14, "CLO1", 'Database (LECTURE-RES-PRAC)'!D53:AG53) / 'Grade computation'!F$4, IF(C$16 = "MIDTERM", SUMIF('Database (LECTURE-RES-PRAC)'!AJ$14:BM$14, "CLO1", 'Database (LECTURE-RES-PRAC)'!AJ53:BM53) / 'Grade computation'!G$4, IF(C$16 = "FINAL", SUMIF('Database (LECTURE-RES-PRAC)'!BP$14:CS$14, "CLO1", 'Database (LECTURE-RES-PRAC)'!BP53:CS53) / 'Grade computation'!H$4,""))),""),"")</f>
        <v/>
      </c>
      <c r="N56" s="286" t="str">
        <f aca="false">IF(B56&lt;&gt;"",IF(M56="","",IF(M56&lt;0.5,1,IF(AND(M56&gt;=0.5,M56&lt;P$10),2,IF(M56&gt;=P$10,3)))),"")</f>
        <v/>
      </c>
      <c r="O56" s="194" t="str">
        <f aca="false">IF(B56 &lt;&gt; "",IF(AND('PRINTABLE (per grading)'!H$16="EXAM", 'PRINTABLE (per grading)'!B$13="Prelim"), IF(ISERROR(SUMIF('Exam (LECTURE ONLY)'!D$20:M$20, "CLO1", 'Exam (LECTURE ONLY)'!D58:M58) / 'Exam (LECTURE ONLY)'!AL$6), "", SUMIF('Exam (LECTURE ONLY)'!D$20:M$20, "CLO1", 'Exam (LECTURE ONLY)'!D58:M58) /'Exam (LECTURE ONLY)'!AL$6),
IF(AND('PRINTABLE (per grading)'!H$16="EXAM", 'PRINTABLE (per grading)'!B$13="Midterm"), IF(ISERROR(SUMIF('Exam (LECTURE ONLY)'!O$20:X$20, "CLO1", 'Exam (LECTURE ONLY)'!O58:X58) / 'Exam (LECTURE ONLY)'!AM$6), "", SUMIF('Exam (LECTURE ONLY)'!O$20:X$20, "CLO1", 'Exam (LECTURE ONLY)'!O58:X58) / 'Exam (LECTURE ONLY)'!AM$6),
IF(AND('PRINTABLE (per grading)'!H$16="EXAM", 'PRINTABLE (per grading)'!B$13="Final"), IF(ISERROR(SUMIF('Exam (LECTURE ONLY)'!Z$20:AI$20, "CLO1", 'Exam (LECTURE ONLY)'!Z58:AI58) / 'Exam (LECTURE ONLY)'!AN$6), "", SUMIF('Exam (LECTURE ONLY)'!Z$20:AI$20, "CLO1", 'Exam (LECTURE ONLY)'!Z58:AI58) / 'Exam (LECTURE ONLY)'!AN$6),
IF(AND('PRINTABLE (per grading)'!H$16="OUTPUT", 'PRINTABLE (per grading)'!B$13="Prelim"), IF(ISERROR(SUMIF(OUTPUT!C$20:M$20, "CLO1", OUTPUT!C58:M58) / OUTPUT!AL$6), "", SUMIF(OUTPUT!C$20:M$20, "CLO1", OUTPUT!C58:M58) / OUTPUT!AL$6),
IF(AND('PRINTABLE (per grading)'!H$16="OUTPUT", 'PRINTABLE (per grading)'!B$13="Midterm"), IF(ISERROR(SUMIF(OUTPUT!O$20:Y$20, "CLO1", OUTPUT!O58:Y58) / OUTPUT!AM$6), "", SUMIF(OUTPUT!O$20:Y$20, "CLO1", OUTPUT!O58:Y58) / OUTPUT!AM$6),
IF(AND('PRINTABLE (per grading)'!H$16="OUTPUT", 'PRINTABLE (per grading)'!B$13="Final"), IF(ISERROR(SUMIF(OUTPUT!AA$20:AI$20, "CLO1", OUTPUT!AA58:AI58) / OUTPUT!AN$6), "", SUMIF(OUTPUT!AA$20:AI$20, "CLO1", OUTPUT!AA58:AI58) / OUTPUT!AN$6),
"")))))),"")</f>
        <v/>
      </c>
      <c r="P56" s="286" t="str">
        <f aca="false">IF(B56&lt;&gt;"",IF(O56="","",IF(O56&lt;0.5,1,IF(AND(O56&gt;=0.5,O56&lt;P$10),2,IF(O56&gt;=P$10,3)))),"")</f>
        <v/>
      </c>
      <c r="Q56" s="287" t="str">
        <f aca="false">IF(B56 &lt;&gt; "",IFERROR(IF(AVERAGE(M56,O56)&gt;=P$10,"Y","N"),""),"")</f>
        <v/>
      </c>
      <c r="R56" s="194" t="str">
        <f aca="false">IF(B56 &lt;&gt; "", IFERROR(IF(C$16 = "PRELIM", SUMIF('Database (LECTURE-RES-PRAC)'!D$14:AG$14, "CLO2", 'Database (LECTURE-RES-PRAC)'!D53:AG53) / 'Grade computation'!F$5, IF(C$16 = "MIDTERM", SUMIF('Database (LECTURE-RES-PRAC)'!AJ$14:BM$14, "CLO2", 'Database (LECTURE-RES-PRAC)'!AJ53:BM53) / 'Grade computation'!G$5, IF(C$16 = "FINAL", SUMIF('Database (LECTURE-RES-PRAC)'!BP$14:CS$14, "CLO2", 'Database (LECTURE-RES-PRAC)'!BP53:CS53) / 'Grade computation'!H$5,""))),""),"")</f>
        <v/>
      </c>
      <c r="S56" s="286" t="str">
        <f aca="false">IF(B56&lt;&gt;"",IF(R56="","",IF(R56&lt;0.5,1,IF(AND(R56&gt;=0.5,R56&lt;P$10),2,IF(R56&gt;=P$10,3)))),"")</f>
        <v/>
      </c>
      <c r="T56" s="194" t="str">
        <f aca="false">IF(B56 &lt;&gt; "",IF(AND('PRINTABLE (per grading)'!H$16="EXAM", 'PRINTABLE (per grading)'!B$13="Prelim"), IF(ISERROR(SUMIF('Exam (LECTURE ONLY)'!D$20:M$20, "CLO2", 'Exam (LECTURE ONLY)'!D58:M58) / 'Exam (LECTURE ONLY)'!AL$7), "", SUMIF('Exam (LECTURE ONLY)'!D$20:M$20, "CLO2", 'Exam (LECTURE ONLY)'!D58:M58) /'Exam (LECTURE ONLY)'!AL$7),
IF(AND('PRINTABLE (per grading)'!H$16="EXAM", 'PRINTABLE (per grading)'!B$13="Midterm"), IF(ISERROR(SUMIF('Exam (LECTURE ONLY)'!O$20:X$20, "CLO2", 'Exam (LECTURE ONLY)'!O58:X58) / 'Exam (LECTURE ONLY)'!AM$7), "", SUMIF('Exam (LECTURE ONLY)'!O$20:X$20, "CLO2", 'Exam (LECTURE ONLY)'!O58:X58) / 'Exam (LECTURE ONLY)'!AM$7),
IF(AND('PRINTABLE (per grading)'!H$16="EXAM", 'PRINTABLE (per grading)'!B$13="Final"), IF(ISERROR(SUMIF('Exam (LECTURE ONLY)'!Z$20:AI$20, "CLO2", 'Exam (LECTURE ONLY)'!Z58:AI58) / 'Exam (LECTURE ONLY)'!AN$7), "", SUMIF('Exam (LECTURE ONLY)'!Z$20:AI$20, "CLO2", 'Exam (LECTURE ONLY)'!Z58:AI58) / 'Exam (LECTURE ONLY)'!AN$7),
IF(AND('PRINTABLE (per grading)'!H$16="OUTPUT", 'PRINTABLE (per grading)'!B$13="Prelim"), IF(ISERROR(SUMIF(OUTPUT!C$20:M$20, "CLO2", OUTPUT!C58:M58) / OUTPUT!AL$7), "", SUMIF(OUTPUT!C$20:M$20, "CLO2", OUTPUT!C58:M58) / OUTPUT!AL$7),
IF(AND('PRINTABLE (per grading)'!H$16="OUTPUT", 'PRINTABLE (per grading)'!B$13="Midterm"), IF(ISERROR(SUMIF(OUTPUT!O$20:Y$20, "CLO2", OUTPUT!O58:Y58) / OUTPUT!AM$7), "", SUMIF(OUTPUT!O$20:Y$20, "CLO2", OUTPUT!O58:Y58) / OUTPUT!AM$7),
IF(AND('PRINTABLE (per grading)'!H$16="OUTPUT", 'PRINTABLE (per grading)'!B$13="Final"), IF(ISERROR(SUMIF(OUTPUT!AA$20:AI$20, "CLO2", OUTPUT!AA58:AI58) / OUTPUT!AN$7), "", SUMIF(OUTPUT!AA$20:AI$20, "CLO2", OUTPUT!AA58:AI58) / OUTPUT!AN$7),
"")))))),"")</f>
        <v/>
      </c>
      <c r="U56" s="286" t="str">
        <f aca="false">IF(B56&lt;&gt;"",IF(T56="","",IF(T56&lt;0.5,1,IF(AND(T56&gt;=0.5,T56&lt;P$10),2,IF(T56&gt;=P$10,3)))),"")</f>
        <v/>
      </c>
      <c r="V56" s="287" t="str">
        <f aca="false">IF(B56 &lt;&gt; "",IFERROR(IF(AVERAGE(R56,T56)&gt;=P$10,"Y","N"),""),"")</f>
        <v/>
      </c>
      <c r="W56" s="194" t="str">
        <f aca="false">IF(B56 &lt;&gt; "", IFERROR(IF(C$16 = "PRELIM", SUMIF('Database (LECTURE-RES-PRAC)'!D$14:AG$14, "CLO3", 'Database (LECTURE-RES-PRAC)'!D53:AG53) / 'Grade computation'!F$6, IF(C$16 = "MIDTERM", SUMIF('Database (LECTURE-RES-PRAC)'!AJ$14:BM$14, "CLO3", 'Database (LECTURE-RES-PRAC)'!AJ53:BM53) / 'Grade computation'!G$6, IF(C$16 = "FINAL", SUMIF('Database (LECTURE-RES-PRAC)'!BP$14:CS$14, "CLO3", 'Database (LECTURE-RES-PRAC)'!BP53:CS53) / 'Grade computation'!H$6,""))),""),"")</f>
        <v/>
      </c>
      <c r="X56" s="286" t="str">
        <f aca="false">IF(B56&lt;&gt;"",IF(W56="","",IF(W56&lt;0.5,1,IF(AND(W56&gt;=0.5,W56&lt;P$10),2,IF(W56&gt;=P$10,3)))),"")</f>
        <v/>
      </c>
      <c r="Y56" s="194" t="str">
        <f aca="false">IF(B56 &lt;&gt; "",IF(AND('PRINTABLE (per grading)'!H$16="EXAM", 'PRINTABLE (per grading)'!B$13="Prelim"), IF(ISERROR(SUMIF('Exam (LECTURE ONLY)'!D$20:M$20, "CLO3", 'Exam (LECTURE ONLY)'!D58:M58) / 'Exam (LECTURE ONLY)'!AL$8), "", SUMIF('Exam (LECTURE ONLY)'!D$20:M$20, "CLO3", 'Exam (LECTURE ONLY)'!D58:M58) /'Exam (LECTURE ONLY)'!AL$8),
IF(AND('PRINTABLE (per grading)'!H$16="EXAM", 'PRINTABLE (per grading)'!B$13="Midterm"), IF(ISERROR(SUMIF('Exam (LECTURE ONLY)'!O$20:X$20, "CLO3", 'Exam (LECTURE ONLY)'!O58:X58) / 'Exam (LECTURE ONLY)'!AM$8), "", SUMIF('Exam (LECTURE ONLY)'!O$20:X$20, "CLO3", 'Exam (LECTURE ONLY)'!O58:X58) / 'Exam (LECTURE ONLY)'!AM$8),
IF(AND('PRINTABLE (per grading)'!H$16="EXAM", 'PRINTABLE (per grading)'!B$13="Final"), IF(ISERROR(SUMIF('Exam (LECTURE ONLY)'!Z$20:AI$20, "CLO3", 'Exam (LECTURE ONLY)'!Z58:AI58) / 'Exam (LECTURE ONLY)'!AN$8), "", SUMIF('Exam (LECTURE ONLY)'!Z$20:AI$20, "CLO3", 'Exam (LECTURE ONLY)'!Z58:AI58) / 'Exam (LECTURE ONLY)'!AN$8),
IF(AND('PRINTABLE (per grading)'!H$16="OUTPUT", 'PRINTABLE (per grading)'!B$13="Prelim"), IF(ISERROR(SUMIF(OUTPUT!C$20:M$20, "CLO3", OUTPUT!C58:M58) / OUTPUT!AL$8), "", SUMIF(OUTPUT!C$20:M$20, "CLO3", OUTPUT!C58:M58) / OUTPUT!AL$8),
IF(AND('PRINTABLE (per grading)'!H$16="OUTPUT", 'PRINTABLE (per grading)'!B$13="Midterm"), IF(ISERROR(SUMIF(OUTPUT!O$20:Y$20, "CLO3", OUTPUT!O58:Y58) / OUTPUT!AM$8), "", SUMIF(OUTPUT!O$20:Y$20, "CLO3", OUTPUT!O58:Y58) / OUTPUT!AM$8),
IF(AND('PRINTABLE (per grading)'!H$16="OUTPUT", 'PRINTABLE (per grading)'!B$13="Final"), IF(ISERROR(SUMIF(OUTPUT!AA$20:AI$20, "CLO3", OUTPUT!AA58:AI58) / OUTPUT!AN$8), "", SUMIF(OUTPUT!AA$20:AI$20, "CLO3", OUTPUT!AA58:AI58) / OUTPUT!AN$8),
"" )))))),"")</f>
        <v/>
      </c>
      <c r="Z56" s="286" t="str">
        <f aca="false">IF(B56&lt;&gt;"",IF(Y56="","",IF(Y56&lt;0.5,1,IF(AND(Y56&gt;=0.5,Y56&lt;P$10),2,IF(Y56&gt;=P$10,3)))),"")</f>
        <v/>
      </c>
      <c r="AA56" s="287" t="str">
        <f aca="false">IF(B56 &lt;&gt; "",IFERROR(IF(AVERAGE(W56,Y56)&gt;=P$10,"Y","N"),""),"")</f>
        <v/>
      </c>
      <c r="AB56" s="194" t="str">
        <f aca="false">IF(B56 &lt;&gt; "", IFERROR(IF(C$16 = "PRELIM", SUMIF('Database (LECTURE-RES-PRAC)'!D$14:AG$14, "CLO4", 'Database (LECTURE-RES-PRAC)'!D53:AG53) / 'Grade computation'!F$7, IF(C$16 = "MIDTERM", SUMIF('Database (LECTURE-RES-PRAC)'!AJ$14:BM$14, "CLO4", 'Database (LECTURE-RES-PRAC)'!AJ53:BM53) / 'Grade computation'!G$7, IF(C$16 = "FINAL", SUMIF('Database (LECTURE-RES-PRAC)'!BP$14:CS$14, "CLO4", 'Database (LECTURE-RES-PRAC)'!BP53:CS53) / 'Grade computation'!H$7,""))),""),"")</f>
        <v/>
      </c>
      <c r="AC56" s="286" t="str">
        <f aca="false">IF(B56&lt;&gt;"",IF(AB56="","",IF(AB56&lt;0.5,1,IF(AND(AB56&gt;=0.5,AB56&lt;P$10),2,IF(AB56&gt;=P$10,3)))),"")</f>
        <v/>
      </c>
      <c r="AD56" s="194" t="str">
        <f aca="false">IF(B56 &lt;&gt; "",IF(AND('PRINTABLE (per grading)'!H$16="EXAM", 'PRINTABLE (per grading)'!B$13="Prelim"), IF(ISERROR(SUMIF('Exam (LECTURE ONLY)'!D$20:M$20, "CLO4", 'Exam (LECTURE ONLY)'!D58:M58) / 'Exam (LECTURE ONLY)'!AL$9), "", SUMIF('Exam (LECTURE ONLY)'!D$20:M$20, "CLO4", 'Exam (LECTURE ONLY)'!D58:M58) /'Exam (LECTURE ONLY)'!AL$9),
IF(AND('PRINTABLE (per grading)'!H$16="EXAM", 'PRINTABLE (per grading)'!B$13="Midterm"), IF(ISERROR(SUMIF('Exam (LECTURE ONLY)'!O$20:X$20, "CLO4", 'Exam (LECTURE ONLY)'!O58:X58) / 'Exam (LECTURE ONLY)'!AM$9), "", SUMIF('Exam (LECTURE ONLY)'!O$20:X$20, "CLO4", 'Exam (LECTURE ONLY)'!O58:X58) / 'Exam (LECTURE ONLY)'!AM$9),
IF(AND('PRINTABLE (per grading)'!H$16="EXAM", 'PRINTABLE (per grading)'!B$13="Final"), IF(ISERROR(SUMIF('Exam (LECTURE ONLY)'!Z$20:AI$20, "CLO4", 'Exam (LECTURE ONLY)'!Z58:AI58) / 'Exam (LECTURE ONLY)'!AN$9), "", SUMIF('Exam (LECTURE ONLY)'!Z$20:AI$20, "CLO4", 'Exam (LECTURE ONLY)'!Z58:AI58) / 'Exam (LECTURE ONLY)'!AN$9),
IF(AND('PRINTABLE (per grading)'!H$16="OUTPUT", 'PRINTABLE (per grading)'!B$13="Prelim"), IF(ISERROR(SUMIF(OUTPUT!C$20:M$20, "CLO4", OUTPUT!C58:M58) / OUTPUT!AL$9), "", SUMIF(OUTPUT!C$20:M$20, "CLO4", OUTPUT!C58:M58) / OUTPUT!AL$9),
IF(AND('PRINTABLE (per grading)'!H$16="OUTPUT", 'PRINTABLE (per grading)'!B$13="Midterm"), IF(ISERROR(SUMIF(OUTPUT!O$20:Y$20, "CLO4", OUTPUT!O58:Y58) / OUTPUT!AM$9), "", SUMIF(OUTPUT!O$20:Y$20, "CLO4", OUTPUT!O58:Y58) / OUTPUT!AM$9),
IF(AND('PRINTABLE (per grading)'!H$16="OUTPUT", 'PRINTABLE (per grading)'!B$13="Final"), IF(ISERROR(SUMIF(OUTPUT!AA$20:AI$20, "CLO4", OUTPUT!AA58:AI58) / OUTPUT!AN$9), "", SUMIF(OUTPUT!AA$20:AI$20, "CLO4", OUTPUT!AA58:AI58) / OUTPUT!AN$9),
"")))))),"")</f>
        <v/>
      </c>
      <c r="AE56" s="286" t="str">
        <f aca="false">IF(B56&lt;&gt;"",IF(AD56="","",IF(AD56&lt;0.5,1,IF(AND(AD56&gt;=0.5,AD56&lt;P$10),2,IF(AD56&gt;=P$10,3)))),"")</f>
        <v/>
      </c>
      <c r="AF56" s="287" t="str">
        <f aca="false">IF(B56 &lt;&gt; "",IFERROR(IF(AVERAGE(AB56,AD56)&gt;=P$10,"Y","N"),""),"")</f>
        <v/>
      </c>
      <c r="AG56" s="194" t="str">
        <f aca="false">IF(B56 &lt;&gt; "", IFERROR(IF(C$16 = "PRELIM", SUMIF('Database (LECTURE-RES-PRAC)'!D$14:AG$14, "CLO5", 'Database (LECTURE-RES-PRAC)'!D53:AG53) / 'Grade computation'!F$8, IF(C$16 = "MIDTERM", SUMIF('Database (LECTURE-RES-PRAC)'!AJ$14:BM$14, "CLO5", 'Database (LECTURE-RES-PRAC)'!AJ53:BM53) / 'Grade computation'!G$8, IF(C$16 = "FINAL", SUMIF('Database (LECTURE-RES-PRAC)'!BP$14:CS$14, "CLO5", 'Database (LECTURE-RES-PRAC)'!BP53:CS53) / 'Grade computation'!H$8,""))),""),"")</f>
        <v/>
      </c>
      <c r="AH56" s="286" t="str">
        <f aca="false">IF(B56&lt;&gt;"",IF(AG56="","",IF(AG56&lt;0.5,1,IF(AND(AG56&gt;=0.5,AG56&lt;P$10),2,IF(AG56&gt;=P$10,3)))),"")</f>
        <v/>
      </c>
      <c r="AI56" s="194" t="str">
        <f aca="false">IF(B56 &lt;&gt; "",IF(AND('PRINTABLE (per grading)'!H$16="EXAM", 'PRINTABLE (per grading)'!B$13="Prelim"), IF(ISERROR(SUMIF('Exam (LECTURE ONLY)'!D$20:M$20, "CLO5", 'Exam (LECTURE ONLY)'!D58:M58) / 'Exam (LECTURE ONLY)'!AL$10), "", SUMIF('Exam (LECTURE ONLY)'!D$20:M$20, "CLO5", 'Exam (LECTURE ONLY)'!D58:M58) /'Exam (LECTURE ONLY)'!AL$10),
IF(AND('PRINTABLE (per grading)'!H$16="EXAM", 'PRINTABLE (per grading)'!B$13="Midterm"), IF(ISERROR(SUMIF('Exam (LECTURE ONLY)'!O$20:X$20, "CLO5", 'Exam (LECTURE ONLY)'!O58:X58) / 'Exam (LECTURE ONLY)'!AM$10), "", SUMIF('Exam (LECTURE ONLY)'!O$20:X$20, "CLO5", 'Exam (LECTURE ONLY)'!O58:X58) / 'Exam (LECTURE ONLY)'!AM$10),
IF(AND('PRINTABLE (per grading)'!H$16="EXAM", 'PRINTABLE (per grading)'!B$13="Final"), IF(ISERROR(SUMIF('Exam (LECTURE ONLY)'!Z$20:AI$20, "CLO5", 'Exam (LECTURE ONLY)'!Z58:AI58) / 'Exam (LECTURE ONLY)'!AN$10), "", SUMIF('Exam (LECTURE ONLY)'!Z$20:AI$20, "CLO5", 'Exam (LECTURE ONLY)'!Z58:AI58) / 'Exam (LECTURE ONLY)'!AN$10),
IF(AND('PRINTABLE (per grading)'!H$16="OUTPUT", 'PRINTABLE (per grading)'!B$13="Prelim"), IF(ISERROR(SUMIF(OUTPUT!C$20:M$20, "CLO5", OUTPUT!C58:M58) / OUTPUT!AL$10), "", SUMIF(OUTPUT!C$20:M$20, "CLO5", OUTPUT!C58:M58) / OUTPUT!AL$10),
IF(AND('PRINTABLE (per grading)'!H$16="OUTPUT", 'PRINTABLE (per grading)'!B$13="Midterm"), IF(ISERROR(SUMIF(OUTPUT!O$20:Y$20, "CLO5", OUTPUT!O58:Y58) / OUTPUT!AM$10), "", SUMIF(OUTPUT!O$20:Y$20, "CLO5", OUTPUT!O58:Y58) / OUTPUT!AM$10),
IF(AND('PRINTABLE (per grading)'!H$16="OUTPUT", 'PRINTABLE (per grading)'!B$13="Final"), IF(ISERROR(SUMIF(OUTPUT!AA$20:AI$20, "CLO5", OUTPUT!AA58:AI58) / OUTPUT!AN$10), "", SUMIF(OUTPUT!AA$20:AI$20, "CLO5", OUTPUT!AA58:AI58) / OUTPUT!AN$10),
"")))))),"")</f>
        <v/>
      </c>
      <c r="AJ56" s="286" t="str">
        <f aca="false">IF(B56&lt;&gt;"",IF(AI56="","",IF(AI56&lt;0.5,1,IF(AND(AI56&gt;=0.5,AI56&lt;P$10),2,IF(AI56&gt;=P$10,3)))),"")</f>
        <v/>
      </c>
      <c r="AK56" s="287" t="str">
        <f aca="false">IF(B56 &lt;&gt; "",IFERROR(IF(AVERAGE(AG56,AI56)&gt;=P$10,"Y","N"),""),"")</f>
        <v/>
      </c>
      <c r="AL56" s="194" t="str">
        <f aca="false">IF(B56 &lt;&gt; "", IFERROR(IF(C$16 = "PRELIM", SUMIF('Database (LECTURE-RES-PRAC)'!D$14:AG$14, "CLO6", 'Database (LECTURE-RES-PRAC)'!D53:AG53) / 'Grade computation'!F$9, IF(C$16 = "MIDTERM", SUMIF('Database (LECTURE-RES-PRAC)'!AJ$14:BM$14, "CLO6", 'Database (LECTURE-RES-PRAC)'!AJ53:BM53) / 'Grade computation'!G$9, IF(C$16 = "FINAL", SUMIF('Database (LECTURE-RES-PRAC)'!BP$14:CS$14, "CLO6", 'Database (LECTURE-RES-PRAC)'!BP53:CS53) / 'Grade computation'!H$9,""))),""),"")</f>
        <v/>
      </c>
      <c r="AM56" s="286" t="str">
        <f aca="false">IF(B56&lt;&gt;"",IF(AL56="","",IF(AL56&lt;0.5,1,IF(AND(AL56&gt;=0.5,AL56&lt;P$10),2,IF(AL56&gt;=P$10,3)))),"")</f>
        <v/>
      </c>
      <c r="AN56" s="194" t="str">
        <f aca="false">IF(B56 &lt;&gt; "",IF(AND('PRINTABLE (per grading)'!H$16="EXAM", 'PRINTABLE (per grading)'!B$13="Prelim"), IF(ISERROR(SUMIF('Exam (LECTURE ONLY)'!D$20:M$20, "CLO6", 'Exam (LECTURE ONLY)'!D58:M58) / 'Exam (LECTURE ONLY)'!AL$11), "", SUMIF('Exam (LECTURE ONLY)'!D$20:M$20, "CLO6", 'Exam (LECTURE ONLY)'!D58:M58) /'Exam (LECTURE ONLY)'!AL$11),
IF(AND('PRINTABLE (per grading)'!H$16="EXAM", 'PRINTABLE (per grading)'!B$13="Midterm"), IF(ISERROR(SUMIF('Exam (LECTURE ONLY)'!O$20:X$20, "CLO6", 'Exam (LECTURE ONLY)'!O58:X58) / 'Exam (LECTURE ONLY)'!AM$11), "", SUMIF('Exam (LECTURE ONLY)'!O$20:X$20, "CLO6", 'Exam (LECTURE ONLY)'!O58:X58) / 'Exam (LECTURE ONLY)'!AM$11),
IF(AND('PRINTABLE (per grading)'!H$16="EXAM", 'PRINTABLE (per grading)'!B$13="Final"), IF(ISERROR(SUMIF('Exam (LECTURE ONLY)'!Z$20:AI$20, "CLO6", 'Exam (LECTURE ONLY)'!Z58:AI58) / 'Exam (LECTURE ONLY)'!AN$11), "", SUMIF('Exam (LECTURE ONLY)'!Z$20:AI$20, "CLO6", 'Exam (LECTURE ONLY)'!Z58:AI58) / 'Exam (LECTURE ONLY)'!AN$11),
IF(AND('PRINTABLE (per grading)'!H$16="OUTPUT", 'PRINTABLE (per grading)'!B$13="Prelim"), IF(ISERROR(SUMIF(OUTPUT!C$20:M$20, "CLO6", OUTPUT!C58:M58) / OUTPUT!AL$11), "", SUMIF(OUTPUT!C$20:M$20, "CLO6", OUTPUT!C58:M58) / OUTPUT!AL$11),
IF(AND('PRINTABLE (per grading)'!H$16="OUTPUT", 'PRINTABLE (per grading)'!B$13="Midterm"), IF(ISERROR(SUMIF(OUTPUT!O$20:Y$20, "CLO6", OUTPUT!O58:Y58) / OUTPUT!AM$11), "", SUMIF(OUTPUT!O$20:Y$20, "CLO6", OUTPUT!O58:Y58) / OUTPUT!AM$11),
IF(AND('PRINTABLE (per grading)'!H$16="OUTPUT", 'PRINTABLE (per grading)'!B$13="Final"), IF(ISERROR(SUMIF(OUTPUT!AA$20:AI$20, "CLO6", OUTPUT!AA58:AI58) / OUTPUT!AN$11), "", SUMIF(OUTPUT!AA$20:AI$20, "CLO6", OUTPUT!AA58:AI58) / OUTPUT!AN$11),
"")))))),"")</f>
        <v/>
      </c>
      <c r="AO56" s="286" t="str">
        <f aca="false">IF(B56&lt;&gt;"",IF(AN56="","",IF(AN56&lt;0.5,1,IF(AND(AN56&gt;=0.5,AN56&lt;P$10),2,IF(AN56&gt;=P$10,3)))),"")</f>
        <v/>
      </c>
      <c r="AP56" s="287" t="str">
        <f aca="false">IF(B56 &lt;&gt; "",IFERROR(IF(AVERAGE(AL56,AN56)&gt;=P$10,"Y","N"),""),"")</f>
        <v/>
      </c>
      <c r="AQ56" s="194" t="str">
        <f aca="false">IF(B56 &lt;&gt; "", IFERROR(IF(C$16 = "PRELIM", SUMIF('Database (LECTURE-RES-PRAC)'!D$14:AG$14, "CLO7", 'Database (LECTURE-RES-PRAC)'!D53:AG53) / 'Grade computation'!F$10, IF(C$16 = "MIDTERM", SUMIF('Database (LECTURE-RES-PRAC)'!AJ$14:BM$14, "CLO7", 'Database (LECTURE-RES-PRAC)'!AJ53:BM53) / 'Grade computation'!G$10, IF(C$16 = "FINAL", SUMIF('Database (LECTURE-RES-PRAC)'!BP$14:CS$14, "CLO7", 'Database (LECTURE-RES-PRAC)'!BP53:CS53) / 'Grade computation'!H$10,""))),""),"")</f>
        <v/>
      </c>
      <c r="AR56" s="286" t="str">
        <f aca="false">IF(B56&lt;&gt;"",IF(AQ56="","",IF(AQ56&lt;0.5,1,IF(AND(AQ56&gt;=0.5,AQ56&lt;P$10),2,IF(AQ56&gt;=P$10,3)))),"")</f>
        <v/>
      </c>
      <c r="AS56" s="194" t="str">
        <f aca="false">IF(B56 &lt;&gt; "",IF(AND('PRINTABLE (per grading)'!H$16="EXAM", 'PRINTABLE (per grading)'!B$13="Prelim"), IF(ISERROR(SUMIF('Exam (LECTURE ONLY)'!D$20:M$20, "CLO7", 'Exam (LECTURE ONLY)'!D58:M58) / 'Exam (LECTURE ONLY)'!AL$12), "", SUMIF('Exam (LECTURE ONLY)'!D$20:M$20, "CLO7", 'Exam (LECTURE ONLY)'!D58:M58) /'Exam (LECTURE ONLY)'!AL$12),
IF(AND('PRINTABLE (per grading)'!H$16="EXAM", 'PRINTABLE (per grading)'!B$13="Midterm"), IF(ISERROR(SUMIF('Exam (LECTURE ONLY)'!O$20:X$20, "CLO7", 'Exam (LECTURE ONLY)'!O58:X58) / 'Exam (LECTURE ONLY)'!AM$12), "", SUMIF('Exam (LECTURE ONLY)'!O$20:X$20, "CLO7", 'Exam (LECTURE ONLY)'!O58:X58) / 'Exam (LECTURE ONLY)'!AM$12),
IF(AND('PRINTABLE (per grading)'!H$16="EXAM", 'PRINTABLE (per grading)'!B$13="Final"), IF(ISERROR(SUMIF('Exam (LECTURE ONLY)'!Z$20:AI$20, "CLO7", 'Exam (LECTURE ONLY)'!Z58:AI58) / 'Exam (LECTURE ONLY)'!AN$12), "", SUMIF('Exam (LECTURE ONLY)'!Z$20:AI$20, "CLO7", 'Exam (LECTURE ONLY)'!Z58:AI58) / 'Exam (LECTURE ONLY)'!AN$12),
IF(AND('PRINTABLE (per grading)'!H$16="OUTPUT", 'PRINTABLE (per grading)'!B$13="Prelim"), IF(ISERROR(SUMIF(OUTPUT!C$20:M$20, "CLO7", OUTPUT!C58:M58) / OUTPUT!AL$12), "", SUMIF(OUTPUT!C$20:M$20, "CLO7", OUTPUT!C58:M58) / OUTPUT!AL$12),
IF(AND('PRINTABLE (per grading)'!H$16="OUTPUT", 'PRINTABLE (per grading)'!B$13="Midterm"), IF(ISERROR(SUMIF(OUTPUT!O$20:Y$20, "CLO7", OUTPUT!O58:Y58) / OUTPUT!AM$12), "", SUMIF(OUTPUT!O$20:Y$20, "CLO7", OUTPUT!O58:Y58) / OUTPUT!AM$12),
IF(AND('PRINTABLE (per grading)'!H$16="OUTPUT", 'PRINTABLE (per grading)'!B$13="Final"), IF(ISERROR(SUMIF(OUTPUT!AA$20:AI$20, "CLO7", OUTPUT!AA58:AI58) / OUTPUT!AN$12), "", SUMIF(OUTPUT!AA$20:AI$20, "CLO7", OUTPUT!AA58:AI58) / OUTPUT!AN$12),
"")))))),"")</f>
        <v/>
      </c>
      <c r="AT56" s="286" t="str">
        <f aca="false">IF(B56&lt;&gt;"",IF(AS56="","",IF(AS56&lt;0.5,1,IF(AND(AS56&gt;=0.5,AS56&lt;P$10),2,IF(AS56&gt;=P$10,3)))),"")</f>
        <v/>
      </c>
      <c r="AU56" s="287" t="str">
        <f aca="false">IF(B56 &lt;&gt; "",IFERROR(IF(AVERAGE(AQ56,AS56)&gt;=P$10,"Y","N"),""),"")</f>
        <v/>
      </c>
      <c r="AV56" s="194" t="str">
        <f aca="false">IF(B56 &lt;&gt; "", IFERROR(IF(C$16 = "PRELIM", SUMIF('Database (LECTURE-RES-PRAC)'!D$14:AG$14, "CLO8", 'Database (LECTURE-RES-PRAC)'!D53:AG53) / 'Grade computation'!F$11, IF(C$16 = "MIDTERM", SUMIF('Database (LECTURE-RES-PRAC)'!AJ$14:BM$14, "CLO8", 'Database (LECTURE-RES-PRAC)'!AJ53:BM53) / 'Grade computation'!G$11, IF(C$16 = "FINAL", SUMIF('Database (LECTURE-RES-PRAC)'!BP$14:CS$14, "CLO8", 'Database (LECTURE-RES-PRAC)'!BP53:CS53) / 'Grade computation'!H$11,""))),""),"")</f>
        <v/>
      </c>
      <c r="AW56" s="286" t="str">
        <f aca="false">IF(B56&lt;&gt;"",IF(AV56="","",IF(AV56&lt;0.5,1,IF(AND(AV56&gt;=0.5,AV56&lt;P$10),2,IF(AV56&gt;=P$10,3)))),"")</f>
        <v/>
      </c>
      <c r="AX56" s="194" t="str">
        <f aca="false">IF(B56 &lt;&gt; "",IF(AND('PRINTABLE (per grading)'!H$16="EXAM", 'PRINTABLE (per grading)'!B$13="Prelim"), IF(ISERROR(SUMIF('Exam (LECTURE ONLY)'!D$20:M$20, "CLO8", 'Exam (LECTURE ONLY)'!D58:M58) / 'Exam (LECTURE ONLY)'!AL$13), "", SUMIF('Exam (LECTURE ONLY)'!D$20:M$20, "CLO8", 'Exam (LECTURE ONLY)'!D58:M58) /'Exam (LECTURE ONLY)'!AL$13),
IF(AND('PRINTABLE (per grading)'!H$16="EXAM", 'PRINTABLE (per grading)'!B$13="Midterm"), IF(ISERROR(SUMIF('Exam (LECTURE ONLY)'!O$20:X$20, "CLO8", 'Exam (LECTURE ONLY)'!O58:X58) / 'Exam (LECTURE ONLY)'!AM$13), "", SUMIF('Exam (LECTURE ONLY)'!O$20:X$20, "CLO8", 'Exam (LECTURE ONLY)'!O58:X58) / 'Exam (LECTURE ONLY)'!AM$13),
IF(AND('PRINTABLE (per grading)'!H$16="EXAM", 'PRINTABLE (per grading)'!B$13="Final"), IF(ISERROR(SUMIF('Exam (LECTURE ONLY)'!Z$20:AI$20, "CLO8", 'Exam (LECTURE ONLY)'!Z58:AI58) / 'Exam (LECTURE ONLY)'!AN$13), "", SUMIF('Exam (LECTURE ONLY)'!Z$20:AI$20, "CLO8", 'Exam (LECTURE ONLY)'!Z58:AI58) / 'Exam (LECTURE ONLY)'!AN$13),
IF(AND('PRINTABLE (per grading)'!H$16="OUTPUT", 'PRINTABLE (per grading)'!B$13="Prelim"), IF(ISERROR(SUMIF(OUTPUT!C$20:M$20, "CLO8", OUTPUT!C58:M58) / OUTPUT!AL$13), "", SUMIF(OUTPUT!C$20:M$20, "CLO8", OUTPUT!C58:M58) / OUTPUT!AL$13),
IF(AND('PRINTABLE (per grading)'!H$16="OUTPUT", 'PRINTABLE (per grading)'!B$13="Midterm"), IF(ISERROR(SUMIF(OUTPUT!O$20:Y$20, "CLO8", OUTPUT!O58:Y58) / OUTPUT!AM$13), "", SUMIF(OUTPUT!O$20:Y$20, "CLO8", OUTPUT!O58:Y58) / OUTPUT!AM$13),
IF(AND('PRINTABLE (per grading)'!H$16="OUTPUT", 'PRINTABLE (per grading)'!B$13="Final"), IF(ISERROR(SUMIF(OUTPUT!AA$20:AI$20, "CLO8", OUTPUT!AA58:AI58) / OUTPUT!AN$13), "", SUMIF(OUTPUT!AA$20:AI$20, "CLO8", OUTPUT!AA58:AI58) / OUTPUT!AN$13),
"")))))),"")</f>
        <v/>
      </c>
      <c r="AY56" s="286" t="str">
        <f aca="false">IF(B56&lt;&gt;"",IF(AX56="","",IF(AX56&lt;0.5,1,IF(AND(AX56&gt;=0.5,AX56&lt;P$10),2,IF(AX56&gt;=P$10,3)))),"")</f>
        <v/>
      </c>
      <c r="AZ56" s="287" t="str">
        <f aca="false">IF(B56 &lt;&gt; "",IFERROR(IF(AVERAGE(AV56,AX56)&gt;=P$10,"Y","N"),""),"")</f>
        <v/>
      </c>
      <c r="BA56" s="194" t="str">
        <f aca="false">IF(B56 &lt;&gt; "", IFERROR(IF(C$16 = "PRELIM", SUMIF('Database (LECTURE-RES-PRAC)'!D$14:AG$14, "CLO9", 'Database (LECTURE-RES-PRAC)'!D53:AG53) / 'Grade computation'!F$12, IF(C$16 = "MIDTERM", SUMIF('Database (LECTURE-RES-PRAC)'!AJ$14:BM$14, "CLO9", 'Database (LECTURE-RES-PRAC)'!AJ53:BM53) / 'Grade computation'!G$12, IF(C$16 = "FINAL", SUMIF('Database (LECTURE-RES-PRAC)'!BP$14:CS$14, "CLO9", 'Database (LECTURE-RES-PRAC)'!BP53:CS53) / 'Grade computation'!H$12,""))),""),"")</f>
        <v/>
      </c>
      <c r="BB56" s="286" t="str">
        <f aca="false">IF(B56&lt;&gt;"",IF(BA56="","",IF(BA56&lt;0.5,1,IF(AND(BA56&gt;=0.5,BA56&lt;P$10),2,IF(BA56&gt;=P$10,3)))),"")</f>
        <v/>
      </c>
      <c r="BC56" s="194" t="str">
        <f aca="false">IF(B56 &lt;&gt; "",IF(AND('PRINTABLE (per grading)'!H$16="EXAM", 'PRINTABLE (per grading)'!B$13="Prelim"), IF(ISERROR(SUMIF('Exam (LECTURE ONLY)'!D$20:M$20, "CLO9", 'Exam (LECTURE ONLY)'!D58:M58) / 'Exam (LECTURE ONLY)'!AL$14), "", SUMIF('Exam (LECTURE ONLY)'!D$20:M$20, "CLO9", 'Exam (LECTURE ONLY)'!D58:M58) /'Exam (LECTURE ONLY)'!AL$14),
IF(AND('PRINTABLE (per grading)'!H$16="EXAM", 'PRINTABLE (per grading)'!B$13="Midterm"), IF(ISERROR(SUMIF('Exam (LECTURE ONLY)'!O$20:X$20, "CLO9", 'Exam (LECTURE ONLY)'!O58:X58) / 'Exam (LECTURE ONLY)'!AM$14), "", SUMIF('Exam (LECTURE ONLY)'!O$20:X$20, "CLO9", 'Exam (LECTURE ONLY)'!O58:X58) / 'Exam (LECTURE ONLY)'!AM$14),
IF(AND('PRINTABLE (per grading)'!H$16="EXAM", 'PRINTABLE (per grading)'!B$13="Final"), IF(ISERROR(SUMIF('Exam (LECTURE ONLY)'!Z$20:AI$20, "CLO9", 'Exam (LECTURE ONLY)'!Z58:AI58) / 'Exam (LECTURE ONLY)'!AN$14), "", SUMIF('Exam (LECTURE ONLY)'!Z$20:AI$20, "CLO9", 'Exam (LECTURE ONLY)'!Z58:AI58) / 'Exam (LECTURE ONLY)'!AN$14),
IF(AND('PRINTABLE (per grading)'!H$16="OUTPUT", 'PRINTABLE (per grading)'!B$13="Prelim"), IF(ISERROR(SUMIF(OUTPUT!C$20:M$20, "CLO9", OUTPUT!C58:M58) / OUTPUT!AL$14), "", SUMIF(OUTPUT!C$20:M$20, "CLO9", OUTPUT!C58:M58) / OUTPUT!AL$14),
IF(AND('PRINTABLE (per grading)'!H$16="OUTPUT", 'PRINTABLE (per grading)'!B$13="Midterm"), IF(ISERROR(SUMIF(OUTPUT!O$20:Y$20, "CLO9", OUTPUT!O58:Y58) / OUTPUT!AM$14), "", SUMIF(OUTPUT!O$20:Y$20, "CLO9", OUTPUT!O58:Y58) / OUTPUT!AM$14),
IF(AND('PRINTABLE (per grading)'!H$16="OUTPUT", 'PRINTABLE (per grading)'!B$13="Final"), IF(ISERROR(SUMIF(OUTPUT!AA$20:AI$20, "CLO9", OUTPUT!AA58:AI58) / OUTPUT!AN$14), "", SUMIF(OUTPUT!AA$20:AI$20, "CLO9", OUTPUT!AA58:AI58) / OUTPUT!AN$14),
"")))))),"")</f>
        <v/>
      </c>
      <c r="BD56" s="286" t="str">
        <f aca="false">IF(B56&lt;&gt;"",IF(BC56="","",IF(BC56&lt;0.5,1,IF(AND(BC56&gt;=0.5,BC56&lt;P$10),2,IF(BC56&gt;=P$10,3)))),"")</f>
        <v/>
      </c>
      <c r="BE56" s="287" t="str">
        <f aca="false">IF(B56 &lt;&gt; "",IFERROR(IF(AVERAGE(BA56,BC56)&gt;=P$10,"Y","N"),""),"")</f>
        <v/>
      </c>
      <c r="BF56" s="194" t="str">
        <f aca="false">IF(B56 &lt;&gt; "", IFERROR(IF(C$16 = "PRELIM", SUMIF('Database (LECTURE-RES-PRAC)'!D$14:AG$14, "CLO10", 'Database (LECTURE-RES-PRAC)'!D53:AG53) / 'Grade computation'!F$13, IF(C$16 = "MIDTERM", SUMIF('Database (LECTURE-RES-PRAC)'!AJ$14:BM$14, "CLO10", 'Database (LECTURE-RES-PRAC)'!AJ53:BM53) / 'Grade computation'!G$13, IF(C$16 = "FINAL", SUMIF('Database (LECTURE-RES-PRAC)'!BP$14:CS$14, "CLO10", 'Database (LECTURE-RES-PRAC)'!BP53:CS53) / 'Grade computation'!H$13,""))),""),"")</f>
        <v/>
      </c>
      <c r="BG56" s="286" t="str">
        <f aca="false">IF(B56&lt;&gt;"",IF(BF56="","",IF(BF56&lt;0.5,1,IF(AND(BF56&gt;=0.5,BF56&lt;P$10),2,IF(BF56&gt;=P$10,3)))),"")</f>
        <v/>
      </c>
      <c r="BH56" s="194" t="str">
        <f aca="false">IF(B56 &lt;&gt; "",IF(AND('PRINTABLE (per grading)'!H$16="EXAM", 'PRINTABLE (per grading)'!B$13="Prelim"), IF(ISERROR(SUMIF('Exam (LECTURE ONLY)'!D$20:M$20, "CLO10", 'Exam (LECTURE ONLY)'!D58:M58) / 'Exam (LECTURE ONLY)'!AL$15), "", SUMIF('Exam (LECTURE ONLY)'!D$20:M$20, "CLO10", 'Exam (LECTURE ONLY)'!D58:M58) /'Exam (LECTURE ONLY)'!AL$15),
IF(AND('PRINTABLE (per grading)'!H$16="EXAM", 'PRINTABLE (per grading)'!B$13="Midterm"), IF(ISERROR(SUMIF('Exam (LECTURE ONLY)'!O$20:X$20, "CLO10", 'Exam (LECTURE ONLY)'!O58:X58) / 'Exam (LECTURE ONLY)'!AM$15), "", SUMIF('Exam (LECTURE ONLY)'!O$20:X$20, "CLO10", 'Exam (LECTURE ONLY)'!O58:X58) / 'Exam (LECTURE ONLY)'!AM$15),
IF(AND('PRINTABLE (per grading)'!H$16="EXAM", 'PRINTABLE (per grading)'!B$13="Final"), IF(ISERROR(SUMIF('Exam (LECTURE ONLY)'!Z$20:AI$20, "CLO10", 'Exam (LECTURE ONLY)'!Z58:AI58) / 'Exam (LECTURE ONLY)'!AN$15), "", SUMIF('Exam (LECTURE ONLY)'!Z$20:AI$20, "CLO10", 'Exam (LECTURE ONLY)'!Z58:AI58) / 'Exam (LECTURE ONLY)'!AN$15),
IF(AND('PRINTABLE (per grading)'!H$16="OUTPUT", 'PRINTABLE (per grading)'!B$13="Prelim"), IF(ISERROR(SUMIF(OUTPUT!C$20:M$20, "CLO10", OUTPUT!C58:M58) / OUTPUT!AL$15), "", SUMIF(OUTPUT!C$20:M$20, "CLO10", OUTPUT!C58:M58) / OUTPUT!AL$15),
IF(AND('PRINTABLE (per grading)'!H$16="OUTPUT", 'PRINTABLE (per grading)'!B$13="Midterm"), IF(ISERROR(SUMIF(OUTPUT!O$20:Y$20, "CLO10", OUTPUT!O58:Y58) / OUTPUT!AM$15), "", SUMIF(OUTPUT!O$20:Y$20, "CLO10", OUTPUT!O58:Y58) / OUTPUT!AM$15),
IF(AND('PRINTABLE (per grading)'!H$16="OUTPUT", 'PRINTABLE (per grading)'!B$13="Final"), IF(ISERROR(SUMIF(OUTPUT!AA$20:AI$20, "CLO10", OUTPUT!AA58:AI58) / OUTPUT!AN$15), "", SUMIF(OUTPUT!AA$20:AI$20, "CLO10", OUTPUT!AA58:AI58) / OUTPUT!AN$15),
"")))))),"")</f>
        <v/>
      </c>
      <c r="BI56" s="286" t="str">
        <f aca="false">IF(B56&lt;&gt;"",IF(BH56="","",IF(BH56&lt;0.5,1,IF(AND(BH56&gt;=0.5,BH56&lt;P$10),2,IF(BH56&gt;=P$10,3)))),"")</f>
        <v/>
      </c>
      <c r="BJ56" s="287" t="str">
        <f aca="false">IF(B56 &lt;&gt; "",IFERROR(IF(AVERAGE(BF56,BH56)&gt;=P$10,"Y","N"),""),"")</f>
        <v/>
      </c>
      <c r="BK56" s="8"/>
    </row>
    <row r="57" customFormat="false" ht="19.5" hidden="false" customHeight="true" outlineLevel="0" collapsed="false">
      <c r="A57" s="183" t="str">
        <f aca="false">IF(ISBLANK('Database (LECTURE-RES-PRAC)'!A54),"",'Database (LECTURE-RES-PRAC)'!A54)</f>
        <v/>
      </c>
      <c r="B57" s="184" t="str">
        <f aca="false">IF(ISBLANK('Database (LECTURE-RES-PRAC)'!B54),"",'Database (LECTURE-RES-PRAC)'!B54)</f>
        <v/>
      </c>
      <c r="C57" s="230" t="str">
        <f aca="false">IF(B57&lt;&gt;"",IF(C$16="PRELIM",'Grade computation'!C57, IF(C$16="MIDTERM",'Grade computation'!K57, IF(C$16="FINAL",'Grade computation'!S57,""))),"")</f>
        <v/>
      </c>
      <c r="D57" s="231" t="str">
        <f aca="false">IF(B57&lt;&gt;"",IFERROR(IF(B$11="80-20", (((C57/C$19)*X$6)+X$7)*D$18, IF(B$11="60-40", (((C57/C$19)*Y$6)+Y$7)*D$18, 0)),0),"")</f>
        <v/>
      </c>
      <c r="E57" s="230" t="str">
        <f aca="false">IF(B57&lt;&gt;"", IF(C$16="PRELIM",'Grade computation'!E57, IF(C$16="MIDTERM",'Grade computation'!M57, IF(C$16="FINAL",'Grade computation'!U57,""))),"")</f>
        <v/>
      </c>
      <c r="F57" s="232" t="str">
        <f aca="false">IF(B57&lt;&gt;"",IFERROR(IF(B$11="80-20", (((E57/E$19)*X$6)+X$7)*F$18, IF(B$11="60-40", (((E57/E$19)*Y$6)+Y$7)*F$18, 0)),0),"")</f>
        <v/>
      </c>
      <c r="G57" s="233" t="str">
        <f aca="false">IF(B57&lt;&gt;"",IFERROR((D57+F57),0),"")</f>
        <v/>
      </c>
      <c r="H57" s="234" t="str">
        <f aca="false">IF(B57&lt;&gt;"",IF(C$16="PRELIM", 'Grade computation'!H57, IF(C$16="MIDTERM", 'Grade computation'!P57, IF(C$16="FINAL",'Grade computation'!X57, ""))),"")</f>
        <v/>
      </c>
      <c r="I57" s="233" t="str">
        <f aca="false">IF(B57&lt;&gt;"",IFERROR(IF(B$11="80-20", (((H57/H$19)*X$6)+X$7)*I$19, IF(B$11="60-40", (((H57/H$19)*Y$6)+Y$7)*I$19, 0)),0),"")</f>
        <v/>
      </c>
      <c r="J57" s="237" t="str">
        <f aca="false">IFERROR((G57+I57),"")</f>
        <v/>
      </c>
      <c r="K57" s="183" t="str">
        <f aca="false">IFERROR(IF(J57="","",IF(J57&gt;=75,"PASSED","FAILED")),"")</f>
        <v/>
      </c>
      <c r="L57" s="183"/>
      <c r="M57" s="194" t="str">
        <f aca="false">IF(B57 &lt;&gt; "", IFERROR(IF(C$16 = "PRELIM", SUMIF('Database (LECTURE-RES-PRAC)'!D$14:AG$14, "CLO1", 'Database (LECTURE-RES-PRAC)'!D54:AG54) / 'Grade computation'!F$4, IF(C$16 = "MIDTERM", SUMIF('Database (LECTURE-RES-PRAC)'!AJ$14:BM$14, "CLO1", 'Database (LECTURE-RES-PRAC)'!AJ54:BM54) / 'Grade computation'!G$4, IF(C$16 = "FINAL", SUMIF('Database (LECTURE-RES-PRAC)'!BP$14:CS$14, "CLO1", 'Database (LECTURE-RES-PRAC)'!BP54:CS54) / 'Grade computation'!H$4,""))),""),"")</f>
        <v/>
      </c>
      <c r="N57" s="286" t="str">
        <f aca="false">IF(B57&lt;&gt;"",IF(M57="","",IF(M57&lt;0.5,1,IF(AND(M57&gt;=0.5,M57&lt;P$10),2,IF(M57&gt;=P$10,3)))),"")</f>
        <v/>
      </c>
      <c r="O57" s="194" t="str">
        <f aca="false">IF(B57 &lt;&gt; "",IF(AND('PRINTABLE (per grading)'!H$16="EXAM", 'PRINTABLE (per grading)'!B$13="Prelim"), IF(ISERROR(SUMIF('Exam (LECTURE ONLY)'!D$20:M$20, "CLO1", 'Exam (LECTURE ONLY)'!D59:M59) / 'Exam (LECTURE ONLY)'!AL$6), "", SUMIF('Exam (LECTURE ONLY)'!D$20:M$20, "CLO1", 'Exam (LECTURE ONLY)'!D59:M59) /'Exam (LECTURE ONLY)'!AL$6),
IF(AND('PRINTABLE (per grading)'!H$16="EXAM", 'PRINTABLE (per grading)'!B$13="Midterm"), IF(ISERROR(SUMIF('Exam (LECTURE ONLY)'!O$20:X$20, "CLO1", 'Exam (LECTURE ONLY)'!O59:X59) / 'Exam (LECTURE ONLY)'!AM$6), "", SUMIF('Exam (LECTURE ONLY)'!O$20:X$20, "CLO1", 'Exam (LECTURE ONLY)'!O59:X59) / 'Exam (LECTURE ONLY)'!AM$6),
IF(AND('PRINTABLE (per grading)'!H$16="EXAM", 'PRINTABLE (per grading)'!B$13="Final"), IF(ISERROR(SUMIF('Exam (LECTURE ONLY)'!Z$20:AI$20, "CLO1", 'Exam (LECTURE ONLY)'!Z59:AI59) / 'Exam (LECTURE ONLY)'!AN$6), "", SUMIF('Exam (LECTURE ONLY)'!Z$20:AI$20, "CLO1", 'Exam (LECTURE ONLY)'!Z59:AI59) / 'Exam (LECTURE ONLY)'!AN$6),
IF(AND('PRINTABLE (per grading)'!H$16="OUTPUT", 'PRINTABLE (per grading)'!B$13="Prelim"), IF(ISERROR(SUMIF(OUTPUT!C$20:M$20, "CLO1", OUTPUT!C59:M59) / OUTPUT!AL$6), "", SUMIF(OUTPUT!C$20:M$20, "CLO1", OUTPUT!C59:M59) / OUTPUT!AL$6),
IF(AND('PRINTABLE (per grading)'!H$16="OUTPUT", 'PRINTABLE (per grading)'!B$13="Midterm"), IF(ISERROR(SUMIF(OUTPUT!O$20:Y$20, "CLO1", OUTPUT!O59:Y59) / OUTPUT!AM$6), "", SUMIF(OUTPUT!O$20:Y$20, "CLO1", OUTPUT!O59:Y59) / OUTPUT!AM$6),
IF(AND('PRINTABLE (per grading)'!H$16="OUTPUT", 'PRINTABLE (per grading)'!B$13="Final"), IF(ISERROR(SUMIF(OUTPUT!AA$20:AI$20, "CLO1", OUTPUT!AA59:AI59) / OUTPUT!AN$6), "", SUMIF(OUTPUT!AA$20:AI$20, "CLO1", OUTPUT!AA59:AI59) / OUTPUT!AN$6),
"")))))),"")</f>
        <v/>
      </c>
      <c r="P57" s="286" t="str">
        <f aca="false">IF(B57&lt;&gt;"",IF(O57="","",IF(O57&lt;0.5,1,IF(AND(O57&gt;=0.5,O57&lt;P$10),2,IF(O57&gt;=P$10,3)))),"")</f>
        <v/>
      </c>
      <c r="Q57" s="287" t="str">
        <f aca="false">IF(B57 &lt;&gt; "",IFERROR(IF(AVERAGE(M57,O57)&gt;=P$10,"Y","N"),""),"")</f>
        <v/>
      </c>
      <c r="R57" s="194" t="str">
        <f aca="false">IF(B57 &lt;&gt; "", IFERROR(IF(C$16 = "PRELIM", SUMIF('Database (LECTURE-RES-PRAC)'!D$14:AG$14, "CLO2", 'Database (LECTURE-RES-PRAC)'!D54:AG54) / 'Grade computation'!F$5, IF(C$16 = "MIDTERM", SUMIF('Database (LECTURE-RES-PRAC)'!AJ$14:BM$14, "CLO2", 'Database (LECTURE-RES-PRAC)'!AJ54:BM54) / 'Grade computation'!G$5, IF(C$16 = "FINAL", SUMIF('Database (LECTURE-RES-PRAC)'!BP$14:CS$14, "CLO2", 'Database (LECTURE-RES-PRAC)'!BP54:CS54) / 'Grade computation'!H$5,""))),""),"")</f>
        <v/>
      </c>
      <c r="S57" s="286" t="str">
        <f aca="false">IF(B57&lt;&gt;"",IF(R57="","",IF(R57&lt;0.5,1,IF(AND(R57&gt;=0.5,R57&lt;P$10),2,IF(R57&gt;=P$10,3)))),"")</f>
        <v/>
      </c>
      <c r="T57" s="194" t="str">
        <f aca="false">IF(B57 &lt;&gt; "",IF(AND('PRINTABLE (per grading)'!H$16="EXAM", 'PRINTABLE (per grading)'!B$13="Prelim"), IF(ISERROR(SUMIF('Exam (LECTURE ONLY)'!D$20:M$20, "CLO2", 'Exam (LECTURE ONLY)'!D59:M59) / 'Exam (LECTURE ONLY)'!AL$7), "", SUMIF('Exam (LECTURE ONLY)'!D$20:M$20, "CLO2", 'Exam (LECTURE ONLY)'!D59:M59) /'Exam (LECTURE ONLY)'!AL$7),
IF(AND('PRINTABLE (per grading)'!H$16="EXAM", 'PRINTABLE (per grading)'!B$13="Midterm"), IF(ISERROR(SUMIF('Exam (LECTURE ONLY)'!O$20:X$20, "CLO2", 'Exam (LECTURE ONLY)'!O59:X59) / 'Exam (LECTURE ONLY)'!AM$7), "", SUMIF('Exam (LECTURE ONLY)'!O$20:X$20, "CLO2", 'Exam (LECTURE ONLY)'!O59:X59) / 'Exam (LECTURE ONLY)'!AM$7),
IF(AND('PRINTABLE (per grading)'!H$16="EXAM", 'PRINTABLE (per grading)'!B$13="Final"), IF(ISERROR(SUMIF('Exam (LECTURE ONLY)'!Z$20:AI$20, "CLO2", 'Exam (LECTURE ONLY)'!Z59:AI59) / 'Exam (LECTURE ONLY)'!AN$7), "", SUMIF('Exam (LECTURE ONLY)'!Z$20:AI$20, "CLO2", 'Exam (LECTURE ONLY)'!Z59:AI59) / 'Exam (LECTURE ONLY)'!AN$7),
IF(AND('PRINTABLE (per grading)'!H$16="OUTPUT", 'PRINTABLE (per grading)'!B$13="Prelim"), IF(ISERROR(SUMIF(OUTPUT!C$20:M$20, "CLO2", OUTPUT!C59:M59) / OUTPUT!AL$7), "", SUMIF(OUTPUT!C$20:M$20, "CLO2", OUTPUT!C59:M59) / OUTPUT!AL$7),
IF(AND('PRINTABLE (per grading)'!H$16="OUTPUT", 'PRINTABLE (per grading)'!B$13="Midterm"), IF(ISERROR(SUMIF(OUTPUT!O$20:Y$20, "CLO2", OUTPUT!O59:Y59) / OUTPUT!AM$7), "", SUMIF(OUTPUT!O$20:Y$20, "CLO2", OUTPUT!O59:Y59) / OUTPUT!AM$7),
IF(AND('PRINTABLE (per grading)'!H$16="OUTPUT", 'PRINTABLE (per grading)'!B$13="Final"), IF(ISERROR(SUMIF(OUTPUT!AA$20:AI$20, "CLO2", OUTPUT!AA59:AI59) / OUTPUT!AN$7), "", SUMIF(OUTPUT!AA$20:AI$20, "CLO2", OUTPUT!AA59:AI59) / OUTPUT!AN$7),
"")))))),"")</f>
        <v/>
      </c>
      <c r="U57" s="286" t="str">
        <f aca="false">IF(B57&lt;&gt;"",IF(T57="","",IF(T57&lt;0.5,1,IF(AND(T57&gt;=0.5,T57&lt;P$10),2,IF(T57&gt;=P$10,3)))),"")</f>
        <v/>
      </c>
      <c r="V57" s="287" t="str">
        <f aca="false">IF(B57 &lt;&gt; "",IFERROR(IF(AVERAGE(R57,T57)&gt;=P$10,"Y","N"),""),"")</f>
        <v/>
      </c>
      <c r="W57" s="194" t="str">
        <f aca="false">IF(B57 &lt;&gt; "", IFERROR(IF(C$16 = "PRELIM", SUMIF('Database (LECTURE-RES-PRAC)'!D$14:AG$14, "CLO3", 'Database (LECTURE-RES-PRAC)'!D54:AG54) / 'Grade computation'!F$6, IF(C$16 = "MIDTERM", SUMIF('Database (LECTURE-RES-PRAC)'!AJ$14:BM$14, "CLO3", 'Database (LECTURE-RES-PRAC)'!AJ54:BM54) / 'Grade computation'!G$6, IF(C$16 = "FINAL", SUMIF('Database (LECTURE-RES-PRAC)'!BP$14:CS$14, "CLO3", 'Database (LECTURE-RES-PRAC)'!BP54:CS54) / 'Grade computation'!H$6,""))),""),"")</f>
        <v/>
      </c>
      <c r="X57" s="286" t="str">
        <f aca="false">IF(B57&lt;&gt;"",IF(W57="","",IF(W57&lt;0.5,1,IF(AND(W57&gt;=0.5,W57&lt;P$10),2,IF(W57&gt;=P$10,3)))),"")</f>
        <v/>
      </c>
      <c r="Y57" s="194" t="str">
        <f aca="false">IF(B57 &lt;&gt; "",IF(AND('PRINTABLE (per grading)'!H$16="EXAM", 'PRINTABLE (per grading)'!B$13="Prelim"), IF(ISERROR(SUMIF('Exam (LECTURE ONLY)'!D$20:M$20, "CLO3", 'Exam (LECTURE ONLY)'!D59:M59) / 'Exam (LECTURE ONLY)'!AL$8), "", SUMIF('Exam (LECTURE ONLY)'!D$20:M$20, "CLO3", 'Exam (LECTURE ONLY)'!D59:M59) /'Exam (LECTURE ONLY)'!AL$8),
IF(AND('PRINTABLE (per grading)'!H$16="EXAM", 'PRINTABLE (per grading)'!B$13="Midterm"), IF(ISERROR(SUMIF('Exam (LECTURE ONLY)'!O$20:X$20, "CLO3", 'Exam (LECTURE ONLY)'!O59:X59) / 'Exam (LECTURE ONLY)'!AM$8), "", SUMIF('Exam (LECTURE ONLY)'!O$20:X$20, "CLO3", 'Exam (LECTURE ONLY)'!O59:X59) / 'Exam (LECTURE ONLY)'!AM$8),
IF(AND('PRINTABLE (per grading)'!H$16="EXAM", 'PRINTABLE (per grading)'!B$13="Final"), IF(ISERROR(SUMIF('Exam (LECTURE ONLY)'!Z$20:AI$20, "CLO3", 'Exam (LECTURE ONLY)'!Z59:AI59) / 'Exam (LECTURE ONLY)'!AN$8), "", SUMIF('Exam (LECTURE ONLY)'!Z$20:AI$20, "CLO3", 'Exam (LECTURE ONLY)'!Z59:AI59) / 'Exam (LECTURE ONLY)'!AN$8),
IF(AND('PRINTABLE (per grading)'!H$16="OUTPUT", 'PRINTABLE (per grading)'!B$13="Prelim"), IF(ISERROR(SUMIF(OUTPUT!C$20:M$20, "CLO3", OUTPUT!C59:M59) / OUTPUT!AL$8), "", SUMIF(OUTPUT!C$20:M$20, "CLO3", OUTPUT!C59:M59) / OUTPUT!AL$8),
IF(AND('PRINTABLE (per grading)'!H$16="OUTPUT", 'PRINTABLE (per grading)'!B$13="Midterm"), IF(ISERROR(SUMIF(OUTPUT!O$20:Y$20, "CLO3", OUTPUT!O59:Y59) / OUTPUT!AM$8), "", SUMIF(OUTPUT!O$20:Y$20, "CLO3", OUTPUT!O59:Y59) / OUTPUT!AM$8),
IF(AND('PRINTABLE (per grading)'!H$16="OUTPUT", 'PRINTABLE (per grading)'!B$13="Final"), IF(ISERROR(SUMIF(OUTPUT!AA$20:AI$20, "CLO3", OUTPUT!AA59:AI59) / OUTPUT!AN$8), "", SUMIF(OUTPUT!AA$20:AI$20, "CLO3", OUTPUT!AA59:AI59) / OUTPUT!AN$8),
"" )))))),"")</f>
        <v/>
      </c>
      <c r="Z57" s="286" t="str">
        <f aca="false">IF(B57&lt;&gt;"",IF(Y57="","",IF(Y57&lt;0.5,1,IF(AND(Y57&gt;=0.5,Y57&lt;P$10),2,IF(Y57&gt;=P$10,3)))),"")</f>
        <v/>
      </c>
      <c r="AA57" s="287" t="str">
        <f aca="false">IF(B57 &lt;&gt; "",IFERROR(IF(AVERAGE(W57,Y57)&gt;=P$10,"Y","N"),""),"")</f>
        <v/>
      </c>
      <c r="AB57" s="194" t="str">
        <f aca="false">IF(B57 &lt;&gt; "", IFERROR(IF(C$16 = "PRELIM", SUMIF('Database (LECTURE-RES-PRAC)'!D$14:AG$14, "CLO4", 'Database (LECTURE-RES-PRAC)'!D54:AG54) / 'Grade computation'!F$7, IF(C$16 = "MIDTERM", SUMIF('Database (LECTURE-RES-PRAC)'!AJ$14:BM$14, "CLO4", 'Database (LECTURE-RES-PRAC)'!AJ54:BM54) / 'Grade computation'!G$7, IF(C$16 = "FINAL", SUMIF('Database (LECTURE-RES-PRAC)'!BP$14:CS$14, "CLO4", 'Database (LECTURE-RES-PRAC)'!BP54:CS54) / 'Grade computation'!H$7,""))),""),"")</f>
        <v/>
      </c>
      <c r="AC57" s="286" t="str">
        <f aca="false">IF(B57&lt;&gt;"",IF(AB57="","",IF(AB57&lt;0.5,1,IF(AND(AB57&gt;=0.5,AB57&lt;P$10),2,IF(AB57&gt;=P$10,3)))),"")</f>
        <v/>
      </c>
      <c r="AD57" s="194" t="str">
        <f aca="false">IF(B57 &lt;&gt; "",IF(AND('PRINTABLE (per grading)'!H$16="EXAM", 'PRINTABLE (per grading)'!B$13="Prelim"), IF(ISERROR(SUMIF('Exam (LECTURE ONLY)'!D$20:M$20, "CLO4", 'Exam (LECTURE ONLY)'!D59:M59) / 'Exam (LECTURE ONLY)'!AL$9), "", SUMIF('Exam (LECTURE ONLY)'!D$20:M$20, "CLO4", 'Exam (LECTURE ONLY)'!D59:M59) /'Exam (LECTURE ONLY)'!AL$9),
IF(AND('PRINTABLE (per grading)'!H$16="EXAM", 'PRINTABLE (per grading)'!B$13="Midterm"), IF(ISERROR(SUMIF('Exam (LECTURE ONLY)'!O$20:X$20, "CLO4", 'Exam (LECTURE ONLY)'!O59:X59) / 'Exam (LECTURE ONLY)'!AM$9), "", SUMIF('Exam (LECTURE ONLY)'!O$20:X$20, "CLO4", 'Exam (LECTURE ONLY)'!O59:X59) / 'Exam (LECTURE ONLY)'!AM$9),
IF(AND('PRINTABLE (per grading)'!H$16="EXAM", 'PRINTABLE (per grading)'!B$13="Final"), IF(ISERROR(SUMIF('Exam (LECTURE ONLY)'!Z$20:AI$20, "CLO4", 'Exam (LECTURE ONLY)'!Z59:AI59) / 'Exam (LECTURE ONLY)'!AN$9), "", SUMIF('Exam (LECTURE ONLY)'!Z$20:AI$20, "CLO4", 'Exam (LECTURE ONLY)'!Z59:AI59) / 'Exam (LECTURE ONLY)'!AN$9),
IF(AND('PRINTABLE (per grading)'!H$16="OUTPUT", 'PRINTABLE (per grading)'!B$13="Prelim"), IF(ISERROR(SUMIF(OUTPUT!C$20:M$20, "CLO4", OUTPUT!C59:M59) / OUTPUT!AL$9), "", SUMIF(OUTPUT!C$20:M$20, "CLO4", OUTPUT!C59:M59) / OUTPUT!AL$9),
IF(AND('PRINTABLE (per grading)'!H$16="OUTPUT", 'PRINTABLE (per grading)'!B$13="Midterm"), IF(ISERROR(SUMIF(OUTPUT!O$20:Y$20, "CLO4", OUTPUT!O59:Y59) / OUTPUT!AM$9), "", SUMIF(OUTPUT!O$20:Y$20, "CLO4", OUTPUT!O59:Y59) / OUTPUT!AM$9),
IF(AND('PRINTABLE (per grading)'!H$16="OUTPUT", 'PRINTABLE (per grading)'!B$13="Final"), IF(ISERROR(SUMIF(OUTPUT!AA$20:AI$20, "CLO4", OUTPUT!AA59:AI59) / OUTPUT!AN$9), "", SUMIF(OUTPUT!AA$20:AI$20, "CLO4", OUTPUT!AA59:AI59) / OUTPUT!AN$9),
"")))))),"")</f>
        <v/>
      </c>
      <c r="AE57" s="286" t="str">
        <f aca="false">IF(B57&lt;&gt;"",IF(AD57="","",IF(AD57&lt;0.5,1,IF(AND(AD57&gt;=0.5,AD57&lt;P$10),2,IF(AD57&gt;=P$10,3)))),"")</f>
        <v/>
      </c>
      <c r="AF57" s="287" t="str">
        <f aca="false">IF(B57 &lt;&gt; "",IFERROR(IF(AVERAGE(AB57,AD57)&gt;=P$10,"Y","N"),""),"")</f>
        <v/>
      </c>
      <c r="AG57" s="194" t="str">
        <f aca="false">IF(B57 &lt;&gt; "", IFERROR(IF(C$16 = "PRELIM", SUMIF('Database (LECTURE-RES-PRAC)'!D$14:AG$14, "CLO5", 'Database (LECTURE-RES-PRAC)'!D54:AG54) / 'Grade computation'!F$8, IF(C$16 = "MIDTERM", SUMIF('Database (LECTURE-RES-PRAC)'!AJ$14:BM$14, "CLO5", 'Database (LECTURE-RES-PRAC)'!AJ54:BM54) / 'Grade computation'!G$8, IF(C$16 = "FINAL", SUMIF('Database (LECTURE-RES-PRAC)'!BP$14:CS$14, "CLO5", 'Database (LECTURE-RES-PRAC)'!BP54:CS54) / 'Grade computation'!H$8,""))),""),"")</f>
        <v/>
      </c>
      <c r="AH57" s="286" t="str">
        <f aca="false">IF(B57&lt;&gt;"",IF(AG57="","",IF(AG57&lt;0.5,1,IF(AND(AG57&gt;=0.5,AG57&lt;P$10),2,IF(AG57&gt;=P$10,3)))),"")</f>
        <v/>
      </c>
      <c r="AI57" s="194" t="str">
        <f aca="false">IF(B57 &lt;&gt; "",IF(AND('PRINTABLE (per grading)'!H$16="EXAM", 'PRINTABLE (per grading)'!B$13="Prelim"), IF(ISERROR(SUMIF('Exam (LECTURE ONLY)'!D$20:M$20, "CLO5", 'Exam (LECTURE ONLY)'!D59:M59) / 'Exam (LECTURE ONLY)'!AL$10), "", SUMIF('Exam (LECTURE ONLY)'!D$20:M$20, "CLO5", 'Exam (LECTURE ONLY)'!D59:M59) /'Exam (LECTURE ONLY)'!AL$10),
IF(AND('PRINTABLE (per grading)'!H$16="EXAM", 'PRINTABLE (per grading)'!B$13="Midterm"), IF(ISERROR(SUMIF('Exam (LECTURE ONLY)'!O$20:X$20, "CLO5", 'Exam (LECTURE ONLY)'!O59:X59) / 'Exam (LECTURE ONLY)'!AM$10), "", SUMIF('Exam (LECTURE ONLY)'!O$20:X$20, "CLO5", 'Exam (LECTURE ONLY)'!O59:X59) / 'Exam (LECTURE ONLY)'!AM$10),
IF(AND('PRINTABLE (per grading)'!H$16="EXAM", 'PRINTABLE (per grading)'!B$13="Final"), IF(ISERROR(SUMIF('Exam (LECTURE ONLY)'!Z$20:AI$20, "CLO5", 'Exam (LECTURE ONLY)'!Z59:AI59) / 'Exam (LECTURE ONLY)'!AN$10), "", SUMIF('Exam (LECTURE ONLY)'!Z$20:AI$20, "CLO5", 'Exam (LECTURE ONLY)'!Z59:AI59) / 'Exam (LECTURE ONLY)'!AN$10),
IF(AND('PRINTABLE (per grading)'!H$16="OUTPUT", 'PRINTABLE (per grading)'!B$13="Prelim"), IF(ISERROR(SUMIF(OUTPUT!C$20:M$20, "CLO5", OUTPUT!C59:M59) / OUTPUT!AL$10), "", SUMIF(OUTPUT!C$20:M$20, "CLO5", OUTPUT!C59:M59) / OUTPUT!AL$10),
IF(AND('PRINTABLE (per grading)'!H$16="OUTPUT", 'PRINTABLE (per grading)'!B$13="Midterm"), IF(ISERROR(SUMIF(OUTPUT!O$20:Y$20, "CLO5", OUTPUT!O59:Y59) / OUTPUT!AM$10), "", SUMIF(OUTPUT!O$20:Y$20, "CLO5", OUTPUT!O59:Y59) / OUTPUT!AM$10),
IF(AND('PRINTABLE (per grading)'!H$16="OUTPUT", 'PRINTABLE (per grading)'!B$13="Final"), IF(ISERROR(SUMIF(OUTPUT!AA$20:AI$20, "CLO5", OUTPUT!AA59:AI59) / OUTPUT!AN$10), "", SUMIF(OUTPUT!AA$20:AI$20, "CLO5", OUTPUT!AA59:AI59) / OUTPUT!AN$10),
"")))))),"")</f>
        <v/>
      </c>
      <c r="AJ57" s="286" t="str">
        <f aca="false">IF(B57&lt;&gt;"",IF(AI57="","",IF(AI57&lt;0.5,1,IF(AND(AI57&gt;=0.5,AI57&lt;P$10),2,IF(AI57&gt;=P$10,3)))),"")</f>
        <v/>
      </c>
      <c r="AK57" s="287" t="str">
        <f aca="false">IF(B57 &lt;&gt; "",IFERROR(IF(AVERAGE(AG57,AI57)&gt;=P$10,"Y","N"),""),"")</f>
        <v/>
      </c>
      <c r="AL57" s="194" t="str">
        <f aca="false">IF(B57 &lt;&gt; "", IFERROR(IF(C$16 = "PRELIM", SUMIF('Database (LECTURE-RES-PRAC)'!D$14:AG$14, "CLO6", 'Database (LECTURE-RES-PRAC)'!D54:AG54) / 'Grade computation'!F$9, IF(C$16 = "MIDTERM", SUMIF('Database (LECTURE-RES-PRAC)'!AJ$14:BM$14, "CLO6", 'Database (LECTURE-RES-PRAC)'!AJ54:BM54) / 'Grade computation'!G$9, IF(C$16 = "FINAL", SUMIF('Database (LECTURE-RES-PRAC)'!BP$14:CS$14, "CLO6", 'Database (LECTURE-RES-PRAC)'!BP54:CS54) / 'Grade computation'!H$9,""))),""),"")</f>
        <v/>
      </c>
      <c r="AM57" s="286" t="str">
        <f aca="false">IF(B57&lt;&gt;"",IF(AL57="","",IF(AL57&lt;0.5,1,IF(AND(AL57&gt;=0.5,AL57&lt;P$10),2,IF(AL57&gt;=P$10,3)))),"")</f>
        <v/>
      </c>
      <c r="AN57" s="194" t="str">
        <f aca="false">IF(B57 &lt;&gt; "",IF(AND('PRINTABLE (per grading)'!H$16="EXAM", 'PRINTABLE (per grading)'!B$13="Prelim"), IF(ISERROR(SUMIF('Exam (LECTURE ONLY)'!D$20:M$20, "CLO6", 'Exam (LECTURE ONLY)'!D59:M59) / 'Exam (LECTURE ONLY)'!AL$11), "", SUMIF('Exam (LECTURE ONLY)'!D$20:M$20, "CLO6", 'Exam (LECTURE ONLY)'!D59:M59) /'Exam (LECTURE ONLY)'!AL$11),
IF(AND('PRINTABLE (per grading)'!H$16="EXAM", 'PRINTABLE (per grading)'!B$13="Midterm"), IF(ISERROR(SUMIF('Exam (LECTURE ONLY)'!O$20:X$20, "CLO6", 'Exam (LECTURE ONLY)'!O59:X59) / 'Exam (LECTURE ONLY)'!AM$11), "", SUMIF('Exam (LECTURE ONLY)'!O$20:X$20, "CLO6", 'Exam (LECTURE ONLY)'!O59:X59) / 'Exam (LECTURE ONLY)'!AM$11),
IF(AND('PRINTABLE (per grading)'!H$16="EXAM", 'PRINTABLE (per grading)'!B$13="Final"), IF(ISERROR(SUMIF('Exam (LECTURE ONLY)'!Z$20:AI$20, "CLO6", 'Exam (LECTURE ONLY)'!Z59:AI59) / 'Exam (LECTURE ONLY)'!AN$11), "", SUMIF('Exam (LECTURE ONLY)'!Z$20:AI$20, "CLO6", 'Exam (LECTURE ONLY)'!Z59:AI59) / 'Exam (LECTURE ONLY)'!AN$11),
IF(AND('PRINTABLE (per grading)'!H$16="OUTPUT", 'PRINTABLE (per grading)'!B$13="Prelim"), IF(ISERROR(SUMIF(OUTPUT!C$20:M$20, "CLO6", OUTPUT!C59:M59) / OUTPUT!AL$11), "", SUMIF(OUTPUT!C$20:M$20, "CLO6", OUTPUT!C59:M59) / OUTPUT!AL$11),
IF(AND('PRINTABLE (per grading)'!H$16="OUTPUT", 'PRINTABLE (per grading)'!B$13="Midterm"), IF(ISERROR(SUMIF(OUTPUT!O$20:Y$20, "CLO6", OUTPUT!O59:Y59) / OUTPUT!AM$11), "", SUMIF(OUTPUT!O$20:Y$20, "CLO6", OUTPUT!O59:Y59) / OUTPUT!AM$11),
IF(AND('PRINTABLE (per grading)'!H$16="OUTPUT", 'PRINTABLE (per grading)'!B$13="Final"), IF(ISERROR(SUMIF(OUTPUT!AA$20:AI$20, "CLO6", OUTPUT!AA59:AI59) / OUTPUT!AN$11), "", SUMIF(OUTPUT!AA$20:AI$20, "CLO6", OUTPUT!AA59:AI59) / OUTPUT!AN$11),
"")))))),"")</f>
        <v/>
      </c>
      <c r="AO57" s="286" t="str">
        <f aca="false">IF(B57&lt;&gt;"",IF(AN57="","",IF(AN57&lt;0.5,1,IF(AND(AN57&gt;=0.5,AN57&lt;P$10),2,IF(AN57&gt;=P$10,3)))),"")</f>
        <v/>
      </c>
      <c r="AP57" s="287" t="str">
        <f aca="false">IF(B57 &lt;&gt; "",IFERROR(IF(AVERAGE(AL57,AN57)&gt;=P$10,"Y","N"),""),"")</f>
        <v/>
      </c>
      <c r="AQ57" s="194" t="str">
        <f aca="false">IF(B57 &lt;&gt; "", IFERROR(IF(C$16 = "PRELIM", SUMIF('Database (LECTURE-RES-PRAC)'!D$14:AG$14, "CLO7", 'Database (LECTURE-RES-PRAC)'!D54:AG54) / 'Grade computation'!F$10, IF(C$16 = "MIDTERM", SUMIF('Database (LECTURE-RES-PRAC)'!AJ$14:BM$14, "CLO7", 'Database (LECTURE-RES-PRAC)'!AJ54:BM54) / 'Grade computation'!G$10, IF(C$16 = "FINAL", SUMIF('Database (LECTURE-RES-PRAC)'!BP$14:CS$14, "CLO7", 'Database (LECTURE-RES-PRAC)'!BP54:CS54) / 'Grade computation'!H$10,""))),""),"")</f>
        <v/>
      </c>
      <c r="AR57" s="286" t="str">
        <f aca="false">IF(B57&lt;&gt;"",IF(AQ57="","",IF(AQ57&lt;0.5,1,IF(AND(AQ57&gt;=0.5,AQ57&lt;P$10),2,IF(AQ57&gt;=P$10,3)))),"")</f>
        <v/>
      </c>
      <c r="AS57" s="194" t="str">
        <f aca="false">IF(B57 &lt;&gt; "",IF(AND('PRINTABLE (per grading)'!H$16="EXAM", 'PRINTABLE (per grading)'!B$13="Prelim"), IF(ISERROR(SUMIF('Exam (LECTURE ONLY)'!D$20:M$20, "CLO7", 'Exam (LECTURE ONLY)'!D59:M59) / 'Exam (LECTURE ONLY)'!AL$12), "", SUMIF('Exam (LECTURE ONLY)'!D$20:M$20, "CLO7", 'Exam (LECTURE ONLY)'!D59:M59) /'Exam (LECTURE ONLY)'!AL$12),
IF(AND('PRINTABLE (per grading)'!H$16="EXAM", 'PRINTABLE (per grading)'!B$13="Midterm"), IF(ISERROR(SUMIF('Exam (LECTURE ONLY)'!O$20:X$20, "CLO7", 'Exam (LECTURE ONLY)'!O59:X59) / 'Exam (LECTURE ONLY)'!AM$12), "", SUMIF('Exam (LECTURE ONLY)'!O$20:X$20, "CLO7", 'Exam (LECTURE ONLY)'!O59:X59) / 'Exam (LECTURE ONLY)'!AM$12),
IF(AND('PRINTABLE (per grading)'!H$16="EXAM", 'PRINTABLE (per grading)'!B$13="Final"), IF(ISERROR(SUMIF('Exam (LECTURE ONLY)'!Z$20:AI$20, "CLO7", 'Exam (LECTURE ONLY)'!Z59:AI59) / 'Exam (LECTURE ONLY)'!AN$12), "", SUMIF('Exam (LECTURE ONLY)'!Z$20:AI$20, "CLO7", 'Exam (LECTURE ONLY)'!Z59:AI59) / 'Exam (LECTURE ONLY)'!AN$12),
IF(AND('PRINTABLE (per grading)'!H$16="OUTPUT", 'PRINTABLE (per grading)'!B$13="Prelim"), IF(ISERROR(SUMIF(OUTPUT!C$20:M$20, "CLO7", OUTPUT!C59:M59) / OUTPUT!AL$12), "", SUMIF(OUTPUT!C$20:M$20, "CLO7", OUTPUT!C59:M59) / OUTPUT!AL$12),
IF(AND('PRINTABLE (per grading)'!H$16="OUTPUT", 'PRINTABLE (per grading)'!B$13="Midterm"), IF(ISERROR(SUMIF(OUTPUT!O$20:Y$20, "CLO7", OUTPUT!O59:Y59) / OUTPUT!AM$12), "", SUMIF(OUTPUT!O$20:Y$20, "CLO7", OUTPUT!O59:Y59) / OUTPUT!AM$12),
IF(AND('PRINTABLE (per grading)'!H$16="OUTPUT", 'PRINTABLE (per grading)'!B$13="Final"), IF(ISERROR(SUMIF(OUTPUT!AA$20:AI$20, "CLO7", OUTPUT!AA59:AI59) / OUTPUT!AN$12), "", SUMIF(OUTPUT!AA$20:AI$20, "CLO7", OUTPUT!AA59:AI59) / OUTPUT!AN$12),
"")))))),"")</f>
        <v/>
      </c>
      <c r="AT57" s="286" t="str">
        <f aca="false">IF(B57&lt;&gt;"",IF(AS57="","",IF(AS57&lt;0.5,1,IF(AND(AS57&gt;=0.5,AS57&lt;P$10),2,IF(AS57&gt;=P$10,3)))),"")</f>
        <v/>
      </c>
      <c r="AU57" s="287" t="str">
        <f aca="false">IF(B57 &lt;&gt; "",IFERROR(IF(AVERAGE(AQ57,AS57)&gt;=P$10,"Y","N"),""),"")</f>
        <v/>
      </c>
      <c r="AV57" s="194" t="str">
        <f aca="false">IF(B57 &lt;&gt; "", IFERROR(IF(C$16 = "PRELIM", SUMIF('Database (LECTURE-RES-PRAC)'!D$14:AG$14, "CLO8", 'Database (LECTURE-RES-PRAC)'!D54:AG54) / 'Grade computation'!F$11, IF(C$16 = "MIDTERM", SUMIF('Database (LECTURE-RES-PRAC)'!AJ$14:BM$14, "CLO8", 'Database (LECTURE-RES-PRAC)'!AJ54:BM54) / 'Grade computation'!G$11, IF(C$16 = "FINAL", SUMIF('Database (LECTURE-RES-PRAC)'!BP$14:CS$14, "CLO8", 'Database (LECTURE-RES-PRAC)'!BP54:CS54) / 'Grade computation'!H$11,""))),""),"")</f>
        <v/>
      </c>
      <c r="AW57" s="286" t="str">
        <f aca="false">IF(B57&lt;&gt;"",IF(AV57="","",IF(AV57&lt;0.5,1,IF(AND(AV57&gt;=0.5,AV57&lt;P$10),2,IF(AV57&gt;=P$10,3)))),"")</f>
        <v/>
      </c>
      <c r="AX57" s="194" t="str">
        <f aca="false">IF(B57 &lt;&gt; "",IF(AND('PRINTABLE (per grading)'!H$16="EXAM", 'PRINTABLE (per grading)'!B$13="Prelim"), IF(ISERROR(SUMIF('Exam (LECTURE ONLY)'!D$20:M$20, "CLO8", 'Exam (LECTURE ONLY)'!D59:M59) / 'Exam (LECTURE ONLY)'!AL$13), "", SUMIF('Exam (LECTURE ONLY)'!D$20:M$20, "CLO8", 'Exam (LECTURE ONLY)'!D59:M59) /'Exam (LECTURE ONLY)'!AL$13),
IF(AND('PRINTABLE (per grading)'!H$16="EXAM", 'PRINTABLE (per grading)'!B$13="Midterm"), IF(ISERROR(SUMIF('Exam (LECTURE ONLY)'!O$20:X$20, "CLO8", 'Exam (LECTURE ONLY)'!O59:X59) / 'Exam (LECTURE ONLY)'!AM$13), "", SUMIF('Exam (LECTURE ONLY)'!O$20:X$20, "CLO8", 'Exam (LECTURE ONLY)'!O59:X59) / 'Exam (LECTURE ONLY)'!AM$13),
IF(AND('PRINTABLE (per grading)'!H$16="EXAM", 'PRINTABLE (per grading)'!B$13="Final"), IF(ISERROR(SUMIF('Exam (LECTURE ONLY)'!Z$20:AI$20, "CLO8", 'Exam (LECTURE ONLY)'!Z59:AI59) / 'Exam (LECTURE ONLY)'!AN$13), "", SUMIF('Exam (LECTURE ONLY)'!Z$20:AI$20, "CLO8", 'Exam (LECTURE ONLY)'!Z59:AI59) / 'Exam (LECTURE ONLY)'!AN$13),
IF(AND('PRINTABLE (per grading)'!H$16="OUTPUT", 'PRINTABLE (per grading)'!B$13="Prelim"), IF(ISERROR(SUMIF(OUTPUT!C$20:M$20, "CLO8", OUTPUT!C59:M59) / OUTPUT!AL$13), "", SUMIF(OUTPUT!C$20:M$20, "CLO8", OUTPUT!C59:M59) / OUTPUT!AL$13),
IF(AND('PRINTABLE (per grading)'!H$16="OUTPUT", 'PRINTABLE (per grading)'!B$13="Midterm"), IF(ISERROR(SUMIF(OUTPUT!O$20:Y$20, "CLO8", OUTPUT!O59:Y59) / OUTPUT!AM$13), "", SUMIF(OUTPUT!O$20:Y$20, "CLO8", OUTPUT!O59:Y59) / OUTPUT!AM$13),
IF(AND('PRINTABLE (per grading)'!H$16="OUTPUT", 'PRINTABLE (per grading)'!B$13="Final"), IF(ISERROR(SUMIF(OUTPUT!AA$20:AI$20, "CLO8", OUTPUT!AA59:AI59) / OUTPUT!AN$13), "", SUMIF(OUTPUT!AA$20:AI$20, "CLO8", OUTPUT!AA59:AI59) / OUTPUT!AN$13),
"")))))),"")</f>
        <v/>
      </c>
      <c r="AY57" s="286" t="str">
        <f aca="false">IF(B57&lt;&gt;"",IF(AX57="","",IF(AX57&lt;0.5,1,IF(AND(AX57&gt;=0.5,AX57&lt;P$10),2,IF(AX57&gt;=P$10,3)))),"")</f>
        <v/>
      </c>
      <c r="AZ57" s="287" t="str">
        <f aca="false">IF(B57 &lt;&gt; "",IFERROR(IF(AVERAGE(AV57,AX57)&gt;=P$10,"Y","N"),""),"")</f>
        <v/>
      </c>
      <c r="BA57" s="194" t="str">
        <f aca="false">IF(B57 &lt;&gt; "", IFERROR(IF(C$16 = "PRELIM", SUMIF('Database (LECTURE-RES-PRAC)'!D$14:AG$14, "CLO9", 'Database (LECTURE-RES-PRAC)'!D54:AG54) / 'Grade computation'!F$12, IF(C$16 = "MIDTERM", SUMIF('Database (LECTURE-RES-PRAC)'!AJ$14:BM$14, "CLO9", 'Database (LECTURE-RES-PRAC)'!AJ54:BM54) / 'Grade computation'!G$12, IF(C$16 = "FINAL", SUMIF('Database (LECTURE-RES-PRAC)'!BP$14:CS$14, "CLO9", 'Database (LECTURE-RES-PRAC)'!BP54:CS54) / 'Grade computation'!H$12,""))),""),"")</f>
        <v/>
      </c>
      <c r="BB57" s="286" t="str">
        <f aca="false">IF(B57&lt;&gt;"",IF(BA57="","",IF(BA57&lt;0.5,1,IF(AND(BA57&gt;=0.5,BA57&lt;P$10),2,IF(BA57&gt;=P$10,3)))),"")</f>
        <v/>
      </c>
      <c r="BC57" s="194" t="str">
        <f aca="false">IF(B57 &lt;&gt; "",IF(AND('PRINTABLE (per grading)'!H$16="EXAM", 'PRINTABLE (per grading)'!B$13="Prelim"), IF(ISERROR(SUMIF('Exam (LECTURE ONLY)'!D$20:M$20, "CLO9", 'Exam (LECTURE ONLY)'!D59:M59) / 'Exam (LECTURE ONLY)'!AL$14), "", SUMIF('Exam (LECTURE ONLY)'!D$20:M$20, "CLO9", 'Exam (LECTURE ONLY)'!D59:M59) /'Exam (LECTURE ONLY)'!AL$14),
IF(AND('PRINTABLE (per grading)'!H$16="EXAM", 'PRINTABLE (per grading)'!B$13="Midterm"), IF(ISERROR(SUMIF('Exam (LECTURE ONLY)'!O$20:X$20, "CLO9", 'Exam (LECTURE ONLY)'!O59:X59) / 'Exam (LECTURE ONLY)'!AM$14), "", SUMIF('Exam (LECTURE ONLY)'!O$20:X$20, "CLO9", 'Exam (LECTURE ONLY)'!O59:X59) / 'Exam (LECTURE ONLY)'!AM$14),
IF(AND('PRINTABLE (per grading)'!H$16="EXAM", 'PRINTABLE (per grading)'!B$13="Final"), IF(ISERROR(SUMIF('Exam (LECTURE ONLY)'!Z$20:AI$20, "CLO9", 'Exam (LECTURE ONLY)'!Z59:AI59) / 'Exam (LECTURE ONLY)'!AN$14), "", SUMIF('Exam (LECTURE ONLY)'!Z$20:AI$20, "CLO9", 'Exam (LECTURE ONLY)'!Z59:AI59) / 'Exam (LECTURE ONLY)'!AN$14),
IF(AND('PRINTABLE (per grading)'!H$16="OUTPUT", 'PRINTABLE (per grading)'!B$13="Prelim"), IF(ISERROR(SUMIF(OUTPUT!C$20:M$20, "CLO9", OUTPUT!C59:M59) / OUTPUT!AL$14), "", SUMIF(OUTPUT!C$20:M$20, "CLO9", OUTPUT!C59:M59) / OUTPUT!AL$14),
IF(AND('PRINTABLE (per grading)'!H$16="OUTPUT", 'PRINTABLE (per grading)'!B$13="Midterm"), IF(ISERROR(SUMIF(OUTPUT!O$20:Y$20, "CLO9", OUTPUT!O59:Y59) / OUTPUT!AM$14), "", SUMIF(OUTPUT!O$20:Y$20, "CLO9", OUTPUT!O59:Y59) / OUTPUT!AM$14),
IF(AND('PRINTABLE (per grading)'!H$16="OUTPUT", 'PRINTABLE (per grading)'!B$13="Final"), IF(ISERROR(SUMIF(OUTPUT!AA$20:AI$20, "CLO9", OUTPUT!AA59:AI59) / OUTPUT!AN$14), "", SUMIF(OUTPUT!AA$20:AI$20, "CLO9", OUTPUT!AA59:AI59) / OUTPUT!AN$14),
"")))))),"")</f>
        <v/>
      </c>
      <c r="BD57" s="286" t="str">
        <f aca="false">IF(B57&lt;&gt;"",IF(BC57="","",IF(BC57&lt;0.5,1,IF(AND(BC57&gt;=0.5,BC57&lt;P$10),2,IF(BC57&gt;=P$10,3)))),"")</f>
        <v/>
      </c>
      <c r="BE57" s="287" t="str">
        <f aca="false">IF(B57 &lt;&gt; "",IFERROR(IF(AVERAGE(BA57,BC57)&gt;=P$10,"Y","N"),""),"")</f>
        <v/>
      </c>
      <c r="BF57" s="194" t="str">
        <f aca="false">IF(B57 &lt;&gt; "", IFERROR(IF(C$16 = "PRELIM", SUMIF('Database (LECTURE-RES-PRAC)'!D$14:AG$14, "CLO10", 'Database (LECTURE-RES-PRAC)'!D54:AG54) / 'Grade computation'!F$13, IF(C$16 = "MIDTERM", SUMIF('Database (LECTURE-RES-PRAC)'!AJ$14:BM$14, "CLO10", 'Database (LECTURE-RES-PRAC)'!AJ54:BM54) / 'Grade computation'!G$13, IF(C$16 = "FINAL", SUMIF('Database (LECTURE-RES-PRAC)'!BP$14:CS$14, "CLO10", 'Database (LECTURE-RES-PRAC)'!BP54:CS54) / 'Grade computation'!H$13,""))),""),"")</f>
        <v/>
      </c>
      <c r="BG57" s="286" t="str">
        <f aca="false">IF(B57&lt;&gt;"",IF(BF57="","",IF(BF57&lt;0.5,1,IF(AND(BF57&gt;=0.5,BF57&lt;P$10),2,IF(BF57&gt;=P$10,3)))),"")</f>
        <v/>
      </c>
      <c r="BH57" s="194" t="str">
        <f aca="false">IF(B57 &lt;&gt; "",IF(AND('PRINTABLE (per grading)'!H$16="EXAM", 'PRINTABLE (per grading)'!B$13="Prelim"), IF(ISERROR(SUMIF('Exam (LECTURE ONLY)'!D$20:M$20, "CLO10", 'Exam (LECTURE ONLY)'!D59:M59) / 'Exam (LECTURE ONLY)'!AL$15), "", SUMIF('Exam (LECTURE ONLY)'!D$20:M$20, "CLO10", 'Exam (LECTURE ONLY)'!D59:M59) /'Exam (LECTURE ONLY)'!AL$15),
IF(AND('PRINTABLE (per grading)'!H$16="EXAM", 'PRINTABLE (per grading)'!B$13="Midterm"), IF(ISERROR(SUMIF('Exam (LECTURE ONLY)'!O$20:X$20, "CLO10", 'Exam (LECTURE ONLY)'!O59:X59) / 'Exam (LECTURE ONLY)'!AM$15), "", SUMIF('Exam (LECTURE ONLY)'!O$20:X$20, "CLO10", 'Exam (LECTURE ONLY)'!O59:X59) / 'Exam (LECTURE ONLY)'!AM$15),
IF(AND('PRINTABLE (per grading)'!H$16="EXAM", 'PRINTABLE (per grading)'!B$13="Final"), IF(ISERROR(SUMIF('Exam (LECTURE ONLY)'!Z$20:AI$20, "CLO10", 'Exam (LECTURE ONLY)'!Z59:AI59) / 'Exam (LECTURE ONLY)'!AN$15), "", SUMIF('Exam (LECTURE ONLY)'!Z$20:AI$20, "CLO10", 'Exam (LECTURE ONLY)'!Z59:AI59) / 'Exam (LECTURE ONLY)'!AN$15),
IF(AND('PRINTABLE (per grading)'!H$16="OUTPUT", 'PRINTABLE (per grading)'!B$13="Prelim"), IF(ISERROR(SUMIF(OUTPUT!C$20:M$20, "CLO10", OUTPUT!C59:M59) / OUTPUT!AL$15), "", SUMIF(OUTPUT!C$20:M$20, "CLO10", OUTPUT!C59:M59) / OUTPUT!AL$15),
IF(AND('PRINTABLE (per grading)'!H$16="OUTPUT", 'PRINTABLE (per grading)'!B$13="Midterm"), IF(ISERROR(SUMIF(OUTPUT!O$20:Y$20, "CLO10", OUTPUT!O59:Y59) / OUTPUT!AM$15), "", SUMIF(OUTPUT!O$20:Y$20, "CLO10", OUTPUT!O59:Y59) / OUTPUT!AM$15),
IF(AND('PRINTABLE (per grading)'!H$16="OUTPUT", 'PRINTABLE (per grading)'!B$13="Final"), IF(ISERROR(SUMIF(OUTPUT!AA$20:AI$20, "CLO10", OUTPUT!AA59:AI59) / OUTPUT!AN$15), "", SUMIF(OUTPUT!AA$20:AI$20, "CLO10", OUTPUT!AA59:AI59) / OUTPUT!AN$15),
"")))))),"")</f>
        <v/>
      </c>
      <c r="BI57" s="286" t="str">
        <f aca="false">IF(B57&lt;&gt;"",IF(BH57="","",IF(BH57&lt;0.5,1,IF(AND(BH57&gt;=0.5,BH57&lt;P$10),2,IF(BH57&gt;=P$10,3)))),"")</f>
        <v/>
      </c>
      <c r="BJ57" s="287" t="str">
        <f aca="false">IF(B57 &lt;&gt; "",IFERROR(IF(AVERAGE(BF57,BH57)&gt;=P$10,"Y","N"),""),"")</f>
        <v/>
      </c>
      <c r="BK57" s="8"/>
    </row>
    <row r="58" customFormat="false" ht="19.5" hidden="false" customHeight="true" outlineLevel="0" collapsed="false">
      <c r="A58" s="228" t="str">
        <f aca="false">IF(ISBLANK('Database (LECTURE-RES-PRAC)'!A55),"",'Database (LECTURE-RES-PRAC)'!A55)</f>
        <v/>
      </c>
      <c r="B58" s="229" t="str">
        <f aca="false">IF(ISBLANK('Database (LECTURE-RES-PRAC)'!B55),"",'Database (LECTURE-RES-PRAC)'!B55)</f>
        <v/>
      </c>
      <c r="C58" s="230" t="str">
        <f aca="false">IF(B58&lt;&gt;"",IF(C$16="PRELIM",'Grade computation'!C58, IF(C$16="MIDTERM",'Grade computation'!K58, IF(C$16="FINAL",'Grade computation'!S58,""))),"")</f>
        <v/>
      </c>
      <c r="D58" s="231" t="str">
        <f aca="false">IF(B58&lt;&gt;"",IFERROR(IF(B$11="80-20", (((C58/C$19)*X$6)+X$7)*D$18, IF(B$11="60-40", (((C58/C$19)*Y$6)+Y$7)*D$18, 0)),0),"")</f>
        <v/>
      </c>
      <c r="E58" s="230" t="str">
        <f aca="false">IF(B58&lt;&gt;"", IF(C$16="PRELIM",'Grade computation'!E58, IF(C$16="MIDTERM",'Grade computation'!M58, IF(C$16="FINAL",'Grade computation'!U58,""))),"")</f>
        <v/>
      </c>
      <c r="F58" s="232" t="str">
        <f aca="false">IF(B58&lt;&gt;"",IFERROR(IF(B$11="80-20", (((E58/E$19)*X$6)+X$7)*F$18, IF(B$11="60-40", (((E58/E$19)*Y$6)+Y$7)*F$18, 0)),0),"")</f>
        <v/>
      </c>
      <c r="G58" s="233" t="str">
        <f aca="false">IF(B58&lt;&gt;"",IFERROR((D58+F58),0),"")</f>
        <v/>
      </c>
      <c r="H58" s="234" t="str">
        <f aca="false">IF(B58&lt;&gt;"",IF(C$16="PRELIM", 'Grade computation'!H58, IF(C$16="MIDTERM", 'Grade computation'!P58, IF(C$16="FINAL",'Grade computation'!X58, ""))),"")</f>
        <v/>
      </c>
      <c r="I58" s="233" t="str">
        <f aca="false">IF(B58&lt;&gt;"",IFERROR(IF(B$11="80-20", (((H58/H$19)*X$6)+X$7)*I$19, IF(B$11="60-40", (((H58/H$19)*Y$6)+Y$7)*I$19, 0)),0),"")</f>
        <v/>
      </c>
      <c r="J58" s="237" t="str">
        <f aca="false">IFERROR((G58+I58),"")</f>
        <v/>
      </c>
      <c r="K58" s="183" t="str">
        <f aca="false">IFERROR(IF(J58="","",IF(J58&gt;=75,"PASSED","FAILED")),"")</f>
        <v/>
      </c>
      <c r="L58" s="183"/>
      <c r="M58" s="194" t="str">
        <f aca="false">IF(B58 &lt;&gt; "", IFERROR(IF(C$16 = "PRELIM", SUMIF('Database (LECTURE-RES-PRAC)'!D$14:AG$14, "CLO1", 'Database (LECTURE-RES-PRAC)'!D55:AG55) / 'Grade computation'!F$4, IF(C$16 = "MIDTERM", SUMIF('Database (LECTURE-RES-PRAC)'!AJ$14:BM$14, "CLO1", 'Database (LECTURE-RES-PRAC)'!AJ55:BM55) / 'Grade computation'!G$4, IF(C$16 = "FINAL", SUMIF('Database (LECTURE-RES-PRAC)'!BP$14:CS$14, "CLO1", 'Database (LECTURE-RES-PRAC)'!BP55:CS55) / 'Grade computation'!H$4,""))),""),"")</f>
        <v/>
      </c>
      <c r="N58" s="286" t="str">
        <f aca="false">IF(B58&lt;&gt;"",IF(M58="","",IF(M58&lt;0.5,1,IF(AND(M58&gt;=0.5,M58&lt;P$10),2,IF(M58&gt;=P$10,3)))),"")</f>
        <v/>
      </c>
      <c r="O58" s="194" t="str">
        <f aca="false">IF(B58 &lt;&gt; "",IF(AND('PRINTABLE (per grading)'!H$16="EXAM", 'PRINTABLE (per grading)'!B$13="Prelim"), IF(ISERROR(SUMIF('Exam (LECTURE ONLY)'!D$20:M$20, "CLO1", 'Exam (LECTURE ONLY)'!D60:M60) / 'Exam (LECTURE ONLY)'!AL$6), "", SUMIF('Exam (LECTURE ONLY)'!D$20:M$20, "CLO1", 'Exam (LECTURE ONLY)'!D60:M60) /'Exam (LECTURE ONLY)'!AL$6),
IF(AND('PRINTABLE (per grading)'!H$16="EXAM", 'PRINTABLE (per grading)'!B$13="Midterm"), IF(ISERROR(SUMIF('Exam (LECTURE ONLY)'!O$20:X$20, "CLO1", 'Exam (LECTURE ONLY)'!O60:X60) / 'Exam (LECTURE ONLY)'!AM$6), "", SUMIF('Exam (LECTURE ONLY)'!O$20:X$20, "CLO1", 'Exam (LECTURE ONLY)'!O60:X60) / 'Exam (LECTURE ONLY)'!AM$6),
IF(AND('PRINTABLE (per grading)'!H$16="EXAM", 'PRINTABLE (per grading)'!B$13="Final"), IF(ISERROR(SUMIF('Exam (LECTURE ONLY)'!Z$20:AI$20, "CLO1", 'Exam (LECTURE ONLY)'!Z60:AI60) / 'Exam (LECTURE ONLY)'!AN$6), "", SUMIF('Exam (LECTURE ONLY)'!Z$20:AI$20, "CLO1", 'Exam (LECTURE ONLY)'!Z60:AI60) / 'Exam (LECTURE ONLY)'!AN$6),
IF(AND('PRINTABLE (per grading)'!H$16="OUTPUT", 'PRINTABLE (per grading)'!B$13="Prelim"), IF(ISERROR(SUMIF(OUTPUT!C$20:M$20, "CLO1", OUTPUT!C60:M60) / OUTPUT!AL$6), "", SUMIF(OUTPUT!C$20:M$20, "CLO1", OUTPUT!C60:M60) / OUTPUT!AL$6),
IF(AND('PRINTABLE (per grading)'!H$16="OUTPUT", 'PRINTABLE (per grading)'!B$13="Midterm"), IF(ISERROR(SUMIF(OUTPUT!O$20:Y$20, "CLO1", OUTPUT!O60:Y60) / OUTPUT!AM$6), "", SUMIF(OUTPUT!O$20:Y$20, "CLO1", OUTPUT!O60:Y60) / OUTPUT!AM$6),
IF(AND('PRINTABLE (per grading)'!H$16="OUTPUT", 'PRINTABLE (per grading)'!B$13="Final"), IF(ISERROR(SUMIF(OUTPUT!AA$20:AI$20, "CLO1", OUTPUT!AA60:AI60) / OUTPUT!AN$6), "", SUMIF(OUTPUT!AA$20:AI$20, "CLO1", OUTPUT!AA60:AI60) / OUTPUT!AN$6),
"")))))),"")</f>
        <v/>
      </c>
      <c r="P58" s="286" t="str">
        <f aca="false">IF(B58&lt;&gt;"",IF(O58="","",IF(O58&lt;0.5,1,IF(AND(O58&gt;=0.5,O58&lt;P$10),2,IF(O58&gt;=P$10,3)))),"")</f>
        <v/>
      </c>
      <c r="Q58" s="287" t="str">
        <f aca="false">IF(B58 &lt;&gt; "",IFERROR(IF(AVERAGE(M58,O58)&gt;=P$10,"Y","N"),""),"")</f>
        <v/>
      </c>
      <c r="R58" s="194" t="str">
        <f aca="false">IF(B58 &lt;&gt; "", IFERROR(IF(C$16 = "PRELIM", SUMIF('Database (LECTURE-RES-PRAC)'!D$14:AG$14, "CLO2", 'Database (LECTURE-RES-PRAC)'!D55:AG55) / 'Grade computation'!F$5, IF(C$16 = "MIDTERM", SUMIF('Database (LECTURE-RES-PRAC)'!AJ$14:BM$14, "CLO2", 'Database (LECTURE-RES-PRAC)'!AJ55:BM55) / 'Grade computation'!G$5, IF(C$16 = "FINAL", SUMIF('Database (LECTURE-RES-PRAC)'!BP$14:CS$14, "CLO2", 'Database (LECTURE-RES-PRAC)'!BP55:CS55) / 'Grade computation'!H$5,""))),""),"")</f>
        <v/>
      </c>
      <c r="S58" s="286" t="str">
        <f aca="false">IF(B58&lt;&gt;"",IF(R58="","",IF(R58&lt;0.5,1,IF(AND(R58&gt;=0.5,R58&lt;P$10),2,IF(R58&gt;=P$10,3)))),"")</f>
        <v/>
      </c>
      <c r="T58" s="194" t="str">
        <f aca="false">IF(B58 &lt;&gt; "",IF(AND('PRINTABLE (per grading)'!H$16="EXAM", 'PRINTABLE (per grading)'!B$13="Prelim"), IF(ISERROR(SUMIF('Exam (LECTURE ONLY)'!D$20:M$20, "CLO2", 'Exam (LECTURE ONLY)'!D60:M60) / 'Exam (LECTURE ONLY)'!AL$7), "", SUMIF('Exam (LECTURE ONLY)'!D$20:M$20, "CLO2", 'Exam (LECTURE ONLY)'!D60:M60) /'Exam (LECTURE ONLY)'!AL$7),
IF(AND('PRINTABLE (per grading)'!H$16="EXAM", 'PRINTABLE (per grading)'!B$13="Midterm"), IF(ISERROR(SUMIF('Exam (LECTURE ONLY)'!O$20:X$20, "CLO2", 'Exam (LECTURE ONLY)'!O60:X60) / 'Exam (LECTURE ONLY)'!AM$7), "", SUMIF('Exam (LECTURE ONLY)'!O$20:X$20, "CLO2", 'Exam (LECTURE ONLY)'!O60:X60) / 'Exam (LECTURE ONLY)'!AM$7),
IF(AND('PRINTABLE (per grading)'!H$16="EXAM", 'PRINTABLE (per grading)'!B$13="Final"), IF(ISERROR(SUMIF('Exam (LECTURE ONLY)'!Z$20:AI$20, "CLO2", 'Exam (LECTURE ONLY)'!Z60:AI60) / 'Exam (LECTURE ONLY)'!AN$7), "", SUMIF('Exam (LECTURE ONLY)'!Z$20:AI$20, "CLO2", 'Exam (LECTURE ONLY)'!Z60:AI60) / 'Exam (LECTURE ONLY)'!AN$7),
IF(AND('PRINTABLE (per grading)'!H$16="OUTPUT", 'PRINTABLE (per grading)'!B$13="Prelim"), IF(ISERROR(SUMIF(OUTPUT!C$20:M$20, "CLO2", OUTPUT!C60:M60) / OUTPUT!AL$7), "", SUMIF(OUTPUT!C$20:M$20, "CLO2", OUTPUT!C60:M60) / OUTPUT!AL$7),
IF(AND('PRINTABLE (per grading)'!H$16="OUTPUT", 'PRINTABLE (per grading)'!B$13="Midterm"), IF(ISERROR(SUMIF(OUTPUT!O$20:Y$20, "CLO2", OUTPUT!O60:Y60) / OUTPUT!AM$7), "", SUMIF(OUTPUT!O$20:Y$20, "CLO2", OUTPUT!O60:Y60) / OUTPUT!AM$7),
IF(AND('PRINTABLE (per grading)'!H$16="OUTPUT", 'PRINTABLE (per grading)'!B$13="Final"), IF(ISERROR(SUMIF(OUTPUT!AA$20:AI$20, "CLO2", OUTPUT!AA60:AI60) / OUTPUT!AN$7), "", SUMIF(OUTPUT!AA$20:AI$20, "CLO2", OUTPUT!AA60:AI60) / OUTPUT!AN$7),
"")))))),"")</f>
        <v/>
      </c>
      <c r="U58" s="286" t="str">
        <f aca="false">IF(B58&lt;&gt;"",IF(T58="","",IF(T58&lt;0.5,1,IF(AND(T58&gt;=0.5,T58&lt;P$10),2,IF(T58&gt;=P$10,3)))),"")</f>
        <v/>
      </c>
      <c r="V58" s="287" t="str">
        <f aca="false">IF(B58 &lt;&gt; "",IFERROR(IF(AVERAGE(R58,T58)&gt;=P$10,"Y","N"),""),"")</f>
        <v/>
      </c>
      <c r="W58" s="194" t="str">
        <f aca="false">IF(B58 &lt;&gt; "", IFERROR(IF(C$16 = "PRELIM", SUMIF('Database (LECTURE-RES-PRAC)'!D$14:AG$14, "CLO3", 'Database (LECTURE-RES-PRAC)'!D55:AG55) / 'Grade computation'!F$6, IF(C$16 = "MIDTERM", SUMIF('Database (LECTURE-RES-PRAC)'!AJ$14:BM$14, "CLO3", 'Database (LECTURE-RES-PRAC)'!AJ55:BM55) / 'Grade computation'!G$6, IF(C$16 = "FINAL", SUMIF('Database (LECTURE-RES-PRAC)'!BP$14:CS$14, "CLO3", 'Database (LECTURE-RES-PRAC)'!BP55:CS55) / 'Grade computation'!H$6,""))),""),"")</f>
        <v/>
      </c>
      <c r="X58" s="286" t="str">
        <f aca="false">IF(B58&lt;&gt;"",IF(W58="","",IF(W58&lt;0.5,1,IF(AND(W58&gt;=0.5,W58&lt;P$10),2,IF(W58&gt;=P$10,3)))),"")</f>
        <v/>
      </c>
      <c r="Y58" s="194" t="str">
        <f aca="false">IF(B58 &lt;&gt; "",IF(AND('PRINTABLE (per grading)'!H$16="EXAM", 'PRINTABLE (per grading)'!B$13="Prelim"), IF(ISERROR(SUMIF('Exam (LECTURE ONLY)'!D$20:M$20, "CLO3", 'Exam (LECTURE ONLY)'!D60:M60) / 'Exam (LECTURE ONLY)'!AL$8), "", SUMIF('Exam (LECTURE ONLY)'!D$20:M$20, "CLO3", 'Exam (LECTURE ONLY)'!D60:M60) /'Exam (LECTURE ONLY)'!AL$8),
IF(AND('PRINTABLE (per grading)'!H$16="EXAM", 'PRINTABLE (per grading)'!B$13="Midterm"), IF(ISERROR(SUMIF('Exam (LECTURE ONLY)'!O$20:X$20, "CLO3", 'Exam (LECTURE ONLY)'!O60:X60) / 'Exam (LECTURE ONLY)'!AM$8), "", SUMIF('Exam (LECTURE ONLY)'!O$20:X$20, "CLO3", 'Exam (LECTURE ONLY)'!O60:X60) / 'Exam (LECTURE ONLY)'!AM$8),
IF(AND('PRINTABLE (per grading)'!H$16="EXAM", 'PRINTABLE (per grading)'!B$13="Final"), IF(ISERROR(SUMIF('Exam (LECTURE ONLY)'!Z$20:AI$20, "CLO3", 'Exam (LECTURE ONLY)'!Z60:AI60) / 'Exam (LECTURE ONLY)'!AN$8), "", SUMIF('Exam (LECTURE ONLY)'!Z$20:AI$20, "CLO3", 'Exam (LECTURE ONLY)'!Z60:AI60) / 'Exam (LECTURE ONLY)'!AN$8),
IF(AND('PRINTABLE (per grading)'!H$16="OUTPUT", 'PRINTABLE (per grading)'!B$13="Prelim"), IF(ISERROR(SUMIF(OUTPUT!C$20:M$20, "CLO3", OUTPUT!C60:M60) / OUTPUT!AL$8), "", SUMIF(OUTPUT!C$20:M$20, "CLO3", OUTPUT!C60:M60) / OUTPUT!AL$8),
IF(AND('PRINTABLE (per grading)'!H$16="OUTPUT", 'PRINTABLE (per grading)'!B$13="Midterm"), IF(ISERROR(SUMIF(OUTPUT!O$20:Y$20, "CLO3", OUTPUT!O60:Y60) / OUTPUT!AM$8), "", SUMIF(OUTPUT!O$20:Y$20, "CLO3", OUTPUT!O60:Y60) / OUTPUT!AM$8),
IF(AND('PRINTABLE (per grading)'!H$16="OUTPUT", 'PRINTABLE (per grading)'!B$13="Final"), IF(ISERROR(SUMIF(OUTPUT!AA$20:AI$20, "CLO3", OUTPUT!AA60:AI60) / OUTPUT!AN$8), "", SUMIF(OUTPUT!AA$20:AI$20, "CLO3", OUTPUT!AA60:AI60) / OUTPUT!AN$8),
"" )))))),"")</f>
        <v/>
      </c>
      <c r="Z58" s="286" t="str">
        <f aca="false">IF(B58&lt;&gt;"",IF(Y58="","",IF(Y58&lt;0.5,1,IF(AND(Y58&gt;=0.5,Y58&lt;P$10),2,IF(Y58&gt;=P$10,3)))),"")</f>
        <v/>
      </c>
      <c r="AA58" s="287" t="str">
        <f aca="false">IF(B58 &lt;&gt; "",IFERROR(IF(AVERAGE(W58,Y58)&gt;=P$10,"Y","N"),""),"")</f>
        <v/>
      </c>
      <c r="AB58" s="194" t="str">
        <f aca="false">IF(B58 &lt;&gt; "", IFERROR(IF(C$16 = "PRELIM", SUMIF('Database (LECTURE-RES-PRAC)'!D$14:AG$14, "CLO4", 'Database (LECTURE-RES-PRAC)'!D55:AG55) / 'Grade computation'!F$7, IF(C$16 = "MIDTERM", SUMIF('Database (LECTURE-RES-PRAC)'!AJ$14:BM$14, "CLO4", 'Database (LECTURE-RES-PRAC)'!AJ55:BM55) / 'Grade computation'!G$7, IF(C$16 = "FINAL", SUMIF('Database (LECTURE-RES-PRAC)'!BP$14:CS$14, "CLO4", 'Database (LECTURE-RES-PRAC)'!BP55:CS55) / 'Grade computation'!H$7,""))),""),"")</f>
        <v/>
      </c>
      <c r="AC58" s="286" t="str">
        <f aca="false">IF(B58&lt;&gt;"",IF(AB58="","",IF(AB58&lt;0.5,1,IF(AND(AB58&gt;=0.5,AB58&lt;P$10),2,IF(AB58&gt;=P$10,3)))),"")</f>
        <v/>
      </c>
      <c r="AD58" s="194" t="str">
        <f aca="false">IF(B58 &lt;&gt; "",IF(AND('PRINTABLE (per grading)'!H$16="EXAM", 'PRINTABLE (per grading)'!B$13="Prelim"), IF(ISERROR(SUMIF('Exam (LECTURE ONLY)'!D$20:M$20, "CLO4", 'Exam (LECTURE ONLY)'!D60:M60) / 'Exam (LECTURE ONLY)'!AL$9), "", SUMIF('Exam (LECTURE ONLY)'!D$20:M$20, "CLO4", 'Exam (LECTURE ONLY)'!D60:M60) /'Exam (LECTURE ONLY)'!AL$9),
IF(AND('PRINTABLE (per grading)'!H$16="EXAM", 'PRINTABLE (per grading)'!B$13="Midterm"), IF(ISERROR(SUMIF('Exam (LECTURE ONLY)'!O$20:X$20, "CLO4", 'Exam (LECTURE ONLY)'!O60:X60) / 'Exam (LECTURE ONLY)'!AM$9), "", SUMIF('Exam (LECTURE ONLY)'!O$20:X$20, "CLO4", 'Exam (LECTURE ONLY)'!O60:X60) / 'Exam (LECTURE ONLY)'!AM$9),
IF(AND('PRINTABLE (per grading)'!H$16="EXAM", 'PRINTABLE (per grading)'!B$13="Final"), IF(ISERROR(SUMIF('Exam (LECTURE ONLY)'!Z$20:AI$20, "CLO4", 'Exam (LECTURE ONLY)'!Z60:AI60) / 'Exam (LECTURE ONLY)'!AN$9), "", SUMIF('Exam (LECTURE ONLY)'!Z$20:AI$20, "CLO4", 'Exam (LECTURE ONLY)'!Z60:AI60) / 'Exam (LECTURE ONLY)'!AN$9),
IF(AND('PRINTABLE (per grading)'!H$16="OUTPUT", 'PRINTABLE (per grading)'!B$13="Prelim"), IF(ISERROR(SUMIF(OUTPUT!C$20:M$20, "CLO4", OUTPUT!C60:M60) / OUTPUT!AL$9), "", SUMIF(OUTPUT!C$20:M$20, "CLO4", OUTPUT!C60:M60) / OUTPUT!AL$9),
IF(AND('PRINTABLE (per grading)'!H$16="OUTPUT", 'PRINTABLE (per grading)'!B$13="Midterm"), IF(ISERROR(SUMIF(OUTPUT!O$20:Y$20, "CLO4", OUTPUT!O60:Y60) / OUTPUT!AM$9), "", SUMIF(OUTPUT!O$20:Y$20, "CLO4", OUTPUT!O60:Y60) / OUTPUT!AM$9),
IF(AND('PRINTABLE (per grading)'!H$16="OUTPUT", 'PRINTABLE (per grading)'!B$13="Final"), IF(ISERROR(SUMIF(OUTPUT!AA$20:AI$20, "CLO4", OUTPUT!AA60:AI60) / OUTPUT!AN$9), "", SUMIF(OUTPUT!AA$20:AI$20, "CLO4", OUTPUT!AA60:AI60) / OUTPUT!AN$9),
"")))))),"")</f>
        <v/>
      </c>
      <c r="AE58" s="286" t="str">
        <f aca="false">IF(B58&lt;&gt;"",IF(AD58="","",IF(AD58&lt;0.5,1,IF(AND(AD58&gt;=0.5,AD58&lt;P$10),2,IF(AD58&gt;=P$10,3)))),"")</f>
        <v/>
      </c>
      <c r="AF58" s="287" t="str">
        <f aca="false">IF(B58 &lt;&gt; "",IFERROR(IF(AVERAGE(AB58,AD58)&gt;=P$10,"Y","N"),""),"")</f>
        <v/>
      </c>
      <c r="AG58" s="194" t="str">
        <f aca="false">IF(B58 &lt;&gt; "", IFERROR(IF(C$16 = "PRELIM", SUMIF('Database (LECTURE-RES-PRAC)'!D$14:AG$14, "CLO5", 'Database (LECTURE-RES-PRAC)'!D55:AG55) / 'Grade computation'!F$8, IF(C$16 = "MIDTERM", SUMIF('Database (LECTURE-RES-PRAC)'!AJ$14:BM$14, "CLO5", 'Database (LECTURE-RES-PRAC)'!AJ55:BM55) / 'Grade computation'!G$8, IF(C$16 = "FINAL", SUMIF('Database (LECTURE-RES-PRAC)'!BP$14:CS$14, "CLO5", 'Database (LECTURE-RES-PRAC)'!BP55:CS55) / 'Grade computation'!H$8,""))),""),"")</f>
        <v/>
      </c>
      <c r="AH58" s="286" t="str">
        <f aca="false">IF(B58&lt;&gt;"",IF(AG58="","",IF(AG58&lt;0.5,1,IF(AND(AG58&gt;=0.5,AG58&lt;P$10),2,IF(AG58&gt;=P$10,3)))),"")</f>
        <v/>
      </c>
      <c r="AI58" s="194" t="str">
        <f aca="false">IF(B58 &lt;&gt; "",IF(AND('PRINTABLE (per grading)'!H$16="EXAM", 'PRINTABLE (per grading)'!B$13="Prelim"), IF(ISERROR(SUMIF('Exam (LECTURE ONLY)'!D$20:M$20, "CLO5", 'Exam (LECTURE ONLY)'!D60:M60) / 'Exam (LECTURE ONLY)'!AL$10), "", SUMIF('Exam (LECTURE ONLY)'!D$20:M$20, "CLO5", 'Exam (LECTURE ONLY)'!D60:M60) /'Exam (LECTURE ONLY)'!AL$10),
IF(AND('PRINTABLE (per grading)'!H$16="EXAM", 'PRINTABLE (per grading)'!B$13="Midterm"), IF(ISERROR(SUMIF('Exam (LECTURE ONLY)'!O$20:X$20, "CLO5", 'Exam (LECTURE ONLY)'!O60:X60) / 'Exam (LECTURE ONLY)'!AM$10), "", SUMIF('Exam (LECTURE ONLY)'!O$20:X$20, "CLO5", 'Exam (LECTURE ONLY)'!O60:X60) / 'Exam (LECTURE ONLY)'!AM$10),
IF(AND('PRINTABLE (per grading)'!H$16="EXAM", 'PRINTABLE (per grading)'!B$13="Final"), IF(ISERROR(SUMIF('Exam (LECTURE ONLY)'!Z$20:AI$20, "CLO5", 'Exam (LECTURE ONLY)'!Z60:AI60) / 'Exam (LECTURE ONLY)'!AN$10), "", SUMIF('Exam (LECTURE ONLY)'!Z$20:AI$20, "CLO5", 'Exam (LECTURE ONLY)'!Z60:AI60) / 'Exam (LECTURE ONLY)'!AN$10),
IF(AND('PRINTABLE (per grading)'!H$16="OUTPUT", 'PRINTABLE (per grading)'!B$13="Prelim"), IF(ISERROR(SUMIF(OUTPUT!C$20:M$20, "CLO5", OUTPUT!C60:M60) / OUTPUT!AL$10), "", SUMIF(OUTPUT!C$20:M$20, "CLO5", OUTPUT!C60:M60) / OUTPUT!AL$10),
IF(AND('PRINTABLE (per grading)'!H$16="OUTPUT", 'PRINTABLE (per grading)'!B$13="Midterm"), IF(ISERROR(SUMIF(OUTPUT!O$20:Y$20, "CLO5", OUTPUT!O60:Y60) / OUTPUT!AM$10), "", SUMIF(OUTPUT!O$20:Y$20, "CLO5", OUTPUT!O60:Y60) / OUTPUT!AM$10),
IF(AND('PRINTABLE (per grading)'!H$16="OUTPUT", 'PRINTABLE (per grading)'!B$13="Final"), IF(ISERROR(SUMIF(OUTPUT!AA$20:AI$20, "CLO5", OUTPUT!AA60:AI60) / OUTPUT!AN$10), "", SUMIF(OUTPUT!AA$20:AI$20, "CLO5", OUTPUT!AA60:AI60) / OUTPUT!AN$10),
"")))))),"")</f>
        <v/>
      </c>
      <c r="AJ58" s="286" t="str">
        <f aca="false">IF(B58&lt;&gt;"",IF(AI58="","",IF(AI58&lt;0.5,1,IF(AND(AI58&gt;=0.5,AI58&lt;P$10),2,IF(AI58&gt;=P$10,3)))),"")</f>
        <v/>
      </c>
      <c r="AK58" s="287" t="str">
        <f aca="false">IF(B58 &lt;&gt; "",IFERROR(IF(AVERAGE(AG58,AI58)&gt;=P$10,"Y","N"),""),"")</f>
        <v/>
      </c>
      <c r="AL58" s="194" t="str">
        <f aca="false">IF(B58 &lt;&gt; "", IFERROR(IF(C$16 = "PRELIM", SUMIF('Database (LECTURE-RES-PRAC)'!D$14:AG$14, "CLO6", 'Database (LECTURE-RES-PRAC)'!D55:AG55) / 'Grade computation'!F$9, IF(C$16 = "MIDTERM", SUMIF('Database (LECTURE-RES-PRAC)'!AJ$14:BM$14, "CLO6", 'Database (LECTURE-RES-PRAC)'!AJ55:BM55) / 'Grade computation'!G$9, IF(C$16 = "FINAL", SUMIF('Database (LECTURE-RES-PRAC)'!BP$14:CS$14, "CLO6", 'Database (LECTURE-RES-PRAC)'!BP55:CS55) / 'Grade computation'!H$9,""))),""),"")</f>
        <v/>
      </c>
      <c r="AM58" s="286" t="str">
        <f aca="false">IF(B58&lt;&gt;"",IF(AL58="","",IF(AL58&lt;0.5,1,IF(AND(AL58&gt;=0.5,AL58&lt;P$10),2,IF(AL58&gt;=P$10,3)))),"")</f>
        <v/>
      </c>
      <c r="AN58" s="194" t="str">
        <f aca="false">IF(B58 &lt;&gt; "",IF(AND('PRINTABLE (per grading)'!H$16="EXAM", 'PRINTABLE (per grading)'!B$13="Prelim"), IF(ISERROR(SUMIF('Exam (LECTURE ONLY)'!D$20:M$20, "CLO6", 'Exam (LECTURE ONLY)'!D60:M60) / 'Exam (LECTURE ONLY)'!AL$11), "", SUMIF('Exam (LECTURE ONLY)'!D$20:M$20, "CLO6", 'Exam (LECTURE ONLY)'!D60:M60) /'Exam (LECTURE ONLY)'!AL$11),
IF(AND('PRINTABLE (per grading)'!H$16="EXAM", 'PRINTABLE (per grading)'!B$13="Midterm"), IF(ISERROR(SUMIF('Exam (LECTURE ONLY)'!O$20:X$20, "CLO6", 'Exam (LECTURE ONLY)'!O60:X60) / 'Exam (LECTURE ONLY)'!AM$11), "", SUMIF('Exam (LECTURE ONLY)'!O$20:X$20, "CLO6", 'Exam (LECTURE ONLY)'!O60:X60) / 'Exam (LECTURE ONLY)'!AM$11),
IF(AND('PRINTABLE (per grading)'!H$16="EXAM", 'PRINTABLE (per grading)'!B$13="Final"), IF(ISERROR(SUMIF('Exam (LECTURE ONLY)'!Z$20:AI$20, "CLO6", 'Exam (LECTURE ONLY)'!Z60:AI60) / 'Exam (LECTURE ONLY)'!AN$11), "", SUMIF('Exam (LECTURE ONLY)'!Z$20:AI$20, "CLO6", 'Exam (LECTURE ONLY)'!Z60:AI60) / 'Exam (LECTURE ONLY)'!AN$11),
IF(AND('PRINTABLE (per grading)'!H$16="OUTPUT", 'PRINTABLE (per grading)'!B$13="Prelim"), IF(ISERROR(SUMIF(OUTPUT!C$20:M$20, "CLO6", OUTPUT!C60:M60) / OUTPUT!AL$11), "", SUMIF(OUTPUT!C$20:M$20, "CLO6", OUTPUT!C60:M60) / OUTPUT!AL$11),
IF(AND('PRINTABLE (per grading)'!H$16="OUTPUT", 'PRINTABLE (per grading)'!B$13="Midterm"), IF(ISERROR(SUMIF(OUTPUT!O$20:Y$20, "CLO6", OUTPUT!O60:Y60) / OUTPUT!AM$11), "", SUMIF(OUTPUT!O$20:Y$20, "CLO6", OUTPUT!O60:Y60) / OUTPUT!AM$11),
IF(AND('PRINTABLE (per grading)'!H$16="OUTPUT", 'PRINTABLE (per grading)'!B$13="Final"), IF(ISERROR(SUMIF(OUTPUT!AA$20:AI$20, "CLO6", OUTPUT!AA60:AI60) / OUTPUT!AN$11), "", SUMIF(OUTPUT!AA$20:AI$20, "CLO6", OUTPUT!AA60:AI60) / OUTPUT!AN$11),
"")))))),"")</f>
        <v/>
      </c>
      <c r="AO58" s="286" t="str">
        <f aca="false">IF(B58&lt;&gt;"",IF(AN58="","",IF(AN58&lt;0.5,1,IF(AND(AN58&gt;=0.5,AN58&lt;P$10),2,IF(AN58&gt;=P$10,3)))),"")</f>
        <v/>
      </c>
      <c r="AP58" s="287" t="str">
        <f aca="false">IF(B58 &lt;&gt; "",IFERROR(IF(AVERAGE(AL58,AN58)&gt;=P$10,"Y","N"),""),"")</f>
        <v/>
      </c>
      <c r="AQ58" s="194" t="str">
        <f aca="false">IF(B58 &lt;&gt; "", IFERROR(IF(C$16 = "PRELIM", SUMIF('Database (LECTURE-RES-PRAC)'!D$14:AG$14, "CLO7", 'Database (LECTURE-RES-PRAC)'!D55:AG55) / 'Grade computation'!F$10, IF(C$16 = "MIDTERM", SUMIF('Database (LECTURE-RES-PRAC)'!AJ$14:BM$14, "CLO7", 'Database (LECTURE-RES-PRAC)'!AJ55:BM55) / 'Grade computation'!G$10, IF(C$16 = "FINAL", SUMIF('Database (LECTURE-RES-PRAC)'!BP$14:CS$14, "CLO7", 'Database (LECTURE-RES-PRAC)'!BP55:CS55) / 'Grade computation'!H$10,""))),""),"")</f>
        <v/>
      </c>
      <c r="AR58" s="286" t="str">
        <f aca="false">IF(B58&lt;&gt;"",IF(AQ58="","",IF(AQ58&lt;0.5,1,IF(AND(AQ58&gt;=0.5,AQ58&lt;P$10),2,IF(AQ58&gt;=P$10,3)))),"")</f>
        <v/>
      </c>
      <c r="AS58" s="194" t="str">
        <f aca="false">IF(B58 &lt;&gt; "",IF(AND('PRINTABLE (per grading)'!H$16="EXAM", 'PRINTABLE (per grading)'!B$13="Prelim"), IF(ISERROR(SUMIF('Exam (LECTURE ONLY)'!D$20:M$20, "CLO7", 'Exam (LECTURE ONLY)'!D60:M60) / 'Exam (LECTURE ONLY)'!AL$12), "", SUMIF('Exam (LECTURE ONLY)'!D$20:M$20, "CLO7", 'Exam (LECTURE ONLY)'!D60:M60) /'Exam (LECTURE ONLY)'!AL$12),
IF(AND('PRINTABLE (per grading)'!H$16="EXAM", 'PRINTABLE (per grading)'!B$13="Midterm"), IF(ISERROR(SUMIF('Exam (LECTURE ONLY)'!O$20:X$20, "CLO7", 'Exam (LECTURE ONLY)'!O60:X60) / 'Exam (LECTURE ONLY)'!AM$12), "", SUMIF('Exam (LECTURE ONLY)'!O$20:X$20, "CLO7", 'Exam (LECTURE ONLY)'!O60:X60) / 'Exam (LECTURE ONLY)'!AM$12),
IF(AND('PRINTABLE (per grading)'!H$16="EXAM", 'PRINTABLE (per grading)'!B$13="Final"), IF(ISERROR(SUMIF('Exam (LECTURE ONLY)'!Z$20:AI$20, "CLO7", 'Exam (LECTURE ONLY)'!Z60:AI60) / 'Exam (LECTURE ONLY)'!AN$12), "", SUMIF('Exam (LECTURE ONLY)'!Z$20:AI$20, "CLO7", 'Exam (LECTURE ONLY)'!Z60:AI60) / 'Exam (LECTURE ONLY)'!AN$12),
IF(AND('PRINTABLE (per grading)'!H$16="OUTPUT", 'PRINTABLE (per grading)'!B$13="Prelim"), IF(ISERROR(SUMIF(OUTPUT!C$20:M$20, "CLO7", OUTPUT!C60:M60) / OUTPUT!AL$12), "", SUMIF(OUTPUT!C$20:M$20, "CLO7", OUTPUT!C60:M60) / OUTPUT!AL$12),
IF(AND('PRINTABLE (per grading)'!H$16="OUTPUT", 'PRINTABLE (per grading)'!B$13="Midterm"), IF(ISERROR(SUMIF(OUTPUT!O$20:Y$20, "CLO7", OUTPUT!O60:Y60) / OUTPUT!AM$12), "", SUMIF(OUTPUT!O$20:Y$20, "CLO7", OUTPUT!O60:Y60) / OUTPUT!AM$12),
IF(AND('PRINTABLE (per grading)'!H$16="OUTPUT", 'PRINTABLE (per grading)'!B$13="Final"), IF(ISERROR(SUMIF(OUTPUT!AA$20:AI$20, "CLO7", OUTPUT!AA60:AI60) / OUTPUT!AN$12), "", SUMIF(OUTPUT!AA$20:AI$20, "CLO7", OUTPUT!AA60:AI60) / OUTPUT!AN$12),
"")))))),"")</f>
        <v/>
      </c>
      <c r="AT58" s="286" t="str">
        <f aca="false">IF(B58&lt;&gt;"",IF(AS58="","",IF(AS58&lt;0.5,1,IF(AND(AS58&gt;=0.5,AS58&lt;P$10),2,IF(AS58&gt;=P$10,3)))),"")</f>
        <v/>
      </c>
      <c r="AU58" s="287" t="str">
        <f aca="false">IF(B58 &lt;&gt; "",IFERROR(IF(AVERAGE(AQ58,AS58)&gt;=P$10,"Y","N"),""),"")</f>
        <v/>
      </c>
      <c r="AV58" s="194" t="str">
        <f aca="false">IF(B58 &lt;&gt; "", IFERROR(IF(C$16 = "PRELIM", SUMIF('Database (LECTURE-RES-PRAC)'!D$14:AG$14, "CLO8", 'Database (LECTURE-RES-PRAC)'!D55:AG55) / 'Grade computation'!F$11, IF(C$16 = "MIDTERM", SUMIF('Database (LECTURE-RES-PRAC)'!AJ$14:BM$14, "CLO8", 'Database (LECTURE-RES-PRAC)'!AJ55:BM55) / 'Grade computation'!G$11, IF(C$16 = "FINAL", SUMIF('Database (LECTURE-RES-PRAC)'!BP$14:CS$14, "CLO8", 'Database (LECTURE-RES-PRAC)'!BP55:CS55) / 'Grade computation'!H$11,""))),""),"")</f>
        <v/>
      </c>
      <c r="AW58" s="286" t="str">
        <f aca="false">IF(B58&lt;&gt;"",IF(AV58="","",IF(AV58&lt;0.5,1,IF(AND(AV58&gt;=0.5,AV58&lt;P$10),2,IF(AV58&gt;=P$10,3)))),"")</f>
        <v/>
      </c>
      <c r="AX58" s="194" t="str">
        <f aca="false">IF(B58 &lt;&gt; "",IF(AND('PRINTABLE (per grading)'!H$16="EXAM", 'PRINTABLE (per grading)'!B$13="Prelim"), IF(ISERROR(SUMIF('Exam (LECTURE ONLY)'!D$20:M$20, "CLO8", 'Exam (LECTURE ONLY)'!D60:M60) / 'Exam (LECTURE ONLY)'!AL$13), "", SUMIF('Exam (LECTURE ONLY)'!D$20:M$20, "CLO8", 'Exam (LECTURE ONLY)'!D60:M60) /'Exam (LECTURE ONLY)'!AL$13),
IF(AND('PRINTABLE (per grading)'!H$16="EXAM", 'PRINTABLE (per grading)'!B$13="Midterm"), IF(ISERROR(SUMIF('Exam (LECTURE ONLY)'!O$20:X$20, "CLO8", 'Exam (LECTURE ONLY)'!O60:X60) / 'Exam (LECTURE ONLY)'!AM$13), "", SUMIF('Exam (LECTURE ONLY)'!O$20:X$20, "CLO8", 'Exam (LECTURE ONLY)'!O60:X60) / 'Exam (LECTURE ONLY)'!AM$13),
IF(AND('PRINTABLE (per grading)'!H$16="EXAM", 'PRINTABLE (per grading)'!B$13="Final"), IF(ISERROR(SUMIF('Exam (LECTURE ONLY)'!Z$20:AI$20, "CLO8", 'Exam (LECTURE ONLY)'!Z60:AI60) / 'Exam (LECTURE ONLY)'!AN$13), "", SUMIF('Exam (LECTURE ONLY)'!Z$20:AI$20, "CLO8", 'Exam (LECTURE ONLY)'!Z60:AI60) / 'Exam (LECTURE ONLY)'!AN$13),
IF(AND('PRINTABLE (per grading)'!H$16="OUTPUT", 'PRINTABLE (per grading)'!B$13="Prelim"), IF(ISERROR(SUMIF(OUTPUT!C$20:M$20, "CLO8", OUTPUT!C60:M60) / OUTPUT!AL$13), "", SUMIF(OUTPUT!C$20:M$20, "CLO8", OUTPUT!C60:M60) / OUTPUT!AL$13),
IF(AND('PRINTABLE (per grading)'!H$16="OUTPUT", 'PRINTABLE (per grading)'!B$13="Midterm"), IF(ISERROR(SUMIF(OUTPUT!O$20:Y$20, "CLO8", OUTPUT!O60:Y60) / OUTPUT!AM$13), "", SUMIF(OUTPUT!O$20:Y$20, "CLO8", OUTPUT!O60:Y60) / OUTPUT!AM$13),
IF(AND('PRINTABLE (per grading)'!H$16="OUTPUT", 'PRINTABLE (per grading)'!B$13="Final"), IF(ISERROR(SUMIF(OUTPUT!AA$20:AI$20, "CLO8", OUTPUT!AA60:AI60) / OUTPUT!AN$13), "", SUMIF(OUTPUT!AA$20:AI$20, "CLO8", OUTPUT!AA60:AI60) / OUTPUT!AN$13),
"")))))),"")</f>
        <v/>
      </c>
      <c r="AY58" s="286" t="str">
        <f aca="false">IF(B58&lt;&gt;"",IF(AX58="","",IF(AX58&lt;0.5,1,IF(AND(AX58&gt;=0.5,AX58&lt;P$10),2,IF(AX58&gt;=P$10,3)))),"")</f>
        <v/>
      </c>
      <c r="AZ58" s="287" t="str">
        <f aca="false">IF(B58 &lt;&gt; "",IFERROR(IF(AVERAGE(AV58,AX58)&gt;=P$10,"Y","N"),""),"")</f>
        <v/>
      </c>
      <c r="BA58" s="194" t="str">
        <f aca="false">IF(B58 &lt;&gt; "", IFERROR(IF(C$16 = "PRELIM", SUMIF('Database (LECTURE-RES-PRAC)'!D$14:AG$14, "CLO9", 'Database (LECTURE-RES-PRAC)'!D55:AG55) / 'Grade computation'!F$12, IF(C$16 = "MIDTERM", SUMIF('Database (LECTURE-RES-PRAC)'!AJ$14:BM$14, "CLO9", 'Database (LECTURE-RES-PRAC)'!AJ55:BM55) / 'Grade computation'!G$12, IF(C$16 = "FINAL", SUMIF('Database (LECTURE-RES-PRAC)'!BP$14:CS$14, "CLO9", 'Database (LECTURE-RES-PRAC)'!BP55:CS55) / 'Grade computation'!H$12,""))),""),"")</f>
        <v/>
      </c>
      <c r="BB58" s="286" t="str">
        <f aca="false">IF(B58&lt;&gt;"",IF(BA58="","",IF(BA58&lt;0.5,1,IF(AND(BA58&gt;=0.5,BA58&lt;P$10),2,IF(BA58&gt;=P$10,3)))),"")</f>
        <v/>
      </c>
      <c r="BC58" s="194" t="str">
        <f aca="false">IF(B58 &lt;&gt; "",IF(AND('PRINTABLE (per grading)'!H$16="EXAM", 'PRINTABLE (per grading)'!B$13="Prelim"), IF(ISERROR(SUMIF('Exam (LECTURE ONLY)'!D$20:M$20, "CLO9", 'Exam (LECTURE ONLY)'!D60:M60) / 'Exam (LECTURE ONLY)'!AL$14), "", SUMIF('Exam (LECTURE ONLY)'!D$20:M$20, "CLO9", 'Exam (LECTURE ONLY)'!D60:M60) /'Exam (LECTURE ONLY)'!AL$14),
IF(AND('PRINTABLE (per grading)'!H$16="EXAM", 'PRINTABLE (per grading)'!B$13="Midterm"), IF(ISERROR(SUMIF('Exam (LECTURE ONLY)'!O$20:X$20, "CLO9", 'Exam (LECTURE ONLY)'!O60:X60) / 'Exam (LECTURE ONLY)'!AM$14), "", SUMIF('Exam (LECTURE ONLY)'!O$20:X$20, "CLO9", 'Exam (LECTURE ONLY)'!O60:X60) / 'Exam (LECTURE ONLY)'!AM$14),
IF(AND('PRINTABLE (per grading)'!H$16="EXAM", 'PRINTABLE (per grading)'!B$13="Final"), IF(ISERROR(SUMIF('Exam (LECTURE ONLY)'!Z$20:AI$20, "CLO9", 'Exam (LECTURE ONLY)'!Z60:AI60) / 'Exam (LECTURE ONLY)'!AN$14), "", SUMIF('Exam (LECTURE ONLY)'!Z$20:AI$20, "CLO9", 'Exam (LECTURE ONLY)'!Z60:AI60) / 'Exam (LECTURE ONLY)'!AN$14),
IF(AND('PRINTABLE (per grading)'!H$16="OUTPUT", 'PRINTABLE (per grading)'!B$13="Prelim"), IF(ISERROR(SUMIF(OUTPUT!C$20:M$20, "CLO9", OUTPUT!C60:M60) / OUTPUT!AL$14), "", SUMIF(OUTPUT!C$20:M$20, "CLO9", OUTPUT!C60:M60) / OUTPUT!AL$14),
IF(AND('PRINTABLE (per grading)'!H$16="OUTPUT", 'PRINTABLE (per grading)'!B$13="Midterm"), IF(ISERROR(SUMIF(OUTPUT!O$20:Y$20, "CLO9", OUTPUT!O60:Y60) / OUTPUT!AM$14), "", SUMIF(OUTPUT!O$20:Y$20, "CLO9", OUTPUT!O60:Y60) / OUTPUT!AM$14),
IF(AND('PRINTABLE (per grading)'!H$16="OUTPUT", 'PRINTABLE (per grading)'!B$13="Final"), IF(ISERROR(SUMIF(OUTPUT!AA$20:AI$20, "CLO9", OUTPUT!AA60:AI60) / OUTPUT!AN$14), "", SUMIF(OUTPUT!AA$20:AI$20, "CLO9", OUTPUT!AA60:AI60) / OUTPUT!AN$14),
"")))))),"")</f>
        <v/>
      </c>
      <c r="BD58" s="286" t="str">
        <f aca="false">IF(B58&lt;&gt;"",IF(BC58="","",IF(BC58&lt;0.5,1,IF(AND(BC58&gt;=0.5,BC58&lt;P$10),2,IF(BC58&gt;=P$10,3)))),"")</f>
        <v/>
      </c>
      <c r="BE58" s="287" t="str">
        <f aca="false">IF(B58 &lt;&gt; "",IFERROR(IF(AVERAGE(BA58,BC58)&gt;=P$10,"Y","N"),""),"")</f>
        <v/>
      </c>
      <c r="BF58" s="194" t="str">
        <f aca="false">IF(B58 &lt;&gt; "", IFERROR(IF(C$16 = "PRELIM", SUMIF('Database (LECTURE-RES-PRAC)'!D$14:AG$14, "CLO10", 'Database (LECTURE-RES-PRAC)'!D55:AG55) / 'Grade computation'!F$13, IF(C$16 = "MIDTERM", SUMIF('Database (LECTURE-RES-PRAC)'!AJ$14:BM$14, "CLO10", 'Database (LECTURE-RES-PRAC)'!AJ55:BM55) / 'Grade computation'!G$13, IF(C$16 = "FINAL", SUMIF('Database (LECTURE-RES-PRAC)'!BP$14:CS$14, "CLO10", 'Database (LECTURE-RES-PRAC)'!BP55:CS55) / 'Grade computation'!H$13,""))),""),"")</f>
        <v/>
      </c>
      <c r="BG58" s="286" t="str">
        <f aca="false">IF(B58&lt;&gt;"",IF(BF58="","",IF(BF58&lt;0.5,1,IF(AND(BF58&gt;=0.5,BF58&lt;P$10),2,IF(BF58&gt;=P$10,3)))),"")</f>
        <v/>
      </c>
      <c r="BH58" s="194" t="str">
        <f aca="false">IF(B58 &lt;&gt; "",IF(AND('PRINTABLE (per grading)'!H$16="EXAM", 'PRINTABLE (per grading)'!B$13="Prelim"), IF(ISERROR(SUMIF('Exam (LECTURE ONLY)'!D$20:M$20, "CLO10", 'Exam (LECTURE ONLY)'!D60:M60) / 'Exam (LECTURE ONLY)'!AL$15), "", SUMIF('Exam (LECTURE ONLY)'!D$20:M$20, "CLO10", 'Exam (LECTURE ONLY)'!D60:M60) /'Exam (LECTURE ONLY)'!AL$15),
IF(AND('PRINTABLE (per grading)'!H$16="EXAM", 'PRINTABLE (per grading)'!B$13="Midterm"), IF(ISERROR(SUMIF('Exam (LECTURE ONLY)'!O$20:X$20, "CLO10", 'Exam (LECTURE ONLY)'!O60:X60) / 'Exam (LECTURE ONLY)'!AM$15), "", SUMIF('Exam (LECTURE ONLY)'!O$20:X$20, "CLO10", 'Exam (LECTURE ONLY)'!O60:X60) / 'Exam (LECTURE ONLY)'!AM$15),
IF(AND('PRINTABLE (per grading)'!H$16="EXAM", 'PRINTABLE (per grading)'!B$13="Final"), IF(ISERROR(SUMIF('Exam (LECTURE ONLY)'!Z$20:AI$20, "CLO10", 'Exam (LECTURE ONLY)'!Z60:AI60) / 'Exam (LECTURE ONLY)'!AN$15), "", SUMIF('Exam (LECTURE ONLY)'!Z$20:AI$20, "CLO10", 'Exam (LECTURE ONLY)'!Z60:AI60) / 'Exam (LECTURE ONLY)'!AN$15),
IF(AND('PRINTABLE (per grading)'!H$16="OUTPUT", 'PRINTABLE (per grading)'!B$13="Prelim"), IF(ISERROR(SUMIF(OUTPUT!C$20:M$20, "CLO10", OUTPUT!C60:M60) / OUTPUT!AL$15), "", SUMIF(OUTPUT!C$20:M$20, "CLO10", OUTPUT!C60:M60) / OUTPUT!AL$15),
IF(AND('PRINTABLE (per grading)'!H$16="OUTPUT", 'PRINTABLE (per grading)'!B$13="Midterm"), IF(ISERROR(SUMIF(OUTPUT!O$20:Y$20, "CLO10", OUTPUT!O60:Y60) / OUTPUT!AM$15), "", SUMIF(OUTPUT!O$20:Y$20, "CLO10", OUTPUT!O60:Y60) / OUTPUT!AM$15),
IF(AND('PRINTABLE (per grading)'!H$16="OUTPUT", 'PRINTABLE (per grading)'!B$13="Final"), IF(ISERROR(SUMIF(OUTPUT!AA$20:AI$20, "CLO10", OUTPUT!AA60:AI60) / OUTPUT!AN$15), "", SUMIF(OUTPUT!AA$20:AI$20, "CLO10", OUTPUT!AA60:AI60) / OUTPUT!AN$15),
"")))))),"")</f>
        <v/>
      </c>
      <c r="BI58" s="286" t="str">
        <f aca="false">IF(B58&lt;&gt;"",IF(BH58="","",IF(BH58&lt;0.5,1,IF(AND(BH58&gt;=0.5,BH58&lt;P$10),2,IF(BH58&gt;=P$10,3)))),"")</f>
        <v/>
      </c>
      <c r="BJ58" s="287" t="str">
        <f aca="false">IF(B58 &lt;&gt; "",IFERROR(IF(AVERAGE(BF58,BH58)&gt;=P$10,"Y","N"),""),"")</f>
        <v/>
      </c>
      <c r="BK58" s="8"/>
    </row>
    <row r="59" customFormat="false" ht="19.5" hidden="false" customHeight="true" outlineLevel="0" collapsed="false">
      <c r="A59" s="183" t="str">
        <f aca="false">IF(ISBLANK('Database (LECTURE-RES-PRAC)'!A56),"",'Database (LECTURE-RES-PRAC)'!A56)</f>
        <v/>
      </c>
      <c r="B59" s="184" t="str">
        <f aca="false">IF(ISBLANK('Database (LECTURE-RES-PRAC)'!B56),"",'Database (LECTURE-RES-PRAC)'!B56)</f>
        <v/>
      </c>
      <c r="C59" s="230" t="str">
        <f aca="false">IF(B59&lt;&gt;"",IF(C$16="PRELIM",'Grade computation'!C59, IF(C$16="MIDTERM",'Grade computation'!K59, IF(C$16="FINAL",'Grade computation'!S59,""))),"")</f>
        <v/>
      </c>
      <c r="D59" s="231" t="str">
        <f aca="false">IF(B59&lt;&gt;"",IFERROR(IF(B$11="80-20", (((C59/C$19)*X$6)+X$7)*D$18, IF(B$11="60-40", (((C59/C$19)*Y$6)+Y$7)*D$18, 0)),0),"")</f>
        <v/>
      </c>
      <c r="E59" s="230" t="str">
        <f aca="false">IF(B59&lt;&gt;"", IF(C$16="PRELIM",'Grade computation'!E59, IF(C$16="MIDTERM",'Grade computation'!M59, IF(C$16="FINAL",'Grade computation'!U59,""))),"")</f>
        <v/>
      </c>
      <c r="F59" s="232" t="str">
        <f aca="false">IF(B59&lt;&gt;"",IFERROR(IF(B$11="80-20", (((E59/E$19)*X$6)+X$7)*F$18, IF(B$11="60-40", (((E59/E$19)*Y$6)+Y$7)*F$18, 0)),0),"")</f>
        <v/>
      </c>
      <c r="G59" s="233" t="str">
        <f aca="false">IF(B59&lt;&gt;"",IFERROR((D59+F59),0),"")</f>
        <v/>
      </c>
      <c r="H59" s="234" t="str">
        <f aca="false">IF(B59&lt;&gt;"",IF(C$16="PRELIM", 'Grade computation'!H59, IF(C$16="MIDTERM", 'Grade computation'!P59, IF(C$16="FINAL",'Grade computation'!X59, ""))),"")</f>
        <v/>
      </c>
      <c r="I59" s="233" t="str">
        <f aca="false">IF(B59&lt;&gt;"",IFERROR(IF(B$11="80-20", (((H59/H$19)*X$6)+X$7)*I$19, IF(B$11="60-40", (((H59/H$19)*Y$6)+Y$7)*I$19, 0)),0),"")</f>
        <v/>
      </c>
      <c r="J59" s="237" t="str">
        <f aca="false">IFERROR((G59+I59),"")</f>
        <v/>
      </c>
      <c r="K59" s="183" t="str">
        <f aca="false">IFERROR(IF(J59="","",IF(J59&gt;=75,"PASSED","FAILED")),"")</f>
        <v/>
      </c>
      <c r="L59" s="183"/>
      <c r="M59" s="194" t="str">
        <f aca="false">IF(B59 &lt;&gt; "", IFERROR(IF(C$16 = "PRELIM", SUMIF('Database (LECTURE-RES-PRAC)'!D$14:AG$14, "CLO1", 'Database (LECTURE-RES-PRAC)'!D56:AG56) / 'Grade computation'!F$4, IF(C$16 = "MIDTERM", SUMIF('Database (LECTURE-RES-PRAC)'!AJ$14:BM$14, "CLO1", 'Database (LECTURE-RES-PRAC)'!AJ56:BM56) / 'Grade computation'!G$4, IF(C$16 = "FINAL", SUMIF('Database (LECTURE-RES-PRAC)'!BP$14:CS$14, "CLO1", 'Database (LECTURE-RES-PRAC)'!BP56:CS56) / 'Grade computation'!H$4,""))),""),"")</f>
        <v/>
      </c>
      <c r="N59" s="286" t="str">
        <f aca="false">IF(B59&lt;&gt;"",IF(M59="","",IF(M59&lt;0.5,1,IF(AND(M59&gt;=0.5,M59&lt;P$10),2,IF(M59&gt;=P$10,3)))),"")</f>
        <v/>
      </c>
      <c r="O59" s="194" t="str">
        <f aca="false">IF(B59 &lt;&gt; "",IF(AND('PRINTABLE (per grading)'!H$16="EXAM", 'PRINTABLE (per grading)'!B$13="Prelim"), IF(ISERROR(SUMIF('Exam (LECTURE ONLY)'!D$20:M$20, "CLO1", 'Exam (LECTURE ONLY)'!D61:M61) / 'Exam (LECTURE ONLY)'!AL$6), "", SUMIF('Exam (LECTURE ONLY)'!D$20:M$20, "CLO1", 'Exam (LECTURE ONLY)'!D61:M61) /'Exam (LECTURE ONLY)'!AL$6),
IF(AND('PRINTABLE (per grading)'!H$16="EXAM", 'PRINTABLE (per grading)'!B$13="Midterm"), IF(ISERROR(SUMIF('Exam (LECTURE ONLY)'!O$20:X$20, "CLO1", 'Exam (LECTURE ONLY)'!O61:X61) / 'Exam (LECTURE ONLY)'!AM$6), "", SUMIF('Exam (LECTURE ONLY)'!O$20:X$20, "CLO1", 'Exam (LECTURE ONLY)'!O61:X61) / 'Exam (LECTURE ONLY)'!AM$6),
IF(AND('PRINTABLE (per grading)'!H$16="EXAM", 'PRINTABLE (per grading)'!B$13="Final"), IF(ISERROR(SUMIF('Exam (LECTURE ONLY)'!Z$20:AI$20, "CLO1", 'Exam (LECTURE ONLY)'!Z61:AI61) / 'Exam (LECTURE ONLY)'!AN$6), "", SUMIF('Exam (LECTURE ONLY)'!Z$20:AI$20, "CLO1", 'Exam (LECTURE ONLY)'!Z61:AI61) / 'Exam (LECTURE ONLY)'!AN$6),
IF(AND('PRINTABLE (per grading)'!H$16="OUTPUT", 'PRINTABLE (per grading)'!B$13="Prelim"), IF(ISERROR(SUMIF(OUTPUT!C$20:M$20, "CLO1", OUTPUT!C61:M61) / OUTPUT!AL$6), "", SUMIF(OUTPUT!C$20:M$20, "CLO1", OUTPUT!C61:M61) / OUTPUT!AL$6),
IF(AND('PRINTABLE (per grading)'!H$16="OUTPUT", 'PRINTABLE (per grading)'!B$13="Midterm"), IF(ISERROR(SUMIF(OUTPUT!O$20:Y$20, "CLO1", OUTPUT!O61:Y61) / OUTPUT!AM$6), "", SUMIF(OUTPUT!O$20:Y$20, "CLO1", OUTPUT!O61:Y61) / OUTPUT!AM$6),
IF(AND('PRINTABLE (per grading)'!H$16="OUTPUT", 'PRINTABLE (per grading)'!B$13="Final"), IF(ISERROR(SUMIF(OUTPUT!AA$20:AI$20, "CLO1", OUTPUT!AA61:AI61) / OUTPUT!AN$6), "", SUMIF(OUTPUT!AA$20:AI$20, "CLO1", OUTPUT!AA61:AI61) / OUTPUT!AN$6),
"")))))),"")</f>
        <v/>
      </c>
      <c r="P59" s="286" t="str">
        <f aca="false">IF(B59&lt;&gt;"",IF(O59="","",IF(O59&lt;0.5,1,IF(AND(O59&gt;=0.5,O59&lt;P$10),2,IF(O59&gt;=P$10,3)))),"")</f>
        <v/>
      </c>
      <c r="Q59" s="287" t="str">
        <f aca="false">IF(B59 &lt;&gt; "",IFERROR(IF(AVERAGE(M59,O59)&gt;=P$10,"Y","N"),""),"")</f>
        <v/>
      </c>
      <c r="R59" s="194" t="str">
        <f aca="false">IF(B59 &lt;&gt; "", IFERROR(IF(C$16 = "PRELIM", SUMIF('Database (LECTURE-RES-PRAC)'!D$14:AG$14, "CLO2", 'Database (LECTURE-RES-PRAC)'!D56:AG56) / 'Grade computation'!F$5, IF(C$16 = "MIDTERM", SUMIF('Database (LECTURE-RES-PRAC)'!AJ$14:BM$14, "CLO2", 'Database (LECTURE-RES-PRAC)'!AJ56:BM56) / 'Grade computation'!G$5, IF(C$16 = "FINAL", SUMIF('Database (LECTURE-RES-PRAC)'!BP$14:CS$14, "CLO2", 'Database (LECTURE-RES-PRAC)'!BP56:CS56) / 'Grade computation'!H$5,""))),""),"")</f>
        <v/>
      </c>
      <c r="S59" s="286" t="str">
        <f aca="false">IF(B59&lt;&gt;"",IF(R59="","",IF(R59&lt;0.5,1,IF(AND(R59&gt;=0.5,R59&lt;P$10),2,IF(R59&gt;=P$10,3)))),"")</f>
        <v/>
      </c>
      <c r="T59" s="194" t="str">
        <f aca="false">IF(B59 &lt;&gt; "",IF(AND('PRINTABLE (per grading)'!H$16="EXAM", 'PRINTABLE (per grading)'!B$13="Prelim"), IF(ISERROR(SUMIF('Exam (LECTURE ONLY)'!D$20:M$20, "CLO2", 'Exam (LECTURE ONLY)'!D61:M61) / 'Exam (LECTURE ONLY)'!AL$7), "", SUMIF('Exam (LECTURE ONLY)'!D$20:M$20, "CLO2", 'Exam (LECTURE ONLY)'!D61:M61) /'Exam (LECTURE ONLY)'!AL$7),
IF(AND('PRINTABLE (per grading)'!H$16="EXAM", 'PRINTABLE (per grading)'!B$13="Midterm"), IF(ISERROR(SUMIF('Exam (LECTURE ONLY)'!O$20:X$20, "CLO2", 'Exam (LECTURE ONLY)'!O61:X61) / 'Exam (LECTURE ONLY)'!AM$7), "", SUMIF('Exam (LECTURE ONLY)'!O$20:X$20, "CLO2", 'Exam (LECTURE ONLY)'!O61:X61) / 'Exam (LECTURE ONLY)'!AM$7),
IF(AND('PRINTABLE (per grading)'!H$16="EXAM", 'PRINTABLE (per grading)'!B$13="Final"), IF(ISERROR(SUMIF('Exam (LECTURE ONLY)'!Z$20:AI$20, "CLO2", 'Exam (LECTURE ONLY)'!Z61:AI61) / 'Exam (LECTURE ONLY)'!AN$7), "", SUMIF('Exam (LECTURE ONLY)'!Z$20:AI$20, "CLO2", 'Exam (LECTURE ONLY)'!Z61:AI61) / 'Exam (LECTURE ONLY)'!AN$7),
IF(AND('PRINTABLE (per grading)'!H$16="OUTPUT", 'PRINTABLE (per grading)'!B$13="Prelim"), IF(ISERROR(SUMIF(OUTPUT!C$20:M$20, "CLO2", OUTPUT!C61:M61) / OUTPUT!AL$7), "", SUMIF(OUTPUT!C$20:M$20, "CLO2", OUTPUT!C61:M61) / OUTPUT!AL$7),
IF(AND('PRINTABLE (per grading)'!H$16="OUTPUT", 'PRINTABLE (per grading)'!B$13="Midterm"), IF(ISERROR(SUMIF(OUTPUT!O$20:Y$20, "CLO2", OUTPUT!O61:Y61) / OUTPUT!AM$7), "", SUMIF(OUTPUT!O$20:Y$20, "CLO2", OUTPUT!O61:Y61) / OUTPUT!AM$7),
IF(AND('PRINTABLE (per grading)'!H$16="OUTPUT", 'PRINTABLE (per grading)'!B$13="Final"), IF(ISERROR(SUMIF(OUTPUT!AA$20:AI$20, "CLO2", OUTPUT!AA61:AI61) / OUTPUT!AN$7), "", SUMIF(OUTPUT!AA$20:AI$20, "CLO2", OUTPUT!AA61:AI61) / OUTPUT!AN$7),
"")))))),"")</f>
        <v/>
      </c>
      <c r="U59" s="286" t="str">
        <f aca="false">IF(B59&lt;&gt;"",IF(T59="","",IF(T59&lt;0.5,1,IF(AND(T59&gt;=0.5,T59&lt;P$10),2,IF(T59&gt;=P$10,3)))),"")</f>
        <v/>
      </c>
      <c r="V59" s="287" t="str">
        <f aca="false">IF(B59 &lt;&gt; "",IFERROR(IF(AVERAGE(R59,T59)&gt;=P$10,"Y","N"),""),"")</f>
        <v/>
      </c>
      <c r="W59" s="194" t="str">
        <f aca="false">IF(B59 &lt;&gt; "", IFERROR(IF(C$16 = "PRELIM", SUMIF('Database (LECTURE-RES-PRAC)'!D$14:AG$14, "CLO3", 'Database (LECTURE-RES-PRAC)'!D56:AG56) / 'Grade computation'!F$6, IF(C$16 = "MIDTERM", SUMIF('Database (LECTURE-RES-PRAC)'!AJ$14:BM$14, "CLO3", 'Database (LECTURE-RES-PRAC)'!AJ56:BM56) / 'Grade computation'!G$6, IF(C$16 = "FINAL", SUMIF('Database (LECTURE-RES-PRAC)'!BP$14:CS$14, "CLO3", 'Database (LECTURE-RES-PRAC)'!BP56:CS56) / 'Grade computation'!H$6,""))),""),"")</f>
        <v/>
      </c>
      <c r="X59" s="286" t="str">
        <f aca="false">IF(B59&lt;&gt;"",IF(W59="","",IF(W59&lt;0.5,1,IF(AND(W59&gt;=0.5,W59&lt;P$10),2,IF(W59&gt;=P$10,3)))),"")</f>
        <v/>
      </c>
      <c r="Y59" s="194" t="str">
        <f aca="false">IF(B59 &lt;&gt; "",IF(AND('PRINTABLE (per grading)'!H$16="EXAM", 'PRINTABLE (per grading)'!B$13="Prelim"), IF(ISERROR(SUMIF('Exam (LECTURE ONLY)'!D$20:M$20, "CLO3", 'Exam (LECTURE ONLY)'!D61:M61) / 'Exam (LECTURE ONLY)'!AL$8), "", SUMIF('Exam (LECTURE ONLY)'!D$20:M$20, "CLO3", 'Exam (LECTURE ONLY)'!D61:M61) /'Exam (LECTURE ONLY)'!AL$8),
IF(AND('PRINTABLE (per grading)'!H$16="EXAM", 'PRINTABLE (per grading)'!B$13="Midterm"), IF(ISERROR(SUMIF('Exam (LECTURE ONLY)'!O$20:X$20, "CLO3", 'Exam (LECTURE ONLY)'!O61:X61) / 'Exam (LECTURE ONLY)'!AM$8), "", SUMIF('Exam (LECTURE ONLY)'!O$20:X$20, "CLO3", 'Exam (LECTURE ONLY)'!O61:X61) / 'Exam (LECTURE ONLY)'!AM$8),
IF(AND('PRINTABLE (per grading)'!H$16="EXAM", 'PRINTABLE (per grading)'!B$13="Final"), IF(ISERROR(SUMIF('Exam (LECTURE ONLY)'!Z$20:AI$20, "CLO3", 'Exam (LECTURE ONLY)'!Z61:AI61) / 'Exam (LECTURE ONLY)'!AN$8), "", SUMIF('Exam (LECTURE ONLY)'!Z$20:AI$20, "CLO3", 'Exam (LECTURE ONLY)'!Z61:AI61) / 'Exam (LECTURE ONLY)'!AN$8),
IF(AND('PRINTABLE (per grading)'!H$16="OUTPUT", 'PRINTABLE (per grading)'!B$13="Prelim"), IF(ISERROR(SUMIF(OUTPUT!C$20:M$20, "CLO3", OUTPUT!C61:M61) / OUTPUT!AL$8), "", SUMIF(OUTPUT!C$20:M$20, "CLO3", OUTPUT!C61:M61) / OUTPUT!AL$8),
IF(AND('PRINTABLE (per grading)'!H$16="OUTPUT", 'PRINTABLE (per grading)'!B$13="Midterm"), IF(ISERROR(SUMIF(OUTPUT!O$20:Y$20, "CLO3", OUTPUT!O61:Y61) / OUTPUT!AM$8), "", SUMIF(OUTPUT!O$20:Y$20, "CLO3", OUTPUT!O61:Y61) / OUTPUT!AM$8),
IF(AND('PRINTABLE (per grading)'!H$16="OUTPUT", 'PRINTABLE (per grading)'!B$13="Final"), IF(ISERROR(SUMIF(OUTPUT!AA$20:AI$20, "CLO3", OUTPUT!AA61:AI61) / OUTPUT!AN$8), "", SUMIF(OUTPUT!AA$20:AI$20, "CLO3", OUTPUT!AA61:AI61) / OUTPUT!AN$8),
"" )))))),"")</f>
        <v/>
      </c>
      <c r="Z59" s="286" t="str">
        <f aca="false">IF(B59&lt;&gt;"",IF(Y59="","",IF(Y59&lt;0.5,1,IF(AND(Y59&gt;=0.5,Y59&lt;P$10),2,IF(Y59&gt;=P$10,3)))),"")</f>
        <v/>
      </c>
      <c r="AA59" s="287" t="str">
        <f aca="false">IF(B59 &lt;&gt; "",IFERROR(IF(AVERAGE(W59,Y59)&gt;=P$10,"Y","N"),""),"")</f>
        <v/>
      </c>
      <c r="AB59" s="194" t="str">
        <f aca="false">IF(B59 &lt;&gt; "", IFERROR(IF(C$16 = "PRELIM", SUMIF('Database (LECTURE-RES-PRAC)'!D$14:AG$14, "CLO4", 'Database (LECTURE-RES-PRAC)'!D56:AG56) / 'Grade computation'!F$7, IF(C$16 = "MIDTERM", SUMIF('Database (LECTURE-RES-PRAC)'!AJ$14:BM$14, "CLO4", 'Database (LECTURE-RES-PRAC)'!AJ56:BM56) / 'Grade computation'!G$7, IF(C$16 = "FINAL", SUMIF('Database (LECTURE-RES-PRAC)'!BP$14:CS$14, "CLO4", 'Database (LECTURE-RES-PRAC)'!BP56:CS56) / 'Grade computation'!H$7,""))),""),"")</f>
        <v/>
      </c>
      <c r="AC59" s="286" t="str">
        <f aca="false">IF(B59&lt;&gt;"",IF(AB59="","",IF(AB59&lt;0.5,1,IF(AND(AB59&gt;=0.5,AB59&lt;P$10),2,IF(AB59&gt;=P$10,3)))),"")</f>
        <v/>
      </c>
      <c r="AD59" s="194" t="str">
        <f aca="false">IF(B59 &lt;&gt; "",IF(AND('PRINTABLE (per grading)'!H$16="EXAM", 'PRINTABLE (per grading)'!B$13="Prelim"), IF(ISERROR(SUMIF('Exam (LECTURE ONLY)'!D$20:M$20, "CLO4", 'Exam (LECTURE ONLY)'!D61:M61) / 'Exam (LECTURE ONLY)'!AL$9), "", SUMIF('Exam (LECTURE ONLY)'!D$20:M$20, "CLO4", 'Exam (LECTURE ONLY)'!D61:M61) /'Exam (LECTURE ONLY)'!AL$9),
IF(AND('PRINTABLE (per grading)'!H$16="EXAM", 'PRINTABLE (per grading)'!B$13="Midterm"), IF(ISERROR(SUMIF('Exam (LECTURE ONLY)'!O$20:X$20, "CLO4", 'Exam (LECTURE ONLY)'!O61:X61) / 'Exam (LECTURE ONLY)'!AM$9), "", SUMIF('Exam (LECTURE ONLY)'!O$20:X$20, "CLO4", 'Exam (LECTURE ONLY)'!O61:X61) / 'Exam (LECTURE ONLY)'!AM$9),
IF(AND('PRINTABLE (per grading)'!H$16="EXAM", 'PRINTABLE (per grading)'!B$13="Final"), IF(ISERROR(SUMIF('Exam (LECTURE ONLY)'!Z$20:AI$20, "CLO4", 'Exam (LECTURE ONLY)'!Z61:AI61) / 'Exam (LECTURE ONLY)'!AN$9), "", SUMIF('Exam (LECTURE ONLY)'!Z$20:AI$20, "CLO4", 'Exam (LECTURE ONLY)'!Z61:AI61) / 'Exam (LECTURE ONLY)'!AN$9),
IF(AND('PRINTABLE (per grading)'!H$16="OUTPUT", 'PRINTABLE (per grading)'!B$13="Prelim"), IF(ISERROR(SUMIF(OUTPUT!C$20:M$20, "CLO4", OUTPUT!C61:M61) / OUTPUT!AL$9), "", SUMIF(OUTPUT!C$20:M$20, "CLO4", OUTPUT!C61:M61) / OUTPUT!AL$9),
IF(AND('PRINTABLE (per grading)'!H$16="OUTPUT", 'PRINTABLE (per grading)'!B$13="Midterm"), IF(ISERROR(SUMIF(OUTPUT!O$20:Y$20, "CLO4", OUTPUT!O61:Y61) / OUTPUT!AM$9), "", SUMIF(OUTPUT!O$20:Y$20, "CLO4", OUTPUT!O61:Y61) / OUTPUT!AM$9),
IF(AND('PRINTABLE (per grading)'!H$16="OUTPUT", 'PRINTABLE (per grading)'!B$13="Final"), IF(ISERROR(SUMIF(OUTPUT!AA$20:AI$20, "CLO4", OUTPUT!AA61:AI61) / OUTPUT!AN$9), "", SUMIF(OUTPUT!AA$20:AI$20, "CLO4", OUTPUT!AA61:AI61) / OUTPUT!AN$9),
"")))))),"")</f>
        <v/>
      </c>
      <c r="AE59" s="286" t="str">
        <f aca="false">IF(B59&lt;&gt;"",IF(AD59="","",IF(AD59&lt;0.5,1,IF(AND(AD59&gt;=0.5,AD59&lt;P$10),2,IF(AD59&gt;=P$10,3)))),"")</f>
        <v/>
      </c>
      <c r="AF59" s="287" t="str">
        <f aca="false">IF(B59 &lt;&gt; "",IFERROR(IF(AVERAGE(AB59,AD59)&gt;=P$10,"Y","N"),""),"")</f>
        <v/>
      </c>
      <c r="AG59" s="194" t="str">
        <f aca="false">IF(B59 &lt;&gt; "", IFERROR(IF(C$16 = "PRELIM", SUMIF('Database (LECTURE-RES-PRAC)'!D$14:AG$14, "CLO5", 'Database (LECTURE-RES-PRAC)'!D56:AG56) / 'Grade computation'!F$8, IF(C$16 = "MIDTERM", SUMIF('Database (LECTURE-RES-PRAC)'!AJ$14:BM$14, "CLO5", 'Database (LECTURE-RES-PRAC)'!AJ56:BM56) / 'Grade computation'!G$8, IF(C$16 = "FINAL", SUMIF('Database (LECTURE-RES-PRAC)'!BP$14:CS$14, "CLO5", 'Database (LECTURE-RES-PRAC)'!BP56:CS56) / 'Grade computation'!H$8,""))),""),"")</f>
        <v/>
      </c>
      <c r="AH59" s="286" t="str">
        <f aca="false">IF(B59&lt;&gt;"",IF(AG59="","",IF(AG59&lt;0.5,1,IF(AND(AG59&gt;=0.5,AG59&lt;P$10),2,IF(AG59&gt;=P$10,3)))),"")</f>
        <v/>
      </c>
      <c r="AI59" s="194" t="str">
        <f aca="false">IF(B59 &lt;&gt; "",IF(AND('PRINTABLE (per grading)'!H$16="EXAM", 'PRINTABLE (per grading)'!B$13="Prelim"), IF(ISERROR(SUMIF('Exam (LECTURE ONLY)'!D$20:M$20, "CLO5", 'Exam (LECTURE ONLY)'!D61:M61) / 'Exam (LECTURE ONLY)'!AL$10), "", SUMIF('Exam (LECTURE ONLY)'!D$20:M$20, "CLO5", 'Exam (LECTURE ONLY)'!D61:M61) /'Exam (LECTURE ONLY)'!AL$10),
IF(AND('PRINTABLE (per grading)'!H$16="EXAM", 'PRINTABLE (per grading)'!B$13="Midterm"), IF(ISERROR(SUMIF('Exam (LECTURE ONLY)'!O$20:X$20, "CLO5", 'Exam (LECTURE ONLY)'!O61:X61) / 'Exam (LECTURE ONLY)'!AM$10), "", SUMIF('Exam (LECTURE ONLY)'!O$20:X$20, "CLO5", 'Exam (LECTURE ONLY)'!O61:X61) / 'Exam (LECTURE ONLY)'!AM$10),
IF(AND('PRINTABLE (per grading)'!H$16="EXAM", 'PRINTABLE (per grading)'!B$13="Final"), IF(ISERROR(SUMIF('Exam (LECTURE ONLY)'!Z$20:AI$20, "CLO5", 'Exam (LECTURE ONLY)'!Z61:AI61) / 'Exam (LECTURE ONLY)'!AN$10), "", SUMIF('Exam (LECTURE ONLY)'!Z$20:AI$20, "CLO5", 'Exam (LECTURE ONLY)'!Z61:AI61) / 'Exam (LECTURE ONLY)'!AN$10),
IF(AND('PRINTABLE (per grading)'!H$16="OUTPUT", 'PRINTABLE (per grading)'!B$13="Prelim"), IF(ISERROR(SUMIF(OUTPUT!C$20:M$20, "CLO5", OUTPUT!C61:M61) / OUTPUT!AL$10), "", SUMIF(OUTPUT!C$20:M$20, "CLO5", OUTPUT!C61:M61) / OUTPUT!AL$10),
IF(AND('PRINTABLE (per grading)'!H$16="OUTPUT", 'PRINTABLE (per grading)'!B$13="Midterm"), IF(ISERROR(SUMIF(OUTPUT!O$20:Y$20, "CLO5", OUTPUT!O61:Y61) / OUTPUT!AM$10), "", SUMIF(OUTPUT!O$20:Y$20, "CLO5", OUTPUT!O61:Y61) / OUTPUT!AM$10),
IF(AND('PRINTABLE (per grading)'!H$16="OUTPUT", 'PRINTABLE (per grading)'!B$13="Final"), IF(ISERROR(SUMIF(OUTPUT!AA$20:AI$20, "CLO5", OUTPUT!AA61:AI61) / OUTPUT!AN$10), "", SUMIF(OUTPUT!AA$20:AI$20, "CLO5", OUTPUT!AA61:AI61) / OUTPUT!AN$10),
"")))))),"")</f>
        <v/>
      </c>
      <c r="AJ59" s="286" t="str">
        <f aca="false">IF(B59&lt;&gt;"",IF(AI59="","",IF(AI59&lt;0.5,1,IF(AND(AI59&gt;=0.5,AI59&lt;P$10),2,IF(AI59&gt;=P$10,3)))),"")</f>
        <v/>
      </c>
      <c r="AK59" s="287" t="str">
        <f aca="false">IF(B59 &lt;&gt; "",IFERROR(IF(AVERAGE(AG59,AI59)&gt;=P$10,"Y","N"),""),"")</f>
        <v/>
      </c>
      <c r="AL59" s="194" t="str">
        <f aca="false">IF(B59 &lt;&gt; "", IFERROR(IF(C$16 = "PRELIM", SUMIF('Database (LECTURE-RES-PRAC)'!D$14:AG$14, "CLO6", 'Database (LECTURE-RES-PRAC)'!D56:AG56) / 'Grade computation'!F$9, IF(C$16 = "MIDTERM", SUMIF('Database (LECTURE-RES-PRAC)'!AJ$14:BM$14, "CLO6", 'Database (LECTURE-RES-PRAC)'!AJ56:BM56) / 'Grade computation'!G$9, IF(C$16 = "FINAL", SUMIF('Database (LECTURE-RES-PRAC)'!BP$14:CS$14, "CLO6", 'Database (LECTURE-RES-PRAC)'!BP56:CS56) / 'Grade computation'!H$9,""))),""),"")</f>
        <v/>
      </c>
      <c r="AM59" s="286" t="str">
        <f aca="false">IF(B59&lt;&gt;"",IF(AL59="","",IF(AL59&lt;0.5,1,IF(AND(AL59&gt;=0.5,AL59&lt;P$10),2,IF(AL59&gt;=P$10,3)))),"")</f>
        <v/>
      </c>
      <c r="AN59" s="194" t="str">
        <f aca="false">IF(B59 &lt;&gt; "",IF(AND('PRINTABLE (per grading)'!H$16="EXAM", 'PRINTABLE (per grading)'!B$13="Prelim"), IF(ISERROR(SUMIF('Exam (LECTURE ONLY)'!D$20:M$20, "CLO6", 'Exam (LECTURE ONLY)'!D61:M61) / 'Exam (LECTURE ONLY)'!AL$11), "", SUMIF('Exam (LECTURE ONLY)'!D$20:M$20, "CLO6", 'Exam (LECTURE ONLY)'!D61:M61) /'Exam (LECTURE ONLY)'!AL$11),
IF(AND('PRINTABLE (per grading)'!H$16="EXAM", 'PRINTABLE (per grading)'!B$13="Midterm"), IF(ISERROR(SUMIF('Exam (LECTURE ONLY)'!O$20:X$20, "CLO6", 'Exam (LECTURE ONLY)'!O61:X61) / 'Exam (LECTURE ONLY)'!AM$11), "", SUMIF('Exam (LECTURE ONLY)'!O$20:X$20, "CLO6", 'Exam (LECTURE ONLY)'!O61:X61) / 'Exam (LECTURE ONLY)'!AM$11),
IF(AND('PRINTABLE (per grading)'!H$16="EXAM", 'PRINTABLE (per grading)'!B$13="Final"), IF(ISERROR(SUMIF('Exam (LECTURE ONLY)'!Z$20:AI$20, "CLO6", 'Exam (LECTURE ONLY)'!Z61:AI61) / 'Exam (LECTURE ONLY)'!AN$11), "", SUMIF('Exam (LECTURE ONLY)'!Z$20:AI$20, "CLO6", 'Exam (LECTURE ONLY)'!Z61:AI61) / 'Exam (LECTURE ONLY)'!AN$11),
IF(AND('PRINTABLE (per grading)'!H$16="OUTPUT", 'PRINTABLE (per grading)'!B$13="Prelim"), IF(ISERROR(SUMIF(OUTPUT!C$20:M$20, "CLO6", OUTPUT!C61:M61) / OUTPUT!AL$11), "", SUMIF(OUTPUT!C$20:M$20, "CLO6", OUTPUT!C61:M61) / OUTPUT!AL$11),
IF(AND('PRINTABLE (per grading)'!H$16="OUTPUT", 'PRINTABLE (per grading)'!B$13="Midterm"), IF(ISERROR(SUMIF(OUTPUT!O$20:Y$20, "CLO6", OUTPUT!O61:Y61) / OUTPUT!AM$11), "", SUMIF(OUTPUT!O$20:Y$20, "CLO6", OUTPUT!O61:Y61) / OUTPUT!AM$11),
IF(AND('PRINTABLE (per grading)'!H$16="OUTPUT", 'PRINTABLE (per grading)'!B$13="Final"), IF(ISERROR(SUMIF(OUTPUT!AA$20:AI$20, "CLO6", OUTPUT!AA61:AI61) / OUTPUT!AN$11), "", SUMIF(OUTPUT!AA$20:AI$20, "CLO6", OUTPUT!AA61:AI61) / OUTPUT!AN$11),
"")))))),"")</f>
        <v/>
      </c>
      <c r="AO59" s="286" t="str">
        <f aca="false">IF(B59&lt;&gt;"",IF(AN59="","",IF(AN59&lt;0.5,1,IF(AND(AN59&gt;=0.5,AN59&lt;P$10),2,IF(AN59&gt;=P$10,3)))),"")</f>
        <v/>
      </c>
      <c r="AP59" s="287" t="str">
        <f aca="false">IF(B59 &lt;&gt; "",IFERROR(IF(AVERAGE(AL59,AN59)&gt;=P$10,"Y","N"),""),"")</f>
        <v/>
      </c>
      <c r="AQ59" s="194" t="str">
        <f aca="false">IF(B59 &lt;&gt; "", IFERROR(IF(C$16 = "PRELIM", SUMIF('Database (LECTURE-RES-PRAC)'!D$14:AG$14, "CLO7", 'Database (LECTURE-RES-PRAC)'!D56:AG56) / 'Grade computation'!F$10, IF(C$16 = "MIDTERM", SUMIF('Database (LECTURE-RES-PRAC)'!AJ$14:BM$14, "CLO7", 'Database (LECTURE-RES-PRAC)'!AJ56:BM56) / 'Grade computation'!G$10, IF(C$16 = "FINAL", SUMIF('Database (LECTURE-RES-PRAC)'!BP$14:CS$14, "CLO7", 'Database (LECTURE-RES-PRAC)'!BP56:CS56) / 'Grade computation'!H$10,""))),""),"")</f>
        <v/>
      </c>
      <c r="AR59" s="286" t="str">
        <f aca="false">IF(B59&lt;&gt;"",IF(AQ59="","",IF(AQ59&lt;0.5,1,IF(AND(AQ59&gt;=0.5,AQ59&lt;P$10),2,IF(AQ59&gt;=P$10,3)))),"")</f>
        <v/>
      </c>
      <c r="AS59" s="194" t="str">
        <f aca="false">IF(B59 &lt;&gt; "",IF(AND('PRINTABLE (per grading)'!H$16="EXAM", 'PRINTABLE (per grading)'!B$13="Prelim"), IF(ISERROR(SUMIF('Exam (LECTURE ONLY)'!D$20:M$20, "CLO7", 'Exam (LECTURE ONLY)'!D61:M61) / 'Exam (LECTURE ONLY)'!AL$12), "", SUMIF('Exam (LECTURE ONLY)'!D$20:M$20, "CLO7", 'Exam (LECTURE ONLY)'!D61:M61) /'Exam (LECTURE ONLY)'!AL$12),
IF(AND('PRINTABLE (per grading)'!H$16="EXAM", 'PRINTABLE (per grading)'!B$13="Midterm"), IF(ISERROR(SUMIF('Exam (LECTURE ONLY)'!O$20:X$20, "CLO7", 'Exam (LECTURE ONLY)'!O61:X61) / 'Exam (LECTURE ONLY)'!AM$12), "", SUMIF('Exam (LECTURE ONLY)'!O$20:X$20, "CLO7", 'Exam (LECTURE ONLY)'!O61:X61) / 'Exam (LECTURE ONLY)'!AM$12),
IF(AND('PRINTABLE (per grading)'!H$16="EXAM", 'PRINTABLE (per grading)'!B$13="Final"), IF(ISERROR(SUMIF('Exam (LECTURE ONLY)'!Z$20:AI$20, "CLO7", 'Exam (LECTURE ONLY)'!Z61:AI61) / 'Exam (LECTURE ONLY)'!AN$12), "", SUMIF('Exam (LECTURE ONLY)'!Z$20:AI$20, "CLO7", 'Exam (LECTURE ONLY)'!Z61:AI61) / 'Exam (LECTURE ONLY)'!AN$12),
IF(AND('PRINTABLE (per grading)'!H$16="OUTPUT", 'PRINTABLE (per grading)'!B$13="Prelim"), IF(ISERROR(SUMIF(OUTPUT!C$20:M$20, "CLO7", OUTPUT!C61:M61) / OUTPUT!AL$12), "", SUMIF(OUTPUT!C$20:M$20, "CLO7", OUTPUT!C61:M61) / OUTPUT!AL$12),
IF(AND('PRINTABLE (per grading)'!H$16="OUTPUT", 'PRINTABLE (per grading)'!B$13="Midterm"), IF(ISERROR(SUMIF(OUTPUT!O$20:Y$20, "CLO7", OUTPUT!O61:Y61) / OUTPUT!AM$12), "", SUMIF(OUTPUT!O$20:Y$20, "CLO7", OUTPUT!O61:Y61) / OUTPUT!AM$12),
IF(AND('PRINTABLE (per grading)'!H$16="OUTPUT", 'PRINTABLE (per grading)'!B$13="Final"), IF(ISERROR(SUMIF(OUTPUT!AA$20:AI$20, "CLO7", OUTPUT!AA61:AI61) / OUTPUT!AN$12), "", SUMIF(OUTPUT!AA$20:AI$20, "CLO7", OUTPUT!AA61:AI61) / OUTPUT!AN$12),
"")))))),"")</f>
        <v/>
      </c>
      <c r="AT59" s="286" t="str">
        <f aca="false">IF(B59&lt;&gt;"",IF(AS59="","",IF(AS59&lt;0.5,1,IF(AND(AS59&gt;=0.5,AS59&lt;P$10),2,IF(AS59&gt;=P$10,3)))),"")</f>
        <v/>
      </c>
      <c r="AU59" s="287" t="str">
        <f aca="false">IF(B59 &lt;&gt; "",IFERROR(IF(AVERAGE(AQ59,AS59)&gt;=P$10,"Y","N"),""),"")</f>
        <v/>
      </c>
      <c r="AV59" s="194" t="str">
        <f aca="false">IF(B59 &lt;&gt; "", IFERROR(IF(C$16 = "PRELIM", SUMIF('Database (LECTURE-RES-PRAC)'!D$14:AG$14, "CLO8", 'Database (LECTURE-RES-PRAC)'!D56:AG56) / 'Grade computation'!F$11, IF(C$16 = "MIDTERM", SUMIF('Database (LECTURE-RES-PRAC)'!AJ$14:BM$14, "CLO8", 'Database (LECTURE-RES-PRAC)'!AJ56:BM56) / 'Grade computation'!G$11, IF(C$16 = "FINAL", SUMIF('Database (LECTURE-RES-PRAC)'!BP$14:CS$14, "CLO8", 'Database (LECTURE-RES-PRAC)'!BP56:CS56) / 'Grade computation'!H$11,""))),""),"")</f>
        <v/>
      </c>
      <c r="AW59" s="286" t="str">
        <f aca="false">IF(B59&lt;&gt;"",IF(AV59="","",IF(AV59&lt;0.5,1,IF(AND(AV59&gt;=0.5,AV59&lt;P$10),2,IF(AV59&gt;=P$10,3)))),"")</f>
        <v/>
      </c>
      <c r="AX59" s="194" t="str">
        <f aca="false">IF(B59 &lt;&gt; "",IF(AND('PRINTABLE (per grading)'!H$16="EXAM", 'PRINTABLE (per grading)'!B$13="Prelim"), IF(ISERROR(SUMIF('Exam (LECTURE ONLY)'!D$20:M$20, "CLO8", 'Exam (LECTURE ONLY)'!D61:M61) / 'Exam (LECTURE ONLY)'!AL$13), "", SUMIF('Exam (LECTURE ONLY)'!D$20:M$20, "CLO8", 'Exam (LECTURE ONLY)'!D61:M61) /'Exam (LECTURE ONLY)'!AL$13),
IF(AND('PRINTABLE (per grading)'!H$16="EXAM", 'PRINTABLE (per grading)'!B$13="Midterm"), IF(ISERROR(SUMIF('Exam (LECTURE ONLY)'!O$20:X$20, "CLO8", 'Exam (LECTURE ONLY)'!O61:X61) / 'Exam (LECTURE ONLY)'!AM$13), "", SUMIF('Exam (LECTURE ONLY)'!O$20:X$20, "CLO8", 'Exam (LECTURE ONLY)'!O61:X61) / 'Exam (LECTURE ONLY)'!AM$13),
IF(AND('PRINTABLE (per grading)'!H$16="EXAM", 'PRINTABLE (per grading)'!B$13="Final"), IF(ISERROR(SUMIF('Exam (LECTURE ONLY)'!Z$20:AI$20, "CLO8", 'Exam (LECTURE ONLY)'!Z61:AI61) / 'Exam (LECTURE ONLY)'!AN$13), "", SUMIF('Exam (LECTURE ONLY)'!Z$20:AI$20, "CLO8", 'Exam (LECTURE ONLY)'!Z61:AI61) / 'Exam (LECTURE ONLY)'!AN$13),
IF(AND('PRINTABLE (per grading)'!H$16="OUTPUT", 'PRINTABLE (per grading)'!B$13="Prelim"), IF(ISERROR(SUMIF(OUTPUT!C$20:M$20, "CLO8", OUTPUT!C61:M61) / OUTPUT!AL$13), "", SUMIF(OUTPUT!C$20:M$20, "CLO8", OUTPUT!C61:M61) / OUTPUT!AL$13),
IF(AND('PRINTABLE (per grading)'!H$16="OUTPUT", 'PRINTABLE (per grading)'!B$13="Midterm"), IF(ISERROR(SUMIF(OUTPUT!O$20:Y$20, "CLO8", OUTPUT!O61:Y61) / OUTPUT!AM$13), "", SUMIF(OUTPUT!O$20:Y$20, "CLO8", OUTPUT!O61:Y61) / OUTPUT!AM$13),
IF(AND('PRINTABLE (per grading)'!H$16="OUTPUT", 'PRINTABLE (per grading)'!B$13="Final"), IF(ISERROR(SUMIF(OUTPUT!AA$20:AI$20, "CLO8", OUTPUT!AA61:AI61) / OUTPUT!AN$13), "", SUMIF(OUTPUT!AA$20:AI$20, "CLO8", OUTPUT!AA61:AI61) / OUTPUT!AN$13),
"")))))),"")</f>
        <v/>
      </c>
      <c r="AY59" s="286" t="str">
        <f aca="false">IF(B59&lt;&gt;"",IF(AX59="","",IF(AX59&lt;0.5,1,IF(AND(AX59&gt;=0.5,AX59&lt;P$10),2,IF(AX59&gt;=P$10,3)))),"")</f>
        <v/>
      </c>
      <c r="AZ59" s="287" t="str">
        <f aca="false">IF(B59 &lt;&gt; "",IFERROR(IF(AVERAGE(AV59,AX59)&gt;=P$10,"Y","N"),""),"")</f>
        <v/>
      </c>
      <c r="BA59" s="194" t="str">
        <f aca="false">IF(B59 &lt;&gt; "", IFERROR(IF(C$16 = "PRELIM", SUMIF('Database (LECTURE-RES-PRAC)'!D$14:AG$14, "CLO9", 'Database (LECTURE-RES-PRAC)'!D56:AG56) / 'Grade computation'!F$12, IF(C$16 = "MIDTERM", SUMIF('Database (LECTURE-RES-PRAC)'!AJ$14:BM$14, "CLO9", 'Database (LECTURE-RES-PRAC)'!AJ56:BM56) / 'Grade computation'!G$12, IF(C$16 = "FINAL", SUMIF('Database (LECTURE-RES-PRAC)'!BP$14:CS$14, "CLO9", 'Database (LECTURE-RES-PRAC)'!BP56:CS56) / 'Grade computation'!H$12,""))),""),"")</f>
        <v/>
      </c>
      <c r="BB59" s="286" t="str">
        <f aca="false">IF(B59&lt;&gt;"",IF(BA59="","",IF(BA59&lt;0.5,1,IF(AND(BA59&gt;=0.5,BA59&lt;P$10),2,IF(BA59&gt;=P$10,3)))),"")</f>
        <v/>
      </c>
      <c r="BC59" s="194" t="str">
        <f aca="false">IF(B59 &lt;&gt; "",IF(AND('PRINTABLE (per grading)'!H$16="EXAM", 'PRINTABLE (per grading)'!B$13="Prelim"), IF(ISERROR(SUMIF('Exam (LECTURE ONLY)'!D$20:M$20, "CLO9", 'Exam (LECTURE ONLY)'!D61:M61) / 'Exam (LECTURE ONLY)'!AL$14), "", SUMIF('Exam (LECTURE ONLY)'!D$20:M$20, "CLO9", 'Exam (LECTURE ONLY)'!D61:M61) /'Exam (LECTURE ONLY)'!AL$14),
IF(AND('PRINTABLE (per grading)'!H$16="EXAM", 'PRINTABLE (per grading)'!B$13="Midterm"), IF(ISERROR(SUMIF('Exam (LECTURE ONLY)'!O$20:X$20, "CLO9", 'Exam (LECTURE ONLY)'!O61:X61) / 'Exam (LECTURE ONLY)'!AM$14), "", SUMIF('Exam (LECTURE ONLY)'!O$20:X$20, "CLO9", 'Exam (LECTURE ONLY)'!O61:X61) / 'Exam (LECTURE ONLY)'!AM$14),
IF(AND('PRINTABLE (per grading)'!H$16="EXAM", 'PRINTABLE (per grading)'!B$13="Final"), IF(ISERROR(SUMIF('Exam (LECTURE ONLY)'!Z$20:AI$20, "CLO9", 'Exam (LECTURE ONLY)'!Z61:AI61) / 'Exam (LECTURE ONLY)'!AN$14), "", SUMIF('Exam (LECTURE ONLY)'!Z$20:AI$20, "CLO9", 'Exam (LECTURE ONLY)'!Z61:AI61) / 'Exam (LECTURE ONLY)'!AN$14),
IF(AND('PRINTABLE (per grading)'!H$16="OUTPUT", 'PRINTABLE (per grading)'!B$13="Prelim"), IF(ISERROR(SUMIF(OUTPUT!C$20:M$20, "CLO9", OUTPUT!C61:M61) / OUTPUT!AL$14), "", SUMIF(OUTPUT!C$20:M$20, "CLO9", OUTPUT!C61:M61) / OUTPUT!AL$14),
IF(AND('PRINTABLE (per grading)'!H$16="OUTPUT", 'PRINTABLE (per grading)'!B$13="Midterm"), IF(ISERROR(SUMIF(OUTPUT!O$20:Y$20, "CLO9", OUTPUT!O61:Y61) / OUTPUT!AM$14), "", SUMIF(OUTPUT!O$20:Y$20, "CLO9", OUTPUT!O61:Y61) / OUTPUT!AM$14),
IF(AND('PRINTABLE (per grading)'!H$16="OUTPUT", 'PRINTABLE (per grading)'!B$13="Final"), IF(ISERROR(SUMIF(OUTPUT!AA$20:AI$20, "CLO9", OUTPUT!AA61:AI61) / OUTPUT!AN$14), "", SUMIF(OUTPUT!AA$20:AI$20, "CLO9", OUTPUT!AA61:AI61) / OUTPUT!AN$14),
"")))))),"")</f>
        <v/>
      </c>
      <c r="BD59" s="286" t="str">
        <f aca="false">IF(B59&lt;&gt;"",IF(BC59="","",IF(BC59&lt;0.5,1,IF(AND(BC59&gt;=0.5,BC59&lt;P$10),2,IF(BC59&gt;=P$10,3)))),"")</f>
        <v/>
      </c>
      <c r="BE59" s="287" t="str">
        <f aca="false">IF(B59 &lt;&gt; "",IFERROR(IF(AVERAGE(BA59,BC59)&gt;=P$10,"Y","N"),""),"")</f>
        <v/>
      </c>
      <c r="BF59" s="194" t="str">
        <f aca="false">IF(B59 &lt;&gt; "", IFERROR(IF(C$16 = "PRELIM", SUMIF('Database (LECTURE-RES-PRAC)'!D$14:AG$14, "CLO10", 'Database (LECTURE-RES-PRAC)'!D56:AG56) / 'Grade computation'!F$13, IF(C$16 = "MIDTERM", SUMIF('Database (LECTURE-RES-PRAC)'!AJ$14:BM$14, "CLO10", 'Database (LECTURE-RES-PRAC)'!AJ56:BM56) / 'Grade computation'!G$13, IF(C$16 = "FINAL", SUMIF('Database (LECTURE-RES-PRAC)'!BP$14:CS$14, "CLO10", 'Database (LECTURE-RES-PRAC)'!BP56:CS56) / 'Grade computation'!H$13,""))),""),"")</f>
        <v/>
      </c>
      <c r="BG59" s="286" t="str">
        <f aca="false">IF(B59&lt;&gt;"",IF(BF59="","",IF(BF59&lt;0.5,1,IF(AND(BF59&gt;=0.5,BF59&lt;P$10),2,IF(BF59&gt;=P$10,3)))),"")</f>
        <v/>
      </c>
      <c r="BH59" s="194" t="str">
        <f aca="false">IF(B59 &lt;&gt; "",IF(AND('PRINTABLE (per grading)'!H$16="EXAM", 'PRINTABLE (per grading)'!B$13="Prelim"), IF(ISERROR(SUMIF('Exam (LECTURE ONLY)'!D$20:M$20, "CLO10", 'Exam (LECTURE ONLY)'!D61:M61) / 'Exam (LECTURE ONLY)'!AL$15), "", SUMIF('Exam (LECTURE ONLY)'!D$20:M$20, "CLO10", 'Exam (LECTURE ONLY)'!D61:M61) /'Exam (LECTURE ONLY)'!AL$15),
IF(AND('PRINTABLE (per grading)'!H$16="EXAM", 'PRINTABLE (per grading)'!B$13="Midterm"), IF(ISERROR(SUMIF('Exam (LECTURE ONLY)'!O$20:X$20, "CLO10", 'Exam (LECTURE ONLY)'!O61:X61) / 'Exam (LECTURE ONLY)'!AM$15), "", SUMIF('Exam (LECTURE ONLY)'!O$20:X$20, "CLO10", 'Exam (LECTURE ONLY)'!O61:X61) / 'Exam (LECTURE ONLY)'!AM$15),
IF(AND('PRINTABLE (per grading)'!H$16="EXAM", 'PRINTABLE (per grading)'!B$13="Final"), IF(ISERROR(SUMIF('Exam (LECTURE ONLY)'!Z$20:AI$20, "CLO10", 'Exam (LECTURE ONLY)'!Z61:AI61) / 'Exam (LECTURE ONLY)'!AN$15), "", SUMIF('Exam (LECTURE ONLY)'!Z$20:AI$20, "CLO10", 'Exam (LECTURE ONLY)'!Z61:AI61) / 'Exam (LECTURE ONLY)'!AN$15),
IF(AND('PRINTABLE (per grading)'!H$16="OUTPUT", 'PRINTABLE (per grading)'!B$13="Prelim"), IF(ISERROR(SUMIF(OUTPUT!C$20:M$20, "CLO10", OUTPUT!C61:M61) / OUTPUT!AL$15), "", SUMIF(OUTPUT!C$20:M$20, "CLO10", OUTPUT!C61:M61) / OUTPUT!AL$15),
IF(AND('PRINTABLE (per grading)'!H$16="OUTPUT", 'PRINTABLE (per grading)'!B$13="Midterm"), IF(ISERROR(SUMIF(OUTPUT!O$20:Y$20, "CLO10", OUTPUT!O61:Y61) / OUTPUT!AM$15), "", SUMIF(OUTPUT!O$20:Y$20, "CLO10", OUTPUT!O61:Y61) / OUTPUT!AM$15),
IF(AND('PRINTABLE (per grading)'!H$16="OUTPUT", 'PRINTABLE (per grading)'!B$13="Final"), IF(ISERROR(SUMIF(OUTPUT!AA$20:AI$20, "CLO10", OUTPUT!AA61:AI61) / OUTPUT!AN$15), "", SUMIF(OUTPUT!AA$20:AI$20, "CLO10", OUTPUT!AA61:AI61) / OUTPUT!AN$15),
"")))))),"")</f>
        <v/>
      </c>
      <c r="BI59" s="286" t="str">
        <f aca="false">IF(B59&lt;&gt;"",IF(BH59="","",IF(BH59&lt;0.5,1,IF(AND(BH59&gt;=0.5,BH59&lt;P$10),2,IF(BH59&gt;=P$10,3)))),"")</f>
        <v/>
      </c>
      <c r="BJ59" s="287" t="str">
        <f aca="false">IF(B59 &lt;&gt; "",IFERROR(IF(AVERAGE(BF59,BH59)&gt;=P$10,"Y","N"),""),"")</f>
        <v/>
      </c>
      <c r="BK59" s="8"/>
    </row>
    <row r="60" customFormat="false" ht="19.5" hidden="false" customHeight="true" outlineLevel="0" collapsed="false">
      <c r="A60" s="228" t="str">
        <f aca="false">IF(ISBLANK('Database (LECTURE-RES-PRAC)'!A57),"",'Database (LECTURE-RES-PRAC)'!A57)</f>
        <v/>
      </c>
      <c r="B60" s="229" t="str">
        <f aca="false">IF(ISBLANK('Database (LECTURE-RES-PRAC)'!B57),"",'Database (LECTURE-RES-PRAC)'!B57)</f>
        <v/>
      </c>
      <c r="C60" s="230" t="str">
        <f aca="false">IF(B60&lt;&gt;"",IF(C$16="PRELIM",'Grade computation'!C60, IF(C$16="MIDTERM",'Grade computation'!K60, IF(C$16="FINAL",'Grade computation'!S60,""))),"")</f>
        <v/>
      </c>
      <c r="D60" s="231" t="str">
        <f aca="false">IF(B60&lt;&gt;"",IFERROR(IF(B$11="80-20", (((C60/C$19)*X$6)+X$7)*D$18, IF(B$11="60-40", (((C60/C$19)*Y$6)+Y$7)*D$18, 0)),0),"")</f>
        <v/>
      </c>
      <c r="E60" s="230" t="str">
        <f aca="false">IF(B60&lt;&gt;"", IF(C$16="PRELIM",'Grade computation'!E60, IF(C$16="MIDTERM",'Grade computation'!M60, IF(C$16="FINAL",'Grade computation'!U60,""))),"")</f>
        <v/>
      </c>
      <c r="F60" s="232" t="str">
        <f aca="false">IF(B60&lt;&gt;"",IFERROR(IF(B$11="80-20", (((E60/E$19)*X$6)+X$7)*F$18, IF(B$11="60-40", (((E60/E$19)*Y$6)+Y$7)*F$18, 0)),0),"")</f>
        <v/>
      </c>
      <c r="G60" s="233" t="str">
        <f aca="false">IF(B60&lt;&gt;"",IFERROR((D60+F60),0),"")</f>
        <v/>
      </c>
      <c r="H60" s="234" t="str">
        <f aca="false">IF(B60&lt;&gt;"",IF(C$16="PRELIM", 'Grade computation'!H60, IF(C$16="MIDTERM", 'Grade computation'!P60, IF(C$16="FINAL",'Grade computation'!X60, ""))),"")</f>
        <v/>
      </c>
      <c r="I60" s="233" t="str">
        <f aca="false">IF(B60&lt;&gt;"",IFERROR(IF(B$11="80-20", (((H60/H$19)*X$6)+X$7)*I$19, IF(B$11="60-40", (((H60/H$19)*Y$6)+Y$7)*I$19, 0)),0),"")</f>
        <v/>
      </c>
      <c r="J60" s="237" t="str">
        <f aca="false">IFERROR((G60+I60),"")</f>
        <v/>
      </c>
      <c r="K60" s="183" t="str">
        <f aca="false">IFERROR(IF(J60="","",IF(J60&gt;=75,"PASSED","FAILED")),"")</f>
        <v/>
      </c>
      <c r="L60" s="183"/>
      <c r="M60" s="194" t="str">
        <f aca="false">IF(B60 &lt;&gt; "", IFERROR(IF(C$16 = "PRELIM", SUMIF('Database (LECTURE-RES-PRAC)'!D$14:AG$14, "CLO1", 'Database (LECTURE-RES-PRAC)'!D57:AG57) / 'Grade computation'!F$4, IF(C$16 = "MIDTERM", SUMIF('Database (LECTURE-RES-PRAC)'!AJ$14:BM$14, "CLO1", 'Database (LECTURE-RES-PRAC)'!AJ57:BM57) / 'Grade computation'!G$4, IF(C$16 = "FINAL", SUMIF('Database (LECTURE-RES-PRAC)'!BP$14:CS$14, "CLO1", 'Database (LECTURE-RES-PRAC)'!BP57:CS57) / 'Grade computation'!H$4,""))),""),"")</f>
        <v/>
      </c>
      <c r="N60" s="286" t="str">
        <f aca="false">IF(B60&lt;&gt;"",IF(M60="","",IF(M60&lt;0.5,1,IF(AND(M60&gt;=0.5,M60&lt;P$10),2,IF(M60&gt;=P$10,3)))),"")</f>
        <v/>
      </c>
      <c r="O60" s="194" t="str">
        <f aca="false">IF(B60 &lt;&gt; "",IF(AND('PRINTABLE (per grading)'!H$16="EXAM", 'PRINTABLE (per grading)'!B$13="Prelim"), IF(ISERROR(SUMIF('Exam (LECTURE ONLY)'!D$20:M$20, "CLO1", 'Exam (LECTURE ONLY)'!D62:M62) / 'Exam (LECTURE ONLY)'!AL$6), "", SUMIF('Exam (LECTURE ONLY)'!D$20:M$20, "CLO1", 'Exam (LECTURE ONLY)'!D62:M62) /'Exam (LECTURE ONLY)'!AL$6),
IF(AND('PRINTABLE (per grading)'!H$16="EXAM", 'PRINTABLE (per grading)'!B$13="Midterm"), IF(ISERROR(SUMIF('Exam (LECTURE ONLY)'!O$20:X$20, "CLO1", 'Exam (LECTURE ONLY)'!O62:X62) / 'Exam (LECTURE ONLY)'!AM$6), "", SUMIF('Exam (LECTURE ONLY)'!O$20:X$20, "CLO1", 'Exam (LECTURE ONLY)'!O62:X62) / 'Exam (LECTURE ONLY)'!AM$6),
IF(AND('PRINTABLE (per grading)'!H$16="EXAM", 'PRINTABLE (per grading)'!B$13="Final"), IF(ISERROR(SUMIF('Exam (LECTURE ONLY)'!Z$20:AI$20, "CLO1", 'Exam (LECTURE ONLY)'!Z62:AI62) / 'Exam (LECTURE ONLY)'!AN$6), "", SUMIF('Exam (LECTURE ONLY)'!Z$20:AI$20, "CLO1", 'Exam (LECTURE ONLY)'!Z62:AI62) / 'Exam (LECTURE ONLY)'!AN$6),
IF(AND('PRINTABLE (per grading)'!H$16="OUTPUT", 'PRINTABLE (per grading)'!B$13="Prelim"), IF(ISERROR(SUMIF(OUTPUT!C$20:M$20, "CLO1", OUTPUT!C62:M62) / OUTPUT!AL$6), "", SUMIF(OUTPUT!C$20:M$20, "CLO1", OUTPUT!C62:M62) / OUTPUT!AL$6),
IF(AND('PRINTABLE (per grading)'!H$16="OUTPUT", 'PRINTABLE (per grading)'!B$13="Midterm"), IF(ISERROR(SUMIF(OUTPUT!O$20:Y$20, "CLO1", OUTPUT!O62:Y62) / OUTPUT!AM$6), "", SUMIF(OUTPUT!O$20:Y$20, "CLO1", OUTPUT!O62:Y62) / OUTPUT!AM$6),
IF(AND('PRINTABLE (per grading)'!H$16="OUTPUT", 'PRINTABLE (per grading)'!B$13="Final"), IF(ISERROR(SUMIF(OUTPUT!AA$20:AI$20, "CLO1", OUTPUT!AA62:AI62) / OUTPUT!AN$6), "", SUMIF(OUTPUT!AA$20:AI$20, "CLO1", OUTPUT!AA62:AI62) / OUTPUT!AN$6),
"")))))),"")</f>
        <v/>
      </c>
      <c r="P60" s="286" t="str">
        <f aca="false">IF(B60&lt;&gt;"",IF(O60="","",IF(O60&lt;0.5,1,IF(AND(O60&gt;=0.5,O60&lt;P$10),2,IF(O60&gt;=P$10,3)))),"")</f>
        <v/>
      </c>
      <c r="Q60" s="287" t="str">
        <f aca="false">IF(B60 &lt;&gt; "",IFERROR(IF(AVERAGE(M60,O60)&gt;=P$10,"Y","N"),""),"")</f>
        <v/>
      </c>
      <c r="R60" s="194" t="str">
        <f aca="false">IF(B60 &lt;&gt; "", IFERROR(IF(C$16 = "PRELIM", SUMIF('Database (LECTURE-RES-PRAC)'!D$14:AG$14, "CLO2", 'Database (LECTURE-RES-PRAC)'!D57:AG57) / 'Grade computation'!F$5, IF(C$16 = "MIDTERM", SUMIF('Database (LECTURE-RES-PRAC)'!AJ$14:BM$14, "CLO2", 'Database (LECTURE-RES-PRAC)'!AJ57:BM57) / 'Grade computation'!G$5, IF(C$16 = "FINAL", SUMIF('Database (LECTURE-RES-PRAC)'!BP$14:CS$14, "CLO2", 'Database (LECTURE-RES-PRAC)'!BP57:CS57) / 'Grade computation'!H$5,""))),""),"")</f>
        <v/>
      </c>
      <c r="S60" s="286" t="str">
        <f aca="false">IF(B60&lt;&gt;"",IF(R60="","",IF(R60&lt;0.5,1,IF(AND(R60&gt;=0.5,R60&lt;P$10),2,IF(R60&gt;=P$10,3)))),"")</f>
        <v/>
      </c>
      <c r="T60" s="194" t="str">
        <f aca="false">IF(B60 &lt;&gt; "",IF(AND('PRINTABLE (per grading)'!H$16="EXAM", 'PRINTABLE (per grading)'!B$13="Prelim"), IF(ISERROR(SUMIF('Exam (LECTURE ONLY)'!D$20:M$20, "CLO2", 'Exam (LECTURE ONLY)'!D62:M62) / 'Exam (LECTURE ONLY)'!AL$7), "", SUMIF('Exam (LECTURE ONLY)'!D$20:M$20, "CLO2", 'Exam (LECTURE ONLY)'!D62:M62) /'Exam (LECTURE ONLY)'!AL$7),
IF(AND('PRINTABLE (per grading)'!H$16="EXAM", 'PRINTABLE (per grading)'!B$13="Midterm"), IF(ISERROR(SUMIF('Exam (LECTURE ONLY)'!O$20:X$20, "CLO2", 'Exam (LECTURE ONLY)'!O62:X62) / 'Exam (LECTURE ONLY)'!AM$7), "", SUMIF('Exam (LECTURE ONLY)'!O$20:X$20, "CLO2", 'Exam (LECTURE ONLY)'!O62:X62) / 'Exam (LECTURE ONLY)'!AM$7),
IF(AND('PRINTABLE (per grading)'!H$16="EXAM", 'PRINTABLE (per grading)'!B$13="Final"), IF(ISERROR(SUMIF('Exam (LECTURE ONLY)'!Z$20:AI$20, "CLO2", 'Exam (LECTURE ONLY)'!Z62:AI62) / 'Exam (LECTURE ONLY)'!AN$7), "", SUMIF('Exam (LECTURE ONLY)'!Z$20:AI$20, "CLO2", 'Exam (LECTURE ONLY)'!Z62:AI62) / 'Exam (LECTURE ONLY)'!AN$7),
IF(AND('PRINTABLE (per grading)'!H$16="OUTPUT", 'PRINTABLE (per grading)'!B$13="Prelim"), IF(ISERROR(SUMIF(OUTPUT!C$20:M$20, "CLO2", OUTPUT!C62:M62) / OUTPUT!AL$7), "", SUMIF(OUTPUT!C$20:M$20, "CLO2", OUTPUT!C62:M62) / OUTPUT!AL$7),
IF(AND('PRINTABLE (per grading)'!H$16="OUTPUT", 'PRINTABLE (per grading)'!B$13="Midterm"), IF(ISERROR(SUMIF(OUTPUT!O$20:Y$20, "CLO2", OUTPUT!O62:Y62) / OUTPUT!AM$7), "", SUMIF(OUTPUT!O$20:Y$20, "CLO2", OUTPUT!O62:Y62) / OUTPUT!AM$7),
IF(AND('PRINTABLE (per grading)'!H$16="OUTPUT", 'PRINTABLE (per grading)'!B$13="Final"), IF(ISERROR(SUMIF(OUTPUT!AA$20:AI$20, "CLO2", OUTPUT!AA62:AI62) / OUTPUT!AN$7), "", SUMIF(OUTPUT!AA$20:AI$20, "CLO2", OUTPUT!AA62:AI62) / OUTPUT!AN$7),
"")))))),"")</f>
        <v/>
      </c>
      <c r="U60" s="286" t="str">
        <f aca="false">IF(B60&lt;&gt;"",IF(T60="","",IF(T60&lt;0.5,1,IF(AND(T60&gt;=0.5,T60&lt;P$10),2,IF(T60&gt;=P$10,3)))),"")</f>
        <v/>
      </c>
      <c r="V60" s="287" t="str">
        <f aca="false">IF(B60 &lt;&gt; "",IFERROR(IF(AVERAGE(R60,T60)&gt;=P$10,"Y","N"),""),"")</f>
        <v/>
      </c>
      <c r="W60" s="194" t="str">
        <f aca="false">IF(B60 &lt;&gt; "", IFERROR(IF(C$16 = "PRELIM", SUMIF('Database (LECTURE-RES-PRAC)'!D$14:AG$14, "CLO3", 'Database (LECTURE-RES-PRAC)'!D57:AG57) / 'Grade computation'!F$6, IF(C$16 = "MIDTERM", SUMIF('Database (LECTURE-RES-PRAC)'!AJ$14:BM$14, "CLO3", 'Database (LECTURE-RES-PRAC)'!AJ57:BM57) / 'Grade computation'!G$6, IF(C$16 = "FINAL", SUMIF('Database (LECTURE-RES-PRAC)'!BP$14:CS$14, "CLO3", 'Database (LECTURE-RES-PRAC)'!BP57:CS57) / 'Grade computation'!H$6,""))),""),"")</f>
        <v/>
      </c>
      <c r="X60" s="286" t="str">
        <f aca="false">IF(B60&lt;&gt;"",IF(W60="","",IF(W60&lt;0.5,1,IF(AND(W60&gt;=0.5,W60&lt;P$10),2,IF(W60&gt;=P$10,3)))),"")</f>
        <v/>
      </c>
      <c r="Y60" s="194" t="str">
        <f aca="false">IF(B60 &lt;&gt; "",IF(AND('PRINTABLE (per grading)'!H$16="EXAM", 'PRINTABLE (per grading)'!B$13="Prelim"), IF(ISERROR(SUMIF('Exam (LECTURE ONLY)'!D$20:M$20, "CLO3", 'Exam (LECTURE ONLY)'!D62:M62) / 'Exam (LECTURE ONLY)'!AL$8), "", SUMIF('Exam (LECTURE ONLY)'!D$20:M$20, "CLO3", 'Exam (LECTURE ONLY)'!D62:M62) /'Exam (LECTURE ONLY)'!AL$8),
IF(AND('PRINTABLE (per grading)'!H$16="EXAM", 'PRINTABLE (per grading)'!B$13="Midterm"), IF(ISERROR(SUMIF('Exam (LECTURE ONLY)'!O$20:X$20, "CLO3", 'Exam (LECTURE ONLY)'!O62:X62) / 'Exam (LECTURE ONLY)'!AM$8), "", SUMIF('Exam (LECTURE ONLY)'!O$20:X$20, "CLO3", 'Exam (LECTURE ONLY)'!O62:X62) / 'Exam (LECTURE ONLY)'!AM$8),
IF(AND('PRINTABLE (per grading)'!H$16="EXAM", 'PRINTABLE (per grading)'!B$13="Final"), IF(ISERROR(SUMIF('Exam (LECTURE ONLY)'!Z$20:AI$20, "CLO3", 'Exam (LECTURE ONLY)'!Z62:AI62) / 'Exam (LECTURE ONLY)'!AN$8), "", SUMIF('Exam (LECTURE ONLY)'!Z$20:AI$20, "CLO3", 'Exam (LECTURE ONLY)'!Z62:AI62) / 'Exam (LECTURE ONLY)'!AN$8),
IF(AND('PRINTABLE (per grading)'!H$16="OUTPUT", 'PRINTABLE (per grading)'!B$13="Prelim"), IF(ISERROR(SUMIF(OUTPUT!C$20:M$20, "CLO3", OUTPUT!C62:M62) / OUTPUT!AL$8), "", SUMIF(OUTPUT!C$20:M$20, "CLO3", OUTPUT!C62:M62) / OUTPUT!AL$8),
IF(AND('PRINTABLE (per grading)'!H$16="OUTPUT", 'PRINTABLE (per grading)'!B$13="Midterm"), IF(ISERROR(SUMIF(OUTPUT!O$20:Y$20, "CLO3", OUTPUT!O62:Y62) / OUTPUT!AM$8), "", SUMIF(OUTPUT!O$20:Y$20, "CLO3", OUTPUT!O62:Y62) / OUTPUT!AM$8),
IF(AND('PRINTABLE (per grading)'!H$16="OUTPUT", 'PRINTABLE (per grading)'!B$13="Final"), IF(ISERROR(SUMIF(OUTPUT!AA$20:AI$20, "CLO3", OUTPUT!AA62:AI62) / OUTPUT!AN$8), "", SUMIF(OUTPUT!AA$20:AI$20, "CLO3", OUTPUT!AA62:AI62) / OUTPUT!AN$8),
"" )))))),"")</f>
        <v/>
      </c>
      <c r="Z60" s="286" t="str">
        <f aca="false">IF(B60&lt;&gt;"",IF(Y60="","",IF(Y60&lt;0.5,1,IF(AND(Y60&gt;=0.5,Y60&lt;P$10),2,IF(Y60&gt;=P$10,3)))),"")</f>
        <v/>
      </c>
      <c r="AA60" s="287" t="str">
        <f aca="false">IF(B60 &lt;&gt; "",IFERROR(IF(AVERAGE(W60,Y60)&gt;=P$10,"Y","N"),""),"")</f>
        <v/>
      </c>
      <c r="AB60" s="194" t="str">
        <f aca="false">IF(B60 &lt;&gt; "", IFERROR(IF(C$16 = "PRELIM", SUMIF('Database (LECTURE-RES-PRAC)'!D$14:AG$14, "CLO4", 'Database (LECTURE-RES-PRAC)'!D57:AG57) / 'Grade computation'!F$7, IF(C$16 = "MIDTERM", SUMIF('Database (LECTURE-RES-PRAC)'!AJ$14:BM$14, "CLO4", 'Database (LECTURE-RES-PRAC)'!AJ57:BM57) / 'Grade computation'!G$7, IF(C$16 = "FINAL", SUMIF('Database (LECTURE-RES-PRAC)'!BP$14:CS$14, "CLO4", 'Database (LECTURE-RES-PRAC)'!BP57:CS57) / 'Grade computation'!H$7,""))),""),"")</f>
        <v/>
      </c>
      <c r="AC60" s="286" t="str">
        <f aca="false">IF(B60&lt;&gt;"",IF(AB60="","",IF(AB60&lt;0.5,1,IF(AND(AB60&gt;=0.5,AB60&lt;P$10),2,IF(AB60&gt;=P$10,3)))),"")</f>
        <v/>
      </c>
      <c r="AD60" s="194" t="str">
        <f aca="false">IF(B60 &lt;&gt; "",IF(AND('PRINTABLE (per grading)'!H$16="EXAM", 'PRINTABLE (per grading)'!B$13="Prelim"), IF(ISERROR(SUMIF('Exam (LECTURE ONLY)'!D$20:M$20, "CLO4", 'Exam (LECTURE ONLY)'!D62:M62) / 'Exam (LECTURE ONLY)'!AL$9), "", SUMIF('Exam (LECTURE ONLY)'!D$20:M$20, "CLO4", 'Exam (LECTURE ONLY)'!D62:M62) /'Exam (LECTURE ONLY)'!AL$9),
IF(AND('PRINTABLE (per grading)'!H$16="EXAM", 'PRINTABLE (per grading)'!B$13="Midterm"), IF(ISERROR(SUMIF('Exam (LECTURE ONLY)'!O$20:X$20, "CLO4", 'Exam (LECTURE ONLY)'!O62:X62) / 'Exam (LECTURE ONLY)'!AM$9), "", SUMIF('Exam (LECTURE ONLY)'!O$20:X$20, "CLO4", 'Exam (LECTURE ONLY)'!O62:X62) / 'Exam (LECTURE ONLY)'!AM$9),
IF(AND('PRINTABLE (per grading)'!H$16="EXAM", 'PRINTABLE (per grading)'!B$13="Final"), IF(ISERROR(SUMIF('Exam (LECTURE ONLY)'!Z$20:AI$20, "CLO4", 'Exam (LECTURE ONLY)'!Z62:AI62) / 'Exam (LECTURE ONLY)'!AN$9), "", SUMIF('Exam (LECTURE ONLY)'!Z$20:AI$20, "CLO4", 'Exam (LECTURE ONLY)'!Z62:AI62) / 'Exam (LECTURE ONLY)'!AN$9),
IF(AND('PRINTABLE (per grading)'!H$16="OUTPUT", 'PRINTABLE (per grading)'!B$13="Prelim"), IF(ISERROR(SUMIF(OUTPUT!C$20:M$20, "CLO4", OUTPUT!C62:M62) / OUTPUT!AL$9), "", SUMIF(OUTPUT!C$20:M$20, "CLO4", OUTPUT!C62:M62) / OUTPUT!AL$9),
IF(AND('PRINTABLE (per grading)'!H$16="OUTPUT", 'PRINTABLE (per grading)'!B$13="Midterm"), IF(ISERROR(SUMIF(OUTPUT!O$20:Y$20, "CLO4", OUTPUT!O62:Y62) / OUTPUT!AM$9), "", SUMIF(OUTPUT!O$20:Y$20, "CLO4", OUTPUT!O62:Y62) / OUTPUT!AM$9),
IF(AND('PRINTABLE (per grading)'!H$16="OUTPUT", 'PRINTABLE (per grading)'!B$13="Final"), IF(ISERROR(SUMIF(OUTPUT!AA$20:AI$20, "CLO4", OUTPUT!AA62:AI62) / OUTPUT!AN$9), "", SUMIF(OUTPUT!AA$20:AI$20, "CLO4", OUTPUT!AA62:AI62) / OUTPUT!AN$9),
"")))))),"")</f>
        <v/>
      </c>
      <c r="AE60" s="286" t="str">
        <f aca="false">IF(B60&lt;&gt;"",IF(AD60="","",IF(AD60&lt;0.5,1,IF(AND(AD60&gt;=0.5,AD60&lt;P$10),2,IF(AD60&gt;=P$10,3)))),"")</f>
        <v/>
      </c>
      <c r="AF60" s="287" t="str">
        <f aca="false">IF(B60 &lt;&gt; "",IFERROR(IF(AVERAGE(AB60,AD60)&gt;=P$10,"Y","N"),""),"")</f>
        <v/>
      </c>
      <c r="AG60" s="194" t="str">
        <f aca="false">IF(B60 &lt;&gt; "", IFERROR(IF(C$16 = "PRELIM", SUMIF('Database (LECTURE-RES-PRAC)'!D$14:AG$14, "CLO5", 'Database (LECTURE-RES-PRAC)'!D57:AG57) / 'Grade computation'!F$8, IF(C$16 = "MIDTERM", SUMIF('Database (LECTURE-RES-PRAC)'!AJ$14:BM$14, "CLO5", 'Database (LECTURE-RES-PRAC)'!AJ57:BM57) / 'Grade computation'!G$8, IF(C$16 = "FINAL", SUMIF('Database (LECTURE-RES-PRAC)'!BP$14:CS$14, "CLO5", 'Database (LECTURE-RES-PRAC)'!BP57:CS57) / 'Grade computation'!H$8,""))),""),"")</f>
        <v/>
      </c>
      <c r="AH60" s="286" t="str">
        <f aca="false">IF(B60&lt;&gt;"",IF(AG60="","",IF(AG60&lt;0.5,1,IF(AND(AG60&gt;=0.5,AG60&lt;P$10),2,IF(AG60&gt;=P$10,3)))),"")</f>
        <v/>
      </c>
      <c r="AI60" s="194" t="str">
        <f aca="false">IF(B60 &lt;&gt; "",IF(AND('PRINTABLE (per grading)'!H$16="EXAM", 'PRINTABLE (per grading)'!B$13="Prelim"), IF(ISERROR(SUMIF('Exam (LECTURE ONLY)'!D$20:M$20, "CLO5", 'Exam (LECTURE ONLY)'!D62:M62) / 'Exam (LECTURE ONLY)'!AL$10), "", SUMIF('Exam (LECTURE ONLY)'!D$20:M$20, "CLO5", 'Exam (LECTURE ONLY)'!D62:M62) /'Exam (LECTURE ONLY)'!AL$10),
IF(AND('PRINTABLE (per grading)'!H$16="EXAM", 'PRINTABLE (per grading)'!B$13="Midterm"), IF(ISERROR(SUMIF('Exam (LECTURE ONLY)'!O$20:X$20, "CLO5", 'Exam (LECTURE ONLY)'!O62:X62) / 'Exam (LECTURE ONLY)'!AM$10), "", SUMIF('Exam (LECTURE ONLY)'!O$20:X$20, "CLO5", 'Exam (LECTURE ONLY)'!O62:X62) / 'Exam (LECTURE ONLY)'!AM$10),
IF(AND('PRINTABLE (per grading)'!H$16="EXAM", 'PRINTABLE (per grading)'!B$13="Final"), IF(ISERROR(SUMIF('Exam (LECTURE ONLY)'!Z$20:AI$20, "CLO5", 'Exam (LECTURE ONLY)'!Z62:AI62) / 'Exam (LECTURE ONLY)'!AN$10), "", SUMIF('Exam (LECTURE ONLY)'!Z$20:AI$20, "CLO5", 'Exam (LECTURE ONLY)'!Z62:AI62) / 'Exam (LECTURE ONLY)'!AN$10),
IF(AND('PRINTABLE (per grading)'!H$16="OUTPUT", 'PRINTABLE (per grading)'!B$13="Prelim"), IF(ISERROR(SUMIF(OUTPUT!C$20:M$20, "CLO5", OUTPUT!C62:M62) / OUTPUT!AL$10), "", SUMIF(OUTPUT!C$20:M$20, "CLO5", OUTPUT!C62:M62) / OUTPUT!AL$10),
IF(AND('PRINTABLE (per grading)'!H$16="OUTPUT", 'PRINTABLE (per grading)'!B$13="Midterm"), IF(ISERROR(SUMIF(OUTPUT!O$20:Y$20, "CLO5", OUTPUT!O62:Y62) / OUTPUT!AM$10), "", SUMIF(OUTPUT!O$20:Y$20, "CLO5", OUTPUT!O62:Y62) / OUTPUT!AM$10),
IF(AND('PRINTABLE (per grading)'!H$16="OUTPUT", 'PRINTABLE (per grading)'!B$13="Final"), IF(ISERROR(SUMIF(OUTPUT!AA$20:AI$20, "CLO5", OUTPUT!AA62:AI62) / OUTPUT!AN$10), "", SUMIF(OUTPUT!AA$20:AI$20, "CLO5", OUTPUT!AA62:AI62) / OUTPUT!AN$10),
"")))))),"")</f>
        <v/>
      </c>
      <c r="AJ60" s="286" t="str">
        <f aca="false">IF(B60&lt;&gt;"",IF(AI60="","",IF(AI60&lt;0.5,1,IF(AND(AI60&gt;=0.5,AI60&lt;P$10),2,IF(AI60&gt;=P$10,3)))),"")</f>
        <v/>
      </c>
      <c r="AK60" s="287" t="str">
        <f aca="false">IF(B60 &lt;&gt; "",IFERROR(IF(AVERAGE(AG60,AI60)&gt;=P$10,"Y","N"),""),"")</f>
        <v/>
      </c>
      <c r="AL60" s="194" t="str">
        <f aca="false">IF(B60 &lt;&gt; "", IFERROR(IF(C$16 = "PRELIM", SUMIF('Database (LECTURE-RES-PRAC)'!D$14:AG$14, "CLO6", 'Database (LECTURE-RES-PRAC)'!D57:AG57) / 'Grade computation'!F$9, IF(C$16 = "MIDTERM", SUMIF('Database (LECTURE-RES-PRAC)'!AJ$14:BM$14, "CLO6", 'Database (LECTURE-RES-PRAC)'!AJ57:BM57) / 'Grade computation'!G$9, IF(C$16 = "FINAL", SUMIF('Database (LECTURE-RES-PRAC)'!BP$14:CS$14, "CLO6", 'Database (LECTURE-RES-PRAC)'!BP57:CS57) / 'Grade computation'!H$9,""))),""),"")</f>
        <v/>
      </c>
      <c r="AM60" s="286" t="str">
        <f aca="false">IF(B60&lt;&gt;"",IF(AL60="","",IF(AL60&lt;0.5,1,IF(AND(AL60&gt;=0.5,AL60&lt;P$10),2,IF(AL60&gt;=P$10,3)))),"")</f>
        <v/>
      </c>
      <c r="AN60" s="194" t="str">
        <f aca="false">IF(B60 &lt;&gt; "",IF(AND('PRINTABLE (per grading)'!H$16="EXAM", 'PRINTABLE (per grading)'!B$13="Prelim"), IF(ISERROR(SUMIF('Exam (LECTURE ONLY)'!D$20:M$20, "CLO6", 'Exam (LECTURE ONLY)'!D62:M62) / 'Exam (LECTURE ONLY)'!AL$11), "", SUMIF('Exam (LECTURE ONLY)'!D$20:M$20, "CLO6", 'Exam (LECTURE ONLY)'!D62:M62) /'Exam (LECTURE ONLY)'!AL$11),
IF(AND('PRINTABLE (per grading)'!H$16="EXAM", 'PRINTABLE (per grading)'!B$13="Midterm"), IF(ISERROR(SUMIF('Exam (LECTURE ONLY)'!O$20:X$20, "CLO6", 'Exam (LECTURE ONLY)'!O62:X62) / 'Exam (LECTURE ONLY)'!AM$11), "", SUMIF('Exam (LECTURE ONLY)'!O$20:X$20, "CLO6", 'Exam (LECTURE ONLY)'!O62:X62) / 'Exam (LECTURE ONLY)'!AM$11),
IF(AND('PRINTABLE (per grading)'!H$16="EXAM", 'PRINTABLE (per grading)'!B$13="Final"), IF(ISERROR(SUMIF('Exam (LECTURE ONLY)'!Z$20:AI$20, "CLO6", 'Exam (LECTURE ONLY)'!Z62:AI62) / 'Exam (LECTURE ONLY)'!AN$11), "", SUMIF('Exam (LECTURE ONLY)'!Z$20:AI$20, "CLO6", 'Exam (LECTURE ONLY)'!Z62:AI62) / 'Exam (LECTURE ONLY)'!AN$11),
IF(AND('PRINTABLE (per grading)'!H$16="OUTPUT", 'PRINTABLE (per grading)'!B$13="Prelim"), IF(ISERROR(SUMIF(OUTPUT!C$20:M$20, "CLO6", OUTPUT!C62:M62) / OUTPUT!AL$11), "", SUMIF(OUTPUT!C$20:M$20, "CLO6", OUTPUT!C62:M62) / OUTPUT!AL$11),
IF(AND('PRINTABLE (per grading)'!H$16="OUTPUT", 'PRINTABLE (per grading)'!B$13="Midterm"), IF(ISERROR(SUMIF(OUTPUT!O$20:Y$20, "CLO6", OUTPUT!O62:Y62) / OUTPUT!AM$11), "", SUMIF(OUTPUT!O$20:Y$20, "CLO6", OUTPUT!O62:Y62) / OUTPUT!AM$11),
IF(AND('PRINTABLE (per grading)'!H$16="OUTPUT", 'PRINTABLE (per grading)'!B$13="Final"), IF(ISERROR(SUMIF(OUTPUT!AA$20:AI$20, "CLO6", OUTPUT!AA62:AI62) / OUTPUT!AN$11), "", SUMIF(OUTPUT!AA$20:AI$20, "CLO6", OUTPUT!AA62:AI62) / OUTPUT!AN$11),
"")))))),"")</f>
        <v/>
      </c>
      <c r="AO60" s="286" t="str">
        <f aca="false">IF(B60&lt;&gt;"",IF(AN60="","",IF(AN60&lt;0.5,1,IF(AND(AN60&gt;=0.5,AN60&lt;P$10),2,IF(AN60&gt;=P$10,3)))),"")</f>
        <v/>
      </c>
      <c r="AP60" s="287" t="str">
        <f aca="false">IF(B60 &lt;&gt; "",IFERROR(IF(AVERAGE(AL60,AN60)&gt;=P$10,"Y","N"),""),"")</f>
        <v/>
      </c>
      <c r="AQ60" s="194" t="str">
        <f aca="false">IF(B60 &lt;&gt; "", IFERROR(IF(C$16 = "PRELIM", SUMIF('Database (LECTURE-RES-PRAC)'!D$14:AG$14, "CLO7", 'Database (LECTURE-RES-PRAC)'!D57:AG57) / 'Grade computation'!F$10, IF(C$16 = "MIDTERM", SUMIF('Database (LECTURE-RES-PRAC)'!AJ$14:BM$14, "CLO7", 'Database (LECTURE-RES-PRAC)'!AJ57:BM57) / 'Grade computation'!G$10, IF(C$16 = "FINAL", SUMIF('Database (LECTURE-RES-PRAC)'!BP$14:CS$14, "CLO7", 'Database (LECTURE-RES-PRAC)'!BP57:CS57) / 'Grade computation'!H$10,""))),""),"")</f>
        <v/>
      </c>
      <c r="AR60" s="286" t="str">
        <f aca="false">IF(B60&lt;&gt;"",IF(AQ60="","",IF(AQ60&lt;0.5,1,IF(AND(AQ60&gt;=0.5,AQ60&lt;P$10),2,IF(AQ60&gt;=P$10,3)))),"")</f>
        <v/>
      </c>
      <c r="AS60" s="194" t="str">
        <f aca="false">IF(B60 &lt;&gt; "",IF(AND('PRINTABLE (per grading)'!H$16="EXAM", 'PRINTABLE (per grading)'!B$13="Prelim"), IF(ISERROR(SUMIF('Exam (LECTURE ONLY)'!D$20:M$20, "CLO7", 'Exam (LECTURE ONLY)'!D62:M62) / 'Exam (LECTURE ONLY)'!AL$12), "", SUMIF('Exam (LECTURE ONLY)'!D$20:M$20, "CLO7", 'Exam (LECTURE ONLY)'!D62:M62) /'Exam (LECTURE ONLY)'!AL$12),
IF(AND('PRINTABLE (per grading)'!H$16="EXAM", 'PRINTABLE (per grading)'!B$13="Midterm"), IF(ISERROR(SUMIF('Exam (LECTURE ONLY)'!O$20:X$20, "CLO7", 'Exam (LECTURE ONLY)'!O62:X62) / 'Exam (LECTURE ONLY)'!AM$12), "", SUMIF('Exam (LECTURE ONLY)'!O$20:X$20, "CLO7", 'Exam (LECTURE ONLY)'!O62:X62) / 'Exam (LECTURE ONLY)'!AM$12),
IF(AND('PRINTABLE (per grading)'!H$16="EXAM", 'PRINTABLE (per grading)'!B$13="Final"), IF(ISERROR(SUMIF('Exam (LECTURE ONLY)'!Z$20:AI$20, "CLO7", 'Exam (LECTURE ONLY)'!Z62:AI62) / 'Exam (LECTURE ONLY)'!AN$12), "", SUMIF('Exam (LECTURE ONLY)'!Z$20:AI$20, "CLO7", 'Exam (LECTURE ONLY)'!Z62:AI62) / 'Exam (LECTURE ONLY)'!AN$12),
IF(AND('PRINTABLE (per grading)'!H$16="OUTPUT", 'PRINTABLE (per grading)'!B$13="Prelim"), IF(ISERROR(SUMIF(OUTPUT!C$20:M$20, "CLO7", OUTPUT!C62:M62) / OUTPUT!AL$12), "", SUMIF(OUTPUT!C$20:M$20, "CLO7", OUTPUT!C62:M62) / OUTPUT!AL$12),
IF(AND('PRINTABLE (per grading)'!H$16="OUTPUT", 'PRINTABLE (per grading)'!B$13="Midterm"), IF(ISERROR(SUMIF(OUTPUT!O$20:Y$20, "CLO7", OUTPUT!O62:Y62) / OUTPUT!AM$12), "", SUMIF(OUTPUT!O$20:Y$20, "CLO7", OUTPUT!O62:Y62) / OUTPUT!AM$12),
IF(AND('PRINTABLE (per grading)'!H$16="OUTPUT", 'PRINTABLE (per grading)'!B$13="Final"), IF(ISERROR(SUMIF(OUTPUT!AA$20:AI$20, "CLO7", OUTPUT!AA62:AI62) / OUTPUT!AN$12), "", SUMIF(OUTPUT!AA$20:AI$20, "CLO7", OUTPUT!AA62:AI62) / OUTPUT!AN$12),
"")))))),"")</f>
        <v/>
      </c>
      <c r="AT60" s="286" t="str">
        <f aca="false">IF(B60&lt;&gt;"",IF(AS60="","",IF(AS60&lt;0.5,1,IF(AND(AS60&gt;=0.5,AS60&lt;P$10),2,IF(AS60&gt;=P$10,3)))),"")</f>
        <v/>
      </c>
      <c r="AU60" s="287" t="str">
        <f aca="false">IF(B60 &lt;&gt; "",IFERROR(IF(AVERAGE(AQ60,AS60)&gt;=P$10,"Y","N"),""),"")</f>
        <v/>
      </c>
      <c r="AV60" s="194" t="str">
        <f aca="false">IF(B60 &lt;&gt; "", IFERROR(IF(C$16 = "PRELIM", SUMIF('Database (LECTURE-RES-PRAC)'!D$14:AG$14, "CLO8", 'Database (LECTURE-RES-PRAC)'!D57:AG57) / 'Grade computation'!F$11, IF(C$16 = "MIDTERM", SUMIF('Database (LECTURE-RES-PRAC)'!AJ$14:BM$14, "CLO8", 'Database (LECTURE-RES-PRAC)'!AJ57:BM57) / 'Grade computation'!G$11, IF(C$16 = "FINAL", SUMIF('Database (LECTURE-RES-PRAC)'!BP$14:CS$14, "CLO8", 'Database (LECTURE-RES-PRAC)'!BP57:CS57) / 'Grade computation'!H$11,""))),""),"")</f>
        <v/>
      </c>
      <c r="AW60" s="286" t="str">
        <f aca="false">IF(B60&lt;&gt;"",IF(AV60="","",IF(AV60&lt;0.5,1,IF(AND(AV60&gt;=0.5,AV60&lt;P$10),2,IF(AV60&gt;=P$10,3)))),"")</f>
        <v/>
      </c>
      <c r="AX60" s="194" t="str">
        <f aca="false">IF(B60 &lt;&gt; "",IF(AND('PRINTABLE (per grading)'!H$16="EXAM", 'PRINTABLE (per grading)'!B$13="Prelim"), IF(ISERROR(SUMIF('Exam (LECTURE ONLY)'!D$20:M$20, "CLO8", 'Exam (LECTURE ONLY)'!D62:M62) / 'Exam (LECTURE ONLY)'!AL$13), "", SUMIF('Exam (LECTURE ONLY)'!D$20:M$20, "CLO8", 'Exam (LECTURE ONLY)'!D62:M62) /'Exam (LECTURE ONLY)'!AL$13),
IF(AND('PRINTABLE (per grading)'!H$16="EXAM", 'PRINTABLE (per grading)'!B$13="Midterm"), IF(ISERROR(SUMIF('Exam (LECTURE ONLY)'!O$20:X$20, "CLO8", 'Exam (LECTURE ONLY)'!O62:X62) / 'Exam (LECTURE ONLY)'!AM$13), "", SUMIF('Exam (LECTURE ONLY)'!O$20:X$20, "CLO8", 'Exam (LECTURE ONLY)'!O62:X62) / 'Exam (LECTURE ONLY)'!AM$13),
IF(AND('PRINTABLE (per grading)'!H$16="EXAM", 'PRINTABLE (per grading)'!B$13="Final"), IF(ISERROR(SUMIF('Exam (LECTURE ONLY)'!Z$20:AI$20, "CLO8", 'Exam (LECTURE ONLY)'!Z62:AI62) / 'Exam (LECTURE ONLY)'!AN$13), "", SUMIF('Exam (LECTURE ONLY)'!Z$20:AI$20, "CLO8", 'Exam (LECTURE ONLY)'!Z62:AI62) / 'Exam (LECTURE ONLY)'!AN$13),
IF(AND('PRINTABLE (per grading)'!H$16="OUTPUT", 'PRINTABLE (per grading)'!B$13="Prelim"), IF(ISERROR(SUMIF(OUTPUT!C$20:M$20, "CLO8", OUTPUT!C62:M62) / OUTPUT!AL$13), "", SUMIF(OUTPUT!C$20:M$20, "CLO8", OUTPUT!C62:M62) / OUTPUT!AL$13),
IF(AND('PRINTABLE (per grading)'!H$16="OUTPUT", 'PRINTABLE (per grading)'!B$13="Midterm"), IF(ISERROR(SUMIF(OUTPUT!O$20:Y$20, "CLO8", OUTPUT!O62:Y62) / OUTPUT!AM$13), "", SUMIF(OUTPUT!O$20:Y$20, "CLO8", OUTPUT!O62:Y62) / OUTPUT!AM$13),
IF(AND('PRINTABLE (per grading)'!H$16="OUTPUT", 'PRINTABLE (per grading)'!B$13="Final"), IF(ISERROR(SUMIF(OUTPUT!AA$20:AI$20, "CLO8", OUTPUT!AA62:AI62) / OUTPUT!AN$13), "", SUMIF(OUTPUT!AA$20:AI$20, "CLO8", OUTPUT!AA62:AI62) / OUTPUT!AN$13),
"")))))),"")</f>
        <v/>
      </c>
      <c r="AY60" s="286" t="str">
        <f aca="false">IF(B60&lt;&gt;"",IF(AX60="","",IF(AX60&lt;0.5,1,IF(AND(AX60&gt;=0.5,AX60&lt;P$10),2,IF(AX60&gt;=P$10,3)))),"")</f>
        <v/>
      </c>
      <c r="AZ60" s="287" t="str">
        <f aca="false">IF(B60 &lt;&gt; "",IFERROR(IF(AVERAGE(AV60,AX60)&gt;=P$10,"Y","N"),""),"")</f>
        <v/>
      </c>
      <c r="BA60" s="194" t="str">
        <f aca="false">IF(B60 &lt;&gt; "", IFERROR(IF(C$16 = "PRELIM", SUMIF('Database (LECTURE-RES-PRAC)'!D$14:AG$14, "CLO9", 'Database (LECTURE-RES-PRAC)'!D57:AG57) / 'Grade computation'!F$12, IF(C$16 = "MIDTERM", SUMIF('Database (LECTURE-RES-PRAC)'!AJ$14:BM$14, "CLO9", 'Database (LECTURE-RES-PRAC)'!AJ57:BM57) / 'Grade computation'!G$12, IF(C$16 = "FINAL", SUMIF('Database (LECTURE-RES-PRAC)'!BP$14:CS$14, "CLO9", 'Database (LECTURE-RES-PRAC)'!BP57:CS57) / 'Grade computation'!H$12,""))),""),"")</f>
        <v/>
      </c>
      <c r="BB60" s="286" t="str">
        <f aca="false">IF(B60&lt;&gt;"",IF(BA60="","",IF(BA60&lt;0.5,1,IF(AND(BA60&gt;=0.5,BA60&lt;P$10),2,IF(BA60&gt;=P$10,3)))),"")</f>
        <v/>
      </c>
      <c r="BC60" s="194" t="str">
        <f aca="false">IF(B60 &lt;&gt; "",IF(AND('PRINTABLE (per grading)'!H$16="EXAM", 'PRINTABLE (per grading)'!B$13="Prelim"), IF(ISERROR(SUMIF('Exam (LECTURE ONLY)'!D$20:M$20, "CLO9", 'Exam (LECTURE ONLY)'!D62:M62) / 'Exam (LECTURE ONLY)'!AL$14), "", SUMIF('Exam (LECTURE ONLY)'!D$20:M$20, "CLO9", 'Exam (LECTURE ONLY)'!D62:M62) /'Exam (LECTURE ONLY)'!AL$14),
IF(AND('PRINTABLE (per grading)'!H$16="EXAM", 'PRINTABLE (per grading)'!B$13="Midterm"), IF(ISERROR(SUMIF('Exam (LECTURE ONLY)'!O$20:X$20, "CLO9", 'Exam (LECTURE ONLY)'!O62:X62) / 'Exam (LECTURE ONLY)'!AM$14), "", SUMIF('Exam (LECTURE ONLY)'!O$20:X$20, "CLO9", 'Exam (LECTURE ONLY)'!O62:X62) / 'Exam (LECTURE ONLY)'!AM$14),
IF(AND('PRINTABLE (per grading)'!H$16="EXAM", 'PRINTABLE (per grading)'!B$13="Final"), IF(ISERROR(SUMIF('Exam (LECTURE ONLY)'!Z$20:AI$20, "CLO9", 'Exam (LECTURE ONLY)'!Z62:AI62) / 'Exam (LECTURE ONLY)'!AN$14), "", SUMIF('Exam (LECTURE ONLY)'!Z$20:AI$20, "CLO9", 'Exam (LECTURE ONLY)'!Z62:AI62) / 'Exam (LECTURE ONLY)'!AN$14),
IF(AND('PRINTABLE (per grading)'!H$16="OUTPUT", 'PRINTABLE (per grading)'!B$13="Prelim"), IF(ISERROR(SUMIF(OUTPUT!C$20:M$20, "CLO9", OUTPUT!C62:M62) / OUTPUT!AL$14), "", SUMIF(OUTPUT!C$20:M$20, "CLO9", OUTPUT!C62:M62) / OUTPUT!AL$14),
IF(AND('PRINTABLE (per grading)'!H$16="OUTPUT", 'PRINTABLE (per grading)'!B$13="Midterm"), IF(ISERROR(SUMIF(OUTPUT!O$20:Y$20, "CLO9", OUTPUT!O62:Y62) / OUTPUT!AM$14), "", SUMIF(OUTPUT!O$20:Y$20, "CLO9", OUTPUT!O62:Y62) / OUTPUT!AM$14),
IF(AND('PRINTABLE (per grading)'!H$16="OUTPUT", 'PRINTABLE (per grading)'!B$13="Final"), IF(ISERROR(SUMIF(OUTPUT!AA$20:AI$20, "CLO9", OUTPUT!AA62:AI62) / OUTPUT!AN$14), "", SUMIF(OUTPUT!AA$20:AI$20, "CLO9", OUTPUT!AA62:AI62) / OUTPUT!AN$14),
"")))))),"")</f>
        <v/>
      </c>
      <c r="BD60" s="286" t="str">
        <f aca="false">IF(B60&lt;&gt;"",IF(BC60="","",IF(BC60&lt;0.5,1,IF(AND(BC60&gt;=0.5,BC60&lt;P$10),2,IF(BC60&gt;=P$10,3)))),"")</f>
        <v/>
      </c>
      <c r="BE60" s="287" t="str">
        <f aca="false">IF(B60 &lt;&gt; "",IFERROR(IF(AVERAGE(BA60,BC60)&gt;=P$10,"Y","N"),""),"")</f>
        <v/>
      </c>
      <c r="BF60" s="194" t="str">
        <f aca="false">IF(B60 &lt;&gt; "", IFERROR(IF(C$16 = "PRELIM", SUMIF('Database (LECTURE-RES-PRAC)'!D$14:AG$14, "CLO10", 'Database (LECTURE-RES-PRAC)'!D57:AG57) / 'Grade computation'!F$13, IF(C$16 = "MIDTERM", SUMIF('Database (LECTURE-RES-PRAC)'!AJ$14:BM$14, "CLO10", 'Database (LECTURE-RES-PRAC)'!AJ57:BM57) / 'Grade computation'!G$13, IF(C$16 = "FINAL", SUMIF('Database (LECTURE-RES-PRAC)'!BP$14:CS$14, "CLO10", 'Database (LECTURE-RES-PRAC)'!BP57:CS57) / 'Grade computation'!H$13,""))),""),"")</f>
        <v/>
      </c>
      <c r="BG60" s="286" t="str">
        <f aca="false">IF(B60&lt;&gt;"",IF(BF60="","",IF(BF60&lt;0.5,1,IF(AND(BF60&gt;=0.5,BF60&lt;P$10),2,IF(BF60&gt;=P$10,3)))),"")</f>
        <v/>
      </c>
      <c r="BH60" s="194" t="str">
        <f aca="false">IF(B60 &lt;&gt; "",IF(AND('PRINTABLE (per grading)'!H$16="EXAM", 'PRINTABLE (per grading)'!B$13="Prelim"), IF(ISERROR(SUMIF('Exam (LECTURE ONLY)'!D$20:M$20, "CLO10", 'Exam (LECTURE ONLY)'!D62:M62) / 'Exam (LECTURE ONLY)'!AL$15), "", SUMIF('Exam (LECTURE ONLY)'!D$20:M$20, "CLO10", 'Exam (LECTURE ONLY)'!D62:M62) /'Exam (LECTURE ONLY)'!AL$15),
IF(AND('PRINTABLE (per grading)'!H$16="EXAM", 'PRINTABLE (per grading)'!B$13="Midterm"), IF(ISERROR(SUMIF('Exam (LECTURE ONLY)'!O$20:X$20, "CLO10", 'Exam (LECTURE ONLY)'!O62:X62) / 'Exam (LECTURE ONLY)'!AM$15), "", SUMIF('Exam (LECTURE ONLY)'!O$20:X$20, "CLO10", 'Exam (LECTURE ONLY)'!O62:X62) / 'Exam (LECTURE ONLY)'!AM$15),
IF(AND('PRINTABLE (per grading)'!H$16="EXAM", 'PRINTABLE (per grading)'!B$13="Final"), IF(ISERROR(SUMIF('Exam (LECTURE ONLY)'!Z$20:AI$20, "CLO10", 'Exam (LECTURE ONLY)'!Z62:AI62) / 'Exam (LECTURE ONLY)'!AN$15), "", SUMIF('Exam (LECTURE ONLY)'!Z$20:AI$20, "CLO10", 'Exam (LECTURE ONLY)'!Z62:AI62) / 'Exam (LECTURE ONLY)'!AN$15),
IF(AND('PRINTABLE (per grading)'!H$16="OUTPUT", 'PRINTABLE (per grading)'!B$13="Prelim"), IF(ISERROR(SUMIF(OUTPUT!C$20:M$20, "CLO10", OUTPUT!C62:M62) / OUTPUT!AL$15), "", SUMIF(OUTPUT!C$20:M$20, "CLO10", OUTPUT!C62:M62) / OUTPUT!AL$15),
IF(AND('PRINTABLE (per grading)'!H$16="OUTPUT", 'PRINTABLE (per grading)'!B$13="Midterm"), IF(ISERROR(SUMIF(OUTPUT!O$20:Y$20, "CLO10", OUTPUT!O62:Y62) / OUTPUT!AM$15), "", SUMIF(OUTPUT!O$20:Y$20, "CLO10", OUTPUT!O62:Y62) / OUTPUT!AM$15),
IF(AND('PRINTABLE (per grading)'!H$16="OUTPUT", 'PRINTABLE (per grading)'!B$13="Final"), IF(ISERROR(SUMIF(OUTPUT!AA$20:AI$20, "CLO10", OUTPUT!AA62:AI62) / OUTPUT!AN$15), "", SUMIF(OUTPUT!AA$20:AI$20, "CLO10", OUTPUT!AA62:AI62) / OUTPUT!AN$15),
"")))))),"")</f>
        <v/>
      </c>
      <c r="BI60" s="286" t="str">
        <f aca="false">IF(B60&lt;&gt;"",IF(BH60="","",IF(BH60&lt;0.5,1,IF(AND(BH60&gt;=0.5,BH60&lt;P$10),2,IF(BH60&gt;=P$10,3)))),"")</f>
        <v/>
      </c>
      <c r="BJ60" s="287" t="str">
        <f aca="false">IF(B60 &lt;&gt; "",IFERROR(IF(AVERAGE(BF60,BH60)&gt;=P$10,"Y","N"),""),"")</f>
        <v/>
      </c>
      <c r="BK60" s="8"/>
    </row>
    <row r="61" customFormat="false" ht="19.5" hidden="false" customHeight="true" outlineLevel="0" collapsed="false">
      <c r="A61" s="183" t="str">
        <f aca="false">IF(ISBLANK('Database (LECTURE-RES-PRAC)'!A58),"",'Database (LECTURE-RES-PRAC)'!A58)</f>
        <v/>
      </c>
      <c r="B61" s="184" t="str">
        <f aca="false">IF(ISBLANK('Database (LECTURE-RES-PRAC)'!B58),"",'Database (LECTURE-RES-PRAC)'!B58)</f>
        <v/>
      </c>
      <c r="C61" s="230" t="str">
        <f aca="false">IF(B61&lt;&gt;"",IF(C$16="PRELIM",'Grade computation'!C61, IF(C$16="MIDTERM",'Grade computation'!K61, IF(C$16="FINAL",'Grade computation'!S61,""))),"")</f>
        <v/>
      </c>
      <c r="D61" s="231" t="str">
        <f aca="false">IF(B61&lt;&gt;"",IFERROR(IF(B$11="80-20", (((C61/C$19)*X$6)+X$7)*D$18, IF(B$11="60-40", (((C61/C$19)*Y$6)+Y$7)*D$18, 0)),0),"")</f>
        <v/>
      </c>
      <c r="E61" s="230" t="str">
        <f aca="false">IF(B61&lt;&gt;"", IF(C$16="PRELIM",'Grade computation'!E61, IF(C$16="MIDTERM",'Grade computation'!M61, IF(C$16="FINAL",'Grade computation'!U61,""))),"")</f>
        <v/>
      </c>
      <c r="F61" s="232" t="str">
        <f aca="false">IF(B61&lt;&gt;"",IFERROR(IF(B$11="80-20", (((E61/E$19)*X$6)+X$7)*F$18, IF(B$11="60-40", (((E61/E$19)*Y$6)+Y$7)*F$18, 0)),0),"")</f>
        <v/>
      </c>
      <c r="G61" s="233" t="str">
        <f aca="false">IF(B61&lt;&gt;"",IFERROR((D61+F61),0),"")</f>
        <v/>
      </c>
      <c r="H61" s="234" t="str">
        <f aca="false">IF(B61&lt;&gt;"",IF(C$16="PRELIM", 'Grade computation'!H61, IF(C$16="MIDTERM", 'Grade computation'!P61, IF(C$16="FINAL",'Grade computation'!X61, ""))),"")</f>
        <v/>
      </c>
      <c r="I61" s="233" t="str">
        <f aca="false">IF(B61&lt;&gt;"",IFERROR(IF(B$11="80-20", (((H61/H$19)*X$6)+X$7)*I$19, IF(B$11="60-40", (((H61/H$19)*Y$6)+Y$7)*I$19, 0)),0),"")</f>
        <v/>
      </c>
      <c r="J61" s="237" t="str">
        <f aca="false">IFERROR((G61+I61),"")</f>
        <v/>
      </c>
      <c r="K61" s="183" t="str">
        <f aca="false">IFERROR(IF(J61="","",IF(J61&gt;=75,"PASSED","FAILED")),"")</f>
        <v/>
      </c>
      <c r="L61" s="183"/>
      <c r="M61" s="194" t="str">
        <f aca="false">IF(B61 &lt;&gt; "", IFERROR(IF(C$16 = "PRELIM", SUMIF('Database (LECTURE-RES-PRAC)'!D$14:AG$14, "CLO1", 'Database (LECTURE-RES-PRAC)'!D58:AG58) / 'Grade computation'!F$4, IF(C$16 = "MIDTERM", SUMIF('Database (LECTURE-RES-PRAC)'!AJ$14:BM$14, "CLO1", 'Database (LECTURE-RES-PRAC)'!AJ58:BM58) / 'Grade computation'!G$4, IF(C$16 = "FINAL", SUMIF('Database (LECTURE-RES-PRAC)'!BP$14:CS$14, "CLO1", 'Database (LECTURE-RES-PRAC)'!BP58:CS58) / 'Grade computation'!H$4,""))),""),"")</f>
        <v/>
      </c>
      <c r="N61" s="286" t="str">
        <f aca="false">IF(B61&lt;&gt;"",IF(M61="","",IF(M61&lt;0.5,1,IF(AND(M61&gt;=0.5,M61&lt;P$10),2,IF(M61&gt;=P$10,3)))),"")</f>
        <v/>
      </c>
      <c r="O61" s="194" t="str">
        <f aca="false">IF(B61 &lt;&gt; "",IF(AND('PRINTABLE (per grading)'!H$16="EXAM", 'PRINTABLE (per grading)'!B$13="Prelim"), IF(ISERROR(SUMIF('Exam (LECTURE ONLY)'!D$20:M$20, "CLO1", 'Exam (LECTURE ONLY)'!D63:M63) / 'Exam (LECTURE ONLY)'!AL$6), "", SUMIF('Exam (LECTURE ONLY)'!D$20:M$20, "CLO1", 'Exam (LECTURE ONLY)'!D63:M63) /'Exam (LECTURE ONLY)'!AL$6),
IF(AND('PRINTABLE (per grading)'!H$16="EXAM", 'PRINTABLE (per grading)'!B$13="Midterm"), IF(ISERROR(SUMIF('Exam (LECTURE ONLY)'!O$20:X$20, "CLO1", 'Exam (LECTURE ONLY)'!O63:X63) / 'Exam (LECTURE ONLY)'!AM$6), "", SUMIF('Exam (LECTURE ONLY)'!O$20:X$20, "CLO1", 'Exam (LECTURE ONLY)'!O63:X63) / 'Exam (LECTURE ONLY)'!AM$6),
IF(AND('PRINTABLE (per grading)'!H$16="EXAM", 'PRINTABLE (per grading)'!B$13="Final"), IF(ISERROR(SUMIF('Exam (LECTURE ONLY)'!Z$20:AI$20, "CLO1", 'Exam (LECTURE ONLY)'!Z63:AI63) / 'Exam (LECTURE ONLY)'!AN$6), "", SUMIF('Exam (LECTURE ONLY)'!Z$20:AI$20, "CLO1", 'Exam (LECTURE ONLY)'!Z63:AI63) / 'Exam (LECTURE ONLY)'!AN$6),
IF(AND('PRINTABLE (per grading)'!H$16="OUTPUT", 'PRINTABLE (per grading)'!B$13="Prelim"), IF(ISERROR(SUMIF(OUTPUT!C$20:M$20, "CLO1", OUTPUT!C63:M63) / OUTPUT!AL$6), "", SUMIF(OUTPUT!C$20:M$20, "CLO1", OUTPUT!C63:M63) / OUTPUT!AL$6),
IF(AND('PRINTABLE (per grading)'!H$16="OUTPUT", 'PRINTABLE (per grading)'!B$13="Midterm"), IF(ISERROR(SUMIF(OUTPUT!O$20:Y$20, "CLO1", OUTPUT!O63:Y63) / OUTPUT!AM$6), "", SUMIF(OUTPUT!O$20:Y$20, "CLO1", OUTPUT!O63:Y63) / OUTPUT!AM$6),
IF(AND('PRINTABLE (per grading)'!H$16="OUTPUT", 'PRINTABLE (per grading)'!B$13="Final"), IF(ISERROR(SUMIF(OUTPUT!AA$20:AI$20, "CLO1", OUTPUT!AA63:AI63) / OUTPUT!AN$6), "", SUMIF(OUTPUT!AA$20:AI$20, "CLO1", OUTPUT!AA63:AI63) / OUTPUT!AN$6),
"")))))),"")</f>
        <v/>
      </c>
      <c r="P61" s="286" t="str">
        <f aca="false">IF(B61&lt;&gt;"",IF(O61="","",IF(O61&lt;0.5,1,IF(AND(O61&gt;=0.5,O61&lt;P$10),2,IF(O61&gt;=P$10,3)))),"")</f>
        <v/>
      </c>
      <c r="Q61" s="287" t="str">
        <f aca="false">IF(B61 &lt;&gt; "",IFERROR(IF(AVERAGE(M61,O61)&gt;=P$10,"Y","N"),""),"")</f>
        <v/>
      </c>
      <c r="R61" s="194" t="str">
        <f aca="false">IF(B61 &lt;&gt; "", IFERROR(IF(C$16 = "PRELIM", SUMIF('Database (LECTURE-RES-PRAC)'!D$14:AG$14, "CLO2", 'Database (LECTURE-RES-PRAC)'!D58:AG58) / 'Grade computation'!F$5, IF(C$16 = "MIDTERM", SUMIF('Database (LECTURE-RES-PRAC)'!AJ$14:BM$14, "CLO2", 'Database (LECTURE-RES-PRAC)'!AJ58:BM58) / 'Grade computation'!G$5, IF(C$16 = "FINAL", SUMIF('Database (LECTURE-RES-PRAC)'!BP$14:CS$14, "CLO2", 'Database (LECTURE-RES-PRAC)'!BP58:CS58) / 'Grade computation'!H$5,""))),""),"")</f>
        <v/>
      </c>
      <c r="S61" s="286" t="str">
        <f aca="false">IF(B61&lt;&gt;"",IF(R61="","",IF(R61&lt;0.5,1,IF(AND(R61&gt;=0.5,R61&lt;P$10),2,IF(R61&gt;=P$10,3)))),"")</f>
        <v/>
      </c>
      <c r="T61" s="194" t="str">
        <f aca="false">IF(B61 &lt;&gt; "",IF(AND('PRINTABLE (per grading)'!H$16="EXAM", 'PRINTABLE (per grading)'!B$13="Prelim"), IF(ISERROR(SUMIF('Exam (LECTURE ONLY)'!D$20:M$20, "CLO2", 'Exam (LECTURE ONLY)'!D63:M63) / 'Exam (LECTURE ONLY)'!AL$7), "", SUMIF('Exam (LECTURE ONLY)'!D$20:M$20, "CLO2", 'Exam (LECTURE ONLY)'!D63:M63) /'Exam (LECTURE ONLY)'!AL$7),
IF(AND('PRINTABLE (per grading)'!H$16="EXAM", 'PRINTABLE (per grading)'!B$13="Midterm"), IF(ISERROR(SUMIF('Exam (LECTURE ONLY)'!O$20:X$20, "CLO2", 'Exam (LECTURE ONLY)'!O63:X63) / 'Exam (LECTURE ONLY)'!AM$7), "", SUMIF('Exam (LECTURE ONLY)'!O$20:X$20, "CLO2", 'Exam (LECTURE ONLY)'!O63:X63) / 'Exam (LECTURE ONLY)'!AM$7),
IF(AND('PRINTABLE (per grading)'!H$16="EXAM", 'PRINTABLE (per grading)'!B$13="Final"), IF(ISERROR(SUMIF('Exam (LECTURE ONLY)'!Z$20:AI$20, "CLO2", 'Exam (LECTURE ONLY)'!Z63:AI63) / 'Exam (LECTURE ONLY)'!AN$7), "", SUMIF('Exam (LECTURE ONLY)'!Z$20:AI$20, "CLO2", 'Exam (LECTURE ONLY)'!Z63:AI63) / 'Exam (LECTURE ONLY)'!AN$7),
IF(AND('PRINTABLE (per grading)'!H$16="OUTPUT", 'PRINTABLE (per grading)'!B$13="Prelim"), IF(ISERROR(SUMIF(OUTPUT!C$20:M$20, "CLO2", OUTPUT!C63:M63) / OUTPUT!AL$7), "", SUMIF(OUTPUT!C$20:M$20, "CLO2", OUTPUT!C63:M63) / OUTPUT!AL$7),
IF(AND('PRINTABLE (per grading)'!H$16="OUTPUT", 'PRINTABLE (per grading)'!B$13="Midterm"), IF(ISERROR(SUMIF(OUTPUT!O$20:Y$20, "CLO2", OUTPUT!O63:Y63) / OUTPUT!AM$7), "", SUMIF(OUTPUT!O$20:Y$20, "CLO2", OUTPUT!O63:Y63) / OUTPUT!AM$7),
IF(AND('PRINTABLE (per grading)'!H$16="OUTPUT", 'PRINTABLE (per grading)'!B$13="Final"), IF(ISERROR(SUMIF(OUTPUT!AA$20:AI$20, "CLO2", OUTPUT!AA63:AI63) / OUTPUT!AN$7), "", SUMIF(OUTPUT!AA$20:AI$20, "CLO2", OUTPUT!AA63:AI63) / OUTPUT!AN$7),
"")))))),"")</f>
        <v/>
      </c>
      <c r="U61" s="286" t="str">
        <f aca="false">IF(B61&lt;&gt;"",IF(T61="","",IF(T61&lt;0.5,1,IF(AND(T61&gt;=0.5,T61&lt;P$10),2,IF(T61&gt;=P$10,3)))),"")</f>
        <v/>
      </c>
      <c r="V61" s="287" t="str">
        <f aca="false">IF(B61 &lt;&gt; "",IFERROR(IF(AVERAGE(R61,T61)&gt;=P$10,"Y","N"),""),"")</f>
        <v/>
      </c>
      <c r="W61" s="194" t="str">
        <f aca="false">IF(B61 &lt;&gt; "", IFERROR(IF(C$16 = "PRELIM", SUMIF('Database (LECTURE-RES-PRAC)'!D$14:AG$14, "CLO3", 'Database (LECTURE-RES-PRAC)'!D58:AG58) / 'Grade computation'!F$6, IF(C$16 = "MIDTERM", SUMIF('Database (LECTURE-RES-PRAC)'!AJ$14:BM$14, "CLO3", 'Database (LECTURE-RES-PRAC)'!AJ58:BM58) / 'Grade computation'!G$6, IF(C$16 = "FINAL", SUMIF('Database (LECTURE-RES-PRAC)'!BP$14:CS$14, "CLO3", 'Database (LECTURE-RES-PRAC)'!BP58:CS58) / 'Grade computation'!H$6,""))),""),"")</f>
        <v/>
      </c>
      <c r="X61" s="286" t="str">
        <f aca="false">IF(B61&lt;&gt;"",IF(W61="","",IF(W61&lt;0.5,1,IF(AND(W61&gt;=0.5,W61&lt;P$10),2,IF(W61&gt;=P$10,3)))),"")</f>
        <v/>
      </c>
      <c r="Y61" s="194" t="str">
        <f aca="false">IF(B61 &lt;&gt; "",IF(AND('PRINTABLE (per grading)'!H$16="EXAM", 'PRINTABLE (per grading)'!B$13="Prelim"), IF(ISERROR(SUMIF('Exam (LECTURE ONLY)'!D$20:M$20, "CLO3", 'Exam (LECTURE ONLY)'!D63:M63) / 'Exam (LECTURE ONLY)'!AL$8), "", SUMIF('Exam (LECTURE ONLY)'!D$20:M$20, "CLO3", 'Exam (LECTURE ONLY)'!D63:M63) /'Exam (LECTURE ONLY)'!AL$8),
IF(AND('PRINTABLE (per grading)'!H$16="EXAM", 'PRINTABLE (per grading)'!B$13="Midterm"), IF(ISERROR(SUMIF('Exam (LECTURE ONLY)'!O$20:X$20, "CLO3", 'Exam (LECTURE ONLY)'!O63:X63) / 'Exam (LECTURE ONLY)'!AM$8), "", SUMIF('Exam (LECTURE ONLY)'!O$20:X$20, "CLO3", 'Exam (LECTURE ONLY)'!O63:X63) / 'Exam (LECTURE ONLY)'!AM$8),
IF(AND('PRINTABLE (per grading)'!H$16="EXAM", 'PRINTABLE (per grading)'!B$13="Final"), IF(ISERROR(SUMIF('Exam (LECTURE ONLY)'!Z$20:AI$20, "CLO3", 'Exam (LECTURE ONLY)'!Z63:AI63) / 'Exam (LECTURE ONLY)'!AN$8), "", SUMIF('Exam (LECTURE ONLY)'!Z$20:AI$20, "CLO3", 'Exam (LECTURE ONLY)'!Z63:AI63) / 'Exam (LECTURE ONLY)'!AN$8),
IF(AND('PRINTABLE (per grading)'!H$16="OUTPUT", 'PRINTABLE (per grading)'!B$13="Prelim"), IF(ISERROR(SUMIF(OUTPUT!C$20:M$20, "CLO3", OUTPUT!C63:M63) / OUTPUT!AL$8), "", SUMIF(OUTPUT!C$20:M$20, "CLO3", OUTPUT!C63:M63) / OUTPUT!AL$8),
IF(AND('PRINTABLE (per grading)'!H$16="OUTPUT", 'PRINTABLE (per grading)'!B$13="Midterm"), IF(ISERROR(SUMIF(OUTPUT!O$20:Y$20, "CLO3", OUTPUT!O63:Y63) / OUTPUT!AM$8), "", SUMIF(OUTPUT!O$20:Y$20, "CLO3", OUTPUT!O63:Y63) / OUTPUT!AM$8),
IF(AND('PRINTABLE (per grading)'!H$16="OUTPUT", 'PRINTABLE (per grading)'!B$13="Final"), IF(ISERROR(SUMIF(OUTPUT!AA$20:AI$20, "CLO3", OUTPUT!AA63:AI63) / OUTPUT!AN$8), "", SUMIF(OUTPUT!AA$20:AI$20, "CLO3", OUTPUT!AA63:AI63) / OUTPUT!AN$8),
"" )))))),"")</f>
        <v/>
      </c>
      <c r="Z61" s="286" t="str">
        <f aca="false">IF(B61&lt;&gt;"",IF(Y61="","",IF(Y61&lt;0.5,1,IF(AND(Y61&gt;=0.5,Y61&lt;P$10),2,IF(Y61&gt;=P$10,3)))),"")</f>
        <v/>
      </c>
      <c r="AA61" s="287" t="str">
        <f aca="false">IF(B61 &lt;&gt; "",IFERROR(IF(AVERAGE(W61,Y61)&gt;=P$10,"Y","N"),""),"")</f>
        <v/>
      </c>
      <c r="AB61" s="194" t="str">
        <f aca="false">IF(B61 &lt;&gt; "", IFERROR(IF(C$16 = "PRELIM", SUMIF('Database (LECTURE-RES-PRAC)'!D$14:AG$14, "CLO4", 'Database (LECTURE-RES-PRAC)'!D58:AG58) / 'Grade computation'!F$7, IF(C$16 = "MIDTERM", SUMIF('Database (LECTURE-RES-PRAC)'!AJ$14:BM$14, "CLO4", 'Database (LECTURE-RES-PRAC)'!AJ58:BM58) / 'Grade computation'!G$7, IF(C$16 = "FINAL", SUMIF('Database (LECTURE-RES-PRAC)'!BP$14:CS$14, "CLO4", 'Database (LECTURE-RES-PRAC)'!BP58:CS58) / 'Grade computation'!H$7,""))),""),"")</f>
        <v/>
      </c>
      <c r="AC61" s="286" t="str">
        <f aca="false">IF(B61&lt;&gt;"",IF(AB61="","",IF(AB61&lt;0.5,1,IF(AND(AB61&gt;=0.5,AB61&lt;P$10),2,IF(AB61&gt;=P$10,3)))),"")</f>
        <v/>
      </c>
      <c r="AD61" s="194" t="str">
        <f aca="false">IF(B61 &lt;&gt; "",IF(AND('PRINTABLE (per grading)'!H$16="EXAM", 'PRINTABLE (per grading)'!B$13="Prelim"), IF(ISERROR(SUMIF('Exam (LECTURE ONLY)'!D$20:M$20, "CLO4", 'Exam (LECTURE ONLY)'!D63:M63) / 'Exam (LECTURE ONLY)'!AL$9), "", SUMIF('Exam (LECTURE ONLY)'!D$20:M$20, "CLO4", 'Exam (LECTURE ONLY)'!D63:M63) /'Exam (LECTURE ONLY)'!AL$9),
IF(AND('PRINTABLE (per grading)'!H$16="EXAM", 'PRINTABLE (per grading)'!B$13="Midterm"), IF(ISERROR(SUMIF('Exam (LECTURE ONLY)'!O$20:X$20, "CLO4", 'Exam (LECTURE ONLY)'!O63:X63) / 'Exam (LECTURE ONLY)'!AM$9), "", SUMIF('Exam (LECTURE ONLY)'!O$20:X$20, "CLO4", 'Exam (LECTURE ONLY)'!O63:X63) / 'Exam (LECTURE ONLY)'!AM$9),
IF(AND('PRINTABLE (per grading)'!H$16="EXAM", 'PRINTABLE (per grading)'!B$13="Final"), IF(ISERROR(SUMIF('Exam (LECTURE ONLY)'!Z$20:AI$20, "CLO4", 'Exam (LECTURE ONLY)'!Z63:AI63) / 'Exam (LECTURE ONLY)'!AN$9), "", SUMIF('Exam (LECTURE ONLY)'!Z$20:AI$20, "CLO4", 'Exam (LECTURE ONLY)'!Z63:AI63) / 'Exam (LECTURE ONLY)'!AN$9),
IF(AND('PRINTABLE (per grading)'!H$16="OUTPUT", 'PRINTABLE (per grading)'!B$13="Prelim"), IF(ISERROR(SUMIF(OUTPUT!C$20:M$20, "CLO4", OUTPUT!C63:M63) / OUTPUT!AL$9), "", SUMIF(OUTPUT!C$20:M$20, "CLO4", OUTPUT!C63:M63) / OUTPUT!AL$9),
IF(AND('PRINTABLE (per grading)'!H$16="OUTPUT", 'PRINTABLE (per grading)'!B$13="Midterm"), IF(ISERROR(SUMIF(OUTPUT!O$20:Y$20, "CLO4", OUTPUT!O63:Y63) / OUTPUT!AM$9), "", SUMIF(OUTPUT!O$20:Y$20, "CLO4", OUTPUT!O63:Y63) / OUTPUT!AM$9),
IF(AND('PRINTABLE (per grading)'!H$16="OUTPUT", 'PRINTABLE (per grading)'!B$13="Final"), IF(ISERROR(SUMIF(OUTPUT!AA$20:AI$20, "CLO4", OUTPUT!AA63:AI63) / OUTPUT!AN$9), "", SUMIF(OUTPUT!AA$20:AI$20, "CLO4", OUTPUT!AA63:AI63) / OUTPUT!AN$9),
"")))))),"")</f>
        <v/>
      </c>
      <c r="AE61" s="286" t="str">
        <f aca="false">IF(B61&lt;&gt;"",IF(AD61="","",IF(AD61&lt;0.5,1,IF(AND(AD61&gt;=0.5,AD61&lt;P$10),2,IF(AD61&gt;=P$10,3)))),"")</f>
        <v/>
      </c>
      <c r="AF61" s="287" t="str">
        <f aca="false">IF(B61 &lt;&gt; "",IFERROR(IF(AVERAGE(AB61,AD61)&gt;=P$10,"Y","N"),""),"")</f>
        <v/>
      </c>
      <c r="AG61" s="194" t="str">
        <f aca="false">IF(B61 &lt;&gt; "", IFERROR(IF(C$16 = "PRELIM", SUMIF('Database (LECTURE-RES-PRAC)'!D$14:AG$14, "CLO5", 'Database (LECTURE-RES-PRAC)'!D58:AG58) / 'Grade computation'!F$8, IF(C$16 = "MIDTERM", SUMIF('Database (LECTURE-RES-PRAC)'!AJ$14:BM$14, "CLO5", 'Database (LECTURE-RES-PRAC)'!AJ58:BM58) / 'Grade computation'!G$8, IF(C$16 = "FINAL", SUMIF('Database (LECTURE-RES-PRAC)'!BP$14:CS$14, "CLO5", 'Database (LECTURE-RES-PRAC)'!BP58:CS58) / 'Grade computation'!H$8,""))),""),"")</f>
        <v/>
      </c>
      <c r="AH61" s="286" t="str">
        <f aca="false">IF(B61&lt;&gt;"",IF(AG61="","",IF(AG61&lt;0.5,1,IF(AND(AG61&gt;=0.5,AG61&lt;P$10),2,IF(AG61&gt;=P$10,3)))),"")</f>
        <v/>
      </c>
      <c r="AI61" s="194" t="str">
        <f aca="false">IF(B61 &lt;&gt; "",IF(AND('PRINTABLE (per grading)'!H$16="EXAM", 'PRINTABLE (per grading)'!B$13="Prelim"), IF(ISERROR(SUMIF('Exam (LECTURE ONLY)'!D$20:M$20, "CLO5", 'Exam (LECTURE ONLY)'!D63:M63) / 'Exam (LECTURE ONLY)'!AL$10), "", SUMIF('Exam (LECTURE ONLY)'!D$20:M$20, "CLO5", 'Exam (LECTURE ONLY)'!D63:M63) /'Exam (LECTURE ONLY)'!AL$10),
IF(AND('PRINTABLE (per grading)'!H$16="EXAM", 'PRINTABLE (per grading)'!B$13="Midterm"), IF(ISERROR(SUMIF('Exam (LECTURE ONLY)'!O$20:X$20, "CLO5", 'Exam (LECTURE ONLY)'!O63:X63) / 'Exam (LECTURE ONLY)'!AM$10), "", SUMIF('Exam (LECTURE ONLY)'!O$20:X$20, "CLO5", 'Exam (LECTURE ONLY)'!O63:X63) / 'Exam (LECTURE ONLY)'!AM$10),
IF(AND('PRINTABLE (per grading)'!H$16="EXAM", 'PRINTABLE (per grading)'!B$13="Final"), IF(ISERROR(SUMIF('Exam (LECTURE ONLY)'!Z$20:AI$20, "CLO5", 'Exam (LECTURE ONLY)'!Z63:AI63) / 'Exam (LECTURE ONLY)'!AN$10), "", SUMIF('Exam (LECTURE ONLY)'!Z$20:AI$20, "CLO5", 'Exam (LECTURE ONLY)'!Z63:AI63) / 'Exam (LECTURE ONLY)'!AN$10),
IF(AND('PRINTABLE (per grading)'!H$16="OUTPUT", 'PRINTABLE (per grading)'!B$13="Prelim"), IF(ISERROR(SUMIF(OUTPUT!C$20:M$20, "CLO5", OUTPUT!C63:M63) / OUTPUT!AL$10), "", SUMIF(OUTPUT!C$20:M$20, "CLO5", OUTPUT!C63:M63) / OUTPUT!AL$10),
IF(AND('PRINTABLE (per grading)'!H$16="OUTPUT", 'PRINTABLE (per grading)'!B$13="Midterm"), IF(ISERROR(SUMIF(OUTPUT!O$20:Y$20, "CLO5", OUTPUT!O63:Y63) / OUTPUT!AM$10), "", SUMIF(OUTPUT!O$20:Y$20, "CLO5", OUTPUT!O63:Y63) / OUTPUT!AM$10),
IF(AND('PRINTABLE (per grading)'!H$16="OUTPUT", 'PRINTABLE (per grading)'!B$13="Final"), IF(ISERROR(SUMIF(OUTPUT!AA$20:AI$20, "CLO5", OUTPUT!AA63:AI63) / OUTPUT!AN$10), "", SUMIF(OUTPUT!AA$20:AI$20, "CLO5", OUTPUT!AA63:AI63) / OUTPUT!AN$10),
"")))))),"")</f>
        <v/>
      </c>
      <c r="AJ61" s="286" t="str">
        <f aca="false">IF(B61&lt;&gt;"",IF(AI61="","",IF(AI61&lt;0.5,1,IF(AND(AI61&gt;=0.5,AI61&lt;P$10),2,IF(AI61&gt;=P$10,3)))),"")</f>
        <v/>
      </c>
      <c r="AK61" s="287" t="str">
        <f aca="false">IF(B61 &lt;&gt; "",IFERROR(IF(AVERAGE(AG61,AI61)&gt;=P$10,"Y","N"),""),"")</f>
        <v/>
      </c>
      <c r="AL61" s="194" t="str">
        <f aca="false">IF(B61 &lt;&gt; "", IFERROR(IF(C$16 = "PRELIM", SUMIF('Database (LECTURE-RES-PRAC)'!D$14:AG$14, "CLO6", 'Database (LECTURE-RES-PRAC)'!D58:AG58) / 'Grade computation'!F$9, IF(C$16 = "MIDTERM", SUMIF('Database (LECTURE-RES-PRAC)'!AJ$14:BM$14, "CLO6", 'Database (LECTURE-RES-PRAC)'!AJ58:BM58) / 'Grade computation'!G$9, IF(C$16 = "FINAL", SUMIF('Database (LECTURE-RES-PRAC)'!BP$14:CS$14, "CLO6", 'Database (LECTURE-RES-PRAC)'!BP58:CS58) / 'Grade computation'!H$9,""))),""),"")</f>
        <v/>
      </c>
      <c r="AM61" s="286" t="str">
        <f aca="false">IF(B61&lt;&gt;"",IF(AL61="","",IF(AL61&lt;0.5,1,IF(AND(AL61&gt;=0.5,AL61&lt;P$10),2,IF(AL61&gt;=P$10,3)))),"")</f>
        <v/>
      </c>
      <c r="AN61" s="194" t="str">
        <f aca="false">IF(B61 &lt;&gt; "",IF(AND('PRINTABLE (per grading)'!H$16="EXAM", 'PRINTABLE (per grading)'!B$13="Prelim"), IF(ISERROR(SUMIF('Exam (LECTURE ONLY)'!D$20:M$20, "CLO6", 'Exam (LECTURE ONLY)'!D63:M63) / 'Exam (LECTURE ONLY)'!AL$11), "", SUMIF('Exam (LECTURE ONLY)'!D$20:M$20, "CLO6", 'Exam (LECTURE ONLY)'!D63:M63) /'Exam (LECTURE ONLY)'!AL$11),
IF(AND('PRINTABLE (per grading)'!H$16="EXAM", 'PRINTABLE (per grading)'!B$13="Midterm"), IF(ISERROR(SUMIF('Exam (LECTURE ONLY)'!O$20:X$20, "CLO6", 'Exam (LECTURE ONLY)'!O63:X63) / 'Exam (LECTURE ONLY)'!AM$11), "", SUMIF('Exam (LECTURE ONLY)'!O$20:X$20, "CLO6", 'Exam (LECTURE ONLY)'!O63:X63) / 'Exam (LECTURE ONLY)'!AM$11),
IF(AND('PRINTABLE (per grading)'!H$16="EXAM", 'PRINTABLE (per grading)'!B$13="Final"), IF(ISERROR(SUMIF('Exam (LECTURE ONLY)'!Z$20:AI$20, "CLO6", 'Exam (LECTURE ONLY)'!Z63:AI63) / 'Exam (LECTURE ONLY)'!AN$11), "", SUMIF('Exam (LECTURE ONLY)'!Z$20:AI$20, "CLO6", 'Exam (LECTURE ONLY)'!Z63:AI63) / 'Exam (LECTURE ONLY)'!AN$11),
IF(AND('PRINTABLE (per grading)'!H$16="OUTPUT", 'PRINTABLE (per grading)'!B$13="Prelim"), IF(ISERROR(SUMIF(OUTPUT!C$20:M$20, "CLO6", OUTPUT!C63:M63) / OUTPUT!AL$11), "", SUMIF(OUTPUT!C$20:M$20, "CLO6", OUTPUT!C63:M63) / OUTPUT!AL$11),
IF(AND('PRINTABLE (per grading)'!H$16="OUTPUT", 'PRINTABLE (per grading)'!B$13="Midterm"), IF(ISERROR(SUMIF(OUTPUT!O$20:Y$20, "CLO6", OUTPUT!O63:Y63) / OUTPUT!AM$11), "", SUMIF(OUTPUT!O$20:Y$20, "CLO6", OUTPUT!O63:Y63) / OUTPUT!AM$11),
IF(AND('PRINTABLE (per grading)'!H$16="OUTPUT", 'PRINTABLE (per grading)'!B$13="Final"), IF(ISERROR(SUMIF(OUTPUT!AA$20:AI$20, "CLO6", OUTPUT!AA63:AI63) / OUTPUT!AN$11), "", SUMIF(OUTPUT!AA$20:AI$20, "CLO6", OUTPUT!AA63:AI63) / OUTPUT!AN$11),
"")))))),"")</f>
        <v/>
      </c>
      <c r="AO61" s="286" t="str">
        <f aca="false">IF(B61&lt;&gt;"",IF(AN61="","",IF(AN61&lt;0.5,1,IF(AND(AN61&gt;=0.5,AN61&lt;P$10),2,IF(AN61&gt;=P$10,3)))),"")</f>
        <v/>
      </c>
      <c r="AP61" s="287" t="str">
        <f aca="false">IF(B61 &lt;&gt; "",IFERROR(IF(AVERAGE(AL61,AN61)&gt;=P$10,"Y","N"),""),"")</f>
        <v/>
      </c>
      <c r="AQ61" s="194" t="str">
        <f aca="false">IF(B61 &lt;&gt; "", IFERROR(IF(C$16 = "PRELIM", SUMIF('Database (LECTURE-RES-PRAC)'!D$14:AG$14, "CLO7", 'Database (LECTURE-RES-PRAC)'!D58:AG58) / 'Grade computation'!F$10, IF(C$16 = "MIDTERM", SUMIF('Database (LECTURE-RES-PRAC)'!AJ$14:BM$14, "CLO7", 'Database (LECTURE-RES-PRAC)'!AJ58:BM58) / 'Grade computation'!G$10, IF(C$16 = "FINAL", SUMIF('Database (LECTURE-RES-PRAC)'!BP$14:CS$14, "CLO7", 'Database (LECTURE-RES-PRAC)'!BP58:CS58) / 'Grade computation'!H$10,""))),""),"")</f>
        <v/>
      </c>
      <c r="AR61" s="286" t="str">
        <f aca="false">IF(B61&lt;&gt;"",IF(AQ61="","",IF(AQ61&lt;0.5,1,IF(AND(AQ61&gt;=0.5,AQ61&lt;P$10),2,IF(AQ61&gt;=P$10,3)))),"")</f>
        <v/>
      </c>
      <c r="AS61" s="194" t="str">
        <f aca="false">IF(B61 &lt;&gt; "",IF(AND('PRINTABLE (per grading)'!H$16="EXAM", 'PRINTABLE (per grading)'!B$13="Prelim"), IF(ISERROR(SUMIF('Exam (LECTURE ONLY)'!D$20:M$20, "CLO7", 'Exam (LECTURE ONLY)'!D63:M63) / 'Exam (LECTURE ONLY)'!AL$12), "", SUMIF('Exam (LECTURE ONLY)'!D$20:M$20, "CLO7", 'Exam (LECTURE ONLY)'!D63:M63) /'Exam (LECTURE ONLY)'!AL$12),
IF(AND('PRINTABLE (per grading)'!H$16="EXAM", 'PRINTABLE (per grading)'!B$13="Midterm"), IF(ISERROR(SUMIF('Exam (LECTURE ONLY)'!O$20:X$20, "CLO7", 'Exam (LECTURE ONLY)'!O63:X63) / 'Exam (LECTURE ONLY)'!AM$12), "", SUMIF('Exam (LECTURE ONLY)'!O$20:X$20, "CLO7", 'Exam (LECTURE ONLY)'!O63:X63) / 'Exam (LECTURE ONLY)'!AM$12),
IF(AND('PRINTABLE (per grading)'!H$16="EXAM", 'PRINTABLE (per grading)'!B$13="Final"), IF(ISERROR(SUMIF('Exam (LECTURE ONLY)'!Z$20:AI$20, "CLO7", 'Exam (LECTURE ONLY)'!Z63:AI63) / 'Exam (LECTURE ONLY)'!AN$12), "", SUMIF('Exam (LECTURE ONLY)'!Z$20:AI$20, "CLO7", 'Exam (LECTURE ONLY)'!Z63:AI63) / 'Exam (LECTURE ONLY)'!AN$12),
IF(AND('PRINTABLE (per grading)'!H$16="OUTPUT", 'PRINTABLE (per grading)'!B$13="Prelim"), IF(ISERROR(SUMIF(OUTPUT!C$20:M$20, "CLO7", OUTPUT!C63:M63) / OUTPUT!AL$12), "", SUMIF(OUTPUT!C$20:M$20, "CLO7", OUTPUT!C63:M63) / OUTPUT!AL$12),
IF(AND('PRINTABLE (per grading)'!H$16="OUTPUT", 'PRINTABLE (per grading)'!B$13="Midterm"), IF(ISERROR(SUMIF(OUTPUT!O$20:Y$20, "CLO7", OUTPUT!O63:Y63) / OUTPUT!AM$12), "", SUMIF(OUTPUT!O$20:Y$20, "CLO7", OUTPUT!O63:Y63) / OUTPUT!AM$12),
IF(AND('PRINTABLE (per grading)'!H$16="OUTPUT", 'PRINTABLE (per grading)'!B$13="Final"), IF(ISERROR(SUMIF(OUTPUT!AA$20:AI$20, "CLO7", OUTPUT!AA63:AI63) / OUTPUT!AN$12), "", SUMIF(OUTPUT!AA$20:AI$20, "CLO7", OUTPUT!AA63:AI63) / OUTPUT!AN$12),
"")))))),"")</f>
        <v/>
      </c>
      <c r="AT61" s="286" t="str">
        <f aca="false">IF(B61&lt;&gt;"",IF(AS61="","",IF(AS61&lt;0.5,1,IF(AND(AS61&gt;=0.5,AS61&lt;P$10),2,IF(AS61&gt;=P$10,3)))),"")</f>
        <v/>
      </c>
      <c r="AU61" s="287" t="str">
        <f aca="false">IF(B61 &lt;&gt; "",IFERROR(IF(AVERAGE(AQ61,AS61)&gt;=P$10,"Y","N"),""),"")</f>
        <v/>
      </c>
      <c r="AV61" s="194" t="str">
        <f aca="false">IF(B61 &lt;&gt; "", IFERROR(IF(C$16 = "PRELIM", SUMIF('Database (LECTURE-RES-PRAC)'!D$14:AG$14, "CLO8", 'Database (LECTURE-RES-PRAC)'!D58:AG58) / 'Grade computation'!F$11, IF(C$16 = "MIDTERM", SUMIF('Database (LECTURE-RES-PRAC)'!AJ$14:BM$14, "CLO8", 'Database (LECTURE-RES-PRAC)'!AJ58:BM58) / 'Grade computation'!G$11, IF(C$16 = "FINAL", SUMIF('Database (LECTURE-RES-PRAC)'!BP$14:CS$14, "CLO8", 'Database (LECTURE-RES-PRAC)'!BP58:CS58) / 'Grade computation'!H$11,""))),""),"")</f>
        <v/>
      </c>
      <c r="AW61" s="286" t="str">
        <f aca="false">IF(B61&lt;&gt;"",IF(AV61="","",IF(AV61&lt;0.5,1,IF(AND(AV61&gt;=0.5,AV61&lt;P$10),2,IF(AV61&gt;=P$10,3)))),"")</f>
        <v/>
      </c>
      <c r="AX61" s="194" t="str">
        <f aca="false">IF(B61 &lt;&gt; "",IF(AND('PRINTABLE (per grading)'!H$16="EXAM", 'PRINTABLE (per grading)'!B$13="Prelim"), IF(ISERROR(SUMIF('Exam (LECTURE ONLY)'!D$20:M$20, "CLO8", 'Exam (LECTURE ONLY)'!D63:M63) / 'Exam (LECTURE ONLY)'!AL$13), "", SUMIF('Exam (LECTURE ONLY)'!D$20:M$20, "CLO8", 'Exam (LECTURE ONLY)'!D63:M63) /'Exam (LECTURE ONLY)'!AL$13),
IF(AND('PRINTABLE (per grading)'!H$16="EXAM", 'PRINTABLE (per grading)'!B$13="Midterm"), IF(ISERROR(SUMIF('Exam (LECTURE ONLY)'!O$20:X$20, "CLO8", 'Exam (LECTURE ONLY)'!O63:X63) / 'Exam (LECTURE ONLY)'!AM$13), "", SUMIF('Exam (LECTURE ONLY)'!O$20:X$20, "CLO8", 'Exam (LECTURE ONLY)'!O63:X63) / 'Exam (LECTURE ONLY)'!AM$13),
IF(AND('PRINTABLE (per grading)'!H$16="EXAM", 'PRINTABLE (per grading)'!B$13="Final"), IF(ISERROR(SUMIF('Exam (LECTURE ONLY)'!Z$20:AI$20, "CLO8", 'Exam (LECTURE ONLY)'!Z63:AI63) / 'Exam (LECTURE ONLY)'!AN$13), "", SUMIF('Exam (LECTURE ONLY)'!Z$20:AI$20, "CLO8", 'Exam (LECTURE ONLY)'!Z63:AI63) / 'Exam (LECTURE ONLY)'!AN$13),
IF(AND('PRINTABLE (per grading)'!H$16="OUTPUT", 'PRINTABLE (per grading)'!B$13="Prelim"), IF(ISERROR(SUMIF(OUTPUT!C$20:M$20, "CLO8", OUTPUT!C63:M63) / OUTPUT!AL$13), "", SUMIF(OUTPUT!C$20:M$20, "CLO8", OUTPUT!C63:M63) / OUTPUT!AL$13),
IF(AND('PRINTABLE (per grading)'!H$16="OUTPUT", 'PRINTABLE (per grading)'!B$13="Midterm"), IF(ISERROR(SUMIF(OUTPUT!O$20:Y$20, "CLO8", OUTPUT!O63:Y63) / OUTPUT!AM$13), "", SUMIF(OUTPUT!O$20:Y$20, "CLO8", OUTPUT!O63:Y63) / OUTPUT!AM$13),
IF(AND('PRINTABLE (per grading)'!H$16="OUTPUT", 'PRINTABLE (per grading)'!B$13="Final"), IF(ISERROR(SUMIF(OUTPUT!AA$20:AI$20, "CLO8", OUTPUT!AA63:AI63) / OUTPUT!AN$13), "", SUMIF(OUTPUT!AA$20:AI$20, "CLO8", OUTPUT!AA63:AI63) / OUTPUT!AN$13),
"")))))),"")</f>
        <v/>
      </c>
      <c r="AY61" s="286" t="str">
        <f aca="false">IF(B61&lt;&gt;"",IF(AX61="","",IF(AX61&lt;0.5,1,IF(AND(AX61&gt;=0.5,AX61&lt;P$10),2,IF(AX61&gt;=P$10,3)))),"")</f>
        <v/>
      </c>
      <c r="AZ61" s="287" t="str">
        <f aca="false">IF(B61 &lt;&gt; "",IFERROR(IF(AVERAGE(AV61,AX61)&gt;=P$10,"Y","N"),""),"")</f>
        <v/>
      </c>
      <c r="BA61" s="194" t="str">
        <f aca="false">IF(B61 &lt;&gt; "", IFERROR(IF(C$16 = "PRELIM", SUMIF('Database (LECTURE-RES-PRAC)'!D$14:AG$14, "CLO9", 'Database (LECTURE-RES-PRAC)'!D58:AG58) / 'Grade computation'!F$12, IF(C$16 = "MIDTERM", SUMIF('Database (LECTURE-RES-PRAC)'!AJ$14:BM$14, "CLO9", 'Database (LECTURE-RES-PRAC)'!AJ58:BM58) / 'Grade computation'!G$12, IF(C$16 = "FINAL", SUMIF('Database (LECTURE-RES-PRAC)'!BP$14:CS$14, "CLO9", 'Database (LECTURE-RES-PRAC)'!BP58:CS58) / 'Grade computation'!H$12,""))),""),"")</f>
        <v/>
      </c>
      <c r="BB61" s="286" t="str">
        <f aca="false">IF(B61&lt;&gt;"",IF(BA61="","",IF(BA61&lt;0.5,1,IF(AND(BA61&gt;=0.5,BA61&lt;P$10),2,IF(BA61&gt;=P$10,3)))),"")</f>
        <v/>
      </c>
      <c r="BC61" s="194" t="str">
        <f aca="false">IF(B61 &lt;&gt; "",IF(AND('PRINTABLE (per grading)'!H$16="EXAM", 'PRINTABLE (per grading)'!B$13="Prelim"), IF(ISERROR(SUMIF('Exam (LECTURE ONLY)'!D$20:M$20, "CLO9", 'Exam (LECTURE ONLY)'!D63:M63) / 'Exam (LECTURE ONLY)'!AL$14), "", SUMIF('Exam (LECTURE ONLY)'!D$20:M$20, "CLO9", 'Exam (LECTURE ONLY)'!D63:M63) /'Exam (LECTURE ONLY)'!AL$14),
IF(AND('PRINTABLE (per grading)'!H$16="EXAM", 'PRINTABLE (per grading)'!B$13="Midterm"), IF(ISERROR(SUMIF('Exam (LECTURE ONLY)'!O$20:X$20, "CLO9", 'Exam (LECTURE ONLY)'!O63:X63) / 'Exam (LECTURE ONLY)'!AM$14), "", SUMIF('Exam (LECTURE ONLY)'!O$20:X$20, "CLO9", 'Exam (LECTURE ONLY)'!O63:X63) / 'Exam (LECTURE ONLY)'!AM$14),
IF(AND('PRINTABLE (per grading)'!H$16="EXAM", 'PRINTABLE (per grading)'!B$13="Final"), IF(ISERROR(SUMIF('Exam (LECTURE ONLY)'!Z$20:AI$20, "CLO9", 'Exam (LECTURE ONLY)'!Z63:AI63) / 'Exam (LECTURE ONLY)'!AN$14), "", SUMIF('Exam (LECTURE ONLY)'!Z$20:AI$20, "CLO9", 'Exam (LECTURE ONLY)'!Z63:AI63) / 'Exam (LECTURE ONLY)'!AN$14),
IF(AND('PRINTABLE (per grading)'!H$16="OUTPUT", 'PRINTABLE (per grading)'!B$13="Prelim"), IF(ISERROR(SUMIF(OUTPUT!C$20:M$20, "CLO9", OUTPUT!C63:M63) / OUTPUT!AL$14), "", SUMIF(OUTPUT!C$20:M$20, "CLO9", OUTPUT!C63:M63) / OUTPUT!AL$14),
IF(AND('PRINTABLE (per grading)'!H$16="OUTPUT", 'PRINTABLE (per grading)'!B$13="Midterm"), IF(ISERROR(SUMIF(OUTPUT!O$20:Y$20, "CLO9", OUTPUT!O63:Y63) / OUTPUT!AM$14), "", SUMIF(OUTPUT!O$20:Y$20, "CLO9", OUTPUT!O63:Y63) / OUTPUT!AM$14),
IF(AND('PRINTABLE (per grading)'!H$16="OUTPUT", 'PRINTABLE (per grading)'!B$13="Final"), IF(ISERROR(SUMIF(OUTPUT!AA$20:AI$20, "CLO9", OUTPUT!AA63:AI63) / OUTPUT!AN$14), "", SUMIF(OUTPUT!AA$20:AI$20, "CLO9", OUTPUT!AA63:AI63) / OUTPUT!AN$14),
"")))))),"")</f>
        <v/>
      </c>
      <c r="BD61" s="286" t="str">
        <f aca="false">IF(B61&lt;&gt;"",IF(BC61="","",IF(BC61&lt;0.5,1,IF(AND(BC61&gt;=0.5,BC61&lt;P$10),2,IF(BC61&gt;=P$10,3)))),"")</f>
        <v/>
      </c>
      <c r="BE61" s="287" t="str">
        <f aca="false">IF(B61 &lt;&gt; "",IFERROR(IF(AVERAGE(BA61,BC61)&gt;=P$10,"Y","N"),""),"")</f>
        <v/>
      </c>
      <c r="BF61" s="194" t="str">
        <f aca="false">IF(B61 &lt;&gt; "", IFERROR(IF(C$16 = "PRELIM", SUMIF('Database (LECTURE-RES-PRAC)'!D$14:AG$14, "CLO10", 'Database (LECTURE-RES-PRAC)'!D58:AG58) / 'Grade computation'!F$13, IF(C$16 = "MIDTERM", SUMIF('Database (LECTURE-RES-PRAC)'!AJ$14:BM$14, "CLO10", 'Database (LECTURE-RES-PRAC)'!AJ58:BM58) / 'Grade computation'!G$13, IF(C$16 = "FINAL", SUMIF('Database (LECTURE-RES-PRAC)'!BP$14:CS$14, "CLO10", 'Database (LECTURE-RES-PRAC)'!BP58:CS58) / 'Grade computation'!H$13,""))),""),"")</f>
        <v/>
      </c>
      <c r="BG61" s="286" t="str">
        <f aca="false">IF(B61&lt;&gt;"",IF(BF61="","",IF(BF61&lt;0.5,1,IF(AND(BF61&gt;=0.5,BF61&lt;P$10),2,IF(BF61&gt;=P$10,3)))),"")</f>
        <v/>
      </c>
      <c r="BH61" s="194" t="str">
        <f aca="false">IF(B61 &lt;&gt; "",IF(AND('PRINTABLE (per grading)'!H$16="EXAM", 'PRINTABLE (per grading)'!B$13="Prelim"), IF(ISERROR(SUMIF('Exam (LECTURE ONLY)'!D$20:M$20, "CLO10", 'Exam (LECTURE ONLY)'!D63:M63) / 'Exam (LECTURE ONLY)'!AL$15), "", SUMIF('Exam (LECTURE ONLY)'!D$20:M$20, "CLO10", 'Exam (LECTURE ONLY)'!D63:M63) /'Exam (LECTURE ONLY)'!AL$15),
IF(AND('PRINTABLE (per grading)'!H$16="EXAM", 'PRINTABLE (per grading)'!B$13="Midterm"), IF(ISERROR(SUMIF('Exam (LECTURE ONLY)'!O$20:X$20, "CLO10", 'Exam (LECTURE ONLY)'!O63:X63) / 'Exam (LECTURE ONLY)'!AM$15), "", SUMIF('Exam (LECTURE ONLY)'!O$20:X$20, "CLO10", 'Exam (LECTURE ONLY)'!O63:X63) / 'Exam (LECTURE ONLY)'!AM$15),
IF(AND('PRINTABLE (per grading)'!H$16="EXAM", 'PRINTABLE (per grading)'!B$13="Final"), IF(ISERROR(SUMIF('Exam (LECTURE ONLY)'!Z$20:AI$20, "CLO10", 'Exam (LECTURE ONLY)'!Z63:AI63) / 'Exam (LECTURE ONLY)'!AN$15), "", SUMIF('Exam (LECTURE ONLY)'!Z$20:AI$20, "CLO10", 'Exam (LECTURE ONLY)'!Z63:AI63) / 'Exam (LECTURE ONLY)'!AN$15),
IF(AND('PRINTABLE (per grading)'!H$16="OUTPUT", 'PRINTABLE (per grading)'!B$13="Prelim"), IF(ISERROR(SUMIF(OUTPUT!C$20:M$20, "CLO10", OUTPUT!C63:M63) / OUTPUT!AL$15), "", SUMIF(OUTPUT!C$20:M$20, "CLO10", OUTPUT!C63:M63) / OUTPUT!AL$15),
IF(AND('PRINTABLE (per grading)'!H$16="OUTPUT", 'PRINTABLE (per grading)'!B$13="Midterm"), IF(ISERROR(SUMIF(OUTPUT!O$20:Y$20, "CLO10", OUTPUT!O63:Y63) / OUTPUT!AM$15), "", SUMIF(OUTPUT!O$20:Y$20, "CLO10", OUTPUT!O63:Y63) / OUTPUT!AM$15),
IF(AND('PRINTABLE (per grading)'!H$16="OUTPUT", 'PRINTABLE (per grading)'!B$13="Final"), IF(ISERROR(SUMIF(OUTPUT!AA$20:AI$20, "CLO10", OUTPUT!AA63:AI63) / OUTPUT!AN$15), "", SUMIF(OUTPUT!AA$20:AI$20, "CLO10", OUTPUT!AA63:AI63) / OUTPUT!AN$15),
"")))))),"")</f>
        <v/>
      </c>
      <c r="BI61" s="286" t="str">
        <f aca="false">IF(B61&lt;&gt;"",IF(BH61="","",IF(BH61&lt;0.5,1,IF(AND(BH61&gt;=0.5,BH61&lt;P$10),2,IF(BH61&gt;=P$10,3)))),"")</f>
        <v/>
      </c>
      <c r="BJ61" s="287" t="str">
        <f aca="false">IF(B61 &lt;&gt; "",IFERROR(IF(AVERAGE(BF61,BH61)&gt;=P$10,"Y","N"),""),"")</f>
        <v/>
      </c>
      <c r="BK61" s="8"/>
    </row>
    <row r="62" customFormat="false" ht="19.5" hidden="false" customHeight="true" outlineLevel="0" collapsed="false">
      <c r="A62" s="228" t="str">
        <f aca="false">IF(ISBLANK('Database (LECTURE-RES-PRAC)'!A59),"",'Database (LECTURE-RES-PRAC)'!A59)</f>
        <v/>
      </c>
      <c r="B62" s="229" t="str">
        <f aca="false">IF(ISBLANK('Database (LECTURE-RES-PRAC)'!B59),"",'Database (LECTURE-RES-PRAC)'!B59)</f>
        <v/>
      </c>
      <c r="C62" s="230" t="str">
        <f aca="false">IF(B62&lt;&gt;"",IF(C$16="PRELIM",'Grade computation'!C62, IF(C$16="MIDTERM",'Grade computation'!K62, IF(C$16="FINAL",'Grade computation'!S62,""))),"")</f>
        <v/>
      </c>
      <c r="D62" s="231" t="str">
        <f aca="false">IF(B62&lt;&gt;"",IFERROR(IF(B$11="80-20", (((C62/C$19)*X$6)+X$7)*D$18, IF(B$11="60-40", (((C62/C$19)*Y$6)+Y$7)*D$18, 0)),0),"")</f>
        <v/>
      </c>
      <c r="E62" s="230" t="str">
        <f aca="false">IF(B62&lt;&gt;"", IF(C$16="PRELIM",'Grade computation'!E62, IF(C$16="MIDTERM",'Grade computation'!M62, IF(C$16="FINAL",'Grade computation'!U62,""))),"")</f>
        <v/>
      </c>
      <c r="F62" s="232" t="str">
        <f aca="false">IF(B62&lt;&gt;"",IFERROR(IF(B$11="80-20", (((E62/E$19)*X$6)+X$7)*F$18, IF(B$11="60-40", (((E62/E$19)*Y$6)+Y$7)*F$18, 0)),0),"")</f>
        <v/>
      </c>
      <c r="G62" s="233" t="str">
        <f aca="false">IF(B62&lt;&gt;"",IFERROR((D62+F62),0),"")</f>
        <v/>
      </c>
      <c r="H62" s="234" t="str">
        <f aca="false">IF(B62&lt;&gt;"",IF(C$16="PRELIM", 'Grade computation'!H62, IF(C$16="MIDTERM", 'Grade computation'!P62, IF(C$16="FINAL",'Grade computation'!X62, ""))),"")</f>
        <v/>
      </c>
      <c r="I62" s="233" t="str">
        <f aca="false">IF(B62&lt;&gt;"",IFERROR(IF(B$11="80-20", (((H62/H$19)*X$6)+X$7)*I$19, IF(B$11="60-40", (((H62/H$19)*Y$6)+Y$7)*I$19, 0)),0),"")</f>
        <v/>
      </c>
      <c r="J62" s="237" t="str">
        <f aca="false">IFERROR((G62+I62),"")</f>
        <v/>
      </c>
      <c r="K62" s="183" t="str">
        <f aca="false">IFERROR(IF(J62="","",IF(J62&gt;=75,"PASSED","FAILED")),"")</f>
        <v/>
      </c>
      <c r="L62" s="183"/>
      <c r="M62" s="194" t="str">
        <f aca="false">IF(B62 &lt;&gt; "", IFERROR(IF(C$16 = "PRELIM", SUMIF('Database (LECTURE-RES-PRAC)'!D$14:AG$14, "CLO1", 'Database (LECTURE-RES-PRAC)'!D59:AG59) / 'Grade computation'!F$4, IF(C$16 = "MIDTERM", SUMIF('Database (LECTURE-RES-PRAC)'!AJ$14:BM$14, "CLO1", 'Database (LECTURE-RES-PRAC)'!AJ59:BM59) / 'Grade computation'!G$4, IF(C$16 = "FINAL", SUMIF('Database (LECTURE-RES-PRAC)'!BP$14:CS$14, "CLO1", 'Database (LECTURE-RES-PRAC)'!BP59:CS59) / 'Grade computation'!H$4,""))),""),"")</f>
        <v/>
      </c>
      <c r="N62" s="286" t="str">
        <f aca="false">IF(B62&lt;&gt;"",IF(M62="","",IF(M62&lt;0.5,1,IF(AND(M62&gt;=0.5,M62&lt;P$10),2,IF(M62&gt;=P$10,3)))),"")</f>
        <v/>
      </c>
      <c r="O62" s="194" t="str">
        <f aca="false">IF(B62 &lt;&gt; "",IF(AND('PRINTABLE (per grading)'!H$16="EXAM", 'PRINTABLE (per grading)'!B$13="Prelim"), IF(ISERROR(SUMIF('Exam (LECTURE ONLY)'!D$20:M$20, "CLO1", 'Exam (LECTURE ONLY)'!D64:M64) / 'Exam (LECTURE ONLY)'!AL$6), "", SUMIF('Exam (LECTURE ONLY)'!D$20:M$20, "CLO1", 'Exam (LECTURE ONLY)'!D64:M64) /'Exam (LECTURE ONLY)'!AL$6),
IF(AND('PRINTABLE (per grading)'!H$16="EXAM", 'PRINTABLE (per grading)'!B$13="Midterm"), IF(ISERROR(SUMIF('Exam (LECTURE ONLY)'!O$20:X$20, "CLO1", 'Exam (LECTURE ONLY)'!O64:X64) / 'Exam (LECTURE ONLY)'!AM$6), "", SUMIF('Exam (LECTURE ONLY)'!O$20:X$20, "CLO1", 'Exam (LECTURE ONLY)'!O64:X64) / 'Exam (LECTURE ONLY)'!AM$6),
IF(AND('PRINTABLE (per grading)'!H$16="EXAM", 'PRINTABLE (per grading)'!B$13="Final"), IF(ISERROR(SUMIF('Exam (LECTURE ONLY)'!Z$20:AI$20, "CLO1", 'Exam (LECTURE ONLY)'!Z64:AI64) / 'Exam (LECTURE ONLY)'!AN$6), "", SUMIF('Exam (LECTURE ONLY)'!Z$20:AI$20, "CLO1", 'Exam (LECTURE ONLY)'!Z64:AI64) / 'Exam (LECTURE ONLY)'!AN$6),
IF(AND('PRINTABLE (per grading)'!H$16="OUTPUT", 'PRINTABLE (per grading)'!B$13="Prelim"), IF(ISERROR(SUMIF(OUTPUT!C$20:M$20, "CLO1", OUTPUT!C64:M64) / OUTPUT!AL$6), "", SUMIF(OUTPUT!C$20:M$20, "CLO1", OUTPUT!C64:M64) / OUTPUT!AL$6),
IF(AND('PRINTABLE (per grading)'!H$16="OUTPUT", 'PRINTABLE (per grading)'!B$13="Midterm"), IF(ISERROR(SUMIF(OUTPUT!O$20:Y$20, "CLO1", OUTPUT!O64:Y64) / OUTPUT!AM$6), "", SUMIF(OUTPUT!O$20:Y$20, "CLO1", OUTPUT!O64:Y64) / OUTPUT!AM$6),
IF(AND('PRINTABLE (per grading)'!H$16="OUTPUT", 'PRINTABLE (per grading)'!B$13="Final"), IF(ISERROR(SUMIF(OUTPUT!AA$20:AI$20, "CLO1", OUTPUT!AA64:AI64) / OUTPUT!AN$6), "", SUMIF(OUTPUT!AA$20:AI$20, "CLO1", OUTPUT!AA64:AI64) / OUTPUT!AN$6),
"")))))),"")</f>
        <v/>
      </c>
      <c r="P62" s="286" t="str">
        <f aca="false">IF(B62&lt;&gt;"",IF(O62="","",IF(O62&lt;0.5,1,IF(AND(O62&gt;=0.5,O62&lt;P$10),2,IF(O62&gt;=P$10,3)))),"")</f>
        <v/>
      </c>
      <c r="Q62" s="287" t="str">
        <f aca="false">IF(B62 &lt;&gt; "",IFERROR(IF(AVERAGE(M62,O62)&gt;=P$10,"Y","N"),""),"")</f>
        <v/>
      </c>
      <c r="R62" s="194" t="str">
        <f aca="false">IF(B62 &lt;&gt; "", IFERROR(IF(C$16 = "PRELIM", SUMIF('Database (LECTURE-RES-PRAC)'!D$14:AG$14, "CLO2", 'Database (LECTURE-RES-PRAC)'!D59:AG59) / 'Grade computation'!F$5, IF(C$16 = "MIDTERM", SUMIF('Database (LECTURE-RES-PRAC)'!AJ$14:BM$14, "CLO2", 'Database (LECTURE-RES-PRAC)'!AJ59:BM59) / 'Grade computation'!G$5, IF(C$16 = "FINAL", SUMIF('Database (LECTURE-RES-PRAC)'!BP$14:CS$14, "CLO2", 'Database (LECTURE-RES-PRAC)'!BP59:CS59) / 'Grade computation'!H$5,""))),""),"")</f>
        <v/>
      </c>
      <c r="S62" s="286" t="str">
        <f aca="false">IF(B62&lt;&gt;"",IF(R62="","",IF(R62&lt;0.5,1,IF(AND(R62&gt;=0.5,R62&lt;P$10),2,IF(R62&gt;=P$10,3)))),"")</f>
        <v/>
      </c>
      <c r="T62" s="194" t="str">
        <f aca="false">IF(B62 &lt;&gt; "",IF(AND('PRINTABLE (per grading)'!H$16="EXAM", 'PRINTABLE (per grading)'!B$13="Prelim"), IF(ISERROR(SUMIF('Exam (LECTURE ONLY)'!D$20:M$20, "CLO2", 'Exam (LECTURE ONLY)'!D64:M64) / 'Exam (LECTURE ONLY)'!AL$7), "", SUMIF('Exam (LECTURE ONLY)'!D$20:M$20, "CLO2", 'Exam (LECTURE ONLY)'!D64:M64) /'Exam (LECTURE ONLY)'!AL$7),
IF(AND('PRINTABLE (per grading)'!H$16="EXAM", 'PRINTABLE (per grading)'!B$13="Midterm"), IF(ISERROR(SUMIF('Exam (LECTURE ONLY)'!O$20:X$20, "CLO2", 'Exam (LECTURE ONLY)'!O64:X64) / 'Exam (LECTURE ONLY)'!AM$7), "", SUMIF('Exam (LECTURE ONLY)'!O$20:X$20, "CLO2", 'Exam (LECTURE ONLY)'!O64:X64) / 'Exam (LECTURE ONLY)'!AM$7),
IF(AND('PRINTABLE (per grading)'!H$16="EXAM", 'PRINTABLE (per grading)'!B$13="Final"), IF(ISERROR(SUMIF('Exam (LECTURE ONLY)'!Z$20:AI$20, "CLO2", 'Exam (LECTURE ONLY)'!Z64:AI64) / 'Exam (LECTURE ONLY)'!AN$7), "", SUMIF('Exam (LECTURE ONLY)'!Z$20:AI$20, "CLO2", 'Exam (LECTURE ONLY)'!Z64:AI64) / 'Exam (LECTURE ONLY)'!AN$7),
IF(AND('PRINTABLE (per grading)'!H$16="OUTPUT", 'PRINTABLE (per grading)'!B$13="Prelim"), IF(ISERROR(SUMIF(OUTPUT!C$20:M$20, "CLO2", OUTPUT!C64:M64) / OUTPUT!AL$7), "", SUMIF(OUTPUT!C$20:M$20, "CLO2", OUTPUT!C64:M64) / OUTPUT!AL$7),
IF(AND('PRINTABLE (per grading)'!H$16="OUTPUT", 'PRINTABLE (per grading)'!B$13="Midterm"), IF(ISERROR(SUMIF(OUTPUT!O$20:Y$20, "CLO2", OUTPUT!O64:Y64) / OUTPUT!AM$7), "", SUMIF(OUTPUT!O$20:Y$20, "CLO2", OUTPUT!O64:Y64) / OUTPUT!AM$7),
IF(AND('PRINTABLE (per grading)'!H$16="OUTPUT", 'PRINTABLE (per grading)'!B$13="Final"), IF(ISERROR(SUMIF(OUTPUT!AA$20:AI$20, "CLO2", OUTPUT!AA64:AI64) / OUTPUT!AN$7), "", SUMIF(OUTPUT!AA$20:AI$20, "CLO2", OUTPUT!AA64:AI64) / OUTPUT!AN$7),
"")))))),"")</f>
        <v/>
      </c>
      <c r="U62" s="286" t="str">
        <f aca="false">IF(B62&lt;&gt;"",IF(T62="","",IF(T62&lt;0.5,1,IF(AND(T62&gt;=0.5,T62&lt;P$10),2,IF(T62&gt;=P$10,3)))),"")</f>
        <v/>
      </c>
      <c r="V62" s="287" t="str">
        <f aca="false">IF(B62 &lt;&gt; "",IFERROR(IF(AVERAGE(R62,T62)&gt;=P$10,"Y","N"),""),"")</f>
        <v/>
      </c>
      <c r="W62" s="194" t="str">
        <f aca="false">IF(B62 &lt;&gt; "", IFERROR(IF(C$16 = "PRELIM", SUMIF('Database (LECTURE-RES-PRAC)'!D$14:AG$14, "CLO3", 'Database (LECTURE-RES-PRAC)'!D59:AG59) / 'Grade computation'!F$6, IF(C$16 = "MIDTERM", SUMIF('Database (LECTURE-RES-PRAC)'!AJ$14:BM$14, "CLO3", 'Database (LECTURE-RES-PRAC)'!AJ59:BM59) / 'Grade computation'!G$6, IF(C$16 = "FINAL", SUMIF('Database (LECTURE-RES-PRAC)'!BP$14:CS$14, "CLO3", 'Database (LECTURE-RES-PRAC)'!BP59:CS59) / 'Grade computation'!H$6,""))),""),"")</f>
        <v/>
      </c>
      <c r="X62" s="286" t="str">
        <f aca="false">IF(B62&lt;&gt;"",IF(W62="","",IF(W62&lt;0.5,1,IF(AND(W62&gt;=0.5,W62&lt;P$10),2,IF(W62&gt;=P$10,3)))),"")</f>
        <v/>
      </c>
      <c r="Y62" s="194" t="str">
        <f aca="false">IF(B62 &lt;&gt; "",IF(AND('PRINTABLE (per grading)'!H$16="EXAM", 'PRINTABLE (per grading)'!B$13="Prelim"), IF(ISERROR(SUMIF('Exam (LECTURE ONLY)'!D$20:M$20, "CLO3", 'Exam (LECTURE ONLY)'!D64:M64) / 'Exam (LECTURE ONLY)'!AL$8), "", SUMIF('Exam (LECTURE ONLY)'!D$20:M$20, "CLO3", 'Exam (LECTURE ONLY)'!D64:M64) /'Exam (LECTURE ONLY)'!AL$8),
IF(AND('PRINTABLE (per grading)'!H$16="EXAM", 'PRINTABLE (per grading)'!B$13="Midterm"), IF(ISERROR(SUMIF('Exam (LECTURE ONLY)'!O$20:X$20, "CLO3", 'Exam (LECTURE ONLY)'!O64:X64) / 'Exam (LECTURE ONLY)'!AM$8), "", SUMIF('Exam (LECTURE ONLY)'!O$20:X$20, "CLO3", 'Exam (LECTURE ONLY)'!O64:X64) / 'Exam (LECTURE ONLY)'!AM$8),
IF(AND('PRINTABLE (per grading)'!H$16="EXAM", 'PRINTABLE (per grading)'!B$13="Final"), IF(ISERROR(SUMIF('Exam (LECTURE ONLY)'!Z$20:AI$20, "CLO3", 'Exam (LECTURE ONLY)'!Z64:AI64) / 'Exam (LECTURE ONLY)'!AN$8), "", SUMIF('Exam (LECTURE ONLY)'!Z$20:AI$20, "CLO3", 'Exam (LECTURE ONLY)'!Z64:AI64) / 'Exam (LECTURE ONLY)'!AN$8),
IF(AND('PRINTABLE (per grading)'!H$16="OUTPUT", 'PRINTABLE (per grading)'!B$13="Prelim"), IF(ISERROR(SUMIF(OUTPUT!C$20:M$20, "CLO3", OUTPUT!C64:M64) / OUTPUT!AL$8), "", SUMIF(OUTPUT!C$20:M$20, "CLO3", OUTPUT!C64:M64) / OUTPUT!AL$8),
IF(AND('PRINTABLE (per grading)'!H$16="OUTPUT", 'PRINTABLE (per grading)'!B$13="Midterm"), IF(ISERROR(SUMIF(OUTPUT!O$20:Y$20, "CLO3", OUTPUT!O64:Y64) / OUTPUT!AM$8), "", SUMIF(OUTPUT!O$20:Y$20, "CLO3", OUTPUT!O64:Y64) / OUTPUT!AM$8),
IF(AND('PRINTABLE (per grading)'!H$16="OUTPUT", 'PRINTABLE (per grading)'!B$13="Final"), IF(ISERROR(SUMIF(OUTPUT!AA$20:AI$20, "CLO3", OUTPUT!AA64:AI64) / OUTPUT!AN$8), "", SUMIF(OUTPUT!AA$20:AI$20, "CLO3", OUTPUT!AA64:AI64) / OUTPUT!AN$8),
"" )))))),"")</f>
        <v/>
      </c>
      <c r="Z62" s="286" t="str">
        <f aca="false">IF(B62&lt;&gt;"",IF(Y62="","",IF(Y62&lt;0.5,1,IF(AND(Y62&gt;=0.5,Y62&lt;P$10),2,IF(Y62&gt;=P$10,3)))),"")</f>
        <v/>
      </c>
      <c r="AA62" s="287" t="str">
        <f aca="false">IF(B62 &lt;&gt; "",IFERROR(IF(AVERAGE(W62,Y62)&gt;=P$10,"Y","N"),""),"")</f>
        <v/>
      </c>
      <c r="AB62" s="194" t="str">
        <f aca="false">IF(B62 &lt;&gt; "", IFERROR(IF(C$16 = "PRELIM", SUMIF('Database (LECTURE-RES-PRAC)'!D$14:AG$14, "CLO4", 'Database (LECTURE-RES-PRAC)'!D59:AG59) / 'Grade computation'!F$7, IF(C$16 = "MIDTERM", SUMIF('Database (LECTURE-RES-PRAC)'!AJ$14:BM$14, "CLO4", 'Database (LECTURE-RES-PRAC)'!AJ59:BM59) / 'Grade computation'!G$7, IF(C$16 = "FINAL", SUMIF('Database (LECTURE-RES-PRAC)'!BP$14:CS$14, "CLO4", 'Database (LECTURE-RES-PRAC)'!BP59:CS59) / 'Grade computation'!H$7,""))),""),"")</f>
        <v/>
      </c>
      <c r="AC62" s="286" t="str">
        <f aca="false">IF(B62&lt;&gt;"",IF(AB62="","",IF(AB62&lt;0.5,1,IF(AND(AB62&gt;=0.5,AB62&lt;P$10),2,IF(AB62&gt;=P$10,3)))),"")</f>
        <v/>
      </c>
      <c r="AD62" s="194" t="str">
        <f aca="false">IF(B62 &lt;&gt; "",IF(AND('PRINTABLE (per grading)'!H$16="EXAM", 'PRINTABLE (per grading)'!B$13="Prelim"), IF(ISERROR(SUMIF('Exam (LECTURE ONLY)'!D$20:M$20, "CLO4", 'Exam (LECTURE ONLY)'!D64:M64) / 'Exam (LECTURE ONLY)'!AL$9), "", SUMIF('Exam (LECTURE ONLY)'!D$20:M$20, "CLO4", 'Exam (LECTURE ONLY)'!D64:M64) /'Exam (LECTURE ONLY)'!AL$9),
IF(AND('PRINTABLE (per grading)'!H$16="EXAM", 'PRINTABLE (per grading)'!B$13="Midterm"), IF(ISERROR(SUMIF('Exam (LECTURE ONLY)'!O$20:X$20, "CLO4", 'Exam (LECTURE ONLY)'!O64:X64) / 'Exam (LECTURE ONLY)'!AM$9), "", SUMIF('Exam (LECTURE ONLY)'!O$20:X$20, "CLO4", 'Exam (LECTURE ONLY)'!O64:X64) / 'Exam (LECTURE ONLY)'!AM$9),
IF(AND('PRINTABLE (per grading)'!H$16="EXAM", 'PRINTABLE (per grading)'!B$13="Final"), IF(ISERROR(SUMIF('Exam (LECTURE ONLY)'!Z$20:AI$20, "CLO4", 'Exam (LECTURE ONLY)'!Z64:AI64) / 'Exam (LECTURE ONLY)'!AN$9), "", SUMIF('Exam (LECTURE ONLY)'!Z$20:AI$20, "CLO4", 'Exam (LECTURE ONLY)'!Z64:AI64) / 'Exam (LECTURE ONLY)'!AN$9),
IF(AND('PRINTABLE (per grading)'!H$16="OUTPUT", 'PRINTABLE (per grading)'!B$13="Prelim"), IF(ISERROR(SUMIF(OUTPUT!C$20:M$20, "CLO4", OUTPUT!C64:M64) / OUTPUT!AL$9), "", SUMIF(OUTPUT!C$20:M$20, "CLO4", OUTPUT!C64:M64) / OUTPUT!AL$9),
IF(AND('PRINTABLE (per grading)'!H$16="OUTPUT", 'PRINTABLE (per grading)'!B$13="Midterm"), IF(ISERROR(SUMIF(OUTPUT!O$20:Y$20, "CLO4", OUTPUT!O64:Y64) / OUTPUT!AM$9), "", SUMIF(OUTPUT!O$20:Y$20, "CLO4", OUTPUT!O64:Y64) / OUTPUT!AM$9),
IF(AND('PRINTABLE (per grading)'!H$16="OUTPUT", 'PRINTABLE (per grading)'!B$13="Final"), IF(ISERROR(SUMIF(OUTPUT!AA$20:AI$20, "CLO4", OUTPUT!AA64:AI64) / OUTPUT!AN$9), "", SUMIF(OUTPUT!AA$20:AI$20, "CLO4", OUTPUT!AA64:AI64) / OUTPUT!AN$9),
"")))))),"")</f>
        <v/>
      </c>
      <c r="AE62" s="286" t="str">
        <f aca="false">IF(B62&lt;&gt;"",IF(AD62="","",IF(AD62&lt;0.5,1,IF(AND(AD62&gt;=0.5,AD62&lt;P$10),2,IF(AD62&gt;=P$10,3)))),"")</f>
        <v/>
      </c>
      <c r="AF62" s="287" t="str">
        <f aca="false">IF(B62 &lt;&gt; "",IFERROR(IF(AVERAGE(AB62,AD62)&gt;=P$10,"Y","N"),""),"")</f>
        <v/>
      </c>
      <c r="AG62" s="194" t="str">
        <f aca="false">IF(B62 &lt;&gt; "", IFERROR(IF(C$16 = "PRELIM", SUMIF('Database (LECTURE-RES-PRAC)'!D$14:AG$14, "CLO5", 'Database (LECTURE-RES-PRAC)'!D59:AG59) / 'Grade computation'!F$8, IF(C$16 = "MIDTERM", SUMIF('Database (LECTURE-RES-PRAC)'!AJ$14:BM$14, "CLO5", 'Database (LECTURE-RES-PRAC)'!AJ59:BM59) / 'Grade computation'!G$8, IF(C$16 = "FINAL", SUMIF('Database (LECTURE-RES-PRAC)'!BP$14:CS$14, "CLO5", 'Database (LECTURE-RES-PRAC)'!BP59:CS59) / 'Grade computation'!H$8,""))),""),"")</f>
        <v/>
      </c>
      <c r="AH62" s="286" t="str">
        <f aca="false">IF(B62&lt;&gt;"",IF(AG62="","",IF(AG62&lt;0.5,1,IF(AND(AG62&gt;=0.5,AG62&lt;P$10),2,IF(AG62&gt;=P$10,3)))),"")</f>
        <v/>
      </c>
      <c r="AI62" s="194" t="str">
        <f aca="false">IF(B62 &lt;&gt; "",IF(AND('PRINTABLE (per grading)'!H$16="EXAM", 'PRINTABLE (per grading)'!B$13="Prelim"), IF(ISERROR(SUMIF('Exam (LECTURE ONLY)'!D$20:M$20, "CLO5", 'Exam (LECTURE ONLY)'!D64:M64) / 'Exam (LECTURE ONLY)'!AL$10), "", SUMIF('Exam (LECTURE ONLY)'!D$20:M$20, "CLO5", 'Exam (LECTURE ONLY)'!D64:M64) /'Exam (LECTURE ONLY)'!AL$10),
IF(AND('PRINTABLE (per grading)'!H$16="EXAM", 'PRINTABLE (per grading)'!B$13="Midterm"), IF(ISERROR(SUMIF('Exam (LECTURE ONLY)'!O$20:X$20, "CLO5", 'Exam (LECTURE ONLY)'!O64:X64) / 'Exam (LECTURE ONLY)'!AM$10), "", SUMIF('Exam (LECTURE ONLY)'!O$20:X$20, "CLO5", 'Exam (LECTURE ONLY)'!O64:X64) / 'Exam (LECTURE ONLY)'!AM$10),
IF(AND('PRINTABLE (per grading)'!H$16="EXAM", 'PRINTABLE (per grading)'!B$13="Final"), IF(ISERROR(SUMIF('Exam (LECTURE ONLY)'!Z$20:AI$20, "CLO5", 'Exam (LECTURE ONLY)'!Z64:AI64) / 'Exam (LECTURE ONLY)'!AN$10), "", SUMIF('Exam (LECTURE ONLY)'!Z$20:AI$20, "CLO5", 'Exam (LECTURE ONLY)'!Z64:AI64) / 'Exam (LECTURE ONLY)'!AN$10),
IF(AND('PRINTABLE (per grading)'!H$16="OUTPUT", 'PRINTABLE (per grading)'!B$13="Prelim"), IF(ISERROR(SUMIF(OUTPUT!C$20:M$20, "CLO5", OUTPUT!C64:M64) / OUTPUT!AL$10), "", SUMIF(OUTPUT!C$20:M$20, "CLO5", OUTPUT!C64:M64) / OUTPUT!AL$10),
IF(AND('PRINTABLE (per grading)'!H$16="OUTPUT", 'PRINTABLE (per grading)'!B$13="Midterm"), IF(ISERROR(SUMIF(OUTPUT!O$20:Y$20, "CLO5", OUTPUT!O64:Y64) / OUTPUT!AM$10), "", SUMIF(OUTPUT!O$20:Y$20, "CLO5", OUTPUT!O64:Y64) / OUTPUT!AM$10),
IF(AND('PRINTABLE (per grading)'!H$16="OUTPUT", 'PRINTABLE (per grading)'!B$13="Final"), IF(ISERROR(SUMIF(OUTPUT!AA$20:AI$20, "CLO5", OUTPUT!AA64:AI64) / OUTPUT!AN$10), "", SUMIF(OUTPUT!AA$20:AI$20, "CLO5", OUTPUT!AA64:AI64) / OUTPUT!AN$10),
"")))))),"")</f>
        <v/>
      </c>
      <c r="AJ62" s="286" t="str">
        <f aca="false">IF(B62&lt;&gt;"",IF(AI62="","",IF(AI62&lt;0.5,1,IF(AND(AI62&gt;=0.5,AI62&lt;P$10),2,IF(AI62&gt;=P$10,3)))),"")</f>
        <v/>
      </c>
      <c r="AK62" s="287" t="str">
        <f aca="false">IF(B62 &lt;&gt; "",IFERROR(IF(AVERAGE(AG62,AI62)&gt;=P$10,"Y","N"),""),"")</f>
        <v/>
      </c>
      <c r="AL62" s="194" t="str">
        <f aca="false">IF(B62 &lt;&gt; "", IFERROR(IF(C$16 = "PRELIM", SUMIF('Database (LECTURE-RES-PRAC)'!D$14:AG$14, "CLO6", 'Database (LECTURE-RES-PRAC)'!D59:AG59) / 'Grade computation'!F$9, IF(C$16 = "MIDTERM", SUMIF('Database (LECTURE-RES-PRAC)'!AJ$14:BM$14, "CLO6", 'Database (LECTURE-RES-PRAC)'!AJ59:BM59) / 'Grade computation'!G$9, IF(C$16 = "FINAL", SUMIF('Database (LECTURE-RES-PRAC)'!BP$14:CS$14, "CLO6", 'Database (LECTURE-RES-PRAC)'!BP59:CS59) / 'Grade computation'!H$9,""))),""),"")</f>
        <v/>
      </c>
      <c r="AM62" s="286" t="str">
        <f aca="false">IF(B62&lt;&gt;"",IF(AL62="","",IF(AL62&lt;0.5,1,IF(AND(AL62&gt;=0.5,AL62&lt;P$10),2,IF(AL62&gt;=P$10,3)))),"")</f>
        <v/>
      </c>
      <c r="AN62" s="194" t="str">
        <f aca="false">IF(B62 &lt;&gt; "",IF(AND('PRINTABLE (per grading)'!H$16="EXAM", 'PRINTABLE (per grading)'!B$13="Prelim"), IF(ISERROR(SUMIF('Exam (LECTURE ONLY)'!D$20:M$20, "CLO6", 'Exam (LECTURE ONLY)'!D64:M64) / 'Exam (LECTURE ONLY)'!AL$11), "", SUMIF('Exam (LECTURE ONLY)'!D$20:M$20, "CLO6", 'Exam (LECTURE ONLY)'!D64:M64) /'Exam (LECTURE ONLY)'!AL$11),
IF(AND('PRINTABLE (per grading)'!H$16="EXAM", 'PRINTABLE (per grading)'!B$13="Midterm"), IF(ISERROR(SUMIF('Exam (LECTURE ONLY)'!O$20:X$20, "CLO6", 'Exam (LECTURE ONLY)'!O64:X64) / 'Exam (LECTURE ONLY)'!AM$11), "", SUMIF('Exam (LECTURE ONLY)'!O$20:X$20, "CLO6", 'Exam (LECTURE ONLY)'!O64:X64) / 'Exam (LECTURE ONLY)'!AM$11),
IF(AND('PRINTABLE (per grading)'!H$16="EXAM", 'PRINTABLE (per grading)'!B$13="Final"), IF(ISERROR(SUMIF('Exam (LECTURE ONLY)'!Z$20:AI$20, "CLO6", 'Exam (LECTURE ONLY)'!Z64:AI64) / 'Exam (LECTURE ONLY)'!AN$11), "", SUMIF('Exam (LECTURE ONLY)'!Z$20:AI$20, "CLO6", 'Exam (LECTURE ONLY)'!Z64:AI64) / 'Exam (LECTURE ONLY)'!AN$11),
IF(AND('PRINTABLE (per grading)'!H$16="OUTPUT", 'PRINTABLE (per grading)'!B$13="Prelim"), IF(ISERROR(SUMIF(OUTPUT!C$20:M$20, "CLO6", OUTPUT!C64:M64) / OUTPUT!AL$11), "", SUMIF(OUTPUT!C$20:M$20, "CLO6", OUTPUT!C64:M64) / OUTPUT!AL$11),
IF(AND('PRINTABLE (per grading)'!H$16="OUTPUT", 'PRINTABLE (per grading)'!B$13="Midterm"), IF(ISERROR(SUMIF(OUTPUT!O$20:Y$20, "CLO6", OUTPUT!O64:Y64) / OUTPUT!AM$11), "", SUMIF(OUTPUT!O$20:Y$20, "CLO6", OUTPUT!O64:Y64) / OUTPUT!AM$11),
IF(AND('PRINTABLE (per grading)'!H$16="OUTPUT", 'PRINTABLE (per grading)'!B$13="Final"), IF(ISERROR(SUMIF(OUTPUT!AA$20:AI$20, "CLO6", OUTPUT!AA64:AI64) / OUTPUT!AN$11), "", SUMIF(OUTPUT!AA$20:AI$20, "CLO6", OUTPUT!AA64:AI64) / OUTPUT!AN$11),
"")))))),"")</f>
        <v/>
      </c>
      <c r="AO62" s="286" t="str">
        <f aca="false">IF(B62&lt;&gt;"",IF(AN62="","",IF(AN62&lt;0.5,1,IF(AND(AN62&gt;=0.5,AN62&lt;P$10),2,IF(AN62&gt;=P$10,3)))),"")</f>
        <v/>
      </c>
      <c r="AP62" s="287" t="str">
        <f aca="false">IF(B62 &lt;&gt; "",IFERROR(IF(AVERAGE(AL62,AN62)&gt;=P$10,"Y","N"),""),"")</f>
        <v/>
      </c>
      <c r="AQ62" s="194" t="str">
        <f aca="false">IF(B62 &lt;&gt; "", IFERROR(IF(C$16 = "PRELIM", SUMIF('Database (LECTURE-RES-PRAC)'!D$14:AG$14, "CLO7", 'Database (LECTURE-RES-PRAC)'!D59:AG59) / 'Grade computation'!F$10, IF(C$16 = "MIDTERM", SUMIF('Database (LECTURE-RES-PRAC)'!AJ$14:BM$14, "CLO7", 'Database (LECTURE-RES-PRAC)'!AJ59:BM59) / 'Grade computation'!G$10, IF(C$16 = "FINAL", SUMIF('Database (LECTURE-RES-PRAC)'!BP$14:CS$14, "CLO7", 'Database (LECTURE-RES-PRAC)'!BP59:CS59) / 'Grade computation'!H$10,""))),""),"")</f>
        <v/>
      </c>
      <c r="AR62" s="286" t="str">
        <f aca="false">IF(B62&lt;&gt;"",IF(AQ62="","",IF(AQ62&lt;0.5,1,IF(AND(AQ62&gt;=0.5,AQ62&lt;P$10),2,IF(AQ62&gt;=P$10,3)))),"")</f>
        <v/>
      </c>
      <c r="AS62" s="194" t="str">
        <f aca="false">IF(B62 &lt;&gt; "",IF(AND('PRINTABLE (per grading)'!H$16="EXAM", 'PRINTABLE (per grading)'!B$13="Prelim"), IF(ISERROR(SUMIF('Exam (LECTURE ONLY)'!D$20:M$20, "CLO7", 'Exam (LECTURE ONLY)'!D64:M64) / 'Exam (LECTURE ONLY)'!AL$12), "", SUMIF('Exam (LECTURE ONLY)'!D$20:M$20, "CLO7", 'Exam (LECTURE ONLY)'!D64:M64) /'Exam (LECTURE ONLY)'!AL$12),
IF(AND('PRINTABLE (per grading)'!H$16="EXAM", 'PRINTABLE (per grading)'!B$13="Midterm"), IF(ISERROR(SUMIF('Exam (LECTURE ONLY)'!O$20:X$20, "CLO7", 'Exam (LECTURE ONLY)'!O64:X64) / 'Exam (LECTURE ONLY)'!AM$12), "", SUMIF('Exam (LECTURE ONLY)'!O$20:X$20, "CLO7", 'Exam (LECTURE ONLY)'!O64:X64) / 'Exam (LECTURE ONLY)'!AM$12),
IF(AND('PRINTABLE (per grading)'!H$16="EXAM", 'PRINTABLE (per grading)'!B$13="Final"), IF(ISERROR(SUMIF('Exam (LECTURE ONLY)'!Z$20:AI$20, "CLO7", 'Exam (LECTURE ONLY)'!Z64:AI64) / 'Exam (LECTURE ONLY)'!AN$12), "", SUMIF('Exam (LECTURE ONLY)'!Z$20:AI$20, "CLO7", 'Exam (LECTURE ONLY)'!Z64:AI64) / 'Exam (LECTURE ONLY)'!AN$12),
IF(AND('PRINTABLE (per grading)'!H$16="OUTPUT", 'PRINTABLE (per grading)'!B$13="Prelim"), IF(ISERROR(SUMIF(OUTPUT!C$20:M$20, "CLO7", OUTPUT!C64:M64) / OUTPUT!AL$12), "", SUMIF(OUTPUT!C$20:M$20, "CLO7", OUTPUT!C64:M64) / OUTPUT!AL$12),
IF(AND('PRINTABLE (per grading)'!H$16="OUTPUT", 'PRINTABLE (per grading)'!B$13="Midterm"), IF(ISERROR(SUMIF(OUTPUT!O$20:Y$20, "CLO7", OUTPUT!O64:Y64) / OUTPUT!AM$12), "", SUMIF(OUTPUT!O$20:Y$20, "CLO7", OUTPUT!O64:Y64) / OUTPUT!AM$12),
IF(AND('PRINTABLE (per grading)'!H$16="OUTPUT", 'PRINTABLE (per grading)'!B$13="Final"), IF(ISERROR(SUMIF(OUTPUT!AA$20:AI$20, "CLO7", OUTPUT!AA64:AI64) / OUTPUT!AN$12), "", SUMIF(OUTPUT!AA$20:AI$20, "CLO7", OUTPUT!AA64:AI64) / OUTPUT!AN$12),
"")))))),"")</f>
        <v/>
      </c>
      <c r="AT62" s="286" t="str">
        <f aca="false">IF(B62&lt;&gt;"",IF(AS62="","",IF(AS62&lt;0.5,1,IF(AND(AS62&gt;=0.5,AS62&lt;P$10),2,IF(AS62&gt;=P$10,3)))),"")</f>
        <v/>
      </c>
      <c r="AU62" s="287" t="str">
        <f aca="false">IF(B62 &lt;&gt; "",IFERROR(IF(AVERAGE(AQ62,AS62)&gt;=P$10,"Y","N"),""),"")</f>
        <v/>
      </c>
      <c r="AV62" s="194" t="str">
        <f aca="false">IF(B62 &lt;&gt; "", IFERROR(IF(C$16 = "PRELIM", SUMIF('Database (LECTURE-RES-PRAC)'!D$14:AG$14, "CLO8", 'Database (LECTURE-RES-PRAC)'!D59:AG59) / 'Grade computation'!F$11, IF(C$16 = "MIDTERM", SUMIF('Database (LECTURE-RES-PRAC)'!AJ$14:BM$14, "CLO8", 'Database (LECTURE-RES-PRAC)'!AJ59:BM59) / 'Grade computation'!G$11, IF(C$16 = "FINAL", SUMIF('Database (LECTURE-RES-PRAC)'!BP$14:CS$14, "CLO8", 'Database (LECTURE-RES-PRAC)'!BP59:CS59) / 'Grade computation'!H$11,""))),""),"")</f>
        <v/>
      </c>
      <c r="AW62" s="286" t="str">
        <f aca="false">IF(B62&lt;&gt;"",IF(AV62="","",IF(AV62&lt;0.5,1,IF(AND(AV62&gt;=0.5,AV62&lt;P$10),2,IF(AV62&gt;=P$10,3)))),"")</f>
        <v/>
      </c>
      <c r="AX62" s="194" t="str">
        <f aca="false">IF(B62 &lt;&gt; "",IF(AND('PRINTABLE (per grading)'!H$16="EXAM", 'PRINTABLE (per grading)'!B$13="Prelim"), IF(ISERROR(SUMIF('Exam (LECTURE ONLY)'!D$20:M$20, "CLO8", 'Exam (LECTURE ONLY)'!D64:M64) / 'Exam (LECTURE ONLY)'!AL$13), "", SUMIF('Exam (LECTURE ONLY)'!D$20:M$20, "CLO8", 'Exam (LECTURE ONLY)'!D64:M64) /'Exam (LECTURE ONLY)'!AL$13),
IF(AND('PRINTABLE (per grading)'!H$16="EXAM", 'PRINTABLE (per grading)'!B$13="Midterm"), IF(ISERROR(SUMIF('Exam (LECTURE ONLY)'!O$20:X$20, "CLO8", 'Exam (LECTURE ONLY)'!O64:X64) / 'Exam (LECTURE ONLY)'!AM$13), "", SUMIF('Exam (LECTURE ONLY)'!O$20:X$20, "CLO8", 'Exam (LECTURE ONLY)'!O64:X64) / 'Exam (LECTURE ONLY)'!AM$13),
IF(AND('PRINTABLE (per grading)'!H$16="EXAM", 'PRINTABLE (per grading)'!B$13="Final"), IF(ISERROR(SUMIF('Exam (LECTURE ONLY)'!Z$20:AI$20, "CLO8", 'Exam (LECTURE ONLY)'!Z64:AI64) / 'Exam (LECTURE ONLY)'!AN$13), "", SUMIF('Exam (LECTURE ONLY)'!Z$20:AI$20, "CLO8", 'Exam (LECTURE ONLY)'!Z64:AI64) / 'Exam (LECTURE ONLY)'!AN$13),
IF(AND('PRINTABLE (per grading)'!H$16="OUTPUT", 'PRINTABLE (per grading)'!B$13="Prelim"), IF(ISERROR(SUMIF(OUTPUT!C$20:M$20, "CLO8", OUTPUT!C64:M64) / OUTPUT!AL$13), "", SUMIF(OUTPUT!C$20:M$20, "CLO8", OUTPUT!C64:M64) / OUTPUT!AL$13),
IF(AND('PRINTABLE (per grading)'!H$16="OUTPUT", 'PRINTABLE (per grading)'!B$13="Midterm"), IF(ISERROR(SUMIF(OUTPUT!O$20:Y$20, "CLO8", OUTPUT!O64:Y64) / OUTPUT!AM$13), "", SUMIF(OUTPUT!O$20:Y$20, "CLO8", OUTPUT!O64:Y64) / OUTPUT!AM$13),
IF(AND('PRINTABLE (per grading)'!H$16="OUTPUT", 'PRINTABLE (per grading)'!B$13="Final"), IF(ISERROR(SUMIF(OUTPUT!AA$20:AI$20, "CLO8", OUTPUT!AA64:AI64) / OUTPUT!AN$13), "", SUMIF(OUTPUT!AA$20:AI$20, "CLO8", OUTPUT!AA64:AI64) / OUTPUT!AN$13),
"")))))),"")</f>
        <v/>
      </c>
      <c r="AY62" s="286" t="str">
        <f aca="false">IF(B62&lt;&gt;"",IF(AX62="","",IF(AX62&lt;0.5,1,IF(AND(AX62&gt;=0.5,AX62&lt;P$10),2,IF(AX62&gt;=P$10,3)))),"")</f>
        <v/>
      </c>
      <c r="AZ62" s="287" t="str">
        <f aca="false">IF(B62 &lt;&gt; "",IFERROR(IF(AVERAGE(AV62,AX62)&gt;=P$10,"Y","N"),""),"")</f>
        <v/>
      </c>
      <c r="BA62" s="194" t="str">
        <f aca="false">IF(B62 &lt;&gt; "", IFERROR(IF(C$16 = "PRELIM", SUMIF('Database (LECTURE-RES-PRAC)'!D$14:AG$14, "CLO9", 'Database (LECTURE-RES-PRAC)'!D59:AG59) / 'Grade computation'!F$12, IF(C$16 = "MIDTERM", SUMIF('Database (LECTURE-RES-PRAC)'!AJ$14:BM$14, "CLO9", 'Database (LECTURE-RES-PRAC)'!AJ59:BM59) / 'Grade computation'!G$12, IF(C$16 = "FINAL", SUMIF('Database (LECTURE-RES-PRAC)'!BP$14:CS$14, "CLO9", 'Database (LECTURE-RES-PRAC)'!BP59:CS59) / 'Grade computation'!H$12,""))),""),"")</f>
        <v/>
      </c>
      <c r="BB62" s="286" t="str">
        <f aca="false">IF(B62&lt;&gt;"",IF(BA62="","",IF(BA62&lt;0.5,1,IF(AND(BA62&gt;=0.5,BA62&lt;P$10),2,IF(BA62&gt;=P$10,3)))),"")</f>
        <v/>
      </c>
      <c r="BC62" s="194" t="str">
        <f aca="false">IF(B62 &lt;&gt; "",IF(AND('PRINTABLE (per grading)'!H$16="EXAM", 'PRINTABLE (per grading)'!B$13="Prelim"), IF(ISERROR(SUMIF('Exam (LECTURE ONLY)'!D$20:M$20, "CLO9", 'Exam (LECTURE ONLY)'!D64:M64) / 'Exam (LECTURE ONLY)'!AL$14), "", SUMIF('Exam (LECTURE ONLY)'!D$20:M$20, "CLO9", 'Exam (LECTURE ONLY)'!D64:M64) /'Exam (LECTURE ONLY)'!AL$14),
IF(AND('PRINTABLE (per grading)'!H$16="EXAM", 'PRINTABLE (per grading)'!B$13="Midterm"), IF(ISERROR(SUMIF('Exam (LECTURE ONLY)'!O$20:X$20, "CLO9", 'Exam (LECTURE ONLY)'!O64:X64) / 'Exam (LECTURE ONLY)'!AM$14), "", SUMIF('Exam (LECTURE ONLY)'!O$20:X$20, "CLO9", 'Exam (LECTURE ONLY)'!O64:X64) / 'Exam (LECTURE ONLY)'!AM$14),
IF(AND('PRINTABLE (per grading)'!H$16="EXAM", 'PRINTABLE (per grading)'!B$13="Final"), IF(ISERROR(SUMIF('Exam (LECTURE ONLY)'!Z$20:AI$20, "CLO9", 'Exam (LECTURE ONLY)'!Z64:AI64) / 'Exam (LECTURE ONLY)'!AN$14), "", SUMIF('Exam (LECTURE ONLY)'!Z$20:AI$20, "CLO9", 'Exam (LECTURE ONLY)'!Z64:AI64) / 'Exam (LECTURE ONLY)'!AN$14),
IF(AND('PRINTABLE (per grading)'!H$16="OUTPUT", 'PRINTABLE (per grading)'!B$13="Prelim"), IF(ISERROR(SUMIF(OUTPUT!C$20:M$20, "CLO9", OUTPUT!C64:M64) / OUTPUT!AL$14), "", SUMIF(OUTPUT!C$20:M$20, "CLO9", OUTPUT!C64:M64) / OUTPUT!AL$14),
IF(AND('PRINTABLE (per grading)'!H$16="OUTPUT", 'PRINTABLE (per grading)'!B$13="Midterm"), IF(ISERROR(SUMIF(OUTPUT!O$20:Y$20, "CLO9", OUTPUT!O64:Y64) / OUTPUT!AM$14), "", SUMIF(OUTPUT!O$20:Y$20, "CLO9", OUTPUT!O64:Y64) / OUTPUT!AM$14),
IF(AND('PRINTABLE (per grading)'!H$16="OUTPUT", 'PRINTABLE (per grading)'!B$13="Final"), IF(ISERROR(SUMIF(OUTPUT!AA$20:AI$20, "CLO9", OUTPUT!AA64:AI64) / OUTPUT!AN$14), "", SUMIF(OUTPUT!AA$20:AI$20, "CLO9", OUTPUT!AA64:AI64) / OUTPUT!AN$14),
"")))))),"")</f>
        <v/>
      </c>
      <c r="BD62" s="286" t="str">
        <f aca="false">IF(B62&lt;&gt;"",IF(BC62="","",IF(BC62&lt;0.5,1,IF(AND(BC62&gt;=0.5,BC62&lt;P$10),2,IF(BC62&gt;=P$10,3)))),"")</f>
        <v/>
      </c>
      <c r="BE62" s="287" t="str">
        <f aca="false">IF(B62 &lt;&gt; "",IFERROR(IF(AVERAGE(BA62,BC62)&gt;=P$10,"Y","N"),""),"")</f>
        <v/>
      </c>
      <c r="BF62" s="194" t="str">
        <f aca="false">IF(B62 &lt;&gt; "", IFERROR(IF(C$16 = "PRELIM", SUMIF('Database (LECTURE-RES-PRAC)'!D$14:AG$14, "CLO10", 'Database (LECTURE-RES-PRAC)'!D59:AG59) / 'Grade computation'!F$13, IF(C$16 = "MIDTERM", SUMIF('Database (LECTURE-RES-PRAC)'!AJ$14:BM$14, "CLO10", 'Database (LECTURE-RES-PRAC)'!AJ59:BM59) / 'Grade computation'!G$13, IF(C$16 = "FINAL", SUMIF('Database (LECTURE-RES-PRAC)'!BP$14:CS$14, "CLO10", 'Database (LECTURE-RES-PRAC)'!BP59:CS59) / 'Grade computation'!H$13,""))),""),"")</f>
        <v/>
      </c>
      <c r="BG62" s="286" t="str">
        <f aca="false">IF(B62&lt;&gt;"",IF(BF62="","",IF(BF62&lt;0.5,1,IF(AND(BF62&gt;=0.5,BF62&lt;P$10),2,IF(BF62&gt;=P$10,3)))),"")</f>
        <v/>
      </c>
      <c r="BH62" s="194" t="str">
        <f aca="false">IF(B62 &lt;&gt; "",IF(AND('PRINTABLE (per grading)'!H$16="EXAM", 'PRINTABLE (per grading)'!B$13="Prelim"), IF(ISERROR(SUMIF('Exam (LECTURE ONLY)'!D$20:M$20, "CLO10", 'Exam (LECTURE ONLY)'!D64:M64) / 'Exam (LECTURE ONLY)'!AL$15), "", SUMIF('Exam (LECTURE ONLY)'!D$20:M$20, "CLO10", 'Exam (LECTURE ONLY)'!D64:M64) /'Exam (LECTURE ONLY)'!AL$15),
IF(AND('PRINTABLE (per grading)'!H$16="EXAM", 'PRINTABLE (per grading)'!B$13="Midterm"), IF(ISERROR(SUMIF('Exam (LECTURE ONLY)'!O$20:X$20, "CLO10", 'Exam (LECTURE ONLY)'!O64:X64) / 'Exam (LECTURE ONLY)'!AM$15), "", SUMIF('Exam (LECTURE ONLY)'!O$20:X$20, "CLO10", 'Exam (LECTURE ONLY)'!O64:X64) / 'Exam (LECTURE ONLY)'!AM$15),
IF(AND('PRINTABLE (per grading)'!H$16="EXAM", 'PRINTABLE (per grading)'!B$13="Final"), IF(ISERROR(SUMIF('Exam (LECTURE ONLY)'!Z$20:AI$20, "CLO10", 'Exam (LECTURE ONLY)'!Z64:AI64) / 'Exam (LECTURE ONLY)'!AN$15), "", SUMIF('Exam (LECTURE ONLY)'!Z$20:AI$20, "CLO10", 'Exam (LECTURE ONLY)'!Z64:AI64) / 'Exam (LECTURE ONLY)'!AN$15),
IF(AND('PRINTABLE (per grading)'!H$16="OUTPUT", 'PRINTABLE (per grading)'!B$13="Prelim"), IF(ISERROR(SUMIF(OUTPUT!C$20:M$20, "CLO10", OUTPUT!C64:M64) / OUTPUT!AL$15), "", SUMIF(OUTPUT!C$20:M$20, "CLO10", OUTPUT!C64:M64) / OUTPUT!AL$15),
IF(AND('PRINTABLE (per grading)'!H$16="OUTPUT", 'PRINTABLE (per grading)'!B$13="Midterm"), IF(ISERROR(SUMIF(OUTPUT!O$20:Y$20, "CLO10", OUTPUT!O64:Y64) / OUTPUT!AM$15), "", SUMIF(OUTPUT!O$20:Y$20, "CLO10", OUTPUT!O64:Y64) / OUTPUT!AM$15),
IF(AND('PRINTABLE (per grading)'!H$16="OUTPUT", 'PRINTABLE (per grading)'!B$13="Final"), IF(ISERROR(SUMIF(OUTPUT!AA$20:AI$20, "CLO10", OUTPUT!AA64:AI64) / OUTPUT!AN$15), "", SUMIF(OUTPUT!AA$20:AI$20, "CLO10", OUTPUT!AA64:AI64) / OUTPUT!AN$15),
"")))))),"")</f>
        <v/>
      </c>
      <c r="BI62" s="286" t="str">
        <f aca="false">IF(B62&lt;&gt;"",IF(BH62="","",IF(BH62&lt;0.5,1,IF(AND(BH62&gt;=0.5,BH62&lt;P$10),2,IF(BH62&gt;=P$10,3)))),"")</f>
        <v/>
      </c>
      <c r="BJ62" s="287" t="str">
        <f aca="false">IF(B62 &lt;&gt; "",IFERROR(IF(AVERAGE(BF62,BH62)&gt;=P$10,"Y","N"),""),"")</f>
        <v/>
      </c>
      <c r="BK62" s="8"/>
    </row>
    <row r="63" customFormat="false" ht="19.5" hidden="false" customHeight="true" outlineLevel="0" collapsed="false">
      <c r="A63" s="183" t="str">
        <f aca="false">IF(ISBLANK('Database (LECTURE-RES-PRAC)'!A60),"",'Database (LECTURE-RES-PRAC)'!A60)</f>
        <v/>
      </c>
      <c r="B63" s="184" t="str">
        <f aca="false">IF(ISBLANK('Database (LECTURE-RES-PRAC)'!B60),"",'Database (LECTURE-RES-PRAC)'!B60)</f>
        <v/>
      </c>
      <c r="C63" s="230" t="str">
        <f aca="false">IF(B63&lt;&gt;"",IF(C$16="PRELIM",'Grade computation'!C63, IF(C$16="MIDTERM",'Grade computation'!K63, IF(C$16="FINAL",'Grade computation'!S63,""))),"")</f>
        <v/>
      </c>
      <c r="D63" s="231" t="str">
        <f aca="false">IF(B63&lt;&gt;"",IFERROR(IF(B$11="80-20", (((C63/C$19)*X$6)+X$7)*D$18, IF(B$11="60-40", (((C63/C$19)*Y$6)+Y$7)*D$18, 0)),0),"")</f>
        <v/>
      </c>
      <c r="E63" s="230" t="str">
        <f aca="false">IF(B63&lt;&gt;"", IF(C$16="PRELIM",'Grade computation'!E63, IF(C$16="MIDTERM",'Grade computation'!M63, IF(C$16="FINAL",'Grade computation'!U63,""))),"")</f>
        <v/>
      </c>
      <c r="F63" s="232" t="str">
        <f aca="false">IF(B63&lt;&gt;"",IFERROR(IF(B$11="80-20", (((E63/E$19)*X$6)+X$7)*F$18, IF(B$11="60-40", (((E63/E$19)*Y$6)+Y$7)*F$18, 0)),0),"")</f>
        <v/>
      </c>
      <c r="G63" s="233" t="str">
        <f aca="false">IF(B63&lt;&gt;"",IFERROR((D63+F63),0),"")</f>
        <v/>
      </c>
      <c r="H63" s="234" t="str">
        <f aca="false">IF(B63&lt;&gt;"",IF(C$16="PRELIM", 'Grade computation'!H63, IF(C$16="MIDTERM", 'Grade computation'!P63, IF(C$16="FINAL",'Grade computation'!X63, ""))),"")</f>
        <v/>
      </c>
      <c r="I63" s="233" t="str">
        <f aca="false">IF(B63&lt;&gt;"",IFERROR(IF(B$11="80-20", (((H63/H$19)*X$6)+X$7)*I$19, IF(B$11="60-40", (((H63/H$19)*Y$6)+Y$7)*I$19, 0)),0),"")</f>
        <v/>
      </c>
      <c r="J63" s="237" t="str">
        <f aca="false">IFERROR((G63+I63),"")</f>
        <v/>
      </c>
      <c r="K63" s="183" t="str">
        <f aca="false">IFERROR(IF(J63="","",IF(J63&gt;=75,"PASSED","FAILED")),"")</f>
        <v/>
      </c>
      <c r="L63" s="183"/>
      <c r="M63" s="194" t="str">
        <f aca="false">IF(B63 &lt;&gt; "", IFERROR(IF(C$16 = "PRELIM", SUMIF('Database (LECTURE-RES-PRAC)'!D$14:AG$14, "CLO1", 'Database (LECTURE-RES-PRAC)'!D60:AG60) / 'Grade computation'!F$4, IF(C$16 = "MIDTERM", SUMIF('Database (LECTURE-RES-PRAC)'!AJ$14:BM$14, "CLO1", 'Database (LECTURE-RES-PRAC)'!AJ60:BM60) / 'Grade computation'!G$4, IF(C$16 = "FINAL", SUMIF('Database (LECTURE-RES-PRAC)'!BP$14:CS$14, "CLO1", 'Database (LECTURE-RES-PRAC)'!BP60:CS60) / 'Grade computation'!H$4,""))),""),"")</f>
        <v/>
      </c>
      <c r="N63" s="286" t="str">
        <f aca="false">IF(B63&lt;&gt;"",IF(M63="","",IF(M63&lt;0.5,1,IF(AND(M63&gt;=0.5,M63&lt;P$10),2,IF(M63&gt;=P$10,3)))),"")</f>
        <v/>
      </c>
      <c r="O63" s="194" t="str">
        <f aca="false">IF(B63 &lt;&gt; "",IF(AND('PRINTABLE (per grading)'!H$16="EXAM", 'PRINTABLE (per grading)'!B$13="Prelim"), IF(ISERROR(SUMIF('Exam (LECTURE ONLY)'!D$20:M$20, "CLO1", 'Exam (LECTURE ONLY)'!D65:M65) / 'Exam (LECTURE ONLY)'!AL$6), "", SUMIF('Exam (LECTURE ONLY)'!D$20:M$20, "CLO1", 'Exam (LECTURE ONLY)'!D65:M65) /'Exam (LECTURE ONLY)'!AL$6),
IF(AND('PRINTABLE (per grading)'!H$16="EXAM", 'PRINTABLE (per grading)'!B$13="Midterm"), IF(ISERROR(SUMIF('Exam (LECTURE ONLY)'!O$20:X$20, "CLO1", 'Exam (LECTURE ONLY)'!O65:X65) / 'Exam (LECTURE ONLY)'!AM$6), "", SUMIF('Exam (LECTURE ONLY)'!O$20:X$20, "CLO1", 'Exam (LECTURE ONLY)'!O65:X65) / 'Exam (LECTURE ONLY)'!AM$6),
IF(AND('PRINTABLE (per grading)'!H$16="EXAM", 'PRINTABLE (per grading)'!B$13="Final"), IF(ISERROR(SUMIF('Exam (LECTURE ONLY)'!Z$20:AI$20, "CLO1", 'Exam (LECTURE ONLY)'!Z65:AI65) / 'Exam (LECTURE ONLY)'!AN$6), "", SUMIF('Exam (LECTURE ONLY)'!Z$20:AI$20, "CLO1", 'Exam (LECTURE ONLY)'!Z65:AI65) / 'Exam (LECTURE ONLY)'!AN$6),
IF(AND('PRINTABLE (per grading)'!H$16="OUTPUT", 'PRINTABLE (per grading)'!B$13="Prelim"), IF(ISERROR(SUMIF(OUTPUT!C$20:M$20, "CLO1", OUTPUT!C65:M65) / OUTPUT!AL$6), "", SUMIF(OUTPUT!C$20:M$20, "CLO1", OUTPUT!C65:M65) / OUTPUT!AL$6),
IF(AND('PRINTABLE (per grading)'!H$16="OUTPUT", 'PRINTABLE (per grading)'!B$13="Midterm"), IF(ISERROR(SUMIF(OUTPUT!O$20:Y$20, "CLO1", OUTPUT!O65:Y65) / OUTPUT!AM$6), "", SUMIF(OUTPUT!O$20:Y$20, "CLO1", OUTPUT!O65:Y65) / OUTPUT!AM$6),
IF(AND('PRINTABLE (per grading)'!H$16="OUTPUT", 'PRINTABLE (per grading)'!B$13="Final"), IF(ISERROR(SUMIF(OUTPUT!AA$20:AI$20, "CLO1", OUTPUT!AA65:AI65) / OUTPUT!AN$6), "", SUMIF(OUTPUT!AA$20:AI$20, "CLO1", OUTPUT!AA65:AI65) / OUTPUT!AN$6),
"")))))),"")</f>
        <v/>
      </c>
      <c r="P63" s="286" t="str">
        <f aca="false">IF(B63&lt;&gt;"",IF(O63="","",IF(O63&lt;0.5,1,IF(AND(O63&gt;=0.5,O63&lt;P$10),2,IF(O63&gt;=P$10,3)))),"")</f>
        <v/>
      </c>
      <c r="Q63" s="287" t="str">
        <f aca="false">IF(B63 &lt;&gt; "",IFERROR(IF(AVERAGE(M63,O63)&gt;=P$10,"Y","N"),""),"")</f>
        <v/>
      </c>
      <c r="R63" s="194" t="str">
        <f aca="false">IF(B63 &lt;&gt; "", IFERROR(IF(C$16 = "PRELIM", SUMIF('Database (LECTURE-RES-PRAC)'!D$14:AG$14, "CLO2", 'Database (LECTURE-RES-PRAC)'!D60:AG60) / 'Grade computation'!F$5, IF(C$16 = "MIDTERM", SUMIF('Database (LECTURE-RES-PRAC)'!AJ$14:BM$14, "CLO2", 'Database (LECTURE-RES-PRAC)'!AJ60:BM60) / 'Grade computation'!G$5, IF(C$16 = "FINAL", SUMIF('Database (LECTURE-RES-PRAC)'!BP$14:CS$14, "CLO2", 'Database (LECTURE-RES-PRAC)'!BP60:CS60) / 'Grade computation'!H$5,""))),""),"")</f>
        <v/>
      </c>
      <c r="S63" s="286" t="str">
        <f aca="false">IF(B63&lt;&gt;"",IF(R63="","",IF(R63&lt;0.5,1,IF(AND(R63&gt;=0.5,R63&lt;P$10),2,IF(R63&gt;=P$10,3)))),"")</f>
        <v/>
      </c>
      <c r="T63" s="194" t="str">
        <f aca="false">IF(B63 &lt;&gt; "",IF(AND('PRINTABLE (per grading)'!H$16="EXAM", 'PRINTABLE (per grading)'!B$13="Prelim"), IF(ISERROR(SUMIF('Exam (LECTURE ONLY)'!D$20:M$20, "CLO2", 'Exam (LECTURE ONLY)'!D65:M65) / 'Exam (LECTURE ONLY)'!AL$7), "", SUMIF('Exam (LECTURE ONLY)'!D$20:M$20, "CLO2", 'Exam (LECTURE ONLY)'!D65:M65) /'Exam (LECTURE ONLY)'!AL$7),
IF(AND('PRINTABLE (per grading)'!H$16="EXAM", 'PRINTABLE (per grading)'!B$13="Midterm"), IF(ISERROR(SUMIF('Exam (LECTURE ONLY)'!O$20:X$20, "CLO2", 'Exam (LECTURE ONLY)'!O65:X65) / 'Exam (LECTURE ONLY)'!AM$7), "", SUMIF('Exam (LECTURE ONLY)'!O$20:X$20, "CLO2", 'Exam (LECTURE ONLY)'!O65:X65) / 'Exam (LECTURE ONLY)'!AM$7),
IF(AND('PRINTABLE (per grading)'!H$16="EXAM", 'PRINTABLE (per grading)'!B$13="Final"), IF(ISERROR(SUMIF('Exam (LECTURE ONLY)'!Z$20:AI$20, "CLO2", 'Exam (LECTURE ONLY)'!Z65:AI65) / 'Exam (LECTURE ONLY)'!AN$7), "", SUMIF('Exam (LECTURE ONLY)'!Z$20:AI$20, "CLO2", 'Exam (LECTURE ONLY)'!Z65:AI65) / 'Exam (LECTURE ONLY)'!AN$7),
IF(AND('PRINTABLE (per grading)'!H$16="OUTPUT", 'PRINTABLE (per grading)'!B$13="Prelim"), IF(ISERROR(SUMIF(OUTPUT!C$20:M$20, "CLO2", OUTPUT!C65:M65) / OUTPUT!AL$7), "", SUMIF(OUTPUT!C$20:M$20, "CLO2", OUTPUT!C65:M65) / OUTPUT!AL$7),
IF(AND('PRINTABLE (per grading)'!H$16="OUTPUT", 'PRINTABLE (per grading)'!B$13="Midterm"), IF(ISERROR(SUMIF(OUTPUT!O$20:Y$20, "CLO2", OUTPUT!O65:Y65) / OUTPUT!AM$7), "", SUMIF(OUTPUT!O$20:Y$20, "CLO2", OUTPUT!O65:Y65) / OUTPUT!AM$7),
IF(AND('PRINTABLE (per grading)'!H$16="OUTPUT", 'PRINTABLE (per grading)'!B$13="Final"), IF(ISERROR(SUMIF(OUTPUT!AA$20:AI$20, "CLO2", OUTPUT!AA65:AI65) / OUTPUT!AN$7), "", SUMIF(OUTPUT!AA$20:AI$20, "CLO2", OUTPUT!AA65:AI65) / OUTPUT!AN$7),
"")))))),"")</f>
        <v/>
      </c>
      <c r="U63" s="286" t="str">
        <f aca="false">IF(B63&lt;&gt;"",IF(T63="","",IF(T63&lt;0.5,1,IF(AND(T63&gt;=0.5,T63&lt;P$10),2,IF(T63&gt;=P$10,3)))),"")</f>
        <v/>
      </c>
      <c r="V63" s="287" t="str">
        <f aca="false">IF(B63 &lt;&gt; "",IFERROR(IF(AVERAGE(R63,T63)&gt;=P$10,"Y","N"),""),"")</f>
        <v/>
      </c>
      <c r="W63" s="194" t="str">
        <f aca="false">IF(B63 &lt;&gt; "", IFERROR(IF(C$16 = "PRELIM", SUMIF('Database (LECTURE-RES-PRAC)'!D$14:AG$14, "CLO3", 'Database (LECTURE-RES-PRAC)'!D60:AG60) / 'Grade computation'!F$6, IF(C$16 = "MIDTERM", SUMIF('Database (LECTURE-RES-PRAC)'!AJ$14:BM$14, "CLO3", 'Database (LECTURE-RES-PRAC)'!AJ60:BM60) / 'Grade computation'!G$6, IF(C$16 = "FINAL", SUMIF('Database (LECTURE-RES-PRAC)'!BP$14:CS$14, "CLO3", 'Database (LECTURE-RES-PRAC)'!BP60:CS60) / 'Grade computation'!H$6,""))),""),"")</f>
        <v/>
      </c>
      <c r="X63" s="286" t="str">
        <f aca="false">IF(B63&lt;&gt;"",IF(W63="","",IF(W63&lt;0.5,1,IF(AND(W63&gt;=0.5,W63&lt;P$10),2,IF(W63&gt;=P$10,3)))),"")</f>
        <v/>
      </c>
      <c r="Y63" s="194" t="str">
        <f aca="false">IF(B63 &lt;&gt; "",IF(AND('PRINTABLE (per grading)'!H$16="EXAM", 'PRINTABLE (per grading)'!B$13="Prelim"), IF(ISERROR(SUMIF('Exam (LECTURE ONLY)'!D$20:M$20, "CLO3", 'Exam (LECTURE ONLY)'!D65:M65) / 'Exam (LECTURE ONLY)'!AL$8), "", SUMIF('Exam (LECTURE ONLY)'!D$20:M$20, "CLO3", 'Exam (LECTURE ONLY)'!D65:M65) /'Exam (LECTURE ONLY)'!AL$8),
IF(AND('PRINTABLE (per grading)'!H$16="EXAM", 'PRINTABLE (per grading)'!B$13="Midterm"), IF(ISERROR(SUMIF('Exam (LECTURE ONLY)'!O$20:X$20, "CLO3", 'Exam (LECTURE ONLY)'!O65:X65) / 'Exam (LECTURE ONLY)'!AM$8), "", SUMIF('Exam (LECTURE ONLY)'!O$20:X$20, "CLO3", 'Exam (LECTURE ONLY)'!O65:X65) / 'Exam (LECTURE ONLY)'!AM$8),
IF(AND('PRINTABLE (per grading)'!H$16="EXAM", 'PRINTABLE (per grading)'!B$13="Final"), IF(ISERROR(SUMIF('Exam (LECTURE ONLY)'!Z$20:AI$20, "CLO3", 'Exam (LECTURE ONLY)'!Z65:AI65) / 'Exam (LECTURE ONLY)'!AN$8), "", SUMIF('Exam (LECTURE ONLY)'!Z$20:AI$20, "CLO3", 'Exam (LECTURE ONLY)'!Z65:AI65) / 'Exam (LECTURE ONLY)'!AN$8),
IF(AND('PRINTABLE (per grading)'!H$16="OUTPUT", 'PRINTABLE (per grading)'!B$13="Prelim"), IF(ISERROR(SUMIF(OUTPUT!C$20:M$20, "CLO3", OUTPUT!C65:M65) / OUTPUT!AL$8), "", SUMIF(OUTPUT!C$20:M$20, "CLO3", OUTPUT!C65:M65) / OUTPUT!AL$8),
IF(AND('PRINTABLE (per grading)'!H$16="OUTPUT", 'PRINTABLE (per grading)'!B$13="Midterm"), IF(ISERROR(SUMIF(OUTPUT!O$20:Y$20, "CLO3", OUTPUT!O65:Y65) / OUTPUT!AM$8), "", SUMIF(OUTPUT!O$20:Y$20, "CLO3", OUTPUT!O65:Y65) / OUTPUT!AM$8),
IF(AND('PRINTABLE (per grading)'!H$16="OUTPUT", 'PRINTABLE (per grading)'!B$13="Final"), IF(ISERROR(SUMIF(OUTPUT!AA$20:AI$20, "CLO3", OUTPUT!AA65:AI65) / OUTPUT!AN$8), "", SUMIF(OUTPUT!AA$20:AI$20, "CLO3", OUTPUT!AA65:AI65) / OUTPUT!AN$8),
"" )))))),"")</f>
        <v/>
      </c>
      <c r="Z63" s="286" t="str">
        <f aca="false">IF(B63&lt;&gt;"",IF(Y63="","",IF(Y63&lt;0.5,1,IF(AND(Y63&gt;=0.5,Y63&lt;P$10),2,IF(Y63&gt;=P$10,3)))),"")</f>
        <v/>
      </c>
      <c r="AA63" s="287" t="str">
        <f aca="false">IF(B63 &lt;&gt; "",IFERROR(IF(AVERAGE(W63,Y63)&gt;=P$10,"Y","N"),""),"")</f>
        <v/>
      </c>
      <c r="AB63" s="194" t="str">
        <f aca="false">IF(B63 &lt;&gt; "", IFERROR(IF(C$16 = "PRELIM", SUMIF('Database (LECTURE-RES-PRAC)'!D$14:AG$14, "CLO4", 'Database (LECTURE-RES-PRAC)'!D60:AG60) / 'Grade computation'!F$7, IF(C$16 = "MIDTERM", SUMIF('Database (LECTURE-RES-PRAC)'!AJ$14:BM$14, "CLO4", 'Database (LECTURE-RES-PRAC)'!AJ60:BM60) / 'Grade computation'!G$7, IF(C$16 = "FINAL", SUMIF('Database (LECTURE-RES-PRAC)'!BP$14:CS$14, "CLO4", 'Database (LECTURE-RES-PRAC)'!BP60:CS60) / 'Grade computation'!H$7,""))),""),"")</f>
        <v/>
      </c>
      <c r="AC63" s="286" t="str">
        <f aca="false">IF(B63&lt;&gt;"",IF(AB63="","",IF(AB63&lt;0.5,1,IF(AND(AB63&gt;=0.5,AB63&lt;P$10),2,IF(AB63&gt;=P$10,3)))),"")</f>
        <v/>
      </c>
      <c r="AD63" s="194" t="str">
        <f aca="false">IF(B63 &lt;&gt; "",IF(AND('PRINTABLE (per grading)'!H$16="EXAM", 'PRINTABLE (per grading)'!B$13="Prelim"), IF(ISERROR(SUMIF('Exam (LECTURE ONLY)'!D$20:M$20, "CLO4", 'Exam (LECTURE ONLY)'!D65:M65) / 'Exam (LECTURE ONLY)'!AL$9), "", SUMIF('Exam (LECTURE ONLY)'!D$20:M$20, "CLO4", 'Exam (LECTURE ONLY)'!D65:M65) /'Exam (LECTURE ONLY)'!AL$9),
IF(AND('PRINTABLE (per grading)'!H$16="EXAM", 'PRINTABLE (per grading)'!B$13="Midterm"), IF(ISERROR(SUMIF('Exam (LECTURE ONLY)'!O$20:X$20, "CLO4", 'Exam (LECTURE ONLY)'!O65:X65) / 'Exam (LECTURE ONLY)'!AM$9), "", SUMIF('Exam (LECTURE ONLY)'!O$20:X$20, "CLO4", 'Exam (LECTURE ONLY)'!O65:X65) / 'Exam (LECTURE ONLY)'!AM$9),
IF(AND('PRINTABLE (per grading)'!H$16="EXAM", 'PRINTABLE (per grading)'!B$13="Final"), IF(ISERROR(SUMIF('Exam (LECTURE ONLY)'!Z$20:AI$20, "CLO4", 'Exam (LECTURE ONLY)'!Z65:AI65) / 'Exam (LECTURE ONLY)'!AN$9), "", SUMIF('Exam (LECTURE ONLY)'!Z$20:AI$20, "CLO4", 'Exam (LECTURE ONLY)'!Z65:AI65) / 'Exam (LECTURE ONLY)'!AN$9),
IF(AND('PRINTABLE (per grading)'!H$16="OUTPUT", 'PRINTABLE (per grading)'!B$13="Prelim"), IF(ISERROR(SUMIF(OUTPUT!C$20:M$20, "CLO4", OUTPUT!C65:M65) / OUTPUT!AL$9), "", SUMIF(OUTPUT!C$20:M$20, "CLO4", OUTPUT!C65:M65) / OUTPUT!AL$9),
IF(AND('PRINTABLE (per grading)'!H$16="OUTPUT", 'PRINTABLE (per grading)'!B$13="Midterm"), IF(ISERROR(SUMIF(OUTPUT!O$20:Y$20, "CLO4", OUTPUT!O65:Y65) / OUTPUT!AM$9), "", SUMIF(OUTPUT!O$20:Y$20, "CLO4", OUTPUT!O65:Y65) / OUTPUT!AM$9),
IF(AND('PRINTABLE (per grading)'!H$16="OUTPUT", 'PRINTABLE (per grading)'!B$13="Final"), IF(ISERROR(SUMIF(OUTPUT!AA$20:AI$20, "CLO4", OUTPUT!AA65:AI65) / OUTPUT!AN$9), "", SUMIF(OUTPUT!AA$20:AI$20, "CLO4", OUTPUT!AA65:AI65) / OUTPUT!AN$9),
"")))))),"")</f>
        <v/>
      </c>
      <c r="AE63" s="286" t="str">
        <f aca="false">IF(B63&lt;&gt;"",IF(AD63="","",IF(AD63&lt;0.5,1,IF(AND(AD63&gt;=0.5,AD63&lt;P$10),2,IF(AD63&gt;=P$10,3)))),"")</f>
        <v/>
      </c>
      <c r="AF63" s="287" t="str">
        <f aca="false">IF(B63 &lt;&gt; "",IFERROR(IF(AVERAGE(AB63,AD63)&gt;=P$10,"Y","N"),""),"")</f>
        <v/>
      </c>
      <c r="AG63" s="194" t="str">
        <f aca="false">IF(B63 &lt;&gt; "", IFERROR(IF(C$16 = "PRELIM", SUMIF('Database (LECTURE-RES-PRAC)'!D$14:AG$14, "CLO5", 'Database (LECTURE-RES-PRAC)'!D60:AG60) / 'Grade computation'!F$8, IF(C$16 = "MIDTERM", SUMIF('Database (LECTURE-RES-PRAC)'!AJ$14:BM$14, "CLO5", 'Database (LECTURE-RES-PRAC)'!AJ60:BM60) / 'Grade computation'!G$8, IF(C$16 = "FINAL", SUMIF('Database (LECTURE-RES-PRAC)'!BP$14:CS$14, "CLO5", 'Database (LECTURE-RES-PRAC)'!BP60:CS60) / 'Grade computation'!H$8,""))),""),"")</f>
        <v/>
      </c>
      <c r="AH63" s="286" t="str">
        <f aca="false">IF(B63&lt;&gt;"",IF(AG63="","",IF(AG63&lt;0.5,1,IF(AND(AG63&gt;=0.5,AG63&lt;P$10),2,IF(AG63&gt;=P$10,3)))),"")</f>
        <v/>
      </c>
      <c r="AI63" s="194" t="str">
        <f aca="false">IF(B63 &lt;&gt; "",IF(AND('PRINTABLE (per grading)'!H$16="EXAM", 'PRINTABLE (per grading)'!B$13="Prelim"), IF(ISERROR(SUMIF('Exam (LECTURE ONLY)'!D$20:M$20, "CLO5", 'Exam (LECTURE ONLY)'!D65:M65) / 'Exam (LECTURE ONLY)'!AL$10), "", SUMIF('Exam (LECTURE ONLY)'!D$20:M$20, "CLO5", 'Exam (LECTURE ONLY)'!D65:M65) /'Exam (LECTURE ONLY)'!AL$10),
IF(AND('PRINTABLE (per grading)'!H$16="EXAM", 'PRINTABLE (per grading)'!B$13="Midterm"), IF(ISERROR(SUMIF('Exam (LECTURE ONLY)'!O$20:X$20, "CLO5", 'Exam (LECTURE ONLY)'!O65:X65) / 'Exam (LECTURE ONLY)'!AM$10), "", SUMIF('Exam (LECTURE ONLY)'!O$20:X$20, "CLO5", 'Exam (LECTURE ONLY)'!O65:X65) / 'Exam (LECTURE ONLY)'!AM$10),
IF(AND('PRINTABLE (per grading)'!H$16="EXAM", 'PRINTABLE (per grading)'!B$13="Final"), IF(ISERROR(SUMIF('Exam (LECTURE ONLY)'!Z$20:AI$20, "CLO5", 'Exam (LECTURE ONLY)'!Z65:AI65) / 'Exam (LECTURE ONLY)'!AN$10), "", SUMIF('Exam (LECTURE ONLY)'!Z$20:AI$20, "CLO5", 'Exam (LECTURE ONLY)'!Z65:AI65) / 'Exam (LECTURE ONLY)'!AN$10),
IF(AND('PRINTABLE (per grading)'!H$16="OUTPUT", 'PRINTABLE (per grading)'!B$13="Prelim"), IF(ISERROR(SUMIF(OUTPUT!C$20:M$20, "CLO5", OUTPUT!C65:M65) / OUTPUT!AL$10), "", SUMIF(OUTPUT!C$20:M$20, "CLO5", OUTPUT!C65:M65) / OUTPUT!AL$10),
IF(AND('PRINTABLE (per grading)'!H$16="OUTPUT", 'PRINTABLE (per grading)'!B$13="Midterm"), IF(ISERROR(SUMIF(OUTPUT!O$20:Y$20, "CLO5", OUTPUT!O65:Y65) / OUTPUT!AM$10), "", SUMIF(OUTPUT!O$20:Y$20, "CLO5", OUTPUT!O65:Y65) / OUTPUT!AM$10),
IF(AND('PRINTABLE (per grading)'!H$16="OUTPUT", 'PRINTABLE (per grading)'!B$13="Final"), IF(ISERROR(SUMIF(OUTPUT!AA$20:AI$20, "CLO5", OUTPUT!AA65:AI65) / OUTPUT!AN$10), "", SUMIF(OUTPUT!AA$20:AI$20, "CLO5", OUTPUT!AA65:AI65) / OUTPUT!AN$10),
"")))))),"")</f>
        <v/>
      </c>
      <c r="AJ63" s="286" t="str">
        <f aca="false">IF(B63&lt;&gt;"",IF(AI63="","",IF(AI63&lt;0.5,1,IF(AND(AI63&gt;=0.5,AI63&lt;P$10),2,IF(AI63&gt;=P$10,3)))),"")</f>
        <v/>
      </c>
      <c r="AK63" s="287" t="str">
        <f aca="false">IF(B63 &lt;&gt; "",IFERROR(IF(AVERAGE(AG63,AI63)&gt;=P$10,"Y","N"),""),"")</f>
        <v/>
      </c>
      <c r="AL63" s="194" t="str">
        <f aca="false">IF(B63 &lt;&gt; "", IFERROR(IF(C$16 = "PRELIM", SUMIF('Database (LECTURE-RES-PRAC)'!D$14:AG$14, "CLO6", 'Database (LECTURE-RES-PRAC)'!D60:AG60) / 'Grade computation'!F$9, IF(C$16 = "MIDTERM", SUMIF('Database (LECTURE-RES-PRAC)'!AJ$14:BM$14, "CLO6", 'Database (LECTURE-RES-PRAC)'!AJ60:BM60) / 'Grade computation'!G$9, IF(C$16 = "FINAL", SUMIF('Database (LECTURE-RES-PRAC)'!BP$14:CS$14, "CLO6", 'Database (LECTURE-RES-PRAC)'!BP60:CS60) / 'Grade computation'!H$9,""))),""),"")</f>
        <v/>
      </c>
      <c r="AM63" s="286" t="str">
        <f aca="false">IF(B63&lt;&gt;"",IF(AL63="","",IF(AL63&lt;0.5,1,IF(AND(AL63&gt;=0.5,AL63&lt;P$10),2,IF(AL63&gt;=P$10,3)))),"")</f>
        <v/>
      </c>
      <c r="AN63" s="194" t="str">
        <f aca="false">IF(B63 &lt;&gt; "",IF(AND('PRINTABLE (per grading)'!H$16="EXAM", 'PRINTABLE (per grading)'!B$13="Prelim"), IF(ISERROR(SUMIF('Exam (LECTURE ONLY)'!D$20:M$20, "CLO6", 'Exam (LECTURE ONLY)'!D65:M65) / 'Exam (LECTURE ONLY)'!AL$11), "", SUMIF('Exam (LECTURE ONLY)'!D$20:M$20, "CLO6", 'Exam (LECTURE ONLY)'!D65:M65) /'Exam (LECTURE ONLY)'!AL$11),
IF(AND('PRINTABLE (per grading)'!H$16="EXAM", 'PRINTABLE (per grading)'!B$13="Midterm"), IF(ISERROR(SUMIF('Exam (LECTURE ONLY)'!O$20:X$20, "CLO6", 'Exam (LECTURE ONLY)'!O65:X65) / 'Exam (LECTURE ONLY)'!AM$11), "", SUMIF('Exam (LECTURE ONLY)'!O$20:X$20, "CLO6", 'Exam (LECTURE ONLY)'!O65:X65) / 'Exam (LECTURE ONLY)'!AM$11),
IF(AND('PRINTABLE (per grading)'!H$16="EXAM", 'PRINTABLE (per grading)'!B$13="Final"), IF(ISERROR(SUMIF('Exam (LECTURE ONLY)'!Z$20:AI$20, "CLO6", 'Exam (LECTURE ONLY)'!Z65:AI65) / 'Exam (LECTURE ONLY)'!AN$11), "", SUMIF('Exam (LECTURE ONLY)'!Z$20:AI$20, "CLO6", 'Exam (LECTURE ONLY)'!Z65:AI65) / 'Exam (LECTURE ONLY)'!AN$11),
IF(AND('PRINTABLE (per grading)'!H$16="OUTPUT", 'PRINTABLE (per grading)'!B$13="Prelim"), IF(ISERROR(SUMIF(OUTPUT!C$20:M$20, "CLO6", OUTPUT!C65:M65) / OUTPUT!AL$11), "", SUMIF(OUTPUT!C$20:M$20, "CLO6", OUTPUT!C65:M65) / OUTPUT!AL$11),
IF(AND('PRINTABLE (per grading)'!H$16="OUTPUT", 'PRINTABLE (per grading)'!B$13="Midterm"), IF(ISERROR(SUMIF(OUTPUT!O$20:Y$20, "CLO6", OUTPUT!O65:Y65) / OUTPUT!AM$11), "", SUMIF(OUTPUT!O$20:Y$20, "CLO6", OUTPUT!O65:Y65) / OUTPUT!AM$11),
IF(AND('PRINTABLE (per grading)'!H$16="OUTPUT", 'PRINTABLE (per grading)'!B$13="Final"), IF(ISERROR(SUMIF(OUTPUT!AA$20:AI$20, "CLO6", OUTPUT!AA65:AI65) / OUTPUT!AN$11), "", SUMIF(OUTPUT!AA$20:AI$20, "CLO6", OUTPUT!AA65:AI65) / OUTPUT!AN$11),
"")))))),"")</f>
        <v/>
      </c>
      <c r="AO63" s="286" t="str">
        <f aca="false">IF(B63&lt;&gt;"",IF(AN63="","",IF(AN63&lt;0.5,1,IF(AND(AN63&gt;=0.5,AN63&lt;P$10),2,IF(AN63&gt;=P$10,3)))),"")</f>
        <v/>
      </c>
      <c r="AP63" s="287" t="str">
        <f aca="false">IF(B63 &lt;&gt; "",IFERROR(IF(AVERAGE(AL63,AN63)&gt;=P$10,"Y","N"),""),"")</f>
        <v/>
      </c>
      <c r="AQ63" s="194" t="str">
        <f aca="false">IF(B63 &lt;&gt; "", IFERROR(IF(C$16 = "PRELIM", SUMIF('Database (LECTURE-RES-PRAC)'!D$14:AG$14, "CLO7", 'Database (LECTURE-RES-PRAC)'!D60:AG60) / 'Grade computation'!F$10, IF(C$16 = "MIDTERM", SUMIF('Database (LECTURE-RES-PRAC)'!AJ$14:BM$14, "CLO7", 'Database (LECTURE-RES-PRAC)'!AJ60:BM60) / 'Grade computation'!G$10, IF(C$16 = "FINAL", SUMIF('Database (LECTURE-RES-PRAC)'!BP$14:CS$14, "CLO7", 'Database (LECTURE-RES-PRAC)'!BP60:CS60) / 'Grade computation'!H$10,""))),""),"")</f>
        <v/>
      </c>
      <c r="AR63" s="286" t="str">
        <f aca="false">IF(B63&lt;&gt;"",IF(AQ63="","",IF(AQ63&lt;0.5,1,IF(AND(AQ63&gt;=0.5,AQ63&lt;P$10),2,IF(AQ63&gt;=P$10,3)))),"")</f>
        <v/>
      </c>
      <c r="AS63" s="194" t="str">
        <f aca="false">IF(B63 &lt;&gt; "",IF(AND('PRINTABLE (per grading)'!H$16="EXAM", 'PRINTABLE (per grading)'!B$13="Prelim"), IF(ISERROR(SUMIF('Exam (LECTURE ONLY)'!D$20:M$20, "CLO7", 'Exam (LECTURE ONLY)'!D65:M65) / 'Exam (LECTURE ONLY)'!AL$12), "", SUMIF('Exam (LECTURE ONLY)'!D$20:M$20, "CLO7", 'Exam (LECTURE ONLY)'!D65:M65) /'Exam (LECTURE ONLY)'!AL$12),
IF(AND('PRINTABLE (per grading)'!H$16="EXAM", 'PRINTABLE (per grading)'!B$13="Midterm"), IF(ISERROR(SUMIF('Exam (LECTURE ONLY)'!O$20:X$20, "CLO7", 'Exam (LECTURE ONLY)'!O65:X65) / 'Exam (LECTURE ONLY)'!AM$12), "", SUMIF('Exam (LECTURE ONLY)'!O$20:X$20, "CLO7", 'Exam (LECTURE ONLY)'!O65:X65) / 'Exam (LECTURE ONLY)'!AM$12),
IF(AND('PRINTABLE (per grading)'!H$16="EXAM", 'PRINTABLE (per grading)'!B$13="Final"), IF(ISERROR(SUMIF('Exam (LECTURE ONLY)'!Z$20:AI$20, "CLO7", 'Exam (LECTURE ONLY)'!Z65:AI65) / 'Exam (LECTURE ONLY)'!AN$12), "", SUMIF('Exam (LECTURE ONLY)'!Z$20:AI$20, "CLO7", 'Exam (LECTURE ONLY)'!Z65:AI65) / 'Exam (LECTURE ONLY)'!AN$12),
IF(AND('PRINTABLE (per grading)'!H$16="OUTPUT", 'PRINTABLE (per grading)'!B$13="Prelim"), IF(ISERROR(SUMIF(OUTPUT!C$20:M$20, "CLO7", OUTPUT!C65:M65) / OUTPUT!AL$12), "", SUMIF(OUTPUT!C$20:M$20, "CLO7", OUTPUT!C65:M65) / OUTPUT!AL$12),
IF(AND('PRINTABLE (per grading)'!H$16="OUTPUT", 'PRINTABLE (per grading)'!B$13="Midterm"), IF(ISERROR(SUMIF(OUTPUT!O$20:Y$20, "CLO7", OUTPUT!O65:Y65) / OUTPUT!AM$12), "", SUMIF(OUTPUT!O$20:Y$20, "CLO7", OUTPUT!O65:Y65) / OUTPUT!AM$12),
IF(AND('PRINTABLE (per grading)'!H$16="OUTPUT", 'PRINTABLE (per grading)'!B$13="Final"), IF(ISERROR(SUMIF(OUTPUT!AA$20:AI$20, "CLO7", OUTPUT!AA65:AI65) / OUTPUT!AN$12), "", SUMIF(OUTPUT!AA$20:AI$20, "CLO7", OUTPUT!AA65:AI65) / OUTPUT!AN$12),
"")))))),"")</f>
        <v/>
      </c>
      <c r="AT63" s="286" t="str">
        <f aca="false">IF(B63&lt;&gt;"",IF(AS63="","",IF(AS63&lt;0.5,1,IF(AND(AS63&gt;=0.5,AS63&lt;P$10),2,IF(AS63&gt;=P$10,3)))),"")</f>
        <v/>
      </c>
      <c r="AU63" s="287" t="str">
        <f aca="false">IF(B63 &lt;&gt; "",IFERROR(IF(AVERAGE(AQ63,AS63)&gt;=P$10,"Y","N"),""),"")</f>
        <v/>
      </c>
      <c r="AV63" s="194" t="str">
        <f aca="false">IF(B63 &lt;&gt; "", IFERROR(IF(C$16 = "PRELIM", SUMIF('Database (LECTURE-RES-PRAC)'!D$14:AG$14, "CLO8", 'Database (LECTURE-RES-PRAC)'!D60:AG60) / 'Grade computation'!F$11, IF(C$16 = "MIDTERM", SUMIF('Database (LECTURE-RES-PRAC)'!AJ$14:BM$14, "CLO8", 'Database (LECTURE-RES-PRAC)'!AJ60:BM60) / 'Grade computation'!G$11, IF(C$16 = "FINAL", SUMIF('Database (LECTURE-RES-PRAC)'!BP$14:CS$14, "CLO8", 'Database (LECTURE-RES-PRAC)'!BP60:CS60) / 'Grade computation'!H$11,""))),""),"")</f>
        <v/>
      </c>
      <c r="AW63" s="286" t="str">
        <f aca="false">IF(B63&lt;&gt;"",IF(AV63="","",IF(AV63&lt;0.5,1,IF(AND(AV63&gt;=0.5,AV63&lt;P$10),2,IF(AV63&gt;=P$10,3)))),"")</f>
        <v/>
      </c>
      <c r="AX63" s="194" t="str">
        <f aca="false">IF(B63 &lt;&gt; "",IF(AND('PRINTABLE (per grading)'!H$16="EXAM", 'PRINTABLE (per grading)'!B$13="Prelim"), IF(ISERROR(SUMIF('Exam (LECTURE ONLY)'!D$20:M$20, "CLO8", 'Exam (LECTURE ONLY)'!D65:M65) / 'Exam (LECTURE ONLY)'!AL$13), "", SUMIF('Exam (LECTURE ONLY)'!D$20:M$20, "CLO8", 'Exam (LECTURE ONLY)'!D65:M65) /'Exam (LECTURE ONLY)'!AL$13),
IF(AND('PRINTABLE (per grading)'!H$16="EXAM", 'PRINTABLE (per grading)'!B$13="Midterm"), IF(ISERROR(SUMIF('Exam (LECTURE ONLY)'!O$20:X$20, "CLO8", 'Exam (LECTURE ONLY)'!O65:X65) / 'Exam (LECTURE ONLY)'!AM$13), "", SUMIF('Exam (LECTURE ONLY)'!O$20:X$20, "CLO8", 'Exam (LECTURE ONLY)'!O65:X65) / 'Exam (LECTURE ONLY)'!AM$13),
IF(AND('PRINTABLE (per grading)'!H$16="EXAM", 'PRINTABLE (per grading)'!B$13="Final"), IF(ISERROR(SUMIF('Exam (LECTURE ONLY)'!Z$20:AI$20, "CLO8", 'Exam (LECTURE ONLY)'!Z65:AI65) / 'Exam (LECTURE ONLY)'!AN$13), "", SUMIF('Exam (LECTURE ONLY)'!Z$20:AI$20, "CLO8", 'Exam (LECTURE ONLY)'!Z65:AI65) / 'Exam (LECTURE ONLY)'!AN$13),
IF(AND('PRINTABLE (per grading)'!H$16="OUTPUT", 'PRINTABLE (per grading)'!B$13="Prelim"), IF(ISERROR(SUMIF(OUTPUT!C$20:M$20, "CLO8", OUTPUT!C65:M65) / OUTPUT!AL$13), "", SUMIF(OUTPUT!C$20:M$20, "CLO8", OUTPUT!C65:M65) / OUTPUT!AL$13),
IF(AND('PRINTABLE (per grading)'!H$16="OUTPUT", 'PRINTABLE (per grading)'!B$13="Midterm"), IF(ISERROR(SUMIF(OUTPUT!O$20:Y$20, "CLO8", OUTPUT!O65:Y65) / OUTPUT!AM$13), "", SUMIF(OUTPUT!O$20:Y$20, "CLO8", OUTPUT!O65:Y65) / OUTPUT!AM$13),
IF(AND('PRINTABLE (per grading)'!H$16="OUTPUT", 'PRINTABLE (per grading)'!B$13="Final"), IF(ISERROR(SUMIF(OUTPUT!AA$20:AI$20, "CLO8", OUTPUT!AA65:AI65) / OUTPUT!AN$13), "", SUMIF(OUTPUT!AA$20:AI$20, "CLO8", OUTPUT!AA65:AI65) / OUTPUT!AN$13),
"")))))),"")</f>
        <v/>
      </c>
      <c r="AY63" s="286" t="str">
        <f aca="false">IF(B63&lt;&gt;"",IF(AX63="","",IF(AX63&lt;0.5,1,IF(AND(AX63&gt;=0.5,AX63&lt;P$10),2,IF(AX63&gt;=P$10,3)))),"")</f>
        <v/>
      </c>
      <c r="AZ63" s="287" t="str">
        <f aca="false">IF(B63 &lt;&gt; "",IFERROR(IF(AVERAGE(AV63,AX63)&gt;=P$10,"Y","N"),""),"")</f>
        <v/>
      </c>
      <c r="BA63" s="194" t="str">
        <f aca="false">IF(B63 &lt;&gt; "", IFERROR(IF(C$16 = "PRELIM", SUMIF('Database (LECTURE-RES-PRAC)'!D$14:AG$14, "CLO9", 'Database (LECTURE-RES-PRAC)'!D60:AG60) / 'Grade computation'!F$12, IF(C$16 = "MIDTERM", SUMIF('Database (LECTURE-RES-PRAC)'!AJ$14:BM$14, "CLO9", 'Database (LECTURE-RES-PRAC)'!AJ60:BM60) / 'Grade computation'!G$12, IF(C$16 = "FINAL", SUMIF('Database (LECTURE-RES-PRAC)'!BP$14:CS$14, "CLO9", 'Database (LECTURE-RES-PRAC)'!BP60:CS60) / 'Grade computation'!H$12,""))),""),"")</f>
        <v/>
      </c>
      <c r="BB63" s="286" t="str">
        <f aca="false">IF(B63&lt;&gt;"",IF(BA63="","",IF(BA63&lt;0.5,1,IF(AND(BA63&gt;=0.5,BA63&lt;P$10),2,IF(BA63&gt;=P$10,3)))),"")</f>
        <v/>
      </c>
      <c r="BC63" s="194" t="str">
        <f aca="false">IF(B63 &lt;&gt; "",IF(AND('PRINTABLE (per grading)'!H$16="EXAM", 'PRINTABLE (per grading)'!B$13="Prelim"), IF(ISERROR(SUMIF('Exam (LECTURE ONLY)'!D$20:M$20, "CLO9", 'Exam (LECTURE ONLY)'!D65:M65) / 'Exam (LECTURE ONLY)'!AL$14), "", SUMIF('Exam (LECTURE ONLY)'!D$20:M$20, "CLO9", 'Exam (LECTURE ONLY)'!D65:M65) /'Exam (LECTURE ONLY)'!AL$14),
IF(AND('PRINTABLE (per grading)'!H$16="EXAM", 'PRINTABLE (per grading)'!B$13="Midterm"), IF(ISERROR(SUMIF('Exam (LECTURE ONLY)'!O$20:X$20, "CLO9", 'Exam (LECTURE ONLY)'!O65:X65) / 'Exam (LECTURE ONLY)'!AM$14), "", SUMIF('Exam (LECTURE ONLY)'!O$20:X$20, "CLO9", 'Exam (LECTURE ONLY)'!O65:X65) / 'Exam (LECTURE ONLY)'!AM$14),
IF(AND('PRINTABLE (per grading)'!H$16="EXAM", 'PRINTABLE (per grading)'!B$13="Final"), IF(ISERROR(SUMIF('Exam (LECTURE ONLY)'!Z$20:AI$20, "CLO9", 'Exam (LECTURE ONLY)'!Z65:AI65) / 'Exam (LECTURE ONLY)'!AN$14), "", SUMIF('Exam (LECTURE ONLY)'!Z$20:AI$20, "CLO9", 'Exam (LECTURE ONLY)'!Z65:AI65) / 'Exam (LECTURE ONLY)'!AN$14),
IF(AND('PRINTABLE (per grading)'!H$16="OUTPUT", 'PRINTABLE (per grading)'!B$13="Prelim"), IF(ISERROR(SUMIF(OUTPUT!C$20:M$20, "CLO9", OUTPUT!C65:M65) / OUTPUT!AL$14), "", SUMIF(OUTPUT!C$20:M$20, "CLO9", OUTPUT!C65:M65) / OUTPUT!AL$14),
IF(AND('PRINTABLE (per grading)'!H$16="OUTPUT", 'PRINTABLE (per grading)'!B$13="Midterm"), IF(ISERROR(SUMIF(OUTPUT!O$20:Y$20, "CLO9", OUTPUT!O65:Y65) / OUTPUT!AM$14), "", SUMIF(OUTPUT!O$20:Y$20, "CLO9", OUTPUT!O65:Y65) / OUTPUT!AM$14),
IF(AND('PRINTABLE (per grading)'!H$16="OUTPUT", 'PRINTABLE (per grading)'!B$13="Final"), IF(ISERROR(SUMIF(OUTPUT!AA$20:AI$20, "CLO9", OUTPUT!AA65:AI65) / OUTPUT!AN$14), "", SUMIF(OUTPUT!AA$20:AI$20, "CLO9", OUTPUT!AA65:AI65) / OUTPUT!AN$14),
"")))))),"")</f>
        <v/>
      </c>
      <c r="BD63" s="286" t="str">
        <f aca="false">IF(B63&lt;&gt;"",IF(BC63="","",IF(BC63&lt;0.5,1,IF(AND(BC63&gt;=0.5,BC63&lt;P$10),2,IF(BC63&gt;=P$10,3)))),"")</f>
        <v/>
      </c>
      <c r="BE63" s="287" t="str">
        <f aca="false">IF(B63 &lt;&gt; "",IFERROR(IF(AVERAGE(BA63,BC63)&gt;=P$10,"Y","N"),""),"")</f>
        <v/>
      </c>
      <c r="BF63" s="194" t="str">
        <f aca="false">IF(B63 &lt;&gt; "", IFERROR(IF(C$16 = "PRELIM", SUMIF('Database (LECTURE-RES-PRAC)'!D$14:AG$14, "CLO10", 'Database (LECTURE-RES-PRAC)'!D60:AG60) / 'Grade computation'!F$13, IF(C$16 = "MIDTERM", SUMIF('Database (LECTURE-RES-PRAC)'!AJ$14:BM$14, "CLO10", 'Database (LECTURE-RES-PRAC)'!AJ60:BM60) / 'Grade computation'!G$13, IF(C$16 = "FINAL", SUMIF('Database (LECTURE-RES-PRAC)'!BP$14:CS$14, "CLO10", 'Database (LECTURE-RES-PRAC)'!BP60:CS60) / 'Grade computation'!H$13,""))),""),"")</f>
        <v/>
      </c>
      <c r="BG63" s="286" t="str">
        <f aca="false">IF(B63&lt;&gt;"",IF(BF63="","",IF(BF63&lt;0.5,1,IF(AND(BF63&gt;=0.5,BF63&lt;P$10),2,IF(BF63&gt;=P$10,3)))),"")</f>
        <v/>
      </c>
      <c r="BH63" s="194" t="str">
        <f aca="false">IF(B63 &lt;&gt; "",IF(AND('PRINTABLE (per grading)'!H$16="EXAM", 'PRINTABLE (per grading)'!B$13="Prelim"), IF(ISERROR(SUMIF('Exam (LECTURE ONLY)'!D$20:M$20, "CLO10", 'Exam (LECTURE ONLY)'!D65:M65) / 'Exam (LECTURE ONLY)'!AL$15), "", SUMIF('Exam (LECTURE ONLY)'!D$20:M$20, "CLO10", 'Exam (LECTURE ONLY)'!D65:M65) /'Exam (LECTURE ONLY)'!AL$15),
IF(AND('PRINTABLE (per grading)'!H$16="EXAM", 'PRINTABLE (per grading)'!B$13="Midterm"), IF(ISERROR(SUMIF('Exam (LECTURE ONLY)'!O$20:X$20, "CLO10", 'Exam (LECTURE ONLY)'!O65:X65) / 'Exam (LECTURE ONLY)'!AM$15), "", SUMIF('Exam (LECTURE ONLY)'!O$20:X$20, "CLO10", 'Exam (LECTURE ONLY)'!O65:X65) / 'Exam (LECTURE ONLY)'!AM$15),
IF(AND('PRINTABLE (per grading)'!H$16="EXAM", 'PRINTABLE (per grading)'!B$13="Final"), IF(ISERROR(SUMIF('Exam (LECTURE ONLY)'!Z$20:AI$20, "CLO10", 'Exam (LECTURE ONLY)'!Z65:AI65) / 'Exam (LECTURE ONLY)'!AN$15), "", SUMIF('Exam (LECTURE ONLY)'!Z$20:AI$20, "CLO10", 'Exam (LECTURE ONLY)'!Z65:AI65) / 'Exam (LECTURE ONLY)'!AN$15),
IF(AND('PRINTABLE (per grading)'!H$16="OUTPUT", 'PRINTABLE (per grading)'!B$13="Prelim"), IF(ISERROR(SUMIF(OUTPUT!C$20:M$20, "CLO10", OUTPUT!C65:M65) / OUTPUT!AL$15), "", SUMIF(OUTPUT!C$20:M$20, "CLO10", OUTPUT!C65:M65) / OUTPUT!AL$15),
IF(AND('PRINTABLE (per grading)'!H$16="OUTPUT", 'PRINTABLE (per grading)'!B$13="Midterm"), IF(ISERROR(SUMIF(OUTPUT!O$20:Y$20, "CLO10", OUTPUT!O65:Y65) / OUTPUT!AM$15), "", SUMIF(OUTPUT!O$20:Y$20, "CLO10", OUTPUT!O65:Y65) / OUTPUT!AM$15),
IF(AND('PRINTABLE (per grading)'!H$16="OUTPUT", 'PRINTABLE (per grading)'!B$13="Final"), IF(ISERROR(SUMIF(OUTPUT!AA$20:AI$20, "CLO10", OUTPUT!AA65:AI65) / OUTPUT!AN$15), "", SUMIF(OUTPUT!AA$20:AI$20, "CLO10", OUTPUT!AA65:AI65) / OUTPUT!AN$15),
"")))))),"")</f>
        <v/>
      </c>
      <c r="BI63" s="286" t="str">
        <f aca="false">IF(B63&lt;&gt;"",IF(BH63="","",IF(BH63&lt;0.5,1,IF(AND(BH63&gt;=0.5,BH63&lt;P$10),2,IF(BH63&gt;=P$10,3)))),"")</f>
        <v/>
      </c>
      <c r="BJ63" s="287" t="str">
        <f aca="false">IF(B63 &lt;&gt; "",IFERROR(IF(AVERAGE(BF63,BH63)&gt;=P$10,"Y","N"),""),"")</f>
        <v/>
      </c>
      <c r="BK63" s="8"/>
    </row>
    <row r="64" customFormat="false" ht="19.5" hidden="false" customHeight="true" outlineLevel="0" collapsed="false">
      <c r="A64" s="228" t="str">
        <f aca="false">IF(ISBLANK('Database (LECTURE-RES-PRAC)'!A61),"",'Database (LECTURE-RES-PRAC)'!A61)</f>
        <v/>
      </c>
      <c r="B64" s="229" t="str">
        <f aca="false">IF(ISBLANK('Database (LECTURE-RES-PRAC)'!B61),"",'Database (LECTURE-RES-PRAC)'!B61)</f>
        <v/>
      </c>
      <c r="C64" s="230" t="str">
        <f aca="false">IF(B64&lt;&gt;"",IF(C$16="PRELIM",'Grade computation'!C64, IF(C$16="MIDTERM",'Grade computation'!K64, IF(C$16="FINAL",'Grade computation'!S64,""))),"")</f>
        <v/>
      </c>
      <c r="D64" s="231" t="str">
        <f aca="false">IF(B64&lt;&gt;"",IFERROR(IF(B$11="80-20", (((C64/C$19)*X$6)+X$7)*D$18, IF(B$11="60-40", (((C64/C$19)*Y$6)+Y$7)*D$18, 0)),0),"")</f>
        <v/>
      </c>
      <c r="E64" s="230" t="str">
        <f aca="false">IF(B64&lt;&gt;"", IF(C$16="PRELIM",'Grade computation'!E64, IF(C$16="MIDTERM",'Grade computation'!M64, IF(C$16="FINAL",'Grade computation'!U64,""))),"")</f>
        <v/>
      </c>
      <c r="F64" s="232" t="str">
        <f aca="false">IF(B64&lt;&gt;"",IFERROR(IF(B$11="80-20", (((E64/E$19)*X$6)+X$7)*F$18, IF(B$11="60-40", (((E64/E$19)*Y$6)+Y$7)*F$18, 0)),0),"")</f>
        <v/>
      </c>
      <c r="G64" s="233" t="str">
        <f aca="false">IF(B64&lt;&gt;"",IFERROR((D64+F64),0),"")</f>
        <v/>
      </c>
      <c r="H64" s="234" t="str">
        <f aca="false">IF(B64&lt;&gt;"",IF(C$16="PRELIM", 'Grade computation'!H64, IF(C$16="MIDTERM", 'Grade computation'!P64, IF(C$16="FINAL",'Grade computation'!X64, ""))),"")</f>
        <v/>
      </c>
      <c r="I64" s="233" t="str">
        <f aca="false">IF(B64&lt;&gt;"",IFERROR(IF(B$11="80-20", (((H64/H$19)*X$6)+X$7)*I$19, IF(B$11="60-40", (((H64/H$19)*Y$6)+Y$7)*I$19, 0)),0),"")</f>
        <v/>
      </c>
      <c r="J64" s="237" t="str">
        <f aca="false">IFERROR((G64+I64),"")</f>
        <v/>
      </c>
      <c r="K64" s="183" t="str">
        <f aca="false">IFERROR(IF(J64="","",IF(J64&gt;=75,"PASSED","FAILED")),"")</f>
        <v/>
      </c>
      <c r="L64" s="183"/>
      <c r="M64" s="194" t="str">
        <f aca="false">IF(B64 &lt;&gt; "", IFERROR(IF(C$16 = "PRELIM", SUMIF('Database (LECTURE-RES-PRAC)'!D$14:AG$14, "CLO1", 'Database (LECTURE-RES-PRAC)'!D61:AG61) / 'Grade computation'!F$4, IF(C$16 = "MIDTERM", SUMIF('Database (LECTURE-RES-PRAC)'!AJ$14:BM$14, "CLO1", 'Database (LECTURE-RES-PRAC)'!AJ61:BM61) / 'Grade computation'!G$4, IF(C$16 = "FINAL", SUMIF('Database (LECTURE-RES-PRAC)'!BP$14:CS$14, "CLO1", 'Database (LECTURE-RES-PRAC)'!BP61:CS61) / 'Grade computation'!H$4,""))),""),"")</f>
        <v/>
      </c>
      <c r="N64" s="286" t="str">
        <f aca="false">IF(B64&lt;&gt;"",IF(M64="","",IF(M64&lt;0.5,1,IF(AND(M64&gt;=0.5,M64&lt;P$10),2,IF(M64&gt;=P$10,3)))),"")</f>
        <v/>
      </c>
      <c r="O64" s="194" t="str">
        <f aca="false">IF(B64 &lt;&gt; "",IF(AND('PRINTABLE (per grading)'!H$16="EXAM", 'PRINTABLE (per grading)'!B$13="Prelim"), IF(ISERROR(SUMIF('Exam (LECTURE ONLY)'!D$20:M$20, "CLO1", 'Exam (LECTURE ONLY)'!D66:M66) / 'Exam (LECTURE ONLY)'!AL$6), "", SUMIF('Exam (LECTURE ONLY)'!D$20:M$20, "CLO1", 'Exam (LECTURE ONLY)'!D66:M66) /'Exam (LECTURE ONLY)'!AL$6),
IF(AND('PRINTABLE (per grading)'!H$16="EXAM", 'PRINTABLE (per grading)'!B$13="Midterm"), IF(ISERROR(SUMIF('Exam (LECTURE ONLY)'!O$20:X$20, "CLO1", 'Exam (LECTURE ONLY)'!O66:X66) / 'Exam (LECTURE ONLY)'!AM$6), "", SUMIF('Exam (LECTURE ONLY)'!O$20:X$20, "CLO1", 'Exam (LECTURE ONLY)'!O66:X66) / 'Exam (LECTURE ONLY)'!AM$6),
IF(AND('PRINTABLE (per grading)'!H$16="EXAM", 'PRINTABLE (per grading)'!B$13="Final"), IF(ISERROR(SUMIF('Exam (LECTURE ONLY)'!Z$20:AI$20, "CLO1", 'Exam (LECTURE ONLY)'!Z66:AI66) / 'Exam (LECTURE ONLY)'!AN$6), "", SUMIF('Exam (LECTURE ONLY)'!Z$20:AI$20, "CLO1", 'Exam (LECTURE ONLY)'!Z66:AI66) / 'Exam (LECTURE ONLY)'!AN$6),
IF(AND('PRINTABLE (per grading)'!H$16="OUTPUT", 'PRINTABLE (per grading)'!B$13="Prelim"), IF(ISERROR(SUMIF(OUTPUT!C$20:M$20, "CLO1", OUTPUT!C66:M66) / OUTPUT!AL$6), "", SUMIF(OUTPUT!C$20:M$20, "CLO1", OUTPUT!C66:M66) / OUTPUT!AL$6),
IF(AND('PRINTABLE (per grading)'!H$16="OUTPUT", 'PRINTABLE (per grading)'!B$13="Midterm"), IF(ISERROR(SUMIF(OUTPUT!O$20:Y$20, "CLO1", OUTPUT!O66:Y66) / OUTPUT!AM$6), "", SUMIF(OUTPUT!O$20:Y$20, "CLO1", OUTPUT!O66:Y66) / OUTPUT!AM$6),
IF(AND('PRINTABLE (per grading)'!H$16="OUTPUT", 'PRINTABLE (per grading)'!B$13="Final"), IF(ISERROR(SUMIF(OUTPUT!AA$20:AI$20, "CLO1", OUTPUT!AA66:AI66) / OUTPUT!AN$6), "", SUMIF(OUTPUT!AA$20:AI$20, "CLO1", OUTPUT!AA66:AI66) / OUTPUT!AN$6),
"")))))),"")</f>
        <v/>
      </c>
      <c r="P64" s="286" t="str">
        <f aca="false">IF(B64&lt;&gt;"",IF(O64="","",IF(O64&lt;0.5,1,IF(AND(O64&gt;=0.5,O64&lt;P$10),2,IF(O64&gt;=P$10,3)))),"")</f>
        <v/>
      </c>
      <c r="Q64" s="287" t="str">
        <f aca="false">IF(B64 &lt;&gt; "",IFERROR(IF(AVERAGE(M64,O64)&gt;=P$10,"Y","N"),""),"")</f>
        <v/>
      </c>
      <c r="R64" s="194" t="str">
        <f aca="false">IF(B64 &lt;&gt; "", IFERROR(IF(C$16 = "PRELIM", SUMIF('Database (LECTURE-RES-PRAC)'!D$14:AG$14, "CLO2", 'Database (LECTURE-RES-PRAC)'!D61:AG61) / 'Grade computation'!F$5, IF(C$16 = "MIDTERM", SUMIF('Database (LECTURE-RES-PRAC)'!AJ$14:BM$14, "CLO2", 'Database (LECTURE-RES-PRAC)'!AJ61:BM61) / 'Grade computation'!G$5, IF(C$16 = "FINAL", SUMIF('Database (LECTURE-RES-PRAC)'!BP$14:CS$14, "CLO2", 'Database (LECTURE-RES-PRAC)'!BP61:CS61) / 'Grade computation'!H$5,""))),""),"")</f>
        <v/>
      </c>
      <c r="S64" s="286" t="str">
        <f aca="false">IF(B64&lt;&gt;"",IF(R64="","",IF(R64&lt;0.5,1,IF(AND(R64&gt;=0.5,R64&lt;P$10),2,IF(R64&gt;=P$10,3)))),"")</f>
        <v/>
      </c>
      <c r="T64" s="194" t="str">
        <f aca="false">IF(B64 &lt;&gt; "",IF(AND('PRINTABLE (per grading)'!H$16="EXAM", 'PRINTABLE (per grading)'!B$13="Prelim"), IF(ISERROR(SUMIF('Exam (LECTURE ONLY)'!D$20:M$20, "CLO2", 'Exam (LECTURE ONLY)'!D66:M66) / 'Exam (LECTURE ONLY)'!AL$7), "", SUMIF('Exam (LECTURE ONLY)'!D$20:M$20, "CLO2", 'Exam (LECTURE ONLY)'!D66:M66) /'Exam (LECTURE ONLY)'!AL$7),
IF(AND('PRINTABLE (per grading)'!H$16="EXAM", 'PRINTABLE (per grading)'!B$13="Midterm"), IF(ISERROR(SUMIF('Exam (LECTURE ONLY)'!O$20:X$20, "CLO2", 'Exam (LECTURE ONLY)'!O66:X66) / 'Exam (LECTURE ONLY)'!AM$7), "", SUMIF('Exam (LECTURE ONLY)'!O$20:X$20, "CLO2", 'Exam (LECTURE ONLY)'!O66:X66) / 'Exam (LECTURE ONLY)'!AM$7),
IF(AND('PRINTABLE (per grading)'!H$16="EXAM", 'PRINTABLE (per grading)'!B$13="Final"), IF(ISERROR(SUMIF('Exam (LECTURE ONLY)'!Z$20:AI$20, "CLO2", 'Exam (LECTURE ONLY)'!Z66:AI66) / 'Exam (LECTURE ONLY)'!AN$7), "", SUMIF('Exam (LECTURE ONLY)'!Z$20:AI$20, "CLO2", 'Exam (LECTURE ONLY)'!Z66:AI66) / 'Exam (LECTURE ONLY)'!AN$7),
IF(AND('PRINTABLE (per grading)'!H$16="OUTPUT", 'PRINTABLE (per grading)'!B$13="Prelim"), IF(ISERROR(SUMIF(OUTPUT!C$20:M$20, "CLO2", OUTPUT!C66:M66) / OUTPUT!AL$7), "", SUMIF(OUTPUT!C$20:M$20, "CLO2", OUTPUT!C66:M66) / OUTPUT!AL$7),
IF(AND('PRINTABLE (per grading)'!H$16="OUTPUT", 'PRINTABLE (per grading)'!B$13="Midterm"), IF(ISERROR(SUMIF(OUTPUT!O$20:Y$20, "CLO2", OUTPUT!O66:Y66) / OUTPUT!AM$7), "", SUMIF(OUTPUT!O$20:Y$20, "CLO2", OUTPUT!O66:Y66) / OUTPUT!AM$7),
IF(AND('PRINTABLE (per grading)'!H$16="OUTPUT", 'PRINTABLE (per grading)'!B$13="Final"), IF(ISERROR(SUMIF(OUTPUT!AA$20:AI$20, "CLO2", OUTPUT!AA66:AI66) / OUTPUT!AN$7), "", SUMIF(OUTPUT!AA$20:AI$20, "CLO2", OUTPUT!AA66:AI66) / OUTPUT!AN$7),
"")))))),"")</f>
        <v/>
      </c>
      <c r="U64" s="286" t="str">
        <f aca="false">IF(B64&lt;&gt;"",IF(T64="","",IF(T64&lt;0.5,1,IF(AND(T64&gt;=0.5,T64&lt;P$10),2,IF(T64&gt;=P$10,3)))),"")</f>
        <v/>
      </c>
      <c r="V64" s="287" t="str">
        <f aca="false">IF(B64 &lt;&gt; "",IFERROR(IF(AVERAGE(R64,T64)&gt;=P$10,"Y","N"),""),"")</f>
        <v/>
      </c>
      <c r="W64" s="194" t="str">
        <f aca="false">IF(B64 &lt;&gt; "", IFERROR(IF(C$16 = "PRELIM", SUMIF('Database (LECTURE-RES-PRAC)'!D$14:AG$14, "CLO3", 'Database (LECTURE-RES-PRAC)'!D61:AG61) / 'Grade computation'!F$6, IF(C$16 = "MIDTERM", SUMIF('Database (LECTURE-RES-PRAC)'!AJ$14:BM$14, "CLO3", 'Database (LECTURE-RES-PRAC)'!AJ61:BM61) / 'Grade computation'!G$6, IF(C$16 = "FINAL", SUMIF('Database (LECTURE-RES-PRAC)'!BP$14:CS$14, "CLO3", 'Database (LECTURE-RES-PRAC)'!BP61:CS61) / 'Grade computation'!H$6,""))),""),"")</f>
        <v/>
      </c>
      <c r="X64" s="286" t="str">
        <f aca="false">IF(B64&lt;&gt;"",IF(W64="","",IF(W64&lt;0.5,1,IF(AND(W64&gt;=0.5,W64&lt;P$10),2,IF(W64&gt;=P$10,3)))),"")</f>
        <v/>
      </c>
      <c r="Y64" s="194" t="str">
        <f aca="false">IF(B64 &lt;&gt; "",IF(AND('PRINTABLE (per grading)'!H$16="EXAM", 'PRINTABLE (per grading)'!B$13="Prelim"), IF(ISERROR(SUMIF('Exam (LECTURE ONLY)'!D$20:M$20, "CLO3", 'Exam (LECTURE ONLY)'!D66:M66) / 'Exam (LECTURE ONLY)'!AL$8), "", SUMIF('Exam (LECTURE ONLY)'!D$20:M$20, "CLO3", 'Exam (LECTURE ONLY)'!D66:M66) /'Exam (LECTURE ONLY)'!AL$8),
IF(AND('PRINTABLE (per grading)'!H$16="EXAM", 'PRINTABLE (per grading)'!B$13="Midterm"), IF(ISERROR(SUMIF('Exam (LECTURE ONLY)'!O$20:X$20, "CLO3", 'Exam (LECTURE ONLY)'!O66:X66) / 'Exam (LECTURE ONLY)'!AM$8), "", SUMIF('Exam (LECTURE ONLY)'!O$20:X$20, "CLO3", 'Exam (LECTURE ONLY)'!O66:X66) / 'Exam (LECTURE ONLY)'!AM$8),
IF(AND('PRINTABLE (per grading)'!H$16="EXAM", 'PRINTABLE (per grading)'!B$13="Final"), IF(ISERROR(SUMIF('Exam (LECTURE ONLY)'!Z$20:AI$20, "CLO3", 'Exam (LECTURE ONLY)'!Z66:AI66) / 'Exam (LECTURE ONLY)'!AN$8), "", SUMIF('Exam (LECTURE ONLY)'!Z$20:AI$20, "CLO3", 'Exam (LECTURE ONLY)'!Z66:AI66) / 'Exam (LECTURE ONLY)'!AN$8),
IF(AND('PRINTABLE (per grading)'!H$16="OUTPUT", 'PRINTABLE (per grading)'!B$13="Prelim"), IF(ISERROR(SUMIF(OUTPUT!C$20:M$20, "CLO3", OUTPUT!C66:M66) / OUTPUT!AL$8), "", SUMIF(OUTPUT!C$20:M$20, "CLO3", OUTPUT!C66:M66) / OUTPUT!AL$8),
IF(AND('PRINTABLE (per grading)'!H$16="OUTPUT", 'PRINTABLE (per grading)'!B$13="Midterm"), IF(ISERROR(SUMIF(OUTPUT!O$20:Y$20, "CLO3", OUTPUT!O66:Y66) / OUTPUT!AM$8), "", SUMIF(OUTPUT!O$20:Y$20, "CLO3", OUTPUT!O66:Y66) / OUTPUT!AM$8),
IF(AND('PRINTABLE (per grading)'!H$16="OUTPUT", 'PRINTABLE (per grading)'!B$13="Final"), IF(ISERROR(SUMIF(OUTPUT!AA$20:AI$20, "CLO3", OUTPUT!AA66:AI66) / OUTPUT!AN$8), "", SUMIF(OUTPUT!AA$20:AI$20, "CLO3", OUTPUT!AA66:AI66) / OUTPUT!AN$8),
"" )))))),"")</f>
        <v/>
      </c>
      <c r="Z64" s="286" t="str">
        <f aca="false">IF(B64&lt;&gt;"",IF(Y64="","",IF(Y64&lt;0.5,1,IF(AND(Y64&gt;=0.5,Y64&lt;P$10),2,IF(Y64&gt;=P$10,3)))),"")</f>
        <v/>
      </c>
      <c r="AA64" s="287" t="str">
        <f aca="false">IF(B64 &lt;&gt; "",IFERROR(IF(AVERAGE(W64,Y64)&gt;=P$10,"Y","N"),""),"")</f>
        <v/>
      </c>
      <c r="AB64" s="194" t="str">
        <f aca="false">IF(B64 &lt;&gt; "", IFERROR(IF(C$16 = "PRELIM", SUMIF('Database (LECTURE-RES-PRAC)'!D$14:AG$14, "CLO4", 'Database (LECTURE-RES-PRAC)'!D61:AG61) / 'Grade computation'!F$7, IF(C$16 = "MIDTERM", SUMIF('Database (LECTURE-RES-PRAC)'!AJ$14:BM$14, "CLO4", 'Database (LECTURE-RES-PRAC)'!AJ61:BM61) / 'Grade computation'!G$7, IF(C$16 = "FINAL", SUMIF('Database (LECTURE-RES-PRAC)'!BP$14:CS$14, "CLO4", 'Database (LECTURE-RES-PRAC)'!BP61:CS61) / 'Grade computation'!H$7,""))),""),"")</f>
        <v/>
      </c>
      <c r="AC64" s="286" t="str">
        <f aca="false">IF(B64&lt;&gt;"",IF(AB64="","",IF(AB64&lt;0.5,1,IF(AND(AB64&gt;=0.5,AB64&lt;P$10),2,IF(AB64&gt;=P$10,3)))),"")</f>
        <v/>
      </c>
      <c r="AD64" s="194" t="str">
        <f aca="false">IF(B64 &lt;&gt; "",IF(AND('PRINTABLE (per grading)'!H$16="EXAM", 'PRINTABLE (per grading)'!B$13="Prelim"), IF(ISERROR(SUMIF('Exam (LECTURE ONLY)'!D$20:M$20, "CLO4", 'Exam (LECTURE ONLY)'!D66:M66) / 'Exam (LECTURE ONLY)'!AL$9), "", SUMIF('Exam (LECTURE ONLY)'!D$20:M$20, "CLO4", 'Exam (LECTURE ONLY)'!D66:M66) /'Exam (LECTURE ONLY)'!AL$9),
IF(AND('PRINTABLE (per grading)'!H$16="EXAM", 'PRINTABLE (per grading)'!B$13="Midterm"), IF(ISERROR(SUMIF('Exam (LECTURE ONLY)'!O$20:X$20, "CLO4", 'Exam (LECTURE ONLY)'!O66:X66) / 'Exam (LECTURE ONLY)'!AM$9), "", SUMIF('Exam (LECTURE ONLY)'!O$20:X$20, "CLO4", 'Exam (LECTURE ONLY)'!O66:X66) / 'Exam (LECTURE ONLY)'!AM$9),
IF(AND('PRINTABLE (per grading)'!H$16="EXAM", 'PRINTABLE (per grading)'!B$13="Final"), IF(ISERROR(SUMIF('Exam (LECTURE ONLY)'!Z$20:AI$20, "CLO4", 'Exam (LECTURE ONLY)'!Z66:AI66) / 'Exam (LECTURE ONLY)'!AN$9), "", SUMIF('Exam (LECTURE ONLY)'!Z$20:AI$20, "CLO4", 'Exam (LECTURE ONLY)'!Z66:AI66) / 'Exam (LECTURE ONLY)'!AN$9),
IF(AND('PRINTABLE (per grading)'!H$16="OUTPUT", 'PRINTABLE (per grading)'!B$13="Prelim"), IF(ISERROR(SUMIF(OUTPUT!C$20:M$20, "CLO4", OUTPUT!C66:M66) / OUTPUT!AL$9), "", SUMIF(OUTPUT!C$20:M$20, "CLO4", OUTPUT!C66:M66) / OUTPUT!AL$9),
IF(AND('PRINTABLE (per grading)'!H$16="OUTPUT", 'PRINTABLE (per grading)'!B$13="Midterm"), IF(ISERROR(SUMIF(OUTPUT!O$20:Y$20, "CLO4", OUTPUT!O66:Y66) / OUTPUT!AM$9), "", SUMIF(OUTPUT!O$20:Y$20, "CLO4", OUTPUT!O66:Y66) / OUTPUT!AM$9),
IF(AND('PRINTABLE (per grading)'!H$16="OUTPUT", 'PRINTABLE (per grading)'!B$13="Final"), IF(ISERROR(SUMIF(OUTPUT!AA$20:AI$20, "CLO4", OUTPUT!AA66:AI66) / OUTPUT!AN$9), "", SUMIF(OUTPUT!AA$20:AI$20, "CLO4", OUTPUT!AA66:AI66) / OUTPUT!AN$9),
"")))))),"")</f>
        <v/>
      </c>
      <c r="AE64" s="286" t="str">
        <f aca="false">IF(B64&lt;&gt;"",IF(AD64="","",IF(AD64&lt;0.5,1,IF(AND(AD64&gt;=0.5,AD64&lt;P$10),2,IF(AD64&gt;=P$10,3)))),"")</f>
        <v/>
      </c>
      <c r="AF64" s="287" t="str">
        <f aca="false">IF(B64 &lt;&gt; "",IFERROR(IF(AVERAGE(AB64,AD64)&gt;=P$10,"Y","N"),""),"")</f>
        <v/>
      </c>
      <c r="AG64" s="194" t="str">
        <f aca="false">IF(B64 &lt;&gt; "", IFERROR(IF(C$16 = "PRELIM", SUMIF('Database (LECTURE-RES-PRAC)'!D$14:AG$14, "CLO5", 'Database (LECTURE-RES-PRAC)'!D61:AG61) / 'Grade computation'!F$8, IF(C$16 = "MIDTERM", SUMIF('Database (LECTURE-RES-PRAC)'!AJ$14:BM$14, "CLO5", 'Database (LECTURE-RES-PRAC)'!AJ61:BM61) / 'Grade computation'!G$8, IF(C$16 = "FINAL", SUMIF('Database (LECTURE-RES-PRAC)'!BP$14:CS$14, "CLO5", 'Database (LECTURE-RES-PRAC)'!BP61:CS61) / 'Grade computation'!H$8,""))),""),"")</f>
        <v/>
      </c>
      <c r="AH64" s="286" t="str">
        <f aca="false">IF(B64&lt;&gt;"",IF(AG64="","",IF(AG64&lt;0.5,1,IF(AND(AG64&gt;=0.5,AG64&lt;P$10),2,IF(AG64&gt;=P$10,3)))),"")</f>
        <v/>
      </c>
      <c r="AI64" s="194" t="str">
        <f aca="false">IF(B64 &lt;&gt; "",IF(AND('PRINTABLE (per grading)'!H$16="EXAM", 'PRINTABLE (per grading)'!B$13="Prelim"), IF(ISERROR(SUMIF('Exam (LECTURE ONLY)'!D$20:M$20, "CLO5", 'Exam (LECTURE ONLY)'!D66:M66) / 'Exam (LECTURE ONLY)'!AL$10), "", SUMIF('Exam (LECTURE ONLY)'!D$20:M$20, "CLO5", 'Exam (LECTURE ONLY)'!D66:M66) /'Exam (LECTURE ONLY)'!AL$10),
IF(AND('PRINTABLE (per grading)'!H$16="EXAM", 'PRINTABLE (per grading)'!B$13="Midterm"), IF(ISERROR(SUMIF('Exam (LECTURE ONLY)'!O$20:X$20, "CLO5", 'Exam (LECTURE ONLY)'!O66:X66) / 'Exam (LECTURE ONLY)'!AM$10), "", SUMIF('Exam (LECTURE ONLY)'!O$20:X$20, "CLO5", 'Exam (LECTURE ONLY)'!O66:X66) / 'Exam (LECTURE ONLY)'!AM$10),
IF(AND('PRINTABLE (per grading)'!H$16="EXAM", 'PRINTABLE (per grading)'!B$13="Final"), IF(ISERROR(SUMIF('Exam (LECTURE ONLY)'!Z$20:AI$20, "CLO5", 'Exam (LECTURE ONLY)'!Z66:AI66) / 'Exam (LECTURE ONLY)'!AN$10), "", SUMIF('Exam (LECTURE ONLY)'!Z$20:AI$20, "CLO5", 'Exam (LECTURE ONLY)'!Z66:AI66) / 'Exam (LECTURE ONLY)'!AN$10),
IF(AND('PRINTABLE (per grading)'!H$16="OUTPUT", 'PRINTABLE (per grading)'!B$13="Prelim"), IF(ISERROR(SUMIF(OUTPUT!C$20:M$20, "CLO5", OUTPUT!C66:M66) / OUTPUT!AL$10), "", SUMIF(OUTPUT!C$20:M$20, "CLO5", OUTPUT!C66:M66) / OUTPUT!AL$10),
IF(AND('PRINTABLE (per grading)'!H$16="OUTPUT", 'PRINTABLE (per grading)'!B$13="Midterm"), IF(ISERROR(SUMIF(OUTPUT!O$20:Y$20, "CLO5", OUTPUT!O66:Y66) / OUTPUT!AM$10), "", SUMIF(OUTPUT!O$20:Y$20, "CLO5", OUTPUT!O66:Y66) / OUTPUT!AM$10),
IF(AND('PRINTABLE (per grading)'!H$16="OUTPUT", 'PRINTABLE (per grading)'!B$13="Final"), IF(ISERROR(SUMIF(OUTPUT!AA$20:AI$20, "CLO5", OUTPUT!AA66:AI66) / OUTPUT!AN$10), "", SUMIF(OUTPUT!AA$20:AI$20, "CLO5", OUTPUT!AA66:AI66) / OUTPUT!AN$10),
"")))))),"")</f>
        <v/>
      </c>
      <c r="AJ64" s="286" t="str">
        <f aca="false">IF(B64&lt;&gt;"",IF(AI64="","",IF(AI64&lt;0.5,1,IF(AND(AI64&gt;=0.5,AI64&lt;P$10),2,IF(AI64&gt;=P$10,3)))),"")</f>
        <v/>
      </c>
      <c r="AK64" s="287" t="str">
        <f aca="false">IF(B64 &lt;&gt; "",IFERROR(IF(AVERAGE(AG64,AI64)&gt;=P$10,"Y","N"),""),"")</f>
        <v/>
      </c>
      <c r="AL64" s="194" t="str">
        <f aca="false">IF(B64 &lt;&gt; "", IFERROR(IF(C$16 = "PRELIM", SUMIF('Database (LECTURE-RES-PRAC)'!D$14:AG$14, "CLO6", 'Database (LECTURE-RES-PRAC)'!D61:AG61) / 'Grade computation'!F$9, IF(C$16 = "MIDTERM", SUMIF('Database (LECTURE-RES-PRAC)'!AJ$14:BM$14, "CLO6", 'Database (LECTURE-RES-PRAC)'!AJ61:BM61) / 'Grade computation'!G$9, IF(C$16 = "FINAL", SUMIF('Database (LECTURE-RES-PRAC)'!BP$14:CS$14, "CLO6", 'Database (LECTURE-RES-PRAC)'!BP61:CS61) / 'Grade computation'!H$9,""))),""),"")</f>
        <v/>
      </c>
      <c r="AM64" s="286" t="str">
        <f aca="false">IF(B64&lt;&gt;"",IF(AL64="","",IF(AL64&lt;0.5,1,IF(AND(AL64&gt;=0.5,AL64&lt;P$10),2,IF(AL64&gt;=P$10,3)))),"")</f>
        <v/>
      </c>
      <c r="AN64" s="194" t="str">
        <f aca="false">IF(B64 &lt;&gt; "",IF(AND('PRINTABLE (per grading)'!H$16="EXAM", 'PRINTABLE (per grading)'!B$13="Prelim"), IF(ISERROR(SUMIF('Exam (LECTURE ONLY)'!D$20:M$20, "CLO6", 'Exam (LECTURE ONLY)'!D66:M66) / 'Exam (LECTURE ONLY)'!AL$11), "", SUMIF('Exam (LECTURE ONLY)'!D$20:M$20, "CLO6", 'Exam (LECTURE ONLY)'!D66:M66) /'Exam (LECTURE ONLY)'!AL$11),
IF(AND('PRINTABLE (per grading)'!H$16="EXAM", 'PRINTABLE (per grading)'!B$13="Midterm"), IF(ISERROR(SUMIF('Exam (LECTURE ONLY)'!O$20:X$20, "CLO6", 'Exam (LECTURE ONLY)'!O66:X66) / 'Exam (LECTURE ONLY)'!AM$11), "", SUMIF('Exam (LECTURE ONLY)'!O$20:X$20, "CLO6", 'Exam (LECTURE ONLY)'!O66:X66) / 'Exam (LECTURE ONLY)'!AM$11),
IF(AND('PRINTABLE (per grading)'!H$16="EXAM", 'PRINTABLE (per grading)'!B$13="Final"), IF(ISERROR(SUMIF('Exam (LECTURE ONLY)'!Z$20:AI$20, "CLO6", 'Exam (LECTURE ONLY)'!Z66:AI66) / 'Exam (LECTURE ONLY)'!AN$11), "", SUMIF('Exam (LECTURE ONLY)'!Z$20:AI$20, "CLO6", 'Exam (LECTURE ONLY)'!Z66:AI66) / 'Exam (LECTURE ONLY)'!AN$11),
IF(AND('PRINTABLE (per grading)'!H$16="OUTPUT", 'PRINTABLE (per grading)'!B$13="Prelim"), IF(ISERROR(SUMIF(OUTPUT!C$20:M$20, "CLO6", OUTPUT!C66:M66) / OUTPUT!AL$11), "", SUMIF(OUTPUT!C$20:M$20, "CLO6", OUTPUT!C66:M66) / OUTPUT!AL$11),
IF(AND('PRINTABLE (per grading)'!H$16="OUTPUT", 'PRINTABLE (per grading)'!B$13="Midterm"), IF(ISERROR(SUMIF(OUTPUT!O$20:Y$20, "CLO6", OUTPUT!O66:Y66) / OUTPUT!AM$11), "", SUMIF(OUTPUT!O$20:Y$20, "CLO6", OUTPUT!O66:Y66) / OUTPUT!AM$11),
IF(AND('PRINTABLE (per grading)'!H$16="OUTPUT", 'PRINTABLE (per grading)'!B$13="Final"), IF(ISERROR(SUMIF(OUTPUT!AA$20:AI$20, "CLO6", OUTPUT!AA66:AI66) / OUTPUT!AN$11), "", SUMIF(OUTPUT!AA$20:AI$20, "CLO6", OUTPUT!AA66:AI66) / OUTPUT!AN$11),
"")))))),"")</f>
        <v/>
      </c>
      <c r="AO64" s="286" t="str">
        <f aca="false">IF(B64&lt;&gt;"",IF(AN64="","",IF(AN64&lt;0.5,1,IF(AND(AN64&gt;=0.5,AN64&lt;P$10),2,IF(AN64&gt;=P$10,3)))),"")</f>
        <v/>
      </c>
      <c r="AP64" s="287" t="str">
        <f aca="false">IF(B64 &lt;&gt; "",IFERROR(IF(AVERAGE(AL64,AN64)&gt;=P$10,"Y","N"),""),"")</f>
        <v/>
      </c>
      <c r="AQ64" s="194" t="str">
        <f aca="false">IF(B64 &lt;&gt; "", IFERROR(IF(C$16 = "PRELIM", SUMIF('Database (LECTURE-RES-PRAC)'!D$14:AG$14, "CLO7", 'Database (LECTURE-RES-PRAC)'!D61:AG61) / 'Grade computation'!F$10, IF(C$16 = "MIDTERM", SUMIF('Database (LECTURE-RES-PRAC)'!AJ$14:BM$14, "CLO7", 'Database (LECTURE-RES-PRAC)'!AJ61:BM61) / 'Grade computation'!G$10, IF(C$16 = "FINAL", SUMIF('Database (LECTURE-RES-PRAC)'!BP$14:CS$14, "CLO7", 'Database (LECTURE-RES-PRAC)'!BP61:CS61) / 'Grade computation'!H$10,""))),""),"")</f>
        <v/>
      </c>
      <c r="AR64" s="286" t="str">
        <f aca="false">IF(B64&lt;&gt;"",IF(AQ64="","",IF(AQ64&lt;0.5,1,IF(AND(AQ64&gt;=0.5,AQ64&lt;P$10),2,IF(AQ64&gt;=P$10,3)))),"")</f>
        <v/>
      </c>
      <c r="AS64" s="194" t="str">
        <f aca="false">IF(B64 &lt;&gt; "",IF(AND('PRINTABLE (per grading)'!H$16="EXAM", 'PRINTABLE (per grading)'!B$13="Prelim"), IF(ISERROR(SUMIF('Exam (LECTURE ONLY)'!D$20:M$20, "CLO7", 'Exam (LECTURE ONLY)'!D66:M66) / 'Exam (LECTURE ONLY)'!AL$12), "", SUMIF('Exam (LECTURE ONLY)'!D$20:M$20, "CLO7", 'Exam (LECTURE ONLY)'!D66:M66) /'Exam (LECTURE ONLY)'!AL$12),
IF(AND('PRINTABLE (per grading)'!H$16="EXAM", 'PRINTABLE (per grading)'!B$13="Midterm"), IF(ISERROR(SUMIF('Exam (LECTURE ONLY)'!O$20:X$20, "CLO7", 'Exam (LECTURE ONLY)'!O66:X66) / 'Exam (LECTURE ONLY)'!AM$12), "", SUMIF('Exam (LECTURE ONLY)'!O$20:X$20, "CLO7", 'Exam (LECTURE ONLY)'!O66:X66) / 'Exam (LECTURE ONLY)'!AM$12),
IF(AND('PRINTABLE (per grading)'!H$16="EXAM", 'PRINTABLE (per grading)'!B$13="Final"), IF(ISERROR(SUMIF('Exam (LECTURE ONLY)'!Z$20:AI$20, "CLO7", 'Exam (LECTURE ONLY)'!Z66:AI66) / 'Exam (LECTURE ONLY)'!AN$12), "", SUMIF('Exam (LECTURE ONLY)'!Z$20:AI$20, "CLO7", 'Exam (LECTURE ONLY)'!Z66:AI66) / 'Exam (LECTURE ONLY)'!AN$12),
IF(AND('PRINTABLE (per grading)'!H$16="OUTPUT", 'PRINTABLE (per grading)'!B$13="Prelim"), IF(ISERROR(SUMIF(OUTPUT!C$20:M$20, "CLO7", OUTPUT!C66:M66) / OUTPUT!AL$12), "", SUMIF(OUTPUT!C$20:M$20, "CLO7", OUTPUT!C66:M66) / OUTPUT!AL$12),
IF(AND('PRINTABLE (per grading)'!H$16="OUTPUT", 'PRINTABLE (per grading)'!B$13="Midterm"), IF(ISERROR(SUMIF(OUTPUT!O$20:Y$20, "CLO7", OUTPUT!O66:Y66) / OUTPUT!AM$12), "", SUMIF(OUTPUT!O$20:Y$20, "CLO7", OUTPUT!O66:Y66) / OUTPUT!AM$12),
IF(AND('PRINTABLE (per grading)'!H$16="OUTPUT", 'PRINTABLE (per grading)'!B$13="Final"), IF(ISERROR(SUMIF(OUTPUT!AA$20:AI$20, "CLO7", OUTPUT!AA66:AI66) / OUTPUT!AN$12), "", SUMIF(OUTPUT!AA$20:AI$20, "CLO7", OUTPUT!AA66:AI66) / OUTPUT!AN$12),
"")))))),"")</f>
        <v/>
      </c>
      <c r="AT64" s="286" t="str">
        <f aca="false">IF(B64&lt;&gt;"",IF(AS64="","",IF(AS64&lt;0.5,1,IF(AND(AS64&gt;=0.5,AS64&lt;P$10),2,IF(AS64&gt;=P$10,3)))),"")</f>
        <v/>
      </c>
      <c r="AU64" s="287" t="str">
        <f aca="false">IF(B64 &lt;&gt; "",IFERROR(IF(AVERAGE(AQ64,AS64)&gt;=P$10,"Y","N"),""),"")</f>
        <v/>
      </c>
      <c r="AV64" s="194" t="str">
        <f aca="false">IF(B64 &lt;&gt; "", IFERROR(IF(C$16 = "PRELIM", SUMIF('Database (LECTURE-RES-PRAC)'!D$14:AG$14, "CLO8", 'Database (LECTURE-RES-PRAC)'!D61:AG61) / 'Grade computation'!F$11, IF(C$16 = "MIDTERM", SUMIF('Database (LECTURE-RES-PRAC)'!AJ$14:BM$14, "CLO8", 'Database (LECTURE-RES-PRAC)'!AJ61:BM61) / 'Grade computation'!G$11, IF(C$16 = "FINAL", SUMIF('Database (LECTURE-RES-PRAC)'!BP$14:CS$14, "CLO8", 'Database (LECTURE-RES-PRAC)'!BP61:CS61) / 'Grade computation'!H$11,""))),""),"")</f>
        <v/>
      </c>
      <c r="AW64" s="286" t="str">
        <f aca="false">IF(B64&lt;&gt;"",IF(AV64="","",IF(AV64&lt;0.5,1,IF(AND(AV64&gt;=0.5,AV64&lt;P$10),2,IF(AV64&gt;=P$10,3)))),"")</f>
        <v/>
      </c>
      <c r="AX64" s="194" t="str">
        <f aca="false">IF(B64 &lt;&gt; "",IF(AND('PRINTABLE (per grading)'!H$16="EXAM", 'PRINTABLE (per grading)'!B$13="Prelim"), IF(ISERROR(SUMIF('Exam (LECTURE ONLY)'!D$20:M$20, "CLO8", 'Exam (LECTURE ONLY)'!D66:M66) / 'Exam (LECTURE ONLY)'!AL$13), "", SUMIF('Exam (LECTURE ONLY)'!D$20:M$20, "CLO8", 'Exam (LECTURE ONLY)'!D66:M66) /'Exam (LECTURE ONLY)'!AL$13),
IF(AND('PRINTABLE (per grading)'!H$16="EXAM", 'PRINTABLE (per grading)'!B$13="Midterm"), IF(ISERROR(SUMIF('Exam (LECTURE ONLY)'!O$20:X$20, "CLO8", 'Exam (LECTURE ONLY)'!O66:X66) / 'Exam (LECTURE ONLY)'!AM$13), "", SUMIF('Exam (LECTURE ONLY)'!O$20:X$20, "CLO8", 'Exam (LECTURE ONLY)'!O66:X66) / 'Exam (LECTURE ONLY)'!AM$13),
IF(AND('PRINTABLE (per grading)'!H$16="EXAM", 'PRINTABLE (per grading)'!B$13="Final"), IF(ISERROR(SUMIF('Exam (LECTURE ONLY)'!Z$20:AI$20, "CLO8", 'Exam (LECTURE ONLY)'!Z66:AI66) / 'Exam (LECTURE ONLY)'!AN$13), "", SUMIF('Exam (LECTURE ONLY)'!Z$20:AI$20, "CLO8", 'Exam (LECTURE ONLY)'!Z66:AI66) / 'Exam (LECTURE ONLY)'!AN$13),
IF(AND('PRINTABLE (per grading)'!H$16="OUTPUT", 'PRINTABLE (per grading)'!B$13="Prelim"), IF(ISERROR(SUMIF(OUTPUT!C$20:M$20, "CLO8", OUTPUT!C66:M66) / OUTPUT!AL$13), "", SUMIF(OUTPUT!C$20:M$20, "CLO8", OUTPUT!C66:M66) / OUTPUT!AL$13),
IF(AND('PRINTABLE (per grading)'!H$16="OUTPUT", 'PRINTABLE (per grading)'!B$13="Midterm"), IF(ISERROR(SUMIF(OUTPUT!O$20:Y$20, "CLO8", OUTPUT!O66:Y66) / OUTPUT!AM$13), "", SUMIF(OUTPUT!O$20:Y$20, "CLO8", OUTPUT!O66:Y66) / OUTPUT!AM$13),
IF(AND('PRINTABLE (per grading)'!H$16="OUTPUT", 'PRINTABLE (per grading)'!B$13="Final"), IF(ISERROR(SUMIF(OUTPUT!AA$20:AI$20, "CLO8", OUTPUT!AA66:AI66) / OUTPUT!AN$13), "", SUMIF(OUTPUT!AA$20:AI$20, "CLO8", OUTPUT!AA66:AI66) / OUTPUT!AN$13),
"")))))),"")</f>
        <v/>
      </c>
      <c r="AY64" s="286" t="str">
        <f aca="false">IF(B64&lt;&gt;"",IF(AX64="","",IF(AX64&lt;0.5,1,IF(AND(AX64&gt;=0.5,AX64&lt;P$10),2,IF(AX64&gt;=P$10,3)))),"")</f>
        <v/>
      </c>
      <c r="AZ64" s="287" t="str">
        <f aca="false">IF(B64 &lt;&gt; "",IFERROR(IF(AVERAGE(AV64,AX64)&gt;=P$10,"Y","N"),""),"")</f>
        <v/>
      </c>
      <c r="BA64" s="194" t="str">
        <f aca="false">IF(B64 &lt;&gt; "", IFERROR(IF(C$16 = "PRELIM", SUMIF('Database (LECTURE-RES-PRAC)'!D$14:AG$14, "CLO9", 'Database (LECTURE-RES-PRAC)'!D61:AG61) / 'Grade computation'!F$12, IF(C$16 = "MIDTERM", SUMIF('Database (LECTURE-RES-PRAC)'!AJ$14:BM$14, "CLO9", 'Database (LECTURE-RES-PRAC)'!AJ61:BM61) / 'Grade computation'!G$12, IF(C$16 = "FINAL", SUMIF('Database (LECTURE-RES-PRAC)'!BP$14:CS$14, "CLO9", 'Database (LECTURE-RES-PRAC)'!BP61:CS61) / 'Grade computation'!H$12,""))),""),"")</f>
        <v/>
      </c>
      <c r="BB64" s="286" t="str">
        <f aca="false">IF(B64&lt;&gt;"",IF(BA64="","",IF(BA64&lt;0.5,1,IF(AND(BA64&gt;=0.5,BA64&lt;P$10),2,IF(BA64&gt;=P$10,3)))),"")</f>
        <v/>
      </c>
      <c r="BC64" s="194" t="str">
        <f aca="false">IF(B64 &lt;&gt; "",IF(AND('PRINTABLE (per grading)'!H$16="EXAM", 'PRINTABLE (per grading)'!B$13="Prelim"), IF(ISERROR(SUMIF('Exam (LECTURE ONLY)'!D$20:M$20, "CLO9", 'Exam (LECTURE ONLY)'!D66:M66) / 'Exam (LECTURE ONLY)'!AL$14), "", SUMIF('Exam (LECTURE ONLY)'!D$20:M$20, "CLO9", 'Exam (LECTURE ONLY)'!D66:M66) /'Exam (LECTURE ONLY)'!AL$14),
IF(AND('PRINTABLE (per grading)'!H$16="EXAM", 'PRINTABLE (per grading)'!B$13="Midterm"), IF(ISERROR(SUMIF('Exam (LECTURE ONLY)'!O$20:X$20, "CLO9", 'Exam (LECTURE ONLY)'!O66:X66) / 'Exam (LECTURE ONLY)'!AM$14), "", SUMIF('Exam (LECTURE ONLY)'!O$20:X$20, "CLO9", 'Exam (LECTURE ONLY)'!O66:X66) / 'Exam (LECTURE ONLY)'!AM$14),
IF(AND('PRINTABLE (per grading)'!H$16="EXAM", 'PRINTABLE (per grading)'!B$13="Final"), IF(ISERROR(SUMIF('Exam (LECTURE ONLY)'!Z$20:AI$20, "CLO9", 'Exam (LECTURE ONLY)'!Z66:AI66) / 'Exam (LECTURE ONLY)'!AN$14), "", SUMIF('Exam (LECTURE ONLY)'!Z$20:AI$20, "CLO9", 'Exam (LECTURE ONLY)'!Z66:AI66) / 'Exam (LECTURE ONLY)'!AN$14),
IF(AND('PRINTABLE (per grading)'!H$16="OUTPUT", 'PRINTABLE (per grading)'!B$13="Prelim"), IF(ISERROR(SUMIF(OUTPUT!C$20:M$20, "CLO9", OUTPUT!C66:M66) / OUTPUT!AL$14), "", SUMIF(OUTPUT!C$20:M$20, "CLO9", OUTPUT!C66:M66) / OUTPUT!AL$14),
IF(AND('PRINTABLE (per grading)'!H$16="OUTPUT", 'PRINTABLE (per grading)'!B$13="Midterm"), IF(ISERROR(SUMIF(OUTPUT!O$20:Y$20, "CLO9", OUTPUT!O66:Y66) / OUTPUT!AM$14), "", SUMIF(OUTPUT!O$20:Y$20, "CLO9", OUTPUT!O66:Y66) / OUTPUT!AM$14),
IF(AND('PRINTABLE (per grading)'!H$16="OUTPUT", 'PRINTABLE (per grading)'!B$13="Final"), IF(ISERROR(SUMIF(OUTPUT!AA$20:AI$20, "CLO9", OUTPUT!AA66:AI66) / OUTPUT!AN$14), "", SUMIF(OUTPUT!AA$20:AI$20, "CLO9", OUTPUT!AA66:AI66) / OUTPUT!AN$14),
"")))))),"")</f>
        <v/>
      </c>
      <c r="BD64" s="286" t="str">
        <f aca="false">IF(B64&lt;&gt;"",IF(BC64="","",IF(BC64&lt;0.5,1,IF(AND(BC64&gt;=0.5,BC64&lt;P$10),2,IF(BC64&gt;=P$10,3)))),"")</f>
        <v/>
      </c>
      <c r="BE64" s="287" t="str">
        <f aca="false">IF(B64 &lt;&gt; "",IFERROR(IF(AVERAGE(BA64,BC64)&gt;=P$10,"Y","N"),""),"")</f>
        <v/>
      </c>
      <c r="BF64" s="194" t="str">
        <f aca="false">IF(B64 &lt;&gt; "", IFERROR(IF(C$16 = "PRELIM", SUMIF('Database (LECTURE-RES-PRAC)'!D$14:AG$14, "CLO10", 'Database (LECTURE-RES-PRAC)'!D61:AG61) / 'Grade computation'!F$13, IF(C$16 = "MIDTERM", SUMIF('Database (LECTURE-RES-PRAC)'!AJ$14:BM$14, "CLO10", 'Database (LECTURE-RES-PRAC)'!AJ61:BM61) / 'Grade computation'!G$13, IF(C$16 = "FINAL", SUMIF('Database (LECTURE-RES-PRAC)'!BP$14:CS$14, "CLO10", 'Database (LECTURE-RES-PRAC)'!BP61:CS61) / 'Grade computation'!H$13,""))),""),"")</f>
        <v/>
      </c>
      <c r="BG64" s="286" t="str">
        <f aca="false">IF(B64&lt;&gt;"",IF(BF64="","",IF(BF64&lt;0.5,1,IF(AND(BF64&gt;=0.5,BF64&lt;P$10),2,IF(BF64&gt;=P$10,3)))),"")</f>
        <v/>
      </c>
      <c r="BH64" s="194" t="str">
        <f aca="false">IF(B64 &lt;&gt; "",IF(AND('PRINTABLE (per grading)'!H$16="EXAM", 'PRINTABLE (per grading)'!B$13="Prelim"), IF(ISERROR(SUMIF('Exam (LECTURE ONLY)'!D$20:M$20, "CLO10", 'Exam (LECTURE ONLY)'!D66:M66) / 'Exam (LECTURE ONLY)'!AL$15), "", SUMIF('Exam (LECTURE ONLY)'!D$20:M$20, "CLO10", 'Exam (LECTURE ONLY)'!D66:M66) /'Exam (LECTURE ONLY)'!AL$15),
IF(AND('PRINTABLE (per grading)'!H$16="EXAM", 'PRINTABLE (per grading)'!B$13="Midterm"), IF(ISERROR(SUMIF('Exam (LECTURE ONLY)'!O$20:X$20, "CLO10", 'Exam (LECTURE ONLY)'!O66:X66) / 'Exam (LECTURE ONLY)'!AM$15), "", SUMIF('Exam (LECTURE ONLY)'!O$20:X$20, "CLO10", 'Exam (LECTURE ONLY)'!O66:X66) / 'Exam (LECTURE ONLY)'!AM$15),
IF(AND('PRINTABLE (per grading)'!H$16="EXAM", 'PRINTABLE (per grading)'!B$13="Final"), IF(ISERROR(SUMIF('Exam (LECTURE ONLY)'!Z$20:AI$20, "CLO10", 'Exam (LECTURE ONLY)'!Z66:AI66) / 'Exam (LECTURE ONLY)'!AN$15), "", SUMIF('Exam (LECTURE ONLY)'!Z$20:AI$20, "CLO10", 'Exam (LECTURE ONLY)'!Z66:AI66) / 'Exam (LECTURE ONLY)'!AN$15),
IF(AND('PRINTABLE (per grading)'!H$16="OUTPUT", 'PRINTABLE (per grading)'!B$13="Prelim"), IF(ISERROR(SUMIF(OUTPUT!C$20:M$20, "CLO10", OUTPUT!C66:M66) / OUTPUT!AL$15), "", SUMIF(OUTPUT!C$20:M$20, "CLO10", OUTPUT!C66:M66) / OUTPUT!AL$15),
IF(AND('PRINTABLE (per grading)'!H$16="OUTPUT", 'PRINTABLE (per grading)'!B$13="Midterm"), IF(ISERROR(SUMIF(OUTPUT!O$20:Y$20, "CLO10", OUTPUT!O66:Y66) / OUTPUT!AM$15), "", SUMIF(OUTPUT!O$20:Y$20, "CLO10", OUTPUT!O66:Y66) / OUTPUT!AM$15),
IF(AND('PRINTABLE (per grading)'!H$16="OUTPUT", 'PRINTABLE (per grading)'!B$13="Final"), IF(ISERROR(SUMIF(OUTPUT!AA$20:AI$20, "CLO10", OUTPUT!AA66:AI66) / OUTPUT!AN$15), "", SUMIF(OUTPUT!AA$20:AI$20, "CLO10", OUTPUT!AA66:AI66) / OUTPUT!AN$15),
"")))))),"")</f>
        <v/>
      </c>
      <c r="BI64" s="286" t="str">
        <f aca="false">IF(B64&lt;&gt;"",IF(BH64="","",IF(BH64&lt;0.5,1,IF(AND(BH64&gt;=0.5,BH64&lt;P$10),2,IF(BH64&gt;=P$10,3)))),"")</f>
        <v/>
      </c>
      <c r="BJ64" s="287" t="str">
        <f aca="false">IF(B64 &lt;&gt; "",IFERROR(IF(AVERAGE(BF64,BH64)&gt;=P$10,"Y","N"),""),"")</f>
        <v/>
      </c>
      <c r="BK64" s="8"/>
    </row>
    <row r="65" customFormat="false" ht="19.5" hidden="false" customHeight="true" outlineLevel="0" collapsed="false">
      <c r="A65" s="183" t="str">
        <f aca="false">IF(ISBLANK('Database (LECTURE-RES-PRAC)'!A62),"",'Database (LECTURE-RES-PRAC)'!A62)</f>
        <v/>
      </c>
      <c r="B65" s="184" t="str">
        <f aca="false">IF(ISBLANK('Database (LECTURE-RES-PRAC)'!B62),"",'Database (LECTURE-RES-PRAC)'!B62)</f>
        <v/>
      </c>
      <c r="C65" s="230" t="str">
        <f aca="false">IF(B65&lt;&gt;"",IF(C$16="PRELIM",'Grade computation'!C65, IF(C$16="MIDTERM",'Grade computation'!K65, IF(C$16="FINAL",'Grade computation'!S65,""))),"")</f>
        <v/>
      </c>
      <c r="D65" s="231" t="str">
        <f aca="false">IF(B65&lt;&gt;"",IFERROR(IF(B$11="80-20", (((C65/C$19)*X$6)+X$7)*D$18, IF(B$11="60-40", (((C65/C$19)*Y$6)+Y$7)*D$18, 0)),0),"")</f>
        <v/>
      </c>
      <c r="E65" s="230" t="str">
        <f aca="false">IF(B65&lt;&gt;"", IF(C$16="PRELIM",'Grade computation'!E65, IF(C$16="MIDTERM",'Grade computation'!M65, IF(C$16="FINAL",'Grade computation'!U65,""))),"")</f>
        <v/>
      </c>
      <c r="F65" s="232" t="str">
        <f aca="false">IF(B65&lt;&gt;"",IFERROR(IF(B$11="80-20", (((E65/E$19)*X$6)+X$7)*F$18, IF(B$11="60-40", (((E65/E$19)*Y$6)+Y$7)*F$18, 0)),0),"")</f>
        <v/>
      </c>
      <c r="G65" s="233" t="str">
        <f aca="false">IF(B65&lt;&gt;"",IFERROR((D65+F65),0),"")</f>
        <v/>
      </c>
      <c r="H65" s="234" t="str">
        <f aca="false">IF(B65&lt;&gt;"",IF(C$16="PRELIM", 'Grade computation'!H65, IF(C$16="MIDTERM", 'Grade computation'!P65, IF(C$16="FINAL",'Grade computation'!X65, ""))),"")</f>
        <v/>
      </c>
      <c r="I65" s="233" t="str">
        <f aca="false">IF(B65&lt;&gt;"",IFERROR(IF(B$11="80-20", (((H65/H$19)*X$6)+X$7)*I$19, IF(B$11="60-40", (((H65/H$19)*Y$6)+Y$7)*I$19, 0)),0),"")</f>
        <v/>
      </c>
      <c r="J65" s="237" t="str">
        <f aca="false">IFERROR((G65+I65),"")</f>
        <v/>
      </c>
      <c r="K65" s="183" t="str">
        <f aca="false">IFERROR(IF(J65="","",IF(J65&gt;=75,"PASSED","FAILED")),"")</f>
        <v/>
      </c>
      <c r="L65" s="183"/>
      <c r="M65" s="194" t="str">
        <f aca="false">IF(B65 &lt;&gt; "", IFERROR(IF(C$16 = "PRELIM", SUMIF('Database (LECTURE-RES-PRAC)'!D$14:AG$14, "CLO1", 'Database (LECTURE-RES-PRAC)'!D62:AG62) / 'Grade computation'!F$4, IF(C$16 = "MIDTERM", SUMIF('Database (LECTURE-RES-PRAC)'!AJ$14:BM$14, "CLO1", 'Database (LECTURE-RES-PRAC)'!AJ62:BM62) / 'Grade computation'!G$4, IF(C$16 = "FINAL", SUMIF('Database (LECTURE-RES-PRAC)'!BP$14:CS$14, "CLO1", 'Database (LECTURE-RES-PRAC)'!BP62:CS62) / 'Grade computation'!H$4,""))),""),"")</f>
        <v/>
      </c>
      <c r="N65" s="286" t="str">
        <f aca="false">IF(B65&lt;&gt;"",IF(M65="","",IF(M65&lt;0.5,1,IF(AND(M65&gt;=0.5,M65&lt;P$10),2,IF(M65&gt;=P$10,3)))),"")</f>
        <v/>
      </c>
      <c r="O65" s="194" t="str">
        <f aca="false">IF(B65 &lt;&gt; "",IF(AND('PRINTABLE (per grading)'!H$16="EXAM", 'PRINTABLE (per grading)'!B$13="Prelim"), IF(ISERROR(SUMIF('Exam (LECTURE ONLY)'!D$20:M$20, "CLO1", 'Exam (LECTURE ONLY)'!D67:M67) / 'Exam (LECTURE ONLY)'!AL$6), "", SUMIF('Exam (LECTURE ONLY)'!D$20:M$20, "CLO1", 'Exam (LECTURE ONLY)'!D67:M67) /'Exam (LECTURE ONLY)'!AL$6),
IF(AND('PRINTABLE (per grading)'!H$16="EXAM", 'PRINTABLE (per grading)'!B$13="Midterm"), IF(ISERROR(SUMIF('Exam (LECTURE ONLY)'!O$20:X$20, "CLO1", 'Exam (LECTURE ONLY)'!O67:X67) / 'Exam (LECTURE ONLY)'!AM$6), "", SUMIF('Exam (LECTURE ONLY)'!O$20:X$20, "CLO1", 'Exam (LECTURE ONLY)'!O67:X67) / 'Exam (LECTURE ONLY)'!AM$6),
IF(AND('PRINTABLE (per grading)'!H$16="EXAM", 'PRINTABLE (per grading)'!B$13="Final"), IF(ISERROR(SUMIF('Exam (LECTURE ONLY)'!Z$20:AI$20, "CLO1", 'Exam (LECTURE ONLY)'!Z67:AI67) / 'Exam (LECTURE ONLY)'!AN$6), "", SUMIF('Exam (LECTURE ONLY)'!Z$20:AI$20, "CLO1", 'Exam (LECTURE ONLY)'!Z67:AI67) / 'Exam (LECTURE ONLY)'!AN$6),
IF(AND('PRINTABLE (per grading)'!H$16="OUTPUT", 'PRINTABLE (per grading)'!B$13="Prelim"), IF(ISERROR(SUMIF(OUTPUT!C$20:M$20, "CLO1", OUTPUT!C67:M67) / OUTPUT!AL$6), "", SUMIF(OUTPUT!C$20:M$20, "CLO1", OUTPUT!C67:M67) / OUTPUT!AL$6),
IF(AND('PRINTABLE (per grading)'!H$16="OUTPUT", 'PRINTABLE (per grading)'!B$13="Midterm"), IF(ISERROR(SUMIF(OUTPUT!O$20:Y$20, "CLO1", OUTPUT!O67:Y67) / OUTPUT!AM$6), "", SUMIF(OUTPUT!O$20:Y$20, "CLO1", OUTPUT!O67:Y67) / OUTPUT!AM$6),
IF(AND('PRINTABLE (per grading)'!H$16="OUTPUT", 'PRINTABLE (per grading)'!B$13="Final"), IF(ISERROR(SUMIF(OUTPUT!AA$20:AI$20, "CLO1", OUTPUT!AA67:AI67) / OUTPUT!AN$6), "", SUMIF(OUTPUT!AA$20:AI$20, "CLO1", OUTPUT!AA67:AI67) / OUTPUT!AN$6),
"")))))),"")</f>
        <v/>
      </c>
      <c r="P65" s="286" t="str">
        <f aca="false">IF(B65&lt;&gt;"",IF(O65="","",IF(O65&lt;0.5,1,IF(AND(O65&gt;=0.5,O65&lt;P$10),2,IF(O65&gt;=P$10,3)))),"")</f>
        <v/>
      </c>
      <c r="Q65" s="287" t="str">
        <f aca="false">IF(B65 &lt;&gt; "",IFERROR(IF(AVERAGE(M65,O65)&gt;=P$10,"Y","N"),""),"")</f>
        <v/>
      </c>
      <c r="R65" s="194" t="str">
        <f aca="false">IF(B65 &lt;&gt; "", IFERROR(IF(C$16 = "PRELIM", SUMIF('Database (LECTURE-RES-PRAC)'!D$14:AG$14, "CLO2", 'Database (LECTURE-RES-PRAC)'!D62:AG62) / 'Grade computation'!F$5, IF(C$16 = "MIDTERM", SUMIF('Database (LECTURE-RES-PRAC)'!AJ$14:BM$14, "CLO2", 'Database (LECTURE-RES-PRAC)'!AJ62:BM62) / 'Grade computation'!G$5, IF(C$16 = "FINAL", SUMIF('Database (LECTURE-RES-PRAC)'!BP$14:CS$14, "CLO2", 'Database (LECTURE-RES-PRAC)'!BP62:CS62) / 'Grade computation'!H$5,""))),""),"")</f>
        <v/>
      </c>
      <c r="S65" s="286" t="str">
        <f aca="false">IF(B65&lt;&gt;"",IF(R65="","",IF(R65&lt;0.5,1,IF(AND(R65&gt;=0.5,R65&lt;P$10),2,IF(R65&gt;=P$10,3)))),"")</f>
        <v/>
      </c>
      <c r="T65" s="194" t="str">
        <f aca="false">IF(B65 &lt;&gt; "",IF(AND('PRINTABLE (per grading)'!H$16="EXAM", 'PRINTABLE (per grading)'!B$13="Prelim"), IF(ISERROR(SUMIF('Exam (LECTURE ONLY)'!D$20:M$20, "CLO2", 'Exam (LECTURE ONLY)'!D67:M67) / 'Exam (LECTURE ONLY)'!AL$7), "", SUMIF('Exam (LECTURE ONLY)'!D$20:M$20, "CLO2", 'Exam (LECTURE ONLY)'!D67:M67) /'Exam (LECTURE ONLY)'!AL$7),
IF(AND('PRINTABLE (per grading)'!H$16="EXAM", 'PRINTABLE (per grading)'!B$13="Midterm"), IF(ISERROR(SUMIF('Exam (LECTURE ONLY)'!O$20:X$20, "CLO2", 'Exam (LECTURE ONLY)'!O67:X67) / 'Exam (LECTURE ONLY)'!AM$7), "", SUMIF('Exam (LECTURE ONLY)'!O$20:X$20, "CLO2", 'Exam (LECTURE ONLY)'!O67:X67) / 'Exam (LECTURE ONLY)'!AM$7),
IF(AND('PRINTABLE (per grading)'!H$16="EXAM", 'PRINTABLE (per grading)'!B$13="Final"), IF(ISERROR(SUMIF('Exam (LECTURE ONLY)'!Z$20:AI$20, "CLO2", 'Exam (LECTURE ONLY)'!Z67:AI67) / 'Exam (LECTURE ONLY)'!AN$7), "", SUMIF('Exam (LECTURE ONLY)'!Z$20:AI$20, "CLO2", 'Exam (LECTURE ONLY)'!Z67:AI67) / 'Exam (LECTURE ONLY)'!AN$7),
IF(AND('PRINTABLE (per grading)'!H$16="OUTPUT", 'PRINTABLE (per grading)'!B$13="Prelim"), IF(ISERROR(SUMIF(OUTPUT!C$20:M$20, "CLO2", OUTPUT!C67:M67) / OUTPUT!AL$7), "", SUMIF(OUTPUT!C$20:M$20, "CLO2", OUTPUT!C67:M67) / OUTPUT!AL$7),
IF(AND('PRINTABLE (per grading)'!H$16="OUTPUT", 'PRINTABLE (per grading)'!B$13="Midterm"), IF(ISERROR(SUMIF(OUTPUT!O$20:Y$20, "CLO2", OUTPUT!O67:Y67) / OUTPUT!AM$7), "", SUMIF(OUTPUT!O$20:Y$20, "CLO2", OUTPUT!O67:Y67) / OUTPUT!AM$7),
IF(AND('PRINTABLE (per grading)'!H$16="OUTPUT", 'PRINTABLE (per grading)'!B$13="Final"), IF(ISERROR(SUMIF(OUTPUT!AA$20:AI$20, "CLO2", OUTPUT!AA67:AI67) / OUTPUT!AN$7), "", SUMIF(OUTPUT!AA$20:AI$20, "CLO2", OUTPUT!AA67:AI67) / OUTPUT!AN$7),
"")))))),"")</f>
        <v/>
      </c>
      <c r="U65" s="286" t="str">
        <f aca="false">IF(B65&lt;&gt;"",IF(T65="","",IF(T65&lt;0.5,1,IF(AND(T65&gt;=0.5,T65&lt;P$10),2,IF(T65&gt;=P$10,3)))),"")</f>
        <v/>
      </c>
      <c r="V65" s="287" t="str">
        <f aca="false">IF(B65 &lt;&gt; "",IFERROR(IF(AVERAGE(R65,T65)&gt;=P$10,"Y","N"),""),"")</f>
        <v/>
      </c>
      <c r="W65" s="194" t="str">
        <f aca="false">IF(B65 &lt;&gt; "", IFERROR(IF(C$16 = "PRELIM", SUMIF('Database (LECTURE-RES-PRAC)'!D$14:AG$14, "CLO3", 'Database (LECTURE-RES-PRAC)'!D62:AG62) / 'Grade computation'!F$6, IF(C$16 = "MIDTERM", SUMIF('Database (LECTURE-RES-PRAC)'!AJ$14:BM$14, "CLO3", 'Database (LECTURE-RES-PRAC)'!AJ62:BM62) / 'Grade computation'!G$6, IF(C$16 = "FINAL", SUMIF('Database (LECTURE-RES-PRAC)'!BP$14:CS$14, "CLO3", 'Database (LECTURE-RES-PRAC)'!BP62:CS62) / 'Grade computation'!H$6,""))),""),"")</f>
        <v/>
      </c>
      <c r="X65" s="286" t="str">
        <f aca="false">IF(B65&lt;&gt;"",IF(W65="","",IF(W65&lt;0.5,1,IF(AND(W65&gt;=0.5,W65&lt;P$10),2,IF(W65&gt;=P$10,3)))),"")</f>
        <v/>
      </c>
      <c r="Y65" s="194" t="str">
        <f aca="false">IF(B65 &lt;&gt; "",IF(AND('PRINTABLE (per grading)'!H$16="EXAM", 'PRINTABLE (per grading)'!B$13="Prelim"), IF(ISERROR(SUMIF('Exam (LECTURE ONLY)'!D$20:M$20, "CLO3", 'Exam (LECTURE ONLY)'!D67:M67) / 'Exam (LECTURE ONLY)'!AL$8), "", SUMIF('Exam (LECTURE ONLY)'!D$20:M$20, "CLO3", 'Exam (LECTURE ONLY)'!D67:M67) /'Exam (LECTURE ONLY)'!AL$8),
IF(AND('PRINTABLE (per grading)'!H$16="EXAM", 'PRINTABLE (per grading)'!B$13="Midterm"), IF(ISERROR(SUMIF('Exam (LECTURE ONLY)'!O$20:X$20, "CLO3", 'Exam (LECTURE ONLY)'!O67:X67) / 'Exam (LECTURE ONLY)'!AM$8), "", SUMIF('Exam (LECTURE ONLY)'!O$20:X$20, "CLO3", 'Exam (LECTURE ONLY)'!O67:X67) / 'Exam (LECTURE ONLY)'!AM$8),
IF(AND('PRINTABLE (per grading)'!H$16="EXAM", 'PRINTABLE (per grading)'!B$13="Final"), IF(ISERROR(SUMIF('Exam (LECTURE ONLY)'!Z$20:AI$20, "CLO3", 'Exam (LECTURE ONLY)'!Z67:AI67) / 'Exam (LECTURE ONLY)'!AN$8), "", SUMIF('Exam (LECTURE ONLY)'!Z$20:AI$20, "CLO3", 'Exam (LECTURE ONLY)'!Z67:AI67) / 'Exam (LECTURE ONLY)'!AN$8),
IF(AND('PRINTABLE (per grading)'!H$16="OUTPUT", 'PRINTABLE (per grading)'!B$13="Prelim"), IF(ISERROR(SUMIF(OUTPUT!C$20:M$20, "CLO3", OUTPUT!C67:M67) / OUTPUT!AL$8), "", SUMIF(OUTPUT!C$20:M$20, "CLO3", OUTPUT!C67:M67) / OUTPUT!AL$8),
IF(AND('PRINTABLE (per grading)'!H$16="OUTPUT", 'PRINTABLE (per grading)'!B$13="Midterm"), IF(ISERROR(SUMIF(OUTPUT!O$20:Y$20, "CLO3", OUTPUT!O67:Y67) / OUTPUT!AM$8), "", SUMIF(OUTPUT!O$20:Y$20, "CLO3", OUTPUT!O67:Y67) / OUTPUT!AM$8),
IF(AND('PRINTABLE (per grading)'!H$16="OUTPUT", 'PRINTABLE (per grading)'!B$13="Final"), IF(ISERROR(SUMIF(OUTPUT!AA$20:AI$20, "CLO3", OUTPUT!AA67:AI67) / OUTPUT!AN$8), "", SUMIF(OUTPUT!AA$20:AI$20, "CLO3", OUTPUT!AA67:AI67) / OUTPUT!AN$8),
"" )))))),"")</f>
        <v/>
      </c>
      <c r="Z65" s="286" t="str">
        <f aca="false">IF(B65&lt;&gt;"",IF(Y65="","",IF(Y65&lt;0.5,1,IF(AND(Y65&gt;=0.5,Y65&lt;P$10),2,IF(Y65&gt;=P$10,3)))),"")</f>
        <v/>
      </c>
      <c r="AA65" s="287" t="str">
        <f aca="false">IF(B65 &lt;&gt; "",IFERROR(IF(AVERAGE(W65,Y65)&gt;=P$10,"Y","N"),""),"")</f>
        <v/>
      </c>
      <c r="AB65" s="194" t="str">
        <f aca="false">IF(B65 &lt;&gt; "", IFERROR(IF(C$16 = "PRELIM", SUMIF('Database (LECTURE-RES-PRAC)'!D$14:AG$14, "CLO4", 'Database (LECTURE-RES-PRAC)'!D62:AG62) / 'Grade computation'!F$7, IF(C$16 = "MIDTERM", SUMIF('Database (LECTURE-RES-PRAC)'!AJ$14:BM$14, "CLO4", 'Database (LECTURE-RES-PRAC)'!AJ62:BM62) / 'Grade computation'!G$7, IF(C$16 = "FINAL", SUMIF('Database (LECTURE-RES-PRAC)'!BP$14:CS$14, "CLO4", 'Database (LECTURE-RES-PRAC)'!BP62:CS62) / 'Grade computation'!H$7,""))),""),"")</f>
        <v/>
      </c>
      <c r="AC65" s="286" t="str">
        <f aca="false">IF(B65&lt;&gt;"",IF(AB65="","",IF(AB65&lt;0.5,1,IF(AND(AB65&gt;=0.5,AB65&lt;P$10),2,IF(AB65&gt;=P$10,3)))),"")</f>
        <v/>
      </c>
      <c r="AD65" s="194" t="str">
        <f aca="false">IF(B65 &lt;&gt; "",IF(AND('PRINTABLE (per grading)'!H$16="EXAM", 'PRINTABLE (per grading)'!B$13="Prelim"), IF(ISERROR(SUMIF('Exam (LECTURE ONLY)'!D$20:M$20, "CLO4", 'Exam (LECTURE ONLY)'!D67:M67) / 'Exam (LECTURE ONLY)'!AL$9), "", SUMIF('Exam (LECTURE ONLY)'!D$20:M$20, "CLO4", 'Exam (LECTURE ONLY)'!D67:M67) /'Exam (LECTURE ONLY)'!AL$9),
IF(AND('PRINTABLE (per grading)'!H$16="EXAM", 'PRINTABLE (per grading)'!B$13="Midterm"), IF(ISERROR(SUMIF('Exam (LECTURE ONLY)'!O$20:X$20, "CLO4", 'Exam (LECTURE ONLY)'!O67:X67) / 'Exam (LECTURE ONLY)'!AM$9), "", SUMIF('Exam (LECTURE ONLY)'!O$20:X$20, "CLO4", 'Exam (LECTURE ONLY)'!O67:X67) / 'Exam (LECTURE ONLY)'!AM$9),
IF(AND('PRINTABLE (per grading)'!H$16="EXAM", 'PRINTABLE (per grading)'!B$13="Final"), IF(ISERROR(SUMIF('Exam (LECTURE ONLY)'!Z$20:AI$20, "CLO4", 'Exam (LECTURE ONLY)'!Z67:AI67) / 'Exam (LECTURE ONLY)'!AN$9), "", SUMIF('Exam (LECTURE ONLY)'!Z$20:AI$20, "CLO4", 'Exam (LECTURE ONLY)'!Z67:AI67) / 'Exam (LECTURE ONLY)'!AN$9),
IF(AND('PRINTABLE (per grading)'!H$16="OUTPUT", 'PRINTABLE (per grading)'!B$13="Prelim"), IF(ISERROR(SUMIF(OUTPUT!C$20:M$20, "CLO4", OUTPUT!C67:M67) / OUTPUT!AL$9), "", SUMIF(OUTPUT!C$20:M$20, "CLO4", OUTPUT!C67:M67) / OUTPUT!AL$9),
IF(AND('PRINTABLE (per grading)'!H$16="OUTPUT", 'PRINTABLE (per grading)'!B$13="Midterm"), IF(ISERROR(SUMIF(OUTPUT!O$20:Y$20, "CLO4", OUTPUT!O67:Y67) / OUTPUT!AM$9), "", SUMIF(OUTPUT!O$20:Y$20, "CLO4", OUTPUT!O67:Y67) / OUTPUT!AM$9),
IF(AND('PRINTABLE (per grading)'!H$16="OUTPUT", 'PRINTABLE (per grading)'!B$13="Final"), IF(ISERROR(SUMIF(OUTPUT!AA$20:AI$20, "CLO4", OUTPUT!AA67:AI67) / OUTPUT!AN$9), "", SUMIF(OUTPUT!AA$20:AI$20, "CLO4", OUTPUT!AA67:AI67) / OUTPUT!AN$9),
"")))))),"")</f>
        <v/>
      </c>
      <c r="AE65" s="286" t="str">
        <f aca="false">IF(B65&lt;&gt;"",IF(AD65="","",IF(AD65&lt;0.5,1,IF(AND(AD65&gt;=0.5,AD65&lt;P$10),2,IF(AD65&gt;=P$10,3)))),"")</f>
        <v/>
      </c>
      <c r="AF65" s="287" t="str">
        <f aca="false">IF(B65 &lt;&gt; "",IFERROR(IF(AVERAGE(AB65,AD65)&gt;=P$10,"Y","N"),""),"")</f>
        <v/>
      </c>
      <c r="AG65" s="194" t="str">
        <f aca="false">IF(B65 &lt;&gt; "", IFERROR(IF(C$16 = "PRELIM", SUMIF('Database (LECTURE-RES-PRAC)'!D$14:AG$14, "CLO5", 'Database (LECTURE-RES-PRAC)'!D62:AG62) / 'Grade computation'!F$8, IF(C$16 = "MIDTERM", SUMIF('Database (LECTURE-RES-PRAC)'!AJ$14:BM$14, "CLO5", 'Database (LECTURE-RES-PRAC)'!AJ62:BM62) / 'Grade computation'!G$8, IF(C$16 = "FINAL", SUMIF('Database (LECTURE-RES-PRAC)'!BP$14:CS$14, "CLO5", 'Database (LECTURE-RES-PRAC)'!BP62:CS62) / 'Grade computation'!H$8,""))),""),"")</f>
        <v/>
      </c>
      <c r="AH65" s="286" t="str">
        <f aca="false">IF(B65&lt;&gt;"",IF(AG65="","",IF(AG65&lt;0.5,1,IF(AND(AG65&gt;=0.5,AG65&lt;P$10),2,IF(AG65&gt;=P$10,3)))),"")</f>
        <v/>
      </c>
      <c r="AI65" s="194" t="str">
        <f aca="false">IF(B65 &lt;&gt; "",IF(AND('PRINTABLE (per grading)'!H$16="EXAM", 'PRINTABLE (per grading)'!B$13="Prelim"), IF(ISERROR(SUMIF('Exam (LECTURE ONLY)'!D$20:M$20, "CLO5", 'Exam (LECTURE ONLY)'!D67:M67) / 'Exam (LECTURE ONLY)'!AL$10), "", SUMIF('Exam (LECTURE ONLY)'!D$20:M$20, "CLO5", 'Exam (LECTURE ONLY)'!D67:M67) /'Exam (LECTURE ONLY)'!AL$10),
IF(AND('PRINTABLE (per grading)'!H$16="EXAM", 'PRINTABLE (per grading)'!B$13="Midterm"), IF(ISERROR(SUMIF('Exam (LECTURE ONLY)'!O$20:X$20, "CLO5", 'Exam (LECTURE ONLY)'!O67:X67) / 'Exam (LECTURE ONLY)'!AM$10), "", SUMIF('Exam (LECTURE ONLY)'!O$20:X$20, "CLO5", 'Exam (LECTURE ONLY)'!O67:X67) / 'Exam (LECTURE ONLY)'!AM$10),
IF(AND('PRINTABLE (per grading)'!H$16="EXAM", 'PRINTABLE (per grading)'!B$13="Final"), IF(ISERROR(SUMIF('Exam (LECTURE ONLY)'!Z$20:AI$20, "CLO5", 'Exam (LECTURE ONLY)'!Z67:AI67) / 'Exam (LECTURE ONLY)'!AN$10), "", SUMIF('Exam (LECTURE ONLY)'!Z$20:AI$20, "CLO5", 'Exam (LECTURE ONLY)'!Z67:AI67) / 'Exam (LECTURE ONLY)'!AN$10),
IF(AND('PRINTABLE (per grading)'!H$16="OUTPUT", 'PRINTABLE (per grading)'!B$13="Prelim"), IF(ISERROR(SUMIF(OUTPUT!C$20:M$20, "CLO5", OUTPUT!C67:M67) / OUTPUT!AL$10), "", SUMIF(OUTPUT!C$20:M$20, "CLO5", OUTPUT!C67:M67) / OUTPUT!AL$10),
IF(AND('PRINTABLE (per grading)'!H$16="OUTPUT", 'PRINTABLE (per grading)'!B$13="Midterm"), IF(ISERROR(SUMIF(OUTPUT!O$20:Y$20, "CLO5", OUTPUT!O67:Y67) / OUTPUT!AM$10), "", SUMIF(OUTPUT!O$20:Y$20, "CLO5", OUTPUT!O67:Y67) / OUTPUT!AM$10),
IF(AND('PRINTABLE (per grading)'!H$16="OUTPUT", 'PRINTABLE (per grading)'!B$13="Final"), IF(ISERROR(SUMIF(OUTPUT!AA$20:AI$20, "CLO5", OUTPUT!AA67:AI67) / OUTPUT!AN$10), "", SUMIF(OUTPUT!AA$20:AI$20, "CLO5", OUTPUT!AA67:AI67) / OUTPUT!AN$10),
"")))))),"")</f>
        <v/>
      </c>
      <c r="AJ65" s="286" t="str">
        <f aca="false">IF(B65&lt;&gt;"",IF(AI65="","",IF(AI65&lt;0.5,1,IF(AND(AI65&gt;=0.5,AI65&lt;P$10),2,IF(AI65&gt;=P$10,3)))),"")</f>
        <v/>
      </c>
      <c r="AK65" s="287" t="str">
        <f aca="false">IF(B65 &lt;&gt; "",IFERROR(IF(AVERAGE(AG65,AI65)&gt;=P$10,"Y","N"),""),"")</f>
        <v/>
      </c>
      <c r="AL65" s="194" t="str">
        <f aca="false">IF(B65 &lt;&gt; "", IFERROR(IF(C$16 = "PRELIM", SUMIF('Database (LECTURE-RES-PRAC)'!D$14:AG$14, "CLO6", 'Database (LECTURE-RES-PRAC)'!D62:AG62) / 'Grade computation'!F$9, IF(C$16 = "MIDTERM", SUMIF('Database (LECTURE-RES-PRAC)'!AJ$14:BM$14, "CLO6", 'Database (LECTURE-RES-PRAC)'!AJ62:BM62) / 'Grade computation'!G$9, IF(C$16 = "FINAL", SUMIF('Database (LECTURE-RES-PRAC)'!BP$14:CS$14, "CLO6", 'Database (LECTURE-RES-PRAC)'!BP62:CS62) / 'Grade computation'!H$9,""))),""),"")</f>
        <v/>
      </c>
      <c r="AM65" s="286" t="str">
        <f aca="false">IF(B65&lt;&gt;"",IF(AL65="","",IF(AL65&lt;0.5,1,IF(AND(AL65&gt;=0.5,AL65&lt;P$10),2,IF(AL65&gt;=P$10,3)))),"")</f>
        <v/>
      </c>
      <c r="AN65" s="194" t="str">
        <f aca="false">IF(B65 &lt;&gt; "",IF(AND('PRINTABLE (per grading)'!H$16="EXAM", 'PRINTABLE (per grading)'!B$13="Prelim"), IF(ISERROR(SUMIF('Exam (LECTURE ONLY)'!D$20:M$20, "CLO6", 'Exam (LECTURE ONLY)'!D67:M67) / 'Exam (LECTURE ONLY)'!AL$11), "", SUMIF('Exam (LECTURE ONLY)'!D$20:M$20, "CLO6", 'Exam (LECTURE ONLY)'!D67:M67) /'Exam (LECTURE ONLY)'!AL$11),
IF(AND('PRINTABLE (per grading)'!H$16="EXAM", 'PRINTABLE (per grading)'!B$13="Midterm"), IF(ISERROR(SUMIF('Exam (LECTURE ONLY)'!O$20:X$20, "CLO6", 'Exam (LECTURE ONLY)'!O67:X67) / 'Exam (LECTURE ONLY)'!AM$11), "", SUMIF('Exam (LECTURE ONLY)'!O$20:X$20, "CLO6", 'Exam (LECTURE ONLY)'!O67:X67) / 'Exam (LECTURE ONLY)'!AM$11),
IF(AND('PRINTABLE (per grading)'!H$16="EXAM", 'PRINTABLE (per grading)'!B$13="Final"), IF(ISERROR(SUMIF('Exam (LECTURE ONLY)'!Z$20:AI$20, "CLO6", 'Exam (LECTURE ONLY)'!Z67:AI67) / 'Exam (LECTURE ONLY)'!AN$11), "", SUMIF('Exam (LECTURE ONLY)'!Z$20:AI$20, "CLO6", 'Exam (LECTURE ONLY)'!Z67:AI67) / 'Exam (LECTURE ONLY)'!AN$11),
IF(AND('PRINTABLE (per grading)'!H$16="OUTPUT", 'PRINTABLE (per grading)'!B$13="Prelim"), IF(ISERROR(SUMIF(OUTPUT!C$20:M$20, "CLO6", OUTPUT!C67:M67) / OUTPUT!AL$11), "", SUMIF(OUTPUT!C$20:M$20, "CLO6", OUTPUT!C67:M67) / OUTPUT!AL$11),
IF(AND('PRINTABLE (per grading)'!H$16="OUTPUT", 'PRINTABLE (per grading)'!B$13="Midterm"), IF(ISERROR(SUMIF(OUTPUT!O$20:Y$20, "CLO6", OUTPUT!O67:Y67) / OUTPUT!AM$11), "", SUMIF(OUTPUT!O$20:Y$20, "CLO6", OUTPUT!O67:Y67) / OUTPUT!AM$11),
IF(AND('PRINTABLE (per grading)'!H$16="OUTPUT", 'PRINTABLE (per grading)'!B$13="Final"), IF(ISERROR(SUMIF(OUTPUT!AA$20:AI$20, "CLO6", OUTPUT!AA67:AI67) / OUTPUT!AN$11), "", SUMIF(OUTPUT!AA$20:AI$20, "CLO6", OUTPUT!AA67:AI67) / OUTPUT!AN$11),
"")))))),"")</f>
        <v/>
      </c>
      <c r="AO65" s="286" t="str">
        <f aca="false">IF(B65&lt;&gt;"",IF(AN65="","",IF(AN65&lt;0.5,1,IF(AND(AN65&gt;=0.5,AN65&lt;P$10),2,IF(AN65&gt;=P$10,3)))),"")</f>
        <v/>
      </c>
      <c r="AP65" s="287" t="str">
        <f aca="false">IF(B65 &lt;&gt; "",IFERROR(IF(AVERAGE(AL65,AN65)&gt;=P$10,"Y","N"),""),"")</f>
        <v/>
      </c>
      <c r="AQ65" s="194" t="str">
        <f aca="false">IF(B65 &lt;&gt; "", IFERROR(IF(C$16 = "PRELIM", SUMIF('Database (LECTURE-RES-PRAC)'!D$14:AG$14, "CLO7", 'Database (LECTURE-RES-PRAC)'!D62:AG62) / 'Grade computation'!F$10, IF(C$16 = "MIDTERM", SUMIF('Database (LECTURE-RES-PRAC)'!AJ$14:BM$14, "CLO7", 'Database (LECTURE-RES-PRAC)'!AJ62:BM62) / 'Grade computation'!G$10, IF(C$16 = "FINAL", SUMIF('Database (LECTURE-RES-PRAC)'!BP$14:CS$14, "CLO7", 'Database (LECTURE-RES-PRAC)'!BP62:CS62) / 'Grade computation'!H$10,""))),""),"")</f>
        <v/>
      </c>
      <c r="AR65" s="286" t="str">
        <f aca="false">IF(B65&lt;&gt;"",IF(AQ65="","",IF(AQ65&lt;0.5,1,IF(AND(AQ65&gt;=0.5,AQ65&lt;P$10),2,IF(AQ65&gt;=P$10,3)))),"")</f>
        <v/>
      </c>
      <c r="AS65" s="194" t="str">
        <f aca="false">IF(B65 &lt;&gt; "",IF(AND('PRINTABLE (per grading)'!H$16="EXAM", 'PRINTABLE (per grading)'!B$13="Prelim"), IF(ISERROR(SUMIF('Exam (LECTURE ONLY)'!D$20:M$20, "CLO7", 'Exam (LECTURE ONLY)'!D67:M67) / 'Exam (LECTURE ONLY)'!AL$12), "", SUMIF('Exam (LECTURE ONLY)'!D$20:M$20, "CLO7", 'Exam (LECTURE ONLY)'!D67:M67) /'Exam (LECTURE ONLY)'!AL$12),
IF(AND('PRINTABLE (per grading)'!H$16="EXAM", 'PRINTABLE (per grading)'!B$13="Midterm"), IF(ISERROR(SUMIF('Exam (LECTURE ONLY)'!O$20:X$20, "CLO7", 'Exam (LECTURE ONLY)'!O67:X67) / 'Exam (LECTURE ONLY)'!AM$12), "", SUMIF('Exam (LECTURE ONLY)'!O$20:X$20, "CLO7", 'Exam (LECTURE ONLY)'!O67:X67) / 'Exam (LECTURE ONLY)'!AM$12),
IF(AND('PRINTABLE (per grading)'!H$16="EXAM", 'PRINTABLE (per grading)'!B$13="Final"), IF(ISERROR(SUMIF('Exam (LECTURE ONLY)'!Z$20:AI$20, "CLO7", 'Exam (LECTURE ONLY)'!Z67:AI67) / 'Exam (LECTURE ONLY)'!AN$12), "", SUMIF('Exam (LECTURE ONLY)'!Z$20:AI$20, "CLO7", 'Exam (LECTURE ONLY)'!Z67:AI67) / 'Exam (LECTURE ONLY)'!AN$12),
IF(AND('PRINTABLE (per grading)'!H$16="OUTPUT", 'PRINTABLE (per grading)'!B$13="Prelim"), IF(ISERROR(SUMIF(OUTPUT!C$20:M$20, "CLO7", OUTPUT!C67:M67) / OUTPUT!AL$12), "", SUMIF(OUTPUT!C$20:M$20, "CLO7", OUTPUT!C67:M67) / OUTPUT!AL$12),
IF(AND('PRINTABLE (per grading)'!H$16="OUTPUT", 'PRINTABLE (per grading)'!B$13="Midterm"), IF(ISERROR(SUMIF(OUTPUT!O$20:Y$20, "CLO7", OUTPUT!O67:Y67) / OUTPUT!AM$12), "", SUMIF(OUTPUT!O$20:Y$20, "CLO7", OUTPUT!O67:Y67) / OUTPUT!AM$12),
IF(AND('PRINTABLE (per grading)'!H$16="OUTPUT", 'PRINTABLE (per grading)'!B$13="Final"), IF(ISERROR(SUMIF(OUTPUT!AA$20:AI$20, "CLO7", OUTPUT!AA67:AI67) / OUTPUT!AN$12), "", SUMIF(OUTPUT!AA$20:AI$20, "CLO7", OUTPUT!AA67:AI67) / OUTPUT!AN$12),
"")))))),"")</f>
        <v/>
      </c>
      <c r="AT65" s="286" t="str">
        <f aca="false">IF(B65&lt;&gt;"",IF(AS65="","",IF(AS65&lt;0.5,1,IF(AND(AS65&gt;=0.5,AS65&lt;P$10),2,IF(AS65&gt;=P$10,3)))),"")</f>
        <v/>
      </c>
      <c r="AU65" s="287" t="str">
        <f aca="false">IF(B65 &lt;&gt; "",IFERROR(IF(AVERAGE(AQ65,AS65)&gt;=P$10,"Y","N"),""),"")</f>
        <v/>
      </c>
      <c r="AV65" s="194" t="str">
        <f aca="false">IF(B65 &lt;&gt; "", IFERROR(IF(C$16 = "PRELIM", SUMIF('Database (LECTURE-RES-PRAC)'!D$14:AG$14, "CLO8", 'Database (LECTURE-RES-PRAC)'!D62:AG62) / 'Grade computation'!F$11, IF(C$16 = "MIDTERM", SUMIF('Database (LECTURE-RES-PRAC)'!AJ$14:BM$14, "CLO8", 'Database (LECTURE-RES-PRAC)'!AJ62:BM62) / 'Grade computation'!G$11, IF(C$16 = "FINAL", SUMIF('Database (LECTURE-RES-PRAC)'!BP$14:CS$14, "CLO8", 'Database (LECTURE-RES-PRAC)'!BP62:CS62) / 'Grade computation'!H$11,""))),""),"")</f>
        <v/>
      </c>
      <c r="AW65" s="286" t="str">
        <f aca="false">IF(B65&lt;&gt;"",IF(AV65="","",IF(AV65&lt;0.5,1,IF(AND(AV65&gt;=0.5,AV65&lt;P$10),2,IF(AV65&gt;=P$10,3)))),"")</f>
        <v/>
      </c>
      <c r="AX65" s="194" t="str">
        <f aca="false">IF(B65 &lt;&gt; "",IF(AND('PRINTABLE (per grading)'!H$16="EXAM", 'PRINTABLE (per grading)'!B$13="Prelim"), IF(ISERROR(SUMIF('Exam (LECTURE ONLY)'!D$20:M$20, "CLO8", 'Exam (LECTURE ONLY)'!D67:M67) / 'Exam (LECTURE ONLY)'!AL$13), "", SUMIF('Exam (LECTURE ONLY)'!D$20:M$20, "CLO8", 'Exam (LECTURE ONLY)'!D67:M67) /'Exam (LECTURE ONLY)'!AL$13),
IF(AND('PRINTABLE (per grading)'!H$16="EXAM", 'PRINTABLE (per grading)'!B$13="Midterm"), IF(ISERROR(SUMIF('Exam (LECTURE ONLY)'!O$20:X$20, "CLO8", 'Exam (LECTURE ONLY)'!O67:X67) / 'Exam (LECTURE ONLY)'!AM$13), "", SUMIF('Exam (LECTURE ONLY)'!O$20:X$20, "CLO8", 'Exam (LECTURE ONLY)'!O67:X67) / 'Exam (LECTURE ONLY)'!AM$13),
IF(AND('PRINTABLE (per grading)'!H$16="EXAM", 'PRINTABLE (per grading)'!B$13="Final"), IF(ISERROR(SUMIF('Exam (LECTURE ONLY)'!Z$20:AI$20, "CLO8", 'Exam (LECTURE ONLY)'!Z67:AI67) / 'Exam (LECTURE ONLY)'!AN$13), "", SUMIF('Exam (LECTURE ONLY)'!Z$20:AI$20, "CLO8", 'Exam (LECTURE ONLY)'!Z67:AI67) / 'Exam (LECTURE ONLY)'!AN$13),
IF(AND('PRINTABLE (per grading)'!H$16="OUTPUT", 'PRINTABLE (per grading)'!B$13="Prelim"), IF(ISERROR(SUMIF(OUTPUT!C$20:M$20, "CLO8", OUTPUT!C67:M67) / OUTPUT!AL$13), "", SUMIF(OUTPUT!C$20:M$20, "CLO8", OUTPUT!C67:M67) / OUTPUT!AL$13),
IF(AND('PRINTABLE (per grading)'!H$16="OUTPUT", 'PRINTABLE (per grading)'!B$13="Midterm"), IF(ISERROR(SUMIF(OUTPUT!O$20:Y$20, "CLO8", OUTPUT!O67:Y67) / OUTPUT!AM$13), "", SUMIF(OUTPUT!O$20:Y$20, "CLO8", OUTPUT!O67:Y67) / OUTPUT!AM$13),
IF(AND('PRINTABLE (per grading)'!H$16="OUTPUT", 'PRINTABLE (per grading)'!B$13="Final"), IF(ISERROR(SUMIF(OUTPUT!AA$20:AI$20, "CLO8", OUTPUT!AA67:AI67) / OUTPUT!AN$13), "", SUMIF(OUTPUT!AA$20:AI$20, "CLO8", OUTPUT!AA67:AI67) / OUTPUT!AN$13),
"")))))),"")</f>
        <v/>
      </c>
      <c r="AY65" s="286" t="str">
        <f aca="false">IF(B65&lt;&gt;"",IF(AX65="","",IF(AX65&lt;0.5,1,IF(AND(AX65&gt;=0.5,AX65&lt;P$10),2,IF(AX65&gt;=P$10,3)))),"")</f>
        <v/>
      </c>
      <c r="AZ65" s="287" t="str">
        <f aca="false">IF(B65 &lt;&gt; "",IFERROR(IF(AVERAGE(AV65,AX65)&gt;=P$10,"Y","N"),""),"")</f>
        <v/>
      </c>
      <c r="BA65" s="194" t="str">
        <f aca="false">IF(B65 &lt;&gt; "", IFERROR(IF(C$16 = "PRELIM", SUMIF('Database (LECTURE-RES-PRAC)'!D$14:AG$14, "CLO9", 'Database (LECTURE-RES-PRAC)'!D62:AG62) / 'Grade computation'!F$12, IF(C$16 = "MIDTERM", SUMIF('Database (LECTURE-RES-PRAC)'!AJ$14:BM$14, "CLO9", 'Database (LECTURE-RES-PRAC)'!AJ62:BM62) / 'Grade computation'!G$12, IF(C$16 = "FINAL", SUMIF('Database (LECTURE-RES-PRAC)'!BP$14:CS$14, "CLO9", 'Database (LECTURE-RES-PRAC)'!BP62:CS62) / 'Grade computation'!H$12,""))),""),"")</f>
        <v/>
      </c>
      <c r="BB65" s="286" t="str">
        <f aca="false">IF(B65&lt;&gt;"",IF(BA65="","",IF(BA65&lt;0.5,1,IF(AND(BA65&gt;=0.5,BA65&lt;P$10),2,IF(BA65&gt;=P$10,3)))),"")</f>
        <v/>
      </c>
      <c r="BC65" s="194" t="str">
        <f aca="false">IF(B65 &lt;&gt; "",IF(AND('PRINTABLE (per grading)'!H$16="EXAM", 'PRINTABLE (per grading)'!B$13="Prelim"), IF(ISERROR(SUMIF('Exam (LECTURE ONLY)'!D$20:M$20, "CLO9", 'Exam (LECTURE ONLY)'!D67:M67) / 'Exam (LECTURE ONLY)'!AL$14), "", SUMIF('Exam (LECTURE ONLY)'!D$20:M$20, "CLO9", 'Exam (LECTURE ONLY)'!D67:M67) /'Exam (LECTURE ONLY)'!AL$14),
IF(AND('PRINTABLE (per grading)'!H$16="EXAM", 'PRINTABLE (per grading)'!B$13="Midterm"), IF(ISERROR(SUMIF('Exam (LECTURE ONLY)'!O$20:X$20, "CLO9", 'Exam (LECTURE ONLY)'!O67:X67) / 'Exam (LECTURE ONLY)'!AM$14), "", SUMIF('Exam (LECTURE ONLY)'!O$20:X$20, "CLO9", 'Exam (LECTURE ONLY)'!O67:X67) / 'Exam (LECTURE ONLY)'!AM$14),
IF(AND('PRINTABLE (per grading)'!H$16="EXAM", 'PRINTABLE (per grading)'!B$13="Final"), IF(ISERROR(SUMIF('Exam (LECTURE ONLY)'!Z$20:AI$20, "CLO9", 'Exam (LECTURE ONLY)'!Z67:AI67) / 'Exam (LECTURE ONLY)'!AN$14), "", SUMIF('Exam (LECTURE ONLY)'!Z$20:AI$20, "CLO9", 'Exam (LECTURE ONLY)'!Z67:AI67) / 'Exam (LECTURE ONLY)'!AN$14),
IF(AND('PRINTABLE (per grading)'!H$16="OUTPUT", 'PRINTABLE (per grading)'!B$13="Prelim"), IF(ISERROR(SUMIF(OUTPUT!C$20:M$20, "CLO9", OUTPUT!C67:M67) / OUTPUT!AL$14), "", SUMIF(OUTPUT!C$20:M$20, "CLO9", OUTPUT!C67:M67) / OUTPUT!AL$14),
IF(AND('PRINTABLE (per grading)'!H$16="OUTPUT", 'PRINTABLE (per grading)'!B$13="Midterm"), IF(ISERROR(SUMIF(OUTPUT!O$20:Y$20, "CLO9", OUTPUT!O67:Y67) / OUTPUT!AM$14), "", SUMIF(OUTPUT!O$20:Y$20, "CLO9", OUTPUT!O67:Y67) / OUTPUT!AM$14),
IF(AND('PRINTABLE (per grading)'!H$16="OUTPUT", 'PRINTABLE (per grading)'!B$13="Final"), IF(ISERROR(SUMIF(OUTPUT!AA$20:AI$20, "CLO9", OUTPUT!AA67:AI67) / OUTPUT!AN$14), "", SUMIF(OUTPUT!AA$20:AI$20, "CLO9", OUTPUT!AA67:AI67) / OUTPUT!AN$14),
"")))))),"")</f>
        <v/>
      </c>
      <c r="BD65" s="286" t="str">
        <f aca="false">IF(B65&lt;&gt;"",IF(BC65="","",IF(BC65&lt;0.5,1,IF(AND(BC65&gt;=0.5,BC65&lt;P$10),2,IF(BC65&gt;=P$10,3)))),"")</f>
        <v/>
      </c>
      <c r="BE65" s="287" t="str">
        <f aca="false">IF(B65 &lt;&gt; "",IFERROR(IF(AVERAGE(BA65,BC65)&gt;=P$10,"Y","N"),""),"")</f>
        <v/>
      </c>
      <c r="BF65" s="194" t="str">
        <f aca="false">IF(B65 &lt;&gt; "", IFERROR(IF(C$16 = "PRELIM", SUMIF('Database (LECTURE-RES-PRAC)'!D$14:AG$14, "CLO10", 'Database (LECTURE-RES-PRAC)'!D62:AG62) / 'Grade computation'!F$13, IF(C$16 = "MIDTERM", SUMIF('Database (LECTURE-RES-PRAC)'!AJ$14:BM$14, "CLO10", 'Database (LECTURE-RES-PRAC)'!AJ62:BM62) / 'Grade computation'!G$13, IF(C$16 = "FINAL", SUMIF('Database (LECTURE-RES-PRAC)'!BP$14:CS$14, "CLO10", 'Database (LECTURE-RES-PRAC)'!BP62:CS62) / 'Grade computation'!H$13,""))),""),"")</f>
        <v/>
      </c>
      <c r="BG65" s="286" t="str">
        <f aca="false">IF(B65&lt;&gt;"",IF(BF65="","",IF(BF65&lt;0.5,1,IF(AND(BF65&gt;=0.5,BF65&lt;P$10),2,IF(BF65&gt;=P$10,3)))),"")</f>
        <v/>
      </c>
      <c r="BH65" s="194" t="str">
        <f aca="false">IF(B65 &lt;&gt; "",IF(AND('PRINTABLE (per grading)'!H$16="EXAM", 'PRINTABLE (per grading)'!B$13="Prelim"), IF(ISERROR(SUMIF('Exam (LECTURE ONLY)'!D$20:M$20, "CLO10", 'Exam (LECTURE ONLY)'!D67:M67) / 'Exam (LECTURE ONLY)'!AL$15), "", SUMIF('Exam (LECTURE ONLY)'!D$20:M$20, "CLO10", 'Exam (LECTURE ONLY)'!D67:M67) /'Exam (LECTURE ONLY)'!AL$15),
IF(AND('PRINTABLE (per grading)'!H$16="EXAM", 'PRINTABLE (per grading)'!B$13="Midterm"), IF(ISERROR(SUMIF('Exam (LECTURE ONLY)'!O$20:X$20, "CLO10", 'Exam (LECTURE ONLY)'!O67:X67) / 'Exam (LECTURE ONLY)'!AM$15), "", SUMIF('Exam (LECTURE ONLY)'!O$20:X$20, "CLO10", 'Exam (LECTURE ONLY)'!O67:X67) / 'Exam (LECTURE ONLY)'!AM$15),
IF(AND('PRINTABLE (per grading)'!H$16="EXAM", 'PRINTABLE (per grading)'!B$13="Final"), IF(ISERROR(SUMIF('Exam (LECTURE ONLY)'!Z$20:AI$20, "CLO10", 'Exam (LECTURE ONLY)'!Z67:AI67) / 'Exam (LECTURE ONLY)'!AN$15), "", SUMIF('Exam (LECTURE ONLY)'!Z$20:AI$20, "CLO10", 'Exam (LECTURE ONLY)'!Z67:AI67) / 'Exam (LECTURE ONLY)'!AN$15),
IF(AND('PRINTABLE (per grading)'!H$16="OUTPUT", 'PRINTABLE (per grading)'!B$13="Prelim"), IF(ISERROR(SUMIF(OUTPUT!C$20:M$20, "CLO10", OUTPUT!C67:M67) / OUTPUT!AL$15), "", SUMIF(OUTPUT!C$20:M$20, "CLO10", OUTPUT!C67:M67) / OUTPUT!AL$15),
IF(AND('PRINTABLE (per grading)'!H$16="OUTPUT", 'PRINTABLE (per grading)'!B$13="Midterm"), IF(ISERROR(SUMIF(OUTPUT!O$20:Y$20, "CLO10", OUTPUT!O67:Y67) / OUTPUT!AM$15), "", SUMIF(OUTPUT!O$20:Y$20, "CLO10", OUTPUT!O67:Y67) / OUTPUT!AM$15),
IF(AND('PRINTABLE (per grading)'!H$16="OUTPUT", 'PRINTABLE (per grading)'!B$13="Final"), IF(ISERROR(SUMIF(OUTPUT!AA$20:AI$20, "CLO10", OUTPUT!AA67:AI67) / OUTPUT!AN$15), "", SUMIF(OUTPUT!AA$20:AI$20, "CLO10", OUTPUT!AA67:AI67) / OUTPUT!AN$15),
"")))))),"")</f>
        <v/>
      </c>
      <c r="BI65" s="286" t="str">
        <f aca="false">IF(B65&lt;&gt;"",IF(BH65="","",IF(BH65&lt;0.5,1,IF(AND(BH65&gt;=0.5,BH65&lt;P$10),2,IF(BH65&gt;=P$10,3)))),"")</f>
        <v/>
      </c>
      <c r="BJ65" s="287" t="str">
        <f aca="false">IF(B65 &lt;&gt; "",IFERROR(IF(AVERAGE(BF65,BH65)&gt;=P$10,"Y","N"),""),"")</f>
        <v/>
      </c>
      <c r="BK65" s="8"/>
    </row>
    <row r="66" customFormat="false" ht="19.5" hidden="false" customHeight="true" outlineLevel="0" collapsed="false">
      <c r="A66" s="228" t="str">
        <f aca="false">IF(ISBLANK('Database (LECTURE-RES-PRAC)'!A63),"",'Database (LECTURE-RES-PRAC)'!A63)</f>
        <v/>
      </c>
      <c r="B66" s="229" t="str">
        <f aca="false">IF(ISBLANK('Database (LECTURE-RES-PRAC)'!B63),"",'Database (LECTURE-RES-PRAC)'!B63)</f>
        <v/>
      </c>
      <c r="C66" s="230" t="str">
        <f aca="false">IF(B66&lt;&gt;"",IF(C$16="PRELIM",'Grade computation'!C66, IF(C$16="MIDTERM",'Grade computation'!K66, IF(C$16="FINAL",'Grade computation'!S66,""))),"")</f>
        <v/>
      </c>
      <c r="D66" s="231" t="str">
        <f aca="false">IF(B66&lt;&gt;"",IFERROR(IF(B$11="80-20", (((C66/C$19)*X$6)+X$7)*D$18, IF(B$11="60-40", (((C66/C$19)*Y$6)+Y$7)*D$18, 0)),0),"")</f>
        <v/>
      </c>
      <c r="E66" s="230" t="str">
        <f aca="false">IF(B66&lt;&gt;"", IF(C$16="PRELIM",'Grade computation'!E66, IF(C$16="MIDTERM",'Grade computation'!M66, IF(C$16="FINAL",'Grade computation'!U66,""))),"")</f>
        <v/>
      </c>
      <c r="F66" s="232" t="str">
        <f aca="false">IF(B66&lt;&gt;"",IFERROR(IF(B$11="80-20", (((E66/E$19)*X$6)+X$7)*F$18, IF(B$11="60-40", (((E66/E$19)*Y$6)+Y$7)*F$18, 0)),0),"")</f>
        <v/>
      </c>
      <c r="G66" s="233" t="str">
        <f aca="false">IF(B66&lt;&gt;"",IFERROR((D66+F66),0),"")</f>
        <v/>
      </c>
      <c r="H66" s="234" t="str">
        <f aca="false">IF(B66&lt;&gt;"",IF(C$16="PRELIM", 'Grade computation'!H66, IF(C$16="MIDTERM", 'Grade computation'!P66, IF(C$16="FINAL",'Grade computation'!X66, ""))),"")</f>
        <v/>
      </c>
      <c r="I66" s="233" t="str">
        <f aca="false">IF(B66&lt;&gt;"",IFERROR(IF(B$11="80-20", (((H66/H$19)*X$6)+X$7)*I$19, IF(B$11="60-40", (((H66/H$19)*Y$6)+Y$7)*I$19, 0)),0),"")</f>
        <v/>
      </c>
      <c r="J66" s="237" t="str">
        <f aca="false">IFERROR((G66+I66),"")</f>
        <v/>
      </c>
      <c r="K66" s="183" t="str">
        <f aca="false">IFERROR(IF(J66="","",IF(J66&gt;=75,"PASSED","FAILED")),"")</f>
        <v/>
      </c>
      <c r="L66" s="183"/>
      <c r="M66" s="194" t="str">
        <f aca="false">IF(B66 &lt;&gt; "", IFERROR(IF(C$16 = "PRELIM", SUMIF('Database (LECTURE-RES-PRAC)'!D$14:AG$14, "CLO1", 'Database (LECTURE-RES-PRAC)'!D63:AG63) / 'Grade computation'!F$4, IF(C$16 = "MIDTERM", SUMIF('Database (LECTURE-RES-PRAC)'!AJ$14:BM$14, "CLO1", 'Database (LECTURE-RES-PRAC)'!AJ63:BM63) / 'Grade computation'!G$4, IF(C$16 = "FINAL", SUMIF('Database (LECTURE-RES-PRAC)'!BP$14:CS$14, "CLO1", 'Database (LECTURE-RES-PRAC)'!BP63:CS63) / 'Grade computation'!H$4,""))),""),"")</f>
        <v/>
      </c>
      <c r="N66" s="286" t="str">
        <f aca="false">IF(B66&lt;&gt;"",IF(M66="","",IF(M66&lt;0.5,1,IF(AND(M66&gt;=0.5,M66&lt;P$10),2,IF(M66&gt;=P$10,3)))),"")</f>
        <v/>
      </c>
      <c r="O66" s="194" t="str">
        <f aca="false">IF(B66 &lt;&gt; "",IF(AND('PRINTABLE (per grading)'!H$16="EXAM", 'PRINTABLE (per grading)'!B$13="Prelim"), IF(ISERROR(SUMIF('Exam (LECTURE ONLY)'!D$20:M$20, "CLO1", 'Exam (LECTURE ONLY)'!D68:M68) / 'Exam (LECTURE ONLY)'!AL$6), "", SUMIF('Exam (LECTURE ONLY)'!D$20:M$20, "CLO1", 'Exam (LECTURE ONLY)'!D68:M68) /'Exam (LECTURE ONLY)'!AL$6),
IF(AND('PRINTABLE (per grading)'!H$16="EXAM", 'PRINTABLE (per grading)'!B$13="Midterm"), IF(ISERROR(SUMIF('Exam (LECTURE ONLY)'!O$20:X$20, "CLO1", 'Exam (LECTURE ONLY)'!O68:X68) / 'Exam (LECTURE ONLY)'!AM$6), "", SUMIF('Exam (LECTURE ONLY)'!O$20:X$20, "CLO1", 'Exam (LECTURE ONLY)'!O68:X68) / 'Exam (LECTURE ONLY)'!AM$6),
IF(AND('PRINTABLE (per grading)'!H$16="EXAM", 'PRINTABLE (per grading)'!B$13="Final"), IF(ISERROR(SUMIF('Exam (LECTURE ONLY)'!Z$20:AI$20, "CLO1", 'Exam (LECTURE ONLY)'!Z68:AI68) / 'Exam (LECTURE ONLY)'!AN$6), "", SUMIF('Exam (LECTURE ONLY)'!Z$20:AI$20, "CLO1", 'Exam (LECTURE ONLY)'!Z68:AI68) / 'Exam (LECTURE ONLY)'!AN$6),
IF(AND('PRINTABLE (per grading)'!H$16="OUTPUT", 'PRINTABLE (per grading)'!B$13="Prelim"), IF(ISERROR(SUMIF(OUTPUT!C$20:M$20, "CLO1", OUTPUT!C68:M68) / OUTPUT!AL$6), "", SUMIF(OUTPUT!C$20:M$20, "CLO1", OUTPUT!C68:M68) / OUTPUT!AL$6),
IF(AND('PRINTABLE (per grading)'!H$16="OUTPUT", 'PRINTABLE (per grading)'!B$13="Midterm"), IF(ISERROR(SUMIF(OUTPUT!O$20:Y$20, "CLO1", OUTPUT!O68:Y68) / OUTPUT!AM$6), "", SUMIF(OUTPUT!O$20:Y$20, "CLO1", OUTPUT!O68:Y68) / OUTPUT!AM$6),
IF(AND('PRINTABLE (per grading)'!H$16="OUTPUT", 'PRINTABLE (per grading)'!B$13="Final"), IF(ISERROR(SUMIF(OUTPUT!AA$20:AI$20, "CLO1", OUTPUT!AA68:AI68) / OUTPUT!AN$6), "", SUMIF(OUTPUT!AA$20:AI$20, "CLO1", OUTPUT!AA68:AI68) / OUTPUT!AN$6),
"")))))),"")</f>
        <v/>
      </c>
      <c r="P66" s="286" t="str">
        <f aca="false">IF(B66&lt;&gt;"",IF(O66="","",IF(O66&lt;0.5,1,IF(AND(O66&gt;=0.5,O66&lt;P$10),2,IF(O66&gt;=P$10,3)))),"")</f>
        <v/>
      </c>
      <c r="Q66" s="287" t="str">
        <f aca="false">IF(B66 &lt;&gt; "",IFERROR(IF(AVERAGE(M66,O66)&gt;=P$10,"Y","N"),""),"")</f>
        <v/>
      </c>
      <c r="R66" s="194" t="str">
        <f aca="false">IF(B66 &lt;&gt; "", IFERROR(IF(C$16 = "PRELIM", SUMIF('Database (LECTURE-RES-PRAC)'!D$14:AG$14, "CLO2", 'Database (LECTURE-RES-PRAC)'!D63:AG63) / 'Grade computation'!F$5, IF(C$16 = "MIDTERM", SUMIF('Database (LECTURE-RES-PRAC)'!AJ$14:BM$14, "CLO2", 'Database (LECTURE-RES-PRAC)'!AJ63:BM63) / 'Grade computation'!G$5, IF(C$16 = "FINAL", SUMIF('Database (LECTURE-RES-PRAC)'!BP$14:CS$14, "CLO2", 'Database (LECTURE-RES-PRAC)'!BP63:CS63) / 'Grade computation'!H$5,""))),""),"")</f>
        <v/>
      </c>
      <c r="S66" s="286" t="str">
        <f aca="false">IF(B66&lt;&gt;"",IF(R66="","",IF(R66&lt;0.5,1,IF(AND(R66&gt;=0.5,R66&lt;P$10),2,IF(R66&gt;=P$10,3)))),"")</f>
        <v/>
      </c>
      <c r="T66" s="194" t="str">
        <f aca="false">IF(B66 &lt;&gt; "",IF(AND('PRINTABLE (per grading)'!H$16="EXAM", 'PRINTABLE (per grading)'!B$13="Prelim"), IF(ISERROR(SUMIF('Exam (LECTURE ONLY)'!D$20:M$20, "CLO2", 'Exam (LECTURE ONLY)'!D68:M68) / 'Exam (LECTURE ONLY)'!AL$7), "", SUMIF('Exam (LECTURE ONLY)'!D$20:M$20, "CLO2", 'Exam (LECTURE ONLY)'!D68:M68) /'Exam (LECTURE ONLY)'!AL$7),
IF(AND('PRINTABLE (per grading)'!H$16="EXAM", 'PRINTABLE (per grading)'!B$13="Midterm"), IF(ISERROR(SUMIF('Exam (LECTURE ONLY)'!O$20:X$20, "CLO2", 'Exam (LECTURE ONLY)'!O68:X68) / 'Exam (LECTURE ONLY)'!AM$7), "", SUMIF('Exam (LECTURE ONLY)'!O$20:X$20, "CLO2", 'Exam (LECTURE ONLY)'!O68:X68) / 'Exam (LECTURE ONLY)'!AM$7),
IF(AND('PRINTABLE (per grading)'!H$16="EXAM", 'PRINTABLE (per grading)'!B$13="Final"), IF(ISERROR(SUMIF('Exam (LECTURE ONLY)'!Z$20:AI$20, "CLO2", 'Exam (LECTURE ONLY)'!Z68:AI68) / 'Exam (LECTURE ONLY)'!AN$7), "", SUMIF('Exam (LECTURE ONLY)'!Z$20:AI$20, "CLO2", 'Exam (LECTURE ONLY)'!Z68:AI68) / 'Exam (LECTURE ONLY)'!AN$7),
IF(AND('PRINTABLE (per grading)'!H$16="OUTPUT", 'PRINTABLE (per grading)'!B$13="Prelim"), IF(ISERROR(SUMIF(OUTPUT!C$20:M$20, "CLO2", OUTPUT!C68:M68) / OUTPUT!AL$7), "", SUMIF(OUTPUT!C$20:M$20, "CLO2", OUTPUT!C68:M68) / OUTPUT!AL$7),
IF(AND('PRINTABLE (per grading)'!H$16="OUTPUT", 'PRINTABLE (per grading)'!B$13="Midterm"), IF(ISERROR(SUMIF(OUTPUT!O$20:Y$20, "CLO2", OUTPUT!O68:Y68) / OUTPUT!AM$7), "", SUMIF(OUTPUT!O$20:Y$20, "CLO2", OUTPUT!O68:Y68) / OUTPUT!AM$7),
IF(AND('PRINTABLE (per grading)'!H$16="OUTPUT", 'PRINTABLE (per grading)'!B$13="Final"), IF(ISERROR(SUMIF(OUTPUT!AA$20:AI$20, "CLO2", OUTPUT!AA68:AI68) / OUTPUT!AN$7), "", SUMIF(OUTPUT!AA$20:AI$20, "CLO2", OUTPUT!AA68:AI68) / OUTPUT!AN$7),
"")))))),"")</f>
        <v/>
      </c>
      <c r="U66" s="286" t="str">
        <f aca="false">IF(B66&lt;&gt;"",IF(T66="","",IF(T66&lt;0.5,1,IF(AND(T66&gt;=0.5,T66&lt;P$10),2,IF(T66&gt;=P$10,3)))),"")</f>
        <v/>
      </c>
      <c r="V66" s="287" t="str">
        <f aca="false">IF(B66 &lt;&gt; "",IFERROR(IF(AVERAGE(R66,T66)&gt;=P$10,"Y","N"),""),"")</f>
        <v/>
      </c>
      <c r="W66" s="194" t="str">
        <f aca="false">IF(B66 &lt;&gt; "", IFERROR(IF(C$16 = "PRELIM", SUMIF('Database (LECTURE-RES-PRAC)'!D$14:AG$14, "CLO3", 'Database (LECTURE-RES-PRAC)'!D63:AG63) / 'Grade computation'!F$6, IF(C$16 = "MIDTERM", SUMIF('Database (LECTURE-RES-PRAC)'!AJ$14:BM$14, "CLO3", 'Database (LECTURE-RES-PRAC)'!AJ63:BM63) / 'Grade computation'!G$6, IF(C$16 = "FINAL", SUMIF('Database (LECTURE-RES-PRAC)'!BP$14:CS$14, "CLO3", 'Database (LECTURE-RES-PRAC)'!BP63:CS63) / 'Grade computation'!H$6,""))),""),"")</f>
        <v/>
      </c>
      <c r="X66" s="286" t="str">
        <f aca="false">IF(B66&lt;&gt;"",IF(W66="","",IF(W66&lt;0.5,1,IF(AND(W66&gt;=0.5,W66&lt;P$10),2,IF(W66&gt;=P$10,3)))),"")</f>
        <v/>
      </c>
      <c r="Y66" s="194" t="str">
        <f aca="false">IF(B66 &lt;&gt; "",IF(AND('PRINTABLE (per grading)'!H$16="EXAM", 'PRINTABLE (per grading)'!B$13="Prelim"), IF(ISERROR(SUMIF('Exam (LECTURE ONLY)'!D$20:M$20, "CLO3", 'Exam (LECTURE ONLY)'!D68:M68) / 'Exam (LECTURE ONLY)'!AL$8), "", SUMIF('Exam (LECTURE ONLY)'!D$20:M$20, "CLO3", 'Exam (LECTURE ONLY)'!D68:M68) /'Exam (LECTURE ONLY)'!AL$8),
IF(AND('PRINTABLE (per grading)'!H$16="EXAM", 'PRINTABLE (per grading)'!B$13="Midterm"), IF(ISERROR(SUMIF('Exam (LECTURE ONLY)'!O$20:X$20, "CLO3", 'Exam (LECTURE ONLY)'!O68:X68) / 'Exam (LECTURE ONLY)'!AM$8), "", SUMIF('Exam (LECTURE ONLY)'!O$20:X$20, "CLO3", 'Exam (LECTURE ONLY)'!O68:X68) / 'Exam (LECTURE ONLY)'!AM$8),
IF(AND('PRINTABLE (per grading)'!H$16="EXAM", 'PRINTABLE (per grading)'!B$13="Final"), IF(ISERROR(SUMIF('Exam (LECTURE ONLY)'!Z$20:AI$20, "CLO3", 'Exam (LECTURE ONLY)'!Z68:AI68) / 'Exam (LECTURE ONLY)'!AN$8), "", SUMIF('Exam (LECTURE ONLY)'!Z$20:AI$20, "CLO3", 'Exam (LECTURE ONLY)'!Z68:AI68) / 'Exam (LECTURE ONLY)'!AN$8),
IF(AND('PRINTABLE (per grading)'!H$16="OUTPUT", 'PRINTABLE (per grading)'!B$13="Prelim"), IF(ISERROR(SUMIF(OUTPUT!C$20:M$20, "CLO3", OUTPUT!C68:M68) / OUTPUT!AL$8), "", SUMIF(OUTPUT!C$20:M$20, "CLO3", OUTPUT!C68:M68) / OUTPUT!AL$8),
IF(AND('PRINTABLE (per grading)'!H$16="OUTPUT", 'PRINTABLE (per grading)'!B$13="Midterm"), IF(ISERROR(SUMIF(OUTPUT!O$20:Y$20, "CLO3", OUTPUT!O68:Y68) / OUTPUT!AM$8), "", SUMIF(OUTPUT!O$20:Y$20, "CLO3", OUTPUT!O68:Y68) / OUTPUT!AM$8),
IF(AND('PRINTABLE (per grading)'!H$16="OUTPUT", 'PRINTABLE (per grading)'!B$13="Final"), IF(ISERROR(SUMIF(OUTPUT!AA$20:AI$20, "CLO3", OUTPUT!AA68:AI68) / OUTPUT!AN$8), "", SUMIF(OUTPUT!AA$20:AI$20, "CLO3", OUTPUT!AA68:AI68) / OUTPUT!AN$8),
"" )))))),"")</f>
        <v/>
      </c>
      <c r="Z66" s="286" t="str">
        <f aca="false">IF(B66&lt;&gt;"",IF(Y66="","",IF(Y66&lt;0.5,1,IF(AND(Y66&gt;=0.5,Y66&lt;P$10),2,IF(Y66&gt;=P$10,3)))),"")</f>
        <v/>
      </c>
      <c r="AA66" s="287" t="str">
        <f aca="false">IF(B66 &lt;&gt; "",IFERROR(IF(AVERAGE(W66,Y66)&gt;=P$10,"Y","N"),""),"")</f>
        <v/>
      </c>
      <c r="AB66" s="194" t="str">
        <f aca="false">IF(B66 &lt;&gt; "", IFERROR(IF(C$16 = "PRELIM", SUMIF('Database (LECTURE-RES-PRAC)'!D$14:AG$14, "CLO4", 'Database (LECTURE-RES-PRAC)'!D63:AG63) / 'Grade computation'!F$7, IF(C$16 = "MIDTERM", SUMIF('Database (LECTURE-RES-PRAC)'!AJ$14:BM$14, "CLO4", 'Database (LECTURE-RES-PRAC)'!AJ63:BM63) / 'Grade computation'!G$7, IF(C$16 = "FINAL", SUMIF('Database (LECTURE-RES-PRAC)'!BP$14:CS$14, "CLO4", 'Database (LECTURE-RES-PRAC)'!BP63:CS63) / 'Grade computation'!H$7,""))),""),"")</f>
        <v/>
      </c>
      <c r="AC66" s="286" t="str">
        <f aca="false">IF(B66&lt;&gt;"",IF(AB66="","",IF(AB66&lt;0.5,1,IF(AND(AB66&gt;=0.5,AB66&lt;P$10),2,IF(AB66&gt;=P$10,3)))),"")</f>
        <v/>
      </c>
      <c r="AD66" s="194" t="str">
        <f aca="false">IF(B66 &lt;&gt; "",IF(AND('PRINTABLE (per grading)'!H$16="EXAM", 'PRINTABLE (per grading)'!B$13="Prelim"), IF(ISERROR(SUMIF('Exam (LECTURE ONLY)'!D$20:M$20, "CLO4", 'Exam (LECTURE ONLY)'!D68:M68) / 'Exam (LECTURE ONLY)'!AL$9), "", SUMIF('Exam (LECTURE ONLY)'!D$20:M$20, "CLO4", 'Exam (LECTURE ONLY)'!D68:M68) /'Exam (LECTURE ONLY)'!AL$9),
IF(AND('PRINTABLE (per grading)'!H$16="EXAM", 'PRINTABLE (per grading)'!B$13="Midterm"), IF(ISERROR(SUMIF('Exam (LECTURE ONLY)'!O$20:X$20, "CLO4", 'Exam (LECTURE ONLY)'!O68:X68) / 'Exam (LECTURE ONLY)'!AM$9), "", SUMIF('Exam (LECTURE ONLY)'!O$20:X$20, "CLO4", 'Exam (LECTURE ONLY)'!O68:X68) / 'Exam (LECTURE ONLY)'!AM$9),
IF(AND('PRINTABLE (per grading)'!H$16="EXAM", 'PRINTABLE (per grading)'!B$13="Final"), IF(ISERROR(SUMIF('Exam (LECTURE ONLY)'!Z$20:AI$20, "CLO4", 'Exam (LECTURE ONLY)'!Z68:AI68) / 'Exam (LECTURE ONLY)'!AN$9), "", SUMIF('Exam (LECTURE ONLY)'!Z$20:AI$20, "CLO4", 'Exam (LECTURE ONLY)'!Z68:AI68) / 'Exam (LECTURE ONLY)'!AN$9),
IF(AND('PRINTABLE (per grading)'!H$16="OUTPUT", 'PRINTABLE (per grading)'!B$13="Prelim"), IF(ISERROR(SUMIF(OUTPUT!C$20:M$20, "CLO4", OUTPUT!C68:M68) / OUTPUT!AL$9), "", SUMIF(OUTPUT!C$20:M$20, "CLO4", OUTPUT!C68:M68) / OUTPUT!AL$9),
IF(AND('PRINTABLE (per grading)'!H$16="OUTPUT", 'PRINTABLE (per grading)'!B$13="Midterm"), IF(ISERROR(SUMIF(OUTPUT!O$20:Y$20, "CLO4", OUTPUT!O68:Y68) / OUTPUT!AM$9), "", SUMIF(OUTPUT!O$20:Y$20, "CLO4", OUTPUT!O68:Y68) / OUTPUT!AM$9),
IF(AND('PRINTABLE (per grading)'!H$16="OUTPUT", 'PRINTABLE (per grading)'!B$13="Final"), IF(ISERROR(SUMIF(OUTPUT!AA$20:AI$20, "CLO4", OUTPUT!AA68:AI68) / OUTPUT!AN$9), "", SUMIF(OUTPUT!AA$20:AI$20, "CLO4", OUTPUT!AA68:AI68) / OUTPUT!AN$9),
"")))))),"")</f>
        <v/>
      </c>
      <c r="AE66" s="286" t="str">
        <f aca="false">IF(B66&lt;&gt;"",IF(AD66="","",IF(AD66&lt;0.5,1,IF(AND(AD66&gt;=0.5,AD66&lt;P$10),2,IF(AD66&gt;=P$10,3)))),"")</f>
        <v/>
      </c>
      <c r="AF66" s="287" t="str">
        <f aca="false">IF(B66 &lt;&gt; "",IFERROR(IF(AVERAGE(AB66,AD66)&gt;=P$10,"Y","N"),""),"")</f>
        <v/>
      </c>
      <c r="AG66" s="194" t="str">
        <f aca="false">IF(B66 &lt;&gt; "", IFERROR(IF(C$16 = "PRELIM", SUMIF('Database (LECTURE-RES-PRAC)'!D$14:AG$14, "CLO5", 'Database (LECTURE-RES-PRAC)'!D63:AG63) / 'Grade computation'!F$8, IF(C$16 = "MIDTERM", SUMIF('Database (LECTURE-RES-PRAC)'!AJ$14:BM$14, "CLO5", 'Database (LECTURE-RES-PRAC)'!AJ63:BM63) / 'Grade computation'!G$8, IF(C$16 = "FINAL", SUMIF('Database (LECTURE-RES-PRAC)'!BP$14:CS$14, "CLO5", 'Database (LECTURE-RES-PRAC)'!BP63:CS63) / 'Grade computation'!H$8,""))),""),"")</f>
        <v/>
      </c>
      <c r="AH66" s="286" t="str">
        <f aca="false">IF(B66&lt;&gt;"",IF(AG66="","",IF(AG66&lt;0.5,1,IF(AND(AG66&gt;=0.5,AG66&lt;P$10),2,IF(AG66&gt;=P$10,3)))),"")</f>
        <v/>
      </c>
      <c r="AI66" s="194" t="str">
        <f aca="false">IF(B66 &lt;&gt; "",IF(AND('PRINTABLE (per grading)'!H$16="EXAM", 'PRINTABLE (per grading)'!B$13="Prelim"), IF(ISERROR(SUMIF('Exam (LECTURE ONLY)'!D$20:M$20, "CLO5", 'Exam (LECTURE ONLY)'!D68:M68) / 'Exam (LECTURE ONLY)'!AL$10), "", SUMIF('Exam (LECTURE ONLY)'!D$20:M$20, "CLO5", 'Exam (LECTURE ONLY)'!D68:M68) /'Exam (LECTURE ONLY)'!AL$10),
IF(AND('PRINTABLE (per grading)'!H$16="EXAM", 'PRINTABLE (per grading)'!B$13="Midterm"), IF(ISERROR(SUMIF('Exam (LECTURE ONLY)'!O$20:X$20, "CLO5", 'Exam (LECTURE ONLY)'!O68:X68) / 'Exam (LECTURE ONLY)'!AM$10), "", SUMIF('Exam (LECTURE ONLY)'!O$20:X$20, "CLO5", 'Exam (LECTURE ONLY)'!O68:X68) / 'Exam (LECTURE ONLY)'!AM$10),
IF(AND('PRINTABLE (per grading)'!H$16="EXAM", 'PRINTABLE (per grading)'!B$13="Final"), IF(ISERROR(SUMIF('Exam (LECTURE ONLY)'!Z$20:AI$20, "CLO5", 'Exam (LECTURE ONLY)'!Z68:AI68) / 'Exam (LECTURE ONLY)'!AN$10), "", SUMIF('Exam (LECTURE ONLY)'!Z$20:AI$20, "CLO5", 'Exam (LECTURE ONLY)'!Z68:AI68) / 'Exam (LECTURE ONLY)'!AN$10),
IF(AND('PRINTABLE (per grading)'!H$16="OUTPUT", 'PRINTABLE (per grading)'!B$13="Prelim"), IF(ISERROR(SUMIF(OUTPUT!C$20:M$20, "CLO5", OUTPUT!C68:M68) / OUTPUT!AL$10), "", SUMIF(OUTPUT!C$20:M$20, "CLO5", OUTPUT!C68:M68) / OUTPUT!AL$10),
IF(AND('PRINTABLE (per grading)'!H$16="OUTPUT", 'PRINTABLE (per grading)'!B$13="Midterm"), IF(ISERROR(SUMIF(OUTPUT!O$20:Y$20, "CLO5", OUTPUT!O68:Y68) / OUTPUT!AM$10), "", SUMIF(OUTPUT!O$20:Y$20, "CLO5", OUTPUT!O68:Y68) / OUTPUT!AM$10),
IF(AND('PRINTABLE (per grading)'!H$16="OUTPUT", 'PRINTABLE (per grading)'!B$13="Final"), IF(ISERROR(SUMIF(OUTPUT!AA$20:AI$20, "CLO5", OUTPUT!AA68:AI68) / OUTPUT!AN$10), "", SUMIF(OUTPUT!AA$20:AI$20, "CLO5", OUTPUT!AA68:AI68) / OUTPUT!AN$10),
"")))))),"")</f>
        <v/>
      </c>
      <c r="AJ66" s="286" t="str">
        <f aca="false">IF(B66&lt;&gt;"",IF(AI66="","",IF(AI66&lt;0.5,1,IF(AND(AI66&gt;=0.5,AI66&lt;P$10),2,IF(AI66&gt;=P$10,3)))),"")</f>
        <v/>
      </c>
      <c r="AK66" s="287" t="str">
        <f aca="false">IF(B66 &lt;&gt; "",IFERROR(IF(AVERAGE(AG66,AI66)&gt;=P$10,"Y","N"),""),"")</f>
        <v/>
      </c>
      <c r="AL66" s="194" t="str">
        <f aca="false">IF(B66 &lt;&gt; "", IFERROR(IF(C$16 = "PRELIM", SUMIF('Database (LECTURE-RES-PRAC)'!D$14:AG$14, "CLO6", 'Database (LECTURE-RES-PRAC)'!D63:AG63) / 'Grade computation'!F$9, IF(C$16 = "MIDTERM", SUMIF('Database (LECTURE-RES-PRAC)'!AJ$14:BM$14, "CLO6", 'Database (LECTURE-RES-PRAC)'!AJ63:BM63) / 'Grade computation'!G$9, IF(C$16 = "FINAL", SUMIF('Database (LECTURE-RES-PRAC)'!BP$14:CS$14, "CLO6", 'Database (LECTURE-RES-PRAC)'!BP63:CS63) / 'Grade computation'!H$9,""))),""),"")</f>
        <v/>
      </c>
      <c r="AM66" s="286" t="str">
        <f aca="false">IF(B66&lt;&gt;"",IF(AL66="","",IF(AL66&lt;0.5,1,IF(AND(AL66&gt;=0.5,AL66&lt;P$10),2,IF(AL66&gt;=P$10,3)))),"")</f>
        <v/>
      </c>
      <c r="AN66" s="194" t="str">
        <f aca="false">IF(B66 &lt;&gt; "",IF(AND('PRINTABLE (per grading)'!H$16="EXAM", 'PRINTABLE (per grading)'!B$13="Prelim"), IF(ISERROR(SUMIF('Exam (LECTURE ONLY)'!D$20:M$20, "CLO6", 'Exam (LECTURE ONLY)'!D68:M68) / 'Exam (LECTURE ONLY)'!AL$11), "", SUMIF('Exam (LECTURE ONLY)'!D$20:M$20, "CLO6", 'Exam (LECTURE ONLY)'!D68:M68) /'Exam (LECTURE ONLY)'!AL$11),
IF(AND('PRINTABLE (per grading)'!H$16="EXAM", 'PRINTABLE (per grading)'!B$13="Midterm"), IF(ISERROR(SUMIF('Exam (LECTURE ONLY)'!O$20:X$20, "CLO6", 'Exam (LECTURE ONLY)'!O68:X68) / 'Exam (LECTURE ONLY)'!AM$11), "", SUMIF('Exam (LECTURE ONLY)'!O$20:X$20, "CLO6", 'Exam (LECTURE ONLY)'!O68:X68) / 'Exam (LECTURE ONLY)'!AM$11),
IF(AND('PRINTABLE (per grading)'!H$16="EXAM", 'PRINTABLE (per grading)'!B$13="Final"), IF(ISERROR(SUMIF('Exam (LECTURE ONLY)'!Z$20:AI$20, "CLO6", 'Exam (LECTURE ONLY)'!Z68:AI68) / 'Exam (LECTURE ONLY)'!AN$11), "", SUMIF('Exam (LECTURE ONLY)'!Z$20:AI$20, "CLO6", 'Exam (LECTURE ONLY)'!Z68:AI68) / 'Exam (LECTURE ONLY)'!AN$11),
IF(AND('PRINTABLE (per grading)'!H$16="OUTPUT", 'PRINTABLE (per grading)'!B$13="Prelim"), IF(ISERROR(SUMIF(OUTPUT!C$20:M$20, "CLO6", OUTPUT!C68:M68) / OUTPUT!AL$11), "", SUMIF(OUTPUT!C$20:M$20, "CLO6", OUTPUT!C68:M68) / OUTPUT!AL$11),
IF(AND('PRINTABLE (per grading)'!H$16="OUTPUT", 'PRINTABLE (per grading)'!B$13="Midterm"), IF(ISERROR(SUMIF(OUTPUT!O$20:Y$20, "CLO6", OUTPUT!O68:Y68) / OUTPUT!AM$11), "", SUMIF(OUTPUT!O$20:Y$20, "CLO6", OUTPUT!O68:Y68) / OUTPUT!AM$11),
IF(AND('PRINTABLE (per grading)'!H$16="OUTPUT", 'PRINTABLE (per grading)'!B$13="Final"), IF(ISERROR(SUMIF(OUTPUT!AA$20:AI$20, "CLO6", OUTPUT!AA68:AI68) / OUTPUT!AN$11), "", SUMIF(OUTPUT!AA$20:AI$20, "CLO6", OUTPUT!AA68:AI68) / OUTPUT!AN$11),
"")))))),"")</f>
        <v/>
      </c>
      <c r="AO66" s="286" t="str">
        <f aca="false">IF(B66&lt;&gt;"",IF(AN66="","",IF(AN66&lt;0.5,1,IF(AND(AN66&gt;=0.5,AN66&lt;P$10),2,IF(AN66&gt;=P$10,3)))),"")</f>
        <v/>
      </c>
      <c r="AP66" s="287" t="str">
        <f aca="false">IF(B66 &lt;&gt; "",IFERROR(IF(AVERAGE(AL66,AN66)&gt;=P$10,"Y","N"),""),"")</f>
        <v/>
      </c>
      <c r="AQ66" s="194" t="str">
        <f aca="false">IF(B66 &lt;&gt; "", IFERROR(IF(C$16 = "PRELIM", SUMIF('Database (LECTURE-RES-PRAC)'!D$14:AG$14, "CLO7", 'Database (LECTURE-RES-PRAC)'!D63:AG63) / 'Grade computation'!F$10, IF(C$16 = "MIDTERM", SUMIF('Database (LECTURE-RES-PRAC)'!AJ$14:BM$14, "CLO7", 'Database (LECTURE-RES-PRAC)'!AJ63:BM63) / 'Grade computation'!G$10, IF(C$16 = "FINAL", SUMIF('Database (LECTURE-RES-PRAC)'!BP$14:CS$14, "CLO7", 'Database (LECTURE-RES-PRAC)'!BP63:CS63) / 'Grade computation'!H$10,""))),""),"")</f>
        <v/>
      </c>
      <c r="AR66" s="286" t="str">
        <f aca="false">IF(B66&lt;&gt;"",IF(AQ66="","",IF(AQ66&lt;0.5,1,IF(AND(AQ66&gt;=0.5,AQ66&lt;P$10),2,IF(AQ66&gt;=P$10,3)))),"")</f>
        <v/>
      </c>
      <c r="AS66" s="194" t="str">
        <f aca="false">IF(B66 &lt;&gt; "",IF(AND('PRINTABLE (per grading)'!H$16="EXAM", 'PRINTABLE (per grading)'!B$13="Prelim"), IF(ISERROR(SUMIF('Exam (LECTURE ONLY)'!D$20:M$20, "CLO7", 'Exam (LECTURE ONLY)'!D68:M68) / 'Exam (LECTURE ONLY)'!AL$12), "", SUMIF('Exam (LECTURE ONLY)'!D$20:M$20, "CLO7", 'Exam (LECTURE ONLY)'!D68:M68) /'Exam (LECTURE ONLY)'!AL$12),
IF(AND('PRINTABLE (per grading)'!H$16="EXAM", 'PRINTABLE (per grading)'!B$13="Midterm"), IF(ISERROR(SUMIF('Exam (LECTURE ONLY)'!O$20:X$20, "CLO7", 'Exam (LECTURE ONLY)'!O68:X68) / 'Exam (LECTURE ONLY)'!AM$12), "", SUMIF('Exam (LECTURE ONLY)'!O$20:X$20, "CLO7", 'Exam (LECTURE ONLY)'!O68:X68) / 'Exam (LECTURE ONLY)'!AM$12),
IF(AND('PRINTABLE (per grading)'!H$16="EXAM", 'PRINTABLE (per grading)'!B$13="Final"), IF(ISERROR(SUMIF('Exam (LECTURE ONLY)'!Z$20:AI$20, "CLO7", 'Exam (LECTURE ONLY)'!Z68:AI68) / 'Exam (LECTURE ONLY)'!AN$12), "", SUMIF('Exam (LECTURE ONLY)'!Z$20:AI$20, "CLO7", 'Exam (LECTURE ONLY)'!Z68:AI68) / 'Exam (LECTURE ONLY)'!AN$12),
IF(AND('PRINTABLE (per grading)'!H$16="OUTPUT", 'PRINTABLE (per grading)'!B$13="Prelim"), IF(ISERROR(SUMIF(OUTPUT!C$20:M$20, "CLO7", OUTPUT!C68:M68) / OUTPUT!AL$12), "", SUMIF(OUTPUT!C$20:M$20, "CLO7", OUTPUT!C68:M68) / OUTPUT!AL$12),
IF(AND('PRINTABLE (per grading)'!H$16="OUTPUT", 'PRINTABLE (per grading)'!B$13="Midterm"), IF(ISERROR(SUMIF(OUTPUT!O$20:Y$20, "CLO7", OUTPUT!O68:Y68) / OUTPUT!AM$12), "", SUMIF(OUTPUT!O$20:Y$20, "CLO7", OUTPUT!O68:Y68) / OUTPUT!AM$12),
IF(AND('PRINTABLE (per grading)'!H$16="OUTPUT", 'PRINTABLE (per grading)'!B$13="Final"), IF(ISERROR(SUMIF(OUTPUT!AA$20:AI$20, "CLO7", OUTPUT!AA68:AI68) / OUTPUT!AN$12), "", SUMIF(OUTPUT!AA$20:AI$20, "CLO7", OUTPUT!AA68:AI68) / OUTPUT!AN$12),
"")))))),"")</f>
        <v/>
      </c>
      <c r="AT66" s="286" t="str">
        <f aca="false">IF(B66&lt;&gt;"",IF(AS66="","",IF(AS66&lt;0.5,1,IF(AND(AS66&gt;=0.5,AS66&lt;P$10),2,IF(AS66&gt;=P$10,3)))),"")</f>
        <v/>
      </c>
      <c r="AU66" s="287" t="str">
        <f aca="false">IF(B66 &lt;&gt; "",IFERROR(IF(AVERAGE(AQ66,AS66)&gt;=P$10,"Y","N"),""),"")</f>
        <v/>
      </c>
      <c r="AV66" s="194" t="str">
        <f aca="false">IF(B66 &lt;&gt; "", IFERROR(IF(C$16 = "PRELIM", SUMIF('Database (LECTURE-RES-PRAC)'!D$14:AG$14, "CLO8", 'Database (LECTURE-RES-PRAC)'!D63:AG63) / 'Grade computation'!F$11, IF(C$16 = "MIDTERM", SUMIF('Database (LECTURE-RES-PRAC)'!AJ$14:BM$14, "CLO8", 'Database (LECTURE-RES-PRAC)'!AJ63:BM63) / 'Grade computation'!G$11, IF(C$16 = "FINAL", SUMIF('Database (LECTURE-RES-PRAC)'!BP$14:CS$14, "CLO8", 'Database (LECTURE-RES-PRAC)'!BP63:CS63) / 'Grade computation'!H$11,""))),""),"")</f>
        <v/>
      </c>
      <c r="AW66" s="286" t="str">
        <f aca="false">IF(B66&lt;&gt;"",IF(AV66="","",IF(AV66&lt;0.5,1,IF(AND(AV66&gt;=0.5,AV66&lt;P$10),2,IF(AV66&gt;=P$10,3)))),"")</f>
        <v/>
      </c>
      <c r="AX66" s="194" t="str">
        <f aca="false">IF(B66 &lt;&gt; "",IF(AND('PRINTABLE (per grading)'!H$16="EXAM", 'PRINTABLE (per grading)'!B$13="Prelim"), IF(ISERROR(SUMIF('Exam (LECTURE ONLY)'!D$20:M$20, "CLO8", 'Exam (LECTURE ONLY)'!D68:M68) / 'Exam (LECTURE ONLY)'!AL$13), "", SUMIF('Exam (LECTURE ONLY)'!D$20:M$20, "CLO8", 'Exam (LECTURE ONLY)'!D68:M68) /'Exam (LECTURE ONLY)'!AL$13),
IF(AND('PRINTABLE (per grading)'!H$16="EXAM", 'PRINTABLE (per grading)'!B$13="Midterm"), IF(ISERROR(SUMIF('Exam (LECTURE ONLY)'!O$20:X$20, "CLO8", 'Exam (LECTURE ONLY)'!O68:X68) / 'Exam (LECTURE ONLY)'!AM$13), "", SUMIF('Exam (LECTURE ONLY)'!O$20:X$20, "CLO8", 'Exam (LECTURE ONLY)'!O68:X68) / 'Exam (LECTURE ONLY)'!AM$13),
IF(AND('PRINTABLE (per grading)'!H$16="EXAM", 'PRINTABLE (per grading)'!B$13="Final"), IF(ISERROR(SUMIF('Exam (LECTURE ONLY)'!Z$20:AI$20, "CLO8", 'Exam (LECTURE ONLY)'!Z68:AI68) / 'Exam (LECTURE ONLY)'!AN$13), "", SUMIF('Exam (LECTURE ONLY)'!Z$20:AI$20, "CLO8", 'Exam (LECTURE ONLY)'!Z68:AI68) / 'Exam (LECTURE ONLY)'!AN$13),
IF(AND('PRINTABLE (per grading)'!H$16="OUTPUT", 'PRINTABLE (per grading)'!B$13="Prelim"), IF(ISERROR(SUMIF(OUTPUT!C$20:M$20, "CLO8", OUTPUT!C68:M68) / OUTPUT!AL$13), "", SUMIF(OUTPUT!C$20:M$20, "CLO8", OUTPUT!C68:M68) / OUTPUT!AL$13),
IF(AND('PRINTABLE (per grading)'!H$16="OUTPUT", 'PRINTABLE (per grading)'!B$13="Midterm"), IF(ISERROR(SUMIF(OUTPUT!O$20:Y$20, "CLO8", OUTPUT!O68:Y68) / OUTPUT!AM$13), "", SUMIF(OUTPUT!O$20:Y$20, "CLO8", OUTPUT!O68:Y68) / OUTPUT!AM$13),
IF(AND('PRINTABLE (per grading)'!H$16="OUTPUT", 'PRINTABLE (per grading)'!B$13="Final"), IF(ISERROR(SUMIF(OUTPUT!AA$20:AI$20, "CLO8", OUTPUT!AA68:AI68) / OUTPUT!AN$13), "", SUMIF(OUTPUT!AA$20:AI$20, "CLO8", OUTPUT!AA68:AI68) / OUTPUT!AN$13),
"")))))),"")</f>
        <v/>
      </c>
      <c r="AY66" s="286" t="str">
        <f aca="false">IF(B66&lt;&gt;"",IF(AX66="","",IF(AX66&lt;0.5,1,IF(AND(AX66&gt;=0.5,AX66&lt;P$10),2,IF(AX66&gt;=P$10,3)))),"")</f>
        <v/>
      </c>
      <c r="AZ66" s="287" t="str">
        <f aca="false">IF(B66 &lt;&gt; "",IFERROR(IF(AVERAGE(AV66,AX66)&gt;=P$10,"Y","N"),""),"")</f>
        <v/>
      </c>
      <c r="BA66" s="194" t="str">
        <f aca="false">IF(B66 &lt;&gt; "", IFERROR(IF(C$16 = "PRELIM", SUMIF('Database (LECTURE-RES-PRAC)'!D$14:AG$14, "CLO9", 'Database (LECTURE-RES-PRAC)'!D63:AG63) / 'Grade computation'!F$12, IF(C$16 = "MIDTERM", SUMIF('Database (LECTURE-RES-PRAC)'!AJ$14:BM$14, "CLO9", 'Database (LECTURE-RES-PRAC)'!AJ63:BM63) / 'Grade computation'!G$12, IF(C$16 = "FINAL", SUMIF('Database (LECTURE-RES-PRAC)'!BP$14:CS$14, "CLO9", 'Database (LECTURE-RES-PRAC)'!BP63:CS63) / 'Grade computation'!H$12,""))),""),"")</f>
        <v/>
      </c>
      <c r="BB66" s="286" t="str">
        <f aca="false">IF(B66&lt;&gt;"",IF(BA66="","",IF(BA66&lt;0.5,1,IF(AND(BA66&gt;=0.5,BA66&lt;P$10),2,IF(BA66&gt;=P$10,3)))),"")</f>
        <v/>
      </c>
      <c r="BC66" s="194" t="str">
        <f aca="false">IF(B66 &lt;&gt; "",IF(AND('PRINTABLE (per grading)'!H$16="EXAM", 'PRINTABLE (per grading)'!B$13="Prelim"), IF(ISERROR(SUMIF('Exam (LECTURE ONLY)'!D$20:M$20, "CLO9", 'Exam (LECTURE ONLY)'!D68:M68) / 'Exam (LECTURE ONLY)'!AL$14), "", SUMIF('Exam (LECTURE ONLY)'!D$20:M$20, "CLO9", 'Exam (LECTURE ONLY)'!D68:M68) /'Exam (LECTURE ONLY)'!AL$14),
IF(AND('PRINTABLE (per grading)'!H$16="EXAM", 'PRINTABLE (per grading)'!B$13="Midterm"), IF(ISERROR(SUMIF('Exam (LECTURE ONLY)'!O$20:X$20, "CLO9", 'Exam (LECTURE ONLY)'!O68:X68) / 'Exam (LECTURE ONLY)'!AM$14), "", SUMIF('Exam (LECTURE ONLY)'!O$20:X$20, "CLO9", 'Exam (LECTURE ONLY)'!O68:X68) / 'Exam (LECTURE ONLY)'!AM$14),
IF(AND('PRINTABLE (per grading)'!H$16="EXAM", 'PRINTABLE (per grading)'!B$13="Final"), IF(ISERROR(SUMIF('Exam (LECTURE ONLY)'!Z$20:AI$20, "CLO9", 'Exam (LECTURE ONLY)'!Z68:AI68) / 'Exam (LECTURE ONLY)'!AN$14), "", SUMIF('Exam (LECTURE ONLY)'!Z$20:AI$20, "CLO9", 'Exam (LECTURE ONLY)'!Z68:AI68) / 'Exam (LECTURE ONLY)'!AN$14),
IF(AND('PRINTABLE (per grading)'!H$16="OUTPUT", 'PRINTABLE (per grading)'!B$13="Prelim"), IF(ISERROR(SUMIF(OUTPUT!C$20:M$20, "CLO9", OUTPUT!C68:M68) / OUTPUT!AL$14), "", SUMIF(OUTPUT!C$20:M$20, "CLO9", OUTPUT!C68:M68) / OUTPUT!AL$14),
IF(AND('PRINTABLE (per grading)'!H$16="OUTPUT", 'PRINTABLE (per grading)'!B$13="Midterm"), IF(ISERROR(SUMIF(OUTPUT!O$20:Y$20, "CLO9", OUTPUT!O68:Y68) / OUTPUT!AM$14), "", SUMIF(OUTPUT!O$20:Y$20, "CLO9", OUTPUT!O68:Y68) / OUTPUT!AM$14),
IF(AND('PRINTABLE (per grading)'!H$16="OUTPUT", 'PRINTABLE (per grading)'!B$13="Final"), IF(ISERROR(SUMIF(OUTPUT!AA$20:AI$20, "CLO9", OUTPUT!AA68:AI68) / OUTPUT!AN$14), "", SUMIF(OUTPUT!AA$20:AI$20, "CLO9", OUTPUT!AA68:AI68) / OUTPUT!AN$14),
"")))))),"")</f>
        <v/>
      </c>
      <c r="BD66" s="286" t="str">
        <f aca="false">IF(B66&lt;&gt;"",IF(BC66="","",IF(BC66&lt;0.5,1,IF(AND(BC66&gt;=0.5,BC66&lt;P$10),2,IF(BC66&gt;=P$10,3)))),"")</f>
        <v/>
      </c>
      <c r="BE66" s="287" t="str">
        <f aca="false">IF(B66 &lt;&gt; "",IFERROR(IF(AVERAGE(BA66,BC66)&gt;=P$10,"Y","N"),""),"")</f>
        <v/>
      </c>
      <c r="BF66" s="194" t="str">
        <f aca="false">IF(B66 &lt;&gt; "", IFERROR(IF(C$16 = "PRELIM", SUMIF('Database (LECTURE-RES-PRAC)'!D$14:AG$14, "CLO10", 'Database (LECTURE-RES-PRAC)'!D63:AG63) / 'Grade computation'!F$13, IF(C$16 = "MIDTERM", SUMIF('Database (LECTURE-RES-PRAC)'!AJ$14:BM$14, "CLO10", 'Database (LECTURE-RES-PRAC)'!AJ63:BM63) / 'Grade computation'!G$13, IF(C$16 = "FINAL", SUMIF('Database (LECTURE-RES-PRAC)'!BP$14:CS$14, "CLO10", 'Database (LECTURE-RES-PRAC)'!BP63:CS63) / 'Grade computation'!H$13,""))),""),"")</f>
        <v/>
      </c>
      <c r="BG66" s="286" t="str">
        <f aca="false">IF(B66&lt;&gt;"",IF(BF66="","",IF(BF66&lt;0.5,1,IF(AND(BF66&gt;=0.5,BF66&lt;P$10),2,IF(BF66&gt;=P$10,3)))),"")</f>
        <v/>
      </c>
      <c r="BH66" s="194" t="str">
        <f aca="false">IF(B66 &lt;&gt; "",IF(AND('PRINTABLE (per grading)'!H$16="EXAM", 'PRINTABLE (per grading)'!B$13="Prelim"), IF(ISERROR(SUMIF('Exam (LECTURE ONLY)'!D$20:M$20, "CLO10", 'Exam (LECTURE ONLY)'!D68:M68) / 'Exam (LECTURE ONLY)'!AL$15), "", SUMIF('Exam (LECTURE ONLY)'!D$20:M$20, "CLO10", 'Exam (LECTURE ONLY)'!D68:M68) /'Exam (LECTURE ONLY)'!AL$15),
IF(AND('PRINTABLE (per grading)'!H$16="EXAM", 'PRINTABLE (per grading)'!B$13="Midterm"), IF(ISERROR(SUMIF('Exam (LECTURE ONLY)'!O$20:X$20, "CLO10", 'Exam (LECTURE ONLY)'!O68:X68) / 'Exam (LECTURE ONLY)'!AM$15), "", SUMIF('Exam (LECTURE ONLY)'!O$20:X$20, "CLO10", 'Exam (LECTURE ONLY)'!O68:X68) / 'Exam (LECTURE ONLY)'!AM$15),
IF(AND('PRINTABLE (per grading)'!H$16="EXAM", 'PRINTABLE (per grading)'!B$13="Final"), IF(ISERROR(SUMIF('Exam (LECTURE ONLY)'!Z$20:AI$20, "CLO10", 'Exam (LECTURE ONLY)'!Z68:AI68) / 'Exam (LECTURE ONLY)'!AN$15), "", SUMIF('Exam (LECTURE ONLY)'!Z$20:AI$20, "CLO10", 'Exam (LECTURE ONLY)'!Z68:AI68) / 'Exam (LECTURE ONLY)'!AN$15),
IF(AND('PRINTABLE (per grading)'!H$16="OUTPUT", 'PRINTABLE (per grading)'!B$13="Prelim"), IF(ISERROR(SUMIF(OUTPUT!C$20:M$20, "CLO10", OUTPUT!C68:M68) / OUTPUT!AL$15), "", SUMIF(OUTPUT!C$20:M$20, "CLO10", OUTPUT!C68:M68) / OUTPUT!AL$15),
IF(AND('PRINTABLE (per grading)'!H$16="OUTPUT", 'PRINTABLE (per grading)'!B$13="Midterm"), IF(ISERROR(SUMIF(OUTPUT!O$20:Y$20, "CLO10", OUTPUT!O68:Y68) / OUTPUT!AM$15), "", SUMIF(OUTPUT!O$20:Y$20, "CLO10", OUTPUT!O68:Y68) / OUTPUT!AM$15),
IF(AND('PRINTABLE (per grading)'!H$16="OUTPUT", 'PRINTABLE (per grading)'!B$13="Final"), IF(ISERROR(SUMIF(OUTPUT!AA$20:AI$20, "CLO10", OUTPUT!AA68:AI68) / OUTPUT!AN$15), "", SUMIF(OUTPUT!AA$20:AI$20, "CLO10", OUTPUT!AA68:AI68) / OUTPUT!AN$15),
"")))))),"")</f>
        <v/>
      </c>
      <c r="BI66" s="286" t="str">
        <f aca="false">IF(B66&lt;&gt;"",IF(BH66="","",IF(BH66&lt;0.5,1,IF(AND(BH66&gt;=0.5,BH66&lt;P$10),2,IF(BH66&gt;=P$10,3)))),"")</f>
        <v/>
      </c>
      <c r="BJ66" s="287" t="str">
        <f aca="false">IF(B66 &lt;&gt; "",IFERROR(IF(AVERAGE(BF66,BH66)&gt;=P$10,"Y","N"),""),"")</f>
        <v/>
      </c>
      <c r="BK66" s="8"/>
    </row>
    <row r="67" customFormat="false" ht="19.5" hidden="false" customHeight="true" outlineLevel="0" collapsed="false">
      <c r="A67" s="183" t="str">
        <f aca="false">IF(ISBLANK('Database (LECTURE-RES-PRAC)'!A64),"",'Database (LECTURE-RES-PRAC)'!A64)</f>
        <v/>
      </c>
      <c r="B67" s="184" t="str">
        <f aca="false">IF(ISBLANK('Database (LECTURE-RES-PRAC)'!B64),"",'Database (LECTURE-RES-PRAC)'!B64)</f>
        <v/>
      </c>
      <c r="C67" s="230" t="str">
        <f aca="false">IF(B67&lt;&gt;"",IF(C$16="PRELIM",'Grade computation'!C67, IF(C$16="MIDTERM",'Grade computation'!K67, IF(C$16="FINAL",'Grade computation'!S67,""))),"")</f>
        <v/>
      </c>
      <c r="D67" s="231" t="str">
        <f aca="false">IF(B67&lt;&gt;"",IFERROR(IF(B$11="80-20", (((C67/C$19)*X$6)+X$7)*D$18, IF(B$11="60-40", (((C67/C$19)*Y$6)+Y$7)*D$18, 0)),0),"")</f>
        <v/>
      </c>
      <c r="E67" s="230" t="str">
        <f aca="false">IF(B67&lt;&gt;"", IF(C$16="PRELIM",'Grade computation'!E67, IF(C$16="MIDTERM",'Grade computation'!M67, IF(C$16="FINAL",'Grade computation'!U67,""))),"")</f>
        <v/>
      </c>
      <c r="F67" s="232" t="str">
        <f aca="false">IF(B67&lt;&gt;"",IFERROR(IF(B$11="80-20", (((E67/E$19)*X$6)+X$7)*F$18, IF(B$11="60-40", (((E67/E$19)*Y$6)+Y$7)*F$18, 0)),0),"")</f>
        <v/>
      </c>
      <c r="G67" s="233" t="str">
        <f aca="false">IF(B67&lt;&gt;"",IFERROR((D67+F67),0),"")</f>
        <v/>
      </c>
      <c r="H67" s="234" t="str">
        <f aca="false">IF(B67&lt;&gt;"",IF(C$16="PRELIM", 'Grade computation'!H67, IF(C$16="MIDTERM", 'Grade computation'!P67, IF(C$16="FINAL",'Grade computation'!X67, ""))),"")</f>
        <v/>
      </c>
      <c r="I67" s="233" t="str">
        <f aca="false">IF(B67&lt;&gt;"",IFERROR(IF(B$11="80-20", (((H67/H$19)*X$6)+X$7)*I$19, IF(B$11="60-40", (((H67/H$19)*Y$6)+Y$7)*I$19, 0)),0),"")</f>
        <v/>
      </c>
      <c r="J67" s="237" t="str">
        <f aca="false">IFERROR((G67+I67),"")</f>
        <v/>
      </c>
      <c r="K67" s="183" t="str">
        <f aca="false">IFERROR(IF(J67="","",IF(J67&gt;=75,"PASSED","FAILED")),"")</f>
        <v/>
      </c>
      <c r="L67" s="183"/>
      <c r="M67" s="194" t="str">
        <f aca="false">IF(B67 &lt;&gt; "", IFERROR(IF(C$16 = "PRELIM", SUMIF('Database (LECTURE-RES-PRAC)'!D$14:AG$14, "CLO1", 'Database (LECTURE-RES-PRAC)'!D64:AG64) / 'Grade computation'!F$4, IF(C$16 = "MIDTERM", SUMIF('Database (LECTURE-RES-PRAC)'!AJ$14:BM$14, "CLO1", 'Database (LECTURE-RES-PRAC)'!AJ64:BM64) / 'Grade computation'!G$4, IF(C$16 = "FINAL", SUMIF('Database (LECTURE-RES-PRAC)'!BP$14:CS$14, "CLO1", 'Database (LECTURE-RES-PRAC)'!BP64:CS64) / 'Grade computation'!H$4,""))),""),"")</f>
        <v/>
      </c>
      <c r="N67" s="286" t="str">
        <f aca="false">IF(B67&lt;&gt;"",IF(M67="","",IF(M67&lt;0.5,1,IF(AND(M67&gt;=0.5,M67&lt;P$10),2,IF(M67&gt;=P$10,3)))),"")</f>
        <v/>
      </c>
      <c r="O67" s="194" t="str">
        <f aca="false">IF(B67 &lt;&gt; "",IF(AND('PRINTABLE (per grading)'!H$16="EXAM", 'PRINTABLE (per grading)'!B$13="Prelim"), IF(ISERROR(SUMIF('Exam (LECTURE ONLY)'!D$20:M$20, "CLO1", 'Exam (LECTURE ONLY)'!D69:M69) / 'Exam (LECTURE ONLY)'!AL$6), "", SUMIF('Exam (LECTURE ONLY)'!D$20:M$20, "CLO1", 'Exam (LECTURE ONLY)'!D69:M69) /'Exam (LECTURE ONLY)'!AL$6),
IF(AND('PRINTABLE (per grading)'!H$16="EXAM", 'PRINTABLE (per grading)'!B$13="Midterm"), IF(ISERROR(SUMIF('Exam (LECTURE ONLY)'!O$20:X$20, "CLO1", 'Exam (LECTURE ONLY)'!O69:X69) / 'Exam (LECTURE ONLY)'!AM$6), "", SUMIF('Exam (LECTURE ONLY)'!O$20:X$20, "CLO1", 'Exam (LECTURE ONLY)'!O69:X69) / 'Exam (LECTURE ONLY)'!AM$6),
IF(AND('PRINTABLE (per grading)'!H$16="EXAM", 'PRINTABLE (per grading)'!B$13="Final"), IF(ISERROR(SUMIF('Exam (LECTURE ONLY)'!Z$20:AI$20, "CLO1", 'Exam (LECTURE ONLY)'!Z69:AI69) / 'Exam (LECTURE ONLY)'!AN$6), "", SUMIF('Exam (LECTURE ONLY)'!Z$20:AI$20, "CLO1", 'Exam (LECTURE ONLY)'!Z69:AI69) / 'Exam (LECTURE ONLY)'!AN$6),
IF(AND('PRINTABLE (per grading)'!H$16="OUTPUT", 'PRINTABLE (per grading)'!B$13="Prelim"), IF(ISERROR(SUMIF(OUTPUT!C$20:M$20, "CLO1", OUTPUT!C69:M69) / OUTPUT!AL$6), "", SUMIF(OUTPUT!C$20:M$20, "CLO1", OUTPUT!C69:M69) / OUTPUT!AL$6),
IF(AND('PRINTABLE (per grading)'!H$16="OUTPUT", 'PRINTABLE (per grading)'!B$13="Midterm"), IF(ISERROR(SUMIF(OUTPUT!O$20:Y$20, "CLO1", OUTPUT!O69:Y69) / OUTPUT!AM$6), "", SUMIF(OUTPUT!O$20:Y$20, "CLO1", OUTPUT!O69:Y69) / OUTPUT!AM$6),
IF(AND('PRINTABLE (per grading)'!H$16="OUTPUT", 'PRINTABLE (per grading)'!B$13="Final"), IF(ISERROR(SUMIF(OUTPUT!AA$20:AI$20, "CLO1", OUTPUT!AA69:AI69) / OUTPUT!AN$6), "", SUMIF(OUTPUT!AA$20:AI$20, "CLO1", OUTPUT!AA69:AI69) / OUTPUT!AN$6),
"")))))),"")</f>
        <v/>
      </c>
      <c r="P67" s="286" t="str">
        <f aca="false">IF(B67&lt;&gt;"",IF(O67="","",IF(O67&lt;0.5,1,IF(AND(O67&gt;=0.5,O67&lt;P$10),2,IF(O67&gt;=P$10,3)))),"")</f>
        <v/>
      </c>
      <c r="Q67" s="287" t="str">
        <f aca="false">IF(B67 &lt;&gt; "",IFERROR(IF(AVERAGE(M67,O67)&gt;=P$10,"Y","N"),""),"")</f>
        <v/>
      </c>
      <c r="R67" s="194" t="str">
        <f aca="false">IF(B67 &lt;&gt; "", IFERROR(IF(C$16 = "PRELIM", SUMIF('Database (LECTURE-RES-PRAC)'!D$14:AG$14, "CLO2", 'Database (LECTURE-RES-PRAC)'!D64:AG64) / 'Grade computation'!F$5, IF(C$16 = "MIDTERM", SUMIF('Database (LECTURE-RES-PRAC)'!AJ$14:BM$14, "CLO2", 'Database (LECTURE-RES-PRAC)'!AJ64:BM64) / 'Grade computation'!G$5, IF(C$16 = "FINAL", SUMIF('Database (LECTURE-RES-PRAC)'!BP$14:CS$14, "CLO2", 'Database (LECTURE-RES-PRAC)'!BP64:CS64) / 'Grade computation'!H$5,""))),""),"")</f>
        <v/>
      </c>
      <c r="S67" s="286" t="str">
        <f aca="false">IF(B67&lt;&gt;"",IF(R67="","",IF(R67&lt;0.5,1,IF(AND(R67&gt;=0.5,R67&lt;P$10),2,IF(R67&gt;=P$10,3)))),"")</f>
        <v/>
      </c>
      <c r="T67" s="194" t="str">
        <f aca="false">IF(B67 &lt;&gt; "",IF(AND('PRINTABLE (per grading)'!H$16="EXAM", 'PRINTABLE (per grading)'!B$13="Prelim"), IF(ISERROR(SUMIF('Exam (LECTURE ONLY)'!D$20:M$20, "CLO2", 'Exam (LECTURE ONLY)'!D69:M69) / 'Exam (LECTURE ONLY)'!AL$7), "", SUMIF('Exam (LECTURE ONLY)'!D$20:M$20, "CLO2", 'Exam (LECTURE ONLY)'!D69:M69) /'Exam (LECTURE ONLY)'!AL$7),
IF(AND('PRINTABLE (per grading)'!H$16="EXAM", 'PRINTABLE (per grading)'!B$13="Midterm"), IF(ISERROR(SUMIF('Exam (LECTURE ONLY)'!O$20:X$20, "CLO2", 'Exam (LECTURE ONLY)'!O69:X69) / 'Exam (LECTURE ONLY)'!AM$7), "", SUMIF('Exam (LECTURE ONLY)'!O$20:X$20, "CLO2", 'Exam (LECTURE ONLY)'!O69:X69) / 'Exam (LECTURE ONLY)'!AM$7),
IF(AND('PRINTABLE (per grading)'!H$16="EXAM", 'PRINTABLE (per grading)'!B$13="Final"), IF(ISERROR(SUMIF('Exam (LECTURE ONLY)'!Z$20:AI$20, "CLO2", 'Exam (LECTURE ONLY)'!Z69:AI69) / 'Exam (LECTURE ONLY)'!AN$7), "", SUMIF('Exam (LECTURE ONLY)'!Z$20:AI$20, "CLO2", 'Exam (LECTURE ONLY)'!Z69:AI69) / 'Exam (LECTURE ONLY)'!AN$7),
IF(AND('PRINTABLE (per grading)'!H$16="OUTPUT", 'PRINTABLE (per grading)'!B$13="Prelim"), IF(ISERROR(SUMIF(OUTPUT!C$20:M$20, "CLO2", OUTPUT!C69:M69) / OUTPUT!AL$7), "", SUMIF(OUTPUT!C$20:M$20, "CLO2", OUTPUT!C69:M69) / OUTPUT!AL$7),
IF(AND('PRINTABLE (per grading)'!H$16="OUTPUT", 'PRINTABLE (per grading)'!B$13="Midterm"), IF(ISERROR(SUMIF(OUTPUT!O$20:Y$20, "CLO2", OUTPUT!O69:Y69) / OUTPUT!AM$7), "", SUMIF(OUTPUT!O$20:Y$20, "CLO2", OUTPUT!O69:Y69) / OUTPUT!AM$7),
IF(AND('PRINTABLE (per grading)'!H$16="OUTPUT", 'PRINTABLE (per grading)'!B$13="Final"), IF(ISERROR(SUMIF(OUTPUT!AA$20:AI$20, "CLO2", OUTPUT!AA69:AI69) / OUTPUT!AN$7), "", SUMIF(OUTPUT!AA$20:AI$20, "CLO2", OUTPUT!AA69:AI69) / OUTPUT!AN$7),
"")))))),"")</f>
        <v/>
      </c>
      <c r="U67" s="286" t="str">
        <f aca="false">IF(B67&lt;&gt;"",IF(T67="","",IF(T67&lt;0.5,1,IF(AND(T67&gt;=0.5,T67&lt;P$10),2,IF(T67&gt;=P$10,3)))),"")</f>
        <v/>
      </c>
      <c r="V67" s="287" t="str">
        <f aca="false">IF(B67 &lt;&gt; "",IFERROR(IF(AVERAGE(R67,T67)&gt;=P$10,"Y","N"),""),"")</f>
        <v/>
      </c>
      <c r="W67" s="194" t="str">
        <f aca="false">IF(B67 &lt;&gt; "", IFERROR(IF(C$16 = "PRELIM", SUMIF('Database (LECTURE-RES-PRAC)'!D$14:AG$14, "CLO3", 'Database (LECTURE-RES-PRAC)'!D64:AG64) / 'Grade computation'!F$6, IF(C$16 = "MIDTERM", SUMIF('Database (LECTURE-RES-PRAC)'!AJ$14:BM$14, "CLO3", 'Database (LECTURE-RES-PRAC)'!AJ64:BM64) / 'Grade computation'!G$6, IF(C$16 = "FINAL", SUMIF('Database (LECTURE-RES-PRAC)'!BP$14:CS$14, "CLO3", 'Database (LECTURE-RES-PRAC)'!BP64:CS64) / 'Grade computation'!H$6,""))),""),"")</f>
        <v/>
      </c>
      <c r="X67" s="286" t="str">
        <f aca="false">IF(B67&lt;&gt;"",IF(W67="","",IF(W67&lt;0.5,1,IF(AND(W67&gt;=0.5,W67&lt;P$10),2,IF(W67&gt;=P$10,3)))),"")</f>
        <v/>
      </c>
      <c r="Y67" s="194" t="str">
        <f aca="false">IF(B67 &lt;&gt; "",IF(AND('PRINTABLE (per grading)'!H$16="EXAM", 'PRINTABLE (per grading)'!B$13="Prelim"), IF(ISERROR(SUMIF('Exam (LECTURE ONLY)'!D$20:M$20, "CLO3", 'Exam (LECTURE ONLY)'!D69:M69) / 'Exam (LECTURE ONLY)'!AL$8), "", SUMIF('Exam (LECTURE ONLY)'!D$20:M$20, "CLO3", 'Exam (LECTURE ONLY)'!D69:M69) /'Exam (LECTURE ONLY)'!AL$8),
IF(AND('PRINTABLE (per grading)'!H$16="EXAM", 'PRINTABLE (per grading)'!B$13="Midterm"), IF(ISERROR(SUMIF('Exam (LECTURE ONLY)'!O$20:X$20, "CLO3", 'Exam (LECTURE ONLY)'!O69:X69) / 'Exam (LECTURE ONLY)'!AM$8), "", SUMIF('Exam (LECTURE ONLY)'!O$20:X$20, "CLO3", 'Exam (LECTURE ONLY)'!O69:X69) / 'Exam (LECTURE ONLY)'!AM$8),
IF(AND('PRINTABLE (per grading)'!H$16="EXAM", 'PRINTABLE (per grading)'!B$13="Final"), IF(ISERROR(SUMIF('Exam (LECTURE ONLY)'!Z$20:AI$20, "CLO3", 'Exam (LECTURE ONLY)'!Z69:AI69) / 'Exam (LECTURE ONLY)'!AN$8), "", SUMIF('Exam (LECTURE ONLY)'!Z$20:AI$20, "CLO3", 'Exam (LECTURE ONLY)'!Z69:AI69) / 'Exam (LECTURE ONLY)'!AN$8),
IF(AND('PRINTABLE (per grading)'!H$16="OUTPUT", 'PRINTABLE (per grading)'!B$13="Prelim"), IF(ISERROR(SUMIF(OUTPUT!C$20:M$20, "CLO3", OUTPUT!C69:M69) / OUTPUT!AL$8), "", SUMIF(OUTPUT!C$20:M$20, "CLO3", OUTPUT!C69:M69) / OUTPUT!AL$8),
IF(AND('PRINTABLE (per grading)'!H$16="OUTPUT", 'PRINTABLE (per grading)'!B$13="Midterm"), IF(ISERROR(SUMIF(OUTPUT!O$20:Y$20, "CLO3", OUTPUT!O69:Y69) / OUTPUT!AM$8), "", SUMIF(OUTPUT!O$20:Y$20, "CLO3", OUTPUT!O69:Y69) / OUTPUT!AM$8),
IF(AND('PRINTABLE (per grading)'!H$16="OUTPUT", 'PRINTABLE (per grading)'!B$13="Final"), IF(ISERROR(SUMIF(OUTPUT!AA$20:AI$20, "CLO3", OUTPUT!AA69:AI69) / OUTPUT!AN$8), "", SUMIF(OUTPUT!AA$20:AI$20, "CLO3", OUTPUT!AA69:AI69) / OUTPUT!AN$8),
"" )))))),"")</f>
        <v/>
      </c>
      <c r="Z67" s="286" t="str">
        <f aca="false">IF(B67&lt;&gt;"",IF(Y67="","",IF(Y67&lt;0.5,1,IF(AND(Y67&gt;=0.5,Y67&lt;P$10),2,IF(Y67&gt;=P$10,3)))),"")</f>
        <v/>
      </c>
      <c r="AA67" s="287" t="str">
        <f aca="false">IF(B67 &lt;&gt; "",IFERROR(IF(AVERAGE(W67,Y67)&gt;=P$10,"Y","N"),""),"")</f>
        <v/>
      </c>
      <c r="AB67" s="194" t="str">
        <f aca="false">IF(B67 &lt;&gt; "", IFERROR(IF(C$16 = "PRELIM", SUMIF('Database (LECTURE-RES-PRAC)'!D$14:AG$14, "CLO4", 'Database (LECTURE-RES-PRAC)'!D64:AG64) / 'Grade computation'!F$7, IF(C$16 = "MIDTERM", SUMIF('Database (LECTURE-RES-PRAC)'!AJ$14:BM$14, "CLO4", 'Database (LECTURE-RES-PRAC)'!AJ64:BM64) / 'Grade computation'!G$7, IF(C$16 = "FINAL", SUMIF('Database (LECTURE-RES-PRAC)'!BP$14:CS$14, "CLO4", 'Database (LECTURE-RES-PRAC)'!BP64:CS64) / 'Grade computation'!H$7,""))),""),"")</f>
        <v/>
      </c>
      <c r="AC67" s="286" t="str">
        <f aca="false">IF(B67&lt;&gt;"",IF(AB67="","",IF(AB67&lt;0.5,1,IF(AND(AB67&gt;=0.5,AB67&lt;P$10),2,IF(AB67&gt;=P$10,3)))),"")</f>
        <v/>
      </c>
      <c r="AD67" s="194" t="str">
        <f aca="false">IF(B67 &lt;&gt; "",IF(AND('PRINTABLE (per grading)'!H$16="EXAM", 'PRINTABLE (per grading)'!B$13="Prelim"), IF(ISERROR(SUMIF('Exam (LECTURE ONLY)'!D$20:M$20, "CLO4", 'Exam (LECTURE ONLY)'!D69:M69) / 'Exam (LECTURE ONLY)'!AL$9), "", SUMIF('Exam (LECTURE ONLY)'!D$20:M$20, "CLO4", 'Exam (LECTURE ONLY)'!D69:M69) /'Exam (LECTURE ONLY)'!AL$9),
IF(AND('PRINTABLE (per grading)'!H$16="EXAM", 'PRINTABLE (per grading)'!B$13="Midterm"), IF(ISERROR(SUMIF('Exam (LECTURE ONLY)'!O$20:X$20, "CLO4", 'Exam (LECTURE ONLY)'!O69:X69) / 'Exam (LECTURE ONLY)'!AM$9), "", SUMIF('Exam (LECTURE ONLY)'!O$20:X$20, "CLO4", 'Exam (LECTURE ONLY)'!O69:X69) / 'Exam (LECTURE ONLY)'!AM$9),
IF(AND('PRINTABLE (per grading)'!H$16="EXAM", 'PRINTABLE (per grading)'!B$13="Final"), IF(ISERROR(SUMIF('Exam (LECTURE ONLY)'!Z$20:AI$20, "CLO4", 'Exam (LECTURE ONLY)'!Z69:AI69) / 'Exam (LECTURE ONLY)'!AN$9), "", SUMIF('Exam (LECTURE ONLY)'!Z$20:AI$20, "CLO4", 'Exam (LECTURE ONLY)'!Z69:AI69) / 'Exam (LECTURE ONLY)'!AN$9),
IF(AND('PRINTABLE (per grading)'!H$16="OUTPUT", 'PRINTABLE (per grading)'!B$13="Prelim"), IF(ISERROR(SUMIF(OUTPUT!C$20:M$20, "CLO4", OUTPUT!C69:M69) / OUTPUT!AL$9), "", SUMIF(OUTPUT!C$20:M$20, "CLO4", OUTPUT!C69:M69) / OUTPUT!AL$9),
IF(AND('PRINTABLE (per grading)'!H$16="OUTPUT", 'PRINTABLE (per grading)'!B$13="Midterm"), IF(ISERROR(SUMIF(OUTPUT!O$20:Y$20, "CLO4", OUTPUT!O69:Y69) / OUTPUT!AM$9), "", SUMIF(OUTPUT!O$20:Y$20, "CLO4", OUTPUT!O69:Y69) / OUTPUT!AM$9),
IF(AND('PRINTABLE (per grading)'!H$16="OUTPUT", 'PRINTABLE (per grading)'!B$13="Final"), IF(ISERROR(SUMIF(OUTPUT!AA$20:AI$20, "CLO4", OUTPUT!AA69:AI69) / OUTPUT!AN$9), "", SUMIF(OUTPUT!AA$20:AI$20, "CLO4", OUTPUT!AA69:AI69) / OUTPUT!AN$9),
"")))))),"")</f>
        <v/>
      </c>
      <c r="AE67" s="286" t="str">
        <f aca="false">IF(B67&lt;&gt;"",IF(AD67="","",IF(AD67&lt;0.5,1,IF(AND(AD67&gt;=0.5,AD67&lt;P$10),2,IF(AD67&gt;=P$10,3)))),"")</f>
        <v/>
      </c>
      <c r="AF67" s="287" t="str">
        <f aca="false">IF(B67 &lt;&gt; "",IFERROR(IF(AVERAGE(AB67,AD67)&gt;=P$10,"Y","N"),""),"")</f>
        <v/>
      </c>
      <c r="AG67" s="194" t="str">
        <f aca="false">IF(B67 &lt;&gt; "", IFERROR(IF(C$16 = "PRELIM", SUMIF('Database (LECTURE-RES-PRAC)'!D$14:AG$14, "CLO5", 'Database (LECTURE-RES-PRAC)'!D64:AG64) / 'Grade computation'!F$8, IF(C$16 = "MIDTERM", SUMIF('Database (LECTURE-RES-PRAC)'!AJ$14:BM$14, "CLO5", 'Database (LECTURE-RES-PRAC)'!AJ64:BM64) / 'Grade computation'!G$8, IF(C$16 = "FINAL", SUMIF('Database (LECTURE-RES-PRAC)'!BP$14:CS$14, "CLO5", 'Database (LECTURE-RES-PRAC)'!BP64:CS64) / 'Grade computation'!H$8,""))),""),"")</f>
        <v/>
      </c>
      <c r="AH67" s="286" t="str">
        <f aca="false">IF(B67&lt;&gt;"",IF(AG67="","",IF(AG67&lt;0.5,1,IF(AND(AG67&gt;=0.5,AG67&lt;P$10),2,IF(AG67&gt;=P$10,3)))),"")</f>
        <v/>
      </c>
      <c r="AI67" s="194" t="str">
        <f aca="false">IF(B67 &lt;&gt; "",IF(AND('PRINTABLE (per grading)'!H$16="EXAM", 'PRINTABLE (per grading)'!B$13="Prelim"), IF(ISERROR(SUMIF('Exam (LECTURE ONLY)'!D$20:M$20, "CLO5", 'Exam (LECTURE ONLY)'!D69:M69) / 'Exam (LECTURE ONLY)'!AL$10), "", SUMIF('Exam (LECTURE ONLY)'!D$20:M$20, "CLO5", 'Exam (LECTURE ONLY)'!D69:M69) /'Exam (LECTURE ONLY)'!AL$10),
IF(AND('PRINTABLE (per grading)'!H$16="EXAM", 'PRINTABLE (per grading)'!B$13="Midterm"), IF(ISERROR(SUMIF('Exam (LECTURE ONLY)'!O$20:X$20, "CLO5", 'Exam (LECTURE ONLY)'!O69:X69) / 'Exam (LECTURE ONLY)'!AM$10), "", SUMIF('Exam (LECTURE ONLY)'!O$20:X$20, "CLO5", 'Exam (LECTURE ONLY)'!O69:X69) / 'Exam (LECTURE ONLY)'!AM$10),
IF(AND('PRINTABLE (per grading)'!H$16="EXAM", 'PRINTABLE (per grading)'!B$13="Final"), IF(ISERROR(SUMIF('Exam (LECTURE ONLY)'!Z$20:AI$20, "CLO5", 'Exam (LECTURE ONLY)'!Z69:AI69) / 'Exam (LECTURE ONLY)'!AN$10), "", SUMIF('Exam (LECTURE ONLY)'!Z$20:AI$20, "CLO5", 'Exam (LECTURE ONLY)'!Z69:AI69) / 'Exam (LECTURE ONLY)'!AN$10),
IF(AND('PRINTABLE (per grading)'!H$16="OUTPUT", 'PRINTABLE (per grading)'!B$13="Prelim"), IF(ISERROR(SUMIF(OUTPUT!C$20:M$20, "CLO5", OUTPUT!C69:M69) / OUTPUT!AL$10), "", SUMIF(OUTPUT!C$20:M$20, "CLO5", OUTPUT!C69:M69) / OUTPUT!AL$10),
IF(AND('PRINTABLE (per grading)'!H$16="OUTPUT", 'PRINTABLE (per grading)'!B$13="Midterm"), IF(ISERROR(SUMIF(OUTPUT!O$20:Y$20, "CLO5", OUTPUT!O69:Y69) / OUTPUT!AM$10), "", SUMIF(OUTPUT!O$20:Y$20, "CLO5", OUTPUT!O69:Y69) / OUTPUT!AM$10),
IF(AND('PRINTABLE (per grading)'!H$16="OUTPUT", 'PRINTABLE (per grading)'!B$13="Final"), IF(ISERROR(SUMIF(OUTPUT!AA$20:AI$20, "CLO5", OUTPUT!AA69:AI69) / OUTPUT!AN$10), "", SUMIF(OUTPUT!AA$20:AI$20, "CLO5", OUTPUT!AA69:AI69) / OUTPUT!AN$10),
"")))))),"")</f>
        <v/>
      </c>
      <c r="AJ67" s="286" t="str">
        <f aca="false">IF(B67&lt;&gt;"",IF(AI67="","",IF(AI67&lt;0.5,1,IF(AND(AI67&gt;=0.5,AI67&lt;P$10),2,IF(AI67&gt;=P$10,3)))),"")</f>
        <v/>
      </c>
      <c r="AK67" s="287" t="str">
        <f aca="false">IF(B67 &lt;&gt; "",IFERROR(IF(AVERAGE(AG67,AI67)&gt;=P$10,"Y","N"),""),"")</f>
        <v/>
      </c>
      <c r="AL67" s="194" t="str">
        <f aca="false">IF(B67 &lt;&gt; "", IFERROR(IF(C$16 = "PRELIM", SUMIF('Database (LECTURE-RES-PRAC)'!D$14:AG$14, "CLO6", 'Database (LECTURE-RES-PRAC)'!D64:AG64) / 'Grade computation'!F$9, IF(C$16 = "MIDTERM", SUMIF('Database (LECTURE-RES-PRAC)'!AJ$14:BM$14, "CLO6", 'Database (LECTURE-RES-PRAC)'!AJ64:BM64) / 'Grade computation'!G$9, IF(C$16 = "FINAL", SUMIF('Database (LECTURE-RES-PRAC)'!BP$14:CS$14, "CLO6", 'Database (LECTURE-RES-PRAC)'!BP64:CS64) / 'Grade computation'!H$9,""))),""),"")</f>
        <v/>
      </c>
      <c r="AM67" s="286" t="str">
        <f aca="false">IF(B67&lt;&gt;"",IF(AL67="","",IF(AL67&lt;0.5,1,IF(AND(AL67&gt;=0.5,AL67&lt;P$10),2,IF(AL67&gt;=P$10,3)))),"")</f>
        <v/>
      </c>
      <c r="AN67" s="194" t="str">
        <f aca="false">IF(B67 &lt;&gt; "",IF(AND('PRINTABLE (per grading)'!H$16="EXAM", 'PRINTABLE (per grading)'!B$13="Prelim"), IF(ISERROR(SUMIF('Exam (LECTURE ONLY)'!D$20:M$20, "CLO6", 'Exam (LECTURE ONLY)'!D69:M69) / 'Exam (LECTURE ONLY)'!AL$11), "", SUMIF('Exam (LECTURE ONLY)'!D$20:M$20, "CLO6", 'Exam (LECTURE ONLY)'!D69:M69) /'Exam (LECTURE ONLY)'!AL$11),
IF(AND('PRINTABLE (per grading)'!H$16="EXAM", 'PRINTABLE (per grading)'!B$13="Midterm"), IF(ISERROR(SUMIF('Exam (LECTURE ONLY)'!O$20:X$20, "CLO6", 'Exam (LECTURE ONLY)'!O69:X69) / 'Exam (LECTURE ONLY)'!AM$11), "", SUMIF('Exam (LECTURE ONLY)'!O$20:X$20, "CLO6", 'Exam (LECTURE ONLY)'!O69:X69) / 'Exam (LECTURE ONLY)'!AM$11),
IF(AND('PRINTABLE (per grading)'!H$16="EXAM", 'PRINTABLE (per grading)'!B$13="Final"), IF(ISERROR(SUMIF('Exam (LECTURE ONLY)'!Z$20:AI$20, "CLO6", 'Exam (LECTURE ONLY)'!Z69:AI69) / 'Exam (LECTURE ONLY)'!AN$11), "", SUMIF('Exam (LECTURE ONLY)'!Z$20:AI$20, "CLO6", 'Exam (LECTURE ONLY)'!Z69:AI69) / 'Exam (LECTURE ONLY)'!AN$11),
IF(AND('PRINTABLE (per grading)'!H$16="OUTPUT", 'PRINTABLE (per grading)'!B$13="Prelim"), IF(ISERROR(SUMIF(OUTPUT!C$20:M$20, "CLO6", OUTPUT!C69:M69) / OUTPUT!AL$11), "", SUMIF(OUTPUT!C$20:M$20, "CLO6", OUTPUT!C69:M69) / OUTPUT!AL$11),
IF(AND('PRINTABLE (per grading)'!H$16="OUTPUT", 'PRINTABLE (per grading)'!B$13="Midterm"), IF(ISERROR(SUMIF(OUTPUT!O$20:Y$20, "CLO6", OUTPUT!O69:Y69) / OUTPUT!AM$11), "", SUMIF(OUTPUT!O$20:Y$20, "CLO6", OUTPUT!O69:Y69) / OUTPUT!AM$11),
IF(AND('PRINTABLE (per grading)'!H$16="OUTPUT", 'PRINTABLE (per grading)'!B$13="Final"), IF(ISERROR(SUMIF(OUTPUT!AA$20:AI$20, "CLO6", OUTPUT!AA69:AI69) / OUTPUT!AN$11), "", SUMIF(OUTPUT!AA$20:AI$20, "CLO6", OUTPUT!AA69:AI69) / OUTPUT!AN$11),
"")))))),"")</f>
        <v/>
      </c>
      <c r="AO67" s="286" t="str">
        <f aca="false">IF(B67&lt;&gt;"",IF(AN67="","",IF(AN67&lt;0.5,1,IF(AND(AN67&gt;=0.5,AN67&lt;P$10),2,IF(AN67&gt;=P$10,3)))),"")</f>
        <v/>
      </c>
      <c r="AP67" s="287" t="str">
        <f aca="false">IF(B67 &lt;&gt; "",IFERROR(IF(AVERAGE(AL67,AN67)&gt;=P$10,"Y","N"),""),"")</f>
        <v/>
      </c>
      <c r="AQ67" s="194" t="str">
        <f aca="false">IF(B67 &lt;&gt; "", IFERROR(IF(C$16 = "PRELIM", SUMIF('Database (LECTURE-RES-PRAC)'!D$14:AG$14, "CLO7", 'Database (LECTURE-RES-PRAC)'!D64:AG64) / 'Grade computation'!F$10, IF(C$16 = "MIDTERM", SUMIF('Database (LECTURE-RES-PRAC)'!AJ$14:BM$14, "CLO7", 'Database (LECTURE-RES-PRAC)'!AJ64:BM64) / 'Grade computation'!G$10, IF(C$16 = "FINAL", SUMIF('Database (LECTURE-RES-PRAC)'!BP$14:CS$14, "CLO7", 'Database (LECTURE-RES-PRAC)'!BP64:CS64) / 'Grade computation'!H$10,""))),""),"")</f>
        <v/>
      </c>
      <c r="AR67" s="286" t="str">
        <f aca="false">IF(B67&lt;&gt;"",IF(AQ67="","",IF(AQ67&lt;0.5,1,IF(AND(AQ67&gt;=0.5,AQ67&lt;P$10),2,IF(AQ67&gt;=P$10,3)))),"")</f>
        <v/>
      </c>
      <c r="AS67" s="194" t="str">
        <f aca="false">IF(B67 &lt;&gt; "",IF(AND('PRINTABLE (per grading)'!H$16="EXAM", 'PRINTABLE (per grading)'!B$13="Prelim"), IF(ISERROR(SUMIF('Exam (LECTURE ONLY)'!D$20:M$20, "CLO7", 'Exam (LECTURE ONLY)'!D69:M69) / 'Exam (LECTURE ONLY)'!AL$12), "", SUMIF('Exam (LECTURE ONLY)'!D$20:M$20, "CLO7", 'Exam (LECTURE ONLY)'!D69:M69) /'Exam (LECTURE ONLY)'!AL$12),
IF(AND('PRINTABLE (per grading)'!H$16="EXAM", 'PRINTABLE (per grading)'!B$13="Midterm"), IF(ISERROR(SUMIF('Exam (LECTURE ONLY)'!O$20:X$20, "CLO7", 'Exam (LECTURE ONLY)'!O69:X69) / 'Exam (LECTURE ONLY)'!AM$12), "", SUMIF('Exam (LECTURE ONLY)'!O$20:X$20, "CLO7", 'Exam (LECTURE ONLY)'!O69:X69) / 'Exam (LECTURE ONLY)'!AM$12),
IF(AND('PRINTABLE (per grading)'!H$16="EXAM", 'PRINTABLE (per grading)'!B$13="Final"), IF(ISERROR(SUMIF('Exam (LECTURE ONLY)'!Z$20:AI$20, "CLO7", 'Exam (LECTURE ONLY)'!Z69:AI69) / 'Exam (LECTURE ONLY)'!AN$12), "", SUMIF('Exam (LECTURE ONLY)'!Z$20:AI$20, "CLO7", 'Exam (LECTURE ONLY)'!Z69:AI69) / 'Exam (LECTURE ONLY)'!AN$12),
IF(AND('PRINTABLE (per grading)'!H$16="OUTPUT", 'PRINTABLE (per grading)'!B$13="Prelim"), IF(ISERROR(SUMIF(OUTPUT!C$20:M$20, "CLO7", OUTPUT!C69:M69) / OUTPUT!AL$12), "", SUMIF(OUTPUT!C$20:M$20, "CLO7", OUTPUT!C69:M69) / OUTPUT!AL$12),
IF(AND('PRINTABLE (per grading)'!H$16="OUTPUT", 'PRINTABLE (per grading)'!B$13="Midterm"), IF(ISERROR(SUMIF(OUTPUT!O$20:Y$20, "CLO7", OUTPUT!O69:Y69) / OUTPUT!AM$12), "", SUMIF(OUTPUT!O$20:Y$20, "CLO7", OUTPUT!O69:Y69) / OUTPUT!AM$12),
IF(AND('PRINTABLE (per grading)'!H$16="OUTPUT", 'PRINTABLE (per grading)'!B$13="Final"), IF(ISERROR(SUMIF(OUTPUT!AA$20:AI$20, "CLO7", OUTPUT!AA69:AI69) / OUTPUT!AN$12), "", SUMIF(OUTPUT!AA$20:AI$20, "CLO7", OUTPUT!AA69:AI69) / OUTPUT!AN$12),
"")))))),"")</f>
        <v/>
      </c>
      <c r="AT67" s="286" t="str">
        <f aca="false">IF(B67&lt;&gt;"",IF(AS67="","",IF(AS67&lt;0.5,1,IF(AND(AS67&gt;=0.5,AS67&lt;P$10),2,IF(AS67&gt;=P$10,3)))),"")</f>
        <v/>
      </c>
      <c r="AU67" s="287" t="str">
        <f aca="false">IF(B67 &lt;&gt; "",IFERROR(IF(AVERAGE(AQ67,AS67)&gt;=P$10,"Y","N"),""),"")</f>
        <v/>
      </c>
      <c r="AV67" s="194" t="str">
        <f aca="false">IF(B67 &lt;&gt; "", IFERROR(IF(C$16 = "PRELIM", SUMIF('Database (LECTURE-RES-PRAC)'!D$14:AG$14, "CLO8", 'Database (LECTURE-RES-PRAC)'!D64:AG64) / 'Grade computation'!F$11, IF(C$16 = "MIDTERM", SUMIF('Database (LECTURE-RES-PRAC)'!AJ$14:BM$14, "CLO8", 'Database (LECTURE-RES-PRAC)'!AJ64:BM64) / 'Grade computation'!G$11, IF(C$16 = "FINAL", SUMIF('Database (LECTURE-RES-PRAC)'!BP$14:CS$14, "CLO8", 'Database (LECTURE-RES-PRAC)'!BP64:CS64) / 'Grade computation'!H$11,""))),""),"")</f>
        <v/>
      </c>
      <c r="AW67" s="286" t="str">
        <f aca="false">IF(B67&lt;&gt;"",IF(AV67="","",IF(AV67&lt;0.5,1,IF(AND(AV67&gt;=0.5,AV67&lt;P$10),2,IF(AV67&gt;=P$10,3)))),"")</f>
        <v/>
      </c>
      <c r="AX67" s="194" t="str">
        <f aca="false">IF(B67 &lt;&gt; "",IF(AND('PRINTABLE (per grading)'!H$16="EXAM", 'PRINTABLE (per grading)'!B$13="Prelim"), IF(ISERROR(SUMIF('Exam (LECTURE ONLY)'!D$20:M$20, "CLO8", 'Exam (LECTURE ONLY)'!D69:M69) / 'Exam (LECTURE ONLY)'!AL$13), "", SUMIF('Exam (LECTURE ONLY)'!D$20:M$20, "CLO8", 'Exam (LECTURE ONLY)'!D69:M69) /'Exam (LECTURE ONLY)'!AL$13),
IF(AND('PRINTABLE (per grading)'!H$16="EXAM", 'PRINTABLE (per grading)'!B$13="Midterm"), IF(ISERROR(SUMIF('Exam (LECTURE ONLY)'!O$20:X$20, "CLO8", 'Exam (LECTURE ONLY)'!O69:X69) / 'Exam (LECTURE ONLY)'!AM$13), "", SUMIF('Exam (LECTURE ONLY)'!O$20:X$20, "CLO8", 'Exam (LECTURE ONLY)'!O69:X69) / 'Exam (LECTURE ONLY)'!AM$13),
IF(AND('PRINTABLE (per grading)'!H$16="EXAM", 'PRINTABLE (per grading)'!B$13="Final"), IF(ISERROR(SUMIF('Exam (LECTURE ONLY)'!Z$20:AI$20, "CLO8", 'Exam (LECTURE ONLY)'!Z69:AI69) / 'Exam (LECTURE ONLY)'!AN$13), "", SUMIF('Exam (LECTURE ONLY)'!Z$20:AI$20, "CLO8", 'Exam (LECTURE ONLY)'!Z69:AI69) / 'Exam (LECTURE ONLY)'!AN$13),
IF(AND('PRINTABLE (per grading)'!H$16="OUTPUT", 'PRINTABLE (per grading)'!B$13="Prelim"), IF(ISERROR(SUMIF(OUTPUT!C$20:M$20, "CLO8", OUTPUT!C69:M69) / OUTPUT!AL$13), "", SUMIF(OUTPUT!C$20:M$20, "CLO8", OUTPUT!C69:M69) / OUTPUT!AL$13),
IF(AND('PRINTABLE (per grading)'!H$16="OUTPUT", 'PRINTABLE (per grading)'!B$13="Midterm"), IF(ISERROR(SUMIF(OUTPUT!O$20:Y$20, "CLO8", OUTPUT!O69:Y69) / OUTPUT!AM$13), "", SUMIF(OUTPUT!O$20:Y$20, "CLO8", OUTPUT!O69:Y69) / OUTPUT!AM$13),
IF(AND('PRINTABLE (per grading)'!H$16="OUTPUT", 'PRINTABLE (per grading)'!B$13="Final"), IF(ISERROR(SUMIF(OUTPUT!AA$20:AI$20, "CLO8", OUTPUT!AA69:AI69) / OUTPUT!AN$13), "", SUMIF(OUTPUT!AA$20:AI$20, "CLO8", OUTPUT!AA69:AI69) / OUTPUT!AN$13),
"")))))),"")</f>
        <v/>
      </c>
      <c r="AY67" s="286" t="str">
        <f aca="false">IF(B67&lt;&gt;"",IF(AX67="","",IF(AX67&lt;0.5,1,IF(AND(AX67&gt;=0.5,AX67&lt;P$10),2,IF(AX67&gt;=P$10,3)))),"")</f>
        <v/>
      </c>
      <c r="AZ67" s="287" t="str">
        <f aca="false">IF(B67 &lt;&gt; "",IFERROR(IF(AVERAGE(AV67,AX67)&gt;=P$10,"Y","N"),""),"")</f>
        <v/>
      </c>
      <c r="BA67" s="194" t="str">
        <f aca="false">IF(B67 &lt;&gt; "", IFERROR(IF(C$16 = "PRELIM", SUMIF('Database (LECTURE-RES-PRAC)'!D$14:AG$14, "CLO9", 'Database (LECTURE-RES-PRAC)'!D64:AG64) / 'Grade computation'!F$12, IF(C$16 = "MIDTERM", SUMIF('Database (LECTURE-RES-PRAC)'!AJ$14:BM$14, "CLO9", 'Database (LECTURE-RES-PRAC)'!AJ64:BM64) / 'Grade computation'!G$12, IF(C$16 = "FINAL", SUMIF('Database (LECTURE-RES-PRAC)'!BP$14:CS$14, "CLO9", 'Database (LECTURE-RES-PRAC)'!BP64:CS64) / 'Grade computation'!H$12,""))),""),"")</f>
        <v/>
      </c>
      <c r="BB67" s="286" t="str">
        <f aca="false">IF(B67&lt;&gt;"",IF(BA67="","",IF(BA67&lt;0.5,1,IF(AND(BA67&gt;=0.5,BA67&lt;P$10),2,IF(BA67&gt;=P$10,3)))),"")</f>
        <v/>
      </c>
      <c r="BC67" s="194" t="str">
        <f aca="false">IF(B67 &lt;&gt; "",IF(AND('PRINTABLE (per grading)'!H$16="EXAM", 'PRINTABLE (per grading)'!B$13="Prelim"), IF(ISERROR(SUMIF('Exam (LECTURE ONLY)'!D$20:M$20, "CLO9", 'Exam (LECTURE ONLY)'!D69:M69) / 'Exam (LECTURE ONLY)'!AL$14), "", SUMIF('Exam (LECTURE ONLY)'!D$20:M$20, "CLO9", 'Exam (LECTURE ONLY)'!D69:M69) /'Exam (LECTURE ONLY)'!AL$14),
IF(AND('PRINTABLE (per grading)'!H$16="EXAM", 'PRINTABLE (per grading)'!B$13="Midterm"), IF(ISERROR(SUMIF('Exam (LECTURE ONLY)'!O$20:X$20, "CLO9", 'Exam (LECTURE ONLY)'!O69:X69) / 'Exam (LECTURE ONLY)'!AM$14), "", SUMIF('Exam (LECTURE ONLY)'!O$20:X$20, "CLO9", 'Exam (LECTURE ONLY)'!O69:X69) / 'Exam (LECTURE ONLY)'!AM$14),
IF(AND('PRINTABLE (per grading)'!H$16="EXAM", 'PRINTABLE (per grading)'!B$13="Final"), IF(ISERROR(SUMIF('Exam (LECTURE ONLY)'!Z$20:AI$20, "CLO9", 'Exam (LECTURE ONLY)'!Z69:AI69) / 'Exam (LECTURE ONLY)'!AN$14), "", SUMIF('Exam (LECTURE ONLY)'!Z$20:AI$20, "CLO9", 'Exam (LECTURE ONLY)'!Z69:AI69) / 'Exam (LECTURE ONLY)'!AN$14),
IF(AND('PRINTABLE (per grading)'!H$16="OUTPUT", 'PRINTABLE (per grading)'!B$13="Prelim"), IF(ISERROR(SUMIF(OUTPUT!C$20:M$20, "CLO9", OUTPUT!C69:M69) / OUTPUT!AL$14), "", SUMIF(OUTPUT!C$20:M$20, "CLO9", OUTPUT!C69:M69) / OUTPUT!AL$14),
IF(AND('PRINTABLE (per grading)'!H$16="OUTPUT", 'PRINTABLE (per grading)'!B$13="Midterm"), IF(ISERROR(SUMIF(OUTPUT!O$20:Y$20, "CLO9", OUTPUT!O69:Y69) / OUTPUT!AM$14), "", SUMIF(OUTPUT!O$20:Y$20, "CLO9", OUTPUT!O69:Y69) / OUTPUT!AM$14),
IF(AND('PRINTABLE (per grading)'!H$16="OUTPUT", 'PRINTABLE (per grading)'!B$13="Final"), IF(ISERROR(SUMIF(OUTPUT!AA$20:AI$20, "CLO9", OUTPUT!AA69:AI69) / OUTPUT!AN$14), "", SUMIF(OUTPUT!AA$20:AI$20, "CLO9", OUTPUT!AA69:AI69) / OUTPUT!AN$14),
"")))))),"")</f>
        <v/>
      </c>
      <c r="BD67" s="286" t="str">
        <f aca="false">IF(B67&lt;&gt;"",IF(BC67="","",IF(BC67&lt;0.5,1,IF(AND(BC67&gt;=0.5,BC67&lt;P$10),2,IF(BC67&gt;=P$10,3)))),"")</f>
        <v/>
      </c>
      <c r="BE67" s="287" t="str">
        <f aca="false">IF(B67 &lt;&gt; "",IFERROR(IF(AVERAGE(BA67,BC67)&gt;=P$10,"Y","N"),""),"")</f>
        <v/>
      </c>
      <c r="BF67" s="194" t="str">
        <f aca="false">IF(B67 &lt;&gt; "", IFERROR(IF(C$16 = "PRELIM", SUMIF('Database (LECTURE-RES-PRAC)'!D$14:AG$14, "CLO10", 'Database (LECTURE-RES-PRAC)'!D64:AG64) / 'Grade computation'!F$13, IF(C$16 = "MIDTERM", SUMIF('Database (LECTURE-RES-PRAC)'!AJ$14:BM$14, "CLO10", 'Database (LECTURE-RES-PRAC)'!AJ64:BM64) / 'Grade computation'!G$13, IF(C$16 = "FINAL", SUMIF('Database (LECTURE-RES-PRAC)'!BP$14:CS$14, "CLO10", 'Database (LECTURE-RES-PRAC)'!BP64:CS64) / 'Grade computation'!H$13,""))),""),"")</f>
        <v/>
      </c>
      <c r="BG67" s="286" t="str">
        <f aca="false">IF(B67&lt;&gt;"",IF(BF67="","",IF(BF67&lt;0.5,1,IF(AND(BF67&gt;=0.5,BF67&lt;P$10),2,IF(BF67&gt;=P$10,3)))),"")</f>
        <v/>
      </c>
      <c r="BH67" s="194" t="str">
        <f aca="false">IF(B67 &lt;&gt; "",IF(AND('PRINTABLE (per grading)'!H$16="EXAM", 'PRINTABLE (per grading)'!B$13="Prelim"), IF(ISERROR(SUMIF('Exam (LECTURE ONLY)'!D$20:M$20, "CLO10", 'Exam (LECTURE ONLY)'!D69:M69) / 'Exam (LECTURE ONLY)'!AL$15), "", SUMIF('Exam (LECTURE ONLY)'!D$20:M$20, "CLO10", 'Exam (LECTURE ONLY)'!D69:M69) /'Exam (LECTURE ONLY)'!AL$15),
IF(AND('PRINTABLE (per grading)'!H$16="EXAM", 'PRINTABLE (per grading)'!B$13="Midterm"), IF(ISERROR(SUMIF('Exam (LECTURE ONLY)'!O$20:X$20, "CLO10", 'Exam (LECTURE ONLY)'!O69:X69) / 'Exam (LECTURE ONLY)'!AM$15), "", SUMIF('Exam (LECTURE ONLY)'!O$20:X$20, "CLO10", 'Exam (LECTURE ONLY)'!O69:X69) / 'Exam (LECTURE ONLY)'!AM$15),
IF(AND('PRINTABLE (per grading)'!H$16="EXAM", 'PRINTABLE (per grading)'!B$13="Final"), IF(ISERROR(SUMIF('Exam (LECTURE ONLY)'!Z$20:AI$20, "CLO10", 'Exam (LECTURE ONLY)'!Z69:AI69) / 'Exam (LECTURE ONLY)'!AN$15), "", SUMIF('Exam (LECTURE ONLY)'!Z$20:AI$20, "CLO10", 'Exam (LECTURE ONLY)'!Z69:AI69) / 'Exam (LECTURE ONLY)'!AN$15),
IF(AND('PRINTABLE (per grading)'!H$16="OUTPUT", 'PRINTABLE (per grading)'!B$13="Prelim"), IF(ISERROR(SUMIF(OUTPUT!C$20:M$20, "CLO10", OUTPUT!C69:M69) / OUTPUT!AL$15), "", SUMIF(OUTPUT!C$20:M$20, "CLO10", OUTPUT!C69:M69) / OUTPUT!AL$15),
IF(AND('PRINTABLE (per grading)'!H$16="OUTPUT", 'PRINTABLE (per grading)'!B$13="Midterm"), IF(ISERROR(SUMIF(OUTPUT!O$20:Y$20, "CLO10", OUTPUT!O69:Y69) / OUTPUT!AM$15), "", SUMIF(OUTPUT!O$20:Y$20, "CLO10", OUTPUT!O69:Y69) / OUTPUT!AM$15),
IF(AND('PRINTABLE (per grading)'!H$16="OUTPUT", 'PRINTABLE (per grading)'!B$13="Final"), IF(ISERROR(SUMIF(OUTPUT!AA$20:AI$20, "CLO10", OUTPUT!AA69:AI69) / OUTPUT!AN$15), "", SUMIF(OUTPUT!AA$20:AI$20, "CLO10", OUTPUT!AA69:AI69) / OUTPUT!AN$15),
"")))))),"")</f>
        <v/>
      </c>
      <c r="BI67" s="286" t="str">
        <f aca="false">IF(B67&lt;&gt;"",IF(BH67="","",IF(BH67&lt;0.5,1,IF(AND(BH67&gt;=0.5,BH67&lt;P$10),2,IF(BH67&gt;=P$10,3)))),"")</f>
        <v/>
      </c>
      <c r="BJ67" s="287" t="str">
        <f aca="false">IF(B67 &lt;&gt; "",IFERROR(IF(AVERAGE(BF67,BH67)&gt;=P$10,"Y","N"),""),"")</f>
        <v/>
      </c>
      <c r="BK67" s="8"/>
    </row>
    <row r="68" customFormat="false" ht="19.5" hidden="false" customHeight="true" outlineLevel="0" collapsed="false">
      <c r="A68" s="228" t="str">
        <f aca="false">IF(ISBLANK('Database (LECTURE-RES-PRAC)'!A65),"",'Database (LECTURE-RES-PRAC)'!A65)</f>
        <v/>
      </c>
      <c r="B68" s="229" t="str">
        <f aca="false">IF(ISBLANK('Database (LECTURE-RES-PRAC)'!B65),"",'Database (LECTURE-RES-PRAC)'!B65)</f>
        <v/>
      </c>
      <c r="C68" s="230" t="str">
        <f aca="false">IF(B68&lt;&gt;"",IF(C$16="PRELIM",'Grade computation'!C68, IF(C$16="MIDTERM",'Grade computation'!K68, IF(C$16="FINAL",'Grade computation'!S68,""))),"")</f>
        <v/>
      </c>
      <c r="D68" s="231" t="str">
        <f aca="false">IF(B68&lt;&gt;"",IFERROR(IF(B$11="80-20", (((C68/C$19)*X$6)+X$7)*D$18, IF(B$11="60-40", (((C68/C$19)*Y$6)+Y$7)*D$18, 0)),0),"")</f>
        <v/>
      </c>
      <c r="E68" s="230" t="str">
        <f aca="false">IF(B68&lt;&gt;"", IF(C$16="PRELIM",'Grade computation'!E68, IF(C$16="MIDTERM",'Grade computation'!M68, IF(C$16="FINAL",'Grade computation'!U68,""))),"")</f>
        <v/>
      </c>
      <c r="F68" s="232" t="str">
        <f aca="false">IF(B68&lt;&gt;"",IFERROR(IF(B$11="80-20", (((E68/E$19)*X$6)+X$7)*F$18, IF(B$11="60-40", (((E68/E$19)*Y$6)+Y$7)*F$18, 0)),0),"")</f>
        <v/>
      </c>
      <c r="G68" s="233" t="str">
        <f aca="false">IF(B68&lt;&gt;"",IFERROR((D68+F68),0),"")</f>
        <v/>
      </c>
      <c r="H68" s="234" t="str">
        <f aca="false">IF(B68&lt;&gt;"",IF(C$16="PRELIM", 'Grade computation'!H68, IF(C$16="MIDTERM", 'Grade computation'!P68, IF(C$16="FINAL",'Grade computation'!X68, ""))),"")</f>
        <v/>
      </c>
      <c r="I68" s="233" t="str">
        <f aca="false">IF(B68&lt;&gt;"",IFERROR(IF(B$11="80-20", (((H68/H$19)*X$6)+X$7)*I$19, IF(B$11="60-40", (((H68/H$19)*Y$6)+Y$7)*I$19, 0)),0),"")</f>
        <v/>
      </c>
      <c r="J68" s="237" t="str">
        <f aca="false">IFERROR((G68+I68),"")</f>
        <v/>
      </c>
      <c r="K68" s="183" t="str">
        <f aca="false">IFERROR(IF(J68="","",IF(J68&gt;=75,"PASSED","FAILED")),"")</f>
        <v/>
      </c>
      <c r="L68" s="183"/>
      <c r="M68" s="194" t="str">
        <f aca="false">IF(B68 &lt;&gt; "", IFERROR(IF(C$16 = "PRELIM", SUMIF('Database (LECTURE-RES-PRAC)'!D$14:AG$14, "CLO1", 'Database (LECTURE-RES-PRAC)'!D65:AG65) / 'Grade computation'!F$4, IF(C$16 = "MIDTERM", SUMIF('Database (LECTURE-RES-PRAC)'!AJ$14:BM$14, "CLO1", 'Database (LECTURE-RES-PRAC)'!AJ65:BM65) / 'Grade computation'!G$4, IF(C$16 = "FINAL", SUMIF('Database (LECTURE-RES-PRAC)'!BP$14:CS$14, "CLO1", 'Database (LECTURE-RES-PRAC)'!BP65:CS65) / 'Grade computation'!H$4,""))),""),"")</f>
        <v/>
      </c>
      <c r="N68" s="286" t="str">
        <f aca="false">IF(B68&lt;&gt;"",IF(M68="","",IF(M68&lt;0.5,1,IF(AND(M68&gt;=0.5,M68&lt;P$10),2,IF(M68&gt;=P$10,3)))),"")</f>
        <v/>
      </c>
      <c r="O68" s="194" t="str">
        <f aca="false">IF(B68 &lt;&gt; "",IF(AND('PRINTABLE (per grading)'!H$16="EXAM", 'PRINTABLE (per grading)'!B$13="Prelim"), IF(ISERROR(SUMIF('Exam (LECTURE ONLY)'!D$20:M$20, "CLO1", 'Exam (LECTURE ONLY)'!D70:M70) / 'Exam (LECTURE ONLY)'!AL$6), "", SUMIF('Exam (LECTURE ONLY)'!D$20:M$20, "CLO1", 'Exam (LECTURE ONLY)'!D70:M70) /'Exam (LECTURE ONLY)'!AL$6),
IF(AND('PRINTABLE (per grading)'!H$16="EXAM", 'PRINTABLE (per grading)'!B$13="Midterm"), IF(ISERROR(SUMIF('Exam (LECTURE ONLY)'!O$20:X$20, "CLO1", 'Exam (LECTURE ONLY)'!O70:X70) / 'Exam (LECTURE ONLY)'!AM$6), "", SUMIF('Exam (LECTURE ONLY)'!O$20:X$20, "CLO1", 'Exam (LECTURE ONLY)'!O70:X70) / 'Exam (LECTURE ONLY)'!AM$6),
IF(AND('PRINTABLE (per grading)'!H$16="EXAM", 'PRINTABLE (per grading)'!B$13="Final"), IF(ISERROR(SUMIF('Exam (LECTURE ONLY)'!Z$20:AI$20, "CLO1", 'Exam (LECTURE ONLY)'!Z70:AI70) / 'Exam (LECTURE ONLY)'!AN$6), "", SUMIF('Exam (LECTURE ONLY)'!Z$20:AI$20, "CLO1", 'Exam (LECTURE ONLY)'!Z70:AI70) / 'Exam (LECTURE ONLY)'!AN$6),
IF(AND('PRINTABLE (per grading)'!H$16="OUTPUT", 'PRINTABLE (per grading)'!B$13="Prelim"), IF(ISERROR(SUMIF(OUTPUT!C$20:M$20, "CLO1", OUTPUT!C70:M70) / OUTPUT!AL$6), "", SUMIF(OUTPUT!C$20:M$20, "CLO1", OUTPUT!C70:M70) / OUTPUT!AL$6),
IF(AND('PRINTABLE (per grading)'!H$16="OUTPUT", 'PRINTABLE (per grading)'!B$13="Midterm"), IF(ISERROR(SUMIF(OUTPUT!O$20:Y$20, "CLO1", OUTPUT!O70:Y70) / OUTPUT!AM$6), "", SUMIF(OUTPUT!O$20:Y$20, "CLO1", OUTPUT!O70:Y70) / OUTPUT!AM$6),
IF(AND('PRINTABLE (per grading)'!H$16="OUTPUT", 'PRINTABLE (per grading)'!B$13="Final"), IF(ISERROR(SUMIF(OUTPUT!AA$20:AI$20, "CLO1", OUTPUT!AA70:AI70) / OUTPUT!AN$6), "", SUMIF(OUTPUT!AA$20:AI$20, "CLO1", OUTPUT!AA70:AI70) / OUTPUT!AN$6),
"")))))),"")</f>
        <v/>
      </c>
      <c r="P68" s="286" t="str">
        <f aca="false">IF(B68&lt;&gt;"",IF(O68="","",IF(O68&lt;0.5,1,IF(AND(O68&gt;=0.5,O68&lt;P$10),2,IF(O68&gt;=P$10,3)))),"")</f>
        <v/>
      </c>
      <c r="Q68" s="287" t="str">
        <f aca="false">IF(B68 &lt;&gt; "",IFERROR(IF(AVERAGE(M68,O68)&gt;=P$10,"Y","N"),""),"")</f>
        <v/>
      </c>
      <c r="R68" s="194" t="str">
        <f aca="false">IF(B68 &lt;&gt; "", IFERROR(IF(C$16 = "PRELIM", SUMIF('Database (LECTURE-RES-PRAC)'!D$14:AG$14, "CLO2", 'Database (LECTURE-RES-PRAC)'!D65:AG65) / 'Grade computation'!F$5, IF(C$16 = "MIDTERM", SUMIF('Database (LECTURE-RES-PRAC)'!AJ$14:BM$14, "CLO2", 'Database (LECTURE-RES-PRAC)'!AJ65:BM65) / 'Grade computation'!G$5, IF(C$16 = "FINAL", SUMIF('Database (LECTURE-RES-PRAC)'!BP$14:CS$14, "CLO2", 'Database (LECTURE-RES-PRAC)'!BP65:CS65) / 'Grade computation'!H$5,""))),""),"")</f>
        <v/>
      </c>
      <c r="S68" s="286" t="str">
        <f aca="false">IF(B68&lt;&gt;"",IF(R68="","",IF(R68&lt;0.5,1,IF(AND(R68&gt;=0.5,R68&lt;P$10),2,IF(R68&gt;=P$10,3)))),"")</f>
        <v/>
      </c>
      <c r="T68" s="194" t="str">
        <f aca="false">IF(B68 &lt;&gt; "",IF(AND('PRINTABLE (per grading)'!H$16="EXAM", 'PRINTABLE (per grading)'!B$13="Prelim"), IF(ISERROR(SUMIF('Exam (LECTURE ONLY)'!D$20:M$20, "CLO2", 'Exam (LECTURE ONLY)'!D70:M70) / 'Exam (LECTURE ONLY)'!AL$7), "", SUMIF('Exam (LECTURE ONLY)'!D$20:M$20, "CLO2", 'Exam (LECTURE ONLY)'!D70:M70) /'Exam (LECTURE ONLY)'!AL$7),
IF(AND('PRINTABLE (per grading)'!H$16="EXAM", 'PRINTABLE (per grading)'!B$13="Midterm"), IF(ISERROR(SUMIF('Exam (LECTURE ONLY)'!O$20:X$20, "CLO2", 'Exam (LECTURE ONLY)'!O70:X70) / 'Exam (LECTURE ONLY)'!AM$7), "", SUMIF('Exam (LECTURE ONLY)'!O$20:X$20, "CLO2", 'Exam (LECTURE ONLY)'!O70:X70) / 'Exam (LECTURE ONLY)'!AM$7),
IF(AND('PRINTABLE (per grading)'!H$16="EXAM", 'PRINTABLE (per grading)'!B$13="Final"), IF(ISERROR(SUMIF('Exam (LECTURE ONLY)'!Z$20:AI$20, "CLO2", 'Exam (LECTURE ONLY)'!Z70:AI70) / 'Exam (LECTURE ONLY)'!AN$7), "", SUMIF('Exam (LECTURE ONLY)'!Z$20:AI$20, "CLO2", 'Exam (LECTURE ONLY)'!Z70:AI70) / 'Exam (LECTURE ONLY)'!AN$7),
IF(AND('PRINTABLE (per grading)'!H$16="OUTPUT", 'PRINTABLE (per grading)'!B$13="Prelim"), IF(ISERROR(SUMIF(OUTPUT!C$20:M$20, "CLO2", OUTPUT!C70:M70) / OUTPUT!AL$7), "", SUMIF(OUTPUT!C$20:M$20, "CLO2", OUTPUT!C70:M70) / OUTPUT!AL$7),
IF(AND('PRINTABLE (per grading)'!H$16="OUTPUT", 'PRINTABLE (per grading)'!B$13="Midterm"), IF(ISERROR(SUMIF(OUTPUT!O$20:Y$20, "CLO2", OUTPUT!O70:Y70) / OUTPUT!AM$7), "", SUMIF(OUTPUT!O$20:Y$20, "CLO2", OUTPUT!O70:Y70) / OUTPUT!AM$7),
IF(AND('PRINTABLE (per grading)'!H$16="OUTPUT", 'PRINTABLE (per grading)'!B$13="Final"), IF(ISERROR(SUMIF(OUTPUT!AA$20:AI$20, "CLO2", OUTPUT!AA70:AI70) / OUTPUT!AN$7), "", SUMIF(OUTPUT!AA$20:AI$20, "CLO2", OUTPUT!AA70:AI70) / OUTPUT!AN$7),
"")))))),"")</f>
        <v/>
      </c>
      <c r="U68" s="286" t="str">
        <f aca="false">IF(B68&lt;&gt;"",IF(T68="","",IF(T68&lt;0.5,1,IF(AND(T68&gt;=0.5,T68&lt;P$10),2,IF(T68&gt;=P$10,3)))),"")</f>
        <v/>
      </c>
      <c r="V68" s="287" t="str">
        <f aca="false">IF(B68 &lt;&gt; "",IFERROR(IF(AVERAGE(R68,T68)&gt;=P$10,"Y","N"),""),"")</f>
        <v/>
      </c>
      <c r="W68" s="194" t="str">
        <f aca="false">IF(B68 &lt;&gt; "", IFERROR(IF(C$16 = "PRELIM", SUMIF('Database (LECTURE-RES-PRAC)'!D$14:AG$14, "CLO3", 'Database (LECTURE-RES-PRAC)'!D65:AG65) / 'Grade computation'!F$6, IF(C$16 = "MIDTERM", SUMIF('Database (LECTURE-RES-PRAC)'!AJ$14:BM$14, "CLO3", 'Database (LECTURE-RES-PRAC)'!AJ65:BM65) / 'Grade computation'!G$6, IF(C$16 = "FINAL", SUMIF('Database (LECTURE-RES-PRAC)'!BP$14:CS$14, "CLO3", 'Database (LECTURE-RES-PRAC)'!BP65:CS65) / 'Grade computation'!H$6,""))),""),"")</f>
        <v/>
      </c>
      <c r="X68" s="286" t="str">
        <f aca="false">IF(B68&lt;&gt;"",IF(W68="","",IF(W68&lt;0.5,1,IF(AND(W68&gt;=0.5,W68&lt;P$10),2,IF(W68&gt;=P$10,3)))),"")</f>
        <v/>
      </c>
      <c r="Y68" s="194" t="str">
        <f aca="false">IF(B68 &lt;&gt; "",IF(AND('PRINTABLE (per grading)'!H$16="EXAM", 'PRINTABLE (per grading)'!B$13="Prelim"), IF(ISERROR(SUMIF('Exam (LECTURE ONLY)'!D$20:M$20, "CLO3", 'Exam (LECTURE ONLY)'!D70:M70) / 'Exam (LECTURE ONLY)'!AL$8), "", SUMIF('Exam (LECTURE ONLY)'!D$20:M$20, "CLO3", 'Exam (LECTURE ONLY)'!D70:M70) /'Exam (LECTURE ONLY)'!AL$8),
IF(AND('PRINTABLE (per grading)'!H$16="EXAM", 'PRINTABLE (per grading)'!B$13="Midterm"), IF(ISERROR(SUMIF('Exam (LECTURE ONLY)'!O$20:X$20, "CLO3", 'Exam (LECTURE ONLY)'!O70:X70) / 'Exam (LECTURE ONLY)'!AM$8), "", SUMIF('Exam (LECTURE ONLY)'!O$20:X$20, "CLO3", 'Exam (LECTURE ONLY)'!O70:X70) / 'Exam (LECTURE ONLY)'!AM$8),
IF(AND('PRINTABLE (per grading)'!H$16="EXAM", 'PRINTABLE (per grading)'!B$13="Final"), IF(ISERROR(SUMIF('Exam (LECTURE ONLY)'!Z$20:AI$20, "CLO3", 'Exam (LECTURE ONLY)'!Z70:AI70) / 'Exam (LECTURE ONLY)'!AN$8), "", SUMIF('Exam (LECTURE ONLY)'!Z$20:AI$20, "CLO3", 'Exam (LECTURE ONLY)'!Z70:AI70) / 'Exam (LECTURE ONLY)'!AN$8),
IF(AND('PRINTABLE (per grading)'!H$16="OUTPUT", 'PRINTABLE (per grading)'!B$13="Prelim"), IF(ISERROR(SUMIF(OUTPUT!C$20:M$20, "CLO3", OUTPUT!C70:M70) / OUTPUT!AL$8), "", SUMIF(OUTPUT!C$20:M$20, "CLO3", OUTPUT!C70:M70) / OUTPUT!AL$8),
IF(AND('PRINTABLE (per grading)'!H$16="OUTPUT", 'PRINTABLE (per grading)'!B$13="Midterm"), IF(ISERROR(SUMIF(OUTPUT!O$20:Y$20, "CLO3", OUTPUT!O70:Y70) / OUTPUT!AM$8), "", SUMIF(OUTPUT!O$20:Y$20, "CLO3", OUTPUT!O70:Y70) / OUTPUT!AM$8),
IF(AND('PRINTABLE (per grading)'!H$16="OUTPUT", 'PRINTABLE (per grading)'!B$13="Final"), IF(ISERROR(SUMIF(OUTPUT!AA$20:AI$20, "CLO3", OUTPUT!AA70:AI70) / OUTPUT!AN$8), "", SUMIF(OUTPUT!AA$20:AI$20, "CLO3", OUTPUT!AA70:AI70) / OUTPUT!AN$8),
"" )))))),"")</f>
        <v/>
      </c>
      <c r="Z68" s="286" t="str">
        <f aca="false">IF(B68&lt;&gt;"",IF(Y68="","",IF(Y68&lt;0.5,1,IF(AND(Y68&gt;=0.5,Y68&lt;P$10),2,IF(Y68&gt;=P$10,3)))),"")</f>
        <v/>
      </c>
      <c r="AA68" s="287" t="str">
        <f aca="false">IF(B68 &lt;&gt; "",IFERROR(IF(AVERAGE(W68,Y68)&gt;=P$10,"Y","N"),""),"")</f>
        <v/>
      </c>
      <c r="AB68" s="194" t="str">
        <f aca="false">IF(B68 &lt;&gt; "", IFERROR(IF(C$16 = "PRELIM", SUMIF('Database (LECTURE-RES-PRAC)'!D$14:AG$14, "CLO4", 'Database (LECTURE-RES-PRAC)'!D65:AG65) / 'Grade computation'!F$7, IF(C$16 = "MIDTERM", SUMIF('Database (LECTURE-RES-PRAC)'!AJ$14:BM$14, "CLO4", 'Database (LECTURE-RES-PRAC)'!AJ65:BM65) / 'Grade computation'!G$7, IF(C$16 = "FINAL", SUMIF('Database (LECTURE-RES-PRAC)'!BP$14:CS$14, "CLO4", 'Database (LECTURE-RES-PRAC)'!BP65:CS65) / 'Grade computation'!H$7,""))),""),"")</f>
        <v/>
      </c>
      <c r="AC68" s="286" t="str">
        <f aca="false">IF(B68&lt;&gt;"",IF(AB68="","",IF(AB68&lt;0.5,1,IF(AND(AB68&gt;=0.5,AB68&lt;P$10),2,IF(AB68&gt;=P$10,3)))),"")</f>
        <v/>
      </c>
      <c r="AD68" s="194" t="str">
        <f aca="false">IF(B68 &lt;&gt; "",IF(AND('PRINTABLE (per grading)'!H$16="EXAM", 'PRINTABLE (per grading)'!B$13="Prelim"), IF(ISERROR(SUMIF('Exam (LECTURE ONLY)'!D$20:M$20, "CLO4", 'Exam (LECTURE ONLY)'!D70:M70) / 'Exam (LECTURE ONLY)'!AL$9), "", SUMIF('Exam (LECTURE ONLY)'!D$20:M$20, "CLO4", 'Exam (LECTURE ONLY)'!D70:M70) /'Exam (LECTURE ONLY)'!AL$9),
IF(AND('PRINTABLE (per grading)'!H$16="EXAM", 'PRINTABLE (per grading)'!B$13="Midterm"), IF(ISERROR(SUMIF('Exam (LECTURE ONLY)'!O$20:X$20, "CLO4", 'Exam (LECTURE ONLY)'!O70:X70) / 'Exam (LECTURE ONLY)'!AM$9), "", SUMIF('Exam (LECTURE ONLY)'!O$20:X$20, "CLO4", 'Exam (LECTURE ONLY)'!O70:X70) / 'Exam (LECTURE ONLY)'!AM$9),
IF(AND('PRINTABLE (per grading)'!H$16="EXAM", 'PRINTABLE (per grading)'!B$13="Final"), IF(ISERROR(SUMIF('Exam (LECTURE ONLY)'!Z$20:AI$20, "CLO4", 'Exam (LECTURE ONLY)'!Z70:AI70) / 'Exam (LECTURE ONLY)'!AN$9), "", SUMIF('Exam (LECTURE ONLY)'!Z$20:AI$20, "CLO4", 'Exam (LECTURE ONLY)'!Z70:AI70) / 'Exam (LECTURE ONLY)'!AN$9),
IF(AND('PRINTABLE (per grading)'!H$16="OUTPUT", 'PRINTABLE (per grading)'!B$13="Prelim"), IF(ISERROR(SUMIF(OUTPUT!C$20:M$20, "CLO4", OUTPUT!C70:M70) / OUTPUT!AL$9), "", SUMIF(OUTPUT!C$20:M$20, "CLO4", OUTPUT!C70:M70) / OUTPUT!AL$9),
IF(AND('PRINTABLE (per grading)'!H$16="OUTPUT", 'PRINTABLE (per grading)'!B$13="Midterm"), IF(ISERROR(SUMIF(OUTPUT!O$20:Y$20, "CLO4", OUTPUT!O70:Y70) / OUTPUT!AM$9), "", SUMIF(OUTPUT!O$20:Y$20, "CLO4", OUTPUT!O70:Y70) / OUTPUT!AM$9),
IF(AND('PRINTABLE (per grading)'!H$16="OUTPUT", 'PRINTABLE (per grading)'!B$13="Final"), IF(ISERROR(SUMIF(OUTPUT!AA$20:AI$20, "CLO4", OUTPUT!AA70:AI70) / OUTPUT!AN$9), "", SUMIF(OUTPUT!AA$20:AI$20, "CLO4", OUTPUT!AA70:AI70) / OUTPUT!AN$9),
"")))))),"")</f>
        <v/>
      </c>
      <c r="AE68" s="286" t="str">
        <f aca="false">IF(B68&lt;&gt;"",IF(AD68="","",IF(AD68&lt;0.5,1,IF(AND(AD68&gt;=0.5,AD68&lt;P$10),2,IF(AD68&gt;=P$10,3)))),"")</f>
        <v/>
      </c>
      <c r="AF68" s="287" t="str">
        <f aca="false">IF(B68 &lt;&gt; "",IFERROR(IF(AVERAGE(AB68,AD68)&gt;=P$10,"Y","N"),""),"")</f>
        <v/>
      </c>
      <c r="AG68" s="194" t="str">
        <f aca="false">IF(B68 &lt;&gt; "", IFERROR(IF(C$16 = "PRELIM", SUMIF('Database (LECTURE-RES-PRAC)'!D$14:AG$14, "CLO5", 'Database (LECTURE-RES-PRAC)'!D65:AG65) / 'Grade computation'!F$8, IF(C$16 = "MIDTERM", SUMIF('Database (LECTURE-RES-PRAC)'!AJ$14:BM$14, "CLO5", 'Database (LECTURE-RES-PRAC)'!AJ65:BM65) / 'Grade computation'!G$8, IF(C$16 = "FINAL", SUMIF('Database (LECTURE-RES-PRAC)'!BP$14:CS$14, "CLO5", 'Database (LECTURE-RES-PRAC)'!BP65:CS65) / 'Grade computation'!H$8,""))),""),"")</f>
        <v/>
      </c>
      <c r="AH68" s="286" t="str">
        <f aca="false">IF(B68&lt;&gt;"",IF(AG68="","",IF(AG68&lt;0.5,1,IF(AND(AG68&gt;=0.5,AG68&lt;P$10),2,IF(AG68&gt;=P$10,3)))),"")</f>
        <v/>
      </c>
      <c r="AI68" s="194" t="str">
        <f aca="false">IF(B68 &lt;&gt; "",IF(AND('PRINTABLE (per grading)'!H$16="EXAM", 'PRINTABLE (per grading)'!B$13="Prelim"), IF(ISERROR(SUMIF('Exam (LECTURE ONLY)'!D$20:M$20, "CLO5", 'Exam (LECTURE ONLY)'!D70:M70) / 'Exam (LECTURE ONLY)'!AL$10), "", SUMIF('Exam (LECTURE ONLY)'!D$20:M$20, "CLO5", 'Exam (LECTURE ONLY)'!D70:M70) /'Exam (LECTURE ONLY)'!AL$10),
IF(AND('PRINTABLE (per grading)'!H$16="EXAM", 'PRINTABLE (per grading)'!B$13="Midterm"), IF(ISERROR(SUMIF('Exam (LECTURE ONLY)'!O$20:X$20, "CLO5", 'Exam (LECTURE ONLY)'!O70:X70) / 'Exam (LECTURE ONLY)'!AM$10), "", SUMIF('Exam (LECTURE ONLY)'!O$20:X$20, "CLO5", 'Exam (LECTURE ONLY)'!O70:X70) / 'Exam (LECTURE ONLY)'!AM$10),
IF(AND('PRINTABLE (per grading)'!H$16="EXAM", 'PRINTABLE (per grading)'!B$13="Final"), IF(ISERROR(SUMIF('Exam (LECTURE ONLY)'!Z$20:AI$20, "CLO5", 'Exam (LECTURE ONLY)'!Z70:AI70) / 'Exam (LECTURE ONLY)'!AN$10), "", SUMIF('Exam (LECTURE ONLY)'!Z$20:AI$20, "CLO5", 'Exam (LECTURE ONLY)'!Z70:AI70) / 'Exam (LECTURE ONLY)'!AN$10),
IF(AND('PRINTABLE (per grading)'!H$16="OUTPUT", 'PRINTABLE (per grading)'!B$13="Prelim"), IF(ISERROR(SUMIF(OUTPUT!C$20:M$20, "CLO5", OUTPUT!C70:M70) / OUTPUT!AL$10), "", SUMIF(OUTPUT!C$20:M$20, "CLO5", OUTPUT!C70:M70) / OUTPUT!AL$10),
IF(AND('PRINTABLE (per grading)'!H$16="OUTPUT", 'PRINTABLE (per grading)'!B$13="Midterm"), IF(ISERROR(SUMIF(OUTPUT!O$20:Y$20, "CLO5", OUTPUT!O70:Y70) / OUTPUT!AM$10), "", SUMIF(OUTPUT!O$20:Y$20, "CLO5", OUTPUT!O70:Y70) / OUTPUT!AM$10),
IF(AND('PRINTABLE (per grading)'!H$16="OUTPUT", 'PRINTABLE (per grading)'!B$13="Final"), IF(ISERROR(SUMIF(OUTPUT!AA$20:AI$20, "CLO5", OUTPUT!AA70:AI70) / OUTPUT!AN$10), "", SUMIF(OUTPUT!AA$20:AI$20, "CLO5", OUTPUT!AA70:AI70) / OUTPUT!AN$10),
"")))))),"")</f>
        <v/>
      </c>
      <c r="AJ68" s="286" t="str">
        <f aca="false">IF(B68&lt;&gt;"",IF(AI68="","",IF(AI68&lt;0.5,1,IF(AND(AI68&gt;=0.5,AI68&lt;P$10),2,IF(AI68&gt;=P$10,3)))),"")</f>
        <v/>
      </c>
      <c r="AK68" s="287" t="str">
        <f aca="false">IF(B68 &lt;&gt; "",IFERROR(IF(AVERAGE(AG68,AI68)&gt;=P$10,"Y","N"),""),"")</f>
        <v/>
      </c>
      <c r="AL68" s="194" t="str">
        <f aca="false">IF(B68 &lt;&gt; "", IFERROR(IF(C$16 = "PRELIM", SUMIF('Database (LECTURE-RES-PRAC)'!D$14:AG$14, "CLO6", 'Database (LECTURE-RES-PRAC)'!D65:AG65) / 'Grade computation'!F$9, IF(C$16 = "MIDTERM", SUMIF('Database (LECTURE-RES-PRAC)'!AJ$14:BM$14, "CLO6", 'Database (LECTURE-RES-PRAC)'!AJ65:BM65) / 'Grade computation'!G$9, IF(C$16 = "FINAL", SUMIF('Database (LECTURE-RES-PRAC)'!BP$14:CS$14, "CLO6", 'Database (LECTURE-RES-PRAC)'!BP65:CS65) / 'Grade computation'!H$9,""))),""),"")</f>
        <v/>
      </c>
      <c r="AM68" s="286" t="str">
        <f aca="false">IF(B68&lt;&gt;"",IF(AL68="","",IF(AL68&lt;0.5,1,IF(AND(AL68&gt;=0.5,AL68&lt;P$10),2,IF(AL68&gt;=P$10,3)))),"")</f>
        <v/>
      </c>
      <c r="AN68" s="194" t="str">
        <f aca="false">IF(B68 &lt;&gt; "",IF(AND('PRINTABLE (per grading)'!H$16="EXAM", 'PRINTABLE (per grading)'!B$13="Prelim"), IF(ISERROR(SUMIF('Exam (LECTURE ONLY)'!D$20:M$20, "CLO6", 'Exam (LECTURE ONLY)'!D70:M70) / 'Exam (LECTURE ONLY)'!AL$11), "", SUMIF('Exam (LECTURE ONLY)'!D$20:M$20, "CLO6", 'Exam (LECTURE ONLY)'!D70:M70) /'Exam (LECTURE ONLY)'!AL$11),
IF(AND('PRINTABLE (per grading)'!H$16="EXAM", 'PRINTABLE (per grading)'!B$13="Midterm"), IF(ISERROR(SUMIF('Exam (LECTURE ONLY)'!O$20:X$20, "CLO6", 'Exam (LECTURE ONLY)'!O70:X70) / 'Exam (LECTURE ONLY)'!AM$11), "", SUMIF('Exam (LECTURE ONLY)'!O$20:X$20, "CLO6", 'Exam (LECTURE ONLY)'!O70:X70) / 'Exam (LECTURE ONLY)'!AM$11),
IF(AND('PRINTABLE (per grading)'!H$16="EXAM", 'PRINTABLE (per grading)'!B$13="Final"), IF(ISERROR(SUMIF('Exam (LECTURE ONLY)'!Z$20:AI$20, "CLO6", 'Exam (LECTURE ONLY)'!Z70:AI70) / 'Exam (LECTURE ONLY)'!AN$11), "", SUMIF('Exam (LECTURE ONLY)'!Z$20:AI$20, "CLO6", 'Exam (LECTURE ONLY)'!Z70:AI70) / 'Exam (LECTURE ONLY)'!AN$11),
IF(AND('PRINTABLE (per grading)'!H$16="OUTPUT", 'PRINTABLE (per grading)'!B$13="Prelim"), IF(ISERROR(SUMIF(OUTPUT!C$20:M$20, "CLO6", OUTPUT!C70:M70) / OUTPUT!AL$11), "", SUMIF(OUTPUT!C$20:M$20, "CLO6", OUTPUT!C70:M70) / OUTPUT!AL$11),
IF(AND('PRINTABLE (per grading)'!H$16="OUTPUT", 'PRINTABLE (per grading)'!B$13="Midterm"), IF(ISERROR(SUMIF(OUTPUT!O$20:Y$20, "CLO6", OUTPUT!O70:Y70) / OUTPUT!AM$11), "", SUMIF(OUTPUT!O$20:Y$20, "CLO6", OUTPUT!O70:Y70) / OUTPUT!AM$11),
IF(AND('PRINTABLE (per grading)'!H$16="OUTPUT", 'PRINTABLE (per grading)'!B$13="Final"), IF(ISERROR(SUMIF(OUTPUT!AA$20:AI$20, "CLO6", OUTPUT!AA70:AI70) / OUTPUT!AN$11), "", SUMIF(OUTPUT!AA$20:AI$20, "CLO6", OUTPUT!AA70:AI70) / OUTPUT!AN$11),
"")))))),"")</f>
        <v/>
      </c>
      <c r="AO68" s="286" t="str">
        <f aca="false">IF(B68&lt;&gt;"",IF(AN68="","",IF(AN68&lt;0.5,1,IF(AND(AN68&gt;=0.5,AN68&lt;P$10),2,IF(AN68&gt;=P$10,3)))),"")</f>
        <v/>
      </c>
      <c r="AP68" s="287" t="str">
        <f aca="false">IF(B68 &lt;&gt; "",IFERROR(IF(AVERAGE(AL68,AN68)&gt;=P$10,"Y","N"),""),"")</f>
        <v/>
      </c>
      <c r="AQ68" s="194" t="str">
        <f aca="false">IF(B68 &lt;&gt; "", IFERROR(IF(C$16 = "PRELIM", SUMIF('Database (LECTURE-RES-PRAC)'!D$14:AG$14, "CLO7", 'Database (LECTURE-RES-PRAC)'!D65:AG65) / 'Grade computation'!F$10, IF(C$16 = "MIDTERM", SUMIF('Database (LECTURE-RES-PRAC)'!AJ$14:BM$14, "CLO7", 'Database (LECTURE-RES-PRAC)'!AJ65:BM65) / 'Grade computation'!G$10, IF(C$16 = "FINAL", SUMIF('Database (LECTURE-RES-PRAC)'!BP$14:CS$14, "CLO7", 'Database (LECTURE-RES-PRAC)'!BP65:CS65) / 'Grade computation'!H$10,""))),""),"")</f>
        <v/>
      </c>
      <c r="AR68" s="286" t="str">
        <f aca="false">IF(B68&lt;&gt;"",IF(AQ68="","",IF(AQ68&lt;0.5,1,IF(AND(AQ68&gt;=0.5,AQ68&lt;P$10),2,IF(AQ68&gt;=P$10,3)))),"")</f>
        <v/>
      </c>
      <c r="AS68" s="194" t="str">
        <f aca="false">IF(B68 &lt;&gt; "",IF(AND('PRINTABLE (per grading)'!H$16="EXAM", 'PRINTABLE (per grading)'!B$13="Prelim"), IF(ISERROR(SUMIF('Exam (LECTURE ONLY)'!D$20:M$20, "CLO7", 'Exam (LECTURE ONLY)'!D70:M70) / 'Exam (LECTURE ONLY)'!AL$12), "", SUMIF('Exam (LECTURE ONLY)'!D$20:M$20, "CLO7", 'Exam (LECTURE ONLY)'!D70:M70) /'Exam (LECTURE ONLY)'!AL$12),
IF(AND('PRINTABLE (per grading)'!H$16="EXAM", 'PRINTABLE (per grading)'!B$13="Midterm"), IF(ISERROR(SUMIF('Exam (LECTURE ONLY)'!O$20:X$20, "CLO7", 'Exam (LECTURE ONLY)'!O70:X70) / 'Exam (LECTURE ONLY)'!AM$12), "", SUMIF('Exam (LECTURE ONLY)'!O$20:X$20, "CLO7", 'Exam (LECTURE ONLY)'!O70:X70) / 'Exam (LECTURE ONLY)'!AM$12),
IF(AND('PRINTABLE (per grading)'!H$16="EXAM", 'PRINTABLE (per grading)'!B$13="Final"), IF(ISERROR(SUMIF('Exam (LECTURE ONLY)'!Z$20:AI$20, "CLO7", 'Exam (LECTURE ONLY)'!Z70:AI70) / 'Exam (LECTURE ONLY)'!AN$12), "", SUMIF('Exam (LECTURE ONLY)'!Z$20:AI$20, "CLO7", 'Exam (LECTURE ONLY)'!Z70:AI70) / 'Exam (LECTURE ONLY)'!AN$12),
IF(AND('PRINTABLE (per grading)'!H$16="OUTPUT", 'PRINTABLE (per grading)'!B$13="Prelim"), IF(ISERROR(SUMIF(OUTPUT!C$20:M$20, "CLO7", OUTPUT!C70:M70) / OUTPUT!AL$12), "", SUMIF(OUTPUT!C$20:M$20, "CLO7", OUTPUT!C70:M70) / OUTPUT!AL$12),
IF(AND('PRINTABLE (per grading)'!H$16="OUTPUT", 'PRINTABLE (per grading)'!B$13="Midterm"), IF(ISERROR(SUMIF(OUTPUT!O$20:Y$20, "CLO7", OUTPUT!O70:Y70) / OUTPUT!AM$12), "", SUMIF(OUTPUT!O$20:Y$20, "CLO7", OUTPUT!O70:Y70) / OUTPUT!AM$12),
IF(AND('PRINTABLE (per grading)'!H$16="OUTPUT", 'PRINTABLE (per grading)'!B$13="Final"), IF(ISERROR(SUMIF(OUTPUT!AA$20:AI$20, "CLO7", OUTPUT!AA70:AI70) / OUTPUT!AN$12), "", SUMIF(OUTPUT!AA$20:AI$20, "CLO7", OUTPUT!AA70:AI70) / OUTPUT!AN$12),
"")))))),"")</f>
        <v/>
      </c>
      <c r="AT68" s="286" t="str">
        <f aca="false">IF(B68&lt;&gt;"",IF(AS68="","",IF(AS68&lt;0.5,1,IF(AND(AS68&gt;=0.5,AS68&lt;P$10),2,IF(AS68&gt;=P$10,3)))),"")</f>
        <v/>
      </c>
      <c r="AU68" s="287" t="str">
        <f aca="false">IF(B68 &lt;&gt; "",IFERROR(IF(AVERAGE(AQ68,AS68)&gt;=P$10,"Y","N"),""),"")</f>
        <v/>
      </c>
      <c r="AV68" s="194" t="str">
        <f aca="false">IF(B68 &lt;&gt; "", IFERROR(IF(C$16 = "PRELIM", SUMIF('Database (LECTURE-RES-PRAC)'!D$14:AG$14, "CLO8", 'Database (LECTURE-RES-PRAC)'!D65:AG65) / 'Grade computation'!F$11, IF(C$16 = "MIDTERM", SUMIF('Database (LECTURE-RES-PRAC)'!AJ$14:BM$14, "CLO8", 'Database (LECTURE-RES-PRAC)'!AJ65:BM65) / 'Grade computation'!G$11, IF(C$16 = "FINAL", SUMIF('Database (LECTURE-RES-PRAC)'!BP$14:CS$14, "CLO8", 'Database (LECTURE-RES-PRAC)'!BP65:CS65) / 'Grade computation'!H$11,""))),""),"")</f>
        <v/>
      </c>
      <c r="AW68" s="286" t="str">
        <f aca="false">IF(B68&lt;&gt;"",IF(AV68="","",IF(AV68&lt;0.5,1,IF(AND(AV68&gt;=0.5,AV68&lt;P$10),2,IF(AV68&gt;=P$10,3)))),"")</f>
        <v/>
      </c>
      <c r="AX68" s="194" t="str">
        <f aca="false">IF(B68 &lt;&gt; "",IF(AND('PRINTABLE (per grading)'!H$16="EXAM", 'PRINTABLE (per grading)'!B$13="Prelim"), IF(ISERROR(SUMIF('Exam (LECTURE ONLY)'!D$20:M$20, "CLO8", 'Exam (LECTURE ONLY)'!D70:M70) / 'Exam (LECTURE ONLY)'!AL$13), "", SUMIF('Exam (LECTURE ONLY)'!D$20:M$20, "CLO8", 'Exam (LECTURE ONLY)'!D70:M70) /'Exam (LECTURE ONLY)'!AL$13),
IF(AND('PRINTABLE (per grading)'!H$16="EXAM", 'PRINTABLE (per grading)'!B$13="Midterm"), IF(ISERROR(SUMIF('Exam (LECTURE ONLY)'!O$20:X$20, "CLO8", 'Exam (LECTURE ONLY)'!O70:X70) / 'Exam (LECTURE ONLY)'!AM$13), "", SUMIF('Exam (LECTURE ONLY)'!O$20:X$20, "CLO8", 'Exam (LECTURE ONLY)'!O70:X70) / 'Exam (LECTURE ONLY)'!AM$13),
IF(AND('PRINTABLE (per grading)'!H$16="EXAM", 'PRINTABLE (per grading)'!B$13="Final"), IF(ISERROR(SUMIF('Exam (LECTURE ONLY)'!Z$20:AI$20, "CLO8", 'Exam (LECTURE ONLY)'!Z70:AI70) / 'Exam (LECTURE ONLY)'!AN$13), "", SUMIF('Exam (LECTURE ONLY)'!Z$20:AI$20, "CLO8", 'Exam (LECTURE ONLY)'!Z70:AI70) / 'Exam (LECTURE ONLY)'!AN$13),
IF(AND('PRINTABLE (per grading)'!H$16="OUTPUT", 'PRINTABLE (per grading)'!B$13="Prelim"), IF(ISERROR(SUMIF(OUTPUT!C$20:M$20, "CLO8", OUTPUT!C70:M70) / OUTPUT!AL$13), "", SUMIF(OUTPUT!C$20:M$20, "CLO8", OUTPUT!C70:M70) / OUTPUT!AL$13),
IF(AND('PRINTABLE (per grading)'!H$16="OUTPUT", 'PRINTABLE (per grading)'!B$13="Midterm"), IF(ISERROR(SUMIF(OUTPUT!O$20:Y$20, "CLO8", OUTPUT!O70:Y70) / OUTPUT!AM$13), "", SUMIF(OUTPUT!O$20:Y$20, "CLO8", OUTPUT!O70:Y70) / OUTPUT!AM$13),
IF(AND('PRINTABLE (per grading)'!H$16="OUTPUT", 'PRINTABLE (per grading)'!B$13="Final"), IF(ISERROR(SUMIF(OUTPUT!AA$20:AI$20, "CLO8", OUTPUT!AA70:AI70) / OUTPUT!AN$13), "", SUMIF(OUTPUT!AA$20:AI$20, "CLO8", OUTPUT!AA70:AI70) / OUTPUT!AN$13),
"")))))),"")</f>
        <v/>
      </c>
      <c r="AY68" s="286" t="str">
        <f aca="false">IF(B68&lt;&gt;"",IF(AX68="","",IF(AX68&lt;0.5,1,IF(AND(AX68&gt;=0.5,AX68&lt;P$10),2,IF(AX68&gt;=P$10,3)))),"")</f>
        <v/>
      </c>
      <c r="AZ68" s="287" t="str">
        <f aca="false">IF(B68 &lt;&gt; "",IFERROR(IF(AVERAGE(AV68,AX68)&gt;=P$10,"Y","N"),""),"")</f>
        <v/>
      </c>
      <c r="BA68" s="194" t="str">
        <f aca="false">IF(B68 &lt;&gt; "", IFERROR(IF(C$16 = "PRELIM", SUMIF('Database (LECTURE-RES-PRAC)'!D$14:AG$14, "CLO9", 'Database (LECTURE-RES-PRAC)'!D65:AG65) / 'Grade computation'!F$12, IF(C$16 = "MIDTERM", SUMIF('Database (LECTURE-RES-PRAC)'!AJ$14:BM$14, "CLO9", 'Database (LECTURE-RES-PRAC)'!AJ65:BM65) / 'Grade computation'!G$12, IF(C$16 = "FINAL", SUMIF('Database (LECTURE-RES-PRAC)'!BP$14:CS$14, "CLO9", 'Database (LECTURE-RES-PRAC)'!BP65:CS65) / 'Grade computation'!H$12,""))),""),"")</f>
        <v/>
      </c>
      <c r="BB68" s="286" t="str">
        <f aca="false">IF(B68&lt;&gt;"",IF(BA68="","",IF(BA68&lt;0.5,1,IF(AND(BA68&gt;=0.5,BA68&lt;P$10),2,IF(BA68&gt;=P$10,3)))),"")</f>
        <v/>
      </c>
      <c r="BC68" s="194" t="str">
        <f aca="false">IF(B68 &lt;&gt; "",IF(AND('PRINTABLE (per grading)'!H$16="EXAM", 'PRINTABLE (per grading)'!B$13="Prelim"), IF(ISERROR(SUMIF('Exam (LECTURE ONLY)'!D$20:M$20, "CLO9", 'Exam (LECTURE ONLY)'!D70:M70) / 'Exam (LECTURE ONLY)'!AL$14), "", SUMIF('Exam (LECTURE ONLY)'!D$20:M$20, "CLO9", 'Exam (LECTURE ONLY)'!D70:M70) /'Exam (LECTURE ONLY)'!AL$14),
IF(AND('PRINTABLE (per grading)'!H$16="EXAM", 'PRINTABLE (per grading)'!B$13="Midterm"), IF(ISERROR(SUMIF('Exam (LECTURE ONLY)'!O$20:X$20, "CLO9", 'Exam (LECTURE ONLY)'!O70:X70) / 'Exam (LECTURE ONLY)'!AM$14), "", SUMIF('Exam (LECTURE ONLY)'!O$20:X$20, "CLO9", 'Exam (LECTURE ONLY)'!O70:X70) / 'Exam (LECTURE ONLY)'!AM$14),
IF(AND('PRINTABLE (per grading)'!H$16="EXAM", 'PRINTABLE (per grading)'!B$13="Final"), IF(ISERROR(SUMIF('Exam (LECTURE ONLY)'!Z$20:AI$20, "CLO9", 'Exam (LECTURE ONLY)'!Z70:AI70) / 'Exam (LECTURE ONLY)'!AN$14), "", SUMIF('Exam (LECTURE ONLY)'!Z$20:AI$20, "CLO9", 'Exam (LECTURE ONLY)'!Z70:AI70) / 'Exam (LECTURE ONLY)'!AN$14),
IF(AND('PRINTABLE (per grading)'!H$16="OUTPUT", 'PRINTABLE (per grading)'!B$13="Prelim"), IF(ISERROR(SUMIF(OUTPUT!C$20:M$20, "CLO9", OUTPUT!C70:M70) / OUTPUT!AL$14), "", SUMIF(OUTPUT!C$20:M$20, "CLO9", OUTPUT!C70:M70) / OUTPUT!AL$14),
IF(AND('PRINTABLE (per grading)'!H$16="OUTPUT", 'PRINTABLE (per grading)'!B$13="Midterm"), IF(ISERROR(SUMIF(OUTPUT!O$20:Y$20, "CLO9", OUTPUT!O70:Y70) / OUTPUT!AM$14), "", SUMIF(OUTPUT!O$20:Y$20, "CLO9", OUTPUT!O70:Y70) / OUTPUT!AM$14),
IF(AND('PRINTABLE (per grading)'!H$16="OUTPUT", 'PRINTABLE (per grading)'!B$13="Final"), IF(ISERROR(SUMIF(OUTPUT!AA$20:AI$20, "CLO9", OUTPUT!AA70:AI70) / OUTPUT!AN$14), "", SUMIF(OUTPUT!AA$20:AI$20, "CLO9", OUTPUT!AA70:AI70) / OUTPUT!AN$14),
"")))))),"")</f>
        <v/>
      </c>
      <c r="BD68" s="286" t="str">
        <f aca="false">IF(B68&lt;&gt;"",IF(BC68="","",IF(BC68&lt;0.5,1,IF(AND(BC68&gt;=0.5,BC68&lt;P$10),2,IF(BC68&gt;=P$10,3)))),"")</f>
        <v/>
      </c>
      <c r="BE68" s="287" t="str">
        <f aca="false">IF(B68 &lt;&gt; "",IFERROR(IF(AVERAGE(BA68,BC68)&gt;=P$10,"Y","N"),""),"")</f>
        <v/>
      </c>
      <c r="BF68" s="194" t="str">
        <f aca="false">IF(B68 &lt;&gt; "", IFERROR(IF(C$16 = "PRELIM", SUMIF('Database (LECTURE-RES-PRAC)'!D$14:AG$14, "CLO10", 'Database (LECTURE-RES-PRAC)'!D65:AG65) / 'Grade computation'!F$13, IF(C$16 = "MIDTERM", SUMIF('Database (LECTURE-RES-PRAC)'!AJ$14:BM$14, "CLO10", 'Database (LECTURE-RES-PRAC)'!AJ65:BM65) / 'Grade computation'!G$13, IF(C$16 = "FINAL", SUMIF('Database (LECTURE-RES-PRAC)'!BP$14:CS$14, "CLO10", 'Database (LECTURE-RES-PRAC)'!BP65:CS65) / 'Grade computation'!H$13,""))),""),"")</f>
        <v/>
      </c>
      <c r="BG68" s="286" t="str">
        <f aca="false">IF(B68&lt;&gt;"",IF(BF68="","",IF(BF68&lt;0.5,1,IF(AND(BF68&gt;=0.5,BF68&lt;P$10),2,IF(BF68&gt;=P$10,3)))),"")</f>
        <v/>
      </c>
      <c r="BH68" s="194" t="str">
        <f aca="false">IF(B68 &lt;&gt; "",IF(AND('PRINTABLE (per grading)'!H$16="EXAM", 'PRINTABLE (per grading)'!B$13="Prelim"), IF(ISERROR(SUMIF('Exam (LECTURE ONLY)'!D$20:M$20, "CLO10", 'Exam (LECTURE ONLY)'!D70:M70) / 'Exam (LECTURE ONLY)'!AL$15), "", SUMIF('Exam (LECTURE ONLY)'!D$20:M$20, "CLO10", 'Exam (LECTURE ONLY)'!D70:M70) /'Exam (LECTURE ONLY)'!AL$15),
IF(AND('PRINTABLE (per grading)'!H$16="EXAM", 'PRINTABLE (per grading)'!B$13="Midterm"), IF(ISERROR(SUMIF('Exam (LECTURE ONLY)'!O$20:X$20, "CLO10", 'Exam (LECTURE ONLY)'!O70:X70) / 'Exam (LECTURE ONLY)'!AM$15), "", SUMIF('Exam (LECTURE ONLY)'!O$20:X$20, "CLO10", 'Exam (LECTURE ONLY)'!O70:X70) / 'Exam (LECTURE ONLY)'!AM$15),
IF(AND('PRINTABLE (per grading)'!H$16="EXAM", 'PRINTABLE (per grading)'!B$13="Final"), IF(ISERROR(SUMIF('Exam (LECTURE ONLY)'!Z$20:AI$20, "CLO10", 'Exam (LECTURE ONLY)'!Z70:AI70) / 'Exam (LECTURE ONLY)'!AN$15), "", SUMIF('Exam (LECTURE ONLY)'!Z$20:AI$20, "CLO10", 'Exam (LECTURE ONLY)'!Z70:AI70) / 'Exam (LECTURE ONLY)'!AN$15),
IF(AND('PRINTABLE (per grading)'!H$16="OUTPUT", 'PRINTABLE (per grading)'!B$13="Prelim"), IF(ISERROR(SUMIF(OUTPUT!C$20:M$20, "CLO10", OUTPUT!C70:M70) / OUTPUT!AL$15), "", SUMIF(OUTPUT!C$20:M$20, "CLO10", OUTPUT!C70:M70) / OUTPUT!AL$15),
IF(AND('PRINTABLE (per grading)'!H$16="OUTPUT", 'PRINTABLE (per grading)'!B$13="Midterm"), IF(ISERROR(SUMIF(OUTPUT!O$20:Y$20, "CLO10", OUTPUT!O70:Y70) / OUTPUT!AM$15), "", SUMIF(OUTPUT!O$20:Y$20, "CLO10", OUTPUT!O70:Y70) / OUTPUT!AM$15),
IF(AND('PRINTABLE (per grading)'!H$16="OUTPUT", 'PRINTABLE (per grading)'!B$13="Final"), IF(ISERROR(SUMIF(OUTPUT!AA$20:AI$20, "CLO10", OUTPUT!AA70:AI70) / OUTPUT!AN$15), "", SUMIF(OUTPUT!AA$20:AI$20, "CLO10", OUTPUT!AA70:AI70) / OUTPUT!AN$15),
"")))))),"")</f>
        <v/>
      </c>
      <c r="BI68" s="286" t="str">
        <f aca="false">IF(B68&lt;&gt;"",IF(BH68="","",IF(BH68&lt;0.5,1,IF(AND(BH68&gt;=0.5,BH68&lt;P$10),2,IF(BH68&gt;=P$10,3)))),"")</f>
        <v/>
      </c>
      <c r="BJ68" s="287" t="str">
        <f aca="false">IF(B68 &lt;&gt; "",IFERROR(IF(AVERAGE(BF68,BH68)&gt;=P$10,"Y","N"),""),"")</f>
        <v/>
      </c>
      <c r="BK68" s="8"/>
    </row>
    <row r="69" customFormat="false" ht="19.5" hidden="false" customHeight="true" outlineLevel="0" collapsed="false">
      <c r="A69" s="183" t="str">
        <f aca="false">IF(ISBLANK('Database (LECTURE-RES-PRAC)'!A66),"",'Database (LECTURE-RES-PRAC)'!A66)</f>
        <v/>
      </c>
      <c r="B69" s="184" t="str">
        <f aca="false">IF(ISBLANK('Database (LECTURE-RES-PRAC)'!B66),"",'Database (LECTURE-RES-PRAC)'!B66)</f>
        <v/>
      </c>
      <c r="C69" s="230" t="str">
        <f aca="false">IF(B69&lt;&gt;"",IF(C$16="PRELIM",'Grade computation'!C69, IF(C$16="MIDTERM",'Grade computation'!K69, IF(C$16="FINAL",'Grade computation'!S69,""))),"")</f>
        <v/>
      </c>
      <c r="D69" s="231" t="str">
        <f aca="false">IF(B69&lt;&gt;"",IFERROR(IF(B$11="80-20", (((C69/C$19)*X$6)+X$7)*D$18, IF(B$11="60-40", (((C69/C$19)*Y$6)+Y$7)*D$18, 0)),0),"")</f>
        <v/>
      </c>
      <c r="E69" s="230" t="str">
        <f aca="false">IF(B69&lt;&gt;"", IF(C$16="PRELIM",'Grade computation'!E69, IF(C$16="MIDTERM",'Grade computation'!M69, IF(C$16="FINAL",'Grade computation'!U69,""))),"")</f>
        <v/>
      </c>
      <c r="F69" s="232" t="str">
        <f aca="false">IF(B69&lt;&gt;"",IFERROR(IF(B$11="80-20", (((E69/E$19)*X$6)+X$7)*F$18, IF(B$11="60-40", (((E69/E$19)*Y$6)+Y$7)*F$18, 0)),0),"")</f>
        <v/>
      </c>
      <c r="G69" s="233" t="str">
        <f aca="false">IF(B69&lt;&gt;"",IFERROR((D69+F69),0),"")</f>
        <v/>
      </c>
      <c r="H69" s="234" t="str">
        <f aca="false">IF(B69&lt;&gt;"",IF(C$16="PRELIM", 'Grade computation'!H69, IF(C$16="MIDTERM", 'Grade computation'!P69, IF(C$16="FINAL",'Grade computation'!X69, ""))),"")</f>
        <v/>
      </c>
      <c r="I69" s="233" t="str">
        <f aca="false">IF(B69&lt;&gt;"",IFERROR(IF(B$11="80-20", (((H69/H$19)*X$6)+X$7)*I$19, IF(B$11="60-40", (((H69/H$19)*Y$6)+Y$7)*I$19, 0)),0),"")</f>
        <v/>
      </c>
      <c r="J69" s="237" t="str">
        <f aca="false">IFERROR((G69+I69),"")</f>
        <v/>
      </c>
      <c r="K69" s="183" t="str">
        <f aca="false">IFERROR(IF(J69="","",IF(J69&gt;=75,"PASSED","FAILED")),"")</f>
        <v/>
      </c>
      <c r="L69" s="183"/>
      <c r="M69" s="194" t="str">
        <f aca="false">IF(B69 &lt;&gt; "", IFERROR(IF(C$16 = "PRELIM", SUMIF('Database (LECTURE-RES-PRAC)'!D$14:AG$14, "CLO1", 'Database (LECTURE-RES-PRAC)'!D66:AG66) / 'Grade computation'!F$4, IF(C$16 = "MIDTERM", SUMIF('Database (LECTURE-RES-PRAC)'!AJ$14:BM$14, "CLO1", 'Database (LECTURE-RES-PRAC)'!AJ66:BM66) / 'Grade computation'!G$4, IF(C$16 = "FINAL", SUMIF('Database (LECTURE-RES-PRAC)'!BP$14:CS$14, "CLO1", 'Database (LECTURE-RES-PRAC)'!BP66:CS66) / 'Grade computation'!H$4,""))),""),"")</f>
        <v/>
      </c>
      <c r="N69" s="286" t="str">
        <f aca="false">IF(B69&lt;&gt;"",IF(M69="","",IF(M69&lt;0.5,1,IF(AND(M69&gt;=0.5,M69&lt;P$10),2,IF(M69&gt;=P$10,3)))),"")</f>
        <v/>
      </c>
      <c r="O69" s="194" t="str">
        <f aca="false">IF(B69 &lt;&gt; "",IF(AND('PRINTABLE (per grading)'!H$16="EXAM", 'PRINTABLE (per grading)'!B$13="Prelim"), IF(ISERROR(SUMIF('Exam (LECTURE ONLY)'!D$20:M$20, "CLO1", 'Exam (LECTURE ONLY)'!D71:M71) / 'Exam (LECTURE ONLY)'!AL$6), "", SUMIF('Exam (LECTURE ONLY)'!D$20:M$20, "CLO1", 'Exam (LECTURE ONLY)'!D71:M71) /'Exam (LECTURE ONLY)'!AL$6),
IF(AND('PRINTABLE (per grading)'!H$16="EXAM", 'PRINTABLE (per grading)'!B$13="Midterm"), IF(ISERROR(SUMIF('Exam (LECTURE ONLY)'!O$20:X$20, "CLO1", 'Exam (LECTURE ONLY)'!O71:X71) / 'Exam (LECTURE ONLY)'!AM$6), "", SUMIF('Exam (LECTURE ONLY)'!O$20:X$20, "CLO1", 'Exam (LECTURE ONLY)'!O71:X71) / 'Exam (LECTURE ONLY)'!AM$6),
IF(AND('PRINTABLE (per grading)'!H$16="EXAM", 'PRINTABLE (per grading)'!B$13="Final"), IF(ISERROR(SUMIF('Exam (LECTURE ONLY)'!Z$20:AI$20, "CLO1", 'Exam (LECTURE ONLY)'!Z71:AI71) / 'Exam (LECTURE ONLY)'!AN$6), "", SUMIF('Exam (LECTURE ONLY)'!Z$20:AI$20, "CLO1", 'Exam (LECTURE ONLY)'!Z71:AI71) / 'Exam (LECTURE ONLY)'!AN$6),
IF(AND('PRINTABLE (per grading)'!H$16="OUTPUT", 'PRINTABLE (per grading)'!B$13="Prelim"), IF(ISERROR(SUMIF(OUTPUT!C$20:M$20, "CLO1", OUTPUT!C71:M71) / OUTPUT!AL$6), "", SUMIF(OUTPUT!C$20:M$20, "CLO1", OUTPUT!C71:M71) / OUTPUT!AL$6),
IF(AND('PRINTABLE (per grading)'!H$16="OUTPUT", 'PRINTABLE (per grading)'!B$13="Midterm"), IF(ISERROR(SUMIF(OUTPUT!O$20:Y$20, "CLO1", OUTPUT!O71:Y71) / OUTPUT!AM$6), "", SUMIF(OUTPUT!O$20:Y$20, "CLO1", OUTPUT!O71:Y71) / OUTPUT!AM$6),
IF(AND('PRINTABLE (per grading)'!H$16="OUTPUT", 'PRINTABLE (per grading)'!B$13="Final"), IF(ISERROR(SUMIF(OUTPUT!AA$20:AI$20, "CLO1", OUTPUT!AA71:AI71) / OUTPUT!AN$6), "", SUMIF(OUTPUT!AA$20:AI$20, "CLO1", OUTPUT!AA71:AI71) / OUTPUT!AN$6),
"")))))),"")</f>
        <v/>
      </c>
      <c r="P69" s="286" t="str">
        <f aca="false">IF(B69&lt;&gt;"",IF(O69="","",IF(O69&lt;0.5,1,IF(AND(O69&gt;=0.5,O69&lt;P$10),2,IF(O69&gt;=P$10,3)))),"")</f>
        <v/>
      </c>
      <c r="Q69" s="287" t="str">
        <f aca="false">IF(B69 &lt;&gt; "",IFERROR(IF(AVERAGE(M69,O69)&gt;=P$10,"Y","N"),""),"")</f>
        <v/>
      </c>
      <c r="R69" s="194" t="str">
        <f aca="false">IF(B69 &lt;&gt; "", IFERROR(IF(C$16 = "PRELIM", SUMIF('Database (LECTURE-RES-PRAC)'!D$14:AG$14, "CLO2", 'Database (LECTURE-RES-PRAC)'!D66:AG66) / 'Grade computation'!F$5, IF(C$16 = "MIDTERM", SUMIF('Database (LECTURE-RES-PRAC)'!AJ$14:BM$14, "CLO2", 'Database (LECTURE-RES-PRAC)'!AJ66:BM66) / 'Grade computation'!G$5, IF(C$16 = "FINAL", SUMIF('Database (LECTURE-RES-PRAC)'!BP$14:CS$14, "CLO2", 'Database (LECTURE-RES-PRAC)'!BP66:CS66) / 'Grade computation'!H$5,""))),""),"")</f>
        <v/>
      </c>
      <c r="S69" s="286" t="str">
        <f aca="false">IF(B69&lt;&gt;"",IF(R69="","",IF(R69&lt;0.5,1,IF(AND(R69&gt;=0.5,R69&lt;P$10),2,IF(R69&gt;=P$10,3)))),"")</f>
        <v/>
      </c>
      <c r="T69" s="194" t="str">
        <f aca="false">IF(B69 &lt;&gt; "",IF(AND('PRINTABLE (per grading)'!H$16="EXAM", 'PRINTABLE (per grading)'!B$13="Prelim"), IF(ISERROR(SUMIF('Exam (LECTURE ONLY)'!D$20:M$20, "CLO2", 'Exam (LECTURE ONLY)'!D71:M71) / 'Exam (LECTURE ONLY)'!AL$7), "", SUMIF('Exam (LECTURE ONLY)'!D$20:M$20, "CLO2", 'Exam (LECTURE ONLY)'!D71:M71) /'Exam (LECTURE ONLY)'!AL$7),
IF(AND('PRINTABLE (per grading)'!H$16="EXAM", 'PRINTABLE (per grading)'!B$13="Midterm"), IF(ISERROR(SUMIF('Exam (LECTURE ONLY)'!O$20:X$20, "CLO2", 'Exam (LECTURE ONLY)'!O71:X71) / 'Exam (LECTURE ONLY)'!AM$7), "", SUMIF('Exam (LECTURE ONLY)'!O$20:X$20, "CLO2", 'Exam (LECTURE ONLY)'!O71:X71) / 'Exam (LECTURE ONLY)'!AM$7),
IF(AND('PRINTABLE (per grading)'!H$16="EXAM", 'PRINTABLE (per grading)'!B$13="Final"), IF(ISERROR(SUMIF('Exam (LECTURE ONLY)'!Z$20:AI$20, "CLO2", 'Exam (LECTURE ONLY)'!Z71:AI71) / 'Exam (LECTURE ONLY)'!AN$7), "", SUMIF('Exam (LECTURE ONLY)'!Z$20:AI$20, "CLO2", 'Exam (LECTURE ONLY)'!Z71:AI71) / 'Exam (LECTURE ONLY)'!AN$7),
IF(AND('PRINTABLE (per grading)'!H$16="OUTPUT", 'PRINTABLE (per grading)'!B$13="Prelim"), IF(ISERROR(SUMIF(OUTPUT!C$20:M$20, "CLO2", OUTPUT!C71:M71) / OUTPUT!AL$7), "", SUMIF(OUTPUT!C$20:M$20, "CLO2", OUTPUT!C71:M71) / OUTPUT!AL$7),
IF(AND('PRINTABLE (per grading)'!H$16="OUTPUT", 'PRINTABLE (per grading)'!B$13="Midterm"), IF(ISERROR(SUMIF(OUTPUT!O$20:Y$20, "CLO2", OUTPUT!O71:Y71) / OUTPUT!AM$7), "", SUMIF(OUTPUT!O$20:Y$20, "CLO2", OUTPUT!O71:Y71) / OUTPUT!AM$7),
IF(AND('PRINTABLE (per grading)'!H$16="OUTPUT", 'PRINTABLE (per grading)'!B$13="Final"), IF(ISERROR(SUMIF(OUTPUT!AA$20:AI$20, "CLO2", OUTPUT!AA71:AI71) / OUTPUT!AN$7), "", SUMIF(OUTPUT!AA$20:AI$20, "CLO2", OUTPUT!AA71:AI71) / OUTPUT!AN$7),
"")))))),"")</f>
        <v/>
      </c>
      <c r="U69" s="286" t="str">
        <f aca="false">IF(B69&lt;&gt;"",IF(T69="","",IF(T69&lt;0.5,1,IF(AND(T69&gt;=0.5,T69&lt;P$10),2,IF(T69&gt;=P$10,3)))),"")</f>
        <v/>
      </c>
      <c r="V69" s="287" t="str">
        <f aca="false">IF(B69 &lt;&gt; "",IFERROR(IF(AVERAGE(R69,T69)&gt;=P$10,"Y","N"),""),"")</f>
        <v/>
      </c>
      <c r="W69" s="194" t="str">
        <f aca="false">IF(B69 &lt;&gt; "", IFERROR(IF(C$16 = "PRELIM", SUMIF('Database (LECTURE-RES-PRAC)'!D$14:AG$14, "CLO3", 'Database (LECTURE-RES-PRAC)'!D66:AG66) / 'Grade computation'!F$6, IF(C$16 = "MIDTERM", SUMIF('Database (LECTURE-RES-PRAC)'!AJ$14:BM$14, "CLO3", 'Database (LECTURE-RES-PRAC)'!AJ66:BM66) / 'Grade computation'!G$6, IF(C$16 = "FINAL", SUMIF('Database (LECTURE-RES-PRAC)'!BP$14:CS$14, "CLO3", 'Database (LECTURE-RES-PRAC)'!BP66:CS66) / 'Grade computation'!H$6,""))),""),"")</f>
        <v/>
      </c>
      <c r="X69" s="286" t="str">
        <f aca="false">IF(B69&lt;&gt;"",IF(W69="","",IF(W69&lt;0.5,1,IF(AND(W69&gt;=0.5,W69&lt;P$10),2,IF(W69&gt;=P$10,3)))),"")</f>
        <v/>
      </c>
      <c r="Y69" s="194" t="str">
        <f aca="false">IF(B69 &lt;&gt; "",IF(AND('PRINTABLE (per grading)'!H$16="EXAM", 'PRINTABLE (per grading)'!B$13="Prelim"), IF(ISERROR(SUMIF('Exam (LECTURE ONLY)'!D$20:M$20, "CLO3", 'Exam (LECTURE ONLY)'!D71:M71) / 'Exam (LECTURE ONLY)'!AL$8), "", SUMIF('Exam (LECTURE ONLY)'!D$20:M$20, "CLO3", 'Exam (LECTURE ONLY)'!D71:M71) /'Exam (LECTURE ONLY)'!AL$8),
IF(AND('PRINTABLE (per grading)'!H$16="EXAM", 'PRINTABLE (per grading)'!B$13="Midterm"), IF(ISERROR(SUMIF('Exam (LECTURE ONLY)'!O$20:X$20, "CLO3", 'Exam (LECTURE ONLY)'!O71:X71) / 'Exam (LECTURE ONLY)'!AM$8), "", SUMIF('Exam (LECTURE ONLY)'!O$20:X$20, "CLO3", 'Exam (LECTURE ONLY)'!O71:X71) / 'Exam (LECTURE ONLY)'!AM$8),
IF(AND('PRINTABLE (per grading)'!H$16="EXAM", 'PRINTABLE (per grading)'!B$13="Final"), IF(ISERROR(SUMIF('Exam (LECTURE ONLY)'!Z$20:AI$20, "CLO3", 'Exam (LECTURE ONLY)'!Z71:AI71) / 'Exam (LECTURE ONLY)'!AN$8), "", SUMIF('Exam (LECTURE ONLY)'!Z$20:AI$20, "CLO3", 'Exam (LECTURE ONLY)'!Z71:AI71) / 'Exam (LECTURE ONLY)'!AN$8),
IF(AND('PRINTABLE (per grading)'!H$16="OUTPUT", 'PRINTABLE (per grading)'!B$13="Prelim"), IF(ISERROR(SUMIF(OUTPUT!C$20:M$20, "CLO3", OUTPUT!C71:M71) / OUTPUT!AL$8), "", SUMIF(OUTPUT!C$20:M$20, "CLO3", OUTPUT!C71:M71) / OUTPUT!AL$8),
IF(AND('PRINTABLE (per grading)'!H$16="OUTPUT", 'PRINTABLE (per grading)'!B$13="Midterm"), IF(ISERROR(SUMIF(OUTPUT!O$20:Y$20, "CLO3", OUTPUT!O71:Y71) / OUTPUT!AM$8), "", SUMIF(OUTPUT!O$20:Y$20, "CLO3", OUTPUT!O71:Y71) / OUTPUT!AM$8),
IF(AND('PRINTABLE (per grading)'!H$16="OUTPUT", 'PRINTABLE (per grading)'!B$13="Final"), IF(ISERROR(SUMIF(OUTPUT!AA$20:AI$20, "CLO3", OUTPUT!AA71:AI71) / OUTPUT!AN$8), "", SUMIF(OUTPUT!AA$20:AI$20, "CLO3", OUTPUT!AA71:AI71) / OUTPUT!AN$8),
"" )))))),"")</f>
        <v/>
      </c>
      <c r="Z69" s="286" t="str">
        <f aca="false">IF(B69&lt;&gt;"",IF(Y69="","",IF(Y69&lt;0.5,1,IF(AND(Y69&gt;=0.5,Y69&lt;P$10),2,IF(Y69&gt;=P$10,3)))),"")</f>
        <v/>
      </c>
      <c r="AA69" s="287" t="str">
        <f aca="false">IF(B69 &lt;&gt; "",IFERROR(IF(AVERAGE(W69,Y69)&gt;=P$10,"Y","N"),""),"")</f>
        <v/>
      </c>
      <c r="AB69" s="194" t="str">
        <f aca="false">IF(B69 &lt;&gt; "", IFERROR(IF(C$16 = "PRELIM", SUMIF('Database (LECTURE-RES-PRAC)'!D$14:AG$14, "CLO4", 'Database (LECTURE-RES-PRAC)'!D66:AG66) / 'Grade computation'!F$7, IF(C$16 = "MIDTERM", SUMIF('Database (LECTURE-RES-PRAC)'!AJ$14:BM$14, "CLO4", 'Database (LECTURE-RES-PRAC)'!AJ66:BM66) / 'Grade computation'!G$7, IF(C$16 = "FINAL", SUMIF('Database (LECTURE-RES-PRAC)'!BP$14:CS$14, "CLO4", 'Database (LECTURE-RES-PRAC)'!BP66:CS66) / 'Grade computation'!H$7,""))),""),"")</f>
        <v/>
      </c>
      <c r="AC69" s="286" t="str">
        <f aca="false">IF(B69&lt;&gt;"",IF(AB69="","",IF(AB69&lt;0.5,1,IF(AND(AB69&gt;=0.5,AB69&lt;P$10),2,IF(AB69&gt;=P$10,3)))),"")</f>
        <v/>
      </c>
      <c r="AD69" s="194" t="str">
        <f aca="false">IF(B69 &lt;&gt; "",IF(AND('PRINTABLE (per grading)'!H$16="EXAM", 'PRINTABLE (per grading)'!B$13="Prelim"), IF(ISERROR(SUMIF('Exam (LECTURE ONLY)'!D$20:M$20, "CLO4", 'Exam (LECTURE ONLY)'!D71:M71) / 'Exam (LECTURE ONLY)'!AL$9), "", SUMIF('Exam (LECTURE ONLY)'!D$20:M$20, "CLO4", 'Exam (LECTURE ONLY)'!D71:M71) /'Exam (LECTURE ONLY)'!AL$9),
IF(AND('PRINTABLE (per grading)'!H$16="EXAM", 'PRINTABLE (per grading)'!B$13="Midterm"), IF(ISERROR(SUMIF('Exam (LECTURE ONLY)'!O$20:X$20, "CLO4", 'Exam (LECTURE ONLY)'!O71:X71) / 'Exam (LECTURE ONLY)'!AM$9), "", SUMIF('Exam (LECTURE ONLY)'!O$20:X$20, "CLO4", 'Exam (LECTURE ONLY)'!O71:X71) / 'Exam (LECTURE ONLY)'!AM$9),
IF(AND('PRINTABLE (per grading)'!H$16="EXAM", 'PRINTABLE (per grading)'!B$13="Final"), IF(ISERROR(SUMIF('Exam (LECTURE ONLY)'!Z$20:AI$20, "CLO4", 'Exam (LECTURE ONLY)'!Z71:AI71) / 'Exam (LECTURE ONLY)'!AN$9), "", SUMIF('Exam (LECTURE ONLY)'!Z$20:AI$20, "CLO4", 'Exam (LECTURE ONLY)'!Z71:AI71) / 'Exam (LECTURE ONLY)'!AN$9),
IF(AND('PRINTABLE (per grading)'!H$16="OUTPUT", 'PRINTABLE (per grading)'!B$13="Prelim"), IF(ISERROR(SUMIF(OUTPUT!C$20:M$20, "CLO4", OUTPUT!C71:M71) / OUTPUT!AL$9), "", SUMIF(OUTPUT!C$20:M$20, "CLO4", OUTPUT!C71:M71) / OUTPUT!AL$9),
IF(AND('PRINTABLE (per grading)'!H$16="OUTPUT", 'PRINTABLE (per grading)'!B$13="Midterm"), IF(ISERROR(SUMIF(OUTPUT!O$20:Y$20, "CLO4", OUTPUT!O71:Y71) / OUTPUT!AM$9), "", SUMIF(OUTPUT!O$20:Y$20, "CLO4", OUTPUT!O71:Y71) / OUTPUT!AM$9),
IF(AND('PRINTABLE (per grading)'!H$16="OUTPUT", 'PRINTABLE (per grading)'!B$13="Final"), IF(ISERROR(SUMIF(OUTPUT!AA$20:AI$20, "CLO4", OUTPUT!AA71:AI71) / OUTPUT!AN$9), "", SUMIF(OUTPUT!AA$20:AI$20, "CLO4", OUTPUT!AA71:AI71) / OUTPUT!AN$9),
"")))))),"")</f>
        <v/>
      </c>
      <c r="AE69" s="286" t="str">
        <f aca="false">IF(B69&lt;&gt;"",IF(AD69="","",IF(AD69&lt;0.5,1,IF(AND(AD69&gt;=0.5,AD69&lt;P$10),2,IF(AD69&gt;=P$10,3)))),"")</f>
        <v/>
      </c>
      <c r="AF69" s="287" t="str">
        <f aca="false">IF(B69 &lt;&gt; "",IFERROR(IF(AVERAGE(AB69,AD69)&gt;=P$10,"Y","N"),""),"")</f>
        <v/>
      </c>
      <c r="AG69" s="194" t="str">
        <f aca="false">IF(B69 &lt;&gt; "", IFERROR(IF(C$16 = "PRELIM", SUMIF('Database (LECTURE-RES-PRAC)'!D$14:AG$14, "CLO5", 'Database (LECTURE-RES-PRAC)'!D66:AG66) / 'Grade computation'!F$8, IF(C$16 = "MIDTERM", SUMIF('Database (LECTURE-RES-PRAC)'!AJ$14:BM$14, "CLO5", 'Database (LECTURE-RES-PRAC)'!AJ66:BM66) / 'Grade computation'!G$8, IF(C$16 = "FINAL", SUMIF('Database (LECTURE-RES-PRAC)'!BP$14:CS$14, "CLO5", 'Database (LECTURE-RES-PRAC)'!BP66:CS66) / 'Grade computation'!H$8,""))),""),"")</f>
        <v/>
      </c>
      <c r="AH69" s="286" t="str">
        <f aca="false">IF(B69&lt;&gt;"",IF(AG69="","",IF(AG69&lt;0.5,1,IF(AND(AG69&gt;=0.5,AG69&lt;P$10),2,IF(AG69&gt;=P$10,3)))),"")</f>
        <v/>
      </c>
      <c r="AI69" s="194" t="str">
        <f aca="false">IF(B69 &lt;&gt; "",IF(AND('PRINTABLE (per grading)'!H$16="EXAM", 'PRINTABLE (per grading)'!B$13="Prelim"), IF(ISERROR(SUMIF('Exam (LECTURE ONLY)'!D$20:M$20, "CLO5", 'Exam (LECTURE ONLY)'!D71:M71) / 'Exam (LECTURE ONLY)'!AL$10), "", SUMIF('Exam (LECTURE ONLY)'!D$20:M$20, "CLO5", 'Exam (LECTURE ONLY)'!D71:M71) /'Exam (LECTURE ONLY)'!AL$10),
IF(AND('PRINTABLE (per grading)'!H$16="EXAM", 'PRINTABLE (per grading)'!B$13="Midterm"), IF(ISERROR(SUMIF('Exam (LECTURE ONLY)'!O$20:X$20, "CLO5", 'Exam (LECTURE ONLY)'!O71:X71) / 'Exam (LECTURE ONLY)'!AM$10), "", SUMIF('Exam (LECTURE ONLY)'!O$20:X$20, "CLO5", 'Exam (LECTURE ONLY)'!O71:X71) / 'Exam (LECTURE ONLY)'!AM$10),
IF(AND('PRINTABLE (per grading)'!H$16="EXAM", 'PRINTABLE (per grading)'!B$13="Final"), IF(ISERROR(SUMIF('Exam (LECTURE ONLY)'!Z$20:AI$20, "CLO5", 'Exam (LECTURE ONLY)'!Z71:AI71) / 'Exam (LECTURE ONLY)'!AN$10), "", SUMIF('Exam (LECTURE ONLY)'!Z$20:AI$20, "CLO5", 'Exam (LECTURE ONLY)'!Z71:AI71) / 'Exam (LECTURE ONLY)'!AN$10),
IF(AND('PRINTABLE (per grading)'!H$16="OUTPUT", 'PRINTABLE (per grading)'!B$13="Prelim"), IF(ISERROR(SUMIF(OUTPUT!C$20:M$20, "CLO5", OUTPUT!C71:M71) / OUTPUT!AL$10), "", SUMIF(OUTPUT!C$20:M$20, "CLO5", OUTPUT!C71:M71) / OUTPUT!AL$10),
IF(AND('PRINTABLE (per grading)'!H$16="OUTPUT", 'PRINTABLE (per grading)'!B$13="Midterm"), IF(ISERROR(SUMIF(OUTPUT!O$20:Y$20, "CLO5", OUTPUT!O71:Y71) / OUTPUT!AM$10), "", SUMIF(OUTPUT!O$20:Y$20, "CLO5", OUTPUT!O71:Y71) / OUTPUT!AM$10),
IF(AND('PRINTABLE (per grading)'!H$16="OUTPUT", 'PRINTABLE (per grading)'!B$13="Final"), IF(ISERROR(SUMIF(OUTPUT!AA$20:AI$20, "CLO5", OUTPUT!AA71:AI71) / OUTPUT!AN$10), "", SUMIF(OUTPUT!AA$20:AI$20, "CLO5", OUTPUT!AA71:AI71) / OUTPUT!AN$10),
"")))))),"")</f>
        <v/>
      </c>
      <c r="AJ69" s="286" t="str">
        <f aca="false">IF(B69&lt;&gt;"",IF(AI69="","",IF(AI69&lt;0.5,1,IF(AND(AI69&gt;=0.5,AI69&lt;P$10),2,IF(AI69&gt;=P$10,3)))),"")</f>
        <v/>
      </c>
      <c r="AK69" s="287" t="str">
        <f aca="false">IF(B69 &lt;&gt; "",IFERROR(IF(AVERAGE(AG69,AI69)&gt;=P$10,"Y","N"),""),"")</f>
        <v/>
      </c>
      <c r="AL69" s="194" t="str">
        <f aca="false">IF(B69 &lt;&gt; "", IFERROR(IF(C$16 = "PRELIM", SUMIF('Database (LECTURE-RES-PRAC)'!D$14:AG$14, "CLO6", 'Database (LECTURE-RES-PRAC)'!D66:AG66) / 'Grade computation'!F$9, IF(C$16 = "MIDTERM", SUMIF('Database (LECTURE-RES-PRAC)'!AJ$14:BM$14, "CLO6", 'Database (LECTURE-RES-PRAC)'!AJ66:BM66) / 'Grade computation'!G$9, IF(C$16 = "FINAL", SUMIF('Database (LECTURE-RES-PRAC)'!BP$14:CS$14, "CLO6", 'Database (LECTURE-RES-PRAC)'!BP66:CS66) / 'Grade computation'!H$9,""))),""),"")</f>
        <v/>
      </c>
      <c r="AM69" s="286" t="str">
        <f aca="false">IF(B69&lt;&gt;"",IF(AL69="","",IF(AL69&lt;0.5,1,IF(AND(AL69&gt;=0.5,AL69&lt;P$10),2,IF(AL69&gt;=P$10,3)))),"")</f>
        <v/>
      </c>
      <c r="AN69" s="194" t="str">
        <f aca="false">IF(B69 &lt;&gt; "",IF(AND('PRINTABLE (per grading)'!H$16="EXAM", 'PRINTABLE (per grading)'!B$13="Prelim"), IF(ISERROR(SUMIF('Exam (LECTURE ONLY)'!D$20:M$20, "CLO6", 'Exam (LECTURE ONLY)'!D71:M71) / 'Exam (LECTURE ONLY)'!AL$11), "", SUMIF('Exam (LECTURE ONLY)'!D$20:M$20, "CLO6", 'Exam (LECTURE ONLY)'!D71:M71) /'Exam (LECTURE ONLY)'!AL$11),
IF(AND('PRINTABLE (per grading)'!H$16="EXAM", 'PRINTABLE (per grading)'!B$13="Midterm"), IF(ISERROR(SUMIF('Exam (LECTURE ONLY)'!O$20:X$20, "CLO6", 'Exam (LECTURE ONLY)'!O71:X71) / 'Exam (LECTURE ONLY)'!AM$11), "", SUMIF('Exam (LECTURE ONLY)'!O$20:X$20, "CLO6", 'Exam (LECTURE ONLY)'!O71:X71) / 'Exam (LECTURE ONLY)'!AM$11),
IF(AND('PRINTABLE (per grading)'!H$16="EXAM", 'PRINTABLE (per grading)'!B$13="Final"), IF(ISERROR(SUMIF('Exam (LECTURE ONLY)'!Z$20:AI$20, "CLO6", 'Exam (LECTURE ONLY)'!Z71:AI71) / 'Exam (LECTURE ONLY)'!AN$11), "", SUMIF('Exam (LECTURE ONLY)'!Z$20:AI$20, "CLO6", 'Exam (LECTURE ONLY)'!Z71:AI71) / 'Exam (LECTURE ONLY)'!AN$11),
IF(AND('PRINTABLE (per grading)'!H$16="OUTPUT", 'PRINTABLE (per grading)'!B$13="Prelim"), IF(ISERROR(SUMIF(OUTPUT!C$20:M$20, "CLO6", OUTPUT!C71:M71) / OUTPUT!AL$11), "", SUMIF(OUTPUT!C$20:M$20, "CLO6", OUTPUT!C71:M71) / OUTPUT!AL$11),
IF(AND('PRINTABLE (per grading)'!H$16="OUTPUT", 'PRINTABLE (per grading)'!B$13="Midterm"), IF(ISERROR(SUMIF(OUTPUT!O$20:Y$20, "CLO6", OUTPUT!O71:Y71) / OUTPUT!AM$11), "", SUMIF(OUTPUT!O$20:Y$20, "CLO6", OUTPUT!O71:Y71) / OUTPUT!AM$11),
IF(AND('PRINTABLE (per grading)'!H$16="OUTPUT", 'PRINTABLE (per grading)'!B$13="Final"), IF(ISERROR(SUMIF(OUTPUT!AA$20:AI$20, "CLO6", OUTPUT!AA71:AI71) / OUTPUT!AN$11), "", SUMIF(OUTPUT!AA$20:AI$20, "CLO6", OUTPUT!AA71:AI71) / OUTPUT!AN$11),
"")))))),"")</f>
        <v/>
      </c>
      <c r="AO69" s="286" t="str">
        <f aca="false">IF(B69&lt;&gt;"",IF(AN69="","",IF(AN69&lt;0.5,1,IF(AND(AN69&gt;=0.5,AN69&lt;P$10),2,IF(AN69&gt;=P$10,3)))),"")</f>
        <v/>
      </c>
      <c r="AP69" s="287" t="str">
        <f aca="false">IF(B69 &lt;&gt; "",IFERROR(IF(AVERAGE(AL69,AN69)&gt;=P$10,"Y","N"),""),"")</f>
        <v/>
      </c>
      <c r="AQ69" s="194" t="str">
        <f aca="false">IF(B69 &lt;&gt; "", IFERROR(IF(C$16 = "PRELIM", SUMIF('Database (LECTURE-RES-PRAC)'!D$14:AG$14, "CLO7", 'Database (LECTURE-RES-PRAC)'!D66:AG66) / 'Grade computation'!F$10, IF(C$16 = "MIDTERM", SUMIF('Database (LECTURE-RES-PRAC)'!AJ$14:BM$14, "CLO7", 'Database (LECTURE-RES-PRAC)'!AJ66:BM66) / 'Grade computation'!G$10, IF(C$16 = "FINAL", SUMIF('Database (LECTURE-RES-PRAC)'!BP$14:CS$14, "CLO7", 'Database (LECTURE-RES-PRAC)'!BP66:CS66) / 'Grade computation'!H$10,""))),""),"")</f>
        <v/>
      </c>
      <c r="AR69" s="286" t="str">
        <f aca="false">IF(B69&lt;&gt;"",IF(AQ69="","",IF(AQ69&lt;0.5,1,IF(AND(AQ69&gt;=0.5,AQ69&lt;P$10),2,IF(AQ69&gt;=P$10,3)))),"")</f>
        <v/>
      </c>
      <c r="AS69" s="194" t="str">
        <f aca="false">IF(B69 &lt;&gt; "",IF(AND('PRINTABLE (per grading)'!H$16="EXAM", 'PRINTABLE (per grading)'!B$13="Prelim"), IF(ISERROR(SUMIF('Exam (LECTURE ONLY)'!D$20:M$20, "CLO7", 'Exam (LECTURE ONLY)'!D71:M71) / 'Exam (LECTURE ONLY)'!AL$12), "", SUMIF('Exam (LECTURE ONLY)'!D$20:M$20, "CLO7", 'Exam (LECTURE ONLY)'!D71:M71) /'Exam (LECTURE ONLY)'!AL$12),
IF(AND('PRINTABLE (per grading)'!H$16="EXAM", 'PRINTABLE (per grading)'!B$13="Midterm"), IF(ISERROR(SUMIF('Exam (LECTURE ONLY)'!O$20:X$20, "CLO7", 'Exam (LECTURE ONLY)'!O71:X71) / 'Exam (LECTURE ONLY)'!AM$12), "", SUMIF('Exam (LECTURE ONLY)'!O$20:X$20, "CLO7", 'Exam (LECTURE ONLY)'!O71:X71) / 'Exam (LECTURE ONLY)'!AM$12),
IF(AND('PRINTABLE (per grading)'!H$16="EXAM", 'PRINTABLE (per grading)'!B$13="Final"), IF(ISERROR(SUMIF('Exam (LECTURE ONLY)'!Z$20:AI$20, "CLO7", 'Exam (LECTURE ONLY)'!Z71:AI71) / 'Exam (LECTURE ONLY)'!AN$12), "", SUMIF('Exam (LECTURE ONLY)'!Z$20:AI$20, "CLO7", 'Exam (LECTURE ONLY)'!Z71:AI71) / 'Exam (LECTURE ONLY)'!AN$12),
IF(AND('PRINTABLE (per grading)'!H$16="OUTPUT", 'PRINTABLE (per grading)'!B$13="Prelim"), IF(ISERROR(SUMIF(OUTPUT!C$20:M$20, "CLO7", OUTPUT!C71:M71) / OUTPUT!AL$12), "", SUMIF(OUTPUT!C$20:M$20, "CLO7", OUTPUT!C71:M71) / OUTPUT!AL$12),
IF(AND('PRINTABLE (per grading)'!H$16="OUTPUT", 'PRINTABLE (per grading)'!B$13="Midterm"), IF(ISERROR(SUMIF(OUTPUT!O$20:Y$20, "CLO7", OUTPUT!O71:Y71) / OUTPUT!AM$12), "", SUMIF(OUTPUT!O$20:Y$20, "CLO7", OUTPUT!O71:Y71) / OUTPUT!AM$12),
IF(AND('PRINTABLE (per grading)'!H$16="OUTPUT", 'PRINTABLE (per grading)'!B$13="Final"), IF(ISERROR(SUMIF(OUTPUT!AA$20:AI$20, "CLO7", OUTPUT!AA71:AI71) / OUTPUT!AN$12), "", SUMIF(OUTPUT!AA$20:AI$20, "CLO7", OUTPUT!AA71:AI71) / OUTPUT!AN$12),
"")))))),"")</f>
        <v/>
      </c>
      <c r="AT69" s="286" t="str">
        <f aca="false">IF(B69&lt;&gt;"",IF(AS69="","",IF(AS69&lt;0.5,1,IF(AND(AS69&gt;=0.5,AS69&lt;P$10),2,IF(AS69&gt;=P$10,3)))),"")</f>
        <v/>
      </c>
      <c r="AU69" s="287" t="str">
        <f aca="false">IF(B69 &lt;&gt; "",IFERROR(IF(AVERAGE(AQ69,AS69)&gt;=P$10,"Y","N"),""),"")</f>
        <v/>
      </c>
      <c r="AV69" s="194" t="str">
        <f aca="false">IF(B69 &lt;&gt; "", IFERROR(IF(C$16 = "PRELIM", SUMIF('Database (LECTURE-RES-PRAC)'!D$14:AG$14, "CLO8", 'Database (LECTURE-RES-PRAC)'!D66:AG66) / 'Grade computation'!F$11, IF(C$16 = "MIDTERM", SUMIF('Database (LECTURE-RES-PRAC)'!AJ$14:BM$14, "CLO8", 'Database (LECTURE-RES-PRAC)'!AJ66:BM66) / 'Grade computation'!G$11, IF(C$16 = "FINAL", SUMIF('Database (LECTURE-RES-PRAC)'!BP$14:CS$14, "CLO8", 'Database (LECTURE-RES-PRAC)'!BP66:CS66) / 'Grade computation'!H$11,""))),""),"")</f>
        <v/>
      </c>
      <c r="AW69" s="286" t="str">
        <f aca="false">IF(B69&lt;&gt;"",IF(AV69="","",IF(AV69&lt;0.5,1,IF(AND(AV69&gt;=0.5,AV69&lt;P$10),2,IF(AV69&gt;=P$10,3)))),"")</f>
        <v/>
      </c>
      <c r="AX69" s="194" t="str">
        <f aca="false">IF(B69 &lt;&gt; "",IF(AND('PRINTABLE (per grading)'!H$16="EXAM", 'PRINTABLE (per grading)'!B$13="Prelim"), IF(ISERROR(SUMIF('Exam (LECTURE ONLY)'!D$20:M$20, "CLO8", 'Exam (LECTURE ONLY)'!D71:M71) / 'Exam (LECTURE ONLY)'!AL$13), "", SUMIF('Exam (LECTURE ONLY)'!D$20:M$20, "CLO8", 'Exam (LECTURE ONLY)'!D71:M71) /'Exam (LECTURE ONLY)'!AL$13),
IF(AND('PRINTABLE (per grading)'!H$16="EXAM", 'PRINTABLE (per grading)'!B$13="Midterm"), IF(ISERROR(SUMIF('Exam (LECTURE ONLY)'!O$20:X$20, "CLO8", 'Exam (LECTURE ONLY)'!O71:X71) / 'Exam (LECTURE ONLY)'!AM$13), "", SUMIF('Exam (LECTURE ONLY)'!O$20:X$20, "CLO8", 'Exam (LECTURE ONLY)'!O71:X71) / 'Exam (LECTURE ONLY)'!AM$13),
IF(AND('PRINTABLE (per grading)'!H$16="EXAM", 'PRINTABLE (per grading)'!B$13="Final"), IF(ISERROR(SUMIF('Exam (LECTURE ONLY)'!Z$20:AI$20, "CLO8", 'Exam (LECTURE ONLY)'!Z71:AI71) / 'Exam (LECTURE ONLY)'!AN$13), "", SUMIF('Exam (LECTURE ONLY)'!Z$20:AI$20, "CLO8", 'Exam (LECTURE ONLY)'!Z71:AI71) / 'Exam (LECTURE ONLY)'!AN$13),
IF(AND('PRINTABLE (per grading)'!H$16="OUTPUT", 'PRINTABLE (per grading)'!B$13="Prelim"), IF(ISERROR(SUMIF(OUTPUT!C$20:M$20, "CLO8", OUTPUT!C71:M71) / OUTPUT!AL$13), "", SUMIF(OUTPUT!C$20:M$20, "CLO8", OUTPUT!C71:M71) / OUTPUT!AL$13),
IF(AND('PRINTABLE (per grading)'!H$16="OUTPUT", 'PRINTABLE (per grading)'!B$13="Midterm"), IF(ISERROR(SUMIF(OUTPUT!O$20:Y$20, "CLO8", OUTPUT!O71:Y71) / OUTPUT!AM$13), "", SUMIF(OUTPUT!O$20:Y$20, "CLO8", OUTPUT!O71:Y71) / OUTPUT!AM$13),
IF(AND('PRINTABLE (per grading)'!H$16="OUTPUT", 'PRINTABLE (per grading)'!B$13="Final"), IF(ISERROR(SUMIF(OUTPUT!AA$20:AI$20, "CLO8", OUTPUT!AA71:AI71) / OUTPUT!AN$13), "", SUMIF(OUTPUT!AA$20:AI$20, "CLO8", OUTPUT!AA71:AI71) / OUTPUT!AN$13),
"")))))),"")</f>
        <v/>
      </c>
      <c r="AY69" s="286" t="str">
        <f aca="false">IF(B69&lt;&gt;"",IF(AX69="","",IF(AX69&lt;0.5,1,IF(AND(AX69&gt;=0.5,AX69&lt;P$10),2,IF(AX69&gt;=P$10,3)))),"")</f>
        <v/>
      </c>
      <c r="AZ69" s="287" t="str">
        <f aca="false">IF(B69 &lt;&gt; "",IFERROR(IF(AVERAGE(AV69,AX69)&gt;=P$10,"Y","N"),""),"")</f>
        <v/>
      </c>
      <c r="BA69" s="194" t="str">
        <f aca="false">IF(B69 &lt;&gt; "", IFERROR(IF(C$16 = "PRELIM", SUMIF('Database (LECTURE-RES-PRAC)'!D$14:AG$14, "CLO9", 'Database (LECTURE-RES-PRAC)'!D66:AG66) / 'Grade computation'!F$12, IF(C$16 = "MIDTERM", SUMIF('Database (LECTURE-RES-PRAC)'!AJ$14:BM$14, "CLO9", 'Database (LECTURE-RES-PRAC)'!AJ66:BM66) / 'Grade computation'!G$12, IF(C$16 = "FINAL", SUMIF('Database (LECTURE-RES-PRAC)'!BP$14:CS$14, "CLO9", 'Database (LECTURE-RES-PRAC)'!BP66:CS66) / 'Grade computation'!H$12,""))),""),"")</f>
        <v/>
      </c>
      <c r="BB69" s="286" t="str">
        <f aca="false">IF(B69&lt;&gt;"",IF(BA69="","",IF(BA69&lt;0.5,1,IF(AND(BA69&gt;=0.5,BA69&lt;P$10),2,IF(BA69&gt;=P$10,3)))),"")</f>
        <v/>
      </c>
      <c r="BC69" s="194" t="str">
        <f aca="false">IF(B69 &lt;&gt; "",IF(AND('PRINTABLE (per grading)'!H$16="EXAM", 'PRINTABLE (per grading)'!B$13="Prelim"), IF(ISERROR(SUMIF('Exam (LECTURE ONLY)'!D$20:M$20, "CLO9", 'Exam (LECTURE ONLY)'!D71:M71) / 'Exam (LECTURE ONLY)'!AL$14), "", SUMIF('Exam (LECTURE ONLY)'!D$20:M$20, "CLO9", 'Exam (LECTURE ONLY)'!D71:M71) /'Exam (LECTURE ONLY)'!AL$14),
IF(AND('PRINTABLE (per grading)'!H$16="EXAM", 'PRINTABLE (per grading)'!B$13="Midterm"), IF(ISERROR(SUMIF('Exam (LECTURE ONLY)'!O$20:X$20, "CLO9", 'Exam (LECTURE ONLY)'!O71:X71) / 'Exam (LECTURE ONLY)'!AM$14), "", SUMIF('Exam (LECTURE ONLY)'!O$20:X$20, "CLO9", 'Exam (LECTURE ONLY)'!O71:X71) / 'Exam (LECTURE ONLY)'!AM$14),
IF(AND('PRINTABLE (per grading)'!H$16="EXAM", 'PRINTABLE (per grading)'!B$13="Final"), IF(ISERROR(SUMIF('Exam (LECTURE ONLY)'!Z$20:AI$20, "CLO9", 'Exam (LECTURE ONLY)'!Z71:AI71) / 'Exam (LECTURE ONLY)'!AN$14), "", SUMIF('Exam (LECTURE ONLY)'!Z$20:AI$20, "CLO9", 'Exam (LECTURE ONLY)'!Z71:AI71) / 'Exam (LECTURE ONLY)'!AN$14),
IF(AND('PRINTABLE (per grading)'!H$16="OUTPUT", 'PRINTABLE (per grading)'!B$13="Prelim"), IF(ISERROR(SUMIF(OUTPUT!C$20:M$20, "CLO9", OUTPUT!C71:M71) / OUTPUT!AL$14), "", SUMIF(OUTPUT!C$20:M$20, "CLO9", OUTPUT!C71:M71) / OUTPUT!AL$14),
IF(AND('PRINTABLE (per grading)'!H$16="OUTPUT", 'PRINTABLE (per grading)'!B$13="Midterm"), IF(ISERROR(SUMIF(OUTPUT!O$20:Y$20, "CLO9", OUTPUT!O71:Y71) / OUTPUT!AM$14), "", SUMIF(OUTPUT!O$20:Y$20, "CLO9", OUTPUT!O71:Y71) / OUTPUT!AM$14),
IF(AND('PRINTABLE (per grading)'!H$16="OUTPUT", 'PRINTABLE (per grading)'!B$13="Final"), IF(ISERROR(SUMIF(OUTPUT!AA$20:AI$20, "CLO9", OUTPUT!AA71:AI71) / OUTPUT!AN$14), "", SUMIF(OUTPUT!AA$20:AI$20, "CLO9", OUTPUT!AA71:AI71) / OUTPUT!AN$14),
"")))))),"")</f>
        <v/>
      </c>
      <c r="BD69" s="286" t="str">
        <f aca="false">IF(B69&lt;&gt;"",IF(BC69="","",IF(BC69&lt;0.5,1,IF(AND(BC69&gt;=0.5,BC69&lt;P$10),2,IF(BC69&gt;=P$10,3)))),"")</f>
        <v/>
      </c>
      <c r="BE69" s="287" t="str">
        <f aca="false">IF(B69 &lt;&gt; "",IFERROR(IF(AVERAGE(BA69,BC69)&gt;=P$10,"Y","N"),""),"")</f>
        <v/>
      </c>
      <c r="BF69" s="194" t="str">
        <f aca="false">IF(B69 &lt;&gt; "", IFERROR(IF(C$16 = "PRELIM", SUMIF('Database (LECTURE-RES-PRAC)'!D$14:AG$14, "CLO10", 'Database (LECTURE-RES-PRAC)'!D66:AG66) / 'Grade computation'!F$13, IF(C$16 = "MIDTERM", SUMIF('Database (LECTURE-RES-PRAC)'!AJ$14:BM$14, "CLO10", 'Database (LECTURE-RES-PRAC)'!AJ66:BM66) / 'Grade computation'!G$13, IF(C$16 = "FINAL", SUMIF('Database (LECTURE-RES-PRAC)'!BP$14:CS$14, "CLO10", 'Database (LECTURE-RES-PRAC)'!BP66:CS66) / 'Grade computation'!H$13,""))),""),"")</f>
        <v/>
      </c>
      <c r="BG69" s="286" t="str">
        <f aca="false">IF(B69&lt;&gt;"",IF(BF69="","",IF(BF69&lt;0.5,1,IF(AND(BF69&gt;=0.5,BF69&lt;P$10),2,IF(BF69&gt;=P$10,3)))),"")</f>
        <v/>
      </c>
      <c r="BH69" s="194" t="str">
        <f aca="false">IF(B69 &lt;&gt; "",IF(AND('PRINTABLE (per grading)'!H$16="EXAM", 'PRINTABLE (per grading)'!B$13="Prelim"), IF(ISERROR(SUMIF('Exam (LECTURE ONLY)'!D$20:M$20, "CLO10", 'Exam (LECTURE ONLY)'!D71:M71) / 'Exam (LECTURE ONLY)'!AL$15), "", SUMIF('Exam (LECTURE ONLY)'!D$20:M$20, "CLO10", 'Exam (LECTURE ONLY)'!D71:M71) /'Exam (LECTURE ONLY)'!AL$15),
IF(AND('PRINTABLE (per grading)'!H$16="EXAM", 'PRINTABLE (per grading)'!B$13="Midterm"), IF(ISERROR(SUMIF('Exam (LECTURE ONLY)'!O$20:X$20, "CLO10", 'Exam (LECTURE ONLY)'!O71:X71) / 'Exam (LECTURE ONLY)'!AM$15), "", SUMIF('Exam (LECTURE ONLY)'!O$20:X$20, "CLO10", 'Exam (LECTURE ONLY)'!O71:X71) / 'Exam (LECTURE ONLY)'!AM$15),
IF(AND('PRINTABLE (per grading)'!H$16="EXAM", 'PRINTABLE (per grading)'!B$13="Final"), IF(ISERROR(SUMIF('Exam (LECTURE ONLY)'!Z$20:AI$20, "CLO10", 'Exam (LECTURE ONLY)'!Z71:AI71) / 'Exam (LECTURE ONLY)'!AN$15), "", SUMIF('Exam (LECTURE ONLY)'!Z$20:AI$20, "CLO10", 'Exam (LECTURE ONLY)'!Z71:AI71) / 'Exam (LECTURE ONLY)'!AN$15),
IF(AND('PRINTABLE (per grading)'!H$16="OUTPUT", 'PRINTABLE (per grading)'!B$13="Prelim"), IF(ISERROR(SUMIF(OUTPUT!C$20:M$20, "CLO10", OUTPUT!C71:M71) / OUTPUT!AL$15), "", SUMIF(OUTPUT!C$20:M$20, "CLO10", OUTPUT!C71:M71) / OUTPUT!AL$15),
IF(AND('PRINTABLE (per grading)'!H$16="OUTPUT", 'PRINTABLE (per grading)'!B$13="Midterm"), IF(ISERROR(SUMIF(OUTPUT!O$20:Y$20, "CLO10", OUTPUT!O71:Y71) / OUTPUT!AM$15), "", SUMIF(OUTPUT!O$20:Y$20, "CLO10", OUTPUT!O71:Y71) / OUTPUT!AM$15),
IF(AND('PRINTABLE (per grading)'!H$16="OUTPUT", 'PRINTABLE (per grading)'!B$13="Final"), IF(ISERROR(SUMIF(OUTPUT!AA$20:AI$20, "CLO10", OUTPUT!AA71:AI71) / OUTPUT!AN$15), "", SUMIF(OUTPUT!AA$20:AI$20, "CLO10", OUTPUT!AA71:AI71) / OUTPUT!AN$15),
"")))))),"")</f>
        <v/>
      </c>
      <c r="BI69" s="286" t="str">
        <f aca="false">IF(B69&lt;&gt;"",IF(BH69="","",IF(BH69&lt;0.5,1,IF(AND(BH69&gt;=0.5,BH69&lt;P$10),2,IF(BH69&gt;=P$10,3)))),"")</f>
        <v/>
      </c>
      <c r="BJ69" s="287" t="str">
        <f aca="false">IF(B69 &lt;&gt; "",IFERROR(IF(AVERAGE(BF69,BH69)&gt;=P$10,"Y","N"),""),"")</f>
        <v/>
      </c>
      <c r="BK69" s="8"/>
    </row>
    <row r="70" customFormat="false" ht="19.5" hidden="false" customHeight="true" outlineLevel="0" collapsed="false">
      <c r="A70" s="228" t="str">
        <f aca="false">IF(ISBLANK('Database (LECTURE-RES-PRAC)'!A67),"",'Database (LECTURE-RES-PRAC)'!A67)</f>
        <v/>
      </c>
      <c r="B70" s="229" t="str">
        <f aca="false">IF(ISBLANK('Database (LECTURE-RES-PRAC)'!B67),"",'Database (LECTURE-RES-PRAC)'!B67)</f>
        <v/>
      </c>
      <c r="C70" s="230" t="str">
        <f aca="false">IF(B70&lt;&gt;"",IF(C$16="PRELIM",'Grade computation'!C70, IF(C$16="MIDTERM",'Grade computation'!K70, IF(C$16="FINAL",'Grade computation'!S70,""))),"")</f>
        <v/>
      </c>
      <c r="D70" s="231" t="str">
        <f aca="false">IF(B70&lt;&gt;"",IFERROR(IF(B$11="80-20", (((C70/C$19)*X$6)+X$7)*D$18, IF(B$11="60-40", (((C70/C$19)*Y$6)+Y$7)*D$18, 0)),0),"")</f>
        <v/>
      </c>
      <c r="E70" s="230" t="str">
        <f aca="false">IF(B70&lt;&gt;"", IF(C$16="PRELIM",'Grade computation'!E70, IF(C$16="MIDTERM",'Grade computation'!M70, IF(C$16="FINAL",'Grade computation'!U70,""))),"")</f>
        <v/>
      </c>
      <c r="F70" s="232" t="str">
        <f aca="false">IF(B70&lt;&gt;"",IFERROR(IF(B$11="80-20", (((E70/E$19)*X$6)+X$7)*F$18, IF(B$11="60-40", (((E70/E$19)*Y$6)+Y$7)*F$18, 0)),0),"")</f>
        <v/>
      </c>
      <c r="G70" s="233" t="str">
        <f aca="false">IF(B70&lt;&gt;"",IFERROR((D70+F70),0),"")</f>
        <v/>
      </c>
      <c r="H70" s="234" t="str">
        <f aca="false">IF(B70&lt;&gt;"",IF(C$16="PRELIM", 'Grade computation'!H70, IF(C$16="MIDTERM", 'Grade computation'!P70, IF(C$16="FINAL",'Grade computation'!X70, ""))),"")</f>
        <v/>
      </c>
      <c r="I70" s="233" t="str">
        <f aca="false">IF(B70&lt;&gt;"",IFERROR(IF(B$11="80-20", (((H70/H$19)*X$6)+X$7)*I$19, IF(B$11="60-40", (((H70/H$19)*Y$6)+Y$7)*I$19, 0)),0),"")</f>
        <v/>
      </c>
      <c r="J70" s="237" t="str">
        <f aca="false">IFERROR((G70+I70),"")</f>
        <v/>
      </c>
      <c r="K70" s="183" t="str">
        <f aca="false">IFERROR(IF(J70="","",IF(J70&gt;=75,"PASSED","FAILED")),"")</f>
        <v/>
      </c>
      <c r="L70" s="183"/>
      <c r="M70" s="194" t="str">
        <f aca="false">IF(B70 &lt;&gt; "", IFERROR(IF(C$16 = "PRELIM", SUMIF('Database (LECTURE-RES-PRAC)'!D$14:AG$14, "CLO1", 'Database (LECTURE-RES-PRAC)'!D67:AG67) / 'Grade computation'!F$4, IF(C$16 = "MIDTERM", SUMIF('Database (LECTURE-RES-PRAC)'!AJ$14:BM$14, "CLO1", 'Database (LECTURE-RES-PRAC)'!AJ67:BM67) / 'Grade computation'!G$4, IF(C$16 = "FINAL", SUMIF('Database (LECTURE-RES-PRAC)'!BP$14:CS$14, "CLO1", 'Database (LECTURE-RES-PRAC)'!BP67:CS67) / 'Grade computation'!H$4,""))),""),"")</f>
        <v/>
      </c>
      <c r="N70" s="286" t="str">
        <f aca="false">IF(B70&lt;&gt;"",IF(M70="","",IF(M70&lt;0.5,1,IF(AND(M70&gt;=0.5,M70&lt;P$10),2,IF(M70&gt;=P$10,3)))),"")</f>
        <v/>
      </c>
      <c r="O70" s="194" t="str">
        <f aca="false">IF(B70 &lt;&gt; "",IF(AND('PRINTABLE (per grading)'!H$16="EXAM", 'PRINTABLE (per grading)'!B$13="Prelim"), IF(ISERROR(SUMIF('Exam (LECTURE ONLY)'!D$20:M$20, "CLO1", 'Exam (LECTURE ONLY)'!D72:M72) / 'Exam (LECTURE ONLY)'!AL$6), "", SUMIF('Exam (LECTURE ONLY)'!D$20:M$20, "CLO1", 'Exam (LECTURE ONLY)'!D72:M72) /'Exam (LECTURE ONLY)'!AL$6),
IF(AND('PRINTABLE (per grading)'!H$16="EXAM", 'PRINTABLE (per grading)'!B$13="Midterm"), IF(ISERROR(SUMIF('Exam (LECTURE ONLY)'!O$20:X$20, "CLO1", 'Exam (LECTURE ONLY)'!O72:X72) / 'Exam (LECTURE ONLY)'!AM$6), "", SUMIF('Exam (LECTURE ONLY)'!O$20:X$20, "CLO1", 'Exam (LECTURE ONLY)'!O72:X72) / 'Exam (LECTURE ONLY)'!AM$6),
IF(AND('PRINTABLE (per grading)'!H$16="EXAM", 'PRINTABLE (per grading)'!B$13="Final"), IF(ISERROR(SUMIF('Exam (LECTURE ONLY)'!Z$20:AI$20, "CLO1", 'Exam (LECTURE ONLY)'!Z72:AI72) / 'Exam (LECTURE ONLY)'!AN$6), "", SUMIF('Exam (LECTURE ONLY)'!Z$20:AI$20, "CLO1", 'Exam (LECTURE ONLY)'!Z72:AI72) / 'Exam (LECTURE ONLY)'!AN$6),
IF(AND('PRINTABLE (per grading)'!H$16="OUTPUT", 'PRINTABLE (per grading)'!B$13="Prelim"), IF(ISERROR(SUMIF(OUTPUT!C$20:M$20, "CLO1", OUTPUT!C72:M72) / OUTPUT!AL$6), "", SUMIF(OUTPUT!C$20:M$20, "CLO1", OUTPUT!C72:M72) / OUTPUT!AL$6),
IF(AND('PRINTABLE (per grading)'!H$16="OUTPUT", 'PRINTABLE (per grading)'!B$13="Midterm"), IF(ISERROR(SUMIF(OUTPUT!O$20:Y$20, "CLO1", OUTPUT!O72:Y72) / OUTPUT!AM$6), "", SUMIF(OUTPUT!O$20:Y$20, "CLO1", OUTPUT!O72:Y72) / OUTPUT!AM$6),
IF(AND('PRINTABLE (per grading)'!H$16="OUTPUT", 'PRINTABLE (per grading)'!B$13="Final"), IF(ISERROR(SUMIF(OUTPUT!AA$20:AI$20, "CLO1", OUTPUT!AA72:AI72) / OUTPUT!AN$6), "", SUMIF(OUTPUT!AA$20:AI$20, "CLO1", OUTPUT!AA72:AI72) / OUTPUT!AN$6),
"")))))),"")</f>
        <v/>
      </c>
      <c r="P70" s="286" t="str">
        <f aca="false">IF(B70&lt;&gt;"",IF(O70="","",IF(O70&lt;0.5,1,IF(AND(O70&gt;=0.5,O70&lt;P$10),2,IF(O70&gt;=P$10,3)))),"")</f>
        <v/>
      </c>
      <c r="Q70" s="287" t="str">
        <f aca="false">IF(B70 &lt;&gt; "",IFERROR(IF(AVERAGE(M70,O70)&gt;=P$10,"Y","N"),""),"")</f>
        <v/>
      </c>
      <c r="R70" s="194" t="str">
        <f aca="false">IF(B70 &lt;&gt; "", IFERROR(IF(C$16 = "PRELIM", SUMIF('Database (LECTURE-RES-PRAC)'!D$14:AG$14, "CLO2", 'Database (LECTURE-RES-PRAC)'!D67:AG67) / 'Grade computation'!F$5, IF(C$16 = "MIDTERM", SUMIF('Database (LECTURE-RES-PRAC)'!AJ$14:BM$14, "CLO2", 'Database (LECTURE-RES-PRAC)'!AJ67:BM67) / 'Grade computation'!G$5, IF(C$16 = "FINAL", SUMIF('Database (LECTURE-RES-PRAC)'!BP$14:CS$14, "CLO2", 'Database (LECTURE-RES-PRAC)'!BP67:CS67) / 'Grade computation'!H$5,""))),""),"")</f>
        <v/>
      </c>
      <c r="S70" s="286" t="str">
        <f aca="false">IF(B70&lt;&gt;"",IF(R70="","",IF(R70&lt;0.5,1,IF(AND(R70&gt;=0.5,R70&lt;P$10),2,IF(R70&gt;=P$10,3)))),"")</f>
        <v/>
      </c>
      <c r="T70" s="194" t="str">
        <f aca="false">IF(B70 &lt;&gt; "",IF(AND('PRINTABLE (per grading)'!H$16="EXAM", 'PRINTABLE (per grading)'!B$13="Prelim"), IF(ISERROR(SUMIF('Exam (LECTURE ONLY)'!D$20:M$20, "CLO2", 'Exam (LECTURE ONLY)'!D72:M72) / 'Exam (LECTURE ONLY)'!AL$7), "", SUMIF('Exam (LECTURE ONLY)'!D$20:M$20, "CLO2", 'Exam (LECTURE ONLY)'!D72:M72) /'Exam (LECTURE ONLY)'!AL$7),
IF(AND('PRINTABLE (per grading)'!H$16="EXAM", 'PRINTABLE (per grading)'!B$13="Midterm"), IF(ISERROR(SUMIF('Exam (LECTURE ONLY)'!O$20:X$20, "CLO2", 'Exam (LECTURE ONLY)'!O72:X72) / 'Exam (LECTURE ONLY)'!AM$7), "", SUMIF('Exam (LECTURE ONLY)'!O$20:X$20, "CLO2", 'Exam (LECTURE ONLY)'!O72:X72) / 'Exam (LECTURE ONLY)'!AM$7),
IF(AND('PRINTABLE (per grading)'!H$16="EXAM", 'PRINTABLE (per grading)'!B$13="Final"), IF(ISERROR(SUMIF('Exam (LECTURE ONLY)'!Z$20:AI$20, "CLO2", 'Exam (LECTURE ONLY)'!Z72:AI72) / 'Exam (LECTURE ONLY)'!AN$7), "", SUMIF('Exam (LECTURE ONLY)'!Z$20:AI$20, "CLO2", 'Exam (LECTURE ONLY)'!Z72:AI72) / 'Exam (LECTURE ONLY)'!AN$7),
IF(AND('PRINTABLE (per grading)'!H$16="OUTPUT", 'PRINTABLE (per grading)'!B$13="Prelim"), IF(ISERROR(SUMIF(OUTPUT!C$20:M$20, "CLO2", OUTPUT!C72:M72) / OUTPUT!AL$7), "", SUMIF(OUTPUT!C$20:M$20, "CLO2", OUTPUT!C72:M72) / OUTPUT!AL$7),
IF(AND('PRINTABLE (per grading)'!H$16="OUTPUT", 'PRINTABLE (per grading)'!B$13="Midterm"), IF(ISERROR(SUMIF(OUTPUT!O$20:Y$20, "CLO2", OUTPUT!O72:Y72) / OUTPUT!AM$7), "", SUMIF(OUTPUT!O$20:Y$20, "CLO2", OUTPUT!O72:Y72) / OUTPUT!AM$7),
IF(AND('PRINTABLE (per grading)'!H$16="OUTPUT", 'PRINTABLE (per grading)'!B$13="Final"), IF(ISERROR(SUMIF(OUTPUT!AA$20:AI$20, "CLO2", OUTPUT!AA72:AI72) / OUTPUT!AN$7), "", SUMIF(OUTPUT!AA$20:AI$20, "CLO2", OUTPUT!AA72:AI72) / OUTPUT!AN$7),
"")))))),"")</f>
        <v/>
      </c>
      <c r="U70" s="286" t="str">
        <f aca="false">IF(B70&lt;&gt;"",IF(T70="","",IF(T70&lt;0.5,1,IF(AND(T70&gt;=0.5,T70&lt;P$10),2,IF(T70&gt;=P$10,3)))),"")</f>
        <v/>
      </c>
      <c r="V70" s="287" t="str">
        <f aca="false">IF(B70 &lt;&gt; "",IFERROR(IF(AVERAGE(R70,T70)&gt;=P$10,"Y","N"),""),"")</f>
        <v/>
      </c>
      <c r="W70" s="194" t="str">
        <f aca="false">IF(B70 &lt;&gt; "", IFERROR(IF(C$16 = "PRELIM", SUMIF('Database (LECTURE-RES-PRAC)'!D$14:AG$14, "CLO3", 'Database (LECTURE-RES-PRAC)'!D67:AG67) / 'Grade computation'!F$6, IF(C$16 = "MIDTERM", SUMIF('Database (LECTURE-RES-PRAC)'!AJ$14:BM$14, "CLO3", 'Database (LECTURE-RES-PRAC)'!AJ67:BM67) / 'Grade computation'!G$6, IF(C$16 = "FINAL", SUMIF('Database (LECTURE-RES-PRAC)'!BP$14:CS$14, "CLO3", 'Database (LECTURE-RES-PRAC)'!BP67:CS67) / 'Grade computation'!H$6,""))),""),"")</f>
        <v/>
      </c>
      <c r="X70" s="286" t="str">
        <f aca="false">IF(B70&lt;&gt;"",IF(W70="","",IF(W70&lt;0.5,1,IF(AND(W70&gt;=0.5,W70&lt;P$10),2,IF(W70&gt;=P$10,3)))),"")</f>
        <v/>
      </c>
      <c r="Y70" s="194" t="str">
        <f aca="false">IF(B70 &lt;&gt; "",IF(AND('PRINTABLE (per grading)'!H$16="EXAM", 'PRINTABLE (per grading)'!B$13="Prelim"), IF(ISERROR(SUMIF('Exam (LECTURE ONLY)'!D$20:M$20, "CLO3", 'Exam (LECTURE ONLY)'!D72:M72) / 'Exam (LECTURE ONLY)'!AL$8), "", SUMIF('Exam (LECTURE ONLY)'!D$20:M$20, "CLO3", 'Exam (LECTURE ONLY)'!D72:M72) /'Exam (LECTURE ONLY)'!AL$8),
IF(AND('PRINTABLE (per grading)'!H$16="EXAM", 'PRINTABLE (per grading)'!B$13="Midterm"), IF(ISERROR(SUMIF('Exam (LECTURE ONLY)'!O$20:X$20, "CLO3", 'Exam (LECTURE ONLY)'!O72:X72) / 'Exam (LECTURE ONLY)'!AM$8), "", SUMIF('Exam (LECTURE ONLY)'!O$20:X$20, "CLO3", 'Exam (LECTURE ONLY)'!O72:X72) / 'Exam (LECTURE ONLY)'!AM$8),
IF(AND('PRINTABLE (per grading)'!H$16="EXAM", 'PRINTABLE (per grading)'!B$13="Final"), IF(ISERROR(SUMIF('Exam (LECTURE ONLY)'!Z$20:AI$20, "CLO3", 'Exam (LECTURE ONLY)'!Z72:AI72) / 'Exam (LECTURE ONLY)'!AN$8), "", SUMIF('Exam (LECTURE ONLY)'!Z$20:AI$20, "CLO3", 'Exam (LECTURE ONLY)'!Z72:AI72) / 'Exam (LECTURE ONLY)'!AN$8),
IF(AND('PRINTABLE (per grading)'!H$16="OUTPUT", 'PRINTABLE (per grading)'!B$13="Prelim"), IF(ISERROR(SUMIF(OUTPUT!C$20:M$20, "CLO3", OUTPUT!C72:M72) / OUTPUT!AL$8), "", SUMIF(OUTPUT!C$20:M$20, "CLO3", OUTPUT!C72:M72) / OUTPUT!AL$8),
IF(AND('PRINTABLE (per grading)'!H$16="OUTPUT", 'PRINTABLE (per grading)'!B$13="Midterm"), IF(ISERROR(SUMIF(OUTPUT!O$20:Y$20, "CLO3", OUTPUT!O72:Y72) / OUTPUT!AM$8), "", SUMIF(OUTPUT!O$20:Y$20, "CLO3", OUTPUT!O72:Y72) / OUTPUT!AM$8),
IF(AND('PRINTABLE (per grading)'!H$16="OUTPUT", 'PRINTABLE (per grading)'!B$13="Final"), IF(ISERROR(SUMIF(OUTPUT!AA$20:AI$20, "CLO3", OUTPUT!AA72:AI72) / OUTPUT!AN$8), "", SUMIF(OUTPUT!AA$20:AI$20, "CLO3", OUTPUT!AA72:AI72) / OUTPUT!AN$8),
"" )))))),"")</f>
        <v/>
      </c>
      <c r="Z70" s="286" t="str">
        <f aca="false">IF(B70&lt;&gt;"",IF(Y70="","",IF(Y70&lt;0.5,1,IF(AND(Y70&gt;=0.5,Y70&lt;P$10),2,IF(Y70&gt;=P$10,3)))),"")</f>
        <v/>
      </c>
      <c r="AA70" s="287" t="str">
        <f aca="false">IF(B70 &lt;&gt; "",IFERROR(IF(AVERAGE(W70,Y70)&gt;=P$10,"Y","N"),""),"")</f>
        <v/>
      </c>
      <c r="AB70" s="194" t="str">
        <f aca="false">IF(B70 &lt;&gt; "", IFERROR(IF(C$16 = "PRELIM", SUMIF('Database (LECTURE-RES-PRAC)'!D$14:AG$14, "CLO4", 'Database (LECTURE-RES-PRAC)'!D67:AG67) / 'Grade computation'!F$7, IF(C$16 = "MIDTERM", SUMIF('Database (LECTURE-RES-PRAC)'!AJ$14:BM$14, "CLO4", 'Database (LECTURE-RES-PRAC)'!AJ67:BM67) / 'Grade computation'!G$7, IF(C$16 = "FINAL", SUMIF('Database (LECTURE-RES-PRAC)'!BP$14:CS$14, "CLO4", 'Database (LECTURE-RES-PRAC)'!BP67:CS67) / 'Grade computation'!H$7,""))),""),"")</f>
        <v/>
      </c>
      <c r="AC70" s="286" t="str">
        <f aca="false">IF(B70&lt;&gt;"",IF(AB70="","",IF(AB70&lt;0.5,1,IF(AND(AB70&gt;=0.5,AB70&lt;P$10),2,IF(AB70&gt;=P$10,3)))),"")</f>
        <v/>
      </c>
      <c r="AD70" s="194" t="str">
        <f aca="false">IF(B70 &lt;&gt; "",IF(AND('PRINTABLE (per grading)'!H$16="EXAM", 'PRINTABLE (per grading)'!B$13="Prelim"), IF(ISERROR(SUMIF('Exam (LECTURE ONLY)'!D$20:M$20, "CLO4", 'Exam (LECTURE ONLY)'!D72:M72) / 'Exam (LECTURE ONLY)'!AL$9), "", SUMIF('Exam (LECTURE ONLY)'!D$20:M$20, "CLO4", 'Exam (LECTURE ONLY)'!D72:M72) /'Exam (LECTURE ONLY)'!AL$9),
IF(AND('PRINTABLE (per grading)'!H$16="EXAM", 'PRINTABLE (per grading)'!B$13="Midterm"), IF(ISERROR(SUMIF('Exam (LECTURE ONLY)'!O$20:X$20, "CLO4", 'Exam (LECTURE ONLY)'!O72:X72) / 'Exam (LECTURE ONLY)'!AM$9), "", SUMIF('Exam (LECTURE ONLY)'!O$20:X$20, "CLO4", 'Exam (LECTURE ONLY)'!O72:X72) / 'Exam (LECTURE ONLY)'!AM$9),
IF(AND('PRINTABLE (per grading)'!H$16="EXAM", 'PRINTABLE (per grading)'!B$13="Final"), IF(ISERROR(SUMIF('Exam (LECTURE ONLY)'!Z$20:AI$20, "CLO4", 'Exam (LECTURE ONLY)'!Z72:AI72) / 'Exam (LECTURE ONLY)'!AN$9), "", SUMIF('Exam (LECTURE ONLY)'!Z$20:AI$20, "CLO4", 'Exam (LECTURE ONLY)'!Z72:AI72) / 'Exam (LECTURE ONLY)'!AN$9),
IF(AND('PRINTABLE (per grading)'!H$16="OUTPUT", 'PRINTABLE (per grading)'!B$13="Prelim"), IF(ISERROR(SUMIF(OUTPUT!C$20:M$20, "CLO4", OUTPUT!C72:M72) / OUTPUT!AL$9), "", SUMIF(OUTPUT!C$20:M$20, "CLO4", OUTPUT!C72:M72) / OUTPUT!AL$9),
IF(AND('PRINTABLE (per grading)'!H$16="OUTPUT", 'PRINTABLE (per grading)'!B$13="Midterm"), IF(ISERROR(SUMIF(OUTPUT!O$20:Y$20, "CLO4", OUTPUT!O72:Y72) / OUTPUT!AM$9), "", SUMIF(OUTPUT!O$20:Y$20, "CLO4", OUTPUT!O72:Y72) / OUTPUT!AM$9),
IF(AND('PRINTABLE (per grading)'!H$16="OUTPUT", 'PRINTABLE (per grading)'!B$13="Final"), IF(ISERROR(SUMIF(OUTPUT!AA$20:AI$20, "CLO4", OUTPUT!AA72:AI72) / OUTPUT!AN$9), "", SUMIF(OUTPUT!AA$20:AI$20, "CLO4", OUTPUT!AA72:AI72) / OUTPUT!AN$9),
"")))))),"")</f>
        <v/>
      </c>
      <c r="AE70" s="286" t="str">
        <f aca="false">IF(B70&lt;&gt;"",IF(AD70="","",IF(AD70&lt;0.5,1,IF(AND(AD70&gt;=0.5,AD70&lt;P$10),2,IF(AD70&gt;=P$10,3)))),"")</f>
        <v/>
      </c>
      <c r="AF70" s="287" t="str">
        <f aca="false">IF(B70 &lt;&gt; "",IFERROR(IF(AVERAGE(AB70,AD70)&gt;=P$10,"Y","N"),""),"")</f>
        <v/>
      </c>
      <c r="AG70" s="194" t="str">
        <f aca="false">IF(B70 &lt;&gt; "", IFERROR(IF(C$16 = "PRELIM", SUMIF('Database (LECTURE-RES-PRAC)'!D$14:AG$14, "CLO5", 'Database (LECTURE-RES-PRAC)'!D67:AG67) / 'Grade computation'!F$8, IF(C$16 = "MIDTERM", SUMIF('Database (LECTURE-RES-PRAC)'!AJ$14:BM$14, "CLO5", 'Database (LECTURE-RES-PRAC)'!AJ67:BM67) / 'Grade computation'!G$8, IF(C$16 = "FINAL", SUMIF('Database (LECTURE-RES-PRAC)'!BP$14:CS$14, "CLO5", 'Database (LECTURE-RES-PRAC)'!BP67:CS67) / 'Grade computation'!H$8,""))),""),"")</f>
        <v/>
      </c>
      <c r="AH70" s="286" t="str">
        <f aca="false">IF(B70&lt;&gt;"",IF(AG70="","",IF(AG70&lt;0.5,1,IF(AND(AG70&gt;=0.5,AG70&lt;P$10),2,IF(AG70&gt;=P$10,3)))),"")</f>
        <v/>
      </c>
      <c r="AI70" s="194" t="str">
        <f aca="false">IF(B70 &lt;&gt; "",IF(AND('PRINTABLE (per grading)'!H$16="EXAM", 'PRINTABLE (per grading)'!B$13="Prelim"), IF(ISERROR(SUMIF('Exam (LECTURE ONLY)'!D$20:M$20, "CLO5", 'Exam (LECTURE ONLY)'!D72:M72) / 'Exam (LECTURE ONLY)'!AL$10), "", SUMIF('Exam (LECTURE ONLY)'!D$20:M$20, "CLO5", 'Exam (LECTURE ONLY)'!D72:M72) /'Exam (LECTURE ONLY)'!AL$10),
IF(AND('PRINTABLE (per grading)'!H$16="EXAM", 'PRINTABLE (per grading)'!B$13="Midterm"), IF(ISERROR(SUMIF('Exam (LECTURE ONLY)'!O$20:X$20, "CLO5", 'Exam (LECTURE ONLY)'!O72:X72) / 'Exam (LECTURE ONLY)'!AM$10), "", SUMIF('Exam (LECTURE ONLY)'!O$20:X$20, "CLO5", 'Exam (LECTURE ONLY)'!O72:X72) / 'Exam (LECTURE ONLY)'!AM$10),
IF(AND('PRINTABLE (per grading)'!H$16="EXAM", 'PRINTABLE (per grading)'!B$13="Final"), IF(ISERROR(SUMIF('Exam (LECTURE ONLY)'!Z$20:AI$20, "CLO5", 'Exam (LECTURE ONLY)'!Z72:AI72) / 'Exam (LECTURE ONLY)'!AN$10), "", SUMIF('Exam (LECTURE ONLY)'!Z$20:AI$20, "CLO5", 'Exam (LECTURE ONLY)'!Z72:AI72) / 'Exam (LECTURE ONLY)'!AN$10),
IF(AND('PRINTABLE (per grading)'!H$16="OUTPUT", 'PRINTABLE (per grading)'!B$13="Prelim"), IF(ISERROR(SUMIF(OUTPUT!C$20:M$20, "CLO5", OUTPUT!C72:M72) / OUTPUT!AL$10), "", SUMIF(OUTPUT!C$20:M$20, "CLO5", OUTPUT!C72:M72) / OUTPUT!AL$10),
IF(AND('PRINTABLE (per grading)'!H$16="OUTPUT", 'PRINTABLE (per grading)'!B$13="Midterm"), IF(ISERROR(SUMIF(OUTPUT!O$20:Y$20, "CLO5", OUTPUT!O72:Y72) / OUTPUT!AM$10), "", SUMIF(OUTPUT!O$20:Y$20, "CLO5", OUTPUT!O72:Y72) / OUTPUT!AM$10),
IF(AND('PRINTABLE (per grading)'!H$16="OUTPUT", 'PRINTABLE (per grading)'!B$13="Final"), IF(ISERROR(SUMIF(OUTPUT!AA$20:AI$20, "CLO5", OUTPUT!AA72:AI72) / OUTPUT!AN$10), "", SUMIF(OUTPUT!AA$20:AI$20, "CLO5", OUTPUT!AA72:AI72) / OUTPUT!AN$10),
"")))))),"")</f>
        <v/>
      </c>
      <c r="AJ70" s="286" t="str">
        <f aca="false">IF(B70&lt;&gt;"",IF(AI70="","",IF(AI70&lt;0.5,1,IF(AND(AI70&gt;=0.5,AI70&lt;P$10),2,IF(AI70&gt;=P$10,3)))),"")</f>
        <v/>
      </c>
      <c r="AK70" s="287" t="str">
        <f aca="false">IF(B70 &lt;&gt; "",IFERROR(IF(AVERAGE(AG70,AI70)&gt;=P$10,"Y","N"),""),"")</f>
        <v/>
      </c>
      <c r="AL70" s="194" t="str">
        <f aca="false">IF(B70 &lt;&gt; "", IFERROR(IF(C$16 = "PRELIM", SUMIF('Database (LECTURE-RES-PRAC)'!D$14:AG$14, "CLO6", 'Database (LECTURE-RES-PRAC)'!D67:AG67) / 'Grade computation'!F$9, IF(C$16 = "MIDTERM", SUMIF('Database (LECTURE-RES-PRAC)'!AJ$14:BM$14, "CLO6", 'Database (LECTURE-RES-PRAC)'!AJ67:BM67) / 'Grade computation'!G$9, IF(C$16 = "FINAL", SUMIF('Database (LECTURE-RES-PRAC)'!BP$14:CS$14, "CLO6", 'Database (LECTURE-RES-PRAC)'!BP67:CS67) / 'Grade computation'!H$9,""))),""),"")</f>
        <v/>
      </c>
      <c r="AM70" s="286" t="str">
        <f aca="false">IF(B70&lt;&gt;"",IF(AL70="","",IF(AL70&lt;0.5,1,IF(AND(AL70&gt;=0.5,AL70&lt;P$10),2,IF(AL70&gt;=P$10,3)))),"")</f>
        <v/>
      </c>
      <c r="AN70" s="194" t="str">
        <f aca="false">IF(B70 &lt;&gt; "",IF(AND('PRINTABLE (per grading)'!H$16="EXAM", 'PRINTABLE (per grading)'!B$13="Prelim"), IF(ISERROR(SUMIF('Exam (LECTURE ONLY)'!D$20:M$20, "CLO6", 'Exam (LECTURE ONLY)'!D72:M72) / 'Exam (LECTURE ONLY)'!AL$11), "", SUMIF('Exam (LECTURE ONLY)'!D$20:M$20, "CLO6", 'Exam (LECTURE ONLY)'!D72:M72) /'Exam (LECTURE ONLY)'!AL$11),
IF(AND('PRINTABLE (per grading)'!H$16="EXAM", 'PRINTABLE (per grading)'!B$13="Midterm"), IF(ISERROR(SUMIF('Exam (LECTURE ONLY)'!O$20:X$20, "CLO6", 'Exam (LECTURE ONLY)'!O72:X72) / 'Exam (LECTURE ONLY)'!AM$11), "", SUMIF('Exam (LECTURE ONLY)'!O$20:X$20, "CLO6", 'Exam (LECTURE ONLY)'!O72:X72) / 'Exam (LECTURE ONLY)'!AM$11),
IF(AND('PRINTABLE (per grading)'!H$16="EXAM", 'PRINTABLE (per grading)'!B$13="Final"), IF(ISERROR(SUMIF('Exam (LECTURE ONLY)'!Z$20:AI$20, "CLO6", 'Exam (LECTURE ONLY)'!Z72:AI72) / 'Exam (LECTURE ONLY)'!AN$11), "", SUMIF('Exam (LECTURE ONLY)'!Z$20:AI$20, "CLO6", 'Exam (LECTURE ONLY)'!Z72:AI72) / 'Exam (LECTURE ONLY)'!AN$11),
IF(AND('PRINTABLE (per grading)'!H$16="OUTPUT", 'PRINTABLE (per grading)'!B$13="Prelim"), IF(ISERROR(SUMIF(OUTPUT!C$20:M$20, "CLO6", OUTPUT!C72:M72) / OUTPUT!AL$11), "", SUMIF(OUTPUT!C$20:M$20, "CLO6", OUTPUT!C72:M72) / OUTPUT!AL$11),
IF(AND('PRINTABLE (per grading)'!H$16="OUTPUT", 'PRINTABLE (per grading)'!B$13="Midterm"), IF(ISERROR(SUMIF(OUTPUT!O$20:Y$20, "CLO6", OUTPUT!O72:Y72) / OUTPUT!AM$11), "", SUMIF(OUTPUT!O$20:Y$20, "CLO6", OUTPUT!O72:Y72) / OUTPUT!AM$11),
IF(AND('PRINTABLE (per grading)'!H$16="OUTPUT", 'PRINTABLE (per grading)'!B$13="Final"), IF(ISERROR(SUMIF(OUTPUT!AA$20:AI$20, "CLO6", OUTPUT!AA72:AI72) / OUTPUT!AN$11), "", SUMIF(OUTPUT!AA$20:AI$20, "CLO6", OUTPUT!AA72:AI72) / OUTPUT!AN$11),
"")))))),"")</f>
        <v/>
      </c>
      <c r="AO70" s="286" t="str">
        <f aca="false">IF(B70&lt;&gt;"",IF(AN70="","",IF(AN70&lt;0.5,1,IF(AND(AN70&gt;=0.5,AN70&lt;P$10),2,IF(AN70&gt;=P$10,3)))),"")</f>
        <v/>
      </c>
      <c r="AP70" s="287" t="str">
        <f aca="false">IF(B70 &lt;&gt; "",IFERROR(IF(AVERAGE(AL70,AN70)&gt;=P$10,"Y","N"),""),"")</f>
        <v/>
      </c>
      <c r="AQ70" s="194" t="str">
        <f aca="false">IF(B70 &lt;&gt; "", IFERROR(IF(C$16 = "PRELIM", SUMIF('Database (LECTURE-RES-PRAC)'!D$14:AG$14, "CLO7", 'Database (LECTURE-RES-PRAC)'!D67:AG67) / 'Grade computation'!F$10, IF(C$16 = "MIDTERM", SUMIF('Database (LECTURE-RES-PRAC)'!AJ$14:BM$14, "CLO7", 'Database (LECTURE-RES-PRAC)'!AJ67:BM67) / 'Grade computation'!G$10, IF(C$16 = "FINAL", SUMIF('Database (LECTURE-RES-PRAC)'!BP$14:CS$14, "CLO7", 'Database (LECTURE-RES-PRAC)'!BP67:CS67) / 'Grade computation'!H$10,""))),""),"")</f>
        <v/>
      </c>
      <c r="AR70" s="286" t="str">
        <f aca="false">IF(B70&lt;&gt;"",IF(AQ70="","",IF(AQ70&lt;0.5,1,IF(AND(AQ70&gt;=0.5,AQ70&lt;P$10),2,IF(AQ70&gt;=P$10,3)))),"")</f>
        <v/>
      </c>
      <c r="AS70" s="194" t="str">
        <f aca="false">IF(B70 &lt;&gt; "",IF(AND('PRINTABLE (per grading)'!H$16="EXAM", 'PRINTABLE (per grading)'!B$13="Prelim"), IF(ISERROR(SUMIF('Exam (LECTURE ONLY)'!D$20:M$20, "CLO7", 'Exam (LECTURE ONLY)'!D72:M72) / 'Exam (LECTURE ONLY)'!AL$12), "", SUMIF('Exam (LECTURE ONLY)'!D$20:M$20, "CLO7", 'Exam (LECTURE ONLY)'!D72:M72) /'Exam (LECTURE ONLY)'!AL$12),
IF(AND('PRINTABLE (per grading)'!H$16="EXAM", 'PRINTABLE (per grading)'!B$13="Midterm"), IF(ISERROR(SUMIF('Exam (LECTURE ONLY)'!O$20:X$20, "CLO7", 'Exam (LECTURE ONLY)'!O72:X72) / 'Exam (LECTURE ONLY)'!AM$12), "", SUMIF('Exam (LECTURE ONLY)'!O$20:X$20, "CLO7", 'Exam (LECTURE ONLY)'!O72:X72) / 'Exam (LECTURE ONLY)'!AM$12),
IF(AND('PRINTABLE (per grading)'!H$16="EXAM", 'PRINTABLE (per grading)'!B$13="Final"), IF(ISERROR(SUMIF('Exam (LECTURE ONLY)'!Z$20:AI$20, "CLO7", 'Exam (LECTURE ONLY)'!Z72:AI72) / 'Exam (LECTURE ONLY)'!AN$12), "", SUMIF('Exam (LECTURE ONLY)'!Z$20:AI$20, "CLO7", 'Exam (LECTURE ONLY)'!Z72:AI72) / 'Exam (LECTURE ONLY)'!AN$12),
IF(AND('PRINTABLE (per grading)'!H$16="OUTPUT", 'PRINTABLE (per grading)'!B$13="Prelim"), IF(ISERROR(SUMIF(OUTPUT!C$20:M$20, "CLO7", OUTPUT!C72:M72) / OUTPUT!AL$12), "", SUMIF(OUTPUT!C$20:M$20, "CLO7", OUTPUT!C72:M72) / OUTPUT!AL$12),
IF(AND('PRINTABLE (per grading)'!H$16="OUTPUT", 'PRINTABLE (per grading)'!B$13="Midterm"), IF(ISERROR(SUMIF(OUTPUT!O$20:Y$20, "CLO7", OUTPUT!O72:Y72) / OUTPUT!AM$12), "", SUMIF(OUTPUT!O$20:Y$20, "CLO7", OUTPUT!O72:Y72) / OUTPUT!AM$12),
IF(AND('PRINTABLE (per grading)'!H$16="OUTPUT", 'PRINTABLE (per grading)'!B$13="Final"), IF(ISERROR(SUMIF(OUTPUT!AA$20:AI$20, "CLO7", OUTPUT!AA72:AI72) / OUTPUT!AN$12), "", SUMIF(OUTPUT!AA$20:AI$20, "CLO7", OUTPUT!AA72:AI72) / OUTPUT!AN$12),
"")))))),"")</f>
        <v/>
      </c>
      <c r="AT70" s="286" t="str">
        <f aca="false">IF(B70&lt;&gt;"",IF(AS70="","",IF(AS70&lt;0.5,1,IF(AND(AS70&gt;=0.5,AS70&lt;P$10),2,IF(AS70&gt;=P$10,3)))),"")</f>
        <v/>
      </c>
      <c r="AU70" s="287" t="str">
        <f aca="false">IF(B70 &lt;&gt; "",IFERROR(IF(AVERAGE(AQ70,AS70)&gt;=P$10,"Y","N"),""),"")</f>
        <v/>
      </c>
      <c r="AV70" s="194" t="str">
        <f aca="false">IF(B70 &lt;&gt; "", IFERROR(IF(C$16 = "PRELIM", SUMIF('Database (LECTURE-RES-PRAC)'!D$14:AG$14, "CLO8", 'Database (LECTURE-RES-PRAC)'!D67:AG67) / 'Grade computation'!F$11, IF(C$16 = "MIDTERM", SUMIF('Database (LECTURE-RES-PRAC)'!AJ$14:BM$14, "CLO8", 'Database (LECTURE-RES-PRAC)'!AJ67:BM67) / 'Grade computation'!G$11, IF(C$16 = "FINAL", SUMIF('Database (LECTURE-RES-PRAC)'!BP$14:CS$14, "CLO8", 'Database (LECTURE-RES-PRAC)'!BP67:CS67) / 'Grade computation'!H$11,""))),""),"")</f>
        <v/>
      </c>
      <c r="AW70" s="286" t="str">
        <f aca="false">IF(B70&lt;&gt;"",IF(AV70="","",IF(AV70&lt;0.5,1,IF(AND(AV70&gt;=0.5,AV70&lt;P$10),2,IF(AV70&gt;=P$10,3)))),"")</f>
        <v/>
      </c>
      <c r="AX70" s="194" t="str">
        <f aca="false">IF(B70 &lt;&gt; "",IF(AND('PRINTABLE (per grading)'!H$16="EXAM", 'PRINTABLE (per grading)'!B$13="Prelim"), IF(ISERROR(SUMIF('Exam (LECTURE ONLY)'!D$20:M$20, "CLO8", 'Exam (LECTURE ONLY)'!D72:M72) / 'Exam (LECTURE ONLY)'!AL$13), "", SUMIF('Exam (LECTURE ONLY)'!D$20:M$20, "CLO8", 'Exam (LECTURE ONLY)'!D72:M72) /'Exam (LECTURE ONLY)'!AL$13),
IF(AND('PRINTABLE (per grading)'!H$16="EXAM", 'PRINTABLE (per grading)'!B$13="Midterm"), IF(ISERROR(SUMIF('Exam (LECTURE ONLY)'!O$20:X$20, "CLO8", 'Exam (LECTURE ONLY)'!O72:X72) / 'Exam (LECTURE ONLY)'!AM$13), "", SUMIF('Exam (LECTURE ONLY)'!O$20:X$20, "CLO8", 'Exam (LECTURE ONLY)'!O72:X72) / 'Exam (LECTURE ONLY)'!AM$13),
IF(AND('PRINTABLE (per grading)'!H$16="EXAM", 'PRINTABLE (per grading)'!B$13="Final"), IF(ISERROR(SUMIF('Exam (LECTURE ONLY)'!Z$20:AI$20, "CLO8", 'Exam (LECTURE ONLY)'!Z72:AI72) / 'Exam (LECTURE ONLY)'!AN$13), "", SUMIF('Exam (LECTURE ONLY)'!Z$20:AI$20, "CLO8", 'Exam (LECTURE ONLY)'!Z72:AI72) / 'Exam (LECTURE ONLY)'!AN$13),
IF(AND('PRINTABLE (per grading)'!H$16="OUTPUT", 'PRINTABLE (per grading)'!B$13="Prelim"), IF(ISERROR(SUMIF(OUTPUT!C$20:M$20, "CLO8", OUTPUT!C72:M72) / OUTPUT!AL$13), "", SUMIF(OUTPUT!C$20:M$20, "CLO8", OUTPUT!C72:M72) / OUTPUT!AL$13),
IF(AND('PRINTABLE (per grading)'!H$16="OUTPUT", 'PRINTABLE (per grading)'!B$13="Midterm"), IF(ISERROR(SUMIF(OUTPUT!O$20:Y$20, "CLO8", OUTPUT!O72:Y72) / OUTPUT!AM$13), "", SUMIF(OUTPUT!O$20:Y$20, "CLO8", OUTPUT!O72:Y72) / OUTPUT!AM$13),
IF(AND('PRINTABLE (per grading)'!H$16="OUTPUT", 'PRINTABLE (per grading)'!B$13="Final"), IF(ISERROR(SUMIF(OUTPUT!AA$20:AI$20, "CLO8", OUTPUT!AA72:AI72) / OUTPUT!AN$13), "", SUMIF(OUTPUT!AA$20:AI$20, "CLO8", OUTPUT!AA72:AI72) / OUTPUT!AN$13),
"")))))),"")</f>
        <v/>
      </c>
      <c r="AY70" s="286" t="str">
        <f aca="false">IF(B70&lt;&gt;"",IF(AX70="","",IF(AX70&lt;0.5,1,IF(AND(AX70&gt;=0.5,AX70&lt;P$10),2,IF(AX70&gt;=P$10,3)))),"")</f>
        <v/>
      </c>
      <c r="AZ70" s="287" t="str">
        <f aca="false">IF(B70 &lt;&gt; "",IFERROR(IF(AVERAGE(AV70,AX70)&gt;=P$10,"Y","N"),""),"")</f>
        <v/>
      </c>
      <c r="BA70" s="194" t="str">
        <f aca="false">IF(B70 &lt;&gt; "", IFERROR(IF(C$16 = "PRELIM", SUMIF('Database (LECTURE-RES-PRAC)'!D$14:AG$14, "CLO9", 'Database (LECTURE-RES-PRAC)'!D67:AG67) / 'Grade computation'!F$12, IF(C$16 = "MIDTERM", SUMIF('Database (LECTURE-RES-PRAC)'!AJ$14:BM$14, "CLO9", 'Database (LECTURE-RES-PRAC)'!AJ67:BM67) / 'Grade computation'!G$12, IF(C$16 = "FINAL", SUMIF('Database (LECTURE-RES-PRAC)'!BP$14:CS$14, "CLO9", 'Database (LECTURE-RES-PRAC)'!BP67:CS67) / 'Grade computation'!H$12,""))),""),"")</f>
        <v/>
      </c>
      <c r="BB70" s="286" t="str">
        <f aca="false">IF(B70&lt;&gt;"",IF(BA70="","",IF(BA70&lt;0.5,1,IF(AND(BA70&gt;=0.5,BA70&lt;P$10),2,IF(BA70&gt;=P$10,3)))),"")</f>
        <v/>
      </c>
      <c r="BC70" s="194" t="str">
        <f aca="false">IF(B70 &lt;&gt; "",IF(AND('PRINTABLE (per grading)'!H$16="EXAM", 'PRINTABLE (per grading)'!B$13="Prelim"), IF(ISERROR(SUMIF('Exam (LECTURE ONLY)'!D$20:M$20, "CLO9", 'Exam (LECTURE ONLY)'!D72:M72) / 'Exam (LECTURE ONLY)'!AL$14), "", SUMIF('Exam (LECTURE ONLY)'!D$20:M$20, "CLO9", 'Exam (LECTURE ONLY)'!D72:M72) /'Exam (LECTURE ONLY)'!AL$14),
IF(AND('PRINTABLE (per grading)'!H$16="EXAM", 'PRINTABLE (per grading)'!B$13="Midterm"), IF(ISERROR(SUMIF('Exam (LECTURE ONLY)'!O$20:X$20, "CLO9", 'Exam (LECTURE ONLY)'!O72:X72) / 'Exam (LECTURE ONLY)'!AM$14), "", SUMIF('Exam (LECTURE ONLY)'!O$20:X$20, "CLO9", 'Exam (LECTURE ONLY)'!O72:X72) / 'Exam (LECTURE ONLY)'!AM$14),
IF(AND('PRINTABLE (per grading)'!H$16="EXAM", 'PRINTABLE (per grading)'!B$13="Final"), IF(ISERROR(SUMIF('Exam (LECTURE ONLY)'!Z$20:AI$20, "CLO9", 'Exam (LECTURE ONLY)'!Z72:AI72) / 'Exam (LECTURE ONLY)'!AN$14), "", SUMIF('Exam (LECTURE ONLY)'!Z$20:AI$20, "CLO9", 'Exam (LECTURE ONLY)'!Z72:AI72) / 'Exam (LECTURE ONLY)'!AN$14),
IF(AND('PRINTABLE (per grading)'!H$16="OUTPUT", 'PRINTABLE (per grading)'!B$13="Prelim"), IF(ISERROR(SUMIF(OUTPUT!C$20:M$20, "CLO9", OUTPUT!C72:M72) / OUTPUT!AL$14), "", SUMIF(OUTPUT!C$20:M$20, "CLO9", OUTPUT!C72:M72) / OUTPUT!AL$14),
IF(AND('PRINTABLE (per grading)'!H$16="OUTPUT", 'PRINTABLE (per grading)'!B$13="Midterm"), IF(ISERROR(SUMIF(OUTPUT!O$20:Y$20, "CLO9", OUTPUT!O72:Y72) / OUTPUT!AM$14), "", SUMIF(OUTPUT!O$20:Y$20, "CLO9", OUTPUT!O72:Y72) / OUTPUT!AM$14),
IF(AND('PRINTABLE (per grading)'!H$16="OUTPUT", 'PRINTABLE (per grading)'!B$13="Final"), IF(ISERROR(SUMIF(OUTPUT!AA$20:AI$20, "CLO9", OUTPUT!AA72:AI72) / OUTPUT!AN$14), "", SUMIF(OUTPUT!AA$20:AI$20, "CLO9", OUTPUT!AA72:AI72) / OUTPUT!AN$14),
"")))))),"")</f>
        <v/>
      </c>
      <c r="BD70" s="286" t="str">
        <f aca="false">IF(B70&lt;&gt;"",IF(BC70="","",IF(BC70&lt;0.5,1,IF(AND(BC70&gt;=0.5,BC70&lt;P$10),2,IF(BC70&gt;=P$10,3)))),"")</f>
        <v/>
      </c>
      <c r="BE70" s="287" t="str">
        <f aca="false">IF(B70 &lt;&gt; "",IFERROR(IF(AVERAGE(BA70,BC70)&gt;=P$10,"Y","N"),""),"")</f>
        <v/>
      </c>
      <c r="BF70" s="194" t="str">
        <f aca="false">IF(B70 &lt;&gt; "", IFERROR(IF(C$16 = "PRELIM", SUMIF('Database (LECTURE-RES-PRAC)'!D$14:AG$14, "CLO10", 'Database (LECTURE-RES-PRAC)'!D67:AG67) / 'Grade computation'!F$13, IF(C$16 = "MIDTERM", SUMIF('Database (LECTURE-RES-PRAC)'!AJ$14:BM$14, "CLO10", 'Database (LECTURE-RES-PRAC)'!AJ67:BM67) / 'Grade computation'!G$13, IF(C$16 = "FINAL", SUMIF('Database (LECTURE-RES-PRAC)'!BP$14:CS$14, "CLO10", 'Database (LECTURE-RES-PRAC)'!BP67:CS67) / 'Grade computation'!H$13,""))),""),"")</f>
        <v/>
      </c>
      <c r="BG70" s="286" t="str">
        <f aca="false">IF(B70&lt;&gt;"",IF(BF70="","",IF(BF70&lt;0.5,1,IF(AND(BF70&gt;=0.5,BF70&lt;P$10),2,IF(BF70&gt;=P$10,3)))),"")</f>
        <v/>
      </c>
      <c r="BH70" s="194" t="str">
        <f aca="false">IF(B70 &lt;&gt; "",IF(AND('PRINTABLE (per grading)'!H$16="EXAM", 'PRINTABLE (per grading)'!B$13="Prelim"), IF(ISERROR(SUMIF('Exam (LECTURE ONLY)'!D$20:M$20, "CLO10", 'Exam (LECTURE ONLY)'!D72:M72) / 'Exam (LECTURE ONLY)'!AL$15), "", SUMIF('Exam (LECTURE ONLY)'!D$20:M$20, "CLO10", 'Exam (LECTURE ONLY)'!D72:M72) /'Exam (LECTURE ONLY)'!AL$15),
IF(AND('PRINTABLE (per grading)'!H$16="EXAM", 'PRINTABLE (per grading)'!B$13="Midterm"), IF(ISERROR(SUMIF('Exam (LECTURE ONLY)'!O$20:X$20, "CLO10", 'Exam (LECTURE ONLY)'!O72:X72) / 'Exam (LECTURE ONLY)'!AM$15), "", SUMIF('Exam (LECTURE ONLY)'!O$20:X$20, "CLO10", 'Exam (LECTURE ONLY)'!O72:X72) / 'Exam (LECTURE ONLY)'!AM$15),
IF(AND('PRINTABLE (per grading)'!H$16="EXAM", 'PRINTABLE (per grading)'!B$13="Final"), IF(ISERROR(SUMIF('Exam (LECTURE ONLY)'!Z$20:AI$20, "CLO10", 'Exam (LECTURE ONLY)'!Z72:AI72) / 'Exam (LECTURE ONLY)'!AN$15), "", SUMIF('Exam (LECTURE ONLY)'!Z$20:AI$20, "CLO10", 'Exam (LECTURE ONLY)'!Z72:AI72) / 'Exam (LECTURE ONLY)'!AN$15),
IF(AND('PRINTABLE (per grading)'!H$16="OUTPUT", 'PRINTABLE (per grading)'!B$13="Prelim"), IF(ISERROR(SUMIF(OUTPUT!C$20:M$20, "CLO10", OUTPUT!C72:M72) / OUTPUT!AL$15), "", SUMIF(OUTPUT!C$20:M$20, "CLO10", OUTPUT!C72:M72) / OUTPUT!AL$15),
IF(AND('PRINTABLE (per grading)'!H$16="OUTPUT", 'PRINTABLE (per grading)'!B$13="Midterm"), IF(ISERROR(SUMIF(OUTPUT!O$20:Y$20, "CLO10", OUTPUT!O72:Y72) / OUTPUT!AM$15), "", SUMIF(OUTPUT!O$20:Y$20, "CLO10", OUTPUT!O72:Y72) / OUTPUT!AM$15),
IF(AND('PRINTABLE (per grading)'!H$16="OUTPUT", 'PRINTABLE (per grading)'!B$13="Final"), IF(ISERROR(SUMIF(OUTPUT!AA$20:AI$20, "CLO10", OUTPUT!AA72:AI72) / OUTPUT!AN$15), "", SUMIF(OUTPUT!AA$20:AI$20, "CLO10", OUTPUT!AA72:AI72) / OUTPUT!AN$15),
"")))))),"")</f>
        <v/>
      </c>
      <c r="BI70" s="286" t="str">
        <f aca="false">IF(B70&lt;&gt;"",IF(BH70="","",IF(BH70&lt;0.5,1,IF(AND(BH70&gt;=0.5,BH70&lt;P$10),2,IF(BH70&gt;=P$10,3)))),"")</f>
        <v/>
      </c>
      <c r="BJ70" s="287" t="str">
        <f aca="false">IF(B70 &lt;&gt; "",IFERROR(IF(AVERAGE(BF70,BH70)&gt;=P$10,"Y","N"),""),"")</f>
        <v/>
      </c>
      <c r="BK70" s="8"/>
    </row>
    <row r="71" customFormat="false" ht="19.5" hidden="false" customHeight="true" outlineLevel="0" collapsed="false">
      <c r="A71" s="183" t="str">
        <f aca="false">IF(ISBLANK('Database (LECTURE-RES-PRAC)'!A68),"",'Database (LECTURE-RES-PRAC)'!A68)</f>
        <v/>
      </c>
      <c r="B71" s="184" t="str">
        <f aca="false">IF(ISBLANK('Database (LECTURE-RES-PRAC)'!B68),"",'Database (LECTURE-RES-PRAC)'!B68)</f>
        <v/>
      </c>
      <c r="C71" s="230" t="str">
        <f aca="false">IF(B71&lt;&gt;"",IF(C$16="PRELIM",'Grade computation'!C71, IF(C$16="MIDTERM",'Grade computation'!K71, IF(C$16="FINAL",'Grade computation'!S71,""))),"")</f>
        <v/>
      </c>
      <c r="D71" s="231" t="str">
        <f aca="false">IF(B71&lt;&gt;"",IFERROR(IF(B$11="80-20", (((C71/C$19)*X$6)+X$7)*D$18, IF(B$11="60-40", (((C71/C$19)*Y$6)+Y$7)*D$18, 0)),0),"")</f>
        <v/>
      </c>
      <c r="E71" s="230" t="str">
        <f aca="false">IF(B71&lt;&gt;"", IF(C$16="PRELIM",'Grade computation'!E71, IF(C$16="MIDTERM",'Grade computation'!M71, IF(C$16="FINAL",'Grade computation'!U71,""))),"")</f>
        <v/>
      </c>
      <c r="F71" s="232" t="str">
        <f aca="false">IF(B71&lt;&gt;"",IFERROR(IF(B$11="80-20", (((E71/E$19)*X$6)+X$7)*F$18, IF(B$11="60-40", (((E71/E$19)*Y$6)+Y$7)*F$18, 0)),0),"")</f>
        <v/>
      </c>
      <c r="G71" s="233" t="str">
        <f aca="false">IF(B71&lt;&gt;"",IFERROR((D71+F71),0),"")</f>
        <v/>
      </c>
      <c r="H71" s="234" t="str">
        <f aca="false">IF(B71&lt;&gt;"",IF(C$16="PRELIM", 'Grade computation'!H71, IF(C$16="MIDTERM", 'Grade computation'!P71, IF(C$16="FINAL",'Grade computation'!X71, ""))),"")</f>
        <v/>
      </c>
      <c r="I71" s="233" t="str">
        <f aca="false">IF(B71&lt;&gt;"",IFERROR(IF(B$11="80-20", (((H71/H$19)*X$6)+X$7)*I$19, IF(B$11="60-40", (((H71/H$19)*Y$6)+Y$7)*I$19, 0)),0),"")</f>
        <v/>
      </c>
      <c r="J71" s="237" t="str">
        <f aca="false">IFERROR((G71+I71),"")</f>
        <v/>
      </c>
      <c r="K71" s="183" t="str">
        <f aca="false">IFERROR(IF(J71="","",IF(J71&gt;=75,"PASSED","FAILED")),"")</f>
        <v/>
      </c>
      <c r="L71" s="183"/>
      <c r="M71" s="194" t="str">
        <f aca="false">IF(B71 &lt;&gt; "", IFERROR(IF(C$16 = "PRELIM", SUMIF('Database (LECTURE-RES-PRAC)'!D$14:AG$14, "CLO1", 'Database (LECTURE-RES-PRAC)'!D68:AG68) / 'Grade computation'!F$4, IF(C$16 = "MIDTERM", SUMIF('Database (LECTURE-RES-PRAC)'!AJ$14:BM$14, "CLO1", 'Database (LECTURE-RES-PRAC)'!AJ68:BM68) / 'Grade computation'!G$4, IF(C$16 = "FINAL", SUMIF('Database (LECTURE-RES-PRAC)'!BP$14:CS$14, "CLO1", 'Database (LECTURE-RES-PRAC)'!BP68:CS68) / 'Grade computation'!H$4,""))),""),"")</f>
        <v/>
      </c>
      <c r="N71" s="286" t="str">
        <f aca="false">IF(B71&lt;&gt;"",IF(M71="","",IF(M71&lt;0.5,1,IF(AND(M71&gt;=0.5,M71&lt;P$10),2,IF(M71&gt;=P$10,3)))),"")</f>
        <v/>
      </c>
      <c r="O71" s="194" t="str">
        <f aca="false">IF(B71 &lt;&gt; "",IF(AND('PRINTABLE (per grading)'!H$16="EXAM", 'PRINTABLE (per grading)'!B$13="Prelim"), IF(ISERROR(SUMIF('Exam (LECTURE ONLY)'!D$20:M$20, "CLO1", 'Exam (LECTURE ONLY)'!D73:M73) / 'Exam (LECTURE ONLY)'!AL$6), "", SUMIF('Exam (LECTURE ONLY)'!D$20:M$20, "CLO1", 'Exam (LECTURE ONLY)'!D73:M73) /'Exam (LECTURE ONLY)'!AL$6),
IF(AND('PRINTABLE (per grading)'!H$16="EXAM", 'PRINTABLE (per grading)'!B$13="Midterm"), IF(ISERROR(SUMIF('Exam (LECTURE ONLY)'!O$20:X$20, "CLO1", 'Exam (LECTURE ONLY)'!O73:X73) / 'Exam (LECTURE ONLY)'!AM$6), "", SUMIF('Exam (LECTURE ONLY)'!O$20:X$20, "CLO1", 'Exam (LECTURE ONLY)'!O73:X73) / 'Exam (LECTURE ONLY)'!AM$6),
IF(AND('PRINTABLE (per grading)'!H$16="EXAM", 'PRINTABLE (per grading)'!B$13="Final"), IF(ISERROR(SUMIF('Exam (LECTURE ONLY)'!Z$20:AI$20, "CLO1", 'Exam (LECTURE ONLY)'!Z73:AI73) / 'Exam (LECTURE ONLY)'!AN$6), "", SUMIF('Exam (LECTURE ONLY)'!Z$20:AI$20, "CLO1", 'Exam (LECTURE ONLY)'!Z73:AI73) / 'Exam (LECTURE ONLY)'!AN$6),
IF(AND('PRINTABLE (per grading)'!H$16="OUTPUT", 'PRINTABLE (per grading)'!B$13="Prelim"), IF(ISERROR(SUMIF(OUTPUT!C$20:M$20, "CLO1", OUTPUT!C73:M73) / OUTPUT!AL$6), "", SUMIF(OUTPUT!C$20:M$20, "CLO1", OUTPUT!C73:M73) / OUTPUT!AL$6),
IF(AND('PRINTABLE (per grading)'!H$16="OUTPUT", 'PRINTABLE (per grading)'!B$13="Midterm"), IF(ISERROR(SUMIF(OUTPUT!O$20:Y$20, "CLO1", OUTPUT!O73:Y73) / OUTPUT!AM$6), "", SUMIF(OUTPUT!O$20:Y$20, "CLO1", OUTPUT!O73:Y73) / OUTPUT!AM$6),
IF(AND('PRINTABLE (per grading)'!H$16="OUTPUT", 'PRINTABLE (per grading)'!B$13="Final"), IF(ISERROR(SUMIF(OUTPUT!AA$20:AI$20, "CLO1", OUTPUT!AA73:AI73) / OUTPUT!AN$6), "", SUMIF(OUTPUT!AA$20:AI$20, "CLO1", OUTPUT!AA73:AI73) / OUTPUT!AN$6),
"")))))),"")</f>
        <v/>
      </c>
      <c r="P71" s="286" t="str">
        <f aca="false">IF(B71&lt;&gt;"",IF(O71="","",IF(O71&lt;0.5,1,IF(AND(O71&gt;=0.5,O71&lt;P$10),2,IF(O71&gt;=P$10,3)))),"")</f>
        <v/>
      </c>
      <c r="Q71" s="287" t="str">
        <f aca="false">IF(B71 &lt;&gt; "",IFERROR(IF(AVERAGE(M71,O71)&gt;=P$10,"Y","N"),""),"")</f>
        <v/>
      </c>
      <c r="R71" s="194" t="str">
        <f aca="false">IF(B71 &lt;&gt; "", IFERROR(IF(C$16 = "PRELIM", SUMIF('Database (LECTURE-RES-PRAC)'!D$14:AG$14, "CLO2", 'Database (LECTURE-RES-PRAC)'!D68:AG68) / 'Grade computation'!F$5, IF(C$16 = "MIDTERM", SUMIF('Database (LECTURE-RES-PRAC)'!AJ$14:BM$14, "CLO2", 'Database (LECTURE-RES-PRAC)'!AJ68:BM68) / 'Grade computation'!G$5, IF(C$16 = "FINAL", SUMIF('Database (LECTURE-RES-PRAC)'!BP$14:CS$14, "CLO2", 'Database (LECTURE-RES-PRAC)'!BP68:CS68) / 'Grade computation'!H$5,""))),""),"")</f>
        <v/>
      </c>
      <c r="S71" s="286" t="str">
        <f aca="false">IF(B71&lt;&gt;"",IF(R71="","",IF(R71&lt;0.5,1,IF(AND(R71&gt;=0.5,R71&lt;P$10),2,IF(R71&gt;=P$10,3)))),"")</f>
        <v/>
      </c>
      <c r="T71" s="194" t="str">
        <f aca="false">IF(B71 &lt;&gt; "",IF(AND('PRINTABLE (per grading)'!H$16="EXAM", 'PRINTABLE (per grading)'!B$13="Prelim"), IF(ISERROR(SUMIF('Exam (LECTURE ONLY)'!D$20:M$20, "CLO2", 'Exam (LECTURE ONLY)'!D73:M73) / 'Exam (LECTURE ONLY)'!AL$7), "", SUMIF('Exam (LECTURE ONLY)'!D$20:M$20, "CLO2", 'Exam (LECTURE ONLY)'!D73:M73) /'Exam (LECTURE ONLY)'!AL$7),
IF(AND('PRINTABLE (per grading)'!H$16="EXAM", 'PRINTABLE (per grading)'!B$13="Midterm"), IF(ISERROR(SUMIF('Exam (LECTURE ONLY)'!O$20:X$20, "CLO2", 'Exam (LECTURE ONLY)'!O73:X73) / 'Exam (LECTURE ONLY)'!AM$7), "", SUMIF('Exam (LECTURE ONLY)'!O$20:X$20, "CLO2", 'Exam (LECTURE ONLY)'!O73:X73) / 'Exam (LECTURE ONLY)'!AM$7),
IF(AND('PRINTABLE (per grading)'!H$16="EXAM", 'PRINTABLE (per grading)'!B$13="Final"), IF(ISERROR(SUMIF('Exam (LECTURE ONLY)'!Z$20:AI$20, "CLO2", 'Exam (LECTURE ONLY)'!Z73:AI73) / 'Exam (LECTURE ONLY)'!AN$7), "", SUMIF('Exam (LECTURE ONLY)'!Z$20:AI$20, "CLO2", 'Exam (LECTURE ONLY)'!Z73:AI73) / 'Exam (LECTURE ONLY)'!AN$7),
IF(AND('PRINTABLE (per grading)'!H$16="OUTPUT", 'PRINTABLE (per grading)'!B$13="Prelim"), IF(ISERROR(SUMIF(OUTPUT!C$20:M$20, "CLO2", OUTPUT!C73:M73) / OUTPUT!AL$7), "", SUMIF(OUTPUT!C$20:M$20, "CLO2", OUTPUT!C73:M73) / OUTPUT!AL$7),
IF(AND('PRINTABLE (per grading)'!H$16="OUTPUT", 'PRINTABLE (per grading)'!B$13="Midterm"), IF(ISERROR(SUMIF(OUTPUT!O$20:Y$20, "CLO2", OUTPUT!O73:Y73) / OUTPUT!AM$7), "", SUMIF(OUTPUT!O$20:Y$20, "CLO2", OUTPUT!O73:Y73) / OUTPUT!AM$7),
IF(AND('PRINTABLE (per grading)'!H$16="OUTPUT", 'PRINTABLE (per grading)'!B$13="Final"), IF(ISERROR(SUMIF(OUTPUT!AA$20:AI$20, "CLO2", OUTPUT!AA73:AI73) / OUTPUT!AN$7), "", SUMIF(OUTPUT!AA$20:AI$20, "CLO2", OUTPUT!AA73:AI73) / OUTPUT!AN$7),
"")))))),"")</f>
        <v/>
      </c>
      <c r="U71" s="286" t="str">
        <f aca="false">IF(B71&lt;&gt;"",IF(T71="","",IF(T71&lt;0.5,1,IF(AND(T71&gt;=0.5,T71&lt;P$10),2,IF(T71&gt;=P$10,3)))),"")</f>
        <v/>
      </c>
      <c r="V71" s="287" t="str">
        <f aca="false">IF(B71 &lt;&gt; "",IFERROR(IF(AVERAGE(R71,T71)&gt;=P$10,"Y","N"),""),"")</f>
        <v/>
      </c>
      <c r="W71" s="194" t="str">
        <f aca="false">IF(B71 &lt;&gt; "", IFERROR(IF(C$16 = "PRELIM", SUMIF('Database (LECTURE-RES-PRAC)'!D$14:AG$14, "CLO3", 'Database (LECTURE-RES-PRAC)'!D68:AG68) / 'Grade computation'!F$6, IF(C$16 = "MIDTERM", SUMIF('Database (LECTURE-RES-PRAC)'!AJ$14:BM$14, "CLO3", 'Database (LECTURE-RES-PRAC)'!AJ68:BM68) / 'Grade computation'!G$6, IF(C$16 = "FINAL", SUMIF('Database (LECTURE-RES-PRAC)'!BP$14:CS$14, "CLO3", 'Database (LECTURE-RES-PRAC)'!BP68:CS68) / 'Grade computation'!H$6,""))),""),"")</f>
        <v/>
      </c>
      <c r="X71" s="286" t="str">
        <f aca="false">IF(B71&lt;&gt;"",IF(W71="","",IF(W71&lt;0.5,1,IF(AND(W71&gt;=0.5,W71&lt;P$10),2,IF(W71&gt;=P$10,3)))),"")</f>
        <v/>
      </c>
      <c r="Y71" s="194" t="str">
        <f aca="false">IF(B71 &lt;&gt; "",IF(AND('PRINTABLE (per grading)'!H$16="EXAM", 'PRINTABLE (per grading)'!B$13="Prelim"), IF(ISERROR(SUMIF('Exam (LECTURE ONLY)'!D$20:M$20, "CLO3", 'Exam (LECTURE ONLY)'!D73:M73) / 'Exam (LECTURE ONLY)'!AL$8), "", SUMIF('Exam (LECTURE ONLY)'!D$20:M$20, "CLO3", 'Exam (LECTURE ONLY)'!D73:M73) /'Exam (LECTURE ONLY)'!AL$8),
IF(AND('PRINTABLE (per grading)'!H$16="EXAM", 'PRINTABLE (per grading)'!B$13="Midterm"), IF(ISERROR(SUMIF('Exam (LECTURE ONLY)'!O$20:X$20, "CLO3", 'Exam (LECTURE ONLY)'!O73:X73) / 'Exam (LECTURE ONLY)'!AM$8), "", SUMIF('Exam (LECTURE ONLY)'!O$20:X$20, "CLO3", 'Exam (LECTURE ONLY)'!O73:X73) / 'Exam (LECTURE ONLY)'!AM$8),
IF(AND('PRINTABLE (per grading)'!H$16="EXAM", 'PRINTABLE (per grading)'!B$13="Final"), IF(ISERROR(SUMIF('Exam (LECTURE ONLY)'!Z$20:AI$20, "CLO3", 'Exam (LECTURE ONLY)'!Z73:AI73) / 'Exam (LECTURE ONLY)'!AN$8), "", SUMIF('Exam (LECTURE ONLY)'!Z$20:AI$20, "CLO3", 'Exam (LECTURE ONLY)'!Z73:AI73) / 'Exam (LECTURE ONLY)'!AN$8),
IF(AND('PRINTABLE (per grading)'!H$16="OUTPUT", 'PRINTABLE (per grading)'!B$13="Prelim"), IF(ISERROR(SUMIF(OUTPUT!C$20:M$20, "CLO3", OUTPUT!C73:M73) / OUTPUT!AL$8), "", SUMIF(OUTPUT!C$20:M$20, "CLO3", OUTPUT!C73:M73) / OUTPUT!AL$8),
IF(AND('PRINTABLE (per grading)'!H$16="OUTPUT", 'PRINTABLE (per grading)'!B$13="Midterm"), IF(ISERROR(SUMIF(OUTPUT!O$20:Y$20, "CLO3", OUTPUT!O73:Y73) / OUTPUT!AM$8), "", SUMIF(OUTPUT!O$20:Y$20, "CLO3", OUTPUT!O73:Y73) / OUTPUT!AM$8),
IF(AND('PRINTABLE (per grading)'!H$16="OUTPUT", 'PRINTABLE (per grading)'!B$13="Final"), IF(ISERROR(SUMIF(OUTPUT!AA$20:AI$20, "CLO3", OUTPUT!AA73:AI73) / OUTPUT!AN$8), "", SUMIF(OUTPUT!AA$20:AI$20, "CLO3", OUTPUT!AA73:AI73) / OUTPUT!AN$8),
"" )))))),"")</f>
        <v/>
      </c>
      <c r="Z71" s="286" t="str">
        <f aca="false">IF(B71&lt;&gt;"",IF(Y71="","",IF(Y71&lt;0.5,1,IF(AND(Y71&gt;=0.5,Y71&lt;P$10),2,IF(Y71&gt;=P$10,3)))),"")</f>
        <v/>
      </c>
      <c r="AA71" s="287" t="str">
        <f aca="false">IF(B71 &lt;&gt; "",IFERROR(IF(AVERAGE(W71,Y71)&gt;=P$10,"Y","N"),""),"")</f>
        <v/>
      </c>
      <c r="AB71" s="194" t="str">
        <f aca="false">IF(B71 &lt;&gt; "", IFERROR(IF(C$16 = "PRELIM", SUMIF('Database (LECTURE-RES-PRAC)'!D$14:AG$14, "CLO4", 'Database (LECTURE-RES-PRAC)'!D68:AG68) / 'Grade computation'!F$7, IF(C$16 = "MIDTERM", SUMIF('Database (LECTURE-RES-PRAC)'!AJ$14:BM$14, "CLO4", 'Database (LECTURE-RES-PRAC)'!AJ68:BM68) / 'Grade computation'!G$7, IF(C$16 = "FINAL", SUMIF('Database (LECTURE-RES-PRAC)'!BP$14:CS$14, "CLO4", 'Database (LECTURE-RES-PRAC)'!BP68:CS68) / 'Grade computation'!H$7,""))),""),"")</f>
        <v/>
      </c>
      <c r="AC71" s="286" t="str">
        <f aca="false">IF(B71&lt;&gt;"",IF(AB71="","",IF(AB71&lt;0.5,1,IF(AND(AB71&gt;=0.5,AB71&lt;P$10),2,IF(AB71&gt;=P$10,3)))),"")</f>
        <v/>
      </c>
      <c r="AD71" s="194" t="str">
        <f aca="false">IF(B71 &lt;&gt; "",IF(AND('PRINTABLE (per grading)'!H$16="EXAM", 'PRINTABLE (per grading)'!B$13="Prelim"), IF(ISERROR(SUMIF('Exam (LECTURE ONLY)'!D$20:M$20, "CLO4", 'Exam (LECTURE ONLY)'!D73:M73) / 'Exam (LECTURE ONLY)'!AL$9), "", SUMIF('Exam (LECTURE ONLY)'!D$20:M$20, "CLO4", 'Exam (LECTURE ONLY)'!D73:M73) /'Exam (LECTURE ONLY)'!AL$9),
IF(AND('PRINTABLE (per grading)'!H$16="EXAM", 'PRINTABLE (per grading)'!B$13="Midterm"), IF(ISERROR(SUMIF('Exam (LECTURE ONLY)'!O$20:X$20, "CLO4", 'Exam (LECTURE ONLY)'!O73:X73) / 'Exam (LECTURE ONLY)'!AM$9), "", SUMIF('Exam (LECTURE ONLY)'!O$20:X$20, "CLO4", 'Exam (LECTURE ONLY)'!O73:X73) / 'Exam (LECTURE ONLY)'!AM$9),
IF(AND('PRINTABLE (per grading)'!H$16="EXAM", 'PRINTABLE (per grading)'!B$13="Final"), IF(ISERROR(SUMIF('Exam (LECTURE ONLY)'!Z$20:AI$20, "CLO4", 'Exam (LECTURE ONLY)'!Z73:AI73) / 'Exam (LECTURE ONLY)'!AN$9), "", SUMIF('Exam (LECTURE ONLY)'!Z$20:AI$20, "CLO4", 'Exam (LECTURE ONLY)'!Z73:AI73) / 'Exam (LECTURE ONLY)'!AN$9),
IF(AND('PRINTABLE (per grading)'!H$16="OUTPUT", 'PRINTABLE (per grading)'!B$13="Prelim"), IF(ISERROR(SUMIF(OUTPUT!C$20:M$20, "CLO4", OUTPUT!C73:M73) / OUTPUT!AL$9), "", SUMIF(OUTPUT!C$20:M$20, "CLO4", OUTPUT!C73:M73) / OUTPUT!AL$9),
IF(AND('PRINTABLE (per grading)'!H$16="OUTPUT", 'PRINTABLE (per grading)'!B$13="Midterm"), IF(ISERROR(SUMIF(OUTPUT!O$20:Y$20, "CLO4", OUTPUT!O73:Y73) / OUTPUT!AM$9), "", SUMIF(OUTPUT!O$20:Y$20, "CLO4", OUTPUT!O73:Y73) / OUTPUT!AM$9),
IF(AND('PRINTABLE (per grading)'!H$16="OUTPUT", 'PRINTABLE (per grading)'!B$13="Final"), IF(ISERROR(SUMIF(OUTPUT!AA$20:AI$20, "CLO4", OUTPUT!AA73:AI73) / OUTPUT!AN$9), "", SUMIF(OUTPUT!AA$20:AI$20, "CLO4", OUTPUT!AA73:AI73) / OUTPUT!AN$9),
"")))))),"")</f>
        <v/>
      </c>
      <c r="AE71" s="286" t="str">
        <f aca="false">IF(B71&lt;&gt;"",IF(AD71="","",IF(AD71&lt;0.5,1,IF(AND(AD71&gt;=0.5,AD71&lt;P$10),2,IF(AD71&gt;=P$10,3)))),"")</f>
        <v/>
      </c>
      <c r="AF71" s="287" t="str">
        <f aca="false">IF(B71 &lt;&gt; "",IFERROR(IF(AVERAGE(AB71,AD71)&gt;=P$10,"Y","N"),""),"")</f>
        <v/>
      </c>
      <c r="AG71" s="194" t="str">
        <f aca="false">IF(B71 &lt;&gt; "", IFERROR(IF(C$16 = "PRELIM", SUMIF('Database (LECTURE-RES-PRAC)'!D$14:AG$14, "CLO5", 'Database (LECTURE-RES-PRAC)'!D68:AG68) / 'Grade computation'!F$8, IF(C$16 = "MIDTERM", SUMIF('Database (LECTURE-RES-PRAC)'!AJ$14:BM$14, "CLO5", 'Database (LECTURE-RES-PRAC)'!AJ68:BM68) / 'Grade computation'!G$8, IF(C$16 = "FINAL", SUMIF('Database (LECTURE-RES-PRAC)'!BP$14:CS$14, "CLO5", 'Database (LECTURE-RES-PRAC)'!BP68:CS68) / 'Grade computation'!H$8,""))),""),"")</f>
        <v/>
      </c>
      <c r="AH71" s="286" t="str">
        <f aca="false">IF(B71&lt;&gt;"",IF(AG71="","",IF(AG71&lt;0.5,1,IF(AND(AG71&gt;=0.5,AG71&lt;P$10),2,IF(AG71&gt;=P$10,3)))),"")</f>
        <v/>
      </c>
      <c r="AI71" s="194" t="str">
        <f aca="false">IF(B71 &lt;&gt; "",IF(AND('PRINTABLE (per grading)'!H$16="EXAM", 'PRINTABLE (per grading)'!B$13="Prelim"), IF(ISERROR(SUMIF('Exam (LECTURE ONLY)'!D$20:M$20, "CLO5", 'Exam (LECTURE ONLY)'!D73:M73) / 'Exam (LECTURE ONLY)'!AL$10), "", SUMIF('Exam (LECTURE ONLY)'!D$20:M$20, "CLO5", 'Exam (LECTURE ONLY)'!D73:M73) /'Exam (LECTURE ONLY)'!AL$10),
IF(AND('PRINTABLE (per grading)'!H$16="EXAM", 'PRINTABLE (per grading)'!B$13="Midterm"), IF(ISERROR(SUMIF('Exam (LECTURE ONLY)'!O$20:X$20, "CLO5", 'Exam (LECTURE ONLY)'!O73:X73) / 'Exam (LECTURE ONLY)'!AM$10), "", SUMIF('Exam (LECTURE ONLY)'!O$20:X$20, "CLO5", 'Exam (LECTURE ONLY)'!O73:X73) / 'Exam (LECTURE ONLY)'!AM$10),
IF(AND('PRINTABLE (per grading)'!H$16="EXAM", 'PRINTABLE (per grading)'!B$13="Final"), IF(ISERROR(SUMIF('Exam (LECTURE ONLY)'!Z$20:AI$20, "CLO5", 'Exam (LECTURE ONLY)'!Z73:AI73) / 'Exam (LECTURE ONLY)'!AN$10), "", SUMIF('Exam (LECTURE ONLY)'!Z$20:AI$20, "CLO5", 'Exam (LECTURE ONLY)'!Z73:AI73) / 'Exam (LECTURE ONLY)'!AN$10),
IF(AND('PRINTABLE (per grading)'!H$16="OUTPUT", 'PRINTABLE (per grading)'!B$13="Prelim"), IF(ISERROR(SUMIF(OUTPUT!C$20:M$20, "CLO5", OUTPUT!C73:M73) / OUTPUT!AL$10), "", SUMIF(OUTPUT!C$20:M$20, "CLO5", OUTPUT!C73:M73) / OUTPUT!AL$10),
IF(AND('PRINTABLE (per grading)'!H$16="OUTPUT", 'PRINTABLE (per grading)'!B$13="Midterm"), IF(ISERROR(SUMIF(OUTPUT!O$20:Y$20, "CLO5", OUTPUT!O73:Y73) / OUTPUT!AM$10), "", SUMIF(OUTPUT!O$20:Y$20, "CLO5", OUTPUT!O73:Y73) / OUTPUT!AM$10),
IF(AND('PRINTABLE (per grading)'!H$16="OUTPUT", 'PRINTABLE (per grading)'!B$13="Final"), IF(ISERROR(SUMIF(OUTPUT!AA$20:AI$20, "CLO5", OUTPUT!AA73:AI73) / OUTPUT!AN$10), "", SUMIF(OUTPUT!AA$20:AI$20, "CLO5", OUTPUT!AA73:AI73) / OUTPUT!AN$10),
"")))))),"")</f>
        <v/>
      </c>
      <c r="AJ71" s="286" t="str">
        <f aca="false">IF(B71&lt;&gt;"",IF(AI71="","",IF(AI71&lt;0.5,1,IF(AND(AI71&gt;=0.5,AI71&lt;P$10),2,IF(AI71&gt;=P$10,3)))),"")</f>
        <v/>
      </c>
      <c r="AK71" s="287" t="str">
        <f aca="false">IF(B71 &lt;&gt; "",IFERROR(IF(AVERAGE(AG71,AI71)&gt;=P$10,"Y","N"),""),"")</f>
        <v/>
      </c>
      <c r="AL71" s="194" t="str">
        <f aca="false">IF(B71 &lt;&gt; "", IFERROR(IF(C$16 = "PRELIM", SUMIF('Database (LECTURE-RES-PRAC)'!D$14:AG$14, "CLO6", 'Database (LECTURE-RES-PRAC)'!D68:AG68) / 'Grade computation'!F$9, IF(C$16 = "MIDTERM", SUMIF('Database (LECTURE-RES-PRAC)'!AJ$14:BM$14, "CLO6", 'Database (LECTURE-RES-PRAC)'!AJ68:BM68) / 'Grade computation'!G$9, IF(C$16 = "FINAL", SUMIF('Database (LECTURE-RES-PRAC)'!BP$14:CS$14, "CLO6", 'Database (LECTURE-RES-PRAC)'!BP68:CS68) / 'Grade computation'!H$9,""))),""),"")</f>
        <v/>
      </c>
      <c r="AM71" s="286" t="str">
        <f aca="false">IF(B71&lt;&gt;"",IF(AL71="","",IF(AL71&lt;0.5,1,IF(AND(AL71&gt;=0.5,AL71&lt;P$10),2,IF(AL71&gt;=P$10,3)))),"")</f>
        <v/>
      </c>
      <c r="AN71" s="194" t="str">
        <f aca="false">IF(B71 &lt;&gt; "",IF(AND('PRINTABLE (per grading)'!H$16="EXAM", 'PRINTABLE (per grading)'!B$13="Prelim"), IF(ISERROR(SUMIF('Exam (LECTURE ONLY)'!D$20:M$20, "CLO6", 'Exam (LECTURE ONLY)'!D73:M73) / 'Exam (LECTURE ONLY)'!AL$11), "", SUMIF('Exam (LECTURE ONLY)'!D$20:M$20, "CLO6", 'Exam (LECTURE ONLY)'!D73:M73) /'Exam (LECTURE ONLY)'!AL$11),
IF(AND('PRINTABLE (per grading)'!H$16="EXAM", 'PRINTABLE (per grading)'!B$13="Midterm"), IF(ISERROR(SUMIF('Exam (LECTURE ONLY)'!O$20:X$20, "CLO6", 'Exam (LECTURE ONLY)'!O73:X73) / 'Exam (LECTURE ONLY)'!AM$11), "", SUMIF('Exam (LECTURE ONLY)'!O$20:X$20, "CLO6", 'Exam (LECTURE ONLY)'!O73:X73) / 'Exam (LECTURE ONLY)'!AM$11),
IF(AND('PRINTABLE (per grading)'!H$16="EXAM", 'PRINTABLE (per grading)'!B$13="Final"), IF(ISERROR(SUMIF('Exam (LECTURE ONLY)'!Z$20:AI$20, "CLO6", 'Exam (LECTURE ONLY)'!Z73:AI73) / 'Exam (LECTURE ONLY)'!AN$11), "", SUMIF('Exam (LECTURE ONLY)'!Z$20:AI$20, "CLO6", 'Exam (LECTURE ONLY)'!Z73:AI73) / 'Exam (LECTURE ONLY)'!AN$11),
IF(AND('PRINTABLE (per grading)'!H$16="OUTPUT", 'PRINTABLE (per grading)'!B$13="Prelim"), IF(ISERROR(SUMIF(OUTPUT!C$20:M$20, "CLO6", OUTPUT!C73:M73) / OUTPUT!AL$11), "", SUMIF(OUTPUT!C$20:M$20, "CLO6", OUTPUT!C73:M73) / OUTPUT!AL$11),
IF(AND('PRINTABLE (per grading)'!H$16="OUTPUT", 'PRINTABLE (per grading)'!B$13="Midterm"), IF(ISERROR(SUMIF(OUTPUT!O$20:Y$20, "CLO6", OUTPUT!O73:Y73) / OUTPUT!AM$11), "", SUMIF(OUTPUT!O$20:Y$20, "CLO6", OUTPUT!O73:Y73) / OUTPUT!AM$11),
IF(AND('PRINTABLE (per grading)'!H$16="OUTPUT", 'PRINTABLE (per grading)'!B$13="Final"), IF(ISERROR(SUMIF(OUTPUT!AA$20:AI$20, "CLO6", OUTPUT!AA73:AI73) / OUTPUT!AN$11), "", SUMIF(OUTPUT!AA$20:AI$20, "CLO6", OUTPUT!AA73:AI73) / OUTPUT!AN$11),
"")))))),"")</f>
        <v/>
      </c>
      <c r="AO71" s="286" t="str">
        <f aca="false">IF(B71&lt;&gt;"",IF(AN71="","",IF(AN71&lt;0.5,1,IF(AND(AN71&gt;=0.5,AN71&lt;P$10),2,IF(AN71&gt;=P$10,3)))),"")</f>
        <v/>
      </c>
      <c r="AP71" s="287" t="str">
        <f aca="false">IF(B71 &lt;&gt; "",IFERROR(IF(AVERAGE(AL71,AN71)&gt;=P$10,"Y","N"),""),"")</f>
        <v/>
      </c>
      <c r="AQ71" s="194" t="str">
        <f aca="false">IF(B71 &lt;&gt; "", IFERROR(IF(C$16 = "PRELIM", SUMIF('Database (LECTURE-RES-PRAC)'!D$14:AG$14, "CLO7", 'Database (LECTURE-RES-PRAC)'!D68:AG68) / 'Grade computation'!F$10, IF(C$16 = "MIDTERM", SUMIF('Database (LECTURE-RES-PRAC)'!AJ$14:BM$14, "CLO7", 'Database (LECTURE-RES-PRAC)'!AJ68:BM68) / 'Grade computation'!G$10, IF(C$16 = "FINAL", SUMIF('Database (LECTURE-RES-PRAC)'!BP$14:CS$14, "CLO7", 'Database (LECTURE-RES-PRAC)'!BP68:CS68) / 'Grade computation'!H$10,""))),""),"")</f>
        <v/>
      </c>
      <c r="AR71" s="286" t="str">
        <f aca="false">IF(B71&lt;&gt;"",IF(AQ71="","",IF(AQ71&lt;0.5,1,IF(AND(AQ71&gt;=0.5,AQ71&lt;P$10),2,IF(AQ71&gt;=P$10,3)))),"")</f>
        <v/>
      </c>
      <c r="AS71" s="194" t="str">
        <f aca="false">IF(B71 &lt;&gt; "",IF(AND('PRINTABLE (per grading)'!H$16="EXAM", 'PRINTABLE (per grading)'!B$13="Prelim"), IF(ISERROR(SUMIF('Exam (LECTURE ONLY)'!D$20:M$20, "CLO7", 'Exam (LECTURE ONLY)'!D73:M73) / 'Exam (LECTURE ONLY)'!AL$12), "", SUMIF('Exam (LECTURE ONLY)'!D$20:M$20, "CLO7", 'Exam (LECTURE ONLY)'!D73:M73) /'Exam (LECTURE ONLY)'!AL$12),
IF(AND('PRINTABLE (per grading)'!H$16="EXAM", 'PRINTABLE (per grading)'!B$13="Midterm"), IF(ISERROR(SUMIF('Exam (LECTURE ONLY)'!O$20:X$20, "CLO7", 'Exam (LECTURE ONLY)'!O73:X73) / 'Exam (LECTURE ONLY)'!AM$12), "", SUMIF('Exam (LECTURE ONLY)'!O$20:X$20, "CLO7", 'Exam (LECTURE ONLY)'!O73:X73) / 'Exam (LECTURE ONLY)'!AM$12),
IF(AND('PRINTABLE (per grading)'!H$16="EXAM", 'PRINTABLE (per grading)'!B$13="Final"), IF(ISERROR(SUMIF('Exam (LECTURE ONLY)'!Z$20:AI$20, "CLO7", 'Exam (LECTURE ONLY)'!Z73:AI73) / 'Exam (LECTURE ONLY)'!AN$12), "", SUMIF('Exam (LECTURE ONLY)'!Z$20:AI$20, "CLO7", 'Exam (LECTURE ONLY)'!Z73:AI73) / 'Exam (LECTURE ONLY)'!AN$12),
IF(AND('PRINTABLE (per grading)'!H$16="OUTPUT", 'PRINTABLE (per grading)'!B$13="Prelim"), IF(ISERROR(SUMIF(OUTPUT!C$20:M$20, "CLO7", OUTPUT!C73:M73) / OUTPUT!AL$12), "", SUMIF(OUTPUT!C$20:M$20, "CLO7", OUTPUT!C73:M73) / OUTPUT!AL$12),
IF(AND('PRINTABLE (per grading)'!H$16="OUTPUT", 'PRINTABLE (per grading)'!B$13="Midterm"), IF(ISERROR(SUMIF(OUTPUT!O$20:Y$20, "CLO7", OUTPUT!O73:Y73) / OUTPUT!AM$12), "", SUMIF(OUTPUT!O$20:Y$20, "CLO7", OUTPUT!O73:Y73) / OUTPUT!AM$12),
IF(AND('PRINTABLE (per grading)'!H$16="OUTPUT", 'PRINTABLE (per grading)'!B$13="Final"), IF(ISERROR(SUMIF(OUTPUT!AA$20:AI$20, "CLO7", OUTPUT!AA73:AI73) / OUTPUT!AN$12), "", SUMIF(OUTPUT!AA$20:AI$20, "CLO7", OUTPUT!AA73:AI73) / OUTPUT!AN$12),
"")))))),"")</f>
        <v/>
      </c>
      <c r="AT71" s="286" t="str">
        <f aca="false">IF(B71&lt;&gt;"",IF(AS71="","",IF(AS71&lt;0.5,1,IF(AND(AS71&gt;=0.5,AS71&lt;P$10),2,IF(AS71&gt;=P$10,3)))),"")</f>
        <v/>
      </c>
      <c r="AU71" s="287" t="str">
        <f aca="false">IF(B71 &lt;&gt; "",IFERROR(IF(AVERAGE(AQ71,AS71)&gt;=P$10,"Y","N"),""),"")</f>
        <v/>
      </c>
      <c r="AV71" s="194" t="str">
        <f aca="false">IF(B71 &lt;&gt; "", IFERROR(IF(C$16 = "PRELIM", SUMIF('Database (LECTURE-RES-PRAC)'!D$14:AG$14, "CLO8", 'Database (LECTURE-RES-PRAC)'!D68:AG68) / 'Grade computation'!F$11, IF(C$16 = "MIDTERM", SUMIF('Database (LECTURE-RES-PRAC)'!AJ$14:BM$14, "CLO8", 'Database (LECTURE-RES-PRAC)'!AJ68:BM68) / 'Grade computation'!G$11, IF(C$16 = "FINAL", SUMIF('Database (LECTURE-RES-PRAC)'!BP$14:CS$14, "CLO8", 'Database (LECTURE-RES-PRAC)'!BP68:CS68) / 'Grade computation'!H$11,""))),""),"")</f>
        <v/>
      </c>
      <c r="AW71" s="286" t="str">
        <f aca="false">IF(B71&lt;&gt;"",IF(AV71="","",IF(AV71&lt;0.5,1,IF(AND(AV71&gt;=0.5,AV71&lt;P$10),2,IF(AV71&gt;=P$10,3)))),"")</f>
        <v/>
      </c>
      <c r="AX71" s="194" t="str">
        <f aca="false">IF(B71 &lt;&gt; "",IF(AND('PRINTABLE (per grading)'!H$16="EXAM", 'PRINTABLE (per grading)'!B$13="Prelim"), IF(ISERROR(SUMIF('Exam (LECTURE ONLY)'!D$20:M$20, "CLO8", 'Exam (LECTURE ONLY)'!D73:M73) / 'Exam (LECTURE ONLY)'!AL$13), "", SUMIF('Exam (LECTURE ONLY)'!D$20:M$20, "CLO8", 'Exam (LECTURE ONLY)'!D73:M73) /'Exam (LECTURE ONLY)'!AL$13),
IF(AND('PRINTABLE (per grading)'!H$16="EXAM", 'PRINTABLE (per grading)'!B$13="Midterm"), IF(ISERROR(SUMIF('Exam (LECTURE ONLY)'!O$20:X$20, "CLO8", 'Exam (LECTURE ONLY)'!O73:X73) / 'Exam (LECTURE ONLY)'!AM$13), "", SUMIF('Exam (LECTURE ONLY)'!O$20:X$20, "CLO8", 'Exam (LECTURE ONLY)'!O73:X73) / 'Exam (LECTURE ONLY)'!AM$13),
IF(AND('PRINTABLE (per grading)'!H$16="EXAM", 'PRINTABLE (per grading)'!B$13="Final"), IF(ISERROR(SUMIF('Exam (LECTURE ONLY)'!Z$20:AI$20, "CLO8", 'Exam (LECTURE ONLY)'!Z73:AI73) / 'Exam (LECTURE ONLY)'!AN$13), "", SUMIF('Exam (LECTURE ONLY)'!Z$20:AI$20, "CLO8", 'Exam (LECTURE ONLY)'!Z73:AI73) / 'Exam (LECTURE ONLY)'!AN$13),
IF(AND('PRINTABLE (per grading)'!H$16="OUTPUT", 'PRINTABLE (per grading)'!B$13="Prelim"), IF(ISERROR(SUMIF(OUTPUT!C$20:M$20, "CLO8", OUTPUT!C73:M73) / OUTPUT!AL$13), "", SUMIF(OUTPUT!C$20:M$20, "CLO8", OUTPUT!C73:M73) / OUTPUT!AL$13),
IF(AND('PRINTABLE (per grading)'!H$16="OUTPUT", 'PRINTABLE (per grading)'!B$13="Midterm"), IF(ISERROR(SUMIF(OUTPUT!O$20:Y$20, "CLO8", OUTPUT!O73:Y73) / OUTPUT!AM$13), "", SUMIF(OUTPUT!O$20:Y$20, "CLO8", OUTPUT!O73:Y73) / OUTPUT!AM$13),
IF(AND('PRINTABLE (per grading)'!H$16="OUTPUT", 'PRINTABLE (per grading)'!B$13="Final"), IF(ISERROR(SUMIF(OUTPUT!AA$20:AI$20, "CLO8", OUTPUT!AA73:AI73) / OUTPUT!AN$13), "", SUMIF(OUTPUT!AA$20:AI$20, "CLO8", OUTPUT!AA73:AI73) / OUTPUT!AN$13),
"")))))),"")</f>
        <v/>
      </c>
      <c r="AY71" s="286" t="str">
        <f aca="false">IF(B71&lt;&gt;"",IF(AX71="","",IF(AX71&lt;0.5,1,IF(AND(AX71&gt;=0.5,AX71&lt;P$10),2,IF(AX71&gt;=P$10,3)))),"")</f>
        <v/>
      </c>
      <c r="AZ71" s="287" t="str">
        <f aca="false">IF(B71 &lt;&gt; "",IFERROR(IF(AVERAGE(AV71,AX71)&gt;=P$10,"Y","N"),""),"")</f>
        <v/>
      </c>
      <c r="BA71" s="194" t="str">
        <f aca="false">IF(B71 &lt;&gt; "", IFERROR(IF(C$16 = "PRELIM", SUMIF('Database (LECTURE-RES-PRAC)'!D$14:AG$14, "CLO9", 'Database (LECTURE-RES-PRAC)'!D68:AG68) / 'Grade computation'!F$12, IF(C$16 = "MIDTERM", SUMIF('Database (LECTURE-RES-PRAC)'!AJ$14:BM$14, "CLO9", 'Database (LECTURE-RES-PRAC)'!AJ68:BM68) / 'Grade computation'!G$12, IF(C$16 = "FINAL", SUMIF('Database (LECTURE-RES-PRAC)'!BP$14:CS$14, "CLO9", 'Database (LECTURE-RES-PRAC)'!BP68:CS68) / 'Grade computation'!H$12,""))),""),"")</f>
        <v/>
      </c>
      <c r="BB71" s="286" t="str">
        <f aca="false">IF(B71&lt;&gt;"",IF(BA71="","",IF(BA71&lt;0.5,1,IF(AND(BA71&gt;=0.5,BA71&lt;P$10),2,IF(BA71&gt;=P$10,3)))),"")</f>
        <v/>
      </c>
      <c r="BC71" s="194" t="str">
        <f aca="false">IF(B71 &lt;&gt; "",IF(AND('PRINTABLE (per grading)'!H$16="EXAM", 'PRINTABLE (per grading)'!B$13="Prelim"), IF(ISERROR(SUMIF('Exam (LECTURE ONLY)'!D$20:M$20, "CLO9", 'Exam (LECTURE ONLY)'!D73:M73) / 'Exam (LECTURE ONLY)'!AL$14), "", SUMIF('Exam (LECTURE ONLY)'!D$20:M$20, "CLO9", 'Exam (LECTURE ONLY)'!D73:M73) /'Exam (LECTURE ONLY)'!AL$14),
IF(AND('PRINTABLE (per grading)'!H$16="EXAM", 'PRINTABLE (per grading)'!B$13="Midterm"), IF(ISERROR(SUMIF('Exam (LECTURE ONLY)'!O$20:X$20, "CLO9", 'Exam (LECTURE ONLY)'!O73:X73) / 'Exam (LECTURE ONLY)'!AM$14), "", SUMIF('Exam (LECTURE ONLY)'!O$20:X$20, "CLO9", 'Exam (LECTURE ONLY)'!O73:X73) / 'Exam (LECTURE ONLY)'!AM$14),
IF(AND('PRINTABLE (per grading)'!H$16="EXAM", 'PRINTABLE (per grading)'!B$13="Final"), IF(ISERROR(SUMIF('Exam (LECTURE ONLY)'!Z$20:AI$20, "CLO9", 'Exam (LECTURE ONLY)'!Z73:AI73) / 'Exam (LECTURE ONLY)'!AN$14), "", SUMIF('Exam (LECTURE ONLY)'!Z$20:AI$20, "CLO9", 'Exam (LECTURE ONLY)'!Z73:AI73) / 'Exam (LECTURE ONLY)'!AN$14),
IF(AND('PRINTABLE (per grading)'!H$16="OUTPUT", 'PRINTABLE (per grading)'!B$13="Prelim"), IF(ISERROR(SUMIF(OUTPUT!C$20:M$20, "CLO9", OUTPUT!C73:M73) / OUTPUT!AL$14), "", SUMIF(OUTPUT!C$20:M$20, "CLO9", OUTPUT!C73:M73) / OUTPUT!AL$14),
IF(AND('PRINTABLE (per grading)'!H$16="OUTPUT", 'PRINTABLE (per grading)'!B$13="Midterm"), IF(ISERROR(SUMIF(OUTPUT!O$20:Y$20, "CLO9", OUTPUT!O73:Y73) / OUTPUT!AM$14), "", SUMIF(OUTPUT!O$20:Y$20, "CLO9", OUTPUT!O73:Y73) / OUTPUT!AM$14),
IF(AND('PRINTABLE (per grading)'!H$16="OUTPUT", 'PRINTABLE (per grading)'!B$13="Final"), IF(ISERROR(SUMIF(OUTPUT!AA$20:AI$20, "CLO9", OUTPUT!AA73:AI73) / OUTPUT!AN$14), "", SUMIF(OUTPUT!AA$20:AI$20, "CLO9", OUTPUT!AA73:AI73) / OUTPUT!AN$14),
"")))))),"")</f>
        <v/>
      </c>
      <c r="BD71" s="286" t="str">
        <f aca="false">IF(B71&lt;&gt;"",IF(BC71="","",IF(BC71&lt;0.5,1,IF(AND(BC71&gt;=0.5,BC71&lt;P$10),2,IF(BC71&gt;=P$10,3)))),"")</f>
        <v/>
      </c>
      <c r="BE71" s="287" t="str">
        <f aca="false">IF(B71 &lt;&gt; "",IFERROR(IF(AVERAGE(BA71,BC71)&gt;=P$10,"Y","N"),""),"")</f>
        <v/>
      </c>
      <c r="BF71" s="194" t="str">
        <f aca="false">IF(B71 &lt;&gt; "", IFERROR(IF(C$16 = "PRELIM", SUMIF('Database (LECTURE-RES-PRAC)'!D$14:AG$14, "CLO10", 'Database (LECTURE-RES-PRAC)'!D68:AG68) / 'Grade computation'!F$13, IF(C$16 = "MIDTERM", SUMIF('Database (LECTURE-RES-PRAC)'!AJ$14:BM$14, "CLO10", 'Database (LECTURE-RES-PRAC)'!AJ68:BM68) / 'Grade computation'!G$13, IF(C$16 = "FINAL", SUMIF('Database (LECTURE-RES-PRAC)'!BP$14:CS$14, "CLO10", 'Database (LECTURE-RES-PRAC)'!BP68:CS68) / 'Grade computation'!H$13,""))),""),"")</f>
        <v/>
      </c>
      <c r="BG71" s="286" t="str">
        <f aca="false">IF(B71&lt;&gt;"",IF(BF71="","",IF(BF71&lt;0.5,1,IF(AND(BF71&gt;=0.5,BF71&lt;P$10),2,IF(BF71&gt;=P$10,3)))),"")</f>
        <v/>
      </c>
      <c r="BH71" s="194" t="str">
        <f aca="false">IF(B71 &lt;&gt; "",IF(AND('PRINTABLE (per grading)'!H$16="EXAM", 'PRINTABLE (per grading)'!B$13="Prelim"), IF(ISERROR(SUMIF('Exam (LECTURE ONLY)'!D$20:M$20, "CLO10", 'Exam (LECTURE ONLY)'!D73:M73) / 'Exam (LECTURE ONLY)'!AL$15), "", SUMIF('Exam (LECTURE ONLY)'!D$20:M$20, "CLO10", 'Exam (LECTURE ONLY)'!D73:M73) /'Exam (LECTURE ONLY)'!AL$15),
IF(AND('PRINTABLE (per grading)'!H$16="EXAM", 'PRINTABLE (per grading)'!B$13="Midterm"), IF(ISERROR(SUMIF('Exam (LECTURE ONLY)'!O$20:X$20, "CLO10", 'Exam (LECTURE ONLY)'!O73:X73) / 'Exam (LECTURE ONLY)'!AM$15), "", SUMIF('Exam (LECTURE ONLY)'!O$20:X$20, "CLO10", 'Exam (LECTURE ONLY)'!O73:X73) / 'Exam (LECTURE ONLY)'!AM$15),
IF(AND('PRINTABLE (per grading)'!H$16="EXAM", 'PRINTABLE (per grading)'!B$13="Final"), IF(ISERROR(SUMIF('Exam (LECTURE ONLY)'!Z$20:AI$20, "CLO10", 'Exam (LECTURE ONLY)'!Z73:AI73) / 'Exam (LECTURE ONLY)'!AN$15), "", SUMIF('Exam (LECTURE ONLY)'!Z$20:AI$20, "CLO10", 'Exam (LECTURE ONLY)'!Z73:AI73) / 'Exam (LECTURE ONLY)'!AN$15),
IF(AND('PRINTABLE (per grading)'!H$16="OUTPUT", 'PRINTABLE (per grading)'!B$13="Prelim"), IF(ISERROR(SUMIF(OUTPUT!C$20:M$20, "CLO10", OUTPUT!C73:M73) / OUTPUT!AL$15), "", SUMIF(OUTPUT!C$20:M$20, "CLO10", OUTPUT!C73:M73) / OUTPUT!AL$15),
IF(AND('PRINTABLE (per grading)'!H$16="OUTPUT", 'PRINTABLE (per grading)'!B$13="Midterm"), IF(ISERROR(SUMIF(OUTPUT!O$20:Y$20, "CLO10", OUTPUT!O73:Y73) / OUTPUT!AM$15), "", SUMIF(OUTPUT!O$20:Y$20, "CLO10", OUTPUT!O73:Y73) / OUTPUT!AM$15),
IF(AND('PRINTABLE (per grading)'!H$16="OUTPUT", 'PRINTABLE (per grading)'!B$13="Final"), IF(ISERROR(SUMIF(OUTPUT!AA$20:AI$20, "CLO10", OUTPUT!AA73:AI73) / OUTPUT!AN$15), "", SUMIF(OUTPUT!AA$20:AI$20, "CLO10", OUTPUT!AA73:AI73) / OUTPUT!AN$15),
"")))))),"")</f>
        <v/>
      </c>
      <c r="BI71" s="286" t="str">
        <f aca="false">IF(B71&lt;&gt;"",IF(BH71="","",IF(BH71&lt;0.5,1,IF(AND(BH71&gt;=0.5,BH71&lt;P$10),2,IF(BH71&gt;=P$10,3)))),"")</f>
        <v/>
      </c>
      <c r="BJ71" s="287" t="str">
        <f aca="false">IF(B71 &lt;&gt; "",IFERROR(IF(AVERAGE(BF71,BH71)&gt;=P$10,"Y","N"),""),"")</f>
        <v/>
      </c>
      <c r="BK71" s="8"/>
    </row>
    <row r="72" customFormat="false" ht="19.5" hidden="false" customHeight="true" outlineLevel="0" collapsed="false">
      <c r="A72" s="228" t="str">
        <f aca="false">IF(ISBLANK('Database (LECTURE-RES-PRAC)'!A69),"",'Database (LECTURE-RES-PRAC)'!A69)</f>
        <v/>
      </c>
      <c r="B72" s="229" t="str">
        <f aca="false">IF(ISBLANK('Database (LECTURE-RES-PRAC)'!B69),"",'Database (LECTURE-RES-PRAC)'!B69)</f>
        <v/>
      </c>
      <c r="C72" s="230" t="str">
        <f aca="false">IF(B72&lt;&gt;"",IF(C$16="PRELIM",'Grade computation'!C72, IF(C$16="MIDTERM",'Grade computation'!K72, IF(C$16="FINAL",'Grade computation'!S72,""))),"")</f>
        <v/>
      </c>
      <c r="D72" s="231" t="str">
        <f aca="false">IF(B72&lt;&gt;"",IFERROR(IF(B$11="80-20", (((C72/C$19)*X$6)+X$7)*D$18, IF(B$11="60-40", (((C72/C$19)*Y$6)+Y$7)*D$18, 0)),0),"")</f>
        <v/>
      </c>
      <c r="E72" s="230" t="str">
        <f aca="false">IF(B72&lt;&gt;"", IF(C$16="PRELIM",'Grade computation'!E72, IF(C$16="MIDTERM",'Grade computation'!M72, IF(C$16="FINAL",'Grade computation'!U72,""))),"")</f>
        <v/>
      </c>
      <c r="F72" s="232" t="str">
        <f aca="false">IF(B72&lt;&gt;"",IFERROR(IF(B$11="80-20", (((E72/E$19)*X$6)+X$7)*F$18, IF(B$11="60-40", (((E72/E$19)*Y$6)+Y$7)*F$18, 0)),0),"")</f>
        <v/>
      </c>
      <c r="G72" s="233" t="str">
        <f aca="false">IF(B72&lt;&gt;"",IFERROR((D72+F72),0),"")</f>
        <v/>
      </c>
      <c r="H72" s="234" t="str">
        <f aca="false">IF(B72&lt;&gt;"",IF(C$16="PRELIM", 'Grade computation'!H72, IF(C$16="MIDTERM", 'Grade computation'!P72, IF(C$16="FINAL",'Grade computation'!X72, ""))),"")</f>
        <v/>
      </c>
      <c r="I72" s="233" t="str">
        <f aca="false">IF(B72&lt;&gt;"",IFERROR(IF(B$11="80-20", (((H72/H$19)*X$6)+X$7)*I$19, IF(B$11="60-40", (((H72/H$19)*Y$6)+Y$7)*I$19, 0)),0),"")</f>
        <v/>
      </c>
      <c r="J72" s="237" t="str">
        <f aca="false">IFERROR((G72+I72),"")</f>
        <v/>
      </c>
      <c r="K72" s="183" t="str">
        <f aca="false">IFERROR(IF(J72="","",IF(J72&gt;=75,"PASSED","FAILED")),"")</f>
        <v/>
      </c>
      <c r="L72" s="183"/>
      <c r="M72" s="194" t="str">
        <f aca="false">IF(B72 &lt;&gt; "", IFERROR(IF(C$16 = "PRELIM", SUMIF('Database (LECTURE-RES-PRAC)'!D$14:AG$14, "CLO1", 'Database (LECTURE-RES-PRAC)'!D69:AG69) / 'Grade computation'!F$4, IF(C$16 = "MIDTERM", SUMIF('Database (LECTURE-RES-PRAC)'!AJ$14:BM$14, "CLO1", 'Database (LECTURE-RES-PRAC)'!AJ69:BM69) / 'Grade computation'!G$4, IF(C$16 = "FINAL", SUMIF('Database (LECTURE-RES-PRAC)'!BP$14:CS$14, "CLO1", 'Database (LECTURE-RES-PRAC)'!BP69:CS69) / 'Grade computation'!H$4,""))),""),"")</f>
        <v/>
      </c>
      <c r="N72" s="286" t="str">
        <f aca="false">IF(B72&lt;&gt;"",IF(M72="","",IF(M72&lt;0.5,1,IF(AND(M72&gt;=0.5,M72&lt;P$10),2,IF(M72&gt;=P$10,3)))),"")</f>
        <v/>
      </c>
      <c r="O72" s="194" t="str">
        <f aca="false">IF(B72 &lt;&gt; "",IF(AND('PRINTABLE (per grading)'!H$16="EXAM", 'PRINTABLE (per grading)'!B$13="Prelim"), IF(ISERROR(SUMIF('Exam (LECTURE ONLY)'!D$20:M$20, "CLO1", 'Exam (LECTURE ONLY)'!D74:M74) / 'Exam (LECTURE ONLY)'!AL$6), "", SUMIF('Exam (LECTURE ONLY)'!D$20:M$20, "CLO1", 'Exam (LECTURE ONLY)'!D74:M74) /'Exam (LECTURE ONLY)'!AL$6),
IF(AND('PRINTABLE (per grading)'!H$16="EXAM", 'PRINTABLE (per grading)'!B$13="Midterm"), IF(ISERROR(SUMIF('Exam (LECTURE ONLY)'!O$20:X$20, "CLO1", 'Exam (LECTURE ONLY)'!O74:X74) / 'Exam (LECTURE ONLY)'!AM$6), "", SUMIF('Exam (LECTURE ONLY)'!O$20:X$20, "CLO1", 'Exam (LECTURE ONLY)'!O74:X74) / 'Exam (LECTURE ONLY)'!AM$6),
IF(AND('PRINTABLE (per grading)'!H$16="EXAM", 'PRINTABLE (per grading)'!B$13="Final"), IF(ISERROR(SUMIF('Exam (LECTURE ONLY)'!Z$20:AI$20, "CLO1", 'Exam (LECTURE ONLY)'!Z74:AI74) / 'Exam (LECTURE ONLY)'!AN$6), "", SUMIF('Exam (LECTURE ONLY)'!Z$20:AI$20, "CLO1", 'Exam (LECTURE ONLY)'!Z74:AI74) / 'Exam (LECTURE ONLY)'!AN$6),
IF(AND('PRINTABLE (per grading)'!H$16="OUTPUT", 'PRINTABLE (per grading)'!B$13="Prelim"), IF(ISERROR(SUMIF(OUTPUT!C$20:M$20, "CLO1", OUTPUT!C74:M74) / OUTPUT!AL$6), "", SUMIF(OUTPUT!C$20:M$20, "CLO1", OUTPUT!C74:M74) / OUTPUT!AL$6),
IF(AND('PRINTABLE (per grading)'!H$16="OUTPUT", 'PRINTABLE (per grading)'!B$13="Midterm"), IF(ISERROR(SUMIF(OUTPUT!O$20:Y$20, "CLO1", OUTPUT!O74:Y74) / OUTPUT!AM$6), "", SUMIF(OUTPUT!O$20:Y$20, "CLO1", OUTPUT!O74:Y74) / OUTPUT!AM$6),
IF(AND('PRINTABLE (per grading)'!H$16="OUTPUT", 'PRINTABLE (per grading)'!B$13="Final"), IF(ISERROR(SUMIF(OUTPUT!AA$20:AI$20, "CLO1", OUTPUT!AA74:AI74) / OUTPUT!AN$6), "", SUMIF(OUTPUT!AA$20:AI$20, "CLO1", OUTPUT!AA74:AI74) / OUTPUT!AN$6),
"")))))),"")</f>
        <v/>
      </c>
      <c r="P72" s="286" t="str">
        <f aca="false">IF(B72&lt;&gt;"",IF(O72="","",IF(O72&lt;0.5,1,IF(AND(O72&gt;=0.5,O72&lt;P$10),2,IF(O72&gt;=P$10,3)))),"")</f>
        <v/>
      </c>
      <c r="Q72" s="287" t="str">
        <f aca="false">IF(B72 &lt;&gt; "",IFERROR(IF(AVERAGE(M72,O72)&gt;=P$10,"Y","N"),""),"")</f>
        <v/>
      </c>
      <c r="R72" s="194" t="str">
        <f aca="false">IF(B72 &lt;&gt; "", IFERROR(IF(C$16 = "PRELIM", SUMIF('Database (LECTURE-RES-PRAC)'!D$14:AG$14, "CLO2", 'Database (LECTURE-RES-PRAC)'!D69:AG69) / 'Grade computation'!F$5, IF(C$16 = "MIDTERM", SUMIF('Database (LECTURE-RES-PRAC)'!AJ$14:BM$14, "CLO2", 'Database (LECTURE-RES-PRAC)'!AJ69:BM69) / 'Grade computation'!G$5, IF(C$16 = "FINAL", SUMIF('Database (LECTURE-RES-PRAC)'!BP$14:CS$14, "CLO2", 'Database (LECTURE-RES-PRAC)'!BP69:CS69) / 'Grade computation'!H$5,""))),""),"")</f>
        <v/>
      </c>
      <c r="S72" s="286" t="str">
        <f aca="false">IF(B72&lt;&gt;"",IF(R72="","",IF(R72&lt;0.5,1,IF(AND(R72&gt;=0.5,R72&lt;P$10),2,IF(R72&gt;=P$10,3)))),"")</f>
        <v/>
      </c>
      <c r="T72" s="194" t="str">
        <f aca="false">IF(B72 &lt;&gt; "",IF(AND('PRINTABLE (per grading)'!H$16="EXAM", 'PRINTABLE (per grading)'!B$13="Prelim"), IF(ISERROR(SUMIF('Exam (LECTURE ONLY)'!D$20:M$20, "CLO2", 'Exam (LECTURE ONLY)'!D74:M74) / 'Exam (LECTURE ONLY)'!AL$7), "", SUMIF('Exam (LECTURE ONLY)'!D$20:M$20, "CLO2", 'Exam (LECTURE ONLY)'!D74:M74) /'Exam (LECTURE ONLY)'!AL$7),
IF(AND('PRINTABLE (per grading)'!H$16="EXAM", 'PRINTABLE (per grading)'!B$13="Midterm"), IF(ISERROR(SUMIF('Exam (LECTURE ONLY)'!O$20:X$20, "CLO2", 'Exam (LECTURE ONLY)'!O74:X74) / 'Exam (LECTURE ONLY)'!AM$7), "", SUMIF('Exam (LECTURE ONLY)'!O$20:X$20, "CLO2", 'Exam (LECTURE ONLY)'!O74:X74) / 'Exam (LECTURE ONLY)'!AM$7),
IF(AND('PRINTABLE (per grading)'!H$16="EXAM", 'PRINTABLE (per grading)'!B$13="Final"), IF(ISERROR(SUMIF('Exam (LECTURE ONLY)'!Z$20:AI$20, "CLO2", 'Exam (LECTURE ONLY)'!Z74:AI74) / 'Exam (LECTURE ONLY)'!AN$7), "", SUMIF('Exam (LECTURE ONLY)'!Z$20:AI$20, "CLO2", 'Exam (LECTURE ONLY)'!Z74:AI74) / 'Exam (LECTURE ONLY)'!AN$7),
IF(AND('PRINTABLE (per grading)'!H$16="OUTPUT", 'PRINTABLE (per grading)'!B$13="Prelim"), IF(ISERROR(SUMIF(OUTPUT!C$20:M$20, "CLO2", OUTPUT!C74:M74) / OUTPUT!AL$7), "", SUMIF(OUTPUT!C$20:M$20, "CLO2", OUTPUT!C74:M74) / OUTPUT!AL$7),
IF(AND('PRINTABLE (per grading)'!H$16="OUTPUT", 'PRINTABLE (per grading)'!B$13="Midterm"), IF(ISERROR(SUMIF(OUTPUT!O$20:Y$20, "CLO2", OUTPUT!O74:Y74) / OUTPUT!AM$7), "", SUMIF(OUTPUT!O$20:Y$20, "CLO2", OUTPUT!O74:Y74) / OUTPUT!AM$7),
IF(AND('PRINTABLE (per grading)'!H$16="OUTPUT", 'PRINTABLE (per grading)'!B$13="Final"), IF(ISERROR(SUMIF(OUTPUT!AA$20:AI$20, "CLO2", OUTPUT!AA74:AI74) / OUTPUT!AN$7), "", SUMIF(OUTPUT!AA$20:AI$20, "CLO2", OUTPUT!AA74:AI74) / OUTPUT!AN$7),
"")))))),"")</f>
        <v/>
      </c>
      <c r="U72" s="286" t="str">
        <f aca="false">IF(B72&lt;&gt;"",IF(T72="","",IF(T72&lt;0.5,1,IF(AND(T72&gt;=0.5,T72&lt;P$10),2,IF(T72&gt;=P$10,3)))),"")</f>
        <v/>
      </c>
      <c r="V72" s="287" t="str">
        <f aca="false">IF(B72 &lt;&gt; "",IFERROR(IF(AVERAGE(R72,T72)&gt;=P$10,"Y","N"),""),"")</f>
        <v/>
      </c>
      <c r="W72" s="194" t="str">
        <f aca="false">IF(B72 &lt;&gt; "", IFERROR(IF(C$16 = "PRELIM", SUMIF('Database (LECTURE-RES-PRAC)'!D$14:AG$14, "CLO3", 'Database (LECTURE-RES-PRAC)'!D69:AG69) / 'Grade computation'!F$6, IF(C$16 = "MIDTERM", SUMIF('Database (LECTURE-RES-PRAC)'!AJ$14:BM$14, "CLO3", 'Database (LECTURE-RES-PRAC)'!AJ69:BM69) / 'Grade computation'!G$6, IF(C$16 = "FINAL", SUMIF('Database (LECTURE-RES-PRAC)'!BP$14:CS$14, "CLO3", 'Database (LECTURE-RES-PRAC)'!BP69:CS69) / 'Grade computation'!H$6,""))),""),"")</f>
        <v/>
      </c>
      <c r="X72" s="286" t="str">
        <f aca="false">IF(B72&lt;&gt;"",IF(W72="","",IF(W72&lt;0.5,1,IF(AND(W72&gt;=0.5,W72&lt;P$10),2,IF(W72&gt;=P$10,3)))),"")</f>
        <v/>
      </c>
      <c r="Y72" s="194" t="str">
        <f aca="false">IF(B72 &lt;&gt; "",IF(AND('PRINTABLE (per grading)'!H$16="EXAM", 'PRINTABLE (per grading)'!B$13="Prelim"), IF(ISERROR(SUMIF('Exam (LECTURE ONLY)'!D$20:M$20, "CLO3", 'Exam (LECTURE ONLY)'!D74:M74) / 'Exam (LECTURE ONLY)'!AL$8), "", SUMIF('Exam (LECTURE ONLY)'!D$20:M$20, "CLO3", 'Exam (LECTURE ONLY)'!D74:M74) /'Exam (LECTURE ONLY)'!AL$8),
IF(AND('PRINTABLE (per grading)'!H$16="EXAM", 'PRINTABLE (per grading)'!B$13="Midterm"), IF(ISERROR(SUMIF('Exam (LECTURE ONLY)'!O$20:X$20, "CLO3", 'Exam (LECTURE ONLY)'!O74:X74) / 'Exam (LECTURE ONLY)'!AM$8), "", SUMIF('Exam (LECTURE ONLY)'!O$20:X$20, "CLO3", 'Exam (LECTURE ONLY)'!O74:X74) / 'Exam (LECTURE ONLY)'!AM$8),
IF(AND('PRINTABLE (per grading)'!H$16="EXAM", 'PRINTABLE (per grading)'!B$13="Final"), IF(ISERROR(SUMIF('Exam (LECTURE ONLY)'!Z$20:AI$20, "CLO3", 'Exam (LECTURE ONLY)'!Z74:AI74) / 'Exam (LECTURE ONLY)'!AN$8), "", SUMIF('Exam (LECTURE ONLY)'!Z$20:AI$20, "CLO3", 'Exam (LECTURE ONLY)'!Z74:AI74) / 'Exam (LECTURE ONLY)'!AN$8),
IF(AND('PRINTABLE (per grading)'!H$16="OUTPUT", 'PRINTABLE (per grading)'!B$13="Prelim"), IF(ISERROR(SUMIF(OUTPUT!C$20:M$20, "CLO3", OUTPUT!C74:M74) / OUTPUT!AL$8), "", SUMIF(OUTPUT!C$20:M$20, "CLO3", OUTPUT!C74:M74) / OUTPUT!AL$8),
IF(AND('PRINTABLE (per grading)'!H$16="OUTPUT", 'PRINTABLE (per grading)'!B$13="Midterm"), IF(ISERROR(SUMIF(OUTPUT!O$20:Y$20, "CLO3", OUTPUT!O74:Y74) / OUTPUT!AM$8), "", SUMIF(OUTPUT!O$20:Y$20, "CLO3", OUTPUT!O74:Y74) / OUTPUT!AM$8),
IF(AND('PRINTABLE (per grading)'!H$16="OUTPUT", 'PRINTABLE (per grading)'!B$13="Final"), IF(ISERROR(SUMIF(OUTPUT!AA$20:AI$20, "CLO3", OUTPUT!AA74:AI74) / OUTPUT!AN$8), "", SUMIF(OUTPUT!AA$20:AI$20, "CLO3", OUTPUT!AA74:AI74) / OUTPUT!AN$8),
"" )))))),"")</f>
        <v/>
      </c>
      <c r="Z72" s="286" t="str">
        <f aca="false">IF(B72&lt;&gt;"",IF(Y72="","",IF(Y72&lt;0.5,1,IF(AND(Y72&gt;=0.5,Y72&lt;P$10),2,IF(Y72&gt;=P$10,3)))),"")</f>
        <v/>
      </c>
      <c r="AA72" s="287" t="str">
        <f aca="false">IF(B72 &lt;&gt; "",IFERROR(IF(AVERAGE(W72,Y72)&gt;=P$10,"Y","N"),""),"")</f>
        <v/>
      </c>
      <c r="AB72" s="194" t="str">
        <f aca="false">IF(B72 &lt;&gt; "", IFERROR(IF(C$16 = "PRELIM", SUMIF('Database (LECTURE-RES-PRAC)'!D$14:AG$14, "CLO4", 'Database (LECTURE-RES-PRAC)'!D69:AG69) / 'Grade computation'!F$7, IF(C$16 = "MIDTERM", SUMIF('Database (LECTURE-RES-PRAC)'!AJ$14:BM$14, "CLO4", 'Database (LECTURE-RES-PRAC)'!AJ69:BM69) / 'Grade computation'!G$7, IF(C$16 = "FINAL", SUMIF('Database (LECTURE-RES-PRAC)'!BP$14:CS$14, "CLO4", 'Database (LECTURE-RES-PRAC)'!BP69:CS69) / 'Grade computation'!H$7,""))),""),"")</f>
        <v/>
      </c>
      <c r="AC72" s="286" t="str">
        <f aca="false">IF(B72&lt;&gt;"",IF(AB72="","",IF(AB72&lt;0.5,1,IF(AND(AB72&gt;=0.5,AB72&lt;P$10),2,IF(AB72&gt;=P$10,3)))),"")</f>
        <v/>
      </c>
      <c r="AD72" s="194" t="str">
        <f aca="false">IF(B72 &lt;&gt; "",IF(AND('PRINTABLE (per grading)'!H$16="EXAM", 'PRINTABLE (per grading)'!B$13="Prelim"), IF(ISERROR(SUMIF('Exam (LECTURE ONLY)'!D$20:M$20, "CLO4", 'Exam (LECTURE ONLY)'!D74:M74) / 'Exam (LECTURE ONLY)'!AL$9), "", SUMIF('Exam (LECTURE ONLY)'!D$20:M$20, "CLO4", 'Exam (LECTURE ONLY)'!D74:M74) /'Exam (LECTURE ONLY)'!AL$9),
IF(AND('PRINTABLE (per grading)'!H$16="EXAM", 'PRINTABLE (per grading)'!B$13="Midterm"), IF(ISERROR(SUMIF('Exam (LECTURE ONLY)'!O$20:X$20, "CLO4", 'Exam (LECTURE ONLY)'!O74:X74) / 'Exam (LECTURE ONLY)'!AM$9), "", SUMIF('Exam (LECTURE ONLY)'!O$20:X$20, "CLO4", 'Exam (LECTURE ONLY)'!O74:X74) / 'Exam (LECTURE ONLY)'!AM$9),
IF(AND('PRINTABLE (per grading)'!H$16="EXAM", 'PRINTABLE (per grading)'!B$13="Final"), IF(ISERROR(SUMIF('Exam (LECTURE ONLY)'!Z$20:AI$20, "CLO4", 'Exam (LECTURE ONLY)'!Z74:AI74) / 'Exam (LECTURE ONLY)'!AN$9), "", SUMIF('Exam (LECTURE ONLY)'!Z$20:AI$20, "CLO4", 'Exam (LECTURE ONLY)'!Z74:AI74) / 'Exam (LECTURE ONLY)'!AN$9),
IF(AND('PRINTABLE (per grading)'!H$16="OUTPUT", 'PRINTABLE (per grading)'!B$13="Prelim"), IF(ISERROR(SUMIF(OUTPUT!C$20:M$20, "CLO4", OUTPUT!C74:M74) / OUTPUT!AL$9), "", SUMIF(OUTPUT!C$20:M$20, "CLO4", OUTPUT!C74:M74) / OUTPUT!AL$9),
IF(AND('PRINTABLE (per grading)'!H$16="OUTPUT", 'PRINTABLE (per grading)'!B$13="Midterm"), IF(ISERROR(SUMIF(OUTPUT!O$20:Y$20, "CLO4", OUTPUT!O74:Y74) / OUTPUT!AM$9), "", SUMIF(OUTPUT!O$20:Y$20, "CLO4", OUTPUT!O74:Y74) / OUTPUT!AM$9),
IF(AND('PRINTABLE (per grading)'!H$16="OUTPUT", 'PRINTABLE (per grading)'!B$13="Final"), IF(ISERROR(SUMIF(OUTPUT!AA$20:AI$20, "CLO4", OUTPUT!AA74:AI74) / OUTPUT!AN$9), "", SUMIF(OUTPUT!AA$20:AI$20, "CLO4", OUTPUT!AA74:AI74) / OUTPUT!AN$9),
"")))))),"")</f>
        <v/>
      </c>
      <c r="AE72" s="286" t="str">
        <f aca="false">IF(B72&lt;&gt;"",IF(AD72="","",IF(AD72&lt;0.5,1,IF(AND(AD72&gt;=0.5,AD72&lt;P$10),2,IF(AD72&gt;=P$10,3)))),"")</f>
        <v/>
      </c>
      <c r="AF72" s="287" t="str">
        <f aca="false">IF(B72 &lt;&gt; "",IFERROR(IF(AVERAGE(AB72,AD72)&gt;=P$10,"Y","N"),""),"")</f>
        <v/>
      </c>
      <c r="AG72" s="194" t="str">
        <f aca="false">IF(B72 &lt;&gt; "", IFERROR(IF(C$16 = "PRELIM", SUMIF('Database (LECTURE-RES-PRAC)'!D$14:AG$14, "CLO5", 'Database (LECTURE-RES-PRAC)'!D69:AG69) / 'Grade computation'!F$8, IF(C$16 = "MIDTERM", SUMIF('Database (LECTURE-RES-PRAC)'!AJ$14:BM$14, "CLO5", 'Database (LECTURE-RES-PRAC)'!AJ69:BM69) / 'Grade computation'!G$8, IF(C$16 = "FINAL", SUMIF('Database (LECTURE-RES-PRAC)'!BP$14:CS$14, "CLO5", 'Database (LECTURE-RES-PRAC)'!BP69:CS69) / 'Grade computation'!H$8,""))),""),"")</f>
        <v/>
      </c>
      <c r="AH72" s="286" t="str">
        <f aca="false">IF(B72&lt;&gt;"",IF(AG72="","",IF(AG72&lt;0.5,1,IF(AND(AG72&gt;=0.5,AG72&lt;P$10),2,IF(AG72&gt;=P$10,3)))),"")</f>
        <v/>
      </c>
      <c r="AI72" s="194" t="str">
        <f aca="false">IF(B72 &lt;&gt; "",IF(AND('PRINTABLE (per grading)'!H$16="EXAM", 'PRINTABLE (per grading)'!B$13="Prelim"), IF(ISERROR(SUMIF('Exam (LECTURE ONLY)'!D$20:M$20, "CLO5", 'Exam (LECTURE ONLY)'!D74:M74) / 'Exam (LECTURE ONLY)'!AL$10), "", SUMIF('Exam (LECTURE ONLY)'!D$20:M$20, "CLO5", 'Exam (LECTURE ONLY)'!D74:M74) /'Exam (LECTURE ONLY)'!AL$10),
IF(AND('PRINTABLE (per grading)'!H$16="EXAM", 'PRINTABLE (per grading)'!B$13="Midterm"), IF(ISERROR(SUMIF('Exam (LECTURE ONLY)'!O$20:X$20, "CLO5", 'Exam (LECTURE ONLY)'!O74:X74) / 'Exam (LECTURE ONLY)'!AM$10), "", SUMIF('Exam (LECTURE ONLY)'!O$20:X$20, "CLO5", 'Exam (LECTURE ONLY)'!O74:X74) / 'Exam (LECTURE ONLY)'!AM$10),
IF(AND('PRINTABLE (per grading)'!H$16="EXAM", 'PRINTABLE (per grading)'!B$13="Final"), IF(ISERROR(SUMIF('Exam (LECTURE ONLY)'!Z$20:AI$20, "CLO5", 'Exam (LECTURE ONLY)'!Z74:AI74) / 'Exam (LECTURE ONLY)'!AN$10), "", SUMIF('Exam (LECTURE ONLY)'!Z$20:AI$20, "CLO5", 'Exam (LECTURE ONLY)'!Z74:AI74) / 'Exam (LECTURE ONLY)'!AN$10),
IF(AND('PRINTABLE (per grading)'!H$16="OUTPUT", 'PRINTABLE (per grading)'!B$13="Prelim"), IF(ISERROR(SUMIF(OUTPUT!C$20:M$20, "CLO5", OUTPUT!C74:M74) / OUTPUT!AL$10), "", SUMIF(OUTPUT!C$20:M$20, "CLO5", OUTPUT!C74:M74) / OUTPUT!AL$10),
IF(AND('PRINTABLE (per grading)'!H$16="OUTPUT", 'PRINTABLE (per grading)'!B$13="Midterm"), IF(ISERROR(SUMIF(OUTPUT!O$20:Y$20, "CLO5", OUTPUT!O74:Y74) / OUTPUT!AM$10), "", SUMIF(OUTPUT!O$20:Y$20, "CLO5", OUTPUT!O74:Y74) / OUTPUT!AM$10),
IF(AND('PRINTABLE (per grading)'!H$16="OUTPUT", 'PRINTABLE (per grading)'!B$13="Final"), IF(ISERROR(SUMIF(OUTPUT!AA$20:AI$20, "CLO5", OUTPUT!AA74:AI74) / OUTPUT!AN$10), "", SUMIF(OUTPUT!AA$20:AI$20, "CLO5", OUTPUT!AA74:AI74) / OUTPUT!AN$10),
"")))))),"")</f>
        <v/>
      </c>
      <c r="AJ72" s="286" t="str">
        <f aca="false">IF(B72&lt;&gt;"",IF(AI72="","",IF(AI72&lt;0.5,1,IF(AND(AI72&gt;=0.5,AI72&lt;P$10),2,IF(AI72&gt;=P$10,3)))),"")</f>
        <v/>
      </c>
      <c r="AK72" s="287" t="str">
        <f aca="false">IF(B72 &lt;&gt; "",IFERROR(IF(AVERAGE(AG72,AI72)&gt;=P$10,"Y","N"),""),"")</f>
        <v/>
      </c>
      <c r="AL72" s="194" t="str">
        <f aca="false">IF(B72 &lt;&gt; "", IFERROR(IF(C$16 = "PRELIM", SUMIF('Database (LECTURE-RES-PRAC)'!D$14:AG$14, "CLO6", 'Database (LECTURE-RES-PRAC)'!D69:AG69) / 'Grade computation'!F$9, IF(C$16 = "MIDTERM", SUMIF('Database (LECTURE-RES-PRAC)'!AJ$14:BM$14, "CLO6", 'Database (LECTURE-RES-PRAC)'!AJ69:BM69) / 'Grade computation'!G$9, IF(C$16 = "FINAL", SUMIF('Database (LECTURE-RES-PRAC)'!BP$14:CS$14, "CLO6", 'Database (LECTURE-RES-PRAC)'!BP69:CS69) / 'Grade computation'!H$9,""))),""),"")</f>
        <v/>
      </c>
      <c r="AM72" s="286" t="str">
        <f aca="false">IF(B72&lt;&gt;"",IF(AL72="","",IF(AL72&lt;0.5,1,IF(AND(AL72&gt;=0.5,AL72&lt;P$10),2,IF(AL72&gt;=P$10,3)))),"")</f>
        <v/>
      </c>
      <c r="AN72" s="194" t="str">
        <f aca="false">IF(B72 &lt;&gt; "",IF(AND('PRINTABLE (per grading)'!H$16="EXAM", 'PRINTABLE (per grading)'!B$13="Prelim"), IF(ISERROR(SUMIF('Exam (LECTURE ONLY)'!D$20:M$20, "CLO6", 'Exam (LECTURE ONLY)'!D74:M74) / 'Exam (LECTURE ONLY)'!AL$11), "", SUMIF('Exam (LECTURE ONLY)'!D$20:M$20, "CLO6", 'Exam (LECTURE ONLY)'!D74:M74) /'Exam (LECTURE ONLY)'!AL$11),
IF(AND('PRINTABLE (per grading)'!H$16="EXAM", 'PRINTABLE (per grading)'!B$13="Midterm"), IF(ISERROR(SUMIF('Exam (LECTURE ONLY)'!O$20:X$20, "CLO6", 'Exam (LECTURE ONLY)'!O74:X74) / 'Exam (LECTURE ONLY)'!AM$11), "", SUMIF('Exam (LECTURE ONLY)'!O$20:X$20, "CLO6", 'Exam (LECTURE ONLY)'!O74:X74) / 'Exam (LECTURE ONLY)'!AM$11),
IF(AND('PRINTABLE (per grading)'!H$16="EXAM", 'PRINTABLE (per grading)'!B$13="Final"), IF(ISERROR(SUMIF('Exam (LECTURE ONLY)'!Z$20:AI$20, "CLO6", 'Exam (LECTURE ONLY)'!Z74:AI74) / 'Exam (LECTURE ONLY)'!AN$11), "", SUMIF('Exam (LECTURE ONLY)'!Z$20:AI$20, "CLO6", 'Exam (LECTURE ONLY)'!Z74:AI74) / 'Exam (LECTURE ONLY)'!AN$11),
IF(AND('PRINTABLE (per grading)'!H$16="OUTPUT", 'PRINTABLE (per grading)'!B$13="Prelim"), IF(ISERROR(SUMIF(OUTPUT!C$20:M$20, "CLO6", OUTPUT!C74:M74) / OUTPUT!AL$11), "", SUMIF(OUTPUT!C$20:M$20, "CLO6", OUTPUT!C74:M74) / OUTPUT!AL$11),
IF(AND('PRINTABLE (per grading)'!H$16="OUTPUT", 'PRINTABLE (per grading)'!B$13="Midterm"), IF(ISERROR(SUMIF(OUTPUT!O$20:Y$20, "CLO6", OUTPUT!O74:Y74) / OUTPUT!AM$11), "", SUMIF(OUTPUT!O$20:Y$20, "CLO6", OUTPUT!O74:Y74) / OUTPUT!AM$11),
IF(AND('PRINTABLE (per grading)'!H$16="OUTPUT", 'PRINTABLE (per grading)'!B$13="Final"), IF(ISERROR(SUMIF(OUTPUT!AA$20:AI$20, "CLO6", OUTPUT!AA74:AI74) / OUTPUT!AN$11), "", SUMIF(OUTPUT!AA$20:AI$20, "CLO6", OUTPUT!AA74:AI74) / OUTPUT!AN$11),
"")))))),"")</f>
        <v/>
      </c>
      <c r="AO72" s="286" t="str">
        <f aca="false">IF(B72&lt;&gt;"",IF(AN72="","",IF(AN72&lt;0.5,1,IF(AND(AN72&gt;=0.5,AN72&lt;P$10),2,IF(AN72&gt;=P$10,3)))),"")</f>
        <v/>
      </c>
      <c r="AP72" s="287" t="str">
        <f aca="false">IF(B72 &lt;&gt; "",IFERROR(IF(AVERAGE(AL72,AN72)&gt;=P$10,"Y","N"),""),"")</f>
        <v/>
      </c>
      <c r="AQ72" s="194" t="str">
        <f aca="false">IF(B72 &lt;&gt; "", IFERROR(IF(C$16 = "PRELIM", SUMIF('Database (LECTURE-RES-PRAC)'!D$14:AG$14, "CLO7", 'Database (LECTURE-RES-PRAC)'!D69:AG69) / 'Grade computation'!F$10, IF(C$16 = "MIDTERM", SUMIF('Database (LECTURE-RES-PRAC)'!AJ$14:BM$14, "CLO7", 'Database (LECTURE-RES-PRAC)'!AJ69:BM69) / 'Grade computation'!G$10, IF(C$16 = "FINAL", SUMIF('Database (LECTURE-RES-PRAC)'!BP$14:CS$14, "CLO7", 'Database (LECTURE-RES-PRAC)'!BP69:CS69) / 'Grade computation'!H$10,""))),""),"")</f>
        <v/>
      </c>
      <c r="AR72" s="286" t="str">
        <f aca="false">IF(B72&lt;&gt;"",IF(AQ72="","",IF(AQ72&lt;0.5,1,IF(AND(AQ72&gt;=0.5,AQ72&lt;P$10),2,IF(AQ72&gt;=P$10,3)))),"")</f>
        <v/>
      </c>
      <c r="AS72" s="194" t="str">
        <f aca="false">IF(B72 &lt;&gt; "",IF(AND('PRINTABLE (per grading)'!H$16="EXAM", 'PRINTABLE (per grading)'!B$13="Prelim"), IF(ISERROR(SUMIF('Exam (LECTURE ONLY)'!D$20:M$20, "CLO7", 'Exam (LECTURE ONLY)'!D74:M74) / 'Exam (LECTURE ONLY)'!AL$12), "", SUMIF('Exam (LECTURE ONLY)'!D$20:M$20, "CLO7", 'Exam (LECTURE ONLY)'!D74:M74) /'Exam (LECTURE ONLY)'!AL$12),
IF(AND('PRINTABLE (per grading)'!H$16="EXAM", 'PRINTABLE (per grading)'!B$13="Midterm"), IF(ISERROR(SUMIF('Exam (LECTURE ONLY)'!O$20:X$20, "CLO7", 'Exam (LECTURE ONLY)'!O74:X74) / 'Exam (LECTURE ONLY)'!AM$12), "", SUMIF('Exam (LECTURE ONLY)'!O$20:X$20, "CLO7", 'Exam (LECTURE ONLY)'!O74:X74) / 'Exam (LECTURE ONLY)'!AM$12),
IF(AND('PRINTABLE (per grading)'!H$16="EXAM", 'PRINTABLE (per grading)'!B$13="Final"), IF(ISERROR(SUMIF('Exam (LECTURE ONLY)'!Z$20:AI$20, "CLO7", 'Exam (LECTURE ONLY)'!Z74:AI74) / 'Exam (LECTURE ONLY)'!AN$12), "", SUMIF('Exam (LECTURE ONLY)'!Z$20:AI$20, "CLO7", 'Exam (LECTURE ONLY)'!Z74:AI74) / 'Exam (LECTURE ONLY)'!AN$12),
IF(AND('PRINTABLE (per grading)'!H$16="OUTPUT", 'PRINTABLE (per grading)'!B$13="Prelim"), IF(ISERROR(SUMIF(OUTPUT!C$20:M$20, "CLO7", OUTPUT!C74:M74) / OUTPUT!AL$12), "", SUMIF(OUTPUT!C$20:M$20, "CLO7", OUTPUT!C74:M74) / OUTPUT!AL$12),
IF(AND('PRINTABLE (per grading)'!H$16="OUTPUT", 'PRINTABLE (per grading)'!B$13="Midterm"), IF(ISERROR(SUMIF(OUTPUT!O$20:Y$20, "CLO7", OUTPUT!O74:Y74) / OUTPUT!AM$12), "", SUMIF(OUTPUT!O$20:Y$20, "CLO7", OUTPUT!O74:Y74) / OUTPUT!AM$12),
IF(AND('PRINTABLE (per grading)'!H$16="OUTPUT", 'PRINTABLE (per grading)'!B$13="Final"), IF(ISERROR(SUMIF(OUTPUT!AA$20:AI$20, "CLO7", OUTPUT!AA74:AI74) / OUTPUT!AN$12), "", SUMIF(OUTPUT!AA$20:AI$20, "CLO7", OUTPUT!AA74:AI74) / OUTPUT!AN$12),
"")))))),"")</f>
        <v/>
      </c>
      <c r="AT72" s="286" t="str">
        <f aca="false">IF(B72&lt;&gt;"",IF(AS72="","",IF(AS72&lt;0.5,1,IF(AND(AS72&gt;=0.5,AS72&lt;P$10),2,IF(AS72&gt;=P$10,3)))),"")</f>
        <v/>
      </c>
      <c r="AU72" s="287" t="str">
        <f aca="false">IF(B72 &lt;&gt; "",IFERROR(IF(AVERAGE(AQ72,AS72)&gt;=P$10,"Y","N"),""),"")</f>
        <v/>
      </c>
      <c r="AV72" s="194" t="str">
        <f aca="false">IF(B72 &lt;&gt; "", IFERROR(IF(C$16 = "PRELIM", SUMIF('Database (LECTURE-RES-PRAC)'!D$14:AG$14, "CLO8", 'Database (LECTURE-RES-PRAC)'!D69:AG69) / 'Grade computation'!F$11, IF(C$16 = "MIDTERM", SUMIF('Database (LECTURE-RES-PRAC)'!AJ$14:BM$14, "CLO8", 'Database (LECTURE-RES-PRAC)'!AJ69:BM69) / 'Grade computation'!G$11, IF(C$16 = "FINAL", SUMIF('Database (LECTURE-RES-PRAC)'!BP$14:CS$14, "CLO8", 'Database (LECTURE-RES-PRAC)'!BP69:CS69) / 'Grade computation'!H$11,""))),""),"")</f>
        <v/>
      </c>
      <c r="AW72" s="286" t="str">
        <f aca="false">IF(B72&lt;&gt;"",IF(AV72="","",IF(AV72&lt;0.5,1,IF(AND(AV72&gt;=0.5,AV72&lt;P$10),2,IF(AV72&gt;=P$10,3)))),"")</f>
        <v/>
      </c>
      <c r="AX72" s="194" t="str">
        <f aca="false">IF(B72 &lt;&gt; "",IF(AND('PRINTABLE (per grading)'!H$16="EXAM", 'PRINTABLE (per grading)'!B$13="Prelim"), IF(ISERROR(SUMIF('Exam (LECTURE ONLY)'!D$20:M$20, "CLO8", 'Exam (LECTURE ONLY)'!D74:M74) / 'Exam (LECTURE ONLY)'!AL$13), "", SUMIF('Exam (LECTURE ONLY)'!D$20:M$20, "CLO8", 'Exam (LECTURE ONLY)'!D74:M74) /'Exam (LECTURE ONLY)'!AL$13),
IF(AND('PRINTABLE (per grading)'!H$16="EXAM", 'PRINTABLE (per grading)'!B$13="Midterm"), IF(ISERROR(SUMIF('Exam (LECTURE ONLY)'!O$20:X$20, "CLO8", 'Exam (LECTURE ONLY)'!O74:X74) / 'Exam (LECTURE ONLY)'!AM$13), "", SUMIF('Exam (LECTURE ONLY)'!O$20:X$20, "CLO8", 'Exam (LECTURE ONLY)'!O74:X74) / 'Exam (LECTURE ONLY)'!AM$13),
IF(AND('PRINTABLE (per grading)'!H$16="EXAM", 'PRINTABLE (per grading)'!B$13="Final"), IF(ISERROR(SUMIF('Exam (LECTURE ONLY)'!Z$20:AI$20, "CLO8", 'Exam (LECTURE ONLY)'!Z74:AI74) / 'Exam (LECTURE ONLY)'!AN$13), "", SUMIF('Exam (LECTURE ONLY)'!Z$20:AI$20, "CLO8", 'Exam (LECTURE ONLY)'!Z74:AI74) / 'Exam (LECTURE ONLY)'!AN$13),
IF(AND('PRINTABLE (per grading)'!H$16="OUTPUT", 'PRINTABLE (per grading)'!B$13="Prelim"), IF(ISERROR(SUMIF(OUTPUT!C$20:M$20, "CLO8", OUTPUT!C74:M74) / OUTPUT!AL$13), "", SUMIF(OUTPUT!C$20:M$20, "CLO8", OUTPUT!C74:M74) / OUTPUT!AL$13),
IF(AND('PRINTABLE (per grading)'!H$16="OUTPUT", 'PRINTABLE (per grading)'!B$13="Midterm"), IF(ISERROR(SUMIF(OUTPUT!O$20:Y$20, "CLO8", OUTPUT!O74:Y74) / OUTPUT!AM$13), "", SUMIF(OUTPUT!O$20:Y$20, "CLO8", OUTPUT!O74:Y74) / OUTPUT!AM$13),
IF(AND('PRINTABLE (per grading)'!H$16="OUTPUT", 'PRINTABLE (per grading)'!B$13="Final"), IF(ISERROR(SUMIF(OUTPUT!AA$20:AI$20, "CLO8", OUTPUT!AA74:AI74) / OUTPUT!AN$13), "", SUMIF(OUTPUT!AA$20:AI$20, "CLO8", OUTPUT!AA74:AI74) / OUTPUT!AN$13),
"")))))),"")</f>
        <v/>
      </c>
      <c r="AY72" s="286" t="str">
        <f aca="false">IF(B72&lt;&gt;"",IF(AX72="","",IF(AX72&lt;0.5,1,IF(AND(AX72&gt;=0.5,AX72&lt;P$10),2,IF(AX72&gt;=P$10,3)))),"")</f>
        <v/>
      </c>
      <c r="AZ72" s="287" t="str">
        <f aca="false">IF(B72 &lt;&gt; "",IFERROR(IF(AVERAGE(AV72,AX72)&gt;=P$10,"Y","N"),""),"")</f>
        <v/>
      </c>
      <c r="BA72" s="194" t="str">
        <f aca="false">IF(B72 &lt;&gt; "", IFERROR(IF(C$16 = "PRELIM", SUMIF('Database (LECTURE-RES-PRAC)'!D$14:AG$14, "CLO9", 'Database (LECTURE-RES-PRAC)'!D69:AG69) / 'Grade computation'!F$12, IF(C$16 = "MIDTERM", SUMIF('Database (LECTURE-RES-PRAC)'!AJ$14:BM$14, "CLO9", 'Database (LECTURE-RES-PRAC)'!AJ69:BM69) / 'Grade computation'!G$12, IF(C$16 = "FINAL", SUMIF('Database (LECTURE-RES-PRAC)'!BP$14:CS$14, "CLO9", 'Database (LECTURE-RES-PRAC)'!BP69:CS69) / 'Grade computation'!H$12,""))),""),"")</f>
        <v/>
      </c>
      <c r="BB72" s="286" t="str">
        <f aca="false">IF(B72&lt;&gt;"",IF(BA72="","",IF(BA72&lt;0.5,1,IF(AND(BA72&gt;=0.5,BA72&lt;P$10),2,IF(BA72&gt;=P$10,3)))),"")</f>
        <v/>
      </c>
      <c r="BC72" s="194" t="str">
        <f aca="false">IF(B72 &lt;&gt; "",IF(AND('PRINTABLE (per grading)'!H$16="EXAM", 'PRINTABLE (per grading)'!B$13="Prelim"), IF(ISERROR(SUMIF('Exam (LECTURE ONLY)'!D$20:M$20, "CLO9", 'Exam (LECTURE ONLY)'!D74:M74) / 'Exam (LECTURE ONLY)'!AL$14), "", SUMIF('Exam (LECTURE ONLY)'!D$20:M$20, "CLO9", 'Exam (LECTURE ONLY)'!D74:M74) /'Exam (LECTURE ONLY)'!AL$14),
IF(AND('PRINTABLE (per grading)'!H$16="EXAM", 'PRINTABLE (per grading)'!B$13="Midterm"), IF(ISERROR(SUMIF('Exam (LECTURE ONLY)'!O$20:X$20, "CLO9", 'Exam (LECTURE ONLY)'!O74:X74) / 'Exam (LECTURE ONLY)'!AM$14), "", SUMIF('Exam (LECTURE ONLY)'!O$20:X$20, "CLO9", 'Exam (LECTURE ONLY)'!O74:X74) / 'Exam (LECTURE ONLY)'!AM$14),
IF(AND('PRINTABLE (per grading)'!H$16="EXAM", 'PRINTABLE (per grading)'!B$13="Final"), IF(ISERROR(SUMIF('Exam (LECTURE ONLY)'!Z$20:AI$20, "CLO9", 'Exam (LECTURE ONLY)'!Z74:AI74) / 'Exam (LECTURE ONLY)'!AN$14), "", SUMIF('Exam (LECTURE ONLY)'!Z$20:AI$20, "CLO9", 'Exam (LECTURE ONLY)'!Z74:AI74) / 'Exam (LECTURE ONLY)'!AN$14),
IF(AND('PRINTABLE (per grading)'!H$16="OUTPUT", 'PRINTABLE (per grading)'!B$13="Prelim"), IF(ISERROR(SUMIF(OUTPUT!C$20:M$20, "CLO9", OUTPUT!C74:M74) / OUTPUT!AL$14), "", SUMIF(OUTPUT!C$20:M$20, "CLO9", OUTPUT!C74:M74) / OUTPUT!AL$14),
IF(AND('PRINTABLE (per grading)'!H$16="OUTPUT", 'PRINTABLE (per grading)'!B$13="Midterm"), IF(ISERROR(SUMIF(OUTPUT!O$20:Y$20, "CLO9", OUTPUT!O74:Y74) / OUTPUT!AM$14), "", SUMIF(OUTPUT!O$20:Y$20, "CLO9", OUTPUT!O74:Y74) / OUTPUT!AM$14),
IF(AND('PRINTABLE (per grading)'!H$16="OUTPUT", 'PRINTABLE (per grading)'!B$13="Final"), IF(ISERROR(SUMIF(OUTPUT!AA$20:AI$20, "CLO9", OUTPUT!AA74:AI74) / OUTPUT!AN$14), "", SUMIF(OUTPUT!AA$20:AI$20, "CLO9", OUTPUT!AA74:AI74) / OUTPUT!AN$14),
"")))))),"")</f>
        <v/>
      </c>
      <c r="BD72" s="286" t="str">
        <f aca="false">IF(B72&lt;&gt;"",IF(BC72="","",IF(BC72&lt;0.5,1,IF(AND(BC72&gt;=0.5,BC72&lt;P$10),2,IF(BC72&gt;=P$10,3)))),"")</f>
        <v/>
      </c>
      <c r="BE72" s="287" t="str">
        <f aca="false">IF(B72 &lt;&gt; "",IFERROR(IF(AVERAGE(BA72,BC72)&gt;=P$10,"Y","N"),""),"")</f>
        <v/>
      </c>
      <c r="BF72" s="194" t="str">
        <f aca="false">IF(B72 &lt;&gt; "", IFERROR(IF(C$16 = "PRELIM", SUMIF('Database (LECTURE-RES-PRAC)'!D$14:AG$14, "CLO10", 'Database (LECTURE-RES-PRAC)'!D69:AG69) / 'Grade computation'!F$13, IF(C$16 = "MIDTERM", SUMIF('Database (LECTURE-RES-PRAC)'!AJ$14:BM$14, "CLO10", 'Database (LECTURE-RES-PRAC)'!AJ69:BM69) / 'Grade computation'!G$13, IF(C$16 = "FINAL", SUMIF('Database (LECTURE-RES-PRAC)'!BP$14:CS$14, "CLO10", 'Database (LECTURE-RES-PRAC)'!BP69:CS69) / 'Grade computation'!H$13,""))),""),"")</f>
        <v/>
      </c>
      <c r="BG72" s="286" t="str">
        <f aca="false">IF(B72&lt;&gt;"",IF(BF72="","",IF(BF72&lt;0.5,1,IF(AND(BF72&gt;=0.5,BF72&lt;P$10),2,IF(BF72&gt;=P$10,3)))),"")</f>
        <v/>
      </c>
      <c r="BH72" s="194" t="str">
        <f aca="false">IF(B72 &lt;&gt; "",IF(AND('PRINTABLE (per grading)'!H$16="EXAM", 'PRINTABLE (per grading)'!B$13="Prelim"), IF(ISERROR(SUMIF('Exam (LECTURE ONLY)'!D$20:M$20, "CLO10", 'Exam (LECTURE ONLY)'!D74:M74) / 'Exam (LECTURE ONLY)'!AL$15), "", SUMIF('Exam (LECTURE ONLY)'!D$20:M$20, "CLO10", 'Exam (LECTURE ONLY)'!D74:M74) /'Exam (LECTURE ONLY)'!AL$15),
IF(AND('PRINTABLE (per grading)'!H$16="EXAM", 'PRINTABLE (per grading)'!B$13="Midterm"), IF(ISERROR(SUMIF('Exam (LECTURE ONLY)'!O$20:X$20, "CLO10", 'Exam (LECTURE ONLY)'!O74:X74) / 'Exam (LECTURE ONLY)'!AM$15), "", SUMIF('Exam (LECTURE ONLY)'!O$20:X$20, "CLO10", 'Exam (LECTURE ONLY)'!O74:X74) / 'Exam (LECTURE ONLY)'!AM$15),
IF(AND('PRINTABLE (per grading)'!H$16="EXAM", 'PRINTABLE (per grading)'!B$13="Final"), IF(ISERROR(SUMIF('Exam (LECTURE ONLY)'!Z$20:AI$20, "CLO10", 'Exam (LECTURE ONLY)'!Z74:AI74) / 'Exam (LECTURE ONLY)'!AN$15), "", SUMIF('Exam (LECTURE ONLY)'!Z$20:AI$20, "CLO10", 'Exam (LECTURE ONLY)'!Z74:AI74) / 'Exam (LECTURE ONLY)'!AN$15),
IF(AND('PRINTABLE (per grading)'!H$16="OUTPUT", 'PRINTABLE (per grading)'!B$13="Prelim"), IF(ISERROR(SUMIF(OUTPUT!C$20:M$20, "CLO10", OUTPUT!C74:M74) / OUTPUT!AL$15), "", SUMIF(OUTPUT!C$20:M$20, "CLO10", OUTPUT!C74:M74) / OUTPUT!AL$15),
IF(AND('PRINTABLE (per grading)'!H$16="OUTPUT", 'PRINTABLE (per grading)'!B$13="Midterm"), IF(ISERROR(SUMIF(OUTPUT!O$20:Y$20, "CLO10", OUTPUT!O74:Y74) / OUTPUT!AM$15), "", SUMIF(OUTPUT!O$20:Y$20, "CLO10", OUTPUT!O74:Y74) / OUTPUT!AM$15),
IF(AND('PRINTABLE (per grading)'!H$16="OUTPUT", 'PRINTABLE (per grading)'!B$13="Final"), IF(ISERROR(SUMIF(OUTPUT!AA$20:AI$20, "CLO10", OUTPUT!AA74:AI74) / OUTPUT!AN$15), "", SUMIF(OUTPUT!AA$20:AI$20, "CLO10", OUTPUT!AA74:AI74) / OUTPUT!AN$15),
"")))))),"")</f>
        <v/>
      </c>
      <c r="BI72" s="286" t="str">
        <f aca="false">IF(B72&lt;&gt;"",IF(BH72="","",IF(BH72&lt;0.5,1,IF(AND(BH72&gt;=0.5,BH72&lt;P$10),2,IF(BH72&gt;=P$10,3)))),"")</f>
        <v/>
      </c>
      <c r="BJ72" s="287" t="str">
        <f aca="false">IF(B72 &lt;&gt; "",IFERROR(IF(AVERAGE(BF72,BH72)&gt;=P$10,"Y","N"),""),"")</f>
        <v/>
      </c>
      <c r="BK72" s="8"/>
    </row>
    <row r="73" customFormat="false" ht="19.5" hidden="false" customHeight="true" outlineLevel="0" collapsed="false">
      <c r="A73" s="183" t="str">
        <f aca="false">IF(ISBLANK('Database (LECTURE-RES-PRAC)'!A70),"",'Database (LECTURE-RES-PRAC)'!A70)</f>
        <v/>
      </c>
      <c r="B73" s="184" t="str">
        <f aca="false">IF(ISBLANK('Database (LECTURE-RES-PRAC)'!B70),"",'Database (LECTURE-RES-PRAC)'!B70)</f>
        <v/>
      </c>
      <c r="C73" s="230" t="str">
        <f aca="false">IF(B73&lt;&gt;"",IF(C$16="PRELIM",'Grade computation'!C73, IF(C$16="MIDTERM",'Grade computation'!K73, IF(C$16="FINAL",'Grade computation'!S73,""))),"")</f>
        <v/>
      </c>
      <c r="D73" s="231" t="str">
        <f aca="false">IF(B73&lt;&gt;"",IFERROR(IF(B$11="80-20", (((C73/C$19)*X$6)+X$7)*D$18, IF(B$11="60-40", (((C73/C$19)*Y$6)+Y$7)*D$18, 0)),0),"")</f>
        <v/>
      </c>
      <c r="E73" s="230" t="str">
        <f aca="false">IF(B73&lt;&gt;"", IF(C$16="PRELIM",'Grade computation'!E73, IF(C$16="MIDTERM",'Grade computation'!M73, IF(C$16="FINAL",'Grade computation'!U73,""))),"")</f>
        <v/>
      </c>
      <c r="F73" s="232" t="str">
        <f aca="false">IF(B73&lt;&gt;"",IFERROR(IF(B$11="80-20", (((E73/E$19)*X$6)+X$7)*F$18, IF(B$11="60-40", (((E73/E$19)*Y$6)+Y$7)*F$18, 0)),0),"")</f>
        <v/>
      </c>
      <c r="G73" s="233" t="str">
        <f aca="false">IF(B73&lt;&gt;"",IFERROR((D73+F73),0),"")</f>
        <v/>
      </c>
      <c r="H73" s="234" t="str">
        <f aca="false">IF(B73&lt;&gt;"",IF(C$16="PRELIM", 'Grade computation'!H73, IF(C$16="MIDTERM", 'Grade computation'!P73, IF(C$16="FINAL",'Grade computation'!X73, ""))),"")</f>
        <v/>
      </c>
      <c r="I73" s="233" t="str">
        <f aca="false">IF(B73&lt;&gt;"",IFERROR(IF(B$11="80-20", (((H73/H$19)*X$6)+X$7)*I$19, IF(B$11="60-40", (((H73/H$19)*Y$6)+Y$7)*I$19, 0)),0),"")</f>
        <v/>
      </c>
      <c r="J73" s="237" t="str">
        <f aca="false">IFERROR((G73+I73),"")</f>
        <v/>
      </c>
      <c r="K73" s="183" t="str">
        <f aca="false">IFERROR(IF(J73="","",IF(J73&gt;=75,"PASSED","FAILED")),"")</f>
        <v/>
      </c>
      <c r="L73" s="183"/>
      <c r="M73" s="194" t="str">
        <f aca="false">IF(B73 &lt;&gt; "", IFERROR(IF(C$16 = "PRELIM", SUMIF('Database (LECTURE-RES-PRAC)'!D$14:AG$14, "CLO1", 'Database (LECTURE-RES-PRAC)'!D70:AG70) / 'Grade computation'!F$4, IF(C$16 = "MIDTERM", SUMIF('Database (LECTURE-RES-PRAC)'!AJ$14:BM$14, "CLO1", 'Database (LECTURE-RES-PRAC)'!AJ70:BM70) / 'Grade computation'!G$4, IF(C$16 = "FINAL", SUMIF('Database (LECTURE-RES-PRAC)'!BP$14:CS$14, "CLO1", 'Database (LECTURE-RES-PRAC)'!BP70:CS70) / 'Grade computation'!H$4,""))),""),"")</f>
        <v/>
      </c>
      <c r="N73" s="286" t="str">
        <f aca="false">IF(B73&lt;&gt;"",IF(M73="","",IF(M73&lt;0.5,1,IF(AND(M73&gt;=0.5,M73&lt;P$10),2,IF(M73&gt;=P$10,3)))),"")</f>
        <v/>
      </c>
      <c r="O73" s="194" t="str">
        <f aca="false">IF(B73 &lt;&gt; "",IF(AND('PRINTABLE (per grading)'!H$16="EXAM", 'PRINTABLE (per grading)'!B$13="Prelim"), IF(ISERROR(SUMIF('Exam (LECTURE ONLY)'!D$20:M$20, "CLO1", 'Exam (LECTURE ONLY)'!D75:M75) / 'Exam (LECTURE ONLY)'!AL$6), "", SUMIF('Exam (LECTURE ONLY)'!D$20:M$20, "CLO1", 'Exam (LECTURE ONLY)'!D75:M75) /'Exam (LECTURE ONLY)'!AL$6),
IF(AND('PRINTABLE (per grading)'!H$16="EXAM", 'PRINTABLE (per grading)'!B$13="Midterm"), IF(ISERROR(SUMIF('Exam (LECTURE ONLY)'!O$20:X$20, "CLO1", 'Exam (LECTURE ONLY)'!O75:X75) / 'Exam (LECTURE ONLY)'!AM$6), "", SUMIF('Exam (LECTURE ONLY)'!O$20:X$20, "CLO1", 'Exam (LECTURE ONLY)'!O75:X75) / 'Exam (LECTURE ONLY)'!AM$6),
IF(AND('PRINTABLE (per grading)'!H$16="EXAM", 'PRINTABLE (per grading)'!B$13="Final"), IF(ISERROR(SUMIF('Exam (LECTURE ONLY)'!Z$20:AI$20, "CLO1", 'Exam (LECTURE ONLY)'!Z75:AI75) / 'Exam (LECTURE ONLY)'!AN$6), "", SUMIF('Exam (LECTURE ONLY)'!Z$20:AI$20, "CLO1", 'Exam (LECTURE ONLY)'!Z75:AI75) / 'Exam (LECTURE ONLY)'!AN$6),
IF(AND('PRINTABLE (per grading)'!H$16="OUTPUT", 'PRINTABLE (per grading)'!B$13="Prelim"), IF(ISERROR(SUMIF(OUTPUT!C$20:M$20, "CLO1", OUTPUT!C75:M75) / OUTPUT!AL$6), "", SUMIF(OUTPUT!C$20:M$20, "CLO1", OUTPUT!C75:M75) / OUTPUT!AL$6),
IF(AND('PRINTABLE (per grading)'!H$16="OUTPUT", 'PRINTABLE (per grading)'!B$13="Midterm"), IF(ISERROR(SUMIF(OUTPUT!O$20:Y$20, "CLO1", OUTPUT!O75:Y75) / OUTPUT!AM$6), "", SUMIF(OUTPUT!O$20:Y$20, "CLO1", OUTPUT!O75:Y75) / OUTPUT!AM$6),
IF(AND('PRINTABLE (per grading)'!H$16="OUTPUT", 'PRINTABLE (per grading)'!B$13="Final"), IF(ISERROR(SUMIF(OUTPUT!AA$20:AI$20, "CLO1", OUTPUT!AA75:AI75) / OUTPUT!AN$6), "", SUMIF(OUTPUT!AA$20:AI$20, "CLO1", OUTPUT!AA75:AI75) / OUTPUT!AN$6),
"")))))),"")</f>
        <v/>
      </c>
      <c r="P73" s="286" t="str">
        <f aca="false">IF(B73&lt;&gt;"",IF(O73="","",IF(O73&lt;0.5,1,IF(AND(O73&gt;=0.5,O73&lt;P$10),2,IF(O73&gt;=P$10,3)))),"")</f>
        <v/>
      </c>
      <c r="Q73" s="287" t="str">
        <f aca="false">IF(B73 &lt;&gt; "",IFERROR(IF(AVERAGE(M73,O73)&gt;=P$10,"Y","N"),""),"")</f>
        <v/>
      </c>
      <c r="R73" s="194" t="str">
        <f aca="false">IF(B73 &lt;&gt; "", IFERROR(IF(C$16 = "PRELIM", SUMIF('Database (LECTURE-RES-PRAC)'!D$14:AG$14, "CLO2", 'Database (LECTURE-RES-PRAC)'!D70:AG70) / 'Grade computation'!F$5, IF(C$16 = "MIDTERM", SUMIF('Database (LECTURE-RES-PRAC)'!AJ$14:BM$14, "CLO2", 'Database (LECTURE-RES-PRAC)'!AJ70:BM70) / 'Grade computation'!G$5, IF(C$16 = "FINAL", SUMIF('Database (LECTURE-RES-PRAC)'!BP$14:CS$14, "CLO2", 'Database (LECTURE-RES-PRAC)'!BP70:CS70) / 'Grade computation'!H$5,""))),""),"")</f>
        <v/>
      </c>
      <c r="S73" s="286" t="str">
        <f aca="false">IF(B73&lt;&gt;"",IF(R73="","",IF(R73&lt;0.5,1,IF(AND(R73&gt;=0.5,R73&lt;P$10),2,IF(R73&gt;=P$10,3)))),"")</f>
        <v/>
      </c>
      <c r="T73" s="194" t="str">
        <f aca="false">IF(B73 &lt;&gt; "",IF(AND('PRINTABLE (per grading)'!H$16="EXAM", 'PRINTABLE (per grading)'!B$13="Prelim"), IF(ISERROR(SUMIF('Exam (LECTURE ONLY)'!D$20:M$20, "CLO2", 'Exam (LECTURE ONLY)'!D75:M75) / 'Exam (LECTURE ONLY)'!AL$7), "", SUMIF('Exam (LECTURE ONLY)'!D$20:M$20, "CLO2", 'Exam (LECTURE ONLY)'!D75:M75) /'Exam (LECTURE ONLY)'!AL$7),
IF(AND('PRINTABLE (per grading)'!H$16="EXAM", 'PRINTABLE (per grading)'!B$13="Midterm"), IF(ISERROR(SUMIF('Exam (LECTURE ONLY)'!O$20:X$20, "CLO2", 'Exam (LECTURE ONLY)'!O75:X75) / 'Exam (LECTURE ONLY)'!AM$7), "", SUMIF('Exam (LECTURE ONLY)'!O$20:X$20, "CLO2", 'Exam (LECTURE ONLY)'!O75:X75) / 'Exam (LECTURE ONLY)'!AM$7),
IF(AND('PRINTABLE (per grading)'!H$16="EXAM", 'PRINTABLE (per grading)'!B$13="Final"), IF(ISERROR(SUMIF('Exam (LECTURE ONLY)'!Z$20:AI$20, "CLO2", 'Exam (LECTURE ONLY)'!Z75:AI75) / 'Exam (LECTURE ONLY)'!AN$7), "", SUMIF('Exam (LECTURE ONLY)'!Z$20:AI$20, "CLO2", 'Exam (LECTURE ONLY)'!Z75:AI75) / 'Exam (LECTURE ONLY)'!AN$7),
IF(AND('PRINTABLE (per grading)'!H$16="OUTPUT", 'PRINTABLE (per grading)'!B$13="Prelim"), IF(ISERROR(SUMIF(OUTPUT!C$20:M$20, "CLO2", OUTPUT!C75:M75) / OUTPUT!AL$7), "", SUMIF(OUTPUT!C$20:M$20, "CLO2", OUTPUT!C75:M75) / OUTPUT!AL$7),
IF(AND('PRINTABLE (per grading)'!H$16="OUTPUT", 'PRINTABLE (per grading)'!B$13="Midterm"), IF(ISERROR(SUMIF(OUTPUT!O$20:Y$20, "CLO2", OUTPUT!O75:Y75) / OUTPUT!AM$7), "", SUMIF(OUTPUT!O$20:Y$20, "CLO2", OUTPUT!O75:Y75) / OUTPUT!AM$7),
IF(AND('PRINTABLE (per grading)'!H$16="OUTPUT", 'PRINTABLE (per grading)'!B$13="Final"), IF(ISERROR(SUMIF(OUTPUT!AA$20:AI$20, "CLO2", OUTPUT!AA75:AI75) / OUTPUT!AN$7), "", SUMIF(OUTPUT!AA$20:AI$20, "CLO2", OUTPUT!AA75:AI75) / OUTPUT!AN$7),
"")))))),"")</f>
        <v/>
      </c>
      <c r="U73" s="286" t="str">
        <f aca="false">IF(B73&lt;&gt;"",IF(T73="","",IF(T73&lt;0.5,1,IF(AND(T73&gt;=0.5,T73&lt;P$10),2,IF(T73&gt;=P$10,3)))),"")</f>
        <v/>
      </c>
      <c r="V73" s="287" t="str">
        <f aca="false">IF(B73 &lt;&gt; "",IFERROR(IF(AVERAGE(R73,T73)&gt;=P$10,"Y","N"),""),"")</f>
        <v/>
      </c>
      <c r="W73" s="194" t="str">
        <f aca="false">IF(B73 &lt;&gt; "", IFERROR(IF(C$16 = "PRELIM", SUMIF('Database (LECTURE-RES-PRAC)'!D$14:AG$14, "CLO3", 'Database (LECTURE-RES-PRAC)'!D70:AG70) / 'Grade computation'!F$6, IF(C$16 = "MIDTERM", SUMIF('Database (LECTURE-RES-PRAC)'!AJ$14:BM$14, "CLO3", 'Database (LECTURE-RES-PRAC)'!AJ70:BM70) / 'Grade computation'!G$6, IF(C$16 = "FINAL", SUMIF('Database (LECTURE-RES-PRAC)'!BP$14:CS$14, "CLO3", 'Database (LECTURE-RES-PRAC)'!BP70:CS70) / 'Grade computation'!H$6,""))),""),"")</f>
        <v/>
      </c>
      <c r="X73" s="286" t="str">
        <f aca="false">IF(B73&lt;&gt;"",IF(W73="","",IF(W73&lt;0.5,1,IF(AND(W73&gt;=0.5,W73&lt;P$10),2,IF(W73&gt;=P$10,3)))),"")</f>
        <v/>
      </c>
      <c r="Y73" s="194" t="str">
        <f aca="false">IF(B73 &lt;&gt; "",IF(AND('PRINTABLE (per grading)'!H$16="EXAM", 'PRINTABLE (per grading)'!B$13="Prelim"), IF(ISERROR(SUMIF('Exam (LECTURE ONLY)'!D$20:M$20, "CLO3", 'Exam (LECTURE ONLY)'!D75:M75) / 'Exam (LECTURE ONLY)'!AL$8), "", SUMIF('Exam (LECTURE ONLY)'!D$20:M$20, "CLO3", 'Exam (LECTURE ONLY)'!D75:M75) /'Exam (LECTURE ONLY)'!AL$8),
IF(AND('PRINTABLE (per grading)'!H$16="EXAM", 'PRINTABLE (per grading)'!B$13="Midterm"), IF(ISERROR(SUMIF('Exam (LECTURE ONLY)'!O$20:X$20, "CLO3", 'Exam (LECTURE ONLY)'!O75:X75) / 'Exam (LECTURE ONLY)'!AM$8), "", SUMIF('Exam (LECTURE ONLY)'!O$20:X$20, "CLO3", 'Exam (LECTURE ONLY)'!O75:X75) / 'Exam (LECTURE ONLY)'!AM$8),
IF(AND('PRINTABLE (per grading)'!H$16="EXAM", 'PRINTABLE (per grading)'!B$13="Final"), IF(ISERROR(SUMIF('Exam (LECTURE ONLY)'!Z$20:AI$20, "CLO3", 'Exam (LECTURE ONLY)'!Z75:AI75) / 'Exam (LECTURE ONLY)'!AN$8), "", SUMIF('Exam (LECTURE ONLY)'!Z$20:AI$20, "CLO3", 'Exam (LECTURE ONLY)'!Z75:AI75) / 'Exam (LECTURE ONLY)'!AN$8),
IF(AND('PRINTABLE (per grading)'!H$16="OUTPUT", 'PRINTABLE (per grading)'!B$13="Prelim"), IF(ISERROR(SUMIF(OUTPUT!C$20:M$20, "CLO3", OUTPUT!C75:M75) / OUTPUT!AL$8), "", SUMIF(OUTPUT!C$20:M$20, "CLO3", OUTPUT!C75:M75) / OUTPUT!AL$8),
IF(AND('PRINTABLE (per grading)'!H$16="OUTPUT", 'PRINTABLE (per grading)'!B$13="Midterm"), IF(ISERROR(SUMIF(OUTPUT!O$20:Y$20, "CLO3", OUTPUT!O75:Y75) / OUTPUT!AM$8), "", SUMIF(OUTPUT!O$20:Y$20, "CLO3", OUTPUT!O75:Y75) / OUTPUT!AM$8),
IF(AND('PRINTABLE (per grading)'!H$16="OUTPUT", 'PRINTABLE (per grading)'!B$13="Final"), IF(ISERROR(SUMIF(OUTPUT!AA$20:AI$20, "CLO3", OUTPUT!AA75:AI75) / OUTPUT!AN$8), "", SUMIF(OUTPUT!AA$20:AI$20, "CLO3", OUTPUT!AA75:AI75) / OUTPUT!AN$8),
"" )))))),"")</f>
        <v/>
      </c>
      <c r="Z73" s="286" t="str">
        <f aca="false">IF(B73&lt;&gt;"",IF(Y73="","",IF(Y73&lt;0.5,1,IF(AND(Y73&gt;=0.5,Y73&lt;P$10),2,IF(Y73&gt;=P$10,3)))),"")</f>
        <v/>
      </c>
      <c r="AA73" s="287" t="str">
        <f aca="false">IF(B73 &lt;&gt; "",IFERROR(IF(AVERAGE(W73,Y73)&gt;=P$10,"Y","N"),""),"")</f>
        <v/>
      </c>
      <c r="AB73" s="194" t="str">
        <f aca="false">IF(B73 &lt;&gt; "", IFERROR(IF(C$16 = "PRELIM", SUMIF('Database (LECTURE-RES-PRAC)'!D$14:AG$14, "CLO4", 'Database (LECTURE-RES-PRAC)'!D70:AG70) / 'Grade computation'!F$7, IF(C$16 = "MIDTERM", SUMIF('Database (LECTURE-RES-PRAC)'!AJ$14:BM$14, "CLO4", 'Database (LECTURE-RES-PRAC)'!AJ70:BM70) / 'Grade computation'!G$7, IF(C$16 = "FINAL", SUMIF('Database (LECTURE-RES-PRAC)'!BP$14:CS$14, "CLO4", 'Database (LECTURE-RES-PRAC)'!BP70:CS70) / 'Grade computation'!H$7,""))),""),"")</f>
        <v/>
      </c>
      <c r="AC73" s="286" t="str">
        <f aca="false">IF(B73&lt;&gt;"",IF(AB73="","",IF(AB73&lt;0.5,1,IF(AND(AB73&gt;=0.5,AB73&lt;P$10),2,IF(AB73&gt;=P$10,3)))),"")</f>
        <v/>
      </c>
      <c r="AD73" s="194" t="str">
        <f aca="false">IF(B73 &lt;&gt; "",IF(AND('PRINTABLE (per grading)'!H$16="EXAM", 'PRINTABLE (per grading)'!B$13="Prelim"), IF(ISERROR(SUMIF('Exam (LECTURE ONLY)'!D$20:M$20, "CLO4", 'Exam (LECTURE ONLY)'!D75:M75) / 'Exam (LECTURE ONLY)'!AL$9), "", SUMIF('Exam (LECTURE ONLY)'!D$20:M$20, "CLO4", 'Exam (LECTURE ONLY)'!D75:M75) /'Exam (LECTURE ONLY)'!AL$9),
IF(AND('PRINTABLE (per grading)'!H$16="EXAM", 'PRINTABLE (per grading)'!B$13="Midterm"), IF(ISERROR(SUMIF('Exam (LECTURE ONLY)'!O$20:X$20, "CLO4", 'Exam (LECTURE ONLY)'!O75:X75) / 'Exam (LECTURE ONLY)'!AM$9), "", SUMIF('Exam (LECTURE ONLY)'!O$20:X$20, "CLO4", 'Exam (LECTURE ONLY)'!O75:X75) / 'Exam (LECTURE ONLY)'!AM$9),
IF(AND('PRINTABLE (per grading)'!H$16="EXAM", 'PRINTABLE (per grading)'!B$13="Final"), IF(ISERROR(SUMIF('Exam (LECTURE ONLY)'!Z$20:AI$20, "CLO4", 'Exam (LECTURE ONLY)'!Z75:AI75) / 'Exam (LECTURE ONLY)'!AN$9), "", SUMIF('Exam (LECTURE ONLY)'!Z$20:AI$20, "CLO4", 'Exam (LECTURE ONLY)'!Z75:AI75) / 'Exam (LECTURE ONLY)'!AN$9),
IF(AND('PRINTABLE (per grading)'!H$16="OUTPUT", 'PRINTABLE (per grading)'!B$13="Prelim"), IF(ISERROR(SUMIF(OUTPUT!C$20:M$20, "CLO4", OUTPUT!C75:M75) / OUTPUT!AL$9), "", SUMIF(OUTPUT!C$20:M$20, "CLO4", OUTPUT!C75:M75) / OUTPUT!AL$9),
IF(AND('PRINTABLE (per grading)'!H$16="OUTPUT", 'PRINTABLE (per grading)'!B$13="Midterm"), IF(ISERROR(SUMIF(OUTPUT!O$20:Y$20, "CLO4", OUTPUT!O75:Y75) / OUTPUT!AM$9), "", SUMIF(OUTPUT!O$20:Y$20, "CLO4", OUTPUT!O75:Y75) / OUTPUT!AM$9),
IF(AND('PRINTABLE (per grading)'!H$16="OUTPUT", 'PRINTABLE (per grading)'!B$13="Final"), IF(ISERROR(SUMIF(OUTPUT!AA$20:AI$20, "CLO4", OUTPUT!AA75:AI75) / OUTPUT!AN$9), "", SUMIF(OUTPUT!AA$20:AI$20, "CLO4", OUTPUT!AA75:AI75) / OUTPUT!AN$9),
"")))))),"")</f>
        <v/>
      </c>
      <c r="AE73" s="286" t="str">
        <f aca="false">IF(B73&lt;&gt;"",IF(AD73="","",IF(AD73&lt;0.5,1,IF(AND(AD73&gt;=0.5,AD73&lt;P$10),2,IF(AD73&gt;=P$10,3)))),"")</f>
        <v/>
      </c>
      <c r="AF73" s="287" t="str">
        <f aca="false">IF(B73 &lt;&gt; "",IFERROR(IF(AVERAGE(AB73,AD73)&gt;=P$10,"Y","N"),""),"")</f>
        <v/>
      </c>
      <c r="AG73" s="194" t="str">
        <f aca="false">IF(B73 &lt;&gt; "", IFERROR(IF(C$16 = "PRELIM", SUMIF('Database (LECTURE-RES-PRAC)'!D$14:AG$14, "CLO5", 'Database (LECTURE-RES-PRAC)'!D70:AG70) / 'Grade computation'!F$8, IF(C$16 = "MIDTERM", SUMIF('Database (LECTURE-RES-PRAC)'!AJ$14:BM$14, "CLO5", 'Database (LECTURE-RES-PRAC)'!AJ70:BM70) / 'Grade computation'!G$8, IF(C$16 = "FINAL", SUMIF('Database (LECTURE-RES-PRAC)'!BP$14:CS$14, "CLO5", 'Database (LECTURE-RES-PRAC)'!BP70:CS70) / 'Grade computation'!H$8,""))),""),"")</f>
        <v/>
      </c>
      <c r="AH73" s="286" t="str">
        <f aca="false">IF(B73&lt;&gt;"",IF(AG73="","",IF(AG73&lt;0.5,1,IF(AND(AG73&gt;=0.5,AG73&lt;P$10),2,IF(AG73&gt;=P$10,3)))),"")</f>
        <v/>
      </c>
      <c r="AI73" s="194" t="str">
        <f aca="false">IF(B73 &lt;&gt; "",IF(AND('PRINTABLE (per grading)'!H$16="EXAM", 'PRINTABLE (per grading)'!B$13="Prelim"), IF(ISERROR(SUMIF('Exam (LECTURE ONLY)'!D$20:M$20, "CLO5", 'Exam (LECTURE ONLY)'!D75:M75) / 'Exam (LECTURE ONLY)'!AL$10), "", SUMIF('Exam (LECTURE ONLY)'!D$20:M$20, "CLO5", 'Exam (LECTURE ONLY)'!D75:M75) /'Exam (LECTURE ONLY)'!AL$10),
IF(AND('PRINTABLE (per grading)'!H$16="EXAM", 'PRINTABLE (per grading)'!B$13="Midterm"), IF(ISERROR(SUMIF('Exam (LECTURE ONLY)'!O$20:X$20, "CLO5", 'Exam (LECTURE ONLY)'!O75:X75) / 'Exam (LECTURE ONLY)'!AM$10), "", SUMIF('Exam (LECTURE ONLY)'!O$20:X$20, "CLO5", 'Exam (LECTURE ONLY)'!O75:X75) / 'Exam (LECTURE ONLY)'!AM$10),
IF(AND('PRINTABLE (per grading)'!H$16="EXAM", 'PRINTABLE (per grading)'!B$13="Final"), IF(ISERROR(SUMIF('Exam (LECTURE ONLY)'!Z$20:AI$20, "CLO5", 'Exam (LECTURE ONLY)'!Z75:AI75) / 'Exam (LECTURE ONLY)'!AN$10), "", SUMIF('Exam (LECTURE ONLY)'!Z$20:AI$20, "CLO5", 'Exam (LECTURE ONLY)'!Z75:AI75) / 'Exam (LECTURE ONLY)'!AN$10),
IF(AND('PRINTABLE (per grading)'!H$16="OUTPUT", 'PRINTABLE (per grading)'!B$13="Prelim"), IF(ISERROR(SUMIF(OUTPUT!C$20:M$20, "CLO5", OUTPUT!C75:M75) / OUTPUT!AL$10), "", SUMIF(OUTPUT!C$20:M$20, "CLO5", OUTPUT!C75:M75) / OUTPUT!AL$10),
IF(AND('PRINTABLE (per grading)'!H$16="OUTPUT", 'PRINTABLE (per grading)'!B$13="Midterm"), IF(ISERROR(SUMIF(OUTPUT!O$20:Y$20, "CLO5", OUTPUT!O75:Y75) / OUTPUT!AM$10), "", SUMIF(OUTPUT!O$20:Y$20, "CLO5", OUTPUT!O75:Y75) / OUTPUT!AM$10),
IF(AND('PRINTABLE (per grading)'!H$16="OUTPUT", 'PRINTABLE (per grading)'!B$13="Final"), IF(ISERROR(SUMIF(OUTPUT!AA$20:AI$20, "CLO5", OUTPUT!AA75:AI75) / OUTPUT!AN$10), "", SUMIF(OUTPUT!AA$20:AI$20, "CLO5", OUTPUT!AA75:AI75) / OUTPUT!AN$10),
"")))))),"")</f>
        <v/>
      </c>
      <c r="AJ73" s="286" t="str">
        <f aca="false">IF(B73&lt;&gt;"",IF(AI73="","",IF(AI73&lt;0.5,1,IF(AND(AI73&gt;=0.5,AI73&lt;P$10),2,IF(AI73&gt;=P$10,3)))),"")</f>
        <v/>
      </c>
      <c r="AK73" s="287" t="str">
        <f aca="false">IF(B73 &lt;&gt; "",IFERROR(IF(AVERAGE(AG73,AI73)&gt;=P$10,"Y","N"),""),"")</f>
        <v/>
      </c>
      <c r="AL73" s="194" t="str">
        <f aca="false">IF(B73 &lt;&gt; "", IFERROR(IF(C$16 = "PRELIM", SUMIF('Database (LECTURE-RES-PRAC)'!D$14:AG$14, "CLO6", 'Database (LECTURE-RES-PRAC)'!D70:AG70) / 'Grade computation'!F$9, IF(C$16 = "MIDTERM", SUMIF('Database (LECTURE-RES-PRAC)'!AJ$14:BM$14, "CLO6", 'Database (LECTURE-RES-PRAC)'!AJ70:BM70) / 'Grade computation'!G$9, IF(C$16 = "FINAL", SUMIF('Database (LECTURE-RES-PRAC)'!BP$14:CS$14, "CLO6", 'Database (LECTURE-RES-PRAC)'!BP70:CS70) / 'Grade computation'!H$9,""))),""),"")</f>
        <v/>
      </c>
      <c r="AM73" s="286" t="str">
        <f aca="false">IF(B73&lt;&gt;"",IF(AL73="","",IF(AL73&lt;0.5,1,IF(AND(AL73&gt;=0.5,AL73&lt;P$10),2,IF(AL73&gt;=P$10,3)))),"")</f>
        <v/>
      </c>
      <c r="AN73" s="194" t="str">
        <f aca="false">IF(B73 &lt;&gt; "",IF(AND('PRINTABLE (per grading)'!H$16="EXAM", 'PRINTABLE (per grading)'!B$13="Prelim"), IF(ISERROR(SUMIF('Exam (LECTURE ONLY)'!D$20:M$20, "CLO6", 'Exam (LECTURE ONLY)'!D75:M75) / 'Exam (LECTURE ONLY)'!AL$11), "", SUMIF('Exam (LECTURE ONLY)'!D$20:M$20, "CLO6", 'Exam (LECTURE ONLY)'!D75:M75) /'Exam (LECTURE ONLY)'!AL$11),
IF(AND('PRINTABLE (per grading)'!H$16="EXAM", 'PRINTABLE (per grading)'!B$13="Midterm"), IF(ISERROR(SUMIF('Exam (LECTURE ONLY)'!O$20:X$20, "CLO6", 'Exam (LECTURE ONLY)'!O75:X75) / 'Exam (LECTURE ONLY)'!AM$11), "", SUMIF('Exam (LECTURE ONLY)'!O$20:X$20, "CLO6", 'Exam (LECTURE ONLY)'!O75:X75) / 'Exam (LECTURE ONLY)'!AM$11),
IF(AND('PRINTABLE (per grading)'!H$16="EXAM", 'PRINTABLE (per grading)'!B$13="Final"), IF(ISERROR(SUMIF('Exam (LECTURE ONLY)'!Z$20:AI$20, "CLO6", 'Exam (LECTURE ONLY)'!Z75:AI75) / 'Exam (LECTURE ONLY)'!AN$11), "", SUMIF('Exam (LECTURE ONLY)'!Z$20:AI$20, "CLO6", 'Exam (LECTURE ONLY)'!Z75:AI75) / 'Exam (LECTURE ONLY)'!AN$11),
IF(AND('PRINTABLE (per grading)'!H$16="OUTPUT", 'PRINTABLE (per grading)'!B$13="Prelim"), IF(ISERROR(SUMIF(OUTPUT!C$20:M$20, "CLO6", OUTPUT!C75:M75) / OUTPUT!AL$11), "", SUMIF(OUTPUT!C$20:M$20, "CLO6", OUTPUT!C75:M75) / OUTPUT!AL$11),
IF(AND('PRINTABLE (per grading)'!H$16="OUTPUT", 'PRINTABLE (per grading)'!B$13="Midterm"), IF(ISERROR(SUMIF(OUTPUT!O$20:Y$20, "CLO6", OUTPUT!O75:Y75) / OUTPUT!AM$11), "", SUMIF(OUTPUT!O$20:Y$20, "CLO6", OUTPUT!O75:Y75) / OUTPUT!AM$11),
IF(AND('PRINTABLE (per grading)'!H$16="OUTPUT", 'PRINTABLE (per grading)'!B$13="Final"), IF(ISERROR(SUMIF(OUTPUT!AA$20:AI$20, "CLO6", OUTPUT!AA75:AI75) / OUTPUT!AN$11), "", SUMIF(OUTPUT!AA$20:AI$20, "CLO6", OUTPUT!AA75:AI75) / OUTPUT!AN$11),
"")))))),"")</f>
        <v/>
      </c>
      <c r="AO73" s="286" t="str">
        <f aca="false">IF(B73&lt;&gt;"",IF(AN73="","",IF(AN73&lt;0.5,1,IF(AND(AN73&gt;=0.5,AN73&lt;P$10),2,IF(AN73&gt;=P$10,3)))),"")</f>
        <v/>
      </c>
      <c r="AP73" s="287" t="str">
        <f aca="false">IF(B73 &lt;&gt; "",IFERROR(IF(AVERAGE(AL73,AN73)&gt;=P$10,"Y","N"),""),"")</f>
        <v/>
      </c>
      <c r="AQ73" s="194" t="str">
        <f aca="false">IF(B73 &lt;&gt; "", IFERROR(IF(C$16 = "PRELIM", SUMIF('Database (LECTURE-RES-PRAC)'!D$14:AG$14, "CLO7", 'Database (LECTURE-RES-PRAC)'!D70:AG70) / 'Grade computation'!F$10, IF(C$16 = "MIDTERM", SUMIF('Database (LECTURE-RES-PRAC)'!AJ$14:BM$14, "CLO7", 'Database (LECTURE-RES-PRAC)'!AJ70:BM70) / 'Grade computation'!G$10, IF(C$16 = "FINAL", SUMIF('Database (LECTURE-RES-PRAC)'!BP$14:CS$14, "CLO7", 'Database (LECTURE-RES-PRAC)'!BP70:CS70) / 'Grade computation'!H$10,""))),""),"")</f>
        <v/>
      </c>
      <c r="AR73" s="286" t="str">
        <f aca="false">IF(B73&lt;&gt;"",IF(AQ73="","",IF(AQ73&lt;0.5,1,IF(AND(AQ73&gt;=0.5,AQ73&lt;P$10),2,IF(AQ73&gt;=P$10,3)))),"")</f>
        <v/>
      </c>
      <c r="AS73" s="194" t="str">
        <f aca="false">IF(B73 &lt;&gt; "",IF(AND('PRINTABLE (per grading)'!H$16="EXAM", 'PRINTABLE (per grading)'!B$13="Prelim"), IF(ISERROR(SUMIF('Exam (LECTURE ONLY)'!D$20:M$20, "CLO7", 'Exam (LECTURE ONLY)'!D75:M75) / 'Exam (LECTURE ONLY)'!AL$12), "", SUMIF('Exam (LECTURE ONLY)'!D$20:M$20, "CLO7", 'Exam (LECTURE ONLY)'!D75:M75) /'Exam (LECTURE ONLY)'!AL$12),
IF(AND('PRINTABLE (per grading)'!H$16="EXAM", 'PRINTABLE (per grading)'!B$13="Midterm"), IF(ISERROR(SUMIF('Exam (LECTURE ONLY)'!O$20:X$20, "CLO7", 'Exam (LECTURE ONLY)'!O75:X75) / 'Exam (LECTURE ONLY)'!AM$12), "", SUMIF('Exam (LECTURE ONLY)'!O$20:X$20, "CLO7", 'Exam (LECTURE ONLY)'!O75:X75) / 'Exam (LECTURE ONLY)'!AM$12),
IF(AND('PRINTABLE (per grading)'!H$16="EXAM", 'PRINTABLE (per grading)'!B$13="Final"), IF(ISERROR(SUMIF('Exam (LECTURE ONLY)'!Z$20:AI$20, "CLO7", 'Exam (LECTURE ONLY)'!Z75:AI75) / 'Exam (LECTURE ONLY)'!AN$12), "", SUMIF('Exam (LECTURE ONLY)'!Z$20:AI$20, "CLO7", 'Exam (LECTURE ONLY)'!Z75:AI75) / 'Exam (LECTURE ONLY)'!AN$12),
IF(AND('PRINTABLE (per grading)'!H$16="OUTPUT", 'PRINTABLE (per grading)'!B$13="Prelim"), IF(ISERROR(SUMIF(OUTPUT!C$20:M$20, "CLO7", OUTPUT!C75:M75) / OUTPUT!AL$12), "", SUMIF(OUTPUT!C$20:M$20, "CLO7", OUTPUT!C75:M75) / OUTPUT!AL$12),
IF(AND('PRINTABLE (per grading)'!H$16="OUTPUT", 'PRINTABLE (per grading)'!B$13="Midterm"), IF(ISERROR(SUMIF(OUTPUT!O$20:Y$20, "CLO7", OUTPUT!O75:Y75) / OUTPUT!AM$12), "", SUMIF(OUTPUT!O$20:Y$20, "CLO7", OUTPUT!O75:Y75) / OUTPUT!AM$12),
IF(AND('PRINTABLE (per grading)'!H$16="OUTPUT", 'PRINTABLE (per grading)'!B$13="Final"), IF(ISERROR(SUMIF(OUTPUT!AA$20:AI$20, "CLO7", OUTPUT!AA75:AI75) / OUTPUT!AN$12), "", SUMIF(OUTPUT!AA$20:AI$20, "CLO7", OUTPUT!AA75:AI75) / OUTPUT!AN$12),
"")))))),"")</f>
        <v/>
      </c>
      <c r="AT73" s="286" t="str">
        <f aca="false">IF(B73&lt;&gt;"",IF(AS73="","",IF(AS73&lt;0.5,1,IF(AND(AS73&gt;=0.5,AS73&lt;P$10),2,IF(AS73&gt;=P$10,3)))),"")</f>
        <v/>
      </c>
      <c r="AU73" s="287" t="str">
        <f aca="false">IF(B73 &lt;&gt; "",IFERROR(IF(AVERAGE(AQ73,AS73)&gt;=P$10,"Y","N"),""),"")</f>
        <v/>
      </c>
      <c r="AV73" s="194" t="str">
        <f aca="false">IF(B73 &lt;&gt; "", IFERROR(IF(C$16 = "PRELIM", SUMIF('Database (LECTURE-RES-PRAC)'!D$14:AG$14, "CLO8", 'Database (LECTURE-RES-PRAC)'!D70:AG70) / 'Grade computation'!F$11, IF(C$16 = "MIDTERM", SUMIF('Database (LECTURE-RES-PRAC)'!AJ$14:BM$14, "CLO8", 'Database (LECTURE-RES-PRAC)'!AJ70:BM70) / 'Grade computation'!G$11, IF(C$16 = "FINAL", SUMIF('Database (LECTURE-RES-PRAC)'!BP$14:CS$14, "CLO8", 'Database (LECTURE-RES-PRAC)'!BP70:CS70) / 'Grade computation'!H$11,""))),""),"")</f>
        <v/>
      </c>
      <c r="AW73" s="286" t="str">
        <f aca="false">IF(B73&lt;&gt;"",IF(AV73="","",IF(AV73&lt;0.5,1,IF(AND(AV73&gt;=0.5,AV73&lt;P$10),2,IF(AV73&gt;=P$10,3)))),"")</f>
        <v/>
      </c>
      <c r="AX73" s="194" t="str">
        <f aca="false">IF(B73 &lt;&gt; "",IF(AND('PRINTABLE (per grading)'!H$16="EXAM", 'PRINTABLE (per grading)'!B$13="Prelim"), IF(ISERROR(SUMIF('Exam (LECTURE ONLY)'!D$20:M$20, "CLO8", 'Exam (LECTURE ONLY)'!D75:M75) / 'Exam (LECTURE ONLY)'!AL$13), "", SUMIF('Exam (LECTURE ONLY)'!D$20:M$20, "CLO8", 'Exam (LECTURE ONLY)'!D75:M75) /'Exam (LECTURE ONLY)'!AL$13),
IF(AND('PRINTABLE (per grading)'!H$16="EXAM", 'PRINTABLE (per grading)'!B$13="Midterm"), IF(ISERROR(SUMIF('Exam (LECTURE ONLY)'!O$20:X$20, "CLO8", 'Exam (LECTURE ONLY)'!O75:X75) / 'Exam (LECTURE ONLY)'!AM$13), "", SUMIF('Exam (LECTURE ONLY)'!O$20:X$20, "CLO8", 'Exam (LECTURE ONLY)'!O75:X75) / 'Exam (LECTURE ONLY)'!AM$13),
IF(AND('PRINTABLE (per grading)'!H$16="EXAM", 'PRINTABLE (per grading)'!B$13="Final"), IF(ISERROR(SUMIF('Exam (LECTURE ONLY)'!Z$20:AI$20, "CLO8", 'Exam (LECTURE ONLY)'!Z75:AI75) / 'Exam (LECTURE ONLY)'!AN$13), "", SUMIF('Exam (LECTURE ONLY)'!Z$20:AI$20, "CLO8", 'Exam (LECTURE ONLY)'!Z75:AI75) / 'Exam (LECTURE ONLY)'!AN$13),
IF(AND('PRINTABLE (per grading)'!H$16="OUTPUT", 'PRINTABLE (per grading)'!B$13="Prelim"), IF(ISERROR(SUMIF(OUTPUT!C$20:M$20, "CLO8", OUTPUT!C75:M75) / OUTPUT!AL$13), "", SUMIF(OUTPUT!C$20:M$20, "CLO8", OUTPUT!C75:M75) / OUTPUT!AL$13),
IF(AND('PRINTABLE (per grading)'!H$16="OUTPUT", 'PRINTABLE (per grading)'!B$13="Midterm"), IF(ISERROR(SUMIF(OUTPUT!O$20:Y$20, "CLO8", OUTPUT!O75:Y75) / OUTPUT!AM$13), "", SUMIF(OUTPUT!O$20:Y$20, "CLO8", OUTPUT!O75:Y75) / OUTPUT!AM$13),
IF(AND('PRINTABLE (per grading)'!H$16="OUTPUT", 'PRINTABLE (per grading)'!B$13="Final"), IF(ISERROR(SUMIF(OUTPUT!AA$20:AI$20, "CLO8", OUTPUT!AA75:AI75) / OUTPUT!AN$13), "", SUMIF(OUTPUT!AA$20:AI$20, "CLO8", OUTPUT!AA75:AI75) / OUTPUT!AN$13),
"")))))),"")</f>
        <v/>
      </c>
      <c r="AY73" s="286" t="str">
        <f aca="false">IF(B73&lt;&gt;"",IF(AX73="","",IF(AX73&lt;0.5,1,IF(AND(AX73&gt;=0.5,AX73&lt;P$10),2,IF(AX73&gt;=P$10,3)))),"")</f>
        <v/>
      </c>
      <c r="AZ73" s="287" t="str">
        <f aca="false">IF(B73 &lt;&gt; "",IFERROR(IF(AVERAGE(AV73,AX73)&gt;=P$10,"Y","N"),""),"")</f>
        <v/>
      </c>
      <c r="BA73" s="194" t="str">
        <f aca="false">IF(B73 &lt;&gt; "", IFERROR(IF(C$16 = "PRELIM", SUMIF('Database (LECTURE-RES-PRAC)'!D$14:AG$14, "CLO9", 'Database (LECTURE-RES-PRAC)'!D70:AG70) / 'Grade computation'!F$12, IF(C$16 = "MIDTERM", SUMIF('Database (LECTURE-RES-PRAC)'!AJ$14:BM$14, "CLO9", 'Database (LECTURE-RES-PRAC)'!AJ70:BM70) / 'Grade computation'!G$12, IF(C$16 = "FINAL", SUMIF('Database (LECTURE-RES-PRAC)'!BP$14:CS$14, "CLO9", 'Database (LECTURE-RES-PRAC)'!BP70:CS70) / 'Grade computation'!H$12,""))),""),"")</f>
        <v/>
      </c>
      <c r="BB73" s="286" t="str">
        <f aca="false">IF(B73&lt;&gt;"",IF(BA73="","",IF(BA73&lt;0.5,1,IF(AND(BA73&gt;=0.5,BA73&lt;P$10),2,IF(BA73&gt;=P$10,3)))),"")</f>
        <v/>
      </c>
      <c r="BC73" s="194" t="str">
        <f aca="false">IF(B73 &lt;&gt; "",IF(AND('PRINTABLE (per grading)'!H$16="EXAM", 'PRINTABLE (per grading)'!B$13="Prelim"), IF(ISERROR(SUMIF('Exam (LECTURE ONLY)'!D$20:M$20, "CLO9", 'Exam (LECTURE ONLY)'!D75:M75) / 'Exam (LECTURE ONLY)'!AL$14), "", SUMIF('Exam (LECTURE ONLY)'!D$20:M$20, "CLO9", 'Exam (LECTURE ONLY)'!D75:M75) /'Exam (LECTURE ONLY)'!AL$14),
IF(AND('PRINTABLE (per grading)'!H$16="EXAM", 'PRINTABLE (per grading)'!B$13="Midterm"), IF(ISERROR(SUMIF('Exam (LECTURE ONLY)'!O$20:X$20, "CLO9", 'Exam (LECTURE ONLY)'!O75:X75) / 'Exam (LECTURE ONLY)'!AM$14), "", SUMIF('Exam (LECTURE ONLY)'!O$20:X$20, "CLO9", 'Exam (LECTURE ONLY)'!O75:X75) / 'Exam (LECTURE ONLY)'!AM$14),
IF(AND('PRINTABLE (per grading)'!H$16="EXAM", 'PRINTABLE (per grading)'!B$13="Final"), IF(ISERROR(SUMIF('Exam (LECTURE ONLY)'!Z$20:AI$20, "CLO9", 'Exam (LECTURE ONLY)'!Z75:AI75) / 'Exam (LECTURE ONLY)'!AN$14), "", SUMIF('Exam (LECTURE ONLY)'!Z$20:AI$20, "CLO9", 'Exam (LECTURE ONLY)'!Z75:AI75) / 'Exam (LECTURE ONLY)'!AN$14),
IF(AND('PRINTABLE (per grading)'!H$16="OUTPUT", 'PRINTABLE (per grading)'!B$13="Prelim"), IF(ISERROR(SUMIF(OUTPUT!C$20:M$20, "CLO9", OUTPUT!C75:M75) / OUTPUT!AL$14), "", SUMIF(OUTPUT!C$20:M$20, "CLO9", OUTPUT!C75:M75) / OUTPUT!AL$14),
IF(AND('PRINTABLE (per grading)'!H$16="OUTPUT", 'PRINTABLE (per grading)'!B$13="Midterm"), IF(ISERROR(SUMIF(OUTPUT!O$20:Y$20, "CLO9", OUTPUT!O75:Y75) / OUTPUT!AM$14), "", SUMIF(OUTPUT!O$20:Y$20, "CLO9", OUTPUT!O75:Y75) / OUTPUT!AM$14),
IF(AND('PRINTABLE (per grading)'!H$16="OUTPUT", 'PRINTABLE (per grading)'!B$13="Final"), IF(ISERROR(SUMIF(OUTPUT!AA$20:AI$20, "CLO9", OUTPUT!AA75:AI75) / OUTPUT!AN$14), "", SUMIF(OUTPUT!AA$20:AI$20, "CLO9", OUTPUT!AA75:AI75) / OUTPUT!AN$14),
"")))))),"")</f>
        <v/>
      </c>
      <c r="BD73" s="286" t="str">
        <f aca="false">IF(B73&lt;&gt;"",IF(BC73="","",IF(BC73&lt;0.5,1,IF(AND(BC73&gt;=0.5,BC73&lt;P$10),2,IF(BC73&gt;=P$10,3)))),"")</f>
        <v/>
      </c>
      <c r="BE73" s="287" t="str">
        <f aca="false">IF(B73 &lt;&gt; "",IFERROR(IF(AVERAGE(BA73,BC73)&gt;=P$10,"Y","N"),""),"")</f>
        <v/>
      </c>
      <c r="BF73" s="194" t="str">
        <f aca="false">IF(B73 &lt;&gt; "", IFERROR(IF(C$16 = "PRELIM", SUMIF('Database (LECTURE-RES-PRAC)'!D$14:AG$14, "CLO10", 'Database (LECTURE-RES-PRAC)'!D70:AG70) / 'Grade computation'!F$13, IF(C$16 = "MIDTERM", SUMIF('Database (LECTURE-RES-PRAC)'!AJ$14:BM$14, "CLO10", 'Database (LECTURE-RES-PRAC)'!AJ70:BM70) / 'Grade computation'!G$13, IF(C$16 = "FINAL", SUMIF('Database (LECTURE-RES-PRAC)'!BP$14:CS$14, "CLO10", 'Database (LECTURE-RES-PRAC)'!BP70:CS70) / 'Grade computation'!H$13,""))),""),"")</f>
        <v/>
      </c>
      <c r="BG73" s="286" t="str">
        <f aca="false">IF(B73&lt;&gt;"",IF(BF73="","",IF(BF73&lt;0.5,1,IF(AND(BF73&gt;=0.5,BF73&lt;P$10),2,IF(BF73&gt;=P$10,3)))),"")</f>
        <v/>
      </c>
      <c r="BH73" s="194" t="str">
        <f aca="false">IF(B73 &lt;&gt; "",IF(AND('PRINTABLE (per grading)'!H$16="EXAM", 'PRINTABLE (per grading)'!B$13="Prelim"), IF(ISERROR(SUMIF('Exam (LECTURE ONLY)'!D$20:M$20, "CLO10", 'Exam (LECTURE ONLY)'!D75:M75) / 'Exam (LECTURE ONLY)'!AL$15), "", SUMIF('Exam (LECTURE ONLY)'!D$20:M$20, "CLO10", 'Exam (LECTURE ONLY)'!D75:M75) /'Exam (LECTURE ONLY)'!AL$15),
IF(AND('PRINTABLE (per grading)'!H$16="EXAM", 'PRINTABLE (per grading)'!B$13="Midterm"), IF(ISERROR(SUMIF('Exam (LECTURE ONLY)'!O$20:X$20, "CLO10", 'Exam (LECTURE ONLY)'!O75:X75) / 'Exam (LECTURE ONLY)'!AM$15), "", SUMIF('Exam (LECTURE ONLY)'!O$20:X$20, "CLO10", 'Exam (LECTURE ONLY)'!O75:X75) / 'Exam (LECTURE ONLY)'!AM$15),
IF(AND('PRINTABLE (per grading)'!H$16="EXAM", 'PRINTABLE (per grading)'!B$13="Final"), IF(ISERROR(SUMIF('Exam (LECTURE ONLY)'!Z$20:AI$20, "CLO10", 'Exam (LECTURE ONLY)'!Z75:AI75) / 'Exam (LECTURE ONLY)'!AN$15), "", SUMIF('Exam (LECTURE ONLY)'!Z$20:AI$20, "CLO10", 'Exam (LECTURE ONLY)'!Z75:AI75) / 'Exam (LECTURE ONLY)'!AN$15),
IF(AND('PRINTABLE (per grading)'!H$16="OUTPUT", 'PRINTABLE (per grading)'!B$13="Prelim"), IF(ISERROR(SUMIF(OUTPUT!C$20:M$20, "CLO10", OUTPUT!C75:M75) / OUTPUT!AL$15), "", SUMIF(OUTPUT!C$20:M$20, "CLO10", OUTPUT!C75:M75) / OUTPUT!AL$15),
IF(AND('PRINTABLE (per grading)'!H$16="OUTPUT", 'PRINTABLE (per grading)'!B$13="Midterm"), IF(ISERROR(SUMIF(OUTPUT!O$20:Y$20, "CLO10", OUTPUT!O75:Y75) / OUTPUT!AM$15), "", SUMIF(OUTPUT!O$20:Y$20, "CLO10", OUTPUT!O75:Y75) / OUTPUT!AM$15),
IF(AND('PRINTABLE (per grading)'!H$16="OUTPUT", 'PRINTABLE (per grading)'!B$13="Final"), IF(ISERROR(SUMIF(OUTPUT!AA$20:AI$20, "CLO10", OUTPUT!AA75:AI75) / OUTPUT!AN$15), "", SUMIF(OUTPUT!AA$20:AI$20, "CLO10", OUTPUT!AA75:AI75) / OUTPUT!AN$15),
"")))))),"")</f>
        <v/>
      </c>
      <c r="BI73" s="286" t="str">
        <f aca="false">IF(B73&lt;&gt;"",IF(BH73="","",IF(BH73&lt;0.5,1,IF(AND(BH73&gt;=0.5,BH73&lt;P$10),2,IF(BH73&gt;=P$10,3)))),"")</f>
        <v/>
      </c>
      <c r="BJ73" s="287" t="str">
        <f aca="false">IF(B73 &lt;&gt; "",IFERROR(IF(AVERAGE(BF73,BH73)&gt;=P$10,"Y","N"),""),"")</f>
        <v/>
      </c>
      <c r="BK73" s="8"/>
    </row>
    <row r="74" customFormat="false" ht="19.5" hidden="false" customHeight="true" outlineLevel="0" collapsed="false">
      <c r="A74" s="228" t="str">
        <f aca="false">IF(ISBLANK('Database (LECTURE-RES-PRAC)'!A71),"",'Database (LECTURE-RES-PRAC)'!A71)</f>
        <v/>
      </c>
      <c r="B74" s="229" t="str">
        <f aca="false">IF(ISBLANK('Database (LECTURE-RES-PRAC)'!B71),"",'Database (LECTURE-RES-PRAC)'!B71)</f>
        <v/>
      </c>
      <c r="C74" s="230" t="str">
        <f aca="false">IF(B74&lt;&gt;"",IF(C$16="PRELIM",'Grade computation'!C74, IF(C$16="MIDTERM",'Grade computation'!K74, IF(C$16="FINAL",'Grade computation'!S74,""))),"")</f>
        <v/>
      </c>
      <c r="D74" s="231" t="str">
        <f aca="false">IF(B74&lt;&gt;"",IFERROR(IF(B$11="80-20", (((C74/C$19)*X$6)+X$7)*D$18, IF(B$11="60-40", (((C74/C$19)*Y$6)+Y$7)*D$18, 0)),0),"")</f>
        <v/>
      </c>
      <c r="E74" s="230" t="str">
        <f aca="false">IF(B74&lt;&gt;"", IF(C$16="PRELIM",'Grade computation'!E74, IF(C$16="MIDTERM",'Grade computation'!M74, IF(C$16="FINAL",'Grade computation'!U74,""))),"")</f>
        <v/>
      </c>
      <c r="F74" s="232" t="str">
        <f aca="false">IF(B74&lt;&gt;"",IFERROR(IF(B$11="80-20", (((E74/E$19)*X$6)+X$7)*F$18, IF(B$11="60-40", (((E74/E$19)*Y$6)+Y$7)*F$18, 0)),0),"")</f>
        <v/>
      </c>
      <c r="G74" s="233" t="str">
        <f aca="false">IF(B74&lt;&gt;"",IFERROR((D74+F74),0),"")</f>
        <v/>
      </c>
      <c r="H74" s="234" t="str">
        <f aca="false">IF(B74&lt;&gt;"",IF(C$16="PRELIM", 'Grade computation'!H74, IF(C$16="MIDTERM", 'Grade computation'!P74, IF(C$16="FINAL",'Grade computation'!X74, ""))),"")</f>
        <v/>
      </c>
      <c r="I74" s="233" t="str">
        <f aca="false">IF(B74&lt;&gt;"",IFERROR(IF(B$11="80-20", (((H74/H$19)*X$6)+X$7)*I$19, IF(B$11="60-40", (((H74/H$19)*Y$6)+Y$7)*I$19, 0)),0),"")</f>
        <v/>
      </c>
      <c r="J74" s="237" t="str">
        <f aca="false">IFERROR((G74+I74),"")</f>
        <v/>
      </c>
      <c r="K74" s="183" t="str">
        <f aca="false">IFERROR(IF(J74="","",IF(J74&gt;=75,"PASSED","FAILED")),"")</f>
        <v/>
      </c>
      <c r="L74" s="183"/>
      <c r="M74" s="194" t="str">
        <f aca="false">IF(B74 &lt;&gt; "", IFERROR(IF(C$16 = "PRELIM", SUMIF('Database (LECTURE-RES-PRAC)'!D$14:AG$14, "CLO1", 'Database (LECTURE-RES-PRAC)'!D71:AG71) / 'Grade computation'!F$4, IF(C$16 = "MIDTERM", SUMIF('Database (LECTURE-RES-PRAC)'!AJ$14:BM$14, "CLO1", 'Database (LECTURE-RES-PRAC)'!AJ71:BM71) / 'Grade computation'!G$4, IF(C$16 = "FINAL", SUMIF('Database (LECTURE-RES-PRAC)'!BP$14:CS$14, "CLO1", 'Database (LECTURE-RES-PRAC)'!BP71:CS71) / 'Grade computation'!H$4,""))),""),"")</f>
        <v/>
      </c>
      <c r="N74" s="286" t="str">
        <f aca="false">IF(B74&lt;&gt;"",IF(M74="","",IF(M74&lt;0.5,1,IF(AND(M74&gt;=0.5,M74&lt;P$10),2,IF(M74&gt;=P$10,3)))),"")</f>
        <v/>
      </c>
      <c r="O74" s="194" t="str">
        <f aca="false">IF(B74 &lt;&gt; "",IF(AND('PRINTABLE (per grading)'!H$16="EXAM", 'PRINTABLE (per grading)'!B$13="Prelim"), IF(ISERROR(SUMIF('Exam (LECTURE ONLY)'!D$20:M$20, "CLO1", 'Exam (LECTURE ONLY)'!D76:M76) / 'Exam (LECTURE ONLY)'!AL$6), "", SUMIF('Exam (LECTURE ONLY)'!D$20:M$20, "CLO1", 'Exam (LECTURE ONLY)'!D76:M76) /'Exam (LECTURE ONLY)'!AL$6),
IF(AND('PRINTABLE (per grading)'!H$16="EXAM", 'PRINTABLE (per grading)'!B$13="Midterm"), IF(ISERROR(SUMIF('Exam (LECTURE ONLY)'!O$20:X$20, "CLO1", 'Exam (LECTURE ONLY)'!O76:X76) / 'Exam (LECTURE ONLY)'!AM$6), "", SUMIF('Exam (LECTURE ONLY)'!O$20:X$20, "CLO1", 'Exam (LECTURE ONLY)'!O76:X76) / 'Exam (LECTURE ONLY)'!AM$6),
IF(AND('PRINTABLE (per grading)'!H$16="EXAM", 'PRINTABLE (per grading)'!B$13="Final"), IF(ISERROR(SUMIF('Exam (LECTURE ONLY)'!Z$20:AI$20, "CLO1", 'Exam (LECTURE ONLY)'!Z76:AI76) / 'Exam (LECTURE ONLY)'!AN$6), "", SUMIF('Exam (LECTURE ONLY)'!Z$20:AI$20, "CLO1", 'Exam (LECTURE ONLY)'!Z76:AI76) / 'Exam (LECTURE ONLY)'!AN$6),
IF(AND('PRINTABLE (per grading)'!H$16="OUTPUT", 'PRINTABLE (per grading)'!B$13="Prelim"), IF(ISERROR(SUMIF(OUTPUT!C$20:M$20, "CLO1", OUTPUT!C76:M76) / OUTPUT!AL$6), "", SUMIF(OUTPUT!C$20:M$20, "CLO1", OUTPUT!C76:M76) / OUTPUT!AL$6),
IF(AND('PRINTABLE (per grading)'!H$16="OUTPUT", 'PRINTABLE (per grading)'!B$13="Midterm"), IF(ISERROR(SUMIF(OUTPUT!O$20:Y$20, "CLO1", OUTPUT!O76:Y76) / OUTPUT!AM$6), "", SUMIF(OUTPUT!O$20:Y$20, "CLO1", OUTPUT!O76:Y76) / OUTPUT!AM$6),
IF(AND('PRINTABLE (per grading)'!H$16="OUTPUT", 'PRINTABLE (per grading)'!B$13="Final"), IF(ISERROR(SUMIF(OUTPUT!AA$20:AI$20, "CLO1", OUTPUT!AA76:AI76) / OUTPUT!AN$6), "", SUMIF(OUTPUT!AA$20:AI$20, "CLO1", OUTPUT!AA76:AI76) / OUTPUT!AN$6),
"")))))),"")</f>
        <v/>
      </c>
      <c r="P74" s="286" t="str">
        <f aca="false">IF(B74&lt;&gt;"",IF(O74="","",IF(O74&lt;0.5,1,IF(AND(O74&gt;=0.5,O74&lt;P$10),2,IF(O74&gt;=P$10,3)))),"")</f>
        <v/>
      </c>
      <c r="Q74" s="287" t="str">
        <f aca="false">IF(B74 &lt;&gt; "",IFERROR(IF(AVERAGE(M74,O74)&gt;=P$10,"Y","N"),""),"")</f>
        <v/>
      </c>
      <c r="R74" s="194" t="str">
        <f aca="false">IF(B74 &lt;&gt; "", IFERROR(IF(C$16 = "PRELIM", SUMIF('Database (LECTURE-RES-PRAC)'!D$14:AG$14, "CLO2", 'Database (LECTURE-RES-PRAC)'!D71:AG71) / 'Grade computation'!F$5, IF(C$16 = "MIDTERM", SUMIF('Database (LECTURE-RES-PRAC)'!AJ$14:BM$14, "CLO2", 'Database (LECTURE-RES-PRAC)'!AJ71:BM71) / 'Grade computation'!G$5, IF(C$16 = "FINAL", SUMIF('Database (LECTURE-RES-PRAC)'!BP$14:CS$14, "CLO2", 'Database (LECTURE-RES-PRAC)'!BP71:CS71) / 'Grade computation'!H$5,""))),""),"")</f>
        <v/>
      </c>
      <c r="S74" s="286" t="str">
        <f aca="false">IF(B74&lt;&gt;"",IF(R74="","",IF(R74&lt;0.5,1,IF(AND(R74&gt;=0.5,R74&lt;P$10),2,IF(R74&gt;=P$10,3)))),"")</f>
        <v/>
      </c>
      <c r="T74" s="194" t="str">
        <f aca="false">IF(B74 &lt;&gt; "",IF(AND('PRINTABLE (per grading)'!H$16="EXAM", 'PRINTABLE (per grading)'!B$13="Prelim"), IF(ISERROR(SUMIF('Exam (LECTURE ONLY)'!D$20:M$20, "CLO2", 'Exam (LECTURE ONLY)'!D76:M76) / 'Exam (LECTURE ONLY)'!AL$7), "", SUMIF('Exam (LECTURE ONLY)'!D$20:M$20, "CLO2", 'Exam (LECTURE ONLY)'!D76:M76) /'Exam (LECTURE ONLY)'!AL$7),
IF(AND('PRINTABLE (per grading)'!H$16="EXAM", 'PRINTABLE (per grading)'!B$13="Midterm"), IF(ISERROR(SUMIF('Exam (LECTURE ONLY)'!O$20:X$20, "CLO2", 'Exam (LECTURE ONLY)'!O76:X76) / 'Exam (LECTURE ONLY)'!AM$7), "", SUMIF('Exam (LECTURE ONLY)'!O$20:X$20, "CLO2", 'Exam (LECTURE ONLY)'!O76:X76) / 'Exam (LECTURE ONLY)'!AM$7),
IF(AND('PRINTABLE (per grading)'!H$16="EXAM", 'PRINTABLE (per grading)'!B$13="Final"), IF(ISERROR(SUMIF('Exam (LECTURE ONLY)'!Z$20:AI$20, "CLO2", 'Exam (LECTURE ONLY)'!Z76:AI76) / 'Exam (LECTURE ONLY)'!AN$7), "", SUMIF('Exam (LECTURE ONLY)'!Z$20:AI$20, "CLO2", 'Exam (LECTURE ONLY)'!Z76:AI76) / 'Exam (LECTURE ONLY)'!AN$7),
IF(AND('PRINTABLE (per grading)'!H$16="OUTPUT", 'PRINTABLE (per grading)'!B$13="Prelim"), IF(ISERROR(SUMIF(OUTPUT!C$20:M$20, "CLO2", OUTPUT!C76:M76) / OUTPUT!AL$7), "", SUMIF(OUTPUT!C$20:M$20, "CLO2", OUTPUT!C76:M76) / OUTPUT!AL$7),
IF(AND('PRINTABLE (per grading)'!H$16="OUTPUT", 'PRINTABLE (per grading)'!B$13="Midterm"), IF(ISERROR(SUMIF(OUTPUT!O$20:Y$20, "CLO2", OUTPUT!O76:Y76) / OUTPUT!AM$7), "", SUMIF(OUTPUT!O$20:Y$20, "CLO2", OUTPUT!O76:Y76) / OUTPUT!AM$7),
IF(AND('PRINTABLE (per grading)'!H$16="OUTPUT", 'PRINTABLE (per grading)'!B$13="Final"), IF(ISERROR(SUMIF(OUTPUT!AA$20:AI$20, "CLO2", OUTPUT!AA76:AI76) / OUTPUT!AN$7), "", SUMIF(OUTPUT!AA$20:AI$20, "CLO2", OUTPUT!AA76:AI76) / OUTPUT!AN$7),
"")))))),"")</f>
        <v/>
      </c>
      <c r="U74" s="286" t="str">
        <f aca="false">IF(B74&lt;&gt;"",IF(T74="","",IF(T74&lt;0.5,1,IF(AND(T74&gt;=0.5,T74&lt;P$10),2,IF(T74&gt;=P$10,3)))),"")</f>
        <v/>
      </c>
      <c r="V74" s="287" t="str">
        <f aca="false">IF(B74 &lt;&gt; "",IFERROR(IF(AVERAGE(R74,T74)&gt;=P$10,"Y","N"),""),"")</f>
        <v/>
      </c>
      <c r="W74" s="194" t="str">
        <f aca="false">IF(B74 &lt;&gt; "", IFERROR(IF(C$16 = "PRELIM", SUMIF('Database (LECTURE-RES-PRAC)'!D$14:AG$14, "CLO3", 'Database (LECTURE-RES-PRAC)'!D71:AG71) / 'Grade computation'!F$6, IF(C$16 = "MIDTERM", SUMIF('Database (LECTURE-RES-PRAC)'!AJ$14:BM$14, "CLO3", 'Database (LECTURE-RES-PRAC)'!AJ71:BM71) / 'Grade computation'!G$6, IF(C$16 = "FINAL", SUMIF('Database (LECTURE-RES-PRAC)'!BP$14:CS$14, "CLO3", 'Database (LECTURE-RES-PRAC)'!BP71:CS71) / 'Grade computation'!H$6,""))),""),"")</f>
        <v/>
      </c>
      <c r="X74" s="286" t="str">
        <f aca="false">IF(B74&lt;&gt;"",IF(W74="","",IF(W74&lt;0.5,1,IF(AND(W74&gt;=0.5,W74&lt;P$10),2,IF(W74&gt;=P$10,3)))),"")</f>
        <v/>
      </c>
      <c r="Y74" s="194" t="str">
        <f aca="false">IF(B74 &lt;&gt; "",IF(AND('PRINTABLE (per grading)'!H$16="EXAM", 'PRINTABLE (per grading)'!B$13="Prelim"), IF(ISERROR(SUMIF('Exam (LECTURE ONLY)'!D$20:M$20, "CLO3", 'Exam (LECTURE ONLY)'!D76:M76) / 'Exam (LECTURE ONLY)'!AL$8), "", SUMIF('Exam (LECTURE ONLY)'!D$20:M$20, "CLO3", 'Exam (LECTURE ONLY)'!D76:M76) /'Exam (LECTURE ONLY)'!AL$8),
IF(AND('PRINTABLE (per grading)'!H$16="EXAM", 'PRINTABLE (per grading)'!B$13="Midterm"), IF(ISERROR(SUMIF('Exam (LECTURE ONLY)'!O$20:X$20, "CLO3", 'Exam (LECTURE ONLY)'!O76:X76) / 'Exam (LECTURE ONLY)'!AM$8), "", SUMIF('Exam (LECTURE ONLY)'!O$20:X$20, "CLO3", 'Exam (LECTURE ONLY)'!O76:X76) / 'Exam (LECTURE ONLY)'!AM$8),
IF(AND('PRINTABLE (per grading)'!H$16="EXAM", 'PRINTABLE (per grading)'!B$13="Final"), IF(ISERROR(SUMIF('Exam (LECTURE ONLY)'!Z$20:AI$20, "CLO3", 'Exam (LECTURE ONLY)'!Z76:AI76) / 'Exam (LECTURE ONLY)'!AN$8), "", SUMIF('Exam (LECTURE ONLY)'!Z$20:AI$20, "CLO3", 'Exam (LECTURE ONLY)'!Z76:AI76) / 'Exam (LECTURE ONLY)'!AN$8),
IF(AND('PRINTABLE (per grading)'!H$16="OUTPUT", 'PRINTABLE (per grading)'!B$13="Prelim"), IF(ISERROR(SUMIF(OUTPUT!C$20:M$20, "CLO3", OUTPUT!C76:M76) / OUTPUT!AL$8), "", SUMIF(OUTPUT!C$20:M$20, "CLO3", OUTPUT!C76:M76) / OUTPUT!AL$8),
IF(AND('PRINTABLE (per grading)'!H$16="OUTPUT", 'PRINTABLE (per grading)'!B$13="Midterm"), IF(ISERROR(SUMIF(OUTPUT!O$20:Y$20, "CLO3", OUTPUT!O76:Y76) / OUTPUT!AM$8), "", SUMIF(OUTPUT!O$20:Y$20, "CLO3", OUTPUT!O76:Y76) / OUTPUT!AM$8),
IF(AND('PRINTABLE (per grading)'!H$16="OUTPUT", 'PRINTABLE (per grading)'!B$13="Final"), IF(ISERROR(SUMIF(OUTPUT!AA$20:AI$20, "CLO3", OUTPUT!AA76:AI76) / OUTPUT!AN$8), "", SUMIF(OUTPUT!AA$20:AI$20, "CLO3", OUTPUT!AA76:AI76) / OUTPUT!AN$8),
"" )))))),"")</f>
        <v/>
      </c>
      <c r="Z74" s="286" t="str">
        <f aca="false">IF(B74&lt;&gt;"",IF(Y74="","",IF(Y74&lt;0.5,1,IF(AND(Y74&gt;=0.5,Y74&lt;P$10),2,IF(Y74&gt;=P$10,3)))),"")</f>
        <v/>
      </c>
      <c r="AA74" s="287" t="str">
        <f aca="false">IF(B74 &lt;&gt; "",IFERROR(IF(AVERAGE(W74,Y74)&gt;=P$10,"Y","N"),""),"")</f>
        <v/>
      </c>
      <c r="AB74" s="194" t="str">
        <f aca="false">IF(B74 &lt;&gt; "", IFERROR(IF(C$16 = "PRELIM", SUMIF('Database (LECTURE-RES-PRAC)'!D$14:AG$14, "CLO4", 'Database (LECTURE-RES-PRAC)'!D71:AG71) / 'Grade computation'!F$7, IF(C$16 = "MIDTERM", SUMIF('Database (LECTURE-RES-PRAC)'!AJ$14:BM$14, "CLO4", 'Database (LECTURE-RES-PRAC)'!AJ71:BM71) / 'Grade computation'!G$7, IF(C$16 = "FINAL", SUMIF('Database (LECTURE-RES-PRAC)'!BP$14:CS$14, "CLO4", 'Database (LECTURE-RES-PRAC)'!BP71:CS71) / 'Grade computation'!H$7,""))),""),"")</f>
        <v/>
      </c>
      <c r="AC74" s="286" t="str">
        <f aca="false">IF(B74&lt;&gt;"",IF(AB74="","",IF(AB74&lt;0.5,1,IF(AND(AB74&gt;=0.5,AB74&lt;P$10),2,IF(AB74&gt;=P$10,3)))),"")</f>
        <v/>
      </c>
      <c r="AD74" s="194" t="str">
        <f aca="false">IF(B74 &lt;&gt; "",IF(AND('PRINTABLE (per grading)'!H$16="EXAM", 'PRINTABLE (per grading)'!B$13="Prelim"), IF(ISERROR(SUMIF('Exam (LECTURE ONLY)'!D$20:M$20, "CLO4", 'Exam (LECTURE ONLY)'!D76:M76) / 'Exam (LECTURE ONLY)'!AL$9), "", SUMIF('Exam (LECTURE ONLY)'!D$20:M$20, "CLO4", 'Exam (LECTURE ONLY)'!D76:M76) /'Exam (LECTURE ONLY)'!AL$9),
IF(AND('PRINTABLE (per grading)'!H$16="EXAM", 'PRINTABLE (per grading)'!B$13="Midterm"), IF(ISERROR(SUMIF('Exam (LECTURE ONLY)'!O$20:X$20, "CLO4", 'Exam (LECTURE ONLY)'!O76:X76) / 'Exam (LECTURE ONLY)'!AM$9), "", SUMIF('Exam (LECTURE ONLY)'!O$20:X$20, "CLO4", 'Exam (LECTURE ONLY)'!O76:X76) / 'Exam (LECTURE ONLY)'!AM$9),
IF(AND('PRINTABLE (per grading)'!H$16="EXAM", 'PRINTABLE (per grading)'!B$13="Final"), IF(ISERROR(SUMIF('Exam (LECTURE ONLY)'!Z$20:AI$20, "CLO4", 'Exam (LECTURE ONLY)'!Z76:AI76) / 'Exam (LECTURE ONLY)'!AN$9), "", SUMIF('Exam (LECTURE ONLY)'!Z$20:AI$20, "CLO4", 'Exam (LECTURE ONLY)'!Z76:AI76) / 'Exam (LECTURE ONLY)'!AN$9),
IF(AND('PRINTABLE (per grading)'!H$16="OUTPUT", 'PRINTABLE (per grading)'!B$13="Prelim"), IF(ISERROR(SUMIF(OUTPUT!C$20:M$20, "CLO4", OUTPUT!C76:M76) / OUTPUT!AL$9), "", SUMIF(OUTPUT!C$20:M$20, "CLO4", OUTPUT!C76:M76) / OUTPUT!AL$9),
IF(AND('PRINTABLE (per grading)'!H$16="OUTPUT", 'PRINTABLE (per grading)'!B$13="Midterm"), IF(ISERROR(SUMIF(OUTPUT!O$20:Y$20, "CLO4", OUTPUT!O76:Y76) / OUTPUT!AM$9), "", SUMIF(OUTPUT!O$20:Y$20, "CLO4", OUTPUT!O76:Y76) / OUTPUT!AM$9),
IF(AND('PRINTABLE (per grading)'!H$16="OUTPUT", 'PRINTABLE (per grading)'!B$13="Final"), IF(ISERROR(SUMIF(OUTPUT!AA$20:AI$20, "CLO4", OUTPUT!AA76:AI76) / OUTPUT!AN$9), "", SUMIF(OUTPUT!AA$20:AI$20, "CLO4", OUTPUT!AA76:AI76) / OUTPUT!AN$9),
"")))))),"")</f>
        <v/>
      </c>
      <c r="AE74" s="286" t="str">
        <f aca="false">IF(B74&lt;&gt;"",IF(AD74="","",IF(AD74&lt;0.5,1,IF(AND(AD74&gt;=0.5,AD74&lt;P$10),2,IF(AD74&gt;=P$10,3)))),"")</f>
        <v/>
      </c>
      <c r="AF74" s="287" t="str">
        <f aca="false">IF(B74 &lt;&gt; "",IFERROR(IF(AVERAGE(AB74,AD74)&gt;=P$10,"Y","N"),""),"")</f>
        <v/>
      </c>
      <c r="AG74" s="194" t="str">
        <f aca="false">IF(B74 &lt;&gt; "", IFERROR(IF(C$16 = "PRELIM", SUMIF('Database (LECTURE-RES-PRAC)'!D$14:AG$14, "CLO5", 'Database (LECTURE-RES-PRAC)'!D71:AG71) / 'Grade computation'!F$8, IF(C$16 = "MIDTERM", SUMIF('Database (LECTURE-RES-PRAC)'!AJ$14:BM$14, "CLO5", 'Database (LECTURE-RES-PRAC)'!AJ71:BM71) / 'Grade computation'!G$8, IF(C$16 = "FINAL", SUMIF('Database (LECTURE-RES-PRAC)'!BP$14:CS$14, "CLO5", 'Database (LECTURE-RES-PRAC)'!BP71:CS71) / 'Grade computation'!H$8,""))),""),"")</f>
        <v/>
      </c>
      <c r="AH74" s="286" t="str">
        <f aca="false">IF(B74&lt;&gt;"",IF(AG74="","",IF(AG74&lt;0.5,1,IF(AND(AG74&gt;=0.5,AG74&lt;P$10),2,IF(AG74&gt;=P$10,3)))),"")</f>
        <v/>
      </c>
      <c r="AI74" s="194" t="str">
        <f aca="false">IF(B74 &lt;&gt; "",IF(AND('PRINTABLE (per grading)'!H$16="EXAM", 'PRINTABLE (per grading)'!B$13="Prelim"), IF(ISERROR(SUMIF('Exam (LECTURE ONLY)'!D$20:M$20, "CLO5", 'Exam (LECTURE ONLY)'!D76:M76) / 'Exam (LECTURE ONLY)'!AL$10), "", SUMIF('Exam (LECTURE ONLY)'!D$20:M$20, "CLO5", 'Exam (LECTURE ONLY)'!D76:M76) /'Exam (LECTURE ONLY)'!AL$10),
IF(AND('PRINTABLE (per grading)'!H$16="EXAM", 'PRINTABLE (per grading)'!B$13="Midterm"), IF(ISERROR(SUMIF('Exam (LECTURE ONLY)'!O$20:X$20, "CLO5", 'Exam (LECTURE ONLY)'!O76:X76) / 'Exam (LECTURE ONLY)'!AM$10), "", SUMIF('Exam (LECTURE ONLY)'!O$20:X$20, "CLO5", 'Exam (LECTURE ONLY)'!O76:X76) / 'Exam (LECTURE ONLY)'!AM$10),
IF(AND('PRINTABLE (per grading)'!H$16="EXAM", 'PRINTABLE (per grading)'!B$13="Final"), IF(ISERROR(SUMIF('Exam (LECTURE ONLY)'!Z$20:AI$20, "CLO5", 'Exam (LECTURE ONLY)'!Z76:AI76) / 'Exam (LECTURE ONLY)'!AN$10), "", SUMIF('Exam (LECTURE ONLY)'!Z$20:AI$20, "CLO5", 'Exam (LECTURE ONLY)'!Z76:AI76) / 'Exam (LECTURE ONLY)'!AN$10),
IF(AND('PRINTABLE (per grading)'!H$16="OUTPUT", 'PRINTABLE (per grading)'!B$13="Prelim"), IF(ISERROR(SUMIF(OUTPUT!C$20:M$20, "CLO5", OUTPUT!C76:M76) / OUTPUT!AL$10), "", SUMIF(OUTPUT!C$20:M$20, "CLO5", OUTPUT!C76:M76) / OUTPUT!AL$10),
IF(AND('PRINTABLE (per grading)'!H$16="OUTPUT", 'PRINTABLE (per grading)'!B$13="Midterm"), IF(ISERROR(SUMIF(OUTPUT!O$20:Y$20, "CLO5", OUTPUT!O76:Y76) / OUTPUT!AM$10), "", SUMIF(OUTPUT!O$20:Y$20, "CLO5", OUTPUT!O76:Y76) / OUTPUT!AM$10),
IF(AND('PRINTABLE (per grading)'!H$16="OUTPUT", 'PRINTABLE (per grading)'!B$13="Final"), IF(ISERROR(SUMIF(OUTPUT!AA$20:AI$20, "CLO5", OUTPUT!AA76:AI76) / OUTPUT!AN$10), "", SUMIF(OUTPUT!AA$20:AI$20, "CLO5", OUTPUT!AA76:AI76) / OUTPUT!AN$10),
"")))))),"")</f>
        <v/>
      </c>
      <c r="AJ74" s="286" t="str">
        <f aca="false">IF(B74&lt;&gt;"",IF(AI74="","",IF(AI74&lt;0.5,1,IF(AND(AI74&gt;=0.5,AI74&lt;P$10),2,IF(AI74&gt;=P$10,3)))),"")</f>
        <v/>
      </c>
      <c r="AK74" s="287" t="str">
        <f aca="false">IF(B74 &lt;&gt; "",IFERROR(IF(AVERAGE(AG74,AI74)&gt;=P$10,"Y","N"),""),"")</f>
        <v/>
      </c>
      <c r="AL74" s="194" t="str">
        <f aca="false">IF(B74 &lt;&gt; "", IFERROR(IF(C$16 = "PRELIM", SUMIF('Database (LECTURE-RES-PRAC)'!D$14:AG$14, "CLO6", 'Database (LECTURE-RES-PRAC)'!D71:AG71) / 'Grade computation'!F$9, IF(C$16 = "MIDTERM", SUMIF('Database (LECTURE-RES-PRAC)'!AJ$14:BM$14, "CLO6", 'Database (LECTURE-RES-PRAC)'!AJ71:BM71) / 'Grade computation'!G$9, IF(C$16 = "FINAL", SUMIF('Database (LECTURE-RES-PRAC)'!BP$14:CS$14, "CLO6", 'Database (LECTURE-RES-PRAC)'!BP71:CS71) / 'Grade computation'!H$9,""))),""),"")</f>
        <v/>
      </c>
      <c r="AM74" s="286" t="str">
        <f aca="false">IF(B74&lt;&gt;"",IF(AL74="","",IF(AL74&lt;0.5,1,IF(AND(AL74&gt;=0.5,AL74&lt;P$10),2,IF(AL74&gt;=P$10,3)))),"")</f>
        <v/>
      </c>
      <c r="AN74" s="194" t="str">
        <f aca="false">IF(B74 &lt;&gt; "",IF(AND('PRINTABLE (per grading)'!H$16="EXAM", 'PRINTABLE (per grading)'!B$13="Prelim"), IF(ISERROR(SUMIF('Exam (LECTURE ONLY)'!D$20:M$20, "CLO6", 'Exam (LECTURE ONLY)'!D76:M76) / 'Exam (LECTURE ONLY)'!AL$11), "", SUMIF('Exam (LECTURE ONLY)'!D$20:M$20, "CLO6", 'Exam (LECTURE ONLY)'!D76:M76) /'Exam (LECTURE ONLY)'!AL$11),
IF(AND('PRINTABLE (per grading)'!H$16="EXAM", 'PRINTABLE (per grading)'!B$13="Midterm"), IF(ISERROR(SUMIF('Exam (LECTURE ONLY)'!O$20:X$20, "CLO6", 'Exam (LECTURE ONLY)'!O76:X76) / 'Exam (LECTURE ONLY)'!AM$11), "", SUMIF('Exam (LECTURE ONLY)'!O$20:X$20, "CLO6", 'Exam (LECTURE ONLY)'!O76:X76) / 'Exam (LECTURE ONLY)'!AM$11),
IF(AND('PRINTABLE (per grading)'!H$16="EXAM", 'PRINTABLE (per grading)'!B$13="Final"), IF(ISERROR(SUMIF('Exam (LECTURE ONLY)'!Z$20:AI$20, "CLO6", 'Exam (LECTURE ONLY)'!Z76:AI76) / 'Exam (LECTURE ONLY)'!AN$11), "", SUMIF('Exam (LECTURE ONLY)'!Z$20:AI$20, "CLO6", 'Exam (LECTURE ONLY)'!Z76:AI76) / 'Exam (LECTURE ONLY)'!AN$11),
IF(AND('PRINTABLE (per grading)'!H$16="OUTPUT", 'PRINTABLE (per grading)'!B$13="Prelim"), IF(ISERROR(SUMIF(OUTPUT!C$20:M$20, "CLO6", OUTPUT!C76:M76) / OUTPUT!AL$11), "", SUMIF(OUTPUT!C$20:M$20, "CLO6", OUTPUT!C76:M76) / OUTPUT!AL$11),
IF(AND('PRINTABLE (per grading)'!H$16="OUTPUT", 'PRINTABLE (per grading)'!B$13="Midterm"), IF(ISERROR(SUMIF(OUTPUT!O$20:Y$20, "CLO6", OUTPUT!O76:Y76) / OUTPUT!AM$11), "", SUMIF(OUTPUT!O$20:Y$20, "CLO6", OUTPUT!O76:Y76) / OUTPUT!AM$11),
IF(AND('PRINTABLE (per grading)'!H$16="OUTPUT", 'PRINTABLE (per grading)'!B$13="Final"), IF(ISERROR(SUMIF(OUTPUT!AA$20:AI$20, "CLO6", OUTPUT!AA76:AI76) / OUTPUT!AN$11), "", SUMIF(OUTPUT!AA$20:AI$20, "CLO6", OUTPUT!AA76:AI76) / OUTPUT!AN$11),
"")))))),"")</f>
        <v/>
      </c>
      <c r="AO74" s="286" t="str">
        <f aca="false">IF(B74&lt;&gt;"",IF(AN74="","",IF(AN74&lt;0.5,1,IF(AND(AN74&gt;=0.5,AN74&lt;P$10),2,IF(AN74&gt;=P$10,3)))),"")</f>
        <v/>
      </c>
      <c r="AP74" s="287" t="str">
        <f aca="false">IF(B74 &lt;&gt; "",IFERROR(IF(AVERAGE(AL74,AN74)&gt;=P$10,"Y","N"),""),"")</f>
        <v/>
      </c>
      <c r="AQ74" s="194" t="str">
        <f aca="false">IF(B74 &lt;&gt; "", IFERROR(IF(C$16 = "PRELIM", SUMIF('Database (LECTURE-RES-PRAC)'!D$14:AG$14, "CLO7", 'Database (LECTURE-RES-PRAC)'!D71:AG71) / 'Grade computation'!F$10, IF(C$16 = "MIDTERM", SUMIF('Database (LECTURE-RES-PRAC)'!AJ$14:BM$14, "CLO7", 'Database (LECTURE-RES-PRAC)'!AJ71:BM71) / 'Grade computation'!G$10, IF(C$16 = "FINAL", SUMIF('Database (LECTURE-RES-PRAC)'!BP$14:CS$14, "CLO7", 'Database (LECTURE-RES-PRAC)'!BP71:CS71) / 'Grade computation'!H$10,""))),""),"")</f>
        <v/>
      </c>
      <c r="AR74" s="286" t="str">
        <f aca="false">IF(B74&lt;&gt;"",IF(AQ74="","",IF(AQ74&lt;0.5,1,IF(AND(AQ74&gt;=0.5,AQ74&lt;P$10),2,IF(AQ74&gt;=P$10,3)))),"")</f>
        <v/>
      </c>
      <c r="AS74" s="194" t="str">
        <f aca="false">IF(B74 &lt;&gt; "",IF(AND('PRINTABLE (per grading)'!H$16="EXAM", 'PRINTABLE (per grading)'!B$13="Prelim"), IF(ISERROR(SUMIF('Exam (LECTURE ONLY)'!D$20:M$20, "CLO7", 'Exam (LECTURE ONLY)'!D76:M76) / 'Exam (LECTURE ONLY)'!AL$12), "", SUMIF('Exam (LECTURE ONLY)'!D$20:M$20, "CLO7", 'Exam (LECTURE ONLY)'!D76:M76) /'Exam (LECTURE ONLY)'!AL$12),
IF(AND('PRINTABLE (per grading)'!H$16="EXAM", 'PRINTABLE (per grading)'!B$13="Midterm"), IF(ISERROR(SUMIF('Exam (LECTURE ONLY)'!O$20:X$20, "CLO7", 'Exam (LECTURE ONLY)'!O76:X76) / 'Exam (LECTURE ONLY)'!AM$12), "", SUMIF('Exam (LECTURE ONLY)'!O$20:X$20, "CLO7", 'Exam (LECTURE ONLY)'!O76:X76) / 'Exam (LECTURE ONLY)'!AM$12),
IF(AND('PRINTABLE (per grading)'!H$16="EXAM", 'PRINTABLE (per grading)'!B$13="Final"), IF(ISERROR(SUMIF('Exam (LECTURE ONLY)'!Z$20:AI$20, "CLO7", 'Exam (LECTURE ONLY)'!Z76:AI76) / 'Exam (LECTURE ONLY)'!AN$12), "", SUMIF('Exam (LECTURE ONLY)'!Z$20:AI$20, "CLO7", 'Exam (LECTURE ONLY)'!Z76:AI76) / 'Exam (LECTURE ONLY)'!AN$12),
IF(AND('PRINTABLE (per grading)'!H$16="OUTPUT", 'PRINTABLE (per grading)'!B$13="Prelim"), IF(ISERROR(SUMIF(OUTPUT!C$20:M$20, "CLO7", OUTPUT!C76:M76) / OUTPUT!AL$12), "", SUMIF(OUTPUT!C$20:M$20, "CLO7", OUTPUT!C76:M76) / OUTPUT!AL$12),
IF(AND('PRINTABLE (per grading)'!H$16="OUTPUT", 'PRINTABLE (per grading)'!B$13="Midterm"), IF(ISERROR(SUMIF(OUTPUT!O$20:Y$20, "CLO7", OUTPUT!O76:Y76) / OUTPUT!AM$12), "", SUMIF(OUTPUT!O$20:Y$20, "CLO7", OUTPUT!O76:Y76) / OUTPUT!AM$12),
IF(AND('PRINTABLE (per grading)'!H$16="OUTPUT", 'PRINTABLE (per grading)'!B$13="Final"), IF(ISERROR(SUMIF(OUTPUT!AA$20:AI$20, "CLO7", OUTPUT!AA76:AI76) / OUTPUT!AN$12), "", SUMIF(OUTPUT!AA$20:AI$20, "CLO7", OUTPUT!AA76:AI76) / OUTPUT!AN$12),
"")))))),"")</f>
        <v/>
      </c>
      <c r="AT74" s="286" t="str">
        <f aca="false">IF(B74&lt;&gt;"",IF(AS74="","",IF(AS74&lt;0.5,1,IF(AND(AS74&gt;=0.5,AS74&lt;P$10),2,IF(AS74&gt;=P$10,3)))),"")</f>
        <v/>
      </c>
      <c r="AU74" s="287" t="str">
        <f aca="false">IF(B74 &lt;&gt; "",IFERROR(IF(AVERAGE(AQ74,AS74)&gt;=P$10,"Y","N"),""),"")</f>
        <v/>
      </c>
      <c r="AV74" s="194" t="str">
        <f aca="false">IF(B74 &lt;&gt; "", IFERROR(IF(C$16 = "PRELIM", SUMIF('Database (LECTURE-RES-PRAC)'!D$14:AG$14, "CLO8", 'Database (LECTURE-RES-PRAC)'!D71:AG71) / 'Grade computation'!F$11, IF(C$16 = "MIDTERM", SUMIF('Database (LECTURE-RES-PRAC)'!AJ$14:BM$14, "CLO8", 'Database (LECTURE-RES-PRAC)'!AJ71:BM71) / 'Grade computation'!G$11, IF(C$16 = "FINAL", SUMIF('Database (LECTURE-RES-PRAC)'!BP$14:CS$14, "CLO8", 'Database (LECTURE-RES-PRAC)'!BP71:CS71) / 'Grade computation'!H$11,""))),""),"")</f>
        <v/>
      </c>
      <c r="AW74" s="286" t="str">
        <f aca="false">IF(B74&lt;&gt;"",IF(AV74="","",IF(AV74&lt;0.5,1,IF(AND(AV74&gt;=0.5,AV74&lt;P$10),2,IF(AV74&gt;=P$10,3)))),"")</f>
        <v/>
      </c>
      <c r="AX74" s="194" t="str">
        <f aca="false">IF(B74 &lt;&gt; "",IF(AND('PRINTABLE (per grading)'!H$16="EXAM", 'PRINTABLE (per grading)'!B$13="Prelim"), IF(ISERROR(SUMIF('Exam (LECTURE ONLY)'!D$20:M$20, "CLO8", 'Exam (LECTURE ONLY)'!D76:M76) / 'Exam (LECTURE ONLY)'!AL$13), "", SUMIF('Exam (LECTURE ONLY)'!D$20:M$20, "CLO8", 'Exam (LECTURE ONLY)'!D76:M76) /'Exam (LECTURE ONLY)'!AL$13),
IF(AND('PRINTABLE (per grading)'!H$16="EXAM", 'PRINTABLE (per grading)'!B$13="Midterm"), IF(ISERROR(SUMIF('Exam (LECTURE ONLY)'!O$20:X$20, "CLO8", 'Exam (LECTURE ONLY)'!O76:X76) / 'Exam (LECTURE ONLY)'!AM$13), "", SUMIF('Exam (LECTURE ONLY)'!O$20:X$20, "CLO8", 'Exam (LECTURE ONLY)'!O76:X76) / 'Exam (LECTURE ONLY)'!AM$13),
IF(AND('PRINTABLE (per grading)'!H$16="EXAM", 'PRINTABLE (per grading)'!B$13="Final"), IF(ISERROR(SUMIF('Exam (LECTURE ONLY)'!Z$20:AI$20, "CLO8", 'Exam (LECTURE ONLY)'!Z76:AI76) / 'Exam (LECTURE ONLY)'!AN$13), "", SUMIF('Exam (LECTURE ONLY)'!Z$20:AI$20, "CLO8", 'Exam (LECTURE ONLY)'!Z76:AI76) / 'Exam (LECTURE ONLY)'!AN$13),
IF(AND('PRINTABLE (per grading)'!H$16="OUTPUT", 'PRINTABLE (per grading)'!B$13="Prelim"), IF(ISERROR(SUMIF(OUTPUT!C$20:M$20, "CLO8", OUTPUT!C76:M76) / OUTPUT!AL$13), "", SUMIF(OUTPUT!C$20:M$20, "CLO8", OUTPUT!C76:M76) / OUTPUT!AL$13),
IF(AND('PRINTABLE (per grading)'!H$16="OUTPUT", 'PRINTABLE (per grading)'!B$13="Midterm"), IF(ISERROR(SUMIF(OUTPUT!O$20:Y$20, "CLO8", OUTPUT!O76:Y76) / OUTPUT!AM$13), "", SUMIF(OUTPUT!O$20:Y$20, "CLO8", OUTPUT!O76:Y76) / OUTPUT!AM$13),
IF(AND('PRINTABLE (per grading)'!H$16="OUTPUT", 'PRINTABLE (per grading)'!B$13="Final"), IF(ISERROR(SUMIF(OUTPUT!AA$20:AI$20, "CLO8", OUTPUT!AA76:AI76) / OUTPUT!AN$13), "", SUMIF(OUTPUT!AA$20:AI$20, "CLO8", OUTPUT!AA76:AI76) / OUTPUT!AN$13),
"")))))),"")</f>
        <v/>
      </c>
      <c r="AY74" s="286" t="str">
        <f aca="false">IF(B74&lt;&gt;"",IF(AX74="","",IF(AX74&lt;0.5,1,IF(AND(AX74&gt;=0.5,AX74&lt;P$10),2,IF(AX74&gt;=P$10,3)))),"")</f>
        <v/>
      </c>
      <c r="AZ74" s="287" t="str">
        <f aca="false">IF(B74 &lt;&gt; "",IFERROR(IF(AVERAGE(AV74,AX74)&gt;=P$10,"Y","N"),""),"")</f>
        <v/>
      </c>
      <c r="BA74" s="194" t="str">
        <f aca="false">IF(B74 &lt;&gt; "", IFERROR(IF(C$16 = "PRELIM", SUMIF('Database (LECTURE-RES-PRAC)'!D$14:AG$14, "CLO9", 'Database (LECTURE-RES-PRAC)'!D71:AG71) / 'Grade computation'!F$12, IF(C$16 = "MIDTERM", SUMIF('Database (LECTURE-RES-PRAC)'!AJ$14:BM$14, "CLO9", 'Database (LECTURE-RES-PRAC)'!AJ71:BM71) / 'Grade computation'!G$12, IF(C$16 = "FINAL", SUMIF('Database (LECTURE-RES-PRAC)'!BP$14:CS$14, "CLO9", 'Database (LECTURE-RES-PRAC)'!BP71:CS71) / 'Grade computation'!H$12,""))),""),"")</f>
        <v/>
      </c>
      <c r="BB74" s="286" t="str">
        <f aca="false">IF(B74&lt;&gt;"",IF(BA74="","",IF(BA74&lt;0.5,1,IF(AND(BA74&gt;=0.5,BA74&lt;P$10),2,IF(BA74&gt;=P$10,3)))),"")</f>
        <v/>
      </c>
      <c r="BC74" s="194" t="str">
        <f aca="false">IF(B74 &lt;&gt; "",IF(AND('PRINTABLE (per grading)'!H$16="EXAM", 'PRINTABLE (per grading)'!B$13="Prelim"), IF(ISERROR(SUMIF('Exam (LECTURE ONLY)'!D$20:M$20, "CLO9", 'Exam (LECTURE ONLY)'!D76:M76) / 'Exam (LECTURE ONLY)'!AL$14), "", SUMIF('Exam (LECTURE ONLY)'!D$20:M$20, "CLO9", 'Exam (LECTURE ONLY)'!D76:M76) /'Exam (LECTURE ONLY)'!AL$14),
IF(AND('PRINTABLE (per grading)'!H$16="EXAM", 'PRINTABLE (per grading)'!B$13="Midterm"), IF(ISERROR(SUMIF('Exam (LECTURE ONLY)'!O$20:X$20, "CLO9", 'Exam (LECTURE ONLY)'!O76:X76) / 'Exam (LECTURE ONLY)'!AM$14), "", SUMIF('Exam (LECTURE ONLY)'!O$20:X$20, "CLO9", 'Exam (LECTURE ONLY)'!O76:X76) / 'Exam (LECTURE ONLY)'!AM$14),
IF(AND('PRINTABLE (per grading)'!H$16="EXAM", 'PRINTABLE (per grading)'!B$13="Final"), IF(ISERROR(SUMIF('Exam (LECTURE ONLY)'!Z$20:AI$20, "CLO9", 'Exam (LECTURE ONLY)'!Z76:AI76) / 'Exam (LECTURE ONLY)'!AN$14), "", SUMIF('Exam (LECTURE ONLY)'!Z$20:AI$20, "CLO9", 'Exam (LECTURE ONLY)'!Z76:AI76) / 'Exam (LECTURE ONLY)'!AN$14),
IF(AND('PRINTABLE (per grading)'!H$16="OUTPUT", 'PRINTABLE (per grading)'!B$13="Prelim"), IF(ISERROR(SUMIF(OUTPUT!C$20:M$20, "CLO9", OUTPUT!C76:M76) / OUTPUT!AL$14), "", SUMIF(OUTPUT!C$20:M$20, "CLO9", OUTPUT!C76:M76) / OUTPUT!AL$14),
IF(AND('PRINTABLE (per grading)'!H$16="OUTPUT", 'PRINTABLE (per grading)'!B$13="Midterm"), IF(ISERROR(SUMIF(OUTPUT!O$20:Y$20, "CLO9", OUTPUT!O76:Y76) / OUTPUT!AM$14), "", SUMIF(OUTPUT!O$20:Y$20, "CLO9", OUTPUT!O76:Y76) / OUTPUT!AM$14),
IF(AND('PRINTABLE (per grading)'!H$16="OUTPUT", 'PRINTABLE (per grading)'!B$13="Final"), IF(ISERROR(SUMIF(OUTPUT!AA$20:AI$20, "CLO9", OUTPUT!AA76:AI76) / OUTPUT!AN$14), "", SUMIF(OUTPUT!AA$20:AI$20, "CLO9", OUTPUT!AA76:AI76) / OUTPUT!AN$14),
"")))))),"")</f>
        <v/>
      </c>
      <c r="BD74" s="286" t="str">
        <f aca="false">IF(B74&lt;&gt;"",IF(BC74="","",IF(BC74&lt;0.5,1,IF(AND(BC74&gt;=0.5,BC74&lt;P$10),2,IF(BC74&gt;=P$10,3)))),"")</f>
        <v/>
      </c>
      <c r="BE74" s="287" t="str">
        <f aca="false">IF(B74 &lt;&gt; "",IFERROR(IF(AVERAGE(BA74,BC74)&gt;=P$10,"Y","N"),""),"")</f>
        <v/>
      </c>
      <c r="BF74" s="194" t="str">
        <f aca="false">IF(B74 &lt;&gt; "", IFERROR(IF(C$16 = "PRELIM", SUMIF('Database (LECTURE-RES-PRAC)'!D$14:AG$14, "CLO10", 'Database (LECTURE-RES-PRAC)'!D71:AG71) / 'Grade computation'!F$13, IF(C$16 = "MIDTERM", SUMIF('Database (LECTURE-RES-PRAC)'!AJ$14:BM$14, "CLO10", 'Database (LECTURE-RES-PRAC)'!AJ71:BM71) / 'Grade computation'!G$13, IF(C$16 = "FINAL", SUMIF('Database (LECTURE-RES-PRAC)'!BP$14:CS$14, "CLO10", 'Database (LECTURE-RES-PRAC)'!BP71:CS71) / 'Grade computation'!H$13,""))),""),"")</f>
        <v/>
      </c>
      <c r="BG74" s="286" t="str">
        <f aca="false">IF(B74&lt;&gt;"",IF(BF74="","",IF(BF74&lt;0.5,1,IF(AND(BF74&gt;=0.5,BF74&lt;P$10),2,IF(BF74&gt;=P$10,3)))),"")</f>
        <v/>
      </c>
      <c r="BH74" s="194" t="str">
        <f aca="false">IF(B74 &lt;&gt; "",IF(AND('PRINTABLE (per grading)'!H$16="EXAM", 'PRINTABLE (per grading)'!B$13="Prelim"), IF(ISERROR(SUMIF('Exam (LECTURE ONLY)'!D$20:M$20, "CLO10", 'Exam (LECTURE ONLY)'!D76:M76) / 'Exam (LECTURE ONLY)'!AL$15), "", SUMIF('Exam (LECTURE ONLY)'!D$20:M$20, "CLO10", 'Exam (LECTURE ONLY)'!D76:M76) /'Exam (LECTURE ONLY)'!AL$15),
IF(AND('PRINTABLE (per grading)'!H$16="EXAM", 'PRINTABLE (per grading)'!B$13="Midterm"), IF(ISERROR(SUMIF('Exam (LECTURE ONLY)'!O$20:X$20, "CLO10", 'Exam (LECTURE ONLY)'!O76:X76) / 'Exam (LECTURE ONLY)'!AM$15), "", SUMIF('Exam (LECTURE ONLY)'!O$20:X$20, "CLO10", 'Exam (LECTURE ONLY)'!O76:X76) / 'Exam (LECTURE ONLY)'!AM$15),
IF(AND('PRINTABLE (per grading)'!H$16="EXAM", 'PRINTABLE (per grading)'!B$13="Final"), IF(ISERROR(SUMIF('Exam (LECTURE ONLY)'!Z$20:AI$20, "CLO10", 'Exam (LECTURE ONLY)'!Z76:AI76) / 'Exam (LECTURE ONLY)'!AN$15), "", SUMIF('Exam (LECTURE ONLY)'!Z$20:AI$20, "CLO10", 'Exam (LECTURE ONLY)'!Z76:AI76) / 'Exam (LECTURE ONLY)'!AN$15),
IF(AND('PRINTABLE (per grading)'!H$16="OUTPUT", 'PRINTABLE (per grading)'!B$13="Prelim"), IF(ISERROR(SUMIF(OUTPUT!C$20:M$20, "CLO10", OUTPUT!C76:M76) / OUTPUT!AL$15), "", SUMIF(OUTPUT!C$20:M$20, "CLO10", OUTPUT!C76:M76) / OUTPUT!AL$15),
IF(AND('PRINTABLE (per grading)'!H$16="OUTPUT", 'PRINTABLE (per grading)'!B$13="Midterm"), IF(ISERROR(SUMIF(OUTPUT!O$20:Y$20, "CLO10", OUTPUT!O76:Y76) / OUTPUT!AM$15), "", SUMIF(OUTPUT!O$20:Y$20, "CLO10", OUTPUT!O76:Y76) / OUTPUT!AM$15),
IF(AND('PRINTABLE (per grading)'!H$16="OUTPUT", 'PRINTABLE (per grading)'!B$13="Final"), IF(ISERROR(SUMIF(OUTPUT!AA$20:AI$20, "CLO10", OUTPUT!AA76:AI76) / OUTPUT!AN$15), "", SUMIF(OUTPUT!AA$20:AI$20, "CLO10", OUTPUT!AA76:AI76) / OUTPUT!AN$15),
"")))))),"")</f>
        <v/>
      </c>
      <c r="BI74" s="286" t="str">
        <f aca="false">IF(B74&lt;&gt;"",IF(BH74="","",IF(BH74&lt;0.5,1,IF(AND(BH74&gt;=0.5,BH74&lt;P$10),2,IF(BH74&gt;=P$10,3)))),"")</f>
        <v/>
      </c>
      <c r="BJ74" s="287" t="str">
        <f aca="false">IF(B74 &lt;&gt; "",IFERROR(IF(AVERAGE(BF74,BH74)&gt;=P$10,"Y","N"),""),"")</f>
        <v/>
      </c>
      <c r="BK74" s="8"/>
    </row>
    <row r="75" customFormat="false" ht="19.5" hidden="false" customHeight="true" outlineLevel="0" collapsed="false">
      <c r="A75" s="183" t="str">
        <f aca="false">IF(ISBLANK('Database (LECTURE-RES-PRAC)'!A72),"",'Database (LECTURE-RES-PRAC)'!A72)</f>
        <v/>
      </c>
      <c r="B75" s="184" t="str">
        <f aca="false">IF(ISBLANK('Database (LECTURE-RES-PRAC)'!B72),"",'Database (LECTURE-RES-PRAC)'!B72)</f>
        <v/>
      </c>
      <c r="C75" s="230" t="str">
        <f aca="false">IF(B75&lt;&gt;"",IF(C$16="PRELIM",'Grade computation'!C75, IF(C$16="MIDTERM",'Grade computation'!K75, IF(C$16="FINAL",'Grade computation'!S75,""))),"")</f>
        <v/>
      </c>
      <c r="D75" s="231" t="str">
        <f aca="false">IF(B75&lt;&gt;"",IFERROR(IF(B$11="80-20", (((C75/C$19)*X$6)+X$7)*D$18, IF(B$11="60-40", (((C75/C$19)*Y$6)+Y$7)*D$18, 0)),0),"")</f>
        <v/>
      </c>
      <c r="E75" s="230" t="str">
        <f aca="false">IF(B75&lt;&gt;"", IF(C$16="PRELIM",'Grade computation'!E75, IF(C$16="MIDTERM",'Grade computation'!M75, IF(C$16="FINAL",'Grade computation'!U75,""))),"")</f>
        <v/>
      </c>
      <c r="F75" s="232" t="str">
        <f aca="false">IF(B75&lt;&gt;"",IFERROR(IF(B$11="80-20", (((E75/E$19)*X$6)+X$7)*F$18, IF(B$11="60-40", (((E75/E$19)*Y$6)+Y$7)*F$18, 0)),0),"")</f>
        <v/>
      </c>
      <c r="G75" s="233" t="str">
        <f aca="false">IF(B75&lt;&gt;"",IFERROR((D75+F75),0),"")</f>
        <v/>
      </c>
      <c r="H75" s="234" t="str">
        <f aca="false">IF(B75&lt;&gt;"",IF(C$16="PRELIM", 'Grade computation'!H75, IF(C$16="MIDTERM", 'Grade computation'!P75, IF(C$16="FINAL",'Grade computation'!X75, ""))),"")</f>
        <v/>
      </c>
      <c r="I75" s="233" t="str">
        <f aca="false">IF(B75&lt;&gt;"",IFERROR(IF(B$11="80-20", (((H75/H$19)*X$6)+X$7)*I$19, IF(B$11="60-40", (((H75/H$19)*Y$6)+Y$7)*I$19, 0)),0),"")</f>
        <v/>
      </c>
      <c r="J75" s="237" t="str">
        <f aca="false">IFERROR((G75+I75),"")</f>
        <v/>
      </c>
      <c r="K75" s="183" t="str">
        <f aca="false">IFERROR(IF(J75="","",IF(J75&gt;=75,"PASSED","FAILED")),"")</f>
        <v/>
      </c>
      <c r="L75" s="183"/>
      <c r="M75" s="194" t="str">
        <f aca="false">IF(B75 &lt;&gt; "", IFERROR(IF(C$16 = "PRELIM", SUMIF('Database (LECTURE-RES-PRAC)'!D$14:AG$14, "CLO1", 'Database (LECTURE-RES-PRAC)'!D72:AG72) / 'Grade computation'!F$4, IF(C$16 = "MIDTERM", SUMIF('Database (LECTURE-RES-PRAC)'!AJ$14:BM$14, "CLO1", 'Database (LECTURE-RES-PRAC)'!AJ72:BM72) / 'Grade computation'!G$4, IF(C$16 = "FINAL", SUMIF('Database (LECTURE-RES-PRAC)'!BP$14:CS$14, "CLO1", 'Database (LECTURE-RES-PRAC)'!BP72:CS72) / 'Grade computation'!H$4,""))),""),"")</f>
        <v/>
      </c>
      <c r="N75" s="286" t="str">
        <f aca="false">IF(B75&lt;&gt;"",IF(M75="","",IF(M75&lt;0.5,1,IF(AND(M75&gt;=0.5,M75&lt;P$10),2,IF(M75&gt;=P$10,3)))),"")</f>
        <v/>
      </c>
      <c r="O75" s="194" t="str">
        <f aca="false">IF(B75 &lt;&gt; "",IF(AND('PRINTABLE (per grading)'!H$16="EXAM", 'PRINTABLE (per grading)'!B$13="Prelim"), IF(ISERROR(SUMIF('Exam (LECTURE ONLY)'!D$20:M$20, "CLO1", 'Exam (LECTURE ONLY)'!D77:M77) / 'Exam (LECTURE ONLY)'!AL$6), "", SUMIF('Exam (LECTURE ONLY)'!D$20:M$20, "CLO1", 'Exam (LECTURE ONLY)'!D77:M77) /'Exam (LECTURE ONLY)'!AL$6),
IF(AND('PRINTABLE (per grading)'!H$16="EXAM", 'PRINTABLE (per grading)'!B$13="Midterm"), IF(ISERROR(SUMIF('Exam (LECTURE ONLY)'!O$20:X$20, "CLO1", 'Exam (LECTURE ONLY)'!O77:X77) / 'Exam (LECTURE ONLY)'!AM$6), "", SUMIF('Exam (LECTURE ONLY)'!O$20:X$20, "CLO1", 'Exam (LECTURE ONLY)'!O77:X77) / 'Exam (LECTURE ONLY)'!AM$6),
IF(AND('PRINTABLE (per grading)'!H$16="EXAM", 'PRINTABLE (per grading)'!B$13="Final"), IF(ISERROR(SUMIF('Exam (LECTURE ONLY)'!Z$20:AI$20, "CLO1", 'Exam (LECTURE ONLY)'!Z77:AI77) / 'Exam (LECTURE ONLY)'!AN$6), "", SUMIF('Exam (LECTURE ONLY)'!Z$20:AI$20, "CLO1", 'Exam (LECTURE ONLY)'!Z77:AI77) / 'Exam (LECTURE ONLY)'!AN$6),
IF(AND('PRINTABLE (per grading)'!H$16="OUTPUT", 'PRINTABLE (per grading)'!B$13="Prelim"), IF(ISERROR(SUMIF(OUTPUT!C$20:M$20, "CLO1", OUTPUT!C77:M77) / OUTPUT!AL$6), "", SUMIF(OUTPUT!C$20:M$20, "CLO1", OUTPUT!C77:M77) / OUTPUT!AL$6),
IF(AND('PRINTABLE (per grading)'!H$16="OUTPUT", 'PRINTABLE (per grading)'!B$13="Midterm"), IF(ISERROR(SUMIF(OUTPUT!O$20:Y$20, "CLO1", OUTPUT!O77:Y77) / OUTPUT!AM$6), "", SUMIF(OUTPUT!O$20:Y$20, "CLO1", OUTPUT!O77:Y77) / OUTPUT!AM$6),
IF(AND('PRINTABLE (per grading)'!H$16="OUTPUT", 'PRINTABLE (per grading)'!B$13="Final"), IF(ISERROR(SUMIF(OUTPUT!AA$20:AI$20, "CLO1", OUTPUT!AA77:AI77) / OUTPUT!AN$6), "", SUMIF(OUTPUT!AA$20:AI$20, "CLO1", OUTPUT!AA77:AI77) / OUTPUT!AN$6),
"")))))),"")</f>
        <v/>
      </c>
      <c r="P75" s="286" t="str">
        <f aca="false">IF(B75&lt;&gt;"",IF(O75="","",IF(O75&lt;0.5,1,IF(AND(O75&gt;=0.5,O75&lt;P$10),2,IF(O75&gt;=P$10,3)))),"")</f>
        <v/>
      </c>
      <c r="Q75" s="287" t="str">
        <f aca="false">IF(B75 &lt;&gt; "",IFERROR(IF(AVERAGE(M75,O75)&gt;=P$10,"Y","N"),""),"")</f>
        <v/>
      </c>
      <c r="R75" s="194" t="str">
        <f aca="false">IF(B75 &lt;&gt; "", IFERROR(IF(C$16 = "PRELIM", SUMIF('Database (LECTURE-RES-PRAC)'!D$14:AG$14, "CLO2", 'Database (LECTURE-RES-PRAC)'!D72:AG72) / 'Grade computation'!F$5, IF(C$16 = "MIDTERM", SUMIF('Database (LECTURE-RES-PRAC)'!AJ$14:BM$14, "CLO2", 'Database (LECTURE-RES-PRAC)'!AJ72:BM72) / 'Grade computation'!G$5, IF(C$16 = "FINAL", SUMIF('Database (LECTURE-RES-PRAC)'!BP$14:CS$14, "CLO2", 'Database (LECTURE-RES-PRAC)'!BP72:CS72) / 'Grade computation'!H$5,""))),""),"")</f>
        <v/>
      </c>
      <c r="S75" s="286" t="str">
        <f aca="false">IF(B75&lt;&gt;"",IF(R75="","",IF(R75&lt;0.5,1,IF(AND(R75&gt;=0.5,R75&lt;P$10),2,IF(R75&gt;=P$10,3)))),"")</f>
        <v/>
      </c>
      <c r="T75" s="194" t="str">
        <f aca="false">IF(B75 &lt;&gt; "",IF(AND('PRINTABLE (per grading)'!H$16="EXAM", 'PRINTABLE (per grading)'!B$13="Prelim"), IF(ISERROR(SUMIF('Exam (LECTURE ONLY)'!D$20:M$20, "CLO2", 'Exam (LECTURE ONLY)'!D77:M77) / 'Exam (LECTURE ONLY)'!AL$7), "", SUMIF('Exam (LECTURE ONLY)'!D$20:M$20, "CLO2", 'Exam (LECTURE ONLY)'!D77:M77) /'Exam (LECTURE ONLY)'!AL$7),
IF(AND('PRINTABLE (per grading)'!H$16="EXAM", 'PRINTABLE (per grading)'!B$13="Midterm"), IF(ISERROR(SUMIF('Exam (LECTURE ONLY)'!O$20:X$20, "CLO2", 'Exam (LECTURE ONLY)'!O77:X77) / 'Exam (LECTURE ONLY)'!AM$7), "", SUMIF('Exam (LECTURE ONLY)'!O$20:X$20, "CLO2", 'Exam (LECTURE ONLY)'!O77:X77) / 'Exam (LECTURE ONLY)'!AM$7),
IF(AND('PRINTABLE (per grading)'!H$16="EXAM", 'PRINTABLE (per grading)'!B$13="Final"), IF(ISERROR(SUMIF('Exam (LECTURE ONLY)'!Z$20:AI$20, "CLO2", 'Exam (LECTURE ONLY)'!Z77:AI77) / 'Exam (LECTURE ONLY)'!AN$7), "", SUMIF('Exam (LECTURE ONLY)'!Z$20:AI$20, "CLO2", 'Exam (LECTURE ONLY)'!Z77:AI77) / 'Exam (LECTURE ONLY)'!AN$7),
IF(AND('PRINTABLE (per grading)'!H$16="OUTPUT", 'PRINTABLE (per grading)'!B$13="Prelim"), IF(ISERROR(SUMIF(OUTPUT!C$20:M$20, "CLO2", OUTPUT!C77:M77) / OUTPUT!AL$7), "", SUMIF(OUTPUT!C$20:M$20, "CLO2", OUTPUT!C77:M77) / OUTPUT!AL$7),
IF(AND('PRINTABLE (per grading)'!H$16="OUTPUT", 'PRINTABLE (per grading)'!B$13="Midterm"), IF(ISERROR(SUMIF(OUTPUT!O$20:Y$20, "CLO2", OUTPUT!O77:Y77) / OUTPUT!AM$7), "", SUMIF(OUTPUT!O$20:Y$20, "CLO2", OUTPUT!O77:Y77) / OUTPUT!AM$7),
IF(AND('PRINTABLE (per grading)'!H$16="OUTPUT", 'PRINTABLE (per grading)'!B$13="Final"), IF(ISERROR(SUMIF(OUTPUT!AA$20:AI$20, "CLO2", OUTPUT!AA77:AI77) / OUTPUT!AN$7), "", SUMIF(OUTPUT!AA$20:AI$20, "CLO2", OUTPUT!AA77:AI77) / OUTPUT!AN$7),
"")))))),"")</f>
        <v/>
      </c>
      <c r="U75" s="286" t="str">
        <f aca="false">IF(B75&lt;&gt;"",IF(T75="","",IF(T75&lt;0.5,1,IF(AND(T75&gt;=0.5,T75&lt;P$10),2,IF(T75&gt;=P$10,3)))),"")</f>
        <v/>
      </c>
      <c r="V75" s="287" t="str">
        <f aca="false">IF(B75 &lt;&gt; "",IFERROR(IF(AVERAGE(R75,T75)&gt;=P$10,"Y","N"),""),"")</f>
        <v/>
      </c>
      <c r="W75" s="194" t="str">
        <f aca="false">IF(B75 &lt;&gt; "", IFERROR(IF(C$16 = "PRELIM", SUMIF('Database (LECTURE-RES-PRAC)'!D$14:AG$14, "CLO3", 'Database (LECTURE-RES-PRAC)'!D72:AG72) / 'Grade computation'!F$6, IF(C$16 = "MIDTERM", SUMIF('Database (LECTURE-RES-PRAC)'!AJ$14:BM$14, "CLO3", 'Database (LECTURE-RES-PRAC)'!AJ72:BM72) / 'Grade computation'!G$6, IF(C$16 = "FINAL", SUMIF('Database (LECTURE-RES-PRAC)'!BP$14:CS$14, "CLO3", 'Database (LECTURE-RES-PRAC)'!BP72:CS72) / 'Grade computation'!H$6,""))),""),"")</f>
        <v/>
      </c>
      <c r="X75" s="286" t="str">
        <f aca="false">IF(B75&lt;&gt;"",IF(W75="","",IF(W75&lt;0.5,1,IF(AND(W75&gt;=0.5,W75&lt;P$10),2,IF(W75&gt;=P$10,3)))),"")</f>
        <v/>
      </c>
      <c r="Y75" s="194" t="str">
        <f aca="false">IF(B75 &lt;&gt; "",IF(AND('PRINTABLE (per grading)'!H$16="EXAM", 'PRINTABLE (per grading)'!B$13="Prelim"), IF(ISERROR(SUMIF('Exam (LECTURE ONLY)'!D$20:M$20, "CLO3", 'Exam (LECTURE ONLY)'!D77:M77) / 'Exam (LECTURE ONLY)'!AL$8), "", SUMIF('Exam (LECTURE ONLY)'!D$20:M$20, "CLO3", 'Exam (LECTURE ONLY)'!D77:M77) /'Exam (LECTURE ONLY)'!AL$8),
IF(AND('PRINTABLE (per grading)'!H$16="EXAM", 'PRINTABLE (per grading)'!B$13="Midterm"), IF(ISERROR(SUMIF('Exam (LECTURE ONLY)'!O$20:X$20, "CLO3", 'Exam (LECTURE ONLY)'!O77:X77) / 'Exam (LECTURE ONLY)'!AM$8), "", SUMIF('Exam (LECTURE ONLY)'!O$20:X$20, "CLO3", 'Exam (LECTURE ONLY)'!O77:X77) / 'Exam (LECTURE ONLY)'!AM$8),
IF(AND('PRINTABLE (per grading)'!H$16="EXAM", 'PRINTABLE (per grading)'!B$13="Final"), IF(ISERROR(SUMIF('Exam (LECTURE ONLY)'!Z$20:AI$20, "CLO3", 'Exam (LECTURE ONLY)'!Z77:AI77) / 'Exam (LECTURE ONLY)'!AN$8), "", SUMIF('Exam (LECTURE ONLY)'!Z$20:AI$20, "CLO3", 'Exam (LECTURE ONLY)'!Z77:AI77) / 'Exam (LECTURE ONLY)'!AN$8),
IF(AND('PRINTABLE (per grading)'!H$16="OUTPUT", 'PRINTABLE (per grading)'!B$13="Prelim"), IF(ISERROR(SUMIF(OUTPUT!C$20:M$20, "CLO3", OUTPUT!C77:M77) / OUTPUT!AL$8), "", SUMIF(OUTPUT!C$20:M$20, "CLO3", OUTPUT!C77:M77) / OUTPUT!AL$8),
IF(AND('PRINTABLE (per grading)'!H$16="OUTPUT", 'PRINTABLE (per grading)'!B$13="Midterm"), IF(ISERROR(SUMIF(OUTPUT!O$20:Y$20, "CLO3", OUTPUT!O77:Y77) / OUTPUT!AM$8), "", SUMIF(OUTPUT!O$20:Y$20, "CLO3", OUTPUT!O77:Y77) / OUTPUT!AM$8),
IF(AND('PRINTABLE (per grading)'!H$16="OUTPUT", 'PRINTABLE (per grading)'!B$13="Final"), IF(ISERROR(SUMIF(OUTPUT!AA$20:AI$20, "CLO3", OUTPUT!AA77:AI77) / OUTPUT!AN$8), "", SUMIF(OUTPUT!AA$20:AI$20, "CLO3", OUTPUT!AA77:AI77) / OUTPUT!AN$8),
"" )))))),"")</f>
        <v/>
      </c>
      <c r="Z75" s="286" t="str">
        <f aca="false">IF(B75&lt;&gt;"",IF(Y75="","",IF(Y75&lt;0.5,1,IF(AND(Y75&gt;=0.5,Y75&lt;P$10),2,IF(Y75&gt;=P$10,3)))),"")</f>
        <v/>
      </c>
      <c r="AA75" s="287" t="str">
        <f aca="false">IF(B75 &lt;&gt; "",IFERROR(IF(AVERAGE(W75,Y75)&gt;=P$10,"Y","N"),""),"")</f>
        <v/>
      </c>
      <c r="AB75" s="194" t="str">
        <f aca="false">IF(B75 &lt;&gt; "", IFERROR(IF(C$16 = "PRELIM", SUMIF('Database (LECTURE-RES-PRAC)'!D$14:AG$14, "CLO4", 'Database (LECTURE-RES-PRAC)'!D72:AG72) / 'Grade computation'!F$7, IF(C$16 = "MIDTERM", SUMIF('Database (LECTURE-RES-PRAC)'!AJ$14:BM$14, "CLO4", 'Database (LECTURE-RES-PRAC)'!AJ72:BM72) / 'Grade computation'!G$7, IF(C$16 = "FINAL", SUMIF('Database (LECTURE-RES-PRAC)'!BP$14:CS$14, "CLO4", 'Database (LECTURE-RES-PRAC)'!BP72:CS72) / 'Grade computation'!H$7,""))),""),"")</f>
        <v/>
      </c>
      <c r="AC75" s="286" t="str">
        <f aca="false">IF(B75&lt;&gt;"",IF(AB75="","",IF(AB75&lt;0.5,1,IF(AND(AB75&gt;=0.5,AB75&lt;P$10),2,IF(AB75&gt;=P$10,3)))),"")</f>
        <v/>
      </c>
      <c r="AD75" s="194" t="str">
        <f aca="false">IF(B75 &lt;&gt; "",IF(AND('PRINTABLE (per grading)'!H$16="EXAM", 'PRINTABLE (per grading)'!B$13="Prelim"), IF(ISERROR(SUMIF('Exam (LECTURE ONLY)'!D$20:M$20, "CLO4", 'Exam (LECTURE ONLY)'!D77:M77) / 'Exam (LECTURE ONLY)'!AL$9), "", SUMIF('Exam (LECTURE ONLY)'!D$20:M$20, "CLO4", 'Exam (LECTURE ONLY)'!D77:M77) /'Exam (LECTURE ONLY)'!AL$9),
IF(AND('PRINTABLE (per grading)'!H$16="EXAM", 'PRINTABLE (per grading)'!B$13="Midterm"), IF(ISERROR(SUMIF('Exam (LECTURE ONLY)'!O$20:X$20, "CLO4", 'Exam (LECTURE ONLY)'!O77:X77) / 'Exam (LECTURE ONLY)'!AM$9), "", SUMIF('Exam (LECTURE ONLY)'!O$20:X$20, "CLO4", 'Exam (LECTURE ONLY)'!O77:X77) / 'Exam (LECTURE ONLY)'!AM$9),
IF(AND('PRINTABLE (per grading)'!H$16="EXAM", 'PRINTABLE (per grading)'!B$13="Final"), IF(ISERROR(SUMIF('Exam (LECTURE ONLY)'!Z$20:AI$20, "CLO4", 'Exam (LECTURE ONLY)'!Z77:AI77) / 'Exam (LECTURE ONLY)'!AN$9), "", SUMIF('Exam (LECTURE ONLY)'!Z$20:AI$20, "CLO4", 'Exam (LECTURE ONLY)'!Z77:AI77) / 'Exam (LECTURE ONLY)'!AN$9),
IF(AND('PRINTABLE (per grading)'!H$16="OUTPUT", 'PRINTABLE (per grading)'!B$13="Prelim"), IF(ISERROR(SUMIF(OUTPUT!C$20:M$20, "CLO4", OUTPUT!C77:M77) / OUTPUT!AL$9), "", SUMIF(OUTPUT!C$20:M$20, "CLO4", OUTPUT!C77:M77) / OUTPUT!AL$9),
IF(AND('PRINTABLE (per grading)'!H$16="OUTPUT", 'PRINTABLE (per grading)'!B$13="Midterm"), IF(ISERROR(SUMIF(OUTPUT!O$20:Y$20, "CLO4", OUTPUT!O77:Y77) / OUTPUT!AM$9), "", SUMIF(OUTPUT!O$20:Y$20, "CLO4", OUTPUT!O77:Y77) / OUTPUT!AM$9),
IF(AND('PRINTABLE (per grading)'!H$16="OUTPUT", 'PRINTABLE (per grading)'!B$13="Final"), IF(ISERROR(SUMIF(OUTPUT!AA$20:AI$20, "CLO4", OUTPUT!AA77:AI77) / OUTPUT!AN$9), "", SUMIF(OUTPUT!AA$20:AI$20, "CLO4", OUTPUT!AA77:AI77) / OUTPUT!AN$9),
"")))))),"")</f>
        <v/>
      </c>
      <c r="AE75" s="286" t="str">
        <f aca="false">IF(B75&lt;&gt;"",IF(AD75="","",IF(AD75&lt;0.5,1,IF(AND(AD75&gt;=0.5,AD75&lt;P$10),2,IF(AD75&gt;=P$10,3)))),"")</f>
        <v/>
      </c>
      <c r="AF75" s="287" t="str">
        <f aca="false">IF(B75 &lt;&gt; "",IFERROR(IF(AVERAGE(AB75,AD75)&gt;=P$10,"Y","N"),""),"")</f>
        <v/>
      </c>
      <c r="AG75" s="194" t="str">
        <f aca="false">IF(B75 &lt;&gt; "", IFERROR(IF(C$16 = "PRELIM", SUMIF('Database (LECTURE-RES-PRAC)'!D$14:AG$14, "CLO5", 'Database (LECTURE-RES-PRAC)'!D72:AG72) / 'Grade computation'!F$8, IF(C$16 = "MIDTERM", SUMIF('Database (LECTURE-RES-PRAC)'!AJ$14:BM$14, "CLO5", 'Database (LECTURE-RES-PRAC)'!AJ72:BM72) / 'Grade computation'!G$8, IF(C$16 = "FINAL", SUMIF('Database (LECTURE-RES-PRAC)'!BP$14:CS$14, "CLO5", 'Database (LECTURE-RES-PRAC)'!BP72:CS72) / 'Grade computation'!H$8,""))),""),"")</f>
        <v/>
      </c>
      <c r="AH75" s="286" t="str">
        <f aca="false">IF(B75&lt;&gt;"",IF(AG75="","",IF(AG75&lt;0.5,1,IF(AND(AG75&gt;=0.5,AG75&lt;P$10),2,IF(AG75&gt;=P$10,3)))),"")</f>
        <v/>
      </c>
      <c r="AI75" s="194" t="str">
        <f aca="false">IF(B75 &lt;&gt; "",IF(AND('PRINTABLE (per grading)'!H$16="EXAM", 'PRINTABLE (per grading)'!B$13="Prelim"), IF(ISERROR(SUMIF('Exam (LECTURE ONLY)'!D$20:M$20, "CLO5", 'Exam (LECTURE ONLY)'!D77:M77) / 'Exam (LECTURE ONLY)'!AL$10), "", SUMIF('Exam (LECTURE ONLY)'!D$20:M$20, "CLO5", 'Exam (LECTURE ONLY)'!D77:M77) /'Exam (LECTURE ONLY)'!AL$10),
IF(AND('PRINTABLE (per grading)'!H$16="EXAM", 'PRINTABLE (per grading)'!B$13="Midterm"), IF(ISERROR(SUMIF('Exam (LECTURE ONLY)'!O$20:X$20, "CLO5", 'Exam (LECTURE ONLY)'!O77:X77) / 'Exam (LECTURE ONLY)'!AM$10), "", SUMIF('Exam (LECTURE ONLY)'!O$20:X$20, "CLO5", 'Exam (LECTURE ONLY)'!O77:X77) / 'Exam (LECTURE ONLY)'!AM$10),
IF(AND('PRINTABLE (per grading)'!H$16="EXAM", 'PRINTABLE (per grading)'!B$13="Final"), IF(ISERROR(SUMIF('Exam (LECTURE ONLY)'!Z$20:AI$20, "CLO5", 'Exam (LECTURE ONLY)'!Z77:AI77) / 'Exam (LECTURE ONLY)'!AN$10), "", SUMIF('Exam (LECTURE ONLY)'!Z$20:AI$20, "CLO5", 'Exam (LECTURE ONLY)'!Z77:AI77) / 'Exam (LECTURE ONLY)'!AN$10),
IF(AND('PRINTABLE (per grading)'!H$16="OUTPUT", 'PRINTABLE (per grading)'!B$13="Prelim"), IF(ISERROR(SUMIF(OUTPUT!C$20:M$20, "CLO5", OUTPUT!C77:M77) / OUTPUT!AL$10), "", SUMIF(OUTPUT!C$20:M$20, "CLO5", OUTPUT!C77:M77) / OUTPUT!AL$10),
IF(AND('PRINTABLE (per grading)'!H$16="OUTPUT", 'PRINTABLE (per grading)'!B$13="Midterm"), IF(ISERROR(SUMIF(OUTPUT!O$20:Y$20, "CLO5", OUTPUT!O77:Y77) / OUTPUT!AM$10), "", SUMIF(OUTPUT!O$20:Y$20, "CLO5", OUTPUT!O77:Y77) / OUTPUT!AM$10),
IF(AND('PRINTABLE (per grading)'!H$16="OUTPUT", 'PRINTABLE (per grading)'!B$13="Final"), IF(ISERROR(SUMIF(OUTPUT!AA$20:AI$20, "CLO5", OUTPUT!AA77:AI77) / OUTPUT!AN$10), "", SUMIF(OUTPUT!AA$20:AI$20, "CLO5", OUTPUT!AA77:AI77) / OUTPUT!AN$10),
"")))))),"")</f>
        <v/>
      </c>
      <c r="AJ75" s="286" t="str">
        <f aca="false">IF(B75&lt;&gt;"",IF(AI75="","",IF(AI75&lt;0.5,1,IF(AND(AI75&gt;=0.5,AI75&lt;P$10),2,IF(AI75&gt;=P$10,3)))),"")</f>
        <v/>
      </c>
      <c r="AK75" s="287" t="str">
        <f aca="false">IF(B75 &lt;&gt; "",IFERROR(IF(AVERAGE(AG75,AI75)&gt;=P$10,"Y","N"),""),"")</f>
        <v/>
      </c>
      <c r="AL75" s="194" t="str">
        <f aca="false">IF(B75 &lt;&gt; "", IFERROR(IF(C$16 = "PRELIM", SUMIF('Database (LECTURE-RES-PRAC)'!D$14:AG$14, "CLO6", 'Database (LECTURE-RES-PRAC)'!D72:AG72) / 'Grade computation'!F$9, IF(C$16 = "MIDTERM", SUMIF('Database (LECTURE-RES-PRAC)'!AJ$14:BM$14, "CLO6", 'Database (LECTURE-RES-PRAC)'!AJ72:BM72) / 'Grade computation'!G$9, IF(C$16 = "FINAL", SUMIF('Database (LECTURE-RES-PRAC)'!BP$14:CS$14, "CLO6", 'Database (LECTURE-RES-PRAC)'!BP72:CS72) / 'Grade computation'!H$9,""))),""),"")</f>
        <v/>
      </c>
      <c r="AM75" s="286" t="str">
        <f aca="false">IF(B75&lt;&gt;"",IF(AL75="","",IF(AL75&lt;0.5,1,IF(AND(AL75&gt;=0.5,AL75&lt;P$10),2,IF(AL75&gt;=P$10,3)))),"")</f>
        <v/>
      </c>
      <c r="AN75" s="194" t="str">
        <f aca="false">IF(B75 &lt;&gt; "",IF(AND('PRINTABLE (per grading)'!H$16="EXAM", 'PRINTABLE (per grading)'!B$13="Prelim"), IF(ISERROR(SUMIF('Exam (LECTURE ONLY)'!D$20:M$20, "CLO6", 'Exam (LECTURE ONLY)'!D77:M77) / 'Exam (LECTURE ONLY)'!AL$11), "", SUMIF('Exam (LECTURE ONLY)'!D$20:M$20, "CLO6", 'Exam (LECTURE ONLY)'!D77:M77) /'Exam (LECTURE ONLY)'!AL$11),
IF(AND('PRINTABLE (per grading)'!H$16="EXAM", 'PRINTABLE (per grading)'!B$13="Midterm"), IF(ISERROR(SUMIF('Exam (LECTURE ONLY)'!O$20:X$20, "CLO6", 'Exam (LECTURE ONLY)'!O77:X77) / 'Exam (LECTURE ONLY)'!AM$11), "", SUMIF('Exam (LECTURE ONLY)'!O$20:X$20, "CLO6", 'Exam (LECTURE ONLY)'!O77:X77) / 'Exam (LECTURE ONLY)'!AM$11),
IF(AND('PRINTABLE (per grading)'!H$16="EXAM", 'PRINTABLE (per grading)'!B$13="Final"), IF(ISERROR(SUMIF('Exam (LECTURE ONLY)'!Z$20:AI$20, "CLO6", 'Exam (LECTURE ONLY)'!Z77:AI77) / 'Exam (LECTURE ONLY)'!AN$11), "", SUMIF('Exam (LECTURE ONLY)'!Z$20:AI$20, "CLO6", 'Exam (LECTURE ONLY)'!Z77:AI77) / 'Exam (LECTURE ONLY)'!AN$11),
IF(AND('PRINTABLE (per grading)'!H$16="OUTPUT", 'PRINTABLE (per grading)'!B$13="Prelim"), IF(ISERROR(SUMIF(OUTPUT!C$20:M$20, "CLO6", OUTPUT!C77:M77) / OUTPUT!AL$11), "", SUMIF(OUTPUT!C$20:M$20, "CLO6", OUTPUT!C77:M77) / OUTPUT!AL$11),
IF(AND('PRINTABLE (per grading)'!H$16="OUTPUT", 'PRINTABLE (per grading)'!B$13="Midterm"), IF(ISERROR(SUMIF(OUTPUT!O$20:Y$20, "CLO6", OUTPUT!O77:Y77) / OUTPUT!AM$11), "", SUMIF(OUTPUT!O$20:Y$20, "CLO6", OUTPUT!O77:Y77) / OUTPUT!AM$11),
IF(AND('PRINTABLE (per grading)'!H$16="OUTPUT", 'PRINTABLE (per grading)'!B$13="Final"), IF(ISERROR(SUMIF(OUTPUT!AA$20:AI$20, "CLO6", OUTPUT!AA77:AI77) / OUTPUT!AN$11), "", SUMIF(OUTPUT!AA$20:AI$20, "CLO6", OUTPUT!AA77:AI77) / OUTPUT!AN$11),
"")))))),"")</f>
        <v/>
      </c>
      <c r="AO75" s="286" t="str">
        <f aca="false">IF(B75&lt;&gt;"",IF(AN75="","",IF(AN75&lt;0.5,1,IF(AND(AN75&gt;=0.5,AN75&lt;P$10),2,IF(AN75&gt;=P$10,3)))),"")</f>
        <v/>
      </c>
      <c r="AP75" s="287" t="str">
        <f aca="false">IF(B75 &lt;&gt; "",IFERROR(IF(AVERAGE(AL75,AN75)&gt;=P$10,"Y","N"),""),"")</f>
        <v/>
      </c>
      <c r="AQ75" s="194" t="str">
        <f aca="false">IF(B75 &lt;&gt; "", IFERROR(IF(C$16 = "PRELIM", SUMIF('Database (LECTURE-RES-PRAC)'!D$14:AG$14, "CLO7", 'Database (LECTURE-RES-PRAC)'!D72:AG72) / 'Grade computation'!F$10, IF(C$16 = "MIDTERM", SUMIF('Database (LECTURE-RES-PRAC)'!AJ$14:BM$14, "CLO7", 'Database (LECTURE-RES-PRAC)'!AJ72:BM72) / 'Grade computation'!G$10, IF(C$16 = "FINAL", SUMIF('Database (LECTURE-RES-PRAC)'!BP$14:CS$14, "CLO7", 'Database (LECTURE-RES-PRAC)'!BP72:CS72) / 'Grade computation'!H$10,""))),""),"")</f>
        <v/>
      </c>
      <c r="AR75" s="286" t="str">
        <f aca="false">IF(B75&lt;&gt;"",IF(AQ75="","",IF(AQ75&lt;0.5,1,IF(AND(AQ75&gt;=0.5,AQ75&lt;P$10),2,IF(AQ75&gt;=P$10,3)))),"")</f>
        <v/>
      </c>
      <c r="AS75" s="194" t="str">
        <f aca="false">IF(B75 &lt;&gt; "",IF(AND('PRINTABLE (per grading)'!H$16="EXAM", 'PRINTABLE (per grading)'!B$13="Prelim"), IF(ISERROR(SUMIF('Exam (LECTURE ONLY)'!D$20:M$20, "CLO7", 'Exam (LECTURE ONLY)'!D77:M77) / 'Exam (LECTURE ONLY)'!AL$12), "", SUMIF('Exam (LECTURE ONLY)'!D$20:M$20, "CLO7", 'Exam (LECTURE ONLY)'!D77:M77) /'Exam (LECTURE ONLY)'!AL$12),
IF(AND('PRINTABLE (per grading)'!H$16="EXAM", 'PRINTABLE (per grading)'!B$13="Midterm"), IF(ISERROR(SUMIF('Exam (LECTURE ONLY)'!O$20:X$20, "CLO7", 'Exam (LECTURE ONLY)'!O77:X77) / 'Exam (LECTURE ONLY)'!AM$12), "", SUMIF('Exam (LECTURE ONLY)'!O$20:X$20, "CLO7", 'Exam (LECTURE ONLY)'!O77:X77) / 'Exam (LECTURE ONLY)'!AM$12),
IF(AND('PRINTABLE (per grading)'!H$16="EXAM", 'PRINTABLE (per grading)'!B$13="Final"), IF(ISERROR(SUMIF('Exam (LECTURE ONLY)'!Z$20:AI$20, "CLO7", 'Exam (LECTURE ONLY)'!Z77:AI77) / 'Exam (LECTURE ONLY)'!AN$12), "", SUMIF('Exam (LECTURE ONLY)'!Z$20:AI$20, "CLO7", 'Exam (LECTURE ONLY)'!Z77:AI77) / 'Exam (LECTURE ONLY)'!AN$12),
IF(AND('PRINTABLE (per grading)'!H$16="OUTPUT", 'PRINTABLE (per grading)'!B$13="Prelim"), IF(ISERROR(SUMIF(OUTPUT!C$20:M$20, "CLO7", OUTPUT!C77:M77) / OUTPUT!AL$12), "", SUMIF(OUTPUT!C$20:M$20, "CLO7", OUTPUT!C77:M77) / OUTPUT!AL$12),
IF(AND('PRINTABLE (per grading)'!H$16="OUTPUT", 'PRINTABLE (per grading)'!B$13="Midterm"), IF(ISERROR(SUMIF(OUTPUT!O$20:Y$20, "CLO7", OUTPUT!O77:Y77) / OUTPUT!AM$12), "", SUMIF(OUTPUT!O$20:Y$20, "CLO7", OUTPUT!O77:Y77) / OUTPUT!AM$12),
IF(AND('PRINTABLE (per grading)'!H$16="OUTPUT", 'PRINTABLE (per grading)'!B$13="Final"), IF(ISERROR(SUMIF(OUTPUT!AA$20:AI$20, "CLO7", OUTPUT!AA77:AI77) / OUTPUT!AN$12), "", SUMIF(OUTPUT!AA$20:AI$20, "CLO7", OUTPUT!AA77:AI77) / OUTPUT!AN$12),
"")))))),"")</f>
        <v/>
      </c>
      <c r="AT75" s="286" t="str">
        <f aca="false">IF(B75&lt;&gt;"",IF(AS75="","",IF(AS75&lt;0.5,1,IF(AND(AS75&gt;=0.5,AS75&lt;P$10),2,IF(AS75&gt;=P$10,3)))),"")</f>
        <v/>
      </c>
      <c r="AU75" s="287" t="str">
        <f aca="false">IF(B75 &lt;&gt; "",IFERROR(IF(AVERAGE(AQ75,AS75)&gt;=P$10,"Y","N"),""),"")</f>
        <v/>
      </c>
      <c r="AV75" s="194" t="str">
        <f aca="false">IF(B75 &lt;&gt; "", IFERROR(IF(C$16 = "PRELIM", SUMIF('Database (LECTURE-RES-PRAC)'!D$14:AG$14, "CLO8", 'Database (LECTURE-RES-PRAC)'!D72:AG72) / 'Grade computation'!F$11, IF(C$16 = "MIDTERM", SUMIF('Database (LECTURE-RES-PRAC)'!AJ$14:BM$14, "CLO8", 'Database (LECTURE-RES-PRAC)'!AJ72:BM72) / 'Grade computation'!G$11, IF(C$16 = "FINAL", SUMIF('Database (LECTURE-RES-PRAC)'!BP$14:CS$14, "CLO8", 'Database (LECTURE-RES-PRAC)'!BP72:CS72) / 'Grade computation'!H$11,""))),""),"")</f>
        <v/>
      </c>
      <c r="AW75" s="286" t="str">
        <f aca="false">IF(B75&lt;&gt;"",IF(AV75="","",IF(AV75&lt;0.5,1,IF(AND(AV75&gt;=0.5,AV75&lt;P$10),2,IF(AV75&gt;=P$10,3)))),"")</f>
        <v/>
      </c>
      <c r="AX75" s="194" t="str">
        <f aca="false">IF(B75 &lt;&gt; "",IF(AND('PRINTABLE (per grading)'!H$16="EXAM", 'PRINTABLE (per grading)'!B$13="Prelim"), IF(ISERROR(SUMIF('Exam (LECTURE ONLY)'!D$20:M$20, "CLO8", 'Exam (LECTURE ONLY)'!D77:M77) / 'Exam (LECTURE ONLY)'!AL$13), "", SUMIF('Exam (LECTURE ONLY)'!D$20:M$20, "CLO8", 'Exam (LECTURE ONLY)'!D77:M77) /'Exam (LECTURE ONLY)'!AL$13),
IF(AND('PRINTABLE (per grading)'!H$16="EXAM", 'PRINTABLE (per grading)'!B$13="Midterm"), IF(ISERROR(SUMIF('Exam (LECTURE ONLY)'!O$20:X$20, "CLO8", 'Exam (LECTURE ONLY)'!O77:X77) / 'Exam (LECTURE ONLY)'!AM$13), "", SUMIF('Exam (LECTURE ONLY)'!O$20:X$20, "CLO8", 'Exam (LECTURE ONLY)'!O77:X77) / 'Exam (LECTURE ONLY)'!AM$13),
IF(AND('PRINTABLE (per grading)'!H$16="EXAM", 'PRINTABLE (per grading)'!B$13="Final"), IF(ISERROR(SUMIF('Exam (LECTURE ONLY)'!Z$20:AI$20, "CLO8", 'Exam (LECTURE ONLY)'!Z77:AI77) / 'Exam (LECTURE ONLY)'!AN$13), "", SUMIF('Exam (LECTURE ONLY)'!Z$20:AI$20, "CLO8", 'Exam (LECTURE ONLY)'!Z77:AI77) / 'Exam (LECTURE ONLY)'!AN$13),
IF(AND('PRINTABLE (per grading)'!H$16="OUTPUT", 'PRINTABLE (per grading)'!B$13="Prelim"), IF(ISERROR(SUMIF(OUTPUT!C$20:M$20, "CLO8", OUTPUT!C77:M77) / OUTPUT!AL$13), "", SUMIF(OUTPUT!C$20:M$20, "CLO8", OUTPUT!C77:M77) / OUTPUT!AL$13),
IF(AND('PRINTABLE (per grading)'!H$16="OUTPUT", 'PRINTABLE (per grading)'!B$13="Midterm"), IF(ISERROR(SUMIF(OUTPUT!O$20:Y$20, "CLO8", OUTPUT!O77:Y77) / OUTPUT!AM$13), "", SUMIF(OUTPUT!O$20:Y$20, "CLO8", OUTPUT!O77:Y77) / OUTPUT!AM$13),
IF(AND('PRINTABLE (per grading)'!H$16="OUTPUT", 'PRINTABLE (per grading)'!B$13="Final"), IF(ISERROR(SUMIF(OUTPUT!AA$20:AI$20, "CLO8", OUTPUT!AA77:AI77) / OUTPUT!AN$13), "", SUMIF(OUTPUT!AA$20:AI$20, "CLO8", OUTPUT!AA77:AI77) / OUTPUT!AN$13),
"")))))),"")</f>
        <v/>
      </c>
      <c r="AY75" s="286" t="str">
        <f aca="false">IF(B75&lt;&gt;"",IF(AX75="","",IF(AX75&lt;0.5,1,IF(AND(AX75&gt;=0.5,AX75&lt;P$10),2,IF(AX75&gt;=P$10,3)))),"")</f>
        <v/>
      </c>
      <c r="AZ75" s="287" t="str">
        <f aca="false">IF(B75 &lt;&gt; "",IFERROR(IF(AVERAGE(AV75,AX75)&gt;=P$10,"Y","N"),""),"")</f>
        <v/>
      </c>
      <c r="BA75" s="194" t="str">
        <f aca="false">IF(B75 &lt;&gt; "", IFERROR(IF(C$16 = "PRELIM", SUMIF('Database (LECTURE-RES-PRAC)'!D$14:AG$14, "CLO9", 'Database (LECTURE-RES-PRAC)'!D72:AG72) / 'Grade computation'!F$12, IF(C$16 = "MIDTERM", SUMIF('Database (LECTURE-RES-PRAC)'!AJ$14:BM$14, "CLO9", 'Database (LECTURE-RES-PRAC)'!AJ72:BM72) / 'Grade computation'!G$12, IF(C$16 = "FINAL", SUMIF('Database (LECTURE-RES-PRAC)'!BP$14:CS$14, "CLO9", 'Database (LECTURE-RES-PRAC)'!BP72:CS72) / 'Grade computation'!H$12,""))),""),"")</f>
        <v/>
      </c>
      <c r="BB75" s="286" t="str">
        <f aca="false">IF(B75&lt;&gt;"",IF(BA75="","",IF(BA75&lt;0.5,1,IF(AND(BA75&gt;=0.5,BA75&lt;P$10),2,IF(BA75&gt;=P$10,3)))),"")</f>
        <v/>
      </c>
      <c r="BC75" s="194" t="str">
        <f aca="false">IF(B75 &lt;&gt; "",IF(AND('PRINTABLE (per grading)'!H$16="EXAM", 'PRINTABLE (per grading)'!B$13="Prelim"), IF(ISERROR(SUMIF('Exam (LECTURE ONLY)'!D$20:M$20, "CLO9", 'Exam (LECTURE ONLY)'!D77:M77) / 'Exam (LECTURE ONLY)'!AL$14), "", SUMIF('Exam (LECTURE ONLY)'!D$20:M$20, "CLO9", 'Exam (LECTURE ONLY)'!D77:M77) /'Exam (LECTURE ONLY)'!AL$14),
IF(AND('PRINTABLE (per grading)'!H$16="EXAM", 'PRINTABLE (per grading)'!B$13="Midterm"), IF(ISERROR(SUMIF('Exam (LECTURE ONLY)'!O$20:X$20, "CLO9", 'Exam (LECTURE ONLY)'!O77:X77) / 'Exam (LECTURE ONLY)'!AM$14), "", SUMIF('Exam (LECTURE ONLY)'!O$20:X$20, "CLO9", 'Exam (LECTURE ONLY)'!O77:X77) / 'Exam (LECTURE ONLY)'!AM$14),
IF(AND('PRINTABLE (per grading)'!H$16="EXAM", 'PRINTABLE (per grading)'!B$13="Final"), IF(ISERROR(SUMIF('Exam (LECTURE ONLY)'!Z$20:AI$20, "CLO9", 'Exam (LECTURE ONLY)'!Z77:AI77) / 'Exam (LECTURE ONLY)'!AN$14), "", SUMIF('Exam (LECTURE ONLY)'!Z$20:AI$20, "CLO9", 'Exam (LECTURE ONLY)'!Z77:AI77) / 'Exam (LECTURE ONLY)'!AN$14),
IF(AND('PRINTABLE (per grading)'!H$16="OUTPUT", 'PRINTABLE (per grading)'!B$13="Prelim"), IF(ISERROR(SUMIF(OUTPUT!C$20:M$20, "CLO9", OUTPUT!C77:M77) / OUTPUT!AL$14), "", SUMIF(OUTPUT!C$20:M$20, "CLO9", OUTPUT!C77:M77) / OUTPUT!AL$14),
IF(AND('PRINTABLE (per grading)'!H$16="OUTPUT", 'PRINTABLE (per grading)'!B$13="Midterm"), IF(ISERROR(SUMIF(OUTPUT!O$20:Y$20, "CLO9", OUTPUT!O77:Y77) / OUTPUT!AM$14), "", SUMIF(OUTPUT!O$20:Y$20, "CLO9", OUTPUT!O77:Y77) / OUTPUT!AM$14),
IF(AND('PRINTABLE (per grading)'!H$16="OUTPUT", 'PRINTABLE (per grading)'!B$13="Final"), IF(ISERROR(SUMIF(OUTPUT!AA$20:AI$20, "CLO9", OUTPUT!AA77:AI77) / OUTPUT!AN$14), "", SUMIF(OUTPUT!AA$20:AI$20, "CLO9", OUTPUT!AA77:AI77) / OUTPUT!AN$14),
"")))))),"")</f>
        <v/>
      </c>
      <c r="BD75" s="286" t="str">
        <f aca="false">IF(B75&lt;&gt;"",IF(BC75="","",IF(BC75&lt;0.5,1,IF(AND(BC75&gt;=0.5,BC75&lt;P$10),2,IF(BC75&gt;=P$10,3)))),"")</f>
        <v/>
      </c>
      <c r="BE75" s="287" t="str">
        <f aca="false">IF(B75 &lt;&gt; "",IFERROR(IF(AVERAGE(BA75,BC75)&gt;=P$10,"Y","N"),""),"")</f>
        <v/>
      </c>
      <c r="BF75" s="194" t="str">
        <f aca="false">IF(B75 &lt;&gt; "", IFERROR(IF(C$16 = "PRELIM", SUMIF('Database (LECTURE-RES-PRAC)'!D$14:AG$14, "CLO10", 'Database (LECTURE-RES-PRAC)'!D72:AG72) / 'Grade computation'!F$13, IF(C$16 = "MIDTERM", SUMIF('Database (LECTURE-RES-PRAC)'!AJ$14:BM$14, "CLO10", 'Database (LECTURE-RES-PRAC)'!AJ72:BM72) / 'Grade computation'!G$13, IF(C$16 = "FINAL", SUMIF('Database (LECTURE-RES-PRAC)'!BP$14:CS$14, "CLO10", 'Database (LECTURE-RES-PRAC)'!BP72:CS72) / 'Grade computation'!H$13,""))),""),"")</f>
        <v/>
      </c>
      <c r="BG75" s="286" t="str">
        <f aca="false">IF(B75&lt;&gt;"",IF(BF75="","",IF(BF75&lt;0.5,1,IF(AND(BF75&gt;=0.5,BF75&lt;P$10),2,IF(BF75&gt;=P$10,3)))),"")</f>
        <v/>
      </c>
      <c r="BH75" s="194" t="str">
        <f aca="false">IF(B75 &lt;&gt; "",IF(AND('PRINTABLE (per grading)'!H$16="EXAM", 'PRINTABLE (per grading)'!B$13="Prelim"), IF(ISERROR(SUMIF('Exam (LECTURE ONLY)'!D$20:M$20, "CLO10", 'Exam (LECTURE ONLY)'!D77:M77) / 'Exam (LECTURE ONLY)'!AL$15), "", SUMIF('Exam (LECTURE ONLY)'!D$20:M$20, "CLO10", 'Exam (LECTURE ONLY)'!D77:M77) /'Exam (LECTURE ONLY)'!AL$15),
IF(AND('PRINTABLE (per grading)'!H$16="EXAM", 'PRINTABLE (per grading)'!B$13="Midterm"), IF(ISERROR(SUMIF('Exam (LECTURE ONLY)'!O$20:X$20, "CLO10", 'Exam (LECTURE ONLY)'!O77:X77) / 'Exam (LECTURE ONLY)'!AM$15), "", SUMIF('Exam (LECTURE ONLY)'!O$20:X$20, "CLO10", 'Exam (LECTURE ONLY)'!O77:X77) / 'Exam (LECTURE ONLY)'!AM$15),
IF(AND('PRINTABLE (per grading)'!H$16="EXAM", 'PRINTABLE (per grading)'!B$13="Final"), IF(ISERROR(SUMIF('Exam (LECTURE ONLY)'!Z$20:AI$20, "CLO10", 'Exam (LECTURE ONLY)'!Z77:AI77) / 'Exam (LECTURE ONLY)'!AN$15), "", SUMIF('Exam (LECTURE ONLY)'!Z$20:AI$20, "CLO10", 'Exam (LECTURE ONLY)'!Z77:AI77) / 'Exam (LECTURE ONLY)'!AN$15),
IF(AND('PRINTABLE (per grading)'!H$16="OUTPUT", 'PRINTABLE (per grading)'!B$13="Prelim"), IF(ISERROR(SUMIF(OUTPUT!C$20:M$20, "CLO10", OUTPUT!C77:M77) / OUTPUT!AL$15), "", SUMIF(OUTPUT!C$20:M$20, "CLO10", OUTPUT!C77:M77) / OUTPUT!AL$15),
IF(AND('PRINTABLE (per grading)'!H$16="OUTPUT", 'PRINTABLE (per grading)'!B$13="Midterm"), IF(ISERROR(SUMIF(OUTPUT!O$20:Y$20, "CLO10", OUTPUT!O77:Y77) / OUTPUT!AM$15), "", SUMIF(OUTPUT!O$20:Y$20, "CLO10", OUTPUT!O77:Y77) / OUTPUT!AM$15),
IF(AND('PRINTABLE (per grading)'!H$16="OUTPUT", 'PRINTABLE (per grading)'!B$13="Final"), IF(ISERROR(SUMIF(OUTPUT!AA$20:AI$20, "CLO10", OUTPUT!AA77:AI77) / OUTPUT!AN$15), "", SUMIF(OUTPUT!AA$20:AI$20, "CLO10", OUTPUT!AA77:AI77) / OUTPUT!AN$15),
"")))))),"")</f>
        <v/>
      </c>
      <c r="BI75" s="286" t="str">
        <f aca="false">IF(B75&lt;&gt;"",IF(BH75="","",IF(BH75&lt;0.5,1,IF(AND(BH75&gt;=0.5,BH75&lt;P$10),2,IF(BH75&gt;=P$10,3)))),"")</f>
        <v/>
      </c>
      <c r="BJ75" s="287" t="str">
        <f aca="false">IF(B75 &lt;&gt; "",IFERROR(IF(AVERAGE(BF75,BH75)&gt;=P$10,"Y","N"),""),"")</f>
        <v/>
      </c>
      <c r="BK75" s="8"/>
    </row>
    <row r="76" customFormat="false" ht="19.5" hidden="false" customHeight="true" outlineLevel="0" collapsed="false">
      <c r="A76" s="228" t="str">
        <f aca="false">IF(ISBLANK('Database (LECTURE-RES-PRAC)'!A73),"",'Database (LECTURE-RES-PRAC)'!A73)</f>
        <v/>
      </c>
      <c r="B76" s="229" t="str">
        <f aca="false">IF(ISBLANK('Database (LECTURE-RES-PRAC)'!B73),"",'Database (LECTURE-RES-PRAC)'!B73)</f>
        <v/>
      </c>
      <c r="C76" s="230" t="str">
        <f aca="false">IF(B76&lt;&gt;"",IF(C$16="PRELIM",'Grade computation'!C76, IF(C$16="MIDTERM",'Grade computation'!K76, IF(C$16="FINAL",'Grade computation'!S76,""))),"")</f>
        <v/>
      </c>
      <c r="D76" s="231" t="str">
        <f aca="false">IF(B76&lt;&gt;"",IFERROR(IF(B$11="80-20", (((C76/C$19)*X$6)+X$7)*D$18, IF(B$11="60-40", (((C76/C$19)*Y$6)+Y$7)*D$18, 0)),0),"")</f>
        <v/>
      </c>
      <c r="E76" s="230" t="str">
        <f aca="false">IF(B76&lt;&gt;"", IF(C$16="PRELIM",'Grade computation'!E76, IF(C$16="MIDTERM",'Grade computation'!M76, IF(C$16="FINAL",'Grade computation'!U76,""))),"")</f>
        <v/>
      </c>
      <c r="F76" s="232" t="str">
        <f aca="false">IF(B76&lt;&gt;"",IFERROR(IF(B$11="80-20", (((E76/E$19)*X$6)+X$7)*F$18, IF(B$11="60-40", (((E76/E$19)*Y$6)+Y$7)*F$18, 0)),0),"")</f>
        <v/>
      </c>
      <c r="G76" s="233" t="str">
        <f aca="false">IF(B76&lt;&gt;"",IFERROR((D76+F76),0),"")</f>
        <v/>
      </c>
      <c r="H76" s="234" t="str">
        <f aca="false">IF(B76&lt;&gt;"",IF(C$16="PRELIM", 'Grade computation'!H76, IF(C$16="MIDTERM", 'Grade computation'!P76, IF(C$16="FINAL",'Grade computation'!X76, ""))),"")</f>
        <v/>
      </c>
      <c r="I76" s="233" t="str">
        <f aca="false">IF(B76&lt;&gt;"",IFERROR(IF(B$11="80-20", (((H76/H$19)*X$6)+X$7)*I$19, IF(B$11="60-40", (((H76/H$19)*Y$6)+Y$7)*I$19, 0)),0),"")</f>
        <v/>
      </c>
      <c r="J76" s="237" t="str">
        <f aca="false">IFERROR((G76+I76),"")</f>
        <v/>
      </c>
      <c r="K76" s="183" t="str">
        <f aca="false">IFERROR(IF(J76="","",IF(J76&gt;=75,"PASSED","FAILED")),"")</f>
        <v/>
      </c>
      <c r="L76" s="183"/>
      <c r="M76" s="194" t="str">
        <f aca="false">IF(B76 &lt;&gt; "", IFERROR(IF(C$16 = "PRELIM", SUMIF('Database (LECTURE-RES-PRAC)'!D$14:AG$14, "CLO1", 'Database (LECTURE-RES-PRAC)'!D73:AG73) / 'Grade computation'!F$4, IF(C$16 = "MIDTERM", SUMIF('Database (LECTURE-RES-PRAC)'!AJ$14:BM$14, "CLO1", 'Database (LECTURE-RES-PRAC)'!AJ73:BM73) / 'Grade computation'!G$4, IF(C$16 = "FINAL", SUMIF('Database (LECTURE-RES-PRAC)'!BP$14:CS$14, "CLO1", 'Database (LECTURE-RES-PRAC)'!BP73:CS73) / 'Grade computation'!H$4,""))),""),"")</f>
        <v/>
      </c>
      <c r="N76" s="286" t="str">
        <f aca="false">IF(B76&lt;&gt;"",IF(M76="","",IF(M76&lt;0.5,1,IF(AND(M76&gt;=0.5,M76&lt;P$10),2,IF(M76&gt;=P$10,3)))),"")</f>
        <v/>
      </c>
      <c r="O76" s="194" t="str">
        <f aca="false">IF(B76 &lt;&gt; "",IF(AND('PRINTABLE (per grading)'!H$16="EXAM", 'PRINTABLE (per grading)'!B$13="Prelim"), IF(ISERROR(SUMIF('Exam (LECTURE ONLY)'!D$20:M$20, "CLO1", 'Exam (LECTURE ONLY)'!D78:M78) / 'Exam (LECTURE ONLY)'!AL$6), "", SUMIF('Exam (LECTURE ONLY)'!D$20:M$20, "CLO1", 'Exam (LECTURE ONLY)'!D78:M78) /'Exam (LECTURE ONLY)'!AL$6),
IF(AND('PRINTABLE (per grading)'!H$16="EXAM", 'PRINTABLE (per grading)'!B$13="Midterm"), IF(ISERROR(SUMIF('Exam (LECTURE ONLY)'!O$20:X$20, "CLO1", 'Exam (LECTURE ONLY)'!O78:X78) / 'Exam (LECTURE ONLY)'!AM$6), "", SUMIF('Exam (LECTURE ONLY)'!O$20:X$20, "CLO1", 'Exam (LECTURE ONLY)'!O78:X78) / 'Exam (LECTURE ONLY)'!AM$6),
IF(AND('PRINTABLE (per grading)'!H$16="EXAM", 'PRINTABLE (per grading)'!B$13="Final"), IF(ISERROR(SUMIF('Exam (LECTURE ONLY)'!Z$20:AI$20, "CLO1", 'Exam (LECTURE ONLY)'!Z78:AI78) / 'Exam (LECTURE ONLY)'!AN$6), "", SUMIF('Exam (LECTURE ONLY)'!Z$20:AI$20, "CLO1", 'Exam (LECTURE ONLY)'!Z78:AI78) / 'Exam (LECTURE ONLY)'!AN$6),
IF(AND('PRINTABLE (per grading)'!H$16="OUTPUT", 'PRINTABLE (per grading)'!B$13="Prelim"), IF(ISERROR(SUMIF(OUTPUT!C$20:M$20, "CLO1", OUTPUT!C78:M78) / OUTPUT!AL$6), "", SUMIF(OUTPUT!C$20:M$20, "CLO1", OUTPUT!C78:M78) / OUTPUT!AL$6),
IF(AND('PRINTABLE (per grading)'!H$16="OUTPUT", 'PRINTABLE (per grading)'!B$13="Midterm"), IF(ISERROR(SUMIF(OUTPUT!O$20:Y$20, "CLO1", OUTPUT!O78:Y78) / OUTPUT!AM$6), "", SUMIF(OUTPUT!O$20:Y$20, "CLO1", OUTPUT!O78:Y78) / OUTPUT!AM$6),
IF(AND('PRINTABLE (per grading)'!H$16="OUTPUT", 'PRINTABLE (per grading)'!B$13="Final"), IF(ISERROR(SUMIF(OUTPUT!AA$20:AI$20, "CLO1", OUTPUT!AA78:AI78) / OUTPUT!AN$6), "", SUMIF(OUTPUT!AA$20:AI$20, "CLO1", OUTPUT!AA78:AI78) / OUTPUT!AN$6),
"")))))),"")</f>
        <v/>
      </c>
      <c r="P76" s="286" t="str">
        <f aca="false">IF(B76&lt;&gt;"",IF(O76="","",IF(O76&lt;0.5,1,IF(AND(O76&gt;=0.5,O76&lt;P$10),2,IF(O76&gt;=P$10,3)))),"")</f>
        <v/>
      </c>
      <c r="Q76" s="287" t="str">
        <f aca="false">IF(B76 &lt;&gt; "",IFERROR(IF(AVERAGE(M76,O76)&gt;=P$10,"Y","N"),""),"")</f>
        <v/>
      </c>
      <c r="R76" s="194" t="str">
        <f aca="false">IF(B76 &lt;&gt; "", IFERROR(IF(C$16 = "PRELIM", SUMIF('Database (LECTURE-RES-PRAC)'!D$14:AG$14, "CLO2", 'Database (LECTURE-RES-PRAC)'!D73:AG73) / 'Grade computation'!F$5, IF(C$16 = "MIDTERM", SUMIF('Database (LECTURE-RES-PRAC)'!AJ$14:BM$14, "CLO2", 'Database (LECTURE-RES-PRAC)'!AJ73:BM73) / 'Grade computation'!G$5, IF(C$16 = "FINAL", SUMIF('Database (LECTURE-RES-PRAC)'!BP$14:CS$14, "CLO2", 'Database (LECTURE-RES-PRAC)'!BP73:CS73) / 'Grade computation'!H$5,""))),""),"")</f>
        <v/>
      </c>
      <c r="S76" s="286" t="str">
        <f aca="false">IF(B76&lt;&gt;"",IF(R76="","",IF(R76&lt;0.5,1,IF(AND(R76&gt;=0.5,R76&lt;P$10),2,IF(R76&gt;=P$10,3)))),"")</f>
        <v/>
      </c>
      <c r="T76" s="194" t="str">
        <f aca="false">IF(B76 &lt;&gt; "",IF(AND('PRINTABLE (per grading)'!H$16="EXAM", 'PRINTABLE (per grading)'!B$13="Prelim"), IF(ISERROR(SUMIF('Exam (LECTURE ONLY)'!D$20:M$20, "CLO2", 'Exam (LECTURE ONLY)'!D78:M78) / 'Exam (LECTURE ONLY)'!AL$7), "", SUMIF('Exam (LECTURE ONLY)'!D$20:M$20, "CLO2", 'Exam (LECTURE ONLY)'!D78:M78) /'Exam (LECTURE ONLY)'!AL$7),
IF(AND('PRINTABLE (per grading)'!H$16="EXAM", 'PRINTABLE (per grading)'!B$13="Midterm"), IF(ISERROR(SUMIF('Exam (LECTURE ONLY)'!O$20:X$20, "CLO2", 'Exam (LECTURE ONLY)'!O78:X78) / 'Exam (LECTURE ONLY)'!AM$7), "", SUMIF('Exam (LECTURE ONLY)'!O$20:X$20, "CLO2", 'Exam (LECTURE ONLY)'!O78:X78) / 'Exam (LECTURE ONLY)'!AM$7),
IF(AND('PRINTABLE (per grading)'!H$16="EXAM", 'PRINTABLE (per grading)'!B$13="Final"), IF(ISERROR(SUMIF('Exam (LECTURE ONLY)'!Z$20:AI$20, "CLO2", 'Exam (LECTURE ONLY)'!Z78:AI78) / 'Exam (LECTURE ONLY)'!AN$7), "", SUMIF('Exam (LECTURE ONLY)'!Z$20:AI$20, "CLO2", 'Exam (LECTURE ONLY)'!Z78:AI78) / 'Exam (LECTURE ONLY)'!AN$7),
IF(AND('PRINTABLE (per grading)'!H$16="OUTPUT", 'PRINTABLE (per grading)'!B$13="Prelim"), IF(ISERROR(SUMIF(OUTPUT!C$20:M$20, "CLO2", OUTPUT!C78:M78) / OUTPUT!AL$7), "", SUMIF(OUTPUT!C$20:M$20, "CLO2", OUTPUT!C78:M78) / OUTPUT!AL$7),
IF(AND('PRINTABLE (per grading)'!H$16="OUTPUT", 'PRINTABLE (per grading)'!B$13="Midterm"), IF(ISERROR(SUMIF(OUTPUT!O$20:Y$20, "CLO2", OUTPUT!O78:Y78) / OUTPUT!AM$7), "", SUMIF(OUTPUT!O$20:Y$20, "CLO2", OUTPUT!O78:Y78) / OUTPUT!AM$7),
IF(AND('PRINTABLE (per grading)'!H$16="OUTPUT", 'PRINTABLE (per grading)'!B$13="Final"), IF(ISERROR(SUMIF(OUTPUT!AA$20:AI$20, "CLO2", OUTPUT!AA78:AI78) / OUTPUT!AN$7), "", SUMIF(OUTPUT!AA$20:AI$20, "CLO2", OUTPUT!AA78:AI78) / OUTPUT!AN$7),
"")))))),"")</f>
        <v/>
      </c>
      <c r="U76" s="286" t="str">
        <f aca="false">IF(B76&lt;&gt;"",IF(T76="","",IF(T76&lt;0.5,1,IF(AND(T76&gt;=0.5,T76&lt;P$10),2,IF(T76&gt;=P$10,3)))),"")</f>
        <v/>
      </c>
      <c r="V76" s="287" t="str">
        <f aca="false">IF(B76 &lt;&gt; "",IFERROR(IF(AVERAGE(R76,T76)&gt;=P$10,"Y","N"),""),"")</f>
        <v/>
      </c>
      <c r="W76" s="194" t="str">
        <f aca="false">IF(B76 &lt;&gt; "", IFERROR(IF(C$16 = "PRELIM", SUMIF('Database (LECTURE-RES-PRAC)'!D$14:AG$14, "CLO3", 'Database (LECTURE-RES-PRAC)'!D73:AG73) / 'Grade computation'!F$6, IF(C$16 = "MIDTERM", SUMIF('Database (LECTURE-RES-PRAC)'!AJ$14:BM$14, "CLO3", 'Database (LECTURE-RES-PRAC)'!AJ73:BM73) / 'Grade computation'!G$6, IF(C$16 = "FINAL", SUMIF('Database (LECTURE-RES-PRAC)'!BP$14:CS$14, "CLO3", 'Database (LECTURE-RES-PRAC)'!BP73:CS73) / 'Grade computation'!H$6,""))),""),"")</f>
        <v/>
      </c>
      <c r="X76" s="286" t="str">
        <f aca="false">IF(B76&lt;&gt;"",IF(W76="","",IF(W76&lt;0.5,1,IF(AND(W76&gt;=0.5,W76&lt;P$10),2,IF(W76&gt;=P$10,3)))),"")</f>
        <v/>
      </c>
      <c r="Y76" s="194" t="str">
        <f aca="false">IF(B76 &lt;&gt; "",IF(AND('PRINTABLE (per grading)'!H$16="EXAM", 'PRINTABLE (per grading)'!B$13="Prelim"), IF(ISERROR(SUMIF('Exam (LECTURE ONLY)'!D$20:M$20, "CLO3", 'Exam (LECTURE ONLY)'!D78:M78) / 'Exam (LECTURE ONLY)'!AL$8), "", SUMIF('Exam (LECTURE ONLY)'!D$20:M$20, "CLO3", 'Exam (LECTURE ONLY)'!D78:M78) /'Exam (LECTURE ONLY)'!AL$8),
IF(AND('PRINTABLE (per grading)'!H$16="EXAM", 'PRINTABLE (per grading)'!B$13="Midterm"), IF(ISERROR(SUMIF('Exam (LECTURE ONLY)'!O$20:X$20, "CLO3", 'Exam (LECTURE ONLY)'!O78:X78) / 'Exam (LECTURE ONLY)'!AM$8), "", SUMIF('Exam (LECTURE ONLY)'!O$20:X$20, "CLO3", 'Exam (LECTURE ONLY)'!O78:X78) / 'Exam (LECTURE ONLY)'!AM$8),
IF(AND('PRINTABLE (per grading)'!H$16="EXAM", 'PRINTABLE (per grading)'!B$13="Final"), IF(ISERROR(SUMIF('Exam (LECTURE ONLY)'!Z$20:AI$20, "CLO3", 'Exam (LECTURE ONLY)'!Z78:AI78) / 'Exam (LECTURE ONLY)'!AN$8), "", SUMIF('Exam (LECTURE ONLY)'!Z$20:AI$20, "CLO3", 'Exam (LECTURE ONLY)'!Z78:AI78) / 'Exam (LECTURE ONLY)'!AN$8),
IF(AND('PRINTABLE (per grading)'!H$16="OUTPUT", 'PRINTABLE (per grading)'!B$13="Prelim"), IF(ISERROR(SUMIF(OUTPUT!C$20:M$20, "CLO3", OUTPUT!C78:M78) / OUTPUT!AL$8), "", SUMIF(OUTPUT!C$20:M$20, "CLO3", OUTPUT!C78:M78) / OUTPUT!AL$8),
IF(AND('PRINTABLE (per grading)'!H$16="OUTPUT", 'PRINTABLE (per grading)'!B$13="Midterm"), IF(ISERROR(SUMIF(OUTPUT!O$20:Y$20, "CLO3", OUTPUT!O78:Y78) / OUTPUT!AM$8), "", SUMIF(OUTPUT!O$20:Y$20, "CLO3", OUTPUT!O78:Y78) / OUTPUT!AM$8),
IF(AND('PRINTABLE (per grading)'!H$16="OUTPUT", 'PRINTABLE (per grading)'!B$13="Final"), IF(ISERROR(SUMIF(OUTPUT!AA$20:AI$20, "CLO3", OUTPUT!AA78:AI78) / OUTPUT!AN$8), "", SUMIF(OUTPUT!AA$20:AI$20, "CLO3", OUTPUT!AA78:AI78) / OUTPUT!AN$8),
"" )))))),"")</f>
        <v/>
      </c>
      <c r="Z76" s="286" t="str">
        <f aca="false">IF(B76&lt;&gt;"",IF(Y76="","",IF(Y76&lt;0.5,1,IF(AND(Y76&gt;=0.5,Y76&lt;P$10),2,IF(Y76&gt;=P$10,3)))),"")</f>
        <v/>
      </c>
      <c r="AA76" s="287" t="str">
        <f aca="false">IF(B76 &lt;&gt; "",IFERROR(IF(AVERAGE(W76,Y76)&gt;=P$10,"Y","N"),""),"")</f>
        <v/>
      </c>
      <c r="AB76" s="194" t="str">
        <f aca="false">IF(B76 &lt;&gt; "", IFERROR(IF(C$16 = "PRELIM", SUMIF('Database (LECTURE-RES-PRAC)'!D$14:AG$14, "CLO4", 'Database (LECTURE-RES-PRAC)'!D73:AG73) / 'Grade computation'!F$7, IF(C$16 = "MIDTERM", SUMIF('Database (LECTURE-RES-PRAC)'!AJ$14:BM$14, "CLO4", 'Database (LECTURE-RES-PRAC)'!AJ73:BM73) / 'Grade computation'!G$7, IF(C$16 = "FINAL", SUMIF('Database (LECTURE-RES-PRAC)'!BP$14:CS$14, "CLO4", 'Database (LECTURE-RES-PRAC)'!BP73:CS73) / 'Grade computation'!H$7,""))),""),"")</f>
        <v/>
      </c>
      <c r="AC76" s="286" t="str">
        <f aca="false">IF(B76&lt;&gt;"",IF(AB76="","",IF(AB76&lt;0.5,1,IF(AND(AB76&gt;=0.5,AB76&lt;P$10),2,IF(AB76&gt;=P$10,3)))),"")</f>
        <v/>
      </c>
      <c r="AD76" s="194" t="str">
        <f aca="false">IF(B76 &lt;&gt; "",IF(AND('PRINTABLE (per grading)'!H$16="EXAM", 'PRINTABLE (per grading)'!B$13="Prelim"), IF(ISERROR(SUMIF('Exam (LECTURE ONLY)'!D$20:M$20, "CLO4", 'Exam (LECTURE ONLY)'!D78:M78) / 'Exam (LECTURE ONLY)'!AL$9), "", SUMIF('Exam (LECTURE ONLY)'!D$20:M$20, "CLO4", 'Exam (LECTURE ONLY)'!D78:M78) /'Exam (LECTURE ONLY)'!AL$9),
IF(AND('PRINTABLE (per grading)'!H$16="EXAM", 'PRINTABLE (per grading)'!B$13="Midterm"), IF(ISERROR(SUMIF('Exam (LECTURE ONLY)'!O$20:X$20, "CLO4", 'Exam (LECTURE ONLY)'!O78:X78) / 'Exam (LECTURE ONLY)'!AM$9), "", SUMIF('Exam (LECTURE ONLY)'!O$20:X$20, "CLO4", 'Exam (LECTURE ONLY)'!O78:X78) / 'Exam (LECTURE ONLY)'!AM$9),
IF(AND('PRINTABLE (per grading)'!H$16="EXAM", 'PRINTABLE (per grading)'!B$13="Final"), IF(ISERROR(SUMIF('Exam (LECTURE ONLY)'!Z$20:AI$20, "CLO4", 'Exam (LECTURE ONLY)'!Z78:AI78) / 'Exam (LECTURE ONLY)'!AN$9), "", SUMIF('Exam (LECTURE ONLY)'!Z$20:AI$20, "CLO4", 'Exam (LECTURE ONLY)'!Z78:AI78) / 'Exam (LECTURE ONLY)'!AN$9),
IF(AND('PRINTABLE (per grading)'!H$16="OUTPUT", 'PRINTABLE (per grading)'!B$13="Prelim"), IF(ISERROR(SUMIF(OUTPUT!C$20:M$20, "CLO4", OUTPUT!C78:M78) / OUTPUT!AL$9), "", SUMIF(OUTPUT!C$20:M$20, "CLO4", OUTPUT!C78:M78) / OUTPUT!AL$9),
IF(AND('PRINTABLE (per grading)'!H$16="OUTPUT", 'PRINTABLE (per grading)'!B$13="Midterm"), IF(ISERROR(SUMIF(OUTPUT!O$20:Y$20, "CLO4", OUTPUT!O78:Y78) / OUTPUT!AM$9), "", SUMIF(OUTPUT!O$20:Y$20, "CLO4", OUTPUT!O78:Y78) / OUTPUT!AM$9),
IF(AND('PRINTABLE (per grading)'!H$16="OUTPUT", 'PRINTABLE (per grading)'!B$13="Final"), IF(ISERROR(SUMIF(OUTPUT!AA$20:AI$20, "CLO4", OUTPUT!AA78:AI78) / OUTPUT!AN$9), "", SUMIF(OUTPUT!AA$20:AI$20, "CLO4", OUTPUT!AA78:AI78) / OUTPUT!AN$9),
"")))))),"")</f>
        <v/>
      </c>
      <c r="AE76" s="286" t="str">
        <f aca="false">IF(B76&lt;&gt;"",IF(AD76="","",IF(AD76&lt;0.5,1,IF(AND(AD76&gt;=0.5,AD76&lt;P$10),2,IF(AD76&gt;=P$10,3)))),"")</f>
        <v/>
      </c>
      <c r="AF76" s="287" t="str">
        <f aca="false">IF(B76 &lt;&gt; "",IFERROR(IF(AVERAGE(AB76,AD76)&gt;=P$10,"Y","N"),""),"")</f>
        <v/>
      </c>
      <c r="AG76" s="194" t="str">
        <f aca="false">IF(B76 &lt;&gt; "", IFERROR(IF(C$16 = "PRELIM", SUMIF('Database (LECTURE-RES-PRAC)'!D$14:AG$14, "CLO5", 'Database (LECTURE-RES-PRAC)'!D73:AG73) / 'Grade computation'!F$8, IF(C$16 = "MIDTERM", SUMIF('Database (LECTURE-RES-PRAC)'!AJ$14:BM$14, "CLO5", 'Database (LECTURE-RES-PRAC)'!AJ73:BM73) / 'Grade computation'!G$8, IF(C$16 = "FINAL", SUMIF('Database (LECTURE-RES-PRAC)'!BP$14:CS$14, "CLO5", 'Database (LECTURE-RES-PRAC)'!BP73:CS73) / 'Grade computation'!H$8,""))),""),"")</f>
        <v/>
      </c>
      <c r="AH76" s="286" t="str">
        <f aca="false">IF(B76&lt;&gt;"",IF(AG76="","",IF(AG76&lt;0.5,1,IF(AND(AG76&gt;=0.5,AG76&lt;P$10),2,IF(AG76&gt;=P$10,3)))),"")</f>
        <v/>
      </c>
      <c r="AI76" s="194" t="str">
        <f aca="false">IF(B76 &lt;&gt; "",IF(AND('PRINTABLE (per grading)'!H$16="EXAM", 'PRINTABLE (per grading)'!B$13="Prelim"), IF(ISERROR(SUMIF('Exam (LECTURE ONLY)'!D$20:M$20, "CLO5", 'Exam (LECTURE ONLY)'!D78:M78) / 'Exam (LECTURE ONLY)'!AL$10), "", SUMIF('Exam (LECTURE ONLY)'!D$20:M$20, "CLO5", 'Exam (LECTURE ONLY)'!D78:M78) /'Exam (LECTURE ONLY)'!AL$10),
IF(AND('PRINTABLE (per grading)'!H$16="EXAM", 'PRINTABLE (per grading)'!B$13="Midterm"), IF(ISERROR(SUMIF('Exam (LECTURE ONLY)'!O$20:X$20, "CLO5", 'Exam (LECTURE ONLY)'!O78:X78) / 'Exam (LECTURE ONLY)'!AM$10), "", SUMIF('Exam (LECTURE ONLY)'!O$20:X$20, "CLO5", 'Exam (LECTURE ONLY)'!O78:X78) / 'Exam (LECTURE ONLY)'!AM$10),
IF(AND('PRINTABLE (per grading)'!H$16="EXAM", 'PRINTABLE (per grading)'!B$13="Final"), IF(ISERROR(SUMIF('Exam (LECTURE ONLY)'!Z$20:AI$20, "CLO5", 'Exam (LECTURE ONLY)'!Z78:AI78) / 'Exam (LECTURE ONLY)'!AN$10), "", SUMIF('Exam (LECTURE ONLY)'!Z$20:AI$20, "CLO5", 'Exam (LECTURE ONLY)'!Z78:AI78) / 'Exam (LECTURE ONLY)'!AN$10),
IF(AND('PRINTABLE (per grading)'!H$16="OUTPUT", 'PRINTABLE (per grading)'!B$13="Prelim"), IF(ISERROR(SUMIF(OUTPUT!C$20:M$20, "CLO5", OUTPUT!C78:M78) / OUTPUT!AL$10), "", SUMIF(OUTPUT!C$20:M$20, "CLO5", OUTPUT!C78:M78) / OUTPUT!AL$10),
IF(AND('PRINTABLE (per grading)'!H$16="OUTPUT", 'PRINTABLE (per grading)'!B$13="Midterm"), IF(ISERROR(SUMIF(OUTPUT!O$20:Y$20, "CLO5", OUTPUT!O78:Y78) / OUTPUT!AM$10), "", SUMIF(OUTPUT!O$20:Y$20, "CLO5", OUTPUT!O78:Y78) / OUTPUT!AM$10),
IF(AND('PRINTABLE (per grading)'!H$16="OUTPUT", 'PRINTABLE (per grading)'!B$13="Final"), IF(ISERROR(SUMIF(OUTPUT!AA$20:AI$20, "CLO5", OUTPUT!AA78:AI78) / OUTPUT!AN$10), "", SUMIF(OUTPUT!AA$20:AI$20, "CLO5", OUTPUT!AA78:AI78) / OUTPUT!AN$10),
"")))))),"")</f>
        <v/>
      </c>
      <c r="AJ76" s="286" t="str">
        <f aca="false">IF(B76&lt;&gt;"",IF(AI76="","",IF(AI76&lt;0.5,1,IF(AND(AI76&gt;=0.5,AI76&lt;P$10),2,IF(AI76&gt;=P$10,3)))),"")</f>
        <v/>
      </c>
      <c r="AK76" s="287" t="str">
        <f aca="false">IF(B76 &lt;&gt; "",IFERROR(IF(AVERAGE(AG76,AI76)&gt;=P$10,"Y","N"),""),"")</f>
        <v/>
      </c>
      <c r="AL76" s="194" t="str">
        <f aca="false">IF(B76 &lt;&gt; "", IFERROR(IF(C$16 = "PRELIM", SUMIF('Database (LECTURE-RES-PRAC)'!D$14:AG$14, "CLO6", 'Database (LECTURE-RES-PRAC)'!D73:AG73) / 'Grade computation'!F$9, IF(C$16 = "MIDTERM", SUMIF('Database (LECTURE-RES-PRAC)'!AJ$14:BM$14, "CLO6", 'Database (LECTURE-RES-PRAC)'!AJ73:BM73) / 'Grade computation'!G$9, IF(C$16 = "FINAL", SUMIF('Database (LECTURE-RES-PRAC)'!BP$14:CS$14, "CLO6", 'Database (LECTURE-RES-PRAC)'!BP73:CS73) / 'Grade computation'!H$9,""))),""),"")</f>
        <v/>
      </c>
      <c r="AM76" s="286" t="str">
        <f aca="false">IF(B76&lt;&gt;"",IF(AL76="","",IF(AL76&lt;0.5,1,IF(AND(AL76&gt;=0.5,AL76&lt;P$10),2,IF(AL76&gt;=P$10,3)))),"")</f>
        <v/>
      </c>
      <c r="AN76" s="194" t="str">
        <f aca="false">IF(B76 &lt;&gt; "",IF(AND('PRINTABLE (per grading)'!H$16="EXAM", 'PRINTABLE (per grading)'!B$13="Prelim"), IF(ISERROR(SUMIF('Exam (LECTURE ONLY)'!D$20:M$20, "CLO6", 'Exam (LECTURE ONLY)'!D78:M78) / 'Exam (LECTURE ONLY)'!AL$11), "", SUMIF('Exam (LECTURE ONLY)'!D$20:M$20, "CLO6", 'Exam (LECTURE ONLY)'!D78:M78) /'Exam (LECTURE ONLY)'!AL$11),
IF(AND('PRINTABLE (per grading)'!H$16="EXAM", 'PRINTABLE (per grading)'!B$13="Midterm"), IF(ISERROR(SUMIF('Exam (LECTURE ONLY)'!O$20:X$20, "CLO6", 'Exam (LECTURE ONLY)'!O78:X78) / 'Exam (LECTURE ONLY)'!AM$11), "", SUMIF('Exam (LECTURE ONLY)'!O$20:X$20, "CLO6", 'Exam (LECTURE ONLY)'!O78:X78) / 'Exam (LECTURE ONLY)'!AM$11),
IF(AND('PRINTABLE (per grading)'!H$16="EXAM", 'PRINTABLE (per grading)'!B$13="Final"), IF(ISERROR(SUMIF('Exam (LECTURE ONLY)'!Z$20:AI$20, "CLO6", 'Exam (LECTURE ONLY)'!Z78:AI78) / 'Exam (LECTURE ONLY)'!AN$11), "", SUMIF('Exam (LECTURE ONLY)'!Z$20:AI$20, "CLO6", 'Exam (LECTURE ONLY)'!Z78:AI78) / 'Exam (LECTURE ONLY)'!AN$11),
IF(AND('PRINTABLE (per grading)'!H$16="OUTPUT", 'PRINTABLE (per grading)'!B$13="Prelim"), IF(ISERROR(SUMIF(OUTPUT!C$20:M$20, "CLO6", OUTPUT!C78:M78) / OUTPUT!AL$11), "", SUMIF(OUTPUT!C$20:M$20, "CLO6", OUTPUT!C78:M78) / OUTPUT!AL$11),
IF(AND('PRINTABLE (per grading)'!H$16="OUTPUT", 'PRINTABLE (per grading)'!B$13="Midterm"), IF(ISERROR(SUMIF(OUTPUT!O$20:Y$20, "CLO6", OUTPUT!O78:Y78) / OUTPUT!AM$11), "", SUMIF(OUTPUT!O$20:Y$20, "CLO6", OUTPUT!O78:Y78) / OUTPUT!AM$11),
IF(AND('PRINTABLE (per grading)'!H$16="OUTPUT", 'PRINTABLE (per grading)'!B$13="Final"), IF(ISERROR(SUMIF(OUTPUT!AA$20:AI$20, "CLO6", OUTPUT!AA78:AI78) / OUTPUT!AN$11), "", SUMIF(OUTPUT!AA$20:AI$20, "CLO6", OUTPUT!AA78:AI78) / OUTPUT!AN$11),
"")))))),"")</f>
        <v/>
      </c>
      <c r="AO76" s="286" t="str">
        <f aca="false">IF(B76&lt;&gt;"",IF(AN76="","",IF(AN76&lt;0.5,1,IF(AND(AN76&gt;=0.5,AN76&lt;P$10),2,IF(AN76&gt;=P$10,3)))),"")</f>
        <v/>
      </c>
      <c r="AP76" s="287" t="str">
        <f aca="false">IF(B76 &lt;&gt; "",IFERROR(IF(AVERAGE(AL76,AN76)&gt;=P$10,"Y","N"),""),"")</f>
        <v/>
      </c>
      <c r="AQ76" s="194" t="str">
        <f aca="false">IF(B76 &lt;&gt; "", IFERROR(IF(C$16 = "PRELIM", SUMIF('Database (LECTURE-RES-PRAC)'!D$14:AG$14, "CLO7", 'Database (LECTURE-RES-PRAC)'!D73:AG73) / 'Grade computation'!F$10, IF(C$16 = "MIDTERM", SUMIF('Database (LECTURE-RES-PRAC)'!AJ$14:BM$14, "CLO7", 'Database (LECTURE-RES-PRAC)'!AJ73:BM73) / 'Grade computation'!G$10, IF(C$16 = "FINAL", SUMIF('Database (LECTURE-RES-PRAC)'!BP$14:CS$14, "CLO7", 'Database (LECTURE-RES-PRAC)'!BP73:CS73) / 'Grade computation'!H$10,""))),""),"")</f>
        <v/>
      </c>
      <c r="AR76" s="286" t="str">
        <f aca="false">IF(B76&lt;&gt;"",IF(AQ76="","",IF(AQ76&lt;0.5,1,IF(AND(AQ76&gt;=0.5,AQ76&lt;P$10),2,IF(AQ76&gt;=P$10,3)))),"")</f>
        <v/>
      </c>
      <c r="AS76" s="194" t="str">
        <f aca="false">IF(B76 &lt;&gt; "",IF(AND('PRINTABLE (per grading)'!H$16="EXAM", 'PRINTABLE (per grading)'!B$13="Prelim"), IF(ISERROR(SUMIF('Exam (LECTURE ONLY)'!D$20:M$20, "CLO7", 'Exam (LECTURE ONLY)'!D78:M78) / 'Exam (LECTURE ONLY)'!AL$12), "", SUMIF('Exam (LECTURE ONLY)'!D$20:M$20, "CLO7", 'Exam (LECTURE ONLY)'!D78:M78) /'Exam (LECTURE ONLY)'!AL$12),
IF(AND('PRINTABLE (per grading)'!H$16="EXAM", 'PRINTABLE (per grading)'!B$13="Midterm"), IF(ISERROR(SUMIF('Exam (LECTURE ONLY)'!O$20:X$20, "CLO7", 'Exam (LECTURE ONLY)'!O78:X78) / 'Exam (LECTURE ONLY)'!AM$12), "", SUMIF('Exam (LECTURE ONLY)'!O$20:X$20, "CLO7", 'Exam (LECTURE ONLY)'!O78:X78) / 'Exam (LECTURE ONLY)'!AM$12),
IF(AND('PRINTABLE (per grading)'!H$16="EXAM", 'PRINTABLE (per grading)'!B$13="Final"), IF(ISERROR(SUMIF('Exam (LECTURE ONLY)'!Z$20:AI$20, "CLO7", 'Exam (LECTURE ONLY)'!Z78:AI78) / 'Exam (LECTURE ONLY)'!AN$12), "", SUMIF('Exam (LECTURE ONLY)'!Z$20:AI$20, "CLO7", 'Exam (LECTURE ONLY)'!Z78:AI78) / 'Exam (LECTURE ONLY)'!AN$12),
IF(AND('PRINTABLE (per grading)'!H$16="OUTPUT", 'PRINTABLE (per grading)'!B$13="Prelim"), IF(ISERROR(SUMIF(OUTPUT!C$20:M$20, "CLO7", OUTPUT!C78:M78) / OUTPUT!AL$12), "", SUMIF(OUTPUT!C$20:M$20, "CLO7", OUTPUT!C78:M78) / OUTPUT!AL$12),
IF(AND('PRINTABLE (per grading)'!H$16="OUTPUT", 'PRINTABLE (per grading)'!B$13="Midterm"), IF(ISERROR(SUMIF(OUTPUT!O$20:Y$20, "CLO7", OUTPUT!O78:Y78) / OUTPUT!AM$12), "", SUMIF(OUTPUT!O$20:Y$20, "CLO7", OUTPUT!O78:Y78) / OUTPUT!AM$12),
IF(AND('PRINTABLE (per grading)'!H$16="OUTPUT", 'PRINTABLE (per grading)'!B$13="Final"), IF(ISERROR(SUMIF(OUTPUT!AA$20:AI$20, "CLO7", OUTPUT!AA78:AI78) / OUTPUT!AN$12), "", SUMIF(OUTPUT!AA$20:AI$20, "CLO7", OUTPUT!AA78:AI78) / OUTPUT!AN$12),
"")))))),"")</f>
        <v/>
      </c>
      <c r="AT76" s="286" t="str">
        <f aca="false">IF(B76&lt;&gt;"",IF(AS76="","",IF(AS76&lt;0.5,1,IF(AND(AS76&gt;=0.5,AS76&lt;P$10),2,IF(AS76&gt;=P$10,3)))),"")</f>
        <v/>
      </c>
      <c r="AU76" s="287" t="str">
        <f aca="false">IF(B76 &lt;&gt; "",IFERROR(IF(AVERAGE(AQ76,AS76)&gt;=P$10,"Y","N"),""),"")</f>
        <v/>
      </c>
      <c r="AV76" s="194" t="str">
        <f aca="false">IF(B76 &lt;&gt; "", IFERROR(IF(C$16 = "PRELIM", SUMIF('Database (LECTURE-RES-PRAC)'!D$14:AG$14, "CLO8", 'Database (LECTURE-RES-PRAC)'!D73:AG73) / 'Grade computation'!F$11, IF(C$16 = "MIDTERM", SUMIF('Database (LECTURE-RES-PRAC)'!AJ$14:BM$14, "CLO8", 'Database (LECTURE-RES-PRAC)'!AJ73:BM73) / 'Grade computation'!G$11, IF(C$16 = "FINAL", SUMIF('Database (LECTURE-RES-PRAC)'!BP$14:CS$14, "CLO8", 'Database (LECTURE-RES-PRAC)'!BP73:CS73) / 'Grade computation'!H$11,""))),""),"")</f>
        <v/>
      </c>
      <c r="AW76" s="286" t="str">
        <f aca="false">IF(B76&lt;&gt;"",IF(AV76="","",IF(AV76&lt;0.5,1,IF(AND(AV76&gt;=0.5,AV76&lt;P$10),2,IF(AV76&gt;=P$10,3)))),"")</f>
        <v/>
      </c>
      <c r="AX76" s="194" t="str">
        <f aca="false">IF(B76 &lt;&gt; "",IF(AND('PRINTABLE (per grading)'!H$16="EXAM", 'PRINTABLE (per grading)'!B$13="Prelim"), IF(ISERROR(SUMIF('Exam (LECTURE ONLY)'!D$20:M$20, "CLO8", 'Exam (LECTURE ONLY)'!D78:M78) / 'Exam (LECTURE ONLY)'!AL$13), "", SUMIF('Exam (LECTURE ONLY)'!D$20:M$20, "CLO8", 'Exam (LECTURE ONLY)'!D78:M78) /'Exam (LECTURE ONLY)'!AL$13),
IF(AND('PRINTABLE (per grading)'!H$16="EXAM", 'PRINTABLE (per grading)'!B$13="Midterm"), IF(ISERROR(SUMIF('Exam (LECTURE ONLY)'!O$20:X$20, "CLO8", 'Exam (LECTURE ONLY)'!O78:X78) / 'Exam (LECTURE ONLY)'!AM$13), "", SUMIF('Exam (LECTURE ONLY)'!O$20:X$20, "CLO8", 'Exam (LECTURE ONLY)'!O78:X78) / 'Exam (LECTURE ONLY)'!AM$13),
IF(AND('PRINTABLE (per grading)'!H$16="EXAM", 'PRINTABLE (per grading)'!B$13="Final"), IF(ISERROR(SUMIF('Exam (LECTURE ONLY)'!Z$20:AI$20, "CLO8", 'Exam (LECTURE ONLY)'!Z78:AI78) / 'Exam (LECTURE ONLY)'!AN$13), "", SUMIF('Exam (LECTURE ONLY)'!Z$20:AI$20, "CLO8", 'Exam (LECTURE ONLY)'!Z78:AI78) / 'Exam (LECTURE ONLY)'!AN$13),
IF(AND('PRINTABLE (per grading)'!H$16="OUTPUT", 'PRINTABLE (per grading)'!B$13="Prelim"), IF(ISERROR(SUMIF(OUTPUT!C$20:M$20, "CLO8", OUTPUT!C78:M78) / OUTPUT!AL$13), "", SUMIF(OUTPUT!C$20:M$20, "CLO8", OUTPUT!C78:M78) / OUTPUT!AL$13),
IF(AND('PRINTABLE (per grading)'!H$16="OUTPUT", 'PRINTABLE (per grading)'!B$13="Midterm"), IF(ISERROR(SUMIF(OUTPUT!O$20:Y$20, "CLO8", OUTPUT!O78:Y78) / OUTPUT!AM$13), "", SUMIF(OUTPUT!O$20:Y$20, "CLO8", OUTPUT!O78:Y78) / OUTPUT!AM$13),
IF(AND('PRINTABLE (per grading)'!H$16="OUTPUT", 'PRINTABLE (per grading)'!B$13="Final"), IF(ISERROR(SUMIF(OUTPUT!AA$20:AI$20, "CLO8", OUTPUT!AA78:AI78) / OUTPUT!AN$13), "", SUMIF(OUTPUT!AA$20:AI$20, "CLO8", OUTPUT!AA78:AI78) / OUTPUT!AN$13),
"")))))),"")</f>
        <v/>
      </c>
      <c r="AY76" s="286" t="str">
        <f aca="false">IF(B76&lt;&gt;"",IF(AX76="","",IF(AX76&lt;0.5,1,IF(AND(AX76&gt;=0.5,AX76&lt;P$10),2,IF(AX76&gt;=P$10,3)))),"")</f>
        <v/>
      </c>
      <c r="AZ76" s="287" t="str">
        <f aca="false">IF(B76 &lt;&gt; "",IFERROR(IF(AVERAGE(AV76,AX76)&gt;=P$10,"Y","N"),""),"")</f>
        <v/>
      </c>
      <c r="BA76" s="194" t="str">
        <f aca="false">IF(B76 &lt;&gt; "", IFERROR(IF(C$16 = "PRELIM", SUMIF('Database (LECTURE-RES-PRAC)'!D$14:AG$14, "CLO9", 'Database (LECTURE-RES-PRAC)'!D73:AG73) / 'Grade computation'!F$12, IF(C$16 = "MIDTERM", SUMIF('Database (LECTURE-RES-PRAC)'!AJ$14:BM$14, "CLO9", 'Database (LECTURE-RES-PRAC)'!AJ73:BM73) / 'Grade computation'!G$12, IF(C$16 = "FINAL", SUMIF('Database (LECTURE-RES-PRAC)'!BP$14:CS$14, "CLO9", 'Database (LECTURE-RES-PRAC)'!BP73:CS73) / 'Grade computation'!H$12,""))),""),"")</f>
        <v/>
      </c>
      <c r="BB76" s="286" t="str">
        <f aca="false">IF(B76&lt;&gt;"",IF(BA76="","",IF(BA76&lt;0.5,1,IF(AND(BA76&gt;=0.5,BA76&lt;P$10),2,IF(BA76&gt;=P$10,3)))),"")</f>
        <v/>
      </c>
      <c r="BC76" s="194" t="str">
        <f aca="false">IF(B76 &lt;&gt; "",IF(AND('PRINTABLE (per grading)'!H$16="EXAM", 'PRINTABLE (per grading)'!B$13="Prelim"), IF(ISERROR(SUMIF('Exam (LECTURE ONLY)'!D$20:M$20, "CLO9", 'Exam (LECTURE ONLY)'!D78:M78) / 'Exam (LECTURE ONLY)'!AL$14), "", SUMIF('Exam (LECTURE ONLY)'!D$20:M$20, "CLO9", 'Exam (LECTURE ONLY)'!D78:M78) /'Exam (LECTURE ONLY)'!AL$14),
IF(AND('PRINTABLE (per grading)'!H$16="EXAM", 'PRINTABLE (per grading)'!B$13="Midterm"), IF(ISERROR(SUMIF('Exam (LECTURE ONLY)'!O$20:X$20, "CLO9", 'Exam (LECTURE ONLY)'!O78:X78) / 'Exam (LECTURE ONLY)'!AM$14), "", SUMIF('Exam (LECTURE ONLY)'!O$20:X$20, "CLO9", 'Exam (LECTURE ONLY)'!O78:X78) / 'Exam (LECTURE ONLY)'!AM$14),
IF(AND('PRINTABLE (per grading)'!H$16="EXAM", 'PRINTABLE (per grading)'!B$13="Final"), IF(ISERROR(SUMIF('Exam (LECTURE ONLY)'!Z$20:AI$20, "CLO9", 'Exam (LECTURE ONLY)'!Z78:AI78) / 'Exam (LECTURE ONLY)'!AN$14), "", SUMIF('Exam (LECTURE ONLY)'!Z$20:AI$20, "CLO9", 'Exam (LECTURE ONLY)'!Z78:AI78) / 'Exam (LECTURE ONLY)'!AN$14),
IF(AND('PRINTABLE (per grading)'!H$16="OUTPUT", 'PRINTABLE (per grading)'!B$13="Prelim"), IF(ISERROR(SUMIF(OUTPUT!C$20:M$20, "CLO9", OUTPUT!C78:M78) / OUTPUT!AL$14), "", SUMIF(OUTPUT!C$20:M$20, "CLO9", OUTPUT!C78:M78) / OUTPUT!AL$14),
IF(AND('PRINTABLE (per grading)'!H$16="OUTPUT", 'PRINTABLE (per grading)'!B$13="Midterm"), IF(ISERROR(SUMIF(OUTPUT!O$20:Y$20, "CLO9", OUTPUT!O78:Y78) / OUTPUT!AM$14), "", SUMIF(OUTPUT!O$20:Y$20, "CLO9", OUTPUT!O78:Y78) / OUTPUT!AM$14),
IF(AND('PRINTABLE (per grading)'!H$16="OUTPUT", 'PRINTABLE (per grading)'!B$13="Final"), IF(ISERROR(SUMIF(OUTPUT!AA$20:AI$20, "CLO9", OUTPUT!AA78:AI78) / OUTPUT!AN$14), "", SUMIF(OUTPUT!AA$20:AI$20, "CLO9", OUTPUT!AA78:AI78) / OUTPUT!AN$14),
"")))))),"")</f>
        <v/>
      </c>
      <c r="BD76" s="286" t="str">
        <f aca="false">IF(B76&lt;&gt;"",IF(BC76="","",IF(BC76&lt;0.5,1,IF(AND(BC76&gt;=0.5,BC76&lt;P$10),2,IF(BC76&gt;=P$10,3)))),"")</f>
        <v/>
      </c>
      <c r="BE76" s="287" t="str">
        <f aca="false">IF(B76 &lt;&gt; "",IFERROR(IF(AVERAGE(BA76,BC76)&gt;=P$10,"Y","N"),""),"")</f>
        <v/>
      </c>
      <c r="BF76" s="194" t="str">
        <f aca="false">IF(B76 &lt;&gt; "", IFERROR(IF(C$16 = "PRELIM", SUMIF('Database (LECTURE-RES-PRAC)'!D$14:AG$14, "CLO10", 'Database (LECTURE-RES-PRAC)'!D73:AG73) / 'Grade computation'!F$13, IF(C$16 = "MIDTERM", SUMIF('Database (LECTURE-RES-PRAC)'!AJ$14:BM$14, "CLO10", 'Database (LECTURE-RES-PRAC)'!AJ73:BM73) / 'Grade computation'!G$13, IF(C$16 = "FINAL", SUMIF('Database (LECTURE-RES-PRAC)'!BP$14:CS$14, "CLO10", 'Database (LECTURE-RES-PRAC)'!BP73:CS73) / 'Grade computation'!H$13,""))),""),"")</f>
        <v/>
      </c>
      <c r="BG76" s="286" t="str">
        <f aca="false">IF(B76&lt;&gt;"",IF(BF76="","",IF(BF76&lt;0.5,1,IF(AND(BF76&gt;=0.5,BF76&lt;P$10),2,IF(BF76&gt;=P$10,3)))),"")</f>
        <v/>
      </c>
      <c r="BH76" s="194" t="str">
        <f aca="false">IF(B76 &lt;&gt; "",IF(AND('PRINTABLE (per grading)'!H$16="EXAM", 'PRINTABLE (per grading)'!B$13="Prelim"), IF(ISERROR(SUMIF('Exam (LECTURE ONLY)'!D$20:M$20, "CLO10", 'Exam (LECTURE ONLY)'!D78:M78) / 'Exam (LECTURE ONLY)'!AL$15), "", SUMIF('Exam (LECTURE ONLY)'!D$20:M$20, "CLO10", 'Exam (LECTURE ONLY)'!D78:M78) /'Exam (LECTURE ONLY)'!AL$15),
IF(AND('PRINTABLE (per grading)'!H$16="EXAM", 'PRINTABLE (per grading)'!B$13="Midterm"), IF(ISERROR(SUMIF('Exam (LECTURE ONLY)'!O$20:X$20, "CLO10", 'Exam (LECTURE ONLY)'!O78:X78) / 'Exam (LECTURE ONLY)'!AM$15), "", SUMIF('Exam (LECTURE ONLY)'!O$20:X$20, "CLO10", 'Exam (LECTURE ONLY)'!O78:X78) / 'Exam (LECTURE ONLY)'!AM$15),
IF(AND('PRINTABLE (per grading)'!H$16="EXAM", 'PRINTABLE (per grading)'!B$13="Final"), IF(ISERROR(SUMIF('Exam (LECTURE ONLY)'!Z$20:AI$20, "CLO10", 'Exam (LECTURE ONLY)'!Z78:AI78) / 'Exam (LECTURE ONLY)'!AN$15), "", SUMIF('Exam (LECTURE ONLY)'!Z$20:AI$20, "CLO10", 'Exam (LECTURE ONLY)'!Z78:AI78) / 'Exam (LECTURE ONLY)'!AN$15),
IF(AND('PRINTABLE (per grading)'!H$16="OUTPUT", 'PRINTABLE (per grading)'!B$13="Prelim"), IF(ISERROR(SUMIF(OUTPUT!C$20:M$20, "CLO10", OUTPUT!C78:M78) / OUTPUT!AL$15), "", SUMIF(OUTPUT!C$20:M$20, "CLO10", OUTPUT!C78:M78) / OUTPUT!AL$15),
IF(AND('PRINTABLE (per grading)'!H$16="OUTPUT", 'PRINTABLE (per grading)'!B$13="Midterm"), IF(ISERROR(SUMIF(OUTPUT!O$20:Y$20, "CLO10", OUTPUT!O78:Y78) / OUTPUT!AM$15), "", SUMIF(OUTPUT!O$20:Y$20, "CLO10", OUTPUT!O78:Y78) / OUTPUT!AM$15),
IF(AND('PRINTABLE (per grading)'!H$16="OUTPUT", 'PRINTABLE (per grading)'!B$13="Final"), IF(ISERROR(SUMIF(OUTPUT!AA$20:AI$20, "CLO10", OUTPUT!AA78:AI78) / OUTPUT!AN$15), "", SUMIF(OUTPUT!AA$20:AI$20, "CLO10", OUTPUT!AA78:AI78) / OUTPUT!AN$15),
"")))))),"")</f>
        <v/>
      </c>
      <c r="BI76" s="286" t="str">
        <f aca="false">IF(B76&lt;&gt;"",IF(BH76="","",IF(BH76&lt;0.5,1,IF(AND(BH76&gt;=0.5,BH76&lt;P$10),2,IF(BH76&gt;=P$10,3)))),"")</f>
        <v/>
      </c>
      <c r="BJ76" s="287" t="str">
        <f aca="false">IF(B76 &lt;&gt; "",IFERROR(IF(AVERAGE(BF76,BH76)&gt;=P$10,"Y","N"),""),"")</f>
        <v/>
      </c>
      <c r="BK76" s="8"/>
    </row>
    <row r="77" customFormat="false" ht="19.5" hidden="false" customHeight="true" outlineLevel="0" collapsed="false">
      <c r="A77" s="183" t="str">
        <f aca="false">IF(ISBLANK('Database (LECTURE-RES-PRAC)'!A74),"",'Database (LECTURE-RES-PRAC)'!A74)</f>
        <v/>
      </c>
      <c r="B77" s="184" t="str">
        <f aca="false">IF(ISBLANK('Database (LECTURE-RES-PRAC)'!B74),"",'Database (LECTURE-RES-PRAC)'!B74)</f>
        <v/>
      </c>
      <c r="C77" s="230" t="str">
        <f aca="false">IF(B77&lt;&gt;"",IF(C$16="PRELIM",'Grade computation'!C77, IF(C$16="MIDTERM",'Grade computation'!K77, IF(C$16="FINAL",'Grade computation'!S77,""))),"")</f>
        <v/>
      </c>
      <c r="D77" s="231" t="str">
        <f aca="false">IF(B77&lt;&gt;"",IFERROR(IF(B$11="80-20", (((C77/C$19)*X$6)+X$7)*D$18, IF(B$11="60-40", (((C77/C$19)*Y$6)+Y$7)*D$18, 0)),0),"")</f>
        <v/>
      </c>
      <c r="E77" s="230" t="str">
        <f aca="false">IF(B77&lt;&gt;"", IF(C$16="PRELIM",'Grade computation'!E77, IF(C$16="MIDTERM",'Grade computation'!M77, IF(C$16="FINAL",'Grade computation'!U77,""))),"")</f>
        <v/>
      </c>
      <c r="F77" s="232" t="str">
        <f aca="false">IF(B77&lt;&gt;"",IFERROR(IF(B$11="80-20", (((E77/E$19)*X$6)+X$7)*F$18, IF(B$11="60-40", (((E77/E$19)*Y$6)+Y$7)*F$18, 0)),0),"")</f>
        <v/>
      </c>
      <c r="G77" s="233" t="str">
        <f aca="false">IF(B77&lt;&gt;"",IFERROR((D77+F77),0),"")</f>
        <v/>
      </c>
      <c r="H77" s="234" t="str">
        <f aca="false">IF(B77&lt;&gt;"",IF(C$16="PRELIM", 'Grade computation'!H77, IF(C$16="MIDTERM", 'Grade computation'!P77, IF(C$16="FINAL",'Grade computation'!X77, ""))),"")</f>
        <v/>
      </c>
      <c r="I77" s="233" t="str">
        <f aca="false">IF(B77&lt;&gt;"",IFERROR(IF(B$11="80-20", (((H77/H$19)*X$6)+X$7)*I$19, IF(B$11="60-40", (((H77/H$19)*Y$6)+Y$7)*I$19, 0)),0),"")</f>
        <v/>
      </c>
      <c r="J77" s="237" t="str">
        <f aca="false">IFERROR((G77+I77),"")</f>
        <v/>
      </c>
      <c r="K77" s="183" t="str">
        <f aca="false">IFERROR(IF(J77="","",IF(J77&gt;=75,"PASSED","FAILED")),"")</f>
        <v/>
      </c>
      <c r="L77" s="183"/>
      <c r="M77" s="194" t="str">
        <f aca="false">IF(B77 &lt;&gt; "", IFERROR(IF(C$16 = "PRELIM", SUMIF('Database (LECTURE-RES-PRAC)'!D$14:AG$14, "CLO1", 'Database (LECTURE-RES-PRAC)'!D74:AG74) / 'Grade computation'!F$4, IF(C$16 = "MIDTERM", SUMIF('Database (LECTURE-RES-PRAC)'!AJ$14:BM$14, "CLO1", 'Database (LECTURE-RES-PRAC)'!AJ74:BM74) / 'Grade computation'!G$4, IF(C$16 = "FINAL", SUMIF('Database (LECTURE-RES-PRAC)'!BP$14:CS$14, "CLO1", 'Database (LECTURE-RES-PRAC)'!BP74:CS74) / 'Grade computation'!H$4,""))),""),"")</f>
        <v/>
      </c>
      <c r="N77" s="286" t="str">
        <f aca="false">IF(B77&lt;&gt;"",IF(M77="","",IF(M77&lt;0.5,1,IF(AND(M77&gt;=0.5,M77&lt;P$10),2,IF(M77&gt;=P$10,3)))),"")</f>
        <v/>
      </c>
      <c r="O77" s="194" t="str">
        <f aca="false">IF(B77 &lt;&gt; "",IF(AND('PRINTABLE (per grading)'!H$16="EXAM", 'PRINTABLE (per grading)'!B$13="Prelim"), IF(ISERROR(SUMIF('Exam (LECTURE ONLY)'!D$20:M$20, "CLO1", 'Exam (LECTURE ONLY)'!D79:M79) / 'Exam (LECTURE ONLY)'!AL$6), "", SUMIF('Exam (LECTURE ONLY)'!D$20:M$20, "CLO1", 'Exam (LECTURE ONLY)'!D79:M79) /'Exam (LECTURE ONLY)'!AL$6),
IF(AND('PRINTABLE (per grading)'!H$16="EXAM", 'PRINTABLE (per grading)'!B$13="Midterm"), IF(ISERROR(SUMIF('Exam (LECTURE ONLY)'!O$20:X$20, "CLO1", 'Exam (LECTURE ONLY)'!O79:X79) / 'Exam (LECTURE ONLY)'!AM$6), "", SUMIF('Exam (LECTURE ONLY)'!O$20:X$20, "CLO1", 'Exam (LECTURE ONLY)'!O79:X79) / 'Exam (LECTURE ONLY)'!AM$6),
IF(AND('PRINTABLE (per grading)'!H$16="EXAM", 'PRINTABLE (per grading)'!B$13="Final"), IF(ISERROR(SUMIF('Exam (LECTURE ONLY)'!Z$20:AI$20, "CLO1", 'Exam (LECTURE ONLY)'!Z79:AI79) / 'Exam (LECTURE ONLY)'!AN$6), "", SUMIF('Exam (LECTURE ONLY)'!Z$20:AI$20, "CLO1", 'Exam (LECTURE ONLY)'!Z79:AI79) / 'Exam (LECTURE ONLY)'!AN$6),
IF(AND('PRINTABLE (per grading)'!H$16="OUTPUT", 'PRINTABLE (per grading)'!B$13="Prelim"), IF(ISERROR(SUMIF(OUTPUT!C$20:M$20, "CLO1", OUTPUT!C79:M79) / OUTPUT!AL$6), "", SUMIF(OUTPUT!C$20:M$20, "CLO1", OUTPUT!C79:M79) / OUTPUT!AL$6),
IF(AND('PRINTABLE (per grading)'!H$16="OUTPUT", 'PRINTABLE (per grading)'!B$13="Midterm"), IF(ISERROR(SUMIF(OUTPUT!O$20:Y$20, "CLO1", OUTPUT!O79:Y79) / OUTPUT!AM$6), "", SUMIF(OUTPUT!O$20:Y$20, "CLO1", OUTPUT!O79:Y79) / OUTPUT!AM$6),
IF(AND('PRINTABLE (per grading)'!H$16="OUTPUT", 'PRINTABLE (per grading)'!B$13="Final"), IF(ISERROR(SUMIF(OUTPUT!AA$20:AI$20, "CLO1", OUTPUT!AA79:AI79) / OUTPUT!AN$6), "", SUMIF(OUTPUT!AA$20:AI$20, "CLO1", OUTPUT!AA79:AI79) / OUTPUT!AN$6),
"")))))),"")</f>
        <v/>
      </c>
      <c r="P77" s="286" t="str">
        <f aca="false">IF(B77&lt;&gt;"",IF(O77="","",IF(O77&lt;0.5,1,IF(AND(O77&gt;=0.5,O77&lt;P$10),2,IF(O77&gt;=P$10,3)))),"")</f>
        <v/>
      </c>
      <c r="Q77" s="287" t="str">
        <f aca="false">IF(B77 &lt;&gt; "",IFERROR(IF(AVERAGE(M77,O77)&gt;=P$10,"Y","N"),""),"")</f>
        <v/>
      </c>
      <c r="R77" s="194" t="str">
        <f aca="false">IF(B77 &lt;&gt; "", IFERROR(IF(C$16 = "PRELIM", SUMIF('Database (LECTURE-RES-PRAC)'!D$14:AG$14, "CLO2", 'Database (LECTURE-RES-PRAC)'!D74:AG74) / 'Grade computation'!F$5, IF(C$16 = "MIDTERM", SUMIF('Database (LECTURE-RES-PRAC)'!AJ$14:BM$14, "CLO2", 'Database (LECTURE-RES-PRAC)'!AJ74:BM74) / 'Grade computation'!G$5, IF(C$16 = "FINAL", SUMIF('Database (LECTURE-RES-PRAC)'!BP$14:CS$14, "CLO2", 'Database (LECTURE-RES-PRAC)'!BP74:CS74) / 'Grade computation'!H$5,""))),""),"")</f>
        <v/>
      </c>
      <c r="S77" s="286" t="str">
        <f aca="false">IF(B77&lt;&gt;"",IF(R77="","",IF(R77&lt;0.5,1,IF(AND(R77&gt;=0.5,R77&lt;P$10),2,IF(R77&gt;=P$10,3)))),"")</f>
        <v/>
      </c>
      <c r="T77" s="194" t="str">
        <f aca="false">IF(B77 &lt;&gt; "",IF(AND('PRINTABLE (per grading)'!H$16="EXAM", 'PRINTABLE (per grading)'!B$13="Prelim"), IF(ISERROR(SUMIF('Exam (LECTURE ONLY)'!D$20:M$20, "CLO2", 'Exam (LECTURE ONLY)'!D79:M79) / 'Exam (LECTURE ONLY)'!AL$7), "", SUMIF('Exam (LECTURE ONLY)'!D$20:M$20, "CLO2", 'Exam (LECTURE ONLY)'!D79:M79) /'Exam (LECTURE ONLY)'!AL$7),
IF(AND('PRINTABLE (per grading)'!H$16="EXAM", 'PRINTABLE (per grading)'!B$13="Midterm"), IF(ISERROR(SUMIF('Exam (LECTURE ONLY)'!O$20:X$20, "CLO2", 'Exam (LECTURE ONLY)'!O79:X79) / 'Exam (LECTURE ONLY)'!AM$7), "", SUMIF('Exam (LECTURE ONLY)'!O$20:X$20, "CLO2", 'Exam (LECTURE ONLY)'!O79:X79) / 'Exam (LECTURE ONLY)'!AM$7),
IF(AND('PRINTABLE (per grading)'!H$16="EXAM", 'PRINTABLE (per grading)'!B$13="Final"), IF(ISERROR(SUMIF('Exam (LECTURE ONLY)'!Z$20:AI$20, "CLO2", 'Exam (LECTURE ONLY)'!Z79:AI79) / 'Exam (LECTURE ONLY)'!AN$7), "", SUMIF('Exam (LECTURE ONLY)'!Z$20:AI$20, "CLO2", 'Exam (LECTURE ONLY)'!Z79:AI79) / 'Exam (LECTURE ONLY)'!AN$7),
IF(AND('PRINTABLE (per grading)'!H$16="OUTPUT", 'PRINTABLE (per grading)'!B$13="Prelim"), IF(ISERROR(SUMIF(OUTPUT!C$20:M$20, "CLO2", OUTPUT!C79:M79) / OUTPUT!AL$7), "", SUMIF(OUTPUT!C$20:M$20, "CLO2", OUTPUT!C79:M79) / OUTPUT!AL$7),
IF(AND('PRINTABLE (per grading)'!H$16="OUTPUT", 'PRINTABLE (per grading)'!B$13="Midterm"), IF(ISERROR(SUMIF(OUTPUT!O$20:Y$20, "CLO2", OUTPUT!O79:Y79) / OUTPUT!AM$7), "", SUMIF(OUTPUT!O$20:Y$20, "CLO2", OUTPUT!O79:Y79) / OUTPUT!AM$7),
IF(AND('PRINTABLE (per grading)'!H$16="OUTPUT", 'PRINTABLE (per grading)'!B$13="Final"), IF(ISERROR(SUMIF(OUTPUT!AA$20:AI$20, "CLO2", OUTPUT!AA79:AI79) / OUTPUT!AN$7), "", SUMIF(OUTPUT!AA$20:AI$20, "CLO2", OUTPUT!AA79:AI79) / OUTPUT!AN$7),
"")))))),"")</f>
        <v/>
      </c>
      <c r="U77" s="286" t="str">
        <f aca="false">IF(B77&lt;&gt;"",IF(T77="","",IF(T77&lt;0.5,1,IF(AND(T77&gt;=0.5,T77&lt;P$10),2,IF(T77&gt;=P$10,3)))),"")</f>
        <v/>
      </c>
      <c r="V77" s="287" t="str">
        <f aca="false">IF(B77 &lt;&gt; "",IFERROR(IF(AVERAGE(R77,T77)&gt;=P$10,"Y","N"),""),"")</f>
        <v/>
      </c>
      <c r="W77" s="194" t="str">
        <f aca="false">IF(B77 &lt;&gt; "", IFERROR(IF(C$16 = "PRELIM", SUMIF('Database (LECTURE-RES-PRAC)'!D$14:AG$14, "CLO3", 'Database (LECTURE-RES-PRAC)'!D74:AG74) / 'Grade computation'!F$6, IF(C$16 = "MIDTERM", SUMIF('Database (LECTURE-RES-PRAC)'!AJ$14:BM$14, "CLO3", 'Database (LECTURE-RES-PRAC)'!AJ74:BM74) / 'Grade computation'!G$6, IF(C$16 = "FINAL", SUMIF('Database (LECTURE-RES-PRAC)'!BP$14:CS$14, "CLO3", 'Database (LECTURE-RES-PRAC)'!BP74:CS74) / 'Grade computation'!H$6,""))),""),"")</f>
        <v/>
      </c>
      <c r="X77" s="286" t="str">
        <f aca="false">IF(B77&lt;&gt;"",IF(W77="","",IF(W77&lt;0.5,1,IF(AND(W77&gt;=0.5,W77&lt;P$10),2,IF(W77&gt;=P$10,3)))),"")</f>
        <v/>
      </c>
      <c r="Y77" s="194" t="str">
        <f aca="false">IF(B77 &lt;&gt; "",IF(AND('PRINTABLE (per grading)'!H$16="EXAM", 'PRINTABLE (per grading)'!B$13="Prelim"), IF(ISERROR(SUMIF('Exam (LECTURE ONLY)'!D$20:M$20, "CLO3", 'Exam (LECTURE ONLY)'!D79:M79) / 'Exam (LECTURE ONLY)'!AL$8), "", SUMIF('Exam (LECTURE ONLY)'!D$20:M$20, "CLO3", 'Exam (LECTURE ONLY)'!D79:M79) /'Exam (LECTURE ONLY)'!AL$8),
IF(AND('PRINTABLE (per grading)'!H$16="EXAM", 'PRINTABLE (per grading)'!B$13="Midterm"), IF(ISERROR(SUMIF('Exam (LECTURE ONLY)'!O$20:X$20, "CLO3", 'Exam (LECTURE ONLY)'!O79:X79) / 'Exam (LECTURE ONLY)'!AM$8), "", SUMIF('Exam (LECTURE ONLY)'!O$20:X$20, "CLO3", 'Exam (LECTURE ONLY)'!O79:X79) / 'Exam (LECTURE ONLY)'!AM$8),
IF(AND('PRINTABLE (per grading)'!H$16="EXAM", 'PRINTABLE (per grading)'!B$13="Final"), IF(ISERROR(SUMIF('Exam (LECTURE ONLY)'!Z$20:AI$20, "CLO3", 'Exam (LECTURE ONLY)'!Z79:AI79) / 'Exam (LECTURE ONLY)'!AN$8), "", SUMIF('Exam (LECTURE ONLY)'!Z$20:AI$20, "CLO3", 'Exam (LECTURE ONLY)'!Z79:AI79) / 'Exam (LECTURE ONLY)'!AN$8),
IF(AND('PRINTABLE (per grading)'!H$16="OUTPUT", 'PRINTABLE (per grading)'!B$13="Prelim"), IF(ISERROR(SUMIF(OUTPUT!C$20:M$20, "CLO3", OUTPUT!C79:M79) / OUTPUT!AL$8), "", SUMIF(OUTPUT!C$20:M$20, "CLO3", OUTPUT!C79:M79) / OUTPUT!AL$8),
IF(AND('PRINTABLE (per grading)'!H$16="OUTPUT", 'PRINTABLE (per grading)'!B$13="Midterm"), IF(ISERROR(SUMIF(OUTPUT!O$20:Y$20, "CLO3", OUTPUT!O79:Y79) / OUTPUT!AM$8), "", SUMIF(OUTPUT!O$20:Y$20, "CLO3", OUTPUT!O79:Y79) / OUTPUT!AM$8),
IF(AND('PRINTABLE (per grading)'!H$16="OUTPUT", 'PRINTABLE (per grading)'!B$13="Final"), IF(ISERROR(SUMIF(OUTPUT!AA$20:AI$20, "CLO3", OUTPUT!AA79:AI79) / OUTPUT!AN$8), "", SUMIF(OUTPUT!AA$20:AI$20, "CLO3", OUTPUT!AA79:AI79) / OUTPUT!AN$8),
"" )))))),"")</f>
        <v/>
      </c>
      <c r="Z77" s="286" t="str">
        <f aca="false">IF(B77&lt;&gt;"",IF(Y77="","",IF(Y77&lt;0.5,1,IF(AND(Y77&gt;=0.5,Y77&lt;P$10),2,IF(Y77&gt;=P$10,3)))),"")</f>
        <v/>
      </c>
      <c r="AA77" s="287" t="str">
        <f aca="false">IF(B77 &lt;&gt; "",IFERROR(IF(AVERAGE(W77,Y77)&gt;=P$10,"Y","N"),""),"")</f>
        <v/>
      </c>
      <c r="AB77" s="194" t="str">
        <f aca="false">IF(B77 &lt;&gt; "", IFERROR(IF(C$16 = "PRELIM", SUMIF('Database (LECTURE-RES-PRAC)'!D$14:AG$14, "CLO4", 'Database (LECTURE-RES-PRAC)'!D74:AG74) / 'Grade computation'!F$7, IF(C$16 = "MIDTERM", SUMIF('Database (LECTURE-RES-PRAC)'!AJ$14:BM$14, "CLO4", 'Database (LECTURE-RES-PRAC)'!AJ74:BM74) / 'Grade computation'!G$7, IF(C$16 = "FINAL", SUMIF('Database (LECTURE-RES-PRAC)'!BP$14:CS$14, "CLO4", 'Database (LECTURE-RES-PRAC)'!BP74:CS74) / 'Grade computation'!H$7,""))),""),"")</f>
        <v/>
      </c>
      <c r="AC77" s="286" t="str">
        <f aca="false">IF(B77&lt;&gt;"",IF(AB77="","",IF(AB77&lt;0.5,1,IF(AND(AB77&gt;=0.5,AB77&lt;P$10),2,IF(AB77&gt;=P$10,3)))),"")</f>
        <v/>
      </c>
      <c r="AD77" s="194" t="str">
        <f aca="false">IF(B77 &lt;&gt; "",IF(AND('PRINTABLE (per grading)'!H$16="EXAM", 'PRINTABLE (per grading)'!B$13="Prelim"), IF(ISERROR(SUMIF('Exam (LECTURE ONLY)'!D$20:M$20, "CLO4", 'Exam (LECTURE ONLY)'!D79:M79) / 'Exam (LECTURE ONLY)'!AL$9), "", SUMIF('Exam (LECTURE ONLY)'!D$20:M$20, "CLO4", 'Exam (LECTURE ONLY)'!D79:M79) /'Exam (LECTURE ONLY)'!AL$9),
IF(AND('PRINTABLE (per grading)'!H$16="EXAM", 'PRINTABLE (per grading)'!B$13="Midterm"), IF(ISERROR(SUMIF('Exam (LECTURE ONLY)'!O$20:X$20, "CLO4", 'Exam (LECTURE ONLY)'!O79:X79) / 'Exam (LECTURE ONLY)'!AM$9), "", SUMIF('Exam (LECTURE ONLY)'!O$20:X$20, "CLO4", 'Exam (LECTURE ONLY)'!O79:X79) / 'Exam (LECTURE ONLY)'!AM$9),
IF(AND('PRINTABLE (per grading)'!H$16="EXAM", 'PRINTABLE (per grading)'!B$13="Final"), IF(ISERROR(SUMIF('Exam (LECTURE ONLY)'!Z$20:AI$20, "CLO4", 'Exam (LECTURE ONLY)'!Z79:AI79) / 'Exam (LECTURE ONLY)'!AN$9), "", SUMIF('Exam (LECTURE ONLY)'!Z$20:AI$20, "CLO4", 'Exam (LECTURE ONLY)'!Z79:AI79) / 'Exam (LECTURE ONLY)'!AN$9),
IF(AND('PRINTABLE (per grading)'!H$16="OUTPUT", 'PRINTABLE (per grading)'!B$13="Prelim"), IF(ISERROR(SUMIF(OUTPUT!C$20:M$20, "CLO4", OUTPUT!C79:M79) / OUTPUT!AL$9), "", SUMIF(OUTPUT!C$20:M$20, "CLO4", OUTPUT!C79:M79) / OUTPUT!AL$9),
IF(AND('PRINTABLE (per grading)'!H$16="OUTPUT", 'PRINTABLE (per grading)'!B$13="Midterm"), IF(ISERROR(SUMIF(OUTPUT!O$20:Y$20, "CLO4", OUTPUT!O79:Y79) / OUTPUT!AM$9), "", SUMIF(OUTPUT!O$20:Y$20, "CLO4", OUTPUT!O79:Y79) / OUTPUT!AM$9),
IF(AND('PRINTABLE (per grading)'!H$16="OUTPUT", 'PRINTABLE (per grading)'!B$13="Final"), IF(ISERROR(SUMIF(OUTPUT!AA$20:AI$20, "CLO4", OUTPUT!AA79:AI79) / OUTPUT!AN$9), "", SUMIF(OUTPUT!AA$20:AI$20, "CLO4", OUTPUT!AA79:AI79) / OUTPUT!AN$9),
"")))))),"")</f>
        <v/>
      </c>
      <c r="AE77" s="286" t="str">
        <f aca="false">IF(B77&lt;&gt;"",IF(AD77="","",IF(AD77&lt;0.5,1,IF(AND(AD77&gt;=0.5,AD77&lt;P$10),2,IF(AD77&gt;=P$10,3)))),"")</f>
        <v/>
      </c>
      <c r="AF77" s="287" t="str">
        <f aca="false">IF(B77 &lt;&gt; "",IFERROR(IF(AVERAGE(AB77,AD77)&gt;=P$10,"Y","N"),""),"")</f>
        <v/>
      </c>
      <c r="AG77" s="194" t="str">
        <f aca="false">IF(B77 &lt;&gt; "", IFERROR(IF(C$16 = "PRELIM", SUMIF('Database (LECTURE-RES-PRAC)'!D$14:AG$14, "CLO5", 'Database (LECTURE-RES-PRAC)'!D74:AG74) / 'Grade computation'!F$8, IF(C$16 = "MIDTERM", SUMIF('Database (LECTURE-RES-PRAC)'!AJ$14:BM$14, "CLO5", 'Database (LECTURE-RES-PRAC)'!AJ74:BM74) / 'Grade computation'!G$8, IF(C$16 = "FINAL", SUMIF('Database (LECTURE-RES-PRAC)'!BP$14:CS$14, "CLO5", 'Database (LECTURE-RES-PRAC)'!BP74:CS74) / 'Grade computation'!H$8,""))),""),"")</f>
        <v/>
      </c>
      <c r="AH77" s="286" t="str">
        <f aca="false">IF(B77&lt;&gt;"",IF(AG77="","",IF(AG77&lt;0.5,1,IF(AND(AG77&gt;=0.5,AG77&lt;P$10),2,IF(AG77&gt;=P$10,3)))),"")</f>
        <v/>
      </c>
      <c r="AI77" s="194" t="str">
        <f aca="false">IF(B77 &lt;&gt; "",IF(AND('PRINTABLE (per grading)'!H$16="EXAM", 'PRINTABLE (per grading)'!B$13="Prelim"), IF(ISERROR(SUMIF('Exam (LECTURE ONLY)'!D$20:M$20, "CLO5", 'Exam (LECTURE ONLY)'!D79:M79) / 'Exam (LECTURE ONLY)'!AL$10), "", SUMIF('Exam (LECTURE ONLY)'!D$20:M$20, "CLO5", 'Exam (LECTURE ONLY)'!D79:M79) /'Exam (LECTURE ONLY)'!AL$10),
IF(AND('PRINTABLE (per grading)'!H$16="EXAM", 'PRINTABLE (per grading)'!B$13="Midterm"), IF(ISERROR(SUMIF('Exam (LECTURE ONLY)'!O$20:X$20, "CLO5", 'Exam (LECTURE ONLY)'!O79:X79) / 'Exam (LECTURE ONLY)'!AM$10), "", SUMIF('Exam (LECTURE ONLY)'!O$20:X$20, "CLO5", 'Exam (LECTURE ONLY)'!O79:X79) / 'Exam (LECTURE ONLY)'!AM$10),
IF(AND('PRINTABLE (per grading)'!H$16="EXAM", 'PRINTABLE (per grading)'!B$13="Final"), IF(ISERROR(SUMIF('Exam (LECTURE ONLY)'!Z$20:AI$20, "CLO5", 'Exam (LECTURE ONLY)'!Z79:AI79) / 'Exam (LECTURE ONLY)'!AN$10), "", SUMIF('Exam (LECTURE ONLY)'!Z$20:AI$20, "CLO5", 'Exam (LECTURE ONLY)'!Z79:AI79) / 'Exam (LECTURE ONLY)'!AN$10),
IF(AND('PRINTABLE (per grading)'!H$16="OUTPUT", 'PRINTABLE (per grading)'!B$13="Prelim"), IF(ISERROR(SUMIF(OUTPUT!C$20:M$20, "CLO5", OUTPUT!C79:M79) / OUTPUT!AL$10), "", SUMIF(OUTPUT!C$20:M$20, "CLO5", OUTPUT!C79:M79) / OUTPUT!AL$10),
IF(AND('PRINTABLE (per grading)'!H$16="OUTPUT", 'PRINTABLE (per grading)'!B$13="Midterm"), IF(ISERROR(SUMIF(OUTPUT!O$20:Y$20, "CLO5", OUTPUT!O79:Y79) / OUTPUT!AM$10), "", SUMIF(OUTPUT!O$20:Y$20, "CLO5", OUTPUT!O79:Y79) / OUTPUT!AM$10),
IF(AND('PRINTABLE (per grading)'!H$16="OUTPUT", 'PRINTABLE (per grading)'!B$13="Final"), IF(ISERROR(SUMIF(OUTPUT!AA$20:AI$20, "CLO5", OUTPUT!AA79:AI79) / OUTPUT!AN$10), "", SUMIF(OUTPUT!AA$20:AI$20, "CLO5", OUTPUT!AA79:AI79) / OUTPUT!AN$10),
"")))))),"")</f>
        <v/>
      </c>
      <c r="AJ77" s="286" t="str">
        <f aca="false">IF(B77&lt;&gt;"",IF(AI77="","",IF(AI77&lt;0.5,1,IF(AND(AI77&gt;=0.5,AI77&lt;P$10),2,IF(AI77&gt;=P$10,3)))),"")</f>
        <v/>
      </c>
      <c r="AK77" s="287" t="str">
        <f aca="false">IF(B77 &lt;&gt; "",IFERROR(IF(AVERAGE(AG77,AI77)&gt;=P$10,"Y","N"),""),"")</f>
        <v/>
      </c>
      <c r="AL77" s="194" t="str">
        <f aca="false">IF(B77 &lt;&gt; "", IFERROR(IF(C$16 = "PRELIM", SUMIF('Database (LECTURE-RES-PRAC)'!D$14:AG$14, "CLO6", 'Database (LECTURE-RES-PRAC)'!D74:AG74) / 'Grade computation'!F$9, IF(C$16 = "MIDTERM", SUMIF('Database (LECTURE-RES-PRAC)'!AJ$14:BM$14, "CLO6", 'Database (LECTURE-RES-PRAC)'!AJ74:BM74) / 'Grade computation'!G$9, IF(C$16 = "FINAL", SUMIF('Database (LECTURE-RES-PRAC)'!BP$14:CS$14, "CLO6", 'Database (LECTURE-RES-PRAC)'!BP74:CS74) / 'Grade computation'!H$9,""))),""),"")</f>
        <v/>
      </c>
      <c r="AM77" s="286" t="str">
        <f aca="false">IF(B77&lt;&gt;"",IF(AL77="","",IF(AL77&lt;0.5,1,IF(AND(AL77&gt;=0.5,AL77&lt;P$10),2,IF(AL77&gt;=P$10,3)))),"")</f>
        <v/>
      </c>
      <c r="AN77" s="194" t="str">
        <f aca="false">IF(B77 &lt;&gt; "",IF(AND('PRINTABLE (per grading)'!H$16="EXAM", 'PRINTABLE (per grading)'!B$13="Prelim"), IF(ISERROR(SUMIF('Exam (LECTURE ONLY)'!D$20:M$20, "CLO6", 'Exam (LECTURE ONLY)'!D79:M79) / 'Exam (LECTURE ONLY)'!AL$11), "", SUMIF('Exam (LECTURE ONLY)'!D$20:M$20, "CLO6", 'Exam (LECTURE ONLY)'!D79:M79) /'Exam (LECTURE ONLY)'!AL$11),
IF(AND('PRINTABLE (per grading)'!H$16="EXAM", 'PRINTABLE (per grading)'!B$13="Midterm"), IF(ISERROR(SUMIF('Exam (LECTURE ONLY)'!O$20:X$20, "CLO6", 'Exam (LECTURE ONLY)'!O79:X79) / 'Exam (LECTURE ONLY)'!AM$11), "", SUMIF('Exam (LECTURE ONLY)'!O$20:X$20, "CLO6", 'Exam (LECTURE ONLY)'!O79:X79) / 'Exam (LECTURE ONLY)'!AM$11),
IF(AND('PRINTABLE (per grading)'!H$16="EXAM", 'PRINTABLE (per grading)'!B$13="Final"), IF(ISERROR(SUMIF('Exam (LECTURE ONLY)'!Z$20:AI$20, "CLO6", 'Exam (LECTURE ONLY)'!Z79:AI79) / 'Exam (LECTURE ONLY)'!AN$11), "", SUMIF('Exam (LECTURE ONLY)'!Z$20:AI$20, "CLO6", 'Exam (LECTURE ONLY)'!Z79:AI79) / 'Exam (LECTURE ONLY)'!AN$11),
IF(AND('PRINTABLE (per grading)'!H$16="OUTPUT", 'PRINTABLE (per grading)'!B$13="Prelim"), IF(ISERROR(SUMIF(OUTPUT!C$20:M$20, "CLO6", OUTPUT!C79:M79) / OUTPUT!AL$11), "", SUMIF(OUTPUT!C$20:M$20, "CLO6", OUTPUT!C79:M79) / OUTPUT!AL$11),
IF(AND('PRINTABLE (per grading)'!H$16="OUTPUT", 'PRINTABLE (per grading)'!B$13="Midterm"), IF(ISERROR(SUMIF(OUTPUT!O$20:Y$20, "CLO6", OUTPUT!O79:Y79) / OUTPUT!AM$11), "", SUMIF(OUTPUT!O$20:Y$20, "CLO6", OUTPUT!O79:Y79) / OUTPUT!AM$11),
IF(AND('PRINTABLE (per grading)'!H$16="OUTPUT", 'PRINTABLE (per grading)'!B$13="Final"), IF(ISERROR(SUMIF(OUTPUT!AA$20:AI$20, "CLO6", OUTPUT!AA79:AI79) / OUTPUT!AN$11), "", SUMIF(OUTPUT!AA$20:AI$20, "CLO6", OUTPUT!AA79:AI79) / OUTPUT!AN$11),
"")))))),"")</f>
        <v/>
      </c>
      <c r="AO77" s="286" t="str">
        <f aca="false">IF(B77&lt;&gt;"",IF(AN77="","",IF(AN77&lt;0.5,1,IF(AND(AN77&gt;=0.5,AN77&lt;P$10),2,IF(AN77&gt;=P$10,3)))),"")</f>
        <v/>
      </c>
      <c r="AP77" s="287" t="str">
        <f aca="false">IF(B77 &lt;&gt; "",IFERROR(IF(AVERAGE(AL77,AN77)&gt;=P$10,"Y","N"),""),"")</f>
        <v/>
      </c>
      <c r="AQ77" s="194" t="str">
        <f aca="false">IF(B77 &lt;&gt; "", IFERROR(IF(C$16 = "PRELIM", SUMIF('Database (LECTURE-RES-PRAC)'!D$14:AG$14, "CLO7", 'Database (LECTURE-RES-PRAC)'!D74:AG74) / 'Grade computation'!F$10, IF(C$16 = "MIDTERM", SUMIF('Database (LECTURE-RES-PRAC)'!AJ$14:BM$14, "CLO7", 'Database (LECTURE-RES-PRAC)'!AJ74:BM74) / 'Grade computation'!G$10, IF(C$16 = "FINAL", SUMIF('Database (LECTURE-RES-PRAC)'!BP$14:CS$14, "CLO7", 'Database (LECTURE-RES-PRAC)'!BP74:CS74) / 'Grade computation'!H$10,""))),""),"")</f>
        <v/>
      </c>
      <c r="AR77" s="286" t="str">
        <f aca="false">IF(B77&lt;&gt;"",IF(AQ77="","",IF(AQ77&lt;0.5,1,IF(AND(AQ77&gt;=0.5,AQ77&lt;P$10),2,IF(AQ77&gt;=P$10,3)))),"")</f>
        <v/>
      </c>
      <c r="AS77" s="194" t="str">
        <f aca="false">IF(B77 &lt;&gt; "",IF(AND('PRINTABLE (per grading)'!H$16="EXAM", 'PRINTABLE (per grading)'!B$13="Prelim"), IF(ISERROR(SUMIF('Exam (LECTURE ONLY)'!D$20:M$20, "CLO7", 'Exam (LECTURE ONLY)'!D79:M79) / 'Exam (LECTURE ONLY)'!AL$12), "", SUMIF('Exam (LECTURE ONLY)'!D$20:M$20, "CLO7", 'Exam (LECTURE ONLY)'!D79:M79) /'Exam (LECTURE ONLY)'!AL$12),
IF(AND('PRINTABLE (per grading)'!H$16="EXAM", 'PRINTABLE (per grading)'!B$13="Midterm"), IF(ISERROR(SUMIF('Exam (LECTURE ONLY)'!O$20:X$20, "CLO7", 'Exam (LECTURE ONLY)'!O79:X79) / 'Exam (LECTURE ONLY)'!AM$12), "", SUMIF('Exam (LECTURE ONLY)'!O$20:X$20, "CLO7", 'Exam (LECTURE ONLY)'!O79:X79) / 'Exam (LECTURE ONLY)'!AM$12),
IF(AND('PRINTABLE (per grading)'!H$16="EXAM", 'PRINTABLE (per grading)'!B$13="Final"), IF(ISERROR(SUMIF('Exam (LECTURE ONLY)'!Z$20:AI$20, "CLO7", 'Exam (LECTURE ONLY)'!Z79:AI79) / 'Exam (LECTURE ONLY)'!AN$12), "", SUMIF('Exam (LECTURE ONLY)'!Z$20:AI$20, "CLO7", 'Exam (LECTURE ONLY)'!Z79:AI79) / 'Exam (LECTURE ONLY)'!AN$12),
IF(AND('PRINTABLE (per grading)'!H$16="OUTPUT", 'PRINTABLE (per grading)'!B$13="Prelim"), IF(ISERROR(SUMIF(OUTPUT!C$20:M$20, "CLO7", OUTPUT!C79:M79) / OUTPUT!AL$12), "", SUMIF(OUTPUT!C$20:M$20, "CLO7", OUTPUT!C79:M79) / OUTPUT!AL$12),
IF(AND('PRINTABLE (per grading)'!H$16="OUTPUT", 'PRINTABLE (per grading)'!B$13="Midterm"), IF(ISERROR(SUMIF(OUTPUT!O$20:Y$20, "CLO7", OUTPUT!O79:Y79) / OUTPUT!AM$12), "", SUMIF(OUTPUT!O$20:Y$20, "CLO7", OUTPUT!O79:Y79) / OUTPUT!AM$12),
IF(AND('PRINTABLE (per grading)'!H$16="OUTPUT", 'PRINTABLE (per grading)'!B$13="Final"), IF(ISERROR(SUMIF(OUTPUT!AA$20:AI$20, "CLO7", OUTPUT!AA79:AI79) / OUTPUT!AN$12), "", SUMIF(OUTPUT!AA$20:AI$20, "CLO7", OUTPUT!AA79:AI79) / OUTPUT!AN$12),
"")))))),"")</f>
        <v/>
      </c>
      <c r="AT77" s="286" t="str">
        <f aca="false">IF(B77&lt;&gt;"",IF(AS77="","",IF(AS77&lt;0.5,1,IF(AND(AS77&gt;=0.5,AS77&lt;P$10),2,IF(AS77&gt;=P$10,3)))),"")</f>
        <v/>
      </c>
      <c r="AU77" s="287" t="str">
        <f aca="false">IF(B77 &lt;&gt; "",IFERROR(IF(AVERAGE(AQ77,AS77)&gt;=P$10,"Y","N"),""),"")</f>
        <v/>
      </c>
      <c r="AV77" s="194" t="str">
        <f aca="false">IF(B77 &lt;&gt; "", IFERROR(IF(C$16 = "PRELIM", SUMIF('Database (LECTURE-RES-PRAC)'!D$14:AG$14, "CLO8", 'Database (LECTURE-RES-PRAC)'!D74:AG74) / 'Grade computation'!F$11, IF(C$16 = "MIDTERM", SUMIF('Database (LECTURE-RES-PRAC)'!AJ$14:BM$14, "CLO8", 'Database (LECTURE-RES-PRAC)'!AJ74:BM74) / 'Grade computation'!G$11, IF(C$16 = "FINAL", SUMIF('Database (LECTURE-RES-PRAC)'!BP$14:CS$14, "CLO8", 'Database (LECTURE-RES-PRAC)'!BP74:CS74) / 'Grade computation'!H$11,""))),""),"")</f>
        <v/>
      </c>
      <c r="AW77" s="286" t="str">
        <f aca="false">IF(B77&lt;&gt;"",IF(AV77="","",IF(AV77&lt;0.5,1,IF(AND(AV77&gt;=0.5,AV77&lt;P$10),2,IF(AV77&gt;=P$10,3)))),"")</f>
        <v/>
      </c>
      <c r="AX77" s="194" t="str">
        <f aca="false">IF(B77 &lt;&gt; "",IF(AND('PRINTABLE (per grading)'!H$16="EXAM", 'PRINTABLE (per grading)'!B$13="Prelim"), IF(ISERROR(SUMIF('Exam (LECTURE ONLY)'!D$20:M$20, "CLO8", 'Exam (LECTURE ONLY)'!D79:M79) / 'Exam (LECTURE ONLY)'!AL$13), "", SUMIF('Exam (LECTURE ONLY)'!D$20:M$20, "CLO8", 'Exam (LECTURE ONLY)'!D79:M79) /'Exam (LECTURE ONLY)'!AL$13),
IF(AND('PRINTABLE (per grading)'!H$16="EXAM", 'PRINTABLE (per grading)'!B$13="Midterm"), IF(ISERROR(SUMIF('Exam (LECTURE ONLY)'!O$20:X$20, "CLO8", 'Exam (LECTURE ONLY)'!O79:X79) / 'Exam (LECTURE ONLY)'!AM$13), "", SUMIF('Exam (LECTURE ONLY)'!O$20:X$20, "CLO8", 'Exam (LECTURE ONLY)'!O79:X79) / 'Exam (LECTURE ONLY)'!AM$13),
IF(AND('PRINTABLE (per grading)'!H$16="EXAM", 'PRINTABLE (per grading)'!B$13="Final"), IF(ISERROR(SUMIF('Exam (LECTURE ONLY)'!Z$20:AI$20, "CLO8", 'Exam (LECTURE ONLY)'!Z79:AI79) / 'Exam (LECTURE ONLY)'!AN$13), "", SUMIF('Exam (LECTURE ONLY)'!Z$20:AI$20, "CLO8", 'Exam (LECTURE ONLY)'!Z79:AI79) / 'Exam (LECTURE ONLY)'!AN$13),
IF(AND('PRINTABLE (per grading)'!H$16="OUTPUT", 'PRINTABLE (per grading)'!B$13="Prelim"), IF(ISERROR(SUMIF(OUTPUT!C$20:M$20, "CLO8", OUTPUT!C79:M79) / OUTPUT!AL$13), "", SUMIF(OUTPUT!C$20:M$20, "CLO8", OUTPUT!C79:M79) / OUTPUT!AL$13),
IF(AND('PRINTABLE (per grading)'!H$16="OUTPUT", 'PRINTABLE (per grading)'!B$13="Midterm"), IF(ISERROR(SUMIF(OUTPUT!O$20:Y$20, "CLO8", OUTPUT!O79:Y79) / OUTPUT!AM$13), "", SUMIF(OUTPUT!O$20:Y$20, "CLO8", OUTPUT!O79:Y79) / OUTPUT!AM$13),
IF(AND('PRINTABLE (per grading)'!H$16="OUTPUT", 'PRINTABLE (per grading)'!B$13="Final"), IF(ISERROR(SUMIF(OUTPUT!AA$20:AI$20, "CLO8", OUTPUT!AA79:AI79) / OUTPUT!AN$13), "", SUMIF(OUTPUT!AA$20:AI$20, "CLO8", OUTPUT!AA79:AI79) / OUTPUT!AN$13),
"")))))),"")</f>
        <v/>
      </c>
      <c r="AY77" s="286" t="str">
        <f aca="false">IF(B77&lt;&gt;"",IF(AX77="","",IF(AX77&lt;0.5,1,IF(AND(AX77&gt;=0.5,AX77&lt;P$10),2,IF(AX77&gt;=P$10,3)))),"")</f>
        <v/>
      </c>
      <c r="AZ77" s="287" t="str">
        <f aca="false">IF(B77 &lt;&gt; "",IFERROR(IF(AVERAGE(AV77,AX77)&gt;=P$10,"Y","N"),""),"")</f>
        <v/>
      </c>
      <c r="BA77" s="194" t="str">
        <f aca="false">IF(B77 &lt;&gt; "", IFERROR(IF(C$16 = "PRELIM", SUMIF('Database (LECTURE-RES-PRAC)'!D$14:AG$14, "CLO9", 'Database (LECTURE-RES-PRAC)'!D74:AG74) / 'Grade computation'!F$12, IF(C$16 = "MIDTERM", SUMIF('Database (LECTURE-RES-PRAC)'!AJ$14:BM$14, "CLO9", 'Database (LECTURE-RES-PRAC)'!AJ74:BM74) / 'Grade computation'!G$12, IF(C$16 = "FINAL", SUMIF('Database (LECTURE-RES-PRAC)'!BP$14:CS$14, "CLO9", 'Database (LECTURE-RES-PRAC)'!BP74:CS74) / 'Grade computation'!H$12,""))),""),"")</f>
        <v/>
      </c>
      <c r="BB77" s="286" t="str">
        <f aca="false">IF(B77&lt;&gt;"",IF(BA77="","",IF(BA77&lt;0.5,1,IF(AND(BA77&gt;=0.5,BA77&lt;P$10),2,IF(BA77&gt;=P$10,3)))),"")</f>
        <v/>
      </c>
      <c r="BC77" s="194" t="str">
        <f aca="false">IF(B77 &lt;&gt; "",IF(AND('PRINTABLE (per grading)'!H$16="EXAM", 'PRINTABLE (per grading)'!B$13="Prelim"), IF(ISERROR(SUMIF('Exam (LECTURE ONLY)'!D$20:M$20, "CLO9", 'Exam (LECTURE ONLY)'!D79:M79) / 'Exam (LECTURE ONLY)'!AL$14), "", SUMIF('Exam (LECTURE ONLY)'!D$20:M$20, "CLO9", 'Exam (LECTURE ONLY)'!D79:M79) /'Exam (LECTURE ONLY)'!AL$14),
IF(AND('PRINTABLE (per grading)'!H$16="EXAM", 'PRINTABLE (per grading)'!B$13="Midterm"), IF(ISERROR(SUMIF('Exam (LECTURE ONLY)'!O$20:X$20, "CLO9", 'Exam (LECTURE ONLY)'!O79:X79) / 'Exam (LECTURE ONLY)'!AM$14), "", SUMIF('Exam (LECTURE ONLY)'!O$20:X$20, "CLO9", 'Exam (LECTURE ONLY)'!O79:X79) / 'Exam (LECTURE ONLY)'!AM$14),
IF(AND('PRINTABLE (per grading)'!H$16="EXAM", 'PRINTABLE (per grading)'!B$13="Final"), IF(ISERROR(SUMIF('Exam (LECTURE ONLY)'!Z$20:AI$20, "CLO9", 'Exam (LECTURE ONLY)'!Z79:AI79) / 'Exam (LECTURE ONLY)'!AN$14), "", SUMIF('Exam (LECTURE ONLY)'!Z$20:AI$20, "CLO9", 'Exam (LECTURE ONLY)'!Z79:AI79) / 'Exam (LECTURE ONLY)'!AN$14),
IF(AND('PRINTABLE (per grading)'!H$16="OUTPUT", 'PRINTABLE (per grading)'!B$13="Prelim"), IF(ISERROR(SUMIF(OUTPUT!C$20:M$20, "CLO9", OUTPUT!C79:M79) / OUTPUT!AL$14), "", SUMIF(OUTPUT!C$20:M$20, "CLO9", OUTPUT!C79:M79) / OUTPUT!AL$14),
IF(AND('PRINTABLE (per grading)'!H$16="OUTPUT", 'PRINTABLE (per grading)'!B$13="Midterm"), IF(ISERROR(SUMIF(OUTPUT!O$20:Y$20, "CLO9", OUTPUT!O79:Y79) / OUTPUT!AM$14), "", SUMIF(OUTPUT!O$20:Y$20, "CLO9", OUTPUT!O79:Y79) / OUTPUT!AM$14),
IF(AND('PRINTABLE (per grading)'!H$16="OUTPUT", 'PRINTABLE (per grading)'!B$13="Final"), IF(ISERROR(SUMIF(OUTPUT!AA$20:AI$20, "CLO9", OUTPUT!AA79:AI79) / OUTPUT!AN$14), "", SUMIF(OUTPUT!AA$20:AI$20, "CLO9", OUTPUT!AA79:AI79) / OUTPUT!AN$14),
"")))))),"")</f>
        <v/>
      </c>
      <c r="BD77" s="286" t="str">
        <f aca="false">IF(B77&lt;&gt;"",IF(BC77="","",IF(BC77&lt;0.5,1,IF(AND(BC77&gt;=0.5,BC77&lt;P$10),2,IF(BC77&gt;=P$10,3)))),"")</f>
        <v/>
      </c>
      <c r="BE77" s="287" t="str">
        <f aca="false">IF(B77 &lt;&gt; "",IFERROR(IF(AVERAGE(BA77,BC77)&gt;=P$10,"Y","N"),""),"")</f>
        <v/>
      </c>
      <c r="BF77" s="194" t="str">
        <f aca="false">IF(B77 &lt;&gt; "", IFERROR(IF(C$16 = "PRELIM", SUMIF('Database (LECTURE-RES-PRAC)'!D$14:AG$14, "CLO10", 'Database (LECTURE-RES-PRAC)'!D74:AG74) / 'Grade computation'!F$13, IF(C$16 = "MIDTERM", SUMIF('Database (LECTURE-RES-PRAC)'!AJ$14:BM$14, "CLO10", 'Database (LECTURE-RES-PRAC)'!AJ74:BM74) / 'Grade computation'!G$13, IF(C$16 = "FINAL", SUMIF('Database (LECTURE-RES-PRAC)'!BP$14:CS$14, "CLO10", 'Database (LECTURE-RES-PRAC)'!BP74:CS74) / 'Grade computation'!H$13,""))),""),"")</f>
        <v/>
      </c>
      <c r="BG77" s="286" t="str">
        <f aca="false">IF(B77&lt;&gt;"",IF(BF77="","",IF(BF77&lt;0.5,1,IF(AND(BF77&gt;=0.5,BF77&lt;P$10),2,IF(BF77&gt;=P$10,3)))),"")</f>
        <v/>
      </c>
      <c r="BH77" s="194" t="str">
        <f aca="false">IF(B77 &lt;&gt; "",IF(AND('PRINTABLE (per grading)'!H$16="EXAM", 'PRINTABLE (per grading)'!B$13="Prelim"), IF(ISERROR(SUMIF('Exam (LECTURE ONLY)'!D$20:M$20, "CLO10", 'Exam (LECTURE ONLY)'!D79:M79) / 'Exam (LECTURE ONLY)'!AL$15), "", SUMIF('Exam (LECTURE ONLY)'!D$20:M$20, "CLO10", 'Exam (LECTURE ONLY)'!D79:M79) /'Exam (LECTURE ONLY)'!AL$15),
IF(AND('PRINTABLE (per grading)'!H$16="EXAM", 'PRINTABLE (per grading)'!B$13="Midterm"), IF(ISERROR(SUMIF('Exam (LECTURE ONLY)'!O$20:X$20, "CLO10", 'Exam (LECTURE ONLY)'!O79:X79) / 'Exam (LECTURE ONLY)'!AM$15), "", SUMIF('Exam (LECTURE ONLY)'!O$20:X$20, "CLO10", 'Exam (LECTURE ONLY)'!O79:X79) / 'Exam (LECTURE ONLY)'!AM$15),
IF(AND('PRINTABLE (per grading)'!H$16="EXAM", 'PRINTABLE (per grading)'!B$13="Final"), IF(ISERROR(SUMIF('Exam (LECTURE ONLY)'!Z$20:AI$20, "CLO10", 'Exam (LECTURE ONLY)'!Z79:AI79) / 'Exam (LECTURE ONLY)'!AN$15), "", SUMIF('Exam (LECTURE ONLY)'!Z$20:AI$20, "CLO10", 'Exam (LECTURE ONLY)'!Z79:AI79) / 'Exam (LECTURE ONLY)'!AN$15),
IF(AND('PRINTABLE (per grading)'!H$16="OUTPUT", 'PRINTABLE (per grading)'!B$13="Prelim"), IF(ISERROR(SUMIF(OUTPUT!C$20:M$20, "CLO10", OUTPUT!C79:M79) / OUTPUT!AL$15), "", SUMIF(OUTPUT!C$20:M$20, "CLO10", OUTPUT!C79:M79) / OUTPUT!AL$15),
IF(AND('PRINTABLE (per grading)'!H$16="OUTPUT", 'PRINTABLE (per grading)'!B$13="Midterm"), IF(ISERROR(SUMIF(OUTPUT!O$20:Y$20, "CLO10", OUTPUT!O79:Y79) / OUTPUT!AM$15), "", SUMIF(OUTPUT!O$20:Y$20, "CLO10", OUTPUT!O79:Y79) / OUTPUT!AM$15),
IF(AND('PRINTABLE (per grading)'!H$16="OUTPUT", 'PRINTABLE (per grading)'!B$13="Final"), IF(ISERROR(SUMIF(OUTPUT!AA$20:AI$20, "CLO10", OUTPUT!AA79:AI79) / OUTPUT!AN$15), "", SUMIF(OUTPUT!AA$20:AI$20, "CLO10", OUTPUT!AA79:AI79) / OUTPUT!AN$15),
"")))))),"")</f>
        <v/>
      </c>
      <c r="BI77" s="286" t="str">
        <f aca="false">IF(B77&lt;&gt;"",IF(BH77="","",IF(BH77&lt;0.5,1,IF(AND(BH77&gt;=0.5,BH77&lt;P$10),2,IF(BH77&gt;=P$10,3)))),"")</f>
        <v/>
      </c>
      <c r="BJ77" s="287" t="str">
        <f aca="false">IF(B77 &lt;&gt; "",IFERROR(IF(AVERAGE(BF77,BH77)&gt;=P$10,"Y","N"),""),"")</f>
        <v/>
      </c>
      <c r="BK77" s="8"/>
    </row>
    <row r="78" customFormat="false" ht="19.5" hidden="false" customHeight="true" outlineLevel="0" collapsed="false">
      <c r="A78" s="228" t="str">
        <f aca="false">IF(ISBLANK('Database (LECTURE-RES-PRAC)'!A75),"",'Database (LECTURE-RES-PRAC)'!A75)</f>
        <v/>
      </c>
      <c r="B78" s="229" t="str">
        <f aca="false">IF(ISBLANK('Database (LECTURE-RES-PRAC)'!B75),"",'Database (LECTURE-RES-PRAC)'!B75)</f>
        <v/>
      </c>
      <c r="C78" s="230" t="str">
        <f aca="false">IF(B78&lt;&gt;"",IF(C$16="PRELIM",'Grade computation'!C78, IF(C$16="MIDTERM",'Grade computation'!K78, IF(C$16="FINAL",'Grade computation'!S78,""))),"")</f>
        <v/>
      </c>
      <c r="D78" s="231" t="str">
        <f aca="false">IF(B78&lt;&gt;"",IFERROR(IF(B$11="80-20", (((C78/C$19)*X$6)+X$7)*D$18, IF(B$11="60-40", (((C78/C$19)*Y$6)+Y$7)*D$18, 0)),0),"")</f>
        <v/>
      </c>
      <c r="E78" s="230" t="str">
        <f aca="false">IF(B78&lt;&gt;"", IF(C$16="PRELIM",'Grade computation'!E78, IF(C$16="MIDTERM",'Grade computation'!M78, IF(C$16="FINAL",'Grade computation'!U78,""))),"")</f>
        <v/>
      </c>
      <c r="F78" s="232" t="str">
        <f aca="false">IF(B78&lt;&gt;"",IFERROR(IF(B$11="80-20", (((E78/E$19)*X$6)+X$7)*F$18, IF(B$11="60-40", (((E78/E$19)*Y$6)+Y$7)*F$18, 0)),0),"")</f>
        <v/>
      </c>
      <c r="G78" s="233" t="str">
        <f aca="false">IF(B78&lt;&gt;"",IFERROR((D78+F78),0),"")</f>
        <v/>
      </c>
      <c r="H78" s="234" t="str">
        <f aca="false">IF(B78&lt;&gt;"",IF(C$16="PRELIM", 'Grade computation'!H78, IF(C$16="MIDTERM", 'Grade computation'!P78, IF(C$16="FINAL",'Grade computation'!X78, ""))),"")</f>
        <v/>
      </c>
      <c r="I78" s="233" t="str">
        <f aca="false">IF(B78&lt;&gt;"",IFERROR(IF(B$11="80-20", (((H78/H$19)*X$6)+X$7)*I$19, IF(B$11="60-40", (((H78/H$19)*Y$6)+Y$7)*I$19, 0)),0),"")</f>
        <v/>
      </c>
      <c r="J78" s="237" t="str">
        <f aca="false">IFERROR((G78+I78),"")</f>
        <v/>
      </c>
      <c r="K78" s="183" t="str">
        <f aca="false">IFERROR(IF(J78="","",IF(J78&gt;=75,"PASSED","FAILED")),"")</f>
        <v/>
      </c>
      <c r="L78" s="183"/>
      <c r="M78" s="194" t="str">
        <f aca="false">IF(B78 &lt;&gt; "", IFERROR(IF(C$16 = "PRELIM", SUMIF('Database (LECTURE-RES-PRAC)'!D$14:AG$14, "CLO1", 'Database (LECTURE-RES-PRAC)'!D75:AG75) / 'Grade computation'!F$4, IF(C$16 = "MIDTERM", SUMIF('Database (LECTURE-RES-PRAC)'!AJ$14:BM$14, "CLO1", 'Database (LECTURE-RES-PRAC)'!AJ75:BM75) / 'Grade computation'!G$4, IF(C$16 = "FINAL", SUMIF('Database (LECTURE-RES-PRAC)'!BP$14:CS$14, "CLO1", 'Database (LECTURE-RES-PRAC)'!BP75:CS75) / 'Grade computation'!H$4,""))),""),"")</f>
        <v/>
      </c>
      <c r="N78" s="286" t="str">
        <f aca="false">IF(B78&lt;&gt;"",IF(M78="","",IF(M78&lt;0.5,1,IF(AND(M78&gt;=0.5,M78&lt;P$10),2,IF(M78&gt;=P$10,3)))),"")</f>
        <v/>
      </c>
      <c r="O78" s="194" t="str">
        <f aca="false">IF(B78 &lt;&gt; "",IF(AND('PRINTABLE (per grading)'!H$16="EXAM", 'PRINTABLE (per grading)'!B$13="Prelim"), IF(ISERROR(SUMIF('Exam (LECTURE ONLY)'!D$20:M$20, "CLO1", 'Exam (LECTURE ONLY)'!D80:M80) / 'Exam (LECTURE ONLY)'!AL$6), "", SUMIF('Exam (LECTURE ONLY)'!D$20:M$20, "CLO1", 'Exam (LECTURE ONLY)'!D80:M80) /'Exam (LECTURE ONLY)'!AL$6),
IF(AND('PRINTABLE (per grading)'!H$16="EXAM", 'PRINTABLE (per grading)'!B$13="Midterm"), IF(ISERROR(SUMIF('Exam (LECTURE ONLY)'!O$20:X$20, "CLO1", 'Exam (LECTURE ONLY)'!O80:X80) / 'Exam (LECTURE ONLY)'!AM$6), "", SUMIF('Exam (LECTURE ONLY)'!O$20:X$20, "CLO1", 'Exam (LECTURE ONLY)'!O80:X80) / 'Exam (LECTURE ONLY)'!AM$6),
IF(AND('PRINTABLE (per grading)'!H$16="EXAM", 'PRINTABLE (per grading)'!B$13="Final"), IF(ISERROR(SUMIF('Exam (LECTURE ONLY)'!Z$20:AI$20, "CLO1", 'Exam (LECTURE ONLY)'!Z80:AI80) / 'Exam (LECTURE ONLY)'!AN$6), "", SUMIF('Exam (LECTURE ONLY)'!Z$20:AI$20, "CLO1", 'Exam (LECTURE ONLY)'!Z80:AI80) / 'Exam (LECTURE ONLY)'!AN$6),
IF(AND('PRINTABLE (per grading)'!H$16="OUTPUT", 'PRINTABLE (per grading)'!B$13="Prelim"), IF(ISERROR(SUMIF(OUTPUT!C$20:M$20, "CLO1", OUTPUT!C80:M80) / OUTPUT!AL$6), "", SUMIF(OUTPUT!C$20:M$20, "CLO1", OUTPUT!C80:M80) / OUTPUT!AL$6),
IF(AND('PRINTABLE (per grading)'!H$16="OUTPUT", 'PRINTABLE (per grading)'!B$13="Midterm"), IF(ISERROR(SUMIF(OUTPUT!O$20:Y$20, "CLO1", OUTPUT!O80:Y80) / OUTPUT!AM$6), "", SUMIF(OUTPUT!O$20:Y$20, "CLO1", OUTPUT!O80:Y80) / OUTPUT!AM$6),
IF(AND('PRINTABLE (per grading)'!H$16="OUTPUT", 'PRINTABLE (per grading)'!B$13="Final"), IF(ISERROR(SUMIF(OUTPUT!AA$20:AI$20, "CLO1", OUTPUT!AA80:AI80) / OUTPUT!AN$6), "", SUMIF(OUTPUT!AA$20:AI$20, "CLO1", OUTPUT!AA80:AI80) / OUTPUT!AN$6),
"")))))),"")</f>
        <v/>
      </c>
      <c r="P78" s="286" t="str">
        <f aca="false">IF(B78&lt;&gt;"",IF(O78="","",IF(O78&lt;0.5,1,IF(AND(O78&gt;=0.5,O78&lt;P$10),2,IF(O78&gt;=P$10,3)))),"")</f>
        <v/>
      </c>
      <c r="Q78" s="287" t="str">
        <f aca="false">IF(B78 &lt;&gt; "",IFERROR(IF(AVERAGE(M78,O78)&gt;=P$10,"Y","N"),""),"")</f>
        <v/>
      </c>
      <c r="R78" s="194" t="str">
        <f aca="false">IF(B78 &lt;&gt; "", IFERROR(IF(C$16 = "PRELIM", SUMIF('Database (LECTURE-RES-PRAC)'!D$14:AG$14, "CLO2", 'Database (LECTURE-RES-PRAC)'!D75:AG75) / 'Grade computation'!F$5, IF(C$16 = "MIDTERM", SUMIF('Database (LECTURE-RES-PRAC)'!AJ$14:BM$14, "CLO2", 'Database (LECTURE-RES-PRAC)'!AJ75:BM75) / 'Grade computation'!G$5, IF(C$16 = "FINAL", SUMIF('Database (LECTURE-RES-PRAC)'!BP$14:CS$14, "CLO2", 'Database (LECTURE-RES-PRAC)'!BP75:CS75) / 'Grade computation'!H$5,""))),""),"")</f>
        <v/>
      </c>
      <c r="S78" s="286" t="str">
        <f aca="false">IF(B78&lt;&gt;"",IF(R78="","",IF(R78&lt;0.5,1,IF(AND(R78&gt;=0.5,R78&lt;P$10),2,IF(R78&gt;=P$10,3)))),"")</f>
        <v/>
      </c>
      <c r="T78" s="194" t="str">
        <f aca="false">IF(B78 &lt;&gt; "",IF(AND('PRINTABLE (per grading)'!H$16="EXAM", 'PRINTABLE (per grading)'!B$13="Prelim"), IF(ISERROR(SUMIF('Exam (LECTURE ONLY)'!D$20:M$20, "CLO2", 'Exam (LECTURE ONLY)'!D80:M80) / 'Exam (LECTURE ONLY)'!AL$7), "", SUMIF('Exam (LECTURE ONLY)'!D$20:M$20, "CLO2", 'Exam (LECTURE ONLY)'!D80:M80) /'Exam (LECTURE ONLY)'!AL$7),
IF(AND('PRINTABLE (per grading)'!H$16="EXAM", 'PRINTABLE (per grading)'!B$13="Midterm"), IF(ISERROR(SUMIF('Exam (LECTURE ONLY)'!O$20:X$20, "CLO2", 'Exam (LECTURE ONLY)'!O80:X80) / 'Exam (LECTURE ONLY)'!AM$7), "", SUMIF('Exam (LECTURE ONLY)'!O$20:X$20, "CLO2", 'Exam (LECTURE ONLY)'!O80:X80) / 'Exam (LECTURE ONLY)'!AM$7),
IF(AND('PRINTABLE (per grading)'!H$16="EXAM", 'PRINTABLE (per grading)'!B$13="Final"), IF(ISERROR(SUMIF('Exam (LECTURE ONLY)'!Z$20:AI$20, "CLO2", 'Exam (LECTURE ONLY)'!Z80:AI80) / 'Exam (LECTURE ONLY)'!AN$7), "", SUMIF('Exam (LECTURE ONLY)'!Z$20:AI$20, "CLO2", 'Exam (LECTURE ONLY)'!Z80:AI80) / 'Exam (LECTURE ONLY)'!AN$7),
IF(AND('PRINTABLE (per grading)'!H$16="OUTPUT", 'PRINTABLE (per grading)'!B$13="Prelim"), IF(ISERROR(SUMIF(OUTPUT!C$20:M$20, "CLO2", OUTPUT!C80:M80) / OUTPUT!AL$7), "", SUMIF(OUTPUT!C$20:M$20, "CLO2", OUTPUT!C80:M80) / OUTPUT!AL$7),
IF(AND('PRINTABLE (per grading)'!H$16="OUTPUT", 'PRINTABLE (per grading)'!B$13="Midterm"), IF(ISERROR(SUMIF(OUTPUT!O$20:Y$20, "CLO2", OUTPUT!O80:Y80) / OUTPUT!AM$7), "", SUMIF(OUTPUT!O$20:Y$20, "CLO2", OUTPUT!O80:Y80) / OUTPUT!AM$7),
IF(AND('PRINTABLE (per grading)'!H$16="OUTPUT", 'PRINTABLE (per grading)'!B$13="Final"), IF(ISERROR(SUMIF(OUTPUT!AA$20:AI$20, "CLO2", OUTPUT!AA80:AI80) / OUTPUT!AN$7), "", SUMIF(OUTPUT!AA$20:AI$20, "CLO2", OUTPUT!AA80:AI80) / OUTPUT!AN$7),
"")))))),"")</f>
        <v/>
      </c>
      <c r="U78" s="286" t="str">
        <f aca="false">IF(B78&lt;&gt;"",IF(T78="","",IF(T78&lt;0.5,1,IF(AND(T78&gt;=0.5,T78&lt;P$10),2,IF(T78&gt;=P$10,3)))),"")</f>
        <v/>
      </c>
      <c r="V78" s="287" t="str">
        <f aca="false">IF(B78 &lt;&gt; "",IFERROR(IF(AVERAGE(R78,T78)&gt;=P$10,"Y","N"),""),"")</f>
        <v/>
      </c>
      <c r="W78" s="194" t="str">
        <f aca="false">IF(B78 &lt;&gt; "", IFERROR(IF(C$16 = "PRELIM", SUMIF('Database (LECTURE-RES-PRAC)'!D$14:AG$14, "CLO3", 'Database (LECTURE-RES-PRAC)'!D75:AG75) / 'Grade computation'!F$6, IF(C$16 = "MIDTERM", SUMIF('Database (LECTURE-RES-PRAC)'!AJ$14:BM$14, "CLO3", 'Database (LECTURE-RES-PRAC)'!AJ75:BM75) / 'Grade computation'!G$6, IF(C$16 = "FINAL", SUMIF('Database (LECTURE-RES-PRAC)'!BP$14:CS$14, "CLO3", 'Database (LECTURE-RES-PRAC)'!BP75:CS75) / 'Grade computation'!H$6,""))),""),"")</f>
        <v/>
      </c>
      <c r="X78" s="286" t="str">
        <f aca="false">IF(B78&lt;&gt;"",IF(W78="","",IF(W78&lt;0.5,1,IF(AND(W78&gt;=0.5,W78&lt;P$10),2,IF(W78&gt;=P$10,3)))),"")</f>
        <v/>
      </c>
      <c r="Y78" s="194" t="str">
        <f aca="false">IF(B78 &lt;&gt; "",IF(AND('PRINTABLE (per grading)'!H$16="EXAM", 'PRINTABLE (per grading)'!B$13="Prelim"), IF(ISERROR(SUMIF('Exam (LECTURE ONLY)'!D$20:M$20, "CLO3", 'Exam (LECTURE ONLY)'!D80:M80) / 'Exam (LECTURE ONLY)'!AL$8), "", SUMIF('Exam (LECTURE ONLY)'!D$20:M$20, "CLO3", 'Exam (LECTURE ONLY)'!D80:M80) /'Exam (LECTURE ONLY)'!AL$8),
IF(AND('PRINTABLE (per grading)'!H$16="EXAM", 'PRINTABLE (per grading)'!B$13="Midterm"), IF(ISERROR(SUMIF('Exam (LECTURE ONLY)'!O$20:X$20, "CLO3", 'Exam (LECTURE ONLY)'!O80:X80) / 'Exam (LECTURE ONLY)'!AM$8), "", SUMIF('Exam (LECTURE ONLY)'!O$20:X$20, "CLO3", 'Exam (LECTURE ONLY)'!O80:X80) / 'Exam (LECTURE ONLY)'!AM$8),
IF(AND('PRINTABLE (per grading)'!H$16="EXAM", 'PRINTABLE (per grading)'!B$13="Final"), IF(ISERROR(SUMIF('Exam (LECTURE ONLY)'!Z$20:AI$20, "CLO3", 'Exam (LECTURE ONLY)'!Z80:AI80) / 'Exam (LECTURE ONLY)'!AN$8), "", SUMIF('Exam (LECTURE ONLY)'!Z$20:AI$20, "CLO3", 'Exam (LECTURE ONLY)'!Z80:AI80) / 'Exam (LECTURE ONLY)'!AN$8),
IF(AND('PRINTABLE (per grading)'!H$16="OUTPUT", 'PRINTABLE (per grading)'!B$13="Prelim"), IF(ISERROR(SUMIF(OUTPUT!C$20:M$20, "CLO3", OUTPUT!C80:M80) / OUTPUT!AL$8), "", SUMIF(OUTPUT!C$20:M$20, "CLO3", OUTPUT!C80:M80) / OUTPUT!AL$8),
IF(AND('PRINTABLE (per grading)'!H$16="OUTPUT", 'PRINTABLE (per grading)'!B$13="Midterm"), IF(ISERROR(SUMIF(OUTPUT!O$20:Y$20, "CLO3", OUTPUT!O80:Y80) / OUTPUT!AM$8), "", SUMIF(OUTPUT!O$20:Y$20, "CLO3", OUTPUT!O80:Y80) / OUTPUT!AM$8),
IF(AND('PRINTABLE (per grading)'!H$16="OUTPUT", 'PRINTABLE (per grading)'!B$13="Final"), IF(ISERROR(SUMIF(OUTPUT!AA$20:AI$20, "CLO3", OUTPUT!AA80:AI80) / OUTPUT!AN$8), "", SUMIF(OUTPUT!AA$20:AI$20, "CLO3", OUTPUT!AA80:AI80) / OUTPUT!AN$8),
"" )))))),"")</f>
        <v/>
      </c>
      <c r="Z78" s="286" t="str">
        <f aca="false">IF(B78&lt;&gt;"",IF(Y78="","",IF(Y78&lt;0.5,1,IF(AND(Y78&gt;=0.5,Y78&lt;P$10),2,IF(Y78&gt;=P$10,3)))),"")</f>
        <v/>
      </c>
      <c r="AA78" s="287" t="str">
        <f aca="false">IF(B78 &lt;&gt; "",IFERROR(IF(AVERAGE(W78,Y78)&gt;=P$10,"Y","N"),""),"")</f>
        <v/>
      </c>
      <c r="AB78" s="194" t="str">
        <f aca="false">IF(B78 &lt;&gt; "", IFERROR(IF(C$16 = "PRELIM", SUMIF('Database (LECTURE-RES-PRAC)'!D$14:AG$14, "CLO4", 'Database (LECTURE-RES-PRAC)'!D75:AG75) / 'Grade computation'!F$7, IF(C$16 = "MIDTERM", SUMIF('Database (LECTURE-RES-PRAC)'!AJ$14:BM$14, "CLO4", 'Database (LECTURE-RES-PRAC)'!AJ75:BM75) / 'Grade computation'!G$7, IF(C$16 = "FINAL", SUMIF('Database (LECTURE-RES-PRAC)'!BP$14:CS$14, "CLO4", 'Database (LECTURE-RES-PRAC)'!BP75:CS75) / 'Grade computation'!H$7,""))),""),"")</f>
        <v/>
      </c>
      <c r="AC78" s="286" t="str">
        <f aca="false">IF(B78&lt;&gt;"",IF(AB78="","",IF(AB78&lt;0.5,1,IF(AND(AB78&gt;=0.5,AB78&lt;P$10),2,IF(AB78&gt;=P$10,3)))),"")</f>
        <v/>
      </c>
      <c r="AD78" s="194" t="str">
        <f aca="false">IF(B78 &lt;&gt; "",IF(AND('PRINTABLE (per grading)'!H$16="EXAM", 'PRINTABLE (per grading)'!B$13="Prelim"), IF(ISERROR(SUMIF('Exam (LECTURE ONLY)'!D$20:M$20, "CLO4", 'Exam (LECTURE ONLY)'!D80:M80) / 'Exam (LECTURE ONLY)'!AL$9), "", SUMIF('Exam (LECTURE ONLY)'!D$20:M$20, "CLO4", 'Exam (LECTURE ONLY)'!D80:M80) /'Exam (LECTURE ONLY)'!AL$9),
IF(AND('PRINTABLE (per grading)'!H$16="EXAM", 'PRINTABLE (per grading)'!B$13="Midterm"), IF(ISERROR(SUMIF('Exam (LECTURE ONLY)'!O$20:X$20, "CLO4", 'Exam (LECTURE ONLY)'!O80:X80) / 'Exam (LECTURE ONLY)'!AM$9), "", SUMIF('Exam (LECTURE ONLY)'!O$20:X$20, "CLO4", 'Exam (LECTURE ONLY)'!O80:X80) / 'Exam (LECTURE ONLY)'!AM$9),
IF(AND('PRINTABLE (per grading)'!H$16="EXAM", 'PRINTABLE (per grading)'!B$13="Final"), IF(ISERROR(SUMIF('Exam (LECTURE ONLY)'!Z$20:AI$20, "CLO4", 'Exam (LECTURE ONLY)'!Z80:AI80) / 'Exam (LECTURE ONLY)'!AN$9), "", SUMIF('Exam (LECTURE ONLY)'!Z$20:AI$20, "CLO4", 'Exam (LECTURE ONLY)'!Z80:AI80) / 'Exam (LECTURE ONLY)'!AN$9),
IF(AND('PRINTABLE (per grading)'!H$16="OUTPUT", 'PRINTABLE (per grading)'!B$13="Prelim"), IF(ISERROR(SUMIF(OUTPUT!C$20:M$20, "CLO4", OUTPUT!C80:M80) / OUTPUT!AL$9), "", SUMIF(OUTPUT!C$20:M$20, "CLO4", OUTPUT!C80:M80) / OUTPUT!AL$9),
IF(AND('PRINTABLE (per grading)'!H$16="OUTPUT", 'PRINTABLE (per grading)'!B$13="Midterm"), IF(ISERROR(SUMIF(OUTPUT!O$20:Y$20, "CLO4", OUTPUT!O80:Y80) / OUTPUT!AM$9), "", SUMIF(OUTPUT!O$20:Y$20, "CLO4", OUTPUT!O80:Y80) / OUTPUT!AM$9),
IF(AND('PRINTABLE (per grading)'!H$16="OUTPUT", 'PRINTABLE (per grading)'!B$13="Final"), IF(ISERROR(SUMIF(OUTPUT!AA$20:AI$20, "CLO4", OUTPUT!AA80:AI80) / OUTPUT!AN$9), "", SUMIF(OUTPUT!AA$20:AI$20, "CLO4", OUTPUT!AA80:AI80) / OUTPUT!AN$9),
"")))))),"")</f>
        <v/>
      </c>
      <c r="AE78" s="286" t="str">
        <f aca="false">IF(B78&lt;&gt;"",IF(AD78="","",IF(AD78&lt;0.5,1,IF(AND(AD78&gt;=0.5,AD78&lt;P$10),2,IF(AD78&gt;=P$10,3)))),"")</f>
        <v/>
      </c>
      <c r="AF78" s="287" t="str">
        <f aca="false">IF(B78 &lt;&gt; "",IFERROR(IF(AVERAGE(AB78,AD78)&gt;=P$10,"Y","N"),""),"")</f>
        <v/>
      </c>
      <c r="AG78" s="194" t="str">
        <f aca="false">IF(B78 &lt;&gt; "", IFERROR(IF(C$16 = "PRELIM", SUMIF('Database (LECTURE-RES-PRAC)'!D$14:AG$14, "CLO5", 'Database (LECTURE-RES-PRAC)'!D75:AG75) / 'Grade computation'!F$8, IF(C$16 = "MIDTERM", SUMIF('Database (LECTURE-RES-PRAC)'!AJ$14:BM$14, "CLO5", 'Database (LECTURE-RES-PRAC)'!AJ75:BM75) / 'Grade computation'!G$8, IF(C$16 = "FINAL", SUMIF('Database (LECTURE-RES-PRAC)'!BP$14:CS$14, "CLO5", 'Database (LECTURE-RES-PRAC)'!BP75:CS75) / 'Grade computation'!H$8,""))),""),"")</f>
        <v/>
      </c>
      <c r="AH78" s="286" t="str">
        <f aca="false">IF(B78&lt;&gt;"",IF(AG78="","",IF(AG78&lt;0.5,1,IF(AND(AG78&gt;=0.5,AG78&lt;P$10),2,IF(AG78&gt;=P$10,3)))),"")</f>
        <v/>
      </c>
      <c r="AI78" s="194" t="str">
        <f aca="false">IF(B78 &lt;&gt; "",IF(AND('PRINTABLE (per grading)'!H$16="EXAM", 'PRINTABLE (per grading)'!B$13="Prelim"), IF(ISERROR(SUMIF('Exam (LECTURE ONLY)'!D$20:M$20, "CLO5", 'Exam (LECTURE ONLY)'!D80:M80) / 'Exam (LECTURE ONLY)'!AL$10), "", SUMIF('Exam (LECTURE ONLY)'!D$20:M$20, "CLO5", 'Exam (LECTURE ONLY)'!D80:M80) /'Exam (LECTURE ONLY)'!AL$10),
IF(AND('PRINTABLE (per grading)'!H$16="EXAM", 'PRINTABLE (per grading)'!B$13="Midterm"), IF(ISERROR(SUMIF('Exam (LECTURE ONLY)'!O$20:X$20, "CLO5", 'Exam (LECTURE ONLY)'!O80:X80) / 'Exam (LECTURE ONLY)'!AM$10), "", SUMIF('Exam (LECTURE ONLY)'!O$20:X$20, "CLO5", 'Exam (LECTURE ONLY)'!O80:X80) / 'Exam (LECTURE ONLY)'!AM$10),
IF(AND('PRINTABLE (per grading)'!H$16="EXAM", 'PRINTABLE (per grading)'!B$13="Final"), IF(ISERROR(SUMIF('Exam (LECTURE ONLY)'!Z$20:AI$20, "CLO5", 'Exam (LECTURE ONLY)'!Z80:AI80) / 'Exam (LECTURE ONLY)'!AN$10), "", SUMIF('Exam (LECTURE ONLY)'!Z$20:AI$20, "CLO5", 'Exam (LECTURE ONLY)'!Z80:AI80) / 'Exam (LECTURE ONLY)'!AN$10),
IF(AND('PRINTABLE (per grading)'!H$16="OUTPUT", 'PRINTABLE (per grading)'!B$13="Prelim"), IF(ISERROR(SUMIF(OUTPUT!C$20:M$20, "CLO5", OUTPUT!C80:M80) / OUTPUT!AL$10), "", SUMIF(OUTPUT!C$20:M$20, "CLO5", OUTPUT!C80:M80) / OUTPUT!AL$10),
IF(AND('PRINTABLE (per grading)'!H$16="OUTPUT", 'PRINTABLE (per grading)'!B$13="Midterm"), IF(ISERROR(SUMIF(OUTPUT!O$20:Y$20, "CLO5", OUTPUT!O80:Y80) / OUTPUT!AM$10), "", SUMIF(OUTPUT!O$20:Y$20, "CLO5", OUTPUT!O80:Y80) / OUTPUT!AM$10),
IF(AND('PRINTABLE (per grading)'!H$16="OUTPUT", 'PRINTABLE (per grading)'!B$13="Final"), IF(ISERROR(SUMIF(OUTPUT!AA$20:AI$20, "CLO5", OUTPUT!AA80:AI80) / OUTPUT!AN$10), "", SUMIF(OUTPUT!AA$20:AI$20, "CLO5", OUTPUT!AA80:AI80) / OUTPUT!AN$10),
"")))))),"")</f>
        <v/>
      </c>
      <c r="AJ78" s="286" t="str">
        <f aca="false">IF(B78&lt;&gt;"",IF(AI78="","",IF(AI78&lt;0.5,1,IF(AND(AI78&gt;=0.5,AI78&lt;P$10),2,IF(AI78&gt;=P$10,3)))),"")</f>
        <v/>
      </c>
      <c r="AK78" s="287" t="str">
        <f aca="false">IF(B78 &lt;&gt; "",IFERROR(IF(AVERAGE(AG78,AI78)&gt;=P$10,"Y","N"),""),"")</f>
        <v/>
      </c>
      <c r="AL78" s="194" t="str">
        <f aca="false">IF(B78 &lt;&gt; "", IFERROR(IF(C$16 = "PRELIM", SUMIF('Database (LECTURE-RES-PRAC)'!D$14:AG$14, "CLO6", 'Database (LECTURE-RES-PRAC)'!D75:AG75) / 'Grade computation'!F$9, IF(C$16 = "MIDTERM", SUMIF('Database (LECTURE-RES-PRAC)'!AJ$14:BM$14, "CLO6", 'Database (LECTURE-RES-PRAC)'!AJ75:BM75) / 'Grade computation'!G$9, IF(C$16 = "FINAL", SUMIF('Database (LECTURE-RES-PRAC)'!BP$14:CS$14, "CLO6", 'Database (LECTURE-RES-PRAC)'!BP75:CS75) / 'Grade computation'!H$9,""))),""),"")</f>
        <v/>
      </c>
      <c r="AM78" s="286" t="str">
        <f aca="false">IF(B78&lt;&gt;"",IF(AL78="","",IF(AL78&lt;0.5,1,IF(AND(AL78&gt;=0.5,AL78&lt;P$10),2,IF(AL78&gt;=P$10,3)))),"")</f>
        <v/>
      </c>
      <c r="AN78" s="194" t="str">
        <f aca="false">IF(B78 &lt;&gt; "",IF(AND('PRINTABLE (per grading)'!H$16="EXAM", 'PRINTABLE (per grading)'!B$13="Prelim"), IF(ISERROR(SUMIF('Exam (LECTURE ONLY)'!D$20:M$20, "CLO6", 'Exam (LECTURE ONLY)'!D80:M80) / 'Exam (LECTURE ONLY)'!AL$11), "", SUMIF('Exam (LECTURE ONLY)'!D$20:M$20, "CLO6", 'Exam (LECTURE ONLY)'!D80:M80) /'Exam (LECTURE ONLY)'!AL$11),
IF(AND('PRINTABLE (per grading)'!H$16="EXAM", 'PRINTABLE (per grading)'!B$13="Midterm"), IF(ISERROR(SUMIF('Exam (LECTURE ONLY)'!O$20:X$20, "CLO6", 'Exam (LECTURE ONLY)'!O80:X80) / 'Exam (LECTURE ONLY)'!AM$11), "", SUMIF('Exam (LECTURE ONLY)'!O$20:X$20, "CLO6", 'Exam (LECTURE ONLY)'!O80:X80) / 'Exam (LECTURE ONLY)'!AM$11),
IF(AND('PRINTABLE (per grading)'!H$16="EXAM", 'PRINTABLE (per grading)'!B$13="Final"), IF(ISERROR(SUMIF('Exam (LECTURE ONLY)'!Z$20:AI$20, "CLO6", 'Exam (LECTURE ONLY)'!Z80:AI80) / 'Exam (LECTURE ONLY)'!AN$11), "", SUMIF('Exam (LECTURE ONLY)'!Z$20:AI$20, "CLO6", 'Exam (LECTURE ONLY)'!Z80:AI80) / 'Exam (LECTURE ONLY)'!AN$11),
IF(AND('PRINTABLE (per grading)'!H$16="OUTPUT", 'PRINTABLE (per grading)'!B$13="Prelim"), IF(ISERROR(SUMIF(OUTPUT!C$20:M$20, "CLO6", OUTPUT!C80:M80) / OUTPUT!AL$11), "", SUMIF(OUTPUT!C$20:M$20, "CLO6", OUTPUT!C80:M80) / OUTPUT!AL$11),
IF(AND('PRINTABLE (per grading)'!H$16="OUTPUT", 'PRINTABLE (per grading)'!B$13="Midterm"), IF(ISERROR(SUMIF(OUTPUT!O$20:Y$20, "CLO6", OUTPUT!O80:Y80) / OUTPUT!AM$11), "", SUMIF(OUTPUT!O$20:Y$20, "CLO6", OUTPUT!O80:Y80) / OUTPUT!AM$11),
IF(AND('PRINTABLE (per grading)'!H$16="OUTPUT", 'PRINTABLE (per grading)'!B$13="Final"), IF(ISERROR(SUMIF(OUTPUT!AA$20:AI$20, "CLO6", OUTPUT!AA80:AI80) / OUTPUT!AN$11), "", SUMIF(OUTPUT!AA$20:AI$20, "CLO6", OUTPUT!AA80:AI80) / OUTPUT!AN$11),
"")))))),"")</f>
        <v/>
      </c>
      <c r="AO78" s="286" t="str">
        <f aca="false">IF(B78&lt;&gt;"",IF(AN78="","",IF(AN78&lt;0.5,1,IF(AND(AN78&gt;=0.5,AN78&lt;P$10),2,IF(AN78&gt;=P$10,3)))),"")</f>
        <v/>
      </c>
      <c r="AP78" s="287" t="str">
        <f aca="false">IF(B78 &lt;&gt; "",IFERROR(IF(AVERAGE(AL78,AN78)&gt;=P$10,"Y","N"),""),"")</f>
        <v/>
      </c>
      <c r="AQ78" s="194" t="str">
        <f aca="false">IF(B78 &lt;&gt; "", IFERROR(IF(C$16 = "PRELIM", SUMIF('Database (LECTURE-RES-PRAC)'!D$14:AG$14, "CLO7", 'Database (LECTURE-RES-PRAC)'!D75:AG75) / 'Grade computation'!F$10, IF(C$16 = "MIDTERM", SUMIF('Database (LECTURE-RES-PRAC)'!AJ$14:BM$14, "CLO7", 'Database (LECTURE-RES-PRAC)'!AJ75:BM75) / 'Grade computation'!G$10, IF(C$16 = "FINAL", SUMIF('Database (LECTURE-RES-PRAC)'!BP$14:CS$14, "CLO7", 'Database (LECTURE-RES-PRAC)'!BP75:CS75) / 'Grade computation'!H$10,""))),""),"")</f>
        <v/>
      </c>
      <c r="AR78" s="286" t="str">
        <f aca="false">IF(B78&lt;&gt;"",IF(AQ78="","",IF(AQ78&lt;0.5,1,IF(AND(AQ78&gt;=0.5,AQ78&lt;P$10),2,IF(AQ78&gt;=P$10,3)))),"")</f>
        <v/>
      </c>
      <c r="AS78" s="194" t="str">
        <f aca="false">IF(B78 &lt;&gt; "",IF(AND('PRINTABLE (per grading)'!H$16="EXAM", 'PRINTABLE (per grading)'!B$13="Prelim"), IF(ISERROR(SUMIF('Exam (LECTURE ONLY)'!D$20:M$20, "CLO7", 'Exam (LECTURE ONLY)'!D80:M80) / 'Exam (LECTURE ONLY)'!AL$12), "", SUMIF('Exam (LECTURE ONLY)'!D$20:M$20, "CLO7", 'Exam (LECTURE ONLY)'!D80:M80) /'Exam (LECTURE ONLY)'!AL$12),
IF(AND('PRINTABLE (per grading)'!H$16="EXAM", 'PRINTABLE (per grading)'!B$13="Midterm"), IF(ISERROR(SUMIF('Exam (LECTURE ONLY)'!O$20:X$20, "CLO7", 'Exam (LECTURE ONLY)'!O80:X80) / 'Exam (LECTURE ONLY)'!AM$12), "", SUMIF('Exam (LECTURE ONLY)'!O$20:X$20, "CLO7", 'Exam (LECTURE ONLY)'!O80:X80) / 'Exam (LECTURE ONLY)'!AM$12),
IF(AND('PRINTABLE (per grading)'!H$16="EXAM", 'PRINTABLE (per grading)'!B$13="Final"), IF(ISERROR(SUMIF('Exam (LECTURE ONLY)'!Z$20:AI$20, "CLO7", 'Exam (LECTURE ONLY)'!Z80:AI80) / 'Exam (LECTURE ONLY)'!AN$12), "", SUMIF('Exam (LECTURE ONLY)'!Z$20:AI$20, "CLO7", 'Exam (LECTURE ONLY)'!Z80:AI80) / 'Exam (LECTURE ONLY)'!AN$12),
IF(AND('PRINTABLE (per grading)'!H$16="OUTPUT", 'PRINTABLE (per grading)'!B$13="Prelim"), IF(ISERROR(SUMIF(OUTPUT!C$20:M$20, "CLO7", OUTPUT!C80:M80) / OUTPUT!AL$12), "", SUMIF(OUTPUT!C$20:M$20, "CLO7", OUTPUT!C80:M80) / OUTPUT!AL$12),
IF(AND('PRINTABLE (per grading)'!H$16="OUTPUT", 'PRINTABLE (per grading)'!B$13="Midterm"), IF(ISERROR(SUMIF(OUTPUT!O$20:Y$20, "CLO7", OUTPUT!O80:Y80) / OUTPUT!AM$12), "", SUMIF(OUTPUT!O$20:Y$20, "CLO7", OUTPUT!O80:Y80) / OUTPUT!AM$12),
IF(AND('PRINTABLE (per grading)'!H$16="OUTPUT", 'PRINTABLE (per grading)'!B$13="Final"), IF(ISERROR(SUMIF(OUTPUT!AA$20:AI$20, "CLO7", OUTPUT!AA80:AI80) / OUTPUT!AN$12), "", SUMIF(OUTPUT!AA$20:AI$20, "CLO7", OUTPUT!AA80:AI80) / OUTPUT!AN$12),
"")))))),"")</f>
        <v/>
      </c>
      <c r="AT78" s="286" t="str">
        <f aca="false">IF(B78&lt;&gt;"",IF(AS78="","",IF(AS78&lt;0.5,1,IF(AND(AS78&gt;=0.5,AS78&lt;P$10),2,IF(AS78&gt;=P$10,3)))),"")</f>
        <v/>
      </c>
      <c r="AU78" s="287" t="str">
        <f aca="false">IF(B78 &lt;&gt; "",IFERROR(IF(AVERAGE(AQ78,AS78)&gt;=P$10,"Y","N"),""),"")</f>
        <v/>
      </c>
      <c r="AV78" s="194" t="str">
        <f aca="false">IF(B78 &lt;&gt; "", IFERROR(IF(C$16 = "PRELIM", SUMIF('Database (LECTURE-RES-PRAC)'!D$14:AG$14, "CLO8", 'Database (LECTURE-RES-PRAC)'!D75:AG75) / 'Grade computation'!F$11, IF(C$16 = "MIDTERM", SUMIF('Database (LECTURE-RES-PRAC)'!AJ$14:BM$14, "CLO8", 'Database (LECTURE-RES-PRAC)'!AJ75:BM75) / 'Grade computation'!G$11, IF(C$16 = "FINAL", SUMIF('Database (LECTURE-RES-PRAC)'!BP$14:CS$14, "CLO8", 'Database (LECTURE-RES-PRAC)'!BP75:CS75) / 'Grade computation'!H$11,""))),""),"")</f>
        <v/>
      </c>
      <c r="AW78" s="286" t="str">
        <f aca="false">IF(B78&lt;&gt;"",IF(AV78="","",IF(AV78&lt;0.5,1,IF(AND(AV78&gt;=0.5,AV78&lt;P$10),2,IF(AV78&gt;=P$10,3)))),"")</f>
        <v/>
      </c>
      <c r="AX78" s="194" t="str">
        <f aca="false">IF(B78 &lt;&gt; "",IF(AND('PRINTABLE (per grading)'!H$16="EXAM", 'PRINTABLE (per grading)'!B$13="Prelim"), IF(ISERROR(SUMIF('Exam (LECTURE ONLY)'!D$20:M$20, "CLO8", 'Exam (LECTURE ONLY)'!D80:M80) / 'Exam (LECTURE ONLY)'!AL$13), "", SUMIF('Exam (LECTURE ONLY)'!D$20:M$20, "CLO8", 'Exam (LECTURE ONLY)'!D80:M80) /'Exam (LECTURE ONLY)'!AL$13),
IF(AND('PRINTABLE (per grading)'!H$16="EXAM", 'PRINTABLE (per grading)'!B$13="Midterm"), IF(ISERROR(SUMIF('Exam (LECTURE ONLY)'!O$20:X$20, "CLO8", 'Exam (LECTURE ONLY)'!O80:X80) / 'Exam (LECTURE ONLY)'!AM$13), "", SUMIF('Exam (LECTURE ONLY)'!O$20:X$20, "CLO8", 'Exam (LECTURE ONLY)'!O80:X80) / 'Exam (LECTURE ONLY)'!AM$13),
IF(AND('PRINTABLE (per grading)'!H$16="EXAM", 'PRINTABLE (per grading)'!B$13="Final"), IF(ISERROR(SUMIF('Exam (LECTURE ONLY)'!Z$20:AI$20, "CLO8", 'Exam (LECTURE ONLY)'!Z80:AI80) / 'Exam (LECTURE ONLY)'!AN$13), "", SUMIF('Exam (LECTURE ONLY)'!Z$20:AI$20, "CLO8", 'Exam (LECTURE ONLY)'!Z80:AI80) / 'Exam (LECTURE ONLY)'!AN$13),
IF(AND('PRINTABLE (per grading)'!H$16="OUTPUT", 'PRINTABLE (per grading)'!B$13="Prelim"), IF(ISERROR(SUMIF(OUTPUT!C$20:M$20, "CLO8", OUTPUT!C80:M80) / OUTPUT!AL$13), "", SUMIF(OUTPUT!C$20:M$20, "CLO8", OUTPUT!C80:M80) / OUTPUT!AL$13),
IF(AND('PRINTABLE (per grading)'!H$16="OUTPUT", 'PRINTABLE (per grading)'!B$13="Midterm"), IF(ISERROR(SUMIF(OUTPUT!O$20:Y$20, "CLO8", OUTPUT!O80:Y80) / OUTPUT!AM$13), "", SUMIF(OUTPUT!O$20:Y$20, "CLO8", OUTPUT!O80:Y80) / OUTPUT!AM$13),
IF(AND('PRINTABLE (per grading)'!H$16="OUTPUT", 'PRINTABLE (per grading)'!B$13="Final"), IF(ISERROR(SUMIF(OUTPUT!AA$20:AI$20, "CLO8", OUTPUT!AA80:AI80) / OUTPUT!AN$13), "", SUMIF(OUTPUT!AA$20:AI$20, "CLO8", OUTPUT!AA80:AI80) / OUTPUT!AN$13),
"")))))),"")</f>
        <v/>
      </c>
      <c r="AY78" s="286" t="str">
        <f aca="false">IF(B78&lt;&gt;"",IF(AX78="","",IF(AX78&lt;0.5,1,IF(AND(AX78&gt;=0.5,AX78&lt;P$10),2,IF(AX78&gt;=P$10,3)))),"")</f>
        <v/>
      </c>
      <c r="AZ78" s="287" t="str">
        <f aca="false">IF(B78 &lt;&gt; "",IFERROR(IF(AVERAGE(AV78,AX78)&gt;=P$10,"Y","N"),""),"")</f>
        <v/>
      </c>
      <c r="BA78" s="194" t="str">
        <f aca="false">IF(B78 &lt;&gt; "", IFERROR(IF(C$16 = "PRELIM", SUMIF('Database (LECTURE-RES-PRAC)'!D$14:AG$14, "CLO9", 'Database (LECTURE-RES-PRAC)'!D75:AG75) / 'Grade computation'!F$12, IF(C$16 = "MIDTERM", SUMIF('Database (LECTURE-RES-PRAC)'!AJ$14:BM$14, "CLO9", 'Database (LECTURE-RES-PRAC)'!AJ75:BM75) / 'Grade computation'!G$12, IF(C$16 = "FINAL", SUMIF('Database (LECTURE-RES-PRAC)'!BP$14:CS$14, "CLO9", 'Database (LECTURE-RES-PRAC)'!BP75:CS75) / 'Grade computation'!H$12,""))),""),"")</f>
        <v/>
      </c>
      <c r="BB78" s="286" t="str">
        <f aca="false">IF(B78&lt;&gt;"",IF(BA78="","",IF(BA78&lt;0.5,1,IF(AND(BA78&gt;=0.5,BA78&lt;P$10),2,IF(BA78&gt;=P$10,3)))),"")</f>
        <v/>
      </c>
      <c r="BC78" s="194" t="str">
        <f aca="false">IF(B78 &lt;&gt; "",IF(AND('PRINTABLE (per grading)'!H$16="EXAM", 'PRINTABLE (per grading)'!B$13="Prelim"), IF(ISERROR(SUMIF('Exam (LECTURE ONLY)'!D$20:M$20, "CLO9", 'Exam (LECTURE ONLY)'!D80:M80) / 'Exam (LECTURE ONLY)'!AL$14), "", SUMIF('Exam (LECTURE ONLY)'!D$20:M$20, "CLO9", 'Exam (LECTURE ONLY)'!D80:M80) /'Exam (LECTURE ONLY)'!AL$14),
IF(AND('PRINTABLE (per grading)'!H$16="EXAM", 'PRINTABLE (per grading)'!B$13="Midterm"), IF(ISERROR(SUMIF('Exam (LECTURE ONLY)'!O$20:X$20, "CLO9", 'Exam (LECTURE ONLY)'!O80:X80) / 'Exam (LECTURE ONLY)'!AM$14), "", SUMIF('Exam (LECTURE ONLY)'!O$20:X$20, "CLO9", 'Exam (LECTURE ONLY)'!O80:X80) / 'Exam (LECTURE ONLY)'!AM$14),
IF(AND('PRINTABLE (per grading)'!H$16="EXAM", 'PRINTABLE (per grading)'!B$13="Final"), IF(ISERROR(SUMIF('Exam (LECTURE ONLY)'!Z$20:AI$20, "CLO9", 'Exam (LECTURE ONLY)'!Z80:AI80) / 'Exam (LECTURE ONLY)'!AN$14), "", SUMIF('Exam (LECTURE ONLY)'!Z$20:AI$20, "CLO9", 'Exam (LECTURE ONLY)'!Z80:AI80) / 'Exam (LECTURE ONLY)'!AN$14),
IF(AND('PRINTABLE (per grading)'!H$16="OUTPUT", 'PRINTABLE (per grading)'!B$13="Prelim"), IF(ISERROR(SUMIF(OUTPUT!C$20:M$20, "CLO9", OUTPUT!C80:M80) / OUTPUT!AL$14), "", SUMIF(OUTPUT!C$20:M$20, "CLO9", OUTPUT!C80:M80) / OUTPUT!AL$14),
IF(AND('PRINTABLE (per grading)'!H$16="OUTPUT", 'PRINTABLE (per grading)'!B$13="Midterm"), IF(ISERROR(SUMIF(OUTPUT!O$20:Y$20, "CLO9", OUTPUT!O80:Y80) / OUTPUT!AM$14), "", SUMIF(OUTPUT!O$20:Y$20, "CLO9", OUTPUT!O80:Y80) / OUTPUT!AM$14),
IF(AND('PRINTABLE (per grading)'!H$16="OUTPUT", 'PRINTABLE (per grading)'!B$13="Final"), IF(ISERROR(SUMIF(OUTPUT!AA$20:AI$20, "CLO9", OUTPUT!AA80:AI80) / OUTPUT!AN$14), "", SUMIF(OUTPUT!AA$20:AI$20, "CLO9", OUTPUT!AA80:AI80) / OUTPUT!AN$14),
"")))))),"")</f>
        <v/>
      </c>
      <c r="BD78" s="286" t="str">
        <f aca="false">IF(B78&lt;&gt;"",IF(BC78="","",IF(BC78&lt;0.5,1,IF(AND(BC78&gt;=0.5,BC78&lt;P$10),2,IF(BC78&gt;=P$10,3)))),"")</f>
        <v/>
      </c>
      <c r="BE78" s="287" t="str">
        <f aca="false">IF(B78 &lt;&gt; "",IFERROR(IF(AVERAGE(BA78,BC78)&gt;=P$10,"Y","N"),""),"")</f>
        <v/>
      </c>
      <c r="BF78" s="194" t="str">
        <f aca="false">IF(B78 &lt;&gt; "", IFERROR(IF(C$16 = "PRELIM", SUMIF('Database (LECTURE-RES-PRAC)'!D$14:AG$14, "CLO10", 'Database (LECTURE-RES-PRAC)'!D75:AG75) / 'Grade computation'!F$13, IF(C$16 = "MIDTERM", SUMIF('Database (LECTURE-RES-PRAC)'!AJ$14:BM$14, "CLO10", 'Database (LECTURE-RES-PRAC)'!AJ75:BM75) / 'Grade computation'!G$13, IF(C$16 = "FINAL", SUMIF('Database (LECTURE-RES-PRAC)'!BP$14:CS$14, "CLO10", 'Database (LECTURE-RES-PRAC)'!BP75:CS75) / 'Grade computation'!H$13,""))),""),"")</f>
        <v/>
      </c>
      <c r="BG78" s="286" t="str">
        <f aca="false">IF(B78&lt;&gt;"",IF(BF78="","",IF(BF78&lt;0.5,1,IF(AND(BF78&gt;=0.5,BF78&lt;P$10),2,IF(BF78&gt;=P$10,3)))),"")</f>
        <v/>
      </c>
      <c r="BH78" s="194" t="str">
        <f aca="false">IF(B78 &lt;&gt; "",IF(AND('PRINTABLE (per grading)'!H$16="EXAM", 'PRINTABLE (per grading)'!B$13="Prelim"), IF(ISERROR(SUMIF('Exam (LECTURE ONLY)'!D$20:M$20, "CLO10", 'Exam (LECTURE ONLY)'!D80:M80) / 'Exam (LECTURE ONLY)'!AL$15), "", SUMIF('Exam (LECTURE ONLY)'!D$20:M$20, "CLO10", 'Exam (LECTURE ONLY)'!D80:M80) /'Exam (LECTURE ONLY)'!AL$15),
IF(AND('PRINTABLE (per grading)'!H$16="EXAM", 'PRINTABLE (per grading)'!B$13="Midterm"), IF(ISERROR(SUMIF('Exam (LECTURE ONLY)'!O$20:X$20, "CLO10", 'Exam (LECTURE ONLY)'!O80:X80) / 'Exam (LECTURE ONLY)'!AM$15), "", SUMIF('Exam (LECTURE ONLY)'!O$20:X$20, "CLO10", 'Exam (LECTURE ONLY)'!O80:X80) / 'Exam (LECTURE ONLY)'!AM$15),
IF(AND('PRINTABLE (per grading)'!H$16="EXAM", 'PRINTABLE (per grading)'!B$13="Final"), IF(ISERROR(SUMIF('Exam (LECTURE ONLY)'!Z$20:AI$20, "CLO10", 'Exam (LECTURE ONLY)'!Z80:AI80) / 'Exam (LECTURE ONLY)'!AN$15), "", SUMIF('Exam (LECTURE ONLY)'!Z$20:AI$20, "CLO10", 'Exam (LECTURE ONLY)'!Z80:AI80) / 'Exam (LECTURE ONLY)'!AN$15),
IF(AND('PRINTABLE (per grading)'!H$16="OUTPUT", 'PRINTABLE (per grading)'!B$13="Prelim"), IF(ISERROR(SUMIF(OUTPUT!C$20:M$20, "CLO10", OUTPUT!C80:M80) / OUTPUT!AL$15), "", SUMIF(OUTPUT!C$20:M$20, "CLO10", OUTPUT!C80:M80) / OUTPUT!AL$15),
IF(AND('PRINTABLE (per grading)'!H$16="OUTPUT", 'PRINTABLE (per grading)'!B$13="Midterm"), IF(ISERROR(SUMIF(OUTPUT!O$20:Y$20, "CLO10", OUTPUT!O80:Y80) / OUTPUT!AM$15), "", SUMIF(OUTPUT!O$20:Y$20, "CLO10", OUTPUT!O80:Y80) / OUTPUT!AM$15),
IF(AND('PRINTABLE (per grading)'!H$16="OUTPUT", 'PRINTABLE (per grading)'!B$13="Final"), IF(ISERROR(SUMIF(OUTPUT!AA$20:AI$20, "CLO10", OUTPUT!AA80:AI80) / OUTPUT!AN$15), "", SUMIF(OUTPUT!AA$20:AI$20, "CLO10", OUTPUT!AA80:AI80) / OUTPUT!AN$15),
"")))))),"")</f>
        <v/>
      </c>
      <c r="BI78" s="286" t="str">
        <f aca="false">IF(B78&lt;&gt;"",IF(BH78="","",IF(BH78&lt;0.5,1,IF(AND(BH78&gt;=0.5,BH78&lt;P$10),2,IF(BH78&gt;=P$10,3)))),"")</f>
        <v/>
      </c>
      <c r="BJ78" s="287" t="str">
        <f aca="false">IF(B78 &lt;&gt; "",IFERROR(IF(AVERAGE(BF78,BH78)&gt;=P$10,"Y","N"),""),"")</f>
        <v/>
      </c>
      <c r="BK78" s="8"/>
    </row>
    <row r="79" customFormat="false" ht="19.5" hidden="false" customHeight="true" outlineLevel="0" collapsed="false">
      <c r="A79" s="183" t="str">
        <f aca="false">IF(ISBLANK('Database (LECTURE-RES-PRAC)'!A76),"",'Database (LECTURE-RES-PRAC)'!A76)</f>
        <v/>
      </c>
      <c r="B79" s="184" t="str">
        <f aca="false">IF(ISBLANK('Database (LECTURE-RES-PRAC)'!B76),"",'Database (LECTURE-RES-PRAC)'!B76)</f>
        <v/>
      </c>
      <c r="C79" s="230" t="str">
        <f aca="false">IF(B79&lt;&gt;"",IF(C$16="PRELIM",'Grade computation'!C79, IF(C$16="MIDTERM",'Grade computation'!K79, IF(C$16="FINAL",'Grade computation'!S79,""))),"")</f>
        <v/>
      </c>
      <c r="D79" s="231" t="str">
        <f aca="false">IF(B79&lt;&gt;"",IFERROR(IF(B$11="80-20", (((C79/C$19)*X$6)+X$7)*D$18, IF(B$11="60-40", (((C79/C$19)*Y$6)+Y$7)*D$18, 0)),0),"")</f>
        <v/>
      </c>
      <c r="E79" s="230" t="str">
        <f aca="false">IF(B79&lt;&gt;"", IF(C$16="PRELIM",'Grade computation'!E79, IF(C$16="MIDTERM",'Grade computation'!M79, IF(C$16="FINAL",'Grade computation'!U79,""))),"")</f>
        <v/>
      </c>
      <c r="F79" s="232" t="str">
        <f aca="false">IF(B79&lt;&gt;"",IFERROR(IF(B$11="80-20", (((E79/E$19)*X$6)+X$7)*F$18, IF(B$11="60-40", (((E79/E$19)*Y$6)+Y$7)*F$18, 0)),0),"")</f>
        <v/>
      </c>
      <c r="G79" s="233" t="str">
        <f aca="false">IF(B79&lt;&gt;"",IFERROR((D79+F79),0),"")</f>
        <v/>
      </c>
      <c r="H79" s="234" t="str">
        <f aca="false">IF(B79&lt;&gt;"",IF(C$16="PRELIM", 'Grade computation'!H79, IF(C$16="MIDTERM", 'Grade computation'!P79, IF(C$16="FINAL",'Grade computation'!X79, ""))),"")</f>
        <v/>
      </c>
      <c r="I79" s="233" t="str">
        <f aca="false">IF(B79&lt;&gt;"",IFERROR(IF(B$11="80-20", (((H79/H$19)*X$6)+X$7)*I$19, IF(B$11="60-40", (((H79/H$19)*Y$6)+Y$7)*I$19, 0)),0),"")</f>
        <v/>
      </c>
      <c r="J79" s="237" t="str">
        <f aca="false">IFERROR((G79+I79),"")</f>
        <v/>
      </c>
      <c r="K79" s="183" t="str">
        <f aca="false">IFERROR(IF(J79="","",IF(J79&gt;=75,"PASSED","FAILED")),"")</f>
        <v/>
      </c>
      <c r="L79" s="183"/>
      <c r="M79" s="194" t="str">
        <f aca="false">IF(B79 &lt;&gt; "", IFERROR(IF(C$16 = "PRELIM", SUMIF('Database (LECTURE-RES-PRAC)'!D$14:AG$14, "CLO1", 'Database (LECTURE-RES-PRAC)'!D76:AG76) / 'Grade computation'!F$4, IF(C$16 = "MIDTERM", SUMIF('Database (LECTURE-RES-PRAC)'!AJ$14:BM$14, "CLO1", 'Database (LECTURE-RES-PRAC)'!AJ76:BM76) / 'Grade computation'!G$4, IF(C$16 = "FINAL", SUMIF('Database (LECTURE-RES-PRAC)'!BP$14:CS$14, "CLO1", 'Database (LECTURE-RES-PRAC)'!BP76:CS76) / 'Grade computation'!H$4,""))),""),"")</f>
        <v/>
      </c>
      <c r="N79" s="286" t="str">
        <f aca="false">IF(B79&lt;&gt;"",IF(M79="","",IF(M79&lt;0.5,1,IF(AND(M79&gt;=0.5,M79&lt;P$10),2,IF(M79&gt;=P$10,3)))),"")</f>
        <v/>
      </c>
      <c r="O79" s="194" t="str">
        <f aca="false">IF(B79 &lt;&gt; "",IF(AND('PRINTABLE (per grading)'!H$16="EXAM", 'PRINTABLE (per grading)'!B$13="Prelim"), IF(ISERROR(SUMIF('Exam (LECTURE ONLY)'!D$20:M$20, "CLO1", 'Exam (LECTURE ONLY)'!D81:M81) / 'Exam (LECTURE ONLY)'!AL$6), "", SUMIF('Exam (LECTURE ONLY)'!D$20:M$20, "CLO1", 'Exam (LECTURE ONLY)'!D81:M81) /'Exam (LECTURE ONLY)'!AL$6),
IF(AND('PRINTABLE (per grading)'!H$16="EXAM", 'PRINTABLE (per grading)'!B$13="Midterm"), IF(ISERROR(SUMIF('Exam (LECTURE ONLY)'!O$20:X$20, "CLO1", 'Exam (LECTURE ONLY)'!O81:X81) / 'Exam (LECTURE ONLY)'!AM$6), "", SUMIF('Exam (LECTURE ONLY)'!O$20:X$20, "CLO1", 'Exam (LECTURE ONLY)'!O81:X81) / 'Exam (LECTURE ONLY)'!AM$6),
IF(AND('PRINTABLE (per grading)'!H$16="EXAM", 'PRINTABLE (per grading)'!B$13="Final"), IF(ISERROR(SUMIF('Exam (LECTURE ONLY)'!Z$20:AI$20, "CLO1", 'Exam (LECTURE ONLY)'!Z81:AI81) / 'Exam (LECTURE ONLY)'!AN$6), "", SUMIF('Exam (LECTURE ONLY)'!Z$20:AI$20, "CLO1", 'Exam (LECTURE ONLY)'!Z81:AI81) / 'Exam (LECTURE ONLY)'!AN$6),
IF(AND('PRINTABLE (per grading)'!H$16="OUTPUT", 'PRINTABLE (per grading)'!B$13="Prelim"), IF(ISERROR(SUMIF(OUTPUT!C$20:M$20, "CLO1", OUTPUT!C81:M81) / OUTPUT!AL$6), "", SUMIF(OUTPUT!C$20:M$20, "CLO1", OUTPUT!C81:M81) / OUTPUT!AL$6),
IF(AND('PRINTABLE (per grading)'!H$16="OUTPUT", 'PRINTABLE (per grading)'!B$13="Midterm"), IF(ISERROR(SUMIF(OUTPUT!O$20:Y$20, "CLO1", OUTPUT!O81:Y81) / OUTPUT!AM$6), "", SUMIF(OUTPUT!O$20:Y$20, "CLO1", OUTPUT!O81:Y81) / OUTPUT!AM$6),
IF(AND('PRINTABLE (per grading)'!H$16="OUTPUT", 'PRINTABLE (per grading)'!B$13="Final"), IF(ISERROR(SUMIF(OUTPUT!AA$20:AI$20, "CLO1", OUTPUT!AA81:AI81) / OUTPUT!AN$6), "", SUMIF(OUTPUT!AA$20:AI$20, "CLO1", OUTPUT!AA81:AI81) / OUTPUT!AN$6),
"")))))),"")</f>
        <v/>
      </c>
      <c r="P79" s="286" t="str">
        <f aca="false">IF(B79&lt;&gt;"",IF(O79="","",IF(O79&lt;0.5,1,IF(AND(O79&gt;=0.5,O79&lt;P$10),2,IF(O79&gt;=P$10,3)))),"")</f>
        <v/>
      </c>
      <c r="Q79" s="287" t="str">
        <f aca="false">IF(B79 &lt;&gt; "",IFERROR(IF(AVERAGE(M79,O79)&gt;=P$10,"Y","N"),""),"")</f>
        <v/>
      </c>
      <c r="R79" s="194" t="str">
        <f aca="false">IF(B79 &lt;&gt; "", IFERROR(IF(C$16 = "PRELIM", SUMIF('Database (LECTURE-RES-PRAC)'!D$14:AG$14, "CLO2", 'Database (LECTURE-RES-PRAC)'!D76:AG76) / 'Grade computation'!F$5, IF(C$16 = "MIDTERM", SUMIF('Database (LECTURE-RES-PRAC)'!AJ$14:BM$14, "CLO2", 'Database (LECTURE-RES-PRAC)'!AJ76:BM76) / 'Grade computation'!G$5, IF(C$16 = "FINAL", SUMIF('Database (LECTURE-RES-PRAC)'!BP$14:CS$14, "CLO2", 'Database (LECTURE-RES-PRAC)'!BP76:CS76) / 'Grade computation'!H$5,""))),""),"")</f>
        <v/>
      </c>
      <c r="S79" s="286" t="str">
        <f aca="false">IF(B79&lt;&gt;"",IF(R79="","",IF(R79&lt;0.5,1,IF(AND(R79&gt;=0.5,R79&lt;P$10),2,IF(R79&gt;=P$10,3)))),"")</f>
        <v/>
      </c>
      <c r="T79" s="194" t="str">
        <f aca="false">IF(B79 &lt;&gt; "",IF(AND('PRINTABLE (per grading)'!H$16="EXAM", 'PRINTABLE (per grading)'!B$13="Prelim"), IF(ISERROR(SUMIF('Exam (LECTURE ONLY)'!D$20:M$20, "CLO2", 'Exam (LECTURE ONLY)'!D81:M81) / 'Exam (LECTURE ONLY)'!AL$7), "", SUMIF('Exam (LECTURE ONLY)'!D$20:M$20, "CLO2", 'Exam (LECTURE ONLY)'!D81:M81) /'Exam (LECTURE ONLY)'!AL$7),
IF(AND('PRINTABLE (per grading)'!H$16="EXAM", 'PRINTABLE (per grading)'!B$13="Midterm"), IF(ISERROR(SUMIF('Exam (LECTURE ONLY)'!O$20:X$20, "CLO2", 'Exam (LECTURE ONLY)'!O81:X81) / 'Exam (LECTURE ONLY)'!AM$7), "", SUMIF('Exam (LECTURE ONLY)'!O$20:X$20, "CLO2", 'Exam (LECTURE ONLY)'!O81:X81) / 'Exam (LECTURE ONLY)'!AM$7),
IF(AND('PRINTABLE (per grading)'!H$16="EXAM", 'PRINTABLE (per grading)'!B$13="Final"), IF(ISERROR(SUMIF('Exam (LECTURE ONLY)'!Z$20:AI$20, "CLO2", 'Exam (LECTURE ONLY)'!Z81:AI81) / 'Exam (LECTURE ONLY)'!AN$7), "", SUMIF('Exam (LECTURE ONLY)'!Z$20:AI$20, "CLO2", 'Exam (LECTURE ONLY)'!Z81:AI81) / 'Exam (LECTURE ONLY)'!AN$7),
IF(AND('PRINTABLE (per grading)'!H$16="OUTPUT", 'PRINTABLE (per grading)'!B$13="Prelim"), IF(ISERROR(SUMIF(OUTPUT!C$20:M$20, "CLO2", OUTPUT!C81:M81) / OUTPUT!AL$7), "", SUMIF(OUTPUT!C$20:M$20, "CLO2", OUTPUT!C81:M81) / OUTPUT!AL$7),
IF(AND('PRINTABLE (per grading)'!H$16="OUTPUT", 'PRINTABLE (per grading)'!B$13="Midterm"), IF(ISERROR(SUMIF(OUTPUT!O$20:Y$20, "CLO2", OUTPUT!O81:Y81) / OUTPUT!AM$7), "", SUMIF(OUTPUT!O$20:Y$20, "CLO2", OUTPUT!O81:Y81) / OUTPUT!AM$7),
IF(AND('PRINTABLE (per grading)'!H$16="OUTPUT", 'PRINTABLE (per grading)'!B$13="Final"), IF(ISERROR(SUMIF(OUTPUT!AA$20:AI$20, "CLO2", OUTPUT!AA81:AI81) / OUTPUT!AN$7), "", SUMIF(OUTPUT!AA$20:AI$20, "CLO2", OUTPUT!AA81:AI81) / OUTPUT!AN$7),
"")))))),"")</f>
        <v/>
      </c>
      <c r="U79" s="286" t="str">
        <f aca="false">IF(B79&lt;&gt;"",IF(T79="","",IF(T79&lt;0.5,1,IF(AND(T79&gt;=0.5,T79&lt;P$10),2,IF(T79&gt;=P$10,3)))),"")</f>
        <v/>
      </c>
      <c r="V79" s="287" t="str">
        <f aca="false">IF(B79 &lt;&gt; "",IFERROR(IF(AVERAGE(R79,T79)&gt;=P$10,"Y","N"),""),"")</f>
        <v/>
      </c>
      <c r="W79" s="194" t="str">
        <f aca="false">IF(B79 &lt;&gt; "", IFERROR(IF(C$16 = "PRELIM", SUMIF('Database (LECTURE-RES-PRAC)'!D$14:AG$14, "CLO3", 'Database (LECTURE-RES-PRAC)'!D76:AG76) / 'Grade computation'!F$6, IF(C$16 = "MIDTERM", SUMIF('Database (LECTURE-RES-PRAC)'!AJ$14:BM$14, "CLO3", 'Database (LECTURE-RES-PRAC)'!AJ76:BM76) / 'Grade computation'!G$6, IF(C$16 = "FINAL", SUMIF('Database (LECTURE-RES-PRAC)'!BP$14:CS$14, "CLO3", 'Database (LECTURE-RES-PRAC)'!BP76:CS76) / 'Grade computation'!H$6,""))),""),"")</f>
        <v/>
      </c>
      <c r="X79" s="286" t="str">
        <f aca="false">IF(B79&lt;&gt;"",IF(W79="","",IF(W79&lt;0.5,1,IF(AND(W79&gt;=0.5,W79&lt;P$10),2,IF(W79&gt;=P$10,3)))),"")</f>
        <v/>
      </c>
      <c r="Y79" s="194" t="str">
        <f aca="false">IF(B79 &lt;&gt; "",IF(AND('PRINTABLE (per grading)'!H$16="EXAM", 'PRINTABLE (per grading)'!B$13="Prelim"), IF(ISERROR(SUMIF('Exam (LECTURE ONLY)'!D$20:M$20, "CLO3", 'Exam (LECTURE ONLY)'!D81:M81) / 'Exam (LECTURE ONLY)'!AL$8), "", SUMIF('Exam (LECTURE ONLY)'!D$20:M$20, "CLO3", 'Exam (LECTURE ONLY)'!D81:M81) /'Exam (LECTURE ONLY)'!AL$8),
IF(AND('PRINTABLE (per grading)'!H$16="EXAM", 'PRINTABLE (per grading)'!B$13="Midterm"), IF(ISERROR(SUMIF('Exam (LECTURE ONLY)'!O$20:X$20, "CLO3", 'Exam (LECTURE ONLY)'!O81:X81) / 'Exam (LECTURE ONLY)'!AM$8), "", SUMIF('Exam (LECTURE ONLY)'!O$20:X$20, "CLO3", 'Exam (LECTURE ONLY)'!O81:X81) / 'Exam (LECTURE ONLY)'!AM$8),
IF(AND('PRINTABLE (per grading)'!H$16="EXAM", 'PRINTABLE (per grading)'!B$13="Final"), IF(ISERROR(SUMIF('Exam (LECTURE ONLY)'!Z$20:AI$20, "CLO3", 'Exam (LECTURE ONLY)'!Z81:AI81) / 'Exam (LECTURE ONLY)'!AN$8), "", SUMIF('Exam (LECTURE ONLY)'!Z$20:AI$20, "CLO3", 'Exam (LECTURE ONLY)'!Z81:AI81) / 'Exam (LECTURE ONLY)'!AN$8),
IF(AND('PRINTABLE (per grading)'!H$16="OUTPUT", 'PRINTABLE (per grading)'!B$13="Prelim"), IF(ISERROR(SUMIF(OUTPUT!C$20:M$20, "CLO3", OUTPUT!C81:M81) / OUTPUT!AL$8), "", SUMIF(OUTPUT!C$20:M$20, "CLO3", OUTPUT!C81:M81) / OUTPUT!AL$8),
IF(AND('PRINTABLE (per grading)'!H$16="OUTPUT", 'PRINTABLE (per grading)'!B$13="Midterm"), IF(ISERROR(SUMIF(OUTPUT!O$20:Y$20, "CLO3", OUTPUT!O81:Y81) / OUTPUT!AM$8), "", SUMIF(OUTPUT!O$20:Y$20, "CLO3", OUTPUT!O81:Y81) / OUTPUT!AM$8),
IF(AND('PRINTABLE (per grading)'!H$16="OUTPUT", 'PRINTABLE (per grading)'!B$13="Final"), IF(ISERROR(SUMIF(OUTPUT!AA$20:AI$20, "CLO3", OUTPUT!AA81:AI81) / OUTPUT!AN$8), "", SUMIF(OUTPUT!AA$20:AI$20, "CLO3", OUTPUT!AA81:AI81) / OUTPUT!AN$8),
"" )))))),"")</f>
        <v/>
      </c>
      <c r="Z79" s="286" t="str">
        <f aca="false">IF(B79&lt;&gt;"",IF(Y79="","",IF(Y79&lt;0.5,1,IF(AND(Y79&gt;=0.5,Y79&lt;P$10),2,IF(Y79&gt;=P$10,3)))),"")</f>
        <v/>
      </c>
      <c r="AA79" s="287" t="str">
        <f aca="false">IF(B79 &lt;&gt; "",IFERROR(IF(AVERAGE(W79,Y79)&gt;=P$10,"Y","N"),""),"")</f>
        <v/>
      </c>
      <c r="AB79" s="194" t="str">
        <f aca="false">IF(B79 &lt;&gt; "", IFERROR(IF(C$16 = "PRELIM", SUMIF('Database (LECTURE-RES-PRAC)'!D$14:AG$14, "CLO4", 'Database (LECTURE-RES-PRAC)'!D76:AG76) / 'Grade computation'!F$7, IF(C$16 = "MIDTERM", SUMIF('Database (LECTURE-RES-PRAC)'!AJ$14:BM$14, "CLO4", 'Database (LECTURE-RES-PRAC)'!AJ76:BM76) / 'Grade computation'!G$7, IF(C$16 = "FINAL", SUMIF('Database (LECTURE-RES-PRAC)'!BP$14:CS$14, "CLO4", 'Database (LECTURE-RES-PRAC)'!BP76:CS76) / 'Grade computation'!H$7,""))),""),"")</f>
        <v/>
      </c>
      <c r="AC79" s="286" t="str">
        <f aca="false">IF(B79&lt;&gt;"",IF(AB79="","",IF(AB79&lt;0.5,1,IF(AND(AB79&gt;=0.5,AB79&lt;P$10),2,IF(AB79&gt;=P$10,3)))),"")</f>
        <v/>
      </c>
      <c r="AD79" s="194" t="str">
        <f aca="false">IF(B79 &lt;&gt; "",IF(AND('PRINTABLE (per grading)'!H$16="EXAM", 'PRINTABLE (per grading)'!B$13="Prelim"), IF(ISERROR(SUMIF('Exam (LECTURE ONLY)'!D$20:M$20, "CLO4", 'Exam (LECTURE ONLY)'!D81:M81) / 'Exam (LECTURE ONLY)'!AL$9), "", SUMIF('Exam (LECTURE ONLY)'!D$20:M$20, "CLO4", 'Exam (LECTURE ONLY)'!D81:M81) /'Exam (LECTURE ONLY)'!AL$9),
IF(AND('PRINTABLE (per grading)'!H$16="EXAM", 'PRINTABLE (per grading)'!B$13="Midterm"), IF(ISERROR(SUMIF('Exam (LECTURE ONLY)'!O$20:X$20, "CLO4", 'Exam (LECTURE ONLY)'!O81:X81) / 'Exam (LECTURE ONLY)'!AM$9), "", SUMIF('Exam (LECTURE ONLY)'!O$20:X$20, "CLO4", 'Exam (LECTURE ONLY)'!O81:X81) / 'Exam (LECTURE ONLY)'!AM$9),
IF(AND('PRINTABLE (per grading)'!H$16="EXAM", 'PRINTABLE (per grading)'!B$13="Final"), IF(ISERROR(SUMIF('Exam (LECTURE ONLY)'!Z$20:AI$20, "CLO4", 'Exam (LECTURE ONLY)'!Z81:AI81) / 'Exam (LECTURE ONLY)'!AN$9), "", SUMIF('Exam (LECTURE ONLY)'!Z$20:AI$20, "CLO4", 'Exam (LECTURE ONLY)'!Z81:AI81) / 'Exam (LECTURE ONLY)'!AN$9),
IF(AND('PRINTABLE (per grading)'!H$16="OUTPUT", 'PRINTABLE (per grading)'!B$13="Prelim"), IF(ISERROR(SUMIF(OUTPUT!C$20:M$20, "CLO4", OUTPUT!C81:M81) / OUTPUT!AL$9), "", SUMIF(OUTPUT!C$20:M$20, "CLO4", OUTPUT!C81:M81) / OUTPUT!AL$9),
IF(AND('PRINTABLE (per grading)'!H$16="OUTPUT", 'PRINTABLE (per grading)'!B$13="Midterm"), IF(ISERROR(SUMIF(OUTPUT!O$20:Y$20, "CLO4", OUTPUT!O81:Y81) / OUTPUT!AM$9), "", SUMIF(OUTPUT!O$20:Y$20, "CLO4", OUTPUT!O81:Y81) / OUTPUT!AM$9),
IF(AND('PRINTABLE (per grading)'!H$16="OUTPUT", 'PRINTABLE (per grading)'!B$13="Final"), IF(ISERROR(SUMIF(OUTPUT!AA$20:AI$20, "CLO4", OUTPUT!AA81:AI81) / OUTPUT!AN$9), "", SUMIF(OUTPUT!AA$20:AI$20, "CLO4", OUTPUT!AA81:AI81) / OUTPUT!AN$9),
"")))))),"")</f>
        <v/>
      </c>
      <c r="AE79" s="286" t="str">
        <f aca="false">IF(B79&lt;&gt;"",IF(AD79="","",IF(AD79&lt;0.5,1,IF(AND(AD79&gt;=0.5,AD79&lt;P$10),2,IF(AD79&gt;=P$10,3)))),"")</f>
        <v/>
      </c>
      <c r="AF79" s="287" t="str">
        <f aca="false">IF(B79 &lt;&gt; "",IFERROR(IF(AVERAGE(AB79,AD79)&gt;=P$10,"Y","N"),""),"")</f>
        <v/>
      </c>
      <c r="AG79" s="194" t="str">
        <f aca="false">IF(B79 &lt;&gt; "", IFERROR(IF(C$16 = "PRELIM", SUMIF('Database (LECTURE-RES-PRAC)'!D$14:AG$14, "CLO5", 'Database (LECTURE-RES-PRAC)'!D76:AG76) / 'Grade computation'!F$8, IF(C$16 = "MIDTERM", SUMIF('Database (LECTURE-RES-PRAC)'!AJ$14:BM$14, "CLO5", 'Database (LECTURE-RES-PRAC)'!AJ76:BM76) / 'Grade computation'!G$8, IF(C$16 = "FINAL", SUMIF('Database (LECTURE-RES-PRAC)'!BP$14:CS$14, "CLO5", 'Database (LECTURE-RES-PRAC)'!BP76:CS76) / 'Grade computation'!H$8,""))),""),"")</f>
        <v/>
      </c>
      <c r="AH79" s="286" t="str">
        <f aca="false">IF(B79&lt;&gt;"",IF(AG79="","",IF(AG79&lt;0.5,1,IF(AND(AG79&gt;=0.5,AG79&lt;P$10),2,IF(AG79&gt;=P$10,3)))),"")</f>
        <v/>
      </c>
      <c r="AI79" s="194" t="str">
        <f aca="false">IF(B79 &lt;&gt; "",IF(AND('PRINTABLE (per grading)'!H$16="EXAM", 'PRINTABLE (per grading)'!B$13="Prelim"), IF(ISERROR(SUMIF('Exam (LECTURE ONLY)'!D$20:M$20, "CLO5", 'Exam (LECTURE ONLY)'!D81:M81) / 'Exam (LECTURE ONLY)'!AL$10), "", SUMIF('Exam (LECTURE ONLY)'!D$20:M$20, "CLO5", 'Exam (LECTURE ONLY)'!D81:M81) /'Exam (LECTURE ONLY)'!AL$10),
IF(AND('PRINTABLE (per grading)'!H$16="EXAM", 'PRINTABLE (per grading)'!B$13="Midterm"), IF(ISERROR(SUMIF('Exam (LECTURE ONLY)'!O$20:X$20, "CLO5", 'Exam (LECTURE ONLY)'!O81:X81) / 'Exam (LECTURE ONLY)'!AM$10), "", SUMIF('Exam (LECTURE ONLY)'!O$20:X$20, "CLO5", 'Exam (LECTURE ONLY)'!O81:X81) / 'Exam (LECTURE ONLY)'!AM$10),
IF(AND('PRINTABLE (per grading)'!H$16="EXAM", 'PRINTABLE (per grading)'!B$13="Final"), IF(ISERROR(SUMIF('Exam (LECTURE ONLY)'!Z$20:AI$20, "CLO5", 'Exam (LECTURE ONLY)'!Z81:AI81) / 'Exam (LECTURE ONLY)'!AN$10), "", SUMIF('Exam (LECTURE ONLY)'!Z$20:AI$20, "CLO5", 'Exam (LECTURE ONLY)'!Z81:AI81) / 'Exam (LECTURE ONLY)'!AN$10),
IF(AND('PRINTABLE (per grading)'!H$16="OUTPUT", 'PRINTABLE (per grading)'!B$13="Prelim"), IF(ISERROR(SUMIF(OUTPUT!C$20:M$20, "CLO5", OUTPUT!C81:M81) / OUTPUT!AL$10), "", SUMIF(OUTPUT!C$20:M$20, "CLO5", OUTPUT!C81:M81) / OUTPUT!AL$10),
IF(AND('PRINTABLE (per grading)'!H$16="OUTPUT", 'PRINTABLE (per grading)'!B$13="Midterm"), IF(ISERROR(SUMIF(OUTPUT!O$20:Y$20, "CLO5", OUTPUT!O81:Y81) / OUTPUT!AM$10), "", SUMIF(OUTPUT!O$20:Y$20, "CLO5", OUTPUT!O81:Y81) / OUTPUT!AM$10),
IF(AND('PRINTABLE (per grading)'!H$16="OUTPUT", 'PRINTABLE (per grading)'!B$13="Final"), IF(ISERROR(SUMIF(OUTPUT!AA$20:AI$20, "CLO5", OUTPUT!AA81:AI81) / OUTPUT!AN$10), "", SUMIF(OUTPUT!AA$20:AI$20, "CLO5", OUTPUT!AA81:AI81) / OUTPUT!AN$10),
"")))))),"")</f>
        <v/>
      </c>
      <c r="AJ79" s="286" t="str">
        <f aca="false">IF(B79&lt;&gt;"",IF(AI79="","",IF(AI79&lt;0.5,1,IF(AND(AI79&gt;=0.5,AI79&lt;P$10),2,IF(AI79&gt;=P$10,3)))),"")</f>
        <v/>
      </c>
      <c r="AK79" s="287" t="str">
        <f aca="false">IF(B79 &lt;&gt; "",IFERROR(IF(AVERAGE(AG79,AI79)&gt;=P$10,"Y","N"),""),"")</f>
        <v/>
      </c>
      <c r="AL79" s="194" t="str">
        <f aca="false">IF(B79 &lt;&gt; "", IFERROR(IF(C$16 = "PRELIM", SUMIF('Database (LECTURE-RES-PRAC)'!D$14:AG$14, "CLO6", 'Database (LECTURE-RES-PRAC)'!D76:AG76) / 'Grade computation'!F$9, IF(C$16 = "MIDTERM", SUMIF('Database (LECTURE-RES-PRAC)'!AJ$14:BM$14, "CLO6", 'Database (LECTURE-RES-PRAC)'!AJ76:BM76) / 'Grade computation'!G$9, IF(C$16 = "FINAL", SUMIF('Database (LECTURE-RES-PRAC)'!BP$14:CS$14, "CLO6", 'Database (LECTURE-RES-PRAC)'!BP76:CS76) / 'Grade computation'!H$9,""))),""),"")</f>
        <v/>
      </c>
      <c r="AM79" s="286" t="str">
        <f aca="false">IF(B79&lt;&gt;"",IF(AL79="","",IF(AL79&lt;0.5,1,IF(AND(AL79&gt;=0.5,AL79&lt;P$10),2,IF(AL79&gt;=P$10,3)))),"")</f>
        <v/>
      </c>
      <c r="AN79" s="194" t="str">
        <f aca="false">IF(B79 &lt;&gt; "",IF(AND('PRINTABLE (per grading)'!H$16="EXAM", 'PRINTABLE (per grading)'!B$13="Prelim"), IF(ISERROR(SUMIF('Exam (LECTURE ONLY)'!D$20:M$20, "CLO6", 'Exam (LECTURE ONLY)'!D81:M81) / 'Exam (LECTURE ONLY)'!AL$11), "", SUMIF('Exam (LECTURE ONLY)'!D$20:M$20, "CLO6", 'Exam (LECTURE ONLY)'!D81:M81) /'Exam (LECTURE ONLY)'!AL$11),
IF(AND('PRINTABLE (per grading)'!H$16="EXAM", 'PRINTABLE (per grading)'!B$13="Midterm"), IF(ISERROR(SUMIF('Exam (LECTURE ONLY)'!O$20:X$20, "CLO6", 'Exam (LECTURE ONLY)'!O81:X81) / 'Exam (LECTURE ONLY)'!AM$11), "", SUMIF('Exam (LECTURE ONLY)'!O$20:X$20, "CLO6", 'Exam (LECTURE ONLY)'!O81:X81) / 'Exam (LECTURE ONLY)'!AM$11),
IF(AND('PRINTABLE (per grading)'!H$16="EXAM", 'PRINTABLE (per grading)'!B$13="Final"), IF(ISERROR(SUMIF('Exam (LECTURE ONLY)'!Z$20:AI$20, "CLO6", 'Exam (LECTURE ONLY)'!Z81:AI81) / 'Exam (LECTURE ONLY)'!AN$11), "", SUMIF('Exam (LECTURE ONLY)'!Z$20:AI$20, "CLO6", 'Exam (LECTURE ONLY)'!Z81:AI81) / 'Exam (LECTURE ONLY)'!AN$11),
IF(AND('PRINTABLE (per grading)'!H$16="OUTPUT", 'PRINTABLE (per grading)'!B$13="Prelim"), IF(ISERROR(SUMIF(OUTPUT!C$20:M$20, "CLO6", OUTPUT!C81:M81) / OUTPUT!AL$11), "", SUMIF(OUTPUT!C$20:M$20, "CLO6", OUTPUT!C81:M81) / OUTPUT!AL$11),
IF(AND('PRINTABLE (per grading)'!H$16="OUTPUT", 'PRINTABLE (per grading)'!B$13="Midterm"), IF(ISERROR(SUMIF(OUTPUT!O$20:Y$20, "CLO6", OUTPUT!O81:Y81) / OUTPUT!AM$11), "", SUMIF(OUTPUT!O$20:Y$20, "CLO6", OUTPUT!O81:Y81) / OUTPUT!AM$11),
IF(AND('PRINTABLE (per grading)'!H$16="OUTPUT", 'PRINTABLE (per grading)'!B$13="Final"), IF(ISERROR(SUMIF(OUTPUT!AA$20:AI$20, "CLO6", OUTPUT!AA81:AI81) / OUTPUT!AN$11), "", SUMIF(OUTPUT!AA$20:AI$20, "CLO6", OUTPUT!AA81:AI81) / OUTPUT!AN$11),
"")))))),"")</f>
        <v/>
      </c>
      <c r="AO79" s="286" t="str">
        <f aca="false">IF(B79&lt;&gt;"",IF(AN79="","",IF(AN79&lt;0.5,1,IF(AND(AN79&gt;=0.5,AN79&lt;P$10),2,IF(AN79&gt;=P$10,3)))),"")</f>
        <v/>
      </c>
      <c r="AP79" s="287" t="str">
        <f aca="false">IF(B79 &lt;&gt; "",IFERROR(IF(AVERAGE(AL79,AN79)&gt;=P$10,"Y","N"),""),"")</f>
        <v/>
      </c>
      <c r="AQ79" s="194" t="str">
        <f aca="false">IF(B79 &lt;&gt; "", IFERROR(IF(C$16 = "PRELIM", SUMIF('Database (LECTURE-RES-PRAC)'!D$14:AG$14, "CLO7", 'Database (LECTURE-RES-PRAC)'!D76:AG76) / 'Grade computation'!F$10, IF(C$16 = "MIDTERM", SUMIF('Database (LECTURE-RES-PRAC)'!AJ$14:BM$14, "CLO7", 'Database (LECTURE-RES-PRAC)'!AJ76:BM76) / 'Grade computation'!G$10, IF(C$16 = "FINAL", SUMIF('Database (LECTURE-RES-PRAC)'!BP$14:CS$14, "CLO7", 'Database (LECTURE-RES-PRAC)'!BP76:CS76) / 'Grade computation'!H$10,""))),""),"")</f>
        <v/>
      </c>
      <c r="AR79" s="286" t="str">
        <f aca="false">IF(B79&lt;&gt;"",IF(AQ79="","",IF(AQ79&lt;0.5,1,IF(AND(AQ79&gt;=0.5,AQ79&lt;P$10),2,IF(AQ79&gt;=P$10,3)))),"")</f>
        <v/>
      </c>
      <c r="AS79" s="194" t="str">
        <f aca="false">IF(B79 &lt;&gt; "",IF(AND('PRINTABLE (per grading)'!H$16="EXAM", 'PRINTABLE (per grading)'!B$13="Prelim"), IF(ISERROR(SUMIF('Exam (LECTURE ONLY)'!D$20:M$20, "CLO7", 'Exam (LECTURE ONLY)'!D81:M81) / 'Exam (LECTURE ONLY)'!AL$12), "", SUMIF('Exam (LECTURE ONLY)'!D$20:M$20, "CLO7", 'Exam (LECTURE ONLY)'!D81:M81) /'Exam (LECTURE ONLY)'!AL$12),
IF(AND('PRINTABLE (per grading)'!H$16="EXAM", 'PRINTABLE (per grading)'!B$13="Midterm"), IF(ISERROR(SUMIF('Exam (LECTURE ONLY)'!O$20:X$20, "CLO7", 'Exam (LECTURE ONLY)'!O81:X81) / 'Exam (LECTURE ONLY)'!AM$12), "", SUMIF('Exam (LECTURE ONLY)'!O$20:X$20, "CLO7", 'Exam (LECTURE ONLY)'!O81:X81) / 'Exam (LECTURE ONLY)'!AM$12),
IF(AND('PRINTABLE (per grading)'!H$16="EXAM", 'PRINTABLE (per grading)'!B$13="Final"), IF(ISERROR(SUMIF('Exam (LECTURE ONLY)'!Z$20:AI$20, "CLO7", 'Exam (LECTURE ONLY)'!Z81:AI81) / 'Exam (LECTURE ONLY)'!AN$12), "", SUMIF('Exam (LECTURE ONLY)'!Z$20:AI$20, "CLO7", 'Exam (LECTURE ONLY)'!Z81:AI81) / 'Exam (LECTURE ONLY)'!AN$12),
IF(AND('PRINTABLE (per grading)'!H$16="OUTPUT", 'PRINTABLE (per grading)'!B$13="Prelim"), IF(ISERROR(SUMIF(OUTPUT!C$20:M$20, "CLO7", OUTPUT!C81:M81) / OUTPUT!AL$12), "", SUMIF(OUTPUT!C$20:M$20, "CLO7", OUTPUT!C81:M81) / OUTPUT!AL$12),
IF(AND('PRINTABLE (per grading)'!H$16="OUTPUT", 'PRINTABLE (per grading)'!B$13="Midterm"), IF(ISERROR(SUMIF(OUTPUT!O$20:Y$20, "CLO7", OUTPUT!O81:Y81) / OUTPUT!AM$12), "", SUMIF(OUTPUT!O$20:Y$20, "CLO7", OUTPUT!O81:Y81) / OUTPUT!AM$12),
IF(AND('PRINTABLE (per grading)'!H$16="OUTPUT", 'PRINTABLE (per grading)'!B$13="Final"), IF(ISERROR(SUMIF(OUTPUT!AA$20:AI$20, "CLO7", OUTPUT!AA81:AI81) / OUTPUT!AN$12), "", SUMIF(OUTPUT!AA$20:AI$20, "CLO7", OUTPUT!AA81:AI81) / OUTPUT!AN$12),
"")))))),"")</f>
        <v/>
      </c>
      <c r="AT79" s="286" t="str">
        <f aca="false">IF(B79&lt;&gt;"",IF(AS79="","",IF(AS79&lt;0.5,1,IF(AND(AS79&gt;=0.5,AS79&lt;P$10),2,IF(AS79&gt;=P$10,3)))),"")</f>
        <v/>
      </c>
      <c r="AU79" s="287" t="str">
        <f aca="false">IF(B79 &lt;&gt; "",IFERROR(IF(AVERAGE(AQ79,AS79)&gt;=P$10,"Y","N"),""),"")</f>
        <v/>
      </c>
      <c r="AV79" s="194" t="str">
        <f aca="false">IF(B79 &lt;&gt; "", IFERROR(IF(C$16 = "PRELIM", SUMIF('Database (LECTURE-RES-PRAC)'!D$14:AG$14, "CLO8", 'Database (LECTURE-RES-PRAC)'!D76:AG76) / 'Grade computation'!F$11, IF(C$16 = "MIDTERM", SUMIF('Database (LECTURE-RES-PRAC)'!AJ$14:BM$14, "CLO8", 'Database (LECTURE-RES-PRAC)'!AJ76:BM76) / 'Grade computation'!G$11, IF(C$16 = "FINAL", SUMIF('Database (LECTURE-RES-PRAC)'!BP$14:CS$14, "CLO8", 'Database (LECTURE-RES-PRAC)'!BP76:CS76) / 'Grade computation'!H$11,""))),""),"")</f>
        <v/>
      </c>
      <c r="AW79" s="286" t="str">
        <f aca="false">IF(B79&lt;&gt;"",IF(AV79="","",IF(AV79&lt;0.5,1,IF(AND(AV79&gt;=0.5,AV79&lt;P$10),2,IF(AV79&gt;=P$10,3)))),"")</f>
        <v/>
      </c>
      <c r="AX79" s="194" t="str">
        <f aca="false">IF(B79 &lt;&gt; "",IF(AND('PRINTABLE (per grading)'!H$16="EXAM", 'PRINTABLE (per grading)'!B$13="Prelim"), IF(ISERROR(SUMIF('Exam (LECTURE ONLY)'!D$20:M$20, "CLO8", 'Exam (LECTURE ONLY)'!D81:M81) / 'Exam (LECTURE ONLY)'!AL$13), "", SUMIF('Exam (LECTURE ONLY)'!D$20:M$20, "CLO8", 'Exam (LECTURE ONLY)'!D81:M81) /'Exam (LECTURE ONLY)'!AL$13),
IF(AND('PRINTABLE (per grading)'!H$16="EXAM", 'PRINTABLE (per grading)'!B$13="Midterm"), IF(ISERROR(SUMIF('Exam (LECTURE ONLY)'!O$20:X$20, "CLO8", 'Exam (LECTURE ONLY)'!O81:X81) / 'Exam (LECTURE ONLY)'!AM$13), "", SUMIF('Exam (LECTURE ONLY)'!O$20:X$20, "CLO8", 'Exam (LECTURE ONLY)'!O81:X81) / 'Exam (LECTURE ONLY)'!AM$13),
IF(AND('PRINTABLE (per grading)'!H$16="EXAM", 'PRINTABLE (per grading)'!B$13="Final"), IF(ISERROR(SUMIF('Exam (LECTURE ONLY)'!Z$20:AI$20, "CLO8", 'Exam (LECTURE ONLY)'!Z81:AI81) / 'Exam (LECTURE ONLY)'!AN$13), "", SUMIF('Exam (LECTURE ONLY)'!Z$20:AI$20, "CLO8", 'Exam (LECTURE ONLY)'!Z81:AI81) / 'Exam (LECTURE ONLY)'!AN$13),
IF(AND('PRINTABLE (per grading)'!H$16="OUTPUT", 'PRINTABLE (per grading)'!B$13="Prelim"), IF(ISERROR(SUMIF(OUTPUT!C$20:M$20, "CLO8", OUTPUT!C81:M81) / OUTPUT!AL$13), "", SUMIF(OUTPUT!C$20:M$20, "CLO8", OUTPUT!C81:M81) / OUTPUT!AL$13),
IF(AND('PRINTABLE (per grading)'!H$16="OUTPUT", 'PRINTABLE (per grading)'!B$13="Midterm"), IF(ISERROR(SUMIF(OUTPUT!O$20:Y$20, "CLO8", OUTPUT!O81:Y81) / OUTPUT!AM$13), "", SUMIF(OUTPUT!O$20:Y$20, "CLO8", OUTPUT!O81:Y81) / OUTPUT!AM$13),
IF(AND('PRINTABLE (per grading)'!H$16="OUTPUT", 'PRINTABLE (per grading)'!B$13="Final"), IF(ISERROR(SUMIF(OUTPUT!AA$20:AI$20, "CLO8", OUTPUT!AA81:AI81) / OUTPUT!AN$13), "", SUMIF(OUTPUT!AA$20:AI$20, "CLO8", OUTPUT!AA81:AI81) / OUTPUT!AN$13),
"")))))),"")</f>
        <v/>
      </c>
      <c r="AY79" s="286" t="str">
        <f aca="false">IF(B79&lt;&gt;"",IF(AX79="","",IF(AX79&lt;0.5,1,IF(AND(AX79&gt;=0.5,AX79&lt;P$10),2,IF(AX79&gt;=P$10,3)))),"")</f>
        <v/>
      </c>
      <c r="AZ79" s="287" t="str">
        <f aca="false">IF(B79 &lt;&gt; "",IFERROR(IF(AVERAGE(AV79,AX79)&gt;=P$10,"Y","N"),""),"")</f>
        <v/>
      </c>
      <c r="BA79" s="194" t="str">
        <f aca="false">IF(B79 &lt;&gt; "", IFERROR(IF(C$16 = "PRELIM", SUMIF('Database (LECTURE-RES-PRAC)'!D$14:AG$14, "CLO9", 'Database (LECTURE-RES-PRAC)'!D76:AG76) / 'Grade computation'!F$12, IF(C$16 = "MIDTERM", SUMIF('Database (LECTURE-RES-PRAC)'!AJ$14:BM$14, "CLO9", 'Database (LECTURE-RES-PRAC)'!AJ76:BM76) / 'Grade computation'!G$12, IF(C$16 = "FINAL", SUMIF('Database (LECTURE-RES-PRAC)'!BP$14:CS$14, "CLO9", 'Database (LECTURE-RES-PRAC)'!BP76:CS76) / 'Grade computation'!H$12,""))),""),"")</f>
        <v/>
      </c>
      <c r="BB79" s="286" t="str">
        <f aca="false">IF(B79&lt;&gt;"",IF(BA79="","",IF(BA79&lt;0.5,1,IF(AND(BA79&gt;=0.5,BA79&lt;P$10),2,IF(BA79&gt;=P$10,3)))),"")</f>
        <v/>
      </c>
      <c r="BC79" s="194" t="str">
        <f aca="false">IF(B79 &lt;&gt; "",IF(AND('PRINTABLE (per grading)'!H$16="EXAM", 'PRINTABLE (per grading)'!B$13="Prelim"), IF(ISERROR(SUMIF('Exam (LECTURE ONLY)'!D$20:M$20, "CLO9", 'Exam (LECTURE ONLY)'!D81:M81) / 'Exam (LECTURE ONLY)'!AL$14), "", SUMIF('Exam (LECTURE ONLY)'!D$20:M$20, "CLO9", 'Exam (LECTURE ONLY)'!D81:M81) /'Exam (LECTURE ONLY)'!AL$14),
IF(AND('PRINTABLE (per grading)'!H$16="EXAM", 'PRINTABLE (per grading)'!B$13="Midterm"), IF(ISERROR(SUMIF('Exam (LECTURE ONLY)'!O$20:X$20, "CLO9", 'Exam (LECTURE ONLY)'!O81:X81) / 'Exam (LECTURE ONLY)'!AM$14), "", SUMIF('Exam (LECTURE ONLY)'!O$20:X$20, "CLO9", 'Exam (LECTURE ONLY)'!O81:X81) / 'Exam (LECTURE ONLY)'!AM$14),
IF(AND('PRINTABLE (per grading)'!H$16="EXAM", 'PRINTABLE (per grading)'!B$13="Final"), IF(ISERROR(SUMIF('Exam (LECTURE ONLY)'!Z$20:AI$20, "CLO9", 'Exam (LECTURE ONLY)'!Z81:AI81) / 'Exam (LECTURE ONLY)'!AN$14), "", SUMIF('Exam (LECTURE ONLY)'!Z$20:AI$20, "CLO9", 'Exam (LECTURE ONLY)'!Z81:AI81) / 'Exam (LECTURE ONLY)'!AN$14),
IF(AND('PRINTABLE (per grading)'!H$16="OUTPUT", 'PRINTABLE (per grading)'!B$13="Prelim"), IF(ISERROR(SUMIF(OUTPUT!C$20:M$20, "CLO9", OUTPUT!C81:M81) / OUTPUT!AL$14), "", SUMIF(OUTPUT!C$20:M$20, "CLO9", OUTPUT!C81:M81) / OUTPUT!AL$14),
IF(AND('PRINTABLE (per grading)'!H$16="OUTPUT", 'PRINTABLE (per grading)'!B$13="Midterm"), IF(ISERROR(SUMIF(OUTPUT!O$20:Y$20, "CLO9", OUTPUT!O81:Y81) / OUTPUT!AM$14), "", SUMIF(OUTPUT!O$20:Y$20, "CLO9", OUTPUT!O81:Y81) / OUTPUT!AM$14),
IF(AND('PRINTABLE (per grading)'!H$16="OUTPUT", 'PRINTABLE (per grading)'!B$13="Final"), IF(ISERROR(SUMIF(OUTPUT!AA$20:AI$20, "CLO9", OUTPUT!AA81:AI81) / OUTPUT!AN$14), "", SUMIF(OUTPUT!AA$20:AI$20, "CLO9", OUTPUT!AA81:AI81) / OUTPUT!AN$14),
"")))))),"")</f>
        <v/>
      </c>
      <c r="BD79" s="286" t="str">
        <f aca="false">IF(B79&lt;&gt;"",IF(BC79="","",IF(BC79&lt;0.5,1,IF(AND(BC79&gt;=0.5,BC79&lt;P$10),2,IF(BC79&gt;=P$10,3)))),"")</f>
        <v/>
      </c>
      <c r="BE79" s="287" t="str">
        <f aca="false">IF(B79 &lt;&gt; "",IFERROR(IF(AVERAGE(BA79,BC79)&gt;=P$10,"Y","N"),""),"")</f>
        <v/>
      </c>
      <c r="BF79" s="194" t="str">
        <f aca="false">IF(B79 &lt;&gt; "", IFERROR(IF(C$16 = "PRELIM", SUMIF('Database (LECTURE-RES-PRAC)'!D$14:AG$14, "CLO10", 'Database (LECTURE-RES-PRAC)'!D76:AG76) / 'Grade computation'!F$13, IF(C$16 = "MIDTERM", SUMIF('Database (LECTURE-RES-PRAC)'!AJ$14:BM$14, "CLO10", 'Database (LECTURE-RES-PRAC)'!AJ76:BM76) / 'Grade computation'!G$13, IF(C$16 = "FINAL", SUMIF('Database (LECTURE-RES-PRAC)'!BP$14:CS$14, "CLO10", 'Database (LECTURE-RES-PRAC)'!BP76:CS76) / 'Grade computation'!H$13,""))),""),"")</f>
        <v/>
      </c>
      <c r="BG79" s="286" t="str">
        <f aca="false">IF(B79&lt;&gt;"",IF(BF79="","",IF(BF79&lt;0.5,1,IF(AND(BF79&gt;=0.5,BF79&lt;P$10),2,IF(BF79&gt;=P$10,3)))),"")</f>
        <v/>
      </c>
      <c r="BH79" s="194" t="str">
        <f aca="false">IF(B79 &lt;&gt; "",IF(AND('PRINTABLE (per grading)'!H$16="EXAM", 'PRINTABLE (per grading)'!B$13="Prelim"), IF(ISERROR(SUMIF('Exam (LECTURE ONLY)'!D$20:M$20, "CLO10", 'Exam (LECTURE ONLY)'!D81:M81) / 'Exam (LECTURE ONLY)'!AL$15), "", SUMIF('Exam (LECTURE ONLY)'!D$20:M$20, "CLO10", 'Exam (LECTURE ONLY)'!D81:M81) /'Exam (LECTURE ONLY)'!AL$15),
IF(AND('PRINTABLE (per grading)'!H$16="EXAM", 'PRINTABLE (per grading)'!B$13="Midterm"), IF(ISERROR(SUMIF('Exam (LECTURE ONLY)'!O$20:X$20, "CLO10", 'Exam (LECTURE ONLY)'!O81:X81) / 'Exam (LECTURE ONLY)'!AM$15), "", SUMIF('Exam (LECTURE ONLY)'!O$20:X$20, "CLO10", 'Exam (LECTURE ONLY)'!O81:X81) / 'Exam (LECTURE ONLY)'!AM$15),
IF(AND('PRINTABLE (per grading)'!H$16="EXAM", 'PRINTABLE (per grading)'!B$13="Final"), IF(ISERROR(SUMIF('Exam (LECTURE ONLY)'!Z$20:AI$20, "CLO10", 'Exam (LECTURE ONLY)'!Z81:AI81) / 'Exam (LECTURE ONLY)'!AN$15), "", SUMIF('Exam (LECTURE ONLY)'!Z$20:AI$20, "CLO10", 'Exam (LECTURE ONLY)'!Z81:AI81) / 'Exam (LECTURE ONLY)'!AN$15),
IF(AND('PRINTABLE (per grading)'!H$16="OUTPUT", 'PRINTABLE (per grading)'!B$13="Prelim"), IF(ISERROR(SUMIF(OUTPUT!C$20:M$20, "CLO10", OUTPUT!C81:M81) / OUTPUT!AL$15), "", SUMIF(OUTPUT!C$20:M$20, "CLO10", OUTPUT!C81:M81) / OUTPUT!AL$15),
IF(AND('PRINTABLE (per grading)'!H$16="OUTPUT", 'PRINTABLE (per grading)'!B$13="Midterm"), IF(ISERROR(SUMIF(OUTPUT!O$20:Y$20, "CLO10", OUTPUT!O81:Y81) / OUTPUT!AM$15), "", SUMIF(OUTPUT!O$20:Y$20, "CLO10", OUTPUT!O81:Y81) / OUTPUT!AM$15),
IF(AND('PRINTABLE (per grading)'!H$16="OUTPUT", 'PRINTABLE (per grading)'!B$13="Final"), IF(ISERROR(SUMIF(OUTPUT!AA$20:AI$20, "CLO10", OUTPUT!AA81:AI81) / OUTPUT!AN$15), "", SUMIF(OUTPUT!AA$20:AI$20, "CLO10", OUTPUT!AA81:AI81) / OUTPUT!AN$15),
"")))))),"")</f>
        <v/>
      </c>
      <c r="BI79" s="286" t="str">
        <f aca="false">IF(B79&lt;&gt;"",IF(BH79="","",IF(BH79&lt;0.5,1,IF(AND(BH79&gt;=0.5,BH79&lt;P$10),2,IF(BH79&gt;=P$10,3)))),"")</f>
        <v/>
      </c>
      <c r="BJ79" s="287" t="str">
        <f aca="false">IF(B79 &lt;&gt; "",IFERROR(IF(AVERAGE(BF79,BH79)&gt;=P$10,"Y","N"),""),"")</f>
        <v/>
      </c>
      <c r="BK79" s="8"/>
    </row>
    <row r="80" customFormat="false" ht="19.5" hidden="false" customHeight="true" outlineLevel="0" collapsed="false">
      <c r="A80" s="228" t="str">
        <f aca="false">IF(ISBLANK('Database (LECTURE-RES-PRAC)'!A77),"",'Database (LECTURE-RES-PRAC)'!A77)</f>
        <v/>
      </c>
      <c r="B80" s="229" t="str">
        <f aca="false">IF(ISBLANK('Database (LECTURE-RES-PRAC)'!B77),"",'Database (LECTURE-RES-PRAC)'!B77)</f>
        <v/>
      </c>
      <c r="C80" s="230" t="str">
        <f aca="false">IF(B80&lt;&gt;"",IF(C$16="PRELIM",'Grade computation'!C80, IF(C$16="MIDTERM",'Grade computation'!K80, IF(C$16="FINAL",'Grade computation'!S80,""))),"")</f>
        <v/>
      </c>
      <c r="D80" s="231" t="str">
        <f aca="false">IF(B80&lt;&gt;"",IFERROR(IF(B$11="80-20", (((C80/C$19)*X$6)+X$7)*D$18, IF(B$11="60-40", (((C80/C$19)*Y$6)+Y$7)*D$18, 0)),0),"")</f>
        <v/>
      </c>
      <c r="E80" s="230" t="str">
        <f aca="false">IF(B80&lt;&gt;"", IF(C$16="PRELIM",'Grade computation'!E80, IF(C$16="MIDTERM",'Grade computation'!M80, IF(C$16="FINAL",'Grade computation'!U80,""))),"")</f>
        <v/>
      </c>
      <c r="F80" s="232" t="str">
        <f aca="false">IF(B80&lt;&gt;"",IFERROR(IF(B$11="80-20", (((E80/E$19)*X$6)+X$7)*F$18, IF(B$11="60-40", (((E80/E$19)*Y$6)+Y$7)*F$18, 0)),0),"")</f>
        <v/>
      </c>
      <c r="G80" s="233" t="str">
        <f aca="false">IF(B80&lt;&gt;"",IFERROR((D80+F80),0),"")</f>
        <v/>
      </c>
      <c r="H80" s="234" t="str">
        <f aca="false">IF(B80&lt;&gt;"",IF(C$16="PRELIM", 'Grade computation'!H80, IF(C$16="MIDTERM", 'Grade computation'!P80, IF(C$16="FINAL",'Grade computation'!X80, ""))),"")</f>
        <v/>
      </c>
      <c r="I80" s="233" t="str">
        <f aca="false">IF(B80&lt;&gt;"",IFERROR(IF(B$11="80-20", (((H80/H$19)*X$6)+X$7)*I$19, IF(B$11="60-40", (((H80/H$19)*Y$6)+Y$7)*I$19, 0)),0),"")</f>
        <v/>
      </c>
      <c r="J80" s="237" t="str">
        <f aca="false">IFERROR((G80+I80),"")</f>
        <v/>
      </c>
      <c r="K80" s="183" t="str">
        <f aca="false">IFERROR(IF(J80="","",IF(J80&gt;=75,"PASSED","FAILED")),"")</f>
        <v/>
      </c>
      <c r="L80" s="183"/>
      <c r="M80" s="194" t="str">
        <f aca="false">IF(B80 &lt;&gt; "", IFERROR(IF(C$16 = "PRELIM", SUMIF('Database (LECTURE-RES-PRAC)'!D$14:AG$14, "CLO1", 'Database (LECTURE-RES-PRAC)'!D77:AG77) / 'Grade computation'!F$4, IF(C$16 = "MIDTERM", SUMIF('Database (LECTURE-RES-PRAC)'!AJ$14:BM$14, "CLO1", 'Database (LECTURE-RES-PRAC)'!AJ77:BM77) / 'Grade computation'!G$4, IF(C$16 = "FINAL", SUMIF('Database (LECTURE-RES-PRAC)'!BP$14:CS$14, "CLO1", 'Database (LECTURE-RES-PRAC)'!BP77:CS77) / 'Grade computation'!H$4,""))),""),"")</f>
        <v/>
      </c>
      <c r="N80" s="286" t="str">
        <f aca="false">IF(B80&lt;&gt;"",IF(M80="","",IF(M80&lt;0.5,1,IF(AND(M80&gt;=0.5,M80&lt;P$10),2,IF(M80&gt;=P$10,3)))),"")</f>
        <v/>
      </c>
      <c r="O80" s="194" t="str">
        <f aca="false">IF(B80 &lt;&gt; "",IF(AND('PRINTABLE (per grading)'!H$16="EXAM", 'PRINTABLE (per grading)'!B$13="Prelim"), IF(ISERROR(SUMIF('Exam (LECTURE ONLY)'!D$20:M$20, "CLO1", 'Exam (LECTURE ONLY)'!D82:M82) / 'Exam (LECTURE ONLY)'!AL$6), "", SUMIF('Exam (LECTURE ONLY)'!D$20:M$20, "CLO1", 'Exam (LECTURE ONLY)'!D82:M82) /'Exam (LECTURE ONLY)'!AL$6),
IF(AND('PRINTABLE (per grading)'!H$16="EXAM", 'PRINTABLE (per grading)'!B$13="Midterm"), IF(ISERROR(SUMIF('Exam (LECTURE ONLY)'!O$20:X$20, "CLO1", 'Exam (LECTURE ONLY)'!O82:X82) / 'Exam (LECTURE ONLY)'!AM$6), "", SUMIF('Exam (LECTURE ONLY)'!O$20:X$20, "CLO1", 'Exam (LECTURE ONLY)'!O82:X82) / 'Exam (LECTURE ONLY)'!AM$6),
IF(AND('PRINTABLE (per grading)'!H$16="EXAM", 'PRINTABLE (per grading)'!B$13="Final"), IF(ISERROR(SUMIF('Exam (LECTURE ONLY)'!Z$20:AI$20, "CLO1", 'Exam (LECTURE ONLY)'!Z82:AI82) / 'Exam (LECTURE ONLY)'!AN$6), "", SUMIF('Exam (LECTURE ONLY)'!Z$20:AI$20, "CLO1", 'Exam (LECTURE ONLY)'!Z82:AI82) / 'Exam (LECTURE ONLY)'!AN$6),
IF(AND('PRINTABLE (per grading)'!H$16="OUTPUT", 'PRINTABLE (per grading)'!B$13="Prelim"), IF(ISERROR(SUMIF(OUTPUT!C$20:M$20, "CLO1", OUTPUT!C82:M82) / OUTPUT!AL$6), "", SUMIF(OUTPUT!C$20:M$20, "CLO1", OUTPUT!C82:M82) / OUTPUT!AL$6),
IF(AND('PRINTABLE (per grading)'!H$16="OUTPUT", 'PRINTABLE (per grading)'!B$13="Midterm"), IF(ISERROR(SUMIF(OUTPUT!O$20:Y$20, "CLO1", OUTPUT!O82:Y82) / OUTPUT!AM$6), "", SUMIF(OUTPUT!O$20:Y$20, "CLO1", OUTPUT!O82:Y82) / OUTPUT!AM$6),
IF(AND('PRINTABLE (per grading)'!H$16="OUTPUT", 'PRINTABLE (per grading)'!B$13="Final"), IF(ISERROR(SUMIF(OUTPUT!AA$20:AI$20, "CLO1", OUTPUT!AA82:AI82) / OUTPUT!AN$6), "", SUMIF(OUTPUT!AA$20:AI$20, "CLO1", OUTPUT!AA82:AI82) / OUTPUT!AN$6),
"")))))),"")</f>
        <v/>
      </c>
      <c r="P80" s="286" t="str">
        <f aca="false">IF(B80&lt;&gt;"",IF(O80="","",IF(O80&lt;0.5,1,IF(AND(O80&gt;=0.5,O80&lt;P$10),2,IF(O80&gt;=P$10,3)))),"")</f>
        <v/>
      </c>
      <c r="Q80" s="287" t="str">
        <f aca="false">IF(B80 &lt;&gt; "",IFERROR(IF(AVERAGE(M80,O80)&gt;=P$10,"Y","N"),""),"")</f>
        <v/>
      </c>
      <c r="R80" s="194" t="str">
        <f aca="false">IF(B80 &lt;&gt; "", IFERROR(IF(C$16 = "PRELIM", SUMIF('Database (LECTURE-RES-PRAC)'!D$14:AG$14, "CLO2", 'Database (LECTURE-RES-PRAC)'!D77:AG77) / 'Grade computation'!F$5, IF(C$16 = "MIDTERM", SUMIF('Database (LECTURE-RES-PRAC)'!AJ$14:BM$14, "CLO2", 'Database (LECTURE-RES-PRAC)'!AJ77:BM77) / 'Grade computation'!G$5, IF(C$16 = "FINAL", SUMIF('Database (LECTURE-RES-PRAC)'!BP$14:CS$14, "CLO2", 'Database (LECTURE-RES-PRAC)'!BP77:CS77) / 'Grade computation'!H$5,""))),""),"")</f>
        <v/>
      </c>
      <c r="S80" s="286" t="str">
        <f aca="false">IF(B80&lt;&gt;"",IF(R80="","",IF(R80&lt;0.5,1,IF(AND(R80&gt;=0.5,R80&lt;P$10),2,IF(R80&gt;=P$10,3)))),"")</f>
        <v/>
      </c>
      <c r="T80" s="194" t="str">
        <f aca="false">IF(B80 &lt;&gt; "",IF(AND('PRINTABLE (per grading)'!H$16="EXAM", 'PRINTABLE (per grading)'!B$13="Prelim"), IF(ISERROR(SUMIF('Exam (LECTURE ONLY)'!D$20:M$20, "CLO2", 'Exam (LECTURE ONLY)'!D82:M82) / 'Exam (LECTURE ONLY)'!AL$7), "", SUMIF('Exam (LECTURE ONLY)'!D$20:M$20, "CLO2", 'Exam (LECTURE ONLY)'!D82:M82) /'Exam (LECTURE ONLY)'!AL$7),
IF(AND('PRINTABLE (per grading)'!H$16="EXAM", 'PRINTABLE (per grading)'!B$13="Midterm"), IF(ISERROR(SUMIF('Exam (LECTURE ONLY)'!O$20:X$20, "CLO2", 'Exam (LECTURE ONLY)'!O82:X82) / 'Exam (LECTURE ONLY)'!AM$7), "", SUMIF('Exam (LECTURE ONLY)'!O$20:X$20, "CLO2", 'Exam (LECTURE ONLY)'!O82:X82) / 'Exam (LECTURE ONLY)'!AM$7),
IF(AND('PRINTABLE (per grading)'!H$16="EXAM", 'PRINTABLE (per grading)'!B$13="Final"), IF(ISERROR(SUMIF('Exam (LECTURE ONLY)'!Z$20:AI$20, "CLO2", 'Exam (LECTURE ONLY)'!Z82:AI82) / 'Exam (LECTURE ONLY)'!AN$7), "", SUMIF('Exam (LECTURE ONLY)'!Z$20:AI$20, "CLO2", 'Exam (LECTURE ONLY)'!Z82:AI82) / 'Exam (LECTURE ONLY)'!AN$7),
IF(AND('PRINTABLE (per grading)'!H$16="OUTPUT", 'PRINTABLE (per grading)'!B$13="Prelim"), IF(ISERROR(SUMIF(OUTPUT!C$20:M$20, "CLO2", OUTPUT!C82:M82) / OUTPUT!AL$7), "", SUMIF(OUTPUT!C$20:M$20, "CLO2", OUTPUT!C82:M82) / OUTPUT!AL$7),
IF(AND('PRINTABLE (per grading)'!H$16="OUTPUT", 'PRINTABLE (per grading)'!B$13="Midterm"), IF(ISERROR(SUMIF(OUTPUT!O$20:Y$20, "CLO2", OUTPUT!O82:Y82) / OUTPUT!AM$7), "", SUMIF(OUTPUT!O$20:Y$20, "CLO2", OUTPUT!O82:Y82) / OUTPUT!AM$7),
IF(AND('PRINTABLE (per grading)'!H$16="OUTPUT", 'PRINTABLE (per grading)'!B$13="Final"), IF(ISERROR(SUMIF(OUTPUT!AA$20:AI$20, "CLO2", OUTPUT!AA82:AI82) / OUTPUT!AN$7), "", SUMIF(OUTPUT!AA$20:AI$20, "CLO2", OUTPUT!AA82:AI82) / OUTPUT!AN$7),
"")))))),"")</f>
        <v/>
      </c>
      <c r="U80" s="286" t="str">
        <f aca="false">IF(B80&lt;&gt;"",IF(T80="","",IF(T80&lt;0.5,1,IF(AND(T80&gt;=0.5,T80&lt;P$10),2,IF(T80&gt;=P$10,3)))),"")</f>
        <v/>
      </c>
      <c r="V80" s="287" t="str">
        <f aca="false">IF(B80 &lt;&gt; "",IFERROR(IF(AVERAGE(R80,T80)&gt;=P$10,"Y","N"),""),"")</f>
        <v/>
      </c>
      <c r="W80" s="194" t="str">
        <f aca="false">IF(B80 &lt;&gt; "", IFERROR(IF(C$16 = "PRELIM", SUMIF('Database (LECTURE-RES-PRAC)'!D$14:AG$14, "CLO3", 'Database (LECTURE-RES-PRAC)'!D77:AG77) / 'Grade computation'!F$6, IF(C$16 = "MIDTERM", SUMIF('Database (LECTURE-RES-PRAC)'!AJ$14:BM$14, "CLO3", 'Database (LECTURE-RES-PRAC)'!AJ77:BM77) / 'Grade computation'!G$6, IF(C$16 = "FINAL", SUMIF('Database (LECTURE-RES-PRAC)'!BP$14:CS$14, "CLO3", 'Database (LECTURE-RES-PRAC)'!BP77:CS77) / 'Grade computation'!H$6,""))),""),"")</f>
        <v/>
      </c>
      <c r="X80" s="286" t="str">
        <f aca="false">IF(B80&lt;&gt;"",IF(W80="","",IF(W80&lt;0.5,1,IF(AND(W80&gt;=0.5,W80&lt;P$10),2,IF(W80&gt;=P$10,3)))),"")</f>
        <v/>
      </c>
      <c r="Y80" s="194" t="str">
        <f aca="false">IF(B80 &lt;&gt; "",IF(AND('PRINTABLE (per grading)'!H$16="EXAM", 'PRINTABLE (per grading)'!B$13="Prelim"), IF(ISERROR(SUMIF('Exam (LECTURE ONLY)'!D$20:M$20, "CLO3", 'Exam (LECTURE ONLY)'!D82:M82) / 'Exam (LECTURE ONLY)'!AL$8), "", SUMIF('Exam (LECTURE ONLY)'!D$20:M$20, "CLO3", 'Exam (LECTURE ONLY)'!D82:M82) /'Exam (LECTURE ONLY)'!AL$8),
IF(AND('PRINTABLE (per grading)'!H$16="EXAM", 'PRINTABLE (per grading)'!B$13="Midterm"), IF(ISERROR(SUMIF('Exam (LECTURE ONLY)'!O$20:X$20, "CLO3", 'Exam (LECTURE ONLY)'!O82:X82) / 'Exam (LECTURE ONLY)'!AM$8), "", SUMIF('Exam (LECTURE ONLY)'!O$20:X$20, "CLO3", 'Exam (LECTURE ONLY)'!O82:X82) / 'Exam (LECTURE ONLY)'!AM$8),
IF(AND('PRINTABLE (per grading)'!H$16="EXAM", 'PRINTABLE (per grading)'!B$13="Final"), IF(ISERROR(SUMIF('Exam (LECTURE ONLY)'!Z$20:AI$20, "CLO3", 'Exam (LECTURE ONLY)'!Z82:AI82) / 'Exam (LECTURE ONLY)'!AN$8), "", SUMIF('Exam (LECTURE ONLY)'!Z$20:AI$20, "CLO3", 'Exam (LECTURE ONLY)'!Z82:AI82) / 'Exam (LECTURE ONLY)'!AN$8),
IF(AND('PRINTABLE (per grading)'!H$16="OUTPUT", 'PRINTABLE (per grading)'!B$13="Prelim"), IF(ISERROR(SUMIF(OUTPUT!C$20:M$20, "CLO3", OUTPUT!C82:M82) / OUTPUT!AL$8), "", SUMIF(OUTPUT!C$20:M$20, "CLO3", OUTPUT!C82:M82) / OUTPUT!AL$8),
IF(AND('PRINTABLE (per grading)'!H$16="OUTPUT", 'PRINTABLE (per grading)'!B$13="Midterm"), IF(ISERROR(SUMIF(OUTPUT!O$20:Y$20, "CLO3", OUTPUT!O82:Y82) / OUTPUT!AM$8), "", SUMIF(OUTPUT!O$20:Y$20, "CLO3", OUTPUT!O82:Y82) / OUTPUT!AM$8),
IF(AND('PRINTABLE (per grading)'!H$16="OUTPUT", 'PRINTABLE (per grading)'!B$13="Final"), IF(ISERROR(SUMIF(OUTPUT!AA$20:AI$20, "CLO3", OUTPUT!AA82:AI82) / OUTPUT!AN$8), "", SUMIF(OUTPUT!AA$20:AI$20, "CLO3", OUTPUT!AA82:AI82) / OUTPUT!AN$8),
"" )))))),"")</f>
        <v/>
      </c>
      <c r="Z80" s="286" t="str">
        <f aca="false">IF(B80&lt;&gt;"",IF(Y80="","",IF(Y80&lt;0.5,1,IF(AND(Y80&gt;=0.5,Y80&lt;P$10),2,IF(Y80&gt;=P$10,3)))),"")</f>
        <v/>
      </c>
      <c r="AA80" s="287" t="str">
        <f aca="false">IF(B80 &lt;&gt; "",IFERROR(IF(AVERAGE(W80,Y80)&gt;=P$10,"Y","N"),""),"")</f>
        <v/>
      </c>
      <c r="AB80" s="194" t="str">
        <f aca="false">IF(B80 &lt;&gt; "", IFERROR(IF(C$16 = "PRELIM", SUMIF('Database (LECTURE-RES-PRAC)'!D$14:AG$14, "CLO4", 'Database (LECTURE-RES-PRAC)'!D77:AG77) / 'Grade computation'!F$7, IF(C$16 = "MIDTERM", SUMIF('Database (LECTURE-RES-PRAC)'!AJ$14:BM$14, "CLO4", 'Database (LECTURE-RES-PRAC)'!AJ77:BM77) / 'Grade computation'!G$7, IF(C$16 = "FINAL", SUMIF('Database (LECTURE-RES-PRAC)'!BP$14:CS$14, "CLO4", 'Database (LECTURE-RES-PRAC)'!BP77:CS77) / 'Grade computation'!H$7,""))),""),"")</f>
        <v/>
      </c>
      <c r="AC80" s="286" t="str">
        <f aca="false">IF(B80&lt;&gt;"",IF(AB80="","",IF(AB80&lt;0.5,1,IF(AND(AB80&gt;=0.5,AB80&lt;P$10),2,IF(AB80&gt;=P$10,3)))),"")</f>
        <v/>
      </c>
      <c r="AD80" s="194" t="str">
        <f aca="false">IF(B80 &lt;&gt; "",IF(AND('PRINTABLE (per grading)'!H$16="EXAM", 'PRINTABLE (per grading)'!B$13="Prelim"), IF(ISERROR(SUMIF('Exam (LECTURE ONLY)'!D$20:M$20, "CLO4", 'Exam (LECTURE ONLY)'!D82:M82) / 'Exam (LECTURE ONLY)'!AL$9), "", SUMIF('Exam (LECTURE ONLY)'!D$20:M$20, "CLO4", 'Exam (LECTURE ONLY)'!D82:M82) /'Exam (LECTURE ONLY)'!AL$9),
IF(AND('PRINTABLE (per grading)'!H$16="EXAM", 'PRINTABLE (per grading)'!B$13="Midterm"), IF(ISERROR(SUMIF('Exam (LECTURE ONLY)'!O$20:X$20, "CLO4", 'Exam (LECTURE ONLY)'!O82:X82) / 'Exam (LECTURE ONLY)'!AM$9), "", SUMIF('Exam (LECTURE ONLY)'!O$20:X$20, "CLO4", 'Exam (LECTURE ONLY)'!O82:X82) / 'Exam (LECTURE ONLY)'!AM$9),
IF(AND('PRINTABLE (per grading)'!H$16="EXAM", 'PRINTABLE (per grading)'!B$13="Final"), IF(ISERROR(SUMIF('Exam (LECTURE ONLY)'!Z$20:AI$20, "CLO4", 'Exam (LECTURE ONLY)'!Z82:AI82) / 'Exam (LECTURE ONLY)'!AN$9), "", SUMIF('Exam (LECTURE ONLY)'!Z$20:AI$20, "CLO4", 'Exam (LECTURE ONLY)'!Z82:AI82) / 'Exam (LECTURE ONLY)'!AN$9),
IF(AND('PRINTABLE (per grading)'!H$16="OUTPUT", 'PRINTABLE (per grading)'!B$13="Prelim"), IF(ISERROR(SUMIF(OUTPUT!C$20:M$20, "CLO4", OUTPUT!C82:M82) / OUTPUT!AL$9), "", SUMIF(OUTPUT!C$20:M$20, "CLO4", OUTPUT!C82:M82) / OUTPUT!AL$9),
IF(AND('PRINTABLE (per grading)'!H$16="OUTPUT", 'PRINTABLE (per grading)'!B$13="Midterm"), IF(ISERROR(SUMIF(OUTPUT!O$20:Y$20, "CLO4", OUTPUT!O82:Y82) / OUTPUT!AM$9), "", SUMIF(OUTPUT!O$20:Y$20, "CLO4", OUTPUT!O82:Y82) / OUTPUT!AM$9),
IF(AND('PRINTABLE (per grading)'!H$16="OUTPUT", 'PRINTABLE (per grading)'!B$13="Final"), IF(ISERROR(SUMIF(OUTPUT!AA$20:AI$20, "CLO4", OUTPUT!AA82:AI82) / OUTPUT!AN$9), "", SUMIF(OUTPUT!AA$20:AI$20, "CLO4", OUTPUT!AA82:AI82) / OUTPUT!AN$9),
"")))))),"")</f>
        <v/>
      </c>
      <c r="AE80" s="286" t="str">
        <f aca="false">IF(B80&lt;&gt;"",IF(AD80="","",IF(AD80&lt;0.5,1,IF(AND(AD80&gt;=0.5,AD80&lt;P$10),2,IF(AD80&gt;=P$10,3)))),"")</f>
        <v/>
      </c>
      <c r="AF80" s="287" t="str">
        <f aca="false">IF(B80 &lt;&gt; "",IFERROR(IF(AVERAGE(AB80,AD80)&gt;=P$10,"Y","N"),""),"")</f>
        <v/>
      </c>
      <c r="AG80" s="194" t="str">
        <f aca="false">IF(B80 &lt;&gt; "", IFERROR(IF(C$16 = "PRELIM", SUMIF('Database (LECTURE-RES-PRAC)'!D$14:AG$14, "CLO5", 'Database (LECTURE-RES-PRAC)'!D77:AG77) / 'Grade computation'!F$8, IF(C$16 = "MIDTERM", SUMIF('Database (LECTURE-RES-PRAC)'!AJ$14:BM$14, "CLO5", 'Database (LECTURE-RES-PRAC)'!AJ77:BM77) / 'Grade computation'!G$8, IF(C$16 = "FINAL", SUMIF('Database (LECTURE-RES-PRAC)'!BP$14:CS$14, "CLO5", 'Database (LECTURE-RES-PRAC)'!BP77:CS77) / 'Grade computation'!H$8,""))),""),"")</f>
        <v/>
      </c>
      <c r="AH80" s="286" t="str">
        <f aca="false">IF(B80&lt;&gt;"",IF(AG80="","",IF(AG80&lt;0.5,1,IF(AND(AG80&gt;=0.5,AG80&lt;P$10),2,IF(AG80&gt;=P$10,3)))),"")</f>
        <v/>
      </c>
      <c r="AI80" s="194" t="str">
        <f aca="false">IF(B80 &lt;&gt; "",IF(AND('PRINTABLE (per grading)'!H$16="EXAM", 'PRINTABLE (per grading)'!B$13="Prelim"), IF(ISERROR(SUMIF('Exam (LECTURE ONLY)'!D$20:M$20, "CLO5", 'Exam (LECTURE ONLY)'!D82:M82) / 'Exam (LECTURE ONLY)'!AL$10), "", SUMIF('Exam (LECTURE ONLY)'!D$20:M$20, "CLO5", 'Exam (LECTURE ONLY)'!D82:M82) /'Exam (LECTURE ONLY)'!AL$10),
IF(AND('PRINTABLE (per grading)'!H$16="EXAM", 'PRINTABLE (per grading)'!B$13="Midterm"), IF(ISERROR(SUMIF('Exam (LECTURE ONLY)'!O$20:X$20, "CLO5", 'Exam (LECTURE ONLY)'!O82:X82) / 'Exam (LECTURE ONLY)'!AM$10), "", SUMIF('Exam (LECTURE ONLY)'!O$20:X$20, "CLO5", 'Exam (LECTURE ONLY)'!O82:X82) / 'Exam (LECTURE ONLY)'!AM$10),
IF(AND('PRINTABLE (per grading)'!H$16="EXAM", 'PRINTABLE (per grading)'!B$13="Final"), IF(ISERROR(SUMIF('Exam (LECTURE ONLY)'!Z$20:AI$20, "CLO5", 'Exam (LECTURE ONLY)'!Z82:AI82) / 'Exam (LECTURE ONLY)'!AN$10), "", SUMIF('Exam (LECTURE ONLY)'!Z$20:AI$20, "CLO5", 'Exam (LECTURE ONLY)'!Z82:AI82) / 'Exam (LECTURE ONLY)'!AN$10),
IF(AND('PRINTABLE (per grading)'!H$16="OUTPUT", 'PRINTABLE (per grading)'!B$13="Prelim"), IF(ISERROR(SUMIF(OUTPUT!C$20:M$20, "CLO5", OUTPUT!C82:M82) / OUTPUT!AL$10), "", SUMIF(OUTPUT!C$20:M$20, "CLO5", OUTPUT!C82:M82) / OUTPUT!AL$10),
IF(AND('PRINTABLE (per grading)'!H$16="OUTPUT", 'PRINTABLE (per grading)'!B$13="Midterm"), IF(ISERROR(SUMIF(OUTPUT!O$20:Y$20, "CLO5", OUTPUT!O82:Y82) / OUTPUT!AM$10), "", SUMIF(OUTPUT!O$20:Y$20, "CLO5", OUTPUT!O82:Y82) / OUTPUT!AM$10),
IF(AND('PRINTABLE (per grading)'!H$16="OUTPUT", 'PRINTABLE (per grading)'!B$13="Final"), IF(ISERROR(SUMIF(OUTPUT!AA$20:AI$20, "CLO5", OUTPUT!AA82:AI82) / OUTPUT!AN$10), "", SUMIF(OUTPUT!AA$20:AI$20, "CLO5", OUTPUT!AA82:AI82) / OUTPUT!AN$10),
"")))))),"")</f>
        <v/>
      </c>
      <c r="AJ80" s="286" t="str">
        <f aca="false">IF(B80&lt;&gt;"",IF(AI80="","",IF(AI80&lt;0.5,1,IF(AND(AI80&gt;=0.5,AI80&lt;P$10),2,IF(AI80&gt;=P$10,3)))),"")</f>
        <v/>
      </c>
      <c r="AK80" s="287" t="str">
        <f aca="false">IF(B80 &lt;&gt; "",IFERROR(IF(AVERAGE(AG80,AI80)&gt;=P$10,"Y","N"),""),"")</f>
        <v/>
      </c>
      <c r="AL80" s="194" t="str">
        <f aca="false">IF(B80 &lt;&gt; "", IFERROR(IF(C$16 = "PRELIM", SUMIF('Database (LECTURE-RES-PRAC)'!D$14:AG$14, "CLO6", 'Database (LECTURE-RES-PRAC)'!D77:AG77) / 'Grade computation'!F$9, IF(C$16 = "MIDTERM", SUMIF('Database (LECTURE-RES-PRAC)'!AJ$14:BM$14, "CLO6", 'Database (LECTURE-RES-PRAC)'!AJ77:BM77) / 'Grade computation'!G$9, IF(C$16 = "FINAL", SUMIF('Database (LECTURE-RES-PRAC)'!BP$14:CS$14, "CLO6", 'Database (LECTURE-RES-PRAC)'!BP77:CS77) / 'Grade computation'!H$9,""))),""),"")</f>
        <v/>
      </c>
      <c r="AM80" s="286" t="str">
        <f aca="false">IF(B80&lt;&gt;"",IF(AL80="","",IF(AL80&lt;0.5,1,IF(AND(AL80&gt;=0.5,AL80&lt;P$10),2,IF(AL80&gt;=P$10,3)))),"")</f>
        <v/>
      </c>
      <c r="AN80" s="194" t="str">
        <f aca="false">IF(B80 &lt;&gt; "",IF(AND('PRINTABLE (per grading)'!H$16="EXAM", 'PRINTABLE (per grading)'!B$13="Prelim"), IF(ISERROR(SUMIF('Exam (LECTURE ONLY)'!D$20:M$20, "CLO6", 'Exam (LECTURE ONLY)'!D82:M82) / 'Exam (LECTURE ONLY)'!AL$11), "", SUMIF('Exam (LECTURE ONLY)'!D$20:M$20, "CLO6", 'Exam (LECTURE ONLY)'!D82:M82) /'Exam (LECTURE ONLY)'!AL$11),
IF(AND('PRINTABLE (per grading)'!H$16="EXAM", 'PRINTABLE (per grading)'!B$13="Midterm"), IF(ISERROR(SUMIF('Exam (LECTURE ONLY)'!O$20:X$20, "CLO6", 'Exam (LECTURE ONLY)'!O82:X82) / 'Exam (LECTURE ONLY)'!AM$11), "", SUMIF('Exam (LECTURE ONLY)'!O$20:X$20, "CLO6", 'Exam (LECTURE ONLY)'!O82:X82) / 'Exam (LECTURE ONLY)'!AM$11),
IF(AND('PRINTABLE (per grading)'!H$16="EXAM", 'PRINTABLE (per grading)'!B$13="Final"), IF(ISERROR(SUMIF('Exam (LECTURE ONLY)'!Z$20:AI$20, "CLO6", 'Exam (LECTURE ONLY)'!Z82:AI82) / 'Exam (LECTURE ONLY)'!AN$11), "", SUMIF('Exam (LECTURE ONLY)'!Z$20:AI$20, "CLO6", 'Exam (LECTURE ONLY)'!Z82:AI82) / 'Exam (LECTURE ONLY)'!AN$11),
IF(AND('PRINTABLE (per grading)'!H$16="OUTPUT", 'PRINTABLE (per grading)'!B$13="Prelim"), IF(ISERROR(SUMIF(OUTPUT!C$20:M$20, "CLO6", OUTPUT!C82:M82) / OUTPUT!AL$11), "", SUMIF(OUTPUT!C$20:M$20, "CLO6", OUTPUT!C82:M82) / OUTPUT!AL$11),
IF(AND('PRINTABLE (per grading)'!H$16="OUTPUT", 'PRINTABLE (per grading)'!B$13="Midterm"), IF(ISERROR(SUMIF(OUTPUT!O$20:Y$20, "CLO6", OUTPUT!O82:Y82) / OUTPUT!AM$11), "", SUMIF(OUTPUT!O$20:Y$20, "CLO6", OUTPUT!O82:Y82) / OUTPUT!AM$11),
IF(AND('PRINTABLE (per grading)'!H$16="OUTPUT", 'PRINTABLE (per grading)'!B$13="Final"), IF(ISERROR(SUMIF(OUTPUT!AA$20:AI$20, "CLO6", OUTPUT!AA82:AI82) / OUTPUT!AN$11), "", SUMIF(OUTPUT!AA$20:AI$20, "CLO6", OUTPUT!AA82:AI82) / OUTPUT!AN$11),
"")))))),"")</f>
        <v/>
      </c>
      <c r="AO80" s="286" t="str">
        <f aca="false">IF(B80&lt;&gt;"",IF(AN80="","",IF(AN80&lt;0.5,1,IF(AND(AN80&gt;=0.5,AN80&lt;P$10),2,IF(AN80&gt;=P$10,3)))),"")</f>
        <v/>
      </c>
      <c r="AP80" s="287" t="str">
        <f aca="false">IF(B80 &lt;&gt; "",IFERROR(IF(AVERAGE(AL80,AN80)&gt;=P$10,"Y","N"),""),"")</f>
        <v/>
      </c>
      <c r="AQ80" s="194" t="str">
        <f aca="false">IF(B80 &lt;&gt; "", IFERROR(IF(C$16 = "PRELIM", SUMIF('Database (LECTURE-RES-PRAC)'!D$14:AG$14, "CLO7", 'Database (LECTURE-RES-PRAC)'!D77:AG77) / 'Grade computation'!F$10, IF(C$16 = "MIDTERM", SUMIF('Database (LECTURE-RES-PRAC)'!AJ$14:BM$14, "CLO7", 'Database (LECTURE-RES-PRAC)'!AJ77:BM77) / 'Grade computation'!G$10, IF(C$16 = "FINAL", SUMIF('Database (LECTURE-RES-PRAC)'!BP$14:CS$14, "CLO7", 'Database (LECTURE-RES-PRAC)'!BP77:CS77) / 'Grade computation'!H$10,""))),""),"")</f>
        <v/>
      </c>
      <c r="AR80" s="286" t="str">
        <f aca="false">IF(B80&lt;&gt;"",IF(AQ80="","",IF(AQ80&lt;0.5,1,IF(AND(AQ80&gt;=0.5,AQ80&lt;P$10),2,IF(AQ80&gt;=P$10,3)))),"")</f>
        <v/>
      </c>
      <c r="AS80" s="194" t="str">
        <f aca="false">IF(B80 &lt;&gt; "",IF(AND('PRINTABLE (per grading)'!H$16="EXAM", 'PRINTABLE (per grading)'!B$13="Prelim"), IF(ISERROR(SUMIF('Exam (LECTURE ONLY)'!D$20:M$20, "CLO7", 'Exam (LECTURE ONLY)'!D82:M82) / 'Exam (LECTURE ONLY)'!AL$12), "", SUMIF('Exam (LECTURE ONLY)'!D$20:M$20, "CLO7", 'Exam (LECTURE ONLY)'!D82:M82) /'Exam (LECTURE ONLY)'!AL$12),
IF(AND('PRINTABLE (per grading)'!H$16="EXAM", 'PRINTABLE (per grading)'!B$13="Midterm"), IF(ISERROR(SUMIF('Exam (LECTURE ONLY)'!O$20:X$20, "CLO7", 'Exam (LECTURE ONLY)'!O82:X82) / 'Exam (LECTURE ONLY)'!AM$12), "", SUMIF('Exam (LECTURE ONLY)'!O$20:X$20, "CLO7", 'Exam (LECTURE ONLY)'!O82:X82) / 'Exam (LECTURE ONLY)'!AM$12),
IF(AND('PRINTABLE (per grading)'!H$16="EXAM", 'PRINTABLE (per grading)'!B$13="Final"), IF(ISERROR(SUMIF('Exam (LECTURE ONLY)'!Z$20:AI$20, "CLO7", 'Exam (LECTURE ONLY)'!Z82:AI82) / 'Exam (LECTURE ONLY)'!AN$12), "", SUMIF('Exam (LECTURE ONLY)'!Z$20:AI$20, "CLO7", 'Exam (LECTURE ONLY)'!Z82:AI82) / 'Exam (LECTURE ONLY)'!AN$12),
IF(AND('PRINTABLE (per grading)'!H$16="OUTPUT", 'PRINTABLE (per grading)'!B$13="Prelim"), IF(ISERROR(SUMIF(OUTPUT!C$20:M$20, "CLO7", OUTPUT!C82:M82) / OUTPUT!AL$12), "", SUMIF(OUTPUT!C$20:M$20, "CLO7", OUTPUT!C82:M82) / OUTPUT!AL$12),
IF(AND('PRINTABLE (per grading)'!H$16="OUTPUT", 'PRINTABLE (per grading)'!B$13="Midterm"), IF(ISERROR(SUMIF(OUTPUT!O$20:Y$20, "CLO7", OUTPUT!O82:Y82) / OUTPUT!AM$12), "", SUMIF(OUTPUT!O$20:Y$20, "CLO7", OUTPUT!O82:Y82) / OUTPUT!AM$12),
IF(AND('PRINTABLE (per grading)'!H$16="OUTPUT", 'PRINTABLE (per grading)'!B$13="Final"), IF(ISERROR(SUMIF(OUTPUT!AA$20:AI$20, "CLO7", OUTPUT!AA82:AI82) / OUTPUT!AN$12), "", SUMIF(OUTPUT!AA$20:AI$20, "CLO7", OUTPUT!AA82:AI82) / OUTPUT!AN$12),
"")))))),"")</f>
        <v/>
      </c>
      <c r="AT80" s="286" t="str">
        <f aca="false">IF(B80&lt;&gt;"",IF(AS80="","",IF(AS80&lt;0.5,1,IF(AND(AS80&gt;=0.5,AS80&lt;P$10),2,IF(AS80&gt;=P$10,3)))),"")</f>
        <v/>
      </c>
      <c r="AU80" s="287" t="str">
        <f aca="false">IF(B80 &lt;&gt; "",IFERROR(IF(AVERAGE(AQ80,AS80)&gt;=P$10,"Y","N"),""),"")</f>
        <v/>
      </c>
      <c r="AV80" s="194" t="str">
        <f aca="false">IF(B80 &lt;&gt; "", IFERROR(IF(C$16 = "PRELIM", SUMIF('Database (LECTURE-RES-PRAC)'!D$14:AG$14, "CLO8", 'Database (LECTURE-RES-PRAC)'!D77:AG77) / 'Grade computation'!F$11, IF(C$16 = "MIDTERM", SUMIF('Database (LECTURE-RES-PRAC)'!AJ$14:BM$14, "CLO8", 'Database (LECTURE-RES-PRAC)'!AJ77:BM77) / 'Grade computation'!G$11, IF(C$16 = "FINAL", SUMIF('Database (LECTURE-RES-PRAC)'!BP$14:CS$14, "CLO8", 'Database (LECTURE-RES-PRAC)'!BP77:CS77) / 'Grade computation'!H$11,""))),""),"")</f>
        <v/>
      </c>
      <c r="AW80" s="286" t="str">
        <f aca="false">IF(B80&lt;&gt;"",IF(AV80="","",IF(AV80&lt;0.5,1,IF(AND(AV80&gt;=0.5,AV80&lt;P$10),2,IF(AV80&gt;=P$10,3)))),"")</f>
        <v/>
      </c>
      <c r="AX80" s="194" t="str">
        <f aca="false">IF(B80 &lt;&gt; "",IF(AND('PRINTABLE (per grading)'!H$16="EXAM", 'PRINTABLE (per grading)'!B$13="Prelim"), IF(ISERROR(SUMIF('Exam (LECTURE ONLY)'!D$20:M$20, "CLO8", 'Exam (LECTURE ONLY)'!D82:M82) / 'Exam (LECTURE ONLY)'!AL$13), "", SUMIF('Exam (LECTURE ONLY)'!D$20:M$20, "CLO8", 'Exam (LECTURE ONLY)'!D82:M82) /'Exam (LECTURE ONLY)'!AL$13),
IF(AND('PRINTABLE (per grading)'!H$16="EXAM", 'PRINTABLE (per grading)'!B$13="Midterm"), IF(ISERROR(SUMIF('Exam (LECTURE ONLY)'!O$20:X$20, "CLO8", 'Exam (LECTURE ONLY)'!O82:X82) / 'Exam (LECTURE ONLY)'!AM$13), "", SUMIF('Exam (LECTURE ONLY)'!O$20:X$20, "CLO8", 'Exam (LECTURE ONLY)'!O82:X82) / 'Exam (LECTURE ONLY)'!AM$13),
IF(AND('PRINTABLE (per grading)'!H$16="EXAM", 'PRINTABLE (per grading)'!B$13="Final"), IF(ISERROR(SUMIF('Exam (LECTURE ONLY)'!Z$20:AI$20, "CLO8", 'Exam (LECTURE ONLY)'!Z82:AI82) / 'Exam (LECTURE ONLY)'!AN$13), "", SUMIF('Exam (LECTURE ONLY)'!Z$20:AI$20, "CLO8", 'Exam (LECTURE ONLY)'!Z82:AI82) / 'Exam (LECTURE ONLY)'!AN$13),
IF(AND('PRINTABLE (per grading)'!H$16="OUTPUT", 'PRINTABLE (per grading)'!B$13="Prelim"), IF(ISERROR(SUMIF(OUTPUT!C$20:M$20, "CLO8", OUTPUT!C82:M82) / OUTPUT!AL$13), "", SUMIF(OUTPUT!C$20:M$20, "CLO8", OUTPUT!C82:M82) / OUTPUT!AL$13),
IF(AND('PRINTABLE (per grading)'!H$16="OUTPUT", 'PRINTABLE (per grading)'!B$13="Midterm"), IF(ISERROR(SUMIF(OUTPUT!O$20:Y$20, "CLO8", OUTPUT!O82:Y82) / OUTPUT!AM$13), "", SUMIF(OUTPUT!O$20:Y$20, "CLO8", OUTPUT!O82:Y82) / OUTPUT!AM$13),
IF(AND('PRINTABLE (per grading)'!H$16="OUTPUT", 'PRINTABLE (per grading)'!B$13="Final"), IF(ISERROR(SUMIF(OUTPUT!AA$20:AI$20, "CLO8", OUTPUT!AA82:AI82) / OUTPUT!AN$13), "", SUMIF(OUTPUT!AA$20:AI$20, "CLO8", OUTPUT!AA82:AI82) / OUTPUT!AN$13),
"")))))),"")</f>
        <v/>
      </c>
      <c r="AY80" s="286" t="str">
        <f aca="false">IF(B80&lt;&gt;"",IF(AX80="","",IF(AX80&lt;0.5,1,IF(AND(AX80&gt;=0.5,AX80&lt;P$10),2,IF(AX80&gt;=P$10,3)))),"")</f>
        <v/>
      </c>
      <c r="AZ80" s="287" t="str">
        <f aca="false">IF(B80 &lt;&gt; "",IFERROR(IF(AVERAGE(AV80,AX80)&gt;=P$10,"Y","N"),""),"")</f>
        <v/>
      </c>
      <c r="BA80" s="194" t="str">
        <f aca="false">IF(B80 &lt;&gt; "", IFERROR(IF(C$16 = "PRELIM", SUMIF('Database (LECTURE-RES-PRAC)'!D$14:AG$14, "CLO9", 'Database (LECTURE-RES-PRAC)'!D77:AG77) / 'Grade computation'!F$12, IF(C$16 = "MIDTERM", SUMIF('Database (LECTURE-RES-PRAC)'!AJ$14:BM$14, "CLO9", 'Database (LECTURE-RES-PRAC)'!AJ77:BM77) / 'Grade computation'!G$12, IF(C$16 = "FINAL", SUMIF('Database (LECTURE-RES-PRAC)'!BP$14:CS$14, "CLO9", 'Database (LECTURE-RES-PRAC)'!BP77:CS77) / 'Grade computation'!H$12,""))),""),"")</f>
        <v/>
      </c>
      <c r="BB80" s="286" t="str">
        <f aca="false">IF(B80&lt;&gt;"",IF(BA80="","",IF(BA80&lt;0.5,1,IF(AND(BA80&gt;=0.5,BA80&lt;P$10),2,IF(BA80&gt;=P$10,3)))),"")</f>
        <v/>
      </c>
      <c r="BC80" s="194" t="str">
        <f aca="false">IF(B80 &lt;&gt; "",IF(AND('PRINTABLE (per grading)'!H$16="EXAM", 'PRINTABLE (per grading)'!B$13="Prelim"), IF(ISERROR(SUMIF('Exam (LECTURE ONLY)'!D$20:M$20, "CLO9", 'Exam (LECTURE ONLY)'!D82:M82) / 'Exam (LECTURE ONLY)'!AL$14), "", SUMIF('Exam (LECTURE ONLY)'!D$20:M$20, "CLO9", 'Exam (LECTURE ONLY)'!D82:M82) /'Exam (LECTURE ONLY)'!AL$14),
IF(AND('PRINTABLE (per grading)'!H$16="EXAM", 'PRINTABLE (per grading)'!B$13="Midterm"), IF(ISERROR(SUMIF('Exam (LECTURE ONLY)'!O$20:X$20, "CLO9", 'Exam (LECTURE ONLY)'!O82:X82) / 'Exam (LECTURE ONLY)'!AM$14), "", SUMIF('Exam (LECTURE ONLY)'!O$20:X$20, "CLO9", 'Exam (LECTURE ONLY)'!O82:X82) / 'Exam (LECTURE ONLY)'!AM$14),
IF(AND('PRINTABLE (per grading)'!H$16="EXAM", 'PRINTABLE (per grading)'!B$13="Final"), IF(ISERROR(SUMIF('Exam (LECTURE ONLY)'!Z$20:AI$20, "CLO9", 'Exam (LECTURE ONLY)'!Z82:AI82) / 'Exam (LECTURE ONLY)'!AN$14), "", SUMIF('Exam (LECTURE ONLY)'!Z$20:AI$20, "CLO9", 'Exam (LECTURE ONLY)'!Z82:AI82) / 'Exam (LECTURE ONLY)'!AN$14),
IF(AND('PRINTABLE (per grading)'!H$16="OUTPUT", 'PRINTABLE (per grading)'!B$13="Prelim"), IF(ISERROR(SUMIF(OUTPUT!C$20:M$20, "CLO9", OUTPUT!C82:M82) / OUTPUT!AL$14), "", SUMIF(OUTPUT!C$20:M$20, "CLO9", OUTPUT!C82:M82) / OUTPUT!AL$14),
IF(AND('PRINTABLE (per grading)'!H$16="OUTPUT", 'PRINTABLE (per grading)'!B$13="Midterm"), IF(ISERROR(SUMIF(OUTPUT!O$20:Y$20, "CLO9", OUTPUT!O82:Y82) / OUTPUT!AM$14), "", SUMIF(OUTPUT!O$20:Y$20, "CLO9", OUTPUT!O82:Y82) / OUTPUT!AM$14),
IF(AND('PRINTABLE (per grading)'!H$16="OUTPUT", 'PRINTABLE (per grading)'!B$13="Final"), IF(ISERROR(SUMIF(OUTPUT!AA$20:AI$20, "CLO9", OUTPUT!AA82:AI82) / OUTPUT!AN$14), "", SUMIF(OUTPUT!AA$20:AI$20, "CLO9", OUTPUT!AA82:AI82) / OUTPUT!AN$14),
"")))))),"")</f>
        <v/>
      </c>
      <c r="BD80" s="286" t="str">
        <f aca="false">IF(B80&lt;&gt;"",IF(BC80="","",IF(BC80&lt;0.5,1,IF(AND(BC80&gt;=0.5,BC80&lt;P$10),2,IF(BC80&gt;=P$10,3)))),"")</f>
        <v/>
      </c>
      <c r="BE80" s="287" t="str">
        <f aca="false">IF(B80 &lt;&gt; "",IFERROR(IF(AVERAGE(BA80,BC80)&gt;=P$10,"Y","N"),""),"")</f>
        <v/>
      </c>
      <c r="BF80" s="194" t="str">
        <f aca="false">IF(B80 &lt;&gt; "", IFERROR(IF(C$16 = "PRELIM", SUMIF('Database (LECTURE-RES-PRAC)'!D$14:AG$14, "CLO10", 'Database (LECTURE-RES-PRAC)'!D77:AG77) / 'Grade computation'!F$13, IF(C$16 = "MIDTERM", SUMIF('Database (LECTURE-RES-PRAC)'!AJ$14:BM$14, "CLO10", 'Database (LECTURE-RES-PRAC)'!AJ77:BM77) / 'Grade computation'!G$13, IF(C$16 = "FINAL", SUMIF('Database (LECTURE-RES-PRAC)'!BP$14:CS$14, "CLO10", 'Database (LECTURE-RES-PRAC)'!BP77:CS77) / 'Grade computation'!H$13,""))),""),"")</f>
        <v/>
      </c>
      <c r="BG80" s="286" t="str">
        <f aca="false">IF(B80&lt;&gt;"",IF(BF80="","",IF(BF80&lt;0.5,1,IF(AND(BF80&gt;=0.5,BF80&lt;P$10),2,IF(BF80&gt;=P$10,3)))),"")</f>
        <v/>
      </c>
      <c r="BH80" s="194" t="str">
        <f aca="false">IF(B80 &lt;&gt; "",IF(AND('PRINTABLE (per grading)'!H$16="EXAM", 'PRINTABLE (per grading)'!B$13="Prelim"), IF(ISERROR(SUMIF('Exam (LECTURE ONLY)'!D$20:M$20, "CLO10", 'Exam (LECTURE ONLY)'!D82:M82) / 'Exam (LECTURE ONLY)'!AL$15), "", SUMIF('Exam (LECTURE ONLY)'!D$20:M$20, "CLO10", 'Exam (LECTURE ONLY)'!D82:M82) /'Exam (LECTURE ONLY)'!AL$15),
IF(AND('PRINTABLE (per grading)'!H$16="EXAM", 'PRINTABLE (per grading)'!B$13="Midterm"), IF(ISERROR(SUMIF('Exam (LECTURE ONLY)'!O$20:X$20, "CLO10", 'Exam (LECTURE ONLY)'!O82:X82) / 'Exam (LECTURE ONLY)'!AM$15), "", SUMIF('Exam (LECTURE ONLY)'!O$20:X$20, "CLO10", 'Exam (LECTURE ONLY)'!O82:X82) / 'Exam (LECTURE ONLY)'!AM$15),
IF(AND('PRINTABLE (per grading)'!H$16="EXAM", 'PRINTABLE (per grading)'!B$13="Final"), IF(ISERROR(SUMIF('Exam (LECTURE ONLY)'!Z$20:AI$20, "CLO10", 'Exam (LECTURE ONLY)'!Z82:AI82) / 'Exam (LECTURE ONLY)'!AN$15), "", SUMIF('Exam (LECTURE ONLY)'!Z$20:AI$20, "CLO10", 'Exam (LECTURE ONLY)'!Z82:AI82) / 'Exam (LECTURE ONLY)'!AN$15),
IF(AND('PRINTABLE (per grading)'!H$16="OUTPUT", 'PRINTABLE (per grading)'!B$13="Prelim"), IF(ISERROR(SUMIF(OUTPUT!C$20:M$20, "CLO10", OUTPUT!C82:M82) / OUTPUT!AL$15), "", SUMIF(OUTPUT!C$20:M$20, "CLO10", OUTPUT!C82:M82) / OUTPUT!AL$15),
IF(AND('PRINTABLE (per grading)'!H$16="OUTPUT", 'PRINTABLE (per grading)'!B$13="Midterm"), IF(ISERROR(SUMIF(OUTPUT!O$20:Y$20, "CLO10", OUTPUT!O82:Y82) / OUTPUT!AM$15), "", SUMIF(OUTPUT!O$20:Y$20, "CLO10", OUTPUT!O82:Y82) / OUTPUT!AM$15),
IF(AND('PRINTABLE (per grading)'!H$16="OUTPUT", 'PRINTABLE (per grading)'!B$13="Final"), IF(ISERROR(SUMIF(OUTPUT!AA$20:AI$20, "CLO10", OUTPUT!AA82:AI82) / OUTPUT!AN$15), "", SUMIF(OUTPUT!AA$20:AI$20, "CLO10", OUTPUT!AA82:AI82) / OUTPUT!AN$15),
"")))))),"")</f>
        <v/>
      </c>
      <c r="BI80" s="286" t="str">
        <f aca="false">IF(B80&lt;&gt;"",IF(BH80="","",IF(BH80&lt;0.5,1,IF(AND(BH80&gt;=0.5,BH80&lt;P$10),2,IF(BH80&gt;=P$10,3)))),"")</f>
        <v/>
      </c>
      <c r="BJ80" s="287" t="str">
        <f aca="false">IF(B80 &lt;&gt; "",IFERROR(IF(AVERAGE(BF80,BH80)&gt;=P$10,"Y","N"),""),"")</f>
        <v/>
      </c>
      <c r="BK80" s="8"/>
    </row>
    <row r="81" customFormat="false" ht="19.5" hidden="false" customHeight="true" outlineLevel="0" collapsed="false">
      <c r="A81" s="183" t="str">
        <f aca="false">IF(ISBLANK('Database (LECTURE-RES-PRAC)'!A78),"",'Database (LECTURE-RES-PRAC)'!A78)</f>
        <v/>
      </c>
      <c r="B81" s="184" t="str">
        <f aca="false">IF(ISBLANK('Database (LECTURE-RES-PRAC)'!B78),"",'Database (LECTURE-RES-PRAC)'!B78)</f>
        <v/>
      </c>
      <c r="C81" s="230" t="str">
        <f aca="false">IF(B81&lt;&gt;"",IF(C$16="PRELIM",'Grade computation'!C81, IF(C$16="MIDTERM",'Grade computation'!K81, IF(C$16="FINAL",'Grade computation'!S81,""))),"")</f>
        <v/>
      </c>
      <c r="D81" s="231" t="str">
        <f aca="false">IF(B81&lt;&gt;"",IFERROR(IF(B$11="80-20", (((C81/C$19)*X$6)+X$7)*D$18, IF(B$11="60-40", (((C81/C$19)*Y$6)+Y$7)*D$18, 0)),0),"")</f>
        <v/>
      </c>
      <c r="E81" s="230" t="str">
        <f aca="false">IF(B81&lt;&gt;"", IF(C$16="PRELIM",'Grade computation'!E81, IF(C$16="MIDTERM",'Grade computation'!M81, IF(C$16="FINAL",'Grade computation'!U81,""))),"")</f>
        <v/>
      </c>
      <c r="F81" s="232" t="str">
        <f aca="false">IF(B81&lt;&gt;"",IFERROR(IF(B$11="80-20", (((E81/E$19)*X$6)+X$7)*F$18, IF(B$11="60-40", (((E81/E$19)*Y$6)+Y$7)*F$18, 0)),0),"")</f>
        <v/>
      </c>
      <c r="G81" s="233" t="str">
        <f aca="false">IF(B81&lt;&gt;"",IFERROR((D81+F81),0),"")</f>
        <v/>
      </c>
      <c r="H81" s="234" t="str">
        <f aca="false">IF(B81&lt;&gt;"",IF(C$16="PRELIM", 'Grade computation'!H81, IF(C$16="MIDTERM", 'Grade computation'!P81, IF(C$16="FINAL",'Grade computation'!X81, ""))),"")</f>
        <v/>
      </c>
      <c r="I81" s="233" t="str">
        <f aca="false">IF(B81&lt;&gt;"",IFERROR(IF(B$11="80-20", (((H81/H$19)*X$6)+X$7)*I$19, IF(B$11="60-40", (((H81/H$19)*Y$6)+Y$7)*I$19, 0)),0),"")</f>
        <v/>
      </c>
      <c r="J81" s="237" t="str">
        <f aca="false">IFERROR((G81+I81),"")</f>
        <v/>
      </c>
      <c r="K81" s="183" t="str">
        <f aca="false">IFERROR(IF(J81="","",IF(J81&gt;=75,"PASSED","FAILED")),"")</f>
        <v/>
      </c>
      <c r="L81" s="183"/>
      <c r="M81" s="194" t="str">
        <f aca="false">IF(B81 &lt;&gt; "", IFERROR(IF(C$16 = "PRELIM", SUMIF('Database (LECTURE-RES-PRAC)'!D$14:AG$14, "CLO1", 'Database (LECTURE-RES-PRAC)'!D78:AG78) / 'Grade computation'!F$4, IF(C$16 = "MIDTERM", SUMIF('Database (LECTURE-RES-PRAC)'!AJ$14:BM$14, "CLO1", 'Database (LECTURE-RES-PRAC)'!AJ78:BM78) / 'Grade computation'!G$4, IF(C$16 = "FINAL", SUMIF('Database (LECTURE-RES-PRAC)'!BP$14:CS$14, "CLO1", 'Database (LECTURE-RES-PRAC)'!BP78:CS78) / 'Grade computation'!H$4,""))),""),"")</f>
        <v/>
      </c>
      <c r="N81" s="286" t="str">
        <f aca="false">IF(B81&lt;&gt;"",IF(M81="","",IF(M81&lt;0.5,1,IF(AND(M81&gt;=0.5,M81&lt;P$10),2,IF(M81&gt;=P$10,3)))),"")</f>
        <v/>
      </c>
      <c r="O81" s="194" t="str">
        <f aca="false">IF(B81 &lt;&gt; "",IF(AND('PRINTABLE (per grading)'!H$16="EXAM", 'PRINTABLE (per grading)'!B$13="Prelim"), IF(ISERROR(SUMIF('Exam (LECTURE ONLY)'!D$20:M$20, "CLO1", 'Exam (LECTURE ONLY)'!D83:M83) / 'Exam (LECTURE ONLY)'!AL$6), "", SUMIF('Exam (LECTURE ONLY)'!D$20:M$20, "CLO1", 'Exam (LECTURE ONLY)'!D83:M83) /'Exam (LECTURE ONLY)'!AL$6),
IF(AND('PRINTABLE (per grading)'!H$16="EXAM", 'PRINTABLE (per grading)'!B$13="Midterm"), IF(ISERROR(SUMIF('Exam (LECTURE ONLY)'!O$20:X$20, "CLO1", 'Exam (LECTURE ONLY)'!O83:X83) / 'Exam (LECTURE ONLY)'!AM$6), "", SUMIF('Exam (LECTURE ONLY)'!O$20:X$20, "CLO1", 'Exam (LECTURE ONLY)'!O83:X83) / 'Exam (LECTURE ONLY)'!AM$6),
IF(AND('PRINTABLE (per grading)'!H$16="EXAM", 'PRINTABLE (per grading)'!B$13="Final"), IF(ISERROR(SUMIF('Exam (LECTURE ONLY)'!Z$20:AI$20, "CLO1", 'Exam (LECTURE ONLY)'!Z83:AI83) / 'Exam (LECTURE ONLY)'!AN$6), "", SUMIF('Exam (LECTURE ONLY)'!Z$20:AI$20, "CLO1", 'Exam (LECTURE ONLY)'!Z83:AI83) / 'Exam (LECTURE ONLY)'!AN$6),
IF(AND('PRINTABLE (per grading)'!H$16="OUTPUT", 'PRINTABLE (per grading)'!B$13="Prelim"), IF(ISERROR(SUMIF(OUTPUT!C$20:M$20, "CLO1", OUTPUT!C83:M83) / OUTPUT!AL$6), "", SUMIF(OUTPUT!C$20:M$20, "CLO1", OUTPUT!C83:M83) / OUTPUT!AL$6),
IF(AND('PRINTABLE (per grading)'!H$16="OUTPUT", 'PRINTABLE (per grading)'!B$13="Midterm"), IF(ISERROR(SUMIF(OUTPUT!O$20:Y$20, "CLO1", OUTPUT!O83:Y83) / OUTPUT!AM$6), "", SUMIF(OUTPUT!O$20:Y$20, "CLO1", OUTPUT!O83:Y83) / OUTPUT!AM$6),
IF(AND('PRINTABLE (per grading)'!H$16="OUTPUT", 'PRINTABLE (per grading)'!B$13="Final"), IF(ISERROR(SUMIF(OUTPUT!AA$20:AI$20, "CLO1", OUTPUT!AA83:AI83) / OUTPUT!AN$6), "", SUMIF(OUTPUT!AA$20:AI$20, "CLO1", OUTPUT!AA83:AI83) / OUTPUT!AN$6),
"")))))),"")</f>
        <v/>
      </c>
      <c r="P81" s="286" t="str">
        <f aca="false">IF(B81&lt;&gt;"",IF(O81="","",IF(O81&lt;0.5,1,IF(AND(O81&gt;=0.5,O81&lt;P$10),2,IF(O81&gt;=P$10,3)))),"")</f>
        <v/>
      </c>
      <c r="Q81" s="287" t="str">
        <f aca="false">IF(B81 &lt;&gt; "",IFERROR(IF(AVERAGE(M81,O81)&gt;=P$10,"Y","N"),""),"")</f>
        <v/>
      </c>
      <c r="R81" s="194" t="str">
        <f aca="false">IF(B81 &lt;&gt; "", IFERROR(IF(C$16 = "PRELIM", SUMIF('Database (LECTURE-RES-PRAC)'!D$14:AG$14, "CLO2", 'Database (LECTURE-RES-PRAC)'!D78:AG78) / 'Grade computation'!F$5, IF(C$16 = "MIDTERM", SUMIF('Database (LECTURE-RES-PRAC)'!AJ$14:BM$14, "CLO2", 'Database (LECTURE-RES-PRAC)'!AJ78:BM78) / 'Grade computation'!G$5, IF(C$16 = "FINAL", SUMIF('Database (LECTURE-RES-PRAC)'!BP$14:CS$14, "CLO2", 'Database (LECTURE-RES-PRAC)'!BP78:CS78) / 'Grade computation'!H$5,""))),""),"")</f>
        <v/>
      </c>
      <c r="S81" s="286" t="str">
        <f aca="false">IF(B81&lt;&gt;"",IF(R81="","",IF(R81&lt;0.5,1,IF(AND(R81&gt;=0.5,R81&lt;P$10),2,IF(R81&gt;=P$10,3)))),"")</f>
        <v/>
      </c>
      <c r="T81" s="194" t="str">
        <f aca="false">IF(B81 &lt;&gt; "",IF(AND('PRINTABLE (per grading)'!H$16="EXAM", 'PRINTABLE (per grading)'!B$13="Prelim"), IF(ISERROR(SUMIF('Exam (LECTURE ONLY)'!D$20:M$20, "CLO2", 'Exam (LECTURE ONLY)'!D83:M83) / 'Exam (LECTURE ONLY)'!AL$7), "", SUMIF('Exam (LECTURE ONLY)'!D$20:M$20, "CLO2", 'Exam (LECTURE ONLY)'!D83:M83) /'Exam (LECTURE ONLY)'!AL$7),
IF(AND('PRINTABLE (per grading)'!H$16="EXAM", 'PRINTABLE (per grading)'!B$13="Midterm"), IF(ISERROR(SUMIF('Exam (LECTURE ONLY)'!O$20:X$20, "CLO2", 'Exam (LECTURE ONLY)'!O83:X83) / 'Exam (LECTURE ONLY)'!AM$7), "", SUMIF('Exam (LECTURE ONLY)'!O$20:X$20, "CLO2", 'Exam (LECTURE ONLY)'!O83:X83) / 'Exam (LECTURE ONLY)'!AM$7),
IF(AND('PRINTABLE (per grading)'!H$16="EXAM", 'PRINTABLE (per grading)'!B$13="Final"), IF(ISERROR(SUMIF('Exam (LECTURE ONLY)'!Z$20:AI$20, "CLO2", 'Exam (LECTURE ONLY)'!Z83:AI83) / 'Exam (LECTURE ONLY)'!AN$7), "", SUMIF('Exam (LECTURE ONLY)'!Z$20:AI$20, "CLO2", 'Exam (LECTURE ONLY)'!Z83:AI83) / 'Exam (LECTURE ONLY)'!AN$7),
IF(AND('PRINTABLE (per grading)'!H$16="OUTPUT", 'PRINTABLE (per grading)'!B$13="Prelim"), IF(ISERROR(SUMIF(OUTPUT!C$20:M$20, "CLO2", OUTPUT!C83:M83) / OUTPUT!AL$7), "", SUMIF(OUTPUT!C$20:M$20, "CLO2", OUTPUT!C83:M83) / OUTPUT!AL$7),
IF(AND('PRINTABLE (per grading)'!H$16="OUTPUT", 'PRINTABLE (per grading)'!B$13="Midterm"), IF(ISERROR(SUMIF(OUTPUT!O$20:Y$20, "CLO2", OUTPUT!O83:Y83) / OUTPUT!AM$7), "", SUMIF(OUTPUT!O$20:Y$20, "CLO2", OUTPUT!O83:Y83) / OUTPUT!AM$7),
IF(AND('PRINTABLE (per grading)'!H$16="OUTPUT", 'PRINTABLE (per grading)'!B$13="Final"), IF(ISERROR(SUMIF(OUTPUT!AA$20:AI$20, "CLO2", OUTPUT!AA83:AI83) / OUTPUT!AN$7), "", SUMIF(OUTPUT!AA$20:AI$20, "CLO2", OUTPUT!AA83:AI83) / OUTPUT!AN$7),
"")))))),"")</f>
        <v/>
      </c>
      <c r="U81" s="286" t="str">
        <f aca="false">IF(B81&lt;&gt;"",IF(T81="","",IF(T81&lt;0.5,1,IF(AND(T81&gt;=0.5,T81&lt;P$10),2,IF(T81&gt;=P$10,3)))),"")</f>
        <v/>
      </c>
      <c r="V81" s="287" t="str">
        <f aca="false">IF(B81 &lt;&gt; "",IFERROR(IF(AVERAGE(R81,T81)&gt;=P$10,"Y","N"),""),"")</f>
        <v/>
      </c>
      <c r="W81" s="194" t="str">
        <f aca="false">IF(B81 &lt;&gt; "", IFERROR(IF(C$16 = "PRELIM", SUMIF('Database (LECTURE-RES-PRAC)'!D$14:AG$14, "CLO3", 'Database (LECTURE-RES-PRAC)'!D78:AG78) / 'Grade computation'!F$6, IF(C$16 = "MIDTERM", SUMIF('Database (LECTURE-RES-PRAC)'!AJ$14:BM$14, "CLO3", 'Database (LECTURE-RES-PRAC)'!AJ78:BM78) / 'Grade computation'!G$6, IF(C$16 = "FINAL", SUMIF('Database (LECTURE-RES-PRAC)'!BP$14:CS$14, "CLO3", 'Database (LECTURE-RES-PRAC)'!BP78:CS78) / 'Grade computation'!H$6,""))),""),"")</f>
        <v/>
      </c>
      <c r="X81" s="286" t="str">
        <f aca="false">IF(B81&lt;&gt;"",IF(W81="","",IF(W81&lt;0.5,1,IF(AND(W81&gt;=0.5,W81&lt;P$10),2,IF(W81&gt;=P$10,3)))),"")</f>
        <v/>
      </c>
      <c r="Y81" s="194" t="str">
        <f aca="false">IF(B81 &lt;&gt; "",IF(AND('PRINTABLE (per grading)'!H$16="EXAM", 'PRINTABLE (per grading)'!B$13="Prelim"), IF(ISERROR(SUMIF('Exam (LECTURE ONLY)'!D$20:M$20, "CLO3", 'Exam (LECTURE ONLY)'!D83:M83) / 'Exam (LECTURE ONLY)'!AL$8), "", SUMIF('Exam (LECTURE ONLY)'!D$20:M$20, "CLO3", 'Exam (LECTURE ONLY)'!D83:M83) /'Exam (LECTURE ONLY)'!AL$8),
IF(AND('PRINTABLE (per grading)'!H$16="EXAM", 'PRINTABLE (per grading)'!B$13="Midterm"), IF(ISERROR(SUMIF('Exam (LECTURE ONLY)'!O$20:X$20, "CLO3", 'Exam (LECTURE ONLY)'!O83:X83) / 'Exam (LECTURE ONLY)'!AM$8), "", SUMIF('Exam (LECTURE ONLY)'!O$20:X$20, "CLO3", 'Exam (LECTURE ONLY)'!O83:X83) / 'Exam (LECTURE ONLY)'!AM$8),
IF(AND('PRINTABLE (per grading)'!H$16="EXAM", 'PRINTABLE (per grading)'!B$13="Final"), IF(ISERROR(SUMIF('Exam (LECTURE ONLY)'!Z$20:AI$20, "CLO3", 'Exam (LECTURE ONLY)'!Z83:AI83) / 'Exam (LECTURE ONLY)'!AN$8), "", SUMIF('Exam (LECTURE ONLY)'!Z$20:AI$20, "CLO3", 'Exam (LECTURE ONLY)'!Z83:AI83) / 'Exam (LECTURE ONLY)'!AN$8),
IF(AND('PRINTABLE (per grading)'!H$16="OUTPUT", 'PRINTABLE (per grading)'!B$13="Prelim"), IF(ISERROR(SUMIF(OUTPUT!C$20:M$20, "CLO3", OUTPUT!C83:M83) / OUTPUT!AL$8), "", SUMIF(OUTPUT!C$20:M$20, "CLO3", OUTPUT!C83:M83) / OUTPUT!AL$8),
IF(AND('PRINTABLE (per grading)'!H$16="OUTPUT", 'PRINTABLE (per grading)'!B$13="Midterm"), IF(ISERROR(SUMIF(OUTPUT!O$20:Y$20, "CLO3", OUTPUT!O83:Y83) / OUTPUT!AM$8), "", SUMIF(OUTPUT!O$20:Y$20, "CLO3", OUTPUT!O83:Y83) / OUTPUT!AM$8),
IF(AND('PRINTABLE (per grading)'!H$16="OUTPUT", 'PRINTABLE (per grading)'!B$13="Final"), IF(ISERROR(SUMIF(OUTPUT!AA$20:AI$20, "CLO3", OUTPUT!AA83:AI83) / OUTPUT!AN$8), "", SUMIF(OUTPUT!AA$20:AI$20, "CLO3", OUTPUT!AA83:AI83) / OUTPUT!AN$8),
"" )))))),"")</f>
        <v/>
      </c>
      <c r="Z81" s="286" t="str">
        <f aca="false">IF(B81&lt;&gt;"",IF(Y81="","",IF(Y81&lt;0.5,1,IF(AND(Y81&gt;=0.5,Y81&lt;P$10),2,IF(Y81&gt;=P$10,3)))),"")</f>
        <v/>
      </c>
      <c r="AA81" s="287" t="str">
        <f aca="false">IF(B81 &lt;&gt; "",IFERROR(IF(AVERAGE(W81,Y81)&gt;=P$10,"Y","N"),""),"")</f>
        <v/>
      </c>
      <c r="AB81" s="194" t="str">
        <f aca="false">IF(B81 &lt;&gt; "", IFERROR(IF(C$16 = "PRELIM", SUMIF('Database (LECTURE-RES-PRAC)'!D$14:AG$14, "CLO4", 'Database (LECTURE-RES-PRAC)'!D78:AG78) / 'Grade computation'!F$7, IF(C$16 = "MIDTERM", SUMIF('Database (LECTURE-RES-PRAC)'!AJ$14:BM$14, "CLO4", 'Database (LECTURE-RES-PRAC)'!AJ78:BM78) / 'Grade computation'!G$7, IF(C$16 = "FINAL", SUMIF('Database (LECTURE-RES-PRAC)'!BP$14:CS$14, "CLO4", 'Database (LECTURE-RES-PRAC)'!BP78:CS78) / 'Grade computation'!H$7,""))),""),"")</f>
        <v/>
      </c>
      <c r="AC81" s="286" t="str">
        <f aca="false">IF(B81&lt;&gt;"",IF(AB81="","",IF(AB81&lt;0.5,1,IF(AND(AB81&gt;=0.5,AB81&lt;P$10),2,IF(AB81&gt;=P$10,3)))),"")</f>
        <v/>
      </c>
      <c r="AD81" s="194" t="str">
        <f aca="false">IF(B81 &lt;&gt; "",IF(AND('PRINTABLE (per grading)'!H$16="EXAM", 'PRINTABLE (per grading)'!B$13="Prelim"), IF(ISERROR(SUMIF('Exam (LECTURE ONLY)'!D$20:M$20, "CLO4", 'Exam (LECTURE ONLY)'!D83:M83) / 'Exam (LECTURE ONLY)'!AL$9), "", SUMIF('Exam (LECTURE ONLY)'!D$20:M$20, "CLO4", 'Exam (LECTURE ONLY)'!D83:M83) /'Exam (LECTURE ONLY)'!AL$9),
IF(AND('PRINTABLE (per grading)'!H$16="EXAM", 'PRINTABLE (per grading)'!B$13="Midterm"), IF(ISERROR(SUMIF('Exam (LECTURE ONLY)'!O$20:X$20, "CLO4", 'Exam (LECTURE ONLY)'!O83:X83) / 'Exam (LECTURE ONLY)'!AM$9), "", SUMIF('Exam (LECTURE ONLY)'!O$20:X$20, "CLO4", 'Exam (LECTURE ONLY)'!O83:X83) / 'Exam (LECTURE ONLY)'!AM$9),
IF(AND('PRINTABLE (per grading)'!H$16="EXAM", 'PRINTABLE (per grading)'!B$13="Final"), IF(ISERROR(SUMIF('Exam (LECTURE ONLY)'!Z$20:AI$20, "CLO4", 'Exam (LECTURE ONLY)'!Z83:AI83) / 'Exam (LECTURE ONLY)'!AN$9), "", SUMIF('Exam (LECTURE ONLY)'!Z$20:AI$20, "CLO4", 'Exam (LECTURE ONLY)'!Z83:AI83) / 'Exam (LECTURE ONLY)'!AN$9),
IF(AND('PRINTABLE (per grading)'!H$16="OUTPUT", 'PRINTABLE (per grading)'!B$13="Prelim"), IF(ISERROR(SUMIF(OUTPUT!C$20:M$20, "CLO4", OUTPUT!C83:M83) / OUTPUT!AL$9), "", SUMIF(OUTPUT!C$20:M$20, "CLO4", OUTPUT!C83:M83) / OUTPUT!AL$9),
IF(AND('PRINTABLE (per grading)'!H$16="OUTPUT", 'PRINTABLE (per grading)'!B$13="Midterm"), IF(ISERROR(SUMIF(OUTPUT!O$20:Y$20, "CLO4", OUTPUT!O83:Y83) / OUTPUT!AM$9), "", SUMIF(OUTPUT!O$20:Y$20, "CLO4", OUTPUT!O83:Y83) / OUTPUT!AM$9),
IF(AND('PRINTABLE (per grading)'!H$16="OUTPUT", 'PRINTABLE (per grading)'!B$13="Final"), IF(ISERROR(SUMIF(OUTPUT!AA$20:AI$20, "CLO4", OUTPUT!AA83:AI83) / OUTPUT!AN$9), "", SUMIF(OUTPUT!AA$20:AI$20, "CLO4", OUTPUT!AA83:AI83) / OUTPUT!AN$9),
"")))))),"")</f>
        <v/>
      </c>
      <c r="AE81" s="286" t="str">
        <f aca="false">IF(B81&lt;&gt;"",IF(AD81="","",IF(AD81&lt;0.5,1,IF(AND(AD81&gt;=0.5,AD81&lt;P$10),2,IF(AD81&gt;=P$10,3)))),"")</f>
        <v/>
      </c>
      <c r="AF81" s="287" t="str">
        <f aca="false">IF(B81 &lt;&gt; "",IFERROR(IF(AVERAGE(AB81,AD81)&gt;=P$10,"Y","N"),""),"")</f>
        <v/>
      </c>
      <c r="AG81" s="194" t="str">
        <f aca="false">IF(B81 &lt;&gt; "", IFERROR(IF(C$16 = "PRELIM", SUMIF('Database (LECTURE-RES-PRAC)'!D$14:AG$14, "CLO5", 'Database (LECTURE-RES-PRAC)'!D78:AG78) / 'Grade computation'!F$8, IF(C$16 = "MIDTERM", SUMIF('Database (LECTURE-RES-PRAC)'!AJ$14:BM$14, "CLO5", 'Database (LECTURE-RES-PRAC)'!AJ78:BM78) / 'Grade computation'!G$8, IF(C$16 = "FINAL", SUMIF('Database (LECTURE-RES-PRAC)'!BP$14:CS$14, "CLO5", 'Database (LECTURE-RES-PRAC)'!BP78:CS78) / 'Grade computation'!H$8,""))),""),"")</f>
        <v/>
      </c>
      <c r="AH81" s="286" t="str">
        <f aca="false">IF(B81&lt;&gt;"",IF(AG81="","",IF(AG81&lt;0.5,1,IF(AND(AG81&gt;=0.5,AG81&lt;P$10),2,IF(AG81&gt;=P$10,3)))),"")</f>
        <v/>
      </c>
      <c r="AI81" s="194" t="str">
        <f aca="false">IF(B81 &lt;&gt; "",IF(AND('PRINTABLE (per grading)'!H$16="EXAM", 'PRINTABLE (per grading)'!B$13="Prelim"), IF(ISERROR(SUMIF('Exam (LECTURE ONLY)'!D$20:M$20, "CLO5", 'Exam (LECTURE ONLY)'!D83:M83) / 'Exam (LECTURE ONLY)'!AL$10), "", SUMIF('Exam (LECTURE ONLY)'!D$20:M$20, "CLO5", 'Exam (LECTURE ONLY)'!D83:M83) /'Exam (LECTURE ONLY)'!AL$10),
IF(AND('PRINTABLE (per grading)'!H$16="EXAM", 'PRINTABLE (per grading)'!B$13="Midterm"), IF(ISERROR(SUMIF('Exam (LECTURE ONLY)'!O$20:X$20, "CLO5", 'Exam (LECTURE ONLY)'!O83:X83) / 'Exam (LECTURE ONLY)'!AM$10), "", SUMIF('Exam (LECTURE ONLY)'!O$20:X$20, "CLO5", 'Exam (LECTURE ONLY)'!O83:X83) / 'Exam (LECTURE ONLY)'!AM$10),
IF(AND('PRINTABLE (per grading)'!H$16="EXAM", 'PRINTABLE (per grading)'!B$13="Final"), IF(ISERROR(SUMIF('Exam (LECTURE ONLY)'!Z$20:AI$20, "CLO5", 'Exam (LECTURE ONLY)'!Z83:AI83) / 'Exam (LECTURE ONLY)'!AN$10), "", SUMIF('Exam (LECTURE ONLY)'!Z$20:AI$20, "CLO5", 'Exam (LECTURE ONLY)'!Z83:AI83) / 'Exam (LECTURE ONLY)'!AN$10),
IF(AND('PRINTABLE (per grading)'!H$16="OUTPUT", 'PRINTABLE (per grading)'!B$13="Prelim"), IF(ISERROR(SUMIF(OUTPUT!C$20:M$20, "CLO5", OUTPUT!C83:M83) / OUTPUT!AL$10), "", SUMIF(OUTPUT!C$20:M$20, "CLO5", OUTPUT!C83:M83) / OUTPUT!AL$10),
IF(AND('PRINTABLE (per grading)'!H$16="OUTPUT", 'PRINTABLE (per grading)'!B$13="Midterm"), IF(ISERROR(SUMIF(OUTPUT!O$20:Y$20, "CLO5", OUTPUT!O83:Y83) / OUTPUT!AM$10), "", SUMIF(OUTPUT!O$20:Y$20, "CLO5", OUTPUT!O83:Y83) / OUTPUT!AM$10),
IF(AND('PRINTABLE (per grading)'!H$16="OUTPUT", 'PRINTABLE (per grading)'!B$13="Final"), IF(ISERROR(SUMIF(OUTPUT!AA$20:AI$20, "CLO5", OUTPUT!AA83:AI83) / OUTPUT!AN$10), "", SUMIF(OUTPUT!AA$20:AI$20, "CLO5", OUTPUT!AA83:AI83) / OUTPUT!AN$10),
"")))))),"")</f>
        <v/>
      </c>
      <c r="AJ81" s="286" t="str">
        <f aca="false">IF(B81&lt;&gt;"",IF(AI81="","",IF(AI81&lt;0.5,1,IF(AND(AI81&gt;=0.5,AI81&lt;P$10),2,IF(AI81&gt;=P$10,3)))),"")</f>
        <v/>
      </c>
      <c r="AK81" s="287" t="str">
        <f aca="false">IF(B81 &lt;&gt; "",IFERROR(IF(AVERAGE(AG81,AI81)&gt;=P$10,"Y","N"),""),"")</f>
        <v/>
      </c>
      <c r="AL81" s="194" t="str">
        <f aca="false">IF(B81 &lt;&gt; "", IFERROR(IF(C$16 = "PRELIM", SUMIF('Database (LECTURE-RES-PRAC)'!D$14:AG$14, "CLO6", 'Database (LECTURE-RES-PRAC)'!D78:AG78) / 'Grade computation'!F$9, IF(C$16 = "MIDTERM", SUMIF('Database (LECTURE-RES-PRAC)'!AJ$14:BM$14, "CLO6", 'Database (LECTURE-RES-PRAC)'!AJ78:BM78) / 'Grade computation'!G$9, IF(C$16 = "FINAL", SUMIF('Database (LECTURE-RES-PRAC)'!BP$14:CS$14, "CLO6", 'Database (LECTURE-RES-PRAC)'!BP78:CS78) / 'Grade computation'!H$9,""))),""),"")</f>
        <v/>
      </c>
      <c r="AM81" s="286" t="str">
        <f aca="false">IF(B81&lt;&gt;"",IF(AL81="","",IF(AL81&lt;0.5,1,IF(AND(AL81&gt;=0.5,AL81&lt;P$10),2,IF(AL81&gt;=P$10,3)))),"")</f>
        <v/>
      </c>
      <c r="AN81" s="194" t="str">
        <f aca="false">IF(B81 &lt;&gt; "",IF(AND('PRINTABLE (per grading)'!H$16="EXAM", 'PRINTABLE (per grading)'!B$13="Prelim"), IF(ISERROR(SUMIF('Exam (LECTURE ONLY)'!D$20:M$20, "CLO6", 'Exam (LECTURE ONLY)'!D83:M83) / 'Exam (LECTURE ONLY)'!AL$11), "", SUMIF('Exam (LECTURE ONLY)'!D$20:M$20, "CLO6", 'Exam (LECTURE ONLY)'!D83:M83) /'Exam (LECTURE ONLY)'!AL$11),
IF(AND('PRINTABLE (per grading)'!H$16="EXAM", 'PRINTABLE (per grading)'!B$13="Midterm"), IF(ISERROR(SUMIF('Exam (LECTURE ONLY)'!O$20:X$20, "CLO6", 'Exam (LECTURE ONLY)'!O83:X83) / 'Exam (LECTURE ONLY)'!AM$11), "", SUMIF('Exam (LECTURE ONLY)'!O$20:X$20, "CLO6", 'Exam (LECTURE ONLY)'!O83:X83) / 'Exam (LECTURE ONLY)'!AM$11),
IF(AND('PRINTABLE (per grading)'!H$16="EXAM", 'PRINTABLE (per grading)'!B$13="Final"), IF(ISERROR(SUMIF('Exam (LECTURE ONLY)'!Z$20:AI$20, "CLO6", 'Exam (LECTURE ONLY)'!Z83:AI83) / 'Exam (LECTURE ONLY)'!AN$11), "", SUMIF('Exam (LECTURE ONLY)'!Z$20:AI$20, "CLO6", 'Exam (LECTURE ONLY)'!Z83:AI83) / 'Exam (LECTURE ONLY)'!AN$11),
IF(AND('PRINTABLE (per grading)'!H$16="OUTPUT", 'PRINTABLE (per grading)'!B$13="Prelim"), IF(ISERROR(SUMIF(OUTPUT!C$20:M$20, "CLO6", OUTPUT!C83:M83) / OUTPUT!AL$11), "", SUMIF(OUTPUT!C$20:M$20, "CLO6", OUTPUT!C83:M83) / OUTPUT!AL$11),
IF(AND('PRINTABLE (per grading)'!H$16="OUTPUT", 'PRINTABLE (per grading)'!B$13="Midterm"), IF(ISERROR(SUMIF(OUTPUT!O$20:Y$20, "CLO6", OUTPUT!O83:Y83) / OUTPUT!AM$11), "", SUMIF(OUTPUT!O$20:Y$20, "CLO6", OUTPUT!O83:Y83) / OUTPUT!AM$11),
IF(AND('PRINTABLE (per grading)'!H$16="OUTPUT", 'PRINTABLE (per grading)'!B$13="Final"), IF(ISERROR(SUMIF(OUTPUT!AA$20:AI$20, "CLO6", OUTPUT!AA83:AI83) / OUTPUT!AN$11), "", SUMIF(OUTPUT!AA$20:AI$20, "CLO6", OUTPUT!AA83:AI83) / OUTPUT!AN$11),
"")))))),"")</f>
        <v/>
      </c>
      <c r="AO81" s="286" t="str">
        <f aca="false">IF(B81&lt;&gt;"",IF(AN81="","",IF(AN81&lt;0.5,1,IF(AND(AN81&gt;=0.5,AN81&lt;P$10),2,IF(AN81&gt;=P$10,3)))),"")</f>
        <v/>
      </c>
      <c r="AP81" s="287" t="str">
        <f aca="false">IF(B81 &lt;&gt; "",IFERROR(IF(AVERAGE(AL81,AN81)&gt;=P$10,"Y","N"),""),"")</f>
        <v/>
      </c>
      <c r="AQ81" s="194" t="str">
        <f aca="false">IF(B81 &lt;&gt; "", IFERROR(IF(C$16 = "PRELIM", SUMIF('Database (LECTURE-RES-PRAC)'!D$14:AG$14, "CLO7", 'Database (LECTURE-RES-PRAC)'!D78:AG78) / 'Grade computation'!F$10, IF(C$16 = "MIDTERM", SUMIF('Database (LECTURE-RES-PRAC)'!AJ$14:BM$14, "CLO7", 'Database (LECTURE-RES-PRAC)'!AJ78:BM78) / 'Grade computation'!G$10, IF(C$16 = "FINAL", SUMIF('Database (LECTURE-RES-PRAC)'!BP$14:CS$14, "CLO7", 'Database (LECTURE-RES-PRAC)'!BP78:CS78) / 'Grade computation'!H$10,""))),""),"")</f>
        <v/>
      </c>
      <c r="AR81" s="286" t="str">
        <f aca="false">IF(B81&lt;&gt;"",IF(AQ81="","",IF(AQ81&lt;0.5,1,IF(AND(AQ81&gt;=0.5,AQ81&lt;P$10),2,IF(AQ81&gt;=P$10,3)))),"")</f>
        <v/>
      </c>
      <c r="AS81" s="194" t="str">
        <f aca="false">IF(B81 &lt;&gt; "",IF(AND('PRINTABLE (per grading)'!H$16="EXAM", 'PRINTABLE (per grading)'!B$13="Prelim"), IF(ISERROR(SUMIF('Exam (LECTURE ONLY)'!D$20:M$20, "CLO7", 'Exam (LECTURE ONLY)'!D83:M83) / 'Exam (LECTURE ONLY)'!AL$12), "", SUMIF('Exam (LECTURE ONLY)'!D$20:M$20, "CLO7", 'Exam (LECTURE ONLY)'!D83:M83) /'Exam (LECTURE ONLY)'!AL$12),
IF(AND('PRINTABLE (per grading)'!H$16="EXAM", 'PRINTABLE (per grading)'!B$13="Midterm"), IF(ISERROR(SUMIF('Exam (LECTURE ONLY)'!O$20:X$20, "CLO7", 'Exam (LECTURE ONLY)'!O83:X83) / 'Exam (LECTURE ONLY)'!AM$12), "", SUMIF('Exam (LECTURE ONLY)'!O$20:X$20, "CLO7", 'Exam (LECTURE ONLY)'!O83:X83) / 'Exam (LECTURE ONLY)'!AM$12),
IF(AND('PRINTABLE (per grading)'!H$16="EXAM", 'PRINTABLE (per grading)'!B$13="Final"), IF(ISERROR(SUMIF('Exam (LECTURE ONLY)'!Z$20:AI$20, "CLO7", 'Exam (LECTURE ONLY)'!Z83:AI83) / 'Exam (LECTURE ONLY)'!AN$12), "", SUMIF('Exam (LECTURE ONLY)'!Z$20:AI$20, "CLO7", 'Exam (LECTURE ONLY)'!Z83:AI83) / 'Exam (LECTURE ONLY)'!AN$12),
IF(AND('PRINTABLE (per grading)'!H$16="OUTPUT", 'PRINTABLE (per grading)'!B$13="Prelim"), IF(ISERROR(SUMIF(OUTPUT!C$20:M$20, "CLO7", OUTPUT!C83:M83) / OUTPUT!AL$12), "", SUMIF(OUTPUT!C$20:M$20, "CLO7", OUTPUT!C83:M83) / OUTPUT!AL$12),
IF(AND('PRINTABLE (per grading)'!H$16="OUTPUT", 'PRINTABLE (per grading)'!B$13="Midterm"), IF(ISERROR(SUMIF(OUTPUT!O$20:Y$20, "CLO7", OUTPUT!O83:Y83) / OUTPUT!AM$12), "", SUMIF(OUTPUT!O$20:Y$20, "CLO7", OUTPUT!O83:Y83) / OUTPUT!AM$12),
IF(AND('PRINTABLE (per grading)'!H$16="OUTPUT", 'PRINTABLE (per grading)'!B$13="Final"), IF(ISERROR(SUMIF(OUTPUT!AA$20:AI$20, "CLO7", OUTPUT!AA83:AI83) / OUTPUT!AN$12), "", SUMIF(OUTPUT!AA$20:AI$20, "CLO7", OUTPUT!AA83:AI83) / OUTPUT!AN$12),
"")))))),"")</f>
        <v/>
      </c>
      <c r="AT81" s="286" t="str">
        <f aca="false">IF(B81&lt;&gt;"",IF(AS81="","",IF(AS81&lt;0.5,1,IF(AND(AS81&gt;=0.5,AS81&lt;P$10),2,IF(AS81&gt;=P$10,3)))),"")</f>
        <v/>
      </c>
      <c r="AU81" s="287" t="str">
        <f aca="false">IF(B81 &lt;&gt; "",IFERROR(IF(AVERAGE(AQ81,AS81)&gt;=P$10,"Y","N"),""),"")</f>
        <v/>
      </c>
      <c r="AV81" s="194" t="str">
        <f aca="false">IF(B81 &lt;&gt; "", IFERROR(IF(C$16 = "PRELIM", SUMIF('Database (LECTURE-RES-PRAC)'!D$14:AG$14, "CLO8", 'Database (LECTURE-RES-PRAC)'!D78:AG78) / 'Grade computation'!F$11, IF(C$16 = "MIDTERM", SUMIF('Database (LECTURE-RES-PRAC)'!AJ$14:BM$14, "CLO8", 'Database (LECTURE-RES-PRAC)'!AJ78:BM78) / 'Grade computation'!G$11, IF(C$16 = "FINAL", SUMIF('Database (LECTURE-RES-PRAC)'!BP$14:CS$14, "CLO8", 'Database (LECTURE-RES-PRAC)'!BP78:CS78) / 'Grade computation'!H$11,""))),""),"")</f>
        <v/>
      </c>
      <c r="AW81" s="286" t="str">
        <f aca="false">IF(B81&lt;&gt;"",IF(AV81="","",IF(AV81&lt;0.5,1,IF(AND(AV81&gt;=0.5,AV81&lt;P$10),2,IF(AV81&gt;=P$10,3)))),"")</f>
        <v/>
      </c>
      <c r="AX81" s="194" t="str">
        <f aca="false">IF(B81 &lt;&gt; "",IF(AND('PRINTABLE (per grading)'!H$16="EXAM", 'PRINTABLE (per grading)'!B$13="Prelim"), IF(ISERROR(SUMIF('Exam (LECTURE ONLY)'!D$20:M$20, "CLO8", 'Exam (LECTURE ONLY)'!D83:M83) / 'Exam (LECTURE ONLY)'!AL$13), "", SUMIF('Exam (LECTURE ONLY)'!D$20:M$20, "CLO8", 'Exam (LECTURE ONLY)'!D83:M83) /'Exam (LECTURE ONLY)'!AL$13),
IF(AND('PRINTABLE (per grading)'!H$16="EXAM", 'PRINTABLE (per grading)'!B$13="Midterm"), IF(ISERROR(SUMIF('Exam (LECTURE ONLY)'!O$20:X$20, "CLO8", 'Exam (LECTURE ONLY)'!O83:X83) / 'Exam (LECTURE ONLY)'!AM$13), "", SUMIF('Exam (LECTURE ONLY)'!O$20:X$20, "CLO8", 'Exam (LECTURE ONLY)'!O83:X83) / 'Exam (LECTURE ONLY)'!AM$13),
IF(AND('PRINTABLE (per grading)'!H$16="EXAM", 'PRINTABLE (per grading)'!B$13="Final"), IF(ISERROR(SUMIF('Exam (LECTURE ONLY)'!Z$20:AI$20, "CLO8", 'Exam (LECTURE ONLY)'!Z83:AI83) / 'Exam (LECTURE ONLY)'!AN$13), "", SUMIF('Exam (LECTURE ONLY)'!Z$20:AI$20, "CLO8", 'Exam (LECTURE ONLY)'!Z83:AI83) / 'Exam (LECTURE ONLY)'!AN$13),
IF(AND('PRINTABLE (per grading)'!H$16="OUTPUT", 'PRINTABLE (per grading)'!B$13="Prelim"), IF(ISERROR(SUMIF(OUTPUT!C$20:M$20, "CLO8", OUTPUT!C83:M83) / OUTPUT!AL$13), "", SUMIF(OUTPUT!C$20:M$20, "CLO8", OUTPUT!C83:M83) / OUTPUT!AL$13),
IF(AND('PRINTABLE (per grading)'!H$16="OUTPUT", 'PRINTABLE (per grading)'!B$13="Midterm"), IF(ISERROR(SUMIF(OUTPUT!O$20:Y$20, "CLO8", OUTPUT!O83:Y83) / OUTPUT!AM$13), "", SUMIF(OUTPUT!O$20:Y$20, "CLO8", OUTPUT!O83:Y83) / OUTPUT!AM$13),
IF(AND('PRINTABLE (per grading)'!H$16="OUTPUT", 'PRINTABLE (per grading)'!B$13="Final"), IF(ISERROR(SUMIF(OUTPUT!AA$20:AI$20, "CLO8", OUTPUT!AA83:AI83) / OUTPUT!AN$13), "", SUMIF(OUTPUT!AA$20:AI$20, "CLO8", OUTPUT!AA83:AI83) / OUTPUT!AN$13),
"")))))),"")</f>
        <v/>
      </c>
      <c r="AY81" s="286" t="str">
        <f aca="false">IF(B81&lt;&gt;"",IF(AX81="","",IF(AX81&lt;0.5,1,IF(AND(AX81&gt;=0.5,AX81&lt;P$10),2,IF(AX81&gt;=P$10,3)))),"")</f>
        <v/>
      </c>
      <c r="AZ81" s="287" t="str">
        <f aca="false">IF(B81 &lt;&gt; "",IFERROR(IF(AVERAGE(AV81,AX81)&gt;=P$10,"Y","N"),""),"")</f>
        <v/>
      </c>
      <c r="BA81" s="194" t="str">
        <f aca="false">IF(B81 &lt;&gt; "", IFERROR(IF(C$16 = "PRELIM", SUMIF('Database (LECTURE-RES-PRAC)'!D$14:AG$14, "CLO9", 'Database (LECTURE-RES-PRAC)'!D78:AG78) / 'Grade computation'!F$12, IF(C$16 = "MIDTERM", SUMIF('Database (LECTURE-RES-PRAC)'!AJ$14:BM$14, "CLO9", 'Database (LECTURE-RES-PRAC)'!AJ78:BM78) / 'Grade computation'!G$12, IF(C$16 = "FINAL", SUMIF('Database (LECTURE-RES-PRAC)'!BP$14:CS$14, "CLO9", 'Database (LECTURE-RES-PRAC)'!BP78:CS78) / 'Grade computation'!H$12,""))),""),"")</f>
        <v/>
      </c>
      <c r="BB81" s="286" t="str">
        <f aca="false">IF(B81&lt;&gt;"",IF(BA81="","",IF(BA81&lt;0.5,1,IF(AND(BA81&gt;=0.5,BA81&lt;P$10),2,IF(BA81&gt;=P$10,3)))),"")</f>
        <v/>
      </c>
      <c r="BC81" s="194" t="str">
        <f aca="false">IF(B81 &lt;&gt; "",IF(AND('PRINTABLE (per grading)'!H$16="EXAM", 'PRINTABLE (per grading)'!B$13="Prelim"), IF(ISERROR(SUMIF('Exam (LECTURE ONLY)'!D$20:M$20, "CLO9", 'Exam (LECTURE ONLY)'!D83:M83) / 'Exam (LECTURE ONLY)'!AL$14), "", SUMIF('Exam (LECTURE ONLY)'!D$20:M$20, "CLO9", 'Exam (LECTURE ONLY)'!D83:M83) /'Exam (LECTURE ONLY)'!AL$14),
IF(AND('PRINTABLE (per grading)'!H$16="EXAM", 'PRINTABLE (per grading)'!B$13="Midterm"), IF(ISERROR(SUMIF('Exam (LECTURE ONLY)'!O$20:X$20, "CLO9", 'Exam (LECTURE ONLY)'!O83:X83) / 'Exam (LECTURE ONLY)'!AM$14), "", SUMIF('Exam (LECTURE ONLY)'!O$20:X$20, "CLO9", 'Exam (LECTURE ONLY)'!O83:X83) / 'Exam (LECTURE ONLY)'!AM$14),
IF(AND('PRINTABLE (per grading)'!H$16="EXAM", 'PRINTABLE (per grading)'!B$13="Final"), IF(ISERROR(SUMIF('Exam (LECTURE ONLY)'!Z$20:AI$20, "CLO9", 'Exam (LECTURE ONLY)'!Z83:AI83) / 'Exam (LECTURE ONLY)'!AN$14), "", SUMIF('Exam (LECTURE ONLY)'!Z$20:AI$20, "CLO9", 'Exam (LECTURE ONLY)'!Z83:AI83) / 'Exam (LECTURE ONLY)'!AN$14),
IF(AND('PRINTABLE (per grading)'!H$16="OUTPUT", 'PRINTABLE (per grading)'!B$13="Prelim"), IF(ISERROR(SUMIF(OUTPUT!C$20:M$20, "CLO9", OUTPUT!C83:M83) / OUTPUT!AL$14), "", SUMIF(OUTPUT!C$20:M$20, "CLO9", OUTPUT!C83:M83) / OUTPUT!AL$14),
IF(AND('PRINTABLE (per grading)'!H$16="OUTPUT", 'PRINTABLE (per grading)'!B$13="Midterm"), IF(ISERROR(SUMIF(OUTPUT!O$20:Y$20, "CLO9", OUTPUT!O83:Y83) / OUTPUT!AM$14), "", SUMIF(OUTPUT!O$20:Y$20, "CLO9", OUTPUT!O83:Y83) / OUTPUT!AM$14),
IF(AND('PRINTABLE (per grading)'!H$16="OUTPUT", 'PRINTABLE (per grading)'!B$13="Final"), IF(ISERROR(SUMIF(OUTPUT!AA$20:AI$20, "CLO9", OUTPUT!AA83:AI83) / OUTPUT!AN$14), "", SUMIF(OUTPUT!AA$20:AI$20, "CLO9", OUTPUT!AA83:AI83) / OUTPUT!AN$14),
"")))))),"")</f>
        <v/>
      </c>
      <c r="BD81" s="286" t="str">
        <f aca="false">IF(B81&lt;&gt;"",IF(BC81="","",IF(BC81&lt;0.5,1,IF(AND(BC81&gt;=0.5,BC81&lt;P$10),2,IF(BC81&gt;=P$10,3)))),"")</f>
        <v/>
      </c>
      <c r="BE81" s="287" t="str">
        <f aca="false">IF(B81 &lt;&gt; "",IFERROR(IF(AVERAGE(BA81,BC81)&gt;=P$10,"Y","N"),""),"")</f>
        <v/>
      </c>
      <c r="BF81" s="194" t="str">
        <f aca="false">IF(B81 &lt;&gt; "", IFERROR(IF(C$16 = "PRELIM", SUMIF('Database (LECTURE-RES-PRAC)'!D$14:AG$14, "CLO10", 'Database (LECTURE-RES-PRAC)'!D78:AG78) / 'Grade computation'!F$13, IF(C$16 = "MIDTERM", SUMIF('Database (LECTURE-RES-PRAC)'!AJ$14:BM$14, "CLO10", 'Database (LECTURE-RES-PRAC)'!AJ78:BM78) / 'Grade computation'!G$13, IF(C$16 = "FINAL", SUMIF('Database (LECTURE-RES-PRAC)'!BP$14:CS$14, "CLO10", 'Database (LECTURE-RES-PRAC)'!BP78:CS78) / 'Grade computation'!H$13,""))),""),"")</f>
        <v/>
      </c>
      <c r="BG81" s="286" t="str">
        <f aca="false">IF(B81&lt;&gt;"",IF(BF81="","",IF(BF81&lt;0.5,1,IF(AND(BF81&gt;=0.5,BF81&lt;P$10),2,IF(BF81&gt;=P$10,3)))),"")</f>
        <v/>
      </c>
      <c r="BH81" s="194" t="str">
        <f aca="false">IF(B81 &lt;&gt; "",IF(AND('PRINTABLE (per grading)'!H$16="EXAM", 'PRINTABLE (per grading)'!B$13="Prelim"), IF(ISERROR(SUMIF('Exam (LECTURE ONLY)'!D$20:M$20, "CLO10", 'Exam (LECTURE ONLY)'!D83:M83) / 'Exam (LECTURE ONLY)'!AL$15), "", SUMIF('Exam (LECTURE ONLY)'!D$20:M$20, "CLO10", 'Exam (LECTURE ONLY)'!D83:M83) /'Exam (LECTURE ONLY)'!AL$15),
IF(AND('PRINTABLE (per grading)'!H$16="EXAM", 'PRINTABLE (per grading)'!B$13="Midterm"), IF(ISERROR(SUMIF('Exam (LECTURE ONLY)'!O$20:X$20, "CLO10", 'Exam (LECTURE ONLY)'!O83:X83) / 'Exam (LECTURE ONLY)'!AM$15), "", SUMIF('Exam (LECTURE ONLY)'!O$20:X$20, "CLO10", 'Exam (LECTURE ONLY)'!O83:X83) / 'Exam (LECTURE ONLY)'!AM$15),
IF(AND('PRINTABLE (per grading)'!H$16="EXAM", 'PRINTABLE (per grading)'!B$13="Final"), IF(ISERROR(SUMIF('Exam (LECTURE ONLY)'!Z$20:AI$20, "CLO10", 'Exam (LECTURE ONLY)'!Z83:AI83) / 'Exam (LECTURE ONLY)'!AN$15), "", SUMIF('Exam (LECTURE ONLY)'!Z$20:AI$20, "CLO10", 'Exam (LECTURE ONLY)'!Z83:AI83) / 'Exam (LECTURE ONLY)'!AN$15),
IF(AND('PRINTABLE (per grading)'!H$16="OUTPUT", 'PRINTABLE (per grading)'!B$13="Prelim"), IF(ISERROR(SUMIF(OUTPUT!C$20:M$20, "CLO10", OUTPUT!C83:M83) / OUTPUT!AL$15), "", SUMIF(OUTPUT!C$20:M$20, "CLO10", OUTPUT!C83:M83) / OUTPUT!AL$15),
IF(AND('PRINTABLE (per grading)'!H$16="OUTPUT", 'PRINTABLE (per grading)'!B$13="Midterm"), IF(ISERROR(SUMIF(OUTPUT!O$20:Y$20, "CLO10", OUTPUT!O83:Y83) / OUTPUT!AM$15), "", SUMIF(OUTPUT!O$20:Y$20, "CLO10", OUTPUT!O83:Y83) / OUTPUT!AM$15),
IF(AND('PRINTABLE (per grading)'!H$16="OUTPUT", 'PRINTABLE (per grading)'!B$13="Final"), IF(ISERROR(SUMIF(OUTPUT!AA$20:AI$20, "CLO10", OUTPUT!AA83:AI83) / OUTPUT!AN$15), "", SUMIF(OUTPUT!AA$20:AI$20, "CLO10", OUTPUT!AA83:AI83) / OUTPUT!AN$15),
"")))))),"")</f>
        <v/>
      </c>
      <c r="BI81" s="286" t="str">
        <f aca="false">IF(B81&lt;&gt;"",IF(BH81="","",IF(BH81&lt;0.5,1,IF(AND(BH81&gt;=0.5,BH81&lt;P$10),2,IF(BH81&gt;=P$10,3)))),"")</f>
        <v/>
      </c>
      <c r="BJ81" s="287" t="str">
        <f aca="false">IF(B81 &lt;&gt; "",IFERROR(IF(AVERAGE(BF81,BH81)&gt;=P$10,"Y","N"),""),"")</f>
        <v/>
      </c>
      <c r="BK81" s="8"/>
    </row>
    <row r="82" customFormat="false" ht="19.5" hidden="false" customHeight="true" outlineLevel="0" collapsed="false">
      <c r="A82" s="228" t="str">
        <f aca="false">IF(ISBLANK('Database (LECTURE-RES-PRAC)'!A79),"",'Database (LECTURE-RES-PRAC)'!A79)</f>
        <v/>
      </c>
      <c r="B82" s="229" t="str">
        <f aca="false">IF(ISBLANK('Database (LECTURE-RES-PRAC)'!B79),"",'Database (LECTURE-RES-PRAC)'!B79)</f>
        <v/>
      </c>
      <c r="C82" s="230" t="str">
        <f aca="false">IF(B82&lt;&gt;"",IF(C$16="PRELIM",'Grade computation'!C82, IF(C$16="MIDTERM",'Grade computation'!K82, IF(C$16="FINAL",'Grade computation'!S82,""))),"")</f>
        <v/>
      </c>
      <c r="D82" s="231" t="str">
        <f aca="false">IF(B82&lt;&gt;"",IFERROR(IF(B$11="80-20", (((C82/C$19)*X$6)+X$7)*D$18, IF(B$11="60-40", (((C82/C$19)*Y$6)+Y$7)*D$18, 0)),0),"")</f>
        <v/>
      </c>
      <c r="E82" s="230" t="str">
        <f aca="false">IF(B82&lt;&gt;"", IF(C$16="PRELIM",'Grade computation'!E82, IF(C$16="MIDTERM",'Grade computation'!M82, IF(C$16="FINAL",'Grade computation'!U82,""))),"")</f>
        <v/>
      </c>
      <c r="F82" s="232" t="str">
        <f aca="false">IF(B82&lt;&gt;"",IFERROR(IF(B$11="80-20", (((E82/E$19)*X$6)+X$7)*F$18, IF(B$11="60-40", (((E82/E$19)*Y$6)+Y$7)*F$18, 0)),0),"")</f>
        <v/>
      </c>
      <c r="G82" s="233" t="str">
        <f aca="false">IF(B82&lt;&gt;"",IFERROR((D82+F82),0),"")</f>
        <v/>
      </c>
      <c r="H82" s="234" t="str">
        <f aca="false">IF(B82&lt;&gt;"",IF(C$16="PRELIM", 'Grade computation'!H82, IF(C$16="MIDTERM", 'Grade computation'!P82, IF(C$16="FINAL",'Grade computation'!X82, ""))),"")</f>
        <v/>
      </c>
      <c r="I82" s="233" t="str">
        <f aca="false">IF(B82&lt;&gt;"",IFERROR(IF(B$11="80-20", (((H82/H$19)*X$6)+X$7)*I$19, IF(B$11="60-40", (((H82/H$19)*Y$6)+Y$7)*I$19, 0)),0),"")</f>
        <v/>
      </c>
      <c r="J82" s="237" t="str">
        <f aca="false">IFERROR((G82+I82),"")</f>
        <v/>
      </c>
      <c r="K82" s="183" t="str">
        <f aca="false">IFERROR(IF(J82="","",IF(J82&gt;=75,"PASSED","FAILED")),"")</f>
        <v/>
      </c>
      <c r="L82" s="183"/>
      <c r="M82" s="194" t="str">
        <f aca="false">IF(B82 &lt;&gt; "", IFERROR(IF(C$16 = "PRELIM", SUMIF('Database (LECTURE-RES-PRAC)'!D$14:AG$14, "CLO1", 'Database (LECTURE-RES-PRAC)'!D79:AG79) / 'Grade computation'!F$4, IF(C$16 = "MIDTERM", SUMIF('Database (LECTURE-RES-PRAC)'!AJ$14:BM$14, "CLO1", 'Database (LECTURE-RES-PRAC)'!AJ79:BM79) / 'Grade computation'!G$4, IF(C$16 = "FINAL", SUMIF('Database (LECTURE-RES-PRAC)'!BP$14:CS$14, "CLO1", 'Database (LECTURE-RES-PRAC)'!BP79:CS79) / 'Grade computation'!H$4,""))),""),"")</f>
        <v/>
      </c>
      <c r="N82" s="286" t="str">
        <f aca="false">IF(B82&lt;&gt;"",IF(M82="","",IF(M82&lt;0.5,1,IF(AND(M82&gt;=0.5,M82&lt;P$10),2,IF(M82&gt;=P$10,3)))),"")</f>
        <v/>
      </c>
      <c r="O82" s="194" t="str">
        <f aca="false">IF(B82 &lt;&gt; "",IF(AND('PRINTABLE (per grading)'!H$16="EXAM", 'PRINTABLE (per grading)'!B$13="Prelim"), IF(ISERROR(SUMIF('Exam (LECTURE ONLY)'!D$20:M$20, "CLO1", 'Exam (LECTURE ONLY)'!D84:M84) / 'Exam (LECTURE ONLY)'!AL$6), "", SUMIF('Exam (LECTURE ONLY)'!D$20:M$20, "CLO1", 'Exam (LECTURE ONLY)'!D84:M84) /'Exam (LECTURE ONLY)'!AL$6),
IF(AND('PRINTABLE (per grading)'!H$16="EXAM", 'PRINTABLE (per grading)'!B$13="Midterm"), IF(ISERROR(SUMIF('Exam (LECTURE ONLY)'!O$20:X$20, "CLO1", 'Exam (LECTURE ONLY)'!O84:X84) / 'Exam (LECTURE ONLY)'!AM$6), "", SUMIF('Exam (LECTURE ONLY)'!O$20:X$20, "CLO1", 'Exam (LECTURE ONLY)'!O84:X84) / 'Exam (LECTURE ONLY)'!AM$6),
IF(AND('PRINTABLE (per grading)'!H$16="EXAM", 'PRINTABLE (per grading)'!B$13="Final"), IF(ISERROR(SUMIF('Exam (LECTURE ONLY)'!Z$20:AI$20, "CLO1", 'Exam (LECTURE ONLY)'!Z84:AI84) / 'Exam (LECTURE ONLY)'!AN$6), "", SUMIF('Exam (LECTURE ONLY)'!Z$20:AI$20, "CLO1", 'Exam (LECTURE ONLY)'!Z84:AI84) / 'Exam (LECTURE ONLY)'!AN$6),
IF(AND('PRINTABLE (per grading)'!H$16="OUTPUT", 'PRINTABLE (per grading)'!B$13="Prelim"), IF(ISERROR(SUMIF(OUTPUT!C$20:M$20, "CLO1", OUTPUT!C84:M84) / OUTPUT!AL$6), "", SUMIF(OUTPUT!C$20:M$20, "CLO1", OUTPUT!C84:M84) / OUTPUT!AL$6),
IF(AND('PRINTABLE (per grading)'!H$16="OUTPUT", 'PRINTABLE (per grading)'!B$13="Midterm"), IF(ISERROR(SUMIF(OUTPUT!O$20:Y$20, "CLO1", OUTPUT!O84:Y84) / OUTPUT!AM$6), "", SUMIF(OUTPUT!O$20:Y$20, "CLO1", OUTPUT!O84:Y84) / OUTPUT!AM$6),
IF(AND('PRINTABLE (per grading)'!H$16="OUTPUT", 'PRINTABLE (per grading)'!B$13="Final"), IF(ISERROR(SUMIF(OUTPUT!AA$20:AI$20, "CLO1", OUTPUT!AA84:AI84) / OUTPUT!AN$6), "", SUMIF(OUTPUT!AA$20:AI$20, "CLO1", OUTPUT!AA84:AI84) / OUTPUT!AN$6),
"")))))),"")</f>
        <v/>
      </c>
      <c r="P82" s="286" t="str">
        <f aca="false">IF(B82&lt;&gt;"",IF(O82="","",IF(O82&lt;0.5,1,IF(AND(O82&gt;=0.5,O82&lt;P$10),2,IF(O82&gt;=P$10,3)))),"")</f>
        <v/>
      </c>
      <c r="Q82" s="287" t="str">
        <f aca="false">IF(B82 &lt;&gt; "",IFERROR(IF(AVERAGE(M82,O82)&gt;=P$10,"Y","N"),""),"")</f>
        <v/>
      </c>
      <c r="R82" s="194" t="str">
        <f aca="false">IF(B82 &lt;&gt; "", IFERROR(IF(C$16 = "PRELIM", SUMIF('Database (LECTURE-RES-PRAC)'!D$14:AG$14, "CLO2", 'Database (LECTURE-RES-PRAC)'!D79:AG79) / 'Grade computation'!F$5, IF(C$16 = "MIDTERM", SUMIF('Database (LECTURE-RES-PRAC)'!AJ$14:BM$14, "CLO2", 'Database (LECTURE-RES-PRAC)'!AJ79:BM79) / 'Grade computation'!G$5, IF(C$16 = "FINAL", SUMIF('Database (LECTURE-RES-PRAC)'!BP$14:CS$14, "CLO2", 'Database (LECTURE-RES-PRAC)'!BP79:CS79) / 'Grade computation'!H$5,""))),""),"")</f>
        <v/>
      </c>
      <c r="S82" s="286" t="str">
        <f aca="false">IF(B82&lt;&gt;"",IF(R82="","",IF(R82&lt;0.5,1,IF(AND(R82&gt;=0.5,R82&lt;P$10),2,IF(R82&gt;=P$10,3)))),"")</f>
        <v/>
      </c>
      <c r="T82" s="194" t="str">
        <f aca="false">IF(B82 &lt;&gt; "",IF(AND('PRINTABLE (per grading)'!H$16="EXAM", 'PRINTABLE (per grading)'!B$13="Prelim"), IF(ISERROR(SUMIF('Exam (LECTURE ONLY)'!D$20:M$20, "CLO2", 'Exam (LECTURE ONLY)'!D84:M84) / 'Exam (LECTURE ONLY)'!AL$7), "", SUMIF('Exam (LECTURE ONLY)'!D$20:M$20, "CLO2", 'Exam (LECTURE ONLY)'!D84:M84) /'Exam (LECTURE ONLY)'!AL$7),
IF(AND('PRINTABLE (per grading)'!H$16="EXAM", 'PRINTABLE (per grading)'!B$13="Midterm"), IF(ISERROR(SUMIF('Exam (LECTURE ONLY)'!O$20:X$20, "CLO2", 'Exam (LECTURE ONLY)'!O84:X84) / 'Exam (LECTURE ONLY)'!AM$7), "", SUMIF('Exam (LECTURE ONLY)'!O$20:X$20, "CLO2", 'Exam (LECTURE ONLY)'!O84:X84) / 'Exam (LECTURE ONLY)'!AM$7),
IF(AND('PRINTABLE (per grading)'!H$16="EXAM", 'PRINTABLE (per grading)'!B$13="Final"), IF(ISERROR(SUMIF('Exam (LECTURE ONLY)'!Z$20:AI$20, "CLO2", 'Exam (LECTURE ONLY)'!Z84:AI84) / 'Exam (LECTURE ONLY)'!AN$7), "", SUMIF('Exam (LECTURE ONLY)'!Z$20:AI$20, "CLO2", 'Exam (LECTURE ONLY)'!Z84:AI84) / 'Exam (LECTURE ONLY)'!AN$7),
IF(AND('PRINTABLE (per grading)'!H$16="OUTPUT", 'PRINTABLE (per grading)'!B$13="Prelim"), IF(ISERROR(SUMIF(OUTPUT!C$20:M$20, "CLO2", OUTPUT!C84:M84) / OUTPUT!AL$7), "", SUMIF(OUTPUT!C$20:M$20, "CLO2", OUTPUT!C84:M84) / OUTPUT!AL$7),
IF(AND('PRINTABLE (per grading)'!H$16="OUTPUT", 'PRINTABLE (per grading)'!B$13="Midterm"), IF(ISERROR(SUMIF(OUTPUT!O$20:Y$20, "CLO2", OUTPUT!O84:Y84) / OUTPUT!AM$7), "", SUMIF(OUTPUT!O$20:Y$20, "CLO2", OUTPUT!O84:Y84) / OUTPUT!AM$7),
IF(AND('PRINTABLE (per grading)'!H$16="OUTPUT", 'PRINTABLE (per grading)'!B$13="Final"), IF(ISERROR(SUMIF(OUTPUT!AA$20:AI$20, "CLO2", OUTPUT!AA84:AI84) / OUTPUT!AN$7), "", SUMIF(OUTPUT!AA$20:AI$20, "CLO2", OUTPUT!AA84:AI84) / OUTPUT!AN$7),
"")))))),"")</f>
        <v/>
      </c>
      <c r="U82" s="286" t="str">
        <f aca="false">IF(B82&lt;&gt;"",IF(T82="","",IF(T82&lt;0.5,1,IF(AND(T82&gt;=0.5,T82&lt;P$10),2,IF(T82&gt;=P$10,3)))),"")</f>
        <v/>
      </c>
      <c r="V82" s="287" t="str">
        <f aca="false">IF(B82 &lt;&gt; "",IFERROR(IF(AVERAGE(R82,T82)&gt;=P$10,"Y","N"),""),"")</f>
        <v/>
      </c>
      <c r="W82" s="194" t="str">
        <f aca="false">IF(B82 &lt;&gt; "", IFERROR(IF(C$16 = "PRELIM", SUMIF('Database (LECTURE-RES-PRAC)'!D$14:AG$14, "CLO3", 'Database (LECTURE-RES-PRAC)'!D79:AG79) / 'Grade computation'!F$6, IF(C$16 = "MIDTERM", SUMIF('Database (LECTURE-RES-PRAC)'!AJ$14:BM$14, "CLO3", 'Database (LECTURE-RES-PRAC)'!AJ79:BM79) / 'Grade computation'!G$6, IF(C$16 = "FINAL", SUMIF('Database (LECTURE-RES-PRAC)'!BP$14:CS$14, "CLO3", 'Database (LECTURE-RES-PRAC)'!BP79:CS79) / 'Grade computation'!H$6,""))),""),"")</f>
        <v/>
      </c>
      <c r="X82" s="286" t="str">
        <f aca="false">IF(B82&lt;&gt;"",IF(W82="","",IF(W82&lt;0.5,1,IF(AND(W82&gt;=0.5,W82&lt;P$10),2,IF(W82&gt;=P$10,3)))),"")</f>
        <v/>
      </c>
      <c r="Y82" s="194" t="str">
        <f aca="false">IF(B82 &lt;&gt; "",IF(AND('PRINTABLE (per grading)'!H$16="EXAM", 'PRINTABLE (per grading)'!B$13="Prelim"), IF(ISERROR(SUMIF('Exam (LECTURE ONLY)'!D$20:M$20, "CLO3", 'Exam (LECTURE ONLY)'!D84:M84) / 'Exam (LECTURE ONLY)'!AL$8), "", SUMIF('Exam (LECTURE ONLY)'!D$20:M$20, "CLO3", 'Exam (LECTURE ONLY)'!D84:M84) /'Exam (LECTURE ONLY)'!AL$8),
IF(AND('PRINTABLE (per grading)'!H$16="EXAM", 'PRINTABLE (per grading)'!B$13="Midterm"), IF(ISERROR(SUMIF('Exam (LECTURE ONLY)'!O$20:X$20, "CLO3", 'Exam (LECTURE ONLY)'!O84:X84) / 'Exam (LECTURE ONLY)'!AM$8), "", SUMIF('Exam (LECTURE ONLY)'!O$20:X$20, "CLO3", 'Exam (LECTURE ONLY)'!O84:X84) / 'Exam (LECTURE ONLY)'!AM$8),
IF(AND('PRINTABLE (per grading)'!H$16="EXAM", 'PRINTABLE (per grading)'!B$13="Final"), IF(ISERROR(SUMIF('Exam (LECTURE ONLY)'!Z$20:AI$20, "CLO3", 'Exam (LECTURE ONLY)'!Z84:AI84) / 'Exam (LECTURE ONLY)'!AN$8), "", SUMIF('Exam (LECTURE ONLY)'!Z$20:AI$20, "CLO3", 'Exam (LECTURE ONLY)'!Z84:AI84) / 'Exam (LECTURE ONLY)'!AN$8),
IF(AND('PRINTABLE (per grading)'!H$16="OUTPUT", 'PRINTABLE (per grading)'!B$13="Prelim"), IF(ISERROR(SUMIF(OUTPUT!C$20:M$20, "CLO3", OUTPUT!C84:M84) / OUTPUT!AL$8), "", SUMIF(OUTPUT!C$20:M$20, "CLO3", OUTPUT!C84:M84) / OUTPUT!AL$8),
IF(AND('PRINTABLE (per grading)'!H$16="OUTPUT", 'PRINTABLE (per grading)'!B$13="Midterm"), IF(ISERROR(SUMIF(OUTPUT!O$20:Y$20, "CLO3", OUTPUT!O84:Y84) / OUTPUT!AM$8), "", SUMIF(OUTPUT!O$20:Y$20, "CLO3", OUTPUT!O84:Y84) / OUTPUT!AM$8),
IF(AND('PRINTABLE (per grading)'!H$16="OUTPUT", 'PRINTABLE (per grading)'!B$13="Final"), IF(ISERROR(SUMIF(OUTPUT!AA$20:AI$20, "CLO3", OUTPUT!AA84:AI84) / OUTPUT!AN$8), "", SUMIF(OUTPUT!AA$20:AI$20, "CLO3", OUTPUT!AA84:AI84) / OUTPUT!AN$8),
"" )))))),"")</f>
        <v/>
      </c>
      <c r="Z82" s="286" t="str">
        <f aca="false">IF(B82&lt;&gt;"",IF(Y82="","",IF(Y82&lt;0.5,1,IF(AND(Y82&gt;=0.5,Y82&lt;P$10),2,IF(Y82&gt;=P$10,3)))),"")</f>
        <v/>
      </c>
      <c r="AA82" s="287" t="str">
        <f aca="false">IF(B82 &lt;&gt; "",IFERROR(IF(AVERAGE(W82,Y82)&gt;=P$10,"Y","N"),""),"")</f>
        <v/>
      </c>
      <c r="AB82" s="194" t="str">
        <f aca="false">IF(B82 &lt;&gt; "", IFERROR(IF(C$16 = "PRELIM", SUMIF('Database (LECTURE-RES-PRAC)'!D$14:AG$14, "CLO4", 'Database (LECTURE-RES-PRAC)'!D79:AG79) / 'Grade computation'!F$7, IF(C$16 = "MIDTERM", SUMIF('Database (LECTURE-RES-PRAC)'!AJ$14:BM$14, "CLO4", 'Database (LECTURE-RES-PRAC)'!AJ79:BM79) / 'Grade computation'!G$7, IF(C$16 = "FINAL", SUMIF('Database (LECTURE-RES-PRAC)'!BP$14:CS$14, "CLO4", 'Database (LECTURE-RES-PRAC)'!BP79:CS79) / 'Grade computation'!H$7,""))),""),"")</f>
        <v/>
      </c>
      <c r="AC82" s="286" t="str">
        <f aca="false">IF(B82&lt;&gt;"",IF(AB82="","",IF(AB82&lt;0.5,1,IF(AND(AB82&gt;=0.5,AB82&lt;P$10),2,IF(AB82&gt;=P$10,3)))),"")</f>
        <v/>
      </c>
      <c r="AD82" s="194" t="str">
        <f aca="false">IF(B82 &lt;&gt; "",IF(AND('PRINTABLE (per grading)'!H$16="EXAM", 'PRINTABLE (per grading)'!B$13="Prelim"), IF(ISERROR(SUMIF('Exam (LECTURE ONLY)'!D$20:M$20, "CLO4", 'Exam (LECTURE ONLY)'!D84:M84) / 'Exam (LECTURE ONLY)'!AL$9), "", SUMIF('Exam (LECTURE ONLY)'!D$20:M$20, "CLO4", 'Exam (LECTURE ONLY)'!D84:M84) /'Exam (LECTURE ONLY)'!AL$9),
IF(AND('PRINTABLE (per grading)'!H$16="EXAM", 'PRINTABLE (per grading)'!B$13="Midterm"), IF(ISERROR(SUMIF('Exam (LECTURE ONLY)'!O$20:X$20, "CLO4", 'Exam (LECTURE ONLY)'!O84:X84) / 'Exam (LECTURE ONLY)'!AM$9), "", SUMIF('Exam (LECTURE ONLY)'!O$20:X$20, "CLO4", 'Exam (LECTURE ONLY)'!O84:X84) / 'Exam (LECTURE ONLY)'!AM$9),
IF(AND('PRINTABLE (per grading)'!H$16="EXAM", 'PRINTABLE (per grading)'!B$13="Final"), IF(ISERROR(SUMIF('Exam (LECTURE ONLY)'!Z$20:AI$20, "CLO4", 'Exam (LECTURE ONLY)'!Z84:AI84) / 'Exam (LECTURE ONLY)'!AN$9), "", SUMIF('Exam (LECTURE ONLY)'!Z$20:AI$20, "CLO4", 'Exam (LECTURE ONLY)'!Z84:AI84) / 'Exam (LECTURE ONLY)'!AN$9),
IF(AND('PRINTABLE (per grading)'!H$16="OUTPUT", 'PRINTABLE (per grading)'!B$13="Prelim"), IF(ISERROR(SUMIF(OUTPUT!C$20:M$20, "CLO4", OUTPUT!C84:M84) / OUTPUT!AL$9), "", SUMIF(OUTPUT!C$20:M$20, "CLO4", OUTPUT!C84:M84) / OUTPUT!AL$9),
IF(AND('PRINTABLE (per grading)'!H$16="OUTPUT", 'PRINTABLE (per grading)'!B$13="Midterm"), IF(ISERROR(SUMIF(OUTPUT!O$20:Y$20, "CLO4", OUTPUT!O84:Y84) / OUTPUT!AM$9), "", SUMIF(OUTPUT!O$20:Y$20, "CLO4", OUTPUT!O84:Y84) / OUTPUT!AM$9),
IF(AND('PRINTABLE (per grading)'!H$16="OUTPUT", 'PRINTABLE (per grading)'!B$13="Final"), IF(ISERROR(SUMIF(OUTPUT!AA$20:AI$20, "CLO4", OUTPUT!AA84:AI84) / OUTPUT!AN$9), "", SUMIF(OUTPUT!AA$20:AI$20, "CLO4", OUTPUT!AA84:AI84) / OUTPUT!AN$9),
"")))))),"")</f>
        <v/>
      </c>
      <c r="AE82" s="286" t="str">
        <f aca="false">IF(B82&lt;&gt;"",IF(AD82="","",IF(AD82&lt;0.5,1,IF(AND(AD82&gt;=0.5,AD82&lt;P$10),2,IF(AD82&gt;=P$10,3)))),"")</f>
        <v/>
      </c>
      <c r="AF82" s="287" t="str">
        <f aca="false">IF(B82 &lt;&gt; "",IFERROR(IF(AVERAGE(AB82,AD82)&gt;=P$10,"Y","N"),""),"")</f>
        <v/>
      </c>
      <c r="AG82" s="194" t="str">
        <f aca="false">IF(B82 &lt;&gt; "", IFERROR(IF(C$16 = "PRELIM", SUMIF('Database (LECTURE-RES-PRAC)'!D$14:AG$14, "CLO5", 'Database (LECTURE-RES-PRAC)'!D79:AG79) / 'Grade computation'!F$8, IF(C$16 = "MIDTERM", SUMIF('Database (LECTURE-RES-PRAC)'!AJ$14:BM$14, "CLO5", 'Database (LECTURE-RES-PRAC)'!AJ79:BM79) / 'Grade computation'!G$8, IF(C$16 = "FINAL", SUMIF('Database (LECTURE-RES-PRAC)'!BP$14:CS$14, "CLO5", 'Database (LECTURE-RES-PRAC)'!BP79:CS79) / 'Grade computation'!H$8,""))),""),"")</f>
        <v/>
      </c>
      <c r="AH82" s="286" t="str">
        <f aca="false">IF(B82&lt;&gt;"",IF(AG82="","",IF(AG82&lt;0.5,1,IF(AND(AG82&gt;=0.5,AG82&lt;P$10),2,IF(AG82&gt;=P$10,3)))),"")</f>
        <v/>
      </c>
      <c r="AI82" s="194" t="str">
        <f aca="false">IF(B82 &lt;&gt; "",IF(AND('PRINTABLE (per grading)'!H$16="EXAM", 'PRINTABLE (per grading)'!B$13="Prelim"), IF(ISERROR(SUMIF('Exam (LECTURE ONLY)'!D$20:M$20, "CLO5", 'Exam (LECTURE ONLY)'!D84:M84) / 'Exam (LECTURE ONLY)'!AL$10), "", SUMIF('Exam (LECTURE ONLY)'!D$20:M$20, "CLO5", 'Exam (LECTURE ONLY)'!D84:M84) /'Exam (LECTURE ONLY)'!AL$10),
IF(AND('PRINTABLE (per grading)'!H$16="EXAM", 'PRINTABLE (per grading)'!B$13="Midterm"), IF(ISERROR(SUMIF('Exam (LECTURE ONLY)'!O$20:X$20, "CLO5", 'Exam (LECTURE ONLY)'!O84:X84) / 'Exam (LECTURE ONLY)'!AM$10), "", SUMIF('Exam (LECTURE ONLY)'!O$20:X$20, "CLO5", 'Exam (LECTURE ONLY)'!O84:X84) / 'Exam (LECTURE ONLY)'!AM$10),
IF(AND('PRINTABLE (per grading)'!H$16="EXAM", 'PRINTABLE (per grading)'!B$13="Final"), IF(ISERROR(SUMIF('Exam (LECTURE ONLY)'!Z$20:AI$20, "CLO5", 'Exam (LECTURE ONLY)'!Z84:AI84) / 'Exam (LECTURE ONLY)'!AN$10), "", SUMIF('Exam (LECTURE ONLY)'!Z$20:AI$20, "CLO5", 'Exam (LECTURE ONLY)'!Z84:AI84) / 'Exam (LECTURE ONLY)'!AN$10),
IF(AND('PRINTABLE (per grading)'!H$16="OUTPUT", 'PRINTABLE (per grading)'!B$13="Prelim"), IF(ISERROR(SUMIF(OUTPUT!C$20:M$20, "CLO5", OUTPUT!C84:M84) / OUTPUT!AL$10), "", SUMIF(OUTPUT!C$20:M$20, "CLO5", OUTPUT!C84:M84) / OUTPUT!AL$10),
IF(AND('PRINTABLE (per grading)'!H$16="OUTPUT", 'PRINTABLE (per grading)'!B$13="Midterm"), IF(ISERROR(SUMIF(OUTPUT!O$20:Y$20, "CLO5", OUTPUT!O84:Y84) / OUTPUT!AM$10), "", SUMIF(OUTPUT!O$20:Y$20, "CLO5", OUTPUT!O84:Y84) / OUTPUT!AM$10),
IF(AND('PRINTABLE (per grading)'!H$16="OUTPUT", 'PRINTABLE (per grading)'!B$13="Final"), IF(ISERROR(SUMIF(OUTPUT!AA$20:AI$20, "CLO5", OUTPUT!AA84:AI84) / OUTPUT!AN$10), "", SUMIF(OUTPUT!AA$20:AI$20, "CLO5", OUTPUT!AA84:AI84) / OUTPUT!AN$10),
"")))))),"")</f>
        <v/>
      </c>
      <c r="AJ82" s="286" t="str">
        <f aca="false">IF(B82&lt;&gt;"",IF(AI82="","",IF(AI82&lt;0.5,1,IF(AND(AI82&gt;=0.5,AI82&lt;P$10),2,IF(AI82&gt;=P$10,3)))),"")</f>
        <v/>
      </c>
      <c r="AK82" s="287" t="str">
        <f aca="false">IF(B82 &lt;&gt; "",IFERROR(IF(AVERAGE(AG82,AI82)&gt;=P$10,"Y","N"),""),"")</f>
        <v/>
      </c>
      <c r="AL82" s="194" t="str">
        <f aca="false">IF(B82 &lt;&gt; "", IFERROR(IF(C$16 = "PRELIM", SUMIF('Database (LECTURE-RES-PRAC)'!D$14:AG$14, "CLO6", 'Database (LECTURE-RES-PRAC)'!D79:AG79) / 'Grade computation'!F$9, IF(C$16 = "MIDTERM", SUMIF('Database (LECTURE-RES-PRAC)'!AJ$14:BM$14, "CLO6", 'Database (LECTURE-RES-PRAC)'!AJ79:BM79) / 'Grade computation'!G$9, IF(C$16 = "FINAL", SUMIF('Database (LECTURE-RES-PRAC)'!BP$14:CS$14, "CLO6", 'Database (LECTURE-RES-PRAC)'!BP79:CS79) / 'Grade computation'!H$9,""))),""),"")</f>
        <v/>
      </c>
      <c r="AM82" s="286" t="str">
        <f aca="false">IF(B82&lt;&gt;"",IF(AL82="","",IF(AL82&lt;0.5,1,IF(AND(AL82&gt;=0.5,AL82&lt;P$10),2,IF(AL82&gt;=P$10,3)))),"")</f>
        <v/>
      </c>
      <c r="AN82" s="194" t="str">
        <f aca="false">IF(B82 &lt;&gt; "",IF(AND('PRINTABLE (per grading)'!H$16="EXAM", 'PRINTABLE (per grading)'!B$13="Prelim"), IF(ISERROR(SUMIF('Exam (LECTURE ONLY)'!D$20:M$20, "CLO6", 'Exam (LECTURE ONLY)'!D84:M84) / 'Exam (LECTURE ONLY)'!AL$11), "", SUMIF('Exam (LECTURE ONLY)'!D$20:M$20, "CLO6", 'Exam (LECTURE ONLY)'!D84:M84) /'Exam (LECTURE ONLY)'!AL$11),
IF(AND('PRINTABLE (per grading)'!H$16="EXAM", 'PRINTABLE (per grading)'!B$13="Midterm"), IF(ISERROR(SUMIF('Exam (LECTURE ONLY)'!O$20:X$20, "CLO6", 'Exam (LECTURE ONLY)'!O84:X84) / 'Exam (LECTURE ONLY)'!AM$11), "", SUMIF('Exam (LECTURE ONLY)'!O$20:X$20, "CLO6", 'Exam (LECTURE ONLY)'!O84:X84) / 'Exam (LECTURE ONLY)'!AM$11),
IF(AND('PRINTABLE (per grading)'!H$16="EXAM", 'PRINTABLE (per grading)'!B$13="Final"), IF(ISERROR(SUMIF('Exam (LECTURE ONLY)'!Z$20:AI$20, "CLO6", 'Exam (LECTURE ONLY)'!Z84:AI84) / 'Exam (LECTURE ONLY)'!AN$11), "", SUMIF('Exam (LECTURE ONLY)'!Z$20:AI$20, "CLO6", 'Exam (LECTURE ONLY)'!Z84:AI84) / 'Exam (LECTURE ONLY)'!AN$11),
IF(AND('PRINTABLE (per grading)'!H$16="OUTPUT", 'PRINTABLE (per grading)'!B$13="Prelim"), IF(ISERROR(SUMIF(OUTPUT!C$20:M$20, "CLO6", OUTPUT!C84:M84) / OUTPUT!AL$11), "", SUMIF(OUTPUT!C$20:M$20, "CLO6", OUTPUT!C84:M84) / OUTPUT!AL$11),
IF(AND('PRINTABLE (per grading)'!H$16="OUTPUT", 'PRINTABLE (per grading)'!B$13="Midterm"), IF(ISERROR(SUMIF(OUTPUT!O$20:Y$20, "CLO6", OUTPUT!O84:Y84) / OUTPUT!AM$11), "", SUMIF(OUTPUT!O$20:Y$20, "CLO6", OUTPUT!O84:Y84) / OUTPUT!AM$11),
IF(AND('PRINTABLE (per grading)'!H$16="OUTPUT", 'PRINTABLE (per grading)'!B$13="Final"), IF(ISERROR(SUMIF(OUTPUT!AA$20:AI$20, "CLO6", OUTPUT!AA84:AI84) / OUTPUT!AN$11), "", SUMIF(OUTPUT!AA$20:AI$20, "CLO6", OUTPUT!AA84:AI84) / OUTPUT!AN$11),
"")))))),"")</f>
        <v/>
      </c>
      <c r="AO82" s="286" t="str">
        <f aca="false">IF(B82&lt;&gt;"",IF(AN82="","",IF(AN82&lt;0.5,1,IF(AND(AN82&gt;=0.5,AN82&lt;P$10),2,IF(AN82&gt;=P$10,3)))),"")</f>
        <v/>
      </c>
      <c r="AP82" s="287" t="str">
        <f aca="false">IF(B82 &lt;&gt; "",IFERROR(IF(AVERAGE(AL82,AN82)&gt;=P$10,"Y","N"),""),"")</f>
        <v/>
      </c>
      <c r="AQ82" s="194" t="str">
        <f aca="false">IF(B82 &lt;&gt; "", IFERROR(IF(C$16 = "PRELIM", SUMIF('Database (LECTURE-RES-PRAC)'!D$14:AG$14, "CLO7", 'Database (LECTURE-RES-PRAC)'!D79:AG79) / 'Grade computation'!F$10, IF(C$16 = "MIDTERM", SUMIF('Database (LECTURE-RES-PRAC)'!AJ$14:BM$14, "CLO7", 'Database (LECTURE-RES-PRAC)'!AJ79:BM79) / 'Grade computation'!G$10, IF(C$16 = "FINAL", SUMIF('Database (LECTURE-RES-PRAC)'!BP$14:CS$14, "CLO7", 'Database (LECTURE-RES-PRAC)'!BP79:CS79) / 'Grade computation'!H$10,""))),""),"")</f>
        <v/>
      </c>
      <c r="AR82" s="286" t="str">
        <f aca="false">IF(B82&lt;&gt;"",IF(AQ82="","",IF(AQ82&lt;0.5,1,IF(AND(AQ82&gt;=0.5,AQ82&lt;P$10),2,IF(AQ82&gt;=P$10,3)))),"")</f>
        <v/>
      </c>
      <c r="AS82" s="194" t="str">
        <f aca="false">IF(B82 &lt;&gt; "",IF(AND('PRINTABLE (per grading)'!H$16="EXAM", 'PRINTABLE (per grading)'!B$13="Prelim"), IF(ISERROR(SUMIF('Exam (LECTURE ONLY)'!D$20:M$20, "CLO7", 'Exam (LECTURE ONLY)'!D84:M84) / 'Exam (LECTURE ONLY)'!AL$12), "", SUMIF('Exam (LECTURE ONLY)'!D$20:M$20, "CLO7", 'Exam (LECTURE ONLY)'!D84:M84) /'Exam (LECTURE ONLY)'!AL$12),
IF(AND('PRINTABLE (per grading)'!H$16="EXAM", 'PRINTABLE (per grading)'!B$13="Midterm"), IF(ISERROR(SUMIF('Exam (LECTURE ONLY)'!O$20:X$20, "CLO7", 'Exam (LECTURE ONLY)'!O84:X84) / 'Exam (LECTURE ONLY)'!AM$12), "", SUMIF('Exam (LECTURE ONLY)'!O$20:X$20, "CLO7", 'Exam (LECTURE ONLY)'!O84:X84) / 'Exam (LECTURE ONLY)'!AM$12),
IF(AND('PRINTABLE (per grading)'!H$16="EXAM", 'PRINTABLE (per grading)'!B$13="Final"), IF(ISERROR(SUMIF('Exam (LECTURE ONLY)'!Z$20:AI$20, "CLO7", 'Exam (LECTURE ONLY)'!Z84:AI84) / 'Exam (LECTURE ONLY)'!AN$12), "", SUMIF('Exam (LECTURE ONLY)'!Z$20:AI$20, "CLO7", 'Exam (LECTURE ONLY)'!Z84:AI84) / 'Exam (LECTURE ONLY)'!AN$12),
IF(AND('PRINTABLE (per grading)'!H$16="OUTPUT", 'PRINTABLE (per grading)'!B$13="Prelim"), IF(ISERROR(SUMIF(OUTPUT!C$20:M$20, "CLO7", OUTPUT!C84:M84) / OUTPUT!AL$12), "", SUMIF(OUTPUT!C$20:M$20, "CLO7", OUTPUT!C84:M84) / OUTPUT!AL$12),
IF(AND('PRINTABLE (per grading)'!H$16="OUTPUT", 'PRINTABLE (per grading)'!B$13="Midterm"), IF(ISERROR(SUMIF(OUTPUT!O$20:Y$20, "CLO7", OUTPUT!O84:Y84) / OUTPUT!AM$12), "", SUMIF(OUTPUT!O$20:Y$20, "CLO7", OUTPUT!O84:Y84) / OUTPUT!AM$12),
IF(AND('PRINTABLE (per grading)'!H$16="OUTPUT", 'PRINTABLE (per grading)'!B$13="Final"), IF(ISERROR(SUMIF(OUTPUT!AA$20:AI$20, "CLO7", OUTPUT!AA84:AI84) / OUTPUT!AN$12), "", SUMIF(OUTPUT!AA$20:AI$20, "CLO7", OUTPUT!AA84:AI84) / OUTPUT!AN$12),
"")))))),"")</f>
        <v/>
      </c>
      <c r="AT82" s="286" t="str">
        <f aca="false">IF(B82&lt;&gt;"",IF(AS82="","",IF(AS82&lt;0.5,1,IF(AND(AS82&gt;=0.5,AS82&lt;P$10),2,IF(AS82&gt;=P$10,3)))),"")</f>
        <v/>
      </c>
      <c r="AU82" s="287" t="str">
        <f aca="false">IF(B82 &lt;&gt; "",IFERROR(IF(AVERAGE(AQ82,AS82)&gt;=P$10,"Y","N"),""),"")</f>
        <v/>
      </c>
      <c r="AV82" s="194" t="str">
        <f aca="false">IF(B82 &lt;&gt; "", IFERROR(IF(C$16 = "PRELIM", SUMIF('Database (LECTURE-RES-PRAC)'!D$14:AG$14, "CLO8", 'Database (LECTURE-RES-PRAC)'!D79:AG79) / 'Grade computation'!F$11, IF(C$16 = "MIDTERM", SUMIF('Database (LECTURE-RES-PRAC)'!AJ$14:BM$14, "CLO8", 'Database (LECTURE-RES-PRAC)'!AJ79:BM79) / 'Grade computation'!G$11, IF(C$16 = "FINAL", SUMIF('Database (LECTURE-RES-PRAC)'!BP$14:CS$14, "CLO8", 'Database (LECTURE-RES-PRAC)'!BP79:CS79) / 'Grade computation'!H$11,""))),""),"")</f>
        <v/>
      </c>
      <c r="AW82" s="286" t="str">
        <f aca="false">IF(B82&lt;&gt;"",IF(AV82="","",IF(AV82&lt;0.5,1,IF(AND(AV82&gt;=0.5,AV82&lt;P$10),2,IF(AV82&gt;=P$10,3)))),"")</f>
        <v/>
      </c>
      <c r="AX82" s="194" t="str">
        <f aca="false">IF(B82 &lt;&gt; "",IF(AND('PRINTABLE (per grading)'!H$16="EXAM", 'PRINTABLE (per grading)'!B$13="Prelim"), IF(ISERROR(SUMIF('Exam (LECTURE ONLY)'!D$20:M$20, "CLO8", 'Exam (LECTURE ONLY)'!D84:M84) / 'Exam (LECTURE ONLY)'!AL$13), "", SUMIF('Exam (LECTURE ONLY)'!D$20:M$20, "CLO8", 'Exam (LECTURE ONLY)'!D84:M84) /'Exam (LECTURE ONLY)'!AL$13),
IF(AND('PRINTABLE (per grading)'!H$16="EXAM", 'PRINTABLE (per grading)'!B$13="Midterm"), IF(ISERROR(SUMIF('Exam (LECTURE ONLY)'!O$20:X$20, "CLO8", 'Exam (LECTURE ONLY)'!O84:X84) / 'Exam (LECTURE ONLY)'!AM$13), "", SUMIF('Exam (LECTURE ONLY)'!O$20:X$20, "CLO8", 'Exam (LECTURE ONLY)'!O84:X84) / 'Exam (LECTURE ONLY)'!AM$13),
IF(AND('PRINTABLE (per grading)'!H$16="EXAM", 'PRINTABLE (per grading)'!B$13="Final"), IF(ISERROR(SUMIF('Exam (LECTURE ONLY)'!Z$20:AI$20, "CLO8", 'Exam (LECTURE ONLY)'!Z84:AI84) / 'Exam (LECTURE ONLY)'!AN$13), "", SUMIF('Exam (LECTURE ONLY)'!Z$20:AI$20, "CLO8", 'Exam (LECTURE ONLY)'!Z84:AI84) / 'Exam (LECTURE ONLY)'!AN$13),
IF(AND('PRINTABLE (per grading)'!H$16="OUTPUT", 'PRINTABLE (per grading)'!B$13="Prelim"), IF(ISERROR(SUMIF(OUTPUT!C$20:M$20, "CLO8", OUTPUT!C84:M84) / OUTPUT!AL$13), "", SUMIF(OUTPUT!C$20:M$20, "CLO8", OUTPUT!C84:M84) / OUTPUT!AL$13),
IF(AND('PRINTABLE (per grading)'!H$16="OUTPUT", 'PRINTABLE (per grading)'!B$13="Midterm"), IF(ISERROR(SUMIF(OUTPUT!O$20:Y$20, "CLO8", OUTPUT!O84:Y84) / OUTPUT!AM$13), "", SUMIF(OUTPUT!O$20:Y$20, "CLO8", OUTPUT!O84:Y84) / OUTPUT!AM$13),
IF(AND('PRINTABLE (per grading)'!H$16="OUTPUT", 'PRINTABLE (per grading)'!B$13="Final"), IF(ISERROR(SUMIF(OUTPUT!AA$20:AI$20, "CLO8", OUTPUT!AA84:AI84) / OUTPUT!AN$13), "", SUMIF(OUTPUT!AA$20:AI$20, "CLO8", OUTPUT!AA84:AI84) / OUTPUT!AN$13),
"")))))),"")</f>
        <v/>
      </c>
      <c r="AY82" s="286" t="str">
        <f aca="false">IF(B82&lt;&gt;"",IF(AX82="","",IF(AX82&lt;0.5,1,IF(AND(AX82&gt;=0.5,AX82&lt;P$10),2,IF(AX82&gt;=P$10,3)))),"")</f>
        <v/>
      </c>
      <c r="AZ82" s="287" t="str">
        <f aca="false">IF(B82 &lt;&gt; "",IFERROR(IF(AVERAGE(AV82,AX82)&gt;=P$10,"Y","N"),""),"")</f>
        <v/>
      </c>
      <c r="BA82" s="194" t="str">
        <f aca="false">IF(B82 &lt;&gt; "", IFERROR(IF(C$16 = "PRELIM", SUMIF('Database (LECTURE-RES-PRAC)'!D$14:AG$14, "CLO9", 'Database (LECTURE-RES-PRAC)'!D79:AG79) / 'Grade computation'!F$12, IF(C$16 = "MIDTERM", SUMIF('Database (LECTURE-RES-PRAC)'!AJ$14:BM$14, "CLO9", 'Database (LECTURE-RES-PRAC)'!AJ79:BM79) / 'Grade computation'!G$12, IF(C$16 = "FINAL", SUMIF('Database (LECTURE-RES-PRAC)'!BP$14:CS$14, "CLO9", 'Database (LECTURE-RES-PRAC)'!BP79:CS79) / 'Grade computation'!H$12,""))),""),"")</f>
        <v/>
      </c>
      <c r="BB82" s="286" t="str">
        <f aca="false">IF(B82&lt;&gt;"",IF(BA82="","",IF(BA82&lt;0.5,1,IF(AND(BA82&gt;=0.5,BA82&lt;P$10),2,IF(BA82&gt;=P$10,3)))),"")</f>
        <v/>
      </c>
      <c r="BC82" s="194" t="str">
        <f aca="false">IF(B82 &lt;&gt; "",IF(AND('PRINTABLE (per grading)'!H$16="EXAM", 'PRINTABLE (per grading)'!B$13="Prelim"), IF(ISERROR(SUMIF('Exam (LECTURE ONLY)'!D$20:M$20, "CLO9", 'Exam (LECTURE ONLY)'!D84:M84) / 'Exam (LECTURE ONLY)'!AL$14), "", SUMIF('Exam (LECTURE ONLY)'!D$20:M$20, "CLO9", 'Exam (LECTURE ONLY)'!D84:M84) /'Exam (LECTURE ONLY)'!AL$14),
IF(AND('PRINTABLE (per grading)'!H$16="EXAM", 'PRINTABLE (per grading)'!B$13="Midterm"), IF(ISERROR(SUMIF('Exam (LECTURE ONLY)'!O$20:X$20, "CLO9", 'Exam (LECTURE ONLY)'!O84:X84) / 'Exam (LECTURE ONLY)'!AM$14), "", SUMIF('Exam (LECTURE ONLY)'!O$20:X$20, "CLO9", 'Exam (LECTURE ONLY)'!O84:X84) / 'Exam (LECTURE ONLY)'!AM$14),
IF(AND('PRINTABLE (per grading)'!H$16="EXAM", 'PRINTABLE (per grading)'!B$13="Final"), IF(ISERROR(SUMIF('Exam (LECTURE ONLY)'!Z$20:AI$20, "CLO9", 'Exam (LECTURE ONLY)'!Z84:AI84) / 'Exam (LECTURE ONLY)'!AN$14), "", SUMIF('Exam (LECTURE ONLY)'!Z$20:AI$20, "CLO9", 'Exam (LECTURE ONLY)'!Z84:AI84) / 'Exam (LECTURE ONLY)'!AN$14),
IF(AND('PRINTABLE (per grading)'!H$16="OUTPUT", 'PRINTABLE (per grading)'!B$13="Prelim"), IF(ISERROR(SUMIF(OUTPUT!C$20:M$20, "CLO9", OUTPUT!C84:M84) / OUTPUT!AL$14), "", SUMIF(OUTPUT!C$20:M$20, "CLO9", OUTPUT!C84:M84) / OUTPUT!AL$14),
IF(AND('PRINTABLE (per grading)'!H$16="OUTPUT", 'PRINTABLE (per grading)'!B$13="Midterm"), IF(ISERROR(SUMIF(OUTPUT!O$20:Y$20, "CLO9", OUTPUT!O84:Y84) / OUTPUT!AM$14), "", SUMIF(OUTPUT!O$20:Y$20, "CLO9", OUTPUT!O84:Y84) / OUTPUT!AM$14),
IF(AND('PRINTABLE (per grading)'!H$16="OUTPUT", 'PRINTABLE (per grading)'!B$13="Final"), IF(ISERROR(SUMIF(OUTPUT!AA$20:AI$20, "CLO9", OUTPUT!AA84:AI84) / OUTPUT!AN$14), "", SUMIF(OUTPUT!AA$20:AI$20, "CLO9", OUTPUT!AA84:AI84) / OUTPUT!AN$14),
"")))))),"")</f>
        <v/>
      </c>
      <c r="BD82" s="286" t="str">
        <f aca="false">IF(B82&lt;&gt;"",IF(BC82="","",IF(BC82&lt;0.5,1,IF(AND(BC82&gt;=0.5,BC82&lt;P$10),2,IF(BC82&gt;=P$10,3)))),"")</f>
        <v/>
      </c>
      <c r="BE82" s="287" t="str">
        <f aca="false">IF(B82 &lt;&gt; "",IFERROR(IF(AVERAGE(BA82,BC82)&gt;=P$10,"Y","N"),""),"")</f>
        <v/>
      </c>
      <c r="BF82" s="194" t="str">
        <f aca="false">IF(B82 &lt;&gt; "", IFERROR(IF(C$16 = "PRELIM", SUMIF('Database (LECTURE-RES-PRAC)'!D$14:AG$14, "CLO10", 'Database (LECTURE-RES-PRAC)'!D79:AG79) / 'Grade computation'!F$13, IF(C$16 = "MIDTERM", SUMIF('Database (LECTURE-RES-PRAC)'!AJ$14:BM$14, "CLO10", 'Database (LECTURE-RES-PRAC)'!AJ79:BM79) / 'Grade computation'!G$13, IF(C$16 = "FINAL", SUMIF('Database (LECTURE-RES-PRAC)'!BP$14:CS$14, "CLO10", 'Database (LECTURE-RES-PRAC)'!BP79:CS79) / 'Grade computation'!H$13,""))),""),"")</f>
        <v/>
      </c>
      <c r="BG82" s="286" t="str">
        <f aca="false">IF(B82&lt;&gt;"",IF(BF82="","",IF(BF82&lt;0.5,1,IF(AND(BF82&gt;=0.5,BF82&lt;P$10),2,IF(BF82&gt;=P$10,3)))),"")</f>
        <v/>
      </c>
      <c r="BH82" s="194" t="str">
        <f aca="false">IF(B82 &lt;&gt; "",IF(AND('PRINTABLE (per grading)'!H$16="EXAM", 'PRINTABLE (per grading)'!B$13="Prelim"), IF(ISERROR(SUMIF('Exam (LECTURE ONLY)'!D$20:M$20, "CLO10", 'Exam (LECTURE ONLY)'!D84:M84) / 'Exam (LECTURE ONLY)'!AL$15), "", SUMIF('Exam (LECTURE ONLY)'!D$20:M$20, "CLO10", 'Exam (LECTURE ONLY)'!D84:M84) /'Exam (LECTURE ONLY)'!AL$15),
IF(AND('PRINTABLE (per grading)'!H$16="EXAM", 'PRINTABLE (per grading)'!B$13="Midterm"), IF(ISERROR(SUMIF('Exam (LECTURE ONLY)'!O$20:X$20, "CLO10", 'Exam (LECTURE ONLY)'!O84:X84) / 'Exam (LECTURE ONLY)'!AM$15), "", SUMIF('Exam (LECTURE ONLY)'!O$20:X$20, "CLO10", 'Exam (LECTURE ONLY)'!O84:X84) / 'Exam (LECTURE ONLY)'!AM$15),
IF(AND('PRINTABLE (per grading)'!H$16="EXAM", 'PRINTABLE (per grading)'!B$13="Final"), IF(ISERROR(SUMIF('Exam (LECTURE ONLY)'!Z$20:AI$20, "CLO10", 'Exam (LECTURE ONLY)'!Z84:AI84) / 'Exam (LECTURE ONLY)'!AN$15), "", SUMIF('Exam (LECTURE ONLY)'!Z$20:AI$20, "CLO10", 'Exam (LECTURE ONLY)'!Z84:AI84) / 'Exam (LECTURE ONLY)'!AN$15),
IF(AND('PRINTABLE (per grading)'!H$16="OUTPUT", 'PRINTABLE (per grading)'!B$13="Prelim"), IF(ISERROR(SUMIF(OUTPUT!C$20:M$20, "CLO10", OUTPUT!C84:M84) / OUTPUT!AL$15), "", SUMIF(OUTPUT!C$20:M$20, "CLO10", OUTPUT!C84:M84) / OUTPUT!AL$15),
IF(AND('PRINTABLE (per grading)'!H$16="OUTPUT", 'PRINTABLE (per grading)'!B$13="Midterm"), IF(ISERROR(SUMIF(OUTPUT!O$20:Y$20, "CLO10", OUTPUT!O84:Y84) / OUTPUT!AM$15), "", SUMIF(OUTPUT!O$20:Y$20, "CLO10", OUTPUT!O84:Y84) / OUTPUT!AM$15),
IF(AND('PRINTABLE (per grading)'!H$16="OUTPUT", 'PRINTABLE (per grading)'!B$13="Final"), IF(ISERROR(SUMIF(OUTPUT!AA$20:AI$20, "CLO10", OUTPUT!AA84:AI84) / OUTPUT!AN$15), "", SUMIF(OUTPUT!AA$20:AI$20, "CLO10", OUTPUT!AA84:AI84) / OUTPUT!AN$15),
"")))))),"")</f>
        <v/>
      </c>
      <c r="BI82" s="286" t="str">
        <f aca="false">IF(B82&lt;&gt;"",IF(BH82="","",IF(BH82&lt;0.5,1,IF(AND(BH82&gt;=0.5,BH82&lt;P$10),2,IF(BH82&gt;=P$10,3)))),"")</f>
        <v/>
      </c>
      <c r="BJ82" s="287" t="str">
        <f aca="false">IF(B82 &lt;&gt; "",IFERROR(IF(AVERAGE(BF82,BH82)&gt;=P$10,"Y","N"),""),"")</f>
        <v/>
      </c>
      <c r="BK82" s="8"/>
    </row>
    <row r="83" customFormat="false" ht="19.5" hidden="false" customHeight="true" outlineLevel="0" collapsed="false">
      <c r="A83" s="183" t="str">
        <f aca="false">IF(ISBLANK('Database (LECTURE-RES-PRAC)'!A80),"",'Database (LECTURE-RES-PRAC)'!A80)</f>
        <v/>
      </c>
      <c r="B83" s="184" t="str">
        <f aca="false">IF(ISBLANK('Database (LECTURE-RES-PRAC)'!B80),"",'Database (LECTURE-RES-PRAC)'!B80)</f>
        <v/>
      </c>
      <c r="C83" s="230" t="str">
        <f aca="false">IF(B83&lt;&gt;"",IF(C$16="PRELIM",'Grade computation'!C83, IF(C$16="MIDTERM",'Grade computation'!K83, IF(C$16="FINAL",'Grade computation'!S83,""))),"")</f>
        <v/>
      </c>
      <c r="D83" s="231" t="str">
        <f aca="false">IF(B83&lt;&gt;"",IFERROR(IF(B$11="80-20", (((C83/C$19)*X$6)+X$7)*D$18, IF(B$11="60-40", (((C83/C$19)*Y$6)+Y$7)*D$18, 0)),0),"")</f>
        <v/>
      </c>
      <c r="E83" s="230" t="str">
        <f aca="false">IF(B83&lt;&gt;"", IF(C$16="PRELIM",'Grade computation'!E83, IF(C$16="MIDTERM",'Grade computation'!M83, IF(C$16="FINAL",'Grade computation'!U83,""))),"")</f>
        <v/>
      </c>
      <c r="F83" s="232" t="str">
        <f aca="false">IF(B83&lt;&gt;"",IFERROR(IF(B$11="80-20", (((E83/E$19)*X$6)+X$7)*F$18, IF(B$11="60-40", (((E83/E$19)*Y$6)+Y$7)*F$18, 0)),0),"")</f>
        <v/>
      </c>
      <c r="G83" s="233" t="str">
        <f aca="false">IF(B83&lt;&gt;"",IFERROR((D83+F83),0),"")</f>
        <v/>
      </c>
      <c r="H83" s="234" t="str">
        <f aca="false">IF(B83&lt;&gt;"",IF(C$16="PRELIM", 'Grade computation'!H83, IF(C$16="MIDTERM", 'Grade computation'!P83, IF(C$16="FINAL",'Grade computation'!X83, ""))),"")</f>
        <v/>
      </c>
      <c r="I83" s="233" t="str">
        <f aca="false">IF(B83&lt;&gt;"",IFERROR(IF(B$11="80-20", (((H83/H$19)*X$6)+X$7)*I$19, IF(B$11="60-40", (((H83/H$19)*Y$6)+Y$7)*I$19, 0)),0),"")</f>
        <v/>
      </c>
      <c r="J83" s="237" t="str">
        <f aca="false">IFERROR((G83+I83),"")</f>
        <v/>
      </c>
      <c r="K83" s="183" t="str">
        <f aca="false">IFERROR(IF(J83="","",IF(J83&gt;=75,"PASSED","FAILED")),"")</f>
        <v/>
      </c>
      <c r="L83" s="183"/>
      <c r="M83" s="194" t="str">
        <f aca="false">IF(B83 &lt;&gt; "", IFERROR(IF(C$16 = "PRELIM", SUMIF('Database (LECTURE-RES-PRAC)'!D$14:AG$14, "CLO1", 'Database (LECTURE-RES-PRAC)'!D80:AG80) / 'Grade computation'!F$4, IF(C$16 = "MIDTERM", SUMIF('Database (LECTURE-RES-PRAC)'!AJ$14:BM$14, "CLO1", 'Database (LECTURE-RES-PRAC)'!AJ80:BM80) / 'Grade computation'!G$4, IF(C$16 = "FINAL", SUMIF('Database (LECTURE-RES-PRAC)'!BP$14:CS$14, "CLO1", 'Database (LECTURE-RES-PRAC)'!BP80:CS80) / 'Grade computation'!H$4,""))),""),"")</f>
        <v/>
      </c>
      <c r="N83" s="286" t="str">
        <f aca="false">IF(B83&lt;&gt;"",IF(M83="","",IF(M83&lt;0.5,1,IF(AND(M83&gt;=0.5,M83&lt;P$10),2,IF(M83&gt;=P$10,3)))),"")</f>
        <v/>
      </c>
      <c r="O83" s="194" t="str">
        <f aca="false">IF(B83 &lt;&gt; "",IF(AND('PRINTABLE (per grading)'!H$16="EXAM", 'PRINTABLE (per grading)'!B$13="Prelim"), IF(ISERROR(SUMIF('Exam (LECTURE ONLY)'!D$20:M$20, "CLO1", 'Exam (LECTURE ONLY)'!D85:M85) / 'Exam (LECTURE ONLY)'!AL$6), "", SUMIF('Exam (LECTURE ONLY)'!D$20:M$20, "CLO1", 'Exam (LECTURE ONLY)'!D85:M85) /'Exam (LECTURE ONLY)'!AL$6),
IF(AND('PRINTABLE (per grading)'!H$16="EXAM", 'PRINTABLE (per grading)'!B$13="Midterm"), IF(ISERROR(SUMIF('Exam (LECTURE ONLY)'!O$20:X$20, "CLO1", 'Exam (LECTURE ONLY)'!O85:X85) / 'Exam (LECTURE ONLY)'!AM$6), "", SUMIF('Exam (LECTURE ONLY)'!O$20:X$20, "CLO1", 'Exam (LECTURE ONLY)'!O85:X85) / 'Exam (LECTURE ONLY)'!AM$6),
IF(AND('PRINTABLE (per grading)'!H$16="EXAM", 'PRINTABLE (per grading)'!B$13="Final"), IF(ISERROR(SUMIF('Exam (LECTURE ONLY)'!Z$20:AI$20, "CLO1", 'Exam (LECTURE ONLY)'!Z85:AI85) / 'Exam (LECTURE ONLY)'!AN$6), "", SUMIF('Exam (LECTURE ONLY)'!Z$20:AI$20, "CLO1", 'Exam (LECTURE ONLY)'!Z85:AI85) / 'Exam (LECTURE ONLY)'!AN$6),
IF(AND('PRINTABLE (per grading)'!H$16="OUTPUT", 'PRINTABLE (per grading)'!B$13="Prelim"), IF(ISERROR(SUMIF(OUTPUT!C$20:M$20, "CLO1", OUTPUT!C85:M85) / OUTPUT!AL$6), "", SUMIF(OUTPUT!C$20:M$20, "CLO1", OUTPUT!C85:M85) / OUTPUT!AL$6),
IF(AND('PRINTABLE (per grading)'!H$16="OUTPUT", 'PRINTABLE (per grading)'!B$13="Midterm"), IF(ISERROR(SUMIF(OUTPUT!O$20:Y$20, "CLO1", OUTPUT!O85:Y85) / OUTPUT!AM$6), "", SUMIF(OUTPUT!O$20:Y$20, "CLO1", OUTPUT!O85:Y85) / OUTPUT!AM$6),
IF(AND('PRINTABLE (per grading)'!H$16="OUTPUT", 'PRINTABLE (per grading)'!B$13="Final"), IF(ISERROR(SUMIF(OUTPUT!AA$20:AI$20, "CLO1", OUTPUT!AA85:AI85) / OUTPUT!AN$6), "", SUMIF(OUTPUT!AA$20:AI$20, "CLO1", OUTPUT!AA85:AI85) / OUTPUT!AN$6),
"")))))),"")</f>
        <v/>
      </c>
      <c r="P83" s="286" t="str">
        <f aca="false">IF(B83&lt;&gt;"",IF(O83="","",IF(O83&lt;0.5,1,IF(AND(O83&gt;=0.5,O83&lt;P$10),2,IF(O83&gt;=P$10,3)))),"")</f>
        <v/>
      </c>
      <c r="Q83" s="287" t="str">
        <f aca="false">IF(B83 &lt;&gt; "",IFERROR(IF(AVERAGE(M83,O83)&gt;=P$10,"Y","N"),""),"")</f>
        <v/>
      </c>
      <c r="R83" s="194" t="str">
        <f aca="false">IF(B83 &lt;&gt; "", IFERROR(IF(C$16 = "PRELIM", SUMIF('Database (LECTURE-RES-PRAC)'!D$14:AG$14, "CLO2", 'Database (LECTURE-RES-PRAC)'!D80:AG80) / 'Grade computation'!F$5, IF(C$16 = "MIDTERM", SUMIF('Database (LECTURE-RES-PRAC)'!AJ$14:BM$14, "CLO2", 'Database (LECTURE-RES-PRAC)'!AJ80:BM80) / 'Grade computation'!G$5, IF(C$16 = "FINAL", SUMIF('Database (LECTURE-RES-PRAC)'!BP$14:CS$14, "CLO2", 'Database (LECTURE-RES-PRAC)'!BP80:CS80) / 'Grade computation'!H$5,""))),""),"")</f>
        <v/>
      </c>
      <c r="S83" s="286" t="str">
        <f aca="false">IF(B83&lt;&gt;"",IF(R83="","",IF(R83&lt;0.5,1,IF(AND(R83&gt;=0.5,R83&lt;P$10),2,IF(R83&gt;=P$10,3)))),"")</f>
        <v/>
      </c>
      <c r="T83" s="194" t="str">
        <f aca="false">IF(B83 &lt;&gt; "",IF(AND('PRINTABLE (per grading)'!H$16="EXAM", 'PRINTABLE (per grading)'!B$13="Prelim"), IF(ISERROR(SUMIF('Exam (LECTURE ONLY)'!D$20:M$20, "CLO2", 'Exam (LECTURE ONLY)'!D85:M85) / 'Exam (LECTURE ONLY)'!AL$7), "", SUMIF('Exam (LECTURE ONLY)'!D$20:M$20, "CLO2", 'Exam (LECTURE ONLY)'!D85:M85) /'Exam (LECTURE ONLY)'!AL$7),
IF(AND('PRINTABLE (per grading)'!H$16="EXAM", 'PRINTABLE (per grading)'!B$13="Midterm"), IF(ISERROR(SUMIF('Exam (LECTURE ONLY)'!O$20:X$20, "CLO2", 'Exam (LECTURE ONLY)'!O85:X85) / 'Exam (LECTURE ONLY)'!AM$7), "", SUMIF('Exam (LECTURE ONLY)'!O$20:X$20, "CLO2", 'Exam (LECTURE ONLY)'!O85:X85) / 'Exam (LECTURE ONLY)'!AM$7),
IF(AND('PRINTABLE (per grading)'!H$16="EXAM", 'PRINTABLE (per grading)'!B$13="Final"), IF(ISERROR(SUMIF('Exam (LECTURE ONLY)'!Z$20:AI$20, "CLO2", 'Exam (LECTURE ONLY)'!Z85:AI85) / 'Exam (LECTURE ONLY)'!AN$7), "", SUMIF('Exam (LECTURE ONLY)'!Z$20:AI$20, "CLO2", 'Exam (LECTURE ONLY)'!Z85:AI85) / 'Exam (LECTURE ONLY)'!AN$7),
IF(AND('PRINTABLE (per grading)'!H$16="OUTPUT", 'PRINTABLE (per grading)'!B$13="Prelim"), IF(ISERROR(SUMIF(OUTPUT!C$20:M$20, "CLO2", OUTPUT!C85:M85) / OUTPUT!AL$7), "", SUMIF(OUTPUT!C$20:M$20, "CLO2", OUTPUT!C85:M85) / OUTPUT!AL$7),
IF(AND('PRINTABLE (per grading)'!H$16="OUTPUT", 'PRINTABLE (per grading)'!B$13="Midterm"), IF(ISERROR(SUMIF(OUTPUT!O$20:Y$20, "CLO2", OUTPUT!O85:Y85) / OUTPUT!AM$7), "", SUMIF(OUTPUT!O$20:Y$20, "CLO2", OUTPUT!O85:Y85) / OUTPUT!AM$7),
IF(AND('PRINTABLE (per grading)'!H$16="OUTPUT", 'PRINTABLE (per grading)'!B$13="Final"), IF(ISERROR(SUMIF(OUTPUT!AA$20:AI$20, "CLO2", OUTPUT!AA85:AI85) / OUTPUT!AN$7), "", SUMIF(OUTPUT!AA$20:AI$20, "CLO2", OUTPUT!AA85:AI85) / OUTPUT!AN$7),
"")))))),"")</f>
        <v/>
      </c>
      <c r="U83" s="286" t="str">
        <f aca="false">IF(B83&lt;&gt;"",IF(T83="","",IF(T83&lt;0.5,1,IF(AND(T83&gt;=0.5,T83&lt;P$10),2,IF(T83&gt;=P$10,3)))),"")</f>
        <v/>
      </c>
      <c r="V83" s="287" t="str">
        <f aca="false">IF(B83 &lt;&gt; "",IFERROR(IF(AVERAGE(R83,T83)&gt;=P$10,"Y","N"),""),"")</f>
        <v/>
      </c>
      <c r="W83" s="194" t="str">
        <f aca="false">IF(B83 &lt;&gt; "", IFERROR(IF(C$16 = "PRELIM", SUMIF('Database (LECTURE-RES-PRAC)'!D$14:AG$14, "CLO3", 'Database (LECTURE-RES-PRAC)'!D80:AG80) / 'Grade computation'!F$6, IF(C$16 = "MIDTERM", SUMIF('Database (LECTURE-RES-PRAC)'!AJ$14:BM$14, "CLO3", 'Database (LECTURE-RES-PRAC)'!AJ80:BM80) / 'Grade computation'!G$6, IF(C$16 = "FINAL", SUMIF('Database (LECTURE-RES-PRAC)'!BP$14:CS$14, "CLO3", 'Database (LECTURE-RES-PRAC)'!BP80:CS80) / 'Grade computation'!H$6,""))),""),"")</f>
        <v/>
      </c>
      <c r="X83" s="286" t="str">
        <f aca="false">IF(B83&lt;&gt;"",IF(W83="","",IF(W83&lt;0.5,1,IF(AND(W83&gt;=0.5,W83&lt;P$10),2,IF(W83&gt;=P$10,3)))),"")</f>
        <v/>
      </c>
      <c r="Y83" s="194" t="str">
        <f aca="false">IF(B83 &lt;&gt; "",IF(AND('PRINTABLE (per grading)'!H$16="EXAM", 'PRINTABLE (per grading)'!B$13="Prelim"), IF(ISERROR(SUMIF('Exam (LECTURE ONLY)'!D$20:M$20, "CLO3", 'Exam (LECTURE ONLY)'!D85:M85) / 'Exam (LECTURE ONLY)'!AL$8), "", SUMIF('Exam (LECTURE ONLY)'!D$20:M$20, "CLO3", 'Exam (LECTURE ONLY)'!D85:M85) /'Exam (LECTURE ONLY)'!AL$8),
IF(AND('PRINTABLE (per grading)'!H$16="EXAM", 'PRINTABLE (per grading)'!B$13="Midterm"), IF(ISERROR(SUMIF('Exam (LECTURE ONLY)'!O$20:X$20, "CLO3", 'Exam (LECTURE ONLY)'!O85:X85) / 'Exam (LECTURE ONLY)'!AM$8), "", SUMIF('Exam (LECTURE ONLY)'!O$20:X$20, "CLO3", 'Exam (LECTURE ONLY)'!O85:X85) / 'Exam (LECTURE ONLY)'!AM$8),
IF(AND('PRINTABLE (per grading)'!H$16="EXAM", 'PRINTABLE (per grading)'!B$13="Final"), IF(ISERROR(SUMIF('Exam (LECTURE ONLY)'!Z$20:AI$20, "CLO3", 'Exam (LECTURE ONLY)'!Z85:AI85) / 'Exam (LECTURE ONLY)'!AN$8), "", SUMIF('Exam (LECTURE ONLY)'!Z$20:AI$20, "CLO3", 'Exam (LECTURE ONLY)'!Z85:AI85) / 'Exam (LECTURE ONLY)'!AN$8),
IF(AND('PRINTABLE (per grading)'!H$16="OUTPUT", 'PRINTABLE (per grading)'!B$13="Prelim"), IF(ISERROR(SUMIF(OUTPUT!C$20:M$20, "CLO3", OUTPUT!C85:M85) / OUTPUT!AL$8), "", SUMIF(OUTPUT!C$20:M$20, "CLO3", OUTPUT!C85:M85) / OUTPUT!AL$8),
IF(AND('PRINTABLE (per grading)'!H$16="OUTPUT", 'PRINTABLE (per grading)'!B$13="Midterm"), IF(ISERROR(SUMIF(OUTPUT!O$20:Y$20, "CLO3", OUTPUT!O85:Y85) / OUTPUT!AM$8), "", SUMIF(OUTPUT!O$20:Y$20, "CLO3", OUTPUT!O85:Y85) / OUTPUT!AM$8),
IF(AND('PRINTABLE (per grading)'!H$16="OUTPUT", 'PRINTABLE (per grading)'!B$13="Final"), IF(ISERROR(SUMIF(OUTPUT!AA$20:AI$20, "CLO3", OUTPUT!AA85:AI85) / OUTPUT!AN$8), "", SUMIF(OUTPUT!AA$20:AI$20, "CLO3", OUTPUT!AA85:AI85) / OUTPUT!AN$8),
"" )))))),"")</f>
        <v/>
      </c>
      <c r="Z83" s="286" t="str">
        <f aca="false">IF(B83&lt;&gt;"",IF(Y83="","",IF(Y83&lt;0.5,1,IF(AND(Y83&gt;=0.5,Y83&lt;P$10),2,IF(Y83&gt;=P$10,3)))),"")</f>
        <v/>
      </c>
      <c r="AA83" s="287" t="str">
        <f aca="false">IF(B83 &lt;&gt; "",IFERROR(IF(AVERAGE(W83,Y83)&gt;=P$10,"Y","N"),""),"")</f>
        <v/>
      </c>
      <c r="AB83" s="194" t="str">
        <f aca="false">IF(B83 &lt;&gt; "", IFERROR(IF(C$16 = "PRELIM", SUMIF('Database (LECTURE-RES-PRAC)'!D$14:AG$14, "CLO4", 'Database (LECTURE-RES-PRAC)'!D80:AG80) / 'Grade computation'!F$7, IF(C$16 = "MIDTERM", SUMIF('Database (LECTURE-RES-PRAC)'!AJ$14:BM$14, "CLO4", 'Database (LECTURE-RES-PRAC)'!AJ80:BM80) / 'Grade computation'!G$7, IF(C$16 = "FINAL", SUMIF('Database (LECTURE-RES-PRAC)'!BP$14:CS$14, "CLO4", 'Database (LECTURE-RES-PRAC)'!BP80:CS80) / 'Grade computation'!H$7,""))),""),"")</f>
        <v/>
      </c>
      <c r="AC83" s="286" t="str">
        <f aca="false">IF(B83&lt;&gt;"",IF(AB83="","",IF(AB83&lt;0.5,1,IF(AND(AB83&gt;=0.5,AB83&lt;P$10),2,IF(AB83&gt;=P$10,3)))),"")</f>
        <v/>
      </c>
      <c r="AD83" s="194" t="str">
        <f aca="false">IF(B83 &lt;&gt; "",IF(AND('PRINTABLE (per grading)'!H$16="EXAM", 'PRINTABLE (per grading)'!B$13="Prelim"), IF(ISERROR(SUMIF('Exam (LECTURE ONLY)'!D$20:M$20, "CLO4", 'Exam (LECTURE ONLY)'!D85:M85) / 'Exam (LECTURE ONLY)'!AL$9), "", SUMIF('Exam (LECTURE ONLY)'!D$20:M$20, "CLO4", 'Exam (LECTURE ONLY)'!D85:M85) /'Exam (LECTURE ONLY)'!AL$9),
IF(AND('PRINTABLE (per grading)'!H$16="EXAM", 'PRINTABLE (per grading)'!B$13="Midterm"), IF(ISERROR(SUMIF('Exam (LECTURE ONLY)'!O$20:X$20, "CLO4", 'Exam (LECTURE ONLY)'!O85:X85) / 'Exam (LECTURE ONLY)'!AM$9), "", SUMIF('Exam (LECTURE ONLY)'!O$20:X$20, "CLO4", 'Exam (LECTURE ONLY)'!O85:X85) / 'Exam (LECTURE ONLY)'!AM$9),
IF(AND('PRINTABLE (per grading)'!H$16="EXAM", 'PRINTABLE (per grading)'!B$13="Final"), IF(ISERROR(SUMIF('Exam (LECTURE ONLY)'!Z$20:AI$20, "CLO4", 'Exam (LECTURE ONLY)'!Z85:AI85) / 'Exam (LECTURE ONLY)'!AN$9), "", SUMIF('Exam (LECTURE ONLY)'!Z$20:AI$20, "CLO4", 'Exam (LECTURE ONLY)'!Z85:AI85) / 'Exam (LECTURE ONLY)'!AN$9),
IF(AND('PRINTABLE (per grading)'!H$16="OUTPUT", 'PRINTABLE (per grading)'!B$13="Prelim"), IF(ISERROR(SUMIF(OUTPUT!C$20:M$20, "CLO4", OUTPUT!C85:M85) / OUTPUT!AL$9), "", SUMIF(OUTPUT!C$20:M$20, "CLO4", OUTPUT!C85:M85) / OUTPUT!AL$9),
IF(AND('PRINTABLE (per grading)'!H$16="OUTPUT", 'PRINTABLE (per grading)'!B$13="Midterm"), IF(ISERROR(SUMIF(OUTPUT!O$20:Y$20, "CLO4", OUTPUT!O85:Y85) / OUTPUT!AM$9), "", SUMIF(OUTPUT!O$20:Y$20, "CLO4", OUTPUT!O85:Y85) / OUTPUT!AM$9),
IF(AND('PRINTABLE (per grading)'!H$16="OUTPUT", 'PRINTABLE (per grading)'!B$13="Final"), IF(ISERROR(SUMIF(OUTPUT!AA$20:AI$20, "CLO4", OUTPUT!AA85:AI85) / OUTPUT!AN$9), "", SUMIF(OUTPUT!AA$20:AI$20, "CLO4", OUTPUT!AA85:AI85) / OUTPUT!AN$9),
"")))))),"")</f>
        <v/>
      </c>
      <c r="AE83" s="286" t="str">
        <f aca="false">IF(B83&lt;&gt;"",IF(AD83="","",IF(AD83&lt;0.5,1,IF(AND(AD83&gt;=0.5,AD83&lt;P$10),2,IF(AD83&gt;=P$10,3)))),"")</f>
        <v/>
      </c>
      <c r="AF83" s="287" t="str">
        <f aca="false">IF(B83 &lt;&gt; "",IFERROR(IF(AVERAGE(AB83,AD83)&gt;=P$10,"Y","N"),""),"")</f>
        <v/>
      </c>
      <c r="AG83" s="194" t="str">
        <f aca="false">IF(B83 &lt;&gt; "", IFERROR(IF(C$16 = "PRELIM", SUMIF('Database (LECTURE-RES-PRAC)'!D$14:AG$14, "CLO5", 'Database (LECTURE-RES-PRAC)'!D80:AG80) / 'Grade computation'!F$8, IF(C$16 = "MIDTERM", SUMIF('Database (LECTURE-RES-PRAC)'!AJ$14:BM$14, "CLO5", 'Database (LECTURE-RES-PRAC)'!AJ80:BM80) / 'Grade computation'!G$8, IF(C$16 = "FINAL", SUMIF('Database (LECTURE-RES-PRAC)'!BP$14:CS$14, "CLO5", 'Database (LECTURE-RES-PRAC)'!BP80:CS80) / 'Grade computation'!H$8,""))),""),"")</f>
        <v/>
      </c>
      <c r="AH83" s="286" t="str">
        <f aca="false">IF(B83&lt;&gt;"",IF(AG83="","",IF(AG83&lt;0.5,1,IF(AND(AG83&gt;=0.5,AG83&lt;P$10),2,IF(AG83&gt;=P$10,3)))),"")</f>
        <v/>
      </c>
      <c r="AI83" s="194" t="str">
        <f aca="false">IF(B83 &lt;&gt; "",IF(AND('PRINTABLE (per grading)'!H$16="EXAM", 'PRINTABLE (per grading)'!B$13="Prelim"), IF(ISERROR(SUMIF('Exam (LECTURE ONLY)'!D$20:M$20, "CLO5", 'Exam (LECTURE ONLY)'!D85:M85) / 'Exam (LECTURE ONLY)'!AL$10), "", SUMIF('Exam (LECTURE ONLY)'!D$20:M$20, "CLO5", 'Exam (LECTURE ONLY)'!D85:M85) /'Exam (LECTURE ONLY)'!AL$10),
IF(AND('PRINTABLE (per grading)'!H$16="EXAM", 'PRINTABLE (per grading)'!B$13="Midterm"), IF(ISERROR(SUMIF('Exam (LECTURE ONLY)'!O$20:X$20, "CLO5", 'Exam (LECTURE ONLY)'!O85:X85) / 'Exam (LECTURE ONLY)'!AM$10), "", SUMIF('Exam (LECTURE ONLY)'!O$20:X$20, "CLO5", 'Exam (LECTURE ONLY)'!O85:X85) / 'Exam (LECTURE ONLY)'!AM$10),
IF(AND('PRINTABLE (per grading)'!H$16="EXAM", 'PRINTABLE (per grading)'!B$13="Final"), IF(ISERROR(SUMIF('Exam (LECTURE ONLY)'!Z$20:AI$20, "CLO5", 'Exam (LECTURE ONLY)'!Z85:AI85) / 'Exam (LECTURE ONLY)'!AN$10), "", SUMIF('Exam (LECTURE ONLY)'!Z$20:AI$20, "CLO5", 'Exam (LECTURE ONLY)'!Z85:AI85) / 'Exam (LECTURE ONLY)'!AN$10),
IF(AND('PRINTABLE (per grading)'!H$16="OUTPUT", 'PRINTABLE (per grading)'!B$13="Prelim"), IF(ISERROR(SUMIF(OUTPUT!C$20:M$20, "CLO5", OUTPUT!C85:M85) / OUTPUT!AL$10), "", SUMIF(OUTPUT!C$20:M$20, "CLO5", OUTPUT!C85:M85) / OUTPUT!AL$10),
IF(AND('PRINTABLE (per grading)'!H$16="OUTPUT", 'PRINTABLE (per grading)'!B$13="Midterm"), IF(ISERROR(SUMIF(OUTPUT!O$20:Y$20, "CLO5", OUTPUT!O85:Y85) / OUTPUT!AM$10), "", SUMIF(OUTPUT!O$20:Y$20, "CLO5", OUTPUT!O85:Y85) / OUTPUT!AM$10),
IF(AND('PRINTABLE (per grading)'!H$16="OUTPUT", 'PRINTABLE (per grading)'!B$13="Final"), IF(ISERROR(SUMIF(OUTPUT!AA$20:AI$20, "CLO5", OUTPUT!AA85:AI85) / OUTPUT!AN$10), "", SUMIF(OUTPUT!AA$20:AI$20, "CLO5", OUTPUT!AA85:AI85) / OUTPUT!AN$10),
"")))))),"")</f>
        <v/>
      </c>
      <c r="AJ83" s="286" t="str">
        <f aca="false">IF(B83&lt;&gt;"",IF(AI83="","",IF(AI83&lt;0.5,1,IF(AND(AI83&gt;=0.5,AI83&lt;P$10),2,IF(AI83&gt;=P$10,3)))),"")</f>
        <v/>
      </c>
      <c r="AK83" s="287" t="str">
        <f aca="false">IF(B83 &lt;&gt; "",IFERROR(IF(AVERAGE(AG83,AI83)&gt;=P$10,"Y","N"),""),"")</f>
        <v/>
      </c>
      <c r="AL83" s="194" t="str">
        <f aca="false">IF(B83 &lt;&gt; "", IFERROR(IF(C$16 = "PRELIM", SUMIF('Database (LECTURE-RES-PRAC)'!D$14:AG$14, "CLO6", 'Database (LECTURE-RES-PRAC)'!D80:AG80) / 'Grade computation'!F$9, IF(C$16 = "MIDTERM", SUMIF('Database (LECTURE-RES-PRAC)'!AJ$14:BM$14, "CLO6", 'Database (LECTURE-RES-PRAC)'!AJ80:BM80) / 'Grade computation'!G$9, IF(C$16 = "FINAL", SUMIF('Database (LECTURE-RES-PRAC)'!BP$14:CS$14, "CLO6", 'Database (LECTURE-RES-PRAC)'!BP80:CS80) / 'Grade computation'!H$9,""))),""),"")</f>
        <v/>
      </c>
      <c r="AM83" s="286" t="str">
        <f aca="false">IF(B83&lt;&gt;"",IF(AL83="","",IF(AL83&lt;0.5,1,IF(AND(AL83&gt;=0.5,AL83&lt;P$10),2,IF(AL83&gt;=P$10,3)))),"")</f>
        <v/>
      </c>
      <c r="AN83" s="194" t="str">
        <f aca="false">IF(B83 &lt;&gt; "",IF(AND('PRINTABLE (per grading)'!H$16="EXAM", 'PRINTABLE (per grading)'!B$13="Prelim"), IF(ISERROR(SUMIF('Exam (LECTURE ONLY)'!D$20:M$20, "CLO6", 'Exam (LECTURE ONLY)'!D85:M85) / 'Exam (LECTURE ONLY)'!AL$11), "", SUMIF('Exam (LECTURE ONLY)'!D$20:M$20, "CLO6", 'Exam (LECTURE ONLY)'!D85:M85) /'Exam (LECTURE ONLY)'!AL$11),
IF(AND('PRINTABLE (per grading)'!H$16="EXAM", 'PRINTABLE (per grading)'!B$13="Midterm"), IF(ISERROR(SUMIF('Exam (LECTURE ONLY)'!O$20:X$20, "CLO6", 'Exam (LECTURE ONLY)'!O85:X85) / 'Exam (LECTURE ONLY)'!AM$11), "", SUMIF('Exam (LECTURE ONLY)'!O$20:X$20, "CLO6", 'Exam (LECTURE ONLY)'!O85:X85) / 'Exam (LECTURE ONLY)'!AM$11),
IF(AND('PRINTABLE (per grading)'!H$16="EXAM", 'PRINTABLE (per grading)'!B$13="Final"), IF(ISERROR(SUMIF('Exam (LECTURE ONLY)'!Z$20:AI$20, "CLO6", 'Exam (LECTURE ONLY)'!Z85:AI85) / 'Exam (LECTURE ONLY)'!AN$11), "", SUMIF('Exam (LECTURE ONLY)'!Z$20:AI$20, "CLO6", 'Exam (LECTURE ONLY)'!Z85:AI85) / 'Exam (LECTURE ONLY)'!AN$11),
IF(AND('PRINTABLE (per grading)'!H$16="OUTPUT", 'PRINTABLE (per grading)'!B$13="Prelim"), IF(ISERROR(SUMIF(OUTPUT!C$20:M$20, "CLO6", OUTPUT!C85:M85) / OUTPUT!AL$11), "", SUMIF(OUTPUT!C$20:M$20, "CLO6", OUTPUT!C85:M85) / OUTPUT!AL$11),
IF(AND('PRINTABLE (per grading)'!H$16="OUTPUT", 'PRINTABLE (per grading)'!B$13="Midterm"), IF(ISERROR(SUMIF(OUTPUT!O$20:Y$20, "CLO6", OUTPUT!O85:Y85) / OUTPUT!AM$11), "", SUMIF(OUTPUT!O$20:Y$20, "CLO6", OUTPUT!O85:Y85) / OUTPUT!AM$11),
IF(AND('PRINTABLE (per grading)'!H$16="OUTPUT", 'PRINTABLE (per grading)'!B$13="Final"), IF(ISERROR(SUMIF(OUTPUT!AA$20:AI$20, "CLO6", OUTPUT!AA85:AI85) / OUTPUT!AN$11), "", SUMIF(OUTPUT!AA$20:AI$20, "CLO6", OUTPUT!AA85:AI85) / OUTPUT!AN$11),
"")))))),"")</f>
        <v/>
      </c>
      <c r="AO83" s="286" t="str">
        <f aca="false">IF(B83&lt;&gt;"",IF(AN83="","",IF(AN83&lt;0.5,1,IF(AND(AN83&gt;=0.5,AN83&lt;P$10),2,IF(AN83&gt;=P$10,3)))),"")</f>
        <v/>
      </c>
      <c r="AP83" s="287" t="str">
        <f aca="false">IF(B83 &lt;&gt; "",IFERROR(IF(AVERAGE(AL83,AN83)&gt;=P$10,"Y","N"),""),"")</f>
        <v/>
      </c>
      <c r="AQ83" s="194" t="str">
        <f aca="false">IF(B83 &lt;&gt; "", IFERROR(IF(C$16 = "PRELIM", SUMIF('Database (LECTURE-RES-PRAC)'!D$14:AG$14, "CLO7", 'Database (LECTURE-RES-PRAC)'!D80:AG80) / 'Grade computation'!F$10, IF(C$16 = "MIDTERM", SUMIF('Database (LECTURE-RES-PRAC)'!AJ$14:BM$14, "CLO7", 'Database (LECTURE-RES-PRAC)'!AJ80:BM80) / 'Grade computation'!G$10, IF(C$16 = "FINAL", SUMIF('Database (LECTURE-RES-PRAC)'!BP$14:CS$14, "CLO7", 'Database (LECTURE-RES-PRAC)'!BP80:CS80) / 'Grade computation'!H$10,""))),""),"")</f>
        <v/>
      </c>
      <c r="AR83" s="286" t="str">
        <f aca="false">IF(B83&lt;&gt;"",IF(AQ83="","",IF(AQ83&lt;0.5,1,IF(AND(AQ83&gt;=0.5,AQ83&lt;P$10),2,IF(AQ83&gt;=P$10,3)))),"")</f>
        <v/>
      </c>
      <c r="AS83" s="194" t="str">
        <f aca="false">IF(B83 &lt;&gt; "",IF(AND('PRINTABLE (per grading)'!H$16="EXAM", 'PRINTABLE (per grading)'!B$13="Prelim"), IF(ISERROR(SUMIF('Exam (LECTURE ONLY)'!D$20:M$20, "CLO7", 'Exam (LECTURE ONLY)'!D85:M85) / 'Exam (LECTURE ONLY)'!AL$12), "", SUMIF('Exam (LECTURE ONLY)'!D$20:M$20, "CLO7", 'Exam (LECTURE ONLY)'!D85:M85) /'Exam (LECTURE ONLY)'!AL$12),
IF(AND('PRINTABLE (per grading)'!H$16="EXAM", 'PRINTABLE (per grading)'!B$13="Midterm"), IF(ISERROR(SUMIF('Exam (LECTURE ONLY)'!O$20:X$20, "CLO7", 'Exam (LECTURE ONLY)'!O85:X85) / 'Exam (LECTURE ONLY)'!AM$12), "", SUMIF('Exam (LECTURE ONLY)'!O$20:X$20, "CLO7", 'Exam (LECTURE ONLY)'!O85:X85) / 'Exam (LECTURE ONLY)'!AM$12),
IF(AND('PRINTABLE (per grading)'!H$16="EXAM", 'PRINTABLE (per grading)'!B$13="Final"), IF(ISERROR(SUMIF('Exam (LECTURE ONLY)'!Z$20:AI$20, "CLO7", 'Exam (LECTURE ONLY)'!Z85:AI85) / 'Exam (LECTURE ONLY)'!AN$12), "", SUMIF('Exam (LECTURE ONLY)'!Z$20:AI$20, "CLO7", 'Exam (LECTURE ONLY)'!Z85:AI85) / 'Exam (LECTURE ONLY)'!AN$12),
IF(AND('PRINTABLE (per grading)'!H$16="OUTPUT", 'PRINTABLE (per grading)'!B$13="Prelim"), IF(ISERROR(SUMIF(OUTPUT!C$20:M$20, "CLO7", OUTPUT!C85:M85) / OUTPUT!AL$12), "", SUMIF(OUTPUT!C$20:M$20, "CLO7", OUTPUT!C85:M85) / OUTPUT!AL$12),
IF(AND('PRINTABLE (per grading)'!H$16="OUTPUT", 'PRINTABLE (per grading)'!B$13="Midterm"), IF(ISERROR(SUMIF(OUTPUT!O$20:Y$20, "CLO7", OUTPUT!O85:Y85) / OUTPUT!AM$12), "", SUMIF(OUTPUT!O$20:Y$20, "CLO7", OUTPUT!O85:Y85) / OUTPUT!AM$12),
IF(AND('PRINTABLE (per grading)'!H$16="OUTPUT", 'PRINTABLE (per grading)'!B$13="Final"), IF(ISERROR(SUMIF(OUTPUT!AA$20:AI$20, "CLO7", OUTPUT!AA85:AI85) / OUTPUT!AN$12), "", SUMIF(OUTPUT!AA$20:AI$20, "CLO7", OUTPUT!AA85:AI85) / OUTPUT!AN$12),
"")))))),"")</f>
        <v/>
      </c>
      <c r="AT83" s="286" t="str">
        <f aca="false">IF(B83&lt;&gt;"",IF(AS83="","",IF(AS83&lt;0.5,1,IF(AND(AS83&gt;=0.5,AS83&lt;P$10),2,IF(AS83&gt;=P$10,3)))),"")</f>
        <v/>
      </c>
      <c r="AU83" s="287" t="str">
        <f aca="false">IF(B83 &lt;&gt; "",IFERROR(IF(AVERAGE(AQ83,AS83)&gt;=P$10,"Y","N"),""),"")</f>
        <v/>
      </c>
      <c r="AV83" s="194" t="str">
        <f aca="false">IF(B83 &lt;&gt; "", IFERROR(IF(C$16 = "PRELIM", SUMIF('Database (LECTURE-RES-PRAC)'!D$14:AG$14, "CLO8", 'Database (LECTURE-RES-PRAC)'!D80:AG80) / 'Grade computation'!F$11, IF(C$16 = "MIDTERM", SUMIF('Database (LECTURE-RES-PRAC)'!AJ$14:BM$14, "CLO8", 'Database (LECTURE-RES-PRAC)'!AJ80:BM80) / 'Grade computation'!G$11, IF(C$16 = "FINAL", SUMIF('Database (LECTURE-RES-PRAC)'!BP$14:CS$14, "CLO8", 'Database (LECTURE-RES-PRAC)'!BP80:CS80) / 'Grade computation'!H$11,""))),""),"")</f>
        <v/>
      </c>
      <c r="AW83" s="286" t="str">
        <f aca="false">IF(B83&lt;&gt;"",IF(AV83="","",IF(AV83&lt;0.5,1,IF(AND(AV83&gt;=0.5,AV83&lt;P$10),2,IF(AV83&gt;=P$10,3)))),"")</f>
        <v/>
      </c>
      <c r="AX83" s="194" t="str">
        <f aca="false">IF(B83 &lt;&gt; "",IF(AND('PRINTABLE (per grading)'!H$16="EXAM", 'PRINTABLE (per grading)'!B$13="Prelim"), IF(ISERROR(SUMIF('Exam (LECTURE ONLY)'!D$20:M$20, "CLO8", 'Exam (LECTURE ONLY)'!D85:M85) / 'Exam (LECTURE ONLY)'!AL$13), "", SUMIF('Exam (LECTURE ONLY)'!D$20:M$20, "CLO8", 'Exam (LECTURE ONLY)'!D85:M85) /'Exam (LECTURE ONLY)'!AL$13),
IF(AND('PRINTABLE (per grading)'!H$16="EXAM", 'PRINTABLE (per grading)'!B$13="Midterm"), IF(ISERROR(SUMIF('Exam (LECTURE ONLY)'!O$20:X$20, "CLO8", 'Exam (LECTURE ONLY)'!O85:X85) / 'Exam (LECTURE ONLY)'!AM$13), "", SUMIF('Exam (LECTURE ONLY)'!O$20:X$20, "CLO8", 'Exam (LECTURE ONLY)'!O85:X85) / 'Exam (LECTURE ONLY)'!AM$13),
IF(AND('PRINTABLE (per grading)'!H$16="EXAM", 'PRINTABLE (per grading)'!B$13="Final"), IF(ISERROR(SUMIF('Exam (LECTURE ONLY)'!Z$20:AI$20, "CLO8", 'Exam (LECTURE ONLY)'!Z85:AI85) / 'Exam (LECTURE ONLY)'!AN$13), "", SUMIF('Exam (LECTURE ONLY)'!Z$20:AI$20, "CLO8", 'Exam (LECTURE ONLY)'!Z85:AI85) / 'Exam (LECTURE ONLY)'!AN$13),
IF(AND('PRINTABLE (per grading)'!H$16="OUTPUT", 'PRINTABLE (per grading)'!B$13="Prelim"), IF(ISERROR(SUMIF(OUTPUT!C$20:M$20, "CLO8", OUTPUT!C85:M85) / OUTPUT!AL$13), "", SUMIF(OUTPUT!C$20:M$20, "CLO8", OUTPUT!C85:M85) / OUTPUT!AL$13),
IF(AND('PRINTABLE (per grading)'!H$16="OUTPUT", 'PRINTABLE (per grading)'!B$13="Midterm"), IF(ISERROR(SUMIF(OUTPUT!O$20:Y$20, "CLO8", OUTPUT!O85:Y85) / OUTPUT!AM$13), "", SUMIF(OUTPUT!O$20:Y$20, "CLO8", OUTPUT!O85:Y85) / OUTPUT!AM$13),
IF(AND('PRINTABLE (per grading)'!H$16="OUTPUT", 'PRINTABLE (per grading)'!B$13="Final"), IF(ISERROR(SUMIF(OUTPUT!AA$20:AI$20, "CLO8", OUTPUT!AA85:AI85) / OUTPUT!AN$13), "", SUMIF(OUTPUT!AA$20:AI$20, "CLO8", OUTPUT!AA85:AI85) / OUTPUT!AN$13),
"")))))),"")</f>
        <v/>
      </c>
      <c r="AY83" s="286" t="str">
        <f aca="false">IF(B83&lt;&gt;"",IF(AX83="","",IF(AX83&lt;0.5,1,IF(AND(AX83&gt;=0.5,AX83&lt;P$10),2,IF(AX83&gt;=P$10,3)))),"")</f>
        <v/>
      </c>
      <c r="AZ83" s="287" t="str">
        <f aca="false">IF(B83 &lt;&gt; "",IFERROR(IF(AVERAGE(AV83,AX83)&gt;=P$10,"Y","N"),""),"")</f>
        <v/>
      </c>
      <c r="BA83" s="194" t="str">
        <f aca="false">IF(B83 &lt;&gt; "", IFERROR(IF(C$16 = "PRELIM", SUMIF('Database (LECTURE-RES-PRAC)'!D$14:AG$14, "CLO9", 'Database (LECTURE-RES-PRAC)'!D80:AG80) / 'Grade computation'!F$12, IF(C$16 = "MIDTERM", SUMIF('Database (LECTURE-RES-PRAC)'!AJ$14:BM$14, "CLO9", 'Database (LECTURE-RES-PRAC)'!AJ80:BM80) / 'Grade computation'!G$12, IF(C$16 = "FINAL", SUMIF('Database (LECTURE-RES-PRAC)'!BP$14:CS$14, "CLO9", 'Database (LECTURE-RES-PRAC)'!BP80:CS80) / 'Grade computation'!H$12,""))),""),"")</f>
        <v/>
      </c>
      <c r="BB83" s="286" t="str">
        <f aca="false">IF(B83&lt;&gt;"",IF(BA83="","",IF(BA83&lt;0.5,1,IF(AND(BA83&gt;=0.5,BA83&lt;P$10),2,IF(BA83&gt;=P$10,3)))),"")</f>
        <v/>
      </c>
      <c r="BC83" s="194" t="str">
        <f aca="false">IF(B83 &lt;&gt; "",IF(AND('PRINTABLE (per grading)'!H$16="EXAM", 'PRINTABLE (per grading)'!B$13="Prelim"), IF(ISERROR(SUMIF('Exam (LECTURE ONLY)'!D$20:M$20, "CLO9", 'Exam (LECTURE ONLY)'!D85:M85) / 'Exam (LECTURE ONLY)'!AL$14), "", SUMIF('Exam (LECTURE ONLY)'!D$20:M$20, "CLO9", 'Exam (LECTURE ONLY)'!D85:M85) /'Exam (LECTURE ONLY)'!AL$14),
IF(AND('PRINTABLE (per grading)'!H$16="EXAM", 'PRINTABLE (per grading)'!B$13="Midterm"), IF(ISERROR(SUMIF('Exam (LECTURE ONLY)'!O$20:X$20, "CLO9", 'Exam (LECTURE ONLY)'!O85:X85) / 'Exam (LECTURE ONLY)'!AM$14), "", SUMIF('Exam (LECTURE ONLY)'!O$20:X$20, "CLO9", 'Exam (LECTURE ONLY)'!O85:X85) / 'Exam (LECTURE ONLY)'!AM$14),
IF(AND('PRINTABLE (per grading)'!H$16="EXAM", 'PRINTABLE (per grading)'!B$13="Final"), IF(ISERROR(SUMIF('Exam (LECTURE ONLY)'!Z$20:AI$20, "CLO9", 'Exam (LECTURE ONLY)'!Z85:AI85) / 'Exam (LECTURE ONLY)'!AN$14), "", SUMIF('Exam (LECTURE ONLY)'!Z$20:AI$20, "CLO9", 'Exam (LECTURE ONLY)'!Z85:AI85) / 'Exam (LECTURE ONLY)'!AN$14),
IF(AND('PRINTABLE (per grading)'!H$16="OUTPUT", 'PRINTABLE (per grading)'!B$13="Prelim"), IF(ISERROR(SUMIF(OUTPUT!C$20:M$20, "CLO9", OUTPUT!C85:M85) / OUTPUT!AL$14), "", SUMIF(OUTPUT!C$20:M$20, "CLO9", OUTPUT!C85:M85) / OUTPUT!AL$14),
IF(AND('PRINTABLE (per grading)'!H$16="OUTPUT", 'PRINTABLE (per grading)'!B$13="Midterm"), IF(ISERROR(SUMIF(OUTPUT!O$20:Y$20, "CLO9", OUTPUT!O85:Y85) / OUTPUT!AM$14), "", SUMIF(OUTPUT!O$20:Y$20, "CLO9", OUTPUT!O85:Y85) / OUTPUT!AM$14),
IF(AND('PRINTABLE (per grading)'!H$16="OUTPUT", 'PRINTABLE (per grading)'!B$13="Final"), IF(ISERROR(SUMIF(OUTPUT!AA$20:AI$20, "CLO9", OUTPUT!AA85:AI85) / OUTPUT!AN$14), "", SUMIF(OUTPUT!AA$20:AI$20, "CLO9", OUTPUT!AA85:AI85) / OUTPUT!AN$14),
"")))))),"")</f>
        <v/>
      </c>
      <c r="BD83" s="286" t="str">
        <f aca="false">IF(B83&lt;&gt;"",IF(BC83="","",IF(BC83&lt;0.5,1,IF(AND(BC83&gt;=0.5,BC83&lt;P$10),2,IF(BC83&gt;=P$10,3)))),"")</f>
        <v/>
      </c>
      <c r="BE83" s="287" t="str">
        <f aca="false">IF(B83 &lt;&gt; "",IFERROR(IF(AVERAGE(BA83,BC83)&gt;=P$10,"Y","N"),""),"")</f>
        <v/>
      </c>
      <c r="BF83" s="194" t="str">
        <f aca="false">IF(B83 &lt;&gt; "", IFERROR(IF(C$16 = "PRELIM", SUMIF('Database (LECTURE-RES-PRAC)'!D$14:AG$14, "CLO10", 'Database (LECTURE-RES-PRAC)'!D80:AG80) / 'Grade computation'!F$13, IF(C$16 = "MIDTERM", SUMIF('Database (LECTURE-RES-PRAC)'!AJ$14:BM$14, "CLO10", 'Database (LECTURE-RES-PRAC)'!AJ80:BM80) / 'Grade computation'!G$13, IF(C$16 = "FINAL", SUMIF('Database (LECTURE-RES-PRAC)'!BP$14:CS$14, "CLO10", 'Database (LECTURE-RES-PRAC)'!BP80:CS80) / 'Grade computation'!H$13,""))),""),"")</f>
        <v/>
      </c>
      <c r="BG83" s="286" t="str">
        <f aca="false">IF(B83&lt;&gt;"",IF(BF83="","",IF(BF83&lt;0.5,1,IF(AND(BF83&gt;=0.5,BF83&lt;P$10),2,IF(BF83&gt;=P$10,3)))),"")</f>
        <v/>
      </c>
      <c r="BH83" s="194" t="str">
        <f aca="false">IF(B83 &lt;&gt; "",IF(AND('PRINTABLE (per grading)'!H$16="EXAM", 'PRINTABLE (per grading)'!B$13="Prelim"), IF(ISERROR(SUMIF('Exam (LECTURE ONLY)'!D$20:M$20, "CLO10", 'Exam (LECTURE ONLY)'!D85:M85) / 'Exam (LECTURE ONLY)'!AL$15), "", SUMIF('Exam (LECTURE ONLY)'!D$20:M$20, "CLO10", 'Exam (LECTURE ONLY)'!D85:M85) /'Exam (LECTURE ONLY)'!AL$15),
IF(AND('PRINTABLE (per grading)'!H$16="EXAM", 'PRINTABLE (per grading)'!B$13="Midterm"), IF(ISERROR(SUMIF('Exam (LECTURE ONLY)'!O$20:X$20, "CLO10", 'Exam (LECTURE ONLY)'!O85:X85) / 'Exam (LECTURE ONLY)'!AM$15), "", SUMIF('Exam (LECTURE ONLY)'!O$20:X$20, "CLO10", 'Exam (LECTURE ONLY)'!O85:X85) / 'Exam (LECTURE ONLY)'!AM$15),
IF(AND('PRINTABLE (per grading)'!H$16="EXAM", 'PRINTABLE (per grading)'!B$13="Final"), IF(ISERROR(SUMIF('Exam (LECTURE ONLY)'!Z$20:AI$20, "CLO10", 'Exam (LECTURE ONLY)'!Z85:AI85) / 'Exam (LECTURE ONLY)'!AN$15), "", SUMIF('Exam (LECTURE ONLY)'!Z$20:AI$20, "CLO10", 'Exam (LECTURE ONLY)'!Z85:AI85) / 'Exam (LECTURE ONLY)'!AN$15),
IF(AND('PRINTABLE (per grading)'!H$16="OUTPUT", 'PRINTABLE (per grading)'!B$13="Prelim"), IF(ISERROR(SUMIF(OUTPUT!C$20:M$20, "CLO10", OUTPUT!C85:M85) / OUTPUT!AL$15), "", SUMIF(OUTPUT!C$20:M$20, "CLO10", OUTPUT!C85:M85) / OUTPUT!AL$15),
IF(AND('PRINTABLE (per grading)'!H$16="OUTPUT", 'PRINTABLE (per grading)'!B$13="Midterm"), IF(ISERROR(SUMIF(OUTPUT!O$20:Y$20, "CLO10", OUTPUT!O85:Y85) / OUTPUT!AM$15), "", SUMIF(OUTPUT!O$20:Y$20, "CLO10", OUTPUT!O85:Y85) / OUTPUT!AM$15),
IF(AND('PRINTABLE (per grading)'!H$16="OUTPUT", 'PRINTABLE (per grading)'!B$13="Final"), IF(ISERROR(SUMIF(OUTPUT!AA$20:AI$20, "CLO10", OUTPUT!AA85:AI85) / OUTPUT!AN$15), "", SUMIF(OUTPUT!AA$20:AI$20, "CLO10", OUTPUT!AA85:AI85) / OUTPUT!AN$15),
"")))))),"")</f>
        <v/>
      </c>
      <c r="BI83" s="286" t="str">
        <f aca="false">IF(B83&lt;&gt;"",IF(BH83="","",IF(BH83&lt;0.5,1,IF(AND(BH83&gt;=0.5,BH83&lt;P$10),2,IF(BH83&gt;=P$10,3)))),"")</f>
        <v/>
      </c>
      <c r="BJ83" s="287" t="str">
        <f aca="false">IF(B83 &lt;&gt; "",IFERROR(IF(AVERAGE(BF83,BH83)&gt;=P$10,"Y","N"),""),"")</f>
        <v/>
      </c>
      <c r="BK83" s="8"/>
    </row>
    <row r="84" customFormat="false" ht="19.5" hidden="false" customHeight="true" outlineLevel="0" collapsed="false">
      <c r="A84" s="228" t="str">
        <f aca="false">IF(ISBLANK('Database (LECTURE-RES-PRAC)'!A81),"",'Database (LECTURE-RES-PRAC)'!A81)</f>
        <v/>
      </c>
      <c r="B84" s="229" t="str">
        <f aca="false">IF(ISBLANK('Database (LECTURE-RES-PRAC)'!B81),"",'Database (LECTURE-RES-PRAC)'!B81)</f>
        <v/>
      </c>
      <c r="C84" s="230" t="str">
        <f aca="false">IF(B84&lt;&gt;"",IF(C$16="PRELIM",'Grade computation'!C84, IF(C$16="MIDTERM",'Grade computation'!K84, IF(C$16="FINAL",'Grade computation'!S84,""))),"")</f>
        <v/>
      </c>
      <c r="D84" s="231" t="str">
        <f aca="false">IF(B84&lt;&gt;"",IFERROR(IF(B$11="80-20", (((C84/C$19)*X$6)+X$7)*D$18, IF(B$11="60-40", (((C84/C$19)*Y$6)+Y$7)*D$18, 0)),0),"")</f>
        <v/>
      </c>
      <c r="E84" s="230" t="str">
        <f aca="false">IF(B84&lt;&gt;"", IF(C$16="PRELIM",'Grade computation'!E84, IF(C$16="MIDTERM",'Grade computation'!M84, IF(C$16="FINAL",'Grade computation'!U84,""))),"")</f>
        <v/>
      </c>
      <c r="F84" s="232" t="str">
        <f aca="false">IF(B84&lt;&gt;"",IFERROR(IF(B$11="80-20", (((E84/E$19)*X$6)+X$7)*F$18, IF(B$11="60-40", (((E84/E$19)*Y$6)+Y$7)*F$18, 0)),0),"")</f>
        <v/>
      </c>
      <c r="G84" s="233" t="str">
        <f aca="false">IF(B84&lt;&gt;"",IFERROR((D84+F84),0),"")</f>
        <v/>
      </c>
      <c r="H84" s="234" t="str">
        <f aca="false">IF(B84&lt;&gt;"",IF(C$16="PRELIM", 'Grade computation'!H84, IF(C$16="MIDTERM", 'Grade computation'!P84, IF(C$16="FINAL",'Grade computation'!X84, ""))),"")</f>
        <v/>
      </c>
      <c r="I84" s="233" t="str">
        <f aca="false">IF(B84&lt;&gt;"",IFERROR(IF(B$11="80-20", (((H84/H$19)*X$6)+X$7)*I$19, IF(B$11="60-40", (((H84/H$19)*Y$6)+Y$7)*I$19, 0)),0),"")</f>
        <v/>
      </c>
      <c r="J84" s="237" t="str">
        <f aca="false">IFERROR((G84+I84),"")</f>
        <v/>
      </c>
      <c r="K84" s="183" t="str">
        <f aca="false">IFERROR(IF(J84="","",IF(J84&gt;=75,"PASSED","FAILED")),"")</f>
        <v/>
      </c>
      <c r="L84" s="183"/>
      <c r="M84" s="194" t="str">
        <f aca="false">IF(B84 &lt;&gt; "", IFERROR(IF(C$16 = "PRELIM", SUMIF('Database (LECTURE-RES-PRAC)'!D$14:AG$14, "CLO1", 'Database (LECTURE-RES-PRAC)'!D81:AG81) / 'Grade computation'!F$4, IF(C$16 = "MIDTERM", SUMIF('Database (LECTURE-RES-PRAC)'!AJ$14:BM$14, "CLO1", 'Database (LECTURE-RES-PRAC)'!AJ81:BM81) / 'Grade computation'!G$4, IF(C$16 = "FINAL", SUMIF('Database (LECTURE-RES-PRAC)'!BP$14:CS$14, "CLO1", 'Database (LECTURE-RES-PRAC)'!BP81:CS81) / 'Grade computation'!H$4,""))),""),"")</f>
        <v/>
      </c>
      <c r="N84" s="286" t="str">
        <f aca="false">IF(B84&lt;&gt;"",IF(M84="","",IF(M84&lt;0.5,1,IF(AND(M84&gt;=0.5,M84&lt;P$10),2,IF(M84&gt;=P$10,3)))),"")</f>
        <v/>
      </c>
      <c r="O84" s="194" t="str">
        <f aca="false">IF(B84 &lt;&gt; "",IF(AND('PRINTABLE (per grading)'!H$16="EXAM", 'PRINTABLE (per grading)'!B$13="Prelim"), IF(ISERROR(SUMIF('Exam (LECTURE ONLY)'!D$20:M$20, "CLO1", 'Exam (LECTURE ONLY)'!D86:M86) / 'Exam (LECTURE ONLY)'!AL$6), "", SUMIF('Exam (LECTURE ONLY)'!D$20:M$20, "CLO1", 'Exam (LECTURE ONLY)'!D86:M86) /'Exam (LECTURE ONLY)'!AL$6),
IF(AND('PRINTABLE (per grading)'!H$16="EXAM", 'PRINTABLE (per grading)'!B$13="Midterm"), IF(ISERROR(SUMIF('Exam (LECTURE ONLY)'!O$20:X$20, "CLO1", 'Exam (LECTURE ONLY)'!O86:X86) / 'Exam (LECTURE ONLY)'!AM$6), "", SUMIF('Exam (LECTURE ONLY)'!O$20:X$20, "CLO1", 'Exam (LECTURE ONLY)'!O86:X86) / 'Exam (LECTURE ONLY)'!AM$6),
IF(AND('PRINTABLE (per grading)'!H$16="EXAM", 'PRINTABLE (per grading)'!B$13="Final"), IF(ISERROR(SUMIF('Exam (LECTURE ONLY)'!Z$20:AI$20, "CLO1", 'Exam (LECTURE ONLY)'!Z86:AI86) / 'Exam (LECTURE ONLY)'!AN$6), "", SUMIF('Exam (LECTURE ONLY)'!Z$20:AI$20, "CLO1", 'Exam (LECTURE ONLY)'!Z86:AI86) / 'Exam (LECTURE ONLY)'!AN$6),
IF(AND('PRINTABLE (per grading)'!H$16="OUTPUT", 'PRINTABLE (per grading)'!B$13="Prelim"), IF(ISERROR(SUMIF(OUTPUT!C$20:M$20, "CLO1", OUTPUT!C86:M86) / OUTPUT!AL$6), "", SUMIF(OUTPUT!C$20:M$20, "CLO1", OUTPUT!C86:M86) / OUTPUT!AL$6),
IF(AND('PRINTABLE (per grading)'!H$16="OUTPUT", 'PRINTABLE (per grading)'!B$13="Midterm"), IF(ISERROR(SUMIF(OUTPUT!O$20:Y$20, "CLO1", OUTPUT!O86:Y86) / OUTPUT!AM$6), "", SUMIF(OUTPUT!O$20:Y$20, "CLO1", OUTPUT!O86:Y86) / OUTPUT!AM$6),
IF(AND('PRINTABLE (per grading)'!H$16="OUTPUT", 'PRINTABLE (per grading)'!B$13="Final"), IF(ISERROR(SUMIF(OUTPUT!AA$20:AI$20, "CLO1", OUTPUT!AA86:AI86) / OUTPUT!AN$6), "", SUMIF(OUTPUT!AA$20:AI$20, "CLO1", OUTPUT!AA86:AI86) / OUTPUT!AN$6),
"")))))),"")</f>
        <v/>
      </c>
      <c r="P84" s="286" t="str">
        <f aca="false">IF(B84&lt;&gt;"",IF(O84="","",IF(O84&lt;0.5,1,IF(AND(O84&gt;=0.5,O84&lt;P$10),2,IF(O84&gt;=P$10,3)))),"")</f>
        <v/>
      </c>
      <c r="Q84" s="287" t="str">
        <f aca="false">IF(B84 &lt;&gt; "",IFERROR(IF(AVERAGE(M84,O84)&gt;=P$10,"Y","N"),""),"")</f>
        <v/>
      </c>
      <c r="R84" s="194" t="str">
        <f aca="false">IF(B84 &lt;&gt; "", IFERROR(IF(C$16 = "PRELIM", SUMIF('Database (LECTURE-RES-PRAC)'!D$14:AG$14, "CLO2", 'Database (LECTURE-RES-PRAC)'!D81:AG81) / 'Grade computation'!F$5, IF(C$16 = "MIDTERM", SUMIF('Database (LECTURE-RES-PRAC)'!AJ$14:BM$14, "CLO2", 'Database (LECTURE-RES-PRAC)'!AJ81:BM81) / 'Grade computation'!G$5, IF(C$16 = "FINAL", SUMIF('Database (LECTURE-RES-PRAC)'!BP$14:CS$14, "CLO2", 'Database (LECTURE-RES-PRAC)'!BP81:CS81) / 'Grade computation'!H$5,""))),""),"")</f>
        <v/>
      </c>
      <c r="S84" s="286" t="str">
        <f aca="false">IF(B84&lt;&gt;"",IF(R84="","",IF(R84&lt;0.5,1,IF(AND(R84&gt;=0.5,R84&lt;P$10),2,IF(R84&gt;=P$10,3)))),"")</f>
        <v/>
      </c>
      <c r="T84" s="194" t="str">
        <f aca="false">IF(B84 &lt;&gt; "",IF(AND('PRINTABLE (per grading)'!H$16="EXAM", 'PRINTABLE (per grading)'!B$13="Prelim"), IF(ISERROR(SUMIF('Exam (LECTURE ONLY)'!D$20:M$20, "CLO2", 'Exam (LECTURE ONLY)'!D86:M86) / 'Exam (LECTURE ONLY)'!AL$7), "", SUMIF('Exam (LECTURE ONLY)'!D$20:M$20, "CLO2", 'Exam (LECTURE ONLY)'!D86:M86) /'Exam (LECTURE ONLY)'!AL$7),
IF(AND('PRINTABLE (per grading)'!H$16="EXAM", 'PRINTABLE (per grading)'!B$13="Midterm"), IF(ISERROR(SUMIF('Exam (LECTURE ONLY)'!O$20:X$20, "CLO2", 'Exam (LECTURE ONLY)'!O86:X86) / 'Exam (LECTURE ONLY)'!AM$7), "", SUMIF('Exam (LECTURE ONLY)'!O$20:X$20, "CLO2", 'Exam (LECTURE ONLY)'!O86:X86) / 'Exam (LECTURE ONLY)'!AM$7),
IF(AND('PRINTABLE (per grading)'!H$16="EXAM", 'PRINTABLE (per grading)'!B$13="Final"), IF(ISERROR(SUMIF('Exam (LECTURE ONLY)'!Z$20:AI$20, "CLO2", 'Exam (LECTURE ONLY)'!Z86:AI86) / 'Exam (LECTURE ONLY)'!AN$7), "", SUMIF('Exam (LECTURE ONLY)'!Z$20:AI$20, "CLO2", 'Exam (LECTURE ONLY)'!Z86:AI86) / 'Exam (LECTURE ONLY)'!AN$7),
IF(AND('PRINTABLE (per grading)'!H$16="OUTPUT", 'PRINTABLE (per grading)'!B$13="Prelim"), IF(ISERROR(SUMIF(OUTPUT!C$20:M$20, "CLO2", OUTPUT!C86:M86) / OUTPUT!AL$7), "", SUMIF(OUTPUT!C$20:M$20, "CLO2", OUTPUT!C86:M86) / OUTPUT!AL$7),
IF(AND('PRINTABLE (per grading)'!H$16="OUTPUT", 'PRINTABLE (per grading)'!B$13="Midterm"), IF(ISERROR(SUMIF(OUTPUT!O$20:Y$20, "CLO2", OUTPUT!O86:Y86) / OUTPUT!AM$7), "", SUMIF(OUTPUT!O$20:Y$20, "CLO2", OUTPUT!O86:Y86) / OUTPUT!AM$7),
IF(AND('PRINTABLE (per grading)'!H$16="OUTPUT", 'PRINTABLE (per grading)'!B$13="Final"), IF(ISERROR(SUMIF(OUTPUT!AA$20:AI$20, "CLO2", OUTPUT!AA86:AI86) / OUTPUT!AN$7), "", SUMIF(OUTPUT!AA$20:AI$20, "CLO2", OUTPUT!AA86:AI86) / OUTPUT!AN$7),
"")))))),"")</f>
        <v/>
      </c>
      <c r="U84" s="286" t="str">
        <f aca="false">IF(B84&lt;&gt;"",IF(T84="","",IF(T84&lt;0.5,1,IF(AND(T84&gt;=0.5,T84&lt;P$10),2,IF(T84&gt;=P$10,3)))),"")</f>
        <v/>
      </c>
      <c r="V84" s="287" t="str">
        <f aca="false">IF(B84 &lt;&gt; "",IFERROR(IF(AVERAGE(R84,T84)&gt;=P$10,"Y","N"),""),"")</f>
        <v/>
      </c>
      <c r="W84" s="194" t="str">
        <f aca="false">IF(B84 &lt;&gt; "", IFERROR(IF(C$16 = "PRELIM", SUMIF('Database (LECTURE-RES-PRAC)'!D$14:AG$14, "CLO3", 'Database (LECTURE-RES-PRAC)'!D81:AG81) / 'Grade computation'!F$6, IF(C$16 = "MIDTERM", SUMIF('Database (LECTURE-RES-PRAC)'!AJ$14:BM$14, "CLO3", 'Database (LECTURE-RES-PRAC)'!AJ81:BM81) / 'Grade computation'!G$6, IF(C$16 = "FINAL", SUMIF('Database (LECTURE-RES-PRAC)'!BP$14:CS$14, "CLO3", 'Database (LECTURE-RES-PRAC)'!BP81:CS81) / 'Grade computation'!H$6,""))),""),"")</f>
        <v/>
      </c>
      <c r="X84" s="286" t="str">
        <f aca="false">IF(B84&lt;&gt;"",IF(W84="","",IF(W84&lt;0.5,1,IF(AND(W84&gt;=0.5,W84&lt;P$10),2,IF(W84&gt;=P$10,3)))),"")</f>
        <v/>
      </c>
      <c r="Y84" s="194" t="str">
        <f aca="false">IF(B84 &lt;&gt; "",IF(AND('PRINTABLE (per grading)'!H$16="EXAM", 'PRINTABLE (per grading)'!B$13="Prelim"), IF(ISERROR(SUMIF('Exam (LECTURE ONLY)'!D$20:M$20, "CLO3", 'Exam (LECTURE ONLY)'!D86:M86) / 'Exam (LECTURE ONLY)'!AL$8), "", SUMIF('Exam (LECTURE ONLY)'!D$20:M$20, "CLO3", 'Exam (LECTURE ONLY)'!D86:M86) /'Exam (LECTURE ONLY)'!AL$8),
IF(AND('PRINTABLE (per grading)'!H$16="EXAM", 'PRINTABLE (per grading)'!B$13="Midterm"), IF(ISERROR(SUMIF('Exam (LECTURE ONLY)'!O$20:X$20, "CLO3", 'Exam (LECTURE ONLY)'!O86:X86) / 'Exam (LECTURE ONLY)'!AM$8), "", SUMIF('Exam (LECTURE ONLY)'!O$20:X$20, "CLO3", 'Exam (LECTURE ONLY)'!O86:X86) / 'Exam (LECTURE ONLY)'!AM$8),
IF(AND('PRINTABLE (per grading)'!H$16="EXAM", 'PRINTABLE (per grading)'!B$13="Final"), IF(ISERROR(SUMIF('Exam (LECTURE ONLY)'!Z$20:AI$20, "CLO3", 'Exam (LECTURE ONLY)'!Z86:AI86) / 'Exam (LECTURE ONLY)'!AN$8), "", SUMIF('Exam (LECTURE ONLY)'!Z$20:AI$20, "CLO3", 'Exam (LECTURE ONLY)'!Z86:AI86) / 'Exam (LECTURE ONLY)'!AN$8),
IF(AND('PRINTABLE (per grading)'!H$16="OUTPUT", 'PRINTABLE (per grading)'!B$13="Prelim"), IF(ISERROR(SUMIF(OUTPUT!C$20:M$20, "CLO3", OUTPUT!C86:M86) / OUTPUT!AL$8), "", SUMIF(OUTPUT!C$20:M$20, "CLO3", OUTPUT!C86:M86) / OUTPUT!AL$8),
IF(AND('PRINTABLE (per grading)'!H$16="OUTPUT", 'PRINTABLE (per grading)'!B$13="Midterm"), IF(ISERROR(SUMIF(OUTPUT!O$20:Y$20, "CLO3", OUTPUT!O86:Y86) / OUTPUT!AM$8), "", SUMIF(OUTPUT!O$20:Y$20, "CLO3", OUTPUT!O86:Y86) / OUTPUT!AM$8),
IF(AND('PRINTABLE (per grading)'!H$16="OUTPUT", 'PRINTABLE (per grading)'!B$13="Final"), IF(ISERROR(SUMIF(OUTPUT!AA$20:AI$20, "CLO3", OUTPUT!AA86:AI86) / OUTPUT!AN$8), "", SUMIF(OUTPUT!AA$20:AI$20, "CLO3", OUTPUT!AA86:AI86) / OUTPUT!AN$8),
"" )))))),"")</f>
        <v/>
      </c>
      <c r="Z84" s="286" t="str">
        <f aca="false">IF(B84&lt;&gt;"",IF(Y84="","",IF(Y84&lt;0.5,1,IF(AND(Y84&gt;=0.5,Y84&lt;P$10),2,IF(Y84&gt;=P$10,3)))),"")</f>
        <v/>
      </c>
      <c r="AA84" s="287" t="str">
        <f aca="false">IF(B84 &lt;&gt; "",IFERROR(IF(AVERAGE(W84,Y84)&gt;=P$10,"Y","N"),""),"")</f>
        <v/>
      </c>
      <c r="AB84" s="194" t="str">
        <f aca="false">IF(B84 &lt;&gt; "", IFERROR(IF(C$16 = "PRELIM", SUMIF('Database (LECTURE-RES-PRAC)'!D$14:AG$14, "CLO4", 'Database (LECTURE-RES-PRAC)'!D81:AG81) / 'Grade computation'!F$7, IF(C$16 = "MIDTERM", SUMIF('Database (LECTURE-RES-PRAC)'!AJ$14:BM$14, "CLO4", 'Database (LECTURE-RES-PRAC)'!AJ81:BM81) / 'Grade computation'!G$7, IF(C$16 = "FINAL", SUMIF('Database (LECTURE-RES-PRAC)'!BP$14:CS$14, "CLO4", 'Database (LECTURE-RES-PRAC)'!BP81:CS81) / 'Grade computation'!H$7,""))),""),"")</f>
        <v/>
      </c>
      <c r="AC84" s="286" t="str">
        <f aca="false">IF(B84&lt;&gt;"",IF(AB84="","",IF(AB84&lt;0.5,1,IF(AND(AB84&gt;=0.5,AB84&lt;P$10),2,IF(AB84&gt;=P$10,3)))),"")</f>
        <v/>
      </c>
      <c r="AD84" s="194" t="str">
        <f aca="false">IF(B84 &lt;&gt; "",IF(AND('PRINTABLE (per grading)'!H$16="EXAM", 'PRINTABLE (per grading)'!B$13="Prelim"), IF(ISERROR(SUMIF('Exam (LECTURE ONLY)'!D$20:M$20, "CLO4", 'Exam (LECTURE ONLY)'!D86:M86) / 'Exam (LECTURE ONLY)'!AL$9), "", SUMIF('Exam (LECTURE ONLY)'!D$20:M$20, "CLO4", 'Exam (LECTURE ONLY)'!D86:M86) /'Exam (LECTURE ONLY)'!AL$9),
IF(AND('PRINTABLE (per grading)'!H$16="EXAM", 'PRINTABLE (per grading)'!B$13="Midterm"), IF(ISERROR(SUMIF('Exam (LECTURE ONLY)'!O$20:X$20, "CLO4", 'Exam (LECTURE ONLY)'!O86:X86) / 'Exam (LECTURE ONLY)'!AM$9), "", SUMIF('Exam (LECTURE ONLY)'!O$20:X$20, "CLO4", 'Exam (LECTURE ONLY)'!O86:X86) / 'Exam (LECTURE ONLY)'!AM$9),
IF(AND('PRINTABLE (per grading)'!H$16="EXAM", 'PRINTABLE (per grading)'!B$13="Final"), IF(ISERROR(SUMIF('Exam (LECTURE ONLY)'!Z$20:AI$20, "CLO4", 'Exam (LECTURE ONLY)'!Z86:AI86) / 'Exam (LECTURE ONLY)'!AN$9), "", SUMIF('Exam (LECTURE ONLY)'!Z$20:AI$20, "CLO4", 'Exam (LECTURE ONLY)'!Z86:AI86) / 'Exam (LECTURE ONLY)'!AN$9),
IF(AND('PRINTABLE (per grading)'!H$16="OUTPUT", 'PRINTABLE (per grading)'!B$13="Prelim"), IF(ISERROR(SUMIF(OUTPUT!C$20:M$20, "CLO4", OUTPUT!C86:M86) / OUTPUT!AL$9), "", SUMIF(OUTPUT!C$20:M$20, "CLO4", OUTPUT!C86:M86) / OUTPUT!AL$9),
IF(AND('PRINTABLE (per grading)'!H$16="OUTPUT", 'PRINTABLE (per grading)'!B$13="Midterm"), IF(ISERROR(SUMIF(OUTPUT!O$20:Y$20, "CLO4", OUTPUT!O86:Y86) / OUTPUT!AM$9), "", SUMIF(OUTPUT!O$20:Y$20, "CLO4", OUTPUT!O86:Y86) / OUTPUT!AM$9),
IF(AND('PRINTABLE (per grading)'!H$16="OUTPUT", 'PRINTABLE (per grading)'!B$13="Final"), IF(ISERROR(SUMIF(OUTPUT!AA$20:AI$20, "CLO4", OUTPUT!AA86:AI86) / OUTPUT!AN$9), "", SUMIF(OUTPUT!AA$20:AI$20, "CLO4", OUTPUT!AA86:AI86) / OUTPUT!AN$9),
"")))))),"")</f>
        <v/>
      </c>
      <c r="AE84" s="286" t="str">
        <f aca="false">IF(B84&lt;&gt;"",IF(AD84="","",IF(AD84&lt;0.5,1,IF(AND(AD84&gt;=0.5,AD84&lt;P$10),2,IF(AD84&gt;=P$10,3)))),"")</f>
        <v/>
      </c>
      <c r="AF84" s="287" t="str">
        <f aca="false">IF(B84 &lt;&gt; "",IFERROR(IF(AVERAGE(AB84,AD84)&gt;=P$10,"Y","N"),""),"")</f>
        <v/>
      </c>
      <c r="AG84" s="194" t="str">
        <f aca="false">IF(B84 &lt;&gt; "", IFERROR(IF(C$16 = "PRELIM", SUMIF('Database (LECTURE-RES-PRAC)'!D$14:AG$14, "CLO5", 'Database (LECTURE-RES-PRAC)'!D81:AG81) / 'Grade computation'!F$8, IF(C$16 = "MIDTERM", SUMIF('Database (LECTURE-RES-PRAC)'!AJ$14:BM$14, "CLO5", 'Database (LECTURE-RES-PRAC)'!AJ81:BM81) / 'Grade computation'!G$8, IF(C$16 = "FINAL", SUMIF('Database (LECTURE-RES-PRAC)'!BP$14:CS$14, "CLO5", 'Database (LECTURE-RES-PRAC)'!BP81:CS81) / 'Grade computation'!H$8,""))),""),"")</f>
        <v/>
      </c>
      <c r="AH84" s="286" t="str">
        <f aca="false">IF(B84&lt;&gt;"",IF(AG84="","",IF(AG84&lt;0.5,1,IF(AND(AG84&gt;=0.5,AG84&lt;P$10),2,IF(AG84&gt;=P$10,3)))),"")</f>
        <v/>
      </c>
      <c r="AI84" s="194" t="str">
        <f aca="false">IF(B84 &lt;&gt; "",IF(AND('PRINTABLE (per grading)'!H$16="EXAM", 'PRINTABLE (per grading)'!B$13="Prelim"), IF(ISERROR(SUMIF('Exam (LECTURE ONLY)'!D$20:M$20, "CLO5", 'Exam (LECTURE ONLY)'!D86:M86) / 'Exam (LECTURE ONLY)'!AL$10), "", SUMIF('Exam (LECTURE ONLY)'!D$20:M$20, "CLO5", 'Exam (LECTURE ONLY)'!D86:M86) /'Exam (LECTURE ONLY)'!AL$10),
IF(AND('PRINTABLE (per grading)'!H$16="EXAM", 'PRINTABLE (per grading)'!B$13="Midterm"), IF(ISERROR(SUMIF('Exam (LECTURE ONLY)'!O$20:X$20, "CLO5", 'Exam (LECTURE ONLY)'!O86:X86) / 'Exam (LECTURE ONLY)'!AM$10), "", SUMIF('Exam (LECTURE ONLY)'!O$20:X$20, "CLO5", 'Exam (LECTURE ONLY)'!O86:X86) / 'Exam (LECTURE ONLY)'!AM$10),
IF(AND('PRINTABLE (per grading)'!H$16="EXAM", 'PRINTABLE (per grading)'!B$13="Final"), IF(ISERROR(SUMIF('Exam (LECTURE ONLY)'!Z$20:AI$20, "CLO5", 'Exam (LECTURE ONLY)'!Z86:AI86) / 'Exam (LECTURE ONLY)'!AN$10), "", SUMIF('Exam (LECTURE ONLY)'!Z$20:AI$20, "CLO5", 'Exam (LECTURE ONLY)'!Z86:AI86) / 'Exam (LECTURE ONLY)'!AN$10),
IF(AND('PRINTABLE (per grading)'!H$16="OUTPUT", 'PRINTABLE (per grading)'!B$13="Prelim"), IF(ISERROR(SUMIF(OUTPUT!C$20:M$20, "CLO5", OUTPUT!C86:M86) / OUTPUT!AL$10), "", SUMIF(OUTPUT!C$20:M$20, "CLO5", OUTPUT!C86:M86) / OUTPUT!AL$10),
IF(AND('PRINTABLE (per grading)'!H$16="OUTPUT", 'PRINTABLE (per grading)'!B$13="Midterm"), IF(ISERROR(SUMIF(OUTPUT!O$20:Y$20, "CLO5", OUTPUT!O86:Y86) / OUTPUT!AM$10), "", SUMIF(OUTPUT!O$20:Y$20, "CLO5", OUTPUT!O86:Y86) / OUTPUT!AM$10),
IF(AND('PRINTABLE (per grading)'!H$16="OUTPUT", 'PRINTABLE (per grading)'!B$13="Final"), IF(ISERROR(SUMIF(OUTPUT!AA$20:AI$20, "CLO5", OUTPUT!AA86:AI86) / OUTPUT!AN$10), "", SUMIF(OUTPUT!AA$20:AI$20, "CLO5", OUTPUT!AA86:AI86) / OUTPUT!AN$10),
"")))))),"")</f>
        <v/>
      </c>
      <c r="AJ84" s="286" t="str">
        <f aca="false">IF(B84&lt;&gt;"",IF(AI84="","",IF(AI84&lt;0.5,1,IF(AND(AI84&gt;=0.5,AI84&lt;P$10),2,IF(AI84&gt;=P$10,3)))),"")</f>
        <v/>
      </c>
      <c r="AK84" s="287" t="str">
        <f aca="false">IF(B84 &lt;&gt; "",IFERROR(IF(AVERAGE(AG84,AI84)&gt;=P$10,"Y","N"),""),"")</f>
        <v/>
      </c>
      <c r="AL84" s="194" t="str">
        <f aca="false">IF(B84 &lt;&gt; "", IFERROR(IF(C$16 = "PRELIM", SUMIF('Database (LECTURE-RES-PRAC)'!D$14:AG$14, "CLO6", 'Database (LECTURE-RES-PRAC)'!D81:AG81) / 'Grade computation'!F$9, IF(C$16 = "MIDTERM", SUMIF('Database (LECTURE-RES-PRAC)'!AJ$14:BM$14, "CLO6", 'Database (LECTURE-RES-PRAC)'!AJ81:BM81) / 'Grade computation'!G$9, IF(C$16 = "FINAL", SUMIF('Database (LECTURE-RES-PRAC)'!BP$14:CS$14, "CLO6", 'Database (LECTURE-RES-PRAC)'!BP81:CS81) / 'Grade computation'!H$9,""))),""),"")</f>
        <v/>
      </c>
      <c r="AM84" s="286" t="str">
        <f aca="false">IF(B84&lt;&gt;"",IF(AL84="","",IF(AL84&lt;0.5,1,IF(AND(AL84&gt;=0.5,AL84&lt;P$10),2,IF(AL84&gt;=P$10,3)))),"")</f>
        <v/>
      </c>
      <c r="AN84" s="194" t="str">
        <f aca="false">IF(B84 &lt;&gt; "",IF(AND('PRINTABLE (per grading)'!H$16="EXAM", 'PRINTABLE (per grading)'!B$13="Prelim"), IF(ISERROR(SUMIF('Exam (LECTURE ONLY)'!D$20:M$20, "CLO6", 'Exam (LECTURE ONLY)'!D86:M86) / 'Exam (LECTURE ONLY)'!AL$11), "", SUMIF('Exam (LECTURE ONLY)'!D$20:M$20, "CLO6", 'Exam (LECTURE ONLY)'!D86:M86) /'Exam (LECTURE ONLY)'!AL$11),
IF(AND('PRINTABLE (per grading)'!H$16="EXAM", 'PRINTABLE (per grading)'!B$13="Midterm"), IF(ISERROR(SUMIF('Exam (LECTURE ONLY)'!O$20:X$20, "CLO6", 'Exam (LECTURE ONLY)'!O86:X86) / 'Exam (LECTURE ONLY)'!AM$11), "", SUMIF('Exam (LECTURE ONLY)'!O$20:X$20, "CLO6", 'Exam (LECTURE ONLY)'!O86:X86) / 'Exam (LECTURE ONLY)'!AM$11),
IF(AND('PRINTABLE (per grading)'!H$16="EXAM", 'PRINTABLE (per grading)'!B$13="Final"), IF(ISERROR(SUMIF('Exam (LECTURE ONLY)'!Z$20:AI$20, "CLO6", 'Exam (LECTURE ONLY)'!Z86:AI86) / 'Exam (LECTURE ONLY)'!AN$11), "", SUMIF('Exam (LECTURE ONLY)'!Z$20:AI$20, "CLO6", 'Exam (LECTURE ONLY)'!Z86:AI86) / 'Exam (LECTURE ONLY)'!AN$11),
IF(AND('PRINTABLE (per grading)'!H$16="OUTPUT", 'PRINTABLE (per grading)'!B$13="Prelim"), IF(ISERROR(SUMIF(OUTPUT!C$20:M$20, "CLO6", OUTPUT!C86:M86) / OUTPUT!AL$11), "", SUMIF(OUTPUT!C$20:M$20, "CLO6", OUTPUT!C86:M86) / OUTPUT!AL$11),
IF(AND('PRINTABLE (per grading)'!H$16="OUTPUT", 'PRINTABLE (per grading)'!B$13="Midterm"), IF(ISERROR(SUMIF(OUTPUT!O$20:Y$20, "CLO6", OUTPUT!O86:Y86) / OUTPUT!AM$11), "", SUMIF(OUTPUT!O$20:Y$20, "CLO6", OUTPUT!O86:Y86) / OUTPUT!AM$11),
IF(AND('PRINTABLE (per grading)'!H$16="OUTPUT", 'PRINTABLE (per grading)'!B$13="Final"), IF(ISERROR(SUMIF(OUTPUT!AA$20:AI$20, "CLO6", OUTPUT!AA86:AI86) / OUTPUT!AN$11), "", SUMIF(OUTPUT!AA$20:AI$20, "CLO6", OUTPUT!AA86:AI86) / OUTPUT!AN$11),
"")))))),"")</f>
        <v/>
      </c>
      <c r="AO84" s="286" t="str">
        <f aca="false">IF(B84&lt;&gt;"",IF(AN84="","",IF(AN84&lt;0.5,1,IF(AND(AN84&gt;=0.5,AN84&lt;P$10),2,IF(AN84&gt;=P$10,3)))),"")</f>
        <v/>
      </c>
      <c r="AP84" s="287" t="str">
        <f aca="false">IF(B84 &lt;&gt; "",IFERROR(IF(AVERAGE(AL84,AN84)&gt;=P$10,"Y","N"),""),"")</f>
        <v/>
      </c>
      <c r="AQ84" s="194" t="str">
        <f aca="false">IF(B84 &lt;&gt; "", IFERROR(IF(C$16 = "PRELIM", SUMIF('Database (LECTURE-RES-PRAC)'!D$14:AG$14, "CLO7", 'Database (LECTURE-RES-PRAC)'!D81:AG81) / 'Grade computation'!F$10, IF(C$16 = "MIDTERM", SUMIF('Database (LECTURE-RES-PRAC)'!AJ$14:BM$14, "CLO7", 'Database (LECTURE-RES-PRAC)'!AJ81:BM81) / 'Grade computation'!G$10, IF(C$16 = "FINAL", SUMIF('Database (LECTURE-RES-PRAC)'!BP$14:CS$14, "CLO7", 'Database (LECTURE-RES-PRAC)'!BP81:CS81) / 'Grade computation'!H$10,""))),""),"")</f>
        <v/>
      </c>
      <c r="AR84" s="286" t="str">
        <f aca="false">IF(B84&lt;&gt;"",IF(AQ84="","",IF(AQ84&lt;0.5,1,IF(AND(AQ84&gt;=0.5,AQ84&lt;P$10),2,IF(AQ84&gt;=P$10,3)))),"")</f>
        <v/>
      </c>
      <c r="AS84" s="194" t="str">
        <f aca="false">IF(B84 &lt;&gt; "",IF(AND('PRINTABLE (per grading)'!H$16="EXAM", 'PRINTABLE (per grading)'!B$13="Prelim"), IF(ISERROR(SUMIF('Exam (LECTURE ONLY)'!D$20:M$20, "CLO7", 'Exam (LECTURE ONLY)'!D86:M86) / 'Exam (LECTURE ONLY)'!AL$12), "", SUMIF('Exam (LECTURE ONLY)'!D$20:M$20, "CLO7", 'Exam (LECTURE ONLY)'!D86:M86) /'Exam (LECTURE ONLY)'!AL$12),
IF(AND('PRINTABLE (per grading)'!H$16="EXAM", 'PRINTABLE (per grading)'!B$13="Midterm"), IF(ISERROR(SUMIF('Exam (LECTURE ONLY)'!O$20:X$20, "CLO7", 'Exam (LECTURE ONLY)'!O86:X86) / 'Exam (LECTURE ONLY)'!AM$12), "", SUMIF('Exam (LECTURE ONLY)'!O$20:X$20, "CLO7", 'Exam (LECTURE ONLY)'!O86:X86) / 'Exam (LECTURE ONLY)'!AM$12),
IF(AND('PRINTABLE (per grading)'!H$16="EXAM", 'PRINTABLE (per grading)'!B$13="Final"), IF(ISERROR(SUMIF('Exam (LECTURE ONLY)'!Z$20:AI$20, "CLO7", 'Exam (LECTURE ONLY)'!Z86:AI86) / 'Exam (LECTURE ONLY)'!AN$12), "", SUMIF('Exam (LECTURE ONLY)'!Z$20:AI$20, "CLO7", 'Exam (LECTURE ONLY)'!Z86:AI86) / 'Exam (LECTURE ONLY)'!AN$12),
IF(AND('PRINTABLE (per grading)'!H$16="OUTPUT", 'PRINTABLE (per grading)'!B$13="Prelim"), IF(ISERROR(SUMIF(OUTPUT!C$20:M$20, "CLO7", OUTPUT!C86:M86) / OUTPUT!AL$12), "", SUMIF(OUTPUT!C$20:M$20, "CLO7", OUTPUT!C86:M86) / OUTPUT!AL$12),
IF(AND('PRINTABLE (per grading)'!H$16="OUTPUT", 'PRINTABLE (per grading)'!B$13="Midterm"), IF(ISERROR(SUMIF(OUTPUT!O$20:Y$20, "CLO7", OUTPUT!O86:Y86) / OUTPUT!AM$12), "", SUMIF(OUTPUT!O$20:Y$20, "CLO7", OUTPUT!O86:Y86) / OUTPUT!AM$12),
IF(AND('PRINTABLE (per grading)'!H$16="OUTPUT", 'PRINTABLE (per grading)'!B$13="Final"), IF(ISERROR(SUMIF(OUTPUT!AA$20:AI$20, "CLO7", OUTPUT!AA86:AI86) / OUTPUT!AN$12), "", SUMIF(OUTPUT!AA$20:AI$20, "CLO7", OUTPUT!AA86:AI86) / OUTPUT!AN$12),
"")))))),"")</f>
        <v/>
      </c>
      <c r="AT84" s="286" t="str">
        <f aca="false">IF(B84&lt;&gt;"",IF(AS84="","",IF(AS84&lt;0.5,1,IF(AND(AS84&gt;=0.5,AS84&lt;P$10),2,IF(AS84&gt;=P$10,3)))),"")</f>
        <v/>
      </c>
      <c r="AU84" s="287" t="str">
        <f aca="false">IF(B84 &lt;&gt; "",IFERROR(IF(AVERAGE(AQ84,AS84)&gt;=P$10,"Y","N"),""),"")</f>
        <v/>
      </c>
      <c r="AV84" s="194" t="str">
        <f aca="false">IF(B84 &lt;&gt; "", IFERROR(IF(C$16 = "PRELIM", SUMIF('Database (LECTURE-RES-PRAC)'!D$14:AG$14, "CLO8", 'Database (LECTURE-RES-PRAC)'!D81:AG81) / 'Grade computation'!F$11, IF(C$16 = "MIDTERM", SUMIF('Database (LECTURE-RES-PRAC)'!AJ$14:BM$14, "CLO8", 'Database (LECTURE-RES-PRAC)'!AJ81:BM81) / 'Grade computation'!G$11, IF(C$16 = "FINAL", SUMIF('Database (LECTURE-RES-PRAC)'!BP$14:CS$14, "CLO8", 'Database (LECTURE-RES-PRAC)'!BP81:CS81) / 'Grade computation'!H$11,""))),""),"")</f>
        <v/>
      </c>
      <c r="AW84" s="286" t="str">
        <f aca="false">IF(B84&lt;&gt;"",IF(AV84="","",IF(AV84&lt;0.5,1,IF(AND(AV84&gt;=0.5,AV84&lt;P$10),2,IF(AV84&gt;=P$10,3)))),"")</f>
        <v/>
      </c>
      <c r="AX84" s="194" t="str">
        <f aca="false">IF(B84 &lt;&gt; "",IF(AND('PRINTABLE (per grading)'!H$16="EXAM", 'PRINTABLE (per grading)'!B$13="Prelim"), IF(ISERROR(SUMIF('Exam (LECTURE ONLY)'!D$20:M$20, "CLO8", 'Exam (LECTURE ONLY)'!D86:M86) / 'Exam (LECTURE ONLY)'!AL$13), "", SUMIF('Exam (LECTURE ONLY)'!D$20:M$20, "CLO8", 'Exam (LECTURE ONLY)'!D86:M86) /'Exam (LECTURE ONLY)'!AL$13),
IF(AND('PRINTABLE (per grading)'!H$16="EXAM", 'PRINTABLE (per grading)'!B$13="Midterm"), IF(ISERROR(SUMIF('Exam (LECTURE ONLY)'!O$20:X$20, "CLO8", 'Exam (LECTURE ONLY)'!O86:X86) / 'Exam (LECTURE ONLY)'!AM$13), "", SUMIF('Exam (LECTURE ONLY)'!O$20:X$20, "CLO8", 'Exam (LECTURE ONLY)'!O86:X86) / 'Exam (LECTURE ONLY)'!AM$13),
IF(AND('PRINTABLE (per grading)'!H$16="EXAM", 'PRINTABLE (per grading)'!B$13="Final"), IF(ISERROR(SUMIF('Exam (LECTURE ONLY)'!Z$20:AI$20, "CLO8", 'Exam (LECTURE ONLY)'!Z86:AI86) / 'Exam (LECTURE ONLY)'!AN$13), "", SUMIF('Exam (LECTURE ONLY)'!Z$20:AI$20, "CLO8", 'Exam (LECTURE ONLY)'!Z86:AI86) / 'Exam (LECTURE ONLY)'!AN$13),
IF(AND('PRINTABLE (per grading)'!H$16="OUTPUT", 'PRINTABLE (per grading)'!B$13="Prelim"), IF(ISERROR(SUMIF(OUTPUT!C$20:M$20, "CLO8", OUTPUT!C86:M86) / OUTPUT!AL$13), "", SUMIF(OUTPUT!C$20:M$20, "CLO8", OUTPUT!C86:M86) / OUTPUT!AL$13),
IF(AND('PRINTABLE (per grading)'!H$16="OUTPUT", 'PRINTABLE (per grading)'!B$13="Midterm"), IF(ISERROR(SUMIF(OUTPUT!O$20:Y$20, "CLO8", OUTPUT!O86:Y86) / OUTPUT!AM$13), "", SUMIF(OUTPUT!O$20:Y$20, "CLO8", OUTPUT!O86:Y86) / OUTPUT!AM$13),
IF(AND('PRINTABLE (per grading)'!H$16="OUTPUT", 'PRINTABLE (per grading)'!B$13="Final"), IF(ISERROR(SUMIF(OUTPUT!AA$20:AI$20, "CLO8", OUTPUT!AA86:AI86) / OUTPUT!AN$13), "", SUMIF(OUTPUT!AA$20:AI$20, "CLO8", OUTPUT!AA86:AI86) / OUTPUT!AN$13),
"")))))),"")</f>
        <v/>
      </c>
      <c r="AY84" s="286" t="str">
        <f aca="false">IF(B84&lt;&gt;"",IF(AX84="","",IF(AX84&lt;0.5,1,IF(AND(AX84&gt;=0.5,AX84&lt;P$10),2,IF(AX84&gt;=P$10,3)))),"")</f>
        <v/>
      </c>
      <c r="AZ84" s="287" t="str">
        <f aca="false">IF(B84 &lt;&gt; "",IFERROR(IF(AVERAGE(AV84,AX84)&gt;=P$10,"Y","N"),""),"")</f>
        <v/>
      </c>
      <c r="BA84" s="194" t="str">
        <f aca="false">IF(B84 &lt;&gt; "", IFERROR(IF(C$16 = "PRELIM", SUMIF('Database (LECTURE-RES-PRAC)'!D$14:AG$14, "CLO9", 'Database (LECTURE-RES-PRAC)'!D81:AG81) / 'Grade computation'!F$12, IF(C$16 = "MIDTERM", SUMIF('Database (LECTURE-RES-PRAC)'!AJ$14:BM$14, "CLO9", 'Database (LECTURE-RES-PRAC)'!AJ81:BM81) / 'Grade computation'!G$12, IF(C$16 = "FINAL", SUMIF('Database (LECTURE-RES-PRAC)'!BP$14:CS$14, "CLO9", 'Database (LECTURE-RES-PRAC)'!BP81:CS81) / 'Grade computation'!H$12,""))),""),"")</f>
        <v/>
      </c>
      <c r="BB84" s="286" t="str">
        <f aca="false">IF(B84&lt;&gt;"",IF(BA84="","",IF(BA84&lt;0.5,1,IF(AND(BA84&gt;=0.5,BA84&lt;P$10),2,IF(BA84&gt;=P$10,3)))),"")</f>
        <v/>
      </c>
      <c r="BC84" s="194" t="str">
        <f aca="false">IF(B84 &lt;&gt; "",IF(AND('PRINTABLE (per grading)'!H$16="EXAM", 'PRINTABLE (per grading)'!B$13="Prelim"), IF(ISERROR(SUMIF('Exam (LECTURE ONLY)'!D$20:M$20, "CLO9", 'Exam (LECTURE ONLY)'!D86:M86) / 'Exam (LECTURE ONLY)'!AL$14), "", SUMIF('Exam (LECTURE ONLY)'!D$20:M$20, "CLO9", 'Exam (LECTURE ONLY)'!D86:M86) /'Exam (LECTURE ONLY)'!AL$14),
IF(AND('PRINTABLE (per grading)'!H$16="EXAM", 'PRINTABLE (per grading)'!B$13="Midterm"), IF(ISERROR(SUMIF('Exam (LECTURE ONLY)'!O$20:X$20, "CLO9", 'Exam (LECTURE ONLY)'!O86:X86) / 'Exam (LECTURE ONLY)'!AM$14), "", SUMIF('Exam (LECTURE ONLY)'!O$20:X$20, "CLO9", 'Exam (LECTURE ONLY)'!O86:X86) / 'Exam (LECTURE ONLY)'!AM$14),
IF(AND('PRINTABLE (per grading)'!H$16="EXAM", 'PRINTABLE (per grading)'!B$13="Final"), IF(ISERROR(SUMIF('Exam (LECTURE ONLY)'!Z$20:AI$20, "CLO9", 'Exam (LECTURE ONLY)'!Z86:AI86) / 'Exam (LECTURE ONLY)'!AN$14), "", SUMIF('Exam (LECTURE ONLY)'!Z$20:AI$20, "CLO9", 'Exam (LECTURE ONLY)'!Z86:AI86) / 'Exam (LECTURE ONLY)'!AN$14),
IF(AND('PRINTABLE (per grading)'!H$16="OUTPUT", 'PRINTABLE (per grading)'!B$13="Prelim"), IF(ISERROR(SUMIF(OUTPUT!C$20:M$20, "CLO9", OUTPUT!C86:M86) / OUTPUT!AL$14), "", SUMIF(OUTPUT!C$20:M$20, "CLO9", OUTPUT!C86:M86) / OUTPUT!AL$14),
IF(AND('PRINTABLE (per grading)'!H$16="OUTPUT", 'PRINTABLE (per grading)'!B$13="Midterm"), IF(ISERROR(SUMIF(OUTPUT!O$20:Y$20, "CLO9", OUTPUT!O86:Y86) / OUTPUT!AM$14), "", SUMIF(OUTPUT!O$20:Y$20, "CLO9", OUTPUT!O86:Y86) / OUTPUT!AM$14),
IF(AND('PRINTABLE (per grading)'!H$16="OUTPUT", 'PRINTABLE (per grading)'!B$13="Final"), IF(ISERROR(SUMIF(OUTPUT!AA$20:AI$20, "CLO9", OUTPUT!AA86:AI86) / OUTPUT!AN$14), "", SUMIF(OUTPUT!AA$20:AI$20, "CLO9", OUTPUT!AA86:AI86) / OUTPUT!AN$14),
"")))))),"")</f>
        <v/>
      </c>
      <c r="BD84" s="286" t="str">
        <f aca="false">IF(B84&lt;&gt;"",IF(BC84="","",IF(BC84&lt;0.5,1,IF(AND(BC84&gt;=0.5,BC84&lt;P$10),2,IF(BC84&gt;=P$10,3)))),"")</f>
        <v/>
      </c>
      <c r="BE84" s="287" t="str">
        <f aca="false">IF(B84 &lt;&gt; "",IFERROR(IF(AVERAGE(BA84,BC84)&gt;=P$10,"Y","N"),""),"")</f>
        <v/>
      </c>
      <c r="BF84" s="194" t="str">
        <f aca="false">IF(B84 &lt;&gt; "", IFERROR(IF(C$16 = "PRELIM", SUMIF('Database (LECTURE-RES-PRAC)'!D$14:AG$14, "CLO10", 'Database (LECTURE-RES-PRAC)'!D81:AG81) / 'Grade computation'!F$13, IF(C$16 = "MIDTERM", SUMIF('Database (LECTURE-RES-PRAC)'!AJ$14:BM$14, "CLO10", 'Database (LECTURE-RES-PRAC)'!AJ81:BM81) / 'Grade computation'!G$13, IF(C$16 = "FINAL", SUMIF('Database (LECTURE-RES-PRAC)'!BP$14:CS$14, "CLO10", 'Database (LECTURE-RES-PRAC)'!BP81:CS81) / 'Grade computation'!H$13,""))),""),"")</f>
        <v/>
      </c>
      <c r="BG84" s="286" t="str">
        <f aca="false">IF(B84&lt;&gt;"",IF(BF84="","",IF(BF84&lt;0.5,1,IF(AND(BF84&gt;=0.5,BF84&lt;P$10),2,IF(BF84&gt;=P$10,3)))),"")</f>
        <v/>
      </c>
      <c r="BH84" s="194" t="str">
        <f aca="false">IF(B84 &lt;&gt; "",IF(AND('PRINTABLE (per grading)'!H$16="EXAM", 'PRINTABLE (per grading)'!B$13="Prelim"), IF(ISERROR(SUMIF('Exam (LECTURE ONLY)'!D$20:M$20, "CLO10", 'Exam (LECTURE ONLY)'!D86:M86) / 'Exam (LECTURE ONLY)'!AL$15), "", SUMIF('Exam (LECTURE ONLY)'!D$20:M$20, "CLO10", 'Exam (LECTURE ONLY)'!D86:M86) /'Exam (LECTURE ONLY)'!AL$15),
IF(AND('PRINTABLE (per grading)'!H$16="EXAM", 'PRINTABLE (per grading)'!B$13="Midterm"), IF(ISERROR(SUMIF('Exam (LECTURE ONLY)'!O$20:X$20, "CLO10", 'Exam (LECTURE ONLY)'!O86:X86) / 'Exam (LECTURE ONLY)'!AM$15), "", SUMIF('Exam (LECTURE ONLY)'!O$20:X$20, "CLO10", 'Exam (LECTURE ONLY)'!O86:X86) / 'Exam (LECTURE ONLY)'!AM$15),
IF(AND('PRINTABLE (per grading)'!H$16="EXAM", 'PRINTABLE (per grading)'!B$13="Final"), IF(ISERROR(SUMIF('Exam (LECTURE ONLY)'!Z$20:AI$20, "CLO10", 'Exam (LECTURE ONLY)'!Z86:AI86) / 'Exam (LECTURE ONLY)'!AN$15), "", SUMIF('Exam (LECTURE ONLY)'!Z$20:AI$20, "CLO10", 'Exam (LECTURE ONLY)'!Z86:AI86) / 'Exam (LECTURE ONLY)'!AN$15),
IF(AND('PRINTABLE (per grading)'!H$16="OUTPUT", 'PRINTABLE (per grading)'!B$13="Prelim"), IF(ISERROR(SUMIF(OUTPUT!C$20:M$20, "CLO10", OUTPUT!C86:M86) / OUTPUT!AL$15), "", SUMIF(OUTPUT!C$20:M$20, "CLO10", OUTPUT!C86:M86) / OUTPUT!AL$15),
IF(AND('PRINTABLE (per grading)'!H$16="OUTPUT", 'PRINTABLE (per grading)'!B$13="Midterm"), IF(ISERROR(SUMIF(OUTPUT!O$20:Y$20, "CLO10", OUTPUT!O86:Y86) / OUTPUT!AM$15), "", SUMIF(OUTPUT!O$20:Y$20, "CLO10", OUTPUT!O86:Y86) / OUTPUT!AM$15),
IF(AND('PRINTABLE (per grading)'!H$16="OUTPUT", 'PRINTABLE (per grading)'!B$13="Final"), IF(ISERROR(SUMIF(OUTPUT!AA$20:AI$20, "CLO10", OUTPUT!AA86:AI86) / OUTPUT!AN$15), "", SUMIF(OUTPUT!AA$20:AI$20, "CLO10", OUTPUT!AA86:AI86) / OUTPUT!AN$15),
"")))))),"")</f>
        <v/>
      </c>
      <c r="BI84" s="286" t="str">
        <f aca="false">IF(B84&lt;&gt;"",IF(BH84="","",IF(BH84&lt;0.5,1,IF(AND(BH84&gt;=0.5,BH84&lt;P$10),2,IF(BH84&gt;=P$10,3)))),"")</f>
        <v/>
      </c>
      <c r="BJ84" s="287" t="str">
        <f aca="false">IF(B84 &lt;&gt; "",IFERROR(IF(AVERAGE(BF84,BH84)&gt;=P$10,"Y","N"),""),"")</f>
        <v/>
      </c>
      <c r="BK84" s="8"/>
    </row>
    <row r="85" customFormat="false" ht="19.5" hidden="false" customHeight="true" outlineLevel="0" collapsed="false">
      <c r="A85" s="183" t="str">
        <f aca="false">IF(ISBLANK('Database (LECTURE-RES-PRAC)'!A82),"",'Database (LECTURE-RES-PRAC)'!A82)</f>
        <v/>
      </c>
      <c r="B85" s="184" t="str">
        <f aca="false">IF(ISBLANK('Database (LECTURE-RES-PRAC)'!B82),"",'Database (LECTURE-RES-PRAC)'!B82)</f>
        <v/>
      </c>
      <c r="C85" s="230" t="str">
        <f aca="false">IF(B85&lt;&gt;"",IF(C$16="PRELIM",'Grade computation'!C85, IF(C$16="MIDTERM",'Grade computation'!K85, IF(C$16="FINAL",'Grade computation'!S85,""))),"")</f>
        <v/>
      </c>
      <c r="D85" s="231" t="str">
        <f aca="false">IF(B85&lt;&gt;"",IFERROR(IF(B$11="80-20", (((C85/C$19)*X$6)+X$7)*D$18, IF(B$11="60-40", (((C85/C$19)*Y$6)+Y$7)*D$18, 0)),0),"")</f>
        <v/>
      </c>
      <c r="E85" s="230" t="str">
        <f aca="false">IF(B85&lt;&gt;"", IF(C$16="PRELIM",'Grade computation'!E85, IF(C$16="MIDTERM",'Grade computation'!M85, IF(C$16="FINAL",'Grade computation'!U85,""))),"")</f>
        <v/>
      </c>
      <c r="F85" s="232" t="str">
        <f aca="false">IF(B85&lt;&gt;"",IFERROR(IF(B$11="80-20", (((E85/E$19)*X$6)+X$7)*F$18, IF(B$11="60-40", (((E85/E$19)*Y$6)+Y$7)*F$18, 0)),0),"")</f>
        <v/>
      </c>
      <c r="G85" s="233" t="str">
        <f aca="false">IF(B85&lt;&gt;"",IFERROR((D85+F85),0),"")</f>
        <v/>
      </c>
      <c r="H85" s="234" t="str">
        <f aca="false">IF(B85&lt;&gt;"",IF(C$16="PRELIM", 'Grade computation'!H85, IF(C$16="MIDTERM", 'Grade computation'!P85, IF(C$16="FINAL",'Grade computation'!X85, ""))),"")</f>
        <v/>
      </c>
      <c r="I85" s="233" t="str">
        <f aca="false">IF(B85&lt;&gt;"",IFERROR(IF(B$11="80-20", (((H85/H$19)*X$6)+X$7)*I$19, IF(B$11="60-40", (((H85/H$19)*Y$6)+Y$7)*I$19, 0)),0),"")</f>
        <v/>
      </c>
      <c r="J85" s="237" t="str">
        <f aca="false">IFERROR((G85+I85),"")</f>
        <v/>
      </c>
      <c r="K85" s="183" t="str">
        <f aca="false">IFERROR(IF(J85="","",IF(J85&gt;=75,"PASSED","FAILED")),"")</f>
        <v/>
      </c>
      <c r="L85" s="183"/>
      <c r="M85" s="194" t="str">
        <f aca="false">IF(B85 &lt;&gt; "", IFERROR(IF(C$16 = "PRELIM", SUMIF('Database (LECTURE-RES-PRAC)'!D$14:AG$14, "CLO1", 'Database (LECTURE-RES-PRAC)'!D82:AG82) / 'Grade computation'!F$4, IF(C$16 = "MIDTERM", SUMIF('Database (LECTURE-RES-PRAC)'!AJ$14:BM$14, "CLO1", 'Database (LECTURE-RES-PRAC)'!AJ82:BM82) / 'Grade computation'!G$4, IF(C$16 = "FINAL", SUMIF('Database (LECTURE-RES-PRAC)'!BP$14:CS$14, "CLO1", 'Database (LECTURE-RES-PRAC)'!BP82:CS82) / 'Grade computation'!H$4,""))),""),"")</f>
        <v/>
      </c>
      <c r="N85" s="286" t="str">
        <f aca="false">IF(B85&lt;&gt;"",IF(M85="","",IF(M85&lt;0.5,1,IF(AND(M85&gt;=0.5,M85&lt;P$10),2,IF(M85&gt;=P$10,3)))),"")</f>
        <v/>
      </c>
      <c r="O85" s="194" t="str">
        <f aca="false">IF(B85 &lt;&gt; "",IF(AND('PRINTABLE (per grading)'!H$16="EXAM", 'PRINTABLE (per grading)'!B$13="Prelim"), IF(ISERROR(SUMIF('Exam (LECTURE ONLY)'!D$20:M$20, "CLO1", 'Exam (LECTURE ONLY)'!D87:M87) / 'Exam (LECTURE ONLY)'!AL$6), "", SUMIF('Exam (LECTURE ONLY)'!D$20:M$20, "CLO1", 'Exam (LECTURE ONLY)'!D87:M87) /'Exam (LECTURE ONLY)'!AL$6),
IF(AND('PRINTABLE (per grading)'!H$16="EXAM", 'PRINTABLE (per grading)'!B$13="Midterm"), IF(ISERROR(SUMIF('Exam (LECTURE ONLY)'!O$20:X$20, "CLO1", 'Exam (LECTURE ONLY)'!O87:X87) / 'Exam (LECTURE ONLY)'!AM$6), "", SUMIF('Exam (LECTURE ONLY)'!O$20:X$20, "CLO1", 'Exam (LECTURE ONLY)'!O87:X87) / 'Exam (LECTURE ONLY)'!AM$6),
IF(AND('PRINTABLE (per grading)'!H$16="EXAM", 'PRINTABLE (per grading)'!B$13="Final"), IF(ISERROR(SUMIF('Exam (LECTURE ONLY)'!Z$20:AI$20, "CLO1", 'Exam (LECTURE ONLY)'!Z87:AI87) / 'Exam (LECTURE ONLY)'!AN$6), "", SUMIF('Exam (LECTURE ONLY)'!Z$20:AI$20, "CLO1", 'Exam (LECTURE ONLY)'!Z87:AI87) / 'Exam (LECTURE ONLY)'!AN$6),
IF(AND('PRINTABLE (per grading)'!H$16="OUTPUT", 'PRINTABLE (per grading)'!B$13="Prelim"), IF(ISERROR(SUMIF(OUTPUT!C$20:M$20, "CLO1", OUTPUT!C87:M87) / OUTPUT!AL$6), "", SUMIF(OUTPUT!C$20:M$20, "CLO1", OUTPUT!C87:M87) / OUTPUT!AL$6),
IF(AND('PRINTABLE (per grading)'!H$16="OUTPUT", 'PRINTABLE (per grading)'!B$13="Midterm"), IF(ISERROR(SUMIF(OUTPUT!O$20:Y$20, "CLO1", OUTPUT!O87:Y87) / OUTPUT!AM$6), "", SUMIF(OUTPUT!O$20:Y$20, "CLO1", OUTPUT!O87:Y87) / OUTPUT!AM$6),
IF(AND('PRINTABLE (per grading)'!H$16="OUTPUT", 'PRINTABLE (per grading)'!B$13="Final"), IF(ISERROR(SUMIF(OUTPUT!AA$20:AI$20, "CLO1", OUTPUT!AA87:AI87) / OUTPUT!AN$6), "", SUMIF(OUTPUT!AA$20:AI$20, "CLO1", OUTPUT!AA87:AI87) / OUTPUT!AN$6),
"")))))),"")</f>
        <v/>
      </c>
      <c r="P85" s="286" t="str">
        <f aca="false">IF(B85&lt;&gt;"",IF(O85="","",IF(O85&lt;0.5,1,IF(AND(O85&gt;=0.5,O85&lt;P$10),2,IF(O85&gt;=P$10,3)))),"")</f>
        <v/>
      </c>
      <c r="Q85" s="287" t="str">
        <f aca="false">IF(B85 &lt;&gt; "",IFERROR(IF(AVERAGE(M85,O85)&gt;=P$10,"Y","N"),""),"")</f>
        <v/>
      </c>
      <c r="R85" s="194" t="str">
        <f aca="false">IF(B85 &lt;&gt; "", IFERROR(IF(C$16 = "PRELIM", SUMIF('Database (LECTURE-RES-PRAC)'!D$14:AG$14, "CLO2", 'Database (LECTURE-RES-PRAC)'!D82:AG82) / 'Grade computation'!F$5, IF(C$16 = "MIDTERM", SUMIF('Database (LECTURE-RES-PRAC)'!AJ$14:BM$14, "CLO2", 'Database (LECTURE-RES-PRAC)'!AJ82:BM82) / 'Grade computation'!G$5, IF(C$16 = "FINAL", SUMIF('Database (LECTURE-RES-PRAC)'!BP$14:CS$14, "CLO2", 'Database (LECTURE-RES-PRAC)'!BP82:CS82) / 'Grade computation'!H$5,""))),""),"")</f>
        <v/>
      </c>
      <c r="S85" s="286" t="str">
        <f aca="false">IF(B85&lt;&gt;"",IF(R85="","",IF(R85&lt;0.5,1,IF(AND(R85&gt;=0.5,R85&lt;P$10),2,IF(R85&gt;=P$10,3)))),"")</f>
        <v/>
      </c>
      <c r="T85" s="194" t="str">
        <f aca="false">IF(B85 &lt;&gt; "",IF(AND('PRINTABLE (per grading)'!H$16="EXAM", 'PRINTABLE (per grading)'!B$13="Prelim"), IF(ISERROR(SUMIF('Exam (LECTURE ONLY)'!D$20:M$20, "CLO2", 'Exam (LECTURE ONLY)'!D87:M87) / 'Exam (LECTURE ONLY)'!AL$7), "", SUMIF('Exam (LECTURE ONLY)'!D$20:M$20, "CLO2", 'Exam (LECTURE ONLY)'!D87:M87) /'Exam (LECTURE ONLY)'!AL$7),
IF(AND('PRINTABLE (per grading)'!H$16="EXAM", 'PRINTABLE (per grading)'!B$13="Midterm"), IF(ISERROR(SUMIF('Exam (LECTURE ONLY)'!O$20:X$20, "CLO2", 'Exam (LECTURE ONLY)'!O87:X87) / 'Exam (LECTURE ONLY)'!AM$7), "", SUMIF('Exam (LECTURE ONLY)'!O$20:X$20, "CLO2", 'Exam (LECTURE ONLY)'!O87:X87) / 'Exam (LECTURE ONLY)'!AM$7),
IF(AND('PRINTABLE (per grading)'!H$16="EXAM", 'PRINTABLE (per grading)'!B$13="Final"), IF(ISERROR(SUMIF('Exam (LECTURE ONLY)'!Z$20:AI$20, "CLO2", 'Exam (LECTURE ONLY)'!Z87:AI87) / 'Exam (LECTURE ONLY)'!AN$7), "", SUMIF('Exam (LECTURE ONLY)'!Z$20:AI$20, "CLO2", 'Exam (LECTURE ONLY)'!Z87:AI87) / 'Exam (LECTURE ONLY)'!AN$7),
IF(AND('PRINTABLE (per grading)'!H$16="OUTPUT", 'PRINTABLE (per grading)'!B$13="Prelim"), IF(ISERROR(SUMIF(OUTPUT!C$20:M$20, "CLO2", OUTPUT!C87:M87) / OUTPUT!AL$7), "", SUMIF(OUTPUT!C$20:M$20, "CLO2", OUTPUT!C87:M87) / OUTPUT!AL$7),
IF(AND('PRINTABLE (per grading)'!H$16="OUTPUT", 'PRINTABLE (per grading)'!B$13="Midterm"), IF(ISERROR(SUMIF(OUTPUT!O$20:Y$20, "CLO2", OUTPUT!O87:Y87) / OUTPUT!AM$7), "", SUMIF(OUTPUT!O$20:Y$20, "CLO2", OUTPUT!O87:Y87) / OUTPUT!AM$7),
IF(AND('PRINTABLE (per grading)'!H$16="OUTPUT", 'PRINTABLE (per grading)'!B$13="Final"), IF(ISERROR(SUMIF(OUTPUT!AA$20:AI$20, "CLO2", OUTPUT!AA87:AI87) / OUTPUT!AN$7), "", SUMIF(OUTPUT!AA$20:AI$20, "CLO2", OUTPUT!AA87:AI87) / OUTPUT!AN$7),
"")))))),"")</f>
        <v/>
      </c>
      <c r="U85" s="286" t="str">
        <f aca="false">IF(B85&lt;&gt;"",IF(T85="","",IF(T85&lt;0.5,1,IF(AND(T85&gt;=0.5,T85&lt;P$10),2,IF(T85&gt;=P$10,3)))),"")</f>
        <v/>
      </c>
      <c r="V85" s="287" t="str">
        <f aca="false">IF(B85 &lt;&gt; "",IFERROR(IF(AVERAGE(R85,T85)&gt;=P$10,"Y","N"),""),"")</f>
        <v/>
      </c>
      <c r="W85" s="194" t="str">
        <f aca="false">IF(B85 &lt;&gt; "", IFERROR(IF(C$16 = "PRELIM", SUMIF('Database (LECTURE-RES-PRAC)'!D$14:AG$14, "CLO3", 'Database (LECTURE-RES-PRAC)'!D82:AG82) / 'Grade computation'!F$6, IF(C$16 = "MIDTERM", SUMIF('Database (LECTURE-RES-PRAC)'!AJ$14:BM$14, "CLO3", 'Database (LECTURE-RES-PRAC)'!AJ82:BM82) / 'Grade computation'!G$6, IF(C$16 = "FINAL", SUMIF('Database (LECTURE-RES-PRAC)'!BP$14:CS$14, "CLO3", 'Database (LECTURE-RES-PRAC)'!BP82:CS82) / 'Grade computation'!H$6,""))),""),"")</f>
        <v/>
      </c>
      <c r="X85" s="286" t="str">
        <f aca="false">IF(B85&lt;&gt;"",IF(W85="","",IF(W85&lt;0.5,1,IF(AND(W85&gt;=0.5,W85&lt;P$10),2,IF(W85&gt;=P$10,3)))),"")</f>
        <v/>
      </c>
      <c r="Y85" s="194" t="str">
        <f aca="false">IF(B85 &lt;&gt; "",IF(AND('PRINTABLE (per grading)'!H$16="EXAM", 'PRINTABLE (per grading)'!B$13="Prelim"), IF(ISERROR(SUMIF('Exam (LECTURE ONLY)'!D$20:M$20, "CLO3", 'Exam (LECTURE ONLY)'!D87:M87) / 'Exam (LECTURE ONLY)'!AL$8), "", SUMIF('Exam (LECTURE ONLY)'!D$20:M$20, "CLO3", 'Exam (LECTURE ONLY)'!D87:M87) /'Exam (LECTURE ONLY)'!AL$8),
IF(AND('PRINTABLE (per grading)'!H$16="EXAM", 'PRINTABLE (per grading)'!B$13="Midterm"), IF(ISERROR(SUMIF('Exam (LECTURE ONLY)'!O$20:X$20, "CLO3", 'Exam (LECTURE ONLY)'!O87:X87) / 'Exam (LECTURE ONLY)'!AM$8), "", SUMIF('Exam (LECTURE ONLY)'!O$20:X$20, "CLO3", 'Exam (LECTURE ONLY)'!O87:X87) / 'Exam (LECTURE ONLY)'!AM$8),
IF(AND('PRINTABLE (per grading)'!H$16="EXAM", 'PRINTABLE (per grading)'!B$13="Final"), IF(ISERROR(SUMIF('Exam (LECTURE ONLY)'!Z$20:AI$20, "CLO3", 'Exam (LECTURE ONLY)'!Z87:AI87) / 'Exam (LECTURE ONLY)'!AN$8), "", SUMIF('Exam (LECTURE ONLY)'!Z$20:AI$20, "CLO3", 'Exam (LECTURE ONLY)'!Z87:AI87) / 'Exam (LECTURE ONLY)'!AN$8),
IF(AND('PRINTABLE (per grading)'!H$16="OUTPUT", 'PRINTABLE (per grading)'!B$13="Prelim"), IF(ISERROR(SUMIF(OUTPUT!C$20:M$20, "CLO3", OUTPUT!C87:M87) / OUTPUT!AL$8), "", SUMIF(OUTPUT!C$20:M$20, "CLO3", OUTPUT!C87:M87) / OUTPUT!AL$8),
IF(AND('PRINTABLE (per grading)'!H$16="OUTPUT", 'PRINTABLE (per grading)'!B$13="Midterm"), IF(ISERROR(SUMIF(OUTPUT!O$20:Y$20, "CLO3", OUTPUT!O87:Y87) / OUTPUT!AM$8), "", SUMIF(OUTPUT!O$20:Y$20, "CLO3", OUTPUT!O87:Y87) / OUTPUT!AM$8),
IF(AND('PRINTABLE (per grading)'!H$16="OUTPUT", 'PRINTABLE (per grading)'!B$13="Final"), IF(ISERROR(SUMIF(OUTPUT!AA$20:AI$20, "CLO3", OUTPUT!AA87:AI87) / OUTPUT!AN$8), "", SUMIF(OUTPUT!AA$20:AI$20, "CLO3", OUTPUT!AA87:AI87) / OUTPUT!AN$8),
"" )))))),"")</f>
        <v/>
      </c>
      <c r="Z85" s="286" t="str">
        <f aca="false">IF(B85&lt;&gt;"",IF(Y85="","",IF(Y85&lt;0.5,1,IF(AND(Y85&gt;=0.5,Y85&lt;P$10),2,IF(Y85&gt;=P$10,3)))),"")</f>
        <v/>
      </c>
      <c r="AA85" s="287" t="str">
        <f aca="false">IF(B85 &lt;&gt; "",IFERROR(IF(AVERAGE(W85,Y85)&gt;=P$10,"Y","N"),""),"")</f>
        <v/>
      </c>
      <c r="AB85" s="194" t="str">
        <f aca="false">IF(B85 &lt;&gt; "", IFERROR(IF(C$16 = "PRELIM", SUMIF('Database (LECTURE-RES-PRAC)'!D$14:AG$14, "CLO4", 'Database (LECTURE-RES-PRAC)'!D82:AG82) / 'Grade computation'!F$7, IF(C$16 = "MIDTERM", SUMIF('Database (LECTURE-RES-PRAC)'!AJ$14:BM$14, "CLO4", 'Database (LECTURE-RES-PRAC)'!AJ82:BM82) / 'Grade computation'!G$7, IF(C$16 = "FINAL", SUMIF('Database (LECTURE-RES-PRAC)'!BP$14:CS$14, "CLO4", 'Database (LECTURE-RES-PRAC)'!BP82:CS82) / 'Grade computation'!H$7,""))),""),"")</f>
        <v/>
      </c>
      <c r="AC85" s="286" t="str">
        <f aca="false">IF(B85&lt;&gt;"",IF(AB85="","",IF(AB85&lt;0.5,1,IF(AND(AB85&gt;=0.5,AB85&lt;P$10),2,IF(AB85&gt;=P$10,3)))),"")</f>
        <v/>
      </c>
      <c r="AD85" s="194" t="str">
        <f aca="false">IF(B85 &lt;&gt; "",IF(AND('PRINTABLE (per grading)'!H$16="EXAM", 'PRINTABLE (per grading)'!B$13="Prelim"), IF(ISERROR(SUMIF('Exam (LECTURE ONLY)'!D$20:M$20, "CLO4", 'Exam (LECTURE ONLY)'!D87:M87) / 'Exam (LECTURE ONLY)'!AL$9), "", SUMIF('Exam (LECTURE ONLY)'!D$20:M$20, "CLO4", 'Exam (LECTURE ONLY)'!D87:M87) /'Exam (LECTURE ONLY)'!AL$9),
IF(AND('PRINTABLE (per grading)'!H$16="EXAM", 'PRINTABLE (per grading)'!B$13="Midterm"), IF(ISERROR(SUMIF('Exam (LECTURE ONLY)'!O$20:X$20, "CLO4", 'Exam (LECTURE ONLY)'!O87:X87) / 'Exam (LECTURE ONLY)'!AM$9), "", SUMIF('Exam (LECTURE ONLY)'!O$20:X$20, "CLO4", 'Exam (LECTURE ONLY)'!O87:X87) / 'Exam (LECTURE ONLY)'!AM$9),
IF(AND('PRINTABLE (per grading)'!H$16="EXAM", 'PRINTABLE (per grading)'!B$13="Final"), IF(ISERROR(SUMIF('Exam (LECTURE ONLY)'!Z$20:AI$20, "CLO4", 'Exam (LECTURE ONLY)'!Z87:AI87) / 'Exam (LECTURE ONLY)'!AN$9), "", SUMIF('Exam (LECTURE ONLY)'!Z$20:AI$20, "CLO4", 'Exam (LECTURE ONLY)'!Z87:AI87) / 'Exam (LECTURE ONLY)'!AN$9),
IF(AND('PRINTABLE (per grading)'!H$16="OUTPUT", 'PRINTABLE (per grading)'!B$13="Prelim"), IF(ISERROR(SUMIF(OUTPUT!C$20:M$20, "CLO4", OUTPUT!C87:M87) / OUTPUT!AL$9), "", SUMIF(OUTPUT!C$20:M$20, "CLO4", OUTPUT!C87:M87) / OUTPUT!AL$9),
IF(AND('PRINTABLE (per grading)'!H$16="OUTPUT", 'PRINTABLE (per grading)'!B$13="Midterm"), IF(ISERROR(SUMIF(OUTPUT!O$20:Y$20, "CLO4", OUTPUT!O87:Y87) / OUTPUT!AM$9), "", SUMIF(OUTPUT!O$20:Y$20, "CLO4", OUTPUT!O87:Y87) / OUTPUT!AM$9),
IF(AND('PRINTABLE (per grading)'!H$16="OUTPUT", 'PRINTABLE (per grading)'!B$13="Final"), IF(ISERROR(SUMIF(OUTPUT!AA$20:AI$20, "CLO4", OUTPUT!AA87:AI87) / OUTPUT!AN$9), "", SUMIF(OUTPUT!AA$20:AI$20, "CLO4", OUTPUT!AA87:AI87) / OUTPUT!AN$9),
"")))))),"")</f>
        <v/>
      </c>
      <c r="AE85" s="286" t="str">
        <f aca="false">IF(B85&lt;&gt;"",IF(AD85="","",IF(AD85&lt;0.5,1,IF(AND(AD85&gt;=0.5,AD85&lt;P$10),2,IF(AD85&gt;=P$10,3)))),"")</f>
        <v/>
      </c>
      <c r="AF85" s="287" t="str">
        <f aca="false">IF(B85 &lt;&gt; "",IFERROR(IF(AVERAGE(AB85,AD85)&gt;=P$10,"Y","N"),""),"")</f>
        <v/>
      </c>
      <c r="AG85" s="194" t="str">
        <f aca="false">IF(B85 &lt;&gt; "", IFERROR(IF(C$16 = "PRELIM", SUMIF('Database (LECTURE-RES-PRAC)'!D$14:AG$14, "CLO5", 'Database (LECTURE-RES-PRAC)'!D82:AG82) / 'Grade computation'!F$8, IF(C$16 = "MIDTERM", SUMIF('Database (LECTURE-RES-PRAC)'!AJ$14:BM$14, "CLO5", 'Database (LECTURE-RES-PRAC)'!AJ82:BM82) / 'Grade computation'!G$8, IF(C$16 = "FINAL", SUMIF('Database (LECTURE-RES-PRAC)'!BP$14:CS$14, "CLO5", 'Database (LECTURE-RES-PRAC)'!BP82:CS82) / 'Grade computation'!H$8,""))),""),"")</f>
        <v/>
      </c>
      <c r="AH85" s="286" t="str">
        <f aca="false">IF(B85&lt;&gt;"",IF(AG85="","",IF(AG85&lt;0.5,1,IF(AND(AG85&gt;=0.5,AG85&lt;P$10),2,IF(AG85&gt;=P$10,3)))),"")</f>
        <v/>
      </c>
      <c r="AI85" s="194" t="str">
        <f aca="false">IF(B85 &lt;&gt; "",IF(AND('PRINTABLE (per grading)'!H$16="EXAM", 'PRINTABLE (per grading)'!B$13="Prelim"), IF(ISERROR(SUMIF('Exam (LECTURE ONLY)'!D$20:M$20, "CLO5", 'Exam (LECTURE ONLY)'!D87:M87) / 'Exam (LECTURE ONLY)'!AL$10), "", SUMIF('Exam (LECTURE ONLY)'!D$20:M$20, "CLO5", 'Exam (LECTURE ONLY)'!D87:M87) /'Exam (LECTURE ONLY)'!AL$10),
IF(AND('PRINTABLE (per grading)'!H$16="EXAM", 'PRINTABLE (per grading)'!B$13="Midterm"), IF(ISERROR(SUMIF('Exam (LECTURE ONLY)'!O$20:X$20, "CLO5", 'Exam (LECTURE ONLY)'!O87:X87) / 'Exam (LECTURE ONLY)'!AM$10), "", SUMIF('Exam (LECTURE ONLY)'!O$20:X$20, "CLO5", 'Exam (LECTURE ONLY)'!O87:X87) / 'Exam (LECTURE ONLY)'!AM$10),
IF(AND('PRINTABLE (per grading)'!H$16="EXAM", 'PRINTABLE (per grading)'!B$13="Final"), IF(ISERROR(SUMIF('Exam (LECTURE ONLY)'!Z$20:AI$20, "CLO5", 'Exam (LECTURE ONLY)'!Z87:AI87) / 'Exam (LECTURE ONLY)'!AN$10), "", SUMIF('Exam (LECTURE ONLY)'!Z$20:AI$20, "CLO5", 'Exam (LECTURE ONLY)'!Z87:AI87) / 'Exam (LECTURE ONLY)'!AN$10),
IF(AND('PRINTABLE (per grading)'!H$16="OUTPUT", 'PRINTABLE (per grading)'!B$13="Prelim"), IF(ISERROR(SUMIF(OUTPUT!C$20:M$20, "CLO5", OUTPUT!C87:M87) / OUTPUT!AL$10), "", SUMIF(OUTPUT!C$20:M$20, "CLO5", OUTPUT!C87:M87) / OUTPUT!AL$10),
IF(AND('PRINTABLE (per grading)'!H$16="OUTPUT", 'PRINTABLE (per grading)'!B$13="Midterm"), IF(ISERROR(SUMIF(OUTPUT!O$20:Y$20, "CLO5", OUTPUT!O87:Y87) / OUTPUT!AM$10), "", SUMIF(OUTPUT!O$20:Y$20, "CLO5", OUTPUT!O87:Y87) / OUTPUT!AM$10),
IF(AND('PRINTABLE (per grading)'!H$16="OUTPUT", 'PRINTABLE (per grading)'!B$13="Final"), IF(ISERROR(SUMIF(OUTPUT!AA$20:AI$20, "CLO5", OUTPUT!AA87:AI87) / OUTPUT!AN$10), "", SUMIF(OUTPUT!AA$20:AI$20, "CLO5", OUTPUT!AA87:AI87) / OUTPUT!AN$10),
"")))))),"")</f>
        <v/>
      </c>
      <c r="AJ85" s="286" t="str">
        <f aca="false">IF(B85&lt;&gt;"",IF(AI85="","",IF(AI85&lt;0.5,1,IF(AND(AI85&gt;=0.5,AI85&lt;P$10),2,IF(AI85&gt;=P$10,3)))),"")</f>
        <v/>
      </c>
      <c r="AK85" s="287" t="str">
        <f aca="false">IF(B85 &lt;&gt; "",IFERROR(IF(AVERAGE(AG85,AI85)&gt;=P$10,"Y","N"),""),"")</f>
        <v/>
      </c>
      <c r="AL85" s="194" t="str">
        <f aca="false">IF(B85 &lt;&gt; "", IFERROR(IF(C$16 = "PRELIM", SUMIF('Database (LECTURE-RES-PRAC)'!D$14:AG$14, "CLO6", 'Database (LECTURE-RES-PRAC)'!D82:AG82) / 'Grade computation'!F$9, IF(C$16 = "MIDTERM", SUMIF('Database (LECTURE-RES-PRAC)'!AJ$14:BM$14, "CLO6", 'Database (LECTURE-RES-PRAC)'!AJ82:BM82) / 'Grade computation'!G$9, IF(C$16 = "FINAL", SUMIF('Database (LECTURE-RES-PRAC)'!BP$14:CS$14, "CLO6", 'Database (LECTURE-RES-PRAC)'!BP82:CS82) / 'Grade computation'!H$9,""))),""),"")</f>
        <v/>
      </c>
      <c r="AM85" s="286" t="str">
        <f aca="false">IF(B85&lt;&gt;"",IF(AL85="","",IF(AL85&lt;0.5,1,IF(AND(AL85&gt;=0.5,AL85&lt;P$10),2,IF(AL85&gt;=P$10,3)))),"")</f>
        <v/>
      </c>
      <c r="AN85" s="194" t="str">
        <f aca="false">IF(B85 &lt;&gt; "",IF(AND('PRINTABLE (per grading)'!H$16="EXAM", 'PRINTABLE (per grading)'!B$13="Prelim"), IF(ISERROR(SUMIF('Exam (LECTURE ONLY)'!D$20:M$20, "CLO6", 'Exam (LECTURE ONLY)'!D87:M87) / 'Exam (LECTURE ONLY)'!AL$11), "", SUMIF('Exam (LECTURE ONLY)'!D$20:M$20, "CLO6", 'Exam (LECTURE ONLY)'!D87:M87) /'Exam (LECTURE ONLY)'!AL$11),
IF(AND('PRINTABLE (per grading)'!H$16="EXAM", 'PRINTABLE (per grading)'!B$13="Midterm"), IF(ISERROR(SUMIF('Exam (LECTURE ONLY)'!O$20:X$20, "CLO6", 'Exam (LECTURE ONLY)'!O87:X87) / 'Exam (LECTURE ONLY)'!AM$11), "", SUMIF('Exam (LECTURE ONLY)'!O$20:X$20, "CLO6", 'Exam (LECTURE ONLY)'!O87:X87) / 'Exam (LECTURE ONLY)'!AM$11),
IF(AND('PRINTABLE (per grading)'!H$16="EXAM", 'PRINTABLE (per grading)'!B$13="Final"), IF(ISERROR(SUMIF('Exam (LECTURE ONLY)'!Z$20:AI$20, "CLO6", 'Exam (LECTURE ONLY)'!Z87:AI87) / 'Exam (LECTURE ONLY)'!AN$11), "", SUMIF('Exam (LECTURE ONLY)'!Z$20:AI$20, "CLO6", 'Exam (LECTURE ONLY)'!Z87:AI87) / 'Exam (LECTURE ONLY)'!AN$11),
IF(AND('PRINTABLE (per grading)'!H$16="OUTPUT", 'PRINTABLE (per grading)'!B$13="Prelim"), IF(ISERROR(SUMIF(OUTPUT!C$20:M$20, "CLO6", OUTPUT!C87:M87) / OUTPUT!AL$11), "", SUMIF(OUTPUT!C$20:M$20, "CLO6", OUTPUT!C87:M87) / OUTPUT!AL$11),
IF(AND('PRINTABLE (per grading)'!H$16="OUTPUT", 'PRINTABLE (per grading)'!B$13="Midterm"), IF(ISERROR(SUMIF(OUTPUT!O$20:Y$20, "CLO6", OUTPUT!O87:Y87) / OUTPUT!AM$11), "", SUMIF(OUTPUT!O$20:Y$20, "CLO6", OUTPUT!O87:Y87) / OUTPUT!AM$11),
IF(AND('PRINTABLE (per grading)'!H$16="OUTPUT", 'PRINTABLE (per grading)'!B$13="Final"), IF(ISERROR(SUMIF(OUTPUT!AA$20:AI$20, "CLO6", OUTPUT!AA87:AI87) / OUTPUT!AN$11), "", SUMIF(OUTPUT!AA$20:AI$20, "CLO6", OUTPUT!AA87:AI87) / OUTPUT!AN$11),
"")))))),"")</f>
        <v/>
      </c>
      <c r="AO85" s="286" t="str">
        <f aca="false">IF(B85&lt;&gt;"",IF(AN85="","",IF(AN85&lt;0.5,1,IF(AND(AN85&gt;=0.5,AN85&lt;P$10),2,IF(AN85&gt;=P$10,3)))),"")</f>
        <v/>
      </c>
      <c r="AP85" s="287" t="str">
        <f aca="false">IF(B85 &lt;&gt; "",IFERROR(IF(AVERAGE(AL85,AN85)&gt;=P$10,"Y","N"),""),"")</f>
        <v/>
      </c>
      <c r="AQ85" s="194" t="str">
        <f aca="false">IF(B85 &lt;&gt; "", IFERROR(IF(C$16 = "PRELIM", SUMIF('Database (LECTURE-RES-PRAC)'!D$14:AG$14, "CLO7", 'Database (LECTURE-RES-PRAC)'!D82:AG82) / 'Grade computation'!F$10, IF(C$16 = "MIDTERM", SUMIF('Database (LECTURE-RES-PRAC)'!AJ$14:BM$14, "CLO7", 'Database (LECTURE-RES-PRAC)'!AJ82:BM82) / 'Grade computation'!G$10, IF(C$16 = "FINAL", SUMIF('Database (LECTURE-RES-PRAC)'!BP$14:CS$14, "CLO7", 'Database (LECTURE-RES-PRAC)'!BP82:CS82) / 'Grade computation'!H$10,""))),""),"")</f>
        <v/>
      </c>
      <c r="AR85" s="286" t="str">
        <f aca="false">IF(B85&lt;&gt;"",IF(AQ85="","",IF(AQ85&lt;0.5,1,IF(AND(AQ85&gt;=0.5,AQ85&lt;P$10),2,IF(AQ85&gt;=P$10,3)))),"")</f>
        <v/>
      </c>
      <c r="AS85" s="194" t="str">
        <f aca="false">IF(B85 &lt;&gt; "",IF(AND('PRINTABLE (per grading)'!H$16="EXAM", 'PRINTABLE (per grading)'!B$13="Prelim"), IF(ISERROR(SUMIF('Exam (LECTURE ONLY)'!D$20:M$20, "CLO7", 'Exam (LECTURE ONLY)'!D87:M87) / 'Exam (LECTURE ONLY)'!AL$12), "", SUMIF('Exam (LECTURE ONLY)'!D$20:M$20, "CLO7", 'Exam (LECTURE ONLY)'!D87:M87) /'Exam (LECTURE ONLY)'!AL$12),
IF(AND('PRINTABLE (per grading)'!H$16="EXAM", 'PRINTABLE (per grading)'!B$13="Midterm"), IF(ISERROR(SUMIF('Exam (LECTURE ONLY)'!O$20:X$20, "CLO7", 'Exam (LECTURE ONLY)'!O87:X87) / 'Exam (LECTURE ONLY)'!AM$12), "", SUMIF('Exam (LECTURE ONLY)'!O$20:X$20, "CLO7", 'Exam (LECTURE ONLY)'!O87:X87) / 'Exam (LECTURE ONLY)'!AM$12),
IF(AND('PRINTABLE (per grading)'!H$16="EXAM", 'PRINTABLE (per grading)'!B$13="Final"), IF(ISERROR(SUMIF('Exam (LECTURE ONLY)'!Z$20:AI$20, "CLO7", 'Exam (LECTURE ONLY)'!Z87:AI87) / 'Exam (LECTURE ONLY)'!AN$12), "", SUMIF('Exam (LECTURE ONLY)'!Z$20:AI$20, "CLO7", 'Exam (LECTURE ONLY)'!Z87:AI87) / 'Exam (LECTURE ONLY)'!AN$12),
IF(AND('PRINTABLE (per grading)'!H$16="OUTPUT", 'PRINTABLE (per grading)'!B$13="Prelim"), IF(ISERROR(SUMIF(OUTPUT!C$20:M$20, "CLO7", OUTPUT!C87:M87) / OUTPUT!AL$12), "", SUMIF(OUTPUT!C$20:M$20, "CLO7", OUTPUT!C87:M87) / OUTPUT!AL$12),
IF(AND('PRINTABLE (per grading)'!H$16="OUTPUT", 'PRINTABLE (per grading)'!B$13="Midterm"), IF(ISERROR(SUMIF(OUTPUT!O$20:Y$20, "CLO7", OUTPUT!O87:Y87) / OUTPUT!AM$12), "", SUMIF(OUTPUT!O$20:Y$20, "CLO7", OUTPUT!O87:Y87) / OUTPUT!AM$12),
IF(AND('PRINTABLE (per grading)'!H$16="OUTPUT", 'PRINTABLE (per grading)'!B$13="Final"), IF(ISERROR(SUMIF(OUTPUT!AA$20:AI$20, "CLO7", OUTPUT!AA87:AI87) / OUTPUT!AN$12), "", SUMIF(OUTPUT!AA$20:AI$20, "CLO7", OUTPUT!AA87:AI87) / OUTPUT!AN$12),
"")))))),"")</f>
        <v/>
      </c>
      <c r="AT85" s="286" t="str">
        <f aca="false">IF(B85&lt;&gt;"",IF(AS85="","",IF(AS85&lt;0.5,1,IF(AND(AS85&gt;=0.5,AS85&lt;P$10),2,IF(AS85&gt;=P$10,3)))),"")</f>
        <v/>
      </c>
      <c r="AU85" s="287" t="str">
        <f aca="false">IF(B85 &lt;&gt; "",IFERROR(IF(AVERAGE(AQ85,AS85)&gt;=P$10,"Y","N"),""),"")</f>
        <v/>
      </c>
      <c r="AV85" s="194" t="str">
        <f aca="false">IF(B85 &lt;&gt; "", IFERROR(IF(C$16 = "PRELIM", SUMIF('Database (LECTURE-RES-PRAC)'!D$14:AG$14, "CLO8", 'Database (LECTURE-RES-PRAC)'!D82:AG82) / 'Grade computation'!F$11, IF(C$16 = "MIDTERM", SUMIF('Database (LECTURE-RES-PRAC)'!AJ$14:BM$14, "CLO8", 'Database (LECTURE-RES-PRAC)'!AJ82:BM82) / 'Grade computation'!G$11, IF(C$16 = "FINAL", SUMIF('Database (LECTURE-RES-PRAC)'!BP$14:CS$14, "CLO8", 'Database (LECTURE-RES-PRAC)'!BP82:CS82) / 'Grade computation'!H$11,""))),""),"")</f>
        <v/>
      </c>
      <c r="AW85" s="286" t="str">
        <f aca="false">IF(B85&lt;&gt;"",IF(AV85="","",IF(AV85&lt;0.5,1,IF(AND(AV85&gt;=0.5,AV85&lt;P$10),2,IF(AV85&gt;=P$10,3)))),"")</f>
        <v/>
      </c>
      <c r="AX85" s="194" t="str">
        <f aca="false">IF(B85 &lt;&gt; "",IF(AND('PRINTABLE (per grading)'!H$16="EXAM", 'PRINTABLE (per grading)'!B$13="Prelim"), IF(ISERROR(SUMIF('Exam (LECTURE ONLY)'!D$20:M$20, "CLO8", 'Exam (LECTURE ONLY)'!D87:M87) / 'Exam (LECTURE ONLY)'!AL$13), "", SUMIF('Exam (LECTURE ONLY)'!D$20:M$20, "CLO8", 'Exam (LECTURE ONLY)'!D87:M87) /'Exam (LECTURE ONLY)'!AL$13),
IF(AND('PRINTABLE (per grading)'!H$16="EXAM", 'PRINTABLE (per grading)'!B$13="Midterm"), IF(ISERROR(SUMIF('Exam (LECTURE ONLY)'!O$20:X$20, "CLO8", 'Exam (LECTURE ONLY)'!O87:X87) / 'Exam (LECTURE ONLY)'!AM$13), "", SUMIF('Exam (LECTURE ONLY)'!O$20:X$20, "CLO8", 'Exam (LECTURE ONLY)'!O87:X87) / 'Exam (LECTURE ONLY)'!AM$13),
IF(AND('PRINTABLE (per grading)'!H$16="EXAM", 'PRINTABLE (per grading)'!B$13="Final"), IF(ISERROR(SUMIF('Exam (LECTURE ONLY)'!Z$20:AI$20, "CLO8", 'Exam (LECTURE ONLY)'!Z87:AI87) / 'Exam (LECTURE ONLY)'!AN$13), "", SUMIF('Exam (LECTURE ONLY)'!Z$20:AI$20, "CLO8", 'Exam (LECTURE ONLY)'!Z87:AI87) / 'Exam (LECTURE ONLY)'!AN$13),
IF(AND('PRINTABLE (per grading)'!H$16="OUTPUT", 'PRINTABLE (per grading)'!B$13="Prelim"), IF(ISERROR(SUMIF(OUTPUT!C$20:M$20, "CLO8", OUTPUT!C87:M87) / OUTPUT!AL$13), "", SUMIF(OUTPUT!C$20:M$20, "CLO8", OUTPUT!C87:M87) / OUTPUT!AL$13),
IF(AND('PRINTABLE (per grading)'!H$16="OUTPUT", 'PRINTABLE (per grading)'!B$13="Midterm"), IF(ISERROR(SUMIF(OUTPUT!O$20:Y$20, "CLO8", OUTPUT!O87:Y87) / OUTPUT!AM$13), "", SUMIF(OUTPUT!O$20:Y$20, "CLO8", OUTPUT!O87:Y87) / OUTPUT!AM$13),
IF(AND('PRINTABLE (per grading)'!H$16="OUTPUT", 'PRINTABLE (per grading)'!B$13="Final"), IF(ISERROR(SUMIF(OUTPUT!AA$20:AI$20, "CLO8", OUTPUT!AA87:AI87) / OUTPUT!AN$13), "", SUMIF(OUTPUT!AA$20:AI$20, "CLO8", OUTPUT!AA87:AI87) / OUTPUT!AN$13),
"")))))),"")</f>
        <v/>
      </c>
      <c r="AY85" s="286" t="str">
        <f aca="false">IF(B85&lt;&gt;"",IF(AX85="","",IF(AX85&lt;0.5,1,IF(AND(AX85&gt;=0.5,AX85&lt;P$10),2,IF(AX85&gt;=P$10,3)))),"")</f>
        <v/>
      </c>
      <c r="AZ85" s="287" t="str">
        <f aca="false">IF(B85 &lt;&gt; "",IFERROR(IF(AVERAGE(AV85,AX85)&gt;=P$10,"Y","N"),""),"")</f>
        <v/>
      </c>
      <c r="BA85" s="194" t="str">
        <f aca="false">IF(B85 &lt;&gt; "", IFERROR(IF(C$16 = "PRELIM", SUMIF('Database (LECTURE-RES-PRAC)'!D$14:AG$14, "CLO9", 'Database (LECTURE-RES-PRAC)'!D82:AG82) / 'Grade computation'!F$12, IF(C$16 = "MIDTERM", SUMIF('Database (LECTURE-RES-PRAC)'!AJ$14:BM$14, "CLO9", 'Database (LECTURE-RES-PRAC)'!AJ82:BM82) / 'Grade computation'!G$12, IF(C$16 = "FINAL", SUMIF('Database (LECTURE-RES-PRAC)'!BP$14:CS$14, "CLO9", 'Database (LECTURE-RES-PRAC)'!BP82:CS82) / 'Grade computation'!H$12,""))),""),"")</f>
        <v/>
      </c>
      <c r="BB85" s="286" t="str">
        <f aca="false">IF(B85&lt;&gt;"",IF(BA85="","",IF(BA85&lt;0.5,1,IF(AND(BA85&gt;=0.5,BA85&lt;P$10),2,IF(BA85&gt;=P$10,3)))),"")</f>
        <v/>
      </c>
      <c r="BC85" s="194" t="str">
        <f aca="false">IF(B85 &lt;&gt; "",IF(AND('PRINTABLE (per grading)'!H$16="EXAM", 'PRINTABLE (per grading)'!B$13="Prelim"), IF(ISERROR(SUMIF('Exam (LECTURE ONLY)'!D$20:M$20, "CLO9", 'Exam (LECTURE ONLY)'!D87:M87) / 'Exam (LECTURE ONLY)'!AL$14), "", SUMIF('Exam (LECTURE ONLY)'!D$20:M$20, "CLO9", 'Exam (LECTURE ONLY)'!D87:M87) /'Exam (LECTURE ONLY)'!AL$14),
IF(AND('PRINTABLE (per grading)'!H$16="EXAM", 'PRINTABLE (per grading)'!B$13="Midterm"), IF(ISERROR(SUMIF('Exam (LECTURE ONLY)'!O$20:X$20, "CLO9", 'Exam (LECTURE ONLY)'!O87:X87) / 'Exam (LECTURE ONLY)'!AM$14), "", SUMIF('Exam (LECTURE ONLY)'!O$20:X$20, "CLO9", 'Exam (LECTURE ONLY)'!O87:X87) / 'Exam (LECTURE ONLY)'!AM$14),
IF(AND('PRINTABLE (per grading)'!H$16="EXAM", 'PRINTABLE (per grading)'!B$13="Final"), IF(ISERROR(SUMIF('Exam (LECTURE ONLY)'!Z$20:AI$20, "CLO9", 'Exam (LECTURE ONLY)'!Z87:AI87) / 'Exam (LECTURE ONLY)'!AN$14), "", SUMIF('Exam (LECTURE ONLY)'!Z$20:AI$20, "CLO9", 'Exam (LECTURE ONLY)'!Z87:AI87) / 'Exam (LECTURE ONLY)'!AN$14),
IF(AND('PRINTABLE (per grading)'!H$16="OUTPUT", 'PRINTABLE (per grading)'!B$13="Prelim"), IF(ISERROR(SUMIF(OUTPUT!C$20:M$20, "CLO9", OUTPUT!C87:M87) / OUTPUT!AL$14), "", SUMIF(OUTPUT!C$20:M$20, "CLO9", OUTPUT!C87:M87) / OUTPUT!AL$14),
IF(AND('PRINTABLE (per grading)'!H$16="OUTPUT", 'PRINTABLE (per grading)'!B$13="Midterm"), IF(ISERROR(SUMIF(OUTPUT!O$20:Y$20, "CLO9", OUTPUT!O87:Y87) / OUTPUT!AM$14), "", SUMIF(OUTPUT!O$20:Y$20, "CLO9", OUTPUT!O87:Y87) / OUTPUT!AM$14),
IF(AND('PRINTABLE (per grading)'!H$16="OUTPUT", 'PRINTABLE (per grading)'!B$13="Final"), IF(ISERROR(SUMIF(OUTPUT!AA$20:AI$20, "CLO9", OUTPUT!AA87:AI87) / OUTPUT!AN$14), "", SUMIF(OUTPUT!AA$20:AI$20, "CLO9", OUTPUT!AA87:AI87) / OUTPUT!AN$14),
"")))))),"")</f>
        <v/>
      </c>
      <c r="BD85" s="286" t="str">
        <f aca="false">IF(B85&lt;&gt;"",IF(BC85="","",IF(BC85&lt;0.5,1,IF(AND(BC85&gt;=0.5,BC85&lt;P$10),2,IF(BC85&gt;=P$10,3)))),"")</f>
        <v/>
      </c>
      <c r="BE85" s="287" t="str">
        <f aca="false">IF(B85 &lt;&gt; "",IFERROR(IF(AVERAGE(BA85,BC85)&gt;=P$10,"Y","N"),""),"")</f>
        <v/>
      </c>
      <c r="BF85" s="194" t="str">
        <f aca="false">IF(B85 &lt;&gt; "", IFERROR(IF(C$16 = "PRELIM", SUMIF('Database (LECTURE-RES-PRAC)'!D$14:AG$14, "CLO10", 'Database (LECTURE-RES-PRAC)'!D82:AG82) / 'Grade computation'!F$13, IF(C$16 = "MIDTERM", SUMIF('Database (LECTURE-RES-PRAC)'!AJ$14:BM$14, "CLO10", 'Database (LECTURE-RES-PRAC)'!AJ82:BM82) / 'Grade computation'!G$13, IF(C$16 = "FINAL", SUMIF('Database (LECTURE-RES-PRAC)'!BP$14:CS$14, "CLO10", 'Database (LECTURE-RES-PRAC)'!BP82:CS82) / 'Grade computation'!H$13,""))),""),"")</f>
        <v/>
      </c>
      <c r="BG85" s="286" t="str">
        <f aca="false">IF(B85&lt;&gt;"",IF(BF85="","",IF(BF85&lt;0.5,1,IF(AND(BF85&gt;=0.5,BF85&lt;P$10),2,IF(BF85&gt;=P$10,3)))),"")</f>
        <v/>
      </c>
      <c r="BH85" s="194" t="str">
        <f aca="false">IF(B85 &lt;&gt; "",IF(AND('PRINTABLE (per grading)'!H$16="EXAM", 'PRINTABLE (per grading)'!B$13="Prelim"), IF(ISERROR(SUMIF('Exam (LECTURE ONLY)'!D$20:M$20, "CLO10", 'Exam (LECTURE ONLY)'!D87:M87) / 'Exam (LECTURE ONLY)'!AL$15), "", SUMIF('Exam (LECTURE ONLY)'!D$20:M$20, "CLO10", 'Exam (LECTURE ONLY)'!D87:M87) /'Exam (LECTURE ONLY)'!AL$15),
IF(AND('PRINTABLE (per grading)'!H$16="EXAM", 'PRINTABLE (per grading)'!B$13="Midterm"), IF(ISERROR(SUMIF('Exam (LECTURE ONLY)'!O$20:X$20, "CLO10", 'Exam (LECTURE ONLY)'!O87:X87) / 'Exam (LECTURE ONLY)'!AM$15), "", SUMIF('Exam (LECTURE ONLY)'!O$20:X$20, "CLO10", 'Exam (LECTURE ONLY)'!O87:X87) / 'Exam (LECTURE ONLY)'!AM$15),
IF(AND('PRINTABLE (per grading)'!H$16="EXAM", 'PRINTABLE (per grading)'!B$13="Final"), IF(ISERROR(SUMIF('Exam (LECTURE ONLY)'!Z$20:AI$20, "CLO10", 'Exam (LECTURE ONLY)'!Z87:AI87) / 'Exam (LECTURE ONLY)'!AN$15), "", SUMIF('Exam (LECTURE ONLY)'!Z$20:AI$20, "CLO10", 'Exam (LECTURE ONLY)'!Z87:AI87) / 'Exam (LECTURE ONLY)'!AN$15),
IF(AND('PRINTABLE (per grading)'!H$16="OUTPUT", 'PRINTABLE (per grading)'!B$13="Prelim"), IF(ISERROR(SUMIF(OUTPUT!C$20:M$20, "CLO10", OUTPUT!C87:M87) / OUTPUT!AL$15), "", SUMIF(OUTPUT!C$20:M$20, "CLO10", OUTPUT!C87:M87) / OUTPUT!AL$15),
IF(AND('PRINTABLE (per grading)'!H$16="OUTPUT", 'PRINTABLE (per grading)'!B$13="Midterm"), IF(ISERROR(SUMIF(OUTPUT!O$20:Y$20, "CLO10", OUTPUT!O87:Y87) / OUTPUT!AM$15), "", SUMIF(OUTPUT!O$20:Y$20, "CLO10", OUTPUT!O87:Y87) / OUTPUT!AM$15),
IF(AND('PRINTABLE (per grading)'!H$16="OUTPUT", 'PRINTABLE (per grading)'!B$13="Final"), IF(ISERROR(SUMIF(OUTPUT!AA$20:AI$20, "CLO10", OUTPUT!AA87:AI87) / OUTPUT!AN$15), "", SUMIF(OUTPUT!AA$20:AI$20, "CLO10", OUTPUT!AA87:AI87) / OUTPUT!AN$15),
"")))))),"")</f>
        <v/>
      </c>
      <c r="BI85" s="286" t="str">
        <f aca="false">IF(B85&lt;&gt;"",IF(BH85="","",IF(BH85&lt;0.5,1,IF(AND(BH85&gt;=0.5,BH85&lt;P$10),2,IF(BH85&gt;=P$10,3)))),"")</f>
        <v/>
      </c>
      <c r="BJ85" s="287" t="str">
        <f aca="false">IF(B85 &lt;&gt; "",IFERROR(IF(AVERAGE(BF85,BH85)&gt;=P$10,"Y","N"),""),"")</f>
        <v/>
      </c>
      <c r="BK85" s="8"/>
    </row>
    <row r="86" customFormat="false" ht="19.5" hidden="false" customHeight="true" outlineLevel="0" collapsed="false">
      <c r="A86" s="228" t="str">
        <f aca="false">IF(ISBLANK('Database (LECTURE-RES-PRAC)'!A83),"",'Database (LECTURE-RES-PRAC)'!A83)</f>
        <v/>
      </c>
      <c r="B86" s="229" t="str">
        <f aca="false">IF(ISBLANK('Database (LECTURE-RES-PRAC)'!B83),"",'Database (LECTURE-RES-PRAC)'!B83)</f>
        <v/>
      </c>
      <c r="C86" s="230" t="str">
        <f aca="false">IF(B86&lt;&gt;"",IF(C$16="PRELIM",'Grade computation'!C86, IF(C$16="MIDTERM",'Grade computation'!K86, IF(C$16="FINAL",'Grade computation'!S86,""))),"")</f>
        <v/>
      </c>
      <c r="D86" s="231" t="str">
        <f aca="false">IF(B86&lt;&gt;"",IFERROR(IF(B$11="80-20", (((C86/C$19)*X$6)+X$7)*D$18, IF(B$11="60-40", (((C86/C$19)*Y$6)+Y$7)*D$18, 0)),0),"")</f>
        <v/>
      </c>
      <c r="E86" s="230" t="str">
        <f aca="false">IF(B86&lt;&gt;"", IF(C$16="PRELIM",'Grade computation'!E86, IF(C$16="MIDTERM",'Grade computation'!M86, IF(C$16="FINAL",'Grade computation'!U86,""))),"")</f>
        <v/>
      </c>
      <c r="F86" s="232" t="str">
        <f aca="false">IF(B86&lt;&gt;"",IFERROR(IF(B$11="80-20", (((E86/E$19)*X$6)+X$7)*F$18, IF(B$11="60-40", (((E86/E$19)*Y$6)+Y$7)*F$18, 0)),0),"")</f>
        <v/>
      </c>
      <c r="G86" s="233" t="str">
        <f aca="false">IF(B86&lt;&gt;"",IFERROR((D86+F86),0),"")</f>
        <v/>
      </c>
      <c r="H86" s="234" t="str">
        <f aca="false">IF(B86&lt;&gt;"",IF(C$16="PRELIM", 'Grade computation'!H86, IF(C$16="MIDTERM", 'Grade computation'!P86, IF(C$16="FINAL",'Grade computation'!X86, ""))),"")</f>
        <v/>
      </c>
      <c r="I86" s="233" t="str">
        <f aca="false">IF(B86&lt;&gt;"",IFERROR(IF(B$11="80-20", (((H86/H$19)*X$6)+X$7)*I$19, IF(B$11="60-40", (((H86/H$19)*Y$6)+Y$7)*I$19, 0)),0),"")</f>
        <v/>
      </c>
      <c r="J86" s="237" t="str">
        <f aca="false">IFERROR((G86+I86),"")</f>
        <v/>
      </c>
      <c r="K86" s="183" t="str">
        <f aca="false">IFERROR(IF(J86="","",IF(J86&gt;=75,"PASSED","FAILED")),"")</f>
        <v/>
      </c>
      <c r="L86" s="183"/>
      <c r="M86" s="194" t="str">
        <f aca="false">IF(B86 &lt;&gt; "", IFERROR(IF(C$16 = "PRELIM", SUMIF('Database (LECTURE-RES-PRAC)'!D$14:AG$14, "CLO1", 'Database (LECTURE-RES-PRAC)'!D83:AG83) / 'Grade computation'!F$4, IF(C$16 = "MIDTERM", SUMIF('Database (LECTURE-RES-PRAC)'!AJ$14:BM$14, "CLO1", 'Database (LECTURE-RES-PRAC)'!AJ83:BM83) / 'Grade computation'!G$4, IF(C$16 = "FINAL", SUMIF('Database (LECTURE-RES-PRAC)'!BP$14:CS$14, "CLO1", 'Database (LECTURE-RES-PRAC)'!BP83:CS83) / 'Grade computation'!H$4,""))),""),"")</f>
        <v/>
      </c>
      <c r="N86" s="286" t="str">
        <f aca="false">IF(B86&lt;&gt;"",IF(M86="","",IF(M86&lt;0.5,1,IF(AND(M86&gt;=0.5,M86&lt;P$10),2,IF(M86&gt;=P$10,3)))),"")</f>
        <v/>
      </c>
      <c r="O86" s="194" t="str">
        <f aca="false">IF(B86 &lt;&gt; "",IF(AND('PRINTABLE (per grading)'!H$16="EXAM", 'PRINTABLE (per grading)'!B$13="Prelim"), IF(ISERROR(SUMIF('Exam (LECTURE ONLY)'!D$20:M$20, "CLO1", 'Exam (LECTURE ONLY)'!D88:M88) / 'Exam (LECTURE ONLY)'!AL$6), "", SUMIF('Exam (LECTURE ONLY)'!D$20:M$20, "CLO1", 'Exam (LECTURE ONLY)'!D88:M88) /'Exam (LECTURE ONLY)'!AL$6),
IF(AND('PRINTABLE (per grading)'!H$16="EXAM", 'PRINTABLE (per grading)'!B$13="Midterm"), IF(ISERROR(SUMIF('Exam (LECTURE ONLY)'!O$20:X$20, "CLO1", 'Exam (LECTURE ONLY)'!O88:X88) / 'Exam (LECTURE ONLY)'!AM$6), "", SUMIF('Exam (LECTURE ONLY)'!O$20:X$20, "CLO1", 'Exam (LECTURE ONLY)'!O88:X88) / 'Exam (LECTURE ONLY)'!AM$6),
IF(AND('PRINTABLE (per grading)'!H$16="EXAM", 'PRINTABLE (per grading)'!B$13="Final"), IF(ISERROR(SUMIF('Exam (LECTURE ONLY)'!Z$20:AI$20, "CLO1", 'Exam (LECTURE ONLY)'!Z88:AI88) / 'Exam (LECTURE ONLY)'!AN$6), "", SUMIF('Exam (LECTURE ONLY)'!Z$20:AI$20, "CLO1", 'Exam (LECTURE ONLY)'!Z88:AI88) / 'Exam (LECTURE ONLY)'!AN$6),
IF(AND('PRINTABLE (per grading)'!H$16="OUTPUT", 'PRINTABLE (per grading)'!B$13="Prelim"), IF(ISERROR(SUMIF(OUTPUT!C$20:M$20, "CLO1", OUTPUT!C88:M88) / OUTPUT!AL$6), "", SUMIF(OUTPUT!C$20:M$20, "CLO1", OUTPUT!C88:M88) / OUTPUT!AL$6),
IF(AND('PRINTABLE (per grading)'!H$16="OUTPUT", 'PRINTABLE (per grading)'!B$13="Midterm"), IF(ISERROR(SUMIF(OUTPUT!O$20:Y$20, "CLO1", OUTPUT!O88:Y88) / OUTPUT!AM$6), "", SUMIF(OUTPUT!O$20:Y$20, "CLO1", OUTPUT!O88:Y88) / OUTPUT!AM$6),
IF(AND('PRINTABLE (per grading)'!H$16="OUTPUT", 'PRINTABLE (per grading)'!B$13="Final"), IF(ISERROR(SUMIF(OUTPUT!AA$20:AI$20, "CLO1", OUTPUT!AA88:AI88) / OUTPUT!AN$6), "", SUMIF(OUTPUT!AA$20:AI$20, "CLO1", OUTPUT!AA88:AI88) / OUTPUT!AN$6),
"")))))),"")</f>
        <v/>
      </c>
      <c r="P86" s="286" t="str">
        <f aca="false">IF(B86&lt;&gt;"",IF(O86="","",IF(O86&lt;0.5,1,IF(AND(O86&gt;=0.5,O86&lt;P$10),2,IF(O86&gt;=P$10,3)))),"")</f>
        <v/>
      </c>
      <c r="Q86" s="287" t="str">
        <f aca="false">IF(B86 &lt;&gt; "",IFERROR(IF(AVERAGE(M86,O86)&gt;=P$10,"Y","N"),""),"")</f>
        <v/>
      </c>
      <c r="R86" s="194" t="str">
        <f aca="false">IF(B86 &lt;&gt; "", IFERROR(IF(C$16 = "PRELIM", SUMIF('Database (LECTURE-RES-PRAC)'!D$14:AG$14, "CLO2", 'Database (LECTURE-RES-PRAC)'!D83:AG83) / 'Grade computation'!F$5, IF(C$16 = "MIDTERM", SUMIF('Database (LECTURE-RES-PRAC)'!AJ$14:BM$14, "CLO2", 'Database (LECTURE-RES-PRAC)'!AJ83:BM83) / 'Grade computation'!G$5, IF(C$16 = "FINAL", SUMIF('Database (LECTURE-RES-PRAC)'!BP$14:CS$14, "CLO2", 'Database (LECTURE-RES-PRAC)'!BP83:CS83) / 'Grade computation'!H$5,""))),""),"")</f>
        <v/>
      </c>
      <c r="S86" s="286" t="str">
        <f aca="false">IF(B86&lt;&gt;"",IF(R86="","",IF(R86&lt;0.5,1,IF(AND(R86&gt;=0.5,R86&lt;P$10),2,IF(R86&gt;=P$10,3)))),"")</f>
        <v/>
      </c>
      <c r="T86" s="194" t="str">
        <f aca="false">IF(B86 &lt;&gt; "",IF(AND('PRINTABLE (per grading)'!H$16="EXAM", 'PRINTABLE (per grading)'!B$13="Prelim"), IF(ISERROR(SUMIF('Exam (LECTURE ONLY)'!D$20:M$20, "CLO2", 'Exam (LECTURE ONLY)'!D88:M88) / 'Exam (LECTURE ONLY)'!AL$7), "", SUMIF('Exam (LECTURE ONLY)'!D$20:M$20, "CLO2", 'Exam (LECTURE ONLY)'!D88:M88) /'Exam (LECTURE ONLY)'!AL$7),
IF(AND('PRINTABLE (per grading)'!H$16="EXAM", 'PRINTABLE (per grading)'!B$13="Midterm"), IF(ISERROR(SUMIF('Exam (LECTURE ONLY)'!O$20:X$20, "CLO2", 'Exam (LECTURE ONLY)'!O88:X88) / 'Exam (LECTURE ONLY)'!AM$7), "", SUMIF('Exam (LECTURE ONLY)'!O$20:X$20, "CLO2", 'Exam (LECTURE ONLY)'!O88:X88) / 'Exam (LECTURE ONLY)'!AM$7),
IF(AND('PRINTABLE (per grading)'!H$16="EXAM", 'PRINTABLE (per grading)'!B$13="Final"), IF(ISERROR(SUMIF('Exam (LECTURE ONLY)'!Z$20:AI$20, "CLO2", 'Exam (LECTURE ONLY)'!Z88:AI88) / 'Exam (LECTURE ONLY)'!AN$7), "", SUMIF('Exam (LECTURE ONLY)'!Z$20:AI$20, "CLO2", 'Exam (LECTURE ONLY)'!Z88:AI88) / 'Exam (LECTURE ONLY)'!AN$7),
IF(AND('PRINTABLE (per grading)'!H$16="OUTPUT", 'PRINTABLE (per grading)'!B$13="Prelim"), IF(ISERROR(SUMIF(OUTPUT!C$20:M$20, "CLO2", OUTPUT!C88:M88) / OUTPUT!AL$7), "", SUMIF(OUTPUT!C$20:M$20, "CLO2", OUTPUT!C88:M88) / OUTPUT!AL$7),
IF(AND('PRINTABLE (per grading)'!H$16="OUTPUT", 'PRINTABLE (per grading)'!B$13="Midterm"), IF(ISERROR(SUMIF(OUTPUT!O$20:Y$20, "CLO2", OUTPUT!O88:Y88) / OUTPUT!AM$7), "", SUMIF(OUTPUT!O$20:Y$20, "CLO2", OUTPUT!O88:Y88) / OUTPUT!AM$7),
IF(AND('PRINTABLE (per grading)'!H$16="OUTPUT", 'PRINTABLE (per grading)'!B$13="Final"), IF(ISERROR(SUMIF(OUTPUT!AA$20:AI$20, "CLO2", OUTPUT!AA88:AI88) / OUTPUT!AN$7), "", SUMIF(OUTPUT!AA$20:AI$20, "CLO2", OUTPUT!AA88:AI88) / OUTPUT!AN$7),
"")))))),"")</f>
        <v/>
      </c>
      <c r="U86" s="286" t="str">
        <f aca="false">IF(B86&lt;&gt;"",IF(T86="","",IF(T86&lt;0.5,1,IF(AND(T86&gt;=0.5,T86&lt;P$10),2,IF(T86&gt;=P$10,3)))),"")</f>
        <v/>
      </c>
      <c r="V86" s="287" t="str">
        <f aca="false">IF(B86 &lt;&gt; "",IFERROR(IF(AVERAGE(R86,T86)&gt;=P$10,"Y","N"),""),"")</f>
        <v/>
      </c>
      <c r="W86" s="194" t="str">
        <f aca="false">IF(B86 &lt;&gt; "", IFERROR(IF(C$16 = "PRELIM", SUMIF('Database (LECTURE-RES-PRAC)'!D$14:AG$14, "CLO3", 'Database (LECTURE-RES-PRAC)'!D83:AG83) / 'Grade computation'!F$6, IF(C$16 = "MIDTERM", SUMIF('Database (LECTURE-RES-PRAC)'!AJ$14:BM$14, "CLO3", 'Database (LECTURE-RES-PRAC)'!AJ83:BM83) / 'Grade computation'!G$6, IF(C$16 = "FINAL", SUMIF('Database (LECTURE-RES-PRAC)'!BP$14:CS$14, "CLO3", 'Database (LECTURE-RES-PRAC)'!BP83:CS83) / 'Grade computation'!H$6,""))),""),"")</f>
        <v/>
      </c>
      <c r="X86" s="286" t="str">
        <f aca="false">IF(B86&lt;&gt;"",IF(W86="","",IF(W86&lt;0.5,1,IF(AND(W86&gt;=0.5,W86&lt;P$10),2,IF(W86&gt;=P$10,3)))),"")</f>
        <v/>
      </c>
      <c r="Y86" s="194" t="str">
        <f aca="false">IF(B86 &lt;&gt; "",IF(AND('PRINTABLE (per grading)'!H$16="EXAM", 'PRINTABLE (per grading)'!B$13="Prelim"), IF(ISERROR(SUMIF('Exam (LECTURE ONLY)'!D$20:M$20, "CLO3", 'Exam (LECTURE ONLY)'!D88:M88) / 'Exam (LECTURE ONLY)'!AL$8), "", SUMIF('Exam (LECTURE ONLY)'!D$20:M$20, "CLO3", 'Exam (LECTURE ONLY)'!D88:M88) /'Exam (LECTURE ONLY)'!AL$8),
IF(AND('PRINTABLE (per grading)'!H$16="EXAM", 'PRINTABLE (per grading)'!B$13="Midterm"), IF(ISERROR(SUMIF('Exam (LECTURE ONLY)'!O$20:X$20, "CLO3", 'Exam (LECTURE ONLY)'!O88:X88) / 'Exam (LECTURE ONLY)'!AM$8), "", SUMIF('Exam (LECTURE ONLY)'!O$20:X$20, "CLO3", 'Exam (LECTURE ONLY)'!O88:X88) / 'Exam (LECTURE ONLY)'!AM$8),
IF(AND('PRINTABLE (per grading)'!H$16="EXAM", 'PRINTABLE (per grading)'!B$13="Final"), IF(ISERROR(SUMIF('Exam (LECTURE ONLY)'!Z$20:AI$20, "CLO3", 'Exam (LECTURE ONLY)'!Z88:AI88) / 'Exam (LECTURE ONLY)'!AN$8), "", SUMIF('Exam (LECTURE ONLY)'!Z$20:AI$20, "CLO3", 'Exam (LECTURE ONLY)'!Z88:AI88) / 'Exam (LECTURE ONLY)'!AN$8),
IF(AND('PRINTABLE (per grading)'!H$16="OUTPUT", 'PRINTABLE (per grading)'!B$13="Prelim"), IF(ISERROR(SUMIF(OUTPUT!C$20:M$20, "CLO3", OUTPUT!C88:M88) / OUTPUT!AL$8), "", SUMIF(OUTPUT!C$20:M$20, "CLO3", OUTPUT!C88:M88) / OUTPUT!AL$8),
IF(AND('PRINTABLE (per grading)'!H$16="OUTPUT", 'PRINTABLE (per grading)'!B$13="Midterm"), IF(ISERROR(SUMIF(OUTPUT!O$20:Y$20, "CLO3", OUTPUT!O88:Y88) / OUTPUT!AM$8), "", SUMIF(OUTPUT!O$20:Y$20, "CLO3", OUTPUT!O88:Y88) / OUTPUT!AM$8),
IF(AND('PRINTABLE (per grading)'!H$16="OUTPUT", 'PRINTABLE (per grading)'!B$13="Final"), IF(ISERROR(SUMIF(OUTPUT!AA$20:AI$20, "CLO3", OUTPUT!AA88:AI88) / OUTPUT!AN$8), "", SUMIF(OUTPUT!AA$20:AI$20, "CLO3", OUTPUT!AA88:AI88) / OUTPUT!AN$8),
"" )))))),"")</f>
        <v/>
      </c>
      <c r="Z86" s="286" t="str">
        <f aca="false">IF(B86&lt;&gt;"",IF(Y86="","",IF(Y86&lt;0.5,1,IF(AND(Y86&gt;=0.5,Y86&lt;P$10),2,IF(Y86&gt;=P$10,3)))),"")</f>
        <v/>
      </c>
      <c r="AA86" s="287" t="str">
        <f aca="false">IF(B86 &lt;&gt; "",IFERROR(IF(AVERAGE(W86,Y86)&gt;=P$10,"Y","N"),""),"")</f>
        <v/>
      </c>
      <c r="AB86" s="194" t="str">
        <f aca="false">IF(B86 &lt;&gt; "", IFERROR(IF(C$16 = "PRELIM", SUMIF('Database (LECTURE-RES-PRAC)'!D$14:AG$14, "CLO4", 'Database (LECTURE-RES-PRAC)'!D83:AG83) / 'Grade computation'!F$7, IF(C$16 = "MIDTERM", SUMIF('Database (LECTURE-RES-PRAC)'!AJ$14:BM$14, "CLO4", 'Database (LECTURE-RES-PRAC)'!AJ83:BM83) / 'Grade computation'!G$7, IF(C$16 = "FINAL", SUMIF('Database (LECTURE-RES-PRAC)'!BP$14:CS$14, "CLO4", 'Database (LECTURE-RES-PRAC)'!BP83:CS83) / 'Grade computation'!H$7,""))),""),"")</f>
        <v/>
      </c>
      <c r="AC86" s="286" t="str">
        <f aca="false">IF(B86&lt;&gt;"",IF(AB86="","",IF(AB86&lt;0.5,1,IF(AND(AB86&gt;=0.5,AB86&lt;P$10),2,IF(AB86&gt;=P$10,3)))),"")</f>
        <v/>
      </c>
      <c r="AD86" s="194" t="str">
        <f aca="false">IF(B86 &lt;&gt; "",IF(AND('PRINTABLE (per grading)'!H$16="EXAM", 'PRINTABLE (per grading)'!B$13="Prelim"), IF(ISERROR(SUMIF('Exam (LECTURE ONLY)'!D$20:M$20, "CLO4", 'Exam (LECTURE ONLY)'!D88:M88) / 'Exam (LECTURE ONLY)'!AL$9), "", SUMIF('Exam (LECTURE ONLY)'!D$20:M$20, "CLO4", 'Exam (LECTURE ONLY)'!D88:M88) /'Exam (LECTURE ONLY)'!AL$9),
IF(AND('PRINTABLE (per grading)'!H$16="EXAM", 'PRINTABLE (per grading)'!B$13="Midterm"), IF(ISERROR(SUMIF('Exam (LECTURE ONLY)'!O$20:X$20, "CLO4", 'Exam (LECTURE ONLY)'!O88:X88) / 'Exam (LECTURE ONLY)'!AM$9), "", SUMIF('Exam (LECTURE ONLY)'!O$20:X$20, "CLO4", 'Exam (LECTURE ONLY)'!O88:X88) / 'Exam (LECTURE ONLY)'!AM$9),
IF(AND('PRINTABLE (per grading)'!H$16="EXAM", 'PRINTABLE (per grading)'!B$13="Final"), IF(ISERROR(SUMIF('Exam (LECTURE ONLY)'!Z$20:AI$20, "CLO4", 'Exam (LECTURE ONLY)'!Z88:AI88) / 'Exam (LECTURE ONLY)'!AN$9), "", SUMIF('Exam (LECTURE ONLY)'!Z$20:AI$20, "CLO4", 'Exam (LECTURE ONLY)'!Z88:AI88) / 'Exam (LECTURE ONLY)'!AN$9),
IF(AND('PRINTABLE (per grading)'!H$16="OUTPUT", 'PRINTABLE (per grading)'!B$13="Prelim"), IF(ISERROR(SUMIF(OUTPUT!C$20:M$20, "CLO4", OUTPUT!C88:M88) / OUTPUT!AL$9), "", SUMIF(OUTPUT!C$20:M$20, "CLO4", OUTPUT!C88:M88) / OUTPUT!AL$9),
IF(AND('PRINTABLE (per grading)'!H$16="OUTPUT", 'PRINTABLE (per grading)'!B$13="Midterm"), IF(ISERROR(SUMIF(OUTPUT!O$20:Y$20, "CLO4", OUTPUT!O88:Y88) / OUTPUT!AM$9), "", SUMIF(OUTPUT!O$20:Y$20, "CLO4", OUTPUT!O88:Y88) / OUTPUT!AM$9),
IF(AND('PRINTABLE (per grading)'!H$16="OUTPUT", 'PRINTABLE (per grading)'!B$13="Final"), IF(ISERROR(SUMIF(OUTPUT!AA$20:AI$20, "CLO4", OUTPUT!AA88:AI88) / OUTPUT!AN$9), "", SUMIF(OUTPUT!AA$20:AI$20, "CLO4", OUTPUT!AA88:AI88) / OUTPUT!AN$9),
"")))))),"")</f>
        <v/>
      </c>
      <c r="AE86" s="286" t="str">
        <f aca="false">IF(B86&lt;&gt;"",IF(AD86="","",IF(AD86&lt;0.5,1,IF(AND(AD86&gt;=0.5,AD86&lt;P$10),2,IF(AD86&gt;=P$10,3)))),"")</f>
        <v/>
      </c>
      <c r="AF86" s="287" t="str">
        <f aca="false">IF(B86 &lt;&gt; "",IFERROR(IF(AVERAGE(AB86,AD86)&gt;=P$10,"Y","N"),""),"")</f>
        <v/>
      </c>
      <c r="AG86" s="194" t="str">
        <f aca="false">IF(B86 &lt;&gt; "", IFERROR(IF(C$16 = "PRELIM", SUMIF('Database (LECTURE-RES-PRAC)'!D$14:AG$14, "CLO5", 'Database (LECTURE-RES-PRAC)'!D83:AG83) / 'Grade computation'!F$8, IF(C$16 = "MIDTERM", SUMIF('Database (LECTURE-RES-PRAC)'!AJ$14:BM$14, "CLO5", 'Database (LECTURE-RES-PRAC)'!AJ83:BM83) / 'Grade computation'!G$8, IF(C$16 = "FINAL", SUMIF('Database (LECTURE-RES-PRAC)'!BP$14:CS$14, "CLO5", 'Database (LECTURE-RES-PRAC)'!BP83:CS83) / 'Grade computation'!H$8,""))),""),"")</f>
        <v/>
      </c>
      <c r="AH86" s="286" t="str">
        <f aca="false">IF(B86&lt;&gt;"",IF(AG86="","",IF(AG86&lt;0.5,1,IF(AND(AG86&gt;=0.5,AG86&lt;P$10),2,IF(AG86&gt;=P$10,3)))),"")</f>
        <v/>
      </c>
      <c r="AI86" s="194" t="str">
        <f aca="false">IF(B86 &lt;&gt; "",IF(AND('PRINTABLE (per grading)'!H$16="EXAM", 'PRINTABLE (per grading)'!B$13="Prelim"), IF(ISERROR(SUMIF('Exam (LECTURE ONLY)'!D$20:M$20, "CLO5", 'Exam (LECTURE ONLY)'!D88:M88) / 'Exam (LECTURE ONLY)'!AL$10), "", SUMIF('Exam (LECTURE ONLY)'!D$20:M$20, "CLO5", 'Exam (LECTURE ONLY)'!D88:M88) /'Exam (LECTURE ONLY)'!AL$10),
IF(AND('PRINTABLE (per grading)'!H$16="EXAM", 'PRINTABLE (per grading)'!B$13="Midterm"), IF(ISERROR(SUMIF('Exam (LECTURE ONLY)'!O$20:X$20, "CLO5", 'Exam (LECTURE ONLY)'!O88:X88) / 'Exam (LECTURE ONLY)'!AM$10), "", SUMIF('Exam (LECTURE ONLY)'!O$20:X$20, "CLO5", 'Exam (LECTURE ONLY)'!O88:X88) / 'Exam (LECTURE ONLY)'!AM$10),
IF(AND('PRINTABLE (per grading)'!H$16="EXAM", 'PRINTABLE (per grading)'!B$13="Final"), IF(ISERROR(SUMIF('Exam (LECTURE ONLY)'!Z$20:AI$20, "CLO5", 'Exam (LECTURE ONLY)'!Z88:AI88) / 'Exam (LECTURE ONLY)'!AN$10), "", SUMIF('Exam (LECTURE ONLY)'!Z$20:AI$20, "CLO5", 'Exam (LECTURE ONLY)'!Z88:AI88) / 'Exam (LECTURE ONLY)'!AN$10),
IF(AND('PRINTABLE (per grading)'!H$16="OUTPUT", 'PRINTABLE (per grading)'!B$13="Prelim"), IF(ISERROR(SUMIF(OUTPUT!C$20:M$20, "CLO5", OUTPUT!C88:M88) / OUTPUT!AL$10), "", SUMIF(OUTPUT!C$20:M$20, "CLO5", OUTPUT!C88:M88) / OUTPUT!AL$10),
IF(AND('PRINTABLE (per grading)'!H$16="OUTPUT", 'PRINTABLE (per grading)'!B$13="Midterm"), IF(ISERROR(SUMIF(OUTPUT!O$20:Y$20, "CLO5", OUTPUT!O88:Y88) / OUTPUT!AM$10), "", SUMIF(OUTPUT!O$20:Y$20, "CLO5", OUTPUT!O88:Y88) / OUTPUT!AM$10),
IF(AND('PRINTABLE (per grading)'!H$16="OUTPUT", 'PRINTABLE (per grading)'!B$13="Final"), IF(ISERROR(SUMIF(OUTPUT!AA$20:AI$20, "CLO5", OUTPUT!AA88:AI88) / OUTPUT!AN$10), "", SUMIF(OUTPUT!AA$20:AI$20, "CLO5", OUTPUT!AA88:AI88) / OUTPUT!AN$10),
"")))))),"")</f>
        <v/>
      </c>
      <c r="AJ86" s="286" t="str">
        <f aca="false">IF(B86&lt;&gt;"",IF(AI86="","",IF(AI86&lt;0.5,1,IF(AND(AI86&gt;=0.5,AI86&lt;P$10),2,IF(AI86&gt;=P$10,3)))),"")</f>
        <v/>
      </c>
      <c r="AK86" s="287" t="str">
        <f aca="false">IF(B86 &lt;&gt; "",IFERROR(IF(AVERAGE(AG86,AI86)&gt;=P$10,"Y","N"),""),"")</f>
        <v/>
      </c>
      <c r="AL86" s="194" t="str">
        <f aca="false">IF(B86 &lt;&gt; "", IFERROR(IF(C$16 = "PRELIM", SUMIF('Database (LECTURE-RES-PRAC)'!D$14:AG$14, "CLO6", 'Database (LECTURE-RES-PRAC)'!D83:AG83) / 'Grade computation'!F$9, IF(C$16 = "MIDTERM", SUMIF('Database (LECTURE-RES-PRAC)'!AJ$14:BM$14, "CLO6", 'Database (LECTURE-RES-PRAC)'!AJ83:BM83) / 'Grade computation'!G$9, IF(C$16 = "FINAL", SUMIF('Database (LECTURE-RES-PRAC)'!BP$14:CS$14, "CLO6", 'Database (LECTURE-RES-PRAC)'!BP83:CS83) / 'Grade computation'!H$9,""))),""),"")</f>
        <v/>
      </c>
      <c r="AM86" s="286" t="str">
        <f aca="false">IF(B86&lt;&gt;"",IF(AL86="","",IF(AL86&lt;0.5,1,IF(AND(AL86&gt;=0.5,AL86&lt;P$10),2,IF(AL86&gt;=P$10,3)))),"")</f>
        <v/>
      </c>
      <c r="AN86" s="194" t="str">
        <f aca="false">IF(B86 &lt;&gt; "",IF(AND('PRINTABLE (per grading)'!H$16="EXAM", 'PRINTABLE (per grading)'!B$13="Prelim"), IF(ISERROR(SUMIF('Exam (LECTURE ONLY)'!D$20:M$20, "CLO6", 'Exam (LECTURE ONLY)'!D88:M88) / 'Exam (LECTURE ONLY)'!AL$11), "", SUMIF('Exam (LECTURE ONLY)'!D$20:M$20, "CLO6", 'Exam (LECTURE ONLY)'!D88:M88) /'Exam (LECTURE ONLY)'!AL$11),
IF(AND('PRINTABLE (per grading)'!H$16="EXAM", 'PRINTABLE (per grading)'!B$13="Midterm"), IF(ISERROR(SUMIF('Exam (LECTURE ONLY)'!O$20:X$20, "CLO6", 'Exam (LECTURE ONLY)'!O88:X88) / 'Exam (LECTURE ONLY)'!AM$11), "", SUMIF('Exam (LECTURE ONLY)'!O$20:X$20, "CLO6", 'Exam (LECTURE ONLY)'!O88:X88) / 'Exam (LECTURE ONLY)'!AM$11),
IF(AND('PRINTABLE (per grading)'!H$16="EXAM", 'PRINTABLE (per grading)'!B$13="Final"), IF(ISERROR(SUMIF('Exam (LECTURE ONLY)'!Z$20:AI$20, "CLO6", 'Exam (LECTURE ONLY)'!Z88:AI88) / 'Exam (LECTURE ONLY)'!AN$11), "", SUMIF('Exam (LECTURE ONLY)'!Z$20:AI$20, "CLO6", 'Exam (LECTURE ONLY)'!Z88:AI88) / 'Exam (LECTURE ONLY)'!AN$11),
IF(AND('PRINTABLE (per grading)'!H$16="OUTPUT", 'PRINTABLE (per grading)'!B$13="Prelim"), IF(ISERROR(SUMIF(OUTPUT!C$20:M$20, "CLO6", OUTPUT!C88:M88) / OUTPUT!AL$11), "", SUMIF(OUTPUT!C$20:M$20, "CLO6", OUTPUT!C88:M88) / OUTPUT!AL$11),
IF(AND('PRINTABLE (per grading)'!H$16="OUTPUT", 'PRINTABLE (per grading)'!B$13="Midterm"), IF(ISERROR(SUMIF(OUTPUT!O$20:Y$20, "CLO6", OUTPUT!O88:Y88) / OUTPUT!AM$11), "", SUMIF(OUTPUT!O$20:Y$20, "CLO6", OUTPUT!O88:Y88) / OUTPUT!AM$11),
IF(AND('PRINTABLE (per grading)'!H$16="OUTPUT", 'PRINTABLE (per grading)'!B$13="Final"), IF(ISERROR(SUMIF(OUTPUT!AA$20:AI$20, "CLO6", OUTPUT!AA88:AI88) / OUTPUT!AN$11), "", SUMIF(OUTPUT!AA$20:AI$20, "CLO6", OUTPUT!AA88:AI88) / OUTPUT!AN$11),
"")))))),"")</f>
        <v/>
      </c>
      <c r="AO86" s="286" t="str">
        <f aca="false">IF(B86&lt;&gt;"",IF(AN86="","",IF(AN86&lt;0.5,1,IF(AND(AN86&gt;=0.5,AN86&lt;P$10),2,IF(AN86&gt;=P$10,3)))),"")</f>
        <v/>
      </c>
      <c r="AP86" s="287" t="str">
        <f aca="false">IF(B86 &lt;&gt; "",IFERROR(IF(AVERAGE(AL86,AN86)&gt;=P$10,"Y","N"),""),"")</f>
        <v/>
      </c>
      <c r="AQ86" s="194" t="str">
        <f aca="false">IF(B86 &lt;&gt; "", IFERROR(IF(C$16 = "PRELIM", SUMIF('Database (LECTURE-RES-PRAC)'!D$14:AG$14, "CLO7", 'Database (LECTURE-RES-PRAC)'!D83:AG83) / 'Grade computation'!F$10, IF(C$16 = "MIDTERM", SUMIF('Database (LECTURE-RES-PRAC)'!AJ$14:BM$14, "CLO7", 'Database (LECTURE-RES-PRAC)'!AJ83:BM83) / 'Grade computation'!G$10, IF(C$16 = "FINAL", SUMIF('Database (LECTURE-RES-PRAC)'!BP$14:CS$14, "CLO7", 'Database (LECTURE-RES-PRAC)'!BP83:CS83) / 'Grade computation'!H$10,""))),""),"")</f>
        <v/>
      </c>
      <c r="AR86" s="286" t="str">
        <f aca="false">IF(B86&lt;&gt;"",IF(AQ86="","",IF(AQ86&lt;0.5,1,IF(AND(AQ86&gt;=0.5,AQ86&lt;P$10),2,IF(AQ86&gt;=P$10,3)))),"")</f>
        <v/>
      </c>
      <c r="AS86" s="194" t="str">
        <f aca="false">IF(B86 &lt;&gt; "",IF(AND('PRINTABLE (per grading)'!H$16="EXAM", 'PRINTABLE (per grading)'!B$13="Prelim"), IF(ISERROR(SUMIF('Exam (LECTURE ONLY)'!D$20:M$20, "CLO7", 'Exam (LECTURE ONLY)'!D88:M88) / 'Exam (LECTURE ONLY)'!AL$12), "", SUMIF('Exam (LECTURE ONLY)'!D$20:M$20, "CLO7", 'Exam (LECTURE ONLY)'!D88:M88) /'Exam (LECTURE ONLY)'!AL$12),
IF(AND('PRINTABLE (per grading)'!H$16="EXAM", 'PRINTABLE (per grading)'!B$13="Midterm"), IF(ISERROR(SUMIF('Exam (LECTURE ONLY)'!O$20:X$20, "CLO7", 'Exam (LECTURE ONLY)'!O88:X88) / 'Exam (LECTURE ONLY)'!AM$12), "", SUMIF('Exam (LECTURE ONLY)'!O$20:X$20, "CLO7", 'Exam (LECTURE ONLY)'!O88:X88) / 'Exam (LECTURE ONLY)'!AM$12),
IF(AND('PRINTABLE (per grading)'!H$16="EXAM", 'PRINTABLE (per grading)'!B$13="Final"), IF(ISERROR(SUMIF('Exam (LECTURE ONLY)'!Z$20:AI$20, "CLO7", 'Exam (LECTURE ONLY)'!Z88:AI88) / 'Exam (LECTURE ONLY)'!AN$12), "", SUMIF('Exam (LECTURE ONLY)'!Z$20:AI$20, "CLO7", 'Exam (LECTURE ONLY)'!Z88:AI88) / 'Exam (LECTURE ONLY)'!AN$12),
IF(AND('PRINTABLE (per grading)'!H$16="OUTPUT", 'PRINTABLE (per grading)'!B$13="Prelim"), IF(ISERROR(SUMIF(OUTPUT!C$20:M$20, "CLO7", OUTPUT!C88:M88) / OUTPUT!AL$12), "", SUMIF(OUTPUT!C$20:M$20, "CLO7", OUTPUT!C88:M88) / OUTPUT!AL$12),
IF(AND('PRINTABLE (per grading)'!H$16="OUTPUT", 'PRINTABLE (per grading)'!B$13="Midterm"), IF(ISERROR(SUMIF(OUTPUT!O$20:Y$20, "CLO7", OUTPUT!O88:Y88) / OUTPUT!AM$12), "", SUMIF(OUTPUT!O$20:Y$20, "CLO7", OUTPUT!O88:Y88) / OUTPUT!AM$12),
IF(AND('PRINTABLE (per grading)'!H$16="OUTPUT", 'PRINTABLE (per grading)'!B$13="Final"), IF(ISERROR(SUMIF(OUTPUT!AA$20:AI$20, "CLO7", OUTPUT!AA88:AI88) / OUTPUT!AN$12), "", SUMIF(OUTPUT!AA$20:AI$20, "CLO7", OUTPUT!AA88:AI88) / OUTPUT!AN$12),
"")))))),"")</f>
        <v/>
      </c>
      <c r="AT86" s="286" t="str">
        <f aca="false">IF(B86&lt;&gt;"",IF(AS86="","",IF(AS86&lt;0.5,1,IF(AND(AS86&gt;=0.5,AS86&lt;P$10),2,IF(AS86&gt;=P$10,3)))),"")</f>
        <v/>
      </c>
      <c r="AU86" s="287" t="str">
        <f aca="false">IF(B86 &lt;&gt; "",IFERROR(IF(AVERAGE(AQ86,AS86)&gt;=P$10,"Y","N"),""),"")</f>
        <v/>
      </c>
      <c r="AV86" s="194" t="str">
        <f aca="false">IF(B86 &lt;&gt; "", IFERROR(IF(C$16 = "PRELIM", SUMIF('Database (LECTURE-RES-PRAC)'!D$14:AG$14, "CLO8", 'Database (LECTURE-RES-PRAC)'!D83:AG83) / 'Grade computation'!F$11, IF(C$16 = "MIDTERM", SUMIF('Database (LECTURE-RES-PRAC)'!AJ$14:BM$14, "CLO8", 'Database (LECTURE-RES-PRAC)'!AJ83:BM83) / 'Grade computation'!G$11, IF(C$16 = "FINAL", SUMIF('Database (LECTURE-RES-PRAC)'!BP$14:CS$14, "CLO8", 'Database (LECTURE-RES-PRAC)'!BP83:CS83) / 'Grade computation'!H$11,""))),""),"")</f>
        <v/>
      </c>
      <c r="AW86" s="286" t="str">
        <f aca="false">IF(B86&lt;&gt;"",IF(AV86="","",IF(AV86&lt;0.5,1,IF(AND(AV86&gt;=0.5,AV86&lt;P$10),2,IF(AV86&gt;=P$10,3)))),"")</f>
        <v/>
      </c>
      <c r="AX86" s="194" t="str">
        <f aca="false">IF(B86 &lt;&gt; "",IF(AND('PRINTABLE (per grading)'!H$16="EXAM", 'PRINTABLE (per grading)'!B$13="Prelim"), IF(ISERROR(SUMIF('Exam (LECTURE ONLY)'!D$20:M$20, "CLO8", 'Exam (LECTURE ONLY)'!D88:M88) / 'Exam (LECTURE ONLY)'!AL$13), "", SUMIF('Exam (LECTURE ONLY)'!D$20:M$20, "CLO8", 'Exam (LECTURE ONLY)'!D88:M88) /'Exam (LECTURE ONLY)'!AL$13),
IF(AND('PRINTABLE (per grading)'!H$16="EXAM", 'PRINTABLE (per grading)'!B$13="Midterm"), IF(ISERROR(SUMIF('Exam (LECTURE ONLY)'!O$20:X$20, "CLO8", 'Exam (LECTURE ONLY)'!O88:X88) / 'Exam (LECTURE ONLY)'!AM$13), "", SUMIF('Exam (LECTURE ONLY)'!O$20:X$20, "CLO8", 'Exam (LECTURE ONLY)'!O88:X88) / 'Exam (LECTURE ONLY)'!AM$13),
IF(AND('PRINTABLE (per grading)'!H$16="EXAM", 'PRINTABLE (per grading)'!B$13="Final"), IF(ISERROR(SUMIF('Exam (LECTURE ONLY)'!Z$20:AI$20, "CLO8", 'Exam (LECTURE ONLY)'!Z88:AI88) / 'Exam (LECTURE ONLY)'!AN$13), "", SUMIF('Exam (LECTURE ONLY)'!Z$20:AI$20, "CLO8", 'Exam (LECTURE ONLY)'!Z88:AI88) / 'Exam (LECTURE ONLY)'!AN$13),
IF(AND('PRINTABLE (per grading)'!H$16="OUTPUT", 'PRINTABLE (per grading)'!B$13="Prelim"), IF(ISERROR(SUMIF(OUTPUT!C$20:M$20, "CLO8", OUTPUT!C88:M88) / OUTPUT!AL$13), "", SUMIF(OUTPUT!C$20:M$20, "CLO8", OUTPUT!C88:M88) / OUTPUT!AL$13),
IF(AND('PRINTABLE (per grading)'!H$16="OUTPUT", 'PRINTABLE (per grading)'!B$13="Midterm"), IF(ISERROR(SUMIF(OUTPUT!O$20:Y$20, "CLO8", OUTPUT!O88:Y88) / OUTPUT!AM$13), "", SUMIF(OUTPUT!O$20:Y$20, "CLO8", OUTPUT!O88:Y88) / OUTPUT!AM$13),
IF(AND('PRINTABLE (per grading)'!H$16="OUTPUT", 'PRINTABLE (per grading)'!B$13="Final"), IF(ISERROR(SUMIF(OUTPUT!AA$20:AI$20, "CLO8", OUTPUT!AA88:AI88) / OUTPUT!AN$13), "", SUMIF(OUTPUT!AA$20:AI$20, "CLO8", OUTPUT!AA88:AI88) / OUTPUT!AN$13),
"")))))),"")</f>
        <v/>
      </c>
      <c r="AY86" s="286" t="str">
        <f aca="false">IF(B86&lt;&gt;"",IF(AX86="","",IF(AX86&lt;0.5,1,IF(AND(AX86&gt;=0.5,AX86&lt;P$10),2,IF(AX86&gt;=P$10,3)))),"")</f>
        <v/>
      </c>
      <c r="AZ86" s="287" t="str">
        <f aca="false">IF(B86 &lt;&gt; "",IFERROR(IF(AVERAGE(AV86,AX86)&gt;=P$10,"Y","N"),""),"")</f>
        <v/>
      </c>
      <c r="BA86" s="194" t="str">
        <f aca="false">IF(B86 &lt;&gt; "", IFERROR(IF(C$16 = "PRELIM", SUMIF('Database (LECTURE-RES-PRAC)'!D$14:AG$14, "CLO9", 'Database (LECTURE-RES-PRAC)'!D83:AG83) / 'Grade computation'!F$12, IF(C$16 = "MIDTERM", SUMIF('Database (LECTURE-RES-PRAC)'!AJ$14:BM$14, "CLO9", 'Database (LECTURE-RES-PRAC)'!AJ83:BM83) / 'Grade computation'!G$12, IF(C$16 = "FINAL", SUMIF('Database (LECTURE-RES-PRAC)'!BP$14:CS$14, "CLO9", 'Database (LECTURE-RES-PRAC)'!BP83:CS83) / 'Grade computation'!H$12,""))),""),"")</f>
        <v/>
      </c>
      <c r="BB86" s="286" t="str">
        <f aca="false">IF(B86&lt;&gt;"",IF(BA86="","",IF(BA86&lt;0.5,1,IF(AND(BA86&gt;=0.5,BA86&lt;P$10),2,IF(BA86&gt;=P$10,3)))),"")</f>
        <v/>
      </c>
      <c r="BC86" s="194" t="str">
        <f aca="false">IF(B86 &lt;&gt; "",IF(AND('PRINTABLE (per grading)'!H$16="EXAM", 'PRINTABLE (per grading)'!B$13="Prelim"), IF(ISERROR(SUMIF('Exam (LECTURE ONLY)'!D$20:M$20, "CLO9", 'Exam (LECTURE ONLY)'!D88:M88) / 'Exam (LECTURE ONLY)'!AL$14), "", SUMIF('Exam (LECTURE ONLY)'!D$20:M$20, "CLO9", 'Exam (LECTURE ONLY)'!D88:M88) /'Exam (LECTURE ONLY)'!AL$14),
IF(AND('PRINTABLE (per grading)'!H$16="EXAM", 'PRINTABLE (per grading)'!B$13="Midterm"), IF(ISERROR(SUMIF('Exam (LECTURE ONLY)'!O$20:X$20, "CLO9", 'Exam (LECTURE ONLY)'!O88:X88) / 'Exam (LECTURE ONLY)'!AM$14), "", SUMIF('Exam (LECTURE ONLY)'!O$20:X$20, "CLO9", 'Exam (LECTURE ONLY)'!O88:X88) / 'Exam (LECTURE ONLY)'!AM$14),
IF(AND('PRINTABLE (per grading)'!H$16="EXAM", 'PRINTABLE (per grading)'!B$13="Final"), IF(ISERROR(SUMIF('Exam (LECTURE ONLY)'!Z$20:AI$20, "CLO9", 'Exam (LECTURE ONLY)'!Z88:AI88) / 'Exam (LECTURE ONLY)'!AN$14), "", SUMIF('Exam (LECTURE ONLY)'!Z$20:AI$20, "CLO9", 'Exam (LECTURE ONLY)'!Z88:AI88) / 'Exam (LECTURE ONLY)'!AN$14),
IF(AND('PRINTABLE (per grading)'!H$16="OUTPUT", 'PRINTABLE (per grading)'!B$13="Prelim"), IF(ISERROR(SUMIF(OUTPUT!C$20:M$20, "CLO9", OUTPUT!C88:M88) / OUTPUT!AL$14), "", SUMIF(OUTPUT!C$20:M$20, "CLO9", OUTPUT!C88:M88) / OUTPUT!AL$14),
IF(AND('PRINTABLE (per grading)'!H$16="OUTPUT", 'PRINTABLE (per grading)'!B$13="Midterm"), IF(ISERROR(SUMIF(OUTPUT!O$20:Y$20, "CLO9", OUTPUT!O88:Y88) / OUTPUT!AM$14), "", SUMIF(OUTPUT!O$20:Y$20, "CLO9", OUTPUT!O88:Y88) / OUTPUT!AM$14),
IF(AND('PRINTABLE (per grading)'!H$16="OUTPUT", 'PRINTABLE (per grading)'!B$13="Final"), IF(ISERROR(SUMIF(OUTPUT!AA$20:AI$20, "CLO9", OUTPUT!AA88:AI88) / OUTPUT!AN$14), "", SUMIF(OUTPUT!AA$20:AI$20, "CLO9", OUTPUT!AA88:AI88) / OUTPUT!AN$14),
"")))))),"")</f>
        <v/>
      </c>
      <c r="BD86" s="286" t="str">
        <f aca="false">IF(B86&lt;&gt;"",IF(BC86="","",IF(BC86&lt;0.5,1,IF(AND(BC86&gt;=0.5,BC86&lt;P$10),2,IF(BC86&gt;=P$10,3)))),"")</f>
        <v/>
      </c>
      <c r="BE86" s="287" t="str">
        <f aca="false">IF(B86 &lt;&gt; "",IFERROR(IF(AVERAGE(BA86,BC86)&gt;=P$10,"Y","N"),""),"")</f>
        <v/>
      </c>
      <c r="BF86" s="194" t="str">
        <f aca="false">IF(B86 &lt;&gt; "", IFERROR(IF(C$16 = "PRELIM", SUMIF('Database (LECTURE-RES-PRAC)'!D$14:AG$14, "CLO10", 'Database (LECTURE-RES-PRAC)'!D83:AG83) / 'Grade computation'!F$13, IF(C$16 = "MIDTERM", SUMIF('Database (LECTURE-RES-PRAC)'!AJ$14:BM$14, "CLO10", 'Database (LECTURE-RES-PRAC)'!AJ83:BM83) / 'Grade computation'!G$13, IF(C$16 = "FINAL", SUMIF('Database (LECTURE-RES-PRAC)'!BP$14:CS$14, "CLO10", 'Database (LECTURE-RES-PRAC)'!BP83:CS83) / 'Grade computation'!H$13,""))),""),"")</f>
        <v/>
      </c>
      <c r="BG86" s="286" t="str">
        <f aca="false">IF(B86&lt;&gt;"",IF(BF86="","",IF(BF86&lt;0.5,1,IF(AND(BF86&gt;=0.5,BF86&lt;P$10),2,IF(BF86&gt;=P$10,3)))),"")</f>
        <v/>
      </c>
      <c r="BH86" s="194" t="str">
        <f aca="false">IF(B86 &lt;&gt; "",IF(AND('PRINTABLE (per grading)'!H$16="EXAM", 'PRINTABLE (per grading)'!B$13="Prelim"), IF(ISERROR(SUMIF('Exam (LECTURE ONLY)'!D$20:M$20, "CLO10", 'Exam (LECTURE ONLY)'!D88:M88) / 'Exam (LECTURE ONLY)'!AL$15), "", SUMIF('Exam (LECTURE ONLY)'!D$20:M$20, "CLO10", 'Exam (LECTURE ONLY)'!D88:M88) /'Exam (LECTURE ONLY)'!AL$15),
IF(AND('PRINTABLE (per grading)'!H$16="EXAM", 'PRINTABLE (per grading)'!B$13="Midterm"), IF(ISERROR(SUMIF('Exam (LECTURE ONLY)'!O$20:X$20, "CLO10", 'Exam (LECTURE ONLY)'!O88:X88) / 'Exam (LECTURE ONLY)'!AM$15), "", SUMIF('Exam (LECTURE ONLY)'!O$20:X$20, "CLO10", 'Exam (LECTURE ONLY)'!O88:X88) / 'Exam (LECTURE ONLY)'!AM$15),
IF(AND('PRINTABLE (per grading)'!H$16="EXAM", 'PRINTABLE (per grading)'!B$13="Final"), IF(ISERROR(SUMIF('Exam (LECTURE ONLY)'!Z$20:AI$20, "CLO10", 'Exam (LECTURE ONLY)'!Z88:AI88) / 'Exam (LECTURE ONLY)'!AN$15), "", SUMIF('Exam (LECTURE ONLY)'!Z$20:AI$20, "CLO10", 'Exam (LECTURE ONLY)'!Z88:AI88) / 'Exam (LECTURE ONLY)'!AN$15),
IF(AND('PRINTABLE (per grading)'!H$16="OUTPUT", 'PRINTABLE (per grading)'!B$13="Prelim"), IF(ISERROR(SUMIF(OUTPUT!C$20:M$20, "CLO10", OUTPUT!C88:M88) / OUTPUT!AL$15), "", SUMIF(OUTPUT!C$20:M$20, "CLO10", OUTPUT!C88:M88) / OUTPUT!AL$15),
IF(AND('PRINTABLE (per grading)'!H$16="OUTPUT", 'PRINTABLE (per grading)'!B$13="Midterm"), IF(ISERROR(SUMIF(OUTPUT!O$20:Y$20, "CLO10", OUTPUT!O88:Y88) / OUTPUT!AM$15), "", SUMIF(OUTPUT!O$20:Y$20, "CLO10", OUTPUT!O88:Y88) / OUTPUT!AM$15),
IF(AND('PRINTABLE (per grading)'!H$16="OUTPUT", 'PRINTABLE (per grading)'!B$13="Final"), IF(ISERROR(SUMIF(OUTPUT!AA$20:AI$20, "CLO10", OUTPUT!AA88:AI88) / OUTPUT!AN$15), "", SUMIF(OUTPUT!AA$20:AI$20, "CLO10", OUTPUT!AA88:AI88) / OUTPUT!AN$15),
"")))))),"")</f>
        <v/>
      </c>
      <c r="BI86" s="286" t="str">
        <f aca="false">IF(B86&lt;&gt;"",IF(BH86="","",IF(BH86&lt;0.5,1,IF(AND(BH86&gt;=0.5,BH86&lt;P$10),2,IF(BH86&gt;=P$10,3)))),"")</f>
        <v/>
      </c>
      <c r="BJ86" s="287" t="str">
        <f aca="false">IF(B86 &lt;&gt; "",IFERROR(IF(AVERAGE(BF86,BH86)&gt;=P$10,"Y","N"),""),"")</f>
        <v/>
      </c>
      <c r="BK86" s="8"/>
    </row>
    <row r="87" customFormat="false" ht="19.5" hidden="false" customHeight="true" outlineLevel="0" collapsed="false">
      <c r="A87" s="183" t="str">
        <f aca="false">IF(ISBLANK('Database (LECTURE-RES-PRAC)'!A84),"",'Database (LECTURE-RES-PRAC)'!A84)</f>
        <v/>
      </c>
      <c r="B87" s="184" t="str">
        <f aca="false">IF(ISBLANK('Database (LECTURE-RES-PRAC)'!B84),"",'Database (LECTURE-RES-PRAC)'!B84)</f>
        <v/>
      </c>
      <c r="C87" s="230" t="str">
        <f aca="false">IF(B87&lt;&gt;"",IF(C$16="PRELIM",'Grade computation'!C87, IF(C$16="MIDTERM",'Grade computation'!K87, IF(C$16="FINAL",'Grade computation'!S87,""))),"")</f>
        <v/>
      </c>
      <c r="D87" s="231" t="str">
        <f aca="false">IF(B87&lt;&gt;"",IFERROR(IF(B$11="80-20", (((C87/C$19)*X$6)+X$7)*D$18, IF(B$11="60-40", (((C87/C$19)*Y$6)+Y$7)*D$18, 0)),0),"")</f>
        <v/>
      </c>
      <c r="E87" s="230" t="str">
        <f aca="false">IF(B87&lt;&gt;"", IF(C$16="PRELIM",'Grade computation'!E87, IF(C$16="MIDTERM",'Grade computation'!M87, IF(C$16="FINAL",'Grade computation'!U87,""))),"")</f>
        <v/>
      </c>
      <c r="F87" s="232" t="str">
        <f aca="false">IF(B87&lt;&gt;"",IFERROR(IF(B$11="80-20", (((E87/E$19)*X$6)+X$7)*F$18, IF(B$11="60-40", (((E87/E$19)*Y$6)+Y$7)*F$18, 0)),0),"")</f>
        <v/>
      </c>
      <c r="G87" s="233" t="str">
        <f aca="false">IF(B87&lt;&gt;"",IFERROR((D87+F87),0),"")</f>
        <v/>
      </c>
      <c r="H87" s="234" t="str">
        <f aca="false">IF(B87&lt;&gt;"",IF(C$16="PRELIM", 'Grade computation'!H87, IF(C$16="MIDTERM", 'Grade computation'!P87, IF(C$16="FINAL",'Grade computation'!X87, ""))),"")</f>
        <v/>
      </c>
      <c r="I87" s="233" t="str">
        <f aca="false">IF(B87&lt;&gt;"",IFERROR(IF(B$11="80-20", (((H87/H$19)*X$6)+X$7)*I$19, IF(B$11="60-40", (((H87/H$19)*Y$6)+Y$7)*I$19, 0)),0),"")</f>
        <v/>
      </c>
      <c r="J87" s="237" t="str">
        <f aca="false">IFERROR((G87+I87),"")</f>
        <v/>
      </c>
      <c r="K87" s="183" t="str">
        <f aca="false">IFERROR(IF(J87="","",IF(J87&gt;=75,"PASSED","FAILED")),"")</f>
        <v/>
      </c>
      <c r="L87" s="183"/>
      <c r="M87" s="194" t="str">
        <f aca="false">IF(B87 &lt;&gt; "", IFERROR(IF(C$16 = "PRELIM", SUMIF('Database (LECTURE-RES-PRAC)'!D$14:AG$14, "CLO1", 'Database (LECTURE-RES-PRAC)'!D84:AG84) / 'Grade computation'!F$4, IF(C$16 = "MIDTERM", SUMIF('Database (LECTURE-RES-PRAC)'!AJ$14:BM$14, "CLO1", 'Database (LECTURE-RES-PRAC)'!AJ84:BM84) / 'Grade computation'!G$4, IF(C$16 = "FINAL", SUMIF('Database (LECTURE-RES-PRAC)'!BP$14:CS$14, "CLO1", 'Database (LECTURE-RES-PRAC)'!BP84:CS84) / 'Grade computation'!H$4,""))),""),"")</f>
        <v/>
      </c>
      <c r="N87" s="286" t="str">
        <f aca="false">IF(B87&lt;&gt;"",IF(M87="","",IF(M87&lt;0.5,1,IF(AND(M87&gt;=0.5,M87&lt;P$10),2,IF(M87&gt;=P$10,3)))),"")</f>
        <v/>
      </c>
      <c r="O87" s="194" t="str">
        <f aca="false">IF(B87 &lt;&gt; "",IF(AND('PRINTABLE (per grading)'!H$16="EXAM", 'PRINTABLE (per grading)'!B$13="Prelim"), IF(ISERROR(SUMIF('Exam (LECTURE ONLY)'!D$20:M$20, "CLO1", 'Exam (LECTURE ONLY)'!D89:M89) / 'Exam (LECTURE ONLY)'!AL$6), "", SUMIF('Exam (LECTURE ONLY)'!D$20:M$20, "CLO1", 'Exam (LECTURE ONLY)'!D89:M89) /'Exam (LECTURE ONLY)'!AL$6),
IF(AND('PRINTABLE (per grading)'!H$16="EXAM", 'PRINTABLE (per grading)'!B$13="Midterm"), IF(ISERROR(SUMIF('Exam (LECTURE ONLY)'!O$20:X$20, "CLO1", 'Exam (LECTURE ONLY)'!O89:X89) / 'Exam (LECTURE ONLY)'!AM$6), "", SUMIF('Exam (LECTURE ONLY)'!O$20:X$20, "CLO1", 'Exam (LECTURE ONLY)'!O89:X89) / 'Exam (LECTURE ONLY)'!AM$6),
IF(AND('PRINTABLE (per grading)'!H$16="EXAM", 'PRINTABLE (per grading)'!B$13="Final"), IF(ISERROR(SUMIF('Exam (LECTURE ONLY)'!Z$20:AI$20, "CLO1", 'Exam (LECTURE ONLY)'!Z89:AI89) / 'Exam (LECTURE ONLY)'!AN$6), "", SUMIF('Exam (LECTURE ONLY)'!Z$20:AI$20, "CLO1", 'Exam (LECTURE ONLY)'!Z89:AI89) / 'Exam (LECTURE ONLY)'!AN$6),
IF(AND('PRINTABLE (per grading)'!H$16="OUTPUT", 'PRINTABLE (per grading)'!B$13="Prelim"), IF(ISERROR(SUMIF(OUTPUT!C$20:M$20, "CLO1", OUTPUT!C89:M89) / OUTPUT!AL$6), "", SUMIF(OUTPUT!C$20:M$20, "CLO1", OUTPUT!C89:M89) / OUTPUT!AL$6),
IF(AND('PRINTABLE (per grading)'!H$16="OUTPUT", 'PRINTABLE (per grading)'!B$13="Midterm"), IF(ISERROR(SUMIF(OUTPUT!O$20:Y$20, "CLO1", OUTPUT!O89:Y89) / OUTPUT!AM$6), "", SUMIF(OUTPUT!O$20:Y$20, "CLO1", OUTPUT!O89:Y89) / OUTPUT!AM$6),
IF(AND('PRINTABLE (per grading)'!H$16="OUTPUT", 'PRINTABLE (per grading)'!B$13="Final"), IF(ISERROR(SUMIF(OUTPUT!AA$20:AI$20, "CLO1", OUTPUT!AA89:AI89) / OUTPUT!AN$6), "", SUMIF(OUTPUT!AA$20:AI$20, "CLO1", OUTPUT!AA89:AI89) / OUTPUT!AN$6),
"")))))),"")</f>
        <v/>
      </c>
      <c r="P87" s="286" t="str">
        <f aca="false">IF(B87&lt;&gt;"",IF(O87="","",IF(O87&lt;0.5,1,IF(AND(O87&gt;=0.5,O87&lt;P$10),2,IF(O87&gt;=P$10,3)))),"")</f>
        <v/>
      </c>
      <c r="Q87" s="287" t="str">
        <f aca="false">IF(B87 &lt;&gt; "",IFERROR(IF(AVERAGE(M87,O87)&gt;=P$10,"Y","N"),""),"")</f>
        <v/>
      </c>
      <c r="R87" s="194" t="str">
        <f aca="false">IF(B87 &lt;&gt; "", IFERROR(IF(C$16 = "PRELIM", SUMIF('Database (LECTURE-RES-PRAC)'!D$14:AG$14, "CLO2", 'Database (LECTURE-RES-PRAC)'!D84:AG84) / 'Grade computation'!F$5, IF(C$16 = "MIDTERM", SUMIF('Database (LECTURE-RES-PRAC)'!AJ$14:BM$14, "CLO2", 'Database (LECTURE-RES-PRAC)'!AJ84:BM84) / 'Grade computation'!G$5, IF(C$16 = "FINAL", SUMIF('Database (LECTURE-RES-PRAC)'!BP$14:CS$14, "CLO2", 'Database (LECTURE-RES-PRAC)'!BP84:CS84) / 'Grade computation'!H$5,""))),""),"")</f>
        <v/>
      </c>
      <c r="S87" s="286" t="str">
        <f aca="false">IF(B87&lt;&gt;"",IF(R87="","",IF(R87&lt;0.5,1,IF(AND(R87&gt;=0.5,R87&lt;P$10),2,IF(R87&gt;=P$10,3)))),"")</f>
        <v/>
      </c>
      <c r="T87" s="194" t="str">
        <f aca="false">IF(B87 &lt;&gt; "",IF(AND('PRINTABLE (per grading)'!H$16="EXAM", 'PRINTABLE (per grading)'!B$13="Prelim"), IF(ISERROR(SUMIF('Exam (LECTURE ONLY)'!D$20:M$20, "CLO2", 'Exam (LECTURE ONLY)'!D89:M89) / 'Exam (LECTURE ONLY)'!AL$7), "", SUMIF('Exam (LECTURE ONLY)'!D$20:M$20, "CLO2", 'Exam (LECTURE ONLY)'!D89:M89) /'Exam (LECTURE ONLY)'!AL$7),
IF(AND('PRINTABLE (per grading)'!H$16="EXAM", 'PRINTABLE (per grading)'!B$13="Midterm"), IF(ISERROR(SUMIF('Exam (LECTURE ONLY)'!O$20:X$20, "CLO2", 'Exam (LECTURE ONLY)'!O89:X89) / 'Exam (LECTURE ONLY)'!AM$7), "", SUMIF('Exam (LECTURE ONLY)'!O$20:X$20, "CLO2", 'Exam (LECTURE ONLY)'!O89:X89) / 'Exam (LECTURE ONLY)'!AM$7),
IF(AND('PRINTABLE (per grading)'!H$16="EXAM", 'PRINTABLE (per grading)'!B$13="Final"), IF(ISERROR(SUMIF('Exam (LECTURE ONLY)'!Z$20:AI$20, "CLO2", 'Exam (LECTURE ONLY)'!Z89:AI89) / 'Exam (LECTURE ONLY)'!AN$7), "", SUMIF('Exam (LECTURE ONLY)'!Z$20:AI$20, "CLO2", 'Exam (LECTURE ONLY)'!Z89:AI89) / 'Exam (LECTURE ONLY)'!AN$7),
IF(AND('PRINTABLE (per grading)'!H$16="OUTPUT", 'PRINTABLE (per grading)'!B$13="Prelim"), IF(ISERROR(SUMIF(OUTPUT!C$20:M$20, "CLO2", OUTPUT!C89:M89) / OUTPUT!AL$7), "", SUMIF(OUTPUT!C$20:M$20, "CLO2", OUTPUT!C89:M89) / OUTPUT!AL$7),
IF(AND('PRINTABLE (per grading)'!H$16="OUTPUT", 'PRINTABLE (per grading)'!B$13="Midterm"), IF(ISERROR(SUMIF(OUTPUT!O$20:Y$20, "CLO2", OUTPUT!O89:Y89) / OUTPUT!AM$7), "", SUMIF(OUTPUT!O$20:Y$20, "CLO2", OUTPUT!O89:Y89) / OUTPUT!AM$7),
IF(AND('PRINTABLE (per grading)'!H$16="OUTPUT", 'PRINTABLE (per grading)'!B$13="Final"), IF(ISERROR(SUMIF(OUTPUT!AA$20:AI$20, "CLO2", OUTPUT!AA89:AI89) / OUTPUT!AN$7), "", SUMIF(OUTPUT!AA$20:AI$20, "CLO2", OUTPUT!AA89:AI89) / OUTPUT!AN$7),
"")))))),"")</f>
        <v/>
      </c>
      <c r="U87" s="286" t="str">
        <f aca="false">IF(B87&lt;&gt;"",IF(T87="","",IF(T87&lt;0.5,1,IF(AND(T87&gt;=0.5,T87&lt;P$10),2,IF(T87&gt;=P$10,3)))),"")</f>
        <v/>
      </c>
      <c r="V87" s="287" t="str">
        <f aca="false">IF(B87 &lt;&gt; "",IFERROR(IF(AVERAGE(R87,T87)&gt;=P$10,"Y","N"),""),"")</f>
        <v/>
      </c>
      <c r="W87" s="194" t="str">
        <f aca="false">IF(B87 &lt;&gt; "", IFERROR(IF(C$16 = "PRELIM", SUMIF('Database (LECTURE-RES-PRAC)'!D$14:AG$14, "CLO3", 'Database (LECTURE-RES-PRAC)'!D84:AG84) / 'Grade computation'!F$6, IF(C$16 = "MIDTERM", SUMIF('Database (LECTURE-RES-PRAC)'!AJ$14:BM$14, "CLO3", 'Database (LECTURE-RES-PRAC)'!AJ84:BM84) / 'Grade computation'!G$6, IF(C$16 = "FINAL", SUMIF('Database (LECTURE-RES-PRAC)'!BP$14:CS$14, "CLO3", 'Database (LECTURE-RES-PRAC)'!BP84:CS84) / 'Grade computation'!H$6,""))),""),"")</f>
        <v/>
      </c>
      <c r="X87" s="286" t="str">
        <f aca="false">IF(B87&lt;&gt;"",IF(W87="","",IF(W87&lt;0.5,1,IF(AND(W87&gt;=0.5,W87&lt;P$10),2,IF(W87&gt;=P$10,3)))),"")</f>
        <v/>
      </c>
      <c r="Y87" s="194" t="str">
        <f aca="false">IF(B87 &lt;&gt; "",IF(AND('PRINTABLE (per grading)'!H$16="EXAM", 'PRINTABLE (per grading)'!B$13="Prelim"), IF(ISERROR(SUMIF('Exam (LECTURE ONLY)'!D$20:M$20, "CLO3", 'Exam (LECTURE ONLY)'!D89:M89) / 'Exam (LECTURE ONLY)'!AL$8), "", SUMIF('Exam (LECTURE ONLY)'!D$20:M$20, "CLO3", 'Exam (LECTURE ONLY)'!D89:M89) /'Exam (LECTURE ONLY)'!AL$8),
IF(AND('PRINTABLE (per grading)'!H$16="EXAM", 'PRINTABLE (per grading)'!B$13="Midterm"), IF(ISERROR(SUMIF('Exam (LECTURE ONLY)'!O$20:X$20, "CLO3", 'Exam (LECTURE ONLY)'!O89:X89) / 'Exam (LECTURE ONLY)'!AM$8), "", SUMIF('Exam (LECTURE ONLY)'!O$20:X$20, "CLO3", 'Exam (LECTURE ONLY)'!O89:X89) / 'Exam (LECTURE ONLY)'!AM$8),
IF(AND('PRINTABLE (per grading)'!H$16="EXAM", 'PRINTABLE (per grading)'!B$13="Final"), IF(ISERROR(SUMIF('Exam (LECTURE ONLY)'!Z$20:AI$20, "CLO3", 'Exam (LECTURE ONLY)'!Z89:AI89) / 'Exam (LECTURE ONLY)'!AN$8), "", SUMIF('Exam (LECTURE ONLY)'!Z$20:AI$20, "CLO3", 'Exam (LECTURE ONLY)'!Z89:AI89) / 'Exam (LECTURE ONLY)'!AN$8),
IF(AND('PRINTABLE (per grading)'!H$16="OUTPUT", 'PRINTABLE (per grading)'!B$13="Prelim"), IF(ISERROR(SUMIF(OUTPUT!C$20:M$20, "CLO3", OUTPUT!C89:M89) / OUTPUT!AL$8), "", SUMIF(OUTPUT!C$20:M$20, "CLO3", OUTPUT!C89:M89) / OUTPUT!AL$8),
IF(AND('PRINTABLE (per grading)'!H$16="OUTPUT", 'PRINTABLE (per grading)'!B$13="Midterm"), IF(ISERROR(SUMIF(OUTPUT!O$20:Y$20, "CLO3", OUTPUT!O89:Y89) / OUTPUT!AM$8), "", SUMIF(OUTPUT!O$20:Y$20, "CLO3", OUTPUT!O89:Y89) / OUTPUT!AM$8),
IF(AND('PRINTABLE (per grading)'!H$16="OUTPUT", 'PRINTABLE (per grading)'!B$13="Final"), IF(ISERROR(SUMIF(OUTPUT!AA$20:AI$20, "CLO3", OUTPUT!AA89:AI89) / OUTPUT!AN$8), "", SUMIF(OUTPUT!AA$20:AI$20, "CLO3", OUTPUT!AA89:AI89) / OUTPUT!AN$8),
"" )))))),"")</f>
        <v/>
      </c>
      <c r="Z87" s="286" t="str">
        <f aca="false">IF(B87&lt;&gt;"",IF(Y87="","",IF(Y87&lt;0.5,1,IF(AND(Y87&gt;=0.5,Y87&lt;P$10),2,IF(Y87&gt;=P$10,3)))),"")</f>
        <v/>
      </c>
      <c r="AA87" s="287" t="str">
        <f aca="false">IF(B87 &lt;&gt; "",IFERROR(IF(AVERAGE(W87,Y87)&gt;=P$10,"Y","N"),""),"")</f>
        <v/>
      </c>
      <c r="AB87" s="194" t="str">
        <f aca="false">IF(B87 &lt;&gt; "", IFERROR(IF(C$16 = "PRELIM", SUMIF('Database (LECTURE-RES-PRAC)'!D$14:AG$14, "CLO4", 'Database (LECTURE-RES-PRAC)'!D84:AG84) / 'Grade computation'!F$7, IF(C$16 = "MIDTERM", SUMIF('Database (LECTURE-RES-PRAC)'!AJ$14:BM$14, "CLO4", 'Database (LECTURE-RES-PRAC)'!AJ84:BM84) / 'Grade computation'!G$7, IF(C$16 = "FINAL", SUMIF('Database (LECTURE-RES-PRAC)'!BP$14:CS$14, "CLO4", 'Database (LECTURE-RES-PRAC)'!BP84:CS84) / 'Grade computation'!H$7,""))),""),"")</f>
        <v/>
      </c>
      <c r="AC87" s="286" t="str">
        <f aca="false">IF(B87&lt;&gt;"",IF(AB87="","",IF(AB87&lt;0.5,1,IF(AND(AB87&gt;=0.5,AB87&lt;P$10),2,IF(AB87&gt;=P$10,3)))),"")</f>
        <v/>
      </c>
      <c r="AD87" s="194" t="str">
        <f aca="false">IF(B87 &lt;&gt; "",IF(AND('PRINTABLE (per grading)'!H$16="EXAM", 'PRINTABLE (per grading)'!B$13="Prelim"), IF(ISERROR(SUMIF('Exam (LECTURE ONLY)'!D$20:M$20, "CLO4", 'Exam (LECTURE ONLY)'!D89:M89) / 'Exam (LECTURE ONLY)'!AL$9), "", SUMIF('Exam (LECTURE ONLY)'!D$20:M$20, "CLO4", 'Exam (LECTURE ONLY)'!D89:M89) /'Exam (LECTURE ONLY)'!AL$9),
IF(AND('PRINTABLE (per grading)'!H$16="EXAM", 'PRINTABLE (per grading)'!B$13="Midterm"), IF(ISERROR(SUMIF('Exam (LECTURE ONLY)'!O$20:X$20, "CLO4", 'Exam (LECTURE ONLY)'!O89:X89) / 'Exam (LECTURE ONLY)'!AM$9), "", SUMIF('Exam (LECTURE ONLY)'!O$20:X$20, "CLO4", 'Exam (LECTURE ONLY)'!O89:X89) / 'Exam (LECTURE ONLY)'!AM$9),
IF(AND('PRINTABLE (per grading)'!H$16="EXAM", 'PRINTABLE (per grading)'!B$13="Final"), IF(ISERROR(SUMIF('Exam (LECTURE ONLY)'!Z$20:AI$20, "CLO4", 'Exam (LECTURE ONLY)'!Z89:AI89) / 'Exam (LECTURE ONLY)'!AN$9), "", SUMIF('Exam (LECTURE ONLY)'!Z$20:AI$20, "CLO4", 'Exam (LECTURE ONLY)'!Z89:AI89) / 'Exam (LECTURE ONLY)'!AN$9),
IF(AND('PRINTABLE (per grading)'!H$16="OUTPUT", 'PRINTABLE (per grading)'!B$13="Prelim"), IF(ISERROR(SUMIF(OUTPUT!C$20:M$20, "CLO4", OUTPUT!C89:M89) / OUTPUT!AL$9), "", SUMIF(OUTPUT!C$20:M$20, "CLO4", OUTPUT!C89:M89) / OUTPUT!AL$9),
IF(AND('PRINTABLE (per grading)'!H$16="OUTPUT", 'PRINTABLE (per grading)'!B$13="Midterm"), IF(ISERROR(SUMIF(OUTPUT!O$20:Y$20, "CLO4", OUTPUT!O89:Y89) / OUTPUT!AM$9), "", SUMIF(OUTPUT!O$20:Y$20, "CLO4", OUTPUT!O89:Y89) / OUTPUT!AM$9),
IF(AND('PRINTABLE (per grading)'!H$16="OUTPUT", 'PRINTABLE (per grading)'!B$13="Final"), IF(ISERROR(SUMIF(OUTPUT!AA$20:AI$20, "CLO4", OUTPUT!AA89:AI89) / OUTPUT!AN$9), "", SUMIF(OUTPUT!AA$20:AI$20, "CLO4", OUTPUT!AA89:AI89) / OUTPUT!AN$9),
"")))))),"")</f>
        <v/>
      </c>
      <c r="AE87" s="286" t="str">
        <f aca="false">IF(B87&lt;&gt;"",IF(AD87="","",IF(AD87&lt;0.5,1,IF(AND(AD87&gt;=0.5,AD87&lt;P$10),2,IF(AD87&gt;=P$10,3)))),"")</f>
        <v/>
      </c>
      <c r="AF87" s="287" t="str">
        <f aca="false">IF(B87 &lt;&gt; "",IFERROR(IF(AVERAGE(AB87,AD87)&gt;=P$10,"Y","N"),""),"")</f>
        <v/>
      </c>
      <c r="AG87" s="194" t="str">
        <f aca="false">IF(B87 &lt;&gt; "", IFERROR(IF(C$16 = "PRELIM", SUMIF('Database (LECTURE-RES-PRAC)'!D$14:AG$14, "CLO5", 'Database (LECTURE-RES-PRAC)'!D84:AG84) / 'Grade computation'!F$8, IF(C$16 = "MIDTERM", SUMIF('Database (LECTURE-RES-PRAC)'!AJ$14:BM$14, "CLO5", 'Database (LECTURE-RES-PRAC)'!AJ84:BM84) / 'Grade computation'!G$8, IF(C$16 = "FINAL", SUMIF('Database (LECTURE-RES-PRAC)'!BP$14:CS$14, "CLO5", 'Database (LECTURE-RES-PRAC)'!BP84:CS84) / 'Grade computation'!H$8,""))),""),"")</f>
        <v/>
      </c>
      <c r="AH87" s="286" t="str">
        <f aca="false">IF(B87&lt;&gt;"",IF(AG87="","",IF(AG87&lt;0.5,1,IF(AND(AG87&gt;=0.5,AG87&lt;P$10),2,IF(AG87&gt;=P$10,3)))),"")</f>
        <v/>
      </c>
      <c r="AI87" s="194" t="str">
        <f aca="false">IF(B87 &lt;&gt; "",IF(AND('PRINTABLE (per grading)'!H$16="EXAM", 'PRINTABLE (per grading)'!B$13="Prelim"), IF(ISERROR(SUMIF('Exam (LECTURE ONLY)'!D$20:M$20, "CLO5", 'Exam (LECTURE ONLY)'!D89:M89) / 'Exam (LECTURE ONLY)'!AL$10), "", SUMIF('Exam (LECTURE ONLY)'!D$20:M$20, "CLO5", 'Exam (LECTURE ONLY)'!D89:M89) /'Exam (LECTURE ONLY)'!AL$10),
IF(AND('PRINTABLE (per grading)'!H$16="EXAM", 'PRINTABLE (per grading)'!B$13="Midterm"), IF(ISERROR(SUMIF('Exam (LECTURE ONLY)'!O$20:X$20, "CLO5", 'Exam (LECTURE ONLY)'!O89:X89) / 'Exam (LECTURE ONLY)'!AM$10), "", SUMIF('Exam (LECTURE ONLY)'!O$20:X$20, "CLO5", 'Exam (LECTURE ONLY)'!O89:X89) / 'Exam (LECTURE ONLY)'!AM$10),
IF(AND('PRINTABLE (per grading)'!H$16="EXAM", 'PRINTABLE (per grading)'!B$13="Final"), IF(ISERROR(SUMIF('Exam (LECTURE ONLY)'!Z$20:AI$20, "CLO5", 'Exam (LECTURE ONLY)'!Z89:AI89) / 'Exam (LECTURE ONLY)'!AN$10), "", SUMIF('Exam (LECTURE ONLY)'!Z$20:AI$20, "CLO5", 'Exam (LECTURE ONLY)'!Z89:AI89) / 'Exam (LECTURE ONLY)'!AN$10),
IF(AND('PRINTABLE (per grading)'!H$16="OUTPUT", 'PRINTABLE (per grading)'!B$13="Prelim"), IF(ISERROR(SUMIF(OUTPUT!C$20:M$20, "CLO5", OUTPUT!C89:M89) / OUTPUT!AL$10), "", SUMIF(OUTPUT!C$20:M$20, "CLO5", OUTPUT!C89:M89) / OUTPUT!AL$10),
IF(AND('PRINTABLE (per grading)'!H$16="OUTPUT", 'PRINTABLE (per grading)'!B$13="Midterm"), IF(ISERROR(SUMIF(OUTPUT!O$20:Y$20, "CLO5", OUTPUT!O89:Y89) / OUTPUT!AM$10), "", SUMIF(OUTPUT!O$20:Y$20, "CLO5", OUTPUT!O89:Y89) / OUTPUT!AM$10),
IF(AND('PRINTABLE (per grading)'!H$16="OUTPUT", 'PRINTABLE (per grading)'!B$13="Final"), IF(ISERROR(SUMIF(OUTPUT!AA$20:AI$20, "CLO5", OUTPUT!AA89:AI89) / OUTPUT!AN$10), "", SUMIF(OUTPUT!AA$20:AI$20, "CLO5", OUTPUT!AA89:AI89) / OUTPUT!AN$10),
"")))))),"")</f>
        <v/>
      </c>
      <c r="AJ87" s="286" t="str">
        <f aca="false">IF(B87&lt;&gt;"",IF(AI87="","",IF(AI87&lt;0.5,1,IF(AND(AI87&gt;=0.5,AI87&lt;P$10),2,IF(AI87&gt;=P$10,3)))),"")</f>
        <v/>
      </c>
      <c r="AK87" s="287" t="str">
        <f aca="false">IF(B87 &lt;&gt; "",IFERROR(IF(AVERAGE(AG87,AI87)&gt;=P$10,"Y","N"),""),"")</f>
        <v/>
      </c>
      <c r="AL87" s="194" t="str">
        <f aca="false">IF(B87 &lt;&gt; "", IFERROR(IF(C$16 = "PRELIM", SUMIF('Database (LECTURE-RES-PRAC)'!D$14:AG$14, "CLO6", 'Database (LECTURE-RES-PRAC)'!D84:AG84) / 'Grade computation'!F$9, IF(C$16 = "MIDTERM", SUMIF('Database (LECTURE-RES-PRAC)'!AJ$14:BM$14, "CLO6", 'Database (LECTURE-RES-PRAC)'!AJ84:BM84) / 'Grade computation'!G$9, IF(C$16 = "FINAL", SUMIF('Database (LECTURE-RES-PRAC)'!BP$14:CS$14, "CLO6", 'Database (LECTURE-RES-PRAC)'!BP84:CS84) / 'Grade computation'!H$9,""))),""),"")</f>
        <v/>
      </c>
      <c r="AM87" s="286" t="str">
        <f aca="false">IF(B87&lt;&gt;"",IF(AL87="","",IF(AL87&lt;0.5,1,IF(AND(AL87&gt;=0.5,AL87&lt;P$10),2,IF(AL87&gt;=P$10,3)))),"")</f>
        <v/>
      </c>
      <c r="AN87" s="194" t="str">
        <f aca="false">IF(B87 &lt;&gt; "",IF(AND('PRINTABLE (per grading)'!H$16="EXAM", 'PRINTABLE (per grading)'!B$13="Prelim"), IF(ISERROR(SUMIF('Exam (LECTURE ONLY)'!D$20:M$20, "CLO6", 'Exam (LECTURE ONLY)'!D89:M89) / 'Exam (LECTURE ONLY)'!AL$11), "", SUMIF('Exam (LECTURE ONLY)'!D$20:M$20, "CLO6", 'Exam (LECTURE ONLY)'!D89:M89) /'Exam (LECTURE ONLY)'!AL$11),
IF(AND('PRINTABLE (per grading)'!H$16="EXAM", 'PRINTABLE (per grading)'!B$13="Midterm"), IF(ISERROR(SUMIF('Exam (LECTURE ONLY)'!O$20:X$20, "CLO6", 'Exam (LECTURE ONLY)'!O89:X89) / 'Exam (LECTURE ONLY)'!AM$11), "", SUMIF('Exam (LECTURE ONLY)'!O$20:X$20, "CLO6", 'Exam (LECTURE ONLY)'!O89:X89) / 'Exam (LECTURE ONLY)'!AM$11),
IF(AND('PRINTABLE (per grading)'!H$16="EXAM", 'PRINTABLE (per grading)'!B$13="Final"), IF(ISERROR(SUMIF('Exam (LECTURE ONLY)'!Z$20:AI$20, "CLO6", 'Exam (LECTURE ONLY)'!Z89:AI89) / 'Exam (LECTURE ONLY)'!AN$11), "", SUMIF('Exam (LECTURE ONLY)'!Z$20:AI$20, "CLO6", 'Exam (LECTURE ONLY)'!Z89:AI89) / 'Exam (LECTURE ONLY)'!AN$11),
IF(AND('PRINTABLE (per grading)'!H$16="OUTPUT", 'PRINTABLE (per grading)'!B$13="Prelim"), IF(ISERROR(SUMIF(OUTPUT!C$20:M$20, "CLO6", OUTPUT!C89:M89) / OUTPUT!AL$11), "", SUMIF(OUTPUT!C$20:M$20, "CLO6", OUTPUT!C89:M89) / OUTPUT!AL$11),
IF(AND('PRINTABLE (per grading)'!H$16="OUTPUT", 'PRINTABLE (per grading)'!B$13="Midterm"), IF(ISERROR(SUMIF(OUTPUT!O$20:Y$20, "CLO6", OUTPUT!O89:Y89) / OUTPUT!AM$11), "", SUMIF(OUTPUT!O$20:Y$20, "CLO6", OUTPUT!O89:Y89) / OUTPUT!AM$11),
IF(AND('PRINTABLE (per grading)'!H$16="OUTPUT", 'PRINTABLE (per grading)'!B$13="Final"), IF(ISERROR(SUMIF(OUTPUT!AA$20:AI$20, "CLO6", OUTPUT!AA89:AI89) / OUTPUT!AN$11), "", SUMIF(OUTPUT!AA$20:AI$20, "CLO6", OUTPUT!AA89:AI89) / OUTPUT!AN$11),
"")))))),"")</f>
        <v/>
      </c>
      <c r="AO87" s="286" t="str">
        <f aca="false">IF(B87&lt;&gt;"",IF(AN87="","",IF(AN87&lt;0.5,1,IF(AND(AN87&gt;=0.5,AN87&lt;P$10),2,IF(AN87&gt;=P$10,3)))),"")</f>
        <v/>
      </c>
      <c r="AP87" s="287" t="str">
        <f aca="false">IF(B87 &lt;&gt; "",IFERROR(IF(AVERAGE(AL87,AN87)&gt;=P$10,"Y","N"),""),"")</f>
        <v/>
      </c>
      <c r="AQ87" s="194" t="str">
        <f aca="false">IF(B87 &lt;&gt; "", IFERROR(IF(C$16 = "PRELIM", SUMIF('Database (LECTURE-RES-PRAC)'!D$14:AG$14, "CLO7", 'Database (LECTURE-RES-PRAC)'!D84:AG84) / 'Grade computation'!F$10, IF(C$16 = "MIDTERM", SUMIF('Database (LECTURE-RES-PRAC)'!AJ$14:BM$14, "CLO7", 'Database (LECTURE-RES-PRAC)'!AJ84:BM84) / 'Grade computation'!G$10, IF(C$16 = "FINAL", SUMIF('Database (LECTURE-RES-PRAC)'!BP$14:CS$14, "CLO7", 'Database (LECTURE-RES-PRAC)'!BP84:CS84) / 'Grade computation'!H$10,""))),""),"")</f>
        <v/>
      </c>
      <c r="AR87" s="286" t="str">
        <f aca="false">IF(B87&lt;&gt;"",IF(AQ87="","",IF(AQ87&lt;0.5,1,IF(AND(AQ87&gt;=0.5,AQ87&lt;P$10),2,IF(AQ87&gt;=P$10,3)))),"")</f>
        <v/>
      </c>
      <c r="AS87" s="194" t="str">
        <f aca="false">IF(B87 &lt;&gt; "",IF(AND('PRINTABLE (per grading)'!H$16="EXAM", 'PRINTABLE (per grading)'!B$13="Prelim"), IF(ISERROR(SUMIF('Exam (LECTURE ONLY)'!D$20:M$20, "CLO7", 'Exam (LECTURE ONLY)'!D89:M89) / 'Exam (LECTURE ONLY)'!AL$12), "", SUMIF('Exam (LECTURE ONLY)'!D$20:M$20, "CLO7", 'Exam (LECTURE ONLY)'!D89:M89) /'Exam (LECTURE ONLY)'!AL$12),
IF(AND('PRINTABLE (per grading)'!H$16="EXAM", 'PRINTABLE (per grading)'!B$13="Midterm"), IF(ISERROR(SUMIF('Exam (LECTURE ONLY)'!O$20:X$20, "CLO7", 'Exam (LECTURE ONLY)'!O89:X89) / 'Exam (LECTURE ONLY)'!AM$12), "", SUMIF('Exam (LECTURE ONLY)'!O$20:X$20, "CLO7", 'Exam (LECTURE ONLY)'!O89:X89) / 'Exam (LECTURE ONLY)'!AM$12),
IF(AND('PRINTABLE (per grading)'!H$16="EXAM", 'PRINTABLE (per grading)'!B$13="Final"), IF(ISERROR(SUMIF('Exam (LECTURE ONLY)'!Z$20:AI$20, "CLO7", 'Exam (LECTURE ONLY)'!Z89:AI89) / 'Exam (LECTURE ONLY)'!AN$12), "", SUMIF('Exam (LECTURE ONLY)'!Z$20:AI$20, "CLO7", 'Exam (LECTURE ONLY)'!Z89:AI89) / 'Exam (LECTURE ONLY)'!AN$12),
IF(AND('PRINTABLE (per grading)'!H$16="OUTPUT", 'PRINTABLE (per grading)'!B$13="Prelim"), IF(ISERROR(SUMIF(OUTPUT!C$20:M$20, "CLO7", OUTPUT!C89:M89) / OUTPUT!AL$12), "", SUMIF(OUTPUT!C$20:M$20, "CLO7", OUTPUT!C89:M89) / OUTPUT!AL$12),
IF(AND('PRINTABLE (per grading)'!H$16="OUTPUT", 'PRINTABLE (per grading)'!B$13="Midterm"), IF(ISERROR(SUMIF(OUTPUT!O$20:Y$20, "CLO7", OUTPUT!O89:Y89) / OUTPUT!AM$12), "", SUMIF(OUTPUT!O$20:Y$20, "CLO7", OUTPUT!O89:Y89) / OUTPUT!AM$12),
IF(AND('PRINTABLE (per grading)'!H$16="OUTPUT", 'PRINTABLE (per grading)'!B$13="Final"), IF(ISERROR(SUMIF(OUTPUT!AA$20:AI$20, "CLO7", OUTPUT!AA89:AI89) / OUTPUT!AN$12), "", SUMIF(OUTPUT!AA$20:AI$20, "CLO7", OUTPUT!AA89:AI89) / OUTPUT!AN$12),
"")))))),"")</f>
        <v/>
      </c>
      <c r="AT87" s="286" t="str">
        <f aca="false">IF(B87&lt;&gt;"",IF(AS87="","",IF(AS87&lt;0.5,1,IF(AND(AS87&gt;=0.5,AS87&lt;P$10),2,IF(AS87&gt;=P$10,3)))),"")</f>
        <v/>
      </c>
      <c r="AU87" s="287" t="str">
        <f aca="false">IF(B87 &lt;&gt; "",IFERROR(IF(AVERAGE(AQ87,AS87)&gt;=P$10,"Y","N"),""),"")</f>
        <v/>
      </c>
      <c r="AV87" s="194" t="str">
        <f aca="false">IF(B87 &lt;&gt; "", IFERROR(IF(C$16 = "PRELIM", SUMIF('Database (LECTURE-RES-PRAC)'!D$14:AG$14, "CLO8", 'Database (LECTURE-RES-PRAC)'!D84:AG84) / 'Grade computation'!F$11, IF(C$16 = "MIDTERM", SUMIF('Database (LECTURE-RES-PRAC)'!AJ$14:BM$14, "CLO8", 'Database (LECTURE-RES-PRAC)'!AJ84:BM84) / 'Grade computation'!G$11, IF(C$16 = "FINAL", SUMIF('Database (LECTURE-RES-PRAC)'!BP$14:CS$14, "CLO8", 'Database (LECTURE-RES-PRAC)'!BP84:CS84) / 'Grade computation'!H$11,""))),""),"")</f>
        <v/>
      </c>
      <c r="AW87" s="286" t="str">
        <f aca="false">IF(B87&lt;&gt;"",IF(AV87="","",IF(AV87&lt;0.5,1,IF(AND(AV87&gt;=0.5,AV87&lt;P$10),2,IF(AV87&gt;=P$10,3)))),"")</f>
        <v/>
      </c>
      <c r="AX87" s="194" t="str">
        <f aca="false">IF(B87 &lt;&gt; "",IF(AND('PRINTABLE (per grading)'!H$16="EXAM", 'PRINTABLE (per grading)'!B$13="Prelim"), IF(ISERROR(SUMIF('Exam (LECTURE ONLY)'!D$20:M$20, "CLO8", 'Exam (LECTURE ONLY)'!D89:M89) / 'Exam (LECTURE ONLY)'!AL$13), "", SUMIF('Exam (LECTURE ONLY)'!D$20:M$20, "CLO8", 'Exam (LECTURE ONLY)'!D89:M89) /'Exam (LECTURE ONLY)'!AL$13),
IF(AND('PRINTABLE (per grading)'!H$16="EXAM", 'PRINTABLE (per grading)'!B$13="Midterm"), IF(ISERROR(SUMIF('Exam (LECTURE ONLY)'!O$20:X$20, "CLO8", 'Exam (LECTURE ONLY)'!O89:X89) / 'Exam (LECTURE ONLY)'!AM$13), "", SUMIF('Exam (LECTURE ONLY)'!O$20:X$20, "CLO8", 'Exam (LECTURE ONLY)'!O89:X89) / 'Exam (LECTURE ONLY)'!AM$13),
IF(AND('PRINTABLE (per grading)'!H$16="EXAM", 'PRINTABLE (per grading)'!B$13="Final"), IF(ISERROR(SUMIF('Exam (LECTURE ONLY)'!Z$20:AI$20, "CLO8", 'Exam (LECTURE ONLY)'!Z89:AI89) / 'Exam (LECTURE ONLY)'!AN$13), "", SUMIF('Exam (LECTURE ONLY)'!Z$20:AI$20, "CLO8", 'Exam (LECTURE ONLY)'!Z89:AI89) / 'Exam (LECTURE ONLY)'!AN$13),
IF(AND('PRINTABLE (per grading)'!H$16="OUTPUT", 'PRINTABLE (per grading)'!B$13="Prelim"), IF(ISERROR(SUMIF(OUTPUT!C$20:M$20, "CLO8", OUTPUT!C89:M89) / OUTPUT!AL$13), "", SUMIF(OUTPUT!C$20:M$20, "CLO8", OUTPUT!C89:M89) / OUTPUT!AL$13),
IF(AND('PRINTABLE (per grading)'!H$16="OUTPUT", 'PRINTABLE (per grading)'!B$13="Midterm"), IF(ISERROR(SUMIF(OUTPUT!O$20:Y$20, "CLO8", OUTPUT!O89:Y89) / OUTPUT!AM$13), "", SUMIF(OUTPUT!O$20:Y$20, "CLO8", OUTPUT!O89:Y89) / OUTPUT!AM$13),
IF(AND('PRINTABLE (per grading)'!H$16="OUTPUT", 'PRINTABLE (per grading)'!B$13="Final"), IF(ISERROR(SUMIF(OUTPUT!AA$20:AI$20, "CLO8", OUTPUT!AA89:AI89) / OUTPUT!AN$13), "", SUMIF(OUTPUT!AA$20:AI$20, "CLO8", OUTPUT!AA89:AI89) / OUTPUT!AN$13),
"")))))),"")</f>
        <v/>
      </c>
      <c r="AY87" s="286" t="str">
        <f aca="false">IF(B87&lt;&gt;"",IF(AX87="","",IF(AX87&lt;0.5,1,IF(AND(AX87&gt;=0.5,AX87&lt;P$10),2,IF(AX87&gt;=P$10,3)))),"")</f>
        <v/>
      </c>
      <c r="AZ87" s="287" t="str">
        <f aca="false">IF(B87 &lt;&gt; "",IFERROR(IF(AVERAGE(AV87,AX87)&gt;=P$10,"Y","N"),""),"")</f>
        <v/>
      </c>
      <c r="BA87" s="194" t="str">
        <f aca="false">IF(B87 &lt;&gt; "", IFERROR(IF(C$16 = "PRELIM", SUMIF('Database (LECTURE-RES-PRAC)'!D$14:AG$14, "CLO9", 'Database (LECTURE-RES-PRAC)'!D84:AG84) / 'Grade computation'!F$12, IF(C$16 = "MIDTERM", SUMIF('Database (LECTURE-RES-PRAC)'!AJ$14:BM$14, "CLO9", 'Database (LECTURE-RES-PRAC)'!AJ84:BM84) / 'Grade computation'!G$12, IF(C$16 = "FINAL", SUMIF('Database (LECTURE-RES-PRAC)'!BP$14:CS$14, "CLO9", 'Database (LECTURE-RES-PRAC)'!BP84:CS84) / 'Grade computation'!H$12,""))),""),"")</f>
        <v/>
      </c>
      <c r="BB87" s="286" t="str">
        <f aca="false">IF(B87&lt;&gt;"",IF(BA87="","",IF(BA87&lt;0.5,1,IF(AND(BA87&gt;=0.5,BA87&lt;P$10),2,IF(BA87&gt;=P$10,3)))),"")</f>
        <v/>
      </c>
      <c r="BC87" s="194" t="str">
        <f aca="false">IF(B87 &lt;&gt; "",IF(AND('PRINTABLE (per grading)'!H$16="EXAM", 'PRINTABLE (per grading)'!B$13="Prelim"), IF(ISERROR(SUMIF('Exam (LECTURE ONLY)'!D$20:M$20, "CLO9", 'Exam (LECTURE ONLY)'!D89:M89) / 'Exam (LECTURE ONLY)'!AL$14), "", SUMIF('Exam (LECTURE ONLY)'!D$20:M$20, "CLO9", 'Exam (LECTURE ONLY)'!D89:M89) /'Exam (LECTURE ONLY)'!AL$14),
IF(AND('PRINTABLE (per grading)'!H$16="EXAM", 'PRINTABLE (per grading)'!B$13="Midterm"), IF(ISERROR(SUMIF('Exam (LECTURE ONLY)'!O$20:X$20, "CLO9", 'Exam (LECTURE ONLY)'!O89:X89) / 'Exam (LECTURE ONLY)'!AM$14), "", SUMIF('Exam (LECTURE ONLY)'!O$20:X$20, "CLO9", 'Exam (LECTURE ONLY)'!O89:X89) / 'Exam (LECTURE ONLY)'!AM$14),
IF(AND('PRINTABLE (per grading)'!H$16="EXAM", 'PRINTABLE (per grading)'!B$13="Final"), IF(ISERROR(SUMIF('Exam (LECTURE ONLY)'!Z$20:AI$20, "CLO9", 'Exam (LECTURE ONLY)'!Z89:AI89) / 'Exam (LECTURE ONLY)'!AN$14), "", SUMIF('Exam (LECTURE ONLY)'!Z$20:AI$20, "CLO9", 'Exam (LECTURE ONLY)'!Z89:AI89) / 'Exam (LECTURE ONLY)'!AN$14),
IF(AND('PRINTABLE (per grading)'!H$16="OUTPUT", 'PRINTABLE (per grading)'!B$13="Prelim"), IF(ISERROR(SUMIF(OUTPUT!C$20:M$20, "CLO9", OUTPUT!C89:M89) / OUTPUT!AL$14), "", SUMIF(OUTPUT!C$20:M$20, "CLO9", OUTPUT!C89:M89) / OUTPUT!AL$14),
IF(AND('PRINTABLE (per grading)'!H$16="OUTPUT", 'PRINTABLE (per grading)'!B$13="Midterm"), IF(ISERROR(SUMIF(OUTPUT!O$20:Y$20, "CLO9", OUTPUT!O89:Y89) / OUTPUT!AM$14), "", SUMIF(OUTPUT!O$20:Y$20, "CLO9", OUTPUT!O89:Y89) / OUTPUT!AM$14),
IF(AND('PRINTABLE (per grading)'!H$16="OUTPUT", 'PRINTABLE (per grading)'!B$13="Final"), IF(ISERROR(SUMIF(OUTPUT!AA$20:AI$20, "CLO9", OUTPUT!AA89:AI89) / OUTPUT!AN$14), "", SUMIF(OUTPUT!AA$20:AI$20, "CLO9", OUTPUT!AA89:AI89) / OUTPUT!AN$14),
"")))))),"")</f>
        <v/>
      </c>
      <c r="BD87" s="286" t="str">
        <f aca="false">IF(B87&lt;&gt;"",IF(BC87="","",IF(BC87&lt;0.5,1,IF(AND(BC87&gt;=0.5,BC87&lt;P$10),2,IF(BC87&gt;=P$10,3)))),"")</f>
        <v/>
      </c>
      <c r="BE87" s="287" t="str">
        <f aca="false">IF(B87 &lt;&gt; "",IFERROR(IF(AVERAGE(BA87,BC87)&gt;=P$10,"Y","N"),""),"")</f>
        <v/>
      </c>
      <c r="BF87" s="194" t="str">
        <f aca="false">IF(B87 &lt;&gt; "", IFERROR(IF(C$16 = "PRELIM", SUMIF('Database (LECTURE-RES-PRAC)'!D$14:AG$14, "CLO10", 'Database (LECTURE-RES-PRAC)'!D84:AG84) / 'Grade computation'!F$13, IF(C$16 = "MIDTERM", SUMIF('Database (LECTURE-RES-PRAC)'!AJ$14:BM$14, "CLO10", 'Database (LECTURE-RES-PRAC)'!AJ84:BM84) / 'Grade computation'!G$13, IF(C$16 = "FINAL", SUMIF('Database (LECTURE-RES-PRAC)'!BP$14:CS$14, "CLO10", 'Database (LECTURE-RES-PRAC)'!BP84:CS84) / 'Grade computation'!H$13,""))),""),"")</f>
        <v/>
      </c>
      <c r="BG87" s="286" t="str">
        <f aca="false">IF(B87&lt;&gt;"",IF(BF87="","",IF(BF87&lt;0.5,1,IF(AND(BF87&gt;=0.5,BF87&lt;P$10),2,IF(BF87&gt;=P$10,3)))),"")</f>
        <v/>
      </c>
      <c r="BH87" s="194" t="str">
        <f aca="false">IF(B87 &lt;&gt; "",IF(AND('PRINTABLE (per grading)'!H$16="EXAM", 'PRINTABLE (per grading)'!B$13="Prelim"), IF(ISERROR(SUMIF('Exam (LECTURE ONLY)'!D$20:M$20, "CLO10", 'Exam (LECTURE ONLY)'!D89:M89) / 'Exam (LECTURE ONLY)'!AL$15), "", SUMIF('Exam (LECTURE ONLY)'!D$20:M$20, "CLO10", 'Exam (LECTURE ONLY)'!D89:M89) /'Exam (LECTURE ONLY)'!AL$15),
IF(AND('PRINTABLE (per grading)'!H$16="EXAM", 'PRINTABLE (per grading)'!B$13="Midterm"), IF(ISERROR(SUMIF('Exam (LECTURE ONLY)'!O$20:X$20, "CLO10", 'Exam (LECTURE ONLY)'!O89:X89) / 'Exam (LECTURE ONLY)'!AM$15), "", SUMIF('Exam (LECTURE ONLY)'!O$20:X$20, "CLO10", 'Exam (LECTURE ONLY)'!O89:X89) / 'Exam (LECTURE ONLY)'!AM$15),
IF(AND('PRINTABLE (per grading)'!H$16="EXAM", 'PRINTABLE (per grading)'!B$13="Final"), IF(ISERROR(SUMIF('Exam (LECTURE ONLY)'!Z$20:AI$20, "CLO10", 'Exam (LECTURE ONLY)'!Z89:AI89) / 'Exam (LECTURE ONLY)'!AN$15), "", SUMIF('Exam (LECTURE ONLY)'!Z$20:AI$20, "CLO10", 'Exam (LECTURE ONLY)'!Z89:AI89) / 'Exam (LECTURE ONLY)'!AN$15),
IF(AND('PRINTABLE (per grading)'!H$16="OUTPUT", 'PRINTABLE (per grading)'!B$13="Prelim"), IF(ISERROR(SUMIF(OUTPUT!C$20:M$20, "CLO10", OUTPUT!C89:M89) / OUTPUT!AL$15), "", SUMIF(OUTPUT!C$20:M$20, "CLO10", OUTPUT!C89:M89) / OUTPUT!AL$15),
IF(AND('PRINTABLE (per grading)'!H$16="OUTPUT", 'PRINTABLE (per grading)'!B$13="Midterm"), IF(ISERROR(SUMIF(OUTPUT!O$20:Y$20, "CLO10", OUTPUT!O89:Y89) / OUTPUT!AM$15), "", SUMIF(OUTPUT!O$20:Y$20, "CLO10", OUTPUT!O89:Y89) / OUTPUT!AM$15),
IF(AND('PRINTABLE (per grading)'!H$16="OUTPUT", 'PRINTABLE (per grading)'!B$13="Final"), IF(ISERROR(SUMIF(OUTPUT!AA$20:AI$20, "CLO10", OUTPUT!AA89:AI89) / OUTPUT!AN$15), "", SUMIF(OUTPUT!AA$20:AI$20, "CLO10", OUTPUT!AA89:AI89) / OUTPUT!AN$15),
"")))))),"")</f>
        <v/>
      </c>
      <c r="BI87" s="286" t="str">
        <f aca="false">IF(B87&lt;&gt;"",IF(BH87="","",IF(BH87&lt;0.5,1,IF(AND(BH87&gt;=0.5,BH87&lt;P$10),2,IF(BH87&gt;=P$10,3)))),"")</f>
        <v/>
      </c>
      <c r="BJ87" s="287" t="str">
        <f aca="false">IF(B87 &lt;&gt; "",IFERROR(IF(AVERAGE(BF87,BH87)&gt;=P$10,"Y","N"),""),"")</f>
        <v/>
      </c>
      <c r="BK87" s="8"/>
    </row>
    <row r="88" customFormat="false" ht="19.5" hidden="false" customHeight="true" outlineLevel="0" collapsed="false">
      <c r="A88" s="228" t="str">
        <f aca="false">IF(ISBLANK('Database (LECTURE-RES-PRAC)'!A85),"",'Database (LECTURE-RES-PRAC)'!A85)</f>
        <v/>
      </c>
      <c r="B88" s="229" t="str">
        <f aca="false">IF(ISBLANK('Database (LECTURE-RES-PRAC)'!B85),"",'Database (LECTURE-RES-PRAC)'!B85)</f>
        <v/>
      </c>
      <c r="C88" s="230" t="str">
        <f aca="false">IF(B88&lt;&gt;"",IF(C$16="PRELIM",'Grade computation'!C88, IF(C$16="MIDTERM",'Grade computation'!K88, IF(C$16="FINAL",'Grade computation'!S88,""))),"")</f>
        <v/>
      </c>
      <c r="D88" s="231" t="str">
        <f aca="false">IF(B88&lt;&gt;"",IFERROR(IF(B$11="80-20", (((C88/C$19)*X$6)+X$7)*D$18, IF(B$11="60-40", (((C88/C$19)*Y$6)+Y$7)*D$18, 0)),0),"")</f>
        <v/>
      </c>
      <c r="E88" s="230" t="str">
        <f aca="false">IF(B88&lt;&gt;"", IF(C$16="PRELIM",'Grade computation'!E88, IF(C$16="MIDTERM",'Grade computation'!M88, IF(C$16="FINAL",'Grade computation'!U88,""))),"")</f>
        <v/>
      </c>
      <c r="F88" s="232" t="str">
        <f aca="false">IF(B88&lt;&gt;"",IFERROR(IF(B$11="80-20", (((E88/E$19)*X$6)+X$7)*F$18, IF(B$11="60-40", (((E88/E$19)*Y$6)+Y$7)*F$18, 0)),0),"")</f>
        <v/>
      </c>
      <c r="G88" s="233" t="str">
        <f aca="false">IF(B88&lt;&gt;"",IFERROR((D88+F88),0),"")</f>
        <v/>
      </c>
      <c r="H88" s="234" t="str">
        <f aca="false">IF(B88&lt;&gt;"",IF(C$16="PRELIM", 'Grade computation'!H88, IF(C$16="MIDTERM", 'Grade computation'!P88, IF(C$16="FINAL",'Grade computation'!X88, ""))),"")</f>
        <v/>
      </c>
      <c r="I88" s="233" t="str">
        <f aca="false">IF(B88&lt;&gt;"",IFERROR(IF(B$11="80-20", (((H88/H$19)*X$6)+X$7)*I$19, IF(B$11="60-40", (((H88/H$19)*Y$6)+Y$7)*I$19, 0)),0),"")</f>
        <v/>
      </c>
      <c r="J88" s="237" t="str">
        <f aca="false">IFERROR((G88+I88),"")</f>
        <v/>
      </c>
      <c r="K88" s="183" t="str">
        <f aca="false">IFERROR(IF(J88="","",IF(J88&gt;=75,"PASSED","FAILED")),"")</f>
        <v/>
      </c>
      <c r="L88" s="183"/>
      <c r="M88" s="194" t="str">
        <f aca="false">IF(B88 &lt;&gt; "", IFERROR(IF(C$16 = "PRELIM", SUMIF('Database (LECTURE-RES-PRAC)'!D$14:AG$14, "CLO1", 'Database (LECTURE-RES-PRAC)'!D85:AG85) / 'Grade computation'!F$4, IF(C$16 = "MIDTERM", SUMIF('Database (LECTURE-RES-PRAC)'!AJ$14:BM$14, "CLO1", 'Database (LECTURE-RES-PRAC)'!AJ85:BM85) / 'Grade computation'!G$4, IF(C$16 = "FINAL", SUMIF('Database (LECTURE-RES-PRAC)'!BP$14:CS$14, "CLO1", 'Database (LECTURE-RES-PRAC)'!BP85:CS85) / 'Grade computation'!H$4,""))),""),"")</f>
        <v/>
      </c>
      <c r="N88" s="286" t="str">
        <f aca="false">IF(B88&lt;&gt;"",IF(M88="","",IF(M88&lt;0.5,1,IF(AND(M88&gt;=0.5,M88&lt;P$10),2,IF(M88&gt;=P$10,3)))),"")</f>
        <v/>
      </c>
      <c r="O88" s="194" t="str">
        <f aca="false">IF(B88 &lt;&gt; "",IF(AND('PRINTABLE (per grading)'!H$16="EXAM", 'PRINTABLE (per grading)'!B$13="Prelim"), IF(ISERROR(SUMIF('Exam (LECTURE ONLY)'!D$20:M$20, "CLO1", 'Exam (LECTURE ONLY)'!D90:M90) / 'Exam (LECTURE ONLY)'!AL$6), "", SUMIF('Exam (LECTURE ONLY)'!D$20:M$20, "CLO1", 'Exam (LECTURE ONLY)'!D90:M90) /'Exam (LECTURE ONLY)'!AL$6),
IF(AND('PRINTABLE (per grading)'!H$16="EXAM", 'PRINTABLE (per grading)'!B$13="Midterm"), IF(ISERROR(SUMIF('Exam (LECTURE ONLY)'!O$20:X$20, "CLO1", 'Exam (LECTURE ONLY)'!O90:X90) / 'Exam (LECTURE ONLY)'!AM$6), "", SUMIF('Exam (LECTURE ONLY)'!O$20:X$20, "CLO1", 'Exam (LECTURE ONLY)'!O90:X90) / 'Exam (LECTURE ONLY)'!AM$6),
IF(AND('PRINTABLE (per grading)'!H$16="EXAM", 'PRINTABLE (per grading)'!B$13="Final"), IF(ISERROR(SUMIF('Exam (LECTURE ONLY)'!Z$20:AI$20, "CLO1", 'Exam (LECTURE ONLY)'!Z90:AI90) / 'Exam (LECTURE ONLY)'!AN$6), "", SUMIF('Exam (LECTURE ONLY)'!Z$20:AI$20, "CLO1", 'Exam (LECTURE ONLY)'!Z90:AI90) / 'Exam (LECTURE ONLY)'!AN$6),
IF(AND('PRINTABLE (per grading)'!H$16="OUTPUT", 'PRINTABLE (per grading)'!B$13="Prelim"), IF(ISERROR(SUMIF(OUTPUT!C$20:M$20, "CLO1", OUTPUT!C90:M90) / OUTPUT!AL$6), "", SUMIF(OUTPUT!C$20:M$20, "CLO1", OUTPUT!C90:M90) / OUTPUT!AL$6),
IF(AND('PRINTABLE (per grading)'!H$16="OUTPUT", 'PRINTABLE (per grading)'!B$13="Midterm"), IF(ISERROR(SUMIF(OUTPUT!O$20:Y$20, "CLO1", OUTPUT!O90:Y90) / OUTPUT!AM$6), "", SUMIF(OUTPUT!O$20:Y$20, "CLO1", OUTPUT!O90:Y90) / OUTPUT!AM$6),
IF(AND('PRINTABLE (per grading)'!H$16="OUTPUT", 'PRINTABLE (per grading)'!B$13="Final"), IF(ISERROR(SUMIF(OUTPUT!AA$20:AI$20, "CLO1", OUTPUT!AA90:AI90) / OUTPUT!AN$6), "", SUMIF(OUTPUT!AA$20:AI$20, "CLO1", OUTPUT!AA90:AI90) / OUTPUT!AN$6),
"")))))),"")</f>
        <v/>
      </c>
      <c r="P88" s="286" t="str">
        <f aca="false">IF(B88&lt;&gt;"",IF(O88="","",IF(O88&lt;0.5,1,IF(AND(O88&gt;=0.5,O88&lt;P$10),2,IF(O88&gt;=P$10,3)))),"")</f>
        <v/>
      </c>
      <c r="Q88" s="287" t="str">
        <f aca="false">IF(B88 &lt;&gt; "",IFERROR(IF(AVERAGE(M88,O88)&gt;=P$10,"Y","N"),""),"")</f>
        <v/>
      </c>
      <c r="R88" s="194" t="str">
        <f aca="false">IF(B88 &lt;&gt; "", IFERROR(IF(C$16 = "PRELIM", SUMIF('Database (LECTURE-RES-PRAC)'!D$14:AG$14, "CLO2", 'Database (LECTURE-RES-PRAC)'!D85:AG85) / 'Grade computation'!F$5, IF(C$16 = "MIDTERM", SUMIF('Database (LECTURE-RES-PRAC)'!AJ$14:BM$14, "CLO2", 'Database (LECTURE-RES-PRAC)'!AJ85:BM85) / 'Grade computation'!G$5, IF(C$16 = "FINAL", SUMIF('Database (LECTURE-RES-PRAC)'!BP$14:CS$14, "CLO2", 'Database (LECTURE-RES-PRAC)'!BP85:CS85) / 'Grade computation'!H$5,""))),""),"")</f>
        <v/>
      </c>
      <c r="S88" s="286" t="str">
        <f aca="false">IF(B88&lt;&gt;"",IF(R88="","",IF(R88&lt;0.5,1,IF(AND(R88&gt;=0.5,R88&lt;P$10),2,IF(R88&gt;=P$10,3)))),"")</f>
        <v/>
      </c>
      <c r="T88" s="194" t="str">
        <f aca="false">IF(B88 &lt;&gt; "",IF(AND('PRINTABLE (per grading)'!H$16="EXAM", 'PRINTABLE (per grading)'!B$13="Prelim"), IF(ISERROR(SUMIF('Exam (LECTURE ONLY)'!D$20:M$20, "CLO2", 'Exam (LECTURE ONLY)'!D90:M90) / 'Exam (LECTURE ONLY)'!AL$7), "", SUMIF('Exam (LECTURE ONLY)'!D$20:M$20, "CLO2", 'Exam (LECTURE ONLY)'!D90:M90) /'Exam (LECTURE ONLY)'!AL$7),
IF(AND('PRINTABLE (per grading)'!H$16="EXAM", 'PRINTABLE (per grading)'!B$13="Midterm"), IF(ISERROR(SUMIF('Exam (LECTURE ONLY)'!O$20:X$20, "CLO2", 'Exam (LECTURE ONLY)'!O90:X90) / 'Exam (LECTURE ONLY)'!AM$7), "", SUMIF('Exam (LECTURE ONLY)'!O$20:X$20, "CLO2", 'Exam (LECTURE ONLY)'!O90:X90) / 'Exam (LECTURE ONLY)'!AM$7),
IF(AND('PRINTABLE (per grading)'!H$16="EXAM", 'PRINTABLE (per grading)'!B$13="Final"), IF(ISERROR(SUMIF('Exam (LECTURE ONLY)'!Z$20:AI$20, "CLO2", 'Exam (LECTURE ONLY)'!Z90:AI90) / 'Exam (LECTURE ONLY)'!AN$7), "", SUMIF('Exam (LECTURE ONLY)'!Z$20:AI$20, "CLO2", 'Exam (LECTURE ONLY)'!Z90:AI90) / 'Exam (LECTURE ONLY)'!AN$7),
IF(AND('PRINTABLE (per grading)'!H$16="OUTPUT", 'PRINTABLE (per grading)'!B$13="Prelim"), IF(ISERROR(SUMIF(OUTPUT!C$20:M$20, "CLO2", OUTPUT!C90:M90) / OUTPUT!AL$7), "", SUMIF(OUTPUT!C$20:M$20, "CLO2", OUTPUT!C90:M90) / OUTPUT!AL$7),
IF(AND('PRINTABLE (per grading)'!H$16="OUTPUT", 'PRINTABLE (per grading)'!B$13="Midterm"), IF(ISERROR(SUMIF(OUTPUT!O$20:Y$20, "CLO2", OUTPUT!O90:Y90) / OUTPUT!AM$7), "", SUMIF(OUTPUT!O$20:Y$20, "CLO2", OUTPUT!O90:Y90) / OUTPUT!AM$7),
IF(AND('PRINTABLE (per grading)'!H$16="OUTPUT", 'PRINTABLE (per grading)'!B$13="Final"), IF(ISERROR(SUMIF(OUTPUT!AA$20:AI$20, "CLO2", OUTPUT!AA90:AI90) / OUTPUT!AN$7), "", SUMIF(OUTPUT!AA$20:AI$20, "CLO2", OUTPUT!AA90:AI90) / OUTPUT!AN$7),
"")))))),"")</f>
        <v/>
      </c>
      <c r="U88" s="286" t="str">
        <f aca="false">IF(B88&lt;&gt;"",IF(T88="","",IF(T88&lt;0.5,1,IF(AND(T88&gt;=0.5,T88&lt;P$10),2,IF(T88&gt;=P$10,3)))),"")</f>
        <v/>
      </c>
      <c r="V88" s="287" t="str">
        <f aca="false">IF(B88 &lt;&gt; "",IFERROR(IF(AVERAGE(R88,T88)&gt;=P$10,"Y","N"),""),"")</f>
        <v/>
      </c>
      <c r="W88" s="194" t="str">
        <f aca="false">IF(B88 &lt;&gt; "", IFERROR(IF(C$16 = "PRELIM", SUMIF('Database (LECTURE-RES-PRAC)'!D$14:AG$14, "CLO3", 'Database (LECTURE-RES-PRAC)'!D85:AG85) / 'Grade computation'!F$6, IF(C$16 = "MIDTERM", SUMIF('Database (LECTURE-RES-PRAC)'!AJ$14:BM$14, "CLO3", 'Database (LECTURE-RES-PRAC)'!AJ85:BM85) / 'Grade computation'!G$6, IF(C$16 = "FINAL", SUMIF('Database (LECTURE-RES-PRAC)'!BP$14:CS$14, "CLO3", 'Database (LECTURE-RES-PRAC)'!BP85:CS85) / 'Grade computation'!H$6,""))),""),"")</f>
        <v/>
      </c>
      <c r="X88" s="286" t="str">
        <f aca="false">IF(B88&lt;&gt;"",IF(W88="","",IF(W88&lt;0.5,1,IF(AND(W88&gt;=0.5,W88&lt;P$10),2,IF(W88&gt;=P$10,3)))),"")</f>
        <v/>
      </c>
      <c r="Y88" s="194" t="str">
        <f aca="false">IF(B88 &lt;&gt; "",IF(AND('PRINTABLE (per grading)'!H$16="EXAM", 'PRINTABLE (per grading)'!B$13="Prelim"), IF(ISERROR(SUMIF('Exam (LECTURE ONLY)'!D$20:M$20, "CLO3", 'Exam (LECTURE ONLY)'!D90:M90) / 'Exam (LECTURE ONLY)'!AL$8), "", SUMIF('Exam (LECTURE ONLY)'!D$20:M$20, "CLO3", 'Exam (LECTURE ONLY)'!D90:M90) /'Exam (LECTURE ONLY)'!AL$8),
IF(AND('PRINTABLE (per grading)'!H$16="EXAM", 'PRINTABLE (per grading)'!B$13="Midterm"), IF(ISERROR(SUMIF('Exam (LECTURE ONLY)'!O$20:X$20, "CLO3", 'Exam (LECTURE ONLY)'!O90:X90) / 'Exam (LECTURE ONLY)'!AM$8), "", SUMIF('Exam (LECTURE ONLY)'!O$20:X$20, "CLO3", 'Exam (LECTURE ONLY)'!O90:X90) / 'Exam (LECTURE ONLY)'!AM$8),
IF(AND('PRINTABLE (per grading)'!H$16="EXAM", 'PRINTABLE (per grading)'!B$13="Final"), IF(ISERROR(SUMIF('Exam (LECTURE ONLY)'!Z$20:AI$20, "CLO3", 'Exam (LECTURE ONLY)'!Z90:AI90) / 'Exam (LECTURE ONLY)'!AN$8), "", SUMIF('Exam (LECTURE ONLY)'!Z$20:AI$20, "CLO3", 'Exam (LECTURE ONLY)'!Z90:AI90) / 'Exam (LECTURE ONLY)'!AN$8),
IF(AND('PRINTABLE (per grading)'!H$16="OUTPUT", 'PRINTABLE (per grading)'!B$13="Prelim"), IF(ISERROR(SUMIF(OUTPUT!C$20:M$20, "CLO3", OUTPUT!C90:M90) / OUTPUT!AL$8), "", SUMIF(OUTPUT!C$20:M$20, "CLO3", OUTPUT!C90:M90) / OUTPUT!AL$8),
IF(AND('PRINTABLE (per grading)'!H$16="OUTPUT", 'PRINTABLE (per grading)'!B$13="Midterm"), IF(ISERROR(SUMIF(OUTPUT!O$20:Y$20, "CLO3", OUTPUT!O90:Y90) / OUTPUT!AM$8), "", SUMIF(OUTPUT!O$20:Y$20, "CLO3", OUTPUT!O90:Y90) / OUTPUT!AM$8),
IF(AND('PRINTABLE (per grading)'!H$16="OUTPUT", 'PRINTABLE (per grading)'!B$13="Final"), IF(ISERROR(SUMIF(OUTPUT!AA$20:AI$20, "CLO3", OUTPUT!AA90:AI90) / OUTPUT!AN$8), "", SUMIF(OUTPUT!AA$20:AI$20, "CLO3", OUTPUT!AA90:AI90) / OUTPUT!AN$8),
"" )))))),"")</f>
        <v/>
      </c>
      <c r="Z88" s="286" t="str">
        <f aca="false">IF(B88&lt;&gt;"",IF(Y88="","",IF(Y88&lt;0.5,1,IF(AND(Y88&gt;=0.5,Y88&lt;P$10),2,IF(Y88&gt;=P$10,3)))),"")</f>
        <v/>
      </c>
      <c r="AA88" s="287" t="str">
        <f aca="false">IF(B88 &lt;&gt; "",IFERROR(IF(AVERAGE(W88,Y88)&gt;=P$10,"Y","N"),""),"")</f>
        <v/>
      </c>
      <c r="AB88" s="194" t="str">
        <f aca="false">IF(B88 &lt;&gt; "", IFERROR(IF(C$16 = "PRELIM", SUMIF('Database (LECTURE-RES-PRAC)'!D$14:AG$14, "CLO4", 'Database (LECTURE-RES-PRAC)'!D85:AG85) / 'Grade computation'!F$7, IF(C$16 = "MIDTERM", SUMIF('Database (LECTURE-RES-PRAC)'!AJ$14:BM$14, "CLO4", 'Database (LECTURE-RES-PRAC)'!AJ85:BM85) / 'Grade computation'!G$7, IF(C$16 = "FINAL", SUMIF('Database (LECTURE-RES-PRAC)'!BP$14:CS$14, "CLO4", 'Database (LECTURE-RES-PRAC)'!BP85:CS85) / 'Grade computation'!H$7,""))),""),"")</f>
        <v/>
      </c>
      <c r="AC88" s="286" t="str">
        <f aca="false">IF(B88&lt;&gt;"",IF(AB88="","",IF(AB88&lt;0.5,1,IF(AND(AB88&gt;=0.5,AB88&lt;P$10),2,IF(AB88&gt;=P$10,3)))),"")</f>
        <v/>
      </c>
      <c r="AD88" s="194" t="str">
        <f aca="false">IF(B88 &lt;&gt; "",IF(AND('PRINTABLE (per grading)'!H$16="EXAM", 'PRINTABLE (per grading)'!B$13="Prelim"), IF(ISERROR(SUMIF('Exam (LECTURE ONLY)'!D$20:M$20, "CLO4", 'Exam (LECTURE ONLY)'!D90:M90) / 'Exam (LECTURE ONLY)'!AL$9), "", SUMIF('Exam (LECTURE ONLY)'!D$20:M$20, "CLO4", 'Exam (LECTURE ONLY)'!D90:M90) /'Exam (LECTURE ONLY)'!AL$9),
IF(AND('PRINTABLE (per grading)'!H$16="EXAM", 'PRINTABLE (per grading)'!B$13="Midterm"), IF(ISERROR(SUMIF('Exam (LECTURE ONLY)'!O$20:X$20, "CLO4", 'Exam (LECTURE ONLY)'!O90:X90) / 'Exam (LECTURE ONLY)'!AM$9), "", SUMIF('Exam (LECTURE ONLY)'!O$20:X$20, "CLO4", 'Exam (LECTURE ONLY)'!O90:X90) / 'Exam (LECTURE ONLY)'!AM$9),
IF(AND('PRINTABLE (per grading)'!H$16="EXAM", 'PRINTABLE (per grading)'!B$13="Final"), IF(ISERROR(SUMIF('Exam (LECTURE ONLY)'!Z$20:AI$20, "CLO4", 'Exam (LECTURE ONLY)'!Z90:AI90) / 'Exam (LECTURE ONLY)'!AN$9), "", SUMIF('Exam (LECTURE ONLY)'!Z$20:AI$20, "CLO4", 'Exam (LECTURE ONLY)'!Z90:AI90) / 'Exam (LECTURE ONLY)'!AN$9),
IF(AND('PRINTABLE (per grading)'!H$16="OUTPUT", 'PRINTABLE (per grading)'!B$13="Prelim"), IF(ISERROR(SUMIF(OUTPUT!C$20:M$20, "CLO4", OUTPUT!C90:M90) / OUTPUT!AL$9), "", SUMIF(OUTPUT!C$20:M$20, "CLO4", OUTPUT!C90:M90) / OUTPUT!AL$9),
IF(AND('PRINTABLE (per grading)'!H$16="OUTPUT", 'PRINTABLE (per grading)'!B$13="Midterm"), IF(ISERROR(SUMIF(OUTPUT!O$20:Y$20, "CLO4", OUTPUT!O90:Y90) / OUTPUT!AM$9), "", SUMIF(OUTPUT!O$20:Y$20, "CLO4", OUTPUT!O90:Y90) / OUTPUT!AM$9),
IF(AND('PRINTABLE (per grading)'!H$16="OUTPUT", 'PRINTABLE (per grading)'!B$13="Final"), IF(ISERROR(SUMIF(OUTPUT!AA$20:AI$20, "CLO4", OUTPUT!AA90:AI90) / OUTPUT!AN$9), "", SUMIF(OUTPUT!AA$20:AI$20, "CLO4", OUTPUT!AA90:AI90) / OUTPUT!AN$9),
"")))))),"")</f>
        <v/>
      </c>
      <c r="AE88" s="286" t="str">
        <f aca="false">IF(B88&lt;&gt;"",IF(AD88="","",IF(AD88&lt;0.5,1,IF(AND(AD88&gt;=0.5,AD88&lt;P$10),2,IF(AD88&gt;=P$10,3)))),"")</f>
        <v/>
      </c>
      <c r="AF88" s="287" t="str">
        <f aca="false">IF(B88 &lt;&gt; "",IFERROR(IF(AVERAGE(AB88,AD88)&gt;=P$10,"Y","N"),""),"")</f>
        <v/>
      </c>
      <c r="AG88" s="194" t="str">
        <f aca="false">IF(B88 &lt;&gt; "", IFERROR(IF(C$16 = "PRELIM", SUMIF('Database (LECTURE-RES-PRAC)'!D$14:AG$14, "CLO5", 'Database (LECTURE-RES-PRAC)'!D85:AG85) / 'Grade computation'!F$8, IF(C$16 = "MIDTERM", SUMIF('Database (LECTURE-RES-PRAC)'!AJ$14:BM$14, "CLO5", 'Database (LECTURE-RES-PRAC)'!AJ85:BM85) / 'Grade computation'!G$8, IF(C$16 = "FINAL", SUMIF('Database (LECTURE-RES-PRAC)'!BP$14:CS$14, "CLO5", 'Database (LECTURE-RES-PRAC)'!BP85:CS85) / 'Grade computation'!H$8,""))),""),"")</f>
        <v/>
      </c>
      <c r="AH88" s="286" t="str">
        <f aca="false">IF(B88&lt;&gt;"",IF(AG88="","",IF(AG88&lt;0.5,1,IF(AND(AG88&gt;=0.5,AG88&lt;P$10),2,IF(AG88&gt;=P$10,3)))),"")</f>
        <v/>
      </c>
      <c r="AI88" s="194" t="str">
        <f aca="false">IF(B88 &lt;&gt; "",IF(AND('PRINTABLE (per grading)'!H$16="EXAM", 'PRINTABLE (per grading)'!B$13="Prelim"), IF(ISERROR(SUMIF('Exam (LECTURE ONLY)'!D$20:M$20, "CLO5", 'Exam (LECTURE ONLY)'!D90:M90) / 'Exam (LECTURE ONLY)'!AL$10), "", SUMIF('Exam (LECTURE ONLY)'!D$20:M$20, "CLO5", 'Exam (LECTURE ONLY)'!D90:M90) /'Exam (LECTURE ONLY)'!AL$10),
IF(AND('PRINTABLE (per grading)'!H$16="EXAM", 'PRINTABLE (per grading)'!B$13="Midterm"), IF(ISERROR(SUMIF('Exam (LECTURE ONLY)'!O$20:X$20, "CLO5", 'Exam (LECTURE ONLY)'!O90:X90) / 'Exam (LECTURE ONLY)'!AM$10), "", SUMIF('Exam (LECTURE ONLY)'!O$20:X$20, "CLO5", 'Exam (LECTURE ONLY)'!O90:X90) / 'Exam (LECTURE ONLY)'!AM$10),
IF(AND('PRINTABLE (per grading)'!H$16="EXAM", 'PRINTABLE (per grading)'!B$13="Final"), IF(ISERROR(SUMIF('Exam (LECTURE ONLY)'!Z$20:AI$20, "CLO5", 'Exam (LECTURE ONLY)'!Z90:AI90) / 'Exam (LECTURE ONLY)'!AN$10), "", SUMIF('Exam (LECTURE ONLY)'!Z$20:AI$20, "CLO5", 'Exam (LECTURE ONLY)'!Z90:AI90) / 'Exam (LECTURE ONLY)'!AN$10),
IF(AND('PRINTABLE (per grading)'!H$16="OUTPUT", 'PRINTABLE (per grading)'!B$13="Prelim"), IF(ISERROR(SUMIF(OUTPUT!C$20:M$20, "CLO5", OUTPUT!C90:M90) / OUTPUT!AL$10), "", SUMIF(OUTPUT!C$20:M$20, "CLO5", OUTPUT!C90:M90) / OUTPUT!AL$10),
IF(AND('PRINTABLE (per grading)'!H$16="OUTPUT", 'PRINTABLE (per grading)'!B$13="Midterm"), IF(ISERROR(SUMIF(OUTPUT!O$20:Y$20, "CLO5", OUTPUT!O90:Y90) / OUTPUT!AM$10), "", SUMIF(OUTPUT!O$20:Y$20, "CLO5", OUTPUT!O90:Y90) / OUTPUT!AM$10),
IF(AND('PRINTABLE (per grading)'!H$16="OUTPUT", 'PRINTABLE (per grading)'!B$13="Final"), IF(ISERROR(SUMIF(OUTPUT!AA$20:AI$20, "CLO5", OUTPUT!AA90:AI90) / OUTPUT!AN$10), "", SUMIF(OUTPUT!AA$20:AI$20, "CLO5", OUTPUT!AA90:AI90) / OUTPUT!AN$10),
"")))))),"")</f>
        <v/>
      </c>
      <c r="AJ88" s="286" t="str">
        <f aca="false">IF(B88&lt;&gt;"",IF(AI88="","",IF(AI88&lt;0.5,1,IF(AND(AI88&gt;=0.5,AI88&lt;P$10),2,IF(AI88&gt;=P$10,3)))),"")</f>
        <v/>
      </c>
      <c r="AK88" s="287" t="str">
        <f aca="false">IF(B88 &lt;&gt; "",IFERROR(IF(AVERAGE(AG88,AI88)&gt;=P$10,"Y","N"),""),"")</f>
        <v/>
      </c>
      <c r="AL88" s="194" t="str">
        <f aca="false">IF(B88 &lt;&gt; "", IFERROR(IF(C$16 = "PRELIM", SUMIF('Database (LECTURE-RES-PRAC)'!D$14:AG$14, "CLO6", 'Database (LECTURE-RES-PRAC)'!D85:AG85) / 'Grade computation'!F$9, IF(C$16 = "MIDTERM", SUMIF('Database (LECTURE-RES-PRAC)'!AJ$14:BM$14, "CLO6", 'Database (LECTURE-RES-PRAC)'!AJ85:BM85) / 'Grade computation'!G$9, IF(C$16 = "FINAL", SUMIF('Database (LECTURE-RES-PRAC)'!BP$14:CS$14, "CLO6", 'Database (LECTURE-RES-PRAC)'!BP85:CS85) / 'Grade computation'!H$9,""))),""),"")</f>
        <v/>
      </c>
      <c r="AM88" s="286" t="str">
        <f aca="false">IF(B88&lt;&gt;"",IF(AL88="","",IF(AL88&lt;0.5,1,IF(AND(AL88&gt;=0.5,AL88&lt;P$10),2,IF(AL88&gt;=P$10,3)))),"")</f>
        <v/>
      </c>
      <c r="AN88" s="194" t="str">
        <f aca="false">IF(B88 &lt;&gt; "",IF(AND('PRINTABLE (per grading)'!H$16="EXAM", 'PRINTABLE (per grading)'!B$13="Prelim"), IF(ISERROR(SUMIF('Exam (LECTURE ONLY)'!D$20:M$20, "CLO6", 'Exam (LECTURE ONLY)'!D90:M90) / 'Exam (LECTURE ONLY)'!AL$11), "", SUMIF('Exam (LECTURE ONLY)'!D$20:M$20, "CLO6", 'Exam (LECTURE ONLY)'!D90:M90) /'Exam (LECTURE ONLY)'!AL$11),
IF(AND('PRINTABLE (per grading)'!H$16="EXAM", 'PRINTABLE (per grading)'!B$13="Midterm"), IF(ISERROR(SUMIF('Exam (LECTURE ONLY)'!O$20:X$20, "CLO6", 'Exam (LECTURE ONLY)'!O90:X90) / 'Exam (LECTURE ONLY)'!AM$11), "", SUMIF('Exam (LECTURE ONLY)'!O$20:X$20, "CLO6", 'Exam (LECTURE ONLY)'!O90:X90) / 'Exam (LECTURE ONLY)'!AM$11),
IF(AND('PRINTABLE (per grading)'!H$16="EXAM", 'PRINTABLE (per grading)'!B$13="Final"), IF(ISERROR(SUMIF('Exam (LECTURE ONLY)'!Z$20:AI$20, "CLO6", 'Exam (LECTURE ONLY)'!Z90:AI90) / 'Exam (LECTURE ONLY)'!AN$11), "", SUMIF('Exam (LECTURE ONLY)'!Z$20:AI$20, "CLO6", 'Exam (LECTURE ONLY)'!Z90:AI90) / 'Exam (LECTURE ONLY)'!AN$11),
IF(AND('PRINTABLE (per grading)'!H$16="OUTPUT", 'PRINTABLE (per grading)'!B$13="Prelim"), IF(ISERROR(SUMIF(OUTPUT!C$20:M$20, "CLO6", OUTPUT!C90:M90) / OUTPUT!AL$11), "", SUMIF(OUTPUT!C$20:M$20, "CLO6", OUTPUT!C90:M90) / OUTPUT!AL$11),
IF(AND('PRINTABLE (per grading)'!H$16="OUTPUT", 'PRINTABLE (per grading)'!B$13="Midterm"), IF(ISERROR(SUMIF(OUTPUT!O$20:Y$20, "CLO6", OUTPUT!O90:Y90) / OUTPUT!AM$11), "", SUMIF(OUTPUT!O$20:Y$20, "CLO6", OUTPUT!O90:Y90) / OUTPUT!AM$11),
IF(AND('PRINTABLE (per grading)'!H$16="OUTPUT", 'PRINTABLE (per grading)'!B$13="Final"), IF(ISERROR(SUMIF(OUTPUT!AA$20:AI$20, "CLO6", OUTPUT!AA90:AI90) / OUTPUT!AN$11), "", SUMIF(OUTPUT!AA$20:AI$20, "CLO6", OUTPUT!AA90:AI90) / OUTPUT!AN$11),
"")))))),"")</f>
        <v/>
      </c>
      <c r="AO88" s="286" t="str">
        <f aca="false">IF(B88&lt;&gt;"",IF(AN88="","",IF(AN88&lt;0.5,1,IF(AND(AN88&gt;=0.5,AN88&lt;P$10),2,IF(AN88&gt;=P$10,3)))),"")</f>
        <v/>
      </c>
      <c r="AP88" s="287" t="str">
        <f aca="false">IF(B88 &lt;&gt; "",IFERROR(IF(AVERAGE(AL88,AN88)&gt;=P$10,"Y","N"),""),"")</f>
        <v/>
      </c>
      <c r="AQ88" s="194" t="str">
        <f aca="false">IF(B88 &lt;&gt; "", IFERROR(IF(C$16 = "PRELIM", SUMIF('Database (LECTURE-RES-PRAC)'!D$14:AG$14, "CLO7", 'Database (LECTURE-RES-PRAC)'!D85:AG85) / 'Grade computation'!F$10, IF(C$16 = "MIDTERM", SUMIF('Database (LECTURE-RES-PRAC)'!AJ$14:BM$14, "CLO7", 'Database (LECTURE-RES-PRAC)'!AJ85:BM85) / 'Grade computation'!G$10, IF(C$16 = "FINAL", SUMIF('Database (LECTURE-RES-PRAC)'!BP$14:CS$14, "CLO7", 'Database (LECTURE-RES-PRAC)'!BP85:CS85) / 'Grade computation'!H$10,""))),""),"")</f>
        <v/>
      </c>
      <c r="AR88" s="286" t="str">
        <f aca="false">IF(B88&lt;&gt;"",IF(AQ88="","",IF(AQ88&lt;0.5,1,IF(AND(AQ88&gt;=0.5,AQ88&lt;P$10),2,IF(AQ88&gt;=P$10,3)))),"")</f>
        <v/>
      </c>
      <c r="AS88" s="194" t="str">
        <f aca="false">IF(B88 &lt;&gt; "",IF(AND('PRINTABLE (per grading)'!H$16="EXAM", 'PRINTABLE (per grading)'!B$13="Prelim"), IF(ISERROR(SUMIF('Exam (LECTURE ONLY)'!D$20:M$20, "CLO7", 'Exam (LECTURE ONLY)'!D90:M90) / 'Exam (LECTURE ONLY)'!AL$12), "", SUMIF('Exam (LECTURE ONLY)'!D$20:M$20, "CLO7", 'Exam (LECTURE ONLY)'!D90:M90) /'Exam (LECTURE ONLY)'!AL$12),
IF(AND('PRINTABLE (per grading)'!H$16="EXAM", 'PRINTABLE (per grading)'!B$13="Midterm"), IF(ISERROR(SUMIF('Exam (LECTURE ONLY)'!O$20:X$20, "CLO7", 'Exam (LECTURE ONLY)'!O90:X90) / 'Exam (LECTURE ONLY)'!AM$12), "", SUMIF('Exam (LECTURE ONLY)'!O$20:X$20, "CLO7", 'Exam (LECTURE ONLY)'!O90:X90) / 'Exam (LECTURE ONLY)'!AM$12),
IF(AND('PRINTABLE (per grading)'!H$16="EXAM", 'PRINTABLE (per grading)'!B$13="Final"), IF(ISERROR(SUMIF('Exam (LECTURE ONLY)'!Z$20:AI$20, "CLO7", 'Exam (LECTURE ONLY)'!Z90:AI90) / 'Exam (LECTURE ONLY)'!AN$12), "", SUMIF('Exam (LECTURE ONLY)'!Z$20:AI$20, "CLO7", 'Exam (LECTURE ONLY)'!Z90:AI90) / 'Exam (LECTURE ONLY)'!AN$12),
IF(AND('PRINTABLE (per grading)'!H$16="OUTPUT", 'PRINTABLE (per grading)'!B$13="Prelim"), IF(ISERROR(SUMIF(OUTPUT!C$20:M$20, "CLO7", OUTPUT!C90:M90) / OUTPUT!AL$12), "", SUMIF(OUTPUT!C$20:M$20, "CLO7", OUTPUT!C90:M90) / OUTPUT!AL$12),
IF(AND('PRINTABLE (per grading)'!H$16="OUTPUT", 'PRINTABLE (per grading)'!B$13="Midterm"), IF(ISERROR(SUMIF(OUTPUT!O$20:Y$20, "CLO7", OUTPUT!O90:Y90) / OUTPUT!AM$12), "", SUMIF(OUTPUT!O$20:Y$20, "CLO7", OUTPUT!O90:Y90) / OUTPUT!AM$12),
IF(AND('PRINTABLE (per grading)'!H$16="OUTPUT", 'PRINTABLE (per grading)'!B$13="Final"), IF(ISERROR(SUMIF(OUTPUT!AA$20:AI$20, "CLO7", OUTPUT!AA90:AI90) / OUTPUT!AN$12), "", SUMIF(OUTPUT!AA$20:AI$20, "CLO7", OUTPUT!AA90:AI90) / OUTPUT!AN$12),
"")))))),"")</f>
        <v/>
      </c>
      <c r="AT88" s="286" t="str">
        <f aca="false">IF(B88&lt;&gt;"",IF(AS88="","",IF(AS88&lt;0.5,1,IF(AND(AS88&gt;=0.5,AS88&lt;P$10),2,IF(AS88&gt;=P$10,3)))),"")</f>
        <v/>
      </c>
      <c r="AU88" s="287" t="str">
        <f aca="false">IF(B88 &lt;&gt; "",IFERROR(IF(AVERAGE(AQ88,AS88)&gt;=P$10,"Y","N"),""),"")</f>
        <v/>
      </c>
      <c r="AV88" s="194" t="str">
        <f aca="false">IF(B88 &lt;&gt; "", IFERROR(IF(C$16 = "PRELIM", SUMIF('Database (LECTURE-RES-PRAC)'!D$14:AG$14, "CLO8", 'Database (LECTURE-RES-PRAC)'!D85:AG85) / 'Grade computation'!F$11, IF(C$16 = "MIDTERM", SUMIF('Database (LECTURE-RES-PRAC)'!AJ$14:BM$14, "CLO8", 'Database (LECTURE-RES-PRAC)'!AJ85:BM85) / 'Grade computation'!G$11, IF(C$16 = "FINAL", SUMIF('Database (LECTURE-RES-PRAC)'!BP$14:CS$14, "CLO8", 'Database (LECTURE-RES-PRAC)'!BP85:CS85) / 'Grade computation'!H$11,""))),""),"")</f>
        <v/>
      </c>
      <c r="AW88" s="286" t="str">
        <f aca="false">IF(B88&lt;&gt;"",IF(AV88="","",IF(AV88&lt;0.5,1,IF(AND(AV88&gt;=0.5,AV88&lt;P$10),2,IF(AV88&gt;=P$10,3)))),"")</f>
        <v/>
      </c>
      <c r="AX88" s="194" t="str">
        <f aca="false">IF(B88 &lt;&gt; "",IF(AND('PRINTABLE (per grading)'!H$16="EXAM", 'PRINTABLE (per grading)'!B$13="Prelim"), IF(ISERROR(SUMIF('Exam (LECTURE ONLY)'!D$20:M$20, "CLO8", 'Exam (LECTURE ONLY)'!D90:M90) / 'Exam (LECTURE ONLY)'!AL$13), "", SUMIF('Exam (LECTURE ONLY)'!D$20:M$20, "CLO8", 'Exam (LECTURE ONLY)'!D90:M90) /'Exam (LECTURE ONLY)'!AL$13),
IF(AND('PRINTABLE (per grading)'!H$16="EXAM", 'PRINTABLE (per grading)'!B$13="Midterm"), IF(ISERROR(SUMIF('Exam (LECTURE ONLY)'!O$20:X$20, "CLO8", 'Exam (LECTURE ONLY)'!O90:X90) / 'Exam (LECTURE ONLY)'!AM$13), "", SUMIF('Exam (LECTURE ONLY)'!O$20:X$20, "CLO8", 'Exam (LECTURE ONLY)'!O90:X90) / 'Exam (LECTURE ONLY)'!AM$13),
IF(AND('PRINTABLE (per grading)'!H$16="EXAM", 'PRINTABLE (per grading)'!B$13="Final"), IF(ISERROR(SUMIF('Exam (LECTURE ONLY)'!Z$20:AI$20, "CLO8", 'Exam (LECTURE ONLY)'!Z90:AI90) / 'Exam (LECTURE ONLY)'!AN$13), "", SUMIF('Exam (LECTURE ONLY)'!Z$20:AI$20, "CLO8", 'Exam (LECTURE ONLY)'!Z90:AI90) / 'Exam (LECTURE ONLY)'!AN$13),
IF(AND('PRINTABLE (per grading)'!H$16="OUTPUT", 'PRINTABLE (per grading)'!B$13="Prelim"), IF(ISERROR(SUMIF(OUTPUT!C$20:M$20, "CLO8", OUTPUT!C90:M90) / OUTPUT!AL$13), "", SUMIF(OUTPUT!C$20:M$20, "CLO8", OUTPUT!C90:M90) / OUTPUT!AL$13),
IF(AND('PRINTABLE (per grading)'!H$16="OUTPUT", 'PRINTABLE (per grading)'!B$13="Midterm"), IF(ISERROR(SUMIF(OUTPUT!O$20:Y$20, "CLO8", OUTPUT!O90:Y90) / OUTPUT!AM$13), "", SUMIF(OUTPUT!O$20:Y$20, "CLO8", OUTPUT!O90:Y90) / OUTPUT!AM$13),
IF(AND('PRINTABLE (per grading)'!H$16="OUTPUT", 'PRINTABLE (per grading)'!B$13="Final"), IF(ISERROR(SUMIF(OUTPUT!AA$20:AI$20, "CLO8", OUTPUT!AA90:AI90) / OUTPUT!AN$13), "", SUMIF(OUTPUT!AA$20:AI$20, "CLO8", OUTPUT!AA90:AI90) / OUTPUT!AN$13),
"")))))),"")</f>
        <v/>
      </c>
      <c r="AY88" s="286" t="str">
        <f aca="false">IF(B88&lt;&gt;"",IF(AX88="","",IF(AX88&lt;0.5,1,IF(AND(AX88&gt;=0.5,AX88&lt;P$10),2,IF(AX88&gt;=P$10,3)))),"")</f>
        <v/>
      </c>
      <c r="AZ88" s="287" t="str">
        <f aca="false">IF(B88 &lt;&gt; "",IFERROR(IF(AVERAGE(AV88,AX88)&gt;=P$10,"Y","N"),""),"")</f>
        <v/>
      </c>
      <c r="BA88" s="194" t="str">
        <f aca="false">IF(B88 &lt;&gt; "", IFERROR(IF(C$16 = "PRELIM", SUMIF('Database (LECTURE-RES-PRAC)'!D$14:AG$14, "CLO9", 'Database (LECTURE-RES-PRAC)'!D85:AG85) / 'Grade computation'!F$12, IF(C$16 = "MIDTERM", SUMIF('Database (LECTURE-RES-PRAC)'!AJ$14:BM$14, "CLO9", 'Database (LECTURE-RES-PRAC)'!AJ85:BM85) / 'Grade computation'!G$12, IF(C$16 = "FINAL", SUMIF('Database (LECTURE-RES-PRAC)'!BP$14:CS$14, "CLO9", 'Database (LECTURE-RES-PRAC)'!BP85:CS85) / 'Grade computation'!H$12,""))),""),"")</f>
        <v/>
      </c>
      <c r="BB88" s="286" t="str">
        <f aca="false">IF(B88&lt;&gt;"",IF(BA88="","",IF(BA88&lt;0.5,1,IF(AND(BA88&gt;=0.5,BA88&lt;P$10),2,IF(BA88&gt;=P$10,3)))),"")</f>
        <v/>
      </c>
      <c r="BC88" s="194" t="str">
        <f aca="false">IF(B88 &lt;&gt; "",IF(AND('PRINTABLE (per grading)'!H$16="EXAM", 'PRINTABLE (per grading)'!B$13="Prelim"), IF(ISERROR(SUMIF('Exam (LECTURE ONLY)'!D$20:M$20, "CLO9", 'Exam (LECTURE ONLY)'!D90:M90) / 'Exam (LECTURE ONLY)'!AL$14), "", SUMIF('Exam (LECTURE ONLY)'!D$20:M$20, "CLO9", 'Exam (LECTURE ONLY)'!D90:M90) /'Exam (LECTURE ONLY)'!AL$14),
IF(AND('PRINTABLE (per grading)'!H$16="EXAM", 'PRINTABLE (per grading)'!B$13="Midterm"), IF(ISERROR(SUMIF('Exam (LECTURE ONLY)'!O$20:X$20, "CLO9", 'Exam (LECTURE ONLY)'!O90:X90) / 'Exam (LECTURE ONLY)'!AM$14), "", SUMIF('Exam (LECTURE ONLY)'!O$20:X$20, "CLO9", 'Exam (LECTURE ONLY)'!O90:X90) / 'Exam (LECTURE ONLY)'!AM$14),
IF(AND('PRINTABLE (per grading)'!H$16="EXAM", 'PRINTABLE (per grading)'!B$13="Final"), IF(ISERROR(SUMIF('Exam (LECTURE ONLY)'!Z$20:AI$20, "CLO9", 'Exam (LECTURE ONLY)'!Z90:AI90) / 'Exam (LECTURE ONLY)'!AN$14), "", SUMIF('Exam (LECTURE ONLY)'!Z$20:AI$20, "CLO9", 'Exam (LECTURE ONLY)'!Z90:AI90) / 'Exam (LECTURE ONLY)'!AN$14),
IF(AND('PRINTABLE (per grading)'!H$16="OUTPUT", 'PRINTABLE (per grading)'!B$13="Prelim"), IF(ISERROR(SUMIF(OUTPUT!C$20:M$20, "CLO9", OUTPUT!C90:M90) / OUTPUT!AL$14), "", SUMIF(OUTPUT!C$20:M$20, "CLO9", OUTPUT!C90:M90) / OUTPUT!AL$14),
IF(AND('PRINTABLE (per grading)'!H$16="OUTPUT", 'PRINTABLE (per grading)'!B$13="Midterm"), IF(ISERROR(SUMIF(OUTPUT!O$20:Y$20, "CLO9", OUTPUT!O90:Y90) / OUTPUT!AM$14), "", SUMIF(OUTPUT!O$20:Y$20, "CLO9", OUTPUT!O90:Y90) / OUTPUT!AM$14),
IF(AND('PRINTABLE (per grading)'!H$16="OUTPUT", 'PRINTABLE (per grading)'!B$13="Final"), IF(ISERROR(SUMIF(OUTPUT!AA$20:AI$20, "CLO9", OUTPUT!AA90:AI90) / OUTPUT!AN$14), "", SUMIF(OUTPUT!AA$20:AI$20, "CLO9", OUTPUT!AA90:AI90) / OUTPUT!AN$14),
"")))))),"")</f>
        <v/>
      </c>
      <c r="BD88" s="286" t="str">
        <f aca="false">IF(B88&lt;&gt;"",IF(BC88="","",IF(BC88&lt;0.5,1,IF(AND(BC88&gt;=0.5,BC88&lt;P$10),2,IF(BC88&gt;=P$10,3)))),"")</f>
        <v/>
      </c>
      <c r="BE88" s="287" t="str">
        <f aca="false">IF(B88 &lt;&gt; "",IFERROR(IF(AVERAGE(BA88,BC88)&gt;=P$10,"Y","N"),""),"")</f>
        <v/>
      </c>
      <c r="BF88" s="194" t="str">
        <f aca="false">IF(B88 &lt;&gt; "", IFERROR(IF(C$16 = "PRELIM", SUMIF('Database (LECTURE-RES-PRAC)'!D$14:AG$14, "CLO10", 'Database (LECTURE-RES-PRAC)'!D85:AG85) / 'Grade computation'!F$13, IF(C$16 = "MIDTERM", SUMIF('Database (LECTURE-RES-PRAC)'!AJ$14:BM$14, "CLO10", 'Database (LECTURE-RES-PRAC)'!AJ85:BM85) / 'Grade computation'!G$13, IF(C$16 = "FINAL", SUMIF('Database (LECTURE-RES-PRAC)'!BP$14:CS$14, "CLO10", 'Database (LECTURE-RES-PRAC)'!BP85:CS85) / 'Grade computation'!H$13,""))),""),"")</f>
        <v/>
      </c>
      <c r="BG88" s="286" t="str">
        <f aca="false">IF(B88&lt;&gt;"",IF(BF88="","",IF(BF88&lt;0.5,1,IF(AND(BF88&gt;=0.5,BF88&lt;P$10),2,IF(BF88&gt;=P$10,3)))),"")</f>
        <v/>
      </c>
      <c r="BH88" s="194" t="str">
        <f aca="false">IF(B88 &lt;&gt; "",IF(AND('PRINTABLE (per grading)'!H$16="EXAM", 'PRINTABLE (per grading)'!B$13="Prelim"), IF(ISERROR(SUMIF('Exam (LECTURE ONLY)'!D$20:M$20, "CLO10", 'Exam (LECTURE ONLY)'!D90:M90) / 'Exam (LECTURE ONLY)'!AL$15), "", SUMIF('Exam (LECTURE ONLY)'!D$20:M$20, "CLO10", 'Exam (LECTURE ONLY)'!D90:M90) /'Exam (LECTURE ONLY)'!AL$15),
IF(AND('PRINTABLE (per grading)'!H$16="EXAM", 'PRINTABLE (per grading)'!B$13="Midterm"), IF(ISERROR(SUMIF('Exam (LECTURE ONLY)'!O$20:X$20, "CLO10", 'Exam (LECTURE ONLY)'!O90:X90) / 'Exam (LECTURE ONLY)'!AM$15), "", SUMIF('Exam (LECTURE ONLY)'!O$20:X$20, "CLO10", 'Exam (LECTURE ONLY)'!O90:X90) / 'Exam (LECTURE ONLY)'!AM$15),
IF(AND('PRINTABLE (per grading)'!H$16="EXAM", 'PRINTABLE (per grading)'!B$13="Final"), IF(ISERROR(SUMIF('Exam (LECTURE ONLY)'!Z$20:AI$20, "CLO10", 'Exam (LECTURE ONLY)'!Z90:AI90) / 'Exam (LECTURE ONLY)'!AN$15), "", SUMIF('Exam (LECTURE ONLY)'!Z$20:AI$20, "CLO10", 'Exam (LECTURE ONLY)'!Z90:AI90) / 'Exam (LECTURE ONLY)'!AN$15),
IF(AND('PRINTABLE (per grading)'!H$16="OUTPUT", 'PRINTABLE (per grading)'!B$13="Prelim"), IF(ISERROR(SUMIF(OUTPUT!C$20:M$20, "CLO10", OUTPUT!C90:M90) / OUTPUT!AL$15), "", SUMIF(OUTPUT!C$20:M$20, "CLO10", OUTPUT!C90:M90) / OUTPUT!AL$15),
IF(AND('PRINTABLE (per grading)'!H$16="OUTPUT", 'PRINTABLE (per grading)'!B$13="Midterm"), IF(ISERROR(SUMIF(OUTPUT!O$20:Y$20, "CLO10", OUTPUT!O90:Y90) / OUTPUT!AM$15), "", SUMIF(OUTPUT!O$20:Y$20, "CLO10", OUTPUT!O90:Y90) / OUTPUT!AM$15),
IF(AND('PRINTABLE (per grading)'!H$16="OUTPUT", 'PRINTABLE (per grading)'!B$13="Final"), IF(ISERROR(SUMIF(OUTPUT!AA$20:AI$20, "CLO10", OUTPUT!AA90:AI90) / OUTPUT!AN$15), "", SUMIF(OUTPUT!AA$20:AI$20, "CLO10", OUTPUT!AA90:AI90) / OUTPUT!AN$15),
"")))))),"")</f>
        <v/>
      </c>
      <c r="BI88" s="286" t="str">
        <f aca="false">IF(B88&lt;&gt;"",IF(BH88="","",IF(BH88&lt;0.5,1,IF(AND(BH88&gt;=0.5,BH88&lt;P$10),2,IF(BH88&gt;=P$10,3)))),"")</f>
        <v/>
      </c>
      <c r="BJ88" s="287" t="str">
        <f aca="false">IF(B88 &lt;&gt; "",IFERROR(IF(AVERAGE(BF88,BH88)&gt;=P$10,"Y","N"),""),"")</f>
        <v/>
      </c>
      <c r="BK88" s="8"/>
    </row>
    <row r="89" customFormat="false" ht="19.5" hidden="false" customHeight="true" outlineLevel="0" collapsed="false">
      <c r="A89" s="183" t="str">
        <f aca="false">IF(ISBLANK('Database (LECTURE-RES-PRAC)'!A86),"",'Database (LECTURE-RES-PRAC)'!A86)</f>
        <v/>
      </c>
      <c r="B89" s="184" t="str">
        <f aca="false">IF(ISBLANK('Database (LECTURE-RES-PRAC)'!B86),"",'Database (LECTURE-RES-PRAC)'!B86)</f>
        <v/>
      </c>
      <c r="C89" s="230" t="str">
        <f aca="false">IF(B89&lt;&gt;"",IF(C$16="PRELIM",'Grade computation'!C89, IF(C$16="MIDTERM",'Grade computation'!K89, IF(C$16="FINAL",'Grade computation'!S89,""))),"")</f>
        <v/>
      </c>
      <c r="D89" s="231" t="str">
        <f aca="false">IF(B89&lt;&gt;"",IFERROR(IF(B$11="80-20", (((C89/C$19)*X$6)+X$7)*D$18, IF(B$11="60-40", (((C89/C$19)*Y$6)+Y$7)*D$18, 0)),0),"")</f>
        <v/>
      </c>
      <c r="E89" s="230" t="str">
        <f aca="false">IF(B89&lt;&gt;"", IF(C$16="PRELIM",'Grade computation'!E89, IF(C$16="MIDTERM",'Grade computation'!M89, IF(C$16="FINAL",'Grade computation'!U89,""))),"")</f>
        <v/>
      </c>
      <c r="F89" s="232" t="str">
        <f aca="false">IF(B89&lt;&gt;"",IFERROR(IF(B$11="80-20", (((E89/E$19)*X$6)+X$7)*F$18, IF(B$11="60-40", (((E89/E$19)*Y$6)+Y$7)*F$18, 0)),0),"")</f>
        <v/>
      </c>
      <c r="G89" s="233" t="str">
        <f aca="false">IF(B89&lt;&gt;"",IFERROR((D89+F89),0),"")</f>
        <v/>
      </c>
      <c r="H89" s="234" t="str">
        <f aca="false">IF(B89&lt;&gt;"",IF(C$16="PRELIM", 'Grade computation'!H89, IF(C$16="MIDTERM", 'Grade computation'!P89, IF(C$16="FINAL",'Grade computation'!X89, ""))),"")</f>
        <v/>
      </c>
      <c r="I89" s="233" t="str">
        <f aca="false">IF(B89&lt;&gt;"",IFERROR(IF(B$11="80-20", (((H89/H$19)*X$6)+X$7)*I$19, IF(B$11="60-40", (((H89/H$19)*Y$6)+Y$7)*I$19, 0)),0),"")</f>
        <v/>
      </c>
      <c r="J89" s="237" t="str">
        <f aca="false">IFERROR((G89+I89),"")</f>
        <v/>
      </c>
      <c r="K89" s="183" t="str">
        <f aca="false">IFERROR(IF(J89="","",IF(J89&gt;=75,"PASSED","FAILED")),"")</f>
        <v/>
      </c>
      <c r="L89" s="183"/>
      <c r="M89" s="194" t="str">
        <f aca="false">IF(B89 &lt;&gt; "", IFERROR(IF(C$16 = "PRELIM", SUMIF('Database (LECTURE-RES-PRAC)'!D$14:AG$14, "CLO1", 'Database (LECTURE-RES-PRAC)'!D86:AG86) / 'Grade computation'!F$4, IF(C$16 = "MIDTERM", SUMIF('Database (LECTURE-RES-PRAC)'!AJ$14:BM$14, "CLO1", 'Database (LECTURE-RES-PRAC)'!AJ86:BM86) / 'Grade computation'!G$4, IF(C$16 = "FINAL", SUMIF('Database (LECTURE-RES-PRAC)'!BP$14:CS$14, "CLO1", 'Database (LECTURE-RES-PRAC)'!BP86:CS86) / 'Grade computation'!H$4,""))),""),"")</f>
        <v/>
      </c>
      <c r="N89" s="286" t="str">
        <f aca="false">IF(B89&lt;&gt;"",IF(M89="","",IF(M89&lt;0.5,1,IF(AND(M89&gt;=0.5,M89&lt;P$10),2,IF(M89&gt;=P$10,3)))),"")</f>
        <v/>
      </c>
      <c r="O89" s="194" t="str">
        <f aca="false">IF(B89 &lt;&gt; "",IF(AND('PRINTABLE (per grading)'!H$16="EXAM", 'PRINTABLE (per grading)'!B$13="Prelim"), IF(ISERROR(SUMIF('Exam (LECTURE ONLY)'!D$20:M$20, "CLO1", 'Exam (LECTURE ONLY)'!D91:M91) / 'Exam (LECTURE ONLY)'!AL$6), "", SUMIF('Exam (LECTURE ONLY)'!D$20:M$20, "CLO1", 'Exam (LECTURE ONLY)'!D91:M91) /'Exam (LECTURE ONLY)'!AL$6),
IF(AND('PRINTABLE (per grading)'!H$16="EXAM", 'PRINTABLE (per grading)'!B$13="Midterm"), IF(ISERROR(SUMIF('Exam (LECTURE ONLY)'!O$20:X$20, "CLO1", 'Exam (LECTURE ONLY)'!O91:X91) / 'Exam (LECTURE ONLY)'!AM$6), "", SUMIF('Exam (LECTURE ONLY)'!O$20:X$20, "CLO1", 'Exam (LECTURE ONLY)'!O91:X91) / 'Exam (LECTURE ONLY)'!AM$6),
IF(AND('PRINTABLE (per grading)'!H$16="EXAM", 'PRINTABLE (per grading)'!B$13="Final"), IF(ISERROR(SUMIF('Exam (LECTURE ONLY)'!Z$20:AI$20, "CLO1", 'Exam (LECTURE ONLY)'!Z91:AI91) / 'Exam (LECTURE ONLY)'!AN$6), "", SUMIF('Exam (LECTURE ONLY)'!Z$20:AI$20, "CLO1", 'Exam (LECTURE ONLY)'!Z91:AI91) / 'Exam (LECTURE ONLY)'!AN$6),
IF(AND('PRINTABLE (per grading)'!H$16="OUTPUT", 'PRINTABLE (per grading)'!B$13="Prelim"), IF(ISERROR(SUMIF(OUTPUT!C$20:M$20, "CLO1", OUTPUT!C91:M91) / OUTPUT!AL$6), "", SUMIF(OUTPUT!C$20:M$20, "CLO1", OUTPUT!C91:M91) / OUTPUT!AL$6),
IF(AND('PRINTABLE (per grading)'!H$16="OUTPUT", 'PRINTABLE (per grading)'!B$13="Midterm"), IF(ISERROR(SUMIF(OUTPUT!O$20:Y$20, "CLO1", OUTPUT!O91:Y91) / OUTPUT!AM$6), "", SUMIF(OUTPUT!O$20:Y$20, "CLO1", OUTPUT!O91:Y91) / OUTPUT!AM$6),
IF(AND('PRINTABLE (per grading)'!H$16="OUTPUT", 'PRINTABLE (per grading)'!B$13="Final"), IF(ISERROR(SUMIF(OUTPUT!AA$20:AI$20, "CLO1", OUTPUT!AA91:AI91) / OUTPUT!AN$6), "", SUMIF(OUTPUT!AA$20:AI$20, "CLO1", OUTPUT!AA91:AI91) / OUTPUT!AN$6),
"")))))),"")</f>
        <v/>
      </c>
      <c r="P89" s="286" t="str">
        <f aca="false">IF(B89&lt;&gt;"",IF(O89="","",IF(O89&lt;0.5,1,IF(AND(O89&gt;=0.5,O89&lt;P$10),2,IF(O89&gt;=P$10,3)))),"")</f>
        <v/>
      </c>
      <c r="Q89" s="287" t="str">
        <f aca="false">IF(B89 &lt;&gt; "",IFERROR(IF(AVERAGE(M89,O89)&gt;=P$10,"Y","N"),""),"")</f>
        <v/>
      </c>
      <c r="R89" s="194" t="str">
        <f aca="false">IF(B89 &lt;&gt; "", IFERROR(IF(C$16 = "PRELIM", SUMIF('Database (LECTURE-RES-PRAC)'!D$14:AG$14, "CLO2", 'Database (LECTURE-RES-PRAC)'!D86:AG86) / 'Grade computation'!F$5, IF(C$16 = "MIDTERM", SUMIF('Database (LECTURE-RES-PRAC)'!AJ$14:BM$14, "CLO2", 'Database (LECTURE-RES-PRAC)'!AJ86:BM86) / 'Grade computation'!G$5, IF(C$16 = "FINAL", SUMIF('Database (LECTURE-RES-PRAC)'!BP$14:CS$14, "CLO2", 'Database (LECTURE-RES-PRAC)'!BP86:CS86) / 'Grade computation'!H$5,""))),""),"")</f>
        <v/>
      </c>
      <c r="S89" s="286" t="str">
        <f aca="false">IF(B89&lt;&gt;"",IF(R89="","",IF(R89&lt;0.5,1,IF(AND(R89&gt;=0.5,R89&lt;P$10),2,IF(R89&gt;=P$10,3)))),"")</f>
        <v/>
      </c>
      <c r="T89" s="194" t="str">
        <f aca="false">IF(B89 &lt;&gt; "",IF(AND('PRINTABLE (per grading)'!H$16="EXAM", 'PRINTABLE (per grading)'!B$13="Prelim"), IF(ISERROR(SUMIF('Exam (LECTURE ONLY)'!D$20:M$20, "CLO2", 'Exam (LECTURE ONLY)'!D91:M91) / 'Exam (LECTURE ONLY)'!AL$7), "", SUMIF('Exam (LECTURE ONLY)'!D$20:M$20, "CLO2", 'Exam (LECTURE ONLY)'!D91:M91) /'Exam (LECTURE ONLY)'!AL$7),
IF(AND('PRINTABLE (per grading)'!H$16="EXAM", 'PRINTABLE (per grading)'!B$13="Midterm"), IF(ISERROR(SUMIF('Exam (LECTURE ONLY)'!O$20:X$20, "CLO2", 'Exam (LECTURE ONLY)'!O91:X91) / 'Exam (LECTURE ONLY)'!AM$7), "", SUMIF('Exam (LECTURE ONLY)'!O$20:X$20, "CLO2", 'Exam (LECTURE ONLY)'!O91:X91) / 'Exam (LECTURE ONLY)'!AM$7),
IF(AND('PRINTABLE (per grading)'!H$16="EXAM", 'PRINTABLE (per grading)'!B$13="Final"), IF(ISERROR(SUMIF('Exam (LECTURE ONLY)'!Z$20:AI$20, "CLO2", 'Exam (LECTURE ONLY)'!Z91:AI91) / 'Exam (LECTURE ONLY)'!AN$7), "", SUMIF('Exam (LECTURE ONLY)'!Z$20:AI$20, "CLO2", 'Exam (LECTURE ONLY)'!Z91:AI91) / 'Exam (LECTURE ONLY)'!AN$7),
IF(AND('PRINTABLE (per grading)'!H$16="OUTPUT", 'PRINTABLE (per grading)'!B$13="Prelim"), IF(ISERROR(SUMIF(OUTPUT!C$20:M$20, "CLO2", OUTPUT!C91:M91) / OUTPUT!AL$7), "", SUMIF(OUTPUT!C$20:M$20, "CLO2", OUTPUT!C91:M91) / OUTPUT!AL$7),
IF(AND('PRINTABLE (per grading)'!H$16="OUTPUT", 'PRINTABLE (per grading)'!B$13="Midterm"), IF(ISERROR(SUMIF(OUTPUT!O$20:Y$20, "CLO2", OUTPUT!O91:Y91) / OUTPUT!AM$7), "", SUMIF(OUTPUT!O$20:Y$20, "CLO2", OUTPUT!O91:Y91) / OUTPUT!AM$7),
IF(AND('PRINTABLE (per grading)'!H$16="OUTPUT", 'PRINTABLE (per grading)'!B$13="Final"), IF(ISERROR(SUMIF(OUTPUT!AA$20:AI$20, "CLO2", OUTPUT!AA91:AI91) / OUTPUT!AN$7), "", SUMIF(OUTPUT!AA$20:AI$20, "CLO2", OUTPUT!AA91:AI91) / OUTPUT!AN$7),
"")))))),"")</f>
        <v/>
      </c>
      <c r="U89" s="286" t="str">
        <f aca="false">IF(B89&lt;&gt;"",IF(T89="","",IF(T89&lt;0.5,1,IF(AND(T89&gt;=0.5,T89&lt;P$10),2,IF(T89&gt;=P$10,3)))),"")</f>
        <v/>
      </c>
      <c r="V89" s="287" t="str">
        <f aca="false">IF(B89 &lt;&gt; "",IFERROR(IF(AVERAGE(R89,T89)&gt;=P$10,"Y","N"),""),"")</f>
        <v/>
      </c>
      <c r="W89" s="194" t="str">
        <f aca="false">IF(B89 &lt;&gt; "", IFERROR(IF(C$16 = "PRELIM", SUMIF('Database (LECTURE-RES-PRAC)'!D$14:AG$14, "CLO3", 'Database (LECTURE-RES-PRAC)'!D86:AG86) / 'Grade computation'!F$6, IF(C$16 = "MIDTERM", SUMIF('Database (LECTURE-RES-PRAC)'!AJ$14:BM$14, "CLO3", 'Database (LECTURE-RES-PRAC)'!AJ86:BM86) / 'Grade computation'!G$6, IF(C$16 = "FINAL", SUMIF('Database (LECTURE-RES-PRAC)'!BP$14:CS$14, "CLO3", 'Database (LECTURE-RES-PRAC)'!BP86:CS86) / 'Grade computation'!H$6,""))),""),"")</f>
        <v/>
      </c>
      <c r="X89" s="286" t="str">
        <f aca="false">IF(B89&lt;&gt;"",IF(W89="","",IF(W89&lt;0.5,1,IF(AND(W89&gt;=0.5,W89&lt;P$10),2,IF(W89&gt;=P$10,3)))),"")</f>
        <v/>
      </c>
      <c r="Y89" s="194" t="str">
        <f aca="false">IF(B89 &lt;&gt; "",IF(AND('PRINTABLE (per grading)'!H$16="EXAM", 'PRINTABLE (per grading)'!B$13="Prelim"), IF(ISERROR(SUMIF('Exam (LECTURE ONLY)'!D$20:M$20, "CLO3", 'Exam (LECTURE ONLY)'!D91:M91) / 'Exam (LECTURE ONLY)'!AL$8), "", SUMIF('Exam (LECTURE ONLY)'!D$20:M$20, "CLO3", 'Exam (LECTURE ONLY)'!D91:M91) /'Exam (LECTURE ONLY)'!AL$8),
IF(AND('PRINTABLE (per grading)'!H$16="EXAM", 'PRINTABLE (per grading)'!B$13="Midterm"), IF(ISERROR(SUMIF('Exam (LECTURE ONLY)'!O$20:X$20, "CLO3", 'Exam (LECTURE ONLY)'!O91:X91) / 'Exam (LECTURE ONLY)'!AM$8), "", SUMIF('Exam (LECTURE ONLY)'!O$20:X$20, "CLO3", 'Exam (LECTURE ONLY)'!O91:X91) / 'Exam (LECTURE ONLY)'!AM$8),
IF(AND('PRINTABLE (per grading)'!H$16="EXAM", 'PRINTABLE (per grading)'!B$13="Final"), IF(ISERROR(SUMIF('Exam (LECTURE ONLY)'!Z$20:AI$20, "CLO3", 'Exam (LECTURE ONLY)'!Z91:AI91) / 'Exam (LECTURE ONLY)'!AN$8), "", SUMIF('Exam (LECTURE ONLY)'!Z$20:AI$20, "CLO3", 'Exam (LECTURE ONLY)'!Z91:AI91) / 'Exam (LECTURE ONLY)'!AN$8),
IF(AND('PRINTABLE (per grading)'!H$16="OUTPUT", 'PRINTABLE (per grading)'!B$13="Prelim"), IF(ISERROR(SUMIF(OUTPUT!C$20:M$20, "CLO3", OUTPUT!C91:M91) / OUTPUT!AL$8), "", SUMIF(OUTPUT!C$20:M$20, "CLO3", OUTPUT!C91:M91) / OUTPUT!AL$8),
IF(AND('PRINTABLE (per grading)'!H$16="OUTPUT", 'PRINTABLE (per grading)'!B$13="Midterm"), IF(ISERROR(SUMIF(OUTPUT!O$20:Y$20, "CLO3", OUTPUT!O91:Y91) / OUTPUT!AM$8), "", SUMIF(OUTPUT!O$20:Y$20, "CLO3", OUTPUT!O91:Y91) / OUTPUT!AM$8),
IF(AND('PRINTABLE (per grading)'!H$16="OUTPUT", 'PRINTABLE (per grading)'!B$13="Final"), IF(ISERROR(SUMIF(OUTPUT!AA$20:AI$20, "CLO3", OUTPUT!AA91:AI91) / OUTPUT!AN$8), "", SUMIF(OUTPUT!AA$20:AI$20, "CLO3", OUTPUT!AA91:AI91) / OUTPUT!AN$8),
"" )))))),"")</f>
        <v/>
      </c>
      <c r="Z89" s="286" t="str">
        <f aca="false">IF(B89&lt;&gt;"",IF(Y89="","",IF(Y89&lt;0.5,1,IF(AND(Y89&gt;=0.5,Y89&lt;P$10),2,IF(Y89&gt;=P$10,3)))),"")</f>
        <v/>
      </c>
      <c r="AA89" s="287" t="str">
        <f aca="false">IF(B89 &lt;&gt; "",IFERROR(IF(AVERAGE(W89,Y89)&gt;=P$10,"Y","N"),""),"")</f>
        <v/>
      </c>
      <c r="AB89" s="194" t="str">
        <f aca="false">IF(B89 &lt;&gt; "", IFERROR(IF(C$16 = "PRELIM", SUMIF('Database (LECTURE-RES-PRAC)'!D$14:AG$14, "CLO4", 'Database (LECTURE-RES-PRAC)'!D86:AG86) / 'Grade computation'!F$7, IF(C$16 = "MIDTERM", SUMIF('Database (LECTURE-RES-PRAC)'!AJ$14:BM$14, "CLO4", 'Database (LECTURE-RES-PRAC)'!AJ86:BM86) / 'Grade computation'!G$7, IF(C$16 = "FINAL", SUMIF('Database (LECTURE-RES-PRAC)'!BP$14:CS$14, "CLO4", 'Database (LECTURE-RES-PRAC)'!BP86:CS86) / 'Grade computation'!H$7,""))),""),"")</f>
        <v/>
      </c>
      <c r="AC89" s="286" t="str">
        <f aca="false">IF(B89&lt;&gt;"",IF(AB89="","",IF(AB89&lt;0.5,1,IF(AND(AB89&gt;=0.5,AB89&lt;P$10),2,IF(AB89&gt;=P$10,3)))),"")</f>
        <v/>
      </c>
      <c r="AD89" s="194" t="str">
        <f aca="false">IF(B89 &lt;&gt; "",IF(AND('PRINTABLE (per grading)'!H$16="EXAM", 'PRINTABLE (per grading)'!B$13="Prelim"), IF(ISERROR(SUMIF('Exam (LECTURE ONLY)'!D$20:M$20, "CLO4", 'Exam (LECTURE ONLY)'!D91:M91) / 'Exam (LECTURE ONLY)'!AL$9), "", SUMIF('Exam (LECTURE ONLY)'!D$20:M$20, "CLO4", 'Exam (LECTURE ONLY)'!D91:M91) /'Exam (LECTURE ONLY)'!AL$9),
IF(AND('PRINTABLE (per grading)'!H$16="EXAM", 'PRINTABLE (per grading)'!B$13="Midterm"), IF(ISERROR(SUMIF('Exam (LECTURE ONLY)'!O$20:X$20, "CLO4", 'Exam (LECTURE ONLY)'!O91:X91) / 'Exam (LECTURE ONLY)'!AM$9), "", SUMIF('Exam (LECTURE ONLY)'!O$20:X$20, "CLO4", 'Exam (LECTURE ONLY)'!O91:X91) / 'Exam (LECTURE ONLY)'!AM$9),
IF(AND('PRINTABLE (per grading)'!H$16="EXAM", 'PRINTABLE (per grading)'!B$13="Final"), IF(ISERROR(SUMIF('Exam (LECTURE ONLY)'!Z$20:AI$20, "CLO4", 'Exam (LECTURE ONLY)'!Z91:AI91) / 'Exam (LECTURE ONLY)'!AN$9), "", SUMIF('Exam (LECTURE ONLY)'!Z$20:AI$20, "CLO4", 'Exam (LECTURE ONLY)'!Z91:AI91) / 'Exam (LECTURE ONLY)'!AN$9),
IF(AND('PRINTABLE (per grading)'!H$16="OUTPUT", 'PRINTABLE (per grading)'!B$13="Prelim"), IF(ISERROR(SUMIF(OUTPUT!C$20:M$20, "CLO4", OUTPUT!C91:M91) / OUTPUT!AL$9), "", SUMIF(OUTPUT!C$20:M$20, "CLO4", OUTPUT!C91:M91) / OUTPUT!AL$9),
IF(AND('PRINTABLE (per grading)'!H$16="OUTPUT", 'PRINTABLE (per grading)'!B$13="Midterm"), IF(ISERROR(SUMIF(OUTPUT!O$20:Y$20, "CLO4", OUTPUT!O91:Y91) / OUTPUT!AM$9), "", SUMIF(OUTPUT!O$20:Y$20, "CLO4", OUTPUT!O91:Y91) / OUTPUT!AM$9),
IF(AND('PRINTABLE (per grading)'!H$16="OUTPUT", 'PRINTABLE (per grading)'!B$13="Final"), IF(ISERROR(SUMIF(OUTPUT!AA$20:AI$20, "CLO4", OUTPUT!AA91:AI91) / OUTPUT!AN$9), "", SUMIF(OUTPUT!AA$20:AI$20, "CLO4", OUTPUT!AA91:AI91) / OUTPUT!AN$9),
"")))))),"")</f>
        <v/>
      </c>
      <c r="AE89" s="286" t="str">
        <f aca="false">IF(B89&lt;&gt;"",IF(AD89="","",IF(AD89&lt;0.5,1,IF(AND(AD89&gt;=0.5,AD89&lt;P$10),2,IF(AD89&gt;=P$10,3)))),"")</f>
        <v/>
      </c>
      <c r="AF89" s="287" t="str">
        <f aca="false">IF(B89 &lt;&gt; "",IFERROR(IF(AVERAGE(AB89,AD89)&gt;=P$10,"Y","N"),""),"")</f>
        <v/>
      </c>
      <c r="AG89" s="194" t="str">
        <f aca="false">IF(B89 &lt;&gt; "", IFERROR(IF(C$16 = "PRELIM", SUMIF('Database (LECTURE-RES-PRAC)'!D$14:AG$14, "CLO5", 'Database (LECTURE-RES-PRAC)'!D86:AG86) / 'Grade computation'!F$8, IF(C$16 = "MIDTERM", SUMIF('Database (LECTURE-RES-PRAC)'!AJ$14:BM$14, "CLO5", 'Database (LECTURE-RES-PRAC)'!AJ86:BM86) / 'Grade computation'!G$8, IF(C$16 = "FINAL", SUMIF('Database (LECTURE-RES-PRAC)'!BP$14:CS$14, "CLO5", 'Database (LECTURE-RES-PRAC)'!BP86:CS86) / 'Grade computation'!H$8,""))),""),"")</f>
        <v/>
      </c>
      <c r="AH89" s="286" t="str">
        <f aca="false">IF(B89&lt;&gt;"",IF(AG89="","",IF(AG89&lt;0.5,1,IF(AND(AG89&gt;=0.5,AG89&lt;P$10),2,IF(AG89&gt;=P$10,3)))),"")</f>
        <v/>
      </c>
      <c r="AI89" s="194" t="str">
        <f aca="false">IF(B89 &lt;&gt; "",IF(AND('PRINTABLE (per grading)'!H$16="EXAM", 'PRINTABLE (per grading)'!B$13="Prelim"), IF(ISERROR(SUMIF('Exam (LECTURE ONLY)'!D$20:M$20, "CLO5", 'Exam (LECTURE ONLY)'!D91:M91) / 'Exam (LECTURE ONLY)'!AL$10), "", SUMIF('Exam (LECTURE ONLY)'!D$20:M$20, "CLO5", 'Exam (LECTURE ONLY)'!D91:M91) /'Exam (LECTURE ONLY)'!AL$10),
IF(AND('PRINTABLE (per grading)'!H$16="EXAM", 'PRINTABLE (per grading)'!B$13="Midterm"), IF(ISERROR(SUMIF('Exam (LECTURE ONLY)'!O$20:X$20, "CLO5", 'Exam (LECTURE ONLY)'!O91:X91) / 'Exam (LECTURE ONLY)'!AM$10), "", SUMIF('Exam (LECTURE ONLY)'!O$20:X$20, "CLO5", 'Exam (LECTURE ONLY)'!O91:X91) / 'Exam (LECTURE ONLY)'!AM$10),
IF(AND('PRINTABLE (per grading)'!H$16="EXAM", 'PRINTABLE (per grading)'!B$13="Final"), IF(ISERROR(SUMIF('Exam (LECTURE ONLY)'!Z$20:AI$20, "CLO5", 'Exam (LECTURE ONLY)'!Z91:AI91) / 'Exam (LECTURE ONLY)'!AN$10), "", SUMIF('Exam (LECTURE ONLY)'!Z$20:AI$20, "CLO5", 'Exam (LECTURE ONLY)'!Z91:AI91) / 'Exam (LECTURE ONLY)'!AN$10),
IF(AND('PRINTABLE (per grading)'!H$16="OUTPUT", 'PRINTABLE (per grading)'!B$13="Prelim"), IF(ISERROR(SUMIF(OUTPUT!C$20:M$20, "CLO5", OUTPUT!C91:M91) / OUTPUT!AL$10), "", SUMIF(OUTPUT!C$20:M$20, "CLO5", OUTPUT!C91:M91) / OUTPUT!AL$10),
IF(AND('PRINTABLE (per grading)'!H$16="OUTPUT", 'PRINTABLE (per grading)'!B$13="Midterm"), IF(ISERROR(SUMIF(OUTPUT!O$20:Y$20, "CLO5", OUTPUT!O91:Y91) / OUTPUT!AM$10), "", SUMIF(OUTPUT!O$20:Y$20, "CLO5", OUTPUT!O91:Y91) / OUTPUT!AM$10),
IF(AND('PRINTABLE (per grading)'!H$16="OUTPUT", 'PRINTABLE (per grading)'!B$13="Final"), IF(ISERROR(SUMIF(OUTPUT!AA$20:AI$20, "CLO5", OUTPUT!AA91:AI91) / OUTPUT!AN$10), "", SUMIF(OUTPUT!AA$20:AI$20, "CLO5", OUTPUT!AA91:AI91) / OUTPUT!AN$10),
"")))))),"")</f>
        <v/>
      </c>
      <c r="AJ89" s="286" t="str">
        <f aca="false">IF(B89&lt;&gt;"",IF(AI89="","",IF(AI89&lt;0.5,1,IF(AND(AI89&gt;=0.5,AI89&lt;P$10),2,IF(AI89&gt;=P$10,3)))),"")</f>
        <v/>
      </c>
      <c r="AK89" s="287" t="str">
        <f aca="false">IF(B89 &lt;&gt; "",IFERROR(IF(AVERAGE(AG89,AI89)&gt;=P$10,"Y","N"),""),"")</f>
        <v/>
      </c>
      <c r="AL89" s="194" t="str">
        <f aca="false">IF(B89 &lt;&gt; "", IFERROR(IF(C$16 = "PRELIM", SUMIF('Database (LECTURE-RES-PRAC)'!D$14:AG$14, "CLO6", 'Database (LECTURE-RES-PRAC)'!D86:AG86) / 'Grade computation'!F$9, IF(C$16 = "MIDTERM", SUMIF('Database (LECTURE-RES-PRAC)'!AJ$14:BM$14, "CLO6", 'Database (LECTURE-RES-PRAC)'!AJ86:BM86) / 'Grade computation'!G$9, IF(C$16 = "FINAL", SUMIF('Database (LECTURE-RES-PRAC)'!BP$14:CS$14, "CLO6", 'Database (LECTURE-RES-PRAC)'!BP86:CS86) / 'Grade computation'!H$9,""))),""),"")</f>
        <v/>
      </c>
      <c r="AM89" s="286" t="str">
        <f aca="false">IF(B89&lt;&gt;"",IF(AL89="","",IF(AL89&lt;0.5,1,IF(AND(AL89&gt;=0.5,AL89&lt;P$10),2,IF(AL89&gt;=P$10,3)))),"")</f>
        <v/>
      </c>
      <c r="AN89" s="194" t="str">
        <f aca="false">IF(B89 &lt;&gt; "",IF(AND('PRINTABLE (per grading)'!H$16="EXAM", 'PRINTABLE (per grading)'!B$13="Prelim"), IF(ISERROR(SUMIF('Exam (LECTURE ONLY)'!D$20:M$20, "CLO6", 'Exam (LECTURE ONLY)'!D91:M91) / 'Exam (LECTURE ONLY)'!AL$11), "", SUMIF('Exam (LECTURE ONLY)'!D$20:M$20, "CLO6", 'Exam (LECTURE ONLY)'!D91:M91) /'Exam (LECTURE ONLY)'!AL$11),
IF(AND('PRINTABLE (per grading)'!H$16="EXAM", 'PRINTABLE (per grading)'!B$13="Midterm"), IF(ISERROR(SUMIF('Exam (LECTURE ONLY)'!O$20:X$20, "CLO6", 'Exam (LECTURE ONLY)'!O91:X91) / 'Exam (LECTURE ONLY)'!AM$11), "", SUMIF('Exam (LECTURE ONLY)'!O$20:X$20, "CLO6", 'Exam (LECTURE ONLY)'!O91:X91) / 'Exam (LECTURE ONLY)'!AM$11),
IF(AND('PRINTABLE (per grading)'!H$16="EXAM", 'PRINTABLE (per grading)'!B$13="Final"), IF(ISERROR(SUMIF('Exam (LECTURE ONLY)'!Z$20:AI$20, "CLO6", 'Exam (LECTURE ONLY)'!Z91:AI91) / 'Exam (LECTURE ONLY)'!AN$11), "", SUMIF('Exam (LECTURE ONLY)'!Z$20:AI$20, "CLO6", 'Exam (LECTURE ONLY)'!Z91:AI91) / 'Exam (LECTURE ONLY)'!AN$11),
IF(AND('PRINTABLE (per grading)'!H$16="OUTPUT", 'PRINTABLE (per grading)'!B$13="Prelim"), IF(ISERROR(SUMIF(OUTPUT!C$20:M$20, "CLO6", OUTPUT!C91:M91) / OUTPUT!AL$11), "", SUMIF(OUTPUT!C$20:M$20, "CLO6", OUTPUT!C91:M91) / OUTPUT!AL$11),
IF(AND('PRINTABLE (per grading)'!H$16="OUTPUT", 'PRINTABLE (per grading)'!B$13="Midterm"), IF(ISERROR(SUMIF(OUTPUT!O$20:Y$20, "CLO6", OUTPUT!O91:Y91) / OUTPUT!AM$11), "", SUMIF(OUTPUT!O$20:Y$20, "CLO6", OUTPUT!O91:Y91) / OUTPUT!AM$11),
IF(AND('PRINTABLE (per grading)'!H$16="OUTPUT", 'PRINTABLE (per grading)'!B$13="Final"), IF(ISERROR(SUMIF(OUTPUT!AA$20:AI$20, "CLO6", OUTPUT!AA91:AI91) / OUTPUT!AN$11), "", SUMIF(OUTPUT!AA$20:AI$20, "CLO6", OUTPUT!AA91:AI91) / OUTPUT!AN$11),
"")))))),"")</f>
        <v/>
      </c>
      <c r="AO89" s="286" t="str">
        <f aca="false">IF(B89&lt;&gt;"",IF(AN89="","",IF(AN89&lt;0.5,1,IF(AND(AN89&gt;=0.5,AN89&lt;P$10),2,IF(AN89&gt;=P$10,3)))),"")</f>
        <v/>
      </c>
      <c r="AP89" s="287" t="str">
        <f aca="false">IF(B89 &lt;&gt; "",IFERROR(IF(AVERAGE(AL89,AN89)&gt;=P$10,"Y","N"),""),"")</f>
        <v/>
      </c>
      <c r="AQ89" s="194" t="str">
        <f aca="false">IF(B89 &lt;&gt; "", IFERROR(IF(C$16 = "PRELIM", SUMIF('Database (LECTURE-RES-PRAC)'!D$14:AG$14, "CLO7", 'Database (LECTURE-RES-PRAC)'!D86:AG86) / 'Grade computation'!F$10, IF(C$16 = "MIDTERM", SUMIF('Database (LECTURE-RES-PRAC)'!AJ$14:BM$14, "CLO7", 'Database (LECTURE-RES-PRAC)'!AJ86:BM86) / 'Grade computation'!G$10, IF(C$16 = "FINAL", SUMIF('Database (LECTURE-RES-PRAC)'!BP$14:CS$14, "CLO7", 'Database (LECTURE-RES-PRAC)'!BP86:CS86) / 'Grade computation'!H$10,""))),""),"")</f>
        <v/>
      </c>
      <c r="AR89" s="286" t="str">
        <f aca="false">IF(B89&lt;&gt;"",IF(AQ89="","",IF(AQ89&lt;0.5,1,IF(AND(AQ89&gt;=0.5,AQ89&lt;P$10),2,IF(AQ89&gt;=P$10,3)))),"")</f>
        <v/>
      </c>
      <c r="AS89" s="194" t="str">
        <f aca="false">IF(B89 &lt;&gt; "",IF(AND('PRINTABLE (per grading)'!H$16="EXAM", 'PRINTABLE (per grading)'!B$13="Prelim"), IF(ISERROR(SUMIF('Exam (LECTURE ONLY)'!D$20:M$20, "CLO7", 'Exam (LECTURE ONLY)'!D91:M91) / 'Exam (LECTURE ONLY)'!AL$12), "", SUMIF('Exam (LECTURE ONLY)'!D$20:M$20, "CLO7", 'Exam (LECTURE ONLY)'!D91:M91) /'Exam (LECTURE ONLY)'!AL$12),
IF(AND('PRINTABLE (per grading)'!H$16="EXAM", 'PRINTABLE (per grading)'!B$13="Midterm"), IF(ISERROR(SUMIF('Exam (LECTURE ONLY)'!O$20:X$20, "CLO7", 'Exam (LECTURE ONLY)'!O91:X91) / 'Exam (LECTURE ONLY)'!AM$12), "", SUMIF('Exam (LECTURE ONLY)'!O$20:X$20, "CLO7", 'Exam (LECTURE ONLY)'!O91:X91) / 'Exam (LECTURE ONLY)'!AM$12),
IF(AND('PRINTABLE (per grading)'!H$16="EXAM", 'PRINTABLE (per grading)'!B$13="Final"), IF(ISERROR(SUMIF('Exam (LECTURE ONLY)'!Z$20:AI$20, "CLO7", 'Exam (LECTURE ONLY)'!Z91:AI91) / 'Exam (LECTURE ONLY)'!AN$12), "", SUMIF('Exam (LECTURE ONLY)'!Z$20:AI$20, "CLO7", 'Exam (LECTURE ONLY)'!Z91:AI91) / 'Exam (LECTURE ONLY)'!AN$12),
IF(AND('PRINTABLE (per grading)'!H$16="OUTPUT", 'PRINTABLE (per grading)'!B$13="Prelim"), IF(ISERROR(SUMIF(OUTPUT!C$20:M$20, "CLO7", OUTPUT!C91:M91) / OUTPUT!AL$12), "", SUMIF(OUTPUT!C$20:M$20, "CLO7", OUTPUT!C91:M91) / OUTPUT!AL$12),
IF(AND('PRINTABLE (per grading)'!H$16="OUTPUT", 'PRINTABLE (per grading)'!B$13="Midterm"), IF(ISERROR(SUMIF(OUTPUT!O$20:Y$20, "CLO7", OUTPUT!O91:Y91) / OUTPUT!AM$12), "", SUMIF(OUTPUT!O$20:Y$20, "CLO7", OUTPUT!O91:Y91) / OUTPUT!AM$12),
IF(AND('PRINTABLE (per grading)'!H$16="OUTPUT", 'PRINTABLE (per grading)'!B$13="Final"), IF(ISERROR(SUMIF(OUTPUT!AA$20:AI$20, "CLO7", OUTPUT!AA91:AI91) / OUTPUT!AN$12), "", SUMIF(OUTPUT!AA$20:AI$20, "CLO7", OUTPUT!AA91:AI91) / OUTPUT!AN$12),
"")))))),"")</f>
        <v/>
      </c>
      <c r="AT89" s="286" t="str">
        <f aca="false">IF(B89&lt;&gt;"",IF(AS89="","",IF(AS89&lt;0.5,1,IF(AND(AS89&gt;=0.5,AS89&lt;P$10),2,IF(AS89&gt;=P$10,3)))),"")</f>
        <v/>
      </c>
      <c r="AU89" s="287" t="str">
        <f aca="false">IF(B89 &lt;&gt; "",IFERROR(IF(AVERAGE(AQ89,AS89)&gt;=P$10,"Y","N"),""),"")</f>
        <v/>
      </c>
      <c r="AV89" s="194" t="str">
        <f aca="false">IF(B89 &lt;&gt; "", IFERROR(IF(C$16 = "PRELIM", SUMIF('Database (LECTURE-RES-PRAC)'!D$14:AG$14, "CLO8", 'Database (LECTURE-RES-PRAC)'!D86:AG86) / 'Grade computation'!F$11, IF(C$16 = "MIDTERM", SUMIF('Database (LECTURE-RES-PRAC)'!AJ$14:BM$14, "CLO8", 'Database (LECTURE-RES-PRAC)'!AJ86:BM86) / 'Grade computation'!G$11, IF(C$16 = "FINAL", SUMIF('Database (LECTURE-RES-PRAC)'!BP$14:CS$14, "CLO8", 'Database (LECTURE-RES-PRAC)'!BP86:CS86) / 'Grade computation'!H$11,""))),""),"")</f>
        <v/>
      </c>
      <c r="AW89" s="286" t="str">
        <f aca="false">IF(B89&lt;&gt;"",IF(AV89="","",IF(AV89&lt;0.5,1,IF(AND(AV89&gt;=0.5,AV89&lt;P$10),2,IF(AV89&gt;=P$10,3)))),"")</f>
        <v/>
      </c>
      <c r="AX89" s="194" t="str">
        <f aca="false">IF(B89 &lt;&gt; "",IF(AND('PRINTABLE (per grading)'!H$16="EXAM", 'PRINTABLE (per grading)'!B$13="Prelim"), IF(ISERROR(SUMIF('Exam (LECTURE ONLY)'!D$20:M$20, "CLO8", 'Exam (LECTURE ONLY)'!D91:M91) / 'Exam (LECTURE ONLY)'!AL$13), "", SUMIF('Exam (LECTURE ONLY)'!D$20:M$20, "CLO8", 'Exam (LECTURE ONLY)'!D91:M91) /'Exam (LECTURE ONLY)'!AL$13),
IF(AND('PRINTABLE (per grading)'!H$16="EXAM", 'PRINTABLE (per grading)'!B$13="Midterm"), IF(ISERROR(SUMIF('Exam (LECTURE ONLY)'!O$20:X$20, "CLO8", 'Exam (LECTURE ONLY)'!O91:X91) / 'Exam (LECTURE ONLY)'!AM$13), "", SUMIF('Exam (LECTURE ONLY)'!O$20:X$20, "CLO8", 'Exam (LECTURE ONLY)'!O91:X91) / 'Exam (LECTURE ONLY)'!AM$13),
IF(AND('PRINTABLE (per grading)'!H$16="EXAM", 'PRINTABLE (per grading)'!B$13="Final"), IF(ISERROR(SUMIF('Exam (LECTURE ONLY)'!Z$20:AI$20, "CLO8", 'Exam (LECTURE ONLY)'!Z91:AI91) / 'Exam (LECTURE ONLY)'!AN$13), "", SUMIF('Exam (LECTURE ONLY)'!Z$20:AI$20, "CLO8", 'Exam (LECTURE ONLY)'!Z91:AI91) / 'Exam (LECTURE ONLY)'!AN$13),
IF(AND('PRINTABLE (per grading)'!H$16="OUTPUT", 'PRINTABLE (per grading)'!B$13="Prelim"), IF(ISERROR(SUMIF(OUTPUT!C$20:M$20, "CLO8", OUTPUT!C91:M91) / OUTPUT!AL$13), "", SUMIF(OUTPUT!C$20:M$20, "CLO8", OUTPUT!C91:M91) / OUTPUT!AL$13),
IF(AND('PRINTABLE (per grading)'!H$16="OUTPUT", 'PRINTABLE (per grading)'!B$13="Midterm"), IF(ISERROR(SUMIF(OUTPUT!O$20:Y$20, "CLO8", OUTPUT!O91:Y91) / OUTPUT!AM$13), "", SUMIF(OUTPUT!O$20:Y$20, "CLO8", OUTPUT!O91:Y91) / OUTPUT!AM$13),
IF(AND('PRINTABLE (per grading)'!H$16="OUTPUT", 'PRINTABLE (per grading)'!B$13="Final"), IF(ISERROR(SUMIF(OUTPUT!AA$20:AI$20, "CLO8", OUTPUT!AA91:AI91) / OUTPUT!AN$13), "", SUMIF(OUTPUT!AA$20:AI$20, "CLO8", OUTPUT!AA91:AI91) / OUTPUT!AN$13),
"")))))),"")</f>
        <v/>
      </c>
      <c r="AY89" s="286" t="str">
        <f aca="false">IF(B89&lt;&gt;"",IF(AX89="","",IF(AX89&lt;0.5,1,IF(AND(AX89&gt;=0.5,AX89&lt;P$10),2,IF(AX89&gt;=P$10,3)))),"")</f>
        <v/>
      </c>
      <c r="AZ89" s="287" t="str">
        <f aca="false">IF(B89 &lt;&gt; "",IFERROR(IF(AVERAGE(AV89,AX89)&gt;=P$10,"Y","N"),""),"")</f>
        <v/>
      </c>
      <c r="BA89" s="194" t="str">
        <f aca="false">IF(B89 &lt;&gt; "", IFERROR(IF(C$16 = "PRELIM", SUMIF('Database (LECTURE-RES-PRAC)'!D$14:AG$14, "CLO9", 'Database (LECTURE-RES-PRAC)'!D86:AG86) / 'Grade computation'!F$12, IF(C$16 = "MIDTERM", SUMIF('Database (LECTURE-RES-PRAC)'!AJ$14:BM$14, "CLO9", 'Database (LECTURE-RES-PRAC)'!AJ86:BM86) / 'Grade computation'!G$12, IF(C$16 = "FINAL", SUMIF('Database (LECTURE-RES-PRAC)'!BP$14:CS$14, "CLO9", 'Database (LECTURE-RES-PRAC)'!BP86:CS86) / 'Grade computation'!H$12,""))),""),"")</f>
        <v/>
      </c>
      <c r="BB89" s="286" t="str">
        <f aca="false">IF(B89&lt;&gt;"",IF(BA89="","",IF(BA89&lt;0.5,1,IF(AND(BA89&gt;=0.5,BA89&lt;P$10),2,IF(BA89&gt;=P$10,3)))),"")</f>
        <v/>
      </c>
      <c r="BC89" s="194" t="str">
        <f aca="false">IF(B89 &lt;&gt; "",IF(AND('PRINTABLE (per grading)'!H$16="EXAM", 'PRINTABLE (per grading)'!B$13="Prelim"), IF(ISERROR(SUMIF('Exam (LECTURE ONLY)'!D$20:M$20, "CLO9", 'Exam (LECTURE ONLY)'!D91:M91) / 'Exam (LECTURE ONLY)'!AL$14), "", SUMIF('Exam (LECTURE ONLY)'!D$20:M$20, "CLO9", 'Exam (LECTURE ONLY)'!D91:M91) /'Exam (LECTURE ONLY)'!AL$14),
IF(AND('PRINTABLE (per grading)'!H$16="EXAM", 'PRINTABLE (per grading)'!B$13="Midterm"), IF(ISERROR(SUMIF('Exam (LECTURE ONLY)'!O$20:X$20, "CLO9", 'Exam (LECTURE ONLY)'!O91:X91) / 'Exam (LECTURE ONLY)'!AM$14), "", SUMIF('Exam (LECTURE ONLY)'!O$20:X$20, "CLO9", 'Exam (LECTURE ONLY)'!O91:X91) / 'Exam (LECTURE ONLY)'!AM$14),
IF(AND('PRINTABLE (per grading)'!H$16="EXAM", 'PRINTABLE (per grading)'!B$13="Final"), IF(ISERROR(SUMIF('Exam (LECTURE ONLY)'!Z$20:AI$20, "CLO9", 'Exam (LECTURE ONLY)'!Z91:AI91) / 'Exam (LECTURE ONLY)'!AN$14), "", SUMIF('Exam (LECTURE ONLY)'!Z$20:AI$20, "CLO9", 'Exam (LECTURE ONLY)'!Z91:AI91) / 'Exam (LECTURE ONLY)'!AN$14),
IF(AND('PRINTABLE (per grading)'!H$16="OUTPUT", 'PRINTABLE (per grading)'!B$13="Prelim"), IF(ISERROR(SUMIF(OUTPUT!C$20:M$20, "CLO9", OUTPUT!C91:M91) / OUTPUT!AL$14), "", SUMIF(OUTPUT!C$20:M$20, "CLO9", OUTPUT!C91:M91) / OUTPUT!AL$14),
IF(AND('PRINTABLE (per grading)'!H$16="OUTPUT", 'PRINTABLE (per grading)'!B$13="Midterm"), IF(ISERROR(SUMIF(OUTPUT!O$20:Y$20, "CLO9", OUTPUT!O91:Y91) / OUTPUT!AM$14), "", SUMIF(OUTPUT!O$20:Y$20, "CLO9", OUTPUT!O91:Y91) / OUTPUT!AM$14),
IF(AND('PRINTABLE (per grading)'!H$16="OUTPUT", 'PRINTABLE (per grading)'!B$13="Final"), IF(ISERROR(SUMIF(OUTPUT!AA$20:AI$20, "CLO9", OUTPUT!AA91:AI91) / OUTPUT!AN$14), "", SUMIF(OUTPUT!AA$20:AI$20, "CLO9", OUTPUT!AA91:AI91) / OUTPUT!AN$14),
"")))))),"")</f>
        <v/>
      </c>
      <c r="BD89" s="286" t="str">
        <f aca="false">IF(B89&lt;&gt;"",IF(BC89="","",IF(BC89&lt;0.5,1,IF(AND(BC89&gt;=0.5,BC89&lt;P$10),2,IF(BC89&gt;=P$10,3)))),"")</f>
        <v/>
      </c>
      <c r="BE89" s="287" t="str">
        <f aca="false">IF(B89 &lt;&gt; "",IFERROR(IF(AVERAGE(BA89,BC89)&gt;=P$10,"Y","N"),""),"")</f>
        <v/>
      </c>
      <c r="BF89" s="194" t="str">
        <f aca="false">IF(B89 &lt;&gt; "", IFERROR(IF(C$16 = "PRELIM", SUMIF('Database (LECTURE-RES-PRAC)'!D$14:AG$14, "CLO10", 'Database (LECTURE-RES-PRAC)'!D86:AG86) / 'Grade computation'!F$13, IF(C$16 = "MIDTERM", SUMIF('Database (LECTURE-RES-PRAC)'!AJ$14:BM$14, "CLO10", 'Database (LECTURE-RES-PRAC)'!AJ86:BM86) / 'Grade computation'!G$13, IF(C$16 = "FINAL", SUMIF('Database (LECTURE-RES-PRAC)'!BP$14:CS$14, "CLO10", 'Database (LECTURE-RES-PRAC)'!BP86:CS86) / 'Grade computation'!H$13,""))),""),"")</f>
        <v/>
      </c>
      <c r="BG89" s="286" t="str">
        <f aca="false">IF(B89&lt;&gt;"",IF(BF89="","",IF(BF89&lt;0.5,1,IF(AND(BF89&gt;=0.5,BF89&lt;P$10),2,IF(BF89&gt;=P$10,3)))),"")</f>
        <v/>
      </c>
      <c r="BH89" s="194" t="str">
        <f aca="false">IF(B89 &lt;&gt; "",IF(AND('PRINTABLE (per grading)'!H$16="EXAM", 'PRINTABLE (per grading)'!B$13="Prelim"), IF(ISERROR(SUMIF('Exam (LECTURE ONLY)'!D$20:M$20, "CLO10", 'Exam (LECTURE ONLY)'!D91:M91) / 'Exam (LECTURE ONLY)'!AL$15), "", SUMIF('Exam (LECTURE ONLY)'!D$20:M$20, "CLO10", 'Exam (LECTURE ONLY)'!D91:M91) /'Exam (LECTURE ONLY)'!AL$15),
IF(AND('PRINTABLE (per grading)'!H$16="EXAM", 'PRINTABLE (per grading)'!B$13="Midterm"), IF(ISERROR(SUMIF('Exam (LECTURE ONLY)'!O$20:X$20, "CLO10", 'Exam (LECTURE ONLY)'!O91:X91) / 'Exam (LECTURE ONLY)'!AM$15), "", SUMIF('Exam (LECTURE ONLY)'!O$20:X$20, "CLO10", 'Exam (LECTURE ONLY)'!O91:X91) / 'Exam (LECTURE ONLY)'!AM$15),
IF(AND('PRINTABLE (per grading)'!H$16="EXAM", 'PRINTABLE (per grading)'!B$13="Final"), IF(ISERROR(SUMIF('Exam (LECTURE ONLY)'!Z$20:AI$20, "CLO10", 'Exam (LECTURE ONLY)'!Z91:AI91) / 'Exam (LECTURE ONLY)'!AN$15), "", SUMIF('Exam (LECTURE ONLY)'!Z$20:AI$20, "CLO10", 'Exam (LECTURE ONLY)'!Z91:AI91) / 'Exam (LECTURE ONLY)'!AN$15),
IF(AND('PRINTABLE (per grading)'!H$16="OUTPUT", 'PRINTABLE (per grading)'!B$13="Prelim"), IF(ISERROR(SUMIF(OUTPUT!C$20:M$20, "CLO10", OUTPUT!C91:M91) / OUTPUT!AL$15), "", SUMIF(OUTPUT!C$20:M$20, "CLO10", OUTPUT!C91:M91) / OUTPUT!AL$15),
IF(AND('PRINTABLE (per grading)'!H$16="OUTPUT", 'PRINTABLE (per grading)'!B$13="Midterm"), IF(ISERROR(SUMIF(OUTPUT!O$20:Y$20, "CLO10", OUTPUT!O91:Y91) / OUTPUT!AM$15), "", SUMIF(OUTPUT!O$20:Y$20, "CLO10", OUTPUT!O91:Y91) / OUTPUT!AM$15),
IF(AND('PRINTABLE (per grading)'!H$16="OUTPUT", 'PRINTABLE (per grading)'!B$13="Final"), IF(ISERROR(SUMIF(OUTPUT!AA$20:AI$20, "CLO10", OUTPUT!AA91:AI91) / OUTPUT!AN$15), "", SUMIF(OUTPUT!AA$20:AI$20, "CLO10", OUTPUT!AA91:AI91) / OUTPUT!AN$15),
"")))))),"")</f>
        <v/>
      </c>
      <c r="BI89" s="286" t="str">
        <f aca="false">IF(B89&lt;&gt;"",IF(BH89="","",IF(BH89&lt;0.5,1,IF(AND(BH89&gt;=0.5,BH89&lt;P$10),2,IF(BH89&gt;=P$10,3)))),"")</f>
        <v/>
      </c>
      <c r="BJ89" s="287" t="str">
        <f aca="false">IF(B89 &lt;&gt; "",IFERROR(IF(AVERAGE(BF89,BH89)&gt;=P$10,"Y","N"),""),"")</f>
        <v/>
      </c>
      <c r="BK89" s="8"/>
    </row>
    <row r="90" customFormat="false" ht="19.5" hidden="false" customHeight="true" outlineLevel="0" collapsed="false">
      <c r="A90" s="228" t="str">
        <f aca="false">IF(ISBLANK('Database (LECTURE-RES-PRAC)'!A87),"",'Database (LECTURE-RES-PRAC)'!A87)</f>
        <v/>
      </c>
      <c r="B90" s="229" t="str">
        <f aca="false">IF(ISBLANK('Database (LECTURE-RES-PRAC)'!B87),"",'Database (LECTURE-RES-PRAC)'!B87)</f>
        <v/>
      </c>
      <c r="C90" s="230" t="str">
        <f aca="false">IF(B90&lt;&gt;"",IF(C$16="PRELIM",'Grade computation'!C90, IF(C$16="MIDTERM",'Grade computation'!K90, IF(C$16="FINAL",'Grade computation'!S90,""))),"")</f>
        <v/>
      </c>
      <c r="D90" s="231" t="str">
        <f aca="false">IF(B90&lt;&gt;"",IFERROR(IF(B$11="80-20", (((C90/C$19)*X$6)+X$7)*D$18, IF(B$11="60-40", (((C90/C$19)*Y$6)+Y$7)*D$18, 0)),0),"")</f>
        <v/>
      </c>
      <c r="E90" s="230" t="str">
        <f aca="false">IF(B90&lt;&gt;"", IF(C$16="PRELIM",'Grade computation'!E90, IF(C$16="MIDTERM",'Grade computation'!M90, IF(C$16="FINAL",'Grade computation'!U90,""))),"")</f>
        <v/>
      </c>
      <c r="F90" s="232" t="str">
        <f aca="false">IF(B90&lt;&gt;"",IFERROR(IF(B$11="80-20", (((E90/E$19)*X$6)+X$7)*F$18, IF(B$11="60-40", (((E90/E$19)*Y$6)+Y$7)*F$18, 0)),0),"")</f>
        <v/>
      </c>
      <c r="G90" s="233" t="str">
        <f aca="false">IF(B90&lt;&gt;"",IFERROR((D90+F90),0),"")</f>
        <v/>
      </c>
      <c r="H90" s="234" t="str">
        <f aca="false">IF(B90&lt;&gt;"",IF(C$16="PRELIM", 'Grade computation'!H90, IF(C$16="MIDTERM", 'Grade computation'!P90, IF(C$16="FINAL",'Grade computation'!X90, ""))),"")</f>
        <v/>
      </c>
      <c r="I90" s="233" t="str">
        <f aca="false">IF(B90&lt;&gt;"",IFERROR(IF(B$11="80-20", (((H90/H$19)*X$6)+X$7)*I$19, IF(B$11="60-40", (((H90/H$19)*Y$6)+Y$7)*I$19, 0)),0),"")</f>
        <v/>
      </c>
      <c r="J90" s="237" t="str">
        <f aca="false">IFERROR((G90+I90),"")</f>
        <v/>
      </c>
      <c r="K90" s="183" t="str">
        <f aca="false">IFERROR(IF(J90="","",IF(J90&gt;=75,"PASSED","FAILED")),"")</f>
        <v/>
      </c>
      <c r="L90" s="183"/>
      <c r="M90" s="194" t="str">
        <f aca="false">IF(B90 &lt;&gt; "", IFERROR(IF(C$16 = "PRELIM", SUMIF('Database (LECTURE-RES-PRAC)'!D$14:AG$14, "CLO1", 'Database (LECTURE-RES-PRAC)'!D87:AG87) / 'Grade computation'!F$4, IF(C$16 = "MIDTERM", SUMIF('Database (LECTURE-RES-PRAC)'!AJ$14:BM$14, "CLO1", 'Database (LECTURE-RES-PRAC)'!AJ87:BM87) / 'Grade computation'!G$4, IF(C$16 = "FINAL", SUMIF('Database (LECTURE-RES-PRAC)'!BP$14:CS$14, "CLO1", 'Database (LECTURE-RES-PRAC)'!BP87:CS87) / 'Grade computation'!H$4,""))),""),"")</f>
        <v/>
      </c>
      <c r="N90" s="286" t="str">
        <f aca="false">IF(B90&lt;&gt;"",IF(M90="","",IF(M90&lt;0.5,1,IF(AND(M90&gt;=0.5,M90&lt;P$10),2,IF(M90&gt;=P$10,3)))),"")</f>
        <v/>
      </c>
      <c r="O90" s="194" t="str">
        <f aca="false">IF(B90 &lt;&gt; "",IF(AND('PRINTABLE (per grading)'!H$16="EXAM", 'PRINTABLE (per grading)'!B$13="Prelim"), IF(ISERROR(SUMIF('Exam (LECTURE ONLY)'!D$20:M$20, "CLO1", 'Exam (LECTURE ONLY)'!D92:M92) / 'Exam (LECTURE ONLY)'!AL$6), "", SUMIF('Exam (LECTURE ONLY)'!D$20:M$20, "CLO1", 'Exam (LECTURE ONLY)'!D92:M92) /'Exam (LECTURE ONLY)'!AL$6),
IF(AND('PRINTABLE (per grading)'!H$16="EXAM", 'PRINTABLE (per grading)'!B$13="Midterm"), IF(ISERROR(SUMIF('Exam (LECTURE ONLY)'!O$20:X$20, "CLO1", 'Exam (LECTURE ONLY)'!O92:X92) / 'Exam (LECTURE ONLY)'!AM$6), "", SUMIF('Exam (LECTURE ONLY)'!O$20:X$20, "CLO1", 'Exam (LECTURE ONLY)'!O92:X92) / 'Exam (LECTURE ONLY)'!AM$6),
IF(AND('PRINTABLE (per grading)'!H$16="EXAM", 'PRINTABLE (per grading)'!B$13="Final"), IF(ISERROR(SUMIF('Exam (LECTURE ONLY)'!Z$20:AI$20, "CLO1", 'Exam (LECTURE ONLY)'!Z92:AI92) / 'Exam (LECTURE ONLY)'!AN$6), "", SUMIF('Exam (LECTURE ONLY)'!Z$20:AI$20, "CLO1", 'Exam (LECTURE ONLY)'!Z92:AI92) / 'Exam (LECTURE ONLY)'!AN$6),
IF(AND('PRINTABLE (per grading)'!H$16="OUTPUT", 'PRINTABLE (per grading)'!B$13="Prelim"), IF(ISERROR(SUMIF(OUTPUT!C$20:M$20, "CLO1", OUTPUT!C92:M92) / OUTPUT!AL$6), "", SUMIF(OUTPUT!C$20:M$20, "CLO1", OUTPUT!C92:M92) / OUTPUT!AL$6),
IF(AND('PRINTABLE (per grading)'!H$16="OUTPUT", 'PRINTABLE (per grading)'!B$13="Midterm"), IF(ISERROR(SUMIF(OUTPUT!O$20:Y$20, "CLO1", OUTPUT!O92:Y92) / OUTPUT!AM$6), "", SUMIF(OUTPUT!O$20:Y$20, "CLO1", OUTPUT!O92:Y92) / OUTPUT!AM$6),
IF(AND('PRINTABLE (per grading)'!H$16="OUTPUT", 'PRINTABLE (per grading)'!B$13="Final"), IF(ISERROR(SUMIF(OUTPUT!AA$20:AI$20, "CLO1", OUTPUT!AA92:AI92) / OUTPUT!AN$6), "", SUMIF(OUTPUT!AA$20:AI$20, "CLO1", OUTPUT!AA92:AI92) / OUTPUT!AN$6),
"")))))),"")</f>
        <v/>
      </c>
      <c r="P90" s="286" t="str">
        <f aca="false">IF(B90&lt;&gt;"",IF(O90="","",IF(O90&lt;0.5,1,IF(AND(O90&gt;=0.5,O90&lt;P$10),2,IF(O90&gt;=P$10,3)))),"")</f>
        <v/>
      </c>
      <c r="Q90" s="287" t="str">
        <f aca="false">IF(B90 &lt;&gt; "",IFERROR(IF(AVERAGE(M90,O90)&gt;=P$10,"Y","N"),""),"")</f>
        <v/>
      </c>
      <c r="R90" s="194" t="str">
        <f aca="false">IF(B90 &lt;&gt; "", IFERROR(IF(C$16 = "PRELIM", SUMIF('Database (LECTURE-RES-PRAC)'!D$14:AG$14, "CLO2", 'Database (LECTURE-RES-PRAC)'!D87:AG87) / 'Grade computation'!F$5, IF(C$16 = "MIDTERM", SUMIF('Database (LECTURE-RES-PRAC)'!AJ$14:BM$14, "CLO2", 'Database (LECTURE-RES-PRAC)'!AJ87:BM87) / 'Grade computation'!G$5, IF(C$16 = "FINAL", SUMIF('Database (LECTURE-RES-PRAC)'!BP$14:CS$14, "CLO2", 'Database (LECTURE-RES-PRAC)'!BP87:CS87) / 'Grade computation'!H$5,""))),""),"")</f>
        <v/>
      </c>
      <c r="S90" s="286" t="str">
        <f aca="false">IF(B90&lt;&gt;"",IF(R90="","",IF(R90&lt;0.5,1,IF(AND(R90&gt;=0.5,R90&lt;P$10),2,IF(R90&gt;=P$10,3)))),"")</f>
        <v/>
      </c>
      <c r="T90" s="194" t="str">
        <f aca="false">IF(B90 &lt;&gt; "",IF(AND('PRINTABLE (per grading)'!H$16="EXAM", 'PRINTABLE (per grading)'!B$13="Prelim"), IF(ISERROR(SUMIF('Exam (LECTURE ONLY)'!D$20:M$20, "CLO2", 'Exam (LECTURE ONLY)'!D92:M92) / 'Exam (LECTURE ONLY)'!AL$7), "", SUMIF('Exam (LECTURE ONLY)'!D$20:M$20, "CLO2", 'Exam (LECTURE ONLY)'!D92:M92) /'Exam (LECTURE ONLY)'!AL$7),
IF(AND('PRINTABLE (per grading)'!H$16="EXAM", 'PRINTABLE (per grading)'!B$13="Midterm"), IF(ISERROR(SUMIF('Exam (LECTURE ONLY)'!O$20:X$20, "CLO2", 'Exam (LECTURE ONLY)'!O92:X92) / 'Exam (LECTURE ONLY)'!AM$7), "", SUMIF('Exam (LECTURE ONLY)'!O$20:X$20, "CLO2", 'Exam (LECTURE ONLY)'!O92:X92) / 'Exam (LECTURE ONLY)'!AM$7),
IF(AND('PRINTABLE (per grading)'!H$16="EXAM", 'PRINTABLE (per grading)'!B$13="Final"), IF(ISERROR(SUMIF('Exam (LECTURE ONLY)'!Z$20:AI$20, "CLO2", 'Exam (LECTURE ONLY)'!Z92:AI92) / 'Exam (LECTURE ONLY)'!AN$7), "", SUMIF('Exam (LECTURE ONLY)'!Z$20:AI$20, "CLO2", 'Exam (LECTURE ONLY)'!Z92:AI92) / 'Exam (LECTURE ONLY)'!AN$7),
IF(AND('PRINTABLE (per grading)'!H$16="OUTPUT", 'PRINTABLE (per grading)'!B$13="Prelim"), IF(ISERROR(SUMIF(OUTPUT!C$20:M$20, "CLO2", OUTPUT!C92:M92) / OUTPUT!AL$7), "", SUMIF(OUTPUT!C$20:M$20, "CLO2", OUTPUT!C92:M92) / OUTPUT!AL$7),
IF(AND('PRINTABLE (per grading)'!H$16="OUTPUT", 'PRINTABLE (per grading)'!B$13="Midterm"), IF(ISERROR(SUMIF(OUTPUT!O$20:Y$20, "CLO2", OUTPUT!O92:Y92) / OUTPUT!AM$7), "", SUMIF(OUTPUT!O$20:Y$20, "CLO2", OUTPUT!O92:Y92) / OUTPUT!AM$7),
IF(AND('PRINTABLE (per grading)'!H$16="OUTPUT", 'PRINTABLE (per grading)'!B$13="Final"), IF(ISERROR(SUMIF(OUTPUT!AA$20:AI$20, "CLO2", OUTPUT!AA92:AI92) / OUTPUT!AN$7), "", SUMIF(OUTPUT!AA$20:AI$20, "CLO2", OUTPUT!AA92:AI92) / OUTPUT!AN$7),
"")))))),"")</f>
        <v/>
      </c>
      <c r="U90" s="286" t="str">
        <f aca="false">IF(B90&lt;&gt;"",IF(T90="","",IF(T90&lt;0.5,1,IF(AND(T90&gt;=0.5,T90&lt;P$10),2,IF(T90&gt;=P$10,3)))),"")</f>
        <v/>
      </c>
      <c r="V90" s="287" t="str">
        <f aca="false">IF(B90 &lt;&gt; "",IFERROR(IF(AVERAGE(R90,T90)&gt;=P$10,"Y","N"),""),"")</f>
        <v/>
      </c>
      <c r="W90" s="194" t="str">
        <f aca="false">IF(B90 &lt;&gt; "", IFERROR(IF(C$16 = "PRELIM", SUMIF('Database (LECTURE-RES-PRAC)'!D$14:AG$14, "CLO3", 'Database (LECTURE-RES-PRAC)'!D87:AG87) / 'Grade computation'!F$6, IF(C$16 = "MIDTERM", SUMIF('Database (LECTURE-RES-PRAC)'!AJ$14:BM$14, "CLO3", 'Database (LECTURE-RES-PRAC)'!AJ87:BM87) / 'Grade computation'!G$6, IF(C$16 = "FINAL", SUMIF('Database (LECTURE-RES-PRAC)'!BP$14:CS$14, "CLO3", 'Database (LECTURE-RES-PRAC)'!BP87:CS87) / 'Grade computation'!H$6,""))),""),"")</f>
        <v/>
      </c>
      <c r="X90" s="286" t="str">
        <f aca="false">IF(B90&lt;&gt;"",IF(W90="","",IF(W90&lt;0.5,1,IF(AND(W90&gt;=0.5,W90&lt;P$10),2,IF(W90&gt;=P$10,3)))),"")</f>
        <v/>
      </c>
      <c r="Y90" s="194" t="str">
        <f aca="false">IF(B90 &lt;&gt; "",IF(AND('PRINTABLE (per grading)'!H$16="EXAM", 'PRINTABLE (per grading)'!B$13="Prelim"), IF(ISERROR(SUMIF('Exam (LECTURE ONLY)'!D$20:M$20, "CLO3", 'Exam (LECTURE ONLY)'!D92:M92) / 'Exam (LECTURE ONLY)'!AL$8), "", SUMIF('Exam (LECTURE ONLY)'!D$20:M$20, "CLO3", 'Exam (LECTURE ONLY)'!D92:M92) /'Exam (LECTURE ONLY)'!AL$8),
IF(AND('PRINTABLE (per grading)'!H$16="EXAM", 'PRINTABLE (per grading)'!B$13="Midterm"), IF(ISERROR(SUMIF('Exam (LECTURE ONLY)'!O$20:X$20, "CLO3", 'Exam (LECTURE ONLY)'!O92:X92) / 'Exam (LECTURE ONLY)'!AM$8), "", SUMIF('Exam (LECTURE ONLY)'!O$20:X$20, "CLO3", 'Exam (LECTURE ONLY)'!O92:X92) / 'Exam (LECTURE ONLY)'!AM$8),
IF(AND('PRINTABLE (per grading)'!H$16="EXAM", 'PRINTABLE (per grading)'!B$13="Final"), IF(ISERROR(SUMIF('Exam (LECTURE ONLY)'!Z$20:AI$20, "CLO3", 'Exam (LECTURE ONLY)'!Z92:AI92) / 'Exam (LECTURE ONLY)'!AN$8), "", SUMIF('Exam (LECTURE ONLY)'!Z$20:AI$20, "CLO3", 'Exam (LECTURE ONLY)'!Z92:AI92) / 'Exam (LECTURE ONLY)'!AN$8),
IF(AND('PRINTABLE (per grading)'!H$16="OUTPUT", 'PRINTABLE (per grading)'!B$13="Prelim"), IF(ISERROR(SUMIF(OUTPUT!C$20:M$20, "CLO3", OUTPUT!C92:M92) / OUTPUT!AL$8), "", SUMIF(OUTPUT!C$20:M$20, "CLO3", OUTPUT!C92:M92) / OUTPUT!AL$8),
IF(AND('PRINTABLE (per grading)'!H$16="OUTPUT", 'PRINTABLE (per grading)'!B$13="Midterm"), IF(ISERROR(SUMIF(OUTPUT!O$20:Y$20, "CLO3", OUTPUT!O92:Y92) / OUTPUT!AM$8), "", SUMIF(OUTPUT!O$20:Y$20, "CLO3", OUTPUT!O92:Y92) / OUTPUT!AM$8),
IF(AND('PRINTABLE (per grading)'!H$16="OUTPUT", 'PRINTABLE (per grading)'!B$13="Final"), IF(ISERROR(SUMIF(OUTPUT!AA$20:AI$20, "CLO3", OUTPUT!AA92:AI92) / OUTPUT!AN$8), "", SUMIF(OUTPUT!AA$20:AI$20, "CLO3", OUTPUT!AA92:AI92) / OUTPUT!AN$8),
"" )))))),"")</f>
        <v/>
      </c>
      <c r="Z90" s="286" t="str">
        <f aca="false">IF(B90&lt;&gt;"",IF(Y90="","",IF(Y90&lt;0.5,1,IF(AND(Y90&gt;=0.5,Y90&lt;P$10),2,IF(Y90&gt;=P$10,3)))),"")</f>
        <v/>
      </c>
      <c r="AA90" s="287" t="str">
        <f aca="false">IF(B90 &lt;&gt; "",IFERROR(IF(AVERAGE(W90,Y90)&gt;=P$10,"Y","N"),""),"")</f>
        <v/>
      </c>
      <c r="AB90" s="194" t="str">
        <f aca="false">IF(B90 &lt;&gt; "", IFERROR(IF(C$16 = "PRELIM", SUMIF('Database (LECTURE-RES-PRAC)'!D$14:AG$14, "CLO4", 'Database (LECTURE-RES-PRAC)'!D87:AG87) / 'Grade computation'!F$7, IF(C$16 = "MIDTERM", SUMIF('Database (LECTURE-RES-PRAC)'!AJ$14:BM$14, "CLO4", 'Database (LECTURE-RES-PRAC)'!AJ87:BM87) / 'Grade computation'!G$7, IF(C$16 = "FINAL", SUMIF('Database (LECTURE-RES-PRAC)'!BP$14:CS$14, "CLO4", 'Database (LECTURE-RES-PRAC)'!BP87:CS87) / 'Grade computation'!H$7,""))),""),"")</f>
        <v/>
      </c>
      <c r="AC90" s="286" t="str">
        <f aca="false">IF(B90&lt;&gt;"",IF(AB90="","",IF(AB90&lt;0.5,1,IF(AND(AB90&gt;=0.5,AB90&lt;P$10),2,IF(AB90&gt;=P$10,3)))),"")</f>
        <v/>
      </c>
      <c r="AD90" s="194" t="str">
        <f aca="false">IF(B90 &lt;&gt; "",IF(AND('PRINTABLE (per grading)'!H$16="EXAM", 'PRINTABLE (per grading)'!B$13="Prelim"), IF(ISERROR(SUMIF('Exam (LECTURE ONLY)'!D$20:M$20, "CLO4", 'Exam (LECTURE ONLY)'!D92:M92) / 'Exam (LECTURE ONLY)'!AL$9), "", SUMIF('Exam (LECTURE ONLY)'!D$20:M$20, "CLO4", 'Exam (LECTURE ONLY)'!D92:M92) /'Exam (LECTURE ONLY)'!AL$9),
IF(AND('PRINTABLE (per grading)'!H$16="EXAM", 'PRINTABLE (per grading)'!B$13="Midterm"), IF(ISERROR(SUMIF('Exam (LECTURE ONLY)'!O$20:X$20, "CLO4", 'Exam (LECTURE ONLY)'!O92:X92) / 'Exam (LECTURE ONLY)'!AM$9), "", SUMIF('Exam (LECTURE ONLY)'!O$20:X$20, "CLO4", 'Exam (LECTURE ONLY)'!O92:X92) / 'Exam (LECTURE ONLY)'!AM$9),
IF(AND('PRINTABLE (per grading)'!H$16="EXAM", 'PRINTABLE (per grading)'!B$13="Final"), IF(ISERROR(SUMIF('Exam (LECTURE ONLY)'!Z$20:AI$20, "CLO4", 'Exam (LECTURE ONLY)'!Z92:AI92) / 'Exam (LECTURE ONLY)'!AN$9), "", SUMIF('Exam (LECTURE ONLY)'!Z$20:AI$20, "CLO4", 'Exam (LECTURE ONLY)'!Z92:AI92) / 'Exam (LECTURE ONLY)'!AN$9),
IF(AND('PRINTABLE (per grading)'!H$16="OUTPUT", 'PRINTABLE (per grading)'!B$13="Prelim"), IF(ISERROR(SUMIF(OUTPUT!C$20:M$20, "CLO4", OUTPUT!C92:M92) / OUTPUT!AL$9), "", SUMIF(OUTPUT!C$20:M$20, "CLO4", OUTPUT!C92:M92) / OUTPUT!AL$9),
IF(AND('PRINTABLE (per grading)'!H$16="OUTPUT", 'PRINTABLE (per grading)'!B$13="Midterm"), IF(ISERROR(SUMIF(OUTPUT!O$20:Y$20, "CLO4", OUTPUT!O92:Y92) / OUTPUT!AM$9), "", SUMIF(OUTPUT!O$20:Y$20, "CLO4", OUTPUT!O92:Y92) / OUTPUT!AM$9),
IF(AND('PRINTABLE (per grading)'!H$16="OUTPUT", 'PRINTABLE (per grading)'!B$13="Final"), IF(ISERROR(SUMIF(OUTPUT!AA$20:AI$20, "CLO4", OUTPUT!AA92:AI92) / OUTPUT!AN$9), "", SUMIF(OUTPUT!AA$20:AI$20, "CLO4", OUTPUT!AA92:AI92) / OUTPUT!AN$9),
"")))))),"")</f>
        <v/>
      </c>
      <c r="AE90" s="286" t="str">
        <f aca="false">IF(B90&lt;&gt;"",IF(AD90="","",IF(AD90&lt;0.5,1,IF(AND(AD90&gt;=0.5,AD90&lt;P$10),2,IF(AD90&gt;=P$10,3)))),"")</f>
        <v/>
      </c>
      <c r="AF90" s="287" t="str">
        <f aca="false">IF(B90 &lt;&gt; "",IFERROR(IF(AVERAGE(AB90,AD90)&gt;=P$10,"Y","N"),""),"")</f>
        <v/>
      </c>
      <c r="AG90" s="194" t="str">
        <f aca="false">IF(B90 &lt;&gt; "", IFERROR(IF(C$16 = "PRELIM", SUMIF('Database (LECTURE-RES-PRAC)'!D$14:AG$14, "CLO5", 'Database (LECTURE-RES-PRAC)'!D87:AG87) / 'Grade computation'!F$8, IF(C$16 = "MIDTERM", SUMIF('Database (LECTURE-RES-PRAC)'!AJ$14:BM$14, "CLO5", 'Database (LECTURE-RES-PRAC)'!AJ87:BM87) / 'Grade computation'!G$8, IF(C$16 = "FINAL", SUMIF('Database (LECTURE-RES-PRAC)'!BP$14:CS$14, "CLO5", 'Database (LECTURE-RES-PRAC)'!BP87:CS87) / 'Grade computation'!H$8,""))),""),"")</f>
        <v/>
      </c>
      <c r="AH90" s="286" t="str">
        <f aca="false">IF(B90&lt;&gt;"",IF(AG90="","",IF(AG90&lt;0.5,1,IF(AND(AG90&gt;=0.5,AG90&lt;P$10),2,IF(AG90&gt;=P$10,3)))),"")</f>
        <v/>
      </c>
      <c r="AI90" s="194" t="str">
        <f aca="false">IF(B90 &lt;&gt; "",IF(AND('PRINTABLE (per grading)'!H$16="EXAM", 'PRINTABLE (per grading)'!B$13="Prelim"), IF(ISERROR(SUMIF('Exam (LECTURE ONLY)'!D$20:M$20, "CLO5", 'Exam (LECTURE ONLY)'!D92:M92) / 'Exam (LECTURE ONLY)'!AL$10), "", SUMIF('Exam (LECTURE ONLY)'!D$20:M$20, "CLO5", 'Exam (LECTURE ONLY)'!D92:M92) /'Exam (LECTURE ONLY)'!AL$10),
IF(AND('PRINTABLE (per grading)'!H$16="EXAM", 'PRINTABLE (per grading)'!B$13="Midterm"), IF(ISERROR(SUMIF('Exam (LECTURE ONLY)'!O$20:X$20, "CLO5", 'Exam (LECTURE ONLY)'!O92:X92) / 'Exam (LECTURE ONLY)'!AM$10), "", SUMIF('Exam (LECTURE ONLY)'!O$20:X$20, "CLO5", 'Exam (LECTURE ONLY)'!O92:X92) / 'Exam (LECTURE ONLY)'!AM$10),
IF(AND('PRINTABLE (per grading)'!H$16="EXAM", 'PRINTABLE (per grading)'!B$13="Final"), IF(ISERROR(SUMIF('Exam (LECTURE ONLY)'!Z$20:AI$20, "CLO5", 'Exam (LECTURE ONLY)'!Z92:AI92) / 'Exam (LECTURE ONLY)'!AN$10), "", SUMIF('Exam (LECTURE ONLY)'!Z$20:AI$20, "CLO5", 'Exam (LECTURE ONLY)'!Z92:AI92) / 'Exam (LECTURE ONLY)'!AN$10),
IF(AND('PRINTABLE (per grading)'!H$16="OUTPUT", 'PRINTABLE (per grading)'!B$13="Prelim"), IF(ISERROR(SUMIF(OUTPUT!C$20:M$20, "CLO5", OUTPUT!C92:M92) / OUTPUT!AL$10), "", SUMIF(OUTPUT!C$20:M$20, "CLO5", OUTPUT!C92:M92) / OUTPUT!AL$10),
IF(AND('PRINTABLE (per grading)'!H$16="OUTPUT", 'PRINTABLE (per grading)'!B$13="Midterm"), IF(ISERROR(SUMIF(OUTPUT!O$20:Y$20, "CLO5", OUTPUT!O92:Y92) / OUTPUT!AM$10), "", SUMIF(OUTPUT!O$20:Y$20, "CLO5", OUTPUT!O92:Y92) / OUTPUT!AM$10),
IF(AND('PRINTABLE (per grading)'!H$16="OUTPUT", 'PRINTABLE (per grading)'!B$13="Final"), IF(ISERROR(SUMIF(OUTPUT!AA$20:AI$20, "CLO5", OUTPUT!AA92:AI92) / OUTPUT!AN$10), "", SUMIF(OUTPUT!AA$20:AI$20, "CLO5", OUTPUT!AA92:AI92) / OUTPUT!AN$10),
"")))))),"")</f>
        <v/>
      </c>
      <c r="AJ90" s="286" t="str">
        <f aca="false">IF(B90&lt;&gt;"",IF(AI90="","",IF(AI90&lt;0.5,1,IF(AND(AI90&gt;=0.5,AI90&lt;P$10),2,IF(AI90&gt;=P$10,3)))),"")</f>
        <v/>
      </c>
      <c r="AK90" s="287" t="str">
        <f aca="false">IF(B90 &lt;&gt; "",IFERROR(IF(AVERAGE(AG90,AI90)&gt;=P$10,"Y","N"),""),"")</f>
        <v/>
      </c>
      <c r="AL90" s="194" t="str">
        <f aca="false">IF(B90 &lt;&gt; "", IFERROR(IF(C$16 = "PRELIM", SUMIF('Database (LECTURE-RES-PRAC)'!D$14:AG$14, "CLO6", 'Database (LECTURE-RES-PRAC)'!D87:AG87) / 'Grade computation'!F$9, IF(C$16 = "MIDTERM", SUMIF('Database (LECTURE-RES-PRAC)'!AJ$14:BM$14, "CLO6", 'Database (LECTURE-RES-PRAC)'!AJ87:BM87) / 'Grade computation'!G$9, IF(C$16 = "FINAL", SUMIF('Database (LECTURE-RES-PRAC)'!BP$14:CS$14, "CLO6", 'Database (LECTURE-RES-PRAC)'!BP87:CS87) / 'Grade computation'!H$9,""))),""),"")</f>
        <v/>
      </c>
      <c r="AM90" s="286" t="str">
        <f aca="false">IF(B90&lt;&gt;"",IF(AL90="","",IF(AL90&lt;0.5,1,IF(AND(AL90&gt;=0.5,AL90&lt;P$10),2,IF(AL90&gt;=P$10,3)))),"")</f>
        <v/>
      </c>
      <c r="AN90" s="194" t="str">
        <f aca="false">IF(B90 &lt;&gt; "",IF(AND('PRINTABLE (per grading)'!H$16="EXAM", 'PRINTABLE (per grading)'!B$13="Prelim"), IF(ISERROR(SUMIF('Exam (LECTURE ONLY)'!D$20:M$20, "CLO6", 'Exam (LECTURE ONLY)'!D92:M92) / 'Exam (LECTURE ONLY)'!AL$11), "", SUMIF('Exam (LECTURE ONLY)'!D$20:M$20, "CLO6", 'Exam (LECTURE ONLY)'!D92:M92) /'Exam (LECTURE ONLY)'!AL$11),
IF(AND('PRINTABLE (per grading)'!H$16="EXAM", 'PRINTABLE (per grading)'!B$13="Midterm"), IF(ISERROR(SUMIF('Exam (LECTURE ONLY)'!O$20:X$20, "CLO6", 'Exam (LECTURE ONLY)'!O92:X92) / 'Exam (LECTURE ONLY)'!AM$11), "", SUMIF('Exam (LECTURE ONLY)'!O$20:X$20, "CLO6", 'Exam (LECTURE ONLY)'!O92:X92) / 'Exam (LECTURE ONLY)'!AM$11),
IF(AND('PRINTABLE (per grading)'!H$16="EXAM", 'PRINTABLE (per grading)'!B$13="Final"), IF(ISERROR(SUMIF('Exam (LECTURE ONLY)'!Z$20:AI$20, "CLO6", 'Exam (LECTURE ONLY)'!Z92:AI92) / 'Exam (LECTURE ONLY)'!AN$11), "", SUMIF('Exam (LECTURE ONLY)'!Z$20:AI$20, "CLO6", 'Exam (LECTURE ONLY)'!Z92:AI92) / 'Exam (LECTURE ONLY)'!AN$11),
IF(AND('PRINTABLE (per grading)'!H$16="OUTPUT", 'PRINTABLE (per grading)'!B$13="Prelim"), IF(ISERROR(SUMIF(OUTPUT!C$20:M$20, "CLO6", OUTPUT!C92:M92) / OUTPUT!AL$11), "", SUMIF(OUTPUT!C$20:M$20, "CLO6", OUTPUT!C92:M92) / OUTPUT!AL$11),
IF(AND('PRINTABLE (per grading)'!H$16="OUTPUT", 'PRINTABLE (per grading)'!B$13="Midterm"), IF(ISERROR(SUMIF(OUTPUT!O$20:Y$20, "CLO6", OUTPUT!O92:Y92) / OUTPUT!AM$11), "", SUMIF(OUTPUT!O$20:Y$20, "CLO6", OUTPUT!O92:Y92) / OUTPUT!AM$11),
IF(AND('PRINTABLE (per grading)'!H$16="OUTPUT", 'PRINTABLE (per grading)'!B$13="Final"), IF(ISERROR(SUMIF(OUTPUT!AA$20:AI$20, "CLO6", OUTPUT!AA92:AI92) / OUTPUT!AN$11), "", SUMIF(OUTPUT!AA$20:AI$20, "CLO6", OUTPUT!AA92:AI92) / OUTPUT!AN$11),
"")))))),"")</f>
        <v/>
      </c>
      <c r="AO90" s="286" t="str">
        <f aca="false">IF(B90&lt;&gt;"",IF(AN90="","",IF(AN90&lt;0.5,1,IF(AND(AN90&gt;=0.5,AN90&lt;P$10),2,IF(AN90&gt;=P$10,3)))),"")</f>
        <v/>
      </c>
      <c r="AP90" s="287" t="str">
        <f aca="false">IF(B90 &lt;&gt; "",IFERROR(IF(AVERAGE(AL90,AN90)&gt;=P$10,"Y","N"),""),"")</f>
        <v/>
      </c>
      <c r="AQ90" s="194" t="str">
        <f aca="false">IF(B90 &lt;&gt; "", IFERROR(IF(C$16 = "PRELIM", SUMIF('Database (LECTURE-RES-PRAC)'!D$14:AG$14, "CLO7", 'Database (LECTURE-RES-PRAC)'!D87:AG87) / 'Grade computation'!F$10, IF(C$16 = "MIDTERM", SUMIF('Database (LECTURE-RES-PRAC)'!AJ$14:BM$14, "CLO7", 'Database (LECTURE-RES-PRAC)'!AJ87:BM87) / 'Grade computation'!G$10, IF(C$16 = "FINAL", SUMIF('Database (LECTURE-RES-PRAC)'!BP$14:CS$14, "CLO7", 'Database (LECTURE-RES-PRAC)'!BP87:CS87) / 'Grade computation'!H$10,""))),""),"")</f>
        <v/>
      </c>
      <c r="AR90" s="286" t="str">
        <f aca="false">IF(B90&lt;&gt;"",IF(AQ90="","",IF(AQ90&lt;0.5,1,IF(AND(AQ90&gt;=0.5,AQ90&lt;P$10),2,IF(AQ90&gt;=P$10,3)))),"")</f>
        <v/>
      </c>
      <c r="AS90" s="194" t="str">
        <f aca="false">IF(B90 &lt;&gt; "",IF(AND('PRINTABLE (per grading)'!H$16="EXAM", 'PRINTABLE (per grading)'!B$13="Prelim"), IF(ISERROR(SUMIF('Exam (LECTURE ONLY)'!D$20:M$20, "CLO7", 'Exam (LECTURE ONLY)'!D92:M92) / 'Exam (LECTURE ONLY)'!AL$12), "", SUMIF('Exam (LECTURE ONLY)'!D$20:M$20, "CLO7", 'Exam (LECTURE ONLY)'!D92:M92) /'Exam (LECTURE ONLY)'!AL$12),
IF(AND('PRINTABLE (per grading)'!H$16="EXAM", 'PRINTABLE (per grading)'!B$13="Midterm"), IF(ISERROR(SUMIF('Exam (LECTURE ONLY)'!O$20:X$20, "CLO7", 'Exam (LECTURE ONLY)'!O92:X92) / 'Exam (LECTURE ONLY)'!AM$12), "", SUMIF('Exam (LECTURE ONLY)'!O$20:X$20, "CLO7", 'Exam (LECTURE ONLY)'!O92:X92) / 'Exam (LECTURE ONLY)'!AM$12),
IF(AND('PRINTABLE (per grading)'!H$16="EXAM", 'PRINTABLE (per grading)'!B$13="Final"), IF(ISERROR(SUMIF('Exam (LECTURE ONLY)'!Z$20:AI$20, "CLO7", 'Exam (LECTURE ONLY)'!Z92:AI92) / 'Exam (LECTURE ONLY)'!AN$12), "", SUMIF('Exam (LECTURE ONLY)'!Z$20:AI$20, "CLO7", 'Exam (LECTURE ONLY)'!Z92:AI92) / 'Exam (LECTURE ONLY)'!AN$12),
IF(AND('PRINTABLE (per grading)'!H$16="OUTPUT", 'PRINTABLE (per grading)'!B$13="Prelim"), IF(ISERROR(SUMIF(OUTPUT!C$20:M$20, "CLO7", OUTPUT!C92:M92) / OUTPUT!AL$12), "", SUMIF(OUTPUT!C$20:M$20, "CLO7", OUTPUT!C92:M92) / OUTPUT!AL$12),
IF(AND('PRINTABLE (per grading)'!H$16="OUTPUT", 'PRINTABLE (per grading)'!B$13="Midterm"), IF(ISERROR(SUMIF(OUTPUT!O$20:Y$20, "CLO7", OUTPUT!O92:Y92) / OUTPUT!AM$12), "", SUMIF(OUTPUT!O$20:Y$20, "CLO7", OUTPUT!O92:Y92) / OUTPUT!AM$12),
IF(AND('PRINTABLE (per grading)'!H$16="OUTPUT", 'PRINTABLE (per grading)'!B$13="Final"), IF(ISERROR(SUMIF(OUTPUT!AA$20:AI$20, "CLO7", OUTPUT!AA92:AI92) / OUTPUT!AN$12), "", SUMIF(OUTPUT!AA$20:AI$20, "CLO7", OUTPUT!AA92:AI92) / OUTPUT!AN$12),
"")))))),"")</f>
        <v/>
      </c>
      <c r="AT90" s="286" t="str">
        <f aca="false">IF(B90&lt;&gt;"",IF(AS90="","",IF(AS90&lt;0.5,1,IF(AND(AS90&gt;=0.5,AS90&lt;P$10),2,IF(AS90&gt;=P$10,3)))),"")</f>
        <v/>
      </c>
      <c r="AU90" s="287" t="str">
        <f aca="false">IF(B90 &lt;&gt; "",IFERROR(IF(AVERAGE(AQ90,AS90)&gt;=P$10,"Y","N"),""),"")</f>
        <v/>
      </c>
      <c r="AV90" s="194" t="str">
        <f aca="false">IF(B90 &lt;&gt; "", IFERROR(IF(C$16 = "PRELIM", SUMIF('Database (LECTURE-RES-PRAC)'!D$14:AG$14, "CLO8", 'Database (LECTURE-RES-PRAC)'!D87:AG87) / 'Grade computation'!F$11, IF(C$16 = "MIDTERM", SUMIF('Database (LECTURE-RES-PRAC)'!AJ$14:BM$14, "CLO8", 'Database (LECTURE-RES-PRAC)'!AJ87:BM87) / 'Grade computation'!G$11, IF(C$16 = "FINAL", SUMIF('Database (LECTURE-RES-PRAC)'!BP$14:CS$14, "CLO8", 'Database (LECTURE-RES-PRAC)'!BP87:CS87) / 'Grade computation'!H$11,""))),""),"")</f>
        <v/>
      </c>
      <c r="AW90" s="286" t="str">
        <f aca="false">IF(B90&lt;&gt;"",IF(AV90="","",IF(AV90&lt;0.5,1,IF(AND(AV90&gt;=0.5,AV90&lt;P$10),2,IF(AV90&gt;=P$10,3)))),"")</f>
        <v/>
      </c>
      <c r="AX90" s="194" t="str">
        <f aca="false">IF(B90 &lt;&gt; "",IF(AND('PRINTABLE (per grading)'!H$16="EXAM", 'PRINTABLE (per grading)'!B$13="Prelim"), IF(ISERROR(SUMIF('Exam (LECTURE ONLY)'!D$20:M$20, "CLO8", 'Exam (LECTURE ONLY)'!D92:M92) / 'Exam (LECTURE ONLY)'!AL$13), "", SUMIF('Exam (LECTURE ONLY)'!D$20:M$20, "CLO8", 'Exam (LECTURE ONLY)'!D92:M92) /'Exam (LECTURE ONLY)'!AL$13),
IF(AND('PRINTABLE (per grading)'!H$16="EXAM", 'PRINTABLE (per grading)'!B$13="Midterm"), IF(ISERROR(SUMIF('Exam (LECTURE ONLY)'!O$20:X$20, "CLO8", 'Exam (LECTURE ONLY)'!O92:X92) / 'Exam (LECTURE ONLY)'!AM$13), "", SUMIF('Exam (LECTURE ONLY)'!O$20:X$20, "CLO8", 'Exam (LECTURE ONLY)'!O92:X92) / 'Exam (LECTURE ONLY)'!AM$13),
IF(AND('PRINTABLE (per grading)'!H$16="EXAM", 'PRINTABLE (per grading)'!B$13="Final"), IF(ISERROR(SUMIF('Exam (LECTURE ONLY)'!Z$20:AI$20, "CLO8", 'Exam (LECTURE ONLY)'!Z92:AI92) / 'Exam (LECTURE ONLY)'!AN$13), "", SUMIF('Exam (LECTURE ONLY)'!Z$20:AI$20, "CLO8", 'Exam (LECTURE ONLY)'!Z92:AI92) / 'Exam (LECTURE ONLY)'!AN$13),
IF(AND('PRINTABLE (per grading)'!H$16="OUTPUT", 'PRINTABLE (per grading)'!B$13="Prelim"), IF(ISERROR(SUMIF(OUTPUT!C$20:M$20, "CLO8", OUTPUT!C92:M92) / OUTPUT!AL$13), "", SUMIF(OUTPUT!C$20:M$20, "CLO8", OUTPUT!C92:M92) / OUTPUT!AL$13),
IF(AND('PRINTABLE (per grading)'!H$16="OUTPUT", 'PRINTABLE (per grading)'!B$13="Midterm"), IF(ISERROR(SUMIF(OUTPUT!O$20:Y$20, "CLO8", OUTPUT!O92:Y92) / OUTPUT!AM$13), "", SUMIF(OUTPUT!O$20:Y$20, "CLO8", OUTPUT!O92:Y92) / OUTPUT!AM$13),
IF(AND('PRINTABLE (per grading)'!H$16="OUTPUT", 'PRINTABLE (per grading)'!B$13="Final"), IF(ISERROR(SUMIF(OUTPUT!AA$20:AI$20, "CLO8", OUTPUT!AA92:AI92) / OUTPUT!AN$13), "", SUMIF(OUTPUT!AA$20:AI$20, "CLO8", OUTPUT!AA92:AI92) / OUTPUT!AN$13),
"")))))),"")</f>
        <v/>
      </c>
      <c r="AY90" s="286" t="str">
        <f aca="false">IF(B90&lt;&gt;"",IF(AX90="","",IF(AX90&lt;0.5,1,IF(AND(AX90&gt;=0.5,AX90&lt;P$10),2,IF(AX90&gt;=P$10,3)))),"")</f>
        <v/>
      </c>
      <c r="AZ90" s="287" t="str">
        <f aca="false">IF(B90 &lt;&gt; "",IFERROR(IF(AVERAGE(AV90,AX90)&gt;=P$10,"Y","N"),""),"")</f>
        <v/>
      </c>
      <c r="BA90" s="194" t="str">
        <f aca="false">IF(B90 &lt;&gt; "", IFERROR(IF(C$16 = "PRELIM", SUMIF('Database (LECTURE-RES-PRAC)'!D$14:AG$14, "CLO9", 'Database (LECTURE-RES-PRAC)'!D87:AG87) / 'Grade computation'!F$12, IF(C$16 = "MIDTERM", SUMIF('Database (LECTURE-RES-PRAC)'!AJ$14:BM$14, "CLO9", 'Database (LECTURE-RES-PRAC)'!AJ87:BM87) / 'Grade computation'!G$12, IF(C$16 = "FINAL", SUMIF('Database (LECTURE-RES-PRAC)'!BP$14:CS$14, "CLO9", 'Database (LECTURE-RES-PRAC)'!BP87:CS87) / 'Grade computation'!H$12,""))),""),"")</f>
        <v/>
      </c>
      <c r="BB90" s="286" t="str">
        <f aca="false">IF(B90&lt;&gt;"",IF(BA90="","",IF(BA90&lt;0.5,1,IF(AND(BA90&gt;=0.5,BA90&lt;P$10),2,IF(BA90&gt;=P$10,3)))),"")</f>
        <v/>
      </c>
      <c r="BC90" s="194" t="str">
        <f aca="false">IF(B90 &lt;&gt; "",IF(AND('PRINTABLE (per grading)'!H$16="EXAM", 'PRINTABLE (per grading)'!B$13="Prelim"), IF(ISERROR(SUMIF('Exam (LECTURE ONLY)'!D$20:M$20, "CLO9", 'Exam (LECTURE ONLY)'!D92:M92) / 'Exam (LECTURE ONLY)'!AL$14), "", SUMIF('Exam (LECTURE ONLY)'!D$20:M$20, "CLO9", 'Exam (LECTURE ONLY)'!D92:M92) /'Exam (LECTURE ONLY)'!AL$14),
IF(AND('PRINTABLE (per grading)'!H$16="EXAM", 'PRINTABLE (per grading)'!B$13="Midterm"), IF(ISERROR(SUMIF('Exam (LECTURE ONLY)'!O$20:X$20, "CLO9", 'Exam (LECTURE ONLY)'!O92:X92) / 'Exam (LECTURE ONLY)'!AM$14), "", SUMIF('Exam (LECTURE ONLY)'!O$20:X$20, "CLO9", 'Exam (LECTURE ONLY)'!O92:X92) / 'Exam (LECTURE ONLY)'!AM$14),
IF(AND('PRINTABLE (per grading)'!H$16="EXAM", 'PRINTABLE (per grading)'!B$13="Final"), IF(ISERROR(SUMIF('Exam (LECTURE ONLY)'!Z$20:AI$20, "CLO9", 'Exam (LECTURE ONLY)'!Z92:AI92) / 'Exam (LECTURE ONLY)'!AN$14), "", SUMIF('Exam (LECTURE ONLY)'!Z$20:AI$20, "CLO9", 'Exam (LECTURE ONLY)'!Z92:AI92) / 'Exam (LECTURE ONLY)'!AN$14),
IF(AND('PRINTABLE (per grading)'!H$16="OUTPUT", 'PRINTABLE (per grading)'!B$13="Prelim"), IF(ISERROR(SUMIF(OUTPUT!C$20:M$20, "CLO9", OUTPUT!C92:M92) / OUTPUT!AL$14), "", SUMIF(OUTPUT!C$20:M$20, "CLO9", OUTPUT!C92:M92) / OUTPUT!AL$14),
IF(AND('PRINTABLE (per grading)'!H$16="OUTPUT", 'PRINTABLE (per grading)'!B$13="Midterm"), IF(ISERROR(SUMIF(OUTPUT!O$20:Y$20, "CLO9", OUTPUT!O92:Y92) / OUTPUT!AM$14), "", SUMIF(OUTPUT!O$20:Y$20, "CLO9", OUTPUT!O92:Y92) / OUTPUT!AM$14),
IF(AND('PRINTABLE (per grading)'!H$16="OUTPUT", 'PRINTABLE (per grading)'!B$13="Final"), IF(ISERROR(SUMIF(OUTPUT!AA$20:AI$20, "CLO9", OUTPUT!AA92:AI92) / OUTPUT!AN$14), "", SUMIF(OUTPUT!AA$20:AI$20, "CLO9", OUTPUT!AA92:AI92) / OUTPUT!AN$14),
"")))))),"")</f>
        <v/>
      </c>
      <c r="BD90" s="286" t="str">
        <f aca="false">IF(B90&lt;&gt;"",IF(BC90="","",IF(BC90&lt;0.5,1,IF(AND(BC90&gt;=0.5,BC90&lt;P$10),2,IF(BC90&gt;=P$10,3)))),"")</f>
        <v/>
      </c>
      <c r="BE90" s="287" t="str">
        <f aca="false">IF(B90 &lt;&gt; "",IFERROR(IF(AVERAGE(BA90,BC90)&gt;=P$10,"Y","N"),""),"")</f>
        <v/>
      </c>
      <c r="BF90" s="194" t="str">
        <f aca="false">IF(B90 &lt;&gt; "", IFERROR(IF(C$16 = "PRELIM", SUMIF('Database (LECTURE-RES-PRAC)'!D$14:AG$14, "CLO10", 'Database (LECTURE-RES-PRAC)'!D87:AG87) / 'Grade computation'!F$13, IF(C$16 = "MIDTERM", SUMIF('Database (LECTURE-RES-PRAC)'!AJ$14:BM$14, "CLO10", 'Database (LECTURE-RES-PRAC)'!AJ87:BM87) / 'Grade computation'!G$13, IF(C$16 = "FINAL", SUMIF('Database (LECTURE-RES-PRAC)'!BP$14:CS$14, "CLO10", 'Database (LECTURE-RES-PRAC)'!BP87:CS87) / 'Grade computation'!H$13,""))),""),"")</f>
        <v/>
      </c>
      <c r="BG90" s="286" t="str">
        <f aca="false">IF(B90&lt;&gt;"",IF(BF90="","",IF(BF90&lt;0.5,1,IF(AND(BF90&gt;=0.5,BF90&lt;P$10),2,IF(BF90&gt;=P$10,3)))),"")</f>
        <v/>
      </c>
      <c r="BH90" s="194" t="str">
        <f aca="false">IF(B90 &lt;&gt; "",IF(AND('PRINTABLE (per grading)'!H$16="EXAM", 'PRINTABLE (per grading)'!B$13="Prelim"), IF(ISERROR(SUMIF('Exam (LECTURE ONLY)'!D$20:M$20, "CLO10", 'Exam (LECTURE ONLY)'!D92:M92) / 'Exam (LECTURE ONLY)'!AL$15), "", SUMIF('Exam (LECTURE ONLY)'!D$20:M$20, "CLO10", 'Exam (LECTURE ONLY)'!D92:M92) /'Exam (LECTURE ONLY)'!AL$15),
IF(AND('PRINTABLE (per grading)'!H$16="EXAM", 'PRINTABLE (per grading)'!B$13="Midterm"), IF(ISERROR(SUMIF('Exam (LECTURE ONLY)'!O$20:X$20, "CLO10", 'Exam (LECTURE ONLY)'!O92:X92) / 'Exam (LECTURE ONLY)'!AM$15), "", SUMIF('Exam (LECTURE ONLY)'!O$20:X$20, "CLO10", 'Exam (LECTURE ONLY)'!O92:X92) / 'Exam (LECTURE ONLY)'!AM$15),
IF(AND('PRINTABLE (per grading)'!H$16="EXAM", 'PRINTABLE (per grading)'!B$13="Final"), IF(ISERROR(SUMIF('Exam (LECTURE ONLY)'!Z$20:AI$20, "CLO10", 'Exam (LECTURE ONLY)'!Z92:AI92) / 'Exam (LECTURE ONLY)'!AN$15), "", SUMIF('Exam (LECTURE ONLY)'!Z$20:AI$20, "CLO10", 'Exam (LECTURE ONLY)'!Z92:AI92) / 'Exam (LECTURE ONLY)'!AN$15),
IF(AND('PRINTABLE (per grading)'!H$16="OUTPUT", 'PRINTABLE (per grading)'!B$13="Prelim"), IF(ISERROR(SUMIF(OUTPUT!C$20:M$20, "CLO10", OUTPUT!C92:M92) / OUTPUT!AL$15), "", SUMIF(OUTPUT!C$20:M$20, "CLO10", OUTPUT!C92:M92) / OUTPUT!AL$15),
IF(AND('PRINTABLE (per grading)'!H$16="OUTPUT", 'PRINTABLE (per grading)'!B$13="Midterm"), IF(ISERROR(SUMIF(OUTPUT!O$20:Y$20, "CLO10", OUTPUT!O92:Y92) / OUTPUT!AM$15), "", SUMIF(OUTPUT!O$20:Y$20, "CLO10", OUTPUT!O92:Y92) / OUTPUT!AM$15),
IF(AND('PRINTABLE (per grading)'!H$16="OUTPUT", 'PRINTABLE (per grading)'!B$13="Final"), IF(ISERROR(SUMIF(OUTPUT!AA$20:AI$20, "CLO10", OUTPUT!AA92:AI92) / OUTPUT!AN$15), "", SUMIF(OUTPUT!AA$20:AI$20, "CLO10", OUTPUT!AA92:AI92) / OUTPUT!AN$15),
"")))))),"")</f>
        <v/>
      </c>
      <c r="BI90" s="286" t="str">
        <f aca="false">IF(B90&lt;&gt;"",IF(BH90="","",IF(BH90&lt;0.5,1,IF(AND(BH90&gt;=0.5,BH90&lt;P$10),2,IF(BH90&gt;=P$10,3)))),"")</f>
        <v/>
      </c>
      <c r="BJ90" s="287" t="str">
        <f aca="false">IF(B90 &lt;&gt; "",IFERROR(IF(AVERAGE(BF90,BH90)&gt;=P$10,"Y","N"),""),"")</f>
        <v/>
      </c>
      <c r="BK90" s="8"/>
    </row>
    <row r="91" customFormat="false" ht="19.5" hidden="false" customHeight="true" outlineLevel="0" collapsed="false">
      <c r="A91" s="183" t="str">
        <f aca="false">IF(ISBLANK('Database (LECTURE-RES-PRAC)'!A88),"",'Database (LECTURE-RES-PRAC)'!A88)</f>
        <v/>
      </c>
      <c r="B91" s="184" t="str">
        <f aca="false">IF(ISBLANK('Database (LECTURE-RES-PRAC)'!B88),"",'Database (LECTURE-RES-PRAC)'!B88)</f>
        <v/>
      </c>
      <c r="C91" s="230" t="str">
        <f aca="false">IF(B91&lt;&gt;"",IF(C$16="PRELIM",'Grade computation'!C91, IF(C$16="MIDTERM",'Grade computation'!K91, IF(C$16="FINAL",'Grade computation'!S91,""))),"")</f>
        <v/>
      </c>
      <c r="D91" s="231" t="str">
        <f aca="false">IF(B91&lt;&gt;"",IFERROR(IF(B$11="80-20", (((C91/C$19)*X$6)+X$7)*D$18, IF(B$11="60-40", (((C91/C$19)*Y$6)+Y$7)*D$18, 0)),0),"")</f>
        <v/>
      </c>
      <c r="E91" s="230" t="str">
        <f aca="false">IF(B91&lt;&gt;"", IF(C$16="PRELIM",'Grade computation'!E91, IF(C$16="MIDTERM",'Grade computation'!M91, IF(C$16="FINAL",'Grade computation'!U91,""))),"")</f>
        <v/>
      </c>
      <c r="F91" s="232" t="str">
        <f aca="false">IF(B91&lt;&gt;"",IFERROR(IF(B$11="80-20", (((E91/E$19)*X$6)+X$7)*F$18, IF(B$11="60-40", (((E91/E$19)*Y$6)+Y$7)*F$18, 0)),0),"")</f>
        <v/>
      </c>
      <c r="G91" s="233" t="str">
        <f aca="false">IF(B91&lt;&gt;"",IFERROR((D91+F91),0),"")</f>
        <v/>
      </c>
      <c r="H91" s="234" t="str">
        <f aca="false">IF(B91&lt;&gt;"",IF(C$16="PRELIM", 'Grade computation'!H91, IF(C$16="MIDTERM", 'Grade computation'!P91, IF(C$16="FINAL",'Grade computation'!X91, ""))),"")</f>
        <v/>
      </c>
      <c r="I91" s="233" t="str">
        <f aca="false">IF(B91&lt;&gt;"",IFERROR(IF(B$11="80-20", (((H91/H$19)*X$6)+X$7)*I$19, IF(B$11="60-40", (((H91/H$19)*Y$6)+Y$7)*I$19, 0)),0),"")</f>
        <v/>
      </c>
      <c r="J91" s="237" t="str">
        <f aca="false">IFERROR((G91+I91),"")</f>
        <v/>
      </c>
      <c r="K91" s="183" t="str">
        <f aca="false">IFERROR(IF(J91="","",IF(J91&gt;=75,"PASSED","FAILED")),"")</f>
        <v/>
      </c>
      <c r="L91" s="183"/>
      <c r="M91" s="194" t="str">
        <f aca="false">IF(B91 &lt;&gt; "", IFERROR(IF(C$16 = "PRELIM", SUMIF('Database (LECTURE-RES-PRAC)'!D$14:AG$14, "CLO1", 'Database (LECTURE-RES-PRAC)'!D88:AG88) / 'Grade computation'!F$4, IF(C$16 = "MIDTERM", SUMIF('Database (LECTURE-RES-PRAC)'!AJ$14:BM$14, "CLO1", 'Database (LECTURE-RES-PRAC)'!AJ88:BM88) / 'Grade computation'!G$4, IF(C$16 = "FINAL", SUMIF('Database (LECTURE-RES-PRAC)'!BP$14:CS$14, "CLO1", 'Database (LECTURE-RES-PRAC)'!BP88:CS88) / 'Grade computation'!H$4,""))),""),"")</f>
        <v/>
      </c>
      <c r="N91" s="286" t="str">
        <f aca="false">IF(B91&lt;&gt;"",IF(M91="","",IF(M91&lt;0.5,1,IF(AND(M91&gt;=0.5,M91&lt;P$10),2,IF(M91&gt;=P$10,3)))),"")</f>
        <v/>
      </c>
      <c r="O91" s="194" t="str">
        <f aca="false">IF(B91 &lt;&gt; "",IF(AND('PRINTABLE (per grading)'!H$16="EXAM", 'PRINTABLE (per grading)'!B$13="Prelim"), IF(ISERROR(SUMIF('Exam (LECTURE ONLY)'!D$20:M$20, "CLO1", 'Exam (LECTURE ONLY)'!D93:M93) / 'Exam (LECTURE ONLY)'!AL$6), "", SUMIF('Exam (LECTURE ONLY)'!D$20:M$20, "CLO1", 'Exam (LECTURE ONLY)'!D93:M93) /'Exam (LECTURE ONLY)'!AL$6),
IF(AND('PRINTABLE (per grading)'!H$16="EXAM", 'PRINTABLE (per grading)'!B$13="Midterm"), IF(ISERROR(SUMIF('Exam (LECTURE ONLY)'!O$20:X$20, "CLO1", 'Exam (LECTURE ONLY)'!O93:X93) / 'Exam (LECTURE ONLY)'!AM$6), "", SUMIF('Exam (LECTURE ONLY)'!O$20:X$20, "CLO1", 'Exam (LECTURE ONLY)'!O93:X93) / 'Exam (LECTURE ONLY)'!AM$6),
IF(AND('PRINTABLE (per grading)'!H$16="EXAM", 'PRINTABLE (per grading)'!B$13="Final"), IF(ISERROR(SUMIF('Exam (LECTURE ONLY)'!Z$20:AI$20, "CLO1", 'Exam (LECTURE ONLY)'!Z93:AI93) / 'Exam (LECTURE ONLY)'!AN$6), "", SUMIF('Exam (LECTURE ONLY)'!Z$20:AI$20, "CLO1", 'Exam (LECTURE ONLY)'!Z93:AI93) / 'Exam (LECTURE ONLY)'!AN$6),
IF(AND('PRINTABLE (per grading)'!H$16="OUTPUT", 'PRINTABLE (per grading)'!B$13="Prelim"), IF(ISERROR(SUMIF(OUTPUT!C$20:M$20, "CLO1", OUTPUT!C93:M93) / OUTPUT!AL$6), "", SUMIF(OUTPUT!C$20:M$20, "CLO1", OUTPUT!C93:M93) / OUTPUT!AL$6),
IF(AND('PRINTABLE (per grading)'!H$16="OUTPUT", 'PRINTABLE (per grading)'!B$13="Midterm"), IF(ISERROR(SUMIF(OUTPUT!O$20:Y$20, "CLO1", OUTPUT!O93:Y93) / OUTPUT!AM$6), "", SUMIF(OUTPUT!O$20:Y$20, "CLO1", OUTPUT!O93:Y93) / OUTPUT!AM$6),
IF(AND('PRINTABLE (per grading)'!H$16="OUTPUT", 'PRINTABLE (per grading)'!B$13="Final"), IF(ISERROR(SUMIF(OUTPUT!AA$20:AI$20, "CLO1", OUTPUT!AA93:AI93) / OUTPUT!AN$6), "", SUMIF(OUTPUT!AA$20:AI$20, "CLO1", OUTPUT!AA93:AI93) / OUTPUT!AN$6),
"")))))),"")</f>
        <v/>
      </c>
      <c r="P91" s="286" t="str">
        <f aca="false">IF(B91&lt;&gt;"",IF(O91="","",IF(O91&lt;0.5,1,IF(AND(O91&gt;=0.5,O91&lt;P$10),2,IF(O91&gt;=P$10,3)))),"")</f>
        <v/>
      </c>
      <c r="Q91" s="287" t="str">
        <f aca="false">IF(B91 &lt;&gt; "",IFERROR(IF(AVERAGE(M91,O91)&gt;=P$10,"Y","N"),""),"")</f>
        <v/>
      </c>
      <c r="R91" s="194" t="str">
        <f aca="false">IF(B91 &lt;&gt; "", IFERROR(IF(C$16 = "PRELIM", SUMIF('Database (LECTURE-RES-PRAC)'!D$14:AG$14, "CLO2", 'Database (LECTURE-RES-PRAC)'!D88:AG88) / 'Grade computation'!F$5, IF(C$16 = "MIDTERM", SUMIF('Database (LECTURE-RES-PRAC)'!AJ$14:BM$14, "CLO2", 'Database (LECTURE-RES-PRAC)'!AJ88:BM88) / 'Grade computation'!G$5, IF(C$16 = "FINAL", SUMIF('Database (LECTURE-RES-PRAC)'!BP$14:CS$14, "CLO2", 'Database (LECTURE-RES-PRAC)'!BP88:CS88) / 'Grade computation'!H$5,""))),""),"")</f>
        <v/>
      </c>
      <c r="S91" s="286" t="str">
        <f aca="false">IF(B91&lt;&gt;"",IF(R91="","",IF(R91&lt;0.5,1,IF(AND(R91&gt;=0.5,R91&lt;P$10),2,IF(R91&gt;=P$10,3)))),"")</f>
        <v/>
      </c>
      <c r="T91" s="194" t="str">
        <f aca="false">IF(B91 &lt;&gt; "",IF(AND('PRINTABLE (per grading)'!H$16="EXAM", 'PRINTABLE (per grading)'!B$13="Prelim"), IF(ISERROR(SUMIF('Exam (LECTURE ONLY)'!D$20:M$20, "CLO2", 'Exam (LECTURE ONLY)'!D93:M93) / 'Exam (LECTURE ONLY)'!AL$7), "", SUMIF('Exam (LECTURE ONLY)'!D$20:M$20, "CLO2", 'Exam (LECTURE ONLY)'!D93:M93) /'Exam (LECTURE ONLY)'!AL$7),
IF(AND('PRINTABLE (per grading)'!H$16="EXAM", 'PRINTABLE (per grading)'!B$13="Midterm"), IF(ISERROR(SUMIF('Exam (LECTURE ONLY)'!O$20:X$20, "CLO2", 'Exam (LECTURE ONLY)'!O93:X93) / 'Exam (LECTURE ONLY)'!AM$7), "", SUMIF('Exam (LECTURE ONLY)'!O$20:X$20, "CLO2", 'Exam (LECTURE ONLY)'!O93:X93) / 'Exam (LECTURE ONLY)'!AM$7),
IF(AND('PRINTABLE (per grading)'!H$16="EXAM", 'PRINTABLE (per grading)'!B$13="Final"), IF(ISERROR(SUMIF('Exam (LECTURE ONLY)'!Z$20:AI$20, "CLO2", 'Exam (LECTURE ONLY)'!Z93:AI93) / 'Exam (LECTURE ONLY)'!AN$7), "", SUMIF('Exam (LECTURE ONLY)'!Z$20:AI$20, "CLO2", 'Exam (LECTURE ONLY)'!Z93:AI93) / 'Exam (LECTURE ONLY)'!AN$7),
IF(AND('PRINTABLE (per grading)'!H$16="OUTPUT", 'PRINTABLE (per grading)'!B$13="Prelim"), IF(ISERROR(SUMIF(OUTPUT!C$20:M$20, "CLO2", OUTPUT!C93:M93) / OUTPUT!AL$7), "", SUMIF(OUTPUT!C$20:M$20, "CLO2", OUTPUT!C93:M93) / OUTPUT!AL$7),
IF(AND('PRINTABLE (per grading)'!H$16="OUTPUT", 'PRINTABLE (per grading)'!B$13="Midterm"), IF(ISERROR(SUMIF(OUTPUT!O$20:Y$20, "CLO2", OUTPUT!O93:Y93) / OUTPUT!AM$7), "", SUMIF(OUTPUT!O$20:Y$20, "CLO2", OUTPUT!O93:Y93) / OUTPUT!AM$7),
IF(AND('PRINTABLE (per grading)'!H$16="OUTPUT", 'PRINTABLE (per grading)'!B$13="Final"), IF(ISERROR(SUMIF(OUTPUT!AA$20:AI$20, "CLO2", OUTPUT!AA93:AI93) / OUTPUT!AN$7), "", SUMIF(OUTPUT!AA$20:AI$20, "CLO2", OUTPUT!AA93:AI93) / OUTPUT!AN$7),
"")))))),"")</f>
        <v/>
      </c>
      <c r="U91" s="286" t="str">
        <f aca="false">IF(B91&lt;&gt;"",IF(T91="","",IF(T91&lt;0.5,1,IF(AND(T91&gt;=0.5,T91&lt;P$10),2,IF(T91&gt;=P$10,3)))),"")</f>
        <v/>
      </c>
      <c r="V91" s="287" t="str">
        <f aca="false">IF(B91 &lt;&gt; "",IFERROR(IF(AVERAGE(R91,T91)&gt;=P$10,"Y","N"),""),"")</f>
        <v/>
      </c>
      <c r="W91" s="194" t="str">
        <f aca="false">IF(B91 &lt;&gt; "", IFERROR(IF(C$16 = "PRELIM", SUMIF('Database (LECTURE-RES-PRAC)'!D$14:AG$14, "CLO3", 'Database (LECTURE-RES-PRAC)'!D88:AG88) / 'Grade computation'!F$6, IF(C$16 = "MIDTERM", SUMIF('Database (LECTURE-RES-PRAC)'!AJ$14:BM$14, "CLO3", 'Database (LECTURE-RES-PRAC)'!AJ88:BM88) / 'Grade computation'!G$6, IF(C$16 = "FINAL", SUMIF('Database (LECTURE-RES-PRAC)'!BP$14:CS$14, "CLO3", 'Database (LECTURE-RES-PRAC)'!BP88:CS88) / 'Grade computation'!H$6,""))),""),"")</f>
        <v/>
      </c>
      <c r="X91" s="286" t="str">
        <f aca="false">IF(B91&lt;&gt;"",IF(W91="","",IF(W91&lt;0.5,1,IF(AND(W91&gt;=0.5,W91&lt;P$10),2,IF(W91&gt;=P$10,3)))),"")</f>
        <v/>
      </c>
      <c r="Y91" s="194" t="str">
        <f aca="false">IF(B91 &lt;&gt; "",IF(AND('PRINTABLE (per grading)'!H$16="EXAM", 'PRINTABLE (per grading)'!B$13="Prelim"), IF(ISERROR(SUMIF('Exam (LECTURE ONLY)'!D$20:M$20, "CLO3", 'Exam (LECTURE ONLY)'!D93:M93) / 'Exam (LECTURE ONLY)'!AL$8), "", SUMIF('Exam (LECTURE ONLY)'!D$20:M$20, "CLO3", 'Exam (LECTURE ONLY)'!D93:M93) /'Exam (LECTURE ONLY)'!AL$8),
IF(AND('PRINTABLE (per grading)'!H$16="EXAM", 'PRINTABLE (per grading)'!B$13="Midterm"), IF(ISERROR(SUMIF('Exam (LECTURE ONLY)'!O$20:X$20, "CLO3", 'Exam (LECTURE ONLY)'!O93:X93) / 'Exam (LECTURE ONLY)'!AM$8), "", SUMIF('Exam (LECTURE ONLY)'!O$20:X$20, "CLO3", 'Exam (LECTURE ONLY)'!O93:X93) / 'Exam (LECTURE ONLY)'!AM$8),
IF(AND('PRINTABLE (per grading)'!H$16="EXAM", 'PRINTABLE (per grading)'!B$13="Final"), IF(ISERROR(SUMIF('Exam (LECTURE ONLY)'!Z$20:AI$20, "CLO3", 'Exam (LECTURE ONLY)'!Z93:AI93) / 'Exam (LECTURE ONLY)'!AN$8), "", SUMIF('Exam (LECTURE ONLY)'!Z$20:AI$20, "CLO3", 'Exam (LECTURE ONLY)'!Z93:AI93) / 'Exam (LECTURE ONLY)'!AN$8),
IF(AND('PRINTABLE (per grading)'!H$16="OUTPUT", 'PRINTABLE (per grading)'!B$13="Prelim"), IF(ISERROR(SUMIF(OUTPUT!C$20:M$20, "CLO3", OUTPUT!C93:M93) / OUTPUT!AL$8), "", SUMIF(OUTPUT!C$20:M$20, "CLO3", OUTPUT!C93:M93) / OUTPUT!AL$8),
IF(AND('PRINTABLE (per grading)'!H$16="OUTPUT", 'PRINTABLE (per grading)'!B$13="Midterm"), IF(ISERROR(SUMIF(OUTPUT!O$20:Y$20, "CLO3", OUTPUT!O93:Y93) / OUTPUT!AM$8), "", SUMIF(OUTPUT!O$20:Y$20, "CLO3", OUTPUT!O93:Y93) / OUTPUT!AM$8),
IF(AND('PRINTABLE (per grading)'!H$16="OUTPUT", 'PRINTABLE (per grading)'!B$13="Final"), IF(ISERROR(SUMIF(OUTPUT!AA$20:AI$20, "CLO3", OUTPUT!AA93:AI93) / OUTPUT!AN$8), "", SUMIF(OUTPUT!AA$20:AI$20, "CLO3", OUTPUT!AA93:AI93) / OUTPUT!AN$8),
"" )))))),"")</f>
        <v/>
      </c>
      <c r="Z91" s="286" t="str">
        <f aca="false">IF(B91&lt;&gt;"",IF(Y91="","",IF(Y91&lt;0.5,1,IF(AND(Y91&gt;=0.5,Y91&lt;P$10),2,IF(Y91&gt;=P$10,3)))),"")</f>
        <v/>
      </c>
      <c r="AA91" s="287" t="str">
        <f aca="false">IF(B91 &lt;&gt; "",IFERROR(IF(AVERAGE(W91,Y91)&gt;=P$10,"Y","N"),""),"")</f>
        <v/>
      </c>
      <c r="AB91" s="194" t="str">
        <f aca="false">IF(B91 &lt;&gt; "", IFERROR(IF(C$16 = "PRELIM", SUMIF('Database (LECTURE-RES-PRAC)'!D$14:AG$14, "CLO4", 'Database (LECTURE-RES-PRAC)'!D88:AG88) / 'Grade computation'!F$7, IF(C$16 = "MIDTERM", SUMIF('Database (LECTURE-RES-PRAC)'!AJ$14:BM$14, "CLO4", 'Database (LECTURE-RES-PRAC)'!AJ88:BM88) / 'Grade computation'!G$7, IF(C$16 = "FINAL", SUMIF('Database (LECTURE-RES-PRAC)'!BP$14:CS$14, "CLO4", 'Database (LECTURE-RES-PRAC)'!BP88:CS88) / 'Grade computation'!H$7,""))),""),"")</f>
        <v/>
      </c>
      <c r="AC91" s="286" t="str">
        <f aca="false">IF(B91&lt;&gt;"",IF(AB91="","",IF(AB91&lt;0.5,1,IF(AND(AB91&gt;=0.5,AB91&lt;P$10),2,IF(AB91&gt;=P$10,3)))),"")</f>
        <v/>
      </c>
      <c r="AD91" s="194" t="str">
        <f aca="false">IF(B91 &lt;&gt; "",IF(AND('PRINTABLE (per grading)'!H$16="EXAM", 'PRINTABLE (per grading)'!B$13="Prelim"), IF(ISERROR(SUMIF('Exam (LECTURE ONLY)'!D$20:M$20, "CLO4", 'Exam (LECTURE ONLY)'!D93:M93) / 'Exam (LECTURE ONLY)'!AL$9), "", SUMIF('Exam (LECTURE ONLY)'!D$20:M$20, "CLO4", 'Exam (LECTURE ONLY)'!D93:M93) /'Exam (LECTURE ONLY)'!AL$9),
IF(AND('PRINTABLE (per grading)'!H$16="EXAM", 'PRINTABLE (per grading)'!B$13="Midterm"), IF(ISERROR(SUMIF('Exam (LECTURE ONLY)'!O$20:X$20, "CLO4", 'Exam (LECTURE ONLY)'!O93:X93) / 'Exam (LECTURE ONLY)'!AM$9), "", SUMIF('Exam (LECTURE ONLY)'!O$20:X$20, "CLO4", 'Exam (LECTURE ONLY)'!O93:X93) / 'Exam (LECTURE ONLY)'!AM$9),
IF(AND('PRINTABLE (per grading)'!H$16="EXAM", 'PRINTABLE (per grading)'!B$13="Final"), IF(ISERROR(SUMIF('Exam (LECTURE ONLY)'!Z$20:AI$20, "CLO4", 'Exam (LECTURE ONLY)'!Z93:AI93) / 'Exam (LECTURE ONLY)'!AN$9), "", SUMIF('Exam (LECTURE ONLY)'!Z$20:AI$20, "CLO4", 'Exam (LECTURE ONLY)'!Z93:AI93) / 'Exam (LECTURE ONLY)'!AN$9),
IF(AND('PRINTABLE (per grading)'!H$16="OUTPUT", 'PRINTABLE (per grading)'!B$13="Prelim"), IF(ISERROR(SUMIF(OUTPUT!C$20:M$20, "CLO4", OUTPUT!C93:M93) / OUTPUT!AL$9), "", SUMIF(OUTPUT!C$20:M$20, "CLO4", OUTPUT!C93:M93) / OUTPUT!AL$9),
IF(AND('PRINTABLE (per grading)'!H$16="OUTPUT", 'PRINTABLE (per grading)'!B$13="Midterm"), IF(ISERROR(SUMIF(OUTPUT!O$20:Y$20, "CLO4", OUTPUT!O93:Y93) / OUTPUT!AM$9), "", SUMIF(OUTPUT!O$20:Y$20, "CLO4", OUTPUT!O93:Y93) / OUTPUT!AM$9),
IF(AND('PRINTABLE (per grading)'!H$16="OUTPUT", 'PRINTABLE (per grading)'!B$13="Final"), IF(ISERROR(SUMIF(OUTPUT!AA$20:AI$20, "CLO4", OUTPUT!AA93:AI93) / OUTPUT!AN$9), "", SUMIF(OUTPUT!AA$20:AI$20, "CLO4", OUTPUT!AA93:AI93) / OUTPUT!AN$9),
"")))))),"")</f>
        <v/>
      </c>
      <c r="AE91" s="286" t="str">
        <f aca="false">IF(B91&lt;&gt;"",IF(AD91="","",IF(AD91&lt;0.5,1,IF(AND(AD91&gt;=0.5,AD91&lt;P$10),2,IF(AD91&gt;=P$10,3)))),"")</f>
        <v/>
      </c>
      <c r="AF91" s="287" t="str">
        <f aca="false">IF(B91 &lt;&gt; "",IFERROR(IF(AVERAGE(AB91,AD91)&gt;=P$10,"Y","N"),""),"")</f>
        <v/>
      </c>
      <c r="AG91" s="194" t="str">
        <f aca="false">IF(B91 &lt;&gt; "", IFERROR(IF(C$16 = "PRELIM", SUMIF('Database (LECTURE-RES-PRAC)'!D$14:AG$14, "CLO5", 'Database (LECTURE-RES-PRAC)'!D88:AG88) / 'Grade computation'!F$8, IF(C$16 = "MIDTERM", SUMIF('Database (LECTURE-RES-PRAC)'!AJ$14:BM$14, "CLO5", 'Database (LECTURE-RES-PRAC)'!AJ88:BM88) / 'Grade computation'!G$8, IF(C$16 = "FINAL", SUMIF('Database (LECTURE-RES-PRAC)'!BP$14:CS$14, "CLO5", 'Database (LECTURE-RES-PRAC)'!BP88:CS88) / 'Grade computation'!H$8,""))),""),"")</f>
        <v/>
      </c>
      <c r="AH91" s="286" t="str">
        <f aca="false">IF(B91&lt;&gt;"",IF(AG91="","",IF(AG91&lt;0.5,1,IF(AND(AG91&gt;=0.5,AG91&lt;P$10),2,IF(AG91&gt;=P$10,3)))),"")</f>
        <v/>
      </c>
      <c r="AI91" s="194" t="str">
        <f aca="false">IF(B91 &lt;&gt; "",IF(AND('PRINTABLE (per grading)'!H$16="EXAM", 'PRINTABLE (per grading)'!B$13="Prelim"), IF(ISERROR(SUMIF('Exam (LECTURE ONLY)'!D$20:M$20, "CLO5", 'Exam (LECTURE ONLY)'!D93:M93) / 'Exam (LECTURE ONLY)'!AL$10), "", SUMIF('Exam (LECTURE ONLY)'!D$20:M$20, "CLO5", 'Exam (LECTURE ONLY)'!D93:M93) /'Exam (LECTURE ONLY)'!AL$10),
IF(AND('PRINTABLE (per grading)'!H$16="EXAM", 'PRINTABLE (per grading)'!B$13="Midterm"), IF(ISERROR(SUMIF('Exam (LECTURE ONLY)'!O$20:X$20, "CLO5", 'Exam (LECTURE ONLY)'!O93:X93) / 'Exam (LECTURE ONLY)'!AM$10), "", SUMIF('Exam (LECTURE ONLY)'!O$20:X$20, "CLO5", 'Exam (LECTURE ONLY)'!O93:X93) / 'Exam (LECTURE ONLY)'!AM$10),
IF(AND('PRINTABLE (per grading)'!H$16="EXAM", 'PRINTABLE (per grading)'!B$13="Final"), IF(ISERROR(SUMIF('Exam (LECTURE ONLY)'!Z$20:AI$20, "CLO5", 'Exam (LECTURE ONLY)'!Z93:AI93) / 'Exam (LECTURE ONLY)'!AN$10), "", SUMIF('Exam (LECTURE ONLY)'!Z$20:AI$20, "CLO5", 'Exam (LECTURE ONLY)'!Z93:AI93) / 'Exam (LECTURE ONLY)'!AN$10),
IF(AND('PRINTABLE (per grading)'!H$16="OUTPUT", 'PRINTABLE (per grading)'!B$13="Prelim"), IF(ISERROR(SUMIF(OUTPUT!C$20:M$20, "CLO5", OUTPUT!C93:M93) / OUTPUT!AL$10), "", SUMIF(OUTPUT!C$20:M$20, "CLO5", OUTPUT!C93:M93) / OUTPUT!AL$10),
IF(AND('PRINTABLE (per grading)'!H$16="OUTPUT", 'PRINTABLE (per grading)'!B$13="Midterm"), IF(ISERROR(SUMIF(OUTPUT!O$20:Y$20, "CLO5", OUTPUT!O93:Y93) / OUTPUT!AM$10), "", SUMIF(OUTPUT!O$20:Y$20, "CLO5", OUTPUT!O93:Y93) / OUTPUT!AM$10),
IF(AND('PRINTABLE (per grading)'!H$16="OUTPUT", 'PRINTABLE (per grading)'!B$13="Final"), IF(ISERROR(SUMIF(OUTPUT!AA$20:AI$20, "CLO5", OUTPUT!AA93:AI93) / OUTPUT!AN$10), "", SUMIF(OUTPUT!AA$20:AI$20, "CLO5", OUTPUT!AA93:AI93) / OUTPUT!AN$10),
"")))))),"")</f>
        <v/>
      </c>
      <c r="AJ91" s="286" t="str">
        <f aca="false">IF(B91&lt;&gt;"",IF(AI91="","",IF(AI91&lt;0.5,1,IF(AND(AI91&gt;=0.5,AI91&lt;P$10),2,IF(AI91&gt;=P$10,3)))),"")</f>
        <v/>
      </c>
      <c r="AK91" s="287" t="str">
        <f aca="false">IF(B91 &lt;&gt; "",IFERROR(IF(AVERAGE(AG91,AI91)&gt;=P$10,"Y","N"),""),"")</f>
        <v/>
      </c>
      <c r="AL91" s="194" t="str">
        <f aca="false">IF(B91 &lt;&gt; "", IFERROR(IF(C$16 = "PRELIM", SUMIF('Database (LECTURE-RES-PRAC)'!D$14:AG$14, "CLO6", 'Database (LECTURE-RES-PRAC)'!D88:AG88) / 'Grade computation'!F$9, IF(C$16 = "MIDTERM", SUMIF('Database (LECTURE-RES-PRAC)'!AJ$14:BM$14, "CLO6", 'Database (LECTURE-RES-PRAC)'!AJ88:BM88) / 'Grade computation'!G$9, IF(C$16 = "FINAL", SUMIF('Database (LECTURE-RES-PRAC)'!BP$14:CS$14, "CLO6", 'Database (LECTURE-RES-PRAC)'!BP88:CS88) / 'Grade computation'!H$9,""))),""),"")</f>
        <v/>
      </c>
      <c r="AM91" s="286" t="str">
        <f aca="false">IF(B91&lt;&gt;"",IF(AL91="","",IF(AL91&lt;0.5,1,IF(AND(AL91&gt;=0.5,AL91&lt;P$10),2,IF(AL91&gt;=P$10,3)))),"")</f>
        <v/>
      </c>
      <c r="AN91" s="194" t="str">
        <f aca="false">IF(B91 &lt;&gt; "",IF(AND('PRINTABLE (per grading)'!H$16="EXAM", 'PRINTABLE (per grading)'!B$13="Prelim"), IF(ISERROR(SUMIF('Exam (LECTURE ONLY)'!D$20:M$20, "CLO6", 'Exam (LECTURE ONLY)'!D93:M93) / 'Exam (LECTURE ONLY)'!AL$11), "", SUMIF('Exam (LECTURE ONLY)'!D$20:M$20, "CLO6", 'Exam (LECTURE ONLY)'!D93:M93) /'Exam (LECTURE ONLY)'!AL$11),
IF(AND('PRINTABLE (per grading)'!H$16="EXAM", 'PRINTABLE (per grading)'!B$13="Midterm"), IF(ISERROR(SUMIF('Exam (LECTURE ONLY)'!O$20:X$20, "CLO6", 'Exam (LECTURE ONLY)'!O93:X93) / 'Exam (LECTURE ONLY)'!AM$11), "", SUMIF('Exam (LECTURE ONLY)'!O$20:X$20, "CLO6", 'Exam (LECTURE ONLY)'!O93:X93) / 'Exam (LECTURE ONLY)'!AM$11),
IF(AND('PRINTABLE (per grading)'!H$16="EXAM", 'PRINTABLE (per grading)'!B$13="Final"), IF(ISERROR(SUMIF('Exam (LECTURE ONLY)'!Z$20:AI$20, "CLO6", 'Exam (LECTURE ONLY)'!Z93:AI93) / 'Exam (LECTURE ONLY)'!AN$11), "", SUMIF('Exam (LECTURE ONLY)'!Z$20:AI$20, "CLO6", 'Exam (LECTURE ONLY)'!Z93:AI93) / 'Exam (LECTURE ONLY)'!AN$11),
IF(AND('PRINTABLE (per grading)'!H$16="OUTPUT", 'PRINTABLE (per grading)'!B$13="Prelim"), IF(ISERROR(SUMIF(OUTPUT!C$20:M$20, "CLO6", OUTPUT!C93:M93) / OUTPUT!AL$11), "", SUMIF(OUTPUT!C$20:M$20, "CLO6", OUTPUT!C93:M93) / OUTPUT!AL$11),
IF(AND('PRINTABLE (per grading)'!H$16="OUTPUT", 'PRINTABLE (per grading)'!B$13="Midterm"), IF(ISERROR(SUMIF(OUTPUT!O$20:Y$20, "CLO6", OUTPUT!O93:Y93) / OUTPUT!AM$11), "", SUMIF(OUTPUT!O$20:Y$20, "CLO6", OUTPUT!O93:Y93) / OUTPUT!AM$11),
IF(AND('PRINTABLE (per grading)'!H$16="OUTPUT", 'PRINTABLE (per grading)'!B$13="Final"), IF(ISERROR(SUMIF(OUTPUT!AA$20:AI$20, "CLO6", OUTPUT!AA93:AI93) / OUTPUT!AN$11), "", SUMIF(OUTPUT!AA$20:AI$20, "CLO6", OUTPUT!AA93:AI93) / OUTPUT!AN$11),
"")))))),"")</f>
        <v/>
      </c>
      <c r="AO91" s="286" t="str">
        <f aca="false">IF(B91&lt;&gt;"",IF(AN91="","",IF(AN91&lt;0.5,1,IF(AND(AN91&gt;=0.5,AN91&lt;P$10),2,IF(AN91&gt;=P$10,3)))),"")</f>
        <v/>
      </c>
      <c r="AP91" s="287" t="str">
        <f aca="false">IF(B91 &lt;&gt; "",IFERROR(IF(AVERAGE(AL91,AN91)&gt;=P$10,"Y","N"),""),"")</f>
        <v/>
      </c>
      <c r="AQ91" s="194" t="str">
        <f aca="false">IF(B91 &lt;&gt; "", IFERROR(IF(C$16 = "PRELIM", SUMIF('Database (LECTURE-RES-PRAC)'!D$14:AG$14, "CLO7", 'Database (LECTURE-RES-PRAC)'!D88:AG88) / 'Grade computation'!F$10, IF(C$16 = "MIDTERM", SUMIF('Database (LECTURE-RES-PRAC)'!AJ$14:BM$14, "CLO7", 'Database (LECTURE-RES-PRAC)'!AJ88:BM88) / 'Grade computation'!G$10, IF(C$16 = "FINAL", SUMIF('Database (LECTURE-RES-PRAC)'!BP$14:CS$14, "CLO7", 'Database (LECTURE-RES-PRAC)'!BP88:CS88) / 'Grade computation'!H$10,""))),""),"")</f>
        <v/>
      </c>
      <c r="AR91" s="286" t="str">
        <f aca="false">IF(B91&lt;&gt;"",IF(AQ91="","",IF(AQ91&lt;0.5,1,IF(AND(AQ91&gt;=0.5,AQ91&lt;P$10),2,IF(AQ91&gt;=P$10,3)))),"")</f>
        <v/>
      </c>
      <c r="AS91" s="194" t="str">
        <f aca="false">IF(B91 &lt;&gt; "",IF(AND('PRINTABLE (per grading)'!H$16="EXAM", 'PRINTABLE (per grading)'!B$13="Prelim"), IF(ISERROR(SUMIF('Exam (LECTURE ONLY)'!D$20:M$20, "CLO7", 'Exam (LECTURE ONLY)'!D93:M93) / 'Exam (LECTURE ONLY)'!AL$12), "", SUMIF('Exam (LECTURE ONLY)'!D$20:M$20, "CLO7", 'Exam (LECTURE ONLY)'!D93:M93) /'Exam (LECTURE ONLY)'!AL$12),
IF(AND('PRINTABLE (per grading)'!H$16="EXAM", 'PRINTABLE (per grading)'!B$13="Midterm"), IF(ISERROR(SUMIF('Exam (LECTURE ONLY)'!O$20:X$20, "CLO7", 'Exam (LECTURE ONLY)'!O93:X93) / 'Exam (LECTURE ONLY)'!AM$12), "", SUMIF('Exam (LECTURE ONLY)'!O$20:X$20, "CLO7", 'Exam (LECTURE ONLY)'!O93:X93) / 'Exam (LECTURE ONLY)'!AM$12),
IF(AND('PRINTABLE (per grading)'!H$16="EXAM", 'PRINTABLE (per grading)'!B$13="Final"), IF(ISERROR(SUMIF('Exam (LECTURE ONLY)'!Z$20:AI$20, "CLO7", 'Exam (LECTURE ONLY)'!Z93:AI93) / 'Exam (LECTURE ONLY)'!AN$12), "", SUMIF('Exam (LECTURE ONLY)'!Z$20:AI$20, "CLO7", 'Exam (LECTURE ONLY)'!Z93:AI93) / 'Exam (LECTURE ONLY)'!AN$12),
IF(AND('PRINTABLE (per grading)'!H$16="OUTPUT", 'PRINTABLE (per grading)'!B$13="Prelim"), IF(ISERROR(SUMIF(OUTPUT!C$20:M$20, "CLO7", OUTPUT!C93:M93) / OUTPUT!AL$12), "", SUMIF(OUTPUT!C$20:M$20, "CLO7", OUTPUT!C93:M93) / OUTPUT!AL$12),
IF(AND('PRINTABLE (per grading)'!H$16="OUTPUT", 'PRINTABLE (per grading)'!B$13="Midterm"), IF(ISERROR(SUMIF(OUTPUT!O$20:Y$20, "CLO7", OUTPUT!O93:Y93) / OUTPUT!AM$12), "", SUMIF(OUTPUT!O$20:Y$20, "CLO7", OUTPUT!O93:Y93) / OUTPUT!AM$12),
IF(AND('PRINTABLE (per grading)'!H$16="OUTPUT", 'PRINTABLE (per grading)'!B$13="Final"), IF(ISERROR(SUMIF(OUTPUT!AA$20:AI$20, "CLO7", OUTPUT!AA93:AI93) / OUTPUT!AN$12), "", SUMIF(OUTPUT!AA$20:AI$20, "CLO7", OUTPUT!AA93:AI93) / OUTPUT!AN$12),
"")))))),"")</f>
        <v/>
      </c>
      <c r="AT91" s="286" t="str">
        <f aca="false">IF(B91&lt;&gt;"",IF(AS91="","",IF(AS91&lt;0.5,1,IF(AND(AS91&gt;=0.5,AS91&lt;P$10),2,IF(AS91&gt;=P$10,3)))),"")</f>
        <v/>
      </c>
      <c r="AU91" s="287" t="str">
        <f aca="false">IF(B91 &lt;&gt; "",IFERROR(IF(AVERAGE(AQ91,AS91)&gt;=P$10,"Y","N"),""),"")</f>
        <v/>
      </c>
      <c r="AV91" s="194" t="str">
        <f aca="false">IF(B91 &lt;&gt; "", IFERROR(IF(C$16 = "PRELIM", SUMIF('Database (LECTURE-RES-PRAC)'!D$14:AG$14, "CLO8", 'Database (LECTURE-RES-PRAC)'!D88:AG88) / 'Grade computation'!F$11, IF(C$16 = "MIDTERM", SUMIF('Database (LECTURE-RES-PRAC)'!AJ$14:BM$14, "CLO8", 'Database (LECTURE-RES-PRAC)'!AJ88:BM88) / 'Grade computation'!G$11, IF(C$16 = "FINAL", SUMIF('Database (LECTURE-RES-PRAC)'!BP$14:CS$14, "CLO8", 'Database (LECTURE-RES-PRAC)'!BP88:CS88) / 'Grade computation'!H$11,""))),""),"")</f>
        <v/>
      </c>
      <c r="AW91" s="286" t="str">
        <f aca="false">IF(B91&lt;&gt;"",IF(AV91="","",IF(AV91&lt;0.5,1,IF(AND(AV91&gt;=0.5,AV91&lt;P$10),2,IF(AV91&gt;=P$10,3)))),"")</f>
        <v/>
      </c>
      <c r="AX91" s="194" t="str">
        <f aca="false">IF(B91 &lt;&gt; "",IF(AND('PRINTABLE (per grading)'!H$16="EXAM", 'PRINTABLE (per grading)'!B$13="Prelim"), IF(ISERROR(SUMIF('Exam (LECTURE ONLY)'!D$20:M$20, "CLO8", 'Exam (LECTURE ONLY)'!D93:M93) / 'Exam (LECTURE ONLY)'!AL$13), "", SUMIF('Exam (LECTURE ONLY)'!D$20:M$20, "CLO8", 'Exam (LECTURE ONLY)'!D93:M93) /'Exam (LECTURE ONLY)'!AL$13),
IF(AND('PRINTABLE (per grading)'!H$16="EXAM", 'PRINTABLE (per grading)'!B$13="Midterm"), IF(ISERROR(SUMIF('Exam (LECTURE ONLY)'!O$20:X$20, "CLO8", 'Exam (LECTURE ONLY)'!O93:X93) / 'Exam (LECTURE ONLY)'!AM$13), "", SUMIF('Exam (LECTURE ONLY)'!O$20:X$20, "CLO8", 'Exam (LECTURE ONLY)'!O93:X93) / 'Exam (LECTURE ONLY)'!AM$13),
IF(AND('PRINTABLE (per grading)'!H$16="EXAM", 'PRINTABLE (per grading)'!B$13="Final"), IF(ISERROR(SUMIF('Exam (LECTURE ONLY)'!Z$20:AI$20, "CLO8", 'Exam (LECTURE ONLY)'!Z93:AI93) / 'Exam (LECTURE ONLY)'!AN$13), "", SUMIF('Exam (LECTURE ONLY)'!Z$20:AI$20, "CLO8", 'Exam (LECTURE ONLY)'!Z93:AI93) / 'Exam (LECTURE ONLY)'!AN$13),
IF(AND('PRINTABLE (per grading)'!H$16="OUTPUT", 'PRINTABLE (per grading)'!B$13="Prelim"), IF(ISERROR(SUMIF(OUTPUT!C$20:M$20, "CLO8", OUTPUT!C93:M93) / OUTPUT!AL$13), "", SUMIF(OUTPUT!C$20:M$20, "CLO8", OUTPUT!C93:M93) / OUTPUT!AL$13),
IF(AND('PRINTABLE (per grading)'!H$16="OUTPUT", 'PRINTABLE (per grading)'!B$13="Midterm"), IF(ISERROR(SUMIF(OUTPUT!O$20:Y$20, "CLO8", OUTPUT!O93:Y93) / OUTPUT!AM$13), "", SUMIF(OUTPUT!O$20:Y$20, "CLO8", OUTPUT!O93:Y93) / OUTPUT!AM$13),
IF(AND('PRINTABLE (per grading)'!H$16="OUTPUT", 'PRINTABLE (per grading)'!B$13="Final"), IF(ISERROR(SUMIF(OUTPUT!AA$20:AI$20, "CLO8", OUTPUT!AA93:AI93) / OUTPUT!AN$13), "", SUMIF(OUTPUT!AA$20:AI$20, "CLO8", OUTPUT!AA93:AI93) / OUTPUT!AN$13),
"")))))),"")</f>
        <v/>
      </c>
      <c r="AY91" s="286" t="str">
        <f aca="false">IF(B91&lt;&gt;"",IF(AX91="","",IF(AX91&lt;0.5,1,IF(AND(AX91&gt;=0.5,AX91&lt;P$10),2,IF(AX91&gt;=P$10,3)))),"")</f>
        <v/>
      </c>
      <c r="AZ91" s="287" t="str">
        <f aca="false">IF(B91 &lt;&gt; "",IFERROR(IF(AVERAGE(AV91,AX91)&gt;=P$10,"Y","N"),""),"")</f>
        <v/>
      </c>
      <c r="BA91" s="194" t="str">
        <f aca="false">IF(B91 &lt;&gt; "", IFERROR(IF(C$16 = "PRELIM", SUMIF('Database (LECTURE-RES-PRAC)'!D$14:AG$14, "CLO9", 'Database (LECTURE-RES-PRAC)'!D88:AG88) / 'Grade computation'!F$12, IF(C$16 = "MIDTERM", SUMIF('Database (LECTURE-RES-PRAC)'!AJ$14:BM$14, "CLO9", 'Database (LECTURE-RES-PRAC)'!AJ88:BM88) / 'Grade computation'!G$12, IF(C$16 = "FINAL", SUMIF('Database (LECTURE-RES-PRAC)'!BP$14:CS$14, "CLO9", 'Database (LECTURE-RES-PRAC)'!BP88:CS88) / 'Grade computation'!H$12,""))),""),"")</f>
        <v/>
      </c>
      <c r="BB91" s="286" t="str">
        <f aca="false">IF(B91&lt;&gt;"",IF(BA91="","",IF(BA91&lt;0.5,1,IF(AND(BA91&gt;=0.5,BA91&lt;P$10),2,IF(BA91&gt;=P$10,3)))),"")</f>
        <v/>
      </c>
      <c r="BC91" s="194" t="str">
        <f aca="false">IF(B91 &lt;&gt; "",IF(AND('PRINTABLE (per grading)'!H$16="EXAM", 'PRINTABLE (per grading)'!B$13="Prelim"), IF(ISERROR(SUMIF('Exam (LECTURE ONLY)'!D$20:M$20, "CLO9", 'Exam (LECTURE ONLY)'!D93:M93) / 'Exam (LECTURE ONLY)'!AL$14), "", SUMIF('Exam (LECTURE ONLY)'!D$20:M$20, "CLO9", 'Exam (LECTURE ONLY)'!D93:M93) /'Exam (LECTURE ONLY)'!AL$14),
IF(AND('PRINTABLE (per grading)'!H$16="EXAM", 'PRINTABLE (per grading)'!B$13="Midterm"), IF(ISERROR(SUMIF('Exam (LECTURE ONLY)'!O$20:X$20, "CLO9", 'Exam (LECTURE ONLY)'!O93:X93) / 'Exam (LECTURE ONLY)'!AM$14), "", SUMIF('Exam (LECTURE ONLY)'!O$20:X$20, "CLO9", 'Exam (LECTURE ONLY)'!O93:X93) / 'Exam (LECTURE ONLY)'!AM$14),
IF(AND('PRINTABLE (per grading)'!H$16="EXAM", 'PRINTABLE (per grading)'!B$13="Final"), IF(ISERROR(SUMIF('Exam (LECTURE ONLY)'!Z$20:AI$20, "CLO9", 'Exam (LECTURE ONLY)'!Z93:AI93) / 'Exam (LECTURE ONLY)'!AN$14), "", SUMIF('Exam (LECTURE ONLY)'!Z$20:AI$20, "CLO9", 'Exam (LECTURE ONLY)'!Z93:AI93) / 'Exam (LECTURE ONLY)'!AN$14),
IF(AND('PRINTABLE (per grading)'!H$16="OUTPUT", 'PRINTABLE (per grading)'!B$13="Prelim"), IF(ISERROR(SUMIF(OUTPUT!C$20:M$20, "CLO9", OUTPUT!C93:M93) / OUTPUT!AL$14), "", SUMIF(OUTPUT!C$20:M$20, "CLO9", OUTPUT!C93:M93) / OUTPUT!AL$14),
IF(AND('PRINTABLE (per grading)'!H$16="OUTPUT", 'PRINTABLE (per grading)'!B$13="Midterm"), IF(ISERROR(SUMIF(OUTPUT!O$20:Y$20, "CLO9", OUTPUT!O93:Y93) / OUTPUT!AM$14), "", SUMIF(OUTPUT!O$20:Y$20, "CLO9", OUTPUT!O93:Y93) / OUTPUT!AM$14),
IF(AND('PRINTABLE (per grading)'!H$16="OUTPUT", 'PRINTABLE (per grading)'!B$13="Final"), IF(ISERROR(SUMIF(OUTPUT!AA$20:AI$20, "CLO9", OUTPUT!AA93:AI93) / OUTPUT!AN$14), "", SUMIF(OUTPUT!AA$20:AI$20, "CLO9", OUTPUT!AA93:AI93) / OUTPUT!AN$14),
"")))))),"")</f>
        <v/>
      </c>
      <c r="BD91" s="286" t="str">
        <f aca="false">IF(B91&lt;&gt;"",IF(BC91="","",IF(BC91&lt;0.5,1,IF(AND(BC91&gt;=0.5,BC91&lt;P$10),2,IF(BC91&gt;=P$10,3)))),"")</f>
        <v/>
      </c>
      <c r="BE91" s="287" t="str">
        <f aca="false">IF(B91 &lt;&gt; "",IFERROR(IF(AVERAGE(BA91,BC91)&gt;=P$10,"Y","N"),""),"")</f>
        <v/>
      </c>
      <c r="BF91" s="194" t="str">
        <f aca="false">IF(B91 &lt;&gt; "", IFERROR(IF(C$16 = "PRELIM", SUMIF('Database (LECTURE-RES-PRAC)'!D$14:AG$14, "CLO10", 'Database (LECTURE-RES-PRAC)'!D88:AG88) / 'Grade computation'!F$13, IF(C$16 = "MIDTERM", SUMIF('Database (LECTURE-RES-PRAC)'!AJ$14:BM$14, "CLO10", 'Database (LECTURE-RES-PRAC)'!AJ88:BM88) / 'Grade computation'!G$13, IF(C$16 = "FINAL", SUMIF('Database (LECTURE-RES-PRAC)'!BP$14:CS$14, "CLO10", 'Database (LECTURE-RES-PRAC)'!BP88:CS88) / 'Grade computation'!H$13,""))),""),"")</f>
        <v/>
      </c>
      <c r="BG91" s="286" t="str">
        <f aca="false">IF(B91&lt;&gt;"",IF(BF91="","",IF(BF91&lt;0.5,1,IF(AND(BF91&gt;=0.5,BF91&lt;P$10),2,IF(BF91&gt;=P$10,3)))),"")</f>
        <v/>
      </c>
      <c r="BH91" s="194" t="str">
        <f aca="false">IF(B91 &lt;&gt; "",IF(AND('PRINTABLE (per grading)'!H$16="EXAM", 'PRINTABLE (per grading)'!B$13="Prelim"), IF(ISERROR(SUMIF('Exam (LECTURE ONLY)'!D$20:M$20, "CLO10", 'Exam (LECTURE ONLY)'!D93:M93) / 'Exam (LECTURE ONLY)'!AL$15), "", SUMIF('Exam (LECTURE ONLY)'!D$20:M$20, "CLO10", 'Exam (LECTURE ONLY)'!D93:M93) /'Exam (LECTURE ONLY)'!AL$15),
IF(AND('PRINTABLE (per grading)'!H$16="EXAM", 'PRINTABLE (per grading)'!B$13="Midterm"), IF(ISERROR(SUMIF('Exam (LECTURE ONLY)'!O$20:X$20, "CLO10", 'Exam (LECTURE ONLY)'!O93:X93) / 'Exam (LECTURE ONLY)'!AM$15), "", SUMIF('Exam (LECTURE ONLY)'!O$20:X$20, "CLO10", 'Exam (LECTURE ONLY)'!O93:X93) / 'Exam (LECTURE ONLY)'!AM$15),
IF(AND('PRINTABLE (per grading)'!H$16="EXAM", 'PRINTABLE (per grading)'!B$13="Final"), IF(ISERROR(SUMIF('Exam (LECTURE ONLY)'!Z$20:AI$20, "CLO10", 'Exam (LECTURE ONLY)'!Z93:AI93) / 'Exam (LECTURE ONLY)'!AN$15), "", SUMIF('Exam (LECTURE ONLY)'!Z$20:AI$20, "CLO10", 'Exam (LECTURE ONLY)'!Z93:AI93) / 'Exam (LECTURE ONLY)'!AN$15),
IF(AND('PRINTABLE (per grading)'!H$16="OUTPUT", 'PRINTABLE (per grading)'!B$13="Prelim"), IF(ISERROR(SUMIF(OUTPUT!C$20:M$20, "CLO10", OUTPUT!C93:M93) / OUTPUT!AL$15), "", SUMIF(OUTPUT!C$20:M$20, "CLO10", OUTPUT!C93:M93) / OUTPUT!AL$15),
IF(AND('PRINTABLE (per grading)'!H$16="OUTPUT", 'PRINTABLE (per grading)'!B$13="Midterm"), IF(ISERROR(SUMIF(OUTPUT!O$20:Y$20, "CLO10", OUTPUT!O93:Y93) / OUTPUT!AM$15), "", SUMIF(OUTPUT!O$20:Y$20, "CLO10", OUTPUT!O93:Y93) / OUTPUT!AM$15),
IF(AND('PRINTABLE (per grading)'!H$16="OUTPUT", 'PRINTABLE (per grading)'!B$13="Final"), IF(ISERROR(SUMIF(OUTPUT!AA$20:AI$20, "CLO10", OUTPUT!AA93:AI93) / OUTPUT!AN$15), "", SUMIF(OUTPUT!AA$20:AI$20, "CLO10", OUTPUT!AA93:AI93) / OUTPUT!AN$15),
"")))))),"")</f>
        <v/>
      </c>
      <c r="BI91" s="286" t="str">
        <f aca="false">IF(B91&lt;&gt;"",IF(BH91="","",IF(BH91&lt;0.5,1,IF(AND(BH91&gt;=0.5,BH91&lt;P$10),2,IF(BH91&gt;=P$10,3)))),"")</f>
        <v/>
      </c>
      <c r="BJ91" s="287" t="str">
        <f aca="false">IF(B91 &lt;&gt; "",IFERROR(IF(AVERAGE(BF91,BH91)&gt;=P$10,"Y","N"),""),"")</f>
        <v/>
      </c>
      <c r="BK91" s="8"/>
    </row>
    <row r="92" customFormat="false" ht="19.5" hidden="false" customHeight="true" outlineLevel="0" collapsed="false">
      <c r="A92" s="228" t="str">
        <f aca="false">IF(ISBLANK('Database (LECTURE-RES-PRAC)'!A89),"",'Database (LECTURE-RES-PRAC)'!A89)</f>
        <v/>
      </c>
      <c r="B92" s="229" t="str">
        <f aca="false">IF(ISBLANK('Database (LECTURE-RES-PRAC)'!B89),"",'Database (LECTURE-RES-PRAC)'!B89)</f>
        <v/>
      </c>
      <c r="C92" s="230" t="str">
        <f aca="false">IF(B92&lt;&gt;"",IF(C$16="PRELIM",'Grade computation'!C92, IF(C$16="MIDTERM",'Grade computation'!K92, IF(C$16="FINAL",'Grade computation'!S92,""))),"")</f>
        <v/>
      </c>
      <c r="D92" s="231" t="str">
        <f aca="false">IF(B92&lt;&gt;"",IFERROR(IF(B$11="80-20", (((C92/C$19)*X$6)+X$7)*D$18, IF(B$11="60-40", (((C92/C$19)*Y$6)+Y$7)*D$18, 0)),0),"")</f>
        <v/>
      </c>
      <c r="E92" s="230" t="str">
        <f aca="false">IF(B92&lt;&gt;"", IF(C$16="PRELIM",'Grade computation'!E92, IF(C$16="MIDTERM",'Grade computation'!M92, IF(C$16="FINAL",'Grade computation'!U92,""))),"")</f>
        <v/>
      </c>
      <c r="F92" s="232" t="str">
        <f aca="false">IF(B92&lt;&gt;"",IFERROR(IF(B$11="80-20", (((E92/E$19)*X$6)+X$7)*F$18, IF(B$11="60-40", (((E92/E$19)*Y$6)+Y$7)*F$18, 0)),0),"")</f>
        <v/>
      </c>
      <c r="G92" s="233" t="str">
        <f aca="false">IF(B92&lt;&gt;"",IFERROR((D92+F92),0),"")</f>
        <v/>
      </c>
      <c r="H92" s="234" t="str">
        <f aca="false">IF(B92&lt;&gt;"",IF(C$16="PRELIM", 'Grade computation'!H92, IF(C$16="MIDTERM", 'Grade computation'!P92, IF(C$16="FINAL",'Grade computation'!X92, ""))),"")</f>
        <v/>
      </c>
      <c r="I92" s="233" t="str">
        <f aca="false">IF(B92&lt;&gt;"",IFERROR(IF(B$11="80-20", (((H92/H$19)*X$6)+X$7)*I$19, IF(B$11="60-40", (((H92/H$19)*Y$6)+Y$7)*I$19, 0)),0),"")</f>
        <v/>
      </c>
      <c r="J92" s="237" t="str">
        <f aca="false">IFERROR((G92+I92),"")</f>
        <v/>
      </c>
      <c r="K92" s="183" t="str">
        <f aca="false">IFERROR(IF(J92="","",IF(J92&gt;=75,"PASSED","FAILED")),"")</f>
        <v/>
      </c>
      <c r="L92" s="183"/>
      <c r="M92" s="194" t="str">
        <f aca="false">IF(B92 &lt;&gt; "", IFERROR(IF(C$16 = "PRELIM", SUMIF('Database (LECTURE-RES-PRAC)'!D$14:AG$14, "CLO1", 'Database (LECTURE-RES-PRAC)'!D89:AG89) / 'Grade computation'!F$4, IF(C$16 = "MIDTERM", SUMIF('Database (LECTURE-RES-PRAC)'!AJ$14:BM$14, "CLO1", 'Database (LECTURE-RES-PRAC)'!AJ89:BM89) / 'Grade computation'!G$4, IF(C$16 = "FINAL", SUMIF('Database (LECTURE-RES-PRAC)'!BP$14:CS$14, "CLO1", 'Database (LECTURE-RES-PRAC)'!BP89:CS89) / 'Grade computation'!H$4,""))),""),"")</f>
        <v/>
      </c>
      <c r="N92" s="286" t="str">
        <f aca="false">IF(B92&lt;&gt;"",IF(M92="","",IF(M92&lt;0.5,1,IF(AND(M92&gt;=0.5,M92&lt;P$10),2,IF(M92&gt;=P$10,3)))),"")</f>
        <v/>
      </c>
      <c r="O92" s="194" t="str">
        <f aca="false">IF(B92 &lt;&gt; "",IF(AND('PRINTABLE (per grading)'!H$16="EXAM", 'PRINTABLE (per grading)'!B$13="Prelim"), IF(ISERROR(SUMIF('Exam (LECTURE ONLY)'!D$20:M$20, "CLO1", 'Exam (LECTURE ONLY)'!D94:M94) / 'Exam (LECTURE ONLY)'!AL$6), "", SUMIF('Exam (LECTURE ONLY)'!D$20:M$20, "CLO1", 'Exam (LECTURE ONLY)'!D94:M94) /'Exam (LECTURE ONLY)'!AL$6),
IF(AND('PRINTABLE (per grading)'!H$16="EXAM", 'PRINTABLE (per grading)'!B$13="Midterm"), IF(ISERROR(SUMIF('Exam (LECTURE ONLY)'!O$20:X$20, "CLO1", 'Exam (LECTURE ONLY)'!O94:X94) / 'Exam (LECTURE ONLY)'!AM$6), "", SUMIF('Exam (LECTURE ONLY)'!O$20:X$20, "CLO1", 'Exam (LECTURE ONLY)'!O94:X94) / 'Exam (LECTURE ONLY)'!AM$6),
IF(AND('PRINTABLE (per grading)'!H$16="EXAM", 'PRINTABLE (per grading)'!B$13="Final"), IF(ISERROR(SUMIF('Exam (LECTURE ONLY)'!Z$20:AI$20, "CLO1", 'Exam (LECTURE ONLY)'!Z94:AI94) / 'Exam (LECTURE ONLY)'!AN$6), "", SUMIF('Exam (LECTURE ONLY)'!Z$20:AI$20, "CLO1", 'Exam (LECTURE ONLY)'!Z94:AI94) / 'Exam (LECTURE ONLY)'!AN$6),
IF(AND('PRINTABLE (per grading)'!H$16="OUTPUT", 'PRINTABLE (per grading)'!B$13="Prelim"), IF(ISERROR(SUMIF(OUTPUT!C$20:M$20, "CLO1", OUTPUT!C94:M94) / OUTPUT!AL$6), "", SUMIF(OUTPUT!C$20:M$20, "CLO1", OUTPUT!C94:M94) / OUTPUT!AL$6),
IF(AND('PRINTABLE (per grading)'!H$16="OUTPUT", 'PRINTABLE (per grading)'!B$13="Midterm"), IF(ISERROR(SUMIF(OUTPUT!O$20:Y$20, "CLO1", OUTPUT!O94:Y94) / OUTPUT!AM$6), "", SUMIF(OUTPUT!O$20:Y$20, "CLO1", OUTPUT!O94:Y94) / OUTPUT!AM$6),
IF(AND('PRINTABLE (per grading)'!H$16="OUTPUT", 'PRINTABLE (per grading)'!B$13="Final"), IF(ISERROR(SUMIF(OUTPUT!AA$20:AI$20, "CLO1", OUTPUT!AA94:AI94) / OUTPUT!AN$6), "", SUMIF(OUTPUT!AA$20:AI$20, "CLO1", OUTPUT!AA94:AI94) / OUTPUT!AN$6),
"")))))),"")</f>
        <v/>
      </c>
      <c r="P92" s="286" t="str">
        <f aca="false">IF(B92&lt;&gt;"",IF(O92="","",IF(O92&lt;0.5,1,IF(AND(O92&gt;=0.5,O92&lt;P$10),2,IF(O92&gt;=P$10,3)))),"")</f>
        <v/>
      </c>
      <c r="Q92" s="287" t="str">
        <f aca="false">IF(B92 &lt;&gt; "",IFERROR(IF(AVERAGE(M92,O92)&gt;=P$10,"Y","N"),""),"")</f>
        <v/>
      </c>
      <c r="R92" s="194" t="str">
        <f aca="false">IF(B92 &lt;&gt; "", IFERROR(IF(C$16 = "PRELIM", SUMIF('Database (LECTURE-RES-PRAC)'!D$14:AG$14, "CLO2", 'Database (LECTURE-RES-PRAC)'!D89:AG89) / 'Grade computation'!F$5, IF(C$16 = "MIDTERM", SUMIF('Database (LECTURE-RES-PRAC)'!AJ$14:BM$14, "CLO2", 'Database (LECTURE-RES-PRAC)'!AJ89:BM89) / 'Grade computation'!G$5, IF(C$16 = "FINAL", SUMIF('Database (LECTURE-RES-PRAC)'!BP$14:CS$14, "CLO2", 'Database (LECTURE-RES-PRAC)'!BP89:CS89) / 'Grade computation'!H$5,""))),""),"")</f>
        <v/>
      </c>
      <c r="S92" s="286" t="str">
        <f aca="false">IF(B92&lt;&gt;"",IF(R92="","",IF(R92&lt;0.5,1,IF(AND(R92&gt;=0.5,R92&lt;P$10),2,IF(R92&gt;=P$10,3)))),"")</f>
        <v/>
      </c>
      <c r="T92" s="194" t="str">
        <f aca="false">IF(B92 &lt;&gt; "",IF(AND('PRINTABLE (per grading)'!H$16="EXAM", 'PRINTABLE (per grading)'!B$13="Prelim"), IF(ISERROR(SUMIF('Exam (LECTURE ONLY)'!D$20:M$20, "CLO2", 'Exam (LECTURE ONLY)'!D94:M94) / 'Exam (LECTURE ONLY)'!AL$7), "", SUMIF('Exam (LECTURE ONLY)'!D$20:M$20, "CLO2", 'Exam (LECTURE ONLY)'!D94:M94) /'Exam (LECTURE ONLY)'!AL$7),
IF(AND('PRINTABLE (per grading)'!H$16="EXAM", 'PRINTABLE (per grading)'!B$13="Midterm"), IF(ISERROR(SUMIF('Exam (LECTURE ONLY)'!O$20:X$20, "CLO2", 'Exam (LECTURE ONLY)'!O94:X94) / 'Exam (LECTURE ONLY)'!AM$7), "", SUMIF('Exam (LECTURE ONLY)'!O$20:X$20, "CLO2", 'Exam (LECTURE ONLY)'!O94:X94) / 'Exam (LECTURE ONLY)'!AM$7),
IF(AND('PRINTABLE (per grading)'!H$16="EXAM", 'PRINTABLE (per grading)'!B$13="Final"), IF(ISERROR(SUMIF('Exam (LECTURE ONLY)'!Z$20:AI$20, "CLO2", 'Exam (LECTURE ONLY)'!Z94:AI94) / 'Exam (LECTURE ONLY)'!AN$7), "", SUMIF('Exam (LECTURE ONLY)'!Z$20:AI$20, "CLO2", 'Exam (LECTURE ONLY)'!Z94:AI94) / 'Exam (LECTURE ONLY)'!AN$7),
IF(AND('PRINTABLE (per grading)'!H$16="OUTPUT", 'PRINTABLE (per grading)'!B$13="Prelim"), IF(ISERROR(SUMIF(OUTPUT!C$20:M$20, "CLO2", OUTPUT!C94:M94) / OUTPUT!AL$7), "", SUMIF(OUTPUT!C$20:M$20, "CLO2", OUTPUT!C94:M94) / OUTPUT!AL$7),
IF(AND('PRINTABLE (per grading)'!H$16="OUTPUT", 'PRINTABLE (per grading)'!B$13="Midterm"), IF(ISERROR(SUMIF(OUTPUT!O$20:Y$20, "CLO2", OUTPUT!O94:Y94) / OUTPUT!AM$7), "", SUMIF(OUTPUT!O$20:Y$20, "CLO2", OUTPUT!O94:Y94) / OUTPUT!AM$7),
IF(AND('PRINTABLE (per grading)'!H$16="OUTPUT", 'PRINTABLE (per grading)'!B$13="Final"), IF(ISERROR(SUMIF(OUTPUT!AA$20:AI$20, "CLO2", OUTPUT!AA94:AI94) / OUTPUT!AN$7), "", SUMIF(OUTPUT!AA$20:AI$20, "CLO2", OUTPUT!AA94:AI94) / OUTPUT!AN$7),
"")))))),"")</f>
        <v/>
      </c>
      <c r="U92" s="286" t="str">
        <f aca="false">IF(B92&lt;&gt;"",IF(T92="","",IF(T92&lt;0.5,1,IF(AND(T92&gt;=0.5,T92&lt;P$10),2,IF(T92&gt;=P$10,3)))),"")</f>
        <v/>
      </c>
      <c r="V92" s="287" t="str">
        <f aca="false">IF(B92 &lt;&gt; "",IFERROR(IF(AVERAGE(R92,T92)&gt;=P$10,"Y","N"),""),"")</f>
        <v/>
      </c>
      <c r="W92" s="194" t="str">
        <f aca="false">IF(B92 &lt;&gt; "", IFERROR(IF(C$16 = "PRELIM", SUMIF('Database (LECTURE-RES-PRAC)'!D$14:AG$14, "CLO3", 'Database (LECTURE-RES-PRAC)'!D89:AG89) / 'Grade computation'!F$6, IF(C$16 = "MIDTERM", SUMIF('Database (LECTURE-RES-PRAC)'!AJ$14:BM$14, "CLO3", 'Database (LECTURE-RES-PRAC)'!AJ89:BM89) / 'Grade computation'!G$6, IF(C$16 = "FINAL", SUMIF('Database (LECTURE-RES-PRAC)'!BP$14:CS$14, "CLO3", 'Database (LECTURE-RES-PRAC)'!BP89:CS89) / 'Grade computation'!H$6,""))),""),"")</f>
        <v/>
      </c>
      <c r="X92" s="286" t="str">
        <f aca="false">IF(B92&lt;&gt;"",IF(W92="","",IF(W92&lt;0.5,1,IF(AND(W92&gt;=0.5,W92&lt;P$10),2,IF(W92&gt;=P$10,3)))),"")</f>
        <v/>
      </c>
      <c r="Y92" s="194" t="str">
        <f aca="false">IF(B92 &lt;&gt; "",IF(AND('PRINTABLE (per grading)'!H$16="EXAM", 'PRINTABLE (per grading)'!B$13="Prelim"), IF(ISERROR(SUMIF('Exam (LECTURE ONLY)'!D$20:M$20, "CLO3", 'Exam (LECTURE ONLY)'!D94:M94) / 'Exam (LECTURE ONLY)'!AL$8), "", SUMIF('Exam (LECTURE ONLY)'!D$20:M$20, "CLO3", 'Exam (LECTURE ONLY)'!D94:M94) /'Exam (LECTURE ONLY)'!AL$8),
IF(AND('PRINTABLE (per grading)'!H$16="EXAM", 'PRINTABLE (per grading)'!B$13="Midterm"), IF(ISERROR(SUMIF('Exam (LECTURE ONLY)'!O$20:X$20, "CLO3", 'Exam (LECTURE ONLY)'!O94:X94) / 'Exam (LECTURE ONLY)'!AM$8), "", SUMIF('Exam (LECTURE ONLY)'!O$20:X$20, "CLO3", 'Exam (LECTURE ONLY)'!O94:X94) / 'Exam (LECTURE ONLY)'!AM$8),
IF(AND('PRINTABLE (per grading)'!H$16="EXAM", 'PRINTABLE (per grading)'!B$13="Final"), IF(ISERROR(SUMIF('Exam (LECTURE ONLY)'!Z$20:AI$20, "CLO3", 'Exam (LECTURE ONLY)'!Z94:AI94) / 'Exam (LECTURE ONLY)'!AN$8), "", SUMIF('Exam (LECTURE ONLY)'!Z$20:AI$20, "CLO3", 'Exam (LECTURE ONLY)'!Z94:AI94) / 'Exam (LECTURE ONLY)'!AN$8),
IF(AND('PRINTABLE (per grading)'!H$16="OUTPUT", 'PRINTABLE (per grading)'!B$13="Prelim"), IF(ISERROR(SUMIF(OUTPUT!C$20:M$20, "CLO3", OUTPUT!C94:M94) / OUTPUT!AL$8), "", SUMIF(OUTPUT!C$20:M$20, "CLO3", OUTPUT!C94:M94) / OUTPUT!AL$8),
IF(AND('PRINTABLE (per grading)'!H$16="OUTPUT", 'PRINTABLE (per grading)'!B$13="Midterm"), IF(ISERROR(SUMIF(OUTPUT!O$20:Y$20, "CLO3", OUTPUT!O94:Y94) / OUTPUT!AM$8), "", SUMIF(OUTPUT!O$20:Y$20, "CLO3", OUTPUT!O94:Y94) / OUTPUT!AM$8),
IF(AND('PRINTABLE (per grading)'!H$16="OUTPUT", 'PRINTABLE (per grading)'!B$13="Final"), IF(ISERROR(SUMIF(OUTPUT!AA$20:AI$20, "CLO3", OUTPUT!AA94:AI94) / OUTPUT!AN$8), "", SUMIF(OUTPUT!AA$20:AI$20, "CLO3", OUTPUT!AA94:AI94) / OUTPUT!AN$8),
"" )))))),"")</f>
        <v/>
      </c>
      <c r="Z92" s="286" t="str">
        <f aca="false">IF(B92&lt;&gt;"",IF(Y92="","",IF(Y92&lt;0.5,1,IF(AND(Y92&gt;=0.5,Y92&lt;P$10),2,IF(Y92&gt;=P$10,3)))),"")</f>
        <v/>
      </c>
      <c r="AA92" s="287" t="str">
        <f aca="false">IF(B92 &lt;&gt; "",IFERROR(IF(AVERAGE(W92,Y92)&gt;=P$10,"Y","N"),""),"")</f>
        <v/>
      </c>
      <c r="AB92" s="194" t="str">
        <f aca="false">IF(B92 &lt;&gt; "", IFERROR(IF(C$16 = "PRELIM", SUMIF('Database (LECTURE-RES-PRAC)'!D$14:AG$14, "CLO4", 'Database (LECTURE-RES-PRAC)'!D89:AG89) / 'Grade computation'!F$7, IF(C$16 = "MIDTERM", SUMIF('Database (LECTURE-RES-PRAC)'!AJ$14:BM$14, "CLO4", 'Database (LECTURE-RES-PRAC)'!AJ89:BM89) / 'Grade computation'!G$7, IF(C$16 = "FINAL", SUMIF('Database (LECTURE-RES-PRAC)'!BP$14:CS$14, "CLO4", 'Database (LECTURE-RES-PRAC)'!BP89:CS89) / 'Grade computation'!H$7,""))),""),"")</f>
        <v/>
      </c>
      <c r="AC92" s="286" t="str">
        <f aca="false">IF(B92&lt;&gt;"",IF(AB92="","",IF(AB92&lt;0.5,1,IF(AND(AB92&gt;=0.5,AB92&lt;P$10),2,IF(AB92&gt;=P$10,3)))),"")</f>
        <v/>
      </c>
      <c r="AD92" s="194" t="str">
        <f aca="false">IF(B92 &lt;&gt; "",IF(AND('PRINTABLE (per grading)'!H$16="EXAM", 'PRINTABLE (per grading)'!B$13="Prelim"), IF(ISERROR(SUMIF('Exam (LECTURE ONLY)'!D$20:M$20, "CLO4", 'Exam (LECTURE ONLY)'!D94:M94) / 'Exam (LECTURE ONLY)'!AL$9), "", SUMIF('Exam (LECTURE ONLY)'!D$20:M$20, "CLO4", 'Exam (LECTURE ONLY)'!D94:M94) /'Exam (LECTURE ONLY)'!AL$9),
IF(AND('PRINTABLE (per grading)'!H$16="EXAM", 'PRINTABLE (per grading)'!B$13="Midterm"), IF(ISERROR(SUMIF('Exam (LECTURE ONLY)'!O$20:X$20, "CLO4", 'Exam (LECTURE ONLY)'!O94:X94) / 'Exam (LECTURE ONLY)'!AM$9), "", SUMIF('Exam (LECTURE ONLY)'!O$20:X$20, "CLO4", 'Exam (LECTURE ONLY)'!O94:X94) / 'Exam (LECTURE ONLY)'!AM$9),
IF(AND('PRINTABLE (per grading)'!H$16="EXAM", 'PRINTABLE (per grading)'!B$13="Final"), IF(ISERROR(SUMIF('Exam (LECTURE ONLY)'!Z$20:AI$20, "CLO4", 'Exam (LECTURE ONLY)'!Z94:AI94) / 'Exam (LECTURE ONLY)'!AN$9), "", SUMIF('Exam (LECTURE ONLY)'!Z$20:AI$20, "CLO4", 'Exam (LECTURE ONLY)'!Z94:AI94) / 'Exam (LECTURE ONLY)'!AN$9),
IF(AND('PRINTABLE (per grading)'!H$16="OUTPUT", 'PRINTABLE (per grading)'!B$13="Prelim"), IF(ISERROR(SUMIF(OUTPUT!C$20:M$20, "CLO4", OUTPUT!C94:M94) / OUTPUT!AL$9), "", SUMIF(OUTPUT!C$20:M$20, "CLO4", OUTPUT!C94:M94) / OUTPUT!AL$9),
IF(AND('PRINTABLE (per grading)'!H$16="OUTPUT", 'PRINTABLE (per grading)'!B$13="Midterm"), IF(ISERROR(SUMIF(OUTPUT!O$20:Y$20, "CLO4", OUTPUT!O94:Y94) / OUTPUT!AM$9), "", SUMIF(OUTPUT!O$20:Y$20, "CLO4", OUTPUT!O94:Y94) / OUTPUT!AM$9),
IF(AND('PRINTABLE (per grading)'!H$16="OUTPUT", 'PRINTABLE (per grading)'!B$13="Final"), IF(ISERROR(SUMIF(OUTPUT!AA$20:AI$20, "CLO4", OUTPUT!AA94:AI94) / OUTPUT!AN$9), "", SUMIF(OUTPUT!AA$20:AI$20, "CLO4", OUTPUT!AA94:AI94) / OUTPUT!AN$9),
"")))))),"")</f>
        <v/>
      </c>
      <c r="AE92" s="286" t="str">
        <f aca="false">IF(B92&lt;&gt;"",IF(AD92="","",IF(AD92&lt;0.5,1,IF(AND(AD92&gt;=0.5,AD92&lt;P$10),2,IF(AD92&gt;=P$10,3)))),"")</f>
        <v/>
      </c>
      <c r="AF92" s="287" t="str">
        <f aca="false">IF(B92 &lt;&gt; "",IFERROR(IF(AVERAGE(AB92,AD92)&gt;=P$10,"Y","N"),""),"")</f>
        <v/>
      </c>
      <c r="AG92" s="194" t="str">
        <f aca="false">IF(B92 &lt;&gt; "", IFERROR(IF(C$16 = "PRELIM", SUMIF('Database (LECTURE-RES-PRAC)'!D$14:AG$14, "CLO5", 'Database (LECTURE-RES-PRAC)'!D89:AG89) / 'Grade computation'!F$8, IF(C$16 = "MIDTERM", SUMIF('Database (LECTURE-RES-PRAC)'!AJ$14:BM$14, "CLO5", 'Database (LECTURE-RES-PRAC)'!AJ89:BM89) / 'Grade computation'!G$8, IF(C$16 = "FINAL", SUMIF('Database (LECTURE-RES-PRAC)'!BP$14:CS$14, "CLO5", 'Database (LECTURE-RES-PRAC)'!BP89:CS89) / 'Grade computation'!H$8,""))),""),"")</f>
        <v/>
      </c>
      <c r="AH92" s="286" t="str">
        <f aca="false">IF(B92&lt;&gt;"",IF(AG92="","",IF(AG92&lt;0.5,1,IF(AND(AG92&gt;=0.5,AG92&lt;P$10),2,IF(AG92&gt;=P$10,3)))),"")</f>
        <v/>
      </c>
      <c r="AI92" s="194" t="str">
        <f aca="false">IF(B92 &lt;&gt; "",IF(AND('PRINTABLE (per grading)'!H$16="EXAM", 'PRINTABLE (per grading)'!B$13="Prelim"), IF(ISERROR(SUMIF('Exam (LECTURE ONLY)'!D$20:M$20, "CLO5", 'Exam (LECTURE ONLY)'!D94:M94) / 'Exam (LECTURE ONLY)'!AL$10), "", SUMIF('Exam (LECTURE ONLY)'!D$20:M$20, "CLO5", 'Exam (LECTURE ONLY)'!D94:M94) /'Exam (LECTURE ONLY)'!AL$10),
IF(AND('PRINTABLE (per grading)'!H$16="EXAM", 'PRINTABLE (per grading)'!B$13="Midterm"), IF(ISERROR(SUMIF('Exam (LECTURE ONLY)'!O$20:X$20, "CLO5", 'Exam (LECTURE ONLY)'!O94:X94) / 'Exam (LECTURE ONLY)'!AM$10), "", SUMIF('Exam (LECTURE ONLY)'!O$20:X$20, "CLO5", 'Exam (LECTURE ONLY)'!O94:X94) / 'Exam (LECTURE ONLY)'!AM$10),
IF(AND('PRINTABLE (per grading)'!H$16="EXAM", 'PRINTABLE (per grading)'!B$13="Final"), IF(ISERROR(SUMIF('Exam (LECTURE ONLY)'!Z$20:AI$20, "CLO5", 'Exam (LECTURE ONLY)'!Z94:AI94) / 'Exam (LECTURE ONLY)'!AN$10), "", SUMIF('Exam (LECTURE ONLY)'!Z$20:AI$20, "CLO5", 'Exam (LECTURE ONLY)'!Z94:AI94) / 'Exam (LECTURE ONLY)'!AN$10),
IF(AND('PRINTABLE (per grading)'!H$16="OUTPUT", 'PRINTABLE (per grading)'!B$13="Prelim"), IF(ISERROR(SUMIF(OUTPUT!C$20:M$20, "CLO5", OUTPUT!C94:M94) / OUTPUT!AL$10), "", SUMIF(OUTPUT!C$20:M$20, "CLO5", OUTPUT!C94:M94) / OUTPUT!AL$10),
IF(AND('PRINTABLE (per grading)'!H$16="OUTPUT", 'PRINTABLE (per grading)'!B$13="Midterm"), IF(ISERROR(SUMIF(OUTPUT!O$20:Y$20, "CLO5", OUTPUT!O94:Y94) / OUTPUT!AM$10), "", SUMIF(OUTPUT!O$20:Y$20, "CLO5", OUTPUT!O94:Y94) / OUTPUT!AM$10),
IF(AND('PRINTABLE (per grading)'!H$16="OUTPUT", 'PRINTABLE (per grading)'!B$13="Final"), IF(ISERROR(SUMIF(OUTPUT!AA$20:AI$20, "CLO5", OUTPUT!AA94:AI94) / OUTPUT!AN$10), "", SUMIF(OUTPUT!AA$20:AI$20, "CLO5", OUTPUT!AA94:AI94) / OUTPUT!AN$10),
"")))))),"")</f>
        <v/>
      </c>
      <c r="AJ92" s="286" t="str">
        <f aca="false">IF(B92&lt;&gt;"",IF(AI92="","",IF(AI92&lt;0.5,1,IF(AND(AI92&gt;=0.5,AI92&lt;P$10),2,IF(AI92&gt;=P$10,3)))),"")</f>
        <v/>
      </c>
      <c r="AK92" s="287" t="str">
        <f aca="false">IF(B92 &lt;&gt; "",IFERROR(IF(AVERAGE(AG92,AI92)&gt;=P$10,"Y","N"),""),"")</f>
        <v/>
      </c>
      <c r="AL92" s="194" t="str">
        <f aca="false">IF(B92 &lt;&gt; "", IFERROR(IF(C$16 = "PRELIM", SUMIF('Database (LECTURE-RES-PRAC)'!D$14:AG$14, "CLO6", 'Database (LECTURE-RES-PRAC)'!D89:AG89) / 'Grade computation'!F$9, IF(C$16 = "MIDTERM", SUMIF('Database (LECTURE-RES-PRAC)'!AJ$14:BM$14, "CLO6", 'Database (LECTURE-RES-PRAC)'!AJ89:BM89) / 'Grade computation'!G$9, IF(C$16 = "FINAL", SUMIF('Database (LECTURE-RES-PRAC)'!BP$14:CS$14, "CLO6", 'Database (LECTURE-RES-PRAC)'!BP89:CS89) / 'Grade computation'!H$9,""))),""),"")</f>
        <v/>
      </c>
      <c r="AM92" s="286" t="str">
        <f aca="false">IF(B92&lt;&gt;"",IF(AL92="","",IF(AL92&lt;0.5,1,IF(AND(AL92&gt;=0.5,AL92&lt;P$10),2,IF(AL92&gt;=P$10,3)))),"")</f>
        <v/>
      </c>
      <c r="AN92" s="194" t="str">
        <f aca="false">IF(B92 &lt;&gt; "",IF(AND('PRINTABLE (per grading)'!H$16="EXAM", 'PRINTABLE (per grading)'!B$13="Prelim"), IF(ISERROR(SUMIF('Exam (LECTURE ONLY)'!D$20:M$20, "CLO6", 'Exam (LECTURE ONLY)'!D94:M94) / 'Exam (LECTURE ONLY)'!AL$11), "", SUMIF('Exam (LECTURE ONLY)'!D$20:M$20, "CLO6", 'Exam (LECTURE ONLY)'!D94:M94) /'Exam (LECTURE ONLY)'!AL$11),
IF(AND('PRINTABLE (per grading)'!H$16="EXAM", 'PRINTABLE (per grading)'!B$13="Midterm"), IF(ISERROR(SUMIF('Exam (LECTURE ONLY)'!O$20:X$20, "CLO6", 'Exam (LECTURE ONLY)'!O94:X94) / 'Exam (LECTURE ONLY)'!AM$11), "", SUMIF('Exam (LECTURE ONLY)'!O$20:X$20, "CLO6", 'Exam (LECTURE ONLY)'!O94:X94) / 'Exam (LECTURE ONLY)'!AM$11),
IF(AND('PRINTABLE (per grading)'!H$16="EXAM", 'PRINTABLE (per grading)'!B$13="Final"), IF(ISERROR(SUMIF('Exam (LECTURE ONLY)'!Z$20:AI$20, "CLO6", 'Exam (LECTURE ONLY)'!Z94:AI94) / 'Exam (LECTURE ONLY)'!AN$11), "", SUMIF('Exam (LECTURE ONLY)'!Z$20:AI$20, "CLO6", 'Exam (LECTURE ONLY)'!Z94:AI94) / 'Exam (LECTURE ONLY)'!AN$11),
IF(AND('PRINTABLE (per grading)'!H$16="OUTPUT", 'PRINTABLE (per grading)'!B$13="Prelim"), IF(ISERROR(SUMIF(OUTPUT!C$20:M$20, "CLO6", OUTPUT!C94:M94) / OUTPUT!AL$11), "", SUMIF(OUTPUT!C$20:M$20, "CLO6", OUTPUT!C94:M94) / OUTPUT!AL$11),
IF(AND('PRINTABLE (per grading)'!H$16="OUTPUT", 'PRINTABLE (per grading)'!B$13="Midterm"), IF(ISERROR(SUMIF(OUTPUT!O$20:Y$20, "CLO6", OUTPUT!O94:Y94) / OUTPUT!AM$11), "", SUMIF(OUTPUT!O$20:Y$20, "CLO6", OUTPUT!O94:Y94) / OUTPUT!AM$11),
IF(AND('PRINTABLE (per grading)'!H$16="OUTPUT", 'PRINTABLE (per grading)'!B$13="Final"), IF(ISERROR(SUMIF(OUTPUT!AA$20:AI$20, "CLO6", OUTPUT!AA94:AI94) / OUTPUT!AN$11), "", SUMIF(OUTPUT!AA$20:AI$20, "CLO6", OUTPUT!AA94:AI94) / OUTPUT!AN$11),
"")))))),"")</f>
        <v/>
      </c>
      <c r="AO92" s="286" t="str">
        <f aca="false">IF(B92&lt;&gt;"",IF(AN92="","",IF(AN92&lt;0.5,1,IF(AND(AN92&gt;=0.5,AN92&lt;P$10),2,IF(AN92&gt;=P$10,3)))),"")</f>
        <v/>
      </c>
      <c r="AP92" s="287" t="str">
        <f aca="false">IF(B92 &lt;&gt; "",IFERROR(IF(AVERAGE(AL92,AN92)&gt;=P$10,"Y","N"),""),"")</f>
        <v/>
      </c>
      <c r="AQ92" s="194" t="str">
        <f aca="false">IF(B92 &lt;&gt; "", IFERROR(IF(C$16 = "PRELIM", SUMIF('Database (LECTURE-RES-PRAC)'!D$14:AG$14, "CLO7", 'Database (LECTURE-RES-PRAC)'!D89:AG89) / 'Grade computation'!F$10, IF(C$16 = "MIDTERM", SUMIF('Database (LECTURE-RES-PRAC)'!AJ$14:BM$14, "CLO7", 'Database (LECTURE-RES-PRAC)'!AJ89:BM89) / 'Grade computation'!G$10, IF(C$16 = "FINAL", SUMIF('Database (LECTURE-RES-PRAC)'!BP$14:CS$14, "CLO7", 'Database (LECTURE-RES-PRAC)'!BP89:CS89) / 'Grade computation'!H$10,""))),""),"")</f>
        <v/>
      </c>
      <c r="AR92" s="286" t="str">
        <f aca="false">IF(B92&lt;&gt;"",IF(AQ92="","",IF(AQ92&lt;0.5,1,IF(AND(AQ92&gt;=0.5,AQ92&lt;P$10),2,IF(AQ92&gt;=P$10,3)))),"")</f>
        <v/>
      </c>
      <c r="AS92" s="194" t="str">
        <f aca="false">IF(B92 &lt;&gt; "",IF(AND('PRINTABLE (per grading)'!H$16="EXAM", 'PRINTABLE (per grading)'!B$13="Prelim"), IF(ISERROR(SUMIF('Exam (LECTURE ONLY)'!D$20:M$20, "CLO7", 'Exam (LECTURE ONLY)'!D94:M94) / 'Exam (LECTURE ONLY)'!AL$12), "", SUMIF('Exam (LECTURE ONLY)'!D$20:M$20, "CLO7", 'Exam (LECTURE ONLY)'!D94:M94) /'Exam (LECTURE ONLY)'!AL$12),
IF(AND('PRINTABLE (per grading)'!H$16="EXAM", 'PRINTABLE (per grading)'!B$13="Midterm"), IF(ISERROR(SUMIF('Exam (LECTURE ONLY)'!O$20:X$20, "CLO7", 'Exam (LECTURE ONLY)'!O94:X94) / 'Exam (LECTURE ONLY)'!AM$12), "", SUMIF('Exam (LECTURE ONLY)'!O$20:X$20, "CLO7", 'Exam (LECTURE ONLY)'!O94:X94) / 'Exam (LECTURE ONLY)'!AM$12),
IF(AND('PRINTABLE (per grading)'!H$16="EXAM", 'PRINTABLE (per grading)'!B$13="Final"), IF(ISERROR(SUMIF('Exam (LECTURE ONLY)'!Z$20:AI$20, "CLO7", 'Exam (LECTURE ONLY)'!Z94:AI94) / 'Exam (LECTURE ONLY)'!AN$12), "", SUMIF('Exam (LECTURE ONLY)'!Z$20:AI$20, "CLO7", 'Exam (LECTURE ONLY)'!Z94:AI94) / 'Exam (LECTURE ONLY)'!AN$12),
IF(AND('PRINTABLE (per grading)'!H$16="OUTPUT", 'PRINTABLE (per grading)'!B$13="Prelim"), IF(ISERROR(SUMIF(OUTPUT!C$20:M$20, "CLO7", OUTPUT!C94:M94) / OUTPUT!AL$12), "", SUMIF(OUTPUT!C$20:M$20, "CLO7", OUTPUT!C94:M94) / OUTPUT!AL$12),
IF(AND('PRINTABLE (per grading)'!H$16="OUTPUT", 'PRINTABLE (per grading)'!B$13="Midterm"), IF(ISERROR(SUMIF(OUTPUT!O$20:Y$20, "CLO7", OUTPUT!O94:Y94) / OUTPUT!AM$12), "", SUMIF(OUTPUT!O$20:Y$20, "CLO7", OUTPUT!O94:Y94) / OUTPUT!AM$12),
IF(AND('PRINTABLE (per grading)'!H$16="OUTPUT", 'PRINTABLE (per grading)'!B$13="Final"), IF(ISERROR(SUMIF(OUTPUT!AA$20:AI$20, "CLO7", OUTPUT!AA94:AI94) / OUTPUT!AN$12), "", SUMIF(OUTPUT!AA$20:AI$20, "CLO7", OUTPUT!AA94:AI94) / OUTPUT!AN$12),
"")))))),"")</f>
        <v/>
      </c>
      <c r="AT92" s="286" t="str">
        <f aca="false">IF(B92&lt;&gt;"",IF(AS92="","",IF(AS92&lt;0.5,1,IF(AND(AS92&gt;=0.5,AS92&lt;P$10),2,IF(AS92&gt;=P$10,3)))),"")</f>
        <v/>
      </c>
      <c r="AU92" s="287" t="str">
        <f aca="false">IF(B92 &lt;&gt; "",IFERROR(IF(AVERAGE(AQ92,AS92)&gt;=P$10,"Y","N"),""),"")</f>
        <v/>
      </c>
      <c r="AV92" s="194" t="str">
        <f aca="false">IF(B92 &lt;&gt; "", IFERROR(IF(C$16 = "PRELIM", SUMIF('Database (LECTURE-RES-PRAC)'!D$14:AG$14, "CLO8", 'Database (LECTURE-RES-PRAC)'!D89:AG89) / 'Grade computation'!F$11, IF(C$16 = "MIDTERM", SUMIF('Database (LECTURE-RES-PRAC)'!AJ$14:BM$14, "CLO8", 'Database (LECTURE-RES-PRAC)'!AJ89:BM89) / 'Grade computation'!G$11, IF(C$16 = "FINAL", SUMIF('Database (LECTURE-RES-PRAC)'!BP$14:CS$14, "CLO8", 'Database (LECTURE-RES-PRAC)'!BP89:CS89) / 'Grade computation'!H$11,""))),""),"")</f>
        <v/>
      </c>
      <c r="AW92" s="286" t="str">
        <f aca="false">IF(B92&lt;&gt;"",IF(AV92="","",IF(AV92&lt;0.5,1,IF(AND(AV92&gt;=0.5,AV92&lt;P$10),2,IF(AV92&gt;=P$10,3)))),"")</f>
        <v/>
      </c>
      <c r="AX92" s="194" t="str">
        <f aca="false">IF(B92 &lt;&gt; "",IF(AND('PRINTABLE (per grading)'!H$16="EXAM", 'PRINTABLE (per grading)'!B$13="Prelim"), IF(ISERROR(SUMIF('Exam (LECTURE ONLY)'!D$20:M$20, "CLO8", 'Exam (LECTURE ONLY)'!D94:M94) / 'Exam (LECTURE ONLY)'!AL$13), "", SUMIF('Exam (LECTURE ONLY)'!D$20:M$20, "CLO8", 'Exam (LECTURE ONLY)'!D94:M94) /'Exam (LECTURE ONLY)'!AL$13),
IF(AND('PRINTABLE (per grading)'!H$16="EXAM", 'PRINTABLE (per grading)'!B$13="Midterm"), IF(ISERROR(SUMIF('Exam (LECTURE ONLY)'!O$20:X$20, "CLO8", 'Exam (LECTURE ONLY)'!O94:X94) / 'Exam (LECTURE ONLY)'!AM$13), "", SUMIF('Exam (LECTURE ONLY)'!O$20:X$20, "CLO8", 'Exam (LECTURE ONLY)'!O94:X94) / 'Exam (LECTURE ONLY)'!AM$13),
IF(AND('PRINTABLE (per grading)'!H$16="EXAM", 'PRINTABLE (per grading)'!B$13="Final"), IF(ISERROR(SUMIF('Exam (LECTURE ONLY)'!Z$20:AI$20, "CLO8", 'Exam (LECTURE ONLY)'!Z94:AI94) / 'Exam (LECTURE ONLY)'!AN$13), "", SUMIF('Exam (LECTURE ONLY)'!Z$20:AI$20, "CLO8", 'Exam (LECTURE ONLY)'!Z94:AI94) / 'Exam (LECTURE ONLY)'!AN$13),
IF(AND('PRINTABLE (per grading)'!H$16="OUTPUT", 'PRINTABLE (per grading)'!B$13="Prelim"), IF(ISERROR(SUMIF(OUTPUT!C$20:M$20, "CLO8", OUTPUT!C94:M94) / OUTPUT!AL$13), "", SUMIF(OUTPUT!C$20:M$20, "CLO8", OUTPUT!C94:M94) / OUTPUT!AL$13),
IF(AND('PRINTABLE (per grading)'!H$16="OUTPUT", 'PRINTABLE (per grading)'!B$13="Midterm"), IF(ISERROR(SUMIF(OUTPUT!O$20:Y$20, "CLO8", OUTPUT!O94:Y94) / OUTPUT!AM$13), "", SUMIF(OUTPUT!O$20:Y$20, "CLO8", OUTPUT!O94:Y94) / OUTPUT!AM$13),
IF(AND('PRINTABLE (per grading)'!H$16="OUTPUT", 'PRINTABLE (per grading)'!B$13="Final"), IF(ISERROR(SUMIF(OUTPUT!AA$20:AI$20, "CLO8", OUTPUT!AA94:AI94) / OUTPUT!AN$13), "", SUMIF(OUTPUT!AA$20:AI$20, "CLO8", OUTPUT!AA94:AI94) / OUTPUT!AN$13),
"")))))),"")</f>
        <v/>
      </c>
      <c r="AY92" s="286" t="str">
        <f aca="false">IF(B92&lt;&gt;"",IF(AX92="","",IF(AX92&lt;0.5,1,IF(AND(AX92&gt;=0.5,AX92&lt;P$10),2,IF(AX92&gt;=P$10,3)))),"")</f>
        <v/>
      </c>
      <c r="AZ92" s="287" t="str">
        <f aca="false">IF(B92 &lt;&gt; "",IFERROR(IF(AVERAGE(AV92,AX92)&gt;=P$10,"Y","N"),""),"")</f>
        <v/>
      </c>
      <c r="BA92" s="194" t="str">
        <f aca="false">IF(B92 &lt;&gt; "", IFERROR(IF(C$16 = "PRELIM", SUMIF('Database (LECTURE-RES-PRAC)'!D$14:AG$14, "CLO9", 'Database (LECTURE-RES-PRAC)'!D89:AG89) / 'Grade computation'!F$12, IF(C$16 = "MIDTERM", SUMIF('Database (LECTURE-RES-PRAC)'!AJ$14:BM$14, "CLO9", 'Database (LECTURE-RES-PRAC)'!AJ89:BM89) / 'Grade computation'!G$12, IF(C$16 = "FINAL", SUMIF('Database (LECTURE-RES-PRAC)'!BP$14:CS$14, "CLO9", 'Database (LECTURE-RES-PRAC)'!BP89:CS89) / 'Grade computation'!H$12,""))),""),"")</f>
        <v/>
      </c>
      <c r="BB92" s="286" t="str">
        <f aca="false">IF(B92&lt;&gt;"",IF(BA92="","",IF(BA92&lt;0.5,1,IF(AND(BA92&gt;=0.5,BA92&lt;P$10),2,IF(BA92&gt;=P$10,3)))),"")</f>
        <v/>
      </c>
      <c r="BC92" s="194" t="str">
        <f aca="false">IF(B92 &lt;&gt; "",IF(AND('PRINTABLE (per grading)'!H$16="EXAM", 'PRINTABLE (per grading)'!B$13="Prelim"), IF(ISERROR(SUMIF('Exam (LECTURE ONLY)'!D$20:M$20, "CLO9", 'Exam (LECTURE ONLY)'!D94:M94) / 'Exam (LECTURE ONLY)'!AL$14), "", SUMIF('Exam (LECTURE ONLY)'!D$20:M$20, "CLO9", 'Exam (LECTURE ONLY)'!D94:M94) /'Exam (LECTURE ONLY)'!AL$14),
IF(AND('PRINTABLE (per grading)'!H$16="EXAM", 'PRINTABLE (per grading)'!B$13="Midterm"), IF(ISERROR(SUMIF('Exam (LECTURE ONLY)'!O$20:X$20, "CLO9", 'Exam (LECTURE ONLY)'!O94:X94) / 'Exam (LECTURE ONLY)'!AM$14), "", SUMIF('Exam (LECTURE ONLY)'!O$20:X$20, "CLO9", 'Exam (LECTURE ONLY)'!O94:X94) / 'Exam (LECTURE ONLY)'!AM$14),
IF(AND('PRINTABLE (per grading)'!H$16="EXAM", 'PRINTABLE (per grading)'!B$13="Final"), IF(ISERROR(SUMIF('Exam (LECTURE ONLY)'!Z$20:AI$20, "CLO9", 'Exam (LECTURE ONLY)'!Z94:AI94) / 'Exam (LECTURE ONLY)'!AN$14), "", SUMIF('Exam (LECTURE ONLY)'!Z$20:AI$20, "CLO9", 'Exam (LECTURE ONLY)'!Z94:AI94) / 'Exam (LECTURE ONLY)'!AN$14),
IF(AND('PRINTABLE (per grading)'!H$16="OUTPUT", 'PRINTABLE (per grading)'!B$13="Prelim"), IF(ISERROR(SUMIF(OUTPUT!C$20:M$20, "CLO9", OUTPUT!C94:M94) / OUTPUT!AL$14), "", SUMIF(OUTPUT!C$20:M$20, "CLO9", OUTPUT!C94:M94) / OUTPUT!AL$14),
IF(AND('PRINTABLE (per grading)'!H$16="OUTPUT", 'PRINTABLE (per grading)'!B$13="Midterm"), IF(ISERROR(SUMIF(OUTPUT!O$20:Y$20, "CLO9", OUTPUT!O94:Y94) / OUTPUT!AM$14), "", SUMIF(OUTPUT!O$20:Y$20, "CLO9", OUTPUT!O94:Y94) / OUTPUT!AM$14),
IF(AND('PRINTABLE (per grading)'!H$16="OUTPUT", 'PRINTABLE (per grading)'!B$13="Final"), IF(ISERROR(SUMIF(OUTPUT!AA$20:AI$20, "CLO9", OUTPUT!AA94:AI94) / OUTPUT!AN$14), "", SUMIF(OUTPUT!AA$20:AI$20, "CLO9", OUTPUT!AA94:AI94) / OUTPUT!AN$14),
"")))))),"")</f>
        <v/>
      </c>
      <c r="BD92" s="286" t="str">
        <f aca="false">IF(B92&lt;&gt;"",IF(BC92="","",IF(BC92&lt;0.5,1,IF(AND(BC92&gt;=0.5,BC92&lt;P$10),2,IF(BC92&gt;=P$10,3)))),"")</f>
        <v/>
      </c>
      <c r="BE92" s="287" t="str">
        <f aca="false">IF(B92 &lt;&gt; "",IFERROR(IF(AVERAGE(BA92,BC92)&gt;=P$10,"Y","N"),""),"")</f>
        <v/>
      </c>
      <c r="BF92" s="194" t="str">
        <f aca="false">IF(B92 &lt;&gt; "", IFERROR(IF(C$16 = "PRELIM", SUMIF('Database (LECTURE-RES-PRAC)'!D$14:AG$14, "CLO10", 'Database (LECTURE-RES-PRAC)'!D89:AG89) / 'Grade computation'!F$13, IF(C$16 = "MIDTERM", SUMIF('Database (LECTURE-RES-PRAC)'!AJ$14:BM$14, "CLO10", 'Database (LECTURE-RES-PRAC)'!AJ89:BM89) / 'Grade computation'!G$13, IF(C$16 = "FINAL", SUMIF('Database (LECTURE-RES-PRAC)'!BP$14:CS$14, "CLO10", 'Database (LECTURE-RES-PRAC)'!BP89:CS89) / 'Grade computation'!H$13,""))),""),"")</f>
        <v/>
      </c>
      <c r="BG92" s="286" t="str">
        <f aca="false">IF(B92&lt;&gt;"",IF(BF92="","",IF(BF92&lt;0.5,1,IF(AND(BF92&gt;=0.5,BF92&lt;P$10),2,IF(BF92&gt;=P$10,3)))),"")</f>
        <v/>
      </c>
      <c r="BH92" s="194" t="str">
        <f aca="false">IF(B92 &lt;&gt; "",IF(AND('PRINTABLE (per grading)'!H$16="EXAM", 'PRINTABLE (per grading)'!B$13="Prelim"), IF(ISERROR(SUMIF('Exam (LECTURE ONLY)'!D$20:M$20, "CLO10", 'Exam (LECTURE ONLY)'!D94:M94) / 'Exam (LECTURE ONLY)'!AL$15), "", SUMIF('Exam (LECTURE ONLY)'!D$20:M$20, "CLO10", 'Exam (LECTURE ONLY)'!D94:M94) /'Exam (LECTURE ONLY)'!AL$15),
IF(AND('PRINTABLE (per grading)'!H$16="EXAM", 'PRINTABLE (per grading)'!B$13="Midterm"), IF(ISERROR(SUMIF('Exam (LECTURE ONLY)'!O$20:X$20, "CLO10", 'Exam (LECTURE ONLY)'!O94:X94) / 'Exam (LECTURE ONLY)'!AM$15), "", SUMIF('Exam (LECTURE ONLY)'!O$20:X$20, "CLO10", 'Exam (LECTURE ONLY)'!O94:X94) / 'Exam (LECTURE ONLY)'!AM$15),
IF(AND('PRINTABLE (per grading)'!H$16="EXAM", 'PRINTABLE (per grading)'!B$13="Final"), IF(ISERROR(SUMIF('Exam (LECTURE ONLY)'!Z$20:AI$20, "CLO10", 'Exam (LECTURE ONLY)'!Z94:AI94) / 'Exam (LECTURE ONLY)'!AN$15), "", SUMIF('Exam (LECTURE ONLY)'!Z$20:AI$20, "CLO10", 'Exam (LECTURE ONLY)'!Z94:AI94) / 'Exam (LECTURE ONLY)'!AN$15),
IF(AND('PRINTABLE (per grading)'!H$16="OUTPUT", 'PRINTABLE (per grading)'!B$13="Prelim"), IF(ISERROR(SUMIF(OUTPUT!C$20:M$20, "CLO10", OUTPUT!C94:M94) / OUTPUT!AL$15), "", SUMIF(OUTPUT!C$20:M$20, "CLO10", OUTPUT!C94:M94) / OUTPUT!AL$15),
IF(AND('PRINTABLE (per grading)'!H$16="OUTPUT", 'PRINTABLE (per grading)'!B$13="Midterm"), IF(ISERROR(SUMIF(OUTPUT!O$20:Y$20, "CLO10", OUTPUT!O94:Y94) / OUTPUT!AM$15), "", SUMIF(OUTPUT!O$20:Y$20, "CLO10", OUTPUT!O94:Y94) / OUTPUT!AM$15),
IF(AND('PRINTABLE (per grading)'!H$16="OUTPUT", 'PRINTABLE (per grading)'!B$13="Final"), IF(ISERROR(SUMIF(OUTPUT!AA$20:AI$20, "CLO10", OUTPUT!AA94:AI94) / OUTPUT!AN$15), "", SUMIF(OUTPUT!AA$20:AI$20, "CLO10", OUTPUT!AA94:AI94) / OUTPUT!AN$15),
"")))))),"")</f>
        <v/>
      </c>
      <c r="BI92" s="286" t="str">
        <f aca="false">IF(B92&lt;&gt;"",IF(BH92="","",IF(BH92&lt;0.5,1,IF(AND(BH92&gt;=0.5,BH92&lt;P$10),2,IF(BH92&gt;=P$10,3)))),"")</f>
        <v/>
      </c>
      <c r="BJ92" s="287" t="str">
        <f aca="false">IF(B92 &lt;&gt; "",IFERROR(IF(AVERAGE(BF92,BH92)&gt;=P$10,"Y","N"),""),"")</f>
        <v/>
      </c>
      <c r="BK92" s="8"/>
    </row>
    <row r="93" customFormat="false" ht="19.5" hidden="false" customHeight="true" outlineLevel="0" collapsed="false">
      <c r="A93" s="183" t="str">
        <f aca="false">IF(ISBLANK('Database (LECTURE-RES-PRAC)'!A90),"",'Database (LECTURE-RES-PRAC)'!A90)</f>
        <v/>
      </c>
      <c r="B93" s="184" t="str">
        <f aca="false">IF(ISBLANK('Database (LECTURE-RES-PRAC)'!B90),"",'Database (LECTURE-RES-PRAC)'!B90)</f>
        <v/>
      </c>
      <c r="C93" s="230" t="str">
        <f aca="false">IF(B93&lt;&gt;"",IF(C$16="PRELIM",'Grade computation'!C93, IF(C$16="MIDTERM",'Grade computation'!K93, IF(C$16="FINAL",'Grade computation'!S93,""))),"")</f>
        <v/>
      </c>
      <c r="D93" s="231" t="str">
        <f aca="false">IF(B93&lt;&gt;"",IFERROR(IF(B$11="80-20", (((C93/C$19)*X$6)+X$7)*D$18, IF(B$11="60-40", (((C93/C$19)*Y$6)+Y$7)*D$18, 0)),0),"")</f>
        <v/>
      </c>
      <c r="E93" s="230" t="str">
        <f aca="false">IF(B93&lt;&gt;"", IF(C$16="PRELIM",'Grade computation'!E93, IF(C$16="MIDTERM",'Grade computation'!M93, IF(C$16="FINAL",'Grade computation'!U93,""))),"")</f>
        <v/>
      </c>
      <c r="F93" s="232" t="str">
        <f aca="false">IF(B93&lt;&gt;"",IFERROR(IF(B$11="80-20", (((E93/E$19)*X$6)+X$7)*F$18, IF(B$11="60-40", (((E93/E$19)*Y$6)+Y$7)*F$18, 0)),0),"")</f>
        <v/>
      </c>
      <c r="G93" s="233" t="str">
        <f aca="false">IF(B93&lt;&gt;"",IFERROR((D93+F93),0),"")</f>
        <v/>
      </c>
      <c r="H93" s="234" t="str">
        <f aca="false">IF(B93&lt;&gt;"",IF(C$16="PRELIM", 'Grade computation'!H93, IF(C$16="MIDTERM", 'Grade computation'!P93, IF(C$16="FINAL",'Grade computation'!X93, ""))),"")</f>
        <v/>
      </c>
      <c r="I93" s="233" t="str">
        <f aca="false">IF(B93&lt;&gt;"",IFERROR(IF(B$11="80-20", (((H93/H$19)*X$6)+X$7)*I$19, IF(B$11="60-40", (((H93/H$19)*Y$6)+Y$7)*I$19, 0)),0),"")</f>
        <v/>
      </c>
      <c r="J93" s="237" t="str">
        <f aca="false">IFERROR((G93+I93),"")</f>
        <v/>
      </c>
      <c r="K93" s="183" t="str">
        <f aca="false">IFERROR(IF(J93="","",IF(J93&gt;=75,"PASSED","FAILED")),"")</f>
        <v/>
      </c>
      <c r="L93" s="183"/>
      <c r="M93" s="194" t="str">
        <f aca="false">IF(B93 &lt;&gt; "", IFERROR(IF(C$16 = "PRELIM", SUMIF('Database (LECTURE-RES-PRAC)'!D$14:AG$14, "CLO1", 'Database (LECTURE-RES-PRAC)'!D90:AG90) / 'Grade computation'!F$4, IF(C$16 = "MIDTERM", SUMIF('Database (LECTURE-RES-PRAC)'!AJ$14:BM$14, "CLO1", 'Database (LECTURE-RES-PRAC)'!AJ90:BM90) / 'Grade computation'!G$4, IF(C$16 = "FINAL", SUMIF('Database (LECTURE-RES-PRAC)'!BP$14:CS$14, "CLO1", 'Database (LECTURE-RES-PRAC)'!BP90:CS90) / 'Grade computation'!H$4,""))),""),"")</f>
        <v/>
      </c>
      <c r="N93" s="286" t="str">
        <f aca="false">IF(B93&lt;&gt;"",IF(M93="","",IF(M93&lt;0.5,1,IF(AND(M93&gt;=0.5,M93&lt;P$10),2,IF(M93&gt;=P$10,3)))),"")</f>
        <v/>
      </c>
      <c r="O93" s="194" t="str">
        <f aca="false">IF(B93 &lt;&gt; "",IF(AND('PRINTABLE (per grading)'!H$16="EXAM", 'PRINTABLE (per grading)'!B$13="Prelim"), IF(ISERROR(SUMIF('Exam (LECTURE ONLY)'!D$20:M$20, "CLO1", 'Exam (LECTURE ONLY)'!D95:M95) / 'Exam (LECTURE ONLY)'!AL$6), "", SUMIF('Exam (LECTURE ONLY)'!D$20:M$20, "CLO1", 'Exam (LECTURE ONLY)'!D95:M95) /'Exam (LECTURE ONLY)'!AL$6),
IF(AND('PRINTABLE (per grading)'!H$16="EXAM", 'PRINTABLE (per grading)'!B$13="Midterm"), IF(ISERROR(SUMIF('Exam (LECTURE ONLY)'!O$20:X$20, "CLO1", 'Exam (LECTURE ONLY)'!O95:X95) / 'Exam (LECTURE ONLY)'!AM$6), "", SUMIF('Exam (LECTURE ONLY)'!O$20:X$20, "CLO1", 'Exam (LECTURE ONLY)'!O95:X95) / 'Exam (LECTURE ONLY)'!AM$6),
IF(AND('PRINTABLE (per grading)'!H$16="EXAM", 'PRINTABLE (per grading)'!B$13="Final"), IF(ISERROR(SUMIF('Exam (LECTURE ONLY)'!Z$20:AI$20, "CLO1", 'Exam (LECTURE ONLY)'!Z95:AI95) / 'Exam (LECTURE ONLY)'!AN$6), "", SUMIF('Exam (LECTURE ONLY)'!Z$20:AI$20, "CLO1", 'Exam (LECTURE ONLY)'!Z95:AI95) / 'Exam (LECTURE ONLY)'!AN$6),
IF(AND('PRINTABLE (per grading)'!H$16="OUTPUT", 'PRINTABLE (per grading)'!B$13="Prelim"), IF(ISERROR(SUMIF(OUTPUT!C$20:M$20, "CLO1", OUTPUT!C95:M95) / OUTPUT!AL$6), "", SUMIF(OUTPUT!C$20:M$20, "CLO1", OUTPUT!C95:M95) / OUTPUT!AL$6),
IF(AND('PRINTABLE (per grading)'!H$16="OUTPUT", 'PRINTABLE (per grading)'!B$13="Midterm"), IF(ISERROR(SUMIF(OUTPUT!O$20:Y$20, "CLO1", OUTPUT!O95:Y95) / OUTPUT!AM$6), "", SUMIF(OUTPUT!O$20:Y$20, "CLO1", OUTPUT!O95:Y95) / OUTPUT!AM$6),
IF(AND('PRINTABLE (per grading)'!H$16="OUTPUT", 'PRINTABLE (per grading)'!B$13="Final"), IF(ISERROR(SUMIF(OUTPUT!AA$20:AI$20, "CLO1", OUTPUT!AA95:AI95) / OUTPUT!AN$6), "", SUMIF(OUTPUT!AA$20:AI$20, "CLO1", OUTPUT!AA95:AI95) / OUTPUT!AN$6),
"")))))),"")</f>
        <v/>
      </c>
      <c r="P93" s="286" t="str">
        <f aca="false">IF(B93&lt;&gt;"",IF(O93="","",IF(O93&lt;0.5,1,IF(AND(O93&gt;=0.5,O93&lt;P$10),2,IF(O93&gt;=P$10,3)))),"")</f>
        <v/>
      </c>
      <c r="Q93" s="287" t="str">
        <f aca="false">IF(B93 &lt;&gt; "",IFERROR(IF(AVERAGE(M93,O93)&gt;=P$10,"Y","N"),""),"")</f>
        <v/>
      </c>
      <c r="R93" s="194" t="str">
        <f aca="false">IF(B93 &lt;&gt; "", IFERROR(IF(C$16 = "PRELIM", SUMIF('Database (LECTURE-RES-PRAC)'!D$14:AG$14, "CLO2", 'Database (LECTURE-RES-PRAC)'!D90:AG90) / 'Grade computation'!F$5, IF(C$16 = "MIDTERM", SUMIF('Database (LECTURE-RES-PRAC)'!AJ$14:BM$14, "CLO2", 'Database (LECTURE-RES-PRAC)'!AJ90:BM90) / 'Grade computation'!G$5, IF(C$16 = "FINAL", SUMIF('Database (LECTURE-RES-PRAC)'!BP$14:CS$14, "CLO2", 'Database (LECTURE-RES-PRAC)'!BP90:CS90) / 'Grade computation'!H$5,""))),""),"")</f>
        <v/>
      </c>
      <c r="S93" s="286" t="str">
        <f aca="false">IF(B93&lt;&gt;"",IF(R93="","",IF(R93&lt;0.5,1,IF(AND(R93&gt;=0.5,R93&lt;P$10),2,IF(R93&gt;=P$10,3)))),"")</f>
        <v/>
      </c>
      <c r="T93" s="194" t="str">
        <f aca="false">IF(B93 &lt;&gt; "",IF(AND('PRINTABLE (per grading)'!H$16="EXAM", 'PRINTABLE (per grading)'!B$13="Prelim"), IF(ISERROR(SUMIF('Exam (LECTURE ONLY)'!D$20:M$20, "CLO2", 'Exam (LECTURE ONLY)'!D95:M95) / 'Exam (LECTURE ONLY)'!AL$7), "", SUMIF('Exam (LECTURE ONLY)'!D$20:M$20, "CLO2", 'Exam (LECTURE ONLY)'!D95:M95) /'Exam (LECTURE ONLY)'!AL$7),
IF(AND('PRINTABLE (per grading)'!H$16="EXAM", 'PRINTABLE (per grading)'!B$13="Midterm"), IF(ISERROR(SUMIF('Exam (LECTURE ONLY)'!O$20:X$20, "CLO2", 'Exam (LECTURE ONLY)'!O95:X95) / 'Exam (LECTURE ONLY)'!AM$7), "", SUMIF('Exam (LECTURE ONLY)'!O$20:X$20, "CLO2", 'Exam (LECTURE ONLY)'!O95:X95) / 'Exam (LECTURE ONLY)'!AM$7),
IF(AND('PRINTABLE (per grading)'!H$16="EXAM", 'PRINTABLE (per grading)'!B$13="Final"), IF(ISERROR(SUMIF('Exam (LECTURE ONLY)'!Z$20:AI$20, "CLO2", 'Exam (LECTURE ONLY)'!Z95:AI95) / 'Exam (LECTURE ONLY)'!AN$7), "", SUMIF('Exam (LECTURE ONLY)'!Z$20:AI$20, "CLO2", 'Exam (LECTURE ONLY)'!Z95:AI95) / 'Exam (LECTURE ONLY)'!AN$7),
IF(AND('PRINTABLE (per grading)'!H$16="OUTPUT", 'PRINTABLE (per grading)'!B$13="Prelim"), IF(ISERROR(SUMIF(OUTPUT!C$20:M$20, "CLO2", OUTPUT!C95:M95) / OUTPUT!AL$7), "", SUMIF(OUTPUT!C$20:M$20, "CLO2", OUTPUT!C95:M95) / OUTPUT!AL$7),
IF(AND('PRINTABLE (per grading)'!H$16="OUTPUT", 'PRINTABLE (per grading)'!B$13="Midterm"), IF(ISERROR(SUMIF(OUTPUT!O$20:Y$20, "CLO2", OUTPUT!O95:Y95) / OUTPUT!AM$7), "", SUMIF(OUTPUT!O$20:Y$20, "CLO2", OUTPUT!O95:Y95) / OUTPUT!AM$7),
IF(AND('PRINTABLE (per grading)'!H$16="OUTPUT", 'PRINTABLE (per grading)'!B$13="Final"), IF(ISERROR(SUMIF(OUTPUT!AA$20:AI$20, "CLO2", OUTPUT!AA95:AI95) / OUTPUT!AN$7), "", SUMIF(OUTPUT!AA$20:AI$20, "CLO2", OUTPUT!AA95:AI95) / OUTPUT!AN$7),
"")))))),"")</f>
        <v/>
      </c>
      <c r="U93" s="286" t="str">
        <f aca="false">IF(B93&lt;&gt;"",IF(T93="","",IF(T93&lt;0.5,1,IF(AND(T93&gt;=0.5,T93&lt;P$10),2,IF(T93&gt;=P$10,3)))),"")</f>
        <v/>
      </c>
      <c r="V93" s="287" t="str">
        <f aca="false">IF(B93 &lt;&gt; "",IFERROR(IF(AVERAGE(R93,T93)&gt;=P$10,"Y","N"),""),"")</f>
        <v/>
      </c>
      <c r="W93" s="194" t="str">
        <f aca="false">IF(B93 &lt;&gt; "", IFERROR(IF(C$16 = "PRELIM", SUMIF('Database (LECTURE-RES-PRAC)'!D$14:AG$14, "CLO3", 'Database (LECTURE-RES-PRAC)'!D90:AG90) / 'Grade computation'!F$6, IF(C$16 = "MIDTERM", SUMIF('Database (LECTURE-RES-PRAC)'!AJ$14:BM$14, "CLO3", 'Database (LECTURE-RES-PRAC)'!AJ90:BM90) / 'Grade computation'!G$6, IF(C$16 = "FINAL", SUMIF('Database (LECTURE-RES-PRAC)'!BP$14:CS$14, "CLO3", 'Database (LECTURE-RES-PRAC)'!BP90:CS90) / 'Grade computation'!H$6,""))),""),"")</f>
        <v/>
      </c>
      <c r="X93" s="286" t="str">
        <f aca="false">IF(B93&lt;&gt;"",IF(W93="","",IF(W93&lt;0.5,1,IF(AND(W93&gt;=0.5,W93&lt;P$10),2,IF(W93&gt;=P$10,3)))),"")</f>
        <v/>
      </c>
      <c r="Y93" s="194" t="str">
        <f aca="false">IF(B93 &lt;&gt; "",IF(AND('PRINTABLE (per grading)'!H$16="EXAM", 'PRINTABLE (per grading)'!B$13="Prelim"), IF(ISERROR(SUMIF('Exam (LECTURE ONLY)'!D$20:M$20, "CLO3", 'Exam (LECTURE ONLY)'!D95:M95) / 'Exam (LECTURE ONLY)'!AL$8), "", SUMIF('Exam (LECTURE ONLY)'!D$20:M$20, "CLO3", 'Exam (LECTURE ONLY)'!D95:M95) /'Exam (LECTURE ONLY)'!AL$8),
IF(AND('PRINTABLE (per grading)'!H$16="EXAM", 'PRINTABLE (per grading)'!B$13="Midterm"), IF(ISERROR(SUMIF('Exam (LECTURE ONLY)'!O$20:X$20, "CLO3", 'Exam (LECTURE ONLY)'!O95:X95) / 'Exam (LECTURE ONLY)'!AM$8), "", SUMIF('Exam (LECTURE ONLY)'!O$20:X$20, "CLO3", 'Exam (LECTURE ONLY)'!O95:X95) / 'Exam (LECTURE ONLY)'!AM$8),
IF(AND('PRINTABLE (per grading)'!H$16="EXAM", 'PRINTABLE (per grading)'!B$13="Final"), IF(ISERROR(SUMIF('Exam (LECTURE ONLY)'!Z$20:AI$20, "CLO3", 'Exam (LECTURE ONLY)'!Z95:AI95) / 'Exam (LECTURE ONLY)'!AN$8), "", SUMIF('Exam (LECTURE ONLY)'!Z$20:AI$20, "CLO3", 'Exam (LECTURE ONLY)'!Z95:AI95) / 'Exam (LECTURE ONLY)'!AN$8),
IF(AND('PRINTABLE (per grading)'!H$16="OUTPUT", 'PRINTABLE (per grading)'!B$13="Prelim"), IF(ISERROR(SUMIF(OUTPUT!C$20:M$20, "CLO3", OUTPUT!C95:M95) / OUTPUT!AL$8), "", SUMIF(OUTPUT!C$20:M$20, "CLO3", OUTPUT!C95:M95) / OUTPUT!AL$8),
IF(AND('PRINTABLE (per grading)'!H$16="OUTPUT", 'PRINTABLE (per grading)'!B$13="Midterm"), IF(ISERROR(SUMIF(OUTPUT!O$20:Y$20, "CLO3", OUTPUT!O95:Y95) / OUTPUT!AM$8), "", SUMIF(OUTPUT!O$20:Y$20, "CLO3", OUTPUT!O95:Y95) / OUTPUT!AM$8),
IF(AND('PRINTABLE (per grading)'!H$16="OUTPUT", 'PRINTABLE (per grading)'!B$13="Final"), IF(ISERROR(SUMIF(OUTPUT!AA$20:AI$20, "CLO3", OUTPUT!AA95:AI95) / OUTPUT!AN$8), "", SUMIF(OUTPUT!AA$20:AI$20, "CLO3", OUTPUT!AA95:AI95) / OUTPUT!AN$8),
"" )))))),"")</f>
        <v/>
      </c>
      <c r="Z93" s="286" t="str">
        <f aca="false">IF(B93&lt;&gt;"",IF(Y93="","",IF(Y93&lt;0.5,1,IF(AND(Y93&gt;=0.5,Y93&lt;P$10),2,IF(Y93&gt;=P$10,3)))),"")</f>
        <v/>
      </c>
      <c r="AA93" s="287" t="str">
        <f aca="false">IF(B93 &lt;&gt; "",IFERROR(IF(AVERAGE(W93,Y93)&gt;=P$10,"Y","N"),""),"")</f>
        <v/>
      </c>
      <c r="AB93" s="194" t="str">
        <f aca="false">IF(B93 &lt;&gt; "", IFERROR(IF(C$16 = "PRELIM", SUMIF('Database (LECTURE-RES-PRAC)'!D$14:AG$14, "CLO4", 'Database (LECTURE-RES-PRAC)'!D90:AG90) / 'Grade computation'!F$7, IF(C$16 = "MIDTERM", SUMIF('Database (LECTURE-RES-PRAC)'!AJ$14:BM$14, "CLO4", 'Database (LECTURE-RES-PRAC)'!AJ90:BM90) / 'Grade computation'!G$7, IF(C$16 = "FINAL", SUMIF('Database (LECTURE-RES-PRAC)'!BP$14:CS$14, "CLO4", 'Database (LECTURE-RES-PRAC)'!BP90:CS90) / 'Grade computation'!H$7,""))),""),"")</f>
        <v/>
      </c>
      <c r="AC93" s="286" t="str">
        <f aca="false">IF(B93&lt;&gt;"",IF(AB93="","",IF(AB93&lt;0.5,1,IF(AND(AB93&gt;=0.5,AB93&lt;P$10),2,IF(AB93&gt;=P$10,3)))),"")</f>
        <v/>
      </c>
      <c r="AD93" s="194" t="str">
        <f aca="false">IF(B93 &lt;&gt; "",IF(AND('PRINTABLE (per grading)'!H$16="EXAM", 'PRINTABLE (per grading)'!B$13="Prelim"), IF(ISERROR(SUMIF('Exam (LECTURE ONLY)'!D$20:M$20, "CLO4", 'Exam (LECTURE ONLY)'!D95:M95) / 'Exam (LECTURE ONLY)'!AL$9), "", SUMIF('Exam (LECTURE ONLY)'!D$20:M$20, "CLO4", 'Exam (LECTURE ONLY)'!D95:M95) /'Exam (LECTURE ONLY)'!AL$9),
IF(AND('PRINTABLE (per grading)'!H$16="EXAM", 'PRINTABLE (per grading)'!B$13="Midterm"), IF(ISERROR(SUMIF('Exam (LECTURE ONLY)'!O$20:X$20, "CLO4", 'Exam (LECTURE ONLY)'!O95:X95) / 'Exam (LECTURE ONLY)'!AM$9), "", SUMIF('Exam (LECTURE ONLY)'!O$20:X$20, "CLO4", 'Exam (LECTURE ONLY)'!O95:X95) / 'Exam (LECTURE ONLY)'!AM$9),
IF(AND('PRINTABLE (per grading)'!H$16="EXAM", 'PRINTABLE (per grading)'!B$13="Final"), IF(ISERROR(SUMIF('Exam (LECTURE ONLY)'!Z$20:AI$20, "CLO4", 'Exam (LECTURE ONLY)'!Z95:AI95) / 'Exam (LECTURE ONLY)'!AN$9), "", SUMIF('Exam (LECTURE ONLY)'!Z$20:AI$20, "CLO4", 'Exam (LECTURE ONLY)'!Z95:AI95) / 'Exam (LECTURE ONLY)'!AN$9),
IF(AND('PRINTABLE (per grading)'!H$16="OUTPUT", 'PRINTABLE (per grading)'!B$13="Prelim"), IF(ISERROR(SUMIF(OUTPUT!C$20:M$20, "CLO4", OUTPUT!C95:M95) / OUTPUT!AL$9), "", SUMIF(OUTPUT!C$20:M$20, "CLO4", OUTPUT!C95:M95) / OUTPUT!AL$9),
IF(AND('PRINTABLE (per grading)'!H$16="OUTPUT", 'PRINTABLE (per grading)'!B$13="Midterm"), IF(ISERROR(SUMIF(OUTPUT!O$20:Y$20, "CLO4", OUTPUT!O95:Y95) / OUTPUT!AM$9), "", SUMIF(OUTPUT!O$20:Y$20, "CLO4", OUTPUT!O95:Y95) / OUTPUT!AM$9),
IF(AND('PRINTABLE (per grading)'!H$16="OUTPUT", 'PRINTABLE (per grading)'!B$13="Final"), IF(ISERROR(SUMIF(OUTPUT!AA$20:AI$20, "CLO4", OUTPUT!AA95:AI95) / OUTPUT!AN$9), "", SUMIF(OUTPUT!AA$20:AI$20, "CLO4", OUTPUT!AA95:AI95) / OUTPUT!AN$9),
"")))))),"")</f>
        <v/>
      </c>
      <c r="AE93" s="286" t="str">
        <f aca="false">IF(B93&lt;&gt;"",IF(AD93="","",IF(AD93&lt;0.5,1,IF(AND(AD93&gt;=0.5,AD93&lt;P$10),2,IF(AD93&gt;=P$10,3)))),"")</f>
        <v/>
      </c>
      <c r="AF93" s="287" t="str">
        <f aca="false">IF(B93 &lt;&gt; "",IFERROR(IF(AVERAGE(AB93,AD93)&gt;=P$10,"Y","N"),""),"")</f>
        <v/>
      </c>
      <c r="AG93" s="194" t="str">
        <f aca="false">IF(B93 &lt;&gt; "", IFERROR(IF(C$16 = "PRELIM", SUMIF('Database (LECTURE-RES-PRAC)'!D$14:AG$14, "CLO5", 'Database (LECTURE-RES-PRAC)'!D90:AG90) / 'Grade computation'!F$8, IF(C$16 = "MIDTERM", SUMIF('Database (LECTURE-RES-PRAC)'!AJ$14:BM$14, "CLO5", 'Database (LECTURE-RES-PRAC)'!AJ90:BM90) / 'Grade computation'!G$8, IF(C$16 = "FINAL", SUMIF('Database (LECTURE-RES-PRAC)'!BP$14:CS$14, "CLO5", 'Database (LECTURE-RES-PRAC)'!BP90:CS90) / 'Grade computation'!H$8,""))),""),"")</f>
        <v/>
      </c>
      <c r="AH93" s="286" t="str">
        <f aca="false">IF(B93&lt;&gt;"",IF(AG93="","",IF(AG93&lt;0.5,1,IF(AND(AG93&gt;=0.5,AG93&lt;P$10),2,IF(AG93&gt;=P$10,3)))),"")</f>
        <v/>
      </c>
      <c r="AI93" s="194" t="str">
        <f aca="false">IF(B93 &lt;&gt; "",IF(AND('PRINTABLE (per grading)'!H$16="EXAM", 'PRINTABLE (per grading)'!B$13="Prelim"), IF(ISERROR(SUMIF('Exam (LECTURE ONLY)'!D$20:M$20, "CLO5", 'Exam (LECTURE ONLY)'!D95:M95) / 'Exam (LECTURE ONLY)'!AL$10), "", SUMIF('Exam (LECTURE ONLY)'!D$20:M$20, "CLO5", 'Exam (LECTURE ONLY)'!D95:M95) /'Exam (LECTURE ONLY)'!AL$10),
IF(AND('PRINTABLE (per grading)'!H$16="EXAM", 'PRINTABLE (per grading)'!B$13="Midterm"), IF(ISERROR(SUMIF('Exam (LECTURE ONLY)'!O$20:X$20, "CLO5", 'Exam (LECTURE ONLY)'!O95:X95) / 'Exam (LECTURE ONLY)'!AM$10), "", SUMIF('Exam (LECTURE ONLY)'!O$20:X$20, "CLO5", 'Exam (LECTURE ONLY)'!O95:X95) / 'Exam (LECTURE ONLY)'!AM$10),
IF(AND('PRINTABLE (per grading)'!H$16="EXAM", 'PRINTABLE (per grading)'!B$13="Final"), IF(ISERROR(SUMIF('Exam (LECTURE ONLY)'!Z$20:AI$20, "CLO5", 'Exam (LECTURE ONLY)'!Z95:AI95) / 'Exam (LECTURE ONLY)'!AN$10), "", SUMIF('Exam (LECTURE ONLY)'!Z$20:AI$20, "CLO5", 'Exam (LECTURE ONLY)'!Z95:AI95) / 'Exam (LECTURE ONLY)'!AN$10),
IF(AND('PRINTABLE (per grading)'!H$16="OUTPUT", 'PRINTABLE (per grading)'!B$13="Prelim"), IF(ISERROR(SUMIF(OUTPUT!C$20:M$20, "CLO5", OUTPUT!C95:M95) / OUTPUT!AL$10), "", SUMIF(OUTPUT!C$20:M$20, "CLO5", OUTPUT!C95:M95) / OUTPUT!AL$10),
IF(AND('PRINTABLE (per grading)'!H$16="OUTPUT", 'PRINTABLE (per grading)'!B$13="Midterm"), IF(ISERROR(SUMIF(OUTPUT!O$20:Y$20, "CLO5", OUTPUT!O95:Y95) / OUTPUT!AM$10), "", SUMIF(OUTPUT!O$20:Y$20, "CLO5", OUTPUT!O95:Y95) / OUTPUT!AM$10),
IF(AND('PRINTABLE (per grading)'!H$16="OUTPUT", 'PRINTABLE (per grading)'!B$13="Final"), IF(ISERROR(SUMIF(OUTPUT!AA$20:AI$20, "CLO5", OUTPUT!AA95:AI95) / OUTPUT!AN$10), "", SUMIF(OUTPUT!AA$20:AI$20, "CLO5", OUTPUT!AA95:AI95) / OUTPUT!AN$10),
"")))))),"")</f>
        <v/>
      </c>
      <c r="AJ93" s="286" t="str">
        <f aca="false">IF(B93&lt;&gt;"",IF(AI93="","",IF(AI93&lt;0.5,1,IF(AND(AI93&gt;=0.5,AI93&lt;P$10),2,IF(AI93&gt;=P$10,3)))),"")</f>
        <v/>
      </c>
      <c r="AK93" s="287" t="str">
        <f aca="false">IF(B93 &lt;&gt; "",IFERROR(IF(AVERAGE(AG93,AI93)&gt;=P$10,"Y","N"),""),"")</f>
        <v/>
      </c>
      <c r="AL93" s="194" t="str">
        <f aca="false">IF(B93 &lt;&gt; "", IFERROR(IF(C$16 = "PRELIM", SUMIF('Database (LECTURE-RES-PRAC)'!D$14:AG$14, "CLO6", 'Database (LECTURE-RES-PRAC)'!D90:AG90) / 'Grade computation'!F$9, IF(C$16 = "MIDTERM", SUMIF('Database (LECTURE-RES-PRAC)'!AJ$14:BM$14, "CLO6", 'Database (LECTURE-RES-PRAC)'!AJ90:BM90) / 'Grade computation'!G$9, IF(C$16 = "FINAL", SUMIF('Database (LECTURE-RES-PRAC)'!BP$14:CS$14, "CLO6", 'Database (LECTURE-RES-PRAC)'!BP90:CS90) / 'Grade computation'!H$9,""))),""),"")</f>
        <v/>
      </c>
      <c r="AM93" s="286" t="str">
        <f aca="false">IF(B93&lt;&gt;"",IF(AL93="","",IF(AL93&lt;0.5,1,IF(AND(AL93&gt;=0.5,AL93&lt;P$10),2,IF(AL93&gt;=P$10,3)))),"")</f>
        <v/>
      </c>
      <c r="AN93" s="194" t="str">
        <f aca="false">IF(B93 &lt;&gt; "",IF(AND('PRINTABLE (per grading)'!H$16="EXAM", 'PRINTABLE (per grading)'!B$13="Prelim"), IF(ISERROR(SUMIF('Exam (LECTURE ONLY)'!D$20:M$20, "CLO6", 'Exam (LECTURE ONLY)'!D95:M95) / 'Exam (LECTURE ONLY)'!AL$11), "", SUMIF('Exam (LECTURE ONLY)'!D$20:M$20, "CLO6", 'Exam (LECTURE ONLY)'!D95:M95) /'Exam (LECTURE ONLY)'!AL$11),
IF(AND('PRINTABLE (per grading)'!H$16="EXAM", 'PRINTABLE (per grading)'!B$13="Midterm"), IF(ISERROR(SUMIF('Exam (LECTURE ONLY)'!O$20:X$20, "CLO6", 'Exam (LECTURE ONLY)'!O95:X95) / 'Exam (LECTURE ONLY)'!AM$11), "", SUMIF('Exam (LECTURE ONLY)'!O$20:X$20, "CLO6", 'Exam (LECTURE ONLY)'!O95:X95) / 'Exam (LECTURE ONLY)'!AM$11),
IF(AND('PRINTABLE (per grading)'!H$16="EXAM", 'PRINTABLE (per grading)'!B$13="Final"), IF(ISERROR(SUMIF('Exam (LECTURE ONLY)'!Z$20:AI$20, "CLO6", 'Exam (LECTURE ONLY)'!Z95:AI95) / 'Exam (LECTURE ONLY)'!AN$11), "", SUMIF('Exam (LECTURE ONLY)'!Z$20:AI$20, "CLO6", 'Exam (LECTURE ONLY)'!Z95:AI95) / 'Exam (LECTURE ONLY)'!AN$11),
IF(AND('PRINTABLE (per grading)'!H$16="OUTPUT", 'PRINTABLE (per grading)'!B$13="Prelim"), IF(ISERROR(SUMIF(OUTPUT!C$20:M$20, "CLO6", OUTPUT!C95:M95) / OUTPUT!AL$11), "", SUMIF(OUTPUT!C$20:M$20, "CLO6", OUTPUT!C95:M95) / OUTPUT!AL$11),
IF(AND('PRINTABLE (per grading)'!H$16="OUTPUT", 'PRINTABLE (per grading)'!B$13="Midterm"), IF(ISERROR(SUMIF(OUTPUT!O$20:Y$20, "CLO6", OUTPUT!O95:Y95) / OUTPUT!AM$11), "", SUMIF(OUTPUT!O$20:Y$20, "CLO6", OUTPUT!O95:Y95) / OUTPUT!AM$11),
IF(AND('PRINTABLE (per grading)'!H$16="OUTPUT", 'PRINTABLE (per grading)'!B$13="Final"), IF(ISERROR(SUMIF(OUTPUT!AA$20:AI$20, "CLO6", OUTPUT!AA95:AI95) / OUTPUT!AN$11), "", SUMIF(OUTPUT!AA$20:AI$20, "CLO6", OUTPUT!AA95:AI95) / OUTPUT!AN$11),
"")))))),"")</f>
        <v/>
      </c>
      <c r="AO93" s="286" t="str">
        <f aca="false">IF(B93&lt;&gt;"",IF(AN93="","",IF(AN93&lt;0.5,1,IF(AND(AN93&gt;=0.5,AN93&lt;P$10),2,IF(AN93&gt;=P$10,3)))),"")</f>
        <v/>
      </c>
      <c r="AP93" s="287" t="str">
        <f aca="false">IF(B93 &lt;&gt; "",IFERROR(IF(AVERAGE(AL93,AN93)&gt;=P$10,"Y","N"),""),"")</f>
        <v/>
      </c>
      <c r="AQ93" s="194" t="str">
        <f aca="false">IF(B93 &lt;&gt; "", IFERROR(IF(C$16 = "PRELIM", SUMIF('Database (LECTURE-RES-PRAC)'!D$14:AG$14, "CLO7", 'Database (LECTURE-RES-PRAC)'!D90:AG90) / 'Grade computation'!F$10, IF(C$16 = "MIDTERM", SUMIF('Database (LECTURE-RES-PRAC)'!AJ$14:BM$14, "CLO7", 'Database (LECTURE-RES-PRAC)'!AJ90:BM90) / 'Grade computation'!G$10, IF(C$16 = "FINAL", SUMIF('Database (LECTURE-RES-PRAC)'!BP$14:CS$14, "CLO7", 'Database (LECTURE-RES-PRAC)'!BP90:CS90) / 'Grade computation'!H$10,""))),""),"")</f>
        <v/>
      </c>
      <c r="AR93" s="286" t="str">
        <f aca="false">IF(B93&lt;&gt;"",IF(AQ93="","",IF(AQ93&lt;0.5,1,IF(AND(AQ93&gt;=0.5,AQ93&lt;P$10),2,IF(AQ93&gt;=P$10,3)))),"")</f>
        <v/>
      </c>
      <c r="AS93" s="194" t="str">
        <f aca="false">IF(B93 &lt;&gt; "",IF(AND('PRINTABLE (per grading)'!H$16="EXAM", 'PRINTABLE (per grading)'!B$13="Prelim"), IF(ISERROR(SUMIF('Exam (LECTURE ONLY)'!D$20:M$20, "CLO7", 'Exam (LECTURE ONLY)'!D95:M95) / 'Exam (LECTURE ONLY)'!AL$12), "", SUMIF('Exam (LECTURE ONLY)'!D$20:M$20, "CLO7", 'Exam (LECTURE ONLY)'!D95:M95) /'Exam (LECTURE ONLY)'!AL$12),
IF(AND('PRINTABLE (per grading)'!H$16="EXAM", 'PRINTABLE (per grading)'!B$13="Midterm"), IF(ISERROR(SUMIF('Exam (LECTURE ONLY)'!O$20:X$20, "CLO7", 'Exam (LECTURE ONLY)'!O95:X95) / 'Exam (LECTURE ONLY)'!AM$12), "", SUMIF('Exam (LECTURE ONLY)'!O$20:X$20, "CLO7", 'Exam (LECTURE ONLY)'!O95:X95) / 'Exam (LECTURE ONLY)'!AM$12),
IF(AND('PRINTABLE (per grading)'!H$16="EXAM", 'PRINTABLE (per grading)'!B$13="Final"), IF(ISERROR(SUMIF('Exam (LECTURE ONLY)'!Z$20:AI$20, "CLO7", 'Exam (LECTURE ONLY)'!Z95:AI95) / 'Exam (LECTURE ONLY)'!AN$12), "", SUMIF('Exam (LECTURE ONLY)'!Z$20:AI$20, "CLO7", 'Exam (LECTURE ONLY)'!Z95:AI95) / 'Exam (LECTURE ONLY)'!AN$12),
IF(AND('PRINTABLE (per grading)'!H$16="OUTPUT", 'PRINTABLE (per grading)'!B$13="Prelim"), IF(ISERROR(SUMIF(OUTPUT!C$20:M$20, "CLO7", OUTPUT!C95:M95) / OUTPUT!AL$12), "", SUMIF(OUTPUT!C$20:M$20, "CLO7", OUTPUT!C95:M95) / OUTPUT!AL$12),
IF(AND('PRINTABLE (per grading)'!H$16="OUTPUT", 'PRINTABLE (per grading)'!B$13="Midterm"), IF(ISERROR(SUMIF(OUTPUT!O$20:Y$20, "CLO7", OUTPUT!O95:Y95) / OUTPUT!AM$12), "", SUMIF(OUTPUT!O$20:Y$20, "CLO7", OUTPUT!O95:Y95) / OUTPUT!AM$12),
IF(AND('PRINTABLE (per grading)'!H$16="OUTPUT", 'PRINTABLE (per grading)'!B$13="Final"), IF(ISERROR(SUMIF(OUTPUT!AA$20:AI$20, "CLO7", OUTPUT!AA95:AI95) / OUTPUT!AN$12), "", SUMIF(OUTPUT!AA$20:AI$20, "CLO7", OUTPUT!AA95:AI95) / OUTPUT!AN$12),
"")))))),"")</f>
        <v/>
      </c>
      <c r="AT93" s="286" t="str">
        <f aca="false">IF(B93&lt;&gt;"",IF(AS93="","",IF(AS93&lt;0.5,1,IF(AND(AS93&gt;=0.5,AS93&lt;P$10),2,IF(AS93&gt;=P$10,3)))),"")</f>
        <v/>
      </c>
      <c r="AU93" s="287" t="str">
        <f aca="false">IF(B93 &lt;&gt; "",IFERROR(IF(AVERAGE(AQ93,AS93)&gt;=P$10,"Y","N"),""),"")</f>
        <v/>
      </c>
      <c r="AV93" s="194" t="str">
        <f aca="false">IF(B93 &lt;&gt; "", IFERROR(IF(C$16 = "PRELIM", SUMIF('Database (LECTURE-RES-PRAC)'!D$14:AG$14, "CLO8", 'Database (LECTURE-RES-PRAC)'!D90:AG90) / 'Grade computation'!F$11, IF(C$16 = "MIDTERM", SUMIF('Database (LECTURE-RES-PRAC)'!AJ$14:BM$14, "CLO8", 'Database (LECTURE-RES-PRAC)'!AJ90:BM90) / 'Grade computation'!G$11, IF(C$16 = "FINAL", SUMIF('Database (LECTURE-RES-PRAC)'!BP$14:CS$14, "CLO8", 'Database (LECTURE-RES-PRAC)'!BP90:CS90) / 'Grade computation'!H$11,""))),""),"")</f>
        <v/>
      </c>
      <c r="AW93" s="286" t="str">
        <f aca="false">IF(B93&lt;&gt;"",IF(AV93="","",IF(AV93&lt;0.5,1,IF(AND(AV93&gt;=0.5,AV93&lt;P$10),2,IF(AV93&gt;=P$10,3)))),"")</f>
        <v/>
      </c>
      <c r="AX93" s="194" t="str">
        <f aca="false">IF(B93 &lt;&gt; "",IF(AND('PRINTABLE (per grading)'!H$16="EXAM", 'PRINTABLE (per grading)'!B$13="Prelim"), IF(ISERROR(SUMIF('Exam (LECTURE ONLY)'!D$20:M$20, "CLO8", 'Exam (LECTURE ONLY)'!D95:M95) / 'Exam (LECTURE ONLY)'!AL$13), "", SUMIF('Exam (LECTURE ONLY)'!D$20:M$20, "CLO8", 'Exam (LECTURE ONLY)'!D95:M95) /'Exam (LECTURE ONLY)'!AL$13),
IF(AND('PRINTABLE (per grading)'!H$16="EXAM", 'PRINTABLE (per grading)'!B$13="Midterm"), IF(ISERROR(SUMIF('Exam (LECTURE ONLY)'!O$20:X$20, "CLO8", 'Exam (LECTURE ONLY)'!O95:X95) / 'Exam (LECTURE ONLY)'!AM$13), "", SUMIF('Exam (LECTURE ONLY)'!O$20:X$20, "CLO8", 'Exam (LECTURE ONLY)'!O95:X95) / 'Exam (LECTURE ONLY)'!AM$13),
IF(AND('PRINTABLE (per grading)'!H$16="EXAM", 'PRINTABLE (per grading)'!B$13="Final"), IF(ISERROR(SUMIF('Exam (LECTURE ONLY)'!Z$20:AI$20, "CLO8", 'Exam (LECTURE ONLY)'!Z95:AI95) / 'Exam (LECTURE ONLY)'!AN$13), "", SUMIF('Exam (LECTURE ONLY)'!Z$20:AI$20, "CLO8", 'Exam (LECTURE ONLY)'!Z95:AI95) / 'Exam (LECTURE ONLY)'!AN$13),
IF(AND('PRINTABLE (per grading)'!H$16="OUTPUT", 'PRINTABLE (per grading)'!B$13="Prelim"), IF(ISERROR(SUMIF(OUTPUT!C$20:M$20, "CLO8", OUTPUT!C95:M95) / OUTPUT!AL$13), "", SUMIF(OUTPUT!C$20:M$20, "CLO8", OUTPUT!C95:M95) / OUTPUT!AL$13),
IF(AND('PRINTABLE (per grading)'!H$16="OUTPUT", 'PRINTABLE (per grading)'!B$13="Midterm"), IF(ISERROR(SUMIF(OUTPUT!O$20:Y$20, "CLO8", OUTPUT!O95:Y95) / OUTPUT!AM$13), "", SUMIF(OUTPUT!O$20:Y$20, "CLO8", OUTPUT!O95:Y95) / OUTPUT!AM$13),
IF(AND('PRINTABLE (per grading)'!H$16="OUTPUT", 'PRINTABLE (per grading)'!B$13="Final"), IF(ISERROR(SUMIF(OUTPUT!AA$20:AI$20, "CLO8", OUTPUT!AA95:AI95) / OUTPUT!AN$13), "", SUMIF(OUTPUT!AA$20:AI$20, "CLO8", OUTPUT!AA95:AI95) / OUTPUT!AN$13),
"")))))),"")</f>
        <v/>
      </c>
      <c r="AY93" s="286" t="str">
        <f aca="false">IF(B93&lt;&gt;"",IF(AX93="","",IF(AX93&lt;0.5,1,IF(AND(AX93&gt;=0.5,AX93&lt;P$10),2,IF(AX93&gt;=P$10,3)))),"")</f>
        <v/>
      </c>
      <c r="AZ93" s="287" t="str">
        <f aca="false">IF(B93 &lt;&gt; "",IFERROR(IF(AVERAGE(AV93,AX93)&gt;=P$10,"Y","N"),""),"")</f>
        <v/>
      </c>
      <c r="BA93" s="194" t="str">
        <f aca="false">IF(B93 &lt;&gt; "", IFERROR(IF(C$16 = "PRELIM", SUMIF('Database (LECTURE-RES-PRAC)'!D$14:AG$14, "CLO9", 'Database (LECTURE-RES-PRAC)'!D90:AG90) / 'Grade computation'!F$12, IF(C$16 = "MIDTERM", SUMIF('Database (LECTURE-RES-PRAC)'!AJ$14:BM$14, "CLO9", 'Database (LECTURE-RES-PRAC)'!AJ90:BM90) / 'Grade computation'!G$12, IF(C$16 = "FINAL", SUMIF('Database (LECTURE-RES-PRAC)'!BP$14:CS$14, "CLO9", 'Database (LECTURE-RES-PRAC)'!BP90:CS90) / 'Grade computation'!H$12,""))),""),"")</f>
        <v/>
      </c>
      <c r="BB93" s="286" t="str">
        <f aca="false">IF(B93&lt;&gt;"",IF(BA93="","",IF(BA93&lt;0.5,1,IF(AND(BA93&gt;=0.5,BA93&lt;P$10),2,IF(BA93&gt;=P$10,3)))),"")</f>
        <v/>
      </c>
      <c r="BC93" s="194" t="str">
        <f aca="false">IF(B93 &lt;&gt; "",IF(AND('PRINTABLE (per grading)'!H$16="EXAM", 'PRINTABLE (per grading)'!B$13="Prelim"), IF(ISERROR(SUMIF('Exam (LECTURE ONLY)'!D$20:M$20, "CLO9", 'Exam (LECTURE ONLY)'!D95:M95) / 'Exam (LECTURE ONLY)'!AL$14), "", SUMIF('Exam (LECTURE ONLY)'!D$20:M$20, "CLO9", 'Exam (LECTURE ONLY)'!D95:M95) /'Exam (LECTURE ONLY)'!AL$14),
IF(AND('PRINTABLE (per grading)'!H$16="EXAM", 'PRINTABLE (per grading)'!B$13="Midterm"), IF(ISERROR(SUMIF('Exam (LECTURE ONLY)'!O$20:X$20, "CLO9", 'Exam (LECTURE ONLY)'!O95:X95) / 'Exam (LECTURE ONLY)'!AM$14), "", SUMIF('Exam (LECTURE ONLY)'!O$20:X$20, "CLO9", 'Exam (LECTURE ONLY)'!O95:X95) / 'Exam (LECTURE ONLY)'!AM$14),
IF(AND('PRINTABLE (per grading)'!H$16="EXAM", 'PRINTABLE (per grading)'!B$13="Final"), IF(ISERROR(SUMIF('Exam (LECTURE ONLY)'!Z$20:AI$20, "CLO9", 'Exam (LECTURE ONLY)'!Z95:AI95) / 'Exam (LECTURE ONLY)'!AN$14), "", SUMIF('Exam (LECTURE ONLY)'!Z$20:AI$20, "CLO9", 'Exam (LECTURE ONLY)'!Z95:AI95) / 'Exam (LECTURE ONLY)'!AN$14),
IF(AND('PRINTABLE (per grading)'!H$16="OUTPUT", 'PRINTABLE (per grading)'!B$13="Prelim"), IF(ISERROR(SUMIF(OUTPUT!C$20:M$20, "CLO9", OUTPUT!C95:M95) / OUTPUT!AL$14), "", SUMIF(OUTPUT!C$20:M$20, "CLO9", OUTPUT!C95:M95) / OUTPUT!AL$14),
IF(AND('PRINTABLE (per grading)'!H$16="OUTPUT", 'PRINTABLE (per grading)'!B$13="Midterm"), IF(ISERROR(SUMIF(OUTPUT!O$20:Y$20, "CLO9", OUTPUT!O95:Y95) / OUTPUT!AM$14), "", SUMIF(OUTPUT!O$20:Y$20, "CLO9", OUTPUT!O95:Y95) / OUTPUT!AM$14),
IF(AND('PRINTABLE (per grading)'!H$16="OUTPUT", 'PRINTABLE (per grading)'!B$13="Final"), IF(ISERROR(SUMIF(OUTPUT!AA$20:AI$20, "CLO9", OUTPUT!AA95:AI95) / OUTPUT!AN$14), "", SUMIF(OUTPUT!AA$20:AI$20, "CLO9", OUTPUT!AA95:AI95) / OUTPUT!AN$14),
"")))))),"")</f>
        <v/>
      </c>
      <c r="BD93" s="286" t="str">
        <f aca="false">IF(B93&lt;&gt;"",IF(BC93="","",IF(BC93&lt;0.5,1,IF(AND(BC93&gt;=0.5,BC93&lt;P$10),2,IF(BC93&gt;=P$10,3)))),"")</f>
        <v/>
      </c>
      <c r="BE93" s="287" t="str">
        <f aca="false">IF(B93 &lt;&gt; "",IFERROR(IF(AVERAGE(BA93,BC93)&gt;=P$10,"Y","N"),""),"")</f>
        <v/>
      </c>
      <c r="BF93" s="194" t="str">
        <f aca="false">IF(B93 &lt;&gt; "", IFERROR(IF(C$16 = "PRELIM", SUMIF('Database (LECTURE-RES-PRAC)'!D$14:AG$14, "CLO10", 'Database (LECTURE-RES-PRAC)'!D90:AG90) / 'Grade computation'!F$13, IF(C$16 = "MIDTERM", SUMIF('Database (LECTURE-RES-PRAC)'!AJ$14:BM$14, "CLO10", 'Database (LECTURE-RES-PRAC)'!AJ90:BM90) / 'Grade computation'!G$13, IF(C$16 = "FINAL", SUMIF('Database (LECTURE-RES-PRAC)'!BP$14:CS$14, "CLO10", 'Database (LECTURE-RES-PRAC)'!BP90:CS90) / 'Grade computation'!H$13,""))),""),"")</f>
        <v/>
      </c>
      <c r="BG93" s="286" t="str">
        <f aca="false">IF(B93&lt;&gt;"",IF(BF93="","",IF(BF93&lt;0.5,1,IF(AND(BF93&gt;=0.5,BF93&lt;P$10),2,IF(BF93&gt;=P$10,3)))),"")</f>
        <v/>
      </c>
      <c r="BH93" s="194" t="str">
        <f aca="false">IF(B93 &lt;&gt; "",IF(AND('PRINTABLE (per grading)'!H$16="EXAM", 'PRINTABLE (per grading)'!B$13="Prelim"), IF(ISERROR(SUMIF('Exam (LECTURE ONLY)'!D$20:M$20, "CLO10", 'Exam (LECTURE ONLY)'!D95:M95) / 'Exam (LECTURE ONLY)'!AL$15), "", SUMIF('Exam (LECTURE ONLY)'!D$20:M$20, "CLO10", 'Exam (LECTURE ONLY)'!D95:M95) /'Exam (LECTURE ONLY)'!AL$15),
IF(AND('PRINTABLE (per grading)'!H$16="EXAM", 'PRINTABLE (per grading)'!B$13="Midterm"), IF(ISERROR(SUMIF('Exam (LECTURE ONLY)'!O$20:X$20, "CLO10", 'Exam (LECTURE ONLY)'!O95:X95) / 'Exam (LECTURE ONLY)'!AM$15), "", SUMIF('Exam (LECTURE ONLY)'!O$20:X$20, "CLO10", 'Exam (LECTURE ONLY)'!O95:X95) / 'Exam (LECTURE ONLY)'!AM$15),
IF(AND('PRINTABLE (per grading)'!H$16="EXAM", 'PRINTABLE (per grading)'!B$13="Final"), IF(ISERROR(SUMIF('Exam (LECTURE ONLY)'!Z$20:AI$20, "CLO10", 'Exam (LECTURE ONLY)'!Z95:AI95) / 'Exam (LECTURE ONLY)'!AN$15), "", SUMIF('Exam (LECTURE ONLY)'!Z$20:AI$20, "CLO10", 'Exam (LECTURE ONLY)'!Z95:AI95) / 'Exam (LECTURE ONLY)'!AN$15),
IF(AND('PRINTABLE (per grading)'!H$16="OUTPUT", 'PRINTABLE (per grading)'!B$13="Prelim"), IF(ISERROR(SUMIF(OUTPUT!C$20:M$20, "CLO10", OUTPUT!C95:M95) / OUTPUT!AL$15), "", SUMIF(OUTPUT!C$20:M$20, "CLO10", OUTPUT!C95:M95) / OUTPUT!AL$15),
IF(AND('PRINTABLE (per grading)'!H$16="OUTPUT", 'PRINTABLE (per grading)'!B$13="Midterm"), IF(ISERROR(SUMIF(OUTPUT!O$20:Y$20, "CLO10", OUTPUT!O95:Y95) / OUTPUT!AM$15), "", SUMIF(OUTPUT!O$20:Y$20, "CLO10", OUTPUT!O95:Y95) / OUTPUT!AM$15),
IF(AND('PRINTABLE (per grading)'!H$16="OUTPUT", 'PRINTABLE (per grading)'!B$13="Final"), IF(ISERROR(SUMIF(OUTPUT!AA$20:AI$20, "CLO10", OUTPUT!AA95:AI95) / OUTPUT!AN$15), "", SUMIF(OUTPUT!AA$20:AI$20, "CLO10", OUTPUT!AA95:AI95) / OUTPUT!AN$15),
"")))))),"")</f>
        <v/>
      </c>
      <c r="BI93" s="286" t="str">
        <f aca="false">IF(B93&lt;&gt;"",IF(BH93="","",IF(BH93&lt;0.5,1,IF(AND(BH93&gt;=0.5,BH93&lt;P$10),2,IF(BH93&gt;=P$10,3)))),"")</f>
        <v/>
      </c>
      <c r="BJ93" s="287" t="str">
        <f aca="false">IF(B93 &lt;&gt; "",IFERROR(IF(AVERAGE(BF93,BH93)&gt;=P$10,"Y","N"),""),"")</f>
        <v/>
      </c>
      <c r="BK93" s="8"/>
    </row>
    <row r="94" customFormat="false" ht="19.5" hidden="false" customHeight="true" outlineLevel="0" collapsed="false">
      <c r="A94" s="228" t="str">
        <f aca="false">IF(ISBLANK('Database (LECTURE-RES-PRAC)'!A91),"",'Database (LECTURE-RES-PRAC)'!A91)</f>
        <v/>
      </c>
      <c r="B94" s="229" t="str">
        <f aca="false">IF(ISBLANK('Database (LECTURE-RES-PRAC)'!B91),"",'Database (LECTURE-RES-PRAC)'!B91)</f>
        <v/>
      </c>
      <c r="C94" s="230" t="str">
        <f aca="false">IF(B94&lt;&gt;"",IF(C$16="PRELIM",'Grade computation'!C94, IF(C$16="MIDTERM",'Grade computation'!K94, IF(C$16="FINAL",'Grade computation'!S94,""))),"")</f>
        <v/>
      </c>
      <c r="D94" s="231" t="str">
        <f aca="false">IF(B94&lt;&gt;"",IFERROR(IF(B$11="80-20", (((C94/C$19)*X$6)+X$7)*D$18, IF(B$11="60-40", (((C94/C$19)*Y$6)+Y$7)*D$18, 0)),0),"")</f>
        <v/>
      </c>
      <c r="E94" s="230" t="str">
        <f aca="false">IF(B94&lt;&gt;"", IF(C$16="PRELIM",'Grade computation'!E94, IF(C$16="MIDTERM",'Grade computation'!M94, IF(C$16="FINAL",'Grade computation'!U94,""))),"")</f>
        <v/>
      </c>
      <c r="F94" s="232" t="str">
        <f aca="false">IF(B94&lt;&gt;"",IFERROR(IF(B$11="80-20", (((E94/E$19)*X$6)+X$7)*F$18, IF(B$11="60-40", (((E94/E$19)*Y$6)+Y$7)*F$18, 0)),0),"")</f>
        <v/>
      </c>
      <c r="G94" s="233" t="str">
        <f aca="false">IF(B94&lt;&gt;"",IFERROR((D94+F94),0),"")</f>
        <v/>
      </c>
      <c r="H94" s="234" t="str">
        <f aca="false">IF(B94&lt;&gt;"",IF(C$16="PRELIM", 'Grade computation'!H94, IF(C$16="MIDTERM", 'Grade computation'!P94, IF(C$16="FINAL",'Grade computation'!X94, ""))),"")</f>
        <v/>
      </c>
      <c r="I94" s="233" t="str">
        <f aca="false">IF(B94&lt;&gt;"",IFERROR(IF(B$11="80-20", (((H94/H$19)*X$6)+X$7)*I$19, IF(B$11="60-40", (((H94/H$19)*Y$6)+Y$7)*I$19, 0)),0),"")</f>
        <v/>
      </c>
      <c r="J94" s="237" t="str">
        <f aca="false">IFERROR((G94+I94),"")</f>
        <v/>
      </c>
      <c r="K94" s="183" t="str">
        <f aca="false">IFERROR(IF(J94="","",IF(J94&gt;=75,"PASSED","FAILED")),"")</f>
        <v/>
      </c>
      <c r="L94" s="183"/>
      <c r="M94" s="194" t="str">
        <f aca="false">IF(B94 &lt;&gt; "", IFERROR(IF(C$16 = "PRELIM", SUMIF('Database (LECTURE-RES-PRAC)'!D$14:AG$14, "CLO1", 'Database (LECTURE-RES-PRAC)'!D91:AG91) / 'Grade computation'!F$4, IF(C$16 = "MIDTERM", SUMIF('Database (LECTURE-RES-PRAC)'!AJ$14:BM$14, "CLO1", 'Database (LECTURE-RES-PRAC)'!AJ91:BM91) / 'Grade computation'!G$4, IF(C$16 = "FINAL", SUMIF('Database (LECTURE-RES-PRAC)'!BP$14:CS$14, "CLO1", 'Database (LECTURE-RES-PRAC)'!BP91:CS91) / 'Grade computation'!H$4,""))),""),"")</f>
        <v/>
      </c>
      <c r="N94" s="286" t="str">
        <f aca="false">IF(B94&lt;&gt;"",IF(M94="","",IF(M94&lt;0.5,1,IF(AND(M94&gt;=0.5,M94&lt;P$10),2,IF(M94&gt;=P$10,3)))),"")</f>
        <v/>
      </c>
      <c r="O94" s="194" t="str">
        <f aca="false">IF(B94 &lt;&gt; "",IF(AND('PRINTABLE (per grading)'!H$16="EXAM", 'PRINTABLE (per grading)'!B$13="Prelim"), IF(ISERROR(SUMIF('Exam (LECTURE ONLY)'!D$20:M$20, "CLO1", 'Exam (LECTURE ONLY)'!D96:M96) / 'Exam (LECTURE ONLY)'!AL$6), "", SUMIF('Exam (LECTURE ONLY)'!D$20:M$20, "CLO1", 'Exam (LECTURE ONLY)'!D96:M96) /'Exam (LECTURE ONLY)'!AL$6),
IF(AND('PRINTABLE (per grading)'!H$16="EXAM", 'PRINTABLE (per grading)'!B$13="Midterm"), IF(ISERROR(SUMIF('Exam (LECTURE ONLY)'!O$20:X$20, "CLO1", 'Exam (LECTURE ONLY)'!O96:X96) / 'Exam (LECTURE ONLY)'!AM$6), "", SUMIF('Exam (LECTURE ONLY)'!O$20:X$20, "CLO1", 'Exam (LECTURE ONLY)'!O96:X96) / 'Exam (LECTURE ONLY)'!AM$6),
IF(AND('PRINTABLE (per grading)'!H$16="EXAM", 'PRINTABLE (per grading)'!B$13="Final"), IF(ISERROR(SUMIF('Exam (LECTURE ONLY)'!Z$20:AI$20, "CLO1", 'Exam (LECTURE ONLY)'!Z96:AI96) / 'Exam (LECTURE ONLY)'!AN$6), "", SUMIF('Exam (LECTURE ONLY)'!Z$20:AI$20, "CLO1", 'Exam (LECTURE ONLY)'!Z96:AI96) / 'Exam (LECTURE ONLY)'!AN$6),
IF(AND('PRINTABLE (per grading)'!H$16="OUTPUT", 'PRINTABLE (per grading)'!B$13="Prelim"), IF(ISERROR(SUMIF(OUTPUT!C$20:M$20, "CLO1", OUTPUT!C96:M96) / OUTPUT!AL$6), "", SUMIF(OUTPUT!C$20:M$20, "CLO1", OUTPUT!C96:M96) / OUTPUT!AL$6),
IF(AND('PRINTABLE (per grading)'!H$16="OUTPUT", 'PRINTABLE (per grading)'!B$13="Midterm"), IF(ISERROR(SUMIF(OUTPUT!O$20:Y$20, "CLO1", OUTPUT!O96:Y96) / OUTPUT!AM$6), "", SUMIF(OUTPUT!O$20:Y$20, "CLO1", OUTPUT!O96:Y96) / OUTPUT!AM$6),
IF(AND('PRINTABLE (per grading)'!H$16="OUTPUT", 'PRINTABLE (per grading)'!B$13="Final"), IF(ISERROR(SUMIF(OUTPUT!AA$20:AI$20, "CLO1", OUTPUT!AA96:AI96) / OUTPUT!AN$6), "", SUMIF(OUTPUT!AA$20:AI$20, "CLO1", OUTPUT!AA96:AI96) / OUTPUT!AN$6),
"")))))),"")</f>
        <v/>
      </c>
      <c r="P94" s="286" t="str">
        <f aca="false">IF(B94&lt;&gt;"",IF(O94="","",IF(O94&lt;0.5,1,IF(AND(O94&gt;=0.5,O94&lt;P$10),2,IF(O94&gt;=P$10,3)))),"")</f>
        <v/>
      </c>
      <c r="Q94" s="287" t="str">
        <f aca="false">IF(B94 &lt;&gt; "",IFERROR(IF(AVERAGE(M94,O94)&gt;=P$10,"Y","N"),""),"")</f>
        <v/>
      </c>
      <c r="R94" s="194" t="str">
        <f aca="false">IF(B94 &lt;&gt; "", IFERROR(IF(C$16 = "PRELIM", SUMIF('Database (LECTURE-RES-PRAC)'!D$14:AG$14, "CLO2", 'Database (LECTURE-RES-PRAC)'!D91:AG91) / 'Grade computation'!F$5, IF(C$16 = "MIDTERM", SUMIF('Database (LECTURE-RES-PRAC)'!AJ$14:BM$14, "CLO2", 'Database (LECTURE-RES-PRAC)'!AJ91:BM91) / 'Grade computation'!G$5, IF(C$16 = "FINAL", SUMIF('Database (LECTURE-RES-PRAC)'!BP$14:CS$14, "CLO2", 'Database (LECTURE-RES-PRAC)'!BP91:CS91) / 'Grade computation'!H$5,""))),""),"")</f>
        <v/>
      </c>
      <c r="S94" s="286" t="str">
        <f aca="false">IF(B94&lt;&gt;"",IF(R94="","",IF(R94&lt;0.5,1,IF(AND(R94&gt;=0.5,R94&lt;P$10),2,IF(R94&gt;=P$10,3)))),"")</f>
        <v/>
      </c>
      <c r="T94" s="194" t="str">
        <f aca="false">IF(B94 &lt;&gt; "",IF(AND('PRINTABLE (per grading)'!H$16="EXAM", 'PRINTABLE (per grading)'!B$13="Prelim"), IF(ISERROR(SUMIF('Exam (LECTURE ONLY)'!D$20:M$20, "CLO2", 'Exam (LECTURE ONLY)'!D96:M96) / 'Exam (LECTURE ONLY)'!AL$7), "", SUMIF('Exam (LECTURE ONLY)'!D$20:M$20, "CLO2", 'Exam (LECTURE ONLY)'!D96:M96) /'Exam (LECTURE ONLY)'!AL$7),
IF(AND('PRINTABLE (per grading)'!H$16="EXAM", 'PRINTABLE (per grading)'!B$13="Midterm"), IF(ISERROR(SUMIF('Exam (LECTURE ONLY)'!O$20:X$20, "CLO2", 'Exam (LECTURE ONLY)'!O96:X96) / 'Exam (LECTURE ONLY)'!AM$7), "", SUMIF('Exam (LECTURE ONLY)'!O$20:X$20, "CLO2", 'Exam (LECTURE ONLY)'!O96:X96) / 'Exam (LECTURE ONLY)'!AM$7),
IF(AND('PRINTABLE (per grading)'!H$16="EXAM", 'PRINTABLE (per grading)'!B$13="Final"), IF(ISERROR(SUMIF('Exam (LECTURE ONLY)'!Z$20:AI$20, "CLO2", 'Exam (LECTURE ONLY)'!Z96:AI96) / 'Exam (LECTURE ONLY)'!AN$7), "", SUMIF('Exam (LECTURE ONLY)'!Z$20:AI$20, "CLO2", 'Exam (LECTURE ONLY)'!Z96:AI96) / 'Exam (LECTURE ONLY)'!AN$7),
IF(AND('PRINTABLE (per grading)'!H$16="OUTPUT", 'PRINTABLE (per grading)'!B$13="Prelim"), IF(ISERROR(SUMIF(OUTPUT!C$20:M$20, "CLO2", OUTPUT!C96:M96) / OUTPUT!AL$7), "", SUMIF(OUTPUT!C$20:M$20, "CLO2", OUTPUT!C96:M96) / OUTPUT!AL$7),
IF(AND('PRINTABLE (per grading)'!H$16="OUTPUT", 'PRINTABLE (per grading)'!B$13="Midterm"), IF(ISERROR(SUMIF(OUTPUT!O$20:Y$20, "CLO2", OUTPUT!O96:Y96) / OUTPUT!AM$7), "", SUMIF(OUTPUT!O$20:Y$20, "CLO2", OUTPUT!O96:Y96) / OUTPUT!AM$7),
IF(AND('PRINTABLE (per grading)'!H$16="OUTPUT", 'PRINTABLE (per grading)'!B$13="Final"), IF(ISERROR(SUMIF(OUTPUT!AA$20:AI$20, "CLO2", OUTPUT!AA96:AI96) / OUTPUT!AN$7), "", SUMIF(OUTPUT!AA$20:AI$20, "CLO2", OUTPUT!AA96:AI96) / OUTPUT!AN$7),
"")))))),"")</f>
        <v/>
      </c>
      <c r="U94" s="286" t="str">
        <f aca="false">IF(B94&lt;&gt;"",IF(T94="","",IF(T94&lt;0.5,1,IF(AND(T94&gt;=0.5,T94&lt;P$10),2,IF(T94&gt;=P$10,3)))),"")</f>
        <v/>
      </c>
      <c r="V94" s="287" t="str">
        <f aca="false">IF(B94 &lt;&gt; "",IFERROR(IF(AVERAGE(R94,T94)&gt;=P$10,"Y","N"),""),"")</f>
        <v/>
      </c>
      <c r="W94" s="194" t="str">
        <f aca="false">IF(B94 &lt;&gt; "", IFERROR(IF(C$16 = "PRELIM", SUMIF('Database (LECTURE-RES-PRAC)'!D$14:AG$14, "CLO3", 'Database (LECTURE-RES-PRAC)'!D91:AG91) / 'Grade computation'!F$6, IF(C$16 = "MIDTERM", SUMIF('Database (LECTURE-RES-PRAC)'!AJ$14:BM$14, "CLO3", 'Database (LECTURE-RES-PRAC)'!AJ91:BM91) / 'Grade computation'!G$6, IF(C$16 = "FINAL", SUMIF('Database (LECTURE-RES-PRAC)'!BP$14:CS$14, "CLO3", 'Database (LECTURE-RES-PRAC)'!BP91:CS91) / 'Grade computation'!H$6,""))),""),"")</f>
        <v/>
      </c>
      <c r="X94" s="286" t="str">
        <f aca="false">IF(B94&lt;&gt;"",IF(W94="","",IF(W94&lt;0.5,1,IF(AND(W94&gt;=0.5,W94&lt;P$10),2,IF(W94&gt;=P$10,3)))),"")</f>
        <v/>
      </c>
      <c r="Y94" s="194" t="str">
        <f aca="false">IF(B94 &lt;&gt; "",IF(AND('PRINTABLE (per grading)'!H$16="EXAM", 'PRINTABLE (per grading)'!B$13="Prelim"), IF(ISERROR(SUMIF('Exam (LECTURE ONLY)'!D$20:M$20, "CLO3", 'Exam (LECTURE ONLY)'!D96:M96) / 'Exam (LECTURE ONLY)'!AL$8), "", SUMIF('Exam (LECTURE ONLY)'!D$20:M$20, "CLO3", 'Exam (LECTURE ONLY)'!D96:M96) /'Exam (LECTURE ONLY)'!AL$8),
IF(AND('PRINTABLE (per grading)'!H$16="EXAM", 'PRINTABLE (per grading)'!B$13="Midterm"), IF(ISERROR(SUMIF('Exam (LECTURE ONLY)'!O$20:X$20, "CLO3", 'Exam (LECTURE ONLY)'!O96:X96) / 'Exam (LECTURE ONLY)'!AM$8), "", SUMIF('Exam (LECTURE ONLY)'!O$20:X$20, "CLO3", 'Exam (LECTURE ONLY)'!O96:X96) / 'Exam (LECTURE ONLY)'!AM$8),
IF(AND('PRINTABLE (per grading)'!H$16="EXAM", 'PRINTABLE (per grading)'!B$13="Final"), IF(ISERROR(SUMIF('Exam (LECTURE ONLY)'!Z$20:AI$20, "CLO3", 'Exam (LECTURE ONLY)'!Z96:AI96) / 'Exam (LECTURE ONLY)'!AN$8), "", SUMIF('Exam (LECTURE ONLY)'!Z$20:AI$20, "CLO3", 'Exam (LECTURE ONLY)'!Z96:AI96) / 'Exam (LECTURE ONLY)'!AN$8),
IF(AND('PRINTABLE (per grading)'!H$16="OUTPUT", 'PRINTABLE (per grading)'!B$13="Prelim"), IF(ISERROR(SUMIF(OUTPUT!C$20:M$20, "CLO3", OUTPUT!C96:M96) / OUTPUT!AL$8), "", SUMIF(OUTPUT!C$20:M$20, "CLO3", OUTPUT!C96:M96) / OUTPUT!AL$8),
IF(AND('PRINTABLE (per grading)'!H$16="OUTPUT", 'PRINTABLE (per grading)'!B$13="Midterm"), IF(ISERROR(SUMIF(OUTPUT!O$20:Y$20, "CLO3", OUTPUT!O96:Y96) / OUTPUT!AM$8), "", SUMIF(OUTPUT!O$20:Y$20, "CLO3", OUTPUT!O96:Y96) / OUTPUT!AM$8),
IF(AND('PRINTABLE (per grading)'!H$16="OUTPUT", 'PRINTABLE (per grading)'!B$13="Final"), IF(ISERROR(SUMIF(OUTPUT!AA$20:AI$20, "CLO3", OUTPUT!AA96:AI96) / OUTPUT!AN$8), "", SUMIF(OUTPUT!AA$20:AI$20, "CLO3", OUTPUT!AA96:AI96) / OUTPUT!AN$8),
"" )))))),"")</f>
        <v/>
      </c>
      <c r="Z94" s="286" t="str">
        <f aca="false">IF(B94&lt;&gt;"",IF(Y94="","",IF(Y94&lt;0.5,1,IF(AND(Y94&gt;=0.5,Y94&lt;P$10),2,IF(Y94&gt;=P$10,3)))),"")</f>
        <v/>
      </c>
      <c r="AA94" s="287" t="str">
        <f aca="false">IF(B94 &lt;&gt; "",IFERROR(IF(AVERAGE(W94,Y94)&gt;=P$10,"Y","N"),""),"")</f>
        <v/>
      </c>
      <c r="AB94" s="194" t="str">
        <f aca="false">IF(B94 &lt;&gt; "", IFERROR(IF(C$16 = "PRELIM", SUMIF('Database (LECTURE-RES-PRAC)'!D$14:AG$14, "CLO4", 'Database (LECTURE-RES-PRAC)'!D91:AG91) / 'Grade computation'!F$7, IF(C$16 = "MIDTERM", SUMIF('Database (LECTURE-RES-PRAC)'!AJ$14:BM$14, "CLO4", 'Database (LECTURE-RES-PRAC)'!AJ91:BM91) / 'Grade computation'!G$7, IF(C$16 = "FINAL", SUMIF('Database (LECTURE-RES-PRAC)'!BP$14:CS$14, "CLO4", 'Database (LECTURE-RES-PRAC)'!BP91:CS91) / 'Grade computation'!H$7,""))),""),"")</f>
        <v/>
      </c>
      <c r="AC94" s="286" t="str">
        <f aca="false">IF(B94&lt;&gt;"",IF(AB94="","",IF(AB94&lt;0.5,1,IF(AND(AB94&gt;=0.5,AB94&lt;P$10),2,IF(AB94&gt;=P$10,3)))),"")</f>
        <v/>
      </c>
      <c r="AD94" s="194" t="str">
        <f aca="false">IF(B94 &lt;&gt; "",IF(AND('PRINTABLE (per grading)'!H$16="EXAM", 'PRINTABLE (per grading)'!B$13="Prelim"), IF(ISERROR(SUMIF('Exam (LECTURE ONLY)'!D$20:M$20, "CLO4", 'Exam (LECTURE ONLY)'!D96:M96) / 'Exam (LECTURE ONLY)'!AL$9), "", SUMIF('Exam (LECTURE ONLY)'!D$20:M$20, "CLO4", 'Exam (LECTURE ONLY)'!D96:M96) /'Exam (LECTURE ONLY)'!AL$9),
IF(AND('PRINTABLE (per grading)'!H$16="EXAM", 'PRINTABLE (per grading)'!B$13="Midterm"), IF(ISERROR(SUMIF('Exam (LECTURE ONLY)'!O$20:X$20, "CLO4", 'Exam (LECTURE ONLY)'!O96:X96) / 'Exam (LECTURE ONLY)'!AM$9), "", SUMIF('Exam (LECTURE ONLY)'!O$20:X$20, "CLO4", 'Exam (LECTURE ONLY)'!O96:X96) / 'Exam (LECTURE ONLY)'!AM$9),
IF(AND('PRINTABLE (per grading)'!H$16="EXAM", 'PRINTABLE (per grading)'!B$13="Final"), IF(ISERROR(SUMIF('Exam (LECTURE ONLY)'!Z$20:AI$20, "CLO4", 'Exam (LECTURE ONLY)'!Z96:AI96) / 'Exam (LECTURE ONLY)'!AN$9), "", SUMIF('Exam (LECTURE ONLY)'!Z$20:AI$20, "CLO4", 'Exam (LECTURE ONLY)'!Z96:AI96) / 'Exam (LECTURE ONLY)'!AN$9),
IF(AND('PRINTABLE (per grading)'!H$16="OUTPUT", 'PRINTABLE (per grading)'!B$13="Prelim"), IF(ISERROR(SUMIF(OUTPUT!C$20:M$20, "CLO4", OUTPUT!C96:M96) / OUTPUT!AL$9), "", SUMIF(OUTPUT!C$20:M$20, "CLO4", OUTPUT!C96:M96) / OUTPUT!AL$9),
IF(AND('PRINTABLE (per grading)'!H$16="OUTPUT", 'PRINTABLE (per grading)'!B$13="Midterm"), IF(ISERROR(SUMIF(OUTPUT!O$20:Y$20, "CLO4", OUTPUT!O96:Y96) / OUTPUT!AM$9), "", SUMIF(OUTPUT!O$20:Y$20, "CLO4", OUTPUT!O96:Y96) / OUTPUT!AM$9),
IF(AND('PRINTABLE (per grading)'!H$16="OUTPUT", 'PRINTABLE (per grading)'!B$13="Final"), IF(ISERROR(SUMIF(OUTPUT!AA$20:AI$20, "CLO4", OUTPUT!AA96:AI96) / OUTPUT!AN$9), "", SUMIF(OUTPUT!AA$20:AI$20, "CLO4", OUTPUT!AA96:AI96) / OUTPUT!AN$9),
"")))))),"")</f>
        <v/>
      </c>
      <c r="AE94" s="286" t="str">
        <f aca="false">IF(B94&lt;&gt;"",IF(AD94="","",IF(AD94&lt;0.5,1,IF(AND(AD94&gt;=0.5,AD94&lt;P$10),2,IF(AD94&gt;=P$10,3)))),"")</f>
        <v/>
      </c>
      <c r="AF94" s="287" t="str">
        <f aca="false">IF(B94 &lt;&gt; "",IFERROR(IF(AVERAGE(AB94,AD94)&gt;=P$10,"Y","N"),""),"")</f>
        <v/>
      </c>
      <c r="AG94" s="194" t="str">
        <f aca="false">IF(B94 &lt;&gt; "", IFERROR(IF(C$16 = "PRELIM", SUMIF('Database (LECTURE-RES-PRAC)'!D$14:AG$14, "CLO5", 'Database (LECTURE-RES-PRAC)'!D91:AG91) / 'Grade computation'!F$8, IF(C$16 = "MIDTERM", SUMIF('Database (LECTURE-RES-PRAC)'!AJ$14:BM$14, "CLO5", 'Database (LECTURE-RES-PRAC)'!AJ91:BM91) / 'Grade computation'!G$8, IF(C$16 = "FINAL", SUMIF('Database (LECTURE-RES-PRAC)'!BP$14:CS$14, "CLO5", 'Database (LECTURE-RES-PRAC)'!BP91:CS91) / 'Grade computation'!H$8,""))),""),"")</f>
        <v/>
      </c>
      <c r="AH94" s="286" t="str">
        <f aca="false">IF(B94&lt;&gt;"",IF(AG94="","",IF(AG94&lt;0.5,1,IF(AND(AG94&gt;=0.5,AG94&lt;P$10),2,IF(AG94&gt;=P$10,3)))),"")</f>
        <v/>
      </c>
      <c r="AI94" s="194" t="str">
        <f aca="false">IF(B94 &lt;&gt; "",IF(AND('PRINTABLE (per grading)'!H$16="EXAM", 'PRINTABLE (per grading)'!B$13="Prelim"), IF(ISERROR(SUMIF('Exam (LECTURE ONLY)'!D$20:M$20, "CLO5", 'Exam (LECTURE ONLY)'!D96:M96) / 'Exam (LECTURE ONLY)'!AL$10), "", SUMIF('Exam (LECTURE ONLY)'!D$20:M$20, "CLO5", 'Exam (LECTURE ONLY)'!D96:M96) /'Exam (LECTURE ONLY)'!AL$10),
IF(AND('PRINTABLE (per grading)'!H$16="EXAM", 'PRINTABLE (per grading)'!B$13="Midterm"), IF(ISERROR(SUMIF('Exam (LECTURE ONLY)'!O$20:X$20, "CLO5", 'Exam (LECTURE ONLY)'!O96:X96) / 'Exam (LECTURE ONLY)'!AM$10), "", SUMIF('Exam (LECTURE ONLY)'!O$20:X$20, "CLO5", 'Exam (LECTURE ONLY)'!O96:X96) / 'Exam (LECTURE ONLY)'!AM$10),
IF(AND('PRINTABLE (per grading)'!H$16="EXAM", 'PRINTABLE (per grading)'!B$13="Final"), IF(ISERROR(SUMIF('Exam (LECTURE ONLY)'!Z$20:AI$20, "CLO5", 'Exam (LECTURE ONLY)'!Z96:AI96) / 'Exam (LECTURE ONLY)'!AN$10), "", SUMIF('Exam (LECTURE ONLY)'!Z$20:AI$20, "CLO5", 'Exam (LECTURE ONLY)'!Z96:AI96) / 'Exam (LECTURE ONLY)'!AN$10),
IF(AND('PRINTABLE (per grading)'!H$16="OUTPUT", 'PRINTABLE (per grading)'!B$13="Prelim"), IF(ISERROR(SUMIF(OUTPUT!C$20:M$20, "CLO5", OUTPUT!C96:M96) / OUTPUT!AL$10), "", SUMIF(OUTPUT!C$20:M$20, "CLO5", OUTPUT!C96:M96) / OUTPUT!AL$10),
IF(AND('PRINTABLE (per grading)'!H$16="OUTPUT", 'PRINTABLE (per grading)'!B$13="Midterm"), IF(ISERROR(SUMIF(OUTPUT!O$20:Y$20, "CLO5", OUTPUT!O96:Y96) / OUTPUT!AM$10), "", SUMIF(OUTPUT!O$20:Y$20, "CLO5", OUTPUT!O96:Y96) / OUTPUT!AM$10),
IF(AND('PRINTABLE (per grading)'!H$16="OUTPUT", 'PRINTABLE (per grading)'!B$13="Final"), IF(ISERROR(SUMIF(OUTPUT!AA$20:AI$20, "CLO5", OUTPUT!AA96:AI96) / OUTPUT!AN$10), "", SUMIF(OUTPUT!AA$20:AI$20, "CLO5", OUTPUT!AA96:AI96) / OUTPUT!AN$10),
"")))))),"")</f>
        <v/>
      </c>
      <c r="AJ94" s="286" t="str">
        <f aca="false">IF(B94&lt;&gt;"",IF(AI94="","",IF(AI94&lt;0.5,1,IF(AND(AI94&gt;=0.5,AI94&lt;P$10),2,IF(AI94&gt;=P$10,3)))),"")</f>
        <v/>
      </c>
      <c r="AK94" s="287" t="str">
        <f aca="false">IF(B94 &lt;&gt; "",IFERROR(IF(AVERAGE(AG94,AI94)&gt;=P$10,"Y","N"),""),"")</f>
        <v/>
      </c>
      <c r="AL94" s="194" t="str">
        <f aca="false">IF(B94 &lt;&gt; "", IFERROR(IF(C$16 = "PRELIM", SUMIF('Database (LECTURE-RES-PRAC)'!D$14:AG$14, "CLO6", 'Database (LECTURE-RES-PRAC)'!D91:AG91) / 'Grade computation'!F$9, IF(C$16 = "MIDTERM", SUMIF('Database (LECTURE-RES-PRAC)'!AJ$14:BM$14, "CLO6", 'Database (LECTURE-RES-PRAC)'!AJ91:BM91) / 'Grade computation'!G$9, IF(C$16 = "FINAL", SUMIF('Database (LECTURE-RES-PRAC)'!BP$14:CS$14, "CLO6", 'Database (LECTURE-RES-PRAC)'!BP91:CS91) / 'Grade computation'!H$9,""))),""),"")</f>
        <v/>
      </c>
      <c r="AM94" s="286" t="str">
        <f aca="false">IF(B94&lt;&gt;"",IF(AL94="","",IF(AL94&lt;0.5,1,IF(AND(AL94&gt;=0.5,AL94&lt;P$10),2,IF(AL94&gt;=P$10,3)))),"")</f>
        <v/>
      </c>
      <c r="AN94" s="194" t="str">
        <f aca="false">IF(B94 &lt;&gt; "",IF(AND('PRINTABLE (per grading)'!H$16="EXAM", 'PRINTABLE (per grading)'!B$13="Prelim"), IF(ISERROR(SUMIF('Exam (LECTURE ONLY)'!D$20:M$20, "CLO6", 'Exam (LECTURE ONLY)'!D96:M96) / 'Exam (LECTURE ONLY)'!AL$11), "", SUMIF('Exam (LECTURE ONLY)'!D$20:M$20, "CLO6", 'Exam (LECTURE ONLY)'!D96:M96) /'Exam (LECTURE ONLY)'!AL$11),
IF(AND('PRINTABLE (per grading)'!H$16="EXAM", 'PRINTABLE (per grading)'!B$13="Midterm"), IF(ISERROR(SUMIF('Exam (LECTURE ONLY)'!O$20:X$20, "CLO6", 'Exam (LECTURE ONLY)'!O96:X96) / 'Exam (LECTURE ONLY)'!AM$11), "", SUMIF('Exam (LECTURE ONLY)'!O$20:X$20, "CLO6", 'Exam (LECTURE ONLY)'!O96:X96) / 'Exam (LECTURE ONLY)'!AM$11),
IF(AND('PRINTABLE (per grading)'!H$16="EXAM", 'PRINTABLE (per grading)'!B$13="Final"), IF(ISERROR(SUMIF('Exam (LECTURE ONLY)'!Z$20:AI$20, "CLO6", 'Exam (LECTURE ONLY)'!Z96:AI96) / 'Exam (LECTURE ONLY)'!AN$11), "", SUMIF('Exam (LECTURE ONLY)'!Z$20:AI$20, "CLO6", 'Exam (LECTURE ONLY)'!Z96:AI96) / 'Exam (LECTURE ONLY)'!AN$11),
IF(AND('PRINTABLE (per grading)'!H$16="OUTPUT", 'PRINTABLE (per grading)'!B$13="Prelim"), IF(ISERROR(SUMIF(OUTPUT!C$20:M$20, "CLO6", OUTPUT!C96:M96) / OUTPUT!AL$11), "", SUMIF(OUTPUT!C$20:M$20, "CLO6", OUTPUT!C96:M96) / OUTPUT!AL$11),
IF(AND('PRINTABLE (per grading)'!H$16="OUTPUT", 'PRINTABLE (per grading)'!B$13="Midterm"), IF(ISERROR(SUMIF(OUTPUT!O$20:Y$20, "CLO6", OUTPUT!O96:Y96) / OUTPUT!AM$11), "", SUMIF(OUTPUT!O$20:Y$20, "CLO6", OUTPUT!O96:Y96) / OUTPUT!AM$11),
IF(AND('PRINTABLE (per grading)'!H$16="OUTPUT", 'PRINTABLE (per grading)'!B$13="Final"), IF(ISERROR(SUMIF(OUTPUT!AA$20:AI$20, "CLO6", OUTPUT!AA96:AI96) / OUTPUT!AN$11), "", SUMIF(OUTPUT!AA$20:AI$20, "CLO6", OUTPUT!AA96:AI96) / OUTPUT!AN$11),
"")))))),"")</f>
        <v/>
      </c>
      <c r="AO94" s="286" t="str">
        <f aca="false">IF(B94&lt;&gt;"",IF(AN94="","",IF(AN94&lt;0.5,1,IF(AND(AN94&gt;=0.5,AN94&lt;P$10),2,IF(AN94&gt;=P$10,3)))),"")</f>
        <v/>
      </c>
      <c r="AP94" s="287" t="str">
        <f aca="false">IF(B94 &lt;&gt; "",IFERROR(IF(AVERAGE(AL94,AN94)&gt;=P$10,"Y","N"),""),"")</f>
        <v/>
      </c>
      <c r="AQ94" s="194" t="str">
        <f aca="false">IF(B94 &lt;&gt; "", IFERROR(IF(C$16 = "PRELIM", SUMIF('Database (LECTURE-RES-PRAC)'!D$14:AG$14, "CLO7", 'Database (LECTURE-RES-PRAC)'!D91:AG91) / 'Grade computation'!F$10, IF(C$16 = "MIDTERM", SUMIF('Database (LECTURE-RES-PRAC)'!AJ$14:BM$14, "CLO7", 'Database (LECTURE-RES-PRAC)'!AJ91:BM91) / 'Grade computation'!G$10, IF(C$16 = "FINAL", SUMIF('Database (LECTURE-RES-PRAC)'!BP$14:CS$14, "CLO7", 'Database (LECTURE-RES-PRAC)'!BP91:CS91) / 'Grade computation'!H$10,""))),""),"")</f>
        <v/>
      </c>
      <c r="AR94" s="286" t="str">
        <f aca="false">IF(B94&lt;&gt;"",IF(AQ94="","",IF(AQ94&lt;0.5,1,IF(AND(AQ94&gt;=0.5,AQ94&lt;P$10),2,IF(AQ94&gt;=P$10,3)))),"")</f>
        <v/>
      </c>
      <c r="AS94" s="194" t="str">
        <f aca="false">IF(B94 &lt;&gt; "",IF(AND('PRINTABLE (per grading)'!H$16="EXAM", 'PRINTABLE (per grading)'!B$13="Prelim"), IF(ISERROR(SUMIF('Exam (LECTURE ONLY)'!D$20:M$20, "CLO7", 'Exam (LECTURE ONLY)'!D96:M96) / 'Exam (LECTURE ONLY)'!AL$12), "", SUMIF('Exam (LECTURE ONLY)'!D$20:M$20, "CLO7", 'Exam (LECTURE ONLY)'!D96:M96) /'Exam (LECTURE ONLY)'!AL$12),
IF(AND('PRINTABLE (per grading)'!H$16="EXAM", 'PRINTABLE (per grading)'!B$13="Midterm"), IF(ISERROR(SUMIF('Exam (LECTURE ONLY)'!O$20:X$20, "CLO7", 'Exam (LECTURE ONLY)'!O96:X96) / 'Exam (LECTURE ONLY)'!AM$12), "", SUMIF('Exam (LECTURE ONLY)'!O$20:X$20, "CLO7", 'Exam (LECTURE ONLY)'!O96:X96) / 'Exam (LECTURE ONLY)'!AM$12),
IF(AND('PRINTABLE (per grading)'!H$16="EXAM", 'PRINTABLE (per grading)'!B$13="Final"), IF(ISERROR(SUMIF('Exam (LECTURE ONLY)'!Z$20:AI$20, "CLO7", 'Exam (LECTURE ONLY)'!Z96:AI96) / 'Exam (LECTURE ONLY)'!AN$12), "", SUMIF('Exam (LECTURE ONLY)'!Z$20:AI$20, "CLO7", 'Exam (LECTURE ONLY)'!Z96:AI96) / 'Exam (LECTURE ONLY)'!AN$12),
IF(AND('PRINTABLE (per grading)'!H$16="OUTPUT", 'PRINTABLE (per grading)'!B$13="Prelim"), IF(ISERROR(SUMIF(OUTPUT!C$20:M$20, "CLO7", OUTPUT!C96:M96) / OUTPUT!AL$12), "", SUMIF(OUTPUT!C$20:M$20, "CLO7", OUTPUT!C96:M96) / OUTPUT!AL$12),
IF(AND('PRINTABLE (per grading)'!H$16="OUTPUT", 'PRINTABLE (per grading)'!B$13="Midterm"), IF(ISERROR(SUMIF(OUTPUT!O$20:Y$20, "CLO7", OUTPUT!O96:Y96) / OUTPUT!AM$12), "", SUMIF(OUTPUT!O$20:Y$20, "CLO7", OUTPUT!O96:Y96) / OUTPUT!AM$12),
IF(AND('PRINTABLE (per grading)'!H$16="OUTPUT", 'PRINTABLE (per grading)'!B$13="Final"), IF(ISERROR(SUMIF(OUTPUT!AA$20:AI$20, "CLO7", OUTPUT!AA96:AI96) / OUTPUT!AN$12), "", SUMIF(OUTPUT!AA$20:AI$20, "CLO7", OUTPUT!AA96:AI96) / OUTPUT!AN$12),
"")))))),"")</f>
        <v/>
      </c>
      <c r="AT94" s="286" t="str">
        <f aca="false">IF(B94&lt;&gt;"",IF(AS94="","",IF(AS94&lt;0.5,1,IF(AND(AS94&gt;=0.5,AS94&lt;P$10),2,IF(AS94&gt;=P$10,3)))),"")</f>
        <v/>
      </c>
      <c r="AU94" s="287" t="str">
        <f aca="false">IF(B94 &lt;&gt; "",IFERROR(IF(AVERAGE(AQ94,AS94)&gt;=P$10,"Y","N"),""),"")</f>
        <v/>
      </c>
      <c r="AV94" s="194" t="str">
        <f aca="false">IF(B94 &lt;&gt; "", IFERROR(IF(C$16 = "PRELIM", SUMIF('Database (LECTURE-RES-PRAC)'!D$14:AG$14, "CLO8", 'Database (LECTURE-RES-PRAC)'!D91:AG91) / 'Grade computation'!F$11, IF(C$16 = "MIDTERM", SUMIF('Database (LECTURE-RES-PRAC)'!AJ$14:BM$14, "CLO8", 'Database (LECTURE-RES-PRAC)'!AJ91:BM91) / 'Grade computation'!G$11, IF(C$16 = "FINAL", SUMIF('Database (LECTURE-RES-PRAC)'!BP$14:CS$14, "CLO8", 'Database (LECTURE-RES-PRAC)'!BP91:CS91) / 'Grade computation'!H$11,""))),""),"")</f>
        <v/>
      </c>
      <c r="AW94" s="286" t="str">
        <f aca="false">IF(B94&lt;&gt;"",IF(AV94="","",IF(AV94&lt;0.5,1,IF(AND(AV94&gt;=0.5,AV94&lt;P$10),2,IF(AV94&gt;=P$10,3)))),"")</f>
        <v/>
      </c>
      <c r="AX94" s="194" t="str">
        <f aca="false">IF(B94 &lt;&gt; "",IF(AND('PRINTABLE (per grading)'!H$16="EXAM", 'PRINTABLE (per grading)'!B$13="Prelim"), IF(ISERROR(SUMIF('Exam (LECTURE ONLY)'!D$20:M$20, "CLO8", 'Exam (LECTURE ONLY)'!D96:M96) / 'Exam (LECTURE ONLY)'!AL$13), "", SUMIF('Exam (LECTURE ONLY)'!D$20:M$20, "CLO8", 'Exam (LECTURE ONLY)'!D96:M96) /'Exam (LECTURE ONLY)'!AL$13),
IF(AND('PRINTABLE (per grading)'!H$16="EXAM", 'PRINTABLE (per grading)'!B$13="Midterm"), IF(ISERROR(SUMIF('Exam (LECTURE ONLY)'!O$20:X$20, "CLO8", 'Exam (LECTURE ONLY)'!O96:X96) / 'Exam (LECTURE ONLY)'!AM$13), "", SUMIF('Exam (LECTURE ONLY)'!O$20:X$20, "CLO8", 'Exam (LECTURE ONLY)'!O96:X96) / 'Exam (LECTURE ONLY)'!AM$13),
IF(AND('PRINTABLE (per grading)'!H$16="EXAM", 'PRINTABLE (per grading)'!B$13="Final"), IF(ISERROR(SUMIF('Exam (LECTURE ONLY)'!Z$20:AI$20, "CLO8", 'Exam (LECTURE ONLY)'!Z96:AI96) / 'Exam (LECTURE ONLY)'!AN$13), "", SUMIF('Exam (LECTURE ONLY)'!Z$20:AI$20, "CLO8", 'Exam (LECTURE ONLY)'!Z96:AI96) / 'Exam (LECTURE ONLY)'!AN$13),
IF(AND('PRINTABLE (per grading)'!H$16="OUTPUT", 'PRINTABLE (per grading)'!B$13="Prelim"), IF(ISERROR(SUMIF(OUTPUT!C$20:M$20, "CLO8", OUTPUT!C96:M96) / OUTPUT!AL$13), "", SUMIF(OUTPUT!C$20:M$20, "CLO8", OUTPUT!C96:M96) / OUTPUT!AL$13),
IF(AND('PRINTABLE (per grading)'!H$16="OUTPUT", 'PRINTABLE (per grading)'!B$13="Midterm"), IF(ISERROR(SUMIF(OUTPUT!O$20:Y$20, "CLO8", OUTPUT!O96:Y96) / OUTPUT!AM$13), "", SUMIF(OUTPUT!O$20:Y$20, "CLO8", OUTPUT!O96:Y96) / OUTPUT!AM$13),
IF(AND('PRINTABLE (per grading)'!H$16="OUTPUT", 'PRINTABLE (per grading)'!B$13="Final"), IF(ISERROR(SUMIF(OUTPUT!AA$20:AI$20, "CLO8", OUTPUT!AA96:AI96) / OUTPUT!AN$13), "", SUMIF(OUTPUT!AA$20:AI$20, "CLO8", OUTPUT!AA96:AI96) / OUTPUT!AN$13),
"")))))),"")</f>
        <v/>
      </c>
      <c r="AY94" s="286" t="str">
        <f aca="false">IF(B94&lt;&gt;"",IF(AX94="","",IF(AX94&lt;0.5,1,IF(AND(AX94&gt;=0.5,AX94&lt;P$10),2,IF(AX94&gt;=P$10,3)))),"")</f>
        <v/>
      </c>
      <c r="AZ94" s="287" t="str">
        <f aca="false">IF(B94 &lt;&gt; "",IFERROR(IF(AVERAGE(AV94,AX94)&gt;=P$10,"Y","N"),""),"")</f>
        <v/>
      </c>
      <c r="BA94" s="194" t="str">
        <f aca="false">IF(B94 &lt;&gt; "", IFERROR(IF(C$16 = "PRELIM", SUMIF('Database (LECTURE-RES-PRAC)'!D$14:AG$14, "CLO9", 'Database (LECTURE-RES-PRAC)'!D91:AG91) / 'Grade computation'!F$12, IF(C$16 = "MIDTERM", SUMIF('Database (LECTURE-RES-PRAC)'!AJ$14:BM$14, "CLO9", 'Database (LECTURE-RES-PRAC)'!AJ91:BM91) / 'Grade computation'!G$12, IF(C$16 = "FINAL", SUMIF('Database (LECTURE-RES-PRAC)'!BP$14:CS$14, "CLO9", 'Database (LECTURE-RES-PRAC)'!BP91:CS91) / 'Grade computation'!H$12,""))),""),"")</f>
        <v/>
      </c>
      <c r="BB94" s="286" t="str">
        <f aca="false">IF(B94&lt;&gt;"",IF(BA94="","",IF(BA94&lt;0.5,1,IF(AND(BA94&gt;=0.5,BA94&lt;P$10),2,IF(BA94&gt;=P$10,3)))),"")</f>
        <v/>
      </c>
      <c r="BC94" s="194" t="str">
        <f aca="false">IF(B94 &lt;&gt; "",IF(AND('PRINTABLE (per grading)'!H$16="EXAM", 'PRINTABLE (per grading)'!B$13="Prelim"), IF(ISERROR(SUMIF('Exam (LECTURE ONLY)'!D$20:M$20, "CLO9", 'Exam (LECTURE ONLY)'!D96:M96) / 'Exam (LECTURE ONLY)'!AL$14), "", SUMIF('Exam (LECTURE ONLY)'!D$20:M$20, "CLO9", 'Exam (LECTURE ONLY)'!D96:M96) /'Exam (LECTURE ONLY)'!AL$14),
IF(AND('PRINTABLE (per grading)'!H$16="EXAM", 'PRINTABLE (per grading)'!B$13="Midterm"), IF(ISERROR(SUMIF('Exam (LECTURE ONLY)'!O$20:X$20, "CLO9", 'Exam (LECTURE ONLY)'!O96:X96) / 'Exam (LECTURE ONLY)'!AM$14), "", SUMIF('Exam (LECTURE ONLY)'!O$20:X$20, "CLO9", 'Exam (LECTURE ONLY)'!O96:X96) / 'Exam (LECTURE ONLY)'!AM$14),
IF(AND('PRINTABLE (per grading)'!H$16="EXAM", 'PRINTABLE (per grading)'!B$13="Final"), IF(ISERROR(SUMIF('Exam (LECTURE ONLY)'!Z$20:AI$20, "CLO9", 'Exam (LECTURE ONLY)'!Z96:AI96) / 'Exam (LECTURE ONLY)'!AN$14), "", SUMIF('Exam (LECTURE ONLY)'!Z$20:AI$20, "CLO9", 'Exam (LECTURE ONLY)'!Z96:AI96) / 'Exam (LECTURE ONLY)'!AN$14),
IF(AND('PRINTABLE (per grading)'!H$16="OUTPUT", 'PRINTABLE (per grading)'!B$13="Prelim"), IF(ISERROR(SUMIF(OUTPUT!C$20:M$20, "CLO9", OUTPUT!C96:M96) / OUTPUT!AL$14), "", SUMIF(OUTPUT!C$20:M$20, "CLO9", OUTPUT!C96:M96) / OUTPUT!AL$14),
IF(AND('PRINTABLE (per grading)'!H$16="OUTPUT", 'PRINTABLE (per grading)'!B$13="Midterm"), IF(ISERROR(SUMIF(OUTPUT!O$20:Y$20, "CLO9", OUTPUT!O96:Y96) / OUTPUT!AM$14), "", SUMIF(OUTPUT!O$20:Y$20, "CLO9", OUTPUT!O96:Y96) / OUTPUT!AM$14),
IF(AND('PRINTABLE (per grading)'!H$16="OUTPUT", 'PRINTABLE (per grading)'!B$13="Final"), IF(ISERROR(SUMIF(OUTPUT!AA$20:AI$20, "CLO9", OUTPUT!AA96:AI96) / OUTPUT!AN$14), "", SUMIF(OUTPUT!AA$20:AI$20, "CLO9", OUTPUT!AA96:AI96) / OUTPUT!AN$14),
"")))))),"")</f>
        <v/>
      </c>
      <c r="BD94" s="286" t="str">
        <f aca="false">IF(B94&lt;&gt;"",IF(BC94="","",IF(BC94&lt;0.5,1,IF(AND(BC94&gt;=0.5,BC94&lt;P$10),2,IF(BC94&gt;=P$10,3)))),"")</f>
        <v/>
      </c>
      <c r="BE94" s="287" t="str">
        <f aca="false">IF(B94 &lt;&gt; "",IFERROR(IF(AVERAGE(BA94,BC94)&gt;=P$10,"Y","N"),""),"")</f>
        <v/>
      </c>
      <c r="BF94" s="194" t="str">
        <f aca="false">IF(B94 &lt;&gt; "", IFERROR(IF(C$16 = "PRELIM", SUMIF('Database (LECTURE-RES-PRAC)'!D$14:AG$14, "CLO10", 'Database (LECTURE-RES-PRAC)'!D91:AG91) / 'Grade computation'!F$13, IF(C$16 = "MIDTERM", SUMIF('Database (LECTURE-RES-PRAC)'!AJ$14:BM$14, "CLO10", 'Database (LECTURE-RES-PRAC)'!AJ91:BM91) / 'Grade computation'!G$13, IF(C$16 = "FINAL", SUMIF('Database (LECTURE-RES-PRAC)'!BP$14:CS$14, "CLO10", 'Database (LECTURE-RES-PRAC)'!BP91:CS91) / 'Grade computation'!H$13,""))),""),"")</f>
        <v/>
      </c>
      <c r="BG94" s="286" t="str">
        <f aca="false">IF(B94&lt;&gt;"",IF(BF94="","",IF(BF94&lt;0.5,1,IF(AND(BF94&gt;=0.5,BF94&lt;P$10),2,IF(BF94&gt;=P$10,3)))),"")</f>
        <v/>
      </c>
      <c r="BH94" s="194" t="str">
        <f aca="false">IF(B94 &lt;&gt; "",IF(AND('PRINTABLE (per grading)'!H$16="EXAM", 'PRINTABLE (per grading)'!B$13="Prelim"), IF(ISERROR(SUMIF('Exam (LECTURE ONLY)'!D$20:M$20, "CLO10", 'Exam (LECTURE ONLY)'!D96:M96) / 'Exam (LECTURE ONLY)'!AL$15), "", SUMIF('Exam (LECTURE ONLY)'!D$20:M$20, "CLO10", 'Exam (LECTURE ONLY)'!D96:M96) /'Exam (LECTURE ONLY)'!AL$15),
IF(AND('PRINTABLE (per grading)'!H$16="EXAM", 'PRINTABLE (per grading)'!B$13="Midterm"), IF(ISERROR(SUMIF('Exam (LECTURE ONLY)'!O$20:X$20, "CLO10", 'Exam (LECTURE ONLY)'!O96:X96) / 'Exam (LECTURE ONLY)'!AM$15), "", SUMIF('Exam (LECTURE ONLY)'!O$20:X$20, "CLO10", 'Exam (LECTURE ONLY)'!O96:X96) / 'Exam (LECTURE ONLY)'!AM$15),
IF(AND('PRINTABLE (per grading)'!H$16="EXAM", 'PRINTABLE (per grading)'!B$13="Final"), IF(ISERROR(SUMIF('Exam (LECTURE ONLY)'!Z$20:AI$20, "CLO10", 'Exam (LECTURE ONLY)'!Z96:AI96) / 'Exam (LECTURE ONLY)'!AN$15), "", SUMIF('Exam (LECTURE ONLY)'!Z$20:AI$20, "CLO10", 'Exam (LECTURE ONLY)'!Z96:AI96) / 'Exam (LECTURE ONLY)'!AN$15),
IF(AND('PRINTABLE (per grading)'!H$16="OUTPUT", 'PRINTABLE (per grading)'!B$13="Prelim"), IF(ISERROR(SUMIF(OUTPUT!C$20:M$20, "CLO10", OUTPUT!C96:M96) / OUTPUT!AL$15), "", SUMIF(OUTPUT!C$20:M$20, "CLO10", OUTPUT!C96:M96) / OUTPUT!AL$15),
IF(AND('PRINTABLE (per grading)'!H$16="OUTPUT", 'PRINTABLE (per grading)'!B$13="Midterm"), IF(ISERROR(SUMIF(OUTPUT!O$20:Y$20, "CLO10", OUTPUT!O96:Y96) / OUTPUT!AM$15), "", SUMIF(OUTPUT!O$20:Y$20, "CLO10", OUTPUT!O96:Y96) / OUTPUT!AM$15),
IF(AND('PRINTABLE (per grading)'!H$16="OUTPUT", 'PRINTABLE (per grading)'!B$13="Final"), IF(ISERROR(SUMIF(OUTPUT!AA$20:AI$20, "CLO10", OUTPUT!AA96:AI96) / OUTPUT!AN$15), "", SUMIF(OUTPUT!AA$20:AI$20, "CLO10", OUTPUT!AA96:AI96) / OUTPUT!AN$15),
"")))))),"")</f>
        <v/>
      </c>
      <c r="BI94" s="286" t="str">
        <f aca="false">IF(B94&lt;&gt;"",IF(BH94="","",IF(BH94&lt;0.5,1,IF(AND(BH94&gt;=0.5,BH94&lt;P$10),2,IF(BH94&gt;=P$10,3)))),"")</f>
        <v/>
      </c>
      <c r="BJ94" s="287" t="str">
        <f aca="false">IF(B94 &lt;&gt; "",IFERROR(IF(AVERAGE(BF94,BH94)&gt;=P$10,"Y","N"),""),"")</f>
        <v/>
      </c>
      <c r="BK94" s="8"/>
    </row>
    <row r="95" customFormat="false" ht="19.5" hidden="false" customHeight="true" outlineLevel="0" collapsed="false">
      <c r="A95" s="183" t="str">
        <f aca="false">IF(ISBLANK('Database (LECTURE-RES-PRAC)'!A92),"",'Database (LECTURE-RES-PRAC)'!A92)</f>
        <v/>
      </c>
      <c r="B95" s="184" t="str">
        <f aca="false">IF(ISBLANK('Database (LECTURE-RES-PRAC)'!B92),"",'Database (LECTURE-RES-PRAC)'!B92)</f>
        <v/>
      </c>
      <c r="C95" s="230" t="str">
        <f aca="false">IF(B95&lt;&gt;"",IF(C$16="PRELIM",'Grade computation'!C95, IF(C$16="MIDTERM",'Grade computation'!K95, IF(C$16="FINAL",'Grade computation'!S95,""))),"")</f>
        <v/>
      </c>
      <c r="D95" s="231" t="str">
        <f aca="false">IF(B95&lt;&gt;"",IFERROR(IF(B$11="80-20", (((C95/C$19)*X$6)+X$7)*D$18, IF(B$11="60-40", (((C95/C$19)*Y$6)+Y$7)*D$18, 0)),0),"")</f>
        <v/>
      </c>
      <c r="E95" s="230" t="str">
        <f aca="false">IF(B95&lt;&gt;"", IF(C$16="PRELIM",'Grade computation'!E95, IF(C$16="MIDTERM",'Grade computation'!M95, IF(C$16="FINAL",'Grade computation'!U95,""))),"")</f>
        <v/>
      </c>
      <c r="F95" s="232" t="str">
        <f aca="false">IF(B95&lt;&gt;"",IFERROR(IF(B$11="80-20", (((E95/E$19)*X$6)+X$7)*F$18, IF(B$11="60-40", (((E95/E$19)*Y$6)+Y$7)*F$18, 0)),0),"")</f>
        <v/>
      </c>
      <c r="G95" s="233" t="str">
        <f aca="false">IF(B95&lt;&gt;"",IFERROR((D95+F95),0),"")</f>
        <v/>
      </c>
      <c r="H95" s="234" t="str">
        <f aca="false">IF(B95&lt;&gt;"",IF(C$16="PRELIM", 'Grade computation'!H95, IF(C$16="MIDTERM", 'Grade computation'!P95, IF(C$16="FINAL",'Grade computation'!X95, ""))),"")</f>
        <v/>
      </c>
      <c r="I95" s="233" t="str">
        <f aca="false">IF(B95&lt;&gt;"",IFERROR(IF(B$11="80-20", (((H95/H$19)*X$6)+X$7)*I$19, IF(B$11="60-40", (((H95/H$19)*Y$6)+Y$7)*I$19, 0)),0),"")</f>
        <v/>
      </c>
      <c r="J95" s="237" t="str">
        <f aca="false">IFERROR((G95+I95),"")</f>
        <v/>
      </c>
      <c r="K95" s="183" t="str">
        <f aca="false">IFERROR(IF(J95="","",IF(J95&gt;=75,"PASSED","FAILED")),"")</f>
        <v/>
      </c>
      <c r="L95" s="183"/>
      <c r="M95" s="194" t="str">
        <f aca="false">IF(B95 &lt;&gt; "", IFERROR(IF(C$16 = "PRELIM", SUMIF('Database (LECTURE-RES-PRAC)'!D$14:AG$14, "CLO1", 'Database (LECTURE-RES-PRAC)'!D92:AG92) / 'Grade computation'!F$4, IF(C$16 = "MIDTERM", SUMIF('Database (LECTURE-RES-PRAC)'!AJ$14:BM$14, "CLO1", 'Database (LECTURE-RES-PRAC)'!AJ92:BM92) / 'Grade computation'!G$4, IF(C$16 = "FINAL", SUMIF('Database (LECTURE-RES-PRAC)'!BP$14:CS$14, "CLO1", 'Database (LECTURE-RES-PRAC)'!BP92:CS92) / 'Grade computation'!H$4,""))),""),"")</f>
        <v/>
      </c>
      <c r="N95" s="286" t="str">
        <f aca="false">IF(B95&lt;&gt;"",IF(M95="","",IF(M95&lt;0.5,1,IF(AND(M95&gt;=0.5,M95&lt;P$10),2,IF(M95&gt;=P$10,3)))),"")</f>
        <v/>
      </c>
      <c r="O95" s="194" t="str">
        <f aca="false">IF(B95 &lt;&gt; "",IF(AND('PRINTABLE (per grading)'!H$16="EXAM", 'PRINTABLE (per grading)'!B$13="Prelim"), IF(ISERROR(SUMIF('Exam (LECTURE ONLY)'!D$20:M$20, "CLO1", 'Exam (LECTURE ONLY)'!D97:M97) / 'Exam (LECTURE ONLY)'!AL$6), "", SUMIF('Exam (LECTURE ONLY)'!D$20:M$20, "CLO1", 'Exam (LECTURE ONLY)'!D97:M97) /'Exam (LECTURE ONLY)'!AL$6),
IF(AND('PRINTABLE (per grading)'!H$16="EXAM", 'PRINTABLE (per grading)'!B$13="Midterm"), IF(ISERROR(SUMIF('Exam (LECTURE ONLY)'!O$20:X$20, "CLO1", 'Exam (LECTURE ONLY)'!O97:X97) / 'Exam (LECTURE ONLY)'!AM$6), "", SUMIF('Exam (LECTURE ONLY)'!O$20:X$20, "CLO1", 'Exam (LECTURE ONLY)'!O97:X97) / 'Exam (LECTURE ONLY)'!AM$6),
IF(AND('PRINTABLE (per grading)'!H$16="EXAM", 'PRINTABLE (per grading)'!B$13="Final"), IF(ISERROR(SUMIF('Exam (LECTURE ONLY)'!Z$20:AI$20, "CLO1", 'Exam (LECTURE ONLY)'!Z97:AI97) / 'Exam (LECTURE ONLY)'!AN$6), "", SUMIF('Exam (LECTURE ONLY)'!Z$20:AI$20, "CLO1", 'Exam (LECTURE ONLY)'!Z97:AI97) / 'Exam (LECTURE ONLY)'!AN$6),
IF(AND('PRINTABLE (per grading)'!H$16="OUTPUT", 'PRINTABLE (per grading)'!B$13="Prelim"), IF(ISERROR(SUMIF(OUTPUT!C$20:M$20, "CLO1", OUTPUT!C97:M97) / OUTPUT!AL$6), "", SUMIF(OUTPUT!C$20:M$20, "CLO1", OUTPUT!C97:M97) / OUTPUT!AL$6),
IF(AND('PRINTABLE (per grading)'!H$16="OUTPUT", 'PRINTABLE (per grading)'!B$13="Midterm"), IF(ISERROR(SUMIF(OUTPUT!O$20:Y$20, "CLO1", OUTPUT!O97:Y97) / OUTPUT!AM$6), "", SUMIF(OUTPUT!O$20:Y$20, "CLO1", OUTPUT!O97:Y97) / OUTPUT!AM$6),
IF(AND('PRINTABLE (per grading)'!H$16="OUTPUT", 'PRINTABLE (per grading)'!B$13="Final"), IF(ISERROR(SUMIF(OUTPUT!AA$20:AI$20, "CLO1", OUTPUT!AA97:AI97) / OUTPUT!AN$6), "", SUMIF(OUTPUT!AA$20:AI$20, "CLO1", OUTPUT!AA97:AI97) / OUTPUT!AN$6),
"")))))),"")</f>
        <v/>
      </c>
      <c r="P95" s="286" t="str">
        <f aca="false">IF(B95&lt;&gt;"",IF(O95="","",IF(O95&lt;0.5,1,IF(AND(O95&gt;=0.5,O95&lt;P$10),2,IF(O95&gt;=P$10,3)))),"")</f>
        <v/>
      </c>
      <c r="Q95" s="287" t="str">
        <f aca="false">IF(B95 &lt;&gt; "",IFERROR(IF(AVERAGE(M95,O95)&gt;=P$10,"Y","N"),""),"")</f>
        <v/>
      </c>
      <c r="R95" s="194" t="str">
        <f aca="false">IF(B95 &lt;&gt; "", IFERROR(IF(C$16 = "PRELIM", SUMIF('Database (LECTURE-RES-PRAC)'!D$14:AG$14, "CLO2", 'Database (LECTURE-RES-PRAC)'!D92:AG92) / 'Grade computation'!F$5, IF(C$16 = "MIDTERM", SUMIF('Database (LECTURE-RES-PRAC)'!AJ$14:BM$14, "CLO2", 'Database (LECTURE-RES-PRAC)'!AJ92:BM92) / 'Grade computation'!G$5, IF(C$16 = "FINAL", SUMIF('Database (LECTURE-RES-PRAC)'!BP$14:CS$14, "CLO2", 'Database (LECTURE-RES-PRAC)'!BP92:CS92) / 'Grade computation'!H$5,""))),""),"")</f>
        <v/>
      </c>
      <c r="S95" s="286" t="str">
        <f aca="false">IF(B95&lt;&gt;"",IF(R95="","",IF(R95&lt;0.5,1,IF(AND(R95&gt;=0.5,R95&lt;P$10),2,IF(R95&gt;=P$10,3)))),"")</f>
        <v/>
      </c>
      <c r="T95" s="194" t="str">
        <f aca="false">IF(B95 &lt;&gt; "",IF(AND('PRINTABLE (per grading)'!H$16="EXAM", 'PRINTABLE (per grading)'!B$13="Prelim"), IF(ISERROR(SUMIF('Exam (LECTURE ONLY)'!D$20:M$20, "CLO2", 'Exam (LECTURE ONLY)'!D97:M97) / 'Exam (LECTURE ONLY)'!AL$7), "", SUMIF('Exam (LECTURE ONLY)'!D$20:M$20, "CLO2", 'Exam (LECTURE ONLY)'!D97:M97) /'Exam (LECTURE ONLY)'!AL$7),
IF(AND('PRINTABLE (per grading)'!H$16="EXAM", 'PRINTABLE (per grading)'!B$13="Midterm"), IF(ISERROR(SUMIF('Exam (LECTURE ONLY)'!O$20:X$20, "CLO2", 'Exam (LECTURE ONLY)'!O97:X97) / 'Exam (LECTURE ONLY)'!AM$7), "", SUMIF('Exam (LECTURE ONLY)'!O$20:X$20, "CLO2", 'Exam (LECTURE ONLY)'!O97:X97) / 'Exam (LECTURE ONLY)'!AM$7),
IF(AND('PRINTABLE (per grading)'!H$16="EXAM", 'PRINTABLE (per grading)'!B$13="Final"), IF(ISERROR(SUMIF('Exam (LECTURE ONLY)'!Z$20:AI$20, "CLO2", 'Exam (LECTURE ONLY)'!Z97:AI97) / 'Exam (LECTURE ONLY)'!AN$7), "", SUMIF('Exam (LECTURE ONLY)'!Z$20:AI$20, "CLO2", 'Exam (LECTURE ONLY)'!Z97:AI97) / 'Exam (LECTURE ONLY)'!AN$7),
IF(AND('PRINTABLE (per grading)'!H$16="OUTPUT", 'PRINTABLE (per grading)'!B$13="Prelim"), IF(ISERROR(SUMIF(OUTPUT!C$20:M$20, "CLO2", OUTPUT!C97:M97) / OUTPUT!AL$7), "", SUMIF(OUTPUT!C$20:M$20, "CLO2", OUTPUT!C97:M97) / OUTPUT!AL$7),
IF(AND('PRINTABLE (per grading)'!H$16="OUTPUT", 'PRINTABLE (per grading)'!B$13="Midterm"), IF(ISERROR(SUMIF(OUTPUT!O$20:Y$20, "CLO2", OUTPUT!O97:Y97) / OUTPUT!AM$7), "", SUMIF(OUTPUT!O$20:Y$20, "CLO2", OUTPUT!O97:Y97) / OUTPUT!AM$7),
IF(AND('PRINTABLE (per grading)'!H$16="OUTPUT", 'PRINTABLE (per grading)'!B$13="Final"), IF(ISERROR(SUMIF(OUTPUT!AA$20:AI$20, "CLO2", OUTPUT!AA97:AI97) / OUTPUT!AN$7), "", SUMIF(OUTPUT!AA$20:AI$20, "CLO2", OUTPUT!AA97:AI97) / OUTPUT!AN$7),
"")))))),"")</f>
        <v/>
      </c>
      <c r="U95" s="286" t="str">
        <f aca="false">IF(B95&lt;&gt;"",IF(T95="","",IF(T95&lt;0.5,1,IF(AND(T95&gt;=0.5,T95&lt;P$10),2,IF(T95&gt;=P$10,3)))),"")</f>
        <v/>
      </c>
      <c r="V95" s="287" t="str">
        <f aca="false">IF(B95 &lt;&gt; "",IFERROR(IF(AVERAGE(R95,T95)&gt;=P$10,"Y","N"),""),"")</f>
        <v/>
      </c>
      <c r="W95" s="194" t="str">
        <f aca="false">IF(B95 &lt;&gt; "", IFERROR(IF(C$16 = "PRELIM", SUMIF('Database (LECTURE-RES-PRAC)'!D$14:AG$14, "CLO3", 'Database (LECTURE-RES-PRAC)'!D92:AG92) / 'Grade computation'!F$6, IF(C$16 = "MIDTERM", SUMIF('Database (LECTURE-RES-PRAC)'!AJ$14:BM$14, "CLO3", 'Database (LECTURE-RES-PRAC)'!AJ92:BM92) / 'Grade computation'!G$6, IF(C$16 = "FINAL", SUMIF('Database (LECTURE-RES-PRAC)'!BP$14:CS$14, "CLO3", 'Database (LECTURE-RES-PRAC)'!BP92:CS92) / 'Grade computation'!H$6,""))),""),"")</f>
        <v/>
      </c>
      <c r="X95" s="286" t="str">
        <f aca="false">IF(B95&lt;&gt;"",IF(W95="","",IF(W95&lt;0.5,1,IF(AND(W95&gt;=0.5,W95&lt;P$10),2,IF(W95&gt;=P$10,3)))),"")</f>
        <v/>
      </c>
      <c r="Y95" s="194" t="str">
        <f aca="false">IF(B95 &lt;&gt; "",IF(AND('PRINTABLE (per grading)'!H$16="EXAM", 'PRINTABLE (per grading)'!B$13="Prelim"), IF(ISERROR(SUMIF('Exam (LECTURE ONLY)'!D$20:M$20, "CLO3", 'Exam (LECTURE ONLY)'!D97:M97) / 'Exam (LECTURE ONLY)'!AL$8), "", SUMIF('Exam (LECTURE ONLY)'!D$20:M$20, "CLO3", 'Exam (LECTURE ONLY)'!D97:M97) /'Exam (LECTURE ONLY)'!AL$8),
IF(AND('PRINTABLE (per grading)'!H$16="EXAM", 'PRINTABLE (per grading)'!B$13="Midterm"), IF(ISERROR(SUMIF('Exam (LECTURE ONLY)'!O$20:X$20, "CLO3", 'Exam (LECTURE ONLY)'!O97:X97) / 'Exam (LECTURE ONLY)'!AM$8), "", SUMIF('Exam (LECTURE ONLY)'!O$20:X$20, "CLO3", 'Exam (LECTURE ONLY)'!O97:X97) / 'Exam (LECTURE ONLY)'!AM$8),
IF(AND('PRINTABLE (per grading)'!H$16="EXAM", 'PRINTABLE (per grading)'!B$13="Final"), IF(ISERROR(SUMIF('Exam (LECTURE ONLY)'!Z$20:AI$20, "CLO3", 'Exam (LECTURE ONLY)'!Z97:AI97) / 'Exam (LECTURE ONLY)'!AN$8), "", SUMIF('Exam (LECTURE ONLY)'!Z$20:AI$20, "CLO3", 'Exam (LECTURE ONLY)'!Z97:AI97) / 'Exam (LECTURE ONLY)'!AN$8),
IF(AND('PRINTABLE (per grading)'!H$16="OUTPUT", 'PRINTABLE (per grading)'!B$13="Prelim"), IF(ISERROR(SUMIF(OUTPUT!C$20:M$20, "CLO3", OUTPUT!C97:M97) / OUTPUT!AL$8), "", SUMIF(OUTPUT!C$20:M$20, "CLO3", OUTPUT!C97:M97) / OUTPUT!AL$8),
IF(AND('PRINTABLE (per grading)'!H$16="OUTPUT", 'PRINTABLE (per grading)'!B$13="Midterm"), IF(ISERROR(SUMIF(OUTPUT!O$20:Y$20, "CLO3", OUTPUT!O97:Y97) / OUTPUT!AM$8), "", SUMIF(OUTPUT!O$20:Y$20, "CLO3", OUTPUT!O97:Y97) / OUTPUT!AM$8),
IF(AND('PRINTABLE (per grading)'!H$16="OUTPUT", 'PRINTABLE (per grading)'!B$13="Final"), IF(ISERROR(SUMIF(OUTPUT!AA$20:AI$20, "CLO3", OUTPUT!AA97:AI97) / OUTPUT!AN$8), "", SUMIF(OUTPUT!AA$20:AI$20, "CLO3", OUTPUT!AA97:AI97) / OUTPUT!AN$8),
"" )))))),"")</f>
        <v/>
      </c>
      <c r="Z95" s="286" t="str">
        <f aca="false">IF(B95&lt;&gt;"",IF(Y95="","",IF(Y95&lt;0.5,1,IF(AND(Y95&gt;=0.5,Y95&lt;P$10),2,IF(Y95&gt;=P$10,3)))),"")</f>
        <v/>
      </c>
      <c r="AA95" s="287" t="str">
        <f aca="false">IF(B95 &lt;&gt; "",IFERROR(IF(AVERAGE(W95,Y95)&gt;=P$10,"Y","N"),""),"")</f>
        <v/>
      </c>
      <c r="AB95" s="194" t="str">
        <f aca="false">IF(B95 &lt;&gt; "", IFERROR(IF(C$16 = "PRELIM", SUMIF('Database (LECTURE-RES-PRAC)'!D$14:AG$14, "CLO4", 'Database (LECTURE-RES-PRAC)'!D92:AG92) / 'Grade computation'!F$7, IF(C$16 = "MIDTERM", SUMIF('Database (LECTURE-RES-PRAC)'!AJ$14:BM$14, "CLO4", 'Database (LECTURE-RES-PRAC)'!AJ92:BM92) / 'Grade computation'!G$7, IF(C$16 = "FINAL", SUMIF('Database (LECTURE-RES-PRAC)'!BP$14:CS$14, "CLO4", 'Database (LECTURE-RES-PRAC)'!BP92:CS92) / 'Grade computation'!H$7,""))),""),"")</f>
        <v/>
      </c>
      <c r="AC95" s="286" t="str">
        <f aca="false">IF(B95&lt;&gt;"",IF(AB95="","",IF(AB95&lt;0.5,1,IF(AND(AB95&gt;=0.5,AB95&lt;P$10),2,IF(AB95&gt;=P$10,3)))),"")</f>
        <v/>
      </c>
      <c r="AD95" s="194" t="str">
        <f aca="false">IF(B95 &lt;&gt; "",IF(AND('PRINTABLE (per grading)'!H$16="EXAM", 'PRINTABLE (per grading)'!B$13="Prelim"), IF(ISERROR(SUMIF('Exam (LECTURE ONLY)'!D$20:M$20, "CLO4", 'Exam (LECTURE ONLY)'!D97:M97) / 'Exam (LECTURE ONLY)'!AL$9), "", SUMIF('Exam (LECTURE ONLY)'!D$20:M$20, "CLO4", 'Exam (LECTURE ONLY)'!D97:M97) /'Exam (LECTURE ONLY)'!AL$9),
IF(AND('PRINTABLE (per grading)'!H$16="EXAM", 'PRINTABLE (per grading)'!B$13="Midterm"), IF(ISERROR(SUMIF('Exam (LECTURE ONLY)'!O$20:X$20, "CLO4", 'Exam (LECTURE ONLY)'!O97:X97) / 'Exam (LECTURE ONLY)'!AM$9), "", SUMIF('Exam (LECTURE ONLY)'!O$20:X$20, "CLO4", 'Exam (LECTURE ONLY)'!O97:X97) / 'Exam (LECTURE ONLY)'!AM$9),
IF(AND('PRINTABLE (per grading)'!H$16="EXAM", 'PRINTABLE (per grading)'!B$13="Final"), IF(ISERROR(SUMIF('Exam (LECTURE ONLY)'!Z$20:AI$20, "CLO4", 'Exam (LECTURE ONLY)'!Z97:AI97) / 'Exam (LECTURE ONLY)'!AN$9), "", SUMIF('Exam (LECTURE ONLY)'!Z$20:AI$20, "CLO4", 'Exam (LECTURE ONLY)'!Z97:AI97) / 'Exam (LECTURE ONLY)'!AN$9),
IF(AND('PRINTABLE (per grading)'!H$16="OUTPUT", 'PRINTABLE (per grading)'!B$13="Prelim"), IF(ISERROR(SUMIF(OUTPUT!C$20:M$20, "CLO4", OUTPUT!C97:M97) / OUTPUT!AL$9), "", SUMIF(OUTPUT!C$20:M$20, "CLO4", OUTPUT!C97:M97) / OUTPUT!AL$9),
IF(AND('PRINTABLE (per grading)'!H$16="OUTPUT", 'PRINTABLE (per grading)'!B$13="Midterm"), IF(ISERROR(SUMIF(OUTPUT!O$20:Y$20, "CLO4", OUTPUT!O97:Y97) / OUTPUT!AM$9), "", SUMIF(OUTPUT!O$20:Y$20, "CLO4", OUTPUT!O97:Y97) / OUTPUT!AM$9),
IF(AND('PRINTABLE (per grading)'!H$16="OUTPUT", 'PRINTABLE (per grading)'!B$13="Final"), IF(ISERROR(SUMIF(OUTPUT!AA$20:AI$20, "CLO4", OUTPUT!AA97:AI97) / OUTPUT!AN$9), "", SUMIF(OUTPUT!AA$20:AI$20, "CLO4", OUTPUT!AA97:AI97) / OUTPUT!AN$9),
"")))))),"")</f>
        <v/>
      </c>
      <c r="AE95" s="286" t="str">
        <f aca="false">IF(B95&lt;&gt;"",IF(AD95="","",IF(AD95&lt;0.5,1,IF(AND(AD95&gt;=0.5,AD95&lt;P$10),2,IF(AD95&gt;=P$10,3)))),"")</f>
        <v/>
      </c>
      <c r="AF95" s="287" t="str">
        <f aca="false">IF(B95 &lt;&gt; "",IFERROR(IF(AVERAGE(AB95,AD95)&gt;=P$10,"Y","N"),""),"")</f>
        <v/>
      </c>
      <c r="AG95" s="194" t="str">
        <f aca="false">IF(B95 &lt;&gt; "", IFERROR(IF(C$16 = "PRELIM", SUMIF('Database (LECTURE-RES-PRAC)'!D$14:AG$14, "CLO5", 'Database (LECTURE-RES-PRAC)'!D92:AG92) / 'Grade computation'!F$8, IF(C$16 = "MIDTERM", SUMIF('Database (LECTURE-RES-PRAC)'!AJ$14:BM$14, "CLO5", 'Database (LECTURE-RES-PRAC)'!AJ92:BM92) / 'Grade computation'!G$8, IF(C$16 = "FINAL", SUMIF('Database (LECTURE-RES-PRAC)'!BP$14:CS$14, "CLO5", 'Database (LECTURE-RES-PRAC)'!BP92:CS92) / 'Grade computation'!H$8,""))),""),"")</f>
        <v/>
      </c>
      <c r="AH95" s="286" t="str">
        <f aca="false">IF(B95&lt;&gt;"",IF(AG95="","",IF(AG95&lt;0.5,1,IF(AND(AG95&gt;=0.5,AG95&lt;P$10),2,IF(AG95&gt;=P$10,3)))),"")</f>
        <v/>
      </c>
      <c r="AI95" s="194" t="str">
        <f aca="false">IF(B95 &lt;&gt; "",IF(AND('PRINTABLE (per grading)'!H$16="EXAM", 'PRINTABLE (per grading)'!B$13="Prelim"), IF(ISERROR(SUMIF('Exam (LECTURE ONLY)'!D$20:M$20, "CLO5", 'Exam (LECTURE ONLY)'!D97:M97) / 'Exam (LECTURE ONLY)'!AL$10), "", SUMIF('Exam (LECTURE ONLY)'!D$20:M$20, "CLO5", 'Exam (LECTURE ONLY)'!D97:M97) /'Exam (LECTURE ONLY)'!AL$10),
IF(AND('PRINTABLE (per grading)'!H$16="EXAM", 'PRINTABLE (per grading)'!B$13="Midterm"), IF(ISERROR(SUMIF('Exam (LECTURE ONLY)'!O$20:X$20, "CLO5", 'Exam (LECTURE ONLY)'!O97:X97) / 'Exam (LECTURE ONLY)'!AM$10), "", SUMIF('Exam (LECTURE ONLY)'!O$20:X$20, "CLO5", 'Exam (LECTURE ONLY)'!O97:X97) / 'Exam (LECTURE ONLY)'!AM$10),
IF(AND('PRINTABLE (per grading)'!H$16="EXAM", 'PRINTABLE (per grading)'!B$13="Final"), IF(ISERROR(SUMIF('Exam (LECTURE ONLY)'!Z$20:AI$20, "CLO5", 'Exam (LECTURE ONLY)'!Z97:AI97) / 'Exam (LECTURE ONLY)'!AN$10), "", SUMIF('Exam (LECTURE ONLY)'!Z$20:AI$20, "CLO5", 'Exam (LECTURE ONLY)'!Z97:AI97) / 'Exam (LECTURE ONLY)'!AN$10),
IF(AND('PRINTABLE (per grading)'!H$16="OUTPUT", 'PRINTABLE (per grading)'!B$13="Prelim"), IF(ISERROR(SUMIF(OUTPUT!C$20:M$20, "CLO5", OUTPUT!C97:M97) / OUTPUT!AL$10), "", SUMIF(OUTPUT!C$20:M$20, "CLO5", OUTPUT!C97:M97) / OUTPUT!AL$10),
IF(AND('PRINTABLE (per grading)'!H$16="OUTPUT", 'PRINTABLE (per grading)'!B$13="Midterm"), IF(ISERROR(SUMIF(OUTPUT!O$20:Y$20, "CLO5", OUTPUT!O97:Y97) / OUTPUT!AM$10), "", SUMIF(OUTPUT!O$20:Y$20, "CLO5", OUTPUT!O97:Y97) / OUTPUT!AM$10),
IF(AND('PRINTABLE (per grading)'!H$16="OUTPUT", 'PRINTABLE (per grading)'!B$13="Final"), IF(ISERROR(SUMIF(OUTPUT!AA$20:AI$20, "CLO5", OUTPUT!AA97:AI97) / OUTPUT!AN$10), "", SUMIF(OUTPUT!AA$20:AI$20, "CLO5", OUTPUT!AA97:AI97) / OUTPUT!AN$10),
"")))))),"")</f>
        <v/>
      </c>
      <c r="AJ95" s="286" t="str">
        <f aca="false">IF(B95&lt;&gt;"",IF(AI95="","",IF(AI95&lt;0.5,1,IF(AND(AI95&gt;=0.5,AI95&lt;P$10),2,IF(AI95&gt;=P$10,3)))),"")</f>
        <v/>
      </c>
      <c r="AK95" s="287" t="str">
        <f aca="false">IF(B95 &lt;&gt; "",IFERROR(IF(AVERAGE(AG95,AI95)&gt;=P$10,"Y","N"),""),"")</f>
        <v/>
      </c>
      <c r="AL95" s="194" t="str">
        <f aca="false">IF(B95 &lt;&gt; "", IFERROR(IF(C$16 = "PRELIM", SUMIF('Database (LECTURE-RES-PRAC)'!D$14:AG$14, "CLO6", 'Database (LECTURE-RES-PRAC)'!D92:AG92) / 'Grade computation'!F$9, IF(C$16 = "MIDTERM", SUMIF('Database (LECTURE-RES-PRAC)'!AJ$14:BM$14, "CLO6", 'Database (LECTURE-RES-PRAC)'!AJ92:BM92) / 'Grade computation'!G$9, IF(C$16 = "FINAL", SUMIF('Database (LECTURE-RES-PRAC)'!BP$14:CS$14, "CLO6", 'Database (LECTURE-RES-PRAC)'!BP92:CS92) / 'Grade computation'!H$9,""))),""),"")</f>
        <v/>
      </c>
      <c r="AM95" s="286" t="str">
        <f aca="false">IF(B95&lt;&gt;"",IF(AL95="","",IF(AL95&lt;0.5,1,IF(AND(AL95&gt;=0.5,AL95&lt;P$10),2,IF(AL95&gt;=P$10,3)))),"")</f>
        <v/>
      </c>
      <c r="AN95" s="194" t="str">
        <f aca="false">IF(B95 &lt;&gt; "",IF(AND('PRINTABLE (per grading)'!H$16="EXAM", 'PRINTABLE (per grading)'!B$13="Prelim"), IF(ISERROR(SUMIF('Exam (LECTURE ONLY)'!D$20:M$20, "CLO6", 'Exam (LECTURE ONLY)'!D97:M97) / 'Exam (LECTURE ONLY)'!AL$11), "", SUMIF('Exam (LECTURE ONLY)'!D$20:M$20, "CLO6", 'Exam (LECTURE ONLY)'!D97:M97) /'Exam (LECTURE ONLY)'!AL$11),
IF(AND('PRINTABLE (per grading)'!H$16="EXAM", 'PRINTABLE (per grading)'!B$13="Midterm"), IF(ISERROR(SUMIF('Exam (LECTURE ONLY)'!O$20:X$20, "CLO6", 'Exam (LECTURE ONLY)'!O97:X97) / 'Exam (LECTURE ONLY)'!AM$11), "", SUMIF('Exam (LECTURE ONLY)'!O$20:X$20, "CLO6", 'Exam (LECTURE ONLY)'!O97:X97) / 'Exam (LECTURE ONLY)'!AM$11),
IF(AND('PRINTABLE (per grading)'!H$16="EXAM", 'PRINTABLE (per grading)'!B$13="Final"), IF(ISERROR(SUMIF('Exam (LECTURE ONLY)'!Z$20:AI$20, "CLO6", 'Exam (LECTURE ONLY)'!Z97:AI97) / 'Exam (LECTURE ONLY)'!AN$11), "", SUMIF('Exam (LECTURE ONLY)'!Z$20:AI$20, "CLO6", 'Exam (LECTURE ONLY)'!Z97:AI97) / 'Exam (LECTURE ONLY)'!AN$11),
IF(AND('PRINTABLE (per grading)'!H$16="OUTPUT", 'PRINTABLE (per grading)'!B$13="Prelim"), IF(ISERROR(SUMIF(OUTPUT!C$20:M$20, "CLO6", OUTPUT!C97:M97) / OUTPUT!AL$11), "", SUMIF(OUTPUT!C$20:M$20, "CLO6", OUTPUT!C97:M97) / OUTPUT!AL$11),
IF(AND('PRINTABLE (per grading)'!H$16="OUTPUT", 'PRINTABLE (per grading)'!B$13="Midterm"), IF(ISERROR(SUMIF(OUTPUT!O$20:Y$20, "CLO6", OUTPUT!O97:Y97) / OUTPUT!AM$11), "", SUMIF(OUTPUT!O$20:Y$20, "CLO6", OUTPUT!O97:Y97) / OUTPUT!AM$11),
IF(AND('PRINTABLE (per grading)'!H$16="OUTPUT", 'PRINTABLE (per grading)'!B$13="Final"), IF(ISERROR(SUMIF(OUTPUT!AA$20:AI$20, "CLO6", OUTPUT!AA97:AI97) / OUTPUT!AN$11), "", SUMIF(OUTPUT!AA$20:AI$20, "CLO6", OUTPUT!AA97:AI97) / OUTPUT!AN$11),
"")))))),"")</f>
        <v/>
      </c>
      <c r="AO95" s="286" t="str">
        <f aca="false">IF(B95&lt;&gt;"",IF(AN95="","",IF(AN95&lt;0.5,1,IF(AND(AN95&gt;=0.5,AN95&lt;P$10),2,IF(AN95&gt;=P$10,3)))),"")</f>
        <v/>
      </c>
      <c r="AP95" s="287" t="str">
        <f aca="false">IF(B95 &lt;&gt; "",IFERROR(IF(AVERAGE(AL95,AN95)&gt;=P$10,"Y","N"),""),"")</f>
        <v/>
      </c>
      <c r="AQ95" s="194" t="str">
        <f aca="false">IF(B95 &lt;&gt; "", IFERROR(IF(C$16 = "PRELIM", SUMIF('Database (LECTURE-RES-PRAC)'!D$14:AG$14, "CLO7", 'Database (LECTURE-RES-PRAC)'!D92:AG92) / 'Grade computation'!F$10, IF(C$16 = "MIDTERM", SUMIF('Database (LECTURE-RES-PRAC)'!AJ$14:BM$14, "CLO7", 'Database (LECTURE-RES-PRAC)'!AJ92:BM92) / 'Grade computation'!G$10, IF(C$16 = "FINAL", SUMIF('Database (LECTURE-RES-PRAC)'!BP$14:CS$14, "CLO7", 'Database (LECTURE-RES-PRAC)'!BP92:CS92) / 'Grade computation'!H$10,""))),""),"")</f>
        <v/>
      </c>
      <c r="AR95" s="286" t="str">
        <f aca="false">IF(B95&lt;&gt;"",IF(AQ95="","",IF(AQ95&lt;0.5,1,IF(AND(AQ95&gt;=0.5,AQ95&lt;P$10),2,IF(AQ95&gt;=P$10,3)))),"")</f>
        <v/>
      </c>
      <c r="AS95" s="194" t="str">
        <f aca="false">IF(B95 &lt;&gt; "",IF(AND('PRINTABLE (per grading)'!H$16="EXAM", 'PRINTABLE (per grading)'!B$13="Prelim"), IF(ISERROR(SUMIF('Exam (LECTURE ONLY)'!D$20:M$20, "CLO7", 'Exam (LECTURE ONLY)'!D97:M97) / 'Exam (LECTURE ONLY)'!AL$12), "", SUMIF('Exam (LECTURE ONLY)'!D$20:M$20, "CLO7", 'Exam (LECTURE ONLY)'!D97:M97) /'Exam (LECTURE ONLY)'!AL$12),
IF(AND('PRINTABLE (per grading)'!H$16="EXAM", 'PRINTABLE (per grading)'!B$13="Midterm"), IF(ISERROR(SUMIF('Exam (LECTURE ONLY)'!O$20:X$20, "CLO7", 'Exam (LECTURE ONLY)'!O97:X97) / 'Exam (LECTURE ONLY)'!AM$12), "", SUMIF('Exam (LECTURE ONLY)'!O$20:X$20, "CLO7", 'Exam (LECTURE ONLY)'!O97:X97) / 'Exam (LECTURE ONLY)'!AM$12),
IF(AND('PRINTABLE (per grading)'!H$16="EXAM", 'PRINTABLE (per grading)'!B$13="Final"), IF(ISERROR(SUMIF('Exam (LECTURE ONLY)'!Z$20:AI$20, "CLO7", 'Exam (LECTURE ONLY)'!Z97:AI97) / 'Exam (LECTURE ONLY)'!AN$12), "", SUMIF('Exam (LECTURE ONLY)'!Z$20:AI$20, "CLO7", 'Exam (LECTURE ONLY)'!Z97:AI97) / 'Exam (LECTURE ONLY)'!AN$12),
IF(AND('PRINTABLE (per grading)'!H$16="OUTPUT", 'PRINTABLE (per grading)'!B$13="Prelim"), IF(ISERROR(SUMIF(OUTPUT!C$20:M$20, "CLO7", OUTPUT!C97:M97) / OUTPUT!AL$12), "", SUMIF(OUTPUT!C$20:M$20, "CLO7", OUTPUT!C97:M97) / OUTPUT!AL$12),
IF(AND('PRINTABLE (per grading)'!H$16="OUTPUT", 'PRINTABLE (per grading)'!B$13="Midterm"), IF(ISERROR(SUMIF(OUTPUT!O$20:Y$20, "CLO7", OUTPUT!O97:Y97) / OUTPUT!AM$12), "", SUMIF(OUTPUT!O$20:Y$20, "CLO7", OUTPUT!O97:Y97) / OUTPUT!AM$12),
IF(AND('PRINTABLE (per grading)'!H$16="OUTPUT", 'PRINTABLE (per grading)'!B$13="Final"), IF(ISERROR(SUMIF(OUTPUT!AA$20:AI$20, "CLO7", OUTPUT!AA97:AI97) / OUTPUT!AN$12), "", SUMIF(OUTPUT!AA$20:AI$20, "CLO7", OUTPUT!AA97:AI97) / OUTPUT!AN$12),
"")))))),"")</f>
        <v/>
      </c>
      <c r="AT95" s="286" t="str">
        <f aca="false">IF(B95&lt;&gt;"",IF(AS95="","",IF(AS95&lt;0.5,1,IF(AND(AS95&gt;=0.5,AS95&lt;P$10),2,IF(AS95&gt;=P$10,3)))),"")</f>
        <v/>
      </c>
      <c r="AU95" s="287" t="str">
        <f aca="false">IF(B95 &lt;&gt; "",IFERROR(IF(AVERAGE(AQ95,AS95)&gt;=P$10,"Y","N"),""),"")</f>
        <v/>
      </c>
      <c r="AV95" s="194" t="str">
        <f aca="false">IF(B95 &lt;&gt; "", IFERROR(IF(C$16 = "PRELIM", SUMIF('Database (LECTURE-RES-PRAC)'!D$14:AG$14, "CLO8", 'Database (LECTURE-RES-PRAC)'!D92:AG92) / 'Grade computation'!F$11, IF(C$16 = "MIDTERM", SUMIF('Database (LECTURE-RES-PRAC)'!AJ$14:BM$14, "CLO8", 'Database (LECTURE-RES-PRAC)'!AJ92:BM92) / 'Grade computation'!G$11, IF(C$16 = "FINAL", SUMIF('Database (LECTURE-RES-PRAC)'!BP$14:CS$14, "CLO8", 'Database (LECTURE-RES-PRAC)'!BP92:CS92) / 'Grade computation'!H$11,""))),""),"")</f>
        <v/>
      </c>
      <c r="AW95" s="286" t="str">
        <f aca="false">IF(B95&lt;&gt;"",IF(AV95="","",IF(AV95&lt;0.5,1,IF(AND(AV95&gt;=0.5,AV95&lt;P$10),2,IF(AV95&gt;=P$10,3)))),"")</f>
        <v/>
      </c>
      <c r="AX95" s="194" t="str">
        <f aca="false">IF(B95 &lt;&gt; "",IF(AND('PRINTABLE (per grading)'!H$16="EXAM", 'PRINTABLE (per grading)'!B$13="Prelim"), IF(ISERROR(SUMIF('Exam (LECTURE ONLY)'!D$20:M$20, "CLO8", 'Exam (LECTURE ONLY)'!D97:M97) / 'Exam (LECTURE ONLY)'!AL$13), "", SUMIF('Exam (LECTURE ONLY)'!D$20:M$20, "CLO8", 'Exam (LECTURE ONLY)'!D97:M97) /'Exam (LECTURE ONLY)'!AL$13),
IF(AND('PRINTABLE (per grading)'!H$16="EXAM", 'PRINTABLE (per grading)'!B$13="Midterm"), IF(ISERROR(SUMIF('Exam (LECTURE ONLY)'!O$20:X$20, "CLO8", 'Exam (LECTURE ONLY)'!O97:X97) / 'Exam (LECTURE ONLY)'!AM$13), "", SUMIF('Exam (LECTURE ONLY)'!O$20:X$20, "CLO8", 'Exam (LECTURE ONLY)'!O97:X97) / 'Exam (LECTURE ONLY)'!AM$13),
IF(AND('PRINTABLE (per grading)'!H$16="EXAM", 'PRINTABLE (per grading)'!B$13="Final"), IF(ISERROR(SUMIF('Exam (LECTURE ONLY)'!Z$20:AI$20, "CLO8", 'Exam (LECTURE ONLY)'!Z97:AI97) / 'Exam (LECTURE ONLY)'!AN$13), "", SUMIF('Exam (LECTURE ONLY)'!Z$20:AI$20, "CLO8", 'Exam (LECTURE ONLY)'!Z97:AI97) / 'Exam (LECTURE ONLY)'!AN$13),
IF(AND('PRINTABLE (per grading)'!H$16="OUTPUT", 'PRINTABLE (per grading)'!B$13="Prelim"), IF(ISERROR(SUMIF(OUTPUT!C$20:M$20, "CLO8", OUTPUT!C97:M97) / OUTPUT!AL$13), "", SUMIF(OUTPUT!C$20:M$20, "CLO8", OUTPUT!C97:M97) / OUTPUT!AL$13),
IF(AND('PRINTABLE (per grading)'!H$16="OUTPUT", 'PRINTABLE (per grading)'!B$13="Midterm"), IF(ISERROR(SUMIF(OUTPUT!O$20:Y$20, "CLO8", OUTPUT!O97:Y97) / OUTPUT!AM$13), "", SUMIF(OUTPUT!O$20:Y$20, "CLO8", OUTPUT!O97:Y97) / OUTPUT!AM$13),
IF(AND('PRINTABLE (per grading)'!H$16="OUTPUT", 'PRINTABLE (per grading)'!B$13="Final"), IF(ISERROR(SUMIF(OUTPUT!AA$20:AI$20, "CLO8", OUTPUT!AA97:AI97) / OUTPUT!AN$13), "", SUMIF(OUTPUT!AA$20:AI$20, "CLO8", OUTPUT!AA97:AI97) / OUTPUT!AN$13),
"")))))),"")</f>
        <v/>
      </c>
      <c r="AY95" s="286" t="str">
        <f aca="false">IF(B95&lt;&gt;"",IF(AX95="","",IF(AX95&lt;0.5,1,IF(AND(AX95&gt;=0.5,AX95&lt;P$10),2,IF(AX95&gt;=P$10,3)))),"")</f>
        <v/>
      </c>
      <c r="AZ95" s="287" t="str">
        <f aca="false">IF(B95 &lt;&gt; "",IFERROR(IF(AVERAGE(AV95,AX95)&gt;=P$10,"Y","N"),""),"")</f>
        <v/>
      </c>
      <c r="BA95" s="194" t="str">
        <f aca="false">IF(B95 &lt;&gt; "", IFERROR(IF(C$16 = "PRELIM", SUMIF('Database (LECTURE-RES-PRAC)'!D$14:AG$14, "CLO9", 'Database (LECTURE-RES-PRAC)'!D92:AG92) / 'Grade computation'!F$12, IF(C$16 = "MIDTERM", SUMIF('Database (LECTURE-RES-PRAC)'!AJ$14:BM$14, "CLO9", 'Database (LECTURE-RES-PRAC)'!AJ92:BM92) / 'Grade computation'!G$12, IF(C$16 = "FINAL", SUMIF('Database (LECTURE-RES-PRAC)'!BP$14:CS$14, "CLO9", 'Database (LECTURE-RES-PRAC)'!BP92:CS92) / 'Grade computation'!H$12,""))),""),"")</f>
        <v/>
      </c>
      <c r="BB95" s="286" t="str">
        <f aca="false">IF(B95&lt;&gt;"",IF(BA95="","",IF(BA95&lt;0.5,1,IF(AND(BA95&gt;=0.5,BA95&lt;P$10),2,IF(BA95&gt;=P$10,3)))),"")</f>
        <v/>
      </c>
      <c r="BC95" s="194" t="str">
        <f aca="false">IF(B95 &lt;&gt; "",IF(AND('PRINTABLE (per grading)'!H$16="EXAM", 'PRINTABLE (per grading)'!B$13="Prelim"), IF(ISERROR(SUMIF('Exam (LECTURE ONLY)'!D$20:M$20, "CLO9", 'Exam (LECTURE ONLY)'!D97:M97) / 'Exam (LECTURE ONLY)'!AL$14), "", SUMIF('Exam (LECTURE ONLY)'!D$20:M$20, "CLO9", 'Exam (LECTURE ONLY)'!D97:M97) /'Exam (LECTURE ONLY)'!AL$14),
IF(AND('PRINTABLE (per grading)'!H$16="EXAM", 'PRINTABLE (per grading)'!B$13="Midterm"), IF(ISERROR(SUMIF('Exam (LECTURE ONLY)'!O$20:X$20, "CLO9", 'Exam (LECTURE ONLY)'!O97:X97) / 'Exam (LECTURE ONLY)'!AM$14), "", SUMIF('Exam (LECTURE ONLY)'!O$20:X$20, "CLO9", 'Exam (LECTURE ONLY)'!O97:X97) / 'Exam (LECTURE ONLY)'!AM$14),
IF(AND('PRINTABLE (per grading)'!H$16="EXAM", 'PRINTABLE (per grading)'!B$13="Final"), IF(ISERROR(SUMIF('Exam (LECTURE ONLY)'!Z$20:AI$20, "CLO9", 'Exam (LECTURE ONLY)'!Z97:AI97) / 'Exam (LECTURE ONLY)'!AN$14), "", SUMIF('Exam (LECTURE ONLY)'!Z$20:AI$20, "CLO9", 'Exam (LECTURE ONLY)'!Z97:AI97) / 'Exam (LECTURE ONLY)'!AN$14),
IF(AND('PRINTABLE (per grading)'!H$16="OUTPUT", 'PRINTABLE (per grading)'!B$13="Prelim"), IF(ISERROR(SUMIF(OUTPUT!C$20:M$20, "CLO9", OUTPUT!C97:M97) / OUTPUT!AL$14), "", SUMIF(OUTPUT!C$20:M$20, "CLO9", OUTPUT!C97:M97) / OUTPUT!AL$14),
IF(AND('PRINTABLE (per grading)'!H$16="OUTPUT", 'PRINTABLE (per grading)'!B$13="Midterm"), IF(ISERROR(SUMIF(OUTPUT!O$20:Y$20, "CLO9", OUTPUT!O97:Y97) / OUTPUT!AM$14), "", SUMIF(OUTPUT!O$20:Y$20, "CLO9", OUTPUT!O97:Y97) / OUTPUT!AM$14),
IF(AND('PRINTABLE (per grading)'!H$16="OUTPUT", 'PRINTABLE (per grading)'!B$13="Final"), IF(ISERROR(SUMIF(OUTPUT!AA$20:AI$20, "CLO9", OUTPUT!AA97:AI97) / OUTPUT!AN$14), "", SUMIF(OUTPUT!AA$20:AI$20, "CLO9", OUTPUT!AA97:AI97) / OUTPUT!AN$14),
"")))))),"")</f>
        <v/>
      </c>
      <c r="BD95" s="286" t="str">
        <f aca="false">IF(B95&lt;&gt;"",IF(BC95="","",IF(BC95&lt;0.5,1,IF(AND(BC95&gt;=0.5,BC95&lt;P$10),2,IF(BC95&gt;=P$10,3)))),"")</f>
        <v/>
      </c>
      <c r="BE95" s="287" t="str">
        <f aca="false">IF(B95 &lt;&gt; "",IFERROR(IF(AVERAGE(BA95,BC95)&gt;=P$10,"Y","N"),""),"")</f>
        <v/>
      </c>
      <c r="BF95" s="194" t="str">
        <f aca="false">IF(B95 &lt;&gt; "", IFERROR(IF(C$16 = "PRELIM", SUMIF('Database (LECTURE-RES-PRAC)'!D$14:AG$14, "CLO10", 'Database (LECTURE-RES-PRAC)'!D92:AG92) / 'Grade computation'!F$13, IF(C$16 = "MIDTERM", SUMIF('Database (LECTURE-RES-PRAC)'!AJ$14:BM$14, "CLO10", 'Database (LECTURE-RES-PRAC)'!AJ92:BM92) / 'Grade computation'!G$13, IF(C$16 = "FINAL", SUMIF('Database (LECTURE-RES-PRAC)'!BP$14:CS$14, "CLO10", 'Database (LECTURE-RES-PRAC)'!BP92:CS92) / 'Grade computation'!H$13,""))),""),"")</f>
        <v/>
      </c>
      <c r="BG95" s="286" t="str">
        <f aca="false">IF(B95&lt;&gt;"",IF(BF95="","",IF(BF95&lt;0.5,1,IF(AND(BF95&gt;=0.5,BF95&lt;P$10),2,IF(BF95&gt;=P$10,3)))),"")</f>
        <v/>
      </c>
      <c r="BH95" s="194" t="str">
        <f aca="false">IF(B95 &lt;&gt; "",IF(AND('PRINTABLE (per grading)'!H$16="EXAM", 'PRINTABLE (per grading)'!B$13="Prelim"), IF(ISERROR(SUMIF('Exam (LECTURE ONLY)'!D$20:M$20, "CLO10", 'Exam (LECTURE ONLY)'!D97:M97) / 'Exam (LECTURE ONLY)'!AL$15), "", SUMIF('Exam (LECTURE ONLY)'!D$20:M$20, "CLO10", 'Exam (LECTURE ONLY)'!D97:M97) /'Exam (LECTURE ONLY)'!AL$15),
IF(AND('PRINTABLE (per grading)'!H$16="EXAM", 'PRINTABLE (per grading)'!B$13="Midterm"), IF(ISERROR(SUMIF('Exam (LECTURE ONLY)'!O$20:X$20, "CLO10", 'Exam (LECTURE ONLY)'!O97:X97) / 'Exam (LECTURE ONLY)'!AM$15), "", SUMIF('Exam (LECTURE ONLY)'!O$20:X$20, "CLO10", 'Exam (LECTURE ONLY)'!O97:X97) / 'Exam (LECTURE ONLY)'!AM$15),
IF(AND('PRINTABLE (per grading)'!H$16="EXAM", 'PRINTABLE (per grading)'!B$13="Final"), IF(ISERROR(SUMIF('Exam (LECTURE ONLY)'!Z$20:AI$20, "CLO10", 'Exam (LECTURE ONLY)'!Z97:AI97) / 'Exam (LECTURE ONLY)'!AN$15), "", SUMIF('Exam (LECTURE ONLY)'!Z$20:AI$20, "CLO10", 'Exam (LECTURE ONLY)'!Z97:AI97) / 'Exam (LECTURE ONLY)'!AN$15),
IF(AND('PRINTABLE (per grading)'!H$16="OUTPUT", 'PRINTABLE (per grading)'!B$13="Prelim"), IF(ISERROR(SUMIF(OUTPUT!C$20:M$20, "CLO10", OUTPUT!C97:M97) / OUTPUT!AL$15), "", SUMIF(OUTPUT!C$20:M$20, "CLO10", OUTPUT!C97:M97) / OUTPUT!AL$15),
IF(AND('PRINTABLE (per grading)'!H$16="OUTPUT", 'PRINTABLE (per grading)'!B$13="Midterm"), IF(ISERROR(SUMIF(OUTPUT!O$20:Y$20, "CLO10", OUTPUT!O97:Y97) / OUTPUT!AM$15), "", SUMIF(OUTPUT!O$20:Y$20, "CLO10", OUTPUT!O97:Y97) / OUTPUT!AM$15),
IF(AND('PRINTABLE (per grading)'!H$16="OUTPUT", 'PRINTABLE (per grading)'!B$13="Final"), IF(ISERROR(SUMIF(OUTPUT!AA$20:AI$20, "CLO10", OUTPUT!AA97:AI97) / OUTPUT!AN$15), "", SUMIF(OUTPUT!AA$20:AI$20, "CLO10", OUTPUT!AA97:AI97) / OUTPUT!AN$15),
"")))))),"")</f>
        <v/>
      </c>
      <c r="BI95" s="286" t="str">
        <f aca="false">IF(B95&lt;&gt;"",IF(BH95="","",IF(BH95&lt;0.5,1,IF(AND(BH95&gt;=0.5,BH95&lt;P$10),2,IF(BH95&gt;=P$10,3)))),"")</f>
        <v/>
      </c>
      <c r="BJ95" s="287" t="str">
        <f aca="false">IF(B95 &lt;&gt; "",IFERROR(IF(AVERAGE(BF95,BH95)&gt;=P$10,"Y","N"),""),"")</f>
        <v/>
      </c>
      <c r="BK95" s="8"/>
    </row>
    <row r="96" customFormat="false" ht="19.5" hidden="false" customHeight="true" outlineLevel="0" collapsed="false">
      <c r="A96" s="228" t="str">
        <f aca="false">IF(ISBLANK('Database (LECTURE-RES-PRAC)'!A93),"",'Database (LECTURE-RES-PRAC)'!A93)</f>
        <v/>
      </c>
      <c r="B96" s="229" t="str">
        <f aca="false">IF(ISBLANK('Database (LECTURE-RES-PRAC)'!B93),"",'Database (LECTURE-RES-PRAC)'!B93)</f>
        <v/>
      </c>
      <c r="C96" s="230" t="str">
        <f aca="false">IF(B96&lt;&gt;"",IF(C$16="PRELIM",'Grade computation'!C96, IF(C$16="MIDTERM",'Grade computation'!K96, IF(C$16="FINAL",'Grade computation'!S96,""))),"")</f>
        <v/>
      </c>
      <c r="D96" s="231" t="str">
        <f aca="false">IF(B96&lt;&gt;"",IFERROR(IF(B$11="80-20", (((C96/C$19)*X$6)+X$7)*D$18, IF(B$11="60-40", (((C96/C$19)*Y$6)+Y$7)*D$18, 0)),0),"")</f>
        <v/>
      </c>
      <c r="E96" s="230" t="str">
        <f aca="false">IF(B96&lt;&gt;"", IF(C$16="PRELIM",'Grade computation'!E96, IF(C$16="MIDTERM",'Grade computation'!M96, IF(C$16="FINAL",'Grade computation'!U96,""))),"")</f>
        <v/>
      </c>
      <c r="F96" s="232" t="str">
        <f aca="false">IF(B96&lt;&gt;"",IFERROR(IF(B$11="80-20", (((E96/E$19)*X$6)+X$7)*F$18, IF(B$11="60-40", (((E96/E$19)*Y$6)+Y$7)*F$18, 0)),0),"")</f>
        <v/>
      </c>
      <c r="G96" s="233" t="str">
        <f aca="false">IF(B96&lt;&gt;"",IFERROR((D96+F96),0),"")</f>
        <v/>
      </c>
      <c r="H96" s="234" t="str">
        <f aca="false">IF(B96&lt;&gt;"",IF(C$16="PRELIM", 'Grade computation'!H96, IF(C$16="MIDTERM", 'Grade computation'!P96, IF(C$16="FINAL",'Grade computation'!X96, ""))),"")</f>
        <v/>
      </c>
      <c r="I96" s="233" t="str">
        <f aca="false">IF(B96&lt;&gt;"",IFERROR(IF(B$11="80-20", (((H96/H$19)*X$6)+X$7)*I$19, IF(B$11="60-40", (((H96/H$19)*Y$6)+Y$7)*I$19, 0)),0),"")</f>
        <v/>
      </c>
      <c r="J96" s="237" t="str">
        <f aca="false">IFERROR((G96+I96),"")</f>
        <v/>
      </c>
      <c r="K96" s="183" t="str">
        <f aca="false">IFERROR(IF(J96="","",IF(J96&gt;=75,"PASSED","FAILED")),"")</f>
        <v/>
      </c>
      <c r="L96" s="183"/>
      <c r="M96" s="194" t="str">
        <f aca="false">IF(B96 &lt;&gt; "", IFERROR(IF(C$16 = "PRELIM", SUMIF('Database (LECTURE-RES-PRAC)'!D$14:AG$14, "CLO1", 'Database (LECTURE-RES-PRAC)'!D93:AG93) / 'Grade computation'!F$4, IF(C$16 = "MIDTERM", SUMIF('Database (LECTURE-RES-PRAC)'!AJ$14:BM$14, "CLO1", 'Database (LECTURE-RES-PRAC)'!AJ93:BM93) / 'Grade computation'!G$4, IF(C$16 = "FINAL", SUMIF('Database (LECTURE-RES-PRAC)'!BP$14:CS$14, "CLO1", 'Database (LECTURE-RES-PRAC)'!BP93:CS93) / 'Grade computation'!H$4,""))),""),"")</f>
        <v/>
      </c>
      <c r="N96" s="286" t="str">
        <f aca="false">IF(B96&lt;&gt;"",IF(M96="","",IF(M96&lt;0.5,1,IF(AND(M96&gt;=0.5,M96&lt;P$10),2,IF(M96&gt;=P$10,3)))),"")</f>
        <v/>
      </c>
      <c r="O96" s="194" t="str">
        <f aca="false">IF(B96 &lt;&gt; "",IF(AND('PRINTABLE (per grading)'!H$16="EXAM", 'PRINTABLE (per grading)'!B$13="Prelim"), IF(ISERROR(SUMIF('Exam (LECTURE ONLY)'!D$20:M$20, "CLO1", 'Exam (LECTURE ONLY)'!D98:M98) / 'Exam (LECTURE ONLY)'!AL$6), "", SUMIF('Exam (LECTURE ONLY)'!D$20:M$20, "CLO1", 'Exam (LECTURE ONLY)'!D98:M98) /'Exam (LECTURE ONLY)'!AL$6),
IF(AND('PRINTABLE (per grading)'!H$16="EXAM", 'PRINTABLE (per grading)'!B$13="Midterm"), IF(ISERROR(SUMIF('Exam (LECTURE ONLY)'!O$20:X$20, "CLO1", 'Exam (LECTURE ONLY)'!O98:X98) / 'Exam (LECTURE ONLY)'!AM$6), "", SUMIF('Exam (LECTURE ONLY)'!O$20:X$20, "CLO1", 'Exam (LECTURE ONLY)'!O98:X98) / 'Exam (LECTURE ONLY)'!AM$6),
IF(AND('PRINTABLE (per grading)'!H$16="EXAM", 'PRINTABLE (per grading)'!B$13="Final"), IF(ISERROR(SUMIF('Exam (LECTURE ONLY)'!Z$20:AI$20, "CLO1", 'Exam (LECTURE ONLY)'!Z98:AI98) / 'Exam (LECTURE ONLY)'!AN$6), "", SUMIF('Exam (LECTURE ONLY)'!Z$20:AI$20, "CLO1", 'Exam (LECTURE ONLY)'!Z98:AI98) / 'Exam (LECTURE ONLY)'!AN$6),
IF(AND('PRINTABLE (per grading)'!H$16="OUTPUT", 'PRINTABLE (per grading)'!B$13="Prelim"), IF(ISERROR(SUMIF(OUTPUT!C$20:M$20, "CLO1", OUTPUT!C98:M98) / OUTPUT!AL$6), "", SUMIF(OUTPUT!C$20:M$20, "CLO1", OUTPUT!C98:M98) / OUTPUT!AL$6),
IF(AND('PRINTABLE (per grading)'!H$16="OUTPUT", 'PRINTABLE (per grading)'!B$13="Midterm"), IF(ISERROR(SUMIF(OUTPUT!O$20:Y$20, "CLO1", OUTPUT!O98:Y98) / OUTPUT!AM$6), "", SUMIF(OUTPUT!O$20:Y$20, "CLO1", OUTPUT!O98:Y98) / OUTPUT!AM$6),
IF(AND('PRINTABLE (per grading)'!H$16="OUTPUT", 'PRINTABLE (per grading)'!B$13="Final"), IF(ISERROR(SUMIF(OUTPUT!AA$20:AI$20, "CLO1", OUTPUT!AA98:AI98) / OUTPUT!AN$6), "", SUMIF(OUTPUT!AA$20:AI$20, "CLO1", OUTPUT!AA98:AI98) / OUTPUT!AN$6),
"")))))),"")</f>
        <v/>
      </c>
      <c r="P96" s="286" t="str">
        <f aca="false">IF(B96&lt;&gt;"",IF(O96="","",IF(O96&lt;0.5,1,IF(AND(O96&gt;=0.5,O96&lt;P$10),2,IF(O96&gt;=P$10,3)))),"")</f>
        <v/>
      </c>
      <c r="Q96" s="287" t="str">
        <f aca="false">IF(B96 &lt;&gt; "",IFERROR(IF(AVERAGE(M96,O96)&gt;=P$10,"Y","N"),""),"")</f>
        <v/>
      </c>
      <c r="R96" s="194" t="str">
        <f aca="false">IF(B96 &lt;&gt; "", IFERROR(IF(C$16 = "PRELIM", SUMIF('Database (LECTURE-RES-PRAC)'!D$14:AG$14, "CLO2", 'Database (LECTURE-RES-PRAC)'!D93:AG93) / 'Grade computation'!F$5, IF(C$16 = "MIDTERM", SUMIF('Database (LECTURE-RES-PRAC)'!AJ$14:BM$14, "CLO2", 'Database (LECTURE-RES-PRAC)'!AJ93:BM93) / 'Grade computation'!G$5, IF(C$16 = "FINAL", SUMIF('Database (LECTURE-RES-PRAC)'!BP$14:CS$14, "CLO2", 'Database (LECTURE-RES-PRAC)'!BP93:CS93) / 'Grade computation'!H$5,""))),""),"")</f>
        <v/>
      </c>
      <c r="S96" s="286" t="str">
        <f aca="false">IF(B96&lt;&gt;"",IF(R96="","",IF(R96&lt;0.5,1,IF(AND(R96&gt;=0.5,R96&lt;P$10),2,IF(R96&gt;=P$10,3)))),"")</f>
        <v/>
      </c>
      <c r="T96" s="194" t="str">
        <f aca="false">IF(B96 &lt;&gt; "",IF(AND('PRINTABLE (per grading)'!H$16="EXAM", 'PRINTABLE (per grading)'!B$13="Prelim"), IF(ISERROR(SUMIF('Exam (LECTURE ONLY)'!D$20:M$20, "CLO2", 'Exam (LECTURE ONLY)'!D98:M98) / 'Exam (LECTURE ONLY)'!AL$7), "", SUMIF('Exam (LECTURE ONLY)'!D$20:M$20, "CLO2", 'Exam (LECTURE ONLY)'!D98:M98) /'Exam (LECTURE ONLY)'!AL$7),
IF(AND('PRINTABLE (per grading)'!H$16="EXAM", 'PRINTABLE (per grading)'!B$13="Midterm"), IF(ISERROR(SUMIF('Exam (LECTURE ONLY)'!O$20:X$20, "CLO2", 'Exam (LECTURE ONLY)'!O98:X98) / 'Exam (LECTURE ONLY)'!AM$7), "", SUMIF('Exam (LECTURE ONLY)'!O$20:X$20, "CLO2", 'Exam (LECTURE ONLY)'!O98:X98) / 'Exam (LECTURE ONLY)'!AM$7),
IF(AND('PRINTABLE (per grading)'!H$16="EXAM", 'PRINTABLE (per grading)'!B$13="Final"), IF(ISERROR(SUMIF('Exam (LECTURE ONLY)'!Z$20:AI$20, "CLO2", 'Exam (LECTURE ONLY)'!Z98:AI98) / 'Exam (LECTURE ONLY)'!AN$7), "", SUMIF('Exam (LECTURE ONLY)'!Z$20:AI$20, "CLO2", 'Exam (LECTURE ONLY)'!Z98:AI98) / 'Exam (LECTURE ONLY)'!AN$7),
IF(AND('PRINTABLE (per grading)'!H$16="OUTPUT", 'PRINTABLE (per grading)'!B$13="Prelim"), IF(ISERROR(SUMIF(OUTPUT!C$20:M$20, "CLO2", OUTPUT!C98:M98) / OUTPUT!AL$7), "", SUMIF(OUTPUT!C$20:M$20, "CLO2", OUTPUT!C98:M98) / OUTPUT!AL$7),
IF(AND('PRINTABLE (per grading)'!H$16="OUTPUT", 'PRINTABLE (per grading)'!B$13="Midterm"), IF(ISERROR(SUMIF(OUTPUT!O$20:Y$20, "CLO2", OUTPUT!O98:Y98) / OUTPUT!AM$7), "", SUMIF(OUTPUT!O$20:Y$20, "CLO2", OUTPUT!O98:Y98) / OUTPUT!AM$7),
IF(AND('PRINTABLE (per grading)'!H$16="OUTPUT", 'PRINTABLE (per grading)'!B$13="Final"), IF(ISERROR(SUMIF(OUTPUT!AA$20:AI$20, "CLO2", OUTPUT!AA98:AI98) / OUTPUT!AN$7), "", SUMIF(OUTPUT!AA$20:AI$20, "CLO2", OUTPUT!AA98:AI98) / OUTPUT!AN$7),
"")))))),"")</f>
        <v/>
      </c>
      <c r="U96" s="286" t="str">
        <f aca="false">IF(B96&lt;&gt;"",IF(T96="","",IF(T96&lt;0.5,1,IF(AND(T96&gt;=0.5,T96&lt;P$10),2,IF(T96&gt;=P$10,3)))),"")</f>
        <v/>
      </c>
      <c r="V96" s="287" t="str">
        <f aca="false">IF(B96 &lt;&gt; "",IFERROR(IF(AVERAGE(R96,T96)&gt;=P$10,"Y","N"),""),"")</f>
        <v/>
      </c>
      <c r="W96" s="194" t="str">
        <f aca="false">IF(B96 &lt;&gt; "", IFERROR(IF(C$16 = "PRELIM", SUMIF('Database (LECTURE-RES-PRAC)'!D$14:AG$14, "CLO3", 'Database (LECTURE-RES-PRAC)'!D93:AG93) / 'Grade computation'!F$6, IF(C$16 = "MIDTERM", SUMIF('Database (LECTURE-RES-PRAC)'!AJ$14:BM$14, "CLO3", 'Database (LECTURE-RES-PRAC)'!AJ93:BM93) / 'Grade computation'!G$6, IF(C$16 = "FINAL", SUMIF('Database (LECTURE-RES-PRAC)'!BP$14:CS$14, "CLO3", 'Database (LECTURE-RES-PRAC)'!BP93:CS93) / 'Grade computation'!H$6,""))),""),"")</f>
        <v/>
      </c>
      <c r="X96" s="286" t="str">
        <f aca="false">IF(B96&lt;&gt;"",IF(W96="","",IF(W96&lt;0.5,1,IF(AND(W96&gt;=0.5,W96&lt;P$10),2,IF(W96&gt;=P$10,3)))),"")</f>
        <v/>
      </c>
      <c r="Y96" s="194" t="str">
        <f aca="false">IF(B96 &lt;&gt; "",IF(AND('PRINTABLE (per grading)'!H$16="EXAM", 'PRINTABLE (per grading)'!B$13="Prelim"), IF(ISERROR(SUMIF('Exam (LECTURE ONLY)'!D$20:M$20, "CLO3", 'Exam (LECTURE ONLY)'!D98:M98) / 'Exam (LECTURE ONLY)'!AL$8), "", SUMIF('Exam (LECTURE ONLY)'!D$20:M$20, "CLO3", 'Exam (LECTURE ONLY)'!D98:M98) /'Exam (LECTURE ONLY)'!AL$8),
IF(AND('PRINTABLE (per grading)'!H$16="EXAM", 'PRINTABLE (per grading)'!B$13="Midterm"), IF(ISERROR(SUMIF('Exam (LECTURE ONLY)'!O$20:X$20, "CLO3", 'Exam (LECTURE ONLY)'!O98:X98) / 'Exam (LECTURE ONLY)'!AM$8), "", SUMIF('Exam (LECTURE ONLY)'!O$20:X$20, "CLO3", 'Exam (LECTURE ONLY)'!O98:X98) / 'Exam (LECTURE ONLY)'!AM$8),
IF(AND('PRINTABLE (per grading)'!H$16="EXAM", 'PRINTABLE (per grading)'!B$13="Final"), IF(ISERROR(SUMIF('Exam (LECTURE ONLY)'!Z$20:AI$20, "CLO3", 'Exam (LECTURE ONLY)'!Z98:AI98) / 'Exam (LECTURE ONLY)'!AN$8), "", SUMIF('Exam (LECTURE ONLY)'!Z$20:AI$20, "CLO3", 'Exam (LECTURE ONLY)'!Z98:AI98) / 'Exam (LECTURE ONLY)'!AN$8),
IF(AND('PRINTABLE (per grading)'!H$16="OUTPUT", 'PRINTABLE (per grading)'!B$13="Prelim"), IF(ISERROR(SUMIF(OUTPUT!C$20:M$20, "CLO3", OUTPUT!C98:M98) / OUTPUT!AL$8), "", SUMIF(OUTPUT!C$20:M$20, "CLO3", OUTPUT!C98:M98) / OUTPUT!AL$8),
IF(AND('PRINTABLE (per grading)'!H$16="OUTPUT", 'PRINTABLE (per grading)'!B$13="Midterm"), IF(ISERROR(SUMIF(OUTPUT!O$20:Y$20, "CLO3", OUTPUT!O98:Y98) / OUTPUT!AM$8), "", SUMIF(OUTPUT!O$20:Y$20, "CLO3", OUTPUT!O98:Y98) / OUTPUT!AM$8),
IF(AND('PRINTABLE (per grading)'!H$16="OUTPUT", 'PRINTABLE (per grading)'!B$13="Final"), IF(ISERROR(SUMIF(OUTPUT!AA$20:AI$20, "CLO3", OUTPUT!AA98:AI98) / OUTPUT!AN$8), "", SUMIF(OUTPUT!AA$20:AI$20, "CLO3", OUTPUT!AA98:AI98) / OUTPUT!AN$8),
"" )))))),"")</f>
        <v/>
      </c>
      <c r="Z96" s="286" t="str">
        <f aca="false">IF(B96&lt;&gt;"",IF(Y96="","",IF(Y96&lt;0.5,1,IF(AND(Y96&gt;=0.5,Y96&lt;P$10),2,IF(Y96&gt;=P$10,3)))),"")</f>
        <v/>
      </c>
      <c r="AA96" s="287" t="str">
        <f aca="false">IF(B96 &lt;&gt; "",IFERROR(IF(AVERAGE(W96,Y96)&gt;=P$10,"Y","N"),""),"")</f>
        <v/>
      </c>
      <c r="AB96" s="194" t="str">
        <f aca="false">IF(B96 &lt;&gt; "", IFERROR(IF(C$16 = "PRELIM", SUMIF('Database (LECTURE-RES-PRAC)'!D$14:AG$14, "CLO4", 'Database (LECTURE-RES-PRAC)'!D93:AG93) / 'Grade computation'!F$7, IF(C$16 = "MIDTERM", SUMIF('Database (LECTURE-RES-PRAC)'!AJ$14:BM$14, "CLO4", 'Database (LECTURE-RES-PRAC)'!AJ93:BM93) / 'Grade computation'!G$7, IF(C$16 = "FINAL", SUMIF('Database (LECTURE-RES-PRAC)'!BP$14:CS$14, "CLO4", 'Database (LECTURE-RES-PRAC)'!BP93:CS93) / 'Grade computation'!H$7,""))),""),"")</f>
        <v/>
      </c>
      <c r="AC96" s="286" t="str">
        <f aca="false">IF(B96&lt;&gt;"",IF(AB96="","",IF(AB96&lt;0.5,1,IF(AND(AB96&gt;=0.5,AB96&lt;P$10),2,IF(AB96&gt;=P$10,3)))),"")</f>
        <v/>
      </c>
      <c r="AD96" s="194" t="str">
        <f aca="false">IF(B96 &lt;&gt; "",IF(AND('PRINTABLE (per grading)'!H$16="EXAM", 'PRINTABLE (per grading)'!B$13="Prelim"), IF(ISERROR(SUMIF('Exam (LECTURE ONLY)'!D$20:M$20, "CLO4", 'Exam (LECTURE ONLY)'!D98:M98) / 'Exam (LECTURE ONLY)'!AL$9), "", SUMIF('Exam (LECTURE ONLY)'!D$20:M$20, "CLO4", 'Exam (LECTURE ONLY)'!D98:M98) /'Exam (LECTURE ONLY)'!AL$9),
IF(AND('PRINTABLE (per grading)'!H$16="EXAM", 'PRINTABLE (per grading)'!B$13="Midterm"), IF(ISERROR(SUMIF('Exam (LECTURE ONLY)'!O$20:X$20, "CLO4", 'Exam (LECTURE ONLY)'!O98:X98) / 'Exam (LECTURE ONLY)'!AM$9), "", SUMIF('Exam (LECTURE ONLY)'!O$20:X$20, "CLO4", 'Exam (LECTURE ONLY)'!O98:X98) / 'Exam (LECTURE ONLY)'!AM$9),
IF(AND('PRINTABLE (per grading)'!H$16="EXAM", 'PRINTABLE (per grading)'!B$13="Final"), IF(ISERROR(SUMIF('Exam (LECTURE ONLY)'!Z$20:AI$20, "CLO4", 'Exam (LECTURE ONLY)'!Z98:AI98) / 'Exam (LECTURE ONLY)'!AN$9), "", SUMIF('Exam (LECTURE ONLY)'!Z$20:AI$20, "CLO4", 'Exam (LECTURE ONLY)'!Z98:AI98) / 'Exam (LECTURE ONLY)'!AN$9),
IF(AND('PRINTABLE (per grading)'!H$16="OUTPUT", 'PRINTABLE (per grading)'!B$13="Prelim"), IF(ISERROR(SUMIF(OUTPUT!C$20:M$20, "CLO4", OUTPUT!C98:M98) / OUTPUT!AL$9), "", SUMIF(OUTPUT!C$20:M$20, "CLO4", OUTPUT!C98:M98) / OUTPUT!AL$9),
IF(AND('PRINTABLE (per grading)'!H$16="OUTPUT", 'PRINTABLE (per grading)'!B$13="Midterm"), IF(ISERROR(SUMIF(OUTPUT!O$20:Y$20, "CLO4", OUTPUT!O98:Y98) / OUTPUT!AM$9), "", SUMIF(OUTPUT!O$20:Y$20, "CLO4", OUTPUT!O98:Y98) / OUTPUT!AM$9),
IF(AND('PRINTABLE (per grading)'!H$16="OUTPUT", 'PRINTABLE (per grading)'!B$13="Final"), IF(ISERROR(SUMIF(OUTPUT!AA$20:AI$20, "CLO4", OUTPUT!AA98:AI98) / OUTPUT!AN$9), "", SUMIF(OUTPUT!AA$20:AI$20, "CLO4", OUTPUT!AA98:AI98) / OUTPUT!AN$9),
"")))))),"")</f>
        <v/>
      </c>
      <c r="AE96" s="286" t="str">
        <f aca="false">IF(B96&lt;&gt;"",IF(AD96="","",IF(AD96&lt;0.5,1,IF(AND(AD96&gt;=0.5,AD96&lt;P$10),2,IF(AD96&gt;=P$10,3)))),"")</f>
        <v/>
      </c>
      <c r="AF96" s="287" t="str">
        <f aca="false">IF(B96 &lt;&gt; "",IFERROR(IF(AVERAGE(AB96,AD96)&gt;=P$10,"Y","N"),""),"")</f>
        <v/>
      </c>
      <c r="AG96" s="194" t="str">
        <f aca="false">IF(B96 &lt;&gt; "", IFERROR(IF(C$16 = "PRELIM", SUMIF('Database (LECTURE-RES-PRAC)'!D$14:AG$14, "CLO5", 'Database (LECTURE-RES-PRAC)'!D93:AG93) / 'Grade computation'!F$8, IF(C$16 = "MIDTERM", SUMIF('Database (LECTURE-RES-PRAC)'!AJ$14:BM$14, "CLO5", 'Database (LECTURE-RES-PRAC)'!AJ93:BM93) / 'Grade computation'!G$8, IF(C$16 = "FINAL", SUMIF('Database (LECTURE-RES-PRAC)'!BP$14:CS$14, "CLO5", 'Database (LECTURE-RES-PRAC)'!BP93:CS93) / 'Grade computation'!H$8,""))),""),"")</f>
        <v/>
      </c>
      <c r="AH96" s="286" t="str">
        <f aca="false">IF(B96&lt;&gt;"",IF(AG96="","",IF(AG96&lt;0.5,1,IF(AND(AG96&gt;=0.5,AG96&lt;P$10),2,IF(AG96&gt;=P$10,3)))),"")</f>
        <v/>
      </c>
      <c r="AI96" s="194" t="str">
        <f aca="false">IF(B96 &lt;&gt; "",IF(AND('PRINTABLE (per grading)'!H$16="EXAM", 'PRINTABLE (per grading)'!B$13="Prelim"), IF(ISERROR(SUMIF('Exam (LECTURE ONLY)'!D$20:M$20, "CLO5", 'Exam (LECTURE ONLY)'!D98:M98) / 'Exam (LECTURE ONLY)'!AL$10), "", SUMIF('Exam (LECTURE ONLY)'!D$20:M$20, "CLO5", 'Exam (LECTURE ONLY)'!D98:M98) /'Exam (LECTURE ONLY)'!AL$10),
IF(AND('PRINTABLE (per grading)'!H$16="EXAM", 'PRINTABLE (per grading)'!B$13="Midterm"), IF(ISERROR(SUMIF('Exam (LECTURE ONLY)'!O$20:X$20, "CLO5", 'Exam (LECTURE ONLY)'!O98:X98) / 'Exam (LECTURE ONLY)'!AM$10), "", SUMIF('Exam (LECTURE ONLY)'!O$20:X$20, "CLO5", 'Exam (LECTURE ONLY)'!O98:X98) / 'Exam (LECTURE ONLY)'!AM$10),
IF(AND('PRINTABLE (per grading)'!H$16="EXAM", 'PRINTABLE (per grading)'!B$13="Final"), IF(ISERROR(SUMIF('Exam (LECTURE ONLY)'!Z$20:AI$20, "CLO5", 'Exam (LECTURE ONLY)'!Z98:AI98) / 'Exam (LECTURE ONLY)'!AN$10), "", SUMIF('Exam (LECTURE ONLY)'!Z$20:AI$20, "CLO5", 'Exam (LECTURE ONLY)'!Z98:AI98) / 'Exam (LECTURE ONLY)'!AN$10),
IF(AND('PRINTABLE (per grading)'!H$16="OUTPUT", 'PRINTABLE (per grading)'!B$13="Prelim"), IF(ISERROR(SUMIF(OUTPUT!C$20:M$20, "CLO5", OUTPUT!C98:M98) / OUTPUT!AL$10), "", SUMIF(OUTPUT!C$20:M$20, "CLO5", OUTPUT!C98:M98) / OUTPUT!AL$10),
IF(AND('PRINTABLE (per grading)'!H$16="OUTPUT", 'PRINTABLE (per grading)'!B$13="Midterm"), IF(ISERROR(SUMIF(OUTPUT!O$20:Y$20, "CLO5", OUTPUT!O98:Y98) / OUTPUT!AM$10), "", SUMIF(OUTPUT!O$20:Y$20, "CLO5", OUTPUT!O98:Y98) / OUTPUT!AM$10),
IF(AND('PRINTABLE (per grading)'!H$16="OUTPUT", 'PRINTABLE (per grading)'!B$13="Final"), IF(ISERROR(SUMIF(OUTPUT!AA$20:AI$20, "CLO5", OUTPUT!AA98:AI98) / OUTPUT!AN$10), "", SUMIF(OUTPUT!AA$20:AI$20, "CLO5", OUTPUT!AA98:AI98) / OUTPUT!AN$10),
"")))))),"")</f>
        <v/>
      </c>
      <c r="AJ96" s="286" t="str">
        <f aca="false">IF(B96&lt;&gt;"",IF(AI96="","",IF(AI96&lt;0.5,1,IF(AND(AI96&gt;=0.5,AI96&lt;P$10),2,IF(AI96&gt;=P$10,3)))),"")</f>
        <v/>
      </c>
      <c r="AK96" s="287" t="str">
        <f aca="false">IF(B96 &lt;&gt; "",IFERROR(IF(AVERAGE(AG96,AI96)&gt;=P$10,"Y","N"),""),"")</f>
        <v/>
      </c>
      <c r="AL96" s="194" t="str">
        <f aca="false">IF(B96 &lt;&gt; "", IFERROR(IF(C$16 = "PRELIM", SUMIF('Database (LECTURE-RES-PRAC)'!D$14:AG$14, "CLO6", 'Database (LECTURE-RES-PRAC)'!D93:AG93) / 'Grade computation'!F$9, IF(C$16 = "MIDTERM", SUMIF('Database (LECTURE-RES-PRAC)'!AJ$14:BM$14, "CLO6", 'Database (LECTURE-RES-PRAC)'!AJ93:BM93) / 'Grade computation'!G$9, IF(C$16 = "FINAL", SUMIF('Database (LECTURE-RES-PRAC)'!BP$14:CS$14, "CLO6", 'Database (LECTURE-RES-PRAC)'!BP93:CS93) / 'Grade computation'!H$9,""))),""),"")</f>
        <v/>
      </c>
      <c r="AM96" s="286" t="str">
        <f aca="false">IF(B96&lt;&gt;"",IF(AL96="","",IF(AL96&lt;0.5,1,IF(AND(AL96&gt;=0.5,AL96&lt;P$10),2,IF(AL96&gt;=P$10,3)))),"")</f>
        <v/>
      </c>
      <c r="AN96" s="194" t="str">
        <f aca="false">IF(B96 &lt;&gt; "",IF(AND('PRINTABLE (per grading)'!H$16="EXAM", 'PRINTABLE (per grading)'!B$13="Prelim"), IF(ISERROR(SUMIF('Exam (LECTURE ONLY)'!D$20:M$20, "CLO6", 'Exam (LECTURE ONLY)'!D98:M98) / 'Exam (LECTURE ONLY)'!AL$11), "", SUMIF('Exam (LECTURE ONLY)'!D$20:M$20, "CLO6", 'Exam (LECTURE ONLY)'!D98:M98) /'Exam (LECTURE ONLY)'!AL$11),
IF(AND('PRINTABLE (per grading)'!H$16="EXAM", 'PRINTABLE (per grading)'!B$13="Midterm"), IF(ISERROR(SUMIF('Exam (LECTURE ONLY)'!O$20:X$20, "CLO6", 'Exam (LECTURE ONLY)'!O98:X98) / 'Exam (LECTURE ONLY)'!AM$11), "", SUMIF('Exam (LECTURE ONLY)'!O$20:X$20, "CLO6", 'Exam (LECTURE ONLY)'!O98:X98) / 'Exam (LECTURE ONLY)'!AM$11),
IF(AND('PRINTABLE (per grading)'!H$16="EXAM", 'PRINTABLE (per grading)'!B$13="Final"), IF(ISERROR(SUMIF('Exam (LECTURE ONLY)'!Z$20:AI$20, "CLO6", 'Exam (LECTURE ONLY)'!Z98:AI98) / 'Exam (LECTURE ONLY)'!AN$11), "", SUMIF('Exam (LECTURE ONLY)'!Z$20:AI$20, "CLO6", 'Exam (LECTURE ONLY)'!Z98:AI98) / 'Exam (LECTURE ONLY)'!AN$11),
IF(AND('PRINTABLE (per grading)'!H$16="OUTPUT", 'PRINTABLE (per grading)'!B$13="Prelim"), IF(ISERROR(SUMIF(OUTPUT!C$20:M$20, "CLO6", OUTPUT!C98:M98) / OUTPUT!AL$11), "", SUMIF(OUTPUT!C$20:M$20, "CLO6", OUTPUT!C98:M98) / OUTPUT!AL$11),
IF(AND('PRINTABLE (per grading)'!H$16="OUTPUT", 'PRINTABLE (per grading)'!B$13="Midterm"), IF(ISERROR(SUMIF(OUTPUT!O$20:Y$20, "CLO6", OUTPUT!O98:Y98) / OUTPUT!AM$11), "", SUMIF(OUTPUT!O$20:Y$20, "CLO6", OUTPUT!O98:Y98) / OUTPUT!AM$11),
IF(AND('PRINTABLE (per grading)'!H$16="OUTPUT", 'PRINTABLE (per grading)'!B$13="Final"), IF(ISERROR(SUMIF(OUTPUT!AA$20:AI$20, "CLO6", OUTPUT!AA98:AI98) / OUTPUT!AN$11), "", SUMIF(OUTPUT!AA$20:AI$20, "CLO6", OUTPUT!AA98:AI98) / OUTPUT!AN$11),
"")))))),"")</f>
        <v/>
      </c>
      <c r="AO96" s="286" t="str">
        <f aca="false">IF(B96&lt;&gt;"",IF(AN96="","",IF(AN96&lt;0.5,1,IF(AND(AN96&gt;=0.5,AN96&lt;P$10),2,IF(AN96&gt;=P$10,3)))),"")</f>
        <v/>
      </c>
      <c r="AP96" s="287" t="str">
        <f aca="false">IF(B96 &lt;&gt; "",IFERROR(IF(AVERAGE(AL96,AN96)&gt;=P$10,"Y","N"),""),"")</f>
        <v/>
      </c>
      <c r="AQ96" s="194" t="str">
        <f aca="false">IF(B96 &lt;&gt; "", IFERROR(IF(C$16 = "PRELIM", SUMIF('Database (LECTURE-RES-PRAC)'!D$14:AG$14, "CLO7", 'Database (LECTURE-RES-PRAC)'!D93:AG93) / 'Grade computation'!F$10, IF(C$16 = "MIDTERM", SUMIF('Database (LECTURE-RES-PRAC)'!AJ$14:BM$14, "CLO7", 'Database (LECTURE-RES-PRAC)'!AJ93:BM93) / 'Grade computation'!G$10, IF(C$16 = "FINAL", SUMIF('Database (LECTURE-RES-PRAC)'!BP$14:CS$14, "CLO7", 'Database (LECTURE-RES-PRAC)'!BP93:CS93) / 'Grade computation'!H$10,""))),""),"")</f>
        <v/>
      </c>
      <c r="AR96" s="286" t="str">
        <f aca="false">IF(B96&lt;&gt;"",IF(AQ96="","",IF(AQ96&lt;0.5,1,IF(AND(AQ96&gt;=0.5,AQ96&lt;P$10),2,IF(AQ96&gt;=P$10,3)))),"")</f>
        <v/>
      </c>
      <c r="AS96" s="194" t="str">
        <f aca="false">IF(B96 &lt;&gt; "",IF(AND('PRINTABLE (per grading)'!H$16="EXAM", 'PRINTABLE (per grading)'!B$13="Prelim"), IF(ISERROR(SUMIF('Exam (LECTURE ONLY)'!D$20:M$20, "CLO7", 'Exam (LECTURE ONLY)'!D98:M98) / 'Exam (LECTURE ONLY)'!AL$12), "", SUMIF('Exam (LECTURE ONLY)'!D$20:M$20, "CLO7", 'Exam (LECTURE ONLY)'!D98:M98) /'Exam (LECTURE ONLY)'!AL$12),
IF(AND('PRINTABLE (per grading)'!H$16="EXAM", 'PRINTABLE (per grading)'!B$13="Midterm"), IF(ISERROR(SUMIF('Exam (LECTURE ONLY)'!O$20:X$20, "CLO7", 'Exam (LECTURE ONLY)'!O98:X98) / 'Exam (LECTURE ONLY)'!AM$12), "", SUMIF('Exam (LECTURE ONLY)'!O$20:X$20, "CLO7", 'Exam (LECTURE ONLY)'!O98:X98) / 'Exam (LECTURE ONLY)'!AM$12),
IF(AND('PRINTABLE (per grading)'!H$16="EXAM", 'PRINTABLE (per grading)'!B$13="Final"), IF(ISERROR(SUMIF('Exam (LECTURE ONLY)'!Z$20:AI$20, "CLO7", 'Exam (LECTURE ONLY)'!Z98:AI98) / 'Exam (LECTURE ONLY)'!AN$12), "", SUMIF('Exam (LECTURE ONLY)'!Z$20:AI$20, "CLO7", 'Exam (LECTURE ONLY)'!Z98:AI98) / 'Exam (LECTURE ONLY)'!AN$12),
IF(AND('PRINTABLE (per grading)'!H$16="OUTPUT", 'PRINTABLE (per grading)'!B$13="Prelim"), IF(ISERROR(SUMIF(OUTPUT!C$20:M$20, "CLO7", OUTPUT!C98:M98) / OUTPUT!AL$12), "", SUMIF(OUTPUT!C$20:M$20, "CLO7", OUTPUT!C98:M98) / OUTPUT!AL$12),
IF(AND('PRINTABLE (per grading)'!H$16="OUTPUT", 'PRINTABLE (per grading)'!B$13="Midterm"), IF(ISERROR(SUMIF(OUTPUT!O$20:Y$20, "CLO7", OUTPUT!O98:Y98) / OUTPUT!AM$12), "", SUMIF(OUTPUT!O$20:Y$20, "CLO7", OUTPUT!O98:Y98) / OUTPUT!AM$12),
IF(AND('PRINTABLE (per grading)'!H$16="OUTPUT", 'PRINTABLE (per grading)'!B$13="Final"), IF(ISERROR(SUMIF(OUTPUT!AA$20:AI$20, "CLO7", OUTPUT!AA98:AI98) / OUTPUT!AN$12), "", SUMIF(OUTPUT!AA$20:AI$20, "CLO7", OUTPUT!AA98:AI98) / OUTPUT!AN$12),
"")))))),"")</f>
        <v/>
      </c>
      <c r="AT96" s="286" t="str">
        <f aca="false">IF(B96&lt;&gt;"",IF(AS96="","",IF(AS96&lt;0.5,1,IF(AND(AS96&gt;=0.5,AS96&lt;P$10),2,IF(AS96&gt;=P$10,3)))),"")</f>
        <v/>
      </c>
      <c r="AU96" s="287" t="str">
        <f aca="false">IF(B96 &lt;&gt; "",IFERROR(IF(AVERAGE(AQ96,AS96)&gt;=P$10,"Y","N"),""),"")</f>
        <v/>
      </c>
      <c r="AV96" s="194" t="str">
        <f aca="false">IF(B96 &lt;&gt; "", IFERROR(IF(C$16 = "PRELIM", SUMIF('Database (LECTURE-RES-PRAC)'!D$14:AG$14, "CLO8", 'Database (LECTURE-RES-PRAC)'!D93:AG93) / 'Grade computation'!F$11, IF(C$16 = "MIDTERM", SUMIF('Database (LECTURE-RES-PRAC)'!AJ$14:BM$14, "CLO8", 'Database (LECTURE-RES-PRAC)'!AJ93:BM93) / 'Grade computation'!G$11, IF(C$16 = "FINAL", SUMIF('Database (LECTURE-RES-PRAC)'!BP$14:CS$14, "CLO8", 'Database (LECTURE-RES-PRAC)'!BP93:CS93) / 'Grade computation'!H$11,""))),""),"")</f>
        <v/>
      </c>
      <c r="AW96" s="286" t="str">
        <f aca="false">IF(B96&lt;&gt;"",IF(AV96="","",IF(AV96&lt;0.5,1,IF(AND(AV96&gt;=0.5,AV96&lt;P$10),2,IF(AV96&gt;=P$10,3)))),"")</f>
        <v/>
      </c>
      <c r="AX96" s="194" t="str">
        <f aca="false">IF(B96 &lt;&gt; "",IF(AND('PRINTABLE (per grading)'!H$16="EXAM", 'PRINTABLE (per grading)'!B$13="Prelim"), IF(ISERROR(SUMIF('Exam (LECTURE ONLY)'!D$20:M$20, "CLO8", 'Exam (LECTURE ONLY)'!D98:M98) / 'Exam (LECTURE ONLY)'!AL$13), "", SUMIF('Exam (LECTURE ONLY)'!D$20:M$20, "CLO8", 'Exam (LECTURE ONLY)'!D98:M98) /'Exam (LECTURE ONLY)'!AL$13),
IF(AND('PRINTABLE (per grading)'!H$16="EXAM", 'PRINTABLE (per grading)'!B$13="Midterm"), IF(ISERROR(SUMIF('Exam (LECTURE ONLY)'!O$20:X$20, "CLO8", 'Exam (LECTURE ONLY)'!O98:X98) / 'Exam (LECTURE ONLY)'!AM$13), "", SUMIF('Exam (LECTURE ONLY)'!O$20:X$20, "CLO8", 'Exam (LECTURE ONLY)'!O98:X98) / 'Exam (LECTURE ONLY)'!AM$13),
IF(AND('PRINTABLE (per grading)'!H$16="EXAM", 'PRINTABLE (per grading)'!B$13="Final"), IF(ISERROR(SUMIF('Exam (LECTURE ONLY)'!Z$20:AI$20, "CLO8", 'Exam (LECTURE ONLY)'!Z98:AI98) / 'Exam (LECTURE ONLY)'!AN$13), "", SUMIF('Exam (LECTURE ONLY)'!Z$20:AI$20, "CLO8", 'Exam (LECTURE ONLY)'!Z98:AI98) / 'Exam (LECTURE ONLY)'!AN$13),
IF(AND('PRINTABLE (per grading)'!H$16="OUTPUT", 'PRINTABLE (per grading)'!B$13="Prelim"), IF(ISERROR(SUMIF(OUTPUT!C$20:M$20, "CLO8", OUTPUT!C98:M98) / OUTPUT!AL$13), "", SUMIF(OUTPUT!C$20:M$20, "CLO8", OUTPUT!C98:M98) / OUTPUT!AL$13),
IF(AND('PRINTABLE (per grading)'!H$16="OUTPUT", 'PRINTABLE (per grading)'!B$13="Midterm"), IF(ISERROR(SUMIF(OUTPUT!O$20:Y$20, "CLO8", OUTPUT!O98:Y98) / OUTPUT!AM$13), "", SUMIF(OUTPUT!O$20:Y$20, "CLO8", OUTPUT!O98:Y98) / OUTPUT!AM$13),
IF(AND('PRINTABLE (per grading)'!H$16="OUTPUT", 'PRINTABLE (per grading)'!B$13="Final"), IF(ISERROR(SUMIF(OUTPUT!AA$20:AI$20, "CLO8", OUTPUT!AA98:AI98) / OUTPUT!AN$13), "", SUMIF(OUTPUT!AA$20:AI$20, "CLO8", OUTPUT!AA98:AI98) / OUTPUT!AN$13),
"")))))),"")</f>
        <v/>
      </c>
      <c r="AY96" s="286" t="str">
        <f aca="false">IF(B96&lt;&gt;"",IF(AX96="","",IF(AX96&lt;0.5,1,IF(AND(AX96&gt;=0.5,AX96&lt;P$10),2,IF(AX96&gt;=P$10,3)))),"")</f>
        <v/>
      </c>
      <c r="AZ96" s="287" t="str">
        <f aca="false">IF(B96 &lt;&gt; "",IFERROR(IF(AVERAGE(AV96,AX96)&gt;=P$10,"Y","N"),""),"")</f>
        <v/>
      </c>
      <c r="BA96" s="194" t="str">
        <f aca="false">IF(B96 &lt;&gt; "", IFERROR(IF(C$16 = "PRELIM", SUMIF('Database (LECTURE-RES-PRAC)'!D$14:AG$14, "CLO9", 'Database (LECTURE-RES-PRAC)'!D93:AG93) / 'Grade computation'!F$12, IF(C$16 = "MIDTERM", SUMIF('Database (LECTURE-RES-PRAC)'!AJ$14:BM$14, "CLO9", 'Database (LECTURE-RES-PRAC)'!AJ93:BM93) / 'Grade computation'!G$12, IF(C$16 = "FINAL", SUMIF('Database (LECTURE-RES-PRAC)'!BP$14:CS$14, "CLO9", 'Database (LECTURE-RES-PRAC)'!BP93:CS93) / 'Grade computation'!H$12,""))),""),"")</f>
        <v/>
      </c>
      <c r="BB96" s="286" t="str">
        <f aca="false">IF(B96&lt;&gt;"",IF(BA96="","",IF(BA96&lt;0.5,1,IF(AND(BA96&gt;=0.5,BA96&lt;P$10),2,IF(BA96&gt;=P$10,3)))),"")</f>
        <v/>
      </c>
      <c r="BC96" s="194" t="str">
        <f aca="false">IF(B96 &lt;&gt; "",IF(AND('PRINTABLE (per grading)'!H$16="EXAM", 'PRINTABLE (per grading)'!B$13="Prelim"), IF(ISERROR(SUMIF('Exam (LECTURE ONLY)'!D$20:M$20, "CLO9", 'Exam (LECTURE ONLY)'!D98:M98) / 'Exam (LECTURE ONLY)'!AL$14), "", SUMIF('Exam (LECTURE ONLY)'!D$20:M$20, "CLO9", 'Exam (LECTURE ONLY)'!D98:M98) /'Exam (LECTURE ONLY)'!AL$14),
IF(AND('PRINTABLE (per grading)'!H$16="EXAM", 'PRINTABLE (per grading)'!B$13="Midterm"), IF(ISERROR(SUMIF('Exam (LECTURE ONLY)'!O$20:X$20, "CLO9", 'Exam (LECTURE ONLY)'!O98:X98) / 'Exam (LECTURE ONLY)'!AM$14), "", SUMIF('Exam (LECTURE ONLY)'!O$20:X$20, "CLO9", 'Exam (LECTURE ONLY)'!O98:X98) / 'Exam (LECTURE ONLY)'!AM$14),
IF(AND('PRINTABLE (per grading)'!H$16="EXAM", 'PRINTABLE (per grading)'!B$13="Final"), IF(ISERROR(SUMIF('Exam (LECTURE ONLY)'!Z$20:AI$20, "CLO9", 'Exam (LECTURE ONLY)'!Z98:AI98) / 'Exam (LECTURE ONLY)'!AN$14), "", SUMIF('Exam (LECTURE ONLY)'!Z$20:AI$20, "CLO9", 'Exam (LECTURE ONLY)'!Z98:AI98) / 'Exam (LECTURE ONLY)'!AN$14),
IF(AND('PRINTABLE (per grading)'!H$16="OUTPUT", 'PRINTABLE (per grading)'!B$13="Prelim"), IF(ISERROR(SUMIF(OUTPUT!C$20:M$20, "CLO9", OUTPUT!C98:M98) / OUTPUT!AL$14), "", SUMIF(OUTPUT!C$20:M$20, "CLO9", OUTPUT!C98:M98) / OUTPUT!AL$14),
IF(AND('PRINTABLE (per grading)'!H$16="OUTPUT", 'PRINTABLE (per grading)'!B$13="Midterm"), IF(ISERROR(SUMIF(OUTPUT!O$20:Y$20, "CLO9", OUTPUT!O98:Y98) / OUTPUT!AM$14), "", SUMIF(OUTPUT!O$20:Y$20, "CLO9", OUTPUT!O98:Y98) / OUTPUT!AM$14),
IF(AND('PRINTABLE (per grading)'!H$16="OUTPUT", 'PRINTABLE (per grading)'!B$13="Final"), IF(ISERROR(SUMIF(OUTPUT!AA$20:AI$20, "CLO9", OUTPUT!AA98:AI98) / OUTPUT!AN$14), "", SUMIF(OUTPUT!AA$20:AI$20, "CLO9", OUTPUT!AA98:AI98) / OUTPUT!AN$14),
"")))))),"")</f>
        <v/>
      </c>
      <c r="BD96" s="286" t="str">
        <f aca="false">IF(B96&lt;&gt;"",IF(BC96="","",IF(BC96&lt;0.5,1,IF(AND(BC96&gt;=0.5,BC96&lt;P$10),2,IF(BC96&gt;=P$10,3)))),"")</f>
        <v/>
      </c>
      <c r="BE96" s="287" t="str">
        <f aca="false">IF(B96 &lt;&gt; "",IFERROR(IF(AVERAGE(BA96,BC96)&gt;=P$10,"Y","N"),""),"")</f>
        <v/>
      </c>
      <c r="BF96" s="194" t="str">
        <f aca="false">IF(B96 &lt;&gt; "", IFERROR(IF(C$16 = "PRELIM", SUMIF('Database (LECTURE-RES-PRAC)'!D$14:AG$14, "CLO10", 'Database (LECTURE-RES-PRAC)'!D93:AG93) / 'Grade computation'!F$13, IF(C$16 = "MIDTERM", SUMIF('Database (LECTURE-RES-PRAC)'!AJ$14:BM$14, "CLO10", 'Database (LECTURE-RES-PRAC)'!AJ93:BM93) / 'Grade computation'!G$13, IF(C$16 = "FINAL", SUMIF('Database (LECTURE-RES-PRAC)'!BP$14:CS$14, "CLO10", 'Database (LECTURE-RES-PRAC)'!BP93:CS93) / 'Grade computation'!H$13,""))),""),"")</f>
        <v/>
      </c>
      <c r="BG96" s="286" t="str">
        <f aca="false">IF(B96&lt;&gt;"",IF(BF96="","",IF(BF96&lt;0.5,1,IF(AND(BF96&gt;=0.5,BF96&lt;P$10),2,IF(BF96&gt;=P$10,3)))),"")</f>
        <v/>
      </c>
      <c r="BH96" s="194" t="str">
        <f aca="false">IF(B96 &lt;&gt; "",IF(AND('PRINTABLE (per grading)'!H$16="EXAM", 'PRINTABLE (per grading)'!B$13="Prelim"), IF(ISERROR(SUMIF('Exam (LECTURE ONLY)'!D$20:M$20, "CLO10", 'Exam (LECTURE ONLY)'!D98:M98) / 'Exam (LECTURE ONLY)'!AL$15), "", SUMIF('Exam (LECTURE ONLY)'!D$20:M$20, "CLO10", 'Exam (LECTURE ONLY)'!D98:M98) /'Exam (LECTURE ONLY)'!AL$15),
IF(AND('PRINTABLE (per grading)'!H$16="EXAM", 'PRINTABLE (per grading)'!B$13="Midterm"), IF(ISERROR(SUMIF('Exam (LECTURE ONLY)'!O$20:X$20, "CLO10", 'Exam (LECTURE ONLY)'!O98:X98) / 'Exam (LECTURE ONLY)'!AM$15), "", SUMIF('Exam (LECTURE ONLY)'!O$20:X$20, "CLO10", 'Exam (LECTURE ONLY)'!O98:X98) / 'Exam (LECTURE ONLY)'!AM$15),
IF(AND('PRINTABLE (per grading)'!H$16="EXAM", 'PRINTABLE (per grading)'!B$13="Final"), IF(ISERROR(SUMIF('Exam (LECTURE ONLY)'!Z$20:AI$20, "CLO10", 'Exam (LECTURE ONLY)'!Z98:AI98) / 'Exam (LECTURE ONLY)'!AN$15), "", SUMIF('Exam (LECTURE ONLY)'!Z$20:AI$20, "CLO10", 'Exam (LECTURE ONLY)'!Z98:AI98) / 'Exam (LECTURE ONLY)'!AN$15),
IF(AND('PRINTABLE (per grading)'!H$16="OUTPUT", 'PRINTABLE (per grading)'!B$13="Prelim"), IF(ISERROR(SUMIF(OUTPUT!C$20:M$20, "CLO10", OUTPUT!C98:M98) / OUTPUT!AL$15), "", SUMIF(OUTPUT!C$20:M$20, "CLO10", OUTPUT!C98:M98) / OUTPUT!AL$15),
IF(AND('PRINTABLE (per grading)'!H$16="OUTPUT", 'PRINTABLE (per grading)'!B$13="Midterm"), IF(ISERROR(SUMIF(OUTPUT!O$20:Y$20, "CLO10", OUTPUT!O98:Y98) / OUTPUT!AM$15), "", SUMIF(OUTPUT!O$20:Y$20, "CLO10", OUTPUT!O98:Y98) / OUTPUT!AM$15),
IF(AND('PRINTABLE (per grading)'!H$16="OUTPUT", 'PRINTABLE (per grading)'!B$13="Final"), IF(ISERROR(SUMIF(OUTPUT!AA$20:AI$20, "CLO10", OUTPUT!AA98:AI98) / OUTPUT!AN$15), "", SUMIF(OUTPUT!AA$20:AI$20, "CLO10", OUTPUT!AA98:AI98) / OUTPUT!AN$15),
"")))))),"")</f>
        <v/>
      </c>
      <c r="BI96" s="286" t="str">
        <f aca="false">IF(B96&lt;&gt;"",IF(BH96="","",IF(BH96&lt;0.5,1,IF(AND(BH96&gt;=0.5,BH96&lt;P$10),2,IF(BH96&gt;=P$10,3)))),"")</f>
        <v/>
      </c>
      <c r="BJ96" s="287" t="str">
        <f aca="false">IF(B96 &lt;&gt; "",IFERROR(IF(AVERAGE(BF96,BH96)&gt;=P$10,"Y","N"),""),"")</f>
        <v/>
      </c>
      <c r="BK96" s="8"/>
    </row>
    <row r="97" customFormat="false" ht="19.5" hidden="false" customHeight="true" outlineLevel="0" collapsed="false">
      <c r="A97" s="183" t="str">
        <f aca="false">IF(ISBLANK('Database (LECTURE-RES-PRAC)'!A94),"",'Database (LECTURE-RES-PRAC)'!A94)</f>
        <v/>
      </c>
      <c r="B97" s="184" t="str">
        <f aca="false">IF(ISBLANK('Database (LECTURE-RES-PRAC)'!B94),"",'Database (LECTURE-RES-PRAC)'!B94)</f>
        <v/>
      </c>
      <c r="C97" s="230" t="str">
        <f aca="false">IF(B97&lt;&gt;"",IF(C$16="PRELIM",'Grade computation'!C97, IF(C$16="MIDTERM",'Grade computation'!K97, IF(C$16="FINAL",'Grade computation'!S97,""))),"")</f>
        <v/>
      </c>
      <c r="D97" s="231" t="str">
        <f aca="false">IF(B97&lt;&gt;"",IFERROR(IF(B$11="80-20", (((C97/C$19)*X$6)+X$7)*D$18, IF(B$11="60-40", (((C97/C$19)*Y$6)+Y$7)*D$18, 0)),0),"")</f>
        <v/>
      </c>
      <c r="E97" s="230" t="str">
        <f aca="false">IF(B97&lt;&gt;"", IF(C$16="PRELIM",'Grade computation'!E97, IF(C$16="MIDTERM",'Grade computation'!M97, IF(C$16="FINAL",'Grade computation'!U97,""))),"")</f>
        <v/>
      </c>
      <c r="F97" s="232" t="str">
        <f aca="false">IF(B97&lt;&gt;"",IFERROR(IF(B$11="80-20", (((E97/E$19)*X$6)+X$7)*F$18, IF(B$11="60-40", (((E97/E$19)*Y$6)+Y$7)*F$18, 0)),0),"")</f>
        <v/>
      </c>
      <c r="G97" s="233" t="str">
        <f aca="false">IF(B97&lt;&gt;"",IFERROR((D97+F97),0),"")</f>
        <v/>
      </c>
      <c r="H97" s="234" t="str">
        <f aca="false">IF(B97&lt;&gt;"",IF(C$16="PRELIM", 'Grade computation'!H97, IF(C$16="MIDTERM", 'Grade computation'!P97, IF(C$16="FINAL",'Grade computation'!X97, ""))),"")</f>
        <v/>
      </c>
      <c r="I97" s="233" t="str">
        <f aca="false">IF(B97&lt;&gt;"",IFERROR(IF(B$11="80-20", (((H97/H$19)*X$6)+X$7)*I$19, IF(B$11="60-40", (((H97/H$19)*Y$6)+Y$7)*I$19, 0)),0),"")</f>
        <v/>
      </c>
      <c r="J97" s="237" t="str">
        <f aca="false">IFERROR((G97+I97),"")</f>
        <v/>
      </c>
      <c r="K97" s="183" t="str">
        <f aca="false">IFERROR(IF(J97="","",IF(J97&gt;=75,"PASSED","FAILED")),"")</f>
        <v/>
      </c>
      <c r="L97" s="183"/>
      <c r="M97" s="194" t="str">
        <f aca="false">IF(B97 &lt;&gt; "", IFERROR(IF(C$16 = "PRELIM", SUMIF('Database (LECTURE-RES-PRAC)'!D$14:AG$14, "CLO1", 'Database (LECTURE-RES-PRAC)'!D94:AG94) / 'Grade computation'!F$4, IF(C$16 = "MIDTERM", SUMIF('Database (LECTURE-RES-PRAC)'!AJ$14:BM$14, "CLO1", 'Database (LECTURE-RES-PRAC)'!AJ94:BM94) / 'Grade computation'!G$4, IF(C$16 = "FINAL", SUMIF('Database (LECTURE-RES-PRAC)'!BP$14:CS$14, "CLO1", 'Database (LECTURE-RES-PRAC)'!BP94:CS94) / 'Grade computation'!H$4,""))),""),"")</f>
        <v/>
      </c>
      <c r="N97" s="286" t="str">
        <f aca="false">IF(B97&lt;&gt;"",IF(M97="","",IF(M97&lt;0.5,1,IF(AND(M97&gt;=0.5,M97&lt;P$10),2,IF(M97&gt;=P$10,3)))),"")</f>
        <v/>
      </c>
      <c r="O97" s="194" t="str">
        <f aca="false">IF(B97 &lt;&gt; "",IF(AND('PRINTABLE (per grading)'!H$16="EXAM", 'PRINTABLE (per grading)'!B$13="Prelim"), IF(ISERROR(SUMIF('Exam (LECTURE ONLY)'!D$20:M$20, "CLO1", 'Exam (LECTURE ONLY)'!D99:M99) / 'Exam (LECTURE ONLY)'!AL$6), "", SUMIF('Exam (LECTURE ONLY)'!D$20:M$20, "CLO1", 'Exam (LECTURE ONLY)'!D99:M99) /'Exam (LECTURE ONLY)'!AL$6),
IF(AND('PRINTABLE (per grading)'!H$16="EXAM", 'PRINTABLE (per grading)'!B$13="Midterm"), IF(ISERROR(SUMIF('Exam (LECTURE ONLY)'!O$20:X$20, "CLO1", 'Exam (LECTURE ONLY)'!O99:X99) / 'Exam (LECTURE ONLY)'!AM$6), "", SUMIF('Exam (LECTURE ONLY)'!O$20:X$20, "CLO1", 'Exam (LECTURE ONLY)'!O99:X99) / 'Exam (LECTURE ONLY)'!AM$6),
IF(AND('PRINTABLE (per grading)'!H$16="EXAM", 'PRINTABLE (per grading)'!B$13="Final"), IF(ISERROR(SUMIF('Exam (LECTURE ONLY)'!Z$20:AI$20, "CLO1", 'Exam (LECTURE ONLY)'!Z99:AI99) / 'Exam (LECTURE ONLY)'!AN$6), "", SUMIF('Exam (LECTURE ONLY)'!Z$20:AI$20, "CLO1", 'Exam (LECTURE ONLY)'!Z99:AI99) / 'Exam (LECTURE ONLY)'!AN$6),
IF(AND('PRINTABLE (per grading)'!H$16="OUTPUT", 'PRINTABLE (per grading)'!B$13="Prelim"), IF(ISERROR(SUMIF(OUTPUT!C$20:M$20, "CLO1", OUTPUT!C99:M99) / OUTPUT!AL$6), "", SUMIF(OUTPUT!C$20:M$20, "CLO1", OUTPUT!C99:M99) / OUTPUT!AL$6),
IF(AND('PRINTABLE (per grading)'!H$16="OUTPUT", 'PRINTABLE (per grading)'!B$13="Midterm"), IF(ISERROR(SUMIF(OUTPUT!O$20:Y$20, "CLO1", OUTPUT!O99:Y99) / OUTPUT!AM$6), "", SUMIF(OUTPUT!O$20:Y$20, "CLO1", OUTPUT!O99:Y99) / OUTPUT!AM$6),
IF(AND('PRINTABLE (per grading)'!H$16="OUTPUT", 'PRINTABLE (per grading)'!B$13="Final"), IF(ISERROR(SUMIF(OUTPUT!AA$20:AI$20, "CLO1", OUTPUT!AA99:AI99) / OUTPUT!AN$6), "", SUMIF(OUTPUT!AA$20:AI$20, "CLO1", OUTPUT!AA99:AI99) / OUTPUT!AN$6),
"")))))),"")</f>
        <v/>
      </c>
      <c r="P97" s="286" t="str">
        <f aca="false">IF(B97&lt;&gt;"",IF(O97="","",IF(O97&lt;0.5,1,IF(AND(O97&gt;=0.5,O97&lt;P$10),2,IF(O97&gt;=P$10,3)))),"")</f>
        <v/>
      </c>
      <c r="Q97" s="287" t="str">
        <f aca="false">IF(B97 &lt;&gt; "",IFERROR(IF(AVERAGE(M97,O97)&gt;=P$10,"Y","N"),""),"")</f>
        <v/>
      </c>
      <c r="R97" s="194" t="str">
        <f aca="false">IF(B97 &lt;&gt; "", IFERROR(IF(C$16 = "PRELIM", SUMIF('Database (LECTURE-RES-PRAC)'!D$14:AG$14, "CLO2", 'Database (LECTURE-RES-PRAC)'!D94:AG94) / 'Grade computation'!F$5, IF(C$16 = "MIDTERM", SUMIF('Database (LECTURE-RES-PRAC)'!AJ$14:BM$14, "CLO2", 'Database (LECTURE-RES-PRAC)'!AJ94:BM94) / 'Grade computation'!G$5, IF(C$16 = "FINAL", SUMIF('Database (LECTURE-RES-PRAC)'!BP$14:CS$14, "CLO2", 'Database (LECTURE-RES-PRAC)'!BP94:CS94) / 'Grade computation'!H$5,""))),""),"")</f>
        <v/>
      </c>
      <c r="S97" s="286" t="str">
        <f aca="false">IF(B97&lt;&gt;"",IF(R97="","",IF(R97&lt;0.5,1,IF(AND(R97&gt;=0.5,R97&lt;P$10),2,IF(R97&gt;=P$10,3)))),"")</f>
        <v/>
      </c>
      <c r="T97" s="194" t="str">
        <f aca="false">IF(B97 &lt;&gt; "",IF(AND('PRINTABLE (per grading)'!H$16="EXAM", 'PRINTABLE (per grading)'!B$13="Prelim"), IF(ISERROR(SUMIF('Exam (LECTURE ONLY)'!D$20:M$20, "CLO2", 'Exam (LECTURE ONLY)'!D99:M99) / 'Exam (LECTURE ONLY)'!AL$7), "", SUMIF('Exam (LECTURE ONLY)'!D$20:M$20, "CLO2", 'Exam (LECTURE ONLY)'!D99:M99) /'Exam (LECTURE ONLY)'!AL$7),
IF(AND('PRINTABLE (per grading)'!H$16="EXAM", 'PRINTABLE (per grading)'!B$13="Midterm"), IF(ISERROR(SUMIF('Exam (LECTURE ONLY)'!O$20:X$20, "CLO2", 'Exam (LECTURE ONLY)'!O99:X99) / 'Exam (LECTURE ONLY)'!AM$7), "", SUMIF('Exam (LECTURE ONLY)'!O$20:X$20, "CLO2", 'Exam (LECTURE ONLY)'!O99:X99) / 'Exam (LECTURE ONLY)'!AM$7),
IF(AND('PRINTABLE (per grading)'!H$16="EXAM", 'PRINTABLE (per grading)'!B$13="Final"), IF(ISERROR(SUMIF('Exam (LECTURE ONLY)'!Z$20:AI$20, "CLO2", 'Exam (LECTURE ONLY)'!Z99:AI99) / 'Exam (LECTURE ONLY)'!AN$7), "", SUMIF('Exam (LECTURE ONLY)'!Z$20:AI$20, "CLO2", 'Exam (LECTURE ONLY)'!Z99:AI99) / 'Exam (LECTURE ONLY)'!AN$7),
IF(AND('PRINTABLE (per grading)'!H$16="OUTPUT", 'PRINTABLE (per grading)'!B$13="Prelim"), IF(ISERROR(SUMIF(OUTPUT!C$20:M$20, "CLO2", OUTPUT!C99:M99) / OUTPUT!AL$7), "", SUMIF(OUTPUT!C$20:M$20, "CLO2", OUTPUT!C99:M99) / OUTPUT!AL$7),
IF(AND('PRINTABLE (per grading)'!H$16="OUTPUT", 'PRINTABLE (per grading)'!B$13="Midterm"), IF(ISERROR(SUMIF(OUTPUT!O$20:Y$20, "CLO2", OUTPUT!O99:Y99) / OUTPUT!AM$7), "", SUMIF(OUTPUT!O$20:Y$20, "CLO2", OUTPUT!O99:Y99) / OUTPUT!AM$7),
IF(AND('PRINTABLE (per grading)'!H$16="OUTPUT", 'PRINTABLE (per grading)'!B$13="Final"), IF(ISERROR(SUMIF(OUTPUT!AA$20:AI$20, "CLO2", OUTPUT!AA99:AI99) / OUTPUT!AN$7), "", SUMIF(OUTPUT!AA$20:AI$20, "CLO2", OUTPUT!AA99:AI99) / OUTPUT!AN$7),
"")))))),"")</f>
        <v/>
      </c>
      <c r="U97" s="286" t="str">
        <f aca="false">IF(B97&lt;&gt;"",IF(T97="","",IF(T97&lt;0.5,1,IF(AND(T97&gt;=0.5,T97&lt;P$10),2,IF(T97&gt;=P$10,3)))),"")</f>
        <v/>
      </c>
      <c r="V97" s="287" t="str">
        <f aca="false">IF(B97 &lt;&gt; "",IFERROR(IF(AVERAGE(R97,T97)&gt;=P$10,"Y","N"),""),"")</f>
        <v/>
      </c>
      <c r="W97" s="194" t="str">
        <f aca="false">IF(B97 &lt;&gt; "", IFERROR(IF(C$16 = "PRELIM", SUMIF('Database (LECTURE-RES-PRAC)'!D$14:AG$14, "CLO3", 'Database (LECTURE-RES-PRAC)'!D94:AG94) / 'Grade computation'!F$6, IF(C$16 = "MIDTERM", SUMIF('Database (LECTURE-RES-PRAC)'!AJ$14:BM$14, "CLO3", 'Database (LECTURE-RES-PRAC)'!AJ94:BM94) / 'Grade computation'!G$6, IF(C$16 = "FINAL", SUMIF('Database (LECTURE-RES-PRAC)'!BP$14:CS$14, "CLO3", 'Database (LECTURE-RES-PRAC)'!BP94:CS94) / 'Grade computation'!H$6,""))),""),"")</f>
        <v/>
      </c>
      <c r="X97" s="286" t="str">
        <f aca="false">IF(B97&lt;&gt;"",IF(W97="","",IF(W97&lt;0.5,1,IF(AND(W97&gt;=0.5,W97&lt;P$10),2,IF(W97&gt;=P$10,3)))),"")</f>
        <v/>
      </c>
      <c r="Y97" s="194" t="str">
        <f aca="false">IF(B97 &lt;&gt; "",IF(AND('PRINTABLE (per grading)'!H$16="EXAM", 'PRINTABLE (per grading)'!B$13="Prelim"), IF(ISERROR(SUMIF('Exam (LECTURE ONLY)'!D$20:M$20, "CLO3", 'Exam (LECTURE ONLY)'!D99:M99) / 'Exam (LECTURE ONLY)'!AL$8), "", SUMIF('Exam (LECTURE ONLY)'!D$20:M$20, "CLO3", 'Exam (LECTURE ONLY)'!D99:M99) /'Exam (LECTURE ONLY)'!AL$8),
IF(AND('PRINTABLE (per grading)'!H$16="EXAM", 'PRINTABLE (per grading)'!B$13="Midterm"), IF(ISERROR(SUMIF('Exam (LECTURE ONLY)'!O$20:X$20, "CLO3", 'Exam (LECTURE ONLY)'!O99:X99) / 'Exam (LECTURE ONLY)'!AM$8), "", SUMIF('Exam (LECTURE ONLY)'!O$20:X$20, "CLO3", 'Exam (LECTURE ONLY)'!O99:X99) / 'Exam (LECTURE ONLY)'!AM$8),
IF(AND('PRINTABLE (per grading)'!H$16="EXAM", 'PRINTABLE (per grading)'!B$13="Final"), IF(ISERROR(SUMIF('Exam (LECTURE ONLY)'!Z$20:AI$20, "CLO3", 'Exam (LECTURE ONLY)'!Z99:AI99) / 'Exam (LECTURE ONLY)'!AN$8), "", SUMIF('Exam (LECTURE ONLY)'!Z$20:AI$20, "CLO3", 'Exam (LECTURE ONLY)'!Z99:AI99) / 'Exam (LECTURE ONLY)'!AN$8),
IF(AND('PRINTABLE (per grading)'!H$16="OUTPUT", 'PRINTABLE (per grading)'!B$13="Prelim"), IF(ISERROR(SUMIF(OUTPUT!C$20:M$20, "CLO3", OUTPUT!C99:M99) / OUTPUT!AL$8), "", SUMIF(OUTPUT!C$20:M$20, "CLO3", OUTPUT!C99:M99) / OUTPUT!AL$8),
IF(AND('PRINTABLE (per grading)'!H$16="OUTPUT", 'PRINTABLE (per grading)'!B$13="Midterm"), IF(ISERROR(SUMIF(OUTPUT!O$20:Y$20, "CLO3", OUTPUT!O99:Y99) / OUTPUT!AM$8), "", SUMIF(OUTPUT!O$20:Y$20, "CLO3", OUTPUT!O99:Y99) / OUTPUT!AM$8),
IF(AND('PRINTABLE (per grading)'!H$16="OUTPUT", 'PRINTABLE (per grading)'!B$13="Final"), IF(ISERROR(SUMIF(OUTPUT!AA$20:AI$20, "CLO3", OUTPUT!AA99:AI99) / OUTPUT!AN$8), "", SUMIF(OUTPUT!AA$20:AI$20, "CLO3", OUTPUT!AA99:AI99) / OUTPUT!AN$8),
"" )))))),"")</f>
        <v/>
      </c>
      <c r="Z97" s="286" t="str">
        <f aca="false">IF(B97&lt;&gt;"",IF(Y97="","",IF(Y97&lt;0.5,1,IF(AND(Y97&gt;=0.5,Y97&lt;P$10),2,IF(Y97&gt;=P$10,3)))),"")</f>
        <v/>
      </c>
      <c r="AA97" s="287" t="str">
        <f aca="false">IF(B97 &lt;&gt; "",IFERROR(IF(AVERAGE(W97,Y97)&gt;=P$10,"Y","N"),""),"")</f>
        <v/>
      </c>
      <c r="AB97" s="194" t="str">
        <f aca="false">IF(B97 &lt;&gt; "", IFERROR(IF(C$16 = "PRELIM", SUMIF('Database (LECTURE-RES-PRAC)'!D$14:AG$14, "CLO4", 'Database (LECTURE-RES-PRAC)'!D94:AG94) / 'Grade computation'!F$7, IF(C$16 = "MIDTERM", SUMIF('Database (LECTURE-RES-PRAC)'!AJ$14:BM$14, "CLO4", 'Database (LECTURE-RES-PRAC)'!AJ94:BM94) / 'Grade computation'!G$7, IF(C$16 = "FINAL", SUMIF('Database (LECTURE-RES-PRAC)'!BP$14:CS$14, "CLO4", 'Database (LECTURE-RES-PRAC)'!BP94:CS94) / 'Grade computation'!H$7,""))),""),"")</f>
        <v/>
      </c>
      <c r="AC97" s="286" t="str">
        <f aca="false">IF(B97&lt;&gt;"",IF(AB97="","",IF(AB97&lt;0.5,1,IF(AND(AB97&gt;=0.5,AB97&lt;P$10),2,IF(AB97&gt;=P$10,3)))),"")</f>
        <v/>
      </c>
      <c r="AD97" s="194" t="str">
        <f aca="false">IF(B97 &lt;&gt; "",IF(AND('PRINTABLE (per grading)'!H$16="EXAM", 'PRINTABLE (per grading)'!B$13="Prelim"), IF(ISERROR(SUMIF('Exam (LECTURE ONLY)'!D$20:M$20, "CLO4", 'Exam (LECTURE ONLY)'!D99:M99) / 'Exam (LECTURE ONLY)'!AL$9), "", SUMIF('Exam (LECTURE ONLY)'!D$20:M$20, "CLO4", 'Exam (LECTURE ONLY)'!D99:M99) /'Exam (LECTURE ONLY)'!AL$9),
IF(AND('PRINTABLE (per grading)'!H$16="EXAM", 'PRINTABLE (per grading)'!B$13="Midterm"), IF(ISERROR(SUMIF('Exam (LECTURE ONLY)'!O$20:X$20, "CLO4", 'Exam (LECTURE ONLY)'!O99:X99) / 'Exam (LECTURE ONLY)'!AM$9), "", SUMIF('Exam (LECTURE ONLY)'!O$20:X$20, "CLO4", 'Exam (LECTURE ONLY)'!O99:X99) / 'Exam (LECTURE ONLY)'!AM$9),
IF(AND('PRINTABLE (per grading)'!H$16="EXAM", 'PRINTABLE (per grading)'!B$13="Final"), IF(ISERROR(SUMIF('Exam (LECTURE ONLY)'!Z$20:AI$20, "CLO4", 'Exam (LECTURE ONLY)'!Z99:AI99) / 'Exam (LECTURE ONLY)'!AN$9), "", SUMIF('Exam (LECTURE ONLY)'!Z$20:AI$20, "CLO4", 'Exam (LECTURE ONLY)'!Z99:AI99) / 'Exam (LECTURE ONLY)'!AN$9),
IF(AND('PRINTABLE (per grading)'!H$16="OUTPUT", 'PRINTABLE (per grading)'!B$13="Prelim"), IF(ISERROR(SUMIF(OUTPUT!C$20:M$20, "CLO4", OUTPUT!C99:M99) / OUTPUT!AL$9), "", SUMIF(OUTPUT!C$20:M$20, "CLO4", OUTPUT!C99:M99) / OUTPUT!AL$9),
IF(AND('PRINTABLE (per grading)'!H$16="OUTPUT", 'PRINTABLE (per grading)'!B$13="Midterm"), IF(ISERROR(SUMIF(OUTPUT!O$20:Y$20, "CLO4", OUTPUT!O99:Y99) / OUTPUT!AM$9), "", SUMIF(OUTPUT!O$20:Y$20, "CLO4", OUTPUT!O99:Y99) / OUTPUT!AM$9),
IF(AND('PRINTABLE (per grading)'!H$16="OUTPUT", 'PRINTABLE (per grading)'!B$13="Final"), IF(ISERROR(SUMIF(OUTPUT!AA$20:AI$20, "CLO4", OUTPUT!AA99:AI99) / OUTPUT!AN$9), "", SUMIF(OUTPUT!AA$20:AI$20, "CLO4", OUTPUT!AA99:AI99) / OUTPUT!AN$9),
"")))))),"")</f>
        <v/>
      </c>
      <c r="AE97" s="286" t="str">
        <f aca="false">IF(B97&lt;&gt;"",IF(AD97="","",IF(AD97&lt;0.5,1,IF(AND(AD97&gt;=0.5,AD97&lt;P$10),2,IF(AD97&gt;=P$10,3)))),"")</f>
        <v/>
      </c>
      <c r="AF97" s="287" t="str">
        <f aca="false">IF(B97 &lt;&gt; "",IFERROR(IF(AVERAGE(AB97,AD97)&gt;=P$10,"Y","N"),""),"")</f>
        <v/>
      </c>
      <c r="AG97" s="194" t="str">
        <f aca="false">IF(B97 &lt;&gt; "", IFERROR(IF(C$16 = "PRELIM", SUMIF('Database (LECTURE-RES-PRAC)'!D$14:AG$14, "CLO5", 'Database (LECTURE-RES-PRAC)'!D94:AG94) / 'Grade computation'!F$8, IF(C$16 = "MIDTERM", SUMIF('Database (LECTURE-RES-PRAC)'!AJ$14:BM$14, "CLO5", 'Database (LECTURE-RES-PRAC)'!AJ94:BM94) / 'Grade computation'!G$8, IF(C$16 = "FINAL", SUMIF('Database (LECTURE-RES-PRAC)'!BP$14:CS$14, "CLO5", 'Database (LECTURE-RES-PRAC)'!BP94:CS94) / 'Grade computation'!H$8,""))),""),"")</f>
        <v/>
      </c>
      <c r="AH97" s="286" t="str">
        <f aca="false">IF(B97&lt;&gt;"",IF(AG97="","",IF(AG97&lt;0.5,1,IF(AND(AG97&gt;=0.5,AG97&lt;P$10),2,IF(AG97&gt;=P$10,3)))),"")</f>
        <v/>
      </c>
      <c r="AI97" s="194" t="str">
        <f aca="false">IF(B97 &lt;&gt; "",IF(AND('PRINTABLE (per grading)'!H$16="EXAM", 'PRINTABLE (per grading)'!B$13="Prelim"), IF(ISERROR(SUMIF('Exam (LECTURE ONLY)'!D$20:M$20, "CLO5", 'Exam (LECTURE ONLY)'!D99:M99) / 'Exam (LECTURE ONLY)'!AL$10), "", SUMIF('Exam (LECTURE ONLY)'!D$20:M$20, "CLO5", 'Exam (LECTURE ONLY)'!D99:M99) /'Exam (LECTURE ONLY)'!AL$10),
IF(AND('PRINTABLE (per grading)'!H$16="EXAM", 'PRINTABLE (per grading)'!B$13="Midterm"), IF(ISERROR(SUMIF('Exam (LECTURE ONLY)'!O$20:X$20, "CLO5", 'Exam (LECTURE ONLY)'!O99:X99) / 'Exam (LECTURE ONLY)'!AM$10), "", SUMIF('Exam (LECTURE ONLY)'!O$20:X$20, "CLO5", 'Exam (LECTURE ONLY)'!O99:X99) / 'Exam (LECTURE ONLY)'!AM$10),
IF(AND('PRINTABLE (per grading)'!H$16="EXAM", 'PRINTABLE (per grading)'!B$13="Final"), IF(ISERROR(SUMIF('Exam (LECTURE ONLY)'!Z$20:AI$20, "CLO5", 'Exam (LECTURE ONLY)'!Z99:AI99) / 'Exam (LECTURE ONLY)'!AN$10), "", SUMIF('Exam (LECTURE ONLY)'!Z$20:AI$20, "CLO5", 'Exam (LECTURE ONLY)'!Z99:AI99) / 'Exam (LECTURE ONLY)'!AN$10),
IF(AND('PRINTABLE (per grading)'!H$16="OUTPUT", 'PRINTABLE (per grading)'!B$13="Prelim"), IF(ISERROR(SUMIF(OUTPUT!C$20:M$20, "CLO5", OUTPUT!C99:M99) / OUTPUT!AL$10), "", SUMIF(OUTPUT!C$20:M$20, "CLO5", OUTPUT!C99:M99) / OUTPUT!AL$10),
IF(AND('PRINTABLE (per grading)'!H$16="OUTPUT", 'PRINTABLE (per grading)'!B$13="Midterm"), IF(ISERROR(SUMIF(OUTPUT!O$20:Y$20, "CLO5", OUTPUT!O99:Y99) / OUTPUT!AM$10), "", SUMIF(OUTPUT!O$20:Y$20, "CLO5", OUTPUT!O99:Y99) / OUTPUT!AM$10),
IF(AND('PRINTABLE (per grading)'!H$16="OUTPUT", 'PRINTABLE (per grading)'!B$13="Final"), IF(ISERROR(SUMIF(OUTPUT!AA$20:AI$20, "CLO5", OUTPUT!AA99:AI99) / OUTPUT!AN$10), "", SUMIF(OUTPUT!AA$20:AI$20, "CLO5", OUTPUT!AA99:AI99) / OUTPUT!AN$10),
"")))))),"")</f>
        <v/>
      </c>
      <c r="AJ97" s="286" t="str">
        <f aca="false">IF(B97&lt;&gt;"",IF(AI97="","",IF(AI97&lt;0.5,1,IF(AND(AI97&gt;=0.5,AI97&lt;P$10),2,IF(AI97&gt;=P$10,3)))),"")</f>
        <v/>
      </c>
      <c r="AK97" s="287" t="str">
        <f aca="false">IF(B97 &lt;&gt; "",IFERROR(IF(AVERAGE(AG97,AI97)&gt;=P$10,"Y","N"),""),"")</f>
        <v/>
      </c>
      <c r="AL97" s="194" t="str">
        <f aca="false">IF(B97 &lt;&gt; "", IFERROR(IF(C$16 = "PRELIM", SUMIF('Database (LECTURE-RES-PRAC)'!D$14:AG$14, "CLO6", 'Database (LECTURE-RES-PRAC)'!D94:AG94) / 'Grade computation'!F$9, IF(C$16 = "MIDTERM", SUMIF('Database (LECTURE-RES-PRAC)'!AJ$14:BM$14, "CLO6", 'Database (LECTURE-RES-PRAC)'!AJ94:BM94) / 'Grade computation'!G$9, IF(C$16 = "FINAL", SUMIF('Database (LECTURE-RES-PRAC)'!BP$14:CS$14, "CLO6", 'Database (LECTURE-RES-PRAC)'!BP94:CS94) / 'Grade computation'!H$9,""))),""),"")</f>
        <v/>
      </c>
      <c r="AM97" s="286" t="str">
        <f aca="false">IF(B97&lt;&gt;"",IF(AL97="","",IF(AL97&lt;0.5,1,IF(AND(AL97&gt;=0.5,AL97&lt;P$10),2,IF(AL97&gt;=P$10,3)))),"")</f>
        <v/>
      </c>
      <c r="AN97" s="194" t="str">
        <f aca="false">IF(B97 &lt;&gt; "",IF(AND('PRINTABLE (per grading)'!H$16="EXAM", 'PRINTABLE (per grading)'!B$13="Prelim"), IF(ISERROR(SUMIF('Exam (LECTURE ONLY)'!D$20:M$20, "CLO6", 'Exam (LECTURE ONLY)'!D99:M99) / 'Exam (LECTURE ONLY)'!AL$11), "", SUMIF('Exam (LECTURE ONLY)'!D$20:M$20, "CLO6", 'Exam (LECTURE ONLY)'!D99:M99) /'Exam (LECTURE ONLY)'!AL$11),
IF(AND('PRINTABLE (per grading)'!H$16="EXAM", 'PRINTABLE (per grading)'!B$13="Midterm"), IF(ISERROR(SUMIF('Exam (LECTURE ONLY)'!O$20:X$20, "CLO6", 'Exam (LECTURE ONLY)'!O99:X99) / 'Exam (LECTURE ONLY)'!AM$11), "", SUMIF('Exam (LECTURE ONLY)'!O$20:X$20, "CLO6", 'Exam (LECTURE ONLY)'!O99:X99) / 'Exam (LECTURE ONLY)'!AM$11),
IF(AND('PRINTABLE (per grading)'!H$16="EXAM", 'PRINTABLE (per grading)'!B$13="Final"), IF(ISERROR(SUMIF('Exam (LECTURE ONLY)'!Z$20:AI$20, "CLO6", 'Exam (LECTURE ONLY)'!Z99:AI99) / 'Exam (LECTURE ONLY)'!AN$11), "", SUMIF('Exam (LECTURE ONLY)'!Z$20:AI$20, "CLO6", 'Exam (LECTURE ONLY)'!Z99:AI99) / 'Exam (LECTURE ONLY)'!AN$11),
IF(AND('PRINTABLE (per grading)'!H$16="OUTPUT", 'PRINTABLE (per grading)'!B$13="Prelim"), IF(ISERROR(SUMIF(OUTPUT!C$20:M$20, "CLO6", OUTPUT!C99:M99) / OUTPUT!AL$11), "", SUMIF(OUTPUT!C$20:M$20, "CLO6", OUTPUT!C99:M99) / OUTPUT!AL$11),
IF(AND('PRINTABLE (per grading)'!H$16="OUTPUT", 'PRINTABLE (per grading)'!B$13="Midterm"), IF(ISERROR(SUMIF(OUTPUT!O$20:Y$20, "CLO6", OUTPUT!O99:Y99) / OUTPUT!AM$11), "", SUMIF(OUTPUT!O$20:Y$20, "CLO6", OUTPUT!O99:Y99) / OUTPUT!AM$11),
IF(AND('PRINTABLE (per grading)'!H$16="OUTPUT", 'PRINTABLE (per grading)'!B$13="Final"), IF(ISERROR(SUMIF(OUTPUT!AA$20:AI$20, "CLO6", OUTPUT!AA99:AI99) / OUTPUT!AN$11), "", SUMIF(OUTPUT!AA$20:AI$20, "CLO6", OUTPUT!AA99:AI99) / OUTPUT!AN$11),
"")))))),"")</f>
        <v/>
      </c>
      <c r="AO97" s="286" t="str">
        <f aca="false">IF(B97&lt;&gt;"",IF(AN97="","",IF(AN97&lt;0.5,1,IF(AND(AN97&gt;=0.5,AN97&lt;P$10),2,IF(AN97&gt;=P$10,3)))),"")</f>
        <v/>
      </c>
      <c r="AP97" s="287" t="str">
        <f aca="false">IF(B97 &lt;&gt; "",IFERROR(IF(AVERAGE(AL97,AN97)&gt;=P$10,"Y","N"),""),"")</f>
        <v/>
      </c>
      <c r="AQ97" s="194" t="str">
        <f aca="false">IF(B97 &lt;&gt; "", IFERROR(IF(C$16 = "PRELIM", SUMIF('Database (LECTURE-RES-PRAC)'!D$14:AG$14, "CLO7", 'Database (LECTURE-RES-PRAC)'!D94:AG94) / 'Grade computation'!F$10, IF(C$16 = "MIDTERM", SUMIF('Database (LECTURE-RES-PRAC)'!AJ$14:BM$14, "CLO7", 'Database (LECTURE-RES-PRAC)'!AJ94:BM94) / 'Grade computation'!G$10, IF(C$16 = "FINAL", SUMIF('Database (LECTURE-RES-PRAC)'!BP$14:CS$14, "CLO7", 'Database (LECTURE-RES-PRAC)'!BP94:CS94) / 'Grade computation'!H$10,""))),""),"")</f>
        <v/>
      </c>
      <c r="AR97" s="286" t="str">
        <f aca="false">IF(B97&lt;&gt;"",IF(AQ97="","",IF(AQ97&lt;0.5,1,IF(AND(AQ97&gt;=0.5,AQ97&lt;P$10),2,IF(AQ97&gt;=P$10,3)))),"")</f>
        <v/>
      </c>
      <c r="AS97" s="194" t="str">
        <f aca="false">IF(B97 &lt;&gt; "",IF(AND('PRINTABLE (per grading)'!H$16="EXAM", 'PRINTABLE (per grading)'!B$13="Prelim"), IF(ISERROR(SUMIF('Exam (LECTURE ONLY)'!D$20:M$20, "CLO7", 'Exam (LECTURE ONLY)'!D99:M99) / 'Exam (LECTURE ONLY)'!AL$12), "", SUMIF('Exam (LECTURE ONLY)'!D$20:M$20, "CLO7", 'Exam (LECTURE ONLY)'!D99:M99) /'Exam (LECTURE ONLY)'!AL$12),
IF(AND('PRINTABLE (per grading)'!H$16="EXAM", 'PRINTABLE (per grading)'!B$13="Midterm"), IF(ISERROR(SUMIF('Exam (LECTURE ONLY)'!O$20:X$20, "CLO7", 'Exam (LECTURE ONLY)'!O99:X99) / 'Exam (LECTURE ONLY)'!AM$12), "", SUMIF('Exam (LECTURE ONLY)'!O$20:X$20, "CLO7", 'Exam (LECTURE ONLY)'!O99:X99) / 'Exam (LECTURE ONLY)'!AM$12),
IF(AND('PRINTABLE (per grading)'!H$16="EXAM", 'PRINTABLE (per grading)'!B$13="Final"), IF(ISERROR(SUMIF('Exam (LECTURE ONLY)'!Z$20:AI$20, "CLO7", 'Exam (LECTURE ONLY)'!Z99:AI99) / 'Exam (LECTURE ONLY)'!AN$12), "", SUMIF('Exam (LECTURE ONLY)'!Z$20:AI$20, "CLO7", 'Exam (LECTURE ONLY)'!Z99:AI99) / 'Exam (LECTURE ONLY)'!AN$12),
IF(AND('PRINTABLE (per grading)'!H$16="OUTPUT", 'PRINTABLE (per grading)'!B$13="Prelim"), IF(ISERROR(SUMIF(OUTPUT!C$20:M$20, "CLO7", OUTPUT!C99:M99) / OUTPUT!AL$12), "", SUMIF(OUTPUT!C$20:M$20, "CLO7", OUTPUT!C99:M99) / OUTPUT!AL$12),
IF(AND('PRINTABLE (per grading)'!H$16="OUTPUT", 'PRINTABLE (per grading)'!B$13="Midterm"), IF(ISERROR(SUMIF(OUTPUT!O$20:Y$20, "CLO7", OUTPUT!O99:Y99) / OUTPUT!AM$12), "", SUMIF(OUTPUT!O$20:Y$20, "CLO7", OUTPUT!O99:Y99) / OUTPUT!AM$12),
IF(AND('PRINTABLE (per grading)'!H$16="OUTPUT", 'PRINTABLE (per grading)'!B$13="Final"), IF(ISERROR(SUMIF(OUTPUT!AA$20:AI$20, "CLO7", OUTPUT!AA99:AI99) / OUTPUT!AN$12), "", SUMIF(OUTPUT!AA$20:AI$20, "CLO7", OUTPUT!AA99:AI99) / OUTPUT!AN$12),
"")))))),"")</f>
        <v/>
      </c>
      <c r="AT97" s="286" t="str">
        <f aca="false">IF(B97&lt;&gt;"",IF(AS97="","",IF(AS97&lt;0.5,1,IF(AND(AS97&gt;=0.5,AS97&lt;P$10),2,IF(AS97&gt;=P$10,3)))),"")</f>
        <v/>
      </c>
      <c r="AU97" s="287" t="str">
        <f aca="false">IF(B97 &lt;&gt; "",IFERROR(IF(AVERAGE(AQ97,AS97)&gt;=P$10,"Y","N"),""),"")</f>
        <v/>
      </c>
      <c r="AV97" s="194" t="str">
        <f aca="false">IF(B97 &lt;&gt; "", IFERROR(IF(C$16 = "PRELIM", SUMIF('Database (LECTURE-RES-PRAC)'!D$14:AG$14, "CLO8", 'Database (LECTURE-RES-PRAC)'!D94:AG94) / 'Grade computation'!F$11, IF(C$16 = "MIDTERM", SUMIF('Database (LECTURE-RES-PRAC)'!AJ$14:BM$14, "CLO8", 'Database (LECTURE-RES-PRAC)'!AJ94:BM94) / 'Grade computation'!G$11, IF(C$16 = "FINAL", SUMIF('Database (LECTURE-RES-PRAC)'!BP$14:CS$14, "CLO8", 'Database (LECTURE-RES-PRAC)'!BP94:CS94) / 'Grade computation'!H$11,""))),""),"")</f>
        <v/>
      </c>
      <c r="AW97" s="286" t="str">
        <f aca="false">IF(B97&lt;&gt;"",IF(AV97="","",IF(AV97&lt;0.5,1,IF(AND(AV97&gt;=0.5,AV97&lt;P$10),2,IF(AV97&gt;=P$10,3)))),"")</f>
        <v/>
      </c>
      <c r="AX97" s="194" t="str">
        <f aca="false">IF(B97 &lt;&gt; "",IF(AND('PRINTABLE (per grading)'!H$16="EXAM", 'PRINTABLE (per grading)'!B$13="Prelim"), IF(ISERROR(SUMIF('Exam (LECTURE ONLY)'!D$20:M$20, "CLO8", 'Exam (LECTURE ONLY)'!D99:M99) / 'Exam (LECTURE ONLY)'!AL$13), "", SUMIF('Exam (LECTURE ONLY)'!D$20:M$20, "CLO8", 'Exam (LECTURE ONLY)'!D99:M99) /'Exam (LECTURE ONLY)'!AL$13),
IF(AND('PRINTABLE (per grading)'!H$16="EXAM", 'PRINTABLE (per grading)'!B$13="Midterm"), IF(ISERROR(SUMIF('Exam (LECTURE ONLY)'!O$20:X$20, "CLO8", 'Exam (LECTURE ONLY)'!O99:X99) / 'Exam (LECTURE ONLY)'!AM$13), "", SUMIF('Exam (LECTURE ONLY)'!O$20:X$20, "CLO8", 'Exam (LECTURE ONLY)'!O99:X99) / 'Exam (LECTURE ONLY)'!AM$13),
IF(AND('PRINTABLE (per grading)'!H$16="EXAM", 'PRINTABLE (per grading)'!B$13="Final"), IF(ISERROR(SUMIF('Exam (LECTURE ONLY)'!Z$20:AI$20, "CLO8", 'Exam (LECTURE ONLY)'!Z99:AI99) / 'Exam (LECTURE ONLY)'!AN$13), "", SUMIF('Exam (LECTURE ONLY)'!Z$20:AI$20, "CLO8", 'Exam (LECTURE ONLY)'!Z99:AI99) / 'Exam (LECTURE ONLY)'!AN$13),
IF(AND('PRINTABLE (per grading)'!H$16="OUTPUT", 'PRINTABLE (per grading)'!B$13="Prelim"), IF(ISERROR(SUMIF(OUTPUT!C$20:M$20, "CLO8", OUTPUT!C99:M99) / OUTPUT!AL$13), "", SUMIF(OUTPUT!C$20:M$20, "CLO8", OUTPUT!C99:M99) / OUTPUT!AL$13),
IF(AND('PRINTABLE (per grading)'!H$16="OUTPUT", 'PRINTABLE (per grading)'!B$13="Midterm"), IF(ISERROR(SUMIF(OUTPUT!O$20:Y$20, "CLO8", OUTPUT!O99:Y99) / OUTPUT!AM$13), "", SUMIF(OUTPUT!O$20:Y$20, "CLO8", OUTPUT!O99:Y99) / OUTPUT!AM$13),
IF(AND('PRINTABLE (per grading)'!H$16="OUTPUT", 'PRINTABLE (per grading)'!B$13="Final"), IF(ISERROR(SUMIF(OUTPUT!AA$20:AI$20, "CLO8", OUTPUT!AA99:AI99) / OUTPUT!AN$13), "", SUMIF(OUTPUT!AA$20:AI$20, "CLO8", OUTPUT!AA99:AI99) / OUTPUT!AN$13),
"")))))),"")</f>
        <v/>
      </c>
      <c r="AY97" s="286" t="str">
        <f aca="false">IF(B97&lt;&gt;"",IF(AX97="","",IF(AX97&lt;0.5,1,IF(AND(AX97&gt;=0.5,AX97&lt;P$10),2,IF(AX97&gt;=P$10,3)))),"")</f>
        <v/>
      </c>
      <c r="AZ97" s="287" t="str">
        <f aca="false">IF(B97 &lt;&gt; "",IFERROR(IF(AVERAGE(AV97,AX97)&gt;=P$10,"Y","N"),""),"")</f>
        <v/>
      </c>
      <c r="BA97" s="194" t="str">
        <f aca="false">IF(B97 &lt;&gt; "", IFERROR(IF(C$16 = "PRELIM", SUMIF('Database (LECTURE-RES-PRAC)'!D$14:AG$14, "CLO9", 'Database (LECTURE-RES-PRAC)'!D94:AG94) / 'Grade computation'!F$12, IF(C$16 = "MIDTERM", SUMIF('Database (LECTURE-RES-PRAC)'!AJ$14:BM$14, "CLO9", 'Database (LECTURE-RES-PRAC)'!AJ94:BM94) / 'Grade computation'!G$12, IF(C$16 = "FINAL", SUMIF('Database (LECTURE-RES-PRAC)'!BP$14:CS$14, "CLO9", 'Database (LECTURE-RES-PRAC)'!BP94:CS94) / 'Grade computation'!H$12,""))),""),"")</f>
        <v/>
      </c>
      <c r="BB97" s="286" t="str">
        <f aca="false">IF(B97&lt;&gt;"",IF(BA97="","",IF(BA97&lt;0.5,1,IF(AND(BA97&gt;=0.5,BA97&lt;P$10),2,IF(BA97&gt;=P$10,3)))),"")</f>
        <v/>
      </c>
      <c r="BC97" s="194" t="str">
        <f aca="false">IF(B97 &lt;&gt; "",IF(AND('PRINTABLE (per grading)'!H$16="EXAM", 'PRINTABLE (per grading)'!B$13="Prelim"), IF(ISERROR(SUMIF('Exam (LECTURE ONLY)'!D$20:M$20, "CLO9", 'Exam (LECTURE ONLY)'!D99:M99) / 'Exam (LECTURE ONLY)'!AL$14), "", SUMIF('Exam (LECTURE ONLY)'!D$20:M$20, "CLO9", 'Exam (LECTURE ONLY)'!D99:M99) /'Exam (LECTURE ONLY)'!AL$14),
IF(AND('PRINTABLE (per grading)'!H$16="EXAM", 'PRINTABLE (per grading)'!B$13="Midterm"), IF(ISERROR(SUMIF('Exam (LECTURE ONLY)'!O$20:X$20, "CLO9", 'Exam (LECTURE ONLY)'!O99:X99) / 'Exam (LECTURE ONLY)'!AM$14), "", SUMIF('Exam (LECTURE ONLY)'!O$20:X$20, "CLO9", 'Exam (LECTURE ONLY)'!O99:X99) / 'Exam (LECTURE ONLY)'!AM$14),
IF(AND('PRINTABLE (per grading)'!H$16="EXAM", 'PRINTABLE (per grading)'!B$13="Final"), IF(ISERROR(SUMIF('Exam (LECTURE ONLY)'!Z$20:AI$20, "CLO9", 'Exam (LECTURE ONLY)'!Z99:AI99) / 'Exam (LECTURE ONLY)'!AN$14), "", SUMIF('Exam (LECTURE ONLY)'!Z$20:AI$20, "CLO9", 'Exam (LECTURE ONLY)'!Z99:AI99) / 'Exam (LECTURE ONLY)'!AN$14),
IF(AND('PRINTABLE (per grading)'!H$16="OUTPUT", 'PRINTABLE (per grading)'!B$13="Prelim"), IF(ISERROR(SUMIF(OUTPUT!C$20:M$20, "CLO9", OUTPUT!C99:M99) / OUTPUT!AL$14), "", SUMIF(OUTPUT!C$20:M$20, "CLO9", OUTPUT!C99:M99) / OUTPUT!AL$14),
IF(AND('PRINTABLE (per grading)'!H$16="OUTPUT", 'PRINTABLE (per grading)'!B$13="Midterm"), IF(ISERROR(SUMIF(OUTPUT!O$20:Y$20, "CLO9", OUTPUT!O99:Y99) / OUTPUT!AM$14), "", SUMIF(OUTPUT!O$20:Y$20, "CLO9", OUTPUT!O99:Y99) / OUTPUT!AM$14),
IF(AND('PRINTABLE (per grading)'!H$16="OUTPUT", 'PRINTABLE (per grading)'!B$13="Final"), IF(ISERROR(SUMIF(OUTPUT!AA$20:AI$20, "CLO9", OUTPUT!AA99:AI99) / OUTPUT!AN$14), "", SUMIF(OUTPUT!AA$20:AI$20, "CLO9", OUTPUT!AA99:AI99) / OUTPUT!AN$14),
"")))))),"")</f>
        <v/>
      </c>
      <c r="BD97" s="286" t="str">
        <f aca="false">IF(B97&lt;&gt;"",IF(BC97="","",IF(BC97&lt;0.5,1,IF(AND(BC97&gt;=0.5,BC97&lt;P$10),2,IF(BC97&gt;=P$10,3)))),"")</f>
        <v/>
      </c>
      <c r="BE97" s="287" t="str">
        <f aca="false">IF(B97 &lt;&gt; "",IFERROR(IF(AVERAGE(BA97,BC97)&gt;=P$10,"Y","N"),""),"")</f>
        <v/>
      </c>
      <c r="BF97" s="194" t="str">
        <f aca="false">IF(B97 &lt;&gt; "", IFERROR(IF(C$16 = "PRELIM", SUMIF('Database (LECTURE-RES-PRAC)'!D$14:AG$14, "CLO10", 'Database (LECTURE-RES-PRAC)'!D94:AG94) / 'Grade computation'!F$13, IF(C$16 = "MIDTERM", SUMIF('Database (LECTURE-RES-PRAC)'!AJ$14:BM$14, "CLO10", 'Database (LECTURE-RES-PRAC)'!AJ94:BM94) / 'Grade computation'!G$13, IF(C$16 = "FINAL", SUMIF('Database (LECTURE-RES-PRAC)'!BP$14:CS$14, "CLO10", 'Database (LECTURE-RES-PRAC)'!BP94:CS94) / 'Grade computation'!H$13,""))),""),"")</f>
        <v/>
      </c>
      <c r="BG97" s="286" t="str">
        <f aca="false">IF(B97&lt;&gt;"",IF(BF97="","",IF(BF97&lt;0.5,1,IF(AND(BF97&gt;=0.5,BF97&lt;P$10),2,IF(BF97&gt;=P$10,3)))),"")</f>
        <v/>
      </c>
      <c r="BH97" s="194" t="str">
        <f aca="false">IF(B97 &lt;&gt; "",IF(AND('PRINTABLE (per grading)'!H$16="EXAM", 'PRINTABLE (per grading)'!B$13="Prelim"), IF(ISERROR(SUMIF('Exam (LECTURE ONLY)'!D$20:M$20, "CLO10", 'Exam (LECTURE ONLY)'!D99:M99) / 'Exam (LECTURE ONLY)'!AL$15), "", SUMIF('Exam (LECTURE ONLY)'!D$20:M$20, "CLO10", 'Exam (LECTURE ONLY)'!D99:M99) /'Exam (LECTURE ONLY)'!AL$15),
IF(AND('PRINTABLE (per grading)'!H$16="EXAM", 'PRINTABLE (per grading)'!B$13="Midterm"), IF(ISERROR(SUMIF('Exam (LECTURE ONLY)'!O$20:X$20, "CLO10", 'Exam (LECTURE ONLY)'!O99:X99) / 'Exam (LECTURE ONLY)'!AM$15), "", SUMIF('Exam (LECTURE ONLY)'!O$20:X$20, "CLO10", 'Exam (LECTURE ONLY)'!O99:X99) / 'Exam (LECTURE ONLY)'!AM$15),
IF(AND('PRINTABLE (per grading)'!H$16="EXAM", 'PRINTABLE (per grading)'!B$13="Final"), IF(ISERROR(SUMIF('Exam (LECTURE ONLY)'!Z$20:AI$20, "CLO10", 'Exam (LECTURE ONLY)'!Z99:AI99) / 'Exam (LECTURE ONLY)'!AN$15), "", SUMIF('Exam (LECTURE ONLY)'!Z$20:AI$20, "CLO10", 'Exam (LECTURE ONLY)'!Z99:AI99) / 'Exam (LECTURE ONLY)'!AN$15),
IF(AND('PRINTABLE (per grading)'!H$16="OUTPUT", 'PRINTABLE (per grading)'!B$13="Prelim"), IF(ISERROR(SUMIF(OUTPUT!C$20:M$20, "CLO10", OUTPUT!C99:M99) / OUTPUT!AL$15), "", SUMIF(OUTPUT!C$20:M$20, "CLO10", OUTPUT!C99:M99) / OUTPUT!AL$15),
IF(AND('PRINTABLE (per grading)'!H$16="OUTPUT", 'PRINTABLE (per grading)'!B$13="Midterm"), IF(ISERROR(SUMIF(OUTPUT!O$20:Y$20, "CLO10", OUTPUT!O99:Y99) / OUTPUT!AM$15), "", SUMIF(OUTPUT!O$20:Y$20, "CLO10", OUTPUT!O99:Y99) / OUTPUT!AM$15),
IF(AND('PRINTABLE (per grading)'!H$16="OUTPUT", 'PRINTABLE (per grading)'!B$13="Final"), IF(ISERROR(SUMIF(OUTPUT!AA$20:AI$20, "CLO10", OUTPUT!AA99:AI99) / OUTPUT!AN$15), "", SUMIF(OUTPUT!AA$20:AI$20, "CLO10", OUTPUT!AA99:AI99) / OUTPUT!AN$15),
"")))))),"")</f>
        <v/>
      </c>
      <c r="BI97" s="286" t="str">
        <f aca="false">IF(B97&lt;&gt;"",IF(BH97="","",IF(BH97&lt;0.5,1,IF(AND(BH97&gt;=0.5,BH97&lt;P$10),2,IF(BH97&gt;=P$10,3)))),"")</f>
        <v/>
      </c>
      <c r="BJ97" s="287" t="str">
        <f aca="false">IF(B97 &lt;&gt; "",IFERROR(IF(AVERAGE(BF97,BH97)&gt;=P$10,"Y","N"),""),"")</f>
        <v/>
      </c>
      <c r="BK97" s="8"/>
    </row>
    <row r="98" customFormat="false" ht="19.5" hidden="false" customHeight="true" outlineLevel="0" collapsed="false">
      <c r="A98" s="228" t="str">
        <f aca="false">IF(ISBLANK('Database (LECTURE-RES-PRAC)'!A95),"",'Database (LECTURE-RES-PRAC)'!A95)</f>
        <v/>
      </c>
      <c r="B98" s="229" t="str">
        <f aca="false">IF(ISBLANK('Database (LECTURE-RES-PRAC)'!B95),"",'Database (LECTURE-RES-PRAC)'!B95)</f>
        <v/>
      </c>
      <c r="C98" s="230" t="str">
        <f aca="false">IF(B98&lt;&gt;"",IF(C$16="PRELIM",'Grade computation'!C98, IF(C$16="MIDTERM",'Grade computation'!K98, IF(C$16="FINAL",'Grade computation'!S98,""))),"")</f>
        <v/>
      </c>
      <c r="D98" s="231" t="str">
        <f aca="false">IF(B98&lt;&gt;"",IFERROR(IF(B$11="80-20", (((C98/C$19)*X$6)+X$7)*D$18, IF(B$11="60-40", (((C98/C$19)*Y$6)+Y$7)*D$18, 0)),0),"")</f>
        <v/>
      </c>
      <c r="E98" s="230" t="str">
        <f aca="false">IF(B98&lt;&gt;"", IF(C$16="PRELIM",'Grade computation'!E98, IF(C$16="MIDTERM",'Grade computation'!M98, IF(C$16="FINAL",'Grade computation'!U98,""))),"")</f>
        <v/>
      </c>
      <c r="F98" s="232" t="str">
        <f aca="false">IF(B98&lt;&gt;"",IFERROR(IF(B$11="80-20", (((E98/E$19)*X$6)+X$7)*F$18, IF(B$11="60-40", (((E98/E$19)*Y$6)+Y$7)*F$18, 0)),0),"")</f>
        <v/>
      </c>
      <c r="G98" s="233" t="str">
        <f aca="false">IF(B98&lt;&gt;"",IFERROR((D98+F98),0),"")</f>
        <v/>
      </c>
      <c r="H98" s="234" t="str">
        <f aca="false">IF(B98&lt;&gt;"",IF(C$16="PRELIM", 'Grade computation'!H98, IF(C$16="MIDTERM", 'Grade computation'!P98, IF(C$16="FINAL",'Grade computation'!X98, ""))),"")</f>
        <v/>
      </c>
      <c r="I98" s="233" t="str">
        <f aca="false">IF(B98&lt;&gt;"",IFERROR(IF(B$11="80-20", (((H98/H$19)*X$6)+X$7)*I$19, IF(B$11="60-40", (((H98/H$19)*Y$6)+Y$7)*I$19, 0)),0),"")</f>
        <v/>
      </c>
      <c r="J98" s="237" t="str">
        <f aca="false">IFERROR((G98+I98),"")</f>
        <v/>
      </c>
      <c r="K98" s="183" t="str">
        <f aca="false">IFERROR(IF(J98="","",IF(J98&gt;=75,"PASSED","FAILED")),"")</f>
        <v/>
      </c>
      <c r="L98" s="183"/>
      <c r="M98" s="194" t="str">
        <f aca="false">IF(B98 &lt;&gt; "", IFERROR(IF(C$16 = "PRELIM", SUMIF('Database (LECTURE-RES-PRAC)'!D$14:AG$14, "CLO1", 'Database (LECTURE-RES-PRAC)'!D95:AG95) / 'Grade computation'!F$4, IF(C$16 = "MIDTERM", SUMIF('Database (LECTURE-RES-PRAC)'!AJ$14:BM$14, "CLO1", 'Database (LECTURE-RES-PRAC)'!AJ95:BM95) / 'Grade computation'!G$4, IF(C$16 = "FINAL", SUMIF('Database (LECTURE-RES-PRAC)'!BP$14:CS$14, "CLO1", 'Database (LECTURE-RES-PRAC)'!BP95:CS95) / 'Grade computation'!H$4,""))),""),"")</f>
        <v/>
      </c>
      <c r="N98" s="286" t="str">
        <f aca="false">IF(B98&lt;&gt;"",IF(M98="","",IF(M98&lt;0.5,1,IF(AND(M98&gt;=0.5,M98&lt;P$10),2,IF(M98&gt;=P$10,3)))),"")</f>
        <v/>
      </c>
      <c r="O98" s="194" t="str">
        <f aca="false">IF(B98 &lt;&gt; "",IF(AND('PRINTABLE (per grading)'!H$16="EXAM", 'PRINTABLE (per grading)'!B$13="Prelim"), IF(ISERROR(SUMIF('Exam (LECTURE ONLY)'!D$20:M$20, "CLO1", 'Exam (LECTURE ONLY)'!D100:M100) / 'Exam (LECTURE ONLY)'!AL$6), "", SUMIF('Exam (LECTURE ONLY)'!D$20:M$20, "CLO1", 'Exam (LECTURE ONLY)'!D100:M100) /'Exam (LECTURE ONLY)'!AL$6),
IF(AND('PRINTABLE (per grading)'!H$16="EXAM", 'PRINTABLE (per grading)'!B$13="Midterm"), IF(ISERROR(SUMIF('Exam (LECTURE ONLY)'!O$20:X$20, "CLO1", 'Exam (LECTURE ONLY)'!O100:X100) / 'Exam (LECTURE ONLY)'!AM$6), "", SUMIF('Exam (LECTURE ONLY)'!O$20:X$20, "CLO1", 'Exam (LECTURE ONLY)'!O100:X100) / 'Exam (LECTURE ONLY)'!AM$6),
IF(AND('PRINTABLE (per grading)'!H$16="EXAM", 'PRINTABLE (per grading)'!B$13="Final"), IF(ISERROR(SUMIF('Exam (LECTURE ONLY)'!Z$20:AI$20, "CLO1", 'Exam (LECTURE ONLY)'!Z100:AI100) / 'Exam (LECTURE ONLY)'!AN$6), "", SUMIF('Exam (LECTURE ONLY)'!Z$20:AI$20, "CLO1", 'Exam (LECTURE ONLY)'!Z100:AI100) / 'Exam (LECTURE ONLY)'!AN$6),
IF(AND('PRINTABLE (per grading)'!H$16="OUTPUT", 'PRINTABLE (per grading)'!B$13="Prelim"), IF(ISERROR(SUMIF(OUTPUT!C$20:M$20, "CLO1", OUTPUT!C100:M100) / OUTPUT!AL$6), "", SUMIF(OUTPUT!C$20:M$20, "CLO1", OUTPUT!C100:M100) / OUTPUT!AL$6),
IF(AND('PRINTABLE (per grading)'!H$16="OUTPUT", 'PRINTABLE (per grading)'!B$13="Midterm"), IF(ISERROR(SUMIF(OUTPUT!O$20:Y$20, "CLO1", OUTPUT!O100:Y100) / OUTPUT!AM$6), "", SUMIF(OUTPUT!O$20:Y$20, "CLO1", OUTPUT!O100:Y100) / OUTPUT!AM$6),
IF(AND('PRINTABLE (per grading)'!H$16="OUTPUT", 'PRINTABLE (per grading)'!B$13="Final"), IF(ISERROR(SUMIF(OUTPUT!AA$20:AI$20, "CLO1", OUTPUT!AA100:AI100) / OUTPUT!AN$6), "", SUMIF(OUTPUT!AA$20:AI$20, "CLO1", OUTPUT!AA100:AI100) / OUTPUT!AN$6),
"")))))),"")</f>
        <v/>
      </c>
      <c r="P98" s="286" t="str">
        <f aca="false">IF(B98&lt;&gt;"",IF(O98="","",IF(O98&lt;0.5,1,IF(AND(O98&gt;=0.5,O98&lt;P$10),2,IF(O98&gt;=P$10,3)))),"")</f>
        <v/>
      </c>
      <c r="Q98" s="287" t="str">
        <f aca="false">IF(B98 &lt;&gt; "",IFERROR(IF(AVERAGE(M98,O98)&gt;=P$10,"Y","N"),""),"")</f>
        <v/>
      </c>
      <c r="R98" s="194" t="str">
        <f aca="false">IF(B98 &lt;&gt; "", IFERROR(IF(C$16 = "PRELIM", SUMIF('Database (LECTURE-RES-PRAC)'!D$14:AG$14, "CLO2", 'Database (LECTURE-RES-PRAC)'!D95:AG95) / 'Grade computation'!F$5, IF(C$16 = "MIDTERM", SUMIF('Database (LECTURE-RES-PRAC)'!AJ$14:BM$14, "CLO2", 'Database (LECTURE-RES-PRAC)'!AJ95:BM95) / 'Grade computation'!G$5, IF(C$16 = "FINAL", SUMIF('Database (LECTURE-RES-PRAC)'!BP$14:CS$14, "CLO2", 'Database (LECTURE-RES-PRAC)'!BP95:CS95) / 'Grade computation'!H$5,""))),""),"")</f>
        <v/>
      </c>
      <c r="S98" s="286" t="str">
        <f aca="false">IF(B98&lt;&gt;"",IF(R98="","",IF(R98&lt;0.5,1,IF(AND(R98&gt;=0.5,R98&lt;P$10),2,IF(R98&gt;=P$10,3)))),"")</f>
        <v/>
      </c>
      <c r="T98" s="194" t="str">
        <f aca="false">IF(B98 &lt;&gt; "",IF(AND('PRINTABLE (per grading)'!H$16="EXAM", 'PRINTABLE (per grading)'!B$13="Prelim"), IF(ISERROR(SUMIF('Exam (LECTURE ONLY)'!D$20:M$20, "CLO2", 'Exam (LECTURE ONLY)'!D100:M100) / 'Exam (LECTURE ONLY)'!AL$7), "", SUMIF('Exam (LECTURE ONLY)'!D$20:M$20, "CLO2", 'Exam (LECTURE ONLY)'!D100:M100) /'Exam (LECTURE ONLY)'!AL$7),
IF(AND('PRINTABLE (per grading)'!H$16="EXAM", 'PRINTABLE (per grading)'!B$13="Midterm"), IF(ISERROR(SUMIF('Exam (LECTURE ONLY)'!O$20:X$20, "CLO2", 'Exam (LECTURE ONLY)'!O100:X100) / 'Exam (LECTURE ONLY)'!AM$7), "", SUMIF('Exam (LECTURE ONLY)'!O$20:X$20, "CLO2", 'Exam (LECTURE ONLY)'!O100:X100) / 'Exam (LECTURE ONLY)'!AM$7),
IF(AND('PRINTABLE (per grading)'!H$16="EXAM", 'PRINTABLE (per grading)'!B$13="Final"), IF(ISERROR(SUMIF('Exam (LECTURE ONLY)'!Z$20:AI$20, "CLO2", 'Exam (LECTURE ONLY)'!Z100:AI100) / 'Exam (LECTURE ONLY)'!AN$7), "", SUMIF('Exam (LECTURE ONLY)'!Z$20:AI$20, "CLO2", 'Exam (LECTURE ONLY)'!Z100:AI100) / 'Exam (LECTURE ONLY)'!AN$7),
IF(AND('PRINTABLE (per grading)'!H$16="OUTPUT", 'PRINTABLE (per grading)'!B$13="Prelim"), IF(ISERROR(SUMIF(OUTPUT!C$20:M$20, "CLO2", OUTPUT!C100:M100) / OUTPUT!AL$7), "", SUMIF(OUTPUT!C$20:M$20, "CLO2", OUTPUT!C100:M100) / OUTPUT!AL$7),
IF(AND('PRINTABLE (per grading)'!H$16="OUTPUT", 'PRINTABLE (per grading)'!B$13="Midterm"), IF(ISERROR(SUMIF(OUTPUT!O$20:Y$20, "CLO2", OUTPUT!O100:Y100) / OUTPUT!AM$7), "", SUMIF(OUTPUT!O$20:Y$20, "CLO2", OUTPUT!O100:Y100) / OUTPUT!AM$7),
IF(AND('PRINTABLE (per grading)'!H$16="OUTPUT", 'PRINTABLE (per grading)'!B$13="Final"), IF(ISERROR(SUMIF(OUTPUT!AA$20:AI$20, "CLO2", OUTPUT!AA100:AI100) / OUTPUT!AN$7), "", SUMIF(OUTPUT!AA$20:AI$20, "CLO2", OUTPUT!AA100:AI100) / OUTPUT!AN$7),
"")))))),"")</f>
        <v/>
      </c>
      <c r="U98" s="286" t="str">
        <f aca="false">IF(B98&lt;&gt;"",IF(T98="","",IF(T98&lt;0.5,1,IF(AND(T98&gt;=0.5,T98&lt;P$10),2,IF(T98&gt;=P$10,3)))),"")</f>
        <v/>
      </c>
      <c r="V98" s="287" t="str">
        <f aca="false">IF(B98 &lt;&gt; "",IFERROR(IF(AVERAGE(R98,T98)&gt;=P$10,"Y","N"),""),"")</f>
        <v/>
      </c>
      <c r="W98" s="194" t="str">
        <f aca="false">IF(B98 &lt;&gt; "", IFERROR(IF(C$16 = "PRELIM", SUMIF('Database (LECTURE-RES-PRAC)'!D$14:AG$14, "CLO3", 'Database (LECTURE-RES-PRAC)'!D95:AG95) / 'Grade computation'!F$6, IF(C$16 = "MIDTERM", SUMIF('Database (LECTURE-RES-PRAC)'!AJ$14:BM$14, "CLO3", 'Database (LECTURE-RES-PRAC)'!AJ95:BM95) / 'Grade computation'!G$6, IF(C$16 = "FINAL", SUMIF('Database (LECTURE-RES-PRAC)'!BP$14:CS$14, "CLO3", 'Database (LECTURE-RES-PRAC)'!BP95:CS95) / 'Grade computation'!H$6,""))),""),"")</f>
        <v/>
      </c>
      <c r="X98" s="286" t="str">
        <f aca="false">IF(B98&lt;&gt;"",IF(W98="","",IF(W98&lt;0.5,1,IF(AND(W98&gt;=0.5,W98&lt;P$10),2,IF(W98&gt;=P$10,3)))),"")</f>
        <v/>
      </c>
      <c r="Y98" s="194" t="str">
        <f aca="false">IF(B98 &lt;&gt; "",IF(AND('PRINTABLE (per grading)'!H$16="EXAM", 'PRINTABLE (per grading)'!B$13="Prelim"), IF(ISERROR(SUMIF('Exam (LECTURE ONLY)'!D$20:M$20, "CLO3", 'Exam (LECTURE ONLY)'!D100:M100) / 'Exam (LECTURE ONLY)'!AL$8), "", SUMIF('Exam (LECTURE ONLY)'!D$20:M$20, "CLO3", 'Exam (LECTURE ONLY)'!D100:M100) /'Exam (LECTURE ONLY)'!AL$8),
IF(AND('PRINTABLE (per grading)'!H$16="EXAM", 'PRINTABLE (per grading)'!B$13="Midterm"), IF(ISERROR(SUMIF('Exam (LECTURE ONLY)'!O$20:X$20, "CLO3", 'Exam (LECTURE ONLY)'!O100:X100) / 'Exam (LECTURE ONLY)'!AM$8), "", SUMIF('Exam (LECTURE ONLY)'!O$20:X$20, "CLO3", 'Exam (LECTURE ONLY)'!O100:X100) / 'Exam (LECTURE ONLY)'!AM$8),
IF(AND('PRINTABLE (per grading)'!H$16="EXAM", 'PRINTABLE (per grading)'!B$13="Final"), IF(ISERROR(SUMIF('Exam (LECTURE ONLY)'!Z$20:AI$20, "CLO3", 'Exam (LECTURE ONLY)'!Z100:AI100) / 'Exam (LECTURE ONLY)'!AN$8), "", SUMIF('Exam (LECTURE ONLY)'!Z$20:AI$20, "CLO3", 'Exam (LECTURE ONLY)'!Z100:AI100) / 'Exam (LECTURE ONLY)'!AN$8),
IF(AND('PRINTABLE (per grading)'!H$16="OUTPUT", 'PRINTABLE (per grading)'!B$13="Prelim"), IF(ISERROR(SUMIF(OUTPUT!C$20:M$20, "CLO3", OUTPUT!C100:M100) / OUTPUT!AL$8), "", SUMIF(OUTPUT!C$20:M$20, "CLO3", OUTPUT!C100:M100) / OUTPUT!AL$8),
IF(AND('PRINTABLE (per grading)'!H$16="OUTPUT", 'PRINTABLE (per grading)'!B$13="Midterm"), IF(ISERROR(SUMIF(OUTPUT!O$20:Y$20, "CLO3", OUTPUT!O100:Y100) / OUTPUT!AM$8), "", SUMIF(OUTPUT!O$20:Y$20, "CLO3", OUTPUT!O100:Y100) / OUTPUT!AM$8),
IF(AND('PRINTABLE (per grading)'!H$16="OUTPUT", 'PRINTABLE (per grading)'!B$13="Final"), IF(ISERROR(SUMIF(OUTPUT!AA$20:AI$20, "CLO3", OUTPUT!AA100:AI100) / OUTPUT!AN$8), "", SUMIF(OUTPUT!AA$20:AI$20, "CLO3", OUTPUT!AA100:AI100) / OUTPUT!AN$8),
"" )))))),"")</f>
        <v/>
      </c>
      <c r="Z98" s="286" t="str">
        <f aca="false">IF(B98&lt;&gt;"",IF(Y98="","",IF(Y98&lt;0.5,1,IF(AND(Y98&gt;=0.5,Y98&lt;P$10),2,IF(Y98&gt;=P$10,3)))),"")</f>
        <v/>
      </c>
      <c r="AA98" s="287" t="str">
        <f aca="false">IF(B98 &lt;&gt; "",IFERROR(IF(AVERAGE(W98,Y98)&gt;=P$10,"Y","N"),""),"")</f>
        <v/>
      </c>
      <c r="AB98" s="194" t="str">
        <f aca="false">IF(B98 &lt;&gt; "", IFERROR(IF(C$16 = "PRELIM", SUMIF('Database (LECTURE-RES-PRAC)'!D$14:AG$14, "CLO4", 'Database (LECTURE-RES-PRAC)'!D95:AG95) / 'Grade computation'!F$7, IF(C$16 = "MIDTERM", SUMIF('Database (LECTURE-RES-PRAC)'!AJ$14:BM$14, "CLO4", 'Database (LECTURE-RES-PRAC)'!AJ95:BM95) / 'Grade computation'!G$7, IF(C$16 = "FINAL", SUMIF('Database (LECTURE-RES-PRAC)'!BP$14:CS$14, "CLO4", 'Database (LECTURE-RES-PRAC)'!BP95:CS95) / 'Grade computation'!H$7,""))),""),"")</f>
        <v/>
      </c>
      <c r="AC98" s="286" t="str">
        <f aca="false">IF(B98&lt;&gt;"",IF(AB98="","",IF(AB98&lt;0.5,1,IF(AND(AB98&gt;=0.5,AB98&lt;P$10),2,IF(AB98&gt;=P$10,3)))),"")</f>
        <v/>
      </c>
      <c r="AD98" s="194" t="str">
        <f aca="false">IF(B98 &lt;&gt; "",IF(AND('PRINTABLE (per grading)'!H$16="EXAM", 'PRINTABLE (per grading)'!B$13="Prelim"), IF(ISERROR(SUMIF('Exam (LECTURE ONLY)'!D$20:M$20, "CLO4", 'Exam (LECTURE ONLY)'!D100:M100) / 'Exam (LECTURE ONLY)'!AL$9), "", SUMIF('Exam (LECTURE ONLY)'!D$20:M$20, "CLO4", 'Exam (LECTURE ONLY)'!D100:M100) /'Exam (LECTURE ONLY)'!AL$9),
IF(AND('PRINTABLE (per grading)'!H$16="EXAM", 'PRINTABLE (per grading)'!B$13="Midterm"), IF(ISERROR(SUMIF('Exam (LECTURE ONLY)'!O$20:X$20, "CLO4", 'Exam (LECTURE ONLY)'!O100:X100) / 'Exam (LECTURE ONLY)'!AM$9), "", SUMIF('Exam (LECTURE ONLY)'!O$20:X$20, "CLO4", 'Exam (LECTURE ONLY)'!O100:X100) / 'Exam (LECTURE ONLY)'!AM$9),
IF(AND('PRINTABLE (per grading)'!H$16="EXAM", 'PRINTABLE (per grading)'!B$13="Final"), IF(ISERROR(SUMIF('Exam (LECTURE ONLY)'!Z$20:AI$20, "CLO4", 'Exam (LECTURE ONLY)'!Z100:AI100) / 'Exam (LECTURE ONLY)'!AN$9), "", SUMIF('Exam (LECTURE ONLY)'!Z$20:AI$20, "CLO4", 'Exam (LECTURE ONLY)'!Z100:AI100) / 'Exam (LECTURE ONLY)'!AN$9),
IF(AND('PRINTABLE (per grading)'!H$16="OUTPUT", 'PRINTABLE (per grading)'!B$13="Prelim"), IF(ISERROR(SUMIF(OUTPUT!C$20:M$20, "CLO4", OUTPUT!C100:M100) / OUTPUT!AL$9), "", SUMIF(OUTPUT!C$20:M$20, "CLO4", OUTPUT!C100:M100) / OUTPUT!AL$9),
IF(AND('PRINTABLE (per grading)'!H$16="OUTPUT", 'PRINTABLE (per grading)'!B$13="Midterm"), IF(ISERROR(SUMIF(OUTPUT!O$20:Y$20, "CLO4", OUTPUT!O100:Y100) / OUTPUT!AM$9), "", SUMIF(OUTPUT!O$20:Y$20, "CLO4", OUTPUT!O100:Y100) / OUTPUT!AM$9),
IF(AND('PRINTABLE (per grading)'!H$16="OUTPUT", 'PRINTABLE (per grading)'!B$13="Final"), IF(ISERROR(SUMIF(OUTPUT!AA$20:AI$20, "CLO4", OUTPUT!AA100:AI100) / OUTPUT!AN$9), "", SUMIF(OUTPUT!AA$20:AI$20, "CLO4", OUTPUT!AA100:AI100) / OUTPUT!AN$9),
"")))))),"")</f>
        <v/>
      </c>
      <c r="AE98" s="286" t="str">
        <f aca="false">IF(B98&lt;&gt;"",IF(AD98="","",IF(AD98&lt;0.5,1,IF(AND(AD98&gt;=0.5,AD98&lt;P$10),2,IF(AD98&gt;=P$10,3)))),"")</f>
        <v/>
      </c>
      <c r="AF98" s="287" t="str">
        <f aca="false">IF(B98 &lt;&gt; "",IFERROR(IF(AVERAGE(AB98,AD98)&gt;=P$10,"Y","N"),""),"")</f>
        <v/>
      </c>
      <c r="AG98" s="194" t="str">
        <f aca="false">IF(B98 &lt;&gt; "", IFERROR(IF(C$16 = "PRELIM", SUMIF('Database (LECTURE-RES-PRAC)'!D$14:AG$14, "CLO5", 'Database (LECTURE-RES-PRAC)'!D95:AG95) / 'Grade computation'!F$8, IF(C$16 = "MIDTERM", SUMIF('Database (LECTURE-RES-PRAC)'!AJ$14:BM$14, "CLO5", 'Database (LECTURE-RES-PRAC)'!AJ95:BM95) / 'Grade computation'!G$8, IF(C$16 = "FINAL", SUMIF('Database (LECTURE-RES-PRAC)'!BP$14:CS$14, "CLO5", 'Database (LECTURE-RES-PRAC)'!BP95:CS95) / 'Grade computation'!H$8,""))),""),"")</f>
        <v/>
      </c>
      <c r="AH98" s="286" t="str">
        <f aca="false">IF(B98&lt;&gt;"",IF(AG98="","",IF(AG98&lt;0.5,1,IF(AND(AG98&gt;=0.5,AG98&lt;P$10),2,IF(AG98&gt;=P$10,3)))),"")</f>
        <v/>
      </c>
      <c r="AI98" s="194" t="str">
        <f aca="false">IF(B98 &lt;&gt; "",IF(AND('PRINTABLE (per grading)'!H$16="EXAM", 'PRINTABLE (per grading)'!B$13="Prelim"), IF(ISERROR(SUMIF('Exam (LECTURE ONLY)'!D$20:M$20, "CLO5", 'Exam (LECTURE ONLY)'!D100:M100) / 'Exam (LECTURE ONLY)'!AL$10), "", SUMIF('Exam (LECTURE ONLY)'!D$20:M$20, "CLO5", 'Exam (LECTURE ONLY)'!D100:M100) /'Exam (LECTURE ONLY)'!AL$10),
IF(AND('PRINTABLE (per grading)'!H$16="EXAM", 'PRINTABLE (per grading)'!B$13="Midterm"), IF(ISERROR(SUMIF('Exam (LECTURE ONLY)'!O$20:X$20, "CLO5", 'Exam (LECTURE ONLY)'!O100:X100) / 'Exam (LECTURE ONLY)'!AM$10), "", SUMIF('Exam (LECTURE ONLY)'!O$20:X$20, "CLO5", 'Exam (LECTURE ONLY)'!O100:X100) / 'Exam (LECTURE ONLY)'!AM$10),
IF(AND('PRINTABLE (per grading)'!H$16="EXAM", 'PRINTABLE (per grading)'!B$13="Final"), IF(ISERROR(SUMIF('Exam (LECTURE ONLY)'!Z$20:AI$20, "CLO5", 'Exam (LECTURE ONLY)'!Z100:AI100) / 'Exam (LECTURE ONLY)'!AN$10), "", SUMIF('Exam (LECTURE ONLY)'!Z$20:AI$20, "CLO5", 'Exam (LECTURE ONLY)'!Z100:AI100) / 'Exam (LECTURE ONLY)'!AN$10),
IF(AND('PRINTABLE (per grading)'!H$16="OUTPUT", 'PRINTABLE (per grading)'!B$13="Prelim"), IF(ISERROR(SUMIF(OUTPUT!C$20:M$20, "CLO5", OUTPUT!C100:M100) / OUTPUT!AL$10), "", SUMIF(OUTPUT!C$20:M$20, "CLO5", OUTPUT!C100:M100) / OUTPUT!AL$10),
IF(AND('PRINTABLE (per grading)'!H$16="OUTPUT", 'PRINTABLE (per grading)'!B$13="Midterm"), IF(ISERROR(SUMIF(OUTPUT!O$20:Y$20, "CLO5", OUTPUT!O100:Y100) / OUTPUT!AM$10), "", SUMIF(OUTPUT!O$20:Y$20, "CLO5", OUTPUT!O100:Y100) / OUTPUT!AM$10),
IF(AND('PRINTABLE (per grading)'!H$16="OUTPUT", 'PRINTABLE (per grading)'!B$13="Final"), IF(ISERROR(SUMIF(OUTPUT!AA$20:AI$20, "CLO5", OUTPUT!AA100:AI100) / OUTPUT!AN$10), "", SUMIF(OUTPUT!AA$20:AI$20, "CLO5", OUTPUT!AA100:AI100) / OUTPUT!AN$10),
"")))))),"")</f>
        <v/>
      </c>
      <c r="AJ98" s="286" t="str">
        <f aca="false">IF(B98&lt;&gt;"",IF(AI98="","",IF(AI98&lt;0.5,1,IF(AND(AI98&gt;=0.5,AI98&lt;P$10),2,IF(AI98&gt;=P$10,3)))),"")</f>
        <v/>
      </c>
      <c r="AK98" s="287" t="str">
        <f aca="false">IF(B98 &lt;&gt; "",IFERROR(IF(AVERAGE(AG98,AI98)&gt;=P$10,"Y","N"),""),"")</f>
        <v/>
      </c>
      <c r="AL98" s="194" t="str">
        <f aca="false">IF(B98 &lt;&gt; "", IFERROR(IF(C$16 = "PRELIM", SUMIF('Database (LECTURE-RES-PRAC)'!D$14:AG$14, "CLO6", 'Database (LECTURE-RES-PRAC)'!D95:AG95) / 'Grade computation'!F$9, IF(C$16 = "MIDTERM", SUMIF('Database (LECTURE-RES-PRAC)'!AJ$14:BM$14, "CLO6", 'Database (LECTURE-RES-PRAC)'!AJ95:BM95) / 'Grade computation'!G$9, IF(C$16 = "FINAL", SUMIF('Database (LECTURE-RES-PRAC)'!BP$14:CS$14, "CLO6", 'Database (LECTURE-RES-PRAC)'!BP95:CS95) / 'Grade computation'!H$9,""))),""),"")</f>
        <v/>
      </c>
      <c r="AM98" s="286" t="str">
        <f aca="false">IF(B98&lt;&gt;"",IF(AL98="","",IF(AL98&lt;0.5,1,IF(AND(AL98&gt;=0.5,AL98&lt;P$10),2,IF(AL98&gt;=P$10,3)))),"")</f>
        <v/>
      </c>
      <c r="AN98" s="194" t="str">
        <f aca="false">IF(B98 &lt;&gt; "",IF(AND('PRINTABLE (per grading)'!H$16="EXAM", 'PRINTABLE (per grading)'!B$13="Prelim"), IF(ISERROR(SUMIF('Exam (LECTURE ONLY)'!D$20:M$20, "CLO6", 'Exam (LECTURE ONLY)'!D100:M100) / 'Exam (LECTURE ONLY)'!AL$11), "", SUMIF('Exam (LECTURE ONLY)'!D$20:M$20, "CLO6", 'Exam (LECTURE ONLY)'!D100:M100) /'Exam (LECTURE ONLY)'!AL$11),
IF(AND('PRINTABLE (per grading)'!H$16="EXAM", 'PRINTABLE (per grading)'!B$13="Midterm"), IF(ISERROR(SUMIF('Exam (LECTURE ONLY)'!O$20:X$20, "CLO6", 'Exam (LECTURE ONLY)'!O100:X100) / 'Exam (LECTURE ONLY)'!AM$11), "", SUMIF('Exam (LECTURE ONLY)'!O$20:X$20, "CLO6", 'Exam (LECTURE ONLY)'!O100:X100) / 'Exam (LECTURE ONLY)'!AM$11),
IF(AND('PRINTABLE (per grading)'!H$16="EXAM", 'PRINTABLE (per grading)'!B$13="Final"), IF(ISERROR(SUMIF('Exam (LECTURE ONLY)'!Z$20:AI$20, "CLO6", 'Exam (LECTURE ONLY)'!Z100:AI100) / 'Exam (LECTURE ONLY)'!AN$11), "", SUMIF('Exam (LECTURE ONLY)'!Z$20:AI$20, "CLO6", 'Exam (LECTURE ONLY)'!Z100:AI100) / 'Exam (LECTURE ONLY)'!AN$11),
IF(AND('PRINTABLE (per grading)'!H$16="OUTPUT", 'PRINTABLE (per grading)'!B$13="Prelim"), IF(ISERROR(SUMIF(OUTPUT!C$20:M$20, "CLO6", OUTPUT!C100:M100) / OUTPUT!AL$11), "", SUMIF(OUTPUT!C$20:M$20, "CLO6", OUTPUT!C100:M100) / OUTPUT!AL$11),
IF(AND('PRINTABLE (per grading)'!H$16="OUTPUT", 'PRINTABLE (per grading)'!B$13="Midterm"), IF(ISERROR(SUMIF(OUTPUT!O$20:Y$20, "CLO6", OUTPUT!O100:Y100) / OUTPUT!AM$11), "", SUMIF(OUTPUT!O$20:Y$20, "CLO6", OUTPUT!O100:Y100) / OUTPUT!AM$11),
IF(AND('PRINTABLE (per grading)'!H$16="OUTPUT", 'PRINTABLE (per grading)'!B$13="Final"), IF(ISERROR(SUMIF(OUTPUT!AA$20:AI$20, "CLO6", OUTPUT!AA100:AI100) / OUTPUT!AN$11), "", SUMIF(OUTPUT!AA$20:AI$20, "CLO6", OUTPUT!AA100:AI100) / OUTPUT!AN$11),
"")))))),"")</f>
        <v/>
      </c>
      <c r="AO98" s="286" t="str">
        <f aca="false">IF(B98&lt;&gt;"",IF(AN98="","",IF(AN98&lt;0.5,1,IF(AND(AN98&gt;=0.5,AN98&lt;P$10),2,IF(AN98&gt;=P$10,3)))),"")</f>
        <v/>
      </c>
      <c r="AP98" s="287" t="str">
        <f aca="false">IF(B98 &lt;&gt; "",IFERROR(IF(AVERAGE(AL98,AN98)&gt;=P$10,"Y","N"),""),"")</f>
        <v/>
      </c>
      <c r="AQ98" s="194" t="str">
        <f aca="false">IF(B98 &lt;&gt; "", IFERROR(IF(C$16 = "PRELIM", SUMIF('Database (LECTURE-RES-PRAC)'!D$14:AG$14, "CLO7", 'Database (LECTURE-RES-PRAC)'!D95:AG95) / 'Grade computation'!F$10, IF(C$16 = "MIDTERM", SUMIF('Database (LECTURE-RES-PRAC)'!AJ$14:BM$14, "CLO7", 'Database (LECTURE-RES-PRAC)'!AJ95:BM95) / 'Grade computation'!G$10, IF(C$16 = "FINAL", SUMIF('Database (LECTURE-RES-PRAC)'!BP$14:CS$14, "CLO7", 'Database (LECTURE-RES-PRAC)'!BP95:CS95) / 'Grade computation'!H$10,""))),""),"")</f>
        <v/>
      </c>
      <c r="AR98" s="286" t="str">
        <f aca="false">IF(B98&lt;&gt;"",IF(AQ98="","",IF(AQ98&lt;0.5,1,IF(AND(AQ98&gt;=0.5,AQ98&lt;P$10),2,IF(AQ98&gt;=P$10,3)))),"")</f>
        <v/>
      </c>
      <c r="AS98" s="194" t="str">
        <f aca="false">IF(B98 &lt;&gt; "",IF(AND('PRINTABLE (per grading)'!H$16="EXAM", 'PRINTABLE (per grading)'!B$13="Prelim"), IF(ISERROR(SUMIF('Exam (LECTURE ONLY)'!D$20:M$20, "CLO7", 'Exam (LECTURE ONLY)'!D100:M100) / 'Exam (LECTURE ONLY)'!AL$12), "", SUMIF('Exam (LECTURE ONLY)'!D$20:M$20, "CLO7", 'Exam (LECTURE ONLY)'!D100:M100) /'Exam (LECTURE ONLY)'!AL$12),
IF(AND('PRINTABLE (per grading)'!H$16="EXAM", 'PRINTABLE (per grading)'!B$13="Midterm"), IF(ISERROR(SUMIF('Exam (LECTURE ONLY)'!O$20:X$20, "CLO7", 'Exam (LECTURE ONLY)'!O100:X100) / 'Exam (LECTURE ONLY)'!AM$12), "", SUMIF('Exam (LECTURE ONLY)'!O$20:X$20, "CLO7", 'Exam (LECTURE ONLY)'!O100:X100) / 'Exam (LECTURE ONLY)'!AM$12),
IF(AND('PRINTABLE (per grading)'!H$16="EXAM", 'PRINTABLE (per grading)'!B$13="Final"), IF(ISERROR(SUMIF('Exam (LECTURE ONLY)'!Z$20:AI$20, "CLO7", 'Exam (LECTURE ONLY)'!Z100:AI100) / 'Exam (LECTURE ONLY)'!AN$12), "", SUMIF('Exam (LECTURE ONLY)'!Z$20:AI$20, "CLO7", 'Exam (LECTURE ONLY)'!Z100:AI100) / 'Exam (LECTURE ONLY)'!AN$12),
IF(AND('PRINTABLE (per grading)'!H$16="OUTPUT", 'PRINTABLE (per grading)'!B$13="Prelim"), IF(ISERROR(SUMIF(OUTPUT!C$20:M$20, "CLO7", OUTPUT!C100:M100) / OUTPUT!AL$12), "", SUMIF(OUTPUT!C$20:M$20, "CLO7", OUTPUT!C100:M100) / OUTPUT!AL$12),
IF(AND('PRINTABLE (per grading)'!H$16="OUTPUT", 'PRINTABLE (per grading)'!B$13="Midterm"), IF(ISERROR(SUMIF(OUTPUT!O$20:Y$20, "CLO7", OUTPUT!O100:Y100) / OUTPUT!AM$12), "", SUMIF(OUTPUT!O$20:Y$20, "CLO7", OUTPUT!O100:Y100) / OUTPUT!AM$12),
IF(AND('PRINTABLE (per grading)'!H$16="OUTPUT", 'PRINTABLE (per grading)'!B$13="Final"), IF(ISERROR(SUMIF(OUTPUT!AA$20:AI$20, "CLO7", OUTPUT!AA100:AI100) / OUTPUT!AN$12), "", SUMIF(OUTPUT!AA$20:AI$20, "CLO7", OUTPUT!AA100:AI100) / OUTPUT!AN$12),
"")))))),"")</f>
        <v/>
      </c>
      <c r="AT98" s="286" t="str">
        <f aca="false">IF(B98&lt;&gt;"",IF(AS98="","",IF(AS98&lt;0.5,1,IF(AND(AS98&gt;=0.5,AS98&lt;P$10),2,IF(AS98&gt;=P$10,3)))),"")</f>
        <v/>
      </c>
      <c r="AU98" s="287" t="str">
        <f aca="false">IF(B98 &lt;&gt; "",IFERROR(IF(AVERAGE(AQ98,AS98)&gt;=P$10,"Y","N"),""),"")</f>
        <v/>
      </c>
      <c r="AV98" s="194" t="str">
        <f aca="false">IF(B98 &lt;&gt; "", IFERROR(IF(C$16 = "PRELIM", SUMIF('Database (LECTURE-RES-PRAC)'!D$14:AG$14, "CLO8", 'Database (LECTURE-RES-PRAC)'!D95:AG95) / 'Grade computation'!F$11, IF(C$16 = "MIDTERM", SUMIF('Database (LECTURE-RES-PRAC)'!AJ$14:BM$14, "CLO8", 'Database (LECTURE-RES-PRAC)'!AJ95:BM95) / 'Grade computation'!G$11, IF(C$16 = "FINAL", SUMIF('Database (LECTURE-RES-PRAC)'!BP$14:CS$14, "CLO8", 'Database (LECTURE-RES-PRAC)'!BP95:CS95) / 'Grade computation'!H$11,""))),""),"")</f>
        <v/>
      </c>
      <c r="AW98" s="286" t="str">
        <f aca="false">IF(B98&lt;&gt;"",IF(AV98="","",IF(AV98&lt;0.5,1,IF(AND(AV98&gt;=0.5,AV98&lt;P$10),2,IF(AV98&gt;=P$10,3)))),"")</f>
        <v/>
      </c>
      <c r="AX98" s="194" t="str">
        <f aca="false">IF(B98 &lt;&gt; "",IF(AND('PRINTABLE (per grading)'!H$16="EXAM", 'PRINTABLE (per grading)'!B$13="Prelim"), IF(ISERROR(SUMIF('Exam (LECTURE ONLY)'!D$20:M$20, "CLO8", 'Exam (LECTURE ONLY)'!D100:M100) / 'Exam (LECTURE ONLY)'!AL$13), "", SUMIF('Exam (LECTURE ONLY)'!D$20:M$20, "CLO8", 'Exam (LECTURE ONLY)'!D100:M100) /'Exam (LECTURE ONLY)'!AL$13),
IF(AND('PRINTABLE (per grading)'!H$16="EXAM", 'PRINTABLE (per grading)'!B$13="Midterm"), IF(ISERROR(SUMIF('Exam (LECTURE ONLY)'!O$20:X$20, "CLO8", 'Exam (LECTURE ONLY)'!O100:X100) / 'Exam (LECTURE ONLY)'!AM$13), "", SUMIF('Exam (LECTURE ONLY)'!O$20:X$20, "CLO8", 'Exam (LECTURE ONLY)'!O100:X100) / 'Exam (LECTURE ONLY)'!AM$13),
IF(AND('PRINTABLE (per grading)'!H$16="EXAM", 'PRINTABLE (per grading)'!B$13="Final"), IF(ISERROR(SUMIF('Exam (LECTURE ONLY)'!Z$20:AI$20, "CLO8", 'Exam (LECTURE ONLY)'!Z100:AI100) / 'Exam (LECTURE ONLY)'!AN$13), "", SUMIF('Exam (LECTURE ONLY)'!Z$20:AI$20, "CLO8", 'Exam (LECTURE ONLY)'!Z100:AI100) / 'Exam (LECTURE ONLY)'!AN$13),
IF(AND('PRINTABLE (per grading)'!H$16="OUTPUT", 'PRINTABLE (per grading)'!B$13="Prelim"), IF(ISERROR(SUMIF(OUTPUT!C$20:M$20, "CLO8", OUTPUT!C100:M100) / OUTPUT!AL$13), "", SUMIF(OUTPUT!C$20:M$20, "CLO8", OUTPUT!C100:M100) / OUTPUT!AL$13),
IF(AND('PRINTABLE (per grading)'!H$16="OUTPUT", 'PRINTABLE (per grading)'!B$13="Midterm"), IF(ISERROR(SUMIF(OUTPUT!O$20:Y$20, "CLO8", OUTPUT!O100:Y100) / OUTPUT!AM$13), "", SUMIF(OUTPUT!O$20:Y$20, "CLO8", OUTPUT!O100:Y100) / OUTPUT!AM$13),
IF(AND('PRINTABLE (per grading)'!H$16="OUTPUT", 'PRINTABLE (per grading)'!B$13="Final"), IF(ISERROR(SUMIF(OUTPUT!AA$20:AI$20, "CLO8", OUTPUT!AA100:AI100) / OUTPUT!AN$13), "", SUMIF(OUTPUT!AA$20:AI$20, "CLO8", OUTPUT!AA100:AI100) / OUTPUT!AN$13),
"")))))),"")</f>
        <v/>
      </c>
      <c r="AY98" s="286" t="str">
        <f aca="false">IF(B98&lt;&gt;"",IF(AX98="","",IF(AX98&lt;0.5,1,IF(AND(AX98&gt;=0.5,AX98&lt;P$10),2,IF(AX98&gt;=P$10,3)))),"")</f>
        <v/>
      </c>
      <c r="AZ98" s="287" t="str">
        <f aca="false">IF(B98 &lt;&gt; "",IFERROR(IF(AVERAGE(AV98,AX98)&gt;=P$10,"Y","N"),""),"")</f>
        <v/>
      </c>
      <c r="BA98" s="194" t="str">
        <f aca="false">IF(B98 &lt;&gt; "", IFERROR(IF(C$16 = "PRELIM", SUMIF('Database (LECTURE-RES-PRAC)'!D$14:AG$14, "CLO9", 'Database (LECTURE-RES-PRAC)'!D95:AG95) / 'Grade computation'!F$12, IF(C$16 = "MIDTERM", SUMIF('Database (LECTURE-RES-PRAC)'!AJ$14:BM$14, "CLO9", 'Database (LECTURE-RES-PRAC)'!AJ95:BM95) / 'Grade computation'!G$12, IF(C$16 = "FINAL", SUMIF('Database (LECTURE-RES-PRAC)'!BP$14:CS$14, "CLO9", 'Database (LECTURE-RES-PRAC)'!BP95:CS95) / 'Grade computation'!H$12,""))),""),"")</f>
        <v/>
      </c>
      <c r="BB98" s="286" t="str">
        <f aca="false">IF(B98&lt;&gt;"",IF(BA98="","",IF(BA98&lt;0.5,1,IF(AND(BA98&gt;=0.5,BA98&lt;P$10),2,IF(BA98&gt;=P$10,3)))),"")</f>
        <v/>
      </c>
      <c r="BC98" s="194" t="str">
        <f aca="false">IF(B98 &lt;&gt; "",IF(AND('PRINTABLE (per grading)'!H$16="EXAM", 'PRINTABLE (per grading)'!B$13="Prelim"), IF(ISERROR(SUMIF('Exam (LECTURE ONLY)'!D$20:M$20, "CLO9", 'Exam (LECTURE ONLY)'!D100:M100) / 'Exam (LECTURE ONLY)'!AL$14), "", SUMIF('Exam (LECTURE ONLY)'!D$20:M$20, "CLO9", 'Exam (LECTURE ONLY)'!D100:M100) /'Exam (LECTURE ONLY)'!AL$14),
IF(AND('PRINTABLE (per grading)'!H$16="EXAM", 'PRINTABLE (per grading)'!B$13="Midterm"), IF(ISERROR(SUMIF('Exam (LECTURE ONLY)'!O$20:X$20, "CLO9", 'Exam (LECTURE ONLY)'!O100:X100) / 'Exam (LECTURE ONLY)'!AM$14), "", SUMIF('Exam (LECTURE ONLY)'!O$20:X$20, "CLO9", 'Exam (LECTURE ONLY)'!O100:X100) / 'Exam (LECTURE ONLY)'!AM$14),
IF(AND('PRINTABLE (per grading)'!H$16="EXAM", 'PRINTABLE (per grading)'!B$13="Final"), IF(ISERROR(SUMIF('Exam (LECTURE ONLY)'!Z$20:AI$20, "CLO9", 'Exam (LECTURE ONLY)'!Z100:AI100) / 'Exam (LECTURE ONLY)'!AN$14), "", SUMIF('Exam (LECTURE ONLY)'!Z$20:AI$20, "CLO9", 'Exam (LECTURE ONLY)'!Z100:AI100) / 'Exam (LECTURE ONLY)'!AN$14),
IF(AND('PRINTABLE (per grading)'!H$16="OUTPUT", 'PRINTABLE (per grading)'!B$13="Prelim"), IF(ISERROR(SUMIF(OUTPUT!C$20:M$20, "CLO9", OUTPUT!C100:M100) / OUTPUT!AL$14), "", SUMIF(OUTPUT!C$20:M$20, "CLO9", OUTPUT!C100:M100) / OUTPUT!AL$14),
IF(AND('PRINTABLE (per grading)'!H$16="OUTPUT", 'PRINTABLE (per grading)'!B$13="Midterm"), IF(ISERROR(SUMIF(OUTPUT!O$20:Y$20, "CLO9", OUTPUT!O100:Y100) / OUTPUT!AM$14), "", SUMIF(OUTPUT!O$20:Y$20, "CLO9", OUTPUT!O100:Y100) / OUTPUT!AM$14),
IF(AND('PRINTABLE (per grading)'!H$16="OUTPUT", 'PRINTABLE (per grading)'!B$13="Final"), IF(ISERROR(SUMIF(OUTPUT!AA$20:AI$20, "CLO9", OUTPUT!AA100:AI100) / OUTPUT!AN$14), "", SUMIF(OUTPUT!AA$20:AI$20, "CLO9", OUTPUT!AA100:AI100) / OUTPUT!AN$14),
"")))))),"")</f>
        <v/>
      </c>
      <c r="BD98" s="286" t="str">
        <f aca="false">IF(B98&lt;&gt;"",IF(BC98="","",IF(BC98&lt;0.5,1,IF(AND(BC98&gt;=0.5,BC98&lt;P$10),2,IF(BC98&gt;=P$10,3)))),"")</f>
        <v/>
      </c>
      <c r="BE98" s="287" t="str">
        <f aca="false">IF(B98 &lt;&gt; "",IFERROR(IF(AVERAGE(BA98,BC98)&gt;=P$10,"Y","N"),""),"")</f>
        <v/>
      </c>
      <c r="BF98" s="194" t="str">
        <f aca="false">IF(B98 &lt;&gt; "", IFERROR(IF(C$16 = "PRELIM", SUMIF('Database (LECTURE-RES-PRAC)'!D$14:AG$14, "CLO10", 'Database (LECTURE-RES-PRAC)'!D95:AG95) / 'Grade computation'!F$13, IF(C$16 = "MIDTERM", SUMIF('Database (LECTURE-RES-PRAC)'!AJ$14:BM$14, "CLO10", 'Database (LECTURE-RES-PRAC)'!AJ95:BM95) / 'Grade computation'!G$13, IF(C$16 = "FINAL", SUMIF('Database (LECTURE-RES-PRAC)'!BP$14:CS$14, "CLO10", 'Database (LECTURE-RES-PRAC)'!BP95:CS95) / 'Grade computation'!H$13,""))),""),"")</f>
        <v/>
      </c>
      <c r="BG98" s="286" t="str">
        <f aca="false">IF(B98&lt;&gt;"",IF(BF98="","",IF(BF98&lt;0.5,1,IF(AND(BF98&gt;=0.5,BF98&lt;P$10),2,IF(BF98&gt;=P$10,3)))),"")</f>
        <v/>
      </c>
      <c r="BH98" s="194" t="str">
        <f aca="false">IF(B98 &lt;&gt; "",IF(AND('PRINTABLE (per grading)'!H$16="EXAM", 'PRINTABLE (per grading)'!B$13="Prelim"), IF(ISERROR(SUMIF('Exam (LECTURE ONLY)'!D$20:M$20, "CLO10", 'Exam (LECTURE ONLY)'!D100:M100) / 'Exam (LECTURE ONLY)'!AL$15), "", SUMIF('Exam (LECTURE ONLY)'!D$20:M$20, "CLO10", 'Exam (LECTURE ONLY)'!D100:M100) /'Exam (LECTURE ONLY)'!AL$15),
IF(AND('PRINTABLE (per grading)'!H$16="EXAM", 'PRINTABLE (per grading)'!B$13="Midterm"), IF(ISERROR(SUMIF('Exam (LECTURE ONLY)'!O$20:X$20, "CLO10", 'Exam (LECTURE ONLY)'!O100:X100) / 'Exam (LECTURE ONLY)'!AM$15), "", SUMIF('Exam (LECTURE ONLY)'!O$20:X$20, "CLO10", 'Exam (LECTURE ONLY)'!O100:X100) / 'Exam (LECTURE ONLY)'!AM$15),
IF(AND('PRINTABLE (per grading)'!H$16="EXAM", 'PRINTABLE (per grading)'!B$13="Final"), IF(ISERROR(SUMIF('Exam (LECTURE ONLY)'!Z$20:AI$20, "CLO10", 'Exam (LECTURE ONLY)'!Z100:AI100) / 'Exam (LECTURE ONLY)'!AN$15), "", SUMIF('Exam (LECTURE ONLY)'!Z$20:AI$20, "CLO10", 'Exam (LECTURE ONLY)'!Z100:AI100) / 'Exam (LECTURE ONLY)'!AN$15),
IF(AND('PRINTABLE (per grading)'!H$16="OUTPUT", 'PRINTABLE (per grading)'!B$13="Prelim"), IF(ISERROR(SUMIF(OUTPUT!C$20:M$20, "CLO10", OUTPUT!C100:M100) / OUTPUT!AL$15), "", SUMIF(OUTPUT!C$20:M$20, "CLO10", OUTPUT!C100:M100) / OUTPUT!AL$15),
IF(AND('PRINTABLE (per grading)'!H$16="OUTPUT", 'PRINTABLE (per grading)'!B$13="Midterm"), IF(ISERROR(SUMIF(OUTPUT!O$20:Y$20, "CLO10", OUTPUT!O100:Y100) / OUTPUT!AM$15), "", SUMIF(OUTPUT!O$20:Y$20, "CLO10", OUTPUT!O100:Y100) / OUTPUT!AM$15),
IF(AND('PRINTABLE (per grading)'!H$16="OUTPUT", 'PRINTABLE (per grading)'!B$13="Final"), IF(ISERROR(SUMIF(OUTPUT!AA$20:AI$20, "CLO10", OUTPUT!AA100:AI100) / OUTPUT!AN$15), "", SUMIF(OUTPUT!AA$20:AI$20, "CLO10", OUTPUT!AA100:AI100) / OUTPUT!AN$15),
"")))))),"")</f>
        <v/>
      </c>
      <c r="BI98" s="286" t="str">
        <f aca="false">IF(B98&lt;&gt;"",IF(BH98="","",IF(BH98&lt;0.5,1,IF(AND(BH98&gt;=0.5,BH98&lt;P$10),2,IF(BH98&gt;=P$10,3)))),"")</f>
        <v/>
      </c>
      <c r="BJ98" s="287" t="str">
        <f aca="false">IF(B98 &lt;&gt; "",IFERROR(IF(AVERAGE(BF98,BH98)&gt;=P$10,"Y","N"),""),"")</f>
        <v/>
      </c>
      <c r="BK98" s="8"/>
    </row>
    <row r="99" customFormat="false" ht="19.5" hidden="false" customHeight="true" outlineLevel="0" collapsed="false">
      <c r="A99" s="183" t="str">
        <f aca="false">IF(ISBLANK('Database (LECTURE-RES-PRAC)'!A96),"",'Database (LECTURE-RES-PRAC)'!A96)</f>
        <v/>
      </c>
      <c r="B99" s="184" t="str">
        <f aca="false">IF(ISBLANK('Database (LECTURE-RES-PRAC)'!B96),"",'Database (LECTURE-RES-PRAC)'!B96)</f>
        <v/>
      </c>
      <c r="C99" s="230" t="str">
        <f aca="false">IF(B99&lt;&gt;"",IF(C$16="PRELIM",'Grade computation'!C99, IF(C$16="MIDTERM",'Grade computation'!K99, IF(C$16="FINAL",'Grade computation'!S99,""))),"")</f>
        <v/>
      </c>
      <c r="D99" s="231" t="str">
        <f aca="false">IF(B99&lt;&gt;"",IFERROR(IF(B$11="80-20", (((C99/C$19)*X$6)+X$7)*D$18, IF(B$11="60-40", (((C99/C$19)*Y$6)+Y$7)*D$18, 0)),0),"")</f>
        <v/>
      </c>
      <c r="E99" s="230" t="str">
        <f aca="false">IF(B99&lt;&gt;"", IF(C$16="PRELIM",'Grade computation'!E99, IF(C$16="MIDTERM",'Grade computation'!M99, IF(C$16="FINAL",'Grade computation'!U99,""))),"")</f>
        <v/>
      </c>
      <c r="F99" s="232" t="str">
        <f aca="false">IF(B99&lt;&gt;"",IFERROR(IF(B$11="80-20", (((E99/E$19)*X$6)+X$7)*F$18, IF(B$11="60-40", (((E99/E$19)*Y$6)+Y$7)*F$18, 0)),0),"")</f>
        <v/>
      </c>
      <c r="G99" s="233" t="str">
        <f aca="false">IF(B99&lt;&gt;"",IFERROR((D99+F99),0),"")</f>
        <v/>
      </c>
      <c r="H99" s="234" t="str">
        <f aca="false">IF(B99&lt;&gt;"",IF(C$16="PRELIM", 'Grade computation'!H99, IF(C$16="MIDTERM", 'Grade computation'!P99, IF(C$16="FINAL",'Grade computation'!X99, ""))),"")</f>
        <v/>
      </c>
      <c r="I99" s="233" t="str">
        <f aca="false">IF(B99&lt;&gt;"",IFERROR(IF(B$11="80-20", (((H99/H$19)*X$6)+X$7)*I$19, IF(B$11="60-40", (((H99/H$19)*Y$6)+Y$7)*I$19, 0)),0),"")</f>
        <v/>
      </c>
      <c r="J99" s="237" t="str">
        <f aca="false">IFERROR((G99+I99),"")</f>
        <v/>
      </c>
      <c r="K99" s="183" t="str">
        <f aca="false">IFERROR(IF(J99="","",IF(J99&gt;=75,"PASSED","FAILED")),"")</f>
        <v/>
      </c>
      <c r="L99" s="183"/>
      <c r="M99" s="194" t="str">
        <f aca="false">IF(B99 &lt;&gt; "", IFERROR(IF(C$16 = "PRELIM", SUMIF('Database (LECTURE-RES-PRAC)'!D$14:AG$14, "CLO1", 'Database (LECTURE-RES-PRAC)'!D96:AG96) / 'Grade computation'!F$4, IF(C$16 = "MIDTERM", SUMIF('Database (LECTURE-RES-PRAC)'!AJ$14:BM$14, "CLO1", 'Database (LECTURE-RES-PRAC)'!AJ96:BM96) / 'Grade computation'!G$4, IF(C$16 = "FINAL", SUMIF('Database (LECTURE-RES-PRAC)'!BP$14:CS$14, "CLO1", 'Database (LECTURE-RES-PRAC)'!BP96:CS96) / 'Grade computation'!H$4,""))),""),"")</f>
        <v/>
      </c>
      <c r="N99" s="286" t="str">
        <f aca="false">IF(B99&lt;&gt;"",IF(M99="","",IF(M99&lt;0.5,1,IF(AND(M99&gt;=0.5,M99&lt;P$10),2,IF(M99&gt;=P$10,3)))),"")</f>
        <v/>
      </c>
      <c r="O99" s="194" t="str">
        <f aca="false">IF(B99 &lt;&gt; "",IF(AND('PRINTABLE (per grading)'!H$16="EXAM", 'PRINTABLE (per grading)'!B$13="Prelim"), IF(ISERROR(SUMIF('Exam (LECTURE ONLY)'!D$20:M$20, "CLO1", 'Exam (LECTURE ONLY)'!D101:M101) / 'Exam (LECTURE ONLY)'!AL$6), "", SUMIF('Exam (LECTURE ONLY)'!D$20:M$20, "CLO1", 'Exam (LECTURE ONLY)'!D101:M101) /'Exam (LECTURE ONLY)'!AL$6),
IF(AND('PRINTABLE (per grading)'!H$16="EXAM", 'PRINTABLE (per grading)'!B$13="Midterm"), IF(ISERROR(SUMIF('Exam (LECTURE ONLY)'!O$20:X$20, "CLO1", 'Exam (LECTURE ONLY)'!O101:X101) / 'Exam (LECTURE ONLY)'!AM$6), "", SUMIF('Exam (LECTURE ONLY)'!O$20:X$20, "CLO1", 'Exam (LECTURE ONLY)'!O101:X101) / 'Exam (LECTURE ONLY)'!AM$6),
IF(AND('PRINTABLE (per grading)'!H$16="EXAM", 'PRINTABLE (per grading)'!B$13="Final"), IF(ISERROR(SUMIF('Exam (LECTURE ONLY)'!Z$20:AI$20, "CLO1", 'Exam (LECTURE ONLY)'!Z101:AI101) / 'Exam (LECTURE ONLY)'!AN$6), "", SUMIF('Exam (LECTURE ONLY)'!Z$20:AI$20, "CLO1", 'Exam (LECTURE ONLY)'!Z101:AI101) / 'Exam (LECTURE ONLY)'!AN$6),
IF(AND('PRINTABLE (per grading)'!H$16="OUTPUT", 'PRINTABLE (per grading)'!B$13="Prelim"), IF(ISERROR(SUMIF(OUTPUT!C$20:M$20, "CLO1", OUTPUT!C101:M101) / OUTPUT!AL$6), "", SUMIF(OUTPUT!C$20:M$20, "CLO1", OUTPUT!C101:M101) / OUTPUT!AL$6),
IF(AND('PRINTABLE (per grading)'!H$16="OUTPUT", 'PRINTABLE (per grading)'!B$13="Midterm"), IF(ISERROR(SUMIF(OUTPUT!O$20:Y$20, "CLO1", OUTPUT!O101:Y101) / OUTPUT!AM$6), "", SUMIF(OUTPUT!O$20:Y$20, "CLO1", OUTPUT!O101:Y101) / OUTPUT!AM$6),
IF(AND('PRINTABLE (per grading)'!H$16="OUTPUT", 'PRINTABLE (per grading)'!B$13="Final"), IF(ISERROR(SUMIF(OUTPUT!AA$20:AI$20, "CLO1", OUTPUT!AA101:AI101) / OUTPUT!AN$6), "", SUMIF(OUTPUT!AA$20:AI$20, "CLO1", OUTPUT!AA101:AI101) / OUTPUT!AN$6),
"")))))),"")</f>
        <v/>
      </c>
      <c r="P99" s="286" t="str">
        <f aca="false">IF(B99&lt;&gt;"",IF(O99="","",IF(O99&lt;0.5,1,IF(AND(O99&gt;=0.5,O99&lt;P$10),2,IF(O99&gt;=P$10,3)))),"")</f>
        <v/>
      </c>
      <c r="Q99" s="287" t="str">
        <f aca="false">IF(B99 &lt;&gt; "",IFERROR(IF(AVERAGE(M99,O99)&gt;=P$10,"Y","N"),""),"")</f>
        <v/>
      </c>
      <c r="R99" s="194" t="str">
        <f aca="false">IF(B99 &lt;&gt; "", IFERROR(IF(C$16 = "PRELIM", SUMIF('Database (LECTURE-RES-PRAC)'!D$14:AG$14, "CLO2", 'Database (LECTURE-RES-PRAC)'!D96:AG96) / 'Grade computation'!F$5, IF(C$16 = "MIDTERM", SUMIF('Database (LECTURE-RES-PRAC)'!AJ$14:BM$14, "CLO2", 'Database (LECTURE-RES-PRAC)'!AJ96:BM96) / 'Grade computation'!G$5, IF(C$16 = "FINAL", SUMIF('Database (LECTURE-RES-PRAC)'!BP$14:CS$14, "CLO2", 'Database (LECTURE-RES-PRAC)'!BP96:CS96) / 'Grade computation'!H$5,""))),""),"")</f>
        <v/>
      </c>
      <c r="S99" s="286" t="str">
        <f aca="false">IF(B99&lt;&gt;"",IF(R99="","",IF(R99&lt;0.5,1,IF(AND(R99&gt;=0.5,R99&lt;P$10),2,IF(R99&gt;=P$10,3)))),"")</f>
        <v/>
      </c>
      <c r="T99" s="194" t="str">
        <f aca="false">IF(B99 &lt;&gt; "",IF(AND('PRINTABLE (per grading)'!H$16="EXAM", 'PRINTABLE (per grading)'!B$13="Prelim"), IF(ISERROR(SUMIF('Exam (LECTURE ONLY)'!D$20:M$20, "CLO2", 'Exam (LECTURE ONLY)'!D101:M101) / 'Exam (LECTURE ONLY)'!AL$7), "", SUMIF('Exam (LECTURE ONLY)'!D$20:M$20, "CLO2", 'Exam (LECTURE ONLY)'!D101:M101) /'Exam (LECTURE ONLY)'!AL$7),
IF(AND('PRINTABLE (per grading)'!H$16="EXAM", 'PRINTABLE (per grading)'!B$13="Midterm"), IF(ISERROR(SUMIF('Exam (LECTURE ONLY)'!O$20:X$20, "CLO2", 'Exam (LECTURE ONLY)'!O101:X101) / 'Exam (LECTURE ONLY)'!AM$7), "", SUMIF('Exam (LECTURE ONLY)'!O$20:X$20, "CLO2", 'Exam (LECTURE ONLY)'!O101:X101) / 'Exam (LECTURE ONLY)'!AM$7),
IF(AND('PRINTABLE (per grading)'!H$16="EXAM", 'PRINTABLE (per grading)'!B$13="Final"), IF(ISERROR(SUMIF('Exam (LECTURE ONLY)'!Z$20:AI$20, "CLO2", 'Exam (LECTURE ONLY)'!Z101:AI101) / 'Exam (LECTURE ONLY)'!AN$7), "", SUMIF('Exam (LECTURE ONLY)'!Z$20:AI$20, "CLO2", 'Exam (LECTURE ONLY)'!Z101:AI101) / 'Exam (LECTURE ONLY)'!AN$7),
IF(AND('PRINTABLE (per grading)'!H$16="OUTPUT", 'PRINTABLE (per grading)'!B$13="Prelim"), IF(ISERROR(SUMIF(OUTPUT!C$20:M$20, "CLO2", OUTPUT!C101:M101) / OUTPUT!AL$7), "", SUMIF(OUTPUT!C$20:M$20, "CLO2", OUTPUT!C101:M101) / OUTPUT!AL$7),
IF(AND('PRINTABLE (per grading)'!H$16="OUTPUT", 'PRINTABLE (per grading)'!B$13="Midterm"), IF(ISERROR(SUMIF(OUTPUT!O$20:Y$20, "CLO2", OUTPUT!O101:Y101) / OUTPUT!AM$7), "", SUMIF(OUTPUT!O$20:Y$20, "CLO2", OUTPUT!O101:Y101) / OUTPUT!AM$7),
IF(AND('PRINTABLE (per grading)'!H$16="OUTPUT", 'PRINTABLE (per grading)'!B$13="Final"), IF(ISERROR(SUMIF(OUTPUT!AA$20:AI$20, "CLO2", OUTPUT!AA101:AI101) / OUTPUT!AN$7), "", SUMIF(OUTPUT!AA$20:AI$20, "CLO2", OUTPUT!AA101:AI101) / OUTPUT!AN$7),
"")))))),"")</f>
        <v/>
      </c>
      <c r="U99" s="286" t="str">
        <f aca="false">IF(B99&lt;&gt;"",IF(T99="","",IF(T99&lt;0.5,1,IF(AND(T99&gt;=0.5,T99&lt;P$10),2,IF(T99&gt;=P$10,3)))),"")</f>
        <v/>
      </c>
      <c r="V99" s="287" t="str">
        <f aca="false">IF(B99 &lt;&gt; "",IFERROR(IF(AVERAGE(R99,T99)&gt;=P$10,"Y","N"),""),"")</f>
        <v/>
      </c>
      <c r="W99" s="194" t="str">
        <f aca="false">IF(B99 &lt;&gt; "", IFERROR(IF(C$16 = "PRELIM", SUMIF('Database (LECTURE-RES-PRAC)'!D$14:AG$14, "CLO3", 'Database (LECTURE-RES-PRAC)'!D96:AG96) / 'Grade computation'!F$6, IF(C$16 = "MIDTERM", SUMIF('Database (LECTURE-RES-PRAC)'!AJ$14:BM$14, "CLO3", 'Database (LECTURE-RES-PRAC)'!AJ96:BM96) / 'Grade computation'!G$6, IF(C$16 = "FINAL", SUMIF('Database (LECTURE-RES-PRAC)'!BP$14:CS$14, "CLO3", 'Database (LECTURE-RES-PRAC)'!BP96:CS96) / 'Grade computation'!H$6,""))),""),"")</f>
        <v/>
      </c>
      <c r="X99" s="286" t="str">
        <f aca="false">IF(B99&lt;&gt;"",IF(W99="","",IF(W99&lt;0.5,1,IF(AND(W99&gt;=0.5,W99&lt;P$10),2,IF(W99&gt;=P$10,3)))),"")</f>
        <v/>
      </c>
      <c r="Y99" s="194" t="str">
        <f aca="false">IF(B99 &lt;&gt; "",IF(AND('PRINTABLE (per grading)'!H$16="EXAM", 'PRINTABLE (per grading)'!B$13="Prelim"), IF(ISERROR(SUMIF('Exam (LECTURE ONLY)'!D$20:M$20, "CLO3", 'Exam (LECTURE ONLY)'!D101:M101) / 'Exam (LECTURE ONLY)'!AL$8), "", SUMIF('Exam (LECTURE ONLY)'!D$20:M$20, "CLO3", 'Exam (LECTURE ONLY)'!D101:M101) /'Exam (LECTURE ONLY)'!AL$8),
IF(AND('PRINTABLE (per grading)'!H$16="EXAM", 'PRINTABLE (per grading)'!B$13="Midterm"), IF(ISERROR(SUMIF('Exam (LECTURE ONLY)'!O$20:X$20, "CLO3", 'Exam (LECTURE ONLY)'!O101:X101) / 'Exam (LECTURE ONLY)'!AM$8), "", SUMIF('Exam (LECTURE ONLY)'!O$20:X$20, "CLO3", 'Exam (LECTURE ONLY)'!O101:X101) / 'Exam (LECTURE ONLY)'!AM$8),
IF(AND('PRINTABLE (per grading)'!H$16="EXAM", 'PRINTABLE (per grading)'!B$13="Final"), IF(ISERROR(SUMIF('Exam (LECTURE ONLY)'!Z$20:AI$20, "CLO3", 'Exam (LECTURE ONLY)'!Z101:AI101) / 'Exam (LECTURE ONLY)'!AN$8), "", SUMIF('Exam (LECTURE ONLY)'!Z$20:AI$20, "CLO3", 'Exam (LECTURE ONLY)'!Z101:AI101) / 'Exam (LECTURE ONLY)'!AN$8),
IF(AND('PRINTABLE (per grading)'!H$16="OUTPUT", 'PRINTABLE (per grading)'!B$13="Prelim"), IF(ISERROR(SUMIF(OUTPUT!C$20:M$20, "CLO3", OUTPUT!C101:M101) / OUTPUT!AL$8), "", SUMIF(OUTPUT!C$20:M$20, "CLO3", OUTPUT!C101:M101) / OUTPUT!AL$8),
IF(AND('PRINTABLE (per grading)'!H$16="OUTPUT", 'PRINTABLE (per grading)'!B$13="Midterm"), IF(ISERROR(SUMIF(OUTPUT!O$20:Y$20, "CLO3", OUTPUT!O101:Y101) / OUTPUT!AM$8), "", SUMIF(OUTPUT!O$20:Y$20, "CLO3", OUTPUT!O101:Y101) / OUTPUT!AM$8),
IF(AND('PRINTABLE (per grading)'!H$16="OUTPUT", 'PRINTABLE (per grading)'!B$13="Final"), IF(ISERROR(SUMIF(OUTPUT!AA$20:AI$20, "CLO3", OUTPUT!AA101:AI101) / OUTPUT!AN$8), "", SUMIF(OUTPUT!AA$20:AI$20, "CLO3", OUTPUT!AA101:AI101) / OUTPUT!AN$8),
"" )))))),"")</f>
        <v/>
      </c>
      <c r="Z99" s="286" t="str">
        <f aca="false">IF(B99&lt;&gt;"",IF(Y99="","",IF(Y99&lt;0.5,1,IF(AND(Y99&gt;=0.5,Y99&lt;P$10),2,IF(Y99&gt;=P$10,3)))),"")</f>
        <v/>
      </c>
      <c r="AA99" s="287" t="str">
        <f aca="false">IF(B99 &lt;&gt; "",IFERROR(IF(AVERAGE(W99,Y99)&gt;=P$10,"Y","N"),""),"")</f>
        <v/>
      </c>
      <c r="AB99" s="194" t="str">
        <f aca="false">IF(B99 &lt;&gt; "", IFERROR(IF(C$16 = "PRELIM", SUMIF('Database (LECTURE-RES-PRAC)'!D$14:AG$14, "CLO4", 'Database (LECTURE-RES-PRAC)'!D96:AG96) / 'Grade computation'!F$7, IF(C$16 = "MIDTERM", SUMIF('Database (LECTURE-RES-PRAC)'!AJ$14:BM$14, "CLO4", 'Database (LECTURE-RES-PRAC)'!AJ96:BM96) / 'Grade computation'!G$7, IF(C$16 = "FINAL", SUMIF('Database (LECTURE-RES-PRAC)'!BP$14:CS$14, "CLO4", 'Database (LECTURE-RES-PRAC)'!BP96:CS96) / 'Grade computation'!H$7,""))),""),"")</f>
        <v/>
      </c>
      <c r="AC99" s="286" t="str">
        <f aca="false">IF(B99&lt;&gt;"",IF(AB99="","",IF(AB99&lt;0.5,1,IF(AND(AB99&gt;=0.5,AB99&lt;P$10),2,IF(AB99&gt;=P$10,3)))),"")</f>
        <v/>
      </c>
      <c r="AD99" s="194" t="str">
        <f aca="false">IF(B99 &lt;&gt; "",IF(AND('PRINTABLE (per grading)'!H$16="EXAM", 'PRINTABLE (per grading)'!B$13="Prelim"), IF(ISERROR(SUMIF('Exam (LECTURE ONLY)'!D$20:M$20, "CLO4", 'Exam (LECTURE ONLY)'!D101:M101) / 'Exam (LECTURE ONLY)'!AL$9), "", SUMIF('Exam (LECTURE ONLY)'!D$20:M$20, "CLO4", 'Exam (LECTURE ONLY)'!D101:M101) /'Exam (LECTURE ONLY)'!AL$9),
IF(AND('PRINTABLE (per grading)'!H$16="EXAM", 'PRINTABLE (per grading)'!B$13="Midterm"), IF(ISERROR(SUMIF('Exam (LECTURE ONLY)'!O$20:X$20, "CLO4", 'Exam (LECTURE ONLY)'!O101:X101) / 'Exam (LECTURE ONLY)'!AM$9), "", SUMIF('Exam (LECTURE ONLY)'!O$20:X$20, "CLO4", 'Exam (LECTURE ONLY)'!O101:X101) / 'Exam (LECTURE ONLY)'!AM$9),
IF(AND('PRINTABLE (per grading)'!H$16="EXAM", 'PRINTABLE (per grading)'!B$13="Final"), IF(ISERROR(SUMIF('Exam (LECTURE ONLY)'!Z$20:AI$20, "CLO4", 'Exam (LECTURE ONLY)'!Z101:AI101) / 'Exam (LECTURE ONLY)'!AN$9), "", SUMIF('Exam (LECTURE ONLY)'!Z$20:AI$20, "CLO4", 'Exam (LECTURE ONLY)'!Z101:AI101) / 'Exam (LECTURE ONLY)'!AN$9),
IF(AND('PRINTABLE (per grading)'!H$16="OUTPUT", 'PRINTABLE (per grading)'!B$13="Prelim"), IF(ISERROR(SUMIF(OUTPUT!C$20:M$20, "CLO4", OUTPUT!C101:M101) / OUTPUT!AL$9), "", SUMIF(OUTPUT!C$20:M$20, "CLO4", OUTPUT!C101:M101) / OUTPUT!AL$9),
IF(AND('PRINTABLE (per grading)'!H$16="OUTPUT", 'PRINTABLE (per grading)'!B$13="Midterm"), IF(ISERROR(SUMIF(OUTPUT!O$20:Y$20, "CLO4", OUTPUT!O101:Y101) / OUTPUT!AM$9), "", SUMIF(OUTPUT!O$20:Y$20, "CLO4", OUTPUT!O101:Y101) / OUTPUT!AM$9),
IF(AND('PRINTABLE (per grading)'!H$16="OUTPUT", 'PRINTABLE (per grading)'!B$13="Final"), IF(ISERROR(SUMIF(OUTPUT!AA$20:AI$20, "CLO4", OUTPUT!AA101:AI101) / OUTPUT!AN$9), "", SUMIF(OUTPUT!AA$20:AI$20, "CLO4", OUTPUT!AA101:AI101) / OUTPUT!AN$9),
"")))))),"")</f>
        <v/>
      </c>
      <c r="AE99" s="286" t="str">
        <f aca="false">IF(B99&lt;&gt;"",IF(AD99="","",IF(AD99&lt;0.5,1,IF(AND(AD99&gt;=0.5,AD99&lt;P$10),2,IF(AD99&gt;=P$10,3)))),"")</f>
        <v/>
      </c>
      <c r="AF99" s="287" t="str">
        <f aca="false">IF(B99 &lt;&gt; "",IFERROR(IF(AVERAGE(AB99,AD99)&gt;=P$10,"Y","N"),""),"")</f>
        <v/>
      </c>
      <c r="AG99" s="194" t="str">
        <f aca="false">IF(B99 &lt;&gt; "", IFERROR(IF(C$16 = "PRELIM", SUMIF('Database (LECTURE-RES-PRAC)'!D$14:AG$14, "CLO5", 'Database (LECTURE-RES-PRAC)'!D96:AG96) / 'Grade computation'!F$8, IF(C$16 = "MIDTERM", SUMIF('Database (LECTURE-RES-PRAC)'!AJ$14:BM$14, "CLO5", 'Database (LECTURE-RES-PRAC)'!AJ96:BM96) / 'Grade computation'!G$8, IF(C$16 = "FINAL", SUMIF('Database (LECTURE-RES-PRAC)'!BP$14:CS$14, "CLO5", 'Database (LECTURE-RES-PRAC)'!BP96:CS96) / 'Grade computation'!H$8,""))),""),"")</f>
        <v/>
      </c>
      <c r="AH99" s="286" t="str">
        <f aca="false">IF(B99&lt;&gt;"",IF(AG99="","",IF(AG99&lt;0.5,1,IF(AND(AG99&gt;=0.5,AG99&lt;P$10),2,IF(AG99&gt;=P$10,3)))),"")</f>
        <v/>
      </c>
      <c r="AI99" s="194" t="str">
        <f aca="false">IF(B99 &lt;&gt; "",IF(AND('PRINTABLE (per grading)'!H$16="EXAM", 'PRINTABLE (per grading)'!B$13="Prelim"), IF(ISERROR(SUMIF('Exam (LECTURE ONLY)'!D$20:M$20, "CLO5", 'Exam (LECTURE ONLY)'!D101:M101) / 'Exam (LECTURE ONLY)'!AL$10), "", SUMIF('Exam (LECTURE ONLY)'!D$20:M$20, "CLO5", 'Exam (LECTURE ONLY)'!D101:M101) /'Exam (LECTURE ONLY)'!AL$10),
IF(AND('PRINTABLE (per grading)'!H$16="EXAM", 'PRINTABLE (per grading)'!B$13="Midterm"), IF(ISERROR(SUMIF('Exam (LECTURE ONLY)'!O$20:X$20, "CLO5", 'Exam (LECTURE ONLY)'!O101:X101) / 'Exam (LECTURE ONLY)'!AM$10), "", SUMIF('Exam (LECTURE ONLY)'!O$20:X$20, "CLO5", 'Exam (LECTURE ONLY)'!O101:X101) / 'Exam (LECTURE ONLY)'!AM$10),
IF(AND('PRINTABLE (per grading)'!H$16="EXAM", 'PRINTABLE (per grading)'!B$13="Final"), IF(ISERROR(SUMIF('Exam (LECTURE ONLY)'!Z$20:AI$20, "CLO5", 'Exam (LECTURE ONLY)'!Z101:AI101) / 'Exam (LECTURE ONLY)'!AN$10), "", SUMIF('Exam (LECTURE ONLY)'!Z$20:AI$20, "CLO5", 'Exam (LECTURE ONLY)'!Z101:AI101) / 'Exam (LECTURE ONLY)'!AN$10),
IF(AND('PRINTABLE (per grading)'!H$16="OUTPUT", 'PRINTABLE (per grading)'!B$13="Prelim"), IF(ISERROR(SUMIF(OUTPUT!C$20:M$20, "CLO5", OUTPUT!C101:M101) / OUTPUT!AL$10), "", SUMIF(OUTPUT!C$20:M$20, "CLO5", OUTPUT!C101:M101) / OUTPUT!AL$10),
IF(AND('PRINTABLE (per grading)'!H$16="OUTPUT", 'PRINTABLE (per grading)'!B$13="Midterm"), IF(ISERROR(SUMIF(OUTPUT!O$20:Y$20, "CLO5", OUTPUT!O101:Y101) / OUTPUT!AM$10), "", SUMIF(OUTPUT!O$20:Y$20, "CLO5", OUTPUT!O101:Y101) / OUTPUT!AM$10),
IF(AND('PRINTABLE (per grading)'!H$16="OUTPUT", 'PRINTABLE (per grading)'!B$13="Final"), IF(ISERROR(SUMIF(OUTPUT!AA$20:AI$20, "CLO5", OUTPUT!AA101:AI101) / OUTPUT!AN$10), "", SUMIF(OUTPUT!AA$20:AI$20, "CLO5", OUTPUT!AA101:AI101) / OUTPUT!AN$10),
"")))))),"")</f>
        <v/>
      </c>
      <c r="AJ99" s="286" t="str">
        <f aca="false">IF(B99&lt;&gt;"",IF(AI99="","",IF(AI99&lt;0.5,1,IF(AND(AI99&gt;=0.5,AI99&lt;P$10),2,IF(AI99&gt;=P$10,3)))),"")</f>
        <v/>
      </c>
      <c r="AK99" s="287" t="str">
        <f aca="false">IF(B99 &lt;&gt; "",IFERROR(IF(AVERAGE(AG99,AI99)&gt;=P$10,"Y","N"),""),"")</f>
        <v/>
      </c>
      <c r="AL99" s="194" t="str">
        <f aca="false">IF(B99 &lt;&gt; "", IFERROR(IF(C$16 = "PRELIM", SUMIF('Database (LECTURE-RES-PRAC)'!D$14:AG$14, "CLO6", 'Database (LECTURE-RES-PRAC)'!D96:AG96) / 'Grade computation'!F$9, IF(C$16 = "MIDTERM", SUMIF('Database (LECTURE-RES-PRAC)'!AJ$14:BM$14, "CLO6", 'Database (LECTURE-RES-PRAC)'!AJ96:BM96) / 'Grade computation'!G$9, IF(C$16 = "FINAL", SUMIF('Database (LECTURE-RES-PRAC)'!BP$14:CS$14, "CLO6", 'Database (LECTURE-RES-PRAC)'!BP96:CS96) / 'Grade computation'!H$9,""))),""),"")</f>
        <v/>
      </c>
      <c r="AM99" s="286" t="str">
        <f aca="false">IF(B99&lt;&gt;"",IF(AL99="","",IF(AL99&lt;0.5,1,IF(AND(AL99&gt;=0.5,AL99&lt;P$10),2,IF(AL99&gt;=P$10,3)))),"")</f>
        <v/>
      </c>
      <c r="AN99" s="194" t="str">
        <f aca="false">IF(B99 &lt;&gt; "",IF(AND('PRINTABLE (per grading)'!H$16="EXAM", 'PRINTABLE (per grading)'!B$13="Prelim"), IF(ISERROR(SUMIF('Exam (LECTURE ONLY)'!D$20:M$20, "CLO6", 'Exam (LECTURE ONLY)'!D101:M101) / 'Exam (LECTURE ONLY)'!AL$11), "", SUMIF('Exam (LECTURE ONLY)'!D$20:M$20, "CLO6", 'Exam (LECTURE ONLY)'!D101:M101) /'Exam (LECTURE ONLY)'!AL$11),
IF(AND('PRINTABLE (per grading)'!H$16="EXAM", 'PRINTABLE (per grading)'!B$13="Midterm"), IF(ISERROR(SUMIF('Exam (LECTURE ONLY)'!O$20:X$20, "CLO6", 'Exam (LECTURE ONLY)'!O101:X101) / 'Exam (LECTURE ONLY)'!AM$11), "", SUMIF('Exam (LECTURE ONLY)'!O$20:X$20, "CLO6", 'Exam (LECTURE ONLY)'!O101:X101) / 'Exam (LECTURE ONLY)'!AM$11),
IF(AND('PRINTABLE (per grading)'!H$16="EXAM", 'PRINTABLE (per grading)'!B$13="Final"), IF(ISERROR(SUMIF('Exam (LECTURE ONLY)'!Z$20:AI$20, "CLO6", 'Exam (LECTURE ONLY)'!Z101:AI101) / 'Exam (LECTURE ONLY)'!AN$11), "", SUMIF('Exam (LECTURE ONLY)'!Z$20:AI$20, "CLO6", 'Exam (LECTURE ONLY)'!Z101:AI101) / 'Exam (LECTURE ONLY)'!AN$11),
IF(AND('PRINTABLE (per grading)'!H$16="OUTPUT", 'PRINTABLE (per grading)'!B$13="Prelim"), IF(ISERROR(SUMIF(OUTPUT!C$20:M$20, "CLO6", OUTPUT!C101:M101) / OUTPUT!AL$11), "", SUMIF(OUTPUT!C$20:M$20, "CLO6", OUTPUT!C101:M101) / OUTPUT!AL$11),
IF(AND('PRINTABLE (per grading)'!H$16="OUTPUT", 'PRINTABLE (per grading)'!B$13="Midterm"), IF(ISERROR(SUMIF(OUTPUT!O$20:Y$20, "CLO6", OUTPUT!O101:Y101) / OUTPUT!AM$11), "", SUMIF(OUTPUT!O$20:Y$20, "CLO6", OUTPUT!O101:Y101) / OUTPUT!AM$11),
IF(AND('PRINTABLE (per grading)'!H$16="OUTPUT", 'PRINTABLE (per grading)'!B$13="Final"), IF(ISERROR(SUMIF(OUTPUT!AA$20:AI$20, "CLO6", OUTPUT!AA101:AI101) / OUTPUT!AN$11), "", SUMIF(OUTPUT!AA$20:AI$20, "CLO6", OUTPUT!AA101:AI101) / OUTPUT!AN$11),
"")))))),"")</f>
        <v/>
      </c>
      <c r="AO99" s="286" t="str">
        <f aca="false">IF(B99&lt;&gt;"",IF(AN99="","",IF(AN99&lt;0.5,1,IF(AND(AN99&gt;=0.5,AN99&lt;P$10),2,IF(AN99&gt;=P$10,3)))),"")</f>
        <v/>
      </c>
      <c r="AP99" s="287" t="str">
        <f aca="false">IF(B99 &lt;&gt; "",IFERROR(IF(AVERAGE(AL99,AN99)&gt;=P$10,"Y","N"),""),"")</f>
        <v/>
      </c>
      <c r="AQ99" s="194" t="str">
        <f aca="false">IF(B99 &lt;&gt; "", IFERROR(IF(C$16 = "PRELIM", SUMIF('Database (LECTURE-RES-PRAC)'!D$14:AG$14, "CLO7", 'Database (LECTURE-RES-PRAC)'!D96:AG96) / 'Grade computation'!F$10, IF(C$16 = "MIDTERM", SUMIF('Database (LECTURE-RES-PRAC)'!AJ$14:BM$14, "CLO7", 'Database (LECTURE-RES-PRAC)'!AJ96:BM96) / 'Grade computation'!G$10, IF(C$16 = "FINAL", SUMIF('Database (LECTURE-RES-PRAC)'!BP$14:CS$14, "CLO7", 'Database (LECTURE-RES-PRAC)'!BP96:CS96) / 'Grade computation'!H$10,""))),""),"")</f>
        <v/>
      </c>
      <c r="AR99" s="286" t="str">
        <f aca="false">IF(B99&lt;&gt;"",IF(AQ99="","",IF(AQ99&lt;0.5,1,IF(AND(AQ99&gt;=0.5,AQ99&lt;P$10),2,IF(AQ99&gt;=P$10,3)))),"")</f>
        <v/>
      </c>
      <c r="AS99" s="194" t="str">
        <f aca="false">IF(B99 &lt;&gt; "",IF(AND('PRINTABLE (per grading)'!H$16="EXAM", 'PRINTABLE (per grading)'!B$13="Prelim"), IF(ISERROR(SUMIF('Exam (LECTURE ONLY)'!D$20:M$20, "CLO7", 'Exam (LECTURE ONLY)'!D101:M101) / 'Exam (LECTURE ONLY)'!AL$12), "", SUMIF('Exam (LECTURE ONLY)'!D$20:M$20, "CLO7", 'Exam (LECTURE ONLY)'!D101:M101) /'Exam (LECTURE ONLY)'!AL$12),
IF(AND('PRINTABLE (per grading)'!H$16="EXAM", 'PRINTABLE (per grading)'!B$13="Midterm"), IF(ISERROR(SUMIF('Exam (LECTURE ONLY)'!O$20:X$20, "CLO7", 'Exam (LECTURE ONLY)'!O101:X101) / 'Exam (LECTURE ONLY)'!AM$12), "", SUMIF('Exam (LECTURE ONLY)'!O$20:X$20, "CLO7", 'Exam (LECTURE ONLY)'!O101:X101) / 'Exam (LECTURE ONLY)'!AM$12),
IF(AND('PRINTABLE (per grading)'!H$16="EXAM", 'PRINTABLE (per grading)'!B$13="Final"), IF(ISERROR(SUMIF('Exam (LECTURE ONLY)'!Z$20:AI$20, "CLO7", 'Exam (LECTURE ONLY)'!Z101:AI101) / 'Exam (LECTURE ONLY)'!AN$12), "", SUMIF('Exam (LECTURE ONLY)'!Z$20:AI$20, "CLO7", 'Exam (LECTURE ONLY)'!Z101:AI101) / 'Exam (LECTURE ONLY)'!AN$12),
IF(AND('PRINTABLE (per grading)'!H$16="OUTPUT", 'PRINTABLE (per grading)'!B$13="Prelim"), IF(ISERROR(SUMIF(OUTPUT!C$20:M$20, "CLO7", OUTPUT!C101:M101) / OUTPUT!AL$12), "", SUMIF(OUTPUT!C$20:M$20, "CLO7", OUTPUT!C101:M101) / OUTPUT!AL$12),
IF(AND('PRINTABLE (per grading)'!H$16="OUTPUT", 'PRINTABLE (per grading)'!B$13="Midterm"), IF(ISERROR(SUMIF(OUTPUT!O$20:Y$20, "CLO7", OUTPUT!O101:Y101) / OUTPUT!AM$12), "", SUMIF(OUTPUT!O$20:Y$20, "CLO7", OUTPUT!O101:Y101) / OUTPUT!AM$12),
IF(AND('PRINTABLE (per grading)'!H$16="OUTPUT", 'PRINTABLE (per grading)'!B$13="Final"), IF(ISERROR(SUMIF(OUTPUT!AA$20:AI$20, "CLO7", OUTPUT!AA101:AI101) / OUTPUT!AN$12), "", SUMIF(OUTPUT!AA$20:AI$20, "CLO7", OUTPUT!AA101:AI101) / OUTPUT!AN$12),
"")))))),"")</f>
        <v/>
      </c>
      <c r="AT99" s="286" t="str">
        <f aca="false">IF(B99&lt;&gt;"",IF(AS99="","",IF(AS99&lt;0.5,1,IF(AND(AS99&gt;=0.5,AS99&lt;P$10),2,IF(AS99&gt;=P$10,3)))),"")</f>
        <v/>
      </c>
      <c r="AU99" s="287" t="str">
        <f aca="false">IF(B99 &lt;&gt; "",IFERROR(IF(AVERAGE(AQ99,AS99)&gt;=P$10,"Y","N"),""),"")</f>
        <v/>
      </c>
      <c r="AV99" s="194" t="str">
        <f aca="false">IF(B99 &lt;&gt; "", IFERROR(IF(C$16 = "PRELIM", SUMIF('Database (LECTURE-RES-PRAC)'!D$14:AG$14, "CLO8", 'Database (LECTURE-RES-PRAC)'!D96:AG96) / 'Grade computation'!F$11, IF(C$16 = "MIDTERM", SUMIF('Database (LECTURE-RES-PRAC)'!AJ$14:BM$14, "CLO8", 'Database (LECTURE-RES-PRAC)'!AJ96:BM96) / 'Grade computation'!G$11, IF(C$16 = "FINAL", SUMIF('Database (LECTURE-RES-PRAC)'!BP$14:CS$14, "CLO8", 'Database (LECTURE-RES-PRAC)'!BP96:CS96) / 'Grade computation'!H$11,""))),""),"")</f>
        <v/>
      </c>
      <c r="AW99" s="286" t="str">
        <f aca="false">IF(B99&lt;&gt;"",IF(AV99="","",IF(AV99&lt;0.5,1,IF(AND(AV99&gt;=0.5,AV99&lt;P$10),2,IF(AV99&gt;=P$10,3)))),"")</f>
        <v/>
      </c>
      <c r="AX99" s="194" t="str">
        <f aca="false">IF(B99 &lt;&gt; "",IF(AND('PRINTABLE (per grading)'!H$16="EXAM", 'PRINTABLE (per grading)'!B$13="Prelim"), IF(ISERROR(SUMIF('Exam (LECTURE ONLY)'!D$20:M$20, "CLO8", 'Exam (LECTURE ONLY)'!D101:M101) / 'Exam (LECTURE ONLY)'!AL$13), "", SUMIF('Exam (LECTURE ONLY)'!D$20:M$20, "CLO8", 'Exam (LECTURE ONLY)'!D101:M101) /'Exam (LECTURE ONLY)'!AL$13),
IF(AND('PRINTABLE (per grading)'!H$16="EXAM", 'PRINTABLE (per grading)'!B$13="Midterm"), IF(ISERROR(SUMIF('Exam (LECTURE ONLY)'!O$20:X$20, "CLO8", 'Exam (LECTURE ONLY)'!O101:X101) / 'Exam (LECTURE ONLY)'!AM$13), "", SUMIF('Exam (LECTURE ONLY)'!O$20:X$20, "CLO8", 'Exam (LECTURE ONLY)'!O101:X101) / 'Exam (LECTURE ONLY)'!AM$13),
IF(AND('PRINTABLE (per grading)'!H$16="EXAM", 'PRINTABLE (per grading)'!B$13="Final"), IF(ISERROR(SUMIF('Exam (LECTURE ONLY)'!Z$20:AI$20, "CLO8", 'Exam (LECTURE ONLY)'!Z101:AI101) / 'Exam (LECTURE ONLY)'!AN$13), "", SUMIF('Exam (LECTURE ONLY)'!Z$20:AI$20, "CLO8", 'Exam (LECTURE ONLY)'!Z101:AI101) / 'Exam (LECTURE ONLY)'!AN$13),
IF(AND('PRINTABLE (per grading)'!H$16="OUTPUT", 'PRINTABLE (per grading)'!B$13="Prelim"), IF(ISERROR(SUMIF(OUTPUT!C$20:M$20, "CLO8", OUTPUT!C101:M101) / OUTPUT!AL$13), "", SUMIF(OUTPUT!C$20:M$20, "CLO8", OUTPUT!C101:M101) / OUTPUT!AL$13),
IF(AND('PRINTABLE (per grading)'!H$16="OUTPUT", 'PRINTABLE (per grading)'!B$13="Midterm"), IF(ISERROR(SUMIF(OUTPUT!O$20:Y$20, "CLO8", OUTPUT!O101:Y101) / OUTPUT!AM$13), "", SUMIF(OUTPUT!O$20:Y$20, "CLO8", OUTPUT!O101:Y101) / OUTPUT!AM$13),
IF(AND('PRINTABLE (per grading)'!H$16="OUTPUT", 'PRINTABLE (per grading)'!B$13="Final"), IF(ISERROR(SUMIF(OUTPUT!AA$20:AI$20, "CLO8", OUTPUT!AA101:AI101) / OUTPUT!AN$13), "", SUMIF(OUTPUT!AA$20:AI$20, "CLO8", OUTPUT!AA101:AI101) / OUTPUT!AN$13),
"")))))),"")</f>
        <v/>
      </c>
      <c r="AY99" s="286" t="str">
        <f aca="false">IF(B99&lt;&gt;"",IF(AX99="","",IF(AX99&lt;0.5,1,IF(AND(AX99&gt;=0.5,AX99&lt;P$10),2,IF(AX99&gt;=P$10,3)))),"")</f>
        <v/>
      </c>
      <c r="AZ99" s="287" t="str">
        <f aca="false">IF(B99 &lt;&gt; "",IFERROR(IF(AVERAGE(AV99,AX99)&gt;=P$10,"Y","N"),""),"")</f>
        <v/>
      </c>
      <c r="BA99" s="194" t="str">
        <f aca="false">IF(B99 &lt;&gt; "", IFERROR(IF(C$16 = "PRELIM", SUMIF('Database (LECTURE-RES-PRAC)'!D$14:AG$14, "CLO9", 'Database (LECTURE-RES-PRAC)'!D96:AG96) / 'Grade computation'!F$12, IF(C$16 = "MIDTERM", SUMIF('Database (LECTURE-RES-PRAC)'!AJ$14:BM$14, "CLO9", 'Database (LECTURE-RES-PRAC)'!AJ96:BM96) / 'Grade computation'!G$12, IF(C$16 = "FINAL", SUMIF('Database (LECTURE-RES-PRAC)'!BP$14:CS$14, "CLO9", 'Database (LECTURE-RES-PRAC)'!BP96:CS96) / 'Grade computation'!H$12,""))),""),"")</f>
        <v/>
      </c>
      <c r="BB99" s="286" t="str">
        <f aca="false">IF(B99&lt;&gt;"",IF(BA99="","",IF(BA99&lt;0.5,1,IF(AND(BA99&gt;=0.5,BA99&lt;P$10),2,IF(BA99&gt;=P$10,3)))),"")</f>
        <v/>
      </c>
      <c r="BC99" s="194" t="str">
        <f aca="false">IF(B99 &lt;&gt; "",IF(AND('PRINTABLE (per grading)'!H$16="EXAM", 'PRINTABLE (per grading)'!B$13="Prelim"), IF(ISERROR(SUMIF('Exam (LECTURE ONLY)'!D$20:M$20, "CLO9", 'Exam (LECTURE ONLY)'!D101:M101) / 'Exam (LECTURE ONLY)'!AL$14), "", SUMIF('Exam (LECTURE ONLY)'!D$20:M$20, "CLO9", 'Exam (LECTURE ONLY)'!D101:M101) /'Exam (LECTURE ONLY)'!AL$14),
IF(AND('PRINTABLE (per grading)'!H$16="EXAM", 'PRINTABLE (per grading)'!B$13="Midterm"), IF(ISERROR(SUMIF('Exam (LECTURE ONLY)'!O$20:X$20, "CLO9", 'Exam (LECTURE ONLY)'!O101:X101) / 'Exam (LECTURE ONLY)'!AM$14), "", SUMIF('Exam (LECTURE ONLY)'!O$20:X$20, "CLO9", 'Exam (LECTURE ONLY)'!O101:X101) / 'Exam (LECTURE ONLY)'!AM$14),
IF(AND('PRINTABLE (per grading)'!H$16="EXAM", 'PRINTABLE (per grading)'!B$13="Final"), IF(ISERROR(SUMIF('Exam (LECTURE ONLY)'!Z$20:AI$20, "CLO9", 'Exam (LECTURE ONLY)'!Z101:AI101) / 'Exam (LECTURE ONLY)'!AN$14), "", SUMIF('Exam (LECTURE ONLY)'!Z$20:AI$20, "CLO9", 'Exam (LECTURE ONLY)'!Z101:AI101) / 'Exam (LECTURE ONLY)'!AN$14),
IF(AND('PRINTABLE (per grading)'!H$16="OUTPUT", 'PRINTABLE (per grading)'!B$13="Prelim"), IF(ISERROR(SUMIF(OUTPUT!C$20:M$20, "CLO9", OUTPUT!C101:M101) / OUTPUT!AL$14), "", SUMIF(OUTPUT!C$20:M$20, "CLO9", OUTPUT!C101:M101) / OUTPUT!AL$14),
IF(AND('PRINTABLE (per grading)'!H$16="OUTPUT", 'PRINTABLE (per grading)'!B$13="Midterm"), IF(ISERROR(SUMIF(OUTPUT!O$20:Y$20, "CLO9", OUTPUT!O101:Y101) / OUTPUT!AM$14), "", SUMIF(OUTPUT!O$20:Y$20, "CLO9", OUTPUT!O101:Y101) / OUTPUT!AM$14),
IF(AND('PRINTABLE (per grading)'!H$16="OUTPUT", 'PRINTABLE (per grading)'!B$13="Final"), IF(ISERROR(SUMIF(OUTPUT!AA$20:AI$20, "CLO9", OUTPUT!AA101:AI101) / OUTPUT!AN$14), "", SUMIF(OUTPUT!AA$20:AI$20, "CLO9", OUTPUT!AA101:AI101) / OUTPUT!AN$14),
"")))))),"")</f>
        <v/>
      </c>
      <c r="BD99" s="286" t="str">
        <f aca="false">IF(B99&lt;&gt;"",IF(BC99="","",IF(BC99&lt;0.5,1,IF(AND(BC99&gt;=0.5,BC99&lt;P$10),2,IF(BC99&gt;=P$10,3)))),"")</f>
        <v/>
      </c>
      <c r="BE99" s="287" t="str">
        <f aca="false">IF(B99 &lt;&gt; "",IFERROR(IF(AVERAGE(BA99,BC99)&gt;=P$10,"Y","N"),""),"")</f>
        <v/>
      </c>
      <c r="BF99" s="194" t="str">
        <f aca="false">IF(B99 &lt;&gt; "", IFERROR(IF(C$16 = "PRELIM", SUMIF('Database (LECTURE-RES-PRAC)'!D$14:AG$14, "CLO10", 'Database (LECTURE-RES-PRAC)'!D96:AG96) / 'Grade computation'!F$13, IF(C$16 = "MIDTERM", SUMIF('Database (LECTURE-RES-PRAC)'!AJ$14:BM$14, "CLO10", 'Database (LECTURE-RES-PRAC)'!AJ96:BM96) / 'Grade computation'!G$13, IF(C$16 = "FINAL", SUMIF('Database (LECTURE-RES-PRAC)'!BP$14:CS$14, "CLO10", 'Database (LECTURE-RES-PRAC)'!BP96:CS96) / 'Grade computation'!H$13,""))),""),"")</f>
        <v/>
      </c>
      <c r="BG99" s="286" t="str">
        <f aca="false">IF(B99&lt;&gt;"",IF(BF99="","",IF(BF99&lt;0.5,1,IF(AND(BF99&gt;=0.5,BF99&lt;P$10),2,IF(BF99&gt;=P$10,3)))),"")</f>
        <v/>
      </c>
      <c r="BH99" s="194" t="str">
        <f aca="false">IF(B99 &lt;&gt; "",IF(AND('PRINTABLE (per grading)'!H$16="EXAM", 'PRINTABLE (per grading)'!B$13="Prelim"), IF(ISERROR(SUMIF('Exam (LECTURE ONLY)'!D$20:M$20, "CLO10", 'Exam (LECTURE ONLY)'!D101:M101) / 'Exam (LECTURE ONLY)'!AL$15), "", SUMIF('Exam (LECTURE ONLY)'!D$20:M$20, "CLO10", 'Exam (LECTURE ONLY)'!D101:M101) /'Exam (LECTURE ONLY)'!AL$15),
IF(AND('PRINTABLE (per grading)'!H$16="EXAM", 'PRINTABLE (per grading)'!B$13="Midterm"), IF(ISERROR(SUMIF('Exam (LECTURE ONLY)'!O$20:X$20, "CLO10", 'Exam (LECTURE ONLY)'!O101:X101) / 'Exam (LECTURE ONLY)'!AM$15), "", SUMIF('Exam (LECTURE ONLY)'!O$20:X$20, "CLO10", 'Exam (LECTURE ONLY)'!O101:X101) / 'Exam (LECTURE ONLY)'!AM$15),
IF(AND('PRINTABLE (per grading)'!H$16="EXAM", 'PRINTABLE (per grading)'!B$13="Final"), IF(ISERROR(SUMIF('Exam (LECTURE ONLY)'!Z$20:AI$20, "CLO10", 'Exam (LECTURE ONLY)'!Z101:AI101) / 'Exam (LECTURE ONLY)'!AN$15), "", SUMIF('Exam (LECTURE ONLY)'!Z$20:AI$20, "CLO10", 'Exam (LECTURE ONLY)'!Z101:AI101) / 'Exam (LECTURE ONLY)'!AN$15),
IF(AND('PRINTABLE (per grading)'!H$16="OUTPUT", 'PRINTABLE (per grading)'!B$13="Prelim"), IF(ISERROR(SUMIF(OUTPUT!C$20:M$20, "CLO10", OUTPUT!C101:M101) / OUTPUT!AL$15), "", SUMIF(OUTPUT!C$20:M$20, "CLO10", OUTPUT!C101:M101) / OUTPUT!AL$15),
IF(AND('PRINTABLE (per grading)'!H$16="OUTPUT", 'PRINTABLE (per grading)'!B$13="Midterm"), IF(ISERROR(SUMIF(OUTPUT!O$20:Y$20, "CLO10", OUTPUT!O101:Y101) / OUTPUT!AM$15), "", SUMIF(OUTPUT!O$20:Y$20, "CLO10", OUTPUT!O101:Y101) / OUTPUT!AM$15),
IF(AND('PRINTABLE (per grading)'!H$16="OUTPUT", 'PRINTABLE (per grading)'!B$13="Final"), IF(ISERROR(SUMIF(OUTPUT!AA$20:AI$20, "CLO10", OUTPUT!AA101:AI101) / OUTPUT!AN$15), "", SUMIF(OUTPUT!AA$20:AI$20, "CLO10", OUTPUT!AA101:AI101) / OUTPUT!AN$15),
"")))))),"")</f>
        <v/>
      </c>
      <c r="BI99" s="286" t="str">
        <f aca="false">IF(B99&lt;&gt;"",IF(BH99="","",IF(BH99&lt;0.5,1,IF(AND(BH99&gt;=0.5,BH99&lt;P$10),2,IF(BH99&gt;=P$10,3)))),"")</f>
        <v/>
      </c>
      <c r="BJ99" s="287" t="str">
        <f aca="false">IF(B99 &lt;&gt; "",IFERROR(IF(AVERAGE(BF99,BH99)&gt;=P$10,"Y","N"),""),"")</f>
        <v/>
      </c>
      <c r="BK99" s="8"/>
    </row>
    <row r="100" customFormat="false" ht="19.5" hidden="false" customHeight="true" outlineLevel="0" collapsed="false">
      <c r="A100" s="228" t="str">
        <f aca="false">IF(ISBLANK('Database (LECTURE-RES-PRAC)'!A97),"",'Database (LECTURE-RES-PRAC)'!A97)</f>
        <v/>
      </c>
      <c r="B100" s="229" t="str">
        <f aca="false">IF(ISBLANK('Database (LECTURE-RES-PRAC)'!B97),"",'Database (LECTURE-RES-PRAC)'!B97)</f>
        <v/>
      </c>
      <c r="C100" s="230" t="str">
        <f aca="false">IF(B100&lt;&gt;"",IF(C$16="PRELIM",'Grade computation'!C100, IF(C$16="MIDTERM",'Grade computation'!K100, IF(C$16="FINAL",'Grade computation'!S100,""))),"")</f>
        <v/>
      </c>
      <c r="D100" s="231" t="str">
        <f aca="false">IF(B100&lt;&gt;"",IFERROR(IF(B$11="80-20", (((C100/C$19)*X$6)+X$7)*D$18, IF(B$11="60-40", (((C100/C$19)*Y$6)+Y$7)*D$18, 0)),0),"")</f>
        <v/>
      </c>
      <c r="E100" s="230" t="str">
        <f aca="false">IF(B100&lt;&gt;"", IF(C$16="PRELIM",'Grade computation'!E100, IF(C$16="MIDTERM",'Grade computation'!M100, IF(C$16="FINAL",'Grade computation'!U100,""))),"")</f>
        <v/>
      </c>
      <c r="F100" s="232" t="str">
        <f aca="false">IF(B100&lt;&gt;"",IFERROR(IF(B$11="80-20", (((E100/E$19)*X$6)+X$7)*F$18, IF(B$11="60-40", (((E100/E$19)*Y$6)+Y$7)*F$18, 0)),0),"")</f>
        <v/>
      </c>
      <c r="G100" s="233" t="str">
        <f aca="false">IF(B100&lt;&gt;"",IFERROR((D100+F100),0),"")</f>
        <v/>
      </c>
      <c r="H100" s="234" t="str">
        <f aca="false">IF(B100&lt;&gt;"",IF(C$16="PRELIM", 'Grade computation'!H100, IF(C$16="MIDTERM", 'Grade computation'!P100, IF(C$16="FINAL",'Grade computation'!X100, ""))),"")</f>
        <v/>
      </c>
      <c r="I100" s="233" t="str">
        <f aca="false">IF(B100&lt;&gt;"",IFERROR(IF(B$11="80-20", (((H100/H$19)*X$6)+X$7)*I$19, IF(B$11="60-40", (((H100/H$19)*Y$6)+Y$7)*I$19, 0)),0),"")</f>
        <v/>
      </c>
      <c r="J100" s="237" t="str">
        <f aca="false">IFERROR((G100+I100),"")</f>
        <v/>
      </c>
      <c r="K100" s="183" t="str">
        <f aca="false">IFERROR(IF(J100="","",IF(J100&gt;=75,"PASSED","FAILED")),"")</f>
        <v/>
      </c>
      <c r="L100" s="183"/>
      <c r="M100" s="194" t="str">
        <f aca="false">IF(B100 &lt;&gt; "", IFERROR(IF(C$16 = "PRELIM", SUMIF('Database (LECTURE-RES-PRAC)'!D$14:AG$14, "CLO1", 'Database (LECTURE-RES-PRAC)'!D97:AG97) / 'Grade computation'!F$4, IF(C$16 = "MIDTERM", SUMIF('Database (LECTURE-RES-PRAC)'!AJ$14:BM$14, "CLO1", 'Database (LECTURE-RES-PRAC)'!AJ97:BM97) / 'Grade computation'!G$4, IF(C$16 = "FINAL", SUMIF('Database (LECTURE-RES-PRAC)'!BP$14:CS$14, "CLO1", 'Database (LECTURE-RES-PRAC)'!BP97:CS97) / 'Grade computation'!H$4,""))),""),"")</f>
        <v/>
      </c>
      <c r="N100" s="286" t="str">
        <f aca="false">IF(B100&lt;&gt;"",IF(M100="","",IF(M100&lt;0.5,1,IF(AND(M100&gt;=0.5,M100&lt;P$10),2,IF(M100&gt;=P$10,3)))),"")</f>
        <v/>
      </c>
      <c r="O100" s="194" t="str">
        <f aca="false">IF(B100 &lt;&gt; "",IF(AND('PRINTABLE (per grading)'!H$16="EXAM", 'PRINTABLE (per grading)'!B$13="Prelim"), IF(ISERROR(SUMIF('Exam (LECTURE ONLY)'!D$20:M$20, "CLO1", 'Exam (LECTURE ONLY)'!D102:M102) / 'Exam (LECTURE ONLY)'!AL$6), "", SUMIF('Exam (LECTURE ONLY)'!D$20:M$20, "CLO1", 'Exam (LECTURE ONLY)'!D102:M102) /'Exam (LECTURE ONLY)'!AL$6),
IF(AND('PRINTABLE (per grading)'!H$16="EXAM", 'PRINTABLE (per grading)'!B$13="Midterm"), IF(ISERROR(SUMIF('Exam (LECTURE ONLY)'!O$20:X$20, "CLO1", 'Exam (LECTURE ONLY)'!O102:X102) / 'Exam (LECTURE ONLY)'!AM$6), "", SUMIF('Exam (LECTURE ONLY)'!O$20:X$20, "CLO1", 'Exam (LECTURE ONLY)'!O102:X102) / 'Exam (LECTURE ONLY)'!AM$6),
IF(AND('PRINTABLE (per grading)'!H$16="EXAM", 'PRINTABLE (per grading)'!B$13="Final"), IF(ISERROR(SUMIF('Exam (LECTURE ONLY)'!Z$20:AI$20, "CLO1", 'Exam (LECTURE ONLY)'!Z102:AI102) / 'Exam (LECTURE ONLY)'!AN$6), "", SUMIF('Exam (LECTURE ONLY)'!Z$20:AI$20, "CLO1", 'Exam (LECTURE ONLY)'!Z102:AI102) / 'Exam (LECTURE ONLY)'!AN$6),
IF(AND('PRINTABLE (per grading)'!H$16="OUTPUT", 'PRINTABLE (per grading)'!B$13="Prelim"), IF(ISERROR(SUMIF(OUTPUT!C$20:M$20, "CLO1", OUTPUT!C102:M102) / OUTPUT!AL$6), "", SUMIF(OUTPUT!C$20:M$20, "CLO1", OUTPUT!C102:M102) / OUTPUT!AL$6),
IF(AND('PRINTABLE (per grading)'!H$16="OUTPUT", 'PRINTABLE (per grading)'!B$13="Midterm"), IF(ISERROR(SUMIF(OUTPUT!O$20:Y$20, "CLO1", OUTPUT!O102:Y102) / OUTPUT!AM$6), "", SUMIF(OUTPUT!O$20:Y$20, "CLO1", OUTPUT!O102:Y102) / OUTPUT!AM$6),
IF(AND('PRINTABLE (per grading)'!H$16="OUTPUT", 'PRINTABLE (per grading)'!B$13="Final"), IF(ISERROR(SUMIF(OUTPUT!AA$20:AI$20, "CLO1", OUTPUT!AA102:AI102) / OUTPUT!AN$6), "", SUMIF(OUTPUT!AA$20:AI$20, "CLO1", OUTPUT!AA102:AI102) / OUTPUT!AN$6),
"")))))),"")</f>
        <v/>
      </c>
      <c r="P100" s="286" t="str">
        <f aca="false">IF(B100&lt;&gt;"",IF(O100="","",IF(O100&lt;0.5,1,IF(AND(O100&gt;=0.5,O100&lt;P$10),2,IF(O100&gt;=P$10,3)))),"")</f>
        <v/>
      </c>
      <c r="Q100" s="287" t="str">
        <f aca="false">IF(B100 &lt;&gt; "",IFERROR(IF(AVERAGE(M100,O100)&gt;=P$10,"Y","N"),""),"")</f>
        <v/>
      </c>
      <c r="R100" s="194" t="str">
        <f aca="false">IF(B100 &lt;&gt; "", IFERROR(IF(C$16 = "PRELIM", SUMIF('Database (LECTURE-RES-PRAC)'!D$14:AG$14, "CLO2", 'Database (LECTURE-RES-PRAC)'!D97:AG97) / 'Grade computation'!F$5, IF(C$16 = "MIDTERM", SUMIF('Database (LECTURE-RES-PRAC)'!AJ$14:BM$14, "CLO2", 'Database (LECTURE-RES-PRAC)'!AJ97:BM97) / 'Grade computation'!G$5, IF(C$16 = "FINAL", SUMIF('Database (LECTURE-RES-PRAC)'!BP$14:CS$14, "CLO2", 'Database (LECTURE-RES-PRAC)'!BP97:CS97) / 'Grade computation'!H$5,""))),""),"")</f>
        <v/>
      </c>
      <c r="S100" s="286" t="str">
        <f aca="false">IF(B100&lt;&gt;"",IF(R100="","",IF(R100&lt;0.5,1,IF(AND(R100&gt;=0.5,R100&lt;P$10),2,IF(R100&gt;=P$10,3)))),"")</f>
        <v/>
      </c>
      <c r="T100" s="194" t="str">
        <f aca="false">IF(B100 &lt;&gt; "",IF(AND('PRINTABLE (per grading)'!H$16="EXAM", 'PRINTABLE (per grading)'!B$13="Prelim"), IF(ISERROR(SUMIF('Exam (LECTURE ONLY)'!D$20:M$20, "CLO2", 'Exam (LECTURE ONLY)'!D102:M102) / 'Exam (LECTURE ONLY)'!AL$7), "", SUMIF('Exam (LECTURE ONLY)'!D$20:M$20, "CLO2", 'Exam (LECTURE ONLY)'!D102:M102) /'Exam (LECTURE ONLY)'!AL$7),
IF(AND('PRINTABLE (per grading)'!H$16="EXAM", 'PRINTABLE (per grading)'!B$13="Midterm"), IF(ISERROR(SUMIF('Exam (LECTURE ONLY)'!O$20:X$20, "CLO2", 'Exam (LECTURE ONLY)'!O102:X102) / 'Exam (LECTURE ONLY)'!AM$7), "", SUMIF('Exam (LECTURE ONLY)'!O$20:X$20, "CLO2", 'Exam (LECTURE ONLY)'!O102:X102) / 'Exam (LECTURE ONLY)'!AM$7),
IF(AND('PRINTABLE (per grading)'!H$16="EXAM", 'PRINTABLE (per grading)'!B$13="Final"), IF(ISERROR(SUMIF('Exam (LECTURE ONLY)'!Z$20:AI$20, "CLO2", 'Exam (LECTURE ONLY)'!Z102:AI102) / 'Exam (LECTURE ONLY)'!AN$7), "", SUMIF('Exam (LECTURE ONLY)'!Z$20:AI$20, "CLO2", 'Exam (LECTURE ONLY)'!Z102:AI102) / 'Exam (LECTURE ONLY)'!AN$7),
IF(AND('PRINTABLE (per grading)'!H$16="OUTPUT", 'PRINTABLE (per grading)'!B$13="Prelim"), IF(ISERROR(SUMIF(OUTPUT!C$20:M$20, "CLO2", OUTPUT!C102:M102) / OUTPUT!AL$7), "", SUMIF(OUTPUT!C$20:M$20, "CLO2", OUTPUT!C102:M102) / OUTPUT!AL$7),
IF(AND('PRINTABLE (per grading)'!H$16="OUTPUT", 'PRINTABLE (per grading)'!B$13="Midterm"), IF(ISERROR(SUMIF(OUTPUT!O$20:Y$20, "CLO2", OUTPUT!O102:Y102) / OUTPUT!AM$7), "", SUMIF(OUTPUT!O$20:Y$20, "CLO2", OUTPUT!O102:Y102) / OUTPUT!AM$7),
IF(AND('PRINTABLE (per grading)'!H$16="OUTPUT", 'PRINTABLE (per grading)'!B$13="Final"), IF(ISERROR(SUMIF(OUTPUT!AA$20:AI$20, "CLO2", OUTPUT!AA102:AI102) / OUTPUT!AN$7), "", SUMIF(OUTPUT!AA$20:AI$20, "CLO2", OUTPUT!AA102:AI102) / OUTPUT!AN$7),
"")))))),"")</f>
        <v/>
      </c>
      <c r="U100" s="286" t="str">
        <f aca="false">IF(B100&lt;&gt;"",IF(T100="","",IF(T100&lt;0.5,1,IF(AND(T100&gt;=0.5,T100&lt;P$10),2,IF(T100&gt;=P$10,3)))),"")</f>
        <v/>
      </c>
      <c r="V100" s="287" t="str">
        <f aca="false">IF(B100 &lt;&gt; "",IFERROR(IF(AVERAGE(R100,T100)&gt;=P$10,"Y","N"),""),"")</f>
        <v/>
      </c>
      <c r="W100" s="194" t="str">
        <f aca="false">IF(B100 &lt;&gt; "", IFERROR(IF(C$16 = "PRELIM", SUMIF('Database (LECTURE-RES-PRAC)'!D$14:AG$14, "CLO3", 'Database (LECTURE-RES-PRAC)'!D97:AG97) / 'Grade computation'!F$6, IF(C$16 = "MIDTERM", SUMIF('Database (LECTURE-RES-PRAC)'!AJ$14:BM$14, "CLO3", 'Database (LECTURE-RES-PRAC)'!AJ97:BM97) / 'Grade computation'!G$6, IF(C$16 = "FINAL", SUMIF('Database (LECTURE-RES-PRAC)'!BP$14:CS$14, "CLO3", 'Database (LECTURE-RES-PRAC)'!BP97:CS97) / 'Grade computation'!H$6,""))),""),"")</f>
        <v/>
      </c>
      <c r="X100" s="286" t="str">
        <f aca="false">IF(B100&lt;&gt;"",IF(W100="","",IF(W100&lt;0.5,1,IF(AND(W100&gt;=0.5,W100&lt;P$10),2,IF(W100&gt;=P$10,3)))),"")</f>
        <v/>
      </c>
      <c r="Y100" s="194" t="str">
        <f aca="false">IF(B100 &lt;&gt; "",IF(AND('PRINTABLE (per grading)'!H$16="EXAM", 'PRINTABLE (per grading)'!B$13="Prelim"), IF(ISERROR(SUMIF('Exam (LECTURE ONLY)'!D$20:M$20, "CLO3", 'Exam (LECTURE ONLY)'!D102:M102) / 'Exam (LECTURE ONLY)'!AL$8), "", SUMIF('Exam (LECTURE ONLY)'!D$20:M$20, "CLO3", 'Exam (LECTURE ONLY)'!D102:M102) /'Exam (LECTURE ONLY)'!AL$8),
IF(AND('PRINTABLE (per grading)'!H$16="EXAM", 'PRINTABLE (per grading)'!B$13="Midterm"), IF(ISERROR(SUMIF('Exam (LECTURE ONLY)'!O$20:X$20, "CLO3", 'Exam (LECTURE ONLY)'!O102:X102) / 'Exam (LECTURE ONLY)'!AM$8), "", SUMIF('Exam (LECTURE ONLY)'!O$20:X$20, "CLO3", 'Exam (LECTURE ONLY)'!O102:X102) / 'Exam (LECTURE ONLY)'!AM$8),
IF(AND('PRINTABLE (per grading)'!H$16="EXAM", 'PRINTABLE (per grading)'!B$13="Final"), IF(ISERROR(SUMIF('Exam (LECTURE ONLY)'!Z$20:AI$20, "CLO3", 'Exam (LECTURE ONLY)'!Z102:AI102) / 'Exam (LECTURE ONLY)'!AN$8), "", SUMIF('Exam (LECTURE ONLY)'!Z$20:AI$20, "CLO3", 'Exam (LECTURE ONLY)'!Z102:AI102) / 'Exam (LECTURE ONLY)'!AN$8),
IF(AND('PRINTABLE (per grading)'!H$16="OUTPUT", 'PRINTABLE (per grading)'!B$13="Prelim"), IF(ISERROR(SUMIF(OUTPUT!C$20:M$20, "CLO3", OUTPUT!C102:M102) / OUTPUT!AL$8), "", SUMIF(OUTPUT!C$20:M$20, "CLO3", OUTPUT!C102:M102) / OUTPUT!AL$8),
IF(AND('PRINTABLE (per grading)'!H$16="OUTPUT", 'PRINTABLE (per grading)'!B$13="Midterm"), IF(ISERROR(SUMIF(OUTPUT!O$20:Y$20, "CLO3", OUTPUT!O102:Y102) / OUTPUT!AM$8), "", SUMIF(OUTPUT!O$20:Y$20, "CLO3", OUTPUT!O102:Y102) / OUTPUT!AM$8),
IF(AND('PRINTABLE (per grading)'!H$16="OUTPUT", 'PRINTABLE (per grading)'!B$13="Final"), IF(ISERROR(SUMIF(OUTPUT!AA$20:AI$20, "CLO3", OUTPUT!AA102:AI102) / OUTPUT!AN$8), "", SUMIF(OUTPUT!AA$20:AI$20, "CLO3", OUTPUT!AA102:AI102) / OUTPUT!AN$8),
"" )))))),"")</f>
        <v/>
      </c>
      <c r="Z100" s="286" t="str">
        <f aca="false">IF(B100&lt;&gt;"",IF(Y100="","",IF(Y100&lt;0.5,1,IF(AND(Y100&gt;=0.5,Y100&lt;P$10),2,IF(Y100&gt;=P$10,3)))),"")</f>
        <v/>
      </c>
      <c r="AA100" s="287" t="str">
        <f aca="false">IF(B100 &lt;&gt; "",IFERROR(IF(AVERAGE(W100,Y100)&gt;=P$10,"Y","N"),""),"")</f>
        <v/>
      </c>
      <c r="AB100" s="194" t="str">
        <f aca="false">IF(B100 &lt;&gt; "", IFERROR(IF(C$16 = "PRELIM", SUMIF('Database (LECTURE-RES-PRAC)'!D$14:AG$14, "CLO4", 'Database (LECTURE-RES-PRAC)'!D97:AG97) / 'Grade computation'!F$7, IF(C$16 = "MIDTERM", SUMIF('Database (LECTURE-RES-PRAC)'!AJ$14:BM$14, "CLO4", 'Database (LECTURE-RES-PRAC)'!AJ97:BM97) / 'Grade computation'!G$7, IF(C$16 = "FINAL", SUMIF('Database (LECTURE-RES-PRAC)'!BP$14:CS$14, "CLO4", 'Database (LECTURE-RES-PRAC)'!BP97:CS97) / 'Grade computation'!H$7,""))),""),"")</f>
        <v/>
      </c>
      <c r="AC100" s="286" t="str">
        <f aca="false">IF(B100&lt;&gt;"",IF(AB100="","",IF(AB100&lt;0.5,1,IF(AND(AB100&gt;=0.5,AB100&lt;P$10),2,IF(AB100&gt;=P$10,3)))),"")</f>
        <v/>
      </c>
      <c r="AD100" s="194" t="str">
        <f aca="false">IF(B100 &lt;&gt; "",IF(AND('PRINTABLE (per grading)'!H$16="EXAM", 'PRINTABLE (per grading)'!B$13="Prelim"), IF(ISERROR(SUMIF('Exam (LECTURE ONLY)'!D$20:M$20, "CLO4", 'Exam (LECTURE ONLY)'!D102:M102) / 'Exam (LECTURE ONLY)'!AL$9), "", SUMIF('Exam (LECTURE ONLY)'!D$20:M$20, "CLO4", 'Exam (LECTURE ONLY)'!D102:M102) /'Exam (LECTURE ONLY)'!AL$9),
IF(AND('PRINTABLE (per grading)'!H$16="EXAM", 'PRINTABLE (per grading)'!B$13="Midterm"), IF(ISERROR(SUMIF('Exam (LECTURE ONLY)'!O$20:X$20, "CLO4", 'Exam (LECTURE ONLY)'!O102:X102) / 'Exam (LECTURE ONLY)'!AM$9), "", SUMIF('Exam (LECTURE ONLY)'!O$20:X$20, "CLO4", 'Exam (LECTURE ONLY)'!O102:X102) / 'Exam (LECTURE ONLY)'!AM$9),
IF(AND('PRINTABLE (per grading)'!H$16="EXAM", 'PRINTABLE (per grading)'!B$13="Final"), IF(ISERROR(SUMIF('Exam (LECTURE ONLY)'!Z$20:AI$20, "CLO4", 'Exam (LECTURE ONLY)'!Z102:AI102) / 'Exam (LECTURE ONLY)'!AN$9), "", SUMIF('Exam (LECTURE ONLY)'!Z$20:AI$20, "CLO4", 'Exam (LECTURE ONLY)'!Z102:AI102) / 'Exam (LECTURE ONLY)'!AN$9),
IF(AND('PRINTABLE (per grading)'!H$16="OUTPUT", 'PRINTABLE (per grading)'!B$13="Prelim"), IF(ISERROR(SUMIF(OUTPUT!C$20:M$20, "CLO4", OUTPUT!C102:M102) / OUTPUT!AL$9), "", SUMIF(OUTPUT!C$20:M$20, "CLO4", OUTPUT!C102:M102) / OUTPUT!AL$9),
IF(AND('PRINTABLE (per grading)'!H$16="OUTPUT", 'PRINTABLE (per grading)'!B$13="Midterm"), IF(ISERROR(SUMIF(OUTPUT!O$20:Y$20, "CLO4", OUTPUT!O102:Y102) / OUTPUT!AM$9), "", SUMIF(OUTPUT!O$20:Y$20, "CLO4", OUTPUT!O102:Y102) / OUTPUT!AM$9),
IF(AND('PRINTABLE (per grading)'!H$16="OUTPUT", 'PRINTABLE (per grading)'!B$13="Final"), IF(ISERROR(SUMIF(OUTPUT!AA$20:AI$20, "CLO4", OUTPUT!AA102:AI102) / OUTPUT!AN$9), "", SUMIF(OUTPUT!AA$20:AI$20, "CLO4", OUTPUT!AA102:AI102) / OUTPUT!AN$9),
"")))))),"")</f>
        <v/>
      </c>
      <c r="AE100" s="286" t="str">
        <f aca="false">IF(B100&lt;&gt;"",IF(AD100="","",IF(AD100&lt;0.5,1,IF(AND(AD100&gt;=0.5,AD100&lt;P$10),2,IF(AD100&gt;=P$10,3)))),"")</f>
        <v/>
      </c>
      <c r="AF100" s="287" t="str">
        <f aca="false">IF(B100 &lt;&gt; "",IFERROR(IF(AVERAGE(AB100,AD100)&gt;=P$10,"Y","N"),""),"")</f>
        <v/>
      </c>
      <c r="AG100" s="194" t="str">
        <f aca="false">IF(B100 &lt;&gt; "", IFERROR(IF(C$16 = "PRELIM", SUMIF('Database (LECTURE-RES-PRAC)'!D$14:AG$14, "CLO5", 'Database (LECTURE-RES-PRAC)'!D97:AG97) / 'Grade computation'!F$8, IF(C$16 = "MIDTERM", SUMIF('Database (LECTURE-RES-PRAC)'!AJ$14:BM$14, "CLO5", 'Database (LECTURE-RES-PRAC)'!AJ97:BM97) / 'Grade computation'!G$8, IF(C$16 = "FINAL", SUMIF('Database (LECTURE-RES-PRAC)'!BP$14:CS$14, "CLO5", 'Database (LECTURE-RES-PRAC)'!BP97:CS97) / 'Grade computation'!H$8,""))),""),"")</f>
        <v/>
      </c>
      <c r="AH100" s="286" t="str">
        <f aca="false">IF(B100&lt;&gt;"",IF(AG100="","",IF(AG100&lt;0.5,1,IF(AND(AG100&gt;=0.5,AG100&lt;P$10),2,IF(AG100&gt;=P$10,3)))),"")</f>
        <v/>
      </c>
      <c r="AI100" s="194" t="str">
        <f aca="false">IF(B100 &lt;&gt; "",IF(AND('PRINTABLE (per grading)'!H$16="EXAM", 'PRINTABLE (per grading)'!B$13="Prelim"), IF(ISERROR(SUMIF('Exam (LECTURE ONLY)'!D$20:M$20, "CLO5", 'Exam (LECTURE ONLY)'!D102:M102) / 'Exam (LECTURE ONLY)'!AL$10), "", SUMIF('Exam (LECTURE ONLY)'!D$20:M$20, "CLO5", 'Exam (LECTURE ONLY)'!D102:M102) /'Exam (LECTURE ONLY)'!AL$10),
IF(AND('PRINTABLE (per grading)'!H$16="EXAM", 'PRINTABLE (per grading)'!B$13="Midterm"), IF(ISERROR(SUMIF('Exam (LECTURE ONLY)'!O$20:X$20, "CLO5", 'Exam (LECTURE ONLY)'!O102:X102) / 'Exam (LECTURE ONLY)'!AM$10), "", SUMIF('Exam (LECTURE ONLY)'!O$20:X$20, "CLO5", 'Exam (LECTURE ONLY)'!O102:X102) / 'Exam (LECTURE ONLY)'!AM$10),
IF(AND('PRINTABLE (per grading)'!H$16="EXAM", 'PRINTABLE (per grading)'!B$13="Final"), IF(ISERROR(SUMIF('Exam (LECTURE ONLY)'!Z$20:AI$20, "CLO5", 'Exam (LECTURE ONLY)'!Z102:AI102) / 'Exam (LECTURE ONLY)'!AN$10), "", SUMIF('Exam (LECTURE ONLY)'!Z$20:AI$20, "CLO5", 'Exam (LECTURE ONLY)'!Z102:AI102) / 'Exam (LECTURE ONLY)'!AN$10),
IF(AND('PRINTABLE (per grading)'!H$16="OUTPUT", 'PRINTABLE (per grading)'!B$13="Prelim"), IF(ISERROR(SUMIF(OUTPUT!C$20:M$20, "CLO5", OUTPUT!C102:M102) / OUTPUT!AL$10), "", SUMIF(OUTPUT!C$20:M$20, "CLO5", OUTPUT!C102:M102) / OUTPUT!AL$10),
IF(AND('PRINTABLE (per grading)'!H$16="OUTPUT", 'PRINTABLE (per grading)'!B$13="Midterm"), IF(ISERROR(SUMIF(OUTPUT!O$20:Y$20, "CLO5", OUTPUT!O102:Y102) / OUTPUT!AM$10), "", SUMIF(OUTPUT!O$20:Y$20, "CLO5", OUTPUT!O102:Y102) / OUTPUT!AM$10),
IF(AND('PRINTABLE (per grading)'!H$16="OUTPUT", 'PRINTABLE (per grading)'!B$13="Final"), IF(ISERROR(SUMIF(OUTPUT!AA$20:AI$20, "CLO5", OUTPUT!AA102:AI102) / OUTPUT!AN$10), "", SUMIF(OUTPUT!AA$20:AI$20, "CLO5", OUTPUT!AA102:AI102) / OUTPUT!AN$10),
"")))))),"")</f>
        <v/>
      </c>
      <c r="AJ100" s="286" t="str">
        <f aca="false">IF(B100&lt;&gt;"",IF(AI100="","",IF(AI100&lt;0.5,1,IF(AND(AI100&gt;=0.5,AI100&lt;P$10),2,IF(AI100&gt;=P$10,3)))),"")</f>
        <v/>
      </c>
      <c r="AK100" s="287" t="str">
        <f aca="false">IF(B100 &lt;&gt; "",IFERROR(IF(AVERAGE(AG100,AI100)&gt;=P$10,"Y","N"),""),"")</f>
        <v/>
      </c>
      <c r="AL100" s="194" t="str">
        <f aca="false">IF(B100 &lt;&gt; "", IFERROR(IF(C$16 = "PRELIM", SUMIF('Database (LECTURE-RES-PRAC)'!D$14:AG$14, "CLO6", 'Database (LECTURE-RES-PRAC)'!D97:AG97) / 'Grade computation'!F$9, IF(C$16 = "MIDTERM", SUMIF('Database (LECTURE-RES-PRAC)'!AJ$14:BM$14, "CLO6", 'Database (LECTURE-RES-PRAC)'!AJ97:BM97) / 'Grade computation'!G$9, IF(C$16 = "FINAL", SUMIF('Database (LECTURE-RES-PRAC)'!BP$14:CS$14, "CLO6", 'Database (LECTURE-RES-PRAC)'!BP97:CS97) / 'Grade computation'!H$9,""))),""),"")</f>
        <v/>
      </c>
      <c r="AM100" s="286" t="str">
        <f aca="false">IF(B100&lt;&gt;"",IF(AL100="","",IF(AL100&lt;0.5,1,IF(AND(AL100&gt;=0.5,AL100&lt;P$10),2,IF(AL100&gt;=P$10,3)))),"")</f>
        <v/>
      </c>
      <c r="AN100" s="194" t="str">
        <f aca="false">IF(B100 &lt;&gt; "",IF(AND('PRINTABLE (per grading)'!H$16="EXAM", 'PRINTABLE (per grading)'!B$13="Prelim"), IF(ISERROR(SUMIF('Exam (LECTURE ONLY)'!D$20:M$20, "CLO6", 'Exam (LECTURE ONLY)'!D102:M102) / 'Exam (LECTURE ONLY)'!AL$11), "", SUMIF('Exam (LECTURE ONLY)'!D$20:M$20, "CLO6", 'Exam (LECTURE ONLY)'!D102:M102) /'Exam (LECTURE ONLY)'!AL$11),
IF(AND('PRINTABLE (per grading)'!H$16="EXAM", 'PRINTABLE (per grading)'!B$13="Midterm"), IF(ISERROR(SUMIF('Exam (LECTURE ONLY)'!O$20:X$20, "CLO6", 'Exam (LECTURE ONLY)'!O102:X102) / 'Exam (LECTURE ONLY)'!AM$11), "", SUMIF('Exam (LECTURE ONLY)'!O$20:X$20, "CLO6", 'Exam (LECTURE ONLY)'!O102:X102) / 'Exam (LECTURE ONLY)'!AM$11),
IF(AND('PRINTABLE (per grading)'!H$16="EXAM", 'PRINTABLE (per grading)'!B$13="Final"), IF(ISERROR(SUMIF('Exam (LECTURE ONLY)'!Z$20:AI$20, "CLO6", 'Exam (LECTURE ONLY)'!Z102:AI102) / 'Exam (LECTURE ONLY)'!AN$11), "", SUMIF('Exam (LECTURE ONLY)'!Z$20:AI$20, "CLO6", 'Exam (LECTURE ONLY)'!Z102:AI102) / 'Exam (LECTURE ONLY)'!AN$11),
IF(AND('PRINTABLE (per grading)'!H$16="OUTPUT", 'PRINTABLE (per grading)'!B$13="Prelim"), IF(ISERROR(SUMIF(OUTPUT!C$20:M$20, "CLO6", OUTPUT!C102:M102) / OUTPUT!AL$11), "", SUMIF(OUTPUT!C$20:M$20, "CLO6", OUTPUT!C102:M102) / OUTPUT!AL$11),
IF(AND('PRINTABLE (per grading)'!H$16="OUTPUT", 'PRINTABLE (per grading)'!B$13="Midterm"), IF(ISERROR(SUMIF(OUTPUT!O$20:Y$20, "CLO6", OUTPUT!O102:Y102) / OUTPUT!AM$11), "", SUMIF(OUTPUT!O$20:Y$20, "CLO6", OUTPUT!O102:Y102) / OUTPUT!AM$11),
IF(AND('PRINTABLE (per grading)'!H$16="OUTPUT", 'PRINTABLE (per grading)'!B$13="Final"), IF(ISERROR(SUMIF(OUTPUT!AA$20:AI$20, "CLO6", OUTPUT!AA102:AI102) / OUTPUT!AN$11), "", SUMIF(OUTPUT!AA$20:AI$20, "CLO6", OUTPUT!AA102:AI102) / OUTPUT!AN$11),
"")))))),"")</f>
        <v/>
      </c>
      <c r="AO100" s="286" t="str">
        <f aca="false">IF(B100&lt;&gt;"",IF(AN100="","",IF(AN100&lt;0.5,1,IF(AND(AN100&gt;=0.5,AN100&lt;P$10),2,IF(AN100&gt;=P$10,3)))),"")</f>
        <v/>
      </c>
      <c r="AP100" s="287" t="str">
        <f aca="false">IF(B100 &lt;&gt; "",IFERROR(IF(AVERAGE(AL100,AN100)&gt;=P$10,"Y","N"),""),"")</f>
        <v/>
      </c>
      <c r="AQ100" s="194" t="str">
        <f aca="false">IF(B100 &lt;&gt; "", IFERROR(IF(C$16 = "PRELIM", SUMIF('Database (LECTURE-RES-PRAC)'!D$14:AG$14, "CLO7", 'Database (LECTURE-RES-PRAC)'!D97:AG97) / 'Grade computation'!F$10, IF(C$16 = "MIDTERM", SUMIF('Database (LECTURE-RES-PRAC)'!AJ$14:BM$14, "CLO7", 'Database (LECTURE-RES-PRAC)'!AJ97:BM97) / 'Grade computation'!G$10, IF(C$16 = "FINAL", SUMIF('Database (LECTURE-RES-PRAC)'!BP$14:CS$14, "CLO7", 'Database (LECTURE-RES-PRAC)'!BP97:CS97) / 'Grade computation'!H$10,""))),""),"")</f>
        <v/>
      </c>
      <c r="AR100" s="286" t="str">
        <f aca="false">IF(B100&lt;&gt;"",IF(AQ100="","",IF(AQ100&lt;0.5,1,IF(AND(AQ100&gt;=0.5,AQ100&lt;P$10),2,IF(AQ100&gt;=P$10,3)))),"")</f>
        <v/>
      </c>
      <c r="AS100" s="194" t="str">
        <f aca="false">IF(B100 &lt;&gt; "",IF(AND('PRINTABLE (per grading)'!H$16="EXAM", 'PRINTABLE (per grading)'!B$13="Prelim"), IF(ISERROR(SUMIF('Exam (LECTURE ONLY)'!D$20:M$20, "CLO7", 'Exam (LECTURE ONLY)'!D102:M102) / 'Exam (LECTURE ONLY)'!AL$12), "", SUMIF('Exam (LECTURE ONLY)'!D$20:M$20, "CLO7", 'Exam (LECTURE ONLY)'!D102:M102) /'Exam (LECTURE ONLY)'!AL$12),
IF(AND('PRINTABLE (per grading)'!H$16="EXAM", 'PRINTABLE (per grading)'!B$13="Midterm"), IF(ISERROR(SUMIF('Exam (LECTURE ONLY)'!O$20:X$20, "CLO7", 'Exam (LECTURE ONLY)'!O102:X102) / 'Exam (LECTURE ONLY)'!AM$12), "", SUMIF('Exam (LECTURE ONLY)'!O$20:X$20, "CLO7", 'Exam (LECTURE ONLY)'!O102:X102) / 'Exam (LECTURE ONLY)'!AM$12),
IF(AND('PRINTABLE (per grading)'!H$16="EXAM", 'PRINTABLE (per grading)'!B$13="Final"), IF(ISERROR(SUMIF('Exam (LECTURE ONLY)'!Z$20:AI$20, "CLO7", 'Exam (LECTURE ONLY)'!Z102:AI102) / 'Exam (LECTURE ONLY)'!AN$12), "", SUMIF('Exam (LECTURE ONLY)'!Z$20:AI$20, "CLO7", 'Exam (LECTURE ONLY)'!Z102:AI102) / 'Exam (LECTURE ONLY)'!AN$12),
IF(AND('PRINTABLE (per grading)'!H$16="OUTPUT", 'PRINTABLE (per grading)'!B$13="Prelim"), IF(ISERROR(SUMIF(OUTPUT!C$20:M$20, "CLO7", OUTPUT!C102:M102) / OUTPUT!AL$12), "", SUMIF(OUTPUT!C$20:M$20, "CLO7", OUTPUT!C102:M102) / OUTPUT!AL$12),
IF(AND('PRINTABLE (per grading)'!H$16="OUTPUT", 'PRINTABLE (per grading)'!B$13="Midterm"), IF(ISERROR(SUMIF(OUTPUT!O$20:Y$20, "CLO7", OUTPUT!O102:Y102) / OUTPUT!AM$12), "", SUMIF(OUTPUT!O$20:Y$20, "CLO7", OUTPUT!O102:Y102) / OUTPUT!AM$12),
IF(AND('PRINTABLE (per grading)'!H$16="OUTPUT", 'PRINTABLE (per grading)'!B$13="Final"), IF(ISERROR(SUMIF(OUTPUT!AA$20:AI$20, "CLO7", OUTPUT!AA102:AI102) / OUTPUT!AN$12), "", SUMIF(OUTPUT!AA$20:AI$20, "CLO7", OUTPUT!AA102:AI102) / OUTPUT!AN$12),
"")))))),"")</f>
        <v/>
      </c>
      <c r="AT100" s="286" t="str">
        <f aca="false">IF(B100&lt;&gt;"",IF(AS100="","",IF(AS100&lt;0.5,1,IF(AND(AS100&gt;=0.5,AS100&lt;P$10),2,IF(AS100&gt;=P$10,3)))),"")</f>
        <v/>
      </c>
      <c r="AU100" s="287" t="str">
        <f aca="false">IF(B100 &lt;&gt; "",IFERROR(IF(AVERAGE(AQ100,AS100)&gt;=P$10,"Y","N"),""),"")</f>
        <v/>
      </c>
      <c r="AV100" s="194" t="str">
        <f aca="false">IF(B100 &lt;&gt; "", IFERROR(IF(C$16 = "PRELIM", SUMIF('Database (LECTURE-RES-PRAC)'!D$14:AG$14, "CLO8", 'Database (LECTURE-RES-PRAC)'!D97:AG97) / 'Grade computation'!F$11, IF(C$16 = "MIDTERM", SUMIF('Database (LECTURE-RES-PRAC)'!AJ$14:BM$14, "CLO8", 'Database (LECTURE-RES-PRAC)'!AJ97:BM97) / 'Grade computation'!G$11, IF(C$16 = "FINAL", SUMIF('Database (LECTURE-RES-PRAC)'!BP$14:CS$14, "CLO8", 'Database (LECTURE-RES-PRAC)'!BP97:CS97) / 'Grade computation'!H$11,""))),""),"")</f>
        <v/>
      </c>
      <c r="AW100" s="286" t="str">
        <f aca="false">IF(B100&lt;&gt;"",IF(AV100="","",IF(AV100&lt;0.5,1,IF(AND(AV100&gt;=0.5,AV100&lt;P$10),2,IF(AV100&gt;=P$10,3)))),"")</f>
        <v/>
      </c>
      <c r="AX100" s="194" t="str">
        <f aca="false">IF(B100 &lt;&gt; "",IF(AND('PRINTABLE (per grading)'!H$16="EXAM", 'PRINTABLE (per grading)'!B$13="Prelim"), IF(ISERROR(SUMIF('Exam (LECTURE ONLY)'!D$20:M$20, "CLO8", 'Exam (LECTURE ONLY)'!D102:M102) / 'Exam (LECTURE ONLY)'!AL$13), "", SUMIF('Exam (LECTURE ONLY)'!D$20:M$20, "CLO8", 'Exam (LECTURE ONLY)'!D102:M102) /'Exam (LECTURE ONLY)'!AL$13),
IF(AND('PRINTABLE (per grading)'!H$16="EXAM", 'PRINTABLE (per grading)'!B$13="Midterm"), IF(ISERROR(SUMIF('Exam (LECTURE ONLY)'!O$20:X$20, "CLO8", 'Exam (LECTURE ONLY)'!O102:X102) / 'Exam (LECTURE ONLY)'!AM$13), "", SUMIF('Exam (LECTURE ONLY)'!O$20:X$20, "CLO8", 'Exam (LECTURE ONLY)'!O102:X102) / 'Exam (LECTURE ONLY)'!AM$13),
IF(AND('PRINTABLE (per grading)'!H$16="EXAM", 'PRINTABLE (per grading)'!B$13="Final"), IF(ISERROR(SUMIF('Exam (LECTURE ONLY)'!Z$20:AI$20, "CLO8", 'Exam (LECTURE ONLY)'!Z102:AI102) / 'Exam (LECTURE ONLY)'!AN$13), "", SUMIF('Exam (LECTURE ONLY)'!Z$20:AI$20, "CLO8", 'Exam (LECTURE ONLY)'!Z102:AI102) / 'Exam (LECTURE ONLY)'!AN$13),
IF(AND('PRINTABLE (per grading)'!H$16="OUTPUT", 'PRINTABLE (per grading)'!B$13="Prelim"), IF(ISERROR(SUMIF(OUTPUT!C$20:M$20, "CLO8", OUTPUT!C102:M102) / OUTPUT!AL$13), "", SUMIF(OUTPUT!C$20:M$20, "CLO8", OUTPUT!C102:M102) / OUTPUT!AL$13),
IF(AND('PRINTABLE (per grading)'!H$16="OUTPUT", 'PRINTABLE (per grading)'!B$13="Midterm"), IF(ISERROR(SUMIF(OUTPUT!O$20:Y$20, "CLO8", OUTPUT!O102:Y102) / OUTPUT!AM$13), "", SUMIF(OUTPUT!O$20:Y$20, "CLO8", OUTPUT!O102:Y102) / OUTPUT!AM$13),
IF(AND('PRINTABLE (per grading)'!H$16="OUTPUT", 'PRINTABLE (per grading)'!B$13="Final"), IF(ISERROR(SUMIF(OUTPUT!AA$20:AI$20, "CLO8", OUTPUT!AA102:AI102) / OUTPUT!AN$13), "", SUMIF(OUTPUT!AA$20:AI$20, "CLO8", OUTPUT!AA102:AI102) / OUTPUT!AN$13),
"")))))),"")</f>
        <v/>
      </c>
      <c r="AY100" s="286" t="str">
        <f aca="false">IF(B100&lt;&gt;"",IF(AX100="","",IF(AX100&lt;0.5,1,IF(AND(AX100&gt;=0.5,AX100&lt;P$10),2,IF(AX100&gt;=P$10,3)))),"")</f>
        <v/>
      </c>
      <c r="AZ100" s="287" t="str">
        <f aca="false">IF(B100 &lt;&gt; "",IFERROR(IF(AVERAGE(AV100,AX100)&gt;=P$10,"Y","N"),""),"")</f>
        <v/>
      </c>
      <c r="BA100" s="194" t="str">
        <f aca="false">IF(B100 &lt;&gt; "", IFERROR(IF(C$16 = "PRELIM", SUMIF('Database (LECTURE-RES-PRAC)'!D$14:AG$14, "CLO9", 'Database (LECTURE-RES-PRAC)'!D97:AG97) / 'Grade computation'!F$12, IF(C$16 = "MIDTERM", SUMIF('Database (LECTURE-RES-PRAC)'!AJ$14:BM$14, "CLO9", 'Database (LECTURE-RES-PRAC)'!AJ97:BM97) / 'Grade computation'!G$12, IF(C$16 = "FINAL", SUMIF('Database (LECTURE-RES-PRAC)'!BP$14:CS$14, "CLO9", 'Database (LECTURE-RES-PRAC)'!BP97:CS97) / 'Grade computation'!H$12,""))),""),"")</f>
        <v/>
      </c>
      <c r="BB100" s="286" t="str">
        <f aca="false">IF(B100&lt;&gt;"",IF(BA100="","",IF(BA100&lt;0.5,1,IF(AND(BA100&gt;=0.5,BA100&lt;P$10),2,IF(BA100&gt;=P$10,3)))),"")</f>
        <v/>
      </c>
      <c r="BC100" s="194" t="str">
        <f aca="false">IF(B100 &lt;&gt; "",IF(AND('PRINTABLE (per grading)'!H$16="EXAM", 'PRINTABLE (per grading)'!B$13="Prelim"), IF(ISERROR(SUMIF('Exam (LECTURE ONLY)'!D$20:M$20, "CLO9", 'Exam (LECTURE ONLY)'!D102:M102) / 'Exam (LECTURE ONLY)'!AL$14), "", SUMIF('Exam (LECTURE ONLY)'!D$20:M$20, "CLO9", 'Exam (LECTURE ONLY)'!D102:M102) /'Exam (LECTURE ONLY)'!AL$14),
IF(AND('PRINTABLE (per grading)'!H$16="EXAM", 'PRINTABLE (per grading)'!B$13="Midterm"), IF(ISERROR(SUMIF('Exam (LECTURE ONLY)'!O$20:X$20, "CLO9", 'Exam (LECTURE ONLY)'!O102:X102) / 'Exam (LECTURE ONLY)'!AM$14), "", SUMIF('Exam (LECTURE ONLY)'!O$20:X$20, "CLO9", 'Exam (LECTURE ONLY)'!O102:X102) / 'Exam (LECTURE ONLY)'!AM$14),
IF(AND('PRINTABLE (per grading)'!H$16="EXAM", 'PRINTABLE (per grading)'!B$13="Final"), IF(ISERROR(SUMIF('Exam (LECTURE ONLY)'!Z$20:AI$20, "CLO9", 'Exam (LECTURE ONLY)'!Z102:AI102) / 'Exam (LECTURE ONLY)'!AN$14), "", SUMIF('Exam (LECTURE ONLY)'!Z$20:AI$20, "CLO9", 'Exam (LECTURE ONLY)'!Z102:AI102) / 'Exam (LECTURE ONLY)'!AN$14),
IF(AND('PRINTABLE (per grading)'!H$16="OUTPUT", 'PRINTABLE (per grading)'!B$13="Prelim"), IF(ISERROR(SUMIF(OUTPUT!C$20:M$20, "CLO9", OUTPUT!C102:M102) / OUTPUT!AL$14), "", SUMIF(OUTPUT!C$20:M$20, "CLO9", OUTPUT!C102:M102) / OUTPUT!AL$14),
IF(AND('PRINTABLE (per grading)'!H$16="OUTPUT", 'PRINTABLE (per grading)'!B$13="Midterm"), IF(ISERROR(SUMIF(OUTPUT!O$20:Y$20, "CLO9", OUTPUT!O102:Y102) / OUTPUT!AM$14), "", SUMIF(OUTPUT!O$20:Y$20, "CLO9", OUTPUT!O102:Y102) / OUTPUT!AM$14),
IF(AND('PRINTABLE (per grading)'!H$16="OUTPUT", 'PRINTABLE (per grading)'!B$13="Final"), IF(ISERROR(SUMIF(OUTPUT!AA$20:AI$20, "CLO9", OUTPUT!AA102:AI102) / OUTPUT!AN$14), "", SUMIF(OUTPUT!AA$20:AI$20, "CLO9", OUTPUT!AA102:AI102) / OUTPUT!AN$14),
"")))))),"")</f>
        <v/>
      </c>
      <c r="BD100" s="286" t="str">
        <f aca="false">IF(B100&lt;&gt;"",IF(BC100="","",IF(BC100&lt;0.5,1,IF(AND(BC100&gt;=0.5,BC100&lt;P$10),2,IF(BC100&gt;=P$10,3)))),"")</f>
        <v/>
      </c>
      <c r="BE100" s="287" t="str">
        <f aca="false">IF(B100 &lt;&gt; "",IFERROR(IF(AVERAGE(BA100,BC100)&gt;=P$10,"Y","N"),""),"")</f>
        <v/>
      </c>
      <c r="BF100" s="194" t="str">
        <f aca="false">IF(B100 &lt;&gt; "", IFERROR(IF(C$16 = "PRELIM", SUMIF('Database (LECTURE-RES-PRAC)'!D$14:AG$14, "CLO10", 'Database (LECTURE-RES-PRAC)'!D97:AG97) / 'Grade computation'!F$13, IF(C$16 = "MIDTERM", SUMIF('Database (LECTURE-RES-PRAC)'!AJ$14:BM$14, "CLO10", 'Database (LECTURE-RES-PRAC)'!AJ97:BM97) / 'Grade computation'!G$13, IF(C$16 = "FINAL", SUMIF('Database (LECTURE-RES-PRAC)'!BP$14:CS$14, "CLO10", 'Database (LECTURE-RES-PRAC)'!BP97:CS97) / 'Grade computation'!H$13,""))),""),"")</f>
        <v/>
      </c>
      <c r="BG100" s="286" t="str">
        <f aca="false">IF(B100&lt;&gt;"",IF(BF100="","",IF(BF100&lt;0.5,1,IF(AND(BF100&gt;=0.5,BF100&lt;P$10),2,IF(BF100&gt;=P$10,3)))),"")</f>
        <v/>
      </c>
      <c r="BH100" s="194" t="str">
        <f aca="false">IF(B100 &lt;&gt; "",IF(AND('PRINTABLE (per grading)'!H$16="EXAM", 'PRINTABLE (per grading)'!B$13="Prelim"), IF(ISERROR(SUMIF('Exam (LECTURE ONLY)'!D$20:M$20, "CLO10", 'Exam (LECTURE ONLY)'!D102:M102) / 'Exam (LECTURE ONLY)'!AL$15), "", SUMIF('Exam (LECTURE ONLY)'!D$20:M$20, "CLO10", 'Exam (LECTURE ONLY)'!D102:M102) /'Exam (LECTURE ONLY)'!AL$15),
IF(AND('PRINTABLE (per grading)'!H$16="EXAM", 'PRINTABLE (per grading)'!B$13="Midterm"), IF(ISERROR(SUMIF('Exam (LECTURE ONLY)'!O$20:X$20, "CLO10", 'Exam (LECTURE ONLY)'!O102:X102) / 'Exam (LECTURE ONLY)'!AM$15), "", SUMIF('Exam (LECTURE ONLY)'!O$20:X$20, "CLO10", 'Exam (LECTURE ONLY)'!O102:X102) / 'Exam (LECTURE ONLY)'!AM$15),
IF(AND('PRINTABLE (per grading)'!H$16="EXAM", 'PRINTABLE (per grading)'!B$13="Final"), IF(ISERROR(SUMIF('Exam (LECTURE ONLY)'!Z$20:AI$20, "CLO10", 'Exam (LECTURE ONLY)'!Z102:AI102) / 'Exam (LECTURE ONLY)'!AN$15), "", SUMIF('Exam (LECTURE ONLY)'!Z$20:AI$20, "CLO10", 'Exam (LECTURE ONLY)'!Z102:AI102) / 'Exam (LECTURE ONLY)'!AN$15),
IF(AND('PRINTABLE (per grading)'!H$16="OUTPUT", 'PRINTABLE (per grading)'!B$13="Prelim"), IF(ISERROR(SUMIF(OUTPUT!C$20:M$20, "CLO10", OUTPUT!C102:M102) / OUTPUT!AL$15), "", SUMIF(OUTPUT!C$20:M$20, "CLO10", OUTPUT!C102:M102) / OUTPUT!AL$15),
IF(AND('PRINTABLE (per grading)'!H$16="OUTPUT", 'PRINTABLE (per grading)'!B$13="Midterm"), IF(ISERROR(SUMIF(OUTPUT!O$20:Y$20, "CLO10", OUTPUT!O102:Y102) / OUTPUT!AM$15), "", SUMIF(OUTPUT!O$20:Y$20, "CLO10", OUTPUT!O102:Y102) / OUTPUT!AM$15),
IF(AND('PRINTABLE (per grading)'!H$16="OUTPUT", 'PRINTABLE (per grading)'!B$13="Final"), IF(ISERROR(SUMIF(OUTPUT!AA$20:AI$20, "CLO10", OUTPUT!AA102:AI102) / OUTPUT!AN$15), "", SUMIF(OUTPUT!AA$20:AI$20, "CLO10", OUTPUT!AA102:AI102) / OUTPUT!AN$15),
"")))))),"")</f>
        <v/>
      </c>
      <c r="BI100" s="286" t="str">
        <f aca="false">IF(B100&lt;&gt;"",IF(BH100="","",IF(BH100&lt;0.5,1,IF(AND(BH100&gt;=0.5,BH100&lt;P$10),2,IF(BH100&gt;=P$10,3)))),"")</f>
        <v/>
      </c>
      <c r="BJ100" s="287" t="str">
        <f aca="false">IF(B100 &lt;&gt; "",IFERROR(IF(AVERAGE(BF100,BH100)&gt;=P$10,"Y","N"),""),"")</f>
        <v/>
      </c>
      <c r="BK100" s="8"/>
    </row>
    <row r="101" customFormat="false" ht="19.5" hidden="false" customHeight="true" outlineLevel="0" collapsed="false">
      <c r="A101" s="183" t="str">
        <f aca="false">IF(ISBLANK('Database (LECTURE-RES-PRAC)'!A98),"",'Database (LECTURE-RES-PRAC)'!A98)</f>
        <v/>
      </c>
      <c r="B101" s="184" t="str">
        <f aca="false">IF(ISBLANK('Database (LECTURE-RES-PRAC)'!B98),"",'Database (LECTURE-RES-PRAC)'!B98)</f>
        <v/>
      </c>
      <c r="C101" s="230" t="str">
        <f aca="false">IF(B101&lt;&gt;"",IF(C$16="PRELIM",'Grade computation'!C101, IF(C$16="MIDTERM",'Grade computation'!K101, IF(C$16="FINAL",'Grade computation'!S101,""))),"")</f>
        <v/>
      </c>
      <c r="D101" s="231" t="str">
        <f aca="false">IF(B101&lt;&gt;"",IFERROR(IF(B$11="80-20", (((C101/C$19)*X$6)+X$7)*D$18, IF(B$11="60-40", (((C101/C$19)*Y$6)+Y$7)*D$18, 0)),0),"")</f>
        <v/>
      </c>
      <c r="E101" s="230" t="str">
        <f aca="false">IF(B101&lt;&gt;"", IF(C$16="PRELIM",'Grade computation'!E101, IF(C$16="MIDTERM",'Grade computation'!M101, IF(C$16="FINAL",'Grade computation'!U101,""))),"")</f>
        <v/>
      </c>
      <c r="F101" s="232" t="str">
        <f aca="false">IF(B101&lt;&gt;"",IFERROR(IF(B$11="80-20", (((E101/E$19)*X$6)+X$7)*F$18, IF(B$11="60-40", (((E101/E$19)*Y$6)+Y$7)*F$18, 0)),0),"")</f>
        <v/>
      </c>
      <c r="G101" s="233" t="str">
        <f aca="false">IF(B101&lt;&gt;"",IFERROR((D101+F101),0),"")</f>
        <v/>
      </c>
      <c r="H101" s="234" t="str">
        <f aca="false">IF(B101&lt;&gt;"",IF(C$16="PRELIM", 'Grade computation'!H101, IF(C$16="MIDTERM", 'Grade computation'!P101, IF(C$16="FINAL",'Grade computation'!X101, ""))),"")</f>
        <v/>
      </c>
      <c r="I101" s="233" t="str">
        <f aca="false">IF(B101&lt;&gt;"",IFERROR(IF(B$11="80-20", (((H101/H$19)*X$6)+X$7)*I$19, IF(B$11="60-40", (((H101/H$19)*Y$6)+Y$7)*I$19, 0)),0),"")</f>
        <v/>
      </c>
      <c r="J101" s="237" t="str">
        <f aca="false">IFERROR((G101+I101),"")</f>
        <v/>
      </c>
      <c r="K101" s="183" t="str">
        <f aca="false">IFERROR(IF(J101="","",IF(J101&gt;=75,"PASSED","FAILED")),"")</f>
        <v/>
      </c>
      <c r="L101" s="183"/>
      <c r="M101" s="194" t="str">
        <f aca="false">IF(B101 &lt;&gt; "", IFERROR(IF(C$16 = "PRELIM", SUMIF('Database (LECTURE-RES-PRAC)'!D$14:AG$14, "CLO1", 'Database (LECTURE-RES-PRAC)'!D98:AG98) / 'Grade computation'!F$4, IF(C$16 = "MIDTERM", SUMIF('Database (LECTURE-RES-PRAC)'!AJ$14:BM$14, "CLO1", 'Database (LECTURE-RES-PRAC)'!AJ98:BM98) / 'Grade computation'!G$4, IF(C$16 = "FINAL", SUMIF('Database (LECTURE-RES-PRAC)'!BP$14:CS$14, "CLO1", 'Database (LECTURE-RES-PRAC)'!BP98:CS98) / 'Grade computation'!H$4,""))),""),"")</f>
        <v/>
      </c>
      <c r="N101" s="286" t="str">
        <f aca="false">IF(B101&lt;&gt;"",IF(M101="","",IF(M101&lt;0.5,1,IF(AND(M101&gt;=0.5,M101&lt;P$10),2,IF(M101&gt;=P$10,3)))),"")</f>
        <v/>
      </c>
      <c r="O101" s="194" t="str">
        <f aca="false">IF(B101 &lt;&gt; "",IF(AND('PRINTABLE (per grading)'!H$16="EXAM", 'PRINTABLE (per grading)'!B$13="Prelim"), IF(ISERROR(SUMIF('Exam (LECTURE ONLY)'!D$20:M$20, "CLO1", 'Exam (LECTURE ONLY)'!D103:M103) / 'Exam (LECTURE ONLY)'!AL$6), "", SUMIF('Exam (LECTURE ONLY)'!D$20:M$20, "CLO1", 'Exam (LECTURE ONLY)'!D103:M103) /'Exam (LECTURE ONLY)'!AL$6),
IF(AND('PRINTABLE (per grading)'!H$16="EXAM", 'PRINTABLE (per grading)'!B$13="Midterm"), IF(ISERROR(SUMIF('Exam (LECTURE ONLY)'!O$20:X$20, "CLO1", 'Exam (LECTURE ONLY)'!O103:X103) / 'Exam (LECTURE ONLY)'!AM$6), "", SUMIF('Exam (LECTURE ONLY)'!O$20:X$20, "CLO1", 'Exam (LECTURE ONLY)'!O103:X103) / 'Exam (LECTURE ONLY)'!AM$6),
IF(AND('PRINTABLE (per grading)'!H$16="EXAM", 'PRINTABLE (per grading)'!B$13="Final"), IF(ISERROR(SUMIF('Exam (LECTURE ONLY)'!Z$20:AI$20, "CLO1", 'Exam (LECTURE ONLY)'!Z103:AI103) / 'Exam (LECTURE ONLY)'!AN$6), "", SUMIF('Exam (LECTURE ONLY)'!Z$20:AI$20, "CLO1", 'Exam (LECTURE ONLY)'!Z103:AI103) / 'Exam (LECTURE ONLY)'!AN$6),
IF(AND('PRINTABLE (per grading)'!H$16="OUTPUT", 'PRINTABLE (per grading)'!B$13="Prelim"), IF(ISERROR(SUMIF(OUTPUT!C$20:M$20, "CLO1", OUTPUT!C103:M103) / OUTPUT!AL$6), "", SUMIF(OUTPUT!C$20:M$20, "CLO1", OUTPUT!C103:M103) / OUTPUT!AL$6),
IF(AND('PRINTABLE (per grading)'!H$16="OUTPUT", 'PRINTABLE (per grading)'!B$13="Midterm"), IF(ISERROR(SUMIF(OUTPUT!O$20:Y$20, "CLO1", OUTPUT!O103:Y103) / OUTPUT!AM$6), "", SUMIF(OUTPUT!O$20:Y$20, "CLO1", OUTPUT!O103:Y103) / OUTPUT!AM$6),
IF(AND('PRINTABLE (per grading)'!H$16="OUTPUT", 'PRINTABLE (per grading)'!B$13="Final"), IF(ISERROR(SUMIF(OUTPUT!AA$20:AI$20, "CLO1", OUTPUT!AA103:AI103) / OUTPUT!AN$6), "", SUMIF(OUTPUT!AA$20:AI$20, "CLO1", OUTPUT!AA103:AI103) / OUTPUT!AN$6),
"")))))),"")</f>
        <v/>
      </c>
      <c r="P101" s="286" t="str">
        <f aca="false">IF(B101&lt;&gt;"",IF(O101="","",IF(O101&lt;0.5,1,IF(AND(O101&gt;=0.5,O101&lt;P$10),2,IF(O101&gt;=P$10,3)))),"")</f>
        <v/>
      </c>
      <c r="Q101" s="287" t="str">
        <f aca="false">IF(B101 &lt;&gt; "",IFERROR(IF(AVERAGE(M101,O101)&gt;=P$10,"Y","N"),""),"")</f>
        <v/>
      </c>
      <c r="R101" s="194" t="str">
        <f aca="false">IF(B101 &lt;&gt; "", IFERROR(IF(C$16 = "PRELIM", SUMIF('Database (LECTURE-RES-PRAC)'!D$14:AG$14, "CLO2", 'Database (LECTURE-RES-PRAC)'!D98:AG98) / 'Grade computation'!F$5, IF(C$16 = "MIDTERM", SUMIF('Database (LECTURE-RES-PRAC)'!AJ$14:BM$14, "CLO2", 'Database (LECTURE-RES-PRAC)'!AJ98:BM98) / 'Grade computation'!G$5, IF(C$16 = "FINAL", SUMIF('Database (LECTURE-RES-PRAC)'!BP$14:CS$14, "CLO2", 'Database (LECTURE-RES-PRAC)'!BP98:CS98) / 'Grade computation'!H$5,""))),""),"")</f>
        <v/>
      </c>
      <c r="S101" s="286" t="str">
        <f aca="false">IF(B101&lt;&gt;"",IF(R101="","",IF(R101&lt;0.5,1,IF(AND(R101&gt;=0.5,R101&lt;P$10),2,IF(R101&gt;=P$10,3)))),"")</f>
        <v/>
      </c>
      <c r="T101" s="194" t="str">
        <f aca="false">IF(B101 &lt;&gt; "",IF(AND('PRINTABLE (per grading)'!H$16="EXAM", 'PRINTABLE (per grading)'!B$13="Prelim"), IF(ISERROR(SUMIF('Exam (LECTURE ONLY)'!D$20:M$20, "CLO2", 'Exam (LECTURE ONLY)'!D103:M103) / 'Exam (LECTURE ONLY)'!AL$7), "", SUMIF('Exam (LECTURE ONLY)'!D$20:M$20, "CLO2", 'Exam (LECTURE ONLY)'!D103:M103) /'Exam (LECTURE ONLY)'!AL$7),
IF(AND('PRINTABLE (per grading)'!H$16="EXAM", 'PRINTABLE (per grading)'!B$13="Midterm"), IF(ISERROR(SUMIF('Exam (LECTURE ONLY)'!O$20:X$20, "CLO2", 'Exam (LECTURE ONLY)'!O103:X103) / 'Exam (LECTURE ONLY)'!AM$7), "", SUMIF('Exam (LECTURE ONLY)'!O$20:X$20, "CLO2", 'Exam (LECTURE ONLY)'!O103:X103) / 'Exam (LECTURE ONLY)'!AM$7),
IF(AND('PRINTABLE (per grading)'!H$16="EXAM", 'PRINTABLE (per grading)'!B$13="Final"), IF(ISERROR(SUMIF('Exam (LECTURE ONLY)'!Z$20:AI$20, "CLO2", 'Exam (LECTURE ONLY)'!Z103:AI103) / 'Exam (LECTURE ONLY)'!AN$7), "", SUMIF('Exam (LECTURE ONLY)'!Z$20:AI$20, "CLO2", 'Exam (LECTURE ONLY)'!Z103:AI103) / 'Exam (LECTURE ONLY)'!AN$7),
IF(AND('PRINTABLE (per grading)'!H$16="OUTPUT", 'PRINTABLE (per grading)'!B$13="Prelim"), IF(ISERROR(SUMIF(OUTPUT!C$20:M$20, "CLO2", OUTPUT!C103:M103) / OUTPUT!AL$7), "", SUMIF(OUTPUT!C$20:M$20, "CLO2", OUTPUT!C103:M103) / OUTPUT!AL$7),
IF(AND('PRINTABLE (per grading)'!H$16="OUTPUT", 'PRINTABLE (per grading)'!B$13="Midterm"), IF(ISERROR(SUMIF(OUTPUT!O$20:Y$20, "CLO2", OUTPUT!O103:Y103) / OUTPUT!AM$7), "", SUMIF(OUTPUT!O$20:Y$20, "CLO2", OUTPUT!O103:Y103) / OUTPUT!AM$7),
IF(AND('PRINTABLE (per grading)'!H$16="OUTPUT", 'PRINTABLE (per grading)'!B$13="Final"), IF(ISERROR(SUMIF(OUTPUT!AA$20:AI$20, "CLO2", OUTPUT!AA103:AI103) / OUTPUT!AN$7), "", SUMIF(OUTPUT!AA$20:AI$20, "CLO2", OUTPUT!AA103:AI103) / OUTPUT!AN$7),
"")))))),"")</f>
        <v/>
      </c>
      <c r="U101" s="286" t="str">
        <f aca="false">IF(B101&lt;&gt;"",IF(T101="","",IF(T101&lt;0.5,1,IF(AND(T101&gt;=0.5,T101&lt;P$10),2,IF(T101&gt;=P$10,3)))),"")</f>
        <v/>
      </c>
      <c r="V101" s="287" t="str">
        <f aca="false">IF(B101 &lt;&gt; "",IFERROR(IF(AVERAGE(R101,T101)&gt;=P$10,"Y","N"),""),"")</f>
        <v/>
      </c>
      <c r="W101" s="194" t="str">
        <f aca="false">IF(B101 &lt;&gt; "", IFERROR(IF(C$16 = "PRELIM", SUMIF('Database (LECTURE-RES-PRAC)'!D$14:AG$14, "CLO3", 'Database (LECTURE-RES-PRAC)'!D98:AG98) / 'Grade computation'!F$6, IF(C$16 = "MIDTERM", SUMIF('Database (LECTURE-RES-PRAC)'!AJ$14:BM$14, "CLO3", 'Database (LECTURE-RES-PRAC)'!AJ98:BM98) / 'Grade computation'!G$6, IF(C$16 = "FINAL", SUMIF('Database (LECTURE-RES-PRAC)'!BP$14:CS$14, "CLO3", 'Database (LECTURE-RES-PRAC)'!BP98:CS98) / 'Grade computation'!H$6,""))),""),"")</f>
        <v/>
      </c>
      <c r="X101" s="286" t="str">
        <f aca="false">IF(B101&lt;&gt;"",IF(W101="","",IF(W101&lt;0.5,1,IF(AND(W101&gt;=0.5,W101&lt;P$10),2,IF(W101&gt;=P$10,3)))),"")</f>
        <v/>
      </c>
      <c r="Y101" s="194" t="str">
        <f aca="false">IF(B101 &lt;&gt; "",IF(AND('PRINTABLE (per grading)'!H$16="EXAM", 'PRINTABLE (per grading)'!B$13="Prelim"), IF(ISERROR(SUMIF('Exam (LECTURE ONLY)'!D$20:M$20, "CLO3", 'Exam (LECTURE ONLY)'!D103:M103) / 'Exam (LECTURE ONLY)'!AL$8), "", SUMIF('Exam (LECTURE ONLY)'!D$20:M$20, "CLO3", 'Exam (LECTURE ONLY)'!D103:M103) /'Exam (LECTURE ONLY)'!AL$8),
IF(AND('PRINTABLE (per grading)'!H$16="EXAM", 'PRINTABLE (per grading)'!B$13="Midterm"), IF(ISERROR(SUMIF('Exam (LECTURE ONLY)'!O$20:X$20, "CLO3", 'Exam (LECTURE ONLY)'!O103:X103) / 'Exam (LECTURE ONLY)'!AM$8), "", SUMIF('Exam (LECTURE ONLY)'!O$20:X$20, "CLO3", 'Exam (LECTURE ONLY)'!O103:X103) / 'Exam (LECTURE ONLY)'!AM$8),
IF(AND('PRINTABLE (per grading)'!H$16="EXAM", 'PRINTABLE (per grading)'!B$13="Final"), IF(ISERROR(SUMIF('Exam (LECTURE ONLY)'!Z$20:AI$20, "CLO3", 'Exam (LECTURE ONLY)'!Z103:AI103) / 'Exam (LECTURE ONLY)'!AN$8), "", SUMIF('Exam (LECTURE ONLY)'!Z$20:AI$20, "CLO3", 'Exam (LECTURE ONLY)'!Z103:AI103) / 'Exam (LECTURE ONLY)'!AN$8),
IF(AND('PRINTABLE (per grading)'!H$16="OUTPUT", 'PRINTABLE (per grading)'!B$13="Prelim"), IF(ISERROR(SUMIF(OUTPUT!C$20:M$20, "CLO3", OUTPUT!C103:M103) / OUTPUT!AL$8), "", SUMIF(OUTPUT!C$20:M$20, "CLO3", OUTPUT!C103:M103) / OUTPUT!AL$8),
IF(AND('PRINTABLE (per grading)'!H$16="OUTPUT", 'PRINTABLE (per grading)'!B$13="Midterm"), IF(ISERROR(SUMIF(OUTPUT!O$20:Y$20, "CLO3", OUTPUT!O103:Y103) / OUTPUT!AM$8), "", SUMIF(OUTPUT!O$20:Y$20, "CLO3", OUTPUT!O103:Y103) / OUTPUT!AM$8),
IF(AND('PRINTABLE (per grading)'!H$16="OUTPUT", 'PRINTABLE (per grading)'!B$13="Final"), IF(ISERROR(SUMIF(OUTPUT!AA$20:AI$20, "CLO3", OUTPUT!AA103:AI103) / OUTPUT!AN$8), "", SUMIF(OUTPUT!AA$20:AI$20, "CLO3", OUTPUT!AA103:AI103) / OUTPUT!AN$8),
"" )))))),"")</f>
        <v/>
      </c>
      <c r="Z101" s="286" t="str">
        <f aca="false">IF(B101&lt;&gt;"",IF(Y101="","",IF(Y101&lt;0.5,1,IF(AND(Y101&gt;=0.5,Y101&lt;P$10),2,IF(Y101&gt;=P$10,3)))),"")</f>
        <v/>
      </c>
      <c r="AA101" s="287" t="str">
        <f aca="false">IF(B101 &lt;&gt; "",IFERROR(IF(AVERAGE(W101,Y101)&gt;=P$10,"Y","N"),""),"")</f>
        <v/>
      </c>
      <c r="AB101" s="194" t="str">
        <f aca="false">IF(B101 &lt;&gt; "", IFERROR(IF(C$16 = "PRELIM", SUMIF('Database (LECTURE-RES-PRAC)'!D$14:AG$14, "CLO4", 'Database (LECTURE-RES-PRAC)'!D98:AG98) / 'Grade computation'!F$7, IF(C$16 = "MIDTERM", SUMIF('Database (LECTURE-RES-PRAC)'!AJ$14:BM$14, "CLO4", 'Database (LECTURE-RES-PRAC)'!AJ98:BM98) / 'Grade computation'!G$7, IF(C$16 = "FINAL", SUMIF('Database (LECTURE-RES-PRAC)'!BP$14:CS$14, "CLO4", 'Database (LECTURE-RES-PRAC)'!BP98:CS98) / 'Grade computation'!H$7,""))),""),"")</f>
        <v/>
      </c>
      <c r="AC101" s="286" t="str">
        <f aca="false">IF(B101&lt;&gt;"",IF(AB101="","",IF(AB101&lt;0.5,1,IF(AND(AB101&gt;=0.5,AB101&lt;P$10),2,IF(AB101&gt;=P$10,3)))),"")</f>
        <v/>
      </c>
      <c r="AD101" s="194" t="str">
        <f aca="false">IF(B101 &lt;&gt; "",IF(AND('PRINTABLE (per grading)'!H$16="EXAM", 'PRINTABLE (per grading)'!B$13="Prelim"), IF(ISERROR(SUMIF('Exam (LECTURE ONLY)'!D$20:M$20, "CLO4", 'Exam (LECTURE ONLY)'!D103:M103) / 'Exam (LECTURE ONLY)'!AL$9), "", SUMIF('Exam (LECTURE ONLY)'!D$20:M$20, "CLO4", 'Exam (LECTURE ONLY)'!D103:M103) /'Exam (LECTURE ONLY)'!AL$9),
IF(AND('PRINTABLE (per grading)'!H$16="EXAM", 'PRINTABLE (per grading)'!B$13="Midterm"), IF(ISERROR(SUMIF('Exam (LECTURE ONLY)'!O$20:X$20, "CLO4", 'Exam (LECTURE ONLY)'!O103:X103) / 'Exam (LECTURE ONLY)'!AM$9), "", SUMIF('Exam (LECTURE ONLY)'!O$20:X$20, "CLO4", 'Exam (LECTURE ONLY)'!O103:X103) / 'Exam (LECTURE ONLY)'!AM$9),
IF(AND('PRINTABLE (per grading)'!H$16="EXAM", 'PRINTABLE (per grading)'!B$13="Final"), IF(ISERROR(SUMIF('Exam (LECTURE ONLY)'!Z$20:AI$20, "CLO4", 'Exam (LECTURE ONLY)'!Z103:AI103) / 'Exam (LECTURE ONLY)'!AN$9), "", SUMIF('Exam (LECTURE ONLY)'!Z$20:AI$20, "CLO4", 'Exam (LECTURE ONLY)'!Z103:AI103) / 'Exam (LECTURE ONLY)'!AN$9),
IF(AND('PRINTABLE (per grading)'!H$16="OUTPUT", 'PRINTABLE (per grading)'!B$13="Prelim"), IF(ISERROR(SUMIF(OUTPUT!C$20:M$20, "CLO4", OUTPUT!C103:M103) / OUTPUT!AL$9), "", SUMIF(OUTPUT!C$20:M$20, "CLO4", OUTPUT!C103:M103) / OUTPUT!AL$9),
IF(AND('PRINTABLE (per grading)'!H$16="OUTPUT", 'PRINTABLE (per grading)'!B$13="Midterm"), IF(ISERROR(SUMIF(OUTPUT!O$20:Y$20, "CLO4", OUTPUT!O103:Y103) / OUTPUT!AM$9), "", SUMIF(OUTPUT!O$20:Y$20, "CLO4", OUTPUT!O103:Y103) / OUTPUT!AM$9),
IF(AND('PRINTABLE (per grading)'!H$16="OUTPUT", 'PRINTABLE (per grading)'!B$13="Final"), IF(ISERROR(SUMIF(OUTPUT!AA$20:AI$20, "CLO4", OUTPUT!AA103:AI103) / OUTPUT!AN$9), "", SUMIF(OUTPUT!AA$20:AI$20, "CLO4", OUTPUT!AA103:AI103) / OUTPUT!AN$9),
"")))))),"")</f>
        <v/>
      </c>
      <c r="AE101" s="286" t="str">
        <f aca="false">IF(B101&lt;&gt;"",IF(AD101="","",IF(AD101&lt;0.5,1,IF(AND(AD101&gt;=0.5,AD101&lt;P$10),2,IF(AD101&gt;=P$10,3)))),"")</f>
        <v/>
      </c>
      <c r="AF101" s="287" t="str">
        <f aca="false">IF(B101 &lt;&gt; "",IFERROR(IF(AVERAGE(AB101,AD101)&gt;=P$10,"Y","N"),""),"")</f>
        <v/>
      </c>
      <c r="AG101" s="194" t="str">
        <f aca="false">IF(B101 &lt;&gt; "", IFERROR(IF(C$16 = "PRELIM", SUMIF('Database (LECTURE-RES-PRAC)'!D$14:AG$14, "CLO5", 'Database (LECTURE-RES-PRAC)'!D98:AG98) / 'Grade computation'!F$8, IF(C$16 = "MIDTERM", SUMIF('Database (LECTURE-RES-PRAC)'!AJ$14:BM$14, "CLO5", 'Database (LECTURE-RES-PRAC)'!AJ98:BM98) / 'Grade computation'!G$8, IF(C$16 = "FINAL", SUMIF('Database (LECTURE-RES-PRAC)'!BP$14:CS$14, "CLO5", 'Database (LECTURE-RES-PRAC)'!BP98:CS98) / 'Grade computation'!H$8,""))),""),"")</f>
        <v/>
      </c>
      <c r="AH101" s="286" t="str">
        <f aca="false">IF(B101&lt;&gt;"",IF(AG101="","",IF(AG101&lt;0.5,1,IF(AND(AG101&gt;=0.5,AG101&lt;P$10),2,IF(AG101&gt;=P$10,3)))),"")</f>
        <v/>
      </c>
      <c r="AI101" s="194" t="str">
        <f aca="false">IF(B101 &lt;&gt; "",IF(AND('PRINTABLE (per grading)'!H$16="EXAM", 'PRINTABLE (per grading)'!B$13="Prelim"), IF(ISERROR(SUMIF('Exam (LECTURE ONLY)'!D$20:M$20, "CLO5", 'Exam (LECTURE ONLY)'!D103:M103) / 'Exam (LECTURE ONLY)'!AL$10), "", SUMIF('Exam (LECTURE ONLY)'!D$20:M$20, "CLO5", 'Exam (LECTURE ONLY)'!D103:M103) /'Exam (LECTURE ONLY)'!AL$10),
IF(AND('PRINTABLE (per grading)'!H$16="EXAM", 'PRINTABLE (per grading)'!B$13="Midterm"), IF(ISERROR(SUMIF('Exam (LECTURE ONLY)'!O$20:X$20, "CLO5", 'Exam (LECTURE ONLY)'!O103:X103) / 'Exam (LECTURE ONLY)'!AM$10), "", SUMIF('Exam (LECTURE ONLY)'!O$20:X$20, "CLO5", 'Exam (LECTURE ONLY)'!O103:X103) / 'Exam (LECTURE ONLY)'!AM$10),
IF(AND('PRINTABLE (per grading)'!H$16="EXAM", 'PRINTABLE (per grading)'!B$13="Final"), IF(ISERROR(SUMIF('Exam (LECTURE ONLY)'!Z$20:AI$20, "CLO5", 'Exam (LECTURE ONLY)'!Z103:AI103) / 'Exam (LECTURE ONLY)'!AN$10), "", SUMIF('Exam (LECTURE ONLY)'!Z$20:AI$20, "CLO5", 'Exam (LECTURE ONLY)'!Z103:AI103) / 'Exam (LECTURE ONLY)'!AN$10),
IF(AND('PRINTABLE (per grading)'!H$16="OUTPUT", 'PRINTABLE (per grading)'!B$13="Prelim"), IF(ISERROR(SUMIF(OUTPUT!C$20:M$20, "CLO5", OUTPUT!C103:M103) / OUTPUT!AL$10), "", SUMIF(OUTPUT!C$20:M$20, "CLO5", OUTPUT!C103:M103) / OUTPUT!AL$10),
IF(AND('PRINTABLE (per grading)'!H$16="OUTPUT", 'PRINTABLE (per grading)'!B$13="Midterm"), IF(ISERROR(SUMIF(OUTPUT!O$20:Y$20, "CLO5", OUTPUT!O103:Y103) / OUTPUT!AM$10), "", SUMIF(OUTPUT!O$20:Y$20, "CLO5", OUTPUT!O103:Y103) / OUTPUT!AM$10),
IF(AND('PRINTABLE (per grading)'!H$16="OUTPUT", 'PRINTABLE (per grading)'!B$13="Final"), IF(ISERROR(SUMIF(OUTPUT!AA$20:AI$20, "CLO5", OUTPUT!AA103:AI103) / OUTPUT!AN$10), "", SUMIF(OUTPUT!AA$20:AI$20, "CLO5", OUTPUT!AA103:AI103) / OUTPUT!AN$10),
"")))))),"")</f>
        <v/>
      </c>
      <c r="AJ101" s="286" t="str">
        <f aca="false">IF(B101&lt;&gt;"",IF(AI101="","",IF(AI101&lt;0.5,1,IF(AND(AI101&gt;=0.5,AI101&lt;P$10),2,IF(AI101&gt;=P$10,3)))),"")</f>
        <v/>
      </c>
      <c r="AK101" s="287" t="str">
        <f aca="false">IF(B101 &lt;&gt; "",IFERROR(IF(AVERAGE(AG101,AI101)&gt;=P$10,"Y","N"),""),"")</f>
        <v/>
      </c>
      <c r="AL101" s="194" t="str">
        <f aca="false">IF(B101 &lt;&gt; "", IFERROR(IF(C$16 = "PRELIM", SUMIF('Database (LECTURE-RES-PRAC)'!D$14:AG$14, "CLO6", 'Database (LECTURE-RES-PRAC)'!D98:AG98) / 'Grade computation'!F$9, IF(C$16 = "MIDTERM", SUMIF('Database (LECTURE-RES-PRAC)'!AJ$14:BM$14, "CLO6", 'Database (LECTURE-RES-PRAC)'!AJ98:BM98) / 'Grade computation'!G$9, IF(C$16 = "FINAL", SUMIF('Database (LECTURE-RES-PRAC)'!BP$14:CS$14, "CLO6", 'Database (LECTURE-RES-PRAC)'!BP98:CS98) / 'Grade computation'!H$9,""))),""),"")</f>
        <v/>
      </c>
      <c r="AM101" s="286" t="str">
        <f aca="false">IF(B101&lt;&gt;"",IF(AL101="","",IF(AL101&lt;0.5,1,IF(AND(AL101&gt;=0.5,AL101&lt;P$10),2,IF(AL101&gt;=P$10,3)))),"")</f>
        <v/>
      </c>
      <c r="AN101" s="194" t="str">
        <f aca="false">IF(B101 &lt;&gt; "",IF(AND('PRINTABLE (per grading)'!H$16="EXAM", 'PRINTABLE (per grading)'!B$13="Prelim"), IF(ISERROR(SUMIF('Exam (LECTURE ONLY)'!D$20:M$20, "CLO6", 'Exam (LECTURE ONLY)'!D103:M103) / 'Exam (LECTURE ONLY)'!AL$11), "", SUMIF('Exam (LECTURE ONLY)'!D$20:M$20, "CLO6", 'Exam (LECTURE ONLY)'!D103:M103) /'Exam (LECTURE ONLY)'!AL$11),
IF(AND('PRINTABLE (per grading)'!H$16="EXAM", 'PRINTABLE (per grading)'!B$13="Midterm"), IF(ISERROR(SUMIF('Exam (LECTURE ONLY)'!O$20:X$20, "CLO6", 'Exam (LECTURE ONLY)'!O103:X103) / 'Exam (LECTURE ONLY)'!AM$11), "", SUMIF('Exam (LECTURE ONLY)'!O$20:X$20, "CLO6", 'Exam (LECTURE ONLY)'!O103:X103) / 'Exam (LECTURE ONLY)'!AM$11),
IF(AND('PRINTABLE (per grading)'!H$16="EXAM", 'PRINTABLE (per grading)'!B$13="Final"), IF(ISERROR(SUMIF('Exam (LECTURE ONLY)'!Z$20:AI$20, "CLO6", 'Exam (LECTURE ONLY)'!Z103:AI103) / 'Exam (LECTURE ONLY)'!AN$11), "", SUMIF('Exam (LECTURE ONLY)'!Z$20:AI$20, "CLO6", 'Exam (LECTURE ONLY)'!Z103:AI103) / 'Exam (LECTURE ONLY)'!AN$11),
IF(AND('PRINTABLE (per grading)'!H$16="OUTPUT", 'PRINTABLE (per grading)'!B$13="Prelim"), IF(ISERROR(SUMIF(OUTPUT!C$20:M$20, "CLO6", OUTPUT!C103:M103) / OUTPUT!AL$11), "", SUMIF(OUTPUT!C$20:M$20, "CLO6", OUTPUT!C103:M103) / OUTPUT!AL$11),
IF(AND('PRINTABLE (per grading)'!H$16="OUTPUT", 'PRINTABLE (per grading)'!B$13="Midterm"), IF(ISERROR(SUMIF(OUTPUT!O$20:Y$20, "CLO6", OUTPUT!O103:Y103) / OUTPUT!AM$11), "", SUMIF(OUTPUT!O$20:Y$20, "CLO6", OUTPUT!O103:Y103) / OUTPUT!AM$11),
IF(AND('PRINTABLE (per grading)'!H$16="OUTPUT", 'PRINTABLE (per grading)'!B$13="Final"), IF(ISERROR(SUMIF(OUTPUT!AA$20:AI$20, "CLO6", OUTPUT!AA103:AI103) / OUTPUT!AN$11), "", SUMIF(OUTPUT!AA$20:AI$20, "CLO6", OUTPUT!AA103:AI103) / OUTPUT!AN$11),
"")))))),"")</f>
        <v/>
      </c>
      <c r="AO101" s="286" t="str">
        <f aca="false">IF(B101&lt;&gt;"",IF(AN101="","",IF(AN101&lt;0.5,1,IF(AND(AN101&gt;=0.5,AN101&lt;P$10),2,IF(AN101&gt;=P$10,3)))),"")</f>
        <v/>
      </c>
      <c r="AP101" s="287" t="str">
        <f aca="false">IF(B101 &lt;&gt; "",IFERROR(IF(AVERAGE(AL101,AN101)&gt;=P$10,"Y","N"),""),"")</f>
        <v/>
      </c>
      <c r="AQ101" s="194" t="str">
        <f aca="false">IF(B101 &lt;&gt; "", IFERROR(IF(C$16 = "PRELIM", SUMIF('Database (LECTURE-RES-PRAC)'!D$14:AG$14, "CLO7", 'Database (LECTURE-RES-PRAC)'!D98:AG98) / 'Grade computation'!F$10, IF(C$16 = "MIDTERM", SUMIF('Database (LECTURE-RES-PRAC)'!AJ$14:BM$14, "CLO7", 'Database (LECTURE-RES-PRAC)'!AJ98:BM98) / 'Grade computation'!G$10, IF(C$16 = "FINAL", SUMIF('Database (LECTURE-RES-PRAC)'!BP$14:CS$14, "CLO7", 'Database (LECTURE-RES-PRAC)'!BP98:CS98) / 'Grade computation'!H$10,""))),""),"")</f>
        <v/>
      </c>
      <c r="AR101" s="286" t="str">
        <f aca="false">IF(B101&lt;&gt;"",IF(AQ101="","",IF(AQ101&lt;0.5,1,IF(AND(AQ101&gt;=0.5,AQ101&lt;P$10),2,IF(AQ101&gt;=P$10,3)))),"")</f>
        <v/>
      </c>
      <c r="AS101" s="194" t="str">
        <f aca="false">IF(B101 &lt;&gt; "",IF(AND('PRINTABLE (per grading)'!H$16="EXAM", 'PRINTABLE (per grading)'!B$13="Prelim"), IF(ISERROR(SUMIF('Exam (LECTURE ONLY)'!D$20:M$20, "CLO7", 'Exam (LECTURE ONLY)'!D103:M103) / 'Exam (LECTURE ONLY)'!AL$12), "", SUMIF('Exam (LECTURE ONLY)'!D$20:M$20, "CLO7", 'Exam (LECTURE ONLY)'!D103:M103) /'Exam (LECTURE ONLY)'!AL$12),
IF(AND('PRINTABLE (per grading)'!H$16="EXAM", 'PRINTABLE (per grading)'!B$13="Midterm"), IF(ISERROR(SUMIF('Exam (LECTURE ONLY)'!O$20:X$20, "CLO7", 'Exam (LECTURE ONLY)'!O103:X103) / 'Exam (LECTURE ONLY)'!AM$12), "", SUMIF('Exam (LECTURE ONLY)'!O$20:X$20, "CLO7", 'Exam (LECTURE ONLY)'!O103:X103) / 'Exam (LECTURE ONLY)'!AM$12),
IF(AND('PRINTABLE (per grading)'!H$16="EXAM", 'PRINTABLE (per grading)'!B$13="Final"), IF(ISERROR(SUMIF('Exam (LECTURE ONLY)'!Z$20:AI$20, "CLO7", 'Exam (LECTURE ONLY)'!Z103:AI103) / 'Exam (LECTURE ONLY)'!AN$12), "", SUMIF('Exam (LECTURE ONLY)'!Z$20:AI$20, "CLO7", 'Exam (LECTURE ONLY)'!Z103:AI103) / 'Exam (LECTURE ONLY)'!AN$12),
IF(AND('PRINTABLE (per grading)'!H$16="OUTPUT", 'PRINTABLE (per grading)'!B$13="Prelim"), IF(ISERROR(SUMIF(OUTPUT!C$20:M$20, "CLO7", OUTPUT!C103:M103) / OUTPUT!AL$12), "", SUMIF(OUTPUT!C$20:M$20, "CLO7", OUTPUT!C103:M103) / OUTPUT!AL$12),
IF(AND('PRINTABLE (per grading)'!H$16="OUTPUT", 'PRINTABLE (per grading)'!B$13="Midterm"), IF(ISERROR(SUMIF(OUTPUT!O$20:Y$20, "CLO7", OUTPUT!O103:Y103) / OUTPUT!AM$12), "", SUMIF(OUTPUT!O$20:Y$20, "CLO7", OUTPUT!O103:Y103) / OUTPUT!AM$12),
IF(AND('PRINTABLE (per grading)'!H$16="OUTPUT", 'PRINTABLE (per grading)'!B$13="Final"), IF(ISERROR(SUMIF(OUTPUT!AA$20:AI$20, "CLO7", OUTPUT!AA103:AI103) / OUTPUT!AN$12), "", SUMIF(OUTPUT!AA$20:AI$20, "CLO7", OUTPUT!AA103:AI103) / OUTPUT!AN$12),
"")))))),"")</f>
        <v/>
      </c>
      <c r="AT101" s="286" t="str">
        <f aca="false">IF(B101&lt;&gt;"",IF(AS101="","",IF(AS101&lt;0.5,1,IF(AND(AS101&gt;=0.5,AS101&lt;P$10),2,IF(AS101&gt;=P$10,3)))),"")</f>
        <v/>
      </c>
      <c r="AU101" s="287" t="str">
        <f aca="false">IF(B101 &lt;&gt; "",IFERROR(IF(AVERAGE(AQ101,AS101)&gt;=P$10,"Y","N"),""),"")</f>
        <v/>
      </c>
      <c r="AV101" s="194" t="str">
        <f aca="false">IF(B101 &lt;&gt; "", IFERROR(IF(C$16 = "PRELIM", SUMIF('Database (LECTURE-RES-PRAC)'!D$14:AG$14, "CLO8", 'Database (LECTURE-RES-PRAC)'!D98:AG98) / 'Grade computation'!F$11, IF(C$16 = "MIDTERM", SUMIF('Database (LECTURE-RES-PRAC)'!AJ$14:BM$14, "CLO8", 'Database (LECTURE-RES-PRAC)'!AJ98:BM98) / 'Grade computation'!G$11, IF(C$16 = "FINAL", SUMIF('Database (LECTURE-RES-PRAC)'!BP$14:CS$14, "CLO8", 'Database (LECTURE-RES-PRAC)'!BP98:CS98) / 'Grade computation'!H$11,""))),""),"")</f>
        <v/>
      </c>
      <c r="AW101" s="286" t="str">
        <f aca="false">IF(B101&lt;&gt;"",IF(AV101="","",IF(AV101&lt;0.5,1,IF(AND(AV101&gt;=0.5,AV101&lt;P$10),2,IF(AV101&gt;=P$10,3)))),"")</f>
        <v/>
      </c>
      <c r="AX101" s="194" t="str">
        <f aca="false">IF(B101 &lt;&gt; "",IF(AND('PRINTABLE (per grading)'!H$16="EXAM", 'PRINTABLE (per grading)'!B$13="Prelim"), IF(ISERROR(SUMIF('Exam (LECTURE ONLY)'!D$20:M$20, "CLO8", 'Exam (LECTURE ONLY)'!D103:M103) / 'Exam (LECTURE ONLY)'!AL$13), "", SUMIF('Exam (LECTURE ONLY)'!D$20:M$20, "CLO8", 'Exam (LECTURE ONLY)'!D103:M103) /'Exam (LECTURE ONLY)'!AL$13),
IF(AND('PRINTABLE (per grading)'!H$16="EXAM", 'PRINTABLE (per grading)'!B$13="Midterm"), IF(ISERROR(SUMIF('Exam (LECTURE ONLY)'!O$20:X$20, "CLO8", 'Exam (LECTURE ONLY)'!O103:X103) / 'Exam (LECTURE ONLY)'!AM$13), "", SUMIF('Exam (LECTURE ONLY)'!O$20:X$20, "CLO8", 'Exam (LECTURE ONLY)'!O103:X103) / 'Exam (LECTURE ONLY)'!AM$13),
IF(AND('PRINTABLE (per grading)'!H$16="EXAM", 'PRINTABLE (per grading)'!B$13="Final"), IF(ISERROR(SUMIF('Exam (LECTURE ONLY)'!Z$20:AI$20, "CLO8", 'Exam (LECTURE ONLY)'!Z103:AI103) / 'Exam (LECTURE ONLY)'!AN$13), "", SUMIF('Exam (LECTURE ONLY)'!Z$20:AI$20, "CLO8", 'Exam (LECTURE ONLY)'!Z103:AI103) / 'Exam (LECTURE ONLY)'!AN$13),
IF(AND('PRINTABLE (per grading)'!H$16="OUTPUT", 'PRINTABLE (per grading)'!B$13="Prelim"), IF(ISERROR(SUMIF(OUTPUT!C$20:M$20, "CLO8", OUTPUT!C103:M103) / OUTPUT!AL$13), "", SUMIF(OUTPUT!C$20:M$20, "CLO8", OUTPUT!C103:M103) / OUTPUT!AL$13),
IF(AND('PRINTABLE (per grading)'!H$16="OUTPUT", 'PRINTABLE (per grading)'!B$13="Midterm"), IF(ISERROR(SUMIF(OUTPUT!O$20:Y$20, "CLO8", OUTPUT!O103:Y103) / OUTPUT!AM$13), "", SUMIF(OUTPUT!O$20:Y$20, "CLO8", OUTPUT!O103:Y103) / OUTPUT!AM$13),
IF(AND('PRINTABLE (per grading)'!H$16="OUTPUT", 'PRINTABLE (per grading)'!B$13="Final"), IF(ISERROR(SUMIF(OUTPUT!AA$20:AI$20, "CLO8", OUTPUT!AA103:AI103) / OUTPUT!AN$13), "", SUMIF(OUTPUT!AA$20:AI$20, "CLO8", OUTPUT!AA103:AI103) / OUTPUT!AN$13),
"")))))),"")</f>
        <v/>
      </c>
      <c r="AY101" s="286" t="str">
        <f aca="false">IF(B101&lt;&gt;"",IF(AX101="","",IF(AX101&lt;0.5,1,IF(AND(AX101&gt;=0.5,AX101&lt;P$10),2,IF(AX101&gt;=P$10,3)))),"")</f>
        <v/>
      </c>
      <c r="AZ101" s="287" t="str">
        <f aca="false">IF(B101 &lt;&gt; "",IFERROR(IF(AVERAGE(AV101,AX101)&gt;=P$10,"Y","N"),""),"")</f>
        <v/>
      </c>
      <c r="BA101" s="194" t="str">
        <f aca="false">IF(B101 &lt;&gt; "", IFERROR(IF(C$16 = "PRELIM", SUMIF('Database (LECTURE-RES-PRAC)'!D$14:AG$14, "CLO9", 'Database (LECTURE-RES-PRAC)'!D98:AG98) / 'Grade computation'!F$12, IF(C$16 = "MIDTERM", SUMIF('Database (LECTURE-RES-PRAC)'!AJ$14:BM$14, "CLO9", 'Database (LECTURE-RES-PRAC)'!AJ98:BM98) / 'Grade computation'!G$12, IF(C$16 = "FINAL", SUMIF('Database (LECTURE-RES-PRAC)'!BP$14:CS$14, "CLO9", 'Database (LECTURE-RES-PRAC)'!BP98:CS98) / 'Grade computation'!H$12,""))),""),"")</f>
        <v/>
      </c>
      <c r="BB101" s="286" t="str">
        <f aca="false">IF(B101&lt;&gt;"",IF(BA101="","",IF(BA101&lt;0.5,1,IF(AND(BA101&gt;=0.5,BA101&lt;P$10),2,IF(BA101&gt;=P$10,3)))),"")</f>
        <v/>
      </c>
      <c r="BC101" s="194" t="str">
        <f aca="false">IF(B101 &lt;&gt; "",IF(AND('PRINTABLE (per grading)'!H$16="EXAM", 'PRINTABLE (per grading)'!B$13="Prelim"), IF(ISERROR(SUMIF('Exam (LECTURE ONLY)'!D$20:M$20, "CLO9", 'Exam (LECTURE ONLY)'!D103:M103) / 'Exam (LECTURE ONLY)'!AL$14), "", SUMIF('Exam (LECTURE ONLY)'!D$20:M$20, "CLO9", 'Exam (LECTURE ONLY)'!D103:M103) /'Exam (LECTURE ONLY)'!AL$14),
IF(AND('PRINTABLE (per grading)'!H$16="EXAM", 'PRINTABLE (per grading)'!B$13="Midterm"), IF(ISERROR(SUMIF('Exam (LECTURE ONLY)'!O$20:X$20, "CLO9", 'Exam (LECTURE ONLY)'!O103:X103) / 'Exam (LECTURE ONLY)'!AM$14), "", SUMIF('Exam (LECTURE ONLY)'!O$20:X$20, "CLO9", 'Exam (LECTURE ONLY)'!O103:X103) / 'Exam (LECTURE ONLY)'!AM$14),
IF(AND('PRINTABLE (per grading)'!H$16="EXAM", 'PRINTABLE (per grading)'!B$13="Final"), IF(ISERROR(SUMIF('Exam (LECTURE ONLY)'!Z$20:AI$20, "CLO9", 'Exam (LECTURE ONLY)'!Z103:AI103) / 'Exam (LECTURE ONLY)'!AN$14), "", SUMIF('Exam (LECTURE ONLY)'!Z$20:AI$20, "CLO9", 'Exam (LECTURE ONLY)'!Z103:AI103) / 'Exam (LECTURE ONLY)'!AN$14),
IF(AND('PRINTABLE (per grading)'!H$16="OUTPUT", 'PRINTABLE (per grading)'!B$13="Prelim"), IF(ISERROR(SUMIF(OUTPUT!C$20:M$20, "CLO9", OUTPUT!C103:M103) / OUTPUT!AL$14), "", SUMIF(OUTPUT!C$20:M$20, "CLO9", OUTPUT!C103:M103) / OUTPUT!AL$14),
IF(AND('PRINTABLE (per grading)'!H$16="OUTPUT", 'PRINTABLE (per grading)'!B$13="Midterm"), IF(ISERROR(SUMIF(OUTPUT!O$20:Y$20, "CLO9", OUTPUT!O103:Y103) / OUTPUT!AM$14), "", SUMIF(OUTPUT!O$20:Y$20, "CLO9", OUTPUT!O103:Y103) / OUTPUT!AM$14),
IF(AND('PRINTABLE (per grading)'!H$16="OUTPUT", 'PRINTABLE (per grading)'!B$13="Final"), IF(ISERROR(SUMIF(OUTPUT!AA$20:AI$20, "CLO9", OUTPUT!AA103:AI103) / OUTPUT!AN$14), "", SUMIF(OUTPUT!AA$20:AI$20, "CLO9", OUTPUT!AA103:AI103) / OUTPUT!AN$14),
"")))))),"")</f>
        <v/>
      </c>
      <c r="BD101" s="286" t="str">
        <f aca="false">IF(B101&lt;&gt;"",IF(BC101="","",IF(BC101&lt;0.5,1,IF(AND(BC101&gt;=0.5,BC101&lt;P$10),2,IF(BC101&gt;=P$10,3)))),"")</f>
        <v/>
      </c>
      <c r="BE101" s="287" t="str">
        <f aca="false">IF(B101 &lt;&gt; "",IFERROR(IF(AVERAGE(BA101,BC101)&gt;=P$10,"Y","N"),""),"")</f>
        <v/>
      </c>
      <c r="BF101" s="194" t="str">
        <f aca="false">IF(B101 &lt;&gt; "", IFERROR(IF(C$16 = "PRELIM", SUMIF('Database (LECTURE-RES-PRAC)'!D$14:AG$14, "CLO10", 'Database (LECTURE-RES-PRAC)'!D98:AG98) / 'Grade computation'!F$13, IF(C$16 = "MIDTERM", SUMIF('Database (LECTURE-RES-PRAC)'!AJ$14:BM$14, "CLO10", 'Database (LECTURE-RES-PRAC)'!AJ98:BM98) / 'Grade computation'!G$13, IF(C$16 = "FINAL", SUMIF('Database (LECTURE-RES-PRAC)'!BP$14:CS$14, "CLO10", 'Database (LECTURE-RES-PRAC)'!BP98:CS98) / 'Grade computation'!H$13,""))),""),"")</f>
        <v/>
      </c>
      <c r="BG101" s="286" t="str">
        <f aca="false">IF(B101&lt;&gt;"",IF(BF101="","",IF(BF101&lt;0.5,1,IF(AND(BF101&gt;=0.5,BF101&lt;P$10),2,IF(BF101&gt;=P$10,3)))),"")</f>
        <v/>
      </c>
      <c r="BH101" s="194" t="str">
        <f aca="false">IF(B101 &lt;&gt; "",IF(AND('PRINTABLE (per grading)'!H$16="EXAM", 'PRINTABLE (per grading)'!B$13="Prelim"), IF(ISERROR(SUMIF('Exam (LECTURE ONLY)'!D$20:M$20, "CLO10", 'Exam (LECTURE ONLY)'!D103:M103) / 'Exam (LECTURE ONLY)'!AL$15), "", SUMIF('Exam (LECTURE ONLY)'!D$20:M$20, "CLO10", 'Exam (LECTURE ONLY)'!D103:M103) /'Exam (LECTURE ONLY)'!AL$15),
IF(AND('PRINTABLE (per grading)'!H$16="EXAM", 'PRINTABLE (per grading)'!B$13="Midterm"), IF(ISERROR(SUMIF('Exam (LECTURE ONLY)'!O$20:X$20, "CLO10", 'Exam (LECTURE ONLY)'!O103:X103) / 'Exam (LECTURE ONLY)'!AM$15), "", SUMIF('Exam (LECTURE ONLY)'!O$20:X$20, "CLO10", 'Exam (LECTURE ONLY)'!O103:X103) / 'Exam (LECTURE ONLY)'!AM$15),
IF(AND('PRINTABLE (per grading)'!H$16="EXAM", 'PRINTABLE (per grading)'!B$13="Final"), IF(ISERROR(SUMIF('Exam (LECTURE ONLY)'!Z$20:AI$20, "CLO10", 'Exam (LECTURE ONLY)'!Z103:AI103) / 'Exam (LECTURE ONLY)'!AN$15), "", SUMIF('Exam (LECTURE ONLY)'!Z$20:AI$20, "CLO10", 'Exam (LECTURE ONLY)'!Z103:AI103) / 'Exam (LECTURE ONLY)'!AN$15),
IF(AND('PRINTABLE (per grading)'!H$16="OUTPUT", 'PRINTABLE (per grading)'!B$13="Prelim"), IF(ISERROR(SUMIF(OUTPUT!C$20:M$20, "CLO10", OUTPUT!C103:M103) / OUTPUT!AL$15), "", SUMIF(OUTPUT!C$20:M$20, "CLO10", OUTPUT!C103:M103) / OUTPUT!AL$15),
IF(AND('PRINTABLE (per grading)'!H$16="OUTPUT", 'PRINTABLE (per grading)'!B$13="Midterm"), IF(ISERROR(SUMIF(OUTPUT!O$20:Y$20, "CLO10", OUTPUT!O103:Y103) / OUTPUT!AM$15), "", SUMIF(OUTPUT!O$20:Y$20, "CLO10", OUTPUT!O103:Y103) / OUTPUT!AM$15),
IF(AND('PRINTABLE (per grading)'!H$16="OUTPUT", 'PRINTABLE (per grading)'!B$13="Final"), IF(ISERROR(SUMIF(OUTPUT!AA$20:AI$20, "CLO10", OUTPUT!AA103:AI103) / OUTPUT!AN$15), "", SUMIF(OUTPUT!AA$20:AI$20, "CLO10", OUTPUT!AA103:AI103) / OUTPUT!AN$15),
"")))))),"")</f>
        <v/>
      </c>
      <c r="BI101" s="286" t="str">
        <f aca="false">IF(B101&lt;&gt;"",IF(BH101="","",IF(BH101&lt;0.5,1,IF(AND(BH101&gt;=0.5,BH101&lt;P$10),2,IF(BH101&gt;=P$10,3)))),"")</f>
        <v/>
      </c>
      <c r="BJ101" s="287" t="str">
        <f aca="false">IF(B101 &lt;&gt; "",IFERROR(IF(AVERAGE(BF101,BH101)&gt;=P$10,"Y","N"),""),"")</f>
        <v/>
      </c>
      <c r="BK101" s="8"/>
    </row>
    <row r="102" customFormat="false" ht="19.5" hidden="false" customHeight="true" outlineLevel="0" collapsed="false">
      <c r="A102" s="228" t="str">
        <f aca="false">IF(ISBLANK('Database (LECTURE-RES-PRAC)'!A99),"",'Database (LECTURE-RES-PRAC)'!A99)</f>
        <v/>
      </c>
      <c r="B102" s="229" t="str">
        <f aca="false">IF(ISBLANK('Database (LECTURE-RES-PRAC)'!B99),"",'Database (LECTURE-RES-PRAC)'!B99)</f>
        <v/>
      </c>
      <c r="C102" s="230" t="str">
        <f aca="false">IF(B102&lt;&gt;"",IF(C$16="PRELIM",'Grade computation'!C102, IF(C$16="MIDTERM",'Grade computation'!K102, IF(C$16="FINAL",'Grade computation'!S102,""))),"")</f>
        <v/>
      </c>
      <c r="D102" s="231" t="str">
        <f aca="false">IF(B102&lt;&gt;"",IFERROR(IF(B$11="80-20", (((C102/C$19)*X$6)+X$7)*D$18, IF(B$11="60-40", (((C102/C$19)*Y$6)+Y$7)*D$18, 0)),0),"")</f>
        <v/>
      </c>
      <c r="E102" s="230" t="str">
        <f aca="false">IF(B102&lt;&gt;"", IF(C$16="PRELIM",'Grade computation'!E102, IF(C$16="MIDTERM",'Grade computation'!M102, IF(C$16="FINAL",'Grade computation'!U102,""))),"")</f>
        <v/>
      </c>
      <c r="F102" s="232" t="str">
        <f aca="false">IF(B102&lt;&gt;"",IFERROR(IF(B$11="80-20", (((E102/E$19)*X$6)+X$7)*F$18, IF(B$11="60-40", (((E102/E$19)*Y$6)+Y$7)*F$18, 0)),0),"")</f>
        <v/>
      </c>
      <c r="G102" s="233" t="str">
        <f aca="false">IF(B102&lt;&gt;"",IFERROR((D102+F102),0),"")</f>
        <v/>
      </c>
      <c r="H102" s="234" t="str">
        <f aca="false">IF(B102&lt;&gt;"",IF(C$16="PRELIM", 'Grade computation'!H102, IF(C$16="MIDTERM", 'Grade computation'!P102, IF(C$16="FINAL",'Grade computation'!X102, ""))),"")</f>
        <v/>
      </c>
      <c r="I102" s="233" t="str">
        <f aca="false">IF(B102&lt;&gt;"",IFERROR(IF(B$11="80-20", (((H102/H$19)*X$6)+X$7)*I$19, IF(B$11="60-40", (((H102/H$19)*Y$6)+Y$7)*I$19, 0)),0),"")</f>
        <v/>
      </c>
      <c r="J102" s="237" t="str">
        <f aca="false">IFERROR((G102+I102),"")</f>
        <v/>
      </c>
      <c r="K102" s="183" t="str">
        <f aca="false">IFERROR(IF(J102="","",IF(J102&gt;=75,"PASSED","FAILED")),"")</f>
        <v/>
      </c>
      <c r="L102" s="183"/>
      <c r="M102" s="194" t="str">
        <f aca="false">IF(B102 &lt;&gt; "", IFERROR(IF(C$16 = "PRELIM", SUMIF('Database (LECTURE-RES-PRAC)'!D$14:AG$14, "CLO1", 'Database (LECTURE-RES-PRAC)'!D99:AG99) / 'Grade computation'!F$4, IF(C$16 = "MIDTERM", SUMIF('Database (LECTURE-RES-PRAC)'!AJ$14:BM$14, "CLO1", 'Database (LECTURE-RES-PRAC)'!AJ99:BM99) / 'Grade computation'!G$4, IF(C$16 = "FINAL", SUMIF('Database (LECTURE-RES-PRAC)'!BP$14:CS$14, "CLO1", 'Database (LECTURE-RES-PRAC)'!BP99:CS99) / 'Grade computation'!H$4,""))),""),"")</f>
        <v/>
      </c>
      <c r="N102" s="286" t="str">
        <f aca="false">IF(B102&lt;&gt;"",IF(M102="","",IF(M102&lt;0.5,1,IF(AND(M102&gt;=0.5,M102&lt;P$10),2,IF(M102&gt;=P$10,3)))),"")</f>
        <v/>
      </c>
      <c r="O102" s="194" t="str">
        <f aca="false">IF(B102 &lt;&gt; "",IF(AND('PRINTABLE (per grading)'!H$16="EXAM", 'PRINTABLE (per grading)'!B$13="Prelim"), IF(ISERROR(SUMIF('Exam (LECTURE ONLY)'!D$20:M$20, "CLO1", 'Exam (LECTURE ONLY)'!D104:M104) / 'Exam (LECTURE ONLY)'!AL$6), "", SUMIF('Exam (LECTURE ONLY)'!D$20:M$20, "CLO1", 'Exam (LECTURE ONLY)'!D104:M104) /'Exam (LECTURE ONLY)'!AL$6),
IF(AND('PRINTABLE (per grading)'!H$16="EXAM", 'PRINTABLE (per grading)'!B$13="Midterm"), IF(ISERROR(SUMIF('Exam (LECTURE ONLY)'!O$20:X$20, "CLO1", 'Exam (LECTURE ONLY)'!O104:X104) / 'Exam (LECTURE ONLY)'!AM$6), "", SUMIF('Exam (LECTURE ONLY)'!O$20:X$20, "CLO1", 'Exam (LECTURE ONLY)'!O104:X104) / 'Exam (LECTURE ONLY)'!AM$6),
IF(AND('PRINTABLE (per grading)'!H$16="EXAM", 'PRINTABLE (per grading)'!B$13="Final"), IF(ISERROR(SUMIF('Exam (LECTURE ONLY)'!Z$20:AI$20, "CLO1", 'Exam (LECTURE ONLY)'!Z104:AI104) / 'Exam (LECTURE ONLY)'!AN$6), "", SUMIF('Exam (LECTURE ONLY)'!Z$20:AI$20, "CLO1", 'Exam (LECTURE ONLY)'!Z104:AI104) / 'Exam (LECTURE ONLY)'!AN$6),
IF(AND('PRINTABLE (per grading)'!H$16="OUTPUT", 'PRINTABLE (per grading)'!B$13="Prelim"), IF(ISERROR(SUMIF(OUTPUT!C$20:M$20, "CLO1", OUTPUT!C104:M104) / OUTPUT!AL$6), "", SUMIF(OUTPUT!C$20:M$20, "CLO1", OUTPUT!C104:M104) / OUTPUT!AL$6),
IF(AND('PRINTABLE (per grading)'!H$16="OUTPUT", 'PRINTABLE (per grading)'!B$13="Midterm"), IF(ISERROR(SUMIF(OUTPUT!O$20:Y$20, "CLO1", OUTPUT!O104:Y104) / OUTPUT!AM$6), "", SUMIF(OUTPUT!O$20:Y$20, "CLO1", OUTPUT!O104:Y104) / OUTPUT!AM$6),
IF(AND('PRINTABLE (per grading)'!H$16="OUTPUT", 'PRINTABLE (per grading)'!B$13="Final"), IF(ISERROR(SUMIF(OUTPUT!AA$20:AI$20, "CLO1", OUTPUT!AA104:AI104) / OUTPUT!AN$6), "", SUMIF(OUTPUT!AA$20:AI$20, "CLO1", OUTPUT!AA104:AI104) / OUTPUT!AN$6),
"")))))),"")</f>
        <v/>
      </c>
      <c r="P102" s="286" t="str">
        <f aca="false">IF(B102&lt;&gt;"",IF(O102="","",IF(O102&lt;0.5,1,IF(AND(O102&gt;=0.5,O102&lt;P$10),2,IF(O102&gt;=P$10,3)))),"")</f>
        <v/>
      </c>
      <c r="Q102" s="287" t="str">
        <f aca="false">IF(B102 &lt;&gt; "",IFERROR(IF(AVERAGE(M102,O102)&gt;=P$10,"Y","N"),""),"")</f>
        <v/>
      </c>
      <c r="R102" s="194" t="str">
        <f aca="false">IF(B102 &lt;&gt; "", IFERROR(IF(C$16 = "PRELIM", SUMIF('Database (LECTURE-RES-PRAC)'!D$14:AG$14, "CLO2", 'Database (LECTURE-RES-PRAC)'!D99:AG99) / 'Grade computation'!F$5, IF(C$16 = "MIDTERM", SUMIF('Database (LECTURE-RES-PRAC)'!AJ$14:BM$14, "CLO2", 'Database (LECTURE-RES-PRAC)'!AJ99:BM99) / 'Grade computation'!G$5, IF(C$16 = "FINAL", SUMIF('Database (LECTURE-RES-PRAC)'!BP$14:CS$14, "CLO2", 'Database (LECTURE-RES-PRAC)'!BP99:CS99) / 'Grade computation'!H$5,""))),""),"")</f>
        <v/>
      </c>
      <c r="S102" s="286" t="str">
        <f aca="false">IF(B102&lt;&gt;"",IF(R102="","",IF(R102&lt;0.5,1,IF(AND(R102&gt;=0.5,R102&lt;P$10),2,IF(R102&gt;=P$10,3)))),"")</f>
        <v/>
      </c>
      <c r="T102" s="194" t="str">
        <f aca="false">IF(B102 &lt;&gt; "",IF(AND('PRINTABLE (per grading)'!H$16="EXAM", 'PRINTABLE (per grading)'!B$13="Prelim"), IF(ISERROR(SUMIF('Exam (LECTURE ONLY)'!D$20:M$20, "CLO2", 'Exam (LECTURE ONLY)'!D104:M104) / 'Exam (LECTURE ONLY)'!AL$7), "", SUMIF('Exam (LECTURE ONLY)'!D$20:M$20, "CLO2", 'Exam (LECTURE ONLY)'!D104:M104) /'Exam (LECTURE ONLY)'!AL$7),
IF(AND('PRINTABLE (per grading)'!H$16="EXAM", 'PRINTABLE (per grading)'!B$13="Midterm"), IF(ISERROR(SUMIF('Exam (LECTURE ONLY)'!O$20:X$20, "CLO2", 'Exam (LECTURE ONLY)'!O104:X104) / 'Exam (LECTURE ONLY)'!AM$7), "", SUMIF('Exam (LECTURE ONLY)'!O$20:X$20, "CLO2", 'Exam (LECTURE ONLY)'!O104:X104) / 'Exam (LECTURE ONLY)'!AM$7),
IF(AND('PRINTABLE (per grading)'!H$16="EXAM", 'PRINTABLE (per grading)'!B$13="Final"), IF(ISERROR(SUMIF('Exam (LECTURE ONLY)'!Z$20:AI$20, "CLO2", 'Exam (LECTURE ONLY)'!Z104:AI104) / 'Exam (LECTURE ONLY)'!AN$7), "", SUMIF('Exam (LECTURE ONLY)'!Z$20:AI$20, "CLO2", 'Exam (LECTURE ONLY)'!Z104:AI104) / 'Exam (LECTURE ONLY)'!AN$7),
IF(AND('PRINTABLE (per grading)'!H$16="OUTPUT", 'PRINTABLE (per grading)'!B$13="Prelim"), IF(ISERROR(SUMIF(OUTPUT!C$20:M$20, "CLO2", OUTPUT!C104:M104) / OUTPUT!AL$7), "", SUMIF(OUTPUT!C$20:M$20, "CLO2", OUTPUT!C104:M104) / OUTPUT!AL$7),
IF(AND('PRINTABLE (per grading)'!H$16="OUTPUT", 'PRINTABLE (per grading)'!B$13="Midterm"), IF(ISERROR(SUMIF(OUTPUT!O$20:Y$20, "CLO2", OUTPUT!O104:Y104) / OUTPUT!AM$7), "", SUMIF(OUTPUT!O$20:Y$20, "CLO2", OUTPUT!O104:Y104) / OUTPUT!AM$7),
IF(AND('PRINTABLE (per grading)'!H$16="OUTPUT", 'PRINTABLE (per grading)'!B$13="Final"), IF(ISERROR(SUMIF(OUTPUT!AA$20:AI$20, "CLO2", OUTPUT!AA104:AI104) / OUTPUT!AN$7), "", SUMIF(OUTPUT!AA$20:AI$20, "CLO2", OUTPUT!AA104:AI104) / OUTPUT!AN$7),
"")))))),"")</f>
        <v/>
      </c>
      <c r="U102" s="286" t="str">
        <f aca="false">IF(B102&lt;&gt;"",IF(T102="","",IF(T102&lt;0.5,1,IF(AND(T102&gt;=0.5,T102&lt;P$10),2,IF(T102&gt;=P$10,3)))),"")</f>
        <v/>
      </c>
      <c r="V102" s="287" t="str">
        <f aca="false">IF(B102 &lt;&gt; "",IFERROR(IF(AVERAGE(R102,T102)&gt;=P$10,"Y","N"),""),"")</f>
        <v/>
      </c>
      <c r="W102" s="194" t="str">
        <f aca="false">IF(B102 &lt;&gt; "", IFERROR(IF(C$16 = "PRELIM", SUMIF('Database (LECTURE-RES-PRAC)'!D$14:AG$14, "CLO3", 'Database (LECTURE-RES-PRAC)'!D99:AG99) / 'Grade computation'!F$6, IF(C$16 = "MIDTERM", SUMIF('Database (LECTURE-RES-PRAC)'!AJ$14:BM$14, "CLO3", 'Database (LECTURE-RES-PRAC)'!AJ99:BM99) / 'Grade computation'!G$6, IF(C$16 = "FINAL", SUMIF('Database (LECTURE-RES-PRAC)'!BP$14:CS$14, "CLO3", 'Database (LECTURE-RES-PRAC)'!BP99:CS99) / 'Grade computation'!H$6,""))),""),"")</f>
        <v/>
      </c>
      <c r="X102" s="286" t="str">
        <f aca="false">IF(B102&lt;&gt;"",IF(W102="","",IF(W102&lt;0.5,1,IF(AND(W102&gt;=0.5,W102&lt;P$10),2,IF(W102&gt;=P$10,3)))),"")</f>
        <v/>
      </c>
      <c r="Y102" s="194" t="str">
        <f aca="false">IF(B102 &lt;&gt; "",IF(AND('PRINTABLE (per grading)'!H$16="EXAM", 'PRINTABLE (per grading)'!B$13="Prelim"), IF(ISERROR(SUMIF('Exam (LECTURE ONLY)'!D$20:M$20, "CLO3", 'Exam (LECTURE ONLY)'!D104:M104) / 'Exam (LECTURE ONLY)'!AL$8), "", SUMIF('Exam (LECTURE ONLY)'!D$20:M$20, "CLO3", 'Exam (LECTURE ONLY)'!D104:M104) /'Exam (LECTURE ONLY)'!AL$8),
IF(AND('PRINTABLE (per grading)'!H$16="EXAM", 'PRINTABLE (per grading)'!B$13="Midterm"), IF(ISERROR(SUMIF('Exam (LECTURE ONLY)'!O$20:X$20, "CLO3", 'Exam (LECTURE ONLY)'!O104:X104) / 'Exam (LECTURE ONLY)'!AM$8), "", SUMIF('Exam (LECTURE ONLY)'!O$20:X$20, "CLO3", 'Exam (LECTURE ONLY)'!O104:X104) / 'Exam (LECTURE ONLY)'!AM$8),
IF(AND('PRINTABLE (per grading)'!H$16="EXAM", 'PRINTABLE (per grading)'!B$13="Final"), IF(ISERROR(SUMIF('Exam (LECTURE ONLY)'!Z$20:AI$20, "CLO3", 'Exam (LECTURE ONLY)'!Z104:AI104) / 'Exam (LECTURE ONLY)'!AN$8), "", SUMIF('Exam (LECTURE ONLY)'!Z$20:AI$20, "CLO3", 'Exam (LECTURE ONLY)'!Z104:AI104) / 'Exam (LECTURE ONLY)'!AN$8),
IF(AND('PRINTABLE (per grading)'!H$16="OUTPUT", 'PRINTABLE (per grading)'!B$13="Prelim"), IF(ISERROR(SUMIF(OUTPUT!C$20:M$20, "CLO3", OUTPUT!C104:M104) / OUTPUT!AL$8), "", SUMIF(OUTPUT!C$20:M$20, "CLO3", OUTPUT!C104:M104) / OUTPUT!AL$8),
IF(AND('PRINTABLE (per grading)'!H$16="OUTPUT", 'PRINTABLE (per grading)'!B$13="Midterm"), IF(ISERROR(SUMIF(OUTPUT!O$20:Y$20, "CLO3", OUTPUT!O104:Y104) / OUTPUT!AM$8), "", SUMIF(OUTPUT!O$20:Y$20, "CLO3", OUTPUT!O104:Y104) / OUTPUT!AM$8),
IF(AND('PRINTABLE (per grading)'!H$16="OUTPUT", 'PRINTABLE (per grading)'!B$13="Final"), IF(ISERROR(SUMIF(OUTPUT!AA$20:AI$20, "CLO3", OUTPUT!AA104:AI104) / OUTPUT!AN$8), "", SUMIF(OUTPUT!AA$20:AI$20, "CLO3", OUTPUT!AA104:AI104) / OUTPUT!AN$8),
"" )))))),"")</f>
        <v/>
      </c>
      <c r="Z102" s="286" t="str">
        <f aca="false">IF(B102&lt;&gt;"",IF(Y102="","",IF(Y102&lt;0.5,1,IF(AND(Y102&gt;=0.5,Y102&lt;P$10),2,IF(Y102&gt;=P$10,3)))),"")</f>
        <v/>
      </c>
      <c r="AA102" s="287" t="str">
        <f aca="false">IF(B102 &lt;&gt; "",IFERROR(IF(AVERAGE(W102,Y102)&gt;=P$10,"Y","N"),""),"")</f>
        <v/>
      </c>
      <c r="AB102" s="194" t="str">
        <f aca="false">IF(B102 &lt;&gt; "", IFERROR(IF(C$16 = "PRELIM", SUMIF('Database (LECTURE-RES-PRAC)'!D$14:AG$14, "CLO4", 'Database (LECTURE-RES-PRAC)'!D99:AG99) / 'Grade computation'!F$7, IF(C$16 = "MIDTERM", SUMIF('Database (LECTURE-RES-PRAC)'!AJ$14:BM$14, "CLO4", 'Database (LECTURE-RES-PRAC)'!AJ99:BM99) / 'Grade computation'!G$7, IF(C$16 = "FINAL", SUMIF('Database (LECTURE-RES-PRAC)'!BP$14:CS$14, "CLO4", 'Database (LECTURE-RES-PRAC)'!BP99:CS99) / 'Grade computation'!H$7,""))),""),"")</f>
        <v/>
      </c>
      <c r="AC102" s="286" t="str">
        <f aca="false">IF(B102&lt;&gt;"",IF(AB102="","",IF(AB102&lt;0.5,1,IF(AND(AB102&gt;=0.5,AB102&lt;P$10),2,IF(AB102&gt;=P$10,3)))),"")</f>
        <v/>
      </c>
      <c r="AD102" s="194" t="str">
        <f aca="false">IF(B102 &lt;&gt; "",IF(AND('PRINTABLE (per grading)'!H$16="EXAM", 'PRINTABLE (per grading)'!B$13="Prelim"), IF(ISERROR(SUMIF('Exam (LECTURE ONLY)'!D$20:M$20, "CLO4", 'Exam (LECTURE ONLY)'!D104:M104) / 'Exam (LECTURE ONLY)'!AL$9), "", SUMIF('Exam (LECTURE ONLY)'!D$20:M$20, "CLO4", 'Exam (LECTURE ONLY)'!D104:M104) /'Exam (LECTURE ONLY)'!AL$9),
IF(AND('PRINTABLE (per grading)'!H$16="EXAM", 'PRINTABLE (per grading)'!B$13="Midterm"), IF(ISERROR(SUMIF('Exam (LECTURE ONLY)'!O$20:X$20, "CLO4", 'Exam (LECTURE ONLY)'!O104:X104) / 'Exam (LECTURE ONLY)'!AM$9), "", SUMIF('Exam (LECTURE ONLY)'!O$20:X$20, "CLO4", 'Exam (LECTURE ONLY)'!O104:X104) / 'Exam (LECTURE ONLY)'!AM$9),
IF(AND('PRINTABLE (per grading)'!H$16="EXAM", 'PRINTABLE (per grading)'!B$13="Final"), IF(ISERROR(SUMIF('Exam (LECTURE ONLY)'!Z$20:AI$20, "CLO4", 'Exam (LECTURE ONLY)'!Z104:AI104) / 'Exam (LECTURE ONLY)'!AN$9), "", SUMIF('Exam (LECTURE ONLY)'!Z$20:AI$20, "CLO4", 'Exam (LECTURE ONLY)'!Z104:AI104) / 'Exam (LECTURE ONLY)'!AN$9),
IF(AND('PRINTABLE (per grading)'!H$16="OUTPUT", 'PRINTABLE (per grading)'!B$13="Prelim"), IF(ISERROR(SUMIF(OUTPUT!C$20:M$20, "CLO4", OUTPUT!C104:M104) / OUTPUT!AL$9), "", SUMIF(OUTPUT!C$20:M$20, "CLO4", OUTPUT!C104:M104) / OUTPUT!AL$9),
IF(AND('PRINTABLE (per grading)'!H$16="OUTPUT", 'PRINTABLE (per grading)'!B$13="Midterm"), IF(ISERROR(SUMIF(OUTPUT!O$20:Y$20, "CLO4", OUTPUT!O104:Y104) / OUTPUT!AM$9), "", SUMIF(OUTPUT!O$20:Y$20, "CLO4", OUTPUT!O104:Y104) / OUTPUT!AM$9),
IF(AND('PRINTABLE (per grading)'!H$16="OUTPUT", 'PRINTABLE (per grading)'!B$13="Final"), IF(ISERROR(SUMIF(OUTPUT!AA$20:AI$20, "CLO4", OUTPUT!AA104:AI104) / OUTPUT!AN$9), "", SUMIF(OUTPUT!AA$20:AI$20, "CLO4", OUTPUT!AA104:AI104) / OUTPUT!AN$9),
"")))))),"")</f>
        <v/>
      </c>
      <c r="AE102" s="286" t="str">
        <f aca="false">IF(B102&lt;&gt;"",IF(AD102="","",IF(AD102&lt;0.5,1,IF(AND(AD102&gt;=0.5,AD102&lt;P$10),2,IF(AD102&gt;=P$10,3)))),"")</f>
        <v/>
      </c>
      <c r="AF102" s="287" t="str">
        <f aca="false">IF(B102 &lt;&gt; "",IFERROR(IF(AVERAGE(AB102,AD102)&gt;=P$10,"Y","N"),""),"")</f>
        <v/>
      </c>
      <c r="AG102" s="194" t="str">
        <f aca="false">IF(B102 &lt;&gt; "", IFERROR(IF(C$16 = "PRELIM", SUMIF('Database (LECTURE-RES-PRAC)'!D$14:AG$14, "CLO5", 'Database (LECTURE-RES-PRAC)'!D99:AG99) / 'Grade computation'!F$8, IF(C$16 = "MIDTERM", SUMIF('Database (LECTURE-RES-PRAC)'!AJ$14:BM$14, "CLO5", 'Database (LECTURE-RES-PRAC)'!AJ99:BM99) / 'Grade computation'!G$8, IF(C$16 = "FINAL", SUMIF('Database (LECTURE-RES-PRAC)'!BP$14:CS$14, "CLO5", 'Database (LECTURE-RES-PRAC)'!BP99:CS99) / 'Grade computation'!H$8,""))),""),"")</f>
        <v/>
      </c>
      <c r="AH102" s="286" t="str">
        <f aca="false">IF(B102&lt;&gt;"",IF(AG102="","",IF(AG102&lt;0.5,1,IF(AND(AG102&gt;=0.5,AG102&lt;P$10),2,IF(AG102&gt;=P$10,3)))),"")</f>
        <v/>
      </c>
      <c r="AI102" s="194" t="str">
        <f aca="false">IF(B102 &lt;&gt; "",IF(AND('PRINTABLE (per grading)'!H$16="EXAM", 'PRINTABLE (per grading)'!B$13="Prelim"), IF(ISERROR(SUMIF('Exam (LECTURE ONLY)'!D$20:M$20, "CLO5", 'Exam (LECTURE ONLY)'!D104:M104) / 'Exam (LECTURE ONLY)'!AL$10), "", SUMIF('Exam (LECTURE ONLY)'!D$20:M$20, "CLO5", 'Exam (LECTURE ONLY)'!D104:M104) /'Exam (LECTURE ONLY)'!AL$10),
IF(AND('PRINTABLE (per grading)'!H$16="EXAM", 'PRINTABLE (per grading)'!B$13="Midterm"), IF(ISERROR(SUMIF('Exam (LECTURE ONLY)'!O$20:X$20, "CLO5", 'Exam (LECTURE ONLY)'!O104:X104) / 'Exam (LECTURE ONLY)'!AM$10), "", SUMIF('Exam (LECTURE ONLY)'!O$20:X$20, "CLO5", 'Exam (LECTURE ONLY)'!O104:X104) / 'Exam (LECTURE ONLY)'!AM$10),
IF(AND('PRINTABLE (per grading)'!H$16="EXAM", 'PRINTABLE (per grading)'!B$13="Final"), IF(ISERROR(SUMIF('Exam (LECTURE ONLY)'!Z$20:AI$20, "CLO5", 'Exam (LECTURE ONLY)'!Z104:AI104) / 'Exam (LECTURE ONLY)'!AN$10), "", SUMIF('Exam (LECTURE ONLY)'!Z$20:AI$20, "CLO5", 'Exam (LECTURE ONLY)'!Z104:AI104) / 'Exam (LECTURE ONLY)'!AN$10),
IF(AND('PRINTABLE (per grading)'!H$16="OUTPUT", 'PRINTABLE (per grading)'!B$13="Prelim"), IF(ISERROR(SUMIF(OUTPUT!C$20:M$20, "CLO5", OUTPUT!C104:M104) / OUTPUT!AL$10), "", SUMIF(OUTPUT!C$20:M$20, "CLO5", OUTPUT!C104:M104) / OUTPUT!AL$10),
IF(AND('PRINTABLE (per grading)'!H$16="OUTPUT", 'PRINTABLE (per grading)'!B$13="Midterm"), IF(ISERROR(SUMIF(OUTPUT!O$20:Y$20, "CLO5", OUTPUT!O104:Y104) / OUTPUT!AM$10), "", SUMIF(OUTPUT!O$20:Y$20, "CLO5", OUTPUT!O104:Y104) / OUTPUT!AM$10),
IF(AND('PRINTABLE (per grading)'!H$16="OUTPUT", 'PRINTABLE (per grading)'!B$13="Final"), IF(ISERROR(SUMIF(OUTPUT!AA$20:AI$20, "CLO5", OUTPUT!AA104:AI104) / OUTPUT!AN$10), "", SUMIF(OUTPUT!AA$20:AI$20, "CLO5", OUTPUT!AA104:AI104) / OUTPUT!AN$10),
"")))))),"")</f>
        <v/>
      </c>
      <c r="AJ102" s="286" t="str">
        <f aca="false">IF(B102&lt;&gt;"",IF(AI102="","",IF(AI102&lt;0.5,1,IF(AND(AI102&gt;=0.5,AI102&lt;P$10),2,IF(AI102&gt;=P$10,3)))),"")</f>
        <v/>
      </c>
      <c r="AK102" s="287" t="str">
        <f aca="false">IF(B102 &lt;&gt; "",IFERROR(IF(AVERAGE(AG102,AI102)&gt;=P$10,"Y","N"),""),"")</f>
        <v/>
      </c>
      <c r="AL102" s="194" t="str">
        <f aca="false">IF(B102 &lt;&gt; "", IFERROR(IF(C$16 = "PRELIM", SUMIF('Database (LECTURE-RES-PRAC)'!D$14:AG$14, "CLO6", 'Database (LECTURE-RES-PRAC)'!D99:AG99) / 'Grade computation'!F$9, IF(C$16 = "MIDTERM", SUMIF('Database (LECTURE-RES-PRAC)'!AJ$14:BM$14, "CLO6", 'Database (LECTURE-RES-PRAC)'!AJ99:BM99) / 'Grade computation'!G$9, IF(C$16 = "FINAL", SUMIF('Database (LECTURE-RES-PRAC)'!BP$14:CS$14, "CLO6", 'Database (LECTURE-RES-PRAC)'!BP99:CS99) / 'Grade computation'!H$9,""))),""),"")</f>
        <v/>
      </c>
      <c r="AM102" s="286" t="str">
        <f aca="false">IF(B102&lt;&gt;"",IF(AL102="","",IF(AL102&lt;0.5,1,IF(AND(AL102&gt;=0.5,AL102&lt;P$10),2,IF(AL102&gt;=P$10,3)))),"")</f>
        <v/>
      </c>
      <c r="AN102" s="194" t="str">
        <f aca="false">IF(B102 &lt;&gt; "",IF(AND('PRINTABLE (per grading)'!H$16="EXAM", 'PRINTABLE (per grading)'!B$13="Prelim"), IF(ISERROR(SUMIF('Exam (LECTURE ONLY)'!D$20:M$20, "CLO6", 'Exam (LECTURE ONLY)'!D104:M104) / 'Exam (LECTURE ONLY)'!AL$11), "", SUMIF('Exam (LECTURE ONLY)'!D$20:M$20, "CLO6", 'Exam (LECTURE ONLY)'!D104:M104) /'Exam (LECTURE ONLY)'!AL$11),
IF(AND('PRINTABLE (per grading)'!H$16="EXAM", 'PRINTABLE (per grading)'!B$13="Midterm"), IF(ISERROR(SUMIF('Exam (LECTURE ONLY)'!O$20:X$20, "CLO6", 'Exam (LECTURE ONLY)'!O104:X104) / 'Exam (LECTURE ONLY)'!AM$11), "", SUMIF('Exam (LECTURE ONLY)'!O$20:X$20, "CLO6", 'Exam (LECTURE ONLY)'!O104:X104) / 'Exam (LECTURE ONLY)'!AM$11),
IF(AND('PRINTABLE (per grading)'!H$16="EXAM", 'PRINTABLE (per grading)'!B$13="Final"), IF(ISERROR(SUMIF('Exam (LECTURE ONLY)'!Z$20:AI$20, "CLO6", 'Exam (LECTURE ONLY)'!Z104:AI104) / 'Exam (LECTURE ONLY)'!AN$11), "", SUMIF('Exam (LECTURE ONLY)'!Z$20:AI$20, "CLO6", 'Exam (LECTURE ONLY)'!Z104:AI104) / 'Exam (LECTURE ONLY)'!AN$11),
IF(AND('PRINTABLE (per grading)'!H$16="OUTPUT", 'PRINTABLE (per grading)'!B$13="Prelim"), IF(ISERROR(SUMIF(OUTPUT!C$20:M$20, "CLO6", OUTPUT!C104:M104) / OUTPUT!AL$11), "", SUMIF(OUTPUT!C$20:M$20, "CLO6", OUTPUT!C104:M104) / OUTPUT!AL$11),
IF(AND('PRINTABLE (per grading)'!H$16="OUTPUT", 'PRINTABLE (per grading)'!B$13="Midterm"), IF(ISERROR(SUMIF(OUTPUT!O$20:Y$20, "CLO6", OUTPUT!O104:Y104) / OUTPUT!AM$11), "", SUMIF(OUTPUT!O$20:Y$20, "CLO6", OUTPUT!O104:Y104) / OUTPUT!AM$11),
IF(AND('PRINTABLE (per grading)'!H$16="OUTPUT", 'PRINTABLE (per grading)'!B$13="Final"), IF(ISERROR(SUMIF(OUTPUT!AA$20:AI$20, "CLO6", OUTPUT!AA104:AI104) / OUTPUT!AN$11), "", SUMIF(OUTPUT!AA$20:AI$20, "CLO6", OUTPUT!AA104:AI104) / OUTPUT!AN$11),
"")))))),"")</f>
        <v/>
      </c>
      <c r="AO102" s="286" t="str">
        <f aca="false">IF(B102&lt;&gt;"",IF(AN102="","",IF(AN102&lt;0.5,1,IF(AND(AN102&gt;=0.5,AN102&lt;P$10),2,IF(AN102&gt;=P$10,3)))),"")</f>
        <v/>
      </c>
      <c r="AP102" s="287" t="str">
        <f aca="false">IF(B102 &lt;&gt; "",IFERROR(IF(AVERAGE(AL102,AN102)&gt;=P$10,"Y","N"),""),"")</f>
        <v/>
      </c>
      <c r="AQ102" s="194" t="str">
        <f aca="false">IF(B102 &lt;&gt; "", IFERROR(IF(C$16 = "PRELIM", SUMIF('Database (LECTURE-RES-PRAC)'!D$14:AG$14, "CLO7", 'Database (LECTURE-RES-PRAC)'!D99:AG99) / 'Grade computation'!F$10, IF(C$16 = "MIDTERM", SUMIF('Database (LECTURE-RES-PRAC)'!AJ$14:BM$14, "CLO7", 'Database (LECTURE-RES-PRAC)'!AJ99:BM99) / 'Grade computation'!G$10, IF(C$16 = "FINAL", SUMIF('Database (LECTURE-RES-PRAC)'!BP$14:CS$14, "CLO7", 'Database (LECTURE-RES-PRAC)'!BP99:CS99) / 'Grade computation'!H$10,""))),""),"")</f>
        <v/>
      </c>
      <c r="AR102" s="286" t="str">
        <f aca="false">IF(B102&lt;&gt;"",IF(AQ102="","",IF(AQ102&lt;0.5,1,IF(AND(AQ102&gt;=0.5,AQ102&lt;P$10),2,IF(AQ102&gt;=P$10,3)))),"")</f>
        <v/>
      </c>
      <c r="AS102" s="194" t="str">
        <f aca="false">IF(B102 &lt;&gt; "",IF(AND('PRINTABLE (per grading)'!H$16="EXAM", 'PRINTABLE (per grading)'!B$13="Prelim"), IF(ISERROR(SUMIF('Exam (LECTURE ONLY)'!D$20:M$20, "CLO7", 'Exam (LECTURE ONLY)'!D104:M104) / 'Exam (LECTURE ONLY)'!AL$12), "", SUMIF('Exam (LECTURE ONLY)'!D$20:M$20, "CLO7", 'Exam (LECTURE ONLY)'!D104:M104) /'Exam (LECTURE ONLY)'!AL$12),
IF(AND('PRINTABLE (per grading)'!H$16="EXAM", 'PRINTABLE (per grading)'!B$13="Midterm"), IF(ISERROR(SUMIF('Exam (LECTURE ONLY)'!O$20:X$20, "CLO7", 'Exam (LECTURE ONLY)'!O104:X104) / 'Exam (LECTURE ONLY)'!AM$12), "", SUMIF('Exam (LECTURE ONLY)'!O$20:X$20, "CLO7", 'Exam (LECTURE ONLY)'!O104:X104) / 'Exam (LECTURE ONLY)'!AM$12),
IF(AND('PRINTABLE (per grading)'!H$16="EXAM", 'PRINTABLE (per grading)'!B$13="Final"), IF(ISERROR(SUMIF('Exam (LECTURE ONLY)'!Z$20:AI$20, "CLO7", 'Exam (LECTURE ONLY)'!Z104:AI104) / 'Exam (LECTURE ONLY)'!AN$12), "", SUMIF('Exam (LECTURE ONLY)'!Z$20:AI$20, "CLO7", 'Exam (LECTURE ONLY)'!Z104:AI104) / 'Exam (LECTURE ONLY)'!AN$12),
IF(AND('PRINTABLE (per grading)'!H$16="OUTPUT", 'PRINTABLE (per grading)'!B$13="Prelim"), IF(ISERROR(SUMIF(OUTPUT!C$20:M$20, "CLO7", OUTPUT!C104:M104) / OUTPUT!AL$12), "", SUMIF(OUTPUT!C$20:M$20, "CLO7", OUTPUT!C104:M104) / OUTPUT!AL$12),
IF(AND('PRINTABLE (per grading)'!H$16="OUTPUT", 'PRINTABLE (per grading)'!B$13="Midterm"), IF(ISERROR(SUMIF(OUTPUT!O$20:Y$20, "CLO7", OUTPUT!O104:Y104) / OUTPUT!AM$12), "", SUMIF(OUTPUT!O$20:Y$20, "CLO7", OUTPUT!O104:Y104) / OUTPUT!AM$12),
IF(AND('PRINTABLE (per grading)'!H$16="OUTPUT", 'PRINTABLE (per grading)'!B$13="Final"), IF(ISERROR(SUMIF(OUTPUT!AA$20:AI$20, "CLO7", OUTPUT!AA104:AI104) / OUTPUT!AN$12), "", SUMIF(OUTPUT!AA$20:AI$20, "CLO7", OUTPUT!AA104:AI104) / OUTPUT!AN$12),
"")))))),"")</f>
        <v/>
      </c>
      <c r="AT102" s="286" t="str">
        <f aca="false">IF(B102&lt;&gt;"",IF(AS102="","",IF(AS102&lt;0.5,1,IF(AND(AS102&gt;=0.5,AS102&lt;P$10),2,IF(AS102&gt;=P$10,3)))),"")</f>
        <v/>
      </c>
      <c r="AU102" s="287" t="str">
        <f aca="false">IF(B102 &lt;&gt; "",IFERROR(IF(AVERAGE(AQ102,AS102)&gt;=P$10,"Y","N"),""),"")</f>
        <v/>
      </c>
      <c r="AV102" s="194" t="str">
        <f aca="false">IF(B102 &lt;&gt; "", IFERROR(IF(C$16 = "PRELIM", SUMIF('Database (LECTURE-RES-PRAC)'!D$14:AG$14, "CLO8", 'Database (LECTURE-RES-PRAC)'!D99:AG99) / 'Grade computation'!F$11, IF(C$16 = "MIDTERM", SUMIF('Database (LECTURE-RES-PRAC)'!AJ$14:BM$14, "CLO8", 'Database (LECTURE-RES-PRAC)'!AJ99:BM99) / 'Grade computation'!G$11, IF(C$16 = "FINAL", SUMIF('Database (LECTURE-RES-PRAC)'!BP$14:CS$14, "CLO8", 'Database (LECTURE-RES-PRAC)'!BP99:CS99) / 'Grade computation'!H$11,""))),""),"")</f>
        <v/>
      </c>
      <c r="AW102" s="286" t="str">
        <f aca="false">IF(B102&lt;&gt;"",IF(AV102="","",IF(AV102&lt;0.5,1,IF(AND(AV102&gt;=0.5,AV102&lt;P$10),2,IF(AV102&gt;=P$10,3)))),"")</f>
        <v/>
      </c>
      <c r="AX102" s="194" t="str">
        <f aca="false">IF(B102 &lt;&gt; "",IF(AND('PRINTABLE (per grading)'!H$16="EXAM", 'PRINTABLE (per grading)'!B$13="Prelim"), IF(ISERROR(SUMIF('Exam (LECTURE ONLY)'!D$20:M$20, "CLO8", 'Exam (LECTURE ONLY)'!D104:M104) / 'Exam (LECTURE ONLY)'!AL$13), "", SUMIF('Exam (LECTURE ONLY)'!D$20:M$20, "CLO8", 'Exam (LECTURE ONLY)'!D104:M104) /'Exam (LECTURE ONLY)'!AL$13),
IF(AND('PRINTABLE (per grading)'!H$16="EXAM", 'PRINTABLE (per grading)'!B$13="Midterm"), IF(ISERROR(SUMIF('Exam (LECTURE ONLY)'!O$20:X$20, "CLO8", 'Exam (LECTURE ONLY)'!O104:X104) / 'Exam (LECTURE ONLY)'!AM$13), "", SUMIF('Exam (LECTURE ONLY)'!O$20:X$20, "CLO8", 'Exam (LECTURE ONLY)'!O104:X104) / 'Exam (LECTURE ONLY)'!AM$13),
IF(AND('PRINTABLE (per grading)'!H$16="EXAM", 'PRINTABLE (per grading)'!B$13="Final"), IF(ISERROR(SUMIF('Exam (LECTURE ONLY)'!Z$20:AI$20, "CLO8", 'Exam (LECTURE ONLY)'!Z104:AI104) / 'Exam (LECTURE ONLY)'!AN$13), "", SUMIF('Exam (LECTURE ONLY)'!Z$20:AI$20, "CLO8", 'Exam (LECTURE ONLY)'!Z104:AI104) / 'Exam (LECTURE ONLY)'!AN$13),
IF(AND('PRINTABLE (per grading)'!H$16="OUTPUT", 'PRINTABLE (per grading)'!B$13="Prelim"), IF(ISERROR(SUMIF(OUTPUT!C$20:M$20, "CLO8", OUTPUT!C104:M104) / OUTPUT!AL$13), "", SUMIF(OUTPUT!C$20:M$20, "CLO8", OUTPUT!C104:M104) / OUTPUT!AL$13),
IF(AND('PRINTABLE (per grading)'!H$16="OUTPUT", 'PRINTABLE (per grading)'!B$13="Midterm"), IF(ISERROR(SUMIF(OUTPUT!O$20:Y$20, "CLO8", OUTPUT!O104:Y104) / OUTPUT!AM$13), "", SUMIF(OUTPUT!O$20:Y$20, "CLO8", OUTPUT!O104:Y104) / OUTPUT!AM$13),
IF(AND('PRINTABLE (per grading)'!H$16="OUTPUT", 'PRINTABLE (per grading)'!B$13="Final"), IF(ISERROR(SUMIF(OUTPUT!AA$20:AI$20, "CLO8", OUTPUT!AA104:AI104) / OUTPUT!AN$13), "", SUMIF(OUTPUT!AA$20:AI$20, "CLO8", OUTPUT!AA104:AI104) / OUTPUT!AN$13),
"")))))),"")</f>
        <v/>
      </c>
      <c r="AY102" s="286" t="str">
        <f aca="false">IF(B102&lt;&gt;"",IF(AX102="","",IF(AX102&lt;0.5,1,IF(AND(AX102&gt;=0.5,AX102&lt;P$10),2,IF(AX102&gt;=P$10,3)))),"")</f>
        <v/>
      </c>
      <c r="AZ102" s="287" t="str">
        <f aca="false">IF(B102 &lt;&gt; "",IFERROR(IF(AVERAGE(AV102,AX102)&gt;=P$10,"Y","N"),""),"")</f>
        <v/>
      </c>
      <c r="BA102" s="194" t="str">
        <f aca="false">IF(B102 &lt;&gt; "", IFERROR(IF(C$16 = "PRELIM", SUMIF('Database (LECTURE-RES-PRAC)'!D$14:AG$14, "CLO9", 'Database (LECTURE-RES-PRAC)'!D99:AG99) / 'Grade computation'!F$12, IF(C$16 = "MIDTERM", SUMIF('Database (LECTURE-RES-PRAC)'!AJ$14:BM$14, "CLO9", 'Database (LECTURE-RES-PRAC)'!AJ99:BM99) / 'Grade computation'!G$12, IF(C$16 = "FINAL", SUMIF('Database (LECTURE-RES-PRAC)'!BP$14:CS$14, "CLO9", 'Database (LECTURE-RES-PRAC)'!BP99:CS99) / 'Grade computation'!H$12,""))),""),"")</f>
        <v/>
      </c>
      <c r="BB102" s="286" t="str">
        <f aca="false">IF(B102&lt;&gt;"",IF(BA102="","",IF(BA102&lt;0.5,1,IF(AND(BA102&gt;=0.5,BA102&lt;P$10),2,IF(BA102&gt;=P$10,3)))),"")</f>
        <v/>
      </c>
      <c r="BC102" s="194" t="str">
        <f aca="false">IF(B102 &lt;&gt; "",IF(AND('PRINTABLE (per grading)'!H$16="EXAM", 'PRINTABLE (per grading)'!B$13="Prelim"), IF(ISERROR(SUMIF('Exam (LECTURE ONLY)'!D$20:M$20, "CLO9", 'Exam (LECTURE ONLY)'!D104:M104) / 'Exam (LECTURE ONLY)'!AL$14), "", SUMIF('Exam (LECTURE ONLY)'!D$20:M$20, "CLO9", 'Exam (LECTURE ONLY)'!D104:M104) /'Exam (LECTURE ONLY)'!AL$14),
IF(AND('PRINTABLE (per grading)'!H$16="EXAM", 'PRINTABLE (per grading)'!B$13="Midterm"), IF(ISERROR(SUMIF('Exam (LECTURE ONLY)'!O$20:X$20, "CLO9", 'Exam (LECTURE ONLY)'!O104:X104) / 'Exam (LECTURE ONLY)'!AM$14), "", SUMIF('Exam (LECTURE ONLY)'!O$20:X$20, "CLO9", 'Exam (LECTURE ONLY)'!O104:X104) / 'Exam (LECTURE ONLY)'!AM$14),
IF(AND('PRINTABLE (per grading)'!H$16="EXAM", 'PRINTABLE (per grading)'!B$13="Final"), IF(ISERROR(SUMIF('Exam (LECTURE ONLY)'!Z$20:AI$20, "CLO9", 'Exam (LECTURE ONLY)'!Z104:AI104) / 'Exam (LECTURE ONLY)'!AN$14), "", SUMIF('Exam (LECTURE ONLY)'!Z$20:AI$20, "CLO9", 'Exam (LECTURE ONLY)'!Z104:AI104) / 'Exam (LECTURE ONLY)'!AN$14),
IF(AND('PRINTABLE (per grading)'!H$16="OUTPUT", 'PRINTABLE (per grading)'!B$13="Prelim"), IF(ISERROR(SUMIF(OUTPUT!C$20:M$20, "CLO9", OUTPUT!C104:M104) / OUTPUT!AL$14), "", SUMIF(OUTPUT!C$20:M$20, "CLO9", OUTPUT!C104:M104) / OUTPUT!AL$14),
IF(AND('PRINTABLE (per grading)'!H$16="OUTPUT", 'PRINTABLE (per grading)'!B$13="Midterm"), IF(ISERROR(SUMIF(OUTPUT!O$20:Y$20, "CLO9", OUTPUT!O104:Y104) / OUTPUT!AM$14), "", SUMIF(OUTPUT!O$20:Y$20, "CLO9", OUTPUT!O104:Y104) / OUTPUT!AM$14),
IF(AND('PRINTABLE (per grading)'!H$16="OUTPUT", 'PRINTABLE (per grading)'!B$13="Final"), IF(ISERROR(SUMIF(OUTPUT!AA$20:AI$20, "CLO9", OUTPUT!AA104:AI104) / OUTPUT!AN$14), "", SUMIF(OUTPUT!AA$20:AI$20, "CLO9", OUTPUT!AA104:AI104) / OUTPUT!AN$14),
"")))))),"")</f>
        <v/>
      </c>
      <c r="BD102" s="286" t="str">
        <f aca="false">IF(B102&lt;&gt;"",IF(BC102="","",IF(BC102&lt;0.5,1,IF(AND(BC102&gt;=0.5,BC102&lt;P$10),2,IF(BC102&gt;=P$10,3)))),"")</f>
        <v/>
      </c>
      <c r="BE102" s="287" t="str">
        <f aca="false">IF(B102 &lt;&gt; "",IFERROR(IF(AVERAGE(BA102,BC102)&gt;=P$10,"Y","N"),""),"")</f>
        <v/>
      </c>
      <c r="BF102" s="194" t="str">
        <f aca="false">IF(B102 &lt;&gt; "", IFERROR(IF(C$16 = "PRELIM", SUMIF('Database (LECTURE-RES-PRAC)'!D$14:AG$14, "CLO10", 'Database (LECTURE-RES-PRAC)'!D99:AG99) / 'Grade computation'!F$13, IF(C$16 = "MIDTERM", SUMIF('Database (LECTURE-RES-PRAC)'!AJ$14:BM$14, "CLO10", 'Database (LECTURE-RES-PRAC)'!AJ99:BM99) / 'Grade computation'!G$13, IF(C$16 = "FINAL", SUMIF('Database (LECTURE-RES-PRAC)'!BP$14:CS$14, "CLO10", 'Database (LECTURE-RES-PRAC)'!BP99:CS99) / 'Grade computation'!H$13,""))),""),"")</f>
        <v/>
      </c>
      <c r="BG102" s="286" t="str">
        <f aca="false">IF(B102&lt;&gt;"",IF(BF102="","",IF(BF102&lt;0.5,1,IF(AND(BF102&gt;=0.5,BF102&lt;P$10),2,IF(BF102&gt;=P$10,3)))),"")</f>
        <v/>
      </c>
      <c r="BH102" s="194" t="str">
        <f aca="false">IF(B102 &lt;&gt; "",IF(AND('PRINTABLE (per grading)'!H$16="EXAM", 'PRINTABLE (per grading)'!B$13="Prelim"), IF(ISERROR(SUMIF('Exam (LECTURE ONLY)'!D$20:M$20, "CLO10", 'Exam (LECTURE ONLY)'!D104:M104) / 'Exam (LECTURE ONLY)'!AL$15), "", SUMIF('Exam (LECTURE ONLY)'!D$20:M$20, "CLO10", 'Exam (LECTURE ONLY)'!D104:M104) /'Exam (LECTURE ONLY)'!AL$15),
IF(AND('PRINTABLE (per grading)'!H$16="EXAM", 'PRINTABLE (per grading)'!B$13="Midterm"), IF(ISERROR(SUMIF('Exam (LECTURE ONLY)'!O$20:X$20, "CLO10", 'Exam (LECTURE ONLY)'!O104:X104) / 'Exam (LECTURE ONLY)'!AM$15), "", SUMIF('Exam (LECTURE ONLY)'!O$20:X$20, "CLO10", 'Exam (LECTURE ONLY)'!O104:X104) / 'Exam (LECTURE ONLY)'!AM$15),
IF(AND('PRINTABLE (per grading)'!H$16="EXAM", 'PRINTABLE (per grading)'!B$13="Final"), IF(ISERROR(SUMIF('Exam (LECTURE ONLY)'!Z$20:AI$20, "CLO10", 'Exam (LECTURE ONLY)'!Z104:AI104) / 'Exam (LECTURE ONLY)'!AN$15), "", SUMIF('Exam (LECTURE ONLY)'!Z$20:AI$20, "CLO10", 'Exam (LECTURE ONLY)'!Z104:AI104) / 'Exam (LECTURE ONLY)'!AN$15),
IF(AND('PRINTABLE (per grading)'!H$16="OUTPUT", 'PRINTABLE (per grading)'!B$13="Prelim"), IF(ISERROR(SUMIF(OUTPUT!C$20:M$20, "CLO10", OUTPUT!C104:M104) / OUTPUT!AL$15), "", SUMIF(OUTPUT!C$20:M$20, "CLO10", OUTPUT!C104:M104) / OUTPUT!AL$15),
IF(AND('PRINTABLE (per grading)'!H$16="OUTPUT", 'PRINTABLE (per grading)'!B$13="Midterm"), IF(ISERROR(SUMIF(OUTPUT!O$20:Y$20, "CLO10", OUTPUT!O104:Y104) / OUTPUT!AM$15), "", SUMIF(OUTPUT!O$20:Y$20, "CLO10", OUTPUT!O104:Y104) / OUTPUT!AM$15),
IF(AND('PRINTABLE (per grading)'!H$16="OUTPUT", 'PRINTABLE (per grading)'!B$13="Final"), IF(ISERROR(SUMIF(OUTPUT!AA$20:AI$20, "CLO10", OUTPUT!AA104:AI104) / OUTPUT!AN$15), "", SUMIF(OUTPUT!AA$20:AI$20, "CLO10", OUTPUT!AA104:AI104) / OUTPUT!AN$15),
"")))))),"")</f>
        <v/>
      </c>
      <c r="BI102" s="286" t="str">
        <f aca="false">IF(B102&lt;&gt;"",IF(BH102="","",IF(BH102&lt;0.5,1,IF(AND(BH102&gt;=0.5,BH102&lt;P$10),2,IF(BH102&gt;=P$10,3)))),"")</f>
        <v/>
      </c>
      <c r="BJ102" s="287" t="str">
        <f aca="false">IF(B102 &lt;&gt; "",IFERROR(IF(AVERAGE(BF102,BH102)&gt;=P$10,"Y","N"),""),"")</f>
        <v/>
      </c>
      <c r="BK102" s="8"/>
    </row>
    <row r="103" customFormat="false" ht="19.5" hidden="false" customHeight="true" outlineLevel="0" collapsed="false">
      <c r="A103" s="183" t="str">
        <f aca="false">IF(ISBLANK('Database (LECTURE-RES-PRAC)'!A100),"",'Database (LECTURE-RES-PRAC)'!A100)</f>
        <v/>
      </c>
      <c r="B103" s="184" t="str">
        <f aca="false">IF(ISBLANK('Database (LECTURE-RES-PRAC)'!B100),"",'Database (LECTURE-RES-PRAC)'!B100)</f>
        <v/>
      </c>
      <c r="C103" s="230" t="str">
        <f aca="false">IF(B103&lt;&gt;"",IF(C$16="PRELIM",'Grade computation'!C103, IF(C$16="MIDTERM",'Grade computation'!K103, IF(C$16="FINAL",'Grade computation'!S103,""))),"")</f>
        <v/>
      </c>
      <c r="D103" s="231" t="str">
        <f aca="false">IF(B103&lt;&gt;"",IFERROR(IF(B$11="80-20", (((C103/C$19)*X$6)+X$7)*D$18, IF(B$11="60-40", (((C103/C$19)*Y$6)+Y$7)*D$18, 0)),0),"")</f>
        <v/>
      </c>
      <c r="E103" s="230" t="str">
        <f aca="false">IF(B103&lt;&gt;"", IF(C$16="PRELIM",'Grade computation'!E103, IF(C$16="MIDTERM",'Grade computation'!M103, IF(C$16="FINAL",'Grade computation'!U103,""))),"")</f>
        <v/>
      </c>
      <c r="F103" s="232" t="str">
        <f aca="false">IF(B103&lt;&gt;"",IFERROR(IF(B$11="80-20", (((E103/E$19)*X$6)+X$7)*F$18, IF(B$11="60-40", (((E103/E$19)*Y$6)+Y$7)*F$18, 0)),0),"")</f>
        <v/>
      </c>
      <c r="G103" s="233" t="str">
        <f aca="false">IF(B103&lt;&gt;"",IFERROR((D103+F103),0),"")</f>
        <v/>
      </c>
      <c r="H103" s="234" t="str">
        <f aca="false">IF(B103&lt;&gt;"",IF(C$16="PRELIM", 'Grade computation'!H103, IF(C$16="MIDTERM", 'Grade computation'!P103, IF(C$16="FINAL",'Grade computation'!X103, ""))),"")</f>
        <v/>
      </c>
      <c r="I103" s="233" t="str">
        <f aca="false">IF(B103&lt;&gt;"",IFERROR(IF(B$11="80-20", (((H103/H$19)*X$6)+X$7)*I$19, IF(B$11="60-40", (((H103/H$19)*Y$6)+Y$7)*I$19, 0)),0),"")</f>
        <v/>
      </c>
      <c r="J103" s="237" t="str">
        <f aca="false">IFERROR((G103+I103),"")</f>
        <v/>
      </c>
      <c r="K103" s="183" t="str">
        <f aca="false">IFERROR(IF(J103="","",IF(J103&gt;=75,"PASSED","FAILED")),"")</f>
        <v/>
      </c>
      <c r="L103" s="183"/>
      <c r="M103" s="194" t="str">
        <f aca="false">IF(B103 &lt;&gt; "", IFERROR(IF(C$16 = "PRELIM", SUMIF('Database (LECTURE-RES-PRAC)'!D$14:AG$14, "CLO1", 'Database (LECTURE-RES-PRAC)'!D100:AG100) / 'Grade computation'!F$4, IF(C$16 = "MIDTERM", SUMIF('Database (LECTURE-RES-PRAC)'!AJ$14:BM$14, "CLO1", 'Database (LECTURE-RES-PRAC)'!AJ100:BM100) / 'Grade computation'!G$4, IF(C$16 = "FINAL", SUMIF('Database (LECTURE-RES-PRAC)'!BP$14:CS$14, "CLO1", 'Database (LECTURE-RES-PRAC)'!BP100:CS100) / 'Grade computation'!H$4,""))),""),"")</f>
        <v/>
      </c>
      <c r="N103" s="286" t="str">
        <f aca="false">IF(B103&lt;&gt;"",IF(M103="","",IF(M103&lt;0.5,1,IF(AND(M103&gt;=0.5,M103&lt;P$10),2,IF(M103&gt;=P$10,3)))),"")</f>
        <v/>
      </c>
      <c r="O103" s="194" t="str">
        <f aca="false">IF(B103 &lt;&gt; "",IF(AND('PRINTABLE (per grading)'!H$16="EXAM", 'PRINTABLE (per grading)'!B$13="Prelim"), IF(ISERROR(SUMIF('Exam (LECTURE ONLY)'!D$20:M$20, "CLO1", 'Exam (LECTURE ONLY)'!D105:M105) / 'Exam (LECTURE ONLY)'!AL$6), "", SUMIF('Exam (LECTURE ONLY)'!D$20:M$20, "CLO1", 'Exam (LECTURE ONLY)'!D105:M105) /'Exam (LECTURE ONLY)'!AL$6),
IF(AND('PRINTABLE (per grading)'!H$16="EXAM", 'PRINTABLE (per grading)'!B$13="Midterm"), IF(ISERROR(SUMIF('Exam (LECTURE ONLY)'!O$20:X$20, "CLO1", 'Exam (LECTURE ONLY)'!O105:X105) / 'Exam (LECTURE ONLY)'!AM$6), "", SUMIF('Exam (LECTURE ONLY)'!O$20:X$20, "CLO1", 'Exam (LECTURE ONLY)'!O105:X105) / 'Exam (LECTURE ONLY)'!AM$6),
IF(AND('PRINTABLE (per grading)'!H$16="EXAM", 'PRINTABLE (per grading)'!B$13="Final"), IF(ISERROR(SUMIF('Exam (LECTURE ONLY)'!Z$20:AI$20, "CLO1", 'Exam (LECTURE ONLY)'!Z105:AI105) / 'Exam (LECTURE ONLY)'!AN$6), "", SUMIF('Exam (LECTURE ONLY)'!Z$20:AI$20, "CLO1", 'Exam (LECTURE ONLY)'!Z105:AI105) / 'Exam (LECTURE ONLY)'!AN$6),
IF(AND('PRINTABLE (per grading)'!H$16="OUTPUT", 'PRINTABLE (per grading)'!B$13="Prelim"), IF(ISERROR(SUMIF(OUTPUT!C$20:M$20, "CLO1", OUTPUT!C105:M105) / OUTPUT!AL$6), "", SUMIF(OUTPUT!C$20:M$20, "CLO1", OUTPUT!C105:M105) / OUTPUT!AL$6),
IF(AND('PRINTABLE (per grading)'!H$16="OUTPUT", 'PRINTABLE (per grading)'!B$13="Midterm"), IF(ISERROR(SUMIF(OUTPUT!O$20:Y$20, "CLO1", OUTPUT!O105:Y105) / OUTPUT!AM$6), "", SUMIF(OUTPUT!O$20:Y$20, "CLO1", OUTPUT!O105:Y105) / OUTPUT!AM$6),
IF(AND('PRINTABLE (per grading)'!H$16="OUTPUT", 'PRINTABLE (per grading)'!B$13="Final"), IF(ISERROR(SUMIF(OUTPUT!AA$20:AI$20, "CLO1", OUTPUT!AA105:AI105) / OUTPUT!AN$6), "", SUMIF(OUTPUT!AA$20:AI$20, "CLO1", OUTPUT!AA105:AI105) / OUTPUT!AN$6),
"")))))),"")</f>
        <v/>
      </c>
      <c r="P103" s="286" t="str">
        <f aca="false">IF(B103&lt;&gt;"",IF(O103="","",IF(O103&lt;0.5,1,IF(AND(O103&gt;=0.5,O103&lt;P$10),2,IF(O103&gt;=P$10,3)))),"")</f>
        <v/>
      </c>
      <c r="Q103" s="287" t="str">
        <f aca="false">IF(B103 &lt;&gt; "",IFERROR(IF(AVERAGE(M103,O103)&gt;=P$10,"Y","N"),""),"")</f>
        <v/>
      </c>
      <c r="R103" s="194" t="str">
        <f aca="false">IF(B103 &lt;&gt; "", IFERROR(IF(C$16 = "PRELIM", SUMIF('Database (LECTURE-RES-PRAC)'!D$14:AG$14, "CLO2", 'Database (LECTURE-RES-PRAC)'!D100:AG100) / 'Grade computation'!F$5, IF(C$16 = "MIDTERM", SUMIF('Database (LECTURE-RES-PRAC)'!AJ$14:BM$14, "CLO2", 'Database (LECTURE-RES-PRAC)'!AJ100:BM100) / 'Grade computation'!G$5, IF(C$16 = "FINAL", SUMIF('Database (LECTURE-RES-PRAC)'!BP$14:CS$14, "CLO2", 'Database (LECTURE-RES-PRAC)'!BP100:CS100) / 'Grade computation'!H$5,""))),""),"")</f>
        <v/>
      </c>
      <c r="S103" s="286" t="str">
        <f aca="false">IF(B103&lt;&gt;"",IF(R103="","",IF(R103&lt;0.5,1,IF(AND(R103&gt;=0.5,R103&lt;P$10),2,IF(R103&gt;=P$10,3)))),"")</f>
        <v/>
      </c>
      <c r="T103" s="194" t="str">
        <f aca="false">IF(B103 &lt;&gt; "",IF(AND('PRINTABLE (per grading)'!H$16="EXAM", 'PRINTABLE (per grading)'!B$13="Prelim"), IF(ISERROR(SUMIF('Exam (LECTURE ONLY)'!D$20:M$20, "CLO2", 'Exam (LECTURE ONLY)'!D105:M105) / 'Exam (LECTURE ONLY)'!AL$7), "", SUMIF('Exam (LECTURE ONLY)'!D$20:M$20, "CLO2", 'Exam (LECTURE ONLY)'!D105:M105) /'Exam (LECTURE ONLY)'!AL$7),
IF(AND('PRINTABLE (per grading)'!H$16="EXAM", 'PRINTABLE (per grading)'!B$13="Midterm"), IF(ISERROR(SUMIF('Exam (LECTURE ONLY)'!O$20:X$20, "CLO2", 'Exam (LECTURE ONLY)'!O105:X105) / 'Exam (LECTURE ONLY)'!AM$7), "", SUMIF('Exam (LECTURE ONLY)'!O$20:X$20, "CLO2", 'Exam (LECTURE ONLY)'!O105:X105) / 'Exam (LECTURE ONLY)'!AM$7),
IF(AND('PRINTABLE (per grading)'!H$16="EXAM", 'PRINTABLE (per grading)'!B$13="Final"), IF(ISERROR(SUMIF('Exam (LECTURE ONLY)'!Z$20:AI$20, "CLO2", 'Exam (LECTURE ONLY)'!Z105:AI105) / 'Exam (LECTURE ONLY)'!AN$7), "", SUMIF('Exam (LECTURE ONLY)'!Z$20:AI$20, "CLO2", 'Exam (LECTURE ONLY)'!Z105:AI105) / 'Exam (LECTURE ONLY)'!AN$7),
IF(AND('PRINTABLE (per grading)'!H$16="OUTPUT", 'PRINTABLE (per grading)'!B$13="Prelim"), IF(ISERROR(SUMIF(OUTPUT!C$20:M$20, "CLO2", OUTPUT!C105:M105) / OUTPUT!AL$7), "", SUMIF(OUTPUT!C$20:M$20, "CLO2", OUTPUT!C105:M105) / OUTPUT!AL$7),
IF(AND('PRINTABLE (per grading)'!H$16="OUTPUT", 'PRINTABLE (per grading)'!B$13="Midterm"), IF(ISERROR(SUMIF(OUTPUT!O$20:Y$20, "CLO2", OUTPUT!O105:Y105) / OUTPUT!AM$7), "", SUMIF(OUTPUT!O$20:Y$20, "CLO2", OUTPUT!O105:Y105) / OUTPUT!AM$7),
IF(AND('PRINTABLE (per grading)'!H$16="OUTPUT", 'PRINTABLE (per grading)'!B$13="Final"), IF(ISERROR(SUMIF(OUTPUT!AA$20:AI$20, "CLO2", OUTPUT!AA105:AI105) / OUTPUT!AN$7), "", SUMIF(OUTPUT!AA$20:AI$20, "CLO2", OUTPUT!AA105:AI105) / OUTPUT!AN$7),
"")))))),"")</f>
        <v/>
      </c>
      <c r="U103" s="286" t="str">
        <f aca="false">IF(B103&lt;&gt;"",IF(T103="","",IF(T103&lt;0.5,1,IF(AND(T103&gt;=0.5,T103&lt;P$10),2,IF(T103&gt;=P$10,3)))),"")</f>
        <v/>
      </c>
      <c r="V103" s="287" t="str">
        <f aca="false">IF(B103 &lt;&gt; "",IFERROR(IF(AVERAGE(R103,T103)&gt;=P$10,"Y","N"),""),"")</f>
        <v/>
      </c>
      <c r="W103" s="194" t="str">
        <f aca="false">IF(B103 &lt;&gt; "", IFERROR(IF(C$16 = "PRELIM", SUMIF('Database (LECTURE-RES-PRAC)'!D$14:AG$14, "CLO3", 'Database (LECTURE-RES-PRAC)'!D100:AG100) / 'Grade computation'!F$6, IF(C$16 = "MIDTERM", SUMIF('Database (LECTURE-RES-PRAC)'!AJ$14:BM$14, "CLO3", 'Database (LECTURE-RES-PRAC)'!AJ100:BM100) / 'Grade computation'!G$6, IF(C$16 = "FINAL", SUMIF('Database (LECTURE-RES-PRAC)'!BP$14:CS$14, "CLO3", 'Database (LECTURE-RES-PRAC)'!BP100:CS100) / 'Grade computation'!H$6,""))),""),"")</f>
        <v/>
      </c>
      <c r="X103" s="286" t="str">
        <f aca="false">IF(B103&lt;&gt;"",IF(W103="","",IF(W103&lt;0.5,1,IF(AND(W103&gt;=0.5,W103&lt;P$10),2,IF(W103&gt;=P$10,3)))),"")</f>
        <v/>
      </c>
      <c r="Y103" s="194" t="str">
        <f aca="false">IF(B103 &lt;&gt; "",IF(AND('PRINTABLE (per grading)'!H$16="EXAM", 'PRINTABLE (per grading)'!B$13="Prelim"), IF(ISERROR(SUMIF('Exam (LECTURE ONLY)'!D$20:M$20, "CLO3", 'Exam (LECTURE ONLY)'!D105:M105) / 'Exam (LECTURE ONLY)'!AL$8), "", SUMIF('Exam (LECTURE ONLY)'!D$20:M$20, "CLO3", 'Exam (LECTURE ONLY)'!D105:M105) /'Exam (LECTURE ONLY)'!AL$8),
IF(AND('PRINTABLE (per grading)'!H$16="EXAM", 'PRINTABLE (per grading)'!B$13="Midterm"), IF(ISERROR(SUMIF('Exam (LECTURE ONLY)'!O$20:X$20, "CLO3", 'Exam (LECTURE ONLY)'!O105:X105) / 'Exam (LECTURE ONLY)'!AM$8), "", SUMIF('Exam (LECTURE ONLY)'!O$20:X$20, "CLO3", 'Exam (LECTURE ONLY)'!O105:X105) / 'Exam (LECTURE ONLY)'!AM$8),
IF(AND('PRINTABLE (per grading)'!H$16="EXAM", 'PRINTABLE (per grading)'!B$13="Final"), IF(ISERROR(SUMIF('Exam (LECTURE ONLY)'!Z$20:AI$20, "CLO3", 'Exam (LECTURE ONLY)'!Z105:AI105) / 'Exam (LECTURE ONLY)'!AN$8), "", SUMIF('Exam (LECTURE ONLY)'!Z$20:AI$20, "CLO3", 'Exam (LECTURE ONLY)'!Z105:AI105) / 'Exam (LECTURE ONLY)'!AN$8),
IF(AND('PRINTABLE (per grading)'!H$16="OUTPUT", 'PRINTABLE (per grading)'!B$13="Prelim"), IF(ISERROR(SUMIF(OUTPUT!C$20:M$20, "CLO3", OUTPUT!C105:M105) / OUTPUT!AL$8), "", SUMIF(OUTPUT!C$20:M$20, "CLO3", OUTPUT!C105:M105) / OUTPUT!AL$8),
IF(AND('PRINTABLE (per grading)'!H$16="OUTPUT", 'PRINTABLE (per grading)'!B$13="Midterm"), IF(ISERROR(SUMIF(OUTPUT!O$20:Y$20, "CLO3", OUTPUT!O105:Y105) / OUTPUT!AM$8), "", SUMIF(OUTPUT!O$20:Y$20, "CLO3", OUTPUT!O105:Y105) / OUTPUT!AM$8),
IF(AND('PRINTABLE (per grading)'!H$16="OUTPUT", 'PRINTABLE (per grading)'!B$13="Final"), IF(ISERROR(SUMIF(OUTPUT!AA$20:AI$20, "CLO3", OUTPUT!AA105:AI105) / OUTPUT!AN$8), "", SUMIF(OUTPUT!AA$20:AI$20, "CLO3", OUTPUT!AA105:AI105) / OUTPUT!AN$8),
"" )))))),"")</f>
        <v/>
      </c>
      <c r="Z103" s="286" t="str">
        <f aca="false">IF(B103&lt;&gt;"",IF(Y103="","",IF(Y103&lt;0.5,1,IF(AND(Y103&gt;=0.5,Y103&lt;P$10),2,IF(Y103&gt;=P$10,3)))),"")</f>
        <v/>
      </c>
      <c r="AA103" s="287" t="str">
        <f aca="false">IF(B103 &lt;&gt; "",IFERROR(IF(AVERAGE(W103,Y103)&gt;=P$10,"Y","N"),""),"")</f>
        <v/>
      </c>
      <c r="AB103" s="194" t="str">
        <f aca="false">IF(B103 &lt;&gt; "", IFERROR(IF(C$16 = "PRELIM", SUMIF('Database (LECTURE-RES-PRAC)'!D$14:AG$14, "CLO4", 'Database (LECTURE-RES-PRAC)'!D100:AG100) / 'Grade computation'!F$7, IF(C$16 = "MIDTERM", SUMIF('Database (LECTURE-RES-PRAC)'!AJ$14:BM$14, "CLO4", 'Database (LECTURE-RES-PRAC)'!AJ100:BM100) / 'Grade computation'!G$7, IF(C$16 = "FINAL", SUMIF('Database (LECTURE-RES-PRAC)'!BP$14:CS$14, "CLO4", 'Database (LECTURE-RES-PRAC)'!BP100:CS100) / 'Grade computation'!H$7,""))),""),"")</f>
        <v/>
      </c>
      <c r="AC103" s="286" t="str">
        <f aca="false">IF(B103&lt;&gt;"",IF(AB103="","",IF(AB103&lt;0.5,1,IF(AND(AB103&gt;=0.5,AB103&lt;P$10),2,IF(AB103&gt;=P$10,3)))),"")</f>
        <v/>
      </c>
      <c r="AD103" s="194" t="str">
        <f aca="false">IF(B103 &lt;&gt; "",IF(AND('PRINTABLE (per grading)'!H$16="EXAM", 'PRINTABLE (per grading)'!B$13="Prelim"), IF(ISERROR(SUMIF('Exam (LECTURE ONLY)'!D$20:M$20, "CLO4", 'Exam (LECTURE ONLY)'!D105:M105) / 'Exam (LECTURE ONLY)'!AL$9), "", SUMIF('Exam (LECTURE ONLY)'!D$20:M$20, "CLO4", 'Exam (LECTURE ONLY)'!D105:M105) /'Exam (LECTURE ONLY)'!AL$9),
IF(AND('PRINTABLE (per grading)'!H$16="EXAM", 'PRINTABLE (per grading)'!B$13="Midterm"), IF(ISERROR(SUMIF('Exam (LECTURE ONLY)'!O$20:X$20, "CLO4", 'Exam (LECTURE ONLY)'!O105:X105) / 'Exam (LECTURE ONLY)'!AM$9), "", SUMIF('Exam (LECTURE ONLY)'!O$20:X$20, "CLO4", 'Exam (LECTURE ONLY)'!O105:X105) / 'Exam (LECTURE ONLY)'!AM$9),
IF(AND('PRINTABLE (per grading)'!H$16="EXAM", 'PRINTABLE (per grading)'!B$13="Final"), IF(ISERROR(SUMIF('Exam (LECTURE ONLY)'!Z$20:AI$20, "CLO4", 'Exam (LECTURE ONLY)'!Z105:AI105) / 'Exam (LECTURE ONLY)'!AN$9), "", SUMIF('Exam (LECTURE ONLY)'!Z$20:AI$20, "CLO4", 'Exam (LECTURE ONLY)'!Z105:AI105) / 'Exam (LECTURE ONLY)'!AN$9),
IF(AND('PRINTABLE (per grading)'!H$16="OUTPUT", 'PRINTABLE (per grading)'!B$13="Prelim"), IF(ISERROR(SUMIF(OUTPUT!C$20:M$20, "CLO4", OUTPUT!C105:M105) / OUTPUT!AL$9), "", SUMIF(OUTPUT!C$20:M$20, "CLO4", OUTPUT!C105:M105) / OUTPUT!AL$9),
IF(AND('PRINTABLE (per grading)'!H$16="OUTPUT", 'PRINTABLE (per grading)'!B$13="Midterm"), IF(ISERROR(SUMIF(OUTPUT!O$20:Y$20, "CLO4", OUTPUT!O105:Y105) / OUTPUT!AM$9), "", SUMIF(OUTPUT!O$20:Y$20, "CLO4", OUTPUT!O105:Y105) / OUTPUT!AM$9),
IF(AND('PRINTABLE (per grading)'!H$16="OUTPUT", 'PRINTABLE (per grading)'!B$13="Final"), IF(ISERROR(SUMIF(OUTPUT!AA$20:AI$20, "CLO4", OUTPUT!AA105:AI105) / OUTPUT!AN$9), "", SUMIF(OUTPUT!AA$20:AI$20, "CLO4", OUTPUT!AA105:AI105) / OUTPUT!AN$9),
"")))))),"")</f>
        <v/>
      </c>
      <c r="AE103" s="286" t="str">
        <f aca="false">IF(B103&lt;&gt;"",IF(AD103="","",IF(AD103&lt;0.5,1,IF(AND(AD103&gt;=0.5,AD103&lt;P$10),2,IF(AD103&gt;=P$10,3)))),"")</f>
        <v/>
      </c>
      <c r="AF103" s="287" t="str">
        <f aca="false">IF(B103 &lt;&gt; "",IFERROR(IF(AVERAGE(AB103,AD103)&gt;=P$10,"Y","N"),""),"")</f>
        <v/>
      </c>
      <c r="AG103" s="194" t="str">
        <f aca="false">IF(B103 &lt;&gt; "", IFERROR(IF(C$16 = "PRELIM", SUMIF('Database (LECTURE-RES-PRAC)'!D$14:AG$14, "CLO5", 'Database (LECTURE-RES-PRAC)'!D100:AG100) / 'Grade computation'!F$8, IF(C$16 = "MIDTERM", SUMIF('Database (LECTURE-RES-PRAC)'!AJ$14:BM$14, "CLO5", 'Database (LECTURE-RES-PRAC)'!AJ100:BM100) / 'Grade computation'!G$8, IF(C$16 = "FINAL", SUMIF('Database (LECTURE-RES-PRAC)'!BP$14:CS$14, "CLO5", 'Database (LECTURE-RES-PRAC)'!BP100:CS100) / 'Grade computation'!H$8,""))),""),"")</f>
        <v/>
      </c>
      <c r="AH103" s="286" t="str">
        <f aca="false">IF(B103&lt;&gt;"",IF(AG103="","",IF(AG103&lt;0.5,1,IF(AND(AG103&gt;=0.5,AG103&lt;P$10),2,IF(AG103&gt;=P$10,3)))),"")</f>
        <v/>
      </c>
      <c r="AI103" s="194" t="str">
        <f aca="false">IF(B103 &lt;&gt; "",IF(AND('PRINTABLE (per grading)'!H$16="EXAM", 'PRINTABLE (per grading)'!B$13="Prelim"), IF(ISERROR(SUMIF('Exam (LECTURE ONLY)'!D$20:M$20, "CLO5", 'Exam (LECTURE ONLY)'!D105:M105) / 'Exam (LECTURE ONLY)'!AL$10), "", SUMIF('Exam (LECTURE ONLY)'!D$20:M$20, "CLO5", 'Exam (LECTURE ONLY)'!D105:M105) /'Exam (LECTURE ONLY)'!AL$10),
IF(AND('PRINTABLE (per grading)'!H$16="EXAM", 'PRINTABLE (per grading)'!B$13="Midterm"), IF(ISERROR(SUMIF('Exam (LECTURE ONLY)'!O$20:X$20, "CLO5", 'Exam (LECTURE ONLY)'!O105:X105) / 'Exam (LECTURE ONLY)'!AM$10), "", SUMIF('Exam (LECTURE ONLY)'!O$20:X$20, "CLO5", 'Exam (LECTURE ONLY)'!O105:X105) / 'Exam (LECTURE ONLY)'!AM$10),
IF(AND('PRINTABLE (per grading)'!H$16="EXAM", 'PRINTABLE (per grading)'!B$13="Final"), IF(ISERROR(SUMIF('Exam (LECTURE ONLY)'!Z$20:AI$20, "CLO5", 'Exam (LECTURE ONLY)'!Z105:AI105) / 'Exam (LECTURE ONLY)'!AN$10), "", SUMIF('Exam (LECTURE ONLY)'!Z$20:AI$20, "CLO5", 'Exam (LECTURE ONLY)'!Z105:AI105) / 'Exam (LECTURE ONLY)'!AN$10),
IF(AND('PRINTABLE (per grading)'!H$16="OUTPUT", 'PRINTABLE (per grading)'!B$13="Prelim"), IF(ISERROR(SUMIF(OUTPUT!C$20:M$20, "CLO5", OUTPUT!C105:M105) / OUTPUT!AL$10), "", SUMIF(OUTPUT!C$20:M$20, "CLO5", OUTPUT!C105:M105) / OUTPUT!AL$10),
IF(AND('PRINTABLE (per grading)'!H$16="OUTPUT", 'PRINTABLE (per grading)'!B$13="Midterm"), IF(ISERROR(SUMIF(OUTPUT!O$20:Y$20, "CLO5", OUTPUT!O105:Y105) / OUTPUT!AM$10), "", SUMIF(OUTPUT!O$20:Y$20, "CLO5", OUTPUT!O105:Y105) / OUTPUT!AM$10),
IF(AND('PRINTABLE (per grading)'!H$16="OUTPUT", 'PRINTABLE (per grading)'!B$13="Final"), IF(ISERROR(SUMIF(OUTPUT!AA$20:AI$20, "CLO5", OUTPUT!AA105:AI105) / OUTPUT!AN$10), "", SUMIF(OUTPUT!AA$20:AI$20, "CLO5", OUTPUT!AA105:AI105) / OUTPUT!AN$10),
"")))))),"")</f>
        <v/>
      </c>
      <c r="AJ103" s="286" t="str">
        <f aca="false">IF(B103&lt;&gt;"",IF(AI103="","",IF(AI103&lt;0.5,1,IF(AND(AI103&gt;=0.5,AI103&lt;P$10),2,IF(AI103&gt;=P$10,3)))),"")</f>
        <v/>
      </c>
      <c r="AK103" s="287" t="str">
        <f aca="false">IF(B103 &lt;&gt; "",IFERROR(IF(AVERAGE(AG103,AI103)&gt;=P$10,"Y","N"),""),"")</f>
        <v/>
      </c>
      <c r="AL103" s="194" t="str">
        <f aca="false">IF(B103 &lt;&gt; "", IFERROR(IF(C$16 = "PRELIM", SUMIF('Database (LECTURE-RES-PRAC)'!D$14:AG$14, "CLO6", 'Database (LECTURE-RES-PRAC)'!D100:AG100) / 'Grade computation'!F$9, IF(C$16 = "MIDTERM", SUMIF('Database (LECTURE-RES-PRAC)'!AJ$14:BM$14, "CLO6", 'Database (LECTURE-RES-PRAC)'!AJ100:BM100) / 'Grade computation'!G$9, IF(C$16 = "FINAL", SUMIF('Database (LECTURE-RES-PRAC)'!BP$14:CS$14, "CLO6", 'Database (LECTURE-RES-PRAC)'!BP100:CS100) / 'Grade computation'!H$9,""))),""),"")</f>
        <v/>
      </c>
      <c r="AM103" s="286" t="str">
        <f aca="false">IF(B103&lt;&gt;"",IF(AL103="","",IF(AL103&lt;0.5,1,IF(AND(AL103&gt;=0.5,AL103&lt;P$10),2,IF(AL103&gt;=P$10,3)))),"")</f>
        <v/>
      </c>
      <c r="AN103" s="194" t="str">
        <f aca="false">IF(B103 &lt;&gt; "",IF(AND('PRINTABLE (per grading)'!H$16="EXAM", 'PRINTABLE (per grading)'!B$13="Prelim"), IF(ISERROR(SUMIF('Exam (LECTURE ONLY)'!D$20:M$20, "CLO6", 'Exam (LECTURE ONLY)'!D105:M105) / 'Exam (LECTURE ONLY)'!AL$11), "", SUMIF('Exam (LECTURE ONLY)'!D$20:M$20, "CLO6", 'Exam (LECTURE ONLY)'!D105:M105) /'Exam (LECTURE ONLY)'!AL$11),
IF(AND('PRINTABLE (per grading)'!H$16="EXAM", 'PRINTABLE (per grading)'!B$13="Midterm"), IF(ISERROR(SUMIF('Exam (LECTURE ONLY)'!O$20:X$20, "CLO6", 'Exam (LECTURE ONLY)'!O105:X105) / 'Exam (LECTURE ONLY)'!AM$11), "", SUMIF('Exam (LECTURE ONLY)'!O$20:X$20, "CLO6", 'Exam (LECTURE ONLY)'!O105:X105) / 'Exam (LECTURE ONLY)'!AM$11),
IF(AND('PRINTABLE (per grading)'!H$16="EXAM", 'PRINTABLE (per grading)'!B$13="Final"), IF(ISERROR(SUMIF('Exam (LECTURE ONLY)'!Z$20:AI$20, "CLO6", 'Exam (LECTURE ONLY)'!Z105:AI105) / 'Exam (LECTURE ONLY)'!AN$11), "", SUMIF('Exam (LECTURE ONLY)'!Z$20:AI$20, "CLO6", 'Exam (LECTURE ONLY)'!Z105:AI105) / 'Exam (LECTURE ONLY)'!AN$11),
IF(AND('PRINTABLE (per grading)'!H$16="OUTPUT", 'PRINTABLE (per grading)'!B$13="Prelim"), IF(ISERROR(SUMIF(OUTPUT!C$20:M$20, "CLO6", OUTPUT!C105:M105) / OUTPUT!AL$11), "", SUMIF(OUTPUT!C$20:M$20, "CLO6", OUTPUT!C105:M105) / OUTPUT!AL$11),
IF(AND('PRINTABLE (per grading)'!H$16="OUTPUT", 'PRINTABLE (per grading)'!B$13="Midterm"), IF(ISERROR(SUMIF(OUTPUT!O$20:Y$20, "CLO6", OUTPUT!O105:Y105) / OUTPUT!AM$11), "", SUMIF(OUTPUT!O$20:Y$20, "CLO6", OUTPUT!O105:Y105) / OUTPUT!AM$11),
IF(AND('PRINTABLE (per grading)'!H$16="OUTPUT", 'PRINTABLE (per grading)'!B$13="Final"), IF(ISERROR(SUMIF(OUTPUT!AA$20:AI$20, "CLO6", OUTPUT!AA105:AI105) / OUTPUT!AN$11), "", SUMIF(OUTPUT!AA$20:AI$20, "CLO6", OUTPUT!AA105:AI105) / OUTPUT!AN$11),
"")))))),"")</f>
        <v/>
      </c>
      <c r="AO103" s="286" t="str">
        <f aca="false">IF(B103&lt;&gt;"",IF(AN103="","",IF(AN103&lt;0.5,1,IF(AND(AN103&gt;=0.5,AN103&lt;P$10),2,IF(AN103&gt;=P$10,3)))),"")</f>
        <v/>
      </c>
      <c r="AP103" s="287" t="str">
        <f aca="false">IF(B103 &lt;&gt; "",IFERROR(IF(AVERAGE(AL103,AN103)&gt;=P$10,"Y","N"),""),"")</f>
        <v/>
      </c>
      <c r="AQ103" s="194" t="str">
        <f aca="false">IF(B103 &lt;&gt; "", IFERROR(IF(C$16 = "PRELIM", SUMIF('Database (LECTURE-RES-PRAC)'!D$14:AG$14, "CLO7", 'Database (LECTURE-RES-PRAC)'!D100:AG100) / 'Grade computation'!F$10, IF(C$16 = "MIDTERM", SUMIF('Database (LECTURE-RES-PRAC)'!AJ$14:BM$14, "CLO7", 'Database (LECTURE-RES-PRAC)'!AJ100:BM100) / 'Grade computation'!G$10, IF(C$16 = "FINAL", SUMIF('Database (LECTURE-RES-PRAC)'!BP$14:CS$14, "CLO7", 'Database (LECTURE-RES-PRAC)'!BP100:CS100) / 'Grade computation'!H$10,""))),""),"")</f>
        <v/>
      </c>
      <c r="AR103" s="286" t="str">
        <f aca="false">IF(B103&lt;&gt;"",IF(AQ103="","",IF(AQ103&lt;0.5,1,IF(AND(AQ103&gt;=0.5,AQ103&lt;P$10),2,IF(AQ103&gt;=P$10,3)))),"")</f>
        <v/>
      </c>
      <c r="AS103" s="194" t="str">
        <f aca="false">IF(B103 &lt;&gt; "",IF(AND('PRINTABLE (per grading)'!H$16="EXAM", 'PRINTABLE (per grading)'!B$13="Prelim"), IF(ISERROR(SUMIF('Exam (LECTURE ONLY)'!D$20:M$20, "CLO7", 'Exam (LECTURE ONLY)'!D105:M105) / 'Exam (LECTURE ONLY)'!AL$12), "", SUMIF('Exam (LECTURE ONLY)'!D$20:M$20, "CLO7", 'Exam (LECTURE ONLY)'!D105:M105) /'Exam (LECTURE ONLY)'!AL$12),
IF(AND('PRINTABLE (per grading)'!H$16="EXAM", 'PRINTABLE (per grading)'!B$13="Midterm"), IF(ISERROR(SUMIF('Exam (LECTURE ONLY)'!O$20:X$20, "CLO7", 'Exam (LECTURE ONLY)'!O105:X105) / 'Exam (LECTURE ONLY)'!AM$12), "", SUMIF('Exam (LECTURE ONLY)'!O$20:X$20, "CLO7", 'Exam (LECTURE ONLY)'!O105:X105) / 'Exam (LECTURE ONLY)'!AM$12),
IF(AND('PRINTABLE (per grading)'!H$16="EXAM", 'PRINTABLE (per grading)'!B$13="Final"), IF(ISERROR(SUMIF('Exam (LECTURE ONLY)'!Z$20:AI$20, "CLO7", 'Exam (LECTURE ONLY)'!Z105:AI105) / 'Exam (LECTURE ONLY)'!AN$12), "", SUMIF('Exam (LECTURE ONLY)'!Z$20:AI$20, "CLO7", 'Exam (LECTURE ONLY)'!Z105:AI105) / 'Exam (LECTURE ONLY)'!AN$12),
IF(AND('PRINTABLE (per grading)'!H$16="OUTPUT", 'PRINTABLE (per grading)'!B$13="Prelim"), IF(ISERROR(SUMIF(OUTPUT!C$20:M$20, "CLO7", OUTPUT!C105:M105) / OUTPUT!AL$12), "", SUMIF(OUTPUT!C$20:M$20, "CLO7", OUTPUT!C105:M105) / OUTPUT!AL$12),
IF(AND('PRINTABLE (per grading)'!H$16="OUTPUT", 'PRINTABLE (per grading)'!B$13="Midterm"), IF(ISERROR(SUMIF(OUTPUT!O$20:Y$20, "CLO7", OUTPUT!O105:Y105) / OUTPUT!AM$12), "", SUMIF(OUTPUT!O$20:Y$20, "CLO7", OUTPUT!O105:Y105) / OUTPUT!AM$12),
IF(AND('PRINTABLE (per grading)'!H$16="OUTPUT", 'PRINTABLE (per grading)'!B$13="Final"), IF(ISERROR(SUMIF(OUTPUT!AA$20:AI$20, "CLO7", OUTPUT!AA105:AI105) / OUTPUT!AN$12), "", SUMIF(OUTPUT!AA$20:AI$20, "CLO7", OUTPUT!AA105:AI105) / OUTPUT!AN$12),
"")))))),"")</f>
        <v/>
      </c>
      <c r="AT103" s="286" t="str">
        <f aca="false">IF(B103&lt;&gt;"",IF(AS103="","",IF(AS103&lt;0.5,1,IF(AND(AS103&gt;=0.5,AS103&lt;P$10),2,IF(AS103&gt;=P$10,3)))),"")</f>
        <v/>
      </c>
      <c r="AU103" s="287" t="str">
        <f aca="false">IF(B103 &lt;&gt; "",IFERROR(IF(AVERAGE(AQ103,AS103)&gt;=P$10,"Y","N"),""),"")</f>
        <v/>
      </c>
      <c r="AV103" s="194" t="str">
        <f aca="false">IF(B103 &lt;&gt; "", IFERROR(IF(C$16 = "PRELIM", SUMIF('Database (LECTURE-RES-PRAC)'!D$14:AG$14, "CLO8", 'Database (LECTURE-RES-PRAC)'!D100:AG100) / 'Grade computation'!F$11, IF(C$16 = "MIDTERM", SUMIF('Database (LECTURE-RES-PRAC)'!AJ$14:BM$14, "CLO8", 'Database (LECTURE-RES-PRAC)'!AJ100:BM100) / 'Grade computation'!G$11, IF(C$16 = "FINAL", SUMIF('Database (LECTURE-RES-PRAC)'!BP$14:CS$14, "CLO8", 'Database (LECTURE-RES-PRAC)'!BP100:CS100) / 'Grade computation'!H$11,""))),""),"")</f>
        <v/>
      </c>
      <c r="AW103" s="286" t="str">
        <f aca="false">IF(B103&lt;&gt;"",IF(AV103="","",IF(AV103&lt;0.5,1,IF(AND(AV103&gt;=0.5,AV103&lt;P$10),2,IF(AV103&gt;=P$10,3)))),"")</f>
        <v/>
      </c>
      <c r="AX103" s="194" t="str">
        <f aca="false">IF(B103 &lt;&gt; "",IF(AND('PRINTABLE (per grading)'!H$16="EXAM", 'PRINTABLE (per grading)'!B$13="Prelim"), IF(ISERROR(SUMIF('Exam (LECTURE ONLY)'!D$20:M$20, "CLO8", 'Exam (LECTURE ONLY)'!D105:M105) / 'Exam (LECTURE ONLY)'!AL$13), "", SUMIF('Exam (LECTURE ONLY)'!D$20:M$20, "CLO8", 'Exam (LECTURE ONLY)'!D105:M105) /'Exam (LECTURE ONLY)'!AL$13),
IF(AND('PRINTABLE (per grading)'!H$16="EXAM", 'PRINTABLE (per grading)'!B$13="Midterm"), IF(ISERROR(SUMIF('Exam (LECTURE ONLY)'!O$20:X$20, "CLO8", 'Exam (LECTURE ONLY)'!O105:X105) / 'Exam (LECTURE ONLY)'!AM$13), "", SUMIF('Exam (LECTURE ONLY)'!O$20:X$20, "CLO8", 'Exam (LECTURE ONLY)'!O105:X105) / 'Exam (LECTURE ONLY)'!AM$13),
IF(AND('PRINTABLE (per grading)'!H$16="EXAM", 'PRINTABLE (per grading)'!B$13="Final"), IF(ISERROR(SUMIF('Exam (LECTURE ONLY)'!Z$20:AI$20, "CLO8", 'Exam (LECTURE ONLY)'!Z105:AI105) / 'Exam (LECTURE ONLY)'!AN$13), "", SUMIF('Exam (LECTURE ONLY)'!Z$20:AI$20, "CLO8", 'Exam (LECTURE ONLY)'!Z105:AI105) / 'Exam (LECTURE ONLY)'!AN$13),
IF(AND('PRINTABLE (per grading)'!H$16="OUTPUT", 'PRINTABLE (per grading)'!B$13="Prelim"), IF(ISERROR(SUMIF(OUTPUT!C$20:M$20, "CLO8", OUTPUT!C105:M105) / OUTPUT!AL$13), "", SUMIF(OUTPUT!C$20:M$20, "CLO8", OUTPUT!C105:M105) / OUTPUT!AL$13),
IF(AND('PRINTABLE (per grading)'!H$16="OUTPUT", 'PRINTABLE (per grading)'!B$13="Midterm"), IF(ISERROR(SUMIF(OUTPUT!O$20:Y$20, "CLO8", OUTPUT!O105:Y105) / OUTPUT!AM$13), "", SUMIF(OUTPUT!O$20:Y$20, "CLO8", OUTPUT!O105:Y105) / OUTPUT!AM$13),
IF(AND('PRINTABLE (per grading)'!H$16="OUTPUT", 'PRINTABLE (per grading)'!B$13="Final"), IF(ISERROR(SUMIF(OUTPUT!AA$20:AI$20, "CLO8", OUTPUT!AA105:AI105) / OUTPUT!AN$13), "", SUMIF(OUTPUT!AA$20:AI$20, "CLO8", OUTPUT!AA105:AI105) / OUTPUT!AN$13),
"")))))),"")</f>
        <v/>
      </c>
      <c r="AY103" s="286" t="str">
        <f aca="false">IF(B103&lt;&gt;"",IF(AX103="","",IF(AX103&lt;0.5,1,IF(AND(AX103&gt;=0.5,AX103&lt;P$10),2,IF(AX103&gt;=P$10,3)))),"")</f>
        <v/>
      </c>
      <c r="AZ103" s="287" t="str">
        <f aca="false">IF(B103 &lt;&gt; "",IFERROR(IF(AVERAGE(AV103,AX103)&gt;=P$10,"Y","N"),""),"")</f>
        <v/>
      </c>
      <c r="BA103" s="194" t="str">
        <f aca="false">IF(B103 &lt;&gt; "", IFERROR(IF(C$16 = "PRELIM", SUMIF('Database (LECTURE-RES-PRAC)'!D$14:AG$14, "CLO9", 'Database (LECTURE-RES-PRAC)'!D100:AG100) / 'Grade computation'!F$12, IF(C$16 = "MIDTERM", SUMIF('Database (LECTURE-RES-PRAC)'!AJ$14:BM$14, "CLO9", 'Database (LECTURE-RES-PRAC)'!AJ100:BM100) / 'Grade computation'!G$12, IF(C$16 = "FINAL", SUMIF('Database (LECTURE-RES-PRAC)'!BP$14:CS$14, "CLO9", 'Database (LECTURE-RES-PRAC)'!BP100:CS100) / 'Grade computation'!H$12,""))),""),"")</f>
        <v/>
      </c>
      <c r="BB103" s="286" t="str">
        <f aca="false">IF(B103&lt;&gt;"",IF(BA103="","",IF(BA103&lt;0.5,1,IF(AND(BA103&gt;=0.5,BA103&lt;P$10),2,IF(BA103&gt;=P$10,3)))),"")</f>
        <v/>
      </c>
      <c r="BC103" s="194" t="str">
        <f aca="false">IF(B103 &lt;&gt; "",IF(AND('PRINTABLE (per grading)'!H$16="EXAM", 'PRINTABLE (per grading)'!B$13="Prelim"), IF(ISERROR(SUMIF('Exam (LECTURE ONLY)'!D$20:M$20, "CLO9", 'Exam (LECTURE ONLY)'!D105:M105) / 'Exam (LECTURE ONLY)'!AL$14), "", SUMIF('Exam (LECTURE ONLY)'!D$20:M$20, "CLO9", 'Exam (LECTURE ONLY)'!D105:M105) /'Exam (LECTURE ONLY)'!AL$14),
IF(AND('PRINTABLE (per grading)'!H$16="EXAM", 'PRINTABLE (per grading)'!B$13="Midterm"), IF(ISERROR(SUMIF('Exam (LECTURE ONLY)'!O$20:X$20, "CLO9", 'Exam (LECTURE ONLY)'!O105:X105) / 'Exam (LECTURE ONLY)'!AM$14), "", SUMIF('Exam (LECTURE ONLY)'!O$20:X$20, "CLO9", 'Exam (LECTURE ONLY)'!O105:X105) / 'Exam (LECTURE ONLY)'!AM$14),
IF(AND('PRINTABLE (per grading)'!H$16="EXAM", 'PRINTABLE (per grading)'!B$13="Final"), IF(ISERROR(SUMIF('Exam (LECTURE ONLY)'!Z$20:AI$20, "CLO9", 'Exam (LECTURE ONLY)'!Z105:AI105) / 'Exam (LECTURE ONLY)'!AN$14), "", SUMIF('Exam (LECTURE ONLY)'!Z$20:AI$20, "CLO9", 'Exam (LECTURE ONLY)'!Z105:AI105) / 'Exam (LECTURE ONLY)'!AN$14),
IF(AND('PRINTABLE (per grading)'!H$16="OUTPUT", 'PRINTABLE (per grading)'!B$13="Prelim"), IF(ISERROR(SUMIF(OUTPUT!C$20:M$20, "CLO9", OUTPUT!C105:M105) / OUTPUT!AL$14), "", SUMIF(OUTPUT!C$20:M$20, "CLO9", OUTPUT!C105:M105) / OUTPUT!AL$14),
IF(AND('PRINTABLE (per grading)'!H$16="OUTPUT", 'PRINTABLE (per grading)'!B$13="Midterm"), IF(ISERROR(SUMIF(OUTPUT!O$20:Y$20, "CLO9", OUTPUT!O105:Y105) / OUTPUT!AM$14), "", SUMIF(OUTPUT!O$20:Y$20, "CLO9", OUTPUT!O105:Y105) / OUTPUT!AM$14),
IF(AND('PRINTABLE (per grading)'!H$16="OUTPUT", 'PRINTABLE (per grading)'!B$13="Final"), IF(ISERROR(SUMIF(OUTPUT!AA$20:AI$20, "CLO9", OUTPUT!AA105:AI105) / OUTPUT!AN$14), "", SUMIF(OUTPUT!AA$20:AI$20, "CLO9", OUTPUT!AA105:AI105) / OUTPUT!AN$14),
"")))))),"")</f>
        <v/>
      </c>
      <c r="BD103" s="286" t="str">
        <f aca="false">IF(B103&lt;&gt;"",IF(BC103="","",IF(BC103&lt;0.5,1,IF(AND(BC103&gt;=0.5,BC103&lt;P$10),2,IF(BC103&gt;=P$10,3)))),"")</f>
        <v/>
      </c>
      <c r="BE103" s="287" t="str">
        <f aca="false">IF(B103 &lt;&gt; "",IFERROR(IF(AVERAGE(BA103,BC103)&gt;=P$10,"Y","N"),""),"")</f>
        <v/>
      </c>
      <c r="BF103" s="194" t="str">
        <f aca="false">IF(B103 &lt;&gt; "", IFERROR(IF(C$16 = "PRELIM", SUMIF('Database (LECTURE-RES-PRAC)'!D$14:AG$14, "CLO10", 'Database (LECTURE-RES-PRAC)'!D100:AG100) / 'Grade computation'!F$13, IF(C$16 = "MIDTERM", SUMIF('Database (LECTURE-RES-PRAC)'!AJ$14:BM$14, "CLO10", 'Database (LECTURE-RES-PRAC)'!AJ100:BM100) / 'Grade computation'!G$13, IF(C$16 = "FINAL", SUMIF('Database (LECTURE-RES-PRAC)'!BP$14:CS$14, "CLO10", 'Database (LECTURE-RES-PRAC)'!BP100:CS100) / 'Grade computation'!H$13,""))),""),"")</f>
        <v/>
      </c>
      <c r="BG103" s="286" t="str">
        <f aca="false">IF(B103&lt;&gt;"",IF(BF103="","",IF(BF103&lt;0.5,1,IF(AND(BF103&gt;=0.5,BF103&lt;P$10),2,IF(BF103&gt;=P$10,3)))),"")</f>
        <v/>
      </c>
      <c r="BH103" s="194" t="str">
        <f aca="false">IF(B103 &lt;&gt; "",IF(AND('PRINTABLE (per grading)'!H$16="EXAM", 'PRINTABLE (per grading)'!B$13="Prelim"), IF(ISERROR(SUMIF('Exam (LECTURE ONLY)'!D$20:M$20, "CLO10", 'Exam (LECTURE ONLY)'!D105:M105) / 'Exam (LECTURE ONLY)'!AL$15), "", SUMIF('Exam (LECTURE ONLY)'!D$20:M$20, "CLO10", 'Exam (LECTURE ONLY)'!D105:M105) /'Exam (LECTURE ONLY)'!AL$15),
IF(AND('PRINTABLE (per grading)'!H$16="EXAM", 'PRINTABLE (per grading)'!B$13="Midterm"), IF(ISERROR(SUMIF('Exam (LECTURE ONLY)'!O$20:X$20, "CLO10", 'Exam (LECTURE ONLY)'!O105:X105) / 'Exam (LECTURE ONLY)'!AM$15), "", SUMIF('Exam (LECTURE ONLY)'!O$20:X$20, "CLO10", 'Exam (LECTURE ONLY)'!O105:X105) / 'Exam (LECTURE ONLY)'!AM$15),
IF(AND('PRINTABLE (per grading)'!H$16="EXAM", 'PRINTABLE (per grading)'!B$13="Final"), IF(ISERROR(SUMIF('Exam (LECTURE ONLY)'!Z$20:AI$20, "CLO10", 'Exam (LECTURE ONLY)'!Z105:AI105) / 'Exam (LECTURE ONLY)'!AN$15), "", SUMIF('Exam (LECTURE ONLY)'!Z$20:AI$20, "CLO10", 'Exam (LECTURE ONLY)'!Z105:AI105) / 'Exam (LECTURE ONLY)'!AN$15),
IF(AND('PRINTABLE (per grading)'!H$16="OUTPUT", 'PRINTABLE (per grading)'!B$13="Prelim"), IF(ISERROR(SUMIF(OUTPUT!C$20:M$20, "CLO10", OUTPUT!C105:M105) / OUTPUT!AL$15), "", SUMIF(OUTPUT!C$20:M$20, "CLO10", OUTPUT!C105:M105) / OUTPUT!AL$15),
IF(AND('PRINTABLE (per grading)'!H$16="OUTPUT", 'PRINTABLE (per grading)'!B$13="Midterm"), IF(ISERROR(SUMIF(OUTPUT!O$20:Y$20, "CLO10", OUTPUT!O105:Y105) / OUTPUT!AM$15), "", SUMIF(OUTPUT!O$20:Y$20, "CLO10", OUTPUT!O105:Y105) / OUTPUT!AM$15),
IF(AND('PRINTABLE (per grading)'!H$16="OUTPUT", 'PRINTABLE (per grading)'!B$13="Final"), IF(ISERROR(SUMIF(OUTPUT!AA$20:AI$20, "CLO10", OUTPUT!AA105:AI105) / OUTPUT!AN$15), "", SUMIF(OUTPUT!AA$20:AI$20, "CLO10", OUTPUT!AA105:AI105) / OUTPUT!AN$15),
"")))))),"")</f>
        <v/>
      </c>
      <c r="BI103" s="286" t="str">
        <f aca="false">IF(B103&lt;&gt;"",IF(BH103="","",IF(BH103&lt;0.5,1,IF(AND(BH103&gt;=0.5,BH103&lt;P$10),2,IF(BH103&gt;=P$10,3)))),"")</f>
        <v/>
      </c>
      <c r="BJ103" s="287" t="str">
        <f aca="false">IF(B103 &lt;&gt; "",IFERROR(IF(AVERAGE(BF103,BH103)&gt;=P$10,"Y","N"),""),"")</f>
        <v/>
      </c>
      <c r="BK103" s="8"/>
    </row>
    <row r="104" customFormat="false" ht="19.5" hidden="false" customHeight="true" outlineLevel="0" collapsed="false">
      <c r="A104" s="228" t="str">
        <f aca="false">IF(ISBLANK('Database (LECTURE-RES-PRAC)'!A101),"",'Database (LECTURE-RES-PRAC)'!A101)</f>
        <v/>
      </c>
      <c r="B104" s="229" t="str">
        <f aca="false">IF(ISBLANK('Database (LECTURE-RES-PRAC)'!B101),"",'Database (LECTURE-RES-PRAC)'!B101)</f>
        <v/>
      </c>
      <c r="C104" s="230" t="str">
        <f aca="false">IF(B104&lt;&gt;"",IF(C$16="PRELIM",'Grade computation'!C104, IF(C$16="MIDTERM",'Grade computation'!K104, IF(C$16="FINAL",'Grade computation'!S104,""))),"")</f>
        <v/>
      </c>
      <c r="D104" s="231" t="str">
        <f aca="false">IF(B104&lt;&gt;"",IFERROR(IF(B$11="80-20", (((C104/C$19)*X$6)+X$7)*D$18, IF(B$11="60-40", (((C104/C$19)*Y$6)+Y$7)*D$18, 0)),0),"")</f>
        <v/>
      </c>
      <c r="E104" s="230" t="str">
        <f aca="false">IF(B104&lt;&gt;"", IF(C$16="PRELIM",'Grade computation'!E104, IF(C$16="MIDTERM",'Grade computation'!M104, IF(C$16="FINAL",'Grade computation'!U104,""))),"")</f>
        <v/>
      </c>
      <c r="F104" s="232" t="str">
        <f aca="false">IF(B104&lt;&gt;"",IFERROR(IF(B$11="80-20", (((E104/E$19)*X$6)+X$7)*F$18, IF(B$11="60-40", (((E104/E$19)*Y$6)+Y$7)*F$18, 0)),0),"")</f>
        <v/>
      </c>
      <c r="G104" s="233" t="str">
        <f aca="false">IF(B104&lt;&gt;"",IFERROR((D104+F104),0),"")</f>
        <v/>
      </c>
      <c r="H104" s="234" t="str">
        <f aca="false">IF(B104&lt;&gt;"",IF(C$16="PRELIM", 'Grade computation'!H104, IF(C$16="MIDTERM", 'Grade computation'!P104, IF(C$16="FINAL",'Grade computation'!X104, ""))),"")</f>
        <v/>
      </c>
      <c r="I104" s="233" t="str">
        <f aca="false">IF(B104&lt;&gt;"",IFERROR(IF(B$11="80-20", (((H104/H$19)*X$6)+X$7)*I$19, IF(B$11="60-40", (((H104/H$19)*Y$6)+Y$7)*I$19, 0)),0),"")</f>
        <v/>
      </c>
      <c r="J104" s="237" t="str">
        <f aca="false">IFERROR((G104+I104),"")</f>
        <v/>
      </c>
      <c r="K104" s="183" t="str">
        <f aca="false">IFERROR(IF(J104="","",IF(J104&gt;=75,"PASSED","FAILED")),"")</f>
        <v/>
      </c>
      <c r="L104" s="183"/>
      <c r="M104" s="194" t="str">
        <f aca="false">IF(B104 &lt;&gt; "", IFERROR(IF(C$16 = "PRELIM", SUMIF('Database (LECTURE-RES-PRAC)'!D$14:AG$14, "CLO1", 'Database (LECTURE-RES-PRAC)'!D101:AG101) / 'Grade computation'!F$4, IF(C$16 = "MIDTERM", SUMIF('Database (LECTURE-RES-PRAC)'!AJ$14:BM$14, "CLO1", 'Database (LECTURE-RES-PRAC)'!AJ101:BM101) / 'Grade computation'!G$4, IF(C$16 = "FINAL", SUMIF('Database (LECTURE-RES-PRAC)'!BP$14:CS$14, "CLO1", 'Database (LECTURE-RES-PRAC)'!BP101:CS101) / 'Grade computation'!H$4,""))),""),"")</f>
        <v/>
      </c>
      <c r="N104" s="286" t="str">
        <f aca="false">IF(B104&lt;&gt;"",IF(M104="","",IF(M104&lt;0.5,1,IF(AND(M104&gt;=0.5,M104&lt;P$10),2,IF(M104&gt;=P$10,3)))),"")</f>
        <v/>
      </c>
      <c r="O104" s="194" t="str">
        <f aca="false">IF(B104 &lt;&gt; "",IF(AND('PRINTABLE (per grading)'!H$16="EXAM", 'PRINTABLE (per grading)'!B$13="Prelim"), IF(ISERROR(SUMIF('Exam (LECTURE ONLY)'!D$20:M$20, "CLO1", 'Exam (LECTURE ONLY)'!D106:M106) / 'Exam (LECTURE ONLY)'!AL$6), "", SUMIF('Exam (LECTURE ONLY)'!D$20:M$20, "CLO1", 'Exam (LECTURE ONLY)'!D106:M106) /'Exam (LECTURE ONLY)'!AL$6),
IF(AND('PRINTABLE (per grading)'!H$16="EXAM", 'PRINTABLE (per grading)'!B$13="Midterm"), IF(ISERROR(SUMIF('Exam (LECTURE ONLY)'!O$20:X$20, "CLO1", 'Exam (LECTURE ONLY)'!O106:X106) / 'Exam (LECTURE ONLY)'!AM$6), "", SUMIF('Exam (LECTURE ONLY)'!O$20:X$20, "CLO1", 'Exam (LECTURE ONLY)'!O106:X106) / 'Exam (LECTURE ONLY)'!AM$6),
IF(AND('PRINTABLE (per grading)'!H$16="EXAM", 'PRINTABLE (per grading)'!B$13="Final"), IF(ISERROR(SUMIF('Exam (LECTURE ONLY)'!Z$20:AI$20, "CLO1", 'Exam (LECTURE ONLY)'!Z106:AI106) / 'Exam (LECTURE ONLY)'!AN$6), "", SUMIF('Exam (LECTURE ONLY)'!Z$20:AI$20, "CLO1", 'Exam (LECTURE ONLY)'!Z106:AI106) / 'Exam (LECTURE ONLY)'!AN$6),
IF(AND('PRINTABLE (per grading)'!H$16="OUTPUT", 'PRINTABLE (per grading)'!B$13="Prelim"), IF(ISERROR(SUMIF(OUTPUT!C$20:M$20, "CLO1", OUTPUT!C106:M106) / OUTPUT!AL$6), "", SUMIF(OUTPUT!C$20:M$20, "CLO1", OUTPUT!C106:M106) / OUTPUT!AL$6),
IF(AND('PRINTABLE (per grading)'!H$16="OUTPUT", 'PRINTABLE (per grading)'!B$13="Midterm"), IF(ISERROR(SUMIF(OUTPUT!O$20:Y$20, "CLO1", OUTPUT!O106:Y106) / OUTPUT!AM$6), "", SUMIF(OUTPUT!O$20:Y$20, "CLO1", OUTPUT!O106:Y106) / OUTPUT!AM$6),
IF(AND('PRINTABLE (per grading)'!H$16="OUTPUT", 'PRINTABLE (per grading)'!B$13="Final"), IF(ISERROR(SUMIF(OUTPUT!AA$20:AI$20, "CLO1", OUTPUT!AA106:AI106) / OUTPUT!AN$6), "", SUMIF(OUTPUT!AA$20:AI$20, "CLO1", OUTPUT!AA106:AI106) / OUTPUT!AN$6),
"")))))),"")</f>
        <v/>
      </c>
      <c r="P104" s="286" t="str">
        <f aca="false">IF(B104&lt;&gt;"",IF(O104="","",IF(O104&lt;0.5,1,IF(AND(O104&gt;=0.5,O104&lt;P$10),2,IF(O104&gt;=P$10,3)))),"")</f>
        <v/>
      </c>
      <c r="Q104" s="287" t="str">
        <f aca="false">IF(B104 &lt;&gt; "",IFERROR(IF(AVERAGE(M104,O104)&gt;=P$10,"Y","N"),""),"")</f>
        <v/>
      </c>
      <c r="R104" s="194" t="str">
        <f aca="false">IF(B104 &lt;&gt; "", IFERROR(IF(C$16 = "PRELIM", SUMIF('Database (LECTURE-RES-PRAC)'!D$14:AG$14, "CLO2", 'Database (LECTURE-RES-PRAC)'!D101:AG101) / 'Grade computation'!F$5, IF(C$16 = "MIDTERM", SUMIF('Database (LECTURE-RES-PRAC)'!AJ$14:BM$14, "CLO2", 'Database (LECTURE-RES-PRAC)'!AJ101:BM101) / 'Grade computation'!G$5, IF(C$16 = "FINAL", SUMIF('Database (LECTURE-RES-PRAC)'!BP$14:CS$14, "CLO2", 'Database (LECTURE-RES-PRAC)'!BP101:CS101) / 'Grade computation'!H$5,""))),""),"")</f>
        <v/>
      </c>
      <c r="S104" s="286" t="str">
        <f aca="false">IF(B104&lt;&gt;"",IF(R104="","",IF(R104&lt;0.5,1,IF(AND(R104&gt;=0.5,R104&lt;P$10),2,IF(R104&gt;=P$10,3)))),"")</f>
        <v/>
      </c>
      <c r="T104" s="194" t="str">
        <f aca="false">IF(B104 &lt;&gt; "",IF(AND('PRINTABLE (per grading)'!H$16="EXAM", 'PRINTABLE (per grading)'!B$13="Prelim"), IF(ISERROR(SUMIF('Exam (LECTURE ONLY)'!D$20:M$20, "CLO2", 'Exam (LECTURE ONLY)'!D106:M106) / 'Exam (LECTURE ONLY)'!AL$7), "", SUMIF('Exam (LECTURE ONLY)'!D$20:M$20, "CLO2", 'Exam (LECTURE ONLY)'!D106:M106) /'Exam (LECTURE ONLY)'!AL$7),
IF(AND('PRINTABLE (per grading)'!H$16="EXAM", 'PRINTABLE (per grading)'!B$13="Midterm"), IF(ISERROR(SUMIF('Exam (LECTURE ONLY)'!O$20:X$20, "CLO2", 'Exam (LECTURE ONLY)'!O106:X106) / 'Exam (LECTURE ONLY)'!AM$7), "", SUMIF('Exam (LECTURE ONLY)'!O$20:X$20, "CLO2", 'Exam (LECTURE ONLY)'!O106:X106) / 'Exam (LECTURE ONLY)'!AM$7),
IF(AND('PRINTABLE (per grading)'!H$16="EXAM", 'PRINTABLE (per grading)'!B$13="Final"), IF(ISERROR(SUMIF('Exam (LECTURE ONLY)'!Z$20:AI$20, "CLO2", 'Exam (LECTURE ONLY)'!Z106:AI106) / 'Exam (LECTURE ONLY)'!AN$7), "", SUMIF('Exam (LECTURE ONLY)'!Z$20:AI$20, "CLO2", 'Exam (LECTURE ONLY)'!Z106:AI106) / 'Exam (LECTURE ONLY)'!AN$7),
IF(AND('PRINTABLE (per grading)'!H$16="OUTPUT", 'PRINTABLE (per grading)'!B$13="Prelim"), IF(ISERROR(SUMIF(OUTPUT!C$20:M$20, "CLO2", OUTPUT!C106:M106) / OUTPUT!AL$7), "", SUMIF(OUTPUT!C$20:M$20, "CLO2", OUTPUT!C106:M106) / OUTPUT!AL$7),
IF(AND('PRINTABLE (per grading)'!H$16="OUTPUT", 'PRINTABLE (per grading)'!B$13="Midterm"), IF(ISERROR(SUMIF(OUTPUT!O$20:Y$20, "CLO2", OUTPUT!O106:Y106) / OUTPUT!AM$7), "", SUMIF(OUTPUT!O$20:Y$20, "CLO2", OUTPUT!O106:Y106) / OUTPUT!AM$7),
IF(AND('PRINTABLE (per grading)'!H$16="OUTPUT", 'PRINTABLE (per grading)'!B$13="Final"), IF(ISERROR(SUMIF(OUTPUT!AA$20:AI$20, "CLO2", OUTPUT!AA106:AI106) / OUTPUT!AN$7), "", SUMIF(OUTPUT!AA$20:AI$20, "CLO2", OUTPUT!AA106:AI106) / OUTPUT!AN$7),
"")))))),"")</f>
        <v/>
      </c>
      <c r="U104" s="286" t="str">
        <f aca="false">IF(B104&lt;&gt;"",IF(T104="","",IF(T104&lt;0.5,1,IF(AND(T104&gt;=0.5,T104&lt;P$10),2,IF(T104&gt;=P$10,3)))),"")</f>
        <v/>
      </c>
      <c r="V104" s="287" t="str">
        <f aca="false">IF(B104 &lt;&gt; "",IFERROR(IF(AVERAGE(R104,T104)&gt;=P$10,"Y","N"),""),"")</f>
        <v/>
      </c>
      <c r="W104" s="194" t="str">
        <f aca="false">IF(B104 &lt;&gt; "", IFERROR(IF(C$16 = "PRELIM", SUMIF('Database (LECTURE-RES-PRAC)'!D$14:AG$14, "CLO3", 'Database (LECTURE-RES-PRAC)'!D101:AG101) / 'Grade computation'!F$6, IF(C$16 = "MIDTERM", SUMIF('Database (LECTURE-RES-PRAC)'!AJ$14:BM$14, "CLO3", 'Database (LECTURE-RES-PRAC)'!AJ101:BM101) / 'Grade computation'!G$6, IF(C$16 = "FINAL", SUMIF('Database (LECTURE-RES-PRAC)'!BP$14:CS$14, "CLO3", 'Database (LECTURE-RES-PRAC)'!BP101:CS101) / 'Grade computation'!H$6,""))),""),"")</f>
        <v/>
      </c>
      <c r="X104" s="286" t="str">
        <f aca="false">IF(B104&lt;&gt;"",IF(W104="","",IF(W104&lt;0.5,1,IF(AND(W104&gt;=0.5,W104&lt;P$10),2,IF(W104&gt;=P$10,3)))),"")</f>
        <v/>
      </c>
      <c r="Y104" s="194" t="str">
        <f aca="false">IF(B104 &lt;&gt; "",IF(AND('PRINTABLE (per grading)'!H$16="EXAM", 'PRINTABLE (per grading)'!B$13="Prelim"), IF(ISERROR(SUMIF('Exam (LECTURE ONLY)'!D$20:M$20, "CLO3", 'Exam (LECTURE ONLY)'!D106:M106) / 'Exam (LECTURE ONLY)'!AL$8), "", SUMIF('Exam (LECTURE ONLY)'!D$20:M$20, "CLO3", 'Exam (LECTURE ONLY)'!D106:M106) /'Exam (LECTURE ONLY)'!AL$8),
IF(AND('PRINTABLE (per grading)'!H$16="EXAM", 'PRINTABLE (per grading)'!B$13="Midterm"), IF(ISERROR(SUMIF('Exam (LECTURE ONLY)'!O$20:X$20, "CLO3", 'Exam (LECTURE ONLY)'!O106:X106) / 'Exam (LECTURE ONLY)'!AM$8), "", SUMIF('Exam (LECTURE ONLY)'!O$20:X$20, "CLO3", 'Exam (LECTURE ONLY)'!O106:X106) / 'Exam (LECTURE ONLY)'!AM$8),
IF(AND('PRINTABLE (per grading)'!H$16="EXAM", 'PRINTABLE (per grading)'!B$13="Final"), IF(ISERROR(SUMIF('Exam (LECTURE ONLY)'!Z$20:AI$20, "CLO3", 'Exam (LECTURE ONLY)'!Z106:AI106) / 'Exam (LECTURE ONLY)'!AN$8), "", SUMIF('Exam (LECTURE ONLY)'!Z$20:AI$20, "CLO3", 'Exam (LECTURE ONLY)'!Z106:AI106) / 'Exam (LECTURE ONLY)'!AN$8),
IF(AND('PRINTABLE (per grading)'!H$16="OUTPUT", 'PRINTABLE (per grading)'!B$13="Prelim"), IF(ISERROR(SUMIF(OUTPUT!C$20:M$20, "CLO3", OUTPUT!C106:M106) / OUTPUT!AL$8), "", SUMIF(OUTPUT!C$20:M$20, "CLO3", OUTPUT!C106:M106) / OUTPUT!AL$8),
IF(AND('PRINTABLE (per grading)'!H$16="OUTPUT", 'PRINTABLE (per grading)'!B$13="Midterm"), IF(ISERROR(SUMIF(OUTPUT!O$20:Y$20, "CLO3", OUTPUT!O106:Y106) / OUTPUT!AM$8), "", SUMIF(OUTPUT!O$20:Y$20, "CLO3", OUTPUT!O106:Y106) / OUTPUT!AM$8),
IF(AND('PRINTABLE (per grading)'!H$16="OUTPUT", 'PRINTABLE (per grading)'!B$13="Final"), IF(ISERROR(SUMIF(OUTPUT!AA$20:AI$20, "CLO3", OUTPUT!AA106:AI106) / OUTPUT!AN$8), "", SUMIF(OUTPUT!AA$20:AI$20, "CLO3", OUTPUT!AA106:AI106) / OUTPUT!AN$8),
"" )))))),"")</f>
        <v/>
      </c>
      <c r="Z104" s="286" t="str">
        <f aca="false">IF(B104&lt;&gt;"",IF(Y104="","",IF(Y104&lt;0.5,1,IF(AND(Y104&gt;=0.5,Y104&lt;P$10),2,IF(Y104&gt;=P$10,3)))),"")</f>
        <v/>
      </c>
      <c r="AA104" s="287" t="str">
        <f aca="false">IF(B104 &lt;&gt; "",IFERROR(IF(AVERAGE(W104,Y104)&gt;=P$10,"Y","N"),""),"")</f>
        <v/>
      </c>
      <c r="AB104" s="194" t="str">
        <f aca="false">IF(B104 &lt;&gt; "", IFERROR(IF(C$16 = "PRELIM", SUMIF('Database (LECTURE-RES-PRAC)'!D$14:AG$14, "CLO4", 'Database (LECTURE-RES-PRAC)'!D101:AG101) / 'Grade computation'!F$7, IF(C$16 = "MIDTERM", SUMIF('Database (LECTURE-RES-PRAC)'!AJ$14:BM$14, "CLO4", 'Database (LECTURE-RES-PRAC)'!AJ101:BM101) / 'Grade computation'!G$7, IF(C$16 = "FINAL", SUMIF('Database (LECTURE-RES-PRAC)'!BP$14:CS$14, "CLO4", 'Database (LECTURE-RES-PRAC)'!BP101:CS101) / 'Grade computation'!H$7,""))),""),"")</f>
        <v/>
      </c>
      <c r="AC104" s="286" t="str">
        <f aca="false">IF(B104&lt;&gt;"",IF(AB104="","",IF(AB104&lt;0.5,1,IF(AND(AB104&gt;=0.5,AB104&lt;P$10),2,IF(AB104&gt;=P$10,3)))),"")</f>
        <v/>
      </c>
      <c r="AD104" s="194" t="str">
        <f aca="false">IF(B104 &lt;&gt; "",IF(AND('PRINTABLE (per grading)'!H$16="EXAM", 'PRINTABLE (per grading)'!B$13="Prelim"), IF(ISERROR(SUMIF('Exam (LECTURE ONLY)'!D$20:M$20, "CLO4", 'Exam (LECTURE ONLY)'!D106:M106) / 'Exam (LECTURE ONLY)'!AL$9), "", SUMIF('Exam (LECTURE ONLY)'!D$20:M$20, "CLO4", 'Exam (LECTURE ONLY)'!D106:M106) /'Exam (LECTURE ONLY)'!AL$9),
IF(AND('PRINTABLE (per grading)'!H$16="EXAM", 'PRINTABLE (per grading)'!B$13="Midterm"), IF(ISERROR(SUMIF('Exam (LECTURE ONLY)'!O$20:X$20, "CLO4", 'Exam (LECTURE ONLY)'!O106:X106) / 'Exam (LECTURE ONLY)'!AM$9), "", SUMIF('Exam (LECTURE ONLY)'!O$20:X$20, "CLO4", 'Exam (LECTURE ONLY)'!O106:X106) / 'Exam (LECTURE ONLY)'!AM$9),
IF(AND('PRINTABLE (per grading)'!H$16="EXAM", 'PRINTABLE (per grading)'!B$13="Final"), IF(ISERROR(SUMIF('Exam (LECTURE ONLY)'!Z$20:AI$20, "CLO4", 'Exam (LECTURE ONLY)'!Z106:AI106) / 'Exam (LECTURE ONLY)'!AN$9), "", SUMIF('Exam (LECTURE ONLY)'!Z$20:AI$20, "CLO4", 'Exam (LECTURE ONLY)'!Z106:AI106) / 'Exam (LECTURE ONLY)'!AN$9),
IF(AND('PRINTABLE (per grading)'!H$16="OUTPUT", 'PRINTABLE (per grading)'!B$13="Prelim"), IF(ISERROR(SUMIF(OUTPUT!C$20:M$20, "CLO4", OUTPUT!C106:M106) / OUTPUT!AL$9), "", SUMIF(OUTPUT!C$20:M$20, "CLO4", OUTPUT!C106:M106) / OUTPUT!AL$9),
IF(AND('PRINTABLE (per grading)'!H$16="OUTPUT", 'PRINTABLE (per grading)'!B$13="Midterm"), IF(ISERROR(SUMIF(OUTPUT!O$20:Y$20, "CLO4", OUTPUT!O106:Y106) / OUTPUT!AM$9), "", SUMIF(OUTPUT!O$20:Y$20, "CLO4", OUTPUT!O106:Y106) / OUTPUT!AM$9),
IF(AND('PRINTABLE (per grading)'!H$16="OUTPUT", 'PRINTABLE (per grading)'!B$13="Final"), IF(ISERROR(SUMIF(OUTPUT!AA$20:AI$20, "CLO4", OUTPUT!AA106:AI106) / OUTPUT!AN$9), "", SUMIF(OUTPUT!AA$20:AI$20, "CLO4", OUTPUT!AA106:AI106) / OUTPUT!AN$9),
"")))))),"")</f>
        <v/>
      </c>
      <c r="AE104" s="286" t="str">
        <f aca="false">IF(B104&lt;&gt;"",IF(AD104="","",IF(AD104&lt;0.5,1,IF(AND(AD104&gt;=0.5,AD104&lt;P$10),2,IF(AD104&gt;=P$10,3)))),"")</f>
        <v/>
      </c>
      <c r="AF104" s="287" t="str">
        <f aca="false">IF(B104 &lt;&gt; "",IFERROR(IF(AVERAGE(AB104,AD104)&gt;=P$10,"Y","N"),""),"")</f>
        <v/>
      </c>
      <c r="AG104" s="194" t="str">
        <f aca="false">IF(B104 &lt;&gt; "", IFERROR(IF(C$16 = "PRELIM", SUMIF('Database (LECTURE-RES-PRAC)'!D$14:AG$14, "CLO5", 'Database (LECTURE-RES-PRAC)'!D101:AG101) / 'Grade computation'!F$8, IF(C$16 = "MIDTERM", SUMIF('Database (LECTURE-RES-PRAC)'!AJ$14:BM$14, "CLO5", 'Database (LECTURE-RES-PRAC)'!AJ101:BM101) / 'Grade computation'!G$8, IF(C$16 = "FINAL", SUMIF('Database (LECTURE-RES-PRAC)'!BP$14:CS$14, "CLO5", 'Database (LECTURE-RES-PRAC)'!BP101:CS101) / 'Grade computation'!H$8,""))),""),"")</f>
        <v/>
      </c>
      <c r="AH104" s="286" t="str">
        <f aca="false">IF(B104&lt;&gt;"",IF(AG104="","",IF(AG104&lt;0.5,1,IF(AND(AG104&gt;=0.5,AG104&lt;P$10),2,IF(AG104&gt;=P$10,3)))),"")</f>
        <v/>
      </c>
      <c r="AI104" s="194" t="str">
        <f aca="false">IF(B104 &lt;&gt; "",IF(AND('PRINTABLE (per grading)'!H$16="EXAM", 'PRINTABLE (per grading)'!B$13="Prelim"), IF(ISERROR(SUMIF('Exam (LECTURE ONLY)'!D$20:M$20, "CLO5", 'Exam (LECTURE ONLY)'!D106:M106) / 'Exam (LECTURE ONLY)'!AL$10), "", SUMIF('Exam (LECTURE ONLY)'!D$20:M$20, "CLO5", 'Exam (LECTURE ONLY)'!D106:M106) /'Exam (LECTURE ONLY)'!AL$10),
IF(AND('PRINTABLE (per grading)'!H$16="EXAM", 'PRINTABLE (per grading)'!B$13="Midterm"), IF(ISERROR(SUMIF('Exam (LECTURE ONLY)'!O$20:X$20, "CLO5", 'Exam (LECTURE ONLY)'!O106:X106) / 'Exam (LECTURE ONLY)'!AM$10), "", SUMIF('Exam (LECTURE ONLY)'!O$20:X$20, "CLO5", 'Exam (LECTURE ONLY)'!O106:X106) / 'Exam (LECTURE ONLY)'!AM$10),
IF(AND('PRINTABLE (per grading)'!H$16="EXAM", 'PRINTABLE (per grading)'!B$13="Final"), IF(ISERROR(SUMIF('Exam (LECTURE ONLY)'!Z$20:AI$20, "CLO5", 'Exam (LECTURE ONLY)'!Z106:AI106) / 'Exam (LECTURE ONLY)'!AN$10), "", SUMIF('Exam (LECTURE ONLY)'!Z$20:AI$20, "CLO5", 'Exam (LECTURE ONLY)'!Z106:AI106) / 'Exam (LECTURE ONLY)'!AN$10),
IF(AND('PRINTABLE (per grading)'!H$16="OUTPUT", 'PRINTABLE (per grading)'!B$13="Prelim"), IF(ISERROR(SUMIF(OUTPUT!C$20:M$20, "CLO5", OUTPUT!C106:M106) / OUTPUT!AL$10), "", SUMIF(OUTPUT!C$20:M$20, "CLO5", OUTPUT!C106:M106) / OUTPUT!AL$10),
IF(AND('PRINTABLE (per grading)'!H$16="OUTPUT", 'PRINTABLE (per grading)'!B$13="Midterm"), IF(ISERROR(SUMIF(OUTPUT!O$20:Y$20, "CLO5", OUTPUT!O106:Y106) / OUTPUT!AM$10), "", SUMIF(OUTPUT!O$20:Y$20, "CLO5", OUTPUT!O106:Y106) / OUTPUT!AM$10),
IF(AND('PRINTABLE (per grading)'!H$16="OUTPUT", 'PRINTABLE (per grading)'!B$13="Final"), IF(ISERROR(SUMIF(OUTPUT!AA$20:AI$20, "CLO5", OUTPUT!AA106:AI106) / OUTPUT!AN$10), "", SUMIF(OUTPUT!AA$20:AI$20, "CLO5", OUTPUT!AA106:AI106) / OUTPUT!AN$10),
"")))))),"")</f>
        <v/>
      </c>
      <c r="AJ104" s="286" t="str">
        <f aca="false">IF(B104&lt;&gt;"",IF(AI104="","",IF(AI104&lt;0.5,1,IF(AND(AI104&gt;=0.5,AI104&lt;P$10),2,IF(AI104&gt;=P$10,3)))),"")</f>
        <v/>
      </c>
      <c r="AK104" s="287" t="str">
        <f aca="false">IF(B104 &lt;&gt; "",IFERROR(IF(AVERAGE(AG104,AI104)&gt;=P$10,"Y","N"),""),"")</f>
        <v/>
      </c>
      <c r="AL104" s="194" t="str">
        <f aca="false">IF(B104 &lt;&gt; "", IFERROR(IF(C$16 = "PRELIM", SUMIF('Database (LECTURE-RES-PRAC)'!D$14:AG$14, "CLO6", 'Database (LECTURE-RES-PRAC)'!D101:AG101) / 'Grade computation'!F$9, IF(C$16 = "MIDTERM", SUMIF('Database (LECTURE-RES-PRAC)'!AJ$14:BM$14, "CLO6", 'Database (LECTURE-RES-PRAC)'!AJ101:BM101) / 'Grade computation'!G$9, IF(C$16 = "FINAL", SUMIF('Database (LECTURE-RES-PRAC)'!BP$14:CS$14, "CLO6", 'Database (LECTURE-RES-PRAC)'!BP101:CS101) / 'Grade computation'!H$9,""))),""),"")</f>
        <v/>
      </c>
      <c r="AM104" s="286" t="str">
        <f aca="false">IF(B104&lt;&gt;"",IF(AL104="","",IF(AL104&lt;0.5,1,IF(AND(AL104&gt;=0.5,AL104&lt;P$10),2,IF(AL104&gt;=P$10,3)))),"")</f>
        <v/>
      </c>
      <c r="AN104" s="194" t="str">
        <f aca="false">IF(B104 &lt;&gt; "",IF(AND('PRINTABLE (per grading)'!H$16="EXAM", 'PRINTABLE (per grading)'!B$13="Prelim"), IF(ISERROR(SUMIF('Exam (LECTURE ONLY)'!D$20:M$20, "CLO6", 'Exam (LECTURE ONLY)'!D106:M106) / 'Exam (LECTURE ONLY)'!AL$11), "", SUMIF('Exam (LECTURE ONLY)'!D$20:M$20, "CLO6", 'Exam (LECTURE ONLY)'!D106:M106) /'Exam (LECTURE ONLY)'!AL$11),
IF(AND('PRINTABLE (per grading)'!H$16="EXAM", 'PRINTABLE (per grading)'!B$13="Midterm"), IF(ISERROR(SUMIF('Exam (LECTURE ONLY)'!O$20:X$20, "CLO6", 'Exam (LECTURE ONLY)'!O106:X106) / 'Exam (LECTURE ONLY)'!AM$11), "", SUMIF('Exam (LECTURE ONLY)'!O$20:X$20, "CLO6", 'Exam (LECTURE ONLY)'!O106:X106) / 'Exam (LECTURE ONLY)'!AM$11),
IF(AND('PRINTABLE (per grading)'!H$16="EXAM", 'PRINTABLE (per grading)'!B$13="Final"), IF(ISERROR(SUMIF('Exam (LECTURE ONLY)'!Z$20:AI$20, "CLO6", 'Exam (LECTURE ONLY)'!Z106:AI106) / 'Exam (LECTURE ONLY)'!AN$11), "", SUMIF('Exam (LECTURE ONLY)'!Z$20:AI$20, "CLO6", 'Exam (LECTURE ONLY)'!Z106:AI106) / 'Exam (LECTURE ONLY)'!AN$11),
IF(AND('PRINTABLE (per grading)'!H$16="OUTPUT", 'PRINTABLE (per grading)'!B$13="Prelim"), IF(ISERROR(SUMIF(OUTPUT!C$20:M$20, "CLO6", OUTPUT!C106:M106) / OUTPUT!AL$11), "", SUMIF(OUTPUT!C$20:M$20, "CLO6", OUTPUT!C106:M106) / OUTPUT!AL$11),
IF(AND('PRINTABLE (per grading)'!H$16="OUTPUT", 'PRINTABLE (per grading)'!B$13="Midterm"), IF(ISERROR(SUMIF(OUTPUT!O$20:Y$20, "CLO6", OUTPUT!O106:Y106) / OUTPUT!AM$11), "", SUMIF(OUTPUT!O$20:Y$20, "CLO6", OUTPUT!O106:Y106) / OUTPUT!AM$11),
IF(AND('PRINTABLE (per grading)'!H$16="OUTPUT", 'PRINTABLE (per grading)'!B$13="Final"), IF(ISERROR(SUMIF(OUTPUT!AA$20:AI$20, "CLO6", OUTPUT!AA106:AI106) / OUTPUT!AN$11), "", SUMIF(OUTPUT!AA$20:AI$20, "CLO6", OUTPUT!AA106:AI106) / OUTPUT!AN$11),
"")))))),"")</f>
        <v/>
      </c>
      <c r="AO104" s="286" t="str">
        <f aca="false">IF(B104&lt;&gt;"",IF(AN104="","",IF(AN104&lt;0.5,1,IF(AND(AN104&gt;=0.5,AN104&lt;P$10),2,IF(AN104&gt;=P$10,3)))),"")</f>
        <v/>
      </c>
      <c r="AP104" s="287" t="str">
        <f aca="false">IF(B104 &lt;&gt; "",IFERROR(IF(AVERAGE(AL104,AN104)&gt;=P$10,"Y","N"),""),"")</f>
        <v/>
      </c>
      <c r="AQ104" s="194" t="str">
        <f aca="false">IF(B104 &lt;&gt; "", IFERROR(IF(C$16 = "PRELIM", SUMIF('Database (LECTURE-RES-PRAC)'!D$14:AG$14, "CLO7", 'Database (LECTURE-RES-PRAC)'!D101:AG101) / 'Grade computation'!F$10, IF(C$16 = "MIDTERM", SUMIF('Database (LECTURE-RES-PRAC)'!AJ$14:BM$14, "CLO7", 'Database (LECTURE-RES-PRAC)'!AJ101:BM101) / 'Grade computation'!G$10, IF(C$16 = "FINAL", SUMIF('Database (LECTURE-RES-PRAC)'!BP$14:CS$14, "CLO7", 'Database (LECTURE-RES-PRAC)'!BP101:CS101) / 'Grade computation'!H$10,""))),""),"")</f>
        <v/>
      </c>
      <c r="AR104" s="286" t="str">
        <f aca="false">IF(B104&lt;&gt;"",IF(AQ104="","",IF(AQ104&lt;0.5,1,IF(AND(AQ104&gt;=0.5,AQ104&lt;P$10),2,IF(AQ104&gt;=P$10,3)))),"")</f>
        <v/>
      </c>
      <c r="AS104" s="194" t="str">
        <f aca="false">IF(B104 &lt;&gt; "",IF(AND('PRINTABLE (per grading)'!H$16="EXAM", 'PRINTABLE (per grading)'!B$13="Prelim"), IF(ISERROR(SUMIF('Exam (LECTURE ONLY)'!D$20:M$20, "CLO7", 'Exam (LECTURE ONLY)'!D106:M106) / 'Exam (LECTURE ONLY)'!AL$12), "", SUMIF('Exam (LECTURE ONLY)'!D$20:M$20, "CLO7", 'Exam (LECTURE ONLY)'!D106:M106) /'Exam (LECTURE ONLY)'!AL$12),
IF(AND('PRINTABLE (per grading)'!H$16="EXAM", 'PRINTABLE (per grading)'!B$13="Midterm"), IF(ISERROR(SUMIF('Exam (LECTURE ONLY)'!O$20:X$20, "CLO7", 'Exam (LECTURE ONLY)'!O106:X106) / 'Exam (LECTURE ONLY)'!AM$12), "", SUMIF('Exam (LECTURE ONLY)'!O$20:X$20, "CLO7", 'Exam (LECTURE ONLY)'!O106:X106) / 'Exam (LECTURE ONLY)'!AM$12),
IF(AND('PRINTABLE (per grading)'!H$16="EXAM", 'PRINTABLE (per grading)'!B$13="Final"), IF(ISERROR(SUMIF('Exam (LECTURE ONLY)'!Z$20:AI$20, "CLO7", 'Exam (LECTURE ONLY)'!Z106:AI106) / 'Exam (LECTURE ONLY)'!AN$12), "", SUMIF('Exam (LECTURE ONLY)'!Z$20:AI$20, "CLO7", 'Exam (LECTURE ONLY)'!Z106:AI106) / 'Exam (LECTURE ONLY)'!AN$12),
IF(AND('PRINTABLE (per grading)'!H$16="OUTPUT", 'PRINTABLE (per grading)'!B$13="Prelim"), IF(ISERROR(SUMIF(OUTPUT!C$20:M$20, "CLO7", OUTPUT!C106:M106) / OUTPUT!AL$12), "", SUMIF(OUTPUT!C$20:M$20, "CLO7", OUTPUT!C106:M106) / OUTPUT!AL$12),
IF(AND('PRINTABLE (per grading)'!H$16="OUTPUT", 'PRINTABLE (per grading)'!B$13="Midterm"), IF(ISERROR(SUMIF(OUTPUT!O$20:Y$20, "CLO7", OUTPUT!O106:Y106) / OUTPUT!AM$12), "", SUMIF(OUTPUT!O$20:Y$20, "CLO7", OUTPUT!O106:Y106) / OUTPUT!AM$12),
IF(AND('PRINTABLE (per grading)'!H$16="OUTPUT", 'PRINTABLE (per grading)'!B$13="Final"), IF(ISERROR(SUMIF(OUTPUT!AA$20:AI$20, "CLO7", OUTPUT!AA106:AI106) / OUTPUT!AN$12), "", SUMIF(OUTPUT!AA$20:AI$20, "CLO7", OUTPUT!AA106:AI106) / OUTPUT!AN$12),
"")))))),"")</f>
        <v/>
      </c>
      <c r="AT104" s="286" t="str">
        <f aca="false">IF(B104&lt;&gt;"",IF(AS104="","",IF(AS104&lt;0.5,1,IF(AND(AS104&gt;=0.5,AS104&lt;P$10),2,IF(AS104&gt;=P$10,3)))),"")</f>
        <v/>
      </c>
      <c r="AU104" s="287" t="str">
        <f aca="false">IF(B104 &lt;&gt; "",IFERROR(IF(AVERAGE(AQ104,AS104)&gt;=P$10,"Y","N"),""),"")</f>
        <v/>
      </c>
      <c r="AV104" s="194" t="str">
        <f aca="false">IF(B104 &lt;&gt; "", IFERROR(IF(C$16 = "PRELIM", SUMIF('Database (LECTURE-RES-PRAC)'!D$14:AG$14, "CLO8", 'Database (LECTURE-RES-PRAC)'!D101:AG101) / 'Grade computation'!F$11, IF(C$16 = "MIDTERM", SUMIF('Database (LECTURE-RES-PRAC)'!AJ$14:BM$14, "CLO8", 'Database (LECTURE-RES-PRAC)'!AJ101:BM101) / 'Grade computation'!G$11, IF(C$16 = "FINAL", SUMIF('Database (LECTURE-RES-PRAC)'!BP$14:CS$14, "CLO8", 'Database (LECTURE-RES-PRAC)'!BP101:CS101) / 'Grade computation'!H$11,""))),""),"")</f>
        <v/>
      </c>
      <c r="AW104" s="286" t="str">
        <f aca="false">IF(B104&lt;&gt;"",IF(AV104="","",IF(AV104&lt;0.5,1,IF(AND(AV104&gt;=0.5,AV104&lt;P$10),2,IF(AV104&gt;=P$10,3)))),"")</f>
        <v/>
      </c>
      <c r="AX104" s="194" t="str">
        <f aca="false">IF(B104 &lt;&gt; "",IF(AND('PRINTABLE (per grading)'!H$16="EXAM", 'PRINTABLE (per grading)'!B$13="Prelim"), IF(ISERROR(SUMIF('Exam (LECTURE ONLY)'!D$20:M$20, "CLO8", 'Exam (LECTURE ONLY)'!D106:M106) / 'Exam (LECTURE ONLY)'!AL$13), "", SUMIF('Exam (LECTURE ONLY)'!D$20:M$20, "CLO8", 'Exam (LECTURE ONLY)'!D106:M106) /'Exam (LECTURE ONLY)'!AL$13),
IF(AND('PRINTABLE (per grading)'!H$16="EXAM", 'PRINTABLE (per grading)'!B$13="Midterm"), IF(ISERROR(SUMIF('Exam (LECTURE ONLY)'!O$20:X$20, "CLO8", 'Exam (LECTURE ONLY)'!O106:X106) / 'Exam (LECTURE ONLY)'!AM$13), "", SUMIF('Exam (LECTURE ONLY)'!O$20:X$20, "CLO8", 'Exam (LECTURE ONLY)'!O106:X106) / 'Exam (LECTURE ONLY)'!AM$13),
IF(AND('PRINTABLE (per grading)'!H$16="EXAM", 'PRINTABLE (per grading)'!B$13="Final"), IF(ISERROR(SUMIF('Exam (LECTURE ONLY)'!Z$20:AI$20, "CLO8", 'Exam (LECTURE ONLY)'!Z106:AI106) / 'Exam (LECTURE ONLY)'!AN$13), "", SUMIF('Exam (LECTURE ONLY)'!Z$20:AI$20, "CLO8", 'Exam (LECTURE ONLY)'!Z106:AI106) / 'Exam (LECTURE ONLY)'!AN$13),
IF(AND('PRINTABLE (per grading)'!H$16="OUTPUT", 'PRINTABLE (per grading)'!B$13="Prelim"), IF(ISERROR(SUMIF(OUTPUT!C$20:M$20, "CLO8", OUTPUT!C106:M106) / OUTPUT!AL$13), "", SUMIF(OUTPUT!C$20:M$20, "CLO8", OUTPUT!C106:M106) / OUTPUT!AL$13),
IF(AND('PRINTABLE (per grading)'!H$16="OUTPUT", 'PRINTABLE (per grading)'!B$13="Midterm"), IF(ISERROR(SUMIF(OUTPUT!O$20:Y$20, "CLO8", OUTPUT!O106:Y106) / OUTPUT!AM$13), "", SUMIF(OUTPUT!O$20:Y$20, "CLO8", OUTPUT!O106:Y106) / OUTPUT!AM$13),
IF(AND('PRINTABLE (per grading)'!H$16="OUTPUT", 'PRINTABLE (per grading)'!B$13="Final"), IF(ISERROR(SUMIF(OUTPUT!AA$20:AI$20, "CLO8", OUTPUT!AA106:AI106) / OUTPUT!AN$13), "", SUMIF(OUTPUT!AA$20:AI$20, "CLO8", OUTPUT!AA106:AI106) / OUTPUT!AN$13),
"")))))),"")</f>
        <v/>
      </c>
      <c r="AY104" s="286" t="str">
        <f aca="false">IF(B104&lt;&gt;"",IF(AX104="","",IF(AX104&lt;0.5,1,IF(AND(AX104&gt;=0.5,AX104&lt;P$10),2,IF(AX104&gt;=P$10,3)))),"")</f>
        <v/>
      </c>
      <c r="AZ104" s="287" t="str">
        <f aca="false">IF(B104 &lt;&gt; "",IFERROR(IF(AVERAGE(AV104,AX104)&gt;=P$10,"Y","N"),""),"")</f>
        <v/>
      </c>
      <c r="BA104" s="194" t="str">
        <f aca="false">IF(B104 &lt;&gt; "", IFERROR(IF(C$16 = "PRELIM", SUMIF('Database (LECTURE-RES-PRAC)'!D$14:AG$14, "CLO9", 'Database (LECTURE-RES-PRAC)'!D101:AG101) / 'Grade computation'!F$12, IF(C$16 = "MIDTERM", SUMIF('Database (LECTURE-RES-PRAC)'!AJ$14:BM$14, "CLO9", 'Database (LECTURE-RES-PRAC)'!AJ101:BM101) / 'Grade computation'!G$12, IF(C$16 = "FINAL", SUMIF('Database (LECTURE-RES-PRAC)'!BP$14:CS$14, "CLO9", 'Database (LECTURE-RES-PRAC)'!BP101:CS101) / 'Grade computation'!H$12,""))),""),"")</f>
        <v/>
      </c>
      <c r="BB104" s="286" t="str">
        <f aca="false">IF(B104&lt;&gt;"",IF(BA104="","",IF(BA104&lt;0.5,1,IF(AND(BA104&gt;=0.5,BA104&lt;P$10),2,IF(BA104&gt;=P$10,3)))),"")</f>
        <v/>
      </c>
      <c r="BC104" s="194" t="str">
        <f aca="false">IF(B104 &lt;&gt; "",IF(AND('PRINTABLE (per grading)'!H$16="EXAM", 'PRINTABLE (per grading)'!B$13="Prelim"), IF(ISERROR(SUMIF('Exam (LECTURE ONLY)'!D$20:M$20, "CLO9", 'Exam (LECTURE ONLY)'!D106:M106) / 'Exam (LECTURE ONLY)'!AL$14), "", SUMIF('Exam (LECTURE ONLY)'!D$20:M$20, "CLO9", 'Exam (LECTURE ONLY)'!D106:M106) /'Exam (LECTURE ONLY)'!AL$14),
IF(AND('PRINTABLE (per grading)'!H$16="EXAM", 'PRINTABLE (per grading)'!B$13="Midterm"), IF(ISERROR(SUMIF('Exam (LECTURE ONLY)'!O$20:X$20, "CLO9", 'Exam (LECTURE ONLY)'!O106:X106) / 'Exam (LECTURE ONLY)'!AM$14), "", SUMIF('Exam (LECTURE ONLY)'!O$20:X$20, "CLO9", 'Exam (LECTURE ONLY)'!O106:X106) / 'Exam (LECTURE ONLY)'!AM$14),
IF(AND('PRINTABLE (per grading)'!H$16="EXAM", 'PRINTABLE (per grading)'!B$13="Final"), IF(ISERROR(SUMIF('Exam (LECTURE ONLY)'!Z$20:AI$20, "CLO9", 'Exam (LECTURE ONLY)'!Z106:AI106) / 'Exam (LECTURE ONLY)'!AN$14), "", SUMIF('Exam (LECTURE ONLY)'!Z$20:AI$20, "CLO9", 'Exam (LECTURE ONLY)'!Z106:AI106) / 'Exam (LECTURE ONLY)'!AN$14),
IF(AND('PRINTABLE (per grading)'!H$16="OUTPUT", 'PRINTABLE (per grading)'!B$13="Prelim"), IF(ISERROR(SUMIF(OUTPUT!C$20:M$20, "CLO9", OUTPUT!C106:M106) / OUTPUT!AL$14), "", SUMIF(OUTPUT!C$20:M$20, "CLO9", OUTPUT!C106:M106) / OUTPUT!AL$14),
IF(AND('PRINTABLE (per grading)'!H$16="OUTPUT", 'PRINTABLE (per grading)'!B$13="Midterm"), IF(ISERROR(SUMIF(OUTPUT!O$20:Y$20, "CLO9", OUTPUT!O106:Y106) / OUTPUT!AM$14), "", SUMIF(OUTPUT!O$20:Y$20, "CLO9", OUTPUT!O106:Y106) / OUTPUT!AM$14),
IF(AND('PRINTABLE (per grading)'!H$16="OUTPUT", 'PRINTABLE (per grading)'!B$13="Final"), IF(ISERROR(SUMIF(OUTPUT!AA$20:AI$20, "CLO9", OUTPUT!AA106:AI106) / OUTPUT!AN$14), "", SUMIF(OUTPUT!AA$20:AI$20, "CLO9", OUTPUT!AA106:AI106) / OUTPUT!AN$14),
"")))))),"")</f>
        <v/>
      </c>
      <c r="BD104" s="286" t="str">
        <f aca="false">IF(B104&lt;&gt;"",IF(BC104="","",IF(BC104&lt;0.5,1,IF(AND(BC104&gt;=0.5,BC104&lt;P$10),2,IF(BC104&gt;=P$10,3)))),"")</f>
        <v/>
      </c>
      <c r="BE104" s="287" t="str">
        <f aca="false">IF(B104 &lt;&gt; "",IFERROR(IF(AVERAGE(BA104,BC104)&gt;=P$10,"Y","N"),""),"")</f>
        <v/>
      </c>
      <c r="BF104" s="194" t="str">
        <f aca="false">IF(B104 &lt;&gt; "", IFERROR(IF(C$16 = "PRELIM", SUMIF('Database (LECTURE-RES-PRAC)'!D$14:AG$14, "CLO10", 'Database (LECTURE-RES-PRAC)'!D101:AG101) / 'Grade computation'!F$13, IF(C$16 = "MIDTERM", SUMIF('Database (LECTURE-RES-PRAC)'!AJ$14:BM$14, "CLO10", 'Database (LECTURE-RES-PRAC)'!AJ101:BM101) / 'Grade computation'!G$13, IF(C$16 = "FINAL", SUMIF('Database (LECTURE-RES-PRAC)'!BP$14:CS$14, "CLO10", 'Database (LECTURE-RES-PRAC)'!BP101:CS101) / 'Grade computation'!H$13,""))),""),"")</f>
        <v/>
      </c>
      <c r="BG104" s="286" t="str">
        <f aca="false">IF(B104&lt;&gt;"",IF(BF104="","",IF(BF104&lt;0.5,1,IF(AND(BF104&gt;=0.5,BF104&lt;P$10),2,IF(BF104&gt;=P$10,3)))),"")</f>
        <v/>
      </c>
      <c r="BH104" s="194" t="str">
        <f aca="false">IF(B104 &lt;&gt; "",IF(AND('PRINTABLE (per grading)'!H$16="EXAM", 'PRINTABLE (per grading)'!B$13="Prelim"), IF(ISERROR(SUMIF('Exam (LECTURE ONLY)'!D$20:M$20, "CLO10", 'Exam (LECTURE ONLY)'!D106:M106) / 'Exam (LECTURE ONLY)'!AL$15), "", SUMIF('Exam (LECTURE ONLY)'!D$20:M$20, "CLO10", 'Exam (LECTURE ONLY)'!D106:M106) /'Exam (LECTURE ONLY)'!AL$15),
IF(AND('PRINTABLE (per grading)'!H$16="EXAM", 'PRINTABLE (per grading)'!B$13="Midterm"), IF(ISERROR(SUMIF('Exam (LECTURE ONLY)'!O$20:X$20, "CLO10", 'Exam (LECTURE ONLY)'!O106:X106) / 'Exam (LECTURE ONLY)'!AM$15), "", SUMIF('Exam (LECTURE ONLY)'!O$20:X$20, "CLO10", 'Exam (LECTURE ONLY)'!O106:X106) / 'Exam (LECTURE ONLY)'!AM$15),
IF(AND('PRINTABLE (per grading)'!H$16="EXAM", 'PRINTABLE (per grading)'!B$13="Final"), IF(ISERROR(SUMIF('Exam (LECTURE ONLY)'!Z$20:AI$20, "CLO10", 'Exam (LECTURE ONLY)'!Z106:AI106) / 'Exam (LECTURE ONLY)'!AN$15), "", SUMIF('Exam (LECTURE ONLY)'!Z$20:AI$20, "CLO10", 'Exam (LECTURE ONLY)'!Z106:AI106) / 'Exam (LECTURE ONLY)'!AN$15),
IF(AND('PRINTABLE (per grading)'!H$16="OUTPUT", 'PRINTABLE (per grading)'!B$13="Prelim"), IF(ISERROR(SUMIF(OUTPUT!C$20:M$20, "CLO10", OUTPUT!C106:M106) / OUTPUT!AL$15), "", SUMIF(OUTPUT!C$20:M$20, "CLO10", OUTPUT!C106:M106) / OUTPUT!AL$15),
IF(AND('PRINTABLE (per grading)'!H$16="OUTPUT", 'PRINTABLE (per grading)'!B$13="Midterm"), IF(ISERROR(SUMIF(OUTPUT!O$20:Y$20, "CLO10", OUTPUT!O106:Y106) / OUTPUT!AM$15), "", SUMIF(OUTPUT!O$20:Y$20, "CLO10", OUTPUT!O106:Y106) / OUTPUT!AM$15),
IF(AND('PRINTABLE (per grading)'!H$16="OUTPUT", 'PRINTABLE (per grading)'!B$13="Final"), IF(ISERROR(SUMIF(OUTPUT!AA$20:AI$20, "CLO10", OUTPUT!AA106:AI106) / OUTPUT!AN$15), "", SUMIF(OUTPUT!AA$20:AI$20, "CLO10", OUTPUT!AA106:AI106) / OUTPUT!AN$15),
"")))))),"")</f>
        <v/>
      </c>
      <c r="BI104" s="286" t="str">
        <f aca="false">IF(B104&lt;&gt;"",IF(BH104="","",IF(BH104&lt;0.5,1,IF(AND(BH104&gt;=0.5,BH104&lt;P$10),2,IF(BH104&gt;=P$10,3)))),"")</f>
        <v/>
      </c>
      <c r="BJ104" s="287" t="str">
        <f aca="false">IF(B104 &lt;&gt; "",IFERROR(IF(AVERAGE(BF104,BH104)&gt;=P$10,"Y","N"),""),"")</f>
        <v/>
      </c>
      <c r="BK104" s="8"/>
    </row>
    <row r="105" customFormat="false" ht="19.5" hidden="false" customHeight="true" outlineLevel="0" collapsed="false">
      <c r="A105" s="183" t="str">
        <f aca="false">IF(ISBLANK('Database (LECTURE-RES-PRAC)'!A102),"",'Database (LECTURE-RES-PRAC)'!A102)</f>
        <v/>
      </c>
      <c r="B105" s="184" t="str">
        <f aca="false">IF(ISBLANK('Database (LECTURE-RES-PRAC)'!B102),"",'Database (LECTURE-RES-PRAC)'!B102)</f>
        <v/>
      </c>
      <c r="C105" s="230" t="str">
        <f aca="false">IF(B105&lt;&gt;"",IF(C$16="PRELIM",'Grade computation'!C105, IF(C$16="MIDTERM",'Grade computation'!K105, IF(C$16="FINAL",'Grade computation'!S105,""))),"")</f>
        <v/>
      </c>
      <c r="D105" s="231" t="str">
        <f aca="false">IF(B105&lt;&gt;"",IFERROR(IF(B$11="80-20", (((C105/C$19)*X$6)+X$7)*D$18, IF(B$11="60-40", (((C105/C$19)*Y$6)+Y$7)*D$18, 0)),0),"")</f>
        <v/>
      </c>
      <c r="E105" s="230" t="str">
        <f aca="false">IF(B105&lt;&gt;"", IF(C$16="PRELIM",'Grade computation'!E105, IF(C$16="MIDTERM",'Grade computation'!M105, IF(C$16="FINAL",'Grade computation'!U105,""))),"")</f>
        <v/>
      </c>
      <c r="F105" s="232" t="str">
        <f aca="false">IF(B105&lt;&gt;"",IFERROR(IF(B$11="80-20", (((E105/E$19)*X$6)+X$7)*F$18, IF(B$11="60-40", (((E105/E$19)*Y$6)+Y$7)*F$18, 0)),0),"")</f>
        <v/>
      </c>
      <c r="G105" s="233" t="str">
        <f aca="false">IF(B105&lt;&gt;"",IFERROR((D105+F105),0),"")</f>
        <v/>
      </c>
      <c r="H105" s="234" t="str">
        <f aca="false">IF(B105&lt;&gt;"",IF(C$16="PRELIM", 'Grade computation'!H105, IF(C$16="MIDTERM", 'Grade computation'!P105, IF(C$16="FINAL",'Grade computation'!X105, ""))),"")</f>
        <v/>
      </c>
      <c r="I105" s="233" t="str">
        <f aca="false">IF(B105&lt;&gt;"",IFERROR(IF(B$11="80-20", (((H105/H$19)*X$6)+X$7)*I$19, IF(B$11="60-40", (((H105/H$19)*Y$6)+Y$7)*I$19, 0)),0),"")</f>
        <v/>
      </c>
      <c r="J105" s="237" t="str">
        <f aca="false">IFERROR((G105+I105),"")</f>
        <v/>
      </c>
      <c r="K105" s="183" t="str">
        <f aca="false">IFERROR(IF(J105="","",IF(J105&gt;=75,"PASSED","FAILED")),"")</f>
        <v/>
      </c>
      <c r="L105" s="183"/>
      <c r="M105" s="194" t="str">
        <f aca="false">IF(B105 &lt;&gt; "", IFERROR(IF(C$16 = "PRELIM", SUMIF('Database (LECTURE-RES-PRAC)'!D$14:AG$14, "CLO1", 'Database (LECTURE-RES-PRAC)'!D102:AG102) / 'Grade computation'!F$4, IF(C$16 = "MIDTERM", SUMIF('Database (LECTURE-RES-PRAC)'!AJ$14:BM$14, "CLO1", 'Database (LECTURE-RES-PRAC)'!AJ102:BM102) / 'Grade computation'!G$4, IF(C$16 = "FINAL", SUMIF('Database (LECTURE-RES-PRAC)'!BP$14:CS$14, "CLO1", 'Database (LECTURE-RES-PRAC)'!BP102:CS102) / 'Grade computation'!H$4,""))),""),"")</f>
        <v/>
      </c>
      <c r="N105" s="286" t="str">
        <f aca="false">IF(B105&lt;&gt;"",IF(M105="","",IF(M105&lt;0.5,1,IF(AND(M105&gt;=0.5,M105&lt;P$10),2,IF(M105&gt;=P$10,3)))),"")</f>
        <v/>
      </c>
      <c r="O105" s="194" t="str">
        <f aca="false">IF(B105 &lt;&gt; "",IF(AND('PRINTABLE (per grading)'!H$16="EXAM", 'PRINTABLE (per grading)'!B$13="Prelim"), IF(ISERROR(SUMIF('Exam (LECTURE ONLY)'!D$20:M$20, "CLO1", 'Exam (LECTURE ONLY)'!D107:M107) / 'Exam (LECTURE ONLY)'!AL$6), "", SUMIF('Exam (LECTURE ONLY)'!D$20:M$20, "CLO1", 'Exam (LECTURE ONLY)'!D107:M107) /'Exam (LECTURE ONLY)'!AL$6),
IF(AND('PRINTABLE (per grading)'!H$16="EXAM", 'PRINTABLE (per grading)'!B$13="Midterm"), IF(ISERROR(SUMIF('Exam (LECTURE ONLY)'!O$20:X$20, "CLO1", 'Exam (LECTURE ONLY)'!O107:X107) / 'Exam (LECTURE ONLY)'!AM$6), "", SUMIF('Exam (LECTURE ONLY)'!O$20:X$20, "CLO1", 'Exam (LECTURE ONLY)'!O107:X107) / 'Exam (LECTURE ONLY)'!AM$6),
IF(AND('PRINTABLE (per grading)'!H$16="EXAM", 'PRINTABLE (per grading)'!B$13="Final"), IF(ISERROR(SUMIF('Exam (LECTURE ONLY)'!Z$20:AI$20, "CLO1", 'Exam (LECTURE ONLY)'!Z107:AI107) / 'Exam (LECTURE ONLY)'!AN$6), "", SUMIF('Exam (LECTURE ONLY)'!Z$20:AI$20, "CLO1", 'Exam (LECTURE ONLY)'!Z107:AI107) / 'Exam (LECTURE ONLY)'!AN$6),
IF(AND('PRINTABLE (per grading)'!H$16="OUTPUT", 'PRINTABLE (per grading)'!B$13="Prelim"), IF(ISERROR(SUMIF(OUTPUT!C$20:M$20, "CLO1", OUTPUT!C107:M107) / OUTPUT!AL$6), "", SUMIF(OUTPUT!C$20:M$20, "CLO1", OUTPUT!C107:M107) / OUTPUT!AL$6),
IF(AND('PRINTABLE (per grading)'!H$16="OUTPUT", 'PRINTABLE (per grading)'!B$13="Midterm"), IF(ISERROR(SUMIF(OUTPUT!O$20:Y$20, "CLO1", OUTPUT!O107:Y107) / OUTPUT!AM$6), "", SUMIF(OUTPUT!O$20:Y$20, "CLO1", OUTPUT!O107:Y107) / OUTPUT!AM$6),
IF(AND('PRINTABLE (per grading)'!H$16="OUTPUT", 'PRINTABLE (per grading)'!B$13="Final"), IF(ISERROR(SUMIF(OUTPUT!AA$20:AI$20, "CLO1", OUTPUT!AA107:AI107) / OUTPUT!AN$6), "", SUMIF(OUTPUT!AA$20:AI$20, "CLO1", OUTPUT!AA107:AI107) / OUTPUT!AN$6),
"")))))),"")</f>
        <v/>
      </c>
      <c r="P105" s="286" t="str">
        <f aca="false">IF(B105&lt;&gt;"",IF(O105="","",IF(O105&lt;0.5,1,IF(AND(O105&gt;=0.5,O105&lt;P$10),2,IF(O105&gt;=P$10,3)))),"")</f>
        <v/>
      </c>
      <c r="Q105" s="287" t="str">
        <f aca="false">IF(B105 &lt;&gt; "",IFERROR(IF(AVERAGE(M105,O105)&gt;=P$10,"Y","N"),""),"")</f>
        <v/>
      </c>
      <c r="R105" s="194" t="str">
        <f aca="false">IF(B105 &lt;&gt; "", IFERROR(IF(C$16 = "PRELIM", SUMIF('Database (LECTURE-RES-PRAC)'!D$14:AG$14, "CLO2", 'Database (LECTURE-RES-PRAC)'!D102:AG102) / 'Grade computation'!F$5, IF(C$16 = "MIDTERM", SUMIF('Database (LECTURE-RES-PRAC)'!AJ$14:BM$14, "CLO2", 'Database (LECTURE-RES-PRAC)'!AJ102:BM102) / 'Grade computation'!G$5, IF(C$16 = "FINAL", SUMIF('Database (LECTURE-RES-PRAC)'!BP$14:CS$14, "CLO2", 'Database (LECTURE-RES-PRAC)'!BP102:CS102) / 'Grade computation'!H$5,""))),""),"")</f>
        <v/>
      </c>
      <c r="S105" s="286" t="str">
        <f aca="false">IF(B105&lt;&gt;"",IF(R105="","",IF(R105&lt;0.5,1,IF(AND(R105&gt;=0.5,R105&lt;P$10),2,IF(R105&gt;=P$10,3)))),"")</f>
        <v/>
      </c>
      <c r="T105" s="194" t="str">
        <f aca="false">IF(B105 &lt;&gt; "",IF(AND('PRINTABLE (per grading)'!H$16="EXAM", 'PRINTABLE (per grading)'!B$13="Prelim"), IF(ISERROR(SUMIF('Exam (LECTURE ONLY)'!D$20:M$20, "CLO2", 'Exam (LECTURE ONLY)'!D107:M107) / 'Exam (LECTURE ONLY)'!AL$7), "", SUMIF('Exam (LECTURE ONLY)'!D$20:M$20, "CLO2", 'Exam (LECTURE ONLY)'!D107:M107) /'Exam (LECTURE ONLY)'!AL$7),
IF(AND('PRINTABLE (per grading)'!H$16="EXAM", 'PRINTABLE (per grading)'!B$13="Midterm"), IF(ISERROR(SUMIF('Exam (LECTURE ONLY)'!O$20:X$20, "CLO2", 'Exam (LECTURE ONLY)'!O107:X107) / 'Exam (LECTURE ONLY)'!AM$7), "", SUMIF('Exam (LECTURE ONLY)'!O$20:X$20, "CLO2", 'Exam (LECTURE ONLY)'!O107:X107) / 'Exam (LECTURE ONLY)'!AM$7),
IF(AND('PRINTABLE (per grading)'!H$16="EXAM", 'PRINTABLE (per grading)'!B$13="Final"), IF(ISERROR(SUMIF('Exam (LECTURE ONLY)'!Z$20:AI$20, "CLO2", 'Exam (LECTURE ONLY)'!Z107:AI107) / 'Exam (LECTURE ONLY)'!AN$7), "", SUMIF('Exam (LECTURE ONLY)'!Z$20:AI$20, "CLO2", 'Exam (LECTURE ONLY)'!Z107:AI107) / 'Exam (LECTURE ONLY)'!AN$7),
IF(AND('PRINTABLE (per grading)'!H$16="OUTPUT", 'PRINTABLE (per grading)'!B$13="Prelim"), IF(ISERROR(SUMIF(OUTPUT!C$20:M$20, "CLO2", OUTPUT!C107:M107) / OUTPUT!AL$7), "", SUMIF(OUTPUT!C$20:M$20, "CLO2", OUTPUT!C107:M107) / OUTPUT!AL$7),
IF(AND('PRINTABLE (per grading)'!H$16="OUTPUT", 'PRINTABLE (per grading)'!B$13="Midterm"), IF(ISERROR(SUMIF(OUTPUT!O$20:Y$20, "CLO2", OUTPUT!O107:Y107) / OUTPUT!AM$7), "", SUMIF(OUTPUT!O$20:Y$20, "CLO2", OUTPUT!O107:Y107) / OUTPUT!AM$7),
IF(AND('PRINTABLE (per grading)'!H$16="OUTPUT", 'PRINTABLE (per grading)'!B$13="Final"), IF(ISERROR(SUMIF(OUTPUT!AA$20:AI$20, "CLO2", OUTPUT!AA107:AI107) / OUTPUT!AN$7), "", SUMIF(OUTPUT!AA$20:AI$20, "CLO2", OUTPUT!AA107:AI107) / OUTPUT!AN$7),
"")))))),"")</f>
        <v/>
      </c>
      <c r="U105" s="286" t="str">
        <f aca="false">IF(B105&lt;&gt;"",IF(T105="","",IF(T105&lt;0.5,1,IF(AND(T105&gt;=0.5,T105&lt;P$10),2,IF(T105&gt;=P$10,3)))),"")</f>
        <v/>
      </c>
      <c r="V105" s="287" t="str">
        <f aca="false">IF(B105 &lt;&gt; "",IFERROR(IF(AVERAGE(R105,T105)&gt;=P$10,"Y","N"),""),"")</f>
        <v/>
      </c>
      <c r="W105" s="194" t="str">
        <f aca="false">IF(B105 &lt;&gt; "", IFERROR(IF(C$16 = "PRELIM", SUMIF('Database (LECTURE-RES-PRAC)'!D$14:AG$14, "CLO3", 'Database (LECTURE-RES-PRAC)'!D102:AG102) / 'Grade computation'!F$6, IF(C$16 = "MIDTERM", SUMIF('Database (LECTURE-RES-PRAC)'!AJ$14:BM$14, "CLO3", 'Database (LECTURE-RES-PRAC)'!AJ102:BM102) / 'Grade computation'!G$6, IF(C$16 = "FINAL", SUMIF('Database (LECTURE-RES-PRAC)'!BP$14:CS$14, "CLO3", 'Database (LECTURE-RES-PRAC)'!BP102:CS102) / 'Grade computation'!H$6,""))),""),"")</f>
        <v/>
      </c>
      <c r="X105" s="286" t="str">
        <f aca="false">IF(B105&lt;&gt;"",IF(W105="","",IF(W105&lt;0.5,1,IF(AND(W105&gt;=0.5,W105&lt;P$10),2,IF(W105&gt;=P$10,3)))),"")</f>
        <v/>
      </c>
      <c r="Y105" s="194" t="str">
        <f aca="false">IF(B105 &lt;&gt; "",IF(AND('PRINTABLE (per grading)'!H$16="EXAM", 'PRINTABLE (per grading)'!B$13="Prelim"), IF(ISERROR(SUMIF('Exam (LECTURE ONLY)'!D$20:M$20, "CLO3", 'Exam (LECTURE ONLY)'!D107:M107) / 'Exam (LECTURE ONLY)'!AL$8), "", SUMIF('Exam (LECTURE ONLY)'!D$20:M$20, "CLO3", 'Exam (LECTURE ONLY)'!D107:M107) /'Exam (LECTURE ONLY)'!AL$8),
IF(AND('PRINTABLE (per grading)'!H$16="EXAM", 'PRINTABLE (per grading)'!B$13="Midterm"), IF(ISERROR(SUMIF('Exam (LECTURE ONLY)'!O$20:X$20, "CLO3", 'Exam (LECTURE ONLY)'!O107:X107) / 'Exam (LECTURE ONLY)'!AM$8), "", SUMIF('Exam (LECTURE ONLY)'!O$20:X$20, "CLO3", 'Exam (LECTURE ONLY)'!O107:X107) / 'Exam (LECTURE ONLY)'!AM$8),
IF(AND('PRINTABLE (per grading)'!H$16="EXAM", 'PRINTABLE (per grading)'!B$13="Final"), IF(ISERROR(SUMIF('Exam (LECTURE ONLY)'!Z$20:AI$20, "CLO3", 'Exam (LECTURE ONLY)'!Z107:AI107) / 'Exam (LECTURE ONLY)'!AN$8), "", SUMIF('Exam (LECTURE ONLY)'!Z$20:AI$20, "CLO3", 'Exam (LECTURE ONLY)'!Z107:AI107) / 'Exam (LECTURE ONLY)'!AN$8),
IF(AND('PRINTABLE (per grading)'!H$16="OUTPUT", 'PRINTABLE (per grading)'!B$13="Prelim"), IF(ISERROR(SUMIF(OUTPUT!C$20:M$20, "CLO3", OUTPUT!C107:M107) / OUTPUT!AL$8), "", SUMIF(OUTPUT!C$20:M$20, "CLO3", OUTPUT!C107:M107) / OUTPUT!AL$8),
IF(AND('PRINTABLE (per grading)'!H$16="OUTPUT", 'PRINTABLE (per grading)'!B$13="Midterm"), IF(ISERROR(SUMIF(OUTPUT!O$20:Y$20, "CLO3", OUTPUT!O107:Y107) / OUTPUT!AM$8), "", SUMIF(OUTPUT!O$20:Y$20, "CLO3", OUTPUT!O107:Y107) / OUTPUT!AM$8),
IF(AND('PRINTABLE (per grading)'!H$16="OUTPUT", 'PRINTABLE (per grading)'!B$13="Final"), IF(ISERROR(SUMIF(OUTPUT!AA$20:AI$20, "CLO3", OUTPUT!AA107:AI107) / OUTPUT!AN$8), "", SUMIF(OUTPUT!AA$20:AI$20, "CLO3", OUTPUT!AA107:AI107) / OUTPUT!AN$8),
"" )))))),"")</f>
        <v/>
      </c>
      <c r="Z105" s="286" t="str">
        <f aca="false">IF(B105&lt;&gt;"",IF(Y105="","",IF(Y105&lt;0.5,1,IF(AND(Y105&gt;=0.5,Y105&lt;P$10),2,IF(Y105&gt;=P$10,3)))),"")</f>
        <v/>
      </c>
      <c r="AA105" s="287" t="str">
        <f aca="false">IF(B105 &lt;&gt; "",IFERROR(IF(AVERAGE(W105,Y105)&gt;=P$10,"Y","N"),""),"")</f>
        <v/>
      </c>
      <c r="AB105" s="194" t="str">
        <f aca="false">IF(B105 &lt;&gt; "", IFERROR(IF(C$16 = "PRELIM", SUMIF('Database (LECTURE-RES-PRAC)'!D$14:AG$14, "CLO4", 'Database (LECTURE-RES-PRAC)'!D102:AG102) / 'Grade computation'!F$7, IF(C$16 = "MIDTERM", SUMIF('Database (LECTURE-RES-PRAC)'!AJ$14:BM$14, "CLO4", 'Database (LECTURE-RES-PRAC)'!AJ102:BM102) / 'Grade computation'!G$7, IF(C$16 = "FINAL", SUMIF('Database (LECTURE-RES-PRAC)'!BP$14:CS$14, "CLO4", 'Database (LECTURE-RES-PRAC)'!BP102:CS102) / 'Grade computation'!H$7,""))),""),"")</f>
        <v/>
      </c>
      <c r="AC105" s="286" t="str">
        <f aca="false">IF(B105&lt;&gt;"",IF(AB105="","",IF(AB105&lt;0.5,1,IF(AND(AB105&gt;=0.5,AB105&lt;P$10),2,IF(AB105&gt;=P$10,3)))),"")</f>
        <v/>
      </c>
      <c r="AD105" s="194" t="str">
        <f aca="false">IF(B105 &lt;&gt; "",IF(AND('PRINTABLE (per grading)'!H$16="EXAM", 'PRINTABLE (per grading)'!B$13="Prelim"), IF(ISERROR(SUMIF('Exam (LECTURE ONLY)'!D$20:M$20, "CLO4", 'Exam (LECTURE ONLY)'!D107:M107) / 'Exam (LECTURE ONLY)'!AL$9), "", SUMIF('Exam (LECTURE ONLY)'!D$20:M$20, "CLO4", 'Exam (LECTURE ONLY)'!D107:M107) /'Exam (LECTURE ONLY)'!AL$9),
IF(AND('PRINTABLE (per grading)'!H$16="EXAM", 'PRINTABLE (per grading)'!B$13="Midterm"), IF(ISERROR(SUMIF('Exam (LECTURE ONLY)'!O$20:X$20, "CLO4", 'Exam (LECTURE ONLY)'!O107:X107) / 'Exam (LECTURE ONLY)'!AM$9), "", SUMIF('Exam (LECTURE ONLY)'!O$20:X$20, "CLO4", 'Exam (LECTURE ONLY)'!O107:X107) / 'Exam (LECTURE ONLY)'!AM$9),
IF(AND('PRINTABLE (per grading)'!H$16="EXAM", 'PRINTABLE (per grading)'!B$13="Final"), IF(ISERROR(SUMIF('Exam (LECTURE ONLY)'!Z$20:AI$20, "CLO4", 'Exam (LECTURE ONLY)'!Z107:AI107) / 'Exam (LECTURE ONLY)'!AN$9), "", SUMIF('Exam (LECTURE ONLY)'!Z$20:AI$20, "CLO4", 'Exam (LECTURE ONLY)'!Z107:AI107) / 'Exam (LECTURE ONLY)'!AN$9),
IF(AND('PRINTABLE (per grading)'!H$16="OUTPUT", 'PRINTABLE (per grading)'!B$13="Prelim"), IF(ISERROR(SUMIF(OUTPUT!C$20:M$20, "CLO4", OUTPUT!C107:M107) / OUTPUT!AL$9), "", SUMIF(OUTPUT!C$20:M$20, "CLO4", OUTPUT!C107:M107) / OUTPUT!AL$9),
IF(AND('PRINTABLE (per grading)'!H$16="OUTPUT", 'PRINTABLE (per grading)'!B$13="Midterm"), IF(ISERROR(SUMIF(OUTPUT!O$20:Y$20, "CLO4", OUTPUT!O107:Y107) / OUTPUT!AM$9), "", SUMIF(OUTPUT!O$20:Y$20, "CLO4", OUTPUT!O107:Y107) / OUTPUT!AM$9),
IF(AND('PRINTABLE (per grading)'!H$16="OUTPUT", 'PRINTABLE (per grading)'!B$13="Final"), IF(ISERROR(SUMIF(OUTPUT!AA$20:AI$20, "CLO4", OUTPUT!AA107:AI107) / OUTPUT!AN$9), "", SUMIF(OUTPUT!AA$20:AI$20, "CLO4", OUTPUT!AA107:AI107) / OUTPUT!AN$9),
"")))))),"")</f>
        <v/>
      </c>
      <c r="AE105" s="286" t="str">
        <f aca="false">IF(B105&lt;&gt;"",IF(AD105="","",IF(AD105&lt;0.5,1,IF(AND(AD105&gt;=0.5,AD105&lt;P$10),2,IF(AD105&gt;=P$10,3)))),"")</f>
        <v/>
      </c>
      <c r="AF105" s="287" t="str">
        <f aca="false">IF(B105 &lt;&gt; "",IFERROR(IF(AVERAGE(AB105,AD105)&gt;=P$10,"Y","N"),""),"")</f>
        <v/>
      </c>
      <c r="AG105" s="194" t="str">
        <f aca="false">IF(B105 &lt;&gt; "", IFERROR(IF(C$16 = "PRELIM", SUMIF('Database (LECTURE-RES-PRAC)'!D$14:AG$14, "CLO5", 'Database (LECTURE-RES-PRAC)'!D102:AG102) / 'Grade computation'!F$8, IF(C$16 = "MIDTERM", SUMIF('Database (LECTURE-RES-PRAC)'!AJ$14:BM$14, "CLO5", 'Database (LECTURE-RES-PRAC)'!AJ102:BM102) / 'Grade computation'!G$8, IF(C$16 = "FINAL", SUMIF('Database (LECTURE-RES-PRAC)'!BP$14:CS$14, "CLO5", 'Database (LECTURE-RES-PRAC)'!BP102:CS102) / 'Grade computation'!H$8,""))),""),"")</f>
        <v/>
      </c>
      <c r="AH105" s="286" t="str">
        <f aca="false">IF(B105&lt;&gt;"",IF(AG105="","",IF(AG105&lt;0.5,1,IF(AND(AG105&gt;=0.5,AG105&lt;P$10),2,IF(AG105&gt;=P$10,3)))),"")</f>
        <v/>
      </c>
      <c r="AI105" s="194" t="str">
        <f aca="false">IF(B105 &lt;&gt; "",IF(AND('PRINTABLE (per grading)'!H$16="EXAM", 'PRINTABLE (per grading)'!B$13="Prelim"), IF(ISERROR(SUMIF('Exam (LECTURE ONLY)'!D$20:M$20, "CLO5", 'Exam (LECTURE ONLY)'!D107:M107) / 'Exam (LECTURE ONLY)'!AL$10), "", SUMIF('Exam (LECTURE ONLY)'!D$20:M$20, "CLO5", 'Exam (LECTURE ONLY)'!D107:M107) /'Exam (LECTURE ONLY)'!AL$10),
IF(AND('PRINTABLE (per grading)'!H$16="EXAM", 'PRINTABLE (per grading)'!B$13="Midterm"), IF(ISERROR(SUMIF('Exam (LECTURE ONLY)'!O$20:X$20, "CLO5", 'Exam (LECTURE ONLY)'!O107:X107) / 'Exam (LECTURE ONLY)'!AM$10), "", SUMIF('Exam (LECTURE ONLY)'!O$20:X$20, "CLO5", 'Exam (LECTURE ONLY)'!O107:X107) / 'Exam (LECTURE ONLY)'!AM$10),
IF(AND('PRINTABLE (per grading)'!H$16="EXAM", 'PRINTABLE (per grading)'!B$13="Final"), IF(ISERROR(SUMIF('Exam (LECTURE ONLY)'!Z$20:AI$20, "CLO5", 'Exam (LECTURE ONLY)'!Z107:AI107) / 'Exam (LECTURE ONLY)'!AN$10), "", SUMIF('Exam (LECTURE ONLY)'!Z$20:AI$20, "CLO5", 'Exam (LECTURE ONLY)'!Z107:AI107) / 'Exam (LECTURE ONLY)'!AN$10),
IF(AND('PRINTABLE (per grading)'!H$16="OUTPUT", 'PRINTABLE (per grading)'!B$13="Prelim"), IF(ISERROR(SUMIF(OUTPUT!C$20:M$20, "CLO5", OUTPUT!C107:M107) / OUTPUT!AL$10), "", SUMIF(OUTPUT!C$20:M$20, "CLO5", OUTPUT!C107:M107) / OUTPUT!AL$10),
IF(AND('PRINTABLE (per grading)'!H$16="OUTPUT", 'PRINTABLE (per grading)'!B$13="Midterm"), IF(ISERROR(SUMIF(OUTPUT!O$20:Y$20, "CLO5", OUTPUT!O107:Y107) / OUTPUT!AM$10), "", SUMIF(OUTPUT!O$20:Y$20, "CLO5", OUTPUT!O107:Y107) / OUTPUT!AM$10),
IF(AND('PRINTABLE (per grading)'!H$16="OUTPUT", 'PRINTABLE (per grading)'!B$13="Final"), IF(ISERROR(SUMIF(OUTPUT!AA$20:AI$20, "CLO5", OUTPUT!AA107:AI107) / OUTPUT!AN$10), "", SUMIF(OUTPUT!AA$20:AI$20, "CLO5", OUTPUT!AA107:AI107) / OUTPUT!AN$10),
"")))))),"")</f>
        <v/>
      </c>
      <c r="AJ105" s="286" t="str">
        <f aca="false">IF(B105&lt;&gt;"",IF(AI105="","",IF(AI105&lt;0.5,1,IF(AND(AI105&gt;=0.5,AI105&lt;P$10),2,IF(AI105&gt;=P$10,3)))),"")</f>
        <v/>
      </c>
      <c r="AK105" s="287" t="str">
        <f aca="false">IF(B105 &lt;&gt; "",IFERROR(IF(AVERAGE(AG105,AI105)&gt;=P$10,"Y","N"),""),"")</f>
        <v/>
      </c>
      <c r="AL105" s="194" t="str">
        <f aca="false">IF(B105 &lt;&gt; "", IFERROR(IF(C$16 = "PRELIM", SUMIF('Database (LECTURE-RES-PRAC)'!D$14:AG$14, "CLO6", 'Database (LECTURE-RES-PRAC)'!D102:AG102) / 'Grade computation'!F$9, IF(C$16 = "MIDTERM", SUMIF('Database (LECTURE-RES-PRAC)'!AJ$14:BM$14, "CLO6", 'Database (LECTURE-RES-PRAC)'!AJ102:BM102) / 'Grade computation'!G$9, IF(C$16 = "FINAL", SUMIF('Database (LECTURE-RES-PRAC)'!BP$14:CS$14, "CLO6", 'Database (LECTURE-RES-PRAC)'!BP102:CS102) / 'Grade computation'!H$9,""))),""),"")</f>
        <v/>
      </c>
      <c r="AM105" s="286" t="str">
        <f aca="false">IF(B105&lt;&gt;"",IF(AL105="","",IF(AL105&lt;0.5,1,IF(AND(AL105&gt;=0.5,AL105&lt;P$10),2,IF(AL105&gt;=P$10,3)))),"")</f>
        <v/>
      </c>
      <c r="AN105" s="194" t="str">
        <f aca="false">IF(B105 &lt;&gt; "",IF(AND('PRINTABLE (per grading)'!H$16="EXAM", 'PRINTABLE (per grading)'!B$13="Prelim"), IF(ISERROR(SUMIF('Exam (LECTURE ONLY)'!D$20:M$20, "CLO6", 'Exam (LECTURE ONLY)'!D107:M107) / 'Exam (LECTURE ONLY)'!AL$11), "", SUMIF('Exam (LECTURE ONLY)'!D$20:M$20, "CLO6", 'Exam (LECTURE ONLY)'!D107:M107) /'Exam (LECTURE ONLY)'!AL$11),
IF(AND('PRINTABLE (per grading)'!H$16="EXAM", 'PRINTABLE (per grading)'!B$13="Midterm"), IF(ISERROR(SUMIF('Exam (LECTURE ONLY)'!O$20:X$20, "CLO6", 'Exam (LECTURE ONLY)'!O107:X107) / 'Exam (LECTURE ONLY)'!AM$11), "", SUMIF('Exam (LECTURE ONLY)'!O$20:X$20, "CLO6", 'Exam (LECTURE ONLY)'!O107:X107) / 'Exam (LECTURE ONLY)'!AM$11),
IF(AND('PRINTABLE (per grading)'!H$16="EXAM", 'PRINTABLE (per grading)'!B$13="Final"), IF(ISERROR(SUMIF('Exam (LECTURE ONLY)'!Z$20:AI$20, "CLO6", 'Exam (LECTURE ONLY)'!Z107:AI107) / 'Exam (LECTURE ONLY)'!AN$11), "", SUMIF('Exam (LECTURE ONLY)'!Z$20:AI$20, "CLO6", 'Exam (LECTURE ONLY)'!Z107:AI107) / 'Exam (LECTURE ONLY)'!AN$11),
IF(AND('PRINTABLE (per grading)'!H$16="OUTPUT", 'PRINTABLE (per grading)'!B$13="Prelim"), IF(ISERROR(SUMIF(OUTPUT!C$20:M$20, "CLO6", OUTPUT!C107:M107) / OUTPUT!AL$11), "", SUMIF(OUTPUT!C$20:M$20, "CLO6", OUTPUT!C107:M107) / OUTPUT!AL$11),
IF(AND('PRINTABLE (per grading)'!H$16="OUTPUT", 'PRINTABLE (per grading)'!B$13="Midterm"), IF(ISERROR(SUMIF(OUTPUT!O$20:Y$20, "CLO6", OUTPUT!O107:Y107) / OUTPUT!AM$11), "", SUMIF(OUTPUT!O$20:Y$20, "CLO6", OUTPUT!O107:Y107) / OUTPUT!AM$11),
IF(AND('PRINTABLE (per grading)'!H$16="OUTPUT", 'PRINTABLE (per grading)'!B$13="Final"), IF(ISERROR(SUMIF(OUTPUT!AA$20:AI$20, "CLO6", OUTPUT!AA107:AI107) / OUTPUT!AN$11), "", SUMIF(OUTPUT!AA$20:AI$20, "CLO6", OUTPUT!AA107:AI107) / OUTPUT!AN$11),
"")))))),"")</f>
        <v/>
      </c>
      <c r="AO105" s="286" t="str">
        <f aca="false">IF(B105&lt;&gt;"",IF(AN105="","",IF(AN105&lt;0.5,1,IF(AND(AN105&gt;=0.5,AN105&lt;P$10),2,IF(AN105&gt;=P$10,3)))),"")</f>
        <v/>
      </c>
      <c r="AP105" s="287" t="str">
        <f aca="false">IF(B105 &lt;&gt; "",IFERROR(IF(AVERAGE(AL105,AN105)&gt;=P$10,"Y","N"),""),"")</f>
        <v/>
      </c>
      <c r="AQ105" s="194" t="str">
        <f aca="false">IF(B105 &lt;&gt; "", IFERROR(IF(C$16 = "PRELIM", SUMIF('Database (LECTURE-RES-PRAC)'!D$14:AG$14, "CLO7", 'Database (LECTURE-RES-PRAC)'!D102:AG102) / 'Grade computation'!F$10, IF(C$16 = "MIDTERM", SUMIF('Database (LECTURE-RES-PRAC)'!AJ$14:BM$14, "CLO7", 'Database (LECTURE-RES-PRAC)'!AJ102:BM102) / 'Grade computation'!G$10, IF(C$16 = "FINAL", SUMIF('Database (LECTURE-RES-PRAC)'!BP$14:CS$14, "CLO7", 'Database (LECTURE-RES-PRAC)'!BP102:CS102) / 'Grade computation'!H$10,""))),""),"")</f>
        <v/>
      </c>
      <c r="AR105" s="286" t="str">
        <f aca="false">IF(B105&lt;&gt;"",IF(AQ105="","",IF(AQ105&lt;0.5,1,IF(AND(AQ105&gt;=0.5,AQ105&lt;P$10),2,IF(AQ105&gt;=P$10,3)))),"")</f>
        <v/>
      </c>
      <c r="AS105" s="194" t="str">
        <f aca="false">IF(B105 &lt;&gt; "",IF(AND('PRINTABLE (per grading)'!H$16="EXAM", 'PRINTABLE (per grading)'!B$13="Prelim"), IF(ISERROR(SUMIF('Exam (LECTURE ONLY)'!D$20:M$20, "CLO7", 'Exam (LECTURE ONLY)'!D107:M107) / 'Exam (LECTURE ONLY)'!AL$12), "", SUMIF('Exam (LECTURE ONLY)'!D$20:M$20, "CLO7", 'Exam (LECTURE ONLY)'!D107:M107) /'Exam (LECTURE ONLY)'!AL$12),
IF(AND('PRINTABLE (per grading)'!H$16="EXAM", 'PRINTABLE (per grading)'!B$13="Midterm"), IF(ISERROR(SUMIF('Exam (LECTURE ONLY)'!O$20:X$20, "CLO7", 'Exam (LECTURE ONLY)'!O107:X107) / 'Exam (LECTURE ONLY)'!AM$12), "", SUMIF('Exam (LECTURE ONLY)'!O$20:X$20, "CLO7", 'Exam (LECTURE ONLY)'!O107:X107) / 'Exam (LECTURE ONLY)'!AM$12),
IF(AND('PRINTABLE (per grading)'!H$16="EXAM", 'PRINTABLE (per grading)'!B$13="Final"), IF(ISERROR(SUMIF('Exam (LECTURE ONLY)'!Z$20:AI$20, "CLO7", 'Exam (LECTURE ONLY)'!Z107:AI107) / 'Exam (LECTURE ONLY)'!AN$12), "", SUMIF('Exam (LECTURE ONLY)'!Z$20:AI$20, "CLO7", 'Exam (LECTURE ONLY)'!Z107:AI107) / 'Exam (LECTURE ONLY)'!AN$12),
IF(AND('PRINTABLE (per grading)'!H$16="OUTPUT", 'PRINTABLE (per grading)'!B$13="Prelim"), IF(ISERROR(SUMIF(OUTPUT!C$20:M$20, "CLO7", OUTPUT!C107:M107) / OUTPUT!AL$12), "", SUMIF(OUTPUT!C$20:M$20, "CLO7", OUTPUT!C107:M107) / OUTPUT!AL$12),
IF(AND('PRINTABLE (per grading)'!H$16="OUTPUT", 'PRINTABLE (per grading)'!B$13="Midterm"), IF(ISERROR(SUMIF(OUTPUT!O$20:Y$20, "CLO7", OUTPUT!O107:Y107) / OUTPUT!AM$12), "", SUMIF(OUTPUT!O$20:Y$20, "CLO7", OUTPUT!O107:Y107) / OUTPUT!AM$12),
IF(AND('PRINTABLE (per grading)'!H$16="OUTPUT", 'PRINTABLE (per grading)'!B$13="Final"), IF(ISERROR(SUMIF(OUTPUT!AA$20:AI$20, "CLO7", OUTPUT!AA107:AI107) / OUTPUT!AN$12), "", SUMIF(OUTPUT!AA$20:AI$20, "CLO7", OUTPUT!AA107:AI107) / OUTPUT!AN$12),
"")))))),"")</f>
        <v/>
      </c>
      <c r="AT105" s="286" t="str">
        <f aca="false">IF(B105&lt;&gt;"",IF(AS105="","",IF(AS105&lt;0.5,1,IF(AND(AS105&gt;=0.5,AS105&lt;P$10),2,IF(AS105&gt;=P$10,3)))),"")</f>
        <v/>
      </c>
      <c r="AU105" s="287" t="str">
        <f aca="false">IF(B105 &lt;&gt; "",IFERROR(IF(AVERAGE(AQ105,AS105)&gt;=P$10,"Y","N"),""),"")</f>
        <v/>
      </c>
      <c r="AV105" s="194" t="str">
        <f aca="false">IF(B105 &lt;&gt; "", IFERROR(IF(C$16 = "PRELIM", SUMIF('Database (LECTURE-RES-PRAC)'!D$14:AG$14, "CLO8", 'Database (LECTURE-RES-PRAC)'!D102:AG102) / 'Grade computation'!F$11, IF(C$16 = "MIDTERM", SUMIF('Database (LECTURE-RES-PRAC)'!AJ$14:BM$14, "CLO8", 'Database (LECTURE-RES-PRAC)'!AJ102:BM102) / 'Grade computation'!G$11, IF(C$16 = "FINAL", SUMIF('Database (LECTURE-RES-PRAC)'!BP$14:CS$14, "CLO8", 'Database (LECTURE-RES-PRAC)'!BP102:CS102) / 'Grade computation'!H$11,""))),""),"")</f>
        <v/>
      </c>
      <c r="AW105" s="286" t="str">
        <f aca="false">IF(B105&lt;&gt;"",IF(AV105="","",IF(AV105&lt;0.5,1,IF(AND(AV105&gt;=0.5,AV105&lt;P$10),2,IF(AV105&gt;=P$10,3)))),"")</f>
        <v/>
      </c>
      <c r="AX105" s="194" t="str">
        <f aca="false">IF(B105 &lt;&gt; "",IF(AND('PRINTABLE (per grading)'!H$16="EXAM", 'PRINTABLE (per grading)'!B$13="Prelim"), IF(ISERROR(SUMIF('Exam (LECTURE ONLY)'!D$20:M$20, "CLO8", 'Exam (LECTURE ONLY)'!D107:M107) / 'Exam (LECTURE ONLY)'!AL$13), "", SUMIF('Exam (LECTURE ONLY)'!D$20:M$20, "CLO8", 'Exam (LECTURE ONLY)'!D107:M107) /'Exam (LECTURE ONLY)'!AL$13),
IF(AND('PRINTABLE (per grading)'!H$16="EXAM", 'PRINTABLE (per grading)'!B$13="Midterm"), IF(ISERROR(SUMIF('Exam (LECTURE ONLY)'!O$20:X$20, "CLO8", 'Exam (LECTURE ONLY)'!O107:X107) / 'Exam (LECTURE ONLY)'!AM$13), "", SUMIF('Exam (LECTURE ONLY)'!O$20:X$20, "CLO8", 'Exam (LECTURE ONLY)'!O107:X107) / 'Exam (LECTURE ONLY)'!AM$13),
IF(AND('PRINTABLE (per grading)'!H$16="EXAM", 'PRINTABLE (per grading)'!B$13="Final"), IF(ISERROR(SUMIF('Exam (LECTURE ONLY)'!Z$20:AI$20, "CLO8", 'Exam (LECTURE ONLY)'!Z107:AI107) / 'Exam (LECTURE ONLY)'!AN$13), "", SUMIF('Exam (LECTURE ONLY)'!Z$20:AI$20, "CLO8", 'Exam (LECTURE ONLY)'!Z107:AI107) / 'Exam (LECTURE ONLY)'!AN$13),
IF(AND('PRINTABLE (per grading)'!H$16="OUTPUT", 'PRINTABLE (per grading)'!B$13="Prelim"), IF(ISERROR(SUMIF(OUTPUT!C$20:M$20, "CLO8", OUTPUT!C107:M107) / OUTPUT!AL$13), "", SUMIF(OUTPUT!C$20:M$20, "CLO8", OUTPUT!C107:M107) / OUTPUT!AL$13),
IF(AND('PRINTABLE (per grading)'!H$16="OUTPUT", 'PRINTABLE (per grading)'!B$13="Midterm"), IF(ISERROR(SUMIF(OUTPUT!O$20:Y$20, "CLO8", OUTPUT!O107:Y107) / OUTPUT!AM$13), "", SUMIF(OUTPUT!O$20:Y$20, "CLO8", OUTPUT!O107:Y107) / OUTPUT!AM$13),
IF(AND('PRINTABLE (per grading)'!H$16="OUTPUT", 'PRINTABLE (per grading)'!B$13="Final"), IF(ISERROR(SUMIF(OUTPUT!AA$20:AI$20, "CLO8", OUTPUT!AA107:AI107) / OUTPUT!AN$13), "", SUMIF(OUTPUT!AA$20:AI$20, "CLO8", OUTPUT!AA107:AI107) / OUTPUT!AN$13),
"")))))),"")</f>
        <v/>
      </c>
      <c r="AY105" s="286" t="str">
        <f aca="false">IF(B105&lt;&gt;"",IF(AX105="","",IF(AX105&lt;0.5,1,IF(AND(AX105&gt;=0.5,AX105&lt;P$10),2,IF(AX105&gt;=P$10,3)))),"")</f>
        <v/>
      </c>
      <c r="AZ105" s="287" t="str">
        <f aca="false">IF(B105 &lt;&gt; "",IFERROR(IF(AVERAGE(AV105,AX105)&gt;=P$10,"Y","N"),""),"")</f>
        <v/>
      </c>
      <c r="BA105" s="194" t="str">
        <f aca="false">IF(B105 &lt;&gt; "", IFERROR(IF(C$16 = "PRELIM", SUMIF('Database (LECTURE-RES-PRAC)'!D$14:AG$14, "CLO9", 'Database (LECTURE-RES-PRAC)'!D102:AG102) / 'Grade computation'!F$12, IF(C$16 = "MIDTERM", SUMIF('Database (LECTURE-RES-PRAC)'!AJ$14:BM$14, "CLO9", 'Database (LECTURE-RES-PRAC)'!AJ102:BM102) / 'Grade computation'!G$12, IF(C$16 = "FINAL", SUMIF('Database (LECTURE-RES-PRAC)'!BP$14:CS$14, "CLO9", 'Database (LECTURE-RES-PRAC)'!BP102:CS102) / 'Grade computation'!H$12,""))),""),"")</f>
        <v/>
      </c>
      <c r="BB105" s="286" t="str">
        <f aca="false">IF(B105&lt;&gt;"",IF(BA105="","",IF(BA105&lt;0.5,1,IF(AND(BA105&gt;=0.5,BA105&lt;P$10),2,IF(BA105&gt;=P$10,3)))),"")</f>
        <v/>
      </c>
      <c r="BC105" s="194" t="str">
        <f aca="false">IF(B105 &lt;&gt; "",IF(AND('PRINTABLE (per grading)'!H$16="EXAM", 'PRINTABLE (per grading)'!B$13="Prelim"), IF(ISERROR(SUMIF('Exam (LECTURE ONLY)'!D$20:M$20, "CLO9", 'Exam (LECTURE ONLY)'!D107:M107) / 'Exam (LECTURE ONLY)'!AL$14), "", SUMIF('Exam (LECTURE ONLY)'!D$20:M$20, "CLO9", 'Exam (LECTURE ONLY)'!D107:M107) /'Exam (LECTURE ONLY)'!AL$14),
IF(AND('PRINTABLE (per grading)'!H$16="EXAM", 'PRINTABLE (per grading)'!B$13="Midterm"), IF(ISERROR(SUMIF('Exam (LECTURE ONLY)'!O$20:X$20, "CLO9", 'Exam (LECTURE ONLY)'!O107:X107) / 'Exam (LECTURE ONLY)'!AM$14), "", SUMIF('Exam (LECTURE ONLY)'!O$20:X$20, "CLO9", 'Exam (LECTURE ONLY)'!O107:X107) / 'Exam (LECTURE ONLY)'!AM$14),
IF(AND('PRINTABLE (per grading)'!H$16="EXAM", 'PRINTABLE (per grading)'!B$13="Final"), IF(ISERROR(SUMIF('Exam (LECTURE ONLY)'!Z$20:AI$20, "CLO9", 'Exam (LECTURE ONLY)'!Z107:AI107) / 'Exam (LECTURE ONLY)'!AN$14), "", SUMIF('Exam (LECTURE ONLY)'!Z$20:AI$20, "CLO9", 'Exam (LECTURE ONLY)'!Z107:AI107) / 'Exam (LECTURE ONLY)'!AN$14),
IF(AND('PRINTABLE (per grading)'!H$16="OUTPUT", 'PRINTABLE (per grading)'!B$13="Prelim"), IF(ISERROR(SUMIF(OUTPUT!C$20:M$20, "CLO9", OUTPUT!C107:M107) / OUTPUT!AL$14), "", SUMIF(OUTPUT!C$20:M$20, "CLO9", OUTPUT!C107:M107) / OUTPUT!AL$14),
IF(AND('PRINTABLE (per grading)'!H$16="OUTPUT", 'PRINTABLE (per grading)'!B$13="Midterm"), IF(ISERROR(SUMIF(OUTPUT!O$20:Y$20, "CLO9", OUTPUT!O107:Y107) / OUTPUT!AM$14), "", SUMIF(OUTPUT!O$20:Y$20, "CLO9", OUTPUT!O107:Y107) / OUTPUT!AM$14),
IF(AND('PRINTABLE (per grading)'!H$16="OUTPUT", 'PRINTABLE (per grading)'!B$13="Final"), IF(ISERROR(SUMIF(OUTPUT!AA$20:AI$20, "CLO9", OUTPUT!AA107:AI107) / OUTPUT!AN$14), "", SUMIF(OUTPUT!AA$20:AI$20, "CLO9", OUTPUT!AA107:AI107) / OUTPUT!AN$14),
"")))))),"")</f>
        <v/>
      </c>
      <c r="BD105" s="286" t="str">
        <f aca="false">IF(B105&lt;&gt;"",IF(BC105="","",IF(BC105&lt;0.5,1,IF(AND(BC105&gt;=0.5,BC105&lt;P$10),2,IF(BC105&gt;=P$10,3)))),"")</f>
        <v/>
      </c>
      <c r="BE105" s="287" t="str">
        <f aca="false">IF(B105 &lt;&gt; "",IFERROR(IF(AVERAGE(BA105,BC105)&gt;=P$10,"Y","N"),""),"")</f>
        <v/>
      </c>
      <c r="BF105" s="194" t="str">
        <f aca="false">IF(B105 &lt;&gt; "", IFERROR(IF(C$16 = "PRELIM", SUMIF('Database (LECTURE-RES-PRAC)'!D$14:AG$14, "CLO10", 'Database (LECTURE-RES-PRAC)'!D102:AG102) / 'Grade computation'!F$13, IF(C$16 = "MIDTERM", SUMIF('Database (LECTURE-RES-PRAC)'!AJ$14:BM$14, "CLO10", 'Database (LECTURE-RES-PRAC)'!AJ102:BM102) / 'Grade computation'!G$13, IF(C$16 = "FINAL", SUMIF('Database (LECTURE-RES-PRAC)'!BP$14:CS$14, "CLO10", 'Database (LECTURE-RES-PRAC)'!BP102:CS102) / 'Grade computation'!H$13,""))),""),"")</f>
        <v/>
      </c>
      <c r="BG105" s="286" t="str">
        <f aca="false">IF(B105&lt;&gt;"",IF(BF105="","",IF(BF105&lt;0.5,1,IF(AND(BF105&gt;=0.5,BF105&lt;P$10),2,IF(BF105&gt;=P$10,3)))),"")</f>
        <v/>
      </c>
      <c r="BH105" s="194" t="str">
        <f aca="false">IF(B105 &lt;&gt; "",IF(AND('PRINTABLE (per grading)'!H$16="EXAM", 'PRINTABLE (per grading)'!B$13="Prelim"), IF(ISERROR(SUMIF('Exam (LECTURE ONLY)'!D$20:M$20, "CLO10", 'Exam (LECTURE ONLY)'!D107:M107) / 'Exam (LECTURE ONLY)'!AL$15), "", SUMIF('Exam (LECTURE ONLY)'!D$20:M$20, "CLO10", 'Exam (LECTURE ONLY)'!D107:M107) /'Exam (LECTURE ONLY)'!AL$15),
IF(AND('PRINTABLE (per grading)'!H$16="EXAM", 'PRINTABLE (per grading)'!B$13="Midterm"), IF(ISERROR(SUMIF('Exam (LECTURE ONLY)'!O$20:X$20, "CLO10", 'Exam (LECTURE ONLY)'!O107:X107) / 'Exam (LECTURE ONLY)'!AM$15), "", SUMIF('Exam (LECTURE ONLY)'!O$20:X$20, "CLO10", 'Exam (LECTURE ONLY)'!O107:X107) / 'Exam (LECTURE ONLY)'!AM$15),
IF(AND('PRINTABLE (per grading)'!H$16="EXAM", 'PRINTABLE (per grading)'!B$13="Final"), IF(ISERROR(SUMIF('Exam (LECTURE ONLY)'!Z$20:AI$20, "CLO10", 'Exam (LECTURE ONLY)'!Z107:AI107) / 'Exam (LECTURE ONLY)'!AN$15), "", SUMIF('Exam (LECTURE ONLY)'!Z$20:AI$20, "CLO10", 'Exam (LECTURE ONLY)'!Z107:AI107) / 'Exam (LECTURE ONLY)'!AN$15),
IF(AND('PRINTABLE (per grading)'!H$16="OUTPUT", 'PRINTABLE (per grading)'!B$13="Prelim"), IF(ISERROR(SUMIF(OUTPUT!C$20:M$20, "CLO10", OUTPUT!C107:M107) / OUTPUT!AL$15), "", SUMIF(OUTPUT!C$20:M$20, "CLO10", OUTPUT!C107:M107) / OUTPUT!AL$15),
IF(AND('PRINTABLE (per grading)'!H$16="OUTPUT", 'PRINTABLE (per grading)'!B$13="Midterm"), IF(ISERROR(SUMIF(OUTPUT!O$20:Y$20, "CLO10", OUTPUT!O107:Y107) / OUTPUT!AM$15), "", SUMIF(OUTPUT!O$20:Y$20, "CLO10", OUTPUT!O107:Y107) / OUTPUT!AM$15),
IF(AND('PRINTABLE (per grading)'!H$16="OUTPUT", 'PRINTABLE (per grading)'!B$13="Final"), IF(ISERROR(SUMIF(OUTPUT!AA$20:AI$20, "CLO10", OUTPUT!AA107:AI107) / OUTPUT!AN$15), "", SUMIF(OUTPUT!AA$20:AI$20, "CLO10", OUTPUT!AA107:AI107) / OUTPUT!AN$15),
"")))))),"")</f>
        <v/>
      </c>
      <c r="BI105" s="286" t="str">
        <f aca="false">IF(B105&lt;&gt;"",IF(BH105="","",IF(BH105&lt;0.5,1,IF(AND(BH105&gt;=0.5,BH105&lt;P$10),2,IF(BH105&gt;=P$10,3)))),"")</f>
        <v/>
      </c>
      <c r="BJ105" s="287" t="str">
        <f aca="false">IF(B105 &lt;&gt; "",IFERROR(IF(AVERAGE(BF105,BH105)&gt;=P$10,"Y","N"),""),"")</f>
        <v/>
      </c>
      <c r="BK105" s="8"/>
    </row>
    <row r="106" customFormat="false" ht="19.5" hidden="false" customHeight="true" outlineLevel="0" collapsed="false">
      <c r="A106" s="228" t="str">
        <f aca="false">IF(ISBLANK('Database (LECTURE-RES-PRAC)'!A103),"",'Database (LECTURE-RES-PRAC)'!A103)</f>
        <v/>
      </c>
      <c r="B106" s="229" t="str">
        <f aca="false">IF(ISBLANK('Database (LECTURE-RES-PRAC)'!B103),"",'Database (LECTURE-RES-PRAC)'!B103)</f>
        <v/>
      </c>
      <c r="C106" s="230" t="str">
        <f aca="false">IF(B106&lt;&gt;"",IF(C$16="PRELIM",'Grade computation'!C106, IF(C$16="MIDTERM",'Grade computation'!K106, IF(C$16="FINAL",'Grade computation'!S106,""))),"")</f>
        <v/>
      </c>
      <c r="D106" s="231" t="str">
        <f aca="false">IF(B106&lt;&gt;"",IFERROR(IF(B$11="80-20", (((C106/C$19)*X$6)+X$7)*D$18, IF(B$11="60-40", (((C106/C$19)*Y$6)+Y$7)*D$18, 0)),0),"")</f>
        <v/>
      </c>
      <c r="E106" s="230" t="str">
        <f aca="false">IF(B106&lt;&gt;"", IF(C$16="PRELIM",'Grade computation'!E106, IF(C$16="MIDTERM",'Grade computation'!M106, IF(C$16="FINAL",'Grade computation'!U106,""))),"")</f>
        <v/>
      </c>
      <c r="F106" s="232" t="str">
        <f aca="false">IF(B106&lt;&gt;"",IFERROR(IF(B$11="80-20", (((E106/E$19)*X$6)+X$7)*F$18, IF(B$11="60-40", (((E106/E$19)*Y$6)+Y$7)*F$18, 0)),0),"")</f>
        <v/>
      </c>
      <c r="G106" s="233" t="str">
        <f aca="false">IF(B106&lt;&gt;"",IFERROR((D106+F106),0),"")</f>
        <v/>
      </c>
      <c r="H106" s="234" t="str">
        <f aca="false">IF(B106&lt;&gt;"",IF(C$16="PRELIM", 'Grade computation'!H106, IF(C$16="MIDTERM", 'Grade computation'!P106, IF(C$16="FINAL",'Grade computation'!X106, ""))),"")</f>
        <v/>
      </c>
      <c r="I106" s="233" t="str">
        <f aca="false">IF(B106&lt;&gt;"",IFERROR(IF(B$11="80-20", (((H106/H$19)*X$6)+X$7)*I$19, IF(B$11="60-40", (((H106/H$19)*Y$6)+Y$7)*I$19, 0)),0),"")</f>
        <v/>
      </c>
      <c r="J106" s="237" t="str">
        <f aca="false">IFERROR((G106+I106),"")</f>
        <v/>
      </c>
      <c r="K106" s="183" t="str">
        <f aca="false">IFERROR(IF(J106="","",IF(J106&gt;=75,"PASSED","FAILED")),"")</f>
        <v/>
      </c>
      <c r="L106" s="183"/>
      <c r="M106" s="194" t="str">
        <f aca="false">IF(B106 &lt;&gt; "", IFERROR(IF(C$16 = "PRELIM", SUMIF('Database (LECTURE-RES-PRAC)'!D$14:AG$14, "CLO1", 'Database (LECTURE-RES-PRAC)'!D103:AG103) / 'Grade computation'!F$4, IF(C$16 = "MIDTERM", SUMIF('Database (LECTURE-RES-PRAC)'!AJ$14:BM$14, "CLO1", 'Database (LECTURE-RES-PRAC)'!AJ103:BM103) / 'Grade computation'!G$4, IF(C$16 = "FINAL", SUMIF('Database (LECTURE-RES-PRAC)'!BP$14:CS$14, "CLO1", 'Database (LECTURE-RES-PRAC)'!BP103:CS103) / 'Grade computation'!H$4,""))),""),"")</f>
        <v/>
      </c>
      <c r="N106" s="286" t="str">
        <f aca="false">IF(B106&lt;&gt;"",IF(M106="","",IF(M106&lt;0.5,1,IF(AND(M106&gt;=0.5,M106&lt;P$10),2,IF(M106&gt;=P$10,3)))),"")</f>
        <v/>
      </c>
      <c r="O106" s="194" t="str">
        <f aca="false">IF(B106 &lt;&gt; "",IF(AND('PRINTABLE (per grading)'!H$16="EXAM", 'PRINTABLE (per grading)'!B$13="Prelim"), IF(ISERROR(SUMIF('Exam (LECTURE ONLY)'!D$20:M$20, "CLO1", 'Exam (LECTURE ONLY)'!D108:M108) / 'Exam (LECTURE ONLY)'!AL$6), "", SUMIF('Exam (LECTURE ONLY)'!D$20:M$20, "CLO1", 'Exam (LECTURE ONLY)'!D108:M108) /'Exam (LECTURE ONLY)'!AL$6),
IF(AND('PRINTABLE (per grading)'!H$16="EXAM", 'PRINTABLE (per grading)'!B$13="Midterm"), IF(ISERROR(SUMIF('Exam (LECTURE ONLY)'!O$20:X$20, "CLO1", 'Exam (LECTURE ONLY)'!O108:X108) / 'Exam (LECTURE ONLY)'!AM$6), "", SUMIF('Exam (LECTURE ONLY)'!O$20:X$20, "CLO1", 'Exam (LECTURE ONLY)'!O108:X108) / 'Exam (LECTURE ONLY)'!AM$6),
IF(AND('PRINTABLE (per grading)'!H$16="EXAM", 'PRINTABLE (per grading)'!B$13="Final"), IF(ISERROR(SUMIF('Exam (LECTURE ONLY)'!Z$20:AI$20, "CLO1", 'Exam (LECTURE ONLY)'!Z108:AI108) / 'Exam (LECTURE ONLY)'!AN$6), "", SUMIF('Exam (LECTURE ONLY)'!Z$20:AI$20, "CLO1", 'Exam (LECTURE ONLY)'!Z108:AI108) / 'Exam (LECTURE ONLY)'!AN$6),
IF(AND('PRINTABLE (per grading)'!H$16="OUTPUT", 'PRINTABLE (per grading)'!B$13="Prelim"), IF(ISERROR(SUMIF(OUTPUT!C$20:M$20, "CLO1", OUTPUT!C108:M108) / OUTPUT!AL$6), "", SUMIF(OUTPUT!C$20:M$20, "CLO1", OUTPUT!C108:M108) / OUTPUT!AL$6),
IF(AND('PRINTABLE (per grading)'!H$16="OUTPUT", 'PRINTABLE (per grading)'!B$13="Midterm"), IF(ISERROR(SUMIF(OUTPUT!O$20:Y$20, "CLO1", OUTPUT!O108:Y108) / OUTPUT!AM$6), "", SUMIF(OUTPUT!O$20:Y$20, "CLO1", OUTPUT!O108:Y108) / OUTPUT!AM$6),
IF(AND('PRINTABLE (per grading)'!H$16="OUTPUT", 'PRINTABLE (per grading)'!B$13="Final"), IF(ISERROR(SUMIF(OUTPUT!AA$20:AI$20, "CLO1", OUTPUT!AA108:AI108) / OUTPUT!AN$6), "", SUMIF(OUTPUT!AA$20:AI$20, "CLO1", OUTPUT!AA108:AI108) / OUTPUT!AN$6),
"")))))),"")</f>
        <v/>
      </c>
      <c r="P106" s="286" t="str">
        <f aca="false">IF(B106&lt;&gt;"",IF(O106="","",IF(O106&lt;0.5,1,IF(AND(O106&gt;=0.5,O106&lt;P$10),2,IF(O106&gt;=P$10,3)))),"")</f>
        <v/>
      </c>
      <c r="Q106" s="287" t="str">
        <f aca="false">IF(B106 &lt;&gt; "",IFERROR(IF(AVERAGE(M106,O106)&gt;=P$10,"Y","N"),""),"")</f>
        <v/>
      </c>
      <c r="R106" s="194" t="str">
        <f aca="false">IF(B106 &lt;&gt; "", IFERROR(IF(C$16 = "PRELIM", SUMIF('Database (LECTURE-RES-PRAC)'!D$14:AG$14, "CLO2", 'Database (LECTURE-RES-PRAC)'!D103:AG103) / 'Grade computation'!F$5, IF(C$16 = "MIDTERM", SUMIF('Database (LECTURE-RES-PRAC)'!AJ$14:BM$14, "CLO2", 'Database (LECTURE-RES-PRAC)'!AJ103:BM103) / 'Grade computation'!G$5, IF(C$16 = "FINAL", SUMIF('Database (LECTURE-RES-PRAC)'!BP$14:CS$14, "CLO2", 'Database (LECTURE-RES-PRAC)'!BP103:CS103) / 'Grade computation'!H$5,""))),""),"")</f>
        <v/>
      </c>
      <c r="S106" s="286" t="str">
        <f aca="false">IF(B106&lt;&gt;"",IF(R106="","",IF(R106&lt;0.5,1,IF(AND(R106&gt;=0.5,R106&lt;P$10),2,IF(R106&gt;=P$10,3)))),"")</f>
        <v/>
      </c>
      <c r="T106" s="194" t="str">
        <f aca="false">IF(B106 &lt;&gt; "",IF(AND('PRINTABLE (per grading)'!H$16="EXAM", 'PRINTABLE (per grading)'!B$13="Prelim"), IF(ISERROR(SUMIF('Exam (LECTURE ONLY)'!D$20:M$20, "CLO2", 'Exam (LECTURE ONLY)'!D108:M108) / 'Exam (LECTURE ONLY)'!AL$7), "", SUMIF('Exam (LECTURE ONLY)'!D$20:M$20, "CLO2", 'Exam (LECTURE ONLY)'!D108:M108) /'Exam (LECTURE ONLY)'!AL$7),
IF(AND('PRINTABLE (per grading)'!H$16="EXAM", 'PRINTABLE (per grading)'!B$13="Midterm"), IF(ISERROR(SUMIF('Exam (LECTURE ONLY)'!O$20:X$20, "CLO2", 'Exam (LECTURE ONLY)'!O108:X108) / 'Exam (LECTURE ONLY)'!AM$7), "", SUMIF('Exam (LECTURE ONLY)'!O$20:X$20, "CLO2", 'Exam (LECTURE ONLY)'!O108:X108) / 'Exam (LECTURE ONLY)'!AM$7),
IF(AND('PRINTABLE (per grading)'!H$16="EXAM", 'PRINTABLE (per grading)'!B$13="Final"), IF(ISERROR(SUMIF('Exam (LECTURE ONLY)'!Z$20:AI$20, "CLO2", 'Exam (LECTURE ONLY)'!Z108:AI108) / 'Exam (LECTURE ONLY)'!AN$7), "", SUMIF('Exam (LECTURE ONLY)'!Z$20:AI$20, "CLO2", 'Exam (LECTURE ONLY)'!Z108:AI108) / 'Exam (LECTURE ONLY)'!AN$7),
IF(AND('PRINTABLE (per grading)'!H$16="OUTPUT", 'PRINTABLE (per grading)'!B$13="Prelim"), IF(ISERROR(SUMIF(OUTPUT!C$20:M$20, "CLO2", OUTPUT!C108:M108) / OUTPUT!AL$7), "", SUMIF(OUTPUT!C$20:M$20, "CLO2", OUTPUT!C108:M108) / OUTPUT!AL$7),
IF(AND('PRINTABLE (per grading)'!H$16="OUTPUT", 'PRINTABLE (per grading)'!B$13="Midterm"), IF(ISERROR(SUMIF(OUTPUT!O$20:Y$20, "CLO2", OUTPUT!O108:Y108) / OUTPUT!AM$7), "", SUMIF(OUTPUT!O$20:Y$20, "CLO2", OUTPUT!O108:Y108) / OUTPUT!AM$7),
IF(AND('PRINTABLE (per grading)'!H$16="OUTPUT", 'PRINTABLE (per grading)'!B$13="Final"), IF(ISERROR(SUMIF(OUTPUT!AA$20:AI$20, "CLO2", OUTPUT!AA108:AI108) / OUTPUT!AN$7), "", SUMIF(OUTPUT!AA$20:AI$20, "CLO2", OUTPUT!AA108:AI108) / OUTPUT!AN$7),
"")))))),"")</f>
        <v/>
      </c>
      <c r="U106" s="286" t="str">
        <f aca="false">IF(B106&lt;&gt;"",IF(T106="","",IF(T106&lt;0.5,1,IF(AND(T106&gt;=0.5,T106&lt;P$10),2,IF(T106&gt;=P$10,3)))),"")</f>
        <v/>
      </c>
      <c r="V106" s="287" t="str">
        <f aca="false">IF(B106 &lt;&gt; "",IFERROR(IF(AVERAGE(R106,T106)&gt;=P$10,"Y","N"),""),"")</f>
        <v/>
      </c>
      <c r="W106" s="194" t="str">
        <f aca="false">IF(B106 &lt;&gt; "", IFERROR(IF(C$16 = "PRELIM", SUMIF('Database (LECTURE-RES-PRAC)'!D$14:AG$14, "CLO3", 'Database (LECTURE-RES-PRAC)'!D103:AG103) / 'Grade computation'!F$6, IF(C$16 = "MIDTERM", SUMIF('Database (LECTURE-RES-PRAC)'!AJ$14:BM$14, "CLO3", 'Database (LECTURE-RES-PRAC)'!AJ103:BM103) / 'Grade computation'!G$6, IF(C$16 = "FINAL", SUMIF('Database (LECTURE-RES-PRAC)'!BP$14:CS$14, "CLO3", 'Database (LECTURE-RES-PRAC)'!BP103:CS103) / 'Grade computation'!H$6,""))),""),"")</f>
        <v/>
      </c>
      <c r="X106" s="286" t="str">
        <f aca="false">IF(B106&lt;&gt;"",IF(W106="","",IF(W106&lt;0.5,1,IF(AND(W106&gt;=0.5,W106&lt;P$10),2,IF(W106&gt;=P$10,3)))),"")</f>
        <v/>
      </c>
      <c r="Y106" s="194" t="str">
        <f aca="false">IF(B106 &lt;&gt; "",IF(AND('PRINTABLE (per grading)'!H$16="EXAM", 'PRINTABLE (per grading)'!B$13="Prelim"), IF(ISERROR(SUMIF('Exam (LECTURE ONLY)'!D$20:M$20, "CLO3", 'Exam (LECTURE ONLY)'!D108:M108) / 'Exam (LECTURE ONLY)'!AL$8), "", SUMIF('Exam (LECTURE ONLY)'!D$20:M$20, "CLO3", 'Exam (LECTURE ONLY)'!D108:M108) /'Exam (LECTURE ONLY)'!AL$8),
IF(AND('PRINTABLE (per grading)'!H$16="EXAM", 'PRINTABLE (per grading)'!B$13="Midterm"), IF(ISERROR(SUMIF('Exam (LECTURE ONLY)'!O$20:X$20, "CLO3", 'Exam (LECTURE ONLY)'!O108:X108) / 'Exam (LECTURE ONLY)'!AM$8), "", SUMIF('Exam (LECTURE ONLY)'!O$20:X$20, "CLO3", 'Exam (LECTURE ONLY)'!O108:X108) / 'Exam (LECTURE ONLY)'!AM$8),
IF(AND('PRINTABLE (per grading)'!H$16="EXAM", 'PRINTABLE (per grading)'!B$13="Final"), IF(ISERROR(SUMIF('Exam (LECTURE ONLY)'!Z$20:AI$20, "CLO3", 'Exam (LECTURE ONLY)'!Z108:AI108) / 'Exam (LECTURE ONLY)'!AN$8), "", SUMIF('Exam (LECTURE ONLY)'!Z$20:AI$20, "CLO3", 'Exam (LECTURE ONLY)'!Z108:AI108) / 'Exam (LECTURE ONLY)'!AN$8),
IF(AND('PRINTABLE (per grading)'!H$16="OUTPUT", 'PRINTABLE (per grading)'!B$13="Prelim"), IF(ISERROR(SUMIF(OUTPUT!C$20:M$20, "CLO3", OUTPUT!C108:M108) / OUTPUT!AL$8), "", SUMIF(OUTPUT!C$20:M$20, "CLO3", OUTPUT!C108:M108) / OUTPUT!AL$8),
IF(AND('PRINTABLE (per grading)'!H$16="OUTPUT", 'PRINTABLE (per grading)'!B$13="Midterm"), IF(ISERROR(SUMIF(OUTPUT!O$20:Y$20, "CLO3", OUTPUT!O108:Y108) / OUTPUT!AM$8), "", SUMIF(OUTPUT!O$20:Y$20, "CLO3", OUTPUT!O108:Y108) / OUTPUT!AM$8),
IF(AND('PRINTABLE (per grading)'!H$16="OUTPUT", 'PRINTABLE (per grading)'!B$13="Final"), IF(ISERROR(SUMIF(OUTPUT!AA$20:AI$20, "CLO3", OUTPUT!AA108:AI108) / OUTPUT!AN$8), "", SUMIF(OUTPUT!AA$20:AI$20, "CLO3", OUTPUT!AA108:AI108) / OUTPUT!AN$8),
"" )))))),"")</f>
        <v/>
      </c>
      <c r="Z106" s="286" t="str">
        <f aca="false">IF(B106&lt;&gt;"",IF(Y106="","",IF(Y106&lt;0.5,1,IF(AND(Y106&gt;=0.5,Y106&lt;P$10),2,IF(Y106&gt;=P$10,3)))),"")</f>
        <v/>
      </c>
      <c r="AA106" s="287" t="str">
        <f aca="false">IF(B106 &lt;&gt; "",IFERROR(IF(AVERAGE(W106,Y106)&gt;=P$10,"Y","N"),""),"")</f>
        <v/>
      </c>
      <c r="AB106" s="194" t="str">
        <f aca="false">IF(B106 &lt;&gt; "", IFERROR(IF(C$16 = "PRELIM", SUMIF('Database (LECTURE-RES-PRAC)'!D$14:AG$14, "CLO4", 'Database (LECTURE-RES-PRAC)'!D103:AG103) / 'Grade computation'!F$7, IF(C$16 = "MIDTERM", SUMIF('Database (LECTURE-RES-PRAC)'!AJ$14:BM$14, "CLO4", 'Database (LECTURE-RES-PRAC)'!AJ103:BM103) / 'Grade computation'!G$7, IF(C$16 = "FINAL", SUMIF('Database (LECTURE-RES-PRAC)'!BP$14:CS$14, "CLO4", 'Database (LECTURE-RES-PRAC)'!BP103:CS103) / 'Grade computation'!H$7,""))),""),"")</f>
        <v/>
      </c>
      <c r="AC106" s="286" t="str">
        <f aca="false">IF(B106&lt;&gt;"",IF(AB106="","",IF(AB106&lt;0.5,1,IF(AND(AB106&gt;=0.5,AB106&lt;P$10),2,IF(AB106&gt;=P$10,3)))),"")</f>
        <v/>
      </c>
      <c r="AD106" s="194" t="str">
        <f aca="false">IF(B106 &lt;&gt; "",IF(AND('PRINTABLE (per grading)'!H$16="EXAM", 'PRINTABLE (per grading)'!B$13="Prelim"), IF(ISERROR(SUMIF('Exam (LECTURE ONLY)'!D$20:M$20, "CLO4", 'Exam (LECTURE ONLY)'!D108:M108) / 'Exam (LECTURE ONLY)'!AL$9), "", SUMIF('Exam (LECTURE ONLY)'!D$20:M$20, "CLO4", 'Exam (LECTURE ONLY)'!D108:M108) /'Exam (LECTURE ONLY)'!AL$9),
IF(AND('PRINTABLE (per grading)'!H$16="EXAM", 'PRINTABLE (per grading)'!B$13="Midterm"), IF(ISERROR(SUMIF('Exam (LECTURE ONLY)'!O$20:X$20, "CLO4", 'Exam (LECTURE ONLY)'!O108:X108) / 'Exam (LECTURE ONLY)'!AM$9), "", SUMIF('Exam (LECTURE ONLY)'!O$20:X$20, "CLO4", 'Exam (LECTURE ONLY)'!O108:X108) / 'Exam (LECTURE ONLY)'!AM$9),
IF(AND('PRINTABLE (per grading)'!H$16="EXAM", 'PRINTABLE (per grading)'!B$13="Final"), IF(ISERROR(SUMIF('Exam (LECTURE ONLY)'!Z$20:AI$20, "CLO4", 'Exam (LECTURE ONLY)'!Z108:AI108) / 'Exam (LECTURE ONLY)'!AN$9), "", SUMIF('Exam (LECTURE ONLY)'!Z$20:AI$20, "CLO4", 'Exam (LECTURE ONLY)'!Z108:AI108) / 'Exam (LECTURE ONLY)'!AN$9),
IF(AND('PRINTABLE (per grading)'!H$16="OUTPUT", 'PRINTABLE (per grading)'!B$13="Prelim"), IF(ISERROR(SUMIF(OUTPUT!C$20:M$20, "CLO4", OUTPUT!C108:M108) / OUTPUT!AL$9), "", SUMIF(OUTPUT!C$20:M$20, "CLO4", OUTPUT!C108:M108) / OUTPUT!AL$9),
IF(AND('PRINTABLE (per grading)'!H$16="OUTPUT", 'PRINTABLE (per grading)'!B$13="Midterm"), IF(ISERROR(SUMIF(OUTPUT!O$20:Y$20, "CLO4", OUTPUT!O108:Y108) / OUTPUT!AM$9), "", SUMIF(OUTPUT!O$20:Y$20, "CLO4", OUTPUT!O108:Y108) / OUTPUT!AM$9),
IF(AND('PRINTABLE (per grading)'!H$16="OUTPUT", 'PRINTABLE (per grading)'!B$13="Final"), IF(ISERROR(SUMIF(OUTPUT!AA$20:AI$20, "CLO4", OUTPUT!AA108:AI108) / OUTPUT!AN$9), "", SUMIF(OUTPUT!AA$20:AI$20, "CLO4", OUTPUT!AA108:AI108) / OUTPUT!AN$9),
"")))))),"")</f>
        <v/>
      </c>
      <c r="AE106" s="286" t="str">
        <f aca="false">IF(B106&lt;&gt;"",IF(AD106="","",IF(AD106&lt;0.5,1,IF(AND(AD106&gt;=0.5,AD106&lt;P$10),2,IF(AD106&gt;=P$10,3)))),"")</f>
        <v/>
      </c>
      <c r="AF106" s="287" t="str">
        <f aca="false">IF(B106 &lt;&gt; "",IFERROR(IF(AVERAGE(AB106,AD106)&gt;=P$10,"Y","N"),""),"")</f>
        <v/>
      </c>
      <c r="AG106" s="194" t="str">
        <f aca="false">IF(B106 &lt;&gt; "", IFERROR(IF(C$16 = "PRELIM", SUMIF('Database (LECTURE-RES-PRAC)'!D$14:AG$14, "CLO5", 'Database (LECTURE-RES-PRAC)'!D103:AG103) / 'Grade computation'!F$8, IF(C$16 = "MIDTERM", SUMIF('Database (LECTURE-RES-PRAC)'!AJ$14:BM$14, "CLO5", 'Database (LECTURE-RES-PRAC)'!AJ103:BM103) / 'Grade computation'!G$8, IF(C$16 = "FINAL", SUMIF('Database (LECTURE-RES-PRAC)'!BP$14:CS$14, "CLO5", 'Database (LECTURE-RES-PRAC)'!BP103:CS103) / 'Grade computation'!H$8,""))),""),"")</f>
        <v/>
      </c>
      <c r="AH106" s="286" t="str">
        <f aca="false">IF(B106&lt;&gt;"",IF(AG106="","",IF(AG106&lt;0.5,1,IF(AND(AG106&gt;=0.5,AG106&lt;P$10),2,IF(AG106&gt;=P$10,3)))),"")</f>
        <v/>
      </c>
      <c r="AI106" s="194" t="str">
        <f aca="false">IF(B106 &lt;&gt; "",IF(AND('PRINTABLE (per grading)'!H$16="EXAM", 'PRINTABLE (per grading)'!B$13="Prelim"), IF(ISERROR(SUMIF('Exam (LECTURE ONLY)'!D$20:M$20, "CLO5", 'Exam (LECTURE ONLY)'!D108:M108) / 'Exam (LECTURE ONLY)'!AL$10), "", SUMIF('Exam (LECTURE ONLY)'!D$20:M$20, "CLO5", 'Exam (LECTURE ONLY)'!D108:M108) /'Exam (LECTURE ONLY)'!AL$10),
IF(AND('PRINTABLE (per grading)'!H$16="EXAM", 'PRINTABLE (per grading)'!B$13="Midterm"), IF(ISERROR(SUMIF('Exam (LECTURE ONLY)'!O$20:X$20, "CLO5", 'Exam (LECTURE ONLY)'!O108:X108) / 'Exam (LECTURE ONLY)'!AM$10), "", SUMIF('Exam (LECTURE ONLY)'!O$20:X$20, "CLO5", 'Exam (LECTURE ONLY)'!O108:X108) / 'Exam (LECTURE ONLY)'!AM$10),
IF(AND('PRINTABLE (per grading)'!H$16="EXAM", 'PRINTABLE (per grading)'!B$13="Final"), IF(ISERROR(SUMIF('Exam (LECTURE ONLY)'!Z$20:AI$20, "CLO5", 'Exam (LECTURE ONLY)'!Z108:AI108) / 'Exam (LECTURE ONLY)'!AN$10), "", SUMIF('Exam (LECTURE ONLY)'!Z$20:AI$20, "CLO5", 'Exam (LECTURE ONLY)'!Z108:AI108) / 'Exam (LECTURE ONLY)'!AN$10),
IF(AND('PRINTABLE (per grading)'!H$16="OUTPUT", 'PRINTABLE (per grading)'!B$13="Prelim"), IF(ISERROR(SUMIF(OUTPUT!C$20:M$20, "CLO5", OUTPUT!C108:M108) / OUTPUT!AL$10), "", SUMIF(OUTPUT!C$20:M$20, "CLO5", OUTPUT!C108:M108) / OUTPUT!AL$10),
IF(AND('PRINTABLE (per grading)'!H$16="OUTPUT", 'PRINTABLE (per grading)'!B$13="Midterm"), IF(ISERROR(SUMIF(OUTPUT!O$20:Y$20, "CLO5", OUTPUT!O108:Y108) / OUTPUT!AM$10), "", SUMIF(OUTPUT!O$20:Y$20, "CLO5", OUTPUT!O108:Y108) / OUTPUT!AM$10),
IF(AND('PRINTABLE (per grading)'!H$16="OUTPUT", 'PRINTABLE (per grading)'!B$13="Final"), IF(ISERROR(SUMIF(OUTPUT!AA$20:AI$20, "CLO5", OUTPUT!AA108:AI108) / OUTPUT!AN$10), "", SUMIF(OUTPUT!AA$20:AI$20, "CLO5", OUTPUT!AA108:AI108) / OUTPUT!AN$10),
"")))))),"")</f>
        <v/>
      </c>
      <c r="AJ106" s="286" t="str">
        <f aca="false">IF(B106&lt;&gt;"",IF(AI106="","",IF(AI106&lt;0.5,1,IF(AND(AI106&gt;=0.5,AI106&lt;P$10),2,IF(AI106&gt;=P$10,3)))),"")</f>
        <v/>
      </c>
      <c r="AK106" s="287" t="str">
        <f aca="false">IF(B106 &lt;&gt; "",IFERROR(IF(AVERAGE(AG106,AI106)&gt;=P$10,"Y","N"),""),"")</f>
        <v/>
      </c>
      <c r="AL106" s="194" t="str">
        <f aca="false">IF(B106 &lt;&gt; "", IFERROR(IF(C$16 = "PRELIM", SUMIF('Database (LECTURE-RES-PRAC)'!D$14:AG$14, "CLO6", 'Database (LECTURE-RES-PRAC)'!D103:AG103) / 'Grade computation'!F$9, IF(C$16 = "MIDTERM", SUMIF('Database (LECTURE-RES-PRAC)'!AJ$14:BM$14, "CLO6", 'Database (LECTURE-RES-PRAC)'!AJ103:BM103) / 'Grade computation'!G$9, IF(C$16 = "FINAL", SUMIF('Database (LECTURE-RES-PRAC)'!BP$14:CS$14, "CLO6", 'Database (LECTURE-RES-PRAC)'!BP103:CS103) / 'Grade computation'!H$9,""))),""),"")</f>
        <v/>
      </c>
      <c r="AM106" s="286" t="str">
        <f aca="false">IF(B106&lt;&gt;"",IF(AL106="","",IF(AL106&lt;0.5,1,IF(AND(AL106&gt;=0.5,AL106&lt;P$10),2,IF(AL106&gt;=P$10,3)))),"")</f>
        <v/>
      </c>
      <c r="AN106" s="194" t="str">
        <f aca="false">IF(B106 &lt;&gt; "",IF(AND('PRINTABLE (per grading)'!H$16="EXAM", 'PRINTABLE (per grading)'!B$13="Prelim"), IF(ISERROR(SUMIF('Exam (LECTURE ONLY)'!D$20:M$20, "CLO6", 'Exam (LECTURE ONLY)'!D108:M108) / 'Exam (LECTURE ONLY)'!AL$11), "", SUMIF('Exam (LECTURE ONLY)'!D$20:M$20, "CLO6", 'Exam (LECTURE ONLY)'!D108:M108) /'Exam (LECTURE ONLY)'!AL$11),
IF(AND('PRINTABLE (per grading)'!H$16="EXAM", 'PRINTABLE (per grading)'!B$13="Midterm"), IF(ISERROR(SUMIF('Exam (LECTURE ONLY)'!O$20:X$20, "CLO6", 'Exam (LECTURE ONLY)'!O108:X108) / 'Exam (LECTURE ONLY)'!AM$11), "", SUMIF('Exam (LECTURE ONLY)'!O$20:X$20, "CLO6", 'Exam (LECTURE ONLY)'!O108:X108) / 'Exam (LECTURE ONLY)'!AM$11),
IF(AND('PRINTABLE (per grading)'!H$16="EXAM", 'PRINTABLE (per grading)'!B$13="Final"), IF(ISERROR(SUMIF('Exam (LECTURE ONLY)'!Z$20:AI$20, "CLO6", 'Exam (LECTURE ONLY)'!Z108:AI108) / 'Exam (LECTURE ONLY)'!AN$11), "", SUMIF('Exam (LECTURE ONLY)'!Z$20:AI$20, "CLO6", 'Exam (LECTURE ONLY)'!Z108:AI108) / 'Exam (LECTURE ONLY)'!AN$11),
IF(AND('PRINTABLE (per grading)'!H$16="OUTPUT", 'PRINTABLE (per grading)'!B$13="Prelim"), IF(ISERROR(SUMIF(OUTPUT!C$20:M$20, "CLO6", OUTPUT!C108:M108) / OUTPUT!AL$11), "", SUMIF(OUTPUT!C$20:M$20, "CLO6", OUTPUT!C108:M108) / OUTPUT!AL$11),
IF(AND('PRINTABLE (per grading)'!H$16="OUTPUT", 'PRINTABLE (per grading)'!B$13="Midterm"), IF(ISERROR(SUMIF(OUTPUT!O$20:Y$20, "CLO6", OUTPUT!O108:Y108) / OUTPUT!AM$11), "", SUMIF(OUTPUT!O$20:Y$20, "CLO6", OUTPUT!O108:Y108) / OUTPUT!AM$11),
IF(AND('PRINTABLE (per grading)'!H$16="OUTPUT", 'PRINTABLE (per grading)'!B$13="Final"), IF(ISERROR(SUMIF(OUTPUT!AA$20:AI$20, "CLO6", OUTPUT!AA108:AI108) / OUTPUT!AN$11), "", SUMIF(OUTPUT!AA$20:AI$20, "CLO6", OUTPUT!AA108:AI108) / OUTPUT!AN$11),
"")))))),"")</f>
        <v/>
      </c>
      <c r="AO106" s="286" t="str">
        <f aca="false">IF(B106&lt;&gt;"",IF(AN106="","",IF(AN106&lt;0.5,1,IF(AND(AN106&gt;=0.5,AN106&lt;P$10),2,IF(AN106&gt;=P$10,3)))),"")</f>
        <v/>
      </c>
      <c r="AP106" s="287" t="str">
        <f aca="false">IF(B106 &lt;&gt; "",IFERROR(IF(AVERAGE(AL106,AN106)&gt;=P$10,"Y","N"),""),"")</f>
        <v/>
      </c>
      <c r="AQ106" s="194" t="str">
        <f aca="false">IF(B106 &lt;&gt; "", IFERROR(IF(C$16 = "PRELIM", SUMIF('Database (LECTURE-RES-PRAC)'!D$14:AG$14, "CLO7", 'Database (LECTURE-RES-PRAC)'!D103:AG103) / 'Grade computation'!F$10, IF(C$16 = "MIDTERM", SUMIF('Database (LECTURE-RES-PRAC)'!AJ$14:BM$14, "CLO7", 'Database (LECTURE-RES-PRAC)'!AJ103:BM103) / 'Grade computation'!G$10, IF(C$16 = "FINAL", SUMIF('Database (LECTURE-RES-PRAC)'!BP$14:CS$14, "CLO7", 'Database (LECTURE-RES-PRAC)'!BP103:CS103) / 'Grade computation'!H$10,""))),""),"")</f>
        <v/>
      </c>
      <c r="AR106" s="286" t="str">
        <f aca="false">IF(B106&lt;&gt;"",IF(AQ106="","",IF(AQ106&lt;0.5,1,IF(AND(AQ106&gt;=0.5,AQ106&lt;P$10),2,IF(AQ106&gt;=P$10,3)))),"")</f>
        <v/>
      </c>
      <c r="AS106" s="194" t="str">
        <f aca="false">IF(B106 &lt;&gt; "",IF(AND('PRINTABLE (per grading)'!H$16="EXAM", 'PRINTABLE (per grading)'!B$13="Prelim"), IF(ISERROR(SUMIF('Exam (LECTURE ONLY)'!D$20:M$20, "CLO7", 'Exam (LECTURE ONLY)'!D108:M108) / 'Exam (LECTURE ONLY)'!AL$12), "", SUMIF('Exam (LECTURE ONLY)'!D$20:M$20, "CLO7", 'Exam (LECTURE ONLY)'!D108:M108) /'Exam (LECTURE ONLY)'!AL$12),
IF(AND('PRINTABLE (per grading)'!H$16="EXAM", 'PRINTABLE (per grading)'!B$13="Midterm"), IF(ISERROR(SUMIF('Exam (LECTURE ONLY)'!O$20:X$20, "CLO7", 'Exam (LECTURE ONLY)'!O108:X108) / 'Exam (LECTURE ONLY)'!AM$12), "", SUMIF('Exam (LECTURE ONLY)'!O$20:X$20, "CLO7", 'Exam (LECTURE ONLY)'!O108:X108) / 'Exam (LECTURE ONLY)'!AM$12),
IF(AND('PRINTABLE (per grading)'!H$16="EXAM", 'PRINTABLE (per grading)'!B$13="Final"), IF(ISERROR(SUMIF('Exam (LECTURE ONLY)'!Z$20:AI$20, "CLO7", 'Exam (LECTURE ONLY)'!Z108:AI108) / 'Exam (LECTURE ONLY)'!AN$12), "", SUMIF('Exam (LECTURE ONLY)'!Z$20:AI$20, "CLO7", 'Exam (LECTURE ONLY)'!Z108:AI108) / 'Exam (LECTURE ONLY)'!AN$12),
IF(AND('PRINTABLE (per grading)'!H$16="OUTPUT", 'PRINTABLE (per grading)'!B$13="Prelim"), IF(ISERROR(SUMIF(OUTPUT!C$20:M$20, "CLO7", OUTPUT!C108:M108) / OUTPUT!AL$12), "", SUMIF(OUTPUT!C$20:M$20, "CLO7", OUTPUT!C108:M108) / OUTPUT!AL$12),
IF(AND('PRINTABLE (per grading)'!H$16="OUTPUT", 'PRINTABLE (per grading)'!B$13="Midterm"), IF(ISERROR(SUMIF(OUTPUT!O$20:Y$20, "CLO7", OUTPUT!O108:Y108) / OUTPUT!AM$12), "", SUMIF(OUTPUT!O$20:Y$20, "CLO7", OUTPUT!O108:Y108) / OUTPUT!AM$12),
IF(AND('PRINTABLE (per grading)'!H$16="OUTPUT", 'PRINTABLE (per grading)'!B$13="Final"), IF(ISERROR(SUMIF(OUTPUT!AA$20:AI$20, "CLO7", OUTPUT!AA108:AI108) / OUTPUT!AN$12), "", SUMIF(OUTPUT!AA$20:AI$20, "CLO7", OUTPUT!AA108:AI108) / OUTPUT!AN$12),
"")))))),"")</f>
        <v/>
      </c>
      <c r="AT106" s="286" t="str">
        <f aca="false">IF(B106&lt;&gt;"",IF(AS106="","",IF(AS106&lt;0.5,1,IF(AND(AS106&gt;=0.5,AS106&lt;P$10),2,IF(AS106&gt;=P$10,3)))),"")</f>
        <v/>
      </c>
      <c r="AU106" s="287" t="str">
        <f aca="false">IF(B106 &lt;&gt; "",IFERROR(IF(AVERAGE(AQ106,AS106)&gt;=P$10,"Y","N"),""),"")</f>
        <v/>
      </c>
      <c r="AV106" s="194" t="str">
        <f aca="false">IF(B106 &lt;&gt; "", IFERROR(IF(C$16 = "PRELIM", SUMIF('Database (LECTURE-RES-PRAC)'!D$14:AG$14, "CLO8", 'Database (LECTURE-RES-PRAC)'!D103:AG103) / 'Grade computation'!F$11, IF(C$16 = "MIDTERM", SUMIF('Database (LECTURE-RES-PRAC)'!AJ$14:BM$14, "CLO8", 'Database (LECTURE-RES-PRAC)'!AJ103:BM103) / 'Grade computation'!G$11, IF(C$16 = "FINAL", SUMIF('Database (LECTURE-RES-PRAC)'!BP$14:CS$14, "CLO8", 'Database (LECTURE-RES-PRAC)'!BP103:CS103) / 'Grade computation'!H$11,""))),""),"")</f>
        <v/>
      </c>
      <c r="AW106" s="286" t="str">
        <f aca="false">IF(B106&lt;&gt;"",IF(AV106="","",IF(AV106&lt;0.5,1,IF(AND(AV106&gt;=0.5,AV106&lt;P$10),2,IF(AV106&gt;=P$10,3)))),"")</f>
        <v/>
      </c>
      <c r="AX106" s="194" t="str">
        <f aca="false">IF(B106 &lt;&gt; "",IF(AND('PRINTABLE (per grading)'!H$16="EXAM", 'PRINTABLE (per grading)'!B$13="Prelim"), IF(ISERROR(SUMIF('Exam (LECTURE ONLY)'!D$20:M$20, "CLO8", 'Exam (LECTURE ONLY)'!D108:M108) / 'Exam (LECTURE ONLY)'!AL$13), "", SUMIF('Exam (LECTURE ONLY)'!D$20:M$20, "CLO8", 'Exam (LECTURE ONLY)'!D108:M108) /'Exam (LECTURE ONLY)'!AL$13),
IF(AND('PRINTABLE (per grading)'!H$16="EXAM", 'PRINTABLE (per grading)'!B$13="Midterm"), IF(ISERROR(SUMIF('Exam (LECTURE ONLY)'!O$20:X$20, "CLO8", 'Exam (LECTURE ONLY)'!O108:X108) / 'Exam (LECTURE ONLY)'!AM$13), "", SUMIF('Exam (LECTURE ONLY)'!O$20:X$20, "CLO8", 'Exam (LECTURE ONLY)'!O108:X108) / 'Exam (LECTURE ONLY)'!AM$13),
IF(AND('PRINTABLE (per grading)'!H$16="EXAM", 'PRINTABLE (per grading)'!B$13="Final"), IF(ISERROR(SUMIF('Exam (LECTURE ONLY)'!Z$20:AI$20, "CLO8", 'Exam (LECTURE ONLY)'!Z108:AI108) / 'Exam (LECTURE ONLY)'!AN$13), "", SUMIF('Exam (LECTURE ONLY)'!Z$20:AI$20, "CLO8", 'Exam (LECTURE ONLY)'!Z108:AI108) / 'Exam (LECTURE ONLY)'!AN$13),
IF(AND('PRINTABLE (per grading)'!H$16="OUTPUT", 'PRINTABLE (per grading)'!B$13="Prelim"), IF(ISERROR(SUMIF(OUTPUT!C$20:M$20, "CLO8", OUTPUT!C108:M108) / OUTPUT!AL$13), "", SUMIF(OUTPUT!C$20:M$20, "CLO8", OUTPUT!C108:M108) / OUTPUT!AL$13),
IF(AND('PRINTABLE (per grading)'!H$16="OUTPUT", 'PRINTABLE (per grading)'!B$13="Midterm"), IF(ISERROR(SUMIF(OUTPUT!O$20:Y$20, "CLO8", OUTPUT!O108:Y108) / OUTPUT!AM$13), "", SUMIF(OUTPUT!O$20:Y$20, "CLO8", OUTPUT!O108:Y108) / OUTPUT!AM$13),
IF(AND('PRINTABLE (per grading)'!H$16="OUTPUT", 'PRINTABLE (per grading)'!B$13="Final"), IF(ISERROR(SUMIF(OUTPUT!AA$20:AI$20, "CLO8", OUTPUT!AA108:AI108) / OUTPUT!AN$13), "", SUMIF(OUTPUT!AA$20:AI$20, "CLO8", OUTPUT!AA108:AI108) / OUTPUT!AN$13),
"")))))),"")</f>
        <v/>
      </c>
      <c r="AY106" s="286" t="str">
        <f aca="false">IF(B106&lt;&gt;"",IF(AX106="","",IF(AX106&lt;0.5,1,IF(AND(AX106&gt;=0.5,AX106&lt;P$10),2,IF(AX106&gt;=P$10,3)))),"")</f>
        <v/>
      </c>
      <c r="AZ106" s="287" t="str">
        <f aca="false">IF(B106 &lt;&gt; "",IFERROR(IF(AVERAGE(AV106,AX106)&gt;=P$10,"Y","N"),""),"")</f>
        <v/>
      </c>
      <c r="BA106" s="194" t="str">
        <f aca="false">IF(B106 &lt;&gt; "", IFERROR(IF(C$16 = "PRELIM", SUMIF('Database (LECTURE-RES-PRAC)'!D$14:AG$14, "CLO9", 'Database (LECTURE-RES-PRAC)'!D103:AG103) / 'Grade computation'!F$12, IF(C$16 = "MIDTERM", SUMIF('Database (LECTURE-RES-PRAC)'!AJ$14:BM$14, "CLO9", 'Database (LECTURE-RES-PRAC)'!AJ103:BM103) / 'Grade computation'!G$12, IF(C$16 = "FINAL", SUMIF('Database (LECTURE-RES-PRAC)'!BP$14:CS$14, "CLO9", 'Database (LECTURE-RES-PRAC)'!BP103:CS103) / 'Grade computation'!H$12,""))),""),"")</f>
        <v/>
      </c>
      <c r="BB106" s="286" t="str">
        <f aca="false">IF(B106&lt;&gt;"",IF(BA106="","",IF(BA106&lt;0.5,1,IF(AND(BA106&gt;=0.5,BA106&lt;P$10),2,IF(BA106&gt;=P$10,3)))),"")</f>
        <v/>
      </c>
      <c r="BC106" s="194" t="str">
        <f aca="false">IF(B106 &lt;&gt; "",IF(AND('PRINTABLE (per grading)'!H$16="EXAM", 'PRINTABLE (per grading)'!B$13="Prelim"), IF(ISERROR(SUMIF('Exam (LECTURE ONLY)'!D$20:M$20, "CLO9", 'Exam (LECTURE ONLY)'!D108:M108) / 'Exam (LECTURE ONLY)'!AL$14), "", SUMIF('Exam (LECTURE ONLY)'!D$20:M$20, "CLO9", 'Exam (LECTURE ONLY)'!D108:M108) /'Exam (LECTURE ONLY)'!AL$14),
IF(AND('PRINTABLE (per grading)'!H$16="EXAM", 'PRINTABLE (per grading)'!B$13="Midterm"), IF(ISERROR(SUMIF('Exam (LECTURE ONLY)'!O$20:X$20, "CLO9", 'Exam (LECTURE ONLY)'!O108:X108) / 'Exam (LECTURE ONLY)'!AM$14), "", SUMIF('Exam (LECTURE ONLY)'!O$20:X$20, "CLO9", 'Exam (LECTURE ONLY)'!O108:X108) / 'Exam (LECTURE ONLY)'!AM$14),
IF(AND('PRINTABLE (per grading)'!H$16="EXAM", 'PRINTABLE (per grading)'!B$13="Final"), IF(ISERROR(SUMIF('Exam (LECTURE ONLY)'!Z$20:AI$20, "CLO9", 'Exam (LECTURE ONLY)'!Z108:AI108) / 'Exam (LECTURE ONLY)'!AN$14), "", SUMIF('Exam (LECTURE ONLY)'!Z$20:AI$20, "CLO9", 'Exam (LECTURE ONLY)'!Z108:AI108) / 'Exam (LECTURE ONLY)'!AN$14),
IF(AND('PRINTABLE (per grading)'!H$16="OUTPUT", 'PRINTABLE (per grading)'!B$13="Prelim"), IF(ISERROR(SUMIF(OUTPUT!C$20:M$20, "CLO9", OUTPUT!C108:M108) / OUTPUT!AL$14), "", SUMIF(OUTPUT!C$20:M$20, "CLO9", OUTPUT!C108:M108) / OUTPUT!AL$14),
IF(AND('PRINTABLE (per grading)'!H$16="OUTPUT", 'PRINTABLE (per grading)'!B$13="Midterm"), IF(ISERROR(SUMIF(OUTPUT!O$20:Y$20, "CLO9", OUTPUT!O108:Y108) / OUTPUT!AM$14), "", SUMIF(OUTPUT!O$20:Y$20, "CLO9", OUTPUT!O108:Y108) / OUTPUT!AM$14),
IF(AND('PRINTABLE (per grading)'!H$16="OUTPUT", 'PRINTABLE (per grading)'!B$13="Final"), IF(ISERROR(SUMIF(OUTPUT!AA$20:AI$20, "CLO9", OUTPUT!AA108:AI108) / OUTPUT!AN$14), "", SUMIF(OUTPUT!AA$20:AI$20, "CLO9", OUTPUT!AA108:AI108) / OUTPUT!AN$14),
"")))))),"")</f>
        <v/>
      </c>
      <c r="BD106" s="286" t="str">
        <f aca="false">IF(B106&lt;&gt;"",IF(BC106="","",IF(BC106&lt;0.5,1,IF(AND(BC106&gt;=0.5,BC106&lt;P$10),2,IF(BC106&gt;=P$10,3)))),"")</f>
        <v/>
      </c>
      <c r="BE106" s="287" t="str">
        <f aca="false">IF(B106 &lt;&gt; "",IFERROR(IF(AVERAGE(BA106,BC106)&gt;=P$10,"Y","N"),""),"")</f>
        <v/>
      </c>
      <c r="BF106" s="194" t="str">
        <f aca="false">IF(B106 &lt;&gt; "", IFERROR(IF(C$16 = "PRELIM", SUMIF('Database (LECTURE-RES-PRAC)'!D$14:AG$14, "CLO10", 'Database (LECTURE-RES-PRAC)'!D103:AG103) / 'Grade computation'!F$13, IF(C$16 = "MIDTERM", SUMIF('Database (LECTURE-RES-PRAC)'!AJ$14:BM$14, "CLO10", 'Database (LECTURE-RES-PRAC)'!AJ103:BM103) / 'Grade computation'!G$13, IF(C$16 = "FINAL", SUMIF('Database (LECTURE-RES-PRAC)'!BP$14:CS$14, "CLO10", 'Database (LECTURE-RES-PRAC)'!BP103:CS103) / 'Grade computation'!H$13,""))),""),"")</f>
        <v/>
      </c>
      <c r="BG106" s="286" t="str">
        <f aca="false">IF(B106&lt;&gt;"",IF(BF106="","",IF(BF106&lt;0.5,1,IF(AND(BF106&gt;=0.5,BF106&lt;P$10),2,IF(BF106&gt;=P$10,3)))),"")</f>
        <v/>
      </c>
      <c r="BH106" s="194" t="str">
        <f aca="false">IF(B106 &lt;&gt; "",IF(AND('PRINTABLE (per grading)'!H$16="EXAM", 'PRINTABLE (per grading)'!B$13="Prelim"), IF(ISERROR(SUMIF('Exam (LECTURE ONLY)'!D$20:M$20, "CLO10", 'Exam (LECTURE ONLY)'!D108:M108) / 'Exam (LECTURE ONLY)'!AL$15), "", SUMIF('Exam (LECTURE ONLY)'!D$20:M$20, "CLO10", 'Exam (LECTURE ONLY)'!D108:M108) /'Exam (LECTURE ONLY)'!AL$15),
IF(AND('PRINTABLE (per grading)'!H$16="EXAM", 'PRINTABLE (per grading)'!B$13="Midterm"), IF(ISERROR(SUMIF('Exam (LECTURE ONLY)'!O$20:X$20, "CLO10", 'Exam (LECTURE ONLY)'!O108:X108) / 'Exam (LECTURE ONLY)'!AM$15), "", SUMIF('Exam (LECTURE ONLY)'!O$20:X$20, "CLO10", 'Exam (LECTURE ONLY)'!O108:X108) / 'Exam (LECTURE ONLY)'!AM$15),
IF(AND('PRINTABLE (per grading)'!H$16="EXAM", 'PRINTABLE (per grading)'!B$13="Final"), IF(ISERROR(SUMIF('Exam (LECTURE ONLY)'!Z$20:AI$20, "CLO10", 'Exam (LECTURE ONLY)'!Z108:AI108) / 'Exam (LECTURE ONLY)'!AN$15), "", SUMIF('Exam (LECTURE ONLY)'!Z$20:AI$20, "CLO10", 'Exam (LECTURE ONLY)'!Z108:AI108) / 'Exam (LECTURE ONLY)'!AN$15),
IF(AND('PRINTABLE (per grading)'!H$16="OUTPUT", 'PRINTABLE (per grading)'!B$13="Prelim"), IF(ISERROR(SUMIF(OUTPUT!C$20:M$20, "CLO10", OUTPUT!C108:M108) / OUTPUT!AL$15), "", SUMIF(OUTPUT!C$20:M$20, "CLO10", OUTPUT!C108:M108) / OUTPUT!AL$15),
IF(AND('PRINTABLE (per grading)'!H$16="OUTPUT", 'PRINTABLE (per grading)'!B$13="Midterm"), IF(ISERROR(SUMIF(OUTPUT!O$20:Y$20, "CLO10", OUTPUT!O108:Y108) / OUTPUT!AM$15), "", SUMIF(OUTPUT!O$20:Y$20, "CLO10", OUTPUT!O108:Y108) / OUTPUT!AM$15),
IF(AND('PRINTABLE (per grading)'!H$16="OUTPUT", 'PRINTABLE (per grading)'!B$13="Final"), IF(ISERROR(SUMIF(OUTPUT!AA$20:AI$20, "CLO10", OUTPUT!AA108:AI108) / OUTPUT!AN$15), "", SUMIF(OUTPUT!AA$20:AI$20, "CLO10", OUTPUT!AA108:AI108) / OUTPUT!AN$15),
"")))))),"")</f>
        <v/>
      </c>
      <c r="BI106" s="286" t="str">
        <f aca="false">IF(B106&lt;&gt;"",IF(BH106="","",IF(BH106&lt;0.5,1,IF(AND(BH106&gt;=0.5,BH106&lt;P$10),2,IF(BH106&gt;=P$10,3)))),"")</f>
        <v/>
      </c>
      <c r="BJ106" s="287" t="str">
        <f aca="false">IF(B106 &lt;&gt; "",IFERROR(IF(AVERAGE(BF106,BH106)&gt;=P$10,"Y","N"),""),"")</f>
        <v/>
      </c>
      <c r="BK106" s="8"/>
    </row>
    <row r="107" customFormat="false" ht="19.5" hidden="false" customHeight="true" outlineLevel="0" collapsed="false">
      <c r="A107" s="183" t="str">
        <f aca="false">IF(ISBLANK('Database (LECTURE-RES-PRAC)'!A104),"",'Database (LECTURE-RES-PRAC)'!A104)</f>
        <v/>
      </c>
      <c r="B107" s="184" t="str">
        <f aca="false">IF(ISBLANK('Database (LECTURE-RES-PRAC)'!B104),"",'Database (LECTURE-RES-PRAC)'!B104)</f>
        <v/>
      </c>
      <c r="C107" s="230" t="str">
        <f aca="false">IF(B107&lt;&gt;"",IF(C$16="PRELIM",'Grade computation'!C107, IF(C$16="MIDTERM",'Grade computation'!K107, IF(C$16="FINAL",'Grade computation'!S107,""))),"")</f>
        <v/>
      </c>
      <c r="D107" s="231" t="str">
        <f aca="false">IF(B107&lt;&gt;"",IFERROR(IF(B$11="80-20", (((C107/C$19)*X$6)+X$7)*D$18, IF(B$11="60-40", (((C107/C$19)*Y$6)+Y$7)*D$18, 0)),0),"")</f>
        <v/>
      </c>
      <c r="E107" s="230" t="str">
        <f aca="false">IF(B107&lt;&gt;"", IF(C$16="PRELIM",'Grade computation'!E107, IF(C$16="MIDTERM",'Grade computation'!M107, IF(C$16="FINAL",'Grade computation'!U107,""))),"")</f>
        <v/>
      </c>
      <c r="F107" s="232" t="str">
        <f aca="false">IF(B107&lt;&gt;"",IFERROR(IF(B$11="80-20", (((E107/E$19)*X$6)+X$7)*F$18, IF(B$11="60-40", (((E107/E$19)*Y$6)+Y$7)*F$18, 0)),0),"")</f>
        <v/>
      </c>
      <c r="G107" s="233" t="str">
        <f aca="false">IF(B107&lt;&gt;"",IFERROR((D107+F107),0),"")</f>
        <v/>
      </c>
      <c r="H107" s="234" t="str">
        <f aca="false">IF(B107&lt;&gt;"",IF(C$16="PRELIM", 'Grade computation'!H107, IF(C$16="MIDTERM", 'Grade computation'!P107, IF(C$16="FINAL",'Grade computation'!X107, ""))),"")</f>
        <v/>
      </c>
      <c r="I107" s="233" t="str">
        <f aca="false">IF(B107&lt;&gt;"",IFERROR(IF(B$11="80-20", (((H107/H$19)*X$6)+X$7)*I$19, IF(B$11="60-40", (((H107/H$19)*Y$6)+Y$7)*I$19, 0)),0),"")</f>
        <v/>
      </c>
      <c r="J107" s="237" t="str">
        <f aca="false">IFERROR((G107+I107),"")</f>
        <v/>
      </c>
      <c r="K107" s="183" t="str">
        <f aca="false">IFERROR(IF(J107="","",IF(J107&gt;=75,"PASSED","FAILED")),"")</f>
        <v/>
      </c>
      <c r="L107" s="183"/>
      <c r="M107" s="194" t="str">
        <f aca="false">IF(B107 &lt;&gt; "", IFERROR(IF(C$16 = "PRELIM", SUMIF('Database (LECTURE-RES-PRAC)'!D$14:AG$14, "CLO1", 'Database (LECTURE-RES-PRAC)'!D104:AG104) / 'Grade computation'!F$4, IF(C$16 = "MIDTERM", SUMIF('Database (LECTURE-RES-PRAC)'!AJ$14:BM$14, "CLO1", 'Database (LECTURE-RES-PRAC)'!AJ104:BM104) / 'Grade computation'!G$4, IF(C$16 = "FINAL", SUMIF('Database (LECTURE-RES-PRAC)'!BP$14:CS$14, "CLO1", 'Database (LECTURE-RES-PRAC)'!BP104:CS104) / 'Grade computation'!H$4,""))),""),"")</f>
        <v/>
      </c>
      <c r="N107" s="286" t="str">
        <f aca="false">IF(B107&lt;&gt;"",IF(M107="","",IF(M107&lt;0.5,1,IF(AND(M107&gt;=0.5,M107&lt;P$10),2,IF(M107&gt;=P$10,3)))),"")</f>
        <v/>
      </c>
      <c r="O107" s="194" t="str">
        <f aca="false">IF(B107 &lt;&gt; "",IF(AND('PRINTABLE (per grading)'!H$16="EXAM", 'PRINTABLE (per grading)'!B$13="Prelim"), IF(ISERROR(SUMIF('Exam (LECTURE ONLY)'!D$20:M$20, "CLO1", 'Exam (LECTURE ONLY)'!D109:M109) / 'Exam (LECTURE ONLY)'!AL$6), "", SUMIF('Exam (LECTURE ONLY)'!D$20:M$20, "CLO1", 'Exam (LECTURE ONLY)'!D109:M109) /'Exam (LECTURE ONLY)'!AL$6),
IF(AND('PRINTABLE (per grading)'!H$16="EXAM", 'PRINTABLE (per grading)'!B$13="Midterm"), IF(ISERROR(SUMIF('Exam (LECTURE ONLY)'!O$20:X$20, "CLO1", 'Exam (LECTURE ONLY)'!O109:X109) / 'Exam (LECTURE ONLY)'!AM$6), "", SUMIF('Exam (LECTURE ONLY)'!O$20:X$20, "CLO1", 'Exam (LECTURE ONLY)'!O109:X109) / 'Exam (LECTURE ONLY)'!AM$6),
IF(AND('PRINTABLE (per grading)'!H$16="EXAM", 'PRINTABLE (per grading)'!B$13="Final"), IF(ISERROR(SUMIF('Exam (LECTURE ONLY)'!Z$20:AI$20, "CLO1", 'Exam (LECTURE ONLY)'!Z109:AI109) / 'Exam (LECTURE ONLY)'!AN$6), "", SUMIF('Exam (LECTURE ONLY)'!Z$20:AI$20, "CLO1", 'Exam (LECTURE ONLY)'!Z109:AI109) / 'Exam (LECTURE ONLY)'!AN$6),
IF(AND('PRINTABLE (per grading)'!H$16="OUTPUT", 'PRINTABLE (per grading)'!B$13="Prelim"), IF(ISERROR(SUMIF(OUTPUT!C$20:M$20, "CLO1", OUTPUT!C109:M109) / OUTPUT!AL$6), "", SUMIF(OUTPUT!C$20:M$20, "CLO1", OUTPUT!C109:M109) / OUTPUT!AL$6),
IF(AND('PRINTABLE (per grading)'!H$16="OUTPUT", 'PRINTABLE (per grading)'!B$13="Midterm"), IF(ISERROR(SUMIF(OUTPUT!O$20:Y$20, "CLO1", OUTPUT!O109:Y109) / OUTPUT!AM$6), "", SUMIF(OUTPUT!O$20:Y$20, "CLO1", OUTPUT!O109:Y109) / OUTPUT!AM$6),
IF(AND('PRINTABLE (per grading)'!H$16="OUTPUT", 'PRINTABLE (per grading)'!B$13="Final"), IF(ISERROR(SUMIF(OUTPUT!AA$20:AI$20, "CLO1", OUTPUT!AA109:AI109) / OUTPUT!AN$6), "", SUMIF(OUTPUT!AA$20:AI$20, "CLO1", OUTPUT!AA109:AI109) / OUTPUT!AN$6),
"")))))),"")</f>
        <v/>
      </c>
      <c r="P107" s="286" t="str">
        <f aca="false">IF(B107&lt;&gt;"",IF(O107="","",IF(O107&lt;0.5,1,IF(AND(O107&gt;=0.5,O107&lt;P$10),2,IF(O107&gt;=P$10,3)))),"")</f>
        <v/>
      </c>
      <c r="Q107" s="287" t="str">
        <f aca="false">IF(B107 &lt;&gt; "",IFERROR(IF(AVERAGE(M107,O107)&gt;=P$10,"Y","N"),""),"")</f>
        <v/>
      </c>
      <c r="R107" s="194" t="str">
        <f aca="false">IF(B107 &lt;&gt; "", IFERROR(IF(C$16 = "PRELIM", SUMIF('Database (LECTURE-RES-PRAC)'!D$14:AG$14, "CLO2", 'Database (LECTURE-RES-PRAC)'!D104:AG104) / 'Grade computation'!F$5, IF(C$16 = "MIDTERM", SUMIF('Database (LECTURE-RES-PRAC)'!AJ$14:BM$14, "CLO2", 'Database (LECTURE-RES-PRAC)'!AJ104:BM104) / 'Grade computation'!G$5, IF(C$16 = "FINAL", SUMIF('Database (LECTURE-RES-PRAC)'!BP$14:CS$14, "CLO2", 'Database (LECTURE-RES-PRAC)'!BP104:CS104) / 'Grade computation'!H$5,""))),""),"")</f>
        <v/>
      </c>
      <c r="S107" s="286" t="str">
        <f aca="false">IF(B107&lt;&gt;"",IF(R107="","",IF(R107&lt;0.5,1,IF(AND(R107&gt;=0.5,R107&lt;P$10),2,IF(R107&gt;=P$10,3)))),"")</f>
        <v/>
      </c>
      <c r="T107" s="194" t="str">
        <f aca="false">IF(B107 &lt;&gt; "",IF(AND('PRINTABLE (per grading)'!H$16="EXAM", 'PRINTABLE (per grading)'!B$13="Prelim"), IF(ISERROR(SUMIF('Exam (LECTURE ONLY)'!D$20:M$20, "CLO2", 'Exam (LECTURE ONLY)'!D109:M109) / 'Exam (LECTURE ONLY)'!AL$7), "", SUMIF('Exam (LECTURE ONLY)'!D$20:M$20, "CLO2", 'Exam (LECTURE ONLY)'!D109:M109) /'Exam (LECTURE ONLY)'!AL$7),
IF(AND('PRINTABLE (per grading)'!H$16="EXAM", 'PRINTABLE (per grading)'!B$13="Midterm"), IF(ISERROR(SUMIF('Exam (LECTURE ONLY)'!O$20:X$20, "CLO2", 'Exam (LECTURE ONLY)'!O109:X109) / 'Exam (LECTURE ONLY)'!AM$7), "", SUMIF('Exam (LECTURE ONLY)'!O$20:X$20, "CLO2", 'Exam (LECTURE ONLY)'!O109:X109) / 'Exam (LECTURE ONLY)'!AM$7),
IF(AND('PRINTABLE (per grading)'!H$16="EXAM", 'PRINTABLE (per grading)'!B$13="Final"), IF(ISERROR(SUMIF('Exam (LECTURE ONLY)'!Z$20:AI$20, "CLO2", 'Exam (LECTURE ONLY)'!Z109:AI109) / 'Exam (LECTURE ONLY)'!AN$7), "", SUMIF('Exam (LECTURE ONLY)'!Z$20:AI$20, "CLO2", 'Exam (LECTURE ONLY)'!Z109:AI109) / 'Exam (LECTURE ONLY)'!AN$7),
IF(AND('PRINTABLE (per grading)'!H$16="OUTPUT", 'PRINTABLE (per grading)'!B$13="Prelim"), IF(ISERROR(SUMIF(OUTPUT!C$20:M$20, "CLO2", OUTPUT!C109:M109) / OUTPUT!AL$7), "", SUMIF(OUTPUT!C$20:M$20, "CLO2", OUTPUT!C109:M109) / OUTPUT!AL$7),
IF(AND('PRINTABLE (per grading)'!H$16="OUTPUT", 'PRINTABLE (per grading)'!B$13="Midterm"), IF(ISERROR(SUMIF(OUTPUT!O$20:Y$20, "CLO2", OUTPUT!O109:Y109) / OUTPUT!AM$7), "", SUMIF(OUTPUT!O$20:Y$20, "CLO2", OUTPUT!O109:Y109) / OUTPUT!AM$7),
IF(AND('PRINTABLE (per grading)'!H$16="OUTPUT", 'PRINTABLE (per grading)'!B$13="Final"), IF(ISERROR(SUMIF(OUTPUT!AA$20:AI$20, "CLO2", OUTPUT!AA109:AI109) / OUTPUT!AN$7), "", SUMIF(OUTPUT!AA$20:AI$20, "CLO2", OUTPUT!AA109:AI109) / OUTPUT!AN$7),
"")))))),"")</f>
        <v/>
      </c>
      <c r="U107" s="286" t="str">
        <f aca="false">IF(B107&lt;&gt;"",IF(T107="","",IF(T107&lt;0.5,1,IF(AND(T107&gt;=0.5,T107&lt;P$10),2,IF(T107&gt;=P$10,3)))),"")</f>
        <v/>
      </c>
      <c r="V107" s="287" t="str">
        <f aca="false">IF(B107 &lt;&gt; "",IFERROR(IF(AVERAGE(R107,T107)&gt;=P$10,"Y","N"),""),"")</f>
        <v/>
      </c>
      <c r="W107" s="194" t="str">
        <f aca="false">IF(B107 &lt;&gt; "", IFERROR(IF(C$16 = "PRELIM", SUMIF('Database (LECTURE-RES-PRAC)'!D$14:AG$14, "CLO3", 'Database (LECTURE-RES-PRAC)'!D104:AG104) / 'Grade computation'!F$6, IF(C$16 = "MIDTERM", SUMIF('Database (LECTURE-RES-PRAC)'!AJ$14:BM$14, "CLO3", 'Database (LECTURE-RES-PRAC)'!AJ104:BM104) / 'Grade computation'!G$6, IF(C$16 = "FINAL", SUMIF('Database (LECTURE-RES-PRAC)'!BP$14:CS$14, "CLO3", 'Database (LECTURE-RES-PRAC)'!BP104:CS104) / 'Grade computation'!H$6,""))),""),"")</f>
        <v/>
      </c>
      <c r="X107" s="286" t="str">
        <f aca="false">IF(B107&lt;&gt;"",IF(W107="","",IF(W107&lt;0.5,1,IF(AND(W107&gt;=0.5,W107&lt;P$10),2,IF(W107&gt;=P$10,3)))),"")</f>
        <v/>
      </c>
      <c r="Y107" s="194" t="str">
        <f aca="false">IF(B107 &lt;&gt; "",IF(AND('PRINTABLE (per grading)'!H$16="EXAM", 'PRINTABLE (per grading)'!B$13="Prelim"), IF(ISERROR(SUMIF('Exam (LECTURE ONLY)'!D$20:M$20, "CLO3", 'Exam (LECTURE ONLY)'!D109:M109) / 'Exam (LECTURE ONLY)'!AL$8), "", SUMIF('Exam (LECTURE ONLY)'!D$20:M$20, "CLO3", 'Exam (LECTURE ONLY)'!D109:M109) /'Exam (LECTURE ONLY)'!AL$8),
IF(AND('PRINTABLE (per grading)'!H$16="EXAM", 'PRINTABLE (per grading)'!B$13="Midterm"), IF(ISERROR(SUMIF('Exam (LECTURE ONLY)'!O$20:X$20, "CLO3", 'Exam (LECTURE ONLY)'!O109:X109) / 'Exam (LECTURE ONLY)'!AM$8), "", SUMIF('Exam (LECTURE ONLY)'!O$20:X$20, "CLO3", 'Exam (LECTURE ONLY)'!O109:X109) / 'Exam (LECTURE ONLY)'!AM$8),
IF(AND('PRINTABLE (per grading)'!H$16="EXAM", 'PRINTABLE (per grading)'!B$13="Final"), IF(ISERROR(SUMIF('Exam (LECTURE ONLY)'!Z$20:AI$20, "CLO3", 'Exam (LECTURE ONLY)'!Z109:AI109) / 'Exam (LECTURE ONLY)'!AN$8), "", SUMIF('Exam (LECTURE ONLY)'!Z$20:AI$20, "CLO3", 'Exam (LECTURE ONLY)'!Z109:AI109) / 'Exam (LECTURE ONLY)'!AN$8),
IF(AND('PRINTABLE (per grading)'!H$16="OUTPUT", 'PRINTABLE (per grading)'!B$13="Prelim"), IF(ISERROR(SUMIF(OUTPUT!C$20:M$20, "CLO3", OUTPUT!C109:M109) / OUTPUT!AL$8), "", SUMIF(OUTPUT!C$20:M$20, "CLO3", OUTPUT!C109:M109) / OUTPUT!AL$8),
IF(AND('PRINTABLE (per grading)'!H$16="OUTPUT", 'PRINTABLE (per grading)'!B$13="Midterm"), IF(ISERROR(SUMIF(OUTPUT!O$20:Y$20, "CLO3", OUTPUT!O109:Y109) / OUTPUT!AM$8), "", SUMIF(OUTPUT!O$20:Y$20, "CLO3", OUTPUT!O109:Y109) / OUTPUT!AM$8),
IF(AND('PRINTABLE (per grading)'!H$16="OUTPUT", 'PRINTABLE (per grading)'!B$13="Final"), IF(ISERROR(SUMIF(OUTPUT!AA$20:AI$20, "CLO3", OUTPUT!AA109:AI109) / OUTPUT!AN$8), "", SUMIF(OUTPUT!AA$20:AI$20, "CLO3", OUTPUT!AA109:AI109) / OUTPUT!AN$8),
"" )))))),"")</f>
        <v/>
      </c>
      <c r="Z107" s="286" t="str">
        <f aca="false">IF(B107&lt;&gt;"",IF(Y107="","",IF(Y107&lt;0.5,1,IF(AND(Y107&gt;=0.5,Y107&lt;P$10),2,IF(Y107&gt;=P$10,3)))),"")</f>
        <v/>
      </c>
      <c r="AA107" s="287" t="str">
        <f aca="false">IF(B107 &lt;&gt; "",IFERROR(IF(AVERAGE(W107,Y107)&gt;=P$10,"Y","N"),""),"")</f>
        <v/>
      </c>
      <c r="AB107" s="194" t="str">
        <f aca="false">IF(B107 &lt;&gt; "", IFERROR(IF(C$16 = "PRELIM", SUMIF('Database (LECTURE-RES-PRAC)'!D$14:AG$14, "CLO4", 'Database (LECTURE-RES-PRAC)'!D104:AG104) / 'Grade computation'!F$7, IF(C$16 = "MIDTERM", SUMIF('Database (LECTURE-RES-PRAC)'!AJ$14:BM$14, "CLO4", 'Database (LECTURE-RES-PRAC)'!AJ104:BM104) / 'Grade computation'!G$7, IF(C$16 = "FINAL", SUMIF('Database (LECTURE-RES-PRAC)'!BP$14:CS$14, "CLO4", 'Database (LECTURE-RES-PRAC)'!BP104:CS104) / 'Grade computation'!H$7,""))),""),"")</f>
        <v/>
      </c>
      <c r="AC107" s="286" t="str">
        <f aca="false">IF(B107&lt;&gt;"",IF(AB107="","",IF(AB107&lt;0.5,1,IF(AND(AB107&gt;=0.5,AB107&lt;P$10),2,IF(AB107&gt;=P$10,3)))),"")</f>
        <v/>
      </c>
      <c r="AD107" s="194" t="str">
        <f aca="false">IF(B107 &lt;&gt; "",IF(AND('PRINTABLE (per grading)'!H$16="EXAM", 'PRINTABLE (per grading)'!B$13="Prelim"), IF(ISERROR(SUMIF('Exam (LECTURE ONLY)'!D$20:M$20, "CLO4", 'Exam (LECTURE ONLY)'!D109:M109) / 'Exam (LECTURE ONLY)'!AL$9), "", SUMIF('Exam (LECTURE ONLY)'!D$20:M$20, "CLO4", 'Exam (LECTURE ONLY)'!D109:M109) /'Exam (LECTURE ONLY)'!AL$9),
IF(AND('PRINTABLE (per grading)'!H$16="EXAM", 'PRINTABLE (per grading)'!B$13="Midterm"), IF(ISERROR(SUMIF('Exam (LECTURE ONLY)'!O$20:X$20, "CLO4", 'Exam (LECTURE ONLY)'!O109:X109) / 'Exam (LECTURE ONLY)'!AM$9), "", SUMIF('Exam (LECTURE ONLY)'!O$20:X$20, "CLO4", 'Exam (LECTURE ONLY)'!O109:X109) / 'Exam (LECTURE ONLY)'!AM$9),
IF(AND('PRINTABLE (per grading)'!H$16="EXAM", 'PRINTABLE (per grading)'!B$13="Final"), IF(ISERROR(SUMIF('Exam (LECTURE ONLY)'!Z$20:AI$20, "CLO4", 'Exam (LECTURE ONLY)'!Z109:AI109) / 'Exam (LECTURE ONLY)'!AN$9), "", SUMIF('Exam (LECTURE ONLY)'!Z$20:AI$20, "CLO4", 'Exam (LECTURE ONLY)'!Z109:AI109) / 'Exam (LECTURE ONLY)'!AN$9),
IF(AND('PRINTABLE (per grading)'!H$16="OUTPUT", 'PRINTABLE (per grading)'!B$13="Prelim"), IF(ISERROR(SUMIF(OUTPUT!C$20:M$20, "CLO4", OUTPUT!C109:M109) / OUTPUT!AL$9), "", SUMIF(OUTPUT!C$20:M$20, "CLO4", OUTPUT!C109:M109) / OUTPUT!AL$9),
IF(AND('PRINTABLE (per grading)'!H$16="OUTPUT", 'PRINTABLE (per grading)'!B$13="Midterm"), IF(ISERROR(SUMIF(OUTPUT!O$20:Y$20, "CLO4", OUTPUT!O109:Y109) / OUTPUT!AM$9), "", SUMIF(OUTPUT!O$20:Y$20, "CLO4", OUTPUT!O109:Y109) / OUTPUT!AM$9),
IF(AND('PRINTABLE (per grading)'!H$16="OUTPUT", 'PRINTABLE (per grading)'!B$13="Final"), IF(ISERROR(SUMIF(OUTPUT!AA$20:AI$20, "CLO4", OUTPUT!AA109:AI109) / OUTPUT!AN$9), "", SUMIF(OUTPUT!AA$20:AI$20, "CLO4", OUTPUT!AA109:AI109) / OUTPUT!AN$9),
"")))))),"")</f>
        <v/>
      </c>
      <c r="AE107" s="286" t="str">
        <f aca="false">IF(B107&lt;&gt;"",IF(AD107="","",IF(AD107&lt;0.5,1,IF(AND(AD107&gt;=0.5,AD107&lt;P$10),2,IF(AD107&gt;=P$10,3)))),"")</f>
        <v/>
      </c>
      <c r="AF107" s="287" t="str">
        <f aca="false">IF(B107 &lt;&gt; "",IFERROR(IF(AVERAGE(AB107,AD107)&gt;=P$10,"Y","N"),""),"")</f>
        <v/>
      </c>
      <c r="AG107" s="194" t="str">
        <f aca="false">IF(B107 &lt;&gt; "", IFERROR(IF(C$16 = "PRELIM", SUMIF('Database (LECTURE-RES-PRAC)'!D$14:AG$14, "CLO5", 'Database (LECTURE-RES-PRAC)'!D104:AG104) / 'Grade computation'!F$8, IF(C$16 = "MIDTERM", SUMIF('Database (LECTURE-RES-PRAC)'!AJ$14:BM$14, "CLO5", 'Database (LECTURE-RES-PRAC)'!AJ104:BM104) / 'Grade computation'!G$8, IF(C$16 = "FINAL", SUMIF('Database (LECTURE-RES-PRAC)'!BP$14:CS$14, "CLO5", 'Database (LECTURE-RES-PRAC)'!BP104:CS104) / 'Grade computation'!H$8,""))),""),"")</f>
        <v/>
      </c>
      <c r="AH107" s="286" t="str">
        <f aca="false">IF(B107&lt;&gt;"",IF(AG107="","",IF(AG107&lt;0.5,1,IF(AND(AG107&gt;=0.5,AG107&lt;P$10),2,IF(AG107&gt;=P$10,3)))),"")</f>
        <v/>
      </c>
      <c r="AI107" s="194" t="str">
        <f aca="false">IF(B107 &lt;&gt; "",IF(AND('PRINTABLE (per grading)'!H$16="EXAM", 'PRINTABLE (per grading)'!B$13="Prelim"), IF(ISERROR(SUMIF('Exam (LECTURE ONLY)'!D$20:M$20, "CLO5", 'Exam (LECTURE ONLY)'!D109:M109) / 'Exam (LECTURE ONLY)'!AL$10), "", SUMIF('Exam (LECTURE ONLY)'!D$20:M$20, "CLO5", 'Exam (LECTURE ONLY)'!D109:M109) /'Exam (LECTURE ONLY)'!AL$10),
IF(AND('PRINTABLE (per grading)'!H$16="EXAM", 'PRINTABLE (per grading)'!B$13="Midterm"), IF(ISERROR(SUMIF('Exam (LECTURE ONLY)'!O$20:X$20, "CLO5", 'Exam (LECTURE ONLY)'!O109:X109) / 'Exam (LECTURE ONLY)'!AM$10), "", SUMIF('Exam (LECTURE ONLY)'!O$20:X$20, "CLO5", 'Exam (LECTURE ONLY)'!O109:X109) / 'Exam (LECTURE ONLY)'!AM$10),
IF(AND('PRINTABLE (per grading)'!H$16="EXAM", 'PRINTABLE (per grading)'!B$13="Final"), IF(ISERROR(SUMIF('Exam (LECTURE ONLY)'!Z$20:AI$20, "CLO5", 'Exam (LECTURE ONLY)'!Z109:AI109) / 'Exam (LECTURE ONLY)'!AN$10), "", SUMIF('Exam (LECTURE ONLY)'!Z$20:AI$20, "CLO5", 'Exam (LECTURE ONLY)'!Z109:AI109) / 'Exam (LECTURE ONLY)'!AN$10),
IF(AND('PRINTABLE (per grading)'!H$16="OUTPUT", 'PRINTABLE (per grading)'!B$13="Prelim"), IF(ISERROR(SUMIF(OUTPUT!C$20:M$20, "CLO5", OUTPUT!C109:M109) / OUTPUT!AL$10), "", SUMIF(OUTPUT!C$20:M$20, "CLO5", OUTPUT!C109:M109) / OUTPUT!AL$10),
IF(AND('PRINTABLE (per grading)'!H$16="OUTPUT", 'PRINTABLE (per grading)'!B$13="Midterm"), IF(ISERROR(SUMIF(OUTPUT!O$20:Y$20, "CLO5", OUTPUT!O109:Y109) / OUTPUT!AM$10), "", SUMIF(OUTPUT!O$20:Y$20, "CLO5", OUTPUT!O109:Y109) / OUTPUT!AM$10),
IF(AND('PRINTABLE (per grading)'!H$16="OUTPUT", 'PRINTABLE (per grading)'!B$13="Final"), IF(ISERROR(SUMIF(OUTPUT!AA$20:AI$20, "CLO5", OUTPUT!AA109:AI109) / OUTPUT!AN$10), "", SUMIF(OUTPUT!AA$20:AI$20, "CLO5", OUTPUT!AA109:AI109) / OUTPUT!AN$10),
"")))))),"")</f>
        <v/>
      </c>
      <c r="AJ107" s="286" t="str">
        <f aca="false">IF(B107&lt;&gt;"",IF(AI107="","",IF(AI107&lt;0.5,1,IF(AND(AI107&gt;=0.5,AI107&lt;P$10),2,IF(AI107&gt;=P$10,3)))),"")</f>
        <v/>
      </c>
      <c r="AK107" s="287" t="str">
        <f aca="false">IF(B107 &lt;&gt; "",IFERROR(IF(AVERAGE(AG107,AI107)&gt;=P$10,"Y","N"),""),"")</f>
        <v/>
      </c>
      <c r="AL107" s="194" t="str">
        <f aca="false">IF(B107 &lt;&gt; "", IFERROR(IF(C$16 = "PRELIM", SUMIF('Database (LECTURE-RES-PRAC)'!D$14:AG$14, "CLO6", 'Database (LECTURE-RES-PRAC)'!D104:AG104) / 'Grade computation'!F$9, IF(C$16 = "MIDTERM", SUMIF('Database (LECTURE-RES-PRAC)'!AJ$14:BM$14, "CLO6", 'Database (LECTURE-RES-PRAC)'!AJ104:BM104) / 'Grade computation'!G$9, IF(C$16 = "FINAL", SUMIF('Database (LECTURE-RES-PRAC)'!BP$14:CS$14, "CLO6", 'Database (LECTURE-RES-PRAC)'!BP104:CS104) / 'Grade computation'!H$9,""))),""),"")</f>
        <v/>
      </c>
      <c r="AM107" s="286" t="str">
        <f aca="false">IF(B107&lt;&gt;"",IF(AL107="","",IF(AL107&lt;0.5,1,IF(AND(AL107&gt;=0.5,AL107&lt;P$10),2,IF(AL107&gt;=P$10,3)))),"")</f>
        <v/>
      </c>
      <c r="AN107" s="194" t="str">
        <f aca="false">IF(B107 &lt;&gt; "",IF(AND('PRINTABLE (per grading)'!H$16="EXAM", 'PRINTABLE (per grading)'!B$13="Prelim"), IF(ISERROR(SUMIF('Exam (LECTURE ONLY)'!D$20:M$20, "CLO6", 'Exam (LECTURE ONLY)'!D109:M109) / 'Exam (LECTURE ONLY)'!AL$11), "", SUMIF('Exam (LECTURE ONLY)'!D$20:M$20, "CLO6", 'Exam (LECTURE ONLY)'!D109:M109) /'Exam (LECTURE ONLY)'!AL$11),
IF(AND('PRINTABLE (per grading)'!H$16="EXAM", 'PRINTABLE (per grading)'!B$13="Midterm"), IF(ISERROR(SUMIF('Exam (LECTURE ONLY)'!O$20:X$20, "CLO6", 'Exam (LECTURE ONLY)'!O109:X109) / 'Exam (LECTURE ONLY)'!AM$11), "", SUMIF('Exam (LECTURE ONLY)'!O$20:X$20, "CLO6", 'Exam (LECTURE ONLY)'!O109:X109) / 'Exam (LECTURE ONLY)'!AM$11),
IF(AND('PRINTABLE (per grading)'!H$16="EXAM", 'PRINTABLE (per grading)'!B$13="Final"), IF(ISERROR(SUMIF('Exam (LECTURE ONLY)'!Z$20:AI$20, "CLO6", 'Exam (LECTURE ONLY)'!Z109:AI109) / 'Exam (LECTURE ONLY)'!AN$11), "", SUMIF('Exam (LECTURE ONLY)'!Z$20:AI$20, "CLO6", 'Exam (LECTURE ONLY)'!Z109:AI109) / 'Exam (LECTURE ONLY)'!AN$11),
IF(AND('PRINTABLE (per grading)'!H$16="OUTPUT", 'PRINTABLE (per grading)'!B$13="Prelim"), IF(ISERROR(SUMIF(OUTPUT!C$20:M$20, "CLO6", OUTPUT!C109:M109) / OUTPUT!AL$11), "", SUMIF(OUTPUT!C$20:M$20, "CLO6", OUTPUT!C109:M109) / OUTPUT!AL$11),
IF(AND('PRINTABLE (per grading)'!H$16="OUTPUT", 'PRINTABLE (per grading)'!B$13="Midterm"), IF(ISERROR(SUMIF(OUTPUT!O$20:Y$20, "CLO6", OUTPUT!O109:Y109) / OUTPUT!AM$11), "", SUMIF(OUTPUT!O$20:Y$20, "CLO6", OUTPUT!O109:Y109) / OUTPUT!AM$11),
IF(AND('PRINTABLE (per grading)'!H$16="OUTPUT", 'PRINTABLE (per grading)'!B$13="Final"), IF(ISERROR(SUMIF(OUTPUT!AA$20:AI$20, "CLO6", OUTPUT!AA109:AI109) / OUTPUT!AN$11), "", SUMIF(OUTPUT!AA$20:AI$20, "CLO6", OUTPUT!AA109:AI109) / OUTPUT!AN$11),
"")))))),"")</f>
        <v/>
      </c>
      <c r="AO107" s="286" t="str">
        <f aca="false">IF(B107&lt;&gt;"",IF(AN107="","",IF(AN107&lt;0.5,1,IF(AND(AN107&gt;=0.5,AN107&lt;P$10),2,IF(AN107&gt;=P$10,3)))),"")</f>
        <v/>
      </c>
      <c r="AP107" s="287" t="str">
        <f aca="false">IF(B107 &lt;&gt; "",IFERROR(IF(AVERAGE(AL107,AN107)&gt;=P$10,"Y","N"),""),"")</f>
        <v/>
      </c>
      <c r="AQ107" s="194" t="str">
        <f aca="false">IF(B107 &lt;&gt; "", IFERROR(IF(C$16 = "PRELIM", SUMIF('Database (LECTURE-RES-PRAC)'!D$14:AG$14, "CLO7", 'Database (LECTURE-RES-PRAC)'!D104:AG104) / 'Grade computation'!F$10, IF(C$16 = "MIDTERM", SUMIF('Database (LECTURE-RES-PRAC)'!AJ$14:BM$14, "CLO7", 'Database (LECTURE-RES-PRAC)'!AJ104:BM104) / 'Grade computation'!G$10, IF(C$16 = "FINAL", SUMIF('Database (LECTURE-RES-PRAC)'!BP$14:CS$14, "CLO7", 'Database (LECTURE-RES-PRAC)'!BP104:CS104) / 'Grade computation'!H$10,""))),""),"")</f>
        <v/>
      </c>
      <c r="AR107" s="286" t="str">
        <f aca="false">IF(B107&lt;&gt;"",IF(AQ107="","",IF(AQ107&lt;0.5,1,IF(AND(AQ107&gt;=0.5,AQ107&lt;P$10),2,IF(AQ107&gt;=P$10,3)))),"")</f>
        <v/>
      </c>
      <c r="AS107" s="194" t="str">
        <f aca="false">IF(B107 &lt;&gt; "",IF(AND('PRINTABLE (per grading)'!H$16="EXAM", 'PRINTABLE (per grading)'!B$13="Prelim"), IF(ISERROR(SUMIF('Exam (LECTURE ONLY)'!D$20:M$20, "CLO7", 'Exam (LECTURE ONLY)'!D109:M109) / 'Exam (LECTURE ONLY)'!AL$12), "", SUMIF('Exam (LECTURE ONLY)'!D$20:M$20, "CLO7", 'Exam (LECTURE ONLY)'!D109:M109) /'Exam (LECTURE ONLY)'!AL$12),
IF(AND('PRINTABLE (per grading)'!H$16="EXAM", 'PRINTABLE (per grading)'!B$13="Midterm"), IF(ISERROR(SUMIF('Exam (LECTURE ONLY)'!O$20:X$20, "CLO7", 'Exam (LECTURE ONLY)'!O109:X109) / 'Exam (LECTURE ONLY)'!AM$12), "", SUMIF('Exam (LECTURE ONLY)'!O$20:X$20, "CLO7", 'Exam (LECTURE ONLY)'!O109:X109) / 'Exam (LECTURE ONLY)'!AM$12),
IF(AND('PRINTABLE (per grading)'!H$16="EXAM", 'PRINTABLE (per grading)'!B$13="Final"), IF(ISERROR(SUMIF('Exam (LECTURE ONLY)'!Z$20:AI$20, "CLO7", 'Exam (LECTURE ONLY)'!Z109:AI109) / 'Exam (LECTURE ONLY)'!AN$12), "", SUMIF('Exam (LECTURE ONLY)'!Z$20:AI$20, "CLO7", 'Exam (LECTURE ONLY)'!Z109:AI109) / 'Exam (LECTURE ONLY)'!AN$12),
IF(AND('PRINTABLE (per grading)'!H$16="OUTPUT", 'PRINTABLE (per grading)'!B$13="Prelim"), IF(ISERROR(SUMIF(OUTPUT!C$20:M$20, "CLO7", OUTPUT!C109:M109) / OUTPUT!AL$12), "", SUMIF(OUTPUT!C$20:M$20, "CLO7", OUTPUT!C109:M109) / OUTPUT!AL$12),
IF(AND('PRINTABLE (per grading)'!H$16="OUTPUT", 'PRINTABLE (per grading)'!B$13="Midterm"), IF(ISERROR(SUMIF(OUTPUT!O$20:Y$20, "CLO7", OUTPUT!O109:Y109) / OUTPUT!AM$12), "", SUMIF(OUTPUT!O$20:Y$20, "CLO7", OUTPUT!O109:Y109) / OUTPUT!AM$12),
IF(AND('PRINTABLE (per grading)'!H$16="OUTPUT", 'PRINTABLE (per grading)'!B$13="Final"), IF(ISERROR(SUMIF(OUTPUT!AA$20:AI$20, "CLO7", OUTPUT!AA109:AI109) / OUTPUT!AN$12), "", SUMIF(OUTPUT!AA$20:AI$20, "CLO7", OUTPUT!AA109:AI109) / OUTPUT!AN$12),
"")))))),"")</f>
        <v/>
      </c>
      <c r="AT107" s="286" t="str">
        <f aca="false">IF(B107&lt;&gt;"",IF(AS107="","",IF(AS107&lt;0.5,1,IF(AND(AS107&gt;=0.5,AS107&lt;P$10),2,IF(AS107&gt;=P$10,3)))),"")</f>
        <v/>
      </c>
      <c r="AU107" s="287" t="str">
        <f aca="false">IF(B107 &lt;&gt; "",IFERROR(IF(AVERAGE(AQ107,AS107)&gt;=P$10,"Y","N"),""),"")</f>
        <v/>
      </c>
      <c r="AV107" s="194" t="str">
        <f aca="false">IF(B107 &lt;&gt; "", IFERROR(IF(C$16 = "PRELIM", SUMIF('Database (LECTURE-RES-PRAC)'!D$14:AG$14, "CLO8", 'Database (LECTURE-RES-PRAC)'!D104:AG104) / 'Grade computation'!F$11, IF(C$16 = "MIDTERM", SUMIF('Database (LECTURE-RES-PRAC)'!AJ$14:BM$14, "CLO8", 'Database (LECTURE-RES-PRAC)'!AJ104:BM104) / 'Grade computation'!G$11, IF(C$16 = "FINAL", SUMIF('Database (LECTURE-RES-PRAC)'!BP$14:CS$14, "CLO8", 'Database (LECTURE-RES-PRAC)'!BP104:CS104) / 'Grade computation'!H$11,""))),""),"")</f>
        <v/>
      </c>
      <c r="AW107" s="286" t="str">
        <f aca="false">IF(B107&lt;&gt;"",IF(AV107="","",IF(AV107&lt;0.5,1,IF(AND(AV107&gt;=0.5,AV107&lt;P$10),2,IF(AV107&gt;=P$10,3)))),"")</f>
        <v/>
      </c>
      <c r="AX107" s="194" t="str">
        <f aca="false">IF(B107 &lt;&gt; "",IF(AND('PRINTABLE (per grading)'!H$16="EXAM", 'PRINTABLE (per grading)'!B$13="Prelim"), IF(ISERROR(SUMIF('Exam (LECTURE ONLY)'!D$20:M$20, "CLO8", 'Exam (LECTURE ONLY)'!D109:M109) / 'Exam (LECTURE ONLY)'!AL$13), "", SUMIF('Exam (LECTURE ONLY)'!D$20:M$20, "CLO8", 'Exam (LECTURE ONLY)'!D109:M109) /'Exam (LECTURE ONLY)'!AL$13),
IF(AND('PRINTABLE (per grading)'!H$16="EXAM", 'PRINTABLE (per grading)'!B$13="Midterm"), IF(ISERROR(SUMIF('Exam (LECTURE ONLY)'!O$20:X$20, "CLO8", 'Exam (LECTURE ONLY)'!O109:X109) / 'Exam (LECTURE ONLY)'!AM$13), "", SUMIF('Exam (LECTURE ONLY)'!O$20:X$20, "CLO8", 'Exam (LECTURE ONLY)'!O109:X109) / 'Exam (LECTURE ONLY)'!AM$13),
IF(AND('PRINTABLE (per grading)'!H$16="EXAM", 'PRINTABLE (per grading)'!B$13="Final"), IF(ISERROR(SUMIF('Exam (LECTURE ONLY)'!Z$20:AI$20, "CLO8", 'Exam (LECTURE ONLY)'!Z109:AI109) / 'Exam (LECTURE ONLY)'!AN$13), "", SUMIF('Exam (LECTURE ONLY)'!Z$20:AI$20, "CLO8", 'Exam (LECTURE ONLY)'!Z109:AI109) / 'Exam (LECTURE ONLY)'!AN$13),
IF(AND('PRINTABLE (per grading)'!H$16="OUTPUT", 'PRINTABLE (per grading)'!B$13="Prelim"), IF(ISERROR(SUMIF(OUTPUT!C$20:M$20, "CLO8", OUTPUT!C109:M109) / OUTPUT!AL$13), "", SUMIF(OUTPUT!C$20:M$20, "CLO8", OUTPUT!C109:M109) / OUTPUT!AL$13),
IF(AND('PRINTABLE (per grading)'!H$16="OUTPUT", 'PRINTABLE (per grading)'!B$13="Midterm"), IF(ISERROR(SUMIF(OUTPUT!O$20:Y$20, "CLO8", OUTPUT!O109:Y109) / OUTPUT!AM$13), "", SUMIF(OUTPUT!O$20:Y$20, "CLO8", OUTPUT!O109:Y109) / OUTPUT!AM$13),
IF(AND('PRINTABLE (per grading)'!H$16="OUTPUT", 'PRINTABLE (per grading)'!B$13="Final"), IF(ISERROR(SUMIF(OUTPUT!AA$20:AI$20, "CLO8", OUTPUT!AA109:AI109) / OUTPUT!AN$13), "", SUMIF(OUTPUT!AA$20:AI$20, "CLO8", OUTPUT!AA109:AI109) / OUTPUT!AN$13),
"")))))),"")</f>
        <v/>
      </c>
      <c r="AY107" s="286" t="str">
        <f aca="false">IF(B107&lt;&gt;"",IF(AX107="","",IF(AX107&lt;0.5,1,IF(AND(AX107&gt;=0.5,AX107&lt;P$10),2,IF(AX107&gt;=P$10,3)))),"")</f>
        <v/>
      </c>
      <c r="AZ107" s="287" t="str">
        <f aca="false">IF(B107 &lt;&gt; "",IFERROR(IF(AVERAGE(AV107,AX107)&gt;=P$10,"Y","N"),""),"")</f>
        <v/>
      </c>
      <c r="BA107" s="194" t="str">
        <f aca="false">IF(B107 &lt;&gt; "", IFERROR(IF(C$16 = "PRELIM", SUMIF('Database (LECTURE-RES-PRAC)'!D$14:AG$14, "CLO9", 'Database (LECTURE-RES-PRAC)'!D104:AG104) / 'Grade computation'!F$12, IF(C$16 = "MIDTERM", SUMIF('Database (LECTURE-RES-PRAC)'!AJ$14:BM$14, "CLO9", 'Database (LECTURE-RES-PRAC)'!AJ104:BM104) / 'Grade computation'!G$12, IF(C$16 = "FINAL", SUMIF('Database (LECTURE-RES-PRAC)'!BP$14:CS$14, "CLO9", 'Database (LECTURE-RES-PRAC)'!BP104:CS104) / 'Grade computation'!H$12,""))),""),"")</f>
        <v/>
      </c>
      <c r="BB107" s="286" t="str">
        <f aca="false">IF(B107&lt;&gt;"",IF(BA107="","",IF(BA107&lt;0.5,1,IF(AND(BA107&gt;=0.5,BA107&lt;P$10),2,IF(BA107&gt;=P$10,3)))),"")</f>
        <v/>
      </c>
      <c r="BC107" s="194" t="str">
        <f aca="false">IF(B107 &lt;&gt; "",IF(AND('PRINTABLE (per grading)'!H$16="EXAM", 'PRINTABLE (per grading)'!B$13="Prelim"), IF(ISERROR(SUMIF('Exam (LECTURE ONLY)'!D$20:M$20, "CLO9", 'Exam (LECTURE ONLY)'!D109:M109) / 'Exam (LECTURE ONLY)'!AL$14), "", SUMIF('Exam (LECTURE ONLY)'!D$20:M$20, "CLO9", 'Exam (LECTURE ONLY)'!D109:M109) /'Exam (LECTURE ONLY)'!AL$14),
IF(AND('PRINTABLE (per grading)'!H$16="EXAM", 'PRINTABLE (per grading)'!B$13="Midterm"), IF(ISERROR(SUMIF('Exam (LECTURE ONLY)'!O$20:X$20, "CLO9", 'Exam (LECTURE ONLY)'!O109:X109) / 'Exam (LECTURE ONLY)'!AM$14), "", SUMIF('Exam (LECTURE ONLY)'!O$20:X$20, "CLO9", 'Exam (LECTURE ONLY)'!O109:X109) / 'Exam (LECTURE ONLY)'!AM$14),
IF(AND('PRINTABLE (per grading)'!H$16="EXAM", 'PRINTABLE (per grading)'!B$13="Final"), IF(ISERROR(SUMIF('Exam (LECTURE ONLY)'!Z$20:AI$20, "CLO9", 'Exam (LECTURE ONLY)'!Z109:AI109) / 'Exam (LECTURE ONLY)'!AN$14), "", SUMIF('Exam (LECTURE ONLY)'!Z$20:AI$20, "CLO9", 'Exam (LECTURE ONLY)'!Z109:AI109) / 'Exam (LECTURE ONLY)'!AN$14),
IF(AND('PRINTABLE (per grading)'!H$16="OUTPUT", 'PRINTABLE (per grading)'!B$13="Prelim"), IF(ISERROR(SUMIF(OUTPUT!C$20:M$20, "CLO9", OUTPUT!C109:M109) / OUTPUT!AL$14), "", SUMIF(OUTPUT!C$20:M$20, "CLO9", OUTPUT!C109:M109) / OUTPUT!AL$14),
IF(AND('PRINTABLE (per grading)'!H$16="OUTPUT", 'PRINTABLE (per grading)'!B$13="Midterm"), IF(ISERROR(SUMIF(OUTPUT!O$20:Y$20, "CLO9", OUTPUT!O109:Y109) / OUTPUT!AM$14), "", SUMIF(OUTPUT!O$20:Y$20, "CLO9", OUTPUT!O109:Y109) / OUTPUT!AM$14),
IF(AND('PRINTABLE (per grading)'!H$16="OUTPUT", 'PRINTABLE (per grading)'!B$13="Final"), IF(ISERROR(SUMIF(OUTPUT!AA$20:AI$20, "CLO9", OUTPUT!AA109:AI109) / OUTPUT!AN$14), "", SUMIF(OUTPUT!AA$20:AI$20, "CLO9", OUTPUT!AA109:AI109) / OUTPUT!AN$14),
"")))))),"")</f>
        <v/>
      </c>
      <c r="BD107" s="286" t="str">
        <f aca="false">IF(B107&lt;&gt;"",IF(BC107="","",IF(BC107&lt;0.5,1,IF(AND(BC107&gt;=0.5,BC107&lt;P$10),2,IF(BC107&gt;=P$10,3)))),"")</f>
        <v/>
      </c>
      <c r="BE107" s="287" t="str">
        <f aca="false">IF(B107 &lt;&gt; "",IFERROR(IF(AVERAGE(BA107,BC107)&gt;=P$10,"Y","N"),""),"")</f>
        <v/>
      </c>
      <c r="BF107" s="194" t="str">
        <f aca="false">IF(B107 &lt;&gt; "", IFERROR(IF(C$16 = "PRELIM", SUMIF('Database (LECTURE-RES-PRAC)'!D$14:AG$14, "CLO10", 'Database (LECTURE-RES-PRAC)'!D104:AG104) / 'Grade computation'!F$13, IF(C$16 = "MIDTERM", SUMIF('Database (LECTURE-RES-PRAC)'!AJ$14:BM$14, "CLO10", 'Database (LECTURE-RES-PRAC)'!AJ104:BM104) / 'Grade computation'!G$13, IF(C$16 = "FINAL", SUMIF('Database (LECTURE-RES-PRAC)'!BP$14:CS$14, "CLO10", 'Database (LECTURE-RES-PRAC)'!BP104:CS104) / 'Grade computation'!H$13,""))),""),"")</f>
        <v/>
      </c>
      <c r="BG107" s="286" t="str">
        <f aca="false">IF(B107&lt;&gt;"",IF(BF107="","",IF(BF107&lt;0.5,1,IF(AND(BF107&gt;=0.5,BF107&lt;P$10),2,IF(BF107&gt;=P$10,3)))),"")</f>
        <v/>
      </c>
      <c r="BH107" s="194" t="str">
        <f aca="false">IF(B107 &lt;&gt; "",IF(AND('PRINTABLE (per grading)'!H$16="EXAM", 'PRINTABLE (per grading)'!B$13="Prelim"), IF(ISERROR(SUMIF('Exam (LECTURE ONLY)'!D$20:M$20, "CLO10", 'Exam (LECTURE ONLY)'!D109:M109) / 'Exam (LECTURE ONLY)'!AL$15), "", SUMIF('Exam (LECTURE ONLY)'!D$20:M$20, "CLO10", 'Exam (LECTURE ONLY)'!D109:M109) /'Exam (LECTURE ONLY)'!AL$15),
IF(AND('PRINTABLE (per grading)'!H$16="EXAM", 'PRINTABLE (per grading)'!B$13="Midterm"), IF(ISERROR(SUMIF('Exam (LECTURE ONLY)'!O$20:X$20, "CLO10", 'Exam (LECTURE ONLY)'!O109:X109) / 'Exam (LECTURE ONLY)'!AM$15), "", SUMIF('Exam (LECTURE ONLY)'!O$20:X$20, "CLO10", 'Exam (LECTURE ONLY)'!O109:X109) / 'Exam (LECTURE ONLY)'!AM$15),
IF(AND('PRINTABLE (per grading)'!H$16="EXAM", 'PRINTABLE (per grading)'!B$13="Final"), IF(ISERROR(SUMIF('Exam (LECTURE ONLY)'!Z$20:AI$20, "CLO10", 'Exam (LECTURE ONLY)'!Z109:AI109) / 'Exam (LECTURE ONLY)'!AN$15), "", SUMIF('Exam (LECTURE ONLY)'!Z$20:AI$20, "CLO10", 'Exam (LECTURE ONLY)'!Z109:AI109) / 'Exam (LECTURE ONLY)'!AN$15),
IF(AND('PRINTABLE (per grading)'!H$16="OUTPUT", 'PRINTABLE (per grading)'!B$13="Prelim"), IF(ISERROR(SUMIF(OUTPUT!C$20:M$20, "CLO10", OUTPUT!C109:M109) / OUTPUT!AL$15), "", SUMIF(OUTPUT!C$20:M$20, "CLO10", OUTPUT!C109:M109) / OUTPUT!AL$15),
IF(AND('PRINTABLE (per grading)'!H$16="OUTPUT", 'PRINTABLE (per grading)'!B$13="Midterm"), IF(ISERROR(SUMIF(OUTPUT!O$20:Y$20, "CLO10", OUTPUT!O109:Y109) / OUTPUT!AM$15), "", SUMIF(OUTPUT!O$20:Y$20, "CLO10", OUTPUT!O109:Y109) / OUTPUT!AM$15),
IF(AND('PRINTABLE (per grading)'!H$16="OUTPUT", 'PRINTABLE (per grading)'!B$13="Final"), IF(ISERROR(SUMIF(OUTPUT!AA$20:AI$20, "CLO10", OUTPUT!AA109:AI109) / OUTPUT!AN$15), "", SUMIF(OUTPUT!AA$20:AI$20, "CLO10", OUTPUT!AA109:AI109) / OUTPUT!AN$15),
"")))))),"")</f>
        <v/>
      </c>
      <c r="BI107" s="286" t="str">
        <f aca="false">IF(B107&lt;&gt;"",IF(BH107="","",IF(BH107&lt;0.5,1,IF(AND(BH107&gt;=0.5,BH107&lt;P$10),2,IF(BH107&gt;=P$10,3)))),"")</f>
        <v/>
      </c>
      <c r="BJ107" s="287" t="str">
        <f aca="false">IF(B107 &lt;&gt; "",IFERROR(IF(AVERAGE(BF107,BH107)&gt;=P$10,"Y","N"),""),"")</f>
        <v/>
      </c>
      <c r="BK107" s="8"/>
    </row>
    <row r="108" customFormat="false" ht="19.5" hidden="false" customHeight="true" outlineLevel="0" collapsed="false">
      <c r="A108" s="228" t="str">
        <f aca="false">IF(ISBLANK('Database (LECTURE-RES-PRAC)'!A105),"",'Database (LECTURE-RES-PRAC)'!A105)</f>
        <v/>
      </c>
      <c r="B108" s="229" t="str">
        <f aca="false">IF(ISBLANK('Database (LECTURE-RES-PRAC)'!B105),"",'Database (LECTURE-RES-PRAC)'!B105)</f>
        <v/>
      </c>
      <c r="C108" s="230" t="str">
        <f aca="false">IF(B108&lt;&gt;"",IF(C$16="PRELIM",'Grade computation'!C108, IF(C$16="MIDTERM",'Grade computation'!K108, IF(C$16="FINAL",'Grade computation'!S108,""))),"")</f>
        <v/>
      </c>
      <c r="D108" s="231" t="str">
        <f aca="false">IF(B108&lt;&gt;"",IFERROR(IF(B$11="80-20", (((C108/C$19)*X$6)+X$7)*D$18, IF(B$11="60-40", (((C108/C$19)*Y$6)+Y$7)*D$18, 0)),0),"")</f>
        <v/>
      </c>
      <c r="E108" s="230" t="str">
        <f aca="false">IF(B108&lt;&gt;"", IF(C$16="PRELIM",'Grade computation'!E108, IF(C$16="MIDTERM",'Grade computation'!M108, IF(C$16="FINAL",'Grade computation'!U108,""))),"")</f>
        <v/>
      </c>
      <c r="F108" s="232" t="str">
        <f aca="false">IF(B108&lt;&gt;"",IFERROR(IF(B$11="80-20", (((E108/E$19)*X$6)+X$7)*F$18, IF(B$11="60-40", (((E108/E$19)*Y$6)+Y$7)*F$18, 0)),0),"")</f>
        <v/>
      </c>
      <c r="G108" s="233" t="str">
        <f aca="false">IF(B108&lt;&gt;"",IFERROR((D108+F108),0),"")</f>
        <v/>
      </c>
      <c r="H108" s="234" t="str">
        <f aca="false">IF(B108&lt;&gt;"",IF(C$16="PRELIM", 'Grade computation'!H108, IF(C$16="MIDTERM", 'Grade computation'!P108, IF(C$16="FINAL",'Grade computation'!X108, ""))),"")</f>
        <v/>
      </c>
      <c r="I108" s="233" t="str">
        <f aca="false">IF(B108&lt;&gt;"",IFERROR(IF(B$11="80-20", (((H108/H$19)*X$6)+X$7)*I$19, IF(B$11="60-40", (((H108/H$19)*Y$6)+Y$7)*I$19, 0)),0),"")</f>
        <v/>
      </c>
      <c r="J108" s="237" t="str">
        <f aca="false">IFERROR((G108+I108),"")</f>
        <v/>
      </c>
      <c r="K108" s="183" t="str">
        <f aca="false">IFERROR(IF(J108="","",IF(J108&gt;=75,"PASSED","FAILED")),"")</f>
        <v/>
      </c>
      <c r="L108" s="183"/>
      <c r="M108" s="194" t="str">
        <f aca="false">IF(B108 &lt;&gt; "", IFERROR(IF(C$16 = "PRELIM", SUMIF('Database (LECTURE-RES-PRAC)'!D$14:AG$14, "CLO1", 'Database (LECTURE-RES-PRAC)'!D105:AG105) / 'Grade computation'!F$4, IF(C$16 = "MIDTERM", SUMIF('Database (LECTURE-RES-PRAC)'!AJ$14:BM$14, "CLO1", 'Database (LECTURE-RES-PRAC)'!AJ105:BM105) / 'Grade computation'!G$4, IF(C$16 = "FINAL", SUMIF('Database (LECTURE-RES-PRAC)'!BP$14:CS$14, "CLO1", 'Database (LECTURE-RES-PRAC)'!BP105:CS105) / 'Grade computation'!H$4,""))),""),"")</f>
        <v/>
      </c>
      <c r="N108" s="286" t="str">
        <f aca="false">IF(B108&lt;&gt;"",IF(M108="","",IF(M108&lt;0.5,1,IF(AND(M108&gt;=0.5,M108&lt;P$10),2,IF(M108&gt;=P$10,3)))),"")</f>
        <v/>
      </c>
      <c r="O108" s="194" t="str">
        <f aca="false">IF(B108 &lt;&gt; "",IF(AND('PRINTABLE (per grading)'!H$16="EXAM", 'PRINTABLE (per grading)'!B$13="Prelim"), IF(ISERROR(SUMIF('Exam (LECTURE ONLY)'!D$20:M$20, "CLO1", 'Exam (LECTURE ONLY)'!D110:M110) / 'Exam (LECTURE ONLY)'!AL$6), "", SUMIF('Exam (LECTURE ONLY)'!D$20:M$20, "CLO1", 'Exam (LECTURE ONLY)'!D110:M110) /'Exam (LECTURE ONLY)'!AL$6),
IF(AND('PRINTABLE (per grading)'!H$16="EXAM", 'PRINTABLE (per grading)'!B$13="Midterm"), IF(ISERROR(SUMIF('Exam (LECTURE ONLY)'!O$20:X$20, "CLO1", 'Exam (LECTURE ONLY)'!O110:X110) / 'Exam (LECTURE ONLY)'!AM$6), "", SUMIF('Exam (LECTURE ONLY)'!O$20:X$20, "CLO1", 'Exam (LECTURE ONLY)'!O110:X110) / 'Exam (LECTURE ONLY)'!AM$6),
IF(AND('PRINTABLE (per grading)'!H$16="EXAM", 'PRINTABLE (per grading)'!B$13="Final"), IF(ISERROR(SUMIF('Exam (LECTURE ONLY)'!Z$20:AI$20, "CLO1", 'Exam (LECTURE ONLY)'!Z110:AI110) / 'Exam (LECTURE ONLY)'!AN$6), "", SUMIF('Exam (LECTURE ONLY)'!Z$20:AI$20, "CLO1", 'Exam (LECTURE ONLY)'!Z110:AI110) / 'Exam (LECTURE ONLY)'!AN$6),
IF(AND('PRINTABLE (per grading)'!H$16="OUTPUT", 'PRINTABLE (per grading)'!B$13="Prelim"), IF(ISERROR(SUMIF(OUTPUT!C$20:M$20, "CLO1", OUTPUT!C110:M110) / OUTPUT!AL$6), "", SUMIF(OUTPUT!C$20:M$20, "CLO1", OUTPUT!C110:M110) / OUTPUT!AL$6),
IF(AND('PRINTABLE (per grading)'!H$16="OUTPUT", 'PRINTABLE (per grading)'!B$13="Midterm"), IF(ISERROR(SUMIF(OUTPUT!O$20:Y$20, "CLO1", OUTPUT!O110:Y110) / OUTPUT!AM$6), "", SUMIF(OUTPUT!O$20:Y$20, "CLO1", OUTPUT!O110:Y110) / OUTPUT!AM$6),
IF(AND('PRINTABLE (per grading)'!H$16="OUTPUT", 'PRINTABLE (per grading)'!B$13="Final"), IF(ISERROR(SUMIF(OUTPUT!AA$20:AI$20, "CLO1", OUTPUT!AA110:AI110) / OUTPUT!AN$6), "", SUMIF(OUTPUT!AA$20:AI$20, "CLO1", OUTPUT!AA110:AI110) / OUTPUT!AN$6),
"")))))),"")</f>
        <v/>
      </c>
      <c r="P108" s="286" t="str">
        <f aca="false">IF(B108&lt;&gt;"",IF(O108="","",IF(O108&lt;0.5,1,IF(AND(O108&gt;=0.5,O108&lt;P$10),2,IF(O108&gt;=P$10,3)))),"")</f>
        <v/>
      </c>
      <c r="Q108" s="287" t="str">
        <f aca="false">IF(B108 &lt;&gt; "",IFERROR(IF(AVERAGE(M108,O108)&gt;=P$10,"Y","N"),""),"")</f>
        <v/>
      </c>
      <c r="R108" s="194" t="str">
        <f aca="false">IF(B108 &lt;&gt; "", IFERROR(IF(C$16 = "PRELIM", SUMIF('Database (LECTURE-RES-PRAC)'!D$14:AG$14, "CLO2", 'Database (LECTURE-RES-PRAC)'!D105:AG105) / 'Grade computation'!F$5, IF(C$16 = "MIDTERM", SUMIF('Database (LECTURE-RES-PRAC)'!AJ$14:BM$14, "CLO2", 'Database (LECTURE-RES-PRAC)'!AJ105:BM105) / 'Grade computation'!G$5, IF(C$16 = "FINAL", SUMIF('Database (LECTURE-RES-PRAC)'!BP$14:CS$14, "CLO2", 'Database (LECTURE-RES-PRAC)'!BP105:CS105) / 'Grade computation'!H$5,""))),""),"")</f>
        <v/>
      </c>
      <c r="S108" s="286" t="str">
        <f aca="false">IF(B108&lt;&gt;"",IF(R108="","",IF(R108&lt;0.5,1,IF(AND(R108&gt;=0.5,R108&lt;P$10),2,IF(R108&gt;=P$10,3)))),"")</f>
        <v/>
      </c>
      <c r="T108" s="194" t="str">
        <f aca="false">IF(B108 &lt;&gt; "",IF(AND('PRINTABLE (per grading)'!H$16="EXAM", 'PRINTABLE (per grading)'!B$13="Prelim"), IF(ISERROR(SUMIF('Exam (LECTURE ONLY)'!D$20:M$20, "CLO2", 'Exam (LECTURE ONLY)'!D110:M110) / 'Exam (LECTURE ONLY)'!AL$7), "", SUMIF('Exam (LECTURE ONLY)'!D$20:M$20, "CLO2", 'Exam (LECTURE ONLY)'!D110:M110) /'Exam (LECTURE ONLY)'!AL$7),
IF(AND('PRINTABLE (per grading)'!H$16="EXAM", 'PRINTABLE (per grading)'!B$13="Midterm"), IF(ISERROR(SUMIF('Exam (LECTURE ONLY)'!O$20:X$20, "CLO2", 'Exam (LECTURE ONLY)'!O110:X110) / 'Exam (LECTURE ONLY)'!AM$7), "", SUMIF('Exam (LECTURE ONLY)'!O$20:X$20, "CLO2", 'Exam (LECTURE ONLY)'!O110:X110) / 'Exam (LECTURE ONLY)'!AM$7),
IF(AND('PRINTABLE (per grading)'!H$16="EXAM", 'PRINTABLE (per grading)'!B$13="Final"), IF(ISERROR(SUMIF('Exam (LECTURE ONLY)'!Z$20:AI$20, "CLO2", 'Exam (LECTURE ONLY)'!Z110:AI110) / 'Exam (LECTURE ONLY)'!AN$7), "", SUMIF('Exam (LECTURE ONLY)'!Z$20:AI$20, "CLO2", 'Exam (LECTURE ONLY)'!Z110:AI110) / 'Exam (LECTURE ONLY)'!AN$7),
IF(AND('PRINTABLE (per grading)'!H$16="OUTPUT", 'PRINTABLE (per grading)'!B$13="Prelim"), IF(ISERROR(SUMIF(OUTPUT!C$20:M$20, "CLO2", OUTPUT!C110:M110) / OUTPUT!AL$7), "", SUMIF(OUTPUT!C$20:M$20, "CLO2", OUTPUT!C110:M110) / OUTPUT!AL$7),
IF(AND('PRINTABLE (per grading)'!H$16="OUTPUT", 'PRINTABLE (per grading)'!B$13="Midterm"), IF(ISERROR(SUMIF(OUTPUT!O$20:Y$20, "CLO2", OUTPUT!O110:Y110) / OUTPUT!AM$7), "", SUMIF(OUTPUT!O$20:Y$20, "CLO2", OUTPUT!O110:Y110) / OUTPUT!AM$7),
IF(AND('PRINTABLE (per grading)'!H$16="OUTPUT", 'PRINTABLE (per grading)'!B$13="Final"), IF(ISERROR(SUMIF(OUTPUT!AA$20:AI$20, "CLO2", OUTPUT!AA110:AI110) / OUTPUT!AN$7), "", SUMIF(OUTPUT!AA$20:AI$20, "CLO2", OUTPUT!AA110:AI110) / OUTPUT!AN$7),
"")))))),"")</f>
        <v/>
      </c>
      <c r="U108" s="286" t="str">
        <f aca="false">IF(B108&lt;&gt;"",IF(T108="","",IF(T108&lt;0.5,1,IF(AND(T108&gt;=0.5,T108&lt;P$10),2,IF(T108&gt;=P$10,3)))),"")</f>
        <v/>
      </c>
      <c r="V108" s="287" t="str">
        <f aca="false">IF(B108 &lt;&gt; "",IFERROR(IF(AVERAGE(R108,T108)&gt;=P$10,"Y","N"),""),"")</f>
        <v/>
      </c>
      <c r="W108" s="194" t="str">
        <f aca="false">IF(B108 &lt;&gt; "", IFERROR(IF(C$16 = "PRELIM", SUMIF('Database (LECTURE-RES-PRAC)'!D$14:AG$14, "CLO3", 'Database (LECTURE-RES-PRAC)'!D105:AG105) / 'Grade computation'!F$6, IF(C$16 = "MIDTERM", SUMIF('Database (LECTURE-RES-PRAC)'!AJ$14:BM$14, "CLO3", 'Database (LECTURE-RES-PRAC)'!AJ105:BM105) / 'Grade computation'!G$6, IF(C$16 = "FINAL", SUMIF('Database (LECTURE-RES-PRAC)'!BP$14:CS$14, "CLO3", 'Database (LECTURE-RES-PRAC)'!BP105:CS105) / 'Grade computation'!H$6,""))),""),"")</f>
        <v/>
      </c>
      <c r="X108" s="286" t="str">
        <f aca="false">IF(B108&lt;&gt;"",IF(W108="","",IF(W108&lt;0.5,1,IF(AND(W108&gt;=0.5,W108&lt;P$10),2,IF(W108&gt;=P$10,3)))),"")</f>
        <v/>
      </c>
      <c r="Y108" s="194" t="str">
        <f aca="false">IF(B108 &lt;&gt; "",IF(AND('PRINTABLE (per grading)'!H$16="EXAM", 'PRINTABLE (per grading)'!B$13="Prelim"), IF(ISERROR(SUMIF('Exam (LECTURE ONLY)'!D$20:M$20, "CLO3", 'Exam (LECTURE ONLY)'!D110:M110) / 'Exam (LECTURE ONLY)'!AL$8), "", SUMIF('Exam (LECTURE ONLY)'!D$20:M$20, "CLO3", 'Exam (LECTURE ONLY)'!D110:M110) /'Exam (LECTURE ONLY)'!AL$8),
IF(AND('PRINTABLE (per grading)'!H$16="EXAM", 'PRINTABLE (per grading)'!B$13="Midterm"), IF(ISERROR(SUMIF('Exam (LECTURE ONLY)'!O$20:X$20, "CLO3", 'Exam (LECTURE ONLY)'!O110:X110) / 'Exam (LECTURE ONLY)'!AM$8), "", SUMIF('Exam (LECTURE ONLY)'!O$20:X$20, "CLO3", 'Exam (LECTURE ONLY)'!O110:X110) / 'Exam (LECTURE ONLY)'!AM$8),
IF(AND('PRINTABLE (per grading)'!H$16="EXAM", 'PRINTABLE (per grading)'!B$13="Final"), IF(ISERROR(SUMIF('Exam (LECTURE ONLY)'!Z$20:AI$20, "CLO3", 'Exam (LECTURE ONLY)'!Z110:AI110) / 'Exam (LECTURE ONLY)'!AN$8), "", SUMIF('Exam (LECTURE ONLY)'!Z$20:AI$20, "CLO3", 'Exam (LECTURE ONLY)'!Z110:AI110) / 'Exam (LECTURE ONLY)'!AN$8),
IF(AND('PRINTABLE (per grading)'!H$16="OUTPUT", 'PRINTABLE (per grading)'!B$13="Prelim"), IF(ISERROR(SUMIF(OUTPUT!C$20:M$20, "CLO3", OUTPUT!C110:M110) / OUTPUT!AL$8), "", SUMIF(OUTPUT!C$20:M$20, "CLO3", OUTPUT!C110:M110) / OUTPUT!AL$8),
IF(AND('PRINTABLE (per grading)'!H$16="OUTPUT", 'PRINTABLE (per grading)'!B$13="Midterm"), IF(ISERROR(SUMIF(OUTPUT!O$20:Y$20, "CLO3", OUTPUT!O110:Y110) / OUTPUT!AM$8), "", SUMIF(OUTPUT!O$20:Y$20, "CLO3", OUTPUT!O110:Y110) / OUTPUT!AM$8),
IF(AND('PRINTABLE (per grading)'!H$16="OUTPUT", 'PRINTABLE (per grading)'!B$13="Final"), IF(ISERROR(SUMIF(OUTPUT!AA$20:AI$20, "CLO3", OUTPUT!AA110:AI110) / OUTPUT!AN$8), "", SUMIF(OUTPUT!AA$20:AI$20, "CLO3", OUTPUT!AA110:AI110) / OUTPUT!AN$8),
"" )))))),"")</f>
        <v/>
      </c>
      <c r="Z108" s="286" t="str">
        <f aca="false">IF(B108&lt;&gt;"",IF(Y108="","",IF(Y108&lt;0.5,1,IF(AND(Y108&gt;=0.5,Y108&lt;P$10),2,IF(Y108&gt;=P$10,3)))),"")</f>
        <v/>
      </c>
      <c r="AA108" s="287" t="str">
        <f aca="false">IF(B108 &lt;&gt; "",IFERROR(IF(AVERAGE(W108,Y108)&gt;=P$10,"Y","N"),""),"")</f>
        <v/>
      </c>
      <c r="AB108" s="194" t="str">
        <f aca="false">IF(B108 &lt;&gt; "", IFERROR(IF(C$16 = "PRELIM", SUMIF('Database (LECTURE-RES-PRAC)'!D$14:AG$14, "CLO4", 'Database (LECTURE-RES-PRAC)'!D105:AG105) / 'Grade computation'!F$7, IF(C$16 = "MIDTERM", SUMIF('Database (LECTURE-RES-PRAC)'!AJ$14:BM$14, "CLO4", 'Database (LECTURE-RES-PRAC)'!AJ105:BM105) / 'Grade computation'!G$7, IF(C$16 = "FINAL", SUMIF('Database (LECTURE-RES-PRAC)'!BP$14:CS$14, "CLO4", 'Database (LECTURE-RES-PRAC)'!BP105:CS105) / 'Grade computation'!H$7,""))),""),"")</f>
        <v/>
      </c>
      <c r="AC108" s="286" t="str">
        <f aca="false">IF(B108&lt;&gt;"",IF(AB108="","",IF(AB108&lt;0.5,1,IF(AND(AB108&gt;=0.5,AB108&lt;P$10),2,IF(AB108&gt;=P$10,3)))),"")</f>
        <v/>
      </c>
      <c r="AD108" s="194" t="str">
        <f aca="false">IF(B108 &lt;&gt; "",IF(AND('PRINTABLE (per grading)'!H$16="EXAM", 'PRINTABLE (per grading)'!B$13="Prelim"), IF(ISERROR(SUMIF('Exam (LECTURE ONLY)'!D$20:M$20, "CLO4", 'Exam (LECTURE ONLY)'!D110:M110) / 'Exam (LECTURE ONLY)'!AL$9), "", SUMIF('Exam (LECTURE ONLY)'!D$20:M$20, "CLO4", 'Exam (LECTURE ONLY)'!D110:M110) /'Exam (LECTURE ONLY)'!AL$9),
IF(AND('PRINTABLE (per grading)'!H$16="EXAM", 'PRINTABLE (per grading)'!B$13="Midterm"), IF(ISERROR(SUMIF('Exam (LECTURE ONLY)'!O$20:X$20, "CLO4", 'Exam (LECTURE ONLY)'!O110:X110) / 'Exam (LECTURE ONLY)'!AM$9), "", SUMIF('Exam (LECTURE ONLY)'!O$20:X$20, "CLO4", 'Exam (LECTURE ONLY)'!O110:X110) / 'Exam (LECTURE ONLY)'!AM$9),
IF(AND('PRINTABLE (per grading)'!H$16="EXAM", 'PRINTABLE (per grading)'!B$13="Final"), IF(ISERROR(SUMIF('Exam (LECTURE ONLY)'!Z$20:AI$20, "CLO4", 'Exam (LECTURE ONLY)'!Z110:AI110) / 'Exam (LECTURE ONLY)'!AN$9), "", SUMIF('Exam (LECTURE ONLY)'!Z$20:AI$20, "CLO4", 'Exam (LECTURE ONLY)'!Z110:AI110) / 'Exam (LECTURE ONLY)'!AN$9),
IF(AND('PRINTABLE (per grading)'!H$16="OUTPUT", 'PRINTABLE (per grading)'!B$13="Prelim"), IF(ISERROR(SUMIF(OUTPUT!C$20:M$20, "CLO4", OUTPUT!C110:M110) / OUTPUT!AL$9), "", SUMIF(OUTPUT!C$20:M$20, "CLO4", OUTPUT!C110:M110) / OUTPUT!AL$9),
IF(AND('PRINTABLE (per grading)'!H$16="OUTPUT", 'PRINTABLE (per grading)'!B$13="Midterm"), IF(ISERROR(SUMIF(OUTPUT!O$20:Y$20, "CLO4", OUTPUT!O110:Y110) / OUTPUT!AM$9), "", SUMIF(OUTPUT!O$20:Y$20, "CLO4", OUTPUT!O110:Y110) / OUTPUT!AM$9),
IF(AND('PRINTABLE (per grading)'!H$16="OUTPUT", 'PRINTABLE (per grading)'!B$13="Final"), IF(ISERROR(SUMIF(OUTPUT!AA$20:AI$20, "CLO4", OUTPUT!AA110:AI110) / OUTPUT!AN$9), "", SUMIF(OUTPUT!AA$20:AI$20, "CLO4", OUTPUT!AA110:AI110) / OUTPUT!AN$9),
"")))))),"")</f>
        <v/>
      </c>
      <c r="AE108" s="286" t="str">
        <f aca="false">IF(B108&lt;&gt;"",IF(AD108="","",IF(AD108&lt;0.5,1,IF(AND(AD108&gt;=0.5,AD108&lt;P$10),2,IF(AD108&gt;=P$10,3)))),"")</f>
        <v/>
      </c>
      <c r="AF108" s="287" t="str">
        <f aca="false">IF(B108 &lt;&gt; "",IFERROR(IF(AVERAGE(AB108,AD108)&gt;=P$10,"Y","N"),""),"")</f>
        <v/>
      </c>
      <c r="AG108" s="194" t="str">
        <f aca="false">IF(B108 &lt;&gt; "", IFERROR(IF(C$16 = "PRELIM", SUMIF('Database (LECTURE-RES-PRAC)'!D$14:AG$14, "CLO5", 'Database (LECTURE-RES-PRAC)'!D105:AG105) / 'Grade computation'!F$8, IF(C$16 = "MIDTERM", SUMIF('Database (LECTURE-RES-PRAC)'!AJ$14:BM$14, "CLO5", 'Database (LECTURE-RES-PRAC)'!AJ105:BM105) / 'Grade computation'!G$8, IF(C$16 = "FINAL", SUMIF('Database (LECTURE-RES-PRAC)'!BP$14:CS$14, "CLO5", 'Database (LECTURE-RES-PRAC)'!BP105:CS105) / 'Grade computation'!H$8,""))),""),"")</f>
        <v/>
      </c>
      <c r="AH108" s="286" t="str">
        <f aca="false">IF(B108&lt;&gt;"",IF(AG108="","",IF(AG108&lt;0.5,1,IF(AND(AG108&gt;=0.5,AG108&lt;P$10),2,IF(AG108&gt;=P$10,3)))),"")</f>
        <v/>
      </c>
      <c r="AI108" s="194" t="str">
        <f aca="false">IF(B108 &lt;&gt; "",IF(AND('PRINTABLE (per grading)'!H$16="EXAM", 'PRINTABLE (per grading)'!B$13="Prelim"), IF(ISERROR(SUMIF('Exam (LECTURE ONLY)'!D$20:M$20, "CLO5", 'Exam (LECTURE ONLY)'!D110:M110) / 'Exam (LECTURE ONLY)'!AL$10), "", SUMIF('Exam (LECTURE ONLY)'!D$20:M$20, "CLO5", 'Exam (LECTURE ONLY)'!D110:M110) /'Exam (LECTURE ONLY)'!AL$10),
IF(AND('PRINTABLE (per grading)'!H$16="EXAM", 'PRINTABLE (per grading)'!B$13="Midterm"), IF(ISERROR(SUMIF('Exam (LECTURE ONLY)'!O$20:X$20, "CLO5", 'Exam (LECTURE ONLY)'!O110:X110) / 'Exam (LECTURE ONLY)'!AM$10), "", SUMIF('Exam (LECTURE ONLY)'!O$20:X$20, "CLO5", 'Exam (LECTURE ONLY)'!O110:X110) / 'Exam (LECTURE ONLY)'!AM$10),
IF(AND('PRINTABLE (per grading)'!H$16="EXAM", 'PRINTABLE (per grading)'!B$13="Final"), IF(ISERROR(SUMIF('Exam (LECTURE ONLY)'!Z$20:AI$20, "CLO5", 'Exam (LECTURE ONLY)'!Z110:AI110) / 'Exam (LECTURE ONLY)'!AN$10), "", SUMIF('Exam (LECTURE ONLY)'!Z$20:AI$20, "CLO5", 'Exam (LECTURE ONLY)'!Z110:AI110) / 'Exam (LECTURE ONLY)'!AN$10),
IF(AND('PRINTABLE (per grading)'!H$16="OUTPUT", 'PRINTABLE (per grading)'!B$13="Prelim"), IF(ISERROR(SUMIF(OUTPUT!C$20:M$20, "CLO5", OUTPUT!C110:M110) / OUTPUT!AL$10), "", SUMIF(OUTPUT!C$20:M$20, "CLO5", OUTPUT!C110:M110) / OUTPUT!AL$10),
IF(AND('PRINTABLE (per grading)'!H$16="OUTPUT", 'PRINTABLE (per grading)'!B$13="Midterm"), IF(ISERROR(SUMIF(OUTPUT!O$20:Y$20, "CLO5", OUTPUT!O110:Y110) / OUTPUT!AM$10), "", SUMIF(OUTPUT!O$20:Y$20, "CLO5", OUTPUT!O110:Y110) / OUTPUT!AM$10),
IF(AND('PRINTABLE (per grading)'!H$16="OUTPUT", 'PRINTABLE (per grading)'!B$13="Final"), IF(ISERROR(SUMIF(OUTPUT!AA$20:AI$20, "CLO5", OUTPUT!AA110:AI110) / OUTPUT!AN$10), "", SUMIF(OUTPUT!AA$20:AI$20, "CLO5", OUTPUT!AA110:AI110) / OUTPUT!AN$10),
"")))))),"")</f>
        <v/>
      </c>
      <c r="AJ108" s="286" t="str">
        <f aca="false">IF(B108&lt;&gt;"",IF(AI108="","",IF(AI108&lt;0.5,1,IF(AND(AI108&gt;=0.5,AI108&lt;P$10),2,IF(AI108&gt;=P$10,3)))),"")</f>
        <v/>
      </c>
      <c r="AK108" s="287" t="str">
        <f aca="false">IF(B108 &lt;&gt; "",IFERROR(IF(AVERAGE(AG108,AI108)&gt;=P$10,"Y","N"),""),"")</f>
        <v/>
      </c>
      <c r="AL108" s="194" t="str">
        <f aca="false">IF(B108 &lt;&gt; "", IFERROR(IF(C$16 = "PRELIM", SUMIF('Database (LECTURE-RES-PRAC)'!D$14:AG$14, "CLO6", 'Database (LECTURE-RES-PRAC)'!D105:AG105) / 'Grade computation'!F$9, IF(C$16 = "MIDTERM", SUMIF('Database (LECTURE-RES-PRAC)'!AJ$14:BM$14, "CLO6", 'Database (LECTURE-RES-PRAC)'!AJ105:BM105) / 'Grade computation'!G$9, IF(C$16 = "FINAL", SUMIF('Database (LECTURE-RES-PRAC)'!BP$14:CS$14, "CLO6", 'Database (LECTURE-RES-PRAC)'!BP105:CS105) / 'Grade computation'!H$9,""))),""),"")</f>
        <v/>
      </c>
      <c r="AM108" s="286" t="str">
        <f aca="false">IF(B108&lt;&gt;"",IF(AL108="","",IF(AL108&lt;0.5,1,IF(AND(AL108&gt;=0.5,AL108&lt;P$10),2,IF(AL108&gt;=P$10,3)))),"")</f>
        <v/>
      </c>
      <c r="AN108" s="194" t="str">
        <f aca="false">IF(B108 &lt;&gt; "",IF(AND('PRINTABLE (per grading)'!H$16="EXAM", 'PRINTABLE (per grading)'!B$13="Prelim"), IF(ISERROR(SUMIF('Exam (LECTURE ONLY)'!D$20:M$20, "CLO6", 'Exam (LECTURE ONLY)'!D110:M110) / 'Exam (LECTURE ONLY)'!AL$11), "", SUMIF('Exam (LECTURE ONLY)'!D$20:M$20, "CLO6", 'Exam (LECTURE ONLY)'!D110:M110) /'Exam (LECTURE ONLY)'!AL$11),
IF(AND('PRINTABLE (per grading)'!H$16="EXAM", 'PRINTABLE (per grading)'!B$13="Midterm"), IF(ISERROR(SUMIF('Exam (LECTURE ONLY)'!O$20:X$20, "CLO6", 'Exam (LECTURE ONLY)'!O110:X110) / 'Exam (LECTURE ONLY)'!AM$11), "", SUMIF('Exam (LECTURE ONLY)'!O$20:X$20, "CLO6", 'Exam (LECTURE ONLY)'!O110:X110) / 'Exam (LECTURE ONLY)'!AM$11),
IF(AND('PRINTABLE (per grading)'!H$16="EXAM", 'PRINTABLE (per grading)'!B$13="Final"), IF(ISERROR(SUMIF('Exam (LECTURE ONLY)'!Z$20:AI$20, "CLO6", 'Exam (LECTURE ONLY)'!Z110:AI110) / 'Exam (LECTURE ONLY)'!AN$11), "", SUMIF('Exam (LECTURE ONLY)'!Z$20:AI$20, "CLO6", 'Exam (LECTURE ONLY)'!Z110:AI110) / 'Exam (LECTURE ONLY)'!AN$11),
IF(AND('PRINTABLE (per grading)'!H$16="OUTPUT", 'PRINTABLE (per grading)'!B$13="Prelim"), IF(ISERROR(SUMIF(OUTPUT!C$20:M$20, "CLO6", OUTPUT!C110:M110) / OUTPUT!AL$11), "", SUMIF(OUTPUT!C$20:M$20, "CLO6", OUTPUT!C110:M110) / OUTPUT!AL$11),
IF(AND('PRINTABLE (per grading)'!H$16="OUTPUT", 'PRINTABLE (per grading)'!B$13="Midterm"), IF(ISERROR(SUMIF(OUTPUT!O$20:Y$20, "CLO6", OUTPUT!O110:Y110) / OUTPUT!AM$11), "", SUMIF(OUTPUT!O$20:Y$20, "CLO6", OUTPUT!O110:Y110) / OUTPUT!AM$11),
IF(AND('PRINTABLE (per grading)'!H$16="OUTPUT", 'PRINTABLE (per grading)'!B$13="Final"), IF(ISERROR(SUMIF(OUTPUT!AA$20:AI$20, "CLO6", OUTPUT!AA110:AI110) / OUTPUT!AN$11), "", SUMIF(OUTPUT!AA$20:AI$20, "CLO6", OUTPUT!AA110:AI110) / OUTPUT!AN$11),
"")))))),"")</f>
        <v/>
      </c>
      <c r="AO108" s="286" t="str">
        <f aca="false">IF(B108&lt;&gt;"",IF(AN108="","",IF(AN108&lt;0.5,1,IF(AND(AN108&gt;=0.5,AN108&lt;P$10),2,IF(AN108&gt;=P$10,3)))),"")</f>
        <v/>
      </c>
      <c r="AP108" s="287" t="str">
        <f aca="false">IF(B108 &lt;&gt; "",IFERROR(IF(AVERAGE(AL108,AN108)&gt;=P$10,"Y","N"),""),"")</f>
        <v/>
      </c>
      <c r="AQ108" s="194" t="str">
        <f aca="false">IF(B108 &lt;&gt; "", IFERROR(IF(C$16 = "PRELIM", SUMIF('Database (LECTURE-RES-PRAC)'!D$14:AG$14, "CLO7", 'Database (LECTURE-RES-PRAC)'!D105:AG105) / 'Grade computation'!F$10, IF(C$16 = "MIDTERM", SUMIF('Database (LECTURE-RES-PRAC)'!AJ$14:BM$14, "CLO7", 'Database (LECTURE-RES-PRAC)'!AJ105:BM105) / 'Grade computation'!G$10, IF(C$16 = "FINAL", SUMIF('Database (LECTURE-RES-PRAC)'!BP$14:CS$14, "CLO7", 'Database (LECTURE-RES-PRAC)'!BP105:CS105) / 'Grade computation'!H$10,""))),""),"")</f>
        <v/>
      </c>
      <c r="AR108" s="286" t="str">
        <f aca="false">IF(B108&lt;&gt;"",IF(AQ108="","",IF(AQ108&lt;0.5,1,IF(AND(AQ108&gt;=0.5,AQ108&lt;P$10),2,IF(AQ108&gt;=P$10,3)))),"")</f>
        <v/>
      </c>
      <c r="AS108" s="194" t="str">
        <f aca="false">IF(B108 &lt;&gt; "",IF(AND('PRINTABLE (per grading)'!H$16="EXAM", 'PRINTABLE (per grading)'!B$13="Prelim"), IF(ISERROR(SUMIF('Exam (LECTURE ONLY)'!D$20:M$20, "CLO7", 'Exam (LECTURE ONLY)'!D110:M110) / 'Exam (LECTURE ONLY)'!AL$12), "", SUMIF('Exam (LECTURE ONLY)'!D$20:M$20, "CLO7", 'Exam (LECTURE ONLY)'!D110:M110) /'Exam (LECTURE ONLY)'!AL$12),
IF(AND('PRINTABLE (per grading)'!H$16="EXAM", 'PRINTABLE (per grading)'!B$13="Midterm"), IF(ISERROR(SUMIF('Exam (LECTURE ONLY)'!O$20:X$20, "CLO7", 'Exam (LECTURE ONLY)'!O110:X110) / 'Exam (LECTURE ONLY)'!AM$12), "", SUMIF('Exam (LECTURE ONLY)'!O$20:X$20, "CLO7", 'Exam (LECTURE ONLY)'!O110:X110) / 'Exam (LECTURE ONLY)'!AM$12),
IF(AND('PRINTABLE (per grading)'!H$16="EXAM", 'PRINTABLE (per grading)'!B$13="Final"), IF(ISERROR(SUMIF('Exam (LECTURE ONLY)'!Z$20:AI$20, "CLO7", 'Exam (LECTURE ONLY)'!Z110:AI110) / 'Exam (LECTURE ONLY)'!AN$12), "", SUMIF('Exam (LECTURE ONLY)'!Z$20:AI$20, "CLO7", 'Exam (LECTURE ONLY)'!Z110:AI110) / 'Exam (LECTURE ONLY)'!AN$12),
IF(AND('PRINTABLE (per grading)'!H$16="OUTPUT", 'PRINTABLE (per grading)'!B$13="Prelim"), IF(ISERROR(SUMIF(OUTPUT!C$20:M$20, "CLO7", OUTPUT!C110:M110) / OUTPUT!AL$12), "", SUMIF(OUTPUT!C$20:M$20, "CLO7", OUTPUT!C110:M110) / OUTPUT!AL$12),
IF(AND('PRINTABLE (per grading)'!H$16="OUTPUT", 'PRINTABLE (per grading)'!B$13="Midterm"), IF(ISERROR(SUMIF(OUTPUT!O$20:Y$20, "CLO7", OUTPUT!O110:Y110) / OUTPUT!AM$12), "", SUMIF(OUTPUT!O$20:Y$20, "CLO7", OUTPUT!O110:Y110) / OUTPUT!AM$12),
IF(AND('PRINTABLE (per grading)'!H$16="OUTPUT", 'PRINTABLE (per grading)'!B$13="Final"), IF(ISERROR(SUMIF(OUTPUT!AA$20:AI$20, "CLO7", OUTPUT!AA110:AI110) / OUTPUT!AN$12), "", SUMIF(OUTPUT!AA$20:AI$20, "CLO7", OUTPUT!AA110:AI110) / OUTPUT!AN$12),
"")))))),"")</f>
        <v/>
      </c>
      <c r="AT108" s="286" t="str">
        <f aca="false">IF(B108&lt;&gt;"",IF(AS108="","",IF(AS108&lt;0.5,1,IF(AND(AS108&gt;=0.5,AS108&lt;P$10),2,IF(AS108&gt;=P$10,3)))),"")</f>
        <v/>
      </c>
      <c r="AU108" s="287" t="str">
        <f aca="false">IF(B108 &lt;&gt; "",IFERROR(IF(AVERAGE(AQ108,AS108)&gt;=P$10,"Y","N"),""),"")</f>
        <v/>
      </c>
      <c r="AV108" s="194" t="str">
        <f aca="false">IF(B108 &lt;&gt; "", IFERROR(IF(C$16 = "PRELIM", SUMIF('Database (LECTURE-RES-PRAC)'!D$14:AG$14, "CLO8", 'Database (LECTURE-RES-PRAC)'!D105:AG105) / 'Grade computation'!F$11, IF(C$16 = "MIDTERM", SUMIF('Database (LECTURE-RES-PRAC)'!AJ$14:BM$14, "CLO8", 'Database (LECTURE-RES-PRAC)'!AJ105:BM105) / 'Grade computation'!G$11, IF(C$16 = "FINAL", SUMIF('Database (LECTURE-RES-PRAC)'!BP$14:CS$14, "CLO8", 'Database (LECTURE-RES-PRAC)'!BP105:CS105) / 'Grade computation'!H$11,""))),""),"")</f>
        <v/>
      </c>
      <c r="AW108" s="286" t="str">
        <f aca="false">IF(B108&lt;&gt;"",IF(AV108="","",IF(AV108&lt;0.5,1,IF(AND(AV108&gt;=0.5,AV108&lt;P$10),2,IF(AV108&gt;=P$10,3)))),"")</f>
        <v/>
      </c>
      <c r="AX108" s="194" t="str">
        <f aca="false">IF(B108 &lt;&gt; "",IF(AND('PRINTABLE (per grading)'!H$16="EXAM", 'PRINTABLE (per grading)'!B$13="Prelim"), IF(ISERROR(SUMIF('Exam (LECTURE ONLY)'!D$20:M$20, "CLO8", 'Exam (LECTURE ONLY)'!D110:M110) / 'Exam (LECTURE ONLY)'!AL$13), "", SUMIF('Exam (LECTURE ONLY)'!D$20:M$20, "CLO8", 'Exam (LECTURE ONLY)'!D110:M110) /'Exam (LECTURE ONLY)'!AL$13),
IF(AND('PRINTABLE (per grading)'!H$16="EXAM", 'PRINTABLE (per grading)'!B$13="Midterm"), IF(ISERROR(SUMIF('Exam (LECTURE ONLY)'!O$20:X$20, "CLO8", 'Exam (LECTURE ONLY)'!O110:X110) / 'Exam (LECTURE ONLY)'!AM$13), "", SUMIF('Exam (LECTURE ONLY)'!O$20:X$20, "CLO8", 'Exam (LECTURE ONLY)'!O110:X110) / 'Exam (LECTURE ONLY)'!AM$13),
IF(AND('PRINTABLE (per grading)'!H$16="EXAM", 'PRINTABLE (per grading)'!B$13="Final"), IF(ISERROR(SUMIF('Exam (LECTURE ONLY)'!Z$20:AI$20, "CLO8", 'Exam (LECTURE ONLY)'!Z110:AI110) / 'Exam (LECTURE ONLY)'!AN$13), "", SUMIF('Exam (LECTURE ONLY)'!Z$20:AI$20, "CLO8", 'Exam (LECTURE ONLY)'!Z110:AI110) / 'Exam (LECTURE ONLY)'!AN$13),
IF(AND('PRINTABLE (per grading)'!H$16="OUTPUT", 'PRINTABLE (per grading)'!B$13="Prelim"), IF(ISERROR(SUMIF(OUTPUT!C$20:M$20, "CLO8", OUTPUT!C110:M110) / OUTPUT!AL$13), "", SUMIF(OUTPUT!C$20:M$20, "CLO8", OUTPUT!C110:M110) / OUTPUT!AL$13),
IF(AND('PRINTABLE (per grading)'!H$16="OUTPUT", 'PRINTABLE (per grading)'!B$13="Midterm"), IF(ISERROR(SUMIF(OUTPUT!O$20:Y$20, "CLO8", OUTPUT!O110:Y110) / OUTPUT!AM$13), "", SUMIF(OUTPUT!O$20:Y$20, "CLO8", OUTPUT!O110:Y110) / OUTPUT!AM$13),
IF(AND('PRINTABLE (per grading)'!H$16="OUTPUT", 'PRINTABLE (per grading)'!B$13="Final"), IF(ISERROR(SUMIF(OUTPUT!AA$20:AI$20, "CLO8", OUTPUT!AA110:AI110) / OUTPUT!AN$13), "", SUMIF(OUTPUT!AA$20:AI$20, "CLO8", OUTPUT!AA110:AI110) / OUTPUT!AN$13),
"")))))),"")</f>
        <v/>
      </c>
      <c r="AY108" s="286" t="str">
        <f aca="false">IF(B108&lt;&gt;"",IF(AX108="","",IF(AX108&lt;0.5,1,IF(AND(AX108&gt;=0.5,AX108&lt;P$10),2,IF(AX108&gt;=P$10,3)))),"")</f>
        <v/>
      </c>
      <c r="AZ108" s="287" t="str">
        <f aca="false">IF(B108 &lt;&gt; "",IFERROR(IF(AVERAGE(AV108,AX108)&gt;=P$10,"Y","N"),""),"")</f>
        <v/>
      </c>
      <c r="BA108" s="194" t="str">
        <f aca="false">IF(B108 &lt;&gt; "", IFERROR(IF(C$16 = "PRELIM", SUMIF('Database (LECTURE-RES-PRAC)'!D$14:AG$14, "CLO9", 'Database (LECTURE-RES-PRAC)'!D105:AG105) / 'Grade computation'!F$12, IF(C$16 = "MIDTERM", SUMIF('Database (LECTURE-RES-PRAC)'!AJ$14:BM$14, "CLO9", 'Database (LECTURE-RES-PRAC)'!AJ105:BM105) / 'Grade computation'!G$12, IF(C$16 = "FINAL", SUMIF('Database (LECTURE-RES-PRAC)'!BP$14:CS$14, "CLO9", 'Database (LECTURE-RES-PRAC)'!BP105:CS105) / 'Grade computation'!H$12,""))),""),"")</f>
        <v/>
      </c>
      <c r="BB108" s="286" t="str">
        <f aca="false">IF(B108&lt;&gt;"",IF(BA108="","",IF(BA108&lt;0.5,1,IF(AND(BA108&gt;=0.5,BA108&lt;P$10),2,IF(BA108&gt;=P$10,3)))),"")</f>
        <v/>
      </c>
      <c r="BC108" s="194" t="str">
        <f aca="false">IF(B108 &lt;&gt; "",IF(AND('PRINTABLE (per grading)'!H$16="EXAM", 'PRINTABLE (per grading)'!B$13="Prelim"), IF(ISERROR(SUMIF('Exam (LECTURE ONLY)'!D$20:M$20, "CLO9", 'Exam (LECTURE ONLY)'!D110:M110) / 'Exam (LECTURE ONLY)'!AL$14), "", SUMIF('Exam (LECTURE ONLY)'!D$20:M$20, "CLO9", 'Exam (LECTURE ONLY)'!D110:M110) /'Exam (LECTURE ONLY)'!AL$14),
IF(AND('PRINTABLE (per grading)'!H$16="EXAM", 'PRINTABLE (per grading)'!B$13="Midterm"), IF(ISERROR(SUMIF('Exam (LECTURE ONLY)'!O$20:X$20, "CLO9", 'Exam (LECTURE ONLY)'!O110:X110) / 'Exam (LECTURE ONLY)'!AM$14), "", SUMIF('Exam (LECTURE ONLY)'!O$20:X$20, "CLO9", 'Exam (LECTURE ONLY)'!O110:X110) / 'Exam (LECTURE ONLY)'!AM$14),
IF(AND('PRINTABLE (per grading)'!H$16="EXAM", 'PRINTABLE (per grading)'!B$13="Final"), IF(ISERROR(SUMIF('Exam (LECTURE ONLY)'!Z$20:AI$20, "CLO9", 'Exam (LECTURE ONLY)'!Z110:AI110) / 'Exam (LECTURE ONLY)'!AN$14), "", SUMIF('Exam (LECTURE ONLY)'!Z$20:AI$20, "CLO9", 'Exam (LECTURE ONLY)'!Z110:AI110) / 'Exam (LECTURE ONLY)'!AN$14),
IF(AND('PRINTABLE (per grading)'!H$16="OUTPUT", 'PRINTABLE (per grading)'!B$13="Prelim"), IF(ISERROR(SUMIF(OUTPUT!C$20:M$20, "CLO9", OUTPUT!C110:M110) / OUTPUT!AL$14), "", SUMIF(OUTPUT!C$20:M$20, "CLO9", OUTPUT!C110:M110) / OUTPUT!AL$14),
IF(AND('PRINTABLE (per grading)'!H$16="OUTPUT", 'PRINTABLE (per grading)'!B$13="Midterm"), IF(ISERROR(SUMIF(OUTPUT!O$20:Y$20, "CLO9", OUTPUT!O110:Y110) / OUTPUT!AM$14), "", SUMIF(OUTPUT!O$20:Y$20, "CLO9", OUTPUT!O110:Y110) / OUTPUT!AM$14),
IF(AND('PRINTABLE (per grading)'!H$16="OUTPUT", 'PRINTABLE (per grading)'!B$13="Final"), IF(ISERROR(SUMIF(OUTPUT!AA$20:AI$20, "CLO9", OUTPUT!AA110:AI110) / OUTPUT!AN$14), "", SUMIF(OUTPUT!AA$20:AI$20, "CLO9", OUTPUT!AA110:AI110) / OUTPUT!AN$14),
"")))))),"")</f>
        <v/>
      </c>
      <c r="BD108" s="286" t="str">
        <f aca="false">IF(B108&lt;&gt;"",IF(BC108="","",IF(BC108&lt;0.5,1,IF(AND(BC108&gt;=0.5,BC108&lt;P$10),2,IF(BC108&gt;=P$10,3)))),"")</f>
        <v/>
      </c>
      <c r="BE108" s="287" t="str">
        <f aca="false">IF(B108 &lt;&gt; "",IFERROR(IF(AVERAGE(BA108,BC108)&gt;=P$10,"Y","N"),""),"")</f>
        <v/>
      </c>
      <c r="BF108" s="194" t="str">
        <f aca="false">IF(B108 &lt;&gt; "", IFERROR(IF(C$16 = "PRELIM", SUMIF('Database (LECTURE-RES-PRAC)'!D$14:AG$14, "CLO10", 'Database (LECTURE-RES-PRAC)'!D105:AG105) / 'Grade computation'!F$13, IF(C$16 = "MIDTERM", SUMIF('Database (LECTURE-RES-PRAC)'!AJ$14:BM$14, "CLO10", 'Database (LECTURE-RES-PRAC)'!AJ105:BM105) / 'Grade computation'!G$13, IF(C$16 = "FINAL", SUMIF('Database (LECTURE-RES-PRAC)'!BP$14:CS$14, "CLO10", 'Database (LECTURE-RES-PRAC)'!BP105:CS105) / 'Grade computation'!H$13,""))),""),"")</f>
        <v/>
      </c>
      <c r="BG108" s="286" t="str">
        <f aca="false">IF(B108&lt;&gt;"",IF(BF108="","",IF(BF108&lt;0.5,1,IF(AND(BF108&gt;=0.5,BF108&lt;P$10),2,IF(BF108&gt;=P$10,3)))),"")</f>
        <v/>
      </c>
      <c r="BH108" s="194" t="str">
        <f aca="false">IF(B108 &lt;&gt; "",IF(AND('PRINTABLE (per grading)'!H$16="EXAM", 'PRINTABLE (per grading)'!B$13="Prelim"), IF(ISERROR(SUMIF('Exam (LECTURE ONLY)'!D$20:M$20, "CLO10", 'Exam (LECTURE ONLY)'!D110:M110) / 'Exam (LECTURE ONLY)'!AL$15), "", SUMIF('Exam (LECTURE ONLY)'!D$20:M$20, "CLO10", 'Exam (LECTURE ONLY)'!D110:M110) /'Exam (LECTURE ONLY)'!AL$15),
IF(AND('PRINTABLE (per grading)'!H$16="EXAM", 'PRINTABLE (per grading)'!B$13="Midterm"), IF(ISERROR(SUMIF('Exam (LECTURE ONLY)'!O$20:X$20, "CLO10", 'Exam (LECTURE ONLY)'!O110:X110) / 'Exam (LECTURE ONLY)'!AM$15), "", SUMIF('Exam (LECTURE ONLY)'!O$20:X$20, "CLO10", 'Exam (LECTURE ONLY)'!O110:X110) / 'Exam (LECTURE ONLY)'!AM$15),
IF(AND('PRINTABLE (per grading)'!H$16="EXAM", 'PRINTABLE (per grading)'!B$13="Final"), IF(ISERROR(SUMIF('Exam (LECTURE ONLY)'!Z$20:AI$20, "CLO10", 'Exam (LECTURE ONLY)'!Z110:AI110) / 'Exam (LECTURE ONLY)'!AN$15), "", SUMIF('Exam (LECTURE ONLY)'!Z$20:AI$20, "CLO10", 'Exam (LECTURE ONLY)'!Z110:AI110) / 'Exam (LECTURE ONLY)'!AN$15),
IF(AND('PRINTABLE (per grading)'!H$16="OUTPUT", 'PRINTABLE (per grading)'!B$13="Prelim"), IF(ISERROR(SUMIF(OUTPUT!C$20:M$20, "CLO10", OUTPUT!C110:M110) / OUTPUT!AL$15), "", SUMIF(OUTPUT!C$20:M$20, "CLO10", OUTPUT!C110:M110) / OUTPUT!AL$15),
IF(AND('PRINTABLE (per grading)'!H$16="OUTPUT", 'PRINTABLE (per grading)'!B$13="Midterm"), IF(ISERROR(SUMIF(OUTPUT!O$20:Y$20, "CLO10", OUTPUT!O110:Y110) / OUTPUT!AM$15), "", SUMIF(OUTPUT!O$20:Y$20, "CLO10", OUTPUT!O110:Y110) / OUTPUT!AM$15),
IF(AND('PRINTABLE (per grading)'!H$16="OUTPUT", 'PRINTABLE (per grading)'!B$13="Final"), IF(ISERROR(SUMIF(OUTPUT!AA$20:AI$20, "CLO10", OUTPUT!AA110:AI110) / OUTPUT!AN$15), "", SUMIF(OUTPUT!AA$20:AI$20, "CLO10", OUTPUT!AA110:AI110) / OUTPUT!AN$15),
"")))))),"")</f>
        <v/>
      </c>
      <c r="BI108" s="286" t="str">
        <f aca="false">IF(B108&lt;&gt;"",IF(BH108="","",IF(BH108&lt;0.5,1,IF(AND(BH108&gt;=0.5,BH108&lt;P$10),2,IF(BH108&gt;=P$10,3)))),"")</f>
        <v/>
      </c>
      <c r="BJ108" s="287" t="str">
        <f aca="false">IF(B108 &lt;&gt; "",IFERROR(IF(AVERAGE(BF108,BH108)&gt;=P$10,"Y","N"),""),"")</f>
        <v/>
      </c>
      <c r="BK108" s="8"/>
    </row>
    <row r="109" customFormat="false" ht="19.5" hidden="false" customHeight="true" outlineLevel="0" collapsed="false">
      <c r="A109" s="183" t="str">
        <f aca="false">IF(ISBLANK('Database (LECTURE-RES-PRAC)'!A106),"",'Database (LECTURE-RES-PRAC)'!A106)</f>
        <v/>
      </c>
      <c r="B109" s="184" t="str">
        <f aca="false">IF(ISBLANK('Database (LECTURE-RES-PRAC)'!B106),"",'Database (LECTURE-RES-PRAC)'!B106)</f>
        <v/>
      </c>
      <c r="C109" s="230" t="str">
        <f aca="false">IF(B109&lt;&gt;"",IF(C$16="PRELIM",'Grade computation'!C109, IF(C$16="MIDTERM",'Grade computation'!K109, IF(C$16="FINAL",'Grade computation'!S109,""))),"")</f>
        <v/>
      </c>
      <c r="D109" s="231" t="str">
        <f aca="false">IF(B109&lt;&gt;"",IFERROR(IF(B$11="80-20", (((C109/C$19)*X$6)+X$7)*D$18, IF(B$11="60-40", (((C109/C$19)*Y$6)+Y$7)*D$18, 0)),0),"")</f>
        <v/>
      </c>
      <c r="E109" s="230" t="str">
        <f aca="false">IF(B109&lt;&gt;"", IF(C$16="PRELIM",'Grade computation'!E109, IF(C$16="MIDTERM",'Grade computation'!M109, IF(C$16="FINAL",'Grade computation'!U109,""))),"")</f>
        <v/>
      </c>
      <c r="F109" s="232" t="str">
        <f aca="false">IF(B109&lt;&gt;"",IFERROR(IF(B$11="80-20", (((E109/E$19)*X$6)+X$7)*F$18, IF(B$11="60-40", (((E109/E$19)*Y$6)+Y$7)*F$18, 0)),0),"")</f>
        <v/>
      </c>
      <c r="G109" s="233" t="str">
        <f aca="false">IF(B109&lt;&gt;"",IFERROR((D109+F109),0),"")</f>
        <v/>
      </c>
      <c r="H109" s="234" t="str">
        <f aca="false">IF(B109&lt;&gt;"",IF(C$16="PRELIM", 'Grade computation'!H109, IF(C$16="MIDTERM", 'Grade computation'!P109, IF(C$16="FINAL",'Grade computation'!X109, ""))),"")</f>
        <v/>
      </c>
      <c r="I109" s="233" t="str">
        <f aca="false">IF(B109&lt;&gt;"",IFERROR(IF(B$11="80-20", (((H109/H$19)*X$6)+X$7)*I$19, IF(B$11="60-40", (((H109/H$19)*Y$6)+Y$7)*I$19, 0)),0),"")</f>
        <v/>
      </c>
      <c r="J109" s="237" t="str">
        <f aca="false">IFERROR((G109+I109),"")</f>
        <v/>
      </c>
      <c r="K109" s="183" t="str">
        <f aca="false">IFERROR(IF(J109="","",IF(J109&gt;=75,"PASSED","FAILED")),"")</f>
        <v/>
      </c>
      <c r="L109" s="183"/>
      <c r="M109" s="194" t="str">
        <f aca="false">IF(B109 &lt;&gt; "", IFERROR(IF(C$16 = "PRELIM", SUMIF('Database (LECTURE-RES-PRAC)'!D$14:AG$14, "CLO1", 'Database (LECTURE-RES-PRAC)'!D106:AG106) / 'Grade computation'!F$4, IF(C$16 = "MIDTERM", SUMIF('Database (LECTURE-RES-PRAC)'!AJ$14:BM$14, "CLO1", 'Database (LECTURE-RES-PRAC)'!AJ106:BM106) / 'Grade computation'!G$4, IF(C$16 = "FINAL", SUMIF('Database (LECTURE-RES-PRAC)'!BP$14:CS$14, "CLO1", 'Database (LECTURE-RES-PRAC)'!BP106:CS106) / 'Grade computation'!H$4,""))),""),"")</f>
        <v/>
      </c>
      <c r="N109" s="286" t="str">
        <f aca="false">IF(B109&lt;&gt;"",IF(M109="","",IF(M109&lt;0.5,1,IF(AND(M109&gt;=0.5,M109&lt;P$10),2,IF(M109&gt;=P$10,3)))),"")</f>
        <v/>
      </c>
      <c r="O109" s="194" t="str">
        <f aca="false">IF(B109 &lt;&gt; "",IF(AND('PRINTABLE (per grading)'!H$16="EXAM", 'PRINTABLE (per grading)'!B$13="Prelim"), IF(ISERROR(SUMIF('Exam (LECTURE ONLY)'!D$20:M$20, "CLO1", 'Exam (LECTURE ONLY)'!D111:M111) / 'Exam (LECTURE ONLY)'!AL$6), "", SUMIF('Exam (LECTURE ONLY)'!D$20:M$20, "CLO1", 'Exam (LECTURE ONLY)'!D111:M111) /'Exam (LECTURE ONLY)'!AL$6),
IF(AND('PRINTABLE (per grading)'!H$16="EXAM", 'PRINTABLE (per grading)'!B$13="Midterm"), IF(ISERROR(SUMIF('Exam (LECTURE ONLY)'!O$20:X$20, "CLO1", 'Exam (LECTURE ONLY)'!O111:X111) / 'Exam (LECTURE ONLY)'!AM$6), "", SUMIF('Exam (LECTURE ONLY)'!O$20:X$20, "CLO1", 'Exam (LECTURE ONLY)'!O111:X111) / 'Exam (LECTURE ONLY)'!AM$6),
IF(AND('PRINTABLE (per grading)'!H$16="EXAM", 'PRINTABLE (per grading)'!B$13="Final"), IF(ISERROR(SUMIF('Exam (LECTURE ONLY)'!Z$20:AI$20, "CLO1", 'Exam (LECTURE ONLY)'!Z111:AI111) / 'Exam (LECTURE ONLY)'!AN$6), "", SUMIF('Exam (LECTURE ONLY)'!Z$20:AI$20, "CLO1", 'Exam (LECTURE ONLY)'!Z111:AI111) / 'Exam (LECTURE ONLY)'!AN$6),
IF(AND('PRINTABLE (per grading)'!H$16="OUTPUT", 'PRINTABLE (per grading)'!B$13="Prelim"), IF(ISERROR(SUMIF(OUTPUT!C$20:M$20, "CLO1", OUTPUT!C111:M111) / OUTPUT!AL$6), "", SUMIF(OUTPUT!C$20:M$20, "CLO1", OUTPUT!C111:M111) / OUTPUT!AL$6),
IF(AND('PRINTABLE (per grading)'!H$16="OUTPUT", 'PRINTABLE (per grading)'!B$13="Midterm"), IF(ISERROR(SUMIF(OUTPUT!O$20:Y$20, "CLO1", OUTPUT!O111:Y111) / OUTPUT!AM$6), "", SUMIF(OUTPUT!O$20:Y$20, "CLO1", OUTPUT!O111:Y111) / OUTPUT!AM$6),
IF(AND('PRINTABLE (per grading)'!H$16="OUTPUT", 'PRINTABLE (per grading)'!B$13="Final"), IF(ISERROR(SUMIF(OUTPUT!AA$20:AI$20, "CLO1", OUTPUT!AA111:AI111) / OUTPUT!AN$6), "", SUMIF(OUTPUT!AA$20:AI$20, "CLO1", OUTPUT!AA111:AI111) / OUTPUT!AN$6),
"")))))),"")</f>
        <v/>
      </c>
      <c r="P109" s="286" t="str">
        <f aca="false">IF(B109&lt;&gt;"",IF(O109="","",IF(O109&lt;0.5,1,IF(AND(O109&gt;=0.5,O109&lt;P$10),2,IF(O109&gt;=P$10,3)))),"")</f>
        <v/>
      </c>
      <c r="Q109" s="287" t="str">
        <f aca="false">IF(B109 &lt;&gt; "",IFERROR(IF(AVERAGE(M109,O109)&gt;=P$10,"Y","N"),""),"")</f>
        <v/>
      </c>
      <c r="R109" s="194" t="str">
        <f aca="false">IF(B109 &lt;&gt; "", IFERROR(IF(C$16 = "PRELIM", SUMIF('Database (LECTURE-RES-PRAC)'!D$14:AG$14, "CLO2", 'Database (LECTURE-RES-PRAC)'!D106:AG106) / 'Grade computation'!F$5, IF(C$16 = "MIDTERM", SUMIF('Database (LECTURE-RES-PRAC)'!AJ$14:BM$14, "CLO2", 'Database (LECTURE-RES-PRAC)'!AJ106:BM106) / 'Grade computation'!G$5, IF(C$16 = "FINAL", SUMIF('Database (LECTURE-RES-PRAC)'!BP$14:CS$14, "CLO2", 'Database (LECTURE-RES-PRAC)'!BP106:CS106) / 'Grade computation'!H$5,""))),""),"")</f>
        <v/>
      </c>
      <c r="S109" s="286" t="str">
        <f aca="false">IF(B109&lt;&gt;"",IF(R109="","",IF(R109&lt;0.5,1,IF(AND(R109&gt;=0.5,R109&lt;P$10),2,IF(R109&gt;=P$10,3)))),"")</f>
        <v/>
      </c>
      <c r="T109" s="194" t="str">
        <f aca="false">IF(B109 &lt;&gt; "",IF(AND('PRINTABLE (per grading)'!H$16="EXAM", 'PRINTABLE (per grading)'!B$13="Prelim"), IF(ISERROR(SUMIF('Exam (LECTURE ONLY)'!D$20:M$20, "CLO2", 'Exam (LECTURE ONLY)'!D111:M111) / 'Exam (LECTURE ONLY)'!AL$7), "", SUMIF('Exam (LECTURE ONLY)'!D$20:M$20, "CLO2", 'Exam (LECTURE ONLY)'!D111:M111) /'Exam (LECTURE ONLY)'!AL$7),
IF(AND('PRINTABLE (per grading)'!H$16="EXAM", 'PRINTABLE (per grading)'!B$13="Midterm"), IF(ISERROR(SUMIF('Exam (LECTURE ONLY)'!O$20:X$20, "CLO2", 'Exam (LECTURE ONLY)'!O111:X111) / 'Exam (LECTURE ONLY)'!AM$7), "", SUMIF('Exam (LECTURE ONLY)'!O$20:X$20, "CLO2", 'Exam (LECTURE ONLY)'!O111:X111) / 'Exam (LECTURE ONLY)'!AM$7),
IF(AND('PRINTABLE (per grading)'!H$16="EXAM", 'PRINTABLE (per grading)'!B$13="Final"), IF(ISERROR(SUMIF('Exam (LECTURE ONLY)'!Z$20:AI$20, "CLO2", 'Exam (LECTURE ONLY)'!Z111:AI111) / 'Exam (LECTURE ONLY)'!AN$7), "", SUMIF('Exam (LECTURE ONLY)'!Z$20:AI$20, "CLO2", 'Exam (LECTURE ONLY)'!Z111:AI111) / 'Exam (LECTURE ONLY)'!AN$7),
IF(AND('PRINTABLE (per grading)'!H$16="OUTPUT", 'PRINTABLE (per grading)'!B$13="Prelim"), IF(ISERROR(SUMIF(OUTPUT!C$20:M$20, "CLO2", OUTPUT!C111:M111) / OUTPUT!AL$7), "", SUMIF(OUTPUT!C$20:M$20, "CLO2", OUTPUT!C111:M111) / OUTPUT!AL$7),
IF(AND('PRINTABLE (per grading)'!H$16="OUTPUT", 'PRINTABLE (per grading)'!B$13="Midterm"), IF(ISERROR(SUMIF(OUTPUT!O$20:Y$20, "CLO2", OUTPUT!O111:Y111) / OUTPUT!AM$7), "", SUMIF(OUTPUT!O$20:Y$20, "CLO2", OUTPUT!O111:Y111) / OUTPUT!AM$7),
IF(AND('PRINTABLE (per grading)'!H$16="OUTPUT", 'PRINTABLE (per grading)'!B$13="Final"), IF(ISERROR(SUMIF(OUTPUT!AA$20:AI$20, "CLO2", OUTPUT!AA111:AI111) / OUTPUT!AN$7), "", SUMIF(OUTPUT!AA$20:AI$20, "CLO2", OUTPUT!AA111:AI111) / OUTPUT!AN$7),
"")))))),"")</f>
        <v/>
      </c>
      <c r="U109" s="286" t="str">
        <f aca="false">IF(B109&lt;&gt;"",IF(T109="","",IF(T109&lt;0.5,1,IF(AND(T109&gt;=0.5,T109&lt;P$10),2,IF(T109&gt;=P$10,3)))),"")</f>
        <v/>
      </c>
      <c r="V109" s="287" t="str">
        <f aca="false">IF(B109 &lt;&gt; "",IFERROR(IF(AVERAGE(R109,T109)&gt;=P$10,"Y","N"),""),"")</f>
        <v/>
      </c>
      <c r="W109" s="194" t="str">
        <f aca="false">IF(B109 &lt;&gt; "", IFERROR(IF(C$16 = "PRELIM", SUMIF('Database (LECTURE-RES-PRAC)'!D$14:AG$14, "CLO3", 'Database (LECTURE-RES-PRAC)'!D106:AG106) / 'Grade computation'!F$6, IF(C$16 = "MIDTERM", SUMIF('Database (LECTURE-RES-PRAC)'!AJ$14:BM$14, "CLO3", 'Database (LECTURE-RES-PRAC)'!AJ106:BM106) / 'Grade computation'!G$6, IF(C$16 = "FINAL", SUMIF('Database (LECTURE-RES-PRAC)'!BP$14:CS$14, "CLO3", 'Database (LECTURE-RES-PRAC)'!BP106:CS106) / 'Grade computation'!H$6,""))),""),"")</f>
        <v/>
      </c>
      <c r="X109" s="286" t="str">
        <f aca="false">IF(B109&lt;&gt;"",IF(W109="","",IF(W109&lt;0.5,1,IF(AND(W109&gt;=0.5,W109&lt;P$10),2,IF(W109&gt;=P$10,3)))),"")</f>
        <v/>
      </c>
      <c r="Y109" s="194" t="str">
        <f aca="false">IF(B109 &lt;&gt; "",IF(AND('PRINTABLE (per grading)'!H$16="EXAM", 'PRINTABLE (per grading)'!B$13="Prelim"), IF(ISERROR(SUMIF('Exam (LECTURE ONLY)'!D$20:M$20, "CLO3", 'Exam (LECTURE ONLY)'!D111:M111) / 'Exam (LECTURE ONLY)'!AL$8), "", SUMIF('Exam (LECTURE ONLY)'!D$20:M$20, "CLO3", 'Exam (LECTURE ONLY)'!D111:M111) /'Exam (LECTURE ONLY)'!AL$8),
IF(AND('PRINTABLE (per grading)'!H$16="EXAM", 'PRINTABLE (per grading)'!B$13="Midterm"), IF(ISERROR(SUMIF('Exam (LECTURE ONLY)'!O$20:X$20, "CLO3", 'Exam (LECTURE ONLY)'!O111:X111) / 'Exam (LECTURE ONLY)'!AM$8), "", SUMIF('Exam (LECTURE ONLY)'!O$20:X$20, "CLO3", 'Exam (LECTURE ONLY)'!O111:X111) / 'Exam (LECTURE ONLY)'!AM$8),
IF(AND('PRINTABLE (per grading)'!H$16="EXAM", 'PRINTABLE (per grading)'!B$13="Final"), IF(ISERROR(SUMIF('Exam (LECTURE ONLY)'!Z$20:AI$20, "CLO3", 'Exam (LECTURE ONLY)'!Z111:AI111) / 'Exam (LECTURE ONLY)'!AN$8), "", SUMIF('Exam (LECTURE ONLY)'!Z$20:AI$20, "CLO3", 'Exam (LECTURE ONLY)'!Z111:AI111) / 'Exam (LECTURE ONLY)'!AN$8),
IF(AND('PRINTABLE (per grading)'!H$16="OUTPUT", 'PRINTABLE (per grading)'!B$13="Prelim"), IF(ISERROR(SUMIF(OUTPUT!C$20:M$20, "CLO3", OUTPUT!C111:M111) / OUTPUT!AL$8), "", SUMIF(OUTPUT!C$20:M$20, "CLO3", OUTPUT!C111:M111) / OUTPUT!AL$8),
IF(AND('PRINTABLE (per grading)'!H$16="OUTPUT", 'PRINTABLE (per grading)'!B$13="Midterm"), IF(ISERROR(SUMIF(OUTPUT!O$20:Y$20, "CLO3", OUTPUT!O111:Y111) / OUTPUT!AM$8), "", SUMIF(OUTPUT!O$20:Y$20, "CLO3", OUTPUT!O111:Y111) / OUTPUT!AM$8),
IF(AND('PRINTABLE (per grading)'!H$16="OUTPUT", 'PRINTABLE (per grading)'!B$13="Final"), IF(ISERROR(SUMIF(OUTPUT!AA$20:AI$20, "CLO3", OUTPUT!AA111:AI111) / OUTPUT!AN$8), "", SUMIF(OUTPUT!AA$20:AI$20, "CLO3", OUTPUT!AA111:AI111) / OUTPUT!AN$8),
"" )))))),"")</f>
        <v/>
      </c>
      <c r="Z109" s="286" t="str">
        <f aca="false">IF(B109&lt;&gt;"",IF(Y109="","",IF(Y109&lt;0.5,1,IF(AND(Y109&gt;=0.5,Y109&lt;P$10),2,IF(Y109&gt;=P$10,3)))),"")</f>
        <v/>
      </c>
      <c r="AA109" s="287" t="str">
        <f aca="false">IF(B109 &lt;&gt; "",IFERROR(IF(AVERAGE(W109,Y109)&gt;=P$10,"Y","N"),""),"")</f>
        <v/>
      </c>
      <c r="AB109" s="194" t="str">
        <f aca="false">IF(B109 &lt;&gt; "", IFERROR(IF(C$16 = "PRELIM", SUMIF('Database (LECTURE-RES-PRAC)'!D$14:AG$14, "CLO4", 'Database (LECTURE-RES-PRAC)'!D106:AG106) / 'Grade computation'!F$7, IF(C$16 = "MIDTERM", SUMIF('Database (LECTURE-RES-PRAC)'!AJ$14:BM$14, "CLO4", 'Database (LECTURE-RES-PRAC)'!AJ106:BM106) / 'Grade computation'!G$7, IF(C$16 = "FINAL", SUMIF('Database (LECTURE-RES-PRAC)'!BP$14:CS$14, "CLO4", 'Database (LECTURE-RES-PRAC)'!BP106:CS106) / 'Grade computation'!H$7,""))),""),"")</f>
        <v/>
      </c>
      <c r="AC109" s="286" t="str">
        <f aca="false">IF(B109&lt;&gt;"",IF(AB109="","",IF(AB109&lt;0.5,1,IF(AND(AB109&gt;=0.5,AB109&lt;P$10),2,IF(AB109&gt;=P$10,3)))),"")</f>
        <v/>
      </c>
      <c r="AD109" s="194" t="str">
        <f aca="false">IF(B109 &lt;&gt; "",IF(AND('PRINTABLE (per grading)'!H$16="EXAM", 'PRINTABLE (per grading)'!B$13="Prelim"), IF(ISERROR(SUMIF('Exam (LECTURE ONLY)'!D$20:M$20, "CLO4", 'Exam (LECTURE ONLY)'!D111:M111) / 'Exam (LECTURE ONLY)'!AL$9), "", SUMIF('Exam (LECTURE ONLY)'!D$20:M$20, "CLO4", 'Exam (LECTURE ONLY)'!D111:M111) /'Exam (LECTURE ONLY)'!AL$9),
IF(AND('PRINTABLE (per grading)'!H$16="EXAM", 'PRINTABLE (per grading)'!B$13="Midterm"), IF(ISERROR(SUMIF('Exam (LECTURE ONLY)'!O$20:X$20, "CLO4", 'Exam (LECTURE ONLY)'!O111:X111) / 'Exam (LECTURE ONLY)'!AM$9), "", SUMIF('Exam (LECTURE ONLY)'!O$20:X$20, "CLO4", 'Exam (LECTURE ONLY)'!O111:X111) / 'Exam (LECTURE ONLY)'!AM$9),
IF(AND('PRINTABLE (per grading)'!H$16="EXAM", 'PRINTABLE (per grading)'!B$13="Final"), IF(ISERROR(SUMIF('Exam (LECTURE ONLY)'!Z$20:AI$20, "CLO4", 'Exam (LECTURE ONLY)'!Z111:AI111) / 'Exam (LECTURE ONLY)'!AN$9), "", SUMIF('Exam (LECTURE ONLY)'!Z$20:AI$20, "CLO4", 'Exam (LECTURE ONLY)'!Z111:AI111) / 'Exam (LECTURE ONLY)'!AN$9),
IF(AND('PRINTABLE (per grading)'!H$16="OUTPUT", 'PRINTABLE (per grading)'!B$13="Prelim"), IF(ISERROR(SUMIF(OUTPUT!C$20:M$20, "CLO4", OUTPUT!C111:M111) / OUTPUT!AL$9), "", SUMIF(OUTPUT!C$20:M$20, "CLO4", OUTPUT!C111:M111) / OUTPUT!AL$9),
IF(AND('PRINTABLE (per grading)'!H$16="OUTPUT", 'PRINTABLE (per grading)'!B$13="Midterm"), IF(ISERROR(SUMIF(OUTPUT!O$20:Y$20, "CLO4", OUTPUT!O111:Y111) / OUTPUT!AM$9), "", SUMIF(OUTPUT!O$20:Y$20, "CLO4", OUTPUT!O111:Y111) / OUTPUT!AM$9),
IF(AND('PRINTABLE (per grading)'!H$16="OUTPUT", 'PRINTABLE (per grading)'!B$13="Final"), IF(ISERROR(SUMIF(OUTPUT!AA$20:AI$20, "CLO4", OUTPUT!AA111:AI111) / OUTPUT!AN$9), "", SUMIF(OUTPUT!AA$20:AI$20, "CLO4", OUTPUT!AA111:AI111) / OUTPUT!AN$9),
"")))))),"")</f>
        <v/>
      </c>
      <c r="AE109" s="286" t="str">
        <f aca="false">IF(B109&lt;&gt;"",IF(AD109="","",IF(AD109&lt;0.5,1,IF(AND(AD109&gt;=0.5,AD109&lt;P$10),2,IF(AD109&gt;=P$10,3)))),"")</f>
        <v/>
      </c>
      <c r="AF109" s="287" t="str">
        <f aca="false">IF(B109 &lt;&gt; "",IFERROR(IF(AVERAGE(AB109,AD109)&gt;=P$10,"Y","N"),""),"")</f>
        <v/>
      </c>
      <c r="AG109" s="194" t="str">
        <f aca="false">IF(B109 &lt;&gt; "", IFERROR(IF(C$16 = "PRELIM", SUMIF('Database (LECTURE-RES-PRAC)'!D$14:AG$14, "CLO5", 'Database (LECTURE-RES-PRAC)'!D106:AG106) / 'Grade computation'!F$8, IF(C$16 = "MIDTERM", SUMIF('Database (LECTURE-RES-PRAC)'!AJ$14:BM$14, "CLO5", 'Database (LECTURE-RES-PRAC)'!AJ106:BM106) / 'Grade computation'!G$8, IF(C$16 = "FINAL", SUMIF('Database (LECTURE-RES-PRAC)'!BP$14:CS$14, "CLO5", 'Database (LECTURE-RES-PRAC)'!BP106:CS106) / 'Grade computation'!H$8,""))),""),"")</f>
        <v/>
      </c>
      <c r="AH109" s="286" t="str">
        <f aca="false">IF(B109&lt;&gt;"",IF(AG109="","",IF(AG109&lt;0.5,1,IF(AND(AG109&gt;=0.5,AG109&lt;P$10),2,IF(AG109&gt;=P$10,3)))),"")</f>
        <v/>
      </c>
      <c r="AI109" s="194" t="str">
        <f aca="false">IF(B109 &lt;&gt; "",IF(AND('PRINTABLE (per grading)'!H$16="EXAM", 'PRINTABLE (per grading)'!B$13="Prelim"), IF(ISERROR(SUMIF('Exam (LECTURE ONLY)'!D$20:M$20, "CLO5", 'Exam (LECTURE ONLY)'!D111:M111) / 'Exam (LECTURE ONLY)'!AL$10), "", SUMIF('Exam (LECTURE ONLY)'!D$20:M$20, "CLO5", 'Exam (LECTURE ONLY)'!D111:M111) /'Exam (LECTURE ONLY)'!AL$10),
IF(AND('PRINTABLE (per grading)'!H$16="EXAM", 'PRINTABLE (per grading)'!B$13="Midterm"), IF(ISERROR(SUMIF('Exam (LECTURE ONLY)'!O$20:X$20, "CLO5", 'Exam (LECTURE ONLY)'!O111:X111) / 'Exam (LECTURE ONLY)'!AM$10), "", SUMIF('Exam (LECTURE ONLY)'!O$20:X$20, "CLO5", 'Exam (LECTURE ONLY)'!O111:X111) / 'Exam (LECTURE ONLY)'!AM$10),
IF(AND('PRINTABLE (per grading)'!H$16="EXAM", 'PRINTABLE (per grading)'!B$13="Final"), IF(ISERROR(SUMIF('Exam (LECTURE ONLY)'!Z$20:AI$20, "CLO5", 'Exam (LECTURE ONLY)'!Z111:AI111) / 'Exam (LECTURE ONLY)'!AN$10), "", SUMIF('Exam (LECTURE ONLY)'!Z$20:AI$20, "CLO5", 'Exam (LECTURE ONLY)'!Z111:AI111) / 'Exam (LECTURE ONLY)'!AN$10),
IF(AND('PRINTABLE (per grading)'!H$16="OUTPUT", 'PRINTABLE (per grading)'!B$13="Prelim"), IF(ISERROR(SUMIF(OUTPUT!C$20:M$20, "CLO5", OUTPUT!C111:M111) / OUTPUT!AL$10), "", SUMIF(OUTPUT!C$20:M$20, "CLO5", OUTPUT!C111:M111) / OUTPUT!AL$10),
IF(AND('PRINTABLE (per grading)'!H$16="OUTPUT", 'PRINTABLE (per grading)'!B$13="Midterm"), IF(ISERROR(SUMIF(OUTPUT!O$20:Y$20, "CLO5", OUTPUT!O111:Y111) / OUTPUT!AM$10), "", SUMIF(OUTPUT!O$20:Y$20, "CLO5", OUTPUT!O111:Y111) / OUTPUT!AM$10),
IF(AND('PRINTABLE (per grading)'!H$16="OUTPUT", 'PRINTABLE (per grading)'!B$13="Final"), IF(ISERROR(SUMIF(OUTPUT!AA$20:AI$20, "CLO5", OUTPUT!AA111:AI111) / OUTPUT!AN$10), "", SUMIF(OUTPUT!AA$20:AI$20, "CLO5", OUTPUT!AA111:AI111) / OUTPUT!AN$10),
"")))))),"")</f>
        <v/>
      </c>
      <c r="AJ109" s="286" t="str">
        <f aca="false">IF(B109&lt;&gt;"",IF(AI109="","",IF(AI109&lt;0.5,1,IF(AND(AI109&gt;=0.5,AI109&lt;P$10),2,IF(AI109&gt;=P$10,3)))),"")</f>
        <v/>
      </c>
      <c r="AK109" s="287" t="str">
        <f aca="false">IF(B109 &lt;&gt; "",IFERROR(IF(AVERAGE(AG109,AI109)&gt;=P$10,"Y","N"),""),"")</f>
        <v/>
      </c>
      <c r="AL109" s="194" t="str">
        <f aca="false">IF(B109 &lt;&gt; "", IFERROR(IF(C$16 = "PRELIM", SUMIF('Database (LECTURE-RES-PRAC)'!D$14:AG$14, "CLO6", 'Database (LECTURE-RES-PRAC)'!D106:AG106) / 'Grade computation'!F$9, IF(C$16 = "MIDTERM", SUMIF('Database (LECTURE-RES-PRAC)'!AJ$14:BM$14, "CLO6", 'Database (LECTURE-RES-PRAC)'!AJ106:BM106) / 'Grade computation'!G$9, IF(C$16 = "FINAL", SUMIF('Database (LECTURE-RES-PRAC)'!BP$14:CS$14, "CLO6", 'Database (LECTURE-RES-PRAC)'!BP106:CS106) / 'Grade computation'!H$9,""))),""),"")</f>
        <v/>
      </c>
      <c r="AM109" s="286" t="str">
        <f aca="false">IF(B109&lt;&gt;"",IF(AL109="","",IF(AL109&lt;0.5,1,IF(AND(AL109&gt;=0.5,AL109&lt;P$10),2,IF(AL109&gt;=P$10,3)))),"")</f>
        <v/>
      </c>
      <c r="AN109" s="194" t="str">
        <f aca="false">IF(B109 &lt;&gt; "",IF(AND('PRINTABLE (per grading)'!H$16="EXAM", 'PRINTABLE (per grading)'!B$13="Prelim"), IF(ISERROR(SUMIF('Exam (LECTURE ONLY)'!D$20:M$20, "CLO6", 'Exam (LECTURE ONLY)'!D111:M111) / 'Exam (LECTURE ONLY)'!AL$11), "", SUMIF('Exam (LECTURE ONLY)'!D$20:M$20, "CLO6", 'Exam (LECTURE ONLY)'!D111:M111) /'Exam (LECTURE ONLY)'!AL$11),
IF(AND('PRINTABLE (per grading)'!H$16="EXAM", 'PRINTABLE (per grading)'!B$13="Midterm"), IF(ISERROR(SUMIF('Exam (LECTURE ONLY)'!O$20:X$20, "CLO6", 'Exam (LECTURE ONLY)'!O111:X111) / 'Exam (LECTURE ONLY)'!AM$11), "", SUMIF('Exam (LECTURE ONLY)'!O$20:X$20, "CLO6", 'Exam (LECTURE ONLY)'!O111:X111) / 'Exam (LECTURE ONLY)'!AM$11),
IF(AND('PRINTABLE (per grading)'!H$16="EXAM", 'PRINTABLE (per grading)'!B$13="Final"), IF(ISERROR(SUMIF('Exam (LECTURE ONLY)'!Z$20:AI$20, "CLO6", 'Exam (LECTURE ONLY)'!Z111:AI111) / 'Exam (LECTURE ONLY)'!AN$11), "", SUMIF('Exam (LECTURE ONLY)'!Z$20:AI$20, "CLO6", 'Exam (LECTURE ONLY)'!Z111:AI111) / 'Exam (LECTURE ONLY)'!AN$11),
IF(AND('PRINTABLE (per grading)'!H$16="OUTPUT", 'PRINTABLE (per grading)'!B$13="Prelim"), IF(ISERROR(SUMIF(OUTPUT!C$20:M$20, "CLO6", OUTPUT!C111:M111) / OUTPUT!AL$11), "", SUMIF(OUTPUT!C$20:M$20, "CLO6", OUTPUT!C111:M111) / OUTPUT!AL$11),
IF(AND('PRINTABLE (per grading)'!H$16="OUTPUT", 'PRINTABLE (per grading)'!B$13="Midterm"), IF(ISERROR(SUMIF(OUTPUT!O$20:Y$20, "CLO6", OUTPUT!O111:Y111) / OUTPUT!AM$11), "", SUMIF(OUTPUT!O$20:Y$20, "CLO6", OUTPUT!O111:Y111) / OUTPUT!AM$11),
IF(AND('PRINTABLE (per grading)'!H$16="OUTPUT", 'PRINTABLE (per grading)'!B$13="Final"), IF(ISERROR(SUMIF(OUTPUT!AA$20:AI$20, "CLO6", OUTPUT!AA111:AI111) / OUTPUT!AN$11), "", SUMIF(OUTPUT!AA$20:AI$20, "CLO6", OUTPUT!AA111:AI111) / OUTPUT!AN$11),
"")))))),"")</f>
        <v/>
      </c>
      <c r="AO109" s="286" t="str">
        <f aca="false">IF(B109&lt;&gt;"",IF(AN109="","",IF(AN109&lt;0.5,1,IF(AND(AN109&gt;=0.5,AN109&lt;P$10),2,IF(AN109&gt;=P$10,3)))),"")</f>
        <v/>
      </c>
      <c r="AP109" s="287" t="str">
        <f aca="false">IF(B109 &lt;&gt; "",IFERROR(IF(AVERAGE(AL109,AN109)&gt;=P$10,"Y","N"),""),"")</f>
        <v/>
      </c>
      <c r="AQ109" s="194" t="str">
        <f aca="false">IF(B109 &lt;&gt; "", IFERROR(IF(C$16 = "PRELIM", SUMIF('Database (LECTURE-RES-PRAC)'!D$14:AG$14, "CLO7", 'Database (LECTURE-RES-PRAC)'!D106:AG106) / 'Grade computation'!F$10, IF(C$16 = "MIDTERM", SUMIF('Database (LECTURE-RES-PRAC)'!AJ$14:BM$14, "CLO7", 'Database (LECTURE-RES-PRAC)'!AJ106:BM106) / 'Grade computation'!G$10, IF(C$16 = "FINAL", SUMIF('Database (LECTURE-RES-PRAC)'!BP$14:CS$14, "CLO7", 'Database (LECTURE-RES-PRAC)'!BP106:CS106) / 'Grade computation'!H$10,""))),""),"")</f>
        <v/>
      </c>
      <c r="AR109" s="286" t="str">
        <f aca="false">IF(B109&lt;&gt;"",IF(AQ109="","",IF(AQ109&lt;0.5,1,IF(AND(AQ109&gt;=0.5,AQ109&lt;P$10),2,IF(AQ109&gt;=P$10,3)))),"")</f>
        <v/>
      </c>
      <c r="AS109" s="194" t="str">
        <f aca="false">IF(B109 &lt;&gt; "",IF(AND('PRINTABLE (per grading)'!H$16="EXAM", 'PRINTABLE (per grading)'!B$13="Prelim"), IF(ISERROR(SUMIF('Exam (LECTURE ONLY)'!D$20:M$20, "CLO7", 'Exam (LECTURE ONLY)'!D111:M111) / 'Exam (LECTURE ONLY)'!AL$12), "", SUMIF('Exam (LECTURE ONLY)'!D$20:M$20, "CLO7", 'Exam (LECTURE ONLY)'!D111:M111) /'Exam (LECTURE ONLY)'!AL$12),
IF(AND('PRINTABLE (per grading)'!H$16="EXAM", 'PRINTABLE (per grading)'!B$13="Midterm"), IF(ISERROR(SUMIF('Exam (LECTURE ONLY)'!O$20:X$20, "CLO7", 'Exam (LECTURE ONLY)'!O111:X111) / 'Exam (LECTURE ONLY)'!AM$12), "", SUMIF('Exam (LECTURE ONLY)'!O$20:X$20, "CLO7", 'Exam (LECTURE ONLY)'!O111:X111) / 'Exam (LECTURE ONLY)'!AM$12),
IF(AND('PRINTABLE (per grading)'!H$16="EXAM", 'PRINTABLE (per grading)'!B$13="Final"), IF(ISERROR(SUMIF('Exam (LECTURE ONLY)'!Z$20:AI$20, "CLO7", 'Exam (LECTURE ONLY)'!Z111:AI111) / 'Exam (LECTURE ONLY)'!AN$12), "", SUMIF('Exam (LECTURE ONLY)'!Z$20:AI$20, "CLO7", 'Exam (LECTURE ONLY)'!Z111:AI111) / 'Exam (LECTURE ONLY)'!AN$12),
IF(AND('PRINTABLE (per grading)'!H$16="OUTPUT", 'PRINTABLE (per grading)'!B$13="Prelim"), IF(ISERROR(SUMIF(OUTPUT!C$20:M$20, "CLO7", OUTPUT!C111:M111) / OUTPUT!AL$12), "", SUMIF(OUTPUT!C$20:M$20, "CLO7", OUTPUT!C111:M111) / OUTPUT!AL$12),
IF(AND('PRINTABLE (per grading)'!H$16="OUTPUT", 'PRINTABLE (per grading)'!B$13="Midterm"), IF(ISERROR(SUMIF(OUTPUT!O$20:Y$20, "CLO7", OUTPUT!O111:Y111) / OUTPUT!AM$12), "", SUMIF(OUTPUT!O$20:Y$20, "CLO7", OUTPUT!O111:Y111) / OUTPUT!AM$12),
IF(AND('PRINTABLE (per grading)'!H$16="OUTPUT", 'PRINTABLE (per grading)'!B$13="Final"), IF(ISERROR(SUMIF(OUTPUT!AA$20:AI$20, "CLO7", OUTPUT!AA111:AI111) / OUTPUT!AN$12), "", SUMIF(OUTPUT!AA$20:AI$20, "CLO7", OUTPUT!AA111:AI111) / OUTPUT!AN$12),
"")))))),"")</f>
        <v/>
      </c>
      <c r="AT109" s="286" t="str">
        <f aca="false">IF(B109&lt;&gt;"",IF(AS109="","",IF(AS109&lt;0.5,1,IF(AND(AS109&gt;=0.5,AS109&lt;P$10),2,IF(AS109&gt;=P$10,3)))),"")</f>
        <v/>
      </c>
      <c r="AU109" s="287" t="str">
        <f aca="false">IF(B109 &lt;&gt; "",IFERROR(IF(AVERAGE(AQ109,AS109)&gt;=P$10,"Y","N"),""),"")</f>
        <v/>
      </c>
      <c r="AV109" s="194" t="str">
        <f aca="false">IF(B109 &lt;&gt; "", IFERROR(IF(C$16 = "PRELIM", SUMIF('Database (LECTURE-RES-PRAC)'!D$14:AG$14, "CLO8", 'Database (LECTURE-RES-PRAC)'!D106:AG106) / 'Grade computation'!F$11, IF(C$16 = "MIDTERM", SUMIF('Database (LECTURE-RES-PRAC)'!AJ$14:BM$14, "CLO8", 'Database (LECTURE-RES-PRAC)'!AJ106:BM106) / 'Grade computation'!G$11, IF(C$16 = "FINAL", SUMIF('Database (LECTURE-RES-PRAC)'!BP$14:CS$14, "CLO8", 'Database (LECTURE-RES-PRAC)'!BP106:CS106) / 'Grade computation'!H$11,""))),""),"")</f>
        <v/>
      </c>
      <c r="AW109" s="286" t="str">
        <f aca="false">IF(B109&lt;&gt;"",IF(AV109="","",IF(AV109&lt;0.5,1,IF(AND(AV109&gt;=0.5,AV109&lt;P$10),2,IF(AV109&gt;=P$10,3)))),"")</f>
        <v/>
      </c>
      <c r="AX109" s="194" t="str">
        <f aca="false">IF(B109 &lt;&gt; "",IF(AND('PRINTABLE (per grading)'!H$16="EXAM", 'PRINTABLE (per grading)'!B$13="Prelim"), IF(ISERROR(SUMIF('Exam (LECTURE ONLY)'!D$20:M$20, "CLO8", 'Exam (LECTURE ONLY)'!D111:M111) / 'Exam (LECTURE ONLY)'!AL$13), "", SUMIF('Exam (LECTURE ONLY)'!D$20:M$20, "CLO8", 'Exam (LECTURE ONLY)'!D111:M111) /'Exam (LECTURE ONLY)'!AL$13),
IF(AND('PRINTABLE (per grading)'!H$16="EXAM", 'PRINTABLE (per grading)'!B$13="Midterm"), IF(ISERROR(SUMIF('Exam (LECTURE ONLY)'!O$20:X$20, "CLO8", 'Exam (LECTURE ONLY)'!O111:X111) / 'Exam (LECTURE ONLY)'!AM$13), "", SUMIF('Exam (LECTURE ONLY)'!O$20:X$20, "CLO8", 'Exam (LECTURE ONLY)'!O111:X111) / 'Exam (LECTURE ONLY)'!AM$13),
IF(AND('PRINTABLE (per grading)'!H$16="EXAM", 'PRINTABLE (per grading)'!B$13="Final"), IF(ISERROR(SUMIF('Exam (LECTURE ONLY)'!Z$20:AI$20, "CLO8", 'Exam (LECTURE ONLY)'!Z111:AI111) / 'Exam (LECTURE ONLY)'!AN$13), "", SUMIF('Exam (LECTURE ONLY)'!Z$20:AI$20, "CLO8", 'Exam (LECTURE ONLY)'!Z111:AI111) / 'Exam (LECTURE ONLY)'!AN$13),
IF(AND('PRINTABLE (per grading)'!H$16="OUTPUT", 'PRINTABLE (per grading)'!B$13="Prelim"), IF(ISERROR(SUMIF(OUTPUT!C$20:M$20, "CLO8", OUTPUT!C111:M111) / OUTPUT!AL$13), "", SUMIF(OUTPUT!C$20:M$20, "CLO8", OUTPUT!C111:M111) / OUTPUT!AL$13),
IF(AND('PRINTABLE (per grading)'!H$16="OUTPUT", 'PRINTABLE (per grading)'!B$13="Midterm"), IF(ISERROR(SUMIF(OUTPUT!O$20:Y$20, "CLO8", OUTPUT!O111:Y111) / OUTPUT!AM$13), "", SUMIF(OUTPUT!O$20:Y$20, "CLO8", OUTPUT!O111:Y111) / OUTPUT!AM$13),
IF(AND('PRINTABLE (per grading)'!H$16="OUTPUT", 'PRINTABLE (per grading)'!B$13="Final"), IF(ISERROR(SUMIF(OUTPUT!AA$20:AI$20, "CLO8", OUTPUT!AA111:AI111) / OUTPUT!AN$13), "", SUMIF(OUTPUT!AA$20:AI$20, "CLO8", OUTPUT!AA111:AI111) / OUTPUT!AN$13),
"")))))),"")</f>
        <v/>
      </c>
      <c r="AY109" s="286" t="str">
        <f aca="false">IF(B109&lt;&gt;"",IF(AX109="","",IF(AX109&lt;0.5,1,IF(AND(AX109&gt;=0.5,AX109&lt;P$10),2,IF(AX109&gt;=P$10,3)))),"")</f>
        <v/>
      </c>
      <c r="AZ109" s="287" t="str">
        <f aca="false">IF(B109 &lt;&gt; "",IFERROR(IF(AVERAGE(AV109,AX109)&gt;=P$10,"Y","N"),""),"")</f>
        <v/>
      </c>
      <c r="BA109" s="194" t="str">
        <f aca="false">IF(B109 &lt;&gt; "", IFERROR(IF(C$16 = "PRELIM", SUMIF('Database (LECTURE-RES-PRAC)'!D$14:AG$14, "CLO9", 'Database (LECTURE-RES-PRAC)'!D106:AG106) / 'Grade computation'!F$12, IF(C$16 = "MIDTERM", SUMIF('Database (LECTURE-RES-PRAC)'!AJ$14:BM$14, "CLO9", 'Database (LECTURE-RES-PRAC)'!AJ106:BM106) / 'Grade computation'!G$12, IF(C$16 = "FINAL", SUMIF('Database (LECTURE-RES-PRAC)'!BP$14:CS$14, "CLO9", 'Database (LECTURE-RES-PRAC)'!BP106:CS106) / 'Grade computation'!H$12,""))),""),"")</f>
        <v/>
      </c>
      <c r="BB109" s="286" t="str">
        <f aca="false">IF(B109&lt;&gt;"",IF(BA109="","",IF(BA109&lt;0.5,1,IF(AND(BA109&gt;=0.5,BA109&lt;P$10),2,IF(BA109&gt;=P$10,3)))),"")</f>
        <v/>
      </c>
      <c r="BC109" s="194" t="str">
        <f aca="false">IF(B109 &lt;&gt; "",IF(AND('PRINTABLE (per grading)'!H$16="EXAM", 'PRINTABLE (per grading)'!B$13="Prelim"), IF(ISERROR(SUMIF('Exam (LECTURE ONLY)'!D$20:M$20, "CLO9", 'Exam (LECTURE ONLY)'!D111:M111) / 'Exam (LECTURE ONLY)'!AL$14), "", SUMIF('Exam (LECTURE ONLY)'!D$20:M$20, "CLO9", 'Exam (LECTURE ONLY)'!D111:M111) /'Exam (LECTURE ONLY)'!AL$14),
IF(AND('PRINTABLE (per grading)'!H$16="EXAM", 'PRINTABLE (per grading)'!B$13="Midterm"), IF(ISERROR(SUMIF('Exam (LECTURE ONLY)'!O$20:X$20, "CLO9", 'Exam (LECTURE ONLY)'!O111:X111) / 'Exam (LECTURE ONLY)'!AM$14), "", SUMIF('Exam (LECTURE ONLY)'!O$20:X$20, "CLO9", 'Exam (LECTURE ONLY)'!O111:X111) / 'Exam (LECTURE ONLY)'!AM$14),
IF(AND('PRINTABLE (per grading)'!H$16="EXAM", 'PRINTABLE (per grading)'!B$13="Final"), IF(ISERROR(SUMIF('Exam (LECTURE ONLY)'!Z$20:AI$20, "CLO9", 'Exam (LECTURE ONLY)'!Z111:AI111) / 'Exam (LECTURE ONLY)'!AN$14), "", SUMIF('Exam (LECTURE ONLY)'!Z$20:AI$20, "CLO9", 'Exam (LECTURE ONLY)'!Z111:AI111) / 'Exam (LECTURE ONLY)'!AN$14),
IF(AND('PRINTABLE (per grading)'!H$16="OUTPUT", 'PRINTABLE (per grading)'!B$13="Prelim"), IF(ISERROR(SUMIF(OUTPUT!C$20:M$20, "CLO9", OUTPUT!C111:M111) / OUTPUT!AL$14), "", SUMIF(OUTPUT!C$20:M$20, "CLO9", OUTPUT!C111:M111) / OUTPUT!AL$14),
IF(AND('PRINTABLE (per grading)'!H$16="OUTPUT", 'PRINTABLE (per grading)'!B$13="Midterm"), IF(ISERROR(SUMIF(OUTPUT!O$20:Y$20, "CLO9", OUTPUT!O111:Y111) / OUTPUT!AM$14), "", SUMIF(OUTPUT!O$20:Y$20, "CLO9", OUTPUT!O111:Y111) / OUTPUT!AM$14),
IF(AND('PRINTABLE (per grading)'!H$16="OUTPUT", 'PRINTABLE (per grading)'!B$13="Final"), IF(ISERROR(SUMIF(OUTPUT!AA$20:AI$20, "CLO9", OUTPUT!AA111:AI111) / OUTPUT!AN$14), "", SUMIF(OUTPUT!AA$20:AI$20, "CLO9", OUTPUT!AA111:AI111) / OUTPUT!AN$14),
"")))))),"")</f>
        <v/>
      </c>
      <c r="BD109" s="286" t="str">
        <f aca="false">IF(B109&lt;&gt;"",IF(BC109="","",IF(BC109&lt;0.5,1,IF(AND(BC109&gt;=0.5,BC109&lt;P$10),2,IF(BC109&gt;=P$10,3)))),"")</f>
        <v/>
      </c>
      <c r="BE109" s="287" t="str">
        <f aca="false">IF(B109 &lt;&gt; "",IFERROR(IF(AVERAGE(BA109,BC109)&gt;=P$10,"Y","N"),""),"")</f>
        <v/>
      </c>
      <c r="BF109" s="194" t="str">
        <f aca="false">IF(B109 &lt;&gt; "", IFERROR(IF(C$16 = "PRELIM", SUMIF('Database (LECTURE-RES-PRAC)'!D$14:AG$14, "CLO10", 'Database (LECTURE-RES-PRAC)'!D106:AG106) / 'Grade computation'!F$13, IF(C$16 = "MIDTERM", SUMIF('Database (LECTURE-RES-PRAC)'!AJ$14:BM$14, "CLO10", 'Database (LECTURE-RES-PRAC)'!AJ106:BM106) / 'Grade computation'!G$13, IF(C$16 = "FINAL", SUMIF('Database (LECTURE-RES-PRAC)'!BP$14:CS$14, "CLO10", 'Database (LECTURE-RES-PRAC)'!BP106:CS106) / 'Grade computation'!H$13,""))),""),"")</f>
        <v/>
      </c>
      <c r="BG109" s="286" t="str">
        <f aca="false">IF(B109&lt;&gt;"",IF(BF109="","",IF(BF109&lt;0.5,1,IF(AND(BF109&gt;=0.5,BF109&lt;P$10),2,IF(BF109&gt;=P$10,3)))),"")</f>
        <v/>
      </c>
      <c r="BH109" s="194" t="str">
        <f aca="false">IF(B109 &lt;&gt; "",IF(AND('PRINTABLE (per grading)'!H$16="EXAM", 'PRINTABLE (per grading)'!B$13="Prelim"), IF(ISERROR(SUMIF('Exam (LECTURE ONLY)'!D$20:M$20, "CLO10", 'Exam (LECTURE ONLY)'!D111:M111) / 'Exam (LECTURE ONLY)'!AL$15), "", SUMIF('Exam (LECTURE ONLY)'!D$20:M$20, "CLO10", 'Exam (LECTURE ONLY)'!D111:M111) /'Exam (LECTURE ONLY)'!AL$15),
IF(AND('PRINTABLE (per grading)'!H$16="EXAM", 'PRINTABLE (per grading)'!B$13="Midterm"), IF(ISERROR(SUMIF('Exam (LECTURE ONLY)'!O$20:X$20, "CLO10", 'Exam (LECTURE ONLY)'!O111:X111) / 'Exam (LECTURE ONLY)'!AM$15), "", SUMIF('Exam (LECTURE ONLY)'!O$20:X$20, "CLO10", 'Exam (LECTURE ONLY)'!O111:X111) / 'Exam (LECTURE ONLY)'!AM$15),
IF(AND('PRINTABLE (per grading)'!H$16="EXAM", 'PRINTABLE (per grading)'!B$13="Final"), IF(ISERROR(SUMIF('Exam (LECTURE ONLY)'!Z$20:AI$20, "CLO10", 'Exam (LECTURE ONLY)'!Z111:AI111) / 'Exam (LECTURE ONLY)'!AN$15), "", SUMIF('Exam (LECTURE ONLY)'!Z$20:AI$20, "CLO10", 'Exam (LECTURE ONLY)'!Z111:AI111) / 'Exam (LECTURE ONLY)'!AN$15),
IF(AND('PRINTABLE (per grading)'!H$16="OUTPUT", 'PRINTABLE (per grading)'!B$13="Prelim"), IF(ISERROR(SUMIF(OUTPUT!C$20:M$20, "CLO10", OUTPUT!C111:M111) / OUTPUT!AL$15), "", SUMIF(OUTPUT!C$20:M$20, "CLO10", OUTPUT!C111:M111) / OUTPUT!AL$15),
IF(AND('PRINTABLE (per grading)'!H$16="OUTPUT", 'PRINTABLE (per grading)'!B$13="Midterm"), IF(ISERROR(SUMIF(OUTPUT!O$20:Y$20, "CLO10", OUTPUT!O111:Y111) / OUTPUT!AM$15), "", SUMIF(OUTPUT!O$20:Y$20, "CLO10", OUTPUT!O111:Y111) / OUTPUT!AM$15),
IF(AND('PRINTABLE (per grading)'!H$16="OUTPUT", 'PRINTABLE (per grading)'!B$13="Final"), IF(ISERROR(SUMIF(OUTPUT!AA$20:AI$20, "CLO10", OUTPUT!AA111:AI111) / OUTPUT!AN$15), "", SUMIF(OUTPUT!AA$20:AI$20, "CLO10", OUTPUT!AA111:AI111) / OUTPUT!AN$15),
"")))))),"")</f>
        <v/>
      </c>
      <c r="BI109" s="286" t="str">
        <f aca="false">IF(B109&lt;&gt;"",IF(BH109="","",IF(BH109&lt;0.5,1,IF(AND(BH109&gt;=0.5,BH109&lt;P$10),2,IF(BH109&gt;=P$10,3)))),"")</f>
        <v/>
      </c>
      <c r="BJ109" s="287" t="str">
        <f aca="false">IF(B109 &lt;&gt; "",IFERROR(IF(AVERAGE(BF109,BH109)&gt;=P$10,"Y","N"),""),"")</f>
        <v/>
      </c>
      <c r="BK109" s="8"/>
    </row>
    <row r="110" customFormat="false" ht="19.5" hidden="false" customHeight="true" outlineLevel="0" collapsed="false">
      <c r="A110" s="228" t="str">
        <f aca="false">IF(ISBLANK('Database (LECTURE-RES-PRAC)'!A107),"",'Database (LECTURE-RES-PRAC)'!A107)</f>
        <v/>
      </c>
      <c r="B110" s="229" t="str">
        <f aca="false">IF(ISBLANK('Database (LECTURE-RES-PRAC)'!B107),"",'Database (LECTURE-RES-PRAC)'!B107)</f>
        <v/>
      </c>
      <c r="C110" s="230" t="str">
        <f aca="false">IF(B110&lt;&gt;"",IF(C$16="PRELIM",'Grade computation'!C110, IF(C$16="MIDTERM",'Grade computation'!K110, IF(C$16="FINAL",'Grade computation'!S110,""))),"")</f>
        <v/>
      </c>
      <c r="D110" s="231" t="str">
        <f aca="false">IF(B110&lt;&gt;"",IFERROR(IF(B$11="80-20", (((C110/C$19)*X$6)+X$7)*D$18, IF(B$11="60-40", (((C110/C$19)*Y$6)+Y$7)*D$18, 0)),0),"")</f>
        <v/>
      </c>
      <c r="E110" s="230" t="str">
        <f aca="false">IF(B110&lt;&gt;"", IF(C$16="PRELIM",'Grade computation'!E110, IF(C$16="MIDTERM",'Grade computation'!M110, IF(C$16="FINAL",'Grade computation'!U110,""))),"")</f>
        <v/>
      </c>
      <c r="F110" s="232" t="str">
        <f aca="false">IF(B110&lt;&gt;"",IFERROR(IF(B$11="80-20", (((E110/E$19)*X$6)+X$7)*F$18, IF(B$11="60-40", (((E110/E$19)*Y$6)+Y$7)*F$18, 0)),0),"")</f>
        <v/>
      </c>
      <c r="G110" s="233" t="str">
        <f aca="false">IF(B110&lt;&gt;"",IFERROR((D110+F110),0),"")</f>
        <v/>
      </c>
      <c r="H110" s="234" t="str">
        <f aca="false">IF(B110&lt;&gt;"",IF(C$16="PRELIM", 'Grade computation'!H110, IF(C$16="MIDTERM", 'Grade computation'!P110, IF(C$16="FINAL",'Grade computation'!X110, ""))),"")</f>
        <v/>
      </c>
      <c r="I110" s="233" t="str">
        <f aca="false">IF(B110&lt;&gt;"",IFERROR(IF(B$11="80-20", (((H110/H$19)*X$6)+X$7)*I$19, IF(B$11="60-40", (((H110/H$19)*Y$6)+Y$7)*I$19, 0)),0),"")</f>
        <v/>
      </c>
      <c r="J110" s="237" t="str">
        <f aca="false">IFERROR((G110+I110),"")</f>
        <v/>
      </c>
      <c r="K110" s="183" t="str">
        <f aca="false">IFERROR(IF(J110="","",IF(J110&gt;=75,"PASSED","FAILED")),"")</f>
        <v/>
      </c>
      <c r="L110" s="183"/>
      <c r="M110" s="194" t="str">
        <f aca="false">IF(B110 &lt;&gt; "", IFERROR(IF(C$16 = "PRELIM", SUMIF('Database (LECTURE-RES-PRAC)'!D$14:AG$14, "CLO1", 'Database (LECTURE-RES-PRAC)'!D107:AG107) / 'Grade computation'!F$4, IF(C$16 = "MIDTERM", SUMIF('Database (LECTURE-RES-PRAC)'!AJ$14:BM$14, "CLO1", 'Database (LECTURE-RES-PRAC)'!AJ107:BM107) / 'Grade computation'!G$4, IF(C$16 = "FINAL", SUMIF('Database (LECTURE-RES-PRAC)'!BP$14:CS$14, "CLO1", 'Database (LECTURE-RES-PRAC)'!BP107:CS107) / 'Grade computation'!H$4,""))),""),"")</f>
        <v/>
      </c>
      <c r="N110" s="286" t="str">
        <f aca="false">IF(B110&lt;&gt;"",IF(M110="","",IF(M110&lt;0.5,1,IF(AND(M110&gt;=0.5,M110&lt;P$10),2,IF(M110&gt;=P$10,3)))),"")</f>
        <v/>
      </c>
      <c r="O110" s="194" t="str">
        <f aca="false">IF(B110 &lt;&gt; "",IF(AND('PRINTABLE (per grading)'!H$16="EXAM", 'PRINTABLE (per grading)'!B$13="Prelim"), IF(ISERROR(SUMIF('Exam (LECTURE ONLY)'!D$20:M$20, "CLO1", 'Exam (LECTURE ONLY)'!D112:M112) / 'Exam (LECTURE ONLY)'!AL$6), "", SUMIF('Exam (LECTURE ONLY)'!D$20:M$20, "CLO1", 'Exam (LECTURE ONLY)'!D112:M112) /'Exam (LECTURE ONLY)'!AL$6),
IF(AND('PRINTABLE (per grading)'!H$16="EXAM", 'PRINTABLE (per grading)'!B$13="Midterm"), IF(ISERROR(SUMIF('Exam (LECTURE ONLY)'!O$20:X$20, "CLO1", 'Exam (LECTURE ONLY)'!O112:X112) / 'Exam (LECTURE ONLY)'!AM$6), "", SUMIF('Exam (LECTURE ONLY)'!O$20:X$20, "CLO1", 'Exam (LECTURE ONLY)'!O112:X112) / 'Exam (LECTURE ONLY)'!AM$6),
IF(AND('PRINTABLE (per grading)'!H$16="EXAM", 'PRINTABLE (per grading)'!B$13="Final"), IF(ISERROR(SUMIF('Exam (LECTURE ONLY)'!Z$20:AI$20, "CLO1", 'Exam (LECTURE ONLY)'!Z112:AI112) / 'Exam (LECTURE ONLY)'!AN$6), "", SUMIF('Exam (LECTURE ONLY)'!Z$20:AI$20, "CLO1", 'Exam (LECTURE ONLY)'!Z112:AI112) / 'Exam (LECTURE ONLY)'!AN$6),
IF(AND('PRINTABLE (per grading)'!H$16="OUTPUT", 'PRINTABLE (per grading)'!B$13="Prelim"), IF(ISERROR(SUMIF(OUTPUT!C$20:M$20, "CLO1", OUTPUT!C112:M112) / OUTPUT!AL$6), "", SUMIF(OUTPUT!C$20:M$20, "CLO1", OUTPUT!C112:M112) / OUTPUT!AL$6),
IF(AND('PRINTABLE (per grading)'!H$16="OUTPUT", 'PRINTABLE (per grading)'!B$13="Midterm"), IF(ISERROR(SUMIF(OUTPUT!O$20:Y$20, "CLO1", OUTPUT!O112:Y112) / OUTPUT!AM$6), "", SUMIF(OUTPUT!O$20:Y$20, "CLO1", OUTPUT!O112:Y112) / OUTPUT!AM$6),
IF(AND('PRINTABLE (per grading)'!H$16="OUTPUT", 'PRINTABLE (per grading)'!B$13="Final"), IF(ISERROR(SUMIF(OUTPUT!AA$20:AI$20, "CLO1", OUTPUT!AA112:AI112) / OUTPUT!AN$6), "", SUMIF(OUTPUT!AA$20:AI$20, "CLO1", OUTPUT!AA112:AI112) / OUTPUT!AN$6),
"")))))),"")</f>
        <v/>
      </c>
      <c r="P110" s="286" t="str">
        <f aca="false">IF(B110&lt;&gt;"",IF(O110="","",IF(O110&lt;0.5,1,IF(AND(O110&gt;=0.5,O110&lt;P$10),2,IF(O110&gt;=P$10,3)))),"")</f>
        <v/>
      </c>
      <c r="Q110" s="287" t="str">
        <f aca="false">IF(B110 &lt;&gt; "",IFERROR(IF(AVERAGE(M110,O110)&gt;=P$10,"Y","N"),""),"")</f>
        <v/>
      </c>
      <c r="R110" s="194" t="str">
        <f aca="false">IF(B110 &lt;&gt; "", IFERROR(IF(C$16 = "PRELIM", SUMIF('Database (LECTURE-RES-PRAC)'!D$14:AG$14, "CLO2", 'Database (LECTURE-RES-PRAC)'!D107:AG107) / 'Grade computation'!F$5, IF(C$16 = "MIDTERM", SUMIF('Database (LECTURE-RES-PRAC)'!AJ$14:BM$14, "CLO2", 'Database (LECTURE-RES-PRAC)'!AJ107:BM107) / 'Grade computation'!G$5, IF(C$16 = "FINAL", SUMIF('Database (LECTURE-RES-PRAC)'!BP$14:CS$14, "CLO2", 'Database (LECTURE-RES-PRAC)'!BP107:CS107) / 'Grade computation'!H$5,""))),""),"")</f>
        <v/>
      </c>
      <c r="S110" s="286" t="str">
        <f aca="false">IF(B110&lt;&gt;"",IF(R110="","",IF(R110&lt;0.5,1,IF(AND(R110&gt;=0.5,R110&lt;P$10),2,IF(R110&gt;=P$10,3)))),"")</f>
        <v/>
      </c>
      <c r="T110" s="194" t="str">
        <f aca="false">IF(B110 &lt;&gt; "",IF(AND('PRINTABLE (per grading)'!H$16="EXAM", 'PRINTABLE (per grading)'!B$13="Prelim"), IF(ISERROR(SUMIF('Exam (LECTURE ONLY)'!D$20:M$20, "CLO2", 'Exam (LECTURE ONLY)'!D112:M112) / 'Exam (LECTURE ONLY)'!AL$7), "", SUMIF('Exam (LECTURE ONLY)'!D$20:M$20, "CLO2", 'Exam (LECTURE ONLY)'!D112:M112) /'Exam (LECTURE ONLY)'!AL$7),
IF(AND('PRINTABLE (per grading)'!H$16="EXAM", 'PRINTABLE (per grading)'!B$13="Midterm"), IF(ISERROR(SUMIF('Exam (LECTURE ONLY)'!O$20:X$20, "CLO2", 'Exam (LECTURE ONLY)'!O112:X112) / 'Exam (LECTURE ONLY)'!AM$7), "", SUMIF('Exam (LECTURE ONLY)'!O$20:X$20, "CLO2", 'Exam (LECTURE ONLY)'!O112:X112) / 'Exam (LECTURE ONLY)'!AM$7),
IF(AND('PRINTABLE (per grading)'!H$16="EXAM", 'PRINTABLE (per grading)'!B$13="Final"), IF(ISERROR(SUMIF('Exam (LECTURE ONLY)'!Z$20:AI$20, "CLO2", 'Exam (LECTURE ONLY)'!Z112:AI112) / 'Exam (LECTURE ONLY)'!AN$7), "", SUMIF('Exam (LECTURE ONLY)'!Z$20:AI$20, "CLO2", 'Exam (LECTURE ONLY)'!Z112:AI112) / 'Exam (LECTURE ONLY)'!AN$7),
IF(AND('PRINTABLE (per grading)'!H$16="OUTPUT", 'PRINTABLE (per grading)'!B$13="Prelim"), IF(ISERROR(SUMIF(OUTPUT!C$20:M$20, "CLO2", OUTPUT!C112:M112) / OUTPUT!AL$7), "", SUMIF(OUTPUT!C$20:M$20, "CLO2", OUTPUT!C112:M112) / OUTPUT!AL$7),
IF(AND('PRINTABLE (per grading)'!H$16="OUTPUT", 'PRINTABLE (per grading)'!B$13="Midterm"), IF(ISERROR(SUMIF(OUTPUT!O$20:Y$20, "CLO2", OUTPUT!O112:Y112) / OUTPUT!AM$7), "", SUMIF(OUTPUT!O$20:Y$20, "CLO2", OUTPUT!O112:Y112) / OUTPUT!AM$7),
IF(AND('PRINTABLE (per grading)'!H$16="OUTPUT", 'PRINTABLE (per grading)'!B$13="Final"), IF(ISERROR(SUMIF(OUTPUT!AA$20:AI$20, "CLO2", OUTPUT!AA112:AI112) / OUTPUT!AN$7), "", SUMIF(OUTPUT!AA$20:AI$20, "CLO2", OUTPUT!AA112:AI112) / OUTPUT!AN$7),
"")))))),"")</f>
        <v/>
      </c>
      <c r="U110" s="286" t="str">
        <f aca="false">IF(B110&lt;&gt;"",IF(T110="","",IF(T110&lt;0.5,1,IF(AND(T110&gt;=0.5,T110&lt;P$10),2,IF(T110&gt;=P$10,3)))),"")</f>
        <v/>
      </c>
      <c r="V110" s="287" t="str">
        <f aca="false">IF(B110 &lt;&gt; "",IFERROR(IF(AVERAGE(R110,T110)&gt;=P$10,"Y","N"),""),"")</f>
        <v/>
      </c>
      <c r="W110" s="194" t="str">
        <f aca="false">IF(B110 &lt;&gt; "", IFERROR(IF(C$16 = "PRELIM", SUMIF('Database (LECTURE-RES-PRAC)'!D$14:AG$14, "CLO3", 'Database (LECTURE-RES-PRAC)'!D107:AG107) / 'Grade computation'!F$6, IF(C$16 = "MIDTERM", SUMIF('Database (LECTURE-RES-PRAC)'!AJ$14:BM$14, "CLO3", 'Database (LECTURE-RES-PRAC)'!AJ107:BM107) / 'Grade computation'!G$6, IF(C$16 = "FINAL", SUMIF('Database (LECTURE-RES-PRAC)'!BP$14:CS$14, "CLO3", 'Database (LECTURE-RES-PRAC)'!BP107:CS107) / 'Grade computation'!H$6,""))),""),"")</f>
        <v/>
      </c>
      <c r="X110" s="286" t="str">
        <f aca="false">IF(B110&lt;&gt;"",IF(W110="","",IF(W110&lt;0.5,1,IF(AND(W110&gt;=0.5,W110&lt;P$10),2,IF(W110&gt;=P$10,3)))),"")</f>
        <v/>
      </c>
      <c r="Y110" s="194" t="str">
        <f aca="false">IF(B110 &lt;&gt; "",IF(AND('PRINTABLE (per grading)'!H$16="EXAM", 'PRINTABLE (per grading)'!B$13="Prelim"), IF(ISERROR(SUMIF('Exam (LECTURE ONLY)'!D$20:M$20, "CLO3", 'Exam (LECTURE ONLY)'!D112:M112) / 'Exam (LECTURE ONLY)'!AL$8), "", SUMIF('Exam (LECTURE ONLY)'!D$20:M$20, "CLO3", 'Exam (LECTURE ONLY)'!D112:M112) /'Exam (LECTURE ONLY)'!AL$8),
IF(AND('PRINTABLE (per grading)'!H$16="EXAM", 'PRINTABLE (per grading)'!B$13="Midterm"), IF(ISERROR(SUMIF('Exam (LECTURE ONLY)'!O$20:X$20, "CLO3", 'Exam (LECTURE ONLY)'!O112:X112) / 'Exam (LECTURE ONLY)'!AM$8), "", SUMIF('Exam (LECTURE ONLY)'!O$20:X$20, "CLO3", 'Exam (LECTURE ONLY)'!O112:X112) / 'Exam (LECTURE ONLY)'!AM$8),
IF(AND('PRINTABLE (per grading)'!H$16="EXAM", 'PRINTABLE (per grading)'!B$13="Final"), IF(ISERROR(SUMIF('Exam (LECTURE ONLY)'!Z$20:AI$20, "CLO3", 'Exam (LECTURE ONLY)'!Z112:AI112) / 'Exam (LECTURE ONLY)'!AN$8), "", SUMIF('Exam (LECTURE ONLY)'!Z$20:AI$20, "CLO3", 'Exam (LECTURE ONLY)'!Z112:AI112) / 'Exam (LECTURE ONLY)'!AN$8),
IF(AND('PRINTABLE (per grading)'!H$16="OUTPUT", 'PRINTABLE (per grading)'!B$13="Prelim"), IF(ISERROR(SUMIF(OUTPUT!C$20:M$20, "CLO3", OUTPUT!C112:M112) / OUTPUT!AL$8), "", SUMIF(OUTPUT!C$20:M$20, "CLO3", OUTPUT!C112:M112) / OUTPUT!AL$8),
IF(AND('PRINTABLE (per grading)'!H$16="OUTPUT", 'PRINTABLE (per grading)'!B$13="Midterm"), IF(ISERROR(SUMIF(OUTPUT!O$20:Y$20, "CLO3", OUTPUT!O112:Y112) / OUTPUT!AM$8), "", SUMIF(OUTPUT!O$20:Y$20, "CLO3", OUTPUT!O112:Y112) / OUTPUT!AM$8),
IF(AND('PRINTABLE (per grading)'!H$16="OUTPUT", 'PRINTABLE (per grading)'!B$13="Final"), IF(ISERROR(SUMIF(OUTPUT!AA$20:AI$20, "CLO3", OUTPUT!AA112:AI112) / OUTPUT!AN$8), "", SUMIF(OUTPUT!AA$20:AI$20, "CLO3", OUTPUT!AA112:AI112) / OUTPUT!AN$8),
"" )))))),"")</f>
        <v/>
      </c>
      <c r="Z110" s="286" t="str">
        <f aca="false">IF(B110&lt;&gt;"",IF(Y110="","",IF(Y110&lt;0.5,1,IF(AND(Y110&gt;=0.5,Y110&lt;P$10),2,IF(Y110&gt;=P$10,3)))),"")</f>
        <v/>
      </c>
      <c r="AA110" s="287" t="str">
        <f aca="false">IF(B110 &lt;&gt; "",IFERROR(IF(AVERAGE(W110,Y110)&gt;=P$10,"Y","N"),""),"")</f>
        <v/>
      </c>
      <c r="AB110" s="194" t="str">
        <f aca="false">IF(B110 &lt;&gt; "", IFERROR(IF(C$16 = "PRELIM", SUMIF('Database (LECTURE-RES-PRAC)'!D$14:AG$14, "CLO4", 'Database (LECTURE-RES-PRAC)'!D107:AG107) / 'Grade computation'!F$7, IF(C$16 = "MIDTERM", SUMIF('Database (LECTURE-RES-PRAC)'!AJ$14:BM$14, "CLO4", 'Database (LECTURE-RES-PRAC)'!AJ107:BM107) / 'Grade computation'!G$7, IF(C$16 = "FINAL", SUMIF('Database (LECTURE-RES-PRAC)'!BP$14:CS$14, "CLO4", 'Database (LECTURE-RES-PRAC)'!BP107:CS107) / 'Grade computation'!H$7,""))),""),"")</f>
        <v/>
      </c>
      <c r="AC110" s="286" t="str">
        <f aca="false">IF(B110&lt;&gt;"",IF(AB110="","",IF(AB110&lt;0.5,1,IF(AND(AB110&gt;=0.5,AB110&lt;P$10),2,IF(AB110&gt;=P$10,3)))),"")</f>
        <v/>
      </c>
      <c r="AD110" s="194" t="str">
        <f aca="false">IF(B110 &lt;&gt; "",IF(AND('PRINTABLE (per grading)'!H$16="EXAM", 'PRINTABLE (per grading)'!B$13="Prelim"), IF(ISERROR(SUMIF('Exam (LECTURE ONLY)'!D$20:M$20, "CLO4", 'Exam (LECTURE ONLY)'!D112:M112) / 'Exam (LECTURE ONLY)'!AL$9), "", SUMIF('Exam (LECTURE ONLY)'!D$20:M$20, "CLO4", 'Exam (LECTURE ONLY)'!D112:M112) /'Exam (LECTURE ONLY)'!AL$9),
IF(AND('PRINTABLE (per grading)'!H$16="EXAM", 'PRINTABLE (per grading)'!B$13="Midterm"), IF(ISERROR(SUMIF('Exam (LECTURE ONLY)'!O$20:X$20, "CLO4", 'Exam (LECTURE ONLY)'!O112:X112) / 'Exam (LECTURE ONLY)'!AM$9), "", SUMIF('Exam (LECTURE ONLY)'!O$20:X$20, "CLO4", 'Exam (LECTURE ONLY)'!O112:X112) / 'Exam (LECTURE ONLY)'!AM$9),
IF(AND('PRINTABLE (per grading)'!H$16="EXAM", 'PRINTABLE (per grading)'!B$13="Final"), IF(ISERROR(SUMIF('Exam (LECTURE ONLY)'!Z$20:AI$20, "CLO4", 'Exam (LECTURE ONLY)'!Z112:AI112) / 'Exam (LECTURE ONLY)'!AN$9), "", SUMIF('Exam (LECTURE ONLY)'!Z$20:AI$20, "CLO4", 'Exam (LECTURE ONLY)'!Z112:AI112) / 'Exam (LECTURE ONLY)'!AN$9),
IF(AND('PRINTABLE (per grading)'!H$16="OUTPUT", 'PRINTABLE (per grading)'!B$13="Prelim"), IF(ISERROR(SUMIF(OUTPUT!C$20:M$20, "CLO4", OUTPUT!C112:M112) / OUTPUT!AL$9), "", SUMIF(OUTPUT!C$20:M$20, "CLO4", OUTPUT!C112:M112) / OUTPUT!AL$9),
IF(AND('PRINTABLE (per grading)'!H$16="OUTPUT", 'PRINTABLE (per grading)'!B$13="Midterm"), IF(ISERROR(SUMIF(OUTPUT!O$20:Y$20, "CLO4", OUTPUT!O112:Y112) / OUTPUT!AM$9), "", SUMIF(OUTPUT!O$20:Y$20, "CLO4", OUTPUT!O112:Y112) / OUTPUT!AM$9),
IF(AND('PRINTABLE (per grading)'!H$16="OUTPUT", 'PRINTABLE (per grading)'!B$13="Final"), IF(ISERROR(SUMIF(OUTPUT!AA$20:AI$20, "CLO4", OUTPUT!AA112:AI112) / OUTPUT!AN$9), "", SUMIF(OUTPUT!AA$20:AI$20, "CLO4", OUTPUT!AA112:AI112) / OUTPUT!AN$9),
"")))))),"")</f>
        <v/>
      </c>
      <c r="AE110" s="286" t="str">
        <f aca="false">IF(B110&lt;&gt;"",IF(AD110="","",IF(AD110&lt;0.5,1,IF(AND(AD110&gt;=0.5,AD110&lt;P$10),2,IF(AD110&gt;=P$10,3)))),"")</f>
        <v/>
      </c>
      <c r="AF110" s="287" t="str">
        <f aca="false">IF(B110 &lt;&gt; "",IFERROR(IF(AVERAGE(AB110,AD110)&gt;=P$10,"Y","N"),""),"")</f>
        <v/>
      </c>
      <c r="AG110" s="194" t="str">
        <f aca="false">IF(B110 &lt;&gt; "", IFERROR(IF(C$16 = "PRELIM", SUMIF('Database (LECTURE-RES-PRAC)'!D$14:AG$14, "CLO5", 'Database (LECTURE-RES-PRAC)'!D107:AG107) / 'Grade computation'!F$8, IF(C$16 = "MIDTERM", SUMIF('Database (LECTURE-RES-PRAC)'!AJ$14:BM$14, "CLO5", 'Database (LECTURE-RES-PRAC)'!AJ107:BM107) / 'Grade computation'!G$8, IF(C$16 = "FINAL", SUMIF('Database (LECTURE-RES-PRAC)'!BP$14:CS$14, "CLO5", 'Database (LECTURE-RES-PRAC)'!BP107:CS107) / 'Grade computation'!H$8,""))),""),"")</f>
        <v/>
      </c>
      <c r="AH110" s="286" t="str">
        <f aca="false">IF(B110&lt;&gt;"",IF(AG110="","",IF(AG110&lt;0.5,1,IF(AND(AG110&gt;=0.5,AG110&lt;P$10),2,IF(AG110&gt;=P$10,3)))),"")</f>
        <v/>
      </c>
      <c r="AI110" s="194" t="str">
        <f aca="false">IF(B110 &lt;&gt; "",IF(AND('PRINTABLE (per grading)'!H$16="EXAM", 'PRINTABLE (per grading)'!B$13="Prelim"), IF(ISERROR(SUMIF('Exam (LECTURE ONLY)'!D$20:M$20, "CLO5", 'Exam (LECTURE ONLY)'!D112:M112) / 'Exam (LECTURE ONLY)'!AL$10), "", SUMIF('Exam (LECTURE ONLY)'!D$20:M$20, "CLO5", 'Exam (LECTURE ONLY)'!D112:M112) /'Exam (LECTURE ONLY)'!AL$10),
IF(AND('PRINTABLE (per grading)'!H$16="EXAM", 'PRINTABLE (per grading)'!B$13="Midterm"), IF(ISERROR(SUMIF('Exam (LECTURE ONLY)'!O$20:X$20, "CLO5", 'Exam (LECTURE ONLY)'!O112:X112) / 'Exam (LECTURE ONLY)'!AM$10), "", SUMIF('Exam (LECTURE ONLY)'!O$20:X$20, "CLO5", 'Exam (LECTURE ONLY)'!O112:X112) / 'Exam (LECTURE ONLY)'!AM$10),
IF(AND('PRINTABLE (per grading)'!H$16="EXAM", 'PRINTABLE (per grading)'!B$13="Final"), IF(ISERROR(SUMIF('Exam (LECTURE ONLY)'!Z$20:AI$20, "CLO5", 'Exam (LECTURE ONLY)'!Z112:AI112) / 'Exam (LECTURE ONLY)'!AN$10), "", SUMIF('Exam (LECTURE ONLY)'!Z$20:AI$20, "CLO5", 'Exam (LECTURE ONLY)'!Z112:AI112) / 'Exam (LECTURE ONLY)'!AN$10),
IF(AND('PRINTABLE (per grading)'!H$16="OUTPUT", 'PRINTABLE (per grading)'!B$13="Prelim"), IF(ISERROR(SUMIF(OUTPUT!C$20:M$20, "CLO5", OUTPUT!C112:M112) / OUTPUT!AL$10), "", SUMIF(OUTPUT!C$20:M$20, "CLO5", OUTPUT!C112:M112) / OUTPUT!AL$10),
IF(AND('PRINTABLE (per grading)'!H$16="OUTPUT", 'PRINTABLE (per grading)'!B$13="Midterm"), IF(ISERROR(SUMIF(OUTPUT!O$20:Y$20, "CLO5", OUTPUT!O112:Y112) / OUTPUT!AM$10), "", SUMIF(OUTPUT!O$20:Y$20, "CLO5", OUTPUT!O112:Y112) / OUTPUT!AM$10),
IF(AND('PRINTABLE (per grading)'!H$16="OUTPUT", 'PRINTABLE (per grading)'!B$13="Final"), IF(ISERROR(SUMIF(OUTPUT!AA$20:AI$20, "CLO5", OUTPUT!AA112:AI112) / OUTPUT!AN$10), "", SUMIF(OUTPUT!AA$20:AI$20, "CLO5", OUTPUT!AA112:AI112) / OUTPUT!AN$10),
"")))))),"")</f>
        <v/>
      </c>
      <c r="AJ110" s="286" t="str">
        <f aca="false">IF(B110&lt;&gt;"",IF(AI110="","",IF(AI110&lt;0.5,1,IF(AND(AI110&gt;=0.5,AI110&lt;P$10),2,IF(AI110&gt;=P$10,3)))),"")</f>
        <v/>
      </c>
      <c r="AK110" s="287" t="str">
        <f aca="false">IF(B110 &lt;&gt; "",IFERROR(IF(AVERAGE(AG110,AI110)&gt;=P$10,"Y","N"),""),"")</f>
        <v/>
      </c>
      <c r="AL110" s="194" t="str">
        <f aca="false">IF(B110 &lt;&gt; "", IFERROR(IF(C$16 = "PRELIM", SUMIF('Database (LECTURE-RES-PRAC)'!D$14:AG$14, "CLO6", 'Database (LECTURE-RES-PRAC)'!D107:AG107) / 'Grade computation'!F$9, IF(C$16 = "MIDTERM", SUMIF('Database (LECTURE-RES-PRAC)'!AJ$14:BM$14, "CLO6", 'Database (LECTURE-RES-PRAC)'!AJ107:BM107) / 'Grade computation'!G$9, IF(C$16 = "FINAL", SUMIF('Database (LECTURE-RES-PRAC)'!BP$14:CS$14, "CLO6", 'Database (LECTURE-RES-PRAC)'!BP107:CS107) / 'Grade computation'!H$9,""))),""),"")</f>
        <v/>
      </c>
      <c r="AM110" s="286" t="str">
        <f aca="false">IF(B110&lt;&gt;"",IF(AL110="","",IF(AL110&lt;0.5,1,IF(AND(AL110&gt;=0.5,AL110&lt;P$10),2,IF(AL110&gt;=P$10,3)))),"")</f>
        <v/>
      </c>
      <c r="AN110" s="194" t="str">
        <f aca="false">IF(B110 &lt;&gt; "",IF(AND('PRINTABLE (per grading)'!H$16="EXAM", 'PRINTABLE (per grading)'!B$13="Prelim"), IF(ISERROR(SUMIF('Exam (LECTURE ONLY)'!D$20:M$20, "CLO6", 'Exam (LECTURE ONLY)'!D112:M112) / 'Exam (LECTURE ONLY)'!AL$11), "", SUMIF('Exam (LECTURE ONLY)'!D$20:M$20, "CLO6", 'Exam (LECTURE ONLY)'!D112:M112) /'Exam (LECTURE ONLY)'!AL$11),
IF(AND('PRINTABLE (per grading)'!H$16="EXAM", 'PRINTABLE (per grading)'!B$13="Midterm"), IF(ISERROR(SUMIF('Exam (LECTURE ONLY)'!O$20:X$20, "CLO6", 'Exam (LECTURE ONLY)'!O112:X112) / 'Exam (LECTURE ONLY)'!AM$11), "", SUMIF('Exam (LECTURE ONLY)'!O$20:X$20, "CLO6", 'Exam (LECTURE ONLY)'!O112:X112) / 'Exam (LECTURE ONLY)'!AM$11),
IF(AND('PRINTABLE (per grading)'!H$16="EXAM", 'PRINTABLE (per grading)'!B$13="Final"), IF(ISERROR(SUMIF('Exam (LECTURE ONLY)'!Z$20:AI$20, "CLO6", 'Exam (LECTURE ONLY)'!Z112:AI112) / 'Exam (LECTURE ONLY)'!AN$11), "", SUMIF('Exam (LECTURE ONLY)'!Z$20:AI$20, "CLO6", 'Exam (LECTURE ONLY)'!Z112:AI112) / 'Exam (LECTURE ONLY)'!AN$11),
IF(AND('PRINTABLE (per grading)'!H$16="OUTPUT", 'PRINTABLE (per grading)'!B$13="Prelim"), IF(ISERROR(SUMIF(OUTPUT!C$20:M$20, "CLO6", OUTPUT!C112:M112) / OUTPUT!AL$11), "", SUMIF(OUTPUT!C$20:M$20, "CLO6", OUTPUT!C112:M112) / OUTPUT!AL$11),
IF(AND('PRINTABLE (per grading)'!H$16="OUTPUT", 'PRINTABLE (per grading)'!B$13="Midterm"), IF(ISERROR(SUMIF(OUTPUT!O$20:Y$20, "CLO6", OUTPUT!O112:Y112) / OUTPUT!AM$11), "", SUMIF(OUTPUT!O$20:Y$20, "CLO6", OUTPUT!O112:Y112) / OUTPUT!AM$11),
IF(AND('PRINTABLE (per grading)'!H$16="OUTPUT", 'PRINTABLE (per grading)'!B$13="Final"), IF(ISERROR(SUMIF(OUTPUT!AA$20:AI$20, "CLO6", OUTPUT!AA112:AI112) / OUTPUT!AN$11), "", SUMIF(OUTPUT!AA$20:AI$20, "CLO6", OUTPUT!AA112:AI112) / OUTPUT!AN$11),
"")))))),"")</f>
        <v/>
      </c>
      <c r="AO110" s="286" t="str">
        <f aca="false">IF(B110&lt;&gt;"",IF(AN110="","",IF(AN110&lt;0.5,1,IF(AND(AN110&gt;=0.5,AN110&lt;P$10),2,IF(AN110&gt;=P$10,3)))),"")</f>
        <v/>
      </c>
      <c r="AP110" s="287" t="str">
        <f aca="false">IF(B110 &lt;&gt; "",IFERROR(IF(AVERAGE(AL110,AN110)&gt;=P$10,"Y","N"),""),"")</f>
        <v/>
      </c>
      <c r="AQ110" s="194" t="str">
        <f aca="false">IF(B110 &lt;&gt; "", IFERROR(IF(C$16 = "PRELIM", SUMIF('Database (LECTURE-RES-PRAC)'!D$14:AG$14, "CLO7", 'Database (LECTURE-RES-PRAC)'!D107:AG107) / 'Grade computation'!F$10, IF(C$16 = "MIDTERM", SUMIF('Database (LECTURE-RES-PRAC)'!AJ$14:BM$14, "CLO7", 'Database (LECTURE-RES-PRAC)'!AJ107:BM107) / 'Grade computation'!G$10, IF(C$16 = "FINAL", SUMIF('Database (LECTURE-RES-PRAC)'!BP$14:CS$14, "CLO7", 'Database (LECTURE-RES-PRAC)'!BP107:CS107) / 'Grade computation'!H$10,""))),""),"")</f>
        <v/>
      </c>
      <c r="AR110" s="286" t="str">
        <f aca="false">IF(B110&lt;&gt;"",IF(AQ110="","",IF(AQ110&lt;0.5,1,IF(AND(AQ110&gt;=0.5,AQ110&lt;P$10),2,IF(AQ110&gt;=P$10,3)))),"")</f>
        <v/>
      </c>
      <c r="AS110" s="194" t="str">
        <f aca="false">IF(B110 &lt;&gt; "",IF(AND('PRINTABLE (per grading)'!H$16="EXAM", 'PRINTABLE (per grading)'!B$13="Prelim"), IF(ISERROR(SUMIF('Exam (LECTURE ONLY)'!D$20:M$20, "CLO7", 'Exam (LECTURE ONLY)'!D112:M112) / 'Exam (LECTURE ONLY)'!AL$12), "", SUMIF('Exam (LECTURE ONLY)'!D$20:M$20, "CLO7", 'Exam (LECTURE ONLY)'!D112:M112) /'Exam (LECTURE ONLY)'!AL$12),
IF(AND('PRINTABLE (per grading)'!H$16="EXAM", 'PRINTABLE (per grading)'!B$13="Midterm"), IF(ISERROR(SUMIF('Exam (LECTURE ONLY)'!O$20:X$20, "CLO7", 'Exam (LECTURE ONLY)'!O112:X112) / 'Exam (LECTURE ONLY)'!AM$12), "", SUMIF('Exam (LECTURE ONLY)'!O$20:X$20, "CLO7", 'Exam (LECTURE ONLY)'!O112:X112) / 'Exam (LECTURE ONLY)'!AM$12),
IF(AND('PRINTABLE (per grading)'!H$16="EXAM", 'PRINTABLE (per grading)'!B$13="Final"), IF(ISERROR(SUMIF('Exam (LECTURE ONLY)'!Z$20:AI$20, "CLO7", 'Exam (LECTURE ONLY)'!Z112:AI112) / 'Exam (LECTURE ONLY)'!AN$12), "", SUMIF('Exam (LECTURE ONLY)'!Z$20:AI$20, "CLO7", 'Exam (LECTURE ONLY)'!Z112:AI112) / 'Exam (LECTURE ONLY)'!AN$12),
IF(AND('PRINTABLE (per grading)'!H$16="OUTPUT", 'PRINTABLE (per grading)'!B$13="Prelim"), IF(ISERROR(SUMIF(OUTPUT!C$20:M$20, "CLO7", OUTPUT!C112:M112) / OUTPUT!AL$12), "", SUMIF(OUTPUT!C$20:M$20, "CLO7", OUTPUT!C112:M112) / OUTPUT!AL$12),
IF(AND('PRINTABLE (per grading)'!H$16="OUTPUT", 'PRINTABLE (per grading)'!B$13="Midterm"), IF(ISERROR(SUMIF(OUTPUT!O$20:Y$20, "CLO7", OUTPUT!O112:Y112) / OUTPUT!AM$12), "", SUMIF(OUTPUT!O$20:Y$20, "CLO7", OUTPUT!O112:Y112) / OUTPUT!AM$12),
IF(AND('PRINTABLE (per grading)'!H$16="OUTPUT", 'PRINTABLE (per grading)'!B$13="Final"), IF(ISERROR(SUMIF(OUTPUT!AA$20:AI$20, "CLO7", OUTPUT!AA112:AI112) / OUTPUT!AN$12), "", SUMIF(OUTPUT!AA$20:AI$20, "CLO7", OUTPUT!AA112:AI112) / OUTPUT!AN$12),
"")))))),"")</f>
        <v/>
      </c>
      <c r="AT110" s="286" t="str">
        <f aca="false">IF(B110&lt;&gt;"",IF(AS110="","",IF(AS110&lt;0.5,1,IF(AND(AS110&gt;=0.5,AS110&lt;P$10),2,IF(AS110&gt;=P$10,3)))),"")</f>
        <v/>
      </c>
      <c r="AU110" s="287" t="str">
        <f aca="false">IF(B110 &lt;&gt; "",IFERROR(IF(AVERAGE(AQ110,AS110)&gt;=P$10,"Y","N"),""),"")</f>
        <v/>
      </c>
      <c r="AV110" s="194" t="str">
        <f aca="false">IF(B110 &lt;&gt; "", IFERROR(IF(C$16 = "PRELIM", SUMIF('Database (LECTURE-RES-PRAC)'!D$14:AG$14, "CLO8", 'Database (LECTURE-RES-PRAC)'!D107:AG107) / 'Grade computation'!F$11, IF(C$16 = "MIDTERM", SUMIF('Database (LECTURE-RES-PRAC)'!AJ$14:BM$14, "CLO8", 'Database (LECTURE-RES-PRAC)'!AJ107:BM107) / 'Grade computation'!G$11, IF(C$16 = "FINAL", SUMIF('Database (LECTURE-RES-PRAC)'!BP$14:CS$14, "CLO8", 'Database (LECTURE-RES-PRAC)'!BP107:CS107) / 'Grade computation'!H$11,""))),""),"")</f>
        <v/>
      </c>
      <c r="AW110" s="286" t="str">
        <f aca="false">IF(B110&lt;&gt;"",IF(AV110="","",IF(AV110&lt;0.5,1,IF(AND(AV110&gt;=0.5,AV110&lt;P$10),2,IF(AV110&gt;=P$10,3)))),"")</f>
        <v/>
      </c>
      <c r="AX110" s="194" t="str">
        <f aca="false">IF(B110 &lt;&gt; "",IF(AND('PRINTABLE (per grading)'!H$16="EXAM", 'PRINTABLE (per grading)'!B$13="Prelim"), IF(ISERROR(SUMIF('Exam (LECTURE ONLY)'!D$20:M$20, "CLO8", 'Exam (LECTURE ONLY)'!D112:M112) / 'Exam (LECTURE ONLY)'!AL$13), "", SUMIF('Exam (LECTURE ONLY)'!D$20:M$20, "CLO8", 'Exam (LECTURE ONLY)'!D112:M112) /'Exam (LECTURE ONLY)'!AL$13),
IF(AND('PRINTABLE (per grading)'!H$16="EXAM", 'PRINTABLE (per grading)'!B$13="Midterm"), IF(ISERROR(SUMIF('Exam (LECTURE ONLY)'!O$20:X$20, "CLO8", 'Exam (LECTURE ONLY)'!O112:X112) / 'Exam (LECTURE ONLY)'!AM$13), "", SUMIF('Exam (LECTURE ONLY)'!O$20:X$20, "CLO8", 'Exam (LECTURE ONLY)'!O112:X112) / 'Exam (LECTURE ONLY)'!AM$13),
IF(AND('PRINTABLE (per grading)'!H$16="EXAM", 'PRINTABLE (per grading)'!B$13="Final"), IF(ISERROR(SUMIF('Exam (LECTURE ONLY)'!Z$20:AI$20, "CLO8", 'Exam (LECTURE ONLY)'!Z112:AI112) / 'Exam (LECTURE ONLY)'!AN$13), "", SUMIF('Exam (LECTURE ONLY)'!Z$20:AI$20, "CLO8", 'Exam (LECTURE ONLY)'!Z112:AI112) / 'Exam (LECTURE ONLY)'!AN$13),
IF(AND('PRINTABLE (per grading)'!H$16="OUTPUT", 'PRINTABLE (per grading)'!B$13="Prelim"), IF(ISERROR(SUMIF(OUTPUT!C$20:M$20, "CLO8", OUTPUT!C112:M112) / OUTPUT!AL$13), "", SUMIF(OUTPUT!C$20:M$20, "CLO8", OUTPUT!C112:M112) / OUTPUT!AL$13),
IF(AND('PRINTABLE (per grading)'!H$16="OUTPUT", 'PRINTABLE (per grading)'!B$13="Midterm"), IF(ISERROR(SUMIF(OUTPUT!O$20:Y$20, "CLO8", OUTPUT!O112:Y112) / OUTPUT!AM$13), "", SUMIF(OUTPUT!O$20:Y$20, "CLO8", OUTPUT!O112:Y112) / OUTPUT!AM$13),
IF(AND('PRINTABLE (per grading)'!H$16="OUTPUT", 'PRINTABLE (per grading)'!B$13="Final"), IF(ISERROR(SUMIF(OUTPUT!AA$20:AI$20, "CLO8", OUTPUT!AA112:AI112) / OUTPUT!AN$13), "", SUMIF(OUTPUT!AA$20:AI$20, "CLO8", OUTPUT!AA112:AI112) / OUTPUT!AN$13),
"")))))),"")</f>
        <v/>
      </c>
      <c r="AY110" s="286" t="str">
        <f aca="false">IF(B110&lt;&gt;"",IF(AX110="","",IF(AX110&lt;0.5,1,IF(AND(AX110&gt;=0.5,AX110&lt;P$10),2,IF(AX110&gt;=P$10,3)))),"")</f>
        <v/>
      </c>
      <c r="AZ110" s="287" t="str">
        <f aca="false">IF(B110 &lt;&gt; "",IFERROR(IF(AVERAGE(AV110,AX110)&gt;=P$10,"Y","N"),""),"")</f>
        <v/>
      </c>
      <c r="BA110" s="194" t="str">
        <f aca="false">IF(B110 &lt;&gt; "", IFERROR(IF(C$16 = "PRELIM", SUMIF('Database (LECTURE-RES-PRAC)'!D$14:AG$14, "CLO9", 'Database (LECTURE-RES-PRAC)'!D107:AG107) / 'Grade computation'!F$12, IF(C$16 = "MIDTERM", SUMIF('Database (LECTURE-RES-PRAC)'!AJ$14:BM$14, "CLO9", 'Database (LECTURE-RES-PRAC)'!AJ107:BM107) / 'Grade computation'!G$12, IF(C$16 = "FINAL", SUMIF('Database (LECTURE-RES-PRAC)'!BP$14:CS$14, "CLO9", 'Database (LECTURE-RES-PRAC)'!BP107:CS107) / 'Grade computation'!H$12,""))),""),"")</f>
        <v/>
      </c>
      <c r="BB110" s="286" t="str">
        <f aca="false">IF(B110&lt;&gt;"",IF(BA110="","",IF(BA110&lt;0.5,1,IF(AND(BA110&gt;=0.5,BA110&lt;P$10),2,IF(BA110&gt;=P$10,3)))),"")</f>
        <v/>
      </c>
      <c r="BC110" s="194" t="str">
        <f aca="false">IF(B110 &lt;&gt; "",IF(AND('PRINTABLE (per grading)'!H$16="EXAM", 'PRINTABLE (per grading)'!B$13="Prelim"), IF(ISERROR(SUMIF('Exam (LECTURE ONLY)'!D$20:M$20, "CLO9", 'Exam (LECTURE ONLY)'!D112:M112) / 'Exam (LECTURE ONLY)'!AL$14), "", SUMIF('Exam (LECTURE ONLY)'!D$20:M$20, "CLO9", 'Exam (LECTURE ONLY)'!D112:M112) /'Exam (LECTURE ONLY)'!AL$14),
IF(AND('PRINTABLE (per grading)'!H$16="EXAM", 'PRINTABLE (per grading)'!B$13="Midterm"), IF(ISERROR(SUMIF('Exam (LECTURE ONLY)'!O$20:X$20, "CLO9", 'Exam (LECTURE ONLY)'!O112:X112) / 'Exam (LECTURE ONLY)'!AM$14), "", SUMIF('Exam (LECTURE ONLY)'!O$20:X$20, "CLO9", 'Exam (LECTURE ONLY)'!O112:X112) / 'Exam (LECTURE ONLY)'!AM$14),
IF(AND('PRINTABLE (per grading)'!H$16="EXAM", 'PRINTABLE (per grading)'!B$13="Final"), IF(ISERROR(SUMIF('Exam (LECTURE ONLY)'!Z$20:AI$20, "CLO9", 'Exam (LECTURE ONLY)'!Z112:AI112) / 'Exam (LECTURE ONLY)'!AN$14), "", SUMIF('Exam (LECTURE ONLY)'!Z$20:AI$20, "CLO9", 'Exam (LECTURE ONLY)'!Z112:AI112) / 'Exam (LECTURE ONLY)'!AN$14),
IF(AND('PRINTABLE (per grading)'!H$16="OUTPUT", 'PRINTABLE (per grading)'!B$13="Prelim"), IF(ISERROR(SUMIF(OUTPUT!C$20:M$20, "CLO9", OUTPUT!C112:M112) / OUTPUT!AL$14), "", SUMIF(OUTPUT!C$20:M$20, "CLO9", OUTPUT!C112:M112) / OUTPUT!AL$14),
IF(AND('PRINTABLE (per grading)'!H$16="OUTPUT", 'PRINTABLE (per grading)'!B$13="Midterm"), IF(ISERROR(SUMIF(OUTPUT!O$20:Y$20, "CLO9", OUTPUT!O112:Y112) / OUTPUT!AM$14), "", SUMIF(OUTPUT!O$20:Y$20, "CLO9", OUTPUT!O112:Y112) / OUTPUT!AM$14),
IF(AND('PRINTABLE (per grading)'!H$16="OUTPUT", 'PRINTABLE (per grading)'!B$13="Final"), IF(ISERROR(SUMIF(OUTPUT!AA$20:AI$20, "CLO9", OUTPUT!AA112:AI112) / OUTPUT!AN$14), "", SUMIF(OUTPUT!AA$20:AI$20, "CLO9", OUTPUT!AA112:AI112) / OUTPUT!AN$14),
"")))))),"")</f>
        <v/>
      </c>
      <c r="BD110" s="286" t="str">
        <f aca="false">IF(B110&lt;&gt;"",IF(BC110="","",IF(BC110&lt;0.5,1,IF(AND(BC110&gt;=0.5,BC110&lt;P$10),2,IF(BC110&gt;=P$10,3)))),"")</f>
        <v/>
      </c>
      <c r="BE110" s="287" t="str">
        <f aca="false">IF(B110 &lt;&gt; "",IFERROR(IF(AVERAGE(BA110,BC110)&gt;=P$10,"Y","N"),""),"")</f>
        <v/>
      </c>
      <c r="BF110" s="194" t="str">
        <f aca="false">IF(B110 &lt;&gt; "", IFERROR(IF(C$16 = "PRELIM", SUMIF('Database (LECTURE-RES-PRAC)'!D$14:AG$14, "CLO10", 'Database (LECTURE-RES-PRAC)'!D107:AG107) / 'Grade computation'!F$13, IF(C$16 = "MIDTERM", SUMIF('Database (LECTURE-RES-PRAC)'!AJ$14:BM$14, "CLO10", 'Database (LECTURE-RES-PRAC)'!AJ107:BM107) / 'Grade computation'!G$13, IF(C$16 = "FINAL", SUMIF('Database (LECTURE-RES-PRAC)'!BP$14:CS$14, "CLO10", 'Database (LECTURE-RES-PRAC)'!BP107:CS107) / 'Grade computation'!H$13,""))),""),"")</f>
        <v/>
      </c>
      <c r="BG110" s="286" t="str">
        <f aca="false">IF(B110&lt;&gt;"",IF(BF110="","",IF(BF110&lt;0.5,1,IF(AND(BF110&gt;=0.5,BF110&lt;P$10),2,IF(BF110&gt;=P$10,3)))),"")</f>
        <v/>
      </c>
      <c r="BH110" s="194" t="str">
        <f aca="false">IF(B110 &lt;&gt; "",IF(AND('PRINTABLE (per grading)'!H$16="EXAM", 'PRINTABLE (per grading)'!B$13="Prelim"), IF(ISERROR(SUMIF('Exam (LECTURE ONLY)'!D$20:M$20, "CLO10", 'Exam (LECTURE ONLY)'!D112:M112) / 'Exam (LECTURE ONLY)'!AL$15), "", SUMIF('Exam (LECTURE ONLY)'!D$20:M$20, "CLO10", 'Exam (LECTURE ONLY)'!D112:M112) /'Exam (LECTURE ONLY)'!AL$15),
IF(AND('PRINTABLE (per grading)'!H$16="EXAM", 'PRINTABLE (per grading)'!B$13="Midterm"), IF(ISERROR(SUMIF('Exam (LECTURE ONLY)'!O$20:X$20, "CLO10", 'Exam (LECTURE ONLY)'!O112:X112) / 'Exam (LECTURE ONLY)'!AM$15), "", SUMIF('Exam (LECTURE ONLY)'!O$20:X$20, "CLO10", 'Exam (LECTURE ONLY)'!O112:X112) / 'Exam (LECTURE ONLY)'!AM$15),
IF(AND('PRINTABLE (per grading)'!H$16="EXAM", 'PRINTABLE (per grading)'!B$13="Final"), IF(ISERROR(SUMIF('Exam (LECTURE ONLY)'!Z$20:AI$20, "CLO10", 'Exam (LECTURE ONLY)'!Z112:AI112) / 'Exam (LECTURE ONLY)'!AN$15), "", SUMIF('Exam (LECTURE ONLY)'!Z$20:AI$20, "CLO10", 'Exam (LECTURE ONLY)'!Z112:AI112) / 'Exam (LECTURE ONLY)'!AN$15),
IF(AND('PRINTABLE (per grading)'!H$16="OUTPUT", 'PRINTABLE (per grading)'!B$13="Prelim"), IF(ISERROR(SUMIF(OUTPUT!C$20:M$20, "CLO10", OUTPUT!C112:M112) / OUTPUT!AL$15), "", SUMIF(OUTPUT!C$20:M$20, "CLO10", OUTPUT!C112:M112) / OUTPUT!AL$15),
IF(AND('PRINTABLE (per grading)'!H$16="OUTPUT", 'PRINTABLE (per grading)'!B$13="Midterm"), IF(ISERROR(SUMIF(OUTPUT!O$20:Y$20, "CLO10", OUTPUT!O112:Y112) / OUTPUT!AM$15), "", SUMIF(OUTPUT!O$20:Y$20, "CLO10", OUTPUT!O112:Y112) / OUTPUT!AM$15),
IF(AND('PRINTABLE (per grading)'!H$16="OUTPUT", 'PRINTABLE (per grading)'!B$13="Final"), IF(ISERROR(SUMIF(OUTPUT!AA$20:AI$20, "CLO10", OUTPUT!AA112:AI112) / OUTPUT!AN$15), "", SUMIF(OUTPUT!AA$20:AI$20, "CLO10", OUTPUT!AA112:AI112) / OUTPUT!AN$15),
"")))))),"")</f>
        <v/>
      </c>
      <c r="BI110" s="286" t="str">
        <f aca="false">IF(B110&lt;&gt;"",IF(BH110="","",IF(BH110&lt;0.5,1,IF(AND(BH110&gt;=0.5,BH110&lt;P$10),2,IF(BH110&gt;=P$10,3)))),"")</f>
        <v/>
      </c>
      <c r="BJ110" s="287" t="str">
        <f aca="false">IF(B110 &lt;&gt; "",IFERROR(IF(AVERAGE(BF110,BH110)&gt;=P$10,"Y","N"),""),"")</f>
        <v/>
      </c>
      <c r="BK110" s="8"/>
    </row>
    <row r="111" customFormat="false" ht="19.5" hidden="false" customHeight="true" outlineLevel="0" collapsed="false">
      <c r="A111" s="183" t="str">
        <f aca="false">IF(ISBLANK('Database (LECTURE-RES-PRAC)'!A108),"",'Database (LECTURE-RES-PRAC)'!A108)</f>
        <v/>
      </c>
      <c r="B111" s="184" t="str">
        <f aca="false">IF(ISBLANK('Database (LECTURE-RES-PRAC)'!B108),"",'Database (LECTURE-RES-PRAC)'!B108)</f>
        <v/>
      </c>
      <c r="C111" s="230" t="str">
        <f aca="false">IF(B111&lt;&gt;"",IF(C$16="PRELIM",'Grade computation'!C111, IF(C$16="MIDTERM",'Grade computation'!K111, IF(C$16="FINAL",'Grade computation'!S111,""))),"")</f>
        <v/>
      </c>
      <c r="D111" s="231" t="str">
        <f aca="false">IF(B111&lt;&gt;"",IFERROR(IF(B$11="80-20", (((C111/C$19)*X$6)+X$7)*D$18, IF(B$11="60-40", (((C111/C$19)*Y$6)+Y$7)*D$18, 0)),0),"")</f>
        <v/>
      </c>
      <c r="E111" s="230" t="str">
        <f aca="false">IF(B111&lt;&gt;"", IF(C$16="PRELIM",'Grade computation'!E111, IF(C$16="MIDTERM",'Grade computation'!M111, IF(C$16="FINAL",'Grade computation'!U111,""))),"")</f>
        <v/>
      </c>
      <c r="F111" s="232" t="str">
        <f aca="false">IF(B111&lt;&gt;"",IFERROR(IF(B$11="80-20", (((E111/E$19)*X$6)+X$7)*F$18, IF(B$11="60-40", (((E111/E$19)*Y$6)+Y$7)*F$18, 0)),0),"")</f>
        <v/>
      </c>
      <c r="G111" s="233" t="str">
        <f aca="false">IF(B111&lt;&gt;"",IFERROR((D111+F111),0),"")</f>
        <v/>
      </c>
      <c r="H111" s="234" t="str">
        <f aca="false">IF(B111&lt;&gt;"",IF(C$16="PRELIM", 'Grade computation'!H111, IF(C$16="MIDTERM", 'Grade computation'!P111, IF(C$16="FINAL",'Grade computation'!X111, ""))),"")</f>
        <v/>
      </c>
      <c r="I111" s="233" t="str">
        <f aca="false">IF(B111&lt;&gt;"",IFERROR(IF(B$11="80-20", (((H111/H$19)*X$6)+X$7)*I$19, IF(B$11="60-40", (((H111/H$19)*Y$6)+Y$7)*I$19, 0)),0),"")</f>
        <v/>
      </c>
      <c r="J111" s="237" t="str">
        <f aca="false">IFERROR((G111+I111),"")</f>
        <v/>
      </c>
      <c r="K111" s="183" t="str">
        <f aca="false">IFERROR(IF(J111="","",IF(J111&gt;=75,"PASSED","FAILED")),"")</f>
        <v/>
      </c>
      <c r="L111" s="183"/>
      <c r="M111" s="194" t="str">
        <f aca="false">IF(B111 &lt;&gt; "", IFERROR(IF(C$16 = "PRELIM", SUMIF('Database (LECTURE-RES-PRAC)'!D$14:AG$14, "CLO1", 'Database (LECTURE-RES-PRAC)'!D108:AG108) / 'Grade computation'!F$4, IF(C$16 = "MIDTERM", SUMIF('Database (LECTURE-RES-PRAC)'!AJ$14:BM$14, "CLO1", 'Database (LECTURE-RES-PRAC)'!AJ108:BM108) / 'Grade computation'!G$4, IF(C$16 = "FINAL", SUMIF('Database (LECTURE-RES-PRAC)'!BP$14:CS$14, "CLO1", 'Database (LECTURE-RES-PRAC)'!BP108:CS108) / 'Grade computation'!H$4,""))),""),"")</f>
        <v/>
      </c>
      <c r="N111" s="286" t="str">
        <f aca="false">IF(B111&lt;&gt;"",IF(M111="","",IF(M111&lt;0.5,1,IF(AND(M111&gt;=0.5,M111&lt;P$10),2,IF(M111&gt;=P$10,3)))),"")</f>
        <v/>
      </c>
      <c r="O111" s="194" t="str">
        <f aca="false">IF(B111 &lt;&gt; "",IF(AND('PRINTABLE (per grading)'!H$16="EXAM", 'PRINTABLE (per grading)'!B$13="Prelim"), IF(ISERROR(SUMIF('Exam (LECTURE ONLY)'!D$20:M$20, "CLO1", 'Exam (LECTURE ONLY)'!D113:M113) / 'Exam (LECTURE ONLY)'!AL$6), "", SUMIF('Exam (LECTURE ONLY)'!D$20:M$20, "CLO1", 'Exam (LECTURE ONLY)'!D113:M113) /'Exam (LECTURE ONLY)'!AL$6),
IF(AND('PRINTABLE (per grading)'!H$16="EXAM", 'PRINTABLE (per grading)'!B$13="Midterm"), IF(ISERROR(SUMIF('Exam (LECTURE ONLY)'!O$20:X$20, "CLO1", 'Exam (LECTURE ONLY)'!O113:X113) / 'Exam (LECTURE ONLY)'!AM$6), "", SUMIF('Exam (LECTURE ONLY)'!O$20:X$20, "CLO1", 'Exam (LECTURE ONLY)'!O113:X113) / 'Exam (LECTURE ONLY)'!AM$6),
IF(AND('PRINTABLE (per grading)'!H$16="EXAM", 'PRINTABLE (per grading)'!B$13="Final"), IF(ISERROR(SUMIF('Exam (LECTURE ONLY)'!Z$20:AI$20, "CLO1", 'Exam (LECTURE ONLY)'!Z113:AI113) / 'Exam (LECTURE ONLY)'!AN$6), "", SUMIF('Exam (LECTURE ONLY)'!Z$20:AI$20, "CLO1", 'Exam (LECTURE ONLY)'!Z113:AI113) / 'Exam (LECTURE ONLY)'!AN$6),
IF(AND('PRINTABLE (per grading)'!H$16="OUTPUT", 'PRINTABLE (per grading)'!B$13="Prelim"), IF(ISERROR(SUMIF(OUTPUT!C$20:M$20, "CLO1", OUTPUT!C113:M113) / OUTPUT!AL$6), "", SUMIF(OUTPUT!C$20:M$20, "CLO1", OUTPUT!C113:M113) / OUTPUT!AL$6),
IF(AND('PRINTABLE (per grading)'!H$16="OUTPUT", 'PRINTABLE (per grading)'!B$13="Midterm"), IF(ISERROR(SUMIF(OUTPUT!O$20:Y$20, "CLO1", OUTPUT!O113:Y113) / OUTPUT!AM$6), "", SUMIF(OUTPUT!O$20:Y$20, "CLO1", OUTPUT!O113:Y113) / OUTPUT!AM$6),
IF(AND('PRINTABLE (per grading)'!H$16="OUTPUT", 'PRINTABLE (per grading)'!B$13="Final"), IF(ISERROR(SUMIF(OUTPUT!AA$20:AI$20, "CLO1", OUTPUT!AA113:AI113) / OUTPUT!AN$6), "", SUMIF(OUTPUT!AA$20:AI$20, "CLO1", OUTPUT!AA113:AI113) / OUTPUT!AN$6),
"")))))),"")</f>
        <v/>
      </c>
      <c r="P111" s="286" t="str">
        <f aca="false">IF(B111&lt;&gt;"",IF(O111="","",IF(O111&lt;0.5,1,IF(AND(O111&gt;=0.5,O111&lt;P$10),2,IF(O111&gt;=P$10,3)))),"")</f>
        <v/>
      </c>
      <c r="Q111" s="287" t="str">
        <f aca="false">IF(B111 &lt;&gt; "",IFERROR(IF(AVERAGE(M111,O111)&gt;=P$10,"Y","N"),""),"")</f>
        <v/>
      </c>
      <c r="R111" s="194" t="str">
        <f aca="false">IF(B111 &lt;&gt; "", IFERROR(IF(C$16 = "PRELIM", SUMIF('Database (LECTURE-RES-PRAC)'!D$14:AG$14, "CLO2", 'Database (LECTURE-RES-PRAC)'!D108:AG108) / 'Grade computation'!F$5, IF(C$16 = "MIDTERM", SUMIF('Database (LECTURE-RES-PRAC)'!AJ$14:BM$14, "CLO2", 'Database (LECTURE-RES-PRAC)'!AJ108:BM108) / 'Grade computation'!G$5, IF(C$16 = "FINAL", SUMIF('Database (LECTURE-RES-PRAC)'!BP$14:CS$14, "CLO2", 'Database (LECTURE-RES-PRAC)'!BP108:CS108) / 'Grade computation'!H$5,""))),""),"")</f>
        <v/>
      </c>
      <c r="S111" s="286" t="str">
        <f aca="false">IF(B111&lt;&gt;"",IF(R111="","",IF(R111&lt;0.5,1,IF(AND(R111&gt;=0.5,R111&lt;P$10),2,IF(R111&gt;=P$10,3)))),"")</f>
        <v/>
      </c>
      <c r="T111" s="194" t="str">
        <f aca="false">IF(B111 &lt;&gt; "",IF(AND('PRINTABLE (per grading)'!H$16="EXAM", 'PRINTABLE (per grading)'!B$13="Prelim"), IF(ISERROR(SUMIF('Exam (LECTURE ONLY)'!D$20:M$20, "CLO2", 'Exam (LECTURE ONLY)'!D113:M113) / 'Exam (LECTURE ONLY)'!AL$7), "", SUMIF('Exam (LECTURE ONLY)'!D$20:M$20, "CLO2", 'Exam (LECTURE ONLY)'!D113:M113) /'Exam (LECTURE ONLY)'!AL$7),
IF(AND('PRINTABLE (per grading)'!H$16="EXAM", 'PRINTABLE (per grading)'!B$13="Midterm"), IF(ISERROR(SUMIF('Exam (LECTURE ONLY)'!O$20:X$20, "CLO2", 'Exam (LECTURE ONLY)'!O113:X113) / 'Exam (LECTURE ONLY)'!AM$7), "", SUMIF('Exam (LECTURE ONLY)'!O$20:X$20, "CLO2", 'Exam (LECTURE ONLY)'!O113:X113) / 'Exam (LECTURE ONLY)'!AM$7),
IF(AND('PRINTABLE (per grading)'!H$16="EXAM", 'PRINTABLE (per grading)'!B$13="Final"), IF(ISERROR(SUMIF('Exam (LECTURE ONLY)'!Z$20:AI$20, "CLO2", 'Exam (LECTURE ONLY)'!Z113:AI113) / 'Exam (LECTURE ONLY)'!AN$7), "", SUMIF('Exam (LECTURE ONLY)'!Z$20:AI$20, "CLO2", 'Exam (LECTURE ONLY)'!Z113:AI113) / 'Exam (LECTURE ONLY)'!AN$7),
IF(AND('PRINTABLE (per grading)'!H$16="OUTPUT", 'PRINTABLE (per grading)'!B$13="Prelim"), IF(ISERROR(SUMIF(OUTPUT!C$20:M$20, "CLO2", OUTPUT!C113:M113) / OUTPUT!AL$7), "", SUMIF(OUTPUT!C$20:M$20, "CLO2", OUTPUT!C113:M113) / OUTPUT!AL$7),
IF(AND('PRINTABLE (per grading)'!H$16="OUTPUT", 'PRINTABLE (per grading)'!B$13="Midterm"), IF(ISERROR(SUMIF(OUTPUT!O$20:Y$20, "CLO2", OUTPUT!O113:Y113) / OUTPUT!AM$7), "", SUMIF(OUTPUT!O$20:Y$20, "CLO2", OUTPUT!O113:Y113) / OUTPUT!AM$7),
IF(AND('PRINTABLE (per grading)'!H$16="OUTPUT", 'PRINTABLE (per grading)'!B$13="Final"), IF(ISERROR(SUMIF(OUTPUT!AA$20:AI$20, "CLO2", OUTPUT!AA113:AI113) / OUTPUT!AN$7), "", SUMIF(OUTPUT!AA$20:AI$20, "CLO2", OUTPUT!AA113:AI113) / OUTPUT!AN$7),
"")))))),"")</f>
        <v/>
      </c>
      <c r="U111" s="286" t="str">
        <f aca="false">IF(B111&lt;&gt;"",IF(T111="","",IF(T111&lt;0.5,1,IF(AND(T111&gt;=0.5,T111&lt;P$10),2,IF(T111&gt;=P$10,3)))),"")</f>
        <v/>
      </c>
      <c r="V111" s="287" t="str">
        <f aca="false">IF(B111 &lt;&gt; "",IFERROR(IF(AVERAGE(R111,T111)&gt;=P$10,"Y","N"),""),"")</f>
        <v/>
      </c>
      <c r="W111" s="194" t="str">
        <f aca="false">IF(B111 &lt;&gt; "", IFERROR(IF(C$16 = "PRELIM", SUMIF('Database (LECTURE-RES-PRAC)'!D$14:AG$14, "CLO3", 'Database (LECTURE-RES-PRAC)'!D108:AG108) / 'Grade computation'!F$6, IF(C$16 = "MIDTERM", SUMIF('Database (LECTURE-RES-PRAC)'!AJ$14:BM$14, "CLO3", 'Database (LECTURE-RES-PRAC)'!AJ108:BM108) / 'Grade computation'!G$6, IF(C$16 = "FINAL", SUMIF('Database (LECTURE-RES-PRAC)'!BP$14:CS$14, "CLO3", 'Database (LECTURE-RES-PRAC)'!BP108:CS108) / 'Grade computation'!H$6,""))),""),"")</f>
        <v/>
      </c>
      <c r="X111" s="286" t="str">
        <f aca="false">IF(B111&lt;&gt;"",IF(W111="","",IF(W111&lt;0.5,1,IF(AND(W111&gt;=0.5,W111&lt;P$10),2,IF(W111&gt;=P$10,3)))),"")</f>
        <v/>
      </c>
      <c r="Y111" s="194" t="str">
        <f aca="false">IF(B111 &lt;&gt; "",IF(AND('PRINTABLE (per grading)'!H$16="EXAM", 'PRINTABLE (per grading)'!B$13="Prelim"), IF(ISERROR(SUMIF('Exam (LECTURE ONLY)'!D$20:M$20, "CLO3", 'Exam (LECTURE ONLY)'!D113:M113) / 'Exam (LECTURE ONLY)'!AL$8), "", SUMIF('Exam (LECTURE ONLY)'!D$20:M$20, "CLO3", 'Exam (LECTURE ONLY)'!D113:M113) /'Exam (LECTURE ONLY)'!AL$8),
IF(AND('PRINTABLE (per grading)'!H$16="EXAM", 'PRINTABLE (per grading)'!B$13="Midterm"), IF(ISERROR(SUMIF('Exam (LECTURE ONLY)'!O$20:X$20, "CLO3", 'Exam (LECTURE ONLY)'!O113:X113) / 'Exam (LECTURE ONLY)'!AM$8), "", SUMIF('Exam (LECTURE ONLY)'!O$20:X$20, "CLO3", 'Exam (LECTURE ONLY)'!O113:X113) / 'Exam (LECTURE ONLY)'!AM$8),
IF(AND('PRINTABLE (per grading)'!H$16="EXAM", 'PRINTABLE (per grading)'!B$13="Final"), IF(ISERROR(SUMIF('Exam (LECTURE ONLY)'!Z$20:AI$20, "CLO3", 'Exam (LECTURE ONLY)'!Z113:AI113) / 'Exam (LECTURE ONLY)'!AN$8), "", SUMIF('Exam (LECTURE ONLY)'!Z$20:AI$20, "CLO3", 'Exam (LECTURE ONLY)'!Z113:AI113) / 'Exam (LECTURE ONLY)'!AN$8),
IF(AND('PRINTABLE (per grading)'!H$16="OUTPUT", 'PRINTABLE (per grading)'!B$13="Prelim"), IF(ISERROR(SUMIF(OUTPUT!C$20:M$20, "CLO3", OUTPUT!C113:M113) / OUTPUT!AL$8), "", SUMIF(OUTPUT!C$20:M$20, "CLO3", OUTPUT!C113:M113) / OUTPUT!AL$8),
IF(AND('PRINTABLE (per grading)'!H$16="OUTPUT", 'PRINTABLE (per grading)'!B$13="Midterm"), IF(ISERROR(SUMIF(OUTPUT!O$20:Y$20, "CLO3", OUTPUT!O113:Y113) / OUTPUT!AM$8), "", SUMIF(OUTPUT!O$20:Y$20, "CLO3", OUTPUT!O113:Y113) / OUTPUT!AM$8),
IF(AND('PRINTABLE (per grading)'!H$16="OUTPUT", 'PRINTABLE (per grading)'!B$13="Final"), IF(ISERROR(SUMIF(OUTPUT!AA$20:AI$20, "CLO3", OUTPUT!AA113:AI113) / OUTPUT!AN$8), "", SUMIF(OUTPUT!AA$20:AI$20, "CLO3", OUTPUT!AA113:AI113) / OUTPUT!AN$8),
"" )))))),"")</f>
        <v/>
      </c>
      <c r="Z111" s="286" t="str">
        <f aca="false">IF(B111&lt;&gt;"",IF(Y111="","",IF(Y111&lt;0.5,1,IF(AND(Y111&gt;=0.5,Y111&lt;P$10),2,IF(Y111&gt;=P$10,3)))),"")</f>
        <v/>
      </c>
      <c r="AA111" s="287" t="str">
        <f aca="false">IF(B111 &lt;&gt; "",IFERROR(IF(AVERAGE(W111,Y111)&gt;=P$10,"Y","N"),""),"")</f>
        <v/>
      </c>
      <c r="AB111" s="194" t="str">
        <f aca="false">IF(B111 &lt;&gt; "", IFERROR(IF(C$16 = "PRELIM", SUMIF('Database (LECTURE-RES-PRAC)'!D$14:AG$14, "CLO4", 'Database (LECTURE-RES-PRAC)'!D108:AG108) / 'Grade computation'!F$7, IF(C$16 = "MIDTERM", SUMIF('Database (LECTURE-RES-PRAC)'!AJ$14:BM$14, "CLO4", 'Database (LECTURE-RES-PRAC)'!AJ108:BM108) / 'Grade computation'!G$7, IF(C$16 = "FINAL", SUMIF('Database (LECTURE-RES-PRAC)'!BP$14:CS$14, "CLO4", 'Database (LECTURE-RES-PRAC)'!BP108:CS108) / 'Grade computation'!H$7,""))),""),"")</f>
        <v/>
      </c>
      <c r="AC111" s="286" t="str">
        <f aca="false">IF(B111&lt;&gt;"",IF(AB111="","",IF(AB111&lt;0.5,1,IF(AND(AB111&gt;=0.5,AB111&lt;P$10),2,IF(AB111&gt;=P$10,3)))),"")</f>
        <v/>
      </c>
      <c r="AD111" s="194" t="str">
        <f aca="false">IF(B111 &lt;&gt; "",IF(AND('PRINTABLE (per grading)'!H$16="EXAM", 'PRINTABLE (per grading)'!B$13="Prelim"), IF(ISERROR(SUMIF('Exam (LECTURE ONLY)'!D$20:M$20, "CLO4", 'Exam (LECTURE ONLY)'!D113:M113) / 'Exam (LECTURE ONLY)'!AL$9), "", SUMIF('Exam (LECTURE ONLY)'!D$20:M$20, "CLO4", 'Exam (LECTURE ONLY)'!D113:M113) /'Exam (LECTURE ONLY)'!AL$9),
IF(AND('PRINTABLE (per grading)'!H$16="EXAM", 'PRINTABLE (per grading)'!B$13="Midterm"), IF(ISERROR(SUMIF('Exam (LECTURE ONLY)'!O$20:X$20, "CLO4", 'Exam (LECTURE ONLY)'!O113:X113) / 'Exam (LECTURE ONLY)'!AM$9), "", SUMIF('Exam (LECTURE ONLY)'!O$20:X$20, "CLO4", 'Exam (LECTURE ONLY)'!O113:X113) / 'Exam (LECTURE ONLY)'!AM$9),
IF(AND('PRINTABLE (per grading)'!H$16="EXAM", 'PRINTABLE (per grading)'!B$13="Final"), IF(ISERROR(SUMIF('Exam (LECTURE ONLY)'!Z$20:AI$20, "CLO4", 'Exam (LECTURE ONLY)'!Z113:AI113) / 'Exam (LECTURE ONLY)'!AN$9), "", SUMIF('Exam (LECTURE ONLY)'!Z$20:AI$20, "CLO4", 'Exam (LECTURE ONLY)'!Z113:AI113) / 'Exam (LECTURE ONLY)'!AN$9),
IF(AND('PRINTABLE (per grading)'!H$16="OUTPUT", 'PRINTABLE (per grading)'!B$13="Prelim"), IF(ISERROR(SUMIF(OUTPUT!C$20:M$20, "CLO4", OUTPUT!C113:M113) / OUTPUT!AL$9), "", SUMIF(OUTPUT!C$20:M$20, "CLO4", OUTPUT!C113:M113) / OUTPUT!AL$9),
IF(AND('PRINTABLE (per grading)'!H$16="OUTPUT", 'PRINTABLE (per grading)'!B$13="Midterm"), IF(ISERROR(SUMIF(OUTPUT!O$20:Y$20, "CLO4", OUTPUT!O113:Y113) / OUTPUT!AM$9), "", SUMIF(OUTPUT!O$20:Y$20, "CLO4", OUTPUT!O113:Y113) / OUTPUT!AM$9),
IF(AND('PRINTABLE (per grading)'!H$16="OUTPUT", 'PRINTABLE (per grading)'!B$13="Final"), IF(ISERROR(SUMIF(OUTPUT!AA$20:AI$20, "CLO4", OUTPUT!AA113:AI113) / OUTPUT!AN$9), "", SUMIF(OUTPUT!AA$20:AI$20, "CLO4", OUTPUT!AA113:AI113) / OUTPUT!AN$9),
"")))))),"")</f>
        <v/>
      </c>
      <c r="AE111" s="286" t="str">
        <f aca="false">IF(B111&lt;&gt;"",IF(AD111="","",IF(AD111&lt;0.5,1,IF(AND(AD111&gt;=0.5,AD111&lt;P$10),2,IF(AD111&gt;=P$10,3)))),"")</f>
        <v/>
      </c>
      <c r="AF111" s="287" t="str">
        <f aca="false">IF(B111 &lt;&gt; "",IFERROR(IF(AVERAGE(AB111,AD111)&gt;=P$10,"Y","N"),""),"")</f>
        <v/>
      </c>
      <c r="AG111" s="194" t="str">
        <f aca="false">IF(B111 &lt;&gt; "", IFERROR(IF(C$16 = "PRELIM", SUMIF('Database (LECTURE-RES-PRAC)'!D$14:AG$14, "CLO5", 'Database (LECTURE-RES-PRAC)'!D108:AG108) / 'Grade computation'!F$8, IF(C$16 = "MIDTERM", SUMIF('Database (LECTURE-RES-PRAC)'!AJ$14:BM$14, "CLO5", 'Database (LECTURE-RES-PRAC)'!AJ108:BM108) / 'Grade computation'!G$8, IF(C$16 = "FINAL", SUMIF('Database (LECTURE-RES-PRAC)'!BP$14:CS$14, "CLO5", 'Database (LECTURE-RES-PRAC)'!BP108:CS108) / 'Grade computation'!H$8,""))),""),"")</f>
        <v/>
      </c>
      <c r="AH111" s="286" t="str">
        <f aca="false">IF(B111&lt;&gt;"",IF(AG111="","",IF(AG111&lt;0.5,1,IF(AND(AG111&gt;=0.5,AG111&lt;P$10),2,IF(AG111&gt;=P$10,3)))),"")</f>
        <v/>
      </c>
      <c r="AI111" s="194" t="str">
        <f aca="false">IF(B111 &lt;&gt; "",IF(AND('PRINTABLE (per grading)'!H$16="EXAM", 'PRINTABLE (per grading)'!B$13="Prelim"), IF(ISERROR(SUMIF('Exam (LECTURE ONLY)'!D$20:M$20, "CLO5", 'Exam (LECTURE ONLY)'!D113:M113) / 'Exam (LECTURE ONLY)'!AL$10), "", SUMIF('Exam (LECTURE ONLY)'!D$20:M$20, "CLO5", 'Exam (LECTURE ONLY)'!D113:M113) /'Exam (LECTURE ONLY)'!AL$10),
IF(AND('PRINTABLE (per grading)'!H$16="EXAM", 'PRINTABLE (per grading)'!B$13="Midterm"), IF(ISERROR(SUMIF('Exam (LECTURE ONLY)'!O$20:X$20, "CLO5", 'Exam (LECTURE ONLY)'!O113:X113) / 'Exam (LECTURE ONLY)'!AM$10), "", SUMIF('Exam (LECTURE ONLY)'!O$20:X$20, "CLO5", 'Exam (LECTURE ONLY)'!O113:X113) / 'Exam (LECTURE ONLY)'!AM$10),
IF(AND('PRINTABLE (per grading)'!H$16="EXAM", 'PRINTABLE (per grading)'!B$13="Final"), IF(ISERROR(SUMIF('Exam (LECTURE ONLY)'!Z$20:AI$20, "CLO5", 'Exam (LECTURE ONLY)'!Z113:AI113) / 'Exam (LECTURE ONLY)'!AN$10), "", SUMIF('Exam (LECTURE ONLY)'!Z$20:AI$20, "CLO5", 'Exam (LECTURE ONLY)'!Z113:AI113) / 'Exam (LECTURE ONLY)'!AN$10),
IF(AND('PRINTABLE (per grading)'!H$16="OUTPUT", 'PRINTABLE (per grading)'!B$13="Prelim"), IF(ISERROR(SUMIF(OUTPUT!C$20:M$20, "CLO5", OUTPUT!C113:M113) / OUTPUT!AL$10), "", SUMIF(OUTPUT!C$20:M$20, "CLO5", OUTPUT!C113:M113) / OUTPUT!AL$10),
IF(AND('PRINTABLE (per grading)'!H$16="OUTPUT", 'PRINTABLE (per grading)'!B$13="Midterm"), IF(ISERROR(SUMIF(OUTPUT!O$20:Y$20, "CLO5", OUTPUT!O113:Y113) / OUTPUT!AM$10), "", SUMIF(OUTPUT!O$20:Y$20, "CLO5", OUTPUT!O113:Y113) / OUTPUT!AM$10),
IF(AND('PRINTABLE (per grading)'!H$16="OUTPUT", 'PRINTABLE (per grading)'!B$13="Final"), IF(ISERROR(SUMIF(OUTPUT!AA$20:AI$20, "CLO5", OUTPUT!AA113:AI113) / OUTPUT!AN$10), "", SUMIF(OUTPUT!AA$20:AI$20, "CLO5", OUTPUT!AA113:AI113) / OUTPUT!AN$10),
"")))))),"")</f>
        <v/>
      </c>
      <c r="AJ111" s="286" t="str">
        <f aca="false">IF(B111&lt;&gt;"",IF(AI111="","",IF(AI111&lt;0.5,1,IF(AND(AI111&gt;=0.5,AI111&lt;P$10),2,IF(AI111&gt;=P$10,3)))),"")</f>
        <v/>
      </c>
      <c r="AK111" s="287" t="str">
        <f aca="false">IF(B111 &lt;&gt; "",IFERROR(IF(AVERAGE(AG111,AI111)&gt;=P$10,"Y","N"),""),"")</f>
        <v/>
      </c>
      <c r="AL111" s="194" t="str">
        <f aca="false">IF(B111 &lt;&gt; "", IFERROR(IF(C$16 = "PRELIM", SUMIF('Database (LECTURE-RES-PRAC)'!D$14:AG$14, "CLO6", 'Database (LECTURE-RES-PRAC)'!D108:AG108) / 'Grade computation'!F$9, IF(C$16 = "MIDTERM", SUMIF('Database (LECTURE-RES-PRAC)'!AJ$14:BM$14, "CLO6", 'Database (LECTURE-RES-PRAC)'!AJ108:BM108) / 'Grade computation'!G$9, IF(C$16 = "FINAL", SUMIF('Database (LECTURE-RES-PRAC)'!BP$14:CS$14, "CLO6", 'Database (LECTURE-RES-PRAC)'!BP108:CS108) / 'Grade computation'!H$9,""))),""),"")</f>
        <v/>
      </c>
      <c r="AM111" s="286" t="str">
        <f aca="false">IF(B111&lt;&gt;"",IF(AL111="","",IF(AL111&lt;0.5,1,IF(AND(AL111&gt;=0.5,AL111&lt;P$10),2,IF(AL111&gt;=P$10,3)))),"")</f>
        <v/>
      </c>
      <c r="AN111" s="194" t="str">
        <f aca="false">IF(B111 &lt;&gt; "",IF(AND('PRINTABLE (per grading)'!H$16="EXAM", 'PRINTABLE (per grading)'!B$13="Prelim"), IF(ISERROR(SUMIF('Exam (LECTURE ONLY)'!D$20:M$20, "CLO6", 'Exam (LECTURE ONLY)'!D113:M113) / 'Exam (LECTURE ONLY)'!AL$11), "", SUMIF('Exam (LECTURE ONLY)'!D$20:M$20, "CLO6", 'Exam (LECTURE ONLY)'!D113:M113) /'Exam (LECTURE ONLY)'!AL$11),
IF(AND('PRINTABLE (per grading)'!H$16="EXAM", 'PRINTABLE (per grading)'!B$13="Midterm"), IF(ISERROR(SUMIF('Exam (LECTURE ONLY)'!O$20:X$20, "CLO6", 'Exam (LECTURE ONLY)'!O113:X113) / 'Exam (LECTURE ONLY)'!AM$11), "", SUMIF('Exam (LECTURE ONLY)'!O$20:X$20, "CLO6", 'Exam (LECTURE ONLY)'!O113:X113) / 'Exam (LECTURE ONLY)'!AM$11),
IF(AND('PRINTABLE (per grading)'!H$16="EXAM", 'PRINTABLE (per grading)'!B$13="Final"), IF(ISERROR(SUMIF('Exam (LECTURE ONLY)'!Z$20:AI$20, "CLO6", 'Exam (LECTURE ONLY)'!Z113:AI113) / 'Exam (LECTURE ONLY)'!AN$11), "", SUMIF('Exam (LECTURE ONLY)'!Z$20:AI$20, "CLO6", 'Exam (LECTURE ONLY)'!Z113:AI113) / 'Exam (LECTURE ONLY)'!AN$11),
IF(AND('PRINTABLE (per grading)'!H$16="OUTPUT", 'PRINTABLE (per grading)'!B$13="Prelim"), IF(ISERROR(SUMIF(OUTPUT!C$20:M$20, "CLO6", OUTPUT!C113:M113) / OUTPUT!AL$11), "", SUMIF(OUTPUT!C$20:M$20, "CLO6", OUTPUT!C113:M113) / OUTPUT!AL$11),
IF(AND('PRINTABLE (per grading)'!H$16="OUTPUT", 'PRINTABLE (per grading)'!B$13="Midterm"), IF(ISERROR(SUMIF(OUTPUT!O$20:Y$20, "CLO6", OUTPUT!O113:Y113) / OUTPUT!AM$11), "", SUMIF(OUTPUT!O$20:Y$20, "CLO6", OUTPUT!O113:Y113) / OUTPUT!AM$11),
IF(AND('PRINTABLE (per grading)'!H$16="OUTPUT", 'PRINTABLE (per grading)'!B$13="Final"), IF(ISERROR(SUMIF(OUTPUT!AA$20:AI$20, "CLO6", OUTPUT!AA113:AI113) / OUTPUT!AN$11), "", SUMIF(OUTPUT!AA$20:AI$20, "CLO6", OUTPUT!AA113:AI113) / OUTPUT!AN$11),
"")))))),"")</f>
        <v/>
      </c>
      <c r="AO111" s="286" t="str">
        <f aca="false">IF(B111&lt;&gt;"",IF(AN111="","",IF(AN111&lt;0.5,1,IF(AND(AN111&gt;=0.5,AN111&lt;P$10),2,IF(AN111&gt;=P$10,3)))),"")</f>
        <v/>
      </c>
      <c r="AP111" s="287" t="str">
        <f aca="false">IF(B111 &lt;&gt; "",IFERROR(IF(AVERAGE(AL111,AN111)&gt;=P$10,"Y","N"),""),"")</f>
        <v/>
      </c>
      <c r="AQ111" s="194" t="str">
        <f aca="false">IF(B111 &lt;&gt; "", IFERROR(IF(C$16 = "PRELIM", SUMIF('Database (LECTURE-RES-PRAC)'!D$14:AG$14, "CLO7", 'Database (LECTURE-RES-PRAC)'!D108:AG108) / 'Grade computation'!F$10, IF(C$16 = "MIDTERM", SUMIF('Database (LECTURE-RES-PRAC)'!AJ$14:BM$14, "CLO7", 'Database (LECTURE-RES-PRAC)'!AJ108:BM108) / 'Grade computation'!G$10, IF(C$16 = "FINAL", SUMIF('Database (LECTURE-RES-PRAC)'!BP$14:CS$14, "CLO7", 'Database (LECTURE-RES-PRAC)'!BP108:CS108) / 'Grade computation'!H$10,""))),""),"")</f>
        <v/>
      </c>
      <c r="AR111" s="286" t="str">
        <f aca="false">IF(B111&lt;&gt;"",IF(AQ111="","",IF(AQ111&lt;0.5,1,IF(AND(AQ111&gt;=0.5,AQ111&lt;P$10),2,IF(AQ111&gt;=P$10,3)))),"")</f>
        <v/>
      </c>
      <c r="AS111" s="194" t="str">
        <f aca="false">IF(B111 &lt;&gt; "",IF(AND('PRINTABLE (per grading)'!H$16="EXAM", 'PRINTABLE (per grading)'!B$13="Prelim"), IF(ISERROR(SUMIF('Exam (LECTURE ONLY)'!D$20:M$20, "CLO7", 'Exam (LECTURE ONLY)'!D113:M113) / 'Exam (LECTURE ONLY)'!AL$12), "", SUMIF('Exam (LECTURE ONLY)'!D$20:M$20, "CLO7", 'Exam (LECTURE ONLY)'!D113:M113) /'Exam (LECTURE ONLY)'!AL$12),
IF(AND('PRINTABLE (per grading)'!H$16="EXAM", 'PRINTABLE (per grading)'!B$13="Midterm"), IF(ISERROR(SUMIF('Exam (LECTURE ONLY)'!O$20:X$20, "CLO7", 'Exam (LECTURE ONLY)'!O113:X113) / 'Exam (LECTURE ONLY)'!AM$12), "", SUMIF('Exam (LECTURE ONLY)'!O$20:X$20, "CLO7", 'Exam (LECTURE ONLY)'!O113:X113) / 'Exam (LECTURE ONLY)'!AM$12),
IF(AND('PRINTABLE (per grading)'!H$16="EXAM", 'PRINTABLE (per grading)'!B$13="Final"), IF(ISERROR(SUMIF('Exam (LECTURE ONLY)'!Z$20:AI$20, "CLO7", 'Exam (LECTURE ONLY)'!Z113:AI113) / 'Exam (LECTURE ONLY)'!AN$12), "", SUMIF('Exam (LECTURE ONLY)'!Z$20:AI$20, "CLO7", 'Exam (LECTURE ONLY)'!Z113:AI113) / 'Exam (LECTURE ONLY)'!AN$12),
IF(AND('PRINTABLE (per grading)'!H$16="OUTPUT", 'PRINTABLE (per grading)'!B$13="Prelim"), IF(ISERROR(SUMIF(OUTPUT!C$20:M$20, "CLO7", OUTPUT!C113:M113) / OUTPUT!AL$12), "", SUMIF(OUTPUT!C$20:M$20, "CLO7", OUTPUT!C113:M113) / OUTPUT!AL$12),
IF(AND('PRINTABLE (per grading)'!H$16="OUTPUT", 'PRINTABLE (per grading)'!B$13="Midterm"), IF(ISERROR(SUMIF(OUTPUT!O$20:Y$20, "CLO7", OUTPUT!O113:Y113) / OUTPUT!AM$12), "", SUMIF(OUTPUT!O$20:Y$20, "CLO7", OUTPUT!O113:Y113) / OUTPUT!AM$12),
IF(AND('PRINTABLE (per grading)'!H$16="OUTPUT", 'PRINTABLE (per grading)'!B$13="Final"), IF(ISERROR(SUMIF(OUTPUT!AA$20:AI$20, "CLO7", OUTPUT!AA113:AI113) / OUTPUT!AN$12), "", SUMIF(OUTPUT!AA$20:AI$20, "CLO7", OUTPUT!AA113:AI113) / OUTPUT!AN$12),
"")))))),"")</f>
        <v/>
      </c>
      <c r="AT111" s="286" t="str">
        <f aca="false">IF(B111&lt;&gt;"",IF(AS111="","",IF(AS111&lt;0.5,1,IF(AND(AS111&gt;=0.5,AS111&lt;P$10),2,IF(AS111&gt;=P$10,3)))),"")</f>
        <v/>
      </c>
      <c r="AU111" s="287" t="str">
        <f aca="false">IF(B111 &lt;&gt; "",IFERROR(IF(AVERAGE(AQ111,AS111)&gt;=P$10,"Y","N"),""),"")</f>
        <v/>
      </c>
      <c r="AV111" s="194" t="str">
        <f aca="false">IF(B111 &lt;&gt; "", IFERROR(IF(C$16 = "PRELIM", SUMIF('Database (LECTURE-RES-PRAC)'!D$14:AG$14, "CLO8", 'Database (LECTURE-RES-PRAC)'!D108:AG108) / 'Grade computation'!F$11, IF(C$16 = "MIDTERM", SUMIF('Database (LECTURE-RES-PRAC)'!AJ$14:BM$14, "CLO8", 'Database (LECTURE-RES-PRAC)'!AJ108:BM108) / 'Grade computation'!G$11, IF(C$16 = "FINAL", SUMIF('Database (LECTURE-RES-PRAC)'!BP$14:CS$14, "CLO8", 'Database (LECTURE-RES-PRAC)'!BP108:CS108) / 'Grade computation'!H$11,""))),""),"")</f>
        <v/>
      </c>
      <c r="AW111" s="286" t="str">
        <f aca="false">IF(B111&lt;&gt;"",IF(AV111="","",IF(AV111&lt;0.5,1,IF(AND(AV111&gt;=0.5,AV111&lt;P$10),2,IF(AV111&gt;=P$10,3)))),"")</f>
        <v/>
      </c>
      <c r="AX111" s="194" t="str">
        <f aca="false">IF(B111 &lt;&gt; "",IF(AND('PRINTABLE (per grading)'!H$16="EXAM", 'PRINTABLE (per grading)'!B$13="Prelim"), IF(ISERROR(SUMIF('Exam (LECTURE ONLY)'!D$20:M$20, "CLO8", 'Exam (LECTURE ONLY)'!D113:M113) / 'Exam (LECTURE ONLY)'!AL$13), "", SUMIF('Exam (LECTURE ONLY)'!D$20:M$20, "CLO8", 'Exam (LECTURE ONLY)'!D113:M113) /'Exam (LECTURE ONLY)'!AL$13),
IF(AND('PRINTABLE (per grading)'!H$16="EXAM", 'PRINTABLE (per grading)'!B$13="Midterm"), IF(ISERROR(SUMIF('Exam (LECTURE ONLY)'!O$20:X$20, "CLO8", 'Exam (LECTURE ONLY)'!O113:X113) / 'Exam (LECTURE ONLY)'!AM$13), "", SUMIF('Exam (LECTURE ONLY)'!O$20:X$20, "CLO8", 'Exam (LECTURE ONLY)'!O113:X113) / 'Exam (LECTURE ONLY)'!AM$13),
IF(AND('PRINTABLE (per grading)'!H$16="EXAM", 'PRINTABLE (per grading)'!B$13="Final"), IF(ISERROR(SUMIF('Exam (LECTURE ONLY)'!Z$20:AI$20, "CLO8", 'Exam (LECTURE ONLY)'!Z113:AI113) / 'Exam (LECTURE ONLY)'!AN$13), "", SUMIF('Exam (LECTURE ONLY)'!Z$20:AI$20, "CLO8", 'Exam (LECTURE ONLY)'!Z113:AI113) / 'Exam (LECTURE ONLY)'!AN$13),
IF(AND('PRINTABLE (per grading)'!H$16="OUTPUT", 'PRINTABLE (per grading)'!B$13="Prelim"), IF(ISERROR(SUMIF(OUTPUT!C$20:M$20, "CLO8", OUTPUT!C113:M113) / OUTPUT!AL$13), "", SUMIF(OUTPUT!C$20:M$20, "CLO8", OUTPUT!C113:M113) / OUTPUT!AL$13),
IF(AND('PRINTABLE (per grading)'!H$16="OUTPUT", 'PRINTABLE (per grading)'!B$13="Midterm"), IF(ISERROR(SUMIF(OUTPUT!O$20:Y$20, "CLO8", OUTPUT!O113:Y113) / OUTPUT!AM$13), "", SUMIF(OUTPUT!O$20:Y$20, "CLO8", OUTPUT!O113:Y113) / OUTPUT!AM$13),
IF(AND('PRINTABLE (per grading)'!H$16="OUTPUT", 'PRINTABLE (per grading)'!B$13="Final"), IF(ISERROR(SUMIF(OUTPUT!AA$20:AI$20, "CLO8", OUTPUT!AA113:AI113) / OUTPUT!AN$13), "", SUMIF(OUTPUT!AA$20:AI$20, "CLO8", OUTPUT!AA113:AI113) / OUTPUT!AN$13),
"")))))),"")</f>
        <v/>
      </c>
      <c r="AY111" s="286" t="str">
        <f aca="false">IF(B111&lt;&gt;"",IF(AX111="","",IF(AX111&lt;0.5,1,IF(AND(AX111&gt;=0.5,AX111&lt;P$10),2,IF(AX111&gt;=P$10,3)))),"")</f>
        <v/>
      </c>
      <c r="AZ111" s="287" t="str">
        <f aca="false">IF(B111 &lt;&gt; "",IFERROR(IF(AVERAGE(AV111,AX111)&gt;=P$10,"Y","N"),""),"")</f>
        <v/>
      </c>
      <c r="BA111" s="194" t="str">
        <f aca="false">IF(B111 &lt;&gt; "", IFERROR(IF(C$16 = "PRELIM", SUMIF('Database (LECTURE-RES-PRAC)'!D$14:AG$14, "CLO9", 'Database (LECTURE-RES-PRAC)'!D108:AG108) / 'Grade computation'!F$12, IF(C$16 = "MIDTERM", SUMIF('Database (LECTURE-RES-PRAC)'!AJ$14:BM$14, "CLO9", 'Database (LECTURE-RES-PRAC)'!AJ108:BM108) / 'Grade computation'!G$12, IF(C$16 = "FINAL", SUMIF('Database (LECTURE-RES-PRAC)'!BP$14:CS$14, "CLO9", 'Database (LECTURE-RES-PRAC)'!BP108:CS108) / 'Grade computation'!H$12,""))),""),"")</f>
        <v/>
      </c>
      <c r="BB111" s="286" t="str">
        <f aca="false">IF(B111&lt;&gt;"",IF(BA111="","",IF(BA111&lt;0.5,1,IF(AND(BA111&gt;=0.5,BA111&lt;P$10),2,IF(BA111&gt;=P$10,3)))),"")</f>
        <v/>
      </c>
      <c r="BC111" s="194" t="str">
        <f aca="false">IF(B111 &lt;&gt; "",IF(AND('PRINTABLE (per grading)'!H$16="EXAM", 'PRINTABLE (per grading)'!B$13="Prelim"), IF(ISERROR(SUMIF('Exam (LECTURE ONLY)'!D$20:M$20, "CLO9", 'Exam (LECTURE ONLY)'!D113:M113) / 'Exam (LECTURE ONLY)'!AL$14), "", SUMIF('Exam (LECTURE ONLY)'!D$20:M$20, "CLO9", 'Exam (LECTURE ONLY)'!D113:M113) /'Exam (LECTURE ONLY)'!AL$14),
IF(AND('PRINTABLE (per grading)'!H$16="EXAM", 'PRINTABLE (per grading)'!B$13="Midterm"), IF(ISERROR(SUMIF('Exam (LECTURE ONLY)'!O$20:X$20, "CLO9", 'Exam (LECTURE ONLY)'!O113:X113) / 'Exam (LECTURE ONLY)'!AM$14), "", SUMIF('Exam (LECTURE ONLY)'!O$20:X$20, "CLO9", 'Exam (LECTURE ONLY)'!O113:X113) / 'Exam (LECTURE ONLY)'!AM$14),
IF(AND('PRINTABLE (per grading)'!H$16="EXAM", 'PRINTABLE (per grading)'!B$13="Final"), IF(ISERROR(SUMIF('Exam (LECTURE ONLY)'!Z$20:AI$20, "CLO9", 'Exam (LECTURE ONLY)'!Z113:AI113) / 'Exam (LECTURE ONLY)'!AN$14), "", SUMIF('Exam (LECTURE ONLY)'!Z$20:AI$20, "CLO9", 'Exam (LECTURE ONLY)'!Z113:AI113) / 'Exam (LECTURE ONLY)'!AN$14),
IF(AND('PRINTABLE (per grading)'!H$16="OUTPUT", 'PRINTABLE (per grading)'!B$13="Prelim"), IF(ISERROR(SUMIF(OUTPUT!C$20:M$20, "CLO9", OUTPUT!C113:M113) / OUTPUT!AL$14), "", SUMIF(OUTPUT!C$20:M$20, "CLO9", OUTPUT!C113:M113) / OUTPUT!AL$14),
IF(AND('PRINTABLE (per grading)'!H$16="OUTPUT", 'PRINTABLE (per grading)'!B$13="Midterm"), IF(ISERROR(SUMIF(OUTPUT!O$20:Y$20, "CLO9", OUTPUT!O113:Y113) / OUTPUT!AM$14), "", SUMIF(OUTPUT!O$20:Y$20, "CLO9", OUTPUT!O113:Y113) / OUTPUT!AM$14),
IF(AND('PRINTABLE (per grading)'!H$16="OUTPUT", 'PRINTABLE (per grading)'!B$13="Final"), IF(ISERROR(SUMIF(OUTPUT!AA$20:AI$20, "CLO9", OUTPUT!AA113:AI113) / OUTPUT!AN$14), "", SUMIF(OUTPUT!AA$20:AI$20, "CLO9", OUTPUT!AA113:AI113) / OUTPUT!AN$14),
"")))))),"")</f>
        <v/>
      </c>
      <c r="BD111" s="286" t="str">
        <f aca="false">IF(B111&lt;&gt;"",IF(BC111="","",IF(BC111&lt;0.5,1,IF(AND(BC111&gt;=0.5,BC111&lt;P$10),2,IF(BC111&gt;=P$10,3)))),"")</f>
        <v/>
      </c>
      <c r="BE111" s="287" t="str">
        <f aca="false">IF(B111 &lt;&gt; "",IFERROR(IF(AVERAGE(BA111,BC111)&gt;=P$10,"Y","N"),""),"")</f>
        <v/>
      </c>
      <c r="BF111" s="194" t="str">
        <f aca="false">IF(B111 &lt;&gt; "", IFERROR(IF(C$16 = "PRELIM", SUMIF('Database (LECTURE-RES-PRAC)'!D$14:AG$14, "CLO10", 'Database (LECTURE-RES-PRAC)'!D108:AG108) / 'Grade computation'!F$13, IF(C$16 = "MIDTERM", SUMIF('Database (LECTURE-RES-PRAC)'!AJ$14:BM$14, "CLO10", 'Database (LECTURE-RES-PRAC)'!AJ108:BM108) / 'Grade computation'!G$13, IF(C$16 = "FINAL", SUMIF('Database (LECTURE-RES-PRAC)'!BP$14:CS$14, "CLO10", 'Database (LECTURE-RES-PRAC)'!BP108:CS108) / 'Grade computation'!H$13,""))),""),"")</f>
        <v/>
      </c>
      <c r="BG111" s="286" t="str">
        <f aca="false">IF(B111&lt;&gt;"",IF(BF111="","",IF(BF111&lt;0.5,1,IF(AND(BF111&gt;=0.5,BF111&lt;P$10),2,IF(BF111&gt;=P$10,3)))),"")</f>
        <v/>
      </c>
      <c r="BH111" s="194" t="str">
        <f aca="false">IF(B111 &lt;&gt; "",IF(AND('PRINTABLE (per grading)'!H$16="EXAM", 'PRINTABLE (per grading)'!B$13="Prelim"), IF(ISERROR(SUMIF('Exam (LECTURE ONLY)'!D$20:M$20, "CLO10", 'Exam (LECTURE ONLY)'!D113:M113) / 'Exam (LECTURE ONLY)'!AL$15), "", SUMIF('Exam (LECTURE ONLY)'!D$20:M$20, "CLO10", 'Exam (LECTURE ONLY)'!D113:M113) /'Exam (LECTURE ONLY)'!AL$15),
IF(AND('PRINTABLE (per grading)'!H$16="EXAM", 'PRINTABLE (per grading)'!B$13="Midterm"), IF(ISERROR(SUMIF('Exam (LECTURE ONLY)'!O$20:X$20, "CLO10", 'Exam (LECTURE ONLY)'!O113:X113) / 'Exam (LECTURE ONLY)'!AM$15), "", SUMIF('Exam (LECTURE ONLY)'!O$20:X$20, "CLO10", 'Exam (LECTURE ONLY)'!O113:X113) / 'Exam (LECTURE ONLY)'!AM$15),
IF(AND('PRINTABLE (per grading)'!H$16="EXAM", 'PRINTABLE (per grading)'!B$13="Final"), IF(ISERROR(SUMIF('Exam (LECTURE ONLY)'!Z$20:AI$20, "CLO10", 'Exam (LECTURE ONLY)'!Z113:AI113) / 'Exam (LECTURE ONLY)'!AN$15), "", SUMIF('Exam (LECTURE ONLY)'!Z$20:AI$20, "CLO10", 'Exam (LECTURE ONLY)'!Z113:AI113) / 'Exam (LECTURE ONLY)'!AN$15),
IF(AND('PRINTABLE (per grading)'!H$16="OUTPUT", 'PRINTABLE (per grading)'!B$13="Prelim"), IF(ISERROR(SUMIF(OUTPUT!C$20:M$20, "CLO10", OUTPUT!C113:M113) / OUTPUT!AL$15), "", SUMIF(OUTPUT!C$20:M$20, "CLO10", OUTPUT!C113:M113) / OUTPUT!AL$15),
IF(AND('PRINTABLE (per grading)'!H$16="OUTPUT", 'PRINTABLE (per grading)'!B$13="Midterm"), IF(ISERROR(SUMIF(OUTPUT!O$20:Y$20, "CLO10", OUTPUT!O113:Y113) / OUTPUT!AM$15), "", SUMIF(OUTPUT!O$20:Y$20, "CLO10", OUTPUT!O113:Y113) / OUTPUT!AM$15),
IF(AND('PRINTABLE (per grading)'!H$16="OUTPUT", 'PRINTABLE (per grading)'!B$13="Final"), IF(ISERROR(SUMIF(OUTPUT!AA$20:AI$20, "CLO10", OUTPUT!AA113:AI113) / OUTPUT!AN$15), "", SUMIF(OUTPUT!AA$20:AI$20, "CLO10", OUTPUT!AA113:AI113) / OUTPUT!AN$15),
"")))))),"")</f>
        <v/>
      </c>
      <c r="BI111" s="286" t="str">
        <f aca="false">IF(B111&lt;&gt;"",IF(BH111="","",IF(BH111&lt;0.5,1,IF(AND(BH111&gt;=0.5,BH111&lt;P$10),2,IF(BH111&gt;=P$10,3)))),"")</f>
        <v/>
      </c>
      <c r="BJ111" s="287" t="str">
        <f aca="false">IF(B111 &lt;&gt; "",IFERROR(IF(AVERAGE(BF111,BH111)&gt;=P$10,"Y","N"),""),"")</f>
        <v/>
      </c>
      <c r="BK111" s="8"/>
    </row>
    <row r="112" customFormat="false" ht="19.5" hidden="false" customHeight="true" outlineLevel="0" collapsed="false">
      <c r="A112" s="228" t="str">
        <f aca="false">IF(ISBLANK('Database (LECTURE-RES-PRAC)'!A109),"",'Database (LECTURE-RES-PRAC)'!A109)</f>
        <v/>
      </c>
      <c r="B112" s="229" t="str">
        <f aca="false">IF(ISBLANK('Database (LECTURE-RES-PRAC)'!B109),"",'Database (LECTURE-RES-PRAC)'!B109)</f>
        <v/>
      </c>
      <c r="C112" s="230" t="str">
        <f aca="false">IF(B112&lt;&gt;"",IF(C$16="PRELIM",'Grade computation'!C112, IF(C$16="MIDTERM",'Grade computation'!K112, IF(C$16="FINAL",'Grade computation'!S112,""))),"")</f>
        <v/>
      </c>
      <c r="D112" s="231" t="str">
        <f aca="false">IF(B112&lt;&gt;"",IFERROR(IF(B$11="80-20", (((C112/C$19)*X$6)+X$7)*D$18, IF(B$11="60-40", (((C112/C$19)*Y$6)+Y$7)*D$18, 0)),0),"")</f>
        <v/>
      </c>
      <c r="E112" s="230" t="str">
        <f aca="false">IF(B112&lt;&gt;"", IF(C$16="PRELIM",'Grade computation'!E112, IF(C$16="MIDTERM",'Grade computation'!M112, IF(C$16="FINAL",'Grade computation'!U112,""))),"")</f>
        <v/>
      </c>
      <c r="F112" s="232" t="str">
        <f aca="false">IF(B112&lt;&gt;"",IFERROR(IF(B$11="80-20", (((E112/E$19)*X$6)+X$7)*F$18, IF(B$11="60-40", (((E112/E$19)*Y$6)+Y$7)*F$18, 0)),0),"")</f>
        <v/>
      </c>
      <c r="G112" s="233" t="str">
        <f aca="false">IF(B112&lt;&gt;"",IFERROR((D112+F112),0),"")</f>
        <v/>
      </c>
      <c r="H112" s="234" t="str">
        <f aca="false">IF(B112&lt;&gt;"",IF(C$16="PRELIM", 'Grade computation'!H112, IF(C$16="MIDTERM", 'Grade computation'!P112, IF(C$16="FINAL",'Grade computation'!X112, ""))),"")</f>
        <v/>
      </c>
      <c r="I112" s="233" t="str">
        <f aca="false">IF(B112&lt;&gt;"",IFERROR(IF(B$11="80-20", (((H112/H$19)*X$6)+X$7)*I$19, IF(B$11="60-40", (((H112/H$19)*Y$6)+Y$7)*I$19, 0)),0),"")</f>
        <v/>
      </c>
      <c r="J112" s="237" t="str">
        <f aca="false">IFERROR((G112+I112),"")</f>
        <v/>
      </c>
      <c r="K112" s="183" t="str">
        <f aca="false">IFERROR(IF(J112="","",IF(J112&gt;=75,"PASSED","FAILED")),"")</f>
        <v/>
      </c>
      <c r="L112" s="183"/>
      <c r="M112" s="194" t="str">
        <f aca="false">IF(B112 &lt;&gt; "", IFERROR(IF(C$16 = "PRELIM", SUMIF('Database (LECTURE-RES-PRAC)'!D$14:AG$14, "CLO1", 'Database (LECTURE-RES-PRAC)'!D109:AG109) / 'Grade computation'!F$4, IF(C$16 = "MIDTERM", SUMIF('Database (LECTURE-RES-PRAC)'!AJ$14:BM$14, "CLO1", 'Database (LECTURE-RES-PRAC)'!AJ109:BM109) / 'Grade computation'!G$4, IF(C$16 = "FINAL", SUMIF('Database (LECTURE-RES-PRAC)'!BP$14:CS$14, "CLO1", 'Database (LECTURE-RES-PRAC)'!BP109:CS109) / 'Grade computation'!H$4,""))),""),"")</f>
        <v/>
      </c>
      <c r="N112" s="286" t="str">
        <f aca="false">IF(B112&lt;&gt;"",IF(M112="","",IF(M112&lt;0.5,1,IF(AND(M112&gt;=0.5,M112&lt;P$10),2,IF(M112&gt;=P$10,3)))),"")</f>
        <v/>
      </c>
      <c r="O112" s="194" t="str">
        <f aca="false">IF(B112 &lt;&gt; "",IF(AND('PRINTABLE (per grading)'!H$16="EXAM", 'PRINTABLE (per grading)'!B$13="Prelim"), IF(ISERROR(SUMIF('Exam (LECTURE ONLY)'!D$20:M$20, "CLO1", 'Exam (LECTURE ONLY)'!D114:M114) / 'Exam (LECTURE ONLY)'!AL$6), "", SUMIF('Exam (LECTURE ONLY)'!D$20:M$20, "CLO1", 'Exam (LECTURE ONLY)'!D114:M114) /'Exam (LECTURE ONLY)'!AL$6),
IF(AND('PRINTABLE (per grading)'!H$16="EXAM", 'PRINTABLE (per grading)'!B$13="Midterm"), IF(ISERROR(SUMIF('Exam (LECTURE ONLY)'!O$20:X$20, "CLO1", 'Exam (LECTURE ONLY)'!O114:X114) / 'Exam (LECTURE ONLY)'!AM$6), "", SUMIF('Exam (LECTURE ONLY)'!O$20:X$20, "CLO1", 'Exam (LECTURE ONLY)'!O114:X114) / 'Exam (LECTURE ONLY)'!AM$6),
IF(AND('PRINTABLE (per grading)'!H$16="EXAM", 'PRINTABLE (per grading)'!B$13="Final"), IF(ISERROR(SUMIF('Exam (LECTURE ONLY)'!Z$20:AI$20, "CLO1", 'Exam (LECTURE ONLY)'!Z114:AI114) / 'Exam (LECTURE ONLY)'!AN$6), "", SUMIF('Exam (LECTURE ONLY)'!Z$20:AI$20, "CLO1", 'Exam (LECTURE ONLY)'!Z114:AI114) / 'Exam (LECTURE ONLY)'!AN$6),
IF(AND('PRINTABLE (per grading)'!H$16="OUTPUT", 'PRINTABLE (per grading)'!B$13="Prelim"), IF(ISERROR(SUMIF(OUTPUT!C$20:M$20, "CLO1", OUTPUT!C114:M114) / OUTPUT!AL$6), "", SUMIF(OUTPUT!C$20:M$20, "CLO1", OUTPUT!C114:M114) / OUTPUT!AL$6),
IF(AND('PRINTABLE (per grading)'!H$16="OUTPUT", 'PRINTABLE (per grading)'!B$13="Midterm"), IF(ISERROR(SUMIF(OUTPUT!O$20:Y$20, "CLO1", OUTPUT!O114:Y114) / OUTPUT!AM$6), "", SUMIF(OUTPUT!O$20:Y$20, "CLO1", OUTPUT!O114:Y114) / OUTPUT!AM$6),
IF(AND('PRINTABLE (per grading)'!H$16="OUTPUT", 'PRINTABLE (per grading)'!B$13="Final"), IF(ISERROR(SUMIF(OUTPUT!AA$20:AI$20, "CLO1", OUTPUT!AA114:AI114) / OUTPUT!AN$6), "", SUMIF(OUTPUT!AA$20:AI$20, "CLO1", OUTPUT!AA114:AI114) / OUTPUT!AN$6),
"")))))),"")</f>
        <v/>
      </c>
      <c r="P112" s="286" t="str">
        <f aca="false">IF(B112&lt;&gt;"",IF(O112="","",IF(O112&lt;0.5,1,IF(AND(O112&gt;=0.5,O112&lt;P$10),2,IF(O112&gt;=P$10,3)))),"")</f>
        <v/>
      </c>
      <c r="Q112" s="287" t="str">
        <f aca="false">IF(B112 &lt;&gt; "",IFERROR(IF(AVERAGE(M112,O112)&gt;=P$10,"Y","N"),""),"")</f>
        <v/>
      </c>
      <c r="R112" s="194" t="str">
        <f aca="false">IF(B112 &lt;&gt; "", IFERROR(IF(C$16 = "PRELIM", SUMIF('Database (LECTURE-RES-PRAC)'!D$14:AG$14, "CLO2", 'Database (LECTURE-RES-PRAC)'!D109:AG109) / 'Grade computation'!F$5, IF(C$16 = "MIDTERM", SUMIF('Database (LECTURE-RES-PRAC)'!AJ$14:BM$14, "CLO2", 'Database (LECTURE-RES-PRAC)'!AJ109:BM109) / 'Grade computation'!G$5, IF(C$16 = "FINAL", SUMIF('Database (LECTURE-RES-PRAC)'!BP$14:CS$14, "CLO2", 'Database (LECTURE-RES-PRAC)'!BP109:CS109) / 'Grade computation'!H$5,""))),""),"")</f>
        <v/>
      </c>
      <c r="S112" s="286" t="str">
        <f aca="false">IF(B112&lt;&gt;"",IF(R112="","",IF(R112&lt;0.5,1,IF(AND(R112&gt;=0.5,R112&lt;P$10),2,IF(R112&gt;=P$10,3)))),"")</f>
        <v/>
      </c>
      <c r="T112" s="194" t="str">
        <f aca="false">IF(B112 &lt;&gt; "",IF(AND('PRINTABLE (per grading)'!H$16="EXAM", 'PRINTABLE (per grading)'!B$13="Prelim"), IF(ISERROR(SUMIF('Exam (LECTURE ONLY)'!D$20:M$20, "CLO2", 'Exam (LECTURE ONLY)'!D114:M114) / 'Exam (LECTURE ONLY)'!AL$7), "", SUMIF('Exam (LECTURE ONLY)'!D$20:M$20, "CLO2", 'Exam (LECTURE ONLY)'!D114:M114) /'Exam (LECTURE ONLY)'!AL$7),
IF(AND('PRINTABLE (per grading)'!H$16="EXAM", 'PRINTABLE (per grading)'!B$13="Midterm"), IF(ISERROR(SUMIF('Exam (LECTURE ONLY)'!O$20:X$20, "CLO2", 'Exam (LECTURE ONLY)'!O114:X114) / 'Exam (LECTURE ONLY)'!AM$7), "", SUMIF('Exam (LECTURE ONLY)'!O$20:X$20, "CLO2", 'Exam (LECTURE ONLY)'!O114:X114) / 'Exam (LECTURE ONLY)'!AM$7),
IF(AND('PRINTABLE (per grading)'!H$16="EXAM", 'PRINTABLE (per grading)'!B$13="Final"), IF(ISERROR(SUMIF('Exam (LECTURE ONLY)'!Z$20:AI$20, "CLO2", 'Exam (LECTURE ONLY)'!Z114:AI114) / 'Exam (LECTURE ONLY)'!AN$7), "", SUMIF('Exam (LECTURE ONLY)'!Z$20:AI$20, "CLO2", 'Exam (LECTURE ONLY)'!Z114:AI114) / 'Exam (LECTURE ONLY)'!AN$7),
IF(AND('PRINTABLE (per grading)'!H$16="OUTPUT", 'PRINTABLE (per grading)'!B$13="Prelim"), IF(ISERROR(SUMIF(OUTPUT!C$20:M$20, "CLO2", OUTPUT!C114:M114) / OUTPUT!AL$7), "", SUMIF(OUTPUT!C$20:M$20, "CLO2", OUTPUT!C114:M114) / OUTPUT!AL$7),
IF(AND('PRINTABLE (per grading)'!H$16="OUTPUT", 'PRINTABLE (per grading)'!B$13="Midterm"), IF(ISERROR(SUMIF(OUTPUT!O$20:Y$20, "CLO2", OUTPUT!O114:Y114) / OUTPUT!AM$7), "", SUMIF(OUTPUT!O$20:Y$20, "CLO2", OUTPUT!O114:Y114) / OUTPUT!AM$7),
IF(AND('PRINTABLE (per grading)'!H$16="OUTPUT", 'PRINTABLE (per grading)'!B$13="Final"), IF(ISERROR(SUMIF(OUTPUT!AA$20:AI$20, "CLO2", OUTPUT!AA114:AI114) / OUTPUT!AN$7), "", SUMIF(OUTPUT!AA$20:AI$20, "CLO2", OUTPUT!AA114:AI114) / OUTPUT!AN$7),
"")))))),"")</f>
        <v/>
      </c>
      <c r="U112" s="286" t="str">
        <f aca="false">IF(B112&lt;&gt;"",IF(T112="","",IF(T112&lt;0.5,1,IF(AND(T112&gt;=0.5,T112&lt;P$10),2,IF(T112&gt;=P$10,3)))),"")</f>
        <v/>
      </c>
      <c r="V112" s="287" t="str">
        <f aca="false">IF(B112 &lt;&gt; "",IFERROR(IF(AVERAGE(R112,T112)&gt;=P$10,"Y","N"),""),"")</f>
        <v/>
      </c>
      <c r="W112" s="194" t="str">
        <f aca="false">IF(B112 &lt;&gt; "", IFERROR(IF(C$16 = "PRELIM", SUMIF('Database (LECTURE-RES-PRAC)'!D$14:AG$14, "CLO3", 'Database (LECTURE-RES-PRAC)'!D109:AG109) / 'Grade computation'!F$6, IF(C$16 = "MIDTERM", SUMIF('Database (LECTURE-RES-PRAC)'!AJ$14:BM$14, "CLO3", 'Database (LECTURE-RES-PRAC)'!AJ109:BM109) / 'Grade computation'!G$6, IF(C$16 = "FINAL", SUMIF('Database (LECTURE-RES-PRAC)'!BP$14:CS$14, "CLO3", 'Database (LECTURE-RES-PRAC)'!BP109:CS109) / 'Grade computation'!H$6,""))),""),"")</f>
        <v/>
      </c>
      <c r="X112" s="286" t="str">
        <f aca="false">IF(B112&lt;&gt;"",IF(W112="","",IF(W112&lt;0.5,1,IF(AND(W112&gt;=0.5,W112&lt;P$10),2,IF(W112&gt;=P$10,3)))),"")</f>
        <v/>
      </c>
      <c r="Y112" s="194" t="str">
        <f aca="false">IF(B112 &lt;&gt; "",IF(AND('PRINTABLE (per grading)'!H$16="EXAM", 'PRINTABLE (per grading)'!B$13="Prelim"), IF(ISERROR(SUMIF('Exam (LECTURE ONLY)'!D$20:M$20, "CLO3", 'Exam (LECTURE ONLY)'!D114:M114) / 'Exam (LECTURE ONLY)'!AL$8), "", SUMIF('Exam (LECTURE ONLY)'!D$20:M$20, "CLO3", 'Exam (LECTURE ONLY)'!D114:M114) /'Exam (LECTURE ONLY)'!AL$8),
IF(AND('PRINTABLE (per grading)'!H$16="EXAM", 'PRINTABLE (per grading)'!B$13="Midterm"), IF(ISERROR(SUMIF('Exam (LECTURE ONLY)'!O$20:X$20, "CLO3", 'Exam (LECTURE ONLY)'!O114:X114) / 'Exam (LECTURE ONLY)'!AM$8), "", SUMIF('Exam (LECTURE ONLY)'!O$20:X$20, "CLO3", 'Exam (LECTURE ONLY)'!O114:X114) / 'Exam (LECTURE ONLY)'!AM$8),
IF(AND('PRINTABLE (per grading)'!H$16="EXAM", 'PRINTABLE (per grading)'!B$13="Final"), IF(ISERROR(SUMIF('Exam (LECTURE ONLY)'!Z$20:AI$20, "CLO3", 'Exam (LECTURE ONLY)'!Z114:AI114) / 'Exam (LECTURE ONLY)'!AN$8), "", SUMIF('Exam (LECTURE ONLY)'!Z$20:AI$20, "CLO3", 'Exam (LECTURE ONLY)'!Z114:AI114) / 'Exam (LECTURE ONLY)'!AN$8),
IF(AND('PRINTABLE (per grading)'!H$16="OUTPUT", 'PRINTABLE (per grading)'!B$13="Prelim"), IF(ISERROR(SUMIF(OUTPUT!C$20:M$20, "CLO3", OUTPUT!C114:M114) / OUTPUT!AL$8), "", SUMIF(OUTPUT!C$20:M$20, "CLO3", OUTPUT!C114:M114) / OUTPUT!AL$8),
IF(AND('PRINTABLE (per grading)'!H$16="OUTPUT", 'PRINTABLE (per grading)'!B$13="Midterm"), IF(ISERROR(SUMIF(OUTPUT!O$20:Y$20, "CLO3", OUTPUT!O114:Y114) / OUTPUT!AM$8), "", SUMIF(OUTPUT!O$20:Y$20, "CLO3", OUTPUT!O114:Y114) / OUTPUT!AM$8),
IF(AND('PRINTABLE (per grading)'!H$16="OUTPUT", 'PRINTABLE (per grading)'!B$13="Final"), IF(ISERROR(SUMIF(OUTPUT!AA$20:AI$20, "CLO3", OUTPUT!AA114:AI114) / OUTPUT!AN$8), "", SUMIF(OUTPUT!AA$20:AI$20, "CLO3", OUTPUT!AA114:AI114) / OUTPUT!AN$8),
"" )))))),"")</f>
        <v/>
      </c>
      <c r="Z112" s="286" t="str">
        <f aca="false">IF(B112&lt;&gt;"",IF(Y112="","",IF(Y112&lt;0.5,1,IF(AND(Y112&gt;=0.5,Y112&lt;P$10),2,IF(Y112&gt;=P$10,3)))),"")</f>
        <v/>
      </c>
      <c r="AA112" s="287" t="str">
        <f aca="false">IF(B112 &lt;&gt; "",IFERROR(IF(AVERAGE(W112,Y112)&gt;=P$10,"Y","N"),""),"")</f>
        <v/>
      </c>
      <c r="AB112" s="194" t="str">
        <f aca="false">IF(B112 &lt;&gt; "", IFERROR(IF(C$16 = "PRELIM", SUMIF('Database (LECTURE-RES-PRAC)'!D$14:AG$14, "CLO4", 'Database (LECTURE-RES-PRAC)'!D109:AG109) / 'Grade computation'!F$7, IF(C$16 = "MIDTERM", SUMIF('Database (LECTURE-RES-PRAC)'!AJ$14:BM$14, "CLO4", 'Database (LECTURE-RES-PRAC)'!AJ109:BM109) / 'Grade computation'!G$7, IF(C$16 = "FINAL", SUMIF('Database (LECTURE-RES-PRAC)'!BP$14:CS$14, "CLO4", 'Database (LECTURE-RES-PRAC)'!BP109:CS109) / 'Grade computation'!H$7,""))),""),"")</f>
        <v/>
      </c>
      <c r="AC112" s="286" t="str">
        <f aca="false">IF(B112&lt;&gt;"",IF(AB112="","",IF(AB112&lt;0.5,1,IF(AND(AB112&gt;=0.5,AB112&lt;P$10),2,IF(AB112&gt;=P$10,3)))),"")</f>
        <v/>
      </c>
      <c r="AD112" s="194" t="str">
        <f aca="false">IF(B112 &lt;&gt; "",IF(AND('PRINTABLE (per grading)'!H$16="EXAM", 'PRINTABLE (per grading)'!B$13="Prelim"), IF(ISERROR(SUMIF('Exam (LECTURE ONLY)'!D$20:M$20, "CLO4", 'Exam (LECTURE ONLY)'!D114:M114) / 'Exam (LECTURE ONLY)'!AL$9), "", SUMIF('Exam (LECTURE ONLY)'!D$20:M$20, "CLO4", 'Exam (LECTURE ONLY)'!D114:M114) /'Exam (LECTURE ONLY)'!AL$9),
IF(AND('PRINTABLE (per grading)'!H$16="EXAM", 'PRINTABLE (per grading)'!B$13="Midterm"), IF(ISERROR(SUMIF('Exam (LECTURE ONLY)'!O$20:X$20, "CLO4", 'Exam (LECTURE ONLY)'!O114:X114) / 'Exam (LECTURE ONLY)'!AM$9), "", SUMIF('Exam (LECTURE ONLY)'!O$20:X$20, "CLO4", 'Exam (LECTURE ONLY)'!O114:X114) / 'Exam (LECTURE ONLY)'!AM$9),
IF(AND('PRINTABLE (per grading)'!H$16="EXAM", 'PRINTABLE (per grading)'!B$13="Final"), IF(ISERROR(SUMIF('Exam (LECTURE ONLY)'!Z$20:AI$20, "CLO4", 'Exam (LECTURE ONLY)'!Z114:AI114) / 'Exam (LECTURE ONLY)'!AN$9), "", SUMIF('Exam (LECTURE ONLY)'!Z$20:AI$20, "CLO4", 'Exam (LECTURE ONLY)'!Z114:AI114) / 'Exam (LECTURE ONLY)'!AN$9),
IF(AND('PRINTABLE (per grading)'!H$16="OUTPUT", 'PRINTABLE (per grading)'!B$13="Prelim"), IF(ISERROR(SUMIF(OUTPUT!C$20:M$20, "CLO4", OUTPUT!C114:M114) / OUTPUT!AL$9), "", SUMIF(OUTPUT!C$20:M$20, "CLO4", OUTPUT!C114:M114) / OUTPUT!AL$9),
IF(AND('PRINTABLE (per grading)'!H$16="OUTPUT", 'PRINTABLE (per grading)'!B$13="Midterm"), IF(ISERROR(SUMIF(OUTPUT!O$20:Y$20, "CLO4", OUTPUT!O114:Y114) / OUTPUT!AM$9), "", SUMIF(OUTPUT!O$20:Y$20, "CLO4", OUTPUT!O114:Y114) / OUTPUT!AM$9),
IF(AND('PRINTABLE (per grading)'!H$16="OUTPUT", 'PRINTABLE (per grading)'!B$13="Final"), IF(ISERROR(SUMIF(OUTPUT!AA$20:AI$20, "CLO4", OUTPUT!AA114:AI114) / OUTPUT!AN$9), "", SUMIF(OUTPUT!AA$20:AI$20, "CLO4", OUTPUT!AA114:AI114) / OUTPUT!AN$9),
"")))))),"")</f>
        <v/>
      </c>
      <c r="AE112" s="286" t="str">
        <f aca="false">IF(B112&lt;&gt;"",IF(AD112="","",IF(AD112&lt;0.5,1,IF(AND(AD112&gt;=0.5,AD112&lt;P$10),2,IF(AD112&gt;=P$10,3)))),"")</f>
        <v/>
      </c>
      <c r="AF112" s="287" t="str">
        <f aca="false">IF(B112 &lt;&gt; "",IFERROR(IF(AVERAGE(AB112,AD112)&gt;=P$10,"Y","N"),""),"")</f>
        <v/>
      </c>
      <c r="AG112" s="194" t="str">
        <f aca="false">IF(B112 &lt;&gt; "", IFERROR(IF(C$16 = "PRELIM", SUMIF('Database (LECTURE-RES-PRAC)'!D$14:AG$14, "CLO5", 'Database (LECTURE-RES-PRAC)'!D109:AG109) / 'Grade computation'!F$8, IF(C$16 = "MIDTERM", SUMIF('Database (LECTURE-RES-PRAC)'!AJ$14:BM$14, "CLO5", 'Database (LECTURE-RES-PRAC)'!AJ109:BM109) / 'Grade computation'!G$8, IF(C$16 = "FINAL", SUMIF('Database (LECTURE-RES-PRAC)'!BP$14:CS$14, "CLO5", 'Database (LECTURE-RES-PRAC)'!BP109:CS109) / 'Grade computation'!H$8,""))),""),"")</f>
        <v/>
      </c>
      <c r="AH112" s="286" t="str">
        <f aca="false">IF(B112&lt;&gt;"",IF(AG112="","",IF(AG112&lt;0.5,1,IF(AND(AG112&gt;=0.5,AG112&lt;P$10),2,IF(AG112&gt;=P$10,3)))),"")</f>
        <v/>
      </c>
      <c r="AI112" s="194" t="str">
        <f aca="false">IF(B112 &lt;&gt; "",IF(AND('PRINTABLE (per grading)'!H$16="EXAM", 'PRINTABLE (per grading)'!B$13="Prelim"), IF(ISERROR(SUMIF('Exam (LECTURE ONLY)'!D$20:M$20, "CLO5", 'Exam (LECTURE ONLY)'!D114:M114) / 'Exam (LECTURE ONLY)'!AL$10), "", SUMIF('Exam (LECTURE ONLY)'!D$20:M$20, "CLO5", 'Exam (LECTURE ONLY)'!D114:M114) /'Exam (LECTURE ONLY)'!AL$10),
IF(AND('PRINTABLE (per grading)'!H$16="EXAM", 'PRINTABLE (per grading)'!B$13="Midterm"), IF(ISERROR(SUMIF('Exam (LECTURE ONLY)'!O$20:X$20, "CLO5", 'Exam (LECTURE ONLY)'!O114:X114) / 'Exam (LECTURE ONLY)'!AM$10), "", SUMIF('Exam (LECTURE ONLY)'!O$20:X$20, "CLO5", 'Exam (LECTURE ONLY)'!O114:X114) / 'Exam (LECTURE ONLY)'!AM$10),
IF(AND('PRINTABLE (per grading)'!H$16="EXAM", 'PRINTABLE (per grading)'!B$13="Final"), IF(ISERROR(SUMIF('Exam (LECTURE ONLY)'!Z$20:AI$20, "CLO5", 'Exam (LECTURE ONLY)'!Z114:AI114) / 'Exam (LECTURE ONLY)'!AN$10), "", SUMIF('Exam (LECTURE ONLY)'!Z$20:AI$20, "CLO5", 'Exam (LECTURE ONLY)'!Z114:AI114) / 'Exam (LECTURE ONLY)'!AN$10),
IF(AND('PRINTABLE (per grading)'!H$16="OUTPUT", 'PRINTABLE (per grading)'!B$13="Prelim"), IF(ISERROR(SUMIF(OUTPUT!C$20:M$20, "CLO5", OUTPUT!C114:M114) / OUTPUT!AL$10), "", SUMIF(OUTPUT!C$20:M$20, "CLO5", OUTPUT!C114:M114) / OUTPUT!AL$10),
IF(AND('PRINTABLE (per grading)'!H$16="OUTPUT", 'PRINTABLE (per grading)'!B$13="Midterm"), IF(ISERROR(SUMIF(OUTPUT!O$20:Y$20, "CLO5", OUTPUT!O114:Y114) / OUTPUT!AM$10), "", SUMIF(OUTPUT!O$20:Y$20, "CLO5", OUTPUT!O114:Y114) / OUTPUT!AM$10),
IF(AND('PRINTABLE (per grading)'!H$16="OUTPUT", 'PRINTABLE (per grading)'!B$13="Final"), IF(ISERROR(SUMIF(OUTPUT!AA$20:AI$20, "CLO5", OUTPUT!AA114:AI114) / OUTPUT!AN$10), "", SUMIF(OUTPUT!AA$20:AI$20, "CLO5", OUTPUT!AA114:AI114) / OUTPUT!AN$10),
"")))))),"")</f>
        <v/>
      </c>
      <c r="AJ112" s="286" t="str">
        <f aca="false">IF(B112&lt;&gt;"",IF(AI112="","",IF(AI112&lt;0.5,1,IF(AND(AI112&gt;=0.5,AI112&lt;P$10),2,IF(AI112&gt;=P$10,3)))),"")</f>
        <v/>
      </c>
      <c r="AK112" s="287" t="str">
        <f aca="false">IF(B112 &lt;&gt; "",IFERROR(IF(AVERAGE(AG112,AI112)&gt;=P$10,"Y","N"),""),"")</f>
        <v/>
      </c>
      <c r="AL112" s="194" t="str">
        <f aca="false">IF(B112 &lt;&gt; "", IFERROR(IF(C$16 = "PRELIM", SUMIF('Database (LECTURE-RES-PRAC)'!D$14:AG$14, "CLO6", 'Database (LECTURE-RES-PRAC)'!D109:AG109) / 'Grade computation'!F$9, IF(C$16 = "MIDTERM", SUMIF('Database (LECTURE-RES-PRAC)'!AJ$14:BM$14, "CLO6", 'Database (LECTURE-RES-PRAC)'!AJ109:BM109) / 'Grade computation'!G$9, IF(C$16 = "FINAL", SUMIF('Database (LECTURE-RES-PRAC)'!BP$14:CS$14, "CLO6", 'Database (LECTURE-RES-PRAC)'!BP109:CS109) / 'Grade computation'!H$9,""))),""),"")</f>
        <v/>
      </c>
      <c r="AM112" s="286" t="str">
        <f aca="false">IF(B112&lt;&gt;"",IF(AL112="","",IF(AL112&lt;0.5,1,IF(AND(AL112&gt;=0.5,AL112&lt;P$10),2,IF(AL112&gt;=P$10,3)))),"")</f>
        <v/>
      </c>
      <c r="AN112" s="194" t="str">
        <f aca="false">IF(B112 &lt;&gt; "",IF(AND('PRINTABLE (per grading)'!H$16="EXAM", 'PRINTABLE (per grading)'!B$13="Prelim"), IF(ISERROR(SUMIF('Exam (LECTURE ONLY)'!D$20:M$20, "CLO6", 'Exam (LECTURE ONLY)'!D114:M114) / 'Exam (LECTURE ONLY)'!AL$11), "", SUMIF('Exam (LECTURE ONLY)'!D$20:M$20, "CLO6", 'Exam (LECTURE ONLY)'!D114:M114) /'Exam (LECTURE ONLY)'!AL$11),
IF(AND('PRINTABLE (per grading)'!H$16="EXAM", 'PRINTABLE (per grading)'!B$13="Midterm"), IF(ISERROR(SUMIF('Exam (LECTURE ONLY)'!O$20:X$20, "CLO6", 'Exam (LECTURE ONLY)'!O114:X114) / 'Exam (LECTURE ONLY)'!AM$11), "", SUMIF('Exam (LECTURE ONLY)'!O$20:X$20, "CLO6", 'Exam (LECTURE ONLY)'!O114:X114) / 'Exam (LECTURE ONLY)'!AM$11),
IF(AND('PRINTABLE (per grading)'!H$16="EXAM", 'PRINTABLE (per grading)'!B$13="Final"), IF(ISERROR(SUMIF('Exam (LECTURE ONLY)'!Z$20:AI$20, "CLO6", 'Exam (LECTURE ONLY)'!Z114:AI114) / 'Exam (LECTURE ONLY)'!AN$11), "", SUMIF('Exam (LECTURE ONLY)'!Z$20:AI$20, "CLO6", 'Exam (LECTURE ONLY)'!Z114:AI114) / 'Exam (LECTURE ONLY)'!AN$11),
IF(AND('PRINTABLE (per grading)'!H$16="OUTPUT", 'PRINTABLE (per grading)'!B$13="Prelim"), IF(ISERROR(SUMIF(OUTPUT!C$20:M$20, "CLO6", OUTPUT!C114:M114) / OUTPUT!AL$11), "", SUMIF(OUTPUT!C$20:M$20, "CLO6", OUTPUT!C114:M114) / OUTPUT!AL$11),
IF(AND('PRINTABLE (per grading)'!H$16="OUTPUT", 'PRINTABLE (per grading)'!B$13="Midterm"), IF(ISERROR(SUMIF(OUTPUT!O$20:Y$20, "CLO6", OUTPUT!O114:Y114) / OUTPUT!AM$11), "", SUMIF(OUTPUT!O$20:Y$20, "CLO6", OUTPUT!O114:Y114) / OUTPUT!AM$11),
IF(AND('PRINTABLE (per grading)'!H$16="OUTPUT", 'PRINTABLE (per grading)'!B$13="Final"), IF(ISERROR(SUMIF(OUTPUT!AA$20:AI$20, "CLO6", OUTPUT!AA114:AI114) / OUTPUT!AN$11), "", SUMIF(OUTPUT!AA$20:AI$20, "CLO6", OUTPUT!AA114:AI114) / OUTPUT!AN$11),
"")))))),"")</f>
        <v/>
      </c>
      <c r="AO112" s="286" t="str">
        <f aca="false">IF(B112&lt;&gt;"",IF(AN112="","",IF(AN112&lt;0.5,1,IF(AND(AN112&gt;=0.5,AN112&lt;P$10),2,IF(AN112&gt;=P$10,3)))),"")</f>
        <v/>
      </c>
      <c r="AP112" s="287" t="str">
        <f aca="false">IF(B112 &lt;&gt; "",IFERROR(IF(AVERAGE(AL112,AN112)&gt;=P$10,"Y","N"),""),"")</f>
        <v/>
      </c>
      <c r="AQ112" s="194" t="str">
        <f aca="false">IF(B112 &lt;&gt; "", IFERROR(IF(C$16 = "PRELIM", SUMIF('Database (LECTURE-RES-PRAC)'!D$14:AG$14, "CLO7", 'Database (LECTURE-RES-PRAC)'!D109:AG109) / 'Grade computation'!F$10, IF(C$16 = "MIDTERM", SUMIF('Database (LECTURE-RES-PRAC)'!AJ$14:BM$14, "CLO7", 'Database (LECTURE-RES-PRAC)'!AJ109:BM109) / 'Grade computation'!G$10, IF(C$16 = "FINAL", SUMIF('Database (LECTURE-RES-PRAC)'!BP$14:CS$14, "CLO7", 'Database (LECTURE-RES-PRAC)'!BP109:CS109) / 'Grade computation'!H$10,""))),""),"")</f>
        <v/>
      </c>
      <c r="AR112" s="286" t="str">
        <f aca="false">IF(B112&lt;&gt;"",IF(AQ112="","",IF(AQ112&lt;0.5,1,IF(AND(AQ112&gt;=0.5,AQ112&lt;P$10),2,IF(AQ112&gt;=P$10,3)))),"")</f>
        <v/>
      </c>
      <c r="AS112" s="194" t="str">
        <f aca="false">IF(B112 &lt;&gt; "",IF(AND('PRINTABLE (per grading)'!H$16="EXAM", 'PRINTABLE (per grading)'!B$13="Prelim"), IF(ISERROR(SUMIF('Exam (LECTURE ONLY)'!D$20:M$20, "CLO7", 'Exam (LECTURE ONLY)'!D114:M114) / 'Exam (LECTURE ONLY)'!AL$12), "", SUMIF('Exam (LECTURE ONLY)'!D$20:M$20, "CLO7", 'Exam (LECTURE ONLY)'!D114:M114) /'Exam (LECTURE ONLY)'!AL$12),
IF(AND('PRINTABLE (per grading)'!H$16="EXAM", 'PRINTABLE (per grading)'!B$13="Midterm"), IF(ISERROR(SUMIF('Exam (LECTURE ONLY)'!O$20:X$20, "CLO7", 'Exam (LECTURE ONLY)'!O114:X114) / 'Exam (LECTURE ONLY)'!AM$12), "", SUMIF('Exam (LECTURE ONLY)'!O$20:X$20, "CLO7", 'Exam (LECTURE ONLY)'!O114:X114) / 'Exam (LECTURE ONLY)'!AM$12),
IF(AND('PRINTABLE (per grading)'!H$16="EXAM", 'PRINTABLE (per grading)'!B$13="Final"), IF(ISERROR(SUMIF('Exam (LECTURE ONLY)'!Z$20:AI$20, "CLO7", 'Exam (LECTURE ONLY)'!Z114:AI114) / 'Exam (LECTURE ONLY)'!AN$12), "", SUMIF('Exam (LECTURE ONLY)'!Z$20:AI$20, "CLO7", 'Exam (LECTURE ONLY)'!Z114:AI114) / 'Exam (LECTURE ONLY)'!AN$12),
IF(AND('PRINTABLE (per grading)'!H$16="OUTPUT", 'PRINTABLE (per grading)'!B$13="Prelim"), IF(ISERROR(SUMIF(OUTPUT!C$20:M$20, "CLO7", OUTPUT!C114:M114) / OUTPUT!AL$12), "", SUMIF(OUTPUT!C$20:M$20, "CLO7", OUTPUT!C114:M114) / OUTPUT!AL$12),
IF(AND('PRINTABLE (per grading)'!H$16="OUTPUT", 'PRINTABLE (per grading)'!B$13="Midterm"), IF(ISERROR(SUMIF(OUTPUT!O$20:Y$20, "CLO7", OUTPUT!O114:Y114) / OUTPUT!AM$12), "", SUMIF(OUTPUT!O$20:Y$20, "CLO7", OUTPUT!O114:Y114) / OUTPUT!AM$12),
IF(AND('PRINTABLE (per grading)'!H$16="OUTPUT", 'PRINTABLE (per grading)'!B$13="Final"), IF(ISERROR(SUMIF(OUTPUT!AA$20:AI$20, "CLO7", OUTPUT!AA114:AI114) / OUTPUT!AN$12), "", SUMIF(OUTPUT!AA$20:AI$20, "CLO7", OUTPUT!AA114:AI114) / OUTPUT!AN$12),
"")))))),"")</f>
        <v/>
      </c>
      <c r="AT112" s="286" t="str">
        <f aca="false">IF(B112&lt;&gt;"",IF(AS112="","",IF(AS112&lt;0.5,1,IF(AND(AS112&gt;=0.5,AS112&lt;P$10),2,IF(AS112&gt;=P$10,3)))),"")</f>
        <v/>
      </c>
      <c r="AU112" s="287" t="str">
        <f aca="false">IF(B112 &lt;&gt; "",IFERROR(IF(AVERAGE(AQ112,AS112)&gt;=P$10,"Y","N"),""),"")</f>
        <v/>
      </c>
      <c r="AV112" s="194" t="str">
        <f aca="false">IF(B112 &lt;&gt; "", IFERROR(IF(C$16 = "PRELIM", SUMIF('Database (LECTURE-RES-PRAC)'!D$14:AG$14, "CLO8", 'Database (LECTURE-RES-PRAC)'!D109:AG109) / 'Grade computation'!F$11, IF(C$16 = "MIDTERM", SUMIF('Database (LECTURE-RES-PRAC)'!AJ$14:BM$14, "CLO8", 'Database (LECTURE-RES-PRAC)'!AJ109:BM109) / 'Grade computation'!G$11, IF(C$16 = "FINAL", SUMIF('Database (LECTURE-RES-PRAC)'!BP$14:CS$14, "CLO8", 'Database (LECTURE-RES-PRAC)'!BP109:CS109) / 'Grade computation'!H$11,""))),""),"")</f>
        <v/>
      </c>
      <c r="AW112" s="286" t="str">
        <f aca="false">IF(B112&lt;&gt;"",IF(AV112="","",IF(AV112&lt;0.5,1,IF(AND(AV112&gt;=0.5,AV112&lt;P$10),2,IF(AV112&gt;=P$10,3)))),"")</f>
        <v/>
      </c>
      <c r="AX112" s="194" t="str">
        <f aca="false">IF(B112 &lt;&gt; "",IF(AND('PRINTABLE (per grading)'!H$16="EXAM", 'PRINTABLE (per grading)'!B$13="Prelim"), IF(ISERROR(SUMIF('Exam (LECTURE ONLY)'!D$20:M$20, "CLO8", 'Exam (LECTURE ONLY)'!D114:M114) / 'Exam (LECTURE ONLY)'!AL$13), "", SUMIF('Exam (LECTURE ONLY)'!D$20:M$20, "CLO8", 'Exam (LECTURE ONLY)'!D114:M114) /'Exam (LECTURE ONLY)'!AL$13),
IF(AND('PRINTABLE (per grading)'!H$16="EXAM", 'PRINTABLE (per grading)'!B$13="Midterm"), IF(ISERROR(SUMIF('Exam (LECTURE ONLY)'!O$20:X$20, "CLO8", 'Exam (LECTURE ONLY)'!O114:X114) / 'Exam (LECTURE ONLY)'!AM$13), "", SUMIF('Exam (LECTURE ONLY)'!O$20:X$20, "CLO8", 'Exam (LECTURE ONLY)'!O114:X114) / 'Exam (LECTURE ONLY)'!AM$13),
IF(AND('PRINTABLE (per grading)'!H$16="EXAM", 'PRINTABLE (per grading)'!B$13="Final"), IF(ISERROR(SUMIF('Exam (LECTURE ONLY)'!Z$20:AI$20, "CLO8", 'Exam (LECTURE ONLY)'!Z114:AI114) / 'Exam (LECTURE ONLY)'!AN$13), "", SUMIF('Exam (LECTURE ONLY)'!Z$20:AI$20, "CLO8", 'Exam (LECTURE ONLY)'!Z114:AI114) / 'Exam (LECTURE ONLY)'!AN$13),
IF(AND('PRINTABLE (per grading)'!H$16="OUTPUT", 'PRINTABLE (per grading)'!B$13="Prelim"), IF(ISERROR(SUMIF(OUTPUT!C$20:M$20, "CLO8", OUTPUT!C114:M114) / OUTPUT!AL$13), "", SUMIF(OUTPUT!C$20:M$20, "CLO8", OUTPUT!C114:M114) / OUTPUT!AL$13),
IF(AND('PRINTABLE (per grading)'!H$16="OUTPUT", 'PRINTABLE (per grading)'!B$13="Midterm"), IF(ISERROR(SUMIF(OUTPUT!O$20:Y$20, "CLO8", OUTPUT!O114:Y114) / OUTPUT!AM$13), "", SUMIF(OUTPUT!O$20:Y$20, "CLO8", OUTPUT!O114:Y114) / OUTPUT!AM$13),
IF(AND('PRINTABLE (per grading)'!H$16="OUTPUT", 'PRINTABLE (per grading)'!B$13="Final"), IF(ISERROR(SUMIF(OUTPUT!AA$20:AI$20, "CLO8", OUTPUT!AA114:AI114) / OUTPUT!AN$13), "", SUMIF(OUTPUT!AA$20:AI$20, "CLO8", OUTPUT!AA114:AI114) / OUTPUT!AN$13),
"")))))),"")</f>
        <v/>
      </c>
      <c r="AY112" s="286" t="str">
        <f aca="false">IF(B112&lt;&gt;"",IF(AX112="","",IF(AX112&lt;0.5,1,IF(AND(AX112&gt;=0.5,AX112&lt;P$10),2,IF(AX112&gt;=P$10,3)))),"")</f>
        <v/>
      </c>
      <c r="AZ112" s="287" t="str">
        <f aca="false">IF(B112 &lt;&gt; "",IFERROR(IF(AVERAGE(AV112,AX112)&gt;=P$10,"Y","N"),""),"")</f>
        <v/>
      </c>
      <c r="BA112" s="194" t="str">
        <f aca="false">IF(B112 &lt;&gt; "", IFERROR(IF(C$16 = "PRELIM", SUMIF('Database (LECTURE-RES-PRAC)'!D$14:AG$14, "CLO9", 'Database (LECTURE-RES-PRAC)'!D109:AG109) / 'Grade computation'!F$12, IF(C$16 = "MIDTERM", SUMIF('Database (LECTURE-RES-PRAC)'!AJ$14:BM$14, "CLO9", 'Database (LECTURE-RES-PRAC)'!AJ109:BM109) / 'Grade computation'!G$12, IF(C$16 = "FINAL", SUMIF('Database (LECTURE-RES-PRAC)'!BP$14:CS$14, "CLO9", 'Database (LECTURE-RES-PRAC)'!BP109:CS109) / 'Grade computation'!H$12,""))),""),"")</f>
        <v/>
      </c>
      <c r="BB112" s="286" t="str">
        <f aca="false">IF(B112&lt;&gt;"",IF(BA112="","",IF(BA112&lt;0.5,1,IF(AND(BA112&gt;=0.5,BA112&lt;P$10),2,IF(BA112&gt;=P$10,3)))),"")</f>
        <v/>
      </c>
      <c r="BC112" s="194" t="str">
        <f aca="false">IF(B112 &lt;&gt; "",IF(AND('PRINTABLE (per grading)'!H$16="EXAM", 'PRINTABLE (per grading)'!B$13="Prelim"), IF(ISERROR(SUMIF('Exam (LECTURE ONLY)'!D$20:M$20, "CLO9", 'Exam (LECTURE ONLY)'!D114:M114) / 'Exam (LECTURE ONLY)'!AL$14), "", SUMIF('Exam (LECTURE ONLY)'!D$20:M$20, "CLO9", 'Exam (LECTURE ONLY)'!D114:M114) /'Exam (LECTURE ONLY)'!AL$14),
IF(AND('PRINTABLE (per grading)'!H$16="EXAM", 'PRINTABLE (per grading)'!B$13="Midterm"), IF(ISERROR(SUMIF('Exam (LECTURE ONLY)'!O$20:X$20, "CLO9", 'Exam (LECTURE ONLY)'!O114:X114) / 'Exam (LECTURE ONLY)'!AM$14), "", SUMIF('Exam (LECTURE ONLY)'!O$20:X$20, "CLO9", 'Exam (LECTURE ONLY)'!O114:X114) / 'Exam (LECTURE ONLY)'!AM$14),
IF(AND('PRINTABLE (per grading)'!H$16="EXAM", 'PRINTABLE (per grading)'!B$13="Final"), IF(ISERROR(SUMIF('Exam (LECTURE ONLY)'!Z$20:AI$20, "CLO9", 'Exam (LECTURE ONLY)'!Z114:AI114) / 'Exam (LECTURE ONLY)'!AN$14), "", SUMIF('Exam (LECTURE ONLY)'!Z$20:AI$20, "CLO9", 'Exam (LECTURE ONLY)'!Z114:AI114) / 'Exam (LECTURE ONLY)'!AN$14),
IF(AND('PRINTABLE (per grading)'!H$16="OUTPUT", 'PRINTABLE (per grading)'!B$13="Prelim"), IF(ISERROR(SUMIF(OUTPUT!C$20:M$20, "CLO9", OUTPUT!C114:M114) / OUTPUT!AL$14), "", SUMIF(OUTPUT!C$20:M$20, "CLO9", OUTPUT!C114:M114) / OUTPUT!AL$14),
IF(AND('PRINTABLE (per grading)'!H$16="OUTPUT", 'PRINTABLE (per grading)'!B$13="Midterm"), IF(ISERROR(SUMIF(OUTPUT!O$20:Y$20, "CLO9", OUTPUT!O114:Y114) / OUTPUT!AM$14), "", SUMIF(OUTPUT!O$20:Y$20, "CLO9", OUTPUT!O114:Y114) / OUTPUT!AM$14),
IF(AND('PRINTABLE (per grading)'!H$16="OUTPUT", 'PRINTABLE (per grading)'!B$13="Final"), IF(ISERROR(SUMIF(OUTPUT!AA$20:AI$20, "CLO9", OUTPUT!AA114:AI114) / OUTPUT!AN$14), "", SUMIF(OUTPUT!AA$20:AI$20, "CLO9", OUTPUT!AA114:AI114) / OUTPUT!AN$14),
"")))))),"")</f>
        <v/>
      </c>
      <c r="BD112" s="286" t="str">
        <f aca="false">IF(B112&lt;&gt;"",IF(BC112="","",IF(BC112&lt;0.5,1,IF(AND(BC112&gt;=0.5,BC112&lt;P$10),2,IF(BC112&gt;=P$10,3)))),"")</f>
        <v/>
      </c>
      <c r="BE112" s="287" t="str">
        <f aca="false">IF(B112 &lt;&gt; "",IFERROR(IF(AVERAGE(BA112,BC112)&gt;=P$10,"Y","N"),""),"")</f>
        <v/>
      </c>
      <c r="BF112" s="194" t="str">
        <f aca="false">IF(B112 &lt;&gt; "", IFERROR(IF(C$16 = "PRELIM", SUMIF('Database (LECTURE-RES-PRAC)'!D$14:AG$14, "CLO10", 'Database (LECTURE-RES-PRAC)'!D109:AG109) / 'Grade computation'!F$13, IF(C$16 = "MIDTERM", SUMIF('Database (LECTURE-RES-PRAC)'!AJ$14:BM$14, "CLO10", 'Database (LECTURE-RES-PRAC)'!AJ109:BM109) / 'Grade computation'!G$13, IF(C$16 = "FINAL", SUMIF('Database (LECTURE-RES-PRAC)'!BP$14:CS$14, "CLO10", 'Database (LECTURE-RES-PRAC)'!BP109:CS109) / 'Grade computation'!H$13,""))),""),"")</f>
        <v/>
      </c>
      <c r="BG112" s="286" t="str">
        <f aca="false">IF(B112&lt;&gt;"",IF(BF112="","",IF(BF112&lt;0.5,1,IF(AND(BF112&gt;=0.5,BF112&lt;P$10),2,IF(BF112&gt;=P$10,3)))),"")</f>
        <v/>
      </c>
      <c r="BH112" s="194" t="str">
        <f aca="false">IF(B112 &lt;&gt; "",IF(AND('PRINTABLE (per grading)'!H$16="EXAM", 'PRINTABLE (per grading)'!B$13="Prelim"), IF(ISERROR(SUMIF('Exam (LECTURE ONLY)'!D$20:M$20, "CLO10", 'Exam (LECTURE ONLY)'!D114:M114) / 'Exam (LECTURE ONLY)'!AL$15), "", SUMIF('Exam (LECTURE ONLY)'!D$20:M$20, "CLO10", 'Exam (LECTURE ONLY)'!D114:M114) /'Exam (LECTURE ONLY)'!AL$15),
IF(AND('PRINTABLE (per grading)'!H$16="EXAM", 'PRINTABLE (per grading)'!B$13="Midterm"), IF(ISERROR(SUMIF('Exam (LECTURE ONLY)'!O$20:X$20, "CLO10", 'Exam (LECTURE ONLY)'!O114:X114) / 'Exam (LECTURE ONLY)'!AM$15), "", SUMIF('Exam (LECTURE ONLY)'!O$20:X$20, "CLO10", 'Exam (LECTURE ONLY)'!O114:X114) / 'Exam (LECTURE ONLY)'!AM$15),
IF(AND('PRINTABLE (per grading)'!H$16="EXAM", 'PRINTABLE (per grading)'!B$13="Final"), IF(ISERROR(SUMIF('Exam (LECTURE ONLY)'!Z$20:AI$20, "CLO10", 'Exam (LECTURE ONLY)'!Z114:AI114) / 'Exam (LECTURE ONLY)'!AN$15), "", SUMIF('Exam (LECTURE ONLY)'!Z$20:AI$20, "CLO10", 'Exam (LECTURE ONLY)'!Z114:AI114) / 'Exam (LECTURE ONLY)'!AN$15),
IF(AND('PRINTABLE (per grading)'!H$16="OUTPUT", 'PRINTABLE (per grading)'!B$13="Prelim"), IF(ISERROR(SUMIF(OUTPUT!C$20:M$20, "CLO10", OUTPUT!C114:M114) / OUTPUT!AL$15), "", SUMIF(OUTPUT!C$20:M$20, "CLO10", OUTPUT!C114:M114) / OUTPUT!AL$15),
IF(AND('PRINTABLE (per grading)'!H$16="OUTPUT", 'PRINTABLE (per grading)'!B$13="Midterm"), IF(ISERROR(SUMIF(OUTPUT!O$20:Y$20, "CLO10", OUTPUT!O114:Y114) / OUTPUT!AM$15), "", SUMIF(OUTPUT!O$20:Y$20, "CLO10", OUTPUT!O114:Y114) / OUTPUT!AM$15),
IF(AND('PRINTABLE (per grading)'!H$16="OUTPUT", 'PRINTABLE (per grading)'!B$13="Final"), IF(ISERROR(SUMIF(OUTPUT!AA$20:AI$20, "CLO10", OUTPUT!AA114:AI114) / OUTPUT!AN$15), "", SUMIF(OUTPUT!AA$20:AI$20, "CLO10", OUTPUT!AA114:AI114) / OUTPUT!AN$15),
"")))))),"")</f>
        <v/>
      </c>
      <c r="BI112" s="286" t="str">
        <f aca="false">IF(B112&lt;&gt;"",IF(BH112="","",IF(BH112&lt;0.5,1,IF(AND(BH112&gt;=0.5,BH112&lt;P$10),2,IF(BH112&gt;=P$10,3)))),"")</f>
        <v/>
      </c>
      <c r="BJ112" s="287" t="str">
        <f aca="false">IF(B112 &lt;&gt; "",IFERROR(IF(AVERAGE(BF112,BH112)&gt;=P$10,"Y","N"),""),"")</f>
        <v/>
      </c>
      <c r="BK112" s="8"/>
    </row>
    <row r="113" customFormat="false" ht="19.5" hidden="false" customHeight="true" outlineLevel="0" collapsed="false">
      <c r="A113" s="183" t="str">
        <f aca="false">IF(ISBLANK('Database (LECTURE-RES-PRAC)'!A110),"",'Database (LECTURE-RES-PRAC)'!A110)</f>
        <v/>
      </c>
      <c r="B113" s="184" t="str">
        <f aca="false">IF(ISBLANK('Database (LECTURE-RES-PRAC)'!B110),"",'Database (LECTURE-RES-PRAC)'!B110)</f>
        <v/>
      </c>
      <c r="C113" s="230" t="str">
        <f aca="false">IF(B113&lt;&gt;"",IF(C$16="PRELIM",'Grade computation'!C113, IF(C$16="MIDTERM",'Grade computation'!K113, IF(C$16="FINAL",'Grade computation'!S113,""))),"")</f>
        <v/>
      </c>
      <c r="D113" s="231" t="str">
        <f aca="false">IF(B113&lt;&gt;"",IFERROR(IF(B$11="80-20", (((C113/C$19)*X$6)+X$7)*D$18, IF(B$11="60-40", (((C113/C$19)*Y$6)+Y$7)*D$18, 0)),0),"")</f>
        <v/>
      </c>
      <c r="E113" s="230" t="str">
        <f aca="false">IF(B113&lt;&gt;"", IF(C$16="PRELIM",'Grade computation'!E113, IF(C$16="MIDTERM",'Grade computation'!M113, IF(C$16="FINAL",'Grade computation'!U113,""))),"")</f>
        <v/>
      </c>
      <c r="F113" s="232" t="str">
        <f aca="false">IF(B113&lt;&gt;"",IFERROR(IF(B$11="80-20", (((E113/E$19)*X$6)+X$7)*F$18, IF(B$11="60-40", (((E113/E$19)*Y$6)+Y$7)*F$18, 0)),0),"")</f>
        <v/>
      </c>
      <c r="G113" s="233" t="str">
        <f aca="false">IF(B113&lt;&gt;"",IFERROR((D113+F113),0),"")</f>
        <v/>
      </c>
      <c r="H113" s="234" t="str">
        <f aca="false">IF(B113&lt;&gt;"",IF(C$16="PRELIM", 'Grade computation'!H113, IF(C$16="MIDTERM", 'Grade computation'!P113, IF(C$16="FINAL",'Grade computation'!X113, ""))),"")</f>
        <v/>
      </c>
      <c r="I113" s="233" t="str">
        <f aca="false">IF(B113&lt;&gt;"",IFERROR(IF(B$11="80-20", (((H113/H$19)*X$6)+X$7)*I$19, IF(B$11="60-40", (((H113/H$19)*Y$6)+Y$7)*I$19, 0)),0),"")</f>
        <v/>
      </c>
      <c r="J113" s="237" t="str">
        <f aca="false">IFERROR((G113+I113),"")</f>
        <v/>
      </c>
      <c r="K113" s="183" t="str">
        <f aca="false">IFERROR(IF(J113="","",IF(J113&gt;=75,"PASSED","FAILED")),"")</f>
        <v/>
      </c>
      <c r="L113" s="183"/>
      <c r="M113" s="194" t="str">
        <f aca="false">IF(B113 &lt;&gt; "", IFERROR(IF(C$16 = "PRELIM", SUMIF('Database (LECTURE-RES-PRAC)'!D$14:AG$14, "CLO1", 'Database (LECTURE-RES-PRAC)'!D110:AG110) / 'Grade computation'!F$4, IF(C$16 = "MIDTERM", SUMIF('Database (LECTURE-RES-PRAC)'!AJ$14:BM$14, "CLO1", 'Database (LECTURE-RES-PRAC)'!AJ110:BM110) / 'Grade computation'!G$4, IF(C$16 = "FINAL", SUMIF('Database (LECTURE-RES-PRAC)'!BP$14:CS$14, "CLO1", 'Database (LECTURE-RES-PRAC)'!BP110:CS110) / 'Grade computation'!H$4,""))),""),"")</f>
        <v/>
      </c>
      <c r="N113" s="286" t="str">
        <f aca="false">IF(B113&lt;&gt;"",IF(M113="","",IF(M113&lt;0.5,1,IF(AND(M113&gt;=0.5,M113&lt;P$10),2,IF(M113&gt;=P$10,3)))),"")</f>
        <v/>
      </c>
      <c r="O113" s="194" t="str">
        <f aca="false">IF(B113 &lt;&gt; "",IF(AND('PRINTABLE (per grading)'!H$16="EXAM", 'PRINTABLE (per grading)'!B$13="Prelim"), IF(ISERROR(SUMIF('Exam (LECTURE ONLY)'!D$20:M$20, "CLO1", 'Exam (LECTURE ONLY)'!D115:M115) / 'Exam (LECTURE ONLY)'!AL$6), "", SUMIF('Exam (LECTURE ONLY)'!D$20:M$20, "CLO1", 'Exam (LECTURE ONLY)'!D115:M115) /'Exam (LECTURE ONLY)'!AL$6),
IF(AND('PRINTABLE (per grading)'!H$16="EXAM", 'PRINTABLE (per grading)'!B$13="Midterm"), IF(ISERROR(SUMIF('Exam (LECTURE ONLY)'!O$20:X$20, "CLO1", 'Exam (LECTURE ONLY)'!O115:X115) / 'Exam (LECTURE ONLY)'!AM$6), "", SUMIF('Exam (LECTURE ONLY)'!O$20:X$20, "CLO1", 'Exam (LECTURE ONLY)'!O115:X115) / 'Exam (LECTURE ONLY)'!AM$6),
IF(AND('PRINTABLE (per grading)'!H$16="EXAM", 'PRINTABLE (per grading)'!B$13="Final"), IF(ISERROR(SUMIF('Exam (LECTURE ONLY)'!Z$20:AI$20, "CLO1", 'Exam (LECTURE ONLY)'!Z115:AI115) / 'Exam (LECTURE ONLY)'!AN$6), "", SUMIF('Exam (LECTURE ONLY)'!Z$20:AI$20, "CLO1", 'Exam (LECTURE ONLY)'!Z115:AI115) / 'Exam (LECTURE ONLY)'!AN$6),
IF(AND('PRINTABLE (per grading)'!H$16="OUTPUT", 'PRINTABLE (per grading)'!B$13="Prelim"), IF(ISERROR(SUMIF(OUTPUT!C$20:M$20, "CLO1", OUTPUT!C115:M115) / OUTPUT!AL$6), "", SUMIF(OUTPUT!C$20:M$20, "CLO1", OUTPUT!C115:M115) / OUTPUT!AL$6),
IF(AND('PRINTABLE (per grading)'!H$16="OUTPUT", 'PRINTABLE (per grading)'!B$13="Midterm"), IF(ISERROR(SUMIF(OUTPUT!O$20:Y$20, "CLO1", OUTPUT!O115:Y115) / OUTPUT!AM$6), "", SUMIF(OUTPUT!O$20:Y$20, "CLO1", OUTPUT!O115:Y115) / OUTPUT!AM$6),
IF(AND('PRINTABLE (per grading)'!H$16="OUTPUT", 'PRINTABLE (per grading)'!B$13="Final"), IF(ISERROR(SUMIF(OUTPUT!AA$20:AI$20, "CLO1", OUTPUT!AA115:AI115) / OUTPUT!AN$6), "", SUMIF(OUTPUT!AA$20:AI$20, "CLO1", OUTPUT!AA115:AI115) / OUTPUT!AN$6),
"")))))),"")</f>
        <v/>
      </c>
      <c r="P113" s="286" t="str">
        <f aca="false">IF(B113&lt;&gt;"",IF(O113="","",IF(O113&lt;0.5,1,IF(AND(O113&gt;=0.5,O113&lt;P$10),2,IF(O113&gt;=P$10,3)))),"")</f>
        <v/>
      </c>
      <c r="Q113" s="287" t="str">
        <f aca="false">IF(B113 &lt;&gt; "",IFERROR(IF(AVERAGE(M113,O113)&gt;=P$10,"Y","N"),""),"")</f>
        <v/>
      </c>
      <c r="R113" s="194" t="str">
        <f aca="false">IF(B113 &lt;&gt; "", IFERROR(IF(C$16 = "PRELIM", SUMIF('Database (LECTURE-RES-PRAC)'!D$14:AG$14, "CLO2", 'Database (LECTURE-RES-PRAC)'!D110:AG110) / 'Grade computation'!F$5, IF(C$16 = "MIDTERM", SUMIF('Database (LECTURE-RES-PRAC)'!AJ$14:BM$14, "CLO2", 'Database (LECTURE-RES-PRAC)'!AJ110:BM110) / 'Grade computation'!G$5, IF(C$16 = "FINAL", SUMIF('Database (LECTURE-RES-PRAC)'!BP$14:CS$14, "CLO2", 'Database (LECTURE-RES-PRAC)'!BP110:CS110) / 'Grade computation'!H$5,""))),""),"")</f>
        <v/>
      </c>
      <c r="S113" s="286" t="str">
        <f aca="false">IF(B113&lt;&gt;"",IF(R113="","",IF(R113&lt;0.5,1,IF(AND(R113&gt;=0.5,R113&lt;P$10),2,IF(R113&gt;=P$10,3)))),"")</f>
        <v/>
      </c>
      <c r="T113" s="194" t="str">
        <f aca="false">IF(B113 &lt;&gt; "",IF(AND('PRINTABLE (per grading)'!H$16="EXAM", 'PRINTABLE (per grading)'!B$13="Prelim"), IF(ISERROR(SUMIF('Exam (LECTURE ONLY)'!D$20:M$20, "CLO2", 'Exam (LECTURE ONLY)'!D115:M115) / 'Exam (LECTURE ONLY)'!AL$7), "", SUMIF('Exam (LECTURE ONLY)'!D$20:M$20, "CLO2", 'Exam (LECTURE ONLY)'!D115:M115) /'Exam (LECTURE ONLY)'!AL$7),
IF(AND('PRINTABLE (per grading)'!H$16="EXAM", 'PRINTABLE (per grading)'!B$13="Midterm"), IF(ISERROR(SUMIF('Exam (LECTURE ONLY)'!O$20:X$20, "CLO2", 'Exam (LECTURE ONLY)'!O115:X115) / 'Exam (LECTURE ONLY)'!AM$7), "", SUMIF('Exam (LECTURE ONLY)'!O$20:X$20, "CLO2", 'Exam (LECTURE ONLY)'!O115:X115) / 'Exam (LECTURE ONLY)'!AM$7),
IF(AND('PRINTABLE (per grading)'!H$16="EXAM", 'PRINTABLE (per grading)'!B$13="Final"), IF(ISERROR(SUMIF('Exam (LECTURE ONLY)'!Z$20:AI$20, "CLO2", 'Exam (LECTURE ONLY)'!Z115:AI115) / 'Exam (LECTURE ONLY)'!AN$7), "", SUMIF('Exam (LECTURE ONLY)'!Z$20:AI$20, "CLO2", 'Exam (LECTURE ONLY)'!Z115:AI115) / 'Exam (LECTURE ONLY)'!AN$7),
IF(AND('PRINTABLE (per grading)'!H$16="OUTPUT", 'PRINTABLE (per grading)'!B$13="Prelim"), IF(ISERROR(SUMIF(OUTPUT!C$20:M$20, "CLO2", OUTPUT!C115:M115) / OUTPUT!AL$7), "", SUMIF(OUTPUT!C$20:M$20, "CLO2", OUTPUT!C115:M115) / OUTPUT!AL$7),
IF(AND('PRINTABLE (per grading)'!H$16="OUTPUT", 'PRINTABLE (per grading)'!B$13="Midterm"), IF(ISERROR(SUMIF(OUTPUT!O$20:Y$20, "CLO2", OUTPUT!O115:Y115) / OUTPUT!AM$7), "", SUMIF(OUTPUT!O$20:Y$20, "CLO2", OUTPUT!O115:Y115) / OUTPUT!AM$7),
IF(AND('PRINTABLE (per grading)'!H$16="OUTPUT", 'PRINTABLE (per grading)'!B$13="Final"), IF(ISERROR(SUMIF(OUTPUT!AA$20:AI$20, "CLO2", OUTPUT!AA115:AI115) / OUTPUT!AN$7), "", SUMIF(OUTPUT!AA$20:AI$20, "CLO2", OUTPUT!AA115:AI115) / OUTPUT!AN$7),
"")))))),"")</f>
        <v/>
      </c>
      <c r="U113" s="286" t="str">
        <f aca="false">IF(B113&lt;&gt;"",IF(T113="","",IF(T113&lt;0.5,1,IF(AND(T113&gt;=0.5,T113&lt;P$10),2,IF(T113&gt;=P$10,3)))),"")</f>
        <v/>
      </c>
      <c r="V113" s="287" t="str">
        <f aca="false">IF(B113 &lt;&gt; "",IFERROR(IF(AVERAGE(R113,T113)&gt;=P$10,"Y","N"),""),"")</f>
        <v/>
      </c>
      <c r="W113" s="194" t="str">
        <f aca="false">IF(B113 &lt;&gt; "", IFERROR(IF(C$16 = "PRELIM", SUMIF('Database (LECTURE-RES-PRAC)'!D$14:AG$14, "CLO3", 'Database (LECTURE-RES-PRAC)'!D110:AG110) / 'Grade computation'!F$6, IF(C$16 = "MIDTERM", SUMIF('Database (LECTURE-RES-PRAC)'!AJ$14:BM$14, "CLO3", 'Database (LECTURE-RES-PRAC)'!AJ110:BM110) / 'Grade computation'!G$6, IF(C$16 = "FINAL", SUMIF('Database (LECTURE-RES-PRAC)'!BP$14:CS$14, "CLO3", 'Database (LECTURE-RES-PRAC)'!BP110:CS110) / 'Grade computation'!H$6,""))),""),"")</f>
        <v/>
      </c>
      <c r="X113" s="286" t="str">
        <f aca="false">IF(B113&lt;&gt;"",IF(W113="","",IF(W113&lt;0.5,1,IF(AND(W113&gt;=0.5,W113&lt;P$10),2,IF(W113&gt;=P$10,3)))),"")</f>
        <v/>
      </c>
      <c r="Y113" s="194" t="str">
        <f aca="false">IF(B113 &lt;&gt; "",IF(AND('PRINTABLE (per grading)'!H$16="EXAM", 'PRINTABLE (per grading)'!B$13="Prelim"), IF(ISERROR(SUMIF('Exam (LECTURE ONLY)'!D$20:M$20, "CLO3", 'Exam (LECTURE ONLY)'!D115:M115) / 'Exam (LECTURE ONLY)'!AL$8), "", SUMIF('Exam (LECTURE ONLY)'!D$20:M$20, "CLO3", 'Exam (LECTURE ONLY)'!D115:M115) /'Exam (LECTURE ONLY)'!AL$8),
IF(AND('PRINTABLE (per grading)'!H$16="EXAM", 'PRINTABLE (per grading)'!B$13="Midterm"), IF(ISERROR(SUMIF('Exam (LECTURE ONLY)'!O$20:X$20, "CLO3", 'Exam (LECTURE ONLY)'!O115:X115) / 'Exam (LECTURE ONLY)'!AM$8), "", SUMIF('Exam (LECTURE ONLY)'!O$20:X$20, "CLO3", 'Exam (LECTURE ONLY)'!O115:X115) / 'Exam (LECTURE ONLY)'!AM$8),
IF(AND('PRINTABLE (per grading)'!H$16="EXAM", 'PRINTABLE (per grading)'!B$13="Final"), IF(ISERROR(SUMIF('Exam (LECTURE ONLY)'!Z$20:AI$20, "CLO3", 'Exam (LECTURE ONLY)'!Z115:AI115) / 'Exam (LECTURE ONLY)'!AN$8), "", SUMIF('Exam (LECTURE ONLY)'!Z$20:AI$20, "CLO3", 'Exam (LECTURE ONLY)'!Z115:AI115) / 'Exam (LECTURE ONLY)'!AN$8),
IF(AND('PRINTABLE (per grading)'!H$16="OUTPUT", 'PRINTABLE (per grading)'!B$13="Prelim"), IF(ISERROR(SUMIF(OUTPUT!C$20:M$20, "CLO3", OUTPUT!C115:M115) / OUTPUT!AL$8), "", SUMIF(OUTPUT!C$20:M$20, "CLO3", OUTPUT!C115:M115) / OUTPUT!AL$8),
IF(AND('PRINTABLE (per grading)'!H$16="OUTPUT", 'PRINTABLE (per grading)'!B$13="Midterm"), IF(ISERROR(SUMIF(OUTPUT!O$20:Y$20, "CLO3", OUTPUT!O115:Y115) / OUTPUT!AM$8), "", SUMIF(OUTPUT!O$20:Y$20, "CLO3", OUTPUT!O115:Y115) / OUTPUT!AM$8),
IF(AND('PRINTABLE (per grading)'!H$16="OUTPUT", 'PRINTABLE (per grading)'!B$13="Final"), IF(ISERROR(SUMIF(OUTPUT!AA$20:AI$20, "CLO3", OUTPUT!AA115:AI115) / OUTPUT!AN$8), "", SUMIF(OUTPUT!AA$20:AI$20, "CLO3", OUTPUT!AA115:AI115) / OUTPUT!AN$8),
"" )))))),"")</f>
        <v/>
      </c>
      <c r="Z113" s="286" t="str">
        <f aca="false">IF(B113&lt;&gt;"",IF(Y113="","",IF(Y113&lt;0.5,1,IF(AND(Y113&gt;=0.5,Y113&lt;P$10),2,IF(Y113&gt;=P$10,3)))),"")</f>
        <v/>
      </c>
      <c r="AA113" s="287" t="str">
        <f aca="false">IF(B113 &lt;&gt; "",IFERROR(IF(AVERAGE(W113,Y113)&gt;=P$10,"Y","N"),""),"")</f>
        <v/>
      </c>
      <c r="AB113" s="194" t="str">
        <f aca="false">IF(B113 &lt;&gt; "", IFERROR(IF(C$16 = "PRELIM", SUMIF('Database (LECTURE-RES-PRAC)'!D$14:AG$14, "CLO4", 'Database (LECTURE-RES-PRAC)'!D110:AG110) / 'Grade computation'!F$7, IF(C$16 = "MIDTERM", SUMIF('Database (LECTURE-RES-PRAC)'!AJ$14:BM$14, "CLO4", 'Database (LECTURE-RES-PRAC)'!AJ110:BM110) / 'Grade computation'!G$7, IF(C$16 = "FINAL", SUMIF('Database (LECTURE-RES-PRAC)'!BP$14:CS$14, "CLO4", 'Database (LECTURE-RES-PRAC)'!BP110:CS110) / 'Grade computation'!H$7,""))),""),"")</f>
        <v/>
      </c>
      <c r="AC113" s="286" t="str">
        <f aca="false">IF(B113&lt;&gt;"",IF(AB113="","",IF(AB113&lt;0.5,1,IF(AND(AB113&gt;=0.5,AB113&lt;P$10),2,IF(AB113&gt;=P$10,3)))),"")</f>
        <v/>
      </c>
      <c r="AD113" s="194" t="str">
        <f aca="false">IF(B113 &lt;&gt; "",IF(AND('PRINTABLE (per grading)'!H$16="EXAM", 'PRINTABLE (per grading)'!B$13="Prelim"), IF(ISERROR(SUMIF('Exam (LECTURE ONLY)'!D$20:M$20, "CLO4", 'Exam (LECTURE ONLY)'!D115:M115) / 'Exam (LECTURE ONLY)'!AL$9), "", SUMIF('Exam (LECTURE ONLY)'!D$20:M$20, "CLO4", 'Exam (LECTURE ONLY)'!D115:M115) /'Exam (LECTURE ONLY)'!AL$9),
IF(AND('PRINTABLE (per grading)'!H$16="EXAM", 'PRINTABLE (per grading)'!B$13="Midterm"), IF(ISERROR(SUMIF('Exam (LECTURE ONLY)'!O$20:X$20, "CLO4", 'Exam (LECTURE ONLY)'!O115:X115) / 'Exam (LECTURE ONLY)'!AM$9), "", SUMIF('Exam (LECTURE ONLY)'!O$20:X$20, "CLO4", 'Exam (LECTURE ONLY)'!O115:X115) / 'Exam (LECTURE ONLY)'!AM$9),
IF(AND('PRINTABLE (per grading)'!H$16="EXAM", 'PRINTABLE (per grading)'!B$13="Final"), IF(ISERROR(SUMIF('Exam (LECTURE ONLY)'!Z$20:AI$20, "CLO4", 'Exam (LECTURE ONLY)'!Z115:AI115) / 'Exam (LECTURE ONLY)'!AN$9), "", SUMIF('Exam (LECTURE ONLY)'!Z$20:AI$20, "CLO4", 'Exam (LECTURE ONLY)'!Z115:AI115) / 'Exam (LECTURE ONLY)'!AN$9),
IF(AND('PRINTABLE (per grading)'!H$16="OUTPUT", 'PRINTABLE (per grading)'!B$13="Prelim"), IF(ISERROR(SUMIF(OUTPUT!C$20:M$20, "CLO4", OUTPUT!C115:M115) / OUTPUT!AL$9), "", SUMIF(OUTPUT!C$20:M$20, "CLO4", OUTPUT!C115:M115) / OUTPUT!AL$9),
IF(AND('PRINTABLE (per grading)'!H$16="OUTPUT", 'PRINTABLE (per grading)'!B$13="Midterm"), IF(ISERROR(SUMIF(OUTPUT!O$20:Y$20, "CLO4", OUTPUT!O115:Y115) / OUTPUT!AM$9), "", SUMIF(OUTPUT!O$20:Y$20, "CLO4", OUTPUT!O115:Y115) / OUTPUT!AM$9),
IF(AND('PRINTABLE (per grading)'!H$16="OUTPUT", 'PRINTABLE (per grading)'!B$13="Final"), IF(ISERROR(SUMIF(OUTPUT!AA$20:AI$20, "CLO4", OUTPUT!AA115:AI115) / OUTPUT!AN$9), "", SUMIF(OUTPUT!AA$20:AI$20, "CLO4", OUTPUT!AA115:AI115) / OUTPUT!AN$9),
"")))))),"")</f>
        <v/>
      </c>
      <c r="AE113" s="286" t="str">
        <f aca="false">IF(B113&lt;&gt;"",IF(AD113="","",IF(AD113&lt;0.5,1,IF(AND(AD113&gt;=0.5,AD113&lt;P$10),2,IF(AD113&gt;=P$10,3)))),"")</f>
        <v/>
      </c>
      <c r="AF113" s="287" t="str">
        <f aca="false">IF(B113 &lt;&gt; "",IFERROR(IF(AVERAGE(AB113,AD113)&gt;=P$10,"Y","N"),""),"")</f>
        <v/>
      </c>
      <c r="AG113" s="194" t="str">
        <f aca="false">IF(B113 &lt;&gt; "", IFERROR(IF(C$16 = "PRELIM", SUMIF('Database (LECTURE-RES-PRAC)'!D$14:AG$14, "CLO5", 'Database (LECTURE-RES-PRAC)'!D110:AG110) / 'Grade computation'!F$8, IF(C$16 = "MIDTERM", SUMIF('Database (LECTURE-RES-PRAC)'!AJ$14:BM$14, "CLO5", 'Database (LECTURE-RES-PRAC)'!AJ110:BM110) / 'Grade computation'!G$8, IF(C$16 = "FINAL", SUMIF('Database (LECTURE-RES-PRAC)'!BP$14:CS$14, "CLO5", 'Database (LECTURE-RES-PRAC)'!BP110:CS110) / 'Grade computation'!H$8,""))),""),"")</f>
        <v/>
      </c>
      <c r="AH113" s="286" t="str">
        <f aca="false">IF(B113&lt;&gt;"",IF(AG113="","",IF(AG113&lt;0.5,1,IF(AND(AG113&gt;=0.5,AG113&lt;P$10),2,IF(AG113&gt;=P$10,3)))),"")</f>
        <v/>
      </c>
      <c r="AI113" s="194" t="str">
        <f aca="false">IF(B113 &lt;&gt; "",IF(AND('PRINTABLE (per grading)'!H$16="EXAM", 'PRINTABLE (per grading)'!B$13="Prelim"), IF(ISERROR(SUMIF('Exam (LECTURE ONLY)'!D$20:M$20, "CLO5", 'Exam (LECTURE ONLY)'!D115:M115) / 'Exam (LECTURE ONLY)'!AL$10), "", SUMIF('Exam (LECTURE ONLY)'!D$20:M$20, "CLO5", 'Exam (LECTURE ONLY)'!D115:M115) /'Exam (LECTURE ONLY)'!AL$10),
IF(AND('PRINTABLE (per grading)'!H$16="EXAM", 'PRINTABLE (per grading)'!B$13="Midterm"), IF(ISERROR(SUMIF('Exam (LECTURE ONLY)'!O$20:X$20, "CLO5", 'Exam (LECTURE ONLY)'!O115:X115) / 'Exam (LECTURE ONLY)'!AM$10), "", SUMIF('Exam (LECTURE ONLY)'!O$20:X$20, "CLO5", 'Exam (LECTURE ONLY)'!O115:X115) / 'Exam (LECTURE ONLY)'!AM$10),
IF(AND('PRINTABLE (per grading)'!H$16="EXAM", 'PRINTABLE (per grading)'!B$13="Final"), IF(ISERROR(SUMIF('Exam (LECTURE ONLY)'!Z$20:AI$20, "CLO5", 'Exam (LECTURE ONLY)'!Z115:AI115) / 'Exam (LECTURE ONLY)'!AN$10), "", SUMIF('Exam (LECTURE ONLY)'!Z$20:AI$20, "CLO5", 'Exam (LECTURE ONLY)'!Z115:AI115) / 'Exam (LECTURE ONLY)'!AN$10),
IF(AND('PRINTABLE (per grading)'!H$16="OUTPUT", 'PRINTABLE (per grading)'!B$13="Prelim"), IF(ISERROR(SUMIF(OUTPUT!C$20:M$20, "CLO5", OUTPUT!C115:M115) / OUTPUT!AL$10), "", SUMIF(OUTPUT!C$20:M$20, "CLO5", OUTPUT!C115:M115) / OUTPUT!AL$10),
IF(AND('PRINTABLE (per grading)'!H$16="OUTPUT", 'PRINTABLE (per grading)'!B$13="Midterm"), IF(ISERROR(SUMIF(OUTPUT!O$20:Y$20, "CLO5", OUTPUT!O115:Y115) / OUTPUT!AM$10), "", SUMIF(OUTPUT!O$20:Y$20, "CLO5", OUTPUT!O115:Y115) / OUTPUT!AM$10),
IF(AND('PRINTABLE (per grading)'!H$16="OUTPUT", 'PRINTABLE (per grading)'!B$13="Final"), IF(ISERROR(SUMIF(OUTPUT!AA$20:AI$20, "CLO5", OUTPUT!AA115:AI115) / OUTPUT!AN$10), "", SUMIF(OUTPUT!AA$20:AI$20, "CLO5", OUTPUT!AA115:AI115) / OUTPUT!AN$10),
"")))))),"")</f>
        <v/>
      </c>
      <c r="AJ113" s="286" t="str">
        <f aca="false">IF(B113&lt;&gt;"",IF(AI113="","",IF(AI113&lt;0.5,1,IF(AND(AI113&gt;=0.5,AI113&lt;P$10),2,IF(AI113&gt;=P$10,3)))),"")</f>
        <v/>
      </c>
      <c r="AK113" s="287" t="str">
        <f aca="false">IF(B113 &lt;&gt; "",IFERROR(IF(AVERAGE(AG113,AI113)&gt;=P$10,"Y","N"),""),"")</f>
        <v/>
      </c>
      <c r="AL113" s="194" t="str">
        <f aca="false">IF(B113 &lt;&gt; "", IFERROR(IF(C$16 = "PRELIM", SUMIF('Database (LECTURE-RES-PRAC)'!D$14:AG$14, "CLO6", 'Database (LECTURE-RES-PRAC)'!D110:AG110) / 'Grade computation'!F$9, IF(C$16 = "MIDTERM", SUMIF('Database (LECTURE-RES-PRAC)'!AJ$14:BM$14, "CLO6", 'Database (LECTURE-RES-PRAC)'!AJ110:BM110) / 'Grade computation'!G$9, IF(C$16 = "FINAL", SUMIF('Database (LECTURE-RES-PRAC)'!BP$14:CS$14, "CLO6", 'Database (LECTURE-RES-PRAC)'!BP110:CS110) / 'Grade computation'!H$9,""))),""),"")</f>
        <v/>
      </c>
      <c r="AM113" s="286" t="str">
        <f aca="false">IF(B113&lt;&gt;"",IF(AL113="","",IF(AL113&lt;0.5,1,IF(AND(AL113&gt;=0.5,AL113&lt;P$10),2,IF(AL113&gt;=P$10,3)))),"")</f>
        <v/>
      </c>
      <c r="AN113" s="194" t="str">
        <f aca="false">IF(B113 &lt;&gt; "",IF(AND('PRINTABLE (per grading)'!H$16="EXAM", 'PRINTABLE (per grading)'!B$13="Prelim"), IF(ISERROR(SUMIF('Exam (LECTURE ONLY)'!D$20:M$20, "CLO6", 'Exam (LECTURE ONLY)'!D115:M115) / 'Exam (LECTURE ONLY)'!AL$11), "", SUMIF('Exam (LECTURE ONLY)'!D$20:M$20, "CLO6", 'Exam (LECTURE ONLY)'!D115:M115) /'Exam (LECTURE ONLY)'!AL$11),
IF(AND('PRINTABLE (per grading)'!H$16="EXAM", 'PRINTABLE (per grading)'!B$13="Midterm"), IF(ISERROR(SUMIF('Exam (LECTURE ONLY)'!O$20:X$20, "CLO6", 'Exam (LECTURE ONLY)'!O115:X115) / 'Exam (LECTURE ONLY)'!AM$11), "", SUMIF('Exam (LECTURE ONLY)'!O$20:X$20, "CLO6", 'Exam (LECTURE ONLY)'!O115:X115) / 'Exam (LECTURE ONLY)'!AM$11),
IF(AND('PRINTABLE (per grading)'!H$16="EXAM", 'PRINTABLE (per grading)'!B$13="Final"), IF(ISERROR(SUMIF('Exam (LECTURE ONLY)'!Z$20:AI$20, "CLO6", 'Exam (LECTURE ONLY)'!Z115:AI115) / 'Exam (LECTURE ONLY)'!AN$11), "", SUMIF('Exam (LECTURE ONLY)'!Z$20:AI$20, "CLO6", 'Exam (LECTURE ONLY)'!Z115:AI115) / 'Exam (LECTURE ONLY)'!AN$11),
IF(AND('PRINTABLE (per grading)'!H$16="OUTPUT", 'PRINTABLE (per grading)'!B$13="Prelim"), IF(ISERROR(SUMIF(OUTPUT!C$20:M$20, "CLO6", OUTPUT!C115:M115) / OUTPUT!AL$11), "", SUMIF(OUTPUT!C$20:M$20, "CLO6", OUTPUT!C115:M115) / OUTPUT!AL$11),
IF(AND('PRINTABLE (per grading)'!H$16="OUTPUT", 'PRINTABLE (per grading)'!B$13="Midterm"), IF(ISERROR(SUMIF(OUTPUT!O$20:Y$20, "CLO6", OUTPUT!O115:Y115) / OUTPUT!AM$11), "", SUMIF(OUTPUT!O$20:Y$20, "CLO6", OUTPUT!O115:Y115) / OUTPUT!AM$11),
IF(AND('PRINTABLE (per grading)'!H$16="OUTPUT", 'PRINTABLE (per grading)'!B$13="Final"), IF(ISERROR(SUMIF(OUTPUT!AA$20:AI$20, "CLO6", OUTPUT!AA115:AI115) / OUTPUT!AN$11), "", SUMIF(OUTPUT!AA$20:AI$20, "CLO6", OUTPUT!AA115:AI115) / OUTPUT!AN$11),
"")))))),"")</f>
        <v/>
      </c>
      <c r="AO113" s="286" t="str">
        <f aca="false">IF(B113&lt;&gt;"",IF(AN113="","",IF(AN113&lt;0.5,1,IF(AND(AN113&gt;=0.5,AN113&lt;P$10),2,IF(AN113&gt;=P$10,3)))),"")</f>
        <v/>
      </c>
      <c r="AP113" s="287" t="str">
        <f aca="false">IF(B113 &lt;&gt; "",IFERROR(IF(AVERAGE(AL113,AN113)&gt;=P$10,"Y","N"),""),"")</f>
        <v/>
      </c>
      <c r="AQ113" s="194" t="str">
        <f aca="false">IF(B113 &lt;&gt; "", IFERROR(IF(C$16 = "PRELIM", SUMIF('Database (LECTURE-RES-PRAC)'!D$14:AG$14, "CLO7", 'Database (LECTURE-RES-PRAC)'!D110:AG110) / 'Grade computation'!F$10, IF(C$16 = "MIDTERM", SUMIF('Database (LECTURE-RES-PRAC)'!AJ$14:BM$14, "CLO7", 'Database (LECTURE-RES-PRAC)'!AJ110:BM110) / 'Grade computation'!G$10, IF(C$16 = "FINAL", SUMIF('Database (LECTURE-RES-PRAC)'!BP$14:CS$14, "CLO7", 'Database (LECTURE-RES-PRAC)'!BP110:CS110) / 'Grade computation'!H$10,""))),""),"")</f>
        <v/>
      </c>
      <c r="AR113" s="286" t="str">
        <f aca="false">IF(B113&lt;&gt;"",IF(AQ113="","",IF(AQ113&lt;0.5,1,IF(AND(AQ113&gt;=0.5,AQ113&lt;P$10),2,IF(AQ113&gt;=P$10,3)))),"")</f>
        <v/>
      </c>
      <c r="AS113" s="194" t="str">
        <f aca="false">IF(B113 &lt;&gt; "",IF(AND('PRINTABLE (per grading)'!H$16="EXAM", 'PRINTABLE (per grading)'!B$13="Prelim"), IF(ISERROR(SUMIF('Exam (LECTURE ONLY)'!D$20:M$20, "CLO7", 'Exam (LECTURE ONLY)'!D115:M115) / 'Exam (LECTURE ONLY)'!AL$12), "", SUMIF('Exam (LECTURE ONLY)'!D$20:M$20, "CLO7", 'Exam (LECTURE ONLY)'!D115:M115) /'Exam (LECTURE ONLY)'!AL$12),
IF(AND('PRINTABLE (per grading)'!H$16="EXAM", 'PRINTABLE (per grading)'!B$13="Midterm"), IF(ISERROR(SUMIF('Exam (LECTURE ONLY)'!O$20:X$20, "CLO7", 'Exam (LECTURE ONLY)'!O115:X115) / 'Exam (LECTURE ONLY)'!AM$12), "", SUMIF('Exam (LECTURE ONLY)'!O$20:X$20, "CLO7", 'Exam (LECTURE ONLY)'!O115:X115) / 'Exam (LECTURE ONLY)'!AM$12),
IF(AND('PRINTABLE (per grading)'!H$16="EXAM", 'PRINTABLE (per grading)'!B$13="Final"), IF(ISERROR(SUMIF('Exam (LECTURE ONLY)'!Z$20:AI$20, "CLO7", 'Exam (LECTURE ONLY)'!Z115:AI115) / 'Exam (LECTURE ONLY)'!AN$12), "", SUMIF('Exam (LECTURE ONLY)'!Z$20:AI$20, "CLO7", 'Exam (LECTURE ONLY)'!Z115:AI115) / 'Exam (LECTURE ONLY)'!AN$12),
IF(AND('PRINTABLE (per grading)'!H$16="OUTPUT", 'PRINTABLE (per grading)'!B$13="Prelim"), IF(ISERROR(SUMIF(OUTPUT!C$20:M$20, "CLO7", OUTPUT!C115:M115) / OUTPUT!AL$12), "", SUMIF(OUTPUT!C$20:M$20, "CLO7", OUTPUT!C115:M115) / OUTPUT!AL$12),
IF(AND('PRINTABLE (per grading)'!H$16="OUTPUT", 'PRINTABLE (per grading)'!B$13="Midterm"), IF(ISERROR(SUMIF(OUTPUT!O$20:Y$20, "CLO7", OUTPUT!O115:Y115) / OUTPUT!AM$12), "", SUMIF(OUTPUT!O$20:Y$20, "CLO7", OUTPUT!O115:Y115) / OUTPUT!AM$12),
IF(AND('PRINTABLE (per grading)'!H$16="OUTPUT", 'PRINTABLE (per grading)'!B$13="Final"), IF(ISERROR(SUMIF(OUTPUT!AA$20:AI$20, "CLO7", OUTPUT!AA115:AI115) / OUTPUT!AN$12), "", SUMIF(OUTPUT!AA$20:AI$20, "CLO7", OUTPUT!AA115:AI115) / OUTPUT!AN$12),
"")))))),"")</f>
        <v/>
      </c>
      <c r="AT113" s="286" t="str">
        <f aca="false">IF(B113&lt;&gt;"",IF(AS113="","",IF(AS113&lt;0.5,1,IF(AND(AS113&gt;=0.5,AS113&lt;P$10),2,IF(AS113&gt;=P$10,3)))),"")</f>
        <v/>
      </c>
      <c r="AU113" s="287" t="str">
        <f aca="false">IF(B113 &lt;&gt; "",IFERROR(IF(AVERAGE(AQ113,AS113)&gt;=P$10,"Y","N"),""),"")</f>
        <v/>
      </c>
      <c r="AV113" s="194" t="str">
        <f aca="false">IF(B113 &lt;&gt; "", IFERROR(IF(C$16 = "PRELIM", SUMIF('Database (LECTURE-RES-PRAC)'!D$14:AG$14, "CLO8", 'Database (LECTURE-RES-PRAC)'!D110:AG110) / 'Grade computation'!F$11, IF(C$16 = "MIDTERM", SUMIF('Database (LECTURE-RES-PRAC)'!AJ$14:BM$14, "CLO8", 'Database (LECTURE-RES-PRAC)'!AJ110:BM110) / 'Grade computation'!G$11, IF(C$16 = "FINAL", SUMIF('Database (LECTURE-RES-PRAC)'!BP$14:CS$14, "CLO8", 'Database (LECTURE-RES-PRAC)'!BP110:CS110) / 'Grade computation'!H$11,""))),""),"")</f>
        <v/>
      </c>
      <c r="AW113" s="286" t="str">
        <f aca="false">IF(B113&lt;&gt;"",IF(AV113="","",IF(AV113&lt;0.5,1,IF(AND(AV113&gt;=0.5,AV113&lt;P$10),2,IF(AV113&gt;=P$10,3)))),"")</f>
        <v/>
      </c>
      <c r="AX113" s="194" t="str">
        <f aca="false">IF(B113 &lt;&gt; "",IF(AND('PRINTABLE (per grading)'!H$16="EXAM", 'PRINTABLE (per grading)'!B$13="Prelim"), IF(ISERROR(SUMIF('Exam (LECTURE ONLY)'!D$20:M$20, "CLO8", 'Exam (LECTURE ONLY)'!D115:M115) / 'Exam (LECTURE ONLY)'!AL$13), "", SUMIF('Exam (LECTURE ONLY)'!D$20:M$20, "CLO8", 'Exam (LECTURE ONLY)'!D115:M115) /'Exam (LECTURE ONLY)'!AL$13),
IF(AND('PRINTABLE (per grading)'!H$16="EXAM", 'PRINTABLE (per grading)'!B$13="Midterm"), IF(ISERROR(SUMIF('Exam (LECTURE ONLY)'!O$20:X$20, "CLO8", 'Exam (LECTURE ONLY)'!O115:X115) / 'Exam (LECTURE ONLY)'!AM$13), "", SUMIF('Exam (LECTURE ONLY)'!O$20:X$20, "CLO8", 'Exam (LECTURE ONLY)'!O115:X115) / 'Exam (LECTURE ONLY)'!AM$13),
IF(AND('PRINTABLE (per grading)'!H$16="EXAM", 'PRINTABLE (per grading)'!B$13="Final"), IF(ISERROR(SUMIF('Exam (LECTURE ONLY)'!Z$20:AI$20, "CLO8", 'Exam (LECTURE ONLY)'!Z115:AI115) / 'Exam (LECTURE ONLY)'!AN$13), "", SUMIF('Exam (LECTURE ONLY)'!Z$20:AI$20, "CLO8", 'Exam (LECTURE ONLY)'!Z115:AI115) / 'Exam (LECTURE ONLY)'!AN$13),
IF(AND('PRINTABLE (per grading)'!H$16="OUTPUT", 'PRINTABLE (per grading)'!B$13="Prelim"), IF(ISERROR(SUMIF(OUTPUT!C$20:M$20, "CLO8", OUTPUT!C115:M115) / OUTPUT!AL$13), "", SUMIF(OUTPUT!C$20:M$20, "CLO8", OUTPUT!C115:M115) / OUTPUT!AL$13),
IF(AND('PRINTABLE (per grading)'!H$16="OUTPUT", 'PRINTABLE (per grading)'!B$13="Midterm"), IF(ISERROR(SUMIF(OUTPUT!O$20:Y$20, "CLO8", OUTPUT!O115:Y115) / OUTPUT!AM$13), "", SUMIF(OUTPUT!O$20:Y$20, "CLO8", OUTPUT!O115:Y115) / OUTPUT!AM$13),
IF(AND('PRINTABLE (per grading)'!H$16="OUTPUT", 'PRINTABLE (per grading)'!B$13="Final"), IF(ISERROR(SUMIF(OUTPUT!AA$20:AI$20, "CLO8", OUTPUT!AA115:AI115) / OUTPUT!AN$13), "", SUMIF(OUTPUT!AA$20:AI$20, "CLO8", OUTPUT!AA115:AI115) / OUTPUT!AN$13),
"")))))),"")</f>
        <v/>
      </c>
      <c r="AY113" s="286" t="str">
        <f aca="false">IF(B113&lt;&gt;"",IF(AX113="","",IF(AX113&lt;0.5,1,IF(AND(AX113&gt;=0.5,AX113&lt;P$10),2,IF(AX113&gt;=P$10,3)))),"")</f>
        <v/>
      </c>
      <c r="AZ113" s="287" t="str">
        <f aca="false">IF(B113 &lt;&gt; "",IFERROR(IF(AVERAGE(AV113,AX113)&gt;=P$10,"Y","N"),""),"")</f>
        <v/>
      </c>
      <c r="BA113" s="194" t="str">
        <f aca="false">IF(B113 &lt;&gt; "", IFERROR(IF(C$16 = "PRELIM", SUMIF('Database (LECTURE-RES-PRAC)'!D$14:AG$14, "CLO9", 'Database (LECTURE-RES-PRAC)'!D110:AG110) / 'Grade computation'!F$12, IF(C$16 = "MIDTERM", SUMIF('Database (LECTURE-RES-PRAC)'!AJ$14:BM$14, "CLO9", 'Database (LECTURE-RES-PRAC)'!AJ110:BM110) / 'Grade computation'!G$12, IF(C$16 = "FINAL", SUMIF('Database (LECTURE-RES-PRAC)'!BP$14:CS$14, "CLO9", 'Database (LECTURE-RES-PRAC)'!BP110:CS110) / 'Grade computation'!H$12,""))),""),"")</f>
        <v/>
      </c>
      <c r="BB113" s="286" t="str">
        <f aca="false">IF(B113&lt;&gt;"",IF(BA113="","",IF(BA113&lt;0.5,1,IF(AND(BA113&gt;=0.5,BA113&lt;P$10),2,IF(BA113&gt;=P$10,3)))),"")</f>
        <v/>
      </c>
      <c r="BC113" s="194" t="str">
        <f aca="false">IF(B113 &lt;&gt; "",IF(AND('PRINTABLE (per grading)'!H$16="EXAM", 'PRINTABLE (per grading)'!B$13="Prelim"), IF(ISERROR(SUMIF('Exam (LECTURE ONLY)'!D$20:M$20, "CLO9", 'Exam (LECTURE ONLY)'!D115:M115) / 'Exam (LECTURE ONLY)'!AL$14), "", SUMIF('Exam (LECTURE ONLY)'!D$20:M$20, "CLO9", 'Exam (LECTURE ONLY)'!D115:M115) /'Exam (LECTURE ONLY)'!AL$14),
IF(AND('PRINTABLE (per grading)'!H$16="EXAM", 'PRINTABLE (per grading)'!B$13="Midterm"), IF(ISERROR(SUMIF('Exam (LECTURE ONLY)'!O$20:X$20, "CLO9", 'Exam (LECTURE ONLY)'!O115:X115) / 'Exam (LECTURE ONLY)'!AM$14), "", SUMIF('Exam (LECTURE ONLY)'!O$20:X$20, "CLO9", 'Exam (LECTURE ONLY)'!O115:X115) / 'Exam (LECTURE ONLY)'!AM$14),
IF(AND('PRINTABLE (per grading)'!H$16="EXAM", 'PRINTABLE (per grading)'!B$13="Final"), IF(ISERROR(SUMIF('Exam (LECTURE ONLY)'!Z$20:AI$20, "CLO9", 'Exam (LECTURE ONLY)'!Z115:AI115) / 'Exam (LECTURE ONLY)'!AN$14), "", SUMIF('Exam (LECTURE ONLY)'!Z$20:AI$20, "CLO9", 'Exam (LECTURE ONLY)'!Z115:AI115) / 'Exam (LECTURE ONLY)'!AN$14),
IF(AND('PRINTABLE (per grading)'!H$16="OUTPUT", 'PRINTABLE (per grading)'!B$13="Prelim"), IF(ISERROR(SUMIF(OUTPUT!C$20:M$20, "CLO9", OUTPUT!C115:M115) / OUTPUT!AL$14), "", SUMIF(OUTPUT!C$20:M$20, "CLO9", OUTPUT!C115:M115) / OUTPUT!AL$14),
IF(AND('PRINTABLE (per grading)'!H$16="OUTPUT", 'PRINTABLE (per grading)'!B$13="Midterm"), IF(ISERROR(SUMIF(OUTPUT!O$20:Y$20, "CLO9", OUTPUT!O115:Y115) / OUTPUT!AM$14), "", SUMIF(OUTPUT!O$20:Y$20, "CLO9", OUTPUT!O115:Y115) / OUTPUT!AM$14),
IF(AND('PRINTABLE (per grading)'!H$16="OUTPUT", 'PRINTABLE (per grading)'!B$13="Final"), IF(ISERROR(SUMIF(OUTPUT!AA$20:AI$20, "CLO9", OUTPUT!AA115:AI115) / OUTPUT!AN$14), "", SUMIF(OUTPUT!AA$20:AI$20, "CLO9", OUTPUT!AA115:AI115) / OUTPUT!AN$14),
"")))))),"")</f>
        <v/>
      </c>
      <c r="BD113" s="286" t="str">
        <f aca="false">IF(B113&lt;&gt;"",IF(BC113="","",IF(BC113&lt;0.5,1,IF(AND(BC113&gt;=0.5,BC113&lt;P$10),2,IF(BC113&gt;=P$10,3)))),"")</f>
        <v/>
      </c>
      <c r="BE113" s="287" t="str">
        <f aca="false">IF(B113 &lt;&gt; "",IFERROR(IF(AVERAGE(BA113,BC113)&gt;=P$10,"Y","N"),""),"")</f>
        <v/>
      </c>
      <c r="BF113" s="194" t="str">
        <f aca="false">IF(B113 &lt;&gt; "", IFERROR(IF(C$16 = "PRELIM", SUMIF('Database (LECTURE-RES-PRAC)'!D$14:AG$14, "CLO10", 'Database (LECTURE-RES-PRAC)'!D110:AG110) / 'Grade computation'!F$13, IF(C$16 = "MIDTERM", SUMIF('Database (LECTURE-RES-PRAC)'!AJ$14:BM$14, "CLO10", 'Database (LECTURE-RES-PRAC)'!AJ110:BM110) / 'Grade computation'!G$13, IF(C$16 = "FINAL", SUMIF('Database (LECTURE-RES-PRAC)'!BP$14:CS$14, "CLO10", 'Database (LECTURE-RES-PRAC)'!BP110:CS110) / 'Grade computation'!H$13,""))),""),"")</f>
        <v/>
      </c>
      <c r="BG113" s="286" t="str">
        <f aca="false">IF(B113&lt;&gt;"",IF(BF113="","",IF(BF113&lt;0.5,1,IF(AND(BF113&gt;=0.5,BF113&lt;P$10),2,IF(BF113&gt;=P$10,3)))),"")</f>
        <v/>
      </c>
      <c r="BH113" s="194" t="str">
        <f aca="false">IF(B113 &lt;&gt; "",IF(AND('PRINTABLE (per grading)'!H$16="EXAM", 'PRINTABLE (per grading)'!B$13="Prelim"), IF(ISERROR(SUMIF('Exam (LECTURE ONLY)'!D$20:M$20, "CLO10", 'Exam (LECTURE ONLY)'!D115:M115) / 'Exam (LECTURE ONLY)'!AL$15), "", SUMIF('Exam (LECTURE ONLY)'!D$20:M$20, "CLO10", 'Exam (LECTURE ONLY)'!D115:M115) /'Exam (LECTURE ONLY)'!AL$15),
IF(AND('PRINTABLE (per grading)'!H$16="EXAM", 'PRINTABLE (per grading)'!B$13="Midterm"), IF(ISERROR(SUMIF('Exam (LECTURE ONLY)'!O$20:X$20, "CLO10", 'Exam (LECTURE ONLY)'!O115:X115) / 'Exam (LECTURE ONLY)'!AM$15), "", SUMIF('Exam (LECTURE ONLY)'!O$20:X$20, "CLO10", 'Exam (LECTURE ONLY)'!O115:X115) / 'Exam (LECTURE ONLY)'!AM$15),
IF(AND('PRINTABLE (per grading)'!H$16="EXAM", 'PRINTABLE (per grading)'!B$13="Final"), IF(ISERROR(SUMIF('Exam (LECTURE ONLY)'!Z$20:AI$20, "CLO10", 'Exam (LECTURE ONLY)'!Z115:AI115) / 'Exam (LECTURE ONLY)'!AN$15), "", SUMIF('Exam (LECTURE ONLY)'!Z$20:AI$20, "CLO10", 'Exam (LECTURE ONLY)'!Z115:AI115) / 'Exam (LECTURE ONLY)'!AN$15),
IF(AND('PRINTABLE (per grading)'!H$16="OUTPUT", 'PRINTABLE (per grading)'!B$13="Prelim"), IF(ISERROR(SUMIF(OUTPUT!C$20:M$20, "CLO10", OUTPUT!C115:M115) / OUTPUT!AL$15), "", SUMIF(OUTPUT!C$20:M$20, "CLO10", OUTPUT!C115:M115) / OUTPUT!AL$15),
IF(AND('PRINTABLE (per grading)'!H$16="OUTPUT", 'PRINTABLE (per grading)'!B$13="Midterm"), IF(ISERROR(SUMIF(OUTPUT!O$20:Y$20, "CLO10", OUTPUT!O115:Y115) / OUTPUT!AM$15), "", SUMIF(OUTPUT!O$20:Y$20, "CLO10", OUTPUT!O115:Y115) / OUTPUT!AM$15),
IF(AND('PRINTABLE (per grading)'!H$16="OUTPUT", 'PRINTABLE (per grading)'!B$13="Final"), IF(ISERROR(SUMIF(OUTPUT!AA$20:AI$20, "CLO10", OUTPUT!AA115:AI115) / OUTPUT!AN$15), "", SUMIF(OUTPUT!AA$20:AI$20, "CLO10", OUTPUT!AA115:AI115) / OUTPUT!AN$15),
"")))))),"")</f>
        <v/>
      </c>
      <c r="BI113" s="286" t="str">
        <f aca="false">IF(B113&lt;&gt;"",IF(BH113="","",IF(BH113&lt;0.5,1,IF(AND(BH113&gt;=0.5,BH113&lt;P$10),2,IF(BH113&gt;=P$10,3)))),"")</f>
        <v/>
      </c>
      <c r="BJ113" s="287" t="str">
        <f aca="false">IF(B113 &lt;&gt; "",IFERROR(IF(AVERAGE(BF113,BH113)&gt;=P$10,"Y","N"),""),"")</f>
        <v/>
      </c>
      <c r="BK113" s="8"/>
    </row>
    <row r="114" customFormat="false" ht="19.5" hidden="false" customHeight="true" outlineLevel="0" collapsed="false">
      <c r="A114" s="228" t="str">
        <f aca="false">IF(ISBLANK('Database (LECTURE-RES-PRAC)'!A111),"",'Database (LECTURE-RES-PRAC)'!A111)</f>
        <v/>
      </c>
      <c r="B114" s="229" t="str">
        <f aca="false">IF(ISBLANK('Database (LECTURE-RES-PRAC)'!B111),"",'Database (LECTURE-RES-PRAC)'!B111)</f>
        <v/>
      </c>
      <c r="C114" s="230" t="str">
        <f aca="false">IF(B114&lt;&gt;"",IF(C$16="PRELIM",'Grade computation'!C114, IF(C$16="MIDTERM",'Grade computation'!K114, IF(C$16="FINAL",'Grade computation'!S114,""))),"")</f>
        <v/>
      </c>
      <c r="D114" s="231" t="str">
        <f aca="false">IF(B114&lt;&gt;"",IFERROR(IF(B$11="80-20", (((C114/C$19)*X$6)+X$7)*D$18, IF(B$11="60-40", (((C114/C$19)*Y$6)+Y$7)*D$18, 0)),0),"")</f>
        <v/>
      </c>
      <c r="E114" s="230" t="str">
        <f aca="false">IF(B114&lt;&gt;"", IF(C$16="PRELIM",'Grade computation'!E114, IF(C$16="MIDTERM",'Grade computation'!M114, IF(C$16="FINAL",'Grade computation'!U114,""))),"")</f>
        <v/>
      </c>
      <c r="F114" s="232" t="str">
        <f aca="false">IF(B114&lt;&gt;"",IFERROR(IF(B$11="80-20", (((E114/E$19)*X$6)+X$7)*F$18, IF(B$11="60-40", (((E114/E$19)*Y$6)+Y$7)*F$18, 0)),0),"")</f>
        <v/>
      </c>
      <c r="G114" s="233" t="str">
        <f aca="false">IF(B114&lt;&gt;"",IFERROR((D114+F114),0),"")</f>
        <v/>
      </c>
      <c r="H114" s="234" t="str">
        <f aca="false">IF(B114&lt;&gt;"",IF(C$16="PRELIM", 'Grade computation'!H114, IF(C$16="MIDTERM", 'Grade computation'!P114, IF(C$16="FINAL",'Grade computation'!X114, ""))),"")</f>
        <v/>
      </c>
      <c r="I114" s="233" t="str">
        <f aca="false">IF(B114&lt;&gt;"",IFERROR(IF(B$11="80-20", (((H114/H$19)*X$6)+X$7)*I$19, IF(B$11="60-40", (((H114/H$19)*Y$6)+Y$7)*I$19, 0)),0),"")</f>
        <v/>
      </c>
      <c r="J114" s="237" t="str">
        <f aca="false">IFERROR((G114+I114),"")</f>
        <v/>
      </c>
      <c r="K114" s="183" t="str">
        <f aca="false">IFERROR(IF(J114="","",IF(J114&gt;=75,"PASSED","FAILED")),"")</f>
        <v/>
      </c>
      <c r="L114" s="183"/>
      <c r="M114" s="194" t="str">
        <f aca="false">IF(B114 &lt;&gt; "", IFERROR(IF(C$16 = "PRELIM", SUMIF('Database (LECTURE-RES-PRAC)'!D$14:AG$14, "CLO1", 'Database (LECTURE-RES-PRAC)'!D111:AG111) / 'Grade computation'!F$4, IF(C$16 = "MIDTERM", SUMIF('Database (LECTURE-RES-PRAC)'!AJ$14:BM$14, "CLO1", 'Database (LECTURE-RES-PRAC)'!AJ111:BM111) / 'Grade computation'!G$4, IF(C$16 = "FINAL", SUMIF('Database (LECTURE-RES-PRAC)'!BP$14:CS$14, "CLO1", 'Database (LECTURE-RES-PRAC)'!BP111:CS111) / 'Grade computation'!H$4,""))),""),"")</f>
        <v/>
      </c>
      <c r="N114" s="286" t="str">
        <f aca="false">IF(B114&lt;&gt;"",IF(M114="","",IF(M114&lt;0.5,1,IF(AND(M114&gt;=0.5,M114&lt;P$10),2,IF(M114&gt;=P$10,3)))),"")</f>
        <v/>
      </c>
      <c r="O114" s="194" t="str">
        <f aca="false">IF(B114 &lt;&gt; "",IF(AND('PRINTABLE (per grading)'!H$16="EXAM", 'PRINTABLE (per grading)'!B$13="Prelim"), IF(ISERROR(SUMIF('Exam (LECTURE ONLY)'!D$20:M$20, "CLO1", 'Exam (LECTURE ONLY)'!D116:M116) / 'Exam (LECTURE ONLY)'!AL$6), "", SUMIF('Exam (LECTURE ONLY)'!D$20:M$20, "CLO1", 'Exam (LECTURE ONLY)'!D116:M116) /'Exam (LECTURE ONLY)'!AL$6),
IF(AND('PRINTABLE (per grading)'!H$16="EXAM", 'PRINTABLE (per grading)'!B$13="Midterm"), IF(ISERROR(SUMIF('Exam (LECTURE ONLY)'!O$20:X$20, "CLO1", 'Exam (LECTURE ONLY)'!O116:X116) / 'Exam (LECTURE ONLY)'!AM$6), "", SUMIF('Exam (LECTURE ONLY)'!O$20:X$20, "CLO1", 'Exam (LECTURE ONLY)'!O116:X116) / 'Exam (LECTURE ONLY)'!AM$6),
IF(AND('PRINTABLE (per grading)'!H$16="EXAM", 'PRINTABLE (per grading)'!B$13="Final"), IF(ISERROR(SUMIF('Exam (LECTURE ONLY)'!Z$20:AI$20, "CLO1", 'Exam (LECTURE ONLY)'!Z116:AI116) / 'Exam (LECTURE ONLY)'!AN$6), "", SUMIF('Exam (LECTURE ONLY)'!Z$20:AI$20, "CLO1", 'Exam (LECTURE ONLY)'!Z116:AI116) / 'Exam (LECTURE ONLY)'!AN$6),
IF(AND('PRINTABLE (per grading)'!H$16="OUTPUT", 'PRINTABLE (per grading)'!B$13="Prelim"), IF(ISERROR(SUMIF(OUTPUT!C$20:M$20, "CLO1", OUTPUT!C116:M116) / OUTPUT!AL$6), "", SUMIF(OUTPUT!C$20:M$20, "CLO1", OUTPUT!C116:M116) / OUTPUT!AL$6),
IF(AND('PRINTABLE (per grading)'!H$16="OUTPUT", 'PRINTABLE (per grading)'!B$13="Midterm"), IF(ISERROR(SUMIF(OUTPUT!O$20:Y$20, "CLO1", OUTPUT!O116:Y116) / OUTPUT!AM$6), "", SUMIF(OUTPUT!O$20:Y$20, "CLO1", OUTPUT!O116:Y116) / OUTPUT!AM$6),
IF(AND('PRINTABLE (per grading)'!H$16="OUTPUT", 'PRINTABLE (per grading)'!B$13="Final"), IF(ISERROR(SUMIF(OUTPUT!AA$20:AI$20, "CLO1", OUTPUT!AA116:AI116) / OUTPUT!AN$6), "", SUMIF(OUTPUT!AA$20:AI$20, "CLO1", OUTPUT!AA116:AI116) / OUTPUT!AN$6),
"")))))),"")</f>
        <v/>
      </c>
      <c r="P114" s="286" t="str">
        <f aca="false">IF(B114&lt;&gt;"",IF(O114="","",IF(O114&lt;0.5,1,IF(AND(O114&gt;=0.5,O114&lt;P$10),2,IF(O114&gt;=P$10,3)))),"")</f>
        <v/>
      </c>
      <c r="Q114" s="287" t="str">
        <f aca="false">IF(B114 &lt;&gt; "",IFERROR(IF(AVERAGE(M114,O114)&gt;=P$10,"Y","N"),""),"")</f>
        <v/>
      </c>
      <c r="R114" s="194" t="str">
        <f aca="false">IF(B114 &lt;&gt; "", IFERROR(IF(C$16 = "PRELIM", SUMIF('Database (LECTURE-RES-PRAC)'!D$14:AG$14, "CLO2", 'Database (LECTURE-RES-PRAC)'!D111:AG111) / 'Grade computation'!F$5, IF(C$16 = "MIDTERM", SUMIF('Database (LECTURE-RES-PRAC)'!AJ$14:BM$14, "CLO2", 'Database (LECTURE-RES-PRAC)'!AJ111:BM111) / 'Grade computation'!G$5, IF(C$16 = "FINAL", SUMIF('Database (LECTURE-RES-PRAC)'!BP$14:CS$14, "CLO2", 'Database (LECTURE-RES-PRAC)'!BP111:CS111) / 'Grade computation'!H$5,""))),""),"")</f>
        <v/>
      </c>
      <c r="S114" s="286" t="str">
        <f aca="false">IF(B114&lt;&gt;"",IF(R114="","",IF(R114&lt;0.5,1,IF(AND(R114&gt;=0.5,R114&lt;P$10),2,IF(R114&gt;=P$10,3)))),"")</f>
        <v/>
      </c>
      <c r="T114" s="194" t="str">
        <f aca="false">IF(B114 &lt;&gt; "",IF(AND('PRINTABLE (per grading)'!H$16="EXAM", 'PRINTABLE (per grading)'!B$13="Prelim"), IF(ISERROR(SUMIF('Exam (LECTURE ONLY)'!D$20:M$20, "CLO2", 'Exam (LECTURE ONLY)'!D116:M116) / 'Exam (LECTURE ONLY)'!AL$7), "", SUMIF('Exam (LECTURE ONLY)'!D$20:M$20, "CLO2", 'Exam (LECTURE ONLY)'!D116:M116) /'Exam (LECTURE ONLY)'!AL$7),
IF(AND('PRINTABLE (per grading)'!H$16="EXAM", 'PRINTABLE (per grading)'!B$13="Midterm"), IF(ISERROR(SUMIF('Exam (LECTURE ONLY)'!O$20:X$20, "CLO2", 'Exam (LECTURE ONLY)'!O116:X116) / 'Exam (LECTURE ONLY)'!AM$7), "", SUMIF('Exam (LECTURE ONLY)'!O$20:X$20, "CLO2", 'Exam (LECTURE ONLY)'!O116:X116) / 'Exam (LECTURE ONLY)'!AM$7),
IF(AND('PRINTABLE (per grading)'!H$16="EXAM", 'PRINTABLE (per grading)'!B$13="Final"), IF(ISERROR(SUMIF('Exam (LECTURE ONLY)'!Z$20:AI$20, "CLO2", 'Exam (LECTURE ONLY)'!Z116:AI116) / 'Exam (LECTURE ONLY)'!AN$7), "", SUMIF('Exam (LECTURE ONLY)'!Z$20:AI$20, "CLO2", 'Exam (LECTURE ONLY)'!Z116:AI116) / 'Exam (LECTURE ONLY)'!AN$7),
IF(AND('PRINTABLE (per grading)'!H$16="OUTPUT", 'PRINTABLE (per grading)'!B$13="Prelim"), IF(ISERROR(SUMIF(OUTPUT!C$20:M$20, "CLO2", OUTPUT!C116:M116) / OUTPUT!AL$7), "", SUMIF(OUTPUT!C$20:M$20, "CLO2", OUTPUT!C116:M116) / OUTPUT!AL$7),
IF(AND('PRINTABLE (per grading)'!H$16="OUTPUT", 'PRINTABLE (per grading)'!B$13="Midterm"), IF(ISERROR(SUMIF(OUTPUT!O$20:Y$20, "CLO2", OUTPUT!O116:Y116) / OUTPUT!AM$7), "", SUMIF(OUTPUT!O$20:Y$20, "CLO2", OUTPUT!O116:Y116) / OUTPUT!AM$7),
IF(AND('PRINTABLE (per grading)'!H$16="OUTPUT", 'PRINTABLE (per grading)'!B$13="Final"), IF(ISERROR(SUMIF(OUTPUT!AA$20:AI$20, "CLO2", OUTPUT!AA116:AI116) / OUTPUT!AN$7), "", SUMIF(OUTPUT!AA$20:AI$20, "CLO2", OUTPUT!AA116:AI116) / OUTPUT!AN$7),
"")))))),"")</f>
        <v/>
      </c>
      <c r="U114" s="286" t="str">
        <f aca="false">IF(B114&lt;&gt;"",IF(T114="","",IF(T114&lt;0.5,1,IF(AND(T114&gt;=0.5,T114&lt;P$10),2,IF(T114&gt;=P$10,3)))),"")</f>
        <v/>
      </c>
      <c r="V114" s="287" t="str">
        <f aca="false">IF(B114 &lt;&gt; "",IFERROR(IF(AVERAGE(R114,T114)&gt;=P$10,"Y","N"),""),"")</f>
        <v/>
      </c>
      <c r="W114" s="194" t="str">
        <f aca="false">IF(B114 &lt;&gt; "", IFERROR(IF(C$16 = "PRELIM", SUMIF('Database (LECTURE-RES-PRAC)'!D$14:AG$14, "CLO3", 'Database (LECTURE-RES-PRAC)'!D111:AG111) / 'Grade computation'!F$6, IF(C$16 = "MIDTERM", SUMIF('Database (LECTURE-RES-PRAC)'!AJ$14:BM$14, "CLO3", 'Database (LECTURE-RES-PRAC)'!AJ111:BM111) / 'Grade computation'!G$6, IF(C$16 = "FINAL", SUMIF('Database (LECTURE-RES-PRAC)'!BP$14:CS$14, "CLO3", 'Database (LECTURE-RES-PRAC)'!BP111:CS111) / 'Grade computation'!H$6,""))),""),"")</f>
        <v/>
      </c>
      <c r="X114" s="286" t="str">
        <f aca="false">IF(B114&lt;&gt;"",IF(W114="","",IF(W114&lt;0.5,1,IF(AND(W114&gt;=0.5,W114&lt;P$10),2,IF(W114&gt;=P$10,3)))),"")</f>
        <v/>
      </c>
      <c r="Y114" s="194" t="str">
        <f aca="false">IF(B114 &lt;&gt; "",IF(AND('PRINTABLE (per grading)'!H$16="EXAM", 'PRINTABLE (per grading)'!B$13="Prelim"), IF(ISERROR(SUMIF('Exam (LECTURE ONLY)'!D$20:M$20, "CLO3", 'Exam (LECTURE ONLY)'!D116:M116) / 'Exam (LECTURE ONLY)'!AL$8), "", SUMIF('Exam (LECTURE ONLY)'!D$20:M$20, "CLO3", 'Exam (LECTURE ONLY)'!D116:M116) /'Exam (LECTURE ONLY)'!AL$8),
IF(AND('PRINTABLE (per grading)'!H$16="EXAM", 'PRINTABLE (per grading)'!B$13="Midterm"), IF(ISERROR(SUMIF('Exam (LECTURE ONLY)'!O$20:X$20, "CLO3", 'Exam (LECTURE ONLY)'!O116:X116) / 'Exam (LECTURE ONLY)'!AM$8), "", SUMIF('Exam (LECTURE ONLY)'!O$20:X$20, "CLO3", 'Exam (LECTURE ONLY)'!O116:X116) / 'Exam (LECTURE ONLY)'!AM$8),
IF(AND('PRINTABLE (per grading)'!H$16="EXAM", 'PRINTABLE (per grading)'!B$13="Final"), IF(ISERROR(SUMIF('Exam (LECTURE ONLY)'!Z$20:AI$20, "CLO3", 'Exam (LECTURE ONLY)'!Z116:AI116) / 'Exam (LECTURE ONLY)'!AN$8), "", SUMIF('Exam (LECTURE ONLY)'!Z$20:AI$20, "CLO3", 'Exam (LECTURE ONLY)'!Z116:AI116) / 'Exam (LECTURE ONLY)'!AN$8),
IF(AND('PRINTABLE (per grading)'!H$16="OUTPUT", 'PRINTABLE (per grading)'!B$13="Prelim"), IF(ISERROR(SUMIF(OUTPUT!C$20:M$20, "CLO3", OUTPUT!C116:M116) / OUTPUT!AL$8), "", SUMIF(OUTPUT!C$20:M$20, "CLO3", OUTPUT!C116:M116) / OUTPUT!AL$8),
IF(AND('PRINTABLE (per grading)'!H$16="OUTPUT", 'PRINTABLE (per grading)'!B$13="Midterm"), IF(ISERROR(SUMIF(OUTPUT!O$20:Y$20, "CLO3", OUTPUT!O116:Y116) / OUTPUT!AM$8), "", SUMIF(OUTPUT!O$20:Y$20, "CLO3", OUTPUT!O116:Y116) / OUTPUT!AM$8),
IF(AND('PRINTABLE (per grading)'!H$16="OUTPUT", 'PRINTABLE (per grading)'!B$13="Final"), IF(ISERROR(SUMIF(OUTPUT!AA$20:AI$20, "CLO3", OUTPUT!AA116:AI116) / OUTPUT!AN$8), "", SUMIF(OUTPUT!AA$20:AI$20, "CLO3", OUTPUT!AA116:AI116) / OUTPUT!AN$8),
"" )))))),"")</f>
        <v/>
      </c>
      <c r="Z114" s="286" t="str">
        <f aca="false">IF(B114&lt;&gt;"",IF(Y114="","",IF(Y114&lt;0.5,1,IF(AND(Y114&gt;=0.5,Y114&lt;P$10),2,IF(Y114&gt;=P$10,3)))),"")</f>
        <v/>
      </c>
      <c r="AA114" s="287" t="str">
        <f aca="false">IF(B114 &lt;&gt; "",IFERROR(IF(AVERAGE(W114,Y114)&gt;=P$10,"Y","N"),""),"")</f>
        <v/>
      </c>
      <c r="AB114" s="194" t="str">
        <f aca="false">IF(B114 &lt;&gt; "", IFERROR(IF(C$16 = "PRELIM", SUMIF('Database (LECTURE-RES-PRAC)'!D$14:AG$14, "CLO4", 'Database (LECTURE-RES-PRAC)'!D111:AG111) / 'Grade computation'!F$7, IF(C$16 = "MIDTERM", SUMIF('Database (LECTURE-RES-PRAC)'!AJ$14:BM$14, "CLO4", 'Database (LECTURE-RES-PRAC)'!AJ111:BM111) / 'Grade computation'!G$7, IF(C$16 = "FINAL", SUMIF('Database (LECTURE-RES-PRAC)'!BP$14:CS$14, "CLO4", 'Database (LECTURE-RES-PRAC)'!BP111:CS111) / 'Grade computation'!H$7,""))),""),"")</f>
        <v/>
      </c>
      <c r="AC114" s="286" t="str">
        <f aca="false">IF(B114&lt;&gt;"",IF(AB114="","",IF(AB114&lt;0.5,1,IF(AND(AB114&gt;=0.5,AB114&lt;P$10),2,IF(AB114&gt;=P$10,3)))),"")</f>
        <v/>
      </c>
      <c r="AD114" s="194" t="str">
        <f aca="false">IF(B114 &lt;&gt; "",IF(AND('PRINTABLE (per grading)'!H$16="EXAM", 'PRINTABLE (per grading)'!B$13="Prelim"), IF(ISERROR(SUMIF('Exam (LECTURE ONLY)'!D$20:M$20, "CLO4", 'Exam (LECTURE ONLY)'!D116:M116) / 'Exam (LECTURE ONLY)'!AL$9), "", SUMIF('Exam (LECTURE ONLY)'!D$20:M$20, "CLO4", 'Exam (LECTURE ONLY)'!D116:M116) /'Exam (LECTURE ONLY)'!AL$9),
IF(AND('PRINTABLE (per grading)'!H$16="EXAM", 'PRINTABLE (per grading)'!B$13="Midterm"), IF(ISERROR(SUMIF('Exam (LECTURE ONLY)'!O$20:X$20, "CLO4", 'Exam (LECTURE ONLY)'!O116:X116) / 'Exam (LECTURE ONLY)'!AM$9), "", SUMIF('Exam (LECTURE ONLY)'!O$20:X$20, "CLO4", 'Exam (LECTURE ONLY)'!O116:X116) / 'Exam (LECTURE ONLY)'!AM$9),
IF(AND('PRINTABLE (per grading)'!H$16="EXAM", 'PRINTABLE (per grading)'!B$13="Final"), IF(ISERROR(SUMIF('Exam (LECTURE ONLY)'!Z$20:AI$20, "CLO4", 'Exam (LECTURE ONLY)'!Z116:AI116) / 'Exam (LECTURE ONLY)'!AN$9), "", SUMIF('Exam (LECTURE ONLY)'!Z$20:AI$20, "CLO4", 'Exam (LECTURE ONLY)'!Z116:AI116) / 'Exam (LECTURE ONLY)'!AN$9),
IF(AND('PRINTABLE (per grading)'!H$16="OUTPUT", 'PRINTABLE (per grading)'!B$13="Prelim"), IF(ISERROR(SUMIF(OUTPUT!C$20:M$20, "CLO4", OUTPUT!C116:M116) / OUTPUT!AL$9), "", SUMIF(OUTPUT!C$20:M$20, "CLO4", OUTPUT!C116:M116) / OUTPUT!AL$9),
IF(AND('PRINTABLE (per grading)'!H$16="OUTPUT", 'PRINTABLE (per grading)'!B$13="Midterm"), IF(ISERROR(SUMIF(OUTPUT!O$20:Y$20, "CLO4", OUTPUT!O116:Y116) / OUTPUT!AM$9), "", SUMIF(OUTPUT!O$20:Y$20, "CLO4", OUTPUT!O116:Y116) / OUTPUT!AM$9),
IF(AND('PRINTABLE (per grading)'!H$16="OUTPUT", 'PRINTABLE (per grading)'!B$13="Final"), IF(ISERROR(SUMIF(OUTPUT!AA$20:AI$20, "CLO4", OUTPUT!AA116:AI116) / OUTPUT!AN$9), "", SUMIF(OUTPUT!AA$20:AI$20, "CLO4", OUTPUT!AA116:AI116) / OUTPUT!AN$9),
"")))))),"")</f>
        <v/>
      </c>
      <c r="AE114" s="286" t="str">
        <f aca="false">IF(B114&lt;&gt;"",IF(AD114="","",IF(AD114&lt;0.5,1,IF(AND(AD114&gt;=0.5,AD114&lt;P$10),2,IF(AD114&gt;=P$10,3)))),"")</f>
        <v/>
      </c>
      <c r="AF114" s="287" t="str">
        <f aca="false">IF(B114 &lt;&gt; "",IFERROR(IF(AVERAGE(AB114,AD114)&gt;=P$10,"Y","N"),""),"")</f>
        <v/>
      </c>
      <c r="AG114" s="194" t="str">
        <f aca="false">IF(B114 &lt;&gt; "", IFERROR(IF(C$16 = "PRELIM", SUMIF('Database (LECTURE-RES-PRAC)'!D$14:AG$14, "CLO5", 'Database (LECTURE-RES-PRAC)'!D111:AG111) / 'Grade computation'!F$8, IF(C$16 = "MIDTERM", SUMIF('Database (LECTURE-RES-PRAC)'!AJ$14:BM$14, "CLO5", 'Database (LECTURE-RES-PRAC)'!AJ111:BM111) / 'Grade computation'!G$8, IF(C$16 = "FINAL", SUMIF('Database (LECTURE-RES-PRAC)'!BP$14:CS$14, "CLO5", 'Database (LECTURE-RES-PRAC)'!BP111:CS111) / 'Grade computation'!H$8,""))),""),"")</f>
        <v/>
      </c>
      <c r="AH114" s="286" t="str">
        <f aca="false">IF(B114&lt;&gt;"",IF(AG114="","",IF(AG114&lt;0.5,1,IF(AND(AG114&gt;=0.5,AG114&lt;P$10),2,IF(AG114&gt;=P$10,3)))),"")</f>
        <v/>
      </c>
      <c r="AI114" s="194" t="str">
        <f aca="false">IF(B114 &lt;&gt; "",IF(AND('PRINTABLE (per grading)'!H$16="EXAM", 'PRINTABLE (per grading)'!B$13="Prelim"), IF(ISERROR(SUMIF('Exam (LECTURE ONLY)'!D$20:M$20, "CLO5", 'Exam (LECTURE ONLY)'!D116:M116) / 'Exam (LECTURE ONLY)'!AL$10), "", SUMIF('Exam (LECTURE ONLY)'!D$20:M$20, "CLO5", 'Exam (LECTURE ONLY)'!D116:M116) /'Exam (LECTURE ONLY)'!AL$10),
IF(AND('PRINTABLE (per grading)'!H$16="EXAM", 'PRINTABLE (per grading)'!B$13="Midterm"), IF(ISERROR(SUMIF('Exam (LECTURE ONLY)'!O$20:X$20, "CLO5", 'Exam (LECTURE ONLY)'!O116:X116) / 'Exam (LECTURE ONLY)'!AM$10), "", SUMIF('Exam (LECTURE ONLY)'!O$20:X$20, "CLO5", 'Exam (LECTURE ONLY)'!O116:X116) / 'Exam (LECTURE ONLY)'!AM$10),
IF(AND('PRINTABLE (per grading)'!H$16="EXAM", 'PRINTABLE (per grading)'!B$13="Final"), IF(ISERROR(SUMIF('Exam (LECTURE ONLY)'!Z$20:AI$20, "CLO5", 'Exam (LECTURE ONLY)'!Z116:AI116) / 'Exam (LECTURE ONLY)'!AN$10), "", SUMIF('Exam (LECTURE ONLY)'!Z$20:AI$20, "CLO5", 'Exam (LECTURE ONLY)'!Z116:AI116) / 'Exam (LECTURE ONLY)'!AN$10),
IF(AND('PRINTABLE (per grading)'!H$16="OUTPUT", 'PRINTABLE (per grading)'!B$13="Prelim"), IF(ISERROR(SUMIF(OUTPUT!C$20:M$20, "CLO5", OUTPUT!C116:M116) / OUTPUT!AL$10), "", SUMIF(OUTPUT!C$20:M$20, "CLO5", OUTPUT!C116:M116) / OUTPUT!AL$10),
IF(AND('PRINTABLE (per grading)'!H$16="OUTPUT", 'PRINTABLE (per grading)'!B$13="Midterm"), IF(ISERROR(SUMIF(OUTPUT!O$20:Y$20, "CLO5", OUTPUT!O116:Y116) / OUTPUT!AM$10), "", SUMIF(OUTPUT!O$20:Y$20, "CLO5", OUTPUT!O116:Y116) / OUTPUT!AM$10),
IF(AND('PRINTABLE (per grading)'!H$16="OUTPUT", 'PRINTABLE (per grading)'!B$13="Final"), IF(ISERROR(SUMIF(OUTPUT!AA$20:AI$20, "CLO5", OUTPUT!AA116:AI116) / OUTPUT!AN$10), "", SUMIF(OUTPUT!AA$20:AI$20, "CLO5", OUTPUT!AA116:AI116) / OUTPUT!AN$10),
"")))))),"")</f>
        <v/>
      </c>
      <c r="AJ114" s="286" t="str">
        <f aca="false">IF(B114&lt;&gt;"",IF(AI114="","",IF(AI114&lt;0.5,1,IF(AND(AI114&gt;=0.5,AI114&lt;P$10),2,IF(AI114&gt;=P$10,3)))),"")</f>
        <v/>
      </c>
      <c r="AK114" s="287" t="str">
        <f aca="false">IF(B114 &lt;&gt; "",IFERROR(IF(AVERAGE(AG114,AI114)&gt;=P$10,"Y","N"),""),"")</f>
        <v/>
      </c>
      <c r="AL114" s="194" t="str">
        <f aca="false">IF(B114 &lt;&gt; "", IFERROR(IF(C$16 = "PRELIM", SUMIF('Database (LECTURE-RES-PRAC)'!D$14:AG$14, "CLO6", 'Database (LECTURE-RES-PRAC)'!D111:AG111) / 'Grade computation'!F$9, IF(C$16 = "MIDTERM", SUMIF('Database (LECTURE-RES-PRAC)'!AJ$14:BM$14, "CLO6", 'Database (LECTURE-RES-PRAC)'!AJ111:BM111) / 'Grade computation'!G$9, IF(C$16 = "FINAL", SUMIF('Database (LECTURE-RES-PRAC)'!BP$14:CS$14, "CLO6", 'Database (LECTURE-RES-PRAC)'!BP111:CS111) / 'Grade computation'!H$9,""))),""),"")</f>
        <v/>
      </c>
      <c r="AM114" s="286" t="str">
        <f aca="false">IF(B114&lt;&gt;"",IF(AL114="","",IF(AL114&lt;0.5,1,IF(AND(AL114&gt;=0.5,AL114&lt;P$10),2,IF(AL114&gt;=P$10,3)))),"")</f>
        <v/>
      </c>
      <c r="AN114" s="194" t="str">
        <f aca="false">IF(B114 &lt;&gt; "",IF(AND('PRINTABLE (per grading)'!H$16="EXAM", 'PRINTABLE (per grading)'!B$13="Prelim"), IF(ISERROR(SUMIF('Exam (LECTURE ONLY)'!D$20:M$20, "CLO6", 'Exam (LECTURE ONLY)'!D116:M116) / 'Exam (LECTURE ONLY)'!AL$11), "", SUMIF('Exam (LECTURE ONLY)'!D$20:M$20, "CLO6", 'Exam (LECTURE ONLY)'!D116:M116) /'Exam (LECTURE ONLY)'!AL$11),
IF(AND('PRINTABLE (per grading)'!H$16="EXAM", 'PRINTABLE (per grading)'!B$13="Midterm"), IF(ISERROR(SUMIF('Exam (LECTURE ONLY)'!O$20:X$20, "CLO6", 'Exam (LECTURE ONLY)'!O116:X116) / 'Exam (LECTURE ONLY)'!AM$11), "", SUMIF('Exam (LECTURE ONLY)'!O$20:X$20, "CLO6", 'Exam (LECTURE ONLY)'!O116:X116) / 'Exam (LECTURE ONLY)'!AM$11),
IF(AND('PRINTABLE (per grading)'!H$16="EXAM", 'PRINTABLE (per grading)'!B$13="Final"), IF(ISERROR(SUMIF('Exam (LECTURE ONLY)'!Z$20:AI$20, "CLO6", 'Exam (LECTURE ONLY)'!Z116:AI116) / 'Exam (LECTURE ONLY)'!AN$11), "", SUMIF('Exam (LECTURE ONLY)'!Z$20:AI$20, "CLO6", 'Exam (LECTURE ONLY)'!Z116:AI116) / 'Exam (LECTURE ONLY)'!AN$11),
IF(AND('PRINTABLE (per grading)'!H$16="OUTPUT", 'PRINTABLE (per grading)'!B$13="Prelim"), IF(ISERROR(SUMIF(OUTPUT!C$20:M$20, "CLO6", OUTPUT!C116:M116) / OUTPUT!AL$11), "", SUMIF(OUTPUT!C$20:M$20, "CLO6", OUTPUT!C116:M116) / OUTPUT!AL$11),
IF(AND('PRINTABLE (per grading)'!H$16="OUTPUT", 'PRINTABLE (per grading)'!B$13="Midterm"), IF(ISERROR(SUMIF(OUTPUT!O$20:Y$20, "CLO6", OUTPUT!O116:Y116) / OUTPUT!AM$11), "", SUMIF(OUTPUT!O$20:Y$20, "CLO6", OUTPUT!O116:Y116) / OUTPUT!AM$11),
IF(AND('PRINTABLE (per grading)'!H$16="OUTPUT", 'PRINTABLE (per grading)'!B$13="Final"), IF(ISERROR(SUMIF(OUTPUT!AA$20:AI$20, "CLO6", OUTPUT!AA116:AI116) / OUTPUT!AN$11), "", SUMIF(OUTPUT!AA$20:AI$20, "CLO6", OUTPUT!AA116:AI116) / OUTPUT!AN$11),
"")))))),"")</f>
        <v/>
      </c>
      <c r="AO114" s="286" t="str">
        <f aca="false">IF(B114&lt;&gt;"",IF(AN114="","",IF(AN114&lt;0.5,1,IF(AND(AN114&gt;=0.5,AN114&lt;P$10),2,IF(AN114&gt;=P$10,3)))),"")</f>
        <v/>
      </c>
      <c r="AP114" s="287" t="str">
        <f aca="false">IF(B114 &lt;&gt; "",IFERROR(IF(AVERAGE(AL114,AN114)&gt;=P$10,"Y","N"),""),"")</f>
        <v/>
      </c>
      <c r="AQ114" s="194" t="str">
        <f aca="false">IF(B114 &lt;&gt; "", IFERROR(IF(C$16 = "PRELIM", SUMIF('Database (LECTURE-RES-PRAC)'!D$14:AG$14, "CLO7", 'Database (LECTURE-RES-PRAC)'!D111:AG111) / 'Grade computation'!F$10, IF(C$16 = "MIDTERM", SUMIF('Database (LECTURE-RES-PRAC)'!AJ$14:BM$14, "CLO7", 'Database (LECTURE-RES-PRAC)'!AJ111:BM111) / 'Grade computation'!G$10, IF(C$16 = "FINAL", SUMIF('Database (LECTURE-RES-PRAC)'!BP$14:CS$14, "CLO7", 'Database (LECTURE-RES-PRAC)'!BP111:CS111) / 'Grade computation'!H$10,""))),""),"")</f>
        <v/>
      </c>
      <c r="AR114" s="286" t="str">
        <f aca="false">IF(B114&lt;&gt;"",IF(AQ114="","",IF(AQ114&lt;0.5,1,IF(AND(AQ114&gt;=0.5,AQ114&lt;P$10),2,IF(AQ114&gt;=P$10,3)))),"")</f>
        <v/>
      </c>
      <c r="AS114" s="194" t="str">
        <f aca="false">IF(B114 &lt;&gt; "",IF(AND('PRINTABLE (per grading)'!H$16="EXAM", 'PRINTABLE (per grading)'!B$13="Prelim"), IF(ISERROR(SUMIF('Exam (LECTURE ONLY)'!D$20:M$20, "CLO7", 'Exam (LECTURE ONLY)'!D116:M116) / 'Exam (LECTURE ONLY)'!AL$12), "", SUMIF('Exam (LECTURE ONLY)'!D$20:M$20, "CLO7", 'Exam (LECTURE ONLY)'!D116:M116) /'Exam (LECTURE ONLY)'!AL$12),
IF(AND('PRINTABLE (per grading)'!H$16="EXAM", 'PRINTABLE (per grading)'!B$13="Midterm"), IF(ISERROR(SUMIF('Exam (LECTURE ONLY)'!O$20:X$20, "CLO7", 'Exam (LECTURE ONLY)'!O116:X116) / 'Exam (LECTURE ONLY)'!AM$12), "", SUMIF('Exam (LECTURE ONLY)'!O$20:X$20, "CLO7", 'Exam (LECTURE ONLY)'!O116:X116) / 'Exam (LECTURE ONLY)'!AM$12),
IF(AND('PRINTABLE (per grading)'!H$16="EXAM", 'PRINTABLE (per grading)'!B$13="Final"), IF(ISERROR(SUMIF('Exam (LECTURE ONLY)'!Z$20:AI$20, "CLO7", 'Exam (LECTURE ONLY)'!Z116:AI116) / 'Exam (LECTURE ONLY)'!AN$12), "", SUMIF('Exam (LECTURE ONLY)'!Z$20:AI$20, "CLO7", 'Exam (LECTURE ONLY)'!Z116:AI116) / 'Exam (LECTURE ONLY)'!AN$12),
IF(AND('PRINTABLE (per grading)'!H$16="OUTPUT", 'PRINTABLE (per grading)'!B$13="Prelim"), IF(ISERROR(SUMIF(OUTPUT!C$20:M$20, "CLO7", OUTPUT!C116:M116) / OUTPUT!AL$12), "", SUMIF(OUTPUT!C$20:M$20, "CLO7", OUTPUT!C116:M116) / OUTPUT!AL$12),
IF(AND('PRINTABLE (per grading)'!H$16="OUTPUT", 'PRINTABLE (per grading)'!B$13="Midterm"), IF(ISERROR(SUMIF(OUTPUT!O$20:Y$20, "CLO7", OUTPUT!O116:Y116) / OUTPUT!AM$12), "", SUMIF(OUTPUT!O$20:Y$20, "CLO7", OUTPUT!O116:Y116) / OUTPUT!AM$12),
IF(AND('PRINTABLE (per grading)'!H$16="OUTPUT", 'PRINTABLE (per grading)'!B$13="Final"), IF(ISERROR(SUMIF(OUTPUT!AA$20:AI$20, "CLO7", OUTPUT!AA116:AI116) / OUTPUT!AN$12), "", SUMIF(OUTPUT!AA$20:AI$20, "CLO7", OUTPUT!AA116:AI116) / OUTPUT!AN$12),
"")))))),"")</f>
        <v/>
      </c>
      <c r="AT114" s="286" t="str">
        <f aca="false">IF(B114&lt;&gt;"",IF(AS114="","",IF(AS114&lt;0.5,1,IF(AND(AS114&gt;=0.5,AS114&lt;P$10),2,IF(AS114&gt;=P$10,3)))),"")</f>
        <v/>
      </c>
      <c r="AU114" s="287" t="str">
        <f aca="false">IF(B114 &lt;&gt; "",IFERROR(IF(AVERAGE(AQ114,AS114)&gt;=P$10,"Y","N"),""),"")</f>
        <v/>
      </c>
      <c r="AV114" s="194" t="str">
        <f aca="false">IF(B114 &lt;&gt; "", IFERROR(IF(C$16 = "PRELIM", SUMIF('Database (LECTURE-RES-PRAC)'!D$14:AG$14, "CLO8", 'Database (LECTURE-RES-PRAC)'!D111:AG111) / 'Grade computation'!F$11, IF(C$16 = "MIDTERM", SUMIF('Database (LECTURE-RES-PRAC)'!AJ$14:BM$14, "CLO8", 'Database (LECTURE-RES-PRAC)'!AJ111:BM111) / 'Grade computation'!G$11, IF(C$16 = "FINAL", SUMIF('Database (LECTURE-RES-PRAC)'!BP$14:CS$14, "CLO8", 'Database (LECTURE-RES-PRAC)'!BP111:CS111) / 'Grade computation'!H$11,""))),""),"")</f>
        <v/>
      </c>
      <c r="AW114" s="286" t="str">
        <f aca="false">IF(B114&lt;&gt;"",IF(AV114="","",IF(AV114&lt;0.5,1,IF(AND(AV114&gt;=0.5,AV114&lt;P$10),2,IF(AV114&gt;=P$10,3)))),"")</f>
        <v/>
      </c>
      <c r="AX114" s="194" t="str">
        <f aca="false">IF(B114 &lt;&gt; "",IF(AND('PRINTABLE (per grading)'!H$16="EXAM", 'PRINTABLE (per grading)'!B$13="Prelim"), IF(ISERROR(SUMIF('Exam (LECTURE ONLY)'!D$20:M$20, "CLO8", 'Exam (LECTURE ONLY)'!D116:M116) / 'Exam (LECTURE ONLY)'!AL$13), "", SUMIF('Exam (LECTURE ONLY)'!D$20:M$20, "CLO8", 'Exam (LECTURE ONLY)'!D116:M116) /'Exam (LECTURE ONLY)'!AL$13),
IF(AND('PRINTABLE (per grading)'!H$16="EXAM", 'PRINTABLE (per grading)'!B$13="Midterm"), IF(ISERROR(SUMIF('Exam (LECTURE ONLY)'!O$20:X$20, "CLO8", 'Exam (LECTURE ONLY)'!O116:X116) / 'Exam (LECTURE ONLY)'!AM$13), "", SUMIF('Exam (LECTURE ONLY)'!O$20:X$20, "CLO8", 'Exam (LECTURE ONLY)'!O116:X116) / 'Exam (LECTURE ONLY)'!AM$13),
IF(AND('PRINTABLE (per grading)'!H$16="EXAM", 'PRINTABLE (per grading)'!B$13="Final"), IF(ISERROR(SUMIF('Exam (LECTURE ONLY)'!Z$20:AI$20, "CLO8", 'Exam (LECTURE ONLY)'!Z116:AI116) / 'Exam (LECTURE ONLY)'!AN$13), "", SUMIF('Exam (LECTURE ONLY)'!Z$20:AI$20, "CLO8", 'Exam (LECTURE ONLY)'!Z116:AI116) / 'Exam (LECTURE ONLY)'!AN$13),
IF(AND('PRINTABLE (per grading)'!H$16="OUTPUT", 'PRINTABLE (per grading)'!B$13="Prelim"), IF(ISERROR(SUMIF(OUTPUT!C$20:M$20, "CLO8", OUTPUT!C116:M116) / OUTPUT!AL$13), "", SUMIF(OUTPUT!C$20:M$20, "CLO8", OUTPUT!C116:M116) / OUTPUT!AL$13),
IF(AND('PRINTABLE (per grading)'!H$16="OUTPUT", 'PRINTABLE (per grading)'!B$13="Midterm"), IF(ISERROR(SUMIF(OUTPUT!O$20:Y$20, "CLO8", OUTPUT!O116:Y116) / OUTPUT!AM$13), "", SUMIF(OUTPUT!O$20:Y$20, "CLO8", OUTPUT!O116:Y116) / OUTPUT!AM$13),
IF(AND('PRINTABLE (per grading)'!H$16="OUTPUT", 'PRINTABLE (per grading)'!B$13="Final"), IF(ISERROR(SUMIF(OUTPUT!AA$20:AI$20, "CLO8", OUTPUT!AA116:AI116) / OUTPUT!AN$13), "", SUMIF(OUTPUT!AA$20:AI$20, "CLO8", OUTPUT!AA116:AI116) / OUTPUT!AN$13),
"")))))),"")</f>
        <v/>
      </c>
      <c r="AY114" s="286" t="str">
        <f aca="false">IF(B114&lt;&gt;"",IF(AX114="","",IF(AX114&lt;0.5,1,IF(AND(AX114&gt;=0.5,AX114&lt;P$10),2,IF(AX114&gt;=P$10,3)))),"")</f>
        <v/>
      </c>
      <c r="AZ114" s="287" t="str">
        <f aca="false">IF(B114 &lt;&gt; "",IFERROR(IF(AVERAGE(AV114,AX114)&gt;=P$10,"Y","N"),""),"")</f>
        <v/>
      </c>
      <c r="BA114" s="194" t="str">
        <f aca="false">IF(B114 &lt;&gt; "", IFERROR(IF(C$16 = "PRELIM", SUMIF('Database (LECTURE-RES-PRAC)'!D$14:AG$14, "CLO9", 'Database (LECTURE-RES-PRAC)'!D111:AG111) / 'Grade computation'!F$12, IF(C$16 = "MIDTERM", SUMIF('Database (LECTURE-RES-PRAC)'!AJ$14:BM$14, "CLO9", 'Database (LECTURE-RES-PRAC)'!AJ111:BM111) / 'Grade computation'!G$12, IF(C$16 = "FINAL", SUMIF('Database (LECTURE-RES-PRAC)'!BP$14:CS$14, "CLO9", 'Database (LECTURE-RES-PRAC)'!BP111:CS111) / 'Grade computation'!H$12,""))),""),"")</f>
        <v/>
      </c>
      <c r="BB114" s="286" t="str">
        <f aca="false">IF(B114&lt;&gt;"",IF(BA114="","",IF(BA114&lt;0.5,1,IF(AND(BA114&gt;=0.5,BA114&lt;P$10),2,IF(BA114&gt;=P$10,3)))),"")</f>
        <v/>
      </c>
      <c r="BC114" s="194" t="str">
        <f aca="false">IF(B114 &lt;&gt; "",IF(AND('PRINTABLE (per grading)'!H$16="EXAM", 'PRINTABLE (per grading)'!B$13="Prelim"), IF(ISERROR(SUMIF('Exam (LECTURE ONLY)'!D$20:M$20, "CLO9", 'Exam (LECTURE ONLY)'!D116:M116) / 'Exam (LECTURE ONLY)'!AL$14), "", SUMIF('Exam (LECTURE ONLY)'!D$20:M$20, "CLO9", 'Exam (LECTURE ONLY)'!D116:M116) /'Exam (LECTURE ONLY)'!AL$14),
IF(AND('PRINTABLE (per grading)'!H$16="EXAM", 'PRINTABLE (per grading)'!B$13="Midterm"), IF(ISERROR(SUMIF('Exam (LECTURE ONLY)'!O$20:X$20, "CLO9", 'Exam (LECTURE ONLY)'!O116:X116) / 'Exam (LECTURE ONLY)'!AM$14), "", SUMIF('Exam (LECTURE ONLY)'!O$20:X$20, "CLO9", 'Exam (LECTURE ONLY)'!O116:X116) / 'Exam (LECTURE ONLY)'!AM$14),
IF(AND('PRINTABLE (per grading)'!H$16="EXAM", 'PRINTABLE (per grading)'!B$13="Final"), IF(ISERROR(SUMIF('Exam (LECTURE ONLY)'!Z$20:AI$20, "CLO9", 'Exam (LECTURE ONLY)'!Z116:AI116) / 'Exam (LECTURE ONLY)'!AN$14), "", SUMIF('Exam (LECTURE ONLY)'!Z$20:AI$20, "CLO9", 'Exam (LECTURE ONLY)'!Z116:AI116) / 'Exam (LECTURE ONLY)'!AN$14),
IF(AND('PRINTABLE (per grading)'!H$16="OUTPUT", 'PRINTABLE (per grading)'!B$13="Prelim"), IF(ISERROR(SUMIF(OUTPUT!C$20:M$20, "CLO9", OUTPUT!C116:M116) / OUTPUT!AL$14), "", SUMIF(OUTPUT!C$20:M$20, "CLO9", OUTPUT!C116:M116) / OUTPUT!AL$14),
IF(AND('PRINTABLE (per grading)'!H$16="OUTPUT", 'PRINTABLE (per grading)'!B$13="Midterm"), IF(ISERROR(SUMIF(OUTPUT!O$20:Y$20, "CLO9", OUTPUT!O116:Y116) / OUTPUT!AM$14), "", SUMIF(OUTPUT!O$20:Y$20, "CLO9", OUTPUT!O116:Y116) / OUTPUT!AM$14),
IF(AND('PRINTABLE (per grading)'!H$16="OUTPUT", 'PRINTABLE (per grading)'!B$13="Final"), IF(ISERROR(SUMIF(OUTPUT!AA$20:AI$20, "CLO9", OUTPUT!AA116:AI116) / OUTPUT!AN$14), "", SUMIF(OUTPUT!AA$20:AI$20, "CLO9", OUTPUT!AA116:AI116) / OUTPUT!AN$14),
"")))))),"")</f>
        <v/>
      </c>
      <c r="BD114" s="286" t="str">
        <f aca="false">IF(B114&lt;&gt;"",IF(BC114="","",IF(BC114&lt;0.5,1,IF(AND(BC114&gt;=0.5,BC114&lt;P$10),2,IF(BC114&gt;=P$10,3)))),"")</f>
        <v/>
      </c>
      <c r="BE114" s="287" t="str">
        <f aca="false">IF(B114 &lt;&gt; "",IFERROR(IF(AVERAGE(BA114,BC114)&gt;=P$10,"Y","N"),""),"")</f>
        <v/>
      </c>
      <c r="BF114" s="194" t="str">
        <f aca="false">IF(B114 &lt;&gt; "", IFERROR(IF(C$16 = "PRELIM", SUMIF('Database (LECTURE-RES-PRAC)'!D$14:AG$14, "CLO10", 'Database (LECTURE-RES-PRAC)'!D111:AG111) / 'Grade computation'!F$13, IF(C$16 = "MIDTERM", SUMIF('Database (LECTURE-RES-PRAC)'!AJ$14:BM$14, "CLO10", 'Database (LECTURE-RES-PRAC)'!AJ111:BM111) / 'Grade computation'!G$13, IF(C$16 = "FINAL", SUMIF('Database (LECTURE-RES-PRAC)'!BP$14:CS$14, "CLO10", 'Database (LECTURE-RES-PRAC)'!BP111:CS111) / 'Grade computation'!H$13,""))),""),"")</f>
        <v/>
      </c>
      <c r="BG114" s="286" t="str">
        <f aca="false">IF(B114&lt;&gt;"",IF(BF114="","",IF(BF114&lt;0.5,1,IF(AND(BF114&gt;=0.5,BF114&lt;P$10),2,IF(BF114&gt;=P$10,3)))),"")</f>
        <v/>
      </c>
      <c r="BH114" s="194" t="str">
        <f aca="false">IF(B114 &lt;&gt; "",IF(AND('PRINTABLE (per grading)'!H$16="EXAM", 'PRINTABLE (per grading)'!B$13="Prelim"), IF(ISERROR(SUMIF('Exam (LECTURE ONLY)'!D$20:M$20, "CLO10", 'Exam (LECTURE ONLY)'!D116:M116) / 'Exam (LECTURE ONLY)'!AL$15), "", SUMIF('Exam (LECTURE ONLY)'!D$20:M$20, "CLO10", 'Exam (LECTURE ONLY)'!D116:M116) /'Exam (LECTURE ONLY)'!AL$15),
IF(AND('PRINTABLE (per grading)'!H$16="EXAM", 'PRINTABLE (per grading)'!B$13="Midterm"), IF(ISERROR(SUMIF('Exam (LECTURE ONLY)'!O$20:X$20, "CLO10", 'Exam (LECTURE ONLY)'!O116:X116) / 'Exam (LECTURE ONLY)'!AM$15), "", SUMIF('Exam (LECTURE ONLY)'!O$20:X$20, "CLO10", 'Exam (LECTURE ONLY)'!O116:X116) / 'Exam (LECTURE ONLY)'!AM$15),
IF(AND('PRINTABLE (per grading)'!H$16="EXAM", 'PRINTABLE (per grading)'!B$13="Final"), IF(ISERROR(SUMIF('Exam (LECTURE ONLY)'!Z$20:AI$20, "CLO10", 'Exam (LECTURE ONLY)'!Z116:AI116) / 'Exam (LECTURE ONLY)'!AN$15), "", SUMIF('Exam (LECTURE ONLY)'!Z$20:AI$20, "CLO10", 'Exam (LECTURE ONLY)'!Z116:AI116) / 'Exam (LECTURE ONLY)'!AN$15),
IF(AND('PRINTABLE (per grading)'!H$16="OUTPUT", 'PRINTABLE (per grading)'!B$13="Prelim"), IF(ISERROR(SUMIF(OUTPUT!C$20:M$20, "CLO10", OUTPUT!C116:M116) / OUTPUT!AL$15), "", SUMIF(OUTPUT!C$20:M$20, "CLO10", OUTPUT!C116:M116) / OUTPUT!AL$15),
IF(AND('PRINTABLE (per grading)'!H$16="OUTPUT", 'PRINTABLE (per grading)'!B$13="Midterm"), IF(ISERROR(SUMIF(OUTPUT!O$20:Y$20, "CLO10", OUTPUT!O116:Y116) / OUTPUT!AM$15), "", SUMIF(OUTPUT!O$20:Y$20, "CLO10", OUTPUT!O116:Y116) / OUTPUT!AM$15),
IF(AND('PRINTABLE (per grading)'!H$16="OUTPUT", 'PRINTABLE (per grading)'!B$13="Final"), IF(ISERROR(SUMIF(OUTPUT!AA$20:AI$20, "CLO10", OUTPUT!AA116:AI116) / OUTPUT!AN$15), "", SUMIF(OUTPUT!AA$20:AI$20, "CLO10", OUTPUT!AA116:AI116) / OUTPUT!AN$15),
"")))))),"")</f>
        <v/>
      </c>
      <c r="BI114" s="286" t="str">
        <f aca="false">IF(B114&lt;&gt;"",IF(BH114="","",IF(BH114&lt;0.5,1,IF(AND(BH114&gt;=0.5,BH114&lt;P$10),2,IF(BH114&gt;=P$10,3)))),"")</f>
        <v/>
      </c>
      <c r="BJ114" s="287" t="str">
        <f aca="false">IF(B114 &lt;&gt; "",IFERROR(IF(AVERAGE(BF114,BH114)&gt;=P$10,"Y","N"),""),"")</f>
        <v/>
      </c>
      <c r="BK114" s="8"/>
    </row>
    <row r="115" customFormat="false" ht="19.5" hidden="false" customHeight="true" outlineLevel="0" collapsed="false">
      <c r="A115" s="183" t="str">
        <f aca="false">IF(ISBLANK('Database (LECTURE-RES-PRAC)'!A112),"",'Database (LECTURE-RES-PRAC)'!A112)</f>
        <v/>
      </c>
      <c r="B115" s="184" t="str">
        <f aca="false">IF(ISBLANK('Database (LECTURE-RES-PRAC)'!B112),"",'Database (LECTURE-RES-PRAC)'!B112)</f>
        <v/>
      </c>
      <c r="C115" s="230" t="str">
        <f aca="false">IF(B115&lt;&gt;"",IF(C$16="PRELIM",'Grade computation'!C115, IF(C$16="MIDTERM",'Grade computation'!K115, IF(C$16="FINAL",'Grade computation'!S115,""))),"")</f>
        <v/>
      </c>
      <c r="D115" s="231" t="str">
        <f aca="false">IF(B115&lt;&gt;"",IFERROR(IF(B$11="80-20", (((C115/C$19)*X$6)+X$7)*D$18, IF(B$11="60-40", (((C115/C$19)*Y$6)+Y$7)*D$18, 0)),0),"")</f>
        <v/>
      </c>
      <c r="E115" s="230" t="str">
        <f aca="false">IF(B115&lt;&gt;"", IF(C$16="PRELIM",'Grade computation'!E115, IF(C$16="MIDTERM",'Grade computation'!M115, IF(C$16="FINAL",'Grade computation'!U115,""))),"")</f>
        <v/>
      </c>
      <c r="F115" s="232" t="str">
        <f aca="false">IF(B115&lt;&gt;"",IFERROR(IF(B$11="80-20", (((E115/E$19)*X$6)+X$7)*F$18, IF(B$11="60-40", (((E115/E$19)*Y$6)+Y$7)*F$18, 0)),0),"")</f>
        <v/>
      </c>
      <c r="G115" s="233" t="str">
        <f aca="false">IF(B115&lt;&gt;"",IFERROR((D115+F115),0),"")</f>
        <v/>
      </c>
      <c r="H115" s="234" t="str">
        <f aca="false">IF(B115&lt;&gt;"",IF(C$16="PRELIM", 'Grade computation'!H115, IF(C$16="MIDTERM", 'Grade computation'!P115, IF(C$16="FINAL",'Grade computation'!X115, ""))),"")</f>
        <v/>
      </c>
      <c r="I115" s="233" t="str">
        <f aca="false">IF(B115&lt;&gt;"",IFERROR(IF(B$11="80-20", (((H115/H$19)*X$6)+X$7)*I$19, IF(B$11="60-40", (((H115/H$19)*Y$6)+Y$7)*I$19, 0)),0),"")</f>
        <v/>
      </c>
      <c r="J115" s="237" t="str">
        <f aca="false">IFERROR((G115+I115),"")</f>
        <v/>
      </c>
      <c r="K115" s="183" t="str">
        <f aca="false">IFERROR(IF(J115="","",IF(J115&gt;=75,"PASSED","FAILED")),"")</f>
        <v/>
      </c>
      <c r="L115" s="183"/>
      <c r="M115" s="194" t="str">
        <f aca="false">IF(B115 &lt;&gt; "", IFERROR(IF(C$16 = "PRELIM", SUMIF('Database (LECTURE-RES-PRAC)'!D$14:AG$14, "CLO1", 'Database (LECTURE-RES-PRAC)'!D112:AG112) / 'Grade computation'!F$4, IF(C$16 = "MIDTERM", SUMIF('Database (LECTURE-RES-PRAC)'!AJ$14:BM$14, "CLO1", 'Database (LECTURE-RES-PRAC)'!AJ112:BM112) / 'Grade computation'!G$4, IF(C$16 = "FINAL", SUMIF('Database (LECTURE-RES-PRAC)'!BP$14:CS$14, "CLO1", 'Database (LECTURE-RES-PRAC)'!BP112:CS112) / 'Grade computation'!H$4,""))),""),"")</f>
        <v/>
      </c>
      <c r="N115" s="286" t="str">
        <f aca="false">IF(B115&lt;&gt;"",IF(M115="","",IF(M115&lt;0.5,1,IF(AND(M115&gt;=0.5,M115&lt;P$10),2,IF(M115&gt;=P$10,3)))),"")</f>
        <v/>
      </c>
      <c r="O115" s="194" t="str">
        <f aca="false">IF(B115 &lt;&gt; "",IF(AND('PRINTABLE (per grading)'!H$16="EXAM", 'PRINTABLE (per grading)'!B$13="Prelim"), IF(ISERROR(SUMIF('Exam (LECTURE ONLY)'!D$20:M$20, "CLO1", 'Exam (LECTURE ONLY)'!D117:M117) / 'Exam (LECTURE ONLY)'!AL$6), "", SUMIF('Exam (LECTURE ONLY)'!D$20:M$20, "CLO1", 'Exam (LECTURE ONLY)'!D117:M117) /'Exam (LECTURE ONLY)'!AL$6),
IF(AND('PRINTABLE (per grading)'!H$16="EXAM", 'PRINTABLE (per grading)'!B$13="Midterm"), IF(ISERROR(SUMIF('Exam (LECTURE ONLY)'!O$20:X$20, "CLO1", 'Exam (LECTURE ONLY)'!O117:X117) / 'Exam (LECTURE ONLY)'!AM$6), "", SUMIF('Exam (LECTURE ONLY)'!O$20:X$20, "CLO1", 'Exam (LECTURE ONLY)'!O117:X117) / 'Exam (LECTURE ONLY)'!AM$6),
IF(AND('PRINTABLE (per grading)'!H$16="EXAM", 'PRINTABLE (per grading)'!B$13="Final"), IF(ISERROR(SUMIF('Exam (LECTURE ONLY)'!Z$20:AI$20, "CLO1", 'Exam (LECTURE ONLY)'!Z117:AI117) / 'Exam (LECTURE ONLY)'!AN$6), "", SUMIF('Exam (LECTURE ONLY)'!Z$20:AI$20, "CLO1", 'Exam (LECTURE ONLY)'!Z117:AI117) / 'Exam (LECTURE ONLY)'!AN$6),
IF(AND('PRINTABLE (per grading)'!H$16="OUTPUT", 'PRINTABLE (per grading)'!B$13="Prelim"), IF(ISERROR(SUMIF(OUTPUT!C$20:M$20, "CLO1", OUTPUT!C117:M117) / OUTPUT!AL$6), "", SUMIF(OUTPUT!C$20:M$20, "CLO1", OUTPUT!C117:M117) / OUTPUT!AL$6),
IF(AND('PRINTABLE (per grading)'!H$16="OUTPUT", 'PRINTABLE (per grading)'!B$13="Midterm"), IF(ISERROR(SUMIF(OUTPUT!O$20:Y$20, "CLO1", OUTPUT!O117:Y117) / OUTPUT!AM$6), "", SUMIF(OUTPUT!O$20:Y$20, "CLO1", OUTPUT!O117:Y117) / OUTPUT!AM$6),
IF(AND('PRINTABLE (per grading)'!H$16="OUTPUT", 'PRINTABLE (per grading)'!B$13="Final"), IF(ISERROR(SUMIF(OUTPUT!AA$20:AI$20, "CLO1", OUTPUT!AA117:AI117) / OUTPUT!AN$6), "", SUMIF(OUTPUT!AA$20:AI$20, "CLO1", OUTPUT!AA117:AI117) / OUTPUT!AN$6),
"")))))),"")</f>
        <v/>
      </c>
      <c r="P115" s="286" t="str">
        <f aca="false">IF(B115&lt;&gt;"",IF(O115="","",IF(O115&lt;0.5,1,IF(AND(O115&gt;=0.5,O115&lt;P$10),2,IF(O115&gt;=P$10,3)))),"")</f>
        <v/>
      </c>
      <c r="Q115" s="287" t="str">
        <f aca="false">IF(B115 &lt;&gt; "",IFERROR(IF(AVERAGE(M115,O115)&gt;=P$10,"Y","N"),""),"")</f>
        <v/>
      </c>
      <c r="R115" s="194" t="str">
        <f aca="false">IF(B115 &lt;&gt; "", IFERROR(IF(C$16 = "PRELIM", SUMIF('Database (LECTURE-RES-PRAC)'!D$14:AG$14, "CLO2", 'Database (LECTURE-RES-PRAC)'!D112:AG112) / 'Grade computation'!F$5, IF(C$16 = "MIDTERM", SUMIF('Database (LECTURE-RES-PRAC)'!AJ$14:BM$14, "CLO2", 'Database (LECTURE-RES-PRAC)'!AJ112:BM112) / 'Grade computation'!G$5, IF(C$16 = "FINAL", SUMIF('Database (LECTURE-RES-PRAC)'!BP$14:CS$14, "CLO2", 'Database (LECTURE-RES-PRAC)'!BP112:CS112) / 'Grade computation'!H$5,""))),""),"")</f>
        <v/>
      </c>
      <c r="S115" s="286" t="str">
        <f aca="false">IF(B115&lt;&gt;"",IF(R115="","",IF(R115&lt;0.5,1,IF(AND(R115&gt;=0.5,R115&lt;P$10),2,IF(R115&gt;=P$10,3)))),"")</f>
        <v/>
      </c>
      <c r="T115" s="194" t="str">
        <f aca="false">IF(B115 &lt;&gt; "",IF(AND('PRINTABLE (per grading)'!H$16="EXAM", 'PRINTABLE (per grading)'!B$13="Prelim"), IF(ISERROR(SUMIF('Exam (LECTURE ONLY)'!D$20:M$20, "CLO2", 'Exam (LECTURE ONLY)'!D117:M117) / 'Exam (LECTURE ONLY)'!AL$7), "", SUMIF('Exam (LECTURE ONLY)'!D$20:M$20, "CLO2", 'Exam (LECTURE ONLY)'!D117:M117) /'Exam (LECTURE ONLY)'!AL$7),
IF(AND('PRINTABLE (per grading)'!H$16="EXAM", 'PRINTABLE (per grading)'!B$13="Midterm"), IF(ISERROR(SUMIF('Exam (LECTURE ONLY)'!O$20:X$20, "CLO2", 'Exam (LECTURE ONLY)'!O117:X117) / 'Exam (LECTURE ONLY)'!AM$7), "", SUMIF('Exam (LECTURE ONLY)'!O$20:X$20, "CLO2", 'Exam (LECTURE ONLY)'!O117:X117) / 'Exam (LECTURE ONLY)'!AM$7),
IF(AND('PRINTABLE (per grading)'!H$16="EXAM", 'PRINTABLE (per grading)'!B$13="Final"), IF(ISERROR(SUMIF('Exam (LECTURE ONLY)'!Z$20:AI$20, "CLO2", 'Exam (LECTURE ONLY)'!Z117:AI117) / 'Exam (LECTURE ONLY)'!AN$7), "", SUMIF('Exam (LECTURE ONLY)'!Z$20:AI$20, "CLO2", 'Exam (LECTURE ONLY)'!Z117:AI117) / 'Exam (LECTURE ONLY)'!AN$7),
IF(AND('PRINTABLE (per grading)'!H$16="OUTPUT", 'PRINTABLE (per grading)'!B$13="Prelim"), IF(ISERROR(SUMIF(OUTPUT!C$20:M$20, "CLO2", OUTPUT!C117:M117) / OUTPUT!AL$7), "", SUMIF(OUTPUT!C$20:M$20, "CLO2", OUTPUT!C117:M117) / OUTPUT!AL$7),
IF(AND('PRINTABLE (per grading)'!H$16="OUTPUT", 'PRINTABLE (per grading)'!B$13="Midterm"), IF(ISERROR(SUMIF(OUTPUT!O$20:Y$20, "CLO2", OUTPUT!O117:Y117) / OUTPUT!AM$7), "", SUMIF(OUTPUT!O$20:Y$20, "CLO2", OUTPUT!O117:Y117) / OUTPUT!AM$7),
IF(AND('PRINTABLE (per grading)'!H$16="OUTPUT", 'PRINTABLE (per grading)'!B$13="Final"), IF(ISERROR(SUMIF(OUTPUT!AA$20:AI$20, "CLO2", OUTPUT!AA117:AI117) / OUTPUT!AN$7), "", SUMIF(OUTPUT!AA$20:AI$20, "CLO2", OUTPUT!AA117:AI117) / OUTPUT!AN$7),
"")))))),"")</f>
        <v/>
      </c>
      <c r="U115" s="286" t="str">
        <f aca="false">IF(B115&lt;&gt;"",IF(T115="","",IF(T115&lt;0.5,1,IF(AND(T115&gt;=0.5,T115&lt;P$10),2,IF(T115&gt;=P$10,3)))),"")</f>
        <v/>
      </c>
      <c r="V115" s="287" t="str">
        <f aca="false">IF(B115 &lt;&gt; "",IFERROR(IF(AVERAGE(R115,T115)&gt;=P$10,"Y","N"),""),"")</f>
        <v/>
      </c>
      <c r="W115" s="194" t="str">
        <f aca="false">IF(B115 &lt;&gt; "", IFERROR(IF(C$16 = "PRELIM", SUMIF('Database (LECTURE-RES-PRAC)'!D$14:AG$14, "CLO3", 'Database (LECTURE-RES-PRAC)'!D112:AG112) / 'Grade computation'!F$6, IF(C$16 = "MIDTERM", SUMIF('Database (LECTURE-RES-PRAC)'!AJ$14:BM$14, "CLO3", 'Database (LECTURE-RES-PRAC)'!AJ112:BM112) / 'Grade computation'!G$6, IF(C$16 = "FINAL", SUMIF('Database (LECTURE-RES-PRAC)'!BP$14:CS$14, "CLO3", 'Database (LECTURE-RES-PRAC)'!BP112:CS112) / 'Grade computation'!H$6,""))),""),"")</f>
        <v/>
      </c>
      <c r="X115" s="286" t="str">
        <f aca="false">IF(B115&lt;&gt;"",IF(W115="","",IF(W115&lt;0.5,1,IF(AND(W115&gt;=0.5,W115&lt;P$10),2,IF(W115&gt;=P$10,3)))),"")</f>
        <v/>
      </c>
      <c r="Y115" s="194" t="str">
        <f aca="false">IF(B115 &lt;&gt; "",IF(AND('PRINTABLE (per grading)'!H$16="EXAM", 'PRINTABLE (per grading)'!B$13="Prelim"), IF(ISERROR(SUMIF('Exam (LECTURE ONLY)'!D$20:M$20, "CLO3", 'Exam (LECTURE ONLY)'!D117:M117) / 'Exam (LECTURE ONLY)'!AL$8), "", SUMIF('Exam (LECTURE ONLY)'!D$20:M$20, "CLO3", 'Exam (LECTURE ONLY)'!D117:M117) /'Exam (LECTURE ONLY)'!AL$8),
IF(AND('PRINTABLE (per grading)'!H$16="EXAM", 'PRINTABLE (per grading)'!B$13="Midterm"), IF(ISERROR(SUMIF('Exam (LECTURE ONLY)'!O$20:X$20, "CLO3", 'Exam (LECTURE ONLY)'!O117:X117) / 'Exam (LECTURE ONLY)'!AM$8), "", SUMIF('Exam (LECTURE ONLY)'!O$20:X$20, "CLO3", 'Exam (LECTURE ONLY)'!O117:X117) / 'Exam (LECTURE ONLY)'!AM$8),
IF(AND('PRINTABLE (per grading)'!H$16="EXAM", 'PRINTABLE (per grading)'!B$13="Final"), IF(ISERROR(SUMIF('Exam (LECTURE ONLY)'!Z$20:AI$20, "CLO3", 'Exam (LECTURE ONLY)'!Z117:AI117) / 'Exam (LECTURE ONLY)'!AN$8), "", SUMIF('Exam (LECTURE ONLY)'!Z$20:AI$20, "CLO3", 'Exam (LECTURE ONLY)'!Z117:AI117) / 'Exam (LECTURE ONLY)'!AN$8),
IF(AND('PRINTABLE (per grading)'!H$16="OUTPUT", 'PRINTABLE (per grading)'!B$13="Prelim"), IF(ISERROR(SUMIF(OUTPUT!C$20:M$20, "CLO3", OUTPUT!C117:M117) / OUTPUT!AL$8), "", SUMIF(OUTPUT!C$20:M$20, "CLO3", OUTPUT!C117:M117) / OUTPUT!AL$8),
IF(AND('PRINTABLE (per grading)'!H$16="OUTPUT", 'PRINTABLE (per grading)'!B$13="Midterm"), IF(ISERROR(SUMIF(OUTPUT!O$20:Y$20, "CLO3", OUTPUT!O117:Y117) / OUTPUT!AM$8), "", SUMIF(OUTPUT!O$20:Y$20, "CLO3", OUTPUT!O117:Y117) / OUTPUT!AM$8),
IF(AND('PRINTABLE (per grading)'!H$16="OUTPUT", 'PRINTABLE (per grading)'!B$13="Final"), IF(ISERROR(SUMIF(OUTPUT!AA$20:AI$20, "CLO3", OUTPUT!AA117:AI117) / OUTPUT!AN$8), "", SUMIF(OUTPUT!AA$20:AI$20, "CLO3", OUTPUT!AA117:AI117) / OUTPUT!AN$8),
"" )))))),"")</f>
        <v/>
      </c>
      <c r="Z115" s="286" t="str">
        <f aca="false">IF(B115&lt;&gt;"",IF(Y115="","",IF(Y115&lt;0.5,1,IF(AND(Y115&gt;=0.5,Y115&lt;P$10),2,IF(Y115&gt;=P$10,3)))),"")</f>
        <v/>
      </c>
      <c r="AA115" s="287" t="str">
        <f aca="false">IF(B115 &lt;&gt; "",IFERROR(IF(AVERAGE(W115,Y115)&gt;=P$10,"Y","N"),""),"")</f>
        <v/>
      </c>
      <c r="AB115" s="194" t="str">
        <f aca="false">IF(B115 &lt;&gt; "", IFERROR(IF(C$16 = "PRELIM", SUMIF('Database (LECTURE-RES-PRAC)'!D$14:AG$14, "CLO4", 'Database (LECTURE-RES-PRAC)'!D112:AG112) / 'Grade computation'!F$7, IF(C$16 = "MIDTERM", SUMIF('Database (LECTURE-RES-PRAC)'!AJ$14:BM$14, "CLO4", 'Database (LECTURE-RES-PRAC)'!AJ112:BM112) / 'Grade computation'!G$7, IF(C$16 = "FINAL", SUMIF('Database (LECTURE-RES-PRAC)'!BP$14:CS$14, "CLO4", 'Database (LECTURE-RES-PRAC)'!BP112:CS112) / 'Grade computation'!H$7,""))),""),"")</f>
        <v/>
      </c>
      <c r="AC115" s="286" t="str">
        <f aca="false">IF(B115&lt;&gt;"",IF(AB115="","",IF(AB115&lt;0.5,1,IF(AND(AB115&gt;=0.5,AB115&lt;P$10),2,IF(AB115&gt;=P$10,3)))),"")</f>
        <v/>
      </c>
      <c r="AD115" s="194" t="str">
        <f aca="false">IF(B115 &lt;&gt; "",IF(AND('PRINTABLE (per grading)'!H$16="EXAM", 'PRINTABLE (per grading)'!B$13="Prelim"), IF(ISERROR(SUMIF('Exam (LECTURE ONLY)'!D$20:M$20, "CLO4", 'Exam (LECTURE ONLY)'!D117:M117) / 'Exam (LECTURE ONLY)'!AL$9), "", SUMIF('Exam (LECTURE ONLY)'!D$20:M$20, "CLO4", 'Exam (LECTURE ONLY)'!D117:M117) /'Exam (LECTURE ONLY)'!AL$9),
IF(AND('PRINTABLE (per grading)'!H$16="EXAM", 'PRINTABLE (per grading)'!B$13="Midterm"), IF(ISERROR(SUMIF('Exam (LECTURE ONLY)'!O$20:X$20, "CLO4", 'Exam (LECTURE ONLY)'!O117:X117) / 'Exam (LECTURE ONLY)'!AM$9), "", SUMIF('Exam (LECTURE ONLY)'!O$20:X$20, "CLO4", 'Exam (LECTURE ONLY)'!O117:X117) / 'Exam (LECTURE ONLY)'!AM$9),
IF(AND('PRINTABLE (per grading)'!H$16="EXAM", 'PRINTABLE (per grading)'!B$13="Final"), IF(ISERROR(SUMIF('Exam (LECTURE ONLY)'!Z$20:AI$20, "CLO4", 'Exam (LECTURE ONLY)'!Z117:AI117) / 'Exam (LECTURE ONLY)'!AN$9), "", SUMIF('Exam (LECTURE ONLY)'!Z$20:AI$20, "CLO4", 'Exam (LECTURE ONLY)'!Z117:AI117) / 'Exam (LECTURE ONLY)'!AN$9),
IF(AND('PRINTABLE (per grading)'!H$16="OUTPUT", 'PRINTABLE (per grading)'!B$13="Prelim"), IF(ISERROR(SUMIF(OUTPUT!C$20:M$20, "CLO4", OUTPUT!C117:M117) / OUTPUT!AL$9), "", SUMIF(OUTPUT!C$20:M$20, "CLO4", OUTPUT!C117:M117) / OUTPUT!AL$9),
IF(AND('PRINTABLE (per grading)'!H$16="OUTPUT", 'PRINTABLE (per grading)'!B$13="Midterm"), IF(ISERROR(SUMIF(OUTPUT!O$20:Y$20, "CLO4", OUTPUT!O117:Y117) / OUTPUT!AM$9), "", SUMIF(OUTPUT!O$20:Y$20, "CLO4", OUTPUT!O117:Y117) / OUTPUT!AM$9),
IF(AND('PRINTABLE (per grading)'!H$16="OUTPUT", 'PRINTABLE (per grading)'!B$13="Final"), IF(ISERROR(SUMIF(OUTPUT!AA$20:AI$20, "CLO4", OUTPUT!AA117:AI117) / OUTPUT!AN$9), "", SUMIF(OUTPUT!AA$20:AI$20, "CLO4", OUTPUT!AA117:AI117) / OUTPUT!AN$9),
"")))))),"")</f>
        <v/>
      </c>
      <c r="AE115" s="286" t="str">
        <f aca="false">IF(B115&lt;&gt;"",IF(AD115="","",IF(AD115&lt;0.5,1,IF(AND(AD115&gt;=0.5,AD115&lt;P$10),2,IF(AD115&gt;=P$10,3)))),"")</f>
        <v/>
      </c>
      <c r="AF115" s="287" t="str">
        <f aca="false">IF(B115 &lt;&gt; "",IFERROR(IF(AVERAGE(AB115,AD115)&gt;=P$10,"Y","N"),""),"")</f>
        <v/>
      </c>
      <c r="AG115" s="194" t="str">
        <f aca="false">IF(B115 &lt;&gt; "", IFERROR(IF(C$16 = "PRELIM", SUMIF('Database (LECTURE-RES-PRAC)'!D$14:AG$14, "CLO5", 'Database (LECTURE-RES-PRAC)'!D112:AG112) / 'Grade computation'!F$8, IF(C$16 = "MIDTERM", SUMIF('Database (LECTURE-RES-PRAC)'!AJ$14:BM$14, "CLO5", 'Database (LECTURE-RES-PRAC)'!AJ112:BM112) / 'Grade computation'!G$8, IF(C$16 = "FINAL", SUMIF('Database (LECTURE-RES-PRAC)'!BP$14:CS$14, "CLO5", 'Database (LECTURE-RES-PRAC)'!BP112:CS112) / 'Grade computation'!H$8,""))),""),"")</f>
        <v/>
      </c>
      <c r="AH115" s="286" t="str">
        <f aca="false">IF(B115&lt;&gt;"",IF(AG115="","",IF(AG115&lt;0.5,1,IF(AND(AG115&gt;=0.5,AG115&lt;P$10),2,IF(AG115&gt;=P$10,3)))),"")</f>
        <v/>
      </c>
      <c r="AI115" s="194" t="str">
        <f aca="false">IF(B115 &lt;&gt; "",IF(AND('PRINTABLE (per grading)'!H$16="EXAM", 'PRINTABLE (per grading)'!B$13="Prelim"), IF(ISERROR(SUMIF('Exam (LECTURE ONLY)'!D$20:M$20, "CLO5", 'Exam (LECTURE ONLY)'!D117:M117) / 'Exam (LECTURE ONLY)'!AL$10), "", SUMIF('Exam (LECTURE ONLY)'!D$20:M$20, "CLO5", 'Exam (LECTURE ONLY)'!D117:M117) /'Exam (LECTURE ONLY)'!AL$10),
IF(AND('PRINTABLE (per grading)'!H$16="EXAM", 'PRINTABLE (per grading)'!B$13="Midterm"), IF(ISERROR(SUMIF('Exam (LECTURE ONLY)'!O$20:X$20, "CLO5", 'Exam (LECTURE ONLY)'!O117:X117) / 'Exam (LECTURE ONLY)'!AM$10), "", SUMIF('Exam (LECTURE ONLY)'!O$20:X$20, "CLO5", 'Exam (LECTURE ONLY)'!O117:X117) / 'Exam (LECTURE ONLY)'!AM$10),
IF(AND('PRINTABLE (per grading)'!H$16="EXAM", 'PRINTABLE (per grading)'!B$13="Final"), IF(ISERROR(SUMIF('Exam (LECTURE ONLY)'!Z$20:AI$20, "CLO5", 'Exam (LECTURE ONLY)'!Z117:AI117) / 'Exam (LECTURE ONLY)'!AN$10), "", SUMIF('Exam (LECTURE ONLY)'!Z$20:AI$20, "CLO5", 'Exam (LECTURE ONLY)'!Z117:AI117) / 'Exam (LECTURE ONLY)'!AN$10),
IF(AND('PRINTABLE (per grading)'!H$16="OUTPUT", 'PRINTABLE (per grading)'!B$13="Prelim"), IF(ISERROR(SUMIF(OUTPUT!C$20:M$20, "CLO5", OUTPUT!C117:M117) / OUTPUT!AL$10), "", SUMIF(OUTPUT!C$20:M$20, "CLO5", OUTPUT!C117:M117) / OUTPUT!AL$10),
IF(AND('PRINTABLE (per grading)'!H$16="OUTPUT", 'PRINTABLE (per grading)'!B$13="Midterm"), IF(ISERROR(SUMIF(OUTPUT!O$20:Y$20, "CLO5", OUTPUT!O117:Y117) / OUTPUT!AM$10), "", SUMIF(OUTPUT!O$20:Y$20, "CLO5", OUTPUT!O117:Y117) / OUTPUT!AM$10),
IF(AND('PRINTABLE (per grading)'!H$16="OUTPUT", 'PRINTABLE (per grading)'!B$13="Final"), IF(ISERROR(SUMIF(OUTPUT!AA$20:AI$20, "CLO5", OUTPUT!AA117:AI117) / OUTPUT!AN$10), "", SUMIF(OUTPUT!AA$20:AI$20, "CLO5", OUTPUT!AA117:AI117) / OUTPUT!AN$10),
"")))))),"")</f>
        <v/>
      </c>
      <c r="AJ115" s="286" t="str">
        <f aca="false">IF(B115&lt;&gt;"",IF(AI115="","",IF(AI115&lt;0.5,1,IF(AND(AI115&gt;=0.5,AI115&lt;P$10),2,IF(AI115&gt;=P$10,3)))),"")</f>
        <v/>
      </c>
      <c r="AK115" s="287" t="str">
        <f aca="false">IF(B115 &lt;&gt; "",IFERROR(IF(AVERAGE(AG115,AI115)&gt;=P$10,"Y","N"),""),"")</f>
        <v/>
      </c>
      <c r="AL115" s="194" t="str">
        <f aca="false">IF(B115 &lt;&gt; "", IFERROR(IF(C$16 = "PRELIM", SUMIF('Database (LECTURE-RES-PRAC)'!D$14:AG$14, "CLO6", 'Database (LECTURE-RES-PRAC)'!D112:AG112) / 'Grade computation'!F$9, IF(C$16 = "MIDTERM", SUMIF('Database (LECTURE-RES-PRAC)'!AJ$14:BM$14, "CLO6", 'Database (LECTURE-RES-PRAC)'!AJ112:BM112) / 'Grade computation'!G$9, IF(C$16 = "FINAL", SUMIF('Database (LECTURE-RES-PRAC)'!BP$14:CS$14, "CLO6", 'Database (LECTURE-RES-PRAC)'!BP112:CS112) / 'Grade computation'!H$9,""))),""),"")</f>
        <v/>
      </c>
      <c r="AM115" s="286" t="str">
        <f aca="false">IF(B115&lt;&gt;"",IF(AL115="","",IF(AL115&lt;0.5,1,IF(AND(AL115&gt;=0.5,AL115&lt;P$10),2,IF(AL115&gt;=P$10,3)))),"")</f>
        <v/>
      </c>
      <c r="AN115" s="194" t="str">
        <f aca="false">IF(B115 &lt;&gt; "",IF(AND('PRINTABLE (per grading)'!H$16="EXAM", 'PRINTABLE (per grading)'!B$13="Prelim"), IF(ISERROR(SUMIF('Exam (LECTURE ONLY)'!D$20:M$20, "CLO6", 'Exam (LECTURE ONLY)'!D117:M117) / 'Exam (LECTURE ONLY)'!AL$11), "", SUMIF('Exam (LECTURE ONLY)'!D$20:M$20, "CLO6", 'Exam (LECTURE ONLY)'!D117:M117) /'Exam (LECTURE ONLY)'!AL$11),
IF(AND('PRINTABLE (per grading)'!H$16="EXAM", 'PRINTABLE (per grading)'!B$13="Midterm"), IF(ISERROR(SUMIF('Exam (LECTURE ONLY)'!O$20:X$20, "CLO6", 'Exam (LECTURE ONLY)'!O117:X117) / 'Exam (LECTURE ONLY)'!AM$11), "", SUMIF('Exam (LECTURE ONLY)'!O$20:X$20, "CLO6", 'Exam (LECTURE ONLY)'!O117:X117) / 'Exam (LECTURE ONLY)'!AM$11),
IF(AND('PRINTABLE (per grading)'!H$16="EXAM", 'PRINTABLE (per grading)'!B$13="Final"), IF(ISERROR(SUMIF('Exam (LECTURE ONLY)'!Z$20:AI$20, "CLO6", 'Exam (LECTURE ONLY)'!Z117:AI117) / 'Exam (LECTURE ONLY)'!AN$11), "", SUMIF('Exam (LECTURE ONLY)'!Z$20:AI$20, "CLO6", 'Exam (LECTURE ONLY)'!Z117:AI117) / 'Exam (LECTURE ONLY)'!AN$11),
IF(AND('PRINTABLE (per grading)'!H$16="OUTPUT", 'PRINTABLE (per grading)'!B$13="Prelim"), IF(ISERROR(SUMIF(OUTPUT!C$20:M$20, "CLO6", OUTPUT!C117:M117) / OUTPUT!AL$11), "", SUMIF(OUTPUT!C$20:M$20, "CLO6", OUTPUT!C117:M117) / OUTPUT!AL$11),
IF(AND('PRINTABLE (per grading)'!H$16="OUTPUT", 'PRINTABLE (per grading)'!B$13="Midterm"), IF(ISERROR(SUMIF(OUTPUT!O$20:Y$20, "CLO6", OUTPUT!O117:Y117) / OUTPUT!AM$11), "", SUMIF(OUTPUT!O$20:Y$20, "CLO6", OUTPUT!O117:Y117) / OUTPUT!AM$11),
IF(AND('PRINTABLE (per grading)'!H$16="OUTPUT", 'PRINTABLE (per grading)'!B$13="Final"), IF(ISERROR(SUMIF(OUTPUT!AA$20:AI$20, "CLO6", OUTPUT!AA117:AI117) / OUTPUT!AN$11), "", SUMIF(OUTPUT!AA$20:AI$20, "CLO6", OUTPUT!AA117:AI117) / OUTPUT!AN$11),
"")))))),"")</f>
        <v/>
      </c>
      <c r="AO115" s="286" t="str">
        <f aca="false">IF(B115&lt;&gt;"",IF(AN115="","",IF(AN115&lt;0.5,1,IF(AND(AN115&gt;=0.5,AN115&lt;P$10),2,IF(AN115&gt;=P$10,3)))),"")</f>
        <v/>
      </c>
      <c r="AP115" s="287" t="str">
        <f aca="false">IF(B115 &lt;&gt; "",IFERROR(IF(AVERAGE(AL115,AN115)&gt;=P$10,"Y","N"),""),"")</f>
        <v/>
      </c>
      <c r="AQ115" s="194" t="str">
        <f aca="false">IF(B115 &lt;&gt; "", IFERROR(IF(C$16 = "PRELIM", SUMIF('Database (LECTURE-RES-PRAC)'!D$14:AG$14, "CLO7", 'Database (LECTURE-RES-PRAC)'!D112:AG112) / 'Grade computation'!F$10, IF(C$16 = "MIDTERM", SUMIF('Database (LECTURE-RES-PRAC)'!AJ$14:BM$14, "CLO7", 'Database (LECTURE-RES-PRAC)'!AJ112:BM112) / 'Grade computation'!G$10, IF(C$16 = "FINAL", SUMIF('Database (LECTURE-RES-PRAC)'!BP$14:CS$14, "CLO7", 'Database (LECTURE-RES-PRAC)'!BP112:CS112) / 'Grade computation'!H$10,""))),""),"")</f>
        <v/>
      </c>
      <c r="AR115" s="286" t="str">
        <f aca="false">IF(B115&lt;&gt;"",IF(AQ115="","",IF(AQ115&lt;0.5,1,IF(AND(AQ115&gt;=0.5,AQ115&lt;P$10),2,IF(AQ115&gt;=P$10,3)))),"")</f>
        <v/>
      </c>
      <c r="AS115" s="194" t="str">
        <f aca="false">IF(B115 &lt;&gt; "",IF(AND('PRINTABLE (per grading)'!H$16="EXAM", 'PRINTABLE (per grading)'!B$13="Prelim"), IF(ISERROR(SUMIF('Exam (LECTURE ONLY)'!D$20:M$20, "CLO7", 'Exam (LECTURE ONLY)'!D117:M117) / 'Exam (LECTURE ONLY)'!AL$12), "", SUMIF('Exam (LECTURE ONLY)'!D$20:M$20, "CLO7", 'Exam (LECTURE ONLY)'!D117:M117) /'Exam (LECTURE ONLY)'!AL$12),
IF(AND('PRINTABLE (per grading)'!H$16="EXAM", 'PRINTABLE (per grading)'!B$13="Midterm"), IF(ISERROR(SUMIF('Exam (LECTURE ONLY)'!O$20:X$20, "CLO7", 'Exam (LECTURE ONLY)'!O117:X117) / 'Exam (LECTURE ONLY)'!AM$12), "", SUMIF('Exam (LECTURE ONLY)'!O$20:X$20, "CLO7", 'Exam (LECTURE ONLY)'!O117:X117) / 'Exam (LECTURE ONLY)'!AM$12),
IF(AND('PRINTABLE (per grading)'!H$16="EXAM", 'PRINTABLE (per grading)'!B$13="Final"), IF(ISERROR(SUMIF('Exam (LECTURE ONLY)'!Z$20:AI$20, "CLO7", 'Exam (LECTURE ONLY)'!Z117:AI117) / 'Exam (LECTURE ONLY)'!AN$12), "", SUMIF('Exam (LECTURE ONLY)'!Z$20:AI$20, "CLO7", 'Exam (LECTURE ONLY)'!Z117:AI117) / 'Exam (LECTURE ONLY)'!AN$12),
IF(AND('PRINTABLE (per grading)'!H$16="OUTPUT", 'PRINTABLE (per grading)'!B$13="Prelim"), IF(ISERROR(SUMIF(OUTPUT!C$20:M$20, "CLO7", OUTPUT!C117:M117) / OUTPUT!AL$12), "", SUMIF(OUTPUT!C$20:M$20, "CLO7", OUTPUT!C117:M117) / OUTPUT!AL$12),
IF(AND('PRINTABLE (per grading)'!H$16="OUTPUT", 'PRINTABLE (per grading)'!B$13="Midterm"), IF(ISERROR(SUMIF(OUTPUT!O$20:Y$20, "CLO7", OUTPUT!O117:Y117) / OUTPUT!AM$12), "", SUMIF(OUTPUT!O$20:Y$20, "CLO7", OUTPUT!O117:Y117) / OUTPUT!AM$12),
IF(AND('PRINTABLE (per grading)'!H$16="OUTPUT", 'PRINTABLE (per grading)'!B$13="Final"), IF(ISERROR(SUMIF(OUTPUT!AA$20:AI$20, "CLO7", OUTPUT!AA117:AI117) / OUTPUT!AN$12), "", SUMIF(OUTPUT!AA$20:AI$20, "CLO7", OUTPUT!AA117:AI117) / OUTPUT!AN$12),
"")))))),"")</f>
        <v/>
      </c>
      <c r="AT115" s="286" t="str">
        <f aca="false">IF(B115&lt;&gt;"",IF(AS115="","",IF(AS115&lt;0.5,1,IF(AND(AS115&gt;=0.5,AS115&lt;P$10),2,IF(AS115&gt;=P$10,3)))),"")</f>
        <v/>
      </c>
      <c r="AU115" s="287" t="str">
        <f aca="false">IF(B115 &lt;&gt; "",IFERROR(IF(AVERAGE(AQ115,AS115)&gt;=P$10,"Y","N"),""),"")</f>
        <v/>
      </c>
      <c r="AV115" s="194" t="str">
        <f aca="false">IF(B115 &lt;&gt; "", IFERROR(IF(C$16 = "PRELIM", SUMIF('Database (LECTURE-RES-PRAC)'!D$14:AG$14, "CLO8", 'Database (LECTURE-RES-PRAC)'!D112:AG112) / 'Grade computation'!F$11, IF(C$16 = "MIDTERM", SUMIF('Database (LECTURE-RES-PRAC)'!AJ$14:BM$14, "CLO8", 'Database (LECTURE-RES-PRAC)'!AJ112:BM112) / 'Grade computation'!G$11, IF(C$16 = "FINAL", SUMIF('Database (LECTURE-RES-PRAC)'!BP$14:CS$14, "CLO8", 'Database (LECTURE-RES-PRAC)'!BP112:CS112) / 'Grade computation'!H$11,""))),""),"")</f>
        <v/>
      </c>
      <c r="AW115" s="286" t="str">
        <f aca="false">IF(B115&lt;&gt;"",IF(AV115="","",IF(AV115&lt;0.5,1,IF(AND(AV115&gt;=0.5,AV115&lt;P$10),2,IF(AV115&gt;=P$10,3)))),"")</f>
        <v/>
      </c>
      <c r="AX115" s="194" t="str">
        <f aca="false">IF(B115 &lt;&gt; "",IF(AND('PRINTABLE (per grading)'!H$16="EXAM", 'PRINTABLE (per grading)'!B$13="Prelim"), IF(ISERROR(SUMIF('Exam (LECTURE ONLY)'!D$20:M$20, "CLO8", 'Exam (LECTURE ONLY)'!D117:M117) / 'Exam (LECTURE ONLY)'!AL$13), "", SUMIF('Exam (LECTURE ONLY)'!D$20:M$20, "CLO8", 'Exam (LECTURE ONLY)'!D117:M117) /'Exam (LECTURE ONLY)'!AL$13),
IF(AND('PRINTABLE (per grading)'!H$16="EXAM", 'PRINTABLE (per grading)'!B$13="Midterm"), IF(ISERROR(SUMIF('Exam (LECTURE ONLY)'!O$20:X$20, "CLO8", 'Exam (LECTURE ONLY)'!O117:X117) / 'Exam (LECTURE ONLY)'!AM$13), "", SUMIF('Exam (LECTURE ONLY)'!O$20:X$20, "CLO8", 'Exam (LECTURE ONLY)'!O117:X117) / 'Exam (LECTURE ONLY)'!AM$13),
IF(AND('PRINTABLE (per grading)'!H$16="EXAM", 'PRINTABLE (per grading)'!B$13="Final"), IF(ISERROR(SUMIF('Exam (LECTURE ONLY)'!Z$20:AI$20, "CLO8", 'Exam (LECTURE ONLY)'!Z117:AI117) / 'Exam (LECTURE ONLY)'!AN$13), "", SUMIF('Exam (LECTURE ONLY)'!Z$20:AI$20, "CLO8", 'Exam (LECTURE ONLY)'!Z117:AI117) / 'Exam (LECTURE ONLY)'!AN$13),
IF(AND('PRINTABLE (per grading)'!H$16="OUTPUT", 'PRINTABLE (per grading)'!B$13="Prelim"), IF(ISERROR(SUMIF(OUTPUT!C$20:M$20, "CLO8", OUTPUT!C117:M117) / OUTPUT!AL$13), "", SUMIF(OUTPUT!C$20:M$20, "CLO8", OUTPUT!C117:M117) / OUTPUT!AL$13),
IF(AND('PRINTABLE (per grading)'!H$16="OUTPUT", 'PRINTABLE (per grading)'!B$13="Midterm"), IF(ISERROR(SUMIF(OUTPUT!O$20:Y$20, "CLO8", OUTPUT!O117:Y117) / OUTPUT!AM$13), "", SUMIF(OUTPUT!O$20:Y$20, "CLO8", OUTPUT!O117:Y117) / OUTPUT!AM$13),
IF(AND('PRINTABLE (per grading)'!H$16="OUTPUT", 'PRINTABLE (per grading)'!B$13="Final"), IF(ISERROR(SUMIF(OUTPUT!AA$20:AI$20, "CLO8", OUTPUT!AA117:AI117) / OUTPUT!AN$13), "", SUMIF(OUTPUT!AA$20:AI$20, "CLO8", OUTPUT!AA117:AI117) / OUTPUT!AN$13),
"")))))),"")</f>
        <v/>
      </c>
      <c r="AY115" s="286" t="str">
        <f aca="false">IF(B115&lt;&gt;"",IF(AX115="","",IF(AX115&lt;0.5,1,IF(AND(AX115&gt;=0.5,AX115&lt;P$10),2,IF(AX115&gt;=P$10,3)))),"")</f>
        <v/>
      </c>
      <c r="AZ115" s="287" t="str">
        <f aca="false">IF(B115 &lt;&gt; "",IFERROR(IF(AVERAGE(AV115,AX115)&gt;=P$10,"Y","N"),""),"")</f>
        <v/>
      </c>
      <c r="BA115" s="194" t="str">
        <f aca="false">IF(B115 &lt;&gt; "", IFERROR(IF(C$16 = "PRELIM", SUMIF('Database (LECTURE-RES-PRAC)'!D$14:AG$14, "CLO9", 'Database (LECTURE-RES-PRAC)'!D112:AG112) / 'Grade computation'!F$12, IF(C$16 = "MIDTERM", SUMIF('Database (LECTURE-RES-PRAC)'!AJ$14:BM$14, "CLO9", 'Database (LECTURE-RES-PRAC)'!AJ112:BM112) / 'Grade computation'!G$12, IF(C$16 = "FINAL", SUMIF('Database (LECTURE-RES-PRAC)'!BP$14:CS$14, "CLO9", 'Database (LECTURE-RES-PRAC)'!BP112:CS112) / 'Grade computation'!H$12,""))),""),"")</f>
        <v/>
      </c>
      <c r="BB115" s="286" t="str">
        <f aca="false">IF(B115&lt;&gt;"",IF(BA115="","",IF(BA115&lt;0.5,1,IF(AND(BA115&gt;=0.5,BA115&lt;P$10),2,IF(BA115&gt;=P$10,3)))),"")</f>
        <v/>
      </c>
      <c r="BC115" s="194" t="str">
        <f aca="false">IF(B115 &lt;&gt; "",IF(AND('PRINTABLE (per grading)'!H$16="EXAM", 'PRINTABLE (per grading)'!B$13="Prelim"), IF(ISERROR(SUMIF('Exam (LECTURE ONLY)'!D$20:M$20, "CLO9", 'Exam (LECTURE ONLY)'!D117:M117) / 'Exam (LECTURE ONLY)'!AL$14), "", SUMIF('Exam (LECTURE ONLY)'!D$20:M$20, "CLO9", 'Exam (LECTURE ONLY)'!D117:M117) /'Exam (LECTURE ONLY)'!AL$14),
IF(AND('PRINTABLE (per grading)'!H$16="EXAM", 'PRINTABLE (per grading)'!B$13="Midterm"), IF(ISERROR(SUMIF('Exam (LECTURE ONLY)'!O$20:X$20, "CLO9", 'Exam (LECTURE ONLY)'!O117:X117) / 'Exam (LECTURE ONLY)'!AM$14), "", SUMIF('Exam (LECTURE ONLY)'!O$20:X$20, "CLO9", 'Exam (LECTURE ONLY)'!O117:X117) / 'Exam (LECTURE ONLY)'!AM$14),
IF(AND('PRINTABLE (per grading)'!H$16="EXAM", 'PRINTABLE (per grading)'!B$13="Final"), IF(ISERROR(SUMIF('Exam (LECTURE ONLY)'!Z$20:AI$20, "CLO9", 'Exam (LECTURE ONLY)'!Z117:AI117) / 'Exam (LECTURE ONLY)'!AN$14), "", SUMIF('Exam (LECTURE ONLY)'!Z$20:AI$20, "CLO9", 'Exam (LECTURE ONLY)'!Z117:AI117) / 'Exam (LECTURE ONLY)'!AN$14),
IF(AND('PRINTABLE (per grading)'!H$16="OUTPUT", 'PRINTABLE (per grading)'!B$13="Prelim"), IF(ISERROR(SUMIF(OUTPUT!C$20:M$20, "CLO9", OUTPUT!C117:M117) / OUTPUT!AL$14), "", SUMIF(OUTPUT!C$20:M$20, "CLO9", OUTPUT!C117:M117) / OUTPUT!AL$14),
IF(AND('PRINTABLE (per grading)'!H$16="OUTPUT", 'PRINTABLE (per grading)'!B$13="Midterm"), IF(ISERROR(SUMIF(OUTPUT!O$20:Y$20, "CLO9", OUTPUT!O117:Y117) / OUTPUT!AM$14), "", SUMIF(OUTPUT!O$20:Y$20, "CLO9", OUTPUT!O117:Y117) / OUTPUT!AM$14),
IF(AND('PRINTABLE (per grading)'!H$16="OUTPUT", 'PRINTABLE (per grading)'!B$13="Final"), IF(ISERROR(SUMIF(OUTPUT!AA$20:AI$20, "CLO9", OUTPUT!AA117:AI117) / OUTPUT!AN$14), "", SUMIF(OUTPUT!AA$20:AI$20, "CLO9", OUTPUT!AA117:AI117) / OUTPUT!AN$14),
"")))))),"")</f>
        <v/>
      </c>
      <c r="BD115" s="286" t="str">
        <f aca="false">IF(B115&lt;&gt;"",IF(BC115="","",IF(BC115&lt;0.5,1,IF(AND(BC115&gt;=0.5,BC115&lt;P$10),2,IF(BC115&gt;=P$10,3)))),"")</f>
        <v/>
      </c>
      <c r="BE115" s="287" t="str">
        <f aca="false">IF(B115 &lt;&gt; "",IFERROR(IF(AVERAGE(BA115,BC115)&gt;=P$10,"Y","N"),""),"")</f>
        <v/>
      </c>
      <c r="BF115" s="194" t="str">
        <f aca="false">IF(B115 &lt;&gt; "", IFERROR(IF(C$16 = "PRELIM", SUMIF('Database (LECTURE-RES-PRAC)'!D$14:AG$14, "CLO10", 'Database (LECTURE-RES-PRAC)'!D112:AG112) / 'Grade computation'!F$13, IF(C$16 = "MIDTERM", SUMIF('Database (LECTURE-RES-PRAC)'!AJ$14:BM$14, "CLO10", 'Database (LECTURE-RES-PRAC)'!AJ112:BM112) / 'Grade computation'!G$13, IF(C$16 = "FINAL", SUMIF('Database (LECTURE-RES-PRAC)'!BP$14:CS$14, "CLO10", 'Database (LECTURE-RES-PRAC)'!BP112:CS112) / 'Grade computation'!H$13,""))),""),"")</f>
        <v/>
      </c>
      <c r="BG115" s="286" t="str">
        <f aca="false">IF(B115&lt;&gt;"",IF(BF115="","",IF(BF115&lt;0.5,1,IF(AND(BF115&gt;=0.5,BF115&lt;P$10),2,IF(BF115&gt;=P$10,3)))),"")</f>
        <v/>
      </c>
      <c r="BH115" s="194" t="str">
        <f aca="false">IF(B115 &lt;&gt; "",IF(AND('PRINTABLE (per grading)'!H$16="EXAM", 'PRINTABLE (per grading)'!B$13="Prelim"), IF(ISERROR(SUMIF('Exam (LECTURE ONLY)'!D$20:M$20, "CLO10", 'Exam (LECTURE ONLY)'!D117:M117) / 'Exam (LECTURE ONLY)'!AL$15), "", SUMIF('Exam (LECTURE ONLY)'!D$20:M$20, "CLO10", 'Exam (LECTURE ONLY)'!D117:M117) /'Exam (LECTURE ONLY)'!AL$15),
IF(AND('PRINTABLE (per grading)'!H$16="EXAM", 'PRINTABLE (per grading)'!B$13="Midterm"), IF(ISERROR(SUMIF('Exam (LECTURE ONLY)'!O$20:X$20, "CLO10", 'Exam (LECTURE ONLY)'!O117:X117) / 'Exam (LECTURE ONLY)'!AM$15), "", SUMIF('Exam (LECTURE ONLY)'!O$20:X$20, "CLO10", 'Exam (LECTURE ONLY)'!O117:X117) / 'Exam (LECTURE ONLY)'!AM$15),
IF(AND('PRINTABLE (per grading)'!H$16="EXAM", 'PRINTABLE (per grading)'!B$13="Final"), IF(ISERROR(SUMIF('Exam (LECTURE ONLY)'!Z$20:AI$20, "CLO10", 'Exam (LECTURE ONLY)'!Z117:AI117) / 'Exam (LECTURE ONLY)'!AN$15), "", SUMIF('Exam (LECTURE ONLY)'!Z$20:AI$20, "CLO10", 'Exam (LECTURE ONLY)'!Z117:AI117) / 'Exam (LECTURE ONLY)'!AN$15),
IF(AND('PRINTABLE (per grading)'!H$16="OUTPUT", 'PRINTABLE (per grading)'!B$13="Prelim"), IF(ISERROR(SUMIF(OUTPUT!C$20:M$20, "CLO10", OUTPUT!C117:M117) / OUTPUT!AL$15), "", SUMIF(OUTPUT!C$20:M$20, "CLO10", OUTPUT!C117:M117) / OUTPUT!AL$15),
IF(AND('PRINTABLE (per grading)'!H$16="OUTPUT", 'PRINTABLE (per grading)'!B$13="Midterm"), IF(ISERROR(SUMIF(OUTPUT!O$20:Y$20, "CLO10", OUTPUT!O117:Y117) / OUTPUT!AM$15), "", SUMIF(OUTPUT!O$20:Y$20, "CLO10", OUTPUT!O117:Y117) / OUTPUT!AM$15),
IF(AND('PRINTABLE (per grading)'!H$16="OUTPUT", 'PRINTABLE (per grading)'!B$13="Final"), IF(ISERROR(SUMIF(OUTPUT!AA$20:AI$20, "CLO10", OUTPUT!AA117:AI117) / OUTPUT!AN$15), "", SUMIF(OUTPUT!AA$20:AI$20, "CLO10", OUTPUT!AA117:AI117) / OUTPUT!AN$15),
"")))))),"")</f>
        <v/>
      </c>
      <c r="BI115" s="286" t="str">
        <f aca="false">IF(B115&lt;&gt;"",IF(BH115="","",IF(BH115&lt;0.5,1,IF(AND(BH115&gt;=0.5,BH115&lt;P$10),2,IF(BH115&gt;=P$10,3)))),"")</f>
        <v/>
      </c>
      <c r="BJ115" s="287" t="str">
        <f aca="false">IF(B115 &lt;&gt; "",IFERROR(IF(AVERAGE(BF115,BH115)&gt;=P$10,"Y","N"),""),"")</f>
        <v/>
      </c>
      <c r="BK115" s="8"/>
    </row>
    <row r="116" customFormat="false" ht="19.5" hidden="false" customHeight="true" outlineLevel="0" collapsed="false">
      <c r="A116" s="228" t="str">
        <f aca="false">IF(ISBLANK('Database (LECTURE-RES-PRAC)'!A113),"",'Database (LECTURE-RES-PRAC)'!A113)</f>
        <v/>
      </c>
      <c r="B116" s="229" t="str">
        <f aca="false">IF(ISBLANK('Database (LECTURE-RES-PRAC)'!B113),"",'Database (LECTURE-RES-PRAC)'!B113)</f>
        <v/>
      </c>
      <c r="C116" s="230" t="str">
        <f aca="false">IF(B116&lt;&gt;"",IF(C$16="PRELIM",'Grade computation'!C116, IF(C$16="MIDTERM",'Grade computation'!K116, IF(C$16="FINAL",'Grade computation'!S116,""))),"")</f>
        <v/>
      </c>
      <c r="D116" s="231" t="str">
        <f aca="false">IF(B116&lt;&gt;"",IFERROR(IF(B$11="80-20", (((C116/C$19)*X$6)+X$7)*D$18, IF(B$11="60-40", (((C116/C$19)*Y$6)+Y$7)*D$18, 0)),0),"")</f>
        <v/>
      </c>
      <c r="E116" s="230" t="str">
        <f aca="false">IF(B116&lt;&gt;"", IF(C$16="PRELIM",'Grade computation'!E116, IF(C$16="MIDTERM",'Grade computation'!M116, IF(C$16="FINAL",'Grade computation'!U116,""))),"")</f>
        <v/>
      </c>
      <c r="F116" s="232" t="str">
        <f aca="false">IF(B116&lt;&gt;"",IFERROR(IF(B$11="80-20", (((E116/E$19)*X$6)+X$7)*F$18, IF(B$11="60-40", (((E116/E$19)*Y$6)+Y$7)*F$18, 0)),0),"")</f>
        <v/>
      </c>
      <c r="G116" s="233" t="str">
        <f aca="false">IF(B116&lt;&gt;"",IFERROR((D116+F116),0),"")</f>
        <v/>
      </c>
      <c r="H116" s="234" t="str">
        <f aca="false">IF(B116&lt;&gt;"",IF(C$16="PRELIM", 'Grade computation'!H116, IF(C$16="MIDTERM", 'Grade computation'!P116, IF(C$16="FINAL",'Grade computation'!X116, ""))),"")</f>
        <v/>
      </c>
      <c r="I116" s="233" t="str">
        <f aca="false">IF(B116&lt;&gt;"",IFERROR(IF(B$11="80-20", (((H116/H$19)*X$6)+X$7)*I$19, IF(B$11="60-40", (((H116/H$19)*Y$6)+Y$7)*I$19, 0)),0),"")</f>
        <v/>
      </c>
      <c r="J116" s="237" t="str">
        <f aca="false">IFERROR((G116+I116),"")</f>
        <v/>
      </c>
      <c r="K116" s="183" t="str">
        <f aca="false">IFERROR(IF(J116="","",IF(J116&gt;=75,"PASSED","FAILED")),"")</f>
        <v/>
      </c>
      <c r="L116" s="183"/>
      <c r="M116" s="194" t="str">
        <f aca="false">IF(B116 &lt;&gt; "", IFERROR(IF(C$16 = "PRELIM", SUMIF('Database (LECTURE-RES-PRAC)'!D$14:AG$14, "CLO1", 'Database (LECTURE-RES-PRAC)'!D113:AG113) / 'Grade computation'!F$4, IF(C$16 = "MIDTERM", SUMIF('Database (LECTURE-RES-PRAC)'!AJ$14:BM$14, "CLO1", 'Database (LECTURE-RES-PRAC)'!AJ113:BM113) / 'Grade computation'!G$4, IF(C$16 = "FINAL", SUMIF('Database (LECTURE-RES-PRAC)'!BP$14:CS$14, "CLO1", 'Database (LECTURE-RES-PRAC)'!BP113:CS113) / 'Grade computation'!H$4,""))),""),"")</f>
        <v/>
      </c>
      <c r="N116" s="286" t="str">
        <f aca="false">IF(B116&lt;&gt;"",IF(M116="","",IF(M116&lt;0.5,1,IF(AND(M116&gt;=0.5,M116&lt;P$10),2,IF(M116&gt;=P$10,3)))),"")</f>
        <v/>
      </c>
      <c r="O116" s="194" t="str">
        <f aca="false">IF(B116 &lt;&gt; "",IF(AND('PRINTABLE (per grading)'!H$16="EXAM", 'PRINTABLE (per grading)'!B$13="Prelim"), IF(ISERROR(SUMIF('Exam (LECTURE ONLY)'!D$20:M$20, "CLO1", 'Exam (LECTURE ONLY)'!D118:M118) / 'Exam (LECTURE ONLY)'!AL$6), "", SUMIF('Exam (LECTURE ONLY)'!D$20:M$20, "CLO1", 'Exam (LECTURE ONLY)'!D118:M118) /'Exam (LECTURE ONLY)'!AL$6),
IF(AND('PRINTABLE (per grading)'!H$16="EXAM", 'PRINTABLE (per grading)'!B$13="Midterm"), IF(ISERROR(SUMIF('Exam (LECTURE ONLY)'!O$20:X$20, "CLO1", 'Exam (LECTURE ONLY)'!O118:X118) / 'Exam (LECTURE ONLY)'!AM$6), "", SUMIF('Exam (LECTURE ONLY)'!O$20:X$20, "CLO1", 'Exam (LECTURE ONLY)'!O118:X118) / 'Exam (LECTURE ONLY)'!AM$6),
IF(AND('PRINTABLE (per grading)'!H$16="EXAM", 'PRINTABLE (per grading)'!B$13="Final"), IF(ISERROR(SUMIF('Exam (LECTURE ONLY)'!Z$20:AI$20, "CLO1", 'Exam (LECTURE ONLY)'!Z118:AI118) / 'Exam (LECTURE ONLY)'!AN$6), "", SUMIF('Exam (LECTURE ONLY)'!Z$20:AI$20, "CLO1", 'Exam (LECTURE ONLY)'!Z118:AI118) / 'Exam (LECTURE ONLY)'!AN$6),
IF(AND('PRINTABLE (per grading)'!H$16="OUTPUT", 'PRINTABLE (per grading)'!B$13="Prelim"), IF(ISERROR(SUMIF(OUTPUT!C$20:M$20, "CLO1", OUTPUT!C118:M118) / OUTPUT!AL$6), "", SUMIF(OUTPUT!C$20:M$20, "CLO1", OUTPUT!C118:M118) / OUTPUT!AL$6),
IF(AND('PRINTABLE (per grading)'!H$16="OUTPUT", 'PRINTABLE (per grading)'!B$13="Midterm"), IF(ISERROR(SUMIF(OUTPUT!O$20:Y$20, "CLO1", OUTPUT!O118:Y118) / OUTPUT!AM$6), "", SUMIF(OUTPUT!O$20:Y$20, "CLO1", OUTPUT!O118:Y118) / OUTPUT!AM$6),
IF(AND('PRINTABLE (per grading)'!H$16="OUTPUT", 'PRINTABLE (per grading)'!B$13="Final"), IF(ISERROR(SUMIF(OUTPUT!AA$20:AI$20, "CLO1", OUTPUT!AA118:AI118) / OUTPUT!AN$6), "", SUMIF(OUTPUT!AA$20:AI$20, "CLO1", OUTPUT!AA118:AI118) / OUTPUT!AN$6),
"")))))),"")</f>
        <v/>
      </c>
      <c r="P116" s="286" t="str">
        <f aca="false">IF(B116&lt;&gt;"",IF(O116="","",IF(O116&lt;0.5,1,IF(AND(O116&gt;=0.5,O116&lt;P$10),2,IF(O116&gt;=P$10,3)))),"")</f>
        <v/>
      </c>
      <c r="Q116" s="287" t="str">
        <f aca="false">IF(B116 &lt;&gt; "",IFERROR(IF(AVERAGE(M116,O116)&gt;=P$10,"Y","N"),""),"")</f>
        <v/>
      </c>
      <c r="R116" s="194" t="str">
        <f aca="false">IF(B116 &lt;&gt; "", IFERROR(IF(C$16 = "PRELIM", SUMIF('Database (LECTURE-RES-PRAC)'!D$14:AG$14, "CLO2", 'Database (LECTURE-RES-PRAC)'!D113:AG113) / 'Grade computation'!F$5, IF(C$16 = "MIDTERM", SUMIF('Database (LECTURE-RES-PRAC)'!AJ$14:BM$14, "CLO2", 'Database (LECTURE-RES-PRAC)'!AJ113:BM113) / 'Grade computation'!G$5, IF(C$16 = "FINAL", SUMIF('Database (LECTURE-RES-PRAC)'!BP$14:CS$14, "CLO2", 'Database (LECTURE-RES-PRAC)'!BP113:CS113) / 'Grade computation'!H$5,""))),""),"")</f>
        <v/>
      </c>
      <c r="S116" s="286" t="str">
        <f aca="false">IF(B116&lt;&gt;"",IF(R116="","",IF(R116&lt;0.5,1,IF(AND(R116&gt;=0.5,R116&lt;P$10),2,IF(R116&gt;=P$10,3)))),"")</f>
        <v/>
      </c>
      <c r="T116" s="194" t="str">
        <f aca="false">IF(B116 &lt;&gt; "",IF(AND('PRINTABLE (per grading)'!H$16="EXAM", 'PRINTABLE (per grading)'!B$13="Prelim"), IF(ISERROR(SUMIF('Exam (LECTURE ONLY)'!D$20:M$20, "CLO2", 'Exam (LECTURE ONLY)'!D118:M118) / 'Exam (LECTURE ONLY)'!AL$7), "", SUMIF('Exam (LECTURE ONLY)'!D$20:M$20, "CLO2", 'Exam (LECTURE ONLY)'!D118:M118) /'Exam (LECTURE ONLY)'!AL$7),
IF(AND('PRINTABLE (per grading)'!H$16="EXAM", 'PRINTABLE (per grading)'!B$13="Midterm"), IF(ISERROR(SUMIF('Exam (LECTURE ONLY)'!O$20:X$20, "CLO2", 'Exam (LECTURE ONLY)'!O118:X118) / 'Exam (LECTURE ONLY)'!AM$7), "", SUMIF('Exam (LECTURE ONLY)'!O$20:X$20, "CLO2", 'Exam (LECTURE ONLY)'!O118:X118) / 'Exam (LECTURE ONLY)'!AM$7),
IF(AND('PRINTABLE (per grading)'!H$16="EXAM", 'PRINTABLE (per grading)'!B$13="Final"), IF(ISERROR(SUMIF('Exam (LECTURE ONLY)'!Z$20:AI$20, "CLO2", 'Exam (LECTURE ONLY)'!Z118:AI118) / 'Exam (LECTURE ONLY)'!AN$7), "", SUMIF('Exam (LECTURE ONLY)'!Z$20:AI$20, "CLO2", 'Exam (LECTURE ONLY)'!Z118:AI118) / 'Exam (LECTURE ONLY)'!AN$7),
IF(AND('PRINTABLE (per grading)'!H$16="OUTPUT", 'PRINTABLE (per grading)'!B$13="Prelim"), IF(ISERROR(SUMIF(OUTPUT!C$20:M$20, "CLO2", OUTPUT!C118:M118) / OUTPUT!AL$7), "", SUMIF(OUTPUT!C$20:M$20, "CLO2", OUTPUT!C118:M118) / OUTPUT!AL$7),
IF(AND('PRINTABLE (per grading)'!H$16="OUTPUT", 'PRINTABLE (per grading)'!B$13="Midterm"), IF(ISERROR(SUMIF(OUTPUT!O$20:Y$20, "CLO2", OUTPUT!O118:Y118) / OUTPUT!AM$7), "", SUMIF(OUTPUT!O$20:Y$20, "CLO2", OUTPUT!O118:Y118) / OUTPUT!AM$7),
IF(AND('PRINTABLE (per grading)'!H$16="OUTPUT", 'PRINTABLE (per grading)'!B$13="Final"), IF(ISERROR(SUMIF(OUTPUT!AA$20:AI$20, "CLO2", OUTPUT!AA118:AI118) / OUTPUT!AN$7), "", SUMIF(OUTPUT!AA$20:AI$20, "CLO2", OUTPUT!AA118:AI118) / OUTPUT!AN$7),
"")))))),"")</f>
        <v/>
      </c>
      <c r="U116" s="286" t="str">
        <f aca="false">IF(B116&lt;&gt;"",IF(T116="","",IF(T116&lt;0.5,1,IF(AND(T116&gt;=0.5,T116&lt;P$10),2,IF(T116&gt;=P$10,3)))),"")</f>
        <v/>
      </c>
      <c r="V116" s="287" t="str">
        <f aca="false">IF(B116 &lt;&gt; "",IFERROR(IF(AVERAGE(R116,T116)&gt;=P$10,"Y","N"),""),"")</f>
        <v/>
      </c>
      <c r="W116" s="194" t="str">
        <f aca="false">IF(B116 &lt;&gt; "", IFERROR(IF(C$16 = "PRELIM", SUMIF('Database (LECTURE-RES-PRAC)'!D$14:AG$14, "CLO3", 'Database (LECTURE-RES-PRAC)'!D113:AG113) / 'Grade computation'!F$6, IF(C$16 = "MIDTERM", SUMIF('Database (LECTURE-RES-PRAC)'!AJ$14:BM$14, "CLO3", 'Database (LECTURE-RES-PRAC)'!AJ113:BM113) / 'Grade computation'!G$6, IF(C$16 = "FINAL", SUMIF('Database (LECTURE-RES-PRAC)'!BP$14:CS$14, "CLO3", 'Database (LECTURE-RES-PRAC)'!BP113:CS113) / 'Grade computation'!H$6,""))),""),"")</f>
        <v/>
      </c>
      <c r="X116" s="286" t="str">
        <f aca="false">IF(B116&lt;&gt;"",IF(W116="","",IF(W116&lt;0.5,1,IF(AND(W116&gt;=0.5,W116&lt;P$10),2,IF(W116&gt;=P$10,3)))),"")</f>
        <v/>
      </c>
      <c r="Y116" s="194" t="str">
        <f aca="false">IF(B116 &lt;&gt; "",IF(AND('PRINTABLE (per grading)'!H$16="EXAM", 'PRINTABLE (per grading)'!B$13="Prelim"), IF(ISERROR(SUMIF('Exam (LECTURE ONLY)'!D$20:M$20, "CLO3", 'Exam (LECTURE ONLY)'!D118:M118) / 'Exam (LECTURE ONLY)'!AL$8), "", SUMIF('Exam (LECTURE ONLY)'!D$20:M$20, "CLO3", 'Exam (LECTURE ONLY)'!D118:M118) /'Exam (LECTURE ONLY)'!AL$8),
IF(AND('PRINTABLE (per grading)'!H$16="EXAM", 'PRINTABLE (per grading)'!B$13="Midterm"), IF(ISERROR(SUMIF('Exam (LECTURE ONLY)'!O$20:X$20, "CLO3", 'Exam (LECTURE ONLY)'!O118:X118) / 'Exam (LECTURE ONLY)'!AM$8), "", SUMIF('Exam (LECTURE ONLY)'!O$20:X$20, "CLO3", 'Exam (LECTURE ONLY)'!O118:X118) / 'Exam (LECTURE ONLY)'!AM$8),
IF(AND('PRINTABLE (per grading)'!H$16="EXAM", 'PRINTABLE (per grading)'!B$13="Final"), IF(ISERROR(SUMIF('Exam (LECTURE ONLY)'!Z$20:AI$20, "CLO3", 'Exam (LECTURE ONLY)'!Z118:AI118) / 'Exam (LECTURE ONLY)'!AN$8), "", SUMIF('Exam (LECTURE ONLY)'!Z$20:AI$20, "CLO3", 'Exam (LECTURE ONLY)'!Z118:AI118) / 'Exam (LECTURE ONLY)'!AN$8),
IF(AND('PRINTABLE (per grading)'!H$16="OUTPUT", 'PRINTABLE (per grading)'!B$13="Prelim"), IF(ISERROR(SUMIF(OUTPUT!C$20:M$20, "CLO3", OUTPUT!C118:M118) / OUTPUT!AL$8), "", SUMIF(OUTPUT!C$20:M$20, "CLO3", OUTPUT!C118:M118) / OUTPUT!AL$8),
IF(AND('PRINTABLE (per grading)'!H$16="OUTPUT", 'PRINTABLE (per grading)'!B$13="Midterm"), IF(ISERROR(SUMIF(OUTPUT!O$20:Y$20, "CLO3", OUTPUT!O118:Y118) / OUTPUT!AM$8), "", SUMIF(OUTPUT!O$20:Y$20, "CLO3", OUTPUT!O118:Y118) / OUTPUT!AM$8),
IF(AND('PRINTABLE (per grading)'!H$16="OUTPUT", 'PRINTABLE (per grading)'!B$13="Final"), IF(ISERROR(SUMIF(OUTPUT!AA$20:AI$20, "CLO3", OUTPUT!AA118:AI118) / OUTPUT!AN$8), "", SUMIF(OUTPUT!AA$20:AI$20, "CLO3", OUTPUT!AA118:AI118) / OUTPUT!AN$8),
"" )))))),"")</f>
        <v/>
      </c>
      <c r="Z116" s="286" t="str">
        <f aca="false">IF(B116&lt;&gt;"",IF(Y116="","",IF(Y116&lt;0.5,1,IF(AND(Y116&gt;=0.5,Y116&lt;P$10),2,IF(Y116&gt;=P$10,3)))),"")</f>
        <v/>
      </c>
      <c r="AA116" s="287" t="str">
        <f aca="false">IF(B116 &lt;&gt; "",IFERROR(IF(AVERAGE(W116,Y116)&gt;=P$10,"Y","N"),""),"")</f>
        <v/>
      </c>
      <c r="AB116" s="194" t="str">
        <f aca="false">IF(B116 &lt;&gt; "", IFERROR(IF(C$16 = "PRELIM", SUMIF('Database (LECTURE-RES-PRAC)'!D$14:AG$14, "CLO4", 'Database (LECTURE-RES-PRAC)'!D113:AG113) / 'Grade computation'!F$7, IF(C$16 = "MIDTERM", SUMIF('Database (LECTURE-RES-PRAC)'!AJ$14:BM$14, "CLO4", 'Database (LECTURE-RES-PRAC)'!AJ113:BM113) / 'Grade computation'!G$7, IF(C$16 = "FINAL", SUMIF('Database (LECTURE-RES-PRAC)'!BP$14:CS$14, "CLO4", 'Database (LECTURE-RES-PRAC)'!BP113:CS113) / 'Grade computation'!H$7,""))),""),"")</f>
        <v/>
      </c>
      <c r="AC116" s="286" t="str">
        <f aca="false">IF(B116&lt;&gt;"",IF(AB116="","",IF(AB116&lt;0.5,1,IF(AND(AB116&gt;=0.5,AB116&lt;P$10),2,IF(AB116&gt;=P$10,3)))),"")</f>
        <v/>
      </c>
      <c r="AD116" s="194" t="str">
        <f aca="false">IF(B116 &lt;&gt; "",IF(AND('PRINTABLE (per grading)'!H$16="EXAM", 'PRINTABLE (per grading)'!B$13="Prelim"), IF(ISERROR(SUMIF('Exam (LECTURE ONLY)'!D$20:M$20, "CLO4", 'Exam (LECTURE ONLY)'!D118:M118) / 'Exam (LECTURE ONLY)'!AL$9), "", SUMIF('Exam (LECTURE ONLY)'!D$20:M$20, "CLO4", 'Exam (LECTURE ONLY)'!D118:M118) /'Exam (LECTURE ONLY)'!AL$9),
IF(AND('PRINTABLE (per grading)'!H$16="EXAM", 'PRINTABLE (per grading)'!B$13="Midterm"), IF(ISERROR(SUMIF('Exam (LECTURE ONLY)'!O$20:X$20, "CLO4", 'Exam (LECTURE ONLY)'!O118:X118) / 'Exam (LECTURE ONLY)'!AM$9), "", SUMIF('Exam (LECTURE ONLY)'!O$20:X$20, "CLO4", 'Exam (LECTURE ONLY)'!O118:X118) / 'Exam (LECTURE ONLY)'!AM$9),
IF(AND('PRINTABLE (per grading)'!H$16="EXAM", 'PRINTABLE (per grading)'!B$13="Final"), IF(ISERROR(SUMIF('Exam (LECTURE ONLY)'!Z$20:AI$20, "CLO4", 'Exam (LECTURE ONLY)'!Z118:AI118) / 'Exam (LECTURE ONLY)'!AN$9), "", SUMIF('Exam (LECTURE ONLY)'!Z$20:AI$20, "CLO4", 'Exam (LECTURE ONLY)'!Z118:AI118) / 'Exam (LECTURE ONLY)'!AN$9),
IF(AND('PRINTABLE (per grading)'!H$16="OUTPUT", 'PRINTABLE (per grading)'!B$13="Prelim"), IF(ISERROR(SUMIF(OUTPUT!C$20:M$20, "CLO4", OUTPUT!C118:M118) / OUTPUT!AL$9), "", SUMIF(OUTPUT!C$20:M$20, "CLO4", OUTPUT!C118:M118) / OUTPUT!AL$9),
IF(AND('PRINTABLE (per grading)'!H$16="OUTPUT", 'PRINTABLE (per grading)'!B$13="Midterm"), IF(ISERROR(SUMIF(OUTPUT!O$20:Y$20, "CLO4", OUTPUT!O118:Y118) / OUTPUT!AM$9), "", SUMIF(OUTPUT!O$20:Y$20, "CLO4", OUTPUT!O118:Y118) / OUTPUT!AM$9),
IF(AND('PRINTABLE (per grading)'!H$16="OUTPUT", 'PRINTABLE (per grading)'!B$13="Final"), IF(ISERROR(SUMIF(OUTPUT!AA$20:AI$20, "CLO4", OUTPUT!AA118:AI118) / OUTPUT!AN$9), "", SUMIF(OUTPUT!AA$20:AI$20, "CLO4", OUTPUT!AA118:AI118) / OUTPUT!AN$9),
"")))))),"")</f>
        <v/>
      </c>
      <c r="AE116" s="286" t="str">
        <f aca="false">IF(B116&lt;&gt;"",IF(AD116="","",IF(AD116&lt;0.5,1,IF(AND(AD116&gt;=0.5,AD116&lt;P$10),2,IF(AD116&gt;=P$10,3)))),"")</f>
        <v/>
      </c>
      <c r="AF116" s="287" t="str">
        <f aca="false">IF(B116 &lt;&gt; "",IFERROR(IF(AVERAGE(AB116,AD116)&gt;=P$10,"Y","N"),""),"")</f>
        <v/>
      </c>
      <c r="AG116" s="194" t="str">
        <f aca="false">IF(B116 &lt;&gt; "", IFERROR(IF(C$16 = "PRELIM", SUMIF('Database (LECTURE-RES-PRAC)'!D$14:AG$14, "CLO5", 'Database (LECTURE-RES-PRAC)'!D113:AG113) / 'Grade computation'!F$8, IF(C$16 = "MIDTERM", SUMIF('Database (LECTURE-RES-PRAC)'!AJ$14:BM$14, "CLO5", 'Database (LECTURE-RES-PRAC)'!AJ113:BM113) / 'Grade computation'!G$8, IF(C$16 = "FINAL", SUMIF('Database (LECTURE-RES-PRAC)'!BP$14:CS$14, "CLO5", 'Database (LECTURE-RES-PRAC)'!BP113:CS113) / 'Grade computation'!H$8,""))),""),"")</f>
        <v/>
      </c>
      <c r="AH116" s="286" t="str">
        <f aca="false">IF(B116&lt;&gt;"",IF(AG116="","",IF(AG116&lt;0.5,1,IF(AND(AG116&gt;=0.5,AG116&lt;P$10),2,IF(AG116&gt;=P$10,3)))),"")</f>
        <v/>
      </c>
      <c r="AI116" s="194" t="str">
        <f aca="false">IF(B116 &lt;&gt; "",IF(AND('PRINTABLE (per grading)'!H$16="EXAM", 'PRINTABLE (per grading)'!B$13="Prelim"), IF(ISERROR(SUMIF('Exam (LECTURE ONLY)'!D$20:M$20, "CLO5", 'Exam (LECTURE ONLY)'!D118:M118) / 'Exam (LECTURE ONLY)'!AL$10), "", SUMIF('Exam (LECTURE ONLY)'!D$20:M$20, "CLO5", 'Exam (LECTURE ONLY)'!D118:M118) /'Exam (LECTURE ONLY)'!AL$10),
IF(AND('PRINTABLE (per grading)'!H$16="EXAM", 'PRINTABLE (per grading)'!B$13="Midterm"), IF(ISERROR(SUMIF('Exam (LECTURE ONLY)'!O$20:X$20, "CLO5", 'Exam (LECTURE ONLY)'!O118:X118) / 'Exam (LECTURE ONLY)'!AM$10), "", SUMIF('Exam (LECTURE ONLY)'!O$20:X$20, "CLO5", 'Exam (LECTURE ONLY)'!O118:X118) / 'Exam (LECTURE ONLY)'!AM$10),
IF(AND('PRINTABLE (per grading)'!H$16="EXAM", 'PRINTABLE (per grading)'!B$13="Final"), IF(ISERROR(SUMIF('Exam (LECTURE ONLY)'!Z$20:AI$20, "CLO5", 'Exam (LECTURE ONLY)'!Z118:AI118) / 'Exam (LECTURE ONLY)'!AN$10), "", SUMIF('Exam (LECTURE ONLY)'!Z$20:AI$20, "CLO5", 'Exam (LECTURE ONLY)'!Z118:AI118) / 'Exam (LECTURE ONLY)'!AN$10),
IF(AND('PRINTABLE (per grading)'!H$16="OUTPUT", 'PRINTABLE (per grading)'!B$13="Prelim"), IF(ISERROR(SUMIF(OUTPUT!C$20:M$20, "CLO5", OUTPUT!C118:M118) / OUTPUT!AL$10), "", SUMIF(OUTPUT!C$20:M$20, "CLO5", OUTPUT!C118:M118) / OUTPUT!AL$10),
IF(AND('PRINTABLE (per grading)'!H$16="OUTPUT", 'PRINTABLE (per grading)'!B$13="Midterm"), IF(ISERROR(SUMIF(OUTPUT!O$20:Y$20, "CLO5", OUTPUT!O118:Y118) / OUTPUT!AM$10), "", SUMIF(OUTPUT!O$20:Y$20, "CLO5", OUTPUT!O118:Y118) / OUTPUT!AM$10),
IF(AND('PRINTABLE (per grading)'!H$16="OUTPUT", 'PRINTABLE (per grading)'!B$13="Final"), IF(ISERROR(SUMIF(OUTPUT!AA$20:AI$20, "CLO5", OUTPUT!AA118:AI118) / OUTPUT!AN$10), "", SUMIF(OUTPUT!AA$20:AI$20, "CLO5", OUTPUT!AA118:AI118) / OUTPUT!AN$10),
"")))))),"")</f>
        <v/>
      </c>
      <c r="AJ116" s="286" t="str">
        <f aca="false">IF(B116&lt;&gt;"",IF(AI116="","",IF(AI116&lt;0.5,1,IF(AND(AI116&gt;=0.5,AI116&lt;P$10),2,IF(AI116&gt;=P$10,3)))),"")</f>
        <v/>
      </c>
      <c r="AK116" s="287" t="str">
        <f aca="false">IF(B116 &lt;&gt; "",IFERROR(IF(AVERAGE(AG116,AI116)&gt;=P$10,"Y","N"),""),"")</f>
        <v/>
      </c>
      <c r="AL116" s="194" t="str">
        <f aca="false">IF(B116 &lt;&gt; "", IFERROR(IF(C$16 = "PRELIM", SUMIF('Database (LECTURE-RES-PRAC)'!D$14:AG$14, "CLO6", 'Database (LECTURE-RES-PRAC)'!D113:AG113) / 'Grade computation'!F$9, IF(C$16 = "MIDTERM", SUMIF('Database (LECTURE-RES-PRAC)'!AJ$14:BM$14, "CLO6", 'Database (LECTURE-RES-PRAC)'!AJ113:BM113) / 'Grade computation'!G$9, IF(C$16 = "FINAL", SUMIF('Database (LECTURE-RES-PRAC)'!BP$14:CS$14, "CLO6", 'Database (LECTURE-RES-PRAC)'!BP113:CS113) / 'Grade computation'!H$9,""))),""),"")</f>
        <v/>
      </c>
      <c r="AM116" s="286" t="str">
        <f aca="false">IF(B116&lt;&gt;"",IF(AL116="","",IF(AL116&lt;0.5,1,IF(AND(AL116&gt;=0.5,AL116&lt;P$10),2,IF(AL116&gt;=P$10,3)))),"")</f>
        <v/>
      </c>
      <c r="AN116" s="194" t="str">
        <f aca="false">IF(B116 &lt;&gt; "",IF(AND('PRINTABLE (per grading)'!H$16="EXAM", 'PRINTABLE (per grading)'!B$13="Prelim"), IF(ISERROR(SUMIF('Exam (LECTURE ONLY)'!D$20:M$20, "CLO6", 'Exam (LECTURE ONLY)'!D118:M118) / 'Exam (LECTURE ONLY)'!AL$11), "", SUMIF('Exam (LECTURE ONLY)'!D$20:M$20, "CLO6", 'Exam (LECTURE ONLY)'!D118:M118) /'Exam (LECTURE ONLY)'!AL$11),
IF(AND('PRINTABLE (per grading)'!H$16="EXAM", 'PRINTABLE (per grading)'!B$13="Midterm"), IF(ISERROR(SUMIF('Exam (LECTURE ONLY)'!O$20:X$20, "CLO6", 'Exam (LECTURE ONLY)'!O118:X118) / 'Exam (LECTURE ONLY)'!AM$11), "", SUMIF('Exam (LECTURE ONLY)'!O$20:X$20, "CLO6", 'Exam (LECTURE ONLY)'!O118:X118) / 'Exam (LECTURE ONLY)'!AM$11),
IF(AND('PRINTABLE (per grading)'!H$16="EXAM", 'PRINTABLE (per grading)'!B$13="Final"), IF(ISERROR(SUMIF('Exam (LECTURE ONLY)'!Z$20:AI$20, "CLO6", 'Exam (LECTURE ONLY)'!Z118:AI118) / 'Exam (LECTURE ONLY)'!AN$11), "", SUMIF('Exam (LECTURE ONLY)'!Z$20:AI$20, "CLO6", 'Exam (LECTURE ONLY)'!Z118:AI118) / 'Exam (LECTURE ONLY)'!AN$11),
IF(AND('PRINTABLE (per grading)'!H$16="OUTPUT", 'PRINTABLE (per grading)'!B$13="Prelim"), IF(ISERROR(SUMIF(OUTPUT!C$20:M$20, "CLO6", OUTPUT!C118:M118) / OUTPUT!AL$11), "", SUMIF(OUTPUT!C$20:M$20, "CLO6", OUTPUT!C118:M118) / OUTPUT!AL$11),
IF(AND('PRINTABLE (per grading)'!H$16="OUTPUT", 'PRINTABLE (per grading)'!B$13="Midterm"), IF(ISERROR(SUMIF(OUTPUT!O$20:Y$20, "CLO6", OUTPUT!O118:Y118) / OUTPUT!AM$11), "", SUMIF(OUTPUT!O$20:Y$20, "CLO6", OUTPUT!O118:Y118) / OUTPUT!AM$11),
IF(AND('PRINTABLE (per grading)'!H$16="OUTPUT", 'PRINTABLE (per grading)'!B$13="Final"), IF(ISERROR(SUMIF(OUTPUT!AA$20:AI$20, "CLO6", OUTPUT!AA118:AI118) / OUTPUT!AN$11), "", SUMIF(OUTPUT!AA$20:AI$20, "CLO6", OUTPUT!AA118:AI118) / OUTPUT!AN$11),
"")))))),"")</f>
        <v/>
      </c>
      <c r="AO116" s="286" t="str">
        <f aca="false">IF(B116&lt;&gt;"",IF(AN116="","",IF(AN116&lt;0.5,1,IF(AND(AN116&gt;=0.5,AN116&lt;P$10),2,IF(AN116&gt;=P$10,3)))),"")</f>
        <v/>
      </c>
      <c r="AP116" s="287" t="str">
        <f aca="false">IF(B116 &lt;&gt; "",IFERROR(IF(AVERAGE(AL116,AN116)&gt;=P$10,"Y","N"),""),"")</f>
        <v/>
      </c>
      <c r="AQ116" s="194" t="str">
        <f aca="false">IF(B116 &lt;&gt; "", IFERROR(IF(C$16 = "PRELIM", SUMIF('Database (LECTURE-RES-PRAC)'!D$14:AG$14, "CLO7", 'Database (LECTURE-RES-PRAC)'!D113:AG113) / 'Grade computation'!F$10, IF(C$16 = "MIDTERM", SUMIF('Database (LECTURE-RES-PRAC)'!AJ$14:BM$14, "CLO7", 'Database (LECTURE-RES-PRAC)'!AJ113:BM113) / 'Grade computation'!G$10, IF(C$16 = "FINAL", SUMIF('Database (LECTURE-RES-PRAC)'!BP$14:CS$14, "CLO7", 'Database (LECTURE-RES-PRAC)'!BP113:CS113) / 'Grade computation'!H$10,""))),""),"")</f>
        <v/>
      </c>
      <c r="AR116" s="286" t="str">
        <f aca="false">IF(B116&lt;&gt;"",IF(AQ116="","",IF(AQ116&lt;0.5,1,IF(AND(AQ116&gt;=0.5,AQ116&lt;P$10),2,IF(AQ116&gt;=P$10,3)))),"")</f>
        <v/>
      </c>
      <c r="AS116" s="194" t="str">
        <f aca="false">IF(B116 &lt;&gt; "",IF(AND('PRINTABLE (per grading)'!H$16="EXAM", 'PRINTABLE (per grading)'!B$13="Prelim"), IF(ISERROR(SUMIF('Exam (LECTURE ONLY)'!D$20:M$20, "CLO7", 'Exam (LECTURE ONLY)'!D118:M118) / 'Exam (LECTURE ONLY)'!AL$12), "", SUMIF('Exam (LECTURE ONLY)'!D$20:M$20, "CLO7", 'Exam (LECTURE ONLY)'!D118:M118) /'Exam (LECTURE ONLY)'!AL$12),
IF(AND('PRINTABLE (per grading)'!H$16="EXAM", 'PRINTABLE (per grading)'!B$13="Midterm"), IF(ISERROR(SUMIF('Exam (LECTURE ONLY)'!O$20:X$20, "CLO7", 'Exam (LECTURE ONLY)'!O118:X118) / 'Exam (LECTURE ONLY)'!AM$12), "", SUMIF('Exam (LECTURE ONLY)'!O$20:X$20, "CLO7", 'Exam (LECTURE ONLY)'!O118:X118) / 'Exam (LECTURE ONLY)'!AM$12),
IF(AND('PRINTABLE (per grading)'!H$16="EXAM", 'PRINTABLE (per grading)'!B$13="Final"), IF(ISERROR(SUMIF('Exam (LECTURE ONLY)'!Z$20:AI$20, "CLO7", 'Exam (LECTURE ONLY)'!Z118:AI118) / 'Exam (LECTURE ONLY)'!AN$12), "", SUMIF('Exam (LECTURE ONLY)'!Z$20:AI$20, "CLO7", 'Exam (LECTURE ONLY)'!Z118:AI118) / 'Exam (LECTURE ONLY)'!AN$12),
IF(AND('PRINTABLE (per grading)'!H$16="OUTPUT", 'PRINTABLE (per grading)'!B$13="Prelim"), IF(ISERROR(SUMIF(OUTPUT!C$20:M$20, "CLO7", OUTPUT!C118:M118) / OUTPUT!AL$12), "", SUMIF(OUTPUT!C$20:M$20, "CLO7", OUTPUT!C118:M118) / OUTPUT!AL$12),
IF(AND('PRINTABLE (per grading)'!H$16="OUTPUT", 'PRINTABLE (per grading)'!B$13="Midterm"), IF(ISERROR(SUMIF(OUTPUT!O$20:Y$20, "CLO7", OUTPUT!O118:Y118) / OUTPUT!AM$12), "", SUMIF(OUTPUT!O$20:Y$20, "CLO7", OUTPUT!O118:Y118) / OUTPUT!AM$12),
IF(AND('PRINTABLE (per grading)'!H$16="OUTPUT", 'PRINTABLE (per grading)'!B$13="Final"), IF(ISERROR(SUMIF(OUTPUT!AA$20:AI$20, "CLO7", OUTPUT!AA118:AI118) / OUTPUT!AN$12), "", SUMIF(OUTPUT!AA$20:AI$20, "CLO7", OUTPUT!AA118:AI118) / OUTPUT!AN$12),
"")))))),"")</f>
        <v/>
      </c>
      <c r="AT116" s="286" t="str">
        <f aca="false">IF(B116&lt;&gt;"",IF(AS116="","",IF(AS116&lt;0.5,1,IF(AND(AS116&gt;=0.5,AS116&lt;P$10),2,IF(AS116&gt;=P$10,3)))),"")</f>
        <v/>
      </c>
      <c r="AU116" s="287" t="str">
        <f aca="false">IF(B116 &lt;&gt; "",IFERROR(IF(AVERAGE(AQ116,AS116)&gt;=P$10,"Y","N"),""),"")</f>
        <v/>
      </c>
      <c r="AV116" s="194" t="str">
        <f aca="false">IF(B116 &lt;&gt; "", IFERROR(IF(C$16 = "PRELIM", SUMIF('Database (LECTURE-RES-PRAC)'!D$14:AG$14, "CLO8", 'Database (LECTURE-RES-PRAC)'!D113:AG113) / 'Grade computation'!F$11, IF(C$16 = "MIDTERM", SUMIF('Database (LECTURE-RES-PRAC)'!AJ$14:BM$14, "CLO8", 'Database (LECTURE-RES-PRAC)'!AJ113:BM113) / 'Grade computation'!G$11, IF(C$16 = "FINAL", SUMIF('Database (LECTURE-RES-PRAC)'!BP$14:CS$14, "CLO8", 'Database (LECTURE-RES-PRAC)'!BP113:CS113) / 'Grade computation'!H$11,""))),""),"")</f>
        <v/>
      </c>
      <c r="AW116" s="286" t="str">
        <f aca="false">IF(B116&lt;&gt;"",IF(AV116="","",IF(AV116&lt;0.5,1,IF(AND(AV116&gt;=0.5,AV116&lt;P$10),2,IF(AV116&gt;=P$10,3)))),"")</f>
        <v/>
      </c>
      <c r="AX116" s="194" t="str">
        <f aca="false">IF(B116 &lt;&gt; "",IF(AND('PRINTABLE (per grading)'!H$16="EXAM", 'PRINTABLE (per grading)'!B$13="Prelim"), IF(ISERROR(SUMIF('Exam (LECTURE ONLY)'!D$20:M$20, "CLO8", 'Exam (LECTURE ONLY)'!D118:M118) / 'Exam (LECTURE ONLY)'!AL$13), "", SUMIF('Exam (LECTURE ONLY)'!D$20:M$20, "CLO8", 'Exam (LECTURE ONLY)'!D118:M118) /'Exam (LECTURE ONLY)'!AL$13),
IF(AND('PRINTABLE (per grading)'!H$16="EXAM", 'PRINTABLE (per grading)'!B$13="Midterm"), IF(ISERROR(SUMIF('Exam (LECTURE ONLY)'!O$20:X$20, "CLO8", 'Exam (LECTURE ONLY)'!O118:X118) / 'Exam (LECTURE ONLY)'!AM$13), "", SUMIF('Exam (LECTURE ONLY)'!O$20:X$20, "CLO8", 'Exam (LECTURE ONLY)'!O118:X118) / 'Exam (LECTURE ONLY)'!AM$13),
IF(AND('PRINTABLE (per grading)'!H$16="EXAM", 'PRINTABLE (per grading)'!B$13="Final"), IF(ISERROR(SUMIF('Exam (LECTURE ONLY)'!Z$20:AI$20, "CLO8", 'Exam (LECTURE ONLY)'!Z118:AI118) / 'Exam (LECTURE ONLY)'!AN$13), "", SUMIF('Exam (LECTURE ONLY)'!Z$20:AI$20, "CLO8", 'Exam (LECTURE ONLY)'!Z118:AI118) / 'Exam (LECTURE ONLY)'!AN$13),
IF(AND('PRINTABLE (per grading)'!H$16="OUTPUT", 'PRINTABLE (per grading)'!B$13="Prelim"), IF(ISERROR(SUMIF(OUTPUT!C$20:M$20, "CLO8", OUTPUT!C118:M118) / OUTPUT!AL$13), "", SUMIF(OUTPUT!C$20:M$20, "CLO8", OUTPUT!C118:M118) / OUTPUT!AL$13),
IF(AND('PRINTABLE (per grading)'!H$16="OUTPUT", 'PRINTABLE (per grading)'!B$13="Midterm"), IF(ISERROR(SUMIF(OUTPUT!O$20:Y$20, "CLO8", OUTPUT!O118:Y118) / OUTPUT!AM$13), "", SUMIF(OUTPUT!O$20:Y$20, "CLO8", OUTPUT!O118:Y118) / OUTPUT!AM$13),
IF(AND('PRINTABLE (per grading)'!H$16="OUTPUT", 'PRINTABLE (per grading)'!B$13="Final"), IF(ISERROR(SUMIF(OUTPUT!AA$20:AI$20, "CLO8", OUTPUT!AA118:AI118) / OUTPUT!AN$13), "", SUMIF(OUTPUT!AA$20:AI$20, "CLO8", OUTPUT!AA118:AI118) / OUTPUT!AN$13),
"")))))),"")</f>
        <v/>
      </c>
      <c r="AY116" s="286" t="str">
        <f aca="false">IF(B116&lt;&gt;"",IF(AX116="","",IF(AX116&lt;0.5,1,IF(AND(AX116&gt;=0.5,AX116&lt;P$10),2,IF(AX116&gt;=P$10,3)))),"")</f>
        <v/>
      </c>
      <c r="AZ116" s="287" t="str">
        <f aca="false">IF(B116 &lt;&gt; "",IFERROR(IF(AVERAGE(AV116,AX116)&gt;=P$10,"Y","N"),""),"")</f>
        <v/>
      </c>
      <c r="BA116" s="194" t="str">
        <f aca="false">IF(B116 &lt;&gt; "", IFERROR(IF(C$16 = "PRELIM", SUMIF('Database (LECTURE-RES-PRAC)'!D$14:AG$14, "CLO9", 'Database (LECTURE-RES-PRAC)'!D113:AG113) / 'Grade computation'!F$12, IF(C$16 = "MIDTERM", SUMIF('Database (LECTURE-RES-PRAC)'!AJ$14:BM$14, "CLO9", 'Database (LECTURE-RES-PRAC)'!AJ113:BM113) / 'Grade computation'!G$12, IF(C$16 = "FINAL", SUMIF('Database (LECTURE-RES-PRAC)'!BP$14:CS$14, "CLO9", 'Database (LECTURE-RES-PRAC)'!BP113:CS113) / 'Grade computation'!H$12,""))),""),"")</f>
        <v/>
      </c>
      <c r="BB116" s="286" t="str">
        <f aca="false">IF(B116&lt;&gt;"",IF(BA116="","",IF(BA116&lt;0.5,1,IF(AND(BA116&gt;=0.5,BA116&lt;P$10),2,IF(BA116&gt;=P$10,3)))),"")</f>
        <v/>
      </c>
      <c r="BC116" s="194" t="str">
        <f aca="false">IF(B116 &lt;&gt; "",IF(AND('PRINTABLE (per grading)'!H$16="EXAM", 'PRINTABLE (per grading)'!B$13="Prelim"), IF(ISERROR(SUMIF('Exam (LECTURE ONLY)'!D$20:M$20, "CLO9", 'Exam (LECTURE ONLY)'!D118:M118) / 'Exam (LECTURE ONLY)'!AL$14), "", SUMIF('Exam (LECTURE ONLY)'!D$20:M$20, "CLO9", 'Exam (LECTURE ONLY)'!D118:M118) /'Exam (LECTURE ONLY)'!AL$14),
IF(AND('PRINTABLE (per grading)'!H$16="EXAM", 'PRINTABLE (per grading)'!B$13="Midterm"), IF(ISERROR(SUMIF('Exam (LECTURE ONLY)'!O$20:X$20, "CLO9", 'Exam (LECTURE ONLY)'!O118:X118) / 'Exam (LECTURE ONLY)'!AM$14), "", SUMIF('Exam (LECTURE ONLY)'!O$20:X$20, "CLO9", 'Exam (LECTURE ONLY)'!O118:X118) / 'Exam (LECTURE ONLY)'!AM$14),
IF(AND('PRINTABLE (per grading)'!H$16="EXAM", 'PRINTABLE (per grading)'!B$13="Final"), IF(ISERROR(SUMIF('Exam (LECTURE ONLY)'!Z$20:AI$20, "CLO9", 'Exam (LECTURE ONLY)'!Z118:AI118) / 'Exam (LECTURE ONLY)'!AN$14), "", SUMIF('Exam (LECTURE ONLY)'!Z$20:AI$20, "CLO9", 'Exam (LECTURE ONLY)'!Z118:AI118) / 'Exam (LECTURE ONLY)'!AN$14),
IF(AND('PRINTABLE (per grading)'!H$16="OUTPUT", 'PRINTABLE (per grading)'!B$13="Prelim"), IF(ISERROR(SUMIF(OUTPUT!C$20:M$20, "CLO9", OUTPUT!C118:M118) / OUTPUT!AL$14), "", SUMIF(OUTPUT!C$20:M$20, "CLO9", OUTPUT!C118:M118) / OUTPUT!AL$14),
IF(AND('PRINTABLE (per grading)'!H$16="OUTPUT", 'PRINTABLE (per grading)'!B$13="Midterm"), IF(ISERROR(SUMIF(OUTPUT!O$20:Y$20, "CLO9", OUTPUT!O118:Y118) / OUTPUT!AM$14), "", SUMIF(OUTPUT!O$20:Y$20, "CLO9", OUTPUT!O118:Y118) / OUTPUT!AM$14),
IF(AND('PRINTABLE (per grading)'!H$16="OUTPUT", 'PRINTABLE (per grading)'!B$13="Final"), IF(ISERROR(SUMIF(OUTPUT!AA$20:AI$20, "CLO9", OUTPUT!AA118:AI118) / OUTPUT!AN$14), "", SUMIF(OUTPUT!AA$20:AI$20, "CLO9", OUTPUT!AA118:AI118) / OUTPUT!AN$14),
"")))))),"")</f>
        <v/>
      </c>
      <c r="BD116" s="286" t="str">
        <f aca="false">IF(B116&lt;&gt;"",IF(BC116="","",IF(BC116&lt;0.5,1,IF(AND(BC116&gt;=0.5,BC116&lt;P$10),2,IF(BC116&gt;=P$10,3)))),"")</f>
        <v/>
      </c>
      <c r="BE116" s="287" t="str">
        <f aca="false">IF(B116 &lt;&gt; "",IFERROR(IF(AVERAGE(BA116,BC116)&gt;=P$10,"Y","N"),""),"")</f>
        <v/>
      </c>
      <c r="BF116" s="194" t="str">
        <f aca="false">IF(B116 &lt;&gt; "", IFERROR(IF(C$16 = "PRELIM", SUMIF('Database (LECTURE-RES-PRAC)'!D$14:AG$14, "CLO10", 'Database (LECTURE-RES-PRAC)'!D113:AG113) / 'Grade computation'!F$13, IF(C$16 = "MIDTERM", SUMIF('Database (LECTURE-RES-PRAC)'!AJ$14:BM$14, "CLO10", 'Database (LECTURE-RES-PRAC)'!AJ113:BM113) / 'Grade computation'!G$13, IF(C$16 = "FINAL", SUMIF('Database (LECTURE-RES-PRAC)'!BP$14:CS$14, "CLO10", 'Database (LECTURE-RES-PRAC)'!BP113:CS113) / 'Grade computation'!H$13,""))),""),"")</f>
        <v/>
      </c>
      <c r="BG116" s="286" t="str">
        <f aca="false">IF(B116&lt;&gt;"",IF(BF116="","",IF(BF116&lt;0.5,1,IF(AND(BF116&gt;=0.5,BF116&lt;P$10),2,IF(BF116&gt;=P$10,3)))),"")</f>
        <v/>
      </c>
      <c r="BH116" s="194" t="str">
        <f aca="false">IF(B116 &lt;&gt; "",IF(AND('PRINTABLE (per grading)'!H$16="EXAM", 'PRINTABLE (per grading)'!B$13="Prelim"), IF(ISERROR(SUMIF('Exam (LECTURE ONLY)'!D$20:M$20, "CLO10", 'Exam (LECTURE ONLY)'!D118:M118) / 'Exam (LECTURE ONLY)'!AL$15), "", SUMIF('Exam (LECTURE ONLY)'!D$20:M$20, "CLO10", 'Exam (LECTURE ONLY)'!D118:M118) /'Exam (LECTURE ONLY)'!AL$15),
IF(AND('PRINTABLE (per grading)'!H$16="EXAM", 'PRINTABLE (per grading)'!B$13="Midterm"), IF(ISERROR(SUMIF('Exam (LECTURE ONLY)'!O$20:X$20, "CLO10", 'Exam (LECTURE ONLY)'!O118:X118) / 'Exam (LECTURE ONLY)'!AM$15), "", SUMIF('Exam (LECTURE ONLY)'!O$20:X$20, "CLO10", 'Exam (LECTURE ONLY)'!O118:X118) / 'Exam (LECTURE ONLY)'!AM$15),
IF(AND('PRINTABLE (per grading)'!H$16="EXAM", 'PRINTABLE (per grading)'!B$13="Final"), IF(ISERROR(SUMIF('Exam (LECTURE ONLY)'!Z$20:AI$20, "CLO10", 'Exam (LECTURE ONLY)'!Z118:AI118) / 'Exam (LECTURE ONLY)'!AN$15), "", SUMIF('Exam (LECTURE ONLY)'!Z$20:AI$20, "CLO10", 'Exam (LECTURE ONLY)'!Z118:AI118) / 'Exam (LECTURE ONLY)'!AN$15),
IF(AND('PRINTABLE (per grading)'!H$16="OUTPUT", 'PRINTABLE (per grading)'!B$13="Prelim"), IF(ISERROR(SUMIF(OUTPUT!C$20:M$20, "CLO10", OUTPUT!C118:M118) / OUTPUT!AL$15), "", SUMIF(OUTPUT!C$20:M$20, "CLO10", OUTPUT!C118:M118) / OUTPUT!AL$15),
IF(AND('PRINTABLE (per grading)'!H$16="OUTPUT", 'PRINTABLE (per grading)'!B$13="Midterm"), IF(ISERROR(SUMIF(OUTPUT!O$20:Y$20, "CLO10", OUTPUT!O118:Y118) / OUTPUT!AM$15), "", SUMIF(OUTPUT!O$20:Y$20, "CLO10", OUTPUT!O118:Y118) / OUTPUT!AM$15),
IF(AND('PRINTABLE (per grading)'!H$16="OUTPUT", 'PRINTABLE (per grading)'!B$13="Final"), IF(ISERROR(SUMIF(OUTPUT!AA$20:AI$20, "CLO10", OUTPUT!AA118:AI118) / OUTPUT!AN$15), "", SUMIF(OUTPUT!AA$20:AI$20, "CLO10", OUTPUT!AA118:AI118) / OUTPUT!AN$15),
"")))))),"")</f>
        <v/>
      </c>
      <c r="BI116" s="286" t="str">
        <f aca="false">IF(B116&lt;&gt;"",IF(BH116="","",IF(BH116&lt;0.5,1,IF(AND(BH116&gt;=0.5,BH116&lt;P$10),2,IF(BH116&gt;=P$10,3)))),"")</f>
        <v/>
      </c>
      <c r="BJ116" s="287" t="str">
        <f aca="false">IF(B116 &lt;&gt; "",IFERROR(IF(AVERAGE(BF116,BH116)&gt;=P$10,"Y","N"),""),"")</f>
        <v/>
      </c>
      <c r="BK116" s="8"/>
    </row>
    <row r="117" customFormat="false" ht="19.5" hidden="false" customHeight="true" outlineLevel="0" collapsed="false">
      <c r="A117" s="183" t="str">
        <f aca="false">IF(ISBLANK('Database (LECTURE-RES-PRAC)'!A114),"",'Database (LECTURE-RES-PRAC)'!A114)</f>
        <v/>
      </c>
      <c r="B117" s="184" t="str">
        <f aca="false">IF(ISBLANK('Database (LECTURE-RES-PRAC)'!B114),"",'Database (LECTURE-RES-PRAC)'!B114)</f>
        <v/>
      </c>
      <c r="C117" s="230" t="str">
        <f aca="false">IF(B117&lt;&gt;"",IF(C$16="PRELIM",'Grade computation'!C117, IF(C$16="MIDTERM",'Grade computation'!K117, IF(C$16="FINAL",'Grade computation'!S117,""))),"")</f>
        <v/>
      </c>
      <c r="D117" s="231" t="str">
        <f aca="false">IF(B117&lt;&gt;"",IFERROR(IF(B$11="80-20", (((C117/C$19)*X$6)+X$7)*D$18, IF(B$11="60-40", (((C117/C$19)*Y$6)+Y$7)*D$18, 0)),0),"")</f>
        <v/>
      </c>
      <c r="E117" s="230" t="str">
        <f aca="false">IF(B117&lt;&gt;"", IF(C$16="PRELIM",'Grade computation'!E117, IF(C$16="MIDTERM",'Grade computation'!M117, IF(C$16="FINAL",'Grade computation'!U117,""))),"")</f>
        <v/>
      </c>
      <c r="F117" s="232" t="str">
        <f aca="false">IF(B117&lt;&gt;"",IFERROR(IF(B$11="80-20", (((E117/E$19)*X$6)+X$7)*F$18, IF(B$11="60-40", (((E117/E$19)*Y$6)+Y$7)*F$18, 0)),0),"")</f>
        <v/>
      </c>
      <c r="G117" s="233" t="str">
        <f aca="false">IF(B117&lt;&gt;"",IFERROR((D117+F117),0),"")</f>
        <v/>
      </c>
      <c r="H117" s="234" t="str">
        <f aca="false">IF(B117&lt;&gt;"",IF(C$16="PRELIM", 'Grade computation'!H117, IF(C$16="MIDTERM", 'Grade computation'!P117, IF(C$16="FINAL",'Grade computation'!X117, ""))),"")</f>
        <v/>
      </c>
      <c r="I117" s="233" t="str">
        <f aca="false">IF(B117&lt;&gt;"",IFERROR(IF(B$11="80-20", (((H117/H$19)*X$6)+X$7)*I$19, IF(B$11="60-40", (((H117/H$19)*Y$6)+Y$7)*I$19, 0)),0),"")</f>
        <v/>
      </c>
      <c r="J117" s="237" t="str">
        <f aca="false">IFERROR((G117+I117),"")</f>
        <v/>
      </c>
      <c r="K117" s="183" t="str">
        <f aca="false">IFERROR(IF(J117="","",IF(J117&gt;=75,"PASSED","FAILED")),"")</f>
        <v/>
      </c>
      <c r="L117" s="183"/>
      <c r="M117" s="194" t="str">
        <f aca="false">IF(B117 &lt;&gt; "", IFERROR(IF(C$16 = "PRELIM", SUMIF('Database (LECTURE-RES-PRAC)'!D$14:AG$14, "CLO1", 'Database (LECTURE-RES-PRAC)'!D114:AG114) / 'Grade computation'!F$4, IF(C$16 = "MIDTERM", SUMIF('Database (LECTURE-RES-PRAC)'!AJ$14:BM$14, "CLO1", 'Database (LECTURE-RES-PRAC)'!AJ114:BM114) / 'Grade computation'!G$4, IF(C$16 = "FINAL", SUMIF('Database (LECTURE-RES-PRAC)'!BP$14:CS$14, "CLO1", 'Database (LECTURE-RES-PRAC)'!BP114:CS114) / 'Grade computation'!H$4,""))),""),"")</f>
        <v/>
      </c>
      <c r="N117" s="286" t="str">
        <f aca="false">IF(B117&lt;&gt;"",IF(M117="","",IF(M117&lt;0.5,1,IF(AND(M117&gt;=0.5,M117&lt;P$10),2,IF(M117&gt;=P$10,3)))),"")</f>
        <v/>
      </c>
      <c r="O117" s="194" t="str">
        <f aca="false">IF(B117 &lt;&gt; "",IF(AND('PRINTABLE (per grading)'!H$16="EXAM", 'PRINTABLE (per grading)'!B$13="Prelim"), IF(ISERROR(SUMIF('Exam (LECTURE ONLY)'!D$20:M$20, "CLO1", 'Exam (LECTURE ONLY)'!D119:M119) / 'Exam (LECTURE ONLY)'!AL$6), "", SUMIF('Exam (LECTURE ONLY)'!D$20:M$20, "CLO1", 'Exam (LECTURE ONLY)'!D119:M119) /'Exam (LECTURE ONLY)'!AL$6),
IF(AND('PRINTABLE (per grading)'!H$16="EXAM", 'PRINTABLE (per grading)'!B$13="Midterm"), IF(ISERROR(SUMIF('Exam (LECTURE ONLY)'!O$20:X$20, "CLO1", 'Exam (LECTURE ONLY)'!O119:X119) / 'Exam (LECTURE ONLY)'!AM$6), "", SUMIF('Exam (LECTURE ONLY)'!O$20:X$20, "CLO1", 'Exam (LECTURE ONLY)'!O119:X119) / 'Exam (LECTURE ONLY)'!AM$6),
IF(AND('PRINTABLE (per grading)'!H$16="EXAM", 'PRINTABLE (per grading)'!B$13="Final"), IF(ISERROR(SUMIF('Exam (LECTURE ONLY)'!Z$20:AI$20, "CLO1", 'Exam (LECTURE ONLY)'!Z119:AI119) / 'Exam (LECTURE ONLY)'!AN$6), "", SUMIF('Exam (LECTURE ONLY)'!Z$20:AI$20, "CLO1", 'Exam (LECTURE ONLY)'!Z119:AI119) / 'Exam (LECTURE ONLY)'!AN$6),
IF(AND('PRINTABLE (per grading)'!H$16="OUTPUT", 'PRINTABLE (per grading)'!B$13="Prelim"), IF(ISERROR(SUMIF(OUTPUT!C$20:M$20, "CLO1", OUTPUT!C119:M119) / OUTPUT!AL$6), "", SUMIF(OUTPUT!C$20:M$20, "CLO1", OUTPUT!C119:M119) / OUTPUT!AL$6),
IF(AND('PRINTABLE (per grading)'!H$16="OUTPUT", 'PRINTABLE (per grading)'!B$13="Midterm"), IF(ISERROR(SUMIF(OUTPUT!O$20:Y$20, "CLO1", OUTPUT!O119:Y119) / OUTPUT!AM$6), "", SUMIF(OUTPUT!O$20:Y$20, "CLO1", OUTPUT!O119:Y119) / OUTPUT!AM$6),
IF(AND('PRINTABLE (per grading)'!H$16="OUTPUT", 'PRINTABLE (per grading)'!B$13="Final"), IF(ISERROR(SUMIF(OUTPUT!AA$20:AI$20, "CLO1", OUTPUT!AA119:AI119) / OUTPUT!AN$6), "", SUMIF(OUTPUT!AA$20:AI$20, "CLO1", OUTPUT!AA119:AI119) / OUTPUT!AN$6),
"")))))),"")</f>
        <v/>
      </c>
      <c r="P117" s="286" t="str">
        <f aca="false">IF(B117&lt;&gt;"",IF(O117="","",IF(O117&lt;0.5,1,IF(AND(O117&gt;=0.5,O117&lt;P$10),2,IF(O117&gt;=P$10,3)))),"")</f>
        <v/>
      </c>
      <c r="Q117" s="287" t="str">
        <f aca="false">IF(B117 &lt;&gt; "",IFERROR(IF(AVERAGE(M117,O117)&gt;=P$10,"Y","N"),""),"")</f>
        <v/>
      </c>
      <c r="R117" s="194" t="str">
        <f aca="false">IF(B117 &lt;&gt; "", IFERROR(IF(C$16 = "PRELIM", SUMIF('Database (LECTURE-RES-PRAC)'!D$14:AG$14, "CLO2", 'Database (LECTURE-RES-PRAC)'!D114:AG114) / 'Grade computation'!F$5, IF(C$16 = "MIDTERM", SUMIF('Database (LECTURE-RES-PRAC)'!AJ$14:BM$14, "CLO2", 'Database (LECTURE-RES-PRAC)'!AJ114:BM114) / 'Grade computation'!G$5, IF(C$16 = "FINAL", SUMIF('Database (LECTURE-RES-PRAC)'!BP$14:CS$14, "CLO2", 'Database (LECTURE-RES-PRAC)'!BP114:CS114) / 'Grade computation'!H$5,""))),""),"")</f>
        <v/>
      </c>
      <c r="S117" s="286" t="str">
        <f aca="false">IF(B117&lt;&gt;"",IF(R117="","",IF(R117&lt;0.5,1,IF(AND(R117&gt;=0.5,R117&lt;P$10),2,IF(R117&gt;=P$10,3)))),"")</f>
        <v/>
      </c>
      <c r="T117" s="194" t="str">
        <f aca="false">IF(B117 &lt;&gt; "",IF(AND('PRINTABLE (per grading)'!H$16="EXAM", 'PRINTABLE (per grading)'!B$13="Prelim"), IF(ISERROR(SUMIF('Exam (LECTURE ONLY)'!D$20:M$20, "CLO2", 'Exam (LECTURE ONLY)'!D119:M119) / 'Exam (LECTURE ONLY)'!AL$7), "", SUMIF('Exam (LECTURE ONLY)'!D$20:M$20, "CLO2", 'Exam (LECTURE ONLY)'!D119:M119) /'Exam (LECTURE ONLY)'!AL$7),
IF(AND('PRINTABLE (per grading)'!H$16="EXAM", 'PRINTABLE (per grading)'!B$13="Midterm"), IF(ISERROR(SUMIF('Exam (LECTURE ONLY)'!O$20:X$20, "CLO2", 'Exam (LECTURE ONLY)'!O119:X119) / 'Exam (LECTURE ONLY)'!AM$7), "", SUMIF('Exam (LECTURE ONLY)'!O$20:X$20, "CLO2", 'Exam (LECTURE ONLY)'!O119:X119) / 'Exam (LECTURE ONLY)'!AM$7),
IF(AND('PRINTABLE (per grading)'!H$16="EXAM", 'PRINTABLE (per grading)'!B$13="Final"), IF(ISERROR(SUMIF('Exam (LECTURE ONLY)'!Z$20:AI$20, "CLO2", 'Exam (LECTURE ONLY)'!Z119:AI119) / 'Exam (LECTURE ONLY)'!AN$7), "", SUMIF('Exam (LECTURE ONLY)'!Z$20:AI$20, "CLO2", 'Exam (LECTURE ONLY)'!Z119:AI119) / 'Exam (LECTURE ONLY)'!AN$7),
IF(AND('PRINTABLE (per grading)'!H$16="OUTPUT", 'PRINTABLE (per grading)'!B$13="Prelim"), IF(ISERROR(SUMIF(OUTPUT!C$20:M$20, "CLO2", OUTPUT!C119:M119) / OUTPUT!AL$7), "", SUMIF(OUTPUT!C$20:M$20, "CLO2", OUTPUT!C119:M119) / OUTPUT!AL$7),
IF(AND('PRINTABLE (per grading)'!H$16="OUTPUT", 'PRINTABLE (per grading)'!B$13="Midterm"), IF(ISERROR(SUMIF(OUTPUT!O$20:Y$20, "CLO2", OUTPUT!O119:Y119) / OUTPUT!AM$7), "", SUMIF(OUTPUT!O$20:Y$20, "CLO2", OUTPUT!O119:Y119) / OUTPUT!AM$7),
IF(AND('PRINTABLE (per grading)'!H$16="OUTPUT", 'PRINTABLE (per grading)'!B$13="Final"), IF(ISERROR(SUMIF(OUTPUT!AA$20:AI$20, "CLO2", OUTPUT!AA119:AI119) / OUTPUT!AN$7), "", SUMIF(OUTPUT!AA$20:AI$20, "CLO2", OUTPUT!AA119:AI119) / OUTPUT!AN$7),
"")))))),"")</f>
        <v/>
      </c>
      <c r="U117" s="286" t="str">
        <f aca="false">IF(B117&lt;&gt;"",IF(T117="","",IF(T117&lt;0.5,1,IF(AND(T117&gt;=0.5,T117&lt;P$10),2,IF(T117&gt;=P$10,3)))),"")</f>
        <v/>
      </c>
      <c r="V117" s="287" t="str">
        <f aca="false">IF(B117 &lt;&gt; "",IFERROR(IF(AVERAGE(R117,T117)&gt;=P$10,"Y","N"),""),"")</f>
        <v/>
      </c>
      <c r="W117" s="194" t="str">
        <f aca="false">IF(B117 &lt;&gt; "", IFERROR(IF(C$16 = "PRELIM", SUMIF('Database (LECTURE-RES-PRAC)'!D$14:AG$14, "CLO3", 'Database (LECTURE-RES-PRAC)'!D114:AG114) / 'Grade computation'!F$6, IF(C$16 = "MIDTERM", SUMIF('Database (LECTURE-RES-PRAC)'!AJ$14:BM$14, "CLO3", 'Database (LECTURE-RES-PRAC)'!AJ114:BM114) / 'Grade computation'!G$6, IF(C$16 = "FINAL", SUMIF('Database (LECTURE-RES-PRAC)'!BP$14:CS$14, "CLO3", 'Database (LECTURE-RES-PRAC)'!BP114:CS114) / 'Grade computation'!H$6,""))),""),"")</f>
        <v/>
      </c>
      <c r="X117" s="286" t="str">
        <f aca="false">IF(B117&lt;&gt;"",IF(W117="","",IF(W117&lt;0.5,1,IF(AND(W117&gt;=0.5,W117&lt;P$10),2,IF(W117&gt;=P$10,3)))),"")</f>
        <v/>
      </c>
      <c r="Y117" s="194" t="str">
        <f aca="false">IF(B117 &lt;&gt; "",IF(AND('PRINTABLE (per grading)'!H$16="EXAM", 'PRINTABLE (per grading)'!B$13="Prelim"), IF(ISERROR(SUMIF('Exam (LECTURE ONLY)'!D$20:M$20, "CLO3", 'Exam (LECTURE ONLY)'!D119:M119) / 'Exam (LECTURE ONLY)'!AL$8), "", SUMIF('Exam (LECTURE ONLY)'!D$20:M$20, "CLO3", 'Exam (LECTURE ONLY)'!D119:M119) /'Exam (LECTURE ONLY)'!AL$8),
IF(AND('PRINTABLE (per grading)'!H$16="EXAM", 'PRINTABLE (per grading)'!B$13="Midterm"), IF(ISERROR(SUMIF('Exam (LECTURE ONLY)'!O$20:X$20, "CLO3", 'Exam (LECTURE ONLY)'!O119:X119) / 'Exam (LECTURE ONLY)'!AM$8), "", SUMIF('Exam (LECTURE ONLY)'!O$20:X$20, "CLO3", 'Exam (LECTURE ONLY)'!O119:X119) / 'Exam (LECTURE ONLY)'!AM$8),
IF(AND('PRINTABLE (per grading)'!H$16="EXAM", 'PRINTABLE (per grading)'!B$13="Final"), IF(ISERROR(SUMIF('Exam (LECTURE ONLY)'!Z$20:AI$20, "CLO3", 'Exam (LECTURE ONLY)'!Z119:AI119) / 'Exam (LECTURE ONLY)'!AN$8), "", SUMIF('Exam (LECTURE ONLY)'!Z$20:AI$20, "CLO3", 'Exam (LECTURE ONLY)'!Z119:AI119) / 'Exam (LECTURE ONLY)'!AN$8),
IF(AND('PRINTABLE (per grading)'!H$16="OUTPUT", 'PRINTABLE (per grading)'!B$13="Prelim"), IF(ISERROR(SUMIF(OUTPUT!C$20:M$20, "CLO3", OUTPUT!C119:M119) / OUTPUT!AL$8), "", SUMIF(OUTPUT!C$20:M$20, "CLO3", OUTPUT!C119:M119) / OUTPUT!AL$8),
IF(AND('PRINTABLE (per grading)'!H$16="OUTPUT", 'PRINTABLE (per grading)'!B$13="Midterm"), IF(ISERROR(SUMIF(OUTPUT!O$20:Y$20, "CLO3", OUTPUT!O119:Y119) / OUTPUT!AM$8), "", SUMIF(OUTPUT!O$20:Y$20, "CLO3", OUTPUT!O119:Y119) / OUTPUT!AM$8),
IF(AND('PRINTABLE (per grading)'!H$16="OUTPUT", 'PRINTABLE (per grading)'!B$13="Final"), IF(ISERROR(SUMIF(OUTPUT!AA$20:AI$20, "CLO3", OUTPUT!AA119:AI119) / OUTPUT!AN$8), "", SUMIF(OUTPUT!AA$20:AI$20, "CLO3", OUTPUT!AA119:AI119) / OUTPUT!AN$8),
"" )))))),"")</f>
        <v/>
      </c>
      <c r="Z117" s="286" t="str">
        <f aca="false">IF(B117&lt;&gt;"",IF(Y117="","",IF(Y117&lt;0.5,1,IF(AND(Y117&gt;=0.5,Y117&lt;P$10),2,IF(Y117&gt;=P$10,3)))),"")</f>
        <v/>
      </c>
      <c r="AA117" s="287" t="str">
        <f aca="false">IF(B117 &lt;&gt; "",IFERROR(IF(AVERAGE(W117,Y117)&gt;=P$10,"Y","N"),""),"")</f>
        <v/>
      </c>
      <c r="AB117" s="194" t="str">
        <f aca="false">IF(B117 &lt;&gt; "", IFERROR(IF(C$16 = "PRELIM", SUMIF('Database (LECTURE-RES-PRAC)'!D$14:AG$14, "CLO4", 'Database (LECTURE-RES-PRAC)'!D114:AG114) / 'Grade computation'!F$7, IF(C$16 = "MIDTERM", SUMIF('Database (LECTURE-RES-PRAC)'!AJ$14:BM$14, "CLO4", 'Database (LECTURE-RES-PRAC)'!AJ114:BM114) / 'Grade computation'!G$7, IF(C$16 = "FINAL", SUMIF('Database (LECTURE-RES-PRAC)'!BP$14:CS$14, "CLO4", 'Database (LECTURE-RES-PRAC)'!BP114:CS114) / 'Grade computation'!H$7,""))),""),"")</f>
        <v/>
      </c>
      <c r="AC117" s="286" t="str">
        <f aca="false">IF(B117&lt;&gt;"",IF(AB117="","",IF(AB117&lt;0.5,1,IF(AND(AB117&gt;=0.5,AB117&lt;P$10),2,IF(AB117&gt;=P$10,3)))),"")</f>
        <v/>
      </c>
      <c r="AD117" s="194" t="str">
        <f aca="false">IF(B117 &lt;&gt; "",IF(AND('PRINTABLE (per grading)'!H$16="EXAM", 'PRINTABLE (per grading)'!B$13="Prelim"), IF(ISERROR(SUMIF('Exam (LECTURE ONLY)'!D$20:M$20, "CLO4", 'Exam (LECTURE ONLY)'!D119:M119) / 'Exam (LECTURE ONLY)'!AL$9), "", SUMIF('Exam (LECTURE ONLY)'!D$20:M$20, "CLO4", 'Exam (LECTURE ONLY)'!D119:M119) /'Exam (LECTURE ONLY)'!AL$9),
IF(AND('PRINTABLE (per grading)'!H$16="EXAM", 'PRINTABLE (per grading)'!B$13="Midterm"), IF(ISERROR(SUMIF('Exam (LECTURE ONLY)'!O$20:X$20, "CLO4", 'Exam (LECTURE ONLY)'!O119:X119) / 'Exam (LECTURE ONLY)'!AM$9), "", SUMIF('Exam (LECTURE ONLY)'!O$20:X$20, "CLO4", 'Exam (LECTURE ONLY)'!O119:X119) / 'Exam (LECTURE ONLY)'!AM$9),
IF(AND('PRINTABLE (per grading)'!H$16="EXAM", 'PRINTABLE (per grading)'!B$13="Final"), IF(ISERROR(SUMIF('Exam (LECTURE ONLY)'!Z$20:AI$20, "CLO4", 'Exam (LECTURE ONLY)'!Z119:AI119) / 'Exam (LECTURE ONLY)'!AN$9), "", SUMIF('Exam (LECTURE ONLY)'!Z$20:AI$20, "CLO4", 'Exam (LECTURE ONLY)'!Z119:AI119) / 'Exam (LECTURE ONLY)'!AN$9),
IF(AND('PRINTABLE (per grading)'!H$16="OUTPUT", 'PRINTABLE (per grading)'!B$13="Prelim"), IF(ISERROR(SUMIF(OUTPUT!C$20:M$20, "CLO4", OUTPUT!C119:M119) / OUTPUT!AL$9), "", SUMIF(OUTPUT!C$20:M$20, "CLO4", OUTPUT!C119:M119) / OUTPUT!AL$9),
IF(AND('PRINTABLE (per grading)'!H$16="OUTPUT", 'PRINTABLE (per grading)'!B$13="Midterm"), IF(ISERROR(SUMIF(OUTPUT!O$20:Y$20, "CLO4", OUTPUT!O119:Y119) / OUTPUT!AM$9), "", SUMIF(OUTPUT!O$20:Y$20, "CLO4", OUTPUT!O119:Y119) / OUTPUT!AM$9),
IF(AND('PRINTABLE (per grading)'!H$16="OUTPUT", 'PRINTABLE (per grading)'!B$13="Final"), IF(ISERROR(SUMIF(OUTPUT!AA$20:AI$20, "CLO4", OUTPUT!AA119:AI119) / OUTPUT!AN$9), "", SUMIF(OUTPUT!AA$20:AI$20, "CLO4", OUTPUT!AA119:AI119) / OUTPUT!AN$9),
"")))))),"")</f>
        <v/>
      </c>
      <c r="AE117" s="286" t="str">
        <f aca="false">IF(B117&lt;&gt;"",IF(AD117="","",IF(AD117&lt;0.5,1,IF(AND(AD117&gt;=0.5,AD117&lt;P$10),2,IF(AD117&gt;=P$10,3)))),"")</f>
        <v/>
      </c>
      <c r="AF117" s="287" t="str">
        <f aca="false">IF(B117 &lt;&gt; "",IFERROR(IF(AVERAGE(AB117,AD117)&gt;=P$10,"Y","N"),""),"")</f>
        <v/>
      </c>
      <c r="AG117" s="194" t="str">
        <f aca="false">IF(B117 &lt;&gt; "", IFERROR(IF(C$16 = "PRELIM", SUMIF('Database (LECTURE-RES-PRAC)'!D$14:AG$14, "CLO5", 'Database (LECTURE-RES-PRAC)'!D114:AG114) / 'Grade computation'!F$8, IF(C$16 = "MIDTERM", SUMIF('Database (LECTURE-RES-PRAC)'!AJ$14:BM$14, "CLO5", 'Database (LECTURE-RES-PRAC)'!AJ114:BM114) / 'Grade computation'!G$8, IF(C$16 = "FINAL", SUMIF('Database (LECTURE-RES-PRAC)'!BP$14:CS$14, "CLO5", 'Database (LECTURE-RES-PRAC)'!BP114:CS114) / 'Grade computation'!H$8,""))),""),"")</f>
        <v/>
      </c>
      <c r="AH117" s="286" t="str">
        <f aca="false">IF(B117&lt;&gt;"",IF(AG117="","",IF(AG117&lt;0.5,1,IF(AND(AG117&gt;=0.5,AG117&lt;P$10),2,IF(AG117&gt;=P$10,3)))),"")</f>
        <v/>
      </c>
      <c r="AI117" s="194" t="str">
        <f aca="false">IF(B117 &lt;&gt; "",IF(AND('PRINTABLE (per grading)'!H$16="EXAM", 'PRINTABLE (per grading)'!B$13="Prelim"), IF(ISERROR(SUMIF('Exam (LECTURE ONLY)'!D$20:M$20, "CLO5", 'Exam (LECTURE ONLY)'!D119:M119) / 'Exam (LECTURE ONLY)'!AL$10), "", SUMIF('Exam (LECTURE ONLY)'!D$20:M$20, "CLO5", 'Exam (LECTURE ONLY)'!D119:M119) /'Exam (LECTURE ONLY)'!AL$10),
IF(AND('PRINTABLE (per grading)'!H$16="EXAM", 'PRINTABLE (per grading)'!B$13="Midterm"), IF(ISERROR(SUMIF('Exam (LECTURE ONLY)'!O$20:X$20, "CLO5", 'Exam (LECTURE ONLY)'!O119:X119) / 'Exam (LECTURE ONLY)'!AM$10), "", SUMIF('Exam (LECTURE ONLY)'!O$20:X$20, "CLO5", 'Exam (LECTURE ONLY)'!O119:X119) / 'Exam (LECTURE ONLY)'!AM$10),
IF(AND('PRINTABLE (per grading)'!H$16="EXAM", 'PRINTABLE (per grading)'!B$13="Final"), IF(ISERROR(SUMIF('Exam (LECTURE ONLY)'!Z$20:AI$20, "CLO5", 'Exam (LECTURE ONLY)'!Z119:AI119) / 'Exam (LECTURE ONLY)'!AN$10), "", SUMIF('Exam (LECTURE ONLY)'!Z$20:AI$20, "CLO5", 'Exam (LECTURE ONLY)'!Z119:AI119) / 'Exam (LECTURE ONLY)'!AN$10),
IF(AND('PRINTABLE (per grading)'!H$16="OUTPUT", 'PRINTABLE (per grading)'!B$13="Prelim"), IF(ISERROR(SUMIF(OUTPUT!C$20:M$20, "CLO5", OUTPUT!C119:M119) / OUTPUT!AL$10), "", SUMIF(OUTPUT!C$20:M$20, "CLO5", OUTPUT!C119:M119) / OUTPUT!AL$10),
IF(AND('PRINTABLE (per grading)'!H$16="OUTPUT", 'PRINTABLE (per grading)'!B$13="Midterm"), IF(ISERROR(SUMIF(OUTPUT!O$20:Y$20, "CLO5", OUTPUT!O119:Y119) / OUTPUT!AM$10), "", SUMIF(OUTPUT!O$20:Y$20, "CLO5", OUTPUT!O119:Y119) / OUTPUT!AM$10),
IF(AND('PRINTABLE (per grading)'!H$16="OUTPUT", 'PRINTABLE (per grading)'!B$13="Final"), IF(ISERROR(SUMIF(OUTPUT!AA$20:AI$20, "CLO5", OUTPUT!AA119:AI119) / OUTPUT!AN$10), "", SUMIF(OUTPUT!AA$20:AI$20, "CLO5", OUTPUT!AA119:AI119) / OUTPUT!AN$10),
"")))))),"")</f>
        <v/>
      </c>
      <c r="AJ117" s="286" t="str">
        <f aca="false">IF(B117&lt;&gt;"",IF(AI117="","",IF(AI117&lt;0.5,1,IF(AND(AI117&gt;=0.5,AI117&lt;P$10),2,IF(AI117&gt;=P$10,3)))),"")</f>
        <v/>
      </c>
      <c r="AK117" s="287" t="str">
        <f aca="false">IF(B117 &lt;&gt; "",IFERROR(IF(AVERAGE(AG117,AI117)&gt;=P$10,"Y","N"),""),"")</f>
        <v/>
      </c>
      <c r="AL117" s="194" t="str">
        <f aca="false">IF(B117 &lt;&gt; "", IFERROR(IF(C$16 = "PRELIM", SUMIF('Database (LECTURE-RES-PRAC)'!D$14:AG$14, "CLO6", 'Database (LECTURE-RES-PRAC)'!D114:AG114) / 'Grade computation'!F$9, IF(C$16 = "MIDTERM", SUMIF('Database (LECTURE-RES-PRAC)'!AJ$14:BM$14, "CLO6", 'Database (LECTURE-RES-PRAC)'!AJ114:BM114) / 'Grade computation'!G$9, IF(C$16 = "FINAL", SUMIF('Database (LECTURE-RES-PRAC)'!BP$14:CS$14, "CLO6", 'Database (LECTURE-RES-PRAC)'!BP114:CS114) / 'Grade computation'!H$9,""))),""),"")</f>
        <v/>
      </c>
      <c r="AM117" s="286" t="str">
        <f aca="false">IF(B117&lt;&gt;"",IF(AL117="","",IF(AL117&lt;0.5,1,IF(AND(AL117&gt;=0.5,AL117&lt;P$10),2,IF(AL117&gt;=P$10,3)))),"")</f>
        <v/>
      </c>
      <c r="AN117" s="194" t="str">
        <f aca="false">IF(B117 &lt;&gt; "",IF(AND('PRINTABLE (per grading)'!H$16="EXAM", 'PRINTABLE (per grading)'!B$13="Prelim"), IF(ISERROR(SUMIF('Exam (LECTURE ONLY)'!D$20:M$20, "CLO6", 'Exam (LECTURE ONLY)'!D119:M119) / 'Exam (LECTURE ONLY)'!AL$11), "", SUMIF('Exam (LECTURE ONLY)'!D$20:M$20, "CLO6", 'Exam (LECTURE ONLY)'!D119:M119) /'Exam (LECTURE ONLY)'!AL$11),
IF(AND('PRINTABLE (per grading)'!H$16="EXAM", 'PRINTABLE (per grading)'!B$13="Midterm"), IF(ISERROR(SUMIF('Exam (LECTURE ONLY)'!O$20:X$20, "CLO6", 'Exam (LECTURE ONLY)'!O119:X119) / 'Exam (LECTURE ONLY)'!AM$11), "", SUMIF('Exam (LECTURE ONLY)'!O$20:X$20, "CLO6", 'Exam (LECTURE ONLY)'!O119:X119) / 'Exam (LECTURE ONLY)'!AM$11),
IF(AND('PRINTABLE (per grading)'!H$16="EXAM", 'PRINTABLE (per grading)'!B$13="Final"), IF(ISERROR(SUMIF('Exam (LECTURE ONLY)'!Z$20:AI$20, "CLO6", 'Exam (LECTURE ONLY)'!Z119:AI119) / 'Exam (LECTURE ONLY)'!AN$11), "", SUMIF('Exam (LECTURE ONLY)'!Z$20:AI$20, "CLO6", 'Exam (LECTURE ONLY)'!Z119:AI119) / 'Exam (LECTURE ONLY)'!AN$11),
IF(AND('PRINTABLE (per grading)'!H$16="OUTPUT", 'PRINTABLE (per grading)'!B$13="Prelim"), IF(ISERROR(SUMIF(OUTPUT!C$20:M$20, "CLO6", OUTPUT!C119:M119) / OUTPUT!AL$11), "", SUMIF(OUTPUT!C$20:M$20, "CLO6", OUTPUT!C119:M119) / OUTPUT!AL$11),
IF(AND('PRINTABLE (per grading)'!H$16="OUTPUT", 'PRINTABLE (per grading)'!B$13="Midterm"), IF(ISERROR(SUMIF(OUTPUT!O$20:Y$20, "CLO6", OUTPUT!O119:Y119) / OUTPUT!AM$11), "", SUMIF(OUTPUT!O$20:Y$20, "CLO6", OUTPUT!O119:Y119) / OUTPUT!AM$11),
IF(AND('PRINTABLE (per grading)'!H$16="OUTPUT", 'PRINTABLE (per grading)'!B$13="Final"), IF(ISERROR(SUMIF(OUTPUT!AA$20:AI$20, "CLO6", OUTPUT!AA119:AI119) / OUTPUT!AN$11), "", SUMIF(OUTPUT!AA$20:AI$20, "CLO6", OUTPUT!AA119:AI119) / OUTPUT!AN$11),
"")))))),"")</f>
        <v/>
      </c>
      <c r="AO117" s="286" t="str">
        <f aca="false">IF(B117&lt;&gt;"",IF(AN117="","",IF(AN117&lt;0.5,1,IF(AND(AN117&gt;=0.5,AN117&lt;P$10),2,IF(AN117&gt;=P$10,3)))),"")</f>
        <v/>
      </c>
      <c r="AP117" s="287" t="str">
        <f aca="false">IF(B117 &lt;&gt; "",IFERROR(IF(AVERAGE(AL117,AN117)&gt;=P$10,"Y","N"),""),"")</f>
        <v/>
      </c>
      <c r="AQ117" s="194" t="str">
        <f aca="false">IF(B117 &lt;&gt; "", IFERROR(IF(C$16 = "PRELIM", SUMIF('Database (LECTURE-RES-PRAC)'!D$14:AG$14, "CLO7", 'Database (LECTURE-RES-PRAC)'!D114:AG114) / 'Grade computation'!F$10, IF(C$16 = "MIDTERM", SUMIF('Database (LECTURE-RES-PRAC)'!AJ$14:BM$14, "CLO7", 'Database (LECTURE-RES-PRAC)'!AJ114:BM114) / 'Grade computation'!G$10, IF(C$16 = "FINAL", SUMIF('Database (LECTURE-RES-PRAC)'!BP$14:CS$14, "CLO7", 'Database (LECTURE-RES-PRAC)'!BP114:CS114) / 'Grade computation'!H$10,""))),""),"")</f>
        <v/>
      </c>
      <c r="AR117" s="286" t="str">
        <f aca="false">IF(B117&lt;&gt;"",IF(AQ117="","",IF(AQ117&lt;0.5,1,IF(AND(AQ117&gt;=0.5,AQ117&lt;P$10),2,IF(AQ117&gt;=P$10,3)))),"")</f>
        <v/>
      </c>
      <c r="AS117" s="194" t="str">
        <f aca="false">IF(B117 &lt;&gt; "",IF(AND('PRINTABLE (per grading)'!H$16="EXAM", 'PRINTABLE (per grading)'!B$13="Prelim"), IF(ISERROR(SUMIF('Exam (LECTURE ONLY)'!D$20:M$20, "CLO7", 'Exam (LECTURE ONLY)'!D119:M119) / 'Exam (LECTURE ONLY)'!AL$12), "", SUMIF('Exam (LECTURE ONLY)'!D$20:M$20, "CLO7", 'Exam (LECTURE ONLY)'!D119:M119) /'Exam (LECTURE ONLY)'!AL$12),
IF(AND('PRINTABLE (per grading)'!H$16="EXAM", 'PRINTABLE (per grading)'!B$13="Midterm"), IF(ISERROR(SUMIF('Exam (LECTURE ONLY)'!O$20:X$20, "CLO7", 'Exam (LECTURE ONLY)'!O119:X119) / 'Exam (LECTURE ONLY)'!AM$12), "", SUMIF('Exam (LECTURE ONLY)'!O$20:X$20, "CLO7", 'Exam (LECTURE ONLY)'!O119:X119) / 'Exam (LECTURE ONLY)'!AM$12),
IF(AND('PRINTABLE (per grading)'!H$16="EXAM", 'PRINTABLE (per grading)'!B$13="Final"), IF(ISERROR(SUMIF('Exam (LECTURE ONLY)'!Z$20:AI$20, "CLO7", 'Exam (LECTURE ONLY)'!Z119:AI119) / 'Exam (LECTURE ONLY)'!AN$12), "", SUMIF('Exam (LECTURE ONLY)'!Z$20:AI$20, "CLO7", 'Exam (LECTURE ONLY)'!Z119:AI119) / 'Exam (LECTURE ONLY)'!AN$12),
IF(AND('PRINTABLE (per grading)'!H$16="OUTPUT", 'PRINTABLE (per grading)'!B$13="Prelim"), IF(ISERROR(SUMIF(OUTPUT!C$20:M$20, "CLO7", OUTPUT!C119:M119) / OUTPUT!AL$12), "", SUMIF(OUTPUT!C$20:M$20, "CLO7", OUTPUT!C119:M119) / OUTPUT!AL$12),
IF(AND('PRINTABLE (per grading)'!H$16="OUTPUT", 'PRINTABLE (per grading)'!B$13="Midterm"), IF(ISERROR(SUMIF(OUTPUT!O$20:Y$20, "CLO7", OUTPUT!O119:Y119) / OUTPUT!AM$12), "", SUMIF(OUTPUT!O$20:Y$20, "CLO7", OUTPUT!O119:Y119) / OUTPUT!AM$12),
IF(AND('PRINTABLE (per grading)'!H$16="OUTPUT", 'PRINTABLE (per grading)'!B$13="Final"), IF(ISERROR(SUMIF(OUTPUT!AA$20:AI$20, "CLO7", OUTPUT!AA119:AI119) / OUTPUT!AN$12), "", SUMIF(OUTPUT!AA$20:AI$20, "CLO7", OUTPUT!AA119:AI119) / OUTPUT!AN$12),
"")))))),"")</f>
        <v/>
      </c>
      <c r="AT117" s="286" t="str">
        <f aca="false">IF(B117&lt;&gt;"",IF(AS117="","",IF(AS117&lt;0.5,1,IF(AND(AS117&gt;=0.5,AS117&lt;P$10),2,IF(AS117&gt;=P$10,3)))),"")</f>
        <v/>
      </c>
      <c r="AU117" s="287" t="str">
        <f aca="false">IF(B117 &lt;&gt; "",IFERROR(IF(AVERAGE(AQ117,AS117)&gt;=P$10,"Y","N"),""),"")</f>
        <v/>
      </c>
      <c r="AV117" s="194" t="str">
        <f aca="false">IF(B117 &lt;&gt; "", IFERROR(IF(C$16 = "PRELIM", SUMIF('Database (LECTURE-RES-PRAC)'!D$14:AG$14, "CLO8", 'Database (LECTURE-RES-PRAC)'!D114:AG114) / 'Grade computation'!F$11, IF(C$16 = "MIDTERM", SUMIF('Database (LECTURE-RES-PRAC)'!AJ$14:BM$14, "CLO8", 'Database (LECTURE-RES-PRAC)'!AJ114:BM114) / 'Grade computation'!G$11, IF(C$16 = "FINAL", SUMIF('Database (LECTURE-RES-PRAC)'!BP$14:CS$14, "CLO8", 'Database (LECTURE-RES-PRAC)'!BP114:CS114) / 'Grade computation'!H$11,""))),""),"")</f>
        <v/>
      </c>
      <c r="AW117" s="286" t="str">
        <f aca="false">IF(B117&lt;&gt;"",IF(AV117="","",IF(AV117&lt;0.5,1,IF(AND(AV117&gt;=0.5,AV117&lt;P$10),2,IF(AV117&gt;=P$10,3)))),"")</f>
        <v/>
      </c>
      <c r="AX117" s="194" t="str">
        <f aca="false">IF(B117 &lt;&gt; "",IF(AND('PRINTABLE (per grading)'!H$16="EXAM", 'PRINTABLE (per grading)'!B$13="Prelim"), IF(ISERROR(SUMIF('Exam (LECTURE ONLY)'!D$20:M$20, "CLO8", 'Exam (LECTURE ONLY)'!D119:M119) / 'Exam (LECTURE ONLY)'!AL$13), "", SUMIF('Exam (LECTURE ONLY)'!D$20:M$20, "CLO8", 'Exam (LECTURE ONLY)'!D119:M119) /'Exam (LECTURE ONLY)'!AL$13),
IF(AND('PRINTABLE (per grading)'!H$16="EXAM", 'PRINTABLE (per grading)'!B$13="Midterm"), IF(ISERROR(SUMIF('Exam (LECTURE ONLY)'!O$20:X$20, "CLO8", 'Exam (LECTURE ONLY)'!O119:X119) / 'Exam (LECTURE ONLY)'!AM$13), "", SUMIF('Exam (LECTURE ONLY)'!O$20:X$20, "CLO8", 'Exam (LECTURE ONLY)'!O119:X119) / 'Exam (LECTURE ONLY)'!AM$13),
IF(AND('PRINTABLE (per grading)'!H$16="EXAM", 'PRINTABLE (per grading)'!B$13="Final"), IF(ISERROR(SUMIF('Exam (LECTURE ONLY)'!Z$20:AI$20, "CLO8", 'Exam (LECTURE ONLY)'!Z119:AI119) / 'Exam (LECTURE ONLY)'!AN$13), "", SUMIF('Exam (LECTURE ONLY)'!Z$20:AI$20, "CLO8", 'Exam (LECTURE ONLY)'!Z119:AI119) / 'Exam (LECTURE ONLY)'!AN$13),
IF(AND('PRINTABLE (per grading)'!H$16="OUTPUT", 'PRINTABLE (per grading)'!B$13="Prelim"), IF(ISERROR(SUMIF(OUTPUT!C$20:M$20, "CLO8", OUTPUT!C119:M119) / OUTPUT!AL$13), "", SUMIF(OUTPUT!C$20:M$20, "CLO8", OUTPUT!C119:M119) / OUTPUT!AL$13),
IF(AND('PRINTABLE (per grading)'!H$16="OUTPUT", 'PRINTABLE (per grading)'!B$13="Midterm"), IF(ISERROR(SUMIF(OUTPUT!O$20:Y$20, "CLO8", OUTPUT!O119:Y119) / OUTPUT!AM$13), "", SUMIF(OUTPUT!O$20:Y$20, "CLO8", OUTPUT!O119:Y119) / OUTPUT!AM$13),
IF(AND('PRINTABLE (per grading)'!H$16="OUTPUT", 'PRINTABLE (per grading)'!B$13="Final"), IF(ISERROR(SUMIF(OUTPUT!AA$20:AI$20, "CLO8", OUTPUT!AA119:AI119) / OUTPUT!AN$13), "", SUMIF(OUTPUT!AA$20:AI$20, "CLO8", OUTPUT!AA119:AI119) / OUTPUT!AN$13),
"")))))),"")</f>
        <v/>
      </c>
      <c r="AY117" s="286" t="str">
        <f aca="false">IF(B117&lt;&gt;"",IF(AX117="","",IF(AX117&lt;0.5,1,IF(AND(AX117&gt;=0.5,AX117&lt;P$10),2,IF(AX117&gt;=P$10,3)))),"")</f>
        <v/>
      </c>
      <c r="AZ117" s="287" t="str">
        <f aca="false">IF(B117 &lt;&gt; "",IFERROR(IF(AVERAGE(AV117,AX117)&gt;=P$10,"Y","N"),""),"")</f>
        <v/>
      </c>
      <c r="BA117" s="194" t="str">
        <f aca="false">IF(B117 &lt;&gt; "", IFERROR(IF(C$16 = "PRELIM", SUMIF('Database (LECTURE-RES-PRAC)'!D$14:AG$14, "CLO9", 'Database (LECTURE-RES-PRAC)'!D114:AG114) / 'Grade computation'!F$12, IF(C$16 = "MIDTERM", SUMIF('Database (LECTURE-RES-PRAC)'!AJ$14:BM$14, "CLO9", 'Database (LECTURE-RES-PRAC)'!AJ114:BM114) / 'Grade computation'!G$12, IF(C$16 = "FINAL", SUMIF('Database (LECTURE-RES-PRAC)'!BP$14:CS$14, "CLO9", 'Database (LECTURE-RES-PRAC)'!BP114:CS114) / 'Grade computation'!H$12,""))),""),"")</f>
        <v/>
      </c>
      <c r="BB117" s="286" t="str">
        <f aca="false">IF(B117&lt;&gt;"",IF(BA117="","",IF(BA117&lt;0.5,1,IF(AND(BA117&gt;=0.5,BA117&lt;P$10),2,IF(BA117&gt;=P$10,3)))),"")</f>
        <v/>
      </c>
      <c r="BC117" s="194" t="str">
        <f aca="false">IF(B117 &lt;&gt; "",IF(AND('PRINTABLE (per grading)'!H$16="EXAM", 'PRINTABLE (per grading)'!B$13="Prelim"), IF(ISERROR(SUMIF('Exam (LECTURE ONLY)'!D$20:M$20, "CLO9", 'Exam (LECTURE ONLY)'!D119:M119) / 'Exam (LECTURE ONLY)'!AL$14), "", SUMIF('Exam (LECTURE ONLY)'!D$20:M$20, "CLO9", 'Exam (LECTURE ONLY)'!D119:M119) /'Exam (LECTURE ONLY)'!AL$14),
IF(AND('PRINTABLE (per grading)'!H$16="EXAM", 'PRINTABLE (per grading)'!B$13="Midterm"), IF(ISERROR(SUMIF('Exam (LECTURE ONLY)'!O$20:X$20, "CLO9", 'Exam (LECTURE ONLY)'!O119:X119) / 'Exam (LECTURE ONLY)'!AM$14), "", SUMIF('Exam (LECTURE ONLY)'!O$20:X$20, "CLO9", 'Exam (LECTURE ONLY)'!O119:X119) / 'Exam (LECTURE ONLY)'!AM$14),
IF(AND('PRINTABLE (per grading)'!H$16="EXAM", 'PRINTABLE (per grading)'!B$13="Final"), IF(ISERROR(SUMIF('Exam (LECTURE ONLY)'!Z$20:AI$20, "CLO9", 'Exam (LECTURE ONLY)'!Z119:AI119) / 'Exam (LECTURE ONLY)'!AN$14), "", SUMIF('Exam (LECTURE ONLY)'!Z$20:AI$20, "CLO9", 'Exam (LECTURE ONLY)'!Z119:AI119) / 'Exam (LECTURE ONLY)'!AN$14),
IF(AND('PRINTABLE (per grading)'!H$16="OUTPUT", 'PRINTABLE (per grading)'!B$13="Prelim"), IF(ISERROR(SUMIF(OUTPUT!C$20:M$20, "CLO9", OUTPUT!C119:M119) / OUTPUT!AL$14), "", SUMIF(OUTPUT!C$20:M$20, "CLO9", OUTPUT!C119:M119) / OUTPUT!AL$14),
IF(AND('PRINTABLE (per grading)'!H$16="OUTPUT", 'PRINTABLE (per grading)'!B$13="Midterm"), IF(ISERROR(SUMIF(OUTPUT!O$20:Y$20, "CLO9", OUTPUT!O119:Y119) / OUTPUT!AM$14), "", SUMIF(OUTPUT!O$20:Y$20, "CLO9", OUTPUT!O119:Y119) / OUTPUT!AM$14),
IF(AND('PRINTABLE (per grading)'!H$16="OUTPUT", 'PRINTABLE (per grading)'!B$13="Final"), IF(ISERROR(SUMIF(OUTPUT!AA$20:AI$20, "CLO9", OUTPUT!AA119:AI119) / OUTPUT!AN$14), "", SUMIF(OUTPUT!AA$20:AI$20, "CLO9", OUTPUT!AA119:AI119) / OUTPUT!AN$14),
"")))))),"")</f>
        <v/>
      </c>
      <c r="BD117" s="286" t="str">
        <f aca="false">IF(B117&lt;&gt;"",IF(BC117="","",IF(BC117&lt;0.5,1,IF(AND(BC117&gt;=0.5,BC117&lt;P$10),2,IF(BC117&gt;=P$10,3)))),"")</f>
        <v/>
      </c>
      <c r="BE117" s="287" t="str">
        <f aca="false">IF(B117 &lt;&gt; "",IFERROR(IF(AVERAGE(BA117,BC117)&gt;=P$10,"Y","N"),""),"")</f>
        <v/>
      </c>
      <c r="BF117" s="194" t="str">
        <f aca="false">IF(B117 &lt;&gt; "", IFERROR(IF(C$16 = "PRELIM", SUMIF('Database (LECTURE-RES-PRAC)'!D$14:AG$14, "CLO10", 'Database (LECTURE-RES-PRAC)'!D114:AG114) / 'Grade computation'!F$13, IF(C$16 = "MIDTERM", SUMIF('Database (LECTURE-RES-PRAC)'!AJ$14:BM$14, "CLO10", 'Database (LECTURE-RES-PRAC)'!AJ114:BM114) / 'Grade computation'!G$13, IF(C$16 = "FINAL", SUMIF('Database (LECTURE-RES-PRAC)'!BP$14:CS$14, "CLO10", 'Database (LECTURE-RES-PRAC)'!BP114:CS114) / 'Grade computation'!H$13,""))),""),"")</f>
        <v/>
      </c>
      <c r="BG117" s="286" t="str">
        <f aca="false">IF(B117&lt;&gt;"",IF(BF117="","",IF(BF117&lt;0.5,1,IF(AND(BF117&gt;=0.5,BF117&lt;P$10),2,IF(BF117&gt;=P$10,3)))),"")</f>
        <v/>
      </c>
      <c r="BH117" s="194" t="str">
        <f aca="false">IF(B117 &lt;&gt; "",IF(AND('PRINTABLE (per grading)'!H$16="EXAM", 'PRINTABLE (per grading)'!B$13="Prelim"), IF(ISERROR(SUMIF('Exam (LECTURE ONLY)'!D$20:M$20, "CLO10", 'Exam (LECTURE ONLY)'!D119:M119) / 'Exam (LECTURE ONLY)'!AL$15), "", SUMIF('Exam (LECTURE ONLY)'!D$20:M$20, "CLO10", 'Exam (LECTURE ONLY)'!D119:M119) /'Exam (LECTURE ONLY)'!AL$15),
IF(AND('PRINTABLE (per grading)'!H$16="EXAM", 'PRINTABLE (per grading)'!B$13="Midterm"), IF(ISERROR(SUMIF('Exam (LECTURE ONLY)'!O$20:X$20, "CLO10", 'Exam (LECTURE ONLY)'!O119:X119) / 'Exam (LECTURE ONLY)'!AM$15), "", SUMIF('Exam (LECTURE ONLY)'!O$20:X$20, "CLO10", 'Exam (LECTURE ONLY)'!O119:X119) / 'Exam (LECTURE ONLY)'!AM$15),
IF(AND('PRINTABLE (per grading)'!H$16="EXAM", 'PRINTABLE (per grading)'!B$13="Final"), IF(ISERROR(SUMIF('Exam (LECTURE ONLY)'!Z$20:AI$20, "CLO10", 'Exam (LECTURE ONLY)'!Z119:AI119) / 'Exam (LECTURE ONLY)'!AN$15), "", SUMIF('Exam (LECTURE ONLY)'!Z$20:AI$20, "CLO10", 'Exam (LECTURE ONLY)'!Z119:AI119) / 'Exam (LECTURE ONLY)'!AN$15),
IF(AND('PRINTABLE (per grading)'!H$16="OUTPUT", 'PRINTABLE (per grading)'!B$13="Prelim"), IF(ISERROR(SUMIF(OUTPUT!C$20:M$20, "CLO10", OUTPUT!C119:M119) / OUTPUT!AL$15), "", SUMIF(OUTPUT!C$20:M$20, "CLO10", OUTPUT!C119:M119) / OUTPUT!AL$15),
IF(AND('PRINTABLE (per grading)'!H$16="OUTPUT", 'PRINTABLE (per grading)'!B$13="Midterm"), IF(ISERROR(SUMIF(OUTPUT!O$20:Y$20, "CLO10", OUTPUT!O119:Y119) / OUTPUT!AM$15), "", SUMIF(OUTPUT!O$20:Y$20, "CLO10", OUTPUT!O119:Y119) / OUTPUT!AM$15),
IF(AND('PRINTABLE (per grading)'!H$16="OUTPUT", 'PRINTABLE (per grading)'!B$13="Final"), IF(ISERROR(SUMIF(OUTPUT!AA$20:AI$20, "CLO10", OUTPUT!AA119:AI119) / OUTPUT!AN$15), "", SUMIF(OUTPUT!AA$20:AI$20, "CLO10", OUTPUT!AA119:AI119) / OUTPUT!AN$15),
"")))))),"")</f>
        <v/>
      </c>
      <c r="BI117" s="286" t="str">
        <f aca="false">IF(B117&lt;&gt;"",IF(BH117="","",IF(BH117&lt;0.5,1,IF(AND(BH117&gt;=0.5,BH117&lt;P$10),2,IF(BH117&gt;=P$10,3)))),"")</f>
        <v/>
      </c>
      <c r="BJ117" s="287" t="str">
        <f aca="false">IF(B117 &lt;&gt; "",IFERROR(IF(AVERAGE(BF117,BH117)&gt;=P$10,"Y","N"),""),"")</f>
        <v/>
      </c>
      <c r="BK117" s="8"/>
    </row>
    <row r="118" customFormat="false" ht="19.5" hidden="false" customHeight="true" outlineLevel="0" collapsed="false">
      <c r="A118" s="228" t="str">
        <f aca="false">IF(ISBLANK('Database (LECTURE-RES-PRAC)'!A115),"",'Database (LECTURE-RES-PRAC)'!A115)</f>
        <v/>
      </c>
      <c r="B118" s="229" t="str">
        <f aca="false">IF(ISBLANK('Database (LECTURE-RES-PRAC)'!B115),"",'Database (LECTURE-RES-PRAC)'!B115)</f>
        <v/>
      </c>
      <c r="C118" s="230" t="str">
        <f aca="false">IF(B118&lt;&gt;"",IF(C$16="PRELIM",'Grade computation'!C118, IF(C$16="MIDTERM",'Grade computation'!K118, IF(C$16="FINAL",'Grade computation'!S118,""))),"")</f>
        <v/>
      </c>
      <c r="D118" s="231" t="str">
        <f aca="false">IF(B118&lt;&gt;"",IFERROR(IF(B$11="80-20", (((C118/C$19)*X$6)+X$7)*D$18, IF(B$11="60-40", (((C118/C$19)*Y$6)+Y$7)*D$18, 0)),0),"")</f>
        <v/>
      </c>
      <c r="E118" s="230" t="str">
        <f aca="false">IF(B118&lt;&gt;"", IF(C$16="PRELIM",'Grade computation'!E118, IF(C$16="MIDTERM",'Grade computation'!M118, IF(C$16="FINAL",'Grade computation'!U118,""))),"")</f>
        <v/>
      </c>
      <c r="F118" s="232" t="str">
        <f aca="false">IF(B118&lt;&gt;"",IFERROR(IF(B$11="80-20", (((E118/E$19)*X$6)+X$7)*F$18, IF(B$11="60-40", (((E118/E$19)*Y$6)+Y$7)*F$18, 0)),0),"")</f>
        <v/>
      </c>
      <c r="G118" s="233" t="str">
        <f aca="false">IF(B118&lt;&gt;"",IFERROR((D118+F118),0),"")</f>
        <v/>
      </c>
      <c r="H118" s="234" t="str">
        <f aca="false">IF(B118&lt;&gt;"",IF(C$16="PRELIM", 'Grade computation'!H118, IF(C$16="MIDTERM", 'Grade computation'!P118, IF(C$16="FINAL",'Grade computation'!X118, ""))),"")</f>
        <v/>
      </c>
      <c r="I118" s="233" t="str">
        <f aca="false">IF(B118&lt;&gt;"",IFERROR(IF(B$11="80-20", (((H118/H$19)*X$6)+X$7)*I$19, IF(B$11="60-40", (((H118/H$19)*Y$6)+Y$7)*I$19, 0)),0),"")</f>
        <v/>
      </c>
      <c r="J118" s="237" t="str">
        <f aca="false">IFERROR((G118+I118),"")</f>
        <v/>
      </c>
      <c r="K118" s="183" t="str">
        <f aca="false">IFERROR(IF(J118="","",IF(J118&gt;=75,"PASSED","FAILED")),"")</f>
        <v/>
      </c>
      <c r="L118" s="183"/>
      <c r="M118" s="194" t="str">
        <f aca="false">IF(B118 &lt;&gt; "", IFERROR(IF(C$16 = "PRELIM", SUMIF('Database (LECTURE-RES-PRAC)'!D$14:AG$14, "CLO1", 'Database (LECTURE-RES-PRAC)'!D115:AG115) / 'Grade computation'!F$4, IF(C$16 = "MIDTERM", SUMIF('Database (LECTURE-RES-PRAC)'!AJ$14:BM$14, "CLO1", 'Database (LECTURE-RES-PRAC)'!AJ115:BM115) / 'Grade computation'!G$4, IF(C$16 = "FINAL", SUMIF('Database (LECTURE-RES-PRAC)'!BP$14:CS$14, "CLO1", 'Database (LECTURE-RES-PRAC)'!BP115:CS115) / 'Grade computation'!H$4,""))),""),"")</f>
        <v/>
      </c>
      <c r="N118" s="286" t="str">
        <f aca="false">IF(B118&lt;&gt;"",IF(M118="","",IF(M118&lt;0.5,1,IF(AND(M118&gt;=0.5,M118&lt;P$10),2,IF(M118&gt;=P$10,3)))),"")</f>
        <v/>
      </c>
      <c r="O118" s="194" t="str">
        <f aca="false">IF(B118 &lt;&gt; "",IF(AND('PRINTABLE (per grading)'!H$16="EXAM", 'PRINTABLE (per grading)'!B$13="Prelim"), IF(ISERROR(SUMIF('Exam (LECTURE ONLY)'!D$20:M$20, "CLO1", 'Exam (LECTURE ONLY)'!D120:M120) / 'Exam (LECTURE ONLY)'!AL$6), "", SUMIF('Exam (LECTURE ONLY)'!D$20:M$20, "CLO1", 'Exam (LECTURE ONLY)'!D120:M120) /'Exam (LECTURE ONLY)'!AL$6),
IF(AND('PRINTABLE (per grading)'!H$16="EXAM", 'PRINTABLE (per grading)'!B$13="Midterm"), IF(ISERROR(SUMIF('Exam (LECTURE ONLY)'!O$20:X$20, "CLO1", 'Exam (LECTURE ONLY)'!O120:X120) / 'Exam (LECTURE ONLY)'!AM$6), "", SUMIF('Exam (LECTURE ONLY)'!O$20:X$20, "CLO1", 'Exam (LECTURE ONLY)'!O120:X120) / 'Exam (LECTURE ONLY)'!AM$6),
IF(AND('PRINTABLE (per grading)'!H$16="EXAM", 'PRINTABLE (per grading)'!B$13="Final"), IF(ISERROR(SUMIF('Exam (LECTURE ONLY)'!Z$20:AI$20, "CLO1", 'Exam (LECTURE ONLY)'!Z120:AI120) / 'Exam (LECTURE ONLY)'!AN$6), "", SUMIF('Exam (LECTURE ONLY)'!Z$20:AI$20, "CLO1", 'Exam (LECTURE ONLY)'!Z120:AI120) / 'Exam (LECTURE ONLY)'!AN$6),
IF(AND('PRINTABLE (per grading)'!H$16="OUTPUT", 'PRINTABLE (per grading)'!B$13="Prelim"), IF(ISERROR(SUMIF(OUTPUT!C$20:M$20, "CLO1", OUTPUT!C120:M120) / OUTPUT!AL$6), "", SUMIF(OUTPUT!C$20:M$20, "CLO1", OUTPUT!C120:M120) / OUTPUT!AL$6),
IF(AND('PRINTABLE (per grading)'!H$16="OUTPUT", 'PRINTABLE (per grading)'!B$13="Midterm"), IF(ISERROR(SUMIF(OUTPUT!O$20:Y$20, "CLO1", OUTPUT!O120:Y120) / OUTPUT!AM$6), "", SUMIF(OUTPUT!O$20:Y$20, "CLO1", OUTPUT!O120:Y120) / OUTPUT!AM$6),
IF(AND('PRINTABLE (per grading)'!H$16="OUTPUT", 'PRINTABLE (per grading)'!B$13="Final"), IF(ISERROR(SUMIF(OUTPUT!AA$20:AI$20, "CLO1", OUTPUT!AA120:AI120) / OUTPUT!AN$6), "", SUMIF(OUTPUT!AA$20:AI$20, "CLO1", OUTPUT!AA120:AI120) / OUTPUT!AN$6),
"")))))),"")</f>
        <v/>
      </c>
      <c r="P118" s="286" t="str">
        <f aca="false">IF(B118&lt;&gt;"",IF(O118="","",IF(O118&lt;0.5,1,IF(AND(O118&gt;=0.5,O118&lt;P$10),2,IF(O118&gt;=P$10,3)))),"")</f>
        <v/>
      </c>
      <c r="Q118" s="287" t="str">
        <f aca="false">IF(B118 &lt;&gt; "",IFERROR(IF(AVERAGE(M118,O118)&gt;=P$10,"Y","N"),""),"")</f>
        <v/>
      </c>
      <c r="R118" s="194" t="str">
        <f aca="false">IF(B118 &lt;&gt; "", IFERROR(IF(C$16 = "PRELIM", SUMIF('Database (LECTURE-RES-PRAC)'!D$14:AG$14, "CLO2", 'Database (LECTURE-RES-PRAC)'!D115:AG115) / 'Grade computation'!F$5, IF(C$16 = "MIDTERM", SUMIF('Database (LECTURE-RES-PRAC)'!AJ$14:BM$14, "CLO2", 'Database (LECTURE-RES-PRAC)'!AJ115:BM115) / 'Grade computation'!G$5, IF(C$16 = "FINAL", SUMIF('Database (LECTURE-RES-PRAC)'!BP$14:CS$14, "CLO2", 'Database (LECTURE-RES-PRAC)'!BP115:CS115) / 'Grade computation'!H$5,""))),""),"")</f>
        <v/>
      </c>
      <c r="S118" s="286" t="str">
        <f aca="false">IF(B118&lt;&gt;"",IF(R118="","",IF(R118&lt;0.5,1,IF(AND(R118&gt;=0.5,R118&lt;P$10),2,IF(R118&gt;=P$10,3)))),"")</f>
        <v/>
      </c>
      <c r="T118" s="194" t="str">
        <f aca="false">IF(B118 &lt;&gt; "",IF(AND('PRINTABLE (per grading)'!H$16="EXAM", 'PRINTABLE (per grading)'!B$13="Prelim"), IF(ISERROR(SUMIF('Exam (LECTURE ONLY)'!D$20:M$20, "CLO2", 'Exam (LECTURE ONLY)'!D120:M120) / 'Exam (LECTURE ONLY)'!AL$7), "", SUMIF('Exam (LECTURE ONLY)'!D$20:M$20, "CLO2", 'Exam (LECTURE ONLY)'!D120:M120) /'Exam (LECTURE ONLY)'!AL$7),
IF(AND('PRINTABLE (per grading)'!H$16="EXAM", 'PRINTABLE (per grading)'!B$13="Midterm"), IF(ISERROR(SUMIF('Exam (LECTURE ONLY)'!O$20:X$20, "CLO2", 'Exam (LECTURE ONLY)'!O120:X120) / 'Exam (LECTURE ONLY)'!AM$7), "", SUMIF('Exam (LECTURE ONLY)'!O$20:X$20, "CLO2", 'Exam (LECTURE ONLY)'!O120:X120) / 'Exam (LECTURE ONLY)'!AM$7),
IF(AND('PRINTABLE (per grading)'!H$16="EXAM", 'PRINTABLE (per grading)'!B$13="Final"), IF(ISERROR(SUMIF('Exam (LECTURE ONLY)'!Z$20:AI$20, "CLO2", 'Exam (LECTURE ONLY)'!Z120:AI120) / 'Exam (LECTURE ONLY)'!AN$7), "", SUMIF('Exam (LECTURE ONLY)'!Z$20:AI$20, "CLO2", 'Exam (LECTURE ONLY)'!Z120:AI120) / 'Exam (LECTURE ONLY)'!AN$7),
IF(AND('PRINTABLE (per grading)'!H$16="OUTPUT", 'PRINTABLE (per grading)'!B$13="Prelim"), IF(ISERROR(SUMIF(OUTPUT!C$20:M$20, "CLO2", OUTPUT!C120:M120) / OUTPUT!AL$7), "", SUMIF(OUTPUT!C$20:M$20, "CLO2", OUTPUT!C120:M120) / OUTPUT!AL$7),
IF(AND('PRINTABLE (per grading)'!H$16="OUTPUT", 'PRINTABLE (per grading)'!B$13="Midterm"), IF(ISERROR(SUMIF(OUTPUT!O$20:Y$20, "CLO2", OUTPUT!O120:Y120) / OUTPUT!AM$7), "", SUMIF(OUTPUT!O$20:Y$20, "CLO2", OUTPUT!O120:Y120) / OUTPUT!AM$7),
IF(AND('PRINTABLE (per grading)'!H$16="OUTPUT", 'PRINTABLE (per grading)'!B$13="Final"), IF(ISERROR(SUMIF(OUTPUT!AA$20:AI$20, "CLO2", OUTPUT!AA120:AI120) / OUTPUT!AN$7), "", SUMIF(OUTPUT!AA$20:AI$20, "CLO2", OUTPUT!AA120:AI120) / OUTPUT!AN$7),
"")))))),"")</f>
        <v/>
      </c>
      <c r="U118" s="286" t="str">
        <f aca="false">IF(B118&lt;&gt;"",IF(T118="","",IF(T118&lt;0.5,1,IF(AND(T118&gt;=0.5,T118&lt;P$10),2,IF(T118&gt;=P$10,3)))),"")</f>
        <v/>
      </c>
      <c r="V118" s="287" t="str">
        <f aca="false">IF(B118 &lt;&gt; "",IFERROR(IF(AVERAGE(R118,T118)&gt;=P$10,"Y","N"),""),"")</f>
        <v/>
      </c>
      <c r="W118" s="194" t="str">
        <f aca="false">IF(B118 &lt;&gt; "", IFERROR(IF(C$16 = "PRELIM", SUMIF('Database (LECTURE-RES-PRAC)'!D$14:AG$14, "CLO3", 'Database (LECTURE-RES-PRAC)'!D115:AG115) / 'Grade computation'!F$6, IF(C$16 = "MIDTERM", SUMIF('Database (LECTURE-RES-PRAC)'!AJ$14:BM$14, "CLO3", 'Database (LECTURE-RES-PRAC)'!AJ115:BM115) / 'Grade computation'!G$6, IF(C$16 = "FINAL", SUMIF('Database (LECTURE-RES-PRAC)'!BP$14:CS$14, "CLO3", 'Database (LECTURE-RES-PRAC)'!BP115:CS115) / 'Grade computation'!H$6,""))),""),"")</f>
        <v/>
      </c>
      <c r="X118" s="286" t="str">
        <f aca="false">IF(B118&lt;&gt;"",IF(W118="","",IF(W118&lt;0.5,1,IF(AND(W118&gt;=0.5,W118&lt;P$10),2,IF(W118&gt;=P$10,3)))),"")</f>
        <v/>
      </c>
      <c r="Y118" s="194" t="str">
        <f aca="false">IF(B118 &lt;&gt; "",IF(AND('PRINTABLE (per grading)'!H$16="EXAM", 'PRINTABLE (per grading)'!B$13="Prelim"), IF(ISERROR(SUMIF('Exam (LECTURE ONLY)'!D$20:M$20, "CLO3", 'Exam (LECTURE ONLY)'!D120:M120) / 'Exam (LECTURE ONLY)'!AL$8), "", SUMIF('Exam (LECTURE ONLY)'!D$20:M$20, "CLO3", 'Exam (LECTURE ONLY)'!D120:M120) /'Exam (LECTURE ONLY)'!AL$8),
IF(AND('PRINTABLE (per grading)'!H$16="EXAM", 'PRINTABLE (per grading)'!B$13="Midterm"), IF(ISERROR(SUMIF('Exam (LECTURE ONLY)'!O$20:X$20, "CLO3", 'Exam (LECTURE ONLY)'!O120:X120) / 'Exam (LECTURE ONLY)'!AM$8), "", SUMIF('Exam (LECTURE ONLY)'!O$20:X$20, "CLO3", 'Exam (LECTURE ONLY)'!O120:X120) / 'Exam (LECTURE ONLY)'!AM$8),
IF(AND('PRINTABLE (per grading)'!H$16="EXAM", 'PRINTABLE (per grading)'!B$13="Final"), IF(ISERROR(SUMIF('Exam (LECTURE ONLY)'!Z$20:AI$20, "CLO3", 'Exam (LECTURE ONLY)'!Z120:AI120) / 'Exam (LECTURE ONLY)'!AN$8), "", SUMIF('Exam (LECTURE ONLY)'!Z$20:AI$20, "CLO3", 'Exam (LECTURE ONLY)'!Z120:AI120) / 'Exam (LECTURE ONLY)'!AN$8),
IF(AND('PRINTABLE (per grading)'!H$16="OUTPUT", 'PRINTABLE (per grading)'!B$13="Prelim"), IF(ISERROR(SUMIF(OUTPUT!C$20:M$20, "CLO3", OUTPUT!C120:M120) / OUTPUT!AL$8), "", SUMIF(OUTPUT!C$20:M$20, "CLO3", OUTPUT!C120:M120) / OUTPUT!AL$8),
IF(AND('PRINTABLE (per grading)'!H$16="OUTPUT", 'PRINTABLE (per grading)'!B$13="Midterm"), IF(ISERROR(SUMIF(OUTPUT!O$20:Y$20, "CLO3", OUTPUT!O120:Y120) / OUTPUT!AM$8), "", SUMIF(OUTPUT!O$20:Y$20, "CLO3", OUTPUT!O120:Y120) / OUTPUT!AM$8),
IF(AND('PRINTABLE (per grading)'!H$16="OUTPUT", 'PRINTABLE (per grading)'!B$13="Final"), IF(ISERROR(SUMIF(OUTPUT!AA$20:AI$20, "CLO3", OUTPUT!AA120:AI120) / OUTPUT!AN$8), "", SUMIF(OUTPUT!AA$20:AI$20, "CLO3", OUTPUT!AA120:AI120) / OUTPUT!AN$8),
"" )))))),"")</f>
        <v/>
      </c>
      <c r="Z118" s="286" t="str">
        <f aca="false">IF(B118&lt;&gt;"",IF(Y118="","",IF(Y118&lt;0.5,1,IF(AND(Y118&gt;=0.5,Y118&lt;P$10),2,IF(Y118&gt;=P$10,3)))),"")</f>
        <v/>
      </c>
      <c r="AA118" s="287" t="str">
        <f aca="false">IF(B118 &lt;&gt; "",IFERROR(IF(AVERAGE(W118,Y118)&gt;=P$10,"Y","N"),""),"")</f>
        <v/>
      </c>
      <c r="AB118" s="194" t="str">
        <f aca="false">IF(B118 &lt;&gt; "", IFERROR(IF(C$16 = "PRELIM", SUMIF('Database (LECTURE-RES-PRAC)'!D$14:AG$14, "CLO4", 'Database (LECTURE-RES-PRAC)'!D115:AG115) / 'Grade computation'!F$7, IF(C$16 = "MIDTERM", SUMIF('Database (LECTURE-RES-PRAC)'!AJ$14:BM$14, "CLO4", 'Database (LECTURE-RES-PRAC)'!AJ115:BM115) / 'Grade computation'!G$7, IF(C$16 = "FINAL", SUMIF('Database (LECTURE-RES-PRAC)'!BP$14:CS$14, "CLO4", 'Database (LECTURE-RES-PRAC)'!BP115:CS115) / 'Grade computation'!H$7,""))),""),"")</f>
        <v/>
      </c>
      <c r="AC118" s="286" t="str">
        <f aca="false">IF(B118&lt;&gt;"",IF(AB118="","",IF(AB118&lt;0.5,1,IF(AND(AB118&gt;=0.5,AB118&lt;P$10),2,IF(AB118&gt;=P$10,3)))),"")</f>
        <v/>
      </c>
      <c r="AD118" s="194" t="str">
        <f aca="false">IF(B118 &lt;&gt; "",IF(AND('PRINTABLE (per grading)'!H$16="EXAM", 'PRINTABLE (per grading)'!B$13="Prelim"), IF(ISERROR(SUMIF('Exam (LECTURE ONLY)'!D$20:M$20, "CLO4", 'Exam (LECTURE ONLY)'!D120:M120) / 'Exam (LECTURE ONLY)'!AL$9), "", SUMIF('Exam (LECTURE ONLY)'!D$20:M$20, "CLO4", 'Exam (LECTURE ONLY)'!D120:M120) /'Exam (LECTURE ONLY)'!AL$9),
IF(AND('PRINTABLE (per grading)'!H$16="EXAM", 'PRINTABLE (per grading)'!B$13="Midterm"), IF(ISERROR(SUMIF('Exam (LECTURE ONLY)'!O$20:X$20, "CLO4", 'Exam (LECTURE ONLY)'!O120:X120) / 'Exam (LECTURE ONLY)'!AM$9), "", SUMIF('Exam (LECTURE ONLY)'!O$20:X$20, "CLO4", 'Exam (LECTURE ONLY)'!O120:X120) / 'Exam (LECTURE ONLY)'!AM$9),
IF(AND('PRINTABLE (per grading)'!H$16="EXAM", 'PRINTABLE (per grading)'!B$13="Final"), IF(ISERROR(SUMIF('Exam (LECTURE ONLY)'!Z$20:AI$20, "CLO4", 'Exam (LECTURE ONLY)'!Z120:AI120) / 'Exam (LECTURE ONLY)'!AN$9), "", SUMIF('Exam (LECTURE ONLY)'!Z$20:AI$20, "CLO4", 'Exam (LECTURE ONLY)'!Z120:AI120) / 'Exam (LECTURE ONLY)'!AN$9),
IF(AND('PRINTABLE (per grading)'!H$16="OUTPUT", 'PRINTABLE (per grading)'!B$13="Prelim"), IF(ISERROR(SUMIF(OUTPUT!C$20:M$20, "CLO4", OUTPUT!C120:M120) / OUTPUT!AL$9), "", SUMIF(OUTPUT!C$20:M$20, "CLO4", OUTPUT!C120:M120) / OUTPUT!AL$9),
IF(AND('PRINTABLE (per grading)'!H$16="OUTPUT", 'PRINTABLE (per grading)'!B$13="Midterm"), IF(ISERROR(SUMIF(OUTPUT!O$20:Y$20, "CLO4", OUTPUT!O120:Y120) / OUTPUT!AM$9), "", SUMIF(OUTPUT!O$20:Y$20, "CLO4", OUTPUT!O120:Y120) / OUTPUT!AM$9),
IF(AND('PRINTABLE (per grading)'!H$16="OUTPUT", 'PRINTABLE (per grading)'!B$13="Final"), IF(ISERROR(SUMIF(OUTPUT!AA$20:AI$20, "CLO4", OUTPUT!AA120:AI120) / OUTPUT!AN$9), "", SUMIF(OUTPUT!AA$20:AI$20, "CLO4", OUTPUT!AA120:AI120) / OUTPUT!AN$9),
"")))))),"")</f>
        <v/>
      </c>
      <c r="AE118" s="286" t="str">
        <f aca="false">IF(B118&lt;&gt;"",IF(AD118="","",IF(AD118&lt;0.5,1,IF(AND(AD118&gt;=0.5,AD118&lt;P$10),2,IF(AD118&gt;=P$10,3)))),"")</f>
        <v/>
      </c>
      <c r="AF118" s="287" t="str">
        <f aca="false">IF(B118 &lt;&gt; "",IFERROR(IF(AVERAGE(AB118,AD118)&gt;=P$10,"Y","N"),""),"")</f>
        <v/>
      </c>
      <c r="AG118" s="194" t="str">
        <f aca="false">IF(B118 &lt;&gt; "", IFERROR(IF(C$16 = "PRELIM", SUMIF('Database (LECTURE-RES-PRAC)'!D$14:AG$14, "CLO5", 'Database (LECTURE-RES-PRAC)'!D115:AG115) / 'Grade computation'!F$8, IF(C$16 = "MIDTERM", SUMIF('Database (LECTURE-RES-PRAC)'!AJ$14:BM$14, "CLO5", 'Database (LECTURE-RES-PRAC)'!AJ115:BM115) / 'Grade computation'!G$8, IF(C$16 = "FINAL", SUMIF('Database (LECTURE-RES-PRAC)'!BP$14:CS$14, "CLO5", 'Database (LECTURE-RES-PRAC)'!BP115:CS115) / 'Grade computation'!H$8,""))),""),"")</f>
        <v/>
      </c>
      <c r="AH118" s="286" t="str">
        <f aca="false">IF(B118&lt;&gt;"",IF(AG118="","",IF(AG118&lt;0.5,1,IF(AND(AG118&gt;=0.5,AG118&lt;P$10),2,IF(AG118&gt;=P$10,3)))),"")</f>
        <v/>
      </c>
      <c r="AI118" s="194" t="str">
        <f aca="false">IF(B118 &lt;&gt; "",IF(AND('PRINTABLE (per grading)'!H$16="EXAM", 'PRINTABLE (per grading)'!B$13="Prelim"), IF(ISERROR(SUMIF('Exam (LECTURE ONLY)'!D$20:M$20, "CLO5", 'Exam (LECTURE ONLY)'!D120:M120) / 'Exam (LECTURE ONLY)'!AL$10), "", SUMIF('Exam (LECTURE ONLY)'!D$20:M$20, "CLO5", 'Exam (LECTURE ONLY)'!D120:M120) /'Exam (LECTURE ONLY)'!AL$10),
IF(AND('PRINTABLE (per grading)'!H$16="EXAM", 'PRINTABLE (per grading)'!B$13="Midterm"), IF(ISERROR(SUMIF('Exam (LECTURE ONLY)'!O$20:X$20, "CLO5", 'Exam (LECTURE ONLY)'!O120:X120) / 'Exam (LECTURE ONLY)'!AM$10), "", SUMIF('Exam (LECTURE ONLY)'!O$20:X$20, "CLO5", 'Exam (LECTURE ONLY)'!O120:X120) / 'Exam (LECTURE ONLY)'!AM$10),
IF(AND('PRINTABLE (per grading)'!H$16="EXAM", 'PRINTABLE (per grading)'!B$13="Final"), IF(ISERROR(SUMIF('Exam (LECTURE ONLY)'!Z$20:AI$20, "CLO5", 'Exam (LECTURE ONLY)'!Z120:AI120) / 'Exam (LECTURE ONLY)'!AN$10), "", SUMIF('Exam (LECTURE ONLY)'!Z$20:AI$20, "CLO5", 'Exam (LECTURE ONLY)'!Z120:AI120) / 'Exam (LECTURE ONLY)'!AN$10),
IF(AND('PRINTABLE (per grading)'!H$16="OUTPUT", 'PRINTABLE (per grading)'!B$13="Prelim"), IF(ISERROR(SUMIF(OUTPUT!C$20:M$20, "CLO5", OUTPUT!C120:M120) / OUTPUT!AL$10), "", SUMIF(OUTPUT!C$20:M$20, "CLO5", OUTPUT!C120:M120) / OUTPUT!AL$10),
IF(AND('PRINTABLE (per grading)'!H$16="OUTPUT", 'PRINTABLE (per grading)'!B$13="Midterm"), IF(ISERROR(SUMIF(OUTPUT!O$20:Y$20, "CLO5", OUTPUT!O120:Y120) / OUTPUT!AM$10), "", SUMIF(OUTPUT!O$20:Y$20, "CLO5", OUTPUT!O120:Y120) / OUTPUT!AM$10),
IF(AND('PRINTABLE (per grading)'!H$16="OUTPUT", 'PRINTABLE (per grading)'!B$13="Final"), IF(ISERROR(SUMIF(OUTPUT!AA$20:AI$20, "CLO5", OUTPUT!AA120:AI120) / OUTPUT!AN$10), "", SUMIF(OUTPUT!AA$20:AI$20, "CLO5", OUTPUT!AA120:AI120) / OUTPUT!AN$10),
"")))))),"")</f>
        <v/>
      </c>
      <c r="AJ118" s="286" t="str">
        <f aca="false">IF(B118&lt;&gt;"",IF(AI118="","",IF(AI118&lt;0.5,1,IF(AND(AI118&gt;=0.5,AI118&lt;P$10),2,IF(AI118&gt;=P$10,3)))),"")</f>
        <v/>
      </c>
      <c r="AK118" s="287" t="str">
        <f aca="false">IF(B118 &lt;&gt; "",IFERROR(IF(AVERAGE(AG118,AI118)&gt;=P$10,"Y","N"),""),"")</f>
        <v/>
      </c>
      <c r="AL118" s="194" t="str">
        <f aca="false">IF(B118 &lt;&gt; "", IFERROR(IF(C$16 = "PRELIM", SUMIF('Database (LECTURE-RES-PRAC)'!D$14:AG$14, "CLO6", 'Database (LECTURE-RES-PRAC)'!D115:AG115) / 'Grade computation'!F$9, IF(C$16 = "MIDTERM", SUMIF('Database (LECTURE-RES-PRAC)'!AJ$14:BM$14, "CLO6", 'Database (LECTURE-RES-PRAC)'!AJ115:BM115) / 'Grade computation'!G$9, IF(C$16 = "FINAL", SUMIF('Database (LECTURE-RES-PRAC)'!BP$14:CS$14, "CLO6", 'Database (LECTURE-RES-PRAC)'!BP115:CS115) / 'Grade computation'!H$9,""))),""),"")</f>
        <v/>
      </c>
      <c r="AM118" s="286" t="str">
        <f aca="false">IF(B118&lt;&gt;"",IF(AL118="","",IF(AL118&lt;0.5,1,IF(AND(AL118&gt;=0.5,AL118&lt;P$10),2,IF(AL118&gt;=P$10,3)))),"")</f>
        <v/>
      </c>
      <c r="AN118" s="194" t="str">
        <f aca="false">IF(B118 &lt;&gt; "",IF(AND('PRINTABLE (per grading)'!H$16="EXAM", 'PRINTABLE (per grading)'!B$13="Prelim"), IF(ISERROR(SUMIF('Exam (LECTURE ONLY)'!D$20:M$20, "CLO6", 'Exam (LECTURE ONLY)'!D120:M120) / 'Exam (LECTURE ONLY)'!AL$11), "", SUMIF('Exam (LECTURE ONLY)'!D$20:M$20, "CLO6", 'Exam (LECTURE ONLY)'!D120:M120) /'Exam (LECTURE ONLY)'!AL$11),
IF(AND('PRINTABLE (per grading)'!H$16="EXAM", 'PRINTABLE (per grading)'!B$13="Midterm"), IF(ISERROR(SUMIF('Exam (LECTURE ONLY)'!O$20:X$20, "CLO6", 'Exam (LECTURE ONLY)'!O120:X120) / 'Exam (LECTURE ONLY)'!AM$11), "", SUMIF('Exam (LECTURE ONLY)'!O$20:X$20, "CLO6", 'Exam (LECTURE ONLY)'!O120:X120) / 'Exam (LECTURE ONLY)'!AM$11),
IF(AND('PRINTABLE (per grading)'!H$16="EXAM", 'PRINTABLE (per grading)'!B$13="Final"), IF(ISERROR(SUMIF('Exam (LECTURE ONLY)'!Z$20:AI$20, "CLO6", 'Exam (LECTURE ONLY)'!Z120:AI120) / 'Exam (LECTURE ONLY)'!AN$11), "", SUMIF('Exam (LECTURE ONLY)'!Z$20:AI$20, "CLO6", 'Exam (LECTURE ONLY)'!Z120:AI120) / 'Exam (LECTURE ONLY)'!AN$11),
IF(AND('PRINTABLE (per grading)'!H$16="OUTPUT", 'PRINTABLE (per grading)'!B$13="Prelim"), IF(ISERROR(SUMIF(OUTPUT!C$20:M$20, "CLO6", OUTPUT!C120:M120) / OUTPUT!AL$11), "", SUMIF(OUTPUT!C$20:M$20, "CLO6", OUTPUT!C120:M120) / OUTPUT!AL$11),
IF(AND('PRINTABLE (per grading)'!H$16="OUTPUT", 'PRINTABLE (per grading)'!B$13="Midterm"), IF(ISERROR(SUMIF(OUTPUT!O$20:Y$20, "CLO6", OUTPUT!O120:Y120) / OUTPUT!AM$11), "", SUMIF(OUTPUT!O$20:Y$20, "CLO6", OUTPUT!O120:Y120) / OUTPUT!AM$11),
IF(AND('PRINTABLE (per grading)'!H$16="OUTPUT", 'PRINTABLE (per grading)'!B$13="Final"), IF(ISERROR(SUMIF(OUTPUT!AA$20:AI$20, "CLO6", OUTPUT!AA120:AI120) / OUTPUT!AN$11), "", SUMIF(OUTPUT!AA$20:AI$20, "CLO6", OUTPUT!AA120:AI120) / OUTPUT!AN$11),
"")))))),"")</f>
        <v/>
      </c>
      <c r="AO118" s="286" t="str">
        <f aca="false">IF(B118&lt;&gt;"",IF(AN118="","",IF(AN118&lt;0.5,1,IF(AND(AN118&gt;=0.5,AN118&lt;P$10),2,IF(AN118&gt;=P$10,3)))),"")</f>
        <v/>
      </c>
      <c r="AP118" s="287" t="str">
        <f aca="false">IF(B118 &lt;&gt; "",IFERROR(IF(AVERAGE(AL118,AN118)&gt;=P$10,"Y","N"),""),"")</f>
        <v/>
      </c>
      <c r="AQ118" s="194" t="str">
        <f aca="false">IF(B118 &lt;&gt; "", IFERROR(IF(C$16 = "PRELIM", SUMIF('Database (LECTURE-RES-PRAC)'!D$14:AG$14, "CLO7", 'Database (LECTURE-RES-PRAC)'!D115:AG115) / 'Grade computation'!F$10, IF(C$16 = "MIDTERM", SUMIF('Database (LECTURE-RES-PRAC)'!AJ$14:BM$14, "CLO7", 'Database (LECTURE-RES-PRAC)'!AJ115:BM115) / 'Grade computation'!G$10, IF(C$16 = "FINAL", SUMIF('Database (LECTURE-RES-PRAC)'!BP$14:CS$14, "CLO7", 'Database (LECTURE-RES-PRAC)'!BP115:CS115) / 'Grade computation'!H$10,""))),""),"")</f>
        <v/>
      </c>
      <c r="AR118" s="286" t="str">
        <f aca="false">IF(B118&lt;&gt;"",IF(AQ118="","",IF(AQ118&lt;0.5,1,IF(AND(AQ118&gt;=0.5,AQ118&lt;P$10),2,IF(AQ118&gt;=P$10,3)))),"")</f>
        <v/>
      </c>
      <c r="AS118" s="194" t="str">
        <f aca="false">IF(B118 &lt;&gt; "",IF(AND('PRINTABLE (per grading)'!H$16="EXAM", 'PRINTABLE (per grading)'!B$13="Prelim"), IF(ISERROR(SUMIF('Exam (LECTURE ONLY)'!D$20:M$20, "CLO7", 'Exam (LECTURE ONLY)'!D120:M120) / 'Exam (LECTURE ONLY)'!AL$12), "", SUMIF('Exam (LECTURE ONLY)'!D$20:M$20, "CLO7", 'Exam (LECTURE ONLY)'!D120:M120) /'Exam (LECTURE ONLY)'!AL$12),
IF(AND('PRINTABLE (per grading)'!H$16="EXAM", 'PRINTABLE (per grading)'!B$13="Midterm"), IF(ISERROR(SUMIF('Exam (LECTURE ONLY)'!O$20:X$20, "CLO7", 'Exam (LECTURE ONLY)'!O120:X120) / 'Exam (LECTURE ONLY)'!AM$12), "", SUMIF('Exam (LECTURE ONLY)'!O$20:X$20, "CLO7", 'Exam (LECTURE ONLY)'!O120:X120) / 'Exam (LECTURE ONLY)'!AM$12),
IF(AND('PRINTABLE (per grading)'!H$16="EXAM", 'PRINTABLE (per grading)'!B$13="Final"), IF(ISERROR(SUMIF('Exam (LECTURE ONLY)'!Z$20:AI$20, "CLO7", 'Exam (LECTURE ONLY)'!Z120:AI120) / 'Exam (LECTURE ONLY)'!AN$12), "", SUMIF('Exam (LECTURE ONLY)'!Z$20:AI$20, "CLO7", 'Exam (LECTURE ONLY)'!Z120:AI120) / 'Exam (LECTURE ONLY)'!AN$12),
IF(AND('PRINTABLE (per grading)'!H$16="OUTPUT", 'PRINTABLE (per grading)'!B$13="Prelim"), IF(ISERROR(SUMIF(OUTPUT!C$20:M$20, "CLO7", OUTPUT!C120:M120) / OUTPUT!AL$12), "", SUMIF(OUTPUT!C$20:M$20, "CLO7", OUTPUT!C120:M120) / OUTPUT!AL$12),
IF(AND('PRINTABLE (per grading)'!H$16="OUTPUT", 'PRINTABLE (per grading)'!B$13="Midterm"), IF(ISERROR(SUMIF(OUTPUT!O$20:Y$20, "CLO7", OUTPUT!O120:Y120) / OUTPUT!AM$12), "", SUMIF(OUTPUT!O$20:Y$20, "CLO7", OUTPUT!O120:Y120) / OUTPUT!AM$12),
IF(AND('PRINTABLE (per grading)'!H$16="OUTPUT", 'PRINTABLE (per grading)'!B$13="Final"), IF(ISERROR(SUMIF(OUTPUT!AA$20:AI$20, "CLO7", OUTPUT!AA120:AI120) / OUTPUT!AN$12), "", SUMIF(OUTPUT!AA$20:AI$20, "CLO7", OUTPUT!AA120:AI120) / OUTPUT!AN$12),
"")))))),"")</f>
        <v/>
      </c>
      <c r="AT118" s="286" t="str">
        <f aca="false">IF(B118&lt;&gt;"",IF(AS118="","",IF(AS118&lt;0.5,1,IF(AND(AS118&gt;=0.5,AS118&lt;P$10),2,IF(AS118&gt;=P$10,3)))),"")</f>
        <v/>
      </c>
      <c r="AU118" s="287" t="str">
        <f aca="false">IF(B118 &lt;&gt; "",IFERROR(IF(AVERAGE(AQ118,AS118)&gt;=P$10,"Y","N"),""),"")</f>
        <v/>
      </c>
      <c r="AV118" s="194" t="str">
        <f aca="false">IF(B118 &lt;&gt; "", IFERROR(IF(C$16 = "PRELIM", SUMIF('Database (LECTURE-RES-PRAC)'!D$14:AG$14, "CLO8", 'Database (LECTURE-RES-PRAC)'!D115:AG115) / 'Grade computation'!F$11, IF(C$16 = "MIDTERM", SUMIF('Database (LECTURE-RES-PRAC)'!AJ$14:BM$14, "CLO8", 'Database (LECTURE-RES-PRAC)'!AJ115:BM115) / 'Grade computation'!G$11, IF(C$16 = "FINAL", SUMIF('Database (LECTURE-RES-PRAC)'!BP$14:CS$14, "CLO8", 'Database (LECTURE-RES-PRAC)'!BP115:CS115) / 'Grade computation'!H$11,""))),""),"")</f>
        <v/>
      </c>
      <c r="AW118" s="286" t="str">
        <f aca="false">IF(B118&lt;&gt;"",IF(AV118="","",IF(AV118&lt;0.5,1,IF(AND(AV118&gt;=0.5,AV118&lt;P$10),2,IF(AV118&gt;=P$10,3)))),"")</f>
        <v/>
      </c>
      <c r="AX118" s="194" t="str">
        <f aca="false">IF(B118 &lt;&gt; "",IF(AND('PRINTABLE (per grading)'!H$16="EXAM", 'PRINTABLE (per grading)'!B$13="Prelim"), IF(ISERROR(SUMIF('Exam (LECTURE ONLY)'!D$20:M$20, "CLO8", 'Exam (LECTURE ONLY)'!D120:M120) / 'Exam (LECTURE ONLY)'!AL$13), "", SUMIF('Exam (LECTURE ONLY)'!D$20:M$20, "CLO8", 'Exam (LECTURE ONLY)'!D120:M120) /'Exam (LECTURE ONLY)'!AL$13),
IF(AND('PRINTABLE (per grading)'!H$16="EXAM", 'PRINTABLE (per grading)'!B$13="Midterm"), IF(ISERROR(SUMIF('Exam (LECTURE ONLY)'!O$20:X$20, "CLO8", 'Exam (LECTURE ONLY)'!O120:X120) / 'Exam (LECTURE ONLY)'!AM$13), "", SUMIF('Exam (LECTURE ONLY)'!O$20:X$20, "CLO8", 'Exam (LECTURE ONLY)'!O120:X120) / 'Exam (LECTURE ONLY)'!AM$13),
IF(AND('PRINTABLE (per grading)'!H$16="EXAM", 'PRINTABLE (per grading)'!B$13="Final"), IF(ISERROR(SUMIF('Exam (LECTURE ONLY)'!Z$20:AI$20, "CLO8", 'Exam (LECTURE ONLY)'!Z120:AI120) / 'Exam (LECTURE ONLY)'!AN$13), "", SUMIF('Exam (LECTURE ONLY)'!Z$20:AI$20, "CLO8", 'Exam (LECTURE ONLY)'!Z120:AI120) / 'Exam (LECTURE ONLY)'!AN$13),
IF(AND('PRINTABLE (per grading)'!H$16="OUTPUT", 'PRINTABLE (per grading)'!B$13="Prelim"), IF(ISERROR(SUMIF(OUTPUT!C$20:M$20, "CLO8", OUTPUT!C120:M120) / OUTPUT!AL$13), "", SUMIF(OUTPUT!C$20:M$20, "CLO8", OUTPUT!C120:M120) / OUTPUT!AL$13),
IF(AND('PRINTABLE (per grading)'!H$16="OUTPUT", 'PRINTABLE (per grading)'!B$13="Midterm"), IF(ISERROR(SUMIF(OUTPUT!O$20:Y$20, "CLO8", OUTPUT!O120:Y120) / OUTPUT!AM$13), "", SUMIF(OUTPUT!O$20:Y$20, "CLO8", OUTPUT!O120:Y120) / OUTPUT!AM$13),
IF(AND('PRINTABLE (per grading)'!H$16="OUTPUT", 'PRINTABLE (per grading)'!B$13="Final"), IF(ISERROR(SUMIF(OUTPUT!AA$20:AI$20, "CLO8", OUTPUT!AA120:AI120) / OUTPUT!AN$13), "", SUMIF(OUTPUT!AA$20:AI$20, "CLO8", OUTPUT!AA120:AI120) / OUTPUT!AN$13),
"")))))),"")</f>
        <v/>
      </c>
      <c r="AY118" s="286" t="str">
        <f aca="false">IF(B118&lt;&gt;"",IF(AX118="","",IF(AX118&lt;0.5,1,IF(AND(AX118&gt;=0.5,AX118&lt;P$10),2,IF(AX118&gt;=P$10,3)))),"")</f>
        <v/>
      </c>
      <c r="AZ118" s="287" t="str">
        <f aca="false">IF(B118 &lt;&gt; "",IFERROR(IF(AVERAGE(AV118,AX118)&gt;=P$10,"Y","N"),""),"")</f>
        <v/>
      </c>
      <c r="BA118" s="194" t="str">
        <f aca="false">IF(B118 &lt;&gt; "", IFERROR(IF(C$16 = "PRELIM", SUMIF('Database (LECTURE-RES-PRAC)'!D$14:AG$14, "CLO9", 'Database (LECTURE-RES-PRAC)'!D115:AG115) / 'Grade computation'!F$12, IF(C$16 = "MIDTERM", SUMIF('Database (LECTURE-RES-PRAC)'!AJ$14:BM$14, "CLO9", 'Database (LECTURE-RES-PRAC)'!AJ115:BM115) / 'Grade computation'!G$12, IF(C$16 = "FINAL", SUMIF('Database (LECTURE-RES-PRAC)'!BP$14:CS$14, "CLO9", 'Database (LECTURE-RES-PRAC)'!BP115:CS115) / 'Grade computation'!H$12,""))),""),"")</f>
        <v/>
      </c>
      <c r="BB118" s="286" t="str">
        <f aca="false">IF(B118&lt;&gt;"",IF(BA118="","",IF(BA118&lt;0.5,1,IF(AND(BA118&gt;=0.5,BA118&lt;P$10),2,IF(BA118&gt;=P$10,3)))),"")</f>
        <v/>
      </c>
      <c r="BC118" s="194" t="str">
        <f aca="false">IF(B118 &lt;&gt; "",IF(AND('PRINTABLE (per grading)'!H$16="EXAM", 'PRINTABLE (per grading)'!B$13="Prelim"), IF(ISERROR(SUMIF('Exam (LECTURE ONLY)'!D$20:M$20, "CLO9", 'Exam (LECTURE ONLY)'!D120:M120) / 'Exam (LECTURE ONLY)'!AL$14), "", SUMIF('Exam (LECTURE ONLY)'!D$20:M$20, "CLO9", 'Exam (LECTURE ONLY)'!D120:M120) /'Exam (LECTURE ONLY)'!AL$14),
IF(AND('PRINTABLE (per grading)'!H$16="EXAM", 'PRINTABLE (per grading)'!B$13="Midterm"), IF(ISERROR(SUMIF('Exam (LECTURE ONLY)'!O$20:X$20, "CLO9", 'Exam (LECTURE ONLY)'!O120:X120) / 'Exam (LECTURE ONLY)'!AM$14), "", SUMIF('Exam (LECTURE ONLY)'!O$20:X$20, "CLO9", 'Exam (LECTURE ONLY)'!O120:X120) / 'Exam (LECTURE ONLY)'!AM$14),
IF(AND('PRINTABLE (per grading)'!H$16="EXAM", 'PRINTABLE (per grading)'!B$13="Final"), IF(ISERROR(SUMIF('Exam (LECTURE ONLY)'!Z$20:AI$20, "CLO9", 'Exam (LECTURE ONLY)'!Z120:AI120) / 'Exam (LECTURE ONLY)'!AN$14), "", SUMIF('Exam (LECTURE ONLY)'!Z$20:AI$20, "CLO9", 'Exam (LECTURE ONLY)'!Z120:AI120) / 'Exam (LECTURE ONLY)'!AN$14),
IF(AND('PRINTABLE (per grading)'!H$16="OUTPUT", 'PRINTABLE (per grading)'!B$13="Prelim"), IF(ISERROR(SUMIF(OUTPUT!C$20:M$20, "CLO9", OUTPUT!C120:M120) / OUTPUT!AL$14), "", SUMIF(OUTPUT!C$20:M$20, "CLO9", OUTPUT!C120:M120) / OUTPUT!AL$14),
IF(AND('PRINTABLE (per grading)'!H$16="OUTPUT", 'PRINTABLE (per grading)'!B$13="Midterm"), IF(ISERROR(SUMIF(OUTPUT!O$20:Y$20, "CLO9", OUTPUT!O120:Y120) / OUTPUT!AM$14), "", SUMIF(OUTPUT!O$20:Y$20, "CLO9", OUTPUT!O120:Y120) / OUTPUT!AM$14),
IF(AND('PRINTABLE (per grading)'!H$16="OUTPUT", 'PRINTABLE (per grading)'!B$13="Final"), IF(ISERROR(SUMIF(OUTPUT!AA$20:AI$20, "CLO9", OUTPUT!AA120:AI120) / OUTPUT!AN$14), "", SUMIF(OUTPUT!AA$20:AI$20, "CLO9", OUTPUT!AA120:AI120) / OUTPUT!AN$14),
"")))))),"")</f>
        <v/>
      </c>
      <c r="BD118" s="286" t="str">
        <f aca="false">IF(B118&lt;&gt;"",IF(BC118="","",IF(BC118&lt;0.5,1,IF(AND(BC118&gt;=0.5,BC118&lt;P$10),2,IF(BC118&gt;=P$10,3)))),"")</f>
        <v/>
      </c>
      <c r="BE118" s="287" t="str">
        <f aca="false">IF(B118 &lt;&gt; "",IFERROR(IF(AVERAGE(BA118,BC118)&gt;=P$10,"Y","N"),""),"")</f>
        <v/>
      </c>
      <c r="BF118" s="194" t="str">
        <f aca="false">IF(B118 &lt;&gt; "", IFERROR(IF(C$16 = "PRELIM", SUMIF('Database (LECTURE-RES-PRAC)'!D$14:AG$14, "CLO10", 'Database (LECTURE-RES-PRAC)'!D115:AG115) / 'Grade computation'!F$13, IF(C$16 = "MIDTERM", SUMIF('Database (LECTURE-RES-PRAC)'!AJ$14:BM$14, "CLO10", 'Database (LECTURE-RES-PRAC)'!AJ115:BM115) / 'Grade computation'!G$13, IF(C$16 = "FINAL", SUMIF('Database (LECTURE-RES-PRAC)'!BP$14:CS$14, "CLO10", 'Database (LECTURE-RES-PRAC)'!BP115:CS115) / 'Grade computation'!H$13,""))),""),"")</f>
        <v/>
      </c>
      <c r="BG118" s="286" t="str">
        <f aca="false">IF(B118&lt;&gt;"",IF(BF118="","",IF(BF118&lt;0.5,1,IF(AND(BF118&gt;=0.5,BF118&lt;P$10),2,IF(BF118&gt;=P$10,3)))),"")</f>
        <v/>
      </c>
      <c r="BH118" s="194" t="str">
        <f aca="false">IF(B118 &lt;&gt; "",IF(AND('PRINTABLE (per grading)'!H$16="EXAM", 'PRINTABLE (per grading)'!B$13="Prelim"), IF(ISERROR(SUMIF('Exam (LECTURE ONLY)'!D$20:M$20, "CLO10", 'Exam (LECTURE ONLY)'!D120:M120) / 'Exam (LECTURE ONLY)'!AL$15), "", SUMIF('Exam (LECTURE ONLY)'!D$20:M$20, "CLO10", 'Exam (LECTURE ONLY)'!D120:M120) /'Exam (LECTURE ONLY)'!AL$15),
IF(AND('PRINTABLE (per grading)'!H$16="EXAM", 'PRINTABLE (per grading)'!B$13="Midterm"), IF(ISERROR(SUMIF('Exam (LECTURE ONLY)'!O$20:X$20, "CLO10", 'Exam (LECTURE ONLY)'!O120:X120) / 'Exam (LECTURE ONLY)'!AM$15), "", SUMIF('Exam (LECTURE ONLY)'!O$20:X$20, "CLO10", 'Exam (LECTURE ONLY)'!O120:X120) / 'Exam (LECTURE ONLY)'!AM$15),
IF(AND('PRINTABLE (per grading)'!H$16="EXAM", 'PRINTABLE (per grading)'!B$13="Final"), IF(ISERROR(SUMIF('Exam (LECTURE ONLY)'!Z$20:AI$20, "CLO10", 'Exam (LECTURE ONLY)'!Z120:AI120) / 'Exam (LECTURE ONLY)'!AN$15), "", SUMIF('Exam (LECTURE ONLY)'!Z$20:AI$20, "CLO10", 'Exam (LECTURE ONLY)'!Z120:AI120) / 'Exam (LECTURE ONLY)'!AN$15),
IF(AND('PRINTABLE (per grading)'!H$16="OUTPUT", 'PRINTABLE (per grading)'!B$13="Prelim"), IF(ISERROR(SUMIF(OUTPUT!C$20:M$20, "CLO10", OUTPUT!C120:M120) / OUTPUT!AL$15), "", SUMIF(OUTPUT!C$20:M$20, "CLO10", OUTPUT!C120:M120) / OUTPUT!AL$15),
IF(AND('PRINTABLE (per grading)'!H$16="OUTPUT", 'PRINTABLE (per grading)'!B$13="Midterm"), IF(ISERROR(SUMIF(OUTPUT!O$20:Y$20, "CLO10", OUTPUT!O120:Y120) / OUTPUT!AM$15), "", SUMIF(OUTPUT!O$20:Y$20, "CLO10", OUTPUT!O120:Y120) / OUTPUT!AM$15),
IF(AND('PRINTABLE (per grading)'!H$16="OUTPUT", 'PRINTABLE (per grading)'!B$13="Final"), IF(ISERROR(SUMIF(OUTPUT!AA$20:AI$20, "CLO10", OUTPUT!AA120:AI120) / OUTPUT!AN$15), "", SUMIF(OUTPUT!AA$20:AI$20, "CLO10", OUTPUT!AA120:AI120) / OUTPUT!AN$15),
"")))))),"")</f>
        <v/>
      </c>
      <c r="BI118" s="286" t="str">
        <f aca="false">IF(B118&lt;&gt;"",IF(BH118="","",IF(BH118&lt;0.5,1,IF(AND(BH118&gt;=0.5,BH118&lt;P$10),2,IF(BH118&gt;=P$10,3)))),"")</f>
        <v/>
      </c>
      <c r="BJ118" s="287" t="str">
        <f aca="false">IF(B118 &lt;&gt; "",IFERROR(IF(AVERAGE(BF118,BH118)&gt;=P$10,"Y","N"),""),"")</f>
        <v/>
      </c>
      <c r="BK118" s="8"/>
    </row>
    <row r="119" customFormat="false" ht="19.5" hidden="false" customHeight="true" outlineLevel="0" collapsed="false">
      <c r="A119" s="183" t="str">
        <f aca="false">IF(ISBLANK('Database (LECTURE-RES-PRAC)'!A116),"",'Database (LECTURE-RES-PRAC)'!A116)</f>
        <v/>
      </c>
      <c r="B119" s="184" t="str">
        <f aca="false">IF(ISBLANK('Database (LECTURE-RES-PRAC)'!B116),"",'Database (LECTURE-RES-PRAC)'!B116)</f>
        <v/>
      </c>
      <c r="C119" s="230" t="str">
        <f aca="false">IF(B119&lt;&gt;"",IF(C$16="PRELIM",'Grade computation'!C119, IF(C$16="MIDTERM",'Grade computation'!K119, IF(C$16="FINAL",'Grade computation'!S119,""))),"")</f>
        <v/>
      </c>
      <c r="D119" s="231" t="str">
        <f aca="false">IF(B119&lt;&gt;"",IFERROR(IF(B$11="80-20", (((C119/C$19)*X$6)+X$7)*D$18, IF(B$11="60-40", (((C119/C$19)*Y$6)+Y$7)*D$18, 0)),0),"")</f>
        <v/>
      </c>
      <c r="E119" s="230" t="str">
        <f aca="false">IF(B119&lt;&gt;"", IF(C$16="PRELIM",'Grade computation'!E119, IF(C$16="MIDTERM",'Grade computation'!M119, IF(C$16="FINAL",'Grade computation'!U119,""))),"")</f>
        <v/>
      </c>
      <c r="F119" s="232" t="str">
        <f aca="false">IF(B119&lt;&gt;"",IFERROR(IF(B$11="80-20", (((E119/E$19)*X$6)+X$7)*F$18, IF(B$11="60-40", (((E119/E$19)*Y$6)+Y$7)*F$18, 0)),0),"")</f>
        <v/>
      </c>
      <c r="G119" s="233" t="str">
        <f aca="false">IF(B119&lt;&gt;"",IFERROR((D119+F119),0),"")</f>
        <v/>
      </c>
      <c r="H119" s="234" t="str">
        <f aca="false">IF(B119&lt;&gt;"",IF(C$16="PRELIM", 'Grade computation'!H119, IF(C$16="MIDTERM", 'Grade computation'!P119, IF(C$16="FINAL",'Grade computation'!X119, ""))),"")</f>
        <v/>
      </c>
      <c r="I119" s="233" t="str">
        <f aca="false">IF(B119&lt;&gt;"",IFERROR(IF(B$11="80-20", (((H119/H$19)*X$6)+X$7)*I$19, IF(B$11="60-40", (((H119/H$19)*Y$6)+Y$7)*I$19, 0)),0),"")</f>
        <v/>
      </c>
      <c r="J119" s="237" t="str">
        <f aca="false">IFERROR((G119+I119),"")</f>
        <v/>
      </c>
      <c r="K119" s="183" t="str">
        <f aca="false">IFERROR(IF(J119="","",IF(J119&gt;=75,"PASSED","FAILED")),"")</f>
        <v/>
      </c>
      <c r="L119" s="183"/>
      <c r="M119" s="194" t="str">
        <f aca="false">IF(B119 &lt;&gt; "", IFERROR(IF(C$16 = "PRELIM", SUMIF('Database (LECTURE-RES-PRAC)'!D$14:AG$14, "CLO1", 'Database (LECTURE-RES-PRAC)'!D116:AG116) / 'Grade computation'!F$4, IF(C$16 = "MIDTERM", SUMIF('Database (LECTURE-RES-PRAC)'!AJ$14:BM$14, "CLO1", 'Database (LECTURE-RES-PRAC)'!AJ116:BM116) / 'Grade computation'!G$4, IF(C$16 = "FINAL", SUMIF('Database (LECTURE-RES-PRAC)'!BP$14:CS$14, "CLO1", 'Database (LECTURE-RES-PRAC)'!BP116:CS116) / 'Grade computation'!H$4,""))),""),"")</f>
        <v/>
      </c>
      <c r="N119" s="286" t="str">
        <f aca="false">IF(B119&lt;&gt;"",IF(M119="","",IF(M119&lt;0.5,1,IF(AND(M119&gt;=0.5,M119&lt;P$10),2,IF(M119&gt;=P$10,3)))),"")</f>
        <v/>
      </c>
      <c r="O119" s="194" t="str">
        <f aca="false">IF(B119 &lt;&gt; "",IF(AND('PRINTABLE (per grading)'!H$16="EXAM", 'PRINTABLE (per grading)'!B$13="Prelim"), IF(ISERROR(SUMIF('Exam (LECTURE ONLY)'!D$20:M$20, "CLO1", 'Exam (LECTURE ONLY)'!D121:M121) / 'Exam (LECTURE ONLY)'!AL$6), "", SUMIF('Exam (LECTURE ONLY)'!D$20:M$20, "CLO1", 'Exam (LECTURE ONLY)'!D121:M121) /'Exam (LECTURE ONLY)'!AL$6),
IF(AND('PRINTABLE (per grading)'!H$16="EXAM", 'PRINTABLE (per grading)'!B$13="Midterm"), IF(ISERROR(SUMIF('Exam (LECTURE ONLY)'!O$20:X$20, "CLO1", 'Exam (LECTURE ONLY)'!O121:X121) / 'Exam (LECTURE ONLY)'!AM$6), "", SUMIF('Exam (LECTURE ONLY)'!O$20:X$20, "CLO1", 'Exam (LECTURE ONLY)'!O121:X121) / 'Exam (LECTURE ONLY)'!AM$6),
IF(AND('PRINTABLE (per grading)'!H$16="EXAM", 'PRINTABLE (per grading)'!B$13="Final"), IF(ISERROR(SUMIF('Exam (LECTURE ONLY)'!Z$20:AI$20, "CLO1", 'Exam (LECTURE ONLY)'!Z121:AI121) / 'Exam (LECTURE ONLY)'!AN$6), "", SUMIF('Exam (LECTURE ONLY)'!Z$20:AI$20, "CLO1", 'Exam (LECTURE ONLY)'!Z121:AI121) / 'Exam (LECTURE ONLY)'!AN$6),
IF(AND('PRINTABLE (per grading)'!H$16="OUTPUT", 'PRINTABLE (per grading)'!B$13="Prelim"), IF(ISERROR(SUMIF(OUTPUT!C$20:M$20, "CLO1", OUTPUT!C121:M121) / OUTPUT!AL$6), "", SUMIF(OUTPUT!C$20:M$20, "CLO1", OUTPUT!C121:M121) / OUTPUT!AL$6),
IF(AND('PRINTABLE (per grading)'!H$16="OUTPUT", 'PRINTABLE (per grading)'!B$13="Midterm"), IF(ISERROR(SUMIF(OUTPUT!O$20:Y$20, "CLO1", OUTPUT!O121:Y121) / OUTPUT!AM$6), "", SUMIF(OUTPUT!O$20:Y$20, "CLO1", OUTPUT!O121:Y121) / OUTPUT!AM$6),
IF(AND('PRINTABLE (per grading)'!H$16="OUTPUT", 'PRINTABLE (per grading)'!B$13="Final"), IF(ISERROR(SUMIF(OUTPUT!AA$20:AI$20, "CLO1", OUTPUT!AA121:AI121) / OUTPUT!AN$6), "", SUMIF(OUTPUT!AA$20:AI$20, "CLO1", OUTPUT!AA121:AI121) / OUTPUT!AN$6),
"")))))),"")</f>
        <v/>
      </c>
      <c r="P119" s="286" t="str">
        <f aca="false">IF(B119&lt;&gt;"",IF(O119="","",IF(O119&lt;0.5,1,IF(AND(O119&gt;=0.5,O119&lt;P$10),2,IF(O119&gt;=P$10,3)))),"")</f>
        <v/>
      </c>
      <c r="Q119" s="287" t="str">
        <f aca="false">IF(B119 &lt;&gt; "",IFERROR(IF(AVERAGE(M119,O119)&gt;=P$10,"Y","N"),""),"")</f>
        <v/>
      </c>
      <c r="R119" s="194" t="str">
        <f aca="false">IF(B119 &lt;&gt; "", IFERROR(IF(C$16 = "PRELIM", SUMIF('Database (LECTURE-RES-PRAC)'!D$14:AG$14, "CLO2", 'Database (LECTURE-RES-PRAC)'!D116:AG116) / 'Grade computation'!F$5, IF(C$16 = "MIDTERM", SUMIF('Database (LECTURE-RES-PRAC)'!AJ$14:BM$14, "CLO2", 'Database (LECTURE-RES-PRAC)'!AJ116:BM116) / 'Grade computation'!G$5, IF(C$16 = "FINAL", SUMIF('Database (LECTURE-RES-PRAC)'!BP$14:CS$14, "CLO2", 'Database (LECTURE-RES-PRAC)'!BP116:CS116) / 'Grade computation'!H$5,""))),""),"")</f>
        <v/>
      </c>
      <c r="S119" s="286" t="str">
        <f aca="false">IF(B119&lt;&gt;"",IF(R119="","",IF(R119&lt;0.5,1,IF(AND(R119&gt;=0.5,R119&lt;P$10),2,IF(R119&gt;=P$10,3)))),"")</f>
        <v/>
      </c>
      <c r="T119" s="194" t="str">
        <f aca="false">IF(B119 &lt;&gt; "",IF(AND('PRINTABLE (per grading)'!H$16="EXAM", 'PRINTABLE (per grading)'!B$13="Prelim"), IF(ISERROR(SUMIF('Exam (LECTURE ONLY)'!D$20:M$20, "CLO2", 'Exam (LECTURE ONLY)'!D121:M121) / 'Exam (LECTURE ONLY)'!AL$7), "", SUMIF('Exam (LECTURE ONLY)'!D$20:M$20, "CLO2", 'Exam (LECTURE ONLY)'!D121:M121) /'Exam (LECTURE ONLY)'!AL$7),
IF(AND('PRINTABLE (per grading)'!H$16="EXAM", 'PRINTABLE (per grading)'!B$13="Midterm"), IF(ISERROR(SUMIF('Exam (LECTURE ONLY)'!O$20:X$20, "CLO2", 'Exam (LECTURE ONLY)'!O121:X121) / 'Exam (LECTURE ONLY)'!AM$7), "", SUMIF('Exam (LECTURE ONLY)'!O$20:X$20, "CLO2", 'Exam (LECTURE ONLY)'!O121:X121) / 'Exam (LECTURE ONLY)'!AM$7),
IF(AND('PRINTABLE (per grading)'!H$16="EXAM", 'PRINTABLE (per grading)'!B$13="Final"), IF(ISERROR(SUMIF('Exam (LECTURE ONLY)'!Z$20:AI$20, "CLO2", 'Exam (LECTURE ONLY)'!Z121:AI121) / 'Exam (LECTURE ONLY)'!AN$7), "", SUMIF('Exam (LECTURE ONLY)'!Z$20:AI$20, "CLO2", 'Exam (LECTURE ONLY)'!Z121:AI121) / 'Exam (LECTURE ONLY)'!AN$7),
IF(AND('PRINTABLE (per grading)'!H$16="OUTPUT", 'PRINTABLE (per grading)'!B$13="Prelim"), IF(ISERROR(SUMIF(OUTPUT!C$20:M$20, "CLO2", OUTPUT!C121:M121) / OUTPUT!AL$7), "", SUMIF(OUTPUT!C$20:M$20, "CLO2", OUTPUT!C121:M121) / OUTPUT!AL$7),
IF(AND('PRINTABLE (per grading)'!H$16="OUTPUT", 'PRINTABLE (per grading)'!B$13="Midterm"), IF(ISERROR(SUMIF(OUTPUT!O$20:Y$20, "CLO2", OUTPUT!O121:Y121) / OUTPUT!AM$7), "", SUMIF(OUTPUT!O$20:Y$20, "CLO2", OUTPUT!O121:Y121) / OUTPUT!AM$7),
IF(AND('PRINTABLE (per grading)'!H$16="OUTPUT", 'PRINTABLE (per grading)'!B$13="Final"), IF(ISERROR(SUMIF(OUTPUT!AA$20:AI$20, "CLO2", OUTPUT!AA121:AI121) / OUTPUT!AN$7), "", SUMIF(OUTPUT!AA$20:AI$20, "CLO2", OUTPUT!AA121:AI121) / OUTPUT!AN$7),
"")))))),"")</f>
        <v/>
      </c>
      <c r="U119" s="286" t="str">
        <f aca="false">IF(B119&lt;&gt;"",IF(T119="","",IF(T119&lt;0.5,1,IF(AND(T119&gt;=0.5,T119&lt;P$10),2,IF(T119&gt;=P$10,3)))),"")</f>
        <v/>
      </c>
      <c r="V119" s="287" t="str">
        <f aca="false">IF(B119 &lt;&gt; "",IFERROR(IF(AVERAGE(R119,T119)&gt;=P$10,"Y","N"),""),"")</f>
        <v/>
      </c>
      <c r="W119" s="194" t="str">
        <f aca="false">IF(B119 &lt;&gt; "", IFERROR(IF(C$16 = "PRELIM", SUMIF('Database (LECTURE-RES-PRAC)'!D$14:AG$14, "CLO3", 'Database (LECTURE-RES-PRAC)'!D116:AG116) / 'Grade computation'!F$6, IF(C$16 = "MIDTERM", SUMIF('Database (LECTURE-RES-PRAC)'!AJ$14:BM$14, "CLO3", 'Database (LECTURE-RES-PRAC)'!AJ116:BM116) / 'Grade computation'!G$6, IF(C$16 = "FINAL", SUMIF('Database (LECTURE-RES-PRAC)'!BP$14:CS$14, "CLO3", 'Database (LECTURE-RES-PRAC)'!BP116:CS116) / 'Grade computation'!H$6,""))),""),"")</f>
        <v/>
      </c>
      <c r="X119" s="286" t="str">
        <f aca="false">IF(B119&lt;&gt;"",IF(W119="","",IF(W119&lt;0.5,1,IF(AND(W119&gt;=0.5,W119&lt;P$10),2,IF(W119&gt;=P$10,3)))),"")</f>
        <v/>
      </c>
      <c r="Y119" s="194" t="str">
        <f aca="false">IF(B119 &lt;&gt; "",IF(AND('PRINTABLE (per grading)'!H$16="EXAM", 'PRINTABLE (per grading)'!B$13="Prelim"), IF(ISERROR(SUMIF('Exam (LECTURE ONLY)'!D$20:M$20, "CLO3", 'Exam (LECTURE ONLY)'!D121:M121) / 'Exam (LECTURE ONLY)'!AL$8), "", SUMIF('Exam (LECTURE ONLY)'!D$20:M$20, "CLO3", 'Exam (LECTURE ONLY)'!D121:M121) /'Exam (LECTURE ONLY)'!AL$8),
IF(AND('PRINTABLE (per grading)'!H$16="EXAM", 'PRINTABLE (per grading)'!B$13="Midterm"), IF(ISERROR(SUMIF('Exam (LECTURE ONLY)'!O$20:X$20, "CLO3", 'Exam (LECTURE ONLY)'!O121:X121) / 'Exam (LECTURE ONLY)'!AM$8), "", SUMIF('Exam (LECTURE ONLY)'!O$20:X$20, "CLO3", 'Exam (LECTURE ONLY)'!O121:X121) / 'Exam (LECTURE ONLY)'!AM$8),
IF(AND('PRINTABLE (per grading)'!H$16="EXAM", 'PRINTABLE (per grading)'!B$13="Final"), IF(ISERROR(SUMIF('Exam (LECTURE ONLY)'!Z$20:AI$20, "CLO3", 'Exam (LECTURE ONLY)'!Z121:AI121) / 'Exam (LECTURE ONLY)'!AN$8), "", SUMIF('Exam (LECTURE ONLY)'!Z$20:AI$20, "CLO3", 'Exam (LECTURE ONLY)'!Z121:AI121) / 'Exam (LECTURE ONLY)'!AN$8),
IF(AND('PRINTABLE (per grading)'!H$16="OUTPUT", 'PRINTABLE (per grading)'!B$13="Prelim"), IF(ISERROR(SUMIF(OUTPUT!C$20:M$20, "CLO3", OUTPUT!C121:M121) / OUTPUT!AL$8), "", SUMIF(OUTPUT!C$20:M$20, "CLO3", OUTPUT!C121:M121) / OUTPUT!AL$8),
IF(AND('PRINTABLE (per grading)'!H$16="OUTPUT", 'PRINTABLE (per grading)'!B$13="Midterm"), IF(ISERROR(SUMIF(OUTPUT!O$20:Y$20, "CLO3", OUTPUT!O121:Y121) / OUTPUT!AM$8), "", SUMIF(OUTPUT!O$20:Y$20, "CLO3", OUTPUT!O121:Y121) / OUTPUT!AM$8),
IF(AND('PRINTABLE (per grading)'!H$16="OUTPUT", 'PRINTABLE (per grading)'!B$13="Final"), IF(ISERROR(SUMIF(OUTPUT!AA$20:AI$20, "CLO3", OUTPUT!AA121:AI121) / OUTPUT!AN$8), "", SUMIF(OUTPUT!AA$20:AI$20, "CLO3", OUTPUT!AA121:AI121) / OUTPUT!AN$8),
"" )))))),"")</f>
        <v/>
      </c>
      <c r="Z119" s="286" t="str">
        <f aca="false">IF(B119&lt;&gt;"",IF(Y119="","",IF(Y119&lt;0.5,1,IF(AND(Y119&gt;=0.5,Y119&lt;P$10),2,IF(Y119&gt;=P$10,3)))),"")</f>
        <v/>
      </c>
      <c r="AA119" s="287" t="str">
        <f aca="false">IF(B119 &lt;&gt; "",IFERROR(IF(AVERAGE(W119,Y119)&gt;=P$10,"Y","N"),""),"")</f>
        <v/>
      </c>
      <c r="AB119" s="194" t="str">
        <f aca="false">IF(B119 &lt;&gt; "", IFERROR(IF(C$16 = "PRELIM", SUMIF('Database (LECTURE-RES-PRAC)'!D$14:AG$14, "CLO4", 'Database (LECTURE-RES-PRAC)'!D116:AG116) / 'Grade computation'!F$7, IF(C$16 = "MIDTERM", SUMIF('Database (LECTURE-RES-PRAC)'!AJ$14:BM$14, "CLO4", 'Database (LECTURE-RES-PRAC)'!AJ116:BM116) / 'Grade computation'!G$7, IF(C$16 = "FINAL", SUMIF('Database (LECTURE-RES-PRAC)'!BP$14:CS$14, "CLO4", 'Database (LECTURE-RES-PRAC)'!BP116:CS116) / 'Grade computation'!H$7,""))),""),"")</f>
        <v/>
      </c>
      <c r="AC119" s="286" t="str">
        <f aca="false">IF(B119&lt;&gt;"",IF(AB119="","",IF(AB119&lt;0.5,1,IF(AND(AB119&gt;=0.5,AB119&lt;P$10),2,IF(AB119&gt;=P$10,3)))),"")</f>
        <v/>
      </c>
      <c r="AD119" s="194" t="str">
        <f aca="false">IF(B119 &lt;&gt; "",IF(AND('PRINTABLE (per grading)'!H$16="EXAM", 'PRINTABLE (per grading)'!B$13="Prelim"), IF(ISERROR(SUMIF('Exam (LECTURE ONLY)'!D$20:M$20, "CLO4", 'Exam (LECTURE ONLY)'!D121:M121) / 'Exam (LECTURE ONLY)'!AL$9), "", SUMIF('Exam (LECTURE ONLY)'!D$20:M$20, "CLO4", 'Exam (LECTURE ONLY)'!D121:M121) /'Exam (LECTURE ONLY)'!AL$9),
IF(AND('PRINTABLE (per grading)'!H$16="EXAM", 'PRINTABLE (per grading)'!B$13="Midterm"), IF(ISERROR(SUMIF('Exam (LECTURE ONLY)'!O$20:X$20, "CLO4", 'Exam (LECTURE ONLY)'!O121:X121) / 'Exam (LECTURE ONLY)'!AM$9), "", SUMIF('Exam (LECTURE ONLY)'!O$20:X$20, "CLO4", 'Exam (LECTURE ONLY)'!O121:X121) / 'Exam (LECTURE ONLY)'!AM$9),
IF(AND('PRINTABLE (per grading)'!H$16="EXAM", 'PRINTABLE (per grading)'!B$13="Final"), IF(ISERROR(SUMIF('Exam (LECTURE ONLY)'!Z$20:AI$20, "CLO4", 'Exam (LECTURE ONLY)'!Z121:AI121) / 'Exam (LECTURE ONLY)'!AN$9), "", SUMIF('Exam (LECTURE ONLY)'!Z$20:AI$20, "CLO4", 'Exam (LECTURE ONLY)'!Z121:AI121) / 'Exam (LECTURE ONLY)'!AN$9),
IF(AND('PRINTABLE (per grading)'!H$16="OUTPUT", 'PRINTABLE (per grading)'!B$13="Prelim"), IF(ISERROR(SUMIF(OUTPUT!C$20:M$20, "CLO4", OUTPUT!C121:M121) / OUTPUT!AL$9), "", SUMIF(OUTPUT!C$20:M$20, "CLO4", OUTPUT!C121:M121) / OUTPUT!AL$9),
IF(AND('PRINTABLE (per grading)'!H$16="OUTPUT", 'PRINTABLE (per grading)'!B$13="Midterm"), IF(ISERROR(SUMIF(OUTPUT!O$20:Y$20, "CLO4", OUTPUT!O121:Y121) / OUTPUT!AM$9), "", SUMIF(OUTPUT!O$20:Y$20, "CLO4", OUTPUT!O121:Y121) / OUTPUT!AM$9),
IF(AND('PRINTABLE (per grading)'!H$16="OUTPUT", 'PRINTABLE (per grading)'!B$13="Final"), IF(ISERROR(SUMIF(OUTPUT!AA$20:AI$20, "CLO4", OUTPUT!AA121:AI121) / OUTPUT!AN$9), "", SUMIF(OUTPUT!AA$20:AI$20, "CLO4", OUTPUT!AA121:AI121) / OUTPUT!AN$9),
"")))))),"")</f>
        <v/>
      </c>
      <c r="AE119" s="286" t="str">
        <f aca="false">IF(B119&lt;&gt;"",IF(AD119="","",IF(AD119&lt;0.5,1,IF(AND(AD119&gt;=0.5,AD119&lt;P$10),2,IF(AD119&gt;=P$10,3)))),"")</f>
        <v/>
      </c>
      <c r="AF119" s="287" t="str">
        <f aca="false">IF(B119 &lt;&gt; "",IFERROR(IF(AVERAGE(AB119,AD119)&gt;=P$10,"Y","N"),""),"")</f>
        <v/>
      </c>
      <c r="AG119" s="194" t="str">
        <f aca="false">IF(B119 &lt;&gt; "", IFERROR(IF(C$16 = "PRELIM", SUMIF('Database (LECTURE-RES-PRAC)'!D$14:AG$14, "CLO5", 'Database (LECTURE-RES-PRAC)'!D116:AG116) / 'Grade computation'!F$8, IF(C$16 = "MIDTERM", SUMIF('Database (LECTURE-RES-PRAC)'!AJ$14:BM$14, "CLO5", 'Database (LECTURE-RES-PRAC)'!AJ116:BM116) / 'Grade computation'!G$8, IF(C$16 = "FINAL", SUMIF('Database (LECTURE-RES-PRAC)'!BP$14:CS$14, "CLO5", 'Database (LECTURE-RES-PRAC)'!BP116:CS116) / 'Grade computation'!H$8,""))),""),"")</f>
        <v/>
      </c>
      <c r="AH119" s="286" t="str">
        <f aca="false">IF(B119&lt;&gt;"",IF(AG119="","",IF(AG119&lt;0.5,1,IF(AND(AG119&gt;=0.5,AG119&lt;P$10),2,IF(AG119&gt;=P$10,3)))),"")</f>
        <v/>
      </c>
      <c r="AI119" s="194" t="str">
        <f aca="false">IF(B119 &lt;&gt; "",IF(AND('PRINTABLE (per grading)'!H$16="EXAM", 'PRINTABLE (per grading)'!B$13="Prelim"), IF(ISERROR(SUMIF('Exam (LECTURE ONLY)'!D$20:M$20, "CLO5", 'Exam (LECTURE ONLY)'!D121:M121) / 'Exam (LECTURE ONLY)'!AL$10), "", SUMIF('Exam (LECTURE ONLY)'!D$20:M$20, "CLO5", 'Exam (LECTURE ONLY)'!D121:M121) /'Exam (LECTURE ONLY)'!AL$10),
IF(AND('PRINTABLE (per grading)'!H$16="EXAM", 'PRINTABLE (per grading)'!B$13="Midterm"), IF(ISERROR(SUMIF('Exam (LECTURE ONLY)'!O$20:X$20, "CLO5", 'Exam (LECTURE ONLY)'!O121:X121) / 'Exam (LECTURE ONLY)'!AM$10), "", SUMIF('Exam (LECTURE ONLY)'!O$20:X$20, "CLO5", 'Exam (LECTURE ONLY)'!O121:X121) / 'Exam (LECTURE ONLY)'!AM$10),
IF(AND('PRINTABLE (per grading)'!H$16="EXAM", 'PRINTABLE (per grading)'!B$13="Final"), IF(ISERROR(SUMIF('Exam (LECTURE ONLY)'!Z$20:AI$20, "CLO5", 'Exam (LECTURE ONLY)'!Z121:AI121) / 'Exam (LECTURE ONLY)'!AN$10), "", SUMIF('Exam (LECTURE ONLY)'!Z$20:AI$20, "CLO5", 'Exam (LECTURE ONLY)'!Z121:AI121) / 'Exam (LECTURE ONLY)'!AN$10),
IF(AND('PRINTABLE (per grading)'!H$16="OUTPUT", 'PRINTABLE (per grading)'!B$13="Prelim"), IF(ISERROR(SUMIF(OUTPUT!C$20:M$20, "CLO5", OUTPUT!C121:M121) / OUTPUT!AL$10), "", SUMIF(OUTPUT!C$20:M$20, "CLO5", OUTPUT!C121:M121) / OUTPUT!AL$10),
IF(AND('PRINTABLE (per grading)'!H$16="OUTPUT", 'PRINTABLE (per grading)'!B$13="Midterm"), IF(ISERROR(SUMIF(OUTPUT!O$20:Y$20, "CLO5", OUTPUT!O121:Y121) / OUTPUT!AM$10), "", SUMIF(OUTPUT!O$20:Y$20, "CLO5", OUTPUT!O121:Y121) / OUTPUT!AM$10),
IF(AND('PRINTABLE (per grading)'!H$16="OUTPUT", 'PRINTABLE (per grading)'!B$13="Final"), IF(ISERROR(SUMIF(OUTPUT!AA$20:AI$20, "CLO5", OUTPUT!AA121:AI121) / OUTPUT!AN$10), "", SUMIF(OUTPUT!AA$20:AI$20, "CLO5", OUTPUT!AA121:AI121) / OUTPUT!AN$10),
"")))))),"")</f>
        <v/>
      </c>
      <c r="AJ119" s="286" t="str">
        <f aca="false">IF(B119&lt;&gt;"",IF(AI119="","",IF(AI119&lt;0.5,1,IF(AND(AI119&gt;=0.5,AI119&lt;P$10),2,IF(AI119&gt;=P$10,3)))),"")</f>
        <v/>
      </c>
      <c r="AK119" s="287" t="str">
        <f aca="false">IF(B119 &lt;&gt; "",IFERROR(IF(AVERAGE(AG119,AI119)&gt;=P$10,"Y","N"),""),"")</f>
        <v/>
      </c>
      <c r="AL119" s="194" t="str">
        <f aca="false">IF(B119 &lt;&gt; "", IFERROR(IF(C$16 = "PRELIM", SUMIF('Database (LECTURE-RES-PRAC)'!D$14:AG$14, "CLO6", 'Database (LECTURE-RES-PRAC)'!D116:AG116) / 'Grade computation'!F$9, IF(C$16 = "MIDTERM", SUMIF('Database (LECTURE-RES-PRAC)'!AJ$14:BM$14, "CLO6", 'Database (LECTURE-RES-PRAC)'!AJ116:BM116) / 'Grade computation'!G$9, IF(C$16 = "FINAL", SUMIF('Database (LECTURE-RES-PRAC)'!BP$14:CS$14, "CLO6", 'Database (LECTURE-RES-PRAC)'!BP116:CS116) / 'Grade computation'!H$9,""))),""),"")</f>
        <v/>
      </c>
      <c r="AM119" s="286" t="str">
        <f aca="false">IF(B119&lt;&gt;"",IF(AL119="","",IF(AL119&lt;0.5,1,IF(AND(AL119&gt;=0.5,AL119&lt;P$10),2,IF(AL119&gt;=P$10,3)))),"")</f>
        <v/>
      </c>
      <c r="AN119" s="194" t="str">
        <f aca="false">IF(B119 &lt;&gt; "",IF(AND('PRINTABLE (per grading)'!H$16="EXAM", 'PRINTABLE (per grading)'!B$13="Prelim"), IF(ISERROR(SUMIF('Exam (LECTURE ONLY)'!D$20:M$20, "CLO6", 'Exam (LECTURE ONLY)'!D121:M121) / 'Exam (LECTURE ONLY)'!AL$11), "", SUMIF('Exam (LECTURE ONLY)'!D$20:M$20, "CLO6", 'Exam (LECTURE ONLY)'!D121:M121) /'Exam (LECTURE ONLY)'!AL$11),
IF(AND('PRINTABLE (per grading)'!H$16="EXAM", 'PRINTABLE (per grading)'!B$13="Midterm"), IF(ISERROR(SUMIF('Exam (LECTURE ONLY)'!O$20:X$20, "CLO6", 'Exam (LECTURE ONLY)'!O121:X121) / 'Exam (LECTURE ONLY)'!AM$11), "", SUMIF('Exam (LECTURE ONLY)'!O$20:X$20, "CLO6", 'Exam (LECTURE ONLY)'!O121:X121) / 'Exam (LECTURE ONLY)'!AM$11),
IF(AND('PRINTABLE (per grading)'!H$16="EXAM", 'PRINTABLE (per grading)'!B$13="Final"), IF(ISERROR(SUMIF('Exam (LECTURE ONLY)'!Z$20:AI$20, "CLO6", 'Exam (LECTURE ONLY)'!Z121:AI121) / 'Exam (LECTURE ONLY)'!AN$11), "", SUMIF('Exam (LECTURE ONLY)'!Z$20:AI$20, "CLO6", 'Exam (LECTURE ONLY)'!Z121:AI121) / 'Exam (LECTURE ONLY)'!AN$11),
IF(AND('PRINTABLE (per grading)'!H$16="OUTPUT", 'PRINTABLE (per grading)'!B$13="Prelim"), IF(ISERROR(SUMIF(OUTPUT!C$20:M$20, "CLO6", OUTPUT!C121:M121) / OUTPUT!AL$11), "", SUMIF(OUTPUT!C$20:M$20, "CLO6", OUTPUT!C121:M121) / OUTPUT!AL$11),
IF(AND('PRINTABLE (per grading)'!H$16="OUTPUT", 'PRINTABLE (per grading)'!B$13="Midterm"), IF(ISERROR(SUMIF(OUTPUT!O$20:Y$20, "CLO6", OUTPUT!O121:Y121) / OUTPUT!AM$11), "", SUMIF(OUTPUT!O$20:Y$20, "CLO6", OUTPUT!O121:Y121) / OUTPUT!AM$11),
IF(AND('PRINTABLE (per grading)'!H$16="OUTPUT", 'PRINTABLE (per grading)'!B$13="Final"), IF(ISERROR(SUMIF(OUTPUT!AA$20:AI$20, "CLO6", OUTPUT!AA121:AI121) / OUTPUT!AN$11), "", SUMIF(OUTPUT!AA$20:AI$20, "CLO6", OUTPUT!AA121:AI121) / OUTPUT!AN$11),
"")))))),"")</f>
        <v/>
      </c>
      <c r="AO119" s="286" t="str">
        <f aca="false">IF(B119&lt;&gt;"",IF(AN119="","",IF(AN119&lt;0.5,1,IF(AND(AN119&gt;=0.5,AN119&lt;P$10),2,IF(AN119&gt;=P$10,3)))),"")</f>
        <v/>
      </c>
      <c r="AP119" s="287" t="str">
        <f aca="false">IF(B119 &lt;&gt; "",IFERROR(IF(AVERAGE(AL119,AN119)&gt;=P$10,"Y","N"),""),"")</f>
        <v/>
      </c>
      <c r="AQ119" s="194" t="str">
        <f aca="false">IF(B119 &lt;&gt; "", IFERROR(IF(C$16 = "PRELIM", SUMIF('Database (LECTURE-RES-PRAC)'!D$14:AG$14, "CLO7", 'Database (LECTURE-RES-PRAC)'!D116:AG116) / 'Grade computation'!F$10, IF(C$16 = "MIDTERM", SUMIF('Database (LECTURE-RES-PRAC)'!AJ$14:BM$14, "CLO7", 'Database (LECTURE-RES-PRAC)'!AJ116:BM116) / 'Grade computation'!G$10, IF(C$16 = "FINAL", SUMIF('Database (LECTURE-RES-PRAC)'!BP$14:CS$14, "CLO7", 'Database (LECTURE-RES-PRAC)'!BP116:CS116) / 'Grade computation'!H$10,""))),""),"")</f>
        <v/>
      </c>
      <c r="AR119" s="286" t="str">
        <f aca="false">IF(B119&lt;&gt;"",IF(AQ119="","",IF(AQ119&lt;0.5,1,IF(AND(AQ119&gt;=0.5,AQ119&lt;P$10),2,IF(AQ119&gt;=P$10,3)))),"")</f>
        <v/>
      </c>
      <c r="AS119" s="194" t="str">
        <f aca="false">IF(B119 &lt;&gt; "",IF(AND('PRINTABLE (per grading)'!H$16="EXAM", 'PRINTABLE (per grading)'!B$13="Prelim"), IF(ISERROR(SUMIF('Exam (LECTURE ONLY)'!D$20:M$20, "CLO7", 'Exam (LECTURE ONLY)'!D121:M121) / 'Exam (LECTURE ONLY)'!AL$12), "", SUMIF('Exam (LECTURE ONLY)'!D$20:M$20, "CLO7", 'Exam (LECTURE ONLY)'!D121:M121) /'Exam (LECTURE ONLY)'!AL$12),
IF(AND('PRINTABLE (per grading)'!H$16="EXAM", 'PRINTABLE (per grading)'!B$13="Midterm"), IF(ISERROR(SUMIF('Exam (LECTURE ONLY)'!O$20:X$20, "CLO7", 'Exam (LECTURE ONLY)'!O121:X121) / 'Exam (LECTURE ONLY)'!AM$12), "", SUMIF('Exam (LECTURE ONLY)'!O$20:X$20, "CLO7", 'Exam (LECTURE ONLY)'!O121:X121) / 'Exam (LECTURE ONLY)'!AM$12),
IF(AND('PRINTABLE (per grading)'!H$16="EXAM", 'PRINTABLE (per grading)'!B$13="Final"), IF(ISERROR(SUMIF('Exam (LECTURE ONLY)'!Z$20:AI$20, "CLO7", 'Exam (LECTURE ONLY)'!Z121:AI121) / 'Exam (LECTURE ONLY)'!AN$12), "", SUMIF('Exam (LECTURE ONLY)'!Z$20:AI$20, "CLO7", 'Exam (LECTURE ONLY)'!Z121:AI121) / 'Exam (LECTURE ONLY)'!AN$12),
IF(AND('PRINTABLE (per grading)'!H$16="OUTPUT", 'PRINTABLE (per grading)'!B$13="Prelim"), IF(ISERROR(SUMIF(OUTPUT!C$20:M$20, "CLO7", OUTPUT!C121:M121) / OUTPUT!AL$12), "", SUMIF(OUTPUT!C$20:M$20, "CLO7", OUTPUT!C121:M121) / OUTPUT!AL$12),
IF(AND('PRINTABLE (per grading)'!H$16="OUTPUT", 'PRINTABLE (per grading)'!B$13="Midterm"), IF(ISERROR(SUMIF(OUTPUT!O$20:Y$20, "CLO7", OUTPUT!O121:Y121) / OUTPUT!AM$12), "", SUMIF(OUTPUT!O$20:Y$20, "CLO7", OUTPUT!O121:Y121) / OUTPUT!AM$12),
IF(AND('PRINTABLE (per grading)'!H$16="OUTPUT", 'PRINTABLE (per grading)'!B$13="Final"), IF(ISERROR(SUMIF(OUTPUT!AA$20:AI$20, "CLO7", OUTPUT!AA121:AI121) / OUTPUT!AN$12), "", SUMIF(OUTPUT!AA$20:AI$20, "CLO7", OUTPUT!AA121:AI121) / OUTPUT!AN$12),
"")))))),"")</f>
        <v/>
      </c>
      <c r="AT119" s="286" t="str">
        <f aca="false">IF(B119&lt;&gt;"",IF(AS119="","",IF(AS119&lt;0.5,1,IF(AND(AS119&gt;=0.5,AS119&lt;P$10),2,IF(AS119&gt;=P$10,3)))),"")</f>
        <v/>
      </c>
      <c r="AU119" s="287" t="str">
        <f aca="false">IF(B119 &lt;&gt; "",IFERROR(IF(AVERAGE(AQ119,AS119)&gt;=P$10,"Y","N"),""),"")</f>
        <v/>
      </c>
      <c r="AV119" s="194" t="str">
        <f aca="false">IF(B119 &lt;&gt; "", IFERROR(IF(C$16 = "PRELIM", SUMIF('Database (LECTURE-RES-PRAC)'!D$14:AG$14, "CLO8", 'Database (LECTURE-RES-PRAC)'!D116:AG116) / 'Grade computation'!F$11, IF(C$16 = "MIDTERM", SUMIF('Database (LECTURE-RES-PRAC)'!AJ$14:BM$14, "CLO8", 'Database (LECTURE-RES-PRAC)'!AJ116:BM116) / 'Grade computation'!G$11, IF(C$16 = "FINAL", SUMIF('Database (LECTURE-RES-PRAC)'!BP$14:CS$14, "CLO8", 'Database (LECTURE-RES-PRAC)'!BP116:CS116) / 'Grade computation'!H$11,""))),""),"")</f>
        <v/>
      </c>
      <c r="AW119" s="286" t="str">
        <f aca="false">IF(B119&lt;&gt;"",IF(AV119="","",IF(AV119&lt;0.5,1,IF(AND(AV119&gt;=0.5,AV119&lt;P$10),2,IF(AV119&gt;=P$10,3)))),"")</f>
        <v/>
      </c>
      <c r="AX119" s="194" t="str">
        <f aca="false">IF(B119 &lt;&gt; "",IF(AND('PRINTABLE (per grading)'!H$16="EXAM", 'PRINTABLE (per grading)'!B$13="Prelim"), IF(ISERROR(SUMIF('Exam (LECTURE ONLY)'!D$20:M$20, "CLO8", 'Exam (LECTURE ONLY)'!D121:M121) / 'Exam (LECTURE ONLY)'!AL$13), "", SUMIF('Exam (LECTURE ONLY)'!D$20:M$20, "CLO8", 'Exam (LECTURE ONLY)'!D121:M121) /'Exam (LECTURE ONLY)'!AL$13),
IF(AND('PRINTABLE (per grading)'!H$16="EXAM", 'PRINTABLE (per grading)'!B$13="Midterm"), IF(ISERROR(SUMIF('Exam (LECTURE ONLY)'!O$20:X$20, "CLO8", 'Exam (LECTURE ONLY)'!O121:X121) / 'Exam (LECTURE ONLY)'!AM$13), "", SUMIF('Exam (LECTURE ONLY)'!O$20:X$20, "CLO8", 'Exam (LECTURE ONLY)'!O121:X121) / 'Exam (LECTURE ONLY)'!AM$13),
IF(AND('PRINTABLE (per grading)'!H$16="EXAM", 'PRINTABLE (per grading)'!B$13="Final"), IF(ISERROR(SUMIF('Exam (LECTURE ONLY)'!Z$20:AI$20, "CLO8", 'Exam (LECTURE ONLY)'!Z121:AI121) / 'Exam (LECTURE ONLY)'!AN$13), "", SUMIF('Exam (LECTURE ONLY)'!Z$20:AI$20, "CLO8", 'Exam (LECTURE ONLY)'!Z121:AI121) / 'Exam (LECTURE ONLY)'!AN$13),
IF(AND('PRINTABLE (per grading)'!H$16="OUTPUT", 'PRINTABLE (per grading)'!B$13="Prelim"), IF(ISERROR(SUMIF(OUTPUT!C$20:M$20, "CLO8", OUTPUT!C121:M121) / OUTPUT!AL$13), "", SUMIF(OUTPUT!C$20:M$20, "CLO8", OUTPUT!C121:M121) / OUTPUT!AL$13),
IF(AND('PRINTABLE (per grading)'!H$16="OUTPUT", 'PRINTABLE (per grading)'!B$13="Midterm"), IF(ISERROR(SUMIF(OUTPUT!O$20:Y$20, "CLO8", OUTPUT!O121:Y121) / OUTPUT!AM$13), "", SUMIF(OUTPUT!O$20:Y$20, "CLO8", OUTPUT!O121:Y121) / OUTPUT!AM$13),
IF(AND('PRINTABLE (per grading)'!H$16="OUTPUT", 'PRINTABLE (per grading)'!B$13="Final"), IF(ISERROR(SUMIF(OUTPUT!AA$20:AI$20, "CLO8", OUTPUT!AA121:AI121) / OUTPUT!AN$13), "", SUMIF(OUTPUT!AA$20:AI$20, "CLO8", OUTPUT!AA121:AI121) / OUTPUT!AN$13),
"")))))),"")</f>
        <v/>
      </c>
      <c r="AY119" s="286" t="str">
        <f aca="false">IF(B119&lt;&gt;"",IF(AX119="","",IF(AX119&lt;0.5,1,IF(AND(AX119&gt;=0.5,AX119&lt;P$10),2,IF(AX119&gt;=P$10,3)))),"")</f>
        <v/>
      </c>
      <c r="AZ119" s="287" t="str">
        <f aca="false">IF(B119 &lt;&gt; "",IFERROR(IF(AVERAGE(AV119,AX119)&gt;=P$10,"Y","N"),""),"")</f>
        <v/>
      </c>
      <c r="BA119" s="194" t="str">
        <f aca="false">IF(B119 &lt;&gt; "", IFERROR(IF(C$16 = "PRELIM", SUMIF('Database (LECTURE-RES-PRAC)'!D$14:AG$14, "CLO9", 'Database (LECTURE-RES-PRAC)'!D116:AG116) / 'Grade computation'!F$12, IF(C$16 = "MIDTERM", SUMIF('Database (LECTURE-RES-PRAC)'!AJ$14:BM$14, "CLO9", 'Database (LECTURE-RES-PRAC)'!AJ116:BM116) / 'Grade computation'!G$12, IF(C$16 = "FINAL", SUMIF('Database (LECTURE-RES-PRAC)'!BP$14:CS$14, "CLO9", 'Database (LECTURE-RES-PRAC)'!BP116:CS116) / 'Grade computation'!H$12,""))),""),"")</f>
        <v/>
      </c>
      <c r="BB119" s="286" t="str">
        <f aca="false">IF(B119&lt;&gt;"",IF(BA119="","",IF(BA119&lt;0.5,1,IF(AND(BA119&gt;=0.5,BA119&lt;P$10),2,IF(BA119&gt;=P$10,3)))),"")</f>
        <v/>
      </c>
      <c r="BC119" s="194" t="str">
        <f aca="false">IF(B119 &lt;&gt; "",IF(AND('PRINTABLE (per grading)'!H$16="EXAM", 'PRINTABLE (per grading)'!B$13="Prelim"), IF(ISERROR(SUMIF('Exam (LECTURE ONLY)'!D$20:M$20, "CLO9", 'Exam (LECTURE ONLY)'!D121:M121) / 'Exam (LECTURE ONLY)'!AL$14), "", SUMIF('Exam (LECTURE ONLY)'!D$20:M$20, "CLO9", 'Exam (LECTURE ONLY)'!D121:M121) /'Exam (LECTURE ONLY)'!AL$14),
IF(AND('PRINTABLE (per grading)'!H$16="EXAM", 'PRINTABLE (per grading)'!B$13="Midterm"), IF(ISERROR(SUMIF('Exam (LECTURE ONLY)'!O$20:X$20, "CLO9", 'Exam (LECTURE ONLY)'!O121:X121) / 'Exam (LECTURE ONLY)'!AM$14), "", SUMIF('Exam (LECTURE ONLY)'!O$20:X$20, "CLO9", 'Exam (LECTURE ONLY)'!O121:X121) / 'Exam (LECTURE ONLY)'!AM$14),
IF(AND('PRINTABLE (per grading)'!H$16="EXAM", 'PRINTABLE (per grading)'!B$13="Final"), IF(ISERROR(SUMIF('Exam (LECTURE ONLY)'!Z$20:AI$20, "CLO9", 'Exam (LECTURE ONLY)'!Z121:AI121) / 'Exam (LECTURE ONLY)'!AN$14), "", SUMIF('Exam (LECTURE ONLY)'!Z$20:AI$20, "CLO9", 'Exam (LECTURE ONLY)'!Z121:AI121) / 'Exam (LECTURE ONLY)'!AN$14),
IF(AND('PRINTABLE (per grading)'!H$16="OUTPUT", 'PRINTABLE (per grading)'!B$13="Prelim"), IF(ISERROR(SUMIF(OUTPUT!C$20:M$20, "CLO9", OUTPUT!C121:M121) / OUTPUT!AL$14), "", SUMIF(OUTPUT!C$20:M$20, "CLO9", OUTPUT!C121:M121) / OUTPUT!AL$14),
IF(AND('PRINTABLE (per grading)'!H$16="OUTPUT", 'PRINTABLE (per grading)'!B$13="Midterm"), IF(ISERROR(SUMIF(OUTPUT!O$20:Y$20, "CLO9", OUTPUT!O121:Y121) / OUTPUT!AM$14), "", SUMIF(OUTPUT!O$20:Y$20, "CLO9", OUTPUT!O121:Y121) / OUTPUT!AM$14),
IF(AND('PRINTABLE (per grading)'!H$16="OUTPUT", 'PRINTABLE (per grading)'!B$13="Final"), IF(ISERROR(SUMIF(OUTPUT!AA$20:AI$20, "CLO9", OUTPUT!AA121:AI121) / OUTPUT!AN$14), "", SUMIF(OUTPUT!AA$20:AI$20, "CLO9", OUTPUT!AA121:AI121) / OUTPUT!AN$14),
"")))))),"")</f>
        <v/>
      </c>
      <c r="BD119" s="286" t="str">
        <f aca="false">IF(B119&lt;&gt;"",IF(BC119="","",IF(BC119&lt;0.5,1,IF(AND(BC119&gt;=0.5,BC119&lt;P$10),2,IF(BC119&gt;=P$10,3)))),"")</f>
        <v/>
      </c>
      <c r="BE119" s="287" t="str">
        <f aca="false">IF(B119 &lt;&gt; "",IFERROR(IF(AVERAGE(BA119,BC119)&gt;=P$10,"Y","N"),""),"")</f>
        <v/>
      </c>
      <c r="BF119" s="194" t="str">
        <f aca="false">IF(B119 &lt;&gt; "", IFERROR(IF(C$16 = "PRELIM", SUMIF('Database (LECTURE-RES-PRAC)'!D$14:AG$14, "CLO10", 'Database (LECTURE-RES-PRAC)'!D116:AG116) / 'Grade computation'!F$13, IF(C$16 = "MIDTERM", SUMIF('Database (LECTURE-RES-PRAC)'!AJ$14:BM$14, "CLO10", 'Database (LECTURE-RES-PRAC)'!AJ116:BM116) / 'Grade computation'!G$13, IF(C$16 = "FINAL", SUMIF('Database (LECTURE-RES-PRAC)'!BP$14:CS$14, "CLO10", 'Database (LECTURE-RES-PRAC)'!BP116:CS116) / 'Grade computation'!H$13,""))),""),"")</f>
        <v/>
      </c>
      <c r="BG119" s="286" t="str">
        <f aca="false">IF(B119&lt;&gt;"",IF(BF119="","",IF(BF119&lt;0.5,1,IF(AND(BF119&gt;=0.5,BF119&lt;P$10),2,IF(BF119&gt;=P$10,3)))),"")</f>
        <v/>
      </c>
      <c r="BH119" s="194" t="str">
        <f aca="false">IF(B119 &lt;&gt; "",IF(AND('PRINTABLE (per grading)'!H$16="EXAM", 'PRINTABLE (per grading)'!B$13="Prelim"), IF(ISERROR(SUMIF('Exam (LECTURE ONLY)'!D$20:M$20, "CLO10", 'Exam (LECTURE ONLY)'!D121:M121) / 'Exam (LECTURE ONLY)'!AL$15), "", SUMIF('Exam (LECTURE ONLY)'!D$20:M$20, "CLO10", 'Exam (LECTURE ONLY)'!D121:M121) /'Exam (LECTURE ONLY)'!AL$15),
IF(AND('PRINTABLE (per grading)'!H$16="EXAM", 'PRINTABLE (per grading)'!B$13="Midterm"), IF(ISERROR(SUMIF('Exam (LECTURE ONLY)'!O$20:X$20, "CLO10", 'Exam (LECTURE ONLY)'!O121:X121) / 'Exam (LECTURE ONLY)'!AM$15), "", SUMIF('Exam (LECTURE ONLY)'!O$20:X$20, "CLO10", 'Exam (LECTURE ONLY)'!O121:X121) / 'Exam (LECTURE ONLY)'!AM$15),
IF(AND('PRINTABLE (per grading)'!H$16="EXAM", 'PRINTABLE (per grading)'!B$13="Final"), IF(ISERROR(SUMIF('Exam (LECTURE ONLY)'!Z$20:AI$20, "CLO10", 'Exam (LECTURE ONLY)'!Z121:AI121) / 'Exam (LECTURE ONLY)'!AN$15), "", SUMIF('Exam (LECTURE ONLY)'!Z$20:AI$20, "CLO10", 'Exam (LECTURE ONLY)'!Z121:AI121) / 'Exam (LECTURE ONLY)'!AN$15),
IF(AND('PRINTABLE (per grading)'!H$16="OUTPUT", 'PRINTABLE (per grading)'!B$13="Prelim"), IF(ISERROR(SUMIF(OUTPUT!C$20:M$20, "CLO10", OUTPUT!C121:M121) / OUTPUT!AL$15), "", SUMIF(OUTPUT!C$20:M$20, "CLO10", OUTPUT!C121:M121) / OUTPUT!AL$15),
IF(AND('PRINTABLE (per grading)'!H$16="OUTPUT", 'PRINTABLE (per grading)'!B$13="Midterm"), IF(ISERROR(SUMIF(OUTPUT!O$20:Y$20, "CLO10", OUTPUT!O121:Y121) / OUTPUT!AM$15), "", SUMIF(OUTPUT!O$20:Y$20, "CLO10", OUTPUT!O121:Y121) / OUTPUT!AM$15),
IF(AND('PRINTABLE (per grading)'!H$16="OUTPUT", 'PRINTABLE (per grading)'!B$13="Final"), IF(ISERROR(SUMIF(OUTPUT!AA$20:AI$20, "CLO10", OUTPUT!AA121:AI121) / OUTPUT!AN$15), "", SUMIF(OUTPUT!AA$20:AI$20, "CLO10", OUTPUT!AA121:AI121) / OUTPUT!AN$15),
"")))))),"")</f>
        <v/>
      </c>
      <c r="BI119" s="286" t="str">
        <f aca="false">IF(B119&lt;&gt;"",IF(BH119="","",IF(BH119&lt;0.5,1,IF(AND(BH119&gt;=0.5,BH119&lt;P$10),2,IF(BH119&gt;=P$10,3)))),"")</f>
        <v/>
      </c>
      <c r="BJ119" s="287" t="str">
        <f aca="false">IF(B119 &lt;&gt; "",IFERROR(IF(AVERAGE(BF119,BH119)&gt;=P$10,"Y","N"),""),"")</f>
        <v/>
      </c>
      <c r="BK119" s="8"/>
    </row>
    <row r="120" customFormat="false" ht="19.5" hidden="false" customHeight="true" outlineLevel="0" collapsed="false">
      <c r="A120" s="228" t="str">
        <f aca="false">IF(ISBLANK('Database (LECTURE-RES-PRAC)'!A117),"",'Database (LECTURE-RES-PRAC)'!A117)</f>
        <v/>
      </c>
      <c r="B120" s="229" t="str">
        <f aca="false">IF(ISBLANK('Database (LECTURE-RES-PRAC)'!B117),"",'Database (LECTURE-RES-PRAC)'!B117)</f>
        <v/>
      </c>
      <c r="C120" s="230" t="str">
        <f aca="false">IF(B120&lt;&gt;"",IF(C$16="PRELIM",'Grade computation'!C120, IF(C$16="MIDTERM",'Grade computation'!K120, IF(C$16="FINAL",'Grade computation'!S120,""))),"")</f>
        <v/>
      </c>
      <c r="D120" s="231" t="str">
        <f aca="false">IF(B120&lt;&gt;"",IFERROR(IF(B$11="80-20", (((C120/C$19)*X$6)+X$7)*D$18, IF(B$11="60-40", (((C120/C$19)*Y$6)+Y$7)*D$18, 0)),0),"")</f>
        <v/>
      </c>
      <c r="E120" s="230" t="str">
        <f aca="false">IF(B120&lt;&gt;"", IF(C$16="PRELIM",'Grade computation'!E120, IF(C$16="MIDTERM",'Grade computation'!M120, IF(C$16="FINAL",'Grade computation'!U120,""))),"")</f>
        <v/>
      </c>
      <c r="F120" s="232" t="str">
        <f aca="false">IF(B120&lt;&gt;"",IFERROR(IF(B$11="80-20", (((E120/E$19)*X$6)+X$7)*F$18, IF(B$11="60-40", (((E120/E$19)*Y$6)+Y$7)*F$18, 0)),0),"")</f>
        <v/>
      </c>
      <c r="G120" s="233" t="str">
        <f aca="false">IF(B120&lt;&gt;"",IFERROR((D120+F120),0),"")</f>
        <v/>
      </c>
      <c r="H120" s="234" t="str">
        <f aca="false">IF(B120&lt;&gt;"",IF(C$16="PRELIM", 'Grade computation'!H120, IF(C$16="MIDTERM", 'Grade computation'!P120, IF(C$16="FINAL",'Grade computation'!X120, ""))),"")</f>
        <v/>
      </c>
      <c r="I120" s="233" t="str">
        <f aca="false">IF(B120&lt;&gt;"",IFERROR(IF(B$11="80-20", (((H120/H$19)*X$6)+X$7)*I$19, IF(B$11="60-40", (((H120/H$19)*Y$6)+Y$7)*I$19, 0)),0),"")</f>
        <v/>
      </c>
      <c r="J120" s="237" t="str">
        <f aca="false">IFERROR((G120+I120),"")</f>
        <v/>
      </c>
      <c r="K120" s="183" t="str">
        <f aca="false">IFERROR(IF(J120="","",IF(J120&gt;=75,"PASSED","FAILED")),"")</f>
        <v/>
      </c>
      <c r="L120" s="183"/>
      <c r="M120" s="194" t="str">
        <f aca="false">IF(B120 &lt;&gt; "", IFERROR(IF(C$16 = "PRELIM", SUMIF('Database (LECTURE-RES-PRAC)'!D$14:AG$14, "CLO1", 'Database (LECTURE-RES-PRAC)'!D117:AG117) / 'Grade computation'!F$4, IF(C$16 = "MIDTERM", SUMIF('Database (LECTURE-RES-PRAC)'!AJ$14:BM$14, "CLO1", 'Database (LECTURE-RES-PRAC)'!AJ117:BM117) / 'Grade computation'!G$4, IF(C$16 = "FINAL", SUMIF('Database (LECTURE-RES-PRAC)'!BP$14:CS$14, "CLO1", 'Database (LECTURE-RES-PRAC)'!BP117:CS117) / 'Grade computation'!H$4,""))),""),"")</f>
        <v/>
      </c>
      <c r="N120" s="286" t="str">
        <f aca="false">IF(B120&lt;&gt;"",IF(M120="","",IF(M120&lt;0.5,1,IF(AND(M120&gt;=0.5,M120&lt;P$10),2,IF(M120&gt;=P$10,3)))),"")</f>
        <v/>
      </c>
      <c r="O120" s="194" t="str">
        <f aca="false">IF(B120 &lt;&gt; "",IF(AND('PRINTABLE (per grading)'!H$16="EXAM", 'PRINTABLE (per grading)'!B$13="Prelim"), IF(ISERROR(SUMIF('Exam (LECTURE ONLY)'!D$20:M$20, "CLO1", 'Exam (LECTURE ONLY)'!D122:M122) / 'Exam (LECTURE ONLY)'!AL$6), "", SUMIF('Exam (LECTURE ONLY)'!D$20:M$20, "CLO1", 'Exam (LECTURE ONLY)'!D122:M122) /'Exam (LECTURE ONLY)'!AL$6),
IF(AND('PRINTABLE (per grading)'!H$16="EXAM", 'PRINTABLE (per grading)'!B$13="Midterm"), IF(ISERROR(SUMIF('Exam (LECTURE ONLY)'!O$20:X$20, "CLO1", 'Exam (LECTURE ONLY)'!O122:X122) / 'Exam (LECTURE ONLY)'!AM$6), "", SUMIF('Exam (LECTURE ONLY)'!O$20:X$20, "CLO1", 'Exam (LECTURE ONLY)'!O122:X122) / 'Exam (LECTURE ONLY)'!AM$6),
IF(AND('PRINTABLE (per grading)'!H$16="EXAM", 'PRINTABLE (per grading)'!B$13="Final"), IF(ISERROR(SUMIF('Exam (LECTURE ONLY)'!Z$20:AI$20, "CLO1", 'Exam (LECTURE ONLY)'!Z122:AI122) / 'Exam (LECTURE ONLY)'!AN$6), "", SUMIF('Exam (LECTURE ONLY)'!Z$20:AI$20, "CLO1", 'Exam (LECTURE ONLY)'!Z122:AI122) / 'Exam (LECTURE ONLY)'!AN$6),
IF(AND('PRINTABLE (per grading)'!H$16="OUTPUT", 'PRINTABLE (per grading)'!B$13="Prelim"), IF(ISERROR(SUMIF(OUTPUT!C$20:M$20, "CLO1", OUTPUT!C122:M122) / OUTPUT!AL$6), "", SUMIF(OUTPUT!C$20:M$20, "CLO1", OUTPUT!C122:M122) / OUTPUT!AL$6),
IF(AND('PRINTABLE (per grading)'!H$16="OUTPUT", 'PRINTABLE (per grading)'!B$13="Midterm"), IF(ISERROR(SUMIF(OUTPUT!O$20:Y$20, "CLO1", OUTPUT!O122:Y122) / OUTPUT!AM$6), "", SUMIF(OUTPUT!O$20:Y$20, "CLO1", OUTPUT!O122:Y122) / OUTPUT!AM$6),
IF(AND('PRINTABLE (per grading)'!H$16="OUTPUT", 'PRINTABLE (per grading)'!B$13="Final"), IF(ISERROR(SUMIF(OUTPUT!AA$20:AI$20, "CLO1", OUTPUT!AA122:AI122) / OUTPUT!AN$6), "", SUMIF(OUTPUT!AA$20:AI$20, "CLO1", OUTPUT!AA122:AI122) / OUTPUT!AN$6),
"")))))),"")</f>
        <v/>
      </c>
      <c r="P120" s="286" t="str">
        <f aca="false">IF(B120&lt;&gt;"",IF(O120="","",IF(O120&lt;0.5,1,IF(AND(O120&gt;=0.5,O120&lt;P$10),2,IF(O120&gt;=P$10,3)))),"")</f>
        <v/>
      </c>
      <c r="Q120" s="287" t="str">
        <f aca="false">IF(B120 &lt;&gt; "",IFERROR(IF(AVERAGE(M120,O120)&gt;=P$10,"Y","N"),""),"")</f>
        <v/>
      </c>
      <c r="R120" s="194" t="str">
        <f aca="false">IF(B120 &lt;&gt; "", IFERROR(IF(C$16 = "PRELIM", SUMIF('Database (LECTURE-RES-PRAC)'!D$14:AG$14, "CLO2", 'Database (LECTURE-RES-PRAC)'!D117:AG117) / 'Grade computation'!F$5, IF(C$16 = "MIDTERM", SUMIF('Database (LECTURE-RES-PRAC)'!AJ$14:BM$14, "CLO2", 'Database (LECTURE-RES-PRAC)'!AJ117:BM117) / 'Grade computation'!G$5, IF(C$16 = "FINAL", SUMIF('Database (LECTURE-RES-PRAC)'!BP$14:CS$14, "CLO2", 'Database (LECTURE-RES-PRAC)'!BP117:CS117) / 'Grade computation'!H$5,""))),""),"")</f>
        <v/>
      </c>
      <c r="S120" s="286" t="str">
        <f aca="false">IF(B120&lt;&gt;"",IF(R120="","",IF(R120&lt;0.5,1,IF(AND(R120&gt;=0.5,R120&lt;P$10),2,IF(R120&gt;=P$10,3)))),"")</f>
        <v/>
      </c>
      <c r="T120" s="194" t="str">
        <f aca="false">IF(B120 &lt;&gt; "",IF(AND('PRINTABLE (per grading)'!H$16="EXAM", 'PRINTABLE (per grading)'!B$13="Prelim"), IF(ISERROR(SUMIF('Exam (LECTURE ONLY)'!D$20:M$20, "CLO2", 'Exam (LECTURE ONLY)'!D122:M122) / 'Exam (LECTURE ONLY)'!AL$7), "", SUMIF('Exam (LECTURE ONLY)'!D$20:M$20, "CLO2", 'Exam (LECTURE ONLY)'!D122:M122) /'Exam (LECTURE ONLY)'!AL$7),
IF(AND('PRINTABLE (per grading)'!H$16="EXAM", 'PRINTABLE (per grading)'!B$13="Midterm"), IF(ISERROR(SUMIF('Exam (LECTURE ONLY)'!O$20:X$20, "CLO2", 'Exam (LECTURE ONLY)'!O122:X122) / 'Exam (LECTURE ONLY)'!AM$7), "", SUMIF('Exam (LECTURE ONLY)'!O$20:X$20, "CLO2", 'Exam (LECTURE ONLY)'!O122:X122) / 'Exam (LECTURE ONLY)'!AM$7),
IF(AND('PRINTABLE (per grading)'!H$16="EXAM", 'PRINTABLE (per grading)'!B$13="Final"), IF(ISERROR(SUMIF('Exam (LECTURE ONLY)'!Z$20:AI$20, "CLO2", 'Exam (LECTURE ONLY)'!Z122:AI122) / 'Exam (LECTURE ONLY)'!AN$7), "", SUMIF('Exam (LECTURE ONLY)'!Z$20:AI$20, "CLO2", 'Exam (LECTURE ONLY)'!Z122:AI122) / 'Exam (LECTURE ONLY)'!AN$7),
IF(AND('PRINTABLE (per grading)'!H$16="OUTPUT", 'PRINTABLE (per grading)'!B$13="Prelim"), IF(ISERROR(SUMIF(OUTPUT!C$20:M$20, "CLO2", OUTPUT!C122:M122) / OUTPUT!AL$7), "", SUMIF(OUTPUT!C$20:M$20, "CLO2", OUTPUT!C122:M122) / OUTPUT!AL$7),
IF(AND('PRINTABLE (per grading)'!H$16="OUTPUT", 'PRINTABLE (per grading)'!B$13="Midterm"), IF(ISERROR(SUMIF(OUTPUT!O$20:Y$20, "CLO2", OUTPUT!O122:Y122) / OUTPUT!AM$7), "", SUMIF(OUTPUT!O$20:Y$20, "CLO2", OUTPUT!O122:Y122) / OUTPUT!AM$7),
IF(AND('PRINTABLE (per grading)'!H$16="OUTPUT", 'PRINTABLE (per grading)'!B$13="Final"), IF(ISERROR(SUMIF(OUTPUT!AA$20:AI$20, "CLO2", OUTPUT!AA122:AI122) / OUTPUT!AN$7), "", SUMIF(OUTPUT!AA$20:AI$20, "CLO2", OUTPUT!AA122:AI122) / OUTPUT!AN$7),
"")))))),"")</f>
        <v/>
      </c>
      <c r="U120" s="286" t="str">
        <f aca="false">IF(B120&lt;&gt;"",IF(T120="","",IF(T120&lt;0.5,1,IF(AND(T120&gt;=0.5,T120&lt;P$10),2,IF(T120&gt;=P$10,3)))),"")</f>
        <v/>
      </c>
      <c r="V120" s="287" t="str">
        <f aca="false">IF(B120 &lt;&gt; "",IFERROR(IF(AVERAGE(R120,T120)&gt;=P$10,"Y","N"),""),"")</f>
        <v/>
      </c>
      <c r="W120" s="194" t="str">
        <f aca="false">IF(B120 &lt;&gt; "", IFERROR(IF(C$16 = "PRELIM", SUMIF('Database (LECTURE-RES-PRAC)'!D$14:AG$14, "CLO3", 'Database (LECTURE-RES-PRAC)'!D117:AG117) / 'Grade computation'!F$6, IF(C$16 = "MIDTERM", SUMIF('Database (LECTURE-RES-PRAC)'!AJ$14:BM$14, "CLO3", 'Database (LECTURE-RES-PRAC)'!AJ117:BM117) / 'Grade computation'!G$6, IF(C$16 = "FINAL", SUMIF('Database (LECTURE-RES-PRAC)'!BP$14:CS$14, "CLO3", 'Database (LECTURE-RES-PRAC)'!BP117:CS117) / 'Grade computation'!H$6,""))),""),"")</f>
        <v/>
      </c>
      <c r="X120" s="286" t="str">
        <f aca="false">IF(B120&lt;&gt;"",IF(W120="","",IF(W120&lt;0.5,1,IF(AND(W120&gt;=0.5,W120&lt;P$10),2,IF(W120&gt;=P$10,3)))),"")</f>
        <v/>
      </c>
      <c r="Y120" s="194" t="str">
        <f aca="false">IF(B120 &lt;&gt; "",IF(AND('PRINTABLE (per grading)'!H$16="EXAM", 'PRINTABLE (per grading)'!B$13="Prelim"), IF(ISERROR(SUMIF('Exam (LECTURE ONLY)'!D$20:M$20, "CLO3", 'Exam (LECTURE ONLY)'!D122:M122) / 'Exam (LECTURE ONLY)'!AL$8), "", SUMIF('Exam (LECTURE ONLY)'!D$20:M$20, "CLO3", 'Exam (LECTURE ONLY)'!D122:M122) /'Exam (LECTURE ONLY)'!AL$8),
IF(AND('PRINTABLE (per grading)'!H$16="EXAM", 'PRINTABLE (per grading)'!B$13="Midterm"), IF(ISERROR(SUMIF('Exam (LECTURE ONLY)'!O$20:X$20, "CLO3", 'Exam (LECTURE ONLY)'!O122:X122) / 'Exam (LECTURE ONLY)'!AM$8), "", SUMIF('Exam (LECTURE ONLY)'!O$20:X$20, "CLO3", 'Exam (LECTURE ONLY)'!O122:X122) / 'Exam (LECTURE ONLY)'!AM$8),
IF(AND('PRINTABLE (per grading)'!H$16="EXAM", 'PRINTABLE (per grading)'!B$13="Final"), IF(ISERROR(SUMIF('Exam (LECTURE ONLY)'!Z$20:AI$20, "CLO3", 'Exam (LECTURE ONLY)'!Z122:AI122) / 'Exam (LECTURE ONLY)'!AN$8), "", SUMIF('Exam (LECTURE ONLY)'!Z$20:AI$20, "CLO3", 'Exam (LECTURE ONLY)'!Z122:AI122) / 'Exam (LECTURE ONLY)'!AN$8),
IF(AND('PRINTABLE (per grading)'!H$16="OUTPUT", 'PRINTABLE (per grading)'!B$13="Prelim"), IF(ISERROR(SUMIF(OUTPUT!C$20:M$20, "CLO3", OUTPUT!C122:M122) / OUTPUT!AL$8), "", SUMIF(OUTPUT!C$20:M$20, "CLO3", OUTPUT!C122:M122) / OUTPUT!AL$8),
IF(AND('PRINTABLE (per grading)'!H$16="OUTPUT", 'PRINTABLE (per grading)'!B$13="Midterm"), IF(ISERROR(SUMIF(OUTPUT!O$20:Y$20, "CLO3", OUTPUT!O122:Y122) / OUTPUT!AM$8), "", SUMIF(OUTPUT!O$20:Y$20, "CLO3", OUTPUT!O122:Y122) / OUTPUT!AM$8),
IF(AND('PRINTABLE (per grading)'!H$16="OUTPUT", 'PRINTABLE (per grading)'!B$13="Final"), IF(ISERROR(SUMIF(OUTPUT!AA$20:AI$20, "CLO3", OUTPUT!AA122:AI122) / OUTPUT!AN$8), "", SUMIF(OUTPUT!AA$20:AI$20, "CLO3", OUTPUT!AA122:AI122) / OUTPUT!AN$8),
"" )))))),"")</f>
        <v/>
      </c>
      <c r="Z120" s="286" t="str">
        <f aca="false">IF(B120&lt;&gt;"",IF(Y120="","",IF(Y120&lt;0.5,1,IF(AND(Y120&gt;=0.5,Y120&lt;P$10),2,IF(Y120&gt;=P$10,3)))),"")</f>
        <v/>
      </c>
      <c r="AA120" s="287" t="str">
        <f aca="false">IF(B120 &lt;&gt; "",IFERROR(IF(AVERAGE(W120,Y120)&gt;=P$10,"Y","N"),""),"")</f>
        <v/>
      </c>
      <c r="AB120" s="194" t="str">
        <f aca="false">IF(B120 &lt;&gt; "", IFERROR(IF(C$16 = "PRELIM", SUMIF('Database (LECTURE-RES-PRAC)'!D$14:AG$14, "CLO4", 'Database (LECTURE-RES-PRAC)'!D117:AG117) / 'Grade computation'!F$7, IF(C$16 = "MIDTERM", SUMIF('Database (LECTURE-RES-PRAC)'!AJ$14:BM$14, "CLO4", 'Database (LECTURE-RES-PRAC)'!AJ117:BM117) / 'Grade computation'!G$7, IF(C$16 = "FINAL", SUMIF('Database (LECTURE-RES-PRAC)'!BP$14:CS$14, "CLO4", 'Database (LECTURE-RES-PRAC)'!BP117:CS117) / 'Grade computation'!H$7,""))),""),"")</f>
        <v/>
      </c>
      <c r="AC120" s="286" t="str">
        <f aca="false">IF(B120&lt;&gt;"",IF(AB120="","",IF(AB120&lt;0.5,1,IF(AND(AB120&gt;=0.5,AB120&lt;P$10),2,IF(AB120&gt;=P$10,3)))),"")</f>
        <v/>
      </c>
      <c r="AD120" s="194" t="str">
        <f aca="false">IF(B120 &lt;&gt; "",IF(AND('PRINTABLE (per grading)'!H$16="EXAM", 'PRINTABLE (per grading)'!B$13="Prelim"), IF(ISERROR(SUMIF('Exam (LECTURE ONLY)'!D$20:M$20, "CLO4", 'Exam (LECTURE ONLY)'!D122:M122) / 'Exam (LECTURE ONLY)'!AL$9), "", SUMIF('Exam (LECTURE ONLY)'!D$20:M$20, "CLO4", 'Exam (LECTURE ONLY)'!D122:M122) /'Exam (LECTURE ONLY)'!AL$9),
IF(AND('PRINTABLE (per grading)'!H$16="EXAM", 'PRINTABLE (per grading)'!B$13="Midterm"), IF(ISERROR(SUMIF('Exam (LECTURE ONLY)'!O$20:X$20, "CLO4", 'Exam (LECTURE ONLY)'!O122:X122) / 'Exam (LECTURE ONLY)'!AM$9), "", SUMIF('Exam (LECTURE ONLY)'!O$20:X$20, "CLO4", 'Exam (LECTURE ONLY)'!O122:X122) / 'Exam (LECTURE ONLY)'!AM$9),
IF(AND('PRINTABLE (per grading)'!H$16="EXAM", 'PRINTABLE (per grading)'!B$13="Final"), IF(ISERROR(SUMIF('Exam (LECTURE ONLY)'!Z$20:AI$20, "CLO4", 'Exam (LECTURE ONLY)'!Z122:AI122) / 'Exam (LECTURE ONLY)'!AN$9), "", SUMIF('Exam (LECTURE ONLY)'!Z$20:AI$20, "CLO4", 'Exam (LECTURE ONLY)'!Z122:AI122) / 'Exam (LECTURE ONLY)'!AN$9),
IF(AND('PRINTABLE (per grading)'!H$16="OUTPUT", 'PRINTABLE (per grading)'!B$13="Prelim"), IF(ISERROR(SUMIF(OUTPUT!C$20:M$20, "CLO4", OUTPUT!C122:M122) / OUTPUT!AL$9), "", SUMIF(OUTPUT!C$20:M$20, "CLO4", OUTPUT!C122:M122) / OUTPUT!AL$9),
IF(AND('PRINTABLE (per grading)'!H$16="OUTPUT", 'PRINTABLE (per grading)'!B$13="Midterm"), IF(ISERROR(SUMIF(OUTPUT!O$20:Y$20, "CLO4", OUTPUT!O122:Y122) / OUTPUT!AM$9), "", SUMIF(OUTPUT!O$20:Y$20, "CLO4", OUTPUT!O122:Y122) / OUTPUT!AM$9),
IF(AND('PRINTABLE (per grading)'!H$16="OUTPUT", 'PRINTABLE (per grading)'!B$13="Final"), IF(ISERROR(SUMIF(OUTPUT!AA$20:AI$20, "CLO4", OUTPUT!AA122:AI122) / OUTPUT!AN$9), "", SUMIF(OUTPUT!AA$20:AI$20, "CLO4", OUTPUT!AA122:AI122) / OUTPUT!AN$9),
"")))))),"")</f>
        <v/>
      </c>
      <c r="AE120" s="286" t="str">
        <f aca="false">IF(B120&lt;&gt;"",IF(AD120="","",IF(AD120&lt;0.5,1,IF(AND(AD120&gt;=0.5,AD120&lt;P$10),2,IF(AD120&gt;=P$10,3)))),"")</f>
        <v/>
      </c>
      <c r="AF120" s="287" t="str">
        <f aca="false">IF(B120 &lt;&gt; "",IFERROR(IF(AVERAGE(AB120,AD120)&gt;=P$10,"Y","N"),""),"")</f>
        <v/>
      </c>
      <c r="AG120" s="194" t="str">
        <f aca="false">IF(B120 &lt;&gt; "", IFERROR(IF(C$16 = "PRELIM", SUMIF('Database (LECTURE-RES-PRAC)'!D$14:AG$14, "CLO5", 'Database (LECTURE-RES-PRAC)'!D117:AG117) / 'Grade computation'!F$8, IF(C$16 = "MIDTERM", SUMIF('Database (LECTURE-RES-PRAC)'!AJ$14:BM$14, "CLO5", 'Database (LECTURE-RES-PRAC)'!AJ117:BM117) / 'Grade computation'!G$8, IF(C$16 = "FINAL", SUMIF('Database (LECTURE-RES-PRAC)'!BP$14:CS$14, "CLO5", 'Database (LECTURE-RES-PRAC)'!BP117:CS117) / 'Grade computation'!H$8,""))),""),"")</f>
        <v/>
      </c>
      <c r="AH120" s="286" t="str">
        <f aca="false">IF(B120&lt;&gt;"",IF(AG120="","",IF(AG120&lt;0.5,1,IF(AND(AG120&gt;=0.5,AG120&lt;P$10),2,IF(AG120&gt;=P$10,3)))),"")</f>
        <v/>
      </c>
      <c r="AI120" s="194" t="str">
        <f aca="false">IF(B120 &lt;&gt; "",IF(AND('PRINTABLE (per grading)'!H$16="EXAM", 'PRINTABLE (per grading)'!B$13="Prelim"), IF(ISERROR(SUMIF('Exam (LECTURE ONLY)'!D$20:M$20, "CLO5", 'Exam (LECTURE ONLY)'!D122:M122) / 'Exam (LECTURE ONLY)'!AL$10), "", SUMIF('Exam (LECTURE ONLY)'!D$20:M$20, "CLO5", 'Exam (LECTURE ONLY)'!D122:M122) /'Exam (LECTURE ONLY)'!AL$10),
IF(AND('PRINTABLE (per grading)'!H$16="EXAM", 'PRINTABLE (per grading)'!B$13="Midterm"), IF(ISERROR(SUMIF('Exam (LECTURE ONLY)'!O$20:X$20, "CLO5", 'Exam (LECTURE ONLY)'!O122:X122) / 'Exam (LECTURE ONLY)'!AM$10), "", SUMIF('Exam (LECTURE ONLY)'!O$20:X$20, "CLO5", 'Exam (LECTURE ONLY)'!O122:X122) / 'Exam (LECTURE ONLY)'!AM$10),
IF(AND('PRINTABLE (per grading)'!H$16="EXAM", 'PRINTABLE (per grading)'!B$13="Final"), IF(ISERROR(SUMIF('Exam (LECTURE ONLY)'!Z$20:AI$20, "CLO5", 'Exam (LECTURE ONLY)'!Z122:AI122) / 'Exam (LECTURE ONLY)'!AN$10), "", SUMIF('Exam (LECTURE ONLY)'!Z$20:AI$20, "CLO5", 'Exam (LECTURE ONLY)'!Z122:AI122) / 'Exam (LECTURE ONLY)'!AN$10),
IF(AND('PRINTABLE (per grading)'!H$16="OUTPUT", 'PRINTABLE (per grading)'!B$13="Prelim"), IF(ISERROR(SUMIF(OUTPUT!C$20:M$20, "CLO5", OUTPUT!C122:M122) / OUTPUT!AL$10), "", SUMIF(OUTPUT!C$20:M$20, "CLO5", OUTPUT!C122:M122) / OUTPUT!AL$10),
IF(AND('PRINTABLE (per grading)'!H$16="OUTPUT", 'PRINTABLE (per grading)'!B$13="Midterm"), IF(ISERROR(SUMIF(OUTPUT!O$20:Y$20, "CLO5", OUTPUT!O122:Y122) / OUTPUT!AM$10), "", SUMIF(OUTPUT!O$20:Y$20, "CLO5", OUTPUT!O122:Y122) / OUTPUT!AM$10),
IF(AND('PRINTABLE (per grading)'!H$16="OUTPUT", 'PRINTABLE (per grading)'!B$13="Final"), IF(ISERROR(SUMIF(OUTPUT!AA$20:AI$20, "CLO5", OUTPUT!AA122:AI122) / OUTPUT!AN$10), "", SUMIF(OUTPUT!AA$20:AI$20, "CLO5", OUTPUT!AA122:AI122) / OUTPUT!AN$10),
"")))))),"")</f>
        <v/>
      </c>
      <c r="AJ120" s="286" t="str">
        <f aca="false">IF(B120&lt;&gt;"",IF(AI120="","",IF(AI120&lt;0.5,1,IF(AND(AI120&gt;=0.5,AI120&lt;P$10),2,IF(AI120&gt;=P$10,3)))),"")</f>
        <v/>
      </c>
      <c r="AK120" s="287" t="str">
        <f aca="false">IF(B120 &lt;&gt; "",IFERROR(IF(AVERAGE(AG120,AI120)&gt;=P$10,"Y","N"),""),"")</f>
        <v/>
      </c>
      <c r="AL120" s="194" t="str">
        <f aca="false">IF(B120 &lt;&gt; "", IFERROR(IF(C$16 = "PRELIM", SUMIF('Database (LECTURE-RES-PRAC)'!D$14:AG$14, "CLO6", 'Database (LECTURE-RES-PRAC)'!D117:AG117) / 'Grade computation'!F$9, IF(C$16 = "MIDTERM", SUMIF('Database (LECTURE-RES-PRAC)'!AJ$14:BM$14, "CLO6", 'Database (LECTURE-RES-PRAC)'!AJ117:BM117) / 'Grade computation'!G$9, IF(C$16 = "FINAL", SUMIF('Database (LECTURE-RES-PRAC)'!BP$14:CS$14, "CLO6", 'Database (LECTURE-RES-PRAC)'!BP117:CS117) / 'Grade computation'!H$9,""))),""),"")</f>
        <v/>
      </c>
      <c r="AM120" s="286" t="str">
        <f aca="false">IF(B120&lt;&gt;"",IF(AL120="","",IF(AL120&lt;0.5,1,IF(AND(AL120&gt;=0.5,AL120&lt;P$10),2,IF(AL120&gt;=P$10,3)))),"")</f>
        <v/>
      </c>
      <c r="AN120" s="194" t="str">
        <f aca="false">IF(B120 &lt;&gt; "",IF(AND('PRINTABLE (per grading)'!H$16="EXAM", 'PRINTABLE (per grading)'!B$13="Prelim"), IF(ISERROR(SUMIF('Exam (LECTURE ONLY)'!D$20:M$20, "CLO6", 'Exam (LECTURE ONLY)'!D122:M122) / 'Exam (LECTURE ONLY)'!AL$11), "", SUMIF('Exam (LECTURE ONLY)'!D$20:M$20, "CLO6", 'Exam (LECTURE ONLY)'!D122:M122) /'Exam (LECTURE ONLY)'!AL$11),
IF(AND('PRINTABLE (per grading)'!H$16="EXAM", 'PRINTABLE (per grading)'!B$13="Midterm"), IF(ISERROR(SUMIF('Exam (LECTURE ONLY)'!O$20:X$20, "CLO6", 'Exam (LECTURE ONLY)'!O122:X122) / 'Exam (LECTURE ONLY)'!AM$11), "", SUMIF('Exam (LECTURE ONLY)'!O$20:X$20, "CLO6", 'Exam (LECTURE ONLY)'!O122:X122) / 'Exam (LECTURE ONLY)'!AM$11),
IF(AND('PRINTABLE (per grading)'!H$16="EXAM", 'PRINTABLE (per grading)'!B$13="Final"), IF(ISERROR(SUMIF('Exam (LECTURE ONLY)'!Z$20:AI$20, "CLO6", 'Exam (LECTURE ONLY)'!Z122:AI122) / 'Exam (LECTURE ONLY)'!AN$11), "", SUMIF('Exam (LECTURE ONLY)'!Z$20:AI$20, "CLO6", 'Exam (LECTURE ONLY)'!Z122:AI122) / 'Exam (LECTURE ONLY)'!AN$11),
IF(AND('PRINTABLE (per grading)'!H$16="OUTPUT", 'PRINTABLE (per grading)'!B$13="Prelim"), IF(ISERROR(SUMIF(OUTPUT!C$20:M$20, "CLO6", OUTPUT!C122:M122) / OUTPUT!AL$11), "", SUMIF(OUTPUT!C$20:M$20, "CLO6", OUTPUT!C122:M122) / OUTPUT!AL$11),
IF(AND('PRINTABLE (per grading)'!H$16="OUTPUT", 'PRINTABLE (per grading)'!B$13="Midterm"), IF(ISERROR(SUMIF(OUTPUT!O$20:Y$20, "CLO6", OUTPUT!O122:Y122) / OUTPUT!AM$11), "", SUMIF(OUTPUT!O$20:Y$20, "CLO6", OUTPUT!O122:Y122) / OUTPUT!AM$11),
IF(AND('PRINTABLE (per grading)'!H$16="OUTPUT", 'PRINTABLE (per grading)'!B$13="Final"), IF(ISERROR(SUMIF(OUTPUT!AA$20:AI$20, "CLO6", OUTPUT!AA122:AI122) / OUTPUT!AN$11), "", SUMIF(OUTPUT!AA$20:AI$20, "CLO6", OUTPUT!AA122:AI122) / OUTPUT!AN$11),
"")))))),"")</f>
        <v/>
      </c>
      <c r="AO120" s="286" t="str">
        <f aca="false">IF(B120&lt;&gt;"",IF(AN120="","",IF(AN120&lt;0.5,1,IF(AND(AN120&gt;=0.5,AN120&lt;P$10),2,IF(AN120&gt;=P$10,3)))),"")</f>
        <v/>
      </c>
      <c r="AP120" s="287" t="str">
        <f aca="false">IF(B120 &lt;&gt; "",IFERROR(IF(AVERAGE(AL120,AN120)&gt;=P$10,"Y","N"),""),"")</f>
        <v/>
      </c>
      <c r="AQ120" s="194" t="str">
        <f aca="false">IF(B120 &lt;&gt; "", IFERROR(IF(C$16 = "PRELIM", SUMIF('Database (LECTURE-RES-PRAC)'!D$14:AG$14, "CLO7", 'Database (LECTURE-RES-PRAC)'!D117:AG117) / 'Grade computation'!F$10, IF(C$16 = "MIDTERM", SUMIF('Database (LECTURE-RES-PRAC)'!AJ$14:BM$14, "CLO7", 'Database (LECTURE-RES-PRAC)'!AJ117:BM117) / 'Grade computation'!G$10, IF(C$16 = "FINAL", SUMIF('Database (LECTURE-RES-PRAC)'!BP$14:CS$14, "CLO7", 'Database (LECTURE-RES-PRAC)'!BP117:CS117) / 'Grade computation'!H$10,""))),""),"")</f>
        <v/>
      </c>
      <c r="AR120" s="286" t="str">
        <f aca="false">IF(B120&lt;&gt;"",IF(AQ120="","",IF(AQ120&lt;0.5,1,IF(AND(AQ120&gt;=0.5,AQ120&lt;P$10),2,IF(AQ120&gt;=P$10,3)))),"")</f>
        <v/>
      </c>
      <c r="AS120" s="194" t="str">
        <f aca="false">IF(B120 &lt;&gt; "",IF(AND('PRINTABLE (per grading)'!H$16="EXAM", 'PRINTABLE (per grading)'!B$13="Prelim"), IF(ISERROR(SUMIF('Exam (LECTURE ONLY)'!D$20:M$20, "CLO7", 'Exam (LECTURE ONLY)'!D122:M122) / 'Exam (LECTURE ONLY)'!AL$12), "", SUMIF('Exam (LECTURE ONLY)'!D$20:M$20, "CLO7", 'Exam (LECTURE ONLY)'!D122:M122) /'Exam (LECTURE ONLY)'!AL$12),
IF(AND('PRINTABLE (per grading)'!H$16="EXAM", 'PRINTABLE (per grading)'!B$13="Midterm"), IF(ISERROR(SUMIF('Exam (LECTURE ONLY)'!O$20:X$20, "CLO7", 'Exam (LECTURE ONLY)'!O122:X122) / 'Exam (LECTURE ONLY)'!AM$12), "", SUMIF('Exam (LECTURE ONLY)'!O$20:X$20, "CLO7", 'Exam (LECTURE ONLY)'!O122:X122) / 'Exam (LECTURE ONLY)'!AM$12),
IF(AND('PRINTABLE (per grading)'!H$16="EXAM", 'PRINTABLE (per grading)'!B$13="Final"), IF(ISERROR(SUMIF('Exam (LECTURE ONLY)'!Z$20:AI$20, "CLO7", 'Exam (LECTURE ONLY)'!Z122:AI122) / 'Exam (LECTURE ONLY)'!AN$12), "", SUMIF('Exam (LECTURE ONLY)'!Z$20:AI$20, "CLO7", 'Exam (LECTURE ONLY)'!Z122:AI122) / 'Exam (LECTURE ONLY)'!AN$12),
IF(AND('PRINTABLE (per grading)'!H$16="OUTPUT", 'PRINTABLE (per grading)'!B$13="Prelim"), IF(ISERROR(SUMIF(OUTPUT!C$20:M$20, "CLO7", OUTPUT!C122:M122) / OUTPUT!AL$12), "", SUMIF(OUTPUT!C$20:M$20, "CLO7", OUTPUT!C122:M122) / OUTPUT!AL$12),
IF(AND('PRINTABLE (per grading)'!H$16="OUTPUT", 'PRINTABLE (per grading)'!B$13="Midterm"), IF(ISERROR(SUMIF(OUTPUT!O$20:Y$20, "CLO7", OUTPUT!O122:Y122) / OUTPUT!AM$12), "", SUMIF(OUTPUT!O$20:Y$20, "CLO7", OUTPUT!O122:Y122) / OUTPUT!AM$12),
IF(AND('PRINTABLE (per grading)'!H$16="OUTPUT", 'PRINTABLE (per grading)'!B$13="Final"), IF(ISERROR(SUMIF(OUTPUT!AA$20:AI$20, "CLO7", OUTPUT!AA122:AI122) / OUTPUT!AN$12), "", SUMIF(OUTPUT!AA$20:AI$20, "CLO7", OUTPUT!AA122:AI122) / OUTPUT!AN$12),
"")))))),"")</f>
        <v/>
      </c>
      <c r="AT120" s="286" t="str">
        <f aca="false">IF(B120&lt;&gt;"",IF(AS120="","",IF(AS120&lt;0.5,1,IF(AND(AS120&gt;=0.5,AS120&lt;P$10),2,IF(AS120&gt;=P$10,3)))),"")</f>
        <v/>
      </c>
      <c r="AU120" s="287" t="str">
        <f aca="false">IF(B120 &lt;&gt; "",IFERROR(IF(AVERAGE(AQ120,AS120)&gt;=P$10,"Y","N"),""),"")</f>
        <v/>
      </c>
      <c r="AV120" s="194" t="str">
        <f aca="false">IF(B120 &lt;&gt; "", IFERROR(IF(C$16 = "PRELIM", SUMIF('Database (LECTURE-RES-PRAC)'!D$14:AG$14, "CLO8", 'Database (LECTURE-RES-PRAC)'!D117:AG117) / 'Grade computation'!F$11, IF(C$16 = "MIDTERM", SUMIF('Database (LECTURE-RES-PRAC)'!AJ$14:BM$14, "CLO8", 'Database (LECTURE-RES-PRAC)'!AJ117:BM117) / 'Grade computation'!G$11, IF(C$16 = "FINAL", SUMIF('Database (LECTURE-RES-PRAC)'!BP$14:CS$14, "CLO8", 'Database (LECTURE-RES-PRAC)'!BP117:CS117) / 'Grade computation'!H$11,""))),""),"")</f>
        <v/>
      </c>
      <c r="AW120" s="286" t="str">
        <f aca="false">IF(B120&lt;&gt;"",IF(AV120="","",IF(AV120&lt;0.5,1,IF(AND(AV120&gt;=0.5,AV120&lt;P$10),2,IF(AV120&gt;=P$10,3)))),"")</f>
        <v/>
      </c>
      <c r="AX120" s="194" t="str">
        <f aca="false">IF(B120 &lt;&gt; "",IF(AND('PRINTABLE (per grading)'!H$16="EXAM", 'PRINTABLE (per grading)'!B$13="Prelim"), IF(ISERROR(SUMIF('Exam (LECTURE ONLY)'!D$20:M$20, "CLO8", 'Exam (LECTURE ONLY)'!D122:M122) / 'Exam (LECTURE ONLY)'!AL$13), "", SUMIF('Exam (LECTURE ONLY)'!D$20:M$20, "CLO8", 'Exam (LECTURE ONLY)'!D122:M122) /'Exam (LECTURE ONLY)'!AL$13),
IF(AND('PRINTABLE (per grading)'!H$16="EXAM", 'PRINTABLE (per grading)'!B$13="Midterm"), IF(ISERROR(SUMIF('Exam (LECTURE ONLY)'!O$20:X$20, "CLO8", 'Exam (LECTURE ONLY)'!O122:X122) / 'Exam (LECTURE ONLY)'!AM$13), "", SUMIF('Exam (LECTURE ONLY)'!O$20:X$20, "CLO8", 'Exam (LECTURE ONLY)'!O122:X122) / 'Exam (LECTURE ONLY)'!AM$13),
IF(AND('PRINTABLE (per grading)'!H$16="EXAM", 'PRINTABLE (per grading)'!B$13="Final"), IF(ISERROR(SUMIF('Exam (LECTURE ONLY)'!Z$20:AI$20, "CLO8", 'Exam (LECTURE ONLY)'!Z122:AI122) / 'Exam (LECTURE ONLY)'!AN$13), "", SUMIF('Exam (LECTURE ONLY)'!Z$20:AI$20, "CLO8", 'Exam (LECTURE ONLY)'!Z122:AI122) / 'Exam (LECTURE ONLY)'!AN$13),
IF(AND('PRINTABLE (per grading)'!H$16="OUTPUT", 'PRINTABLE (per grading)'!B$13="Prelim"), IF(ISERROR(SUMIF(OUTPUT!C$20:M$20, "CLO8", OUTPUT!C122:M122) / OUTPUT!AL$13), "", SUMIF(OUTPUT!C$20:M$20, "CLO8", OUTPUT!C122:M122) / OUTPUT!AL$13),
IF(AND('PRINTABLE (per grading)'!H$16="OUTPUT", 'PRINTABLE (per grading)'!B$13="Midterm"), IF(ISERROR(SUMIF(OUTPUT!O$20:Y$20, "CLO8", OUTPUT!O122:Y122) / OUTPUT!AM$13), "", SUMIF(OUTPUT!O$20:Y$20, "CLO8", OUTPUT!O122:Y122) / OUTPUT!AM$13),
IF(AND('PRINTABLE (per grading)'!H$16="OUTPUT", 'PRINTABLE (per grading)'!B$13="Final"), IF(ISERROR(SUMIF(OUTPUT!AA$20:AI$20, "CLO8", OUTPUT!AA122:AI122) / OUTPUT!AN$13), "", SUMIF(OUTPUT!AA$20:AI$20, "CLO8", OUTPUT!AA122:AI122) / OUTPUT!AN$13),
"")))))),"")</f>
        <v/>
      </c>
      <c r="AY120" s="286" t="str">
        <f aca="false">IF(B120&lt;&gt;"",IF(AX120="","",IF(AX120&lt;0.5,1,IF(AND(AX120&gt;=0.5,AX120&lt;P$10),2,IF(AX120&gt;=P$10,3)))),"")</f>
        <v/>
      </c>
      <c r="AZ120" s="287" t="str">
        <f aca="false">IF(B120 &lt;&gt; "",IFERROR(IF(AVERAGE(AV120,AX120)&gt;=P$10,"Y","N"),""),"")</f>
        <v/>
      </c>
      <c r="BA120" s="194" t="str">
        <f aca="false">IF(B120 &lt;&gt; "", IFERROR(IF(C$16 = "PRELIM", SUMIF('Database (LECTURE-RES-PRAC)'!D$14:AG$14, "CLO9", 'Database (LECTURE-RES-PRAC)'!D117:AG117) / 'Grade computation'!F$12, IF(C$16 = "MIDTERM", SUMIF('Database (LECTURE-RES-PRAC)'!AJ$14:BM$14, "CLO9", 'Database (LECTURE-RES-PRAC)'!AJ117:BM117) / 'Grade computation'!G$12, IF(C$16 = "FINAL", SUMIF('Database (LECTURE-RES-PRAC)'!BP$14:CS$14, "CLO9", 'Database (LECTURE-RES-PRAC)'!BP117:CS117) / 'Grade computation'!H$12,""))),""),"")</f>
        <v/>
      </c>
      <c r="BB120" s="286" t="str">
        <f aca="false">IF(B120&lt;&gt;"",IF(BA120="","",IF(BA120&lt;0.5,1,IF(AND(BA120&gt;=0.5,BA120&lt;P$10),2,IF(BA120&gt;=P$10,3)))),"")</f>
        <v/>
      </c>
      <c r="BC120" s="194" t="str">
        <f aca="false">IF(B120 &lt;&gt; "",IF(AND('PRINTABLE (per grading)'!H$16="EXAM", 'PRINTABLE (per grading)'!B$13="Prelim"), IF(ISERROR(SUMIF('Exam (LECTURE ONLY)'!D$20:M$20, "CLO9", 'Exam (LECTURE ONLY)'!D122:M122) / 'Exam (LECTURE ONLY)'!AL$14), "", SUMIF('Exam (LECTURE ONLY)'!D$20:M$20, "CLO9", 'Exam (LECTURE ONLY)'!D122:M122) /'Exam (LECTURE ONLY)'!AL$14),
IF(AND('PRINTABLE (per grading)'!H$16="EXAM", 'PRINTABLE (per grading)'!B$13="Midterm"), IF(ISERROR(SUMIF('Exam (LECTURE ONLY)'!O$20:X$20, "CLO9", 'Exam (LECTURE ONLY)'!O122:X122) / 'Exam (LECTURE ONLY)'!AM$14), "", SUMIF('Exam (LECTURE ONLY)'!O$20:X$20, "CLO9", 'Exam (LECTURE ONLY)'!O122:X122) / 'Exam (LECTURE ONLY)'!AM$14),
IF(AND('PRINTABLE (per grading)'!H$16="EXAM", 'PRINTABLE (per grading)'!B$13="Final"), IF(ISERROR(SUMIF('Exam (LECTURE ONLY)'!Z$20:AI$20, "CLO9", 'Exam (LECTURE ONLY)'!Z122:AI122) / 'Exam (LECTURE ONLY)'!AN$14), "", SUMIF('Exam (LECTURE ONLY)'!Z$20:AI$20, "CLO9", 'Exam (LECTURE ONLY)'!Z122:AI122) / 'Exam (LECTURE ONLY)'!AN$14),
IF(AND('PRINTABLE (per grading)'!H$16="OUTPUT", 'PRINTABLE (per grading)'!B$13="Prelim"), IF(ISERROR(SUMIF(OUTPUT!C$20:M$20, "CLO9", OUTPUT!C122:M122) / OUTPUT!AL$14), "", SUMIF(OUTPUT!C$20:M$20, "CLO9", OUTPUT!C122:M122) / OUTPUT!AL$14),
IF(AND('PRINTABLE (per grading)'!H$16="OUTPUT", 'PRINTABLE (per grading)'!B$13="Midterm"), IF(ISERROR(SUMIF(OUTPUT!O$20:Y$20, "CLO9", OUTPUT!O122:Y122) / OUTPUT!AM$14), "", SUMIF(OUTPUT!O$20:Y$20, "CLO9", OUTPUT!O122:Y122) / OUTPUT!AM$14),
IF(AND('PRINTABLE (per grading)'!H$16="OUTPUT", 'PRINTABLE (per grading)'!B$13="Final"), IF(ISERROR(SUMIF(OUTPUT!AA$20:AI$20, "CLO9", OUTPUT!AA122:AI122) / OUTPUT!AN$14), "", SUMIF(OUTPUT!AA$20:AI$20, "CLO9", OUTPUT!AA122:AI122) / OUTPUT!AN$14),
"")))))),"")</f>
        <v/>
      </c>
      <c r="BD120" s="286" t="str">
        <f aca="false">IF(B120&lt;&gt;"",IF(BC120="","",IF(BC120&lt;0.5,1,IF(AND(BC120&gt;=0.5,BC120&lt;P$10),2,IF(BC120&gt;=P$10,3)))),"")</f>
        <v/>
      </c>
      <c r="BE120" s="287" t="str">
        <f aca="false">IF(B120 &lt;&gt; "",IFERROR(IF(AVERAGE(BA120,BC120)&gt;=P$10,"Y","N"),""),"")</f>
        <v/>
      </c>
      <c r="BF120" s="194" t="str">
        <f aca="false">IF(B120 &lt;&gt; "", IFERROR(IF(C$16 = "PRELIM", SUMIF('Database (LECTURE-RES-PRAC)'!D$14:AG$14, "CLO10", 'Database (LECTURE-RES-PRAC)'!D117:AG117) / 'Grade computation'!F$13, IF(C$16 = "MIDTERM", SUMIF('Database (LECTURE-RES-PRAC)'!AJ$14:BM$14, "CLO10", 'Database (LECTURE-RES-PRAC)'!AJ117:BM117) / 'Grade computation'!G$13, IF(C$16 = "FINAL", SUMIF('Database (LECTURE-RES-PRAC)'!BP$14:CS$14, "CLO10", 'Database (LECTURE-RES-PRAC)'!BP117:CS117) / 'Grade computation'!H$13,""))),""),"")</f>
        <v/>
      </c>
      <c r="BG120" s="286" t="str">
        <f aca="false">IF(B120&lt;&gt;"",IF(BF120="","",IF(BF120&lt;0.5,1,IF(AND(BF120&gt;=0.5,BF120&lt;P$10),2,IF(BF120&gt;=P$10,3)))),"")</f>
        <v/>
      </c>
      <c r="BH120" s="194" t="str">
        <f aca="false">IF(B120 &lt;&gt; "",IF(AND('PRINTABLE (per grading)'!H$16="EXAM", 'PRINTABLE (per grading)'!B$13="Prelim"), IF(ISERROR(SUMIF('Exam (LECTURE ONLY)'!D$20:M$20, "CLO10", 'Exam (LECTURE ONLY)'!D122:M122) / 'Exam (LECTURE ONLY)'!AL$15), "", SUMIF('Exam (LECTURE ONLY)'!D$20:M$20, "CLO10", 'Exam (LECTURE ONLY)'!D122:M122) /'Exam (LECTURE ONLY)'!AL$15),
IF(AND('PRINTABLE (per grading)'!H$16="EXAM", 'PRINTABLE (per grading)'!B$13="Midterm"), IF(ISERROR(SUMIF('Exam (LECTURE ONLY)'!O$20:X$20, "CLO10", 'Exam (LECTURE ONLY)'!O122:X122) / 'Exam (LECTURE ONLY)'!AM$15), "", SUMIF('Exam (LECTURE ONLY)'!O$20:X$20, "CLO10", 'Exam (LECTURE ONLY)'!O122:X122) / 'Exam (LECTURE ONLY)'!AM$15),
IF(AND('PRINTABLE (per grading)'!H$16="EXAM", 'PRINTABLE (per grading)'!B$13="Final"), IF(ISERROR(SUMIF('Exam (LECTURE ONLY)'!Z$20:AI$20, "CLO10", 'Exam (LECTURE ONLY)'!Z122:AI122) / 'Exam (LECTURE ONLY)'!AN$15), "", SUMIF('Exam (LECTURE ONLY)'!Z$20:AI$20, "CLO10", 'Exam (LECTURE ONLY)'!Z122:AI122) / 'Exam (LECTURE ONLY)'!AN$15),
IF(AND('PRINTABLE (per grading)'!H$16="OUTPUT", 'PRINTABLE (per grading)'!B$13="Prelim"), IF(ISERROR(SUMIF(OUTPUT!C$20:M$20, "CLO10", OUTPUT!C122:M122) / OUTPUT!AL$15), "", SUMIF(OUTPUT!C$20:M$20, "CLO10", OUTPUT!C122:M122) / OUTPUT!AL$15),
IF(AND('PRINTABLE (per grading)'!H$16="OUTPUT", 'PRINTABLE (per grading)'!B$13="Midterm"), IF(ISERROR(SUMIF(OUTPUT!O$20:Y$20, "CLO10", OUTPUT!O122:Y122) / OUTPUT!AM$15), "", SUMIF(OUTPUT!O$20:Y$20, "CLO10", OUTPUT!O122:Y122) / OUTPUT!AM$15),
IF(AND('PRINTABLE (per grading)'!H$16="OUTPUT", 'PRINTABLE (per grading)'!B$13="Final"), IF(ISERROR(SUMIF(OUTPUT!AA$20:AI$20, "CLO10", OUTPUT!AA122:AI122) / OUTPUT!AN$15), "", SUMIF(OUTPUT!AA$20:AI$20, "CLO10", OUTPUT!AA122:AI122) / OUTPUT!AN$15),
"")))))),"")</f>
        <v/>
      </c>
      <c r="BI120" s="286" t="str">
        <f aca="false">IF(B120&lt;&gt;"",IF(BH120="","",IF(BH120&lt;0.5,1,IF(AND(BH120&gt;=0.5,BH120&lt;P$10),2,IF(BH120&gt;=P$10,3)))),"")</f>
        <v/>
      </c>
      <c r="BJ120" s="287" t="str">
        <f aca="false">IF(B120 &lt;&gt; "",IFERROR(IF(AVERAGE(BF120,BH120)&gt;=P$10,"Y","N"),""),"")</f>
        <v/>
      </c>
      <c r="BK120" s="8"/>
    </row>
    <row r="121" customFormat="false" ht="19.5" hidden="false" customHeight="true" outlineLevel="0" collapsed="false">
      <c r="A121" s="183" t="str">
        <f aca="false">IF(ISBLANK('Database (LECTURE-RES-PRAC)'!A118),"",'Database (LECTURE-RES-PRAC)'!A118)</f>
        <v/>
      </c>
      <c r="B121" s="184" t="str">
        <f aca="false">IF(ISBLANK('Database (LECTURE-RES-PRAC)'!B118),"",'Database (LECTURE-RES-PRAC)'!B118)</f>
        <v/>
      </c>
      <c r="C121" s="230" t="str">
        <f aca="false">IF(B121&lt;&gt;"",IF(C$16="PRELIM",'Grade computation'!C121, IF(C$16="MIDTERM",'Grade computation'!K121, IF(C$16="FINAL",'Grade computation'!S121,""))),"")</f>
        <v/>
      </c>
      <c r="D121" s="231" t="str">
        <f aca="false">IF(B121&lt;&gt;"",IFERROR(IF(B$11="80-20", (((C121/C$19)*X$6)+X$7)*D$18, IF(B$11="60-40", (((C121/C$19)*Y$6)+Y$7)*D$18, 0)),0),"")</f>
        <v/>
      </c>
      <c r="E121" s="230" t="str">
        <f aca="false">IF(B121&lt;&gt;"", IF(C$16="PRELIM",'Grade computation'!E121, IF(C$16="MIDTERM",'Grade computation'!M121, IF(C$16="FINAL",'Grade computation'!U121,""))),"")</f>
        <v/>
      </c>
      <c r="F121" s="232" t="str">
        <f aca="false">IF(B121&lt;&gt;"",IFERROR(IF(B$11="80-20", (((E121/E$19)*X$6)+X$7)*F$18, IF(B$11="60-40", (((E121/E$19)*Y$6)+Y$7)*F$18, 0)),0),"")</f>
        <v/>
      </c>
      <c r="G121" s="233" t="str">
        <f aca="false">IF(B121&lt;&gt;"",IFERROR((D121+F121),0),"")</f>
        <v/>
      </c>
      <c r="H121" s="234" t="str">
        <f aca="false">IF(B121&lt;&gt;"",IF(C$16="PRELIM", 'Grade computation'!H121, IF(C$16="MIDTERM", 'Grade computation'!P121, IF(C$16="FINAL",'Grade computation'!X121, ""))),"")</f>
        <v/>
      </c>
      <c r="I121" s="233" t="str">
        <f aca="false">IF(B121&lt;&gt;"",IFERROR(IF(B$11="80-20", (((H121/H$19)*X$6)+X$7)*I$19, IF(B$11="60-40", (((H121/H$19)*Y$6)+Y$7)*I$19, 0)),0),"")</f>
        <v/>
      </c>
      <c r="J121" s="237" t="str">
        <f aca="false">IFERROR((G121+I121),"")</f>
        <v/>
      </c>
      <c r="K121" s="183" t="str">
        <f aca="false">IFERROR(IF(J121="","",IF(J121&gt;=75,"PASSED","FAILED")),"")</f>
        <v/>
      </c>
      <c r="L121" s="183"/>
      <c r="M121" s="194" t="str">
        <f aca="false">IF(B121 &lt;&gt; "", IFERROR(IF(C$16 = "PRELIM", SUMIF('Database (LECTURE-RES-PRAC)'!D$14:AG$14, "CLO1", 'Database (LECTURE-RES-PRAC)'!D118:AG118) / 'Grade computation'!F$4, IF(C$16 = "MIDTERM", SUMIF('Database (LECTURE-RES-PRAC)'!AJ$14:BM$14, "CLO1", 'Database (LECTURE-RES-PRAC)'!AJ118:BM118) / 'Grade computation'!G$4, IF(C$16 = "FINAL", SUMIF('Database (LECTURE-RES-PRAC)'!BP$14:CS$14, "CLO1", 'Database (LECTURE-RES-PRAC)'!BP118:CS118) / 'Grade computation'!H$4,""))),""),"")</f>
        <v/>
      </c>
      <c r="N121" s="286" t="str">
        <f aca="false">IF(B121&lt;&gt;"",IF(M121="","",IF(M121&lt;0.5,1,IF(AND(M121&gt;=0.5,M121&lt;P$10),2,IF(M121&gt;=P$10,3)))),"")</f>
        <v/>
      </c>
      <c r="O121" s="194" t="str">
        <f aca="false">IF(B121 &lt;&gt; "",IF(AND('PRINTABLE (per grading)'!H$16="EXAM", 'PRINTABLE (per grading)'!B$13="Prelim"), IF(ISERROR(SUMIF('Exam (LECTURE ONLY)'!D$20:M$20, "CLO1", 'Exam (LECTURE ONLY)'!D123:M123) / 'Exam (LECTURE ONLY)'!AL$6), "", SUMIF('Exam (LECTURE ONLY)'!D$20:M$20, "CLO1", 'Exam (LECTURE ONLY)'!D123:M123) /'Exam (LECTURE ONLY)'!AL$6),
IF(AND('PRINTABLE (per grading)'!H$16="EXAM", 'PRINTABLE (per grading)'!B$13="Midterm"), IF(ISERROR(SUMIF('Exam (LECTURE ONLY)'!O$20:X$20, "CLO1", 'Exam (LECTURE ONLY)'!O123:X123) / 'Exam (LECTURE ONLY)'!AM$6), "", SUMIF('Exam (LECTURE ONLY)'!O$20:X$20, "CLO1", 'Exam (LECTURE ONLY)'!O123:X123) / 'Exam (LECTURE ONLY)'!AM$6),
IF(AND('PRINTABLE (per grading)'!H$16="EXAM", 'PRINTABLE (per grading)'!B$13="Final"), IF(ISERROR(SUMIF('Exam (LECTURE ONLY)'!Z$20:AI$20, "CLO1", 'Exam (LECTURE ONLY)'!Z123:AI123) / 'Exam (LECTURE ONLY)'!AN$6), "", SUMIF('Exam (LECTURE ONLY)'!Z$20:AI$20, "CLO1", 'Exam (LECTURE ONLY)'!Z123:AI123) / 'Exam (LECTURE ONLY)'!AN$6),
IF(AND('PRINTABLE (per grading)'!H$16="OUTPUT", 'PRINTABLE (per grading)'!B$13="Prelim"), IF(ISERROR(SUMIF(OUTPUT!C$20:M$20, "CLO1", OUTPUT!C123:M123) / OUTPUT!AL$6), "", SUMIF(OUTPUT!C$20:M$20, "CLO1", OUTPUT!C123:M123) / OUTPUT!AL$6),
IF(AND('PRINTABLE (per grading)'!H$16="OUTPUT", 'PRINTABLE (per grading)'!B$13="Midterm"), IF(ISERROR(SUMIF(OUTPUT!O$20:Y$20, "CLO1", OUTPUT!O123:Y123) / OUTPUT!AM$6), "", SUMIF(OUTPUT!O$20:Y$20, "CLO1", OUTPUT!O123:Y123) / OUTPUT!AM$6),
IF(AND('PRINTABLE (per grading)'!H$16="OUTPUT", 'PRINTABLE (per grading)'!B$13="Final"), IF(ISERROR(SUMIF(OUTPUT!AA$20:AI$20, "CLO1", OUTPUT!AA123:AI123) / OUTPUT!AN$6), "", SUMIF(OUTPUT!AA$20:AI$20, "CLO1", OUTPUT!AA123:AI123) / OUTPUT!AN$6),
"")))))),"")</f>
        <v/>
      </c>
      <c r="P121" s="286" t="str">
        <f aca="false">IF(B121&lt;&gt;"",IF(O121="","",IF(O121&lt;0.5,1,IF(AND(O121&gt;=0.5,O121&lt;P$10),2,IF(O121&gt;=P$10,3)))),"")</f>
        <v/>
      </c>
      <c r="Q121" s="287" t="str">
        <f aca="false">IF(B121 &lt;&gt; "",IFERROR(IF(AVERAGE(M121,O121)&gt;=P$10,"Y","N"),""),"")</f>
        <v/>
      </c>
      <c r="R121" s="194" t="str">
        <f aca="false">IF(B121 &lt;&gt; "", IFERROR(IF(C$16 = "PRELIM", SUMIF('Database (LECTURE-RES-PRAC)'!D$14:AG$14, "CLO2", 'Database (LECTURE-RES-PRAC)'!D118:AG118) / 'Grade computation'!F$5, IF(C$16 = "MIDTERM", SUMIF('Database (LECTURE-RES-PRAC)'!AJ$14:BM$14, "CLO2", 'Database (LECTURE-RES-PRAC)'!AJ118:BM118) / 'Grade computation'!G$5, IF(C$16 = "FINAL", SUMIF('Database (LECTURE-RES-PRAC)'!BP$14:CS$14, "CLO2", 'Database (LECTURE-RES-PRAC)'!BP118:CS118) / 'Grade computation'!H$5,""))),""),"")</f>
        <v/>
      </c>
      <c r="S121" s="286" t="str">
        <f aca="false">IF(B121&lt;&gt;"",IF(R121="","",IF(R121&lt;0.5,1,IF(AND(R121&gt;=0.5,R121&lt;P$10),2,IF(R121&gt;=P$10,3)))),"")</f>
        <v/>
      </c>
      <c r="T121" s="194" t="str">
        <f aca="false">IF(B121 &lt;&gt; "",IF(AND('PRINTABLE (per grading)'!H$16="EXAM", 'PRINTABLE (per grading)'!B$13="Prelim"), IF(ISERROR(SUMIF('Exam (LECTURE ONLY)'!D$20:M$20, "CLO2", 'Exam (LECTURE ONLY)'!D123:M123) / 'Exam (LECTURE ONLY)'!AL$7), "", SUMIF('Exam (LECTURE ONLY)'!D$20:M$20, "CLO2", 'Exam (LECTURE ONLY)'!D123:M123) /'Exam (LECTURE ONLY)'!AL$7),
IF(AND('PRINTABLE (per grading)'!H$16="EXAM", 'PRINTABLE (per grading)'!B$13="Midterm"), IF(ISERROR(SUMIF('Exam (LECTURE ONLY)'!O$20:X$20, "CLO2", 'Exam (LECTURE ONLY)'!O123:X123) / 'Exam (LECTURE ONLY)'!AM$7), "", SUMIF('Exam (LECTURE ONLY)'!O$20:X$20, "CLO2", 'Exam (LECTURE ONLY)'!O123:X123) / 'Exam (LECTURE ONLY)'!AM$7),
IF(AND('PRINTABLE (per grading)'!H$16="EXAM", 'PRINTABLE (per grading)'!B$13="Final"), IF(ISERROR(SUMIF('Exam (LECTURE ONLY)'!Z$20:AI$20, "CLO2", 'Exam (LECTURE ONLY)'!Z123:AI123) / 'Exam (LECTURE ONLY)'!AN$7), "", SUMIF('Exam (LECTURE ONLY)'!Z$20:AI$20, "CLO2", 'Exam (LECTURE ONLY)'!Z123:AI123) / 'Exam (LECTURE ONLY)'!AN$7),
IF(AND('PRINTABLE (per grading)'!H$16="OUTPUT", 'PRINTABLE (per grading)'!B$13="Prelim"), IF(ISERROR(SUMIF(OUTPUT!C$20:M$20, "CLO2", OUTPUT!C123:M123) / OUTPUT!AL$7), "", SUMIF(OUTPUT!C$20:M$20, "CLO2", OUTPUT!C123:M123) / OUTPUT!AL$7),
IF(AND('PRINTABLE (per grading)'!H$16="OUTPUT", 'PRINTABLE (per grading)'!B$13="Midterm"), IF(ISERROR(SUMIF(OUTPUT!O$20:Y$20, "CLO2", OUTPUT!O123:Y123) / OUTPUT!AM$7), "", SUMIF(OUTPUT!O$20:Y$20, "CLO2", OUTPUT!O123:Y123) / OUTPUT!AM$7),
IF(AND('PRINTABLE (per grading)'!H$16="OUTPUT", 'PRINTABLE (per grading)'!B$13="Final"), IF(ISERROR(SUMIF(OUTPUT!AA$20:AI$20, "CLO2", OUTPUT!AA123:AI123) / OUTPUT!AN$7), "", SUMIF(OUTPUT!AA$20:AI$20, "CLO2", OUTPUT!AA123:AI123) / OUTPUT!AN$7),
"")))))),"")</f>
        <v/>
      </c>
      <c r="U121" s="286" t="str">
        <f aca="false">IF(B121&lt;&gt;"",IF(T121="","",IF(T121&lt;0.5,1,IF(AND(T121&gt;=0.5,T121&lt;P$10),2,IF(T121&gt;=P$10,3)))),"")</f>
        <v/>
      </c>
      <c r="V121" s="287" t="str">
        <f aca="false">IF(B121 &lt;&gt; "",IFERROR(IF(AVERAGE(R121,T121)&gt;=P$10,"Y","N"),""),"")</f>
        <v/>
      </c>
      <c r="W121" s="194" t="str">
        <f aca="false">IF(B121 &lt;&gt; "", IFERROR(IF(C$16 = "PRELIM", SUMIF('Database (LECTURE-RES-PRAC)'!D$14:AG$14, "CLO3", 'Database (LECTURE-RES-PRAC)'!D118:AG118) / 'Grade computation'!F$6, IF(C$16 = "MIDTERM", SUMIF('Database (LECTURE-RES-PRAC)'!AJ$14:BM$14, "CLO3", 'Database (LECTURE-RES-PRAC)'!AJ118:BM118) / 'Grade computation'!G$6, IF(C$16 = "FINAL", SUMIF('Database (LECTURE-RES-PRAC)'!BP$14:CS$14, "CLO3", 'Database (LECTURE-RES-PRAC)'!BP118:CS118) / 'Grade computation'!H$6,""))),""),"")</f>
        <v/>
      </c>
      <c r="X121" s="286" t="str">
        <f aca="false">IF(B121&lt;&gt;"",IF(W121="","",IF(W121&lt;0.5,1,IF(AND(W121&gt;=0.5,W121&lt;P$10),2,IF(W121&gt;=P$10,3)))),"")</f>
        <v/>
      </c>
      <c r="Y121" s="194" t="str">
        <f aca="false">IF(B121 &lt;&gt; "",IF(AND('PRINTABLE (per grading)'!H$16="EXAM", 'PRINTABLE (per grading)'!B$13="Prelim"), IF(ISERROR(SUMIF('Exam (LECTURE ONLY)'!D$20:M$20, "CLO3", 'Exam (LECTURE ONLY)'!D123:M123) / 'Exam (LECTURE ONLY)'!AL$8), "", SUMIF('Exam (LECTURE ONLY)'!D$20:M$20, "CLO3", 'Exam (LECTURE ONLY)'!D123:M123) /'Exam (LECTURE ONLY)'!AL$8),
IF(AND('PRINTABLE (per grading)'!H$16="EXAM", 'PRINTABLE (per grading)'!B$13="Midterm"), IF(ISERROR(SUMIF('Exam (LECTURE ONLY)'!O$20:X$20, "CLO3", 'Exam (LECTURE ONLY)'!O123:X123) / 'Exam (LECTURE ONLY)'!AM$8), "", SUMIF('Exam (LECTURE ONLY)'!O$20:X$20, "CLO3", 'Exam (LECTURE ONLY)'!O123:X123) / 'Exam (LECTURE ONLY)'!AM$8),
IF(AND('PRINTABLE (per grading)'!H$16="EXAM", 'PRINTABLE (per grading)'!B$13="Final"), IF(ISERROR(SUMIF('Exam (LECTURE ONLY)'!Z$20:AI$20, "CLO3", 'Exam (LECTURE ONLY)'!Z123:AI123) / 'Exam (LECTURE ONLY)'!AN$8), "", SUMIF('Exam (LECTURE ONLY)'!Z$20:AI$20, "CLO3", 'Exam (LECTURE ONLY)'!Z123:AI123) / 'Exam (LECTURE ONLY)'!AN$8),
IF(AND('PRINTABLE (per grading)'!H$16="OUTPUT", 'PRINTABLE (per grading)'!B$13="Prelim"), IF(ISERROR(SUMIF(OUTPUT!C$20:M$20, "CLO3", OUTPUT!C123:M123) / OUTPUT!AL$8), "", SUMIF(OUTPUT!C$20:M$20, "CLO3", OUTPUT!C123:M123) / OUTPUT!AL$8),
IF(AND('PRINTABLE (per grading)'!H$16="OUTPUT", 'PRINTABLE (per grading)'!B$13="Midterm"), IF(ISERROR(SUMIF(OUTPUT!O$20:Y$20, "CLO3", OUTPUT!O123:Y123) / OUTPUT!AM$8), "", SUMIF(OUTPUT!O$20:Y$20, "CLO3", OUTPUT!O123:Y123) / OUTPUT!AM$8),
IF(AND('PRINTABLE (per grading)'!H$16="OUTPUT", 'PRINTABLE (per grading)'!B$13="Final"), IF(ISERROR(SUMIF(OUTPUT!AA$20:AI$20, "CLO3", OUTPUT!AA123:AI123) / OUTPUT!AN$8), "", SUMIF(OUTPUT!AA$20:AI$20, "CLO3", OUTPUT!AA123:AI123) / OUTPUT!AN$8),
"" )))))),"")</f>
        <v/>
      </c>
      <c r="Z121" s="286" t="str">
        <f aca="false">IF(B121&lt;&gt;"",IF(Y121="","",IF(Y121&lt;0.5,1,IF(AND(Y121&gt;=0.5,Y121&lt;P$10),2,IF(Y121&gt;=P$10,3)))),"")</f>
        <v/>
      </c>
      <c r="AA121" s="287" t="str">
        <f aca="false">IF(B121 &lt;&gt; "",IFERROR(IF(AVERAGE(W121,Y121)&gt;=P$10,"Y","N"),""),"")</f>
        <v/>
      </c>
      <c r="AB121" s="194" t="str">
        <f aca="false">IF(B121 &lt;&gt; "", IFERROR(IF(C$16 = "PRELIM", SUMIF('Database (LECTURE-RES-PRAC)'!D$14:AG$14, "CLO4", 'Database (LECTURE-RES-PRAC)'!D118:AG118) / 'Grade computation'!F$7, IF(C$16 = "MIDTERM", SUMIF('Database (LECTURE-RES-PRAC)'!AJ$14:BM$14, "CLO4", 'Database (LECTURE-RES-PRAC)'!AJ118:BM118) / 'Grade computation'!G$7, IF(C$16 = "FINAL", SUMIF('Database (LECTURE-RES-PRAC)'!BP$14:CS$14, "CLO4", 'Database (LECTURE-RES-PRAC)'!BP118:CS118) / 'Grade computation'!H$7,""))),""),"")</f>
        <v/>
      </c>
      <c r="AC121" s="286" t="str">
        <f aca="false">IF(B121&lt;&gt;"",IF(AB121="","",IF(AB121&lt;0.5,1,IF(AND(AB121&gt;=0.5,AB121&lt;P$10),2,IF(AB121&gt;=P$10,3)))),"")</f>
        <v/>
      </c>
      <c r="AD121" s="194" t="str">
        <f aca="false">IF(B121 &lt;&gt; "",IF(AND('PRINTABLE (per grading)'!H$16="EXAM", 'PRINTABLE (per grading)'!B$13="Prelim"), IF(ISERROR(SUMIF('Exam (LECTURE ONLY)'!D$20:M$20, "CLO4", 'Exam (LECTURE ONLY)'!D123:M123) / 'Exam (LECTURE ONLY)'!AL$9), "", SUMIF('Exam (LECTURE ONLY)'!D$20:M$20, "CLO4", 'Exam (LECTURE ONLY)'!D123:M123) /'Exam (LECTURE ONLY)'!AL$9),
IF(AND('PRINTABLE (per grading)'!H$16="EXAM", 'PRINTABLE (per grading)'!B$13="Midterm"), IF(ISERROR(SUMIF('Exam (LECTURE ONLY)'!O$20:X$20, "CLO4", 'Exam (LECTURE ONLY)'!O123:X123) / 'Exam (LECTURE ONLY)'!AM$9), "", SUMIF('Exam (LECTURE ONLY)'!O$20:X$20, "CLO4", 'Exam (LECTURE ONLY)'!O123:X123) / 'Exam (LECTURE ONLY)'!AM$9),
IF(AND('PRINTABLE (per grading)'!H$16="EXAM", 'PRINTABLE (per grading)'!B$13="Final"), IF(ISERROR(SUMIF('Exam (LECTURE ONLY)'!Z$20:AI$20, "CLO4", 'Exam (LECTURE ONLY)'!Z123:AI123) / 'Exam (LECTURE ONLY)'!AN$9), "", SUMIF('Exam (LECTURE ONLY)'!Z$20:AI$20, "CLO4", 'Exam (LECTURE ONLY)'!Z123:AI123) / 'Exam (LECTURE ONLY)'!AN$9),
IF(AND('PRINTABLE (per grading)'!H$16="OUTPUT", 'PRINTABLE (per grading)'!B$13="Prelim"), IF(ISERROR(SUMIF(OUTPUT!C$20:M$20, "CLO4", OUTPUT!C123:M123) / OUTPUT!AL$9), "", SUMIF(OUTPUT!C$20:M$20, "CLO4", OUTPUT!C123:M123) / OUTPUT!AL$9),
IF(AND('PRINTABLE (per grading)'!H$16="OUTPUT", 'PRINTABLE (per grading)'!B$13="Midterm"), IF(ISERROR(SUMIF(OUTPUT!O$20:Y$20, "CLO4", OUTPUT!O123:Y123) / OUTPUT!AM$9), "", SUMIF(OUTPUT!O$20:Y$20, "CLO4", OUTPUT!O123:Y123) / OUTPUT!AM$9),
IF(AND('PRINTABLE (per grading)'!H$16="OUTPUT", 'PRINTABLE (per grading)'!B$13="Final"), IF(ISERROR(SUMIF(OUTPUT!AA$20:AI$20, "CLO4", OUTPUT!AA123:AI123) / OUTPUT!AN$9), "", SUMIF(OUTPUT!AA$20:AI$20, "CLO4", OUTPUT!AA123:AI123) / OUTPUT!AN$9),
"")))))),"")</f>
        <v/>
      </c>
      <c r="AE121" s="286" t="str">
        <f aca="false">IF(B121&lt;&gt;"",IF(AD121="","",IF(AD121&lt;0.5,1,IF(AND(AD121&gt;=0.5,AD121&lt;P$10),2,IF(AD121&gt;=P$10,3)))),"")</f>
        <v/>
      </c>
      <c r="AF121" s="287" t="str">
        <f aca="false">IF(B121 &lt;&gt; "",IFERROR(IF(AVERAGE(AB121,AD121)&gt;=P$10,"Y","N"),""),"")</f>
        <v/>
      </c>
      <c r="AG121" s="194" t="str">
        <f aca="false">IF(B121 &lt;&gt; "", IFERROR(IF(C$16 = "PRELIM", SUMIF('Database (LECTURE-RES-PRAC)'!D$14:AG$14, "CLO5", 'Database (LECTURE-RES-PRAC)'!D118:AG118) / 'Grade computation'!F$8, IF(C$16 = "MIDTERM", SUMIF('Database (LECTURE-RES-PRAC)'!AJ$14:BM$14, "CLO5", 'Database (LECTURE-RES-PRAC)'!AJ118:BM118) / 'Grade computation'!G$8, IF(C$16 = "FINAL", SUMIF('Database (LECTURE-RES-PRAC)'!BP$14:CS$14, "CLO5", 'Database (LECTURE-RES-PRAC)'!BP118:CS118) / 'Grade computation'!H$8,""))),""),"")</f>
        <v/>
      </c>
      <c r="AH121" s="286" t="str">
        <f aca="false">IF(B121&lt;&gt;"",IF(AG121="","",IF(AG121&lt;0.5,1,IF(AND(AG121&gt;=0.5,AG121&lt;P$10),2,IF(AG121&gt;=P$10,3)))),"")</f>
        <v/>
      </c>
      <c r="AI121" s="194" t="str">
        <f aca="false">IF(B121 &lt;&gt; "",IF(AND('PRINTABLE (per grading)'!H$16="EXAM", 'PRINTABLE (per grading)'!B$13="Prelim"), IF(ISERROR(SUMIF('Exam (LECTURE ONLY)'!D$20:M$20, "CLO5", 'Exam (LECTURE ONLY)'!D123:M123) / 'Exam (LECTURE ONLY)'!AL$10), "", SUMIF('Exam (LECTURE ONLY)'!D$20:M$20, "CLO5", 'Exam (LECTURE ONLY)'!D123:M123) /'Exam (LECTURE ONLY)'!AL$10),
IF(AND('PRINTABLE (per grading)'!H$16="EXAM", 'PRINTABLE (per grading)'!B$13="Midterm"), IF(ISERROR(SUMIF('Exam (LECTURE ONLY)'!O$20:X$20, "CLO5", 'Exam (LECTURE ONLY)'!O123:X123) / 'Exam (LECTURE ONLY)'!AM$10), "", SUMIF('Exam (LECTURE ONLY)'!O$20:X$20, "CLO5", 'Exam (LECTURE ONLY)'!O123:X123) / 'Exam (LECTURE ONLY)'!AM$10),
IF(AND('PRINTABLE (per grading)'!H$16="EXAM", 'PRINTABLE (per grading)'!B$13="Final"), IF(ISERROR(SUMIF('Exam (LECTURE ONLY)'!Z$20:AI$20, "CLO5", 'Exam (LECTURE ONLY)'!Z123:AI123) / 'Exam (LECTURE ONLY)'!AN$10), "", SUMIF('Exam (LECTURE ONLY)'!Z$20:AI$20, "CLO5", 'Exam (LECTURE ONLY)'!Z123:AI123) / 'Exam (LECTURE ONLY)'!AN$10),
IF(AND('PRINTABLE (per grading)'!H$16="OUTPUT", 'PRINTABLE (per grading)'!B$13="Prelim"), IF(ISERROR(SUMIF(OUTPUT!C$20:M$20, "CLO5", OUTPUT!C123:M123) / OUTPUT!AL$10), "", SUMIF(OUTPUT!C$20:M$20, "CLO5", OUTPUT!C123:M123) / OUTPUT!AL$10),
IF(AND('PRINTABLE (per grading)'!H$16="OUTPUT", 'PRINTABLE (per grading)'!B$13="Midterm"), IF(ISERROR(SUMIF(OUTPUT!O$20:Y$20, "CLO5", OUTPUT!O123:Y123) / OUTPUT!AM$10), "", SUMIF(OUTPUT!O$20:Y$20, "CLO5", OUTPUT!O123:Y123) / OUTPUT!AM$10),
IF(AND('PRINTABLE (per grading)'!H$16="OUTPUT", 'PRINTABLE (per grading)'!B$13="Final"), IF(ISERROR(SUMIF(OUTPUT!AA$20:AI$20, "CLO5", OUTPUT!AA123:AI123) / OUTPUT!AN$10), "", SUMIF(OUTPUT!AA$20:AI$20, "CLO5", OUTPUT!AA123:AI123) / OUTPUT!AN$10),
"")))))),"")</f>
        <v/>
      </c>
      <c r="AJ121" s="286" t="str">
        <f aca="false">IF(B121&lt;&gt;"",IF(AI121="","",IF(AI121&lt;0.5,1,IF(AND(AI121&gt;=0.5,AI121&lt;P$10),2,IF(AI121&gt;=P$10,3)))),"")</f>
        <v/>
      </c>
      <c r="AK121" s="287" t="str">
        <f aca="false">IF(B121 &lt;&gt; "",IFERROR(IF(AVERAGE(AG121,AI121)&gt;=P$10,"Y","N"),""),"")</f>
        <v/>
      </c>
      <c r="AL121" s="194" t="str">
        <f aca="false">IF(B121 &lt;&gt; "", IFERROR(IF(C$16 = "PRELIM", SUMIF('Database (LECTURE-RES-PRAC)'!D$14:AG$14, "CLO6", 'Database (LECTURE-RES-PRAC)'!D118:AG118) / 'Grade computation'!F$9, IF(C$16 = "MIDTERM", SUMIF('Database (LECTURE-RES-PRAC)'!AJ$14:BM$14, "CLO6", 'Database (LECTURE-RES-PRAC)'!AJ118:BM118) / 'Grade computation'!G$9, IF(C$16 = "FINAL", SUMIF('Database (LECTURE-RES-PRAC)'!BP$14:CS$14, "CLO6", 'Database (LECTURE-RES-PRAC)'!BP118:CS118) / 'Grade computation'!H$9,""))),""),"")</f>
        <v/>
      </c>
      <c r="AM121" s="286" t="str">
        <f aca="false">IF(B121&lt;&gt;"",IF(AL121="","",IF(AL121&lt;0.5,1,IF(AND(AL121&gt;=0.5,AL121&lt;P$10),2,IF(AL121&gt;=P$10,3)))),"")</f>
        <v/>
      </c>
      <c r="AN121" s="194" t="str">
        <f aca="false">IF(B121 &lt;&gt; "",IF(AND('PRINTABLE (per grading)'!H$16="EXAM", 'PRINTABLE (per grading)'!B$13="Prelim"), IF(ISERROR(SUMIF('Exam (LECTURE ONLY)'!D$20:M$20, "CLO6", 'Exam (LECTURE ONLY)'!D123:M123) / 'Exam (LECTURE ONLY)'!AL$11), "", SUMIF('Exam (LECTURE ONLY)'!D$20:M$20, "CLO6", 'Exam (LECTURE ONLY)'!D123:M123) /'Exam (LECTURE ONLY)'!AL$11),
IF(AND('PRINTABLE (per grading)'!H$16="EXAM", 'PRINTABLE (per grading)'!B$13="Midterm"), IF(ISERROR(SUMIF('Exam (LECTURE ONLY)'!O$20:X$20, "CLO6", 'Exam (LECTURE ONLY)'!O123:X123) / 'Exam (LECTURE ONLY)'!AM$11), "", SUMIF('Exam (LECTURE ONLY)'!O$20:X$20, "CLO6", 'Exam (LECTURE ONLY)'!O123:X123) / 'Exam (LECTURE ONLY)'!AM$11),
IF(AND('PRINTABLE (per grading)'!H$16="EXAM", 'PRINTABLE (per grading)'!B$13="Final"), IF(ISERROR(SUMIF('Exam (LECTURE ONLY)'!Z$20:AI$20, "CLO6", 'Exam (LECTURE ONLY)'!Z123:AI123) / 'Exam (LECTURE ONLY)'!AN$11), "", SUMIF('Exam (LECTURE ONLY)'!Z$20:AI$20, "CLO6", 'Exam (LECTURE ONLY)'!Z123:AI123) / 'Exam (LECTURE ONLY)'!AN$11),
IF(AND('PRINTABLE (per grading)'!H$16="OUTPUT", 'PRINTABLE (per grading)'!B$13="Prelim"), IF(ISERROR(SUMIF(OUTPUT!C$20:M$20, "CLO6", OUTPUT!C123:M123) / OUTPUT!AL$11), "", SUMIF(OUTPUT!C$20:M$20, "CLO6", OUTPUT!C123:M123) / OUTPUT!AL$11),
IF(AND('PRINTABLE (per grading)'!H$16="OUTPUT", 'PRINTABLE (per grading)'!B$13="Midterm"), IF(ISERROR(SUMIF(OUTPUT!O$20:Y$20, "CLO6", OUTPUT!O123:Y123) / OUTPUT!AM$11), "", SUMIF(OUTPUT!O$20:Y$20, "CLO6", OUTPUT!O123:Y123) / OUTPUT!AM$11),
IF(AND('PRINTABLE (per grading)'!H$16="OUTPUT", 'PRINTABLE (per grading)'!B$13="Final"), IF(ISERROR(SUMIF(OUTPUT!AA$20:AI$20, "CLO6", OUTPUT!AA123:AI123) / OUTPUT!AN$11), "", SUMIF(OUTPUT!AA$20:AI$20, "CLO6", OUTPUT!AA123:AI123) / OUTPUT!AN$11),
"")))))),"")</f>
        <v/>
      </c>
      <c r="AO121" s="286" t="str">
        <f aca="false">IF(B121&lt;&gt;"",IF(AN121="","",IF(AN121&lt;0.5,1,IF(AND(AN121&gt;=0.5,AN121&lt;P$10),2,IF(AN121&gt;=P$10,3)))),"")</f>
        <v/>
      </c>
      <c r="AP121" s="287" t="str">
        <f aca="false">IF(B121 &lt;&gt; "",IFERROR(IF(AVERAGE(AL121,AN121)&gt;=P$10,"Y","N"),""),"")</f>
        <v/>
      </c>
      <c r="AQ121" s="194" t="str">
        <f aca="false">IF(B121 &lt;&gt; "", IFERROR(IF(C$16 = "PRELIM", SUMIF('Database (LECTURE-RES-PRAC)'!D$14:AG$14, "CLO7", 'Database (LECTURE-RES-PRAC)'!D118:AG118) / 'Grade computation'!F$10, IF(C$16 = "MIDTERM", SUMIF('Database (LECTURE-RES-PRAC)'!AJ$14:BM$14, "CLO7", 'Database (LECTURE-RES-PRAC)'!AJ118:BM118) / 'Grade computation'!G$10, IF(C$16 = "FINAL", SUMIF('Database (LECTURE-RES-PRAC)'!BP$14:CS$14, "CLO7", 'Database (LECTURE-RES-PRAC)'!BP118:CS118) / 'Grade computation'!H$10,""))),""),"")</f>
        <v/>
      </c>
      <c r="AR121" s="286" t="str">
        <f aca="false">IF(B121&lt;&gt;"",IF(AQ121="","",IF(AQ121&lt;0.5,1,IF(AND(AQ121&gt;=0.5,AQ121&lt;P$10),2,IF(AQ121&gt;=P$10,3)))),"")</f>
        <v/>
      </c>
      <c r="AS121" s="194" t="str">
        <f aca="false">IF(B121 &lt;&gt; "",IF(AND('PRINTABLE (per grading)'!H$16="EXAM", 'PRINTABLE (per grading)'!B$13="Prelim"), IF(ISERROR(SUMIF('Exam (LECTURE ONLY)'!D$20:M$20, "CLO7", 'Exam (LECTURE ONLY)'!D123:M123) / 'Exam (LECTURE ONLY)'!AL$12), "", SUMIF('Exam (LECTURE ONLY)'!D$20:M$20, "CLO7", 'Exam (LECTURE ONLY)'!D123:M123) /'Exam (LECTURE ONLY)'!AL$12),
IF(AND('PRINTABLE (per grading)'!H$16="EXAM", 'PRINTABLE (per grading)'!B$13="Midterm"), IF(ISERROR(SUMIF('Exam (LECTURE ONLY)'!O$20:X$20, "CLO7", 'Exam (LECTURE ONLY)'!O123:X123) / 'Exam (LECTURE ONLY)'!AM$12), "", SUMIF('Exam (LECTURE ONLY)'!O$20:X$20, "CLO7", 'Exam (LECTURE ONLY)'!O123:X123) / 'Exam (LECTURE ONLY)'!AM$12),
IF(AND('PRINTABLE (per grading)'!H$16="EXAM", 'PRINTABLE (per grading)'!B$13="Final"), IF(ISERROR(SUMIF('Exam (LECTURE ONLY)'!Z$20:AI$20, "CLO7", 'Exam (LECTURE ONLY)'!Z123:AI123) / 'Exam (LECTURE ONLY)'!AN$12), "", SUMIF('Exam (LECTURE ONLY)'!Z$20:AI$20, "CLO7", 'Exam (LECTURE ONLY)'!Z123:AI123) / 'Exam (LECTURE ONLY)'!AN$12),
IF(AND('PRINTABLE (per grading)'!H$16="OUTPUT", 'PRINTABLE (per grading)'!B$13="Prelim"), IF(ISERROR(SUMIF(OUTPUT!C$20:M$20, "CLO7", OUTPUT!C123:M123) / OUTPUT!AL$12), "", SUMIF(OUTPUT!C$20:M$20, "CLO7", OUTPUT!C123:M123) / OUTPUT!AL$12),
IF(AND('PRINTABLE (per grading)'!H$16="OUTPUT", 'PRINTABLE (per grading)'!B$13="Midterm"), IF(ISERROR(SUMIF(OUTPUT!O$20:Y$20, "CLO7", OUTPUT!O123:Y123) / OUTPUT!AM$12), "", SUMIF(OUTPUT!O$20:Y$20, "CLO7", OUTPUT!O123:Y123) / OUTPUT!AM$12),
IF(AND('PRINTABLE (per grading)'!H$16="OUTPUT", 'PRINTABLE (per grading)'!B$13="Final"), IF(ISERROR(SUMIF(OUTPUT!AA$20:AI$20, "CLO7", OUTPUT!AA123:AI123) / OUTPUT!AN$12), "", SUMIF(OUTPUT!AA$20:AI$20, "CLO7", OUTPUT!AA123:AI123) / OUTPUT!AN$12),
"")))))),"")</f>
        <v/>
      </c>
      <c r="AT121" s="286" t="str">
        <f aca="false">IF(B121&lt;&gt;"",IF(AS121="","",IF(AS121&lt;0.5,1,IF(AND(AS121&gt;=0.5,AS121&lt;P$10),2,IF(AS121&gt;=P$10,3)))),"")</f>
        <v/>
      </c>
      <c r="AU121" s="287" t="str">
        <f aca="false">IF(B121 &lt;&gt; "",IFERROR(IF(AVERAGE(AQ121,AS121)&gt;=P$10,"Y","N"),""),"")</f>
        <v/>
      </c>
      <c r="AV121" s="194" t="str">
        <f aca="false">IF(B121 &lt;&gt; "", IFERROR(IF(C$16 = "PRELIM", SUMIF('Database (LECTURE-RES-PRAC)'!D$14:AG$14, "CLO8", 'Database (LECTURE-RES-PRAC)'!D118:AG118) / 'Grade computation'!F$11, IF(C$16 = "MIDTERM", SUMIF('Database (LECTURE-RES-PRAC)'!AJ$14:BM$14, "CLO8", 'Database (LECTURE-RES-PRAC)'!AJ118:BM118) / 'Grade computation'!G$11, IF(C$16 = "FINAL", SUMIF('Database (LECTURE-RES-PRAC)'!BP$14:CS$14, "CLO8", 'Database (LECTURE-RES-PRAC)'!BP118:CS118) / 'Grade computation'!H$11,""))),""),"")</f>
        <v/>
      </c>
      <c r="AW121" s="286" t="str">
        <f aca="false">IF(B121&lt;&gt;"",IF(AV121="","",IF(AV121&lt;0.5,1,IF(AND(AV121&gt;=0.5,AV121&lt;P$10),2,IF(AV121&gt;=P$10,3)))),"")</f>
        <v/>
      </c>
      <c r="AX121" s="194" t="str">
        <f aca="false">IF(B121 &lt;&gt; "",IF(AND('PRINTABLE (per grading)'!H$16="EXAM", 'PRINTABLE (per grading)'!B$13="Prelim"), IF(ISERROR(SUMIF('Exam (LECTURE ONLY)'!D$20:M$20, "CLO8", 'Exam (LECTURE ONLY)'!D123:M123) / 'Exam (LECTURE ONLY)'!AL$13), "", SUMIF('Exam (LECTURE ONLY)'!D$20:M$20, "CLO8", 'Exam (LECTURE ONLY)'!D123:M123) /'Exam (LECTURE ONLY)'!AL$13),
IF(AND('PRINTABLE (per grading)'!H$16="EXAM", 'PRINTABLE (per grading)'!B$13="Midterm"), IF(ISERROR(SUMIF('Exam (LECTURE ONLY)'!O$20:X$20, "CLO8", 'Exam (LECTURE ONLY)'!O123:X123) / 'Exam (LECTURE ONLY)'!AM$13), "", SUMIF('Exam (LECTURE ONLY)'!O$20:X$20, "CLO8", 'Exam (LECTURE ONLY)'!O123:X123) / 'Exam (LECTURE ONLY)'!AM$13),
IF(AND('PRINTABLE (per grading)'!H$16="EXAM", 'PRINTABLE (per grading)'!B$13="Final"), IF(ISERROR(SUMIF('Exam (LECTURE ONLY)'!Z$20:AI$20, "CLO8", 'Exam (LECTURE ONLY)'!Z123:AI123) / 'Exam (LECTURE ONLY)'!AN$13), "", SUMIF('Exam (LECTURE ONLY)'!Z$20:AI$20, "CLO8", 'Exam (LECTURE ONLY)'!Z123:AI123) / 'Exam (LECTURE ONLY)'!AN$13),
IF(AND('PRINTABLE (per grading)'!H$16="OUTPUT", 'PRINTABLE (per grading)'!B$13="Prelim"), IF(ISERROR(SUMIF(OUTPUT!C$20:M$20, "CLO8", OUTPUT!C123:M123) / OUTPUT!AL$13), "", SUMIF(OUTPUT!C$20:M$20, "CLO8", OUTPUT!C123:M123) / OUTPUT!AL$13),
IF(AND('PRINTABLE (per grading)'!H$16="OUTPUT", 'PRINTABLE (per grading)'!B$13="Midterm"), IF(ISERROR(SUMIF(OUTPUT!O$20:Y$20, "CLO8", OUTPUT!O123:Y123) / OUTPUT!AM$13), "", SUMIF(OUTPUT!O$20:Y$20, "CLO8", OUTPUT!O123:Y123) / OUTPUT!AM$13),
IF(AND('PRINTABLE (per grading)'!H$16="OUTPUT", 'PRINTABLE (per grading)'!B$13="Final"), IF(ISERROR(SUMIF(OUTPUT!AA$20:AI$20, "CLO8", OUTPUT!AA123:AI123) / OUTPUT!AN$13), "", SUMIF(OUTPUT!AA$20:AI$20, "CLO8", OUTPUT!AA123:AI123) / OUTPUT!AN$13),
"")))))),"")</f>
        <v/>
      </c>
      <c r="AY121" s="286" t="str">
        <f aca="false">IF(B121&lt;&gt;"",IF(AX121="","",IF(AX121&lt;0.5,1,IF(AND(AX121&gt;=0.5,AX121&lt;P$10),2,IF(AX121&gt;=P$10,3)))),"")</f>
        <v/>
      </c>
      <c r="AZ121" s="287" t="str">
        <f aca="false">IF(B121 &lt;&gt; "",IFERROR(IF(AVERAGE(AV121,AX121)&gt;=P$10,"Y","N"),""),"")</f>
        <v/>
      </c>
      <c r="BA121" s="194" t="str">
        <f aca="false">IF(B121 &lt;&gt; "", IFERROR(IF(C$16 = "PRELIM", SUMIF('Database (LECTURE-RES-PRAC)'!D$14:AG$14, "CLO9", 'Database (LECTURE-RES-PRAC)'!D118:AG118) / 'Grade computation'!F$12, IF(C$16 = "MIDTERM", SUMIF('Database (LECTURE-RES-PRAC)'!AJ$14:BM$14, "CLO9", 'Database (LECTURE-RES-PRAC)'!AJ118:BM118) / 'Grade computation'!G$12, IF(C$16 = "FINAL", SUMIF('Database (LECTURE-RES-PRAC)'!BP$14:CS$14, "CLO9", 'Database (LECTURE-RES-PRAC)'!BP118:CS118) / 'Grade computation'!H$12,""))),""),"")</f>
        <v/>
      </c>
      <c r="BB121" s="286" t="str">
        <f aca="false">IF(B121&lt;&gt;"",IF(BA121="","",IF(BA121&lt;0.5,1,IF(AND(BA121&gt;=0.5,BA121&lt;P$10),2,IF(BA121&gt;=P$10,3)))),"")</f>
        <v/>
      </c>
      <c r="BC121" s="194" t="str">
        <f aca="false">IF(B121 &lt;&gt; "",IF(AND('PRINTABLE (per grading)'!H$16="EXAM", 'PRINTABLE (per grading)'!B$13="Prelim"), IF(ISERROR(SUMIF('Exam (LECTURE ONLY)'!D$20:M$20, "CLO9", 'Exam (LECTURE ONLY)'!D123:M123) / 'Exam (LECTURE ONLY)'!AL$14), "", SUMIF('Exam (LECTURE ONLY)'!D$20:M$20, "CLO9", 'Exam (LECTURE ONLY)'!D123:M123) /'Exam (LECTURE ONLY)'!AL$14),
IF(AND('PRINTABLE (per grading)'!H$16="EXAM", 'PRINTABLE (per grading)'!B$13="Midterm"), IF(ISERROR(SUMIF('Exam (LECTURE ONLY)'!O$20:X$20, "CLO9", 'Exam (LECTURE ONLY)'!O123:X123) / 'Exam (LECTURE ONLY)'!AM$14), "", SUMIF('Exam (LECTURE ONLY)'!O$20:X$20, "CLO9", 'Exam (LECTURE ONLY)'!O123:X123) / 'Exam (LECTURE ONLY)'!AM$14),
IF(AND('PRINTABLE (per grading)'!H$16="EXAM", 'PRINTABLE (per grading)'!B$13="Final"), IF(ISERROR(SUMIF('Exam (LECTURE ONLY)'!Z$20:AI$20, "CLO9", 'Exam (LECTURE ONLY)'!Z123:AI123) / 'Exam (LECTURE ONLY)'!AN$14), "", SUMIF('Exam (LECTURE ONLY)'!Z$20:AI$20, "CLO9", 'Exam (LECTURE ONLY)'!Z123:AI123) / 'Exam (LECTURE ONLY)'!AN$14),
IF(AND('PRINTABLE (per grading)'!H$16="OUTPUT", 'PRINTABLE (per grading)'!B$13="Prelim"), IF(ISERROR(SUMIF(OUTPUT!C$20:M$20, "CLO9", OUTPUT!C123:M123) / OUTPUT!AL$14), "", SUMIF(OUTPUT!C$20:M$20, "CLO9", OUTPUT!C123:M123) / OUTPUT!AL$14),
IF(AND('PRINTABLE (per grading)'!H$16="OUTPUT", 'PRINTABLE (per grading)'!B$13="Midterm"), IF(ISERROR(SUMIF(OUTPUT!O$20:Y$20, "CLO9", OUTPUT!O123:Y123) / OUTPUT!AM$14), "", SUMIF(OUTPUT!O$20:Y$20, "CLO9", OUTPUT!O123:Y123) / OUTPUT!AM$14),
IF(AND('PRINTABLE (per grading)'!H$16="OUTPUT", 'PRINTABLE (per grading)'!B$13="Final"), IF(ISERROR(SUMIF(OUTPUT!AA$20:AI$20, "CLO9", OUTPUT!AA123:AI123) / OUTPUT!AN$14), "", SUMIF(OUTPUT!AA$20:AI$20, "CLO9", OUTPUT!AA123:AI123) / OUTPUT!AN$14),
"")))))),"")</f>
        <v/>
      </c>
      <c r="BD121" s="286" t="str">
        <f aca="false">IF(B121&lt;&gt;"",IF(BC121="","",IF(BC121&lt;0.5,1,IF(AND(BC121&gt;=0.5,BC121&lt;P$10),2,IF(BC121&gt;=P$10,3)))),"")</f>
        <v/>
      </c>
      <c r="BE121" s="287" t="str">
        <f aca="false">IF(B121 &lt;&gt; "",IFERROR(IF(AVERAGE(BA121,BC121)&gt;=P$10,"Y","N"),""),"")</f>
        <v/>
      </c>
      <c r="BF121" s="194" t="str">
        <f aca="false">IF(B121 &lt;&gt; "", IFERROR(IF(C$16 = "PRELIM", SUMIF('Database (LECTURE-RES-PRAC)'!D$14:AG$14, "CLO10", 'Database (LECTURE-RES-PRAC)'!D118:AG118) / 'Grade computation'!F$13, IF(C$16 = "MIDTERM", SUMIF('Database (LECTURE-RES-PRAC)'!AJ$14:BM$14, "CLO10", 'Database (LECTURE-RES-PRAC)'!AJ118:BM118) / 'Grade computation'!G$13, IF(C$16 = "FINAL", SUMIF('Database (LECTURE-RES-PRAC)'!BP$14:CS$14, "CLO10", 'Database (LECTURE-RES-PRAC)'!BP118:CS118) / 'Grade computation'!H$13,""))),""),"")</f>
        <v/>
      </c>
      <c r="BG121" s="286" t="str">
        <f aca="false">IF(B121&lt;&gt;"",IF(BF121="","",IF(BF121&lt;0.5,1,IF(AND(BF121&gt;=0.5,BF121&lt;P$10),2,IF(BF121&gt;=P$10,3)))),"")</f>
        <v/>
      </c>
      <c r="BH121" s="194" t="str">
        <f aca="false">IF(B121 &lt;&gt; "",IF(AND('PRINTABLE (per grading)'!H$16="EXAM", 'PRINTABLE (per grading)'!B$13="Prelim"), IF(ISERROR(SUMIF('Exam (LECTURE ONLY)'!D$20:M$20, "CLO10", 'Exam (LECTURE ONLY)'!D123:M123) / 'Exam (LECTURE ONLY)'!AL$15), "", SUMIF('Exam (LECTURE ONLY)'!D$20:M$20, "CLO10", 'Exam (LECTURE ONLY)'!D123:M123) /'Exam (LECTURE ONLY)'!AL$15),
IF(AND('PRINTABLE (per grading)'!H$16="EXAM", 'PRINTABLE (per grading)'!B$13="Midterm"), IF(ISERROR(SUMIF('Exam (LECTURE ONLY)'!O$20:X$20, "CLO10", 'Exam (LECTURE ONLY)'!O123:X123) / 'Exam (LECTURE ONLY)'!AM$15), "", SUMIF('Exam (LECTURE ONLY)'!O$20:X$20, "CLO10", 'Exam (LECTURE ONLY)'!O123:X123) / 'Exam (LECTURE ONLY)'!AM$15),
IF(AND('PRINTABLE (per grading)'!H$16="EXAM", 'PRINTABLE (per grading)'!B$13="Final"), IF(ISERROR(SUMIF('Exam (LECTURE ONLY)'!Z$20:AI$20, "CLO10", 'Exam (LECTURE ONLY)'!Z123:AI123) / 'Exam (LECTURE ONLY)'!AN$15), "", SUMIF('Exam (LECTURE ONLY)'!Z$20:AI$20, "CLO10", 'Exam (LECTURE ONLY)'!Z123:AI123) / 'Exam (LECTURE ONLY)'!AN$15),
IF(AND('PRINTABLE (per grading)'!H$16="OUTPUT", 'PRINTABLE (per grading)'!B$13="Prelim"), IF(ISERROR(SUMIF(OUTPUT!C$20:M$20, "CLO10", OUTPUT!C123:M123) / OUTPUT!AL$15), "", SUMIF(OUTPUT!C$20:M$20, "CLO10", OUTPUT!C123:M123) / OUTPUT!AL$15),
IF(AND('PRINTABLE (per grading)'!H$16="OUTPUT", 'PRINTABLE (per grading)'!B$13="Midterm"), IF(ISERROR(SUMIF(OUTPUT!O$20:Y$20, "CLO10", OUTPUT!O123:Y123) / OUTPUT!AM$15), "", SUMIF(OUTPUT!O$20:Y$20, "CLO10", OUTPUT!O123:Y123) / OUTPUT!AM$15),
IF(AND('PRINTABLE (per grading)'!H$16="OUTPUT", 'PRINTABLE (per grading)'!B$13="Final"), IF(ISERROR(SUMIF(OUTPUT!AA$20:AI$20, "CLO10", OUTPUT!AA123:AI123) / OUTPUT!AN$15), "", SUMIF(OUTPUT!AA$20:AI$20, "CLO10", OUTPUT!AA123:AI123) / OUTPUT!AN$15),
"")))))),"")</f>
        <v/>
      </c>
      <c r="BI121" s="286" t="str">
        <f aca="false">IF(B121&lt;&gt;"",IF(BH121="","",IF(BH121&lt;0.5,1,IF(AND(BH121&gt;=0.5,BH121&lt;P$10),2,IF(BH121&gt;=P$10,3)))),"")</f>
        <v/>
      </c>
      <c r="BJ121" s="287" t="str">
        <f aca="false">IF(B121 &lt;&gt; "",IFERROR(IF(AVERAGE(BF121,BH121)&gt;=P$10,"Y","N"),""),"")</f>
        <v/>
      </c>
      <c r="BK121" s="8"/>
    </row>
    <row r="122" customFormat="false" ht="19.5" hidden="false" customHeight="true" outlineLevel="0" collapsed="false">
      <c r="A122" s="228" t="str">
        <f aca="false">IF(ISBLANK('Database (LECTURE-RES-PRAC)'!A119),"",'Database (LECTURE-RES-PRAC)'!A119)</f>
        <v/>
      </c>
      <c r="B122" s="229" t="str">
        <f aca="false">IF(ISBLANK('Database (LECTURE-RES-PRAC)'!B119),"",'Database (LECTURE-RES-PRAC)'!B119)</f>
        <v/>
      </c>
      <c r="C122" s="230" t="str">
        <f aca="false">IF(B122&lt;&gt;"",IF(C$16="PRELIM",'Grade computation'!C122, IF(C$16="MIDTERM",'Grade computation'!K122, IF(C$16="FINAL",'Grade computation'!S122,""))),"")</f>
        <v/>
      </c>
      <c r="D122" s="231" t="str">
        <f aca="false">IF(B122&lt;&gt;"",IFERROR(IF(B$11="80-20", (((C122/C$19)*X$6)+X$7)*D$18, IF(B$11="60-40", (((C122/C$19)*Y$6)+Y$7)*D$18, 0)),0),"")</f>
        <v/>
      </c>
      <c r="E122" s="230" t="str">
        <f aca="false">IF(B122&lt;&gt;"", IF(C$16="PRELIM",'Grade computation'!E122, IF(C$16="MIDTERM",'Grade computation'!M122, IF(C$16="FINAL",'Grade computation'!U122,""))),"")</f>
        <v/>
      </c>
      <c r="F122" s="232" t="str">
        <f aca="false">IF(B122&lt;&gt;"",IFERROR(IF(B$11="80-20", (((E122/E$19)*X$6)+X$7)*F$18, IF(B$11="60-40", (((E122/E$19)*Y$6)+Y$7)*F$18, 0)),0),"")</f>
        <v/>
      </c>
      <c r="G122" s="233" t="str">
        <f aca="false">IF(B122&lt;&gt;"",IFERROR((D122+F122),0),"")</f>
        <v/>
      </c>
      <c r="H122" s="234" t="str">
        <f aca="false">IF(B122&lt;&gt;"",IF(C$16="PRELIM", 'Grade computation'!H122, IF(C$16="MIDTERM", 'Grade computation'!P122, IF(C$16="FINAL",'Grade computation'!X122, ""))),"")</f>
        <v/>
      </c>
      <c r="I122" s="233" t="str">
        <f aca="false">IF(B122&lt;&gt;"",IFERROR(IF(B$11="80-20", (((H122/H$19)*X$6)+X$7)*I$19, IF(B$11="60-40", (((H122/H$19)*Y$6)+Y$7)*I$19, 0)),0),"")</f>
        <v/>
      </c>
      <c r="J122" s="237" t="str">
        <f aca="false">IFERROR((G122+I122),"")</f>
        <v/>
      </c>
      <c r="K122" s="183" t="str">
        <f aca="false">IFERROR(IF(J122="","",IF(J122&gt;=75,"PASSED","FAILED")),"")</f>
        <v/>
      </c>
      <c r="L122" s="183"/>
      <c r="M122" s="194" t="str">
        <f aca="false">IF(B122 &lt;&gt; "", IFERROR(IF(C$16 = "PRELIM", SUMIF('Database (LECTURE-RES-PRAC)'!D$14:AG$14, "CLO1", 'Database (LECTURE-RES-PRAC)'!D119:AG119) / 'Grade computation'!F$4, IF(C$16 = "MIDTERM", SUMIF('Database (LECTURE-RES-PRAC)'!AJ$14:BM$14, "CLO1", 'Database (LECTURE-RES-PRAC)'!AJ119:BM119) / 'Grade computation'!G$4, IF(C$16 = "FINAL", SUMIF('Database (LECTURE-RES-PRAC)'!BP$14:CS$14, "CLO1", 'Database (LECTURE-RES-PRAC)'!BP119:CS119) / 'Grade computation'!H$4,""))),""),"")</f>
        <v/>
      </c>
      <c r="N122" s="286" t="str">
        <f aca="false">IF(B122&lt;&gt;"",IF(M122="","",IF(M122&lt;0.5,1,IF(AND(M122&gt;=0.5,M122&lt;P$10),2,IF(M122&gt;=P$10,3)))),"")</f>
        <v/>
      </c>
      <c r="O122" s="194" t="str">
        <f aca="false">IF(B122 &lt;&gt; "",IF(AND('PRINTABLE (per grading)'!H$16="EXAM", 'PRINTABLE (per grading)'!B$13="Prelim"), IF(ISERROR(SUMIF('Exam (LECTURE ONLY)'!D$20:M$20, "CLO1", 'Exam (LECTURE ONLY)'!D124:M124) / 'Exam (LECTURE ONLY)'!AL$6), "", SUMIF('Exam (LECTURE ONLY)'!D$20:M$20, "CLO1", 'Exam (LECTURE ONLY)'!D124:M124) /'Exam (LECTURE ONLY)'!AL$6),
IF(AND('PRINTABLE (per grading)'!H$16="EXAM", 'PRINTABLE (per grading)'!B$13="Midterm"), IF(ISERROR(SUMIF('Exam (LECTURE ONLY)'!O$20:X$20, "CLO1", 'Exam (LECTURE ONLY)'!O124:X124) / 'Exam (LECTURE ONLY)'!AM$6), "", SUMIF('Exam (LECTURE ONLY)'!O$20:X$20, "CLO1", 'Exam (LECTURE ONLY)'!O124:X124) / 'Exam (LECTURE ONLY)'!AM$6),
IF(AND('PRINTABLE (per grading)'!H$16="EXAM", 'PRINTABLE (per grading)'!B$13="Final"), IF(ISERROR(SUMIF('Exam (LECTURE ONLY)'!Z$20:AI$20, "CLO1", 'Exam (LECTURE ONLY)'!Z124:AI124) / 'Exam (LECTURE ONLY)'!AN$6), "", SUMIF('Exam (LECTURE ONLY)'!Z$20:AI$20, "CLO1", 'Exam (LECTURE ONLY)'!Z124:AI124) / 'Exam (LECTURE ONLY)'!AN$6),
IF(AND('PRINTABLE (per grading)'!H$16="OUTPUT", 'PRINTABLE (per grading)'!B$13="Prelim"), IF(ISERROR(SUMIF(OUTPUT!C$20:M$20, "CLO1", OUTPUT!C124:M124) / OUTPUT!AL$6), "", SUMIF(OUTPUT!C$20:M$20, "CLO1", OUTPUT!C124:M124) / OUTPUT!AL$6),
IF(AND('PRINTABLE (per grading)'!H$16="OUTPUT", 'PRINTABLE (per grading)'!B$13="Midterm"), IF(ISERROR(SUMIF(OUTPUT!O$20:Y$20, "CLO1", OUTPUT!O124:Y124) / OUTPUT!AM$6), "", SUMIF(OUTPUT!O$20:Y$20, "CLO1", OUTPUT!O124:Y124) / OUTPUT!AM$6),
IF(AND('PRINTABLE (per grading)'!H$16="OUTPUT", 'PRINTABLE (per grading)'!B$13="Final"), IF(ISERROR(SUMIF(OUTPUT!AA$20:AI$20, "CLO1", OUTPUT!AA124:AI124) / OUTPUT!AN$6), "", SUMIF(OUTPUT!AA$20:AI$20, "CLO1", OUTPUT!AA124:AI124) / OUTPUT!AN$6),
"")))))),"")</f>
        <v/>
      </c>
      <c r="P122" s="286" t="str">
        <f aca="false">IF(B122&lt;&gt;"",IF(O122="","",IF(O122&lt;0.5,1,IF(AND(O122&gt;=0.5,O122&lt;P$10),2,IF(O122&gt;=P$10,3)))),"")</f>
        <v/>
      </c>
      <c r="Q122" s="287" t="str">
        <f aca="false">IF(B122 &lt;&gt; "",IFERROR(IF(AVERAGE(M122,O122)&gt;=P$10,"Y","N"),""),"")</f>
        <v/>
      </c>
      <c r="R122" s="194" t="str">
        <f aca="false">IF(B122 &lt;&gt; "", IFERROR(IF(C$16 = "PRELIM", SUMIF('Database (LECTURE-RES-PRAC)'!D$14:AG$14, "CLO2", 'Database (LECTURE-RES-PRAC)'!D119:AG119) / 'Grade computation'!F$5, IF(C$16 = "MIDTERM", SUMIF('Database (LECTURE-RES-PRAC)'!AJ$14:BM$14, "CLO2", 'Database (LECTURE-RES-PRAC)'!AJ119:BM119) / 'Grade computation'!G$5, IF(C$16 = "FINAL", SUMIF('Database (LECTURE-RES-PRAC)'!BP$14:CS$14, "CLO2", 'Database (LECTURE-RES-PRAC)'!BP119:CS119) / 'Grade computation'!H$5,""))),""),"")</f>
        <v/>
      </c>
      <c r="S122" s="286" t="str">
        <f aca="false">IF(B122&lt;&gt;"",IF(R122="","",IF(R122&lt;0.5,1,IF(AND(R122&gt;=0.5,R122&lt;P$10),2,IF(R122&gt;=P$10,3)))),"")</f>
        <v/>
      </c>
      <c r="T122" s="194" t="str">
        <f aca="false">IF(B122 &lt;&gt; "",IF(AND('PRINTABLE (per grading)'!H$16="EXAM", 'PRINTABLE (per grading)'!B$13="Prelim"), IF(ISERROR(SUMIF('Exam (LECTURE ONLY)'!D$20:M$20, "CLO2", 'Exam (LECTURE ONLY)'!D124:M124) / 'Exam (LECTURE ONLY)'!AL$7), "", SUMIF('Exam (LECTURE ONLY)'!D$20:M$20, "CLO2", 'Exam (LECTURE ONLY)'!D124:M124) /'Exam (LECTURE ONLY)'!AL$7),
IF(AND('PRINTABLE (per grading)'!H$16="EXAM", 'PRINTABLE (per grading)'!B$13="Midterm"), IF(ISERROR(SUMIF('Exam (LECTURE ONLY)'!O$20:X$20, "CLO2", 'Exam (LECTURE ONLY)'!O124:X124) / 'Exam (LECTURE ONLY)'!AM$7), "", SUMIF('Exam (LECTURE ONLY)'!O$20:X$20, "CLO2", 'Exam (LECTURE ONLY)'!O124:X124) / 'Exam (LECTURE ONLY)'!AM$7),
IF(AND('PRINTABLE (per grading)'!H$16="EXAM", 'PRINTABLE (per grading)'!B$13="Final"), IF(ISERROR(SUMIF('Exam (LECTURE ONLY)'!Z$20:AI$20, "CLO2", 'Exam (LECTURE ONLY)'!Z124:AI124) / 'Exam (LECTURE ONLY)'!AN$7), "", SUMIF('Exam (LECTURE ONLY)'!Z$20:AI$20, "CLO2", 'Exam (LECTURE ONLY)'!Z124:AI124) / 'Exam (LECTURE ONLY)'!AN$7),
IF(AND('PRINTABLE (per grading)'!H$16="OUTPUT", 'PRINTABLE (per grading)'!B$13="Prelim"), IF(ISERROR(SUMIF(OUTPUT!C$20:M$20, "CLO2", OUTPUT!C124:M124) / OUTPUT!AL$7), "", SUMIF(OUTPUT!C$20:M$20, "CLO2", OUTPUT!C124:M124) / OUTPUT!AL$7),
IF(AND('PRINTABLE (per grading)'!H$16="OUTPUT", 'PRINTABLE (per grading)'!B$13="Midterm"), IF(ISERROR(SUMIF(OUTPUT!O$20:Y$20, "CLO2", OUTPUT!O124:Y124) / OUTPUT!AM$7), "", SUMIF(OUTPUT!O$20:Y$20, "CLO2", OUTPUT!O124:Y124) / OUTPUT!AM$7),
IF(AND('PRINTABLE (per grading)'!H$16="OUTPUT", 'PRINTABLE (per grading)'!B$13="Final"), IF(ISERROR(SUMIF(OUTPUT!AA$20:AI$20, "CLO2", OUTPUT!AA124:AI124) / OUTPUT!AN$7), "", SUMIF(OUTPUT!AA$20:AI$20, "CLO2", OUTPUT!AA124:AI124) / OUTPUT!AN$7),
"")))))),"")</f>
        <v/>
      </c>
      <c r="U122" s="286" t="str">
        <f aca="false">IF(B122&lt;&gt;"",IF(T122="","",IF(T122&lt;0.5,1,IF(AND(T122&gt;=0.5,T122&lt;P$10),2,IF(T122&gt;=P$10,3)))),"")</f>
        <v/>
      </c>
      <c r="V122" s="287" t="str">
        <f aca="false">IF(B122 &lt;&gt; "",IFERROR(IF(AVERAGE(R122,T122)&gt;=P$10,"Y","N"),""),"")</f>
        <v/>
      </c>
      <c r="W122" s="194" t="str">
        <f aca="false">IF(B122 &lt;&gt; "", IFERROR(IF(C$16 = "PRELIM", SUMIF('Database (LECTURE-RES-PRAC)'!D$14:AG$14, "CLO3", 'Database (LECTURE-RES-PRAC)'!D119:AG119) / 'Grade computation'!F$6, IF(C$16 = "MIDTERM", SUMIF('Database (LECTURE-RES-PRAC)'!AJ$14:BM$14, "CLO3", 'Database (LECTURE-RES-PRAC)'!AJ119:BM119) / 'Grade computation'!G$6, IF(C$16 = "FINAL", SUMIF('Database (LECTURE-RES-PRAC)'!BP$14:CS$14, "CLO3", 'Database (LECTURE-RES-PRAC)'!BP119:CS119) / 'Grade computation'!H$6,""))),""),"")</f>
        <v/>
      </c>
      <c r="X122" s="286" t="str">
        <f aca="false">IF(B122&lt;&gt;"",IF(W122="","",IF(W122&lt;0.5,1,IF(AND(W122&gt;=0.5,W122&lt;P$10),2,IF(W122&gt;=P$10,3)))),"")</f>
        <v/>
      </c>
      <c r="Y122" s="194" t="str">
        <f aca="false">IF(B122 &lt;&gt; "",IF(AND('PRINTABLE (per grading)'!H$16="EXAM", 'PRINTABLE (per grading)'!B$13="Prelim"), IF(ISERROR(SUMIF('Exam (LECTURE ONLY)'!D$20:M$20, "CLO3", 'Exam (LECTURE ONLY)'!D124:M124) / 'Exam (LECTURE ONLY)'!AL$8), "", SUMIF('Exam (LECTURE ONLY)'!D$20:M$20, "CLO3", 'Exam (LECTURE ONLY)'!D124:M124) /'Exam (LECTURE ONLY)'!AL$8),
IF(AND('PRINTABLE (per grading)'!H$16="EXAM", 'PRINTABLE (per grading)'!B$13="Midterm"), IF(ISERROR(SUMIF('Exam (LECTURE ONLY)'!O$20:X$20, "CLO3", 'Exam (LECTURE ONLY)'!O124:X124) / 'Exam (LECTURE ONLY)'!AM$8), "", SUMIF('Exam (LECTURE ONLY)'!O$20:X$20, "CLO3", 'Exam (LECTURE ONLY)'!O124:X124) / 'Exam (LECTURE ONLY)'!AM$8),
IF(AND('PRINTABLE (per grading)'!H$16="EXAM", 'PRINTABLE (per grading)'!B$13="Final"), IF(ISERROR(SUMIF('Exam (LECTURE ONLY)'!Z$20:AI$20, "CLO3", 'Exam (LECTURE ONLY)'!Z124:AI124) / 'Exam (LECTURE ONLY)'!AN$8), "", SUMIF('Exam (LECTURE ONLY)'!Z$20:AI$20, "CLO3", 'Exam (LECTURE ONLY)'!Z124:AI124) / 'Exam (LECTURE ONLY)'!AN$8),
IF(AND('PRINTABLE (per grading)'!H$16="OUTPUT", 'PRINTABLE (per grading)'!B$13="Prelim"), IF(ISERROR(SUMIF(OUTPUT!C$20:M$20, "CLO3", OUTPUT!C124:M124) / OUTPUT!AL$8), "", SUMIF(OUTPUT!C$20:M$20, "CLO3", OUTPUT!C124:M124) / OUTPUT!AL$8),
IF(AND('PRINTABLE (per grading)'!H$16="OUTPUT", 'PRINTABLE (per grading)'!B$13="Midterm"), IF(ISERROR(SUMIF(OUTPUT!O$20:Y$20, "CLO3", OUTPUT!O124:Y124) / OUTPUT!AM$8), "", SUMIF(OUTPUT!O$20:Y$20, "CLO3", OUTPUT!O124:Y124) / OUTPUT!AM$8),
IF(AND('PRINTABLE (per grading)'!H$16="OUTPUT", 'PRINTABLE (per grading)'!B$13="Final"), IF(ISERROR(SUMIF(OUTPUT!AA$20:AI$20, "CLO3", OUTPUT!AA124:AI124) / OUTPUT!AN$8), "", SUMIF(OUTPUT!AA$20:AI$20, "CLO3", OUTPUT!AA124:AI124) / OUTPUT!AN$8),
"" )))))),"")</f>
        <v/>
      </c>
      <c r="Z122" s="286" t="str">
        <f aca="false">IF(B122&lt;&gt;"",IF(Y122="","",IF(Y122&lt;0.5,1,IF(AND(Y122&gt;=0.5,Y122&lt;P$10),2,IF(Y122&gt;=P$10,3)))),"")</f>
        <v/>
      </c>
      <c r="AA122" s="287" t="str">
        <f aca="false">IF(B122 &lt;&gt; "",IFERROR(IF(AVERAGE(W122,Y122)&gt;=P$10,"Y","N"),""),"")</f>
        <v/>
      </c>
      <c r="AB122" s="194" t="str">
        <f aca="false">IF(B122 &lt;&gt; "", IFERROR(IF(C$16 = "PRELIM", SUMIF('Database (LECTURE-RES-PRAC)'!D$14:AG$14, "CLO4", 'Database (LECTURE-RES-PRAC)'!D119:AG119) / 'Grade computation'!F$7, IF(C$16 = "MIDTERM", SUMIF('Database (LECTURE-RES-PRAC)'!AJ$14:BM$14, "CLO4", 'Database (LECTURE-RES-PRAC)'!AJ119:BM119) / 'Grade computation'!G$7, IF(C$16 = "FINAL", SUMIF('Database (LECTURE-RES-PRAC)'!BP$14:CS$14, "CLO4", 'Database (LECTURE-RES-PRAC)'!BP119:CS119) / 'Grade computation'!H$7,""))),""),"")</f>
        <v/>
      </c>
      <c r="AC122" s="286" t="str">
        <f aca="false">IF(B122&lt;&gt;"",IF(AB122="","",IF(AB122&lt;0.5,1,IF(AND(AB122&gt;=0.5,AB122&lt;P$10),2,IF(AB122&gt;=P$10,3)))),"")</f>
        <v/>
      </c>
      <c r="AD122" s="194" t="str">
        <f aca="false">IF(B122 &lt;&gt; "",IF(AND('PRINTABLE (per grading)'!H$16="EXAM", 'PRINTABLE (per grading)'!B$13="Prelim"), IF(ISERROR(SUMIF('Exam (LECTURE ONLY)'!D$20:M$20, "CLO4", 'Exam (LECTURE ONLY)'!D124:M124) / 'Exam (LECTURE ONLY)'!AL$9), "", SUMIF('Exam (LECTURE ONLY)'!D$20:M$20, "CLO4", 'Exam (LECTURE ONLY)'!D124:M124) /'Exam (LECTURE ONLY)'!AL$9),
IF(AND('PRINTABLE (per grading)'!H$16="EXAM", 'PRINTABLE (per grading)'!B$13="Midterm"), IF(ISERROR(SUMIF('Exam (LECTURE ONLY)'!O$20:X$20, "CLO4", 'Exam (LECTURE ONLY)'!O124:X124) / 'Exam (LECTURE ONLY)'!AM$9), "", SUMIF('Exam (LECTURE ONLY)'!O$20:X$20, "CLO4", 'Exam (LECTURE ONLY)'!O124:X124) / 'Exam (LECTURE ONLY)'!AM$9),
IF(AND('PRINTABLE (per grading)'!H$16="EXAM", 'PRINTABLE (per grading)'!B$13="Final"), IF(ISERROR(SUMIF('Exam (LECTURE ONLY)'!Z$20:AI$20, "CLO4", 'Exam (LECTURE ONLY)'!Z124:AI124) / 'Exam (LECTURE ONLY)'!AN$9), "", SUMIF('Exam (LECTURE ONLY)'!Z$20:AI$20, "CLO4", 'Exam (LECTURE ONLY)'!Z124:AI124) / 'Exam (LECTURE ONLY)'!AN$9),
IF(AND('PRINTABLE (per grading)'!H$16="OUTPUT", 'PRINTABLE (per grading)'!B$13="Prelim"), IF(ISERROR(SUMIF(OUTPUT!C$20:M$20, "CLO4", OUTPUT!C124:M124) / OUTPUT!AL$9), "", SUMIF(OUTPUT!C$20:M$20, "CLO4", OUTPUT!C124:M124) / OUTPUT!AL$9),
IF(AND('PRINTABLE (per grading)'!H$16="OUTPUT", 'PRINTABLE (per grading)'!B$13="Midterm"), IF(ISERROR(SUMIF(OUTPUT!O$20:Y$20, "CLO4", OUTPUT!O124:Y124) / OUTPUT!AM$9), "", SUMIF(OUTPUT!O$20:Y$20, "CLO4", OUTPUT!O124:Y124) / OUTPUT!AM$9),
IF(AND('PRINTABLE (per grading)'!H$16="OUTPUT", 'PRINTABLE (per grading)'!B$13="Final"), IF(ISERROR(SUMIF(OUTPUT!AA$20:AI$20, "CLO4", OUTPUT!AA124:AI124) / OUTPUT!AN$9), "", SUMIF(OUTPUT!AA$20:AI$20, "CLO4", OUTPUT!AA124:AI124) / OUTPUT!AN$9),
"")))))),"")</f>
        <v/>
      </c>
      <c r="AE122" s="286" t="str">
        <f aca="false">IF(B122&lt;&gt;"",IF(AD122="","",IF(AD122&lt;0.5,1,IF(AND(AD122&gt;=0.5,AD122&lt;P$10),2,IF(AD122&gt;=P$10,3)))),"")</f>
        <v/>
      </c>
      <c r="AF122" s="287" t="str">
        <f aca="false">IF(B122 &lt;&gt; "",IFERROR(IF(AVERAGE(AB122,AD122)&gt;=P$10,"Y","N"),""),"")</f>
        <v/>
      </c>
      <c r="AG122" s="194" t="str">
        <f aca="false">IF(B122 &lt;&gt; "", IFERROR(IF(C$16 = "PRELIM", SUMIF('Database (LECTURE-RES-PRAC)'!D$14:AG$14, "CLO5", 'Database (LECTURE-RES-PRAC)'!D119:AG119) / 'Grade computation'!F$8, IF(C$16 = "MIDTERM", SUMIF('Database (LECTURE-RES-PRAC)'!AJ$14:BM$14, "CLO5", 'Database (LECTURE-RES-PRAC)'!AJ119:BM119) / 'Grade computation'!G$8, IF(C$16 = "FINAL", SUMIF('Database (LECTURE-RES-PRAC)'!BP$14:CS$14, "CLO5", 'Database (LECTURE-RES-PRAC)'!BP119:CS119) / 'Grade computation'!H$8,""))),""),"")</f>
        <v/>
      </c>
      <c r="AH122" s="286" t="str">
        <f aca="false">IF(B122&lt;&gt;"",IF(AG122="","",IF(AG122&lt;0.5,1,IF(AND(AG122&gt;=0.5,AG122&lt;P$10),2,IF(AG122&gt;=P$10,3)))),"")</f>
        <v/>
      </c>
      <c r="AI122" s="194" t="str">
        <f aca="false">IF(B122 &lt;&gt; "",IF(AND('PRINTABLE (per grading)'!H$16="EXAM", 'PRINTABLE (per grading)'!B$13="Prelim"), IF(ISERROR(SUMIF('Exam (LECTURE ONLY)'!D$20:M$20, "CLO5", 'Exam (LECTURE ONLY)'!D124:M124) / 'Exam (LECTURE ONLY)'!AL$10), "", SUMIF('Exam (LECTURE ONLY)'!D$20:M$20, "CLO5", 'Exam (LECTURE ONLY)'!D124:M124) /'Exam (LECTURE ONLY)'!AL$10),
IF(AND('PRINTABLE (per grading)'!H$16="EXAM", 'PRINTABLE (per grading)'!B$13="Midterm"), IF(ISERROR(SUMIF('Exam (LECTURE ONLY)'!O$20:X$20, "CLO5", 'Exam (LECTURE ONLY)'!O124:X124) / 'Exam (LECTURE ONLY)'!AM$10), "", SUMIF('Exam (LECTURE ONLY)'!O$20:X$20, "CLO5", 'Exam (LECTURE ONLY)'!O124:X124) / 'Exam (LECTURE ONLY)'!AM$10),
IF(AND('PRINTABLE (per grading)'!H$16="EXAM", 'PRINTABLE (per grading)'!B$13="Final"), IF(ISERROR(SUMIF('Exam (LECTURE ONLY)'!Z$20:AI$20, "CLO5", 'Exam (LECTURE ONLY)'!Z124:AI124) / 'Exam (LECTURE ONLY)'!AN$10), "", SUMIF('Exam (LECTURE ONLY)'!Z$20:AI$20, "CLO5", 'Exam (LECTURE ONLY)'!Z124:AI124) / 'Exam (LECTURE ONLY)'!AN$10),
IF(AND('PRINTABLE (per grading)'!H$16="OUTPUT", 'PRINTABLE (per grading)'!B$13="Prelim"), IF(ISERROR(SUMIF(OUTPUT!C$20:M$20, "CLO5", OUTPUT!C124:M124) / OUTPUT!AL$10), "", SUMIF(OUTPUT!C$20:M$20, "CLO5", OUTPUT!C124:M124) / OUTPUT!AL$10),
IF(AND('PRINTABLE (per grading)'!H$16="OUTPUT", 'PRINTABLE (per grading)'!B$13="Midterm"), IF(ISERROR(SUMIF(OUTPUT!O$20:Y$20, "CLO5", OUTPUT!O124:Y124) / OUTPUT!AM$10), "", SUMIF(OUTPUT!O$20:Y$20, "CLO5", OUTPUT!O124:Y124) / OUTPUT!AM$10),
IF(AND('PRINTABLE (per grading)'!H$16="OUTPUT", 'PRINTABLE (per grading)'!B$13="Final"), IF(ISERROR(SUMIF(OUTPUT!AA$20:AI$20, "CLO5", OUTPUT!AA124:AI124) / OUTPUT!AN$10), "", SUMIF(OUTPUT!AA$20:AI$20, "CLO5", OUTPUT!AA124:AI124) / OUTPUT!AN$10),
"")))))),"")</f>
        <v/>
      </c>
      <c r="AJ122" s="286" t="str">
        <f aca="false">IF(B122&lt;&gt;"",IF(AI122="","",IF(AI122&lt;0.5,1,IF(AND(AI122&gt;=0.5,AI122&lt;P$10),2,IF(AI122&gt;=P$10,3)))),"")</f>
        <v/>
      </c>
      <c r="AK122" s="287" t="str">
        <f aca="false">IF(B122 &lt;&gt; "",IFERROR(IF(AVERAGE(AG122,AI122)&gt;=P$10,"Y","N"),""),"")</f>
        <v/>
      </c>
      <c r="AL122" s="194" t="str">
        <f aca="false">IF(B122 &lt;&gt; "", IFERROR(IF(C$16 = "PRELIM", SUMIF('Database (LECTURE-RES-PRAC)'!D$14:AG$14, "CLO6", 'Database (LECTURE-RES-PRAC)'!D119:AG119) / 'Grade computation'!F$9, IF(C$16 = "MIDTERM", SUMIF('Database (LECTURE-RES-PRAC)'!AJ$14:BM$14, "CLO6", 'Database (LECTURE-RES-PRAC)'!AJ119:BM119) / 'Grade computation'!G$9, IF(C$16 = "FINAL", SUMIF('Database (LECTURE-RES-PRAC)'!BP$14:CS$14, "CLO6", 'Database (LECTURE-RES-PRAC)'!BP119:CS119) / 'Grade computation'!H$9,""))),""),"")</f>
        <v/>
      </c>
      <c r="AM122" s="286" t="str">
        <f aca="false">IF(B122&lt;&gt;"",IF(AL122="","",IF(AL122&lt;0.5,1,IF(AND(AL122&gt;=0.5,AL122&lt;P$10),2,IF(AL122&gt;=P$10,3)))),"")</f>
        <v/>
      </c>
      <c r="AN122" s="194" t="str">
        <f aca="false">IF(B122 &lt;&gt; "",IF(AND('PRINTABLE (per grading)'!H$16="EXAM", 'PRINTABLE (per grading)'!B$13="Prelim"), IF(ISERROR(SUMIF('Exam (LECTURE ONLY)'!D$20:M$20, "CLO6", 'Exam (LECTURE ONLY)'!D124:M124) / 'Exam (LECTURE ONLY)'!AL$11), "", SUMIF('Exam (LECTURE ONLY)'!D$20:M$20, "CLO6", 'Exam (LECTURE ONLY)'!D124:M124) /'Exam (LECTURE ONLY)'!AL$11),
IF(AND('PRINTABLE (per grading)'!H$16="EXAM", 'PRINTABLE (per grading)'!B$13="Midterm"), IF(ISERROR(SUMIF('Exam (LECTURE ONLY)'!O$20:X$20, "CLO6", 'Exam (LECTURE ONLY)'!O124:X124) / 'Exam (LECTURE ONLY)'!AM$11), "", SUMIF('Exam (LECTURE ONLY)'!O$20:X$20, "CLO6", 'Exam (LECTURE ONLY)'!O124:X124) / 'Exam (LECTURE ONLY)'!AM$11),
IF(AND('PRINTABLE (per grading)'!H$16="EXAM", 'PRINTABLE (per grading)'!B$13="Final"), IF(ISERROR(SUMIF('Exam (LECTURE ONLY)'!Z$20:AI$20, "CLO6", 'Exam (LECTURE ONLY)'!Z124:AI124) / 'Exam (LECTURE ONLY)'!AN$11), "", SUMIF('Exam (LECTURE ONLY)'!Z$20:AI$20, "CLO6", 'Exam (LECTURE ONLY)'!Z124:AI124) / 'Exam (LECTURE ONLY)'!AN$11),
IF(AND('PRINTABLE (per grading)'!H$16="OUTPUT", 'PRINTABLE (per grading)'!B$13="Prelim"), IF(ISERROR(SUMIF(OUTPUT!C$20:M$20, "CLO6", OUTPUT!C124:M124) / OUTPUT!AL$11), "", SUMIF(OUTPUT!C$20:M$20, "CLO6", OUTPUT!C124:M124) / OUTPUT!AL$11),
IF(AND('PRINTABLE (per grading)'!H$16="OUTPUT", 'PRINTABLE (per grading)'!B$13="Midterm"), IF(ISERROR(SUMIF(OUTPUT!O$20:Y$20, "CLO6", OUTPUT!O124:Y124) / OUTPUT!AM$11), "", SUMIF(OUTPUT!O$20:Y$20, "CLO6", OUTPUT!O124:Y124) / OUTPUT!AM$11),
IF(AND('PRINTABLE (per grading)'!H$16="OUTPUT", 'PRINTABLE (per grading)'!B$13="Final"), IF(ISERROR(SUMIF(OUTPUT!AA$20:AI$20, "CLO6", OUTPUT!AA124:AI124) / OUTPUT!AN$11), "", SUMIF(OUTPUT!AA$20:AI$20, "CLO6", OUTPUT!AA124:AI124) / OUTPUT!AN$11),
"")))))),"")</f>
        <v/>
      </c>
      <c r="AO122" s="286" t="str">
        <f aca="false">IF(B122&lt;&gt;"",IF(AN122="","",IF(AN122&lt;0.5,1,IF(AND(AN122&gt;=0.5,AN122&lt;P$10),2,IF(AN122&gt;=P$10,3)))),"")</f>
        <v/>
      </c>
      <c r="AP122" s="287" t="str">
        <f aca="false">IF(B122 &lt;&gt; "",IFERROR(IF(AVERAGE(AL122,AN122)&gt;=P$10,"Y","N"),""),"")</f>
        <v/>
      </c>
      <c r="AQ122" s="194" t="str">
        <f aca="false">IF(B122 &lt;&gt; "", IFERROR(IF(C$16 = "PRELIM", SUMIF('Database (LECTURE-RES-PRAC)'!D$14:AG$14, "CLO7", 'Database (LECTURE-RES-PRAC)'!D119:AG119) / 'Grade computation'!F$10, IF(C$16 = "MIDTERM", SUMIF('Database (LECTURE-RES-PRAC)'!AJ$14:BM$14, "CLO7", 'Database (LECTURE-RES-PRAC)'!AJ119:BM119) / 'Grade computation'!G$10, IF(C$16 = "FINAL", SUMIF('Database (LECTURE-RES-PRAC)'!BP$14:CS$14, "CLO7", 'Database (LECTURE-RES-PRAC)'!BP119:CS119) / 'Grade computation'!H$10,""))),""),"")</f>
        <v/>
      </c>
      <c r="AR122" s="286" t="str">
        <f aca="false">IF(B122&lt;&gt;"",IF(AQ122="","",IF(AQ122&lt;0.5,1,IF(AND(AQ122&gt;=0.5,AQ122&lt;P$10),2,IF(AQ122&gt;=P$10,3)))),"")</f>
        <v/>
      </c>
      <c r="AS122" s="194" t="str">
        <f aca="false">IF(B122 &lt;&gt; "",IF(AND('PRINTABLE (per grading)'!H$16="EXAM", 'PRINTABLE (per grading)'!B$13="Prelim"), IF(ISERROR(SUMIF('Exam (LECTURE ONLY)'!D$20:M$20, "CLO7", 'Exam (LECTURE ONLY)'!D124:M124) / 'Exam (LECTURE ONLY)'!AL$12), "", SUMIF('Exam (LECTURE ONLY)'!D$20:M$20, "CLO7", 'Exam (LECTURE ONLY)'!D124:M124) /'Exam (LECTURE ONLY)'!AL$12),
IF(AND('PRINTABLE (per grading)'!H$16="EXAM", 'PRINTABLE (per grading)'!B$13="Midterm"), IF(ISERROR(SUMIF('Exam (LECTURE ONLY)'!O$20:X$20, "CLO7", 'Exam (LECTURE ONLY)'!O124:X124) / 'Exam (LECTURE ONLY)'!AM$12), "", SUMIF('Exam (LECTURE ONLY)'!O$20:X$20, "CLO7", 'Exam (LECTURE ONLY)'!O124:X124) / 'Exam (LECTURE ONLY)'!AM$12),
IF(AND('PRINTABLE (per grading)'!H$16="EXAM", 'PRINTABLE (per grading)'!B$13="Final"), IF(ISERROR(SUMIF('Exam (LECTURE ONLY)'!Z$20:AI$20, "CLO7", 'Exam (LECTURE ONLY)'!Z124:AI124) / 'Exam (LECTURE ONLY)'!AN$12), "", SUMIF('Exam (LECTURE ONLY)'!Z$20:AI$20, "CLO7", 'Exam (LECTURE ONLY)'!Z124:AI124) / 'Exam (LECTURE ONLY)'!AN$12),
IF(AND('PRINTABLE (per grading)'!H$16="OUTPUT", 'PRINTABLE (per grading)'!B$13="Prelim"), IF(ISERROR(SUMIF(OUTPUT!C$20:M$20, "CLO7", OUTPUT!C124:M124) / OUTPUT!AL$12), "", SUMIF(OUTPUT!C$20:M$20, "CLO7", OUTPUT!C124:M124) / OUTPUT!AL$12),
IF(AND('PRINTABLE (per grading)'!H$16="OUTPUT", 'PRINTABLE (per grading)'!B$13="Midterm"), IF(ISERROR(SUMIF(OUTPUT!O$20:Y$20, "CLO7", OUTPUT!O124:Y124) / OUTPUT!AM$12), "", SUMIF(OUTPUT!O$20:Y$20, "CLO7", OUTPUT!O124:Y124) / OUTPUT!AM$12),
IF(AND('PRINTABLE (per grading)'!H$16="OUTPUT", 'PRINTABLE (per grading)'!B$13="Final"), IF(ISERROR(SUMIF(OUTPUT!AA$20:AI$20, "CLO7", OUTPUT!AA124:AI124) / OUTPUT!AN$12), "", SUMIF(OUTPUT!AA$20:AI$20, "CLO7", OUTPUT!AA124:AI124) / OUTPUT!AN$12),
"")))))),"")</f>
        <v/>
      </c>
      <c r="AT122" s="286" t="str">
        <f aca="false">IF(B122&lt;&gt;"",IF(AS122="","",IF(AS122&lt;0.5,1,IF(AND(AS122&gt;=0.5,AS122&lt;P$10),2,IF(AS122&gt;=P$10,3)))),"")</f>
        <v/>
      </c>
      <c r="AU122" s="287" t="str">
        <f aca="false">IF(B122 &lt;&gt; "",IFERROR(IF(AVERAGE(AQ122,AS122)&gt;=P$10,"Y","N"),""),"")</f>
        <v/>
      </c>
      <c r="AV122" s="194" t="str">
        <f aca="false">IF(B122 &lt;&gt; "", IFERROR(IF(C$16 = "PRELIM", SUMIF('Database (LECTURE-RES-PRAC)'!D$14:AG$14, "CLO8", 'Database (LECTURE-RES-PRAC)'!D119:AG119) / 'Grade computation'!F$11, IF(C$16 = "MIDTERM", SUMIF('Database (LECTURE-RES-PRAC)'!AJ$14:BM$14, "CLO8", 'Database (LECTURE-RES-PRAC)'!AJ119:BM119) / 'Grade computation'!G$11, IF(C$16 = "FINAL", SUMIF('Database (LECTURE-RES-PRAC)'!BP$14:CS$14, "CLO8", 'Database (LECTURE-RES-PRAC)'!BP119:CS119) / 'Grade computation'!H$11,""))),""),"")</f>
        <v/>
      </c>
      <c r="AW122" s="286" t="str">
        <f aca="false">IF(B122&lt;&gt;"",IF(AV122="","",IF(AV122&lt;0.5,1,IF(AND(AV122&gt;=0.5,AV122&lt;P$10),2,IF(AV122&gt;=P$10,3)))),"")</f>
        <v/>
      </c>
      <c r="AX122" s="194" t="str">
        <f aca="false">IF(B122 &lt;&gt; "",IF(AND('PRINTABLE (per grading)'!H$16="EXAM", 'PRINTABLE (per grading)'!B$13="Prelim"), IF(ISERROR(SUMIF('Exam (LECTURE ONLY)'!D$20:M$20, "CLO8", 'Exam (LECTURE ONLY)'!D124:M124) / 'Exam (LECTURE ONLY)'!AL$13), "", SUMIF('Exam (LECTURE ONLY)'!D$20:M$20, "CLO8", 'Exam (LECTURE ONLY)'!D124:M124) /'Exam (LECTURE ONLY)'!AL$13),
IF(AND('PRINTABLE (per grading)'!H$16="EXAM", 'PRINTABLE (per grading)'!B$13="Midterm"), IF(ISERROR(SUMIF('Exam (LECTURE ONLY)'!O$20:X$20, "CLO8", 'Exam (LECTURE ONLY)'!O124:X124) / 'Exam (LECTURE ONLY)'!AM$13), "", SUMIF('Exam (LECTURE ONLY)'!O$20:X$20, "CLO8", 'Exam (LECTURE ONLY)'!O124:X124) / 'Exam (LECTURE ONLY)'!AM$13),
IF(AND('PRINTABLE (per grading)'!H$16="EXAM", 'PRINTABLE (per grading)'!B$13="Final"), IF(ISERROR(SUMIF('Exam (LECTURE ONLY)'!Z$20:AI$20, "CLO8", 'Exam (LECTURE ONLY)'!Z124:AI124) / 'Exam (LECTURE ONLY)'!AN$13), "", SUMIF('Exam (LECTURE ONLY)'!Z$20:AI$20, "CLO8", 'Exam (LECTURE ONLY)'!Z124:AI124) / 'Exam (LECTURE ONLY)'!AN$13),
IF(AND('PRINTABLE (per grading)'!H$16="OUTPUT", 'PRINTABLE (per grading)'!B$13="Prelim"), IF(ISERROR(SUMIF(OUTPUT!C$20:M$20, "CLO8", OUTPUT!C124:M124) / OUTPUT!AL$13), "", SUMIF(OUTPUT!C$20:M$20, "CLO8", OUTPUT!C124:M124) / OUTPUT!AL$13),
IF(AND('PRINTABLE (per grading)'!H$16="OUTPUT", 'PRINTABLE (per grading)'!B$13="Midterm"), IF(ISERROR(SUMIF(OUTPUT!O$20:Y$20, "CLO8", OUTPUT!O124:Y124) / OUTPUT!AM$13), "", SUMIF(OUTPUT!O$20:Y$20, "CLO8", OUTPUT!O124:Y124) / OUTPUT!AM$13),
IF(AND('PRINTABLE (per grading)'!H$16="OUTPUT", 'PRINTABLE (per grading)'!B$13="Final"), IF(ISERROR(SUMIF(OUTPUT!AA$20:AI$20, "CLO8", OUTPUT!AA124:AI124) / OUTPUT!AN$13), "", SUMIF(OUTPUT!AA$20:AI$20, "CLO8", OUTPUT!AA124:AI124) / OUTPUT!AN$13),
"")))))),"")</f>
        <v/>
      </c>
      <c r="AY122" s="286" t="str">
        <f aca="false">IF(B122&lt;&gt;"",IF(AX122="","",IF(AX122&lt;0.5,1,IF(AND(AX122&gt;=0.5,AX122&lt;P$10),2,IF(AX122&gt;=P$10,3)))),"")</f>
        <v/>
      </c>
      <c r="AZ122" s="287" t="str">
        <f aca="false">IF(B122 &lt;&gt; "",IFERROR(IF(AVERAGE(AV122,AX122)&gt;=P$10,"Y","N"),""),"")</f>
        <v/>
      </c>
      <c r="BA122" s="194" t="str">
        <f aca="false">IF(B122 &lt;&gt; "", IFERROR(IF(C$16 = "PRELIM", SUMIF('Database (LECTURE-RES-PRAC)'!D$14:AG$14, "CLO9", 'Database (LECTURE-RES-PRAC)'!D119:AG119) / 'Grade computation'!F$12, IF(C$16 = "MIDTERM", SUMIF('Database (LECTURE-RES-PRAC)'!AJ$14:BM$14, "CLO9", 'Database (LECTURE-RES-PRAC)'!AJ119:BM119) / 'Grade computation'!G$12, IF(C$16 = "FINAL", SUMIF('Database (LECTURE-RES-PRAC)'!BP$14:CS$14, "CLO9", 'Database (LECTURE-RES-PRAC)'!BP119:CS119) / 'Grade computation'!H$12,""))),""),"")</f>
        <v/>
      </c>
      <c r="BB122" s="286" t="str">
        <f aca="false">IF(B122&lt;&gt;"",IF(BA122="","",IF(BA122&lt;0.5,1,IF(AND(BA122&gt;=0.5,BA122&lt;P$10),2,IF(BA122&gt;=P$10,3)))),"")</f>
        <v/>
      </c>
      <c r="BC122" s="194" t="str">
        <f aca="false">IF(B122 &lt;&gt; "",IF(AND('PRINTABLE (per grading)'!H$16="EXAM", 'PRINTABLE (per grading)'!B$13="Prelim"), IF(ISERROR(SUMIF('Exam (LECTURE ONLY)'!D$20:M$20, "CLO9", 'Exam (LECTURE ONLY)'!D124:M124) / 'Exam (LECTURE ONLY)'!AL$14), "", SUMIF('Exam (LECTURE ONLY)'!D$20:M$20, "CLO9", 'Exam (LECTURE ONLY)'!D124:M124) /'Exam (LECTURE ONLY)'!AL$14),
IF(AND('PRINTABLE (per grading)'!H$16="EXAM", 'PRINTABLE (per grading)'!B$13="Midterm"), IF(ISERROR(SUMIF('Exam (LECTURE ONLY)'!O$20:X$20, "CLO9", 'Exam (LECTURE ONLY)'!O124:X124) / 'Exam (LECTURE ONLY)'!AM$14), "", SUMIF('Exam (LECTURE ONLY)'!O$20:X$20, "CLO9", 'Exam (LECTURE ONLY)'!O124:X124) / 'Exam (LECTURE ONLY)'!AM$14),
IF(AND('PRINTABLE (per grading)'!H$16="EXAM", 'PRINTABLE (per grading)'!B$13="Final"), IF(ISERROR(SUMIF('Exam (LECTURE ONLY)'!Z$20:AI$20, "CLO9", 'Exam (LECTURE ONLY)'!Z124:AI124) / 'Exam (LECTURE ONLY)'!AN$14), "", SUMIF('Exam (LECTURE ONLY)'!Z$20:AI$20, "CLO9", 'Exam (LECTURE ONLY)'!Z124:AI124) / 'Exam (LECTURE ONLY)'!AN$14),
IF(AND('PRINTABLE (per grading)'!H$16="OUTPUT", 'PRINTABLE (per grading)'!B$13="Prelim"), IF(ISERROR(SUMIF(OUTPUT!C$20:M$20, "CLO9", OUTPUT!C124:M124) / OUTPUT!AL$14), "", SUMIF(OUTPUT!C$20:M$20, "CLO9", OUTPUT!C124:M124) / OUTPUT!AL$14),
IF(AND('PRINTABLE (per grading)'!H$16="OUTPUT", 'PRINTABLE (per grading)'!B$13="Midterm"), IF(ISERROR(SUMIF(OUTPUT!O$20:Y$20, "CLO9", OUTPUT!O124:Y124) / OUTPUT!AM$14), "", SUMIF(OUTPUT!O$20:Y$20, "CLO9", OUTPUT!O124:Y124) / OUTPUT!AM$14),
IF(AND('PRINTABLE (per grading)'!H$16="OUTPUT", 'PRINTABLE (per grading)'!B$13="Final"), IF(ISERROR(SUMIF(OUTPUT!AA$20:AI$20, "CLO9", OUTPUT!AA124:AI124) / OUTPUT!AN$14), "", SUMIF(OUTPUT!AA$20:AI$20, "CLO9", OUTPUT!AA124:AI124) / OUTPUT!AN$14),
"")))))),"")</f>
        <v/>
      </c>
      <c r="BD122" s="286" t="str">
        <f aca="false">IF(B122&lt;&gt;"",IF(BC122="","",IF(BC122&lt;0.5,1,IF(AND(BC122&gt;=0.5,BC122&lt;P$10),2,IF(BC122&gt;=P$10,3)))),"")</f>
        <v/>
      </c>
      <c r="BE122" s="287" t="str">
        <f aca="false">IF(B122 &lt;&gt; "",IFERROR(IF(AVERAGE(BA122,BC122)&gt;=P$10,"Y","N"),""),"")</f>
        <v/>
      </c>
      <c r="BF122" s="194" t="str">
        <f aca="false">IF(B122 &lt;&gt; "", IFERROR(IF(C$16 = "PRELIM", SUMIF('Database (LECTURE-RES-PRAC)'!D$14:AG$14, "CLO10", 'Database (LECTURE-RES-PRAC)'!D119:AG119) / 'Grade computation'!F$13, IF(C$16 = "MIDTERM", SUMIF('Database (LECTURE-RES-PRAC)'!AJ$14:BM$14, "CLO10", 'Database (LECTURE-RES-PRAC)'!AJ119:BM119) / 'Grade computation'!G$13, IF(C$16 = "FINAL", SUMIF('Database (LECTURE-RES-PRAC)'!BP$14:CS$14, "CLO10", 'Database (LECTURE-RES-PRAC)'!BP119:CS119) / 'Grade computation'!H$13,""))),""),"")</f>
        <v/>
      </c>
      <c r="BG122" s="286" t="str">
        <f aca="false">IF(B122&lt;&gt;"",IF(BF122="","",IF(BF122&lt;0.5,1,IF(AND(BF122&gt;=0.5,BF122&lt;P$10),2,IF(BF122&gt;=P$10,3)))),"")</f>
        <v/>
      </c>
      <c r="BH122" s="194" t="str">
        <f aca="false">IF(B122 &lt;&gt; "",IF(AND('PRINTABLE (per grading)'!H$16="EXAM", 'PRINTABLE (per grading)'!B$13="Prelim"), IF(ISERROR(SUMIF('Exam (LECTURE ONLY)'!D$20:M$20, "CLO10", 'Exam (LECTURE ONLY)'!D124:M124) / 'Exam (LECTURE ONLY)'!AL$15), "", SUMIF('Exam (LECTURE ONLY)'!D$20:M$20, "CLO10", 'Exam (LECTURE ONLY)'!D124:M124) /'Exam (LECTURE ONLY)'!AL$15),
IF(AND('PRINTABLE (per grading)'!H$16="EXAM", 'PRINTABLE (per grading)'!B$13="Midterm"), IF(ISERROR(SUMIF('Exam (LECTURE ONLY)'!O$20:X$20, "CLO10", 'Exam (LECTURE ONLY)'!O124:X124) / 'Exam (LECTURE ONLY)'!AM$15), "", SUMIF('Exam (LECTURE ONLY)'!O$20:X$20, "CLO10", 'Exam (LECTURE ONLY)'!O124:X124) / 'Exam (LECTURE ONLY)'!AM$15),
IF(AND('PRINTABLE (per grading)'!H$16="EXAM", 'PRINTABLE (per grading)'!B$13="Final"), IF(ISERROR(SUMIF('Exam (LECTURE ONLY)'!Z$20:AI$20, "CLO10", 'Exam (LECTURE ONLY)'!Z124:AI124) / 'Exam (LECTURE ONLY)'!AN$15), "", SUMIF('Exam (LECTURE ONLY)'!Z$20:AI$20, "CLO10", 'Exam (LECTURE ONLY)'!Z124:AI124) / 'Exam (LECTURE ONLY)'!AN$15),
IF(AND('PRINTABLE (per grading)'!H$16="OUTPUT", 'PRINTABLE (per grading)'!B$13="Prelim"), IF(ISERROR(SUMIF(OUTPUT!C$20:M$20, "CLO10", OUTPUT!C124:M124) / OUTPUT!AL$15), "", SUMIF(OUTPUT!C$20:M$20, "CLO10", OUTPUT!C124:M124) / OUTPUT!AL$15),
IF(AND('PRINTABLE (per grading)'!H$16="OUTPUT", 'PRINTABLE (per grading)'!B$13="Midterm"), IF(ISERROR(SUMIF(OUTPUT!O$20:Y$20, "CLO10", OUTPUT!O124:Y124) / OUTPUT!AM$15), "", SUMIF(OUTPUT!O$20:Y$20, "CLO10", OUTPUT!O124:Y124) / OUTPUT!AM$15),
IF(AND('PRINTABLE (per grading)'!H$16="OUTPUT", 'PRINTABLE (per grading)'!B$13="Final"), IF(ISERROR(SUMIF(OUTPUT!AA$20:AI$20, "CLO10", OUTPUT!AA124:AI124) / OUTPUT!AN$15), "", SUMIF(OUTPUT!AA$20:AI$20, "CLO10", OUTPUT!AA124:AI124) / OUTPUT!AN$15),
"")))))),"")</f>
        <v/>
      </c>
      <c r="BI122" s="286" t="str">
        <f aca="false">IF(B122&lt;&gt;"",IF(BH122="","",IF(BH122&lt;0.5,1,IF(AND(BH122&gt;=0.5,BH122&lt;P$10),2,IF(BH122&gt;=P$10,3)))),"")</f>
        <v/>
      </c>
      <c r="BJ122" s="287" t="str">
        <f aca="false">IF(B122 &lt;&gt; "",IFERROR(IF(AVERAGE(BF122,BH122)&gt;=P$10,"Y","N"),""),"")</f>
        <v/>
      </c>
      <c r="BK122" s="8"/>
    </row>
    <row r="123" customFormat="false" ht="19.5" hidden="false" customHeight="true" outlineLevel="0" collapsed="false">
      <c r="A123" s="183" t="str">
        <f aca="false">IF(ISBLANK('Database (LECTURE-RES-PRAC)'!A120),"",'Database (LECTURE-RES-PRAC)'!A120)</f>
        <v/>
      </c>
      <c r="B123" s="184" t="str">
        <f aca="false">IF(ISBLANK('Database (LECTURE-RES-PRAC)'!B120),"",'Database (LECTURE-RES-PRAC)'!B120)</f>
        <v/>
      </c>
      <c r="C123" s="230" t="str">
        <f aca="false">IF(B123&lt;&gt;"",IF(C$16="PRELIM",'Grade computation'!C123, IF(C$16="MIDTERM",'Grade computation'!K123, IF(C$16="FINAL",'Grade computation'!S123,""))),"")</f>
        <v/>
      </c>
      <c r="D123" s="231" t="str">
        <f aca="false">IF(B123&lt;&gt;"",IFERROR(IF(B$11="80-20", (((C123/C$19)*X$6)+X$7)*D$18, IF(B$11="60-40", (((C123/C$19)*Y$6)+Y$7)*D$18, 0)),0),"")</f>
        <v/>
      </c>
      <c r="E123" s="230" t="str">
        <f aca="false">IF(B123&lt;&gt;"", IF(C$16="PRELIM",'Grade computation'!E123, IF(C$16="MIDTERM",'Grade computation'!M123, IF(C$16="FINAL",'Grade computation'!U123,""))),"")</f>
        <v/>
      </c>
      <c r="F123" s="232" t="str">
        <f aca="false">IF(B123&lt;&gt;"",IFERROR(IF(B$11="80-20", (((E123/E$19)*X$6)+X$7)*F$18, IF(B$11="60-40", (((E123/E$19)*Y$6)+Y$7)*F$18, 0)),0),"")</f>
        <v/>
      </c>
      <c r="G123" s="233" t="str">
        <f aca="false">IF(B123&lt;&gt;"",IFERROR((D123+F123),0),"")</f>
        <v/>
      </c>
      <c r="H123" s="234" t="str">
        <f aca="false">IF(B123&lt;&gt;"",IF(C$16="PRELIM", 'Grade computation'!H123, IF(C$16="MIDTERM", 'Grade computation'!P123, IF(C$16="FINAL",'Grade computation'!X123, ""))),"")</f>
        <v/>
      </c>
      <c r="I123" s="233" t="str">
        <f aca="false">IF(B123&lt;&gt;"",IFERROR(IF(B$11="80-20", (((H123/H$19)*X$6)+X$7)*I$19, IF(B$11="60-40", (((H123/H$19)*Y$6)+Y$7)*I$19, 0)),0),"")</f>
        <v/>
      </c>
      <c r="J123" s="237" t="str">
        <f aca="false">IFERROR((G123+I123),"")</f>
        <v/>
      </c>
      <c r="K123" s="183" t="str">
        <f aca="false">IFERROR(IF(J123="","",IF(J123&gt;=75,"PASSED","FAILED")),"")</f>
        <v/>
      </c>
      <c r="L123" s="183"/>
      <c r="M123" s="194" t="str">
        <f aca="false">IF(B123 &lt;&gt; "", IFERROR(IF(C$16 = "PRELIM", SUMIF('Database (LECTURE-RES-PRAC)'!D$14:AG$14, "CLO1", 'Database (LECTURE-RES-PRAC)'!D120:AG120) / 'Grade computation'!F$4, IF(C$16 = "MIDTERM", SUMIF('Database (LECTURE-RES-PRAC)'!AJ$14:BM$14, "CLO1", 'Database (LECTURE-RES-PRAC)'!AJ120:BM120) / 'Grade computation'!G$4, IF(C$16 = "FINAL", SUMIF('Database (LECTURE-RES-PRAC)'!BP$14:CS$14, "CLO1", 'Database (LECTURE-RES-PRAC)'!BP120:CS120) / 'Grade computation'!H$4,""))),""),"")</f>
        <v/>
      </c>
      <c r="N123" s="286" t="str">
        <f aca="false">IF(B123&lt;&gt;"",IF(M123="","",IF(M123&lt;0.5,1,IF(AND(M123&gt;=0.5,M123&lt;P$10),2,IF(M123&gt;=P$10,3)))),"")</f>
        <v/>
      </c>
      <c r="O123" s="194" t="str">
        <f aca="false">IF(B123 &lt;&gt; "",IF(AND('PRINTABLE (per grading)'!H$16="EXAM", 'PRINTABLE (per grading)'!B$13="Prelim"), IF(ISERROR(SUMIF('Exam (LECTURE ONLY)'!D$20:M$20, "CLO1", 'Exam (LECTURE ONLY)'!D125:M125) / 'Exam (LECTURE ONLY)'!AL$6), "", SUMIF('Exam (LECTURE ONLY)'!D$20:M$20, "CLO1", 'Exam (LECTURE ONLY)'!D125:M125) /'Exam (LECTURE ONLY)'!AL$6),
IF(AND('PRINTABLE (per grading)'!H$16="EXAM", 'PRINTABLE (per grading)'!B$13="Midterm"), IF(ISERROR(SUMIF('Exam (LECTURE ONLY)'!O$20:X$20, "CLO1", 'Exam (LECTURE ONLY)'!O125:X125) / 'Exam (LECTURE ONLY)'!AM$6), "", SUMIF('Exam (LECTURE ONLY)'!O$20:X$20, "CLO1", 'Exam (LECTURE ONLY)'!O125:X125) / 'Exam (LECTURE ONLY)'!AM$6),
IF(AND('PRINTABLE (per grading)'!H$16="EXAM", 'PRINTABLE (per grading)'!B$13="Final"), IF(ISERROR(SUMIF('Exam (LECTURE ONLY)'!Z$20:AI$20, "CLO1", 'Exam (LECTURE ONLY)'!Z125:AI125) / 'Exam (LECTURE ONLY)'!AN$6), "", SUMIF('Exam (LECTURE ONLY)'!Z$20:AI$20, "CLO1", 'Exam (LECTURE ONLY)'!Z125:AI125) / 'Exam (LECTURE ONLY)'!AN$6),
IF(AND('PRINTABLE (per grading)'!H$16="OUTPUT", 'PRINTABLE (per grading)'!B$13="Prelim"), IF(ISERROR(SUMIF(OUTPUT!C$20:M$20, "CLO1", OUTPUT!C125:M125) / OUTPUT!AL$6), "", SUMIF(OUTPUT!C$20:M$20, "CLO1", OUTPUT!C125:M125) / OUTPUT!AL$6),
IF(AND('PRINTABLE (per grading)'!H$16="OUTPUT", 'PRINTABLE (per grading)'!B$13="Midterm"), IF(ISERROR(SUMIF(OUTPUT!O$20:Y$20, "CLO1", OUTPUT!O125:Y125) / OUTPUT!AM$6), "", SUMIF(OUTPUT!O$20:Y$20, "CLO1", OUTPUT!O125:Y125) / OUTPUT!AM$6),
IF(AND('PRINTABLE (per grading)'!H$16="OUTPUT", 'PRINTABLE (per grading)'!B$13="Final"), IF(ISERROR(SUMIF(OUTPUT!AA$20:AI$20, "CLO1", OUTPUT!AA125:AI125) / OUTPUT!AN$6), "", SUMIF(OUTPUT!AA$20:AI$20, "CLO1", OUTPUT!AA125:AI125) / OUTPUT!AN$6),
"")))))),"")</f>
        <v/>
      </c>
      <c r="P123" s="286" t="str">
        <f aca="false">IF(B123&lt;&gt;"",IF(O123="","",IF(O123&lt;0.5,1,IF(AND(O123&gt;=0.5,O123&lt;P$10),2,IF(O123&gt;=P$10,3)))),"")</f>
        <v/>
      </c>
      <c r="Q123" s="287" t="str">
        <f aca="false">IF(B123 &lt;&gt; "",IFERROR(IF(AVERAGE(M123,O123)&gt;=P$10,"Y","N"),""),"")</f>
        <v/>
      </c>
      <c r="R123" s="194" t="str">
        <f aca="false">IF(B123 &lt;&gt; "", IFERROR(IF(C$16 = "PRELIM", SUMIF('Database (LECTURE-RES-PRAC)'!D$14:AG$14, "CLO2", 'Database (LECTURE-RES-PRAC)'!D120:AG120) / 'Grade computation'!F$5, IF(C$16 = "MIDTERM", SUMIF('Database (LECTURE-RES-PRAC)'!AJ$14:BM$14, "CLO2", 'Database (LECTURE-RES-PRAC)'!AJ120:BM120) / 'Grade computation'!G$5, IF(C$16 = "FINAL", SUMIF('Database (LECTURE-RES-PRAC)'!BP$14:CS$14, "CLO2", 'Database (LECTURE-RES-PRAC)'!BP120:CS120) / 'Grade computation'!H$5,""))),""),"")</f>
        <v/>
      </c>
      <c r="S123" s="286" t="str">
        <f aca="false">IF(B123&lt;&gt;"",IF(R123="","",IF(R123&lt;0.5,1,IF(AND(R123&gt;=0.5,R123&lt;P$10),2,IF(R123&gt;=P$10,3)))),"")</f>
        <v/>
      </c>
      <c r="T123" s="194" t="str">
        <f aca="false">IF(B123 &lt;&gt; "",IF(AND('PRINTABLE (per grading)'!H$16="EXAM", 'PRINTABLE (per grading)'!B$13="Prelim"), IF(ISERROR(SUMIF('Exam (LECTURE ONLY)'!D$20:M$20, "CLO2", 'Exam (LECTURE ONLY)'!D125:M125) / 'Exam (LECTURE ONLY)'!AL$7), "", SUMIF('Exam (LECTURE ONLY)'!D$20:M$20, "CLO2", 'Exam (LECTURE ONLY)'!D125:M125) /'Exam (LECTURE ONLY)'!AL$7),
IF(AND('PRINTABLE (per grading)'!H$16="EXAM", 'PRINTABLE (per grading)'!B$13="Midterm"), IF(ISERROR(SUMIF('Exam (LECTURE ONLY)'!O$20:X$20, "CLO2", 'Exam (LECTURE ONLY)'!O125:X125) / 'Exam (LECTURE ONLY)'!AM$7), "", SUMIF('Exam (LECTURE ONLY)'!O$20:X$20, "CLO2", 'Exam (LECTURE ONLY)'!O125:X125) / 'Exam (LECTURE ONLY)'!AM$7),
IF(AND('PRINTABLE (per grading)'!H$16="EXAM", 'PRINTABLE (per grading)'!B$13="Final"), IF(ISERROR(SUMIF('Exam (LECTURE ONLY)'!Z$20:AI$20, "CLO2", 'Exam (LECTURE ONLY)'!Z125:AI125) / 'Exam (LECTURE ONLY)'!AN$7), "", SUMIF('Exam (LECTURE ONLY)'!Z$20:AI$20, "CLO2", 'Exam (LECTURE ONLY)'!Z125:AI125) / 'Exam (LECTURE ONLY)'!AN$7),
IF(AND('PRINTABLE (per grading)'!H$16="OUTPUT", 'PRINTABLE (per grading)'!B$13="Prelim"), IF(ISERROR(SUMIF(OUTPUT!C$20:M$20, "CLO2", OUTPUT!C125:M125) / OUTPUT!AL$7), "", SUMIF(OUTPUT!C$20:M$20, "CLO2", OUTPUT!C125:M125) / OUTPUT!AL$7),
IF(AND('PRINTABLE (per grading)'!H$16="OUTPUT", 'PRINTABLE (per grading)'!B$13="Midterm"), IF(ISERROR(SUMIF(OUTPUT!O$20:Y$20, "CLO2", OUTPUT!O125:Y125) / OUTPUT!AM$7), "", SUMIF(OUTPUT!O$20:Y$20, "CLO2", OUTPUT!O125:Y125) / OUTPUT!AM$7),
IF(AND('PRINTABLE (per grading)'!H$16="OUTPUT", 'PRINTABLE (per grading)'!B$13="Final"), IF(ISERROR(SUMIF(OUTPUT!AA$20:AI$20, "CLO2", OUTPUT!AA125:AI125) / OUTPUT!AN$7), "", SUMIF(OUTPUT!AA$20:AI$20, "CLO2", OUTPUT!AA125:AI125) / OUTPUT!AN$7),
"")))))),"")</f>
        <v/>
      </c>
      <c r="U123" s="286" t="str">
        <f aca="false">IF(B123&lt;&gt;"",IF(T123="","",IF(T123&lt;0.5,1,IF(AND(T123&gt;=0.5,T123&lt;P$10),2,IF(T123&gt;=P$10,3)))),"")</f>
        <v/>
      </c>
      <c r="V123" s="287" t="str">
        <f aca="false">IF(B123 &lt;&gt; "",IFERROR(IF(AVERAGE(R123,T123)&gt;=P$10,"Y","N"),""),"")</f>
        <v/>
      </c>
      <c r="W123" s="194" t="str">
        <f aca="false">IF(B123 &lt;&gt; "", IFERROR(IF(C$16 = "PRELIM", SUMIF('Database (LECTURE-RES-PRAC)'!D$14:AG$14, "CLO3", 'Database (LECTURE-RES-PRAC)'!D120:AG120) / 'Grade computation'!F$6, IF(C$16 = "MIDTERM", SUMIF('Database (LECTURE-RES-PRAC)'!AJ$14:BM$14, "CLO3", 'Database (LECTURE-RES-PRAC)'!AJ120:BM120) / 'Grade computation'!G$6, IF(C$16 = "FINAL", SUMIF('Database (LECTURE-RES-PRAC)'!BP$14:CS$14, "CLO3", 'Database (LECTURE-RES-PRAC)'!BP120:CS120) / 'Grade computation'!H$6,""))),""),"")</f>
        <v/>
      </c>
      <c r="X123" s="286" t="str">
        <f aca="false">IF(B123&lt;&gt;"",IF(W123="","",IF(W123&lt;0.5,1,IF(AND(W123&gt;=0.5,W123&lt;P$10),2,IF(W123&gt;=P$10,3)))),"")</f>
        <v/>
      </c>
      <c r="Y123" s="194" t="str">
        <f aca="false">IF(B123 &lt;&gt; "",IF(AND('PRINTABLE (per grading)'!H$16="EXAM", 'PRINTABLE (per grading)'!B$13="Prelim"), IF(ISERROR(SUMIF('Exam (LECTURE ONLY)'!D$20:M$20, "CLO3", 'Exam (LECTURE ONLY)'!D125:M125) / 'Exam (LECTURE ONLY)'!AL$8), "", SUMIF('Exam (LECTURE ONLY)'!D$20:M$20, "CLO3", 'Exam (LECTURE ONLY)'!D125:M125) /'Exam (LECTURE ONLY)'!AL$8),
IF(AND('PRINTABLE (per grading)'!H$16="EXAM", 'PRINTABLE (per grading)'!B$13="Midterm"), IF(ISERROR(SUMIF('Exam (LECTURE ONLY)'!O$20:X$20, "CLO3", 'Exam (LECTURE ONLY)'!O125:X125) / 'Exam (LECTURE ONLY)'!AM$8), "", SUMIF('Exam (LECTURE ONLY)'!O$20:X$20, "CLO3", 'Exam (LECTURE ONLY)'!O125:X125) / 'Exam (LECTURE ONLY)'!AM$8),
IF(AND('PRINTABLE (per grading)'!H$16="EXAM", 'PRINTABLE (per grading)'!B$13="Final"), IF(ISERROR(SUMIF('Exam (LECTURE ONLY)'!Z$20:AI$20, "CLO3", 'Exam (LECTURE ONLY)'!Z125:AI125) / 'Exam (LECTURE ONLY)'!AN$8), "", SUMIF('Exam (LECTURE ONLY)'!Z$20:AI$20, "CLO3", 'Exam (LECTURE ONLY)'!Z125:AI125) / 'Exam (LECTURE ONLY)'!AN$8),
IF(AND('PRINTABLE (per grading)'!H$16="OUTPUT", 'PRINTABLE (per grading)'!B$13="Prelim"), IF(ISERROR(SUMIF(OUTPUT!C$20:M$20, "CLO3", OUTPUT!C125:M125) / OUTPUT!AL$8), "", SUMIF(OUTPUT!C$20:M$20, "CLO3", OUTPUT!C125:M125) / OUTPUT!AL$8),
IF(AND('PRINTABLE (per grading)'!H$16="OUTPUT", 'PRINTABLE (per grading)'!B$13="Midterm"), IF(ISERROR(SUMIF(OUTPUT!O$20:Y$20, "CLO3", OUTPUT!O125:Y125) / OUTPUT!AM$8), "", SUMIF(OUTPUT!O$20:Y$20, "CLO3", OUTPUT!O125:Y125) / OUTPUT!AM$8),
IF(AND('PRINTABLE (per grading)'!H$16="OUTPUT", 'PRINTABLE (per grading)'!B$13="Final"), IF(ISERROR(SUMIF(OUTPUT!AA$20:AI$20, "CLO3", OUTPUT!AA125:AI125) / OUTPUT!AN$8), "", SUMIF(OUTPUT!AA$20:AI$20, "CLO3", OUTPUT!AA125:AI125) / OUTPUT!AN$8),
"" )))))),"")</f>
        <v/>
      </c>
      <c r="Z123" s="286" t="str">
        <f aca="false">IF(B123&lt;&gt;"",IF(Y123="","",IF(Y123&lt;0.5,1,IF(AND(Y123&gt;=0.5,Y123&lt;P$10),2,IF(Y123&gt;=P$10,3)))),"")</f>
        <v/>
      </c>
      <c r="AA123" s="287" t="str">
        <f aca="false">IF(B123 &lt;&gt; "",IFERROR(IF(AVERAGE(W123,Y123)&gt;=P$10,"Y","N"),""),"")</f>
        <v/>
      </c>
      <c r="AB123" s="194" t="str">
        <f aca="false">IF(B123 &lt;&gt; "", IFERROR(IF(C$16 = "PRELIM", SUMIF('Database (LECTURE-RES-PRAC)'!D$14:AG$14, "CLO4", 'Database (LECTURE-RES-PRAC)'!D120:AG120) / 'Grade computation'!F$7, IF(C$16 = "MIDTERM", SUMIF('Database (LECTURE-RES-PRAC)'!AJ$14:BM$14, "CLO4", 'Database (LECTURE-RES-PRAC)'!AJ120:BM120) / 'Grade computation'!G$7, IF(C$16 = "FINAL", SUMIF('Database (LECTURE-RES-PRAC)'!BP$14:CS$14, "CLO4", 'Database (LECTURE-RES-PRAC)'!BP120:CS120) / 'Grade computation'!H$7,""))),""),"")</f>
        <v/>
      </c>
      <c r="AC123" s="286" t="str">
        <f aca="false">IF(B123&lt;&gt;"",IF(AB123="","",IF(AB123&lt;0.5,1,IF(AND(AB123&gt;=0.5,AB123&lt;P$10),2,IF(AB123&gt;=P$10,3)))),"")</f>
        <v/>
      </c>
      <c r="AD123" s="194" t="str">
        <f aca="false">IF(B123 &lt;&gt; "",IF(AND('PRINTABLE (per grading)'!H$16="EXAM", 'PRINTABLE (per grading)'!B$13="Prelim"), IF(ISERROR(SUMIF('Exam (LECTURE ONLY)'!D$20:M$20, "CLO4", 'Exam (LECTURE ONLY)'!D125:M125) / 'Exam (LECTURE ONLY)'!AL$9), "", SUMIF('Exam (LECTURE ONLY)'!D$20:M$20, "CLO4", 'Exam (LECTURE ONLY)'!D125:M125) /'Exam (LECTURE ONLY)'!AL$9),
IF(AND('PRINTABLE (per grading)'!H$16="EXAM", 'PRINTABLE (per grading)'!B$13="Midterm"), IF(ISERROR(SUMIF('Exam (LECTURE ONLY)'!O$20:X$20, "CLO4", 'Exam (LECTURE ONLY)'!O125:X125) / 'Exam (LECTURE ONLY)'!AM$9), "", SUMIF('Exam (LECTURE ONLY)'!O$20:X$20, "CLO4", 'Exam (LECTURE ONLY)'!O125:X125) / 'Exam (LECTURE ONLY)'!AM$9),
IF(AND('PRINTABLE (per grading)'!H$16="EXAM", 'PRINTABLE (per grading)'!B$13="Final"), IF(ISERROR(SUMIF('Exam (LECTURE ONLY)'!Z$20:AI$20, "CLO4", 'Exam (LECTURE ONLY)'!Z125:AI125) / 'Exam (LECTURE ONLY)'!AN$9), "", SUMIF('Exam (LECTURE ONLY)'!Z$20:AI$20, "CLO4", 'Exam (LECTURE ONLY)'!Z125:AI125) / 'Exam (LECTURE ONLY)'!AN$9),
IF(AND('PRINTABLE (per grading)'!H$16="OUTPUT", 'PRINTABLE (per grading)'!B$13="Prelim"), IF(ISERROR(SUMIF(OUTPUT!C$20:M$20, "CLO4", OUTPUT!C125:M125) / OUTPUT!AL$9), "", SUMIF(OUTPUT!C$20:M$20, "CLO4", OUTPUT!C125:M125) / OUTPUT!AL$9),
IF(AND('PRINTABLE (per grading)'!H$16="OUTPUT", 'PRINTABLE (per grading)'!B$13="Midterm"), IF(ISERROR(SUMIF(OUTPUT!O$20:Y$20, "CLO4", OUTPUT!O125:Y125) / OUTPUT!AM$9), "", SUMIF(OUTPUT!O$20:Y$20, "CLO4", OUTPUT!O125:Y125) / OUTPUT!AM$9),
IF(AND('PRINTABLE (per grading)'!H$16="OUTPUT", 'PRINTABLE (per grading)'!B$13="Final"), IF(ISERROR(SUMIF(OUTPUT!AA$20:AI$20, "CLO4", OUTPUT!AA125:AI125) / OUTPUT!AN$9), "", SUMIF(OUTPUT!AA$20:AI$20, "CLO4", OUTPUT!AA125:AI125) / OUTPUT!AN$9),
"")))))),"")</f>
        <v/>
      </c>
      <c r="AE123" s="286" t="str">
        <f aca="false">IF(B123&lt;&gt;"",IF(AD123="","",IF(AD123&lt;0.5,1,IF(AND(AD123&gt;=0.5,AD123&lt;P$10),2,IF(AD123&gt;=P$10,3)))),"")</f>
        <v/>
      </c>
      <c r="AF123" s="287" t="str">
        <f aca="false">IF(B123 &lt;&gt; "",IFERROR(IF(AVERAGE(AB123,AD123)&gt;=P$10,"Y","N"),""),"")</f>
        <v/>
      </c>
      <c r="AG123" s="194" t="str">
        <f aca="false">IF(B123 &lt;&gt; "", IFERROR(IF(C$16 = "PRELIM", SUMIF('Database (LECTURE-RES-PRAC)'!D$14:AG$14, "CLO5", 'Database (LECTURE-RES-PRAC)'!D120:AG120) / 'Grade computation'!F$8, IF(C$16 = "MIDTERM", SUMIF('Database (LECTURE-RES-PRAC)'!AJ$14:BM$14, "CLO5", 'Database (LECTURE-RES-PRAC)'!AJ120:BM120) / 'Grade computation'!G$8, IF(C$16 = "FINAL", SUMIF('Database (LECTURE-RES-PRAC)'!BP$14:CS$14, "CLO5", 'Database (LECTURE-RES-PRAC)'!BP120:CS120) / 'Grade computation'!H$8,""))),""),"")</f>
        <v/>
      </c>
      <c r="AH123" s="286" t="str">
        <f aca="false">IF(B123&lt;&gt;"",IF(AG123="","",IF(AG123&lt;0.5,1,IF(AND(AG123&gt;=0.5,AG123&lt;P$10),2,IF(AG123&gt;=P$10,3)))),"")</f>
        <v/>
      </c>
      <c r="AI123" s="194" t="str">
        <f aca="false">IF(B123 &lt;&gt; "",IF(AND('PRINTABLE (per grading)'!H$16="EXAM", 'PRINTABLE (per grading)'!B$13="Prelim"), IF(ISERROR(SUMIF('Exam (LECTURE ONLY)'!D$20:M$20, "CLO5", 'Exam (LECTURE ONLY)'!D125:M125) / 'Exam (LECTURE ONLY)'!AL$10), "", SUMIF('Exam (LECTURE ONLY)'!D$20:M$20, "CLO5", 'Exam (LECTURE ONLY)'!D125:M125) /'Exam (LECTURE ONLY)'!AL$10),
IF(AND('PRINTABLE (per grading)'!H$16="EXAM", 'PRINTABLE (per grading)'!B$13="Midterm"), IF(ISERROR(SUMIF('Exam (LECTURE ONLY)'!O$20:X$20, "CLO5", 'Exam (LECTURE ONLY)'!O125:X125) / 'Exam (LECTURE ONLY)'!AM$10), "", SUMIF('Exam (LECTURE ONLY)'!O$20:X$20, "CLO5", 'Exam (LECTURE ONLY)'!O125:X125) / 'Exam (LECTURE ONLY)'!AM$10),
IF(AND('PRINTABLE (per grading)'!H$16="EXAM", 'PRINTABLE (per grading)'!B$13="Final"), IF(ISERROR(SUMIF('Exam (LECTURE ONLY)'!Z$20:AI$20, "CLO5", 'Exam (LECTURE ONLY)'!Z125:AI125) / 'Exam (LECTURE ONLY)'!AN$10), "", SUMIF('Exam (LECTURE ONLY)'!Z$20:AI$20, "CLO5", 'Exam (LECTURE ONLY)'!Z125:AI125) / 'Exam (LECTURE ONLY)'!AN$10),
IF(AND('PRINTABLE (per grading)'!H$16="OUTPUT", 'PRINTABLE (per grading)'!B$13="Prelim"), IF(ISERROR(SUMIF(OUTPUT!C$20:M$20, "CLO5", OUTPUT!C125:M125) / OUTPUT!AL$10), "", SUMIF(OUTPUT!C$20:M$20, "CLO5", OUTPUT!C125:M125) / OUTPUT!AL$10),
IF(AND('PRINTABLE (per grading)'!H$16="OUTPUT", 'PRINTABLE (per grading)'!B$13="Midterm"), IF(ISERROR(SUMIF(OUTPUT!O$20:Y$20, "CLO5", OUTPUT!O125:Y125) / OUTPUT!AM$10), "", SUMIF(OUTPUT!O$20:Y$20, "CLO5", OUTPUT!O125:Y125) / OUTPUT!AM$10),
IF(AND('PRINTABLE (per grading)'!H$16="OUTPUT", 'PRINTABLE (per grading)'!B$13="Final"), IF(ISERROR(SUMIF(OUTPUT!AA$20:AI$20, "CLO5", OUTPUT!AA125:AI125) / OUTPUT!AN$10), "", SUMIF(OUTPUT!AA$20:AI$20, "CLO5", OUTPUT!AA125:AI125) / OUTPUT!AN$10),
"")))))),"")</f>
        <v/>
      </c>
      <c r="AJ123" s="286" t="str">
        <f aca="false">IF(B123&lt;&gt;"",IF(AI123="","",IF(AI123&lt;0.5,1,IF(AND(AI123&gt;=0.5,AI123&lt;P$10),2,IF(AI123&gt;=P$10,3)))),"")</f>
        <v/>
      </c>
      <c r="AK123" s="287" t="str">
        <f aca="false">IF(B123 &lt;&gt; "",IFERROR(IF(AVERAGE(AG123,AI123)&gt;=P$10,"Y","N"),""),"")</f>
        <v/>
      </c>
      <c r="AL123" s="194" t="str">
        <f aca="false">IF(B123 &lt;&gt; "", IFERROR(IF(C$16 = "PRELIM", SUMIF('Database (LECTURE-RES-PRAC)'!D$14:AG$14, "CLO6", 'Database (LECTURE-RES-PRAC)'!D120:AG120) / 'Grade computation'!F$9, IF(C$16 = "MIDTERM", SUMIF('Database (LECTURE-RES-PRAC)'!AJ$14:BM$14, "CLO6", 'Database (LECTURE-RES-PRAC)'!AJ120:BM120) / 'Grade computation'!G$9, IF(C$16 = "FINAL", SUMIF('Database (LECTURE-RES-PRAC)'!BP$14:CS$14, "CLO6", 'Database (LECTURE-RES-PRAC)'!BP120:CS120) / 'Grade computation'!H$9,""))),""),"")</f>
        <v/>
      </c>
      <c r="AM123" s="286" t="str">
        <f aca="false">IF(B123&lt;&gt;"",IF(AL123="","",IF(AL123&lt;0.5,1,IF(AND(AL123&gt;=0.5,AL123&lt;P$10),2,IF(AL123&gt;=P$10,3)))),"")</f>
        <v/>
      </c>
      <c r="AN123" s="194" t="str">
        <f aca="false">IF(B123 &lt;&gt; "",IF(AND('PRINTABLE (per grading)'!H$16="EXAM", 'PRINTABLE (per grading)'!B$13="Prelim"), IF(ISERROR(SUMIF('Exam (LECTURE ONLY)'!D$20:M$20, "CLO6", 'Exam (LECTURE ONLY)'!D125:M125) / 'Exam (LECTURE ONLY)'!AL$11), "", SUMIF('Exam (LECTURE ONLY)'!D$20:M$20, "CLO6", 'Exam (LECTURE ONLY)'!D125:M125) /'Exam (LECTURE ONLY)'!AL$11),
IF(AND('PRINTABLE (per grading)'!H$16="EXAM", 'PRINTABLE (per grading)'!B$13="Midterm"), IF(ISERROR(SUMIF('Exam (LECTURE ONLY)'!O$20:X$20, "CLO6", 'Exam (LECTURE ONLY)'!O125:X125) / 'Exam (LECTURE ONLY)'!AM$11), "", SUMIF('Exam (LECTURE ONLY)'!O$20:X$20, "CLO6", 'Exam (LECTURE ONLY)'!O125:X125) / 'Exam (LECTURE ONLY)'!AM$11),
IF(AND('PRINTABLE (per grading)'!H$16="EXAM", 'PRINTABLE (per grading)'!B$13="Final"), IF(ISERROR(SUMIF('Exam (LECTURE ONLY)'!Z$20:AI$20, "CLO6", 'Exam (LECTURE ONLY)'!Z125:AI125) / 'Exam (LECTURE ONLY)'!AN$11), "", SUMIF('Exam (LECTURE ONLY)'!Z$20:AI$20, "CLO6", 'Exam (LECTURE ONLY)'!Z125:AI125) / 'Exam (LECTURE ONLY)'!AN$11),
IF(AND('PRINTABLE (per grading)'!H$16="OUTPUT", 'PRINTABLE (per grading)'!B$13="Prelim"), IF(ISERROR(SUMIF(OUTPUT!C$20:M$20, "CLO6", OUTPUT!C125:M125) / OUTPUT!AL$11), "", SUMIF(OUTPUT!C$20:M$20, "CLO6", OUTPUT!C125:M125) / OUTPUT!AL$11),
IF(AND('PRINTABLE (per grading)'!H$16="OUTPUT", 'PRINTABLE (per grading)'!B$13="Midterm"), IF(ISERROR(SUMIF(OUTPUT!O$20:Y$20, "CLO6", OUTPUT!O125:Y125) / OUTPUT!AM$11), "", SUMIF(OUTPUT!O$20:Y$20, "CLO6", OUTPUT!O125:Y125) / OUTPUT!AM$11),
IF(AND('PRINTABLE (per grading)'!H$16="OUTPUT", 'PRINTABLE (per grading)'!B$13="Final"), IF(ISERROR(SUMIF(OUTPUT!AA$20:AI$20, "CLO6", OUTPUT!AA125:AI125) / OUTPUT!AN$11), "", SUMIF(OUTPUT!AA$20:AI$20, "CLO6", OUTPUT!AA125:AI125) / OUTPUT!AN$11),
"")))))),"")</f>
        <v/>
      </c>
      <c r="AO123" s="286" t="str">
        <f aca="false">IF(B123&lt;&gt;"",IF(AN123="","",IF(AN123&lt;0.5,1,IF(AND(AN123&gt;=0.5,AN123&lt;P$10),2,IF(AN123&gt;=P$10,3)))),"")</f>
        <v/>
      </c>
      <c r="AP123" s="287" t="str">
        <f aca="false">IF(B123 &lt;&gt; "",IFERROR(IF(AVERAGE(AL123,AN123)&gt;=P$10,"Y","N"),""),"")</f>
        <v/>
      </c>
      <c r="AQ123" s="194" t="str">
        <f aca="false">IF(B123 &lt;&gt; "", IFERROR(IF(C$16 = "PRELIM", SUMIF('Database (LECTURE-RES-PRAC)'!D$14:AG$14, "CLO7", 'Database (LECTURE-RES-PRAC)'!D120:AG120) / 'Grade computation'!F$10, IF(C$16 = "MIDTERM", SUMIF('Database (LECTURE-RES-PRAC)'!AJ$14:BM$14, "CLO7", 'Database (LECTURE-RES-PRAC)'!AJ120:BM120) / 'Grade computation'!G$10, IF(C$16 = "FINAL", SUMIF('Database (LECTURE-RES-PRAC)'!BP$14:CS$14, "CLO7", 'Database (LECTURE-RES-PRAC)'!BP120:CS120) / 'Grade computation'!H$10,""))),""),"")</f>
        <v/>
      </c>
      <c r="AR123" s="286" t="str">
        <f aca="false">IF(B123&lt;&gt;"",IF(AQ123="","",IF(AQ123&lt;0.5,1,IF(AND(AQ123&gt;=0.5,AQ123&lt;P$10),2,IF(AQ123&gt;=P$10,3)))),"")</f>
        <v/>
      </c>
      <c r="AS123" s="194" t="str">
        <f aca="false">IF(B123 &lt;&gt; "",IF(AND('PRINTABLE (per grading)'!H$16="EXAM", 'PRINTABLE (per grading)'!B$13="Prelim"), IF(ISERROR(SUMIF('Exam (LECTURE ONLY)'!D$20:M$20, "CLO7", 'Exam (LECTURE ONLY)'!D125:M125) / 'Exam (LECTURE ONLY)'!AL$12), "", SUMIF('Exam (LECTURE ONLY)'!D$20:M$20, "CLO7", 'Exam (LECTURE ONLY)'!D125:M125) /'Exam (LECTURE ONLY)'!AL$12),
IF(AND('PRINTABLE (per grading)'!H$16="EXAM", 'PRINTABLE (per grading)'!B$13="Midterm"), IF(ISERROR(SUMIF('Exam (LECTURE ONLY)'!O$20:X$20, "CLO7", 'Exam (LECTURE ONLY)'!O125:X125) / 'Exam (LECTURE ONLY)'!AM$12), "", SUMIF('Exam (LECTURE ONLY)'!O$20:X$20, "CLO7", 'Exam (LECTURE ONLY)'!O125:X125) / 'Exam (LECTURE ONLY)'!AM$12),
IF(AND('PRINTABLE (per grading)'!H$16="EXAM", 'PRINTABLE (per grading)'!B$13="Final"), IF(ISERROR(SUMIF('Exam (LECTURE ONLY)'!Z$20:AI$20, "CLO7", 'Exam (LECTURE ONLY)'!Z125:AI125) / 'Exam (LECTURE ONLY)'!AN$12), "", SUMIF('Exam (LECTURE ONLY)'!Z$20:AI$20, "CLO7", 'Exam (LECTURE ONLY)'!Z125:AI125) / 'Exam (LECTURE ONLY)'!AN$12),
IF(AND('PRINTABLE (per grading)'!H$16="OUTPUT", 'PRINTABLE (per grading)'!B$13="Prelim"), IF(ISERROR(SUMIF(OUTPUT!C$20:M$20, "CLO7", OUTPUT!C125:M125) / OUTPUT!AL$12), "", SUMIF(OUTPUT!C$20:M$20, "CLO7", OUTPUT!C125:M125) / OUTPUT!AL$12),
IF(AND('PRINTABLE (per grading)'!H$16="OUTPUT", 'PRINTABLE (per grading)'!B$13="Midterm"), IF(ISERROR(SUMIF(OUTPUT!O$20:Y$20, "CLO7", OUTPUT!O125:Y125) / OUTPUT!AM$12), "", SUMIF(OUTPUT!O$20:Y$20, "CLO7", OUTPUT!O125:Y125) / OUTPUT!AM$12),
IF(AND('PRINTABLE (per grading)'!H$16="OUTPUT", 'PRINTABLE (per grading)'!B$13="Final"), IF(ISERROR(SUMIF(OUTPUT!AA$20:AI$20, "CLO7", OUTPUT!AA125:AI125) / OUTPUT!AN$12), "", SUMIF(OUTPUT!AA$20:AI$20, "CLO7", OUTPUT!AA125:AI125) / OUTPUT!AN$12),
"")))))),"")</f>
        <v/>
      </c>
      <c r="AT123" s="286" t="str">
        <f aca="false">IF(B123&lt;&gt;"",IF(AS123="","",IF(AS123&lt;0.5,1,IF(AND(AS123&gt;=0.5,AS123&lt;P$10),2,IF(AS123&gt;=P$10,3)))),"")</f>
        <v/>
      </c>
      <c r="AU123" s="287" t="str">
        <f aca="false">IF(B123 &lt;&gt; "",IFERROR(IF(AVERAGE(AQ123,AS123)&gt;=P$10,"Y","N"),""),"")</f>
        <v/>
      </c>
      <c r="AV123" s="194" t="str">
        <f aca="false">IF(B123 &lt;&gt; "", IFERROR(IF(C$16 = "PRELIM", SUMIF('Database (LECTURE-RES-PRAC)'!D$14:AG$14, "CLO8", 'Database (LECTURE-RES-PRAC)'!D120:AG120) / 'Grade computation'!F$11, IF(C$16 = "MIDTERM", SUMIF('Database (LECTURE-RES-PRAC)'!AJ$14:BM$14, "CLO8", 'Database (LECTURE-RES-PRAC)'!AJ120:BM120) / 'Grade computation'!G$11, IF(C$16 = "FINAL", SUMIF('Database (LECTURE-RES-PRAC)'!BP$14:CS$14, "CLO8", 'Database (LECTURE-RES-PRAC)'!BP120:CS120) / 'Grade computation'!H$11,""))),""),"")</f>
        <v/>
      </c>
      <c r="AW123" s="286" t="str">
        <f aca="false">IF(B123&lt;&gt;"",IF(AV123="","",IF(AV123&lt;0.5,1,IF(AND(AV123&gt;=0.5,AV123&lt;P$10),2,IF(AV123&gt;=P$10,3)))),"")</f>
        <v/>
      </c>
      <c r="AX123" s="194" t="str">
        <f aca="false">IF(B123 &lt;&gt; "",IF(AND('PRINTABLE (per grading)'!H$16="EXAM", 'PRINTABLE (per grading)'!B$13="Prelim"), IF(ISERROR(SUMIF('Exam (LECTURE ONLY)'!D$20:M$20, "CLO8", 'Exam (LECTURE ONLY)'!D125:M125) / 'Exam (LECTURE ONLY)'!AL$13), "", SUMIF('Exam (LECTURE ONLY)'!D$20:M$20, "CLO8", 'Exam (LECTURE ONLY)'!D125:M125) /'Exam (LECTURE ONLY)'!AL$13),
IF(AND('PRINTABLE (per grading)'!H$16="EXAM", 'PRINTABLE (per grading)'!B$13="Midterm"), IF(ISERROR(SUMIF('Exam (LECTURE ONLY)'!O$20:X$20, "CLO8", 'Exam (LECTURE ONLY)'!O125:X125) / 'Exam (LECTURE ONLY)'!AM$13), "", SUMIF('Exam (LECTURE ONLY)'!O$20:X$20, "CLO8", 'Exam (LECTURE ONLY)'!O125:X125) / 'Exam (LECTURE ONLY)'!AM$13),
IF(AND('PRINTABLE (per grading)'!H$16="EXAM", 'PRINTABLE (per grading)'!B$13="Final"), IF(ISERROR(SUMIF('Exam (LECTURE ONLY)'!Z$20:AI$20, "CLO8", 'Exam (LECTURE ONLY)'!Z125:AI125) / 'Exam (LECTURE ONLY)'!AN$13), "", SUMIF('Exam (LECTURE ONLY)'!Z$20:AI$20, "CLO8", 'Exam (LECTURE ONLY)'!Z125:AI125) / 'Exam (LECTURE ONLY)'!AN$13),
IF(AND('PRINTABLE (per grading)'!H$16="OUTPUT", 'PRINTABLE (per grading)'!B$13="Prelim"), IF(ISERROR(SUMIF(OUTPUT!C$20:M$20, "CLO8", OUTPUT!C125:M125) / OUTPUT!AL$13), "", SUMIF(OUTPUT!C$20:M$20, "CLO8", OUTPUT!C125:M125) / OUTPUT!AL$13),
IF(AND('PRINTABLE (per grading)'!H$16="OUTPUT", 'PRINTABLE (per grading)'!B$13="Midterm"), IF(ISERROR(SUMIF(OUTPUT!O$20:Y$20, "CLO8", OUTPUT!O125:Y125) / OUTPUT!AM$13), "", SUMIF(OUTPUT!O$20:Y$20, "CLO8", OUTPUT!O125:Y125) / OUTPUT!AM$13),
IF(AND('PRINTABLE (per grading)'!H$16="OUTPUT", 'PRINTABLE (per grading)'!B$13="Final"), IF(ISERROR(SUMIF(OUTPUT!AA$20:AI$20, "CLO8", OUTPUT!AA125:AI125) / OUTPUT!AN$13), "", SUMIF(OUTPUT!AA$20:AI$20, "CLO8", OUTPUT!AA125:AI125) / OUTPUT!AN$13),
"")))))),"")</f>
        <v/>
      </c>
      <c r="AY123" s="286" t="str">
        <f aca="false">IF(B123&lt;&gt;"",IF(AX123="","",IF(AX123&lt;0.5,1,IF(AND(AX123&gt;=0.5,AX123&lt;P$10),2,IF(AX123&gt;=P$10,3)))),"")</f>
        <v/>
      </c>
      <c r="AZ123" s="287" t="str">
        <f aca="false">IF(B123 &lt;&gt; "",IFERROR(IF(AVERAGE(AV123,AX123)&gt;=P$10,"Y","N"),""),"")</f>
        <v/>
      </c>
      <c r="BA123" s="194" t="str">
        <f aca="false">IF(B123 &lt;&gt; "", IFERROR(IF(C$16 = "PRELIM", SUMIF('Database (LECTURE-RES-PRAC)'!D$14:AG$14, "CLO9", 'Database (LECTURE-RES-PRAC)'!D120:AG120) / 'Grade computation'!F$12, IF(C$16 = "MIDTERM", SUMIF('Database (LECTURE-RES-PRAC)'!AJ$14:BM$14, "CLO9", 'Database (LECTURE-RES-PRAC)'!AJ120:BM120) / 'Grade computation'!G$12, IF(C$16 = "FINAL", SUMIF('Database (LECTURE-RES-PRAC)'!BP$14:CS$14, "CLO9", 'Database (LECTURE-RES-PRAC)'!BP120:CS120) / 'Grade computation'!H$12,""))),""),"")</f>
        <v/>
      </c>
      <c r="BB123" s="286" t="str">
        <f aca="false">IF(B123&lt;&gt;"",IF(BA123="","",IF(BA123&lt;0.5,1,IF(AND(BA123&gt;=0.5,BA123&lt;P$10),2,IF(BA123&gt;=P$10,3)))),"")</f>
        <v/>
      </c>
      <c r="BC123" s="194" t="str">
        <f aca="false">IF(B123 &lt;&gt; "",IF(AND('PRINTABLE (per grading)'!H$16="EXAM", 'PRINTABLE (per grading)'!B$13="Prelim"), IF(ISERROR(SUMIF('Exam (LECTURE ONLY)'!D$20:M$20, "CLO9", 'Exam (LECTURE ONLY)'!D125:M125) / 'Exam (LECTURE ONLY)'!AL$14), "", SUMIF('Exam (LECTURE ONLY)'!D$20:M$20, "CLO9", 'Exam (LECTURE ONLY)'!D125:M125) /'Exam (LECTURE ONLY)'!AL$14),
IF(AND('PRINTABLE (per grading)'!H$16="EXAM", 'PRINTABLE (per grading)'!B$13="Midterm"), IF(ISERROR(SUMIF('Exam (LECTURE ONLY)'!O$20:X$20, "CLO9", 'Exam (LECTURE ONLY)'!O125:X125) / 'Exam (LECTURE ONLY)'!AM$14), "", SUMIF('Exam (LECTURE ONLY)'!O$20:X$20, "CLO9", 'Exam (LECTURE ONLY)'!O125:X125) / 'Exam (LECTURE ONLY)'!AM$14),
IF(AND('PRINTABLE (per grading)'!H$16="EXAM", 'PRINTABLE (per grading)'!B$13="Final"), IF(ISERROR(SUMIF('Exam (LECTURE ONLY)'!Z$20:AI$20, "CLO9", 'Exam (LECTURE ONLY)'!Z125:AI125) / 'Exam (LECTURE ONLY)'!AN$14), "", SUMIF('Exam (LECTURE ONLY)'!Z$20:AI$20, "CLO9", 'Exam (LECTURE ONLY)'!Z125:AI125) / 'Exam (LECTURE ONLY)'!AN$14),
IF(AND('PRINTABLE (per grading)'!H$16="OUTPUT", 'PRINTABLE (per grading)'!B$13="Prelim"), IF(ISERROR(SUMIF(OUTPUT!C$20:M$20, "CLO9", OUTPUT!C125:M125) / OUTPUT!AL$14), "", SUMIF(OUTPUT!C$20:M$20, "CLO9", OUTPUT!C125:M125) / OUTPUT!AL$14),
IF(AND('PRINTABLE (per grading)'!H$16="OUTPUT", 'PRINTABLE (per grading)'!B$13="Midterm"), IF(ISERROR(SUMIF(OUTPUT!O$20:Y$20, "CLO9", OUTPUT!O125:Y125) / OUTPUT!AM$14), "", SUMIF(OUTPUT!O$20:Y$20, "CLO9", OUTPUT!O125:Y125) / OUTPUT!AM$14),
IF(AND('PRINTABLE (per grading)'!H$16="OUTPUT", 'PRINTABLE (per grading)'!B$13="Final"), IF(ISERROR(SUMIF(OUTPUT!AA$20:AI$20, "CLO9", OUTPUT!AA125:AI125) / OUTPUT!AN$14), "", SUMIF(OUTPUT!AA$20:AI$20, "CLO9", OUTPUT!AA125:AI125) / OUTPUT!AN$14),
"")))))),"")</f>
        <v/>
      </c>
      <c r="BD123" s="286" t="str">
        <f aca="false">IF(B123&lt;&gt;"",IF(BC123="","",IF(BC123&lt;0.5,1,IF(AND(BC123&gt;=0.5,BC123&lt;P$10),2,IF(BC123&gt;=P$10,3)))),"")</f>
        <v/>
      </c>
      <c r="BE123" s="287" t="str">
        <f aca="false">IF(B123 &lt;&gt; "",IFERROR(IF(AVERAGE(BA123,BC123)&gt;=P$10,"Y","N"),""),"")</f>
        <v/>
      </c>
      <c r="BF123" s="194" t="str">
        <f aca="false">IF(B123 &lt;&gt; "", IFERROR(IF(C$16 = "PRELIM", SUMIF('Database (LECTURE-RES-PRAC)'!D$14:AG$14, "CLO10", 'Database (LECTURE-RES-PRAC)'!D120:AG120) / 'Grade computation'!F$13, IF(C$16 = "MIDTERM", SUMIF('Database (LECTURE-RES-PRAC)'!AJ$14:BM$14, "CLO10", 'Database (LECTURE-RES-PRAC)'!AJ120:BM120) / 'Grade computation'!G$13, IF(C$16 = "FINAL", SUMIF('Database (LECTURE-RES-PRAC)'!BP$14:CS$14, "CLO10", 'Database (LECTURE-RES-PRAC)'!BP120:CS120) / 'Grade computation'!H$13,""))),""),"")</f>
        <v/>
      </c>
      <c r="BG123" s="286" t="str">
        <f aca="false">IF(B123&lt;&gt;"",IF(BF123="","",IF(BF123&lt;0.5,1,IF(AND(BF123&gt;=0.5,BF123&lt;P$10),2,IF(BF123&gt;=P$10,3)))),"")</f>
        <v/>
      </c>
      <c r="BH123" s="194" t="str">
        <f aca="false">IF(B123 &lt;&gt; "",IF(AND('PRINTABLE (per grading)'!H$16="EXAM", 'PRINTABLE (per grading)'!B$13="Prelim"), IF(ISERROR(SUMIF('Exam (LECTURE ONLY)'!D$20:M$20, "CLO10", 'Exam (LECTURE ONLY)'!D125:M125) / 'Exam (LECTURE ONLY)'!AL$15), "", SUMIF('Exam (LECTURE ONLY)'!D$20:M$20, "CLO10", 'Exam (LECTURE ONLY)'!D125:M125) /'Exam (LECTURE ONLY)'!AL$15),
IF(AND('PRINTABLE (per grading)'!H$16="EXAM", 'PRINTABLE (per grading)'!B$13="Midterm"), IF(ISERROR(SUMIF('Exam (LECTURE ONLY)'!O$20:X$20, "CLO10", 'Exam (LECTURE ONLY)'!O125:X125) / 'Exam (LECTURE ONLY)'!AM$15), "", SUMIF('Exam (LECTURE ONLY)'!O$20:X$20, "CLO10", 'Exam (LECTURE ONLY)'!O125:X125) / 'Exam (LECTURE ONLY)'!AM$15),
IF(AND('PRINTABLE (per grading)'!H$16="EXAM", 'PRINTABLE (per grading)'!B$13="Final"), IF(ISERROR(SUMIF('Exam (LECTURE ONLY)'!Z$20:AI$20, "CLO10", 'Exam (LECTURE ONLY)'!Z125:AI125) / 'Exam (LECTURE ONLY)'!AN$15), "", SUMIF('Exam (LECTURE ONLY)'!Z$20:AI$20, "CLO10", 'Exam (LECTURE ONLY)'!Z125:AI125) / 'Exam (LECTURE ONLY)'!AN$15),
IF(AND('PRINTABLE (per grading)'!H$16="OUTPUT", 'PRINTABLE (per grading)'!B$13="Prelim"), IF(ISERROR(SUMIF(OUTPUT!C$20:M$20, "CLO10", OUTPUT!C125:M125) / OUTPUT!AL$15), "", SUMIF(OUTPUT!C$20:M$20, "CLO10", OUTPUT!C125:M125) / OUTPUT!AL$15),
IF(AND('PRINTABLE (per grading)'!H$16="OUTPUT", 'PRINTABLE (per grading)'!B$13="Midterm"), IF(ISERROR(SUMIF(OUTPUT!O$20:Y$20, "CLO10", OUTPUT!O125:Y125) / OUTPUT!AM$15), "", SUMIF(OUTPUT!O$20:Y$20, "CLO10", OUTPUT!O125:Y125) / OUTPUT!AM$15),
IF(AND('PRINTABLE (per grading)'!H$16="OUTPUT", 'PRINTABLE (per grading)'!B$13="Final"), IF(ISERROR(SUMIF(OUTPUT!AA$20:AI$20, "CLO10", OUTPUT!AA125:AI125) / OUTPUT!AN$15), "", SUMIF(OUTPUT!AA$20:AI$20, "CLO10", OUTPUT!AA125:AI125) / OUTPUT!AN$15),
"")))))),"")</f>
        <v/>
      </c>
      <c r="BI123" s="286" t="str">
        <f aca="false">IF(B123&lt;&gt;"",IF(BH123="","",IF(BH123&lt;0.5,1,IF(AND(BH123&gt;=0.5,BH123&lt;P$10),2,IF(BH123&gt;=P$10,3)))),"")</f>
        <v/>
      </c>
      <c r="BJ123" s="287" t="str">
        <f aca="false">IF(B123 &lt;&gt; "",IFERROR(IF(AVERAGE(BF123,BH123)&gt;=P$10,"Y","N"),""),"")</f>
        <v/>
      </c>
      <c r="BK123" s="8"/>
    </row>
    <row r="124" customFormat="false" ht="19.5" hidden="false" customHeight="true" outlineLevel="0" collapsed="false">
      <c r="A124" s="228" t="str">
        <f aca="false">IF(ISBLANK('Database (LECTURE-RES-PRAC)'!A121),"",'Database (LECTURE-RES-PRAC)'!A121)</f>
        <v/>
      </c>
      <c r="B124" s="229" t="str">
        <f aca="false">IF(ISBLANK('Database (LECTURE-RES-PRAC)'!B121),"",'Database (LECTURE-RES-PRAC)'!B121)</f>
        <v/>
      </c>
      <c r="C124" s="230" t="str">
        <f aca="false">IF(B124&lt;&gt;"",IF(C$16="PRELIM",'Grade computation'!C124, IF(C$16="MIDTERM",'Grade computation'!K124, IF(C$16="FINAL",'Grade computation'!S124,""))),"")</f>
        <v/>
      </c>
      <c r="D124" s="231" t="str">
        <f aca="false">IF(B124&lt;&gt;"",IFERROR(IF(B$11="80-20", (((C124/C$19)*X$6)+X$7)*D$18, IF(B$11="60-40", (((C124/C$19)*Y$6)+Y$7)*D$18, 0)),0),"")</f>
        <v/>
      </c>
      <c r="E124" s="230" t="str">
        <f aca="false">IF(B124&lt;&gt;"", IF(C$16="PRELIM",'Grade computation'!E124, IF(C$16="MIDTERM",'Grade computation'!M124, IF(C$16="FINAL",'Grade computation'!U124,""))),"")</f>
        <v/>
      </c>
      <c r="F124" s="232" t="str">
        <f aca="false">IF(B124&lt;&gt;"",IFERROR(IF(B$11="80-20", (((E124/E$19)*X$6)+X$7)*F$18, IF(B$11="60-40", (((E124/E$19)*Y$6)+Y$7)*F$18, 0)),0),"")</f>
        <v/>
      </c>
      <c r="G124" s="233" t="str">
        <f aca="false">IF(B124&lt;&gt;"",IFERROR((D124+F124),0),"")</f>
        <v/>
      </c>
      <c r="H124" s="234" t="str">
        <f aca="false">IF(B124&lt;&gt;"",IF(C$16="PRELIM", 'Grade computation'!H124, IF(C$16="MIDTERM", 'Grade computation'!P124, IF(C$16="FINAL",'Grade computation'!X124, ""))),"")</f>
        <v/>
      </c>
      <c r="I124" s="233" t="str">
        <f aca="false">IF(B124&lt;&gt;"",IFERROR(IF(B$11="80-20", (((H124/H$19)*X$6)+X$7)*I$19, IF(B$11="60-40", (((H124/H$19)*Y$6)+Y$7)*I$19, 0)),0),"")</f>
        <v/>
      </c>
      <c r="J124" s="237" t="str">
        <f aca="false">IFERROR((G124+I124),"")</f>
        <v/>
      </c>
      <c r="K124" s="183" t="str">
        <f aca="false">IFERROR(IF(J124="","",IF(J124&gt;=75,"PASSED","FAILED")),"")</f>
        <v/>
      </c>
      <c r="L124" s="183"/>
      <c r="M124" s="194" t="str">
        <f aca="false">IF(B124 &lt;&gt; "", IFERROR(IF(C$16 = "PRELIM", SUMIF('Database (LECTURE-RES-PRAC)'!D$14:AG$14, "CLO1", 'Database (LECTURE-RES-PRAC)'!D121:AG121) / 'Grade computation'!F$4, IF(C$16 = "MIDTERM", SUMIF('Database (LECTURE-RES-PRAC)'!AJ$14:BM$14, "CLO1", 'Database (LECTURE-RES-PRAC)'!AJ121:BM121) / 'Grade computation'!G$4, IF(C$16 = "FINAL", SUMIF('Database (LECTURE-RES-PRAC)'!BP$14:CS$14, "CLO1", 'Database (LECTURE-RES-PRAC)'!BP121:CS121) / 'Grade computation'!H$4,""))),""),"")</f>
        <v/>
      </c>
      <c r="N124" s="286" t="str">
        <f aca="false">IF(B124&lt;&gt;"",IF(M124="","",IF(M124&lt;0.5,1,IF(AND(M124&gt;=0.5,M124&lt;P$10),2,IF(M124&gt;=P$10,3)))),"")</f>
        <v/>
      </c>
      <c r="O124" s="194" t="str">
        <f aca="false">IF(B124 &lt;&gt; "",IF(AND('PRINTABLE (per grading)'!H$16="EXAM", 'PRINTABLE (per grading)'!B$13="Prelim"), IF(ISERROR(SUMIF('Exam (LECTURE ONLY)'!D$20:M$20, "CLO1", 'Exam (LECTURE ONLY)'!D126:M126) / 'Exam (LECTURE ONLY)'!AL$6), "", SUMIF('Exam (LECTURE ONLY)'!D$20:M$20, "CLO1", 'Exam (LECTURE ONLY)'!D126:M126) /'Exam (LECTURE ONLY)'!AL$6),
IF(AND('PRINTABLE (per grading)'!H$16="EXAM", 'PRINTABLE (per grading)'!B$13="Midterm"), IF(ISERROR(SUMIF('Exam (LECTURE ONLY)'!O$20:X$20, "CLO1", 'Exam (LECTURE ONLY)'!O126:X126) / 'Exam (LECTURE ONLY)'!AM$6), "", SUMIF('Exam (LECTURE ONLY)'!O$20:X$20, "CLO1", 'Exam (LECTURE ONLY)'!O126:X126) / 'Exam (LECTURE ONLY)'!AM$6),
IF(AND('PRINTABLE (per grading)'!H$16="EXAM", 'PRINTABLE (per grading)'!B$13="Final"), IF(ISERROR(SUMIF('Exam (LECTURE ONLY)'!Z$20:AI$20, "CLO1", 'Exam (LECTURE ONLY)'!Z126:AI126) / 'Exam (LECTURE ONLY)'!AN$6), "", SUMIF('Exam (LECTURE ONLY)'!Z$20:AI$20, "CLO1", 'Exam (LECTURE ONLY)'!Z126:AI126) / 'Exam (LECTURE ONLY)'!AN$6),
IF(AND('PRINTABLE (per grading)'!H$16="OUTPUT", 'PRINTABLE (per grading)'!B$13="Prelim"), IF(ISERROR(SUMIF(OUTPUT!C$20:M$20, "CLO1", OUTPUT!C126:M126) / OUTPUT!AL$6), "", SUMIF(OUTPUT!C$20:M$20, "CLO1", OUTPUT!C126:M126) / OUTPUT!AL$6),
IF(AND('PRINTABLE (per grading)'!H$16="OUTPUT", 'PRINTABLE (per grading)'!B$13="Midterm"), IF(ISERROR(SUMIF(OUTPUT!O$20:Y$20, "CLO1", OUTPUT!O126:Y126) / OUTPUT!AM$6), "", SUMIF(OUTPUT!O$20:Y$20, "CLO1", OUTPUT!O126:Y126) / OUTPUT!AM$6),
IF(AND('PRINTABLE (per grading)'!H$16="OUTPUT", 'PRINTABLE (per grading)'!B$13="Final"), IF(ISERROR(SUMIF(OUTPUT!AA$20:AI$20, "CLO1", OUTPUT!AA126:AI126) / OUTPUT!AN$6), "", SUMIF(OUTPUT!AA$20:AI$20, "CLO1", OUTPUT!AA126:AI126) / OUTPUT!AN$6),
"")))))),"")</f>
        <v/>
      </c>
      <c r="P124" s="286" t="str">
        <f aca="false">IF(B124&lt;&gt;"",IF(O124="","",IF(O124&lt;0.5,1,IF(AND(O124&gt;=0.5,O124&lt;P$10),2,IF(O124&gt;=P$10,3)))),"")</f>
        <v/>
      </c>
      <c r="Q124" s="287" t="str">
        <f aca="false">IF(B124 &lt;&gt; "",IFERROR(IF(AVERAGE(M124,O124)&gt;=P$10,"Y","N"),""),"")</f>
        <v/>
      </c>
      <c r="R124" s="194" t="str">
        <f aca="false">IF(B124 &lt;&gt; "", IFERROR(IF(C$16 = "PRELIM", SUMIF('Database (LECTURE-RES-PRAC)'!D$14:AG$14, "CLO2", 'Database (LECTURE-RES-PRAC)'!D121:AG121) / 'Grade computation'!F$5, IF(C$16 = "MIDTERM", SUMIF('Database (LECTURE-RES-PRAC)'!AJ$14:BM$14, "CLO2", 'Database (LECTURE-RES-PRAC)'!AJ121:BM121) / 'Grade computation'!G$5, IF(C$16 = "FINAL", SUMIF('Database (LECTURE-RES-PRAC)'!BP$14:CS$14, "CLO2", 'Database (LECTURE-RES-PRAC)'!BP121:CS121) / 'Grade computation'!H$5,""))),""),"")</f>
        <v/>
      </c>
      <c r="S124" s="286" t="str">
        <f aca="false">IF(B124&lt;&gt;"",IF(R124="","",IF(R124&lt;0.5,1,IF(AND(R124&gt;=0.5,R124&lt;P$10),2,IF(R124&gt;=P$10,3)))),"")</f>
        <v/>
      </c>
      <c r="T124" s="194" t="str">
        <f aca="false">IF(B124 &lt;&gt; "",IF(AND('PRINTABLE (per grading)'!H$16="EXAM", 'PRINTABLE (per grading)'!B$13="Prelim"), IF(ISERROR(SUMIF('Exam (LECTURE ONLY)'!D$20:M$20, "CLO2", 'Exam (LECTURE ONLY)'!D126:M126) / 'Exam (LECTURE ONLY)'!AL$7), "", SUMIF('Exam (LECTURE ONLY)'!D$20:M$20, "CLO2", 'Exam (LECTURE ONLY)'!D126:M126) /'Exam (LECTURE ONLY)'!AL$7),
IF(AND('PRINTABLE (per grading)'!H$16="EXAM", 'PRINTABLE (per grading)'!B$13="Midterm"), IF(ISERROR(SUMIF('Exam (LECTURE ONLY)'!O$20:X$20, "CLO2", 'Exam (LECTURE ONLY)'!O126:X126) / 'Exam (LECTURE ONLY)'!AM$7), "", SUMIF('Exam (LECTURE ONLY)'!O$20:X$20, "CLO2", 'Exam (LECTURE ONLY)'!O126:X126) / 'Exam (LECTURE ONLY)'!AM$7),
IF(AND('PRINTABLE (per grading)'!H$16="EXAM", 'PRINTABLE (per grading)'!B$13="Final"), IF(ISERROR(SUMIF('Exam (LECTURE ONLY)'!Z$20:AI$20, "CLO2", 'Exam (LECTURE ONLY)'!Z126:AI126) / 'Exam (LECTURE ONLY)'!AN$7), "", SUMIF('Exam (LECTURE ONLY)'!Z$20:AI$20, "CLO2", 'Exam (LECTURE ONLY)'!Z126:AI126) / 'Exam (LECTURE ONLY)'!AN$7),
IF(AND('PRINTABLE (per grading)'!H$16="OUTPUT", 'PRINTABLE (per grading)'!B$13="Prelim"), IF(ISERROR(SUMIF(OUTPUT!C$20:M$20, "CLO2", OUTPUT!C126:M126) / OUTPUT!AL$7), "", SUMIF(OUTPUT!C$20:M$20, "CLO2", OUTPUT!C126:M126) / OUTPUT!AL$7),
IF(AND('PRINTABLE (per grading)'!H$16="OUTPUT", 'PRINTABLE (per grading)'!B$13="Midterm"), IF(ISERROR(SUMIF(OUTPUT!O$20:Y$20, "CLO2", OUTPUT!O126:Y126) / OUTPUT!AM$7), "", SUMIF(OUTPUT!O$20:Y$20, "CLO2", OUTPUT!O126:Y126) / OUTPUT!AM$7),
IF(AND('PRINTABLE (per grading)'!H$16="OUTPUT", 'PRINTABLE (per grading)'!B$13="Final"), IF(ISERROR(SUMIF(OUTPUT!AA$20:AI$20, "CLO2", OUTPUT!AA126:AI126) / OUTPUT!AN$7), "", SUMIF(OUTPUT!AA$20:AI$20, "CLO2", OUTPUT!AA126:AI126) / OUTPUT!AN$7),
"")))))),"")</f>
        <v/>
      </c>
      <c r="U124" s="286" t="str">
        <f aca="false">IF(B124&lt;&gt;"",IF(T124="","",IF(T124&lt;0.5,1,IF(AND(T124&gt;=0.5,T124&lt;P$10),2,IF(T124&gt;=P$10,3)))),"")</f>
        <v/>
      </c>
      <c r="V124" s="287" t="str">
        <f aca="false">IF(B124 &lt;&gt; "",IFERROR(IF(AVERAGE(R124,T124)&gt;=P$10,"Y","N"),""),"")</f>
        <v/>
      </c>
      <c r="W124" s="194" t="str">
        <f aca="false">IF(B124 &lt;&gt; "", IFERROR(IF(C$16 = "PRELIM", SUMIF('Database (LECTURE-RES-PRAC)'!D$14:AG$14, "CLO3", 'Database (LECTURE-RES-PRAC)'!D121:AG121) / 'Grade computation'!F$6, IF(C$16 = "MIDTERM", SUMIF('Database (LECTURE-RES-PRAC)'!AJ$14:BM$14, "CLO3", 'Database (LECTURE-RES-PRAC)'!AJ121:BM121) / 'Grade computation'!G$6, IF(C$16 = "FINAL", SUMIF('Database (LECTURE-RES-PRAC)'!BP$14:CS$14, "CLO3", 'Database (LECTURE-RES-PRAC)'!BP121:CS121) / 'Grade computation'!H$6,""))),""),"")</f>
        <v/>
      </c>
      <c r="X124" s="286" t="str">
        <f aca="false">IF(B124&lt;&gt;"",IF(W124="","",IF(W124&lt;0.5,1,IF(AND(W124&gt;=0.5,W124&lt;P$10),2,IF(W124&gt;=P$10,3)))),"")</f>
        <v/>
      </c>
      <c r="Y124" s="194" t="str">
        <f aca="false">IF(B124 &lt;&gt; "",IF(AND('PRINTABLE (per grading)'!H$16="EXAM", 'PRINTABLE (per grading)'!B$13="Prelim"), IF(ISERROR(SUMIF('Exam (LECTURE ONLY)'!D$20:M$20, "CLO3", 'Exam (LECTURE ONLY)'!D126:M126) / 'Exam (LECTURE ONLY)'!AL$8), "", SUMIF('Exam (LECTURE ONLY)'!D$20:M$20, "CLO3", 'Exam (LECTURE ONLY)'!D126:M126) /'Exam (LECTURE ONLY)'!AL$8),
IF(AND('PRINTABLE (per grading)'!H$16="EXAM", 'PRINTABLE (per grading)'!B$13="Midterm"), IF(ISERROR(SUMIF('Exam (LECTURE ONLY)'!O$20:X$20, "CLO3", 'Exam (LECTURE ONLY)'!O126:X126) / 'Exam (LECTURE ONLY)'!AM$8), "", SUMIF('Exam (LECTURE ONLY)'!O$20:X$20, "CLO3", 'Exam (LECTURE ONLY)'!O126:X126) / 'Exam (LECTURE ONLY)'!AM$8),
IF(AND('PRINTABLE (per grading)'!H$16="EXAM", 'PRINTABLE (per grading)'!B$13="Final"), IF(ISERROR(SUMIF('Exam (LECTURE ONLY)'!Z$20:AI$20, "CLO3", 'Exam (LECTURE ONLY)'!Z126:AI126) / 'Exam (LECTURE ONLY)'!AN$8), "", SUMIF('Exam (LECTURE ONLY)'!Z$20:AI$20, "CLO3", 'Exam (LECTURE ONLY)'!Z126:AI126) / 'Exam (LECTURE ONLY)'!AN$8),
IF(AND('PRINTABLE (per grading)'!H$16="OUTPUT", 'PRINTABLE (per grading)'!B$13="Prelim"), IF(ISERROR(SUMIF(OUTPUT!C$20:M$20, "CLO3", OUTPUT!C126:M126) / OUTPUT!AL$8), "", SUMIF(OUTPUT!C$20:M$20, "CLO3", OUTPUT!C126:M126) / OUTPUT!AL$8),
IF(AND('PRINTABLE (per grading)'!H$16="OUTPUT", 'PRINTABLE (per grading)'!B$13="Midterm"), IF(ISERROR(SUMIF(OUTPUT!O$20:Y$20, "CLO3", OUTPUT!O126:Y126) / OUTPUT!AM$8), "", SUMIF(OUTPUT!O$20:Y$20, "CLO3", OUTPUT!O126:Y126) / OUTPUT!AM$8),
IF(AND('PRINTABLE (per grading)'!H$16="OUTPUT", 'PRINTABLE (per grading)'!B$13="Final"), IF(ISERROR(SUMIF(OUTPUT!AA$20:AI$20, "CLO3", OUTPUT!AA126:AI126) / OUTPUT!AN$8), "", SUMIF(OUTPUT!AA$20:AI$20, "CLO3", OUTPUT!AA126:AI126) / OUTPUT!AN$8),
"" )))))),"")</f>
        <v/>
      </c>
      <c r="Z124" s="286" t="str">
        <f aca="false">IF(B124&lt;&gt;"",IF(Y124="","",IF(Y124&lt;0.5,1,IF(AND(Y124&gt;=0.5,Y124&lt;P$10),2,IF(Y124&gt;=P$10,3)))),"")</f>
        <v/>
      </c>
      <c r="AA124" s="287" t="str">
        <f aca="false">IF(B124 &lt;&gt; "",IFERROR(IF(AVERAGE(W124,Y124)&gt;=P$10,"Y","N"),""),"")</f>
        <v/>
      </c>
      <c r="AB124" s="194" t="str">
        <f aca="false">IF(B124 &lt;&gt; "", IFERROR(IF(C$16 = "PRELIM", SUMIF('Database (LECTURE-RES-PRAC)'!D$14:AG$14, "CLO4", 'Database (LECTURE-RES-PRAC)'!D121:AG121) / 'Grade computation'!F$7, IF(C$16 = "MIDTERM", SUMIF('Database (LECTURE-RES-PRAC)'!AJ$14:BM$14, "CLO4", 'Database (LECTURE-RES-PRAC)'!AJ121:BM121) / 'Grade computation'!G$7, IF(C$16 = "FINAL", SUMIF('Database (LECTURE-RES-PRAC)'!BP$14:CS$14, "CLO4", 'Database (LECTURE-RES-PRAC)'!BP121:CS121) / 'Grade computation'!H$7,""))),""),"")</f>
        <v/>
      </c>
      <c r="AC124" s="286" t="str">
        <f aca="false">IF(B124&lt;&gt;"",IF(AB124="","",IF(AB124&lt;0.5,1,IF(AND(AB124&gt;=0.5,AB124&lt;P$10),2,IF(AB124&gt;=P$10,3)))),"")</f>
        <v/>
      </c>
      <c r="AD124" s="194" t="str">
        <f aca="false">IF(B124 &lt;&gt; "",IF(AND('PRINTABLE (per grading)'!H$16="EXAM", 'PRINTABLE (per grading)'!B$13="Prelim"), IF(ISERROR(SUMIF('Exam (LECTURE ONLY)'!D$20:M$20, "CLO4", 'Exam (LECTURE ONLY)'!D126:M126) / 'Exam (LECTURE ONLY)'!AL$9), "", SUMIF('Exam (LECTURE ONLY)'!D$20:M$20, "CLO4", 'Exam (LECTURE ONLY)'!D126:M126) /'Exam (LECTURE ONLY)'!AL$9),
IF(AND('PRINTABLE (per grading)'!H$16="EXAM", 'PRINTABLE (per grading)'!B$13="Midterm"), IF(ISERROR(SUMIF('Exam (LECTURE ONLY)'!O$20:X$20, "CLO4", 'Exam (LECTURE ONLY)'!O126:X126) / 'Exam (LECTURE ONLY)'!AM$9), "", SUMIF('Exam (LECTURE ONLY)'!O$20:X$20, "CLO4", 'Exam (LECTURE ONLY)'!O126:X126) / 'Exam (LECTURE ONLY)'!AM$9),
IF(AND('PRINTABLE (per grading)'!H$16="EXAM", 'PRINTABLE (per grading)'!B$13="Final"), IF(ISERROR(SUMIF('Exam (LECTURE ONLY)'!Z$20:AI$20, "CLO4", 'Exam (LECTURE ONLY)'!Z126:AI126) / 'Exam (LECTURE ONLY)'!AN$9), "", SUMIF('Exam (LECTURE ONLY)'!Z$20:AI$20, "CLO4", 'Exam (LECTURE ONLY)'!Z126:AI126) / 'Exam (LECTURE ONLY)'!AN$9),
IF(AND('PRINTABLE (per grading)'!H$16="OUTPUT", 'PRINTABLE (per grading)'!B$13="Prelim"), IF(ISERROR(SUMIF(OUTPUT!C$20:M$20, "CLO4", OUTPUT!C126:M126) / OUTPUT!AL$9), "", SUMIF(OUTPUT!C$20:M$20, "CLO4", OUTPUT!C126:M126) / OUTPUT!AL$9),
IF(AND('PRINTABLE (per grading)'!H$16="OUTPUT", 'PRINTABLE (per grading)'!B$13="Midterm"), IF(ISERROR(SUMIF(OUTPUT!O$20:Y$20, "CLO4", OUTPUT!O126:Y126) / OUTPUT!AM$9), "", SUMIF(OUTPUT!O$20:Y$20, "CLO4", OUTPUT!O126:Y126) / OUTPUT!AM$9),
IF(AND('PRINTABLE (per grading)'!H$16="OUTPUT", 'PRINTABLE (per grading)'!B$13="Final"), IF(ISERROR(SUMIF(OUTPUT!AA$20:AI$20, "CLO4", OUTPUT!AA126:AI126) / OUTPUT!AN$9), "", SUMIF(OUTPUT!AA$20:AI$20, "CLO4", OUTPUT!AA126:AI126) / OUTPUT!AN$9),
"")))))),"")</f>
        <v/>
      </c>
      <c r="AE124" s="286" t="str">
        <f aca="false">IF(B124&lt;&gt;"",IF(AD124="","",IF(AD124&lt;0.5,1,IF(AND(AD124&gt;=0.5,AD124&lt;P$10),2,IF(AD124&gt;=P$10,3)))),"")</f>
        <v/>
      </c>
      <c r="AF124" s="287" t="str">
        <f aca="false">IF(B124 &lt;&gt; "",IFERROR(IF(AVERAGE(AB124,AD124)&gt;=P$10,"Y","N"),""),"")</f>
        <v/>
      </c>
      <c r="AG124" s="194" t="str">
        <f aca="false">IF(B124 &lt;&gt; "", IFERROR(IF(C$16 = "PRELIM", SUMIF('Database (LECTURE-RES-PRAC)'!D$14:AG$14, "CLO5", 'Database (LECTURE-RES-PRAC)'!D121:AG121) / 'Grade computation'!F$8, IF(C$16 = "MIDTERM", SUMIF('Database (LECTURE-RES-PRAC)'!AJ$14:BM$14, "CLO5", 'Database (LECTURE-RES-PRAC)'!AJ121:BM121) / 'Grade computation'!G$8, IF(C$16 = "FINAL", SUMIF('Database (LECTURE-RES-PRAC)'!BP$14:CS$14, "CLO5", 'Database (LECTURE-RES-PRAC)'!BP121:CS121) / 'Grade computation'!H$8,""))),""),"")</f>
        <v/>
      </c>
      <c r="AH124" s="286" t="str">
        <f aca="false">IF(B124&lt;&gt;"",IF(AG124="","",IF(AG124&lt;0.5,1,IF(AND(AG124&gt;=0.5,AG124&lt;P$10),2,IF(AG124&gt;=P$10,3)))),"")</f>
        <v/>
      </c>
      <c r="AI124" s="194" t="str">
        <f aca="false">IF(B124 &lt;&gt; "",IF(AND('PRINTABLE (per grading)'!H$16="EXAM", 'PRINTABLE (per grading)'!B$13="Prelim"), IF(ISERROR(SUMIF('Exam (LECTURE ONLY)'!D$20:M$20, "CLO5", 'Exam (LECTURE ONLY)'!D126:M126) / 'Exam (LECTURE ONLY)'!AL$10), "", SUMIF('Exam (LECTURE ONLY)'!D$20:M$20, "CLO5", 'Exam (LECTURE ONLY)'!D126:M126) /'Exam (LECTURE ONLY)'!AL$10),
IF(AND('PRINTABLE (per grading)'!H$16="EXAM", 'PRINTABLE (per grading)'!B$13="Midterm"), IF(ISERROR(SUMIF('Exam (LECTURE ONLY)'!O$20:X$20, "CLO5", 'Exam (LECTURE ONLY)'!O126:X126) / 'Exam (LECTURE ONLY)'!AM$10), "", SUMIF('Exam (LECTURE ONLY)'!O$20:X$20, "CLO5", 'Exam (LECTURE ONLY)'!O126:X126) / 'Exam (LECTURE ONLY)'!AM$10),
IF(AND('PRINTABLE (per grading)'!H$16="EXAM", 'PRINTABLE (per grading)'!B$13="Final"), IF(ISERROR(SUMIF('Exam (LECTURE ONLY)'!Z$20:AI$20, "CLO5", 'Exam (LECTURE ONLY)'!Z126:AI126) / 'Exam (LECTURE ONLY)'!AN$10), "", SUMIF('Exam (LECTURE ONLY)'!Z$20:AI$20, "CLO5", 'Exam (LECTURE ONLY)'!Z126:AI126) / 'Exam (LECTURE ONLY)'!AN$10),
IF(AND('PRINTABLE (per grading)'!H$16="OUTPUT", 'PRINTABLE (per grading)'!B$13="Prelim"), IF(ISERROR(SUMIF(OUTPUT!C$20:M$20, "CLO5", OUTPUT!C126:M126) / OUTPUT!AL$10), "", SUMIF(OUTPUT!C$20:M$20, "CLO5", OUTPUT!C126:M126) / OUTPUT!AL$10),
IF(AND('PRINTABLE (per grading)'!H$16="OUTPUT", 'PRINTABLE (per grading)'!B$13="Midterm"), IF(ISERROR(SUMIF(OUTPUT!O$20:Y$20, "CLO5", OUTPUT!O126:Y126) / OUTPUT!AM$10), "", SUMIF(OUTPUT!O$20:Y$20, "CLO5", OUTPUT!O126:Y126) / OUTPUT!AM$10),
IF(AND('PRINTABLE (per grading)'!H$16="OUTPUT", 'PRINTABLE (per grading)'!B$13="Final"), IF(ISERROR(SUMIF(OUTPUT!AA$20:AI$20, "CLO5", OUTPUT!AA126:AI126) / OUTPUT!AN$10), "", SUMIF(OUTPUT!AA$20:AI$20, "CLO5", OUTPUT!AA126:AI126) / OUTPUT!AN$10),
"")))))),"")</f>
        <v/>
      </c>
      <c r="AJ124" s="286" t="str">
        <f aca="false">IF(B124&lt;&gt;"",IF(AI124="","",IF(AI124&lt;0.5,1,IF(AND(AI124&gt;=0.5,AI124&lt;P$10),2,IF(AI124&gt;=P$10,3)))),"")</f>
        <v/>
      </c>
      <c r="AK124" s="287" t="str">
        <f aca="false">IF(B124 &lt;&gt; "",IFERROR(IF(AVERAGE(AG124,AI124)&gt;=P$10,"Y","N"),""),"")</f>
        <v/>
      </c>
      <c r="AL124" s="194" t="str">
        <f aca="false">IF(B124 &lt;&gt; "", IFERROR(IF(C$16 = "PRELIM", SUMIF('Database (LECTURE-RES-PRAC)'!D$14:AG$14, "CLO6", 'Database (LECTURE-RES-PRAC)'!D121:AG121) / 'Grade computation'!F$9, IF(C$16 = "MIDTERM", SUMIF('Database (LECTURE-RES-PRAC)'!AJ$14:BM$14, "CLO6", 'Database (LECTURE-RES-PRAC)'!AJ121:BM121) / 'Grade computation'!G$9, IF(C$16 = "FINAL", SUMIF('Database (LECTURE-RES-PRAC)'!BP$14:CS$14, "CLO6", 'Database (LECTURE-RES-PRAC)'!BP121:CS121) / 'Grade computation'!H$9,""))),""),"")</f>
        <v/>
      </c>
      <c r="AM124" s="286" t="str">
        <f aca="false">IF(B124&lt;&gt;"",IF(AL124="","",IF(AL124&lt;0.5,1,IF(AND(AL124&gt;=0.5,AL124&lt;P$10),2,IF(AL124&gt;=P$10,3)))),"")</f>
        <v/>
      </c>
      <c r="AN124" s="194" t="str">
        <f aca="false">IF(B124 &lt;&gt; "",IF(AND('PRINTABLE (per grading)'!H$16="EXAM", 'PRINTABLE (per grading)'!B$13="Prelim"), IF(ISERROR(SUMIF('Exam (LECTURE ONLY)'!D$20:M$20, "CLO6", 'Exam (LECTURE ONLY)'!D126:M126) / 'Exam (LECTURE ONLY)'!AL$11), "", SUMIF('Exam (LECTURE ONLY)'!D$20:M$20, "CLO6", 'Exam (LECTURE ONLY)'!D126:M126) /'Exam (LECTURE ONLY)'!AL$11),
IF(AND('PRINTABLE (per grading)'!H$16="EXAM", 'PRINTABLE (per grading)'!B$13="Midterm"), IF(ISERROR(SUMIF('Exam (LECTURE ONLY)'!O$20:X$20, "CLO6", 'Exam (LECTURE ONLY)'!O126:X126) / 'Exam (LECTURE ONLY)'!AM$11), "", SUMIF('Exam (LECTURE ONLY)'!O$20:X$20, "CLO6", 'Exam (LECTURE ONLY)'!O126:X126) / 'Exam (LECTURE ONLY)'!AM$11),
IF(AND('PRINTABLE (per grading)'!H$16="EXAM", 'PRINTABLE (per grading)'!B$13="Final"), IF(ISERROR(SUMIF('Exam (LECTURE ONLY)'!Z$20:AI$20, "CLO6", 'Exam (LECTURE ONLY)'!Z126:AI126) / 'Exam (LECTURE ONLY)'!AN$11), "", SUMIF('Exam (LECTURE ONLY)'!Z$20:AI$20, "CLO6", 'Exam (LECTURE ONLY)'!Z126:AI126) / 'Exam (LECTURE ONLY)'!AN$11),
IF(AND('PRINTABLE (per grading)'!H$16="OUTPUT", 'PRINTABLE (per grading)'!B$13="Prelim"), IF(ISERROR(SUMIF(OUTPUT!C$20:M$20, "CLO6", OUTPUT!C126:M126) / OUTPUT!AL$11), "", SUMIF(OUTPUT!C$20:M$20, "CLO6", OUTPUT!C126:M126) / OUTPUT!AL$11),
IF(AND('PRINTABLE (per grading)'!H$16="OUTPUT", 'PRINTABLE (per grading)'!B$13="Midterm"), IF(ISERROR(SUMIF(OUTPUT!O$20:Y$20, "CLO6", OUTPUT!O126:Y126) / OUTPUT!AM$11), "", SUMIF(OUTPUT!O$20:Y$20, "CLO6", OUTPUT!O126:Y126) / OUTPUT!AM$11),
IF(AND('PRINTABLE (per grading)'!H$16="OUTPUT", 'PRINTABLE (per grading)'!B$13="Final"), IF(ISERROR(SUMIF(OUTPUT!AA$20:AI$20, "CLO6", OUTPUT!AA126:AI126) / OUTPUT!AN$11), "", SUMIF(OUTPUT!AA$20:AI$20, "CLO6", OUTPUT!AA126:AI126) / OUTPUT!AN$11),
"")))))),"")</f>
        <v/>
      </c>
      <c r="AO124" s="286" t="str">
        <f aca="false">IF(B124&lt;&gt;"",IF(AN124="","",IF(AN124&lt;0.5,1,IF(AND(AN124&gt;=0.5,AN124&lt;P$10),2,IF(AN124&gt;=P$10,3)))),"")</f>
        <v/>
      </c>
      <c r="AP124" s="287" t="str">
        <f aca="false">IF(B124 &lt;&gt; "",IFERROR(IF(AVERAGE(AL124,AN124)&gt;=P$10,"Y","N"),""),"")</f>
        <v/>
      </c>
      <c r="AQ124" s="194" t="str">
        <f aca="false">IF(B124 &lt;&gt; "", IFERROR(IF(C$16 = "PRELIM", SUMIF('Database (LECTURE-RES-PRAC)'!D$14:AG$14, "CLO7", 'Database (LECTURE-RES-PRAC)'!D121:AG121) / 'Grade computation'!F$10, IF(C$16 = "MIDTERM", SUMIF('Database (LECTURE-RES-PRAC)'!AJ$14:BM$14, "CLO7", 'Database (LECTURE-RES-PRAC)'!AJ121:BM121) / 'Grade computation'!G$10, IF(C$16 = "FINAL", SUMIF('Database (LECTURE-RES-PRAC)'!BP$14:CS$14, "CLO7", 'Database (LECTURE-RES-PRAC)'!BP121:CS121) / 'Grade computation'!H$10,""))),""),"")</f>
        <v/>
      </c>
      <c r="AR124" s="286" t="str">
        <f aca="false">IF(B124&lt;&gt;"",IF(AQ124="","",IF(AQ124&lt;0.5,1,IF(AND(AQ124&gt;=0.5,AQ124&lt;P$10),2,IF(AQ124&gt;=P$10,3)))),"")</f>
        <v/>
      </c>
      <c r="AS124" s="194" t="str">
        <f aca="false">IF(B124 &lt;&gt; "",IF(AND('PRINTABLE (per grading)'!H$16="EXAM", 'PRINTABLE (per grading)'!B$13="Prelim"), IF(ISERROR(SUMIF('Exam (LECTURE ONLY)'!D$20:M$20, "CLO7", 'Exam (LECTURE ONLY)'!D126:M126) / 'Exam (LECTURE ONLY)'!AL$12), "", SUMIF('Exam (LECTURE ONLY)'!D$20:M$20, "CLO7", 'Exam (LECTURE ONLY)'!D126:M126) /'Exam (LECTURE ONLY)'!AL$12),
IF(AND('PRINTABLE (per grading)'!H$16="EXAM", 'PRINTABLE (per grading)'!B$13="Midterm"), IF(ISERROR(SUMIF('Exam (LECTURE ONLY)'!O$20:X$20, "CLO7", 'Exam (LECTURE ONLY)'!O126:X126) / 'Exam (LECTURE ONLY)'!AM$12), "", SUMIF('Exam (LECTURE ONLY)'!O$20:X$20, "CLO7", 'Exam (LECTURE ONLY)'!O126:X126) / 'Exam (LECTURE ONLY)'!AM$12),
IF(AND('PRINTABLE (per grading)'!H$16="EXAM", 'PRINTABLE (per grading)'!B$13="Final"), IF(ISERROR(SUMIF('Exam (LECTURE ONLY)'!Z$20:AI$20, "CLO7", 'Exam (LECTURE ONLY)'!Z126:AI126) / 'Exam (LECTURE ONLY)'!AN$12), "", SUMIF('Exam (LECTURE ONLY)'!Z$20:AI$20, "CLO7", 'Exam (LECTURE ONLY)'!Z126:AI126) / 'Exam (LECTURE ONLY)'!AN$12),
IF(AND('PRINTABLE (per grading)'!H$16="OUTPUT", 'PRINTABLE (per grading)'!B$13="Prelim"), IF(ISERROR(SUMIF(OUTPUT!C$20:M$20, "CLO7", OUTPUT!C126:M126) / OUTPUT!AL$12), "", SUMIF(OUTPUT!C$20:M$20, "CLO7", OUTPUT!C126:M126) / OUTPUT!AL$12),
IF(AND('PRINTABLE (per grading)'!H$16="OUTPUT", 'PRINTABLE (per grading)'!B$13="Midterm"), IF(ISERROR(SUMIF(OUTPUT!O$20:Y$20, "CLO7", OUTPUT!O126:Y126) / OUTPUT!AM$12), "", SUMIF(OUTPUT!O$20:Y$20, "CLO7", OUTPUT!O126:Y126) / OUTPUT!AM$12),
IF(AND('PRINTABLE (per grading)'!H$16="OUTPUT", 'PRINTABLE (per grading)'!B$13="Final"), IF(ISERROR(SUMIF(OUTPUT!AA$20:AI$20, "CLO7", OUTPUT!AA126:AI126) / OUTPUT!AN$12), "", SUMIF(OUTPUT!AA$20:AI$20, "CLO7", OUTPUT!AA126:AI126) / OUTPUT!AN$12),
"")))))),"")</f>
        <v/>
      </c>
      <c r="AT124" s="286" t="str">
        <f aca="false">IF(B124&lt;&gt;"",IF(AS124="","",IF(AS124&lt;0.5,1,IF(AND(AS124&gt;=0.5,AS124&lt;P$10),2,IF(AS124&gt;=P$10,3)))),"")</f>
        <v/>
      </c>
      <c r="AU124" s="287" t="str">
        <f aca="false">IF(B124 &lt;&gt; "",IFERROR(IF(AVERAGE(AQ124,AS124)&gt;=P$10,"Y","N"),""),"")</f>
        <v/>
      </c>
      <c r="AV124" s="194" t="str">
        <f aca="false">IF(B124 &lt;&gt; "", IFERROR(IF(C$16 = "PRELIM", SUMIF('Database (LECTURE-RES-PRAC)'!D$14:AG$14, "CLO8", 'Database (LECTURE-RES-PRAC)'!D121:AG121) / 'Grade computation'!F$11, IF(C$16 = "MIDTERM", SUMIF('Database (LECTURE-RES-PRAC)'!AJ$14:BM$14, "CLO8", 'Database (LECTURE-RES-PRAC)'!AJ121:BM121) / 'Grade computation'!G$11, IF(C$16 = "FINAL", SUMIF('Database (LECTURE-RES-PRAC)'!BP$14:CS$14, "CLO8", 'Database (LECTURE-RES-PRAC)'!BP121:CS121) / 'Grade computation'!H$11,""))),""),"")</f>
        <v/>
      </c>
      <c r="AW124" s="286" t="str">
        <f aca="false">IF(B124&lt;&gt;"",IF(AV124="","",IF(AV124&lt;0.5,1,IF(AND(AV124&gt;=0.5,AV124&lt;P$10),2,IF(AV124&gt;=P$10,3)))),"")</f>
        <v/>
      </c>
      <c r="AX124" s="194" t="str">
        <f aca="false">IF(B124 &lt;&gt; "",IF(AND('PRINTABLE (per grading)'!H$16="EXAM", 'PRINTABLE (per grading)'!B$13="Prelim"), IF(ISERROR(SUMIF('Exam (LECTURE ONLY)'!D$20:M$20, "CLO8", 'Exam (LECTURE ONLY)'!D126:M126) / 'Exam (LECTURE ONLY)'!AL$13), "", SUMIF('Exam (LECTURE ONLY)'!D$20:M$20, "CLO8", 'Exam (LECTURE ONLY)'!D126:M126) /'Exam (LECTURE ONLY)'!AL$13),
IF(AND('PRINTABLE (per grading)'!H$16="EXAM", 'PRINTABLE (per grading)'!B$13="Midterm"), IF(ISERROR(SUMIF('Exam (LECTURE ONLY)'!O$20:X$20, "CLO8", 'Exam (LECTURE ONLY)'!O126:X126) / 'Exam (LECTURE ONLY)'!AM$13), "", SUMIF('Exam (LECTURE ONLY)'!O$20:X$20, "CLO8", 'Exam (LECTURE ONLY)'!O126:X126) / 'Exam (LECTURE ONLY)'!AM$13),
IF(AND('PRINTABLE (per grading)'!H$16="EXAM", 'PRINTABLE (per grading)'!B$13="Final"), IF(ISERROR(SUMIF('Exam (LECTURE ONLY)'!Z$20:AI$20, "CLO8", 'Exam (LECTURE ONLY)'!Z126:AI126) / 'Exam (LECTURE ONLY)'!AN$13), "", SUMIF('Exam (LECTURE ONLY)'!Z$20:AI$20, "CLO8", 'Exam (LECTURE ONLY)'!Z126:AI126) / 'Exam (LECTURE ONLY)'!AN$13),
IF(AND('PRINTABLE (per grading)'!H$16="OUTPUT", 'PRINTABLE (per grading)'!B$13="Prelim"), IF(ISERROR(SUMIF(OUTPUT!C$20:M$20, "CLO8", OUTPUT!C126:M126) / OUTPUT!AL$13), "", SUMIF(OUTPUT!C$20:M$20, "CLO8", OUTPUT!C126:M126) / OUTPUT!AL$13),
IF(AND('PRINTABLE (per grading)'!H$16="OUTPUT", 'PRINTABLE (per grading)'!B$13="Midterm"), IF(ISERROR(SUMIF(OUTPUT!O$20:Y$20, "CLO8", OUTPUT!O126:Y126) / OUTPUT!AM$13), "", SUMIF(OUTPUT!O$20:Y$20, "CLO8", OUTPUT!O126:Y126) / OUTPUT!AM$13),
IF(AND('PRINTABLE (per grading)'!H$16="OUTPUT", 'PRINTABLE (per grading)'!B$13="Final"), IF(ISERROR(SUMIF(OUTPUT!AA$20:AI$20, "CLO8", OUTPUT!AA126:AI126) / OUTPUT!AN$13), "", SUMIF(OUTPUT!AA$20:AI$20, "CLO8", OUTPUT!AA126:AI126) / OUTPUT!AN$13),
"")))))),"")</f>
        <v/>
      </c>
      <c r="AY124" s="286" t="str">
        <f aca="false">IF(B124&lt;&gt;"",IF(AX124="","",IF(AX124&lt;0.5,1,IF(AND(AX124&gt;=0.5,AX124&lt;P$10),2,IF(AX124&gt;=P$10,3)))),"")</f>
        <v/>
      </c>
      <c r="AZ124" s="287" t="str">
        <f aca="false">IF(B124 &lt;&gt; "",IFERROR(IF(AVERAGE(AV124,AX124)&gt;=P$10,"Y","N"),""),"")</f>
        <v/>
      </c>
      <c r="BA124" s="194" t="str">
        <f aca="false">IF(B124 &lt;&gt; "", IFERROR(IF(C$16 = "PRELIM", SUMIF('Database (LECTURE-RES-PRAC)'!D$14:AG$14, "CLO9", 'Database (LECTURE-RES-PRAC)'!D121:AG121) / 'Grade computation'!F$12, IF(C$16 = "MIDTERM", SUMIF('Database (LECTURE-RES-PRAC)'!AJ$14:BM$14, "CLO9", 'Database (LECTURE-RES-PRAC)'!AJ121:BM121) / 'Grade computation'!G$12, IF(C$16 = "FINAL", SUMIF('Database (LECTURE-RES-PRAC)'!BP$14:CS$14, "CLO9", 'Database (LECTURE-RES-PRAC)'!BP121:CS121) / 'Grade computation'!H$12,""))),""),"")</f>
        <v/>
      </c>
      <c r="BB124" s="286" t="str">
        <f aca="false">IF(B124&lt;&gt;"",IF(BA124="","",IF(BA124&lt;0.5,1,IF(AND(BA124&gt;=0.5,BA124&lt;P$10),2,IF(BA124&gt;=P$10,3)))),"")</f>
        <v/>
      </c>
      <c r="BC124" s="194" t="str">
        <f aca="false">IF(B124 &lt;&gt; "",IF(AND('PRINTABLE (per grading)'!H$16="EXAM", 'PRINTABLE (per grading)'!B$13="Prelim"), IF(ISERROR(SUMIF('Exam (LECTURE ONLY)'!D$20:M$20, "CLO9", 'Exam (LECTURE ONLY)'!D126:M126) / 'Exam (LECTURE ONLY)'!AL$14), "", SUMIF('Exam (LECTURE ONLY)'!D$20:M$20, "CLO9", 'Exam (LECTURE ONLY)'!D126:M126) /'Exam (LECTURE ONLY)'!AL$14),
IF(AND('PRINTABLE (per grading)'!H$16="EXAM", 'PRINTABLE (per grading)'!B$13="Midterm"), IF(ISERROR(SUMIF('Exam (LECTURE ONLY)'!O$20:X$20, "CLO9", 'Exam (LECTURE ONLY)'!O126:X126) / 'Exam (LECTURE ONLY)'!AM$14), "", SUMIF('Exam (LECTURE ONLY)'!O$20:X$20, "CLO9", 'Exam (LECTURE ONLY)'!O126:X126) / 'Exam (LECTURE ONLY)'!AM$14),
IF(AND('PRINTABLE (per grading)'!H$16="EXAM", 'PRINTABLE (per grading)'!B$13="Final"), IF(ISERROR(SUMIF('Exam (LECTURE ONLY)'!Z$20:AI$20, "CLO9", 'Exam (LECTURE ONLY)'!Z126:AI126) / 'Exam (LECTURE ONLY)'!AN$14), "", SUMIF('Exam (LECTURE ONLY)'!Z$20:AI$20, "CLO9", 'Exam (LECTURE ONLY)'!Z126:AI126) / 'Exam (LECTURE ONLY)'!AN$14),
IF(AND('PRINTABLE (per grading)'!H$16="OUTPUT", 'PRINTABLE (per grading)'!B$13="Prelim"), IF(ISERROR(SUMIF(OUTPUT!C$20:M$20, "CLO9", OUTPUT!C126:M126) / OUTPUT!AL$14), "", SUMIF(OUTPUT!C$20:M$20, "CLO9", OUTPUT!C126:M126) / OUTPUT!AL$14),
IF(AND('PRINTABLE (per grading)'!H$16="OUTPUT", 'PRINTABLE (per grading)'!B$13="Midterm"), IF(ISERROR(SUMIF(OUTPUT!O$20:Y$20, "CLO9", OUTPUT!O126:Y126) / OUTPUT!AM$14), "", SUMIF(OUTPUT!O$20:Y$20, "CLO9", OUTPUT!O126:Y126) / OUTPUT!AM$14),
IF(AND('PRINTABLE (per grading)'!H$16="OUTPUT", 'PRINTABLE (per grading)'!B$13="Final"), IF(ISERROR(SUMIF(OUTPUT!AA$20:AI$20, "CLO9", OUTPUT!AA126:AI126) / OUTPUT!AN$14), "", SUMIF(OUTPUT!AA$20:AI$20, "CLO9", OUTPUT!AA126:AI126) / OUTPUT!AN$14),
"")))))),"")</f>
        <v/>
      </c>
      <c r="BD124" s="286" t="str">
        <f aca="false">IF(B124&lt;&gt;"",IF(BC124="","",IF(BC124&lt;0.5,1,IF(AND(BC124&gt;=0.5,BC124&lt;P$10),2,IF(BC124&gt;=P$10,3)))),"")</f>
        <v/>
      </c>
      <c r="BE124" s="287" t="str">
        <f aca="false">IF(B124 &lt;&gt; "",IFERROR(IF(AVERAGE(BA124,BC124)&gt;=P$10,"Y","N"),""),"")</f>
        <v/>
      </c>
      <c r="BF124" s="194" t="str">
        <f aca="false">IF(B124 &lt;&gt; "", IFERROR(IF(C$16 = "PRELIM", SUMIF('Database (LECTURE-RES-PRAC)'!D$14:AG$14, "CLO10", 'Database (LECTURE-RES-PRAC)'!D121:AG121) / 'Grade computation'!F$13, IF(C$16 = "MIDTERM", SUMIF('Database (LECTURE-RES-PRAC)'!AJ$14:BM$14, "CLO10", 'Database (LECTURE-RES-PRAC)'!AJ121:BM121) / 'Grade computation'!G$13, IF(C$16 = "FINAL", SUMIF('Database (LECTURE-RES-PRAC)'!BP$14:CS$14, "CLO10", 'Database (LECTURE-RES-PRAC)'!BP121:CS121) / 'Grade computation'!H$13,""))),""),"")</f>
        <v/>
      </c>
      <c r="BG124" s="286" t="str">
        <f aca="false">IF(B124&lt;&gt;"",IF(BF124="","",IF(BF124&lt;0.5,1,IF(AND(BF124&gt;=0.5,BF124&lt;P$10),2,IF(BF124&gt;=P$10,3)))),"")</f>
        <v/>
      </c>
      <c r="BH124" s="194" t="str">
        <f aca="false">IF(B124 &lt;&gt; "",IF(AND('PRINTABLE (per grading)'!H$16="EXAM", 'PRINTABLE (per grading)'!B$13="Prelim"), IF(ISERROR(SUMIF('Exam (LECTURE ONLY)'!D$20:M$20, "CLO10", 'Exam (LECTURE ONLY)'!D126:M126) / 'Exam (LECTURE ONLY)'!AL$15), "", SUMIF('Exam (LECTURE ONLY)'!D$20:M$20, "CLO10", 'Exam (LECTURE ONLY)'!D126:M126) /'Exam (LECTURE ONLY)'!AL$15),
IF(AND('PRINTABLE (per grading)'!H$16="EXAM", 'PRINTABLE (per grading)'!B$13="Midterm"), IF(ISERROR(SUMIF('Exam (LECTURE ONLY)'!O$20:X$20, "CLO10", 'Exam (LECTURE ONLY)'!O126:X126) / 'Exam (LECTURE ONLY)'!AM$15), "", SUMIF('Exam (LECTURE ONLY)'!O$20:X$20, "CLO10", 'Exam (LECTURE ONLY)'!O126:X126) / 'Exam (LECTURE ONLY)'!AM$15),
IF(AND('PRINTABLE (per grading)'!H$16="EXAM", 'PRINTABLE (per grading)'!B$13="Final"), IF(ISERROR(SUMIF('Exam (LECTURE ONLY)'!Z$20:AI$20, "CLO10", 'Exam (LECTURE ONLY)'!Z126:AI126) / 'Exam (LECTURE ONLY)'!AN$15), "", SUMIF('Exam (LECTURE ONLY)'!Z$20:AI$20, "CLO10", 'Exam (LECTURE ONLY)'!Z126:AI126) / 'Exam (LECTURE ONLY)'!AN$15),
IF(AND('PRINTABLE (per grading)'!H$16="OUTPUT", 'PRINTABLE (per grading)'!B$13="Prelim"), IF(ISERROR(SUMIF(OUTPUT!C$20:M$20, "CLO10", OUTPUT!C126:M126) / OUTPUT!AL$15), "", SUMIF(OUTPUT!C$20:M$20, "CLO10", OUTPUT!C126:M126) / OUTPUT!AL$15),
IF(AND('PRINTABLE (per grading)'!H$16="OUTPUT", 'PRINTABLE (per grading)'!B$13="Midterm"), IF(ISERROR(SUMIF(OUTPUT!O$20:Y$20, "CLO10", OUTPUT!O126:Y126) / OUTPUT!AM$15), "", SUMIF(OUTPUT!O$20:Y$20, "CLO10", OUTPUT!O126:Y126) / OUTPUT!AM$15),
IF(AND('PRINTABLE (per grading)'!H$16="OUTPUT", 'PRINTABLE (per grading)'!B$13="Final"), IF(ISERROR(SUMIF(OUTPUT!AA$20:AI$20, "CLO10", OUTPUT!AA126:AI126) / OUTPUT!AN$15), "", SUMIF(OUTPUT!AA$20:AI$20, "CLO10", OUTPUT!AA126:AI126) / OUTPUT!AN$15),
"")))))),"")</f>
        <v/>
      </c>
      <c r="BI124" s="286" t="str">
        <f aca="false">IF(B124&lt;&gt;"",IF(BH124="","",IF(BH124&lt;0.5,1,IF(AND(BH124&gt;=0.5,BH124&lt;P$10),2,IF(BH124&gt;=P$10,3)))),"")</f>
        <v/>
      </c>
      <c r="BJ124" s="287" t="str">
        <f aca="false">IF(B124 &lt;&gt; "",IFERROR(IF(AVERAGE(BF124,BH124)&gt;=P$10,"Y","N"),""),"")</f>
        <v/>
      </c>
      <c r="BK124" s="8"/>
    </row>
    <row r="125" customFormat="false" ht="19.5" hidden="false" customHeight="true" outlineLevel="0" collapsed="false">
      <c r="A125" s="183" t="str">
        <f aca="false">IF(ISBLANK('Database (LECTURE-RES-PRAC)'!A122),"",'Database (LECTURE-RES-PRAC)'!A122)</f>
        <v/>
      </c>
      <c r="B125" s="184" t="str">
        <f aca="false">IF(ISBLANK('Database (LECTURE-RES-PRAC)'!B122),"",'Database (LECTURE-RES-PRAC)'!B122)</f>
        <v/>
      </c>
      <c r="C125" s="230" t="str">
        <f aca="false">IF(B125&lt;&gt;"",IF(C$16="PRELIM",'Grade computation'!C125, IF(C$16="MIDTERM",'Grade computation'!K125, IF(C$16="FINAL",'Grade computation'!S125,""))),"")</f>
        <v/>
      </c>
      <c r="D125" s="231" t="str">
        <f aca="false">IF(B125&lt;&gt;"",IFERROR(IF(B$11="80-20", (((C125/C$19)*X$6)+X$7)*D$18, IF(B$11="60-40", (((C125/C$19)*Y$6)+Y$7)*D$18, 0)),0),"")</f>
        <v/>
      </c>
      <c r="E125" s="230" t="str">
        <f aca="false">IF(B125&lt;&gt;"", IF(C$16="PRELIM",'Grade computation'!E125, IF(C$16="MIDTERM",'Grade computation'!M125, IF(C$16="FINAL",'Grade computation'!U125,""))),"")</f>
        <v/>
      </c>
      <c r="F125" s="232" t="str">
        <f aca="false">IF(B125&lt;&gt;"",IFERROR(IF(B$11="80-20", (((E125/E$19)*X$6)+X$7)*F$18, IF(B$11="60-40", (((E125/E$19)*Y$6)+Y$7)*F$18, 0)),0),"")</f>
        <v/>
      </c>
      <c r="G125" s="233" t="str">
        <f aca="false">IF(B125&lt;&gt;"",IFERROR((D125+F125),0),"")</f>
        <v/>
      </c>
      <c r="H125" s="234" t="str">
        <f aca="false">IF(B125&lt;&gt;"",IF(C$16="PRELIM", 'Grade computation'!H125, IF(C$16="MIDTERM", 'Grade computation'!P125, IF(C$16="FINAL",'Grade computation'!X125, ""))),"")</f>
        <v/>
      </c>
      <c r="I125" s="233" t="str">
        <f aca="false">IF(B125&lt;&gt;"",IFERROR(IF(B$11="80-20", (((H125/H$19)*X$6)+X$7)*I$19, IF(B$11="60-40", (((H125/H$19)*Y$6)+Y$7)*I$19, 0)),0),"")</f>
        <v/>
      </c>
      <c r="J125" s="237" t="str">
        <f aca="false">IFERROR((G125+I125),"")</f>
        <v/>
      </c>
      <c r="K125" s="183" t="str">
        <f aca="false">IFERROR(IF(J125="","",IF(J125&gt;=75,"PASSED","FAILED")),"")</f>
        <v/>
      </c>
      <c r="L125" s="183"/>
      <c r="M125" s="194" t="str">
        <f aca="false">IF(B125 &lt;&gt; "", IFERROR(IF(C$16 = "PRELIM", SUMIF('Database (LECTURE-RES-PRAC)'!D$14:AG$14, "CLO1", 'Database (LECTURE-RES-PRAC)'!D122:AG122) / 'Grade computation'!F$4, IF(C$16 = "MIDTERM", SUMIF('Database (LECTURE-RES-PRAC)'!AJ$14:BM$14, "CLO1", 'Database (LECTURE-RES-PRAC)'!AJ122:BM122) / 'Grade computation'!G$4, IF(C$16 = "FINAL", SUMIF('Database (LECTURE-RES-PRAC)'!BP$14:CS$14, "CLO1", 'Database (LECTURE-RES-PRAC)'!BP122:CS122) / 'Grade computation'!H$4,""))),""),"")</f>
        <v/>
      </c>
      <c r="N125" s="286" t="str">
        <f aca="false">IF(B125&lt;&gt;"",IF(M125="","",IF(M125&lt;0.5,1,IF(AND(M125&gt;=0.5,M125&lt;P$10),2,IF(M125&gt;=P$10,3)))),"")</f>
        <v/>
      </c>
      <c r="O125" s="194" t="str">
        <f aca="false">IF(B125 &lt;&gt; "",IF(AND('PRINTABLE (per grading)'!H$16="EXAM", 'PRINTABLE (per grading)'!B$13="Prelim"), IF(ISERROR(SUMIF('Exam (LECTURE ONLY)'!D$20:M$20, "CLO1", 'Exam (LECTURE ONLY)'!D127:M127) / 'Exam (LECTURE ONLY)'!AL$6), "", SUMIF('Exam (LECTURE ONLY)'!D$20:M$20, "CLO1", 'Exam (LECTURE ONLY)'!D127:M127) /'Exam (LECTURE ONLY)'!AL$6),
IF(AND('PRINTABLE (per grading)'!H$16="EXAM", 'PRINTABLE (per grading)'!B$13="Midterm"), IF(ISERROR(SUMIF('Exam (LECTURE ONLY)'!O$20:X$20, "CLO1", 'Exam (LECTURE ONLY)'!O127:X127) / 'Exam (LECTURE ONLY)'!AM$6), "", SUMIF('Exam (LECTURE ONLY)'!O$20:X$20, "CLO1", 'Exam (LECTURE ONLY)'!O127:X127) / 'Exam (LECTURE ONLY)'!AM$6),
IF(AND('PRINTABLE (per grading)'!H$16="EXAM", 'PRINTABLE (per grading)'!B$13="Final"), IF(ISERROR(SUMIF('Exam (LECTURE ONLY)'!Z$20:AI$20, "CLO1", 'Exam (LECTURE ONLY)'!Z127:AI127) / 'Exam (LECTURE ONLY)'!AN$6), "", SUMIF('Exam (LECTURE ONLY)'!Z$20:AI$20, "CLO1", 'Exam (LECTURE ONLY)'!Z127:AI127) / 'Exam (LECTURE ONLY)'!AN$6),
IF(AND('PRINTABLE (per grading)'!H$16="OUTPUT", 'PRINTABLE (per grading)'!B$13="Prelim"), IF(ISERROR(SUMIF(OUTPUT!C$20:M$20, "CLO1", OUTPUT!C127:M127) / OUTPUT!AL$6), "", SUMIF(OUTPUT!C$20:M$20, "CLO1", OUTPUT!C127:M127) / OUTPUT!AL$6),
IF(AND('PRINTABLE (per grading)'!H$16="OUTPUT", 'PRINTABLE (per grading)'!B$13="Midterm"), IF(ISERROR(SUMIF(OUTPUT!O$20:Y$20, "CLO1", OUTPUT!O127:Y127) / OUTPUT!AM$6), "", SUMIF(OUTPUT!O$20:Y$20, "CLO1", OUTPUT!O127:Y127) / OUTPUT!AM$6),
IF(AND('PRINTABLE (per grading)'!H$16="OUTPUT", 'PRINTABLE (per grading)'!B$13="Final"), IF(ISERROR(SUMIF(OUTPUT!AA$20:AI$20, "CLO1", OUTPUT!AA127:AI127) / OUTPUT!AN$6), "", SUMIF(OUTPUT!AA$20:AI$20, "CLO1", OUTPUT!AA127:AI127) / OUTPUT!AN$6),
"")))))),"")</f>
        <v/>
      </c>
      <c r="P125" s="286" t="str">
        <f aca="false">IF(B125&lt;&gt;"",IF(O125="","",IF(O125&lt;0.5,1,IF(AND(O125&gt;=0.5,O125&lt;P$10),2,IF(O125&gt;=P$10,3)))),"")</f>
        <v/>
      </c>
      <c r="Q125" s="287" t="str">
        <f aca="false">IF(B125 &lt;&gt; "",IFERROR(IF(AVERAGE(M125,O125)&gt;=P$10,"Y","N"),""),"")</f>
        <v/>
      </c>
      <c r="R125" s="194" t="str">
        <f aca="false">IF(B125 &lt;&gt; "", IFERROR(IF(C$16 = "PRELIM", SUMIF('Database (LECTURE-RES-PRAC)'!D$14:AG$14, "CLO2", 'Database (LECTURE-RES-PRAC)'!D122:AG122) / 'Grade computation'!F$5, IF(C$16 = "MIDTERM", SUMIF('Database (LECTURE-RES-PRAC)'!AJ$14:BM$14, "CLO2", 'Database (LECTURE-RES-PRAC)'!AJ122:BM122) / 'Grade computation'!G$5, IF(C$16 = "FINAL", SUMIF('Database (LECTURE-RES-PRAC)'!BP$14:CS$14, "CLO2", 'Database (LECTURE-RES-PRAC)'!BP122:CS122) / 'Grade computation'!H$5,""))),""),"")</f>
        <v/>
      </c>
      <c r="S125" s="286" t="str">
        <f aca="false">IF(B125&lt;&gt;"",IF(R125="","",IF(R125&lt;0.5,1,IF(AND(R125&gt;=0.5,R125&lt;P$10),2,IF(R125&gt;=P$10,3)))),"")</f>
        <v/>
      </c>
      <c r="T125" s="194" t="str">
        <f aca="false">IF(B125 &lt;&gt; "",IF(AND('PRINTABLE (per grading)'!H$16="EXAM", 'PRINTABLE (per grading)'!B$13="Prelim"), IF(ISERROR(SUMIF('Exam (LECTURE ONLY)'!D$20:M$20, "CLO2", 'Exam (LECTURE ONLY)'!D127:M127) / 'Exam (LECTURE ONLY)'!AL$7), "", SUMIF('Exam (LECTURE ONLY)'!D$20:M$20, "CLO2", 'Exam (LECTURE ONLY)'!D127:M127) /'Exam (LECTURE ONLY)'!AL$7),
IF(AND('PRINTABLE (per grading)'!H$16="EXAM", 'PRINTABLE (per grading)'!B$13="Midterm"), IF(ISERROR(SUMIF('Exam (LECTURE ONLY)'!O$20:X$20, "CLO2", 'Exam (LECTURE ONLY)'!O127:X127) / 'Exam (LECTURE ONLY)'!AM$7), "", SUMIF('Exam (LECTURE ONLY)'!O$20:X$20, "CLO2", 'Exam (LECTURE ONLY)'!O127:X127) / 'Exam (LECTURE ONLY)'!AM$7),
IF(AND('PRINTABLE (per grading)'!H$16="EXAM", 'PRINTABLE (per grading)'!B$13="Final"), IF(ISERROR(SUMIF('Exam (LECTURE ONLY)'!Z$20:AI$20, "CLO2", 'Exam (LECTURE ONLY)'!Z127:AI127) / 'Exam (LECTURE ONLY)'!AN$7), "", SUMIF('Exam (LECTURE ONLY)'!Z$20:AI$20, "CLO2", 'Exam (LECTURE ONLY)'!Z127:AI127) / 'Exam (LECTURE ONLY)'!AN$7),
IF(AND('PRINTABLE (per grading)'!H$16="OUTPUT", 'PRINTABLE (per grading)'!B$13="Prelim"), IF(ISERROR(SUMIF(OUTPUT!C$20:M$20, "CLO2", OUTPUT!C127:M127) / OUTPUT!AL$7), "", SUMIF(OUTPUT!C$20:M$20, "CLO2", OUTPUT!C127:M127) / OUTPUT!AL$7),
IF(AND('PRINTABLE (per grading)'!H$16="OUTPUT", 'PRINTABLE (per grading)'!B$13="Midterm"), IF(ISERROR(SUMIF(OUTPUT!O$20:Y$20, "CLO2", OUTPUT!O127:Y127) / OUTPUT!AM$7), "", SUMIF(OUTPUT!O$20:Y$20, "CLO2", OUTPUT!O127:Y127) / OUTPUT!AM$7),
IF(AND('PRINTABLE (per grading)'!H$16="OUTPUT", 'PRINTABLE (per grading)'!B$13="Final"), IF(ISERROR(SUMIF(OUTPUT!AA$20:AI$20, "CLO2", OUTPUT!AA127:AI127) / OUTPUT!AN$7), "", SUMIF(OUTPUT!AA$20:AI$20, "CLO2", OUTPUT!AA127:AI127) / OUTPUT!AN$7),
"")))))),"")</f>
        <v/>
      </c>
      <c r="U125" s="286" t="str">
        <f aca="false">IF(B125&lt;&gt;"",IF(T125="","",IF(T125&lt;0.5,1,IF(AND(T125&gt;=0.5,T125&lt;P$10),2,IF(T125&gt;=P$10,3)))),"")</f>
        <v/>
      </c>
      <c r="V125" s="287" t="str">
        <f aca="false">IF(B125 &lt;&gt; "",IFERROR(IF(AVERAGE(R125,T125)&gt;=P$10,"Y","N"),""),"")</f>
        <v/>
      </c>
      <c r="W125" s="194" t="str">
        <f aca="false">IF(B125 &lt;&gt; "", IFERROR(IF(C$16 = "PRELIM", SUMIF('Database (LECTURE-RES-PRAC)'!D$14:AG$14, "CLO3", 'Database (LECTURE-RES-PRAC)'!D122:AG122) / 'Grade computation'!F$6, IF(C$16 = "MIDTERM", SUMIF('Database (LECTURE-RES-PRAC)'!AJ$14:BM$14, "CLO3", 'Database (LECTURE-RES-PRAC)'!AJ122:BM122) / 'Grade computation'!G$6, IF(C$16 = "FINAL", SUMIF('Database (LECTURE-RES-PRAC)'!BP$14:CS$14, "CLO3", 'Database (LECTURE-RES-PRAC)'!BP122:CS122) / 'Grade computation'!H$6,""))),""),"")</f>
        <v/>
      </c>
      <c r="X125" s="286" t="str">
        <f aca="false">IF(B125&lt;&gt;"",IF(W125="","",IF(W125&lt;0.5,1,IF(AND(W125&gt;=0.5,W125&lt;P$10),2,IF(W125&gt;=P$10,3)))),"")</f>
        <v/>
      </c>
      <c r="Y125" s="194" t="str">
        <f aca="false">IF(B125 &lt;&gt; "",IF(AND('PRINTABLE (per grading)'!H$16="EXAM", 'PRINTABLE (per grading)'!B$13="Prelim"), IF(ISERROR(SUMIF('Exam (LECTURE ONLY)'!D$20:M$20, "CLO3", 'Exam (LECTURE ONLY)'!D127:M127) / 'Exam (LECTURE ONLY)'!AL$8), "", SUMIF('Exam (LECTURE ONLY)'!D$20:M$20, "CLO3", 'Exam (LECTURE ONLY)'!D127:M127) /'Exam (LECTURE ONLY)'!AL$8),
IF(AND('PRINTABLE (per grading)'!H$16="EXAM", 'PRINTABLE (per grading)'!B$13="Midterm"), IF(ISERROR(SUMIF('Exam (LECTURE ONLY)'!O$20:X$20, "CLO3", 'Exam (LECTURE ONLY)'!O127:X127) / 'Exam (LECTURE ONLY)'!AM$8), "", SUMIF('Exam (LECTURE ONLY)'!O$20:X$20, "CLO3", 'Exam (LECTURE ONLY)'!O127:X127) / 'Exam (LECTURE ONLY)'!AM$8),
IF(AND('PRINTABLE (per grading)'!H$16="EXAM", 'PRINTABLE (per grading)'!B$13="Final"), IF(ISERROR(SUMIF('Exam (LECTURE ONLY)'!Z$20:AI$20, "CLO3", 'Exam (LECTURE ONLY)'!Z127:AI127) / 'Exam (LECTURE ONLY)'!AN$8), "", SUMIF('Exam (LECTURE ONLY)'!Z$20:AI$20, "CLO3", 'Exam (LECTURE ONLY)'!Z127:AI127) / 'Exam (LECTURE ONLY)'!AN$8),
IF(AND('PRINTABLE (per grading)'!H$16="OUTPUT", 'PRINTABLE (per grading)'!B$13="Prelim"), IF(ISERROR(SUMIF(OUTPUT!C$20:M$20, "CLO3", OUTPUT!C127:M127) / OUTPUT!AL$8), "", SUMIF(OUTPUT!C$20:M$20, "CLO3", OUTPUT!C127:M127) / OUTPUT!AL$8),
IF(AND('PRINTABLE (per grading)'!H$16="OUTPUT", 'PRINTABLE (per grading)'!B$13="Midterm"), IF(ISERROR(SUMIF(OUTPUT!O$20:Y$20, "CLO3", OUTPUT!O127:Y127) / OUTPUT!AM$8), "", SUMIF(OUTPUT!O$20:Y$20, "CLO3", OUTPUT!O127:Y127) / OUTPUT!AM$8),
IF(AND('PRINTABLE (per grading)'!H$16="OUTPUT", 'PRINTABLE (per grading)'!B$13="Final"), IF(ISERROR(SUMIF(OUTPUT!AA$20:AI$20, "CLO3", OUTPUT!AA127:AI127) / OUTPUT!AN$8), "", SUMIF(OUTPUT!AA$20:AI$20, "CLO3", OUTPUT!AA127:AI127) / OUTPUT!AN$8),
"" )))))),"")</f>
        <v/>
      </c>
      <c r="Z125" s="286" t="str">
        <f aca="false">IF(B125&lt;&gt;"",IF(Y125="","",IF(Y125&lt;0.5,1,IF(AND(Y125&gt;=0.5,Y125&lt;P$10),2,IF(Y125&gt;=P$10,3)))),"")</f>
        <v/>
      </c>
      <c r="AA125" s="287" t="str">
        <f aca="false">IF(B125 &lt;&gt; "",IFERROR(IF(AVERAGE(W125,Y125)&gt;=P$10,"Y","N"),""),"")</f>
        <v/>
      </c>
      <c r="AB125" s="194" t="str">
        <f aca="false">IF(B125 &lt;&gt; "", IFERROR(IF(C$16 = "PRELIM", SUMIF('Database (LECTURE-RES-PRAC)'!D$14:AG$14, "CLO4", 'Database (LECTURE-RES-PRAC)'!D122:AG122) / 'Grade computation'!F$7, IF(C$16 = "MIDTERM", SUMIF('Database (LECTURE-RES-PRAC)'!AJ$14:BM$14, "CLO4", 'Database (LECTURE-RES-PRAC)'!AJ122:BM122) / 'Grade computation'!G$7, IF(C$16 = "FINAL", SUMIF('Database (LECTURE-RES-PRAC)'!BP$14:CS$14, "CLO4", 'Database (LECTURE-RES-PRAC)'!BP122:CS122) / 'Grade computation'!H$7,""))),""),"")</f>
        <v/>
      </c>
      <c r="AC125" s="286" t="str">
        <f aca="false">IF(B125&lt;&gt;"",IF(AB125="","",IF(AB125&lt;0.5,1,IF(AND(AB125&gt;=0.5,AB125&lt;P$10),2,IF(AB125&gt;=P$10,3)))),"")</f>
        <v/>
      </c>
      <c r="AD125" s="194" t="str">
        <f aca="false">IF(B125 &lt;&gt; "",IF(AND('PRINTABLE (per grading)'!H$16="EXAM", 'PRINTABLE (per grading)'!B$13="Prelim"), IF(ISERROR(SUMIF('Exam (LECTURE ONLY)'!D$20:M$20, "CLO4", 'Exam (LECTURE ONLY)'!D127:M127) / 'Exam (LECTURE ONLY)'!AL$9), "", SUMIF('Exam (LECTURE ONLY)'!D$20:M$20, "CLO4", 'Exam (LECTURE ONLY)'!D127:M127) /'Exam (LECTURE ONLY)'!AL$9),
IF(AND('PRINTABLE (per grading)'!H$16="EXAM", 'PRINTABLE (per grading)'!B$13="Midterm"), IF(ISERROR(SUMIF('Exam (LECTURE ONLY)'!O$20:X$20, "CLO4", 'Exam (LECTURE ONLY)'!O127:X127) / 'Exam (LECTURE ONLY)'!AM$9), "", SUMIF('Exam (LECTURE ONLY)'!O$20:X$20, "CLO4", 'Exam (LECTURE ONLY)'!O127:X127) / 'Exam (LECTURE ONLY)'!AM$9),
IF(AND('PRINTABLE (per grading)'!H$16="EXAM", 'PRINTABLE (per grading)'!B$13="Final"), IF(ISERROR(SUMIF('Exam (LECTURE ONLY)'!Z$20:AI$20, "CLO4", 'Exam (LECTURE ONLY)'!Z127:AI127) / 'Exam (LECTURE ONLY)'!AN$9), "", SUMIF('Exam (LECTURE ONLY)'!Z$20:AI$20, "CLO4", 'Exam (LECTURE ONLY)'!Z127:AI127) / 'Exam (LECTURE ONLY)'!AN$9),
IF(AND('PRINTABLE (per grading)'!H$16="OUTPUT", 'PRINTABLE (per grading)'!B$13="Prelim"), IF(ISERROR(SUMIF(OUTPUT!C$20:M$20, "CLO4", OUTPUT!C127:M127) / OUTPUT!AL$9), "", SUMIF(OUTPUT!C$20:M$20, "CLO4", OUTPUT!C127:M127) / OUTPUT!AL$9),
IF(AND('PRINTABLE (per grading)'!H$16="OUTPUT", 'PRINTABLE (per grading)'!B$13="Midterm"), IF(ISERROR(SUMIF(OUTPUT!O$20:Y$20, "CLO4", OUTPUT!O127:Y127) / OUTPUT!AM$9), "", SUMIF(OUTPUT!O$20:Y$20, "CLO4", OUTPUT!O127:Y127) / OUTPUT!AM$9),
IF(AND('PRINTABLE (per grading)'!H$16="OUTPUT", 'PRINTABLE (per grading)'!B$13="Final"), IF(ISERROR(SUMIF(OUTPUT!AA$20:AI$20, "CLO4", OUTPUT!AA127:AI127) / OUTPUT!AN$9), "", SUMIF(OUTPUT!AA$20:AI$20, "CLO4", OUTPUT!AA127:AI127) / OUTPUT!AN$9),
"")))))),"")</f>
        <v/>
      </c>
      <c r="AE125" s="286" t="str">
        <f aca="false">IF(B125&lt;&gt;"",IF(AD125="","",IF(AD125&lt;0.5,1,IF(AND(AD125&gt;=0.5,AD125&lt;P$10),2,IF(AD125&gt;=P$10,3)))),"")</f>
        <v/>
      </c>
      <c r="AF125" s="287" t="str">
        <f aca="false">IF(B125 &lt;&gt; "",IFERROR(IF(AVERAGE(AB125,AD125)&gt;=P$10,"Y","N"),""),"")</f>
        <v/>
      </c>
      <c r="AG125" s="194" t="str">
        <f aca="false">IF(B125 &lt;&gt; "", IFERROR(IF(C$16 = "PRELIM", SUMIF('Database (LECTURE-RES-PRAC)'!D$14:AG$14, "CLO5", 'Database (LECTURE-RES-PRAC)'!D122:AG122) / 'Grade computation'!F$8, IF(C$16 = "MIDTERM", SUMIF('Database (LECTURE-RES-PRAC)'!AJ$14:BM$14, "CLO5", 'Database (LECTURE-RES-PRAC)'!AJ122:BM122) / 'Grade computation'!G$8, IF(C$16 = "FINAL", SUMIF('Database (LECTURE-RES-PRAC)'!BP$14:CS$14, "CLO5", 'Database (LECTURE-RES-PRAC)'!BP122:CS122) / 'Grade computation'!H$8,""))),""),"")</f>
        <v/>
      </c>
      <c r="AH125" s="286" t="str">
        <f aca="false">IF(B125&lt;&gt;"",IF(AG125="","",IF(AG125&lt;0.5,1,IF(AND(AG125&gt;=0.5,AG125&lt;P$10),2,IF(AG125&gt;=P$10,3)))),"")</f>
        <v/>
      </c>
      <c r="AI125" s="194" t="str">
        <f aca="false">IF(B125 &lt;&gt; "",IF(AND('PRINTABLE (per grading)'!H$16="EXAM", 'PRINTABLE (per grading)'!B$13="Prelim"), IF(ISERROR(SUMIF('Exam (LECTURE ONLY)'!D$20:M$20, "CLO5", 'Exam (LECTURE ONLY)'!D127:M127) / 'Exam (LECTURE ONLY)'!AL$10), "", SUMIF('Exam (LECTURE ONLY)'!D$20:M$20, "CLO5", 'Exam (LECTURE ONLY)'!D127:M127) /'Exam (LECTURE ONLY)'!AL$10),
IF(AND('PRINTABLE (per grading)'!H$16="EXAM", 'PRINTABLE (per grading)'!B$13="Midterm"), IF(ISERROR(SUMIF('Exam (LECTURE ONLY)'!O$20:X$20, "CLO5", 'Exam (LECTURE ONLY)'!O127:X127) / 'Exam (LECTURE ONLY)'!AM$10), "", SUMIF('Exam (LECTURE ONLY)'!O$20:X$20, "CLO5", 'Exam (LECTURE ONLY)'!O127:X127) / 'Exam (LECTURE ONLY)'!AM$10),
IF(AND('PRINTABLE (per grading)'!H$16="EXAM", 'PRINTABLE (per grading)'!B$13="Final"), IF(ISERROR(SUMIF('Exam (LECTURE ONLY)'!Z$20:AI$20, "CLO5", 'Exam (LECTURE ONLY)'!Z127:AI127) / 'Exam (LECTURE ONLY)'!AN$10), "", SUMIF('Exam (LECTURE ONLY)'!Z$20:AI$20, "CLO5", 'Exam (LECTURE ONLY)'!Z127:AI127) / 'Exam (LECTURE ONLY)'!AN$10),
IF(AND('PRINTABLE (per grading)'!H$16="OUTPUT", 'PRINTABLE (per grading)'!B$13="Prelim"), IF(ISERROR(SUMIF(OUTPUT!C$20:M$20, "CLO5", OUTPUT!C127:M127) / OUTPUT!AL$10), "", SUMIF(OUTPUT!C$20:M$20, "CLO5", OUTPUT!C127:M127) / OUTPUT!AL$10),
IF(AND('PRINTABLE (per grading)'!H$16="OUTPUT", 'PRINTABLE (per grading)'!B$13="Midterm"), IF(ISERROR(SUMIF(OUTPUT!O$20:Y$20, "CLO5", OUTPUT!O127:Y127) / OUTPUT!AM$10), "", SUMIF(OUTPUT!O$20:Y$20, "CLO5", OUTPUT!O127:Y127) / OUTPUT!AM$10),
IF(AND('PRINTABLE (per grading)'!H$16="OUTPUT", 'PRINTABLE (per grading)'!B$13="Final"), IF(ISERROR(SUMIF(OUTPUT!AA$20:AI$20, "CLO5", OUTPUT!AA127:AI127) / OUTPUT!AN$10), "", SUMIF(OUTPUT!AA$20:AI$20, "CLO5", OUTPUT!AA127:AI127) / OUTPUT!AN$10),
"")))))),"")</f>
        <v/>
      </c>
      <c r="AJ125" s="286" t="str">
        <f aca="false">IF(B125&lt;&gt;"",IF(AI125="","",IF(AI125&lt;0.5,1,IF(AND(AI125&gt;=0.5,AI125&lt;P$10),2,IF(AI125&gt;=P$10,3)))),"")</f>
        <v/>
      </c>
      <c r="AK125" s="287" t="str">
        <f aca="false">IF(B125 &lt;&gt; "",IFERROR(IF(AVERAGE(AG125,AI125)&gt;=P$10,"Y","N"),""),"")</f>
        <v/>
      </c>
      <c r="AL125" s="194" t="str">
        <f aca="false">IF(B125 &lt;&gt; "", IFERROR(IF(C$16 = "PRELIM", SUMIF('Database (LECTURE-RES-PRAC)'!D$14:AG$14, "CLO6", 'Database (LECTURE-RES-PRAC)'!D122:AG122) / 'Grade computation'!F$9, IF(C$16 = "MIDTERM", SUMIF('Database (LECTURE-RES-PRAC)'!AJ$14:BM$14, "CLO6", 'Database (LECTURE-RES-PRAC)'!AJ122:BM122) / 'Grade computation'!G$9, IF(C$16 = "FINAL", SUMIF('Database (LECTURE-RES-PRAC)'!BP$14:CS$14, "CLO6", 'Database (LECTURE-RES-PRAC)'!BP122:CS122) / 'Grade computation'!H$9,""))),""),"")</f>
        <v/>
      </c>
      <c r="AM125" s="286" t="str">
        <f aca="false">IF(B125&lt;&gt;"",IF(AL125="","",IF(AL125&lt;0.5,1,IF(AND(AL125&gt;=0.5,AL125&lt;P$10),2,IF(AL125&gt;=P$10,3)))),"")</f>
        <v/>
      </c>
      <c r="AN125" s="194" t="str">
        <f aca="false">IF(B125 &lt;&gt; "",IF(AND('PRINTABLE (per grading)'!H$16="EXAM", 'PRINTABLE (per grading)'!B$13="Prelim"), IF(ISERROR(SUMIF('Exam (LECTURE ONLY)'!D$20:M$20, "CLO6", 'Exam (LECTURE ONLY)'!D127:M127) / 'Exam (LECTURE ONLY)'!AL$11), "", SUMIF('Exam (LECTURE ONLY)'!D$20:M$20, "CLO6", 'Exam (LECTURE ONLY)'!D127:M127) /'Exam (LECTURE ONLY)'!AL$11),
IF(AND('PRINTABLE (per grading)'!H$16="EXAM", 'PRINTABLE (per grading)'!B$13="Midterm"), IF(ISERROR(SUMIF('Exam (LECTURE ONLY)'!O$20:X$20, "CLO6", 'Exam (LECTURE ONLY)'!O127:X127) / 'Exam (LECTURE ONLY)'!AM$11), "", SUMIF('Exam (LECTURE ONLY)'!O$20:X$20, "CLO6", 'Exam (LECTURE ONLY)'!O127:X127) / 'Exam (LECTURE ONLY)'!AM$11),
IF(AND('PRINTABLE (per grading)'!H$16="EXAM", 'PRINTABLE (per grading)'!B$13="Final"), IF(ISERROR(SUMIF('Exam (LECTURE ONLY)'!Z$20:AI$20, "CLO6", 'Exam (LECTURE ONLY)'!Z127:AI127) / 'Exam (LECTURE ONLY)'!AN$11), "", SUMIF('Exam (LECTURE ONLY)'!Z$20:AI$20, "CLO6", 'Exam (LECTURE ONLY)'!Z127:AI127) / 'Exam (LECTURE ONLY)'!AN$11),
IF(AND('PRINTABLE (per grading)'!H$16="OUTPUT", 'PRINTABLE (per grading)'!B$13="Prelim"), IF(ISERROR(SUMIF(OUTPUT!C$20:M$20, "CLO6", OUTPUT!C127:M127) / OUTPUT!AL$11), "", SUMIF(OUTPUT!C$20:M$20, "CLO6", OUTPUT!C127:M127) / OUTPUT!AL$11),
IF(AND('PRINTABLE (per grading)'!H$16="OUTPUT", 'PRINTABLE (per grading)'!B$13="Midterm"), IF(ISERROR(SUMIF(OUTPUT!O$20:Y$20, "CLO6", OUTPUT!O127:Y127) / OUTPUT!AM$11), "", SUMIF(OUTPUT!O$20:Y$20, "CLO6", OUTPUT!O127:Y127) / OUTPUT!AM$11),
IF(AND('PRINTABLE (per grading)'!H$16="OUTPUT", 'PRINTABLE (per grading)'!B$13="Final"), IF(ISERROR(SUMIF(OUTPUT!AA$20:AI$20, "CLO6", OUTPUT!AA127:AI127) / OUTPUT!AN$11), "", SUMIF(OUTPUT!AA$20:AI$20, "CLO6", OUTPUT!AA127:AI127) / OUTPUT!AN$11),
"")))))),"")</f>
        <v/>
      </c>
      <c r="AO125" s="286" t="str">
        <f aca="false">IF(B125&lt;&gt;"",IF(AN125="","",IF(AN125&lt;0.5,1,IF(AND(AN125&gt;=0.5,AN125&lt;P$10),2,IF(AN125&gt;=P$10,3)))),"")</f>
        <v/>
      </c>
      <c r="AP125" s="287" t="str">
        <f aca="false">IF(B125 &lt;&gt; "",IFERROR(IF(AVERAGE(AL125,AN125)&gt;=P$10,"Y","N"),""),"")</f>
        <v/>
      </c>
      <c r="AQ125" s="194" t="str">
        <f aca="false">IF(B125 &lt;&gt; "", IFERROR(IF(C$16 = "PRELIM", SUMIF('Database (LECTURE-RES-PRAC)'!D$14:AG$14, "CLO7", 'Database (LECTURE-RES-PRAC)'!D122:AG122) / 'Grade computation'!F$10, IF(C$16 = "MIDTERM", SUMIF('Database (LECTURE-RES-PRAC)'!AJ$14:BM$14, "CLO7", 'Database (LECTURE-RES-PRAC)'!AJ122:BM122) / 'Grade computation'!G$10, IF(C$16 = "FINAL", SUMIF('Database (LECTURE-RES-PRAC)'!BP$14:CS$14, "CLO7", 'Database (LECTURE-RES-PRAC)'!BP122:CS122) / 'Grade computation'!H$10,""))),""),"")</f>
        <v/>
      </c>
      <c r="AR125" s="286" t="str">
        <f aca="false">IF(B125&lt;&gt;"",IF(AQ125="","",IF(AQ125&lt;0.5,1,IF(AND(AQ125&gt;=0.5,AQ125&lt;P$10),2,IF(AQ125&gt;=P$10,3)))),"")</f>
        <v/>
      </c>
      <c r="AS125" s="194" t="str">
        <f aca="false">IF(B125 &lt;&gt; "",IF(AND('PRINTABLE (per grading)'!H$16="EXAM", 'PRINTABLE (per grading)'!B$13="Prelim"), IF(ISERROR(SUMIF('Exam (LECTURE ONLY)'!D$20:M$20, "CLO7", 'Exam (LECTURE ONLY)'!D127:M127) / 'Exam (LECTURE ONLY)'!AL$12), "", SUMIF('Exam (LECTURE ONLY)'!D$20:M$20, "CLO7", 'Exam (LECTURE ONLY)'!D127:M127) /'Exam (LECTURE ONLY)'!AL$12),
IF(AND('PRINTABLE (per grading)'!H$16="EXAM", 'PRINTABLE (per grading)'!B$13="Midterm"), IF(ISERROR(SUMIF('Exam (LECTURE ONLY)'!O$20:X$20, "CLO7", 'Exam (LECTURE ONLY)'!O127:X127) / 'Exam (LECTURE ONLY)'!AM$12), "", SUMIF('Exam (LECTURE ONLY)'!O$20:X$20, "CLO7", 'Exam (LECTURE ONLY)'!O127:X127) / 'Exam (LECTURE ONLY)'!AM$12),
IF(AND('PRINTABLE (per grading)'!H$16="EXAM", 'PRINTABLE (per grading)'!B$13="Final"), IF(ISERROR(SUMIF('Exam (LECTURE ONLY)'!Z$20:AI$20, "CLO7", 'Exam (LECTURE ONLY)'!Z127:AI127) / 'Exam (LECTURE ONLY)'!AN$12), "", SUMIF('Exam (LECTURE ONLY)'!Z$20:AI$20, "CLO7", 'Exam (LECTURE ONLY)'!Z127:AI127) / 'Exam (LECTURE ONLY)'!AN$12),
IF(AND('PRINTABLE (per grading)'!H$16="OUTPUT", 'PRINTABLE (per grading)'!B$13="Prelim"), IF(ISERROR(SUMIF(OUTPUT!C$20:M$20, "CLO7", OUTPUT!C127:M127) / OUTPUT!AL$12), "", SUMIF(OUTPUT!C$20:M$20, "CLO7", OUTPUT!C127:M127) / OUTPUT!AL$12),
IF(AND('PRINTABLE (per grading)'!H$16="OUTPUT", 'PRINTABLE (per grading)'!B$13="Midterm"), IF(ISERROR(SUMIF(OUTPUT!O$20:Y$20, "CLO7", OUTPUT!O127:Y127) / OUTPUT!AM$12), "", SUMIF(OUTPUT!O$20:Y$20, "CLO7", OUTPUT!O127:Y127) / OUTPUT!AM$12),
IF(AND('PRINTABLE (per grading)'!H$16="OUTPUT", 'PRINTABLE (per grading)'!B$13="Final"), IF(ISERROR(SUMIF(OUTPUT!AA$20:AI$20, "CLO7", OUTPUT!AA127:AI127) / OUTPUT!AN$12), "", SUMIF(OUTPUT!AA$20:AI$20, "CLO7", OUTPUT!AA127:AI127) / OUTPUT!AN$12),
"")))))),"")</f>
        <v/>
      </c>
      <c r="AT125" s="286" t="str">
        <f aca="false">IF(B125&lt;&gt;"",IF(AS125="","",IF(AS125&lt;0.5,1,IF(AND(AS125&gt;=0.5,AS125&lt;P$10),2,IF(AS125&gt;=P$10,3)))),"")</f>
        <v/>
      </c>
      <c r="AU125" s="287" t="str">
        <f aca="false">IF(B125 &lt;&gt; "",IFERROR(IF(AVERAGE(AQ125,AS125)&gt;=P$10,"Y","N"),""),"")</f>
        <v/>
      </c>
      <c r="AV125" s="194" t="str">
        <f aca="false">IF(B125 &lt;&gt; "", IFERROR(IF(C$16 = "PRELIM", SUMIF('Database (LECTURE-RES-PRAC)'!D$14:AG$14, "CLO8", 'Database (LECTURE-RES-PRAC)'!D122:AG122) / 'Grade computation'!F$11, IF(C$16 = "MIDTERM", SUMIF('Database (LECTURE-RES-PRAC)'!AJ$14:BM$14, "CLO8", 'Database (LECTURE-RES-PRAC)'!AJ122:BM122) / 'Grade computation'!G$11, IF(C$16 = "FINAL", SUMIF('Database (LECTURE-RES-PRAC)'!BP$14:CS$14, "CLO8", 'Database (LECTURE-RES-PRAC)'!BP122:CS122) / 'Grade computation'!H$11,""))),""),"")</f>
        <v/>
      </c>
      <c r="AW125" s="286" t="str">
        <f aca="false">IF(B125&lt;&gt;"",IF(AV125="","",IF(AV125&lt;0.5,1,IF(AND(AV125&gt;=0.5,AV125&lt;P$10),2,IF(AV125&gt;=P$10,3)))),"")</f>
        <v/>
      </c>
      <c r="AX125" s="194" t="str">
        <f aca="false">IF(B125 &lt;&gt; "",IF(AND('PRINTABLE (per grading)'!H$16="EXAM", 'PRINTABLE (per grading)'!B$13="Prelim"), IF(ISERROR(SUMIF('Exam (LECTURE ONLY)'!D$20:M$20, "CLO8", 'Exam (LECTURE ONLY)'!D127:M127) / 'Exam (LECTURE ONLY)'!AL$13), "", SUMIF('Exam (LECTURE ONLY)'!D$20:M$20, "CLO8", 'Exam (LECTURE ONLY)'!D127:M127) /'Exam (LECTURE ONLY)'!AL$13),
IF(AND('PRINTABLE (per grading)'!H$16="EXAM", 'PRINTABLE (per grading)'!B$13="Midterm"), IF(ISERROR(SUMIF('Exam (LECTURE ONLY)'!O$20:X$20, "CLO8", 'Exam (LECTURE ONLY)'!O127:X127) / 'Exam (LECTURE ONLY)'!AM$13), "", SUMIF('Exam (LECTURE ONLY)'!O$20:X$20, "CLO8", 'Exam (LECTURE ONLY)'!O127:X127) / 'Exam (LECTURE ONLY)'!AM$13),
IF(AND('PRINTABLE (per grading)'!H$16="EXAM", 'PRINTABLE (per grading)'!B$13="Final"), IF(ISERROR(SUMIF('Exam (LECTURE ONLY)'!Z$20:AI$20, "CLO8", 'Exam (LECTURE ONLY)'!Z127:AI127) / 'Exam (LECTURE ONLY)'!AN$13), "", SUMIF('Exam (LECTURE ONLY)'!Z$20:AI$20, "CLO8", 'Exam (LECTURE ONLY)'!Z127:AI127) / 'Exam (LECTURE ONLY)'!AN$13),
IF(AND('PRINTABLE (per grading)'!H$16="OUTPUT", 'PRINTABLE (per grading)'!B$13="Prelim"), IF(ISERROR(SUMIF(OUTPUT!C$20:M$20, "CLO8", OUTPUT!C127:M127) / OUTPUT!AL$13), "", SUMIF(OUTPUT!C$20:M$20, "CLO8", OUTPUT!C127:M127) / OUTPUT!AL$13),
IF(AND('PRINTABLE (per grading)'!H$16="OUTPUT", 'PRINTABLE (per grading)'!B$13="Midterm"), IF(ISERROR(SUMIF(OUTPUT!O$20:Y$20, "CLO8", OUTPUT!O127:Y127) / OUTPUT!AM$13), "", SUMIF(OUTPUT!O$20:Y$20, "CLO8", OUTPUT!O127:Y127) / OUTPUT!AM$13),
IF(AND('PRINTABLE (per grading)'!H$16="OUTPUT", 'PRINTABLE (per grading)'!B$13="Final"), IF(ISERROR(SUMIF(OUTPUT!AA$20:AI$20, "CLO8", OUTPUT!AA127:AI127) / OUTPUT!AN$13), "", SUMIF(OUTPUT!AA$20:AI$20, "CLO8", OUTPUT!AA127:AI127) / OUTPUT!AN$13),
"")))))),"")</f>
        <v/>
      </c>
      <c r="AY125" s="286" t="str">
        <f aca="false">IF(B125&lt;&gt;"",IF(AX125="","",IF(AX125&lt;0.5,1,IF(AND(AX125&gt;=0.5,AX125&lt;P$10),2,IF(AX125&gt;=P$10,3)))),"")</f>
        <v/>
      </c>
      <c r="AZ125" s="287" t="str">
        <f aca="false">IF(B125 &lt;&gt; "",IFERROR(IF(AVERAGE(AV125,AX125)&gt;=P$10,"Y","N"),""),"")</f>
        <v/>
      </c>
      <c r="BA125" s="194" t="str">
        <f aca="false">IF(B125 &lt;&gt; "", IFERROR(IF(C$16 = "PRELIM", SUMIF('Database (LECTURE-RES-PRAC)'!D$14:AG$14, "CLO9", 'Database (LECTURE-RES-PRAC)'!D122:AG122) / 'Grade computation'!F$12, IF(C$16 = "MIDTERM", SUMIF('Database (LECTURE-RES-PRAC)'!AJ$14:BM$14, "CLO9", 'Database (LECTURE-RES-PRAC)'!AJ122:BM122) / 'Grade computation'!G$12, IF(C$16 = "FINAL", SUMIF('Database (LECTURE-RES-PRAC)'!BP$14:CS$14, "CLO9", 'Database (LECTURE-RES-PRAC)'!BP122:CS122) / 'Grade computation'!H$12,""))),""),"")</f>
        <v/>
      </c>
      <c r="BB125" s="286" t="str">
        <f aca="false">IF(B125&lt;&gt;"",IF(BA125="","",IF(BA125&lt;0.5,1,IF(AND(BA125&gt;=0.5,BA125&lt;P$10),2,IF(BA125&gt;=P$10,3)))),"")</f>
        <v/>
      </c>
      <c r="BC125" s="194" t="str">
        <f aca="false">IF(B125 &lt;&gt; "",IF(AND('PRINTABLE (per grading)'!H$16="EXAM", 'PRINTABLE (per grading)'!B$13="Prelim"), IF(ISERROR(SUMIF('Exam (LECTURE ONLY)'!D$20:M$20, "CLO9", 'Exam (LECTURE ONLY)'!D127:M127) / 'Exam (LECTURE ONLY)'!AL$14), "", SUMIF('Exam (LECTURE ONLY)'!D$20:M$20, "CLO9", 'Exam (LECTURE ONLY)'!D127:M127) /'Exam (LECTURE ONLY)'!AL$14),
IF(AND('PRINTABLE (per grading)'!H$16="EXAM", 'PRINTABLE (per grading)'!B$13="Midterm"), IF(ISERROR(SUMIF('Exam (LECTURE ONLY)'!O$20:X$20, "CLO9", 'Exam (LECTURE ONLY)'!O127:X127) / 'Exam (LECTURE ONLY)'!AM$14), "", SUMIF('Exam (LECTURE ONLY)'!O$20:X$20, "CLO9", 'Exam (LECTURE ONLY)'!O127:X127) / 'Exam (LECTURE ONLY)'!AM$14),
IF(AND('PRINTABLE (per grading)'!H$16="EXAM", 'PRINTABLE (per grading)'!B$13="Final"), IF(ISERROR(SUMIF('Exam (LECTURE ONLY)'!Z$20:AI$20, "CLO9", 'Exam (LECTURE ONLY)'!Z127:AI127) / 'Exam (LECTURE ONLY)'!AN$14), "", SUMIF('Exam (LECTURE ONLY)'!Z$20:AI$20, "CLO9", 'Exam (LECTURE ONLY)'!Z127:AI127) / 'Exam (LECTURE ONLY)'!AN$14),
IF(AND('PRINTABLE (per grading)'!H$16="OUTPUT", 'PRINTABLE (per grading)'!B$13="Prelim"), IF(ISERROR(SUMIF(OUTPUT!C$20:M$20, "CLO9", OUTPUT!C127:M127) / OUTPUT!AL$14), "", SUMIF(OUTPUT!C$20:M$20, "CLO9", OUTPUT!C127:M127) / OUTPUT!AL$14),
IF(AND('PRINTABLE (per grading)'!H$16="OUTPUT", 'PRINTABLE (per grading)'!B$13="Midterm"), IF(ISERROR(SUMIF(OUTPUT!O$20:Y$20, "CLO9", OUTPUT!O127:Y127) / OUTPUT!AM$14), "", SUMIF(OUTPUT!O$20:Y$20, "CLO9", OUTPUT!O127:Y127) / OUTPUT!AM$14),
IF(AND('PRINTABLE (per grading)'!H$16="OUTPUT", 'PRINTABLE (per grading)'!B$13="Final"), IF(ISERROR(SUMIF(OUTPUT!AA$20:AI$20, "CLO9", OUTPUT!AA127:AI127) / OUTPUT!AN$14), "", SUMIF(OUTPUT!AA$20:AI$20, "CLO9", OUTPUT!AA127:AI127) / OUTPUT!AN$14),
"")))))),"")</f>
        <v/>
      </c>
      <c r="BD125" s="286" t="str">
        <f aca="false">IF(B125&lt;&gt;"",IF(BC125="","",IF(BC125&lt;0.5,1,IF(AND(BC125&gt;=0.5,BC125&lt;P$10),2,IF(BC125&gt;=P$10,3)))),"")</f>
        <v/>
      </c>
      <c r="BE125" s="287" t="str">
        <f aca="false">IF(B125 &lt;&gt; "",IFERROR(IF(AVERAGE(BA125,BC125)&gt;=P$10,"Y","N"),""),"")</f>
        <v/>
      </c>
      <c r="BF125" s="194" t="str">
        <f aca="false">IF(B125 &lt;&gt; "", IFERROR(IF(C$16 = "PRELIM", SUMIF('Database (LECTURE-RES-PRAC)'!D$14:AG$14, "CLO10", 'Database (LECTURE-RES-PRAC)'!D122:AG122) / 'Grade computation'!F$13, IF(C$16 = "MIDTERM", SUMIF('Database (LECTURE-RES-PRAC)'!AJ$14:BM$14, "CLO10", 'Database (LECTURE-RES-PRAC)'!AJ122:BM122) / 'Grade computation'!G$13, IF(C$16 = "FINAL", SUMIF('Database (LECTURE-RES-PRAC)'!BP$14:CS$14, "CLO10", 'Database (LECTURE-RES-PRAC)'!BP122:CS122) / 'Grade computation'!H$13,""))),""),"")</f>
        <v/>
      </c>
      <c r="BG125" s="286" t="str">
        <f aca="false">IF(B125&lt;&gt;"",IF(BF125="","",IF(BF125&lt;0.5,1,IF(AND(BF125&gt;=0.5,BF125&lt;P$10),2,IF(BF125&gt;=P$10,3)))),"")</f>
        <v/>
      </c>
      <c r="BH125" s="194" t="str">
        <f aca="false">IF(B125 &lt;&gt; "",IF(AND('PRINTABLE (per grading)'!H$16="EXAM", 'PRINTABLE (per grading)'!B$13="Prelim"), IF(ISERROR(SUMIF('Exam (LECTURE ONLY)'!D$20:M$20, "CLO10", 'Exam (LECTURE ONLY)'!D127:M127) / 'Exam (LECTURE ONLY)'!AL$15), "", SUMIF('Exam (LECTURE ONLY)'!D$20:M$20, "CLO10", 'Exam (LECTURE ONLY)'!D127:M127) /'Exam (LECTURE ONLY)'!AL$15),
IF(AND('PRINTABLE (per grading)'!H$16="EXAM", 'PRINTABLE (per grading)'!B$13="Midterm"), IF(ISERROR(SUMIF('Exam (LECTURE ONLY)'!O$20:X$20, "CLO10", 'Exam (LECTURE ONLY)'!O127:X127) / 'Exam (LECTURE ONLY)'!AM$15), "", SUMIF('Exam (LECTURE ONLY)'!O$20:X$20, "CLO10", 'Exam (LECTURE ONLY)'!O127:X127) / 'Exam (LECTURE ONLY)'!AM$15),
IF(AND('PRINTABLE (per grading)'!H$16="EXAM", 'PRINTABLE (per grading)'!B$13="Final"), IF(ISERROR(SUMIF('Exam (LECTURE ONLY)'!Z$20:AI$20, "CLO10", 'Exam (LECTURE ONLY)'!Z127:AI127) / 'Exam (LECTURE ONLY)'!AN$15), "", SUMIF('Exam (LECTURE ONLY)'!Z$20:AI$20, "CLO10", 'Exam (LECTURE ONLY)'!Z127:AI127) / 'Exam (LECTURE ONLY)'!AN$15),
IF(AND('PRINTABLE (per grading)'!H$16="OUTPUT", 'PRINTABLE (per grading)'!B$13="Prelim"), IF(ISERROR(SUMIF(OUTPUT!C$20:M$20, "CLO10", OUTPUT!C127:M127) / OUTPUT!AL$15), "", SUMIF(OUTPUT!C$20:M$20, "CLO10", OUTPUT!C127:M127) / OUTPUT!AL$15),
IF(AND('PRINTABLE (per grading)'!H$16="OUTPUT", 'PRINTABLE (per grading)'!B$13="Midterm"), IF(ISERROR(SUMIF(OUTPUT!O$20:Y$20, "CLO10", OUTPUT!O127:Y127) / OUTPUT!AM$15), "", SUMIF(OUTPUT!O$20:Y$20, "CLO10", OUTPUT!O127:Y127) / OUTPUT!AM$15),
IF(AND('PRINTABLE (per grading)'!H$16="OUTPUT", 'PRINTABLE (per grading)'!B$13="Final"), IF(ISERROR(SUMIF(OUTPUT!AA$20:AI$20, "CLO10", OUTPUT!AA127:AI127) / OUTPUT!AN$15), "", SUMIF(OUTPUT!AA$20:AI$20, "CLO10", OUTPUT!AA127:AI127) / OUTPUT!AN$15),
"")))))),"")</f>
        <v/>
      </c>
      <c r="BI125" s="286" t="str">
        <f aca="false">IF(B125&lt;&gt;"",IF(BH125="","",IF(BH125&lt;0.5,1,IF(AND(BH125&gt;=0.5,BH125&lt;P$10),2,IF(BH125&gt;=P$10,3)))),"")</f>
        <v/>
      </c>
      <c r="BJ125" s="287" t="str">
        <f aca="false">IF(B125 &lt;&gt; "",IFERROR(IF(AVERAGE(BF125,BH125)&gt;=P$10,"Y","N"),""),"")</f>
        <v/>
      </c>
      <c r="BK125" s="8"/>
    </row>
    <row r="126" customFormat="false" ht="19.5" hidden="false" customHeight="true" outlineLevel="0" collapsed="false">
      <c r="A126" s="228" t="str">
        <f aca="false">IF(ISBLANK('Database (LECTURE-RES-PRAC)'!A123),"",'Database (LECTURE-RES-PRAC)'!A123)</f>
        <v/>
      </c>
      <c r="B126" s="229" t="str">
        <f aca="false">IF(ISBLANK('Database (LECTURE-RES-PRAC)'!B123),"",'Database (LECTURE-RES-PRAC)'!B123)</f>
        <v/>
      </c>
      <c r="C126" s="230" t="str">
        <f aca="false">IF(B126&lt;&gt;"",IF(C$16="PRELIM",'Grade computation'!C126, IF(C$16="MIDTERM",'Grade computation'!K126, IF(C$16="FINAL",'Grade computation'!S126,""))),"")</f>
        <v/>
      </c>
      <c r="D126" s="231" t="str">
        <f aca="false">IF(B126&lt;&gt;"",IFERROR(IF(B$11="80-20", (((C126/C$19)*X$6)+X$7)*D$18, IF(B$11="60-40", (((C126/C$19)*Y$6)+Y$7)*D$18, 0)),0),"")</f>
        <v/>
      </c>
      <c r="E126" s="230" t="str">
        <f aca="false">IF(B126&lt;&gt;"", IF(C$16="PRELIM",'Grade computation'!E126, IF(C$16="MIDTERM",'Grade computation'!M126, IF(C$16="FINAL",'Grade computation'!U126,""))),"")</f>
        <v/>
      </c>
      <c r="F126" s="232" t="str">
        <f aca="false">IF(B126&lt;&gt;"",IFERROR(IF(B$11="80-20", (((E126/E$19)*X$6)+X$7)*F$18, IF(B$11="60-40", (((E126/E$19)*Y$6)+Y$7)*F$18, 0)),0),"")</f>
        <v/>
      </c>
      <c r="G126" s="233" t="str">
        <f aca="false">IF(B126&lt;&gt;"",IFERROR((D126+F126),0),"")</f>
        <v/>
      </c>
      <c r="H126" s="234" t="str">
        <f aca="false">IF(B126&lt;&gt;"",IF(C$16="PRELIM", 'Grade computation'!H126, IF(C$16="MIDTERM", 'Grade computation'!P126, IF(C$16="FINAL",'Grade computation'!X126, ""))),"")</f>
        <v/>
      </c>
      <c r="I126" s="233" t="str">
        <f aca="false">IF(B126&lt;&gt;"",IFERROR(IF(B$11="80-20", (((H126/H$19)*X$6)+X$7)*I$19, IF(B$11="60-40", (((H126/H$19)*Y$6)+Y$7)*I$19, 0)),0),"")</f>
        <v/>
      </c>
      <c r="J126" s="237" t="str">
        <f aca="false">IFERROR((G126+I126),"")</f>
        <v/>
      </c>
      <c r="K126" s="183" t="str">
        <f aca="false">IFERROR(IF(J126="","",IF(J126&gt;=75,"PASSED","FAILED")),"")</f>
        <v/>
      </c>
      <c r="L126" s="183"/>
      <c r="M126" s="194" t="str">
        <f aca="false">IF(B126 &lt;&gt; "", IFERROR(IF(C$16 = "PRELIM", SUMIF('Database (LECTURE-RES-PRAC)'!D$14:AG$14, "CLO1", 'Database (LECTURE-RES-PRAC)'!D123:AG123) / 'Grade computation'!F$4, IF(C$16 = "MIDTERM", SUMIF('Database (LECTURE-RES-PRAC)'!AJ$14:BM$14, "CLO1", 'Database (LECTURE-RES-PRAC)'!AJ123:BM123) / 'Grade computation'!G$4, IF(C$16 = "FINAL", SUMIF('Database (LECTURE-RES-PRAC)'!BP$14:CS$14, "CLO1", 'Database (LECTURE-RES-PRAC)'!BP123:CS123) / 'Grade computation'!H$4,""))),""),"")</f>
        <v/>
      </c>
      <c r="N126" s="286" t="str">
        <f aca="false">IF(B126&lt;&gt;"",IF(M126="","",IF(M126&lt;0.5,1,IF(AND(M126&gt;=0.5,M126&lt;P$10),2,IF(M126&gt;=P$10,3)))),"")</f>
        <v/>
      </c>
      <c r="O126" s="194" t="str">
        <f aca="false">IF(B126 &lt;&gt; "",IF(AND('PRINTABLE (per grading)'!H$16="EXAM", 'PRINTABLE (per grading)'!B$13="Prelim"), IF(ISERROR(SUMIF('Exam (LECTURE ONLY)'!D$20:M$20, "CLO1", 'Exam (LECTURE ONLY)'!D128:M128) / 'Exam (LECTURE ONLY)'!AL$6), "", SUMIF('Exam (LECTURE ONLY)'!D$20:M$20, "CLO1", 'Exam (LECTURE ONLY)'!D128:M128) /'Exam (LECTURE ONLY)'!AL$6),
IF(AND('PRINTABLE (per grading)'!H$16="EXAM", 'PRINTABLE (per grading)'!B$13="Midterm"), IF(ISERROR(SUMIF('Exam (LECTURE ONLY)'!O$20:X$20, "CLO1", 'Exam (LECTURE ONLY)'!O128:X128) / 'Exam (LECTURE ONLY)'!AM$6), "", SUMIF('Exam (LECTURE ONLY)'!O$20:X$20, "CLO1", 'Exam (LECTURE ONLY)'!O128:X128) / 'Exam (LECTURE ONLY)'!AM$6),
IF(AND('PRINTABLE (per grading)'!H$16="EXAM", 'PRINTABLE (per grading)'!B$13="Final"), IF(ISERROR(SUMIF('Exam (LECTURE ONLY)'!Z$20:AI$20, "CLO1", 'Exam (LECTURE ONLY)'!Z128:AI128) / 'Exam (LECTURE ONLY)'!AN$6), "", SUMIF('Exam (LECTURE ONLY)'!Z$20:AI$20, "CLO1", 'Exam (LECTURE ONLY)'!Z128:AI128) / 'Exam (LECTURE ONLY)'!AN$6),
IF(AND('PRINTABLE (per grading)'!H$16="OUTPUT", 'PRINTABLE (per grading)'!B$13="Prelim"), IF(ISERROR(SUMIF(OUTPUT!C$20:M$20, "CLO1", OUTPUT!C128:M128) / OUTPUT!AL$6), "", SUMIF(OUTPUT!C$20:M$20, "CLO1", OUTPUT!C128:M128) / OUTPUT!AL$6),
IF(AND('PRINTABLE (per grading)'!H$16="OUTPUT", 'PRINTABLE (per grading)'!B$13="Midterm"), IF(ISERROR(SUMIF(OUTPUT!O$20:Y$20, "CLO1", OUTPUT!O128:Y128) / OUTPUT!AM$6), "", SUMIF(OUTPUT!O$20:Y$20, "CLO1", OUTPUT!O128:Y128) / OUTPUT!AM$6),
IF(AND('PRINTABLE (per grading)'!H$16="OUTPUT", 'PRINTABLE (per grading)'!B$13="Final"), IF(ISERROR(SUMIF(OUTPUT!AA$20:AI$20, "CLO1", OUTPUT!AA128:AI128) / OUTPUT!AN$6), "", SUMIF(OUTPUT!AA$20:AI$20, "CLO1", OUTPUT!AA128:AI128) / OUTPUT!AN$6),
"")))))),"")</f>
        <v/>
      </c>
      <c r="P126" s="286" t="str">
        <f aca="false">IF(B126&lt;&gt;"",IF(O126="","",IF(O126&lt;0.5,1,IF(AND(O126&gt;=0.5,O126&lt;P$10),2,IF(O126&gt;=P$10,3)))),"")</f>
        <v/>
      </c>
      <c r="Q126" s="287" t="str">
        <f aca="false">IF(B126 &lt;&gt; "",IFERROR(IF(AVERAGE(M126,O126)&gt;=P$10,"Y","N"),""),"")</f>
        <v/>
      </c>
      <c r="R126" s="194" t="str">
        <f aca="false">IF(B126 &lt;&gt; "", IFERROR(IF(C$16 = "PRELIM", SUMIF('Database (LECTURE-RES-PRAC)'!D$14:AG$14, "CLO2", 'Database (LECTURE-RES-PRAC)'!D123:AG123) / 'Grade computation'!F$5, IF(C$16 = "MIDTERM", SUMIF('Database (LECTURE-RES-PRAC)'!AJ$14:BM$14, "CLO2", 'Database (LECTURE-RES-PRAC)'!AJ123:BM123) / 'Grade computation'!G$5, IF(C$16 = "FINAL", SUMIF('Database (LECTURE-RES-PRAC)'!BP$14:CS$14, "CLO2", 'Database (LECTURE-RES-PRAC)'!BP123:CS123) / 'Grade computation'!H$5,""))),""),"")</f>
        <v/>
      </c>
      <c r="S126" s="286" t="str">
        <f aca="false">IF(B126&lt;&gt;"",IF(R126="","",IF(R126&lt;0.5,1,IF(AND(R126&gt;=0.5,R126&lt;P$10),2,IF(R126&gt;=P$10,3)))),"")</f>
        <v/>
      </c>
      <c r="T126" s="194" t="str">
        <f aca="false">IF(B126 &lt;&gt; "",IF(AND('PRINTABLE (per grading)'!H$16="EXAM", 'PRINTABLE (per grading)'!B$13="Prelim"), IF(ISERROR(SUMIF('Exam (LECTURE ONLY)'!D$20:M$20, "CLO2", 'Exam (LECTURE ONLY)'!D128:M128) / 'Exam (LECTURE ONLY)'!AL$7), "", SUMIF('Exam (LECTURE ONLY)'!D$20:M$20, "CLO2", 'Exam (LECTURE ONLY)'!D128:M128) /'Exam (LECTURE ONLY)'!AL$7),
IF(AND('PRINTABLE (per grading)'!H$16="EXAM", 'PRINTABLE (per grading)'!B$13="Midterm"), IF(ISERROR(SUMIF('Exam (LECTURE ONLY)'!O$20:X$20, "CLO2", 'Exam (LECTURE ONLY)'!O128:X128) / 'Exam (LECTURE ONLY)'!AM$7), "", SUMIF('Exam (LECTURE ONLY)'!O$20:X$20, "CLO2", 'Exam (LECTURE ONLY)'!O128:X128) / 'Exam (LECTURE ONLY)'!AM$7),
IF(AND('PRINTABLE (per grading)'!H$16="EXAM", 'PRINTABLE (per grading)'!B$13="Final"), IF(ISERROR(SUMIF('Exam (LECTURE ONLY)'!Z$20:AI$20, "CLO2", 'Exam (LECTURE ONLY)'!Z128:AI128) / 'Exam (LECTURE ONLY)'!AN$7), "", SUMIF('Exam (LECTURE ONLY)'!Z$20:AI$20, "CLO2", 'Exam (LECTURE ONLY)'!Z128:AI128) / 'Exam (LECTURE ONLY)'!AN$7),
IF(AND('PRINTABLE (per grading)'!H$16="OUTPUT", 'PRINTABLE (per grading)'!B$13="Prelim"), IF(ISERROR(SUMIF(OUTPUT!C$20:M$20, "CLO2", OUTPUT!C128:M128) / OUTPUT!AL$7), "", SUMIF(OUTPUT!C$20:M$20, "CLO2", OUTPUT!C128:M128) / OUTPUT!AL$7),
IF(AND('PRINTABLE (per grading)'!H$16="OUTPUT", 'PRINTABLE (per grading)'!B$13="Midterm"), IF(ISERROR(SUMIF(OUTPUT!O$20:Y$20, "CLO2", OUTPUT!O128:Y128) / OUTPUT!AM$7), "", SUMIF(OUTPUT!O$20:Y$20, "CLO2", OUTPUT!O128:Y128) / OUTPUT!AM$7),
IF(AND('PRINTABLE (per grading)'!H$16="OUTPUT", 'PRINTABLE (per grading)'!B$13="Final"), IF(ISERROR(SUMIF(OUTPUT!AA$20:AI$20, "CLO2", OUTPUT!AA128:AI128) / OUTPUT!AN$7), "", SUMIF(OUTPUT!AA$20:AI$20, "CLO2", OUTPUT!AA128:AI128) / OUTPUT!AN$7),
"")))))),"")</f>
        <v/>
      </c>
      <c r="U126" s="286" t="str">
        <f aca="false">IF(B126&lt;&gt;"",IF(T126="","",IF(T126&lt;0.5,1,IF(AND(T126&gt;=0.5,T126&lt;P$10),2,IF(T126&gt;=P$10,3)))),"")</f>
        <v/>
      </c>
      <c r="V126" s="287" t="str">
        <f aca="false">IF(B126 &lt;&gt; "",IFERROR(IF(AVERAGE(R126,T126)&gt;=P$10,"Y","N"),""),"")</f>
        <v/>
      </c>
      <c r="W126" s="194" t="str">
        <f aca="false">IF(B126 &lt;&gt; "", IFERROR(IF(C$16 = "PRELIM", SUMIF('Database (LECTURE-RES-PRAC)'!D$14:AG$14, "CLO3", 'Database (LECTURE-RES-PRAC)'!D123:AG123) / 'Grade computation'!F$6, IF(C$16 = "MIDTERM", SUMIF('Database (LECTURE-RES-PRAC)'!AJ$14:BM$14, "CLO3", 'Database (LECTURE-RES-PRAC)'!AJ123:BM123) / 'Grade computation'!G$6, IF(C$16 = "FINAL", SUMIF('Database (LECTURE-RES-PRAC)'!BP$14:CS$14, "CLO3", 'Database (LECTURE-RES-PRAC)'!BP123:CS123) / 'Grade computation'!H$6,""))),""),"")</f>
        <v/>
      </c>
      <c r="X126" s="286" t="str">
        <f aca="false">IF(B126&lt;&gt;"",IF(W126="","",IF(W126&lt;0.5,1,IF(AND(W126&gt;=0.5,W126&lt;P$10),2,IF(W126&gt;=P$10,3)))),"")</f>
        <v/>
      </c>
      <c r="Y126" s="194" t="str">
        <f aca="false">IF(B126 &lt;&gt; "",IF(AND('PRINTABLE (per grading)'!H$16="EXAM", 'PRINTABLE (per grading)'!B$13="Prelim"), IF(ISERROR(SUMIF('Exam (LECTURE ONLY)'!D$20:M$20, "CLO3", 'Exam (LECTURE ONLY)'!D128:M128) / 'Exam (LECTURE ONLY)'!AL$8), "", SUMIF('Exam (LECTURE ONLY)'!D$20:M$20, "CLO3", 'Exam (LECTURE ONLY)'!D128:M128) /'Exam (LECTURE ONLY)'!AL$8),
IF(AND('PRINTABLE (per grading)'!H$16="EXAM", 'PRINTABLE (per grading)'!B$13="Midterm"), IF(ISERROR(SUMIF('Exam (LECTURE ONLY)'!O$20:X$20, "CLO3", 'Exam (LECTURE ONLY)'!O128:X128) / 'Exam (LECTURE ONLY)'!AM$8), "", SUMIF('Exam (LECTURE ONLY)'!O$20:X$20, "CLO3", 'Exam (LECTURE ONLY)'!O128:X128) / 'Exam (LECTURE ONLY)'!AM$8),
IF(AND('PRINTABLE (per grading)'!H$16="EXAM", 'PRINTABLE (per grading)'!B$13="Final"), IF(ISERROR(SUMIF('Exam (LECTURE ONLY)'!Z$20:AI$20, "CLO3", 'Exam (LECTURE ONLY)'!Z128:AI128) / 'Exam (LECTURE ONLY)'!AN$8), "", SUMIF('Exam (LECTURE ONLY)'!Z$20:AI$20, "CLO3", 'Exam (LECTURE ONLY)'!Z128:AI128) / 'Exam (LECTURE ONLY)'!AN$8),
IF(AND('PRINTABLE (per grading)'!H$16="OUTPUT", 'PRINTABLE (per grading)'!B$13="Prelim"), IF(ISERROR(SUMIF(OUTPUT!C$20:M$20, "CLO3", OUTPUT!C128:M128) / OUTPUT!AL$8), "", SUMIF(OUTPUT!C$20:M$20, "CLO3", OUTPUT!C128:M128) / OUTPUT!AL$8),
IF(AND('PRINTABLE (per grading)'!H$16="OUTPUT", 'PRINTABLE (per grading)'!B$13="Midterm"), IF(ISERROR(SUMIF(OUTPUT!O$20:Y$20, "CLO3", OUTPUT!O128:Y128) / OUTPUT!AM$8), "", SUMIF(OUTPUT!O$20:Y$20, "CLO3", OUTPUT!O128:Y128) / OUTPUT!AM$8),
IF(AND('PRINTABLE (per grading)'!H$16="OUTPUT", 'PRINTABLE (per grading)'!B$13="Final"), IF(ISERROR(SUMIF(OUTPUT!AA$20:AI$20, "CLO3", OUTPUT!AA128:AI128) / OUTPUT!AN$8), "", SUMIF(OUTPUT!AA$20:AI$20, "CLO3", OUTPUT!AA128:AI128) / OUTPUT!AN$8),
"" )))))),"")</f>
        <v/>
      </c>
      <c r="Z126" s="286" t="str">
        <f aca="false">IF(B126&lt;&gt;"",IF(Y126="","",IF(Y126&lt;0.5,1,IF(AND(Y126&gt;=0.5,Y126&lt;P$10),2,IF(Y126&gt;=P$10,3)))),"")</f>
        <v/>
      </c>
      <c r="AA126" s="287" t="str">
        <f aca="false">IF(B126 &lt;&gt; "",IFERROR(IF(AVERAGE(W126,Y126)&gt;=P$10,"Y","N"),""),"")</f>
        <v/>
      </c>
      <c r="AB126" s="194" t="str">
        <f aca="false">IF(B126 &lt;&gt; "", IFERROR(IF(C$16 = "PRELIM", SUMIF('Database (LECTURE-RES-PRAC)'!D$14:AG$14, "CLO4", 'Database (LECTURE-RES-PRAC)'!D123:AG123) / 'Grade computation'!F$7, IF(C$16 = "MIDTERM", SUMIF('Database (LECTURE-RES-PRAC)'!AJ$14:BM$14, "CLO4", 'Database (LECTURE-RES-PRAC)'!AJ123:BM123) / 'Grade computation'!G$7, IF(C$16 = "FINAL", SUMIF('Database (LECTURE-RES-PRAC)'!BP$14:CS$14, "CLO4", 'Database (LECTURE-RES-PRAC)'!BP123:CS123) / 'Grade computation'!H$7,""))),""),"")</f>
        <v/>
      </c>
      <c r="AC126" s="286" t="str">
        <f aca="false">IF(B126&lt;&gt;"",IF(AB126="","",IF(AB126&lt;0.5,1,IF(AND(AB126&gt;=0.5,AB126&lt;P$10),2,IF(AB126&gt;=P$10,3)))),"")</f>
        <v/>
      </c>
      <c r="AD126" s="194" t="str">
        <f aca="false">IF(B126 &lt;&gt; "",IF(AND('PRINTABLE (per grading)'!H$16="EXAM", 'PRINTABLE (per grading)'!B$13="Prelim"), IF(ISERROR(SUMIF('Exam (LECTURE ONLY)'!D$20:M$20, "CLO4", 'Exam (LECTURE ONLY)'!D128:M128) / 'Exam (LECTURE ONLY)'!AL$9), "", SUMIF('Exam (LECTURE ONLY)'!D$20:M$20, "CLO4", 'Exam (LECTURE ONLY)'!D128:M128) /'Exam (LECTURE ONLY)'!AL$9),
IF(AND('PRINTABLE (per grading)'!H$16="EXAM", 'PRINTABLE (per grading)'!B$13="Midterm"), IF(ISERROR(SUMIF('Exam (LECTURE ONLY)'!O$20:X$20, "CLO4", 'Exam (LECTURE ONLY)'!O128:X128) / 'Exam (LECTURE ONLY)'!AM$9), "", SUMIF('Exam (LECTURE ONLY)'!O$20:X$20, "CLO4", 'Exam (LECTURE ONLY)'!O128:X128) / 'Exam (LECTURE ONLY)'!AM$9),
IF(AND('PRINTABLE (per grading)'!H$16="EXAM", 'PRINTABLE (per grading)'!B$13="Final"), IF(ISERROR(SUMIF('Exam (LECTURE ONLY)'!Z$20:AI$20, "CLO4", 'Exam (LECTURE ONLY)'!Z128:AI128) / 'Exam (LECTURE ONLY)'!AN$9), "", SUMIF('Exam (LECTURE ONLY)'!Z$20:AI$20, "CLO4", 'Exam (LECTURE ONLY)'!Z128:AI128) / 'Exam (LECTURE ONLY)'!AN$9),
IF(AND('PRINTABLE (per grading)'!H$16="OUTPUT", 'PRINTABLE (per grading)'!B$13="Prelim"), IF(ISERROR(SUMIF(OUTPUT!C$20:M$20, "CLO4", OUTPUT!C128:M128) / OUTPUT!AL$9), "", SUMIF(OUTPUT!C$20:M$20, "CLO4", OUTPUT!C128:M128) / OUTPUT!AL$9),
IF(AND('PRINTABLE (per grading)'!H$16="OUTPUT", 'PRINTABLE (per grading)'!B$13="Midterm"), IF(ISERROR(SUMIF(OUTPUT!O$20:Y$20, "CLO4", OUTPUT!O128:Y128) / OUTPUT!AM$9), "", SUMIF(OUTPUT!O$20:Y$20, "CLO4", OUTPUT!O128:Y128) / OUTPUT!AM$9),
IF(AND('PRINTABLE (per grading)'!H$16="OUTPUT", 'PRINTABLE (per grading)'!B$13="Final"), IF(ISERROR(SUMIF(OUTPUT!AA$20:AI$20, "CLO4", OUTPUT!AA128:AI128) / OUTPUT!AN$9), "", SUMIF(OUTPUT!AA$20:AI$20, "CLO4", OUTPUT!AA128:AI128) / OUTPUT!AN$9),
"")))))),"")</f>
        <v/>
      </c>
      <c r="AE126" s="286" t="str">
        <f aca="false">IF(B126&lt;&gt;"",IF(AD126="","",IF(AD126&lt;0.5,1,IF(AND(AD126&gt;=0.5,AD126&lt;P$10),2,IF(AD126&gt;=P$10,3)))),"")</f>
        <v/>
      </c>
      <c r="AF126" s="287" t="str">
        <f aca="false">IF(B126 &lt;&gt; "",IFERROR(IF(AVERAGE(AB126,AD126)&gt;=P$10,"Y","N"),""),"")</f>
        <v/>
      </c>
      <c r="AG126" s="194" t="str">
        <f aca="false">IF(B126 &lt;&gt; "", IFERROR(IF(C$16 = "PRELIM", SUMIF('Database (LECTURE-RES-PRAC)'!D$14:AG$14, "CLO5", 'Database (LECTURE-RES-PRAC)'!D123:AG123) / 'Grade computation'!F$8, IF(C$16 = "MIDTERM", SUMIF('Database (LECTURE-RES-PRAC)'!AJ$14:BM$14, "CLO5", 'Database (LECTURE-RES-PRAC)'!AJ123:BM123) / 'Grade computation'!G$8, IF(C$16 = "FINAL", SUMIF('Database (LECTURE-RES-PRAC)'!BP$14:CS$14, "CLO5", 'Database (LECTURE-RES-PRAC)'!BP123:CS123) / 'Grade computation'!H$8,""))),""),"")</f>
        <v/>
      </c>
      <c r="AH126" s="286" t="str">
        <f aca="false">IF(B126&lt;&gt;"",IF(AG126="","",IF(AG126&lt;0.5,1,IF(AND(AG126&gt;=0.5,AG126&lt;P$10),2,IF(AG126&gt;=P$10,3)))),"")</f>
        <v/>
      </c>
      <c r="AI126" s="194" t="str">
        <f aca="false">IF(B126 &lt;&gt; "",IF(AND('PRINTABLE (per grading)'!H$16="EXAM", 'PRINTABLE (per grading)'!B$13="Prelim"), IF(ISERROR(SUMIF('Exam (LECTURE ONLY)'!D$20:M$20, "CLO5", 'Exam (LECTURE ONLY)'!D128:M128) / 'Exam (LECTURE ONLY)'!AL$10), "", SUMIF('Exam (LECTURE ONLY)'!D$20:M$20, "CLO5", 'Exam (LECTURE ONLY)'!D128:M128) /'Exam (LECTURE ONLY)'!AL$10),
IF(AND('PRINTABLE (per grading)'!H$16="EXAM", 'PRINTABLE (per grading)'!B$13="Midterm"), IF(ISERROR(SUMIF('Exam (LECTURE ONLY)'!O$20:X$20, "CLO5", 'Exam (LECTURE ONLY)'!O128:X128) / 'Exam (LECTURE ONLY)'!AM$10), "", SUMIF('Exam (LECTURE ONLY)'!O$20:X$20, "CLO5", 'Exam (LECTURE ONLY)'!O128:X128) / 'Exam (LECTURE ONLY)'!AM$10),
IF(AND('PRINTABLE (per grading)'!H$16="EXAM", 'PRINTABLE (per grading)'!B$13="Final"), IF(ISERROR(SUMIF('Exam (LECTURE ONLY)'!Z$20:AI$20, "CLO5", 'Exam (LECTURE ONLY)'!Z128:AI128) / 'Exam (LECTURE ONLY)'!AN$10), "", SUMIF('Exam (LECTURE ONLY)'!Z$20:AI$20, "CLO5", 'Exam (LECTURE ONLY)'!Z128:AI128) / 'Exam (LECTURE ONLY)'!AN$10),
IF(AND('PRINTABLE (per grading)'!H$16="OUTPUT", 'PRINTABLE (per grading)'!B$13="Prelim"), IF(ISERROR(SUMIF(OUTPUT!C$20:M$20, "CLO5", OUTPUT!C128:M128) / OUTPUT!AL$10), "", SUMIF(OUTPUT!C$20:M$20, "CLO5", OUTPUT!C128:M128) / OUTPUT!AL$10),
IF(AND('PRINTABLE (per grading)'!H$16="OUTPUT", 'PRINTABLE (per grading)'!B$13="Midterm"), IF(ISERROR(SUMIF(OUTPUT!O$20:Y$20, "CLO5", OUTPUT!O128:Y128) / OUTPUT!AM$10), "", SUMIF(OUTPUT!O$20:Y$20, "CLO5", OUTPUT!O128:Y128) / OUTPUT!AM$10),
IF(AND('PRINTABLE (per grading)'!H$16="OUTPUT", 'PRINTABLE (per grading)'!B$13="Final"), IF(ISERROR(SUMIF(OUTPUT!AA$20:AI$20, "CLO5", OUTPUT!AA128:AI128) / OUTPUT!AN$10), "", SUMIF(OUTPUT!AA$20:AI$20, "CLO5", OUTPUT!AA128:AI128) / OUTPUT!AN$10),
"")))))),"")</f>
        <v/>
      </c>
      <c r="AJ126" s="286" t="str">
        <f aca="false">IF(B126&lt;&gt;"",IF(AI126="","",IF(AI126&lt;0.5,1,IF(AND(AI126&gt;=0.5,AI126&lt;P$10),2,IF(AI126&gt;=P$10,3)))),"")</f>
        <v/>
      </c>
      <c r="AK126" s="287" t="str">
        <f aca="false">IF(B126 &lt;&gt; "",IFERROR(IF(AVERAGE(AG126,AI126)&gt;=P$10,"Y","N"),""),"")</f>
        <v/>
      </c>
      <c r="AL126" s="194" t="str">
        <f aca="false">IF(B126 &lt;&gt; "", IFERROR(IF(C$16 = "PRELIM", SUMIF('Database (LECTURE-RES-PRAC)'!D$14:AG$14, "CLO6", 'Database (LECTURE-RES-PRAC)'!D123:AG123) / 'Grade computation'!F$9, IF(C$16 = "MIDTERM", SUMIF('Database (LECTURE-RES-PRAC)'!AJ$14:BM$14, "CLO6", 'Database (LECTURE-RES-PRAC)'!AJ123:BM123) / 'Grade computation'!G$9, IF(C$16 = "FINAL", SUMIF('Database (LECTURE-RES-PRAC)'!BP$14:CS$14, "CLO6", 'Database (LECTURE-RES-PRAC)'!BP123:CS123) / 'Grade computation'!H$9,""))),""),"")</f>
        <v/>
      </c>
      <c r="AM126" s="286" t="str">
        <f aca="false">IF(B126&lt;&gt;"",IF(AL126="","",IF(AL126&lt;0.5,1,IF(AND(AL126&gt;=0.5,AL126&lt;P$10),2,IF(AL126&gt;=P$10,3)))),"")</f>
        <v/>
      </c>
      <c r="AN126" s="194" t="str">
        <f aca="false">IF(B126 &lt;&gt; "",IF(AND('PRINTABLE (per grading)'!H$16="EXAM", 'PRINTABLE (per grading)'!B$13="Prelim"), IF(ISERROR(SUMIF('Exam (LECTURE ONLY)'!D$20:M$20, "CLO6", 'Exam (LECTURE ONLY)'!D128:M128) / 'Exam (LECTURE ONLY)'!AL$11), "", SUMIF('Exam (LECTURE ONLY)'!D$20:M$20, "CLO6", 'Exam (LECTURE ONLY)'!D128:M128) /'Exam (LECTURE ONLY)'!AL$11),
IF(AND('PRINTABLE (per grading)'!H$16="EXAM", 'PRINTABLE (per grading)'!B$13="Midterm"), IF(ISERROR(SUMIF('Exam (LECTURE ONLY)'!O$20:X$20, "CLO6", 'Exam (LECTURE ONLY)'!O128:X128) / 'Exam (LECTURE ONLY)'!AM$11), "", SUMIF('Exam (LECTURE ONLY)'!O$20:X$20, "CLO6", 'Exam (LECTURE ONLY)'!O128:X128) / 'Exam (LECTURE ONLY)'!AM$11),
IF(AND('PRINTABLE (per grading)'!H$16="EXAM", 'PRINTABLE (per grading)'!B$13="Final"), IF(ISERROR(SUMIF('Exam (LECTURE ONLY)'!Z$20:AI$20, "CLO6", 'Exam (LECTURE ONLY)'!Z128:AI128) / 'Exam (LECTURE ONLY)'!AN$11), "", SUMIF('Exam (LECTURE ONLY)'!Z$20:AI$20, "CLO6", 'Exam (LECTURE ONLY)'!Z128:AI128) / 'Exam (LECTURE ONLY)'!AN$11),
IF(AND('PRINTABLE (per grading)'!H$16="OUTPUT", 'PRINTABLE (per grading)'!B$13="Prelim"), IF(ISERROR(SUMIF(OUTPUT!C$20:M$20, "CLO6", OUTPUT!C128:M128) / OUTPUT!AL$11), "", SUMIF(OUTPUT!C$20:M$20, "CLO6", OUTPUT!C128:M128) / OUTPUT!AL$11),
IF(AND('PRINTABLE (per grading)'!H$16="OUTPUT", 'PRINTABLE (per grading)'!B$13="Midterm"), IF(ISERROR(SUMIF(OUTPUT!O$20:Y$20, "CLO6", OUTPUT!O128:Y128) / OUTPUT!AM$11), "", SUMIF(OUTPUT!O$20:Y$20, "CLO6", OUTPUT!O128:Y128) / OUTPUT!AM$11),
IF(AND('PRINTABLE (per grading)'!H$16="OUTPUT", 'PRINTABLE (per grading)'!B$13="Final"), IF(ISERROR(SUMIF(OUTPUT!AA$20:AI$20, "CLO6", OUTPUT!AA128:AI128) / OUTPUT!AN$11), "", SUMIF(OUTPUT!AA$20:AI$20, "CLO6", OUTPUT!AA128:AI128) / OUTPUT!AN$11),
"")))))),"")</f>
        <v/>
      </c>
      <c r="AO126" s="286" t="str">
        <f aca="false">IF(B126&lt;&gt;"",IF(AN126="","",IF(AN126&lt;0.5,1,IF(AND(AN126&gt;=0.5,AN126&lt;P$10),2,IF(AN126&gt;=P$10,3)))),"")</f>
        <v/>
      </c>
      <c r="AP126" s="287" t="str">
        <f aca="false">IF(B126 &lt;&gt; "",IFERROR(IF(AVERAGE(AL126,AN126)&gt;=P$10,"Y","N"),""),"")</f>
        <v/>
      </c>
      <c r="AQ126" s="194" t="str">
        <f aca="false">IF(B126 &lt;&gt; "", IFERROR(IF(C$16 = "PRELIM", SUMIF('Database (LECTURE-RES-PRAC)'!D$14:AG$14, "CLO7", 'Database (LECTURE-RES-PRAC)'!D123:AG123) / 'Grade computation'!F$10, IF(C$16 = "MIDTERM", SUMIF('Database (LECTURE-RES-PRAC)'!AJ$14:BM$14, "CLO7", 'Database (LECTURE-RES-PRAC)'!AJ123:BM123) / 'Grade computation'!G$10, IF(C$16 = "FINAL", SUMIF('Database (LECTURE-RES-PRAC)'!BP$14:CS$14, "CLO7", 'Database (LECTURE-RES-PRAC)'!BP123:CS123) / 'Grade computation'!H$10,""))),""),"")</f>
        <v/>
      </c>
      <c r="AR126" s="286" t="str">
        <f aca="false">IF(B126&lt;&gt;"",IF(AQ126="","",IF(AQ126&lt;0.5,1,IF(AND(AQ126&gt;=0.5,AQ126&lt;P$10),2,IF(AQ126&gt;=P$10,3)))),"")</f>
        <v/>
      </c>
      <c r="AS126" s="194" t="str">
        <f aca="false">IF(B126 &lt;&gt; "",IF(AND('PRINTABLE (per grading)'!H$16="EXAM", 'PRINTABLE (per grading)'!B$13="Prelim"), IF(ISERROR(SUMIF('Exam (LECTURE ONLY)'!D$20:M$20, "CLO7", 'Exam (LECTURE ONLY)'!D128:M128) / 'Exam (LECTURE ONLY)'!AL$12), "", SUMIF('Exam (LECTURE ONLY)'!D$20:M$20, "CLO7", 'Exam (LECTURE ONLY)'!D128:M128) /'Exam (LECTURE ONLY)'!AL$12),
IF(AND('PRINTABLE (per grading)'!H$16="EXAM", 'PRINTABLE (per grading)'!B$13="Midterm"), IF(ISERROR(SUMIF('Exam (LECTURE ONLY)'!O$20:X$20, "CLO7", 'Exam (LECTURE ONLY)'!O128:X128) / 'Exam (LECTURE ONLY)'!AM$12), "", SUMIF('Exam (LECTURE ONLY)'!O$20:X$20, "CLO7", 'Exam (LECTURE ONLY)'!O128:X128) / 'Exam (LECTURE ONLY)'!AM$12),
IF(AND('PRINTABLE (per grading)'!H$16="EXAM", 'PRINTABLE (per grading)'!B$13="Final"), IF(ISERROR(SUMIF('Exam (LECTURE ONLY)'!Z$20:AI$20, "CLO7", 'Exam (LECTURE ONLY)'!Z128:AI128) / 'Exam (LECTURE ONLY)'!AN$12), "", SUMIF('Exam (LECTURE ONLY)'!Z$20:AI$20, "CLO7", 'Exam (LECTURE ONLY)'!Z128:AI128) / 'Exam (LECTURE ONLY)'!AN$12),
IF(AND('PRINTABLE (per grading)'!H$16="OUTPUT", 'PRINTABLE (per grading)'!B$13="Prelim"), IF(ISERROR(SUMIF(OUTPUT!C$20:M$20, "CLO7", OUTPUT!C128:M128) / OUTPUT!AL$12), "", SUMIF(OUTPUT!C$20:M$20, "CLO7", OUTPUT!C128:M128) / OUTPUT!AL$12),
IF(AND('PRINTABLE (per grading)'!H$16="OUTPUT", 'PRINTABLE (per grading)'!B$13="Midterm"), IF(ISERROR(SUMIF(OUTPUT!O$20:Y$20, "CLO7", OUTPUT!O128:Y128) / OUTPUT!AM$12), "", SUMIF(OUTPUT!O$20:Y$20, "CLO7", OUTPUT!O128:Y128) / OUTPUT!AM$12),
IF(AND('PRINTABLE (per grading)'!H$16="OUTPUT", 'PRINTABLE (per grading)'!B$13="Final"), IF(ISERROR(SUMIF(OUTPUT!AA$20:AI$20, "CLO7", OUTPUT!AA128:AI128) / OUTPUT!AN$12), "", SUMIF(OUTPUT!AA$20:AI$20, "CLO7", OUTPUT!AA128:AI128) / OUTPUT!AN$12),
"")))))),"")</f>
        <v/>
      </c>
      <c r="AT126" s="286" t="str">
        <f aca="false">IF(B126&lt;&gt;"",IF(AS126="","",IF(AS126&lt;0.5,1,IF(AND(AS126&gt;=0.5,AS126&lt;P$10),2,IF(AS126&gt;=P$10,3)))),"")</f>
        <v/>
      </c>
      <c r="AU126" s="287" t="str">
        <f aca="false">IF(B126 &lt;&gt; "",IFERROR(IF(AVERAGE(AQ126,AS126)&gt;=P$10,"Y","N"),""),"")</f>
        <v/>
      </c>
      <c r="AV126" s="194" t="str">
        <f aca="false">IF(B126 &lt;&gt; "", IFERROR(IF(C$16 = "PRELIM", SUMIF('Database (LECTURE-RES-PRAC)'!D$14:AG$14, "CLO8", 'Database (LECTURE-RES-PRAC)'!D123:AG123) / 'Grade computation'!F$11, IF(C$16 = "MIDTERM", SUMIF('Database (LECTURE-RES-PRAC)'!AJ$14:BM$14, "CLO8", 'Database (LECTURE-RES-PRAC)'!AJ123:BM123) / 'Grade computation'!G$11, IF(C$16 = "FINAL", SUMIF('Database (LECTURE-RES-PRAC)'!BP$14:CS$14, "CLO8", 'Database (LECTURE-RES-PRAC)'!BP123:CS123) / 'Grade computation'!H$11,""))),""),"")</f>
        <v/>
      </c>
      <c r="AW126" s="286" t="str">
        <f aca="false">IF(B126&lt;&gt;"",IF(AV126="","",IF(AV126&lt;0.5,1,IF(AND(AV126&gt;=0.5,AV126&lt;P$10),2,IF(AV126&gt;=P$10,3)))),"")</f>
        <v/>
      </c>
      <c r="AX126" s="194" t="str">
        <f aca="false">IF(B126 &lt;&gt; "",IF(AND('PRINTABLE (per grading)'!H$16="EXAM", 'PRINTABLE (per grading)'!B$13="Prelim"), IF(ISERROR(SUMIF('Exam (LECTURE ONLY)'!D$20:M$20, "CLO8", 'Exam (LECTURE ONLY)'!D128:M128) / 'Exam (LECTURE ONLY)'!AL$13), "", SUMIF('Exam (LECTURE ONLY)'!D$20:M$20, "CLO8", 'Exam (LECTURE ONLY)'!D128:M128) /'Exam (LECTURE ONLY)'!AL$13),
IF(AND('PRINTABLE (per grading)'!H$16="EXAM", 'PRINTABLE (per grading)'!B$13="Midterm"), IF(ISERROR(SUMIF('Exam (LECTURE ONLY)'!O$20:X$20, "CLO8", 'Exam (LECTURE ONLY)'!O128:X128) / 'Exam (LECTURE ONLY)'!AM$13), "", SUMIF('Exam (LECTURE ONLY)'!O$20:X$20, "CLO8", 'Exam (LECTURE ONLY)'!O128:X128) / 'Exam (LECTURE ONLY)'!AM$13),
IF(AND('PRINTABLE (per grading)'!H$16="EXAM", 'PRINTABLE (per grading)'!B$13="Final"), IF(ISERROR(SUMIF('Exam (LECTURE ONLY)'!Z$20:AI$20, "CLO8", 'Exam (LECTURE ONLY)'!Z128:AI128) / 'Exam (LECTURE ONLY)'!AN$13), "", SUMIF('Exam (LECTURE ONLY)'!Z$20:AI$20, "CLO8", 'Exam (LECTURE ONLY)'!Z128:AI128) / 'Exam (LECTURE ONLY)'!AN$13),
IF(AND('PRINTABLE (per grading)'!H$16="OUTPUT", 'PRINTABLE (per grading)'!B$13="Prelim"), IF(ISERROR(SUMIF(OUTPUT!C$20:M$20, "CLO8", OUTPUT!C128:M128) / OUTPUT!AL$13), "", SUMIF(OUTPUT!C$20:M$20, "CLO8", OUTPUT!C128:M128) / OUTPUT!AL$13),
IF(AND('PRINTABLE (per grading)'!H$16="OUTPUT", 'PRINTABLE (per grading)'!B$13="Midterm"), IF(ISERROR(SUMIF(OUTPUT!O$20:Y$20, "CLO8", OUTPUT!O128:Y128) / OUTPUT!AM$13), "", SUMIF(OUTPUT!O$20:Y$20, "CLO8", OUTPUT!O128:Y128) / OUTPUT!AM$13),
IF(AND('PRINTABLE (per grading)'!H$16="OUTPUT", 'PRINTABLE (per grading)'!B$13="Final"), IF(ISERROR(SUMIF(OUTPUT!AA$20:AI$20, "CLO8", OUTPUT!AA128:AI128) / OUTPUT!AN$13), "", SUMIF(OUTPUT!AA$20:AI$20, "CLO8", OUTPUT!AA128:AI128) / OUTPUT!AN$13),
"")))))),"")</f>
        <v/>
      </c>
      <c r="AY126" s="286" t="str">
        <f aca="false">IF(B126&lt;&gt;"",IF(AX126="","",IF(AX126&lt;0.5,1,IF(AND(AX126&gt;=0.5,AX126&lt;P$10),2,IF(AX126&gt;=P$10,3)))),"")</f>
        <v/>
      </c>
      <c r="AZ126" s="287" t="str">
        <f aca="false">IF(B126 &lt;&gt; "",IFERROR(IF(AVERAGE(AV126,AX126)&gt;=P$10,"Y","N"),""),"")</f>
        <v/>
      </c>
      <c r="BA126" s="194" t="str">
        <f aca="false">IF(B126 &lt;&gt; "", IFERROR(IF(C$16 = "PRELIM", SUMIF('Database (LECTURE-RES-PRAC)'!D$14:AG$14, "CLO9", 'Database (LECTURE-RES-PRAC)'!D123:AG123) / 'Grade computation'!F$12, IF(C$16 = "MIDTERM", SUMIF('Database (LECTURE-RES-PRAC)'!AJ$14:BM$14, "CLO9", 'Database (LECTURE-RES-PRAC)'!AJ123:BM123) / 'Grade computation'!G$12, IF(C$16 = "FINAL", SUMIF('Database (LECTURE-RES-PRAC)'!BP$14:CS$14, "CLO9", 'Database (LECTURE-RES-PRAC)'!BP123:CS123) / 'Grade computation'!H$12,""))),""),"")</f>
        <v/>
      </c>
      <c r="BB126" s="286" t="str">
        <f aca="false">IF(B126&lt;&gt;"",IF(BA126="","",IF(BA126&lt;0.5,1,IF(AND(BA126&gt;=0.5,BA126&lt;P$10),2,IF(BA126&gt;=P$10,3)))),"")</f>
        <v/>
      </c>
      <c r="BC126" s="194" t="str">
        <f aca="false">IF(B126 &lt;&gt; "",IF(AND('PRINTABLE (per grading)'!H$16="EXAM", 'PRINTABLE (per grading)'!B$13="Prelim"), IF(ISERROR(SUMIF('Exam (LECTURE ONLY)'!D$20:M$20, "CLO9", 'Exam (LECTURE ONLY)'!D128:M128) / 'Exam (LECTURE ONLY)'!AL$14), "", SUMIF('Exam (LECTURE ONLY)'!D$20:M$20, "CLO9", 'Exam (LECTURE ONLY)'!D128:M128) /'Exam (LECTURE ONLY)'!AL$14),
IF(AND('PRINTABLE (per grading)'!H$16="EXAM", 'PRINTABLE (per grading)'!B$13="Midterm"), IF(ISERROR(SUMIF('Exam (LECTURE ONLY)'!O$20:X$20, "CLO9", 'Exam (LECTURE ONLY)'!O128:X128) / 'Exam (LECTURE ONLY)'!AM$14), "", SUMIF('Exam (LECTURE ONLY)'!O$20:X$20, "CLO9", 'Exam (LECTURE ONLY)'!O128:X128) / 'Exam (LECTURE ONLY)'!AM$14),
IF(AND('PRINTABLE (per grading)'!H$16="EXAM", 'PRINTABLE (per grading)'!B$13="Final"), IF(ISERROR(SUMIF('Exam (LECTURE ONLY)'!Z$20:AI$20, "CLO9", 'Exam (LECTURE ONLY)'!Z128:AI128) / 'Exam (LECTURE ONLY)'!AN$14), "", SUMIF('Exam (LECTURE ONLY)'!Z$20:AI$20, "CLO9", 'Exam (LECTURE ONLY)'!Z128:AI128) / 'Exam (LECTURE ONLY)'!AN$14),
IF(AND('PRINTABLE (per grading)'!H$16="OUTPUT", 'PRINTABLE (per grading)'!B$13="Prelim"), IF(ISERROR(SUMIF(OUTPUT!C$20:M$20, "CLO9", OUTPUT!C128:M128) / OUTPUT!AL$14), "", SUMIF(OUTPUT!C$20:M$20, "CLO9", OUTPUT!C128:M128) / OUTPUT!AL$14),
IF(AND('PRINTABLE (per grading)'!H$16="OUTPUT", 'PRINTABLE (per grading)'!B$13="Midterm"), IF(ISERROR(SUMIF(OUTPUT!O$20:Y$20, "CLO9", OUTPUT!O128:Y128) / OUTPUT!AM$14), "", SUMIF(OUTPUT!O$20:Y$20, "CLO9", OUTPUT!O128:Y128) / OUTPUT!AM$14),
IF(AND('PRINTABLE (per grading)'!H$16="OUTPUT", 'PRINTABLE (per grading)'!B$13="Final"), IF(ISERROR(SUMIF(OUTPUT!AA$20:AI$20, "CLO9", OUTPUT!AA128:AI128) / OUTPUT!AN$14), "", SUMIF(OUTPUT!AA$20:AI$20, "CLO9", OUTPUT!AA128:AI128) / OUTPUT!AN$14),
"")))))),"")</f>
        <v/>
      </c>
      <c r="BD126" s="286" t="str">
        <f aca="false">IF(B126&lt;&gt;"",IF(BC126="","",IF(BC126&lt;0.5,1,IF(AND(BC126&gt;=0.5,BC126&lt;P$10),2,IF(BC126&gt;=P$10,3)))),"")</f>
        <v/>
      </c>
      <c r="BE126" s="287" t="str">
        <f aca="false">IF(B126 &lt;&gt; "",IFERROR(IF(AVERAGE(BA126,BC126)&gt;=P$10,"Y","N"),""),"")</f>
        <v/>
      </c>
      <c r="BF126" s="194" t="str">
        <f aca="false">IF(B126 &lt;&gt; "", IFERROR(IF(C$16 = "PRELIM", SUMIF('Database (LECTURE-RES-PRAC)'!D$14:AG$14, "CLO10", 'Database (LECTURE-RES-PRAC)'!D123:AG123) / 'Grade computation'!F$13, IF(C$16 = "MIDTERM", SUMIF('Database (LECTURE-RES-PRAC)'!AJ$14:BM$14, "CLO10", 'Database (LECTURE-RES-PRAC)'!AJ123:BM123) / 'Grade computation'!G$13, IF(C$16 = "FINAL", SUMIF('Database (LECTURE-RES-PRAC)'!BP$14:CS$14, "CLO10", 'Database (LECTURE-RES-PRAC)'!BP123:CS123) / 'Grade computation'!H$13,""))),""),"")</f>
        <v/>
      </c>
      <c r="BG126" s="286" t="str">
        <f aca="false">IF(B126&lt;&gt;"",IF(BF126="","",IF(BF126&lt;0.5,1,IF(AND(BF126&gt;=0.5,BF126&lt;P$10),2,IF(BF126&gt;=P$10,3)))),"")</f>
        <v/>
      </c>
      <c r="BH126" s="194" t="str">
        <f aca="false">IF(B126 &lt;&gt; "",IF(AND('PRINTABLE (per grading)'!H$16="EXAM", 'PRINTABLE (per grading)'!B$13="Prelim"), IF(ISERROR(SUMIF('Exam (LECTURE ONLY)'!D$20:M$20, "CLO10", 'Exam (LECTURE ONLY)'!D128:M128) / 'Exam (LECTURE ONLY)'!AL$15), "", SUMIF('Exam (LECTURE ONLY)'!D$20:M$20, "CLO10", 'Exam (LECTURE ONLY)'!D128:M128) /'Exam (LECTURE ONLY)'!AL$15),
IF(AND('PRINTABLE (per grading)'!H$16="EXAM", 'PRINTABLE (per grading)'!B$13="Midterm"), IF(ISERROR(SUMIF('Exam (LECTURE ONLY)'!O$20:X$20, "CLO10", 'Exam (LECTURE ONLY)'!O128:X128) / 'Exam (LECTURE ONLY)'!AM$15), "", SUMIF('Exam (LECTURE ONLY)'!O$20:X$20, "CLO10", 'Exam (LECTURE ONLY)'!O128:X128) / 'Exam (LECTURE ONLY)'!AM$15),
IF(AND('PRINTABLE (per grading)'!H$16="EXAM", 'PRINTABLE (per grading)'!B$13="Final"), IF(ISERROR(SUMIF('Exam (LECTURE ONLY)'!Z$20:AI$20, "CLO10", 'Exam (LECTURE ONLY)'!Z128:AI128) / 'Exam (LECTURE ONLY)'!AN$15), "", SUMIF('Exam (LECTURE ONLY)'!Z$20:AI$20, "CLO10", 'Exam (LECTURE ONLY)'!Z128:AI128) / 'Exam (LECTURE ONLY)'!AN$15),
IF(AND('PRINTABLE (per grading)'!H$16="OUTPUT", 'PRINTABLE (per grading)'!B$13="Prelim"), IF(ISERROR(SUMIF(OUTPUT!C$20:M$20, "CLO10", OUTPUT!C128:M128) / OUTPUT!AL$15), "", SUMIF(OUTPUT!C$20:M$20, "CLO10", OUTPUT!C128:M128) / OUTPUT!AL$15),
IF(AND('PRINTABLE (per grading)'!H$16="OUTPUT", 'PRINTABLE (per grading)'!B$13="Midterm"), IF(ISERROR(SUMIF(OUTPUT!O$20:Y$20, "CLO10", OUTPUT!O128:Y128) / OUTPUT!AM$15), "", SUMIF(OUTPUT!O$20:Y$20, "CLO10", OUTPUT!O128:Y128) / OUTPUT!AM$15),
IF(AND('PRINTABLE (per grading)'!H$16="OUTPUT", 'PRINTABLE (per grading)'!B$13="Final"), IF(ISERROR(SUMIF(OUTPUT!AA$20:AI$20, "CLO10", OUTPUT!AA128:AI128) / OUTPUT!AN$15), "", SUMIF(OUTPUT!AA$20:AI$20, "CLO10", OUTPUT!AA128:AI128) / OUTPUT!AN$15),
"")))))),"")</f>
        <v/>
      </c>
      <c r="BI126" s="286" t="str">
        <f aca="false">IF(B126&lt;&gt;"",IF(BH126="","",IF(BH126&lt;0.5,1,IF(AND(BH126&gt;=0.5,BH126&lt;P$10),2,IF(BH126&gt;=P$10,3)))),"")</f>
        <v/>
      </c>
      <c r="BJ126" s="287" t="str">
        <f aca="false">IF(B126 &lt;&gt; "",IFERROR(IF(AVERAGE(BF126,BH126)&gt;=P$10,"Y","N"),""),"")</f>
        <v/>
      </c>
      <c r="BK126" s="8"/>
    </row>
    <row r="127" customFormat="false" ht="19.5" hidden="false" customHeight="true" outlineLevel="0" collapsed="false">
      <c r="A127" s="183" t="str">
        <f aca="false">IF(ISBLANK('Database (LECTURE-RES-PRAC)'!A124),"",'Database (LECTURE-RES-PRAC)'!A124)</f>
        <v/>
      </c>
      <c r="B127" s="184" t="str">
        <f aca="false">IF(ISBLANK('Database (LECTURE-RES-PRAC)'!B124),"",'Database (LECTURE-RES-PRAC)'!B124)</f>
        <v/>
      </c>
      <c r="C127" s="230" t="str">
        <f aca="false">IF(B127&lt;&gt;"",IF(C$16="PRELIM",'Grade computation'!C127, IF(C$16="MIDTERM",'Grade computation'!K127, IF(C$16="FINAL",'Grade computation'!S127,""))),"")</f>
        <v/>
      </c>
      <c r="D127" s="231" t="str">
        <f aca="false">IF(B127&lt;&gt;"",IFERROR(IF(B$11="80-20", (((C127/C$19)*X$6)+X$7)*D$18, IF(B$11="60-40", (((C127/C$19)*Y$6)+Y$7)*D$18, 0)),0),"")</f>
        <v/>
      </c>
      <c r="E127" s="230" t="str">
        <f aca="false">IF(B127&lt;&gt;"", IF(C$16="PRELIM",'Grade computation'!E127, IF(C$16="MIDTERM",'Grade computation'!M127, IF(C$16="FINAL",'Grade computation'!U127,""))),"")</f>
        <v/>
      </c>
      <c r="F127" s="232" t="str">
        <f aca="false">IF(B127&lt;&gt;"",IFERROR(IF(B$11="80-20", (((E127/E$19)*X$6)+X$7)*F$18, IF(B$11="60-40", (((E127/E$19)*Y$6)+Y$7)*F$18, 0)),0),"")</f>
        <v/>
      </c>
      <c r="G127" s="233" t="str">
        <f aca="false">IF(B127&lt;&gt;"",IFERROR((D127+F127),0),"")</f>
        <v/>
      </c>
      <c r="H127" s="234" t="str">
        <f aca="false">IF(B127&lt;&gt;"",IF(C$16="PRELIM", 'Grade computation'!H127, IF(C$16="MIDTERM", 'Grade computation'!P127, IF(C$16="FINAL",'Grade computation'!X127, ""))),"")</f>
        <v/>
      </c>
      <c r="I127" s="233" t="str">
        <f aca="false">IF(B127&lt;&gt;"",IFERROR(IF(B$11="80-20", (((H127/H$19)*X$6)+X$7)*I$19, IF(B$11="60-40", (((H127/H$19)*Y$6)+Y$7)*I$19, 0)),0),"")</f>
        <v/>
      </c>
      <c r="J127" s="237" t="str">
        <f aca="false">IFERROR((G127+I127),"")</f>
        <v/>
      </c>
      <c r="K127" s="183" t="str">
        <f aca="false">IFERROR(IF(J127="","",IF(J127&gt;=75,"PASSED","FAILED")),"")</f>
        <v/>
      </c>
      <c r="L127" s="183"/>
      <c r="M127" s="194" t="str">
        <f aca="false">IF(B127 &lt;&gt; "", IFERROR(IF(C$16 = "PRELIM", SUMIF('Database (LECTURE-RES-PRAC)'!D$14:AG$14, "CLO1", 'Database (LECTURE-RES-PRAC)'!D124:AG124) / 'Grade computation'!F$4, IF(C$16 = "MIDTERM", SUMIF('Database (LECTURE-RES-PRAC)'!AJ$14:BM$14, "CLO1", 'Database (LECTURE-RES-PRAC)'!AJ124:BM124) / 'Grade computation'!G$4, IF(C$16 = "FINAL", SUMIF('Database (LECTURE-RES-PRAC)'!BP$14:CS$14, "CLO1", 'Database (LECTURE-RES-PRAC)'!BP124:CS124) / 'Grade computation'!H$4,""))),""),"")</f>
        <v/>
      </c>
      <c r="N127" s="286" t="str">
        <f aca="false">IF(B127&lt;&gt;"",IF(M127="","",IF(M127&lt;0.5,1,IF(AND(M127&gt;=0.5,M127&lt;P$10),2,IF(M127&gt;=P$10,3)))),"")</f>
        <v/>
      </c>
      <c r="O127" s="194" t="str">
        <f aca="false">IF(B127 &lt;&gt; "",IF(AND('PRINTABLE (per grading)'!H$16="EXAM", 'PRINTABLE (per grading)'!B$13="Prelim"), IF(ISERROR(SUMIF('Exam (LECTURE ONLY)'!D$20:M$20, "CLO1", 'Exam (LECTURE ONLY)'!D129:M129) / 'Exam (LECTURE ONLY)'!AL$6), "", SUMIF('Exam (LECTURE ONLY)'!D$20:M$20, "CLO1", 'Exam (LECTURE ONLY)'!D129:M129) /'Exam (LECTURE ONLY)'!AL$6),
IF(AND('PRINTABLE (per grading)'!H$16="EXAM", 'PRINTABLE (per grading)'!B$13="Midterm"), IF(ISERROR(SUMIF('Exam (LECTURE ONLY)'!O$20:X$20, "CLO1", 'Exam (LECTURE ONLY)'!O129:X129) / 'Exam (LECTURE ONLY)'!AM$6), "", SUMIF('Exam (LECTURE ONLY)'!O$20:X$20, "CLO1", 'Exam (LECTURE ONLY)'!O129:X129) / 'Exam (LECTURE ONLY)'!AM$6),
IF(AND('PRINTABLE (per grading)'!H$16="EXAM", 'PRINTABLE (per grading)'!B$13="Final"), IF(ISERROR(SUMIF('Exam (LECTURE ONLY)'!Z$20:AI$20, "CLO1", 'Exam (LECTURE ONLY)'!Z129:AI129) / 'Exam (LECTURE ONLY)'!AN$6), "", SUMIF('Exam (LECTURE ONLY)'!Z$20:AI$20, "CLO1", 'Exam (LECTURE ONLY)'!Z129:AI129) / 'Exam (LECTURE ONLY)'!AN$6),
IF(AND('PRINTABLE (per grading)'!H$16="OUTPUT", 'PRINTABLE (per grading)'!B$13="Prelim"), IF(ISERROR(SUMIF(OUTPUT!C$20:M$20, "CLO1", OUTPUT!C129:M129) / OUTPUT!AL$6), "", SUMIF(OUTPUT!C$20:M$20, "CLO1", OUTPUT!C129:M129) / OUTPUT!AL$6),
IF(AND('PRINTABLE (per grading)'!H$16="OUTPUT", 'PRINTABLE (per grading)'!B$13="Midterm"), IF(ISERROR(SUMIF(OUTPUT!O$20:Y$20, "CLO1", OUTPUT!O129:Y129) / OUTPUT!AM$6), "", SUMIF(OUTPUT!O$20:Y$20, "CLO1", OUTPUT!O129:Y129) / OUTPUT!AM$6),
IF(AND('PRINTABLE (per grading)'!H$16="OUTPUT", 'PRINTABLE (per grading)'!B$13="Final"), IF(ISERROR(SUMIF(OUTPUT!AA$20:AI$20, "CLO1", OUTPUT!AA129:AI129) / OUTPUT!AN$6), "", SUMIF(OUTPUT!AA$20:AI$20, "CLO1", OUTPUT!AA129:AI129) / OUTPUT!AN$6),
"")))))),"")</f>
        <v/>
      </c>
      <c r="P127" s="286" t="str">
        <f aca="false">IF(B127&lt;&gt;"",IF(O127="","",IF(O127&lt;0.5,1,IF(AND(O127&gt;=0.5,O127&lt;P$10),2,IF(O127&gt;=P$10,3)))),"")</f>
        <v/>
      </c>
      <c r="Q127" s="287" t="str">
        <f aca="false">IF(B127 &lt;&gt; "",IFERROR(IF(AVERAGE(M127,O127)&gt;=P$10,"Y","N"),""),"")</f>
        <v/>
      </c>
      <c r="R127" s="194" t="str">
        <f aca="false">IF(B127 &lt;&gt; "", IFERROR(IF(C$16 = "PRELIM", SUMIF('Database (LECTURE-RES-PRAC)'!D$14:AG$14, "CLO2", 'Database (LECTURE-RES-PRAC)'!D124:AG124) / 'Grade computation'!F$5, IF(C$16 = "MIDTERM", SUMIF('Database (LECTURE-RES-PRAC)'!AJ$14:BM$14, "CLO2", 'Database (LECTURE-RES-PRAC)'!AJ124:BM124) / 'Grade computation'!G$5, IF(C$16 = "FINAL", SUMIF('Database (LECTURE-RES-PRAC)'!BP$14:CS$14, "CLO2", 'Database (LECTURE-RES-PRAC)'!BP124:CS124) / 'Grade computation'!H$5,""))),""),"")</f>
        <v/>
      </c>
      <c r="S127" s="286" t="str">
        <f aca="false">IF(B127&lt;&gt;"",IF(R127="","",IF(R127&lt;0.5,1,IF(AND(R127&gt;=0.5,R127&lt;P$10),2,IF(R127&gt;=P$10,3)))),"")</f>
        <v/>
      </c>
      <c r="T127" s="194" t="str">
        <f aca="false">IF(B127 &lt;&gt; "",IF(AND('PRINTABLE (per grading)'!H$16="EXAM", 'PRINTABLE (per grading)'!B$13="Prelim"), IF(ISERROR(SUMIF('Exam (LECTURE ONLY)'!D$20:M$20, "CLO2", 'Exam (LECTURE ONLY)'!D129:M129) / 'Exam (LECTURE ONLY)'!AL$7), "", SUMIF('Exam (LECTURE ONLY)'!D$20:M$20, "CLO2", 'Exam (LECTURE ONLY)'!D129:M129) /'Exam (LECTURE ONLY)'!AL$7),
IF(AND('PRINTABLE (per grading)'!H$16="EXAM", 'PRINTABLE (per grading)'!B$13="Midterm"), IF(ISERROR(SUMIF('Exam (LECTURE ONLY)'!O$20:X$20, "CLO2", 'Exam (LECTURE ONLY)'!O129:X129) / 'Exam (LECTURE ONLY)'!AM$7), "", SUMIF('Exam (LECTURE ONLY)'!O$20:X$20, "CLO2", 'Exam (LECTURE ONLY)'!O129:X129) / 'Exam (LECTURE ONLY)'!AM$7),
IF(AND('PRINTABLE (per grading)'!H$16="EXAM", 'PRINTABLE (per grading)'!B$13="Final"), IF(ISERROR(SUMIF('Exam (LECTURE ONLY)'!Z$20:AI$20, "CLO2", 'Exam (LECTURE ONLY)'!Z129:AI129) / 'Exam (LECTURE ONLY)'!AN$7), "", SUMIF('Exam (LECTURE ONLY)'!Z$20:AI$20, "CLO2", 'Exam (LECTURE ONLY)'!Z129:AI129) / 'Exam (LECTURE ONLY)'!AN$7),
IF(AND('PRINTABLE (per grading)'!H$16="OUTPUT", 'PRINTABLE (per grading)'!B$13="Prelim"), IF(ISERROR(SUMIF(OUTPUT!C$20:M$20, "CLO2", OUTPUT!C129:M129) / OUTPUT!AL$7), "", SUMIF(OUTPUT!C$20:M$20, "CLO2", OUTPUT!C129:M129) / OUTPUT!AL$7),
IF(AND('PRINTABLE (per grading)'!H$16="OUTPUT", 'PRINTABLE (per grading)'!B$13="Midterm"), IF(ISERROR(SUMIF(OUTPUT!O$20:Y$20, "CLO2", OUTPUT!O129:Y129) / OUTPUT!AM$7), "", SUMIF(OUTPUT!O$20:Y$20, "CLO2", OUTPUT!O129:Y129) / OUTPUT!AM$7),
IF(AND('PRINTABLE (per grading)'!H$16="OUTPUT", 'PRINTABLE (per grading)'!B$13="Final"), IF(ISERROR(SUMIF(OUTPUT!AA$20:AI$20, "CLO2", OUTPUT!AA129:AI129) / OUTPUT!AN$7), "", SUMIF(OUTPUT!AA$20:AI$20, "CLO2", OUTPUT!AA129:AI129) / OUTPUT!AN$7),
"")))))),"")</f>
        <v/>
      </c>
      <c r="U127" s="286" t="str">
        <f aca="false">IF(B127&lt;&gt;"",IF(T127="","",IF(T127&lt;0.5,1,IF(AND(T127&gt;=0.5,T127&lt;P$10),2,IF(T127&gt;=P$10,3)))),"")</f>
        <v/>
      </c>
      <c r="V127" s="287" t="str">
        <f aca="false">IF(B127 &lt;&gt; "",IFERROR(IF(AVERAGE(R127,T127)&gt;=P$10,"Y","N"),""),"")</f>
        <v/>
      </c>
      <c r="W127" s="194" t="str">
        <f aca="false">IF(B127 &lt;&gt; "", IFERROR(IF(C$16 = "PRELIM", SUMIF('Database (LECTURE-RES-PRAC)'!D$14:AG$14, "CLO3", 'Database (LECTURE-RES-PRAC)'!D124:AG124) / 'Grade computation'!F$6, IF(C$16 = "MIDTERM", SUMIF('Database (LECTURE-RES-PRAC)'!AJ$14:BM$14, "CLO3", 'Database (LECTURE-RES-PRAC)'!AJ124:BM124) / 'Grade computation'!G$6, IF(C$16 = "FINAL", SUMIF('Database (LECTURE-RES-PRAC)'!BP$14:CS$14, "CLO3", 'Database (LECTURE-RES-PRAC)'!BP124:CS124) / 'Grade computation'!H$6,""))),""),"")</f>
        <v/>
      </c>
      <c r="X127" s="286" t="str">
        <f aca="false">IF(B127&lt;&gt;"",IF(W127="","",IF(W127&lt;0.5,1,IF(AND(W127&gt;=0.5,W127&lt;P$10),2,IF(W127&gt;=P$10,3)))),"")</f>
        <v/>
      </c>
      <c r="Y127" s="194" t="str">
        <f aca="false">IF(B127 &lt;&gt; "",IF(AND('PRINTABLE (per grading)'!H$16="EXAM", 'PRINTABLE (per grading)'!B$13="Prelim"), IF(ISERROR(SUMIF('Exam (LECTURE ONLY)'!D$20:M$20, "CLO3", 'Exam (LECTURE ONLY)'!D129:M129) / 'Exam (LECTURE ONLY)'!AL$8), "", SUMIF('Exam (LECTURE ONLY)'!D$20:M$20, "CLO3", 'Exam (LECTURE ONLY)'!D129:M129) /'Exam (LECTURE ONLY)'!AL$8),
IF(AND('PRINTABLE (per grading)'!H$16="EXAM", 'PRINTABLE (per grading)'!B$13="Midterm"), IF(ISERROR(SUMIF('Exam (LECTURE ONLY)'!O$20:X$20, "CLO3", 'Exam (LECTURE ONLY)'!O129:X129) / 'Exam (LECTURE ONLY)'!AM$8), "", SUMIF('Exam (LECTURE ONLY)'!O$20:X$20, "CLO3", 'Exam (LECTURE ONLY)'!O129:X129) / 'Exam (LECTURE ONLY)'!AM$8),
IF(AND('PRINTABLE (per grading)'!H$16="EXAM", 'PRINTABLE (per grading)'!B$13="Final"), IF(ISERROR(SUMIF('Exam (LECTURE ONLY)'!Z$20:AI$20, "CLO3", 'Exam (LECTURE ONLY)'!Z129:AI129) / 'Exam (LECTURE ONLY)'!AN$8), "", SUMIF('Exam (LECTURE ONLY)'!Z$20:AI$20, "CLO3", 'Exam (LECTURE ONLY)'!Z129:AI129) / 'Exam (LECTURE ONLY)'!AN$8),
IF(AND('PRINTABLE (per grading)'!H$16="OUTPUT", 'PRINTABLE (per grading)'!B$13="Prelim"), IF(ISERROR(SUMIF(OUTPUT!C$20:M$20, "CLO3", OUTPUT!C129:M129) / OUTPUT!AL$8), "", SUMIF(OUTPUT!C$20:M$20, "CLO3", OUTPUT!C129:M129) / OUTPUT!AL$8),
IF(AND('PRINTABLE (per grading)'!H$16="OUTPUT", 'PRINTABLE (per grading)'!B$13="Midterm"), IF(ISERROR(SUMIF(OUTPUT!O$20:Y$20, "CLO3", OUTPUT!O129:Y129) / OUTPUT!AM$8), "", SUMIF(OUTPUT!O$20:Y$20, "CLO3", OUTPUT!O129:Y129) / OUTPUT!AM$8),
IF(AND('PRINTABLE (per grading)'!H$16="OUTPUT", 'PRINTABLE (per grading)'!B$13="Final"), IF(ISERROR(SUMIF(OUTPUT!AA$20:AI$20, "CLO3", OUTPUT!AA129:AI129) / OUTPUT!AN$8), "", SUMIF(OUTPUT!AA$20:AI$20, "CLO3", OUTPUT!AA129:AI129) / OUTPUT!AN$8),
"" )))))),"")</f>
        <v/>
      </c>
      <c r="Z127" s="286" t="str">
        <f aca="false">IF(B127&lt;&gt;"",IF(Y127="","",IF(Y127&lt;0.5,1,IF(AND(Y127&gt;=0.5,Y127&lt;P$10),2,IF(Y127&gt;=P$10,3)))),"")</f>
        <v/>
      </c>
      <c r="AA127" s="287" t="str">
        <f aca="false">IF(B127 &lt;&gt; "",IFERROR(IF(AVERAGE(W127,Y127)&gt;=P$10,"Y","N"),""),"")</f>
        <v/>
      </c>
      <c r="AB127" s="194" t="str">
        <f aca="false">IF(B127 &lt;&gt; "", IFERROR(IF(C$16 = "PRELIM", SUMIF('Database (LECTURE-RES-PRAC)'!D$14:AG$14, "CLO4", 'Database (LECTURE-RES-PRAC)'!D124:AG124) / 'Grade computation'!F$7, IF(C$16 = "MIDTERM", SUMIF('Database (LECTURE-RES-PRAC)'!AJ$14:BM$14, "CLO4", 'Database (LECTURE-RES-PRAC)'!AJ124:BM124) / 'Grade computation'!G$7, IF(C$16 = "FINAL", SUMIF('Database (LECTURE-RES-PRAC)'!BP$14:CS$14, "CLO4", 'Database (LECTURE-RES-PRAC)'!BP124:CS124) / 'Grade computation'!H$7,""))),""),"")</f>
        <v/>
      </c>
      <c r="AC127" s="286" t="str">
        <f aca="false">IF(B127&lt;&gt;"",IF(AB127="","",IF(AB127&lt;0.5,1,IF(AND(AB127&gt;=0.5,AB127&lt;P$10),2,IF(AB127&gt;=P$10,3)))),"")</f>
        <v/>
      </c>
      <c r="AD127" s="194" t="str">
        <f aca="false">IF(B127 &lt;&gt; "",IF(AND('PRINTABLE (per grading)'!H$16="EXAM", 'PRINTABLE (per grading)'!B$13="Prelim"), IF(ISERROR(SUMIF('Exam (LECTURE ONLY)'!D$20:M$20, "CLO4", 'Exam (LECTURE ONLY)'!D129:M129) / 'Exam (LECTURE ONLY)'!AL$9), "", SUMIF('Exam (LECTURE ONLY)'!D$20:M$20, "CLO4", 'Exam (LECTURE ONLY)'!D129:M129) /'Exam (LECTURE ONLY)'!AL$9),
IF(AND('PRINTABLE (per grading)'!H$16="EXAM", 'PRINTABLE (per grading)'!B$13="Midterm"), IF(ISERROR(SUMIF('Exam (LECTURE ONLY)'!O$20:X$20, "CLO4", 'Exam (LECTURE ONLY)'!O129:X129) / 'Exam (LECTURE ONLY)'!AM$9), "", SUMIF('Exam (LECTURE ONLY)'!O$20:X$20, "CLO4", 'Exam (LECTURE ONLY)'!O129:X129) / 'Exam (LECTURE ONLY)'!AM$9),
IF(AND('PRINTABLE (per grading)'!H$16="EXAM", 'PRINTABLE (per grading)'!B$13="Final"), IF(ISERROR(SUMIF('Exam (LECTURE ONLY)'!Z$20:AI$20, "CLO4", 'Exam (LECTURE ONLY)'!Z129:AI129) / 'Exam (LECTURE ONLY)'!AN$9), "", SUMIF('Exam (LECTURE ONLY)'!Z$20:AI$20, "CLO4", 'Exam (LECTURE ONLY)'!Z129:AI129) / 'Exam (LECTURE ONLY)'!AN$9),
IF(AND('PRINTABLE (per grading)'!H$16="OUTPUT", 'PRINTABLE (per grading)'!B$13="Prelim"), IF(ISERROR(SUMIF(OUTPUT!C$20:M$20, "CLO4", OUTPUT!C129:M129) / OUTPUT!AL$9), "", SUMIF(OUTPUT!C$20:M$20, "CLO4", OUTPUT!C129:M129) / OUTPUT!AL$9),
IF(AND('PRINTABLE (per grading)'!H$16="OUTPUT", 'PRINTABLE (per grading)'!B$13="Midterm"), IF(ISERROR(SUMIF(OUTPUT!O$20:Y$20, "CLO4", OUTPUT!O129:Y129) / OUTPUT!AM$9), "", SUMIF(OUTPUT!O$20:Y$20, "CLO4", OUTPUT!O129:Y129) / OUTPUT!AM$9),
IF(AND('PRINTABLE (per grading)'!H$16="OUTPUT", 'PRINTABLE (per grading)'!B$13="Final"), IF(ISERROR(SUMIF(OUTPUT!AA$20:AI$20, "CLO4", OUTPUT!AA129:AI129) / OUTPUT!AN$9), "", SUMIF(OUTPUT!AA$20:AI$20, "CLO4", OUTPUT!AA129:AI129) / OUTPUT!AN$9),
"")))))),"")</f>
        <v/>
      </c>
      <c r="AE127" s="286" t="str">
        <f aca="false">IF(B127&lt;&gt;"",IF(AD127="","",IF(AD127&lt;0.5,1,IF(AND(AD127&gt;=0.5,AD127&lt;P$10),2,IF(AD127&gt;=P$10,3)))),"")</f>
        <v/>
      </c>
      <c r="AF127" s="287" t="str">
        <f aca="false">IF(B127 &lt;&gt; "",IFERROR(IF(AVERAGE(AB127,AD127)&gt;=P$10,"Y","N"),""),"")</f>
        <v/>
      </c>
      <c r="AG127" s="194" t="str">
        <f aca="false">IF(B127 &lt;&gt; "", IFERROR(IF(C$16 = "PRELIM", SUMIF('Database (LECTURE-RES-PRAC)'!D$14:AG$14, "CLO5", 'Database (LECTURE-RES-PRAC)'!D124:AG124) / 'Grade computation'!F$8, IF(C$16 = "MIDTERM", SUMIF('Database (LECTURE-RES-PRAC)'!AJ$14:BM$14, "CLO5", 'Database (LECTURE-RES-PRAC)'!AJ124:BM124) / 'Grade computation'!G$8, IF(C$16 = "FINAL", SUMIF('Database (LECTURE-RES-PRAC)'!BP$14:CS$14, "CLO5", 'Database (LECTURE-RES-PRAC)'!BP124:CS124) / 'Grade computation'!H$8,""))),""),"")</f>
        <v/>
      </c>
      <c r="AH127" s="286" t="str">
        <f aca="false">IF(B127&lt;&gt;"",IF(AG127="","",IF(AG127&lt;0.5,1,IF(AND(AG127&gt;=0.5,AG127&lt;P$10),2,IF(AG127&gt;=P$10,3)))),"")</f>
        <v/>
      </c>
      <c r="AI127" s="194" t="str">
        <f aca="false">IF(B127 &lt;&gt; "",IF(AND('PRINTABLE (per grading)'!H$16="EXAM", 'PRINTABLE (per grading)'!B$13="Prelim"), IF(ISERROR(SUMIF('Exam (LECTURE ONLY)'!D$20:M$20, "CLO5", 'Exam (LECTURE ONLY)'!D129:M129) / 'Exam (LECTURE ONLY)'!AL$10), "", SUMIF('Exam (LECTURE ONLY)'!D$20:M$20, "CLO5", 'Exam (LECTURE ONLY)'!D129:M129) /'Exam (LECTURE ONLY)'!AL$10),
IF(AND('PRINTABLE (per grading)'!H$16="EXAM", 'PRINTABLE (per grading)'!B$13="Midterm"), IF(ISERROR(SUMIF('Exam (LECTURE ONLY)'!O$20:X$20, "CLO5", 'Exam (LECTURE ONLY)'!O129:X129) / 'Exam (LECTURE ONLY)'!AM$10), "", SUMIF('Exam (LECTURE ONLY)'!O$20:X$20, "CLO5", 'Exam (LECTURE ONLY)'!O129:X129) / 'Exam (LECTURE ONLY)'!AM$10),
IF(AND('PRINTABLE (per grading)'!H$16="EXAM", 'PRINTABLE (per grading)'!B$13="Final"), IF(ISERROR(SUMIF('Exam (LECTURE ONLY)'!Z$20:AI$20, "CLO5", 'Exam (LECTURE ONLY)'!Z129:AI129) / 'Exam (LECTURE ONLY)'!AN$10), "", SUMIF('Exam (LECTURE ONLY)'!Z$20:AI$20, "CLO5", 'Exam (LECTURE ONLY)'!Z129:AI129) / 'Exam (LECTURE ONLY)'!AN$10),
IF(AND('PRINTABLE (per grading)'!H$16="OUTPUT", 'PRINTABLE (per grading)'!B$13="Prelim"), IF(ISERROR(SUMIF(OUTPUT!C$20:M$20, "CLO5", OUTPUT!C129:M129) / OUTPUT!AL$10), "", SUMIF(OUTPUT!C$20:M$20, "CLO5", OUTPUT!C129:M129) / OUTPUT!AL$10),
IF(AND('PRINTABLE (per grading)'!H$16="OUTPUT", 'PRINTABLE (per grading)'!B$13="Midterm"), IF(ISERROR(SUMIF(OUTPUT!O$20:Y$20, "CLO5", OUTPUT!O129:Y129) / OUTPUT!AM$10), "", SUMIF(OUTPUT!O$20:Y$20, "CLO5", OUTPUT!O129:Y129) / OUTPUT!AM$10),
IF(AND('PRINTABLE (per grading)'!H$16="OUTPUT", 'PRINTABLE (per grading)'!B$13="Final"), IF(ISERROR(SUMIF(OUTPUT!AA$20:AI$20, "CLO5", OUTPUT!AA129:AI129) / OUTPUT!AN$10), "", SUMIF(OUTPUT!AA$20:AI$20, "CLO5", OUTPUT!AA129:AI129) / OUTPUT!AN$10),
"")))))),"")</f>
        <v/>
      </c>
      <c r="AJ127" s="286" t="str">
        <f aca="false">IF(B127&lt;&gt;"",IF(AI127="","",IF(AI127&lt;0.5,1,IF(AND(AI127&gt;=0.5,AI127&lt;P$10),2,IF(AI127&gt;=P$10,3)))),"")</f>
        <v/>
      </c>
      <c r="AK127" s="287" t="str">
        <f aca="false">IF(B127 &lt;&gt; "",IFERROR(IF(AVERAGE(AG127,AI127)&gt;=P$10,"Y","N"),""),"")</f>
        <v/>
      </c>
      <c r="AL127" s="194" t="str">
        <f aca="false">IF(B127 &lt;&gt; "", IFERROR(IF(C$16 = "PRELIM", SUMIF('Database (LECTURE-RES-PRAC)'!D$14:AG$14, "CLO6", 'Database (LECTURE-RES-PRAC)'!D124:AG124) / 'Grade computation'!F$9, IF(C$16 = "MIDTERM", SUMIF('Database (LECTURE-RES-PRAC)'!AJ$14:BM$14, "CLO6", 'Database (LECTURE-RES-PRAC)'!AJ124:BM124) / 'Grade computation'!G$9, IF(C$16 = "FINAL", SUMIF('Database (LECTURE-RES-PRAC)'!BP$14:CS$14, "CLO6", 'Database (LECTURE-RES-PRAC)'!BP124:CS124) / 'Grade computation'!H$9,""))),""),"")</f>
        <v/>
      </c>
      <c r="AM127" s="286" t="str">
        <f aca="false">IF(B127&lt;&gt;"",IF(AL127="","",IF(AL127&lt;0.5,1,IF(AND(AL127&gt;=0.5,AL127&lt;P$10),2,IF(AL127&gt;=P$10,3)))),"")</f>
        <v/>
      </c>
      <c r="AN127" s="194" t="str">
        <f aca="false">IF(B127 &lt;&gt; "",IF(AND('PRINTABLE (per grading)'!H$16="EXAM", 'PRINTABLE (per grading)'!B$13="Prelim"), IF(ISERROR(SUMIF('Exam (LECTURE ONLY)'!D$20:M$20, "CLO6", 'Exam (LECTURE ONLY)'!D129:M129) / 'Exam (LECTURE ONLY)'!AL$11), "", SUMIF('Exam (LECTURE ONLY)'!D$20:M$20, "CLO6", 'Exam (LECTURE ONLY)'!D129:M129) /'Exam (LECTURE ONLY)'!AL$11),
IF(AND('PRINTABLE (per grading)'!H$16="EXAM", 'PRINTABLE (per grading)'!B$13="Midterm"), IF(ISERROR(SUMIF('Exam (LECTURE ONLY)'!O$20:X$20, "CLO6", 'Exam (LECTURE ONLY)'!O129:X129) / 'Exam (LECTURE ONLY)'!AM$11), "", SUMIF('Exam (LECTURE ONLY)'!O$20:X$20, "CLO6", 'Exam (LECTURE ONLY)'!O129:X129) / 'Exam (LECTURE ONLY)'!AM$11),
IF(AND('PRINTABLE (per grading)'!H$16="EXAM", 'PRINTABLE (per grading)'!B$13="Final"), IF(ISERROR(SUMIF('Exam (LECTURE ONLY)'!Z$20:AI$20, "CLO6", 'Exam (LECTURE ONLY)'!Z129:AI129) / 'Exam (LECTURE ONLY)'!AN$11), "", SUMIF('Exam (LECTURE ONLY)'!Z$20:AI$20, "CLO6", 'Exam (LECTURE ONLY)'!Z129:AI129) / 'Exam (LECTURE ONLY)'!AN$11),
IF(AND('PRINTABLE (per grading)'!H$16="OUTPUT", 'PRINTABLE (per grading)'!B$13="Prelim"), IF(ISERROR(SUMIF(OUTPUT!C$20:M$20, "CLO6", OUTPUT!C129:M129) / OUTPUT!AL$11), "", SUMIF(OUTPUT!C$20:M$20, "CLO6", OUTPUT!C129:M129) / OUTPUT!AL$11),
IF(AND('PRINTABLE (per grading)'!H$16="OUTPUT", 'PRINTABLE (per grading)'!B$13="Midterm"), IF(ISERROR(SUMIF(OUTPUT!O$20:Y$20, "CLO6", OUTPUT!O129:Y129) / OUTPUT!AM$11), "", SUMIF(OUTPUT!O$20:Y$20, "CLO6", OUTPUT!O129:Y129) / OUTPUT!AM$11),
IF(AND('PRINTABLE (per grading)'!H$16="OUTPUT", 'PRINTABLE (per grading)'!B$13="Final"), IF(ISERROR(SUMIF(OUTPUT!AA$20:AI$20, "CLO6", OUTPUT!AA129:AI129) / OUTPUT!AN$11), "", SUMIF(OUTPUT!AA$20:AI$20, "CLO6", OUTPUT!AA129:AI129) / OUTPUT!AN$11),
"")))))),"")</f>
        <v/>
      </c>
      <c r="AO127" s="286" t="str">
        <f aca="false">IF(B127&lt;&gt;"",IF(AN127="","",IF(AN127&lt;0.5,1,IF(AND(AN127&gt;=0.5,AN127&lt;P$10),2,IF(AN127&gt;=P$10,3)))),"")</f>
        <v/>
      </c>
      <c r="AP127" s="287" t="str">
        <f aca="false">IF(B127 &lt;&gt; "",IFERROR(IF(AVERAGE(AL127,AN127)&gt;=P$10,"Y","N"),""),"")</f>
        <v/>
      </c>
      <c r="AQ127" s="194" t="str">
        <f aca="false">IF(B127 &lt;&gt; "", IFERROR(IF(C$16 = "PRELIM", SUMIF('Database (LECTURE-RES-PRAC)'!D$14:AG$14, "CLO7", 'Database (LECTURE-RES-PRAC)'!D124:AG124) / 'Grade computation'!F$10, IF(C$16 = "MIDTERM", SUMIF('Database (LECTURE-RES-PRAC)'!AJ$14:BM$14, "CLO7", 'Database (LECTURE-RES-PRAC)'!AJ124:BM124) / 'Grade computation'!G$10, IF(C$16 = "FINAL", SUMIF('Database (LECTURE-RES-PRAC)'!BP$14:CS$14, "CLO7", 'Database (LECTURE-RES-PRAC)'!BP124:CS124) / 'Grade computation'!H$10,""))),""),"")</f>
        <v/>
      </c>
      <c r="AR127" s="286" t="str">
        <f aca="false">IF(B127&lt;&gt;"",IF(AQ127="","",IF(AQ127&lt;0.5,1,IF(AND(AQ127&gt;=0.5,AQ127&lt;P$10),2,IF(AQ127&gt;=P$10,3)))),"")</f>
        <v/>
      </c>
      <c r="AS127" s="194" t="str">
        <f aca="false">IF(B127 &lt;&gt; "",IF(AND('PRINTABLE (per grading)'!H$16="EXAM", 'PRINTABLE (per grading)'!B$13="Prelim"), IF(ISERROR(SUMIF('Exam (LECTURE ONLY)'!D$20:M$20, "CLO7", 'Exam (LECTURE ONLY)'!D129:M129) / 'Exam (LECTURE ONLY)'!AL$12), "", SUMIF('Exam (LECTURE ONLY)'!D$20:M$20, "CLO7", 'Exam (LECTURE ONLY)'!D129:M129) /'Exam (LECTURE ONLY)'!AL$12),
IF(AND('PRINTABLE (per grading)'!H$16="EXAM", 'PRINTABLE (per grading)'!B$13="Midterm"), IF(ISERROR(SUMIF('Exam (LECTURE ONLY)'!O$20:X$20, "CLO7", 'Exam (LECTURE ONLY)'!O129:X129) / 'Exam (LECTURE ONLY)'!AM$12), "", SUMIF('Exam (LECTURE ONLY)'!O$20:X$20, "CLO7", 'Exam (LECTURE ONLY)'!O129:X129) / 'Exam (LECTURE ONLY)'!AM$12),
IF(AND('PRINTABLE (per grading)'!H$16="EXAM", 'PRINTABLE (per grading)'!B$13="Final"), IF(ISERROR(SUMIF('Exam (LECTURE ONLY)'!Z$20:AI$20, "CLO7", 'Exam (LECTURE ONLY)'!Z129:AI129) / 'Exam (LECTURE ONLY)'!AN$12), "", SUMIF('Exam (LECTURE ONLY)'!Z$20:AI$20, "CLO7", 'Exam (LECTURE ONLY)'!Z129:AI129) / 'Exam (LECTURE ONLY)'!AN$12),
IF(AND('PRINTABLE (per grading)'!H$16="OUTPUT", 'PRINTABLE (per grading)'!B$13="Prelim"), IF(ISERROR(SUMIF(OUTPUT!C$20:M$20, "CLO7", OUTPUT!C129:M129) / OUTPUT!AL$12), "", SUMIF(OUTPUT!C$20:M$20, "CLO7", OUTPUT!C129:M129) / OUTPUT!AL$12),
IF(AND('PRINTABLE (per grading)'!H$16="OUTPUT", 'PRINTABLE (per grading)'!B$13="Midterm"), IF(ISERROR(SUMIF(OUTPUT!O$20:Y$20, "CLO7", OUTPUT!O129:Y129) / OUTPUT!AM$12), "", SUMIF(OUTPUT!O$20:Y$20, "CLO7", OUTPUT!O129:Y129) / OUTPUT!AM$12),
IF(AND('PRINTABLE (per grading)'!H$16="OUTPUT", 'PRINTABLE (per grading)'!B$13="Final"), IF(ISERROR(SUMIF(OUTPUT!AA$20:AI$20, "CLO7", OUTPUT!AA129:AI129) / OUTPUT!AN$12), "", SUMIF(OUTPUT!AA$20:AI$20, "CLO7", OUTPUT!AA129:AI129) / OUTPUT!AN$12),
"")))))),"")</f>
        <v/>
      </c>
      <c r="AT127" s="286" t="str">
        <f aca="false">IF(B127&lt;&gt;"",IF(AS127="","",IF(AS127&lt;0.5,1,IF(AND(AS127&gt;=0.5,AS127&lt;P$10),2,IF(AS127&gt;=P$10,3)))),"")</f>
        <v/>
      </c>
      <c r="AU127" s="287" t="str">
        <f aca="false">IF(B127 &lt;&gt; "",IFERROR(IF(AVERAGE(AQ127,AS127)&gt;=P$10,"Y","N"),""),"")</f>
        <v/>
      </c>
      <c r="AV127" s="194" t="str">
        <f aca="false">IF(B127 &lt;&gt; "", IFERROR(IF(C$16 = "PRELIM", SUMIF('Database (LECTURE-RES-PRAC)'!D$14:AG$14, "CLO8", 'Database (LECTURE-RES-PRAC)'!D124:AG124) / 'Grade computation'!F$11, IF(C$16 = "MIDTERM", SUMIF('Database (LECTURE-RES-PRAC)'!AJ$14:BM$14, "CLO8", 'Database (LECTURE-RES-PRAC)'!AJ124:BM124) / 'Grade computation'!G$11, IF(C$16 = "FINAL", SUMIF('Database (LECTURE-RES-PRAC)'!BP$14:CS$14, "CLO8", 'Database (LECTURE-RES-PRAC)'!BP124:CS124) / 'Grade computation'!H$11,""))),""),"")</f>
        <v/>
      </c>
      <c r="AW127" s="286" t="str">
        <f aca="false">IF(B127&lt;&gt;"",IF(AV127="","",IF(AV127&lt;0.5,1,IF(AND(AV127&gt;=0.5,AV127&lt;P$10),2,IF(AV127&gt;=P$10,3)))),"")</f>
        <v/>
      </c>
      <c r="AX127" s="194" t="str">
        <f aca="false">IF(B127 &lt;&gt; "",IF(AND('PRINTABLE (per grading)'!H$16="EXAM", 'PRINTABLE (per grading)'!B$13="Prelim"), IF(ISERROR(SUMIF('Exam (LECTURE ONLY)'!D$20:M$20, "CLO8", 'Exam (LECTURE ONLY)'!D129:M129) / 'Exam (LECTURE ONLY)'!AL$13), "", SUMIF('Exam (LECTURE ONLY)'!D$20:M$20, "CLO8", 'Exam (LECTURE ONLY)'!D129:M129) /'Exam (LECTURE ONLY)'!AL$13),
IF(AND('PRINTABLE (per grading)'!H$16="EXAM", 'PRINTABLE (per grading)'!B$13="Midterm"), IF(ISERROR(SUMIF('Exam (LECTURE ONLY)'!O$20:X$20, "CLO8", 'Exam (LECTURE ONLY)'!O129:X129) / 'Exam (LECTURE ONLY)'!AM$13), "", SUMIF('Exam (LECTURE ONLY)'!O$20:X$20, "CLO8", 'Exam (LECTURE ONLY)'!O129:X129) / 'Exam (LECTURE ONLY)'!AM$13),
IF(AND('PRINTABLE (per grading)'!H$16="EXAM", 'PRINTABLE (per grading)'!B$13="Final"), IF(ISERROR(SUMIF('Exam (LECTURE ONLY)'!Z$20:AI$20, "CLO8", 'Exam (LECTURE ONLY)'!Z129:AI129) / 'Exam (LECTURE ONLY)'!AN$13), "", SUMIF('Exam (LECTURE ONLY)'!Z$20:AI$20, "CLO8", 'Exam (LECTURE ONLY)'!Z129:AI129) / 'Exam (LECTURE ONLY)'!AN$13),
IF(AND('PRINTABLE (per grading)'!H$16="OUTPUT", 'PRINTABLE (per grading)'!B$13="Prelim"), IF(ISERROR(SUMIF(OUTPUT!C$20:M$20, "CLO8", OUTPUT!C129:M129) / OUTPUT!AL$13), "", SUMIF(OUTPUT!C$20:M$20, "CLO8", OUTPUT!C129:M129) / OUTPUT!AL$13),
IF(AND('PRINTABLE (per grading)'!H$16="OUTPUT", 'PRINTABLE (per grading)'!B$13="Midterm"), IF(ISERROR(SUMIF(OUTPUT!O$20:Y$20, "CLO8", OUTPUT!O129:Y129) / OUTPUT!AM$13), "", SUMIF(OUTPUT!O$20:Y$20, "CLO8", OUTPUT!O129:Y129) / OUTPUT!AM$13),
IF(AND('PRINTABLE (per grading)'!H$16="OUTPUT", 'PRINTABLE (per grading)'!B$13="Final"), IF(ISERROR(SUMIF(OUTPUT!AA$20:AI$20, "CLO8", OUTPUT!AA129:AI129) / OUTPUT!AN$13), "", SUMIF(OUTPUT!AA$20:AI$20, "CLO8", OUTPUT!AA129:AI129) / OUTPUT!AN$13),
"")))))),"")</f>
        <v/>
      </c>
      <c r="AY127" s="286" t="str">
        <f aca="false">IF(B127&lt;&gt;"",IF(AX127="","",IF(AX127&lt;0.5,1,IF(AND(AX127&gt;=0.5,AX127&lt;P$10),2,IF(AX127&gt;=P$10,3)))),"")</f>
        <v/>
      </c>
      <c r="AZ127" s="287" t="str">
        <f aca="false">IF(B127 &lt;&gt; "",IFERROR(IF(AVERAGE(AV127,AX127)&gt;=P$10,"Y","N"),""),"")</f>
        <v/>
      </c>
      <c r="BA127" s="194" t="str">
        <f aca="false">IF(B127 &lt;&gt; "", IFERROR(IF(C$16 = "PRELIM", SUMIF('Database (LECTURE-RES-PRAC)'!D$14:AG$14, "CLO9", 'Database (LECTURE-RES-PRAC)'!D124:AG124) / 'Grade computation'!F$12, IF(C$16 = "MIDTERM", SUMIF('Database (LECTURE-RES-PRAC)'!AJ$14:BM$14, "CLO9", 'Database (LECTURE-RES-PRAC)'!AJ124:BM124) / 'Grade computation'!G$12, IF(C$16 = "FINAL", SUMIF('Database (LECTURE-RES-PRAC)'!BP$14:CS$14, "CLO9", 'Database (LECTURE-RES-PRAC)'!BP124:CS124) / 'Grade computation'!H$12,""))),""),"")</f>
        <v/>
      </c>
      <c r="BB127" s="286" t="str">
        <f aca="false">IF(B127&lt;&gt;"",IF(BA127="","",IF(BA127&lt;0.5,1,IF(AND(BA127&gt;=0.5,BA127&lt;P$10),2,IF(BA127&gt;=P$10,3)))),"")</f>
        <v/>
      </c>
      <c r="BC127" s="194" t="str">
        <f aca="false">IF(B127 &lt;&gt; "",IF(AND('PRINTABLE (per grading)'!H$16="EXAM", 'PRINTABLE (per grading)'!B$13="Prelim"), IF(ISERROR(SUMIF('Exam (LECTURE ONLY)'!D$20:M$20, "CLO9", 'Exam (LECTURE ONLY)'!D129:M129) / 'Exam (LECTURE ONLY)'!AL$14), "", SUMIF('Exam (LECTURE ONLY)'!D$20:M$20, "CLO9", 'Exam (LECTURE ONLY)'!D129:M129) /'Exam (LECTURE ONLY)'!AL$14),
IF(AND('PRINTABLE (per grading)'!H$16="EXAM", 'PRINTABLE (per grading)'!B$13="Midterm"), IF(ISERROR(SUMIF('Exam (LECTURE ONLY)'!O$20:X$20, "CLO9", 'Exam (LECTURE ONLY)'!O129:X129) / 'Exam (LECTURE ONLY)'!AM$14), "", SUMIF('Exam (LECTURE ONLY)'!O$20:X$20, "CLO9", 'Exam (LECTURE ONLY)'!O129:X129) / 'Exam (LECTURE ONLY)'!AM$14),
IF(AND('PRINTABLE (per grading)'!H$16="EXAM", 'PRINTABLE (per grading)'!B$13="Final"), IF(ISERROR(SUMIF('Exam (LECTURE ONLY)'!Z$20:AI$20, "CLO9", 'Exam (LECTURE ONLY)'!Z129:AI129) / 'Exam (LECTURE ONLY)'!AN$14), "", SUMIF('Exam (LECTURE ONLY)'!Z$20:AI$20, "CLO9", 'Exam (LECTURE ONLY)'!Z129:AI129) / 'Exam (LECTURE ONLY)'!AN$14),
IF(AND('PRINTABLE (per grading)'!H$16="OUTPUT", 'PRINTABLE (per grading)'!B$13="Prelim"), IF(ISERROR(SUMIF(OUTPUT!C$20:M$20, "CLO9", OUTPUT!C129:M129) / OUTPUT!AL$14), "", SUMIF(OUTPUT!C$20:M$20, "CLO9", OUTPUT!C129:M129) / OUTPUT!AL$14),
IF(AND('PRINTABLE (per grading)'!H$16="OUTPUT", 'PRINTABLE (per grading)'!B$13="Midterm"), IF(ISERROR(SUMIF(OUTPUT!O$20:Y$20, "CLO9", OUTPUT!O129:Y129) / OUTPUT!AM$14), "", SUMIF(OUTPUT!O$20:Y$20, "CLO9", OUTPUT!O129:Y129) / OUTPUT!AM$14),
IF(AND('PRINTABLE (per grading)'!H$16="OUTPUT", 'PRINTABLE (per grading)'!B$13="Final"), IF(ISERROR(SUMIF(OUTPUT!AA$20:AI$20, "CLO9", OUTPUT!AA129:AI129) / OUTPUT!AN$14), "", SUMIF(OUTPUT!AA$20:AI$20, "CLO9", OUTPUT!AA129:AI129) / OUTPUT!AN$14),
"")))))),"")</f>
        <v/>
      </c>
      <c r="BD127" s="286" t="str">
        <f aca="false">IF(B127&lt;&gt;"",IF(BC127="","",IF(BC127&lt;0.5,1,IF(AND(BC127&gt;=0.5,BC127&lt;P$10),2,IF(BC127&gt;=P$10,3)))),"")</f>
        <v/>
      </c>
      <c r="BE127" s="287" t="str">
        <f aca="false">IF(B127 &lt;&gt; "",IFERROR(IF(AVERAGE(BA127,BC127)&gt;=P$10,"Y","N"),""),"")</f>
        <v/>
      </c>
      <c r="BF127" s="194" t="str">
        <f aca="false">IF(B127 &lt;&gt; "", IFERROR(IF(C$16 = "PRELIM", SUMIF('Database (LECTURE-RES-PRAC)'!D$14:AG$14, "CLO10", 'Database (LECTURE-RES-PRAC)'!D124:AG124) / 'Grade computation'!F$13, IF(C$16 = "MIDTERM", SUMIF('Database (LECTURE-RES-PRAC)'!AJ$14:BM$14, "CLO10", 'Database (LECTURE-RES-PRAC)'!AJ124:BM124) / 'Grade computation'!G$13, IF(C$16 = "FINAL", SUMIF('Database (LECTURE-RES-PRAC)'!BP$14:CS$14, "CLO10", 'Database (LECTURE-RES-PRAC)'!BP124:CS124) / 'Grade computation'!H$13,""))),""),"")</f>
        <v/>
      </c>
      <c r="BG127" s="286" t="str">
        <f aca="false">IF(B127&lt;&gt;"",IF(BF127="","",IF(BF127&lt;0.5,1,IF(AND(BF127&gt;=0.5,BF127&lt;P$10),2,IF(BF127&gt;=P$10,3)))),"")</f>
        <v/>
      </c>
      <c r="BH127" s="194" t="str">
        <f aca="false">IF(B127 &lt;&gt; "",IF(AND('PRINTABLE (per grading)'!H$16="EXAM", 'PRINTABLE (per grading)'!B$13="Prelim"), IF(ISERROR(SUMIF('Exam (LECTURE ONLY)'!D$20:M$20, "CLO10", 'Exam (LECTURE ONLY)'!D129:M129) / 'Exam (LECTURE ONLY)'!AL$15), "", SUMIF('Exam (LECTURE ONLY)'!D$20:M$20, "CLO10", 'Exam (LECTURE ONLY)'!D129:M129) /'Exam (LECTURE ONLY)'!AL$15),
IF(AND('PRINTABLE (per grading)'!H$16="EXAM", 'PRINTABLE (per grading)'!B$13="Midterm"), IF(ISERROR(SUMIF('Exam (LECTURE ONLY)'!O$20:X$20, "CLO10", 'Exam (LECTURE ONLY)'!O129:X129) / 'Exam (LECTURE ONLY)'!AM$15), "", SUMIF('Exam (LECTURE ONLY)'!O$20:X$20, "CLO10", 'Exam (LECTURE ONLY)'!O129:X129) / 'Exam (LECTURE ONLY)'!AM$15),
IF(AND('PRINTABLE (per grading)'!H$16="EXAM", 'PRINTABLE (per grading)'!B$13="Final"), IF(ISERROR(SUMIF('Exam (LECTURE ONLY)'!Z$20:AI$20, "CLO10", 'Exam (LECTURE ONLY)'!Z129:AI129) / 'Exam (LECTURE ONLY)'!AN$15), "", SUMIF('Exam (LECTURE ONLY)'!Z$20:AI$20, "CLO10", 'Exam (LECTURE ONLY)'!Z129:AI129) / 'Exam (LECTURE ONLY)'!AN$15),
IF(AND('PRINTABLE (per grading)'!H$16="OUTPUT", 'PRINTABLE (per grading)'!B$13="Prelim"), IF(ISERROR(SUMIF(OUTPUT!C$20:M$20, "CLO10", OUTPUT!C129:M129) / OUTPUT!AL$15), "", SUMIF(OUTPUT!C$20:M$20, "CLO10", OUTPUT!C129:M129) / OUTPUT!AL$15),
IF(AND('PRINTABLE (per grading)'!H$16="OUTPUT", 'PRINTABLE (per grading)'!B$13="Midterm"), IF(ISERROR(SUMIF(OUTPUT!O$20:Y$20, "CLO10", OUTPUT!O129:Y129) / OUTPUT!AM$15), "", SUMIF(OUTPUT!O$20:Y$20, "CLO10", OUTPUT!O129:Y129) / OUTPUT!AM$15),
IF(AND('PRINTABLE (per grading)'!H$16="OUTPUT", 'PRINTABLE (per grading)'!B$13="Final"), IF(ISERROR(SUMIF(OUTPUT!AA$20:AI$20, "CLO10", OUTPUT!AA129:AI129) / OUTPUT!AN$15), "", SUMIF(OUTPUT!AA$20:AI$20, "CLO10", OUTPUT!AA129:AI129) / OUTPUT!AN$15),
"")))))),"")</f>
        <v/>
      </c>
      <c r="BI127" s="286" t="str">
        <f aca="false">IF(B127&lt;&gt;"",IF(BH127="","",IF(BH127&lt;0.5,1,IF(AND(BH127&gt;=0.5,BH127&lt;P$10),2,IF(BH127&gt;=P$10,3)))),"")</f>
        <v/>
      </c>
      <c r="BJ127" s="287" t="str">
        <f aca="false">IF(B127 &lt;&gt; "",IFERROR(IF(AVERAGE(BF127,BH127)&gt;=P$10,"Y","N"),""),"")</f>
        <v/>
      </c>
      <c r="BK127" s="8"/>
    </row>
    <row r="128" customFormat="false" ht="19.5" hidden="false" customHeight="true" outlineLevel="0" collapsed="false">
      <c r="A128" s="228" t="str">
        <f aca="false">IF(ISBLANK('Database (LECTURE-RES-PRAC)'!A125),"",'Database (LECTURE-RES-PRAC)'!A125)</f>
        <v/>
      </c>
      <c r="B128" s="229" t="str">
        <f aca="false">IF(ISBLANK('Database (LECTURE-RES-PRAC)'!B125),"",'Database (LECTURE-RES-PRAC)'!B125)</f>
        <v/>
      </c>
      <c r="C128" s="230" t="str">
        <f aca="false">IF(B128&lt;&gt;"",IF(C$16="PRELIM",'Grade computation'!C128, IF(C$16="MIDTERM",'Grade computation'!K128, IF(C$16="FINAL",'Grade computation'!S128,""))),"")</f>
        <v/>
      </c>
      <c r="D128" s="231" t="str">
        <f aca="false">IF(B128&lt;&gt;"",IFERROR(IF(B$11="80-20", (((C128/C$19)*X$6)+X$7)*D$18, IF(B$11="60-40", (((C128/C$19)*Y$6)+Y$7)*D$18, 0)),0),"")</f>
        <v/>
      </c>
      <c r="E128" s="230" t="str">
        <f aca="false">IF(B128&lt;&gt;"", IF(C$16="PRELIM",'Grade computation'!E128, IF(C$16="MIDTERM",'Grade computation'!M128, IF(C$16="FINAL",'Grade computation'!U128,""))),"")</f>
        <v/>
      </c>
      <c r="F128" s="232" t="str">
        <f aca="false">IF(B128&lt;&gt;"",IFERROR(IF(B$11="80-20", (((E128/E$19)*X$6)+X$7)*F$18, IF(B$11="60-40", (((E128/E$19)*Y$6)+Y$7)*F$18, 0)),0),"")</f>
        <v/>
      </c>
      <c r="G128" s="233" t="str">
        <f aca="false">IF(B128&lt;&gt;"",IFERROR((D128+F128),0),"")</f>
        <v/>
      </c>
      <c r="H128" s="234" t="str">
        <f aca="false">IF(B128&lt;&gt;"",IF(C$16="PRELIM", 'Grade computation'!H128, IF(C$16="MIDTERM", 'Grade computation'!P128, IF(C$16="FINAL",'Grade computation'!X128, ""))),"")</f>
        <v/>
      </c>
      <c r="I128" s="233" t="str">
        <f aca="false">IF(B128&lt;&gt;"",IFERROR(IF(B$11="80-20", (((H128/H$19)*X$6)+X$7)*I$19, IF(B$11="60-40", (((H128/H$19)*Y$6)+Y$7)*I$19, 0)),0),"")</f>
        <v/>
      </c>
      <c r="J128" s="237" t="str">
        <f aca="false">IFERROR((G128+I128),"")</f>
        <v/>
      </c>
      <c r="K128" s="183" t="str">
        <f aca="false">IFERROR(IF(J128="","",IF(J128&gt;=75,"PASSED","FAILED")),"")</f>
        <v/>
      </c>
      <c r="L128" s="183"/>
      <c r="M128" s="194" t="str">
        <f aca="false">IF(B128 &lt;&gt; "", IFERROR(IF(C$16 = "PRELIM", SUMIF('Database (LECTURE-RES-PRAC)'!D$14:AG$14, "CLO1", 'Database (LECTURE-RES-PRAC)'!D125:AG125) / 'Grade computation'!F$4, IF(C$16 = "MIDTERM", SUMIF('Database (LECTURE-RES-PRAC)'!AJ$14:BM$14, "CLO1", 'Database (LECTURE-RES-PRAC)'!AJ125:BM125) / 'Grade computation'!G$4, IF(C$16 = "FINAL", SUMIF('Database (LECTURE-RES-PRAC)'!BP$14:CS$14, "CLO1", 'Database (LECTURE-RES-PRAC)'!BP125:CS125) / 'Grade computation'!H$4,""))),""),"")</f>
        <v/>
      </c>
      <c r="N128" s="286" t="str">
        <f aca="false">IF(B128&lt;&gt;"",IF(M128="","",IF(M128&lt;0.5,1,IF(AND(M128&gt;=0.5,M128&lt;P$10),2,IF(M128&gt;=P$10,3)))),"")</f>
        <v/>
      </c>
      <c r="O128" s="194" t="str">
        <f aca="false">IF(B128 &lt;&gt; "",IF(AND('PRINTABLE (per grading)'!H$16="EXAM", 'PRINTABLE (per grading)'!B$13="Prelim"), IF(ISERROR(SUMIF('Exam (LECTURE ONLY)'!D$20:M$20, "CLO1", 'Exam (LECTURE ONLY)'!D130:M130) / 'Exam (LECTURE ONLY)'!AL$6), "", SUMIF('Exam (LECTURE ONLY)'!D$20:M$20, "CLO1", 'Exam (LECTURE ONLY)'!D130:M130) /'Exam (LECTURE ONLY)'!AL$6),
IF(AND('PRINTABLE (per grading)'!H$16="EXAM", 'PRINTABLE (per grading)'!B$13="Midterm"), IF(ISERROR(SUMIF('Exam (LECTURE ONLY)'!O$20:X$20, "CLO1", 'Exam (LECTURE ONLY)'!O130:X130) / 'Exam (LECTURE ONLY)'!AM$6), "", SUMIF('Exam (LECTURE ONLY)'!O$20:X$20, "CLO1", 'Exam (LECTURE ONLY)'!O130:X130) / 'Exam (LECTURE ONLY)'!AM$6),
IF(AND('PRINTABLE (per grading)'!H$16="EXAM", 'PRINTABLE (per grading)'!B$13="Final"), IF(ISERROR(SUMIF('Exam (LECTURE ONLY)'!Z$20:AI$20, "CLO1", 'Exam (LECTURE ONLY)'!Z130:AI130) / 'Exam (LECTURE ONLY)'!AN$6), "", SUMIF('Exam (LECTURE ONLY)'!Z$20:AI$20, "CLO1", 'Exam (LECTURE ONLY)'!Z130:AI130) / 'Exam (LECTURE ONLY)'!AN$6),
IF(AND('PRINTABLE (per grading)'!H$16="OUTPUT", 'PRINTABLE (per grading)'!B$13="Prelim"), IF(ISERROR(SUMIF(OUTPUT!C$20:M$20, "CLO1", OUTPUT!C130:M130) / OUTPUT!AL$6), "", SUMIF(OUTPUT!C$20:M$20, "CLO1", OUTPUT!C130:M130) / OUTPUT!AL$6),
IF(AND('PRINTABLE (per grading)'!H$16="OUTPUT", 'PRINTABLE (per grading)'!B$13="Midterm"), IF(ISERROR(SUMIF(OUTPUT!O$20:Y$20, "CLO1", OUTPUT!O130:Y130) / OUTPUT!AM$6), "", SUMIF(OUTPUT!O$20:Y$20, "CLO1", OUTPUT!O130:Y130) / OUTPUT!AM$6),
IF(AND('PRINTABLE (per grading)'!H$16="OUTPUT", 'PRINTABLE (per grading)'!B$13="Final"), IF(ISERROR(SUMIF(OUTPUT!AA$20:AI$20, "CLO1", OUTPUT!AA130:AI130) / OUTPUT!AN$6), "", SUMIF(OUTPUT!AA$20:AI$20, "CLO1", OUTPUT!AA130:AI130) / OUTPUT!AN$6),
"")))))),"")</f>
        <v/>
      </c>
      <c r="P128" s="286" t="str">
        <f aca="false">IF(B128&lt;&gt;"",IF(O128="","",IF(O128&lt;0.5,1,IF(AND(O128&gt;=0.5,O128&lt;P$10),2,IF(O128&gt;=P$10,3)))),"")</f>
        <v/>
      </c>
      <c r="Q128" s="287" t="str">
        <f aca="false">IF(B128 &lt;&gt; "",IFERROR(IF(AVERAGE(M128,O128)&gt;=P$10,"Y","N"),""),"")</f>
        <v/>
      </c>
      <c r="R128" s="194" t="str">
        <f aca="false">IF(B128 &lt;&gt; "", IFERROR(IF(C$16 = "PRELIM", SUMIF('Database (LECTURE-RES-PRAC)'!D$14:AG$14, "CLO2", 'Database (LECTURE-RES-PRAC)'!D125:AG125) / 'Grade computation'!F$5, IF(C$16 = "MIDTERM", SUMIF('Database (LECTURE-RES-PRAC)'!AJ$14:BM$14, "CLO2", 'Database (LECTURE-RES-PRAC)'!AJ125:BM125) / 'Grade computation'!G$5, IF(C$16 = "FINAL", SUMIF('Database (LECTURE-RES-PRAC)'!BP$14:CS$14, "CLO2", 'Database (LECTURE-RES-PRAC)'!BP125:CS125) / 'Grade computation'!H$5,""))),""),"")</f>
        <v/>
      </c>
      <c r="S128" s="286" t="str">
        <f aca="false">IF(B128&lt;&gt;"",IF(R128="","",IF(R128&lt;0.5,1,IF(AND(R128&gt;=0.5,R128&lt;P$10),2,IF(R128&gt;=P$10,3)))),"")</f>
        <v/>
      </c>
      <c r="T128" s="194" t="str">
        <f aca="false">IF(B128 &lt;&gt; "",IF(AND('PRINTABLE (per grading)'!H$16="EXAM", 'PRINTABLE (per grading)'!B$13="Prelim"), IF(ISERROR(SUMIF('Exam (LECTURE ONLY)'!D$20:M$20, "CLO2", 'Exam (LECTURE ONLY)'!D130:M130) / 'Exam (LECTURE ONLY)'!AL$7), "", SUMIF('Exam (LECTURE ONLY)'!D$20:M$20, "CLO2", 'Exam (LECTURE ONLY)'!D130:M130) /'Exam (LECTURE ONLY)'!AL$7),
IF(AND('PRINTABLE (per grading)'!H$16="EXAM", 'PRINTABLE (per grading)'!B$13="Midterm"), IF(ISERROR(SUMIF('Exam (LECTURE ONLY)'!O$20:X$20, "CLO2", 'Exam (LECTURE ONLY)'!O130:X130) / 'Exam (LECTURE ONLY)'!AM$7), "", SUMIF('Exam (LECTURE ONLY)'!O$20:X$20, "CLO2", 'Exam (LECTURE ONLY)'!O130:X130) / 'Exam (LECTURE ONLY)'!AM$7),
IF(AND('PRINTABLE (per grading)'!H$16="EXAM", 'PRINTABLE (per grading)'!B$13="Final"), IF(ISERROR(SUMIF('Exam (LECTURE ONLY)'!Z$20:AI$20, "CLO2", 'Exam (LECTURE ONLY)'!Z130:AI130) / 'Exam (LECTURE ONLY)'!AN$7), "", SUMIF('Exam (LECTURE ONLY)'!Z$20:AI$20, "CLO2", 'Exam (LECTURE ONLY)'!Z130:AI130) / 'Exam (LECTURE ONLY)'!AN$7),
IF(AND('PRINTABLE (per grading)'!H$16="OUTPUT", 'PRINTABLE (per grading)'!B$13="Prelim"), IF(ISERROR(SUMIF(OUTPUT!C$20:M$20, "CLO2", OUTPUT!C130:M130) / OUTPUT!AL$7), "", SUMIF(OUTPUT!C$20:M$20, "CLO2", OUTPUT!C130:M130) / OUTPUT!AL$7),
IF(AND('PRINTABLE (per grading)'!H$16="OUTPUT", 'PRINTABLE (per grading)'!B$13="Midterm"), IF(ISERROR(SUMIF(OUTPUT!O$20:Y$20, "CLO2", OUTPUT!O130:Y130) / OUTPUT!AM$7), "", SUMIF(OUTPUT!O$20:Y$20, "CLO2", OUTPUT!O130:Y130) / OUTPUT!AM$7),
IF(AND('PRINTABLE (per grading)'!H$16="OUTPUT", 'PRINTABLE (per grading)'!B$13="Final"), IF(ISERROR(SUMIF(OUTPUT!AA$20:AI$20, "CLO2", OUTPUT!AA130:AI130) / OUTPUT!AN$7), "", SUMIF(OUTPUT!AA$20:AI$20, "CLO2", OUTPUT!AA130:AI130) / OUTPUT!AN$7),
"")))))),"")</f>
        <v/>
      </c>
      <c r="U128" s="286" t="str">
        <f aca="false">IF(B128&lt;&gt;"",IF(T128="","",IF(T128&lt;0.5,1,IF(AND(T128&gt;=0.5,T128&lt;P$10),2,IF(T128&gt;=P$10,3)))),"")</f>
        <v/>
      </c>
      <c r="V128" s="287" t="str">
        <f aca="false">IF(B128 &lt;&gt; "",IFERROR(IF(AVERAGE(R128,T128)&gt;=P$10,"Y","N"),""),"")</f>
        <v/>
      </c>
      <c r="W128" s="194" t="str">
        <f aca="false">IF(B128 &lt;&gt; "", IFERROR(IF(C$16 = "PRELIM", SUMIF('Database (LECTURE-RES-PRAC)'!D$14:AG$14, "CLO3", 'Database (LECTURE-RES-PRAC)'!D125:AG125) / 'Grade computation'!F$6, IF(C$16 = "MIDTERM", SUMIF('Database (LECTURE-RES-PRAC)'!AJ$14:BM$14, "CLO3", 'Database (LECTURE-RES-PRAC)'!AJ125:BM125) / 'Grade computation'!G$6, IF(C$16 = "FINAL", SUMIF('Database (LECTURE-RES-PRAC)'!BP$14:CS$14, "CLO3", 'Database (LECTURE-RES-PRAC)'!BP125:CS125) / 'Grade computation'!H$6,""))),""),"")</f>
        <v/>
      </c>
      <c r="X128" s="286" t="str">
        <f aca="false">IF(B128&lt;&gt;"",IF(W128="","",IF(W128&lt;0.5,1,IF(AND(W128&gt;=0.5,W128&lt;P$10),2,IF(W128&gt;=P$10,3)))),"")</f>
        <v/>
      </c>
      <c r="Y128" s="194" t="str">
        <f aca="false">IF(B128 &lt;&gt; "",IF(AND('PRINTABLE (per grading)'!H$16="EXAM", 'PRINTABLE (per grading)'!B$13="Prelim"), IF(ISERROR(SUMIF('Exam (LECTURE ONLY)'!D$20:M$20, "CLO3", 'Exam (LECTURE ONLY)'!D130:M130) / 'Exam (LECTURE ONLY)'!AL$8), "", SUMIF('Exam (LECTURE ONLY)'!D$20:M$20, "CLO3", 'Exam (LECTURE ONLY)'!D130:M130) /'Exam (LECTURE ONLY)'!AL$8),
IF(AND('PRINTABLE (per grading)'!H$16="EXAM", 'PRINTABLE (per grading)'!B$13="Midterm"), IF(ISERROR(SUMIF('Exam (LECTURE ONLY)'!O$20:X$20, "CLO3", 'Exam (LECTURE ONLY)'!O130:X130) / 'Exam (LECTURE ONLY)'!AM$8), "", SUMIF('Exam (LECTURE ONLY)'!O$20:X$20, "CLO3", 'Exam (LECTURE ONLY)'!O130:X130) / 'Exam (LECTURE ONLY)'!AM$8),
IF(AND('PRINTABLE (per grading)'!H$16="EXAM", 'PRINTABLE (per grading)'!B$13="Final"), IF(ISERROR(SUMIF('Exam (LECTURE ONLY)'!Z$20:AI$20, "CLO3", 'Exam (LECTURE ONLY)'!Z130:AI130) / 'Exam (LECTURE ONLY)'!AN$8), "", SUMIF('Exam (LECTURE ONLY)'!Z$20:AI$20, "CLO3", 'Exam (LECTURE ONLY)'!Z130:AI130) / 'Exam (LECTURE ONLY)'!AN$8),
IF(AND('PRINTABLE (per grading)'!H$16="OUTPUT", 'PRINTABLE (per grading)'!B$13="Prelim"), IF(ISERROR(SUMIF(OUTPUT!C$20:M$20, "CLO3", OUTPUT!C130:M130) / OUTPUT!AL$8), "", SUMIF(OUTPUT!C$20:M$20, "CLO3", OUTPUT!C130:M130) / OUTPUT!AL$8),
IF(AND('PRINTABLE (per grading)'!H$16="OUTPUT", 'PRINTABLE (per grading)'!B$13="Midterm"), IF(ISERROR(SUMIF(OUTPUT!O$20:Y$20, "CLO3", OUTPUT!O130:Y130) / OUTPUT!AM$8), "", SUMIF(OUTPUT!O$20:Y$20, "CLO3", OUTPUT!O130:Y130) / OUTPUT!AM$8),
IF(AND('PRINTABLE (per grading)'!H$16="OUTPUT", 'PRINTABLE (per grading)'!B$13="Final"), IF(ISERROR(SUMIF(OUTPUT!AA$20:AI$20, "CLO3", OUTPUT!AA130:AI130) / OUTPUT!AN$8), "", SUMIF(OUTPUT!AA$20:AI$20, "CLO3", OUTPUT!AA130:AI130) / OUTPUT!AN$8),
"" )))))),"")</f>
        <v/>
      </c>
      <c r="Z128" s="286" t="str">
        <f aca="false">IF(B128&lt;&gt;"",IF(Y128="","",IF(Y128&lt;0.5,1,IF(AND(Y128&gt;=0.5,Y128&lt;P$10),2,IF(Y128&gt;=P$10,3)))),"")</f>
        <v/>
      </c>
      <c r="AA128" s="287" t="str">
        <f aca="false">IF(B128 &lt;&gt; "",IFERROR(IF(AVERAGE(W128,Y128)&gt;=P$10,"Y","N"),""),"")</f>
        <v/>
      </c>
      <c r="AB128" s="194" t="str">
        <f aca="false">IF(B128 &lt;&gt; "", IFERROR(IF(C$16 = "PRELIM", SUMIF('Database (LECTURE-RES-PRAC)'!D$14:AG$14, "CLO4", 'Database (LECTURE-RES-PRAC)'!D125:AG125) / 'Grade computation'!F$7, IF(C$16 = "MIDTERM", SUMIF('Database (LECTURE-RES-PRAC)'!AJ$14:BM$14, "CLO4", 'Database (LECTURE-RES-PRAC)'!AJ125:BM125) / 'Grade computation'!G$7, IF(C$16 = "FINAL", SUMIF('Database (LECTURE-RES-PRAC)'!BP$14:CS$14, "CLO4", 'Database (LECTURE-RES-PRAC)'!BP125:CS125) / 'Grade computation'!H$7,""))),""),"")</f>
        <v/>
      </c>
      <c r="AC128" s="286" t="str">
        <f aca="false">IF(B128&lt;&gt;"",IF(AB128="","",IF(AB128&lt;0.5,1,IF(AND(AB128&gt;=0.5,AB128&lt;P$10),2,IF(AB128&gt;=P$10,3)))),"")</f>
        <v/>
      </c>
      <c r="AD128" s="194" t="str">
        <f aca="false">IF(B128 &lt;&gt; "",IF(AND('PRINTABLE (per grading)'!H$16="EXAM", 'PRINTABLE (per grading)'!B$13="Prelim"), IF(ISERROR(SUMIF('Exam (LECTURE ONLY)'!D$20:M$20, "CLO4", 'Exam (LECTURE ONLY)'!D130:M130) / 'Exam (LECTURE ONLY)'!AL$9), "", SUMIF('Exam (LECTURE ONLY)'!D$20:M$20, "CLO4", 'Exam (LECTURE ONLY)'!D130:M130) /'Exam (LECTURE ONLY)'!AL$9),
IF(AND('PRINTABLE (per grading)'!H$16="EXAM", 'PRINTABLE (per grading)'!B$13="Midterm"), IF(ISERROR(SUMIF('Exam (LECTURE ONLY)'!O$20:X$20, "CLO4", 'Exam (LECTURE ONLY)'!O130:X130) / 'Exam (LECTURE ONLY)'!AM$9), "", SUMIF('Exam (LECTURE ONLY)'!O$20:X$20, "CLO4", 'Exam (LECTURE ONLY)'!O130:X130) / 'Exam (LECTURE ONLY)'!AM$9),
IF(AND('PRINTABLE (per grading)'!H$16="EXAM", 'PRINTABLE (per grading)'!B$13="Final"), IF(ISERROR(SUMIF('Exam (LECTURE ONLY)'!Z$20:AI$20, "CLO4", 'Exam (LECTURE ONLY)'!Z130:AI130) / 'Exam (LECTURE ONLY)'!AN$9), "", SUMIF('Exam (LECTURE ONLY)'!Z$20:AI$20, "CLO4", 'Exam (LECTURE ONLY)'!Z130:AI130) / 'Exam (LECTURE ONLY)'!AN$9),
IF(AND('PRINTABLE (per grading)'!H$16="OUTPUT", 'PRINTABLE (per grading)'!B$13="Prelim"), IF(ISERROR(SUMIF(OUTPUT!C$20:M$20, "CLO4", OUTPUT!C130:M130) / OUTPUT!AL$9), "", SUMIF(OUTPUT!C$20:M$20, "CLO4", OUTPUT!C130:M130) / OUTPUT!AL$9),
IF(AND('PRINTABLE (per grading)'!H$16="OUTPUT", 'PRINTABLE (per grading)'!B$13="Midterm"), IF(ISERROR(SUMIF(OUTPUT!O$20:Y$20, "CLO4", OUTPUT!O130:Y130) / OUTPUT!AM$9), "", SUMIF(OUTPUT!O$20:Y$20, "CLO4", OUTPUT!O130:Y130) / OUTPUT!AM$9),
IF(AND('PRINTABLE (per grading)'!H$16="OUTPUT", 'PRINTABLE (per grading)'!B$13="Final"), IF(ISERROR(SUMIF(OUTPUT!AA$20:AI$20, "CLO4", OUTPUT!AA130:AI130) / OUTPUT!AN$9), "", SUMIF(OUTPUT!AA$20:AI$20, "CLO4", OUTPUT!AA130:AI130) / OUTPUT!AN$9),
"")))))),"")</f>
        <v/>
      </c>
      <c r="AE128" s="286" t="str">
        <f aca="false">IF(B128&lt;&gt;"",IF(AD128="","",IF(AD128&lt;0.5,1,IF(AND(AD128&gt;=0.5,AD128&lt;P$10),2,IF(AD128&gt;=P$10,3)))),"")</f>
        <v/>
      </c>
      <c r="AF128" s="287" t="str">
        <f aca="false">IF(B128 &lt;&gt; "",IFERROR(IF(AVERAGE(AB128,AD128)&gt;=P$10,"Y","N"),""),"")</f>
        <v/>
      </c>
      <c r="AG128" s="194" t="str">
        <f aca="false">IF(B128 &lt;&gt; "", IFERROR(IF(C$16 = "PRELIM", SUMIF('Database (LECTURE-RES-PRAC)'!D$14:AG$14, "CLO5", 'Database (LECTURE-RES-PRAC)'!D125:AG125) / 'Grade computation'!F$8, IF(C$16 = "MIDTERM", SUMIF('Database (LECTURE-RES-PRAC)'!AJ$14:BM$14, "CLO5", 'Database (LECTURE-RES-PRAC)'!AJ125:BM125) / 'Grade computation'!G$8, IF(C$16 = "FINAL", SUMIF('Database (LECTURE-RES-PRAC)'!BP$14:CS$14, "CLO5", 'Database (LECTURE-RES-PRAC)'!BP125:CS125) / 'Grade computation'!H$8,""))),""),"")</f>
        <v/>
      </c>
      <c r="AH128" s="286" t="str">
        <f aca="false">IF(B128&lt;&gt;"",IF(AG128="","",IF(AG128&lt;0.5,1,IF(AND(AG128&gt;=0.5,AG128&lt;P$10),2,IF(AG128&gt;=P$10,3)))),"")</f>
        <v/>
      </c>
      <c r="AI128" s="194" t="str">
        <f aca="false">IF(B128 &lt;&gt; "",IF(AND('PRINTABLE (per grading)'!H$16="EXAM", 'PRINTABLE (per grading)'!B$13="Prelim"), IF(ISERROR(SUMIF('Exam (LECTURE ONLY)'!D$20:M$20, "CLO5", 'Exam (LECTURE ONLY)'!D130:M130) / 'Exam (LECTURE ONLY)'!AL$10), "", SUMIF('Exam (LECTURE ONLY)'!D$20:M$20, "CLO5", 'Exam (LECTURE ONLY)'!D130:M130) /'Exam (LECTURE ONLY)'!AL$10),
IF(AND('PRINTABLE (per grading)'!H$16="EXAM", 'PRINTABLE (per grading)'!B$13="Midterm"), IF(ISERROR(SUMIF('Exam (LECTURE ONLY)'!O$20:X$20, "CLO5", 'Exam (LECTURE ONLY)'!O130:X130) / 'Exam (LECTURE ONLY)'!AM$10), "", SUMIF('Exam (LECTURE ONLY)'!O$20:X$20, "CLO5", 'Exam (LECTURE ONLY)'!O130:X130) / 'Exam (LECTURE ONLY)'!AM$10),
IF(AND('PRINTABLE (per grading)'!H$16="EXAM", 'PRINTABLE (per grading)'!B$13="Final"), IF(ISERROR(SUMIF('Exam (LECTURE ONLY)'!Z$20:AI$20, "CLO5", 'Exam (LECTURE ONLY)'!Z130:AI130) / 'Exam (LECTURE ONLY)'!AN$10), "", SUMIF('Exam (LECTURE ONLY)'!Z$20:AI$20, "CLO5", 'Exam (LECTURE ONLY)'!Z130:AI130) / 'Exam (LECTURE ONLY)'!AN$10),
IF(AND('PRINTABLE (per grading)'!H$16="OUTPUT", 'PRINTABLE (per grading)'!B$13="Prelim"), IF(ISERROR(SUMIF(OUTPUT!C$20:M$20, "CLO5", OUTPUT!C130:M130) / OUTPUT!AL$10), "", SUMIF(OUTPUT!C$20:M$20, "CLO5", OUTPUT!C130:M130) / OUTPUT!AL$10),
IF(AND('PRINTABLE (per grading)'!H$16="OUTPUT", 'PRINTABLE (per grading)'!B$13="Midterm"), IF(ISERROR(SUMIF(OUTPUT!O$20:Y$20, "CLO5", OUTPUT!O130:Y130) / OUTPUT!AM$10), "", SUMIF(OUTPUT!O$20:Y$20, "CLO5", OUTPUT!O130:Y130) / OUTPUT!AM$10),
IF(AND('PRINTABLE (per grading)'!H$16="OUTPUT", 'PRINTABLE (per grading)'!B$13="Final"), IF(ISERROR(SUMIF(OUTPUT!AA$20:AI$20, "CLO5", OUTPUT!AA130:AI130) / OUTPUT!AN$10), "", SUMIF(OUTPUT!AA$20:AI$20, "CLO5", OUTPUT!AA130:AI130) / OUTPUT!AN$10),
"")))))),"")</f>
        <v/>
      </c>
      <c r="AJ128" s="286" t="str">
        <f aca="false">IF(B128&lt;&gt;"",IF(AI128="","",IF(AI128&lt;0.5,1,IF(AND(AI128&gt;=0.5,AI128&lt;P$10),2,IF(AI128&gt;=P$10,3)))),"")</f>
        <v/>
      </c>
      <c r="AK128" s="287" t="str">
        <f aca="false">IF(B128 &lt;&gt; "",IFERROR(IF(AVERAGE(AG128,AI128)&gt;=P$10,"Y","N"),""),"")</f>
        <v/>
      </c>
      <c r="AL128" s="194" t="str">
        <f aca="false">IF(B128 &lt;&gt; "", IFERROR(IF(C$16 = "PRELIM", SUMIF('Database (LECTURE-RES-PRAC)'!D$14:AG$14, "CLO6", 'Database (LECTURE-RES-PRAC)'!D125:AG125) / 'Grade computation'!F$9, IF(C$16 = "MIDTERM", SUMIF('Database (LECTURE-RES-PRAC)'!AJ$14:BM$14, "CLO6", 'Database (LECTURE-RES-PRAC)'!AJ125:BM125) / 'Grade computation'!G$9, IF(C$16 = "FINAL", SUMIF('Database (LECTURE-RES-PRAC)'!BP$14:CS$14, "CLO6", 'Database (LECTURE-RES-PRAC)'!BP125:CS125) / 'Grade computation'!H$9,""))),""),"")</f>
        <v/>
      </c>
      <c r="AM128" s="286" t="str">
        <f aca="false">IF(B128&lt;&gt;"",IF(AL128="","",IF(AL128&lt;0.5,1,IF(AND(AL128&gt;=0.5,AL128&lt;P$10),2,IF(AL128&gt;=P$10,3)))),"")</f>
        <v/>
      </c>
      <c r="AN128" s="194" t="str">
        <f aca="false">IF(B128 &lt;&gt; "",IF(AND('PRINTABLE (per grading)'!H$16="EXAM", 'PRINTABLE (per grading)'!B$13="Prelim"), IF(ISERROR(SUMIF('Exam (LECTURE ONLY)'!D$20:M$20, "CLO6", 'Exam (LECTURE ONLY)'!D130:M130) / 'Exam (LECTURE ONLY)'!AL$11), "", SUMIF('Exam (LECTURE ONLY)'!D$20:M$20, "CLO6", 'Exam (LECTURE ONLY)'!D130:M130) /'Exam (LECTURE ONLY)'!AL$11),
IF(AND('PRINTABLE (per grading)'!H$16="EXAM", 'PRINTABLE (per grading)'!B$13="Midterm"), IF(ISERROR(SUMIF('Exam (LECTURE ONLY)'!O$20:X$20, "CLO6", 'Exam (LECTURE ONLY)'!O130:X130) / 'Exam (LECTURE ONLY)'!AM$11), "", SUMIF('Exam (LECTURE ONLY)'!O$20:X$20, "CLO6", 'Exam (LECTURE ONLY)'!O130:X130) / 'Exam (LECTURE ONLY)'!AM$11),
IF(AND('PRINTABLE (per grading)'!H$16="EXAM", 'PRINTABLE (per grading)'!B$13="Final"), IF(ISERROR(SUMIF('Exam (LECTURE ONLY)'!Z$20:AI$20, "CLO6", 'Exam (LECTURE ONLY)'!Z130:AI130) / 'Exam (LECTURE ONLY)'!AN$11), "", SUMIF('Exam (LECTURE ONLY)'!Z$20:AI$20, "CLO6", 'Exam (LECTURE ONLY)'!Z130:AI130) / 'Exam (LECTURE ONLY)'!AN$11),
IF(AND('PRINTABLE (per grading)'!H$16="OUTPUT", 'PRINTABLE (per grading)'!B$13="Prelim"), IF(ISERROR(SUMIF(OUTPUT!C$20:M$20, "CLO6", OUTPUT!C130:M130) / OUTPUT!AL$11), "", SUMIF(OUTPUT!C$20:M$20, "CLO6", OUTPUT!C130:M130) / OUTPUT!AL$11),
IF(AND('PRINTABLE (per grading)'!H$16="OUTPUT", 'PRINTABLE (per grading)'!B$13="Midterm"), IF(ISERROR(SUMIF(OUTPUT!O$20:Y$20, "CLO6", OUTPUT!O130:Y130) / OUTPUT!AM$11), "", SUMIF(OUTPUT!O$20:Y$20, "CLO6", OUTPUT!O130:Y130) / OUTPUT!AM$11),
IF(AND('PRINTABLE (per grading)'!H$16="OUTPUT", 'PRINTABLE (per grading)'!B$13="Final"), IF(ISERROR(SUMIF(OUTPUT!AA$20:AI$20, "CLO6", OUTPUT!AA130:AI130) / OUTPUT!AN$11), "", SUMIF(OUTPUT!AA$20:AI$20, "CLO6", OUTPUT!AA130:AI130) / OUTPUT!AN$11),
"")))))),"")</f>
        <v/>
      </c>
      <c r="AO128" s="286" t="str">
        <f aca="false">IF(B128&lt;&gt;"",IF(AN128="","",IF(AN128&lt;0.5,1,IF(AND(AN128&gt;=0.5,AN128&lt;P$10),2,IF(AN128&gt;=P$10,3)))),"")</f>
        <v/>
      </c>
      <c r="AP128" s="287" t="str">
        <f aca="false">IF(B128 &lt;&gt; "",IFERROR(IF(AVERAGE(AL128,AN128)&gt;=P$10,"Y","N"),""),"")</f>
        <v/>
      </c>
      <c r="AQ128" s="194" t="str">
        <f aca="false">IF(B128 &lt;&gt; "", IFERROR(IF(C$16 = "PRELIM", SUMIF('Database (LECTURE-RES-PRAC)'!D$14:AG$14, "CLO7", 'Database (LECTURE-RES-PRAC)'!D125:AG125) / 'Grade computation'!F$10, IF(C$16 = "MIDTERM", SUMIF('Database (LECTURE-RES-PRAC)'!AJ$14:BM$14, "CLO7", 'Database (LECTURE-RES-PRAC)'!AJ125:BM125) / 'Grade computation'!G$10, IF(C$16 = "FINAL", SUMIF('Database (LECTURE-RES-PRAC)'!BP$14:CS$14, "CLO7", 'Database (LECTURE-RES-PRAC)'!BP125:CS125) / 'Grade computation'!H$10,""))),""),"")</f>
        <v/>
      </c>
      <c r="AR128" s="286" t="str">
        <f aca="false">IF(B128&lt;&gt;"",IF(AQ128="","",IF(AQ128&lt;0.5,1,IF(AND(AQ128&gt;=0.5,AQ128&lt;P$10),2,IF(AQ128&gt;=P$10,3)))),"")</f>
        <v/>
      </c>
      <c r="AS128" s="194" t="str">
        <f aca="false">IF(B128 &lt;&gt; "",IF(AND('PRINTABLE (per grading)'!H$16="EXAM", 'PRINTABLE (per grading)'!B$13="Prelim"), IF(ISERROR(SUMIF('Exam (LECTURE ONLY)'!D$20:M$20, "CLO7", 'Exam (LECTURE ONLY)'!D130:M130) / 'Exam (LECTURE ONLY)'!AL$12), "", SUMIF('Exam (LECTURE ONLY)'!D$20:M$20, "CLO7", 'Exam (LECTURE ONLY)'!D130:M130) /'Exam (LECTURE ONLY)'!AL$12),
IF(AND('PRINTABLE (per grading)'!H$16="EXAM", 'PRINTABLE (per grading)'!B$13="Midterm"), IF(ISERROR(SUMIF('Exam (LECTURE ONLY)'!O$20:X$20, "CLO7", 'Exam (LECTURE ONLY)'!O130:X130) / 'Exam (LECTURE ONLY)'!AM$12), "", SUMIF('Exam (LECTURE ONLY)'!O$20:X$20, "CLO7", 'Exam (LECTURE ONLY)'!O130:X130) / 'Exam (LECTURE ONLY)'!AM$12),
IF(AND('PRINTABLE (per grading)'!H$16="EXAM", 'PRINTABLE (per grading)'!B$13="Final"), IF(ISERROR(SUMIF('Exam (LECTURE ONLY)'!Z$20:AI$20, "CLO7", 'Exam (LECTURE ONLY)'!Z130:AI130) / 'Exam (LECTURE ONLY)'!AN$12), "", SUMIF('Exam (LECTURE ONLY)'!Z$20:AI$20, "CLO7", 'Exam (LECTURE ONLY)'!Z130:AI130) / 'Exam (LECTURE ONLY)'!AN$12),
IF(AND('PRINTABLE (per grading)'!H$16="OUTPUT", 'PRINTABLE (per grading)'!B$13="Prelim"), IF(ISERROR(SUMIF(OUTPUT!C$20:M$20, "CLO7", OUTPUT!C130:M130) / OUTPUT!AL$12), "", SUMIF(OUTPUT!C$20:M$20, "CLO7", OUTPUT!C130:M130) / OUTPUT!AL$12),
IF(AND('PRINTABLE (per grading)'!H$16="OUTPUT", 'PRINTABLE (per grading)'!B$13="Midterm"), IF(ISERROR(SUMIF(OUTPUT!O$20:Y$20, "CLO7", OUTPUT!O130:Y130) / OUTPUT!AM$12), "", SUMIF(OUTPUT!O$20:Y$20, "CLO7", OUTPUT!O130:Y130) / OUTPUT!AM$12),
IF(AND('PRINTABLE (per grading)'!H$16="OUTPUT", 'PRINTABLE (per grading)'!B$13="Final"), IF(ISERROR(SUMIF(OUTPUT!AA$20:AI$20, "CLO7", OUTPUT!AA130:AI130) / OUTPUT!AN$12), "", SUMIF(OUTPUT!AA$20:AI$20, "CLO7", OUTPUT!AA130:AI130) / OUTPUT!AN$12),
"")))))),"")</f>
        <v/>
      </c>
      <c r="AT128" s="286" t="str">
        <f aca="false">IF(B128&lt;&gt;"",IF(AS128="","",IF(AS128&lt;0.5,1,IF(AND(AS128&gt;=0.5,AS128&lt;P$10),2,IF(AS128&gt;=P$10,3)))),"")</f>
        <v/>
      </c>
      <c r="AU128" s="287" t="str">
        <f aca="false">IF(B128 &lt;&gt; "",IFERROR(IF(AVERAGE(AQ128,AS128)&gt;=P$10,"Y","N"),""),"")</f>
        <v/>
      </c>
      <c r="AV128" s="194" t="str">
        <f aca="false">IF(B128 &lt;&gt; "", IFERROR(IF(C$16 = "PRELIM", SUMIF('Database (LECTURE-RES-PRAC)'!D$14:AG$14, "CLO8", 'Database (LECTURE-RES-PRAC)'!D125:AG125) / 'Grade computation'!F$11, IF(C$16 = "MIDTERM", SUMIF('Database (LECTURE-RES-PRAC)'!AJ$14:BM$14, "CLO8", 'Database (LECTURE-RES-PRAC)'!AJ125:BM125) / 'Grade computation'!G$11, IF(C$16 = "FINAL", SUMIF('Database (LECTURE-RES-PRAC)'!BP$14:CS$14, "CLO8", 'Database (LECTURE-RES-PRAC)'!BP125:CS125) / 'Grade computation'!H$11,""))),""),"")</f>
        <v/>
      </c>
      <c r="AW128" s="286" t="str">
        <f aca="false">IF(B128&lt;&gt;"",IF(AV128="","",IF(AV128&lt;0.5,1,IF(AND(AV128&gt;=0.5,AV128&lt;P$10),2,IF(AV128&gt;=P$10,3)))),"")</f>
        <v/>
      </c>
      <c r="AX128" s="194" t="str">
        <f aca="false">IF(B128 &lt;&gt; "",IF(AND('PRINTABLE (per grading)'!H$16="EXAM", 'PRINTABLE (per grading)'!B$13="Prelim"), IF(ISERROR(SUMIF('Exam (LECTURE ONLY)'!D$20:M$20, "CLO8", 'Exam (LECTURE ONLY)'!D130:M130) / 'Exam (LECTURE ONLY)'!AL$13), "", SUMIF('Exam (LECTURE ONLY)'!D$20:M$20, "CLO8", 'Exam (LECTURE ONLY)'!D130:M130) /'Exam (LECTURE ONLY)'!AL$13),
IF(AND('PRINTABLE (per grading)'!H$16="EXAM", 'PRINTABLE (per grading)'!B$13="Midterm"), IF(ISERROR(SUMIF('Exam (LECTURE ONLY)'!O$20:X$20, "CLO8", 'Exam (LECTURE ONLY)'!O130:X130) / 'Exam (LECTURE ONLY)'!AM$13), "", SUMIF('Exam (LECTURE ONLY)'!O$20:X$20, "CLO8", 'Exam (LECTURE ONLY)'!O130:X130) / 'Exam (LECTURE ONLY)'!AM$13),
IF(AND('PRINTABLE (per grading)'!H$16="EXAM", 'PRINTABLE (per grading)'!B$13="Final"), IF(ISERROR(SUMIF('Exam (LECTURE ONLY)'!Z$20:AI$20, "CLO8", 'Exam (LECTURE ONLY)'!Z130:AI130) / 'Exam (LECTURE ONLY)'!AN$13), "", SUMIF('Exam (LECTURE ONLY)'!Z$20:AI$20, "CLO8", 'Exam (LECTURE ONLY)'!Z130:AI130) / 'Exam (LECTURE ONLY)'!AN$13),
IF(AND('PRINTABLE (per grading)'!H$16="OUTPUT", 'PRINTABLE (per grading)'!B$13="Prelim"), IF(ISERROR(SUMIF(OUTPUT!C$20:M$20, "CLO8", OUTPUT!C130:M130) / OUTPUT!AL$13), "", SUMIF(OUTPUT!C$20:M$20, "CLO8", OUTPUT!C130:M130) / OUTPUT!AL$13),
IF(AND('PRINTABLE (per grading)'!H$16="OUTPUT", 'PRINTABLE (per grading)'!B$13="Midterm"), IF(ISERROR(SUMIF(OUTPUT!O$20:Y$20, "CLO8", OUTPUT!O130:Y130) / OUTPUT!AM$13), "", SUMIF(OUTPUT!O$20:Y$20, "CLO8", OUTPUT!O130:Y130) / OUTPUT!AM$13),
IF(AND('PRINTABLE (per grading)'!H$16="OUTPUT", 'PRINTABLE (per grading)'!B$13="Final"), IF(ISERROR(SUMIF(OUTPUT!AA$20:AI$20, "CLO8", OUTPUT!AA130:AI130) / OUTPUT!AN$13), "", SUMIF(OUTPUT!AA$20:AI$20, "CLO8", OUTPUT!AA130:AI130) / OUTPUT!AN$13),
"")))))),"")</f>
        <v/>
      </c>
      <c r="AY128" s="286" t="str">
        <f aca="false">IF(B128&lt;&gt;"",IF(AX128="","",IF(AX128&lt;0.5,1,IF(AND(AX128&gt;=0.5,AX128&lt;P$10),2,IF(AX128&gt;=P$10,3)))),"")</f>
        <v/>
      </c>
      <c r="AZ128" s="287" t="str">
        <f aca="false">IF(B128 &lt;&gt; "",IFERROR(IF(AVERAGE(AV128,AX128)&gt;=P$10,"Y","N"),""),"")</f>
        <v/>
      </c>
      <c r="BA128" s="194" t="str">
        <f aca="false">IF(B128 &lt;&gt; "", IFERROR(IF(C$16 = "PRELIM", SUMIF('Database (LECTURE-RES-PRAC)'!D$14:AG$14, "CLO9", 'Database (LECTURE-RES-PRAC)'!D125:AG125) / 'Grade computation'!F$12, IF(C$16 = "MIDTERM", SUMIF('Database (LECTURE-RES-PRAC)'!AJ$14:BM$14, "CLO9", 'Database (LECTURE-RES-PRAC)'!AJ125:BM125) / 'Grade computation'!G$12, IF(C$16 = "FINAL", SUMIF('Database (LECTURE-RES-PRAC)'!BP$14:CS$14, "CLO9", 'Database (LECTURE-RES-PRAC)'!BP125:CS125) / 'Grade computation'!H$12,""))),""),"")</f>
        <v/>
      </c>
      <c r="BB128" s="286" t="str">
        <f aca="false">IF(B128&lt;&gt;"",IF(BA128="","",IF(BA128&lt;0.5,1,IF(AND(BA128&gt;=0.5,BA128&lt;P$10),2,IF(BA128&gt;=P$10,3)))),"")</f>
        <v/>
      </c>
      <c r="BC128" s="194" t="str">
        <f aca="false">IF(B128 &lt;&gt; "",IF(AND('PRINTABLE (per grading)'!H$16="EXAM", 'PRINTABLE (per grading)'!B$13="Prelim"), IF(ISERROR(SUMIF('Exam (LECTURE ONLY)'!D$20:M$20, "CLO9", 'Exam (LECTURE ONLY)'!D130:M130) / 'Exam (LECTURE ONLY)'!AL$14), "", SUMIF('Exam (LECTURE ONLY)'!D$20:M$20, "CLO9", 'Exam (LECTURE ONLY)'!D130:M130) /'Exam (LECTURE ONLY)'!AL$14),
IF(AND('PRINTABLE (per grading)'!H$16="EXAM", 'PRINTABLE (per grading)'!B$13="Midterm"), IF(ISERROR(SUMIF('Exam (LECTURE ONLY)'!O$20:X$20, "CLO9", 'Exam (LECTURE ONLY)'!O130:X130) / 'Exam (LECTURE ONLY)'!AM$14), "", SUMIF('Exam (LECTURE ONLY)'!O$20:X$20, "CLO9", 'Exam (LECTURE ONLY)'!O130:X130) / 'Exam (LECTURE ONLY)'!AM$14),
IF(AND('PRINTABLE (per grading)'!H$16="EXAM", 'PRINTABLE (per grading)'!B$13="Final"), IF(ISERROR(SUMIF('Exam (LECTURE ONLY)'!Z$20:AI$20, "CLO9", 'Exam (LECTURE ONLY)'!Z130:AI130) / 'Exam (LECTURE ONLY)'!AN$14), "", SUMIF('Exam (LECTURE ONLY)'!Z$20:AI$20, "CLO9", 'Exam (LECTURE ONLY)'!Z130:AI130) / 'Exam (LECTURE ONLY)'!AN$14),
IF(AND('PRINTABLE (per grading)'!H$16="OUTPUT", 'PRINTABLE (per grading)'!B$13="Prelim"), IF(ISERROR(SUMIF(OUTPUT!C$20:M$20, "CLO9", OUTPUT!C130:M130) / OUTPUT!AL$14), "", SUMIF(OUTPUT!C$20:M$20, "CLO9", OUTPUT!C130:M130) / OUTPUT!AL$14),
IF(AND('PRINTABLE (per grading)'!H$16="OUTPUT", 'PRINTABLE (per grading)'!B$13="Midterm"), IF(ISERROR(SUMIF(OUTPUT!O$20:Y$20, "CLO9", OUTPUT!O130:Y130) / OUTPUT!AM$14), "", SUMIF(OUTPUT!O$20:Y$20, "CLO9", OUTPUT!O130:Y130) / OUTPUT!AM$14),
IF(AND('PRINTABLE (per grading)'!H$16="OUTPUT", 'PRINTABLE (per grading)'!B$13="Final"), IF(ISERROR(SUMIF(OUTPUT!AA$20:AI$20, "CLO9", OUTPUT!AA130:AI130) / OUTPUT!AN$14), "", SUMIF(OUTPUT!AA$20:AI$20, "CLO9", OUTPUT!AA130:AI130) / OUTPUT!AN$14),
"")))))),"")</f>
        <v/>
      </c>
      <c r="BD128" s="286" t="str">
        <f aca="false">IF(B128&lt;&gt;"",IF(BC128="","",IF(BC128&lt;0.5,1,IF(AND(BC128&gt;=0.5,BC128&lt;P$10),2,IF(BC128&gt;=P$10,3)))),"")</f>
        <v/>
      </c>
      <c r="BE128" s="287" t="str">
        <f aca="false">IF(B128 &lt;&gt; "",IFERROR(IF(AVERAGE(BA128,BC128)&gt;=P$10,"Y","N"),""),"")</f>
        <v/>
      </c>
      <c r="BF128" s="194" t="str">
        <f aca="false">IF(B128 &lt;&gt; "", IFERROR(IF(C$16 = "PRELIM", SUMIF('Database (LECTURE-RES-PRAC)'!D$14:AG$14, "CLO10", 'Database (LECTURE-RES-PRAC)'!D125:AG125) / 'Grade computation'!F$13, IF(C$16 = "MIDTERM", SUMIF('Database (LECTURE-RES-PRAC)'!AJ$14:BM$14, "CLO10", 'Database (LECTURE-RES-PRAC)'!AJ125:BM125) / 'Grade computation'!G$13, IF(C$16 = "FINAL", SUMIF('Database (LECTURE-RES-PRAC)'!BP$14:CS$14, "CLO10", 'Database (LECTURE-RES-PRAC)'!BP125:CS125) / 'Grade computation'!H$13,""))),""),"")</f>
        <v/>
      </c>
      <c r="BG128" s="286" t="str">
        <f aca="false">IF(B128&lt;&gt;"",IF(BF128="","",IF(BF128&lt;0.5,1,IF(AND(BF128&gt;=0.5,BF128&lt;P$10),2,IF(BF128&gt;=P$10,3)))),"")</f>
        <v/>
      </c>
      <c r="BH128" s="194" t="str">
        <f aca="false">IF(B128 &lt;&gt; "",IF(AND('PRINTABLE (per grading)'!H$16="EXAM", 'PRINTABLE (per grading)'!B$13="Prelim"), IF(ISERROR(SUMIF('Exam (LECTURE ONLY)'!D$20:M$20, "CLO10", 'Exam (LECTURE ONLY)'!D130:M130) / 'Exam (LECTURE ONLY)'!AL$15), "", SUMIF('Exam (LECTURE ONLY)'!D$20:M$20, "CLO10", 'Exam (LECTURE ONLY)'!D130:M130) /'Exam (LECTURE ONLY)'!AL$15),
IF(AND('PRINTABLE (per grading)'!H$16="EXAM", 'PRINTABLE (per grading)'!B$13="Midterm"), IF(ISERROR(SUMIF('Exam (LECTURE ONLY)'!O$20:X$20, "CLO10", 'Exam (LECTURE ONLY)'!O130:X130) / 'Exam (LECTURE ONLY)'!AM$15), "", SUMIF('Exam (LECTURE ONLY)'!O$20:X$20, "CLO10", 'Exam (LECTURE ONLY)'!O130:X130) / 'Exam (LECTURE ONLY)'!AM$15),
IF(AND('PRINTABLE (per grading)'!H$16="EXAM", 'PRINTABLE (per grading)'!B$13="Final"), IF(ISERROR(SUMIF('Exam (LECTURE ONLY)'!Z$20:AI$20, "CLO10", 'Exam (LECTURE ONLY)'!Z130:AI130) / 'Exam (LECTURE ONLY)'!AN$15), "", SUMIF('Exam (LECTURE ONLY)'!Z$20:AI$20, "CLO10", 'Exam (LECTURE ONLY)'!Z130:AI130) / 'Exam (LECTURE ONLY)'!AN$15),
IF(AND('PRINTABLE (per grading)'!H$16="OUTPUT", 'PRINTABLE (per grading)'!B$13="Prelim"), IF(ISERROR(SUMIF(OUTPUT!C$20:M$20, "CLO10", OUTPUT!C130:M130) / OUTPUT!AL$15), "", SUMIF(OUTPUT!C$20:M$20, "CLO10", OUTPUT!C130:M130) / OUTPUT!AL$15),
IF(AND('PRINTABLE (per grading)'!H$16="OUTPUT", 'PRINTABLE (per grading)'!B$13="Midterm"), IF(ISERROR(SUMIF(OUTPUT!O$20:Y$20, "CLO10", OUTPUT!O130:Y130) / OUTPUT!AM$15), "", SUMIF(OUTPUT!O$20:Y$20, "CLO10", OUTPUT!O130:Y130) / OUTPUT!AM$15),
IF(AND('PRINTABLE (per grading)'!H$16="OUTPUT", 'PRINTABLE (per grading)'!B$13="Final"), IF(ISERROR(SUMIF(OUTPUT!AA$20:AI$20, "CLO10", OUTPUT!AA130:AI130) / OUTPUT!AN$15), "", SUMIF(OUTPUT!AA$20:AI$20, "CLO10", OUTPUT!AA130:AI130) / OUTPUT!AN$15),
"")))))),"")</f>
        <v/>
      </c>
      <c r="BI128" s="286" t="str">
        <f aca="false">IF(B128&lt;&gt;"",IF(BH128="","",IF(BH128&lt;0.5,1,IF(AND(BH128&gt;=0.5,BH128&lt;P$10),2,IF(BH128&gt;=P$10,3)))),"")</f>
        <v/>
      </c>
      <c r="BJ128" s="287" t="str">
        <f aca="false">IF(B128 &lt;&gt; "",IFERROR(IF(AVERAGE(BF128,BH128)&gt;=P$10,"Y","N"),""),"")</f>
        <v/>
      </c>
      <c r="BK128" s="8"/>
    </row>
    <row r="129" customFormat="false" ht="19.5" hidden="false" customHeight="true" outlineLevel="0" collapsed="false">
      <c r="A129" s="183" t="str">
        <f aca="false">IF(ISBLANK('Database (LECTURE-RES-PRAC)'!A126),"",'Database (LECTURE-RES-PRAC)'!A126)</f>
        <v/>
      </c>
      <c r="B129" s="184" t="str">
        <f aca="false">IF(ISBLANK('Database (LECTURE-RES-PRAC)'!B126),"",'Database (LECTURE-RES-PRAC)'!B126)</f>
        <v/>
      </c>
      <c r="C129" s="230" t="str">
        <f aca="false">IF(B129&lt;&gt;"",IF(C$16="PRELIM",'Grade computation'!C129, IF(C$16="MIDTERM",'Grade computation'!K129, IF(C$16="FINAL",'Grade computation'!S129,""))),"")</f>
        <v/>
      </c>
      <c r="D129" s="231" t="str">
        <f aca="false">IF(B129&lt;&gt;"",IFERROR(IF(B$11="80-20", (((C129/C$19)*X$6)+X$7)*D$18, IF(B$11="60-40", (((C129/C$19)*Y$6)+Y$7)*D$18, 0)),0),"")</f>
        <v/>
      </c>
      <c r="E129" s="230" t="str">
        <f aca="false">IF(B129&lt;&gt;"", IF(C$16="PRELIM",'Grade computation'!E129, IF(C$16="MIDTERM",'Grade computation'!M129, IF(C$16="FINAL",'Grade computation'!U129,""))),"")</f>
        <v/>
      </c>
      <c r="F129" s="232" t="str">
        <f aca="false">IF(B129&lt;&gt;"",IFERROR(IF(B$11="80-20", (((E129/E$19)*X$6)+X$7)*F$18, IF(B$11="60-40", (((E129/E$19)*Y$6)+Y$7)*F$18, 0)),0),"")</f>
        <v/>
      </c>
      <c r="G129" s="233" t="str">
        <f aca="false">IF(B129&lt;&gt;"",IFERROR((D129+F129),0),"")</f>
        <v/>
      </c>
      <c r="H129" s="234" t="str">
        <f aca="false">IF(B129&lt;&gt;"",IF(C$16="PRELIM", 'Grade computation'!H129, IF(C$16="MIDTERM", 'Grade computation'!P129, IF(C$16="FINAL",'Grade computation'!X129, ""))),"")</f>
        <v/>
      </c>
      <c r="I129" s="233" t="str">
        <f aca="false">IF(B129&lt;&gt;"",IFERROR(IF(B$11="80-20", (((H129/H$19)*X$6)+X$7)*I$19, IF(B$11="60-40", (((H129/H$19)*Y$6)+Y$7)*I$19, 0)),0),"")</f>
        <v/>
      </c>
      <c r="J129" s="237" t="str">
        <f aca="false">IFERROR((G129+I129),"")</f>
        <v/>
      </c>
      <c r="K129" s="183" t="str">
        <f aca="false">IFERROR(IF(J129="","",IF(J129&gt;=75,"PASSED","FAILED")),"")</f>
        <v/>
      </c>
      <c r="L129" s="183"/>
      <c r="M129" s="194" t="str">
        <f aca="false">IF(B129 &lt;&gt; "", IFERROR(IF(C$16 = "PRELIM", SUMIF('Database (LECTURE-RES-PRAC)'!D$14:AG$14, "CLO1", 'Database (LECTURE-RES-PRAC)'!D126:AG126) / 'Grade computation'!F$4, IF(C$16 = "MIDTERM", SUMIF('Database (LECTURE-RES-PRAC)'!AJ$14:BM$14, "CLO1", 'Database (LECTURE-RES-PRAC)'!AJ126:BM126) / 'Grade computation'!G$4, IF(C$16 = "FINAL", SUMIF('Database (LECTURE-RES-PRAC)'!BP$14:CS$14, "CLO1", 'Database (LECTURE-RES-PRAC)'!BP126:CS126) / 'Grade computation'!H$4,""))),""),"")</f>
        <v/>
      </c>
      <c r="N129" s="286" t="str">
        <f aca="false">IF(B129&lt;&gt;"",IF(M129="","",IF(M129&lt;0.5,1,IF(AND(M129&gt;=0.5,M129&lt;P$10),2,IF(M129&gt;=P$10,3)))),"")</f>
        <v/>
      </c>
      <c r="O129" s="194" t="str">
        <f aca="false">IF(B129 &lt;&gt; "",IF(AND('PRINTABLE (per grading)'!H$16="EXAM", 'PRINTABLE (per grading)'!B$13="Prelim"), IF(ISERROR(SUMIF('Exam (LECTURE ONLY)'!D$20:M$20, "CLO1", 'Exam (LECTURE ONLY)'!D131:M131) / 'Exam (LECTURE ONLY)'!AL$6), "", SUMIF('Exam (LECTURE ONLY)'!D$20:M$20, "CLO1", 'Exam (LECTURE ONLY)'!D131:M131) /'Exam (LECTURE ONLY)'!AL$6),
IF(AND('PRINTABLE (per grading)'!H$16="EXAM", 'PRINTABLE (per grading)'!B$13="Midterm"), IF(ISERROR(SUMIF('Exam (LECTURE ONLY)'!O$20:X$20, "CLO1", 'Exam (LECTURE ONLY)'!O131:X131) / 'Exam (LECTURE ONLY)'!AM$6), "", SUMIF('Exam (LECTURE ONLY)'!O$20:X$20, "CLO1", 'Exam (LECTURE ONLY)'!O131:X131) / 'Exam (LECTURE ONLY)'!AM$6),
IF(AND('PRINTABLE (per grading)'!H$16="EXAM", 'PRINTABLE (per grading)'!B$13="Final"), IF(ISERROR(SUMIF('Exam (LECTURE ONLY)'!Z$20:AI$20, "CLO1", 'Exam (LECTURE ONLY)'!Z131:AI131) / 'Exam (LECTURE ONLY)'!AN$6), "", SUMIF('Exam (LECTURE ONLY)'!Z$20:AI$20, "CLO1", 'Exam (LECTURE ONLY)'!Z131:AI131) / 'Exam (LECTURE ONLY)'!AN$6),
IF(AND('PRINTABLE (per grading)'!H$16="OUTPUT", 'PRINTABLE (per grading)'!B$13="Prelim"), IF(ISERROR(SUMIF(OUTPUT!C$20:M$20, "CLO1", OUTPUT!C131:M131) / OUTPUT!AL$6), "", SUMIF(OUTPUT!C$20:M$20, "CLO1", OUTPUT!C131:M131) / OUTPUT!AL$6),
IF(AND('PRINTABLE (per grading)'!H$16="OUTPUT", 'PRINTABLE (per grading)'!B$13="Midterm"), IF(ISERROR(SUMIF(OUTPUT!O$20:Y$20, "CLO1", OUTPUT!O131:Y131) / OUTPUT!AM$6), "", SUMIF(OUTPUT!O$20:Y$20, "CLO1", OUTPUT!O131:Y131) / OUTPUT!AM$6),
IF(AND('PRINTABLE (per grading)'!H$16="OUTPUT", 'PRINTABLE (per grading)'!B$13="Final"), IF(ISERROR(SUMIF(OUTPUT!AA$20:AI$20, "CLO1", OUTPUT!AA131:AI131) / OUTPUT!AN$6), "", SUMIF(OUTPUT!AA$20:AI$20, "CLO1", OUTPUT!AA131:AI131) / OUTPUT!AN$6),
"")))))),"")</f>
        <v/>
      </c>
      <c r="P129" s="286" t="str">
        <f aca="false">IF(B129&lt;&gt;"",IF(O129="","",IF(O129&lt;0.5,1,IF(AND(O129&gt;=0.5,O129&lt;P$10),2,IF(O129&gt;=P$10,3)))),"")</f>
        <v/>
      </c>
      <c r="Q129" s="287" t="str">
        <f aca="false">IF(B129 &lt;&gt; "",IFERROR(IF(AVERAGE(M129,O129)&gt;=P$10,"Y","N"),""),"")</f>
        <v/>
      </c>
      <c r="R129" s="194" t="str">
        <f aca="false">IF(B129 &lt;&gt; "", IFERROR(IF(C$16 = "PRELIM", SUMIF('Database (LECTURE-RES-PRAC)'!D$14:AG$14, "CLO2", 'Database (LECTURE-RES-PRAC)'!D126:AG126) / 'Grade computation'!F$5, IF(C$16 = "MIDTERM", SUMIF('Database (LECTURE-RES-PRAC)'!AJ$14:BM$14, "CLO2", 'Database (LECTURE-RES-PRAC)'!AJ126:BM126) / 'Grade computation'!G$5, IF(C$16 = "FINAL", SUMIF('Database (LECTURE-RES-PRAC)'!BP$14:CS$14, "CLO2", 'Database (LECTURE-RES-PRAC)'!BP126:CS126) / 'Grade computation'!H$5,""))),""),"")</f>
        <v/>
      </c>
      <c r="S129" s="286" t="str">
        <f aca="false">IF(B129&lt;&gt;"",IF(R129="","",IF(R129&lt;0.5,1,IF(AND(R129&gt;=0.5,R129&lt;P$10),2,IF(R129&gt;=P$10,3)))),"")</f>
        <v/>
      </c>
      <c r="T129" s="194" t="str">
        <f aca="false">IF(B129 &lt;&gt; "",IF(AND('PRINTABLE (per grading)'!H$16="EXAM", 'PRINTABLE (per grading)'!B$13="Prelim"), IF(ISERROR(SUMIF('Exam (LECTURE ONLY)'!D$20:M$20, "CLO2", 'Exam (LECTURE ONLY)'!D131:M131) / 'Exam (LECTURE ONLY)'!AL$7), "", SUMIF('Exam (LECTURE ONLY)'!D$20:M$20, "CLO2", 'Exam (LECTURE ONLY)'!D131:M131) /'Exam (LECTURE ONLY)'!AL$7),
IF(AND('PRINTABLE (per grading)'!H$16="EXAM", 'PRINTABLE (per grading)'!B$13="Midterm"), IF(ISERROR(SUMIF('Exam (LECTURE ONLY)'!O$20:X$20, "CLO2", 'Exam (LECTURE ONLY)'!O131:X131) / 'Exam (LECTURE ONLY)'!AM$7), "", SUMIF('Exam (LECTURE ONLY)'!O$20:X$20, "CLO2", 'Exam (LECTURE ONLY)'!O131:X131) / 'Exam (LECTURE ONLY)'!AM$7),
IF(AND('PRINTABLE (per grading)'!H$16="EXAM", 'PRINTABLE (per grading)'!B$13="Final"), IF(ISERROR(SUMIF('Exam (LECTURE ONLY)'!Z$20:AI$20, "CLO2", 'Exam (LECTURE ONLY)'!Z131:AI131) / 'Exam (LECTURE ONLY)'!AN$7), "", SUMIF('Exam (LECTURE ONLY)'!Z$20:AI$20, "CLO2", 'Exam (LECTURE ONLY)'!Z131:AI131) / 'Exam (LECTURE ONLY)'!AN$7),
IF(AND('PRINTABLE (per grading)'!H$16="OUTPUT", 'PRINTABLE (per grading)'!B$13="Prelim"), IF(ISERROR(SUMIF(OUTPUT!C$20:M$20, "CLO2", OUTPUT!C131:M131) / OUTPUT!AL$7), "", SUMIF(OUTPUT!C$20:M$20, "CLO2", OUTPUT!C131:M131) / OUTPUT!AL$7),
IF(AND('PRINTABLE (per grading)'!H$16="OUTPUT", 'PRINTABLE (per grading)'!B$13="Midterm"), IF(ISERROR(SUMIF(OUTPUT!O$20:Y$20, "CLO2", OUTPUT!O131:Y131) / OUTPUT!AM$7), "", SUMIF(OUTPUT!O$20:Y$20, "CLO2", OUTPUT!O131:Y131) / OUTPUT!AM$7),
IF(AND('PRINTABLE (per grading)'!H$16="OUTPUT", 'PRINTABLE (per grading)'!B$13="Final"), IF(ISERROR(SUMIF(OUTPUT!AA$20:AI$20, "CLO2", OUTPUT!AA131:AI131) / OUTPUT!AN$7), "", SUMIF(OUTPUT!AA$20:AI$20, "CLO2", OUTPUT!AA131:AI131) / OUTPUT!AN$7),
"")))))),"")</f>
        <v/>
      </c>
      <c r="U129" s="286" t="str">
        <f aca="false">IF(B129&lt;&gt;"",IF(T129="","",IF(T129&lt;0.5,1,IF(AND(T129&gt;=0.5,T129&lt;P$10),2,IF(T129&gt;=P$10,3)))),"")</f>
        <v/>
      </c>
      <c r="V129" s="287" t="str">
        <f aca="false">IF(B129 &lt;&gt; "",IFERROR(IF(AVERAGE(R129,T129)&gt;=P$10,"Y","N"),""),"")</f>
        <v/>
      </c>
      <c r="W129" s="194" t="str">
        <f aca="false">IF(B129 &lt;&gt; "", IFERROR(IF(C$16 = "PRELIM", SUMIF('Database (LECTURE-RES-PRAC)'!D$14:AG$14, "CLO3", 'Database (LECTURE-RES-PRAC)'!D126:AG126) / 'Grade computation'!F$6, IF(C$16 = "MIDTERM", SUMIF('Database (LECTURE-RES-PRAC)'!AJ$14:BM$14, "CLO3", 'Database (LECTURE-RES-PRAC)'!AJ126:BM126) / 'Grade computation'!G$6, IF(C$16 = "FINAL", SUMIF('Database (LECTURE-RES-PRAC)'!BP$14:CS$14, "CLO3", 'Database (LECTURE-RES-PRAC)'!BP126:CS126) / 'Grade computation'!H$6,""))),""),"")</f>
        <v/>
      </c>
      <c r="X129" s="286" t="str">
        <f aca="false">IF(B129&lt;&gt;"",IF(W129="","",IF(W129&lt;0.5,1,IF(AND(W129&gt;=0.5,W129&lt;P$10),2,IF(W129&gt;=P$10,3)))),"")</f>
        <v/>
      </c>
      <c r="Y129" s="194" t="str">
        <f aca="false">IF(B129 &lt;&gt; "",IF(AND('PRINTABLE (per grading)'!H$16="EXAM", 'PRINTABLE (per grading)'!B$13="Prelim"), IF(ISERROR(SUMIF('Exam (LECTURE ONLY)'!D$20:M$20, "CLO3", 'Exam (LECTURE ONLY)'!D131:M131) / 'Exam (LECTURE ONLY)'!AL$8), "", SUMIF('Exam (LECTURE ONLY)'!D$20:M$20, "CLO3", 'Exam (LECTURE ONLY)'!D131:M131) /'Exam (LECTURE ONLY)'!AL$8),
IF(AND('PRINTABLE (per grading)'!H$16="EXAM", 'PRINTABLE (per grading)'!B$13="Midterm"), IF(ISERROR(SUMIF('Exam (LECTURE ONLY)'!O$20:X$20, "CLO3", 'Exam (LECTURE ONLY)'!O131:X131) / 'Exam (LECTURE ONLY)'!AM$8), "", SUMIF('Exam (LECTURE ONLY)'!O$20:X$20, "CLO3", 'Exam (LECTURE ONLY)'!O131:X131) / 'Exam (LECTURE ONLY)'!AM$8),
IF(AND('PRINTABLE (per grading)'!H$16="EXAM", 'PRINTABLE (per grading)'!B$13="Final"), IF(ISERROR(SUMIF('Exam (LECTURE ONLY)'!Z$20:AI$20, "CLO3", 'Exam (LECTURE ONLY)'!Z131:AI131) / 'Exam (LECTURE ONLY)'!AN$8), "", SUMIF('Exam (LECTURE ONLY)'!Z$20:AI$20, "CLO3", 'Exam (LECTURE ONLY)'!Z131:AI131) / 'Exam (LECTURE ONLY)'!AN$8),
IF(AND('PRINTABLE (per grading)'!H$16="OUTPUT", 'PRINTABLE (per grading)'!B$13="Prelim"), IF(ISERROR(SUMIF(OUTPUT!C$20:M$20, "CLO3", OUTPUT!C131:M131) / OUTPUT!AL$8), "", SUMIF(OUTPUT!C$20:M$20, "CLO3", OUTPUT!C131:M131) / OUTPUT!AL$8),
IF(AND('PRINTABLE (per grading)'!H$16="OUTPUT", 'PRINTABLE (per grading)'!B$13="Midterm"), IF(ISERROR(SUMIF(OUTPUT!O$20:Y$20, "CLO3", OUTPUT!O131:Y131) / OUTPUT!AM$8), "", SUMIF(OUTPUT!O$20:Y$20, "CLO3", OUTPUT!O131:Y131) / OUTPUT!AM$8),
IF(AND('PRINTABLE (per grading)'!H$16="OUTPUT", 'PRINTABLE (per grading)'!B$13="Final"), IF(ISERROR(SUMIF(OUTPUT!AA$20:AI$20, "CLO3", OUTPUT!AA131:AI131) / OUTPUT!AN$8), "", SUMIF(OUTPUT!AA$20:AI$20, "CLO3", OUTPUT!AA131:AI131) / OUTPUT!AN$8),
"" )))))),"")</f>
        <v/>
      </c>
      <c r="Z129" s="286" t="str">
        <f aca="false">IF(B129&lt;&gt;"",IF(Y129="","",IF(Y129&lt;0.5,1,IF(AND(Y129&gt;=0.5,Y129&lt;P$10),2,IF(Y129&gt;=P$10,3)))),"")</f>
        <v/>
      </c>
      <c r="AA129" s="287" t="str">
        <f aca="false">IF(B129 &lt;&gt; "",IFERROR(IF(AVERAGE(W129,Y129)&gt;=P$10,"Y","N"),""),"")</f>
        <v/>
      </c>
      <c r="AB129" s="194" t="str">
        <f aca="false">IF(B129 &lt;&gt; "", IFERROR(IF(C$16 = "PRELIM", SUMIF('Database (LECTURE-RES-PRAC)'!D$14:AG$14, "CLO4", 'Database (LECTURE-RES-PRAC)'!D126:AG126) / 'Grade computation'!F$7, IF(C$16 = "MIDTERM", SUMIF('Database (LECTURE-RES-PRAC)'!AJ$14:BM$14, "CLO4", 'Database (LECTURE-RES-PRAC)'!AJ126:BM126) / 'Grade computation'!G$7, IF(C$16 = "FINAL", SUMIF('Database (LECTURE-RES-PRAC)'!BP$14:CS$14, "CLO4", 'Database (LECTURE-RES-PRAC)'!BP126:CS126) / 'Grade computation'!H$7,""))),""),"")</f>
        <v/>
      </c>
      <c r="AC129" s="286" t="str">
        <f aca="false">IF(B129&lt;&gt;"",IF(AB129="","",IF(AB129&lt;0.5,1,IF(AND(AB129&gt;=0.5,AB129&lt;P$10),2,IF(AB129&gt;=P$10,3)))),"")</f>
        <v/>
      </c>
      <c r="AD129" s="194" t="str">
        <f aca="false">IF(B129 &lt;&gt; "",IF(AND('PRINTABLE (per grading)'!H$16="EXAM", 'PRINTABLE (per grading)'!B$13="Prelim"), IF(ISERROR(SUMIF('Exam (LECTURE ONLY)'!D$20:M$20, "CLO4", 'Exam (LECTURE ONLY)'!D131:M131) / 'Exam (LECTURE ONLY)'!AL$9), "", SUMIF('Exam (LECTURE ONLY)'!D$20:M$20, "CLO4", 'Exam (LECTURE ONLY)'!D131:M131) /'Exam (LECTURE ONLY)'!AL$9),
IF(AND('PRINTABLE (per grading)'!H$16="EXAM", 'PRINTABLE (per grading)'!B$13="Midterm"), IF(ISERROR(SUMIF('Exam (LECTURE ONLY)'!O$20:X$20, "CLO4", 'Exam (LECTURE ONLY)'!O131:X131) / 'Exam (LECTURE ONLY)'!AM$9), "", SUMIF('Exam (LECTURE ONLY)'!O$20:X$20, "CLO4", 'Exam (LECTURE ONLY)'!O131:X131) / 'Exam (LECTURE ONLY)'!AM$9),
IF(AND('PRINTABLE (per grading)'!H$16="EXAM", 'PRINTABLE (per grading)'!B$13="Final"), IF(ISERROR(SUMIF('Exam (LECTURE ONLY)'!Z$20:AI$20, "CLO4", 'Exam (LECTURE ONLY)'!Z131:AI131) / 'Exam (LECTURE ONLY)'!AN$9), "", SUMIF('Exam (LECTURE ONLY)'!Z$20:AI$20, "CLO4", 'Exam (LECTURE ONLY)'!Z131:AI131) / 'Exam (LECTURE ONLY)'!AN$9),
IF(AND('PRINTABLE (per grading)'!H$16="OUTPUT", 'PRINTABLE (per grading)'!B$13="Prelim"), IF(ISERROR(SUMIF(OUTPUT!C$20:M$20, "CLO4", OUTPUT!C131:M131) / OUTPUT!AL$9), "", SUMIF(OUTPUT!C$20:M$20, "CLO4", OUTPUT!C131:M131) / OUTPUT!AL$9),
IF(AND('PRINTABLE (per grading)'!H$16="OUTPUT", 'PRINTABLE (per grading)'!B$13="Midterm"), IF(ISERROR(SUMIF(OUTPUT!O$20:Y$20, "CLO4", OUTPUT!O131:Y131) / OUTPUT!AM$9), "", SUMIF(OUTPUT!O$20:Y$20, "CLO4", OUTPUT!O131:Y131) / OUTPUT!AM$9),
IF(AND('PRINTABLE (per grading)'!H$16="OUTPUT", 'PRINTABLE (per grading)'!B$13="Final"), IF(ISERROR(SUMIF(OUTPUT!AA$20:AI$20, "CLO4", OUTPUT!AA131:AI131) / OUTPUT!AN$9), "", SUMIF(OUTPUT!AA$20:AI$20, "CLO4", OUTPUT!AA131:AI131) / OUTPUT!AN$9),
"")))))),"")</f>
        <v/>
      </c>
      <c r="AE129" s="286" t="str">
        <f aca="false">IF(B129&lt;&gt;"",IF(AD129="","",IF(AD129&lt;0.5,1,IF(AND(AD129&gt;=0.5,AD129&lt;P$10),2,IF(AD129&gt;=P$10,3)))),"")</f>
        <v/>
      </c>
      <c r="AF129" s="287" t="str">
        <f aca="false">IF(B129 &lt;&gt; "",IFERROR(IF(AVERAGE(AB129,AD129)&gt;=P$10,"Y","N"),""),"")</f>
        <v/>
      </c>
      <c r="AG129" s="194" t="str">
        <f aca="false">IF(B129 &lt;&gt; "", IFERROR(IF(C$16 = "PRELIM", SUMIF('Database (LECTURE-RES-PRAC)'!D$14:AG$14, "CLO5", 'Database (LECTURE-RES-PRAC)'!D126:AG126) / 'Grade computation'!F$8, IF(C$16 = "MIDTERM", SUMIF('Database (LECTURE-RES-PRAC)'!AJ$14:BM$14, "CLO5", 'Database (LECTURE-RES-PRAC)'!AJ126:BM126) / 'Grade computation'!G$8, IF(C$16 = "FINAL", SUMIF('Database (LECTURE-RES-PRAC)'!BP$14:CS$14, "CLO5", 'Database (LECTURE-RES-PRAC)'!BP126:CS126) / 'Grade computation'!H$8,""))),""),"")</f>
        <v/>
      </c>
      <c r="AH129" s="286" t="str">
        <f aca="false">IF(B129&lt;&gt;"",IF(AG129="","",IF(AG129&lt;0.5,1,IF(AND(AG129&gt;=0.5,AG129&lt;P$10),2,IF(AG129&gt;=P$10,3)))),"")</f>
        <v/>
      </c>
      <c r="AI129" s="194" t="str">
        <f aca="false">IF(B129 &lt;&gt; "",IF(AND('PRINTABLE (per grading)'!H$16="EXAM", 'PRINTABLE (per grading)'!B$13="Prelim"), IF(ISERROR(SUMIF('Exam (LECTURE ONLY)'!D$20:M$20, "CLO5", 'Exam (LECTURE ONLY)'!D131:M131) / 'Exam (LECTURE ONLY)'!AL$10), "", SUMIF('Exam (LECTURE ONLY)'!D$20:M$20, "CLO5", 'Exam (LECTURE ONLY)'!D131:M131) /'Exam (LECTURE ONLY)'!AL$10),
IF(AND('PRINTABLE (per grading)'!H$16="EXAM", 'PRINTABLE (per grading)'!B$13="Midterm"), IF(ISERROR(SUMIF('Exam (LECTURE ONLY)'!O$20:X$20, "CLO5", 'Exam (LECTURE ONLY)'!O131:X131) / 'Exam (LECTURE ONLY)'!AM$10), "", SUMIF('Exam (LECTURE ONLY)'!O$20:X$20, "CLO5", 'Exam (LECTURE ONLY)'!O131:X131) / 'Exam (LECTURE ONLY)'!AM$10),
IF(AND('PRINTABLE (per grading)'!H$16="EXAM", 'PRINTABLE (per grading)'!B$13="Final"), IF(ISERROR(SUMIF('Exam (LECTURE ONLY)'!Z$20:AI$20, "CLO5", 'Exam (LECTURE ONLY)'!Z131:AI131) / 'Exam (LECTURE ONLY)'!AN$10), "", SUMIF('Exam (LECTURE ONLY)'!Z$20:AI$20, "CLO5", 'Exam (LECTURE ONLY)'!Z131:AI131) / 'Exam (LECTURE ONLY)'!AN$10),
IF(AND('PRINTABLE (per grading)'!H$16="OUTPUT", 'PRINTABLE (per grading)'!B$13="Prelim"), IF(ISERROR(SUMIF(OUTPUT!C$20:M$20, "CLO5", OUTPUT!C131:M131) / OUTPUT!AL$10), "", SUMIF(OUTPUT!C$20:M$20, "CLO5", OUTPUT!C131:M131) / OUTPUT!AL$10),
IF(AND('PRINTABLE (per grading)'!H$16="OUTPUT", 'PRINTABLE (per grading)'!B$13="Midterm"), IF(ISERROR(SUMIF(OUTPUT!O$20:Y$20, "CLO5", OUTPUT!O131:Y131) / OUTPUT!AM$10), "", SUMIF(OUTPUT!O$20:Y$20, "CLO5", OUTPUT!O131:Y131) / OUTPUT!AM$10),
IF(AND('PRINTABLE (per grading)'!H$16="OUTPUT", 'PRINTABLE (per grading)'!B$13="Final"), IF(ISERROR(SUMIF(OUTPUT!AA$20:AI$20, "CLO5", OUTPUT!AA131:AI131) / OUTPUT!AN$10), "", SUMIF(OUTPUT!AA$20:AI$20, "CLO5", OUTPUT!AA131:AI131) / OUTPUT!AN$10),
"")))))),"")</f>
        <v/>
      </c>
      <c r="AJ129" s="286" t="str">
        <f aca="false">IF(B129&lt;&gt;"",IF(AI129="","",IF(AI129&lt;0.5,1,IF(AND(AI129&gt;=0.5,AI129&lt;P$10),2,IF(AI129&gt;=P$10,3)))),"")</f>
        <v/>
      </c>
      <c r="AK129" s="287" t="str">
        <f aca="false">IF(B129 &lt;&gt; "",IFERROR(IF(AVERAGE(AG129,AI129)&gt;=P$10,"Y","N"),""),"")</f>
        <v/>
      </c>
      <c r="AL129" s="194" t="str">
        <f aca="false">IF(B129 &lt;&gt; "", IFERROR(IF(C$16 = "PRELIM", SUMIF('Database (LECTURE-RES-PRAC)'!D$14:AG$14, "CLO6", 'Database (LECTURE-RES-PRAC)'!D126:AG126) / 'Grade computation'!F$9, IF(C$16 = "MIDTERM", SUMIF('Database (LECTURE-RES-PRAC)'!AJ$14:BM$14, "CLO6", 'Database (LECTURE-RES-PRAC)'!AJ126:BM126) / 'Grade computation'!G$9, IF(C$16 = "FINAL", SUMIF('Database (LECTURE-RES-PRAC)'!BP$14:CS$14, "CLO6", 'Database (LECTURE-RES-PRAC)'!BP126:CS126) / 'Grade computation'!H$9,""))),""),"")</f>
        <v/>
      </c>
      <c r="AM129" s="286" t="str">
        <f aca="false">IF(B129&lt;&gt;"",IF(AL129="","",IF(AL129&lt;0.5,1,IF(AND(AL129&gt;=0.5,AL129&lt;P$10),2,IF(AL129&gt;=P$10,3)))),"")</f>
        <v/>
      </c>
      <c r="AN129" s="194" t="str">
        <f aca="false">IF(B129 &lt;&gt; "",IF(AND('PRINTABLE (per grading)'!H$16="EXAM", 'PRINTABLE (per grading)'!B$13="Prelim"), IF(ISERROR(SUMIF('Exam (LECTURE ONLY)'!D$20:M$20, "CLO6", 'Exam (LECTURE ONLY)'!D131:M131) / 'Exam (LECTURE ONLY)'!AL$11), "", SUMIF('Exam (LECTURE ONLY)'!D$20:M$20, "CLO6", 'Exam (LECTURE ONLY)'!D131:M131) /'Exam (LECTURE ONLY)'!AL$11),
IF(AND('PRINTABLE (per grading)'!H$16="EXAM", 'PRINTABLE (per grading)'!B$13="Midterm"), IF(ISERROR(SUMIF('Exam (LECTURE ONLY)'!O$20:X$20, "CLO6", 'Exam (LECTURE ONLY)'!O131:X131) / 'Exam (LECTURE ONLY)'!AM$11), "", SUMIF('Exam (LECTURE ONLY)'!O$20:X$20, "CLO6", 'Exam (LECTURE ONLY)'!O131:X131) / 'Exam (LECTURE ONLY)'!AM$11),
IF(AND('PRINTABLE (per grading)'!H$16="EXAM", 'PRINTABLE (per grading)'!B$13="Final"), IF(ISERROR(SUMIF('Exam (LECTURE ONLY)'!Z$20:AI$20, "CLO6", 'Exam (LECTURE ONLY)'!Z131:AI131) / 'Exam (LECTURE ONLY)'!AN$11), "", SUMIF('Exam (LECTURE ONLY)'!Z$20:AI$20, "CLO6", 'Exam (LECTURE ONLY)'!Z131:AI131) / 'Exam (LECTURE ONLY)'!AN$11),
IF(AND('PRINTABLE (per grading)'!H$16="OUTPUT", 'PRINTABLE (per grading)'!B$13="Prelim"), IF(ISERROR(SUMIF(OUTPUT!C$20:M$20, "CLO6", OUTPUT!C131:M131) / OUTPUT!AL$11), "", SUMIF(OUTPUT!C$20:M$20, "CLO6", OUTPUT!C131:M131) / OUTPUT!AL$11),
IF(AND('PRINTABLE (per grading)'!H$16="OUTPUT", 'PRINTABLE (per grading)'!B$13="Midterm"), IF(ISERROR(SUMIF(OUTPUT!O$20:Y$20, "CLO6", OUTPUT!O131:Y131) / OUTPUT!AM$11), "", SUMIF(OUTPUT!O$20:Y$20, "CLO6", OUTPUT!O131:Y131) / OUTPUT!AM$11),
IF(AND('PRINTABLE (per grading)'!H$16="OUTPUT", 'PRINTABLE (per grading)'!B$13="Final"), IF(ISERROR(SUMIF(OUTPUT!AA$20:AI$20, "CLO6", OUTPUT!AA131:AI131) / OUTPUT!AN$11), "", SUMIF(OUTPUT!AA$20:AI$20, "CLO6", OUTPUT!AA131:AI131) / OUTPUT!AN$11),
"")))))),"")</f>
        <v/>
      </c>
      <c r="AO129" s="286" t="str">
        <f aca="false">IF(B129&lt;&gt;"",IF(AN129="","",IF(AN129&lt;0.5,1,IF(AND(AN129&gt;=0.5,AN129&lt;P$10),2,IF(AN129&gt;=P$10,3)))),"")</f>
        <v/>
      </c>
      <c r="AP129" s="287" t="str">
        <f aca="false">IF(B129 &lt;&gt; "",IFERROR(IF(AVERAGE(AL129,AN129)&gt;=P$10,"Y","N"),""),"")</f>
        <v/>
      </c>
      <c r="AQ129" s="194" t="str">
        <f aca="false">IF(B129 &lt;&gt; "", IFERROR(IF(C$16 = "PRELIM", SUMIF('Database (LECTURE-RES-PRAC)'!D$14:AG$14, "CLO7", 'Database (LECTURE-RES-PRAC)'!D126:AG126) / 'Grade computation'!F$10, IF(C$16 = "MIDTERM", SUMIF('Database (LECTURE-RES-PRAC)'!AJ$14:BM$14, "CLO7", 'Database (LECTURE-RES-PRAC)'!AJ126:BM126) / 'Grade computation'!G$10, IF(C$16 = "FINAL", SUMIF('Database (LECTURE-RES-PRAC)'!BP$14:CS$14, "CLO7", 'Database (LECTURE-RES-PRAC)'!BP126:CS126) / 'Grade computation'!H$10,""))),""),"")</f>
        <v/>
      </c>
      <c r="AR129" s="286" t="str">
        <f aca="false">IF(B129&lt;&gt;"",IF(AQ129="","",IF(AQ129&lt;0.5,1,IF(AND(AQ129&gt;=0.5,AQ129&lt;P$10),2,IF(AQ129&gt;=P$10,3)))),"")</f>
        <v/>
      </c>
      <c r="AS129" s="194" t="str">
        <f aca="false">IF(B129 &lt;&gt; "",IF(AND('PRINTABLE (per grading)'!H$16="EXAM", 'PRINTABLE (per grading)'!B$13="Prelim"), IF(ISERROR(SUMIF('Exam (LECTURE ONLY)'!D$20:M$20, "CLO7", 'Exam (LECTURE ONLY)'!D131:M131) / 'Exam (LECTURE ONLY)'!AL$12), "", SUMIF('Exam (LECTURE ONLY)'!D$20:M$20, "CLO7", 'Exam (LECTURE ONLY)'!D131:M131) /'Exam (LECTURE ONLY)'!AL$12),
IF(AND('PRINTABLE (per grading)'!H$16="EXAM", 'PRINTABLE (per grading)'!B$13="Midterm"), IF(ISERROR(SUMIF('Exam (LECTURE ONLY)'!O$20:X$20, "CLO7", 'Exam (LECTURE ONLY)'!O131:X131) / 'Exam (LECTURE ONLY)'!AM$12), "", SUMIF('Exam (LECTURE ONLY)'!O$20:X$20, "CLO7", 'Exam (LECTURE ONLY)'!O131:X131) / 'Exam (LECTURE ONLY)'!AM$12),
IF(AND('PRINTABLE (per grading)'!H$16="EXAM", 'PRINTABLE (per grading)'!B$13="Final"), IF(ISERROR(SUMIF('Exam (LECTURE ONLY)'!Z$20:AI$20, "CLO7", 'Exam (LECTURE ONLY)'!Z131:AI131) / 'Exam (LECTURE ONLY)'!AN$12), "", SUMIF('Exam (LECTURE ONLY)'!Z$20:AI$20, "CLO7", 'Exam (LECTURE ONLY)'!Z131:AI131) / 'Exam (LECTURE ONLY)'!AN$12),
IF(AND('PRINTABLE (per grading)'!H$16="OUTPUT", 'PRINTABLE (per grading)'!B$13="Prelim"), IF(ISERROR(SUMIF(OUTPUT!C$20:M$20, "CLO7", OUTPUT!C131:M131) / OUTPUT!AL$12), "", SUMIF(OUTPUT!C$20:M$20, "CLO7", OUTPUT!C131:M131) / OUTPUT!AL$12),
IF(AND('PRINTABLE (per grading)'!H$16="OUTPUT", 'PRINTABLE (per grading)'!B$13="Midterm"), IF(ISERROR(SUMIF(OUTPUT!O$20:Y$20, "CLO7", OUTPUT!O131:Y131) / OUTPUT!AM$12), "", SUMIF(OUTPUT!O$20:Y$20, "CLO7", OUTPUT!O131:Y131) / OUTPUT!AM$12),
IF(AND('PRINTABLE (per grading)'!H$16="OUTPUT", 'PRINTABLE (per grading)'!B$13="Final"), IF(ISERROR(SUMIF(OUTPUT!AA$20:AI$20, "CLO7", OUTPUT!AA131:AI131) / OUTPUT!AN$12), "", SUMIF(OUTPUT!AA$20:AI$20, "CLO7", OUTPUT!AA131:AI131) / OUTPUT!AN$12),
"")))))),"")</f>
        <v/>
      </c>
      <c r="AT129" s="286" t="str">
        <f aca="false">IF(B129&lt;&gt;"",IF(AS129="","",IF(AS129&lt;0.5,1,IF(AND(AS129&gt;=0.5,AS129&lt;P$10),2,IF(AS129&gt;=P$10,3)))),"")</f>
        <v/>
      </c>
      <c r="AU129" s="287" t="str">
        <f aca="false">IF(B129 &lt;&gt; "",IFERROR(IF(AVERAGE(AQ129,AS129)&gt;=P$10,"Y","N"),""),"")</f>
        <v/>
      </c>
      <c r="AV129" s="194" t="str">
        <f aca="false">IF(B129 &lt;&gt; "", IFERROR(IF(C$16 = "PRELIM", SUMIF('Database (LECTURE-RES-PRAC)'!D$14:AG$14, "CLO8", 'Database (LECTURE-RES-PRAC)'!D126:AG126) / 'Grade computation'!F$11, IF(C$16 = "MIDTERM", SUMIF('Database (LECTURE-RES-PRAC)'!AJ$14:BM$14, "CLO8", 'Database (LECTURE-RES-PRAC)'!AJ126:BM126) / 'Grade computation'!G$11, IF(C$16 = "FINAL", SUMIF('Database (LECTURE-RES-PRAC)'!BP$14:CS$14, "CLO8", 'Database (LECTURE-RES-PRAC)'!BP126:CS126) / 'Grade computation'!H$11,""))),""),"")</f>
        <v/>
      </c>
      <c r="AW129" s="286" t="str">
        <f aca="false">IF(B129&lt;&gt;"",IF(AV129="","",IF(AV129&lt;0.5,1,IF(AND(AV129&gt;=0.5,AV129&lt;P$10),2,IF(AV129&gt;=P$10,3)))),"")</f>
        <v/>
      </c>
      <c r="AX129" s="194" t="str">
        <f aca="false">IF(B129 &lt;&gt; "",IF(AND('PRINTABLE (per grading)'!H$16="EXAM", 'PRINTABLE (per grading)'!B$13="Prelim"), IF(ISERROR(SUMIF('Exam (LECTURE ONLY)'!D$20:M$20, "CLO8", 'Exam (LECTURE ONLY)'!D131:M131) / 'Exam (LECTURE ONLY)'!AL$13), "", SUMIF('Exam (LECTURE ONLY)'!D$20:M$20, "CLO8", 'Exam (LECTURE ONLY)'!D131:M131) /'Exam (LECTURE ONLY)'!AL$13),
IF(AND('PRINTABLE (per grading)'!H$16="EXAM", 'PRINTABLE (per grading)'!B$13="Midterm"), IF(ISERROR(SUMIF('Exam (LECTURE ONLY)'!O$20:X$20, "CLO8", 'Exam (LECTURE ONLY)'!O131:X131) / 'Exam (LECTURE ONLY)'!AM$13), "", SUMIF('Exam (LECTURE ONLY)'!O$20:X$20, "CLO8", 'Exam (LECTURE ONLY)'!O131:X131) / 'Exam (LECTURE ONLY)'!AM$13),
IF(AND('PRINTABLE (per grading)'!H$16="EXAM", 'PRINTABLE (per grading)'!B$13="Final"), IF(ISERROR(SUMIF('Exam (LECTURE ONLY)'!Z$20:AI$20, "CLO8", 'Exam (LECTURE ONLY)'!Z131:AI131) / 'Exam (LECTURE ONLY)'!AN$13), "", SUMIF('Exam (LECTURE ONLY)'!Z$20:AI$20, "CLO8", 'Exam (LECTURE ONLY)'!Z131:AI131) / 'Exam (LECTURE ONLY)'!AN$13),
IF(AND('PRINTABLE (per grading)'!H$16="OUTPUT", 'PRINTABLE (per grading)'!B$13="Prelim"), IF(ISERROR(SUMIF(OUTPUT!C$20:M$20, "CLO8", OUTPUT!C131:M131) / OUTPUT!AL$13), "", SUMIF(OUTPUT!C$20:M$20, "CLO8", OUTPUT!C131:M131) / OUTPUT!AL$13),
IF(AND('PRINTABLE (per grading)'!H$16="OUTPUT", 'PRINTABLE (per grading)'!B$13="Midterm"), IF(ISERROR(SUMIF(OUTPUT!O$20:Y$20, "CLO8", OUTPUT!O131:Y131) / OUTPUT!AM$13), "", SUMIF(OUTPUT!O$20:Y$20, "CLO8", OUTPUT!O131:Y131) / OUTPUT!AM$13),
IF(AND('PRINTABLE (per grading)'!H$16="OUTPUT", 'PRINTABLE (per grading)'!B$13="Final"), IF(ISERROR(SUMIF(OUTPUT!AA$20:AI$20, "CLO8", OUTPUT!AA131:AI131) / OUTPUT!AN$13), "", SUMIF(OUTPUT!AA$20:AI$20, "CLO8", OUTPUT!AA131:AI131) / OUTPUT!AN$13),
"")))))),"")</f>
        <v/>
      </c>
      <c r="AY129" s="286" t="str">
        <f aca="false">IF(B129&lt;&gt;"",IF(AX129="","",IF(AX129&lt;0.5,1,IF(AND(AX129&gt;=0.5,AX129&lt;P$10),2,IF(AX129&gt;=P$10,3)))),"")</f>
        <v/>
      </c>
      <c r="AZ129" s="287" t="str">
        <f aca="false">IF(B129 &lt;&gt; "",IFERROR(IF(AVERAGE(AV129,AX129)&gt;=P$10,"Y","N"),""),"")</f>
        <v/>
      </c>
      <c r="BA129" s="194" t="str">
        <f aca="false">IF(B129 &lt;&gt; "", IFERROR(IF(C$16 = "PRELIM", SUMIF('Database (LECTURE-RES-PRAC)'!D$14:AG$14, "CLO9", 'Database (LECTURE-RES-PRAC)'!D126:AG126) / 'Grade computation'!F$12, IF(C$16 = "MIDTERM", SUMIF('Database (LECTURE-RES-PRAC)'!AJ$14:BM$14, "CLO9", 'Database (LECTURE-RES-PRAC)'!AJ126:BM126) / 'Grade computation'!G$12, IF(C$16 = "FINAL", SUMIF('Database (LECTURE-RES-PRAC)'!BP$14:CS$14, "CLO9", 'Database (LECTURE-RES-PRAC)'!BP126:CS126) / 'Grade computation'!H$12,""))),""),"")</f>
        <v/>
      </c>
      <c r="BB129" s="286" t="str">
        <f aca="false">IF(B129&lt;&gt;"",IF(BA129="","",IF(BA129&lt;0.5,1,IF(AND(BA129&gt;=0.5,BA129&lt;P$10),2,IF(BA129&gt;=P$10,3)))),"")</f>
        <v/>
      </c>
      <c r="BC129" s="194" t="str">
        <f aca="false">IF(B129 &lt;&gt; "",IF(AND('PRINTABLE (per grading)'!H$16="EXAM", 'PRINTABLE (per grading)'!B$13="Prelim"), IF(ISERROR(SUMIF('Exam (LECTURE ONLY)'!D$20:M$20, "CLO9", 'Exam (LECTURE ONLY)'!D131:M131) / 'Exam (LECTURE ONLY)'!AL$14), "", SUMIF('Exam (LECTURE ONLY)'!D$20:M$20, "CLO9", 'Exam (LECTURE ONLY)'!D131:M131) /'Exam (LECTURE ONLY)'!AL$14),
IF(AND('PRINTABLE (per grading)'!H$16="EXAM", 'PRINTABLE (per grading)'!B$13="Midterm"), IF(ISERROR(SUMIF('Exam (LECTURE ONLY)'!O$20:X$20, "CLO9", 'Exam (LECTURE ONLY)'!O131:X131) / 'Exam (LECTURE ONLY)'!AM$14), "", SUMIF('Exam (LECTURE ONLY)'!O$20:X$20, "CLO9", 'Exam (LECTURE ONLY)'!O131:X131) / 'Exam (LECTURE ONLY)'!AM$14),
IF(AND('PRINTABLE (per grading)'!H$16="EXAM", 'PRINTABLE (per grading)'!B$13="Final"), IF(ISERROR(SUMIF('Exam (LECTURE ONLY)'!Z$20:AI$20, "CLO9", 'Exam (LECTURE ONLY)'!Z131:AI131) / 'Exam (LECTURE ONLY)'!AN$14), "", SUMIF('Exam (LECTURE ONLY)'!Z$20:AI$20, "CLO9", 'Exam (LECTURE ONLY)'!Z131:AI131) / 'Exam (LECTURE ONLY)'!AN$14),
IF(AND('PRINTABLE (per grading)'!H$16="OUTPUT", 'PRINTABLE (per grading)'!B$13="Prelim"), IF(ISERROR(SUMIF(OUTPUT!C$20:M$20, "CLO9", OUTPUT!C131:M131) / OUTPUT!AL$14), "", SUMIF(OUTPUT!C$20:M$20, "CLO9", OUTPUT!C131:M131) / OUTPUT!AL$14),
IF(AND('PRINTABLE (per grading)'!H$16="OUTPUT", 'PRINTABLE (per grading)'!B$13="Midterm"), IF(ISERROR(SUMIF(OUTPUT!O$20:Y$20, "CLO9", OUTPUT!O131:Y131) / OUTPUT!AM$14), "", SUMIF(OUTPUT!O$20:Y$20, "CLO9", OUTPUT!O131:Y131) / OUTPUT!AM$14),
IF(AND('PRINTABLE (per grading)'!H$16="OUTPUT", 'PRINTABLE (per grading)'!B$13="Final"), IF(ISERROR(SUMIF(OUTPUT!AA$20:AI$20, "CLO9", OUTPUT!AA131:AI131) / OUTPUT!AN$14), "", SUMIF(OUTPUT!AA$20:AI$20, "CLO9", OUTPUT!AA131:AI131) / OUTPUT!AN$14),
"")))))),"")</f>
        <v/>
      </c>
      <c r="BD129" s="286" t="str">
        <f aca="false">IF(B129&lt;&gt;"",IF(BC129="","",IF(BC129&lt;0.5,1,IF(AND(BC129&gt;=0.5,BC129&lt;P$10),2,IF(BC129&gt;=P$10,3)))),"")</f>
        <v/>
      </c>
      <c r="BE129" s="287" t="str">
        <f aca="false">IF(B129 &lt;&gt; "",IFERROR(IF(AVERAGE(BA129,BC129)&gt;=P$10,"Y","N"),""),"")</f>
        <v/>
      </c>
      <c r="BF129" s="194" t="str">
        <f aca="false">IF(B129 &lt;&gt; "", IFERROR(IF(C$16 = "PRELIM", SUMIF('Database (LECTURE-RES-PRAC)'!D$14:AG$14, "CLO10", 'Database (LECTURE-RES-PRAC)'!D126:AG126) / 'Grade computation'!F$13, IF(C$16 = "MIDTERM", SUMIF('Database (LECTURE-RES-PRAC)'!AJ$14:BM$14, "CLO10", 'Database (LECTURE-RES-PRAC)'!AJ126:BM126) / 'Grade computation'!G$13, IF(C$16 = "FINAL", SUMIF('Database (LECTURE-RES-PRAC)'!BP$14:CS$14, "CLO10", 'Database (LECTURE-RES-PRAC)'!BP126:CS126) / 'Grade computation'!H$13,""))),""),"")</f>
        <v/>
      </c>
      <c r="BG129" s="286" t="str">
        <f aca="false">IF(B129&lt;&gt;"",IF(BF129="","",IF(BF129&lt;0.5,1,IF(AND(BF129&gt;=0.5,BF129&lt;P$10),2,IF(BF129&gt;=P$10,3)))),"")</f>
        <v/>
      </c>
      <c r="BH129" s="194" t="str">
        <f aca="false">IF(B129 &lt;&gt; "",IF(AND('PRINTABLE (per grading)'!H$16="EXAM", 'PRINTABLE (per grading)'!B$13="Prelim"), IF(ISERROR(SUMIF('Exam (LECTURE ONLY)'!D$20:M$20, "CLO10", 'Exam (LECTURE ONLY)'!D131:M131) / 'Exam (LECTURE ONLY)'!AL$15), "", SUMIF('Exam (LECTURE ONLY)'!D$20:M$20, "CLO10", 'Exam (LECTURE ONLY)'!D131:M131) /'Exam (LECTURE ONLY)'!AL$15),
IF(AND('PRINTABLE (per grading)'!H$16="EXAM", 'PRINTABLE (per grading)'!B$13="Midterm"), IF(ISERROR(SUMIF('Exam (LECTURE ONLY)'!O$20:X$20, "CLO10", 'Exam (LECTURE ONLY)'!O131:X131) / 'Exam (LECTURE ONLY)'!AM$15), "", SUMIF('Exam (LECTURE ONLY)'!O$20:X$20, "CLO10", 'Exam (LECTURE ONLY)'!O131:X131) / 'Exam (LECTURE ONLY)'!AM$15),
IF(AND('PRINTABLE (per grading)'!H$16="EXAM", 'PRINTABLE (per grading)'!B$13="Final"), IF(ISERROR(SUMIF('Exam (LECTURE ONLY)'!Z$20:AI$20, "CLO10", 'Exam (LECTURE ONLY)'!Z131:AI131) / 'Exam (LECTURE ONLY)'!AN$15), "", SUMIF('Exam (LECTURE ONLY)'!Z$20:AI$20, "CLO10", 'Exam (LECTURE ONLY)'!Z131:AI131) / 'Exam (LECTURE ONLY)'!AN$15),
IF(AND('PRINTABLE (per grading)'!H$16="OUTPUT", 'PRINTABLE (per grading)'!B$13="Prelim"), IF(ISERROR(SUMIF(OUTPUT!C$20:M$20, "CLO10", OUTPUT!C131:M131) / OUTPUT!AL$15), "", SUMIF(OUTPUT!C$20:M$20, "CLO10", OUTPUT!C131:M131) / OUTPUT!AL$15),
IF(AND('PRINTABLE (per grading)'!H$16="OUTPUT", 'PRINTABLE (per grading)'!B$13="Midterm"), IF(ISERROR(SUMIF(OUTPUT!O$20:Y$20, "CLO10", OUTPUT!O131:Y131) / OUTPUT!AM$15), "", SUMIF(OUTPUT!O$20:Y$20, "CLO10", OUTPUT!O131:Y131) / OUTPUT!AM$15),
IF(AND('PRINTABLE (per grading)'!H$16="OUTPUT", 'PRINTABLE (per grading)'!B$13="Final"), IF(ISERROR(SUMIF(OUTPUT!AA$20:AI$20, "CLO10", OUTPUT!AA131:AI131) / OUTPUT!AN$15), "", SUMIF(OUTPUT!AA$20:AI$20, "CLO10", OUTPUT!AA131:AI131) / OUTPUT!AN$15),
"")))))),"")</f>
        <v/>
      </c>
      <c r="BI129" s="286" t="str">
        <f aca="false">IF(B129&lt;&gt;"",IF(BH129="","",IF(BH129&lt;0.5,1,IF(AND(BH129&gt;=0.5,BH129&lt;P$10),2,IF(BH129&gt;=P$10,3)))),"")</f>
        <v/>
      </c>
      <c r="BJ129" s="287" t="str">
        <f aca="false">IF(B129 &lt;&gt; "",IFERROR(IF(AVERAGE(BF129,BH129)&gt;=P$10,"Y","N"),""),"")</f>
        <v/>
      </c>
      <c r="BK129" s="8"/>
    </row>
    <row r="130" customFormat="false" ht="19.5" hidden="false" customHeight="true" outlineLevel="0" collapsed="false">
      <c r="A130" s="228" t="str">
        <f aca="false">IF(ISBLANK('Database (LECTURE-RES-PRAC)'!A127),"",'Database (LECTURE-RES-PRAC)'!A127)</f>
        <v/>
      </c>
      <c r="B130" s="229" t="str">
        <f aca="false">IF(ISBLANK('Database (LECTURE-RES-PRAC)'!B127),"",'Database (LECTURE-RES-PRAC)'!B127)</f>
        <v/>
      </c>
      <c r="C130" s="230" t="str">
        <f aca="false">IF(B130&lt;&gt;"",IF(C$16="PRELIM",'Grade computation'!C130, IF(C$16="MIDTERM",'Grade computation'!K130, IF(C$16="FINAL",'Grade computation'!S130,""))),"")</f>
        <v/>
      </c>
      <c r="D130" s="231" t="str">
        <f aca="false">IF(B130&lt;&gt;"",IFERROR(IF(B$11="80-20", (((C130/C$19)*X$6)+X$7)*D$18, IF(B$11="60-40", (((C130/C$19)*Y$6)+Y$7)*D$18, 0)),0),"")</f>
        <v/>
      </c>
      <c r="E130" s="230" t="str">
        <f aca="false">IF(B130&lt;&gt;"", IF(C$16="PRELIM",'Grade computation'!E130, IF(C$16="MIDTERM",'Grade computation'!M130, IF(C$16="FINAL",'Grade computation'!U130,""))),"")</f>
        <v/>
      </c>
      <c r="F130" s="232" t="str">
        <f aca="false">IF(B130&lt;&gt;"",IFERROR(IF(B$11="80-20", (((E130/E$19)*X$6)+X$7)*F$18, IF(B$11="60-40", (((E130/E$19)*Y$6)+Y$7)*F$18, 0)),0),"")</f>
        <v/>
      </c>
      <c r="G130" s="233" t="str">
        <f aca="false">IF(B130&lt;&gt;"",IFERROR((D130+F130),0),"")</f>
        <v/>
      </c>
      <c r="H130" s="234" t="str">
        <f aca="false">IF(B130&lt;&gt;"",IF(C$16="PRELIM", 'Grade computation'!H130, IF(C$16="MIDTERM", 'Grade computation'!P130, IF(C$16="FINAL",'Grade computation'!X130, ""))),"")</f>
        <v/>
      </c>
      <c r="I130" s="233" t="str">
        <f aca="false">IF(B130&lt;&gt;"",IFERROR(IF(B$11="80-20", (((H130/H$19)*X$6)+X$7)*I$19, IF(B$11="60-40", (((H130/H$19)*Y$6)+Y$7)*I$19, 0)),0),"")</f>
        <v/>
      </c>
      <c r="J130" s="237" t="str">
        <f aca="false">IFERROR((G130+I130),"")</f>
        <v/>
      </c>
      <c r="K130" s="183" t="str">
        <f aca="false">IFERROR(IF(J130="","",IF(J130&gt;=75,"PASSED","FAILED")),"")</f>
        <v/>
      </c>
      <c r="L130" s="183"/>
      <c r="M130" s="194" t="str">
        <f aca="false">IF(B130 &lt;&gt; "", IFERROR(IF(C$16 = "PRELIM", SUMIF('Database (LECTURE-RES-PRAC)'!D$14:AG$14, "CLO1", 'Database (LECTURE-RES-PRAC)'!D127:AG127) / 'Grade computation'!F$4, IF(C$16 = "MIDTERM", SUMIF('Database (LECTURE-RES-PRAC)'!AJ$14:BM$14, "CLO1", 'Database (LECTURE-RES-PRAC)'!AJ127:BM127) / 'Grade computation'!G$4, IF(C$16 = "FINAL", SUMIF('Database (LECTURE-RES-PRAC)'!BP$14:CS$14, "CLO1", 'Database (LECTURE-RES-PRAC)'!BP127:CS127) / 'Grade computation'!H$4,""))),""),"")</f>
        <v/>
      </c>
      <c r="N130" s="286" t="str">
        <f aca="false">IF(B130&lt;&gt;"",IF(M130="","",IF(M130&lt;0.5,1,IF(AND(M130&gt;=0.5,M130&lt;P$10),2,IF(M130&gt;=P$10,3)))),"")</f>
        <v/>
      </c>
      <c r="O130" s="194" t="str">
        <f aca="false">IF(B130 &lt;&gt; "",IF(AND('PRINTABLE (per grading)'!H$16="EXAM", 'PRINTABLE (per grading)'!B$13="Prelim"), IF(ISERROR(SUMIF('Exam (LECTURE ONLY)'!D$20:M$20, "CLO1", 'Exam (LECTURE ONLY)'!D132:M132) / 'Exam (LECTURE ONLY)'!AL$6), "", SUMIF('Exam (LECTURE ONLY)'!D$20:M$20, "CLO1", 'Exam (LECTURE ONLY)'!D132:M132) /'Exam (LECTURE ONLY)'!AL$6),
IF(AND('PRINTABLE (per grading)'!H$16="EXAM", 'PRINTABLE (per grading)'!B$13="Midterm"), IF(ISERROR(SUMIF('Exam (LECTURE ONLY)'!O$20:X$20, "CLO1", 'Exam (LECTURE ONLY)'!O132:X132) / 'Exam (LECTURE ONLY)'!AM$6), "", SUMIF('Exam (LECTURE ONLY)'!O$20:X$20, "CLO1", 'Exam (LECTURE ONLY)'!O132:X132) / 'Exam (LECTURE ONLY)'!AM$6),
IF(AND('PRINTABLE (per grading)'!H$16="EXAM", 'PRINTABLE (per grading)'!B$13="Final"), IF(ISERROR(SUMIF('Exam (LECTURE ONLY)'!Z$20:AI$20, "CLO1", 'Exam (LECTURE ONLY)'!Z132:AI132) / 'Exam (LECTURE ONLY)'!AN$6), "", SUMIF('Exam (LECTURE ONLY)'!Z$20:AI$20, "CLO1", 'Exam (LECTURE ONLY)'!Z132:AI132) / 'Exam (LECTURE ONLY)'!AN$6),
IF(AND('PRINTABLE (per grading)'!H$16="OUTPUT", 'PRINTABLE (per grading)'!B$13="Prelim"), IF(ISERROR(SUMIF(OUTPUT!C$20:M$20, "CLO1", OUTPUT!C132:M132) / OUTPUT!AL$6), "", SUMIF(OUTPUT!C$20:M$20, "CLO1", OUTPUT!C132:M132) / OUTPUT!AL$6),
IF(AND('PRINTABLE (per grading)'!H$16="OUTPUT", 'PRINTABLE (per grading)'!B$13="Midterm"), IF(ISERROR(SUMIF(OUTPUT!O$20:Y$20, "CLO1", OUTPUT!O132:Y132) / OUTPUT!AM$6), "", SUMIF(OUTPUT!O$20:Y$20, "CLO1", OUTPUT!O132:Y132) / OUTPUT!AM$6),
IF(AND('PRINTABLE (per grading)'!H$16="OUTPUT", 'PRINTABLE (per grading)'!B$13="Final"), IF(ISERROR(SUMIF(OUTPUT!AA$20:AI$20, "CLO1", OUTPUT!AA132:AI132) / OUTPUT!AN$6), "", SUMIF(OUTPUT!AA$20:AI$20, "CLO1", OUTPUT!AA132:AI132) / OUTPUT!AN$6),
"")))))),"")</f>
        <v/>
      </c>
      <c r="P130" s="286" t="str">
        <f aca="false">IF(B130&lt;&gt;"",IF(O130="","",IF(O130&lt;0.5,1,IF(AND(O130&gt;=0.5,O130&lt;P$10),2,IF(O130&gt;=P$10,3)))),"")</f>
        <v/>
      </c>
      <c r="Q130" s="287" t="str">
        <f aca="false">IF(B130 &lt;&gt; "",IFERROR(IF(AVERAGE(M130,O130)&gt;=P$10,"Y","N"),""),"")</f>
        <v/>
      </c>
      <c r="R130" s="194" t="str">
        <f aca="false">IF(B130 &lt;&gt; "", IFERROR(IF(C$16 = "PRELIM", SUMIF('Database (LECTURE-RES-PRAC)'!D$14:AG$14, "CLO2", 'Database (LECTURE-RES-PRAC)'!D127:AG127) / 'Grade computation'!F$5, IF(C$16 = "MIDTERM", SUMIF('Database (LECTURE-RES-PRAC)'!AJ$14:BM$14, "CLO2", 'Database (LECTURE-RES-PRAC)'!AJ127:BM127) / 'Grade computation'!G$5, IF(C$16 = "FINAL", SUMIF('Database (LECTURE-RES-PRAC)'!BP$14:CS$14, "CLO2", 'Database (LECTURE-RES-PRAC)'!BP127:CS127) / 'Grade computation'!H$5,""))),""),"")</f>
        <v/>
      </c>
      <c r="S130" s="286" t="str">
        <f aca="false">IF(B130&lt;&gt;"",IF(R130="","",IF(R130&lt;0.5,1,IF(AND(R130&gt;=0.5,R130&lt;P$10),2,IF(R130&gt;=P$10,3)))),"")</f>
        <v/>
      </c>
      <c r="T130" s="194" t="str">
        <f aca="false">IF(B130 &lt;&gt; "",IF(AND('PRINTABLE (per grading)'!H$16="EXAM", 'PRINTABLE (per grading)'!B$13="Prelim"), IF(ISERROR(SUMIF('Exam (LECTURE ONLY)'!D$20:M$20, "CLO2", 'Exam (LECTURE ONLY)'!D132:M132) / 'Exam (LECTURE ONLY)'!AL$7), "", SUMIF('Exam (LECTURE ONLY)'!D$20:M$20, "CLO2", 'Exam (LECTURE ONLY)'!D132:M132) /'Exam (LECTURE ONLY)'!AL$7),
IF(AND('PRINTABLE (per grading)'!H$16="EXAM", 'PRINTABLE (per grading)'!B$13="Midterm"), IF(ISERROR(SUMIF('Exam (LECTURE ONLY)'!O$20:X$20, "CLO2", 'Exam (LECTURE ONLY)'!O132:X132) / 'Exam (LECTURE ONLY)'!AM$7), "", SUMIF('Exam (LECTURE ONLY)'!O$20:X$20, "CLO2", 'Exam (LECTURE ONLY)'!O132:X132) / 'Exam (LECTURE ONLY)'!AM$7),
IF(AND('PRINTABLE (per grading)'!H$16="EXAM", 'PRINTABLE (per grading)'!B$13="Final"), IF(ISERROR(SUMIF('Exam (LECTURE ONLY)'!Z$20:AI$20, "CLO2", 'Exam (LECTURE ONLY)'!Z132:AI132) / 'Exam (LECTURE ONLY)'!AN$7), "", SUMIF('Exam (LECTURE ONLY)'!Z$20:AI$20, "CLO2", 'Exam (LECTURE ONLY)'!Z132:AI132) / 'Exam (LECTURE ONLY)'!AN$7),
IF(AND('PRINTABLE (per grading)'!H$16="OUTPUT", 'PRINTABLE (per grading)'!B$13="Prelim"), IF(ISERROR(SUMIF(OUTPUT!C$20:M$20, "CLO2", OUTPUT!C132:M132) / OUTPUT!AL$7), "", SUMIF(OUTPUT!C$20:M$20, "CLO2", OUTPUT!C132:M132) / OUTPUT!AL$7),
IF(AND('PRINTABLE (per grading)'!H$16="OUTPUT", 'PRINTABLE (per grading)'!B$13="Midterm"), IF(ISERROR(SUMIF(OUTPUT!O$20:Y$20, "CLO2", OUTPUT!O132:Y132) / OUTPUT!AM$7), "", SUMIF(OUTPUT!O$20:Y$20, "CLO2", OUTPUT!O132:Y132) / OUTPUT!AM$7),
IF(AND('PRINTABLE (per grading)'!H$16="OUTPUT", 'PRINTABLE (per grading)'!B$13="Final"), IF(ISERROR(SUMIF(OUTPUT!AA$20:AI$20, "CLO2", OUTPUT!AA132:AI132) / OUTPUT!AN$7), "", SUMIF(OUTPUT!AA$20:AI$20, "CLO2", OUTPUT!AA132:AI132) / OUTPUT!AN$7),
"")))))),"")</f>
        <v/>
      </c>
      <c r="U130" s="286" t="str">
        <f aca="false">IF(B130&lt;&gt;"",IF(T130="","",IF(T130&lt;0.5,1,IF(AND(T130&gt;=0.5,T130&lt;P$10),2,IF(T130&gt;=P$10,3)))),"")</f>
        <v/>
      </c>
      <c r="V130" s="287" t="str">
        <f aca="false">IF(B130 &lt;&gt; "",IFERROR(IF(AVERAGE(R130,T130)&gt;=P$10,"Y","N"),""),"")</f>
        <v/>
      </c>
      <c r="W130" s="194" t="str">
        <f aca="false">IF(B130 &lt;&gt; "", IFERROR(IF(C$16 = "PRELIM", SUMIF('Database (LECTURE-RES-PRAC)'!D$14:AG$14, "CLO3", 'Database (LECTURE-RES-PRAC)'!D127:AG127) / 'Grade computation'!F$6, IF(C$16 = "MIDTERM", SUMIF('Database (LECTURE-RES-PRAC)'!AJ$14:BM$14, "CLO3", 'Database (LECTURE-RES-PRAC)'!AJ127:BM127) / 'Grade computation'!G$6, IF(C$16 = "FINAL", SUMIF('Database (LECTURE-RES-PRAC)'!BP$14:CS$14, "CLO3", 'Database (LECTURE-RES-PRAC)'!BP127:CS127) / 'Grade computation'!H$6,""))),""),"")</f>
        <v/>
      </c>
      <c r="X130" s="286" t="str">
        <f aca="false">IF(B130&lt;&gt;"",IF(W130="","",IF(W130&lt;0.5,1,IF(AND(W130&gt;=0.5,W130&lt;P$10),2,IF(W130&gt;=P$10,3)))),"")</f>
        <v/>
      </c>
      <c r="Y130" s="194" t="str">
        <f aca="false">IF(B130 &lt;&gt; "",IF(AND('PRINTABLE (per grading)'!H$16="EXAM", 'PRINTABLE (per grading)'!B$13="Prelim"), IF(ISERROR(SUMIF('Exam (LECTURE ONLY)'!D$20:M$20, "CLO3", 'Exam (LECTURE ONLY)'!D132:M132) / 'Exam (LECTURE ONLY)'!AL$8), "", SUMIF('Exam (LECTURE ONLY)'!D$20:M$20, "CLO3", 'Exam (LECTURE ONLY)'!D132:M132) /'Exam (LECTURE ONLY)'!AL$8),
IF(AND('PRINTABLE (per grading)'!H$16="EXAM", 'PRINTABLE (per grading)'!B$13="Midterm"), IF(ISERROR(SUMIF('Exam (LECTURE ONLY)'!O$20:X$20, "CLO3", 'Exam (LECTURE ONLY)'!O132:X132) / 'Exam (LECTURE ONLY)'!AM$8), "", SUMIF('Exam (LECTURE ONLY)'!O$20:X$20, "CLO3", 'Exam (LECTURE ONLY)'!O132:X132) / 'Exam (LECTURE ONLY)'!AM$8),
IF(AND('PRINTABLE (per grading)'!H$16="EXAM", 'PRINTABLE (per grading)'!B$13="Final"), IF(ISERROR(SUMIF('Exam (LECTURE ONLY)'!Z$20:AI$20, "CLO3", 'Exam (LECTURE ONLY)'!Z132:AI132) / 'Exam (LECTURE ONLY)'!AN$8), "", SUMIF('Exam (LECTURE ONLY)'!Z$20:AI$20, "CLO3", 'Exam (LECTURE ONLY)'!Z132:AI132) / 'Exam (LECTURE ONLY)'!AN$8),
IF(AND('PRINTABLE (per grading)'!H$16="OUTPUT", 'PRINTABLE (per grading)'!B$13="Prelim"), IF(ISERROR(SUMIF(OUTPUT!C$20:M$20, "CLO3", OUTPUT!C132:M132) / OUTPUT!AL$8), "", SUMIF(OUTPUT!C$20:M$20, "CLO3", OUTPUT!C132:M132) / OUTPUT!AL$8),
IF(AND('PRINTABLE (per grading)'!H$16="OUTPUT", 'PRINTABLE (per grading)'!B$13="Midterm"), IF(ISERROR(SUMIF(OUTPUT!O$20:Y$20, "CLO3", OUTPUT!O132:Y132) / OUTPUT!AM$8), "", SUMIF(OUTPUT!O$20:Y$20, "CLO3", OUTPUT!O132:Y132) / OUTPUT!AM$8),
IF(AND('PRINTABLE (per grading)'!H$16="OUTPUT", 'PRINTABLE (per grading)'!B$13="Final"), IF(ISERROR(SUMIF(OUTPUT!AA$20:AI$20, "CLO3", OUTPUT!AA132:AI132) / OUTPUT!AN$8), "", SUMIF(OUTPUT!AA$20:AI$20, "CLO3", OUTPUT!AA132:AI132) / OUTPUT!AN$8),
"" )))))),"")</f>
        <v/>
      </c>
      <c r="Z130" s="286" t="str">
        <f aca="false">IF(B130&lt;&gt;"",IF(Y130="","",IF(Y130&lt;0.5,1,IF(AND(Y130&gt;=0.5,Y130&lt;P$10),2,IF(Y130&gt;=P$10,3)))),"")</f>
        <v/>
      </c>
      <c r="AA130" s="287" t="str">
        <f aca="false">IF(B130 &lt;&gt; "",IFERROR(IF(AVERAGE(W130,Y130)&gt;=P$10,"Y","N"),""),"")</f>
        <v/>
      </c>
      <c r="AB130" s="194" t="str">
        <f aca="false">IF(B130 &lt;&gt; "", IFERROR(IF(C$16 = "PRELIM", SUMIF('Database (LECTURE-RES-PRAC)'!D$14:AG$14, "CLO4", 'Database (LECTURE-RES-PRAC)'!D127:AG127) / 'Grade computation'!F$7, IF(C$16 = "MIDTERM", SUMIF('Database (LECTURE-RES-PRAC)'!AJ$14:BM$14, "CLO4", 'Database (LECTURE-RES-PRAC)'!AJ127:BM127) / 'Grade computation'!G$7, IF(C$16 = "FINAL", SUMIF('Database (LECTURE-RES-PRAC)'!BP$14:CS$14, "CLO4", 'Database (LECTURE-RES-PRAC)'!BP127:CS127) / 'Grade computation'!H$7,""))),""),"")</f>
        <v/>
      </c>
      <c r="AC130" s="286" t="str">
        <f aca="false">IF(B130&lt;&gt;"",IF(AB130="","",IF(AB130&lt;0.5,1,IF(AND(AB130&gt;=0.5,AB130&lt;P$10),2,IF(AB130&gt;=P$10,3)))),"")</f>
        <v/>
      </c>
      <c r="AD130" s="194" t="str">
        <f aca="false">IF(B130 &lt;&gt; "",IF(AND('PRINTABLE (per grading)'!H$16="EXAM", 'PRINTABLE (per grading)'!B$13="Prelim"), IF(ISERROR(SUMIF('Exam (LECTURE ONLY)'!D$20:M$20, "CLO4", 'Exam (LECTURE ONLY)'!D132:M132) / 'Exam (LECTURE ONLY)'!AL$9), "", SUMIF('Exam (LECTURE ONLY)'!D$20:M$20, "CLO4", 'Exam (LECTURE ONLY)'!D132:M132) /'Exam (LECTURE ONLY)'!AL$9),
IF(AND('PRINTABLE (per grading)'!H$16="EXAM", 'PRINTABLE (per grading)'!B$13="Midterm"), IF(ISERROR(SUMIF('Exam (LECTURE ONLY)'!O$20:X$20, "CLO4", 'Exam (LECTURE ONLY)'!O132:X132) / 'Exam (LECTURE ONLY)'!AM$9), "", SUMIF('Exam (LECTURE ONLY)'!O$20:X$20, "CLO4", 'Exam (LECTURE ONLY)'!O132:X132) / 'Exam (LECTURE ONLY)'!AM$9),
IF(AND('PRINTABLE (per grading)'!H$16="EXAM", 'PRINTABLE (per grading)'!B$13="Final"), IF(ISERROR(SUMIF('Exam (LECTURE ONLY)'!Z$20:AI$20, "CLO4", 'Exam (LECTURE ONLY)'!Z132:AI132) / 'Exam (LECTURE ONLY)'!AN$9), "", SUMIF('Exam (LECTURE ONLY)'!Z$20:AI$20, "CLO4", 'Exam (LECTURE ONLY)'!Z132:AI132) / 'Exam (LECTURE ONLY)'!AN$9),
IF(AND('PRINTABLE (per grading)'!H$16="OUTPUT", 'PRINTABLE (per grading)'!B$13="Prelim"), IF(ISERROR(SUMIF(OUTPUT!C$20:M$20, "CLO4", OUTPUT!C132:M132) / OUTPUT!AL$9), "", SUMIF(OUTPUT!C$20:M$20, "CLO4", OUTPUT!C132:M132) / OUTPUT!AL$9),
IF(AND('PRINTABLE (per grading)'!H$16="OUTPUT", 'PRINTABLE (per grading)'!B$13="Midterm"), IF(ISERROR(SUMIF(OUTPUT!O$20:Y$20, "CLO4", OUTPUT!O132:Y132) / OUTPUT!AM$9), "", SUMIF(OUTPUT!O$20:Y$20, "CLO4", OUTPUT!O132:Y132) / OUTPUT!AM$9),
IF(AND('PRINTABLE (per grading)'!H$16="OUTPUT", 'PRINTABLE (per grading)'!B$13="Final"), IF(ISERROR(SUMIF(OUTPUT!AA$20:AI$20, "CLO4", OUTPUT!AA132:AI132) / OUTPUT!AN$9), "", SUMIF(OUTPUT!AA$20:AI$20, "CLO4", OUTPUT!AA132:AI132) / OUTPUT!AN$9),
"")))))),"")</f>
        <v/>
      </c>
      <c r="AE130" s="286" t="str">
        <f aca="false">IF(B130&lt;&gt;"",IF(AD130="","",IF(AD130&lt;0.5,1,IF(AND(AD130&gt;=0.5,AD130&lt;P$10),2,IF(AD130&gt;=P$10,3)))),"")</f>
        <v/>
      </c>
      <c r="AF130" s="287" t="str">
        <f aca="false">IF(B130 &lt;&gt; "",IFERROR(IF(AVERAGE(AB130,AD130)&gt;=P$10,"Y","N"),""),"")</f>
        <v/>
      </c>
      <c r="AG130" s="194" t="str">
        <f aca="false">IF(B130 &lt;&gt; "", IFERROR(IF(C$16 = "PRELIM", SUMIF('Database (LECTURE-RES-PRAC)'!D$14:AG$14, "CLO5", 'Database (LECTURE-RES-PRAC)'!D127:AG127) / 'Grade computation'!F$8, IF(C$16 = "MIDTERM", SUMIF('Database (LECTURE-RES-PRAC)'!AJ$14:BM$14, "CLO5", 'Database (LECTURE-RES-PRAC)'!AJ127:BM127) / 'Grade computation'!G$8, IF(C$16 = "FINAL", SUMIF('Database (LECTURE-RES-PRAC)'!BP$14:CS$14, "CLO5", 'Database (LECTURE-RES-PRAC)'!BP127:CS127) / 'Grade computation'!H$8,""))),""),"")</f>
        <v/>
      </c>
      <c r="AH130" s="286" t="str">
        <f aca="false">IF(B130&lt;&gt;"",IF(AG130="","",IF(AG130&lt;0.5,1,IF(AND(AG130&gt;=0.5,AG130&lt;P$10),2,IF(AG130&gt;=P$10,3)))),"")</f>
        <v/>
      </c>
      <c r="AI130" s="194" t="str">
        <f aca="false">IF(B130 &lt;&gt; "",IF(AND('PRINTABLE (per grading)'!H$16="EXAM", 'PRINTABLE (per grading)'!B$13="Prelim"), IF(ISERROR(SUMIF('Exam (LECTURE ONLY)'!D$20:M$20, "CLO5", 'Exam (LECTURE ONLY)'!D132:M132) / 'Exam (LECTURE ONLY)'!AL$10), "", SUMIF('Exam (LECTURE ONLY)'!D$20:M$20, "CLO5", 'Exam (LECTURE ONLY)'!D132:M132) /'Exam (LECTURE ONLY)'!AL$10),
IF(AND('PRINTABLE (per grading)'!H$16="EXAM", 'PRINTABLE (per grading)'!B$13="Midterm"), IF(ISERROR(SUMIF('Exam (LECTURE ONLY)'!O$20:X$20, "CLO5", 'Exam (LECTURE ONLY)'!O132:X132) / 'Exam (LECTURE ONLY)'!AM$10), "", SUMIF('Exam (LECTURE ONLY)'!O$20:X$20, "CLO5", 'Exam (LECTURE ONLY)'!O132:X132) / 'Exam (LECTURE ONLY)'!AM$10),
IF(AND('PRINTABLE (per grading)'!H$16="EXAM", 'PRINTABLE (per grading)'!B$13="Final"), IF(ISERROR(SUMIF('Exam (LECTURE ONLY)'!Z$20:AI$20, "CLO5", 'Exam (LECTURE ONLY)'!Z132:AI132) / 'Exam (LECTURE ONLY)'!AN$10), "", SUMIF('Exam (LECTURE ONLY)'!Z$20:AI$20, "CLO5", 'Exam (LECTURE ONLY)'!Z132:AI132) / 'Exam (LECTURE ONLY)'!AN$10),
IF(AND('PRINTABLE (per grading)'!H$16="OUTPUT", 'PRINTABLE (per grading)'!B$13="Prelim"), IF(ISERROR(SUMIF(OUTPUT!C$20:M$20, "CLO5", OUTPUT!C132:M132) / OUTPUT!AL$10), "", SUMIF(OUTPUT!C$20:M$20, "CLO5", OUTPUT!C132:M132) / OUTPUT!AL$10),
IF(AND('PRINTABLE (per grading)'!H$16="OUTPUT", 'PRINTABLE (per grading)'!B$13="Midterm"), IF(ISERROR(SUMIF(OUTPUT!O$20:Y$20, "CLO5", OUTPUT!O132:Y132) / OUTPUT!AM$10), "", SUMIF(OUTPUT!O$20:Y$20, "CLO5", OUTPUT!O132:Y132) / OUTPUT!AM$10),
IF(AND('PRINTABLE (per grading)'!H$16="OUTPUT", 'PRINTABLE (per grading)'!B$13="Final"), IF(ISERROR(SUMIF(OUTPUT!AA$20:AI$20, "CLO5", OUTPUT!AA132:AI132) / OUTPUT!AN$10), "", SUMIF(OUTPUT!AA$20:AI$20, "CLO5", OUTPUT!AA132:AI132) / OUTPUT!AN$10),
"")))))),"")</f>
        <v/>
      </c>
      <c r="AJ130" s="286" t="str">
        <f aca="false">IF(B130&lt;&gt;"",IF(AI130="","",IF(AI130&lt;0.5,1,IF(AND(AI130&gt;=0.5,AI130&lt;P$10),2,IF(AI130&gt;=P$10,3)))),"")</f>
        <v/>
      </c>
      <c r="AK130" s="287" t="str">
        <f aca="false">IF(B130 &lt;&gt; "",IFERROR(IF(AVERAGE(AG130,AI130)&gt;=P$10,"Y","N"),""),"")</f>
        <v/>
      </c>
      <c r="AL130" s="194" t="str">
        <f aca="false">IF(B130 &lt;&gt; "", IFERROR(IF(C$16 = "PRELIM", SUMIF('Database (LECTURE-RES-PRAC)'!D$14:AG$14, "CLO6", 'Database (LECTURE-RES-PRAC)'!D127:AG127) / 'Grade computation'!F$9, IF(C$16 = "MIDTERM", SUMIF('Database (LECTURE-RES-PRAC)'!AJ$14:BM$14, "CLO6", 'Database (LECTURE-RES-PRAC)'!AJ127:BM127) / 'Grade computation'!G$9, IF(C$16 = "FINAL", SUMIF('Database (LECTURE-RES-PRAC)'!BP$14:CS$14, "CLO6", 'Database (LECTURE-RES-PRAC)'!BP127:CS127) / 'Grade computation'!H$9,""))),""),"")</f>
        <v/>
      </c>
      <c r="AM130" s="286" t="str">
        <f aca="false">IF(B130&lt;&gt;"",IF(AL130="","",IF(AL130&lt;0.5,1,IF(AND(AL130&gt;=0.5,AL130&lt;P$10),2,IF(AL130&gt;=P$10,3)))),"")</f>
        <v/>
      </c>
      <c r="AN130" s="194" t="str">
        <f aca="false">IF(B130 &lt;&gt; "",IF(AND('PRINTABLE (per grading)'!H$16="EXAM", 'PRINTABLE (per grading)'!B$13="Prelim"), IF(ISERROR(SUMIF('Exam (LECTURE ONLY)'!D$20:M$20, "CLO6", 'Exam (LECTURE ONLY)'!D132:M132) / 'Exam (LECTURE ONLY)'!AL$11), "", SUMIF('Exam (LECTURE ONLY)'!D$20:M$20, "CLO6", 'Exam (LECTURE ONLY)'!D132:M132) /'Exam (LECTURE ONLY)'!AL$11),
IF(AND('PRINTABLE (per grading)'!H$16="EXAM", 'PRINTABLE (per grading)'!B$13="Midterm"), IF(ISERROR(SUMIF('Exam (LECTURE ONLY)'!O$20:X$20, "CLO6", 'Exam (LECTURE ONLY)'!O132:X132) / 'Exam (LECTURE ONLY)'!AM$11), "", SUMIF('Exam (LECTURE ONLY)'!O$20:X$20, "CLO6", 'Exam (LECTURE ONLY)'!O132:X132) / 'Exam (LECTURE ONLY)'!AM$11),
IF(AND('PRINTABLE (per grading)'!H$16="EXAM", 'PRINTABLE (per grading)'!B$13="Final"), IF(ISERROR(SUMIF('Exam (LECTURE ONLY)'!Z$20:AI$20, "CLO6", 'Exam (LECTURE ONLY)'!Z132:AI132) / 'Exam (LECTURE ONLY)'!AN$11), "", SUMIF('Exam (LECTURE ONLY)'!Z$20:AI$20, "CLO6", 'Exam (LECTURE ONLY)'!Z132:AI132) / 'Exam (LECTURE ONLY)'!AN$11),
IF(AND('PRINTABLE (per grading)'!H$16="OUTPUT", 'PRINTABLE (per grading)'!B$13="Prelim"), IF(ISERROR(SUMIF(OUTPUT!C$20:M$20, "CLO6", OUTPUT!C132:M132) / OUTPUT!AL$11), "", SUMIF(OUTPUT!C$20:M$20, "CLO6", OUTPUT!C132:M132) / OUTPUT!AL$11),
IF(AND('PRINTABLE (per grading)'!H$16="OUTPUT", 'PRINTABLE (per grading)'!B$13="Midterm"), IF(ISERROR(SUMIF(OUTPUT!O$20:Y$20, "CLO6", OUTPUT!O132:Y132) / OUTPUT!AM$11), "", SUMIF(OUTPUT!O$20:Y$20, "CLO6", OUTPUT!O132:Y132) / OUTPUT!AM$11),
IF(AND('PRINTABLE (per grading)'!H$16="OUTPUT", 'PRINTABLE (per grading)'!B$13="Final"), IF(ISERROR(SUMIF(OUTPUT!AA$20:AI$20, "CLO6", OUTPUT!AA132:AI132) / OUTPUT!AN$11), "", SUMIF(OUTPUT!AA$20:AI$20, "CLO6", OUTPUT!AA132:AI132) / OUTPUT!AN$11),
"")))))),"")</f>
        <v/>
      </c>
      <c r="AO130" s="286" t="str">
        <f aca="false">IF(B130&lt;&gt;"",IF(AN130="","",IF(AN130&lt;0.5,1,IF(AND(AN130&gt;=0.5,AN130&lt;P$10),2,IF(AN130&gt;=P$10,3)))),"")</f>
        <v/>
      </c>
      <c r="AP130" s="287" t="str">
        <f aca="false">IF(B130 &lt;&gt; "",IFERROR(IF(AVERAGE(AL130,AN130)&gt;=P$10,"Y","N"),""),"")</f>
        <v/>
      </c>
      <c r="AQ130" s="194" t="str">
        <f aca="false">IF(B130 &lt;&gt; "", IFERROR(IF(C$16 = "PRELIM", SUMIF('Database (LECTURE-RES-PRAC)'!D$14:AG$14, "CLO7", 'Database (LECTURE-RES-PRAC)'!D127:AG127) / 'Grade computation'!F$10, IF(C$16 = "MIDTERM", SUMIF('Database (LECTURE-RES-PRAC)'!AJ$14:BM$14, "CLO7", 'Database (LECTURE-RES-PRAC)'!AJ127:BM127) / 'Grade computation'!G$10, IF(C$16 = "FINAL", SUMIF('Database (LECTURE-RES-PRAC)'!BP$14:CS$14, "CLO7", 'Database (LECTURE-RES-PRAC)'!BP127:CS127) / 'Grade computation'!H$10,""))),""),"")</f>
        <v/>
      </c>
      <c r="AR130" s="286" t="str">
        <f aca="false">IF(B130&lt;&gt;"",IF(AQ130="","",IF(AQ130&lt;0.5,1,IF(AND(AQ130&gt;=0.5,AQ130&lt;P$10),2,IF(AQ130&gt;=P$10,3)))),"")</f>
        <v/>
      </c>
      <c r="AS130" s="194" t="str">
        <f aca="false">IF(B130 &lt;&gt; "",IF(AND('PRINTABLE (per grading)'!H$16="EXAM", 'PRINTABLE (per grading)'!B$13="Prelim"), IF(ISERROR(SUMIF('Exam (LECTURE ONLY)'!D$20:M$20, "CLO7", 'Exam (LECTURE ONLY)'!D132:M132) / 'Exam (LECTURE ONLY)'!AL$12), "", SUMIF('Exam (LECTURE ONLY)'!D$20:M$20, "CLO7", 'Exam (LECTURE ONLY)'!D132:M132) /'Exam (LECTURE ONLY)'!AL$12),
IF(AND('PRINTABLE (per grading)'!H$16="EXAM", 'PRINTABLE (per grading)'!B$13="Midterm"), IF(ISERROR(SUMIF('Exam (LECTURE ONLY)'!O$20:X$20, "CLO7", 'Exam (LECTURE ONLY)'!O132:X132) / 'Exam (LECTURE ONLY)'!AM$12), "", SUMIF('Exam (LECTURE ONLY)'!O$20:X$20, "CLO7", 'Exam (LECTURE ONLY)'!O132:X132) / 'Exam (LECTURE ONLY)'!AM$12),
IF(AND('PRINTABLE (per grading)'!H$16="EXAM", 'PRINTABLE (per grading)'!B$13="Final"), IF(ISERROR(SUMIF('Exam (LECTURE ONLY)'!Z$20:AI$20, "CLO7", 'Exam (LECTURE ONLY)'!Z132:AI132) / 'Exam (LECTURE ONLY)'!AN$12), "", SUMIF('Exam (LECTURE ONLY)'!Z$20:AI$20, "CLO7", 'Exam (LECTURE ONLY)'!Z132:AI132) / 'Exam (LECTURE ONLY)'!AN$12),
IF(AND('PRINTABLE (per grading)'!H$16="OUTPUT", 'PRINTABLE (per grading)'!B$13="Prelim"), IF(ISERROR(SUMIF(OUTPUT!C$20:M$20, "CLO7", OUTPUT!C132:M132) / OUTPUT!AL$12), "", SUMIF(OUTPUT!C$20:M$20, "CLO7", OUTPUT!C132:M132) / OUTPUT!AL$12),
IF(AND('PRINTABLE (per grading)'!H$16="OUTPUT", 'PRINTABLE (per grading)'!B$13="Midterm"), IF(ISERROR(SUMIF(OUTPUT!O$20:Y$20, "CLO7", OUTPUT!O132:Y132) / OUTPUT!AM$12), "", SUMIF(OUTPUT!O$20:Y$20, "CLO7", OUTPUT!O132:Y132) / OUTPUT!AM$12),
IF(AND('PRINTABLE (per grading)'!H$16="OUTPUT", 'PRINTABLE (per grading)'!B$13="Final"), IF(ISERROR(SUMIF(OUTPUT!AA$20:AI$20, "CLO7", OUTPUT!AA132:AI132) / OUTPUT!AN$12), "", SUMIF(OUTPUT!AA$20:AI$20, "CLO7", OUTPUT!AA132:AI132) / OUTPUT!AN$12),
"")))))),"")</f>
        <v/>
      </c>
      <c r="AT130" s="286" t="str">
        <f aca="false">IF(B130&lt;&gt;"",IF(AS130="","",IF(AS130&lt;0.5,1,IF(AND(AS130&gt;=0.5,AS130&lt;P$10),2,IF(AS130&gt;=P$10,3)))),"")</f>
        <v/>
      </c>
      <c r="AU130" s="287" t="str">
        <f aca="false">IF(B130 &lt;&gt; "",IFERROR(IF(AVERAGE(AQ130,AS130)&gt;=P$10,"Y","N"),""),"")</f>
        <v/>
      </c>
      <c r="AV130" s="194" t="str">
        <f aca="false">IF(B130 &lt;&gt; "", IFERROR(IF(C$16 = "PRELIM", SUMIF('Database (LECTURE-RES-PRAC)'!D$14:AG$14, "CLO8", 'Database (LECTURE-RES-PRAC)'!D127:AG127) / 'Grade computation'!F$11, IF(C$16 = "MIDTERM", SUMIF('Database (LECTURE-RES-PRAC)'!AJ$14:BM$14, "CLO8", 'Database (LECTURE-RES-PRAC)'!AJ127:BM127) / 'Grade computation'!G$11, IF(C$16 = "FINAL", SUMIF('Database (LECTURE-RES-PRAC)'!BP$14:CS$14, "CLO8", 'Database (LECTURE-RES-PRAC)'!BP127:CS127) / 'Grade computation'!H$11,""))),""),"")</f>
        <v/>
      </c>
      <c r="AW130" s="286" t="str">
        <f aca="false">IF(B130&lt;&gt;"",IF(AV130="","",IF(AV130&lt;0.5,1,IF(AND(AV130&gt;=0.5,AV130&lt;P$10),2,IF(AV130&gt;=P$10,3)))),"")</f>
        <v/>
      </c>
      <c r="AX130" s="194" t="str">
        <f aca="false">IF(B130 &lt;&gt; "",IF(AND('PRINTABLE (per grading)'!H$16="EXAM", 'PRINTABLE (per grading)'!B$13="Prelim"), IF(ISERROR(SUMIF('Exam (LECTURE ONLY)'!D$20:M$20, "CLO8", 'Exam (LECTURE ONLY)'!D132:M132) / 'Exam (LECTURE ONLY)'!AL$13), "", SUMIF('Exam (LECTURE ONLY)'!D$20:M$20, "CLO8", 'Exam (LECTURE ONLY)'!D132:M132) /'Exam (LECTURE ONLY)'!AL$13),
IF(AND('PRINTABLE (per grading)'!H$16="EXAM", 'PRINTABLE (per grading)'!B$13="Midterm"), IF(ISERROR(SUMIF('Exam (LECTURE ONLY)'!O$20:X$20, "CLO8", 'Exam (LECTURE ONLY)'!O132:X132) / 'Exam (LECTURE ONLY)'!AM$13), "", SUMIF('Exam (LECTURE ONLY)'!O$20:X$20, "CLO8", 'Exam (LECTURE ONLY)'!O132:X132) / 'Exam (LECTURE ONLY)'!AM$13),
IF(AND('PRINTABLE (per grading)'!H$16="EXAM", 'PRINTABLE (per grading)'!B$13="Final"), IF(ISERROR(SUMIF('Exam (LECTURE ONLY)'!Z$20:AI$20, "CLO8", 'Exam (LECTURE ONLY)'!Z132:AI132) / 'Exam (LECTURE ONLY)'!AN$13), "", SUMIF('Exam (LECTURE ONLY)'!Z$20:AI$20, "CLO8", 'Exam (LECTURE ONLY)'!Z132:AI132) / 'Exam (LECTURE ONLY)'!AN$13),
IF(AND('PRINTABLE (per grading)'!H$16="OUTPUT", 'PRINTABLE (per grading)'!B$13="Prelim"), IF(ISERROR(SUMIF(OUTPUT!C$20:M$20, "CLO8", OUTPUT!C132:M132) / OUTPUT!AL$13), "", SUMIF(OUTPUT!C$20:M$20, "CLO8", OUTPUT!C132:M132) / OUTPUT!AL$13),
IF(AND('PRINTABLE (per grading)'!H$16="OUTPUT", 'PRINTABLE (per grading)'!B$13="Midterm"), IF(ISERROR(SUMIF(OUTPUT!O$20:Y$20, "CLO8", OUTPUT!O132:Y132) / OUTPUT!AM$13), "", SUMIF(OUTPUT!O$20:Y$20, "CLO8", OUTPUT!O132:Y132) / OUTPUT!AM$13),
IF(AND('PRINTABLE (per grading)'!H$16="OUTPUT", 'PRINTABLE (per grading)'!B$13="Final"), IF(ISERROR(SUMIF(OUTPUT!AA$20:AI$20, "CLO8", OUTPUT!AA132:AI132) / OUTPUT!AN$13), "", SUMIF(OUTPUT!AA$20:AI$20, "CLO8", OUTPUT!AA132:AI132) / OUTPUT!AN$13),
"")))))),"")</f>
        <v/>
      </c>
      <c r="AY130" s="286" t="str">
        <f aca="false">IF(B130&lt;&gt;"",IF(AX130="","",IF(AX130&lt;0.5,1,IF(AND(AX130&gt;=0.5,AX130&lt;P$10),2,IF(AX130&gt;=P$10,3)))),"")</f>
        <v/>
      </c>
      <c r="AZ130" s="287" t="str">
        <f aca="false">IF(B130 &lt;&gt; "",IFERROR(IF(AVERAGE(AV130,AX130)&gt;=P$10,"Y","N"),""),"")</f>
        <v/>
      </c>
      <c r="BA130" s="194" t="str">
        <f aca="false">IF(B130 &lt;&gt; "", IFERROR(IF(C$16 = "PRELIM", SUMIF('Database (LECTURE-RES-PRAC)'!D$14:AG$14, "CLO9", 'Database (LECTURE-RES-PRAC)'!D127:AG127) / 'Grade computation'!F$12, IF(C$16 = "MIDTERM", SUMIF('Database (LECTURE-RES-PRAC)'!AJ$14:BM$14, "CLO9", 'Database (LECTURE-RES-PRAC)'!AJ127:BM127) / 'Grade computation'!G$12, IF(C$16 = "FINAL", SUMIF('Database (LECTURE-RES-PRAC)'!BP$14:CS$14, "CLO9", 'Database (LECTURE-RES-PRAC)'!BP127:CS127) / 'Grade computation'!H$12,""))),""),"")</f>
        <v/>
      </c>
      <c r="BB130" s="286" t="str">
        <f aca="false">IF(B130&lt;&gt;"",IF(BA130="","",IF(BA130&lt;0.5,1,IF(AND(BA130&gt;=0.5,BA130&lt;P$10),2,IF(BA130&gt;=P$10,3)))),"")</f>
        <v/>
      </c>
      <c r="BC130" s="194" t="str">
        <f aca="false">IF(B130 &lt;&gt; "",IF(AND('PRINTABLE (per grading)'!H$16="EXAM", 'PRINTABLE (per grading)'!B$13="Prelim"), IF(ISERROR(SUMIF('Exam (LECTURE ONLY)'!D$20:M$20, "CLO9", 'Exam (LECTURE ONLY)'!D132:M132) / 'Exam (LECTURE ONLY)'!AL$14), "", SUMIF('Exam (LECTURE ONLY)'!D$20:M$20, "CLO9", 'Exam (LECTURE ONLY)'!D132:M132) /'Exam (LECTURE ONLY)'!AL$14),
IF(AND('PRINTABLE (per grading)'!H$16="EXAM", 'PRINTABLE (per grading)'!B$13="Midterm"), IF(ISERROR(SUMIF('Exam (LECTURE ONLY)'!O$20:X$20, "CLO9", 'Exam (LECTURE ONLY)'!O132:X132) / 'Exam (LECTURE ONLY)'!AM$14), "", SUMIF('Exam (LECTURE ONLY)'!O$20:X$20, "CLO9", 'Exam (LECTURE ONLY)'!O132:X132) / 'Exam (LECTURE ONLY)'!AM$14),
IF(AND('PRINTABLE (per grading)'!H$16="EXAM", 'PRINTABLE (per grading)'!B$13="Final"), IF(ISERROR(SUMIF('Exam (LECTURE ONLY)'!Z$20:AI$20, "CLO9", 'Exam (LECTURE ONLY)'!Z132:AI132) / 'Exam (LECTURE ONLY)'!AN$14), "", SUMIF('Exam (LECTURE ONLY)'!Z$20:AI$20, "CLO9", 'Exam (LECTURE ONLY)'!Z132:AI132) / 'Exam (LECTURE ONLY)'!AN$14),
IF(AND('PRINTABLE (per grading)'!H$16="OUTPUT", 'PRINTABLE (per grading)'!B$13="Prelim"), IF(ISERROR(SUMIF(OUTPUT!C$20:M$20, "CLO9", OUTPUT!C132:M132) / OUTPUT!AL$14), "", SUMIF(OUTPUT!C$20:M$20, "CLO9", OUTPUT!C132:M132) / OUTPUT!AL$14),
IF(AND('PRINTABLE (per grading)'!H$16="OUTPUT", 'PRINTABLE (per grading)'!B$13="Midterm"), IF(ISERROR(SUMIF(OUTPUT!O$20:Y$20, "CLO9", OUTPUT!O132:Y132) / OUTPUT!AM$14), "", SUMIF(OUTPUT!O$20:Y$20, "CLO9", OUTPUT!O132:Y132) / OUTPUT!AM$14),
IF(AND('PRINTABLE (per grading)'!H$16="OUTPUT", 'PRINTABLE (per grading)'!B$13="Final"), IF(ISERROR(SUMIF(OUTPUT!AA$20:AI$20, "CLO9", OUTPUT!AA132:AI132) / OUTPUT!AN$14), "", SUMIF(OUTPUT!AA$20:AI$20, "CLO9", OUTPUT!AA132:AI132) / OUTPUT!AN$14),
"")))))),"")</f>
        <v/>
      </c>
      <c r="BD130" s="286" t="str">
        <f aca="false">IF(B130&lt;&gt;"",IF(BC130="","",IF(BC130&lt;0.5,1,IF(AND(BC130&gt;=0.5,BC130&lt;P$10),2,IF(BC130&gt;=P$10,3)))),"")</f>
        <v/>
      </c>
      <c r="BE130" s="287" t="str">
        <f aca="false">IF(B130 &lt;&gt; "",IFERROR(IF(AVERAGE(BA130,BC130)&gt;=P$10,"Y","N"),""),"")</f>
        <v/>
      </c>
      <c r="BF130" s="194" t="str">
        <f aca="false">IF(B130 &lt;&gt; "", IFERROR(IF(C$16 = "PRELIM", SUMIF('Database (LECTURE-RES-PRAC)'!D$14:AG$14, "CLO10", 'Database (LECTURE-RES-PRAC)'!D127:AG127) / 'Grade computation'!F$13, IF(C$16 = "MIDTERM", SUMIF('Database (LECTURE-RES-PRAC)'!AJ$14:BM$14, "CLO10", 'Database (LECTURE-RES-PRAC)'!AJ127:BM127) / 'Grade computation'!G$13, IF(C$16 = "FINAL", SUMIF('Database (LECTURE-RES-PRAC)'!BP$14:CS$14, "CLO10", 'Database (LECTURE-RES-PRAC)'!BP127:CS127) / 'Grade computation'!H$13,""))),""),"")</f>
        <v/>
      </c>
      <c r="BG130" s="286" t="str">
        <f aca="false">IF(B130&lt;&gt;"",IF(BF130="","",IF(BF130&lt;0.5,1,IF(AND(BF130&gt;=0.5,BF130&lt;P$10),2,IF(BF130&gt;=P$10,3)))),"")</f>
        <v/>
      </c>
      <c r="BH130" s="194" t="str">
        <f aca="false">IF(B130 &lt;&gt; "",IF(AND('PRINTABLE (per grading)'!H$16="EXAM", 'PRINTABLE (per grading)'!B$13="Prelim"), IF(ISERROR(SUMIF('Exam (LECTURE ONLY)'!D$20:M$20, "CLO10", 'Exam (LECTURE ONLY)'!D132:M132) / 'Exam (LECTURE ONLY)'!AL$15), "", SUMIF('Exam (LECTURE ONLY)'!D$20:M$20, "CLO10", 'Exam (LECTURE ONLY)'!D132:M132) /'Exam (LECTURE ONLY)'!AL$15),
IF(AND('PRINTABLE (per grading)'!H$16="EXAM", 'PRINTABLE (per grading)'!B$13="Midterm"), IF(ISERROR(SUMIF('Exam (LECTURE ONLY)'!O$20:X$20, "CLO10", 'Exam (LECTURE ONLY)'!O132:X132) / 'Exam (LECTURE ONLY)'!AM$15), "", SUMIF('Exam (LECTURE ONLY)'!O$20:X$20, "CLO10", 'Exam (LECTURE ONLY)'!O132:X132) / 'Exam (LECTURE ONLY)'!AM$15),
IF(AND('PRINTABLE (per grading)'!H$16="EXAM", 'PRINTABLE (per grading)'!B$13="Final"), IF(ISERROR(SUMIF('Exam (LECTURE ONLY)'!Z$20:AI$20, "CLO10", 'Exam (LECTURE ONLY)'!Z132:AI132) / 'Exam (LECTURE ONLY)'!AN$15), "", SUMIF('Exam (LECTURE ONLY)'!Z$20:AI$20, "CLO10", 'Exam (LECTURE ONLY)'!Z132:AI132) / 'Exam (LECTURE ONLY)'!AN$15),
IF(AND('PRINTABLE (per grading)'!H$16="OUTPUT", 'PRINTABLE (per grading)'!B$13="Prelim"), IF(ISERROR(SUMIF(OUTPUT!C$20:M$20, "CLO10", OUTPUT!C132:M132) / OUTPUT!AL$15), "", SUMIF(OUTPUT!C$20:M$20, "CLO10", OUTPUT!C132:M132) / OUTPUT!AL$15),
IF(AND('PRINTABLE (per grading)'!H$16="OUTPUT", 'PRINTABLE (per grading)'!B$13="Midterm"), IF(ISERROR(SUMIF(OUTPUT!O$20:Y$20, "CLO10", OUTPUT!O132:Y132) / OUTPUT!AM$15), "", SUMIF(OUTPUT!O$20:Y$20, "CLO10", OUTPUT!O132:Y132) / OUTPUT!AM$15),
IF(AND('PRINTABLE (per grading)'!H$16="OUTPUT", 'PRINTABLE (per grading)'!B$13="Final"), IF(ISERROR(SUMIF(OUTPUT!AA$20:AI$20, "CLO10", OUTPUT!AA132:AI132) / OUTPUT!AN$15), "", SUMIF(OUTPUT!AA$20:AI$20, "CLO10", OUTPUT!AA132:AI132) / OUTPUT!AN$15),
"")))))),"")</f>
        <v/>
      </c>
      <c r="BI130" s="286" t="str">
        <f aca="false">IF(B130&lt;&gt;"",IF(BH130="","",IF(BH130&lt;0.5,1,IF(AND(BH130&gt;=0.5,BH130&lt;P$10),2,IF(BH130&gt;=P$10,3)))),"")</f>
        <v/>
      </c>
      <c r="BJ130" s="287" t="str">
        <f aca="false">IF(B130 &lt;&gt; "",IFERROR(IF(AVERAGE(BF130,BH130)&gt;=P$10,"Y","N"),""),"")</f>
        <v/>
      </c>
      <c r="BK130" s="8"/>
    </row>
    <row r="131" customFormat="false" ht="19.5" hidden="false" customHeight="true" outlineLevel="0" collapsed="false">
      <c r="A131" s="183" t="str">
        <f aca="false">IF(ISBLANK('Database (LECTURE-RES-PRAC)'!A128),"",'Database (LECTURE-RES-PRAC)'!A128)</f>
        <v/>
      </c>
      <c r="B131" s="184" t="str">
        <f aca="false">IF(ISBLANK('Database (LECTURE-RES-PRAC)'!B128),"",'Database (LECTURE-RES-PRAC)'!B128)</f>
        <v/>
      </c>
      <c r="C131" s="230" t="str">
        <f aca="false">IF(B131&lt;&gt;"",IF(C$16="PRELIM",'Grade computation'!C131, IF(C$16="MIDTERM",'Grade computation'!K131, IF(C$16="FINAL",'Grade computation'!S131,""))),"")</f>
        <v/>
      </c>
      <c r="D131" s="231" t="str">
        <f aca="false">IF(B131&lt;&gt;"",IFERROR(IF(B$11="80-20", (((C131/C$19)*X$6)+X$7)*D$18, IF(B$11="60-40", (((C131/C$19)*Y$6)+Y$7)*D$18, 0)),0),"")</f>
        <v/>
      </c>
      <c r="E131" s="230" t="str">
        <f aca="false">IF(B131&lt;&gt;"", IF(C$16="PRELIM",'Grade computation'!E131, IF(C$16="MIDTERM",'Grade computation'!M131, IF(C$16="FINAL",'Grade computation'!U131,""))),"")</f>
        <v/>
      </c>
      <c r="F131" s="232" t="str">
        <f aca="false">IF(B131&lt;&gt;"",IFERROR(IF(B$11="80-20", (((E131/E$19)*X$6)+X$7)*F$18, IF(B$11="60-40", (((E131/E$19)*Y$6)+Y$7)*F$18, 0)),0),"")</f>
        <v/>
      </c>
      <c r="G131" s="233" t="str">
        <f aca="false">IF(B131&lt;&gt;"",IFERROR((D131+F131),0),"")</f>
        <v/>
      </c>
      <c r="H131" s="234" t="str">
        <f aca="false">IF(B131&lt;&gt;"",IF(C$16="PRELIM", 'Grade computation'!H131, IF(C$16="MIDTERM", 'Grade computation'!P131, IF(C$16="FINAL",'Grade computation'!X131, ""))),"")</f>
        <v/>
      </c>
      <c r="I131" s="233" t="str">
        <f aca="false">IF(B131&lt;&gt;"",IFERROR(IF(B$11="80-20", (((H131/H$19)*X$6)+X$7)*I$19, IF(B$11="60-40", (((H131/H$19)*Y$6)+Y$7)*I$19, 0)),0),"")</f>
        <v/>
      </c>
      <c r="J131" s="237" t="str">
        <f aca="false">IFERROR((G131+I131),"")</f>
        <v/>
      </c>
      <c r="K131" s="183" t="str">
        <f aca="false">IFERROR(IF(J131="","",IF(J131&gt;=75,"PASSED","FAILED")),"")</f>
        <v/>
      </c>
      <c r="L131" s="183"/>
      <c r="M131" s="194" t="str">
        <f aca="false">IF(B131 &lt;&gt; "", IFERROR(IF(C$16 = "PRELIM", SUMIF('Database (LECTURE-RES-PRAC)'!D$14:AG$14, "CLO1", 'Database (LECTURE-RES-PRAC)'!D128:AG128) / 'Grade computation'!F$4, IF(C$16 = "MIDTERM", SUMIF('Database (LECTURE-RES-PRAC)'!AJ$14:BM$14, "CLO1", 'Database (LECTURE-RES-PRAC)'!AJ128:BM128) / 'Grade computation'!G$4, IF(C$16 = "FINAL", SUMIF('Database (LECTURE-RES-PRAC)'!BP$14:CS$14, "CLO1", 'Database (LECTURE-RES-PRAC)'!BP128:CS128) / 'Grade computation'!H$4,""))),""),"")</f>
        <v/>
      </c>
      <c r="N131" s="286" t="str">
        <f aca="false">IF(B131&lt;&gt;"",IF(M131="","",IF(M131&lt;0.5,1,IF(AND(M131&gt;=0.5,M131&lt;P$10),2,IF(M131&gt;=P$10,3)))),"")</f>
        <v/>
      </c>
      <c r="O131" s="194" t="str">
        <f aca="false">IF(B131 &lt;&gt; "",IF(AND('PRINTABLE (per grading)'!H$16="EXAM", 'PRINTABLE (per grading)'!B$13="Prelim"), IF(ISERROR(SUMIF('Exam (LECTURE ONLY)'!D$20:M$20, "CLO1", 'Exam (LECTURE ONLY)'!D133:M133) / 'Exam (LECTURE ONLY)'!AL$6), "", SUMIF('Exam (LECTURE ONLY)'!D$20:M$20, "CLO1", 'Exam (LECTURE ONLY)'!D133:M133) /'Exam (LECTURE ONLY)'!AL$6),
IF(AND('PRINTABLE (per grading)'!H$16="EXAM", 'PRINTABLE (per grading)'!B$13="Midterm"), IF(ISERROR(SUMIF('Exam (LECTURE ONLY)'!O$20:X$20, "CLO1", 'Exam (LECTURE ONLY)'!O133:X133) / 'Exam (LECTURE ONLY)'!AM$6), "", SUMIF('Exam (LECTURE ONLY)'!O$20:X$20, "CLO1", 'Exam (LECTURE ONLY)'!O133:X133) / 'Exam (LECTURE ONLY)'!AM$6),
IF(AND('PRINTABLE (per grading)'!H$16="EXAM", 'PRINTABLE (per grading)'!B$13="Final"), IF(ISERROR(SUMIF('Exam (LECTURE ONLY)'!Z$20:AI$20, "CLO1", 'Exam (LECTURE ONLY)'!Z133:AI133) / 'Exam (LECTURE ONLY)'!AN$6), "", SUMIF('Exam (LECTURE ONLY)'!Z$20:AI$20, "CLO1", 'Exam (LECTURE ONLY)'!Z133:AI133) / 'Exam (LECTURE ONLY)'!AN$6),
IF(AND('PRINTABLE (per grading)'!H$16="OUTPUT", 'PRINTABLE (per grading)'!B$13="Prelim"), IF(ISERROR(SUMIF(OUTPUT!C$20:M$20, "CLO1", OUTPUT!C133:M133) / OUTPUT!AL$6), "", SUMIF(OUTPUT!C$20:M$20, "CLO1", OUTPUT!C133:M133) / OUTPUT!AL$6),
IF(AND('PRINTABLE (per grading)'!H$16="OUTPUT", 'PRINTABLE (per grading)'!B$13="Midterm"), IF(ISERROR(SUMIF(OUTPUT!O$20:Y$20, "CLO1", OUTPUT!O133:Y133) / OUTPUT!AM$6), "", SUMIF(OUTPUT!O$20:Y$20, "CLO1", OUTPUT!O133:Y133) / OUTPUT!AM$6),
IF(AND('PRINTABLE (per grading)'!H$16="OUTPUT", 'PRINTABLE (per grading)'!B$13="Final"), IF(ISERROR(SUMIF(OUTPUT!AA$20:AI$20, "CLO1", OUTPUT!AA133:AI133) / OUTPUT!AN$6), "", SUMIF(OUTPUT!AA$20:AI$20, "CLO1", OUTPUT!AA133:AI133) / OUTPUT!AN$6),
"")))))),"")</f>
        <v/>
      </c>
      <c r="P131" s="286" t="str">
        <f aca="false">IF(B131&lt;&gt;"",IF(O131="","",IF(O131&lt;0.5,1,IF(AND(O131&gt;=0.5,O131&lt;P$10),2,IF(O131&gt;=P$10,3)))),"")</f>
        <v/>
      </c>
      <c r="Q131" s="287" t="str">
        <f aca="false">IF(B131 &lt;&gt; "",IFERROR(IF(AVERAGE(M131,O131)&gt;=P$10,"Y","N"),""),"")</f>
        <v/>
      </c>
      <c r="R131" s="194" t="str">
        <f aca="false">IF(B131 &lt;&gt; "", IFERROR(IF(C$16 = "PRELIM", SUMIF('Database (LECTURE-RES-PRAC)'!D$14:AG$14, "CLO2", 'Database (LECTURE-RES-PRAC)'!D128:AG128) / 'Grade computation'!F$5, IF(C$16 = "MIDTERM", SUMIF('Database (LECTURE-RES-PRAC)'!AJ$14:BM$14, "CLO2", 'Database (LECTURE-RES-PRAC)'!AJ128:BM128) / 'Grade computation'!G$5, IF(C$16 = "FINAL", SUMIF('Database (LECTURE-RES-PRAC)'!BP$14:CS$14, "CLO2", 'Database (LECTURE-RES-PRAC)'!BP128:CS128) / 'Grade computation'!H$5,""))),""),"")</f>
        <v/>
      </c>
      <c r="S131" s="286" t="str">
        <f aca="false">IF(B131&lt;&gt;"",IF(R131="","",IF(R131&lt;0.5,1,IF(AND(R131&gt;=0.5,R131&lt;P$10),2,IF(R131&gt;=P$10,3)))),"")</f>
        <v/>
      </c>
      <c r="T131" s="194" t="str">
        <f aca="false">IF(B131 &lt;&gt; "",IF(AND('PRINTABLE (per grading)'!H$16="EXAM", 'PRINTABLE (per grading)'!B$13="Prelim"), IF(ISERROR(SUMIF('Exam (LECTURE ONLY)'!D$20:M$20, "CLO2", 'Exam (LECTURE ONLY)'!D133:M133) / 'Exam (LECTURE ONLY)'!AL$7), "", SUMIF('Exam (LECTURE ONLY)'!D$20:M$20, "CLO2", 'Exam (LECTURE ONLY)'!D133:M133) /'Exam (LECTURE ONLY)'!AL$7),
IF(AND('PRINTABLE (per grading)'!H$16="EXAM", 'PRINTABLE (per grading)'!B$13="Midterm"), IF(ISERROR(SUMIF('Exam (LECTURE ONLY)'!O$20:X$20, "CLO2", 'Exam (LECTURE ONLY)'!O133:X133) / 'Exam (LECTURE ONLY)'!AM$7), "", SUMIF('Exam (LECTURE ONLY)'!O$20:X$20, "CLO2", 'Exam (LECTURE ONLY)'!O133:X133) / 'Exam (LECTURE ONLY)'!AM$7),
IF(AND('PRINTABLE (per grading)'!H$16="EXAM", 'PRINTABLE (per grading)'!B$13="Final"), IF(ISERROR(SUMIF('Exam (LECTURE ONLY)'!Z$20:AI$20, "CLO2", 'Exam (LECTURE ONLY)'!Z133:AI133) / 'Exam (LECTURE ONLY)'!AN$7), "", SUMIF('Exam (LECTURE ONLY)'!Z$20:AI$20, "CLO2", 'Exam (LECTURE ONLY)'!Z133:AI133) / 'Exam (LECTURE ONLY)'!AN$7),
IF(AND('PRINTABLE (per grading)'!H$16="OUTPUT", 'PRINTABLE (per grading)'!B$13="Prelim"), IF(ISERROR(SUMIF(OUTPUT!C$20:M$20, "CLO2", OUTPUT!C133:M133) / OUTPUT!AL$7), "", SUMIF(OUTPUT!C$20:M$20, "CLO2", OUTPUT!C133:M133) / OUTPUT!AL$7),
IF(AND('PRINTABLE (per grading)'!H$16="OUTPUT", 'PRINTABLE (per grading)'!B$13="Midterm"), IF(ISERROR(SUMIF(OUTPUT!O$20:Y$20, "CLO2", OUTPUT!O133:Y133) / OUTPUT!AM$7), "", SUMIF(OUTPUT!O$20:Y$20, "CLO2", OUTPUT!O133:Y133) / OUTPUT!AM$7),
IF(AND('PRINTABLE (per grading)'!H$16="OUTPUT", 'PRINTABLE (per grading)'!B$13="Final"), IF(ISERROR(SUMIF(OUTPUT!AA$20:AI$20, "CLO2", OUTPUT!AA133:AI133) / OUTPUT!AN$7), "", SUMIF(OUTPUT!AA$20:AI$20, "CLO2", OUTPUT!AA133:AI133) / OUTPUT!AN$7),
"")))))),"")</f>
        <v/>
      </c>
      <c r="U131" s="286" t="str">
        <f aca="false">IF(B131&lt;&gt;"",IF(T131="","",IF(T131&lt;0.5,1,IF(AND(T131&gt;=0.5,T131&lt;P$10),2,IF(T131&gt;=P$10,3)))),"")</f>
        <v/>
      </c>
      <c r="V131" s="287" t="str">
        <f aca="false">IF(B131 &lt;&gt; "",IFERROR(IF(AVERAGE(R131,T131)&gt;=P$10,"Y","N"),""),"")</f>
        <v/>
      </c>
      <c r="W131" s="194" t="str">
        <f aca="false">IF(B131 &lt;&gt; "", IFERROR(IF(C$16 = "PRELIM", SUMIF('Database (LECTURE-RES-PRAC)'!D$14:AG$14, "CLO3", 'Database (LECTURE-RES-PRAC)'!D128:AG128) / 'Grade computation'!F$6, IF(C$16 = "MIDTERM", SUMIF('Database (LECTURE-RES-PRAC)'!AJ$14:BM$14, "CLO3", 'Database (LECTURE-RES-PRAC)'!AJ128:BM128) / 'Grade computation'!G$6, IF(C$16 = "FINAL", SUMIF('Database (LECTURE-RES-PRAC)'!BP$14:CS$14, "CLO3", 'Database (LECTURE-RES-PRAC)'!BP128:CS128) / 'Grade computation'!H$6,""))),""),"")</f>
        <v/>
      </c>
      <c r="X131" s="286" t="str">
        <f aca="false">IF(B131&lt;&gt;"",IF(W131="","",IF(W131&lt;0.5,1,IF(AND(W131&gt;=0.5,W131&lt;P$10),2,IF(W131&gt;=P$10,3)))),"")</f>
        <v/>
      </c>
      <c r="Y131" s="194" t="str">
        <f aca="false">IF(B131 &lt;&gt; "",IF(AND('PRINTABLE (per grading)'!H$16="EXAM", 'PRINTABLE (per grading)'!B$13="Prelim"), IF(ISERROR(SUMIF('Exam (LECTURE ONLY)'!D$20:M$20, "CLO3", 'Exam (LECTURE ONLY)'!D133:M133) / 'Exam (LECTURE ONLY)'!AL$8), "", SUMIF('Exam (LECTURE ONLY)'!D$20:M$20, "CLO3", 'Exam (LECTURE ONLY)'!D133:M133) /'Exam (LECTURE ONLY)'!AL$8),
IF(AND('PRINTABLE (per grading)'!H$16="EXAM", 'PRINTABLE (per grading)'!B$13="Midterm"), IF(ISERROR(SUMIF('Exam (LECTURE ONLY)'!O$20:X$20, "CLO3", 'Exam (LECTURE ONLY)'!O133:X133) / 'Exam (LECTURE ONLY)'!AM$8), "", SUMIF('Exam (LECTURE ONLY)'!O$20:X$20, "CLO3", 'Exam (LECTURE ONLY)'!O133:X133) / 'Exam (LECTURE ONLY)'!AM$8),
IF(AND('PRINTABLE (per grading)'!H$16="EXAM", 'PRINTABLE (per grading)'!B$13="Final"), IF(ISERROR(SUMIF('Exam (LECTURE ONLY)'!Z$20:AI$20, "CLO3", 'Exam (LECTURE ONLY)'!Z133:AI133) / 'Exam (LECTURE ONLY)'!AN$8), "", SUMIF('Exam (LECTURE ONLY)'!Z$20:AI$20, "CLO3", 'Exam (LECTURE ONLY)'!Z133:AI133) / 'Exam (LECTURE ONLY)'!AN$8),
IF(AND('PRINTABLE (per grading)'!H$16="OUTPUT", 'PRINTABLE (per grading)'!B$13="Prelim"), IF(ISERROR(SUMIF(OUTPUT!C$20:M$20, "CLO3", OUTPUT!C133:M133) / OUTPUT!AL$8), "", SUMIF(OUTPUT!C$20:M$20, "CLO3", OUTPUT!C133:M133) / OUTPUT!AL$8),
IF(AND('PRINTABLE (per grading)'!H$16="OUTPUT", 'PRINTABLE (per grading)'!B$13="Midterm"), IF(ISERROR(SUMIF(OUTPUT!O$20:Y$20, "CLO3", OUTPUT!O133:Y133) / OUTPUT!AM$8), "", SUMIF(OUTPUT!O$20:Y$20, "CLO3", OUTPUT!O133:Y133) / OUTPUT!AM$8),
IF(AND('PRINTABLE (per grading)'!H$16="OUTPUT", 'PRINTABLE (per grading)'!B$13="Final"), IF(ISERROR(SUMIF(OUTPUT!AA$20:AI$20, "CLO3", OUTPUT!AA133:AI133) / OUTPUT!AN$8), "", SUMIF(OUTPUT!AA$20:AI$20, "CLO3", OUTPUT!AA133:AI133) / OUTPUT!AN$8),
"" )))))),"")</f>
        <v/>
      </c>
      <c r="Z131" s="286" t="str">
        <f aca="false">IF(B131&lt;&gt;"",IF(Y131="","",IF(Y131&lt;0.5,1,IF(AND(Y131&gt;=0.5,Y131&lt;P$10),2,IF(Y131&gt;=P$10,3)))),"")</f>
        <v/>
      </c>
      <c r="AA131" s="287" t="str">
        <f aca="false">IF(B131 &lt;&gt; "",IFERROR(IF(AVERAGE(W131,Y131)&gt;=P$10,"Y","N"),""),"")</f>
        <v/>
      </c>
      <c r="AB131" s="194" t="str">
        <f aca="false">IF(B131 &lt;&gt; "", IFERROR(IF(C$16 = "PRELIM", SUMIF('Database (LECTURE-RES-PRAC)'!D$14:AG$14, "CLO4", 'Database (LECTURE-RES-PRAC)'!D128:AG128) / 'Grade computation'!F$7, IF(C$16 = "MIDTERM", SUMIF('Database (LECTURE-RES-PRAC)'!AJ$14:BM$14, "CLO4", 'Database (LECTURE-RES-PRAC)'!AJ128:BM128) / 'Grade computation'!G$7, IF(C$16 = "FINAL", SUMIF('Database (LECTURE-RES-PRAC)'!BP$14:CS$14, "CLO4", 'Database (LECTURE-RES-PRAC)'!BP128:CS128) / 'Grade computation'!H$7,""))),""),"")</f>
        <v/>
      </c>
      <c r="AC131" s="286" t="str">
        <f aca="false">IF(B131&lt;&gt;"",IF(AB131="","",IF(AB131&lt;0.5,1,IF(AND(AB131&gt;=0.5,AB131&lt;P$10),2,IF(AB131&gt;=P$10,3)))),"")</f>
        <v/>
      </c>
      <c r="AD131" s="194" t="str">
        <f aca="false">IF(B131 &lt;&gt; "",IF(AND('PRINTABLE (per grading)'!H$16="EXAM", 'PRINTABLE (per grading)'!B$13="Prelim"), IF(ISERROR(SUMIF('Exam (LECTURE ONLY)'!D$20:M$20, "CLO4", 'Exam (LECTURE ONLY)'!D133:M133) / 'Exam (LECTURE ONLY)'!AL$9), "", SUMIF('Exam (LECTURE ONLY)'!D$20:M$20, "CLO4", 'Exam (LECTURE ONLY)'!D133:M133) /'Exam (LECTURE ONLY)'!AL$9),
IF(AND('PRINTABLE (per grading)'!H$16="EXAM", 'PRINTABLE (per grading)'!B$13="Midterm"), IF(ISERROR(SUMIF('Exam (LECTURE ONLY)'!O$20:X$20, "CLO4", 'Exam (LECTURE ONLY)'!O133:X133) / 'Exam (LECTURE ONLY)'!AM$9), "", SUMIF('Exam (LECTURE ONLY)'!O$20:X$20, "CLO4", 'Exam (LECTURE ONLY)'!O133:X133) / 'Exam (LECTURE ONLY)'!AM$9),
IF(AND('PRINTABLE (per grading)'!H$16="EXAM", 'PRINTABLE (per grading)'!B$13="Final"), IF(ISERROR(SUMIF('Exam (LECTURE ONLY)'!Z$20:AI$20, "CLO4", 'Exam (LECTURE ONLY)'!Z133:AI133) / 'Exam (LECTURE ONLY)'!AN$9), "", SUMIF('Exam (LECTURE ONLY)'!Z$20:AI$20, "CLO4", 'Exam (LECTURE ONLY)'!Z133:AI133) / 'Exam (LECTURE ONLY)'!AN$9),
IF(AND('PRINTABLE (per grading)'!H$16="OUTPUT", 'PRINTABLE (per grading)'!B$13="Prelim"), IF(ISERROR(SUMIF(OUTPUT!C$20:M$20, "CLO4", OUTPUT!C133:M133) / OUTPUT!AL$9), "", SUMIF(OUTPUT!C$20:M$20, "CLO4", OUTPUT!C133:M133) / OUTPUT!AL$9),
IF(AND('PRINTABLE (per grading)'!H$16="OUTPUT", 'PRINTABLE (per grading)'!B$13="Midterm"), IF(ISERROR(SUMIF(OUTPUT!O$20:Y$20, "CLO4", OUTPUT!O133:Y133) / OUTPUT!AM$9), "", SUMIF(OUTPUT!O$20:Y$20, "CLO4", OUTPUT!O133:Y133) / OUTPUT!AM$9),
IF(AND('PRINTABLE (per grading)'!H$16="OUTPUT", 'PRINTABLE (per grading)'!B$13="Final"), IF(ISERROR(SUMIF(OUTPUT!AA$20:AI$20, "CLO4", OUTPUT!AA133:AI133) / OUTPUT!AN$9), "", SUMIF(OUTPUT!AA$20:AI$20, "CLO4", OUTPUT!AA133:AI133) / OUTPUT!AN$9),
"")))))),"")</f>
        <v/>
      </c>
      <c r="AE131" s="286" t="str">
        <f aca="false">IF(B131&lt;&gt;"",IF(AD131="","",IF(AD131&lt;0.5,1,IF(AND(AD131&gt;=0.5,AD131&lt;P$10),2,IF(AD131&gt;=P$10,3)))),"")</f>
        <v/>
      </c>
      <c r="AF131" s="287" t="str">
        <f aca="false">IF(B131 &lt;&gt; "",IFERROR(IF(AVERAGE(AB131,AD131)&gt;=P$10,"Y","N"),""),"")</f>
        <v/>
      </c>
      <c r="AG131" s="194" t="str">
        <f aca="false">IF(B131 &lt;&gt; "", IFERROR(IF(C$16 = "PRELIM", SUMIF('Database (LECTURE-RES-PRAC)'!D$14:AG$14, "CLO5", 'Database (LECTURE-RES-PRAC)'!D128:AG128) / 'Grade computation'!F$8, IF(C$16 = "MIDTERM", SUMIF('Database (LECTURE-RES-PRAC)'!AJ$14:BM$14, "CLO5", 'Database (LECTURE-RES-PRAC)'!AJ128:BM128) / 'Grade computation'!G$8, IF(C$16 = "FINAL", SUMIF('Database (LECTURE-RES-PRAC)'!BP$14:CS$14, "CLO5", 'Database (LECTURE-RES-PRAC)'!BP128:CS128) / 'Grade computation'!H$8,""))),""),"")</f>
        <v/>
      </c>
      <c r="AH131" s="286" t="str">
        <f aca="false">IF(B131&lt;&gt;"",IF(AG131="","",IF(AG131&lt;0.5,1,IF(AND(AG131&gt;=0.5,AG131&lt;P$10),2,IF(AG131&gt;=P$10,3)))),"")</f>
        <v/>
      </c>
      <c r="AI131" s="194" t="str">
        <f aca="false">IF(B131 &lt;&gt; "",IF(AND('PRINTABLE (per grading)'!H$16="EXAM", 'PRINTABLE (per grading)'!B$13="Prelim"), IF(ISERROR(SUMIF('Exam (LECTURE ONLY)'!D$20:M$20, "CLO5", 'Exam (LECTURE ONLY)'!D133:M133) / 'Exam (LECTURE ONLY)'!AL$10), "", SUMIF('Exam (LECTURE ONLY)'!D$20:M$20, "CLO5", 'Exam (LECTURE ONLY)'!D133:M133) /'Exam (LECTURE ONLY)'!AL$10),
IF(AND('PRINTABLE (per grading)'!H$16="EXAM", 'PRINTABLE (per grading)'!B$13="Midterm"), IF(ISERROR(SUMIF('Exam (LECTURE ONLY)'!O$20:X$20, "CLO5", 'Exam (LECTURE ONLY)'!O133:X133) / 'Exam (LECTURE ONLY)'!AM$10), "", SUMIF('Exam (LECTURE ONLY)'!O$20:X$20, "CLO5", 'Exam (LECTURE ONLY)'!O133:X133) / 'Exam (LECTURE ONLY)'!AM$10),
IF(AND('PRINTABLE (per grading)'!H$16="EXAM", 'PRINTABLE (per grading)'!B$13="Final"), IF(ISERROR(SUMIF('Exam (LECTURE ONLY)'!Z$20:AI$20, "CLO5", 'Exam (LECTURE ONLY)'!Z133:AI133) / 'Exam (LECTURE ONLY)'!AN$10), "", SUMIF('Exam (LECTURE ONLY)'!Z$20:AI$20, "CLO5", 'Exam (LECTURE ONLY)'!Z133:AI133) / 'Exam (LECTURE ONLY)'!AN$10),
IF(AND('PRINTABLE (per grading)'!H$16="OUTPUT", 'PRINTABLE (per grading)'!B$13="Prelim"), IF(ISERROR(SUMIF(OUTPUT!C$20:M$20, "CLO5", OUTPUT!C133:M133) / OUTPUT!AL$10), "", SUMIF(OUTPUT!C$20:M$20, "CLO5", OUTPUT!C133:M133) / OUTPUT!AL$10),
IF(AND('PRINTABLE (per grading)'!H$16="OUTPUT", 'PRINTABLE (per grading)'!B$13="Midterm"), IF(ISERROR(SUMIF(OUTPUT!O$20:Y$20, "CLO5", OUTPUT!O133:Y133) / OUTPUT!AM$10), "", SUMIF(OUTPUT!O$20:Y$20, "CLO5", OUTPUT!O133:Y133) / OUTPUT!AM$10),
IF(AND('PRINTABLE (per grading)'!H$16="OUTPUT", 'PRINTABLE (per grading)'!B$13="Final"), IF(ISERROR(SUMIF(OUTPUT!AA$20:AI$20, "CLO5", OUTPUT!AA133:AI133) / OUTPUT!AN$10), "", SUMIF(OUTPUT!AA$20:AI$20, "CLO5", OUTPUT!AA133:AI133) / OUTPUT!AN$10),
"")))))),"")</f>
        <v/>
      </c>
      <c r="AJ131" s="286" t="str">
        <f aca="false">IF(B131&lt;&gt;"",IF(AI131="","",IF(AI131&lt;0.5,1,IF(AND(AI131&gt;=0.5,AI131&lt;P$10),2,IF(AI131&gt;=P$10,3)))),"")</f>
        <v/>
      </c>
      <c r="AK131" s="287" t="str">
        <f aca="false">IF(B131 &lt;&gt; "",IFERROR(IF(AVERAGE(AG131,AI131)&gt;=P$10,"Y","N"),""),"")</f>
        <v/>
      </c>
      <c r="AL131" s="194" t="str">
        <f aca="false">IF(B131 &lt;&gt; "", IFERROR(IF(C$16 = "PRELIM", SUMIF('Database (LECTURE-RES-PRAC)'!D$14:AG$14, "CLO6", 'Database (LECTURE-RES-PRAC)'!D128:AG128) / 'Grade computation'!F$9, IF(C$16 = "MIDTERM", SUMIF('Database (LECTURE-RES-PRAC)'!AJ$14:BM$14, "CLO6", 'Database (LECTURE-RES-PRAC)'!AJ128:BM128) / 'Grade computation'!G$9, IF(C$16 = "FINAL", SUMIF('Database (LECTURE-RES-PRAC)'!BP$14:CS$14, "CLO6", 'Database (LECTURE-RES-PRAC)'!BP128:CS128) / 'Grade computation'!H$9,""))),""),"")</f>
        <v/>
      </c>
      <c r="AM131" s="286" t="str">
        <f aca="false">IF(B131&lt;&gt;"",IF(AL131="","",IF(AL131&lt;0.5,1,IF(AND(AL131&gt;=0.5,AL131&lt;P$10),2,IF(AL131&gt;=P$10,3)))),"")</f>
        <v/>
      </c>
      <c r="AN131" s="194" t="str">
        <f aca="false">IF(B131 &lt;&gt; "",IF(AND('PRINTABLE (per grading)'!H$16="EXAM", 'PRINTABLE (per grading)'!B$13="Prelim"), IF(ISERROR(SUMIF('Exam (LECTURE ONLY)'!D$20:M$20, "CLO6", 'Exam (LECTURE ONLY)'!D133:M133) / 'Exam (LECTURE ONLY)'!AL$11), "", SUMIF('Exam (LECTURE ONLY)'!D$20:M$20, "CLO6", 'Exam (LECTURE ONLY)'!D133:M133) /'Exam (LECTURE ONLY)'!AL$11),
IF(AND('PRINTABLE (per grading)'!H$16="EXAM", 'PRINTABLE (per grading)'!B$13="Midterm"), IF(ISERROR(SUMIF('Exam (LECTURE ONLY)'!O$20:X$20, "CLO6", 'Exam (LECTURE ONLY)'!O133:X133) / 'Exam (LECTURE ONLY)'!AM$11), "", SUMIF('Exam (LECTURE ONLY)'!O$20:X$20, "CLO6", 'Exam (LECTURE ONLY)'!O133:X133) / 'Exam (LECTURE ONLY)'!AM$11),
IF(AND('PRINTABLE (per grading)'!H$16="EXAM", 'PRINTABLE (per grading)'!B$13="Final"), IF(ISERROR(SUMIF('Exam (LECTURE ONLY)'!Z$20:AI$20, "CLO6", 'Exam (LECTURE ONLY)'!Z133:AI133) / 'Exam (LECTURE ONLY)'!AN$11), "", SUMIF('Exam (LECTURE ONLY)'!Z$20:AI$20, "CLO6", 'Exam (LECTURE ONLY)'!Z133:AI133) / 'Exam (LECTURE ONLY)'!AN$11),
IF(AND('PRINTABLE (per grading)'!H$16="OUTPUT", 'PRINTABLE (per grading)'!B$13="Prelim"), IF(ISERROR(SUMIF(OUTPUT!C$20:M$20, "CLO6", OUTPUT!C133:M133) / OUTPUT!AL$11), "", SUMIF(OUTPUT!C$20:M$20, "CLO6", OUTPUT!C133:M133) / OUTPUT!AL$11),
IF(AND('PRINTABLE (per grading)'!H$16="OUTPUT", 'PRINTABLE (per grading)'!B$13="Midterm"), IF(ISERROR(SUMIF(OUTPUT!O$20:Y$20, "CLO6", OUTPUT!O133:Y133) / OUTPUT!AM$11), "", SUMIF(OUTPUT!O$20:Y$20, "CLO6", OUTPUT!O133:Y133) / OUTPUT!AM$11),
IF(AND('PRINTABLE (per grading)'!H$16="OUTPUT", 'PRINTABLE (per grading)'!B$13="Final"), IF(ISERROR(SUMIF(OUTPUT!AA$20:AI$20, "CLO6", OUTPUT!AA133:AI133) / OUTPUT!AN$11), "", SUMIF(OUTPUT!AA$20:AI$20, "CLO6", OUTPUT!AA133:AI133) / OUTPUT!AN$11),
"")))))),"")</f>
        <v/>
      </c>
      <c r="AO131" s="286" t="str">
        <f aca="false">IF(B131&lt;&gt;"",IF(AN131="","",IF(AN131&lt;0.5,1,IF(AND(AN131&gt;=0.5,AN131&lt;P$10),2,IF(AN131&gt;=P$10,3)))),"")</f>
        <v/>
      </c>
      <c r="AP131" s="287" t="str">
        <f aca="false">IF(B131 &lt;&gt; "",IFERROR(IF(AVERAGE(AL131,AN131)&gt;=P$10,"Y","N"),""),"")</f>
        <v/>
      </c>
      <c r="AQ131" s="194" t="str">
        <f aca="false">IF(B131 &lt;&gt; "", IFERROR(IF(C$16 = "PRELIM", SUMIF('Database (LECTURE-RES-PRAC)'!D$14:AG$14, "CLO7", 'Database (LECTURE-RES-PRAC)'!D128:AG128) / 'Grade computation'!F$10, IF(C$16 = "MIDTERM", SUMIF('Database (LECTURE-RES-PRAC)'!AJ$14:BM$14, "CLO7", 'Database (LECTURE-RES-PRAC)'!AJ128:BM128) / 'Grade computation'!G$10, IF(C$16 = "FINAL", SUMIF('Database (LECTURE-RES-PRAC)'!BP$14:CS$14, "CLO7", 'Database (LECTURE-RES-PRAC)'!BP128:CS128) / 'Grade computation'!H$10,""))),""),"")</f>
        <v/>
      </c>
      <c r="AR131" s="286" t="str">
        <f aca="false">IF(B131&lt;&gt;"",IF(AQ131="","",IF(AQ131&lt;0.5,1,IF(AND(AQ131&gt;=0.5,AQ131&lt;P$10),2,IF(AQ131&gt;=P$10,3)))),"")</f>
        <v/>
      </c>
      <c r="AS131" s="194" t="str">
        <f aca="false">IF(B131 &lt;&gt; "",IF(AND('PRINTABLE (per grading)'!H$16="EXAM", 'PRINTABLE (per grading)'!B$13="Prelim"), IF(ISERROR(SUMIF('Exam (LECTURE ONLY)'!D$20:M$20, "CLO7", 'Exam (LECTURE ONLY)'!D133:M133) / 'Exam (LECTURE ONLY)'!AL$12), "", SUMIF('Exam (LECTURE ONLY)'!D$20:M$20, "CLO7", 'Exam (LECTURE ONLY)'!D133:M133) /'Exam (LECTURE ONLY)'!AL$12),
IF(AND('PRINTABLE (per grading)'!H$16="EXAM", 'PRINTABLE (per grading)'!B$13="Midterm"), IF(ISERROR(SUMIF('Exam (LECTURE ONLY)'!O$20:X$20, "CLO7", 'Exam (LECTURE ONLY)'!O133:X133) / 'Exam (LECTURE ONLY)'!AM$12), "", SUMIF('Exam (LECTURE ONLY)'!O$20:X$20, "CLO7", 'Exam (LECTURE ONLY)'!O133:X133) / 'Exam (LECTURE ONLY)'!AM$12),
IF(AND('PRINTABLE (per grading)'!H$16="EXAM", 'PRINTABLE (per grading)'!B$13="Final"), IF(ISERROR(SUMIF('Exam (LECTURE ONLY)'!Z$20:AI$20, "CLO7", 'Exam (LECTURE ONLY)'!Z133:AI133) / 'Exam (LECTURE ONLY)'!AN$12), "", SUMIF('Exam (LECTURE ONLY)'!Z$20:AI$20, "CLO7", 'Exam (LECTURE ONLY)'!Z133:AI133) / 'Exam (LECTURE ONLY)'!AN$12),
IF(AND('PRINTABLE (per grading)'!H$16="OUTPUT", 'PRINTABLE (per grading)'!B$13="Prelim"), IF(ISERROR(SUMIF(OUTPUT!C$20:M$20, "CLO7", OUTPUT!C133:M133) / OUTPUT!AL$12), "", SUMIF(OUTPUT!C$20:M$20, "CLO7", OUTPUT!C133:M133) / OUTPUT!AL$12),
IF(AND('PRINTABLE (per grading)'!H$16="OUTPUT", 'PRINTABLE (per grading)'!B$13="Midterm"), IF(ISERROR(SUMIF(OUTPUT!O$20:Y$20, "CLO7", OUTPUT!O133:Y133) / OUTPUT!AM$12), "", SUMIF(OUTPUT!O$20:Y$20, "CLO7", OUTPUT!O133:Y133) / OUTPUT!AM$12),
IF(AND('PRINTABLE (per grading)'!H$16="OUTPUT", 'PRINTABLE (per grading)'!B$13="Final"), IF(ISERROR(SUMIF(OUTPUT!AA$20:AI$20, "CLO7", OUTPUT!AA133:AI133) / OUTPUT!AN$12), "", SUMIF(OUTPUT!AA$20:AI$20, "CLO7", OUTPUT!AA133:AI133) / OUTPUT!AN$12),
"")))))),"")</f>
        <v/>
      </c>
      <c r="AT131" s="286" t="str">
        <f aca="false">IF(B131&lt;&gt;"",IF(AS131="","",IF(AS131&lt;0.5,1,IF(AND(AS131&gt;=0.5,AS131&lt;P$10),2,IF(AS131&gt;=P$10,3)))),"")</f>
        <v/>
      </c>
      <c r="AU131" s="287" t="str">
        <f aca="false">IF(B131 &lt;&gt; "",IFERROR(IF(AVERAGE(AQ131,AS131)&gt;=P$10,"Y","N"),""),"")</f>
        <v/>
      </c>
      <c r="AV131" s="194" t="str">
        <f aca="false">IF(B131 &lt;&gt; "", IFERROR(IF(C$16 = "PRELIM", SUMIF('Database (LECTURE-RES-PRAC)'!D$14:AG$14, "CLO8", 'Database (LECTURE-RES-PRAC)'!D128:AG128) / 'Grade computation'!F$11, IF(C$16 = "MIDTERM", SUMIF('Database (LECTURE-RES-PRAC)'!AJ$14:BM$14, "CLO8", 'Database (LECTURE-RES-PRAC)'!AJ128:BM128) / 'Grade computation'!G$11, IF(C$16 = "FINAL", SUMIF('Database (LECTURE-RES-PRAC)'!BP$14:CS$14, "CLO8", 'Database (LECTURE-RES-PRAC)'!BP128:CS128) / 'Grade computation'!H$11,""))),""),"")</f>
        <v/>
      </c>
      <c r="AW131" s="286" t="str">
        <f aca="false">IF(B131&lt;&gt;"",IF(AV131="","",IF(AV131&lt;0.5,1,IF(AND(AV131&gt;=0.5,AV131&lt;P$10),2,IF(AV131&gt;=P$10,3)))),"")</f>
        <v/>
      </c>
      <c r="AX131" s="194" t="str">
        <f aca="false">IF(B131 &lt;&gt; "",IF(AND('PRINTABLE (per grading)'!H$16="EXAM", 'PRINTABLE (per grading)'!B$13="Prelim"), IF(ISERROR(SUMIF('Exam (LECTURE ONLY)'!D$20:M$20, "CLO8", 'Exam (LECTURE ONLY)'!D133:M133) / 'Exam (LECTURE ONLY)'!AL$13), "", SUMIF('Exam (LECTURE ONLY)'!D$20:M$20, "CLO8", 'Exam (LECTURE ONLY)'!D133:M133) /'Exam (LECTURE ONLY)'!AL$13),
IF(AND('PRINTABLE (per grading)'!H$16="EXAM", 'PRINTABLE (per grading)'!B$13="Midterm"), IF(ISERROR(SUMIF('Exam (LECTURE ONLY)'!O$20:X$20, "CLO8", 'Exam (LECTURE ONLY)'!O133:X133) / 'Exam (LECTURE ONLY)'!AM$13), "", SUMIF('Exam (LECTURE ONLY)'!O$20:X$20, "CLO8", 'Exam (LECTURE ONLY)'!O133:X133) / 'Exam (LECTURE ONLY)'!AM$13),
IF(AND('PRINTABLE (per grading)'!H$16="EXAM", 'PRINTABLE (per grading)'!B$13="Final"), IF(ISERROR(SUMIF('Exam (LECTURE ONLY)'!Z$20:AI$20, "CLO8", 'Exam (LECTURE ONLY)'!Z133:AI133) / 'Exam (LECTURE ONLY)'!AN$13), "", SUMIF('Exam (LECTURE ONLY)'!Z$20:AI$20, "CLO8", 'Exam (LECTURE ONLY)'!Z133:AI133) / 'Exam (LECTURE ONLY)'!AN$13),
IF(AND('PRINTABLE (per grading)'!H$16="OUTPUT", 'PRINTABLE (per grading)'!B$13="Prelim"), IF(ISERROR(SUMIF(OUTPUT!C$20:M$20, "CLO8", OUTPUT!C133:M133) / OUTPUT!AL$13), "", SUMIF(OUTPUT!C$20:M$20, "CLO8", OUTPUT!C133:M133) / OUTPUT!AL$13),
IF(AND('PRINTABLE (per grading)'!H$16="OUTPUT", 'PRINTABLE (per grading)'!B$13="Midterm"), IF(ISERROR(SUMIF(OUTPUT!O$20:Y$20, "CLO8", OUTPUT!O133:Y133) / OUTPUT!AM$13), "", SUMIF(OUTPUT!O$20:Y$20, "CLO8", OUTPUT!O133:Y133) / OUTPUT!AM$13),
IF(AND('PRINTABLE (per grading)'!H$16="OUTPUT", 'PRINTABLE (per grading)'!B$13="Final"), IF(ISERROR(SUMIF(OUTPUT!AA$20:AI$20, "CLO8", OUTPUT!AA133:AI133) / OUTPUT!AN$13), "", SUMIF(OUTPUT!AA$20:AI$20, "CLO8", OUTPUT!AA133:AI133) / OUTPUT!AN$13),
"")))))),"")</f>
        <v/>
      </c>
      <c r="AY131" s="286" t="str">
        <f aca="false">IF(B131&lt;&gt;"",IF(AX131="","",IF(AX131&lt;0.5,1,IF(AND(AX131&gt;=0.5,AX131&lt;P$10),2,IF(AX131&gt;=P$10,3)))),"")</f>
        <v/>
      </c>
      <c r="AZ131" s="287" t="str">
        <f aca="false">IF(B131 &lt;&gt; "",IFERROR(IF(AVERAGE(AV131,AX131)&gt;=P$10,"Y","N"),""),"")</f>
        <v/>
      </c>
      <c r="BA131" s="194" t="str">
        <f aca="false">IF(B131 &lt;&gt; "", IFERROR(IF(C$16 = "PRELIM", SUMIF('Database (LECTURE-RES-PRAC)'!D$14:AG$14, "CLO9", 'Database (LECTURE-RES-PRAC)'!D128:AG128) / 'Grade computation'!F$12, IF(C$16 = "MIDTERM", SUMIF('Database (LECTURE-RES-PRAC)'!AJ$14:BM$14, "CLO9", 'Database (LECTURE-RES-PRAC)'!AJ128:BM128) / 'Grade computation'!G$12, IF(C$16 = "FINAL", SUMIF('Database (LECTURE-RES-PRAC)'!BP$14:CS$14, "CLO9", 'Database (LECTURE-RES-PRAC)'!BP128:CS128) / 'Grade computation'!H$12,""))),""),"")</f>
        <v/>
      </c>
      <c r="BB131" s="286" t="str">
        <f aca="false">IF(B131&lt;&gt;"",IF(BA131="","",IF(BA131&lt;0.5,1,IF(AND(BA131&gt;=0.5,BA131&lt;P$10),2,IF(BA131&gt;=P$10,3)))),"")</f>
        <v/>
      </c>
      <c r="BC131" s="194" t="str">
        <f aca="false">IF(B131 &lt;&gt; "",IF(AND('PRINTABLE (per grading)'!H$16="EXAM", 'PRINTABLE (per grading)'!B$13="Prelim"), IF(ISERROR(SUMIF('Exam (LECTURE ONLY)'!D$20:M$20, "CLO9", 'Exam (LECTURE ONLY)'!D133:M133) / 'Exam (LECTURE ONLY)'!AL$14), "", SUMIF('Exam (LECTURE ONLY)'!D$20:M$20, "CLO9", 'Exam (LECTURE ONLY)'!D133:M133) /'Exam (LECTURE ONLY)'!AL$14),
IF(AND('PRINTABLE (per grading)'!H$16="EXAM", 'PRINTABLE (per grading)'!B$13="Midterm"), IF(ISERROR(SUMIF('Exam (LECTURE ONLY)'!O$20:X$20, "CLO9", 'Exam (LECTURE ONLY)'!O133:X133) / 'Exam (LECTURE ONLY)'!AM$14), "", SUMIF('Exam (LECTURE ONLY)'!O$20:X$20, "CLO9", 'Exam (LECTURE ONLY)'!O133:X133) / 'Exam (LECTURE ONLY)'!AM$14),
IF(AND('PRINTABLE (per grading)'!H$16="EXAM", 'PRINTABLE (per grading)'!B$13="Final"), IF(ISERROR(SUMIF('Exam (LECTURE ONLY)'!Z$20:AI$20, "CLO9", 'Exam (LECTURE ONLY)'!Z133:AI133) / 'Exam (LECTURE ONLY)'!AN$14), "", SUMIF('Exam (LECTURE ONLY)'!Z$20:AI$20, "CLO9", 'Exam (LECTURE ONLY)'!Z133:AI133) / 'Exam (LECTURE ONLY)'!AN$14),
IF(AND('PRINTABLE (per grading)'!H$16="OUTPUT", 'PRINTABLE (per grading)'!B$13="Prelim"), IF(ISERROR(SUMIF(OUTPUT!C$20:M$20, "CLO9", OUTPUT!C133:M133) / OUTPUT!AL$14), "", SUMIF(OUTPUT!C$20:M$20, "CLO9", OUTPUT!C133:M133) / OUTPUT!AL$14),
IF(AND('PRINTABLE (per grading)'!H$16="OUTPUT", 'PRINTABLE (per grading)'!B$13="Midterm"), IF(ISERROR(SUMIF(OUTPUT!O$20:Y$20, "CLO9", OUTPUT!O133:Y133) / OUTPUT!AM$14), "", SUMIF(OUTPUT!O$20:Y$20, "CLO9", OUTPUT!O133:Y133) / OUTPUT!AM$14),
IF(AND('PRINTABLE (per grading)'!H$16="OUTPUT", 'PRINTABLE (per grading)'!B$13="Final"), IF(ISERROR(SUMIF(OUTPUT!AA$20:AI$20, "CLO9", OUTPUT!AA133:AI133) / OUTPUT!AN$14), "", SUMIF(OUTPUT!AA$20:AI$20, "CLO9", OUTPUT!AA133:AI133) / OUTPUT!AN$14),
"")))))),"")</f>
        <v/>
      </c>
      <c r="BD131" s="286" t="str">
        <f aca="false">IF(B131&lt;&gt;"",IF(BC131="","",IF(BC131&lt;0.5,1,IF(AND(BC131&gt;=0.5,BC131&lt;P$10),2,IF(BC131&gt;=P$10,3)))),"")</f>
        <v/>
      </c>
      <c r="BE131" s="287" t="str">
        <f aca="false">IF(B131 &lt;&gt; "",IFERROR(IF(AVERAGE(BA131,BC131)&gt;=P$10,"Y","N"),""),"")</f>
        <v/>
      </c>
      <c r="BF131" s="194" t="str">
        <f aca="false">IF(B131 &lt;&gt; "", IFERROR(IF(C$16 = "PRELIM", SUMIF('Database (LECTURE-RES-PRAC)'!D$14:AG$14, "CLO10", 'Database (LECTURE-RES-PRAC)'!D128:AG128) / 'Grade computation'!F$13, IF(C$16 = "MIDTERM", SUMIF('Database (LECTURE-RES-PRAC)'!AJ$14:BM$14, "CLO10", 'Database (LECTURE-RES-PRAC)'!AJ128:BM128) / 'Grade computation'!G$13, IF(C$16 = "FINAL", SUMIF('Database (LECTURE-RES-PRAC)'!BP$14:CS$14, "CLO10", 'Database (LECTURE-RES-PRAC)'!BP128:CS128) / 'Grade computation'!H$13,""))),""),"")</f>
        <v/>
      </c>
      <c r="BG131" s="286" t="str">
        <f aca="false">IF(B131&lt;&gt;"",IF(BF131="","",IF(BF131&lt;0.5,1,IF(AND(BF131&gt;=0.5,BF131&lt;P$10),2,IF(BF131&gt;=P$10,3)))),"")</f>
        <v/>
      </c>
      <c r="BH131" s="194" t="str">
        <f aca="false">IF(B131 &lt;&gt; "",IF(AND('PRINTABLE (per grading)'!H$16="EXAM", 'PRINTABLE (per grading)'!B$13="Prelim"), IF(ISERROR(SUMIF('Exam (LECTURE ONLY)'!D$20:M$20, "CLO10", 'Exam (LECTURE ONLY)'!D133:M133) / 'Exam (LECTURE ONLY)'!AL$15), "", SUMIF('Exam (LECTURE ONLY)'!D$20:M$20, "CLO10", 'Exam (LECTURE ONLY)'!D133:M133) /'Exam (LECTURE ONLY)'!AL$15),
IF(AND('PRINTABLE (per grading)'!H$16="EXAM", 'PRINTABLE (per grading)'!B$13="Midterm"), IF(ISERROR(SUMIF('Exam (LECTURE ONLY)'!O$20:X$20, "CLO10", 'Exam (LECTURE ONLY)'!O133:X133) / 'Exam (LECTURE ONLY)'!AM$15), "", SUMIF('Exam (LECTURE ONLY)'!O$20:X$20, "CLO10", 'Exam (LECTURE ONLY)'!O133:X133) / 'Exam (LECTURE ONLY)'!AM$15),
IF(AND('PRINTABLE (per grading)'!H$16="EXAM", 'PRINTABLE (per grading)'!B$13="Final"), IF(ISERROR(SUMIF('Exam (LECTURE ONLY)'!Z$20:AI$20, "CLO10", 'Exam (LECTURE ONLY)'!Z133:AI133) / 'Exam (LECTURE ONLY)'!AN$15), "", SUMIF('Exam (LECTURE ONLY)'!Z$20:AI$20, "CLO10", 'Exam (LECTURE ONLY)'!Z133:AI133) / 'Exam (LECTURE ONLY)'!AN$15),
IF(AND('PRINTABLE (per grading)'!H$16="OUTPUT", 'PRINTABLE (per grading)'!B$13="Prelim"), IF(ISERROR(SUMIF(OUTPUT!C$20:M$20, "CLO10", OUTPUT!C133:M133) / OUTPUT!AL$15), "", SUMIF(OUTPUT!C$20:M$20, "CLO10", OUTPUT!C133:M133) / OUTPUT!AL$15),
IF(AND('PRINTABLE (per grading)'!H$16="OUTPUT", 'PRINTABLE (per grading)'!B$13="Midterm"), IF(ISERROR(SUMIF(OUTPUT!O$20:Y$20, "CLO10", OUTPUT!O133:Y133) / OUTPUT!AM$15), "", SUMIF(OUTPUT!O$20:Y$20, "CLO10", OUTPUT!O133:Y133) / OUTPUT!AM$15),
IF(AND('PRINTABLE (per grading)'!H$16="OUTPUT", 'PRINTABLE (per grading)'!B$13="Final"), IF(ISERROR(SUMIF(OUTPUT!AA$20:AI$20, "CLO10", OUTPUT!AA133:AI133) / OUTPUT!AN$15), "", SUMIF(OUTPUT!AA$20:AI$20, "CLO10", OUTPUT!AA133:AI133) / OUTPUT!AN$15),
"")))))),"")</f>
        <v/>
      </c>
      <c r="BI131" s="286" t="str">
        <f aca="false">IF(B131&lt;&gt;"",IF(BH131="","",IF(BH131&lt;0.5,1,IF(AND(BH131&gt;=0.5,BH131&lt;P$10),2,IF(BH131&gt;=P$10,3)))),"")</f>
        <v/>
      </c>
      <c r="BJ131" s="287" t="str">
        <f aca="false">IF(B131 &lt;&gt; "",IFERROR(IF(AVERAGE(BF131,BH131)&gt;=P$10,"Y","N"),""),"")</f>
        <v/>
      </c>
      <c r="BK131" s="8"/>
    </row>
    <row r="132" customFormat="false" ht="19.5" hidden="false" customHeight="true" outlineLevel="0" collapsed="false">
      <c r="A132" s="228" t="str">
        <f aca="false">IF(ISBLANK('Database (LECTURE-RES-PRAC)'!A129),"",'Database (LECTURE-RES-PRAC)'!A129)</f>
        <v/>
      </c>
      <c r="B132" s="229" t="str">
        <f aca="false">IF(ISBLANK('Database (LECTURE-RES-PRAC)'!B129),"",'Database (LECTURE-RES-PRAC)'!B129)</f>
        <v/>
      </c>
      <c r="C132" s="230" t="str">
        <f aca="false">IF(B132&lt;&gt;"",IF(C$16="PRELIM",'Grade computation'!C132, IF(C$16="MIDTERM",'Grade computation'!K132, IF(C$16="FINAL",'Grade computation'!S132,""))),"")</f>
        <v/>
      </c>
      <c r="D132" s="231" t="str">
        <f aca="false">IF(B132&lt;&gt;"",IFERROR(IF(B$11="80-20", (((C132/C$19)*X$6)+X$7)*D$18, IF(B$11="60-40", (((C132/C$19)*Y$6)+Y$7)*D$18, 0)),0),"")</f>
        <v/>
      </c>
      <c r="E132" s="230" t="str">
        <f aca="false">IF(B132&lt;&gt;"", IF(C$16="PRELIM",'Grade computation'!E132, IF(C$16="MIDTERM",'Grade computation'!M132, IF(C$16="FINAL",'Grade computation'!U132,""))),"")</f>
        <v/>
      </c>
      <c r="F132" s="232" t="str">
        <f aca="false">IF(B132&lt;&gt;"",IFERROR(IF(B$11="80-20", (((E132/E$19)*X$6)+X$7)*F$18, IF(B$11="60-40", (((E132/E$19)*Y$6)+Y$7)*F$18, 0)),0),"")</f>
        <v/>
      </c>
      <c r="G132" s="233" t="str">
        <f aca="false">IF(B132&lt;&gt;"",IFERROR((D132+F132),0),"")</f>
        <v/>
      </c>
      <c r="H132" s="234" t="str">
        <f aca="false">IF(B132&lt;&gt;"",IF(C$16="PRELIM", 'Grade computation'!H132, IF(C$16="MIDTERM", 'Grade computation'!P132, IF(C$16="FINAL",'Grade computation'!X132, ""))),"")</f>
        <v/>
      </c>
      <c r="I132" s="233" t="str">
        <f aca="false">IF(B132&lt;&gt;"",IFERROR(IF(B$11="80-20", (((H132/H$19)*X$6)+X$7)*I$19, IF(B$11="60-40", (((H132/H$19)*Y$6)+Y$7)*I$19, 0)),0),"")</f>
        <v/>
      </c>
      <c r="J132" s="237" t="str">
        <f aca="false">IFERROR((G132+I132),"")</f>
        <v/>
      </c>
      <c r="K132" s="183" t="str">
        <f aca="false">IFERROR(IF(J132="","",IF(J132&gt;=75,"PASSED","FAILED")),"")</f>
        <v/>
      </c>
      <c r="L132" s="183"/>
      <c r="M132" s="194" t="str">
        <f aca="false">IF(B132 &lt;&gt; "", IFERROR(IF(C$16 = "PRELIM", SUMIF('Database (LECTURE-RES-PRAC)'!D$14:AG$14, "CLO1", 'Database (LECTURE-RES-PRAC)'!D129:AG129) / 'Grade computation'!F$4, IF(C$16 = "MIDTERM", SUMIF('Database (LECTURE-RES-PRAC)'!AJ$14:BM$14, "CLO1", 'Database (LECTURE-RES-PRAC)'!AJ129:BM129) / 'Grade computation'!G$4, IF(C$16 = "FINAL", SUMIF('Database (LECTURE-RES-PRAC)'!BP$14:CS$14, "CLO1", 'Database (LECTURE-RES-PRAC)'!BP129:CS129) / 'Grade computation'!H$4,""))),""),"")</f>
        <v/>
      </c>
      <c r="N132" s="286" t="str">
        <f aca="false">IF(B132&lt;&gt;"",IF(M132="","",IF(M132&lt;0.5,1,IF(AND(M132&gt;=0.5,M132&lt;P$10),2,IF(M132&gt;=P$10,3)))),"")</f>
        <v/>
      </c>
      <c r="O132" s="194" t="str">
        <f aca="false">IF(B132 &lt;&gt; "",IF(AND('PRINTABLE (per grading)'!H$16="EXAM", 'PRINTABLE (per grading)'!B$13="Prelim"), IF(ISERROR(SUMIF('Exam (LECTURE ONLY)'!D$20:M$20, "CLO1", 'Exam (LECTURE ONLY)'!D134:M134) / 'Exam (LECTURE ONLY)'!AL$6), "", SUMIF('Exam (LECTURE ONLY)'!D$20:M$20, "CLO1", 'Exam (LECTURE ONLY)'!D134:M134) /'Exam (LECTURE ONLY)'!AL$6),
IF(AND('PRINTABLE (per grading)'!H$16="EXAM", 'PRINTABLE (per grading)'!B$13="Midterm"), IF(ISERROR(SUMIF('Exam (LECTURE ONLY)'!O$20:X$20, "CLO1", 'Exam (LECTURE ONLY)'!O134:X134) / 'Exam (LECTURE ONLY)'!AM$6), "", SUMIF('Exam (LECTURE ONLY)'!O$20:X$20, "CLO1", 'Exam (LECTURE ONLY)'!O134:X134) / 'Exam (LECTURE ONLY)'!AM$6),
IF(AND('PRINTABLE (per grading)'!H$16="EXAM", 'PRINTABLE (per grading)'!B$13="Final"), IF(ISERROR(SUMIF('Exam (LECTURE ONLY)'!Z$20:AI$20, "CLO1", 'Exam (LECTURE ONLY)'!Z134:AI134) / 'Exam (LECTURE ONLY)'!AN$6), "", SUMIF('Exam (LECTURE ONLY)'!Z$20:AI$20, "CLO1", 'Exam (LECTURE ONLY)'!Z134:AI134) / 'Exam (LECTURE ONLY)'!AN$6),
IF(AND('PRINTABLE (per grading)'!H$16="OUTPUT", 'PRINTABLE (per grading)'!B$13="Prelim"), IF(ISERROR(SUMIF(OUTPUT!C$20:M$20, "CLO1", OUTPUT!C134:M134) / OUTPUT!AL$6), "", SUMIF(OUTPUT!C$20:M$20, "CLO1", OUTPUT!C134:M134) / OUTPUT!AL$6),
IF(AND('PRINTABLE (per grading)'!H$16="OUTPUT", 'PRINTABLE (per grading)'!B$13="Midterm"), IF(ISERROR(SUMIF(OUTPUT!O$20:Y$20, "CLO1", OUTPUT!O134:Y134) / OUTPUT!AM$6), "", SUMIF(OUTPUT!O$20:Y$20, "CLO1", OUTPUT!O134:Y134) / OUTPUT!AM$6),
IF(AND('PRINTABLE (per grading)'!H$16="OUTPUT", 'PRINTABLE (per grading)'!B$13="Final"), IF(ISERROR(SUMIF(OUTPUT!AA$20:AI$20, "CLO1", OUTPUT!AA134:AI134) / OUTPUT!AN$6), "", SUMIF(OUTPUT!AA$20:AI$20, "CLO1", OUTPUT!AA134:AI134) / OUTPUT!AN$6),
"")))))),"")</f>
        <v/>
      </c>
      <c r="P132" s="286" t="str">
        <f aca="false">IF(B132&lt;&gt;"",IF(O132="","",IF(O132&lt;0.5,1,IF(AND(O132&gt;=0.5,O132&lt;P$10),2,IF(O132&gt;=P$10,3)))),"")</f>
        <v/>
      </c>
      <c r="Q132" s="287" t="str">
        <f aca="false">IF(B132 &lt;&gt; "",IFERROR(IF(AVERAGE(M132,O132)&gt;=P$10,"Y","N"),""),"")</f>
        <v/>
      </c>
      <c r="R132" s="194" t="str">
        <f aca="false">IF(B132 &lt;&gt; "", IFERROR(IF(C$16 = "PRELIM", SUMIF('Database (LECTURE-RES-PRAC)'!D$14:AG$14, "CLO2", 'Database (LECTURE-RES-PRAC)'!D129:AG129) / 'Grade computation'!F$5, IF(C$16 = "MIDTERM", SUMIF('Database (LECTURE-RES-PRAC)'!AJ$14:BM$14, "CLO2", 'Database (LECTURE-RES-PRAC)'!AJ129:BM129) / 'Grade computation'!G$5, IF(C$16 = "FINAL", SUMIF('Database (LECTURE-RES-PRAC)'!BP$14:CS$14, "CLO2", 'Database (LECTURE-RES-PRAC)'!BP129:CS129) / 'Grade computation'!H$5,""))),""),"")</f>
        <v/>
      </c>
      <c r="S132" s="286" t="str">
        <f aca="false">IF(B132&lt;&gt;"",IF(R132="","",IF(R132&lt;0.5,1,IF(AND(R132&gt;=0.5,R132&lt;P$10),2,IF(R132&gt;=P$10,3)))),"")</f>
        <v/>
      </c>
      <c r="T132" s="194" t="str">
        <f aca="false">IF(B132 &lt;&gt; "",IF(AND('PRINTABLE (per grading)'!H$16="EXAM", 'PRINTABLE (per grading)'!B$13="Prelim"), IF(ISERROR(SUMIF('Exam (LECTURE ONLY)'!D$20:M$20, "CLO2", 'Exam (LECTURE ONLY)'!D134:M134) / 'Exam (LECTURE ONLY)'!AL$7), "", SUMIF('Exam (LECTURE ONLY)'!D$20:M$20, "CLO2", 'Exam (LECTURE ONLY)'!D134:M134) /'Exam (LECTURE ONLY)'!AL$7),
IF(AND('PRINTABLE (per grading)'!H$16="EXAM", 'PRINTABLE (per grading)'!B$13="Midterm"), IF(ISERROR(SUMIF('Exam (LECTURE ONLY)'!O$20:X$20, "CLO2", 'Exam (LECTURE ONLY)'!O134:X134) / 'Exam (LECTURE ONLY)'!AM$7), "", SUMIF('Exam (LECTURE ONLY)'!O$20:X$20, "CLO2", 'Exam (LECTURE ONLY)'!O134:X134) / 'Exam (LECTURE ONLY)'!AM$7),
IF(AND('PRINTABLE (per grading)'!H$16="EXAM", 'PRINTABLE (per grading)'!B$13="Final"), IF(ISERROR(SUMIF('Exam (LECTURE ONLY)'!Z$20:AI$20, "CLO2", 'Exam (LECTURE ONLY)'!Z134:AI134) / 'Exam (LECTURE ONLY)'!AN$7), "", SUMIF('Exam (LECTURE ONLY)'!Z$20:AI$20, "CLO2", 'Exam (LECTURE ONLY)'!Z134:AI134) / 'Exam (LECTURE ONLY)'!AN$7),
IF(AND('PRINTABLE (per grading)'!H$16="OUTPUT", 'PRINTABLE (per grading)'!B$13="Prelim"), IF(ISERROR(SUMIF(OUTPUT!C$20:M$20, "CLO2", OUTPUT!C134:M134) / OUTPUT!AL$7), "", SUMIF(OUTPUT!C$20:M$20, "CLO2", OUTPUT!C134:M134) / OUTPUT!AL$7),
IF(AND('PRINTABLE (per grading)'!H$16="OUTPUT", 'PRINTABLE (per grading)'!B$13="Midterm"), IF(ISERROR(SUMIF(OUTPUT!O$20:Y$20, "CLO2", OUTPUT!O134:Y134) / OUTPUT!AM$7), "", SUMIF(OUTPUT!O$20:Y$20, "CLO2", OUTPUT!O134:Y134) / OUTPUT!AM$7),
IF(AND('PRINTABLE (per grading)'!H$16="OUTPUT", 'PRINTABLE (per grading)'!B$13="Final"), IF(ISERROR(SUMIF(OUTPUT!AA$20:AI$20, "CLO2", OUTPUT!AA134:AI134) / OUTPUT!AN$7), "", SUMIF(OUTPUT!AA$20:AI$20, "CLO2", OUTPUT!AA134:AI134) / OUTPUT!AN$7),
"")))))),"")</f>
        <v/>
      </c>
      <c r="U132" s="286" t="str">
        <f aca="false">IF(B132&lt;&gt;"",IF(T132="","",IF(T132&lt;0.5,1,IF(AND(T132&gt;=0.5,T132&lt;P$10),2,IF(T132&gt;=P$10,3)))),"")</f>
        <v/>
      </c>
      <c r="V132" s="287" t="str">
        <f aca="false">IF(B132 &lt;&gt; "",IFERROR(IF(AVERAGE(R132,T132)&gt;=P$10,"Y","N"),""),"")</f>
        <v/>
      </c>
      <c r="W132" s="194" t="str">
        <f aca="false">IF(B132 &lt;&gt; "", IFERROR(IF(C$16 = "PRELIM", SUMIF('Database (LECTURE-RES-PRAC)'!D$14:AG$14, "CLO3", 'Database (LECTURE-RES-PRAC)'!D129:AG129) / 'Grade computation'!F$6, IF(C$16 = "MIDTERM", SUMIF('Database (LECTURE-RES-PRAC)'!AJ$14:BM$14, "CLO3", 'Database (LECTURE-RES-PRAC)'!AJ129:BM129) / 'Grade computation'!G$6, IF(C$16 = "FINAL", SUMIF('Database (LECTURE-RES-PRAC)'!BP$14:CS$14, "CLO3", 'Database (LECTURE-RES-PRAC)'!BP129:CS129) / 'Grade computation'!H$6,""))),""),"")</f>
        <v/>
      </c>
      <c r="X132" s="286" t="str">
        <f aca="false">IF(B132&lt;&gt;"",IF(W132="","",IF(W132&lt;0.5,1,IF(AND(W132&gt;=0.5,W132&lt;P$10),2,IF(W132&gt;=P$10,3)))),"")</f>
        <v/>
      </c>
      <c r="Y132" s="194" t="str">
        <f aca="false">IF(B132 &lt;&gt; "",IF(AND('PRINTABLE (per grading)'!H$16="EXAM", 'PRINTABLE (per grading)'!B$13="Prelim"), IF(ISERROR(SUMIF('Exam (LECTURE ONLY)'!D$20:M$20, "CLO3", 'Exam (LECTURE ONLY)'!D134:M134) / 'Exam (LECTURE ONLY)'!AL$8), "", SUMIF('Exam (LECTURE ONLY)'!D$20:M$20, "CLO3", 'Exam (LECTURE ONLY)'!D134:M134) /'Exam (LECTURE ONLY)'!AL$8),
IF(AND('PRINTABLE (per grading)'!H$16="EXAM", 'PRINTABLE (per grading)'!B$13="Midterm"), IF(ISERROR(SUMIF('Exam (LECTURE ONLY)'!O$20:X$20, "CLO3", 'Exam (LECTURE ONLY)'!O134:X134) / 'Exam (LECTURE ONLY)'!AM$8), "", SUMIF('Exam (LECTURE ONLY)'!O$20:X$20, "CLO3", 'Exam (LECTURE ONLY)'!O134:X134) / 'Exam (LECTURE ONLY)'!AM$8),
IF(AND('PRINTABLE (per grading)'!H$16="EXAM", 'PRINTABLE (per grading)'!B$13="Final"), IF(ISERROR(SUMIF('Exam (LECTURE ONLY)'!Z$20:AI$20, "CLO3", 'Exam (LECTURE ONLY)'!Z134:AI134) / 'Exam (LECTURE ONLY)'!AN$8), "", SUMIF('Exam (LECTURE ONLY)'!Z$20:AI$20, "CLO3", 'Exam (LECTURE ONLY)'!Z134:AI134) / 'Exam (LECTURE ONLY)'!AN$8),
IF(AND('PRINTABLE (per grading)'!H$16="OUTPUT", 'PRINTABLE (per grading)'!B$13="Prelim"), IF(ISERROR(SUMIF(OUTPUT!C$20:M$20, "CLO3", OUTPUT!C134:M134) / OUTPUT!AL$8), "", SUMIF(OUTPUT!C$20:M$20, "CLO3", OUTPUT!C134:M134) / OUTPUT!AL$8),
IF(AND('PRINTABLE (per grading)'!H$16="OUTPUT", 'PRINTABLE (per grading)'!B$13="Midterm"), IF(ISERROR(SUMIF(OUTPUT!O$20:Y$20, "CLO3", OUTPUT!O134:Y134) / OUTPUT!AM$8), "", SUMIF(OUTPUT!O$20:Y$20, "CLO3", OUTPUT!O134:Y134) / OUTPUT!AM$8),
IF(AND('PRINTABLE (per grading)'!H$16="OUTPUT", 'PRINTABLE (per grading)'!B$13="Final"), IF(ISERROR(SUMIF(OUTPUT!AA$20:AI$20, "CLO3", OUTPUT!AA134:AI134) / OUTPUT!AN$8), "", SUMIF(OUTPUT!AA$20:AI$20, "CLO3", OUTPUT!AA134:AI134) / OUTPUT!AN$8),
"" )))))),"")</f>
        <v/>
      </c>
      <c r="Z132" s="286" t="str">
        <f aca="false">IF(B132&lt;&gt;"",IF(Y132="","",IF(Y132&lt;0.5,1,IF(AND(Y132&gt;=0.5,Y132&lt;P$10),2,IF(Y132&gt;=P$10,3)))),"")</f>
        <v/>
      </c>
      <c r="AA132" s="287" t="str">
        <f aca="false">IF(B132 &lt;&gt; "",IFERROR(IF(AVERAGE(W132,Y132)&gt;=P$10,"Y","N"),""),"")</f>
        <v/>
      </c>
      <c r="AB132" s="194" t="str">
        <f aca="false">IF(B132 &lt;&gt; "", IFERROR(IF(C$16 = "PRELIM", SUMIF('Database (LECTURE-RES-PRAC)'!D$14:AG$14, "CLO4", 'Database (LECTURE-RES-PRAC)'!D129:AG129) / 'Grade computation'!F$7, IF(C$16 = "MIDTERM", SUMIF('Database (LECTURE-RES-PRAC)'!AJ$14:BM$14, "CLO4", 'Database (LECTURE-RES-PRAC)'!AJ129:BM129) / 'Grade computation'!G$7, IF(C$16 = "FINAL", SUMIF('Database (LECTURE-RES-PRAC)'!BP$14:CS$14, "CLO4", 'Database (LECTURE-RES-PRAC)'!BP129:CS129) / 'Grade computation'!H$7,""))),""),"")</f>
        <v/>
      </c>
      <c r="AC132" s="286" t="str">
        <f aca="false">IF(B132&lt;&gt;"",IF(AB132="","",IF(AB132&lt;0.5,1,IF(AND(AB132&gt;=0.5,AB132&lt;P$10),2,IF(AB132&gt;=P$10,3)))),"")</f>
        <v/>
      </c>
      <c r="AD132" s="194" t="str">
        <f aca="false">IF(B132 &lt;&gt; "",IF(AND('PRINTABLE (per grading)'!H$16="EXAM", 'PRINTABLE (per grading)'!B$13="Prelim"), IF(ISERROR(SUMIF('Exam (LECTURE ONLY)'!D$20:M$20, "CLO4", 'Exam (LECTURE ONLY)'!D134:M134) / 'Exam (LECTURE ONLY)'!AL$9), "", SUMIF('Exam (LECTURE ONLY)'!D$20:M$20, "CLO4", 'Exam (LECTURE ONLY)'!D134:M134) /'Exam (LECTURE ONLY)'!AL$9),
IF(AND('PRINTABLE (per grading)'!H$16="EXAM", 'PRINTABLE (per grading)'!B$13="Midterm"), IF(ISERROR(SUMIF('Exam (LECTURE ONLY)'!O$20:X$20, "CLO4", 'Exam (LECTURE ONLY)'!O134:X134) / 'Exam (LECTURE ONLY)'!AM$9), "", SUMIF('Exam (LECTURE ONLY)'!O$20:X$20, "CLO4", 'Exam (LECTURE ONLY)'!O134:X134) / 'Exam (LECTURE ONLY)'!AM$9),
IF(AND('PRINTABLE (per grading)'!H$16="EXAM", 'PRINTABLE (per grading)'!B$13="Final"), IF(ISERROR(SUMIF('Exam (LECTURE ONLY)'!Z$20:AI$20, "CLO4", 'Exam (LECTURE ONLY)'!Z134:AI134) / 'Exam (LECTURE ONLY)'!AN$9), "", SUMIF('Exam (LECTURE ONLY)'!Z$20:AI$20, "CLO4", 'Exam (LECTURE ONLY)'!Z134:AI134) / 'Exam (LECTURE ONLY)'!AN$9),
IF(AND('PRINTABLE (per grading)'!H$16="OUTPUT", 'PRINTABLE (per grading)'!B$13="Prelim"), IF(ISERROR(SUMIF(OUTPUT!C$20:M$20, "CLO4", OUTPUT!C134:M134) / OUTPUT!AL$9), "", SUMIF(OUTPUT!C$20:M$20, "CLO4", OUTPUT!C134:M134) / OUTPUT!AL$9),
IF(AND('PRINTABLE (per grading)'!H$16="OUTPUT", 'PRINTABLE (per grading)'!B$13="Midterm"), IF(ISERROR(SUMIF(OUTPUT!O$20:Y$20, "CLO4", OUTPUT!O134:Y134) / OUTPUT!AM$9), "", SUMIF(OUTPUT!O$20:Y$20, "CLO4", OUTPUT!O134:Y134) / OUTPUT!AM$9),
IF(AND('PRINTABLE (per grading)'!H$16="OUTPUT", 'PRINTABLE (per grading)'!B$13="Final"), IF(ISERROR(SUMIF(OUTPUT!AA$20:AI$20, "CLO4", OUTPUT!AA134:AI134) / OUTPUT!AN$9), "", SUMIF(OUTPUT!AA$20:AI$20, "CLO4", OUTPUT!AA134:AI134) / OUTPUT!AN$9),
"")))))),"")</f>
        <v/>
      </c>
      <c r="AE132" s="286" t="str">
        <f aca="false">IF(B132&lt;&gt;"",IF(AD132="","",IF(AD132&lt;0.5,1,IF(AND(AD132&gt;=0.5,AD132&lt;P$10),2,IF(AD132&gt;=P$10,3)))),"")</f>
        <v/>
      </c>
      <c r="AF132" s="287" t="str">
        <f aca="false">IF(B132 &lt;&gt; "",IFERROR(IF(AVERAGE(AB132,AD132)&gt;=P$10,"Y","N"),""),"")</f>
        <v/>
      </c>
      <c r="AG132" s="194" t="str">
        <f aca="false">IF(B132 &lt;&gt; "", IFERROR(IF(C$16 = "PRELIM", SUMIF('Database (LECTURE-RES-PRAC)'!D$14:AG$14, "CLO5", 'Database (LECTURE-RES-PRAC)'!D129:AG129) / 'Grade computation'!F$8, IF(C$16 = "MIDTERM", SUMIF('Database (LECTURE-RES-PRAC)'!AJ$14:BM$14, "CLO5", 'Database (LECTURE-RES-PRAC)'!AJ129:BM129) / 'Grade computation'!G$8, IF(C$16 = "FINAL", SUMIF('Database (LECTURE-RES-PRAC)'!BP$14:CS$14, "CLO5", 'Database (LECTURE-RES-PRAC)'!BP129:CS129) / 'Grade computation'!H$8,""))),""),"")</f>
        <v/>
      </c>
      <c r="AH132" s="286" t="str">
        <f aca="false">IF(B132&lt;&gt;"",IF(AG132="","",IF(AG132&lt;0.5,1,IF(AND(AG132&gt;=0.5,AG132&lt;P$10),2,IF(AG132&gt;=P$10,3)))),"")</f>
        <v/>
      </c>
      <c r="AI132" s="194" t="str">
        <f aca="false">IF(B132 &lt;&gt; "",IF(AND('PRINTABLE (per grading)'!H$16="EXAM", 'PRINTABLE (per grading)'!B$13="Prelim"), IF(ISERROR(SUMIF('Exam (LECTURE ONLY)'!D$20:M$20, "CLO5", 'Exam (LECTURE ONLY)'!D134:M134) / 'Exam (LECTURE ONLY)'!AL$10), "", SUMIF('Exam (LECTURE ONLY)'!D$20:M$20, "CLO5", 'Exam (LECTURE ONLY)'!D134:M134) /'Exam (LECTURE ONLY)'!AL$10),
IF(AND('PRINTABLE (per grading)'!H$16="EXAM", 'PRINTABLE (per grading)'!B$13="Midterm"), IF(ISERROR(SUMIF('Exam (LECTURE ONLY)'!O$20:X$20, "CLO5", 'Exam (LECTURE ONLY)'!O134:X134) / 'Exam (LECTURE ONLY)'!AM$10), "", SUMIF('Exam (LECTURE ONLY)'!O$20:X$20, "CLO5", 'Exam (LECTURE ONLY)'!O134:X134) / 'Exam (LECTURE ONLY)'!AM$10),
IF(AND('PRINTABLE (per grading)'!H$16="EXAM", 'PRINTABLE (per grading)'!B$13="Final"), IF(ISERROR(SUMIF('Exam (LECTURE ONLY)'!Z$20:AI$20, "CLO5", 'Exam (LECTURE ONLY)'!Z134:AI134) / 'Exam (LECTURE ONLY)'!AN$10), "", SUMIF('Exam (LECTURE ONLY)'!Z$20:AI$20, "CLO5", 'Exam (LECTURE ONLY)'!Z134:AI134) / 'Exam (LECTURE ONLY)'!AN$10),
IF(AND('PRINTABLE (per grading)'!H$16="OUTPUT", 'PRINTABLE (per grading)'!B$13="Prelim"), IF(ISERROR(SUMIF(OUTPUT!C$20:M$20, "CLO5", OUTPUT!C134:M134) / OUTPUT!AL$10), "", SUMIF(OUTPUT!C$20:M$20, "CLO5", OUTPUT!C134:M134) / OUTPUT!AL$10),
IF(AND('PRINTABLE (per grading)'!H$16="OUTPUT", 'PRINTABLE (per grading)'!B$13="Midterm"), IF(ISERROR(SUMIF(OUTPUT!O$20:Y$20, "CLO5", OUTPUT!O134:Y134) / OUTPUT!AM$10), "", SUMIF(OUTPUT!O$20:Y$20, "CLO5", OUTPUT!O134:Y134) / OUTPUT!AM$10),
IF(AND('PRINTABLE (per grading)'!H$16="OUTPUT", 'PRINTABLE (per grading)'!B$13="Final"), IF(ISERROR(SUMIF(OUTPUT!AA$20:AI$20, "CLO5", OUTPUT!AA134:AI134) / OUTPUT!AN$10), "", SUMIF(OUTPUT!AA$20:AI$20, "CLO5", OUTPUT!AA134:AI134) / OUTPUT!AN$10),
"")))))),"")</f>
        <v/>
      </c>
      <c r="AJ132" s="286" t="str">
        <f aca="false">IF(B132&lt;&gt;"",IF(AI132="","",IF(AI132&lt;0.5,1,IF(AND(AI132&gt;=0.5,AI132&lt;P$10),2,IF(AI132&gt;=P$10,3)))),"")</f>
        <v/>
      </c>
      <c r="AK132" s="287" t="str">
        <f aca="false">IF(B132 &lt;&gt; "",IFERROR(IF(AVERAGE(AG132,AI132)&gt;=P$10,"Y","N"),""),"")</f>
        <v/>
      </c>
      <c r="AL132" s="194" t="str">
        <f aca="false">IF(B132 &lt;&gt; "", IFERROR(IF(C$16 = "PRELIM", SUMIF('Database (LECTURE-RES-PRAC)'!D$14:AG$14, "CLO6", 'Database (LECTURE-RES-PRAC)'!D129:AG129) / 'Grade computation'!F$9, IF(C$16 = "MIDTERM", SUMIF('Database (LECTURE-RES-PRAC)'!AJ$14:BM$14, "CLO6", 'Database (LECTURE-RES-PRAC)'!AJ129:BM129) / 'Grade computation'!G$9, IF(C$16 = "FINAL", SUMIF('Database (LECTURE-RES-PRAC)'!BP$14:CS$14, "CLO6", 'Database (LECTURE-RES-PRAC)'!BP129:CS129) / 'Grade computation'!H$9,""))),""),"")</f>
        <v/>
      </c>
      <c r="AM132" s="286" t="str">
        <f aca="false">IF(B132&lt;&gt;"",IF(AL132="","",IF(AL132&lt;0.5,1,IF(AND(AL132&gt;=0.5,AL132&lt;P$10),2,IF(AL132&gt;=P$10,3)))),"")</f>
        <v/>
      </c>
      <c r="AN132" s="194" t="str">
        <f aca="false">IF(B132 &lt;&gt; "",IF(AND('PRINTABLE (per grading)'!H$16="EXAM", 'PRINTABLE (per grading)'!B$13="Prelim"), IF(ISERROR(SUMIF('Exam (LECTURE ONLY)'!D$20:M$20, "CLO6", 'Exam (LECTURE ONLY)'!D134:M134) / 'Exam (LECTURE ONLY)'!AL$11), "", SUMIF('Exam (LECTURE ONLY)'!D$20:M$20, "CLO6", 'Exam (LECTURE ONLY)'!D134:M134) /'Exam (LECTURE ONLY)'!AL$11),
IF(AND('PRINTABLE (per grading)'!H$16="EXAM", 'PRINTABLE (per grading)'!B$13="Midterm"), IF(ISERROR(SUMIF('Exam (LECTURE ONLY)'!O$20:X$20, "CLO6", 'Exam (LECTURE ONLY)'!O134:X134) / 'Exam (LECTURE ONLY)'!AM$11), "", SUMIF('Exam (LECTURE ONLY)'!O$20:X$20, "CLO6", 'Exam (LECTURE ONLY)'!O134:X134) / 'Exam (LECTURE ONLY)'!AM$11),
IF(AND('PRINTABLE (per grading)'!H$16="EXAM", 'PRINTABLE (per grading)'!B$13="Final"), IF(ISERROR(SUMIF('Exam (LECTURE ONLY)'!Z$20:AI$20, "CLO6", 'Exam (LECTURE ONLY)'!Z134:AI134) / 'Exam (LECTURE ONLY)'!AN$11), "", SUMIF('Exam (LECTURE ONLY)'!Z$20:AI$20, "CLO6", 'Exam (LECTURE ONLY)'!Z134:AI134) / 'Exam (LECTURE ONLY)'!AN$11),
IF(AND('PRINTABLE (per grading)'!H$16="OUTPUT", 'PRINTABLE (per grading)'!B$13="Prelim"), IF(ISERROR(SUMIF(OUTPUT!C$20:M$20, "CLO6", OUTPUT!C134:M134) / OUTPUT!AL$11), "", SUMIF(OUTPUT!C$20:M$20, "CLO6", OUTPUT!C134:M134) / OUTPUT!AL$11),
IF(AND('PRINTABLE (per grading)'!H$16="OUTPUT", 'PRINTABLE (per grading)'!B$13="Midterm"), IF(ISERROR(SUMIF(OUTPUT!O$20:Y$20, "CLO6", OUTPUT!O134:Y134) / OUTPUT!AM$11), "", SUMIF(OUTPUT!O$20:Y$20, "CLO6", OUTPUT!O134:Y134) / OUTPUT!AM$11),
IF(AND('PRINTABLE (per grading)'!H$16="OUTPUT", 'PRINTABLE (per grading)'!B$13="Final"), IF(ISERROR(SUMIF(OUTPUT!AA$20:AI$20, "CLO6", OUTPUT!AA134:AI134) / OUTPUT!AN$11), "", SUMIF(OUTPUT!AA$20:AI$20, "CLO6", OUTPUT!AA134:AI134) / OUTPUT!AN$11),
"")))))),"")</f>
        <v/>
      </c>
      <c r="AO132" s="286" t="str">
        <f aca="false">IF(B132&lt;&gt;"",IF(AN132="","",IF(AN132&lt;0.5,1,IF(AND(AN132&gt;=0.5,AN132&lt;P$10),2,IF(AN132&gt;=P$10,3)))),"")</f>
        <v/>
      </c>
      <c r="AP132" s="287" t="str">
        <f aca="false">IF(B132 &lt;&gt; "",IFERROR(IF(AVERAGE(AL132,AN132)&gt;=P$10,"Y","N"),""),"")</f>
        <v/>
      </c>
      <c r="AQ132" s="194" t="str">
        <f aca="false">IF(B132 &lt;&gt; "", IFERROR(IF(C$16 = "PRELIM", SUMIF('Database (LECTURE-RES-PRAC)'!D$14:AG$14, "CLO7", 'Database (LECTURE-RES-PRAC)'!D129:AG129) / 'Grade computation'!F$10, IF(C$16 = "MIDTERM", SUMIF('Database (LECTURE-RES-PRAC)'!AJ$14:BM$14, "CLO7", 'Database (LECTURE-RES-PRAC)'!AJ129:BM129) / 'Grade computation'!G$10, IF(C$16 = "FINAL", SUMIF('Database (LECTURE-RES-PRAC)'!BP$14:CS$14, "CLO7", 'Database (LECTURE-RES-PRAC)'!BP129:CS129) / 'Grade computation'!H$10,""))),""),"")</f>
        <v/>
      </c>
      <c r="AR132" s="286" t="str">
        <f aca="false">IF(B132&lt;&gt;"",IF(AQ132="","",IF(AQ132&lt;0.5,1,IF(AND(AQ132&gt;=0.5,AQ132&lt;P$10),2,IF(AQ132&gt;=P$10,3)))),"")</f>
        <v/>
      </c>
      <c r="AS132" s="194" t="str">
        <f aca="false">IF(B132 &lt;&gt; "",IF(AND('PRINTABLE (per grading)'!H$16="EXAM", 'PRINTABLE (per grading)'!B$13="Prelim"), IF(ISERROR(SUMIF('Exam (LECTURE ONLY)'!D$20:M$20, "CLO7", 'Exam (LECTURE ONLY)'!D134:M134) / 'Exam (LECTURE ONLY)'!AL$12), "", SUMIF('Exam (LECTURE ONLY)'!D$20:M$20, "CLO7", 'Exam (LECTURE ONLY)'!D134:M134) /'Exam (LECTURE ONLY)'!AL$12),
IF(AND('PRINTABLE (per grading)'!H$16="EXAM", 'PRINTABLE (per grading)'!B$13="Midterm"), IF(ISERROR(SUMIF('Exam (LECTURE ONLY)'!O$20:X$20, "CLO7", 'Exam (LECTURE ONLY)'!O134:X134) / 'Exam (LECTURE ONLY)'!AM$12), "", SUMIF('Exam (LECTURE ONLY)'!O$20:X$20, "CLO7", 'Exam (LECTURE ONLY)'!O134:X134) / 'Exam (LECTURE ONLY)'!AM$12),
IF(AND('PRINTABLE (per grading)'!H$16="EXAM", 'PRINTABLE (per grading)'!B$13="Final"), IF(ISERROR(SUMIF('Exam (LECTURE ONLY)'!Z$20:AI$20, "CLO7", 'Exam (LECTURE ONLY)'!Z134:AI134) / 'Exam (LECTURE ONLY)'!AN$12), "", SUMIF('Exam (LECTURE ONLY)'!Z$20:AI$20, "CLO7", 'Exam (LECTURE ONLY)'!Z134:AI134) / 'Exam (LECTURE ONLY)'!AN$12),
IF(AND('PRINTABLE (per grading)'!H$16="OUTPUT", 'PRINTABLE (per grading)'!B$13="Prelim"), IF(ISERROR(SUMIF(OUTPUT!C$20:M$20, "CLO7", OUTPUT!C134:M134) / OUTPUT!AL$12), "", SUMIF(OUTPUT!C$20:M$20, "CLO7", OUTPUT!C134:M134) / OUTPUT!AL$12),
IF(AND('PRINTABLE (per grading)'!H$16="OUTPUT", 'PRINTABLE (per grading)'!B$13="Midterm"), IF(ISERROR(SUMIF(OUTPUT!O$20:Y$20, "CLO7", OUTPUT!O134:Y134) / OUTPUT!AM$12), "", SUMIF(OUTPUT!O$20:Y$20, "CLO7", OUTPUT!O134:Y134) / OUTPUT!AM$12),
IF(AND('PRINTABLE (per grading)'!H$16="OUTPUT", 'PRINTABLE (per grading)'!B$13="Final"), IF(ISERROR(SUMIF(OUTPUT!AA$20:AI$20, "CLO7", OUTPUT!AA134:AI134) / OUTPUT!AN$12), "", SUMIF(OUTPUT!AA$20:AI$20, "CLO7", OUTPUT!AA134:AI134) / OUTPUT!AN$12),
"")))))),"")</f>
        <v/>
      </c>
      <c r="AT132" s="286" t="str">
        <f aca="false">IF(B132&lt;&gt;"",IF(AS132="","",IF(AS132&lt;0.5,1,IF(AND(AS132&gt;=0.5,AS132&lt;P$10),2,IF(AS132&gt;=P$10,3)))),"")</f>
        <v/>
      </c>
      <c r="AU132" s="287" t="str">
        <f aca="false">IF(B132 &lt;&gt; "",IFERROR(IF(AVERAGE(AQ132,AS132)&gt;=P$10,"Y","N"),""),"")</f>
        <v/>
      </c>
      <c r="AV132" s="194" t="str">
        <f aca="false">IF(B132 &lt;&gt; "", IFERROR(IF(C$16 = "PRELIM", SUMIF('Database (LECTURE-RES-PRAC)'!D$14:AG$14, "CLO8", 'Database (LECTURE-RES-PRAC)'!D129:AG129) / 'Grade computation'!F$11, IF(C$16 = "MIDTERM", SUMIF('Database (LECTURE-RES-PRAC)'!AJ$14:BM$14, "CLO8", 'Database (LECTURE-RES-PRAC)'!AJ129:BM129) / 'Grade computation'!G$11, IF(C$16 = "FINAL", SUMIF('Database (LECTURE-RES-PRAC)'!BP$14:CS$14, "CLO8", 'Database (LECTURE-RES-PRAC)'!BP129:CS129) / 'Grade computation'!H$11,""))),""),"")</f>
        <v/>
      </c>
      <c r="AW132" s="286" t="str">
        <f aca="false">IF(B132&lt;&gt;"",IF(AV132="","",IF(AV132&lt;0.5,1,IF(AND(AV132&gt;=0.5,AV132&lt;P$10),2,IF(AV132&gt;=P$10,3)))),"")</f>
        <v/>
      </c>
      <c r="AX132" s="194" t="str">
        <f aca="false">IF(B132 &lt;&gt; "",IF(AND('PRINTABLE (per grading)'!H$16="EXAM", 'PRINTABLE (per grading)'!B$13="Prelim"), IF(ISERROR(SUMIF('Exam (LECTURE ONLY)'!D$20:M$20, "CLO8", 'Exam (LECTURE ONLY)'!D134:M134) / 'Exam (LECTURE ONLY)'!AL$13), "", SUMIF('Exam (LECTURE ONLY)'!D$20:M$20, "CLO8", 'Exam (LECTURE ONLY)'!D134:M134) /'Exam (LECTURE ONLY)'!AL$13),
IF(AND('PRINTABLE (per grading)'!H$16="EXAM", 'PRINTABLE (per grading)'!B$13="Midterm"), IF(ISERROR(SUMIF('Exam (LECTURE ONLY)'!O$20:X$20, "CLO8", 'Exam (LECTURE ONLY)'!O134:X134) / 'Exam (LECTURE ONLY)'!AM$13), "", SUMIF('Exam (LECTURE ONLY)'!O$20:X$20, "CLO8", 'Exam (LECTURE ONLY)'!O134:X134) / 'Exam (LECTURE ONLY)'!AM$13),
IF(AND('PRINTABLE (per grading)'!H$16="EXAM", 'PRINTABLE (per grading)'!B$13="Final"), IF(ISERROR(SUMIF('Exam (LECTURE ONLY)'!Z$20:AI$20, "CLO8", 'Exam (LECTURE ONLY)'!Z134:AI134) / 'Exam (LECTURE ONLY)'!AN$13), "", SUMIF('Exam (LECTURE ONLY)'!Z$20:AI$20, "CLO8", 'Exam (LECTURE ONLY)'!Z134:AI134) / 'Exam (LECTURE ONLY)'!AN$13),
IF(AND('PRINTABLE (per grading)'!H$16="OUTPUT", 'PRINTABLE (per grading)'!B$13="Prelim"), IF(ISERROR(SUMIF(OUTPUT!C$20:M$20, "CLO8", OUTPUT!C134:M134) / OUTPUT!AL$13), "", SUMIF(OUTPUT!C$20:M$20, "CLO8", OUTPUT!C134:M134) / OUTPUT!AL$13),
IF(AND('PRINTABLE (per grading)'!H$16="OUTPUT", 'PRINTABLE (per grading)'!B$13="Midterm"), IF(ISERROR(SUMIF(OUTPUT!O$20:Y$20, "CLO8", OUTPUT!O134:Y134) / OUTPUT!AM$13), "", SUMIF(OUTPUT!O$20:Y$20, "CLO8", OUTPUT!O134:Y134) / OUTPUT!AM$13),
IF(AND('PRINTABLE (per grading)'!H$16="OUTPUT", 'PRINTABLE (per grading)'!B$13="Final"), IF(ISERROR(SUMIF(OUTPUT!AA$20:AI$20, "CLO8", OUTPUT!AA134:AI134) / OUTPUT!AN$13), "", SUMIF(OUTPUT!AA$20:AI$20, "CLO8", OUTPUT!AA134:AI134) / OUTPUT!AN$13),
"")))))),"")</f>
        <v/>
      </c>
      <c r="AY132" s="286" t="str">
        <f aca="false">IF(B132&lt;&gt;"",IF(AX132="","",IF(AX132&lt;0.5,1,IF(AND(AX132&gt;=0.5,AX132&lt;P$10),2,IF(AX132&gt;=P$10,3)))),"")</f>
        <v/>
      </c>
      <c r="AZ132" s="287" t="str">
        <f aca="false">IF(B132 &lt;&gt; "",IFERROR(IF(AVERAGE(AV132,AX132)&gt;=P$10,"Y","N"),""),"")</f>
        <v/>
      </c>
      <c r="BA132" s="194" t="str">
        <f aca="false">IF(B132 &lt;&gt; "", IFERROR(IF(C$16 = "PRELIM", SUMIF('Database (LECTURE-RES-PRAC)'!D$14:AG$14, "CLO9", 'Database (LECTURE-RES-PRAC)'!D129:AG129) / 'Grade computation'!F$12, IF(C$16 = "MIDTERM", SUMIF('Database (LECTURE-RES-PRAC)'!AJ$14:BM$14, "CLO9", 'Database (LECTURE-RES-PRAC)'!AJ129:BM129) / 'Grade computation'!G$12, IF(C$16 = "FINAL", SUMIF('Database (LECTURE-RES-PRAC)'!BP$14:CS$14, "CLO9", 'Database (LECTURE-RES-PRAC)'!BP129:CS129) / 'Grade computation'!H$12,""))),""),"")</f>
        <v/>
      </c>
      <c r="BB132" s="286" t="str">
        <f aca="false">IF(B132&lt;&gt;"",IF(BA132="","",IF(BA132&lt;0.5,1,IF(AND(BA132&gt;=0.5,BA132&lt;P$10),2,IF(BA132&gt;=P$10,3)))),"")</f>
        <v/>
      </c>
      <c r="BC132" s="194" t="str">
        <f aca="false">IF(B132 &lt;&gt; "",IF(AND('PRINTABLE (per grading)'!H$16="EXAM", 'PRINTABLE (per grading)'!B$13="Prelim"), IF(ISERROR(SUMIF('Exam (LECTURE ONLY)'!D$20:M$20, "CLO9", 'Exam (LECTURE ONLY)'!D134:M134) / 'Exam (LECTURE ONLY)'!AL$14), "", SUMIF('Exam (LECTURE ONLY)'!D$20:M$20, "CLO9", 'Exam (LECTURE ONLY)'!D134:M134) /'Exam (LECTURE ONLY)'!AL$14),
IF(AND('PRINTABLE (per grading)'!H$16="EXAM", 'PRINTABLE (per grading)'!B$13="Midterm"), IF(ISERROR(SUMIF('Exam (LECTURE ONLY)'!O$20:X$20, "CLO9", 'Exam (LECTURE ONLY)'!O134:X134) / 'Exam (LECTURE ONLY)'!AM$14), "", SUMIF('Exam (LECTURE ONLY)'!O$20:X$20, "CLO9", 'Exam (LECTURE ONLY)'!O134:X134) / 'Exam (LECTURE ONLY)'!AM$14),
IF(AND('PRINTABLE (per grading)'!H$16="EXAM", 'PRINTABLE (per grading)'!B$13="Final"), IF(ISERROR(SUMIF('Exam (LECTURE ONLY)'!Z$20:AI$20, "CLO9", 'Exam (LECTURE ONLY)'!Z134:AI134) / 'Exam (LECTURE ONLY)'!AN$14), "", SUMIF('Exam (LECTURE ONLY)'!Z$20:AI$20, "CLO9", 'Exam (LECTURE ONLY)'!Z134:AI134) / 'Exam (LECTURE ONLY)'!AN$14),
IF(AND('PRINTABLE (per grading)'!H$16="OUTPUT", 'PRINTABLE (per grading)'!B$13="Prelim"), IF(ISERROR(SUMIF(OUTPUT!C$20:M$20, "CLO9", OUTPUT!C134:M134) / OUTPUT!AL$14), "", SUMIF(OUTPUT!C$20:M$20, "CLO9", OUTPUT!C134:M134) / OUTPUT!AL$14),
IF(AND('PRINTABLE (per grading)'!H$16="OUTPUT", 'PRINTABLE (per grading)'!B$13="Midterm"), IF(ISERROR(SUMIF(OUTPUT!O$20:Y$20, "CLO9", OUTPUT!O134:Y134) / OUTPUT!AM$14), "", SUMIF(OUTPUT!O$20:Y$20, "CLO9", OUTPUT!O134:Y134) / OUTPUT!AM$14),
IF(AND('PRINTABLE (per grading)'!H$16="OUTPUT", 'PRINTABLE (per grading)'!B$13="Final"), IF(ISERROR(SUMIF(OUTPUT!AA$20:AI$20, "CLO9", OUTPUT!AA134:AI134) / OUTPUT!AN$14), "", SUMIF(OUTPUT!AA$20:AI$20, "CLO9", OUTPUT!AA134:AI134) / OUTPUT!AN$14),
"")))))),"")</f>
        <v/>
      </c>
      <c r="BD132" s="286" t="str">
        <f aca="false">IF(B132&lt;&gt;"",IF(BC132="","",IF(BC132&lt;0.5,1,IF(AND(BC132&gt;=0.5,BC132&lt;P$10),2,IF(BC132&gt;=P$10,3)))),"")</f>
        <v/>
      </c>
      <c r="BE132" s="287" t="str">
        <f aca="false">IF(B132 &lt;&gt; "",IFERROR(IF(AVERAGE(BA132,BC132)&gt;=P$10,"Y","N"),""),"")</f>
        <v/>
      </c>
      <c r="BF132" s="194" t="str">
        <f aca="false">IF(B132 &lt;&gt; "", IFERROR(IF(C$16 = "PRELIM", SUMIF('Database (LECTURE-RES-PRAC)'!D$14:AG$14, "CLO10", 'Database (LECTURE-RES-PRAC)'!D129:AG129) / 'Grade computation'!F$13, IF(C$16 = "MIDTERM", SUMIF('Database (LECTURE-RES-PRAC)'!AJ$14:BM$14, "CLO10", 'Database (LECTURE-RES-PRAC)'!AJ129:BM129) / 'Grade computation'!G$13, IF(C$16 = "FINAL", SUMIF('Database (LECTURE-RES-PRAC)'!BP$14:CS$14, "CLO10", 'Database (LECTURE-RES-PRAC)'!BP129:CS129) / 'Grade computation'!H$13,""))),""),"")</f>
        <v/>
      </c>
      <c r="BG132" s="286" t="str">
        <f aca="false">IF(B132&lt;&gt;"",IF(BF132="","",IF(BF132&lt;0.5,1,IF(AND(BF132&gt;=0.5,BF132&lt;P$10),2,IF(BF132&gt;=P$10,3)))),"")</f>
        <v/>
      </c>
      <c r="BH132" s="194" t="str">
        <f aca="false">IF(B132 &lt;&gt; "",IF(AND('PRINTABLE (per grading)'!H$16="EXAM", 'PRINTABLE (per grading)'!B$13="Prelim"), IF(ISERROR(SUMIF('Exam (LECTURE ONLY)'!D$20:M$20, "CLO10", 'Exam (LECTURE ONLY)'!D134:M134) / 'Exam (LECTURE ONLY)'!AL$15), "", SUMIF('Exam (LECTURE ONLY)'!D$20:M$20, "CLO10", 'Exam (LECTURE ONLY)'!D134:M134) /'Exam (LECTURE ONLY)'!AL$15),
IF(AND('PRINTABLE (per grading)'!H$16="EXAM", 'PRINTABLE (per grading)'!B$13="Midterm"), IF(ISERROR(SUMIF('Exam (LECTURE ONLY)'!O$20:X$20, "CLO10", 'Exam (LECTURE ONLY)'!O134:X134) / 'Exam (LECTURE ONLY)'!AM$15), "", SUMIF('Exam (LECTURE ONLY)'!O$20:X$20, "CLO10", 'Exam (LECTURE ONLY)'!O134:X134) / 'Exam (LECTURE ONLY)'!AM$15),
IF(AND('PRINTABLE (per grading)'!H$16="EXAM", 'PRINTABLE (per grading)'!B$13="Final"), IF(ISERROR(SUMIF('Exam (LECTURE ONLY)'!Z$20:AI$20, "CLO10", 'Exam (LECTURE ONLY)'!Z134:AI134) / 'Exam (LECTURE ONLY)'!AN$15), "", SUMIF('Exam (LECTURE ONLY)'!Z$20:AI$20, "CLO10", 'Exam (LECTURE ONLY)'!Z134:AI134) / 'Exam (LECTURE ONLY)'!AN$15),
IF(AND('PRINTABLE (per grading)'!H$16="OUTPUT", 'PRINTABLE (per grading)'!B$13="Prelim"), IF(ISERROR(SUMIF(OUTPUT!C$20:M$20, "CLO10", OUTPUT!C134:M134) / OUTPUT!AL$15), "", SUMIF(OUTPUT!C$20:M$20, "CLO10", OUTPUT!C134:M134) / OUTPUT!AL$15),
IF(AND('PRINTABLE (per grading)'!H$16="OUTPUT", 'PRINTABLE (per grading)'!B$13="Midterm"), IF(ISERROR(SUMIF(OUTPUT!O$20:Y$20, "CLO10", OUTPUT!O134:Y134) / OUTPUT!AM$15), "", SUMIF(OUTPUT!O$20:Y$20, "CLO10", OUTPUT!O134:Y134) / OUTPUT!AM$15),
IF(AND('PRINTABLE (per grading)'!H$16="OUTPUT", 'PRINTABLE (per grading)'!B$13="Final"), IF(ISERROR(SUMIF(OUTPUT!AA$20:AI$20, "CLO10", OUTPUT!AA134:AI134) / OUTPUT!AN$15), "", SUMIF(OUTPUT!AA$20:AI$20, "CLO10", OUTPUT!AA134:AI134) / OUTPUT!AN$15),
"")))))),"")</f>
        <v/>
      </c>
      <c r="BI132" s="286" t="str">
        <f aca="false">IF(B132&lt;&gt;"",IF(BH132="","",IF(BH132&lt;0.5,1,IF(AND(BH132&gt;=0.5,BH132&lt;P$10),2,IF(BH132&gt;=P$10,3)))),"")</f>
        <v/>
      </c>
      <c r="BJ132" s="287" t="str">
        <f aca="false">IF(B132 &lt;&gt; "",IFERROR(IF(AVERAGE(BF132,BH132)&gt;=P$10,"Y","N"),""),"")</f>
        <v/>
      </c>
      <c r="BK132" s="8"/>
    </row>
    <row r="133" customFormat="false" ht="19.5" hidden="false" customHeight="true" outlineLevel="0" collapsed="false">
      <c r="A133" s="183" t="str">
        <f aca="false">IF(ISBLANK('Database (LECTURE-RES-PRAC)'!A130),"",'Database (LECTURE-RES-PRAC)'!A130)</f>
        <v/>
      </c>
      <c r="B133" s="184" t="str">
        <f aca="false">IF(ISBLANK('Database (LECTURE-RES-PRAC)'!B130),"",'Database (LECTURE-RES-PRAC)'!B130)</f>
        <v/>
      </c>
      <c r="C133" s="230" t="str">
        <f aca="false">IF(B133&lt;&gt;"",IF(C$16="PRELIM",'Grade computation'!C133, IF(C$16="MIDTERM",'Grade computation'!K133, IF(C$16="FINAL",'Grade computation'!S133,""))),"")</f>
        <v/>
      </c>
      <c r="D133" s="231" t="str">
        <f aca="false">IF(B133&lt;&gt;"",IFERROR(IF(B$11="80-20", (((C133/C$19)*X$6)+X$7)*D$18, IF(B$11="60-40", (((C133/C$19)*Y$6)+Y$7)*D$18, 0)),0),"")</f>
        <v/>
      </c>
      <c r="E133" s="230" t="str">
        <f aca="false">IF(B133&lt;&gt;"", IF(C$16="PRELIM",'Grade computation'!E133, IF(C$16="MIDTERM",'Grade computation'!M133, IF(C$16="FINAL",'Grade computation'!U133,""))),"")</f>
        <v/>
      </c>
      <c r="F133" s="232" t="str">
        <f aca="false">IF(B133&lt;&gt;"",IFERROR(IF(B$11="80-20", (((E133/E$19)*X$6)+X$7)*F$18, IF(B$11="60-40", (((E133/E$19)*Y$6)+Y$7)*F$18, 0)),0),"")</f>
        <v/>
      </c>
      <c r="G133" s="233" t="str">
        <f aca="false">IF(B133&lt;&gt;"",IFERROR((D133+F133),0),"")</f>
        <v/>
      </c>
      <c r="H133" s="234" t="str">
        <f aca="false">IF(B133&lt;&gt;"",IF(C$16="PRELIM", 'Grade computation'!H133, IF(C$16="MIDTERM", 'Grade computation'!P133, IF(C$16="FINAL",'Grade computation'!X133, ""))),"")</f>
        <v/>
      </c>
      <c r="I133" s="233" t="str">
        <f aca="false">IF(B133&lt;&gt;"",IFERROR(IF(B$11="80-20", (((H133/H$19)*X$6)+X$7)*I$19, IF(B$11="60-40", (((H133/H$19)*Y$6)+Y$7)*I$19, 0)),0),"")</f>
        <v/>
      </c>
      <c r="J133" s="237" t="str">
        <f aca="false">IFERROR((G133+I133),"")</f>
        <v/>
      </c>
      <c r="K133" s="183" t="str">
        <f aca="false">IFERROR(IF(J133="","",IF(J133&gt;=75,"PASSED","FAILED")),"")</f>
        <v/>
      </c>
      <c r="L133" s="183"/>
      <c r="M133" s="194" t="str">
        <f aca="false">IF(B133 &lt;&gt; "", IFERROR(IF(C$16 = "PRELIM", SUMIF('Database (LECTURE-RES-PRAC)'!D$14:AG$14, "CLO1", 'Database (LECTURE-RES-PRAC)'!D130:AG130) / 'Grade computation'!F$4, IF(C$16 = "MIDTERM", SUMIF('Database (LECTURE-RES-PRAC)'!AJ$14:BM$14, "CLO1", 'Database (LECTURE-RES-PRAC)'!AJ130:BM130) / 'Grade computation'!G$4, IF(C$16 = "FINAL", SUMIF('Database (LECTURE-RES-PRAC)'!BP$14:CS$14, "CLO1", 'Database (LECTURE-RES-PRAC)'!BP130:CS130) / 'Grade computation'!H$4,""))),""),"")</f>
        <v/>
      </c>
      <c r="N133" s="286" t="str">
        <f aca="false">IF(B133&lt;&gt;"",IF(M133="","",IF(M133&lt;0.5,1,IF(AND(M133&gt;=0.5,M133&lt;P$10),2,IF(M133&gt;=P$10,3)))),"")</f>
        <v/>
      </c>
      <c r="O133" s="194" t="str">
        <f aca="false">IF(B133 &lt;&gt; "",IF(AND('PRINTABLE (per grading)'!H$16="EXAM", 'PRINTABLE (per grading)'!B$13="Prelim"), IF(ISERROR(SUMIF('Exam (LECTURE ONLY)'!D$20:M$20, "CLO1", 'Exam (LECTURE ONLY)'!D135:M135) / 'Exam (LECTURE ONLY)'!AL$6), "", SUMIF('Exam (LECTURE ONLY)'!D$20:M$20, "CLO1", 'Exam (LECTURE ONLY)'!D135:M135) /'Exam (LECTURE ONLY)'!AL$6),
IF(AND('PRINTABLE (per grading)'!H$16="EXAM", 'PRINTABLE (per grading)'!B$13="Midterm"), IF(ISERROR(SUMIF('Exam (LECTURE ONLY)'!O$20:X$20, "CLO1", 'Exam (LECTURE ONLY)'!O135:X135) / 'Exam (LECTURE ONLY)'!AM$6), "", SUMIF('Exam (LECTURE ONLY)'!O$20:X$20, "CLO1", 'Exam (LECTURE ONLY)'!O135:X135) / 'Exam (LECTURE ONLY)'!AM$6),
IF(AND('PRINTABLE (per grading)'!H$16="EXAM", 'PRINTABLE (per grading)'!B$13="Final"), IF(ISERROR(SUMIF('Exam (LECTURE ONLY)'!Z$20:AI$20, "CLO1", 'Exam (LECTURE ONLY)'!Z135:AI135) / 'Exam (LECTURE ONLY)'!AN$6), "", SUMIF('Exam (LECTURE ONLY)'!Z$20:AI$20, "CLO1", 'Exam (LECTURE ONLY)'!Z135:AI135) / 'Exam (LECTURE ONLY)'!AN$6),
IF(AND('PRINTABLE (per grading)'!H$16="OUTPUT", 'PRINTABLE (per grading)'!B$13="Prelim"), IF(ISERROR(SUMIF(OUTPUT!C$20:M$20, "CLO1", OUTPUT!C135:M135) / OUTPUT!AL$6), "", SUMIF(OUTPUT!C$20:M$20, "CLO1", OUTPUT!C135:M135) / OUTPUT!AL$6),
IF(AND('PRINTABLE (per grading)'!H$16="OUTPUT", 'PRINTABLE (per grading)'!B$13="Midterm"), IF(ISERROR(SUMIF(OUTPUT!O$20:Y$20, "CLO1", OUTPUT!O135:Y135) / OUTPUT!AM$6), "", SUMIF(OUTPUT!O$20:Y$20, "CLO1", OUTPUT!O135:Y135) / OUTPUT!AM$6),
IF(AND('PRINTABLE (per grading)'!H$16="OUTPUT", 'PRINTABLE (per grading)'!B$13="Final"), IF(ISERROR(SUMIF(OUTPUT!AA$20:AI$20, "CLO1", OUTPUT!AA135:AI135) / OUTPUT!AN$6), "", SUMIF(OUTPUT!AA$20:AI$20, "CLO1", OUTPUT!AA135:AI135) / OUTPUT!AN$6),
"")))))),"")</f>
        <v/>
      </c>
      <c r="P133" s="286" t="str">
        <f aca="false">IF(B133&lt;&gt;"",IF(O133="","",IF(O133&lt;0.5,1,IF(AND(O133&gt;=0.5,O133&lt;P$10),2,IF(O133&gt;=P$10,3)))),"")</f>
        <v/>
      </c>
      <c r="Q133" s="287" t="str">
        <f aca="false">IF(B133 &lt;&gt; "",IFERROR(IF(AVERAGE(M133,O133)&gt;=P$10,"Y","N"),""),"")</f>
        <v/>
      </c>
      <c r="R133" s="194" t="str">
        <f aca="false">IF(B133 &lt;&gt; "", IFERROR(IF(C$16 = "PRELIM", SUMIF('Database (LECTURE-RES-PRAC)'!D$14:AG$14, "CLO2", 'Database (LECTURE-RES-PRAC)'!D130:AG130) / 'Grade computation'!F$5, IF(C$16 = "MIDTERM", SUMIF('Database (LECTURE-RES-PRAC)'!AJ$14:BM$14, "CLO2", 'Database (LECTURE-RES-PRAC)'!AJ130:BM130) / 'Grade computation'!G$5, IF(C$16 = "FINAL", SUMIF('Database (LECTURE-RES-PRAC)'!BP$14:CS$14, "CLO2", 'Database (LECTURE-RES-PRAC)'!BP130:CS130) / 'Grade computation'!H$5,""))),""),"")</f>
        <v/>
      </c>
      <c r="S133" s="286" t="str">
        <f aca="false">IF(B133&lt;&gt;"",IF(R133="","",IF(R133&lt;0.5,1,IF(AND(R133&gt;=0.5,R133&lt;P$10),2,IF(R133&gt;=P$10,3)))),"")</f>
        <v/>
      </c>
      <c r="T133" s="194" t="str">
        <f aca="false">IF(B133 &lt;&gt; "",IF(AND('PRINTABLE (per grading)'!H$16="EXAM", 'PRINTABLE (per grading)'!B$13="Prelim"), IF(ISERROR(SUMIF('Exam (LECTURE ONLY)'!D$20:M$20, "CLO2", 'Exam (LECTURE ONLY)'!D135:M135) / 'Exam (LECTURE ONLY)'!AL$7), "", SUMIF('Exam (LECTURE ONLY)'!D$20:M$20, "CLO2", 'Exam (LECTURE ONLY)'!D135:M135) /'Exam (LECTURE ONLY)'!AL$7),
IF(AND('PRINTABLE (per grading)'!H$16="EXAM", 'PRINTABLE (per grading)'!B$13="Midterm"), IF(ISERROR(SUMIF('Exam (LECTURE ONLY)'!O$20:X$20, "CLO2", 'Exam (LECTURE ONLY)'!O135:X135) / 'Exam (LECTURE ONLY)'!AM$7), "", SUMIF('Exam (LECTURE ONLY)'!O$20:X$20, "CLO2", 'Exam (LECTURE ONLY)'!O135:X135) / 'Exam (LECTURE ONLY)'!AM$7),
IF(AND('PRINTABLE (per grading)'!H$16="EXAM", 'PRINTABLE (per grading)'!B$13="Final"), IF(ISERROR(SUMIF('Exam (LECTURE ONLY)'!Z$20:AI$20, "CLO2", 'Exam (LECTURE ONLY)'!Z135:AI135) / 'Exam (LECTURE ONLY)'!AN$7), "", SUMIF('Exam (LECTURE ONLY)'!Z$20:AI$20, "CLO2", 'Exam (LECTURE ONLY)'!Z135:AI135) / 'Exam (LECTURE ONLY)'!AN$7),
IF(AND('PRINTABLE (per grading)'!H$16="OUTPUT", 'PRINTABLE (per grading)'!B$13="Prelim"), IF(ISERROR(SUMIF(OUTPUT!C$20:M$20, "CLO2", OUTPUT!C135:M135) / OUTPUT!AL$7), "", SUMIF(OUTPUT!C$20:M$20, "CLO2", OUTPUT!C135:M135) / OUTPUT!AL$7),
IF(AND('PRINTABLE (per grading)'!H$16="OUTPUT", 'PRINTABLE (per grading)'!B$13="Midterm"), IF(ISERROR(SUMIF(OUTPUT!O$20:Y$20, "CLO2", OUTPUT!O135:Y135) / OUTPUT!AM$7), "", SUMIF(OUTPUT!O$20:Y$20, "CLO2", OUTPUT!O135:Y135) / OUTPUT!AM$7),
IF(AND('PRINTABLE (per grading)'!H$16="OUTPUT", 'PRINTABLE (per grading)'!B$13="Final"), IF(ISERROR(SUMIF(OUTPUT!AA$20:AI$20, "CLO2", OUTPUT!AA135:AI135) / OUTPUT!AN$7), "", SUMIF(OUTPUT!AA$20:AI$20, "CLO2", OUTPUT!AA135:AI135) / OUTPUT!AN$7),
"")))))),"")</f>
        <v/>
      </c>
      <c r="U133" s="286" t="str">
        <f aca="false">IF(B133&lt;&gt;"",IF(T133="","",IF(T133&lt;0.5,1,IF(AND(T133&gt;=0.5,T133&lt;P$10),2,IF(T133&gt;=P$10,3)))),"")</f>
        <v/>
      </c>
      <c r="V133" s="287" t="str">
        <f aca="false">IF(B133 &lt;&gt; "",IFERROR(IF(AVERAGE(R133,T133)&gt;=P$10,"Y","N"),""),"")</f>
        <v/>
      </c>
      <c r="W133" s="194" t="str">
        <f aca="false">IF(B133 &lt;&gt; "", IFERROR(IF(C$16 = "PRELIM", SUMIF('Database (LECTURE-RES-PRAC)'!D$14:AG$14, "CLO3", 'Database (LECTURE-RES-PRAC)'!D130:AG130) / 'Grade computation'!F$6, IF(C$16 = "MIDTERM", SUMIF('Database (LECTURE-RES-PRAC)'!AJ$14:BM$14, "CLO3", 'Database (LECTURE-RES-PRAC)'!AJ130:BM130) / 'Grade computation'!G$6, IF(C$16 = "FINAL", SUMIF('Database (LECTURE-RES-PRAC)'!BP$14:CS$14, "CLO3", 'Database (LECTURE-RES-PRAC)'!BP130:CS130) / 'Grade computation'!H$6,""))),""),"")</f>
        <v/>
      </c>
      <c r="X133" s="286" t="str">
        <f aca="false">IF(B133&lt;&gt;"",IF(W133="","",IF(W133&lt;0.5,1,IF(AND(W133&gt;=0.5,W133&lt;P$10),2,IF(W133&gt;=P$10,3)))),"")</f>
        <v/>
      </c>
      <c r="Y133" s="194" t="str">
        <f aca="false">IF(B133 &lt;&gt; "",IF(AND('PRINTABLE (per grading)'!H$16="EXAM", 'PRINTABLE (per grading)'!B$13="Prelim"), IF(ISERROR(SUMIF('Exam (LECTURE ONLY)'!D$20:M$20, "CLO3", 'Exam (LECTURE ONLY)'!D135:M135) / 'Exam (LECTURE ONLY)'!AL$8), "", SUMIF('Exam (LECTURE ONLY)'!D$20:M$20, "CLO3", 'Exam (LECTURE ONLY)'!D135:M135) /'Exam (LECTURE ONLY)'!AL$8),
IF(AND('PRINTABLE (per grading)'!H$16="EXAM", 'PRINTABLE (per grading)'!B$13="Midterm"), IF(ISERROR(SUMIF('Exam (LECTURE ONLY)'!O$20:X$20, "CLO3", 'Exam (LECTURE ONLY)'!O135:X135) / 'Exam (LECTURE ONLY)'!AM$8), "", SUMIF('Exam (LECTURE ONLY)'!O$20:X$20, "CLO3", 'Exam (LECTURE ONLY)'!O135:X135) / 'Exam (LECTURE ONLY)'!AM$8),
IF(AND('PRINTABLE (per grading)'!H$16="EXAM", 'PRINTABLE (per grading)'!B$13="Final"), IF(ISERROR(SUMIF('Exam (LECTURE ONLY)'!Z$20:AI$20, "CLO3", 'Exam (LECTURE ONLY)'!Z135:AI135) / 'Exam (LECTURE ONLY)'!AN$8), "", SUMIF('Exam (LECTURE ONLY)'!Z$20:AI$20, "CLO3", 'Exam (LECTURE ONLY)'!Z135:AI135) / 'Exam (LECTURE ONLY)'!AN$8),
IF(AND('PRINTABLE (per grading)'!H$16="OUTPUT", 'PRINTABLE (per grading)'!B$13="Prelim"), IF(ISERROR(SUMIF(OUTPUT!C$20:M$20, "CLO3", OUTPUT!C135:M135) / OUTPUT!AL$8), "", SUMIF(OUTPUT!C$20:M$20, "CLO3", OUTPUT!C135:M135) / OUTPUT!AL$8),
IF(AND('PRINTABLE (per grading)'!H$16="OUTPUT", 'PRINTABLE (per grading)'!B$13="Midterm"), IF(ISERROR(SUMIF(OUTPUT!O$20:Y$20, "CLO3", OUTPUT!O135:Y135) / OUTPUT!AM$8), "", SUMIF(OUTPUT!O$20:Y$20, "CLO3", OUTPUT!O135:Y135) / OUTPUT!AM$8),
IF(AND('PRINTABLE (per grading)'!H$16="OUTPUT", 'PRINTABLE (per grading)'!B$13="Final"), IF(ISERROR(SUMIF(OUTPUT!AA$20:AI$20, "CLO3", OUTPUT!AA135:AI135) / OUTPUT!AN$8), "", SUMIF(OUTPUT!AA$20:AI$20, "CLO3", OUTPUT!AA135:AI135) / OUTPUT!AN$8),
"" )))))),"")</f>
        <v/>
      </c>
      <c r="Z133" s="286" t="str">
        <f aca="false">IF(B133&lt;&gt;"",IF(Y133="","",IF(Y133&lt;0.5,1,IF(AND(Y133&gt;=0.5,Y133&lt;P$10),2,IF(Y133&gt;=P$10,3)))),"")</f>
        <v/>
      </c>
      <c r="AA133" s="287" t="str">
        <f aca="false">IF(B133 &lt;&gt; "",IFERROR(IF(AVERAGE(W133,Y133)&gt;=P$10,"Y","N"),""),"")</f>
        <v/>
      </c>
      <c r="AB133" s="194" t="str">
        <f aca="false">IF(B133 &lt;&gt; "", IFERROR(IF(C$16 = "PRELIM", SUMIF('Database (LECTURE-RES-PRAC)'!D$14:AG$14, "CLO4", 'Database (LECTURE-RES-PRAC)'!D130:AG130) / 'Grade computation'!F$7, IF(C$16 = "MIDTERM", SUMIF('Database (LECTURE-RES-PRAC)'!AJ$14:BM$14, "CLO4", 'Database (LECTURE-RES-PRAC)'!AJ130:BM130) / 'Grade computation'!G$7, IF(C$16 = "FINAL", SUMIF('Database (LECTURE-RES-PRAC)'!BP$14:CS$14, "CLO4", 'Database (LECTURE-RES-PRAC)'!BP130:CS130) / 'Grade computation'!H$7,""))),""),"")</f>
        <v/>
      </c>
      <c r="AC133" s="286" t="str">
        <f aca="false">IF(B133&lt;&gt;"",IF(AB133="","",IF(AB133&lt;0.5,1,IF(AND(AB133&gt;=0.5,AB133&lt;P$10),2,IF(AB133&gt;=P$10,3)))),"")</f>
        <v/>
      </c>
      <c r="AD133" s="194" t="str">
        <f aca="false">IF(B133 &lt;&gt; "",IF(AND('PRINTABLE (per grading)'!H$16="EXAM", 'PRINTABLE (per grading)'!B$13="Prelim"), IF(ISERROR(SUMIF('Exam (LECTURE ONLY)'!D$20:M$20, "CLO4", 'Exam (LECTURE ONLY)'!D135:M135) / 'Exam (LECTURE ONLY)'!AL$9), "", SUMIF('Exam (LECTURE ONLY)'!D$20:M$20, "CLO4", 'Exam (LECTURE ONLY)'!D135:M135) /'Exam (LECTURE ONLY)'!AL$9),
IF(AND('PRINTABLE (per grading)'!H$16="EXAM", 'PRINTABLE (per grading)'!B$13="Midterm"), IF(ISERROR(SUMIF('Exam (LECTURE ONLY)'!O$20:X$20, "CLO4", 'Exam (LECTURE ONLY)'!O135:X135) / 'Exam (LECTURE ONLY)'!AM$9), "", SUMIF('Exam (LECTURE ONLY)'!O$20:X$20, "CLO4", 'Exam (LECTURE ONLY)'!O135:X135) / 'Exam (LECTURE ONLY)'!AM$9),
IF(AND('PRINTABLE (per grading)'!H$16="EXAM", 'PRINTABLE (per grading)'!B$13="Final"), IF(ISERROR(SUMIF('Exam (LECTURE ONLY)'!Z$20:AI$20, "CLO4", 'Exam (LECTURE ONLY)'!Z135:AI135) / 'Exam (LECTURE ONLY)'!AN$9), "", SUMIF('Exam (LECTURE ONLY)'!Z$20:AI$20, "CLO4", 'Exam (LECTURE ONLY)'!Z135:AI135) / 'Exam (LECTURE ONLY)'!AN$9),
IF(AND('PRINTABLE (per grading)'!H$16="OUTPUT", 'PRINTABLE (per grading)'!B$13="Prelim"), IF(ISERROR(SUMIF(OUTPUT!C$20:M$20, "CLO4", OUTPUT!C135:M135) / OUTPUT!AL$9), "", SUMIF(OUTPUT!C$20:M$20, "CLO4", OUTPUT!C135:M135) / OUTPUT!AL$9),
IF(AND('PRINTABLE (per grading)'!H$16="OUTPUT", 'PRINTABLE (per grading)'!B$13="Midterm"), IF(ISERROR(SUMIF(OUTPUT!O$20:Y$20, "CLO4", OUTPUT!O135:Y135) / OUTPUT!AM$9), "", SUMIF(OUTPUT!O$20:Y$20, "CLO4", OUTPUT!O135:Y135) / OUTPUT!AM$9),
IF(AND('PRINTABLE (per grading)'!H$16="OUTPUT", 'PRINTABLE (per grading)'!B$13="Final"), IF(ISERROR(SUMIF(OUTPUT!AA$20:AI$20, "CLO4", OUTPUT!AA135:AI135) / OUTPUT!AN$9), "", SUMIF(OUTPUT!AA$20:AI$20, "CLO4", OUTPUT!AA135:AI135) / OUTPUT!AN$9),
"")))))),"")</f>
        <v/>
      </c>
      <c r="AE133" s="286" t="str">
        <f aca="false">IF(B133&lt;&gt;"",IF(AD133="","",IF(AD133&lt;0.5,1,IF(AND(AD133&gt;=0.5,AD133&lt;P$10),2,IF(AD133&gt;=P$10,3)))),"")</f>
        <v/>
      </c>
      <c r="AF133" s="287" t="str">
        <f aca="false">IF(B133 &lt;&gt; "",IFERROR(IF(AVERAGE(AB133,AD133)&gt;=P$10,"Y","N"),""),"")</f>
        <v/>
      </c>
      <c r="AG133" s="194" t="str">
        <f aca="false">IF(B133 &lt;&gt; "", IFERROR(IF(C$16 = "PRELIM", SUMIF('Database (LECTURE-RES-PRAC)'!D$14:AG$14, "CLO5", 'Database (LECTURE-RES-PRAC)'!D130:AG130) / 'Grade computation'!F$8, IF(C$16 = "MIDTERM", SUMIF('Database (LECTURE-RES-PRAC)'!AJ$14:BM$14, "CLO5", 'Database (LECTURE-RES-PRAC)'!AJ130:BM130) / 'Grade computation'!G$8, IF(C$16 = "FINAL", SUMIF('Database (LECTURE-RES-PRAC)'!BP$14:CS$14, "CLO5", 'Database (LECTURE-RES-PRAC)'!BP130:CS130) / 'Grade computation'!H$8,""))),""),"")</f>
        <v/>
      </c>
      <c r="AH133" s="286" t="str">
        <f aca="false">IF(B133&lt;&gt;"",IF(AG133="","",IF(AG133&lt;0.5,1,IF(AND(AG133&gt;=0.5,AG133&lt;P$10),2,IF(AG133&gt;=P$10,3)))),"")</f>
        <v/>
      </c>
      <c r="AI133" s="194" t="str">
        <f aca="false">IF(B133 &lt;&gt; "",IF(AND('PRINTABLE (per grading)'!H$16="EXAM", 'PRINTABLE (per grading)'!B$13="Prelim"), IF(ISERROR(SUMIF('Exam (LECTURE ONLY)'!D$20:M$20, "CLO5", 'Exam (LECTURE ONLY)'!D135:M135) / 'Exam (LECTURE ONLY)'!AL$10), "", SUMIF('Exam (LECTURE ONLY)'!D$20:M$20, "CLO5", 'Exam (LECTURE ONLY)'!D135:M135) /'Exam (LECTURE ONLY)'!AL$10),
IF(AND('PRINTABLE (per grading)'!H$16="EXAM", 'PRINTABLE (per grading)'!B$13="Midterm"), IF(ISERROR(SUMIF('Exam (LECTURE ONLY)'!O$20:X$20, "CLO5", 'Exam (LECTURE ONLY)'!O135:X135) / 'Exam (LECTURE ONLY)'!AM$10), "", SUMIF('Exam (LECTURE ONLY)'!O$20:X$20, "CLO5", 'Exam (LECTURE ONLY)'!O135:X135) / 'Exam (LECTURE ONLY)'!AM$10),
IF(AND('PRINTABLE (per grading)'!H$16="EXAM", 'PRINTABLE (per grading)'!B$13="Final"), IF(ISERROR(SUMIF('Exam (LECTURE ONLY)'!Z$20:AI$20, "CLO5", 'Exam (LECTURE ONLY)'!Z135:AI135) / 'Exam (LECTURE ONLY)'!AN$10), "", SUMIF('Exam (LECTURE ONLY)'!Z$20:AI$20, "CLO5", 'Exam (LECTURE ONLY)'!Z135:AI135) / 'Exam (LECTURE ONLY)'!AN$10),
IF(AND('PRINTABLE (per grading)'!H$16="OUTPUT", 'PRINTABLE (per grading)'!B$13="Prelim"), IF(ISERROR(SUMIF(OUTPUT!C$20:M$20, "CLO5", OUTPUT!C135:M135) / OUTPUT!AL$10), "", SUMIF(OUTPUT!C$20:M$20, "CLO5", OUTPUT!C135:M135) / OUTPUT!AL$10),
IF(AND('PRINTABLE (per grading)'!H$16="OUTPUT", 'PRINTABLE (per grading)'!B$13="Midterm"), IF(ISERROR(SUMIF(OUTPUT!O$20:Y$20, "CLO5", OUTPUT!O135:Y135) / OUTPUT!AM$10), "", SUMIF(OUTPUT!O$20:Y$20, "CLO5", OUTPUT!O135:Y135) / OUTPUT!AM$10),
IF(AND('PRINTABLE (per grading)'!H$16="OUTPUT", 'PRINTABLE (per grading)'!B$13="Final"), IF(ISERROR(SUMIF(OUTPUT!AA$20:AI$20, "CLO5", OUTPUT!AA135:AI135) / OUTPUT!AN$10), "", SUMIF(OUTPUT!AA$20:AI$20, "CLO5", OUTPUT!AA135:AI135) / OUTPUT!AN$10),
"")))))),"")</f>
        <v/>
      </c>
      <c r="AJ133" s="286" t="str">
        <f aca="false">IF(B133&lt;&gt;"",IF(AI133="","",IF(AI133&lt;0.5,1,IF(AND(AI133&gt;=0.5,AI133&lt;P$10),2,IF(AI133&gt;=P$10,3)))),"")</f>
        <v/>
      </c>
      <c r="AK133" s="287" t="str">
        <f aca="false">IF(B133 &lt;&gt; "",IFERROR(IF(AVERAGE(AG133,AI133)&gt;=P$10,"Y","N"),""),"")</f>
        <v/>
      </c>
      <c r="AL133" s="194" t="str">
        <f aca="false">IF(B133 &lt;&gt; "", IFERROR(IF(C$16 = "PRELIM", SUMIF('Database (LECTURE-RES-PRAC)'!D$14:AG$14, "CLO6", 'Database (LECTURE-RES-PRAC)'!D130:AG130) / 'Grade computation'!F$9, IF(C$16 = "MIDTERM", SUMIF('Database (LECTURE-RES-PRAC)'!AJ$14:BM$14, "CLO6", 'Database (LECTURE-RES-PRAC)'!AJ130:BM130) / 'Grade computation'!G$9, IF(C$16 = "FINAL", SUMIF('Database (LECTURE-RES-PRAC)'!BP$14:CS$14, "CLO6", 'Database (LECTURE-RES-PRAC)'!BP130:CS130) / 'Grade computation'!H$9,""))),""),"")</f>
        <v/>
      </c>
      <c r="AM133" s="286" t="str">
        <f aca="false">IF(B133&lt;&gt;"",IF(AL133="","",IF(AL133&lt;0.5,1,IF(AND(AL133&gt;=0.5,AL133&lt;P$10),2,IF(AL133&gt;=P$10,3)))),"")</f>
        <v/>
      </c>
      <c r="AN133" s="194" t="str">
        <f aca="false">IF(B133 &lt;&gt; "",IF(AND('PRINTABLE (per grading)'!H$16="EXAM", 'PRINTABLE (per grading)'!B$13="Prelim"), IF(ISERROR(SUMIF('Exam (LECTURE ONLY)'!D$20:M$20, "CLO6", 'Exam (LECTURE ONLY)'!D135:M135) / 'Exam (LECTURE ONLY)'!AL$11), "", SUMIF('Exam (LECTURE ONLY)'!D$20:M$20, "CLO6", 'Exam (LECTURE ONLY)'!D135:M135) /'Exam (LECTURE ONLY)'!AL$11),
IF(AND('PRINTABLE (per grading)'!H$16="EXAM", 'PRINTABLE (per grading)'!B$13="Midterm"), IF(ISERROR(SUMIF('Exam (LECTURE ONLY)'!O$20:X$20, "CLO6", 'Exam (LECTURE ONLY)'!O135:X135) / 'Exam (LECTURE ONLY)'!AM$11), "", SUMIF('Exam (LECTURE ONLY)'!O$20:X$20, "CLO6", 'Exam (LECTURE ONLY)'!O135:X135) / 'Exam (LECTURE ONLY)'!AM$11),
IF(AND('PRINTABLE (per grading)'!H$16="EXAM", 'PRINTABLE (per grading)'!B$13="Final"), IF(ISERROR(SUMIF('Exam (LECTURE ONLY)'!Z$20:AI$20, "CLO6", 'Exam (LECTURE ONLY)'!Z135:AI135) / 'Exam (LECTURE ONLY)'!AN$11), "", SUMIF('Exam (LECTURE ONLY)'!Z$20:AI$20, "CLO6", 'Exam (LECTURE ONLY)'!Z135:AI135) / 'Exam (LECTURE ONLY)'!AN$11),
IF(AND('PRINTABLE (per grading)'!H$16="OUTPUT", 'PRINTABLE (per grading)'!B$13="Prelim"), IF(ISERROR(SUMIF(OUTPUT!C$20:M$20, "CLO6", OUTPUT!C135:M135) / OUTPUT!AL$11), "", SUMIF(OUTPUT!C$20:M$20, "CLO6", OUTPUT!C135:M135) / OUTPUT!AL$11),
IF(AND('PRINTABLE (per grading)'!H$16="OUTPUT", 'PRINTABLE (per grading)'!B$13="Midterm"), IF(ISERROR(SUMIF(OUTPUT!O$20:Y$20, "CLO6", OUTPUT!O135:Y135) / OUTPUT!AM$11), "", SUMIF(OUTPUT!O$20:Y$20, "CLO6", OUTPUT!O135:Y135) / OUTPUT!AM$11),
IF(AND('PRINTABLE (per grading)'!H$16="OUTPUT", 'PRINTABLE (per grading)'!B$13="Final"), IF(ISERROR(SUMIF(OUTPUT!AA$20:AI$20, "CLO6", OUTPUT!AA135:AI135) / OUTPUT!AN$11), "", SUMIF(OUTPUT!AA$20:AI$20, "CLO6", OUTPUT!AA135:AI135) / OUTPUT!AN$11),
"")))))),"")</f>
        <v/>
      </c>
      <c r="AO133" s="286" t="str">
        <f aca="false">IF(B133&lt;&gt;"",IF(AN133="","",IF(AN133&lt;0.5,1,IF(AND(AN133&gt;=0.5,AN133&lt;P$10),2,IF(AN133&gt;=P$10,3)))),"")</f>
        <v/>
      </c>
      <c r="AP133" s="287" t="str">
        <f aca="false">IF(B133 &lt;&gt; "",IFERROR(IF(AVERAGE(AL133,AN133)&gt;=P$10,"Y","N"),""),"")</f>
        <v/>
      </c>
      <c r="AQ133" s="194" t="str">
        <f aca="false">IF(B133 &lt;&gt; "", IFERROR(IF(C$16 = "PRELIM", SUMIF('Database (LECTURE-RES-PRAC)'!D$14:AG$14, "CLO7", 'Database (LECTURE-RES-PRAC)'!D130:AG130) / 'Grade computation'!F$10, IF(C$16 = "MIDTERM", SUMIF('Database (LECTURE-RES-PRAC)'!AJ$14:BM$14, "CLO7", 'Database (LECTURE-RES-PRAC)'!AJ130:BM130) / 'Grade computation'!G$10, IF(C$16 = "FINAL", SUMIF('Database (LECTURE-RES-PRAC)'!BP$14:CS$14, "CLO7", 'Database (LECTURE-RES-PRAC)'!BP130:CS130) / 'Grade computation'!H$10,""))),""),"")</f>
        <v/>
      </c>
      <c r="AR133" s="286" t="str">
        <f aca="false">IF(B133&lt;&gt;"",IF(AQ133="","",IF(AQ133&lt;0.5,1,IF(AND(AQ133&gt;=0.5,AQ133&lt;P$10),2,IF(AQ133&gt;=P$10,3)))),"")</f>
        <v/>
      </c>
      <c r="AS133" s="194" t="str">
        <f aca="false">IF(B133 &lt;&gt; "",IF(AND('PRINTABLE (per grading)'!H$16="EXAM", 'PRINTABLE (per grading)'!B$13="Prelim"), IF(ISERROR(SUMIF('Exam (LECTURE ONLY)'!D$20:M$20, "CLO7", 'Exam (LECTURE ONLY)'!D135:M135) / 'Exam (LECTURE ONLY)'!AL$12), "", SUMIF('Exam (LECTURE ONLY)'!D$20:M$20, "CLO7", 'Exam (LECTURE ONLY)'!D135:M135) /'Exam (LECTURE ONLY)'!AL$12),
IF(AND('PRINTABLE (per grading)'!H$16="EXAM", 'PRINTABLE (per grading)'!B$13="Midterm"), IF(ISERROR(SUMIF('Exam (LECTURE ONLY)'!O$20:X$20, "CLO7", 'Exam (LECTURE ONLY)'!O135:X135) / 'Exam (LECTURE ONLY)'!AM$12), "", SUMIF('Exam (LECTURE ONLY)'!O$20:X$20, "CLO7", 'Exam (LECTURE ONLY)'!O135:X135) / 'Exam (LECTURE ONLY)'!AM$12),
IF(AND('PRINTABLE (per grading)'!H$16="EXAM", 'PRINTABLE (per grading)'!B$13="Final"), IF(ISERROR(SUMIF('Exam (LECTURE ONLY)'!Z$20:AI$20, "CLO7", 'Exam (LECTURE ONLY)'!Z135:AI135) / 'Exam (LECTURE ONLY)'!AN$12), "", SUMIF('Exam (LECTURE ONLY)'!Z$20:AI$20, "CLO7", 'Exam (LECTURE ONLY)'!Z135:AI135) / 'Exam (LECTURE ONLY)'!AN$12),
IF(AND('PRINTABLE (per grading)'!H$16="OUTPUT", 'PRINTABLE (per grading)'!B$13="Prelim"), IF(ISERROR(SUMIF(OUTPUT!C$20:M$20, "CLO7", OUTPUT!C135:M135) / OUTPUT!AL$12), "", SUMIF(OUTPUT!C$20:M$20, "CLO7", OUTPUT!C135:M135) / OUTPUT!AL$12),
IF(AND('PRINTABLE (per grading)'!H$16="OUTPUT", 'PRINTABLE (per grading)'!B$13="Midterm"), IF(ISERROR(SUMIF(OUTPUT!O$20:Y$20, "CLO7", OUTPUT!O135:Y135) / OUTPUT!AM$12), "", SUMIF(OUTPUT!O$20:Y$20, "CLO7", OUTPUT!O135:Y135) / OUTPUT!AM$12),
IF(AND('PRINTABLE (per grading)'!H$16="OUTPUT", 'PRINTABLE (per grading)'!B$13="Final"), IF(ISERROR(SUMIF(OUTPUT!AA$20:AI$20, "CLO7", OUTPUT!AA135:AI135) / OUTPUT!AN$12), "", SUMIF(OUTPUT!AA$20:AI$20, "CLO7", OUTPUT!AA135:AI135) / OUTPUT!AN$12),
"")))))),"")</f>
        <v/>
      </c>
      <c r="AT133" s="286" t="str">
        <f aca="false">IF(B133&lt;&gt;"",IF(AS133="","",IF(AS133&lt;0.5,1,IF(AND(AS133&gt;=0.5,AS133&lt;P$10),2,IF(AS133&gt;=P$10,3)))),"")</f>
        <v/>
      </c>
      <c r="AU133" s="287" t="str">
        <f aca="false">IF(B133 &lt;&gt; "",IFERROR(IF(AVERAGE(AQ133,AS133)&gt;=P$10,"Y","N"),""),"")</f>
        <v/>
      </c>
      <c r="AV133" s="194" t="str">
        <f aca="false">IF(B133 &lt;&gt; "", IFERROR(IF(C$16 = "PRELIM", SUMIF('Database (LECTURE-RES-PRAC)'!D$14:AG$14, "CLO8", 'Database (LECTURE-RES-PRAC)'!D130:AG130) / 'Grade computation'!F$11, IF(C$16 = "MIDTERM", SUMIF('Database (LECTURE-RES-PRAC)'!AJ$14:BM$14, "CLO8", 'Database (LECTURE-RES-PRAC)'!AJ130:BM130) / 'Grade computation'!G$11, IF(C$16 = "FINAL", SUMIF('Database (LECTURE-RES-PRAC)'!BP$14:CS$14, "CLO8", 'Database (LECTURE-RES-PRAC)'!BP130:CS130) / 'Grade computation'!H$11,""))),""),"")</f>
        <v/>
      </c>
      <c r="AW133" s="286" t="str">
        <f aca="false">IF(B133&lt;&gt;"",IF(AV133="","",IF(AV133&lt;0.5,1,IF(AND(AV133&gt;=0.5,AV133&lt;P$10),2,IF(AV133&gt;=P$10,3)))),"")</f>
        <v/>
      </c>
      <c r="AX133" s="194" t="str">
        <f aca="false">IF(B133 &lt;&gt; "",IF(AND('PRINTABLE (per grading)'!H$16="EXAM", 'PRINTABLE (per grading)'!B$13="Prelim"), IF(ISERROR(SUMIF('Exam (LECTURE ONLY)'!D$20:M$20, "CLO8", 'Exam (LECTURE ONLY)'!D135:M135) / 'Exam (LECTURE ONLY)'!AL$13), "", SUMIF('Exam (LECTURE ONLY)'!D$20:M$20, "CLO8", 'Exam (LECTURE ONLY)'!D135:M135) /'Exam (LECTURE ONLY)'!AL$13),
IF(AND('PRINTABLE (per grading)'!H$16="EXAM", 'PRINTABLE (per grading)'!B$13="Midterm"), IF(ISERROR(SUMIF('Exam (LECTURE ONLY)'!O$20:X$20, "CLO8", 'Exam (LECTURE ONLY)'!O135:X135) / 'Exam (LECTURE ONLY)'!AM$13), "", SUMIF('Exam (LECTURE ONLY)'!O$20:X$20, "CLO8", 'Exam (LECTURE ONLY)'!O135:X135) / 'Exam (LECTURE ONLY)'!AM$13),
IF(AND('PRINTABLE (per grading)'!H$16="EXAM", 'PRINTABLE (per grading)'!B$13="Final"), IF(ISERROR(SUMIF('Exam (LECTURE ONLY)'!Z$20:AI$20, "CLO8", 'Exam (LECTURE ONLY)'!Z135:AI135) / 'Exam (LECTURE ONLY)'!AN$13), "", SUMIF('Exam (LECTURE ONLY)'!Z$20:AI$20, "CLO8", 'Exam (LECTURE ONLY)'!Z135:AI135) / 'Exam (LECTURE ONLY)'!AN$13),
IF(AND('PRINTABLE (per grading)'!H$16="OUTPUT", 'PRINTABLE (per grading)'!B$13="Prelim"), IF(ISERROR(SUMIF(OUTPUT!C$20:M$20, "CLO8", OUTPUT!C135:M135) / OUTPUT!AL$13), "", SUMIF(OUTPUT!C$20:M$20, "CLO8", OUTPUT!C135:M135) / OUTPUT!AL$13),
IF(AND('PRINTABLE (per grading)'!H$16="OUTPUT", 'PRINTABLE (per grading)'!B$13="Midterm"), IF(ISERROR(SUMIF(OUTPUT!O$20:Y$20, "CLO8", OUTPUT!O135:Y135) / OUTPUT!AM$13), "", SUMIF(OUTPUT!O$20:Y$20, "CLO8", OUTPUT!O135:Y135) / OUTPUT!AM$13),
IF(AND('PRINTABLE (per grading)'!H$16="OUTPUT", 'PRINTABLE (per grading)'!B$13="Final"), IF(ISERROR(SUMIF(OUTPUT!AA$20:AI$20, "CLO8", OUTPUT!AA135:AI135) / OUTPUT!AN$13), "", SUMIF(OUTPUT!AA$20:AI$20, "CLO8", OUTPUT!AA135:AI135) / OUTPUT!AN$13),
"")))))),"")</f>
        <v/>
      </c>
      <c r="AY133" s="286" t="str">
        <f aca="false">IF(B133&lt;&gt;"",IF(AX133="","",IF(AX133&lt;0.5,1,IF(AND(AX133&gt;=0.5,AX133&lt;P$10),2,IF(AX133&gt;=P$10,3)))),"")</f>
        <v/>
      </c>
      <c r="AZ133" s="287" t="str">
        <f aca="false">IF(B133 &lt;&gt; "",IFERROR(IF(AVERAGE(AV133,AX133)&gt;=P$10,"Y","N"),""),"")</f>
        <v/>
      </c>
      <c r="BA133" s="194" t="str">
        <f aca="false">IF(B133 &lt;&gt; "", IFERROR(IF(C$16 = "PRELIM", SUMIF('Database (LECTURE-RES-PRAC)'!D$14:AG$14, "CLO9", 'Database (LECTURE-RES-PRAC)'!D130:AG130) / 'Grade computation'!F$12, IF(C$16 = "MIDTERM", SUMIF('Database (LECTURE-RES-PRAC)'!AJ$14:BM$14, "CLO9", 'Database (LECTURE-RES-PRAC)'!AJ130:BM130) / 'Grade computation'!G$12, IF(C$16 = "FINAL", SUMIF('Database (LECTURE-RES-PRAC)'!BP$14:CS$14, "CLO9", 'Database (LECTURE-RES-PRAC)'!BP130:CS130) / 'Grade computation'!H$12,""))),""),"")</f>
        <v/>
      </c>
      <c r="BB133" s="286" t="str">
        <f aca="false">IF(B133&lt;&gt;"",IF(BA133="","",IF(BA133&lt;0.5,1,IF(AND(BA133&gt;=0.5,BA133&lt;P$10),2,IF(BA133&gt;=P$10,3)))),"")</f>
        <v/>
      </c>
      <c r="BC133" s="194" t="str">
        <f aca="false">IF(B133 &lt;&gt; "",IF(AND('PRINTABLE (per grading)'!H$16="EXAM", 'PRINTABLE (per grading)'!B$13="Prelim"), IF(ISERROR(SUMIF('Exam (LECTURE ONLY)'!D$20:M$20, "CLO9", 'Exam (LECTURE ONLY)'!D135:M135) / 'Exam (LECTURE ONLY)'!AL$14), "", SUMIF('Exam (LECTURE ONLY)'!D$20:M$20, "CLO9", 'Exam (LECTURE ONLY)'!D135:M135) /'Exam (LECTURE ONLY)'!AL$14),
IF(AND('PRINTABLE (per grading)'!H$16="EXAM", 'PRINTABLE (per grading)'!B$13="Midterm"), IF(ISERROR(SUMIF('Exam (LECTURE ONLY)'!O$20:X$20, "CLO9", 'Exam (LECTURE ONLY)'!O135:X135) / 'Exam (LECTURE ONLY)'!AM$14), "", SUMIF('Exam (LECTURE ONLY)'!O$20:X$20, "CLO9", 'Exam (LECTURE ONLY)'!O135:X135) / 'Exam (LECTURE ONLY)'!AM$14),
IF(AND('PRINTABLE (per grading)'!H$16="EXAM", 'PRINTABLE (per grading)'!B$13="Final"), IF(ISERROR(SUMIF('Exam (LECTURE ONLY)'!Z$20:AI$20, "CLO9", 'Exam (LECTURE ONLY)'!Z135:AI135) / 'Exam (LECTURE ONLY)'!AN$14), "", SUMIF('Exam (LECTURE ONLY)'!Z$20:AI$20, "CLO9", 'Exam (LECTURE ONLY)'!Z135:AI135) / 'Exam (LECTURE ONLY)'!AN$14),
IF(AND('PRINTABLE (per grading)'!H$16="OUTPUT", 'PRINTABLE (per grading)'!B$13="Prelim"), IF(ISERROR(SUMIF(OUTPUT!C$20:M$20, "CLO9", OUTPUT!C135:M135) / OUTPUT!AL$14), "", SUMIF(OUTPUT!C$20:M$20, "CLO9", OUTPUT!C135:M135) / OUTPUT!AL$14),
IF(AND('PRINTABLE (per grading)'!H$16="OUTPUT", 'PRINTABLE (per grading)'!B$13="Midterm"), IF(ISERROR(SUMIF(OUTPUT!O$20:Y$20, "CLO9", OUTPUT!O135:Y135) / OUTPUT!AM$14), "", SUMIF(OUTPUT!O$20:Y$20, "CLO9", OUTPUT!O135:Y135) / OUTPUT!AM$14),
IF(AND('PRINTABLE (per grading)'!H$16="OUTPUT", 'PRINTABLE (per grading)'!B$13="Final"), IF(ISERROR(SUMIF(OUTPUT!AA$20:AI$20, "CLO9", OUTPUT!AA135:AI135) / OUTPUT!AN$14), "", SUMIF(OUTPUT!AA$20:AI$20, "CLO9", OUTPUT!AA135:AI135) / OUTPUT!AN$14),
"")))))),"")</f>
        <v/>
      </c>
      <c r="BD133" s="286" t="str">
        <f aca="false">IF(B133&lt;&gt;"",IF(BC133="","",IF(BC133&lt;0.5,1,IF(AND(BC133&gt;=0.5,BC133&lt;P$10),2,IF(BC133&gt;=P$10,3)))),"")</f>
        <v/>
      </c>
      <c r="BE133" s="287" t="str">
        <f aca="false">IF(B133 &lt;&gt; "",IFERROR(IF(AVERAGE(BA133,BC133)&gt;=P$10,"Y","N"),""),"")</f>
        <v/>
      </c>
      <c r="BF133" s="194" t="str">
        <f aca="false">IF(B133 &lt;&gt; "", IFERROR(IF(C$16 = "PRELIM", SUMIF('Database (LECTURE-RES-PRAC)'!D$14:AG$14, "CLO10", 'Database (LECTURE-RES-PRAC)'!D130:AG130) / 'Grade computation'!F$13, IF(C$16 = "MIDTERM", SUMIF('Database (LECTURE-RES-PRAC)'!AJ$14:BM$14, "CLO10", 'Database (LECTURE-RES-PRAC)'!AJ130:BM130) / 'Grade computation'!G$13, IF(C$16 = "FINAL", SUMIF('Database (LECTURE-RES-PRAC)'!BP$14:CS$14, "CLO10", 'Database (LECTURE-RES-PRAC)'!BP130:CS130) / 'Grade computation'!H$13,""))),""),"")</f>
        <v/>
      </c>
      <c r="BG133" s="286" t="str">
        <f aca="false">IF(B133&lt;&gt;"",IF(BF133="","",IF(BF133&lt;0.5,1,IF(AND(BF133&gt;=0.5,BF133&lt;P$10),2,IF(BF133&gt;=P$10,3)))),"")</f>
        <v/>
      </c>
      <c r="BH133" s="194" t="str">
        <f aca="false">IF(B133 &lt;&gt; "",IF(AND('PRINTABLE (per grading)'!H$16="EXAM", 'PRINTABLE (per grading)'!B$13="Prelim"), IF(ISERROR(SUMIF('Exam (LECTURE ONLY)'!D$20:M$20, "CLO10", 'Exam (LECTURE ONLY)'!D135:M135) / 'Exam (LECTURE ONLY)'!AL$15), "", SUMIF('Exam (LECTURE ONLY)'!D$20:M$20, "CLO10", 'Exam (LECTURE ONLY)'!D135:M135) /'Exam (LECTURE ONLY)'!AL$15),
IF(AND('PRINTABLE (per grading)'!H$16="EXAM", 'PRINTABLE (per grading)'!B$13="Midterm"), IF(ISERROR(SUMIF('Exam (LECTURE ONLY)'!O$20:X$20, "CLO10", 'Exam (LECTURE ONLY)'!O135:X135) / 'Exam (LECTURE ONLY)'!AM$15), "", SUMIF('Exam (LECTURE ONLY)'!O$20:X$20, "CLO10", 'Exam (LECTURE ONLY)'!O135:X135) / 'Exam (LECTURE ONLY)'!AM$15),
IF(AND('PRINTABLE (per grading)'!H$16="EXAM", 'PRINTABLE (per grading)'!B$13="Final"), IF(ISERROR(SUMIF('Exam (LECTURE ONLY)'!Z$20:AI$20, "CLO10", 'Exam (LECTURE ONLY)'!Z135:AI135) / 'Exam (LECTURE ONLY)'!AN$15), "", SUMIF('Exam (LECTURE ONLY)'!Z$20:AI$20, "CLO10", 'Exam (LECTURE ONLY)'!Z135:AI135) / 'Exam (LECTURE ONLY)'!AN$15),
IF(AND('PRINTABLE (per grading)'!H$16="OUTPUT", 'PRINTABLE (per grading)'!B$13="Prelim"), IF(ISERROR(SUMIF(OUTPUT!C$20:M$20, "CLO10", OUTPUT!C135:M135) / OUTPUT!AL$15), "", SUMIF(OUTPUT!C$20:M$20, "CLO10", OUTPUT!C135:M135) / OUTPUT!AL$15),
IF(AND('PRINTABLE (per grading)'!H$16="OUTPUT", 'PRINTABLE (per grading)'!B$13="Midterm"), IF(ISERROR(SUMIF(OUTPUT!O$20:Y$20, "CLO10", OUTPUT!O135:Y135) / OUTPUT!AM$15), "", SUMIF(OUTPUT!O$20:Y$20, "CLO10", OUTPUT!O135:Y135) / OUTPUT!AM$15),
IF(AND('PRINTABLE (per grading)'!H$16="OUTPUT", 'PRINTABLE (per grading)'!B$13="Final"), IF(ISERROR(SUMIF(OUTPUT!AA$20:AI$20, "CLO10", OUTPUT!AA135:AI135) / OUTPUT!AN$15), "", SUMIF(OUTPUT!AA$20:AI$20, "CLO10", OUTPUT!AA135:AI135) / OUTPUT!AN$15),
"")))))),"")</f>
        <v/>
      </c>
      <c r="BI133" s="286" t="str">
        <f aca="false">IF(B133&lt;&gt;"",IF(BH133="","",IF(BH133&lt;0.5,1,IF(AND(BH133&gt;=0.5,BH133&lt;P$10),2,IF(BH133&gt;=P$10,3)))),"")</f>
        <v/>
      </c>
      <c r="BJ133" s="287" t="str">
        <f aca="false">IF(B133 &lt;&gt; "",IFERROR(IF(AVERAGE(BF133,BH133)&gt;=P$10,"Y","N"),""),"")</f>
        <v/>
      </c>
      <c r="BK133" s="8"/>
    </row>
    <row r="134" customFormat="false" ht="19.5" hidden="false" customHeight="true" outlineLevel="0" collapsed="false">
      <c r="A134" s="228" t="str">
        <f aca="false">IF(ISBLANK('Database (LECTURE-RES-PRAC)'!A131),"",'Database (LECTURE-RES-PRAC)'!A131)</f>
        <v/>
      </c>
      <c r="B134" s="229" t="str">
        <f aca="false">IF(ISBLANK('Database (LECTURE-RES-PRAC)'!B131),"",'Database (LECTURE-RES-PRAC)'!B131)</f>
        <v/>
      </c>
      <c r="C134" s="230" t="str">
        <f aca="false">IF(B134&lt;&gt;"",IF(C$16="PRELIM",'Grade computation'!C134, IF(C$16="MIDTERM",'Grade computation'!K134, IF(C$16="FINAL",'Grade computation'!S134,""))),"")</f>
        <v/>
      </c>
      <c r="D134" s="231" t="str">
        <f aca="false">IF(B134&lt;&gt;"",IFERROR(IF(B$11="80-20", (((C134/C$19)*X$6)+X$7)*D$18, IF(B$11="60-40", (((C134/C$19)*Y$6)+Y$7)*D$18, 0)),0),"")</f>
        <v/>
      </c>
      <c r="E134" s="230" t="str">
        <f aca="false">IF(B134&lt;&gt;"", IF(C$16="PRELIM",'Grade computation'!E134, IF(C$16="MIDTERM",'Grade computation'!M134, IF(C$16="FINAL",'Grade computation'!U134,""))),"")</f>
        <v/>
      </c>
      <c r="F134" s="232" t="str">
        <f aca="false">IF(B134&lt;&gt;"",IFERROR(IF(B$11="80-20", (((E134/E$19)*X$6)+X$7)*F$18, IF(B$11="60-40", (((E134/E$19)*Y$6)+Y$7)*F$18, 0)),0),"")</f>
        <v/>
      </c>
      <c r="G134" s="233" t="str">
        <f aca="false">IF(B134&lt;&gt;"",IFERROR((D134+F134),0),"")</f>
        <v/>
      </c>
      <c r="H134" s="234" t="str">
        <f aca="false">IF(B134&lt;&gt;"",IF(C$16="PRELIM", 'Grade computation'!H134, IF(C$16="MIDTERM", 'Grade computation'!P134, IF(C$16="FINAL",'Grade computation'!X134, ""))),"")</f>
        <v/>
      </c>
      <c r="I134" s="233" t="str">
        <f aca="false">IF(B134&lt;&gt;"",IFERROR(IF(B$11="80-20", (((H134/H$19)*X$6)+X$7)*I$19, IF(B$11="60-40", (((H134/H$19)*Y$6)+Y$7)*I$19, 0)),0),"")</f>
        <v/>
      </c>
      <c r="J134" s="237" t="str">
        <f aca="false">IFERROR((G134+I134),"")</f>
        <v/>
      </c>
      <c r="K134" s="183" t="str">
        <f aca="false">IFERROR(IF(J134="","",IF(J134&gt;=75,"PASSED","FAILED")),"")</f>
        <v/>
      </c>
      <c r="L134" s="183"/>
      <c r="M134" s="194" t="str">
        <f aca="false">IF(B134 &lt;&gt; "", IFERROR(IF(C$16 = "PRELIM", SUMIF('Database (LECTURE-RES-PRAC)'!D$14:AG$14, "CLO1", 'Database (LECTURE-RES-PRAC)'!D131:AG131) / 'Grade computation'!F$4, IF(C$16 = "MIDTERM", SUMIF('Database (LECTURE-RES-PRAC)'!AJ$14:BM$14, "CLO1", 'Database (LECTURE-RES-PRAC)'!AJ131:BM131) / 'Grade computation'!G$4, IF(C$16 = "FINAL", SUMIF('Database (LECTURE-RES-PRAC)'!BP$14:CS$14, "CLO1", 'Database (LECTURE-RES-PRAC)'!BP131:CS131) / 'Grade computation'!H$4,""))),""),"")</f>
        <v/>
      </c>
      <c r="N134" s="286" t="str">
        <f aca="false">IF(B134&lt;&gt;"",IF(M134="","",IF(M134&lt;0.5,1,IF(AND(M134&gt;=0.5,M134&lt;P$10),2,IF(M134&gt;=P$10,3)))),"")</f>
        <v/>
      </c>
      <c r="O134" s="194" t="str">
        <f aca="false">IF(B134 &lt;&gt; "",IF(AND('PRINTABLE (per grading)'!H$16="EXAM", 'PRINTABLE (per grading)'!B$13="Prelim"), IF(ISERROR(SUMIF('Exam (LECTURE ONLY)'!D$20:M$20, "CLO1", 'Exam (LECTURE ONLY)'!D136:M136) / 'Exam (LECTURE ONLY)'!AL$6), "", SUMIF('Exam (LECTURE ONLY)'!D$20:M$20, "CLO1", 'Exam (LECTURE ONLY)'!D136:M136) /'Exam (LECTURE ONLY)'!AL$6),
IF(AND('PRINTABLE (per grading)'!H$16="EXAM", 'PRINTABLE (per grading)'!B$13="Midterm"), IF(ISERROR(SUMIF('Exam (LECTURE ONLY)'!O$20:X$20, "CLO1", 'Exam (LECTURE ONLY)'!O136:X136) / 'Exam (LECTURE ONLY)'!AM$6), "", SUMIF('Exam (LECTURE ONLY)'!O$20:X$20, "CLO1", 'Exam (LECTURE ONLY)'!O136:X136) / 'Exam (LECTURE ONLY)'!AM$6),
IF(AND('PRINTABLE (per grading)'!H$16="EXAM", 'PRINTABLE (per grading)'!B$13="Final"), IF(ISERROR(SUMIF('Exam (LECTURE ONLY)'!Z$20:AI$20, "CLO1", 'Exam (LECTURE ONLY)'!Z136:AI136) / 'Exam (LECTURE ONLY)'!AN$6), "", SUMIF('Exam (LECTURE ONLY)'!Z$20:AI$20, "CLO1", 'Exam (LECTURE ONLY)'!Z136:AI136) / 'Exam (LECTURE ONLY)'!AN$6),
IF(AND('PRINTABLE (per grading)'!H$16="OUTPUT", 'PRINTABLE (per grading)'!B$13="Prelim"), IF(ISERROR(SUMIF(OUTPUT!C$20:M$20, "CLO1", OUTPUT!C136:M136) / OUTPUT!AL$6), "", SUMIF(OUTPUT!C$20:M$20, "CLO1", OUTPUT!C136:M136) / OUTPUT!AL$6),
IF(AND('PRINTABLE (per grading)'!H$16="OUTPUT", 'PRINTABLE (per grading)'!B$13="Midterm"), IF(ISERROR(SUMIF(OUTPUT!O$20:Y$20, "CLO1", OUTPUT!O136:Y136) / OUTPUT!AM$6), "", SUMIF(OUTPUT!O$20:Y$20, "CLO1", OUTPUT!O136:Y136) / OUTPUT!AM$6),
IF(AND('PRINTABLE (per grading)'!H$16="OUTPUT", 'PRINTABLE (per grading)'!B$13="Final"), IF(ISERROR(SUMIF(OUTPUT!AA$20:AI$20, "CLO1", OUTPUT!AA136:AI136) / OUTPUT!AN$6), "", SUMIF(OUTPUT!AA$20:AI$20, "CLO1", OUTPUT!AA136:AI136) / OUTPUT!AN$6),
"")))))),"")</f>
        <v/>
      </c>
      <c r="P134" s="286" t="str">
        <f aca="false">IF(B134&lt;&gt;"",IF(O134="","",IF(O134&lt;0.5,1,IF(AND(O134&gt;=0.5,O134&lt;P$10),2,IF(O134&gt;=P$10,3)))),"")</f>
        <v/>
      </c>
      <c r="Q134" s="287" t="str">
        <f aca="false">IF(B134 &lt;&gt; "",IFERROR(IF(AVERAGE(M134,O134)&gt;=P$10,"Y","N"),""),"")</f>
        <v/>
      </c>
      <c r="R134" s="194" t="str">
        <f aca="false">IF(B134 &lt;&gt; "", IFERROR(IF(C$16 = "PRELIM", SUMIF('Database (LECTURE-RES-PRAC)'!D$14:AG$14, "CLO2", 'Database (LECTURE-RES-PRAC)'!D131:AG131) / 'Grade computation'!F$5, IF(C$16 = "MIDTERM", SUMIF('Database (LECTURE-RES-PRAC)'!AJ$14:BM$14, "CLO2", 'Database (LECTURE-RES-PRAC)'!AJ131:BM131) / 'Grade computation'!G$5, IF(C$16 = "FINAL", SUMIF('Database (LECTURE-RES-PRAC)'!BP$14:CS$14, "CLO2", 'Database (LECTURE-RES-PRAC)'!BP131:CS131) / 'Grade computation'!H$5,""))),""),"")</f>
        <v/>
      </c>
      <c r="S134" s="286" t="str">
        <f aca="false">IF(B134&lt;&gt;"",IF(R134="","",IF(R134&lt;0.5,1,IF(AND(R134&gt;=0.5,R134&lt;P$10),2,IF(R134&gt;=P$10,3)))),"")</f>
        <v/>
      </c>
      <c r="T134" s="194" t="str">
        <f aca="false">IF(B134 &lt;&gt; "",IF(AND('PRINTABLE (per grading)'!H$16="EXAM", 'PRINTABLE (per grading)'!B$13="Prelim"), IF(ISERROR(SUMIF('Exam (LECTURE ONLY)'!D$20:M$20, "CLO2", 'Exam (LECTURE ONLY)'!D136:M136) / 'Exam (LECTURE ONLY)'!AL$7), "", SUMIF('Exam (LECTURE ONLY)'!D$20:M$20, "CLO2", 'Exam (LECTURE ONLY)'!D136:M136) /'Exam (LECTURE ONLY)'!AL$7),
IF(AND('PRINTABLE (per grading)'!H$16="EXAM", 'PRINTABLE (per grading)'!B$13="Midterm"), IF(ISERROR(SUMIF('Exam (LECTURE ONLY)'!O$20:X$20, "CLO2", 'Exam (LECTURE ONLY)'!O136:X136) / 'Exam (LECTURE ONLY)'!AM$7), "", SUMIF('Exam (LECTURE ONLY)'!O$20:X$20, "CLO2", 'Exam (LECTURE ONLY)'!O136:X136) / 'Exam (LECTURE ONLY)'!AM$7),
IF(AND('PRINTABLE (per grading)'!H$16="EXAM", 'PRINTABLE (per grading)'!B$13="Final"), IF(ISERROR(SUMIF('Exam (LECTURE ONLY)'!Z$20:AI$20, "CLO2", 'Exam (LECTURE ONLY)'!Z136:AI136) / 'Exam (LECTURE ONLY)'!AN$7), "", SUMIF('Exam (LECTURE ONLY)'!Z$20:AI$20, "CLO2", 'Exam (LECTURE ONLY)'!Z136:AI136) / 'Exam (LECTURE ONLY)'!AN$7),
IF(AND('PRINTABLE (per grading)'!H$16="OUTPUT", 'PRINTABLE (per grading)'!B$13="Prelim"), IF(ISERROR(SUMIF(OUTPUT!C$20:M$20, "CLO2", OUTPUT!C136:M136) / OUTPUT!AL$7), "", SUMIF(OUTPUT!C$20:M$20, "CLO2", OUTPUT!C136:M136) / OUTPUT!AL$7),
IF(AND('PRINTABLE (per grading)'!H$16="OUTPUT", 'PRINTABLE (per grading)'!B$13="Midterm"), IF(ISERROR(SUMIF(OUTPUT!O$20:Y$20, "CLO2", OUTPUT!O136:Y136) / OUTPUT!AM$7), "", SUMIF(OUTPUT!O$20:Y$20, "CLO2", OUTPUT!O136:Y136) / OUTPUT!AM$7),
IF(AND('PRINTABLE (per grading)'!H$16="OUTPUT", 'PRINTABLE (per grading)'!B$13="Final"), IF(ISERROR(SUMIF(OUTPUT!AA$20:AI$20, "CLO2", OUTPUT!AA136:AI136) / OUTPUT!AN$7), "", SUMIF(OUTPUT!AA$20:AI$20, "CLO2", OUTPUT!AA136:AI136) / OUTPUT!AN$7),
"")))))),"")</f>
        <v/>
      </c>
      <c r="U134" s="286" t="str">
        <f aca="false">IF(B134&lt;&gt;"",IF(T134="","",IF(T134&lt;0.5,1,IF(AND(T134&gt;=0.5,T134&lt;P$10),2,IF(T134&gt;=P$10,3)))),"")</f>
        <v/>
      </c>
      <c r="V134" s="287" t="str">
        <f aca="false">IF(B134 &lt;&gt; "",IFERROR(IF(AVERAGE(R134,T134)&gt;=P$10,"Y","N"),""),"")</f>
        <v/>
      </c>
      <c r="W134" s="194" t="str">
        <f aca="false">IF(B134 &lt;&gt; "", IFERROR(IF(C$16 = "PRELIM", SUMIF('Database (LECTURE-RES-PRAC)'!D$14:AG$14, "CLO3", 'Database (LECTURE-RES-PRAC)'!D131:AG131) / 'Grade computation'!F$6, IF(C$16 = "MIDTERM", SUMIF('Database (LECTURE-RES-PRAC)'!AJ$14:BM$14, "CLO3", 'Database (LECTURE-RES-PRAC)'!AJ131:BM131) / 'Grade computation'!G$6, IF(C$16 = "FINAL", SUMIF('Database (LECTURE-RES-PRAC)'!BP$14:CS$14, "CLO3", 'Database (LECTURE-RES-PRAC)'!BP131:CS131) / 'Grade computation'!H$6,""))),""),"")</f>
        <v/>
      </c>
      <c r="X134" s="286" t="str">
        <f aca="false">IF(B134&lt;&gt;"",IF(W134="","",IF(W134&lt;0.5,1,IF(AND(W134&gt;=0.5,W134&lt;P$10),2,IF(W134&gt;=P$10,3)))),"")</f>
        <v/>
      </c>
      <c r="Y134" s="194" t="str">
        <f aca="false">IF(B134 &lt;&gt; "",IF(AND('PRINTABLE (per grading)'!H$16="EXAM", 'PRINTABLE (per grading)'!B$13="Prelim"), IF(ISERROR(SUMIF('Exam (LECTURE ONLY)'!D$20:M$20, "CLO3", 'Exam (LECTURE ONLY)'!D136:M136) / 'Exam (LECTURE ONLY)'!AL$8), "", SUMIF('Exam (LECTURE ONLY)'!D$20:M$20, "CLO3", 'Exam (LECTURE ONLY)'!D136:M136) /'Exam (LECTURE ONLY)'!AL$8),
IF(AND('PRINTABLE (per grading)'!H$16="EXAM", 'PRINTABLE (per grading)'!B$13="Midterm"), IF(ISERROR(SUMIF('Exam (LECTURE ONLY)'!O$20:X$20, "CLO3", 'Exam (LECTURE ONLY)'!O136:X136) / 'Exam (LECTURE ONLY)'!AM$8), "", SUMIF('Exam (LECTURE ONLY)'!O$20:X$20, "CLO3", 'Exam (LECTURE ONLY)'!O136:X136) / 'Exam (LECTURE ONLY)'!AM$8),
IF(AND('PRINTABLE (per grading)'!H$16="EXAM", 'PRINTABLE (per grading)'!B$13="Final"), IF(ISERROR(SUMIF('Exam (LECTURE ONLY)'!Z$20:AI$20, "CLO3", 'Exam (LECTURE ONLY)'!Z136:AI136) / 'Exam (LECTURE ONLY)'!AN$8), "", SUMIF('Exam (LECTURE ONLY)'!Z$20:AI$20, "CLO3", 'Exam (LECTURE ONLY)'!Z136:AI136) / 'Exam (LECTURE ONLY)'!AN$8),
IF(AND('PRINTABLE (per grading)'!H$16="OUTPUT", 'PRINTABLE (per grading)'!B$13="Prelim"), IF(ISERROR(SUMIF(OUTPUT!C$20:M$20, "CLO3", OUTPUT!C136:M136) / OUTPUT!AL$8), "", SUMIF(OUTPUT!C$20:M$20, "CLO3", OUTPUT!C136:M136) / OUTPUT!AL$8),
IF(AND('PRINTABLE (per grading)'!H$16="OUTPUT", 'PRINTABLE (per grading)'!B$13="Midterm"), IF(ISERROR(SUMIF(OUTPUT!O$20:Y$20, "CLO3", OUTPUT!O136:Y136) / OUTPUT!AM$8), "", SUMIF(OUTPUT!O$20:Y$20, "CLO3", OUTPUT!O136:Y136) / OUTPUT!AM$8),
IF(AND('PRINTABLE (per grading)'!H$16="OUTPUT", 'PRINTABLE (per grading)'!B$13="Final"), IF(ISERROR(SUMIF(OUTPUT!AA$20:AI$20, "CLO3", OUTPUT!AA136:AI136) / OUTPUT!AN$8), "", SUMIF(OUTPUT!AA$20:AI$20, "CLO3", OUTPUT!AA136:AI136) / OUTPUT!AN$8),
"" )))))),"")</f>
        <v/>
      </c>
      <c r="Z134" s="286" t="str">
        <f aca="false">IF(B134&lt;&gt;"",IF(Y134="","",IF(Y134&lt;0.5,1,IF(AND(Y134&gt;=0.5,Y134&lt;P$10),2,IF(Y134&gt;=P$10,3)))),"")</f>
        <v/>
      </c>
      <c r="AA134" s="287" t="str">
        <f aca="false">IF(B134 &lt;&gt; "",IFERROR(IF(AVERAGE(W134,Y134)&gt;=P$10,"Y","N"),""),"")</f>
        <v/>
      </c>
      <c r="AB134" s="194" t="str">
        <f aca="false">IF(B134 &lt;&gt; "", IFERROR(IF(C$16 = "PRELIM", SUMIF('Database (LECTURE-RES-PRAC)'!D$14:AG$14, "CLO4", 'Database (LECTURE-RES-PRAC)'!D131:AG131) / 'Grade computation'!F$7, IF(C$16 = "MIDTERM", SUMIF('Database (LECTURE-RES-PRAC)'!AJ$14:BM$14, "CLO4", 'Database (LECTURE-RES-PRAC)'!AJ131:BM131) / 'Grade computation'!G$7, IF(C$16 = "FINAL", SUMIF('Database (LECTURE-RES-PRAC)'!BP$14:CS$14, "CLO4", 'Database (LECTURE-RES-PRAC)'!BP131:CS131) / 'Grade computation'!H$7,""))),""),"")</f>
        <v/>
      </c>
      <c r="AC134" s="286" t="str">
        <f aca="false">IF(B134&lt;&gt;"",IF(AB134="","",IF(AB134&lt;0.5,1,IF(AND(AB134&gt;=0.5,AB134&lt;P$10),2,IF(AB134&gt;=P$10,3)))),"")</f>
        <v/>
      </c>
      <c r="AD134" s="194" t="str">
        <f aca="false">IF(B134 &lt;&gt; "",IF(AND('PRINTABLE (per grading)'!H$16="EXAM", 'PRINTABLE (per grading)'!B$13="Prelim"), IF(ISERROR(SUMIF('Exam (LECTURE ONLY)'!D$20:M$20, "CLO4", 'Exam (LECTURE ONLY)'!D136:M136) / 'Exam (LECTURE ONLY)'!AL$9), "", SUMIF('Exam (LECTURE ONLY)'!D$20:M$20, "CLO4", 'Exam (LECTURE ONLY)'!D136:M136) /'Exam (LECTURE ONLY)'!AL$9),
IF(AND('PRINTABLE (per grading)'!H$16="EXAM", 'PRINTABLE (per grading)'!B$13="Midterm"), IF(ISERROR(SUMIF('Exam (LECTURE ONLY)'!O$20:X$20, "CLO4", 'Exam (LECTURE ONLY)'!O136:X136) / 'Exam (LECTURE ONLY)'!AM$9), "", SUMIF('Exam (LECTURE ONLY)'!O$20:X$20, "CLO4", 'Exam (LECTURE ONLY)'!O136:X136) / 'Exam (LECTURE ONLY)'!AM$9),
IF(AND('PRINTABLE (per grading)'!H$16="EXAM", 'PRINTABLE (per grading)'!B$13="Final"), IF(ISERROR(SUMIF('Exam (LECTURE ONLY)'!Z$20:AI$20, "CLO4", 'Exam (LECTURE ONLY)'!Z136:AI136) / 'Exam (LECTURE ONLY)'!AN$9), "", SUMIF('Exam (LECTURE ONLY)'!Z$20:AI$20, "CLO4", 'Exam (LECTURE ONLY)'!Z136:AI136) / 'Exam (LECTURE ONLY)'!AN$9),
IF(AND('PRINTABLE (per grading)'!H$16="OUTPUT", 'PRINTABLE (per grading)'!B$13="Prelim"), IF(ISERROR(SUMIF(OUTPUT!C$20:M$20, "CLO4", OUTPUT!C136:M136) / OUTPUT!AL$9), "", SUMIF(OUTPUT!C$20:M$20, "CLO4", OUTPUT!C136:M136) / OUTPUT!AL$9),
IF(AND('PRINTABLE (per grading)'!H$16="OUTPUT", 'PRINTABLE (per grading)'!B$13="Midterm"), IF(ISERROR(SUMIF(OUTPUT!O$20:Y$20, "CLO4", OUTPUT!O136:Y136) / OUTPUT!AM$9), "", SUMIF(OUTPUT!O$20:Y$20, "CLO4", OUTPUT!O136:Y136) / OUTPUT!AM$9),
IF(AND('PRINTABLE (per grading)'!H$16="OUTPUT", 'PRINTABLE (per grading)'!B$13="Final"), IF(ISERROR(SUMIF(OUTPUT!AA$20:AI$20, "CLO4", OUTPUT!AA136:AI136) / OUTPUT!AN$9), "", SUMIF(OUTPUT!AA$20:AI$20, "CLO4", OUTPUT!AA136:AI136) / OUTPUT!AN$9),
"")))))),"")</f>
        <v/>
      </c>
      <c r="AE134" s="286" t="str">
        <f aca="false">IF(B134&lt;&gt;"",IF(AD134="","",IF(AD134&lt;0.5,1,IF(AND(AD134&gt;=0.5,AD134&lt;P$10),2,IF(AD134&gt;=P$10,3)))),"")</f>
        <v/>
      </c>
      <c r="AF134" s="287" t="str">
        <f aca="false">IF(B134 &lt;&gt; "",IFERROR(IF(AVERAGE(AB134,AD134)&gt;=P$10,"Y","N"),""),"")</f>
        <v/>
      </c>
      <c r="AG134" s="194" t="str">
        <f aca="false">IF(B134 &lt;&gt; "", IFERROR(IF(C$16 = "PRELIM", SUMIF('Database (LECTURE-RES-PRAC)'!D$14:AG$14, "CLO5", 'Database (LECTURE-RES-PRAC)'!D131:AG131) / 'Grade computation'!F$8, IF(C$16 = "MIDTERM", SUMIF('Database (LECTURE-RES-PRAC)'!AJ$14:BM$14, "CLO5", 'Database (LECTURE-RES-PRAC)'!AJ131:BM131) / 'Grade computation'!G$8, IF(C$16 = "FINAL", SUMIF('Database (LECTURE-RES-PRAC)'!BP$14:CS$14, "CLO5", 'Database (LECTURE-RES-PRAC)'!BP131:CS131) / 'Grade computation'!H$8,""))),""),"")</f>
        <v/>
      </c>
      <c r="AH134" s="286" t="str">
        <f aca="false">IF(B134&lt;&gt;"",IF(AG134="","",IF(AG134&lt;0.5,1,IF(AND(AG134&gt;=0.5,AG134&lt;P$10),2,IF(AG134&gt;=P$10,3)))),"")</f>
        <v/>
      </c>
      <c r="AI134" s="194" t="str">
        <f aca="false">IF(B134 &lt;&gt; "",IF(AND('PRINTABLE (per grading)'!H$16="EXAM", 'PRINTABLE (per grading)'!B$13="Prelim"), IF(ISERROR(SUMIF('Exam (LECTURE ONLY)'!D$20:M$20, "CLO5", 'Exam (LECTURE ONLY)'!D136:M136) / 'Exam (LECTURE ONLY)'!AL$10), "", SUMIF('Exam (LECTURE ONLY)'!D$20:M$20, "CLO5", 'Exam (LECTURE ONLY)'!D136:M136) /'Exam (LECTURE ONLY)'!AL$10),
IF(AND('PRINTABLE (per grading)'!H$16="EXAM", 'PRINTABLE (per grading)'!B$13="Midterm"), IF(ISERROR(SUMIF('Exam (LECTURE ONLY)'!O$20:X$20, "CLO5", 'Exam (LECTURE ONLY)'!O136:X136) / 'Exam (LECTURE ONLY)'!AM$10), "", SUMIF('Exam (LECTURE ONLY)'!O$20:X$20, "CLO5", 'Exam (LECTURE ONLY)'!O136:X136) / 'Exam (LECTURE ONLY)'!AM$10),
IF(AND('PRINTABLE (per grading)'!H$16="EXAM", 'PRINTABLE (per grading)'!B$13="Final"), IF(ISERROR(SUMIF('Exam (LECTURE ONLY)'!Z$20:AI$20, "CLO5", 'Exam (LECTURE ONLY)'!Z136:AI136) / 'Exam (LECTURE ONLY)'!AN$10), "", SUMIF('Exam (LECTURE ONLY)'!Z$20:AI$20, "CLO5", 'Exam (LECTURE ONLY)'!Z136:AI136) / 'Exam (LECTURE ONLY)'!AN$10),
IF(AND('PRINTABLE (per grading)'!H$16="OUTPUT", 'PRINTABLE (per grading)'!B$13="Prelim"), IF(ISERROR(SUMIF(OUTPUT!C$20:M$20, "CLO5", OUTPUT!C136:M136) / OUTPUT!AL$10), "", SUMIF(OUTPUT!C$20:M$20, "CLO5", OUTPUT!C136:M136) / OUTPUT!AL$10),
IF(AND('PRINTABLE (per grading)'!H$16="OUTPUT", 'PRINTABLE (per grading)'!B$13="Midterm"), IF(ISERROR(SUMIF(OUTPUT!O$20:Y$20, "CLO5", OUTPUT!O136:Y136) / OUTPUT!AM$10), "", SUMIF(OUTPUT!O$20:Y$20, "CLO5", OUTPUT!O136:Y136) / OUTPUT!AM$10),
IF(AND('PRINTABLE (per grading)'!H$16="OUTPUT", 'PRINTABLE (per grading)'!B$13="Final"), IF(ISERROR(SUMIF(OUTPUT!AA$20:AI$20, "CLO5", OUTPUT!AA136:AI136) / OUTPUT!AN$10), "", SUMIF(OUTPUT!AA$20:AI$20, "CLO5", OUTPUT!AA136:AI136) / OUTPUT!AN$10),
"")))))),"")</f>
        <v/>
      </c>
      <c r="AJ134" s="286" t="str">
        <f aca="false">IF(B134&lt;&gt;"",IF(AI134="","",IF(AI134&lt;0.5,1,IF(AND(AI134&gt;=0.5,AI134&lt;P$10),2,IF(AI134&gt;=P$10,3)))),"")</f>
        <v/>
      </c>
      <c r="AK134" s="287" t="str">
        <f aca="false">IF(B134 &lt;&gt; "",IFERROR(IF(AVERAGE(AG134,AI134)&gt;=P$10,"Y","N"),""),"")</f>
        <v/>
      </c>
      <c r="AL134" s="194" t="str">
        <f aca="false">IF(B134 &lt;&gt; "", IFERROR(IF(C$16 = "PRELIM", SUMIF('Database (LECTURE-RES-PRAC)'!D$14:AG$14, "CLO6", 'Database (LECTURE-RES-PRAC)'!D131:AG131) / 'Grade computation'!F$9, IF(C$16 = "MIDTERM", SUMIF('Database (LECTURE-RES-PRAC)'!AJ$14:BM$14, "CLO6", 'Database (LECTURE-RES-PRAC)'!AJ131:BM131) / 'Grade computation'!G$9, IF(C$16 = "FINAL", SUMIF('Database (LECTURE-RES-PRAC)'!BP$14:CS$14, "CLO6", 'Database (LECTURE-RES-PRAC)'!BP131:CS131) / 'Grade computation'!H$9,""))),""),"")</f>
        <v/>
      </c>
      <c r="AM134" s="286" t="str">
        <f aca="false">IF(B134&lt;&gt;"",IF(AL134="","",IF(AL134&lt;0.5,1,IF(AND(AL134&gt;=0.5,AL134&lt;P$10),2,IF(AL134&gt;=P$10,3)))),"")</f>
        <v/>
      </c>
      <c r="AN134" s="194" t="str">
        <f aca="false">IF(B134 &lt;&gt; "",IF(AND('PRINTABLE (per grading)'!H$16="EXAM", 'PRINTABLE (per grading)'!B$13="Prelim"), IF(ISERROR(SUMIF('Exam (LECTURE ONLY)'!D$20:M$20, "CLO6", 'Exam (LECTURE ONLY)'!D136:M136) / 'Exam (LECTURE ONLY)'!AL$11), "", SUMIF('Exam (LECTURE ONLY)'!D$20:M$20, "CLO6", 'Exam (LECTURE ONLY)'!D136:M136) /'Exam (LECTURE ONLY)'!AL$11),
IF(AND('PRINTABLE (per grading)'!H$16="EXAM", 'PRINTABLE (per grading)'!B$13="Midterm"), IF(ISERROR(SUMIF('Exam (LECTURE ONLY)'!O$20:X$20, "CLO6", 'Exam (LECTURE ONLY)'!O136:X136) / 'Exam (LECTURE ONLY)'!AM$11), "", SUMIF('Exam (LECTURE ONLY)'!O$20:X$20, "CLO6", 'Exam (LECTURE ONLY)'!O136:X136) / 'Exam (LECTURE ONLY)'!AM$11),
IF(AND('PRINTABLE (per grading)'!H$16="EXAM", 'PRINTABLE (per grading)'!B$13="Final"), IF(ISERROR(SUMIF('Exam (LECTURE ONLY)'!Z$20:AI$20, "CLO6", 'Exam (LECTURE ONLY)'!Z136:AI136) / 'Exam (LECTURE ONLY)'!AN$11), "", SUMIF('Exam (LECTURE ONLY)'!Z$20:AI$20, "CLO6", 'Exam (LECTURE ONLY)'!Z136:AI136) / 'Exam (LECTURE ONLY)'!AN$11),
IF(AND('PRINTABLE (per grading)'!H$16="OUTPUT", 'PRINTABLE (per grading)'!B$13="Prelim"), IF(ISERROR(SUMIF(OUTPUT!C$20:M$20, "CLO6", OUTPUT!C136:M136) / OUTPUT!AL$11), "", SUMIF(OUTPUT!C$20:M$20, "CLO6", OUTPUT!C136:M136) / OUTPUT!AL$11),
IF(AND('PRINTABLE (per grading)'!H$16="OUTPUT", 'PRINTABLE (per grading)'!B$13="Midterm"), IF(ISERROR(SUMIF(OUTPUT!O$20:Y$20, "CLO6", OUTPUT!O136:Y136) / OUTPUT!AM$11), "", SUMIF(OUTPUT!O$20:Y$20, "CLO6", OUTPUT!O136:Y136) / OUTPUT!AM$11),
IF(AND('PRINTABLE (per grading)'!H$16="OUTPUT", 'PRINTABLE (per grading)'!B$13="Final"), IF(ISERROR(SUMIF(OUTPUT!AA$20:AI$20, "CLO6", OUTPUT!AA136:AI136) / OUTPUT!AN$11), "", SUMIF(OUTPUT!AA$20:AI$20, "CLO6", OUTPUT!AA136:AI136) / OUTPUT!AN$11),
"")))))),"")</f>
        <v/>
      </c>
      <c r="AO134" s="286" t="str">
        <f aca="false">IF(B134&lt;&gt;"",IF(AN134="","",IF(AN134&lt;0.5,1,IF(AND(AN134&gt;=0.5,AN134&lt;P$10),2,IF(AN134&gt;=P$10,3)))),"")</f>
        <v/>
      </c>
      <c r="AP134" s="287" t="str">
        <f aca="false">IF(B134 &lt;&gt; "",IFERROR(IF(AVERAGE(AL134,AN134)&gt;=P$10,"Y","N"),""),"")</f>
        <v/>
      </c>
      <c r="AQ134" s="194" t="str">
        <f aca="false">IF(B134 &lt;&gt; "", IFERROR(IF(C$16 = "PRELIM", SUMIF('Database (LECTURE-RES-PRAC)'!D$14:AG$14, "CLO7", 'Database (LECTURE-RES-PRAC)'!D131:AG131) / 'Grade computation'!F$10, IF(C$16 = "MIDTERM", SUMIF('Database (LECTURE-RES-PRAC)'!AJ$14:BM$14, "CLO7", 'Database (LECTURE-RES-PRAC)'!AJ131:BM131) / 'Grade computation'!G$10, IF(C$16 = "FINAL", SUMIF('Database (LECTURE-RES-PRAC)'!BP$14:CS$14, "CLO7", 'Database (LECTURE-RES-PRAC)'!BP131:CS131) / 'Grade computation'!H$10,""))),""),"")</f>
        <v/>
      </c>
      <c r="AR134" s="286" t="str">
        <f aca="false">IF(B134&lt;&gt;"",IF(AQ134="","",IF(AQ134&lt;0.5,1,IF(AND(AQ134&gt;=0.5,AQ134&lt;P$10),2,IF(AQ134&gt;=P$10,3)))),"")</f>
        <v/>
      </c>
      <c r="AS134" s="194" t="str">
        <f aca="false">IF(B134 &lt;&gt; "",IF(AND('PRINTABLE (per grading)'!H$16="EXAM", 'PRINTABLE (per grading)'!B$13="Prelim"), IF(ISERROR(SUMIF('Exam (LECTURE ONLY)'!D$20:M$20, "CLO7", 'Exam (LECTURE ONLY)'!D136:M136) / 'Exam (LECTURE ONLY)'!AL$12), "", SUMIF('Exam (LECTURE ONLY)'!D$20:M$20, "CLO7", 'Exam (LECTURE ONLY)'!D136:M136) /'Exam (LECTURE ONLY)'!AL$12),
IF(AND('PRINTABLE (per grading)'!H$16="EXAM", 'PRINTABLE (per grading)'!B$13="Midterm"), IF(ISERROR(SUMIF('Exam (LECTURE ONLY)'!O$20:X$20, "CLO7", 'Exam (LECTURE ONLY)'!O136:X136) / 'Exam (LECTURE ONLY)'!AM$12), "", SUMIF('Exam (LECTURE ONLY)'!O$20:X$20, "CLO7", 'Exam (LECTURE ONLY)'!O136:X136) / 'Exam (LECTURE ONLY)'!AM$12),
IF(AND('PRINTABLE (per grading)'!H$16="EXAM", 'PRINTABLE (per grading)'!B$13="Final"), IF(ISERROR(SUMIF('Exam (LECTURE ONLY)'!Z$20:AI$20, "CLO7", 'Exam (LECTURE ONLY)'!Z136:AI136) / 'Exam (LECTURE ONLY)'!AN$12), "", SUMIF('Exam (LECTURE ONLY)'!Z$20:AI$20, "CLO7", 'Exam (LECTURE ONLY)'!Z136:AI136) / 'Exam (LECTURE ONLY)'!AN$12),
IF(AND('PRINTABLE (per grading)'!H$16="OUTPUT", 'PRINTABLE (per grading)'!B$13="Prelim"), IF(ISERROR(SUMIF(OUTPUT!C$20:M$20, "CLO7", OUTPUT!C136:M136) / OUTPUT!AL$12), "", SUMIF(OUTPUT!C$20:M$20, "CLO7", OUTPUT!C136:M136) / OUTPUT!AL$12),
IF(AND('PRINTABLE (per grading)'!H$16="OUTPUT", 'PRINTABLE (per grading)'!B$13="Midterm"), IF(ISERROR(SUMIF(OUTPUT!O$20:Y$20, "CLO7", OUTPUT!O136:Y136) / OUTPUT!AM$12), "", SUMIF(OUTPUT!O$20:Y$20, "CLO7", OUTPUT!O136:Y136) / OUTPUT!AM$12),
IF(AND('PRINTABLE (per grading)'!H$16="OUTPUT", 'PRINTABLE (per grading)'!B$13="Final"), IF(ISERROR(SUMIF(OUTPUT!AA$20:AI$20, "CLO7", OUTPUT!AA136:AI136) / OUTPUT!AN$12), "", SUMIF(OUTPUT!AA$20:AI$20, "CLO7", OUTPUT!AA136:AI136) / OUTPUT!AN$12),
"")))))),"")</f>
        <v/>
      </c>
      <c r="AT134" s="286" t="str">
        <f aca="false">IF(B134&lt;&gt;"",IF(AS134="","",IF(AS134&lt;0.5,1,IF(AND(AS134&gt;=0.5,AS134&lt;P$10),2,IF(AS134&gt;=P$10,3)))),"")</f>
        <v/>
      </c>
      <c r="AU134" s="287" t="str">
        <f aca="false">IF(B134 &lt;&gt; "",IFERROR(IF(AVERAGE(AQ134,AS134)&gt;=P$10,"Y","N"),""),"")</f>
        <v/>
      </c>
      <c r="AV134" s="194" t="str">
        <f aca="false">IF(B134 &lt;&gt; "", IFERROR(IF(C$16 = "PRELIM", SUMIF('Database (LECTURE-RES-PRAC)'!D$14:AG$14, "CLO8", 'Database (LECTURE-RES-PRAC)'!D131:AG131) / 'Grade computation'!F$11, IF(C$16 = "MIDTERM", SUMIF('Database (LECTURE-RES-PRAC)'!AJ$14:BM$14, "CLO8", 'Database (LECTURE-RES-PRAC)'!AJ131:BM131) / 'Grade computation'!G$11, IF(C$16 = "FINAL", SUMIF('Database (LECTURE-RES-PRAC)'!BP$14:CS$14, "CLO8", 'Database (LECTURE-RES-PRAC)'!BP131:CS131) / 'Grade computation'!H$11,""))),""),"")</f>
        <v/>
      </c>
      <c r="AW134" s="286" t="str">
        <f aca="false">IF(B134&lt;&gt;"",IF(AV134="","",IF(AV134&lt;0.5,1,IF(AND(AV134&gt;=0.5,AV134&lt;P$10),2,IF(AV134&gt;=P$10,3)))),"")</f>
        <v/>
      </c>
      <c r="AX134" s="194" t="str">
        <f aca="false">IF(B134 &lt;&gt; "",IF(AND('PRINTABLE (per grading)'!H$16="EXAM", 'PRINTABLE (per grading)'!B$13="Prelim"), IF(ISERROR(SUMIF('Exam (LECTURE ONLY)'!D$20:M$20, "CLO8", 'Exam (LECTURE ONLY)'!D136:M136) / 'Exam (LECTURE ONLY)'!AL$13), "", SUMIF('Exam (LECTURE ONLY)'!D$20:M$20, "CLO8", 'Exam (LECTURE ONLY)'!D136:M136) /'Exam (LECTURE ONLY)'!AL$13),
IF(AND('PRINTABLE (per grading)'!H$16="EXAM", 'PRINTABLE (per grading)'!B$13="Midterm"), IF(ISERROR(SUMIF('Exam (LECTURE ONLY)'!O$20:X$20, "CLO8", 'Exam (LECTURE ONLY)'!O136:X136) / 'Exam (LECTURE ONLY)'!AM$13), "", SUMIF('Exam (LECTURE ONLY)'!O$20:X$20, "CLO8", 'Exam (LECTURE ONLY)'!O136:X136) / 'Exam (LECTURE ONLY)'!AM$13),
IF(AND('PRINTABLE (per grading)'!H$16="EXAM", 'PRINTABLE (per grading)'!B$13="Final"), IF(ISERROR(SUMIF('Exam (LECTURE ONLY)'!Z$20:AI$20, "CLO8", 'Exam (LECTURE ONLY)'!Z136:AI136) / 'Exam (LECTURE ONLY)'!AN$13), "", SUMIF('Exam (LECTURE ONLY)'!Z$20:AI$20, "CLO8", 'Exam (LECTURE ONLY)'!Z136:AI136) / 'Exam (LECTURE ONLY)'!AN$13),
IF(AND('PRINTABLE (per grading)'!H$16="OUTPUT", 'PRINTABLE (per grading)'!B$13="Prelim"), IF(ISERROR(SUMIF(OUTPUT!C$20:M$20, "CLO8", OUTPUT!C136:M136) / OUTPUT!AL$13), "", SUMIF(OUTPUT!C$20:M$20, "CLO8", OUTPUT!C136:M136) / OUTPUT!AL$13),
IF(AND('PRINTABLE (per grading)'!H$16="OUTPUT", 'PRINTABLE (per grading)'!B$13="Midterm"), IF(ISERROR(SUMIF(OUTPUT!O$20:Y$20, "CLO8", OUTPUT!O136:Y136) / OUTPUT!AM$13), "", SUMIF(OUTPUT!O$20:Y$20, "CLO8", OUTPUT!O136:Y136) / OUTPUT!AM$13),
IF(AND('PRINTABLE (per grading)'!H$16="OUTPUT", 'PRINTABLE (per grading)'!B$13="Final"), IF(ISERROR(SUMIF(OUTPUT!AA$20:AI$20, "CLO8", OUTPUT!AA136:AI136) / OUTPUT!AN$13), "", SUMIF(OUTPUT!AA$20:AI$20, "CLO8", OUTPUT!AA136:AI136) / OUTPUT!AN$13),
"")))))),"")</f>
        <v/>
      </c>
      <c r="AY134" s="286" t="str">
        <f aca="false">IF(B134&lt;&gt;"",IF(AX134="","",IF(AX134&lt;0.5,1,IF(AND(AX134&gt;=0.5,AX134&lt;P$10),2,IF(AX134&gt;=P$10,3)))),"")</f>
        <v/>
      </c>
      <c r="AZ134" s="287" t="str">
        <f aca="false">IF(B134 &lt;&gt; "",IFERROR(IF(AVERAGE(AV134,AX134)&gt;=P$10,"Y","N"),""),"")</f>
        <v/>
      </c>
      <c r="BA134" s="194" t="str">
        <f aca="false">IF(B134 &lt;&gt; "", IFERROR(IF(C$16 = "PRELIM", SUMIF('Database (LECTURE-RES-PRAC)'!D$14:AG$14, "CLO9", 'Database (LECTURE-RES-PRAC)'!D131:AG131) / 'Grade computation'!F$12, IF(C$16 = "MIDTERM", SUMIF('Database (LECTURE-RES-PRAC)'!AJ$14:BM$14, "CLO9", 'Database (LECTURE-RES-PRAC)'!AJ131:BM131) / 'Grade computation'!G$12, IF(C$16 = "FINAL", SUMIF('Database (LECTURE-RES-PRAC)'!BP$14:CS$14, "CLO9", 'Database (LECTURE-RES-PRAC)'!BP131:CS131) / 'Grade computation'!H$12,""))),""),"")</f>
        <v/>
      </c>
      <c r="BB134" s="286" t="str">
        <f aca="false">IF(B134&lt;&gt;"",IF(BA134="","",IF(BA134&lt;0.5,1,IF(AND(BA134&gt;=0.5,BA134&lt;P$10),2,IF(BA134&gt;=P$10,3)))),"")</f>
        <v/>
      </c>
      <c r="BC134" s="194" t="str">
        <f aca="false">IF(B134 &lt;&gt; "",IF(AND('PRINTABLE (per grading)'!H$16="EXAM", 'PRINTABLE (per grading)'!B$13="Prelim"), IF(ISERROR(SUMIF('Exam (LECTURE ONLY)'!D$20:M$20, "CLO9", 'Exam (LECTURE ONLY)'!D136:M136) / 'Exam (LECTURE ONLY)'!AL$14), "", SUMIF('Exam (LECTURE ONLY)'!D$20:M$20, "CLO9", 'Exam (LECTURE ONLY)'!D136:M136) /'Exam (LECTURE ONLY)'!AL$14),
IF(AND('PRINTABLE (per grading)'!H$16="EXAM", 'PRINTABLE (per grading)'!B$13="Midterm"), IF(ISERROR(SUMIF('Exam (LECTURE ONLY)'!O$20:X$20, "CLO9", 'Exam (LECTURE ONLY)'!O136:X136) / 'Exam (LECTURE ONLY)'!AM$14), "", SUMIF('Exam (LECTURE ONLY)'!O$20:X$20, "CLO9", 'Exam (LECTURE ONLY)'!O136:X136) / 'Exam (LECTURE ONLY)'!AM$14),
IF(AND('PRINTABLE (per grading)'!H$16="EXAM", 'PRINTABLE (per grading)'!B$13="Final"), IF(ISERROR(SUMIF('Exam (LECTURE ONLY)'!Z$20:AI$20, "CLO9", 'Exam (LECTURE ONLY)'!Z136:AI136) / 'Exam (LECTURE ONLY)'!AN$14), "", SUMIF('Exam (LECTURE ONLY)'!Z$20:AI$20, "CLO9", 'Exam (LECTURE ONLY)'!Z136:AI136) / 'Exam (LECTURE ONLY)'!AN$14),
IF(AND('PRINTABLE (per grading)'!H$16="OUTPUT", 'PRINTABLE (per grading)'!B$13="Prelim"), IF(ISERROR(SUMIF(OUTPUT!C$20:M$20, "CLO9", OUTPUT!C136:M136) / OUTPUT!AL$14), "", SUMIF(OUTPUT!C$20:M$20, "CLO9", OUTPUT!C136:M136) / OUTPUT!AL$14),
IF(AND('PRINTABLE (per grading)'!H$16="OUTPUT", 'PRINTABLE (per grading)'!B$13="Midterm"), IF(ISERROR(SUMIF(OUTPUT!O$20:Y$20, "CLO9", OUTPUT!O136:Y136) / OUTPUT!AM$14), "", SUMIF(OUTPUT!O$20:Y$20, "CLO9", OUTPUT!O136:Y136) / OUTPUT!AM$14),
IF(AND('PRINTABLE (per grading)'!H$16="OUTPUT", 'PRINTABLE (per grading)'!B$13="Final"), IF(ISERROR(SUMIF(OUTPUT!AA$20:AI$20, "CLO9", OUTPUT!AA136:AI136) / OUTPUT!AN$14), "", SUMIF(OUTPUT!AA$20:AI$20, "CLO9", OUTPUT!AA136:AI136) / OUTPUT!AN$14),
"")))))),"")</f>
        <v/>
      </c>
      <c r="BD134" s="286" t="str">
        <f aca="false">IF(B134&lt;&gt;"",IF(BC134="","",IF(BC134&lt;0.5,1,IF(AND(BC134&gt;=0.5,BC134&lt;P$10),2,IF(BC134&gt;=P$10,3)))),"")</f>
        <v/>
      </c>
      <c r="BE134" s="287" t="str">
        <f aca="false">IF(B134 &lt;&gt; "",IFERROR(IF(AVERAGE(BA134,BC134)&gt;=P$10,"Y","N"),""),"")</f>
        <v/>
      </c>
      <c r="BF134" s="194" t="str">
        <f aca="false">IF(B134 &lt;&gt; "", IFERROR(IF(C$16 = "PRELIM", SUMIF('Database (LECTURE-RES-PRAC)'!D$14:AG$14, "CLO10", 'Database (LECTURE-RES-PRAC)'!D131:AG131) / 'Grade computation'!F$13, IF(C$16 = "MIDTERM", SUMIF('Database (LECTURE-RES-PRAC)'!AJ$14:BM$14, "CLO10", 'Database (LECTURE-RES-PRAC)'!AJ131:BM131) / 'Grade computation'!G$13, IF(C$16 = "FINAL", SUMIF('Database (LECTURE-RES-PRAC)'!BP$14:CS$14, "CLO10", 'Database (LECTURE-RES-PRAC)'!BP131:CS131) / 'Grade computation'!H$13,""))),""),"")</f>
        <v/>
      </c>
      <c r="BG134" s="286" t="str">
        <f aca="false">IF(B134&lt;&gt;"",IF(BF134="","",IF(BF134&lt;0.5,1,IF(AND(BF134&gt;=0.5,BF134&lt;P$10),2,IF(BF134&gt;=P$10,3)))),"")</f>
        <v/>
      </c>
      <c r="BH134" s="194" t="str">
        <f aca="false">IF(B134 &lt;&gt; "",IF(AND('PRINTABLE (per grading)'!H$16="EXAM", 'PRINTABLE (per grading)'!B$13="Prelim"), IF(ISERROR(SUMIF('Exam (LECTURE ONLY)'!D$20:M$20, "CLO10", 'Exam (LECTURE ONLY)'!D136:M136) / 'Exam (LECTURE ONLY)'!AL$15), "", SUMIF('Exam (LECTURE ONLY)'!D$20:M$20, "CLO10", 'Exam (LECTURE ONLY)'!D136:M136) /'Exam (LECTURE ONLY)'!AL$15),
IF(AND('PRINTABLE (per grading)'!H$16="EXAM", 'PRINTABLE (per grading)'!B$13="Midterm"), IF(ISERROR(SUMIF('Exam (LECTURE ONLY)'!O$20:X$20, "CLO10", 'Exam (LECTURE ONLY)'!O136:X136) / 'Exam (LECTURE ONLY)'!AM$15), "", SUMIF('Exam (LECTURE ONLY)'!O$20:X$20, "CLO10", 'Exam (LECTURE ONLY)'!O136:X136) / 'Exam (LECTURE ONLY)'!AM$15),
IF(AND('PRINTABLE (per grading)'!H$16="EXAM", 'PRINTABLE (per grading)'!B$13="Final"), IF(ISERROR(SUMIF('Exam (LECTURE ONLY)'!Z$20:AI$20, "CLO10", 'Exam (LECTURE ONLY)'!Z136:AI136) / 'Exam (LECTURE ONLY)'!AN$15), "", SUMIF('Exam (LECTURE ONLY)'!Z$20:AI$20, "CLO10", 'Exam (LECTURE ONLY)'!Z136:AI136) / 'Exam (LECTURE ONLY)'!AN$15),
IF(AND('PRINTABLE (per grading)'!H$16="OUTPUT", 'PRINTABLE (per grading)'!B$13="Prelim"), IF(ISERROR(SUMIF(OUTPUT!C$20:M$20, "CLO10", OUTPUT!C136:M136) / OUTPUT!AL$15), "", SUMIF(OUTPUT!C$20:M$20, "CLO10", OUTPUT!C136:M136) / OUTPUT!AL$15),
IF(AND('PRINTABLE (per grading)'!H$16="OUTPUT", 'PRINTABLE (per grading)'!B$13="Midterm"), IF(ISERROR(SUMIF(OUTPUT!O$20:Y$20, "CLO10", OUTPUT!O136:Y136) / OUTPUT!AM$15), "", SUMIF(OUTPUT!O$20:Y$20, "CLO10", OUTPUT!O136:Y136) / OUTPUT!AM$15),
IF(AND('PRINTABLE (per grading)'!H$16="OUTPUT", 'PRINTABLE (per grading)'!B$13="Final"), IF(ISERROR(SUMIF(OUTPUT!AA$20:AI$20, "CLO10", OUTPUT!AA136:AI136) / OUTPUT!AN$15), "", SUMIF(OUTPUT!AA$20:AI$20, "CLO10", OUTPUT!AA136:AI136) / OUTPUT!AN$15),
"")))))),"")</f>
        <v/>
      </c>
      <c r="BI134" s="286" t="str">
        <f aca="false">IF(B134&lt;&gt;"",IF(BH134="","",IF(BH134&lt;0.5,1,IF(AND(BH134&gt;=0.5,BH134&lt;P$10),2,IF(BH134&gt;=P$10,3)))),"")</f>
        <v/>
      </c>
      <c r="BJ134" s="287" t="str">
        <f aca="false">IF(B134 &lt;&gt; "",IFERROR(IF(AVERAGE(BF134,BH134)&gt;=P$10,"Y","N"),""),"")</f>
        <v/>
      </c>
      <c r="BK134" s="8"/>
    </row>
    <row r="135" customFormat="false" ht="19.5" hidden="false" customHeight="true" outlineLevel="0" collapsed="false">
      <c r="A135" s="183" t="str">
        <f aca="false">IF(ISBLANK('Database (LECTURE-RES-PRAC)'!A132),"",'Database (LECTURE-RES-PRAC)'!A132)</f>
        <v/>
      </c>
      <c r="B135" s="184" t="str">
        <f aca="false">IF(ISBLANK('Database (LECTURE-RES-PRAC)'!B132),"",'Database (LECTURE-RES-PRAC)'!B132)</f>
        <v/>
      </c>
      <c r="C135" s="230" t="str">
        <f aca="false">IF(B135&lt;&gt;"",IF(C$16="PRELIM",'Grade computation'!C135, IF(C$16="MIDTERM",'Grade computation'!K135, IF(C$16="FINAL",'Grade computation'!S135,""))),"")</f>
        <v/>
      </c>
      <c r="D135" s="231" t="str">
        <f aca="false">IF(B135&lt;&gt;"",IFERROR(IF(B$11="80-20", (((C135/C$19)*X$6)+X$7)*D$18, IF(B$11="60-40", (((C135/C$19)*Y$6)+Y$7)*D$18, 0)),0),"")</f>
        <v/>
      </c>
      <c r="E135" s="230" t="str">
        <f aca="false">IF(B135&lt;&gt;"", IF(C$16="PRELIM",'Grade computation'!E135, IF(C$16="MIDTERM",'Grade computation'!M135, IF(C$16="FINAL",'Grade computation'!U135,""))),"")</f>
        <v/>
      </c>
      <c r="F135" s="232" t="str">
        <f aca="false">IF(B135&lt;&gt;"",IFERROR(IF(B$11="80-20", (((E135/E$19)*X$6)+X$7)*F$18, IF(B$11="60-40", (((E135/E$19)*Y$6)+Y$7)*F$18, 0)),0),"")</f>
        <v/>
      </c>
      <c r="G135" s="233" t="str">
        <f aca="false">IF(B135&lt;&gt;"",IFERROR((D135+F135),0),"")</f>
        <v/>
      </c>
      <c r="H135" s="234" t="str">
        <f aca="false">IF(B135&lt;&gt;"",IF(C$16="PRELIM", 'Grade computation'!H135, IF(C$16="MIDTERM", 'Grade computation'!P135, IF(C$16="FINAL",'Grade computation'!X135, ""))),"")</f>
        <v/>
      </c>
      <c r="I135" s="233" t="str">
        <f aca="false">IF(B135&lt;&gt;"",IFERROR(IF(B$11="80-20", (((H135/H$19)*X$6)+X$7)*I$19, IF(B$11="60-40", (((H135/H$19)*Y$6)+Y$7)*I$19, 0)),0),"")</f>
        <v/>
      </c>
      <c r="J135" s="237" t="str">
        <f aca="false">IFERROR((G135+I135),"")</f>
        <v/>
      </c>
      <c r="K135" s="183" t="str">
        <f aca="false">IFERROR(IF(J135="","",IF(J135&gt;=75,"PASSED","FAILED")),"")</f>
        <v/>
      </c>
      <c r="L135" s="183"/>
      <c r="M135" s="194" t="str">
        <f aca="false">IF(B135 &lt;&gt; "", IFERROR(IF(C$16 = "PRELIM", SUMIF('Database (LECTURE-RES-PRAC)'!D$14:AG$14, "CLO1", 'Database (LECTURE-RES-PRAC)'!D132:AG132) / 'Grade computation'!F$4, IF(C$16 = "MIDTERM", SUMIF('Database (LECTURE-RES-PRAC)'!AJ$14:BM$14, "CLO1", 'Database (LECTURE-RES-PRAC)'!AJ132:BM132) / 'Grade computation'!G$4, IF(C$16 = "FINAL", SUMIF('Database (LECTURE-RES-PRAC)'!BP$14:CS$14, "CLO1", 'Database (LECTURE-RES-PRAC)'!BP132:CS132) / 'Grade computation'!H$4,""))),""),"")</f>
        <v/>
      </c>
      <c r="N135" s="286" t="str">
        <f aca="false">IF(B135&lt;&gt;"",IF(M135="","",IF(M135&lt;0.5,1,IF(AND(M135&gt;=0.5,M135&lt;P$10),2,IF(M135&gt;=P$10,3)))),"")</f>
        <v/>
      </c>
      <c r="O135" s="194" t="str">
        <f aca="false">IF(B135 &lt;&gt; "",IF(AND('PRINTABLE (per grading)'!H$16="EXAM", 'PRINTABLE (per grading)'!B$13="Prelim"), IF(ISERROR(SUMIF('Exam (LECTURE ONLY)'!D$20:M$20, "CLO1", 'Exam (LECTURE ONLY)'!D137:M137) / 'Exam (LECTURE ONLY)'!AL$6), "", SUMIF('Exam (LECTURE ONLY)'!D$20:M$20, "CLO1", 'Exam (LECTURE ONLY)'!D137:M137) /'Exam (LECTURE ONLY)'!AL$6),
IF(AND('PRINTABLE (per grading)'!H$16="EXAM", 'PRINTABLE (per grading)'!B$13="Midterm"), IF(ISERROR(SUMIF('Exam (LECTURE ONLY)'!O$20:X$20, "CLO1", 'Exam (LECTURE ONLY)'!O137:X137) / 'Exam (LECTURE ONLY)'!AM$6), "", SUMIF('Exam (LECTURE ONLY)'!O$20:X$20, "CLO1", 'Exam (LECTURE ONLY)'!O137:X137) / 'Exam (LECTURE ONLY)'!AM$6),
IF(AND('PRINTABLE (per grading)'!H$16="EXAM", 'PRINTABLE (per grading)'!B$13="Final"), IF(ISERROR(SUMIF('Exam (LECTURE ONLY)'!Z$20:AI$20, "CLO1", 'Exam (LECTURE ONLY)'!Z137:AI137) / 'Exam (LECTURE ONLY)'!AN$6), "", SUMIF('Exam (LECTURE ONLY)'!Z$20:AI$20, "CLO1", 'Exam (LECTURE ONLY)'!Z137:AI137) / 'Exam (LECTURE ONLY)'!AN$6),
IF(AND('PRINTABLE (per grading)'!H$16="OUTPUT", 'PRINTABLE (per grading)'!B$13="Prelim"), IF(ISERROR(SUMIF(OUTPUT!C$20:M$20, "CLO1", OUTPUT!C137:M137) / OUTPUT!AL$6), "", SUMIF(OUTPUT!C$20:M$20, "CLO1", OUTPUT!C137:M137) / OUTPUT!AL$6),
IF(AND('PRINTABLE (per grading)'!H$16="OUTPUT", 'PRINTABLE (per grading)'!B$13="Midterm"), IF(ISERROR(SUMIF(OUTPUT!O$20:Y$20, "CLO1", OUTPUT!O137:Y137) / OUTPUT!AM$6), "", SUMIF(OUTPUT!O$20:Y$20, "CLO1", OUTPUT!O137:Y137) / OUTPUT!AM$6),
IF(AND('PRINTABLE (per grading)'!H$16="OUTPUT", 'PRINTABLE (per grading)'!B$13="Final"), IF(ISERROR(SUMIF(OUTPUT!AA$20:AI$20, "CLO1", OUTPUT!AA137:AI137) / OUTPUT!AN$6), "", SUMIF(OUTPUT!AA$20:AI$20, "CLO1", OUTPUT!AA137:AI137) / OUTPUT!AN$6),
"")))))),"")</f>
        <v/>
      </c>
      <c r="P135" s="286" t="str">
        <f aca="false">IF(B135&lt;&gt;"",IF(O135="","",IF(O135&lt;0.5,1,IF(AND(O135&gt;=0.5,O135&lt;P$10),2,IF(O135&gt;=P$10,3)))),"")</f>
        <v/>
      </c>
      <c r="Q135" s="287" t="str">
        <f aca="false">IF(B135 &lt;&gt; "",IFERROR(IF(AVERAGE(M135,O135)&gt;=P$10,"Y","N"),""),"")</f>
        <v/>
      </c>
      <c r="R135" s="194" t="str">
        <f aca="false">IF(B135 &lt;&gt; "", IFERROR(IF(C$16 = "PRELIM", SUMIF('Database (LECTURE-RES-PRAC)'!D$14:AG$14, "CLO2", 'Database (LECTURE-RES-PRAC)'!D132:AG132) / 'Grade computation'!F$5, IF(C$16 = "MIDTERM", SUMIF('Database (LECTURE-RES-PRAC)'!AJ$14:BM$14, "CLO2", 'Database (LECTURE-RES-PRAC)'!AJ132:BM132) / 'Grade computation'!G$5, IF(C$16 = "FINAL", SUMIF('Database (LECTURE-RES-PRAC)'!BP$14:CS$14, "CLO2", 'Database (LECTURE-RES-PRAC)'!BP132:CS132) / 'Grade computation'!H$5,""))),""),"")</f>
        <v/>
      </c>
      <c r="S135" s="286" t="str">
        <f aca="false">IF(B135&lt;&gt;"",IF(R135="","",IF(R135&lt;0.5,1,IF(AND(R135&gt;=0.5,R135&lt;P$10),2,IF(R135&gt;=P$10,3)))),"")</f>
        <v/>
      </c>
      <c r="T135" s="194" t="str">
        <f aca="false">IF(B135 &lt;&gt; "",IF(AND('PRINTABLE (per grading)'!H$16="EXAM", 'PRINTABLE (per grading)'!B$13="Prelim"), IF(ISERROR(SUMIF('Exam (LECTURE ONLY)'!D$20:M$20, "CLO2", 'Exam (LECTURE ONLY)'!D137:M137) / 'Exam (LECTURE ONLY)'!AL$7), "", SUMIF('Exam (LECTURE ONLY)'!D$20:M$20, "CLO2", 'Exam (LECTURE ONLY)'!D137:M137) /'Exam (LECTURE ONLY)'!AL$7),
IF(AND('PRINTABLE (per grading)'!H$16="EXAM", 'PRINTABLE (per grading)'!B$13="Midterm"), IF(ISERROR(SUMIF('Exam (LECTURE ONLY)'!O$20:X$20, "CLO2", 'Exam (LECTURE ONLY)'!O137:X137) / 'Exam (LECTURE ONLY)'!AM$7), "", SUMIF('Exam (LECTURE ONLY)'!O$20:X$20, "CLO2", 'Exam (LECTURE ONLY)'!O137:X137) / 'Exam (LECTURE ONLY)'!AM$7),
IF(AND('PRINTABLE (per grading)'!H$16="EXAM", 'PRINTABLE (per grading)'!B$13="Final"), IF(ISERROR(SUMIF('Exam (LECTURE ONLY)'!Z$20:AI$20, "CLO2", 'Exam (LECTURE ONLY)'!Z137:AI137) / 'Exam (LECTURE ONLY)'!AN$7), "", SUMIF('Exam (LECTURE ONLY)'!Z$20:AI$20, "CLO2", 'Exam (LECTURE ONLY)'!Z137:AI137) / 'Exam (LECTURE ONLY)'!AN$7),
IF(AND('PRINTABLE (per grading)'!H$16="OUTPUT", 'PRINTABLE (per grading)'!B$13="Prelim"), IF(ISERROR(SUMIF(OUTPUT!C$20:M$20, "CLO2", OUTPUT!C137:M137) / OUTPUT!AL$7), "", SUMIF(OUTPUT!C$20:M$20, "CLO2", OUTPUT!C137:M137) / OUTPUT!AL$7),
IF(AND('PRINTABLE (per grading)'!H$16="OUTPUT", 'PRINTABLE (per grading)'!B$13="Midterm"), IF(ISERROR(SUMIF(OUTPUT!O$20:Y$20, "CLO2", OUTPUT!O137:Y137) / OUTPUT!AM$7), "", SUMIF(OUTPUT!O$20:Y$20, "CLO2", OUTPUT!O137:Y137) / OUTPUT!AM$7),
IF(AND('PRINTABLE (per grading)'!H$16="OUTPUT", 'PRINTABLE (per grading)'!B$13="Final"), IF(ISERROR(SUMIF(OUTPUT!AA$20:AI$20, "CLO2", OUTPUT!AA137:AI137) / OUTPUT!AN$7), "", SUMIF(OUTPUT!AA$20:AI$20, "CLO2", OUTPUT!AA137:AI137) / OUTPUT!AN$7),
"")))))),"")</f>
        <v/>
      </c>
      <c r="U135" s="286" t="str">
        <f aca="false">IF(B135&lt;&gt;"",IF(T135="","",IF(T135&lt;0.5,1,IF(AND(T135&gt;=0.5,T135&lt;P$10),2,IF(T135&gt;=P$10,3)))),"")</f>
        <v/>
      </c>
      <c r="V135" s="287" t="str">
        <f aca="false">IF(B135 &lt;&gt; "",IFERROR(IF(AVERAGE(R135,T135)&gt;=P$10,"Y","N"),""),"")</f>
        <v/>
      </c>
      <c r="W135" s="194" t="str">
        <f aca="false">IF(B135 &lt;&gt; "", IFERROR(IF(C$16 = "PRELIM", SUMIF('Database (LECTURE-RES-PRAC)'!D$14:AG$14, "CLO3", 'Database (LECTURE-RES-PRAC)'!D132:AG132) / 'Grade computation'!F$6, IF(C$16 = "MIDTERM", SUMIF('Database (LECTURE-RES-PRAC)'!AJ$14:BM$14, "CLO3", 'Database (LECTURE-RES-PRAC)'!AJ132:BM132) / 'Grade computation'!G$6, IF(C$16 = "FINAL", SUMIF('Database (LECTURE-RES-PRAC)'!BP$14:CS$14, "CLO3", 'Database (LECTURE-RES-PRAC)'!BP132:CS132) / 'Grade computation'!H$6,""))),""),"")</f>
        <v/>
      </c>
      <c r="X135" s="286" t="str">
        <f aca="false">IF(B135&lt;&gt;"",IF(W135="","",IF(W135&lt;0.5,1,IF(AND(W135&gt;=0.5,W135&lt;P$10),2,IF(W135&gt;=P$10,3)))),"")</f>
        <v/>
      </c>
      <c r="Y135" s="194" t="str">
        <f aca="false">IF(B135 &lt;&gt; "",IF(AND('PRINTABLE (per grading)'!H$16="EXAM", 'PRINTABLE (per grading)'!B$13="Prelim"), IF(ISERROR(SUMIF('Exam (LECTURE ONLY)'!D$20:M$20, "CLO3", 'Exam (LECTURE ONLY)'!D137:M137) / 'Exam (LECTURE ONLY)'!AL$8), "", SUMIF('Exam (LECTURE ONLY)'!D$20:M$20, "CLO3", 'Exam (LECTURE ONLY)'!D137:M137) /'Exam (LECTURE ONLY)'!AL$8),
IF(AND('PRINTABLE (per grading)'!H$16="EXAM", 'PRINTABLE (per grading)'!B$13="Midterm"), IF(ISERROR(SUMIF('Exam (LECTURE ONLY)'!O$20:X$20, "CLO3", 'Exam (LECTURE ONLY)'!O137:X137) / 'Exam (LECTURE ONLY)'!AM$8), "", SUMIF('Exam (LECTURE ONLY)'!O$20:X$20, "CLO3", 'Exam (LECTURE ONLY)'!O137:X137) / 'Exam (LECTURE ONLY)'!AM$8),
IF(AND('PRINTABLE (per grading)'!H$16="EXAM", 'PRINTABLE (per grading)'!B$13="Final"), IF(ISERROR(SUMIF('Exam (LECTURE ONLY)'!Z$20:AI$20, "CLO3", 'Exam (LECTURE ONLY)'!Z137:AI137) / 'Exam (LECTURE ONLY)'!AN$8), "", SUMIF('Exam (LECTURE ONLY)'!Z$20:AI$20, "CLO3", 'Exam (LECTURE ONLY)'!Z137:AI137) / 'Exam (LECTURE ONLY)'!AN$8),
IF(AND('PRINTABLE (per grading)'!H$16="OUTPUT", 'PRINTABLE (per grading)'!B$13="Prelim"), IF(ISERROR(SUMIF(OUTPUT!C$20:M$20, "CLO3", OUTPUT!C137:M137) / OUTPUT!AL$8), "", SUMIF(OUTPUT!C$20:M$20, "CLO3", OUTPUT!C137:M137) / OUTPUT!AL$8),
IF(AND('PRINTABLE (per grading)'!H$16="OUTPUT", 'PRINTABLE (per grading)'!B$13="Midterm"), IF(ISERROR(SUMIF(OUTPUT!O$20:Y$20, "CLO3", OUTPUT!O137:Y137) / OUTPUT!AM$8), "", SUMIF(OUTPUT!O$20:Y$20, "CLO3", OUTPUT!O137:Y137) / OUTPUT!AM$8),
IF(AND('PRINTABLE (per grading)'!H$16="OUTPUT", 'PRINTABLE (per grading)'!B$13="Final"), IF(ISERROR(SUMIF(OUTPUT!AA$20:AI$20, "CLO3", OUTPUT!AA137:AI137) / OUTPUT!AN$8), "", SUMIF(OUTPUT!AA$20:AI$20, "CLO3", OUTPUT!AA137:AI137) / OUTPUT!AN$8),
"" )))))),"")</f>
        <v/>
      </c>
      <c r="Z135" s="286" t="str">
        <f aca="false">IF(B135&lt;&gt;"",IF(Y135="","",IF(Y135&lt;0.5,1,IF(AND(Y135&gt;=0.5,Y135&lt;P$10),2,IF(Y135&gt;=P$10,3)))),"")</f>
        <v/>
      </c>
      <c r="AA135" s="287" t="str">
        <f aca="false">IF(B135 &lt;&gt; "",IFERROR(IF(AVERAGE(W135,Y135)&gt;=P$10,"Y","N"),""),"")</f>
        <v/>
      </c>
      <c r="AB135" s="194" t="str">
        <f aca="false">IF(B135 &lt;&gt; "", IFERROR(IF(C$16 = "PRELIM", SUMIF('Database (LECTURE-RES-PRAC)'!D$14:AG$14, "CLO4", 'Database (LECTURE-RES-PRAC)'!D132:AG132) / 'Grade computation'!F$7, IF(C$16 = "MIDTERM", SUMIF('Database (LECTURE-RES-PRAC)'!AJ$14:BM$14, "CLO4", 'Database (LECTURE-RES-PRAC)'!AJ132:BM132) / 'Grade computation'!G$7, IF(C$16 = "FINAL", SUMIF('Database (LECTURE-RES-PRAC)'!BP$14:CS$14, "CLO4", 'Database (LECTURE-RES-PRAC)'!BP132:CS132) / 'Grade computation'!H$7,""))),""),"")</f>
        <v/>
      </c>
      <c r="AC135" s="286" t="str">
        <f aca="false">IF(B135&lt;&gt;"",IF(AB135="","",IF(AB135&lt;0.5,1,IF(AND(AB135&gt;=0.5,AB135&lt;P$10),2,IF(AB135&gt;=P$10,3)))),"")</f>
        <v/>
      </c>
      <c r="AD135" s="194" t="str">
        <f aca="false">IF(B135 &lt;&gt; "",IF(AND('PRINTABLE (per grading)'!H$16="EXAM", 'PRINTABLE (per grading)'!B$13="Prelim"), IF(ISERROR(SUMIF('Exam (LECTURE ONLY)'!D$20:M$20, "CLO4", 'Exam (LECTURE ONLY)'!D137:M137) / 'Exam (LECTURE ONLY)'!AL$9), "", SUMIF('Exam (LECTURE ONLY)'!D$20:M$20, "CLO4", 'Exam (LECTURE ONLY)'!D137:M137) /'Exam (LECTURE ONLY)'!AL$9),
IF(AND('PRINTABLE (per grading)'!H$16="EXAM", 'PRINTABLE (per grading)'!B$13="Midterm"), IF(ISERROR(SUMIF('Exam (LECTURE ONLY)'!O$20:X$20, "CLO4", 'Exam (LECTURE ONLY)'!O137:X137) / 'Exam (LECTURE ONLY)'!AM$9), "", SUMIF('Exam (LECTURE ONLY)'!O$20:X$20, "CLO4", 'Exam (LECTURE ONLY)'!O137:X137) / 'Exam (LECTURE ONLY)'!AM$9),
IF(AND('PRINTABLE (per grading)'!H$16="EXAM", 'PRINTABLE (per grading)'!B$13="Final"), IF(ISERROR(SUMIF('Exam (LECTURE ONLY)'!Z$20:AI$20, "CLO4", 'Exam (LECTURE ONLY)'!Z137:AI137) / 'Exam (LECTURE ONLY)'!AN$9), "", SUMIF('Exam (LECTURE ONLY)'!Z$20:AI$20, "CLO4", 'Exam (LECTURE ONLY)'!Z137:AI137) / 'Exam (LECTURE ONLY)'!AN$9),
IF(AND('PRINTABLE (per grading)'!H$16="OUTPUT", 'PRINTABLE (per grading)'!B$13="Prelim"), IF(ISERROR(SUMIF(OUTPUT!C$20:M$20, "CLO4", OUTPUT!C137:M137) / OUTPUT!AL$9), "", SUMIF(OUTPUT!C$20:M$20, "CLO4", OUTPUT!C137:M137) / OUTPUT!AL$9),
IF(AND('PRINTABLE (per grading)'!H$16="OUTPUT", 'PRINTABLE (per grading)'!B$13="Midterm"), IF(ISERROR(SUMIF(OUTPUT!O$20:Y$20, "CLO4", OUTPUT!O137:Y137) / OUTPUT!AM$9), "", SUMIF(OUTPUT!O$20:Y$20, "CLO4", OUTPUT!O137:Y137) / OUTPUT!AM$9),
IF(AND('PRINTABLE (per grading)'!H$16="OUTPUT", 'PRINTABLE (per grading)'!B$13="Final"), IF(ISERROR(SUMIF(OUTPUT!AA$20:AI$20, "CLO4", OUTPUT!AA137:AI137) / OUTPUT!AN$9), "", SUMIF(OUTPUT!AA$20:AI$20, "CLO4", OUTPUT!AA137:AI137) / OUTPUT!AN$9),
"")))))),"")</f>
        <v/>
      </c>
      <c r="AE135" s="286" t="str">
        <f aca="false">IF(B135&lt;&gt;"",IF(AD135="","",IF(AD135&lt;0.5,1,IF(AND(AD135&gt;=0.5,AD135&lt;P$10),2,IF(AD135&gt;=P$10,3)))),"")</f>
        <v/>
      </c>
      <c r="AF135" s="287" t="str">
        <f aca="false">IF(B135 &lt;&gt; "",IFERROR(IF(AVERAGE(AB135,AD135)&gt;=P$10,"Y","N"),""),"")</f>
        <v/>
      </c>
      <c r="AG135" s="194" t="str">
        <f aca="false">IF(B135 &lt;&gt; "", IFERROR(IF(C$16 = "PRELIM", SUMIF('Database (LECTURE-RES-PRAC)'!D$14:AG$14, "CLO5", 'Database (LECTURE-RES-PRAC)'!D132:AG132) / 'Grade computation'!F$8, IF(C$16 = "MIDTERM", SUMIF('Database (LECTURE-RES-PRAC)'!AJ$14:BM$14, "CLO5", 'Database (LECTURE-RES-PRAC)'!AJ132:BM132) / 'Grade computation'!G$8, IF(C$16 = "FINAL", SUMIF('Database (LECTURE-RES-PRAC)'!BP$14:CS$14, "CLO5", 'Database (LECTURE-RES-PRAC)'!BP132:CS132) / 'Grade computation'!H$8,""))),""),"")</f>
        <v/>
      </c>
      <c r="AH135" s="286" t="str">
        <f aca="false">IF(B135&lt;&gt;"",IF(AG135="","",IF(AG135&lt;0.5,1,IF(AND(AG135&gt;=0.5,AG135&lt;P$10),2,IF(AG135&gt;=P$10,3)))),"")</f>
        <v/>
      </c>
      <c r="AI135" s="194" t="str">
        <f aca="false">IF(B135 &lt;&gt; "",IF(AND('PRINTABLE (per grading)'!H$16="EXAM", 'PRINTABLE (per grading)'!B$13="Prelim"), IF(ISERROR(SUMIF('Exam (LECTURE ONLY)'!D$20:M$20, "CLO5", 'Exam (LECTURE ONLY)'!D137:M137) / 'Exam (LECTURE ONLY)'!AL$10), "", SUMIF('Exam (LECTURE ONLY)'!D$20:M$20, "CLO5", 'Exam (LECTURE ONLY)'!D137:M137) /'Exam (LECTURE ONLY)'!AL$10),
IF(AND('PRINTABLE (per grading)'!H$16="EXAM", 'PRINTABLE (per grading)'!B$13="Midterm"), IF(ISERROR(SUMIF('Exam (LECTURE ONLY)'!O$20:X$20, "CLO5", 'Exam (LECTURE ONLY)'!O137:X137) / 'Exam (LECTURE ONLY)'!AM$10), "", SUMIF('Exam (LECTURE ONLY)'!O$20:X$20, "CLO5", 'Exam (LECTURE ONLY)'!O137:X137) / 'Exam (LECTURE ONLY)'!AM$10),
IF(AND('PRINTABLE (per grading)'!H$16="EXAM", 'PRINTABLE (per grading)'!B$13="Final"), IF(ISERROR(SUMIF('Exam (LECTURE ONLY)'!Z$20:AI$20, "CLO5", 'Exam (LECTURE ONLY)'!Z137:AI137) / 'Exam (LECTURE ONLY)'!AN$10), "", SUMIF('Exam (LECTURE ONLY)'!Z$20:AI$20, "CLO5", 'Exam (LECTURE ONLY)'!Z137:AI137) / 'Exam (LECTURE ONLY)'!AN$10),
IF(AND('PRINTABLE (per grading)'!H$16="OUTPUT", 'PRINTABLE (per grading)'!B$13="Prelim"), IF(ISERROR(SUMIF(OUTPUT!C$20:M$20, "CLO5", OUTPUT!C137:M137) / OUTPUT!AL$10), "", SUMIF(OUTPUT!C$20:M$20, "CLO5", OUTPUT!C137:M137) / OUTPUT!AL$10),
IF(AND('PRINTABLE (per grading)'!H$16="OUTPUT", 'PRINTABLE (per grading)'!B$13="Midterm"), IF(ISERROR(SUMIF(OUTPUT!O$20:Y$20, "CLO5", OUTPUT!O137:Y137) / OUTPUT!AM$10), "", SUMIF(OUTPUT!O$20:Y$20, "CLO5", OUTPUT!O137:Y137) / OUTPUT!AM$10),
IF(AND('PRINTABLE (per grading)'!H$16="OUTPUT", 'PRINTABLE (per grading)'!B$13="Final"), IF(ISERROR(SUMIF(OUTPUT!AA$20:AI$20, "CLO5", OUTPUT!AA137:AI137) / OUTPUT!AN$10), "", SUMIF(OUTPUT!AA$20:AI$20, "CLO5", OUTPUT!AA137:AI137) / OUTPUT!AN$10),
"")))))),"")</f>
        <v/>
      </c>
      <c r="AJ135" s="286" t="str">
        <f aca="false">IF(B135&lt;&gt;"",IF(AI135="","",IF(AI135&lt;0.5,1,IF(AND(AI135&gt;=0.5,AI135&lt;P$10),2,IF(AI135&gt;=P$10,3)))),"")</f>
        <v/>
      </c>
      <c r="AK135" s="287" t="str">
        <f aca="false">IF(B135 &lt;&gt; "",IFERROR(IF(AVERAGE(AG135,AI135)&gt;=P$10,"Y","N"),""),"")</f>
        <v/>
      </c>
      <c r="AL135" s="194" t="str">
        <f aca="false">IF(B135 &lt;&gt; "", IFERROR(IF(C$16 = "PRELIM", SUMIF('Database (LECTURE-RES-PRAC)'!D$14:AG$14, "CLO6", 'Database (LECTURE-RES-PRAC)'!D132:AG132) / 'Grade computation'!F$9, IF(C$16 = "MIDTERM", SUMIF('Database (LECTURE-RES-PRAC)'!AJ$14:BM$14, "CLO6", 'Database (LECTURE-RES-PRAC)'!AJ132:BM132) / 'Grade computation'!G$9, IF(C$16 = "FINAL", SUMIF('Database (LECTURE-RES-PRAC)'!BP$14:CS$14, "CLO6", 'Database (LECTURE-RES-PRAC)'!BP132:CS132) / 'Grade computation'!H$9,""))),""),"")</f>
        <v/>
      </c>
      <c r="AM135" s="286" t="str">
        <f aca="false">IF(B135&lt;&gt;"",IF(AL135="","",IF(AL135&lt;0.5,1,IF(AND(AL135&gt;=0.5,AL135&lt;P$10),2,IF(AL135&gt;=P$10,3)))),"")</f>
        <v/>
      </c>
      <c r="AN135" s="194" t="str">
        <f aca="false">IF(B135 &lt;&gt; "",IF(AND('PRINTABLE (per grading)'!H$16="EXAM", 'PRINTABLE (per grading)'!B$13="Prelim"), IF(ISERROR(SUMIF('Exam (LECTURE ONLY)'!D$20:M$20, "CLO6", 'Exam (LECTURE ONLY)'!D137:M137) / 'Exam (LECTURE ONLY)'!AL$11), "", SUMIF('Exam (LECTURE ONLY)'!D$20:M$20, "CLO6", 'Exam (LECTURE ONLY)'!D137:M137) /'Exam (LECTURE ONLY)'!AL$11),
IF(AND('PRINTABLE (per grading)'!H$16="EXAM", 'PRINTABLE (per grading)'!B$13="Midterm"), IF(ISERROR(SUMIF('Exam (LECTURE ONLY)'!O$20:X$20, "CLO6", 'Exam (LECTURE ONLY)'!O137:X137) / 'Exam (LECTURE ONLY)'!AM$11), "", SUMIF('Exam (LECTURE ONLY)'!O$20:X$20, "CLO6", 'Exam (LECTURE ONLY)'!O137:X137) / 'Exam (LECTURE ONLY)'!AM$11),
IF(AND('PRINTABLE (per grading)'!H$16="EXAM", 'PRINTABLE (per grading)'!B$13="Final"), IF(ISERROR(SUMIF('Exam (LECTURE ONLY)'!Z$20:AI$20, "CLO6", 'Exam (LECTURE ONLY)'!Z137:AI137) / 'Exam (LECTURE ONLY)'!AN$11), "", SUMIF('Exam (LECTURE ONLY)'!Z$20:AI$20, "CLO6", 'Exam (LECTURE ONLY)'!Z137:AI137) / 'Exam (LECTURE ONLY)'!AN$11),
IF(AND('PRINTABLE (per grading)'!H$16="OUTPUT", 'PRINTABLE (per grading)'!B$13="Prelim"), IF(ISERROR(SUMIF(OUTPUT!C$20:M$20, "CLO6", OUTPUT!C137:M137) / OUTPUT!AL$11), "", SUMIF(OUTPUT!C$20:M$20, "CLO6", OUTPUT!C137:M137) / OUTPUT!AL$11),
IF(AND('PRINTABLE (per grading)'!H$16="OUTPUT", 'PRINTABLE (per grading)'!B$13="Midterm"), IF(ISERROR(SUMIF(OUTPUT!O$20:Y$20, "CLO6", OUTPUT!O137:Y137) / OUTPUT!AM$11), "", SUMIF(OUTPUT!O$20:Y$20, "CLO6", OUTPUT!O137:Y137) / OUTPUT!AM$11),
IF(AND('PRINTABLE (per grading)'!H$16="OUTPUT", 'PRINTABLE (per grading)'!B$13="Final"), IF(ISERROR(SUMIF(OUTPUT!AA$20:AI$20, "CLO6", OUTPUT!AA137:AI137) / OUTPUT!AN$11), "", SUMIF(OUTPUT!AA$20:AI$20, "CLO6", OUTPUT!AA137:AI137) / OUTPUT!AN$11),
"")))))),"")</f>
        <v/>
      </c>
      <c r="AO135" s="286" t="str">
        <f aca="false">IF(B135&lt;&gt;"",IF(AN135="","",IF(AN135&lt;0.5,1,IF(AND(AN135&gt;=0.5,AN135&lt;P$10),2,IF(AN135&gt;=P$10,3)))),"")</f>
        <v/>
      </c>
      <c r="AP135" s="287" t="str">
        <f aca="false">IF(B135 &lt;&gt; "",IFERROR(IF(AVERAGE(AL135,AN135)&gt;=P$10,"Y","N"),""),"")</f>
        <v/>
      </c>
      <c r="AQ135" s="194" t="str">
        <f aca="false">IF(B135 &lt;&gt; "", IFERROR(IF(C$16 = "PRELIM", SUMIF('Database (LECTURE-RES-PRAC)'!D$14:AG$14, "CLO7", 'Database (LECTURE-RES-PRAC)'!D132:AG132) / 'Grade computation'!F$10, IF(C$16 = "MIDTERM", SUMIF('Database (LECTURE-RES-PRAC)'!AJ$14:BM$14, "CLO7", 'Database (LECTURE-RES-PRAC)'!AJ132:BM132) / 'Grade computation'!G$10, IF(C$16 = "FINAL", SUMIF('Database (LECTURE-RES-PRAC)'!BP$14:CS$14, "CLO7", 'Database (LECTURE-RES-PRAC)'!BP132:CS132) / 'Grade computation'!H$10,""))),""),"")</f>
        <v/>
      </c>
      <c r="AR135" s="286" t="str">
        <f aca="false">IF(B135&lt;&gt;"",IF(AQ135="","",IF(AQ135&lt;0.5,1,IF(AND(AQ135&gt;=0.5,AQ135&lt;P$10),2,IF(AQ135&gt;=P$10,3)))),"")</f>
        <v/>
      </c>
      <c r="AS135" s="194" t="str">
        <f aca="false">IF(B135 &lt;&gt; "",IF(AND('PRINTABLE (per grading)'!H$16="EXAM", 'PRINTABLE (per grading)'!B$13="Prelim"), IF(ISERROR(SUMIF('Exam (LECTURE ONLY)'!D$20:M$20, "CLO7", 'Exam (LECTURE ONLY)'!D137:M137) / 'Exam (LECTURE ONLY)'!AL$12), "", SUMIF('Exam (LECTURE ONLY)'!D$20:M$20, "CLO7", 'Exam (LECTURE ONLY)'!D137:M137) /'Exam (LECTURE ONLY)'!AL$12),
IF(AND('PRINTABLE (per grading)'!H$16="EXAM", 'PRINTABLE (per grading)'!B$13="Midterm"), IF(ISERROR(SUMIF('Exam (LECTURE ONLY)'!O$20:X$20, "CLO7", 'Exam (LECTURE ONLY)'!O137:X137) / 'Exam (LECTURE ONLY)'!AM$12), "", SUMIF('Exam (LECTURE ONLY)'!O$20:X$20, "CLO7", 'Exam (LECTURE ONLY)'!O137:X137) / 'Exam (LECTURE ONLY)'!AM$12),
IF(AND('PRINTABLE (per grading)'!H$16="EXAM", 'PRINTABLE (per grading)'!B$13="Final"), IF(ISERROR(SUMIF('Exam (LECTURE ONLY)'!Z$20:AI$20, "CLO7", 'Exam (LECTURE ONLY)'!Z137:AI137) / 'Exam (LECTURE ONLY)'!AN$12), "", SUMIF('Exam (LECTURE ONLY)'!Z$20:AI$20, "CLO7", 'Exam (LECTURE ONLY)'!Z137:AI137) / 'Exam (LECTURE ONLY)'!AN$12),
IF(AND('PRINTABLE (per grading)'!H$16="OUTPUT", 'PRINTABLE (per grading)'!B$13="Prelim"), IF(ISERROR(SUMIF(OUTPUT!C$20:M$20, "CLO7", OUTPUT!C137:M137) / OUTPUT!AL$12), "", SUMIF(OUTPUT!C$20:M$20, "CLO7", OUTPUT!C137:M137) / OUTPUT!AL$12),
IF(AND('PRINTABLE (per grading)'!H$16="OUTPUT", 'PRINTABLE (per grading)'!B$13="Midterm"), IF(ISERROR(SUMIF(OUTPUT!O$20:Y$20, "CLO7", OUTPUT!O137:Y137) / OUTPUT!AM$12), "", SUMIF(OUTPUT!O$20:Y$20, "CLO7", OUTPUT!O137:Y137) / OUTPUT!AM$12),
IF(AND('PRINTABLE (per grading)'!H$16="OUTPUT", 'PRINTABLE (per grading)'!B$13="Final"), IF(ISERROR(SUMIF(OUTPUT!AA$20:AI$20, "CLO7", OUTPUT!AA137:AI137) / OUTPUT!AN$12), "", SUMIF(OUTPUT!AA$20:AI$20, "CLO7", OUTPUT!AA137:AI137) / OUTPUT!AN$12),
"")))))),"")</f>
        <v/>
      </c>
      <c r="AT135" s="286" t="str">
        <f aca="false">IF(B135&lt;&gt;"",IF(AS135="","",IF(AS135&lt;0.5,1,IF(AND(AS135&gt;=0.5,AS135&lt;P$10),2,IF(AS135&gt;=P$10,3)))),"")</f>
        <v/>
      </c>
      <c r="AU135" s="287" t="str">
        <f aca="false">IF(B135 &lt;&gt; "",IFERROR(IF(AVERAGE(AQ135,AS135)&gt;=P$10,"Y","N"),""),"")</f>
        <v/>
      </c>
      <c r="AV135" s="194" t="str">
        <f aca="false">IF(B135 &lt;&gt; "", IFERROR(IF(C$16 = "PRELIM", SUMIF('Database (LECTURE-RES-PRAC)'!D$14:AG$14, "CLO8", 'Database (LECTURE-RES-PRAC)'!D132:AG132) / 'Grade computation'!F$11, IF(C$16 = "MIDTERM", SUMIF('Database (LECTURE-RES-PRAC)'!AJ$14:BM$14, "CLO8", 'Database (LECTURE-RES-PRAC)'!AJ132:BM132) / 'Grade computation'!G$11, IF(C$16 = "FINAL", SUMIF('Database (LECTURE-RES-PRAC)'!BP$14:CS$14, "CLO8", 'Database (LECTURE-RES-PRAC)'!BP132:CS132) / 'Grade computation'!H$11,""))),""),"")</f>
        <v/>
      </c>
      <c r="AW135" s="286" t="str">
        <f aca="false">IF(B135&lt;&gt;"",IF(AV135="","",IF(AV135&lt;0.5,1,IF(AND(AV135&gt;=0.5,AV135&lt;P$10),2,IF(AV135&gt;=P$10,3)))),"")</f>
        <v/>
      </c>
      <c r="AX135" s="194" t="str">
        <f aca="false">IF(B135 &lt;&gt; "",IF(AND('PRINTABLE (per grading)'!H$16="EXAM", 'PRINTABLE (per grading)'!B$13="Prelim"), IF(ISERROR(SUMIF('Exam (LECTURE ONLY)'!D$20:M$20, "CLO8", 'Exam (LECTURE ONLY)'!D137:M137) / 'Exam (LECTURE ONLY)'!AL$13), "", SUMIF('Exam (LECTURE ONLY)'!D$20:M$20, "CLO8", 'Exam (LECTURE ONLY)'!D137:M137) /'Exam (LECTURE ONLY)'!AL$13),
IF(AND('PRINTABLE (per grading)'!H$16="EXAM", 'PRINTABLE (per grading)'!B$13="Midterm"), IF(ISERROR(SUMIF('Exam (LECTURE ONLY)'!O$20:X$20, "CLO8", 'Exam (LECTURE ONLY)'!O137:X137) / 'Exam (LECTURE ONLY)'!AM$13), "", SUMIF('Exam (LECTURE ONLY)'!O$20:X$20, "CLO8", 'Exam (LECTURE ONLY)'!O137:X137) / 'Exam (LECTURE ONLY)'!AM$13),
IF(AND('PRINTABLE (per grading)'!H$16="EXAM", 'PRINTABLE (per grading)'!B$13="Final"), IF(ISERROR(SUMIF('Exam (LECTURE ONLY)'!Z$20:AI$20, "CLO8", 'Exam (LECTURE ONLY)'!Z137:AI137) / 'Exam (LECTURE ONLY)'!AN$13), "", SUMIF('Exam (LECTURE ONLY)'!Z$20:AI$20, "CLO8", 'Exam (LECTURE ONLY)'!Z137:AI137) / 'Exam (LECTURE ONLY)'!AN$13),
IF(AND('PRINTABLE (per grading)'!H$16="OUTPUT", 'PRINTABLE (per grading)'!B$13="Prelim"), IF(ISERROR(SUMIF(OUTPUT!C$20:M$20, "CLO8", OUTPUT!C137:M137) / OUTPUT!AL$13), "", SUMIF(OUTPUT!C$20:M$20, "CLO8", OUTPUT!C137:M137) / OUTPUT!AL$13),
IF(AND('PRINTABLE (per grading)'!H$16="OUTPUT", 'PRINTABLE (per grading)'!B$13="Midterm"), IF(ISERROR(SUMIF(OUTPUT!O$20:Y$20, "CLO8", OUTPUT!O137:Y137) / OUTPUT!AM$13), "", SUMIF(OUTPUT!O$20:Y$20, "CLO8", OUTPUT!O137:Y137) / OUTPUT!AM$13),
IF(AND('PRINTABLE (per grading)'!H$16="OUTPUT", 'PRINTABLE (per grading)'!B$13="Final"), IF(ISERROR(SUMIF(OUTPUT!AA$20:AI$20, "CLO8", OUTPUT!AA137:AI137) / OUTPUT!AN$13), "", SUMIF(OUTPUT!AA$20:AI$20, "CLO8", OUTPUT!AA137:AI137) / OUTPUT!AN$13),
"")))))),"")</f>
        <v/>
      </c>
      <c r="AY135" s="286" t="str">
        <f aca="false">IF(B135&lt;&gt;"",IF(AX135="","",IF(AX135&lt;0.5,1,IF(AND(AX135&gt;=0.5,AX135&lt;P$10),2,IF(AX135&gt;=P$10,3)))),"")</f>
        <v/>
      </c>
      <c r="AZ135" s="287" t="str">
        <f aca="false">IF(B135 &lt;&gt; "",IFERROR(IF(AVERAGE(AV135,AX135)&gt;=P$10,"Y","N"),""),"")</f>
        <v/>
      </c>
      <c r="BA135" s="194" t="str">
        <f aca="false">IF(B135 &lt;&gt; "", IFERROR(IF(C$16 = "PRELIM", SUMIF('Database (LECTURE-RES-PRAC)'!D$14:AG$14, "CLO9", 'Database (LECTURE-RES-PRAC)'!D132:AG132) / 'Grade computation'!F$12, IF(C$16 = "MIDTERM", SUMIF('Database (LECTURE-RES-PRAC)'!AJ$14:BM$14, "CLO9", 'Database (LECTURE-RES-PRAC)'!AJ132:BM132) / 'Grade computation'!G$12, IF(C$16 = "FINAL", SUMIF('Database (LECTURE-RES-PRAC)'!BP$14:CS$14, "CLO9", 'Database (LECTURE-RES-PRAC)'!BP132:CS132) / 'Grade computation'!H$12,""))),""),"")</f>
        <v/>
      </c>
      <c r="BB135" s="286" t="str">
        <f aca="false">IF(B135&lt;&gt;"",IF(BA135="","",IF(BA135&lt;0.5,1,IF(AND(BA135&gt;=0.5,BA135&lt;P$10),2,IF(BA135&gt;=P$10,3)))),"")</f>
        <v/>
      </c>
      <c r="BC135" s="194" t="str">
        <f aca="false">IF(B135 &lt;&gt; "",IF(AND('PRINTABLE (per grading)'!H$16="EXAM", 'PRINTABLE (per grading)'!B$13="Prelim"), IF(ISERROR(SUMIF('Exam (LECTURE ONLY)'!D$20:M$20, "CLO9", 'Exam (LECTURE ONLY)'!D137:M137) / 'Exam (LECTURE ONLY)'!AL$14), "", SUMIF('Exam (LECTURE ONLY)'!D$20:M$20, "CLO9", 'Exam (LECTURE ONLY)'!D137:M137) /'Exam (LECTURE ONLY)'!AL$14),
IF(AND('PRINTABLE (per grading)'!H$16="EXAM", 'PRINTABLE (per grading)'!B$13="Midterm"), IF(ISERROR(SUMIF('Exam (LECTURE ONLY)'!O$20:X$20, "CLO9", 'Exam (LECTURE ONLY)'!O137:X137) / 'Exam (LECTURE ONLY)'!AM$14), "", SUMIF('Exam (LECTURE ONLY)'!O$20:X$20, "CLO9", 'Exam (LECTURE ONLY)'!O137:X137) / 'Exam (LECTURE ONLY)'!AM$14),
IF(AND('PRINTABLE (per grading)'!H$16="EXAM", 'PRINTABLE (per grading)'!B$13="Final"), IF(ISERROR(SUMIF('Exam (LECTURE ONLY)'!Z$20:AI$20, "CLO9", 'Exam (LECTURE ONLY)'!Z137:AI137) / 'Exam (LECTURE ONLY)'!AN$14), "", SUMIF('Exam (LECTURE ONLY)'!Z$20:AI$20, "CLO9", 'Exam (LECTURE ONLY)'!Z137:AI137) / 'Exam (LECTURE ONLY)'!AN$14),
IF(AND('PRINTABLE (per grading)'!H$16="OUTPUT", 'PRINTABLE (per grading)'!B$13="Prelim"), IF(ISERROR(SUMIF(OUTPUT!C$20:M$20, "CLO9", OUTPUT!C137:M137) / OUTPUT!AL$14), "", SUMIF(OUTPUT!C$20:M$20, "CLO9", OUTPUT!C137:M137) / OUTPUT!AL$14),
IF(AND('PRINTABLE (per grading)'!H$16="OUTPUT", 'PRINTABLE (per grading)'!B$13="Midterm"), IF(ISERROR(SUMIF(OUTPUT!O$20:Y$20, "CLO9", OUTPUT!O137:Y137) / OUTPUT!AM$14), "", SUMIF(OUTPUT!O$20:Y$20, "CLO9", OUTPUT!O137:Y137) / OUTPUT!AM$14),
IF(AND('PRINTABLE (per grading)'!H$16="OUTPUT", 'PRINTABLE (per grading)'!B$13="Final"), IF(ISERROR(SUMIF(OUTPUT!AA$20:AI$20, "CLO9", OUTPUT!AA137:AI137) / OUTPUT!AN$14), "", SUMIF(OUTPUT!AA$20:AI$20, "CLO9", OUTPUT!AA137:AI137) / OUTPUT!AN$14),
"")))))),"")</f>
        <v/>
      </c>
      <c r="BD135" s="286" t="str">
        <f aca="false">IF(B135&lt;&gt;"",IF(BC135="","",IF(BC135&lt;0.5,1,IF(AND(BC135&gt;=0.5,BC135&lt;P$10),2,IF(BC135&gt;=P$10,3)))),"")</f>
        <v/>
      </c>
      <c r="BE135" s="287" t="str">
        <f aca="false">IF(B135 &lt;&gt; "",IFERROR(IF(AVERAGE(BA135,BC135)&gt;=P$10,"Y","N"),""),"")</f>
        <v/>
      </c>
      <c r="BF135" s="194" t="str">
        <f aca="false">IF(B135 &lt;&gt; "", IFERROR(IF(C$16 = "PRELIM", SUMIF('Database (LECTURE-RES-PRAC)'!D$14:AG$14, "CLO10", 'Database (LECTURE-RES-PRAC)'!D132:AG132) / 'Grade computation'!F$13, IF(C$16 = "MIDTERM", SUMIF('Database (LECTURE-RES-PRAC)'!AJ$14:BM$14, "CLO10", 'Database (LECTURE-RES-PRAC)'!AJ132:BM132) / 'Grade computation'!G$13, IF(C$16 = "FINAL", SUMIF('Database (LECTURE-RES-PRAC)'!BP$14:CS$14, "CLO10", 'Database (LECTURE-RES-PRAC)'!BP132:CS132) / 'Grade computation'!H$13,""))),""),"")</f>
        <v/>
      </c>
      <c r="BG135" s="286" t="str">
        <f aca="false">IF(B135&lt;&gt;"",IF(BF135="","",IF(BF135&lt;0.5,1,IF(AND(BF135&gt;=0.5,BF135&lt;P$10),2,IF(BF135&gt;=P$10,3)))),"")</f>
        <v/>
      </c>
      <c r="BH135" s="194" t="str">
        <f aca="false">IF(B135 &lt;&gt; "",IF(AND('PRINTABLE (per grading)'!H$16="EXAM", 'PRINTABLE (per grading)'!B$13="Prelim"), IF(ISERROR(SUMIF('Exam (LECTURE ONLY)'!D$20:M$20, "CLO10", 'Exam (LECTURE ONLY)'!D137:M137) / 'Exam (LECTURE ONLY)'!AL$15), "", SUMIF('Exam (LECTURE ONLY)'!D$20:M$20, "CLO10", 'Exam (LECTURE ONLY)'!D137:M137) /'Exam (LECTURE ONLY)'!AL$15),
IF(AND('PRINTABLE (per grading)'!H$16="EXAM", 'PRINTABLE (per grading)'!B$13="Midterm"), IF(ISERROR(SUMIF('Exam (LECTURE ONLY)'!O$20:X$20, "CLO10", 'Exam (LECTURE ONLY)'!O137:X137) / 'Exam (LECTURE ONLY)'!AM$15), "", SUMIF('Exam (LECTURE ONLY)'!O$20:X$20, "CLO10", 'Exam (LECTURE ONLY)'!O137:X137) / 'Exam (LECTURE ONLY)'!AM$15),
IF(AND('PRINTABLE (per grading)'!H$16="EXAM", 'PRINTABLE (per grading)'!B$13="Final"), IF(ISERROR(SUMIF('Exam (LECTURE ONLY)'!Z$20:AI$20, "CLO10", 'Exam (LECTURE ONLY)'!Z137:AI137) / 'Exam (LECTURE ONLY)'!AN$15), "", SUMIF('Exam (LECTURE ONLY)'!Z$20:AI$20, "CLO10", 'Exam (LECTURE ONLY)'!Z137:AI137) / 'Exam (LECTURE ONLY)'!AN$15),
IF(AND('PRINTABLE (per grading)'!H$16="OUTPUT", 'PRINTABLE (per grading)'!B$13="Prelim"), IF(ISERROR(SUMIF(OUTPUT!C$20:M$20, "CLO10", OUTPUT!C137:M137) / OUTPUT!AL$15), "", SUMIF(OUTPUT!C$20:M$20, "CLO10", OUTPUT!C137:M137) / OUTPUT!AL$15),
IF(AND('PRINTABLE (per grading)'!H$16="OUTPUT", 'PRINTABLE (per grading)'!B$13="Midterm"), IF(ISERROR(SUMIF(OUTPUT!O$20:Y$20, "CLO10", OUTPUT!O137:Y137) / OUTPUT!AM$15), "", SUMIF(OUTPUT!O$20:Y$20, "CLO10", OUTPUT!O137:Y137) / OUTPUT!AM$15),
IF(AND('PRINTABLE (per grading)'!H$16="OUTPUT", 'PRINTABLE (per grading)'!B$13="Final"), IF(ISERROR(SUMIF(OUTPUT!AA$20:AI$20, "CLO10", OUTPUT!AA137:AI137) / OUTPUT!AN$15), "", SUMIF(OUTPUT!AA$20:AI$20, "CLO10", OUTPUT!AA137:AI137) / OUTPUT!AN$15),
"")))))),"")</f>
        <v/>
      </c>
      <c r="BI135" s="286" t="str">
        <f aca="false">IF(B135&lt;&gt;"",IF(BH135="","",IF(BH135&lt;0.5,1,IF(AND(BH135&gt;=0.5,BH135&lt;P$10),2,IF(BH135&gt;=P$10,3)))),"")</f>
        <v/>
      </c>
      <c r="BJ135" s="287" t="str">
        <f aca="false">IF(B135 &lt;&gt; "",IFERROR(IF(AVERAGE(BF135,BH135)&gt;=P$10,"Y","N"),""),"")</f>
        <v/>
      </c>
      <c r="BK135" s="8"/>
    </row>
    <row r="136" customFormat="false" ht="19.5" hidden="false" customHeight="true" outlineLevel="0" collapsed="false">
      <c r="A136" s="228" t="str">
        <f aca="false">IF(ISBLANK('Database (LECTURE-RES-PRAC)'!A133),"",'Database (LECTURE-RES-PRAC)'!A133)</f>
        <v/>
      </c>
      <c r="B136" s="229" t="str">
        <f aca="false">IF(ISBLANK('Database (LECTURE-RES-PRAC)'!B133),"",'Database (LECTURE-RES-PRAC)'!B133)</f>
        <v/>
      </c>
      <c r="C136" s="230" t="str">
        <f aca="false">IF(B136&lt;&gt;"",IF(C$16="PRELIM",'Grade computation'!C136, IF(C$16="MIDTERM",'Grade computation'!K136, IF(C$16="FINAL",'Grade computation'!S136,""))),"")</f>
        <v/>
      </c>
      <c r="D136" s="231" t="str">
        <f aca="false">IF(B136&lt;&gt;"",IFERROR(IF(B$11="80-20", (((C136/C$19)*X$6)+X$7)*D$18, IF(B$11="60-40", (((C136/C$19)*Y$6)+Y$7)*D$18, 0)),0),"")</f>
        <v/>
      </c>
      <c r="E136" s="230" t="str">
        <f aca="false">IF(B136&lt;&gt;"", IF(C$16="PRELIM",'Grade computation'!E136, IF(C$16="MIDTERM",'Grade computation'!M136, IF(C$16="FINAL",'Grade computation'!U136,""))),"")</f>
        <v/>
      </c>
      <c r="F136" s="232" t="str">
        <f aca="false">IF(B136&lt;&gt;"",IFERROR(IF(B$11="80-20", (((E136/E$19)*X$6)+X$7)*F$18, IF(B$11="60-40", (((E136/E$19)*Y$6)+Y$7)*F$18, 0)),0),"")</f>
        <v/>
      </c>
      <c r="G136" s="233" t="str">
        <f aca="false">IF(B136&lt;&gt;"",IFERROR((D136+F136),0),"")</f>
        <v/>
      </c>
      <c r="H136" s="234" t="str">
        <f aca="false">IF(B136&lt;&gt;"",IF(C$16="PRELIM", 'Grade computation'!H136, IF(C$16="MIDTERM", 'Grade computation'!P136, IF(C$16="FINAL",'Grade computation'!X136, ""))),"")</f>
        <v/>
      </c>
      <c r="I136" s="233" t="str">
        <f aca="false">IF(B136&lt;&gt;"",IFERROR(IF(B$11="80-20", (((H136/H$19)*X$6)+X$7)*I$19, IF(B$11="60-40", (((H136/H$19)*Y$6)+Y$7)*I$19, 0)),0),"")</f>
        <v/>
      </c>
      <c r="J136" s="237" t="str">
        <f aca="false">IFERROR((G136+I136),"")</f>
        <v/>
      </c>
      <c r="K136" s="183" t="str">
        <f aca="false">IFERROR(IF(J136="","",IF(J136&gt;=75,"PASSED","FAILED")),"")</f>
        <v/>
      </c>
      <c r="L136" s="183"/>
      <c r="M136" s="194" t="str">
        <f aca="false">IF(B136 &lt;&gt; "", IFERROR(IF(C$16 = "PRELIM", SUMIF('Database (LECTURE-RES-PRAC)'!D$14:AG$14, "CLO1", 'Database (LECTURE-RES-PRAC)'!D133:AG133) / 'Grade computation'!F$4, IF(C$16 = "MIDTERM", SUMIF('Database (LECTURE-RES-PRAC)'!AJ$14:BM$14, "CLO1", 'Database (LECTURE-RES-PRAC)'!AJ133:BM133) / 'Grade computation'!G$4, IF(C$16 = "FINAL", SUMIF('Database (LECTURE-RES-PRAC)'!BP$14:CS$14, "CLO1", 'Database (LECTURE-RES-PRAC)'!BP133:CS133) / 'Grade computation'!H$4,""))),""),"")</f>
        <v/>
      </c>
      <c r="N136" s="286" t="str">
        <f aca="false">IF(B136&lt;&gt;"",IF(M136="","",IF(M136&lt;0.5,1,IF(AND(M136&gt;=0.5,M136&lt;P$10),2,IF(M136&gt;=P$10,3)))),"")</f>
        <v/>
      </c>
      <c r="O136" s="194" t="str">
        <f aca="false">IF(B136 &lt;&gt; "",IF(AND('PRINTABLE (per grading)'!H$16="EXAM", 'PRINTABLE (per grading)'!B$13="Prelim"), IF(ISERROR(SUMIF('Exam (LECTURE ONLY)'!D$20:M$20, "CLO1", 'Exam (LECTURE ONLY)'!D138:M138) / 'Exam (LECTURE ONLY)'!AL$6), "", SUMIF('Exam (LECTURE ONLY)'!D$20:M$20, "CLO1", 'Exam (LECTURE ONLY)'!D138:M138) /'Exam (LECTURE ONLY)'!AL$6),
IF(AND('PRINTABLE (per grading)'!H$16="EXAM", 'PRINTABLE (per grading)'!B$13="Midterm"), IF(ISERROR(SUMIF('Exam (LECTURE ONLY)'!O$20:X$20, "CLO1", 'Exam (LECTURE ONLY)'!O138:X138) / 'Exam (LECTURE ONLY)'!AM$6), "", SUMIF('Exam (LECTURE ONLY)'!O$20:X$20, "CLO1", 'Exam (LECTURE ONLY)'!O138:X138) / 'Exam (LECTURE ONLY)'!AM$6),
IF(AND('PRINTABLE (per grading)'!H$16="EXAM", 'PRINTABLE (per grading)'!B$13="Final"), IF(ISERROR(SUMIF('Exam (LECTURE ONLY)'!Z$20:AI$20, "CLO1", 'Exam (LECTURE ONLY)'!Z138:AI138) / 'Exam (LECTURE ONLY)'!AN$6), "", SUMIF('Exam (LECTURE ONLY)'!Z$20:AI$20, "CLO1", 'Exam (LECTURE ONLY)'!Z138:AI138) / 'Exam (LECTURE ONLY)'!AN$6),
IF(AND('PRINTABLE (per grading)'!H$16="OUTPUT", 'PRINTABLE (per grading)'!B$13="Prelim"), IF(ISERROR(SUMIF(OUTPUT!C$20:M$20, "CLO1", OUTPUT!C138:M138) / OUTPUT!AL$6), "", SUMIF(OUTPUT!C$20:M$20, "CLO1", OUTPUT!C138:M138) / OUTPUT!AL$6),
IF(AND('PRINTABLE (per grading)'!H$16="OUTPUT", 'PRINTABLE (per grading)'!B$13="Midterm"), IF(ISERROR(SUMIF(OUTPUT!O$20:Y$20, "CLO1", OUTPUT!O138:Y138) / OUTPUT!AM$6), "", SUMIF(OUTPUT!O$20:Y$20, "CLO1", OUTPUT!O138:Y138) / OUTPUT!AM$6),
IF(AND('PRINTABLE (per grading)'!H$16="OUTPUT", 'PRINTABLE (per grading)'!B$13="Final"), IF(ISERROR(SUMIF(OUTPUT!AA$20:AI$20, "CLO1", OUTPUT!AA138:AI138) / OUTPUT!AN$6), "", SUMIF(OUTPUT!AA$20:AI$20, "CLO1", OUTPUT!AA138:AI138) / OUTPUT!AN$6),
"")))))),"")</f>
        <v/>
      </c>
      <c r="P136" s="286" t="str">
        <f aca="false">IF(B136&lt;&gt;"",IF(O136="","",IF(O136&lt;0.5,1,IF(AND(O136&gt;=0.5,O136&lt;P$10),2,IF(O136&gt;=P$10,3)))),"")</f>
        <v/>
      </c>
      <c r="Q136" s="287" t="str">
        <f aca="false">IF(B136 &lt;&gt; "",IFERROR(IF(AVERAGE(M136,O136)&gt;=P$10,"Y","N"),""),"")</f>
        <v/>
      </c>
      <c r="R136" s="194" t="str">
        <f aca="false">IF(B136 &lt;&gt; "", IFERROR(IF(C$16 = "PRELIM", SUMIF('Database (LECTURE-RES-PRAC)'!D$14:AG$14, "CLO2", 'Database (LECTURE-RES-PRAC)'!D133:AG133) / 'Grade computation'!F$5, IF(C$16 = "MIDTERM", SUMIF('Database (LECTURE-RES-PRAC)'!AJ$14:BM$14, "CLO2", 'Database (LECTURE-RES-PRAC)'!AJ133:BM133) / 'Grade computation'!G$5, IF(C$16 = "FINAL", SUMIF('Database (LECTURE-RES-PRAC)'!BP$14:CS$14, "CLO2", 'Database (LECTURE-RES-PRAC)'!BP133:CS133) / 'Grade computation'!H$5,""))),""),"")</f>
        <v/>
      </c>
      <c r="S136" s="286" t="str">
        <f aca="false">IF(B136&lt;&gt;"",IF(R136="","",IF(R136&lt;0.5,1,IF(AND(R136&gt;=0.5,R136&lt;P$10),2,IF(R136&gt;=P$10,3)))),"")</f>
        <v/>
      </c>
      <c r="T136" s="194" t="str">
        <f aca="false">IF(B136 &lt;&gt; "",IF(AND('PRINTABLE (per grading)'!H$16="EXAM", 'PRINTABLE (per grading)'!B$13="Prelim"), IF(ISERROR(SUMIF('Exam (LECTURE ONLY)'!D$20:M$20, "CLO2", 'Exam (LECTURE ONLY)'!D138:M138) / 'Exam (LECTURE ONLY)'!AL$7), "", SUMIF('Exam (LECTURE ONLY)'!D$20:M$20, "CLO2", 'Exam (LECTURE ONLY)'!D138:M138) /'Exam (LECTURE ONLY)'!AL$7),
IF(AND('PRINTABLE (per grading)'!H$16="EXAM", 'PRINTABLE (per grading)'!B$13="Midterm"), IF(ISERROR(SUMIF('Exam (LECTURE ONLY)'!O$20:X$20, "CLO2", 'Exam (LECTURE ONLY)'!O138:X138) / 'Exam (LECTURE ONLY)'!AM$7), "", SUMIF('Exam (LECTURE ONLY)'!O$20:X$20, "CLO2", 'Exam (LECTURE ONLY)'!O138:X138) / 'Exam (LECTURE ONLY)'!AM$7),
IF(AND('PRINTABLE (per grading)'!H$16="EXAM", 'PRINTABLE (per grading)'!B$13="Final"), IF(ISERROR(SUMIF('Exam (LECTURE ONLY)'!Z$20:AI$20, "CLO2", 'Exam (LECTURE ONLY)'!Z138:AI138) / 'Exam (LECTURE ONLY)'!AN$7), "", SUMIF('Exam (LECTURE ONLY)'!Z$20:AI$20, "CLO2", 'Exam (LECTURE ONLY)'!Z138:AI138) / 'Exam (LECTURE ONLY)'!AN$7),
IF(AND('PRINTABLE (per grading)'!H$16="OUTPUT", 'PRINTABLE (per grading)'!B$13="Prelim"), IF(ISERROR(SUMIF(OUTPUT!C$20:M$20, "CLO2", OUTPUT!C138:M138) / OUTPUT!AL$7), "", SUMIF(OUTPUT!C$20:M$20, "CLO2", OUTPUT!C138:M138) / OUTPUT!AL$7),
IF(AND('PRINTABLE (per grading)'!H$16="OUTPUT", 'PRINTABLE (per grading)'!B$13="Midterm"), IF(ISERROR(SUMIF(OUTPUT!O$20:Y$20, "CLO2", OUTPUT!O138:Y138) / OUTPUT!AM$7), "", SUMIF(OUTPUT!O$20:Y$20, "CLO2", OUTPUT!O138:Y138) / OUTPUT!AM$7),
IF(AND('PRINTABLE (per grading)'!H$16="OUTPUT", 'PRINTABLE (per grading)'!B$13="Final"), IF(ISERROR(SUMIF(OUTPUT!AA$20:AI$20, "CLO2", OUTPUT!AA138:AI138) / OUTPUT!AN$7), "", SUMIF(OUTPUT!AA$20:AI$20, "CLO2", OUTPUT!AA138:AI138) / OUTPUT!AN$7),
"")))))),"")</f>
        <v/>
      </c>
      <c r="U136" s="286" t="str">
        <f aca="false">IF(B136&lt;&gt;"",IF(T136="","",IF(T136&lt;0.5,1,IF(AND(T136&gt;=0.5,T136&lt;P$10),2,IF(T136&gt;=P$10,3)))),"")</f>
        <v/>
      </c>
      <c r="V136" s="287" t="str">
        <f aca="false">IF(B136 &lt;&gt; "",IFERROR(IF(AVERAGE(R136,T136)&gt;=P$10,"Y","N"),""),"")</f>
        <v/>
      </c>
      <c r="W136" s="194" t="str">
        <f aca="false">IF(B136 &lt;&gt; "", IFERROR(IF(C$16 = "PRELIM", SUMIF('Database (LECTURE-RES-PRAC)'!D$14:AG$14, "CLO3", 'Database (LECTURE-RES-PRAC)'!D133:AG133) / 'Grade computation'!F$6, IF(C$16 = "MIDTERM", SUMIF('Database (LECTURE-RES-PRAC)'!AJ$14:BM$14, "CLO3", 'Database (LECTURE-RES-PRAC)'!AJ133:BM133) / 'Grade computation'!G$6, IF(C$16 = "FINAL", SUMIF('Database (LECTURE-RES-PRAC)'!BP$14:CS$14, "CLO3", 'Database (LECTURE-RES-PRAC)'!BP133:CS133) / 'Grade computation'!H$6,""))),""),"")</f>
        <v/>
      </c>
      <c r="X136" s="286" t="str">
        <f aca="false">IF(B136&lt;&gt;"",IF(W136="","",IF(W136&lt;0.5,1,IF(AND(W136&gt;=0.5,W136&lt;P$10),2,IF(W136&gt;=P$10,3)))),"")</f>
        <v/>
      </c>
      <c r="Y136" s="194" t="str">
        <f aca="false">IF(B136 &lt;&gt; "",IF(AND('PRINTABLE (per grading)'!H$16="EXAM", 'PRINTABLE (per grading)'!B$13="Prelim"), IF(ISERROR(SUMIF('Exam (LECTURE ONLY)'!D$20:M$20, "CLO3", 'Exam (LECTURE ONLY)'!D138:M138) / 'Exam (LECTURE ONLY)'!AL$8), "", SUMIF('Exam (LECTURE ONLY)'!D$20:M$20, "CLO3", 'Exam (LECTURE ONLY)'!D138:M138) /'Exam (LECTURE ONLY)'!AL$8),
IF(AND('PRINTABLE (per grading)'!H$16="EXAM", 'PRINTABLE (per grading)'!B$13="Midterm"), IF(ISERROR(SUMIF('Exam (LECTURE ONLY)'!O$20:X$20, "CLO3", 'Exam (LECTURE ONLY)'!O138:X138) / 'Exam (LECTURE ONLY)'!AM$8), "", SUMIF('Exam (LECTURE ONLY)'!O$20:X$20, "CLO3", 'Exam (LECTURE ONLY)'!O138:X138) / 'Exam (LECTURE ONLY)'!AM$8),
IF(AND('PRINTABLE (per grading)'!H$16="EXAM", 'PRINTABLE (per grading)'!B$13="Final"), IF(ISERROR(SUMIF('Exam (LECTURE ONLY)'!Z$20:AI$20, "CLO3", 'Exam (LECTURE ONLY)'!Z138:AI138) / 'Exam (LECTURE ONLY)'!AN$8), "", SUMIF('Exam (LECTURE ONLY)'!Z$20:AI$20, "CLO3", 'Exam (LECTURE ONLY)'!Z138:AI138) / 'Exam (LECTURE ONLY)'!AN$8),
IF(AND('PRINTABLE (per grading)'!H$16="OUTPUT", 'PRINTABLE (per grading)'!B$13="Prelim"), IF(ISERROR(SUMIF(OUTPUT!C$20:M$20, "CLO3", OUTPUT!C138:M138) / OUTPUT!AL$8), "", SUMIF(OUTPUT!C$20:M$20, "CLO3", OUTPUT!C138:M138) / OUTPUT!AL$8),
IF(AND('PRINTABLE (per grading)'!H$16="OUTPUT", 'PRINTABLE (per grading)'!B$13="Midterm"), IF(ISERROR(SUMIF(OUTPUT!O$20:Y$20, "CLO3", OUTPUT!O138:Y138) / OUTPUT!AM$8), "", SUMIF(OUTPUT!O$20:Y$20, "CLO3", OUTPUT!O138:Y138) / OUTPUT!AM$8),
IF(AND('PRINTABLE (per grading)'!H$16="OUTPUT", 'PRINTABLE (per grading)'!B$13="Final"), IF(ISERROR(SUMIF(OUTPUT!AA$20:AI$20, "CLO3", OUTPUT!AA138:AI138) / OUTPUT!AN$8), "", SUMIF(OUTPUT!AA$20:AI$20, "CLO3", OUTPUT!AA138:AI138) / OUTPUT!AN$8),
"" )))))),"")</f>
        <v/>
      </c>
      <c r="Z136" s="286" t="str">
        <f aca="false">IF(B136&lt;&gt;"",IF(Y136="","",IF(Y136&lt;0.5,1,IF(AND(Y136&gt;=0.5,Y136&lt;P$10),2,IF(Y136&gt;=P$10,3)))),"")</f>
        <v/>
      </c>
      <c r="AA136" s="287" t="str">
        <f aca="false">IF(B136 &lt;&gt; "",IFERROR(IF(AVERAGE(W136,Y136)&gt;=P$10,"Y","N"),""),"")</f>
        <v/>
      </c>
      <c r="AB136" s="194" t="str">
        <f aca="false">IF(B136 &lt;&gt; "", IFERROR(IF(C$16 = "PRELIM", SUMIF('Database (LECTURE-RES-PRAC)'!D$14:AG$14, "CLO4", 'Database (LECTURE-RES-PRAC)'!D133:AG133) / 'Grade computation'!F$7, IF(C$16 = "MIDTERM", SUMIF('Database (LECTURE-RES-PRAC)'!AJ$14:BM$14, "CLO4", 'Database (LECTURE-RES-PRAC)'!AJ133:BM133) / 'Grade computation'!G$7, IF(C$16 = "FINAL", SUMIF('Database (LECTURE-RES-PRAC)'!BP$14:CS$14, "CLO4", 'Database (LECTURE-RES-PRAC)'!BP133:CS133) / 'Grade computation'!H$7,""))),""),"")</f>
        <v/>
      </c>
      <c r="AC136" s="286" t="str">
        <f aca="false">IF(B136&lt;&gt;"",IF(AB136="","",IF(AB136&lt;0.5,1,IF(AND(AB136&gt;=0.5,AB136&lt;P$10),2,IF(AB136&gt;=P$10,3)))),"")</f>
        <v/>
      </c>
      <c r="AD136" s="194" t="str">
        <f aca="false">IF(B136 &lt;&gt; "",IF(AND('PRINTABLE (per grading)'!H$16="EXAM", 'PRINTABLE (per grading)'!B$13="Prelim"), IF(ISERROR(SUMIF('Exam (LECTURE ONLY)'!D$20:M$20, "CLO4", 'Exam (LECTURE ONLY)'!D138:M138) / 'Exam (LECTURE ONLY)'!AL$9), "", SUMIF('Exam (LECTURE ONLY)'!D$20:M$20, "CLO4", 'Exam (LECTURE ONLY)'!D138:M138) /'Exam (LECTURE ONLY)'!AL$9),
IF(AND('PRINTABLE (per grading)'!H$16="EXAM", 'PRINTABLE (per grading)'!B$13="Midterm"), IF(ISERROR(SUMIF('Exam (LECTURE ONLY)'!O$20:X$20, "CLO4", 'Exam (LECTURE ONLY)'!O138:X138) / 'Exam (LECTURE ONLY)'!AM$9), "", SUMIF('Exam (LECTURE ONLY)'!O$20:X$20, "CLO4", 'Exam (LECTURE ONLY)'!O138:X138) / 'Exam (LECTURE ONLY)'!AM$9),
IF(AND('PRINTABLE (per grading)'!H$16="EXAM", 'PRINTABLE (per grading)'!B$13="Final"), IF(ISERROR(SUMIF('Exam (LECTURE ONLY)'!Z$20:AI$20, "CLO4", 'Exam (LECTURE ONLY)'!Z138:AI138) / 'Exam (LECTURE ONLY)'!AN$9), "", SUMIF('Exam (LECTURE ONLY)'!Z$20:AI$20, "CLO4", 'Exam (LECTURE ONLY)'!Z138:AI138) / 'Exam (LECTURE ONLY)'!AN$9),
IF(AND('PRINTABLE (per grading)'!H$16="OUTPUT", 'PRINTABLE (per grading)'!B$13="Prelim"), IF(ISERROR(SUMIF(OUTPUT!C$20:M$20, "CLO4", OUTPUT!C138:M138) / OUTPUT!AL$9), "", SUMIF(OUTPUT!C$20:M$20, "CLO4", OUTPUT!C138:M138) / OUTPUT!AL$9),
IF(AND('PRINTABLE (per grading)'!H$16="OUTPUT", 'PRINTABLE (per grading)'!B$13="Midterm"), IF(ISERROR(SUMIF(OUTPUT!O$20:Y$20, "CLO4", OUTPUT!O138:Y138) / OUTPUT!AM$9), "", SUMIF(OUTPUT!O$20:Y$20, "CLO4", OUTPUT!O138:Y138) / OUTPUT!AM$9),
IF(AND('PRINTABLE (per grading)'!H$16="OUTPUT", 'PRINTABLE (per grading)'!B$13="Final"), IF(ISERROR(SUMIF(OUTPUT!AA$20:AI$20, "CLO4", OUTPUT!AA138:AI138) / OUTPUT!AN$9), "", SUMIF(OUTPUT!AA$20:AI$20, "CLO4", OUTPUT!AA138:AI138) / OUTPUT!AN$9),
"")))))),"")</f>
        <v/>
      </c>
      <c r="AE136" s="286" t="str">
        <f aca="false">IF(B136&lt;&gt;"",IF(AD136="","",IF(AD136&lt;0.5,1,IF(AND(AD136&gt;=0.5,AD136&lt;P$10),2,IF(AD136&gt;=P$10,3)))),"")</f>
        <v/>
      </c>
      <c r="AF136" s="287" t="str">
        <f aca="false">IF(B136 &lt;&gt; "",IFERROR(IF(AVERAGE(AB136,AD136)&gt;=P$10,"Y","N"),""),"")</f>
        <v/>
      </c>
      <c r="AG136" s="194" t="str">
        <f aca="false">IF(B136 &lt;&gt; "", IFERROR(IF(C$16 = "PRELIM", SUMIF('Database (LECTURE-RES-PRAC)'!D$14:AG$14, "CLO5", 'Database (LECTURE-RES-PRAC)'!D133:AG133) / 'Grade computation'!F$8, IF(C$16 = "MIDTERM", SUMIF('Database (LECTURE-RES-PRAC)'!AJ$14:BM$14, "CLO5", 'Database (LECTURE-RES-PRAC)'!AJ133:BM133) / 'Grade computation'!G$8, IF(C$16 = "FINAL", SUMIF('Database (LECTURE-RES-PRAC)'!BP$14:CS$14, "CLO5", 'Database (LECTURE-RES-PRAC)'!BP133:CS133) / 'Grade computation'!H$8,""))),""),"")</f>
        <v/>
      </c>
      <c r="AH136" s="286" t="str">
        <f aca="false">IF(B136&lt;&gt;"",IF(AG136="","",IF(AG136&lt;0.5,1,IF(AND(AG136&gt;=0.5,AG136&lt;P$10),2,IF(AG136&gt;=P$10,3)))),"")</f>
        <v/>
      </c>
      <c r="AI136" s="194" t="str">
        <f aca="false">IF(B136 &lt;&gt; "",IF(AND('PRINTABLE (per grading)'!H$16="EXAM", 'PRINTABLE (per grading)'!B$13="Prelim"), IF(ISERROR(SUMIF('Exam (LECTURE ONLY)'!D$20:M$20, "CLO5", 'Exam (LECTURE ONLY)'!D138:M138) / 'Exam (LECTURE ONLY)'!AL$10), "", SUMIF('Exam (LECTURE ONLY)'!D$20:M$20, "CLO5", 'Exam (LECTURE ONLY)'!D138:M138) /'Exam (LECTURE ONLY)'!AL$10),
IF(AND('PRINTABLE (per grading)'!H$16="EXAM", 'PRINTABLE (per grading)'!B$13="Midterm"), IF(ISERROR(SUMIF('Exam (LECTURE ONLY)'!O$20:X$20, "CLO5", 'Exam (LECTURE ONLY)'!O138:X138) / 'Exam (LECTURE ONLY)'!AM$10), "", SUMIF('Exam (LECTURE ONLY)'!O$20:X$20, "CLO5", 'Exam (LECTURE ONLY)'!O138:X138) / 'Exam (LECTURE ONLY)'!AM$10),
IF(AND('PRINTABLE (per grading)'!H$16="EXAM", 'PRINTABLE (per grading)'!B$13="Final"), IF(ISERROR(SUMIF('Exam (LECTURE ONLY)'!Z$20:AI$20, "CLO5", 'Exam (LECTURE ONLY)'!Z138:AI138) / 'Exam (LECTURE ONLY)'!AN$10), "", SUMIF('Exam (LECTURE ONLY)'!Z$20:AI$20, "CLO5", 'Exam (LECTURE ONLY)'!Z138:AI138) / 'Exam (LECTURE ONLY)'!AN$10),
IF(AND('PRINTABLE (per grading)'!H$16="OUTPUT", 'PRINTABLE (per grading)'!B$13="Prelim"), IF(ISERROR(SUMIF(OUTPUT!C$20:M$20, "CLO5", OUTPUT!C138:M138) / OUTPUT!AL$10), "", SUMIF(OUTPUT!C$20:M$20, "CLO5", OUTPUT!C138:M138) / OUTPUT!AL$10),
IF(AND('PRINTABLE (per grading)'!H$16="OUTPUT", 'PRINTABLE (per grading)'!B$13="Midterm"), IF(ISERROR(SUMIF(OUTPUT!O$20:Y$20, "CLO5", OUTPUT!O138:Y138) / OUTPUT!AM$10), "", SUMIF(OUTPUT!O$20:Y$20, "CLO5", OUTPUT!O138:Y138) / OUTPUT!AM$10),
IF(AND('PRINTABLE (per grading)'!H$16="OUTPUT", 'PRINTABLE (per grading)'!B$13="Final"), IF(ISERROR(SUMIF(OUTPUT!AA$20:AI$20, "CLO5", OUTPUT!AA138:AI138) / OUTPUT!AN$10), "", SUMIF(OUTPUT!AA$20:AI$20, "CLO5", OUTPUT!AA138:AI138) / OUTPUT!AN$10),
"")))))),"")</f>
        <v/>
      </c>
      <c r="AJ136" s="286" t="str">
        <f aca="false">IF(B136&lt;&gt;"",IF(AI136="","",IF(AI136&lt;0.5,1,IF(AND(AI136&gt;=0.5,AI136&lt;P$10),2,IF(AI136&gt;=P$10,3)))),"")</f>
        <v/>
      </c>
      <c r="AK136" s="287" t="str">
        <f aca="false">IF(B136 &lt;&gt; "",IFERROR(IF(AVERAGE(AG136,AI136)&gt;=P$10,"Y","N"),""),"")</f>
        <v/>
      </c>
      <c r="AL136" s="194" t="str">
        <f aca="false">IF(B136 &lt;&gt; "", IFERROR(IF(C$16 = "PRELIM", SUMIF('Database (LECTURE-RES-PRAC)'!D$14:AG$14, "CLO6", 'Database (LECTURE-RES-PRAC)'!D133:AG133) / 'Grade computation'!F$9, IF(C$16 = "MIDTERM", SUMIF('Database (LECTURE-RES-PRAC)'!AJ$14:BM$14, "CLO6", 'Database (LECTURE-RES-PRAC)'!AJ133:BM133) / 'Grade computation'!G$9, IF(C$16 = "FINAL", SUMIF('Database (LECTURE-RES-PRAC)'!BP$14:CS$14, "CLO6", 'Database (LECTURE-RES-PRAC)'!BP133:CS133) / 'Grade computation'!H$9,""))),""),"")</f>
        <v/>
      </c>
      <c r="AM136" s="286" t="str">
        <f aca="false">IF(B136&lt;&gt;"",IF(AL136="","",IF(AL136&lt;0.5,1,IF(AND(AL136&gt;=0.5,AL136&lt;P$10),2,IF(AL136&gt;=P$10,3)))),"")</f>
        <v/>
      </c>
      <c r="AN136" s="194" t="str">
        <f aca="false">IF(B136 &lt;&gt; "",IF(AND('PRINTABLE (per grading)'!H$16="EXAM", 'PRINTABLE (per grading)'!B$13="Prelim"), IF(ISERROR(SUMIF('Exam (LECTURE ONLY)'!D$20:M$20, "CLO6", 'Exam (LECTURE ONLY)'!D138:M138) / 'Exam (LECTURE ONLY)'!AL$11), "", SUMIF('Exam (LECTURE ONLY)'!D$20:M$20, "CLO6", 'Exam (LECTURE ONLY)'!D138:M138) /'Exam (LECTURE ONLY)'!AL$11),
IF(AND('PRINTABLE (per grading)'!H$16="EXAM", 'PRINTABLE (per grading)'!B$13="Midterm"), IF(ISERROR(SUMIF('Exam (LECTURE ONLY)'!O$20:X$20, "CLO6", 'Exam (LECTURE ONLY)'!O138:X138) / 'Exam (LECTURE ONLY)'!AM$11), "", SUMIF('Exam (LECTURE ONLY)'!O$20:X$20, "CLO6", 'Exam (LECTURE ONLY)'!O138:X138) / 'Exam (LECTURE ONLY)'!AM$11),
IF(AND('PRINTABLE (per grading)'!H$16="EXAM", 'PRINTABLE (per grading)'!B$13="Final"), IF(ISERROR(SUMIF('Exam (LECTURE ONLY)'!Z$20:AI$20, "CLO6", 'Exam (LECTURE ONLY)'!Z138:AI138) / 'Exam (LECTURE ONLY)'!AN$11), "", SUMIF('Exam (LECTURE ONLY)'!Z$20:AI$20, "CLO6", 'Exam (LECTURE ONLY)'!Z138:AI138) / 'Exam (LECTURE ONLY)'!AN$11),
IF(AND('PRINTABLE (per grading)'!H$16="OUTPUT", 'PRINTABLE (per grading)'!B$13="Prelim"), IF(ISERROR(SUMIF(OUTPUT!C$20:M$20, "CLO6", OUTPUT!C138:M138) / OUTPUT!AL$11), "", SUMIF(OUTPUT!C$20:M$20, "CLO6", OUTPUT!C138:M138) / OUTPUT!AL$11),
IF(AND('PRINTABLE (per grading)'!H$16="OUTPUT", 'PRINTABLE (per grading)'!B$13="Midterm"), IF(ISERROR(SUMIF(OUTPUT!O$20:Y$20, "CLO6", OUTPUT!O138:Y138) / OUTPUT!AM$11), "", SUMIF(OUTPUT!O$20:Y$20, "CLO6", OUTPUT!O138:Y138) / OUTPUT!AM$11),
IF(AND('PRINTABLE (per grading)'!H$16="OUTPUT", 'PRINTABLE (per grading)'!B$13="Final"), IF(ISERROR(SUMIF(OUTPUT!AA$20:AI$20, "CLO6", OUTPUT!AA138:AI138) / OUTPUT!AN$11), "", SUMIF(OUTPUT!AA$20:AI$20, "CLO6", OUTPUT!AA138:AI138) / OUTPUT!AN$11),
"")))))),"")</f>
        <v/>
      </c>
      <c r="AO136" s="286" t="str">
        <f aca="false">IF(B136&lt;&gt;"",IF(AN136="","",IF(AN136&lt;0.5,1,IF(AND(AN136&gt;=0.5,AN136&lt;P$10),2,IF(AN136&gt;=P$10,3)))),"")</f>
        <v/>
      </c>
      <c r="AP136" s="287" t="str">
        <f aca="false">IF(B136 &lt;&gt; "",IFERROR(IF(AVERAGE(AL136,AN136)&gt;=P$10,"Y","N"),""),"")</f>
        <v/>
      </c>
      <c r="AQ136" s="194" t="str">
        <f aca="false">IF(B136 &lt;&gt; "", IFERROR(IF(C$16 = "PRELIM", SUMIF('Database (LECTURE-RES-PRAC)'!D$14:AG$14, "CLO7", 'Database (LECTURE-RES-PRAC)'!D133:AG133) / 'Grade computation'!F$10, IF(C$16 = "MIDTERM", SUMIF('Database (LECTURE-RES-PRAC)'!AJ$14:BM$14, "CLO7", 'Database (LECTURE-RES-PRAC)'!AJ133:BM133) / 'Grade computation'!G$10, IF(C$16 = "FINAL", SUMIF('Database (LECTURE-RES-PRAC)'!BP$14:CS$14, "CLO7", 'Database (LECTURE-RES-PRAC)'!BP133:CS133) / 'Grade computation'!H$10,""))),""),"")</f>
        <v/>
      </c>
      <c r="AR136" s="286" t="str">
        <f aca="false">IF(B136&lt;&gt;"",IF(AQ136="","",IF(AQ136&lt;0.5,1,IF(AND(AQ136&gt;=0.5,AQ136&lt;P$10),2,IF(AQ136&gt;=P$10,3)))),"")</f>
        <v/>
      </c>
      <c r="AS136" s="194" t="str">
        <f aca="false">IF(B136 &lt;&gt; "",IF(AND('PRINTABLE (per grading)'!H$16="EXAM", 'PRINTABLE (per grading)'!B$13="Prelim"), IF(ISERROR(SUMIF('Exam (LECTURE ONLY)'!D$20:M$20, "CLO7", 'Exam (LECTURE ONLY)'!D138:M138) / 'Exam (LECTURE ONLY)'!AL$12), "", SUMIF('Exam (LECTURE ONLY)'!D$20:M$20, "CLO7", 'Exam (LECTURE ONLY)'!D138:M138) /'Exam (LECTURE ONLY)'!AL$12),
IF(AND('PRINTABLE (per grading)'!H$16="EXAM", 'PRINTABLE (per grading)'!B$13="Midterm"), IF(ISERROR(SUMIF('Exam (LECTURE ONLY)'!O$20:X$20, "CLO7", 'Exam (LECTURE ONLY)'!O138:X138) / 'Exam (LECTURE ONLY)'!AM$12), "", SUMIF('Exam (LECTURE ONLY)'!O$20:X$20, "CLO7", 'Exam (LECTURE ONLY)'!O138:X138) / 'Exam (LECTURE ONLY)'!AM$12),
IF(AND('PRINTABLE (per grading)'!H$16="EXAM", 'PRINTABLE (per grading)'!B$13="Final"), IF(ISERROR(SUMIF('Exam (LECTURE ONLY)'!Z$20:AI$20, "CLO7", 'Exam (LECTURE ONLY)'!Z138:AI138) / 'Exam (LECTURE ONLY)'!AN$12), "", SUMIF('Exam (LECTURE ONLY)'!Z$20:AI$20, "CLO7", 'Exam (LECTURE ONLY)'!Z138:AI138) / 'Exam (LECTURE ONLY)'!AN$12),
IF(AND('PRINTABLE (per grading)'!H$16="OUTPUT", 'PRINTABLE (per grading)'!B$13="Prelim"), IF(ISERROR(SUMIF(OUTPUT!C$20:M$20, "CLO7", OUTPUT!C138:M138) / OUTPUT!AL$12), "", SUMIF(OUTPUT!C$20:M$20, "CLO7", OUTPUT!C138:M138) / OUTPUT!AL$12),
IF(AND('PRINTABLE (per grading)'!H$16="OUTPUT", 'PRINTABLE (per grading)'!B$13="Midterm"), IF(ISERROR(SUMIF(OUTPUT!O$20:Y$20, "CLO7", OUTPUT!O138:Y138) / OUTPUT!AM$12), "", SUMIF(OUTPUT!O$20:Y$20, "CLO7", OUTPUT!O138:Y138) / OUTPUT!AM$12),
IF(AND('PRINTABLE (per grading)'!H$16="OUTPUT", 'PRINTABLE (per grading)'!B$13="Final"), IF(ISERROR(SUMIF(OUTPUT!AA$20:AI$20, "CLO7", OUTPUT!AA138:AI138) / OUTPUT!AN$12), "", SUMIF(OUTPUT!AA$20:AI$20, "CLO7", OUTPUT!AA138:AI138) / OUTPUT!AN$12),
"")))))),"")</f>
        <v/>
      </c>
      <c r="AT136" s="286" t="str">
        <f aca="false">IF(B136&lt;&gt;"",IF(AS136="","",IF(AS136&lt;0.5,1,IF(AND(AS136&gt;=0.5,AS136&lt;P$10),2,IF(AS136&gt;=P$10,3)))),"")</f>
        <v/>
      </c>
      <c r="AU136" s="287" t="str">
        <f aca="false">IF(B136 &lt;&gt; "",IFERROR(IF(AVERAGE(AQ136,AS136)&gt;=P$10,"Y","N"),""),"")</f>
        <v/>
      </c>
      <c r="AV136" s="194" t="str">
        <f aca="false">IF(B136 &lt;&gt; "", IFERROR(IF(C$16 = "PRELIM", SUMIF('Database (LECTURE-RES-PRAC)'!D$14:AG$14, "CLO8", 'Database (LECTURE-RES-PRAC)'!D133:AG133) / 'Grade computation'!F$11, IF(C$16 = "MIDTERM", SUMIF('Database (LECTURE-RES-PRAC)'!AJ$14:BM$14, "CLO8", 'Database (LECTURE-RES-PRAC)'!AJ133:BM133) / 'Grade computation'!G$11, IF(C$16 = "FINAL", SUMIF('Database (LECTURE-RES-PRAC)'!BP$14:CS$14, "CLO8", 'Database (LECTURE-RES-PRAC)'!BP133:CS133) / 'Grade computation'!H$11,""))),""),"")</f>
        <v/>
      </c>
      <c r="AW136" s="286" t="str">
        <f aca="false">IF(B136&lt;&gt;"",IF(AV136="","",IF(AV136&lt;0.5,1,IF(AND(AV136&gt;=0.5,AV136&lt;P$10),2,IF(AV136&gt;=P$10,3)))),"")</f>
        <v/>
      </c>
      <c r="AX136" s="194" t="str">
        <f aca="false">IF(B136 &lt;&gt; "",IF(AND('PRINTABLE (per grading)'!H$16="EXAM", 'PRINTABLE (per grading)'!B$13="Prelim"), IF(ISERROR(SUMIF('Exam (LECTURE ONLY)'!D$20:M$20, "CLO8", 'Exam (LECTURE ONLY)'!D138:M138) / 'Exam (LECTURE ONLY)'!AL$13), "", SUMIF('Exam (LECTURE ONLY)'!D$20:M$20, "CLO8", 'Exam (LECTURE ONLY)'!D138:M138) /'Exam (LECTURE ONLY)'!AL$13),
IF(AND('PRINTABLE (per grading)'!H$16="EXAM", 'PRINTABLE (per grading)'!B$13="Midterm"), IF(ISERROR(SUMIF('Exam (LECTURE ONLY)'!O$20:X$20, "CLO8", 'Exam (LECTURE ONLY)'!O138:X138) / 'Exam (LECTURE ONLY)'!AM$13), "", SUMIF('Exam (LECTURE ONLY)'!O$20:X$20, "CLO8", 'Exam (LECTURE ONLY)'!O138:X138) / 'Exam (LECTURE ONLY)'!AM$13),
IF(AND('PRINTABLE (per grading)'!H$16="EXAM", 'PRINTABLE (per grading)'!B$13="Final"), IF(ISERROR(SUMIF('Exam (LECTURE ONLY)'!Z$20:AI$20, "CLO8", 'Exam (LECTURE ONLY)'!Z138:AI138) / 'Exam (LECTURE ONLY)'!AN$13), "", SUMIF('Exam (LECTURE ONLY)'!Z$20:AI$20, "CLO8", 'Exam (LECTURE ONLY)'!Z138:AI138) / 'Exam (LECTURE ONLY)'!AN$13),
IF(AND('PRINTABLE (per grading)'!H$16="OUTPUT", 'PRINTABLE (per grading)'!B$13="Prelim"), IF(ISERROR(SUMIF(OUTPUT!C$20:M$20, "CLO8", OUTPUT!C138:M138) / OUTPUT!AL$13), "", SUMIF(OUTPUT!C$20:M$20, "CLO8", OUTPUT!C138:M138) / OUTPUT!AL$13),
IF(AND('PRINTABLE (per grading)'!H$16="OUTPUT", 'PRINTABLE (per grading)'!B$13="Midterm"), IF(ISERROR(SUMIF(OUTPUT!O$20:Y$20, "CLO8", OUTPUT!O138:Y138) / OUTPUT!AM$13), "", SUMIF(OUTPUT!O$20:Y$20, "CLO8", OUTPUT!O138:Y138) / OUTPUT!AM$13),
IF(AND('PRINTABLE (per grading)'!H$16="OUTPUT", 'PRINTABLE (per grading)'!B$13="Final"), IF(ISERROR(SUMIF(OUTPUT!AA$20:AI$20, "CLO8", OUTPUT!AA138:AI138) / OUTPUT!AN$13), "", SUMIF(OUTPUT!AA$20:AI$20, "CLO8", OUTPUT!AA138:AI138) / OUTPUT!AN$13),
"")))))),"")</f>
        <v/>
      </c>
      <c r="AY136" s="286" t="str">
        <f aca="false">IF(B136&lt;&gt;"",IF(AX136="","",IF(AX136&lt;0.5,1,IF(AND(AX136&gt;=0.5,AX136&lt;P$10),2,IF(AX136&gt;=P$10,3)))),"")</f>
        <v/>
      </c>
      <c r="AZ136" s="287" t="str">
        <f aca="false">IF(B136 &lt;&gt; "",IFERROR(IF(AVERAGE(AV136,AX136)&gt;=P$10,"Y","N"),""),"")</f>
        <v/>
      </c>
      <c r="BA136" s="194" t="str">
        <f aca="false">IF(B136 &lt;&gt; "", IFERROR(IF(C$16 = "PRELIM", SUMIF('Database (LECTURE-RES-PRAC)'!D$14:AG$14, "CLO9", 'Database (LECTURE-RES-PRAC)'!D133:AG133) / 'Grade computation'!F$12, IF(C$16 = "MIDTERM", SUMIF('Database (LECTURE-RES-PRAC)'!AJ$14:BM$14, "CLO9", 'Database (LECTURE-RES-PRAC)'!AJ133:BM133) / 'Grade computation'!G$12, IF(C$16 = "FINAL", SUMIF('Database (LECTURE-RES-PRAC)'!BP$14:CS$14, "CLO9", 'Database (LECTURE-RES-PRAC)'!BP133:CS133) / 'Grade computation'!H$12,""))),""),"")</f>
        <v/>
      </c>
      <c r="BB136" s="286" t="str">
        <f aca="false">IF(B136&lt;&gt;"",IF(BA136="","",IF(BA136&lt;0.5,1,IF(AND(BA136&gt;=0.5,BA136&lt;P$10),2,IF(BA136&gt;=P$10,3)))),"")</f>
        <v/>
      </c>
      <c r="BC136" s="194" t="str">
        <f aca="false">IF(B136 &lt;&gt; "",IF(AND('PRINTABLE (per grading)'!H$16="EXAM", 'PRINTABLE (per grading)'!B$13="Prelim"), IF(ISERROR(SUMIF('Exam (LECTURE ONLY)'!D$20:M$20, "CLO9", 'Exam (LECTURE ONLY)'!D138:M138) / 'Exam (LECTURE ONLY)'!AL$14), "", SUMIF('Exam (LECTURE ONLY)'!D$20:M$20, "CLO9", 'Exam (LECTURE ONLY)'!D138:M138) /'Exam (LECTURE ONLY)'!AL$14),
IF(AND('PRINTABLE (per grading)'!H$16="EXAM", 'PRINTABLE (per grading)'!B$13="Midterm"), IF(ISERROR(SUMIF('Exam (LECTURE ONLY)'!O$20:X$20, "CLO9", 'Exam (LECTURE ONLY)'!O138:X138) / 'Exam (LECTURE ONLY)'!AM$14), "", SUMIF('Exam (LECTURE ONLY)'!O$20:X$20, "CLO9", 'Exam (LECTURE ONLY)'!O138:X138) / 'Exam (LECTURE ONLY)'!AM$14),
IF(AND('PRINTABLE (per grading)'!H$16="EXAM", 'PRINTABLE (per grading)'!B$13="Final"), IF(ISERROR(SUMIF('Exam (LECTURE ONLY)'!Z$20:AI$20, "CLO9", 'Exam (LECTURE ONLY)'!Z138:AI138) / 'Exam (LECTURE ONLY)'!AN$14), "", SUMIF('Exam (LECTURE ONLY)'!Z$20:AI$20, "CLO9", 'Exam (LECTURE ONLY)'!Z138:AI138) / 'Exam (LECTURE ONLY)'!AN$14),
IF(AND('PRINTABLE (per grading)'!H$16="OUTPUT", 'PRINTABLE (per grading)'!B$13="Prelim"), IF(ISERROR(SUMIF(OUTPUT!C$20:M$20, "CLO9", OUTPUT!C138:M138) / OUTPUT!AL$14), "", SUMIF(OUTPUT!C$20:M$20, "CLO9", OUTPUT!C138:M138) / OUTPUT!AL$14),
IF(AND('PRINTABLE (per grading)'!H$16="OUTPUT", 'PRINTABLE (per grading)'!B$13="Midterm"), IF(ISERROR(SUMIF(OUTPUT!O$20:Y$20, "CLO9", OUTPUT!O138:Y138) / OUTPUT!AM$14), "", SUMIF(OUTPUT!O$20:Y$20, "CLO9", OUTPUT!O138:Y138) / OUTPUT!AM$14),
IF(AND('PRINTABLE (per grading)'!H$16="OUTPUT", 'PRINTABLE (per grading)'!B$13="Final"), IF(ISERROR(SUMIF(OUTPUT!AA$20:AI$20, "CLO9", OUTPUT!AA138:AI138) / OUTPUT!AN$14), "", SUMIF(OUTPUT!AA$20:AI$20, "CLO9", OUTPUT!AA138:AI138) / OUTPUT!AN$14),
"")))))),"")</f>
        <v/>
      </c>
      <c r="BD136" s="286" t="str">
        <f aca="false">IF(B136&lt;&gt;"",IF(BC136="","",IF(BC136&lt;0.5,1,IF(AND(BC136&gt;=0.5,BC136&lt;P$10),2,IF(BC136&gt;=P$10,3)))),"")</f>
        <v/>
      </c>
      <c r="BE136" s="287" t="str">
        <f aca="false">IF(B136 &lt;&gt; "",IFERROR(IF(AVERAGE(BA136,BC136)&gt;=P$10,"Y","N"),""),"")</f>
        <v/>
      </c>
      <c r="BF136" s="194" t="str">
        <f aca="false">IF(B136 &lt;&gt; "", IFERROR(IF(C$16 = "PRELIM", SUMIF('Database (LECTURE-RES-PRAC)'!D$14:AG$14, "CLO10", 'Database (LECTURE-RES-PRAC)'!D133:AG133) / 'Grade computation'!F$13, IF(C$16 = "MIDTERM", SUMIF('Database (LECTURE-RES-PRAC)'!AJ$14:BM$14, "CLO10", 'Database (LECTURE-RES-PRAC)'!AJ133:BM133) / 'Grade computation'!G$13, IF(C$16 = "FINAL", SUMIF('Database (LECTURE-RES-PRAC)'!BP$14:CS$14, "CLO10", 'Database (LECTURE-RES-PRAC)'!BP133:CS133) / 'Grade computation'!H$13,""))),""),"")</f>
        <v/>
      </c>
      <c r="BG136" s="286" t="str">
        <f aca="false">IF(B136&lt;&gt;"",IF(BF136="","",IF(BF136&lt;0.5,1,IF(AND(BF136&gt;=0.5,BF136&lt;P$10),2,IF(BF136&gt;=P$10,3)))),"")</f>
        <v/>
      </c>
      <c r="BH136" s="194" t="str">
        <f aca="false">IF(B136 &lt;&gt; "",IF(AND('PRINTABLE (per grading)'!H$16="EXAM", 'PRINTABLE (per grading)'!B$13="Prelim"), IF(ISERROR(SUMIF('Exam (LECTURE ONLY)'!D$20:M$20, "CLO10", 'Exam (LECTURE ONLY)'!D138:M138) / 'Exam (LECTURE ONLY)'!AL$15), "", SUMIF('Exam (LECTURE ONLY)'!D$20:M$20, "CLO10", 'Exam (LECTURE ONLY)'!D138:M138) /'Exam (LECTURE ONLY)'!AL$15),
IF(AND('PRINTABLE (per grading)'!H$16="EXAM", 'PRINTABLE (per grading)'!B$13="Midterm"), IF(ISERROR(SUMIF('Exam (LECTURE ONLY)'!O$20:X$20, "CLO10", 'Exam (LECTURE ONLY)'!O138:X138) / 'Exam (LECTURE ONLY)'!AM$15), "", SUMIF('Exam (LECTURE ONLY)'!O$20:X$20, "CLO10", 'Exam (LECTURE ONLY)'!O138:X138) / 'Exam (LECTURE ONLY)'!AM$15),
IF(AND('PRINTABLE (per grading)'!H$16="EXAM", 'PRINTABLE (per grading)'!B$13="Final"), IF(ISERROR(SUMIF('Exam (LECTURE ONLY)'!Z$20:AI$20, "CLO10", 'Exam (LECTURE ONLY)'!Z138:AI138) / 'Exam (LECTURE ONLY)'!AN$15), "", SUMIF('Exam (LECTURE ONLY)'!Z$20:AI$20, "CLO10", 'Exam (LECTURE ONLY)'!Z138:AI138) / 'Exam (LECTURE ONLY)'!AN$15),
IF(AND('PRINTABLE (per grading)'!H$16="OUTPUT", 'PRINTABLE (per grading)'!B$13="Prelim"), IF(ISERROR(SUMIF(OUTPUT!C$20:M$20, "CLO10", OUTPUT!C138:M138) / OUTPUT!AL$15), "", SUMIF(OUTPUT!C$20:M$20, "CLO10", OUTPUT!C138:M138) / OUTPUT!AL$15),
IF(AND('PRINTABLE (per grading)'!H$16="OUTPUT", 'PRINTABLE (per grading)'!B$13="Midterm"), IF(ISERROR(SUMIF(OUTPUT!O$20:Y$20, "CLO10", OUTPUT!O138:Y138) / OUTPUT!AM$15), "", SUMIF(OUTPUT!O$20:Y$20, "CLO10", OUTPUT!O138:Y138) / OUTPUT!AM$15),
IF(AND('PRINTABLE (per grading)'!H$16="OUTPUT", 'PRINTABLE (per grading)'!B$13="Final"), IF(ISERROR(SUMIF(OUTPUT!AA$20:AI$20, "CLO10", OUTPUT!AA138:AI138) / OUTPUT!AN$15), "", SUMIF(OUTPUT!AA$20:AI$20, "CLO10", OUTPUT!AA138:AI138) / OUTPUT!AN$15),
"")))))),"")</f>
        <v/>
      </c>
      <c r="BI136" s="286" t="str">
        <f aca="false">IF(B136&lt;&gt;"",IF(BH136="","",IF(BH136&lt;0.5,1,IF(AND(BH136&gt;=0.5,BH136&lt;P$10),2,IF(BH136&gt;=P$10,3)))),"")</f>
        <v/>
      </c>
      <c r="BJ136" s="287" t="str">
        <f aca="false">IF(B136 &lt;&gt; "",IFERROR(IF(AVERAGE(BF136,BH136)&gt;=P$10,"Y","N"),""),"")</f>
        <v/>
      </c>
      <c r="BK136" s="8"/>
    </row>
    <row r="137" customFormat="false" ht="19.5" hidden="false" customHeight="true" outlineLevel="0" collapsed="false">
      <c r="A137" s="183" t="str">
        <f aca="false">IF(ISBLANK('Database (LECTURE-RES-PRAC)'!A134),"",'Database (LECTURE-RES-PRAC)'!A134)</f>
        <v/>
      </c>
      <c r="B137" s="184" t="str">
        <f aca="false">IF(ISBLANK('Database (LECTURE-RES-PRAC)'!B134),"",'Database (LECTURE-RES-PRAC)'!B134)</f>
        <v/>
      </c>
      <c r="C137" s="230" t="str">
        <f aca="false">IF(B137&lt;&gt;"",IF(C$16="PRELIM",'Grade computation'!C137, IF(C$16="MIDTERM",'Grade computation'!K137, IF(C$16="FINAL",'Grade computation'!S137,""))),"")</f>
        <v/>
      </c>
      <c r="D137" s="231" t="str">
        <f aca="false">IF(B137&lt;&gt;"",IFERROR(IF(B$11="80-20", (((C137/C$19)*X$6)+X$7)*D$18, IF(B$11="60-40", (((C137/C$19)*Y$6)+Y$7)*D$18, 0)),0),"")</f>
        <v/>
      </c>
      <c r="E137" s="230" t="str">
        <f aca="false">IF(B137&lt;&gt;"", IF(C$16="PRELIM",'Grade computation'!E137, IF(C$16="MIDTERM",'Grade computation'!M137, IF(C$16="FINAL",'Grade computation'!U137,""))),"")</f>
        <v/>
      </c>
      <c r="F137" s="232" t="str">
        <f aca="false">IF(B137&lt;&gt;"",IFERROR(IF(B$11="80-20", (((E137/E$19)*X$6)+X$7)*F$18, IF(B$11="60-40", (((E137/E$19)*Y$6)+Y$7)*F$18, 0)),0),"")</f>
        <v/>
      </c>
      <c r="G137" s="233" t="str">
        <f aca="false">IF(B137&lt;&gt;"",IFERROR((D137+F137),0),"")</f>
        <v/>
      </c>
      <c r="H137" s="234" t="str">
        <f aca="false">IF(B137&lt;&gt;"",IF(C$16="PRELIM", 'Grade computation'!H137, IF(C$16="MIDTERM", 'Grade computation'!P137, IF(C$16="FINAL",'Grade computation'!X137, ""))),"")</f>
        <v/>
      </c>
      <c r="I137" s="233" t="str">
        <f aca="false">IF(B137&lt;&gt;"",IFERROR(IF(B$11="80-20", (((H137/H$19)*X$6)+X$7)*I$19, IF(B$11="60-40", (((H137/H$19)*Y$6)+Y$7)*I$19, 0)),0),"")</f>
        <v/>
      </c>
      <c r="J137" s="237" t="str">
        <f aca="false">IFERROR((G137+I137),"")</f>
        <v/>
      </c>
      <c r="K137" s="183" t="str">
        <f aca="false">IFERROR(IF(J137="","",IF(J137&gt;=75,"PASSED","FAILED")),"")</f>
        <v/>
      </c>
      <c r="L137" s="183"/>
      <c r="M137" s="194" t="str">
        <f aca="false">IF(B137 &lt;&gt; "", IFERROR(IF(C$16 = "PRELIM", SUMIF('Database (LECTURE-RES-PRAC)'!D$14:AG$14, "CLO1", 'Database (LECTURE-RES-PRAC)'!D134:AG134) / 'Grade computation'!F$4, IF(C$16 = "MIDTERM", SUMIF('Database (LECTURE-RES-PRAC)'!AJ$14:BM$14, "CLO1", 'Database (LECTURE-RES-PRAC)'!AJ134:BM134) / 'Grade computation'!G$4, IF(C$16 = "FINAL", SUMIF('Database (LECTURE-RES-PRAC)'!BP$14:CS$14, "CLO1", 'Database (LECTURE-RES-PRAC)'!BP134:CS134) / 'Grade computation'!H$4,""))),""),"")</f>
        <v/>
      </c>
      <c r="N137" s="286" t="str">
        <f aca="false">IF(B137&lt;&gt;"",IF(M137="","",IF(M137&lt;0.5,1,IF(AND(M137&gt;=0.5,M137&lt;P$10),2,IF(M137&gt;=P$10,3)))),"")</f>
        <v/>
      </c>
      <c r="O137" s="194" t="str">
        <f aca="false">IF(B137 &lt;&gt; "",IF(AND('PRINTABLE (per grading)'!H$16="EXAM", 'PRINTABLE (per grading)'!B$13="Prelim"), IF(ISERROR(SUMIF('Exam (LECTURE ONLY)'!D$20:M$20, "CLO1", 'Exam (LECTURE ONLY)'!D139:M139) / 'Exam (LECTURE ONLY)'!AL$6), "", SUMIF('Exam (LECTURE ONLY)'!D$20:M$20, "CLO1", 'Exam (LECTURE ONLY)'!D139:M139) /'Exam (LECTURE ONLY)'!AL$6),
IF(AND('PRINTABLE (per grading)'!H$16="EXAM", 'PRINTABLE (per grading)'!B$13="Midterm"), IF(ISERROR(SUMIF('Exam (LECTURE ONLY)'!O$20:X$20, "CLO1", 'Exam (LECTURE ONLY)'!O139:X139) / 'Exam (LECTURE ONLY)'!AM$6), "", SUMIF('Exam (LECTURE ONLY)'!O$20:X$20, "CLO1", 'Exam (LECTURE ONLY)'!O139:X139) / 'Exam (LECTURE ONLY)'!AM$6),
IF(AND('PRINTABLE (per grading)'!H$16="EXAM", 'PRINTABLE (per grading)'!B$13="Final"), IF(ISERROR(SUMIF('Exam (LECTURE ONLY)'!Z$20:AI$20, "CLO1", 'Exam (LECTURE ONLY)'!Z139:AI139) / 'Exam (LECTURE ONLY)'!AN$6), "", SUMIF('Exam (LECTURE ONLY)'!Z$20:AI$20, "CLO1", 'Exam (LECTURE ONLY)'!Z139:AI139) / 'Exam (LECTURE ONLY)'!AN$6),
IF(AND('PRINTABLE (per grading)'!H$16="OUTPUT", 'PRINTABLE (per grading)'!B$13="Prelim"), IF(ISERROR(SUMIF(OUTPUT!C$20:M$20, "CLO1", OUTPUT!C139:M139) / OUTPUT!AL$6), "", SUMIF(OUTPUT!C$20:M$20, "CLO1", OUTPUT!C139:M139) / OUTPUT!AL$6),
IF(AND('PRINTABLE (per grading)'!H$16="OUTPUT", 'PRINTABLE (per grading)'!B$13="Midterm"), IF(ISERROR(SUMIF(OUTPUT!O$20:Y$20, "CLO1", OUTPUT!O139:Y139) / OUTPUT!AM$6), "", SUMIF(OUTPUT!O$20:Y$20, "CLO1", OUTPUT!O139:Y139) / OUTPUT!AM$6),
IF(AND('PRINTABLE (per grading)'!H$16="OUTPUT", 'PRINTABLE (per grading)'!B$13="Final"), IF(ISERROR(SUMIF(OUTPUT!AA$20:AI$20, "CLO1", OUTPUT!AA139:AI139) / OUTPUT!AN$6), "", SUMIF(OUTPUT!AA$20:AI$20, "CLO1", OUTPUT!AA139:AI139) / OUTPUT!AN$6),
"")))))),"")</f>
        <v/>
      </c>
      <c r="P137" s="286" t="str">
        <f aca="false">IF(B137&lt;&gt;"",IF(O137="","",IF(O137&lt;0.5,1,IF(AND(O137&gt;=0.5,O137&lt;P$10),2,IF(O137&gt;=P$10,3)))),"")</f>
        <v/>
      </c>
      <c r="Q137" s="287" t="str">
        <f aca="false">IF(B137 &lt;&gt; "",IFERROR(IF(AVERAGE(M137,O137)&gt;=P$10,"Y","N"),""),"")</f>
        <v/>
      </c>
      <c r="R137" s="194" t="str">
        <f aca="false">IF(B137 &lt;&gt; "", IFERROR(IF(C$16 = "PRELIM", SUMIF('Database (LECTURE-RES-PRAC)'!D$14:AG$14, "CLO2", 'Database (LECTURE-RES-PRAC)'!D134:AG134) / 'Grade computation'!F$5, IF(C$16 = "MIDTERM", SUMIF('Database (LECTURE-RES-PRAC)'!AJ$14:BM$14, "CLO2", 'Database (LECTURE-RES-PRAC)'!AJ134:BM134) / 'Grade computation'!G$5, IF(C$16 = "FINAL", SUMIF('Database (LECTURE-RES-PRAC)'!BP$14:CS$14, "CLO2", 'Database (LECTURE-RES-PRAC)'!BP134:CS134) / 'Grade computation'!H$5,""))),""),"")</f>
        <v/>
      </c>
      <c r="S137" s="286" t="str">
        <f aca="false">IF(B137&lt;&gt;"",IF(R137="","",IF(R137&lt;0.5,1,IF(AND(R137&gt;=0.5,R137&lt;P$10),2,IF(R137&gt;=P$10,3)))),"")</f>
        <v/>
      </c>
      <c r="T137" s="194" t="str">
        <f aca="false">IF(B137 &lt;&gt; "",IF(AND('PRINTABLE (per grading)'!H$16="EXAM", 'PRINTABLE (per grading)'!B$13="Prelim"), IF(ISERROR(SUMIF('Exam (LECTURE ONLY)'!D$20:M$20, "CLO2", 'Exam (LECTURE ONLY)'!D139:M139) / 'Exam (LECTURE ONLY)'!AL$7), "", SUMIF('Exam (LECTURE ONLY)'!D$20:M$20, "CLO2", 'Exam (LECTURE ONLY)'!D139:M139) /'Exam (LECTURE ONLY)'!AL$7),
IF(AND('PRINTABLE (per grading)'!H$16="EXAM", 'PRINTABLE (per grading)'!B$13="Midterm"), IF(ISERROR(SUMIF('Exam (LECTURE ONLY)'!O$20:X$20, "CLO2", 'Exam (LECTURE ONLY)'!O139:X139) / 'Exam (LECTURE ONLY)'!AM$7), "", SUMIF('Exam (LECTURE ONLY)'!O$20:X$20, "CLO2", 'Exam (LECTURE ONLY)'!O139:X139) / 'Exam (LECTURE ONLY)'!AM$7),
IF(AND('PRINTABLE (per grading)'!H$16="EXAM", 'PRINTABLE (per grading)'!B$13="Final"), IF(ISERROR(SUMIF('Exam (LECTURE ONLY)'!Z$20:AI$20, "CLO2", 'Exam (LECTURE ONLY)'!Z139:AI139) / 'Exam (LECTURE ONLY)'!AN$7), "", SUMIF('Exam (LECTURE ONLY)'!Z$20:AI$20, "CLO2", 'Exam (LECTURE ONLY)'!Z139:AI139) / 'Exam (LECTURE ONLY)'!AN$7),
IF(AND('PRINTABLE (per grading)'!H$16="OUTPUT", 'PRINTABLE (per grading)'!B$13="Prelim"), IF(ISERROR(SUMIF(OUTPUT!C$20:M$20, "CLO2", OUTPUT!C139:M139) / OUTPUT!AL$7), "", SUMIF(OUTPUT!C$20:M$20, "CLO2", OUTPUT!C139:M139) / OUTPUT!AL$7),
IF(AND('PRINTABLE (per grading)'!H$16="OUTPUT", 'PRINTABLE (per grading)'!B$13="Midterm"), IF(ISERROR(SUMIF(OUTPUT!O$20:Y$20, "CLO2", OUTPUT!O139:Y139) / OUTPUT!AM$7), "", SUMIF(OUTPUT!O$20:Y$20, "CLO2", OUTPUT!O139:Y139) / OUTPUT!AM$7),
IF(AND('PRINTABLE (per grading)'!H$16="OUTPUT", 'PRINTABLE (per grading)'!B$13="Final"), IF(ISERROR(SUMIF(OUTPUT!AA$20:AI$20, "CLO2", OUTPUT!AA139:AI139) / OUTPUT!AN$7), "", SUMIF(OUTPUT!AA$20:AI$20, "CLO2", OUTPUT!AA139:AI139) / OUTPUT!AN$7),
"")))))),"")</f>
        <v/>
      </c>
      <c r="U137" s="286" t="str">
        <f aca="false">IF(B137&lt;&gt;"",IF(T137="","",IF(T137&lt;0.5,1,IF(AND(T137&gt;=0.5,T137&lt;P$10),2,IF(T137&gt;=P$10,3)))),"")</f>
        <v/>
      </c>
      <c r="V137" s="287" t="str">
        <f aca="false">IF(B137 &lt;&gt; "",IFERROR(IF(AVERAGE(R137,T137)&gt;=P$10,"Y","N"),""),"")</f>
        <v/>
      </c>
      <c r="W137" s="194" t="str">
        <f aca="false">IF(B137 &lt;&gt; "", IFERROR(IF(C$16 = "PRELIM", SUMIF('Database (LECTURE-RES-PRAC)'!D$14:AG$14, "CLO3", 'Database (LECTURE-RES-PRAC)'!D134:AG134) / 'Grade computation'!F$6, IF(C$16 = "MIDTERM", SUMIF('Database (LECTURE-RES-PRAC)'!AJ$14:BM$14, "CLO3", 'Database (LECTURE-RES-PRAC)'!AJ134:BM134) / 'Grade computation'!G$6, IF(C$16 = "FINAL", SUMIF('Database (LECTURE-RES-PRAC)'!BP$14:CS$14, "CLO3", 'Database (LECTURE-RES-PRAC)'!BP134:CS134) / 'Grade computation'!H$6,""))),""),"")</f>
        <v/>
      </c>
      <c r="X137" s="286" t="str">
        <f aca="false">IF(B137&lt;&gt;"",IF(W137="","",IF(W137&lt;0.5,1,IF(AND(W137&gt;=0.5,W137&lt;P$10),2,IF(W137&gt;=P$10,3)))),"")</f>
        <v/>
      </c>
      <c r="Y137" s="194" t="str">
        <f aca="false">IF(B137 &lt;&gt; "",IF(AND('PRINTABLE (per grading)'!H$16="EXAM", 'PRINTABLE (per grading)'!B$13="Prelim"), IF(ISERROR(SUMIF('Exam (LECTURE ONLY)'!D$20:M$20, "CLO3", 'Exam (LECTURE ONLY)'!D139:M139) / 'Exam (LECTURE ONLY)'!AL$8), "", SUMIF('Exam (LECTURE ONLY)'!D$20:M$20, "CLO3", 'Exam (LECTURE ONLY)'!D139:M139) /'Exam (LECTURE ONLY)'!AL$8),
IF(AND('PRINTABLE (per grading)'!H$16="EXAM", 'PRINTABLE (per grading)'!B$13="Midterm"), IF(ISERROR(SUMIF('Exam (LECTURE ONLY)'!O$20:X$20, "CLO3", 'Exam (LECTURE ONLY)'!O139:X139) / 'Exam (LECTURE ONLY)'!AM$8), "", SUMIF('Exam (LECTURE ONLY)'!O$20:X$20, "CLO3", 'Exam (LECTURE ONLY)'!O139:X139) / 'Exam (LECTURE ONLY)'!AM$8),
IF(AND('PRINTABLE (per grading)'!H$16="EXAM", 'PRINTABLE (per grading)'!B$13="Final"), IF(ISERROR(SUMIF('Exam (LECTURE ONLY)'!Z$20:AI$20, "CLO3", 'Exam (LECTURE ONLY)'!Z139:AI139) / 'Exam (LECTURE ONLY)'!AN$8), "", SUMIF('Exam (LECTURE ONLY)'!Z$20:AI$20, "CLO3", 'Exam (LECTURE ONLY)'!Z139:AI139) / 'Exam (LECTURE ONLY)'!AN$8),
IF(AND('PRINTABLE (per grading)'!H$16="OUTPUT", 'PRINTABLE (per grading)'!B$13="Prelim"), IF(ISERROR(SUMIF(OUTPUT!C$20:M$20, "CLO3", OUTPUT!C139:M139) / OUTPUT!AL$8), "", SUMIF(OUTPUT!C$20:M$20, "CLO3", OUTPUT!C139:M139) / OUTPUT!AL$8),
IF(AND('PRINTABLE (per grading)'!H$16="OUTPUT", 'PRINTABLE (per grading)'!B$13="Midterm"), IF(ISERROR(SUMIF(OUTPUT!O$20:Y$20, "CLO3", OUTPUT!O139:Y139) / OUTPUT!AM$8), "", SUMIF(OUTPUT!O$20:Y$20, "CLO3", OUTPUT!O139:Y139) / OUTPUT!AM$8),
IF(AND('PRINTABLE (per grading)'!H$16="OUTPUT", 'PRINTABLE (per grading)'!B$13="Final"), IF(ISERROR(SUMIF(OUTPUT!AA$20:AI$20, "CLO3", OUTPUT!AA139:AI139) / OUTPUT!AN$8), "", SUMIF(OUTPUT!AA$20:AI$20, "CLO3", OUTPUT!AA139:AI139) / OUTPUT!AN$8),
"" )))))),"")</f>
        <v/>
      </c>
      <c r="Z137" s="286" t="str">
        <f aca="false">IF(B137&lt;&gt;"",IF(Y137="","",IF(Y137&lt;0.5,1,IF(AND(Y137&gt;=0.5,Y137&lt;P$10),2,IF(Y137&gt;=P$10,3)))),"")</f>
        <v/>
      </c>
      <c r="AA137" s="287" t="str">
        <f aca="false">IF(B137 &lt;&gt; "",IFERROR(IF(AVERAGE(W137,Y137)&gt;=P$10,"Y","N"),""),"")</f>
        <v/>
      </c>
      <c r="AB137" s="194" t="str">
        <f aca="false">IF(B137 &lt;&gt; "", IFERROR(IF(C$16 = "PRELIM", SUMIF('Database (LECTURE-RES-PRAC)'!D$14:AG$14, "CLO4", 'Database (LECTURE-RES-PRAC)'!D134:AG134) / 'Grade computation'!F$7, IF(C$16 = "MIDTERM", SUMIF('Database (LECTURE-RES-PRAC)'!AJ$14:BM$14, "CLO4", 'Database (LECTURE-RES-PRAC)'!AJ134:BM134) / 'Grade computation'!G$7, IF(C$16 = "FINAL", SUMIF('Database (LECTURE-RES-PRAC)'!BP$14:CS$14, "CLO4", 'Database (LECTURE-RES-PRAC)'!BP134:CS134) / 'Grade computation'!H$7,""))),""),"")</f>
        <v/>
      </c>
      <c r="AC137" s="286" t="str">
        <f aca="false">IF(B137&lt;&gt;"",IF(AB137="","",IF(AB137&lt;0.5,1,IF(AND(AB137&gt;=0.5,AB137&lt;P$10),2,IF(AB137&gt;=P$10,3)))),"")</f>
        <v/>
      </c>
      <c r="AD137" s="194" t="str">
        <f aca="false">IF(B137 &lt;&gt; "",IF(AND('PRINTABLE (per grading)'!H$16="EXAM", 'PRINTABLE (per grading)'!B$13="Prelim"), IF(ISERROR(SUMIF('Exam (LECTURE ONLY)'!D$20:M$20, "CLO4", 'Exam (LECTURE ONLY)'!D139:M139) / 'Exam (LECTURE ONLY)'!AL$9), "", SUMIF('Exam (LECTURE ONLY)'!D$20:M$20, "CLO4", 'Exam (LECTURE ONLY)'!D139:M139) /'Exam (LECTURE ONLY)'!AL$9),
IF(AND('PRINTABLE (per grading)'!H$16="EXAM", 'PRINTABLE (per grading)'!B$13="Midterm"), IF(ISERROR(SUMIF('Exam (LECTURE ONLY)'!O$20:X$20, "CLO4", 'Exam (LECTURE ONLY)'!O139:X139) / 'Exam (LECTURE ONLY)'!AM$9), "", SUMIF('Exam (LECTURE ONLY)'!O$20:X$20, "CLO4", 'Exam (LECTURE ONLY)'!O139:X139) / 'Exam (LECTURE ONLY)'!AM$9),
IF(AND('PRINTABLE (per grading)'!H$16="EXAM", 'PRINTABLE (per grading)'!B$13="Final"), IF(ISERROR(SUMIF('Exam (LECTURE ONLY)'!Z$20:AI$20, "CLO4", 'Exam (LECTURE ONLY)'!Z139:AI139) / 'Exam (LECTURE ONLY)'!AN$9), "", SUMIF('Exam (LECTURE ONLY)'!Z$20:AI$20, "CLO4", 'Exam (LECTURE ONLY)'!Z139:AI139) / 'Exam (LECTURE ONLY)'!AN$9),
IF(AND('PRINTABLE (per grading)'!H$16="OUTPUT", 'PRINTABLE (per grading)'!B$13="Prelim"), IF(ISERROR(SUMIF(OUTPUT!C$20:M$20, "CLO4", OUTPUT!C139:M139) / OUTPUT!AL$9), "", SUMIF(OUTPUT!C$20:M$20, "CLO4", OUTPUT!C139:M139) / OUTPUT!AL$9),
IF(AND('PRINTABLE (per grading)'!H$16="OUTPUT", 'PRINTABLE (per grading)'!B$13="Midterm"), IF(ISERROR(SUMIF(OUTPUT!O$20:Y$20, "CLO4", OUTPUT!O139:Y139) / OUTPUT!AM$9), "", SUMIF(OUTPUT!O$20:Y$20, "CLO4", OUTPUT!O139:Y139) / OUTPUT!AM$9),
IF(AND('PRINTABLE (per grading)'!H$16="OUTPUT", 'PRINTABLE (per grading)'!B$13="Final"), IF(ISERROR(SUMIF(OUTPUT!AA$20:AI$20, "CLO4", OUTPUT!AA139:AI139) / OUTPUT!AN$9), "", SUMIF(OUTPUT!AA$20:AI$20, "CLO4", OUTPUT!AA139:AI139) / OUTPUT!AN$9),
"")))))),"")</f>
        <v/>
      </c>
      <c r="AE137" s="286" t="str">
        <f aca="false">IF(B137&lt;&gt;"",IF(AD137="","",IF(AD137&lt;0.5,1,IF(AND(AD137&gt;=0.5,AD137&lt;P$10),2,IF(AD137&gt;=P$10,3)))),"")</f>
        <v/>
      </c>
      <c r="AF137" s="287" t="str">
        <f aca="false">IF(B137 &lt;&gt; "",IFERROR(IF(AVERAGE(AB137,AD137)&gt;=P$10,"Y","N"),""),"")</f>
        <v/>
      </c>
      <c r="AG137" s="194" t="str">
        <f aca="false">IF(B137 &lt;&gt; "", IFERROR(IF(C$16 = "PRELIM", SUMIF('Database (LECTURE-RES-PRAC)'!D$14:AG$14, "CLO5", 'Database (LECTURE-RES-PRAC)'!D134:AG134) / 'Grade computation'!F$8, IF(C$16 = "MIDTERM", SUMIF('Database (LECTURE-RES-PRAC)'!AJ$14:BM$14, "CLO5", 'Database (LECTURE-RES-PRAC)'!AJ134:BM134) / 'Grade computation'!G$8, IF(C$16 = "FINAL", SUMIF('Database (LECTURE-RES-PRAC)'!BP$14:CS$14, "CLO5", 'Database (LECTURE-RES-PRAC)'!BP134:CS134) / 'Grade computation'!H$8,""))),""),"")</f>
        <v/>
      </c>
      <c r="AH137" s="286" t="str">
        <f aca="false">IF(B137&lt;&gt;"",IF(AG137="","",IF(AG137&lt;0.5,1,IF(AND(AG137&gt;=0.5,AG137&lt;P$10),2,IF(AG137&gt;=P$10,3)))),"")</f>
        <v/>
      </c>
      <c r="AI137" s="194" t="str">
        <f aca="false">IF(B137 &lt;&gt; "",IF(AND('PRINTABLE (per grading)'!H$16="EXAM", 'PRINTABLE (per grading)'!B$13="Prelim"), IF(ISERROR(SUMIF('Exam (LECTURE ONLY)'!D$20:M$20, "CLO5", 'Exam (LECTURE ONLY)'!D139:M139) / 'Exam (LECTURE ONLY)'!AL$10), "", SUMIF('Exam (LECTURE ONLY)'!D$20:M$20, "CLO5", 'Exam (LECTURE ONLY)'!D139:M139) /'Exam (LECTURE ONLY)'!AL$10),
IF(AND('PRINTABLE (per grading)'!H$16="EXAM", 'PRINTABLE (per grading)'!B$13="Midterm"), IF(ISERROR(SUMIF('Exam (LECTURE ONLY)'!O$20:X$20, "CLO5", 'Exam (LECTURE ONLY)'!O139:X139) / 'Exam (LECTURE ONLY)'!AM$10), "", SUMIF('Exam (LECTURE ONLY)'!O$20:X$20, "CLO5", 'Exam (LECTURE ONLY)'!O139:X139) / 'Exam (LECTURE ONLY)'!AM$10),
IF(AND('PRINTABLE (per grading)'!H$16="EXAM", 'PRINTABLE (per grading)'!B$13="Final"), IF(ISERROR(SUMIF('Exam (LECTURE ONLY)'!Z$20:AI$20, "CLO5", 'Exam (LECTURE ONLY)'!Z139:AI139) / 'Exam (LECTURE ONLY)'!AN$10), "", SUMIF('Exam (LECTURE ONLY)'!Z$20:AI$20, "CLO5", 'Exam (LECTURE ONLY)'!Z139:AI139) / 'Exam (LECTURE ONLY)'!AN$10),
IF(AND('PRINTABLE (per grading)'!H$16="OUTPUT", 'PRINTABLE (per grading)'!B$13="Prelim"), IF(ISERROR(SUMIF(OUTPUT!C$20:M$20, "CLO5", OUTPUT!C139:M139) / OUTPUT!AL$10), "", SUMIF(OUTPUT!C$20:M$20, "CLO5", OUTPUT!C139:M139) / OUTPUT!AL$10),
IF(AND('PRINTABLE (per grading)'!H$16="OUTPUT", 'PRINTABLE (per grading)'!B$13="Midterm"), IF(ISERROR(SUMIF(OUTPUT!O$20:Y$20, "CLO5", OUTPUT!O139:Y139) / OUTPUT!AM$10), "", SUMIF(OUTPUT!O$20:Y$20, "CLO5", OUTPUT!O139:Y139) / OUTPUT!AM$10),
IF(AND('PRINTABLE (per grading)'!H$16="OUTPUT", 'PRINTABLE (per grading)'!B$13="Final"), IF(ISERROR(SUMIF(OUTPUT!AA$20:AI$20, "CLO5", OUTPUT!AA139:AI139) / OUTPUT!AN$10), "", SUMIF(OUTPUT!AA$20:AI$20, "CLO5", OUTPUT!AA139:AI139) / OUTPUT!AN$10),
"")))))),"")</f>
        <v/>
      </c>
      <c r="AJ137" s="286" t="str">
        <f aca="false">IF(B137&lt;&gt;"",IF(AI137="","",IF(AI137&lt;0.5,1,IF(AND(AI137&gt;=0.5,AI137&lt;P$10),2,IF(AI137&gt;=P$10,3)))),"")</f>
        <v/>
      </c>
      <c r="AK137" s="287" t="str">
        <f aca="false">IF(B137 &lt;&gt; "",IFERROR(IF(AVERAGE(AG137,AI137)&gt;=P$10,"Y","N"),""),"")</f>
        <v/>
      </c>
      <c r="AL137" s="194" t="str">
        <f aca="false">IF(B137 &lt;&gt; "", IFERROR(IF(C$16 = "PRELIM", SUMIF('Database (LECTURE-RES-PRAC)'!D$14:AG$14, "CLO6", 'Database (LECTURE-RES-PRAC)'!D134:AG134) / 'Grade computation'!F$9, IF(C$16 = "MIDTERM", SUMIF('Database (LECTURE-RES-PRAC)'!AJ$14:BM$14, "CLO6", 'Database (LECTURE-RES-PRAC)'!AJ134:BM134) / 'Grade computation'!G$9, IF(C$16 = "FINAL", SUMIF('Database (LECTURE-RES-PRAC)'!BP$14:CS$14, "CLO6", 'Database (LECTURE-RES-PRAC)'!BP134:CS134) / 'Grade computation'!H$9,""))),""),"")</f>
        <v/>
      </c>
      <c r="AM137" s="286" t="str">
        <f aca="false">IF(B137&lt;&gt;"",IF(AL137="","",IF(AL137&lt;0.5,1,IF(AND(AL137&gt;=0.5,AL137&lt;P$10),2,IF(AL137&gt;=P$10,3)))),"")</f>
        <v/>
      </c>
      <c r="AN137" s="194" t="str">
        <f aca="false">IF(B137 &lt;&gt; "",IF(AND('PRINTABLE (per grading)'!H$16="EXAM", 'PRINTABLE (per grading)'!B$13="Prelim"), IF(ISERROR(SUMIF('Exam (LECTURE ONLY)'!D$20:M$20, "CLO6", 'Exam (LECTURE ONLY)'!D139:M139) / 'Exam (LECTURE ONLY)'!AL$11), "", SUMIF('Exam (LECTURE ONLY)'!D$20:M$20, "CLO6", 'Exam (LECTURE ONLY)'!D139:M139) /'Exam (LECTURE ONLY)'!AL$11),
IF(AND('PRINTABLE (per grading)'!H$16="EXAM", 'PRINTABLE (per grading)'!B$13="Midterm"), IF(ISERROR(SUMIF('Exam (LECTURE ONLY)'!O$20:X$20, "CLO6", 'Exam (LECTURE ONLY)'!O139:X139) / 'Exam (LECTURE ONLY)'!AM$11), "", SUMIF('Exam (LECTURE ONLY)'!O$20:X$20, "CLO6", 'Exam (LECTURE ONLY)'!O139:X139) / 'Exam (LECTURE ONLY)'!AM$11),
IF(AND('PRINTABLE (per grading)'!H$16="EXAM", 'PRINTABLE (per grading)'!B$13="Final"), IF(ISERROR(SUMIF('Exam (LECTURE ONLY)'!Z$20:AI$20, "CLO6", 'Exam (LECTURE ONLY)'!Z139:AI139) / 'Exam (LECTURE ONLY)'!AN$11), "", SUMIF('Exam (LECTURE ONLY)'!Z$20:AI$20, "CLO6", 'Exam (LECTURE ONLY)'!Z139:AI139) / 'Exam (LECTURE ONLY)'!AN$11),
IF(AND('PRINTABLE (per grading)'!H$16="OUTPUT", 'PRINTABLE (per grading)'!B$13="Prelim"), IF(ISERROR(SUMIF(OUTPUT!C$20:M$20, "CLO6", OUTPUT!C139:M139) / OUTPUT!AL$11), "", SUMIF(OUTPUT!C$20:M$20, "CLO6", OUTPUT!C139:M139) / OUTPUT!AL$11),
IF(AND('PRINTABLE (per grading)'!H$16="OUTPUT", 'PRINTABLE (per grading)'!B$13="Midterm"), IF(ISERROR(SUMIF(OUTPUT!O$20:Y$20, "CLO6", OUTPUT!O139:Y139) / OUTPUT!AM$11), "", SUMIF(OUTPUT!O$20:Y$20, "CLO6", OUTPUT!O139:Y139) / OUTPUT!AM$11),
IF(AND('PRINTABLE (per grading)'!H$16="OUTPUT", 'PRINTABLE (per grading)'!B$13="Final"), IF(ISERROR(SUMIF(OUTPUT!AA$20:AI$20, "CLO6", OUTPUT!AA139:AI139) / OUTPUT!AN$11), "", SUMIF(OUTPUT!AA$20:AI$20, "CLO6", OUTPUT!AA139:AI139) / OUTPUT!AN$11),
"")))))),"")</f>
        <v/>
      </c>
      <c r="AO137" s="286" t="str">
        <f aca="false">IF(B137&lt;&gt;"",IF(AN137="","",IF(AN137&lt;0.5,1,IF(AND(AN137&gt;=0.5,AN137&lt;P$10),2,IF(AN137&gt;=P$10,3)))),"")</f>
        <v/>
      </c>
      <c r="AP137" s="287" t="str">
        <f aca="false">IF(B137 &lt;&gt; "",IFERROR(IF(AVERAGE(AL137,AN137)&gt;=P$10,"Y","N"),""),"")</f>
        <v/>
      </c>
      <c r="AQ137" s="194" t="str">
        <f aca="false">IF(B137 &lt;&gt; "", IFERROR(IF(C$16 = "PRELIM", SUMIF('Database (LECTURE-RES-PRAC)'!D$14:AG$14, "CLO7", 'Database (LECTURE-RES-PRAC)'!D134:AG134) / 'Grade computation'!F$10, IF(C$16 = "MIDTERM", SUMIF('Database (LECTURE-RES-PRAC)'!AJ$14:BM$14, "CLO7", 'Database (LECTURE-RES-PRAC)'!AJ134:BM134) / 'Grade computation'!G$10, IF(C$16 = "FINAL", SUMIF('Database (LECTURE-RES-PRAC)'!BP$14:CS$14, "CLO7", 'Database (LECTURE-RES-PRAC)'!BP134:CS134) / 'Grade computation'!H$10,""))),""),"")</f>
        <v/>
      </c>
      <c r="AR137" s="286" t="str">
        <f aca="false">IF(B137&lt;&gt;"",IF(AQ137="","",IF(AQ137&lt;0.5,1,IF(AND(AQ137&gt;=0.5,AQ137&lt;P$10),2,IF(AQ137&gt;=P$10,3)))),"")</f>
        <v/>
      </c>
      <c r="AS137" s="194" t="str">
        <f aca="false">IF(B137 &lt;&gt; "",IF(AND('PRINTABLE (per grading)'!H$16="EXAM", 'PRINTABLE (per grading)'!B$13="Prelim"), IF(ISERROR(SUMIF('Exam (LECTURE ONLY)'!D$20:M$20, "CLO7", 'Exam (LECTURE ONLY)'!D139:M139) / 'Exam (LECTURE ONLY)'!AL$12), "", SUMIF('Exam (LECTURE ONLY)'!D$20:M$20, "CLO7", 'Exam (LECTURE ONLY)'!D139:M139) /'Exam (LECTURE ONLY)'!AL$12),
IF(AND('PRINTABLE (per grading)'!H$16="EXAM", 'PRINTABLE (per grading)'!B$13="Midterm"), IF(ISERROR(SUMIF('Exam (LECTURE ONLY)'!O$20:X$20, "CLO7", 'Exam (LECTURE ONLY)'!O139:X139) / 'Exam (LECTURE ONLY)'!AM$12), "", SUMIF('Exam (LECTURE ONLY)'!O$20:X$20, "CLO7", 'Exam (LECTURE ONLY)'!O139:X139) / 'Exam (LECTURE ONLY)'!AM$12),
IF(AND('PRINTABLE (per grading)'!H$16="EXAM", 'PRINTABLE (per grading)'!B$13="Final"), IF(ISERROR(SUMIF('Exam (LECTURE ONLY)'!Z$20:AI$20, "CLO7", 'Exam (LECTURE ONLY)'!Z139:AI139) / 'Exam (LECTURE ONLY)'!AN$12), "", SUMIF('Exam (LECTURE ONLY)'!Z$20:AI$20, "CLO7", 'Exam (LECTURE ONLY)'!Z139:AI139) / 'Exam (LECTURE ONLY)'!AN$12),
IF(AND('PRINTABLE (per grading)'!H$16="OUTPUT", 'PRINTABLE (per grading)'!B$13="Prelim"), IF(ISERROR(SUMIF(OUTPUT!C$20:M$20, "CLO7", OUTPUT!C139:M139) / OUTPUT!AL$12), "", SUMIF(OUTPUT!C$20:M$20, "CLO7", OUTPUT!C139:M139) / OUTPUT!AL$12),
IF(AND('PRINTABLE (per grading)'!H$16="OUTPUT", 'PRINTABLE (per grading)'!B$13="Midterm"), IF(ISERROR(SUMIF(OUTPUT!O$20:Y$20, "CLO7", OUTPUT!O139:Y139) / OUTPUT!AM$12), "", SUMIF(OUTPUT!O$20:Y$20, "CLO7", OUTPUT!O139:Y139) / OUTPUT!AM$12),
IF(AND('PRINTABLE (per grading)'!H$16="OUTPUT", 'PRINTABLE (per grading)'!B$13="Final"), IF(ISERROR(SUMIF(OUTPUT!AA$20:AI$20, "CLO7", OUTPUT!AA139:AI139) / OUTPUT!AN$12), "", SUMIF(OUTPUT!AA$20:AI$20, "CLO7", OUTPUT!AA139:AI139) / OUTPUT!AN$12),
"")))))),"")</f>
        <v/>
      </c>
      <c r="AT137" s="286" t="str">
        <f aca="false">IF(B137&lt;&gt;"",IF(AS137="","",IF(AS137&lt;0.5,1,IF(AND(AS137&gt;=0.5,AS137&lt;P$10),2,IF(AS137&gt;=P$10,3)))),"")</f>
        <v/>
      </c>
      <c r="AU137" s="287" t="str">
        <f aca="false">IF(B137 &lt;&gt; "",IFERROR(IF(AVERAGE(AQ137,AS137)&gt;=P$10,"Y","N"),""),"")</f>
        <v/>
      </c>
      <c r="AV137" s="194" t="str">
        <f aca="false">IF(B137 &lt;&gt; "", IFERROR(IF(C$16 = "PRELIM", SUMIF('Database (LECTURE-RES-PRAC)'!D$14:AG$14, "CLO8", 'Database (LECTURE-RES-PRAC)'!D134:AG134) / 'Grade computation'!F$11, IF(C$16 = "MIDTERM", SUMIF('Database (LECTURE-RES-PRAC)'!AJ$14:BM$14, "CLO8", 'Database (LECTURE-RES-PRAC)'!AJ134:BM134) / 'Grade computation'!G$11, IF(C$16 = "FINAL", SUMIF('Database (LECTURE-RES-PRAC)'!BP$14:CS$14, "CLO8", 'Database (LECTURE-RES-PRAC)'!BP134:CS134) / 'Grade computation'!H$11,""))),""),"")</f>
        <v/>
      </c>
      <c r="AW137" s="286" t="str">
        <f aca="false">IF(B137&lt;&gt;"",IF(AV137="","",IF(AV137&lt;0.5,1,IF(AND(AV137&gt;=0.5,AV137&lt;P$10),2,IF(AV137&gt;=P$10,3)))),"")</f>
        <v/>
      </c>
      <c r="AX137" s="194" t="str">
        <f aca="false">IF(B137 &lt;&gt; "",IF(AND('PRINTABLE (per grading)'!H$16="EXAM", 'PRINTABLE (per grading)'!B$13="Prelim"), IF(ISERROR(SUMIF('Exam (LECTURE ONLY)'!D$20:M$20, "CLO8", 'Exam (LECTURE ONLY)'!D139:M139) / 'Exam (LECTURE ONLY)'!AL$13), "", SUMIF('Exam (LECTURE ONLY)'!D$20:M$20, "CLO8", 'Exam (LECTURE ONLY)'!D139:M139) /'Exam (LECTURE ONLY)'!AL$13),
IF(AND('PRINTABLE (per grading)'!H$16="EXAM", 'PRINTABLE (per grading)'!B$13="Midterm"), IF(ISERROR(SUMIF('Exam (LECTURE ONLY)'!O$20:X$20, "CLO8", 'Exam (LECTURE ONLY)'!O139:X139) / 'Exam (LECTURE ONLY)'!AM$13), "", SUMIF('Exam (LECTURE ONLY)'!O$20:X$20, "CLO8", 'Exam (LECTURE ONLY)'!O139:X139) / 'Exam (LECTURE ONLY)'!AM$13),
IF(AND('PRINTABLE (per grading)'!H$16="EXAM", 'PRINTABLE (per grading)'!B$13="Final"), IF(ISERROR(SUMIF('Exam (LECTURE ONLY)'!Z$20:AI$20, "CLO8", 'Exam (LECTURE ONLY)'!Z139:AI139) / 'Exam (LECTURE ONLY)'!AN$13), "", SUMIF('Exam (LECTURE ONLY)'!Z$20:AI$20, "CLO8", 'Exam (LECTURE ONLY)'!Z139:AI139) / 'Exam (LECTURE ONLY)'!AN$13),
IF(AND('PRINTABLE (per grading)'!H$16="OUTPUT", 'PRINTABLE (per grading)'!B$13="Prelim"), IF(ISERROR(SUMIF(OUTPUT!C$20:M$20, "CLO8", OUTPUT!C139:M139) / OUTPUT!AL$13), "", SUMIF(OUTPUT!C$20:M$20, "CLO8", OUTPUT!C139:M139) / OUTPUT!AL$13),
IF(AND('PRINTABLE (per grading)'!H$16="OUTPUT", 'PRINTABLE (per grading)'!B$13="Midterm"), IF(ISERROR(SUMIF(OUTPUT!O$20:Y$20, "CLO8", OUTPUT!O139:Y139) / OUTPUT!AM$13), "", SUMIF(OUTPUT!O$20:Y$20, "CLO8", OUTPUT!O139:Y139) / OUTPUT!AM$13),
IF(AND('PRINTABLE (per grading)'!H$16="OUTPUT", 'PRINTABLE (per grading)'!B$13="Final"), IF(ISERROR(SUMIF(OUTPUT!AA$20:AI$20, "CLO8", OUTPUT!AA139:AI139) / OUTPUT!AN$13), "", SUMIF(OUTPUT!AA$20:AI$20, "CLO8", OUTPUT!AA139:AI139) / OUTPUT!AN$13),
"")))))),"")</f>
        <v/>
      </c>
      <c r="AY137" s="286" t="str">
        <f aca="false">IF(B137&lt;&gt;"",IF(AX137="","",IF(AX137&lt;0.5,1,IF(AND(AX137&gt;=0.5,AX137&lt;P$10),2,IF(AX137&gt;=P$10,3)))),"")</f>
        <v/>
      </c>
      <c r="AZ137" s="287" t="str">
        <f aca="false">IF(B137 &lt;&gt; "",IFERROR(IF(AVERAGE(AV137,AX137)&gt;=P$10,"Y","N"),""),"")</f>
        <v/>
      </c>
      <c r="BA137" s="194" t="str">
        <f aca="false">IF(B137 &lt;&gt; "", IFERROR(IF(C$16 = "PRELIM", SUMIF('Database (LECTURE-RES-PRAC)'!D$14:AG$14, "CLO9", 'Database (LECTURE-RES-PRAC)'!D134:AG134) / 'Grade computation'!F$12, IF(C$16 = "MIDTERM", SUMIF('Database (LECTURE-RES-PRAC)'!AJ$14:BM$14, "CLO9", 'Database (LECTURE-RES-PRAC)'!AJ134:BM134) / 'Grade computation'!G$12, IF(C$16 = "FINAL", SUMIF('Database (LECTURE-RES-PRAC)'!BP$14:CS$14, "CLO9", 'Database (LECTURE-RES-PRAC)'!BP134:CS134) / 'Grade computation'!H$12,""))),""),"")</f>
        <v/>
      </c>
      <c r="BB137" s="286" t="str">
        <f aca="false">IF(B137&lt;&gt;"",IF(BA137="","",IF(BA137&lt;0.5,1,IF(AND(BA137&gt;=0.5,BA137&lt;P$10),2,IF(BA137&gt;=P$10,3)))),"")</f>
        <v/>
      </c>
      <c r="BC137" s="194" t="str">
        <f aca="false">IF(B137 &lt;&gt; "",IF(AND('PRINTABLE (per grading)'!H$16="EXAM", 'PRINTABLE (per grading)'!B$13="Prelim"), IF(ISERROR(SUMIF('Exam (LECTURE ONLY)'!D$20:M$20, "CLO9", 'Exam (LECTURE ONLY)'!D139:M139) / 'Exam (LECTURE ONLY)'!AL$14), "", SUMIF('Exam (LECTURE ONLY)'!D$20:M$20, "CLO9", 'Exam (LECTURE ONLY)'!D139:M139) /'Exam (LECTURE ONLY)'!AL$14),
IF(AND('PRINTABLE (per grading)'!H$16="EXAM", 'PRINTABLE (per grading)'!B$13="Midterm"), IF(ISERROR(SUMIF('Exam (LECTURE ONLY)'!O$20:X$20, "CLO9", 'Exam (LECTURE ONLY)'!O139:X139) / 'Exam (LECTURE ONLY)'!AM$14), "", SUMIF('Exam (LECTURE ONLY)'!O$20:X$20, "CLO9", 'Exam (LECTURE ONLY)'!O139:X139) / 'Exam (LECTURE ONLY)'!AM$14),
IF(AND('PRINTABLE (per grading)'!H$16="EXAM", 'PRINTABLE (per grading)'!B$13="Final"), IF(ISERROR(SUMIF('Exam (LECTURE ONLY)'!Z$20:AI$20, "CLO9", 'Exam (LECTURE ONLY)'!Z139:AI139) / 'Exam (LECTURE ONLY)'!AN$14), "", SUMIF('Exam (LECTURE ONLY)'!Z$20:AI$20, "CLO9", 'Exam (LECTURE ONLY)'!Z139:AI139) / 'Exam (LECTURE ONLY)'!AN$14),
IF(AND('PRINTABLE (per grading)'!H$16="OUTPUT", 'PRINTABLE (per grading)'!B$13="Prelim"), IF(ISERROR(SUMIF(OUTPUT!C$20:M$20, "CLO9", OUTPUT!C139:M139) / OUTPUT!AL$14), "", SUMIF(OUTPUT!C$20:M$20, "CLO9", OUTPUT!C139:M139) / OUTPUT!AL$14),
IF(AND('PRINTABLE (per grading)'!H$16="OUTPUT", 'PRINTABLE (per grading)'!B$13="Midterm"), IF(ISERROR(SUMIF(OUTPUT!O$20:Y$20, "CLO9", OUTPUT!O139:Y139) / OUTPUT!AM$14), "", SUMIF(OUTPUT!O$20:Y$20, "CLO9", OUTPUT!O139:Y139) / OUTPUT!AM$14),
IF(AND('PRINTABLE (per grading)'!H$16="OUTPUT", 'PRINTABLE (per grading)'!B$13="Final"), IF(ISERROR(SUMIF(OUTPUT!AA$20:AI$20, "CLO9", OUTPUT!AA139:AI139) / OUTPUT!AN$14), "", SUMIF(OUTPUT!AA$20:AI$20, "CLO9", OUTPUT!AA139:AI139) / OUTPUT!AN$14),
"")))))),"")</f>
        <v/>
      </c>
      <c r="BD137" s="286" t="str">
        <f aca="false">IF(B137&lt;&gt;"",IF(BC137="","",IF(BC137&lt;0.5,1,IF(AND(BC137&gt;=0.5,BC137&lt;P$10),2,IF(BC137&gt;=P$10,3)))),"")</f>
        <v/>
      </c>
      <c r="BE137" s="287" t="str">
        <f aca="false">IF(B137 &lt;&gt; "",IFERROR(IF(AVERAGE(BA137,BC137)&gt;=P$10,"Y","N"),""),"")</f>
        <v/>
      </c>
      <c r="BF137" s="194" t="str">
        <f aca="false">IF(B137 &lt;&gt; "", IFERROR(IF(C$16 = "PRELIM", SUMIF('Database (LECTURE-RES-PRAC)'!D$14:AG$14, "CLO10", 'Database (LECTURE-RES-PRAC)'!D134:AG134) / 'Grade computation'!F$13, IF(C$16 = "MIDTERM", SUMIF('Database (LECTURE-RES-PRAC)'!AJ$14:BM$14, "CLO10", 'Database (LECTURE-RES-PRAC)'!AJ134:BM134) / 'Grade computation'!G$13, IF(C$16 = "FINAL", SUMIF('Database (LECTURE-RES-PRAC)'!BP$14:CS$14, "CLO10", 'Database (LECTURE-RES-PRAC)'!BP134:CS134) / 'Grade computation'!H$13,""))),""),"")</f>
        <v/>
      </c>
      <c r="BG137" s="286" t="str">
        <f aca="false">IF(B137&lt;&gt;"",IF(BF137="","",IF(BF137&lt;0.5,1,IF(AND(BF137&gt;=0.5,BF137&lt;P$10),2,IF(BF137&gt;=P$10,3)))),"")</f>
        <v/>
      </c>
      <c r="BH137" s="194" t="str">
        <f aca="false">IF(B137 &lt;&gt; "",IF(AND('PRINTABLE (per grading)'!H$16="EXAM", 'PRINTABLE (per grading)'!B$13="Prelim"), IF(ISERROR(SUMIF('Exam (LECTURE ONLY)'!D$20:M$20, "CLO10", 'Exam (LECTURE ONLY)'!D139:M139) / 'Exam (LECTURE ONLY)'!AL$15), "", SUMIF('Exam (LECTURE ONLY)'!D$20:M$20, "CLO10", 'Exam (LECTURE ONLY)'!D139:M139) /'Exam (LECTURE ONLY)'!AL$15),
IF(AND('PRINTABLE (per grading)'!H$16="EXAM", 'PRINTABLE (per grading)'!B$13="Midterm"), IF(ISERROR(SUMIF('Exam (LECTURE ONLY)'!O$20:X$20, "CLO10", 'Exam (LECTURE ONLY)'!O139:X139) / 'Exam (LECTURE ONLY)'!AM$15), "", SUMIF('Exam (LECTURE ONLY)'!O$20:X$20, "CLO10", 'Exam (LECTURE ONLY)'!O139:X139) / 'Exam (LECTURE ONLY)'!AM$15),
IF(AND('PRINTABLE (per grading)'!H$16="EXAM", 'PRINTABLE (per grading)'!B$13="Final"), IF(ISERROR(SUMIF('Exam (LECTURE ONLY)'!Z$20:AI$20, "CLO10", 'Exam (LECTURE ONLY)'!Z139:AI139) / 'Exam (LECTURE ONLY)'!AN$15), "", SUMIF('Exam (LECTURE ONLY)'!Z$20:AI$20, "CLO10", 'Exam (LECTURE ONLY)'!Z139:AI139) / 'Exam (LECTURE ONLY)'!AN$15),
IF(AND('PRINTABLE (per grading)'!H$16="OUTPUT", 'PRINTABLE (per grading)'!B$13="Prelim"), IF(ISERROR(SUMIF(OUTPUT!C$20:M$20, "CLO10", OUTPUT!C139:M139) / OUTPUT!AL$15), "", SUMIF(OUTPUT!C$20:M$20, "CLO10", OUTPUT!C139:M139) / OUTPUT!AL$15),
IF(AND('PRINTABLE (per grading)'!H$16="OUTPUT", 'PRINTABLE (per grading)'!B$13="Midterm"), IF(ISERROR(SUMIF(OUTPUT!O$20:Y$20, "CLO10", OUTPUT!O139:Y139) / OUTPUT!AM$15), "", SUMIF(OUTPUT!O$20:Y$20, "CLO10", OUTPUT!O139:Y139) / OUTPUT!AM$15),
IF(AND('PRINTABLE (per grading)'!H$16="OUTPUT", 'PRINTABLE (per grading)'!B$13="Final"), IF(ISERROR(SUMIF(OUTPUT!AA$20:AI$20, "CLO10", OUTPUT!AA139:AI139) / OUTPUT!AN$15), "", SUMIF(OUTPUT!AA$20:AI$20, "CLO10", OUTPUT!AA139:AI139) / OUTPUT!AN$15),
"")))))),"")</f>
        <v/>
      </c>
      <c r="BI137" s="286" t="str">
        <f aca="false">IF(B137&lt;&gt;"",IF(BH137="","",IF(BH137&lt;0.5,1,IF(AND(BH137&gt;=0.5,BH137&lt;P$10),2,IF(BH137&gt;=P$10,3)))),"")</f>
        <v/>
      </c>
      <c r="BJ137" s="287" t="str">
        <f aca="false">IF(B137 &lt;&gt; "",IFERROR(IF(AVERAGE(BF137,BH137)&gt;=P$10,"Y","N"),""),"")</f>
        <v/>
      </c>
      <c r="BK137" s="8"/>
    </row>
    <row r="138" customFormat="false" ht="19.5" hidden="false" customHeight="true" outlineLevel="0" collapsed="false">
      <c r="A138" s="228" t="str">
        <f aca="false">IF(ISBLANK('Database (LECTURE-RES-PRAC)'!A135),"",'Database (LECTURE-RES-PRAC)'!A135)</f>
        <v/>
      </c>
      <c r="B138" s="229" t="str">
        <f aca="false">IF(ISBLANK('Database (LECTURE-RES-PRAC)'!B135),"",'Database (LECTURE-RES-PRAC)'!B135)</f>
        <v/>
      </c>
      <c r="C138" s="230" t="str">
        <f aca="false">IF(B138&lt;&gt;"",IF(C$16="PRELIM",'Grade computation'!C138, IF(C$16="MIDTERM",'Grade computation'!K138, IF(C$16="FINAL",'Grade computation'!S138,""))),"")</f>
        <v/>
      </c>
      <c r="D138" s="231" t="str">
        <f aca="false">IF(B138&lt;&gt;"",IFERROR(IF(B$11="80-20", (((C138/C$19)*X$6)+X$7)*D$18, IF(B$11="60-40", (((C138/C$19)*Y$6)+Y$7)*D$18, 0)),0),"")</f>
        <v/>
      </c>
      <c r="E138" s="230" t="str">
        <f aca="false">IF(B138&lt;&gt;"", IF(C$16="PRELIM",'Grade computation'!E138, IF(C$16="MIDTERM",'Grade computation'!M138, IF(C$16="FINAL",'Grade computation'!U138,""))),"")</f>
        <v/>
      </c>
      <c r="F138" s="232" t="str">
        <f aca="false">IF(B138&lt;&gt;"",IFERROR(IF(B$11="80-20", (((E138/E$19)*X$6)+X$7)*F$18, IF(B$11="60-40", (((E138/E$19)*Y$6)+Y$7)*F$18, 0)),0),"")</f>
        <v/>
      </c>
      <c r="G138" s="233" t="str">
        <f aca="false">IF(B138&lt;&gt;"",IFERROR((D138+F138),0),"")</f>
        <v/>
      </c>
      <c r="H138" s="234" t="str">
        <f aca="false">IF(B138&lt;&gt;"",IF(C$16="PRELIM", 'Grade computation'!H138, IF(C$16="MIDTERM", 'Grade computation'!P138, IF(C$16="FINAL",'Grade computation'!X138, ""))),"")</f>
        <v/>
      </c>
      <c r="I138" s="233" t="str">
        <f aca="false">IF(B138&lt;&gt;"",IFERROR(IF(B$11="80-20", (((H138/H$19)*X$6)+X$7)*I$19, IF(B$11="60-40", (((H138/H$19)*Y$6)+Y$7)*I$19, 0)),0),"")</f>
        <v/>
      </c>
      <c r="J138" s="237" t="str">
        <f aca="false">IFERROR((G138+I138),"")</f>
        <v/>
      </c>
      <c r="K138" s="183" t="str">
        <f aca="false">IFERROR(IF(J138="","",IF(J138&gt;=75,"PASSED","FAILED")),"")</f>
        <v/>
      </c>
      <c r="L138" s="183"/>
      <c r="M138" s="194" t="str">
        <f aca="false">IF(B138 &lt;&gt; "", IFERROR(IF(C$16 = "PRELIM", SUMIF('Database (LECTURE-RES-PRAC)'!D$14:AG$14, "CLO1", 'Database (LECTURE-RES-PRAC)'!D135:AG135) / 'Grade computation'!F$4, IF(C$16 = "MIDTERM", SUMIF('Database (LECTURE-RES-PRAC)'!AJ$14:BM$14, "CLO1", 'Database (LECTURE-RES-PRAC)'!AJ135:BM135) / 'Grade computation'!G$4, IF(C$16 = "FINAL", SUMIF('Database (LECTURE-RES-PRAC)'!BP$14:CS$14, "CLO1", 'Database (LECTURE-RES-PRAC)'!BP135:CS135) / 'Grade computation'!H$4,""))),""),"")</f>
        <v/>
      </c>
      <c r="N138" s="286" t="str">
        <f aca="false">IF(B138&lt;&gt;"",IF(M138="","",IF(M138&lt;0.5,1,IF(AND(M138&gt;=0.5,M138&lt;P$10),2,IF(M138&gt;=P$10,3)))),"")</f>
        <v/>
      </c>
      <c r="O138" s="194" t="str">
        <f aca="false">IF(B138 &lt;&gt; "",IF(AND('PRINTABLE (per grading)'!H$16="EXAM", 'PRINTABLE (per grading)'!B$13="Prelim"), IF(ISERROR(SUMIF('Exam (LECTURE ONLY)'!D$20:M$20, "CLO1", 'Exam (LECTURE ONLY)'!D140:M140) / 'Exam (LECTURE ONLY)'!AL$6), "", SUMIF('Exam (LECTURE ONLY)'!D$20:M$20, "CLO1", 'Exam (LECTURE ONLY)'!D140:M140) /'Exam (LECTURE ONLY)'!AL$6),
IF(AND('PRINTABLE (per grading)'!H$16="EXAM", 'PRINTABLE (per grading)'!B$13="Midterm"), IF(ISERROR(SUMIF('Exam (LECTURE ONLY)'!O$20:X$20, "CLO1", 'Exam (LECTURE ONLY)'!O140:X140) / 'Exam (LECTURE ONLY)'!AM$6), "", SUMIF('Exam (LECTURE ONLY)'!O$20:X$20, "CLO1", 'Exam (LECTURE ONLY)'!O140:X140) / 'Exam (LECTURE ONLY)'!AM$6),
IF(AND('PRINTABLE (per grading)'!H$16="EXAM", 'PRINTABLE (per grading)'!B$13="Final"), IF(ISERROR(SUMIF('Exam (LECTURE ONLY)'!Z$20:AI$20, "CLO1", 'Exam (LECTURE ONLY)'!Z140:AI140) / 'Exam (LECTURE ONLY)'!AN$6), "", SUMIF('Exam (LECTURE ONLY)'!Z$20:AI$20, "CLO1", 'Exam (LECTURE ONLY)'!Z140:AI140) / 'Exam (LECTURE ONLY)'!AN$6),
IF(AND('PRINTABLE (per grading)'!H$16="OUTPUT", 'PRINTABLE (per grading)'!B$13="Prelim"), IF(ISERROR(SUMIF(OUTPUT!C$20:M$20, "CLO1", OUTPUT!C140:M140) / OUTPUT!AL$6), "", SUMIF(OUTPUT!C$20:M$20, "CLO1", OUTPUT!C140:M140) / OUTPUT!AL$6),
IF(AND('PRINTABLE (per grading)'!H$16="OUTPUT", 'PRINTABLE (per grading)'!B$13="Midterm"), IF(ISERROR(SUMIF(OUTPUT!O$20:Y$20, "CLO1", OUTPUT!O140:Y140) / OUTPUT!AM$6), "", SUMIF(OUTPUT!O$20:Y$20, "CLO1", OUTPUT!O140:Y140) / OUTPUT!AM$6),
IF(AND('PRINTABLE (per grading)'!H$16="OUTPUT", 'PRINTABLE (per grading)'!B$13="Final"), IF(ISERROR(SUMIF(OUTPUT!AA$20:AI$20, "CLO1", OUTPUT!AA140:AI140) / OUTPUT!AN$6), "", SUMIF(OUTPUT!AA$20:AI$20, "CLO1", OUTPUT!AA140:AI140) / OUTPUT!AN$6),
"")))))),"")</f>
        <v/>
      </c>
      <c r="P138" s="286" t="str">
        <f aca="false">IF(B138&lt;&gt;"",IF(O138="","",IF(O138&lt;0.5,1,IF(AND(O138&gt;=0.5,O138&lt;P$10),2,IF(O138&gt;=P$10,3)))),"")</f>
        <v/>
      </c>
      <c r="Q138" s="287" t="str">
        <f aca="false">IF(B138 &lt;&gt; "",IFERROR(IF(AVERAGE(M138,O138)&gt;=P$10,"Y","N"),""),"")</f>
        <v/>
      </c>
      <c r="R138" s="194" t="str">
        <f aca="false">IF(B138 &lt;&gt; "", IFERROR(IF(C$16 = "PRELIM", SUMIF('Database (LECTURE-RES-PRAC)'!D$14:AG$14, "CLO2", 'Database (LECTURE-RES-PRAC)'!D135:AG135) / 'Grade computation'!F$5, IF(C$16 = "MIDTERM", SUMIF('Database (LECTURE-RES-PRAC)'!AJ$14:BM$14, "CLO2", 'Database (LECTURE-RES-PRAC)'!AJ135:BM135) / 'Grade computation'!G$5, IF(C$16 = "FINAL", SUMIF('Database (LECTURE-RES-PRAC)'!BP$14:CS$14, "CLO2", 'Database (LECTURE-RES-PRAC)'!BP135:CS135) / 'Grade computation'!H$5,""))),""),"")</f>
        <v/>
      </c>
      <c r="S138" s="286" t="str">
        <f aca="false">IF(B138&lt;&gt;"",IF(R138="","",IF(R138&lt;0.5,1,IF(AND(R138&gt;=0.5,R138&lt;P$10),2,IF(R138&gt;=P$10,3)))),"")</f>
        <v/>
      </c>
      <c r="T138" s="194" t="str">
        <f aca="false">IF(B138 &lt;&gt; "",IF(AND('PRINTABLE (per grading)'!H$16="EXAM", 'PRINTABLE (per grading)'!B$13="Prelim"), IF(ISERROR(SUMIF('Exam (LECTURE ONLY)'!D$20:M$20, "CLO2", 'Exam (LECTURE ONLY)'!D140:M140) / 'Exam (LECTURE ONLY)'!AL$7), "", SUMIF('Exam (LECTURE ONLY)'!D$20:M$20, "CLO2", 'Exam (LECTURE ONLY)'!D140:M140) /'Exam (LECTURE ONLY)'!AL$7),
IF(AND('PRINTABLE (per grading)'!H$16="EXAM", 'PRINTABLE (per grading)'!B$13="Midterm"), IF(ISERROR(SUMIF('Exam (LECTURE ONLY)'!O$20:X$20, "CLO2", 'Exam (LECTURE ONLY)'!O140:X140) / 'Exam (LECTURE ONLY)'!AM$7), "", SUMIF('Exam (LECTURE ONLY)'!O$20:X$20, "CLO2", 'Exam (LECTURE ONLY)'!O140:X140) / 'Exam (LECTURE ONLY)'!AM$7),
IF(AND('PRINTABLE (per grading)'!H$16="EXAM", 'PRINTABLE (per grading)'!B$13="Final"), IF(ISERROR(SUMIF('Exam (LECTURE ONLY)'!Z$20:AI$20, "CLO2", 'Exam (LECTURE ONLY)'!Z140:AI140) / 'Exam (LECTURE ONLY)'!AN$7), "", SUMIF('Exam (LECTURE ONLY)'!Z$20:AI$20, "CLO2", 'Exam (LECTURE ONLY)'!Z140:AI140) / 'Exam (LECTURE ONLY)'!AN$7),
IF(AND('PRINTABLE (per grading)'!H$16="OUTPUT", 'PRINTABLE (per grading)'!B$13="Prelim"), IF(ISERROR(SUMIF(OUTPUT!C$20:M$20, "CLO2", OUTPUT!C140:M140) / OUTPUT!AL$7), "", SUMIF(OUTPUT!C$20:M$20, "CLO2", OUTPUT!C140:M140) / OUTPUT!AL$7),
IF(AND('PRINTABLE (per grading)'!H$16="OUTPUT", 'PRINTABLE (per grading)'!B$13="Midterm"), IF(ISERROR(SUMIF(OUTPUT!O$20:Y$20, "CLO2", OUTPUT!O140:Y140) / OUTPUT!AM$7), "", SUMIF(OUTPUT!O$20:Y$20, "CLO2", OUTPUT!O140:Y140) / OUTPUT!AM$7),
IF(AND('PRINTABLE (per grading)'!H$16="OUTPUT", 'PRINTABLE (per grading)'!B$13="Final"), IF(ISERROR(SUMIF(OUTPUT!AA$20:AI$20, "CLO2", OUTPUT!AA140:AI140) / OUTPUT!AN$7), "", SUMIF(OUTPUT!AA$20:AI$20, "CLO2", OUTPUT!AA140:AI140) / OUTPUT!AN$7),
"")))))),"")</f>
        <v/>
      </c>
      <c r="U138" s="286" t="str">
        <f aca="false">IF(B138&lt;&gt;"",IF(T138="","",IF(T138&lt;0.5,1,IF(AND(T138&gt;=0.5,T138&lt;P$10),2,IF(T138&gt;=P$10,3)))),"")</f>
        <v/>
      </c>
      <c r="V138" s="287" t="str">
        <f aca="false">IF(B138 &lt;&gt; "",IFERROR(IF(AVERAGE(R138,T138)&gt;=P$10,"Y","N"),""),"")</f>
        <v/>
      </c>
      <c r="W138" s="194" t="str">
        <f aca="false">IF(B138 &lt;&gt; "", IFERROR(IF(C$16 = "PRELIM", SUMIF('Database (LECTURE-RES-PRAC)'!D$14:AG$14, "CLO3", 'Database (LECTURE-RES-PRAC)'!D135:AG135) / 'Grade computation'!F$6, IF(C$16 = "MIDTERM", SUMIF('Database (LECTURE-RES-PRAC)'!AJ$14:BM$14, "CLO3", 'Database (LECTURE-RES-PRAC)'!AJ135:BM135) / 'Grade computation'!G$6, IF(C$16 = "FINAL", SUMIF('Database (LECTURE-RES-PRAC)'!BP$14:CS$14, "CLO3", 'Database (LECTURE-RES-PRAC)'!BP135:CS135) / 'Grade computation'!H$6,""))),""),"")</f>
        <v/>
      </c>
      <c r="X138" s="286" t="str">
        <f aca="false">IF(B138&lt;&gt;"",IF(W138="","",IF(W138&lt;0.5,1,IF(AND(W138&gt;=0.5,W138&lt;P$10),2,IF(W138&gt;=P$10,3)))),"")</f>
        <v/>
      </c>
      <c r="Y138" s="194" t="str">
        <f aca="false">IF(B138 &lt;&gt; "",IF(AND('PRINTABLE (per grading)'!H$16="EXAM", 'PRINTABLE (per grading)'!B$13="Prelim"), IF(ISERROR(SUMIF('Exam (LECTURE ONLY)'!D$20:M$20, "CLO3", 'Exam (LECTURE ONLY)'!D140:M140) / 'Exam (LECTURE ONLY)'!AL$8), "", SUMIF('Exam (LECTURE ONLY)'!D$20:M$20, "CLO3", 'Exam (LECTURE ONLY)'!D140:M140) /'Exam (LECTURE ONLY)'!AL$8),
IF(AND('PRINTABLE (per grading)'!H$16="EXAM", 'PRINTABLE (per grading)'!B$13="Midterm"), IF(ISERROR(SUMIF('Exam (LECTURE ONLY)'!O$20:X$20, "CLO3", 'Exam (LECTURE ONLY)'!O140:X140) / 'Exam (LECTURE ONLY)'!AM$8), "", SUMIF('Exam (LECTURE ONLY)'!O$20:X$20, "CLO3", 'Exam (LECTURE ONLY)'!O140:X140) / 'Exam (LECTURE ONLY)'!AM$8),
IF(AND('PRINTABLE (per grading)'!H$16="EXAM", 'PRINTABLE (per grading)'!B$13="Final"), IF(ISERROR(SUMIF('Exam (LECTURE ONLY)'!Z$20:AI$20, "CLO3", 'Exam (LECTURE ONLY)'!Z140:AI140) / 'Exam (LECTURE ONLY)'!AN$8), "", SUMIF('Exam (LECTURE ONLY)'!Z$20:AI$20, "CLO3", 'Exam (LECTURE ONLY)'!Z140:AI140) / 'Exam (LECTURE ONLY)'!AN$8),
IF(AND('PRINTABLE (per grading)'!H$16="OUTPUT", 'PRINTABLE (per grading)'!B$13="Prelim"), IF(ISERROR(SUMIF(OUTPUT!C$20:M$20, "CLO3", OUTPUT!C140:M140) / OUTPUT!AL$8), "", SUMIF(OUTPUT!C$20:M$20, "CLO3", OUTPUT!C140:M140) / OUTPUT!AL$8),
IF(AND('PRINTABLE (per grading)'!H$16="OUTPUT", 'PRINTABLE (per grading)'!B$13="Midterm"), IF(ISERROR(SUMIF(OUTPUT!O$20:Y$20, "CLO3", OUTPUT!O140:Y140) / OUTPUT!AM$8), "", SUMIF(OUTPUT!O$20:Y$20, "CLO3", OUTPUT!O140:Y140) / OUTPUT!AM$8),
IF(AND('PRINTABLE (per grading)'!H$16="OUTPUT", 'PRINTABLE (per grading)'!B$13="Final"), IF(ISERROR(SUMIF(OUTPUT!AA$20:AI$20, "CLO3", OUTPUT!AA140:AI140) / OUTPUT!AN$8), "", SUMIF(OUTPUT!AA$20:AI$20, "CLO3", OUTPUT!AA140:AI140) / OUTPUT!AN$8),
"" )))))),"")</f>
        <v/>
      </c>
      <c r="Z138" s="286" t="str">
        <f aca="false">IF(B138&lt;&gt;"",IF(Y138="","",IF(Y138&lt;0.5,1,IF(AND(Y138&gt;=0.5,Y138&lt;P$10),2,IF(Y138&gt;=P$10,3)))),"")</f>
        <v/>
      </c>
      <c r="AA138" s="287" t="str">
        <f aca="false">IF(B138 &lt;&gt; "",IFERROR(IF(AVERAGE(W138,Y138)&gt;=P$10,"Y","N"),""),"")</f>
        <v/>
      </c>
      <c r="AB138" s="194" t="str">
        <f aca="false">IF(B138 &lt;&gt; "", IFERROR(IF(C$16 = "PRELIM", SUMIF('Database (LECTURE-RES-PRAC)'!D$14:AG$14, "CLO4", 'Database (LECTURE-RES-PRAC)'!D135:AG135) / 'Grade computation'!F$7, IF(C$16 = "MIDTERM", SUMIF('Database (LECTURE-RES-PRAC)'!AJ$14:BM$14, "CLO4", 'Database (LECTURE-RES-PRAC)'!AJ135:BM135) / 'Grade computation'!G$7, IF(C$16 = "FINAL", SUMIF('Database (LECTURE-RES-PRAC)'!BP$14:CS$14, "CLO4", 'Database (LECTURE-RES-PRAC)'!BP135:CS135) / 'Grade computation'!H$7,""))),""),"")</f>
        <v/>
      </c>
      <c r="AC138" s="286" t="str">
        <f aca="false">IF(B138&lt;&gt;"",IF(AB138="","",IF(AB138&lt;0.5,1,IF(AND(AB138&gt;=0.5,AB138&lt;P$10),2,IF(AB138&gt;=P$10,3)))),"")</f>
        <v/>
      </c>
      <c r="AD138" s="194" t="str">
        <f aca="false">IF(B138 &lt;&gt; "",IF(AND('PRINTABLE (per grading)'!H$16="EXAM", 'PRINTABLE (per grading)'!B$13="Prelim"), IF(ISERROR(SUMIF('Exam (LECTURE ONLY)'!D$20:M$20, "CLO4", 'Exam (LECTURE ONLY)'!D140:M140) / 'Exam (LECTURE ONLY)'!AL$9), "", SUMIF('Exam (LECTURE ONLY)'!D$20:M$20, "CLO4", 'Exam (LECTURE ONLY)'!D140:M140) /'Exam (LECTURE ONLY)'!AL$9),
IF(AND('PRINTABLE (per grading)'!H$16="EXAM", 'PRINTABLE (per grading)'!B$13="Midterm"), IF(ISERROR(SUMIF('Exam (LECTURE ONLY)'!O$20:X$20, "CLO4", 'Exam (LECTURE ONLY)'!O140:X140) / 'Exam (LECTURE ONLY)'!AM$9), "", SUMIF('Exam (LECTURE ONLY)'!O$20:X$20, "CLO4", 'Exam (LECTURE ONLY)'!O140:X140) / 'Exam (LECTURE ONLY)'!AM$9),
IF(AND('PRINTABLE (per grading)'!H$16="EXAM", 'PRINTABLE (per grading)'!B$13="Final"), IF(ISERROR(SUMIF('Exam (LECTURE ONLY)'!Z$20:AI$20, "CLO4", 'Exam (LECTURE ONLY)'!Z140:AI140) / 'Exam (LECTURE ONLY)'!AN$9), "", SUMIF('Exam (LECTURE ONLY)'!Z$20:AI$20, "CLO4", 'Exam (LECTURE ONLY)'!Z140:AI140) / 'Exam (LECTURE ONLY)'!AN$9),
IF(AND('PRINTABLE (per grading)'!H$16="OUTPUT", 'PRINTABLE (per grading)'!B$13="Prelim"), IF(ISERROR(SUMIF(OUTPUT!C$20:M$20, "CLO4", OUTPUT!C140:M140) / OUTPUT!AL$9), "", SUMIF(OUTPUT!C$20:M$20, "CLO4", OUTPUT!C140:M140) / OUTPUT!AL$9),
IF(AND('PRINTABLE (per grading)'!H$16="OUTPUT", 'PRINTABLE (per grading)'!B$13="Midterm"), IF(ISERROR(SUMIF(OUTPUT!O$20:Y$20, "CLO4", OUTPUT!O140:Y140) / OUTPUT!AM$9), "", SUMIF(OUTPUT!O$20:Y$20, "CLO4", OUTPUT!O140:Y140) / OUTPUT!AM$9),
IF(AND('PRINTABLE (per grading)'!H$16="OUTPUT", 'PRINTABLE (per grading)'!B$13="Final"), IF(ISERROR(SUMIF(OUTPUT!AA$20:AI$20, "CLO4", OUTPUT!AA140:AI140) / OUTPUT!AN$9), "", SUMIF(OUTPUT!AA$20:AI$20, "CLO4", OUTPUT!AA140:AI140) / OUTPUT!AN$9),
"")))))),"")</f>
        <v/>
      </c>
      <c r="AE138" s="286" t="str">
        <f aca="false">IF(B138&lt;&gt;"",IF(AD138="","",IF(AD138&lt;0.5,1,IF(AND(AD138&gt;=0.5,AD138&lt;P$10),2,IF(AD138&gt;=P$10,3)))),"")</f>
        <v/>
      </c>
      <c r="AF138" s="287" t="str">
        <f aca="false">IF(B138 &lt;&gt; "",IFERROR(IF(AVERAGE(AB138,AD138)&gt;=P$10,"Y","N"),""),"")</f>
        <v/>
      </c>
      <c r="AG138" s="194" t="str">
        <f aca="false">IF(B138 &lt;&gt; "", IFERROR(IF(C$16 = "PRELIM", SUMIF('Database (LECTURE-RES-PRAC)'!D$14:AG$14, "CLO5", 'Database (LECTURE-RES-PRAC)'!D135:AG135) / 'Grade computation'!F$8, IF(C$16 = "MIDTERM", SUMIF('Database (LECTURE-RES-PRAC)'!AJ$14:BM$14, "CLO5", 'Database (LECTURE-RES-PRAC)'!AJ135:BM135) / 'Grade computation'!G$8, IF(C$16 = "FINAL", SUMIF('Database (LECTURE-RES-PRAC)'!BP$14:CS$14, "CLO5", 'Database (LECTURE-RES-PRAC)'!BP135:CS135) / 'Grade computation'!H$8,""))),""),"")</f>
        <v/>
      </c>
      <c r="AH138" s="286" t="str">
        <f aca="false">IF(B138&lt;&gt;"",IF(AG138="","",IF(AG138&lt;0.5,1,IF(AND(AG138&gt;=0.5,AG138&lt;P$10),2,IF(AG138&gt;=P$10,3)))),"")</f>
        <v/>
      </c>
      <c r="AI138" s="194" t="str">
        <f aca="false">IF(B138 &lt;&gt; "",IF(AND('PRINTABLE (per grading)'!H$16="EXAM", 'PRINTABLE (per grading)'!B$13="Prelim"), IF(ISERROR(SUMIF('Exam (LECTURE ONLY)'!D$20:M$20, "CLO5", 'Exam (LECTURE ONLY)'!D140:M140) / 'Exam (LECTURE ONLY)'!AL$10), "", SUMIF('Exam (LECTURE ONLY)'!D$20:M$20, "CLO5", 'Exam (LECTURE ONLY)'!D140:M140) /'Exam (LECTURE ONLY)'!AL$10),
IF(AND('PRINTABLE (per grading)'!H$16="EXAM", 'PRINTABLE (per grading)'!B$13="Midterm"), IF(ISERROR(SUMIF('Exam (LECTURE ONLY)'!O$20:X$20, "CLO5", 'Exam (LECTURE ONLY)'!O140:X140) / 'Exam (LECTURE ONLY)'!AM$10), "", SUMIF('Exam (LECTURE ONLY)'!O$20:X$20, "CLO5", 'Exam (LECTURE ONLY)'!O140:X140) / 'Exam (LECTURE ONLY)'!AM$10),
IF(AND('PRINTABLE (per grading)'!H$16="EXAM", 'PRINTABLE (per grading)'!B$13="Final"), IF(ISERROR(SUMIF('Exam (LECTURE ONLY)'!Z$20:AI$20, "CLO5", 'Exam (LECTURE ONLY)'!Z140:AI140) / 'Exam (LECTURE ONLY)'!AN$10), "", SUMIF('Exam (LECTURE ONLY)'!Z$20:AI$20, "CLO5", 'Exam (LECTURE ONLY)'!Z140:AI140) / 'Exam (LECTURE ONLY)'!AN$10),
IF(AND('PRINTABLE (per grading)'!H$16="OUTPUT", 'PRINTABLE (per grading)'!B$13="Prelim"), IF(ISERROR(SUMIF(OUTPUT!C$20:M$20, "CLO5", OUTPUT!C140:M140) / OUTPUT!AL$10), "", SUMIF(OUTPUT!C$20:M$20, "CLO5", OUTPUT!C140:M140) / OUTPUT!AL$10),
IF(AND('PRINTABLE (per grading)'!H$16="OUTPUT", 'PRINTABLE (per grading)'!B$13="Midterm"), IF(ISERROR(SUMIF(OUTPUT!O$20:Y$20, "CLO5", OUTPUT!O140:Y140) / OUTPUT!AM$10), "", SUMIF(OUTPUT!O$20:Y$20, "CLO5", OUTPUT!O140:Y140) / OUTPUT!AM$10),
IF(AND('PRINTABLE (per grading)'!H$16="OUTPUT", 'PRINTABLE (per grading)'!B$13="Final"), IF(ISERROR(SUMIF(OUTPUT!AA$20:AI$20, "CLO5", OUTPUT!AA140:AI140) / OUTPUT!AN$10), "", SUMIF(OUTPUT!AA$20:AI$20, "CLO5", OUTPUT!AA140:AI140) / OUTPUT!AN$10),
"")))))),"")</f>
        <v/>
      </c>
      <c r="AJ138" s="286" t="str">
        <f aca="false">IF(B138&lt;&gt;"",IF(AI138="","",IF(AI138&lt;0.5,1,IF(AND(AI138&gt;=0.5,AI138&lt;P$10),2,IF(AI138&gt;=P$10,3)))),"")</f>
        <v/>
      </c>
      <c r="AK138" s="287" t="str">
        <f aca="false">IF(B138 &lt;&gt; "",IFERROR(IF(AVERAGE(AG138,AI138)&gt;=P$10,"Y","N"),""),"")</f>
        <v/>
      </c>
      <c r="AL138" s="194" t="str">
        <f aca="false">IF(B138 &lt;&gt; "", IFERROR(IF(C$16 = "PRELIM", SUMIF('Database (LECTURE-RES-PRAC)'!D$14:AG$14, "CLO6", 'Database (LECTURE-RES-PRAC)'!D135:AG135) / 'Grade computation'!F$9, IF(C$16 = "MIDTERM", SUMIF('Database (LECTURE-RES-PRAC)'!AJ$14:BM$14, "CLO6", 'Database (LECTURE-RES-PRAC)'!AJ135:BM135) / 'Grade computation'!G$9, IF(C$16 = "FINAL", SUMIF('Database (LECTURE-RES-PRAC)'!BP$14:CS$14, "CLO6", 'Database (LECTURE-RES-PRAC)'!BP135:CS135) / 'Grade computation'!H$9,""))),""),"")</f>
        <v/>
      </c>
      <c r="AM138" s="286" t="str">
        <f aca="false">IF(B138&lt;&gt;"",IF(AL138="","",IF(AL138&lt;0.5,1,IF(AND(AL138&gt;=0.5,AL138&lt;P$10),2,IF(AL138&gt;=P$10,3)))),"")</f>
        <v/>
      </c>
      <c r="AN138" s="194" t="str">
        <f aca="false">IF(B138 &lt;&gt; "",IF(AND('PRINTABLE (per grading)'!H$16="EXAM", 'PRINTABLE (per grading)'!B$13="Prelim"), IF(ISERROR(SUMIF('Exam (LECTURE ONLY)'!D$20:M$20, "CLO6", 'Exam (LECTURE ONLY)'!D140:M140) / 'Exam (LECTURE ONLY)'!AL$11), "", SUMIF('Exam (LECTURE ONLY)'!D$20:M$20, "CLO6", 'Exam (LECTURE ONLY)'!D140:M140) /'Exam (LECTURE ONLY)'!AL$11),
IF(AND('PRINTABLE (per grading)'!H$16="EXAM", 'PRINTABLE (per grading)'!B$13="Midterm"), IF(ISERROR(SUMIF('Exam (LECTURE ONLY)'!O$20:X$20, "CLO6", 'Exam (LECTURE ONLY)'!O140:X140) / 'Exam (LECTURE ONLY)'!AM$11), "", SUMIF('Exam (LECTURE ONLY)'!O$20:X$20, "CLO6", 'Exam (LECTURE ONLY)'!O140:X140) / 'Exam (LECTURE ONLY)'!AM$11),
IF(AND('PRINTABLE (per grading)'!H$16="EXAM", 'PRINTABLE (per grading)'!B$13="Final"), IF(ISERROR(SUMIF('Exam (LECTURE ONLY)'!Z$20:AI$20, "CLO6", 'Exam (LECTURE ONLY)'!Z140:AI140) / 'Exam (LECTURE ONLY)'!AN$11), "", SUMIF('Exam (LECTURE ONLY)'!Z$20:AI$20, "CLO6", 'Exam (LECTURE ONLY)'!Z140:AI140) / 'Exam (LECTURE ONLY)'!AN$11),
IF(AND('PRINTABLE (per grading)'!H$16="OUTPUT", 'PRINTABLE (per grading)'!B$13="Prelim"), IF(ISERROR(SUMIF(OUTPUT!C$20:M$20, "CLO6", OUTPUT!C140:M140) / OUTPUT!AL$11), "", SUMIF(OUTPUT!C$20:M$20, "CLO6", OUTPUT!C140:M140) / OUTPUT!AL$11),
IF(AND('PRINTABLE (per grading)'!H$16="OUTPUT", 'PRINTABLE (per grading)'!B$13="Midterm"), IF(ISERROR(SUMIF(OUTPUT!O$20:Y$20, "CLO6", OUTPUT!O140:Y140) / OUTPUT!AM$11), "", SUMIF(OUTPUT!O$20:Y$20, "CLO6", OUTPUT!O140:Y140) / OUTPUT!AM$11),
IF(AND('PRINTABLE (per grading)'!H$16="OUTPUT", 'PRINTABLE (per grading)'!B$13="Final"), IF(ISERROR(SUMIF(OUTPUT!AA$20:AI$20, "CLO6", OUTPUT!AA140:AI140) / OUTPUT!AN$11), "", SUMIF(OUTPUT!AA$20:AI$20, "CLO6", OUTPUT!AA140:AI140) / OUTPUT!AN$11),
"")))))),"")</f>
        <v/>
      </c>
      <c r="AO138" s="286" t="str">
        <f aca="false">IF(B138&lt;&gt;"",IF(AN138="","",IF(AN138&lt;0.5,1,IF(AND(AN138&gt;=0.5,AN138&lt;P$10),2,IF(AN138&gt;=P$10,3)))),"")</f>
        <v/>
      </c>
      <c r="AP138" s="287" t="str">
        <f aca="false">IF(B138 &lt;&gt; "",IFERROR(IF(AVERAGE(AL138,AN138)&gt;=P$10,"Y","N"),""),"")</f>
        <v/>
      </c>
      <c r="AQ138" s="194" t="str">
        <f aca="false">IF(B138 &lt;&gt; "", IFERROR(IF(C$16 = "PRELIM", SUMIF('Database (LECTURE-RES-PRAC)'!D$14:AG$14, "CLO7", 'Database (LECTURE-RES-PRAC)'!D135:AG135) / 'Grade computation'!F$10, IF(C$16 = "MIDTERM", SUMIF('Database (LECTURE-RES-PRAC)'!AJ$14:BM$14, "CLO7", 'Database (LECTURE-RES-PRAC)'!AJ135:BM135) / 'Grade computation'!G$10, IF(C$16 = "FINAL", SUMIF('Database (LECTURE-RES-PRAC)'!BP$14:CS$14, "CLO7", 'Database (LECTURE-RES-PRAC)'!BP135:CS135) / 'Grade computation'!H$10,""))),""),"")</f>
        <v/>
      </c>
      <c r="AR138" s="286" t="str">
        <f aca="false">IF(B138&lt;&gt;"",IF(AQ138="","",IF(AQ138&lt;0.5,1,IF(AND(AQ138&gt;=0.5,AQ138&lt;P$10),2,IF(AQ138&gt;=P$10,3)))),"")</f>
        <v/>
      </c>
      <c r="AS138" s="194" t="str">
        <f aca="false">IF(B138 &lt;&gt; "",IF(AND('PRINTABLE (per grading)'!H$16="EXAM", 'PRINTABLE (per grading)'!B$13="Prelim"), IF(ISERROR(SUMIF('Exam (LECTURE ONLY)'!D$20:M$20, "CLO7", 'Exam (LECTURE ONLY)'!D140:M140) / 'Exam (LECTURE ONLY)'!AL$12), "", SUMIF('Exam (LECTURE ONLY)'!D$20:M$20, "CLO7", 'Exam (LECTURE ONLY)'!D140:M140) /'Exam (LECTURE ONLY)'!AL$12),
IF(AND('PRINTABLE (per grading)'!H$16="EXAM", 'PRINTABLE (per grading)'!B$13="Midterm"), IF(ISERROR(SUMIF('Exam (LECTURE ONLY)'!O$20:X$20, "CLO7", 'Exam (LECTURE ONLY)'!O140:X140) / 'Exam (LECTURE ONLY)'!AM$12), "", SUMIF('Exam (LECTURE ONLY)'!O$20:X$20, "CLO7", 'Exam (LECTURE ONLY)'!O140:X140) / 'Exam (LECTURE ONLY)'!AM$12),
IF(AND('PRINTABLE (per grading)'!H$16="EXAM", 'PRINTABLE (per grading)'!B$13="Final"), IF(ISERROR(SUMIF('Exam (LECTURE ONLY)'!Z$20:AI$20, "CLO7", 'Exam (LECTURE ONLY)'!Z140:AI140) / 'Exam (LECTURE ONLY)'!AN$12), "", SUMIF('Exam (LECTURE ONLY)'!Z$20:AI$20, "CLO7", 'Exam (LECTURE ONLY)'!Z140:AI140) / 'Exam (LECTURE ONLY)'!AN$12),
IF(AND('PRINTABLE (per grading)'!H$16="OUTPUT", 'PRINTABLE (per grading)'!B$13="Prelim"), IF(ISERROR(SUMIF(OUTPUT!C$20:M$20, "CLO7", OUTPUT!C140:M140) / OUTPUT!AL$12), "", SUMIF(OUTPUT!C$20:M$20, "CLO7", OUTPUT!C140:M140) / OUTPUT!AL$12),
IF(AND('PRINTABLE (per grading)'!H$16="OUTPUT", 'PRINTABLE (per grading)'!B$13="Midterm"), IF(ISERROR(SUMIF(OUTPUT!O$20:Y$20, "CLO7", OUTPUT!O140:Y140) / OUTPUT!AM$12), "", SUMIF(OUTPUT!O$20:Y$20, "CLO7", OUTPUT!O140:Y140) / OUTPUT!AM$12),
IF(AND('PRINTABLE (per grading)'!H$16="OUTPUT", 'PRINTABLE (per grading)'!B$13="Final"), IF(ISERROR(SUMIF(OUTPUT!AA$20:AI$20, "CLO7", OUTPUT!AA140:AI140) / OUTPUT!AN$12), "", SUMIF(OUTPUT!AA$20:AI$20, "CLO7", OUTPUT!AA140:AI140) / OUTPUT!AN$12),
"")))))),"")</f>
        <v/>
      </c>
      <c r="AT138" s="286" t="str">
        <f aca="false">IF(B138&lt;&gt;"",IF(AS138="","",IF(AS138&lt;0.5,1,IF(AND(AS138&gt;=0.5,AS138&lt;P$10),2,IF(AS138&gt;=P$10,3)))),"")</f>
        <v/>
      </c>
      <c r="AU138" s="287" t="str">
        <f aca="false">IF(B138 &lt;&gt; "",IFERROR(IF(AVERAGE(AQ138,AS138)&gt;=P$10,"Y","N"),""),"")</f>
        <v/>
      </c>
      <c r="AV138" s="194" t="str">
        <f aca="false">IF(B138 &lt;&gt; "", IFERROR(IF(C$16 = "PRELIM", SUMIF('Database (LECTURE-RES-PRAC)'!D$14:AG$14, "CLO8", 'Database (LECTURE-RES-PRAC)'!D135:AG135) / 'Grade computation'!F$11, IF(C$16 = "MIDTERM", SUMIF('Database (LECTURE-RES-PRAC)'!AJ$14:BM$14, "CLO8", 'Database (LECTURE-RES-PRAC)'!AJ135:BM135) / 'Grade computation'!G$11, IF(C$16 = "FINAL", SUMIF('Database (LECTURE-RES-PRAC)'!BP$14:CS$14, "CLO8", 'Database (LECTURE-RES-PRAC)'!BP135:CS135) / 'Grade computation'!H$11,""))),""),"")</f>
        <v/>
      </c>
      <c r="AW138" s="286" t="str">
        <f aca="false">IF(B138&lt;&gt;"",IF(AV138="","",IF(AV138&lt;0.5,1,IF(AND(AV138&gt;=0.5,AV138&lt;P$10),2,IF(AV138&gt;=P$10,3)))),"")</f>
        <v/>
      </c>
      <c r="AX138" s="194" t="str">
        <f aca="false">IF(B138 &lt;&gt; "",IF(AND('PRINTABLE (per grading)'!H$16="EXAM", 'PRINTABLE (per grading)'!B$13="Prelim"), IF(ISERROR(SUMIF('Exam (LECTURE ONLY)'!D$20:M$20, "CLO8", 'Exam (LECTURE ONLY)'!D140:M140) / 'Exam (LECTURE ONLY)'!AL$13), "", SUMIF('Exam (LECTURE ONLY)'!D$20:M$20, "CLO8", 'Exam (LECTURE ONLY)'!D140:M140) /'Exam (LECTURE ONLY)'!AL$13),
IF(AND('PRINTABLE (per grading)'!H$16="EXAM", 'PRINTABLE (per grading)'!B$13="Midterm"), IF(ISERROR(SUMIF('Exam (LECTURE ONLY)'!O$20:X$20, "CLO8", 'Exam (LECTURE ONLY)'!O140:X140) / 'Exam (LECTURE ONLY)'!AM$13), "", SUMIF('Exam (LECTURE ONLY)'!O$20:X$20, "CLO8", 'Exam (LECTURE ONLY)'!O140:X140) / 'Exam (LECTURE ONLY)'!AM$13),
IF(AND('PRINTABLE (per grading)'!H$16="EXAM", 'PRINTABLE (per grading)'!B$13="Final"), IF(ISERROR(SUMIF('Exam (LECTURE ONLY)'!Z$20:AI$20, "CLO8", 'Exam (LECTURE ONLY)'!Z140:AI140) / 'Exam (LECTURE ONLY)'!AN$13), "", SUMIF('Exam (LECTURE ONLY)'!Z$20:AI$20, "CLO8", 'Exam (LECTURE ONLY)'!Z140:AI140) / 'Exam (LECTURE ONLY)'!AN$13),
IF(AND('PRINTABLE (per grading)'!H$16="OUTPUT", 'PRINTABLE (per grading)'!B$13="Prelim"), IF(ISERROR(SUMIF(OUTPUT!C$20:M$20, "CLO8", OUTPUT!C140:M140) / OUTPUT!AL$13), "", SUMIF(OUTPUT!C$20:M$20, "CLO8", OUTPUT!C140:M140) / OUTPUT!AL$13),
IF(AND('PRINTABLE (per grading)'!H$16="OUTPUT", 'PRINTABLE (per grading)'!B$13="Midterm"), IF(ISERROR(SUMIF(OUTPUT!O$20:Y$20, "CLO8", OUTPUT!O140:Y140) / OUTPUT!AM$13), "", SUMIF(OUTPUT!O$20:Y$20, "CLO8", OUTPUT!O140:Y140) / OUTPUT!AM$13),
IF(AND('PRINTABLE (per grading)'!H$16="OUTPUT", 'PRINTABLE (per grading)'!B$13="Final"), IF(ISERROR(SUMIF(OUTPUT!AA$20:AI$20, "CLO8", OUTPUT!AA140:AI140) / OUTPUT!AN$13), "", SUMIF(OUTPUT!AA$20:AI$20, "CLO8", OUTPUT!AA140:AI140) / OUTPUT!AN$13),
"")))))),"")</f>
        <v/>
      </c>
      <c r="AY138" s="286" t="str">
        <f aca="false">IF(B138&lt;&gt;"",IF(AX138="","",IF(AX138&lt;0.5,1,IF(AND(AX138&gt;=0.5,AX138&lt;P$10),2,IF(AX138&gt;=P$10,3)))),"")</f>
        <v/>
      </c>
      <c r="AZ138" s="287" t="str">
        <f aca="false">IF(B138 &lt;&gt; "",IFERROR(IF(AVERAGE(AV138,AX138)&gt;=P$10,"Y","N"),""),"")</f>
        <v/>
      </c>
      <c r="BA138" s="194" t="str">
        <f aca="false">IF(B138 &lt;&gt; "", IFERROR(IF(C$16 = "PRELIM", SUMIF('Database (LECTURE-RES-PRAC)'!D$14:AG$14, "CLO9", 'Database (LECTURE-RES-PRAC)'!D135:AG135) / 'Grade computation'!F$12, IF(C$16 = "MIDTERM", SUMIF('Database (LECTURE-RES-PRAC)'!AJ$14:BM$14, "CLO9", 'Database (LECTURE-RES-PRAC)'!AJ135:BM135) / 'Grade computation'!G$12, IF(C$16 = "FINAL", SUMIF('Database (LECTURE-RES-PRAC)'!BP$14:CS$14, "CLO9", 'Database (LECTURE-RES-PRAC)'!BP135:CS135) / 'Grade computation'!H$12,""))),""),"")</f>
        <v/>
      </c>
      <c r="BB138" s="286" t="str">
        <f aca="false">IF(B138&lt;&gt;"",IF(BA138="","",IF(BA138&lt;0.5,1,IF(AND(BA138&gt;=0.5,BA138&lt;P$10),2,IF(BA138&gt;=P$10,3)))),"")</f>
        <v/>
      </c>
      <c r="BC138" s="194" t="str">
        <f aca="false">IF(B138 &lt;&gt; "",IF(AND('PRINTABLE (per grading)'!H$16="EXAM", 'PRINTABLE (per grading)'!B$13="Prelim"), IF(ISERROR(SUMIF('Exam (LECTURE ONLY)'!D$20:M$20, "CLO9", 'Exam (LECTURE ONLY)'!D140:M140) / 'Exam (LECTURE ONLY)'!AL$14), "", SUMIF('Exam (LECTURE ONLY)'!D$20:M$20, "CLO9", 'Exam (LECTURE ONLY)'!D140:M140) /'Exam (LECTURE ONLY)'!AL$14),
IF(AND('PRINTABLE (per grading)'!H$16="EXAM", 'PRINTABLE (per grading)'!B$13="Midterm"), IF(ISERROR(SUMIF('Exam (LECTURE ONLY)'!O$20:X$20, "CLO9", 'Exam (LECTURE ONLY)'!O140:X140) / 'Exam (LECTURE ONLY)'!AM$14), "", SUMIF('Exam (LECTURE ONLY)'!O$20:X$20, "CLO9", 'Exam (LECTURE ONLY)'!O140:X140) / 'Exam (LECTURE ONLY)'!AM$14),
IF(AND('PRINTABLE (per grading)'!H$16="EXAM", 'PRINTABLE (per grading)'!B$13="Final"), IF(ISERROR(SUMIF('Exam (LECTURE ONLY)'!Z$20:AI$20, "CLO9", 'Exam (LECTURE ONLY)'!Z140:AI140) / 'Exam (LECTURE ONLY)'!AN$14), "", SUMIF('Exam (LECTURE ONLY)'!Z$20:AI$20, "CLO9", 'Exam (LECTURE ONLY)'!Z140:AI140) / 'Exam (LECTURE ONLY)'!AN$14),
IF(AND('PRINTABLE (per grading)'!H$16="OUTPUT", 'PRINTABLE (per grading)'!B$13="Prelim"), IF(ISERROR(SUMIF(OUTPUT!C$20:M$20, "CLO9", OUTPUT!C140:M140) / OUTPUT!AL$14), "", SUMIF(OUTPUT!C$20:M$20, "CLO9", OUTPUT!C140:M140) / OUTPUT!AL$14),
IF(AND('PRINTABLE (per grading)'!H$16="OUTPUT", 'PRINTABLE (per grading)'!B$13="Midterm"), IF(ISERROR(SUMIF(OUTPUT!O$20:Y$20, "CLO9", OUTPUT!O140:Y140) / OUTPUT!AM$14), "", SUMIF(OUTPUT!O$20:Y$20, "CLO9", OUTPUT!O140:Y140) / OUTPUT!AM$14),
IF(AND('PRINTABLE (per grading)'!H$16="OUTPUT", 'PRINTABLE (per grading)'!B$13="Final"), IF(ISERROR(SUMIF(OUTPUT!AA$20:AI$20, "CLO9", OUTPUT!AA140:AI140) / OUTPUT!AN$14), "", SUMIF(OUTPUT!AA$20:AI$20, "CLO9", OUTPUT!AA140:AI140) / OUTPUT!AN$14),
"")))))),"")</f>
        <v/>
      </c>
      <c r="BD138" s="286" t="str">
        <f aca="false">IF(B138&lt;&gt;"",IF(BC138="","",IF(BC138&lt;0.5,1,IF(AND(BC138&gt;=0.5,BC138&lt;P$10),2,IF(BC138&gt;=P$10,3)))),"")</f>
        <v/>
      </c>
      <c r="BE138" s="287" t="str">
        <f aca="false">IF(B138 &lt;&gt; "",IFERROR(IF(AVERAGE(BA138,BC138)&gt;=P$10,"Y","N"),""),"")</f>
        <v/>
      </c>
      <c r="BF138" s="194" t="str">
        <f aca="false">IF(B138 &lt;&gt; "", IFERROR(IF(C$16 = "PRELIM", SUMIF('Database (LECTURE-RES-PRAC)'!D$14:AG$14, "CLO10", 'Database (LECTURE-RES-PRAC)'!D135:AG135) / 'Grade computation'!F$13, IF(C$16 = "MIDTERM", SUMIF('Database (LECTURE-RES-PRAC)'!AJ$14:BM$14, "CLO10", 'Database (LECTURE-RES-PRAC)'!AJ135:BM135) / 'Grade computation'!G$13, IF(C$16 = "FINAL", SUMIF('Database (LECTURE-RES-PRAC)'!BP$14:CS$14, "CLO10", 'Database (LECTURE-RES-PRAC)'!BP135:CS135) / 'Grade computation'!H$13,""))),""),"")</f>
        <v/>
      </c>
      <c r="BG138" s="286" t="str">
        <f aca="false">IF(B138&lt;&gt;"",IF(BF138="","",IF(BF138&lt;0.5,1,IF(AND(BF138&gt;=0.5,BF138&lt;P$10),2,IF(BF138&gt;=P$10,3)))),"")</f>
        <v/>
      </c>
      <c r="BH138" s="194" t="str">
        <f aca="false">IF(B138 &lt;&gt; "",IF(AND('PRINTABLE (per grading)'!H$16="EXAM", 'PRINTABLE (per grading)'!B$13="Prelim"), IF(ISERROR(SUMIF('Exam (LECTURE ONLY)'!D$20:M$20, "CLO10", 'Exam (LECTURE ONLY)'!D140:M140) / 'Exam (LECTURE ONLY)'!AL$15), "", SUMIF('Exam (LECTURE ONLY)'!D$20:M$20, "CLO10", 'Exam (LECTURE ONLY)'!D140:M140) /'Exam (LECTURE ONLY)'!AL$15),
IF(AND('PRINTABLE (per grading)'!H$16="EXAM", 'PRINTABLE (per grading)'!B$13="Midterm"), IF(ISERROR(SUMIF('Exam (LECTURE ONLY)'!O$20:X$20, "CLO10", 'Exam (LECTURE ONLY)'!O140:X140) / 'Exam (LECTURE ONLY)'!AM$15), "", SUMIF('Exam (LECTURE ONLY)'!O$20:X$20, "CLO10", 'Exam (LECTURE ONLY)'!O140:X140) / 'Exam (LECTURE ONLY)'!AM$15),
IF(AND('PRINTABLE (per grading)'!H$16="EXAM", 'PRINTABLE (per grading)'!B$13="Final"), IF(ISERROR(SUMIF('Exam (LECTURE ONLY)'!Z$20:AI$20, "CLO10", 'Exam (LECTURE ONLY)'!Z140:AI140) / 'Exam (LECTURE ONLY)'!AN$15), "", SUMIF('Exam (LECTURE ONLY)'!Z$20:AI$20, "CLO10", 'Exam (LECTURE ONLY)'!Z140:AI140) / 'Exam (LECTURE ONLY)'!AN$15),
IF(AND('PRINTABLE (per grading)'!H$16="OUTPUT", 'PRINTABLE (per grading)'!B$13="Prelim"), IF(ISERROR(SUMIF(OUTPUT!C$20:M$20, "CLO10", OUTPUT!C140:M140) / OUTPUT!AL$15), "", SUMIF(OUTPUT!C$20:M$20, "CLO10", OUTPUT!C140:M140) / OUTPUT!AL$15),
IF(AND('PRINTABLE (per grading)'!H$16="OUTPUT", 'PRINTABLE (per grading)'!B$13="Midterm"), IF(ISERROR(SUMIF(OUTPUT!O$20:Y$20, "CLO10", OUTPUT!O140:Y140) / OUTPUT!AM$15), "", SUMIF(OUTPUT!O$20:Y$20, "CLO10", OUTPUT!O140:Y140) / OUTPUT!AM$15),
IF(AND('PRINTABLE (per grading)'!H$16="OUTPUT", 'PRINTABLE (per grading)'!B$13="Final"), IF(ISERROR(SUMIF(OUTPUT!AA$20:AI$20, "CLO10", OUTPUT!AA140:AI140) / OUTPUT!AN$15), "", SUMIF(OUTPUT!AA$20:AI$20, "CLO10", OUTPUT!AA140:AI140) / OUTPUT!AN$15),
"")))))),"")</f>
        <v/>
      </c>
      <c r="BI138" s="286" t="str">
        <f aca="false">IF(B138&lt;&gt;"",IF(BH138="","",IF(BH138&lt;0.5,1,IF(AND(BH138&gt;=0.5,BH138&lt;P$10),2,IF(BH138&gt;=P$10,3)))),"")</f>
        <v/>
      </c>
      <c r="BJ138" s="287" t="str">
        <f aca="false">IF(B138 &lt;&gt; "",IFERROR(IF(AVERAGE(BF138,BH138)&gt;=P$10,"Y","N"),""),"")</f>
        <v/>
      </c>
      <c r="BK138" s="8"/>
    </row>
    <row r="139" customFormat="false" ht="19.5" hidden="false" customHeight="true" outlineLevel="0" collapsed="false">
      <c r="A139" s="183" t="str">
        <f aca="false">IF(ISBLANK('Database (LECTURE-RES-PRAC)'!A136),"",'Database (LECTURE-RES-PRAC)'!A136)</f>
        <v/>
      </c>
      <c r="B139" s="184" t="str">
        <f aca="false">IF(ISBLANK('Database (LECTURE-RES-PRAC)'!B136),"",'Database (LECTURE-RES-PRAC)'!B136)</f>
        <v/>
      </c>
      <c r="C139" s="230" t="str">
        <f aca="false">IF(B139&lt;&gt;"",IF(C$16="PRELIM",'Grade computation'!C139, IF(C$16="MIDTERM",'Grade computation'!K139, IF(C$16="FINAL",'Grade computation'!S139,""))),"")</f>
        <v/>
      </c>
      <c r="D139" s="231" t="str">
        <f aca="false">IF(B139&lt;&gt;"",IFERROR(IF(B$11="80-20", (((C139/C$19)*X$6)+X$7)*D$18, IF(B$11="60-40", (((C139/C$19)*Y$6)+Y$7)*D$18, 0)),0),"")</f>
        <v/>
      </c>
      <c r="E139" s="230" t="str">
        <f aca="false">IF(B139&lt;&gt;"", IF(C$16="PRELIM",'Grade computation'!E139, IF(C$16="MIDTERM",'Grade computation'!M139, IF(C$16="FINAL",'Grade computation'!U139,""))),"")</f>
        <v/>
      </c>
      <c r="F139" s="232" t="str">
        <f aca="false">IF(B139&lt;&gt;"",IFERROR(IF(B$11="80-20", (((E139/E$19)*X$6)+X$7)*F$18, IF(B$11="60-40", (((E139/E$19)*Y$6)+Y$7)*F$18, 0)),0),"")</f>
        <v/>
      </c>
      <c r="G139" s="233" t="str">
        <f aca="false">IF(B139&lt;&gt;"",IFERROR((D139+F139),0),"")</f>
        <v/>
      </c>
      <c r="H139" s="234" t="str">
        <f aca="false">IF(B139&lt;&gt;"",IF(C$16="PRELIM", 'Grade computation'!H139, IF(C$16="MIDTERM", 'Grade computation'!P139, IF(C$16="FINAL",'Grade computation'!X139, ""))),"")</f>
        <v/>
      </c>
      <c r="I139" s="233" t="str">
        <f aca="false">IF(B139&lt;&gt;"",IFERROR(IF(B$11="80-20", (((H139/H$19)*X$6)+X$7)*I$19, IF(B$11="60-40", (((H139/H$19)*Y$6)+Y$7)*I$19, 0)),0),"")</f>
        <v/>
      </c>
      <c r="J139" s="237" t="str">
        <f aca="false">IFERROR((G139+I139),"")</f>
        <v/>
      </c>
      <c r="K139" s="183" t="str">
        <f aca="false">IFERROR(IF(J139="","",IF(J139&gt;=75,"PASSED","FAILED")),"")</f>
        <v/>
      </c>
      <c r="L139" s="183"/>
      <c r="M139" s="194" t="str">
        <f aca="false">IF(B139 &lt;&gt; "", IFERROR(IF(C$16 = "PRELIM", SUMIF('Database (LECTURE-RES-PRAC)'!D$14:AG$14, "CLO1", 'Database (LECTURE-RES-PRAC)'!D136:AG136) / 'Grade computation'!F$4, IF(C$16 = "MIDTERM", SUMIF('Database (LECTURE-RES-PRAC)'!AJ$14:BM$14, "CLO1", 'Database (LECTURE-RES-PRAC)'!AJ136:BM136) / 'Grade computation'!G$4, IF(C$16 = "FINAL", SUMIF('Database (LECTURE-RES-PRAC)'!BP$14:CS$14, "CLO1", 'Database (LECTURE-RES-PRAC)'!BP136:CS136) / 'Grade computation'!H$4,""))),""),"")</f>
        <v/>
      </c>
      <c r="N139" s="286" t="str">
        <f aca="false">IF(B139&lt;&gt;"",IF(M139="","",IF(M139&lt;0.5,1,IF(AND(M139&gt;=0.5,M139&lt;P$10),2,IF(M139&gt;=P$10,3)))),"")</f>
        <v/>
      </c>
      <c r="O139" s="194" t="str">
        <f aca="false">IF(B139 &lt;&gt; "",IF(AND('PRINTABLE (per grading)'!H$16="EXAM", 'PRINTABLE (per grading)'!B$13="Prelim"), IF(ISERROR(SUMIF('Exam (LECTURE ONLY)'!D$20:M$20, "CLO1", 'Exam (LECTURE ONLY)'!D141:M141) / 'Exam (LECTURE ONLY)'!AL$6), "", SUMIF('Exam (LECTURE ONLY)'!D$20:M$20, "CLO1", 'Exam (LECTURE ONLY)'!D141:M141) /'Exam (LECTURE ONLY)'!AL$6),
IF(AND('PRINTABLE (per grading)'!H$16="EXAM", 'PRINTABLE (per grading)'!B$13="Midterm"), IF(ISERROR(SUMIF('Exam (LECTURE ONLY)'!O$20:X$20, "CLO1", 'Exam (LECTURE ONLY)'!O141:X141) / 'Exam (LECTURE ONLY)'!AM$6), "", SUMIF('Exam (LECTURE ONLY)'!O$20:X$20, "CLO1", 'Exam (LECTURE ONLY)'!O141:X141) / 'Exam (LECTURE ONLY)'!AM$6),
IF(AND('PRINTABLE (per grading)'!H$16="EXAM", 'PRINTABLE (per grading)'!B$13="Final"), IF(ISERROR(SUMIF('Exam (LECTURE ONLY)'!Z$20:AI$20, "CLO1", 'Exam (LECTURE ONLY)'!Z141:AI141) / 'Exam (LECTURE ONLY)'!AN$6), "", SUMIF('Exam (LECTURE ONLY)'!Z$20:AI$20, "CLO1", 'Exam (LECTURE ONLY)'!Z141:AI141) / 'Exam (LECTURE ONLY)'!AN$6),
IF(AND('PRINTABLE (per grading)'!H$16="OUTPUT", 'PRINTABLE (per grading)'!B$13="Prelim"), IF(ISERROR(SUMIF(OUTPUT!C$20:M$20, "CLO1", OUTPUT!C141:M141) / OUTPUT!AL$6), "", SUMIF(OUTPUT!C$20:M$20, "CLO1", OUTPUT!C141:M141) / OUTPUT!AL$6),
IF(AND('PRINTABLE (per grading)'!H$16="OUTPUT", 'PRINTABLE (per grading)'!B$13="Midterm"), IF(ISERROR(SUMIF(OUTPUT!O$20:Y$20, "CLO1", OUTPUT!O141:Y141) / OUTPUT!AM$6), "", SUMIF(OUTPUT!O$20:Y$20, "CLO1", OUTPUT!O141:Y141) / OUTPUT!AM$6),
IF(AND('PRINTABLE (per grading)'!H$16="OUTPUT", 'PRINTABLE (per grading)'!B$13="Final"), IF(ISERROR(SUMIF(OUTPUT!AA$20:AI$20, "CLO1", OUTPUT!AA141:AI141) / OUTPUT!AN$6), "", SUMIF(OUTPUT!AA$20:AI$20, "CLO1", OUTPUT!AA141:AI141) / OUTPUT!AN$6),
"")))))),"")</f>
        <v/>
      </c>
      <c r="P139" s="286" t="str">
        <f aca="false">IF(B139&lt;&gt;"",IF(O139="","",IF(O139&lt;0.5,1,IF(AND(O139&gt;=0.5,O139&lt;P$10),2,IF(O139&gt;=P$10,3)))),"")</f>
        <v/>
      </c>
      <c r="Q139" s="287" t="str">
        <f aca="false">IF(B139 &lt;&gt; "",IFERROR(IF(AVERAGE(M139,O139)&gt;=P$10,"Y","N"),""),"")</f>
        <v/>
      </c>
      <c r="R139" s="194" t="str">
        <f aca="false">IF(B139 &lt;&gt; "", IFERROR(IF(C$16 = "PRELIM", SUMIF('Database (LECTURE-RES-PRAC)'!D$14:AG$14, "CLO2", 'Database (LECTURE-RES-PRAC)'!D136:AG136) / 'Grade computation'!F$5, IF(C$16 = "MIDTERM", SUMIF('Database (LECTURE-RES-PRAC)'!AJ$14:BM$14, "CLO2", 'Database (LECTURE-RES-PRAC)'!AJ136:BM136) / 'Grade computation'!G$5, IF(C$16 = "FINAL", SUMIF('Database (LECTURE-RES-PRAC)'!BP$14:CS$14, "CLO2", 'Database (LECTURE-RES-PRAC)'!BP136:CS136) / 'Grade computation'!H$5,""))),""),"")</f>
        <v/>
      </c>
      <c r="S139" s="286" t="str">
        <f aca="false">IF(B139&lt;&gt;"",IF(R139="","",IF(R139&lt;0.5,1,IF(AND(R139&gt;=0.5,R139&lt;P$10),2,IF(R139&gt;=P$10,3)))),"")</f>
        <v/>
      </c>
      <c r="T139" s="194" t="str">
        <f aca="false">IF(B139 &lt;&gt; "",IF(AND('PRINTABLE (per grading)'!H$16="EXAM", 'PRINTABLE (per grading)'!B$13="Prelim"), IF(ISERROR(SUMIF('Exam (LECTURE ONLY)'!D$20:M$20, "CLO2", 'Exam (LECTURE ONLY)'!D141:M141) / 'Exam (LECTURE ONLY)'!AL$7), "", SUMIF('Exam (LECTURE ONLY)'!D$20:M$20, "CLO2", 'Exam (LECTURE ONLY)'!D141:M141) /'Exam (LECTURE ONLY)'!AL$7),
IF(AND('PRINTABLE (per grading)'!H$16="EXAM", 'PRINTABLE (per grading)'!B$13="Midterm"), IF(ISERROR(SUMIF('Exam (LECTURE ONLY)'!O$20:X$20, "CLO2", 'Exam (LECTURE ONLY)'!O141:X141) / 'Exam (LECTURE ONLY)'!AM$7), "", SUMIF('Exam (LECTURE ONLY)'!O$20:X$20, "CLO2", 'Exam (LECTURE ONLY)'!O141:X141) / 'Exam (LECTURE ONLY)'!AM$7),
IF(AND('PRINTABLE (per grading)'!H$16="EXAM", 'PRINTABLE (per grading)'!B$13="Final"), IF(ISERROR(SUMIF('Exam (LECTURE ONLY)'!Z$20:AI$20, "CLO2", 'Exam (LECTURE ONLY)'!Z141:AI141) / 'Exam (LECTURE ONLY)'!AN$7), "", SUMIF('Exam (LECTURE ONLY)'!Z$20:AI$20, "CLO2", 'Exam (LECTURE ONLY)'!Z141:AI141) / 'Exam (LECTURE ONLY)'!AN$7),
IF(AND('PRINTABLE (per grading)'!H$16="OUTPUT", 'PRINTABLE (per grading)'!B$13="Prelim"), IF(ISERROR(SUMIF(OUTPUT!C$20:M$20, "CLO2", OUTPUT!C141:M141) / OUTPUT!AL$7), "", SUMIF(OUTPUT!C$20:M$20, "CLO2", OUTPUT!C141:M141) / OUTPUT!AL$7),
IF(AND('PRINTABLE (per grading)'!H$16="OUTPUT", 'PRINTABLE (per grading)'!B$13="Midterm"), IF(ISERROR(SUMIF(OUTPUT!O$20:Y$20, "CLO2", OUTPUT!O141:Y141) / OUTPUT!AM$7), "", SUMIF(OUTPUT!O$20:Y$20, "CLO2", OUTPUT!O141:Y141) / OUTPUT!AM$7),
IF(AND('PRINTABLE (per grading)'!H$16="OUTPUT", 'PRINTABLE (per grading)'!B$13="Final"), IF(ISERROR(SUMIF(OUTPUT!AA$20:AI$20, "CLO2", OUTPUT!AA141:AI141) / OUTPUT!AN$7), "", SUMIF(OUTPUT!AA$20:AI$20, "CLO2", OUTPUT!AA141:AI141) / OUTPUT!AN$7),
"")))))),"")</f>
        <v/>
      </c>
      <c r="U139" s="286" t="str">
        <f aca="false">IF(B139&lt;&gt;"",IF(T139="","",IF(T139&lt;0.5,1,IF(AND(T139&gt;=0.5,T139&lt;P$10),2,IF(T139&gt;=P$10,3)))),"")</f>
        <v/>
      </c>
      <c r="V139" s="287" t="str">
        <f aca="false">IF(B139 &lt;&gt; "",IFERROR(IF(AVERAGE(R139,T139)&gt;=P$10,"Y","N"),""),"")</f>
        <v/>
      </c>
      <c r="W139" s="194" t="str">
        <f aca="false">IF(B139 &lt;&gt; "", IFERROR(IF(C$16 = "PRELIM", SUMIF('Database (LECTURE-RES-PRAC)'!D$14:AG$14, "CLO3", 'Database (LECTURE-RES-PRAC)'!D136:AG136) / 'Grade computation'!F$6, IF(C$16 = "MIDTERM", SUMIF('Database (LECTURE-RES-PRAC)'!AJ$14:BM$14, "CLO3", 'Database (LECTURE-RES-PRAC)'!AJ136:BM136) / 'Grade computation'!G$6, IF(C$16 = "FINAL", SUMIF('Database (LECTURE-RES-PRAC)'!BP$14:CS$14, "CLO3", 'Database (LECTURE-RES-PRAC)'!BP136:CS136) / 'Grade computation'!H$6,""))),""),"")</f>
        <v/>
      </c>
      <c r="X139" s="286" t="str">
        <f aca="false">IF(B139&lt;&gt;"",IF(W139="","",IF(W139&lt;0.5,1,IF(AND(W139&gt;=0.5,W139&lt;P$10),2,IF(W139&gt;=P$10,3)))),"")</f>
        <v/>
      </c>
      <c r="Y139" s="194" t="str">
        <f aca="false">IF(B139 &lt;&gt; "",IF(AND('PRINTABLE (per grading)'!H$16="EXAM", 'PRINTABLE (per grading)'!B$13="Prelim"), IF(ISERROR(SUMIF('Exam (LECTURE ONLY)'!D$20:M$20, "CLO3", 'Exam (LECTURE ONLY)'!D141:M141) / 'Exam (LECTURE ONLY)'!AL$8), "", SUMIF('Exam (LECTURE ONLY)'!D$20:M$20, "CLO3", 'Exam (LECTURE ONLY)'!D141:M141) /'Exam (LECTURE ONLY)'!AL$8),
IF(AND('PRINTABLE (per grading)'!H$16="EXAM", 'PRINTABLE (per grading)'!B$13="Midterm"), IF(ISERROR(SUMIF('Exam (LECTURE ONLY)'!O$20:X$20, "CLO3", 'Exam (LECTURE ONLY)'!O141:X141) / 'Exam (LECTURE ONLY)'!AM$8), "", SUMIF('Exam (LECTURE ONLY)'!O$20:X$20, "CLO3", 'Exam (LECTURE ONLY)'!O141:X141) / 'Exam (LECTURE ONLY)'!AM$8),
IF(AND('PRINTABLE (per grading)'!H$16="EXAM", 'PRINTABLE (per grading)'!B$13="Final"), IF(ISERROR(SUMIF('Exam (LECTURE ONLY)'!Z$20:AI$20, "CLO3", 'Exam (LECTURE ONLY)'!Z141:AI141) / 'Exam (LECTURE ONLY)'!AN$8), "", SUMIF('Exam (LECTURE ONLY)'!Z$20:AI$20, "CLO3", 'Exam (LECTURE ONLY)'!Z141:AI141) / 'Exam (LECTURE ONLY)'!AN$8),
IF(AND('PRINTABLE (per grading)'!H$16="OUTPUT", 'PRINTABLE (per grading)'!B$13="Prelim"), IF(ISERROR(SUMIF(OUTPUT!C$20:M$20, "CLO3", OUTPUT!C141:M141) / OUTPUT!AL$8), "", SUMIF(OUTPUT!C$20:M$20, "CLO3", OUTPUT!C141:M141) / OUTPUT!AL$8),
IF(AND('PRINTABLE (per grading)'!H$16="OUTPUT", 'PRINTABLE (per grading)'!B$13="Midterm"), IF(ISERROR(SUMIF(OUTPUT!O$20:Y$20, "CLO3", OUTPUT!O141:Y141) / OUTPUT!AM$8), "", SUMIF(OUTPUT!O$20:Y$20, "CLO3", OUTPUT!O141:Y141) / OUTPUT!AM$8),
IF(AND('PRINTABLE (per grading)'!H$16="OUTPUT", 'PRINTABLE (per grading)'!B$13="Final"), IF(ISERROR(SUMIF(OUTPUT!AA$20:AI$20, "CLO3", OUTPUT!AA141:AI141) / OUTPUT!AN$8), "", SUMIF(OUTPUT!AA$20:AI$20, "CLO3", OUTPUT!AA141:AI141) / OUTPUT!AN$8),
"" )))))),"")</f>
        <v/>
      </c>
      <c r="Z139" s="286" t="str">
        <f aca="false">IF(B139&lt;&gt;"",IF(Y139="","",IF(Y139&lt;0.5,1,IF(AND(Y139&gt;=0.5,Y139&lt;P$10),2,IF(Y139&gt;=P$10,3)))),"")</f>
        <v/>
      </c>
      <c r="AA139" s="287" t="str">
        <f aca="false">IF(B139 &lt;&gt; "",IFERROR(IF(AVERAGE(W139,Y139)&gt;=P$10,"Y","N"),""),"")</f>
        <v/>
      </c>
      <c r="AB139" s="194" t="str">
        <f aca="false">IF(B139 &lt;&gt; "", IFERROR(IF(C$16 = "PRELIM", SUMIF('Database (LECTURE-RES-PRAC)'!D$14:AG$14, "CLO4", 'Database (LECTURE-RES-PRAC)'!D136:AG136) / 'Grade computation'!F$7, IF(C$16 = "MIDTERM", SUMIF('Database (LECTURE-RES-PRAC)'!AJ$14:BM$14, "CLO4", 'Database (LECTURE-RES-PRAC)'!AJ136:BM136) / 'Grade computation'!G$7, IF(C$16 = "FINAL", SUMIF('Database (LECTURE-RES-PRAC)'!BP$14:CS$14, "CLO4", 'Database (LECTURE-RES-PRAC)'!BP136:CS136) / 'Grade computation'!H$7,""))),""),"")</f>
        <v/>
      </c>
      <c r="AC139" s="286" t="str">
        <f aca="false">IF(B139&lt;&gt;"",IF(AB139="","",IF(AB139&lt;0.5,1,IF(AND(AB139&gt;=0.5,AB139&lt;P$10),2,IF(AB139&gt;=P$10,3)))),"")</f>
        <v/>
      </c>
      <c r="AD139" s="194" t="str">
        <f aca="false">IF(B139 &lt;&gt; "",IF(AND('PRINTABLE (per grading)'!H$16="EXAM", 'PRINTABLE (per grading)'!B$13="Prelim"), IF(ISERROR(SUMIF('Exam (LECTURE ONLY)'!D$20:M$20, "CLO4", 'Exam (LECTURE ONLY)'!D141:M141) / 'Exam (LECTURE ONLY)'!AL$9), "", SUMIF('Exam (LECTURE ONLY)'!D$20:M$20, "CLO4", 'Exam (LECTURE ONLY)'!D141:M141) /'Exam (LECTURE ONLY)'!AL$9),
IF(AND('PRINTABLE (per grading)'!H$16="EXAM", 'PRINTABLE (per grading)'!B$13="Midterm"), IF(ISERROR(SUMIF('Exam (LECTURE ONLY)'!O$20:X$20, "CLO4", 'Exam (LECTURE ONLY)'!O141:X141) / 'Exam (LECTURE ONLY)'!AM$9), "", SUMIF('Exam (LECTURE ONLY)'!O$20:X$20, "CLO4", 'Exam (LECTURE ONLY)'!O141:X141) / 'Exam (LECTURE ONLY)'!AM$9),
IF(AND('PRINTABLE (per grading)'!H$16="EXAM", 'PRINTABLE (per grading)'!B$13="Final"), IF(ISERROR(SUMIF('Exam (LECTURE ONLY)'!Z$20:AI$20, "CLO4", 'Exam (LECTURE ONLY)'!Z141:AI141) / 'Exam (LECTURE ONLY)'!AN$9), "", SUMIF('Exam (LECTURE ONLY)'!Z$20:AI$20, "CLO4", 'Exam (LECTURE ONLY)'!Z141:AI141) / 'Exam (LECTURE ONLY)'!AN$9),
IF(AND('PRINTABLE (per grading)'!H$16="OUTPUT", 'PRINTABLE (per grading)'!B$13="Prelim"), IF(ISERROR(SUMIF(OUTPUT!C$20:M$20, "CLO4", OUTPUT!C141:M141) / OUTPUT!AL$9), "", SUMIF(OUTPUT!C$20:M$20, "CLO4", OUTPUT!C141:M141) / OUTPUT!AL$9),
IF(AND('PRINTABLE (per grading)'!H$16="OUTPUT", 'PRINTABLE (per grading)'!B$13="Midterm"), IF(ISERROR(SUMIF(OUTPUT!O$20:Y$20, "CLO4", OUTPUT!O141:Y141) / OUTPUT!AM$9), "", SUMIF(OUTPUT!O$20:Y$20, "CLO4", OUTPUT!O141:Y141) / OUTPUT!AM$9),
IF(AND('PRINTABLE (per grading)'!H$16="OUTPUT", 'PRINTABLE (per grading)'!B$13="Final"), IF(ISERROR(SUMIF(OUTPUT!AA$20:AI$20, "CLO4", OUTPUT!AA141:AI141) / OUTPUT!AN$9), "", SUMIF(OUTPUT!AA$20:AI$20, "CLO4", OUTPUT!AA141:AI141) / OUTPUT!AN$9),
"")))))),"")</f>
        <v/>
      </c>
      <c r="AE139" s="286" t="str">
        <f aca="false">IF(B139&lt;&gt;"",IF(AD139="","",IF(AD139&lt;0.5,1,IF(AND(AD139&gt;=0.5,AD139&lt;P$10),2,IF(AD139&gt;=P$10,3)))),"")</f>
        <v/>
      </c>
      <c r="AF139" s="287" t="str">
        <f aca="false">IF(B139 &lt;&gt; "",IFERROR(IF(AVERAGE(AB139,AD139)&gt;=P$10,"Y","N"),""),"")</f>
        <v/>
      </c>
      <c r="AG139" s="194" t="str">
        <f aca="false">IF(B139 &lt;&gt; "", IFERROR(IF(C$16 = "PRELIM", SUMIF('Database (LECTURE-RES-PRAC)'!D$14:AG$14, "CLO5", 'Database (LECTURE-RES-PRAC)'!D136:AG136) / 'Grade computation'!F$8, IF(C$16 = "MIDTERM", SUMIF('Database (LECTURE-RES-PRAC)'!AJ$14:BM$14, "CLO5", 'Database (LECTURE-RES-PRAC)'!AJ136:BM136) / 'Grade computation'!G$8, IF(C$16 = "FINAL", SUMIF('Database (LECTURE-RES-PRAC)'!BP$14:CS$14, "CLO5", 'Database (LECTURE-RES-PRAC)'!BP136:CS136) / 'Grade computation'!H$8,""))),""),"")</f>
        <v/>
      </c>
      <c r="AH139" s="286" t="str">
        <f aca="false">IF(B139&lt;&gt;"",IF(AG139="","",IF(AG139&lt;0.5,1,IF(AND(AG139&gt;=0.5,AG139&lt;P$10),2,IF(AG139&gt;=P$10,3)))),"")</f>
        <v/>
      </c>
      <c r="AI139" s="194" t="str">
        <f aca="false">IF(B139 &lt;&gt; "",IF(AND('PRINTABLE (per grading)'!H$16="EXAM", 'PRINTABLE (per grading)'!B$13="Prelim"), IF(ISERROR(SUMIF('Exam (LECTURE ONLY)'!D$20:M$20, "CLO5", 'Exam (LECTURE ONLY)'!D141:M141) / 'Exam (LECTURE ONLY)'!AL$10), "", SUMIF('Exam (LECTURE ONLY)'!D$20:M$20, "CLO5", 'Exam (LECTURE ONLY)'!D141:M141) /'Exam (LECTURE ONLY)'!AL$10),
IF(AND('PRINTABLE (per grading)'!H$16="EXAM", 'PRINTABLE (per grading)'!B$13="Midterm"), IF(ISERROR(SUMIF('Exam (LECTURE ONLY)'!O$20:X$20, "CLO5", 'Exam (LECTURE ONLY)'!O141:X141) / 'Exam (LECTURE ONLY)'!AM$10), "", SUMIF('Exam (LECTURE ONLY)'!O$20:X$20, "CLO5", 'Exam (LECTURE ONLY)'!O141:X141) / 'Exam (LECTURE ONLY)'!AM$10),
IF(AND('PRINTABLE (per grading)'!H$16="EXAM", 'PRINTABLE (per grading)'!B$13="Final"), IF(ISERROR(SUMIF('Exam (LECTURE ONLY)'!Z$20:AI$20, "CLO5", 'Exam (LECTURE ONLY)'!Z141:AI141) / 'Exam (LECTURE ONLY)'!AN$10), "", SUMIF('Exam (LECTURE ONLY)'!Z$20:AI$20, "CLO5", 'Exam (LECTURE ONLY)'!Z141:AI141) / 'Exam (LECTURE ONLY)'!AN$10),
IF(AND('PRINTABLE (per grading)'!H$16="OUTPUT", 'PRINTABLE (per grading)'!B$13="Prelim"), IF(ISERROR(SUMIF(OUTPUT!C$20:M$20, "CLO5", OUTPUT!C141:M141) / OUTPUT!AL$10), "", SUMIF(OUTPUT!C$20:M$20, "CLO5", OUTPUT!C141:M141) / OUTPUT!AL$10),
IF(AND('PRINTABLE (per grading)'!H$16="OUTPUT", 'PRINTABLE (per grading)'!B$13="Midterm"), IF(ISERROR(SUMIF(OUTPUT!O$20:Y$20, "CLO5", OUTPUT!O141:Y141) / OUTPUT!AM$10), "", SUMIF(OUTPUT!O$20:Y$20, "CLO5", OUTPUT!O141:Y141) / OUTPUT!AM$10),
IF(AND('PRINTABLE (per grading)'!H$16="OUTPUT", 'PRINTABLE (per grading)'!B$13="Final"), IF(ISERROR(SUMIF(OUTPUT!AA$20:AI$20, "CLO5", OUTPUT!AA141:AI141) / OUTPUT!AN$10), "", SUMIF(OUTPUT!AA$20:AI$20, "CLO5", OUTPUT!AA141:AI141) / OUTPUT!AN$10),
"")))))),"")</f>
        <v/>
      </c>
      <c r="AJ139" s="286" t="str">
        <f aca="false">IF(B139&lt;&gt;"",IF(AI139="","",IF(AI139&lt;0.5,1,IF(AND(AI139&gt;=0.5,AI139&lt;P$10),2,IF(AI139&gt;=P$10,3)))),"")</f>
        <v/>
      </c>
      <c r="AK139" s="287" t="str">
        <f aca="false">IF(B139 &lt;&gt; "",IFERROR(IF(AVERAGE(AG139,AI139)&gt;=P$10,"Y","N"),""),"")</f>
        <v/>
      </c>
      <c r="AL139" s="194" t="str">
        <f aca="false">IF(B139 &lt;&gt; "", IFERROR(IF(C$16 = "PRELIM", SUMIF('Database (LECTURE-RES-PRAC)'!D$14:AG$14, "CLO6", 'Database (LECTURE-RES-PRAC)'!D136:AG136) / 'Grade computation'!F$9, IF(C$16 = "MIDTERM", SUMIF('Database (LECTURE-RES-PRAC)'!AJ$14:BM$14, "CLO6", 'Database (LECTURE-RES-PRAC)'!AJ136:BM136) / 'Grade computation'!G$9, IF(C$16 = "FINAL", SUMIF('Database (LECTURE-RES-PRAC)'!BP$14:CS$14, "CLO6", 'Database (LECTURE-RES-PRAC)'!BP136:CS136) / 'Grade computation'!H$9,""))),""),"")</f>
        <v/>
      </c>
      <c r="AM139" s="286" t="str">
        <f aca="false">IF(B139&lt;&gt;"",IF(AL139="","",IF(AL139&lt;0.5,1,IF(AND(AL139&gt;=0.5,AL139&lt;P$10),2,IF(AL139&gt;=P$10,3)))),"")</f>
        <v/>
      </c>
      <c r="AN139" s="194" t="str">
        <f aca="false">IF(B139 &lt;&gt; "",IF(AND('PRINTABLE (per grading)'!H$16="EXAM", 'PRINTABLE (per grading)'!B$13="Prelim"), IF(ISERROR(SUMIF('Exam (LECTURE ONLY)'!D$20:M$20, "CLO6", 'Exam (LECTURE ONLY)'!D141:M141) / 'Exam (LECTURE ONLY)'!AL$11), "", SUMIF('Exam (LECTURE ONLY)'!D$20:M$20, "CLO6", 'Exam (LECTURE ONLY)'!D141:M141) /'Exam (LECTURE ONLY)'!AL$11),
IF(AND('PRINTABLE (per grading)'!H$16="EXAM", 'PRINTABLE (per grading)'!B$13="Midterm"), IF(ISERROR(SUMIF('Exam (LECTURE ONLY)'!O$20:X$20, "CLO6", 'Exam (LECTURE ONLY)'!O141:X141) / 'Exam (LECTURE ONLY)'!AM$11), "", SUMIF('Exam (LECTURE ONLY)'!O$20:X$20, "CLO6", 'Exam (LECTURE ONLY)'!O141:X141) / 'Exam (LECTURE ONLY)'!AM$11),
IF(AND('PRINTABLE (per grading)'!H$16="EXAM", 'PRINTABLE (per grading)'!B$13="Final"), IF(ISERROR(SUMIF('Exam (LECTURE ONLY)'!Z$20:AI$20, "CLO6", 'Exam (LECTURE ONLY)'!Z141:AI141) / 'Exam (LECTURE ONLY)'!AN$11), "", SUMIF('Exam (LECTURE ONLY)'!Z$20:AI$20, "CLO6", 'Exam (LECTURE ONLY)'!Z141:AI141) / 'Exam (LECTURE ONLY)'!AN$11),
IF(AND('PRINTABLE (per grading)'!H$16="OUTPUT", 'PRINTABLE (per grading)'!B$13="Prelim"), IF(ISERROR(SUMIF(OUTPUT!C$20:M$20, "CLO6", OUTPUT!C141:M141) / OUTPUT!AL$11), "", SUMIF(OUTPUT!C$20:M$20, "CLO6", OUTPUT!C141:M141) / OUTPUT!AL$11),
IF(AND('PRINTABLE (per grading)'!H$16="OUTPUT", 'PRINTABLE (per grading)'!B$13="Midterm"), IF(ISERROR(SUMIF(OUTPUT!O$20:Y$20, "CLO6", OUTPUT!O141:Y141) / OUTPUT!AM$11), "", SUMIF(OUTPUT!O$20:Y$20, "CLO6", OUTPUT!O141:Y141) / OUTPUT!AM$11),
IF(AND('PRINTABLE (per grading)'!H$16="OUTPUT", 'PRINTABLE (per grading)'!B$13="Final"), IF(ISERROR(SUMIF(OUTPUT!AA$20:AI$20, "CLO6", OUTPUT!AA141:AI141) / OUTPUT!AN$11), "", SUMIF(OUTPUT!AA$20:AI$20, "CLO6", OUTPUT!AA141:AI141) / OUTPUT!AN$11),
"")))))),"")</f>
        <v/>
      </c>
      <c r="AO139" s="286" t="str">
        <f aca="false">IF(B139&lt;&gt;"",IF(AN139="","",IF(AN139&lt;0.5,1,IF(AND(AN139&gt;=0.5,AN139&lt;P$10),2,IF(AN139&gt;=P$10,3)))),"")</f>
        <v/>
      </c>
      <c r="AP139" s="287" t="str">
        <f aca="false">IF(B139 &lt;&gt; "",IFERROR(IF(AVERAGE(AL139,AN139)&gt;=P$10,"Y","N"),""),"")</f>
        <v/>
      </c>
      <c r="AQ139" s="194" t="str">
        <f aca="false">IF(B139 &lt;&gt; "", IFERROR(IF(C$16 = "PRELIM", SUMIF('Database (LECTURE-RES-PRAC)'!D$14:AG$14, "CLO7", 'Database (LECTURE-RES-PRAC)'!D136:AG136) / 'Grade computation'!F$10, IF(C$16 = "MIDTERM", SUMIF('Database (LECTURE-RES-PRAC)'!AJ$14:BM$14, "CLO7", 'Database (LECTURE-RES-PRAC)'!AJ136:BM136) / 'Grade computation'!G$10, IF(C$16 = "FINAL", SUMIF('Database (LECTURE-RES-PRAC)'!BP$14:CS$14, "CLO7", 'Database (LECTURE-RES-PRAC)'!BP136:CS136) / 'Grade computation'!H$10,""))),""),"")</f>
        <v/>
      </c>
      <c r="AR139" s="286" t="str">
        <f aca="false">IF(B139&lt;&gt;"",IF(AQ139="","",IF(AQ139&lt;0.5,1,IF(AND(AQ139&gt;=0.5,AQ139&lt;P$10),2,IF(AQ139&gt;=P$10,3)))),"")</f>
        <v/>
      </c>
      <c r="AS139" s="194" t="str">
        <f aca="false">IF(B139 &lt;&gt; "",IF(AND('PRINTABLE (per grading)'!H$16="EXAM", 'PRINTABLE (per grading)'!B$13="Prelim"), IF(ISERROR(SUMIF('Exam (LECTURE ONLY)'!D$20:M$20, "CLO7", 'Exam (LECTURE ONLY)'!D141:M141) / 'Exam (LECTURE ONLY)'!AL$12), "", SUMIF('Exam (LECTURE ONLY)'!D$20:M$20, "CLO7", 'Exam (LECTURE ONLY)'!D141:M141) /'Exam (LECTURE ONLY)'!AL$12),
IF(AND('PRINTABLE (per grading)'!H$16="EXAM", 'PRINTABLE (per grading)'!B$13="Midterm"), IF(ISERROR(SUMIF('Exam (LECTURE ONLY)'!O$20:X$20, "CLO7", 'Exam (LECTURE ONLY)'!O141:X141) / 'Exam (LECTURE ONLY)'!AM$12), "", SUMIF('Exam (LECTURE ONLY)'!O$20:X$20, "CLO7", 'Exam (LECTURE ONLY)'!O141:X141) / 'Exam (LECTURE ONLY)'!AM$12),
IF(AND('PRINTABLE (per grading)'!H$16="EXAM", 'PRINTABLE (per grading)'!B$13="Final"), IF(ISERROR(SUMIF('Exam (LECTURE ONLY)'!Z$20:AI$20, "CLO7", 'Exam (LECTURE ONLY)'!Z141:AI141) / 'Exam (LECTURE ONLY)'!AN$12), "", SUMIF('Exam (LECTURE ONLY)'!Z$20:AI$20, "CLO7", 'Exam (LECTURE ONLY)'!Z141:AI141) / 'Exam (LECTURE ONLY)'!AN$12),
IF(AND('PRINTABLE (per grading)'!H$16="OUTPUT", 'PRINTABLE (per grading)'!B$13="Prelim"), IF(ISERROR(SUMIF(OUTPUT!C$20:M$20, "CLO7", OUTPUT!C141:M141) / OUTPUT!AL$12), "", SUMIF(OUTPUT!C$20:M$20, "CLO7", OUTPUT!C141:M141) / OUTPUT!AL$12),
IF(AND('PRINTABLE (per grading)'!H$16="OUTPUT", 'PRINTABLE (per grading)'!B$13="Midterm"), IF(ISERROR(SUMIF(OUTPUT!O$20:Y$20, "CLO7", OUTPUT!O141:Y141) / OUTPUT!AM$12), "", SUMIF(OUTPUT!O$20:Y$20, "CLO7", OUTPUT!O141:Y141) / OUTPUT!AM$12),
IF(AND('PRINTABLE (per grading)'!H$16="OUTPUT", 'PRINTABLE (per grading)'!B$13="Final"), IF(ISERROR(SUMIF(OUTPUT!AA$20:AI$20, "CLO7", OUTPUT!AA141:AI141) / OUTPUT!AN$12), "", SUMIF(OUTPUT!AA$20:AI$20, "CLO7", OUTPUT!AA141:AI141) / OUTPUT!AN$12),
"")))))),"")</f>
        <v/>
      </c>
      <c r="AT139" s="286" t="str">
        <f aca="false">IF(B139&lt;&gt;"",IF(AS139="","",IF(AS139&lt;0.5,1,IF(AND(AS139&gt;=0.5,AS139&lt;P$10),2,IF(AS139&gt;=P$10,3)))),"")</f>
        <v/>
      </c>
      <c r="AU139" s="287" t="str">
        <f aca="false">IF(B139 &lt;&gt; "",IFERROR(IF(AVERAGE(AQ139,AS139)&gt;=P$10,"Y","N"),""),"")</f>
        <v/>
      </c>
      <c r="AV139" s="194" t="str">
        <f aca="false">IF(B139 &lt;&gt; "", IFERROR(IF(C$16 = "PRELIM", SUMIF('Database (LECTURE-RES-PRAC)'!D$14:AG$14, "CLO8", 'Database (LECTURE-RES-PRAC)'!D136:AG136) / 'Grade computation'!F$11, IF(C$16 = "MIDTERM", SUMIF('Database (LECTURE-RES-PRAC)'!AJ$14:BM$14, "CLO8", 'Database (LECTURE-RES-PRAC)'!AJ136:BM136) / 'Grade computation'!G$11, IF(C$16 = "FINAL", SUMIF('Database (LECTURE-RES-PRAC)'!BP$14:CS$14, "CLO8", 'Database (LECTURE-RES-PRAC)'!BP136:CS136) / 'Grade computation'!H$11,""))),""),"")</f>
        <v/>
      </c>
      <c r="AW139" s="286" t="str">
        <f aca="false">IF(B139&lt;&gt;"",IF(AV139="","",IF(AV139&lt;0.5,1,IF(AND(AV139&gt;=0.5,AV139&lt;P$10),2,IF(AV139&gt;=P$10,3)))),"")</f>
        <v/>
      </c>
      <c r="AX139" s="194" t="str">
        <f aca="false">IF(B139 &lt;&gt; "",IF(AND('PRINTABLE (per grading)'!H$16="EXAM", 'PRINTABLE (per grading)'!B$13="Prelim"), IF(ISERROR(SUMIF('Exam (LECTURE ONLY)'!D$20:M$20, "CLO8", 'Exam (LECTURE ONLY)'!D141:M141) / 'Exam (LECTURE ONLY)'!AL$13), "", SUMIF('Exam (LECTURE ONLY)'!D$20:M$20, "CLO8", 'Exam (LECTURE ONLY)'!D141:M141) /'Exam (LECTURE ONLY)'!AL$13),
IF(AND('PRINTABLE (per grading)'!H$16="EXAM", 'PRINTABLE (per grading)'!B$13="Midterm"), IF(ISERROR(SUMIF('Exam (LECTURE ONLY)'!O$20:X$20, "CLO8", 'Exam (LECTURE ONLY)'!O141:X141) / 'Exam (LECTURE ONLY)'!AM$13), "", SUMIF('Exam (LECTURE ONLY)'!O$20:X$20, "CLO8", 'Exam (LECTURE ONLY)'!O141:X141) / 'Exam (LECTURE ONLY)'!AM$13),
IF(AND('PRINTABLE (per grading)'!H$16="EXAM", 'PRINTABLE (per grading)'!B$13="Final"), IF(ISERROR(SUMIF('Exam (LECTURE ONLY)'!Z$20:AI$20, "CLO8", 'Exam (LECTURE ONLY)'!Z141:AI141) / 'Exam (LECTURE ONLY)'!AN$13), "", SUMIF('Exam (LECTURE ONLY)'!Z$20:AI$20, "CLO8", 'Exam (LECTURE ONLY)'!Z141:AI141) / 'Exam (LECTURE ONLY)'!AN$13),
IF(AND('PRINTABLE (per grading)'!H$16="OUTPUT", 'PRINTABLE (per grading)'!B$13="Prelim"), IF(ISERROR(SUMIF(OUTPUT!C$20:M$20, "CLO8", OUTPUT!C141:M141) / OUTPUT!AL$13), "", SUMIF(OUTPUT!C$20:M$20, "CLO8", OUTPUT!C141:M141) / OUTPUT!AL$13),
IF(AND('PRINTABLE (per grading)'!H$16="OUTPUT", 'PRINTABLE (per grading)'!B$13="Midterm"), IF(ISERROR(SUMIF(OUTPUT!O$20:Y$20, "CLO8", OUTPUT!O141:Y141) / OUTPUT!AM$13), "", SUMIF(OUTPUT!O$20:Y$20, "CLO8", OUTPUT!O141:Y141) / OUTPUT!AM$13),
IF(AND('PRINTABLE (per grading)'!H$16="OUTPUT", 'PRINTABLE (per grading)'!B$13="Final"), IF(ISERROR(SUMIF(OUTPUT!AA$20:AI$20, "CLO8", OUTPUT!AA141:AI141) / OUTPUT!AN$13), "", SUMIF(OUTPUT!AA$20:AI$20, "CLO8", OUTPUT!AA141:AI141) / OUTPUT!AN$13),
"")))))),"")</f>
        <v/>
      </c>
      <c r="AY139" s="286" t="str">
        <f aca="false">IF(B139&lt;&gt;"",IF(AX139="","",IF(AX139&lt;0.5,1,IF(AND(AX139&gt;=0.5,AX139&lt;P$10),2,IF(AX139&gt;=P$10,3)))),"")</f>
        <v/>
      </c>
      <c r="AZ139" s="287" t="str">
        <f aca="false">IF(B139 &lt;&gt; "",IFERROR(IF(AVERAGE(AV139,AX139)&gt;=P$10,"Y","N"),""),"")</f>
        <v/>
      </c>
      <c r="BA139" s="194" t="str">
        <f aca="false">IF(B139 &lt;&gt; "", IFERROR(IF(C$16 = "PRELIM", SUMIF('Database (LECTURE-RES-PRAC)'!D$14:AG$14, "CLO9", 'Database (LECTURE-RES-PRAC)'!D136:AG136) / 'Grade computation'!F$12, IF(C$16 = "MIDTERM", SUMIF('Database (LECTURE-RES-PRAC)'!AJ$14:BM$14, "CLO9", 'Database (LECTURE-RES-PRAC)'!AJ136:BM136) / 'Grade computation'!G$12, IF(C$16 = "FINAL", SUMIF('Database (LECTURE-RES-PRAC)'!BP$14:CS$14, "CLO9", 'Database (LECTURE-RES-PRAC)'!BP136:CS136) / 'Grade computation'!H$12,""))),""),"")</f>
        <v/>
      </c>
      <c r="BB139" s="286" t="str">
        <f aca="false">IF(B139&lt;&gt;"",IF(BA139="","",IF(BA139&lt;0.5,1,IF(AND(BA139&gt;=0.5,BA139&lt;P$10),2,IF(BA139&gt;=P$10,3)))),"")</f>
        <v/>
      </c>
      <c r="BC139" s="194" t="str">
        <f aca="false">IF(B139 &lt;&gt; "",IF(AND('PRINTABLE (per grading)'!H$16="EXAM", 'PRINTABLE (per grading)'!B$13="Prelim"), IF(ISERROR(SUMIF('Exam (LECTURE ONLY)'!D$20:M$20, "CLO9", 'Exam (LECTURE ONLY)'!D141:M141) / 'Exam (LECTURE ONLY)'!AL$14), "", SUMIF('Exam (LECTURE ONLY)'!D$20:M$20, "CLO9", 'Exam (LECTURE ONLY)'!D141:M141) /'Exam (LECTURE ONLY)'!AL$14),
IF(AND('PRINTABLE (per grading)'!H$16="EXAM", 'PRINTABLE (per grading)'!B$13="Midterm"), IF(ISERROR(SUMIF('Exam (LECTURE ONLY)'!O$20:X$20, "CLO9", 'Exam (LECTURE ONLY)'!O141:X141) / 'Exam (LECTURE ONLY)'!AM$14), "", SUMIF('Exam (LECTURE ONLY)'!O$20:X$20, "CLO9", 'Exam (LECTURE ONLY)'!O141:X141) / 'Exam (LECTURE ONLY)'!AM$14),
IF(AND('PRINTABLE (per grading)'!H$16="EXAM", 'PRINTABLE (per grading)'!B$13="Final"), IF(ISERROR(SUMIF('Exam (LECTURE ONLY)'!Z$20:AI$20, "CLO9", 'Exam (LECTURE ONLY)'!Z141:AI141) / 'Exam (LECTURE ONLY)'!AN$14), "", SUMIF('Exam (LECTURE ONLY)'!Z$20:AI$20, "CLO9", 'Exam (LECTURE ONLY)'!Z141:AI141) / 'Exam (LECTURE ONLY)'!AN$14),
IF(AND('PRINTABLE (per grading)'!H$16="OUTPUT", 'PRINTABLE (per grading)'!B$13="Prelim"), IF(ISERROR(SUMIF(OUTPUT!C$20:M$20, "CLO9", OUTPUT!C141:M141) / OUTPUT!AL$14), "", SUMIF(OUTPUT!C$20:M$20, "CLO9", OUTPUT!C141:M141) / OUTPUT!AL$14),
IF(AND('PRINTABLE (per grading)'!H$16="OUTPUT", 'PRINTABLE (per grading)'!B$13="Midterm"), IF(ISERROR(SUMIF(OUTPUT!O$20:Y$20, "CLO9", OUTPUT!O141:Y141) / OUTPUT!AM$14), "", SUMIF(OUTPUT!O$20:Y$20, "CLO9", OUTPUT!O141:Y141) / OUTPUT!AM$14),
IF(AND('PRINTABLE (per grading)'!H$16="OUTPUT", 'PRINTABLE (per grading)'!B$13="Final"), IF(ISERROR(SUMIF(OUTPUT!AA$20:AI$20, "CLO9", OUTPUT!AA141:AI141) / OUTPUT!AN$14), "", SUMIF(OUTPUT!AA$20:AI$20, "CLO9", OUTPUT!AA141:AI141) / OUTPUT!AN$14),
"")))))),"")</f>
        <v/>
      </c>
      <c r="BD139" s="286" t="str">
        <f aca="false">IF(B139&lt;&gt;"",IF(BC139="","",IF(BC139&lt;0.5,1,IF(AND(BC139&gt;=0.5,BC139&lt;P$10),2,IF(BC139&gt;=P$10,3)))),"")</f>
        <v/>
      </c>
      <c r="BE139" s="287" t="str">
        <f aca="false">IF(B139 &lt;&gt; "",IFERROR(IF(AVERAGE(BA139,BC139)&gt;=P$10,"Y","N"),""),"")</f>
        <v/>
      </c>
      <c r="BF139" s="194" t="str">
        <f aca="false">IF(B139 &lt;&gt; "", IFERROR(IF(C$16 = "PRELIM", SUMIF('Database (LECTURE-RES-PRAC)'!D$14:AG$14, "CLO10", 'Database (LECTURE-RES-PRAC)'!D136:AG136) / 'Grade computation'!F$13, IF(C$16 = "MIDTERM", SUMIF('Database (LECTURE-RES-PRAC)'!AJ$14:BM$14, "CLO10", 'Database (LECTURE-RES-PRAC)'!AJ136:BM136) / 'Grade computation'!G$13, IF(C$16 = "FINAL", SUMIF('Database (LECTURE-RES-PRAC)'!BP$14:CS$14, "CLO10", 'Database (LECTURE-RES-PRAC)'!BP136:CS136) / 'Grade computation'!H$13,""))),""),"")</f>
        <v/>
      </c>
      <c r="BG139" s="286" t="str">
        <f aca="false">IF(B139&lt;&gt;"",IF(BF139="","",IF(BF139&lt;0.5,1,IF(AND(BF139&gt;=0.5,BF139&lt;P$10),2,IF(BF139&gt;=P$10,3)))),"")</f>
        <v/>
      </c>
      <c r="BH139" s="194" t="str">
        <f aca="false">IF(B139 &lt;&gt; "",IF(AND('PRINTABLE (per grading)'!H$16="EXAM", 'PRINTABLE (per grading)'!B$13="Prelim"), IF(ISERROR(SUMIF('Exam (LECTURE ONLY)'!D$20:M$20, "CLO10", 'Exam (LECTURE ONLY)'!D141:M141) / 'Exam (LECTURE ONLY)'!AL$15), "", SUMIF('Exam (LECTURE ONLY)'!D$20:M$20, "CLO10", 'Exam (LECTURE ONLY)'!D141:M141) /'Exam (LECTURE ONLY)'!AL$15),
IF(AND('PRINTABLE (per grading)'!H$16="EXAM", 'PRINTABLE (per grading)'!B$13="Midterm"), IF(ISERROR(SUMIF('Exam (LECTURE ONLY)'!O$20:X$20, "CLO10", 'Exam (LECTURE ONLY)'!O141:X141) / 'Exam (LECTURE ONLY)'!AM$15), "", SUMIF('Exam (LECTURE ONLY)'!O$20:X$20, "CLO10", 'Exam (LECTURE ONLY)'!O141:X141) / 'Exam (LECTURE ONLY)'!AM$15),
IF(AND('PRINTABLE (per grading)'!H$16="EXAM", 'PRINTABLE (per grading)'!B$13="Final"), IF(ISERROR(SUMIF('Exam (LECTURE ONLY)'!Z$20:AI$20, "CLO10", 'Exam (LECTURE ONLY)'!Z141:AI141) / 'Exam (LECTURE ONLY)'!AN$15), "", SUMIF('Exam (LECTURE ONLY)'!Z$20:AI$20, "CLO10", 'Exam (LECTURE ONLY)'!Z141:AI141) / 'Exam (LECTURE ONLY)'!AN$15),
IF(AND('PRINTABLE (per grading)'!H$16="OUTPUT", 'PRINTABLE (per grading)'!B$13="Prelim"), IF(ISERROR(SUMIF(OUTPUT!C$20:M$20, "CLO10", OUTPUT!C141:M141) / OUTPUT!AL$15), "", SUMIF(OUTPUT!C$20:M$20, "CLO10", OUTPUT!C141:M141) / OUTPUT!AL$15),
IF(AND('PRINTABLE (per grading)'!H$16="OUTPUT", 'PRINTABLE (per grading)'!B$13="Midterm"), IF(ISERROR(SUMIF(OUTPUT!O$20:Y$20, "CLO10", OUTPUT!O141:Y141) / OUTPUT!AM$15), "", SUMIF(OUTPUT!O$20:Y$20, "CLO10", OUTPUT!O141:Y141) / OUTPUT!AM$15),
IF(AND('PRINTABLE (per grading)'!H$16="OUTPUT", 'PRINTABLE (per grading)'!B$13="Final"), IF(ISERROR(SUMIF(OUTPUT!AA$20:AI$20, "CLO10", OUTPUT!AA141:AI141) / OUTPUT!AN$15), "", SUMIF(OUTPUT!AA$20:AI$20, "CLO10", OUTPUT!AA141:AI141) / OUTPUT!AN$15),
"")))))),"")</f>
        <v/>
      </c>
      <c r="BI139" s="286" t="str">
        <f aca="false">IF(B139&lt;&gt;"",IF(BH139="","",IF(BH139&lt;0.5,1,IF(AND(BH139&gt;=0.5,BH139&lt;P$10),2,IF(BH139&gt;=P$10,3)))),"")</f>
        <v/>
      </c>
      <c r="BJ139" s="287" t="str">
        <f aca="false">IF(B139 &lt;&gt; "",IFERROR(IF(AVERAGE(BF139,BH139)&gt;=P$10,"Y","N"),""),"")</f>
        <v/>
      </c>
      <c r="BK139" s="8"/>
    </row>
    <row r="140" customFormat="false" ht="19.5" hidden="false" customHeight="true" outlineLevel="0" collapsed="false">
      <c r="A140" s="228" t="str">
        <f aca="false">IF(ISBLANK('Database (LECTURE-RES-PRAC)'!A137),"",'Database (LECTURE-RES-PRAC)'!A137)</f>
        <v/>
      </c>
      <c r="B140" s="229" t="str">
        <f aca="false">IF(ISBLANK('Database (LECTURE-RES-PRAC)'!B137),"",'Database (LECTURE-RES-PRAC)'!B137)</f>
        <v/>
      </c>
      <c r="C140" s="230" t="str">
        <f aca="false">IF(B140&lt;&gt;"",IF(C$16="PRELIM",'Grade computation'!C140, IF(C$16="MIDTERM",'Grade computation'!K140, IF(C$16="FINAL",'Grade computation'!S140,""))),"")</f>
        <v/>
      </c>
      <c r="D140" s="231" t="str">
        <f aca="false">IF(B140&lt;&gt;"",IFERROR(IF(B$11="80-20", (((C140/C$19)*X$6)+X$7)*D$18, IF(B$11="60-40", (((C140/C$19)*Y$6)+Y$7)*D$18, 0)),0),"")</f>
        <v/>
      </c>
      <c r="E140" s="230" t="str">
        <f aca="false">IF(B140&lt;&gt;"", IF(C$16="PRELIM",'Grade computation'!E140, IF(C$16="MIDTERM",'Grade computation'!M140, IF(C$16="FINAL",'Grade computation'!U140,""))),"")</f>
        <v/>
      </c>
      <c r="F140" s="232" t="str">
        <f aca="false">IF(B140&lt;&gt;"",IFERROR(IF(B$11="80-20", (((E140/E$19)*X$6)+X$7)*F$18, IF(B$11="60-40", (((E140/E$19)*Y$6)+Y$7)*F$18, 0)),0),"")</f>
        <v/>
      </c>
      <c r="G140" s="233" t="str">
        <f aca="false">IF(B140&lt;&gt;"",IFERROR((D140+F140),0),"")</f>
        <v/>
      </c>
      <c r="H140" s="234" t="str">
        <f aca="false">IF(B140&lt;&gt;"",IF(C$16="PRELIM", 'Grade computation'!H140, IF(C$16="MIDTERM", 'Grade computation'!P140, IF(C$16="FINAL",'Grade computation'!X140, ""))),"")</f>
        <v/>
      </c>
      <c r="I140" s="233" t="str">
        <f aca="false">IF(B140&lt;&gt;"",IFERROR(IF(B$11="80-20", (((H140/H$19)*X$6)+X$7)*I$19, IF(B$11="60-40", (((H140/H$19)*Y$6)+Y$7)*I$19, 0)),0),"")</f>
        <v/>
      </c>
      <c r="J140" s="237" t="str">
        <f aca="false">IFERROR((G140+I140),"")</f>
        <v/>
      </c>
      <c r="K140" s="183" t="str">
        <f aca="false">IFERROR(IF(J140="","",IF(J140&gt;=75,"PASSED","FAILED")),"")</f>
        <v/>
      </c>
      <c r="L140" s="183"/>
      <c r="M140" s="194" t="str">
        <f aca="false">IF(B140 &lt;&gt; "", IFERROR(IF(C$16 = "PRELIM", SUMIF('Database (LECTURE-RES-PRAC)'!D$14:AG$14, "CLO1", 'Database (LECTURE-RES-PRAC)'!D137:AG137) / 'Grade computation'!F$4, IF(C$16 = "MIDTERM", SUMIF('Database (LECTURE-RES-PRAC)'!AJ$14:BM$14, "CLO1", 'Database (LECTURE-RES-PRAC)'!AJ137:BM137) / 'Grade computation'!G$4, IF(C$16 = "FINAL", SUMIF('Database (LECTURE-RES-PRAC)'!BP$14:CS$14, "CLO1", 'Database (LECTURE-RES-PRAC)'!BP137:CS137) / 'Grade computation'!H$4,""))),""),"")</f>
        <v/>
      </c>
      <c r="N140" s="286" t="str">
        <f aca="false">IF(B140&lt;&gt;"",IF(M140="","",IF(M140&lt;0.5,1,IF(AND(M140&gt;=0.5,M140&lt;P$10),2,IF(M140&gt;=P$10,3)))),"")</f>
        <v/>
      </c>
      <c r="O140" s="194" t="str">
        <f aca="false">IF(B140 &lt;&gt; "",IF(AND('PRINTABLE (per grading)'!H$16="EXAM", 'PRINTABLE (per grading)'!B$13="Prelim"), IF(ISERROR(SUMIF('Exam (LECTURE ONLY)'!D$20:M$20, "CLO1", 'Exam (LECTURE ONLY)'!D142:M142) / 'Exam (LECTURE ONLY)'!AL$6), "", SUMIF('Exam (LECTURE ONLY)'!D$20:M$20, "CLO1", 'Exam (LECTURE ONLY)'!D142:M142) /'Exam (LECTURE ONLY)'!AL$6),
IF(AND('PRINTABLE (per grading)'!H$16="EXAM", 'PRINTABLE (per grading)'!B$13="Midterm"), IF(ISERROR(SUMIF('Exam (LECTURE ONLY)'!O$20:X$20, "CLO1", 'Exam (LECTURE ONLY)'!O142:X142) / 'Exam (LECTURE ONLY)'!AM$6), "", SUMIF('Exam (LECTURE ONLY)'!O$20:X$20, "CLO1", 'Exam (LECTURE ONLY)'!O142:X142) / 'Exam (LECTURE ONLY)'!AM$6),
IF(AND('PRINTABLE (per grading)'!H$16="EXAM", 'PRINTABLE (per grading)'!B$13="Final"), IF(ISERROR(SUMIF('Exam (LECTURE ONLY)'!Z$20:AI$20, "CLO1", 'Exam (LECTURE ONLY)'!Z142:AI142) / 'Exam (LECTURE ONLY)'!AN$6), "", SUMIF('Exam (LECTURE ONLY)'!Z$20:AI$20, "CLO1", 'Exam (LECTURE ONLY)'!Z142:AI142) / 'Exam (LECTURE ONLY)'!AN$6),
IF(AND('PRINTABLE (per grading)'!H$16="OUTPUT", 'PRINTABLE (per grading)'!B$13="Prelim"), IF(ISERROR(SUMIF(OUTPUT!C$20:M$20, "CLO1", OUTPUT!C142:M142) / OUTPUT!AL$6), "", SUMIF(OUTPUT!C$20:M$20, "CLO1", OUTPUT!C142:M142) / OUTPUT!AL$6),
IF(AND('PRINTABLE (per grading)'!H$16="OUTPUT", 'PRINTABLE (per grading)'!B$13="Midterm"), IF(ISERROR(SUMIF(OUTPUT!O$20:Y$20, "CLO1", OUTPUT!O142:Y142) / OUTPUT!AM$6), "", SUMIF(OUTPUT!O$20:Y$20, "CLO1", OUTPUT!O142:Y142) / OUTPUT!AM$6),
IF(AND('PRINTABLE (per grading)'!H$16="OUTPUT", 'PRINTABLE (per grading)'!B$13="Final"), IF(ISERROR(SUMIF(OUTPUT!AA$20:AI$20, "CLO1", OUTPUT!AA142:AI142) / OUTPUT!AN$6), "", SUMIF(OUTPUT!AA$20:AI$20, "CLO1", OUTPUT!AA142:AI142) / OUTPUT!AN$6),
"")))))),"")</f>
        <v/>
      </c>
      <c r="P140" s="286" t="str">
        <f aca="false">IF(B140&lt;&gt;"",IF(O140="","",IF(O140&lt;0.5,1,IF(AND(O140&gt;=0.5,O140&lt;P$10),2,IF(O140&gt;=P$10,3)))),"")</f>
        <v/>
      </c>
      <c r="Q140" s="287" t="str">
        <f aca="false">IF(B140 &lt;&gt; "",IFERROR(IF(AVERAGE(M140,O140)&gt;=P$10,"Y","N"),""),"")</f>
        <v/>
      </c>
      <c r="R140" s="194" t="str">
        <f aca="false">IF(B140 &lt;&gt; "", IFERROR(IF(C$16 = "PRELIM", SUMIF('Database (LECTURE-RES-PRAC)'!D$14:AG$14, "CLO2", 'Database (LECTURE-RES-PRAC)'!D137:AG137) / 'Grade computation'!F$5, IF(C$16 = "MIDTERM", SUMIF('Database (LECTURE-RES-PRAC)'!AJ$14:BM$14, "CLO2", 'Database (LECTURE-RES-PRAC)'!AJ137:BM137) / 'Grade computation'!G$5, IF(C$16 = "FINAL", SUMIF('Database (LECTURE-RES-PRAC)'!BP$14:CS$14, "CLO2", 'Database (LECTURE-RES-PRAC)'!BP137:CS137) / 'Grade computation'!H$5,""))),""),"")</f>
        <v/>
      </c>
      <c r="S140" s="286" t="str">
        <f aca="false">IF(B140&lt;&gt;"",IF(R140="","",IF(R140&lt;0.5,1,IF(AND(R140&gt;=0.5,R140&lt;P$10),2,IF(R140&gt;=P$10,3)))),"")</f>
        <v/>
      </c>
      <c r="T140" s="194" t="str">
        <f aca="false">IF(B140 &lt;&gt; "",IF(AND('PRINTABLE (per grading)'!H$16="EXAM", 'PRINTABLE (per grading)'!B$13="Prelim"), IF(ISERROR(SUMIF('Exam (LECTURE ONLY)'!D$20:M$20, "CLO2", 'Exam (LECTURE ONLY)'!D142:M142) / 'Exam (LECTURE ONLY)'!AL$7), "", SUMIF('Exam (LECTURE ONLY)'!D$20:M$20, "CLO2", 'Exam (LECTURE ONLY)'!D142:M142) /'Exam (LECTURE ONLY)'!AL$7),
IF(AND('PRINTABLE (per grading)'!H$16="EXAM", 'PRINTABLE (per grading)'!B$13="Midterm"), IF(ISERROR(SUMIF('Exam (LECTURE ONLY)'!O$20:X$20, "CLO2", 'Exam (LECTURE ONLY)'!O142:X142) / 'Exam (LECTURE ONLY)'!AM$7), "", SUMIF('Exam (LECTURE ONLY)'!O$20:X$20, "CLO2", 'Exam (LECTURE ONLY)'!O142:X142) / 'Exam (LECTURE ONLY)'!AM$7),
IF(AND('PRINTABLE (per grading)'!H$16="EXAM", 'PRINTABLE (per grading)'!B$13="Final"), IF(ISERROR(SUMIF('Exam (LECTURE ONLY)'!Z$20:AI$20, "CLO2", 'Exam (LECTURE ONLY)'!Z142:AI142) / 'Exam (LECTURE ONLY)'!AN$7), "", SUMIF('Exam (LECTURE ONLY)'!Z$20:AI$20, "CLO2", 'Exam (LECTURE ONLY)'!Z142:AI142) / 'Exam (LECTURE ONLY)'!AN$7),
IF(AND('PRINTABLE (per grading)'!H$16="OUTPUT", 'PRINTABLE (per grading)'!B$13="Prelim"), IF(ISERROR(SUMIF(OUTPUT!C$20:M$20, "CLO2", OUTPUT!C142:M142) / OUTPUT!AL$7), "", SUMIF(OUTPUT!C$20:M$20, "CLO2", OUTPUT!C142:M142) / OUTPUT!AL$7),
IF(AND('PRINTABLE (per grading)'!H$16="OUTPUT", 'PRINTABLE (per grading)'!B$13="Midterm"), IF(ISERROR(SUMIF(OUTPUT!O$20:Y$20, "CLO2", OUTPUT!O142:Y142) / OUTPUT!AM$7), "", SUMIF(OUTPUT!O$20:Y$20, "CLO2", OUTPUT!O142:Y142) / OUTPUT!AM$7),
IF(AND('PRINTABLE (per grading)'!H$16="OUTPUT", 'PRINTABLE (per grading)'!B$13="Final"), IF(ISERROR(SUMIF(OUTPUT!AA$20:AI$20, "CLO2", OUTPUT!AA142:AI142) / OUTPUT!AN$7), "", SUMIF(OUTPUT!AA$20:AI$20, "CLO2", OUTPUT!AA142:AI142) / OUTPUT!AN$7),
"")))))),"")</f>
        <v/>
      </c>
      <c r="U140" s="286" t="str">
        <f aca="false">IF(B140&lt;&gt;"",IF(T140="","",IF(T140&lt;0.5,1,IF(AND(T140&gt;=0.5,T140&lt;P$10),2,IF(T140&gt;=P$10,3)))),"")</f>
        <v/>
      </c>
      <c r="V140" s="287" t="str">
        <f aca="false">IF(B140 &lt;&gt; "",IFERROR(IF(AVERAGE(R140,T140)&gt;=P$10,"Y","N"),""),"")</f>
        <v/>
      </c>
      <c r="W140" s="194" t="str">
        <f aca="false">IF(B140 &lt;&gt; "", IFERROR(IF(C$16 = "PRELIM", SUMIF('Database (LECTURE-RES-PRAC)'!D$14:AG$14, "CLO3", 'Database (LECTURE-RES-PRAC)'!D137:AG137) / 'Grade computation'!F$6, IF(C$16 = "MIDTERM", SUMIF('Database (LECTURE-RES-PRAC)'!AJ$14:BM$14, "CLO3", 'Database (LECTURE-RES-PRAC)'!AJ137:BM137) / 'Grade computation'!G$6, IF(C$16 = "FINAL", SUMIF('Database (LECTURE-RES-PRAC)'!BP$14:CS$14, "CLO3", 'Database (LECTURE-RES-PRAC)'!BP137:CS137) / 'Grade computation'!H$6,""))),""),"")</f>
        <v/>
      </c>
      <c r="X140" s="286" t="str">
        <f aca="false">IF(B140&lt;&gt;"",IF(W140="","",IF(W140&lt;0.5,1,IF(AND(W140&gt;=0.5,W140&lt;P$10),2,IF(W140&gt;=P$10,3)))),"")</f>
        <v/>
      </c>
      <c r="Y140" s="194" t="str">
        <f aca="false">IF(B140 &lt;&gt; "",IF(AND('PRINTABLE (per grading)'!H$16="EXAM", 'PRINTABLE (per grading)'!B$13="Prelim"), IF(ISERROR(SUMIF('Exam (LECTURE ONLY)'!D$20:M$20, "CLO3", 'Exam (LECTURE ONLY)'!D142:M142) / 'Exam (LECTURE ONLY)'!AL$8), "", SUMIF('Exam (LECTURE ONLY)'!D$20:M$20, "CLO3", 'Exam (LECTURE ONLY)'!D142:M142) /'Exam (LECTURE ONLY)'!AL$8),
IF(AND('PRINTABLE (per grading)'!H$16="EXAM", 'PRINTABLE (per grading)'!B$13="Midterm"), IF(ISERROR(SUMIF('Exam (LECTURE ONLY)'!O$20:X$20, "CLO3", 'Exam (LECTURE ONLY)'!O142:X142) / 'Exam (LECTURE ONLY)'!AM$8), "", SUMIF('Exam (LECTURE ONLY)'!O$20:X$20, "CLO3", 'Exam (LECTURE ONLY)'!O142:X142) / 'Exam (LECTURE ONLY)'!AM$8),
IF(AND('PRINTABLE (per grading)'!H$16="EXAM", 'PRINTABLE (per grading)'!B$13="Final"), IF(ISERROR(SUMIF('Exam (LECTURE ONLY)'!Z$20:AI$20, "CLO3", 'Exam (LECTURE ONLY)'!Z142:AI142) / 'Exam (LECTURE ONLY)'!AN$8), "", SUMIF('Exam (LECTURE ONLY)'!Z$20:AI$20, "CLO3", 'Exam (LECTURE ONLY)'!Z142:AI142) / 'Exam (LECTURE ONLY)'!AN$8),
IF(AND('PRINTABLE (per grading)'!H$16="OUTPUT", 'PRINTABLE (per grading)'!B$13="Prelim"), IF(ISERROR(SUMIF(OUTPUT!C$20:M$20, "CLO3", OUTPUT!C142:M142) / OUTPUT!AL$8), "", SUMIF(OUTPUT!C$20:M$20, "CLO3", OUTPUT!C142:M142) / OUTPUT!AL$8),
IF(AND('PRINTABLE (per grading)'!H$16="OUTPUT", 'PRINTABLE (per grading)'!B$13="Midterm"), IF(ISERROR(SUMIF(OUTPUT!O$20:Y$20, "CLO3", OUTPUT!O142:Y142) / OUTPUT!AM$8), "", SUMIF(OUTPUT!O$20:Y$20, "CLO3", OUTPUT!O142:Y142) / OUTPUT!AM$8),
IF(AND('PRINTABLE (per grading)'!H$16="OUTPUT", 'PRINTABLE (per grading)'!B$13="Final"), IF(ISERROR(SUMIF(OUTPUT!AA$20:AI$20, "CLO3", OUTPUT!AA142:AI142) / OUTPUT!AN$8), "", SUMIF(OUTPUT!AA$20:AI$20, "CLO3", OUTPUT!AA142:AI142) / OUTPUT!AN$8),
"" )))))),"")</f>
        <v/>
      </c>
      <c r="Z140" s="286" t="str">
        <f aca="false">IF(B140&lt;&gt;"",IF(Y140="","",IF(Y140&lt;0.5,1,IF(AND(Y140&gt;=0.5,Y140&lt;P$10),2,IF(Y140&gt;=P$10,3)))),"")</f>
        <v/>
      </c>
      <c r="AA140" s="287" t="str">
        <f aca="false">IF(B140 &lt;&gt; "",IFERROR(IF(AVERAGE(W140,Y140)&gt;=P$10,"Y","N"),""),"")</f>
        <v/>
      </c>
      <c r="AB140" s="194" t="str">
        <f aca="false">IF(B140 &lt;&gt; "", IFERROR(IF(C$16 = "PRELIM", SUMIF('Database (LECTURE-RES-PRAC)'!D$14:AG$14, "CLO4", 'Database (LECTURE-RES-PRAC)'!D137:AG137) / 'Grade computation'!F$7, IF(C$16 = "MIDTERM", SUMIF('Database (LECTURE-RES-PRAC)'!AJ$14:BM$14, "CLO4", 'Database (LECTURE-RES-PRAC)'!AJ137:BM137) / 'Grade computation'!G$7, IF(C$16 = "FINAL", SUMIF('Database (LECTURE-RES-PRAC)'!BP$14:CS$14, "CLO4", 'Database (LECTURE-RES-PRAC)'!BP137:CS137) / 'Grade computation'!H$7,""))),""),"")</f>
        <v/>
      </c>
      <c r="AC140" s="286" t="str">
        <f aca="false">IF(B140&lt;&gt;"",IF(AB140="","",IF(AB140&lt;0.5,1,IF(AND(AB140&gt;=0.5,AB140&lt;P$10),2,IF(AB140&gt;=P$10,3)))),"")</f>
        <v/>
      </c>
      <c r="AD140" s="194" t="str">
        <f aca="false">IF(B140 &lt;&gt; "",IF(AND('PRINTABLE (per grading)'!H$16="EXAM", 'PRINTABLE (per grading)'!B$13="Prelim"), IF(ISERROR(SUMIF('Exam (LECTURE ONLY)'!D$20:M$20, "CLO4", 'Exam (LECTURE ONLY)'!D142:M142) / 'Exam (LECTURE ONLY)'!AL$9), "", SUMIF('Exam (LECTURE ONLY)'!D$20:M$20, "CLO4", 'Exam (LECTURE ONLY)'!D142:M142) /'Exam (LECTURE ONLY)'!AL$9),
IF(AND('PRINTABLE (per grading)'!H$16="EXAM", 'PRINTABLE (per grading)'!B$13="Midterm"), IF(ISERROR(SUMIF('Exam (LECTURE ONLY)'!O$20:X$20, "CLO4", 'Exam (LECTURE ONLY)'!O142:X142) / 'Exam (LECTURE ONLY)'!AM$9), "", SUMIF('Exam (LECTURE ONLY)'!O$20:X$20, "CLO4", 'Exam (LECTURE ONLY)'!O142:X142) / 'Exam (LECTURE ONLY)'!AM$9),
IF(AND('PRINTABLE (per grading)'!H$16="EXAM", 'PRINTABLE (per grading)'!B$13="Final"), IF(ISERROR(SUMIF('Exam (LECTURE ONLY)'!Z$20:AI$20, "CLO4", 'Exam (LECTURE ONLY)'!Z142:AI142) / 'Exam (LECTURE ONLY)'!AN$9), "", SUMIF('Exam (LECTURE ONLY)'!Z$20:AI$20, "CLO4", 'Exam (LECTURE ONLY)'!Z142:AI142) / 'Exam (LECTURE ONLY)'!AN$9),
IF(AND('PRINTABLE (per grading)'!H$16="OUTPUT", 'PRINTABLE (per grading)'!B$13="Prelim"), IF(ISERROR(SUMIF(OUTPUT!C$20:M$20, "CLO4", OUTPUT!C142:M142) / OUTPUT!AL$9), "", SUMIF(OUTPUT!C$20:M$20, "CLO4", OUTPUT!C142:M142) / OUTPUT!AL$9),
IF(AND('PRINTABLE (per grading)'!H$16="OUTPUT", 'PRINTABLE (per grading)'!B$13="Midterm"), IF(ISERROR(SUMIF(OUTPUT!O$20:Y$20, "CLO4", OUTPUT!O142:Y142) / OUTPUT!AM$9), "", SUMIF(OUTPUT!O$20:Y$20, "CLO4", OUTPUT!O142:Y142) / OUTPUT!AM$9),
IF(AND('PRINTABLE (per grading)'!H$16="OUTPUT", 'PRINTABLE (per grading)'!B$13="Final"), IF(ISERROR(SUMIF(OUTPUT!AA$20:AI$20, "CLO4", OUTPUT!AA142:AI142) / OUTPUT!AN$9), "", SUMIF(OUTPUT!AA$20:AI$20, "CLO4", OUTPUT!AA142:AI142) / OUTPUT!AN$9),
"")))))),"")</f>
        <v/>
      </c>
      <c r="AE140" s="286" t="str">
        <f aca="false">IF(B140&lt;&gt;"",IF(AD140="","",IF(AD140&lt;0.5,1,IF(AND(AD140&gt;=0.5,AD140&lt;P$10),2,IF(AD140&gt;=P$10,3)))),"")</f>
        <v/>
      </c>
      <c r="AF140" s="287" t="str">
        <f aca="false">IF(B140 &lt;&gt; "",IFERROR(IF(AVERAGE(AB140,AD140)&gt;=P$10,"Y","N"),""),"")</f>
        <v/>
      </c>
      <c r="AG140" s="194" t="str">
        <f aca="false">IF(B140 &lt;&gt; "", IFERROR(IF(C$16 = "PRELIM", SUMIF('Database (LECTURE-RES-PRAC)'!D$14:AG$14, "CLO5", 'Database (LECTURE-RES-PRAC)'!D137:AG137) / 'Grade computation'!F$8, IF(C$16 = "MIDTERM", SUMIF('Database (LECTURE-RES-PRAC)'!AJ$14:BM$14, "CLO5", 'Database (LECTURE-RES-PRAC)'!AJ137:BM137) / 'Grade computation'!G$8, IF(C$16 = "FINAL", SUMIF('Database (LECTURE-RES-PRAC)'!BP$14:CS$14, "CLO5", 'Database (LECTURE-RES-PRAC)'!BP137:CS137) / 'Grade computation'!H$8,""))),""),"")</f>
        <v/>
      </c>
      <c r="AH140" s="286" t="str">
        <f aca="false">IF(B140&lt;&gt;"",IF(AG140="","",IF(AG140&lt;0.5,1,IF(AND(AG140&gt;=0.5,AG140&lt;P$10),2,IF(AG140&gt;=P$10,3)))),"")</f>
        <v/>
      </c>
      <c r="AI140" s="194" t="str">
        <f aca="false">IF(B140 &lt;&gt; "",IF(AND('PRINTABLE (per grading)'!H$16="EXAM", 'PRINTABLE (per grading)'!B$13="Prelim"), IF(ISERROR(SUMIF('Exam (LECTURE ONLY)'!D$20:M$20, "CLO5", 'Exam (LECTURE ONLY)'!D142:M142) / 'Exam (LECTURE ONLY)'!AL$10), "", SUMIF('Exam (LECTURE ONLY)'!D$20:M$20, "CLO5", 'Exam (LECTURE ONLY)'!D142:M142) /'Exam (LECTURE ONLY)'!AL$10),
IF(AND('PRINTABLE (per grading)'!H$16="EXAM", 'PRINTABLE (per grading)'!B$13="Midterm"), IF(ISERROR(SUMIF('Exam (LECTURE ONLY)'!O$20:X$20, "CLO5", 'Exam (LECTURE ONLY)'!O142:X142) / 'Exam (LECTURE ONLY)'!AM$10), "", SUMIF('Exam (LECTURE ONLY)'!O$20:X$20, "CLO5", 'Exam (LECTURE ONLY)'!O142:X142) / 'Exam (LECTURE ONLY)'!AM$10),
IF(AND('PRINTABLE (per grading)'!H$16="EXAM", 'PRINTABLE (per grading)'!B$13="Final"), IF(ISERROR(SUMIF('Exam (LECTURE ONLY)'!Z$20:AI$20, "CLO5", 'Exam (LECTURE ONLY)'!Z142:AI142) / 'Exam (LECTURE ONLY)'!AN$10), "", SUMIF('Exam (LECTURE ONLY)'!Z$20:AI$20, "CLO5", 'Exam (LECTURE ONLY)'!Z142:AI142) / 'Exam (LECTURE ONLY)'!AN$10),
IF(AND('PRINTABLE (per grading)'!H$16="OUTPUT", 'PRINTABLE (per grading)'!B$13="Prelim"), IF(ISERROR(SUMIF(OUTPUT!C$20:M$20, "CLO5", OUTPUT!C142:M142) / OUTPUT!AL$10), "", SUMIF(OUTPUT!C$20:M$20, "CLO5", OUTPUT!C142:M142) / OUTPUT!AL$10),
IF(AND('PRINTABLE (per grading)'!H$16="OUTPUT", 'PRINTABLE (per grading)'!B$13="Midterm"), IF(ISERROR(SUMIF(OUTPUT!O$20:Y$20, "CLO5", OUTPUT!O142:Y142) / OUTPUT!AM$10), "", SUMIF(OUTPUT!O$20:Y$20, "CLO5", OUTPUT!O142:Y142) / OUTPUT!AM$10),
IF(AND('PRINTABLE (per grading)'!H$16="OUTPUT", 'PRINTABLE (per grading)'!B$13="Final"), IF(ISERROR(SUMIF(OUTPUT!AA$20:AI$20, "CLO5", OUTPUT!AA142:AI142) / OUTPUT!AN$10), "", SUMIF(OUTPUT!AA$20:AI$20, "CLO5", OUTPUT!AA142:AI142) / OUTPUT!AN$10),
"")))))),"")</f>
        <v/>
      </c>
      <c r="AJ140" s="286" t="str">
        <f aca="false">IF(B140&lt;&gt;"",IF(AI140="","",IF(AI140&lt;0.5,1,IF(AND(AI140&gt;=0.5,AI140&lt;P$10),2,IF(AI140&gt;=P$10,3)))),"")</f>
        <v/>
      </c>
      <c r="AK140" s="287" t="str">
        <f aca="false">IF(B140 &lt;&gt; "",IFERROR(IF(AVERAGE(AG140,AI140)&gt;=P$10,"Y","N"),""),"")</f>
        <v/>
      </c>
      <c r="AL140" s="194" t="str">
        <f aca="false">IF(B140 &lt;&gt; "", IFERROR(IF(C$16 = "PRELIM", SUMIF('Database (LECTURE-RES-PRAC)'!D$14:AG$14, "CLO6", 'Database (LECTURE-RES-PRAC)'!D137:AG137) / 'Grade computation'!F$9, IF(C$16 = "MIDTERM", SUMIF('Database (LECTURE-RES-PRAC)'!AJ$14:BM$14, "CLO6", 'Database (LECTURE-RES-PRAC)'!AJ137:BM137) / 'Grade computation'!G$9, IF(C$16 = "FINAL", SUMIF('Database (LECTURE-RES-PRAC)'!BP$14:CS$14, "CLO6", 'Database (LECTURE-RES-PRAC)'!BP137:CS137) / 'Grade computation'!H$9,""))),""),"")</f>
        <v/>
      </c>
      <c r="AM140" s="286" t="str">
        <f aca="false">IF(B140&lt;&gt;"",IF(AL140="","",IF(AL140&lt;0.5,1,IF(AND(AL140&gt;=0.5,AL140&lt;P$10),2,IF(AL140&gt;=P$10,3)))),"")</f>
        <v/>
      </c>
      <c r="AN140" s="194" t="str">
        <f aca="false">IF(B140 &lt;&gt; "",IF(AND('PRINTABLE (per grading)'!H$16="EXAM", 'PRINTABLE (per grading)'!B$13="Prelim"), IF(ISERROR(SUMIF('Exam (LECTURE ONLY)'!D$20:M$20, "CLO6", 'Exam (LECTURE ONLY)'!D142:M142) / 'Exam (LECTURE ONLY)'!AL$11), "", SUMIF('Exam (LECTURE ONLY)'!D$20:M$20, "CLO6", 'Exam (LECTURE ONLY)'!D142:M142) /'Exam (LECTURE ONLY)'!AL$11),
IF(AND('PRINTABLE (per grading)'!H$16="EXAM", 'PRINTABLE (per grading)'!B$13="Midterm"), IF(ISERROR(SUMIF('Exam (LECTURE ONLY)'!O$20:X$20, "CLO6", 'Exam (LECTURE ONLY)'!O142:X142) / 'Exam (LECTURE ONLY)'!AM$11), "", SUMIF('Exam (LECTURE ONLY)'!O$20:X$20, "CLO6", 'Exam (LECTURE ONLY)'!O142:X142) / 'Exam (LECTURE ONLY)'!AM$11),
IF(AND('PRINTABLE (per grading)'!H$16="EXAM", 'PRINTABLE (per grading)'!B$13="Final"), IF(ISERROR(SUMIF('Exam (LECTURE ONLY)'!Z$20:AI$20, "CLO6", 'Exam (LECTURE ONLY)'!Z142:AI142) / 'Exam (LECTURE ONLY)'!AN$11), "", SUMIF('Exam (LECTURE ONLY)'!Z$20:AI$20, "CLO6", 'Exam (LECTURE ONLY)'!Z142:AI142) / 'Exam (LECTURE ONLY)'!AN$11),
IF(AND('PRINTABLE (per grading)'!H$16="OUTPUT", 'PRINTABLE (per grading)'!B$13="Prelim"), IF(ISERROR(SUMIF(OUTPUT!C$20:M$20, "CLO6", OUTPUT!C142:M142) / OUTPUT!AL$11), "", SUMIF(OUTPUT!C$20:M$20, "CLO6", OUTPUT!C142:M142) / OUTPUT!AL$11),
IF(AND('PRINTABLE (per grading)'!H$16="OUTPUT", 'PRINTABLE (per grading)'!B$13="Midterm"), IF(ISERROR(SUMIF(OUTPUT!O$20:Y$20, "CLO6", OUTPUT!O142:Y142) / OUTPUT!AM$11), "", SUMIF(OUTPUT!O$20:Y$20, "CLO6", OUTPUT!O142:Y142) / OUTPUT!AM$11),
IF(AND('PRINTABLE (per grading)'!H$16="OUTPUT", 'PRINTABLE (per grading)'!B$13="Final"), IF(ISERROR(SUMIF(OUTPUT!AA$20:AI$20, "CLO6", OUTPUT!AA142:AI142) / OUTPUT!AN$11), "", SUMIF(OUTPUT!AA$20:AI$20, "CLO6", OUTPUT!AA142:AI142) / OUTPUT!AN$11),
"")))))),"")</f>
        <v/>
      </c>
      <c r="AO140" s="286" t="str">
        <f aca="false">IF(B140&lt;&gt;"",IF(AN140="","",IF(AN140&lt;0.5,1,IF(AND(AN140&gt;=0.5,AN140&lt;P$10),2,IF(AN140&gt;=P$10,3)))),"")</f>
        <v/>
      </c>
      <c r="AP140" s="287" t="str">
        <f aca="false">IF(B140 &lt;&gt; "",IFERROR(IF(AVERAGE(AL140,AN140)&gt;=P$10,"Y","N"),""),"")</f>
        <v/>
      </c>
      <c r="AQ140" s="194" t="str">
        <f aca="false">IF(B140 &lt;&gt; "", IFERROR(IF(C$16 = "PRELIM", SUMIF('Database (LECTURE-RES-PRAC)'!D$14:AG$14, "CLO7", 'Database (LECTURE-RES-PRAC)'!D137:AG137) / 'Grade computation'!F$10, IF(C$16 = "MIDTERM", SUMIF('Database (LECTURE-RES-PRAC)'!AJ$14:BM$14, "CLO7", 'Database (LECTURE-RES-PRAC)'!AJ137:BM137) / 'Grade computation'!G$10, IF(C$16 = "FINAL", SUMIF('Database (LECTURE-RES-PRAC)'!BP$14:CS$14, "CLO7", 'Database (LECTURE-RES-PRAC)'!BP137:CS137) / 'Grade computation'!H$10,""))),""),"")</f>
        <v/>
      </c>
      <c r="AR140" s="286" t="str">
        <f aca="false">IF(B140&lt;&gt;"",IF(AQ140="","",IF(AQ140&lt;0.5,1,IF(AND(AQ140&gt;=0.5,AQ140&lt;P$10),2,IF(AQ140&gt;=P$10,3)))),"")</f>
        <v/>
      </c>
      <c r="AS140" s="194" t="str">
        <f aca="false">IF(B140 &lt;&gt; "",IF(AND('PRINTABLE (per grading)'!H$16="EXAM", 'PRINTABLE (per grading)'!B$13="Prelim"), IF(ISERROR(SUMIF('Exam (LECTURE ONLY)'!D$20:M$20, "CLO7", 'Exam (LECTURE ONLY)'!D142:M142) / 'Exam (LECTURE ONLY)'!AL$12), "", SUMIF('Exam (LECTURE ONLY)'!D$20:M$20, "CLO7", 'Exam (LECTURE ONLY)'!D142:M142) /'Exam (LECTURE ONLY)'!AL$12),
IF(AND('PRINTABLE (per grading)'!H$16="EXAM", 'PRINTABLE (per grading)'!B$13="Midterm"), IF(ISERROR(SUMIF('Exam (LECTURE ONLY)'!O$20:X$20, "CLO7", 'Exam (LECTURE ONLY)'!O142:X142) / 'Exam (LECTURE ONLY)'!AM$12), "", SUMIF('Exam (LECTURE ONLY)'!O$20:X$20, "CLO7", 'Exam (LECTURE ONLY)'!O142:X142) / 'Exam (LECTURE ONLY)'!AM$12),
IF(AND('PRINTABLE (per grading)'!H$16="EXAM", 'PRINTABLE (per grading)'!B$13="Final"), IF(ISERROR(SUMIF('Exam (LECTURE ONLY)'!Z$20:AI$20, "CLO7", 'Exam (LECTURE ONLY)'!Z142:AI142) / 'Exam (LECTURE ONLY)'!AN$12), "", SUMIF('Exam (LECTURE ONLY)'!Z$20:AI$20, "CLO7", 'Exam (LECTURE ONLY)'!Z142:AI142) / 'Exam (LECTURE ONLY)'!AN$12),
IF(AND('PRINTABLE (per grading)'!H$16="OUTPUT", 'PRINTABLE (per grading)'!B$13="Prelim"), IF(ISERROR(SUMIF(OUTPUT!C$20:M$20, "CLO7", OUTPUT!C142:M142) / OUTPUT!AL$12), "", SUMIF(OUTPUT!C$20:M$20, "CLO7", OUTPUT!C142:M142) / OUTPUT!AL$12),
IF(AND('PRINTABLE (per grading)'!H$16="OUTPUT", 'PRINTABLE (per grading)'!B$13="Midterm"), IF(ISERROR(SUMIF(OUTPUT!O$20:Y$20, "CLO7", OUTPUT!O142:Y142) / OUTPUT!AM$12), "", SUMIF(OUTPUT!O$20:Y$20, "CLO7", OUTPUT!O142:Y142) / OUTPUT!AM$12),
IF(AND('PRINTABLE (per grading)'!H$16="OUTPUT", 'PRINTABLE (per grading)'!B$13="Final"), IF(ISERROR(SUMIF(OUTPUT!AA$20:AI$20, "CLO7", OUTPUT!AA142:AI142) / OUTPUT!AN$12), "", SUMIF(OUTPUT!AA$20:AI$20, "CLO7", OUTPUT!AA142:AI142) / OUTPUT!AN$12),
"")))))),"")</f>
        <v/>
      </c>
      <c r="AT140" s="286" t="str">
        <f aca="false">IF(B140&lt;&gt;"",IF(AS140="","",IF(AS140&lt;0.5,1,IF(AND(AS140&gt;=0.5,AS140&lt;P$10),2,IF(AS140&gt;=P$10,3)))),"")</f>
        <v/>
      </c>
      <c r="AU140" s="287" t="str">
        <f aca="false">IF(B140 &lt;&gt; "",IFERROR(IF(AVERAGE(AQ140,AS140)&gt;=P$10,"Y","N"),""),"")</f>
        <v/>
      </c>
      <c r="AV140" s="194" t="str">
        <f aca="false">IF(B140 &lt;&gt; "", IFERROR(IF(C$16 = "PRELIM", SUMIF('Database (LECTURE-RES-PRAC)'!D$14:AG$14, "CLO8", 'Database (LECTURE-RES-PRAC)'!D137:AG137) / 'Grade computation'!F$11, IF(C$16 = "MIDTERM", SUMIF('Database (LECTURE-RES-PRAC)'!AJ$14:BM$14, "CLO8", 'Database (LECTURE-RES-PRAC)'!AJ137:BM137) / 'Grade computation'!G$11, IF(C$16 = "FINAL", SUMIF('Database (LECTURE-RES-PRAC)'!BP$14:CS$14, "CLO8", 'Database (LECTURE-RES-PRAC)'!BP137:CS137) / 'Grade computation'!H$11,""))),""),"")</f>
        <v/>
      </c>
      <c r="AW140" s="286" t="str">
        <f aca="false">IF(B140&lt;&gt;"",IF(AV140="","",IF(AV140&lt;0.5,1,IF(AND(AV140&gt;=0.5,AV140&lt;P$10),2,IF(AV140&gt;=P$10,3)))),"")</f>
        <v/>
      </c>
      <c r="AX140" s="194" t="str">
        <f aca="false">IF(B140 &lt;&gt; "",IF(AND('PRINTABLE (per grading)'!H$16="EXAM", 'PRINTABLE (per grading)'!B$13="Prelim"), IF(ISERROR(SUMIF('Exam (LECTURE ONLY)'!D$20:M$20, "CLO8", 'Exam (LECTURE ONLY)'!D142:M142) / 'Exam (LECTURE ONLY)'!AL$13), "", SUMIF('Exam (LECTURE ONLY)'!D$20:M$20, "CLO8", 'Exam (LECTURE ONLY)'!D142:M142) /'Exam (LECTURE ONLY)'!AL$13),
IF(AND('PRINTABLE (per grading)'!H$16="EXAM", 'PRINTABLE (per grading)'!B$13="Midterm"), IF(ISERROR(SUMIF('Exam (LECTURE ONLY)'!O$20:X$20, "CLO8", 'Exam (LECTURE ONLY)'!O142:X142) / 'Exam (LECTURE ONLY)'!AM$13), "", SUMIF('Exam (LECTURE ONLY)'!O$20:X$20, "CLO8", 'Exam (LECTURE ONLY)'!O142:X142) / 'Exam (LECTURE ONLY)'!AM$13),
IF(AND('PRINTABLE (per grading)'!H$16="EXAM", 'PRINTABLE (per grading)'!B$13="Final"), IF(ISERROR(SUMIF('Exam (LECTURE ONLY)'!Z$20:AI$20, "CLO8", 'Exam (LECTURE ONLY)'!Z142:AI142) / 'Exam (LECTURE ONLY)'!AN$13), "", SUMIF('Exam (LECTURE ONLY)'!Z$20:AI$20, "CLO8", 'Exam (LECTURE ONLY)'!Z142:AI142) / 'Exam (LECTURE ONLY)'!AN$13),
IF(AND('PRINTABLE (per grading)'!H$16="OUTPUT", 'PRINTABLE (per grading)'!B$13="Prelim"), IF(ISERROR(SUMIF(OUTPUT!C$20:M$20, "CLO8", OUTPUT!C142:M142) / OUTPUT!AL$13), "", SUMIF(OUTPUT!C$20:M$20, "CLO8", OUTPUT!C142:M142) / OUTPUT!AL$13),
IF(AND('PRINTABLE (per grading)'!H$16="OUTPUT", 'PRINTABLE (per grading)'!B$13="Midterm"), IF(ISERROR(SUMIF(OUTPUT!O$20:Y$20, "CLO8", OUTPUT!O142:Y142) / OUTPUT!AM$13), "", SUMIF(OUTPUT!O$20:Y$20, "CLO8", OUTPUT!O142:Y142) / OUTPUT!AM$13),
IF(AND('PRINTABLE (per grading)'!H$16="OUTPUT", 'PRINTABLE (per grading)'!B$13="Final"), IF(ISERROR(SUMIF(OUTPUT!AA$20:AI$20, "CLO8", OUTPUT!AA142:AI142) / OUTPUT!AN$13), "", SUMIF(OUTPUT!AA$20:AI$20, "CLO8", OUTPUT!AA142:AI142) / OUTPUT!AN$13),
"")))))),"")</f>
        <v/>
      </c>
      <c r="AY140" s="286" t="str">
        <f aca="false">IF(B140&lt;&gt;"",IF(AX140="","",IF(AX140&lt;0.5,1,IF(AND(AX140&gt;=0.5,AX140&lt;P$10),2,IF(AX140&gt;=P$10,3)))),"")</f>
        <v/>
      </c>
      <c r="AZ140" s="287" t="str">
        <f aca="false">IF(B140 &lt;&gt; "",IFERROR(IF(AVERAGE(AV140,AX140)&gt;=P$10,"Y","N"),""),"")</f>
        <v/>
      </c>
      <c r="BA140" s="194" t="str">
        <f aca="false">IF(B140 &lt;&gt; "", IFERROR(IF(C$16 = "PRELIM", SUMIF('Database (LECTURE-RES-PRAC)'!D$14:AG$14, "CLO9", 'Database (LECTURE-RES-PRAC)'!D137:AG137) / 'Grade computation'!F$12, IF(C$16 = "MIDTERM", SUMIF('Database (LECTURE-RES-PRAC)'!AJ$14:BM$14, "CLO9", 'Database (LECTURE-RES-PRAC)'!AJ137:BM137) / 'Grade computation'!G$12, IF(C$16 = "FINAL", SUMIF('Database (LECTURE-RES-PRAC)'!BP$14:CS$14, "CLO9", 'Database (LECTURE-RES-PRAC)'!BP137:CS137) / 'Grade computation'!H$12,""))),""),"")</f>
        <v/>
      </c>
      <c r="BB140" s="286" t="str">
        <f aca="false">IF(B140&lt;&gt;"",IF(BA140="","",IF(BA140&lt;0.5,1,IF(AND(BA140&gt;=0.5,BA140&lt;P$10),2,IF(BA140&gt;=P$10,3)))),"")</f>
        <v/>
      </c>
      <c r="BC140" s="194" t="str">
        <f aca="false">IF(B140 &lt;&gt; "",IF(AND('PRINTABLE (per grading)'!H$16="EXAM", 'PRINTABLE (per grading)'!B$13="Prelim"), IF(ISERROR(SUMIF('Exam (LECTURE ONLY)'!D$20:M$20, "CLO9", 'Exam (LECTURE ONLY)'!D142:M142) / 'Exam (LECTURE ONLY)'!AL$14), "", SUMIF('Exam (LECTURE ONLY)'!D$20:M$20, "CLO9", 'Exam (LECTURE ONLY)'!D142:M142) /'Exam (LECTURE ONLY)'!AL$14),
IF(AND('PRINTABLE (per grading)'!H$16="EXAM", 'PRINTABLE (per grading)'!B$13="Midterm"), IF(ISERROR(SUMIF('Exam (LECTURE ONLY)'!O$20:X$20, "CLO9", 'Exam (LECTURE ONLY)'!O142:X142) / 'Exam (LECTURE ONLY)'!AM$14), "", SUMIF('Exam (LECTURE ONLY)'!O$20:X$20, "CLO9", 'Exam (LECTURE ONLY)'!O142:X142) / 'Exam (LECTURE ONLY)'!AM$14),
IF(AND('PRINTABLE (per grading)'!H$16="EXAM", 'PRINTABLE (per grading)'!B$13="Final"), IF(ISERROR(SUMIF('Exam (LECTURE ONLY)'!Z$20:AI$20, "CLO9", 'Exam (LECTURE ONLY)'!Z142:AI142) / 'Exam (LECTURE ONLY)'!AN$14), "", SUMIF('Exam (LECTURE ONLY)'!Z$20:AI$20, "CLO9", 'Exam (LECTURE ONLY)'!Z142:AI142) / 'Exam (LECTURE ONLY)'!AN$14),
IF(AND('PRINTABLE (per grading)'!H$16="OUTPUT", 'PRINTABLE (per grading)'!B$13="Prelim"), IF(ISERROR(SUMIF(OUTPUT!C$20:M$20, "CLO9", OUTPUT!C142:M142) / OUTPUT!AL$14), "", SUMIF(OUTPUT!C$20:M$20, "CLO9", OUTPUT!C142:M142) / OUTPUT!AL$14),
IF(AND('PRINTABLE (per grading)'!H$16="OUTPUT", 'PRINTABLE (per grading)'!B$13="Midterm"), IF(ISERROR(SUMIF(OUTPUT!O$20:Y$20, "CLO9", OUTPUT!O142:Y142) / OUTPUT!AM$14), "", SUMIF(OUTPUT!O$20:Y$20, "CLO9", OUTPUT!O142:Y142) / OUTPUT!AM$14),
IF(AND('PRINTABLE (per grading)'!H$16="OUTPUT", 'PRINTABLE (per grading)'!B$13="Final"), IF(ISERROR(SUMIF(OUTPUT!AA$20:AI$20, "CLO9", OUTPUT!AA142:AI142) / OUTPUT!AN$14), "", SUMIF(OUTPUT!AA$20:AI$20, "CLO9", OUTPUT!AA142:AI142) / OUTPUT!AN$14),
"")))))),"")</f>
        <v/>
      </c>
      <c r="BD140" s="286" t="str">
        <f aca="false">IF(B140&lt;&gt;"",IF(BC140="","",IF(BC140&lt;0.5,1,IF(AND(BC140&gt;=0.5,BC140&lt;P$10),2,IF(BC140&gt;=P$10,3)))),"")</f>
        <v/>
      </c>
      <c r="BE140" s="287" t="str">
        <f aca="false">IF(B140 &lt;&gt; "",IFERROR(IF(AVERAGE(BA140,BC140)&gt;=P$10,"Y","N"),""),"")</f>
        <v/>
      </c>
      <c r="BF140" s="194" t="str">
        <f aca="false">IF(B140 &lt;&gt; "", IFERROR(IF(C$16 = "PRELIM", SUMIF('Database (LECTURE-RES-PRAC)'!D$14:AG$14, "CLO10", 'Database (LECTURE-RES-PRAC)'!D137:AG137) / 'Grade computation'!F$13, IF(C$16 = "MIDTERM", SUMIF('Database (LECTURE-RES-PRAC)'!AJ$14:BM$14, "CLO10", 'Database (LECTURE-RES-PRAC)'!AJ137:BM137) / 'Grade computation'!G$13, IF(C$16 = "FINAL", SUMIF('Database (LECTURE-RES-PRAC)'!BP$14:CS$14, "CLO10", 'Database (LECTURE-RES-PRAC)'!BP137:CS137) / 'Grade computation'!H$13,""))),""),"")</f>
        <v/>
      </c>
      <c r="BG140" s="286" t="str">
        <f aca="false">IF(B140&lt;&gt;"",IF(BF140="","",IF(BF140&lt;0.5,1,IF(AND(BF140&gt;=0.5,BF140&lt;P$10),2,IF(BF140&gt;=P$10,3)))),"")</f>
        <v/>
      </c>
      <c r="BH140" s="194" t="str">
        <f aca="false">IF(B140 &lt;&gt; "",IF(AND('PRINTABLE (per grading)'!H$16="EXAM", 'PRINTABLE (per grading)'!B$13="Prelim"), IF(ISERROR(SUMIF('Exam (LECTURE ONLY)'!D$20:M$20, "CLO10", 'Exam (LECTURE ONLY)'!D142:M142) / 'Exam (LECTURE ONLY)'!AL$15), "", SUMIF('Exam (LECTURE ONLY)'!D$20:M$20, "CLO10", 'Exam (LECTURE ONLY)'!D142:M142) /'Exam (LECTURE ONLY)'!AL$15),
IF(AND('PRINTABLE (per grading)'!H$16="EXAM", 'PRINTABLE (per grading)'!B$13="Midterm"), IF(ISERROR(SUMIF('Exam (LECTURE ONLY)'!O$20:X$20, "CLO10", 'Exam (LECTURE ONLY)'!O142:X142) / 'Exam (LECTURE ONLY)'!AM$15), "", SUMIF('Exam (LECTURE ONLY)'!O$20:X$20, "CLO10", 'Exam (LECTURE ONLY)'!O142:X142) / 'Exam (LECTURE ONLY)'!AM$15),
IF(AND('PRINTABLE (per grading)'!H$16="EXAM", 'PRINTABLE (per grading)'!B$13="Final"), IF(ISERROR(SUMIF('Exam (LECTURE ONLY)'!Z$20:AI$20, "CLO10", 'Exam (LECTURE ONLY)'!Z142:AI142) / 'Exam (LECTURE ONLY)'!AN$15), "", SUMIF('Exam (LECTURE ONLY)'!Z$20:AI$20, "CLO10", 'Exam (LECTURE ONLY)'!Z142:AI142) / 'Exam (LECTURE ONLY)'!AN$15),
IF(AND('PRINTABLE (per grading)'!H$16="OUTPUT", 'PRINTABLE (per grading)'!B$13="Prelim"), IF(ISERROR(SUMIF(OUTPUT!C$20:M$20, "CLO10", OUTPUT!C142:M142) / OUTPUT!AL$15), "", SUMIF(OUTPUT!C$20:M$20, "CLO10", OUTPUT!C142:M142) / OUTPUT!AL$15),
IF(AND('PRINTABLE (per grading)'!H$16="OUTPUT", 'PRINTABLE (per grading)'!B$13="Midterm"), IF(ISERROR(SUMIF(OUTPUT!O$20:Y$20, "CLO10", OUTPUT!O142:Y142) / OUTPUT!AM$15), "", SUMIF(OUTPUT!O$20:Y$20, "CLO10", OUTPUT!O142:Y142) / OUTPUT!AM$15),
IF(AND('PRINTABLE (per grading)'!H$16="OUTPUT", 'PRINTABLE (per grading)'!B$13="Final"), IF(ISERROR(SUMIF(OUTPUT!AA$20:AI$20, "CLO10", OUTPUT!AA142:AI142) / OUTPUT!AN$15), "", SUMIF(OUTPUT!AA$20:AI$20, "CLO10", OUTPUT!AA142:AI142) / OUTPUT!AN$15),
"")))))),"")</f>
        <v/>
      </c>
      <c r="BI140" s="286" t="str">
        <f aca="false">IF(B140&lt;&gt;"",IF(BH140="","",IF(BH140&lt;0.5,1,IF(AND(BH140&gt;=0.5,BH140&lt;P$10),2,IF(BH140&gt;=P$10,3)))),"")</f>
        <v/>
      </c>
      <c r="BJ140" s="287" t="str">
        <f aca="false">IF(B140 &lt;&gt; "",IFERROR(IF(AVERAGE(BF140,BH140)&gt;=P$10,"Y","N"),""),"")</f>
        <v/>
      </c>
      <c r="BK140" s="8"/>
    </row>
    <row r="141" customFormat="false" ht="19.5" hidden="false" customHeight="true" outlineLevel="0" collapsed="false">
      <c r="A141" s="183" t="str">
        <f aca="false">IF(ISBLANK('Database (LECTURE-RES-PRAC)'!A138),"",'Database (LECTURE-RES-PRAC)'!A138)</f>
        <v/>
      </c>
      <c r="B141" s="184" t="str">
        <f aca="false">IF(ISBLANK('Database (LECTURE-RES-PRAC)'!B138),"",'Database (LECTURE-RES-PRAC)'!B138)</f>
        <v/>
      </c>
      <c r="C141" s="230" t="str">
        <f aca="false">IF(B141&lt;&gt;"",IF(C$16="PRELIM",'Grade computation'!C141, IF(C$16="MIDTERM",'Grade computation'!K141, IF(C$16="FINAL",'Grade computation'!S141,""))),"")</f>
        <v/>
      </c>
      <c r="D141" s="231" t="str">
        <f aca="false">IF(B141&lt;&gt;"",IFERROR(IF(B$11="80-20", (((C141/C$19)*X$6)+X$7)*D$18, IF(B$11="60-40", (((C141/C$19)*Y$6)+Y$7)*D$18, 0)),0),"")</f>
        <v/>
      </c>
      <c r="E141" s="230" t="str">
        <f aca="false">IF(B141&lt;&gt;"", IF(C$16="PRELIM",'Grade computation'!E141, IF(C$16="MIDTERM",'Grade computation'!M141, IF(C$16="FINAL",'Grade computation'!U141,""))),"")</f>
        <v/>
      </c>
      <c r="F141" s="232" t="str">
        <f aca="false">IF(B141&lt;&gt;"",IFERROR(IF(B$11="80-20", (((E141/E$19)*X$6)+X$7)*F$18, IF(B$11="60-40", (((E141/E$19)*Y$6)+Y$7)*F$18, 0)),0),"")</f>
        <v/>
      </c>
      <c r="G141" s="233" t="str">
        <f aca="false">IF(B141&lt;&gt;"",IFERROR((D141+F141),0),"")</f>
        <v/>
      </c>
      <c r="H141" s="234" t="str">
        <f aca="false">IF(B141&lt;&gt;"",IF(C$16="PRELIM", 'Grade computation'!H141, IF(C$16="MIDTERM", 'Grade computation'!P141, IF(C$16="FINAL",'Grade computation'!X141, ""))),"")</f>
        <v/>
      </c>
      <c r="I141" s="233" t="str">
        <f aca="false">IF(B141&lt;&gt;"",IFERROR(IF(B$11="80-20", (((H141/H$19)*X$6)+X$7)*I$19, IF(B$11="60-40", (((H141/H$19)*Y$6)+Y$7)*I$19, 0)),0),"")</f>
        <v/>
      </c>
      <c r="J141" s="237" t="str">
        <f aca="false">IFERROR((G141+I141),"")</f>
        <v/>
      </c>
      <c r="K141" s="183" t="str">
        <f aca="false">IFERROR(IF(J141="","",IF(J141&gt;=75,"PASSED","FAILED")),"")</f>
        <v/>
      </c>
      <c r="L141" s="183"/>
      <c r="M141" s="194" t="str">
        <f aca="false">IF(B141 &lt;&gt; "", IFERROR(IF(C$16 = "PRELIM", SUMIF('Database (LECTURE-RES-PRAC)'!D$14:AG$14, "CLO1", 'Database (LECTURE-RES-PRAC)'!D138:AG138) / 'Grade computation'!F$4, IF(C$16 = "MIDTERM", SUMIF('Database (LECTURE-RES-PRAC)'!AJ$14:BM$14, "CLO1", 'Database (LECTURE-RES-PRAC)'!AJ138:BM138) / 'Grade computation'!G$4, IF(C$16 = "FINAL", SUMIF('Database (LECTURE-RES-PRAC)'!BP$14:CS$14, "CLO1", 'Database (LECTURE-RES-PRAC)'!BP138:CS138) / 'Grade computation'!H$4,""))),""),"")</f>
        <v/>
      </c>
      <c r="N141" s="286" t="str">
        <f aca="false">IF(B141&lt;&gt;"",IF(M141="","",IF(M141&lt;0.5,1,IF(AND(M141&gt;=0.5,M141&lt;P$10),2,IF(M141&gt;=P$10,3)))),"")</f>
        <v/>
      </c>
      <c r="O141" s="194" t="str">
        <f aca="false">IF(B141 &lt;&gt; "",IF(AND('PRINTABLE (per grading)'!H$16="EXAM", 'PRINTABLE (per grading)'!B$13="Prelim"), IF(ISERROR(SUMIF('Exam (LECTURE ONLY)'!D$20:M$20, "CLO1", 'Exam (LECTURE ONLY)'!D143:M143) / 'Exam (LECTURE ONLY)'!AL$6), "", SUMIF('Exam (LECTURE ONLY)'!D$20:M$20, "CLO1", 'Exam (LECTURE ONLY)'!D143:M143) /'Exam (LECTURE ONLY)'!AL$6),
IF(AND('PRINTABLE (per grading)'!H$16="EXAM", 'PRINTABLE (per grading)'!B$13="Midterm"), IF(ISERROR(SUMIF('Exam (LECTURE ONLY)'!O$20:X$20, "CLO1", 'Exam (LECTURE ONLY)'!O143:X143) / 'Exam (LECTURE ONLY)'!AM$6), "", SUMIF('Exam (LECTURE ONLY)'!O$20:X$20, "CLO1", 'Exam (LECTURE ONLY)'!O143:X143) / 'Exam (LECTURE ONLY)'!AM$6),
IF(AND('PRINTABLE (per grading)'!H$16="EXAM", 'PRINTABLE (per grading)'!B$13="Final"), IF(ISERROR(SUMIF('Exam (LECTURE ONLY)'!Z$20:AI$20, "CLO1", 'Exam (LECTURE ONLY)'!Z143:AI143) / 'Exam (LECTURE ONLY)'!AN$6), "", SUMIF('Exam (LECTURE ONLY)'!Z$20:AI$20, "CLO1", 'Exam (LECTURE ONLY)'!Z143:AI143) / 'Exam (LECTURE ONLY)'!AN$6),
IF(AND('PRINTABLE (per grading)'!H$16="OUTPUT", 'PRINTABLE (per grading)'!B$13="Prelim"), IF(ISERROR(SUMIF(OUTPUT!C$20:M$20, "CLO1", OUTPUT!C143:M143) / OUTPUT!AL$6), "", SUMIF(OUTPUT!C$20:M$20, "CLO1", OUTPUT!C143:M143) / OUTPUT!AL$6),
IF(AND('PRINTABLE (per grading)'!H$16="OUTPUT", 'PRINTABLE (per grading)'!B$13="Midterm"), IF(ISERROR(SUMIF(OUTPUT!O$20:Y$20, "CLO1", OUTPUT!O143:Y143) / OUTPUT!AM$6), "", SUMIF(OUTPUT!O$20:Y$20, "CLO1", OUTPUT!O143:Y143) / OUTPUT!AM$6),
IF(AND('PRINTABLE (per grading)'!H$16="OUTPUT", 'PRINTABLE (per grading)'!B$13="Final"), IF(ISERROR(SUMIF(OUTPUT!AA$20:AI$20, "CLO1", OUTPUT!AA143:AI143) / OUTPUT!AN$6), "", SUMIF(OUTPUT!AA$20:AI$20, "CLO1", OUTPUT!AA143:AI143) / OUTPUT!AN$6),
"")))))),"")</f>
        <v/>
      </c>
      <c r="P141" s="286" t="str">
        <f aca="false">IF(B141&lt;&gt;"",IF(O141="","",IF(O141&lt;0.5,1,IF(AND(O141&gt;=0.5,O141&lt;P$10),2,IF(O141&gt;=P$10,3)))),"")</f>
        <v/>
      </c>
      <c r="Q141" s="287" t="str">
        <f aca="false">IF(B141 &lt;&gt; "",IFERROR(IF(AVERAGE(M141,O141)&gt;=P$10,"Y","N"),""),"")</f>
        <v/>
      </c>
      <c r="R141" s="194" t="str">
        <f aca="false">IF(B141 &lt;&gt; "", IFERROR(IF(C$16 = "PRELIM", SUMIF('Database (LECTURE-RES-PRAC)'!D$14:AG$14, "CLO2", 'Database (LECTURE-RES-PRAC)'!D138:AG138) / 'Grade computation'!F$5, IF(C$16 = "MIDTERM", SUMIF('Database (LECTURE-RES-PRAC)'!AJ$14:BM$14, "CLO2", 'Database (LECTURE-RES-PRAC)'!AJ138:BM138) / 'Grade computation'!G$5, IF(C$16 = "FINAL", SUMIF('Database (LECTURE-RES-PRAC)'!BP$14:CS$14, "CLO2", 'Database (LECTURE-RES-PRAC)'!BP138:CS138) / 'Grade computation'!H$5,""))),""),"")</f>
        <v/>
      </c>
      <c r="S141" s="286" t="str">
        <f aca="false">IF(B141&lt;&gt;"",IF(R141="","",IF(R141&lt;0.5,1,IF(AND(R141&gt;=0.5,R141&lt;P$10),2,IF(R141&gt;=P$10,3)))),"")</f>
        <v/>
      </c>
      <c r="T141" s="194" t="str">
        <f aca="false">IF(B141 &lt;&gt; "",IF(AND('PRINTABLE (per grading)'!H$16="EXAM", 'PRINTABLE (per grading)'!B$13="Prelim"), IF(ISERROR(SUMIF('Exam (LECTURE ONLY)'!D$20:M$20, "CLO2", 'Exam (LECTURE ONLY)'!D143:M143) / 'Exam (LECTURE ONLY)'!AL$7), "", SUMIF('Exam (LECTURE ONLY)'!D$20:M$20, "CLO2", 'Exam (LECTURE ONLY)'!D143:M143) /'Exam (LECTURE ONLY)'!AL$7),
IF(AND('PRINTABLE (per grading)'!H$16="EXAM", 'PRINTABLE (per grading)'!B$13="Midterm"), IF(ISERROR(SUMIF('Exam (LECTURE ONLY)'!O$20:X$20, "CLO2", 'Exam (LECTURE ONLY)'!O143:X143) / 'Exam (LECTURE ONLY)'!AM$7), "", SUMIF('Exam (LECTURE ONLY)'!O$20:X$20, "CLO2", 'Exam (LECTURE ONLY)'!O143:X143) / 'Exam (LECTURE ONLY)'!AM$7),
IF(AND('PRINTABLE (per grading)'!H$16="EXAM", 'PRINTABLE (per grading)'!B$13="Final"), IF(ISERROR(SUMIF('Exam (LECTURE ONLY)'!Z$20:AI$20, "CLO2", 'Exam (LECTURE ONLY)'!Z143:AI143) / 'Exam (LECTURE ONLY)'!AN$7), "", SUMIF('Exam (LECTURE ONLY)'!Z$20:AI$20, "CLO2", 'Exam (LECTURE ONLY)'!Z143:AI143) / 'Exam (LECTURE ONLY)'!AN$7),
IF(AND('PRINTABLE (per grading)'!H$16="OUTPUT", 'PRINTABLE (per grading)'!B$13="Prelim"), IF(ISERROR(SUMIF(OUTPUT!C$20:M$20, "CLO2", OUTPUT!C143:M143) / OUTPUT!AL$7), "", SUMIF(OUTPUT!C$20:M$20, "CLO2", OUTPUT!C143:M143) / OUTPUT!AL$7),
IF(AND('PRINTABLE (per grading)'!H$16="OUTPUT", 'PRINTABLE (per grading)'!B$13="Midterm"), IF(ISERROR(SUMIF(OUTPUT!O$20:Y$20, "CLO2", OUTPUT!O143:Y143) / OUTPUT!AM$7), "", SUMIF(OUTPUT!O$20:Y$20, "CLO2", OUTPUT!O143:Y143) / OUTPUT!AM$7),
IF(AND('PRINTABLE (per grading)'!H$16="OUTPUT", 'PRINTABLE (per grading)'!B$13="Final"), IF(ISERROR(SUMIF(OUTPUT!AA$20:AI$20, "CLO2", OUTPUT!AA143:AI143) / OUTPUT!AN$7), "", SUMIF(OUTPUT!AA$20:AI$20, "CLO2", OUTPUT!AA143:AI143) / OUTPUT!AN$7),
"")))))),"")</f>
        <v/>
      </c>
      <c r="U141" s="286" t="str">
        <f aca="false">IF(B141&lt;&gt;"",IF(T141="","",IF(T141&lt;0.5,1,IF(AND(T141&gt;=0.5,T141&lt;P$10),2,IF(T141&gt;=P$10,3)))),"")</f>
        <v/>
      </c>
      <c r="V141" s="287" t="str">
        <f aca="false">IF(B141 &lt;&gt; "",IFERROR(IF(AVERAGE(R141,T141)&gt;=P$10,"Y","N"),""),"")</f>
        <v/>
      </c>
      <c r="W141" s="194" t="str">
        <f aca="false">IF(B141 &lt;&gt; "", IFERROR(IF(C$16 = "PRELIM", SUMIF('Database (LECTURE-RES-PRAC)'!D$14:AG$14, "CLO3", 'Database (LECTURE-RES-PRAC)'!D138:AG138) / 'Grade computation'!F$6, IF(C$16 = "MIDTERM", SUMIF('Database (LECTURE-RES-PRAC)'!AJ$14:BM$14, "CLO3", 'Database (LECTURE-RES-PRAC)'!AJ138:BM138) / 'Grade computation'!G$6, IF(C$16 = "FINAL", SUMIF('Database (LECTURE-RES-PRAC)'!BP$14:CS$14, "CLO3", 'Database (LECTURE-RES-PRAC)'!BP138:CS138) / 'Grade computation'!H$6,""))),""),"")</f>
        <v/>
      </c>
      <c r="X141" s="286" t="str">
        <f aca="false">IF(B141&lt;&gt;"",IF(W141="","",IF(W141&lt;0.5,1,IF(AND(W141&gt;=0.5,W141&lt;P$10),2,IF(W141&gt;=P$10,3)))),"")</f>
        <v/>
      </c>
      <c r="Y141" s="194" t="str">
        <f aca="false">IF(B141 &lt;&gt; "",IF(AND('PRINTABLE (per grading)'!H$16="EXAM", 'PRINTABLE (per grading)'!B$13="Prelim"), IF(ISERROR(SUMIF('Exam (LECTURE ONLY)'!D$20:M$20, "CLO3", 'Exam (LECTURE ONLY)'!D143:M143) / 'Exam (LECTURE ONLY)'!AL$8), "", SUMIF('Exam (LECTURE ONLY)'!D$20:M$20, "CLO3", 'Exam (LECTURE ONLY)'!D143:M143) /'Exam (LECTURE ONLY)'!AL$8),
IF(AND('PRINTABLE (per grading)'!H$16="EXAM", 'PRINTABLE (per grading)'!B$13="Midterm"), IF(ISERROR(SUMIF('Exam (LECTURE ONLY)'!O$20:X$20, "CLO3", 'Exam (LECTURE ONLY)'!O143:X143) / 'Exam (LECTURE ONLY)'!AM$8), "", SUMIF('Exam (LECTURE ONLY)'!O$20:X$20, "CLO3", 'Exam (LECTURE ONLY)'!O143:X143) / 'Exam (LECTURE ONLY)'!AM$8),
IF(AND('PRINTABLE (per grading)'!H$16="EXAM", 'PRINTABLE (per grading)'!B$13="Final"), IF(ISERROR(SUMIF('Exam (LECTURE ONLY)'!Z$20:AI$20, "CLO3", 'Exam (LECTURE ONLY)'!Z143:AI143) / 'Exam (LECTURE ONLY)'!AN$8), "", SUMIF('Exam (LECTURE ONLY)'!Z$20:AI$20, "CLO3", 'Exam (LECTURE ONLY)'!Z143:AI143) / 'Exam (LECTURE ONLY)'!AN$8),
IF(AND('PRINTABLE (per grading)'!H$16="OUTPUT", 'PRINTABLE (per grading)'!B$13="Prelim"), IF(ISERROR(SUMIF(OUTPUT!C$20:M$20, "CLO3", OUTPUT!C143:M143) / OUTPUT!AL$8), "", SUMIF(OUTPUT!C$20:M$20, "CLO3", OUTPUT!C143:M143) / OUTPUT!AL$8),
IF(AND('PRINTABLE (per grading)'!H$16="OUTPUT", 'PRINTABLE (per grading)'!B$13="Midterm"), IF(ISERROR(SUMIF(OUTPUT!O$20:Y$20, "CLO3", OUTPUT!O143:Y143) / OUTPUT!AM$8), "", SUMIF(OUTPUT!O$20:Y$20, "CLO3", OUTPUT!O143:Y143) / OUTPUT!AM$8),
IF(AND('PRINTABLE (per grading)'!H$16="OUTPUT", 'PRINTABLE (per grading)'!B$13="Final"), IF(ISERROR(SUMIF(OUTPUT!AA$20:AI$20, "CLO3", OUTPUT!AA143:AI143) / OUTPUT!AN$8), "", SUMIF(OUTPUT!AA$20:AI$20, "CLO3", OUTPUT!AA143:AI143) / OUTPUT!AN$8),
"" )))))),"")</f>
        <v/>
      </c>
      <c r="Z141" s="286" t="str">
        <f aca="false">IF(B141&lt;&gt;"",IF(Y141="","",IF(Y141&lt;0.5,1,IF(AND(Y141&gt;=0.5,Y141&lt;P$10),2,IF(Y141&gt;=P$10,3)))),"")</f>
        <v/>
      </c>
      <c r="AA141" s="287" t="str">
        <f aca="false">IF(B141 &lt;&gt; "",IFERROR(IF(AVERAGE(W141,Y141)&gt;=P$10,"Y","N"),""),"")</f>
        <v/>
      </c>
      <c r="AB141" s="194" t="str">
        <f aca="false">IF(B141 &lt;&gt; "", IFERROR(IF(C$16 = "PRELIM", SUMIF('Database (LECTURE-RES-PRAC)'!D$14:AG$14, "CLO4", 'Database (LECTURE-RES-PRAC)'!D138:AG138) / 'Grade computation'!F$7, IF(C$16 = "MIDTERM", SUMIF('Database (LECTURE-RES-PRAC)'!AJ$14:BM$14, "CLO4", 'Database (LECTURE-RES-PRAC)'!AJ138:BM138) / 'Grade computation'!G$7, IF(C$16 = "FINAL", SUMIF('Database (LECTURE-RES-PRAC)'!BP$14:CS$14, "CLO4", 'Database (LECTURE-RES-PRAC)'!BP138:CS138) / 'Grade computation'!H$7,""))),""),"")</f>
        <v/>
      </c>
      <c r="AC141" s="286" t="str">
        <f aca="false">IF(B141&lt;&gt;"",IF(AB141="","",IF(AB141&lt;0.5,1,IF(AND(AB141&gt;=0.5,AB141&lt;P$10),2,IF(AB141&gt;=P$10,3)))),"")</f>
        <v/>
      </c>
      <c r="AD141" s="194" t="str">
        <f aca="false">IF(B141 &lt;&gt; "",IF(AND('PRINTABLE (per grading)'!H$16="EXAM", 'PRINTABLE (per grading)'!B$13="Prelim"), IF(ISERROR(SUMIF('Exam (LECTURE ONLY)'!D$20:M$20, "CLO4", 'Exam (LECTURE ONLY)'!D143:M143) / 'Exam (LECTURE ONLY)'!AL$9), "", SUMIF('Exam (LECTURE ONLY)'!D$20:M$20, "CLO4", 'Exam (LECTURE ONLY)'!D143:M143) /'Exam (LECTURE ONLY)'!AL$9),
IF(AND('PRINTABLE (per grading)'!H$16="EXAM", 'PRINTABLE (per grading)'!B$13="Midterm"), IF(ISERROR(SUMIF('Exam (LECTURE ONLY)'!O$20:X$20, "CLO4", 'Exam (LECTURE ONLY)'!O143:X143) / 'Exam (LECTURE ONLY)'!AM$9), "", SUMIF('Exam (LECTURE ONLY)'!O$20:X$20, "CLO4", 'Exam (LECTURE ONLY)'!O143:X143) / 'Exam (LECTURE ONLY)'!AM$9),
IF(AND('PRINTABLE (per grading)'!H$16="EXAM", 'PRINTABLE (per grading)'!B$13="Final"), IF(ISERROR(SUMIF('Exam (LECTURE ONLY)'!Z$20:AI$20, "CLO4", 'Exam (LECTURE ONLY)'!Z143:AI143) / 'Exam (LECTURE ONLY)'!AN$9), "", SUMIF('Exam (LECTURE ONLY)'!Z$20:AI$20, "CLO4", 'Exam (LECTURE ONLY)'!Z143:AI143) / 'Exam (LECTURE ONLY)'!AN$9),
IF(AND('PRINTABLE (per grading)'!H$16="OUTPUT", 'PRINTABLE (per grading)'!B$13="Prelim"), IF(ISERROR(SUMIF(OUTPUT!C$20:M$20, "CLO4", OUTPUT!C143:M143) / OUTPUT!AL$9), "", SUMIF(OUTPUT!C$20:M$20, "CLO4", OUTPUT!C143:M143) / OUTPUT!AL$9),
IF(AND('PRINTABLE (per grading)'!H$16="OUTPUT", 'PRINTABLE (per grading)'!B$13="Midterm"), IF(ISERROR(SUMIF(OUTPUT!O$20:Y$20, "CLO4", OUTPUT!O143:Y143) / OUTPUT!AM$9), "", SUMIF(OUTPUT!O$20:Y$20, "CLO4", OUTPUT!O143:Y143) / OUTPUT!AM$9),
IF(AND('PRINTABLE (per grading)'!H$16="OUTPUT", 'PRINTABLE (per grading)'!B$13="Final"), IF(ISERROR(SUMIF(OUTPUT!AA$20:AI$20, "CLO4", OUTPUT!AA143:AI143) / OUTPUT!AN$9), "", SUMIF(OUTPUT!AA$20:AI$20, "CLO4", OUTPUT!AA143:AI143) / OUTPUT!AN$9),
"")))))),"")</f>
        <v/>
      </c>
      <c r="AE141" s="286" t="str">
        <f aca="false">IF(B141&lt;&gt;"",IF(AD141="","",IF(AD141&lt;0.5,1,IF(AND(AD141&gt;=0.5,AD141&lt;P$10),2,IF(AD141&gt;=P$10,3)))),"")</f>
        <v/>
      </c>
      <c r="AF141" s="287" t="str">
        <f aca="false">IF(B141 &lt;&gt; "",IFERROR(IF(AVERAGE(AB141,AD141)&gt;=P$10,"Y","N"),""),"")</f>
        <v/>
      </c>
      <c r="AG141" s="194" t="str">
        <f aca="false">IF(B141 &lt;&gt; "", IFERROR(IF(C$16 = "PRELIM", SUMIF('Database (LECTURE-RES-PRAC)'!D$14:AG$14, "CLO5", 'Database (LECTURE-RES-PRAC)'!D138:AG138) / 'Grade computation'!F$8, IF(C$16 = "MIDTERM", SUMIF('Database (LECTURE-RES-PRAC)'!AJ$14:BM$14, "CLO5", 'Database (LECTURE-RES-PRAC)'!AJ138:BM138) / 'Grade computation'!G$8, IF(C$16 = "FINAL", SUMIF('Database (LECTURE-RES-PRAC)'!BP$14:CS$14, "CLO5", 'Database (LECTURE-RES-PRAC)'!BP138:CS138) / 'Grade computation'!H$8,""))),""),"")</f>
        <v/>
      </c>
      <c r="AH141" s="286" t="str">
        <f aca="false">IF(B141&lt;&gt;"",IF(AG141="","",IF(AG141&lt;0.5,1,IF(AND(AG141&gt;=0.5,AG141&lt;P$10),2,IF(AG141&gt;=P$10,3)))),"")</f>
        <v/>
      </c>
      <c r="AI141" s="194" t="str">
        <f aca="false">IF(B141 &lt;&gt; "",IF(AND('PRINTABLE (per grading)'!H$16="EXAM", 'PRINTABLE (per grading)'!B$13="Prelim"), IF(ISERROR(SUMIF('Exam (LECTURE ONLY)'!D$20:M$20, "CLO5", 'Exam (LECTURE ONLY)'!D143:M143) / 'Exam (LECTURE ONLY)'!AL$10), "", SUMIF('Exam (LECTURE ONLY)'!D$20:M$20, "CLO5", 'Exam (LECTURE ONLY)'!D143:M143) /'Exam (LECTURE ONLY)'!AL$10),
IF(AND('PRINTABLE (per grading)'!H$16="EXAM", 'PRINTABLE (per grading)'!B$13="Midterm"), IF(ISERROR(SUMIF('Exam (LECTURE ONLY)'!O$20:X$20, "CLO5", 'Exam (LECTURE ONLY)'!O143:X143) / 'Exam (LECTURE ONLY)'!AM$10), "", SUMIF('Exam (LECTURE ONLY)'!O$20:X$20, "CLO5", 'Exam (LECTURE ONLY)'!O143:X143) / 'Exam (LECTURE ONLY)'!AM$10),
IF(AND('PRINTABLE (per grading)'!H$16="EXAM", 'PRINTABLE (per grading)'!B$13="Final"), IF(ISERROR(SUMIF('Exam (LECTURE ONLY)'!Z$20:AI$20, "CLO5", 'Exam (LECTURE ONLY)'!Z143:AI143) / 'Exam (LECTURE ONLY)'!AN$10), "", SUMIF('Exam (LECTURE ONLY)'!Z$20:AI$20, "CLO5", 'Exam (LECTURE ONLY)'!Z143:AI143) / 'Exam (LECTURE ONLY)'!AN$10),
IF(AND('PRINTABLE (per grading)'!H$16="OUTPUT", 'PRINTABLE (per grading)'!B$13="Prelim"), IF(ISERROR(SUMIF(OUTPUT!C$20:M$20, "CLO5", OUTPUT!C143:M143) / OUTPUT!AL$10), "", SUMIF(OUTPUT!C$20:M$20, "CLO5", OUTPUT!C143:M143) / OUTPUT!AL$10),
IF(AND('PRINTABLE (per grading)'!H$16="OUTPUT", 'PRINTABLE (per grading)'!B$13="Midterm"), IF(ISERROR(SUMIF(OUTPUT!O$20:Y$20, "CLO5", OUTPUT!O143:Y143) / OUTPUT!AM$10), "", SUMIF(OUTPUT!O$20:Y$20, "CLO5", OUTPUT!O143:Y143) / OUTPUT!AM$10),
IF(AND('PRINTABLE (per grading)'!H$16="OUTPUT", 'PRINTABLE (per grading)'!B$13="Final"), IF(ISERROR(SUMIF(OUTPUT!AA$20:AI$20, "CLO5", OUTPUT!AA143:AI143) / OUTPUT!AN$10), "", SUMIF(OUTPUT!AA$20:AI$20, "CLO5", OUTPUT!AA143:AI143) / OUTPUT!AN$10),
"")))))),"")</f>
        <v/>
      </c>
      <c r="AJ141" s="286" t="str">
        <f aca="false">IF(B141&lt;&gt;"",IF(AI141="","",IF(AI141&lt;0.5,1,IF(AND(AI141&gt;=0.5,AI141&lt;P$10),2,IF(AI141&gt;=P$10,3)))),"")</f>
        <v/>
      </c>
      <c r="AK141" s="287" t="str">
        <f aca="false">IF(B141 &lt;&gt; "",IFERROR(IF(AVERAGE(AG141,AI141)&gt;=P$10,"Y","N"),""),"")</f>
        <v/>
      </c>
      <c r="AL141" s="194" t="str">
        <f aca="false">IF(B141 &lt;&gt; "", IFERROR(IF(C$16 = "PRELIM", SUMIF('Database (LECTURE-RES-PRAC)'!D$14:AG$14, "CLO6", 'Database (LECTURE-RES-PRAC)'!D138:AG138) / 'Grade computation'!F$9, IF(C$16 = "MIDTERM", SUMIF('Database (LECTURE-RES-PRAC)'!AJ$14:BM$14, "CLO6", 'Database (LECTURE-RES-PRAC)'!AJ138:BM138) / 'Grade computation'!G$9, IF(C$16 = "FINAL", SUMIF('Database (LECTURE-RES-PRAC)'!BP$14:CS$14, "CLO6", 'Database (LECTURE-RES-PRAC)'!BP138:CS138) / 'Grade computation'!H$9,""))),""),"")</f>
        <v/>
      </c>
      <c r="AM141" s="286" t="str">
        <f aca="false">IF(B141&lt;&gt;"",IF(AL141="","",IF(AL141&lt;0.5,1,IF(AND(AL141&gt;=0.5,AL141&lt;P$10),2,IF(AL141&gt;=P$10,3)))),"")</f>
        <v/>
      </c>
      <c r="AN141" s="194" t="str">
        <f aca="false">IF(B141 &lt;&gt; "",IF(AND('PRINTABLE (per grading)'!H$16="EXAM", 'PRINTABLE (per grading)'!B$13="Prelim"), IF(ISERROR(SUMIF('Exam (LECTURE ONLY)'!D$20:M$20, "CLO6", 'Exam (LECTURE ONLY)'!D143:M143) / 'Exam (LECTURE ONLY)'!AL$11), "", SUMIF('Exam (LECTURE ONLY)'!D$20:M$20, "CLO6", 'Exam (LECTURE ONLY)'!D143:M143) /'Exam (LECTURE ONLY)'!AL$11),
IF(AND('PRINTABLE (per grading)'!H$16="EXAM", 'PRINTABLE (per grading)'!B$13="Midterm"), IF(ISERROR(SUMIF('Exam (LECTURE ONLY)'!O$20:X$20, "CLO6", 'Exam (LECTURE ONLY)'!O143:X143) / 'Exam (LECTURE ONLY)'!AM$11), "", SUMIF('Exam (LECTURE ONLY)'!O$20:X$20, "CLO6", 'Exam (LECTURE ONLY)'!O143:X143) / 'Exam (LECTURE ONLY)'!AM$11),
IF(AND('PRINTABLE (per grading)'!H$16="EXAM", 'PRINTABLE (per grading)'!B$13="Final"), IF(ISERROR(SUMIF('Exam (LECTURE ONLY)'!Z$20:AI$20, "CLO6", 'Exam (LECTURE ONLY)'!Z143:AI143) / 'Exam (LECTURE ONLY)'!AN$11), "", SUMIF('Exam (LECTURE ONLY)'!Z$20:AI$20, "CLO6", 'Exam (LECTURE ONLY)'!Z143:AI143) / 'Exam (LECTURE ONLY)'!AN$11),
IF(AND('PRINTABLE (per grading)'!H$16="OUTPUT", 'PRINTABLE (per grading)'!B$13="Prelim"), IF(ISERROR(SUMIF(OUTPUT!C$20:M$20, "CLO6", OUTPUT!C143:M143) / OUTPUT!AL$11), "", SUMIF(OUTPUT!C$20:M$20, "CLO6", OUTPUT!C143:M143) / OUTPUT!AL$11),
IF(AND('PRINTABLE (per grading)'!H$16="OUTPUT", 'PRINTABLE (per grading)'!B$13="Midterm"), IF(ISERROR(SUMIF(OUTPUT!O$20:Y$20, "CLO6", OUTPUT!O143:Y143) / OUTPUT!AM$11), "", SUMIF(OUTPUT!O$20:Y$20, "CLO6", OUTPUT!O143:Y143) / OUTPUT!AM$11),
IF(AND('PRINTABLE (per grading)'!H$16="OUTPUT", 'PRINTABLE (per grading)'!B$13="Final"), IF(ISERROR(SUMIF(OUTPUT!AA$20:AI$20, "CLO6", OUTPUT!AA143:AI143) / OUTPUT!AN$11), "", SUMIF(OUTPUT!AA$20:AI$20, "CLO6", OUTPUT!AA143:AI143) / OUTPUT!AN$11),
"")))))),"")</f>
        <v/>
      </c>
      <c r="AO141" s="286" t="str">
        <f aca="false">IF(B141&lt;&gt;"",IF(AN141="","",IF(AN141&lt;0.5,1,IF(AND(AN141&gt;=0.5,AN141&lt;P$10),2,IF(AN141&gt;=P$10,3)))),"")</f>
        <v/>
      </c>
      <c r="AP141" s="287" t="str">
        <f aca="false">IF(B141 &lt;&gt; "",IFERROR(IF(AVERAGE(AL141,AN141)&gt;=P$10,"Y","N"),""),"")</f>
        <v/>
      </c>
      <c r="AQ141" s="194" t="str">
        <f aca="false">IF(B141 &lt;&gt; "", IFERROR(IF(C$16 = "PRELIM", SUMIF('Database (LECTURE-RES-PRAC)'!D$14:AG$14, "CLO7", 'Database (LECTURE-RES-PRAC)'!D138:AG138) / 'Grade computation'!F$10, IF(C$16 = "MIDTERM", SUMIF('Database (LECTURE-RES-PRAC)'!AJ$14:BM$14, "CLO7", 'Database (LECTURE-RES-PRAC)'!AJ138:BM138) / 'Grade computation'!G$10, IF(C$16 = "FINAL", SUMIF('Database (LECTURE-RES-PRAC)'!BP$14:CS$14, "CLO7", 'Database (LECTURE-RES-PRAC)'!BP138:CS138) / 'Grade computation'!H$10,""))),""),"")</f>
        <v/>
      </c>
      <c r="AR141" s="286" t="str">
        <f aca="false">IF(B141&lt;&gt;"",IF(AQ141="","",IF(AQ141&lt;0.5,1,IF(AND(AQ141&gt;=0.5,AQ141&lt;P$10),2,IF(AQ141&gt;=P$10,3)))),"")</f>
        <v/>
      </c>
      <c r="AS141" s="194" t="str">
        <f aca="false">IF(B141 &lt;&gt; "",IF(AND('PRINTABLE (per grading)'!H$16="EXAM", 'PRINTABLE (per grading)'!B$13="Prelim"), IF(ISERROR(SUMIF('Exam (LECTURE ONLY)'!D$20:M$20, "CLO7", 'Exam (LECTURE ONLY)'!D143:M143) / 'Exam (LECTURE ONLY)'!AL$12), "", SUMIF('Exam (LECTURE ONLY)'!D$20:M$20, "CLO7", 'Exam (LECTURE ONLY)'!D143:M143) /'Exam (LECTURE ONLY)'!AL$12),
IF(AND('PRINTABLE (per grading)'!H$16="EXAM", 'PRINTABLE (per grading)'!B$13="Midterm"), IF(ISERROR(SUMIF('Exam (LECTURE ONLY)'!O$20:X$20, "CLO7", 'Exam (LECTURE ONLY)'!O143:X143) / 'Exam (LECTURE ONLY)'!AM$12), "", SUMIF('Exam (LECTURE ONLY)'!O$20:X$20, "CLO7", 'Exam (LECTURE ONLY)'!O143:X143) / 'Exam (LECTURE ONLY)'!AM$12),
IF(AND('PRINTABLE (per grading)'!H$16="EXAM", 'PRINTABLE (per grading)'!B$13="Final"), IF(ISERROR(SUMIF('Exam (LECTURE ONLY)'!Z$20:AI$20, "CLO7", 'Exam (LECTURE ONLY)'!Z143:AI143) / 'Exam (LECTURE ONLY)'!AN$12), "", SUMIF('Exam (LECTURE ONLY)'!Z$20:AI$20, "CLO7", 'Exam (LECTURE ONLY)'!Z143:AI143) / 'Exam (LECTURE ONLY)'!AN$12),
IF(AND('PRINTABLE (per grading)'!H$16="OUTPUT", 'PRINTABLE (per grading)'!B$13="Prelim"), IF(ISERROR(SUMIF(OUTPUT!C$20:M$20, "CLO7", OUTPUT!C143:M143) / OUTPUT!AL$12), "", SUMIF(OUTPUT!C$20:M$20, "CLO7", OUTPUT!C143:M143) / OUTPUT!AL$12),
IF(AND('PRINTABLE (per grading)'!H$16="OUTPUT", 'PRINTABLE (per grading)'!B$13="Midterm"), IF(ISERROR(SUMIF(OUTPUT!O$20:Y$20, "CLO7", OUTPUT!O143:Y143) / OUTPUT!AM$12), "", SUMIF(OUTPUT!O$20:Y$20, "CLO7", OUTPUT!O143:Y143) / OUTPUT!AM$12),
IF(AND('PRINTABLE (per grading)'!H$16="OUTPUT", 'PRINTABLE (per grading)'!B$13="Final"), IF(ISERROR(SUMIF(OUTPUT!AA$20:AI$20, "CLO7", OUTPUT!AA143:AI143) / OUTPUT!AN$12), "", SUMIF(OUTPUT!AA$20:AI$20, "CLO7", OUTPUT!AA143:AI143) / OUTPUT!AN$12),
"")))))),"")</f>
        <v/>
      </c>
      <c r="AT141" s="286" t="str">
        <f aca="false">IF(B141&lt;&gt;"",IF(AS141="","",IF(AS141&lt;0.5,1,IF(AND(AS141&gt;=0.5,AS141&lt;P$10),2,IF(AS141&gt;=P$10,3)))),"")</f>
        <v/>
      </c>
      <c r="AU141" s="287" t="str">
        <f aca="false">IF(B141 &lt;&gt; "",IFERROR(IF(AVERAGE(AQ141,AS141)&gt;=P$10,"Y","N"),""),"")</f>
        <v/>
      </c>
      <c r="AV141" s="194" t="str">
        <f aca="false">IF(B141 &lt;&gt; "", IFERROR(IF(C$16 = "PRELIM", SUMIF('Database (LECTURE-RES-PRAC)'!D$14:AG$14, "CLO8", 'Database (LECTURE-RES-PRAC)'!D138:AG138) / 'Grade computation'!F$11, IF(C$16 = "MIDTERM", SUMIF('Database (LECTURE-RES-PRAC)'!AJ$14:BM$14, "CLO8", 'Database (LECTURE-RES-PRAC)'!AJ138:BM138) / 'Grade computation'!G$11, IF(C$16 = "FINAL", SUMIF('Database (LECTURE-RES-PRAC)'!BP$14:CS$14, "CLO8", 'Database (LECTURE-RES-PRAC)'!BP138:CS138) / 'Grade computation'!H$11,""))),""),"")</f>
        <v/>
      </c>
      <c r="AW141" s="286" t="str">
        <f aca="false">IF(B141&lt;&gt;"",IF(AV141="","",IF(AV141&lt;0.5,1,IF(AND(AV141&gt;=0.5,AV141&lt;P$10),2,IF(AV141&gt;=P$10,3)))),"")</f>
        <v/>
      </c>
      <c r="AX141" s="194" t="str">
        <f aca="false">IF(B141 &lt;&gt; "",IF(AND('PRINTABLE (per grading)'!H$16="EXAM", 'PRINTABLE (per grading)'!B$13="Prelim"), IF(ISERROR(SUMIF('Exam (LECTURE ONLY)'!D$20:M$20, "CLO8", 'Exam (LECTURE ONLY)'!D143:M143) / 'Exam (LECTURE ONLY)'!AL$13), "", SUMIF('Exam (LECTURE ONLY)'!D$20:M$20, "CLO8", 'Exam (LECTURE ONLY)'!D143:M143) /'Exam (LECTURE ONLY)'!AL$13),
IF(AND('PRINTABLE (per grading)'!H$16="EXAM", 'PRINTABLE (per grading)'!B$13="Midterm"), IF(ISERROR(SUMIF('Exam (LECTURE ONLY)'!O$20:X$20, "CLO8", 'Exam (LECTURE ONLY)'!O143:X143) / 'Exam (LECTURE ONLY)'!AM$13), "", SUMIF('Exam (LECTURE ONLY)'!O$20:X$20, "CLO8", 'Exam (LECTURE ONLY)'!O143:X143) / 'Exam (LECTURE ONLY)'!AM$13),
IF(AND('PRINTABLE (per grading)'!H$16="EXAM", 'PRINTABLE (per grading)'!B$13="Final"), IF(ISERROR(SUMIF('Exam (LECTURE ONLY)'!Z$20:AI$20, "CLO8", 'Exam (LECTURE ONLY)'!Z143:AI143) / 'Exam (LECTURE ONLY)'!AN$13), "", SUMIF('Exam (LECTURE ONLY)'!Z$20:AI$20, "CLO8", 'Exam (LECTURE ONLY)'!Z143:AI143) / 'Exam (LECTURE ONLY)'!AN$13),
IF(AND('PRINTABLE (per grading)'!H$16="OUTPUT", 'PRINTABLE (per grading)'!B$13="Prelim"), IF(ISERROR(SUMIF(OUTPUT!C$20:M$20, "CLO8", OUTPUT!C143:M143) / OUTPUT!AL$13), "", SUMIF(OUTPUT!C$20:M$20, "CLO8", OUTPUT!C143:M143) / OUTPUT!AL$13),
IF(AND('PRINTABLE (per grading)'!H$16="OUTPUT", 'PRINTABLE (per grading)'!B$13="Midterm"), IF(ISERROR(SUMIF(OUTPUT!O$20:Y$20, "CLO8", OUTPUT!O143:Y143) / OUTPUT!AM$13), "", SUMIF(OUTPUT!O$20:Y$20, "CLO8", OUTPUT!O143:Y143) / OUTPUT!AM$13),
IF(AND('PRINTABLE (per grading)'!H$16="OUTPUT", 'PRINTABLE (per grading)'!B$13="Final"), IF(ISERROR(SUMIF(OUTPUT!AA$20:AI$20, "CLO8", OUTPUT!AA143:AI143) / OUTPUT!AN$13), "", SUMIF(OUTPUT!AA$20:AI$20, "CLO8", OUTPUT!AA143:AI143) / OUTPUT!AN$13),
"")))))),"")</f>
        <v/>
      </c>
      <c r="AY141" s="286" t="str">
        <f aca="false">IF(B141&lt;&gt;"",IF(AX141="","",IF(AX141&lt;0.5,1,IF(AND(AX141&gt;=0.5,AX141&lt;P$10),2,IF(AX141&gt;=P$10,3)))),"")</f>
        <v/>
      </c>
      <c r="AZ141" s="287" t="str">
        <f aca="false">IF(B141 &lt;&gt; "",IFERROR(IF(AVERAGE(AV141,AX141)&gt;=P$10,"Y","N"),""),"")</f>
        <v/>
      </c>
      <c r="BA141" s="194" t="str">
        <f aca="false">IF(B141 &lt;&gt; "", IFERROR(IF(C$16 = "PRELIM", SUMIF('Database (LECTURE-RES-PRAC)'!D$14:AG$14, "CLO9", 'Database (LECTURE-RES-PRAC)'!D138:AG138) / 'Grade computation'!F$12, IF(C$16 = "MIDTERM", SUMIF('Database (LECTURE-RES-PRAC)'!AJ$14:BM$14, "CLO9", 'Database (LECTURE-RES-PRAC)'!AJ138:BM138) / 'Grade computation'!G$12, IF(C$16 = "FINAL", SUMIF('Database (LECTURE-RES-PRAC)'!BP$14:CS$14, "CLO9", 'Database (LECTURE-RES-PRAC)'!BP138:CS138) / 'Grade computation'!H$12,""))),""),"")</f>
        <v/>
      </c>
      <c r="BB141" s="286" t="str">
        <f aca="false">IF(B141&lt;&gt;"",IF(BA141="","",IF(BA141&lt;0.5,1,IF(AND(BA141&gt;=0.5,BA141&lt;P$10),2,IF(BA141&gt;=P$10,3)))),"")</f>
        <v/>
      </c>
      <c r="BC141" s="194" t="str">
        <f aca="false">IF(B141 &lt;&gt; "",IF(AND('PRINTABLE (per grading)'!H$16="EXAM", 'PRINTABLE (per grading)'!B$13="Prelim"), IF(ISERROR(SUMIF('Exam (LECTURE ONLY)'!D$20:M$20, "CLO9", 'Exam (LECTURE ONLY)'!D143:M143) / 'Exam (LECTURE ONLY)'!AL$14), "", SUMIF('Exam (LECTURE ONLY)'!D$20:M$20, "CLO9", 'Exam (LECTURE ONLY)'!D143:M143) /'Exam (LECTURE ONLY)'!AL$14),
IF(AND('PRINTABLE (per grading)'!H$16="EXAM", 'PRINTABLE (per grading)'!B$13="Midterm"), IF(ISERROR(SUMIF('Exam (LECTURE ONLY)'!O$20:X$20, "CLO9", 'Exam (LECTURE ONLY)'!O143:X143) / 'Exam (LECTURE ONLY)'!AM$14), "", SUMIF('Exam (LECTURE ONLY)'!O$20:X$20, "CLO9", 'Exam (LECTURE ONLY)'!O143:X143) / 'Exam (LECTURE ONLY)'!AM$14),
IF(AND('PRINTABLE (per grading)'!H$16="EXAM", 'PRINTABLE (per grading)'!B$13="Final"), IF(ISERROR(SUMIF('Exam (LECTURE ONLY)'!Z$20:AI$20, "CLO9", 'Exam (LECTURE ONLY)'!Z143:AI143) / 'Exam (LECTURE ONLY)'!AN$14), "", SUMIF('Exam (LECTURE ONLY)'!Z$20:AI$20, "CLO9", 'Exam (LECTURE ONLY)'!Z143:AI143) / 'Exam (LECTURE ONLY)'!AN$14),
IF(AND('PRINTABLE (per grading)'!H$16="OUTPUT", 'PRINTABLE (per grading)'!B$13="Prelim"), IF(ISERROR(SUMIF(OUTPUT!C$20:M$20, "CLO9", OUTPUT!C143:M143) / OUTPUT!AL$14), "", SUMIF(OUTPUT!C$20:M$20, "CLO9", OUTPUT!C143:M143) / OUTPUT!AL$14),
IF(AND('PRINTABLE (per grading)'!H$16="OUTPUT", 'PRINTABLE (per grading)'!B$13="Midterm"), IF(ISERROR(SUMIF(OUTPUT!O$20:Y$20, "CLO9", OUTPUT!O143:Y143) / OUTPUT!AM$14), "", SUMIF(OUTPUT!O$20:Y$20, "CLO9", OUTPUT!O143:Y143) / OUTPUT!AM$14),
IF(AND('PRINTABLE (per grading)'!H$16="OUTPUT", 'PRINTABLE (per grading)'!B$13="Final"), IF(ISERROR(SUMIF(OUTPUT!AA$20:AI$20, "CLO9", OUTPUT!AA143:AI143) / OUTPUT!AN$14), "", SUMIF(OUTPUT!AA$20:AI$20, "CLO9", OUTPUT!AA143:AI143) / OUTPUT!AN$14),
"")))))),"")</f>
        <v/>
      </c>
      <c r="BD141" s="286" t="str">
        <f aca="false">IF(B141&lt;&gt;"",IF(BC141="","",IF(BC141&lt;0.5,1,IF(AND(BC141&gt;=0.5,BC141&lt;P$10),2,IF(BC141&gt;=P$10,3)))),"")</f>
        <v/>
      </c>
      <c r="BE141" s="287" t="str">
        <f aca="false">IF(B141 &lt;&gt; "",IFERROR(IF(AVERAGE(BA141,BC141)&gt;=P$10,"Y","N"),""),"")</f>
        <v/>
      </c>
      <c r="BF141" s="194" t="str">
        <f aca="false">IF(B141 &lt;&gt; "", IFERROR(IF(C$16 = "PRELIM", SUMIF('Database (LECTURE-RES-PRAC)'!D$14:AG$14, "CLO10", 'Database (LECTURE-RES-PRAC)'!D138:AG138) / 'Grade computation'!F$13, IF(C$16 = "MIDTERM", SUMIF('Database (LECTURE-RES-PRAC)'!AJ$14:BM$14, "CLO10", 'Database (LECTURE-RES-PRAC)'!AJ138:BM138) / 'Grade computation'!G$13, IF(C$16 = "FINAL", SUMIF('Database (LECTURE-RES-PRAC)'!BP$14:CS$14, "CLO10", 'Database (LECTURE-RES-PRAC)'!BP138:CS138) / 'Grade computation'!H$13,""))),""),"")</f>
        <v/>
      </c>
      <c r="BG141" s="286" t="str">
        <f aca="false">IF(B141&lt;&gt;"",IF(BF141="","",IF(BF141&lt;0.5,1,IF(AND(BF141&gt;=0.5,BF141&lt;P$10),2,IF(BF141&gt;=P$10,3)))),"")</f>
        <v/>
      </c>
      <c r="BH141" s="194" t="str">
        <f aca="false">IF(B141 &lt;&gt; "",IF(AND('PRINTABLE (per grading)'!H$16="EXAM", 'PRINTABLE (per grading)'!B$13="Prelim"), IF(ISERROR(SUMIF('Exam (LECTURE ONLY)'!D$20:M$20, "CLO10", 'Exam (LECTURE ONLY)'!D143:M143) / 'Exam (LECTURE ONLY)'!AL$15), "", SUMIF('Exam (LECTURE ONLY)'!D$20:M$20, "CLO10", 'Exam (LECTURE ONLY)'!D143:M143) /'Exam (LECTURE ONLY)'!AL$15),
IF(AND('PRINTABLE (per grading)'!H$16="EXAM", 'PRINTABLE (per grading)'!B$13="Midterm"), IF(ISERROR(SUMIF('Exam (LECTURE ONLY)'!O$20:X$20, "CLO10", 'Exam (LECTURE ONLY)'!O143:X143) / 'Exam (LECTURE ONLY)'!AM$15), "", SUMIF('Exam (LECTURE ONLY)'!O$20:X$20, "CLO10", 'Exam (LECTURE ONLY)'!O143:X143) / 'Exam (LECTURE ONLY)'!AM$15),
IF(AND('PRINTABLE (per grading)'!H$16="EXAM", 'PRINTABLE (per grading)'!B$13="Final"), IF(ISERROR(SUMIF('Exam (LECTURE ONLY)'!Z$20:AI$20, "CLO10", 'Exam (LECTURE ONLY)'!Z143:AI143) / 'Exam (LECTURE ONLY)'!AN$15), "", SUMIF('Exam (LECTURE ONLY)'!Z$20:AI$20, "CLO10", 'Exam (LECTURE ONLY)'!Z143:AI143) / 'Exam (LECTURE ONLY)'!AN$15),
IF(AND('PRINTABLE (per grading)'!H$16="OUTPUT", 'PRINTABLE (per grading)'!B$13="Prelim"), IF(ISERROR(SUMIF(OUTPUT!C$20:M$20, "CLO10", OUTPUT!C143:M143) / OUTPUT!AL$15), "", SUMIF(OUTPUT!C$20:M$20, "CLO10", OUTPUT!C143:M143) / OUTPUT!AL$15),
IF(AND('PRINTABLE (per grading)'!H$16="OUTPUT", 'PRINTABLE (per grading)'!B$13="Midterm"), IF(ISERROR(SUMIF(OUTPUT!O$20:Y$20, "CLO10", OUTPUT!O143:Y143) / OUTPUT!AM$15), "", SUMIF(OUTPUT!O$20:Y$20, "CLO10", OUTPUT!O143:Y143) / OUTPUT!AM$15),
IF(AND('PRINTABLE (per grading)'!H$16="OUTPUT", 'PRINTABLE (per grading)'!B$13="Final"), IF(ISERROR(SUMIF(OUTPUT!AA$20:AI$20, "CLO10", OUTPUT!AA143:AI143) / OUTPUT!AN$15), "", SUMIF(OUTPUT!AA$20:AI$20, "CLO10", OUTPUT!AA143:AI143) / OUTPUT!AN$15),
"")))))),"")</f>
        <v/>
      </c>
      <c r="BI141" s="286" t="str">
        <f aca="false">IF(B141&lt;&gt;"",IF(BH141="","",IF(BH141&lt;0.5,1,IF(AND(BH141&gt;=0.5,BH141&lt;P$10),2,IF(BH141&gt;=P$10,3)))),"")</f>
        <v/>
      </c>
      <c r="BJ141" s="287" t="str">
        <f aca="false">IF(B141 &lt;&gt; "",IFERROR(IF(AVERAGE(BF141,BH141)&gt;=P$10,"Y","N"),""),"")</f>
        <v/>
      </c>
      <c r="BK141" s="8"/>
    </row>
    <row r="142" customFormat="false" ht="19.5" hidden="false" customHeight="true" outlineLevel="0" collapsed="false">
      <c r="A142" s="228" t="str">
        <f aca="false">IF(ISBLANK('Database (LECTURE-RES-PRAC)'!A139),"",'Database (LECTURE-RES-PRAC)'!A139)</f>
        <v/>
      </c>
      <c r="B142" s="229" t="str">
        <f aca="false">IF(ISBLANK('Database (LECTURE-RES-PRAC)'!B139),"",'Database (LECTURE-RES-PRAC)'!B139)</f>
        <v/>
      </c>
      <c r="C142" s="230" t="str">
        <f aca="false">IF(B142&lt;&gt;"",IF(C$16="PRELIM",'Grade computation'!C142, IF(C$16="MIDTERM",'Grade computation'!K142, IF(C$16="FINAL",'Grade computation'!S142,""))),"")</f>
        <v/>
      </c>
      <c r="D142" s="231" t="str">
        <f aca="false">IF(B142&lt;&gt;"",IFERROR(IF(B$11="80-20", (((C142/C$19)*X$6)+X$7)*D$18, IF(B$11="60-40", (((C142/C$19)*Y$6)+Y$7)*D$18, 0)),0),"")</f>
        <v/>
      </c>
      <c r="E142" s="230" t="str">
        <f aca="false">IF(B142&lt;&gt;"", IF(C$16="PRELIM",'Grade computation'!E142, IF(C$16="MIDTERM",'Grade computation'!M142, IF(C$16="FINAL",'Grade computation'!U142,""))),"")</f>
        <v/>
      </c>
      <c r="F142" s="232" t="str">
        <f aca="false">IF(B142&lt;&gt;"",IFERROR(IF(B$11="80-20", (((E142/E$19)*X$6)+X$7)*F$18, IF(B$11="60-40", (((E142/E$19)*Y$6)+Y$7)*F$18, 0)),0),"")</f>
        <v/>
      </c>
      <c r="G142" s="233" t="str">
        <f aca="false">IF(B142&lt;&gt;"",IFERROR((D142+F142),0),"")</f>
        <v/>
      </c>
      <c r="H142" s="234" t="str">
        <f aca="false">IF(B142&lt;&gt;"",IF(C$16="PRELIM", 'Grade computation'!H142, IF(C$16="MIDTERM", 'Grade computation'!P142, IF(C$16="FINAL",'Grade computation'!X142, ""))),"")</f>
        <v/>
      </c>
      <c r="I142" s="233" t="str">
        <f aca="false">IF(B142&lt;&gt;"",IFERROR(IF(B$11="80-20", (((H142/H$19)*X$6)+X$7)*I$19, IF(B$11="60-40", (((H142/H$19)*Y$6)+Y$7)*I$19, 0)),0),"")</f>
        <v/>
      </c>
      <c r="J142" s="237" t="str">
        <f aca="false">IFERROR((G142+I142),"")</f>
        <v/>
      </c>
      <c r="K142" s="183" t="str">
        <f aca="false">IFERROR(IF(J142="","",IF(J142&gt;=75,"PASSED","FAILED")),"")</f>
        <v/>
      </c>
      <c r="L142" s="183"/>
      <c r="M142" s="194" t="str">
        <f aca="false">IF(B142 &lt;&gt; "", IFERROR(IF(C$16 = "PRELIM", SUMIF('Database (LECTURE-RES-PRAC)'!D$14:AG$14, "CLO1", 'Database (LECTURE-RES-PRAC)'!D139:AG139) / 'Grade computation'!F$4, IF(C$16 = "MIDTERM", SUMIF('Database (LECTURE-RES-PRAC)'!AJ$14:BM$14, "CLO1", 'Database (LECTURE-RES-PRAC)'!AJ139:BM139) / 'Grade computation'!G$4, IF(C$16 = "FINAL", SUMIF('Database (LECTURE-RES-PRAC)'!BP$14:CS$14, "CLO1", 'Database (LECTURE-RES-PRAC)'!BP139:CS139) / 'Grade computation'!H$4,""))),""),"")</f>
        <v/>
      </c>
      <c r="N142" s="286" t="str">
        <f aca="false">IF(B142&lt;&gt;"",IF(M142="","",IF(M142&lt;0.5,1,IF(AND(M142&gt;=0.5,M142&lt;P$10),2,IF(M142&gt;=P$10,3)))),"")</f>
        <v/>
      </c>
      <c r="O142" s="194" t="str">
        <f aca="false">IF(B142 &lt;&gt; "",IF(AND('PRINTABLE (per grading)'!H$16="EXAM", 'PRINTABLE (per grading)'!B$13="Prelim"), IF(ISERROR(SUMIF('Exam (LECTURE ONLY)'!D$20:M$20, "CLO1", 'Exam (LECTURE ONLY)'!D144:M144) / 'Exam (LECTURE ONLY)'!AL$6), "", SUMIF('Exam (LECTURE ONLY)'!D$20:M$20, "CLO1", 'Exam (LECTURE ONLY)'!D144:M144) /'Exam (LECTURE ONLY)'!AL$6),
IF(AND('PRINTABLE (per grading)'!H$16="EXAM", 'PRINTABLE (per grading)'!B$13="Midterm"), IF(ISERROR(SUMIF('Exam (LECTURE ONLY)'!O$20:X$20, "CLO1", 'Exam (LECTURE ONLY)'!O144:X144) / 'Exam (LECTURE ONLY)'!AM$6), "", SUMIF('Exam (LECTURE ONLY)'!O$20:X$20, "CLO1", 'Exam (LECTURE ONLY)'!O144:X144) / 'Exam (LECTURE ONLY)'!AM$6),
IF(AND('PRINTABLE (per grading)'!H$16="EXAM", 'PRINTABLE (per grading)'!B$13="Final"), IF(ISERROR(SUMIF('Exam (LECTURE ONLY)'!Z$20:AI$20, "CLO1", 'Exam (LECTURE ONLY)'!Z144:AI144) / 'Exam (LECTURE ONLY)'!AN$6), "", SUMIF('Exam (LECTURE ONLY)'!Z$20:AI$20, "CLO1", 'Exam (LECTURE ONLY)'!Z144:AI144) / 'Exam (LECTURE ONLY)'!AN$6),
IF(AND('PRINTABLE (per grading)'!H$16="OUTPUT", 'PRINTABLE (per grading)'!B$13="Prelim"), IF(ISERROR(SUMIF(OUTPUT!C$20:M$20, "CLO1", OUTPUT!C144:M144) / OUTPUT!AL$6), "", SUMIF(OUTPUT!C$20:M$20, "CLO1", OUTPUT!C144:M144) / OUTPUT!AL$6),
IF(AND('PRINTABLE (per grading)'!H$16="OUTPUT", 'PRINTABLE (per grading)'!B$13="Midterm"), IF(ISERROR(SUMIF(OUTPUT!O$20:Y$20, "CLO1", OUTPUT!O144:Y144) / OUTPUT!AM$6), "", SUMIF(OUTPUT!O$20:Y$20, "CLO1", OUTPUT!O144:Y144) / OUTPUT!AM$6),
IF(AND('PRINTABLE (per grading)'!H$16="OUTPUT", 'PRINTABLE (per grading)'!B$13="Final"), IF(ISERROR(SUMIF(OUTPUT!AA$20:AI$20, "CLO1", OUTPUT!AA144:AI144) / OUTPUT!AN$6), "", SUMIF(OUTPUT!AA$20:AI$20, "CLO1", OUTPUT!AA144:AI144) / OUTPUT!AN$6),
"")))))),"")</f>
        <v/>
      </c>
      <c r="P142" s="286" t="str">
        <f aca="false">IF(B142&lt;&gt;"",IF(O142="","",IF(O142&lt;0.5,1,IF(AND(O142&gt;=0.5,O142&lt;P$10),2,IF(O142&gt;=P$10,3)))),"")</f>
        <v/>
      </c>
      <c r="Q142" s="287" t="str">
        <f aca="false">IF(B142 &lt;&gt; "",IFERROR(IF(AVERAGE(M142,O142)&gt;=P$10,"Y","N"),""),"")</f>
        <v/>
      </c>
      <c r="R142" s="194" t="str">
        <f aca="false">IF(B142 &lt;&gt; "", IFERROR(IF(C$16 = "PRELIM", SUMIF('Database (LECTURE-RES-PRAC)'!D$14:AG$14, "CLO2", 'Database (LECTURE-RES-PRAC)'!D139:AG139) / 'Grade computation'!F$5, IF(C$16 = "MIDTERM", SUMIF('Database (LECTURE-RES-PRAC)'!AJ$14:BM$14, "CLO2", 'Database (LECTURE-RES-PRAC)'!AJ139:BM139) / 'Grade computation'!G$5, IF(C$16 = "FINAL", SUMIF('Database (LECTURE-RES-PRAC)'!BP$14:CS$14, "CLO2", 'Database (LECTURE-RES-PRAC)'!BP139:CS139) / 'Grade computation'!H$5,""))),""),"")</f>
        <v/>
      </c>
      <c r="S142" s="286" t="str">
        <f aca="false">IF(B142&lt;&gt;"",IF(R142="","",IF(R142&lt;0.5,1,IF(AND(R142&gt;=0.5,R142&lt;P$10),2,IF(R142&gt;=P$10,3)))),"")</f>
        <v/>
      </c>
      <c r="T142" s="194" t="str">
        <f aca="false">IF(B142 &lt;&gt; "",IF(AND('PRINTABLE (per grading)'!H$16="EXAM", 'PRINTABLE (per grading)'!B$13="Prelim"), IF(ISERROR(SUMIF('Exam (LECTURE ONLY)'!D$20:M$20, "CLO2", 'Exam (LECTURE ONLY)'!D144:M144) / 'Exam (LECTURE ONLY)'!AL$7), "", SUMIF('Exam (LECTURE ONLY)'!D$20:M$20, "CLO2", 'Exam (LECTURE ONLY)'!D144:M144) /'Exam (LECTURE ONLY)'!AL$7),
IF(AND('PRINTABLE (per grading)'!H$16="EXAM", 'PRINTABLE (per grading)'!B$13="Midterm"), IF(ISERROR(SUMIF('Exam (LECTURE ONLY)'!O$20:X$20, "CLO2", 'Exam (LECTURE ONLY)'!O144:X144) / 'Exam (LECTURE ONLY)'!AM$7), "", SUMIF('Exam (LECTURE ONLY)'!O$20:X$20, "CLO2", 'Exam (LECTURE ONLY)'!O144:X144) / 'Exam (LECTURE ONLY)'!AM$7),
IF(AND('PRINTABLE (per grading)'!H$16="EXAM", 'PRINTABLE (per grading)'!B$13="Final"), IF(ISERROR(SUMIF('Exam (LECTURE ONLY)'!Z$20:AI$20, "CLO2", 'Exam (LECTURE ONLY)'!Z144:AI144) / 'Exam (LECTURE ONLY)'!AN$7), "", SUMIF('Exam (LECTURE ONLY)'!Z$20:AI$20, "CLO2", 'Exam (LECTURE ONLY)'!Z144:AI144) / 'Exam (LECTURE ONLY)'!AN$7),
IF(AND('PRINTABLE (per grading)'!H$16="OUTPUT", 'PRINTABLE (per grading)'!B$13="Prelim"), IF(ISERROR(SUMIF(OUTPUT!C$20:M$20, "CLO2", OUTPUT!C144:M144) / OUTPUT!AL$7), "", SUMIF(OUTPUT!C$20:M$20, "CLO2", OUTPUT!C144:M144) / OUTPUT!AL$7),
IF(AND('PRINTABLE (per grading)'!H$16="OUTPUT", 'PRINTABLE (per grading)'!B$13="Midterm"), IF(ISERROR(SUMIF(OUTPUT!O$20:Y$20, "CLO2", OUTPUT!O144:Y144) / OUTPUT!AM$7), "", SUMIF(OUTPUT!O$20:Y$20, "CLO2", OUTPUT!O144:Y144) / OUTPUT!AM$7),
IF(AND('PRINTABLE (per grading)'!H$16="OUTPUT", 'PRINTABLE (per grading)'!B$13="Final"), IF(ISERROR(SUMIF(OUTPUT!AA$20:AI$20, "CLO2", OUTPUT!AA144:AI144) / OUTPUT!AN$7), "", SUMIF(OUTPUT!AA$20:AI$20, "CLO2", OUTPUT!AA144:AI144) / OUTPUT!AN$7),
"")))))),"")</f>
        <v/>
      </c>
      <c r="U142" s="286" t="str">
        <f aca="false">IF(B142&lt;&gt;"",IF(T142="","",IF(T142&lt;0.5,1,IF(AND(T142&gt;=0.5,T142&lt;P$10),2,IF(T142&gt;=P$10,3)))),"")</f>
        <v/>
      </c>
      <c r="V142" s="287" t="str">
        <f aca="false">IF(B142 &lt;&gt; "",IFERROR(IF(AVERAGE(R142,T142)&gt;=P$10,"Y","N"),""),"")</f>
        <v/>
      </c>
      <c r="W142" s="194" t="str">
        <f aca="false">IF(B142 &lt;&gt; "", IFERROR(IF(C$16 = "PRELIM", SUMIF('Database (LECTURE-RES-PRAC)'!D$14:AG$14, "CLO3", 'Database (LECTURE-RES-PRAC)'!D139:AG139) / 'Grade computation'!F$6, IF(C$16 = "MIDTERM", SUMIF('Database (LECTURE-RES-PRAC)'!AJ$14:BM$14, "CLO3", 'Database (LECTURE-RES-PRAC)'!AJ139:BM139) / 'Grade computation'!G$6, IF(C$16 = "FINAL", SUMIF('Database (LECTURE-RES-PRAC)'!BP$14:CS$14, "CLO3", 'Database (LECTURE-RES-PRAC)'!BP139:CS139) / 'Grade computation'!H$6,""))),""),"")</f>
        <v/>
      </c>
      <c r="X142" s="286" t="str">
        <f aca="false">IF(B142&lt;&gt;"",IF(W142="","",IF(W142&lt;0.5,1,IF(AND(W142&gt;=0.5,W142&lt;P$10),2,IF(W142&gt;=P$10,3)))),"")</f>
        <v/>
      </c>
      <c r="Y142" s="194" t="str">
        <f aca="false">IF(B142 &lt;&gt; "",IF(AND('PRINTABLE (per grading)'!H$16="EXAM", 'PRINTABLE (per grading)'!B$13="Prelim"), IF(ISERROR(SUMIF('Exam (LECTURE ONLY)'!D$20:M$20, "CLO3", 'Exam (LECTURE ONLY)'!D144:M144) / 'Exam (LECTURE ONLY)'!AL$8), "", SUMIF('Exam (LECTURE ONLY)'!D$20:M$20, "CLO3", 'Exam (LECTURE ONLY)'!D144:M144) /'Exam (LECTURE ONLY)'!AL$8),
IF(AND('PRINTABLE (per grading)'!H$16="EXAM", 'PRINTABLE (per grading)'!B$13="Midterm"), IF(ISERROR(SUMIF('Exam (LECTURE ONLY)'!O$20:X$20, "CLO3", 'Exam (LECTURE ONLY)'!O144:X144) / 'Exam (LECTURE ONLY)'!AM$8), "", SUMIF('Exam (LECTURE ONLY)'!O$20:X$20, "CLO3", 'Exam (LECTURE ONLY)'!O144:X144) / 'Exam (LECTURE ONLY)'!AM$8),
IF(AND('PRINTABLE (per grading)'!H$16="EXAM", 'PRINTABLE (per grading)'!B$13="Final"), IF(ISERROR(SUMIF('Exam (LECTURE ONLY)'!Z$20:AI$20, "CLO3", 'Exam (LECTURE ONLY)'!Z144:AI144) / 'Exam (LECTURE ONLY)'!AN$8), "", SUMIF('Exam (LECTURE ONLY)'!Z$20:AI$20, "CLO3", 'Exam (LECTURE ONLY)'!Z144:AI144) / 'Exam (LECTURE ONLY)'!AN$8),
IF(AND('PRINTABLE (per grading)'!H$16="OUTPUT", 'PRINTABLE (per grading)'!B$13="Prelim"), IF(ISERROR(SUMIF(OUTPUT!C$20:M$20, "CLO3", OUTPUT!C144:M144) / OUTPUT!AL$8), "", SUMIF(OUTPUT!C$20:M$20, "CLO3", OUTPUT!C144:M144) / OUTPUT!AL$8),
IF(AND('PRINTABLE (per grading)'!H$16="OUTPUT", 'PRINTABLE (per grading)'!B$13="Midterm"), IF(ISERROR(SUMIF(OUTPUT!O$20:Y$20, "CLO3", OUTPUT!O144:Y144) / OUTPUT!AM$8), "", SUMIF(OUTPUT!O$20:Y$20, "CLO3", OUTPUT!O144:Y144) / OUTPUT!AM$8),
IF(AND('PRINTABLE (per grading)'!H$16="OUTPUT", 'PRINTABLE (per grading)'!B$13="Final"), IF(ISERROR(SUMIF(OUTPUT!AA$20:AI$20, "CLO3", OUTPUT!AA144:AI144) / OUTPUT!AN$8), "", SUMIF(OUTPUT!AA$20:AI$20, "CLO3", OUTPUT!AA144:AI144) / OUTPUT!AN$8),
"" )))))),"")</f>
        <v/>
      </c>
      <c r="Z142" s="286" t="str">
        <f aca="false">IF(B142&lt;&gt;"",IF(Y142="","",IF(Y142&lt;0.5,1,IF(AND(Y142&gt;=0.5,Y142&lt;P$10),2,IF(Y142&gt;=P$10,3)))),"")</f>
        <v/>
      </c>
      <c r="AA142" s="287" t="str">
        <f aca="false">IF(B142 &lt;&gt; "",IFERROR(IF(AVERAGE(W142,Y142)&gt;=P$10,"Y","N"),""),"")</f>
        <v/>
      </c>
      <c r="AB142" s="194" t="str">
        <f aca="false">IF(B142 &lt;&gt; "", IFERROR(IF(C$16 = "PRELIM", SUMIF('Database (LECTURE-RES-PRAC)'!D$14:AG$14, "CLO4", 'Database (LECTURE-RES-PRAC)'!D139:AG139) / 'Grade computation'!F$7, IF(C$16 = "MIDTERM", SUMIF('Database (LECTURE-RES-PRAC)'!AJ$14:BM$14, "CLO4", 'Database (LECTURE-RES-PRAC)'!AJ139:BM139) / 'Grade computation'!G$7, IF(C$16 = "FINAL", SUMIF('Database (LECTURE-RES-PRAC)'!BP$14:CS$14, "CLO4", 'Database (LECTURE-RES-PRAC)'!BP139:CS139) / 'Grade computation'!H$7,""))),""),"")</f>
        <v/>
      </c>
      <c r="AC142" s="286" t="str">
        <f aca="false">IF(B142&lt;&gt;"",IF(AB142="","",IF(AB142&lt;0.5,1,IF(AND(AB142&gt;=0.5,AB142&lt;P$10),2,IF(AB142&gt;=P$10,3)))),"")</f>
        <v/>
      </c>
      <c r="AD142" s="194" t="str">
        <f aca="false">IF(B142 &lt;&gt; "",IF(AND('PRINTABLE (per grading)'!H$16="EXAM", 'PRINTABLE (per grading)'!B$13="Prelim"), IF(ISERROR(SUMIF('Exam (LECTURE ONLY)'!D$20:M$20, "CLO4", 'Exam (LECTURE ONLY)'!D144:M144) / 'Exam (LECTURE ONLY)'!AL$9), "", SUMIF('Exam (LECTURE ONLY)'!D$20:M$20, "CLO4", 'Exam (LECTURE ONLY)'!D144:M144) /'Exam (LECTURE ONLY)'!AL$9),
IF(AND('PRINTABLE (per grading)'!H$16="EXAM", 'PRINTABLE (per grading)'!B$13="Midterm"), IF(ISERROR(SUMIF('Exam (LECTURE ONLY)'!O$20:X$20, "CLO4", 'Exam (LECTURE ONLY)'!O144:X144) / 'Exam (LECTURE ONLY)'!AM$9), "", SUMIF('Exam (LECTURE ONLY)'!O$20:X$20, "CLO4", 'Exam (LECTURE ONLY)'!O144:X144) / 'Exam (LECTURE ONLY)'!AM$9),
IF(AND('PRINTABLE (per grading)'!H$16="EXAM", 'PRINTABLE (per grading)'!B$13="Final"), IF(ISERROR(SUMIF('Exam (LECTURE ONLY)'!Z$20:AI$20, "CLO4", 'Exam (LECTURE ONLY)'!Z144:AI144) / 'Exam (LECTURE ONLY)'!AN$9), "", SUMIF('Exam (LECTURE ONLY)'!Z$20:AI$20, "CLO4", 'Exam (LECTURE ONLY)'!Z144:AI144) / 'Exam (LECTURE ONLY)'!AN$9),
IF(AND('PRINTABLE (per grading)'!H$16="OUTPUT", 'PRINTABLE (per grading)'!B$13="Prelim"), IF(ISERROR(SUMIF(OUTPUT!C$20:M$20, "CLO4", OUTPUT!C144:M144) / OUTPUT!AL$9), "", SUMIF(OUTPUT!C$20:M$20, "CLO4", OUTPUT!C144:M144) / OUTPUT!AL$9),
IF(AND('PRINTABLE (per grading)'!H$16="OUTPUT", 'PRINTABLE (per grading)'!B$13="Midterm"), IF(ISERROR(SUMIF(OUTPUT!O$20:Y$20, "CLO4", OUTPUT!O144:Y144) / OUTPUT!AM$9), "", SUMIF(OUTPUT!O$20:Y$20, "CLO4", OUTPUT!O144:Y144) / OUTPUT!AM$9),
IF(AND('PRINTABLE (per grading)'!H$16="OUTPUT", 'PRINTABLE (per grading)'!B$13="Final"), IF(ISERROR(SUMIF(OUTPUT!AA$20:AI$20, "CLO4", OUTPUT!AA144:AI144) / OUTPUT!AN$9), "", SUMIF(OUTPUT!AA$20:AI$20, "CLO4", OUTPUT!AA144:AI144) / OUTPUT!AN$9),
"")))))),"")</f>
        <v/>
      </c>
      <c r="AE142" s="286" t="str">
        <f aca="false">IF(B142&lt;&gt;"",IF(AD142="","",IF(AD142&lt;0.5,1,IF(AND(AD142&gt;=0.5,AD142&lt;P$10),2,IF(AD142&gt;=P$10,3)))),"")</f>
        <v/>
      </c>
      <c r="AF142" s="287" t="str">
        <f aca="false">IF(B142 &lt;&gt; "",IFERROR(IF(AVERAGE(AB142,AD142)&gt;=P$10,"Y","N"),""),"")</f>
        <v/>
      </c>
      <c r="AG142" s="194" t="str">
        <f aca="false">IF(B142 &lt;&gt; "", IFERROR(IF(C$16 = "PRELIM", SUMIF('Database (LECTURE-RES-PRAC)'!D$14:AG$14, "CLO5", 'Database (LECTURE-RES-PRAC)'!D139:AG139) / 'Grade computation'!F$8, IF(C$16 = "MIDTERM", SUMIF('Database (LECTURE-RES-PRAC)'!AJ$14:BM$14, "CLO5", 'Database (LECTURE-RES-PRAC)'!AJ139:BM139) / 'Grade computation'!G$8, IF(C$16 = "FINAL", SUMIF('Database (LECTURE-RES-PRAC)'!BP$14:CS$14, "CLO5", 'Database (LECTURE-RES-PRAC)'!BP139:CS139) / 'Grade computation'!H$8,""))),""),"")</f>
        <v/>
      </c>
      <c r="AH142" s="286" t="str">
        <f aca="false">IF(B142&lt;&gt;"",IF(AG142="","",IF(AG142&lt;0.5,1,IF(AND(AG142&gt;=0.5,AG142&lt;P$10),2,IF(AG142&gt;=P$10,3)))),"")</f>
        <v/>
      </c>
      <c r="AI142" s="194" t="str">
        <f aca="false">IF(B142 &lt;&gt; "",IF(AND('PRINTABLE (per grading)'!H$16="EXAM", 'PRINTABLE (per grading)'!B$13="Prelim"), IF(ISERROR(SUMIF('Exam (LECTURE ONLY)'!D$20:M$20, "CLO5", 'Exam (LECTURE ONLY)'!D144:M144) / 'Exam (LECTURE ONLY)'!AL$10), "", SUMIF('Exam (LECTURE ONLY)'!D$20:M$20, "CLO5", 'Exam (LECTURE ONLY)'!D144:M144) /'Exam (LECTURE ONLY)'!AL$10),
IF(AND('PRINTABLE (per grading)'!H$16="EXAM", 'PRINTABLE (per grading)'!B$13="Midterm"), IF(ISERROR(SUMIF('Exam (LECTURE ONLY)'!O$20:X$20, "CLO5", 'Exam (LECTURE ONLY)'!O144:X144) / 'Exam (LECTURE ONLY)'!AM$10), "", SUMIF('Exam (LECTURE ONLY)'!O$20:X$20, "CLO5", 'Exam (LECTURE ONLY)'!O144:X144) / 'Exam (LECTURE ONLY)'!AM$10),
IF(AND('PRINTABLE (per grading)'!H$16="EXAM", 'PRINTABLE (per grading)'!B$13="Final"), IF(ISERROR(SUMIF('Exam (LECTURE ONLY)'!Z$20:AI$20, "CLO5", 'Exam (LECTURE ONLY)'!Z144:AI144) / 'Exam (LECTURE ONLY)'!AN$10), "", SUMIF('Exam (LECTURE ONLY)'!Z$20:AI$20, "CLO5", 'Exam (LECTURE ONLY)'!Z144:AI144) / 'Exam (LECTURE ONLY)'!AN$10),
IF(AND('PRINTABLE (per grading)'!H$16="OUTPUT", 'PRINTABLE (per grading)'!B$13="Prelim"), IF(ISERROR(SUMIF(OUTPUT!C$20:M$20, "CLO5", OUTPUT!C144:M144) / OUTPUT!AL$10), "", SUMIF(OUTPUT!C$20:M$20, "CLO5", OUTPUT!C144:M144) / OUTPUT!AL$10),
IF(AND('PRINTABLE (per grading)'!H$16="OUTPUT", 'PRINTABLE (per grading)'!B$13="Midterm"), IF(ISERROR(SUMIF(OUTPUT!O$20:Y$20, "CLO5", OUTPUT!O144:Y144) / OUTPUT!AM$10), "", SUMIF(OUTPUT!O$20:Y$20, "CLO5", OUTPUT!O144:Y144) / OUTPUT!AM$10),
IF(AND('PRINTABLE (per grading)'!H$16="OUTPUT", 'PRINTABLE (per grading)'!B$13="Final"), IF(ISERROR(SUMIF(OUTPUT!AA$20:AI$20, "CLO5", OUTPUT!AA144:AI144) / OUTPUT!AN$10), "", SUMIF(OUTPUT!AA$20:AI$20, "CLO5", OUTPUT!AA144:AI144) / OUTPUT!AN$10),
"")))))),"")</f>
        <v/>
      </c>
      <c r="AJ142" s="286" t="str">
        <f aca="false">IF(B142&lt;&gt;"",IF(AI142="","",IF(AI142&lt;0.5,1,IF(AND(AI142&gt;=0.5,AI142&lt;P$10),2,IF(AI142&gt;=P$10,3)))),"")</f>
        <v/>
      </c>
      <c r="AK142" s="287" t="str">
        <f aca="false">IF(B142 &lt;&gt; "",IFERROR(IF(AVERAGE(AG142,AI142)&gt;=P$10,"Y","N"),""),"")</f>
        <v/>
      </c>
      <c r="AL142" s="194" t="str">
        <f aca="false">IF(B142 &lt;&gt; "", IFERROR(IF(C$16 = "PRELIM", SUMIF('Database (LECTURE-RES-PRAC)'!D$14:AG$14, "CLO6", 'Database (LECTURE-RES-PRAC)'!D139:AG139) / 'Grade computation'!F$9, IF(C$16 = "MIDTERM", SUMIF('Database (LECTURE-RES-PRAC)'!AJ$14:BM$14, "CLO6", 'Database (LECTURE-RES-PRAC)'!AJ139:BM139) / 'Grade computation'!G$9, IF(C$16 = "FINAL", SUMIF('Database (LECTURE-RES-PRAC)'!BP$14:CS$14, "CLO6", 'Database (LECTURE-RES-PRAC)'!BP139:CS139) / 'Grade computation'!H$9,""))),""),"")</f>
        <v/>
      </c>
      <c r="AM142" s="286" t="str">
        <f aca="false">IF(B142&lt;&gt;"",IF(AL142="","",IF(AL142&lt;0.5,1,IF(AND(AL142&gt;=0.5,AL142&lt;P$10),2,IF(AL142&gt;=P$10,3)))),"")</f>
        <v/>
      </c>
      <c r="AN142" s="194" t="str">
        <f aca="false">IF(B142 &lt;&gt; "",IF(AND('PRINTABLE (per grading)'!H$16="EXAM", 'PRINTABLE (per grading)'!B$13="Prelim"), IF(ISERROR(SUMIF('Exam (LECTURE ONLY)'!D$20:M$20, "CLO6", 'Exam (LECTURE ONLY)'!D144:M144) / 'Exam (LECTURE ONLY)'!AL$11), "", SUMIF('Exam (LECTURE ONLY)'!D$20:M$20, "CLO6", 'Exam (LECTURE ONLY)'!D144:M144) /'Exam (LECTURE ONLY)'!AL$11),
IF(AND('PRINTABLE (per grading)'!H$16="EXAM", 'PRINTABLE (per grading)'!B$13="Midterm"), IF(ISERROR(SUMIF('Exam (LECTURE ONLY)'!O$20:X$20, "CLO6", 'Exam (LECTURE ONLY)'!O144:X144) / 'Exam (LECTURE ONLY)'!AM$11), "", SUMIF('Exam (LECTURE ONLY)'!O$20:X$20, "CLO6", 'Exam (LECTURE ONLY)'!O144:X144) / 'Exam (LECTURE ONLY)'!AM$11),
IF(AND('PRINTABLE (per grading)'!H$16="EXAM", 'PRINTABLE (per grading)'!B$13="Final"), IF(ISERROR(SUMIF('Exam (LECTURE ONLY)'!Z$20:AI$20, "CLO6", 'Exam (LECTURE ONLY)'!Z144:AI144) / 'Exam (LECTURE ONLY)'!AN$11), "", SUMIF('Exam (LECTURE ONLY)'!Z$20:AI$20, "CLO6", 'Exam (LECTURE ONLY)'!Z144:AI144) / 'Exam (LECTURE ONLY)'!AN$11),
IF(AND('PRINTABLE (per grading)'!H$16="OUTPUT", 'PRINTABLE (per grading)'!B$13="Prelim"), IF(ISERROR(SUMIF(OUTPUT!C$20:M$20, "CLO6", OUTPUT!C144:M144) / OUTPUT!AL$11), "", SUMIF(OUTPUT!C$20:M$20, "CLO6", OUTPUT!C144:M144) / OUTPUT!AL$11),
IF(AND('PRINTABLE (per grading)'!H$16="OUTPUT", 'PRINTABLE (per grading)'!B$13="Midterm"), IF(ISERROR(SUMIF(OUTPUT!O$20:Y$20, "CLO6", OUTPUT!O144:Y144) / OUTPUT!AM$11), "", SUMIF(OUTPUT!O$20:Y$20, "CLO6", OUTPUT!O144:Y144) / OUTPUT!AM$11),
IF(AND('PRINTABLE (per grading)'!H$16="OUTPUT", 'PRINTABLE (per grading)'!B$13="Final"), IF(ISERROR(SUMIF(OUTPUT!AA$20:AI$20, "CLO6", OUTPUT!AA144:AI144) / OUTPUT!AN$11), "", SUMIF(OUTPUT!AA$20:AI$20, "CLO6", OUTPUT!AA144:AI144) / OUTPUT!AN$11),
"")))))),"")</f>
        <v/>
      </c>
      <c r="AO142" s="286" t="str">
        <f aca="false">IF(B142&lt;&gt;"",IF(AN142="","",IF(AN142&lt;0.5,1,IF(AND(AN142&gt;=0.5,AN142&lt;P$10),2,IF(AN142&gt;=P$10,3)))),"")</f>
        <v/>
      </c>
      <c r="AP142" s="287" t="str">
        <f aca="false">IF(B142 &lt;&gt; "",IFERROR(IF(AVERAGE(AL142,AN142)&gt;=P$10,"Y","N"),""),"")</f>
        <v/>
      </c>
      <c r="AQ142" s="194" t="str">
        <f aca="false">IF(B142 &lt;&gt; "", IFERROR(IF(C$16 = "PRELIM", SUMIF('Database (LECTURE-RES-PRAC)'!D$14:AG$14, "CLO7", 'Database (LECTURE-RES-PRAC)'!D139:AG139) / 'Grade computation'!F$10, IF(C$16 = "MIDTERM", SUMIF('Database (LECTURE-RES-PRAC)'!AJ$14:BM$14, "CLO7", 'Database (LECTURE-RES-PRAC)'!AJ139:BM139) / 'Grade computation'!G$10, IF(C$16 = "FINAL", SUMIF('Database (LECTURE-RES-PRAC)'!BP$14:CS$14, "CLO7", 'Database (LECTURE-RES-PRAC)'!BP139:CS139) / 'Grade computation'!H$10,""))),""),"")</f>
        <v/>
      </c>
      <c r="AR142" s="286" t="str">
        <f aca="false">IF(B142&lt;&gt;"",IF(AQ142="","",IF(AQ142&lt;0.5,1,IF(AND(AQ142&gt;=0.5,AQ142&lt;P$10),2,IF(AQ142&gt;=P$10,3)))),"")</f>
        <v/>
      </c>
      <c r="AS142" s="194" t="str">
        <f aca="false">IF(B142 &lt;&gt; "",IF(AND('PRINTABLE (per grading)'!H$16="EXAM", 'PRINTABLE (per grading)'!B$13="Prelim"), IF(ISERROR(SUMIF('Exam (LECTURE ONLY)'!D$20:M$20, "CLO7", 'Exam (LECTURE ONLY)'!D144:M144) / 'Exam (LECTURE ONLY)'!AL$12), "", SUMIF('Exam (LECTURE ONLY)'!D$20:M$20, "CLO7", 'Exam (LECTURE ONLY)'!D144:M144) /'Exam (LECTURE ONLY)'!AL$12),
IF(AND('PRINTABLE (per grading)'!H$16="EXAM", 'PRINTABLE (per grading)'!B$13="Midterm"), IF(ISERROR(SUMIF('Exam (LECTURE ONLY)'!O$20:X$20, "CLO7", 'Exam (LECTURE ONLY)'!O144:X144) / 'Exam (LECTURE ONLY)'!AM$12), "", SUMIF('Exam (LECTURE ONLY)'!O$20:X$20, "CLO7", 'Exam (LECTURE ONLY)'!O144:X144) / 'Exam (LECTURE ONLY)'!AM$12),
IF(AND('PRINTABLE (per grading)'!H$16="EXAM", 'PRINTABLE (per grading)'!B$13="Final"), IF(ISERROR(SUMIF('Exam (LECTURE ONLY)'!Z$20:AI$20, "CLO7", 'Exam (LECTURE ONLY)'!Z144:AI144) / 'Exam (LECTURE ONLY)'!AN$12), "", SUMIF('Exam (LECTURE ONLY)'!Z$20:AI$20, "CLO7", 'Exam (LECTURE ONLY)'!Z144:AI144) / 'Exam (LECTURE ONLY)'!AN$12),
IF(AND('PRINTABLE (per grading)'!H$16="OUTPUT", 'PRINTABLE (per grading)'!B$13="Prelim"), IF(ISERROR(SUMIF(OUTPUT!C$20:M$20, "CLO7", OUTPUT!C144:M144) / OUTPUT!AL$12), "", SUMIF(OUTPUT!C$20:M$20, "CLO7", OUTPUT!C144:M144) / OUTPUT!AL$12),
IF(AND('PRINTABLE (per grading)'!H$16="OUTPUT", 'PRINTABLE (per grading)'!B$13="Midterm"), IF(ISERROR(SUMIF(OUTPUT!O$20:Y$20, "CLO7", OUTPUT!O144:Y144) / OUTPUT!AM$12), "", SUMIF(OUTPUT!O$20:Y$20, "CLO7", OUTPUT!O144:Y144) / OUTPUT!AM$12),
IF(AND('PRINTABLE (per grading)'!H$16="OUTPUT", 'PRINTABLE (per grading)'!B$13="Final"), IF(ISERROR(SUMIF(OUTPUT!AA$20:AI$20, "CLO7", OUTPUT!AA144:AI144) / OUTPUT!AN$12), "", SUMIF(OUTPUT!AA$20:AI$20, "CLO7", OUTPUT!AA144:AI144) / OUTPUT!AN$12),
"")))))),"")</f>
        <v/>
      </c>
      <c r="AT142" s="286" t="str">
        <f aca="false">IF(B142&lt;&gt;"",IF(AS142="","",IF(AS142&lt;0.5,1,IF(AND(AS142&gt;=0.5,AS142&lt;P$10),2,IF(AS142&gt;=P$10,3)))),"")</f>
        <v/>
      </c>
      <c r="AU142" s="287" t="str">
        <f aca="false">IF(B142 &lt;&gt; "",IFERROR(IF(AVERAGE(AQ142,AS142)&gt;=P$10,"Y","N"),""),"")</f>
        <v/>
      </c>
      <c r="AV142" s="194" t="str">
        <f aca="false">IF(B142 &lt;&gt; "", IFERROR(IF(C$16 = "PRELIM", SUMIF('Database (LECTURE-RES-PRAC)'!D$14:AG$14, "CLO8", 'Database (LECTURE-RES-PRAC)'!D139:AG139) / 'Grade computation'!F$11, IF(C$16 = "MIDTERM", SUMIF('Database (LECTURE-RES-PRAC)'!AJ$14:BM$14, "CLO8", 'Database (LECTURE-RES-PRAC)'!AJ139:BM139) / 'Grade computation'!G$11, IF(C$16 = "FINAL", SUMIF('Database (LECTURE-RES-PRAC)'!BP$14:CS$14, "CLO8", 'Database (LECTURE-RES-PRAC)'!BP139:CS139) / 'Grade computation'!H$11,""))),""),"")</f>
        <v/>
      </c>
      <c r="AW142" s="286" t="str">
        <f aca="false">IF(B142&lt;&gt;"",IF(AV142="","",IF(AV142&lt;0.5,1,IF(AND(AV142&gt;=0.5,AV142&lt;P$10),2,IF(AV142&gt;=P$10,3)))),"")</f>
        <v/>
      </c>
      <c r="AX142" s="194" t="str">
        <f aca="false">IF(B142 &lt;&gt; "",IF(AND('PRINTABLE (per grading)'!H$16="EXAM", 'PRINTABLE (per grading)'!B$13="Prelim"), IF(ISERROR(SUMIF('Exam (LECTURE ONLY)'!D$20:M$20, "CLO8", 'Exam (LECTURE ONLY)'!D144:M144) / 'Exam (LECTURE ONLY)'!AL$13), "", SUMIF('Exam (LECTURE ONLY)'!D$20:M$20, "CLO8", 'Exam (LECTURE ONLY)'!D144:M144) /'Exam (LECTURE ONLY)'!AL$13),
IF(AND('PRINTABLE (per grading)'!H$16="EXAM", 'PRINTABLE (per grading)'!B$13="Midterm"), IF(ISERROR(SUMIF('Exam (LECTURE ONLY)'!O$20:X$20, "CLO8", 'Exam (LECTURE ONLY)'!O144:X144) / 'Exam (LECTURE ONLY)'!AM$13), "", SUMIF('Exam (LECTURE ONLY)'!O$20:X$20, "CLO8", 'Exam (LECTURE ONLY)'!O144:X144) / 'Exam (LECTURE ONLY)'!AM$13),
IF(AND('PRINTABLE (per grading)'!H$16="EXAM", 'PRINTABLE (per grading)'!B$13="Final"), IF(ISERROR(SUMIF('Exam (LECTURE ONLY)'!Z$20:AI$20, "CLO8", 'Exam (LECTURE ONLY)'!Z144:AI144) / 'Exam (LECTURE ONLY)'!AN$13), "", SUMIF('Exam (LECTURE ONLY)'!Z$20:AI$20, "CLO8", 'Exam (LECTURE ONLY)'!Z144:AI144) / 'Exam (LECTURE ONLY)'!AN$13),
IF(AND('PRINTABLE (per grading)'!H$16="OUTPUT", 'PRINTABLE (per grading)'!B$13="Prelim"), IF(ISERROR(SUMIF(OUTPUT!C$20:M$20, "CLO8", OUTPUT!C144:M144) / OUTPUT!AL$13), "", SUMIF(OUTPUT!C$20:M$20, "CLO8", OUTPUT!C144:M144) / OUTPUT!AL$13),
IF(AND('PRINTABLE (per grading)'!H$16="OUTPUT", 'PRINTABLE (per grading)'!B$13="Midterm"), IF(ISERROR(SUMIF(OUTPUT!O$20:Y$20, "CLO8", OUTPUT!O144:Y144) / OUTPUT!AM$13), "", SUMIF(OUTPUT!O$20:Y$20, "CLO8", OUTPUT!O144:Y144) / OUTPUT!AM$13),
IF(AND('PRINTABLE (per grading)'!H$16="OUTPUT", 'PRINTABLE (per grading)'!B$13="Final"), IF(ISERROR(SUMIF(OUTPUT!AA$20:AI$20, "CLO8", OUTPUT!AA144:AI144) / OUTPUT!AN$13), "", SUMIF(OUTPUT!AA$20:AI$20, "CLO8", OUTPUT!AA144:AI144) / OUTPUT!AN$13),
"")))))),"")</f>
        <v/>
      </c>
      <c r="AY142" s="286" t="str">
        <f aca="false">IF(B142&lt;&gt;"",IF(AX142="","",IF(AX142&lt;0.5,1,IF(AND(AX142&gt;=0.5,AX142&lt;P$10),2,IF(AX142&gt;=P$10,3)))),"")</f>
        <v/>
      </c>
      <c r="AZ142" s="287" t="str">
        <f aca="false">IF(B142 &lt;&gt; "",IFERROR(IF(AVERAGE(AV142,AX142)&gt;=P$10,"Y","N"),""),"")</f>
        <v/>
      </c>
      <c r="BA142" s="194" t="str">
        <f aca="false">IF(B142 &lt;&gt; "", IFERROR(IF(C$16 = "PRELIM", SUMIF('Database (LECTURE-RES-PRAC)'!D$14:AG$14, "CLO9", 'Database (LECTURE-RES-PRAC)'!D139:AG139) / 'Grade computation'!F$12, IF(C$16 = "MIDTERM", SUMIF('Database (LECTURE-RES-PRAC)'!AJ$14:BM$14, "CLO9", 'Database (LECTURE-RES-PRAC)'!AJ139:BM139) / 'Grade computation'!G$12, IF(C$16 = "FINAL", SUMIF('Database (LECTURE-RES-PRAC)'!BP$14:CS$14, "CLO9", 'Database (LECTURE-RES-PRAC)'!BP139:CS139) / 'Grade computation'!H$12,""))),""),"")</f>
        <v/>
      </c>
      <c r="BB142" s="286" t="str">
        <f aca="false">IF(B142&lt;&gt;"",IF(BA142="","",IF(BA142&lt;0.5,1,IF(AND(BA142&gt;=0.5,BA142&lt;P$10),2,IF(BA142&gt;=P$10,3)))),"")</f>
        <v/>
      </c>
      <c r="BC142" s="194" t="str">
        <f aca="false">IF(B142 &lt;&gt; "",IF(AND('PRINTABLE (per grading)'!H$16="EXAM", 'PRINTABLE (per grading)'!B$13="Prelim"), IF(ISERROR(SUMIF('Exam (LECTURE ONLY)'!D$20:M$20, "CLO9", 'Exam (LECTURE ONLY)'!D144:M144) / 'Exam (LECTURE ONLY)'!AL$14), "", SUMIF('Exam (LECTURE ONLY)'!D$20:M$20, "CLO9", 'Exam (LECTURE ONLY)'!D144:M144) /'Exam (LECTURE ONLY)'!AL$14),
IF(AND('PRINTABLE (per grading)'!H$16="EXAM", 'PRINTABLE (per grading)'!B$13="Midterm"), IF(ISERROR(SUMIF('Exam (LECTURE ONLY)'!O$20:X$20, "CLO9", 'Exam (LECTURE ONLY)'!O144:X144) / 'Exam (LECTURE ONLY)'!AM$14), "", SUMIF('Exam (LECTURE ONLY)'!O$20:X$20, "CLO9", 'Exam (LECTURE ONLY)'!O144:X144) / 'Exam (LECTURE ONLY)'!AM$14),
IF(AND('PRINTABLE (per grading)'!H$16="EXAM", 'PRINTABLE (per grading)'!B$13="Final"), IF(ISERROR(SUMIF('Exam (LECTURE ONLY)'!Z$20:AI$20, "CLO9", 'Exam (LECTURE ONLY)'!Z144:AI144) / 'Exam (LECTURE ONLY)'!AN$14), "", SUMIF('Exam (LECTURE ONLY)'!Z$20:AI$20, "CLO9", 'Exam (LECTURE ONLY)'!Z144:AI144) / 'Exam (LECTURE ONLY)'!AN$14),
IF(AND('PRINTABLE (per grading)'!H$16="OUTPUT", 'PRINTABLE (per grading)'!B$13="Prelim"), IF(ISERROR(SUMIF(OUTPUT!C$20:M$20, "CLO9", OUTPUT!C144:M144) / OUTPUT!AL$14), "", SUMIF(OUTPUT!C$20:M$20, "CLO9", OUTPUT!C144:M144) / OUTPUT!AL$14),
IF(AND('PRINTABLE (per grading)'!H$16="OUTPUT", 'PRINTABLE (per grading)'!B$13="Midterm"), IF(ISERROR(SUMIF(OUTPUT!O$20:Y$20, "CLO9", OUTPUT!O144:Y144) / OUTPUT!AM$14), "", SUMIF(OUTPUT!O$20:Y$20, "CLO9", OUTPUT!O144:Y144) / OUTPUT!AM$14),
IF(AND('PRINTABLE (per grading)'!H$16="OUTPUT", 'PRINTABLE (per grading)'!B$13="Final"), IF(ISERROR(SUMIF(OUTPUT!AA$20:AI$20, "CLO9", OUTPUT!AA144:AI144) / OUTPUT!AN$14), "", SUMIF(OUTPUT!AA$20:AI$20, "CLO9", OUTPUT!AA144:AI144) / OUTPUT!AN$14),
"")))))),"")</f>
        <v/>
      </c>
      <c r="BD142" s="286" t="str">
        <f aca="false">IF(B142&lt;&gt;"",IF(BC142="","",IF(BC142&lt;0.5,1,IF(AND(BC142&gt;=0.5,BC142&lt;P$10),2,IF(BC142&gt;=P$10,3)))),"")</f>
        <v/>
      </c>
      <c r="BE142" s="287" t="str">
        <f aca="false">IF(B142 &lt;&gt; "",IFERROR(IF(AVERAGE(BA142,BC142)&gt;=P$10,"Y","N"),""),"")</f>
        <v/>
      </c>
      <c r="BF142" s="194" t="str">
        <f aca="false">IF(B142 &lt;&gt; "", IFERROR(IF(C$16 = "PRELIM", SUMIF('Database (LECTURE-RES-PRAC)'!D$14:AG$14, "CLO10", 'Database (LECTURE-RES-PRAC)'!D139:AG139) / 'Grade computation'!F$13, IF(C$16 = "MIDTERM", SUMIF('Database (LECTURE-RES-PRAC)'!AJ$14:BM$14, "CLO10", 'Database (LECTURE-RES-PRAC)'!AJ139:BM139) / 'Grade computation'!G$13, IF(C$16 = "FINAL", SUMIF('Database (LECTURE-RES-PRAC)'!BP$14:CS$14, "CLO10", 'Database (LECTURE-RES-PRAC)'!BP139:CS139) / 'Grade computation'!H$13,""))),""),"")</f>
        <v/>
      </c>
      <c r="BG142" s="286" t="str">
        <f aca="false">IF(B142&lt;&gt;"",IF(BF142="","",IF(BF142&lt;0.5,1,IF(AND(BF142&gt;=0.5,BF142&lt;P$10),2,IF(BF142&gt;=P$10,3)))),"")</f>
        <v/>
      </c>
      <c r="BH142" s="194" t="str">
        <f aca="false">IF(B142 &lt;&gt; "",IF(AND('PRINTABLE (per grading)'!H$16="EXAM", 'PRINTABLE (per grading)'!B$13="Prelim"), IF(ISERROR(SUMIF('Exam (LECTURE ONLY)'!D$20:M$20, "CLO10", 'Exam (LECTURE ONLY)'!D144:M144) / 'Exam (LECTURE ONLY)'!AL$15), "", SUMIF('Exam (LECTURE ONLY)'!D$20:M$20, "CLO10", 'Exam (LECTURE ONLY)'!D144:M144) /'Exam (LECTURE ONLY)'!AL$15),
IF(AND('PRINTABLE (per grading)'!H$16="EXAM", 'PRINTABLE (per grading)'!B$13="Midterm"), IF(ISERROR(SUMIF('Exam (LECTURE ONLY)'!O$20:X$20, "CLO10", 'Exam (LECTURE ONLY)'!O144:X144) / 'Exam (LECTURE ONLY)'!AM$15), "", SUMIF('Exam (LECTURE ONLY)'!O$20:X$20, "CLO10", 'Exam (LECTURE ONLY)'!O144:X144) / 'Exam (LECTURE ONLY)'!AM$15),
IF(AND('PRINTABLE (per grading)'!H$16="EXAM", 'PRINTABLE (per grading)'!B$13="Final"), IF(ISERROR(SUMIF('Exam (LECTURE ONLY)'!Z$20:AI$20, "CLO10", 'Exam (LECTURE ONLY)'!Z144:AI144) / 'Exam (LECTURE ONLY)'!AN$15), "", SUMIF('Exam (LECTURE ONLY)'!Z$20:AI$20, "CLO10", 'Exam (LECTURE ONLY)'!Z144:AI144) / 'Exam (LECTURE ONLY)'!AN$15),
IF(AND('PRINTABLE (per grading)'!H$16="OUTPUT", 'PRINTABLE (per grading)'!B$13="Prelim"), IF(ISERROR(SUMIF(OUTPUT!C$20:M$20, "CLO10", OUTPUT!C144:M144) / OUTPUT!AL$15), "", SUMIF(OUTPUT!C$20:M$20, "CLO10", OUTPUT!C144:M144) / OUTPUT!AL$15),
IF(AND('PRINTABLE (per grading)'!H$16="OUTPUT", 'PRINTABLE (per grading)'!B$13="Midterm"), IF(ISERROR(SUMIF(OUTPUT!O$20:Y$20, "CLO10", OUTPUT!O144:Y144) / OUTPUT!AM$15), "", SUMIF(OUTPUT!O$20:Y$20, "CLO10", OUTPUT!O144:Y144) / OUTPUT!AM$15),
IF(AND('PRINTABLE (per grading)'!H$16="OUTPUT", 'PRINTABLE (per grading)'!B$13="Final"), IF(ISERROR(SUMIF(OUTPUT!AA$20:AI$20, "CLO10", OUTPUT!AA144:AI144) / OUTPUT!AN$15), "", SUMIF(OUTPUT!AA$20:AI$20, "CLO10", OUTPUT!AA144:AI144) / OUTPUT!AN$15),
"")))))),"")</f>
        <v/>
      </c>
      <c r="BI142" s="286" t="str">
        <f aca="false">IF(B142&lt;&gt;"",IF(BH142="","",IF(BH142&lt;0.5,1,IF(AND(BH142&gt;=0.5,BH142&lt;P$10),2,IF(BH142&gt;=P$10,3)))),"")</f>
        <v/>
      </c>
      <c r="BJ142" s="287" t="str">
        <f aca="false">IF(B142 &lt;&gt; "",IFERROR(IF(AVERAGE(BF142,BH142)&gt;=P$10,"Y","N"),""),"")</f>
        <v/>
      </c>
      <c r="BK142" s="8"/>
    </row>
    <row r="143" customFormat="false" ht="19.5" hidden="false" customHeight="true" outlineLevel="0" collapsed="false">
      <c r="A143" s="183" t="str">
        <f aca="false">IF(ISBLANK('Database (LECTURE-RES-PRAC)'!A140),"",'Database (LECTURE-RES-PRAC)'!A140)</f>
        <v/>
      </c>
      <c r="B143" s="184" t="str">
        <f aca="false">IF(ISBLANK('Database (LECTURE-RES-PRAC)'!B140),"",'Database (LECTURE-RES-PRAC)'!B140)</f>
        <v/>
      </c>
      <c r="C143" s="230" t="str">
        <f aca="false">IF(B143&lt;&gt;"",IF(C$16="PRELIM",'Grade computation'!C143, IF(C$16="MIDTERM",'Grade computation'!K143, IF(C$16="FINAL",'Grade computation'!S143,""))),"")</f>
        <v/>
      </c>
      <c r="D143" s="231" t="str">
        <f aca="false">IF(B143&lt;&gt;"",IFERROR(IF(B$11="80-20", (((C143/C$19)*X$6)+X$7)*D$18, IF(B$11="60-40", (((C143/C$19)*Y$6)+Y$7)*D$18, 0)),0),"")</f>
        <v/>
      </c>
      <c r="E143" s="230" t="str">
        <f aca="false">IF(B143&lt;&gt;"", IF(C$16="PRELIM",'Grade computation'!E143, IF(C$16="MIDTERM",'Grade computation'!M143, IF(C$16="FINAL",'Grade computation'!U143,""))),"")</f>
        <v/>
      </c>
      <c r="F143" s="232" t="str">
        <f aca="false">IF(B143&lt;&gt;"",IFERROR(IF(B$11="80-20", (((E143/E$19)*X$6)+X$7)*F$18, IF(B$11="60-40", (((E143/E$19)*Y$6)+Y$7)*F$18, 0)),0),"")</f>
        <v/>
      </c>
      <c r="G143" s="233" t="str">
        <f aca="false">IF(B143&lt;&gt;"",IFERROR((D143+F143),0),"")</f>
        <v/>
      </c>
      <c r="H143" s="234" t="str">
        <f aca="false">IF(B143&lt;&gt;"",IF(C$16="PRELIM", 'Grade computation'!H143, IF(C$16="MIDTERM", 'Grade computation'!P143, IF(C$16="FINAL",'Grade computation'!X143, ""))),"")</f>
        <v/>
      </c>
      <c r="I143" s="233" t="str">
        <f aca="false">IF(B143&lt;&gt;"",IFERROR(IF(B$11="80-20", (((H143/H$19)*X$6)+X$7)*I$19, IF(B$11="60-40", (((H143/H$19)*Y$6)+Y$7)*I$19, 0)),0),"")</f>
        <v/>
      </c>
      <c r="J143" s="237" t="str">
        <f aca="false">IFERROR((G143+I143),"")</f>
        <v/>
      </c>
      <c r="K143" s="183" t="str">
        <f aca="false">IFERROR(IF(J143="","",IF(J143&gt;=75,"PASSED","FAILED")),"")</f>
        <v/>
      </c>
      <c r="L143" s="183"/>
      <c r="M143" s="194" t="str">
        <f aca="false">IF(B143 &lt;&gt; "", IFERROR(IF(C$16 = "PRELIM", SUMIF('Database (LECTURE-RES-PRAC)'!D$14:AG$14, "CLO1", 'Database (LECTURE-RES-PRAC)'!D140:AG140) / 'Grade computation'!F$4, IF(C$16 = "MIDTERM", SUMIF('Database (LECTURE-RES-PRAC)'!AJ$14:BM$14, "CLO1", 'Database (LECTURE-RES-PRAC)'!AJ140:BM140) / 'Grade computation'!G$4, IF(C$16 = "FINAL", SUMIF('Database (LECTURE-RES-PRAC)'!BP$14:CS$14, "CLO1", 'Database (LECTURE-RES-PRAC)'!BP140:CS140) / 'Grade computation'!H$4,""))),""),"")</f>
        <v/>
      </c>
      <c r="N143" s="286" t="str">
        <f aca="false">IF(B143&lt;&gt;"",IF(M143="","",IF(M143&lt;0.5,1,IF(AND(M143&gt;=0.5,M143&lt;P$10),2,IF(M143&gt;=P$10,3)))),"")</f>
        <v/>
      </c>
      <c r="O143" s="194" t="str">
        <f aca="false">IF(B143 &lt;&gt; "",IF(AND('PRINTABLE (per grading)'!H$16="EXAM", 'PRINTABLE (per grading)'!B$13="Prelim"), IF(ISERROR(SUMIF('Exam (LECTURE ONLY)'!D$20:M$20, "CLO1", 'Exam (LECTURE ONLY)'!D145:M145) / 'Exam (LECTURE ONLY)'!AL$6), "", SUMIF('Exam (LECTURE ONLY)'!D$20:M$20, "CLO1", 'Exam (LECTURE ONLY)'!D145:M145) /'Exam (LECTURE ONLY)'!AL$6),
IF(AND('PRINTABLE (per grading)'!H$16="EXAM", 'PRINTABLE (per grading)'!B$13="Midterm"), IF(ISERROR(SUMIF('Exam (LECTURE ONLY)'!O$20:X$20, "CLO1", 'Exam (LECTURE ONLY)'!O145:X145) / 'Exam (LECTURE ONLY)'!AM$6), "", SUMIF('Exam (LECTURE ONLY)'!O$20:X$20, "CLO1", 'Exam (LECTURE ONLY)'!O145:X145) / 'Exam (LECTURE ONLY)'!AM$6),
IF(AND('PRINTABLE (per grading)'!H$16="EXAM", 'PRINTABLE (per grading)'!B$13="Final"), IF(ISERROR(SUMIF('Exam (LECTURE ONLY)'!Z$20:AI$20, "CLO1", 'Exam (LECTURE ONLY)'!Z145:AI145) / 'Exam (LECTURE ONLY)'!AN$6), "", SUMIF('Exam (LECTURE ONLY)'!Z$20:AI$20, "CLO1", 'Exam (LECTURE ONLY)'!Z145:AI145) / 'Exam (LECTURE ONLY)'!AN$6),
IF(AND('PRINTABLE (per grading)'!H$16="OUTPUT", 'PRINTABLE (per grading)'!B$13="Prelim"), IF(ISERROR(SUMIF(OUTPUT!C$20:M$20, "CLO1", OUTPUT!C145:M145) / OUTPUT!AL$6), "", SUMIF(OUTPUT!C$20:M$20, "CLO1", OUTPUT!C145:M145) / OUTPUT!AL$6),
IF(AND('PRINTABLE (per grading)'!H$16="OUTPUT", 'PRINTABLE (per grading)'!B$13="Midterm"), IF(ISERROR(SUMIF(OUTPUT!O$20:Y$20, "CLO1", OUTPUT!O145:Y145) / OUTPUT!AM$6), "", SUMIF(OUTPUT!O$20:Y$20, "CLO1", OUTPUT!O145:Y145) / OUTPUT!AM$6),
IF(AND('PRINTABLE (per grading)'!H$16="OUTPUT", 'PRINTABLE (per grading)'!B$13="Final"), IF(ISERROR(SUMIF(OUTPUT!AA$20:AI$20, "CLO1", OUTPUT!AA145:AI145) / OUTPUT!AN$6), "", SUMIF(OUTPUT!AA$20:AI$20, "CLO1", OUTPUT!AA145:AI145) / OUTPUT!AN$6),
"")))))),"")</f>
        <v/>
      </c>
      <c r="P143" s="286" t="str">
        <f aca="false">IF(B143&lt;&gt;"",IF(O143="","",IF(O143&lt;0.5,1,IF(AND(O143&gt;=0.5,O143&lt;P$10),2,IF(O143&gt;=P$10,3)))),"")</f>
        <v/>
      </c>
      <c r="Q143" s="287" t="str">
        <f aca="false">IF(B143 &lt;&gt; "",IFERROR(IF(AVERAGE(M143,O143)&gt;=P$10,"Y","N"),""),"")</f>
        <v/>
      </c>
      <c r="R143" s="194" t="str">
        <f aca="false">IF(B143 &lt;&gt; "", IFERROR(IF(C$16 = "PRELIM", SUMIF('Database (LECTURE-RES-PRAC)'!D$14:AG$14, "CLO2", 'Database (LECTURE-RES-PRAC)'!D140:AG140) / 'Grade computation'!F$5, IF(C$16 = "MIDTERM", SUMIF('Database (LECTURE-RES-PRAC)'!AJ$14:BM$14, "CLO2", 'Database (LECTURE-RES-PRAC)'!AJ140:BM140) / 'Grade computation'!G$5, IF(C$16 = "FINAL", SUMIF('Database (LECTURE-RES-PRAC)'!BP$14:CS$14, "CLO2", 'Database (LECTURE-RES-PRAC)'!BP140:CS140) / 'Grade computation'!H$5,""))),""),"")</f>
        <v/>
      </c>
      <c r="S143" s="286" t="str">
        <f aca="false">IF(B143&lt;&gt;"",IF(R143="","",IF(R143&lt;0.5,1,IF(AND(R143&gt;=0.5,R143&lt;P$10),2,IF(R143&gt;=P$10,3)))),"")</f>
        <v/>
      </c>
      <c r="T143" s="194" t="str">
        <f aca="false">IF(B143 &lt;&gt; "",IF(AND('PRINTABLE (per grading)'!H$16="EXAM", 'PRINTABLE (per grading)'!B$13="Prelim"), IF(ISERROR(SUMIF('Exam (LECTURE ONLY)'!D$20:M$20, "CLO2", 'Exam (LECTURE ONLY)'!D145:M145) / 'Exam (LECTURE ONLY)'!AL$7), "", SUMIF('Exam (LECTURE ONLY)'!D$20:M$20, "CLO2", 'Exam (LECTURE ONLY)'!D145:M145) /'Exam (LECTURE ONLY)'!AL$7),
IF(AND('PRINTABLE (per grading)'!H$16="EXAM", 'PRINTABLE (per grading)'!B$13="Midterm"), IF(ISERROR(SUMIF('Exam (LECTURE ONLY)'!O$20:X$20, "CLO2", 'Exam (LECTURE ONLY)'!O145:X145) / 'Exam (LECTURE ONLY)'!AM$7), "", SUMIF('Exam (LECTURE ONLY)'!O$20:X$20, "CLO2", 'Exam (LECTURE ONLY)'!O145:X145) / 'Exam (LECTURE ONLY)'!AM$7),
IF(AND('PRINTABLE (per grading)'!H$16="EXAM", 'PRINTABLE (per grading)'!B$13="Final"), IF(ISERROR(SUMIF('Exam (LECTURE ONLY)'!Z$20:AI$20, "CLO2", 'Exam (LECTURE ONLY)'!Z145:AI145) / 'Exam (LECTURE ONLY)'!AN$7), "", SUMIF('Exam (LECTURE ONLY)'!Z$20:AI$20, "CLO2", 'Exam (LECTURE ONLY)'!Z145:AI145) / 'Exam (LECTURE ONLY)'!AN$7),
IF(AND('PRINTABLE (per grading)'!H$16="OUTPUT", 'PRINTABLE (per grading)'!B$13="Prelim"), IF(ISERROR(SUMIF(OUTPUT!C$20:M$20, "CLO2", OUTPUT!C145:M145) / OUTPUT!AL$7), "", SUMIF(OUTPUT!C$20:M$20, "CLO2", OUTPUT!C145:M145) / OUTPUT!AL$7),
IF(AND('PRINTABLE (per grading)'!H$16="OUTPUT", 'PRINTABLE (per grading)'!B$13="Midterm"), IF(ISERROR(SUMIF(OUTPUT!O$20:Y$20, "CLO2", OUTPUT!O145:Y145) / OUTPUT!AM$7), "", SUMIF(OUTPUT!O$20:Y$20, "CLO2", OUTPUT!O145:Y145) / OUTPUT!AM$7),
IF(AND('PRINTABLE (per grading)'!H$16="OUTPUT", 'PRINTABLE (per grading)'!B$13="Final"), IF(ISERROR(SUMIF(OUTPUT!AA$20:AI$20, "CLO2", OUTPUT!AA145:AI145) / OUTPUT!AN$7), "", SUMIF(OUTPUT!AA$20:AI$20, "CLO2", OUTPUT!AA145:AI145) / OUTPUT!AN$7),
"")))))),"")</f>
        <v/>
      </c>
      <c r="U143" s="286" t="str">
        <f aca="false">IF(B143&lt;&gt;"",IF(T143="","",IF(T143&lt;0.5,1,IF(AND(T143&gt;=0.5,T143&lt;P$10),2,IF(T143&gt;=P$10,3)))),"")</f>
        <v/>
      </c>
      <c r="V143" s="287" t="str">
        <f aca="false">IF(B143 &lt;&gt; "",IFERROR(IF(AVERAGE(R143,T143)&gt;=P$10,"Y","N"),""),"")</f>
        <v/>
      </c>
      <c r="W143" s="194" t="str">
        <f aca="false">IF(B143 &lt;&gt; "", IFERROR(IF(C$16 = "PRELIM", SUMIF('Database (LECTURE-RES-PRAC)'!D$14:AG$14, "CLO3", 'Database (LECTURE-RES-PRAC)'!D140:AG140) / 'Grade computation'!F$6, IF(C$16 = "MIDTERM", SUMIF('Database (LECTURE-RES-PRAC)'!AJ$14:BM$14, "CLO3", 'Database (LECTURE-RES-PRAC)'!AJ140:BM140) / 'Grade computation'!G$6, IF(C$16 = "FINAL", SUMIF('Database (LECTURE-RES-PRAC)'!BP$14:CS$14, "CLO3", 'Database (LECTURE-RES-PRAC)'!BP140:CS140) / 'Grade computation'!H$6,""))),""),"")</f>
        <v/>
      </c>
      <c r="X143" s="286" t="str">
        <f aca="false">IF(B143&lt;&gt;"",IF(W143="","",IF(W143&lt;0.5,1,IF(AND(W143&gt;=0.5,W143&lt;P$10),2,IF(W143&gt;=P$10,3)))),"")</f>
        <v/>
      </c>
      <c r="Y143" s="194" t="str">
        <f aca="false">IF(B143 &lt;&gt; "",IF(AND('PRINTABLE (per grading)'!H$16="EXAM", 'PRINTABLE (per grading)'!B$13="Prelim"), IF(ISERROR(SUMIF('Exam (LECTURE ONLY)'!D$20:M$20, "CLO3", 'Exam (LECTURE ONLY)'!D145:M145) / 'Exam (LECTURE ONLY)'!AL$8), "", SUMIF('Exam (LECTURE ONLY)'!D$20:M$20, "CLO3", 'Exam (LECTURE ONLY)'!D145:M145) /'Exam (LECTURE ONLY)'!AL$8),
IF(AND('PRINTABLE (per grading)'!H$16="EXAM", 'PRINTABLE (per grading)'!B$13="Midterm"), IF(ISERROR(SUMIF('Exam (LECTURE ONLY)'!O$20:X$20, "CLO3", 'Exam (LECTURE ONLY)'!O145:X145) / 'Exam (LECTURE ONLY)'!AM$8), "", SUMIF('Exam (LECTURE ONLY)'!O$20:X$20, "CLO3", 'Exam (LECTURE ONLY)'!O145:X145) / 'Exam (LECTURE ONLY)'!AM$8),
IF(AND('PRINTABLE (per grading)'!H$16="EXAM", 'PRINTABLE (per grading)'!B$13="Final"), IF(ISERROR(SUMIF('Exam (LECTURE ONLY)'!Z$20:AI$20, "CLO3", 'Exam (LECTURE ONLY)'!Z145:AI145) / 'Exam (LECTURE ONLY)'!AN$8), "", SUMIF('Exam (LECTURE ONLY)'!Z$20:AI$20, "CLO3", 'Exam (LECTURE ONLY)'!Z145:AI145) / 'Exam (LECTURE ONLY)'!AN$8),
IF(AND('PRINTABLE (per grading)'!H$16="OUTPUT", 'PRINTABLE (per grading)'!B$13="Prelim"), IF(ISERROR(SUMIF(OUTPUT!C$20:M$20, "CLO3", OUTPUT!C145:M145) / OUTPUT!AL$8), "", SUMIF(OUTPUT!C$20:M$20, "CLO3", OUTPUT!C145:M145) / OUTPUT!AL$8),
IF(AND('PRINTABLE (per grading)'!H$16="OUTPUT", 'PRINTABLE (per grading)'!B$13="Midterm"), IF(ISERROR(SUMIF(OUTPUT!O$20:Y$20, "CLO3", OUTPUT!O145:Y145) / OUTPUT!AM$8), "", SUMIF(OUTPUT!O$20:Y$20, "CLO3", OUTPUT!O145:Y145) / OUTPUT!AM$8),
IF(AND('PRINTABLE (per grading)'!H$16="OUTPUT", 'PRINTABLE (per grading)'!B$13="Final"), IF(ISERROR(SUMIF(OUTPUT!AA$20:AI$20, "CLO3", OUTPUT!AA145:AI145) / OUTPUT!AN$8), "", SUMIF(OUTPUT!AA$20:AI$20, "CLO3", OUTPUT!AA145:AI145) / OUTPUT!AN$8),
"" )))))),"")</f>
        <v/>
      </c>
      <c r="Z143" s="286" t="str">
        <f aca="false">IF(B143&lt;&gt;"",IF(Y143="","",IF(Y143&lt;0.5,1,IF(AND(Y143&gt;=0.5,Y143&lt;P$10),2,IF(Y143&gt;=P$10,3)))),"")</f>
        <v/>
      </c>
      <c r="AA143" s="287" t="str">
        <f aca="false">IF(B143 &lt;&gt; "",IFERROR(IF(AVERAGE(W143,Y143)&gt;=P$10,"Y","N"),""),"")</f>
        <v/>
      </c>
      <c r="AB143" s="194" t="str">
        <f aca="false">IF(B143 &lt;&gt; "", IFERROR(IF(C$16 = "PRELIM", SUMIF('Database (LECTURE-RES-PRAC)'!D$14:AG$14, "CLO4", 'Database (LECTURE-RES-PRAC)'!D140:AG140) / 'Grade computation'!F$7, IF(C$16 = "MIDTERM", SUMIF('Database (LECTURE-RES-PRAC)'!AJ$14:BM$14, "CLO4", 'Database (LECTURE-RES-PRAC)'!AJ140:BM140) / 'Grade computation'!G$7, IF(C$16 = "FINAL", SUMIF('Database (LECTURE-RES-PRAC)'!BP$14:CS$14, "CLO4", 'Database (LECTURE-RES-PRAC)'!BP140:CS140) / 'Grade computation'!H$7,""))),""),"")</f>
        <v/>
      </c>
      <c r="AC143" s="286" t="str">
        <f aca="false">IF(B143&lt;&gt;"",IF(AB143="","",IF(AB143&lt;0.5,1,IF(AND(AB143&gt;=0.5,AB143&lt;P$10),2,IF(AB143&gt;=P$10,3)))),"")</f>
        <v/>
      </c>
      <c r="AD143" s="194" t="str">
        <f aca="false">IF(B143 &lt;&gt; "",IF(AND('PRINTABLE (per grading)'!H$16="EXAM", 'PRINTABLE (per grading)'!B$13="Prelim"), IF(ISERROR(SUMIF('Exam (LECTURE ONLY)'!D$20:M$20, "CLO4", 'Exam (LECTURE ONLY)'!D145:M145) / 'Exam (LECTURE ONLY)'!AL$9), "", SUMIF('Exam (LECTURE ONLY)'!D$20:M$20, "CLO4", 'Exam (LECTURE ONLY)'!D145:M145) /'Exam (LECTURE ONLY)'!AL$9),
IF(AND('PRINTABLE (per grading)'!H$16="EXAM", 'PRINTABLE (per grading)'!B$13="Midterm"), IF(ISERROR(SUMIF('Exam (LECTURE ONLY)'!O$20:X$20, "CLO4", 'Exam (LECTURE ONLY)'!O145:X145) / 'Exam (LECTURE ONLY)'!AM$9), "", SUMIF('Exam (LECTURE ONLY)'!O$20:X$20, "CLO4", 'Exam (LECTURE ONLY)'!O145:X145) / 'Exam (LECTURE ONLY)'!AM$9),
IF(AND('PRINTABLE (per grading)'!H$16="EXAM", 'PRINTABLE (per grading)'!B$13="Final"), IF(ISERROR(SUMIF('Exam (LECTURE ONLY)'!Z$20:AI$20, "CLO4", 'Exam (LECTURE ONLY)'!Z145:AI145) / 'Exam (LECTURE ONLY)'!AN$9), "", SUMIF('Exam (LECTURE ONLY)'!Z$20:AI$20, "CLO4", 'Exam (LECTURE ONLY)'!Z145:AI145) / 'Exam (LECTURE ONLY)'!AN$9),
IF(AND('PRINTABLE (per grading)'!H$16="OUTPUT", 'PRINTABLE (per grading)'!B$13="Prelim"), IF(ISERROR(SUMIF(OUTPUT!C$20:M$20, "CLO4", OUTPUT!C145:M145) / OUTPUT!AL$9), "", SUMIF(OUTPUT!C$20:M$20, "CLO4", OUTPUT!C145:M145) / OUTPUT!AL$9),
IF(AND('PRINTABLE (per grading)'!H$16="OUTPUT", 'PRINTABLE (per grading)'!B$13="Midterm"), IF(ISERROR(SUMIF(OUTPUT!O$20:Y$20, "CLO4", OUTPUT!O145:Y145) / OUTPUT!AM$9), "", SUMIF(OUTPUT!O$20:Y$20, "CLO4", OUTPUT!O145:Y145) / OUTPUT!AM$9),
IF(AND('PRINTABLE (per grading)'!H$16="OUTPUT", 'PRINTABLE (per grading)'!B$13="Final"), IF(ISERROR(SUMIF(OUTPUT!AA$20:AI$20, "CLO4", OUTPUT!AA145:AI145) / OUTPUT!AN$9), "", SUMIF(OUTPUT!AA$20:AI$20, "CLO4", OUTPUT!AA145:AI145) / OUTPUT!AN$9),
"")))))),"")</f>
        <v/>
      </c>
      <c r="AE143" s="286" t="str">
        <f aca="false">IF(B143&lt;&gt;"",IF(AD143="","",IF(AD143&lt;0.5,1,IF(AND(AD143&gt;=0.5,AD143&lt;P$10),2,IF(AD143&gt;=P$10,3)))),"")</f>
        <v/>
      </c>
      <c r="AF143" s="287" t="str">
        <f aca="false">IF(B143 &lt;&gt; "",IFERROR(IF(AVERAGE(AB143,AD143)&gt;=P$10,"Y","N"),""),"")</f>
        <v/>
      </c>
      <c r="AG143" s="194" t="str">
        <f aca="false">IF(B143 &lt;&gt; "", IFERROR(IF(C$16 = "PRELIM", SUMIF('Database (LECTURE-RES-PRAC)'!D$14:AG$14, "CLO5", 'Database (LECTURE-RES-PRAC)'!D140:AG140) / 'Grade computation'!F$8, IF(C$16 = "MIDTERM", SUMIF('Database (LECTURE-RES-PRAC)'!AJ$14:BM$14, "CLO5", 'Database (LECTURE-RES-PRAC)'!AJ140:BM140) / 'Grade computation'!G$8, IF(C$16 = "FINAL", SUMIF('Database (LECTURE-RES-PRAC)'!BP$14:CS$14, "CLO5", 'Database (LECTURE-RES-PRAC)'!BP140:CS140) / 'Grade computation'!H$8,""))),""),"")</f>
        <v/>
      </c>
      <c r="AH143" s="286" t="str">
        <f aca="false">IF(B143&lt;&gt;"",IF(AG143="","",IF(AG143&lt;0.5,1,IF(AND(AG143&gt;=0.5,AG143&lt;P$10),2,IF(AG143&gt;=P$10,3)))),"")</f>
        <v/>
      </c>
      <c r="AI143" s="194" t="str">
        <f aca="false">IF(B143 &lt;&gt; "",IF(AND('PRINTABLE (per grading)'!H$16="EXAM", 'PRINTABLE (per grading)'!B$13="Prelim"), IF(ISERROR(SUMIF('Exam (LECTURE ONLY)'!D$20:M$20, "CLO5", 'Exam (LECTURE ONLY)'!D145:M145) / 'Exam (LECTURE ONLY)'!AL$10), "", SUMIF('Exam (LECTURE ONLY)'!D$20:M$20, "CLO5", 'Exam (LECTURE ONLY)'!D145:M145) /'Exam (LECTURE ONLY)'!AL$10),
IF(AND('PRINTABLE (per grading)'!H$16="EXAM", 'PRINTABLE (per grading)'!B$13="Midterm"), IF(ISERROR(SUMIF('Exam (LECTURE ONLY)'!O$20:X$20, "CLO5", 'Exam (LECTURE ONLY)'!O145:X145) / 'Exam (LECTURE ONLY)'!AM$10), "", SUMIF('Exam (LECTURE ONLY)'!O$20:X$20, "CLO5", 'Exam (LECTURE ONLY)'!O145:X145) / 'Exam (LECTURE ONLY)'!AM$10),
IF(AND('PRINTABLE (per grading)'!H$16="EXAM", 'PRINTABLE (per grading)'!B$13="Final"), IF(ISERROR(SUMIF('Exam (LECTURE ONLY)'!Z$20:AI$20, "CLO5", 'Exam (LECTURE ONLY)'!Z145:AI145) / 'Exam (LECTURE ONLY)'!AN$10), "", SUMIF('Exam (LECTURE ONLY)'!Z$20:AI$20, "CLO5", 'Exam (LECTURE ONLY)'!Z145:AI145) / 'Exam (LECTURE ONLY)'!AN$10),
IF(AND('PRINTABLE (per grading)'!H$16="OUTPUT", 'PRINTABLE (per grading)'!B$13="Prelim"), IF(ISERROR(SUMIF(OUTPUT!C$20:M$20, "CLO5", OUTPUT!C145:M145) / OUTPUT!AL$10), "", SUMIF(OUTPUT!C$20:M$20, "CLO5", OUTPUT!C145:M145) / OUTPUT!AL$10),
IF(AND('PRINTABLE (per grading)'!H$16="OUTPUT", 'PRINTABLE (per grading)'!B$13="Midterm"), IF(ISERROR(SUMIF(OUTPUT!O$20:Y$20, "CLO5", OUTPUT!O145:Y145) / OUTPUT!AM$10), "", SUMIF(OUTPUT!O$20:Y$20, "CLO5", OUTPUT!O145:Y145) / OUTPUT!AM$10),
IF(AND('PRINTABLE (per grading)'!H$16="OUTPUT", 'PRINTABLE (per grading)'!B$13="Final"), IF(ISERROR(SUMIF(OUTPUT!AA$20:AI$20, "CLO5", OUTPUT!AA145:AI145) / OUTPUT!AN$10), "", SUMIF(OUTPUT!AA$20:AI$20, "CLO5", OUTPUT!AA145:AI145) / OUTPUT!AN$10),
"")))))),"")</f>
        <v/>
      </c>
      <c r="AJ143" s="286" t="str">
        <f aca="false">IF(B143&lt;&gt;"",IF(AI143="","",IF(AI143&lt;0.5,1,IF(AND(AI143&gt;=0.5,AI143&lt;P$10),2,IF(AI143&gt;=P$10,3)))),"")</f>
        <v/>
      </c>
      <c r="AK143" s="287" t="str">
        <f aca="false">IF(B143 &lt;&gt; "",IFERROR(IF(AVERAGE(AG143,AI143)&gt;=P$10,"Y","N"),""),"")</f>
        <v/>
      </c>
      <c r="AL143" s="194" t="str">
        <f aca="false">IF(B143 &lt;&gt; "", IFERROR(IF(C$16 = "PRELIM", SUMIF('Database (LECTURE-RES-PRAC)'!D$14:AG$14, "CLO6", 'Database (LECTURE-RES-PRAC)'!D140:AG140) / 'Grade computation'!F$9, IF(C$16 = "MIDTERM", SUMIF('Database (LECTURE-RES-PRAC)'!AJ$14:BM$14, "CLO6", 'Database (LECTURE-RES-PRAC)'!AJ140:BM140) / 'Grade computation'!G$9, IF(C$16 = "FINAL", SUMIF('Database (LECTURE-RES-PRAC)'!BP$14:CS$14, "CLO6", 'Database (LECTURE-RES-PRAC)'!BP140:CS140) / 'Grade computation'!H$9,""))),""),"")</f>
        <v/>
      </c>
      <c r="AM143" s="286" t="str">
        <f aca="false">IF(B143&lt;&gt;"",IF(AL143="","",IF(AL143&lt;0.5,1,IF(AND(AL143&gt;=0.5,AL143&lt;P$10),2,IF(AL143&gt;=P$10,3)))),"")</f>
        <v/>
      </c>
      <c r="AN143" s="194" t="str">
        <f aca="false">IF(B143 &lt;&gt; "",IF(AND('PRINTABLE (per grading)'!H$16="EXAM", 'PRINTABLE (per grading)'!B$13="Prelim"), IF(ISERROR(SUMIF('Exam (LECTURE ONLY)'!D$20:M$20, "CLO6", 'Exam (LECTURE ONLY)'!D145:M145) / 'Exam (LECTURE ONLY)'!AL$11), "", SUMIF('Exam (LECTURE ONLY)'!D$20:M$20, "CLO6", 'Exam (LECTURE ONLY)'!D145:M145) /'Exam (LECTURE ONLY)'!AL$11),
IF(AND('PRINTABLE (per grading)'!H$16="EXAM", 'PRINTABLE (per grading)'!B$13="Midterm"), IF(ISERROR(SUMIF('Exam (LECTURE ONLY)'!O$20:X$20, "CLO6", 'Exam (LECTURE ONLY)'!O145:X145) / 'Exam (LECTURE ONLY)'!AM$11), "", SUMIF('Exam (LECTURE ONLY)'!O$20:X$20, "CLO6", 'Exam (LECTURE ONLY)'!O145:X145) / 'Exam (LECTURE ONLY)'!AM$11),
IF(AND('PRINTABLE (per grading)'!H$16="EXAM", 'PRINTABLE (per grading)'!B$13="Final"), IF(ISERROR(SUMIF('Exam (LECTURE ONLY)'!Z$20:AI$20, "CLO6", 'Exam (LECTURE ONLY)'!Z145:AI145) / 'Exam (LECTURE ONLY)'!AN$11), "", SUMIF('Exam (LECTURE ONLY)'!Z$20:AI$20, "CLO6", 'Exam (LECTURE ONLY)'!Z145:AI145) / 'Exam (LECTURE ONLY)'!AN$11),
IF(AND('PRINTABLE (per grading)'!H$16="OUTPUT", 'PRINTABLE (per grading)'!B$13="Prelim"), IF(ISERROR(SUMIF(OUTPUT!C$20:M$20, "CLO6", OUTPUT!C145:M145) / OUTPUT!AL$11), "", SUMIF(OUTPUT!C$20:M$20, "CLO6", OUTPUT!C145:M145) / OUTPUT!AL$11),
IF(AND('PRINTABLE (per grading)'!H$16="OUTPUT", 'PRINTABLE (per grading)'!B$13="Midterm"), IF(ISERROR(SUMIF(OUTPUT!O$20:Y$20, "CLO6", OUTPUT!O145:Y145) / OUTPUT!AM$11), "", SUMIF(OUTPUT!O$20:Y$20, "CLO6", OUTPUT!O145:Y145) / OUTPUT!AM$11),
IF(AND('PRINTABLE (per grading)'!H$16="OUTPUT", 'PRINTABLE (per grading)'!B$13="Final"), IF(ISERROR(SUMIF(OUTPUT!AA$20:AI$20, "CLO6", OUTPUT!AA145:AI145) / OUTPUT!AN$11), "", SUMIF(OUTPUT!AA$20:AI$20, "CLO6", OUTPUT!AA145:AI145) / OUTPUT!AN$11),
"")))))),"")</f>
        <v/>
      </c>
      <c r="AO143" s="286" t="str">
        <f aca="false">IF(B143&lt;&gt;"",IF(AN143="","",IF(AN143&lt;0.5,1,IF(AND(AN143&gt;=0.5,AN143&lt;P$10),2,IF(AN143&gt;=P$10,3)))),"")</f>
        <v/>
      </c>
      <c r="AP143" s="287" t="str">
        <f aca="false">IF(B143 &lt;&gt; "",IFERROR(IF(AVERAGE(AL143,AN143)&gt;=P$10,"Y","N"),""),"")</f>
        <v/>
      </c>
      <c r="AQ143" s="194" t="str">
        <f aca="false">IF(B143 &lt;&gt; "", IFERROR(IF(C$16 = "PRELIM", SUMIF('Database (LECTURE-RES-PRAC)'!D$14:AG$14, "CLO7", 'Database (LECTURE-RES-PRAC)'!D140:AG140) / 'Grade computation'!F$10, IF(C$16 = "MIDTERM", SUMIF('Database (LECTURE-RES-PRAC)'!AJ$14:BM$14, "CLO7", 'Database (LECTURE-RES-PRAC)'!AJ140:BM140) / 'Grade computation'!G$10, IF(C$16 = "FINAL", SUMIF('Database (LECTURE-RES-PRAC)'!BP$14:CS$14, "CLO7", 'Database (LECTURE-RES-PRAC)'!BP140:CS140) / 'Grade computation'!H$10,""))),""),"")</f>
        <v/>
      </c>
      <c r="AR143" s="286" t="str">
        <f aca="false">IF(B143&lt;&gt;"",IF(AQ143="","",IF(AQ143&lt;0.5,1,IF(AND(AQ143&gt;=0.5,AQ143&lt;P$10),2,IF(AQ143&gt;=P$10,3)))),"")</f>
        <v/>
      </c>
      <c r="AS143" s="194" t="str">
        <f aca="false">IF(B143 &lt;&gt; "",IF(AND('PRINTABLE (per grading)'!H$16="EXAM", 'PRINTABLE (per grading)'!B$13="Prelim"), IF(ISERROR(SUMIF('Exam (LECTURE ONLY)'!D$20:M$20, "CLO7", 'Exam (LECTURE ONLY)'!D145:M145) / 'Exam (LECTURE ONLY)'!AL$12), "", SUMIF('Exam (LECTURE ONLY)'!D$20:M$20, "CLO7", 'Exam (LECTURE ONLY)'!D145:M145) /'Exam (LECTURE ONLY)'!AL$12),
IF(AND('PRINTABLE (per grading)'!H$16="EXAM", 'PRINTABLE (per grading)'!B$13="Midterm"), IF(ISERROR(SUMIF('Exam (LECTURE ONLY)'!O$20:X$20, "CLO7", 'Exam (LECTURE ONLY)'!O145:X145) / 'Exam (LECTURE ONLY)'!AM$12), "", SUMIF('Exam (LECTURE ONLY)'!O$20:X$20, "CLO7", 'Exam (LECTURE ONLY)'!O145:X145) / 'Exam (LECTURE ONLY)'!AM$12),
IF(AND('PRINTABLE (per grading)'!H$16="EXAM", 'PRINTABLE (per grading)'!B$13="Final"), IF(ISERROR(SUMIF('Exam (LECTURE ONLY)'!Z$20:AI$20, "CLO7", 'Exam (LECTURE ONLY)'!Z145:AI145) / 'Exam (LECTURE ONLY)'!AN$12), "", SUMIF('Exam (LECTURE ONLY)'!Z$20:AI$20, "CLO7", 'Exam (LECTURE ONLY)'!Z145:AI145) / 'Exam (LECTURE ONLY)'!AN$12),
IF(AND('PRINTABLE (per grading)'!H$16="OUTPUT", 'PRINTABLE (per grading)'!B$13="Prelim"), IF(ISERROR(SUMIF(OUTPUT!C$20:M$20, "CLO7", OUTPUT!C145:M145) / OUTPUT!AL$12), "", SUMIF(OUTPUT!C$20:M$20, "CLO7", OUTPUT!C145:M145) / OUTPUT!AL$12),
IF(AND('PRINTABLE (per grading)'!H$16="OUTPUT", 'PRINTABLE (per grading)'!B$13="Midterm"), IF(ISERROR(SUMIF(OUTPUT!O$20:Y$20, "CLO7", OUTPUT!O145:Y145) / OUTPUT!AM$12), "", SUMIF(OUTPUT!O$20:Y$20, "CLO7", OUTPUT!O145:Y145) / OUTPUT!AM$12),
IF(AND('PRINTABLE (per grading)'!H$16="OUTPUT", 'PRINTABLE (per grading)'!B$13="Final"), IF(ISERROR(SUMIF(OUTPUT!AA$20:AI$20, "CLO7", OUTPUT!AA145:AI145) / OUTPUT!AN$12), "", SUMIF(OUTPUT!AA$20:AI$20, "CLO7", OUTPUT!AA145:AI145) / OUTPUT!AN$12),
"")))))),"")</f>
        <v/>
      </c>
      <c r="AT143" s="286" t="str">
        <f aca="false">IF(B143&lt;&gt;"",IF(AS143="","",IF(AS143&lt;0.5,1,IF(AND(AS143&gt;=0.5,AS143&lt;P$10),2,IF(AS143&gt;=P$10,3)))),"")</f>
        <v/>
      </c>
      <c r="AU143" s="287" t="str">
        <f aca="false">IF(B143 &lt;&gt; "",IFERROR(IF(AVERAGE(AQ143,AS143)&gt;=P$10,"Y","N"),""),"")</f>
        <v/>
      </c>
      <c r="AV143" s="194" t="str">
        <f aca="false">IF(B143 &lt;&gt; "", IFERROR(IF(C$16 = "PRELIM", SUMIF('Database (LECTURE-RES-PRAC)'!D$14:AG$14, "CLO8", 'Database (LECTURE-RES-PRAC)'!D140:AG140) / 'Grade computation'!F$11, IF(C$16 = "MIDTERM", SUMIF('Database (LECTURE-RES-PRAC)'!AJ$14:BM$14, "CLO8", 'Database (LECTURE-RES-PRAC)'!AJ140:BM140) / 'Grade computation'!G$11, IF(C$16 = "FINAL", SUMIF('Database (LECTURE-RES-PRAC)'!BP$14:CS$14, "CLO8", 'Database (LECTURE-RES-PRAC)'!BP140:CS140) / 'Grade computation'!H$11,""))),""),"")</f>
        <v/>
      </c>
      <c r="AW143" s="286" t="str">
        <f aca="false">IF(B143&lt;&gt;"",IF(AV143="","",IF(AV143&lt;0.5,1,IF(AND(AV143&gt;=0.5,AV143&lt;P$10),2,IF(AV143&gt;=P$10,3)))),"")</f>
        <v/>
      </c>
      <c r="AX143" s="194" t="str">
        <f aca="false">IF(B143 &lt;&gt; "",IF(AND('PRINTABLE (per grading)'!H$16="EXAM", 'PRINTABLE (per grading)'!B$13="Prelim"), IF(ISERROR(SUMIF('Exam (LECTURE ONLY)'!D$20:M$20, "CLO8", 'Exam (LECTURE ONLY)'!D145:M145) / 'Exam (LECTURE ONLY)'!AL$13), "", SUMIF('Exam (LECTURE ONLY)'!D$20:M$20, "CLO8", 'Exam (LECTURE ONLY)'!D145:M145) /'Exam (LECTURE ONLY)'!AL$13),
IF(AND('PRINTABLE (per grading)'!H$16="EXAM", 'PRINTABLE (per grading)'!B$13="Midterm"), IF(ISERROR(SUMIF('Exam (LECTURE ONLY)'!O$20:X$20, "CLO8", 'Exam (LECTURE ONLY)'!O145:X145) / 'Exam (LECTURE ONLY)'!AM$13), "", SUMIF('Exam (LECTURE ONLY)'!O$20:X$20, "CLO8", 'Exam (LECTURE ONLY)'!O145:X145) / 'Exam (LECTURE ONLY)'!AM$13),
IF(AND('PRINTABLE (per grading)'!H$16="EXAM", 'PRINTABLE (per grading)'!B$13="Final"), IF(ISERROR(SUMIF('Exam (LECTURE ONLY)'!Z$20:AI$20, "CLO8", 'Exam (LECTURE ONLY)'!Z145:AI145) / 'Exam (LECTURE ONLY)'!AN$13), "", SUMIF('Exam (LECTURE ONLY)'!Z$20:AI$20, "CLO8", 'Exam (LECTURE ONLY)'!Z145:AI145) / 'Exam (LECTURE ONLY)'!AN$13),
IF(AND('PRINTABLE (per grading)'!H$16="OUTPUT", 'PRINTABLE (per grading)'!B$13="Prelim"), IF(ISERROR(SUMIF(OUTPUT!C$20:M$20, "CLO8", OUTPUT!C145:M145) / OUTPUT!AL$13), "", SUMIF(OUTPUT!C$20:M$20, "CLO8", OUTPUT!C145:M145) / OUTPUT!AL$13),
IF(AND('PRINTABLE (per grading)'!H$16="OUTPUT", 'PRINTABLE (per grading)'!B$13="Midterm"), IF(ISERROR(SUMIF(OUTPUT!O$20:Y$20, "CLO8", OUTPUT!O145:Y145) / OUTPUT!AM$13), "", SUMIF(OUTPUT!O$20:Y$20, "CLO8", OUTPUT!O145:Y145) / OUTPUT!AM$13),
IF(AND('PRINTABLE (per grading)'!H$16="OUTPUT", 'PRINTABLE (per grading)'!B$13="Final"), IF(ISERROR(SUMIF(OUTPUT!AA$20:AI$20, "CLO8", OUTPUT!AA145:AI145) / OUTPUT!AN$13), "", SUMIF(OUTPUT!AA$20:AI$20, "CLO8", OUTPUT!AA145:AI145) / OUTPUT!AN$13),
"")))))),"")</f>
        <v/>
      </c>
      <c r="AY143" s="286" t="str">
        <f aca="false">IF(B143&lt;&gt;"",IF(AX143="","",IF(AX143&lt;0.5,1,IF(AND(AX143&gt;=0.5,AX143&lt;P$10),2,IF(AX143&gt;=P$10,3)))),"")</f>
        <v/>
      </c>
      <c r="AZ143" s="287" t="str">
        <f aca="false">IF(B143 &lt;&gt; "",IFERROR(IF(AVERAGE(AV143,AX143)&gt;=P$10,"Y","N"),""),"")</f>
        <v/>
      </c>
      <c r="BA143" s="194" t="str">
        <f aca="false">IF(B143 &lt;&gt; "", IFERROR(IF(C$16 = "PRELIM", SUMIF('Database (LECTURE-RES-PRAC)'!D$14:AG$14, "CLO9", 'Database (LECTURE-RES-PRAC)'!D140:AG140) / 'Grade computation'!F$12, IF(C$16 = "MIDTERM", SUMIF('Database (LECTURE-RES-PRAC)'!AJ$14:BM$14, "CLO9", 'Database (LECTURE-RES-PRAC)'!AJ140:BM140) / 'Grade computation'!G$12, IF(C$16 = "FINAL", SUMIF('Database (LECTURE-RES-PRAC)'!BP$14:CS$14, "CLO9", 'Database (LECTURE-RES-PRAC)'!BP140:CS140) / 'Grade computation'!H$12,""))),""),"")</f>
        <v/>
      </c>
      <c r="BB143" s="286" t="str">
        <f aca="false">IF(B143&lt;&gt;"",IF(BA143="","",IF(BA143&lt;0.5,1,IF(AND(BA143&gt;=0.5,BA143&lt;P$10),2,IF(BA143&gt;=P$10,3)))),"")</f>
        <v/>
      </c>
      <c r="BC143" s="194" t="str">
        <f aca="false">IF(B143 &lt;&gt; "",IF(AND('PRINTABLE (per grading)'!H$16="EXAM", 'PRINTABLE (per grading)'!B$13="Prelim"), IF(ISERROR(SUMIF('Exam (LECTURE ONLY)'!D$20:M$20, "CLO9", 'Exam (LECTURE ONLY)'!D145:M145) / 'Exam (LECTURE ONLY)'!AL$14), "", SUMIF('Exam (LECTURE ONLY)'!D$20:M$20, "CLO9", 'Exam (LECTURE ONLY)'!D145:M145) /'Exam (LECTURE ONLY)'!AL$14),
IF(AND('PRINTABLE (per grading)'!H$16="EXAM", 'PRINTABLE (per grading)'!B$13="Midterm"), IF(ISERROR(SUMIF('Exam (LECTURE ONLY)'!O$20:X$20, "CLO9", 'Exam (LECTURE ONLY)'!O145:X145) / 'Exam (LECTURE ONLY)'!AM$14), "", SUMIF('Exam (LECTURE ONLY)'!O$20:X$20, "CLO9", 'Exam (LECTURE ONLY)'!O145:X145) / 'Exam (LECTURE ONLY)'!AM$14),
IF(AND('PRINTABLE (per grading)'!H$16="EXAM", 'PRINTABLE (per grading)'!B$13="Final"), IF(ISERROR(SUMIF('Exam (LECTURE ONLY)'!Z$20:AI$20, "CLO9", 'Exam (LECTURE ONLY)'!Z145:AI145) / 'Exam (LECTURE ONLY)'!AN$14), "", SUMIF('Exam (LECTURE ONLY)'!Z$20:AI$20, "CLO9", 'Exam (LECTURE ONLY)'!Z145:AI145) / 'Exam (LECTURE ONLY)'!AN$14),
IF(AND('PRINTABLE (per grading)'!H$16="OUTPUT", 'PRINTABLE (per grading)'!B$13="Prelim"), IF(ISERROR(SUMIF(OUTPUT!C$20:M$20, "CLO9", OUTPUT!C145:M145) / OUTPUT!AL$14), "", SUMIF(OUTPUT!C$20:M$20, "CLO9", OUTPUT!C145:M145) / OUTPUT!AL$14),
IF(AND('PRINTABLE (per grading)'!H$16="OUTPUT", 'PRINTABLE (per grading)'!B$13="Midterm"), IF(ISERROR(SUMIF(OUTPUT!O$20:Y$20, "CLO9", OUTPUT!O145:Y145) / OUTPUT!AM$14), "", SUMIF(OUTPUT!O$20:Y$20, "CLO9", OUTPUT!O145:Y145) / OUTPUT!AM$14),
IF(AND('PRINTABLE (per grading)'!H$16="OUTPUT", 'PRINTABLE (per grading)'!B$13="Final"), IF(ISERROR(SUMIF(OUTPUT!AA$20:AI$20, "CLO9", OUTPUT!AA145:AI145) / OUTPUT!AN$14), "", SUMIF(OUTPUT!AA$20:AI$20, "CLO9", OUTPUT!AA145:AI145) / OUTPUT!AN$14),
"")))))),"")</f>
        <v/>
      </c>
      <c r="BD143" s="286" t="str">
        <f aca="false">IF(B143&lt;&gt;"",IF(BC143="","",IF(BC143&lt;0.5,1,IF(AND(BC143&gt;=0.5,BC143&lt;P$10),2,IF(BC143&gt;=P$10,3)))),"")</f>
        <v/>
      </c>
      <c r="BE143" s="287" t="str">
        <f aca="false">IF(B143 &lt;&gt; "",IFERROR(IF(AVERAGE(BA143,BC143)&gt;=P$10,"Y","N"),""),"")</f>
        <v/>
      </c>
      <c r="BF143" s="194" t="str">
        <f aca="false">IF(B143 &lt;&gt; "", IFERROR(IF(C$16 = "PRELIM", SUMIF('Database (LECTURE-RES-PRAC)'!D$14:AG$14, "CLO10", 'Database (LECTURE-RES-PRAC)'!D140:AG140) / 'Grade computation'!F$13, IF(C$16 = "MIDTERM", SUMIF('Database (LECTURE-RES-PRAC)'!AJ$14:BM$14, "CLO10", 'Database (LECTURE-RES-PRAC)'!AJ140:BM140) / 'Grade computation'!G$13, IF(C$16 = "FINAL", SUMIF('Database (LECTURE-RES-PRAC)'!BP$14:CS$14, "CLO10", 'Database (LECTURE-RES-PRAC)'!BP140:CS140) / 'Grade computation'!H$13,""))),""),"")</f>
        <v/>
      </c>
      <c r="BG143" s="286" t="str">
        <f aca="false">IF(B143&lt;&gt;"",IF(BF143="","",IF(BF143&lt;0.5,1,IF(AND(BF143&gt;=0.5,BF143&lt;P$10),2,IF(BF143&gt;=P$10,3)))),"")</f>
        <v/>
      </c>
      <c r="BH143" s="194" t="str">
        <f aca="false">IF(B143 &lt;&gt; "",IF(AND('PRINTABLE (per grading)'!H$16="EXAM", 'PRINTABLE (per grading)'!B$13="Prelim"), IF(ISERROR(SUMIF('Exam (LECTURE ONLY)'!D$20:M$20, "CLO10", 'Exam (LECTURE ONLY)'!D145:M145) / 'Exam (LECTURE ONLY)'!AL$15), "", SUMIF('Exam (LECTURE ONLY)'!D$20:M$20, "CLO10", 'Exam (LECTURE ONLY)'!D145:M145) /'Exam (LECTURE ONLY)'!AL$15),
IF(AND('PRINTABLE (per grading)'!H$16="EXAM", 'PRINTABLE (per grading)'!B$13="Midterm"), IF(ISERROR(SUMIF('Exam (LECTURE ONLY)'!O$20:X$20, "CLO10", 'Exam (LECTURE ONLY)'!O145:X145) / 'Exam (LECTURE ONLY)'!AM$15), "", SUMIF('Exam (LECTURE ONLY)'!O$20:X$20, "CLO10", 'Exam (LECTURE ONLY)'!O145:X145) / 'Exam (LECTURE ONLY)'!AM$15),
IF(AND('PRINTABLE (per grading)'!H$16="EXAM", 'PRINTABLE (per grading)'!B$13="Final"), IF(ISERROR(SUMIF('Exam (LECTURE ONLY)'!Z$20:AI$20, "CLO10", 'Exam (LECTURE ONLY)'!Z145:AI145) / 'Exam (LECTURE ONLY)'!AN$15), "", SUMIF('Exam (LECTURE ONLY)'!Z$20:AI$20, "CLO10", 'Exam (LECTURE ONLY)'!Z145:AI145) / 'Exam (LECTURE ONLY)'!AN$15),
IF(AND('PRINTABLE (per grading)'!H$16="OUTPUT", 'PRINTABLE (per grading)'!B$13="Prelim"), IF(ISERROR(SUMIF(OUTPUT!C$20:M$20, "CLO10", OUTPUT!C145:M145) / OUTPUT!AL$15), "", SUMIF(OUTPUT!C$20:M$20, "CLO10", OUTPUT!C145:M145) / OUTPUT!AL$15),
IF(AND('PRINTABLE (per grading)'!H$16="OUTPUT", 'PRINTABLE (per grading)'!B$13="Midterm"), IF(ISERROR(SUMIF(OUTPUT!O$20:Y$20, "CLO10", OUTPUT!O145:Y145) / OUTPUT!AM$15), "", SUMIF(OUTPUT!O$20:Y$20, "CLO10", OUTPUT!O145:Y145) / OUTPUT!AM$15),
IF(AND('PRINTABLE (per grading)'!H$16="OUTPUT", 'PRINTABLE (per grading)'!B$13="Final"), IF(ISERROR(SUMIF(OUTPUT!AA$20:AI$20, "CLO10", OUTPUT!AA145:AI145) / OUTPUT!AN$15), "", SUMIF(OUTPUT!AA$20:AI$20, "CLO10", OUTPUT!AA145:AI145) / OUTPUT!AN$15),
"")))))),"")</f>
        <v/>
      </c>
      <c r="BI143" s="286" t="str">
        <f aca="false">IF(B143&lt;&gt;"",IF(BH143="","",IF(BH143&lt;0.5,1,IF(AND(BH143&gt;=0.5,BH143&lt;P$10),2,IF(BH143&gt;=P$10,3)))),"")</f>
        <v/>
      </c>
      <c r="BJ143" s="287" t="str">
        <f aca="false">IF(B143 &lt;&gt; "",IFERROR(IF(AVERAGE(BF143,BH143)&gt;=P$10,"Y","N"),""),"")</f>
        <v/>
      </c>
      <c r="BK143" s="8"/>
    </row>
    <row r="144" customFormat="false" ht="19.5" hidden="false" customHeight="true" outlineLevel="0" collapsed="false">
      <c r="A144" s="228" t="str">
        <f aca="false">IF(ISBLANK('Database (LECTURE-RES-PRAC)'!A141),"",'Database (LECTURE-RES-PRAC)'!A141)</f>
        <v/>
      </c>
      <c r="B144" s="229" t="str">
        <f aca="false">IF(ISBLANK('Database (LECTURE-RES-PRAC)'!B141),"",'Database (LECTURE-RES-PRAC)'!B141)</f>
        <v/>
      </c>
      <c r="C144" s="230" t="str">
        <f aca="false">IF(B144&lt;&gt;"",IF(C$16="PRELIM",'Grade computation'!C144, IF(C$16="MIDTERM",'Grade computation'!K144, IF(C$16="FINAL",'Grade computation'!S144,""))),"")</f>
        <v/>
      </c>
      <c r="D144" s="231" t="str">
        <f aca="false">IF(B144&lt;&gt;"",IFERROR(IF(B$11="80-20", (((C144/C$19)*X$6)+X$7)*D$18, IF(B$11="60-40", (((C144/C$19)*Y$6)+Y$7)*D$18, 0)),0),"")</f>
        <v/>
      </c>
      <c r="E144" s="230" t="str">
        <f aca="false">IF(B144&lt;&gt;"", IF(C$16="PRELIM",'Grade computation'!E144, IF(C$16="MIDTERM",'Grade computation'!M144, IF(C$16="FINAL",'Grade computation'!U144,""))),"")</f>
        <v/>
      </c>
      <c r="F144" s="232" t="str">
        <f aca="false">IF(B144&lt;&gt;"",IFERROR(IF(B$11="80-20", (((E144/E$19)*X$6)+X$7)*F$18, IF(B$11="60-40", (((E144/E$19)*Y$6)+Y$7)*F$18, 0)),0),"")</f>
        <v/>
      </c>
      <c r="G144" s="233" t="str">
        <f aca="false">IF(B144&lt;&gt;"",IFERROR((D144+F144),0),"")</f>
        <v/>
      </c>
      <c r="H144" s="234" t="str">
        <f aca="false">IF(B144&lt;&gt;"",IF(C$16="PRELIM", 'Grade computation'!H144, IF(C$16="MIDTERM", 'Grade computation'!P144, IF(C$16="FINAL",'Grade computation'!X144, ""))),"")</f>
        <v/>
      </c>
      <c r="I144" s="233" t="str">
        <f aca="false">IF(B144&lt;&gt;"",IFERROR(IF(B$11="80-20", (((H144/H$19)*X$6)+X$7)*I$19, IF(B$11="60-40", (((H144/H$19)*Y$6)+Y$7)*I$19, 0)),0),"")</f>
        <v/>
      </c>
      <c r="J144" s="237" t="str">
        <f aca="false">IFERROR((G144+I144),"")</f>
        <v/>
      </c>
      <c r="K144" s="183" t="str">
        <f aca="false">IFERROR(IF(J144="","",IF(J144&gt;=75,"PASSED","FAILED")),"")</f>
        <v/>
      </c>
      <c r="L144" s="183"/>
      <c r="M144" s="194" t="str">
        <f aca="false">IF(B144 &lt;&gt; "", IFERROR(IF(C$16 = "PRELIM", SUMIF('Database (LECTURE-RES-PRAC)'!D$14:AG$14, "CLO1", 'Database (LECTURE-RES-PRAC)'!D141:AG141) / 'Grade computation'!F$4, IF(C$16 = "MIDTERM", SUMIF('Database (LECTURE-RES-PRAC)'!AJ$14:BM$14, "CLO1", 'Database (LECTURE-RES-PRAC)'!AJ141:BM141) / 'Grade computation'!G$4, IF(C$16 = "FINAL", SUMIF('Database (LECTURE-RES-PRAC)'!BP$14:CS$14, "CLO1", 'Database (LECTURE-RES-PRAC)'!BP141:CS141) / 'Grade computation'!H$4,""))),""),"")</f>
        <v/>
      </c>
      <c r="N144" s="286" t="str">
        <f aca="false">IF(B144&lt;&gt;"",IF(M144="","",IF(M144&lt;0.5,1,IF(AND(M144&gt;=0.5,M144&lt;P$10),2,IF(M144&gt;=P$10,3)))),"")</f>
        <v/>
      </c>
      <c r="O144" s="194" t="str">
        <f aca="false">IF(B144 &lt;&gt; "",IF(AND('PRINTABLE (per grading)'!H$16="EXAM", 'PRINTABLE (per grading)'!B$13="Prelim"), IF(ISERROR(SUMIF('Exam (LECTURE ONLY)'!D$20:M$20, "CLO1", 'Exam (LECTURE ONLY)'!D146:M146) / 'Exam (LECTURE ONLY)'!AL$6), "", SUMIF('Exam (LECTURE ONLY)'!D$20:M$20, "CLO1", 'Exam (LECTURE ONLY)'!D146:M146) /'Exam (LECTURE ONLY)'!AL$6),
IF(AND('PRINTABLE (per grading)'!H$16="EXAM", 'PRINTABLE (per grading)'!B$13="Midterm"), IF(ISERROR(SUMIF('Exam (LECTURE ONLY)'!O$20:X$20, "CLO1", 'Exam (LECTURE ONLY)'!O146:X146) / 'Exam (LECTURE ONLY)'!AM$6), "", SUMIF('Exam (LECTURE ONLY)'!O$20:X$20, "CLO1", 'Exam (LECTURE ONLY)'!O146:X146) / 'Exam (LECTURE ONLY)'!AM$6),
IF(AND('PRINTABLE (per grading)'!H$16="EXAM", 'PRINTABLE (per grading)'!B$13="Final"), IF(ISERROR(SUMIF('Exam (LECTURE ONLY)'!Z$20:AI$20, "CLO1", 'Exam (LECTURE ONLY)'!Z146:AI146) / 'Exam (LECTURE ONLY)'!AN$6), "", SUMIF('Exam (LECTURE ONLY)'!Z$20:AI$20, "CLO1", 'Exam (LECTURE ONLY)'!Z146:AI146) / 'Exam (LECTURE ONLY)'!AN$6),
IF(AND('PRINTABLE (per grading)'!H$16="OUTPUT", 'PRINTABLE (per grading)'!B$13="Prelim"), IF(ISERROR(SUMIF(OUTPUT!C$20:M$20, "CLO1", OUTPUT!C146:M146) / OUTPUT!AL$6), "", SUMIF(OUTPUT!C$20:M$20, "CLO1", OUTPUT!C146:M146) / OUTPUT!AL$6),
IF(AND('PRINTABLE (per grading)'!H$16="OUTPUT", 'PRINTABLE (per grading)'!B$13="Midterm"), IF(ISERROR(SUMIF(OUTPUT!O$20:Y$20, "CLO1", OUTPUT!O146:Y146) / OUTPUT!AM$6), "", SUMIF(OUTPUT!O$20:Y$20, "CLO1", OUTPUT!O146:Y146) / OUTPUT!AM$6),
IF(AND('PRINTABLE (per grading)'!H$16="OUTPUT", 'PRINTABLE (per grading)'!B$13="Final"), IF(ISERROR(SUMIF(OUTPUT!AA$20:AI$20, "CLO1", OUTPUT!AA146:AI146) / OUTPUT!AN$6), "", SUMIF(OUTPUT!AA$20:AI$20, "CLO1", OUTPUT!AA146:AI146) / OUTPUT!AN$6),
"")))))),"")</f>
        <v/>
      </c>
      <c r="P144" s="286" t="str">
        <f aca="false">IF(B144&lt;&gt;"",IF(O144="","",IF(O144&lt;0.5,1,IF(AND(O144&gt;=0.5,O144&lt;P$10),2,IF(O144&gt;=P$10,3)))),"")</f>
        <v/>
      </c>
      <c r="Q144" s="287" t="str">
        <f aca="false">IF(B144 &lt;&gt; "",IFERROR(IF(AVERAGE(M144,O144)&gt;=P$10,"Y","N"),""),"")</f>
        <v/>
      </c>
      <c r="R144" s="194" t="str">
        <f aca="false">IF(B144 &lt;&gt; "", IFERROR(IF(C$16 = "PRELIM", SUMIF('Database (LECTURE-RES-PRAC)'!D$14:AG$14, "CLO2", 'Database (LECTURE-RES-PRAC)'!D141:AG141) / 'Grade computation'!F$5, IF(C$16 = "MIDTERM", SUMIF('Database (LECTURE-RES-PRAC)'!AJ$14:BM$14, "CLO2", 'Database (LECTURE-RES-PRAC)'!AJ141:BM141) / 'Grade computation'!G$5, IF(C$16 = "FINAL", SUMIF('Database (LECTURE-RES-PRAC)'!BP$14:CS$14, "CLO2", 'Database (LECTURE-RES-PRAC)'!BP141:CS141) / 'Grade computation'!H$5,""))),""),"")</f>
        <v/>
      </c>
      <c r="S144" s="286" t="str">
        <f aca="false">IF(B144&lt;&gt;"",IF(R144="","",IF(R144&lt;0.5,1,IF(AND(R144&gt;=0.5,R144&lt;P$10),2,IF(R144&gt;=P$10,3)))),"")</f>
        <v/>
      </c>
      <c r="T144" s="194" t="str">
        <f aca="false">IF(B144 &lt;&gt; "",IF(AND('PRINTABLE (per grading)'!H$16="EXAM", 'PRINTABLE (per grading)'!B$13="Prelim"), IF(ISERROR(SUMIF('Exam (LECTURE ONLY)'!D$20:M$20, "CLO2", 'Exam (LECTURE ONLY)'!D146:M146) / 'Exam (LECTURE ONLY)'!AL$7), "", SUMIF('Exam (LECTURE ONLY)'!D$20:M$20, "CLO2", 'Exam (LECTURE ONLY)'!D146:M146) /'Exam (LECTURE ONLY)'!AL$7),
IF(AND('PRINTABLE (per grading)'!H$16="EXAM", 'PRINTABLE (per grading)'!B$13="Midterm"), IF(ISERROR(SUMIF('Exam (LECTURE ONLY)'!O$20:X$20, "CLO2", 'Exam (LECTURE ONLY)'!O146:X146) / 'Exam (LECTURE ONLY)'!AM$7), "", SUMIF('Exam (LECTURE ONLY)'!O$20:X$20, "CLO2", 'Exam (LECTURE ONLY)'!O146:X146) / 'Exam (LECTURE ONLY)'!AM$7),
IF(AND('PRINTABLE (per grading)'!H$16="EXAM", 'PRINTABLE (per grading)'!B$13="Final"), IF(ISERROR(SUMIF('Exam (LECTURE ONLY)'!Z$20:AI$20, "CLO2", 'Exam (LECTURE ONLY)'!Z146:AI146) / 'Exam (LECTURE ONLY)'!AN$7), "", SUMIF('Exam (LECTURE ONLY)'!Z$20:AI$20, "CLO2", 'Exam (LECTURE ONLY)'!Z146:AI146) / 'Exam (LECTURE ONLY)'!AN$7),
IF(AND('PRINTABLE (per grading)'!H$16="OUTPUT", 'PRINTABLE (per grading)'!B$13="Prelim"), IF(ISERROR(SUMIF(OUTPUT!C$20:M$20, "CLO2", OUTPUT!C146:M146) / OUTPUT!AL$7), "", SUMIF(OUTPUT!C$20:M$20, "CLO2", OUTPUT!C146:M146) / OUTPUT!AL$7),
IF(AND('PRINTABLE (per grading)'!H$16="OUTPUT", 'PRINTABLE (per grading)'!B$13="Midterm"), IF(ISERROR(SUMIF(OUTPUT!O$20:Y$20, "CLO2", OUTPUT!O146:Y146) / OUTPUT!AM$7), "", SUMIF(OUTPUT!O$20:Y$20, "CLO2", OUTPUT!O146:Y146) / OUTPUT!AM$7),
IF(AND('PRINTABLE (per grading)'!H$16="OUTPUT", 'PRINTABLE (per grading)'!B$13="Final"), IF(ISERROR(SUMIF(OUTPUT!AA$20:AI$20, "CLO2", OUTPUT!AA146:AI146) / OUTPUT!AN$7), "", SUMIF(OUTPUT!AA$20:AI$20, "CLO2", OUTPUT!AA146:AI146) / OUTPUT!AN$7),
"")))))),"")</f>
        <v/>
      </c>
      <c r="U144" s="286" t="str">
        <f aca="false">IF(B144&lt;&gt;"",IF(T144="","",IF(T144&lt;0.5,1,IF(AND(T144&gt;=0.5,T144&lt;P$10),2,IF(T144&gt;=P$10,3)))),"")</f>
        <v/>
      </c>
      <c r="V144" s="287" t="str">
        <f aca="false">IF(B144 &lt;&gt; "",IFERROR(IF(AVERAGE(R144,T144)&gt;=P$10,"Y","N"),""),"")</f>
        <v/>
      </c>
      <c r="W144" s="194" t="str">
        <f aca="false">IF(B144 &lt;&gt; "", IFERROR(IF(C$16 = "PRELIM", SUMIF('Database (LECTURE-RES-PRAC)'!D$14:AG$14, "CLO3", 'Database (LECTURE-RES-PRAC)'!D141:AG141) / 'Grade computation'!F$6, IF(C$16 = "MIDTERM", SUMIF('Database (LECTURE-RES-PRAC)'!AJ$14:BM$14, "CLO3", 'Database (LECTURE-RES-PRAC)'!AJ141:BM141) / 'Grade computation'!G$6, IF(C$16 = "FINAL", SUMIF('Database (LECTURE-RES-PRAC)'!BP$14:CS$14, "CLO3", 'Database (LECTURE-RES-PRAC)'!BP141:CS141) / 'Grade computation'!H$6,""))),""),"")</f>
        <v/>
      </c>
      <c r="X144" s="286" t="str">
        <f aca="false">IF(B144&lt;&gt;"",IF(W144="","",IF(W144&lt;0.5,1,IF(AND(W144&gt;=0.5,W144&lt;P$10),2,IF(W144&gt;=P$10,3)))),"")</f>
        <v/>
      </c>
      <c r="Y144" s="194" t="str">
        <f aca="false">IF(B144 &lt;&gt; "",IF(AND('PRINTABLE (per grading)'!H$16="EXAM", 'PRINTABLE (per grading)'!B$13="Prelim"), IF(ISERROR(SUMIF('Exam (LECTURE ONLY)'!D$20:M$20, "CLO3", 'Exam (LECTURE ONLY)'!D146:M146) / 'Exam (LECTURE ONLY)'!AL$8), "", SUMIF('Exam (LECTURE ONLY)'!D$20:M$20, "CLO3", 'Exam (LECTURE ONLY)'!D146:M146) /'Exam (LECTURE ONLY)'!AL$8),
IF(AND('PRINTABLE (per grading)'!H$16="EXAM", 'PRINTABLE (per grading)'!B$13="Midterm"), IF(ISERROR(SUMIF('Exam (LECTURE ONLY)'!O$20:X$20, "CLO3", 'Exam (LECTURE ONLY)'!O146:X146) / 'Exam (LECTURE ONLY)'!AM$8), "", SUMIF('Exam (LECTURE ONLY)'!O$20:X$20, "CLO3", 'Exam (LECTURE ONLY)'!O146:X146) / 'Exam (LECTURE ONLY)'!AM$8),
IF(AND('PRINTABLE (per grading)'!H$16="EXAM", 'PRINTABLE (per grading)'!B$13="Final"), IF(ISERROR(SUMIF('Exam (LECTURE ONLY)'!Z$20:AI$20, "CLO3", 'Exam (LECTURE ONLY)'!Z146:AI146) / 'Exam (LECTURE ONLY)'!AN$8), "", SUMIF('Exam (LECTURE ONLY)'!Z$20:AI$20, "CLO3", 'Exam (LECTURE ONLY)'!Z146:AI146) / 'Exam (LECTURE ONLY)'!AN$8),
IF(AND('PRINTABLE (per grading)'!H$16="OUTPUT", 'PRINTABLE (per grading)'!B$13="Prelim"), IF(ISERROR(SUMIF(OUTPUT!C$20:M$20, "CLO3", OUTPUT!C146:M146) / OUTPUT!AL$8), "", SUMIF(OUTPUT!C$20:M$20, "CLO3", OUTPUT!C146:M146) / OUTPUT!AL$8),
IF(AND('PRINTABLE (per grading)'!H$16="OUTPUT", 'PRINTABLE (per grading)'!B$13="Midterm"), IF(ISERROR(SUMIF(OUTPUT!O$20:Y$20, "CLO3", OUTPUT!O146:Y146) / OUTPUT!AM$8), "", SUMIF(OUTPUT!O$20:Y$20, "CLO3", OUTPUT!O146:Y146) / OUTPUT!AM$8),
IF(AND('PRINTABLE (per grading)'!H$16="OUTPUT", 'PRINTABLE (per grading)'!B$13="Final"), IF(ISERROR(SUMIF(OUTPUT!AA$20:AI$20, "CLO3", OUTPUT!AA146:AI146) / OUTPUT!AN$8), "", SUMIF(OUTPUT!AA$20:AI$20, "CLO3", OUTPUT!AA146:AI146) / OUTPUT!AN$8),
"" )))))),"")</f>
        <v/>
      </c>
      <c r="Z144" s="286" t="str">
        <f aca="false">IF(B144&lt;&gt;"",IF(Y144="","",IF(Y144&lt;0.5,1,IF(AND(Y144&gt;=0.5,Y144&lt;P$10),2,IF(Y144&gt;=P$10,3)))),"")</f>
        <v/>
      </c>
      <c r="AA144" s="287" t="str">
        <f aca="false">IF(B144 &lt;&gt; "",IFERROR(IF(AVERAGE(W144,Y144)&gt;=P$10,"Y","N"),""),"")</f>
        <v/>
      </c>
      <c r="AB144" s="194" t="str">
        <f aca="false">IF(B144 &lt;&gt; "", IFERROR(IF(C$16 = "PRELIM", SUMIF('Database (LECTURE-RES-PRAC)'!D$14:AG$14, "CLO4", 'Database (LECTURE-RES-PRAC)'!D141:AG141) / 'Grade computation'!F$7, IF(C$16 = "MIDTERM", SUMIF('Database (LECTURE-RES-PRAC)'!AJ$14:BM$14, "CLO4", 'Database (LECTURE-RES-PRAC)'!AJ141:BM141) / 'Grade computation'!G$7, IF(C$16 = "FINAL", SUMIF('Database (LECTURE-RES-PRAC)'!BP$14:CS$14, "CLO4", 'Database (LECTURE-RES-PRAC)'!BP141:CS141) / 'Grade computation'!H$7,""))),""),"")</f>
        <v/>
      </c>
      <c r="AC144" s="286" t="str">
        <f aca="false">IF(B144&lt;&gt;"",IF(AB144="","",IF(AB144&lt;0.5,1,IF(AND(AB144&gt;=0.5,AB144&lt;P$10),2,IF(AB144&gt;=P$10,3)))),"")</f>
        <v/>
      </c>
      <c r="AD144" s="194" t="str">
        <f aca="false">IF(B144 &lt;&gt; "",IF(AND('PRINTABLE (per grading)'!H$16="EXAM", 'PRINTABLE (per grading)'!B$13="Prelim"), IF(ISERROR(SUMIF('Exam (LECTURE ONLY)'!D$20:M$20, "CLO4", 'Exam (LECTURE ONLY)'!D146:M146) / 'Exam (LECTURE ONLY)'!AL$9), "", SUMIF('Exam (LECTURE ONLY)'!D$20:M$20, "CLO4", 'Exam (LECTURE ONLY)'!D146:M146) /'Exam (LECTURE ONLY)'!AL$9),
IF(AND('PRINTABLE (per grading)'!H$16="EXAM", 'PRINTABLE (per grading)'!B$13="Midterm"), IF(ISERROR(SUMIF('Exam (LECTURE ONLY)'!O$20:X$20, "CLO4", 'Exam (LECTURE ONLY)'!O146:X146) / 'Exam (LECTURE ONLY)'!AM$9), "", SUMIF('Exam (LECTURE ONLY)'!O$20:X$20, "CLO4", 'Exam (LECTURE ONLY)'!O146:X146) / 'Exam (LECTURE ONLY)'!AM$9),
IF(AND('PRINTABLE (per grading)'!H$16="EXAM", 'PRINTABLE (per grading)'!B$13="Final"), IF(ISERROR(SUMIF('Exam (LECTURE ONLY)'!Z$20:AI$20, "CLO4", 'Exam (LECTURE ONLY)'!Z146:AI146) / 'Exam (LECTURE ONLY)'!AN$9), "", SUMIF('Exam (LECTURE ONLY)'!Z$20:AI$20, "CLO4", 'Exam (LECTURE ONLY)'!Z146:AI146) / 'Exam (LECTURE ONLY)'!AN$9),
IF(AND('PRINTABLE (per grading)'!H$16="OUTPUT", 'PRINTABLE (per grading)'!B$13="Prelim"), IF(ISERROR(SUMIF(OUTPUT!C$20:M$20, "CLO4", OUTPUT!C146:M146) / OUTPUT!AL$9), "", SUMIF(OUTPUT!C$20:M$20, "CLO4", OUTPUT!C146:M146) / OUTPUT!AL$9),
IF(AND('PRINTABLE (per grading)'!H$16="OUTPUT", 'PRINTABLE (per grading)'!B$13="Midterm"), IF(ISERROR(SUMIF(OUTPUT!O$20:Y$20, "CLO4", OUTPUT!O146:Y146) / OUTPUT!AM$9), "", SUMIF(OUTPUT!O$20:Y$20, "CLO4", OUTPUT!O146:Y146) / OUTPUT!AM$9),
IF(AND('PRINTABLE (per grading)'!H$16="OUTPUT", 'PRINTABLE (per grading)'!B$13="Final"), IF(ISERROR(SUMIF(OUTPUT!AA$20:AI$20, "CLO4", OUTPUT!AA146:AI146) / OUTPUT!AN$9), "", SUMIF(OUTPUT!AA$20:AI$20, "CLO4", OUTPUT!AA146:AI146) / OUTPUT!AN$9),
"")))))),"")</f>
        <v/>
      </c>
      <c r="AE144" s="286" t="str">
        <f aca="false">IF(B144&lt;&gt;"",IF(AD144="","",IF(AD144&lt;0.5,1,IF(AND(AD144&gt;=0.5,AD144&lt;P$10),2,IF(AD144&gt;=P$10,3)))),"")</f>
        <v/>
      </c>
      <c r="AF144" s="287" t="str">
        <f aca="false">IF(B144 &lt;&gt; "",IFERROR(IF(AVERAGE(AB144,AD144)&gt;=P$10,"Y","N"),""),"")</f>
        <v/>
      </c>
      <c r="AG144" s="194" t="str">
        <f aca="false">IF(B144 &lt;&gt; "", IFERROR(IF(C$16 = "PRELIM", SUMIF('Database (LECTURE-RES-PRAC)'!D$14:AG$14, "CLO5", 'Database (LECTURE-RES-PRAC)'!D141:AG141) / 'Grade computation'!F$8, IF(C$16 = "MIDTERM", SUMIF('Database (LECTURE-RES-PRAC)'!AJ$14:BM$14, "CLO5", 'Database (LECTURE-RES-PRAC)'!AJ141:BM141) / 'Grade computation'!G$8, IF(C$16 = "FINAL", SUMIF('Database (LECTURE-RES-PRAC)'!BP$14:CS$14, "CLO5", 'Database (LECTURE-RES-PRAC)'!BP141:CS141) / 'Grade computation'!H$8,""))),""),"")</f>
        <v/>
      </c>
      <c r="AH144" s="286" t="str">
        <f aca="false">IF(B144&lt;&gt;"",IF(AG144="","",IF(AG144&lt;0.5,1,IF(AND(AG144&gt;=0.5,AG144&lt;P$10),2,IF(AG144&gt;=P$10,3)))),"")</f>
        <v/>
      </c>
      <c r="AI144" s="194" t="str">
        <f aca="false">IF(B144 &lt;&gt; "",IF(AND('PRINTABLE (per grading)'!H$16="EXAM", 'PRINTABLE (per grading)'!B$13="Prelim"), IF(ISERROR(SUMIF('Exam (LECTURE ONLY)'!D$20:M$20, "CLO5", 'Exam (LECTURE ONLY)'!D146:M146) / 'Exam (LECTURE ONLY)'!AL$10), "", SUMIF('Exam (LECTURE ONLY)'!D$20:M$20, "CLO5", 'Exam (LECTURE ONLY)'!D146:M146) /'Exam (LECTURE ONLY)'!AL$10),
IF(AND('PRINTABLE (per grading)'!H$16="EXAM", 'PRINTABLE (per grading)'!B$13="Midterm"), IF(ISERROR(SUMIF('Exam (LECTURE ONLY)'!O$20:X$20, "CLO5", 'Exam (LECTURE ONLY)'!O146:X146) / 'Exam (LECTURE ONLY)'!AM$10), "", SUMIF('Exam (LECTURE ONLY)'!O$20:X$20, "CLO5", 'Exam (LECTURE ONLY)'!O146:X146) / 'Exam (LECTURE ONLY)'!AM$10),
IF(AND('PRINTABLE (per grading)'!H$16="EXAM", 'PRINTABLE (per grading)'!B$13="Final"), IF(ISERROR(SUMIF('Exam (LECTURE ONLY)'!Z$20:AI$20, "CLO5", 'Exam (LECTURE ONLY)'!Z146:AI146) / 'Exam (LECTURE ONLY)'!AN$10), "", SUMIF('Exam (LECTURE ONLY)'!Z$20:AI$20, "CLO5", 'Exam (LECTURE ONLY)'!Z146:AI146) / 'Exam (LECTURE ONLY)'!AN$10),
IF(AND('PRINTABLE (per grading)'!H$16="OUTPUT", 'PRINTABLE (per grading)'!B$13="Prelim"), IF(ISERROR(SUMIF(OUTPUT!C$20:M$20, "CLO5", OUTPUT!C146:M146) / OUTPUT!AL$10), "", SUMIF(OUTPUT!C$20:M$20, "CLO5", OUTPUT!C146:M146) / OUTPUT!AL$10),
IF(AND('PRINTABLE (per grading)'!H$16="OUTPUT", 'PRINTABLE (per grading)'!B$13="Midterm"), IF(ISERROR(SUMIF(OUTPUT!O$20:Y$20, "CLO5", OUTPUT!O146:Y146) / OUTPUT!AM$10), "", SUMIF(OUTPUT!O$20:Y$20, "CLO5", OUTPUT!O146:Y146) / OUTPUT!AM$10),
IF(AND('PRINTABLE (per grading)'!H$16="OUTPUT", 'PRINTABLE (per grading)'!B$13="Final"), IF(ISERROR(SUMIF(OUTPUT!AA$20:AI$20, "CLO5", OUTPUT!AA146:AI146) / OUTPUT!AN$10), "", SUMIF(OUTPUT!AA$20:AI$20, "CLO5", OUTPUT!AA146:AI146) / OUTPUT!AN$10),
"")))))),"")</f>
        <v/>
      </c>
      <c r="AJ144" s="286" t="str">
        <f aca="false">IF(B144&lt;&gt;"",IF(AI144="","",IF(AI144&lt;0.5,1,IF(AND(AI144&gt;=0.5,AI144&lt;P$10),2,IF(AI144&gt;=P$10,3)))),"")</f>
        <v/>
      </c>
      <c r="AK144" s="287" t="str">
        <f aca="false">IF(B144 &lt;&gt; "",IFERROR(IF(AVERAGE(AG144,AI144)&gt;=P$10,"Y","N"),""),"")</f>
        <v/>
      </c>
      <c r="AL144" s="194" t="str">
        <f aca="false">IF(B144 &lt;&gt; "", IFERROR(IF(C$16 = "PRELIM", SUMIF('Database (LECTURE-RES-PRAC)'!D$14:AG$14, "CLO6", 'Database (LECTURE-RES-PRAC)'!D141:AG141) / 'Grade computation'!F$9, IF(C$16 = "MIDTERM", SUMIF('Database (LECTURE-RES-PRAC)'!AJ$14:BM$14, "CLO6", 'Database (LECTURE-RES-PRAC)'!AJ141:BM141) / 'Grade computation'!G$9, IF(C$16 = "FINAL", SUMIF('Database (LECTURE-RES-PRAC)'!BP$14:CS$14, "CLO6", 'Database (LECTURE-RES-PRAC)'!BP141:CS141) / 'Grade computation'!H$9,""))),""),"")</f>
        <v/>
      </c>
      <c r="AM144" s="286" t="str">
        <f aca="false">IF(B144&lt;&gt;"",IF(AL144="","",IF(AL144&lt;0.5,1,IF(AND(AL144&gt;=0.5,AL144&lt;P$10),2,IF(AL144&gt;=P$10,3)))),"")</f>
        <v/>
      </c>
      <c r="AN144" s="194" t="str">
        <f aca="false">IF(B144 &lt;&gt; "",IF(AND('PRINTABLE (per grading)'!H$16="EXAM", 'PRINTABLE (per grading)'!B$13="Prelim"), IF(ISERROR(SUMIF('Exam (LECTURE ONLY)'!D$20:M$20, "CLO6", 'Exam (LECTURE ONLY)'!D146:M146) / 'Exam (LECTURE ONLY)'!AL$11), "", SUMIF('Exam (LECTURE ONLY)'!D$20:M$20, "CLO6", 'Exam (LECTURE ONLY)'!D146:M146) /'Exam (LECTURE ONLY)'!AL$11),
IF(AND('PRINTABLE (per grading)'!H$16="EXAM", 'PRINTABLE (per grading)'!B$13="Midterm"), IF(ISERROR(SUMIF('Exam (LECTURE ONLY)'!O$20:X$20, "CLO6", 'Exam (LECTURE ONLY)'!O146:X146) / 'Exam (LECTURE ONLY)'!AM$11), "", SUMIF('Exam (LECTURE ONLY)'!O$20:X$20, "CLO6", 'Exam (LECTURE ONLY)'!O146:X146) / 'Exam (LECTURE ONLY)'!AM$11),
IF(AND('PRINTABLE (per grading)'!H$16="EXAM", 'PRINTABLE (per grading)'!B$13="Final"), IF(ISERROR(SUMIF('Exam (LECTURE ONLY)'!Z$20:AI$20, "CLO6", 'Exam (LECTURE ONLY)'!Z146:AI146) / 'Exam (LECTURE ONLY)'!AN$11), "", SUMIF('Exam (LECTURE ONLY)'!Z$20:AI$20, "CLO6", 'Exam (LECTURE ONLY)'!Z146:AI146) / 'Exam (LECTURE ONLY)'!AN$11),
IF(AND('PRINTABLE (per grading)'!H$16="OUTPUT", 'PRINTABLE (per grading)'!B$13="Prelim"), IF(ISERROR(SUMIF(OUTPUT!C$20:M$20, "CLO6", OUTPUT!C146:M146) / OUTPUT!AL$11), "", SUMIF(OUTPUT!C$20:M$20, "CLO6", OUTPUT!C146:M146) / OUTPUT!AL$11),
IF(AND('PRINTABLE (per grading)'!H$16="OUTPUT", 'PRINTABLE (per grading)'!B$13="Midterm"), IF(ISERROR(SUMIF(OUTPUT!O$20:Y$20, "CLO6", OUTPUT!O146:Y146) / OUTPUT!AM$11), "", SUMIF(OUTPUT!O$20:Y$20, "CLO6", OUTPUT!O146:Y146) / OUTPUT!AM$11),
IF(AND('PRINTABLE (per grading)'!H$16="OUTPUT", 'PRINTABLE (per grading)'!B$13="Final"), IF(ISERROR(SUMIF(OUTPUT!AA$20:AI$20, "CLO6", OUTPUT!AA146:AI146) / OUTPUT!AN$11), "", SUMIF(OUTPUT!AA$20:AI$20, "CLO6", OUTPUT!AA146:AI146) / OUTPUT!AN$11),
"")))))),"")</f>
        <v/>
      </c>
      <c r="AO144" s="286" t="str">
        <f aca="false">IF(B144&lt;&gt;"",IF(AN144="","",IF(AN144&lt;0.5,1,IF(AND(AN144&gt;=0.5,AN144&lt;P$10),2,IF(AN144&gt;=P$10,3)))),"")</f>
        <v/>
      </c>
      <c r="AP144" s="287" t="str">
        <f aca="false">IF(B144 &lt;&gt; "",IFERROR(IF(AVERAGE(AL144,AN144)&gt;=P$10,"Y","N"),""),"")</f>
        <v/>
      </c>
      <c r="AQ144" s="194" t="str">
        <f aca="false">IF(B144 &lt;&gt; "", IFERROR(IF(C$16 = "PRELIM", SUMIF('Database (LECTURE-RES-PRAC)'!D$14:AG$14, "CLO7", 'Database (LECTURE-RES-PRAC)'!D141:AG141) / 'Grade computation'!F$10, IF(C$16 = "MIDTERM", SUMIF('Database (LECTURE-RES-PRAC)'!AJ$14:BM$14, "CLO7", 'Database (LECTURE-RES-PRAC)'!AJ141:BM141) / 'Grade computation'!G$10, IF(C$16 = "FINAL", SUMIF('Database (LECTURE-RES-PRAC)'!BP$14:CS$14, "CLO7", 'Database (LECTURE-RES-PRAC)'!BP141:CS141) / 'Grade computation'!H$10,""))),""),"")</f>
        <v/>
      </c>
      <c r="AR144" s="286" t="str">
        <f aca="false">IF(B144&lt;&gt;"",IF(AQ144="","",IF(AQ144&lt;0.5,1,IF(AND(AQ144&gt;=0.5,AQ144&lt;P$10),2,IF(AQ144&gt;=P$10,3)))),"")</f>
        <v/>
      </c>
      <c r="AS144" s="194" t="str">
        <f aca="false">IF(B144 &lt;&gt; "",IF(AND('PRINTABLE (per grading)'!H$16="EXAM", 'PRINTABLE (per grading)'!B$13="Prelim"), IF(ISERROR(SUMIF('Exam (LECTURE ONLY)'!D$20:M$20, "CLO7", 'Exam (LECTURE ONLY)'!D146:M146) / 'Exam (LECTURE ONLY)'!AL$12), "", SUMIF('Exam (LECTURE ONLY)'!D$20:M$20, "CLO7", 'Exam (LECTURE ONLY)'!D146:M146) /'Exam (LECTURE ONLY)'!AL$12),
IF(AND('PRINTABLE (per grading)'!H$16="EXAM", 'PRINTABLE (per grading)'!B$13="Midterm"), IF(ISERROR(SUMIF('Exam (LECTURE ONLY)'!O$20:X$20, "CLO7", 'Exam (LECTURE ONLY)'!O146:X146) / 'Exam (LECTURE ONLY)'!AM$12), "", SUMIF('Exam (LECTURE ONLY)'!O$20:X$20, "CLO7", 'Exam (LECTURE ONLY)'!O146:X146) / 'Exam (LECTURE ONLY)'!AM$12),
IF(AND('PRINTABLE (per grading)'!H$16="EXAM", 'PRINTABLE (per grading)'!B$13="Final"), IF(ISERROR(SUMIF('Exam (LECTURE ONLY)'!Z$20:AI$20, "CLO7", 'Exam (LECTURE ONLY)'!Z146:AI146) / 'Exam (LECTURE ONLY)'!AN$12), "", SUMIF('Exam (LECTURE ONLY)'!Z$20:AI$20, "CLO7", 'Exam (LECTURE ONLY)'!Z146:AI146) / 'Exam (LECTURE ONLY)'!AN$12),
IF(AND('PRINTABLE (per grading)'!H$16="OUTPUT", 'PRINTABLE (per grading)'!B$13="Prelim"), IF(ISERROR(SUMIF(OUTPUT!C$20:M$20, "CLO7", OUTPUT!C146:M146) / OUTPUT!AL$12), "", SUMIF(OUTPUT!C$20:M$20, "CLO7", OUTPUT!C146:M146) / OUTPUT!AL$12),
IF(AND('PRINTABLE (per grading)'!H$16="OUTPUT", 'PRINTABLE (per grading)'!B$13="Midterm"), IF(ISERROR(SUMIF(OUTPUT!O$20:Y$20, "CLO7", OUTPUT!O146:Y146) / OUTPUT!AM$12), "", SUMIF(OUTPUT!O$20:Y$20, "CLO7", OUTPUT!O146:Y146) / OUTPUT!AM$12),
IF(AND('PRINTABLE (per grading)'!H$16="OUTPUT", 'PRINTABLE (per grading)'!B$13="Final"), IF(ISERROR(SUMIF(OUTPUT!AA$20:AI$20, "CLO7", OUTPUT!AA146:AI146) / OUTPUT!AN$12), "", SUMIF(OUTPUT!AA$20:AI$20, "CLO7", OUTPUT!AA146:AI146) / OUTPUT!AN$12),
"")))))),"")</f>
        <v/>
      </c>
      <c r="AT144" s="286" t="str">
        <f aca="false">IF(B144&lt;&gt;"",IF(AS144="","",IF(AS144&lt;0.5,1,IF(AND(AS144&gt;=0.5,AS144&lt;P$10),2,IF(AS144&gt;=P$10,3)))),"")</f>
        <v/>
      </c>
      <c r="AU144" s="287" t="str">
        <f aca="false">IF(B144 &lt;&gt; "",IFERROR(IF(AVERAGE(AQ144,AS144)&gt;=P$10,"Y","N"),""),"")</f>
        <v/>
      </c>
      <c r="AV144" s="194" t="str">
        <f aca="false">IF(B144 &lt;&gt; "", IFERROR(IF(C$16 = "PRELIM", SUMIF('Database (LECTURE-RES-PRAC)'!D$14:AG$14, "CLO8", 'Database (LECTURE-RES-PRAC)'!D141:AG141) / 'Grade computation'!F$11, IF(C$16 = "MIDTERM", SUMIF('Database (LECTURE-RES-PRAC)'!AJ$14:BM$14, "CLO8", 'Database (LECTURE-RES-PRAC)'!AJ141:BM141) / 'Grade computation'!G$11, IF(C$16 = "FINAL", SUMIF('Database (LECTURE-RES-PRAC)'!BP$14:CS$14, "CLO8", 'Database (LECTURE-RES-PRAC)'!BP141:CS141) / 'Grade computation'!H$11,""))),""),"")</f>
        <v/>
      </c>
      <c r="AW144" s="286" t="str">
        <f aca="false">IF(B144&lt;&gt;"",IF(AV144="","",IF(AV144&lt;0.5,1,IF(AND(AV144&gt;=0.5,AV144&lt;P$10),2,IF(AV144&gt;=P$10,3)))),"")</f>
        <v/>
      </c>
      <c r="AX144" s="194" t="str">
        <f aca="false">IF(B144 &lt;&gt; "",IF(AND('PRINTABLE (per grading)'!H$16="EXAM", 'PRINTABLE (per grading)'!B$13="Prelim"), IF(ISERROR(SUMIF('Exam (LECTURE ONLY)'!D$20:M$20, "CLO8", 'Exam (LECTURE ONLY)'!D146:M146) / 'Exam (LECTURE ONLY)'!AL$13), "", SUMIF('Exam (LECTURE ONLY)'!D$20:M$20, "CLO8", 'Exam (LECTURE ONLY)'!D146:M146) /'Exam (LECTURE ONLY)'!AL$13),
IF(AND('PRINTABLE (per grading)'!H$16="EXAM", 'PRINTABLE (per grading)'!B$13="Midterm"), IF(ISERROR(SUMIF('Exam (LECTURE ONLY)'!O$20:X$20, "CLO8", 'Exam (LECTURE ONLY)'!O146:X146) / 'Exam (LECTURE ONLY)'!AM$13), "", SUMIF('Exam (LECTURE ONLY)'!O$20:X$20, "CLO8", 'Exam (LECTURE ONLY)'!O146:X146) / 'Exam (LECTURE ONLY)'!AM$13),
IF(AND('PRINTABLE (per grading)'!H$16="EXAM", 'PRINTABLE (per grading)'!B$13="Final"), IF(ISERROR(SUMIF('Exam (LECTURE ONLY)'!Z$20:AI$20, "CLO8", 'Exam (LECTURE ONLY)'!Z146:AI146) / 'Exam (LECTURE ONLY)'!AN$13), "", SUMIF('Exam (LECTURE ONLY)'!Z$20:AI$20, "CLO8", 'Exam (LECTURE ONLY)'!Z146:AI146) / 'Exam (LECTURE ONLY)'!AN$13),
IF(AND('PRINTABLE (per grading)'!H$16="OUTPUT", 'PRINTABLE (per grading)'!B$13="Prelim"), IF(ISERROR(SUMIF(OUTPUT!C$20:M$20, "CLO8", OUTPUT!C146:M146) / OUTPUT!AL$13), "", SUMIF(OUTPUT!C$20:M$20, "CLO8", OUTPUT!C146:M146) / OUTPUT!AL$13),
IF(AND('PRINTABLE (per grading)'!H$16="OUTPUT", 'PRINTABLE (per grading)'!B$13="Midterm"), IF(ISERROR(SUMIF(OUTPUT!O$20:Y$20, "CLO8", OUTPUT!O146:Y146) / OUTPUT!AM$13), "", SUMIF(OUTPUT!O$20:Y$20, "CLO8", OUTPUT!O146:Y146) / OUTPUT!AM$13),
IF(AND('PRINTABLE (per grading)'!H$16="OUTPUT", 'PRINTABLE (per grading)'!B$13="Final"), IF(ISERROR(SUMIF(OUTPUT!AA$20:AI$20, "CLO8", OUTPUT!AA146:AI146) / OUTPUT!AN$13), "", SUMIF(OUTPUT!AA$20:AI$20, "CLO8", OUTPUT!AA146:AI146) / OUTPUT!AN$13),
"")))))),"")</f>
        <v/>
      </c>
      <c r="AY144" s="286" t="str">
        <f aca="false">IF(B144&lt;&gt;"",IF(AX144="","",IF(AX144&lt;0.5,1,IF(AND(AX144&gt;=0.5,AX144&lt;P$10),2,IF(AX144&gt;=P$10,3)))),"")</f>
        <v/>
      </c>
      <c r="AZ144" s="287" t="str">
        <f aca="false">IF(B144 &lt;&gt; "",IFERROR(IF(AVERAGE(AV144,AX144)&gt;=P$10,"Y","N"),""),"")</f>
        <v/>
      </c>
      <c r="BA144" s="194" t="str">
        <f aca="false">IF(B144 &lt;&gt; "", IFERROR(IF(C$16 = "PRELIM", SUMIF('Database (LECTURE-RES-PRAC)'!D$14:AG$14, "CLO9", 'Database (LECTURE-RES-PRAC)'!D141:AG141) / 'Grade computation'!F$12, IF(C$16 = "MIDTERM", SUMIF('Database (LECTURE-RES-PRAC)'!AJ$14:BM$14, "CLO9", 'Database (LECTURE-RES-PRAC)'!AJ141:BM141) / 'Grade computation'!G$12, IF(C$16 = "FINAL", SUMIF('Database (LECTURE-RES-PRAC)'!BP$14:CS$14, "CLO9", 'Database (LECTURE-RES-PRAC)'!BP141:CS141) / 'Grade computation'!H$12,""))),""),"")</f>
        <v/>
      </c>
      <c r="BB144" s="286" t="str">
        <f aca="false">IF(B144&lt;&gt;"",IF(BA144="","",IF(BA144&lt;0.5,1,IF(AND(BA144&gt;=0.5,BA144&lt;P$10),2,IF(BA144&gt;=P$10,3)))),"")</f>
        <v/>
      </c>
      <c r="BC144" s="194" t="str">
        <f aca="false">IF(B144 &lt;&gt; "",IF(AND('PRINTABLE (per grading)'!H$16="EXAM", 'PRINTABLE (per grading)'!B$13="Prelim"), IF(ISERROR(SUMIF('Exam (LECTURE ONLY)'!D$20:M$20, "CLO9", 'Exam (LECTURE ONLY)'!D146:M146) / 'Exam (LECTURE ONLY)'!AL$14), "", SUMIF('Exam (LECTURE ONLY)'!D$20:M$20, "CLO9", 'Exam (LECTURE ONLY)'!D146:M146) /'Exam (LECTURE ONLY)'!AL$14),
IF(AND('PRINTABLE (per grading)'!H$16="EXAM", 'PRINTABLE (per grading)'!B$13="Midterm"), IF(ISERROR(SUMIF('Exam (LECTURE ONLY)'!O$20:X$20, "CLO9", 'Exam (LECTURE ONLY)'!O146:X146) / 'Exam (LECTURE ONLY)'!AM$14), "", SUMIF('Exam (LECTURE ONLY)'!O$20:X$20, "CLO9", 'Exam (LECTURE ONLY)'!O146:X146) / 'Exam (LECTURE ONLY)'!AM$14),
IF(AND('PRINTABLE (per grading)'!H$16="EXAM", 'PRINTABLE (per grading)'!B$13="Final"), IF(ISERROR(SUMIF('Exam (LECTURE ONLY)'!Z$20:AI$20, "CLO9", 'Exam (LECTURE ONLY)'!Z146:AI146) / 'Exam (LECTURE ONLY)'!AN$14), "", SUMIF('Exam (LECTURE ONLY)'!Z$20:AI$20, "CLO9", 'Exam (LECTURE ONLY)'!Z146:AI146) / 'Exam (LECTURE ONLY)'!AN$14),
IF(AND('PRINTABLE (per grading)'!H$16="OUTPUT", 'PRINTABLE (per grading)'!B$13="Prelim"), IF(ISERROR(SUMIF(OUTPUT!C$20:M$20, "CLO9", OUTPUT!C146:M146) / OUTPUT!AL$14), "", SUMIF(OUTPUT!C$20:M$20, "CLO9", OUTPUT!C146:M146) / OUTPUT!AL$14),
IF(AND('PRINTABLE (per grading)'!H$16="OUTPUT", 'PRINTABLE (per grading)'!B$13="Midterm"), IF(ISERROR(SUMIF(OUTPUT!O$20:Y$20, "CLO9", OUTPUT!O146:Y146) / OUTPUT!AM$14), "", SUMIF(OUTPUT!O$20:Y$20, "CLO9", OUTPUT!O146:Y146) / OUTPUT!AM$14),
IF(AND('PRINTABLE (per grading)'!H$16="OUTPUT", 'PRINTABLE (per grading)'!B$13="Final"), IF(ISERROR(SUMIF(OUTPUT!AA$20:AI$20, "CLO9", OUTPUT!AA146:AI146) / OUTPUT!AN$14), "", SUMIF(OUTPUT!AA$20:AI$20, "CLO9", OUTPUT!AA146:AI146) / OUTPUT!AN$14),
"")))))),"")</f>
        <v/>
      </c>
      <c r="BD144" s="286" t="str">
        <f aca="false">IF(B144&lt;&gt;"",IF(BC144="","",IF(BC144&lt;0.5,1,IF(AND(BC144&gt;=0.5,BC144&lt;P$10),2,IF(BC144&gt;=P$10,3)))),"")</f>
        <v/>
      </c>
      <c r="BE144" s="287" t="str">
        <f aca="false">IF(B144 &lt;&gt; "",IFERROR(IF(AVERAGE(BA144,BC144)&gt;=P$10,"Y","N"),""),"")</f>
        <v/>
      </c>
      <c r="BF144" s="194" t="str">
        <f aca="false">IF(B144 &lt;&gt; "", IFERROR(IF(C$16 = "PRELIM", SUMIF('Database (LECTURE-RES-PRAC)'!D$14:AG$14, "CLO10", 'Database (LECTURE-RES-PRAC)'!D141:AG141) / 'Grade computation'!F$13, IF(C$16 = "MIDTERM", SUMIF('Database (LECTURE-RES-PRAC)'!AJ$14:BM$14, "CLO10", 'Database (LECTURE-RES-PRAC)'!AJ141:BM141) / 'Grade computation'!G$13, IF(C$16 = "FINAL", SUMIF('Database (LECTURE-RES-PRAC)'!BP$14:CS$14, "CLO10", 'Database (LECTURE-RES-PRAC)'!BP141:CS141) / 'Grade computation'!H$13,""))),""),"")</f>
        <v/>
      </c>
      <c r="BG144" s="286" t="str">
        <f aca="false">IF(B144&lt;&gt;"",IF(BF144="","",IF(BF144&lt;0.5,1,IF(AND(BF144&gt;=0.5,BF144&lt;P$10),2,IF(BF144&gt;=P$10,3)))),"")</f>
        <v/>
      </c>
      <c r="BH144" s="194" t="str">
        <f aca="false">IF(B144 &lt;&gt; "",IF(AND('PRINTABLE (per grading)'!H$16="EXAM", 'PRINTABLE (per grading)'!B$13="Prelim"), IF(ISERROR(SUMIF('Exam (LECTURE ONLY)'!D$20:M$20, "CLO10", 'Exam (LECTURE ONLY)'!D146:M146) / 'Exam (LECTURE ONLY)'!AL$15), "", SUMIF('Exam (LECTURE ONLY)'!D$20:M$20, "CLO10", 'Exam (LECTURE ONLY)'!D146:M146) /'Exam (LECTURE ONLY)'!AL$15),
IF(AND('PRINTABLE (per grading)'!H$16="EXAM", 'PRINTABLE (per grading)'!B$13="Midterm"), IF(ISERROR(SUMIF('Exam (LECTURE ONLY)'!O$20:X$20, "CLO10", 'Exam (LECTURE ONLY)'!O146:X146) / 'Exam (LECTURE ONLY)'!AM$15), "", SUMIF('Exam (LECTURE ONLY)'!O$20:X$20, "CLO10", 'Exam (LECTURE ONLY)'!O146:X146) / 'Exam (LECTURE ONLY)'!AM$15),
IF(AND('PRINTABLE (per grading)'!H$16="EXAM", 'PRINTABLE (per grading)'!B$13="Final"), IF(ISERROR(SUMIF('Exam (LECTURE ONLY)'!Z$20:AI$20, "CLO10", 'Exam (LECTURE ONLY)'!Z146:AI146) / 'Exam (LECTURE ONLY)'!AN$15), "", SUMIF('Exam (LECTURE ONLY)'!Z$20:AI$20, "CLO10", 'Exam (LECTURE ONLY)'!Z146:AI146) / 'Exam (LECTURE ONLY)'!AN$15),
IF(AND('PRINTABLE (per grading)'!H$16="OUTPUT", 'PRINTABLE (per grading)'!B$13="Prelim"), IF(ISERROR(SUMIF(OUTPUT!C$20:M$20, "CLO10", OUTPUT!C146:M146) / OUTPUT!AL$15), "", SUMIF(OUTPUT!C$20:M$20, "CLO10", OUTPUT!C146:M146) / OUTPUT!AL$15),
IF(AND('PRINTABLE (per grading)'!H$16="OUTPUT", 'PRINTABLE (per grading)'!B$13="Midterm"), IF(ISERROR(SUMIF(OUTPUT!O$20:Y$20, "CLO10", OUTPUT!O146:Y146) / OUTPUT!AM$15), "", SUMIF(OUTPUT!O$20:Y$20, "CLO10", OUTPUT!O146:Y146) / OUTPUT!AM$15),
IF(AND('PRINTABLE (per grading)'!H$16="OUTPUT", 'PRINTABLE (per grading)'!B$13="Final"), IF(ISERROR(SUMIF(OUTPUT!AA$20:AI$20, "CLO10", OUTPUT!AA146:AI146) / OUTPUT!AN$15), "", SUMIF(OUTPUT!AA$20:AI$20, "CLO10", OUTPUT!AA146:AI146) / OUTPUT!AN$15),
"")))))),"")</f>
        <v/>
      </c>
      <c r="BI144" s="286" t="str">
        <f aca="false">IF(B144&lt;&gt;"",IF(BH144="","",IF(BH144&lt;0.5,1,IF(AND(BH144&gt;=0.5,BH144&lt;P$10),2,IF(BH144&gt;=P$10,3)))),"")</f>
        <v/>
      </c>
      <c r="BJ144" s="287" t="str">
        <f aca="false">IF(B144 &lt;&gt; "",IFERROR(IF(AVERAGE(BF144,BH144)&gt;=P$10,"Y","N"),""),"")</f>
        <v/>
      </c>
      <c r="BK144" s="8"/>
    </row>
    <row r="145" customFormat="false" ht="19.5" hidden="false" customHeight="true" outlineLevel="0" collapsed="false">
      <c r="A145" s="183" t="str">
        <f aca="false">IF(ISBLANK('Database (LECTURE-RES-PRAC)'!A142),"",'Database (LECTURE-RES-PRAC)'!A142)</f>
        <v/>
      </c>
      <c r="B145" s="184" t="str">
        <f aca="false">IF(ISBLANK('Database (LECTURE-RES-PRAC)'!B142),"",'Database (LECTURE-RES-PRAC)'!B142)</f>
        <v/>
      </c>
      <c r="C145" s="230" t="str">
        <f aca="false">IF(B145&lt;&gt;"",IF(C$16="PRELIM",'Grade computation'!C145, IF(C$16="MIDTERM",'Grade computation'!K145, IF(C$16="FINAL",'Grade computation'!S145,""))),"")</f>
        <v/>
      </c>
      <c r="D145" s="231" t="str">
        <f aca="false">IF(B145&lt;&gt;"",IFERROR(IF(B$11="80-20", (((C145/C$19)*X$6)+X$7)*D$18, IF(B$11="60-40", (((C145/C$19)*Y$6)+Y$7)*D$18, 0)),0),"")</f>
        <v/>
      </c>
      <c r="E145" s="230" t="str">
        <f aca="false">IF(B145&lt;&gt;"", IF(C$16="PRELIM",'Grade computation'!E145, IF(C$16="MIDTERM",'Grade computation'!M145, IF(C$16="FINAL",'Grade computation'!U145,""))),"")</f>
        <v/>
      </c>
      <c r="F145" s="232" t="str">
        <f aca="false">IF(B145&lt;&gt;"",IFERROR(IF(B$11="80-20", (((E145/E$19)*X$6)+X$7)*F$18, IF(B$11="60-40", (((E145/E$19)*Y$6)+Y$7)*F$18, 0)),0),"")</f>
        <v/>
      </c>
      <c r="G145" s="233" t="str">
        <f aca="false">IF(B145&lt;&gt;"",IFERROR((D145+F145),0),"")</f>
        <v/>
      </c>
      <c r="H145" s="234" t="str">
        <f aca="false">IF(B145&lt;&gt;"",IF(C$16="PRELIM", 'Grade computation'!H145, IF(C$16="MIDTERM", 'Grade computation'!P145, IF(C$16="FINAL",'Grade computation'!X145, ""))),"")</f>
        <v/>
      </c>
      <c r="I145" s="233" t="str">
        <f aca="false">IF(B145&lt;&gt;"",IFERROR(IF(B$11="80-20", (((H145/H$19)*X$6)+X$7)*I$19, IF(B$11="60-40", (((H145/H$19)*Y$6)+Y$7)*I$19, 0)),0),"")</f>
        <v/>
      </c>
      <c r="J145" s="237" t="str">
        <f aca="false">IFERROR((G145+I145),"")</f>
        <v/>
      </c>
      <c r="K145" s="183" t="str">
        <f aca="false">IFERROR(IF(J145="","",IF(J145&gt;=75,"PASSED","FAILED")),"")</f>
        <v/>
      </c>
      <c r="L145" s="183"/>
      <c r="M145" s="194" t="str">
        <f aca="false">IF(B145 &lt;&gt; "", IFERROR(IF(C$16 = "PRELIM", SUMIF('Database (LECTURE-RES-PRAC)'!D$14:AG$14, "CLO1", 'Database (LECTURE-RES-PRAC)'!D142:AG142) / 'Grade computation'!F$4, IF(C$16 = "MIDTERM", SUMIF('Database (LECTURE-RES-PRAC)'!AJ$14:BM$14, "CLO1", 'Database (LECTURE-RES-PRAC)'!AJ142:BM142) / 'Grade computation'!G$4, IF(C$16 = "FINAL", SUMIF('Database (LECTURE-RES-PRAC)'!BP$14:CS$14, "CLO1", 'Database (LECTURE-RES-PRAC)'!BP142:CS142) / 'Grade computation'!H$4,""))),""),"")</f>
        <v/>
      </c>
      <c r="N145" s="286" t="str">
        <f aca="false">IF(B145&lt;&gt;"",IF(M145="","",IF(M145&lt;0.5,1,IF(AND(M145&gt;=0.5,M145&lt;P$10),2,IF(M145&gt;=P$10,3)))),"")</f>
        <v/>
      </c>
      <c r="O145" s="194" t="str">
        <f aca="false">IF(B145 &lt;&gt; "",IF(AND('PRINTABLE (per grading)'!H$16="EXAM", 'PRINTABLE (per grading)'!B$13="Prelim"), IF(ISERROR(SUMIF('Exam (LECTURE ONLY)'!D$20:M$20, "CLO1", 'Exam (LECTURE ONLY)'!D147:M147) / 'Exam (LECTURE ONLY)'!AL$6), "", SUMIF('Exam (LECTURE ONLY)'!D$20:M$20, "CLO1", 'Exam (LECTURE ONLY)'!D147:M147) /'Exam (LECTURE ONLY)'!AL$6),
IF(AND('PRINTABLE (per grading)'!H$16="EXAM", 'PRINTABLE (per grading)'!B$13="Midterm"), IF(ISERROR(SUMIF('Exam (LECTURE ONLY)'!O$20:X$20, "CLO1", 'Exam (LECTURE ONLY)'!O147:X147) / 'Exam (LECTURE ONLY)'!AM$6), "", SUMIF('Exam (LECTURE ONLY)'!O$20:X$20, "CLO1", 'Exam (LECTURE ONLY)'!O147:X147) / 'Exam (LECTURE ONLY)'!AM$6),
IF(AND('PRINTABLE (per grading)'!H$16="EXAM", 'PRINTABLE (per grading)'!B$13="Final"), IF(ISERROR(SUMIF('Exam (LECTURE ONLY)'!Z$20:AI$20, "CLO1", 'Exam (LECTURE ONLY)'!Z147:AI147) / 'Exam (LECTURE ONLY)'!AN$6), "", SUMIF('Exam (LECTURE ONLY)'!Z$20:AI$20, "CLO1", 'Exam (LECTURE ONLY)'!Z147:AI147) / 'Exam (LECTURE ONLY)'!AN$6),
IF(AND('PRINTABLE (per grading)'!H$16="OUTPUT", 'PRINTABLE (per grading)'!B$13="Prelim"), IF(ISERROR(SUMIF(OUTPUT!C$20:M$20, "CLO1", OUTPUT!C147:M147) / OUTPUT!AL$6), "", SUMIF(OUTPUT!C$20:M$20, "CLO1", OUTPUT!C147:M147) / OUTPUT!AL$6),
IF(AND('PRINTABLE (per grading)'!H$16="OUTPUT", 'PRINTABLE (per grading)'!B$13="Midterm"), IF(ISERROR(SUMIF(OUTPUT!O$20:Y$20, "CLO1", OUTPUT!O147:Y147) / OUTPUT!AM$6), "", SUMIF(OUTPUT!O$20:Y$20, "CLO1", OUTPUT!O147:Y147) / OUTPUT!AM$6),
IF(AND('PRINTABLE (per grading)'!H$16="OUTPUT", 'PRINTABLE (per grading)'!B$13="Final"), IF(ISERROR(SUMIF(OUTPUT!AA$20:AI$20, "CLO1", OUTPUT!AA147:AI147) / OUTPUT!AN$6), "", SUMIF(OUTPUT!AA$20:AI$20, "CLO1", OUTPUT!AA147:AI147) / OUTPUT!AN$6),
"")))))),"")</f>
        <v/>
      </c>
      <c r="P145" s="286" t="str">
        <f aca="false">IF(B145&lt;&gt;"",IF(O145="","",IF(O145&lt;0.5,1,IF(AND(O145&gt;=0.5,O145&lt;P$10),2,IF(O145&gt;=P$10,3)))),"")</f>
        <v/>
      </c>
      <c r="Q145" s="287" t="str">
        <f aca="false">IF(B145 &lt;&gt; "",IFERROR(IF(AVERAGE(M145,O145)&gt;=P$10,"Y","N"),""),"")</f>
        <v/>
      </c>
      <c r="R145" s="194" t="str">
        <f aca="false">IF(B145 &lt;&gt; "", IFERROR(IF(C$16 = "PRELIM", SUMIF('Database (LECTURE-RES-PRAC)'!D$14:AG$14, "CLO2", 'Database (LECTURE-RES-PRAC)'!D142:AG142) / 'Grade computation'!F$5, IF(C$16 = "MIDTERM", SUMIF('Database (LECTURE-RES-PRAC)'!AJ$14:BM$14, "CLO2", 'Database (LECTURE-RES-PRAC)'!AJ142:BM142) / 'Grade computation'!G$5, IF(C$16 = "FINAL", SUMIF('Database (LECTURE-RES-PRAC)'!BP$14:CS$14, "CLO2", 'Database (LECTURE-RES-PRAC)'!BP142:CS142) / 'Grade computation'!H$5,""))),""),"")</f>
        <v/>
      </c>
      <c r="S145" s="286" t="str">
        <f aca="false">IF(B145&lt;&gt;"",IF(R145="","",IF(R145&lt;0.5,1,IF(AND(R145&gt;=0.5,R145&lt;P$10),2,IF(R145&gt;=P$10,3)))),"")</f>
        <v/>
      </c>
      <c r="T145" s="194" t="str">
        <f aca="false">IF(B145 &lt;&gt; "",IF(AND('PRINTABLE (per grading)'!H$16="EXAM", 'PRINTABLE (per grading)'!B$13="Prelim"), IF(ISERROR(SUMIF('Exam (LECTURE ONLY)'!D$20:M$20, "CLO2", 'Exam (LECTURE ONLY)'!D147:M147) / 'Exam (LECTURE ONLY)'!AL$7), "", SUMIF('Exam (LECTURE ONLY)'!D$20:M$20, "CLO2", 'Exam (LECTURE ONLY)'!D147:M147) /'Exam (LECTURE ONLY)'!AL$7),
IF(AND('PRINTABLE (per grading)'!H$16="EXAM", 'PRINTABLE (per grading)'!B$13="Midterm"), IF(ISERROR(SUMIF('Exam (LECTURE ONLY)'!O$20:X$20, "CLO2", 'Exam (LECTURE ONLY)'!O147:X147) / 'Exam (LECTURE ONLY)'!AM$7), "", SUMIF('Exam (LECTURE ONLY)'!O$20:X$20, "CLO2", 'Exam (LECTURE ONLY)'!O147:X147) / 'Exam (LECTURE ONLY)'!AM$7),
IF(AND('PRINTABLE (per grading)'!H$16="EXAM", 'PRINTABLE (per grading)'!B$13="Final"), IF(ISERROR(SUMIF('Exam (LECTURE ONLY)'!Z$20:AI$20, "CLO2", 'Exam (LECTURE ONLY)'!Z147:AI147) / 'Exam (LECTURE ONLY)'!AN$7), "", SUMIF('Exam (LECTURE ONLY)'!Z$20:AI$20, "CLO2", 'Exam (LECTURE ONLY)'!Z147:AI147) / 'Exam (LECTURE ONLY)'!AN$7),
IF(AND('PRINTABLE (per grading)'!H$16="OUTPUT", 'PRINTABLE (per grading)'!B$13="Prelim"), IF(ISERROR(SUMIF(OUTPUT!C$20:M$20, "CLO2", OUTPUT!C147:M147) / OUTPUT!AL$7), "", SUMIF(OUTPUT!C$20:M$20, "CLO2", OUTPUT!C147:M147) / OUTPUT!AL$7),
IF(AND('PRINTABLE (per grading)'!H$16="OUTPUT", 'PRINTABLE (per grading)'!B$13="Midterm"), IF(ISERROR(SUMIF(OUTPUT!O$20:Y$20, "CLO2", OUTPUT!O147:Y147) / OUTPUT!AM$7), "", SUMIF(OUTPUT!O$20:Y$20, "CLO2", OUTPUT!O147:Y147) / OUTPUT!AM$7),
IF(AND('PRINTABLE (per grading)'!H$16="OUTPUT", 'PRINTABLE (per grading)'!B$13="Final"), IF(ISERROR(SUMIF(OUTPUT!AA$20:AI$20, "CLO2", OUTPUT!AA147:AI147) / OUTPUT!AN$7), "", SUMIF(OUTPUT!AA$20:AI$20, "CLO2", OUTPUT!AA147:AI147) / OUTPUT!AN$7),
"")))))),"")</f>
        <v/>
      </c>
      <c r="U145" s="286" t="str">
        <f aca="false">IF(B145&lt;&gt;"",IF(T145="","",IF(T145&lt;0.5,1,IF(AND(T145&gt;=0.5,T145&lt;P$10),2,IF(T145&gt;=P$10,3)))),"")</f>
        <v/>
      </c>
      <c r="V145" s="287" t="str">
        <f aca="false">IF(B145 &lt;&gt; "",IFERROR(IF(AVERAGE(R145,T145)&gt;=P$10,"Y","N"),""),"")</f>
        <v/>
      </c>
      <c r="W145" s="194" t="str">
        <f aca="false">IF(B145 &lt;&gt; "", IFERROR(IF(C$16 = "PRELIM", SUMIF('Database (LECTURE-RES-PRAC)'!D$14:AG$14, "CLO3", 'Database (LECTURE-RES-PRAC)'!D142:AG142) / 'Grade computation'!F$6, IF(C$16 = "MIDTERM", SUMIF('Database (LECTURE-RES-PRAC)'!AJ$14:BM$14, "CLO3", 'Database (LECTURE-RES-PRAC)'!AJ142:BM142) / 'Grade computation'!G$6, IF(C$16 = "FINAL", SUMIF('Database (LECTURE-RES-PRAC)'!BP$14:CS$14, "CLO3", 'Database (LECTURE-RES-PRAC)'!BP142:CS142) / 'Grade computation'!H$6,""))),""),"")</f>
        <v/>
      </c>
      <c r="X145" s="286" t="str">
        <f aca="false">IF(B145&lt;&gt;"",IF(W145="","",IF(W145&lt;0.5,1,IF(AND(W145&gt;=0.5,W145&lt;P$10),2,IF(W145&gt;=P$10,3)))),"")</f>
        <v/>
      </c>
      <c r="Y145" s="194" t="str">
        <f aca="false">IF(B145 &lt;&gt; "",IF(AND('PRINTABLE (per grading)'!H$16="EXAM", 'PRINTABLE (per grading)'!B$13="Prelim"), IF(ISERROR(SUMIF('Exam (LECTURE ONLY)'!D$20:M$20, "CLO3", 'Exam (LECTURE ONLY)'!D147:M147) / 'Exam (LECTURE ONLY)'!AL$8), "", SUMIF('Exam (LECTURE ONLY)'!D$20:M$20, "CLO3", 'Exam (LECTURE ONLY)'!D147:M147) /'Exam (LECTURE ONLY)'!AL$8),
IF(AND('PRINTABLE (per grading)'!H$16="EXAM", 'PRINTABLE (per grading)'!B$13="Midterm"), IF(ISERROR(SUMIF('Exam (LECTURE ONLY)'!O$20:X$20, "CLO3", 'Exam (LECTURE ONLY)'!O147:X147) / 'Exam (LECTURE ONLY)'!AM$8), "", SUMIF('Exam (LECTURE ONLY)'!O$20:X$20, "CLO3", 'Exam (LECTURE ONLY)'!O147:X147) / 'Exam (LECTURE ONLY)'!AM$8),
IF(AND('PRINTABLE (per grading)'!H$16="EXAM", 'PRINTABLE (per grading)'!B$13="Final"), IF(ISERROR(SUMIF('Exam (LECTURE ONLY)'!Z$20:AI$20, "CLO3", 'Exam (LECTURE ONLY)'!Z147:AI147) / 'Exam (LECTURE ONLY)'!AN$8), "", SUMIF('Exam (LECTURE ONLY)'!Z$20:AI$20, "CLO3", 'Exam (LECTURE ONLY)'!Z147:AI147) / 'Exam (LECTURE ONLY)'!AN$8),
IF(AND('PRINTABLE (per grading)'!H$16="OUTPUT", 'PRINTABLE (per grading)'!B$13="Prelim"), IF(ISERROR(SUMIF(OUTPUT!C$20:M$20, "CLO3", OUTPUT!C147:M147) / OUTPUT!AL$8), "", SUMIF(OUTPUT!C$20:M$20, "CLO3", OUTPUT!C147:M147) / OUTPUT!AL$8),
IF(AND('PRINTABLE (per grading)'!H$16="OUTPUT", 'PRINTABLE (per grading)'!B$13="Midterm"), IF(ISERROR(SUMIF(OUTPUT!O$20:Y$20, "CLO3", OUTPUT!O147:Y147) / OUTPUT!AM$8), "", SUMIF(OUTPUT!O$20:Y$20, "CLO3", OUTPUT!O147:Y147) / OUTPUT!AM$8),
IF(AND('PRINTABLE (per grading)'!H$16="OUTPUT", 'PRINTABLE (per grading)'!B$13="Final"), IF(ISERROR(SUMIF(OUTPUT!AA$20:AI$20, "CLO3", OUTPUT!AA147:AI147) / OUTPUT!AN$8), "", SUMIF(OUTPUT!AA$20:AI$20, "CLO3", OUTPUT!AA147:AI147) / OUTPUT!AN$8),
"" )))))),"")</f>
        <v/>
      </c>
      <c r="Z145" s="286" t="str">
        <f aca="false">IF(B145&lt;&gt;"",IF(Y145="","",IF(Y145&lt;0.5,1,IF(AND(Y145&gt;=0.5,Y145&lt;P$10),2,IF(Y145&gt;=P$10,3)))),"")</f>
        <v/>
      </c>
      <c r="AA145" s="287" t="str">
        <f aca="false">IF(B145 &lt;&gt; "",IFERROR(IF(AVERAGE(W145,Y145)&gt;=P$10,"Y","N"),""),"")</f>
        <v/>
      </c>
      <c r="AB145" s="194" t="str">
        <f aca="false">IF(B145 &lt;&gt; "", IFERROR(IF(C$16 = "PRELIM", SUMIF('Database (LECTURE-RES-PRAC)'!D$14:AG$14, "CLO4", 'Database (LECTURE-RES-PRAC)'!D142:AG142) / 'Grade computation'!F$7, IF(C$16 = "MIDTERM", SUMIF('Database (LECTURE-RES-PRAC)'!AJ$14:BM$14, "CLO4", 'Database (LECTURE-RES-PRAC)'!AJ142:BM142) / 'Grade computation'!G$7, IF(C$16 = "FINAL", SUMIF('Database (LECTURE-RES-PRAC)'!BP$14:CS$14, "CLO4", 'Database (LECTURE-RES-PRAC)'!BP142:CS142) / 'Grade computation'!H$7,""))),""),"")</f>
        <v/>
      </c>
      <c r="AC145" s="286" t="str">
        <f aca="false">IF(B145&lt;&gt;"",IF(AB145="","",IF(AB145&lt;0.5,1,IF(AND(AB145&gt;=0.5,AB145&lt;P$10),2,IF(AB145&gt;=P$10,3)))),"")</f>
        <v/>
      </c>
      <c r="AD145" s="194" t="str">
        <f aca="false">IF(B145 &lt;&gt; "",IF(AND('PRINTABLE (per grading)'!H$16="EXAM", 'PRINTABLE (per grading)'!B$13="Prelim"), IF(ISERROR(SUMIF('Exam (LECTURE ONLY)'!D$20:M$20, "CLO4", 'Exam (LECTURE ONLY)'!D147:M147) / 'Exam (LECTURE ONLY)'!AL$9), "", SUMIF('Exam (LECTURE ONLY)'!D$20:M$20, "CLO4", 'Exam (LECTURE ONLY)'!D147:M147) /'Exam (LECTURE ONLY)'!AL$9),
IF(AND('PRINTABLE (per grading)'!H$16="EXAM", 'PRINTABLE (per grading)'!B$13="Midterm"), IF(ISERROR(SUMIF('Exam (LECTURE ONLY)'!O$20:X$20, "CLO4", 'Exam (LECTURE ONLY)'!O147:X147) / 'Exam (LECTURE ONLY)'!AM$9), "", SUMIF('Exam (LECTURE ONLY)'!O$20:X$20, "CLO4", 'Exam (LECTURE ONLY)'!O147:X147) / 'Exam (LECTURE ONLY)'!AM$9),
IF(AND('PRINTABLE (per grading)'!H$16="EXAM", 'PRINTABLE (per grading)'!B$13="Final"), IF(ISERROR(SUMIF('Exam (LECTURE ONLY)'!Z$20:AI$20, "CLO4", 'Exam (LECTURE ONLY)'!Z147:AI147) / 'Exam (LECTURE ONLY)'!AN$9), "", SUMIF('Exam (LECTURE ONLY)'!Z$20:AI$20, "CLO4", 'Exam (LECTURE ONLY)'!Z147:AI147) / 'Exam (LECTURE ONLY)'!AN$9),
IF(AND('PRINTABLE (per grading)'!H$16="OUTPUT", 'PRINTABLE (per grading)'!B$13="Prelim"), IF(ISERROR(SUMIF(OUTPUT!C$20:M$20, "CLO4", OUTPUT!C147:M147) / OUTPUT!AL$9), "", SUMIF(OUTPUT!C$20:M$20, "CLO4", OUTPUT!C147:M147) / OUTPUT!AL$9),
IF(AND('PRINTABLE (per grading)'!H$16="OUTPUT", 'PRINTABLE (per grading)'!B$13="Midterm"), IF(ISERROR(SUMIF(OUTPUT!O$20:Y$20, "CLO4", OUTPUT!O147:Y147) / OUTPUT!AM$9), "", SUMIF(OUTPUT!O$20:Y$20, "CLO4", OUTPUT!O147:Y147) / OUTPUT!AM$9),
IF(AND('PRINTABLE (per grading)'!H$16="OUTPUT", 'PRINTABLE (per grading)'!B$13="Final"), IF(ISERROR(SUMIF(OUTPUT!AA$20:AI$20, "CLO4", OUTPUT!AA147:AI147) / OUTPUT!AN$9), "", SUMIF(OUTPUT!AA$20:AI$20, "CLO4", OUTPUT!AA147:AI147) / OUTPUT!AN$9),
"")))))),"")</f>
        <v/>
      </c>
      <c r="AE145" s="286" t="str">
        <f aca="false">IF(B145&lt;&gt;"",IF(AD145="","",IF(AD145&lt;0.5,1,IF(AND(AD145&gt;=0.5,AD145&lt;P$10),2,IF(AD145&gt;=P$10,3)))),"")</f>
        <v/>
      </c>
      <c r="AF145" s="287" t="str">
        <f aca="false">IF(B145 &lt;&gt; "",IFERROR(IF(AVERAGE(AB145,AD145)&gt;=P$10,"Y","N"),""),"")</f>
        <v/>
      </c>
      <c r="AG145" s="194" t="str">
        <f aca="false">IF(B145 &lt;&gt; "", IFERROR(IF(C$16 = "PRELIM", SUMIF('Database (LECTURE-RES-PRAC)'!D$14:AG$14, "CLO5", 'Database (LECTURE-RES-PRAC)'!D142:AG142) / 'Grade computation'!F$8, IF(C$16 = "MIDTERM", SUMIF('Database (LECTURE-RES-PRAC)'!AJ$14:BM$14, "CLO5", 'Database (LECTURE-RES-PRAC)'!AJ142:BM142) / 'Grade computation'!G$8, IF(C$16 = "FINAL", SUMIF('Database (LECTURE-RES-PRAC)'!BP$14:CS$14, "CLO5", 'Database (LECTURE-RES-PRAC)'!BP142:CS142) / 'Grade computation'!H$8,""))),""),"")</f>
        <v/>
      </c>
      <c r="AH145" s="286" t="str">
        <f aca="false">IF(B145&lt;&gt;"",IF(AG145="","",IF(AG145&lt;0.5,1,IF(AND(AG145&gt;=0.5,AG145&lt;P$10),2,IF(AG145&gt;=P$10,3)))),"")</f>
        <v/>
      </c>
      <c r="AI145" s="194" t="str">
        <f aca="false">IF(B145 &lt;&gt; "",IF(AND('PRINTABLE (per grading)'!H$16="EXAM", 'PRINTABLE (per grading)'!B$13="Prelim"), IF(ISERROR(SUMIF('Exam (LECTURE ONLY)'!D$20:M$20, "CLO5", 'Exam (LECTURE ONLY)'!D147:M147) / 'Exam (LECTURE ONLY)'!AL$10), "", SUMIF('Exam (LECTURE ONLY)'!D$20:M$20, "CLO5", 'Exam (LECTURE ONLY)'!D147:M147) /'Exam (LECTURE ONLY)'!AL$10),
IF(AND('PRINTABLE (per grading)'!H$16="EXAM", 'PRINTABLE (per grading)'!B$13="Midterm"), IF(ISERROR(SUMIF('Exam (LECTURE ONLY)'!O$20:X$20, "CLO5", 'Exam (LECTURE ONLY)'!O147:X147) / 'Exam (LECTURE ONLY)'!AM$10), "", SUMIF('Exam (LECTURE ONLY)'!O$20:X$20, "CLO5", 'Exam (LECTURE ONLY)'!O147:X147) / 'Exam (LECTURE ONLY)'!AM$10),
IF(AND('PRINTABLE (per grading)'!H$16="EXAM", 'PRINTABLE (per grading)'!B$13="Final"), IF(ISERROR(SUMIF('Exam (LECTURE ONLY)'!Z$20:AI$20, "CLO5", 'Exam (LECTURE ONLY)'!Z147:AI147) / 'Exam (LECTURE ONLY)'!AN$10), "", SUMIF('Exam (LECTURE ONLY)'!Z$20:AI$20, "CLO5", 'Exam (LECTURE ONLY)'!Z147:AI147) / 'Exam (LECTURE ONLY)'!AN$10),
IF(AND('PRINTABLE (per grading)'!H$16="OUTPUT", 'PRINTABLE (per grading)'!B$13="Prelim"), IF(ISERROR(SUMIF(OUTPUT!C$20:M$20, "CLO5", OUTPUT!C147:M147) / OUTPUT!AL$10), "", SUMIF(OUTPUT!C$20:M$20, "CLO5", OUTPUT!C147:M147) / OUTPUT!AL$10),
IF(AND('PRINTABLE (per grading)'!H$16="OUTPUT", 'PRINTABLE (per grading)'!B$13="Midterm"), IF(ISERROR(SUMIF(OUTPUT!O$20:Y$20, "CLO5", OUTPUT!O147:Y147) / OUTPUT!AM$10), "", SUMIF(OUTPUT!O$20:Y$20, "CLO5", OUTPUT!O147:Y147) / OUTPUT!AM$10),
IF(AND('PRINTABLE (per grading)'!H$16="OUTPUT", 'PRINTABLE (per grading)'!B$13="Final"), IF(ISERROR(SUMIF(OUTPUT!AA$20:AI$20, "CLO5", OUTPUT!AA147:AI147) / OUTPUT!AN$10), "", SUMIF(OUTPUT!AA$20:AI$20, "CLO5", OUTPUT!AA147:AI147) / OUTPUT!AN$10),
"")))))),"")</f>
        <v/>
      </c>
      <c r="AJ145" s="286" t="str">
        <f aca="false">IF(B145&lt;&gt;"",IF(AI145="","",IF(AI145&lt;0.5,1,IF(AND(AI145&gt;=0.5,AI145&lt;P$10),2,IF(AI145&gt;=P$10,3)))),"")</f>
        <v/>
      </c>
      <c r="AK145" s="287" t="str">
        <f aca="false">IF(B145 &lt;&gt; "",IFERROR(IF(AVERAGE(AG145,AI145)&gt;=P$10,"Y","N"),""),"")</f>
        <v/>
      </c>
      <c r="AL145" s="194" t="str">
        <f aca="false">IF(B145 &lt;&gt; "", IFERROR(IF(C$16 = "PRELIM", SUMIF('Database (LECTURE-RES-PRAC)'!D$14:AG$14, "CLO6", 'Database (LECTURE-RES-PRAC)'!D142:AG142) / 'Grade computation'!F$9, IF(C$16 = "MIDTERM", SUMIF('Database (LECTURE-RES-PRAC)'!AJ$14:BM$14, "CLO6", 'Database (LECTURE-RES-PRAC)'!AJ142:BM142) / 'Grade computation'!G$9, IF(C$16 = "FINAL", SUMIF('Database (LECTURE-RES-PRAC)'!BP$14:CS$14, "CLO6", 'Database (LECTURE-RES-PRAC)'!BP142:CS142) / 'Grade computation'!H$9,""))),""),"")</f>
        <v/>
      </c>
      <c r="AM145" s="286" t="str">
        <f aca="false">IF(B145&lt;&gt;"",IF(AL145="","",IF(AL145&lt;0.5,1,IF(AND(AL145&gt;=0.5,AL145&lt;P$10),2,IF(AL145&gt;=P$10,3)))),"")</f>
        <v/>
      </c>
      <c r="AN145" s="194" t="str">
        <f aca="false">IF(B145 &lt;&gt; "",IF(AND('PRINTABLE (per grading)'!H$16="EXAM", 'PRINTABLE (per grading)'!B$13="Prelim"), IF(ISERROR(SUMIF('Exam (LECTURE ONLY)'!D$20:M$20, "CLO6", 'Exam (LECTURE ONLY)'!D147:M147) / 'Exam (LECTURE ONLY)'!AL$11), "", SUMIF('Exam (LECTURE ONLY)'!D$20:M$20, "CLO6", 'Exam (LECTURE ONLY)'!D147:M147) /'Exam (LECTURE ONLY)'!AL$11),
IF(AND('PRINTABLE (per grading)'!H$16="EXAM", 'PRINTABLE (per grading)'!B$13="Midterm"), IF(ISERROR(SUMIF('Exam (LECTURE ONLY)'!O$20:X$20, "CLO6", 'Exam (LECTURE ONLY)'!O147:X147) / 'Exam (LECTURE ONLY)'!AM$11), "", SUMIF('Exam (LECTURE ONLY)'!O$20:X$20, "CLO6", 'Exam (LECTURE ONLY)'!O147:X147) / 'Exam (LECTURE ONLY)'!AM$11),
IF(AND('PRINTABLE (per grading)'!H$16="EXAM", 'PRINTABLE (per grading)'!B$13="Final"), IF(ISERROR(SUMIF('Exam (LECTURE ONLY)'!Z$20:AI$20, "CLO6", 'Exam (LECTURE ONLY)'!Z147:AI147) / 'Exam (LECTURE ONLY)'!AN$11), "", SUMIF('Exam (LECTURE ONLY)'!Z$20:AI$20, "CLO6", 'Exam (LECTURE ONLY)'!Z147:AI147) / 'Exam (LECTURE ONLY)'!AN$11),
IF(AND('PRINTABLE (per grading)'!H$16="OUTPUT", 'PRINTABLE (per grading)'!B$13="Prelim"), IF(ISERROR(SUMIF(OUTPUT!C$20:M$20, "CLO6", OUTPUT!C147:M147) / OUTPUT!AL$11), "", SUMIF(OUTPUT!C$20:M$20, "CLO6", OUTPUT!C147:M147) / OUTPUT!AL$11),
IF(AND('PRINTABLE (per grading)'!H$16="OUTPUT", 'PRINTABLE (per grading)'!B$13="Midterm"), IF(ISERROR(SUMIF(OUTPUT!O$20:Y$20, "CLO6", OUTPUT!O147:Y147) / OUTPUT!AM$11), "", SUMIF(OUTPUT!O$20:Y$20, "CLO6", OUTPUT!O147:Y147) / OUTPUT!AM$11),
IF(AND('PRINTABLE (per grading)'!H$16="OUTPUT", 'PRINTABLE (per grading)'!B$13="Final"), IF(ISERROR(SUMIF(OUTPUT!AA$20:AI$20, "CLO6", OUTPUT!AA147:AI147) / OUTPUT!AN$11), "", SUMIF(OUTPUT!AA$20:AI$20, "CLO6", OUTPUT!AA147:AI147) / OUTPUT!AN$11),
"")))))),"")</f>
        <v/>
      </c>
      <c r="AO145" s="286" t="str">
        <f aca="false">IF(B145&lt;&gt;"",IF(AN145="","",IF(AN145&lt;0.5,1,IF(AND(AN145&gt;=0.5,AN145&lt;P$10),2,IF(AN145&gt;=P$10,3)))),"")</f>
        <v/>
      </c>
      <c r="AP145" s="287" t="str">
        <f aca="false">IF(B145 &lt;&gt; "",IFERROR(IF(AVERAGE(AL145,AN145)&gt;=P$10,"Y","N"),""),"")</f>
        <v/>
      </c>
      <c r="AQ145" s="194" t="str">
        <f aca="false">IF(B145 &lt;&gt; "", IFERROR(IF(C$16 = "PRELIM", SUMIF('Database (LECTURE-RES-PRAC)'!D$14:AG$14, "CLO7", 'Database (LECTURE-RES-PRAC)'!D142:AG142) / 'Grade computation'!F$10, IF(C$16 = "MIDTERM", SUMIF('Database (LECTURE-RES-PRAC)'!AJ$14:BM$14, "CLO7", 'Database (LECTURE-RES-PRAC)'!AJ142:BM142) / 'Grade computation'!G$10, IF(C$16 = "FINAL", SUMIF('Database (LECTURE-RES-PRAC)'!BP$14:CS$14, "CLO7", 'Database (LECTURE-RES-PRAC)'!BP142:CS142) / 'Grade computation'!H$10,""))),""),"")</f>
        <v/>
      </c>
      <c r="AR145" s="286" t="str">
        <f aca="false">IF(B145&lt;&gt;"",IF(AQ145="","",IF(AQ145&lt;0.5,1,IF(AND(AQ145&gt;=0.5,AQ145&lt;P$10),2,IF(AQ145&gt;=P$10,3)))),"")</f>
        <v/>
      </c>
      <c r="AS145" s="194" t="str">
        <f aca="false">IF(B145 &lt;&gt; "",IF(AND('PRINTABLE (per grading)'!H$16="EXAM", 'PRINTABLE (per grading)'!B$13="Prelim"), IF(ISERROR(SUMIF('Exam (LECTURE ONLY)'!D$20:M$20, "CLO7", 'Exam (LECTURE ONLY)'!D147:M147) / 'Exam (LECTURE ONLY)'!AL$12), "", SUMIF('Exam (LECTURE ONLY)'!D$20:M$20, "CLO7", 'Exam (LECTURE ONLY)'!D147:M147) /'Exam (LECTURE ONLY)'!AL$12),
IF(AND('PRINTABLE (per grading)'!H$16="EXAM", 'PRINTABLE (per grading)'!B$13="Midterm"), IF(ISERROR(SUMIF('Exam (LECTURE ONLY)'!O$20:X$20, "CLO7", 'Exam (LECTURE ONLY)'!O147:X147) / 'Exam (LECTURE ONLY)'!AM$12), "", SUMIF('Exam (LECTURE ONLY)'!O$20:X$20, "CLO7", 'Exam (LECTURE ONLY)'!O147:X147) / 'Exam (LECTURE ONLY)'!AM$12),
IF(AND('PRINTABLE (per grading)'!H$16="EXAM", 'PRINTABLE (per grading)'!B$13="Final"), IF(ISERROR(SUMIF('Exam (LECTURE ONLY)'!Z$20:AI$20, "CLO7", 'Exam (LECTURE ONLY)'!Z147:AI147) / 'Exam (LECTURE ONLY)'!AN$12), "", SUMIF('Exam (LECTURE ONLY)'!Z$20:AI$20, "CLO7", 'Exam (LECTURE ONLY)'!Z147:AI147) / 'Exam (LECTURE ONLY)'!AN$12),
IF(AND('PRINTABLE (per grading)'!H$16="OUTPUT", 'PRINTABLE (per grading)'!B$13="Prelim"), IF(ISERROR(SUMIF(OUTPUT!C$20:M$20, "CLO7", OUTPUT!C147:M147) / OUTPUT!AL$12), "", SUMIF(OUTPUT!C$20:M$20, "CLO7", OUTPUT!C147:M147) / OUTPUT!AL$12),
IF(AND('PRINTABLE (per grading)'!H$16="OUTPUT", 'PRINTABLE (per grading)'!B$13="Midterm"), IF(ISERROR(SUMIF(OUTPUT!O$20:Y$20, "CLO7", OUTPUT!O147:Y147) / OUTPUT!AM$12), "", SUMIF(OUTPUT!O$20:Y$20, "CLO7", OUTPUT!O147:Y147) / OUTPUT!AM$12),
IF(AND('PRINTABLE (per grading)'!H$16="OUTPUT", 'PRINTABLE (per grading)'!B$13="Final"), IF(ISERROR(SUMIF(OUTPUT!AA$20:AI$20, "CLO7", OUTPUT!AA147:AI147) / OUTPUT!AN$12), "", SUMIF(OUTPUT!AA$20:AI$20, "CLO7", OUTPUT!AA147:AI147) / OUTPUT!AN$12),
"")))))),"")</f>
        <v/>
      </c>
      <c r="AT145" s="286" t="str">
        <f aca="false">IF(B145&lt;&gt;"",IF(AS145="","",IF(AS145&lt;0.5,1,IF(AND(AS145&gt;=0.5,AS145&lt;P$10),2,IF(AS145&gt;=P$10,3)))),"")</f>
        <v/>
      </c>
      <c r="AU145" s="287" t="str">
        <f aca="false">IF(B145 &lt;&gt; "",IFERROR(IF(AVERAGE(AQ145,AS145)&gt;=P$10,"Y","N"),""),"")</f>
        <v/>
      </c>
      <c r="AV145" s="194" t="str">
        <f aca="false">IF(B145 &lt;&gt; "", IFERROR(IF(C$16 = "PRELIM", SUMIF('Database (LECTURE-RES-PRAC)'!D$14:AG$14, "CLO8", 'Database (LECTURE-RES-PRAC)'!D142:AG142) / 'Grade computation'!F$11, IF(C$16 = "MIDTERM", SUMIF('Database (LECTURE-RES-PRAC)'!AJ$14:BM$14, "CLO8", 'Database (LECTURE-RES-PRAC)'!AJ142:BM142) / 'Grade computation'!G$11, IF(C$16 = "FINAL", SUMIF('Database (LECTURE-RES-PRAC)'!BP$14:CS$14, "CLO8", 'Database (LECTURE-RES-PRAC)'!BP142:CS142) / 'Grade computation'!H$11,""))),""),"")</f>
        <v/>
      </c>
      <c r="AW145" s="286" t="str">
        <f aca="false">IF(B145&lt;&gt;"",IF(AV145="","",IF(AV145&lt;0.5,1,IF(AND(AV145&gt;=0.5,AV145&lt;P$10),2,IF(AV145&gt;=P$10,3)))),"")</f>
        <v/>
      </c>
      <c r="AX145" s="194" t="str">
        <f aca="false">IF(B145 &lt;&gt; "",IF(AND('PRINTABLE (per grading)'!H$16="EXAM", 'PRINTABLE (per grading)'!B$13="Prelim"), IF(ISERROR(SUMIF('Exam (LECTURE ONLY)'!D$20:M$20, "CLO8", 'Exam (LECTURE ONLY)'!D147:M147) / 'Exam (LECTURE ONLY)'!AL$13), "", SUMIF('Exam (LECTURE ONLY)'!D$20:M$20, "CLO8", 'Exam (LECTURE ONLY)'!D147:M147) /'Exam (LECTURE ONLY)'!AL$13),
IF(AND('PRINTABLE (per grading)'!H$16="EXAM", 'PRINTABLE (per grading)'!B$13="Midterm"), IF(ISERROR(SUMIF('Exam (LECTURE ONLY)'!O$20:X$20, "CLO8", 'Exam (LECTURE ONLY)'!O147:X147) / 'Exam (LECTURE ONLY)'!AM$13), "", SUMIF('Exam (LECTURE ONLY)'!O$20:X$20, "CLO8", 'Exam (LECTURE ONLY)'!O147:X147) / 'Exam (LECTURE ONLY)'!AM$13),
IF(AND('PRINTABLE (per grading)'!H$16="EXAM", 'PRINTABLE (per grading)'!B$13="Final"), IF(ISERROR(SUMIF('Exam (LECTURE ONLY)'!Z$20:AI$20, "CLO8", 'Exam (LECTURE ONLY)'!Z147:AI147) / 'Exam (LECTURE ONLY)'!AN$13), "", SUMIF('Exam (LECTURE ONLY)'!Z$20:AI$20, "CLO8", 'Exam (LECTURE ONLY)'!Z147:AI147) / 'Exam (LECTURE ONLY)'!AN$13),
IF(AND('PRINTABLE (per grading)'!H$16="OUTPUT", 'PRINTABLE (per grading)'!B$13="Prelim"), IF(ISERROR(SUMIF(OUTPUT!C$20:M$20, "CLO8", OUTPUT!C147:M147) / OUTPUT!AL$13), "", SUMIF(OUTPUT!C$20:M$20, "CLO8", OUTPUT!C147:M147) / OUTPUT!AL$13),
IF(AND('PRINTABLE (per grading)'!H$16="OUTPUT", 'PRINTABLE (per grading)'!B$13="Midterm"), IF(ISERROR(SUMIF(OUTPUT!O$20:Y$20, "CLO8", OUTPUT!O147:Y147) / OUTPUT!AM$13), "", SUMIF(OUTPUT!O$20:Y$20, "CLO8", OUTPUT!O147:Y147) / OUTPUT!AM$13),
IF(AND('PRINTABLE (per grading)'!H$16="OUTPUT", 'PRINTABLE (per grading)'!B$13="Final"), IF(ISERROR(SUMIF(OUTPUT!AA$20:AI$20, "CLO8", OUTPUT!AA147:AI147) / OUTPUT!AN$13), "", SUMIF(OUTPUT!AA$20:AI$20, "CLO8", OUTPUT!AA147:AI147) / OUTPUT!AN$13),
"")))))),"")</f>
        <v/>
      </c>
      <c r="AY145" s="286" t="str">
        <f aca="false">IF(B145&lt;&gt;"",IF(AX145="","",IF(AX145&lt;0.5,1,IF(AND(AX145&gt;=0.5,AX145&lt;P$10),2,IF(AX145&gt;=P$10,3)))),"")</f>
        <v/>
      </c>
      <c r="AZ145" s="287" t="str">
        <f aca="false">IF(B145 &lt;&gt; "",IFERROR(IF(AVERAGE(AV145,AX145)&gt;=P$10,"Y","N"),""),"")</f>
        <v/>
      </c>
      <c r="BA145" s="194" t="str">
        <f aca="false">IF(B145 &lt;&gt; "", IFERROR(IF(C$16 = "PRELIM", SUMIF('Database (LECTURE-RES-PRAC)'!D$14:AG$14, "CLO9", 'Database (LECTURE-RES-PRAC)'!D142:AG142) / 'Grade computation'!F$12, IF(C$16 = "MIDTERM", SUMIF('Database (LECTURE-RES-PRAC)'!AJ$14:BM$14, "CLO9", 'Database (LECTURE-RES-PRAC)'!AJ142:BM142) / 'Grade computation'!G$12, IF(C$16 = "FINAL", SUMIF('Database (LECTURE-RES-PRAC)'!BP$14:CS$14, "CLO9", 'Database (LECTURE-RES-PRAC)'!BP142:CS142) / 'Grade computation'!H$12,""))),""),"")</f>
        <v/>
      </c>
      <c r="BB145" s="286" t="str">
        <f aca="false">IF(B145&lt;&gt;"",IF(BA145="","",IF(BA145&lt;0.5,1,IF(AND(BA145&gt;=0.5,BA145&lt;P$10),2,IF(BA145&gt;=P$10,3)))),"")</f>
        <v/>
      </c>
      <c r="BC145" s="194" t="str">
        <f aca="false">IF(B145 &lt;&gt; "",IF(AND('PRINTABLE (per grading)'!H$16="EXAM", 'PRINTABLE (per grading)'!B$13="Prelim"), IF(ISERROR(SUMIF('Exam (LECTURE ONLY)'!D$20:M$20, "CLO9", 'Exam (LECTURE ONLY)'!D147:M147) / 'Exam (LECTURE ONLY)'!AL$14), "", SUMIF('Exam (LECTURE ONLY)'!D$20:M$20, "CLO9", 'Exam (LECTURE ONLY)'!D147:M147) /'Exam (LECTURE ONLY)'!AL$14),
IF(AND('PRINTABLE (per grading)'!H$16="EXAM", 'PRINTABLE (per grading)'!B$13="Midterm"), IF(ISERROR(SUMIF('Exam (LECTURE ONLY)'!O$20:X$20, "CLO9", 'Exam (LECTURE ONLY)'!O147:X147) / 'Exam (LECTURE ONLY)'!AM$14), "", SUMIF('Exam (LECTURE ONLY)'!O$20:X$20, "CLO9", 'Exam (LECTURE ONLY)'!O147:X147) / 'Exam (LECTURE ONLY)'!AM$14),
IF(AND('PRINTABLE (per grading)'!H$16="EXAM", 'PRINTABLE (per grading)'!B$13="Final"), IF(ISERROR(SUMIF('Exam (LECTURE ONLY)'!Z$20:AI$20, "CLO9", 'Exam (LECTURE ONLY)'!Z147:AI147) / 'Exam (LECTURE ONLY)'!AN$14), "", SUMIF('Exam (LECTURE ONLY)'!Z$20:AI$20, "CLO9", 'Exam (LECTURE ONLY)'!Z147:AI147) / 'Exam (LECTURE ONLY)'!AN$14),
IF(AND('PRINTABLE (per grading)'!H$16="OUTPUT", 'PRINTABLE (per grading)'!B$13="Prelim"), IF(ISERROR(SUMIF(OUTPUT!C$20:M$20, "CLO9", OUTPUT!C147:M147) / OUTPUT!AL$14), "", SUMIF(OUTPUT!C$20:M$20, "CLO9", OUTPUT!C147:M147) / OUTPUT!AL$14),
IF(AND('PRINTABLE (per grading)'!H$16="OUTPUT", 'PRINTABLE (per grading)'!B$13="Midterm"), IF(ISERROR(SUMIF(OUTPUT!O$20:Y$20, "CLO9", OUTPUT!O147:Y147) / OUTPUT!AM$14), "", SUMIF(OUTPUT!O$20:Y$20, "CLO9", OUTPUT!O147:Y147) / OUTPUT!AM$14),
IF(AND('PRINTABLE (per grading)'!H$16="OUTPUT", 'PRINTABLE (per grading)'!B$13="Final"), IF(ISERROR(SUMIF(OUTPUT!AA$20:AI$20, "CLO9", OUTPUT!AA147:AI147) / OUTPUT!AN$14), "", SUMIF(OUTPUT!AA$20:AI$20, "CLO9", OUTPUT!AA147:AI147) / OUTPUT!AN$14),
"")))))),"")</f>
        <v/>
      </c>
      <c r="BD145" s="286" t="str">
        <f aca="false">IF(B145&lt;&gt;"",IF(BC145="","",IF(BC145&lt;0.5,1,IF(AND(BC145&gt;=0.5,BC145&lt;P$10),2,IF(BC145&gt;=P$10,3)))),"")</f>
        <v/>
      </c>
      <c r="BE145" s="287" t="str">
        <f aca="false">IF(B145 &lt;&gt; "",IFERROR(IF(AVERAGE(BA145,BC145)&gt;=P$10,"Y","N"),""),"")</f>
        <v/>
      </c>
      <c r="BF145" s="194" t="str">
        <f aca="false">IF(B145 &lt;&gt; "", IFERROR(IF(C$16 = "PRELIM", SUMIF('Database (LECTURE-RES-PRAC)'!D$14:AG$14, "CLO10", 'Database (LECTURE-RES-PRAC)'!D142:AG142) / 'Grade computation'!F$13, IF(C$16 = "MIDTERM", SUMIF('Database (LECTURE-RES-PRAC)'!AJ$14:BM$14, "CLO10", 'Database (LECTURE-RES-PRAC)'!AJ142:BM142) / 'Grade computation'!G$13, IF(C$16 = "FINAL", SUMIF('Database (LECTURE-RES-PRAC)'!BP$14:CS$14, "CLO10", 'Database (LECTURE-RES-PRAC)'!BP142:CS142) / 'Grade computation'!H$13,""))),""),"")</f>
        <v/>
      </c>
      <c r="BG145" s="286" t="str">
        <f aca="false">IF(B145&lt;&gt;"",IF(BF145="","",IF(BF145&lt;0.5,1,IF(AND(BF145&gt;=0.5,BF145&lt;P$10),2,IF(BF145&gt;=P$10,3)))),"")</f>
        <v/>
      </c>
      <c r="BH145" s="194" t="str">
        <f aca="false">IF(B145 &lt;&gt; "",IF(AND('PRINTABLE (per grading)'!H$16="EXAM", 'PRINTABLE (per grading)'!B$13="Prelim"), IF(ISERROR(SUMIF('Exam (LECTURE ONLY)'!D$20:M$20, "CLO10", 'Exam (LECTURE ONLY)'!D147:M147) / 'Exam (LECTURE ONLY)'!AL$15), "", SUMIF('Exam (LECTURE ONLY)'!D$20:M$20, "CLO10", 'Exam (LECTURE ONLY)'!D147:M147) /'Exam (LECTURE ONLY)'!AL$15),
IF(AND('PRINTABLE (per grading)'!H$16="EXAM", 'PRINTABLE (per grading)'!B$13="Midterm"), IF(ISERROR(SUMIF('Exam (LECTURE ONLY)'!O$20:X$20, "CLO10", 'Exam (LECTURE ONLY)'!O147:X147) / 'Exam (LECTURE ONLY)'!AM$15), "", SUMIF('Exam (LECTURE ONLY)'!O$20:X$20, "CLO10", 'Exam (LECTURE ONLY)'!O147:X147) / 'Exam (LECTURE ONLY)'!AM$15),
IF(AND('PRINTABLE (per grading)'!H$16="EXAM", 'PRINTABLE (per grading)'!B$13="Final"), IF(ISERROR(SUMIF('Exam (LECTURE ONLY)'!Z$20:AI$20, "CLO10", 'Exam (LECTURE ONLY)'!Z147:AI147) / 'Exam (LECTURE ONLY)'!AN$15), "", SUMIF('Exam (LECTURE ONLY)'!Z$20:AI$20, "CLO10", 'Exam (LECTURE ONLY)'!Z147:AI147) / 'Exam (LECTURE ONLY)'!AN$15),
IF(AND('PRINTABLE (per grading)'!H$16="OUTPUT", 'PRINTABLE (per grading)'!B$13="Prelim"), IF(ISERROR(SUMIF(OUTPUT!C$20:M$20, "CLO10", OUTPUT!C147:M147) / OUTPUT!AL$15), "", SUMIF(OUTPUT!C$20:M$20, "CLO10", OUTPUT!C147:M147) / OUTPUT!AL$15),
IF(AND('PRINTABLE (per grading)'!H$16="OUTPUT", 'PRINTABLE (per grading)'!B$13="Midterm"), IF(ISERROR(SUMIF(OUTPUT!O$20:Y$20, "CLO10", OUTPUT!O147:Y147) / OUTPUT!AM$15), "", SUMIF(OUTPUT!O$20:Y$20, "CLO10", OUTPUT!O147:Y147) / OUTPUT!AM$15),
IF(AND('PRINTABLE (per grading)'!H$16="OUTPUT", 'PRINTABLE (per grading)'!B$13="Final"), IF(ISERROR(SUMIF(OUTPUT!AA$20:AI$20, "CLO10", OUTPUT!AA147:AI147) / OUTPUT!AN$15), "", SUMIF(OUTPUT!AA$20:AI$20, "CLO10", OUTPUT!AA147:AI147) / OUTPUT!AN$15),
"")))))),"")</f>
        <v/>
      </c>
      <c r="BI145" s="286" t="str">
        <f aca="false">IF(B145&lt;&gt;"",IF(BH145="","",IF(BH145&lt;0.5,1,IF(AND(BH145&gt;=0.5,BH145&lt;P$10),2,IF(BH145&gt;=P$10,3)))),"")</f>
        <v/>
      </c>
      <c r="BJ145" s="287" t="str">
        <f aca="false">IF(B145 &lt;&gt; "",IFERROR(IF(AVERAGE(BF145,BH145)&gt;=P$10,"Y","N"),""),"")</f>
        <v/>
      </c>
      <c r="BK145" s="8"/>
    </row>
    <row r="146" customFormat="false" ht="19.5" hidden="false" customHeight="true" outlineLevel="0" collapsed="false">
      <c r="A146" s="228" t="str">
        <f aca="false">IF(ISBLANK('Database (LECTURE-RES-PRAC)'!A143),"",'Database (LECTURE-RES-PRAC)'!A143)</f>
        <v/>
      </c>
      <c r="B146" s="229" t="str">
        <f aca="false">IF(ISBLANK('Database (LECTURE-RES-PRAC)'!B143),"",'Database (LECTURE-RES-PRAC)'!B143)</f>
        <v/>
      </c>
      <c r="C146" s="230" t="str">
        <f aca="false">IF(B146&lt;&gt;"",IF(C$16="PRELIM",'Grade computation'!C146, IF(C$16="MIDTERM",'Grade computation'!K146, IF(C$16="FINAL",'Grade computation'!S146,""))),"")</f>
        <v/>
      </c>
      <c r="D146" s="231" t="str">
        <f aca="false">IF(B146&lt;&gt;"",IFERROR(IF(B$11="80-20", (((C146/C$19)*X$6)+X$7)*D$18, IF(B$11="60-40", (((C146/C$19)*Y$6)+Y$7)*D$18, 0)),0),"")</f>
        <v/>
      </c>
      <c r="E146" s="230" t="str">
        <f aca="false">IF(B146&lt;&gt;"", IF(C$16="PRELIM",'Grade computation'!E146, IF(C$16="MIDTERM",'Grade computation'!M146, IF(C$16="FINAL",'Grade computation'!U146,""))),"")</f>
        <v/>
      </c>
      <c r="F146" s="232" t="str">
        <f aca="false">IF(B146&lt;&gt;"",IFERROR(IF(B$11="80-20", (((E146/E$19)*X$6)+X$7)*F$18, IF(B$11="60-40", (((E146/E$19)*Y$6)+Y$7)*F$18, 0)),0),"")</f>
        <v/>
      </c>
      <c r="G146" s="233" t="str">
        <f aca="false">IF(B146&lt;&gt;"",IFERROR((D146+F146),0),"")</f>
        <v/>
      </c>
      <c r="H146" s="234" t="str">
        <f aca="false">IF(B146&lt;&gt;"",IF(C$16="PRELIM", 'Grade computation'!H146, IF(C$16="MIDTERM", 'Grade computation'!P146, IF(C$16="FINAL",'Grade computation'!X146, ""))),"")</f>
        <v/>
      </c>
      <c r="I146" s="233" t="str">
        <f aca="false">IF(B146&lt;&gt;"",IFERROR(IF(B$11="80-20", (((H146/H$19)*X$6)+X$7)*I$19, IF(B$11="60-40", (((H146/H$19)*Y$6)+Y$7)*I$19, 0)),0),"")</f>
        <v/>
      </c>
      <c r="J146" s="237" t="str">
        <f aca="false">IFERROR((G146+I146),"")</f>
        <v/>
      </c>
      <c r="K146" s="183" t="str">
        <f aca="false">IFERROR(IF(J146="","",IF(J146&gt;=75,"PASSED","FAILED")),"")</f>
        <v/>
      </c>
      <c r="L146" s="183"/>
      <c r="M146" s="194" t="str">
        <f aca="false">IF(B146 &lt;&gt; "", IFERROR(IF(C$16 = "PRELIM", SUMIF('Database (LECTURE-RES-PRAC)'!D$14:AG$14, "CLO1", 'Database (LECTURE-RES-PRAC)'!D143:AG143) / 'Grade computation'!F$4, IF(C$16 = "MIDTERM", SUMIF('Database (LECTURE-RES-PRAC)'!AJ$14:BM$14, "CLO1", 'Database (LECTURE-RES-PRAC)'!AJ143:BM143) / 'Grade computation'!G$4, IF(C$16 = "FINAL", SUMIF('Database (LECTURE-RES-PRAC)'!BP$14:CS$14, "CLO1", 'Database (LECTURE-RES-PRAC)'!BP143:CS143) / 'Grade computation'!H$4,""))),""),"")</f>
        <v/>
      </c>
      <c r="N146" s="286" t="str">
        <f aca="false">IF(B146&lt;&gt;"",IF(M146="","",IF(M146&lt;0.5,1,IF(AND(M146&gt;=0.5,M146&lt;P$10),2,IF(M146&gt;=P$10,3)))),"")</f>
        <v/>
      </c>
      <c r="O146" s="194" t="str">
        <f aca="false">IF(B146 &lt;&gt; "",IF(AND('PRINTABLE (per grading)'!H$16="EXAM", 'PRINTABLE (per grading)'!B$13="Prelim"), IF(ISERROR(SUMIF('Exam (LECTURE ONLY)'!D$20:M$20, "CLO1", 'Exam (LECTURE ONLY)'!D148:M148) / 'Exam (LECTURE ONLY)'!AL$6), "", SUMIF('Exam (LECTURE ONLY)'!D$20:M$20, "CLO1", 'Exam (LECTURE ONLY)'!D148:M148) /'Exam (LECTURE ONLY)'!AL$6),
IF(AND('PRINTABLE (per grading)'!H$16="EXAM", 'PRINTABLE (per grading)'!B$13="Midterm"), IF(ISERROR(SUMIF('Exam (LECTURE ONLY)'!O$20:X$20, "CLO1", 'Exam (LECTURE ONLY)'!O148:X148) / 'Exam (LECTURE ONLY)'!AM$6), "", SUMIF('Exam (LECTURE ONLY)'!O$20:X$20, "CLO1", 'Exam (LECTURE ONLY)'!O148:X148) / 'Exam (LECTURE ONLY)'!AM$6),
IF(AND('PRINTABLE (per grading)'!H$16="EXAM", 'PRINTABLE (per grading)'!B$13="Final"), IF(ISERROR(SUMIF('Exam (LECTURE ONLY)'!Z$20:AI$20, "CLO1", 'Exam (LECTURE ONLY)'!Z148:AI148) / 'Exam (LECTURE ONLY)'!AN$6), "", SUMIF('Exam (LECTURE ONLY)'!Z$20:AI$20, "CLO1", 'Exam (LECTURE ONLY)'!Z148:AI148) / 'Exam (LECTURE ONLY)'!AN$6),
IF(AND('PRINTABLE (per grading)'!H$16="OUTPUT", 'PRINTABLE (per grading)'!B$13="Prelim"), IF(ISERROR(SUMIF(OUTPUT!C$20:M$20, "CLO1", OUTPUT!C148:M148) / OUTPUT!AL$6), "", SUMIF(OUTPUT!C$20:M$20, "CLO1", OUTPUT!C148:M148) / OUTPUT!AL$6),
IF(AND('PRINTABLE (per grading)'!H$16="OUTPUT", 'PRINTABLE (per grading)'!B$13="Midterm"), IF(ISERROR(SUMIF(OUTPUT!O$20:Y$20, "CLO1", OUTPUT!O148:Y148) / OUTPUT!AM$6), "", SUMIF(OUTPUT!O$20:Y$20, "CLO1", OUTPUT!O148:Y148) / OUTPUT!AM$6),
IF(AND('PRINTABLE (per grading)'!H$16="OUTPUT", 'PRINTABLE (per grading)'!B$13="Final"), IF(ISERROR(SUMIF(OUTPUT!AA$20:AI$20, "CLO1", OUTPUT!AA148:AI148) / OUTPUT!AN$6), "", SUMIF(OUTPUT!AA$20:AI$20, "CLO1", OUTPUT!AA148:AI148) / OUTPUT!AN$6),
"")))))),"")</f>
        <v/>
      </c>
      <c r="P146" s="286" t="str">
        <f aca="false">IF(B146&lt;&gt;"",IF(O146="","",IF(O146&lt;0.5,1,IF(AND(O146&gt;=0.5,O146&lt;P$10),2,IF(O146&gt;=P$10,3)))),"")</f>
        <v/>
      </c>
      <c r="Q146" s="287" t="str">
        <f aca="false">IF(B146 &lt;&gt; "",IFERROR(IF(AVERAGE(M146,O146)&gt;=P$10,"Y","N"),""),"")</f>
        <v/>
      </c>
      <c r="R146" s="194" t="str">
        <f aca="false">IF(B146 &lt;&gt; "", IFERROR(IF(C$16 = "PRELIM", SUMIF('Database (LECTURE-RES-PRAC)'!D$14:AG$14, "CLO2", 'Database (LECTURE-RES-PRAC)'!D143:AG143) / 'Grade computation'!F$5, IF(C$16 = "MIDTERM", SUMIF('Database (LECTURE-RES-PRAC)'!AJ$14:BM$14, "CLO2", 'Database (LECTURE-RES-PRAC)'!AJ143:BM143) / 'Grade computation'!G$5, IF(C$16 = "FINAL", SUMIF('Database (LECTURE-RES-PRAC)'!BP$14:CS$14, "CLO2", 'Database (LECTURE-RES-PRAC)'!BP143:CS143) / 'Grade computation'!H$5,""))),""),"")</f>
        <v/>
      </c>
      <c r="S146" s="286" t="str">
        <f aca="false">IF(B146&lt;&gt;"",IF(R146="","",IF(R146&lt;0.5,1,IF(AND(R146&gt;=0.5,R146&lt;P$10),2,IF(R146&gt;=P$10,3)))),"")</f>
        <v/>
      </c>
      <c r="T146" s="194" t="str">
        <f aca="false">IF(B146 &lt;&gt; "",IF(AND('PRINTABLE (per grading)'!H$16="EXAM", 'PRINTABLE (per grading)'!B$13="Prelim"), IF(ISERROR(SUMIF('Exam (LECTURE ONLY)'!D$20:M$20, "CLO2", 'Exam (LECTURE ONLY)'!D148:M148) / 'Exam (LECTURE ONLY)'!AL$7), "", SUMIF('Exam (LECTURE ONLY)'!D$20:M$20, "CLO2", 'Exam (LECTURE ONLY)'!D148:M148) /'Exam (LECTURE ONLY)'!AL$7),
IF(AND('PRINTABLE (per grading)'!H$16="EXAM", 'PRINTABLE (per grading)'!B$13="Midterm"), IF(ISERROR(SUMIF('Exam (LECTURE ONLY)'!O$20:X$20, "CLO2", 'Exam (LECTURE ONLY)'!O148:X148) / 'Exam (LECTURE ONLY)'!AM$7), "", SUMIF('Exam (LECTURE ONLY)'!O$20:X$20, "CLO2", 'Exam (LECTURE ONLY)'!O148:X148) / 'Exam (LECTURE ONLY)'!AM$7),
IF(AND('PRINTABLE (per grading)'!H$16="EXAM", 'PRINTABLE (per grading)'!B$13="Final"), IF(ISERROR(SUMIF('Exam (LECTURE ONLY)'!Z$20:AI$20, "CLO2", 'Exam (LECTURE ONLY)'!Z148:AI148) / 'Exam (LECTURE ONLY)'!AN$7), "", SUMIF('Exam (LECTURE ONLY)'!Z$20:AI$20, "CLO2", 'Exam (LECTURE ONLY)'!Z148:AI148) / 'Exam (LECTURE ONLY)'!AN$7),
IF(AND('PRINTABLE (per grading)'!H$16="OUTPUT", 'PRINTABLE (per grading)'!B$13="Prelim"), IF(ISERROR(SUMIF(OUTPUT!C$20:M$20, "CLO2", OUTPUT!C148:M148) / OUTPUT!AL$7), "", SUMIF(OUTPUT!C$20:M$20, "CLO2", OUTPUT!C148:M148) / OUTPUT!AL$7),
IF(AND('PRINTABLE (per grading)'!H$16="OUTPUT", 'PRINTABLE (per grading)'!B$13="Midterm"), IF(ISERROR(SUMIF(OUTPUT!O$20:Y$20, "CLO2", OUTPUT!O148:Y148) / OUTPUT!AM$7), "", SUMIF(OUTPUT!O$20:Y$20, "CLO2", OUTPUT!O148:Y148) / OUTPUT!AM$7),
IF(AND('PRINTABLE (per grading)'!H$16="OUTPUT", 'PRINTABLE (per grading)'!B$13="Final"), IF(ISERROR(SUMIF(OUTPUT!AA$20:AI$20, "CLO2", OUTPUT!AA148:AI148) / OUTPUT!AN$7), "", SUMIF(OUTPUT!AA$20:AI$20, "CLO2", OUTPUT!AA148:AI148) / OUTPUT!AN$7),
"")))))),"")</f>
        <v/>
      </c>
      <c r="U146" s="286" t="str">
        <f aca="false">IF(B146&lt;&gt;"",IF(T146="","",IF(T146&lt;0.5,1,IF(AND(T146&gt;=0.5,T146&lt;P$10),2,IF(T146&gt;=P$10,3)))),"")</f>
        <v/>
      </c>
      <c r="V146" s="287" t="str">
        <f aca="false">IF(B146 &lt;&gt; "",IFERROR(IF(AVERAGE(R146,T146)&gt;=P$10,"Y","N"),""),"")</f>
        <v/>
      </c>
      <c r="W146" s="194" t="str">
        <f aca="false">IF(B146 &lt;&gt; "", IFERROR(IF(C$16 = "PRELIM", SUMIF('Database (LECTURE-RES-PRAC)'!D$14:AG$14, "CLO3", 'Database (LECTURE-RES-PRAC)'!D143:AG143) / 'Grade computation'!F$6, IF(C$16 = "MIDTERM", SUMIF('Database (LECTURE-RES-PRAC)'!AJ$14:BM$14, "CLO3", 'Database (LECTURE-RES-PRAC)'!AJ143:BM143) / 'Grade computation'!G$6, IF(C$16 = "FINAL", SUMIF('Database (LECTURE-RES-PRAC)'!BP$14:CS$14, "CLO3", 'Database (LECTURE-RES-PRAC)'!BP143:CS143) / 'Grade computation'!H$6,""))),""),"")</f>
        <v/>
      </c>
      <c r="X146" s="286" t="str">
        <f aca="false">IF(B146&lt;&gt;"",IF(W146="","",IF(W146&lt;0.5,1,IF(AND(W146&gt;=0.5,W146&lt;P$10),2,IF(W146&gt;=P$10,3)))),"")</f>
        <v/>
      </c>
      <c r="Y146" s="194" t="str">
        <f aca="false">IF(B146 &lt;&gt; "",IF(AND('PRINTABLE (per grading)'!H$16="EXAM", 'PRINTABLE (per grading)'!B$13="Prelim"), IF(ISERROR(SUMIF('Exam (LECTURE ONLY)'!D$20:M$20, "CLO3", 'Exam (LECTURE ONLY)'!D148:M148) / 'Exam (LECTURE ONLY)'!AL$8), "", SUMIF('Exam (LECTURE ONLY)'!D$20:M$20, "CLO3", 'Exam (LECTURE ONLY)'!D148:M148) /'Exam (LECTURE ONLY)'!AL$8),
IF(AND('PRINTABLE (per grading)'!H$16="EXAM", 'PRINTABLE (per grading)'!B$13="Midterm"), IF(ISERROR(SUMIF('Exam (LECTURE ONLY)'!O$20:X$20, "CLO3", 'Exam (LECTURE ONLY)'!O148:X148) / 'Exam (LECTURE ONLY)'!AM$8), "", SUMIF('Exam (LECTURE ONLY)'!O$20:X$20, "CLO3", 'Exam (LECTURE ONLY)'!O148:X148) / 'Exam (LECTURE ONLY)'!AM$8),
IF(AND('PRINTABLE (per grading)'!H$16="EXAM", 'PRINTABLE (per grading)'!B$13="Final"), IF(ISERROR(SUMIF('Exam (LECTURE ONLY)'!Z$20:AI$20, "CLO3", 'Exam (LECTURE ONLY)'!Z148:AI148) / 'Exam (LECTURE ONLY)'!AN$8), "", SUMIF('Exam (LECTURE ONLY)'!Z$20:AI$20, "CLO3", 'Exam (LECTURE ONLY)'!Z148:AI148) / 'Exam (LECTURE ONLY)'!AN$8),
IF(AND('PRINTABLE (per grading)'!H$16="OUTPUT", 'PRINTABLE (per grading)'!B$13="Prelim"), IF(ISERROR(SUMIF(OUTPUT!C$20:M$20, "CLO3", OUTPUT!C148:M148) / OUTPUT!AL$8), "", SUMIF(OUTPUT!C$20:M$20, "CLO3", OUTPUT!C148:M148) / OUTPUT!AL$8),
IF(AND('PRINTABLE (per grading)'!H$16="OUTPUT", 'PRINTABLE (per grading)'!B$13="Midterm"), IF(ISERROR(SUMIF(OUTPUT!O$20:Y$20, "CLO3", OUTPUT!O148:Y148) / OUTPUT!AM$8), "", SUMIF(OUTPUT!O$20:Y$20, "CLO3", OUTPUT!O148:Y148) / OUTPUT!AM$8),
IF(AND('PRINTABLE (per grading)'!H$16="OUTPUT", 'PRINTABLE (per grading)'!B$13="Final"), IF(ISERROR(SUMIF(OUTPUT!AA$20:AI$20, "CLO3", OUTPUT!AA148:AI148) / OUTPUT!AN$8), "", SUMIF(OUTPUT!AA$20:AI$20, "CLO3", OUTPUT!AA148:AI148) / OUTPUT!AN$8),
"" )))))),"")</f>
        <v/>
      </c>
      <c r="Z146" s="286" t="str">
        <f aca="false">IF(B146&lt;&gt;"",IF(Y146="","",IF(Y146&lt;0.5,1,IF(AND(Y146&gt;=0.5,Y146&lt;P$10),2,IF(Y146&gt;=P$10,3)))),"")</f>
        <v/>
      </c>
      <c r="AA146" s="287" t="str">
        <f aca="false">IF(B146 &lt;&gt; "",IFERROR(IF(AVERAGE(W146,Y146)&gt;=P$10,"Y","N"),""),"")</f>
        <v/>
      </c>
      <c r="AB146" s="194" t="str">
        <f aca="false">IF(B146 &lt;&gt; "", IFERROR(IF(C$16 = "PRELIM", SUMIF('Database (LECTURE-RES-PRAC)'!D$14:AG$14, "CLO4", 'Database (LECTURE-RES-PRAC)'!D143:AG143) / 'Grade computation'!F$7, IF(C$16 = "MIDTERM", SUMIF('Database (LECTURE-RES-PRAC)'!AJ$14:BM$14, "CLO4", 'Database (LECTURE-RES-PRAC)'!AJ143:BM143) / 'Grade computation'!G$7, IF(C$16 = "FINAL", SUMIF('Database (LECTURE-RES-PRAC)'!BP$14:CS$14, "CLO4", 'Database (LECTURE-RES-PRAC)'!BP143:CS143) / 'Grade computation'!H$7,""))),""),"")</f>
        <v/>
      </c>
      <c r="AC146" s="286" t="str">
        <f aca="false">IF(B146&lt;&gt;"",IF(AB146="","",IF(AB146&lt;0.5,1,IF(AND(AB146&gt;=0.5,AB146&lt;P$10),2,IF(AB146&gt;=P$10,3)))),"")</f>
        <v/>
      </c>
      <c r="AD146" s="194" t="str">
        <f aca="false">IF(B146 &lt;&gt; "",IF(AND('PRINTABLE (per grading)'!H$16="EXAM", 'PRINTABLE (per grading)'!B$13="Prelim"), IF(ISERROR(SUMIF('Exam (LECTURE ONLY)'!D$20:M$20, "CLO4", 'Exam (LECTURE ONLY)'!D148:M148) / 'Exam (LECTURE ONLY)'!AL$9), "", SUMIF('Exam (LECTURE ONLY)'!D$20:M$20, "CLO4", 'Exam (LECTURE ONLY)'!D148:M148) /'Exam (LECTURE ONLY)'!AL$9),
IF(AND('PRINTABLE (per grading)'!H$16="EXAM", 'PRINTABLE (per grading)'!B$13="Midterm"), IF(ISERROR(SUMIF('Exam (LECTURE ONLY)'!O$20:X$20, "CLO4", 'Exam (LECTURE ONLY)'!O148:X148) / 'Exam (LECTURE ONLY)'!AM$9), "", SUMIF('Exam (LECTURE ONLY)'!O$20:X$20, "CLO4", 'Exam (LECTURE ONLY)'!O148:X148) / 'Exam (LECTURE ONLY)'!AM$9),
IF(AND('PRINTABLE (per grading)'!H$16="EXAM", 'PRINTABLE (per grading)'!B$13="Final"), IF(ISERROR(SUMIF('Exam (LECTURE ONLY)'!Z$20:AI$20, "CLO4", 'Exam (LECTURE ONLY)'!Z148:AI148) / 'Exam (LECTURE ONLY)'!AN$9), "", SUMIF('Exam (LECTURE ONLY)'!Z$20:AI$20, "CLO4", 'Exam (LECTURE ONLY)'!Z148:AI148) / 'Exam (LECTURE ONLY)'!AN$9),
IF(AND('PRINTABLE (per grading)'!H$16="OUTPUT", 'PRINTABLE (per grading)'!B$13="Prelim"), IF(ISERROR(SUMIF(OUTPUT!C$20:M$20, "CLO4", OUTPUT!C148:M148) / OUTPUT!AL$9), "", SUMIF(OUTPUT!C$20:M$20, "CLO4", OUTPUT!C148:M148) / OUTPUT!AL$9),
IF(AND('PRINTABLE (per grading)'!H$16="OUTPUT", 'PRINTABLE (per grading)'!B$13="Midterm"), IF(ISERROR(SUMIF(OUTPUT!O$20:Y$20, "CLO4", OUTPUT!O148:Y148) / OUTPUT!AM$9), "", SUMIF(OUTPUT!O$20:Y$20, "CLO4", OUTPUT!O148:Y148) / OUTPUT!AM$9),
IF(AND('PRINTABLE (per grading)'!H$16="OUTPUT", 'PRINTABLE (per grading)'!B$13="Final"), IF(ISERROR(SUMIF(OUTPUT!AA$20:AI$20, "CLO4", OUTPUT!AA148:AI148) / OUTPUT!AN$9), "", SUMIF(OUTPUT!AA$20:AI$20, "CLO4", OUTPUT!AA148:AI148) / OUTPUT!AN$9),
"")))))),"")</f>
        <v/>
      </c>
      <c r="AE146" s="286" t="str">
        <f aca="false">IF(B146&lt;&gt;"",IF(AD146="","",IF(AD146&lt;0.5,1,IF(AND(AD146&gt;=0.5,AD146&lt;P$10),2,IF(AD146&gt;=P$10,3)))),"")</f>
        <v/>
      </c>
      <c r="AF146" s="287" t="str">
        <f aca="false">IF(B146 &lt;&gt; "",IFERROR(IF(AVERAGE(AB146,AD146)&gt;=P$10,"Y","N"),""),"")</f>
        <v/>
      </c>
      <c r="AG146" s="194" t="str">
        <f aca="false">IF(B146 &lt;&gt; "", IFERROR(IF(C$16 = "PRELIM", SUMIF('Database (LECTURE-RES-PRAC)'!D$14:AG$14, "CLO5", 'Database (LECTURE-RES-PRAC)'!D143:AG143) / 'Grade computation'!F$8, IF(C$16 = "MIDTERM", SUMIF('Database (LECTURE-RES-PRAC)'!AJ$14:BM$14, "CLO5", 'Database (LECTURE-RES-PRAC)'!AJ143:BM143) / 'Grade computation'!G$8, IF(C$16 = "FINAL", SUMIF('Database (LECTURE-RES-PRAC)'!BP$14:CS$14, "CLO5", 'Database (LECTURE-RES-PRAC)'!BP143:CS143) / 'Grade computation'!H$8,""))),""),"")</f>
        <v/>
      </c>
      <c r="AH146" s="286" t="str">
        <f aca="false">IF(B146&lt;&gt;"",IF(AG146="","",IF(AG146&lt;0.5,1,IF(AND(AG146&gt;=0.5,AG146&lt;P$10),2,IF(AG146&gt;=P$10,3)))),"")</f>
        <v/>
      </c>
      <c r="AI146" s="194" t="str">
        <f aca="false">IF(B146 &lt;&gt; "",IF(AND('PRINTABLE (per grading)'!H$16="EXAM", 'PRINTABLE (per grading)'!B$13="Prelim"), IF(ISERROR(SUMIF('Exam (LECTURE ONLY)'!D$20:M$20, "CLO5", 'Exam (LECTURE ONLY)'!D148:M148) / 'Exam (LECTURE ONLY)'!AL$10), "", SUMIF('Exam (LECTURE ONLY)'!D$20:M$20, "CLO5", 'Exam (LECTURE ONLY)'!D148:M148) /'Exam (LECTURE ONLY)'!AL$10),
IF(AND('PRINTABLE (per grading)'!H$16="EXAM", 'PRINTABLE (per grading)'!B$13="Midterm"), IF(ISERROR(SUMIF('Exam (LECTURE ONLY)'!O$20:X$20, "CLO5", 'Exam (LECTURE ONLY)'!O148:X148) / 'Exam (LECTURE ONLY)'!AM$10), "", SUMIF('Exam (LECTURE ONLY)'!O$20:X$20, "CLO5", 'Exam (LECTURE ONLY)'!O148:X148) / 'Exam (LECTURE ONLY)'!AM$10),
IF(AND('PRINTABLE (per grading)'!H$16="EXAM", 'PRINTABLE (per grading)'!B$13="Final"), IF(ISERROR(SUMIF('Exam (LECTURE ONLY)'!Z$20:AI$20, "CLO5", 'Exam (LECTURE ONLY)'!Z148:AI148) / 'Exam (LECTURE ONLY)'!AN$10), "", SUMIF('Exam (LECTURE ONLY)'!Z$20:AI$20, "CLO5", 'Exam (LECTURE ONLY)'!Z148:AI148) / 'Exam (LECTURE ONLY)'!AN$10),
IF(AND('PRINTABLE (per grading)'!H$16="OUTPUT", 'PRINTABLE (per grading)'!B$13="Prelim"), IF(ISERROR(SUMIF(OUTPUT!C$20:M$20, "CLO5", OUTPUT!C148:M148) / OUTPUT!AL$10), "", SUMIF(OUTPUT!C$20:M$20, "CLO5", OUTPUT!C148:M148) / OUTPUT!AL$10),
IF(AND('PRINTABLE (per grading)'!H$16="OUTPUT", 'PRINTABLE (per grading)'!B$13="Midterm"), IF(ISERROR(SUMIF(OUTPUT!O$20:Y$20, "CLO5", OUTPUT!O148:Y148) / OUTPUT!AM$10), "", SUMIF(OUTPUT!O$20:Y$20, "CLO5", OUTPUT!O148:Y148) / OUTPUT!AM$10),
IF(AND('PRINTABLE (per grading)'!H$16="OUTPUT", 'PRINTABLE (per grading)'!B$13="Final"), IF(ISERROR(SUMIF(OUTPUT!AA$20:AI$20, "CLO5", OUTPUT!AA148:AI148) / OUTPUT!AN$10), "", SUMIF(OUTPUT!AA$20:AI$20, "CLO5", OUTPUT!AA148:AI148) / OUTPUT!AN$10),
"")))))),"")</f>
        <v/>
      </c>
      <c r="AJ146" s="286" t="str">
        <f aca="false">IF(B146&lt;&gt;"",IF(AI146="","",IF(AI146&lt;0.5,1,IF(AND(AI146&gt;=0.5,AI146&lt;P$10),2,IF(AI146&gt;=P$10,3)))),"")</f>
        <v/>
      </c>
      <c r="AK146" s="287" t="str">
        <f aca="false">IF(B146 &lt;&gt; "",IFERROR(IF(AVERAGE(AG146,AI146)&gt;=P$10,"Y","N"),""),"")</f>
        <v/>
      </c>
      <c r="AL146" s="194" t="str">
        <f aca="false">IF(B146 &lt;&gt; "", IFERROR(IF(C$16 = "PRELIM", SUMIF('Database (LECTURE-RES-PRAC)'!D$14:AG$14, "CLO6", 'Database (LECTURE-RES-PRAC)'!D143:AG143) / 'Grade computation'!F$9, IF(C$16 = "MIDTERM", SUMIF('Database (LECTURE-RES-PRAC)'!AJ$14:BM$14, "CLO6", 'Database (LECTURE-RES-PRAC)'!AJ143:BM143) / 'Grade computation'!G$9, IF(C$16 = "FINAL", SUMIF('Database (LECTURE-RES-PRAC)'!BP$14:CS$14, "CLO6", 'Database (LECTURE-RES-PRAC)'!BP143:CS143) / 'Grade computation'!H$9,""))),""),"")</f>
        <v/>
      </c>
      <c r="AM146" s="286" t="str">
        <f aca="false">IF(B146&lt;&gt;"",IF(AL146="","",IF(AL146&lt;0.5,1,IF(AND(AL146&gt;=0.5,AL146&lt;P$10),2,IF(AL146&gt;=P$10,3)))),"")</f>
        <v/>
      </c>
      <c r="AN146" s="194" t="str">
        <f aca="false">IF(B146 &lt;&gt; "",IF(AND('PRINTABLE (per grading)'!H$16="EXAM", 'PRINTABLE (per grading)'!B$13="Prelim"), IF(ISERROR(SUMIF('Exam (LECTURE ONLY)'!D$20:M$20, "CLO6", 'Exam (LECTURE ONLY)'!D148:M148) / 'Exam (LECTURE ONLY)'!AL$11), "", SUMIF('Exam (LECTURE ONLY)'!D$20:M$20, "CLO6", 'Exam (LECTURE ONLY)'!D148:M148) /'Exam (LECTURE ONLY)'!AL$11),
IF(AND('PRINTABLE (per grading)'!H$16="EXAM", 'PRINTABLE (per grading)'!B$13="Midterm"), IF(ISERROR(SUMIF('Exam (LECTURE ONLY)'!O$20:X$20, "CLO6", 'Exam (LECTURE ONLY)'!O148:X148) / 'Exam (LECTURE ONLY)'!AM$11), "", SUMIF('Exam (LECTURE ONLY)'!O$20:X$20, "CLO6", 'Exam (LECTURE ONLY)'!O148:X148) / 'Exam (LECTURE ONLY)'!AM$11),
IF(AND('PRINTABLE (per grading)'!H$16="EXAM", 'PRINTABLE (per grading)'!B$13="Final"), IF(ISERROR(SUMIF('Exam (LECTURE ONLY)'!Z$20:AI$20, "CLO6", 'Exam (LECTURE ONLY)'!Z148:AI148) / 'Exam (LECTURE ONLY)'!AN$11), "", SUMIF('Exam (LECTURE ONLY)'!Z$20:AI$20, "CLO6", 'Exam (LECTURE ONLY)'!Z148:AI148) / 'Exam (LECTURE ONLY)'!AN$11),
IF(AND('PRINTABLE (per grading)'!H$16="OUTPUT", 'PRINTABLE (per grading)'!B$13="Prelim"), IF(ISERROR(SUMIF(OUTPUT!C$20:M$20, "CLO6", OUTPUT!C148:M148) / OUTPUT!AL$11), "", SUMIF(OUTPUT!C$20:M$20, "CLO6", OUTPUT!C148:M148) / OUTPUT!AL$11),
IF(AND('PRINTABLE (per grading)'!H$16="OUTPUT", 'PRINTABLE (per grading)'!B$13="Midterm"), IF(ISERROR(SUMIF(OUTPUT!O$20:Y$20, "CLO6", OUTPUT!O148:Y148) / OUTPUT!AM$11), "", SUMIF(OUTPUT!O$20:Y$20, "CLO6", OUTPUT!O148:Y148) / OUTPUT!AM$11),
IF(AND('PRINTABLE (per grading)'!H$16="OUTPUT", 'PRINTABLE (per grading)'!B$13="Final"), IF(ISERROR(SUMIF(OUTPUT!AA$20:AI$20, "CLO6", OUTPUT!AA148:AI148) / OUTPUT!AN$11), "", SUMIF(OUTPUT!AA$20:AI$20, "CLO6", OUTPUT!AA148:AI148) / OUTPUT!AN$11),
"")))))),"")</f>
        <v/>
      </c>
      <c r="AO146" s="286" t="str">
        <f aca="false">IF(B146&lt;&gt;"",IF(AN146="","",IF(AN146&lt;0.5,1,IF(AND(AN146&gt;=0.5,AN146&lt;P$10),2,IF(AN146&gt;=P$10,3)))),"")</f>
        <v/>
      </c>
      <c r="AP146" s="287" t="str">
        <f aca="false">IF(B146 &lt;&gt; "",IFERROR(IF(AVERAGE(AL146,AN146)&gt;=P$10,"Y","N"),""),"")</f>
        <v/>
      </c>
      <c r="AQ146" s="194" t="str">
        <f aca="false">IF(B146 &lt;&gt; "", IFERROR(IF(C$16 = "PRELIM", SUMIF('Database (LECTURE-RES-PRAC)'!D$14:AG$14, "CLO7", 'Database (LECTURE-RES-PRAC)'!D143:AG143) / 'Grade computation'!F$10, IF(C$16 = "MIDTERM", SUMIF('Database (LECTURE-RES-PRAC)'!AJ$14:BM$14, "CLO7", 'Database (LECTURE-RES-PRAC)'!AJ143:BM143) / 'Grade computation'!G$10, IF(C$16 = "FINAL", SUMIF('Database (LECTURE-RES-PRAC)'!BP$14:CS$14, "CLO7", 'Database (LECTURE-RES-PRAC)'!BP143:CS143) / 'Grade computation'!H$10,""))),""),"")</f>
        <v/>
      </c>
      <c r="AR146" s="286" t="str">
        <f aca="false">IF(B146&lt;&gt;"",IF(AQ146="","",IF(AQ146&lt;0.5,1,IF(AND(AQ146&gt;=0.5,AQ146&lt;P$10),2,IF(AQ146&gt;=P$10,3)))),"")</f>
        <v/>
      </c>
      <c r="AS146" s="194" t="str">
        <f aca="false">IF(B146 &lt;&gt; "",IF(AND('PRINTABLE (per grading)'!H$16="EXAM", 'PRINTABLE (per grading)'!B$13="Prelim"), IF(ISERROR(SUMIF('Exam (LECTURE ONLY)'!D$20:M$20, "CLO7", 'Exam (LECTURE ONLY)'!D148:M148) / 'Exam (LECTURE ONLY)'!AL$12), "", SUMIF('Exam (LECTURE ONLY)'!D$20:M$20, "CLO7", 'Exam (LECTURE ONLY)'!D148:M148) /'Exam (LECTURE ONLY)'!AL$12),
IF(AND('PRINTABLE (per grading)'!H$16="EXAM", 'PRINTABLE (per grading)'!B$13="Midterm"), IF(ISERROR(SUMIF('Exam (LECTURE ONLY)'!O$20:X$20, "CLO7", 'Exam (LECTURE ONLY)'!O148:X148) / 'Exam (LECTURE ONLY)'!AM$12), "", SUMIF('Exam (LECTURE ONLY)'!O$20:X$20, "CLO7", 'Exam (LECTURE ONLY)'!O148:X148) / 'Exam (LECTURE ONLY)'!AM$12),
IF(AND('PRINTABLE (per grading)'!H$16="EXAM", 'PRINTABLE (per grading)'!B$13="Final"), IF(ISERROR(SUMIF('Exam (LECTURE ONLY)'!Z$20:AI$20, "CLO7", 'Exam (LECTURE ONLY)'!Z148:AI148) / 'Exam (LECTURE ONLY)'!AN$12), "", SUMIF('Exam (LECTURE ONLY)'!Z$20:AI$20, "CLO7", 'Exam (LECTURE ONLY)'!Z148:AI148) / 'Exam (LECTURE ONLY)'!AN$12),
IF(AND('PRINTABLE (per grading)'!H$16="OUTPUT", 'PRINTABLE (per grading)'!B$13="Prelim"), IF(ISERROR(SUMIF(OUTPUT!C$20:M$20, "CLO7", OUTPUT!C148:M148) / OUTPUT!AL$12), "", SUMIF(OUTPUT!C$20:M$20, "CLO7", OUTPUT!C148:M148) / OUTPUT!AL$12),
IF(AND('PRINTABLE (per grading)'!H$16="OUTPUT", 'PRINTABLE (per grading)'!B$13="Midterm"), IF(ISERROR(SUMIF(OUTPUT!O$20:Y$20, "CLO7", OUTPUT!O148:Y148) / OUTPUT!AM$12), "", SUMIF(OUTPUT!O$20:Y$20, "CLO7", OUTPUT!O148:Y148) / OUTPUT!AM$12),
IF(AND('PRINTABLE (per grading)'!H$16="OUTPUT", 'PRINTABLE (per grading)'!B$13="Final"), IF(ISERROR(SUMIF(OUTPUT!AA$20:AI$20, "CLO7", OUTPUT!AA148:AI148) / OUTPUT!AN$12), "", SUMIF(OUTPUT!AA$20:AI$20, "CLO7", OUTPUT!AA148:AI148) / OUTPUT!AN$12),
"")))))),"")</f>
        <v/>
      </c>
      <c r="AT146" s="286" t="str">
        <f aca="false">IF(B146&lt;&gt;"",IF(AS146="","",IF(AS146&lt;0.5,1,IF(AND(AS146&gt;=0.5,AS146&lt;P$10),2,IF(AS146&gt;=P$10,3)))),"")</f>
        <v/>
      </c>
      <c r="AU146" s="287" t="str">
        <f aca="false">IF(B146 &lt;&gt; "",IFERROR(IF(AVERAGE(AQ146,AS146)&gt;=P$10,"Y","N"),""),"")</f>
        <v/>
      </c>
      <c r="AV146" s="194" t="str">
        <f aca="false">IF(B146 &lt;&gt; "", IFERROR(IF(C$16 = "PRELIM", SUMIF('Database (LECTURE-RES-PRAC)'!D$14:AG$14, "CLO8", 'Database (LECTURE-RES-PRAC)'!D143:AG143) / 'Grade computation'!F$11, IF(C$16 = "MIDTERM", SUMIF('Database (LECTURE-RES-PRAC)'!AJ$14:BM$14, "CLO8", 'Database (LECTURE-RES-PRAC)'!AJ143:BM143) / 'Grade computation'!G$11, IF(C$16 = "FINAL", SUMIF('Database (LECTURE-RES-PRAC)'!BP$14:CS$14, "CLO8", 'Database (LECTURE-RES-PRAC)'!BP143:CS143) / 'Grade computation'!H$11,""))),""),"")</f>
        <v/>
      </c>
      <c r="AW146" s="286" t="str">
        <f aca="false">IF(B146&lt;&gt;"",IF(AV146="","",IF(AV146&lt;0.5,1,IF(AND(AV146&gt;=0.5,AV146&lt;P$10),2,IF(AV146&gt;=P$10,3)))),"")</f>
        <v/>
      </c>
      <c r="AX146" s="194" t="str">
        <f aca="false">IF(B146 &lt;&gt; "",IF(AND('PRINTABLE (per grading)'!H$16="EXAM", 'PRINTABLE (per grading)'!B$13="Prelim"), IF(ISERROR(SUMIF('Exam (LECTURE ONLY)'!D$20:M$20, "CLO8", 'Exam (LECTURE ONLY)'!D148:M148) / 'Exam (LECTURE ONLY)'!AL$13), "", SUMIF('Exam (LECTURE ONLY)'!D$20:M$20, "CLO8", 'Exam (LECTURE ONLY)'!D148:M148) /'Exam (LECTURE ONLY)'!AL$13),
IF(AND('PRINTABLE (per grading)'!H$16="EXAM", 'PRINTABLE (per grading)'!B$13="Midterm"), IF(ISERROR(SUMIF('Exam (LECTURE ONLY)'!O$20:X$20, "CLO8", 'Exam (LECTURE ONLY)'!O148:X148) / 'Exam (LECTURE ONLY)'!AM$13), "", SUMIF('Exam (LECTURE ONLY)'!O$20:X$20, "CLO8", 'Exam (LECTURE ONLY)'!O148:X148) / 'Exam (LECTURE ONLY)'!AM$13),
IF(AND('PRINTABLE (per grading)'!H$16="EXAM", 'PRINTABLE (per grading)'!B$13="Final"), IF(ISERROR(SUMIF('Exam (LECTURE ONLY)'!Z$20:AI$20, "CLO8", 'Exam (LECTURE ONLY)'!Z148:AI148) / 'Exam (LECTURE ONLY)'!AN$13), "", SUMIF('Exam (LECTURE ONLY)'!Z$20:AI$20, "CLO8", 'Exam (LECTURE ONLY)'!Z148:AI148) / 'Exam (LECTURE ONLY)'!AN$13),
IF(AND('PRINTABLE (per grading)'!H$16="OUTPUT", 'PRINTABLE (per grading)'!B$13="Prelim"), IF(ISERROR(SUMIF(OUTPUT!C$20:M$20, "CLO8", OUTPUT!C148:M148) / OUTPUT!AL$13), "", SUMIF(OUTPUT!C$20:M$20, "CLO8", OUTPUT!C148:M148) / OUTPUT!AL$13),
IF(AND('PRINTABLE (per grading)'!H$16="OUTPUT", 'PRINTABLE (per grading)'!B$13="Midterm"), IF(ISERROR(SUMIF(OUTPUT!O$20:Y$20, "CLO8", OUTPUT!O148:Y148) / OUTPUT!AM$13), "", SUMIF(OUTPUT!O$20:Y$20, "CLO8", OUTPUT!O148:Y148) / OUTPUT!AM$13),
IF(AND('PRINTABLE (per grading)'!H$16="OUTPUT", 'PRINTABLE (per grading)'!B$13="Final"), IF(ISERROR(SUMIF(OUTPUT!AA$20:AI$20, "CLO8", OUTPUT!AA148:AI148) / OUTPUT!AN$13), "", SUMIF(OUTPUT!AA$20:AI$20, "CLO8", OUTPUT!AA148:AI148) / OUTPUT!AN$13),
"")))))),"")</f>
        <v/>
      </c>
      <c r="AY146" s="286" t="str">
        <f aca="false">IF(B146&lt;&gt;"",IF(AX146="","",IF(AX146&lt;0.5,1,IF(AND(AX146&gt;=0.5,AX146&lt;P$10),2,IF(AX146&gt;=P$10,3)))),"")</f>
        <v/>
      </c>
      <c r="AZ146" s="287" t="str">
        <f aca="false">IF(B146 &lt;&gt; "",IFERROR(IF(AVERAGE(AV146,AX146)&gt;=P$10,"Y","N"),""),"")</f>
        <v/>
      </c>
      <c r="BA146" s="194" t="str">
        <f aca="false">IF(B146 &lt;&gt; "", IFERROR(IF(C$16 = "PRELIM", SUMIF('Database (LECTURE-RES-PRAC)'!D$14:AG$14, "CLO9", 'Database (LECTURE-RES-PRAC)'!D143:AG143) / 'Grade computation'!F$12, IF(C$16 = "MIDTERM", SUMIF('Database (LECTURE-RES-PRAC)'!AJ$14:BM$14, "CLO9", 'Database (LECTURE-RES-PRAC)'!AJ143:BM143) / 'Grade computation'!G$12, IF(C$16 = "FINAL", SUMIF('Database (LECTURE-RES-PRAC)'!BP$14:CS$14, "CLO9", 'Database (LECTURE-RES-PRAC)'!BP143:CS143) / 'Grade computation'!H$12,""))),""),"")</f>
        <v/>
      </c>
      <c r="BB146" s="286" t="str">
        <f aca="false">IF(B146&lt;&gt;"",IF(BA146="","",IF(BA146&lt;0.5,1,IF(AND(BA146&gt;=0.5,BA146&lt;P$10),2,IF(BA146&gt;=P$10,3)))),"")</f>
        <v/>
      </c>
      <c r="BC146" s="194" t="str">
        <f aca="false">IF(B146 &lt;&gt; "",IF(AND('PRINTABLE (per grading)'!H$16="EXAM", 'PRINTABLE (per grading)'!B$13="Prelim"), IF(ISERROR(SUMIF('Exam (LECTURE ONLY)'!D$20:M$20, "CLO9", 'Exam (LECTURE ONLY)'!D148:M148) / 'Exam (LECTURE ONLY)'!AL$14), "", SUMIF('Exam (LECTURE ONLY)'!D$20:M$20, "CLO9", 'Exam (LECTURE ONLY)'!D148:M148) /'Exam (LECTURE ONLY)'!AL$14),
IF(AND('PRINTABLE (per grading)'!H$16="EXAM", 'PRINTABLE (per grading)'!B$13="Midterm"), IF(ISERROR(SUMIF('Exam (LECTURE ONLY)'!O$20:X$20, "CLO9", 'Exam (LECTURE ONLY)'!O148:X148) / 'Exam (LECTURE ONLY)'!AM$14), "", SUMIF('Exam (LECTURE ONLY)'!O$20:X$20, "CLO9", 'Exam (LECTURE ONLY)'!O148:X148) / 'Exam (LECTURE ONLY)'!AM$14),
IF(AND('PRINTABLE (per grading)'!H$16="EXAM", 'PRINTABLE (per grading)'!B$13="Final"), IF(ISERROR(SUMIF('Exam (LECTURE ONLY)'!Z$20:AI$20, "CLO9", 'Exam (LECTURE ONLY)'!Z148:AI148) / 'Exam (LECTURE ONLY)'!AN$14), "", SUMIF('Exam (LECTURE ONLY)'!Z$20:AI$20, "CLO9", 'Exam (LECTURE ONLY)'!Z148:AI148) / 'Exam (LECTURE ONLY)'!AN$14),
IF(AND('PRINTABLE (per grading)'!H$16="OUTPUT", 'PRINTABLE (per grading)'!B$13="Prelim"), IF(ISERROR(SUMIF(OUTPUT!C$20:M$20, "CLO9", OUTPUT!C148:M148) / OUTPUT!AL$14), "", SUMIF(OUTPUT!C$20:M$20, "CLO9", OUTPUT!C148:M148) / OUTPUT!AL$14),
IF(AND('PRINTABLE (per grading)'!H$16="OUTPUT", 'PRINTABLE (per grading)'!B$13="Midterm"), IF(ISERROR(SUMIF(OUTPUT!O$20:Y$20, "CLO9", OUTPUT!O148:Y148) / OUTPUT!AM$14), "", SUMIF(OUTPUT!O$20:Y$20, "CLO9", OUTPUT!O148:Y148) / OUTPUT!AM$14),
IF(AND('PRINTABLE (per grading)'!H$16="OUTPUT", 'PRINTABLE (per grading)'!B$13="Final"), IF(ISERROR(SUMIF(OUTPUT!AA$20:AI$20, "CLO9", OUTPUT!AA148:AI148) / OUTPUT!AN$14), "", SUMIF(OUTPUT!AA$20:AI$20, "CLO9", OUTPUT!AA148:AI148) / OUTPUT!AN$14),
"")))))),"")</f>
        <v/>
      </c>
      <c r="BD146" s="286" t="str">
        <f aca="false">IF(B146&lt;&gt;"",IF(BC146="","",IF(BC146&lt;0.5,1,IF(AND(BC146&gt;=0.5,BC146&lt;P$10),2,IF(BC146&gt;=P$10,3)))),"")</f>
        <v/>
      </c>
      <c r="BE146" s="287" t="str">
        <f aca="false">IF(B146 &lt;&gt; "",IFERROR(IF(AVERAGE(BA146,BC146)&gt;=P$10,"Y","N"),""),"")</f>
        <v/>
      </c>
      <c r="BF146" s="194" t="str">
        <f aca="false">IF(B146 &lt;&gt; "", IFERROR(IF(C$16 = "PRELIM", SUMIF('Database (LECTURE-RES-PRAC)'!D$14:AG$14, "CLO10", 'Database (LECTURE-RES-PRAC)'!D143:AG143) / 'Grade computation'!F$13, IF(C$16 = "MIDTERM", SUMIF('Database (LECTURE-RES-PRAC)'!AJ$14:BM$14, "CLO10", 'Database (LECTURE-RES-PRAC)'!AJ143:BM143) / 'Grade computation'!G$13, IF(C$16 = "FINAL", SUMIF('Database (LECTURE-RES-PRAC)'!BP$14:CS$14, "CLO10", 'Database (LECTURE-RES-PRAC)'!BP143:CS143) / 'Grade computation'!H$13,""))),""),"")</f>
        <v/>
      </c>
      <c r="BG146" s="286" t="str">
        <f aca="false">IF(B146&lt;&gt;"",IF(BF146="","",IF(BF146&lt;0.5,1,IF(AND(BF146&gt;=0.5,BF146&lt;P$10),2,IF(BF146&gt;=P$10,3)))),"")</f>
        <v/>
      </c>
      <c r="BH146" s="194" t="str">
        <f aca="false">IF(B146 &lt;&gt; "",IF(AND('PRINTABLE (per grading)'!H$16="EXAM", 'PRINTABLE (per grading)'!B$13="Prelim"), IF(ISERROR(SUMIF('Exam (LECTURE ONLY)'!D$20:M$20, "CLO10", 'Exam (LECTURE ONLY)'!D148:M148) / 'Exam (LECTURE ONLY)'!AL$15), "", SUMIF('Exam (LECTURE ONLY)'!D$20:M$20, "CLO10", 'Exam (LECTURE ONLY)'!D148:M148) /'Exam (LECTURE ONLY)'!AL$15),
IF(AND('PRINTABLE (per grading)'!H$16="EXAM", 'PRINTABLE (per grading)'!B$13="Midterm"), IF(ISERROR(SUMIF('Exam (LECTURE ONLY)'!O$20:X$20, "CLO10", 'Exam (LECTURE ONLY)'!O148:X148) / 'Exam (LECTURE ONLY)'!AM$15), "", SUMIF('Exam (LECTURE ONLY)'!O$20:X$20, "CLO10", 'Exam (LECTURE ONLY)'!O148:X148) / 'Exam (LECTURE ONLY)'!AM$15),
IF(AND('PRINTABLE (per grading)'!H$16="EXAM", 'PRINTABLE (per grading)'!B$13="Final"), IF(ISERROR(SUMIF('Exam (LECTURE ONLY)'!Z$20:AI$20, "CLO10", 'Exam (LECTURE ONLY)'!Z148:AI148) / 'Exam (LECTURE ONLY)'!AN$15), "", SUMIF('Exam (LECTURE ONLY)'!Z$20:AI$20, "CLO10", 'Exam (LECTURE ONLY)'!Z148:AI148) / 'Exam (LECTURE ONLY)'!AN$15),
IF(AND('PRINTABLE (per grading)'!H$16="OUTPUT", 'PRINTABLE (per grading)'!B$13="Prelim"), IF(ISERROR(SUMIF(OUTPUT!C$20:M$20, "CLO10", OUTPUT!C148:M148) / OUTPUT!AL$15), "", SUMIF(OUTPUT!C$20:M$20, "CLO10", OUTPUT!C148:M148) / OUTPUT!AL$15),
IF(AND('PRINTABLE (per grading)'!H$16="OUTPUT", 'PRINTABLE (per grading)'!B$13="Midterm"), IF(ISERROR(SUMIF(OUTPUT!O$20:Y$20, "CLO10", OUTPUT!O148:Y148) / OUTPUT!AM$15), "", SUMIF(OUTPUT!O$20:Y$20, "CLO10", OUTPUT!O148:Y148) / OUTPUT!AM$15),
IF(AND('PRINTABLE (per grading)'!H$16="OUTPUT", 'PRINTABLE (per grading)'!B$13="Final"), IF(ISERROR(SUMIF(OUTPUT!AA$20:AI$20, "CLO10", OUTPUT!AA148:AI148) / OUTPUT!AN$15), "", SUMIF(OUTPUT!AA$20:AI$20, "CLO10", OUTPUT!AA148:AI148) / OUTPUT!AN$15),
"")))))),"")</f>
        <v/>
      </c>
      <c r="BI146" s="286" t="str">
        <f aca="false">IF(B146&lt;&gt;"",IF(BH146="","",IF(BH146&lt;0.5,1,IF(AND(BH146&gt;=0.5,BH146&lt;P$10),2,IF(BH146&gt;=P$10,3)))),"")</f>
        <v/>
      </c>
      <c r="BJ146" s="287" t="str">
        <f aca="false">IF(B146 &lt;&gt; "",IFERROR(IF(AVERAGE(BF146,BH146)&gt;=P$10,"Y","N"),""),"")</f>
        <v/>
      </c>
      <c r="BK146" s="8"/>
    </row>
    <row r="147" customFormat="false" ht="19.5" hidden="false" customHeight="true" outlineLevel="0" collapsed="false">
      <c r="A147" s="183" t="str">
        <f aca="false">IF(ISBLANK('Database (LECTURE-RES-PRAC)'!A144),"",'Database (LECTURE-RES-PRAC)'!A144)</f>
        <v/>
      </c>
      <c r="B147" s="184" t="str">
        <f aca="false">IF(ISBLANK('Database (LECTURE-RES-PRAC)'!B144),"",'Database (LECTURE-RES-PRAC)'!B144)</f>
        <v/>
      </c>
      <c r="C147" s="230" t="str">
        <f aca="false">IF(B147&lt;&gt;"",IF(C$16="PRELIM",'Grade computation'!C147, IF(C$16="MIDTERM",'Grade computation'!K147, IF(C$16="FINAL",'Grade computation'!S147,""))),"")</f>
        <v/>
      </c>
      <c r="D147" s="231" t="str">
        <f aca="false">IF(B147&lt;&gt;"",IFERROR(IF(B$11="80-20", (((C147/C$19)*X$6)+X$7)*D$18, IF(B$11="60-40", (((C147/C$19)*Y$6)+Y$7)*D$18, 0)),0),"")</f>
        <v/>
      </c>
      <c r="E147" s="230" t="str">
        <f aca="false">IF(B147&lt;&gt;"", IF(C$16="PRELIM",'Grade computation'!E147, IF(C$16="MIDTERM",'Grade computation'!M147, IF(C$16="FINAL",'Grade computation'!U147,""))),"")</f>
        <v/>
      </c>
      <c r="F147" s="232" t="str">
        <f aca="false">IF(B147&lt;&gt;"",IFERROR(IF(B$11="80-20", (((E147/E$19)*X$6)+X$7)*F$18, IF(B$11="60-40", (((E147/E$19)*Y$6)+Y$7)*F$18, 0)),0),"")</f>
        <v/>
      </c>
      <c r="G147" s="233" t="str">
        <f aca="false">IF(B147&lt;&gt;"",IFERROR((D147+F147),0),"")</f>
        <v/>
      </c>
      <c r="H147" s="234" t="str">
        <f aca="false">IF(B147&lt;&gt;"",IF(C$16="PRELIM", 'Grade computation'!H147, IF(C$16="MIDTERM", 'Grade computation'!P147, IF(C$16="FINAL",'Grade computation'!X147, ""))),"")</f>
        <v/>
      </c>
      <c r="I147" s="233" t="str">
        <f aca="false">IF(B147&lt;&gt;"",IFERROR(IF(B$11="80-20", (((H147/H$19)*X$6)+X$7)*I$19, IF(B$11="60-40", (((H147/H$19)*Y$6)+Y$7)*I$19, 0)),0),"")</f>
        <v/>
      </c>
      <c r="J147" s="237" t="str">
        <f aca="false">IFERROR((G147+I147),"")</f>
        <v/>
      </c>
      <c r="K147" s="183" t="str">
        <f aca="false">IFERROR(IF(J147="","",IF(J147&gt;=75,"PASSED","FAILED")),"")</f>
        <v/>
      </c>
      <c r="L147" s="183"/>
      <c r="M147" s="194" t="str">
        <f aca="false">IF(B147 &lt;&gt; "", IFERROR(IF(C$16 = "PRELIM", SUMIF('Database (LECTURE-RES-PRAC)'!D$14:AG$14, "CLO1", 'Database (LECTURE-RES-PRAC)'!D144:AG144) / 'Grade computation'!F$4, IF(C$16 = "MIDTERM", SUMIF('Database (LECTURE-RES-PRAC)'!AJ$14:BM$14, "CLO1", 'Database (LECTURE-RES-PRAC)'!AJ144:BM144) / 'Grade computation'!G$4, IF(C$16 = "FINAL", SUMIF('Database (LECTURE-RES-PRAC)'!BP$14:CS$14, "CLO1", 'Database (LECTURE-RES-PRAC)'!BP144:CS144) / 'Grade computation'!H$4,""))),""),"")</f>
        <v/>
      </c>
      <c r="N147" s="286" t="str">
        <f aca="false">IF(B147&lt;&gt;"",IF(M147="","",IF(M147&lt;0.5,1,IF(AND(M147&gt;=0.5,M147&lt;P$10),2,IF(M147&gt;=P$10,3)))),"")</f>
        <v/>
      </c>
      <c r="O147" s="194" t="str">
        <f aca="false">IF(B147 &lt;&gt; "",IF(AND('PRINTABLE (per grading)'!H$16="EXAM", 'PRINTABLE (per grading)'!B$13="Prelim"), IF(ISERROR(SUMIF('Exam (LECTURE ONLY)'!D$20:M$20, "CLO1", 'Exam (LECTURE ONLY)'!D149:M149) / 'Exam (LECTURE ONLY)'!AL$6), "", SUMIF('Exam (LECTURE ONLY)'!D$20:M$20, "CLO1", 'Exam (LECTURE ONLY)'!D149:M149) /'Exam (LECTURE ONLY)'!AL$6),
IF(AND('PRINTABLE (per grading)'!H$16="EXAM", 'PRINTABLE (per grading)'!B$13="Midterm"), IF(ISERROR(SUMIF('Exam (LECTURE ONLY)'!O$20:X$20, "CLO1", 'Exam (LECTURE ONLY)'!O149:X149) / 'Exam (LECTURE ONLY)'!AM$6), "", SUMIF('Exam (LECTURE ONLY)'!O$20:X$20, "CLO1", 'Exam (LECTURE ONLY)'!O149:X149) / 'Exam (LECTURE ONLY)'!AM$6),
IF(AND('PRINTABLE (per grading)'!H$16="EXAM", 'PRINTABLE (per grading)'!B$13="Final"), IF(ISERROR(SUMIF('Exam (LECTURE ONLY)'!Z$20:AI$20, "CLO1", 'Exam (LECTURE ONLY)'!Z149:AI149) / 'Exam (LECTURE ONLY)'!AN$6), "", SUMIF('Exam (LECTURE ONLY)'!Z$20:AI$20, "CLO1", 'Exam (LECTURE ONLY)'!Z149:AI149) / 'Exam (LECTURE ONLY)'!AN$6),
IF(AND('PRINTABLE (per grading)'!H$16="OUTPUT", 'PRINTABLE (per grading)'!B$13="Prelim"), IF(ISERROR(SUMIF(OUTPUT!C$20:M$20, "CLO1", OUTPUT!C149:M149) / OUTPUT!AL$6), "", SUMIF(OUTPUT!C$20:M$20, "CLO1", OUTPUT!C149:M149) / OUTPUT!AL$6),
IF(AND('PRINTABLE (per grading)'!H$16="OUTPUT", 'PRINTABLE (per grading)'!B$13="Midterm"), IF(ISERROR(SUMIF(OUTPUT!O$20:Y$20, "CLO1", OUTPUT!O149:Y149) / OUTPUT!AM$6), "", SUMIF(OUTPUT!O$20:Y$20, "CLO1", OUTPUT!O149:Y149) / OUTPUT!AM$6),
IF(AND('PRINTABLE (per grading)'!H$16="OUTPUT", 'PRINTABLE (per grading)'!B$13="Final"), IF(ISERROR(SUMIF(OUTPUT!AA$20:AI$20, "CLO1", OUTPUT!AA149:AI149) / OUTPUT!AN$6), "", SUMIF(OUTPUT!AA$20:AI$20, "CLO1", OUTPUT!AA149:AI149) / OUTPUT!AN$6),
"")))))),"")</f>
        <v/>
      </c>
      <c r="P147" s="286" t="str">
        <f aca="false">IF(B147&lt;&gt;"",IF(O147="","",IF(O147&lt;0.5,1,IF(AND(O147&gt;=0.5,O147&lt;P$10),2,IF(O147&gt;=P$10,3)))),"")</f>
        <v/>
      </c>
      <c r="Q147" s="287" t="str">
        <f aca="false">IF(B147 &lt;&gt; "",IFERROR(IF(AVERAGE(M147,O147)&gt;=P$10,"Y","N"),""),"")</f>
        <v/>
      </c>
      <c r="R147" s="194" t="str">
        <f aca="false">IF(B147 &lt;&gt; "", IFERROR(IF(C$16 = "PRELIM", SUMIF('Database (LECTURE-RES-PRAC)'!D$14:AG$14, "CLO2", 'Database (LECTURE-RES-PRAC)'!D144:AG144) / 'Grade computation'!F$5, IF(C$16 = "MIDTERM", SUMIF('Database (LECTURE-RES-PRAC)'!AJ$14:BM$14, "CLO2", 'Database (LECTURE-RES-PRAC)'!AJ144:BM144) / 'Grade computation'!G$5, IF(C$16 = "FINAL", SUMIF('Database (LECTURE-RES-PRAC)'!BP$14:CS$14, "CLO2", 'Database (LECTURE-RES-PRAC)'!BP144:CS144) / 'Grade computation'!H$5,""))),""),"")</f>
        <v/>
      </c>
      <c r="S147" s="286" t="str">
        <f aca="false">IF(B147&lt;&gt;"",IF(R147="","",IF(R147&lt;0.5,1,IF(AND(R147&gt;=0.5,R147&lt;P$10),2,IF(R147&gt;=P$10,3)))),"")</f>
        <v/>
      </c>
      <c r="T147" s="194" t="str">
        <f aca="false">IF(B147 &lt;&gt; "",IF(AND('PRINTABLE (per grading)'!H$16="EXAM", 'PRINTABLE (per grading)'!B$13="Prelim"), IF(ISERROR(SUMIF('Exam (LECTURE ONLY)'!D$20:M$20, "CLO2", 'Exam (LECTURE ONLY)'!D149:M149) / 'Exam (LECTURE ONLY)'!AL$7), "", SUMIF('Exam (LECTURE ONLY)'!D$20:M$20, "CLO2", 'Exam (LECTURE ONLY)'!D149:M149) /'Exam (LECTURE ONLY)'!AL$7),
IF(AND('PRINTABLE (per grading)'!H$16="EXAM", 'PRINTABLE (per grading)'!B$13="Midterm"), IF(ISERROR(SUMIF('Exam (LECTURE ONLY)'!O$20:X$20, "CLO2", 'Exam (LECTURE ONLY)'!O149:X149) / 'Exam (LECTURE ONLY)'!AM$7), "", SUMIF('Exam (LECTURE ONLY)'!O$20:X$20, "CLO2", 'Exam (LECTURE ONLY)'!O149:X149) / 'Exam (LECTURE ONLY)'!AM$7),
IF(AND('PRINTABLE (per grading)'!H$16="EXAM", 'PRINTABLE (per grading)'!B$13="Final"), IF(ISERROR(SUMIF('Exam (LECTURE ONLY)'!Z$20:AI$20, "CLO2", 'Exam (LECTURE ONLY)'!Z149:AI149) / 'Exam (LECTURE ONLY)'!AN$7), "", SUMIF('Exam (LECTURE ONLY)'!Z$20:AI$20, "CLO2", 'Exam (LECTURE ONLY)'!Z149:AI149) / 'Exam (LECTURE ONLY)'!AN$7),
IF(AND('PRINTABLE (per grading)'!H$16="OUTPUT", 'PRINTABLE (per grading)'!B$13="Prelim"), IF(ISERROR(SUMIF(OUTPUT!C$20:M$20, "CLO2", OUTPUT!C149:M149) / OUTPUT!AL$7), "", SUMIF(OUTPUT!C$20:M$20, "CLO2", OUTPUT!C149:M149) / OUTPUT!AL$7),
IF(AND('PRINTABLE (per grading)'!H$16="OUTPUT", 'PRINTABLE (per grading)'!B$13="Midterm"), IF(ISERROR(SUMIF(OUTPUT!O$20:Y$20, "CLO2", OUTPUT!O149:Y149) / OUTPUT!AM$7), "", SUMIF(OUTPUT!O$20:Y$20, "CLO2", OUTPUT!O149:Y149) / OUTPUT!AM$7),
IF(AND('PRINTABLE (per grading)'!H$16="OUTPUT", 'PRINTABLE (per grading)'!B$13="Final"), IF(ISERROR(SUMIF(OUTPUT!AA$20:AI$20, "CLO2", OUTPUT!AA149:AI149) / OUTPUT!AN$7), "", SUMIF(OUTPUT!AA$20:AI$20, "CLO2", OUTPUT!AA149:AI149) / OUTPUT!AN$7),
"")))))),"")</f>
        <v/>
      </c>
      <c r="U147" s="286" t="str">
        <f aca="false">IF(B147&lt;&gt;"",IF(T147="","",IF(T147&lt;0.5,1,IF(AND(T147&gt;=0.5,T147&lt;P$10),2,IF(T147&gt;=P$10,3)))),"")</f>
        <v/>
      </c>
      <c r="V147" s="287" t="str">
        <f aca="false">IF(B147 &lt;&gt; "",IFERROR(IF(AVERAGE(R147,T147)&gt;=P$10,"Y","N"),""),"")</f>
        <v/>
      </c>
      <c r="W147" s="194" t="str">
        <f aca="false">IF(B147 &lt;&gt; "", IFERROR(IF(C$16 = "PRELIM", SUMIF('Database (LECTURE-RES-PRAC)'!D$14:AG$14, "CLO3", 'Database (LECTURE-RES-PRAC)'!D144:AG144) / 'Grade computation'!F$6, IF(C$16 = "MIDTERM", SUMIF('Database (LECTURE-RES-PRAC)'!AJ$14:BM$14, "CLO3", 'Database (LECTURE-RES-PRAC)'!AJ144:BM144) / 'Grade computation'!G$6, IF(C$16 = "FINAL", SUMIF('Database (LECTURE-RES-PRAC)'!BP$14:CS$14, "CLO3", 'Database (LECTURE-RES-PRAC)'!BP144:CS144) / 'Grade computation'!H$6,""))),""),"")</f>
        <v/>
      </c>
      <c r="X147" s="286" t="str">
        <f aca="false">IF(B147&lt;&gt;"",IF(W147="","",IF(W147&lt;0.5,1,IF(AND(W147&gt;=0.5,W147&lt;P$10),2,IF(W147&gt;=P$10,3)))),"")</f>
        <v/>
      </c>
      <c r="Y147" s="194" t="str">
        <f aca="false">IF(B147 &lt;&gt; "",IF(AND('PRINTABLE (per grading)'!H$16="EXAM", 'PRINTABLE (per grading)'!B$13="Prelim"), IF(ISERROR(SUMIF('Exam (LECTURE ONLY)'!D$20:M$20, "CLO3", 'Exam (LECTURE ONLY)'!D149:M149) / 'Exam (LECTURE ONLY)'!AL$8), "", SUMIF('Exam (LECTURE ONLY)'!D$20:M$20, "CLO3", 'Exam (LECTURE ONLY)'!D149:M149) /'Exam (LECTURE ONLY)'!AL$8),
IF(AND('PRINTABLE (per grading)'!H$16="EXAM", 'PRINTABLE (per grading)'!B$13="Midterm"), IF(ISERROR(SUMIF('Exam (LECTURE ONLY)'!O$20:X$20, "CLO3", 'Exam (LECTURE ONLY)'!O149:X149) / 'Exam (LECTURE ONLY)'!AM$8), "", SUMIF('Exam (LECTURE ONLY)'!O$20:X$20, "CLO3", 'Exam (LECTURE ONLY)'!O149:X149) / 'Exam (LECTURE ONLY)'!AM$8),
IF(AND('PRINTABLE (per grading)'!H$16="EXAM", 'PRINTABLE (per grading)'!B$13="Final"), IF(ISERROR(SUMIF('Exam (LECTURE ONLY)'!Z$20:AI$20, "CLO3", 'Exam (LECTURE ONLY)'!Z149:AI149) / 'Exam (LECTURE ONLY)'!AN$8), "", SUMIF('Exam (LECTURE ONLY)'!Z$20:AI$20, "CLO3", 'Exam (LECTURE ONLY)'!Z149:AI149) / 'Exam (LECTURE ONLY)'!AN$8),
IF(AND('PRINTABLE (per grading)'!H$16="OUTPUT", 'PRINTABLE (per grading)'!B$13="Prelim"), IF(ISERROR(SUMIF(OUTPUT!C$20:M$20, "CLO3", OUTPUT!C149:M149) / OUTPUT!AL$8), "", SUMIF(OUTPUT!C$20:M$20, "CLO3", OUTPUT!C149:M149) / OUTPUT!AL$8),
IF(AND('PRINTABLE (per grading)'!H$16="OUTPUT", 'PRINTABLE (per grading)'!B$13="Midterm"), IF(ISERROR(SUMIF(OUTPUT!O$20:Y$20, "CLO3", OUTPUT!O149:Y149) / OUTPUT!AM$8), "", SUMIF(OUTPUT!O$20:Y$20, "CLO3", OUTPUT!O149:Y149) / OUTPUT!AM$8),
IF(AND('PRINTABLE (per grading)'!H$16="OUTPUT", 'PRINTABLE (per grading)'!B$13="Final"), IF(ISERROR(SUMIF(OUTPUT!AA$20:AI$20, "CLO3", OUTPUT!AA149:AI149) / OUTPUT!AN$8), "", SUMIF(OUTPUT!AA$20:AI$20, "CLO3", OUTPUT!AA149:AI149) / OUTPUT!AN$8),
"" )))))),"")</f>
        <v/>
      </c>
      <c r="Z147" s="286" t="str">
        <f aca="false">IF(B147&lt;&gt;"",IF(Y147="","",IF(Y147&lt;0.5,1,IF(AND(Y147&gt;=0.5,Y147&lt;P$10),2,IF(Y147&gt;=P$10,3)))),"")</f>
        <v/>
      </c>
      <c r="AA147" s="287" t="str">
        <f aca="false">IF(B147 &lt;&gt; "",IFERROR(IF(AVERAGE(W147,Y147)&gt;=P$10,"Y","N"),""),"")</f>
        <v/>
      </c>
      <c r="AB147" s="194" t="str">
        <f aca="false">IF(B147 &lt;&gt; "", IFERROR(IF(C$16 = "PRELIM", SUMIF('Database (LECTURE-RES-PRAC)'!D$14:AG$14, "CLO4", 'Database (LECTURE-RES-PRAC)'!D144:AG144) / 'Grade computation'!F$7, IF(C$16 = "MIDTERM", SUMIF('Database (LECTURE-RES-PRAC)'!AJ$14:BM$14, "CLO4", 'Database (LECTURE-RES-PRAC)'!AJ144:BM144) / 'Grade computation'!G$7, IF(C$16 = "FINAL", SUMIF('Database (LECTURE-RES-PRAC)'!BP$14:CS$14, "CLO4", 'Database (LECTURE-RES-PRAC)'!BP144:CS144) / 'Grade computation'!H$7,""))),""),"")</f>
        <v/>
      </c>
      <c r="AC147" s="286" t="str">
        <f aca="false">IF(B147&lt;&gt;"",IF(AB147="","",IF(AB147&lt;0.5,1,IF(AND(AB147&gt;=0.5,AB147&lt;P$10),2,IF(AB147&gt;=P$10,3)))),"")</f>
        <v/>
      </c>
      <c r="AD147" s="194" t="str">
        <f aca="false">IF(B147 &lt;&gt; "",IF(AND('PRINTABLE (per grading)'!H$16="EXAM", 'PRINTABLE (per grading)'!B$13="Prelim"), IF(ISERROR(SUMIF('Exam (LECTURE ONLY)'!D$20:M$20, "CLO4", 'Exam (LECTURE ONLY)'!D149:M149) / 'Exam (LECTURE ONLY)'!AL$9), "", SUMIF('Exam (LECTURE ONLY)'!D$20:M$20, "CLO4", 'Exam (LECTURE ONLY)'!D149:M149) /'Exam (LECTURE ONLY)'!AL$9),
IF(AND('PRINTABLE (per grading)'!H$16="EXAM", 'PRINTABLE (per grading)'!B$13="Midterm"), IF(ISERROR(SUMIF('Exam (LECTURE ONLY)'!O$20:X$20, "CLO4", 'Exam (LECTURE ONLY)'!O149:X149) / 'Exam (LECTURE ONLY)'!AM$9), "", SUMIF('Exam (LECTURE ONLY)'!O$20:X$20, "CLO4", 'Exam (LECTURE ONLY)'!O149:X149) / 'Exam (LECTURE ONLY)'!AM$9),
IF(AND('PRINTABLE (per grading)'!H$16="EXAM", 'PRINTABLE (per grading)'!B$13="Final"), IF(ISERROR(SUMIF('Exam (LECTURE ONLY)'!Z$20:AI$20, "CLO4", 'Exam (LECTURE ONLY)'!Z149:AI149) / 'Exam (LECTURE ONLY)'!AN$9), "", SUMIF('Exam (LECTURE ONLY)'!Z$20:AI$20, "CLO4", 'Exam (LECTURE ONLY)'!Z149:AI149) / 'Exam (LECTURE ONLY)'!AN$9),
IF(AND('PRINTABLE (per grading)'!H$16="OUTPUT", 'PRINTABLE (per grading)'!B$13="Prelim"), IF(ISERROR(SUMIF(OUTPUT!C$20:M$20, "CLO4", OUTPUT!C149:M149) / OUTPUT!AL$9), "", SUMIF(OUTPUT!C$20:M$20, "CLO4", OUTPUT!C149:M149) / OUTPUT!AL$9),
IF(AND('PRINTABLE (per grading)'!H$16="OUTPUT", 'PRINTABLE (per grading)'!B$13="Midterm"), IF(ISERROR(SUMIF(OUTPUT!O$20:Y$20, "CLO4", OUTPUT!O149:Y149) / OUTPUT!AM$9), "", SUMIF(OUTPUT!O$20:Y$20, "CLO4", OUTPUT!O149:Y149) / OUTPUT!AM$9),
IF(AND('PRINTABLE (per grading)'!H$16="OUTPUT", 'PRINTABLE (per grading)'!B$13="Final"), IF(ISERROR(SUMIF(OUTPUT!AA$20:AI$20, "CLO4", OUTPUT!AA149:AI149) / OUTPUT!AN$9), "", SUMIF(OUTPUT!AA$20:AI$20, "CLO4", OUTPUT!AA149:AI149) / OUTPUT!AN$9),
"")))))),"")</f>
        <v/>
      </c>
      <c r="AE147" s="286" t="str">
        <f aca="false">IF(B147&lt;&gt;"",IF(AD147="","",IF(AD147&lt;0.5,1,IF(AND(AD147&gt;=0.5,AD147&lt;P$10),2,IF(AD147&gt;=P$10,3)))),"")</f>
        <v/>
      </c>
      <c r="AF147" s="287" t="str">
        <f aca="false">IF(B147 &lt;&gt; "",IFERROR(IF(AVERAGE(AB147,AD147)&gt;=P$10,"Y","N"),""),"")</f>
        <v/>
      </c>
      <c r="AG147" s="194" t="str">
        <f aca="false">IF(B147 &lt;&gt; "", IFERROR(IF(C$16 = "PRELIM", SUMIF('Database (LECTURE-RES-PRAC)'!D$14:AG$14, "CLO5", 'Database (LECTURE-RES-PRAC)'!D144:AG144) / 'Grade computation'!F$8, IF(C$16 = "MIDTERM", SUMIF('Database (LECTURE-RES-PRAC)'!AJ$14:BM$14, "CLO5", 'Database (LECTURE-RES-PRAC)'!AJ144:BM144) / 'Grade computation'!G$8, IF(C$16 = "FINAL", SUMIF('Database (LECTURE-RES-PRAC)'!BP$14:CS$14, "CLO5", 'Database (LECTURE-RES-PRAC)'!BP144:CS144) / 'Grade computation'!H$8,""))),""),"")</f>
        <v/>
      </c>
      <c r="AH147" s="286" t="str">
        <f aca="false">IF(B147&lt;&gt;"",IF(AG147="","",IF(AG147&lt;0.5,1,IF(AND(AG147&gt;=0.5,AG147&lt;P$10),2,IF(AG147&gt;=P$10,3)))),"")</f>
        <v/>
      </c>
      <c r="AI147" s="194" t="str">
        <f aca="false">IF(B147 &lt;&gt; "",IF(AND('PRINTABLE (per grading)'!H$16="EXAM", 'PRINTABLE (per grading)'!B$13="Prelim"), IF(ISERROR(SUMIF('Exam (LECTURE ONLY)'!D$20:M$20, "CLO5", 'Exam (LECTURE ONLY)'!D149:M149) / 'Exam (LECTURE ONLY)'!AL$10), "", SUMIF('Exam (LECTURE ONLY)'!D$20:M$20, "CLO5", 'Exam (LECTURE ONLY)'!D149:M149) /'Exam (LECTURE ONLY)'!AL$10),
IF(AND('PRINTABLE (per grading)'!H$16="EXAM", 'PRINTABLE (per grading)'!B$13="Midterm"), IF(ISERROR(SUMIF('Exam (LECTURE ONLY)'!O$20:X$20, "CLO5", 'Exam (LECTURE ONLY)'!O149:X149) / 'Exam (LECTURE ONLY)'!AM$10), "", SUMIF('Exam (LECTURE ONLY)'!O$20:X$20, "CLO5", 'Exam (LECTURE ONLY)'!O149:X149) / 'Exam (LECTURE ONLY)'!AM$10),
IF(AND('PRINTABLE (per grading)'!H$16="EXAM", 'PRINTABLE (per grading)'!B$13="Final"), IF(ISERROR(SUMIF('Exam (LECTURE ONLY)'!Z$20:AI$20, "CLO5", 'Exam (LECTURE ONLY)'!Z149:AI149) / 'Exam (LECTURE ONLY)'!AN$10), "", SUMIF('Exam (LECTURE ONLY)'!Z$20:AI$20, "CLO5", 'Exam (LECTURE ONLY)'!Z149:AI149) / 'Exam (LECTURE ONLY)'!AN$10),
IF(AND('PRINTABLE (per grading)'!H$16="OUTPUT", 'PRINTABLE (per grading)'!B$13="Prelim"), IF(ISERROR(SUMIF(OUTPUT!C$20:M$20, "CLO5", OUTPUT!C149:M149) / OUTPUT!AL$10), "", SUMIF(OUTPUT!C$20:M$20, "CLO5", OUTPUT!C149:M149) / OUTPUT!AL$10),
IF(AND('PRINTABLE (per grading)'!H$16="OUTPUT", 'PRINTABLE (per grading)'!B$13="Midterm"), IF(ISERROR(SUMIF(OUTPUT!O$20:Y$20, "CLO5", OUTPUT!O149:Y149) / OUTPUT!AM$10), "", SUMIF(OUTPUT!O$20:Y$20, "CLO5", OUTPUT!O149:Y149) / OUTPUT!AM$10),
IF(AND('PRINTABLE (per grading)'!H$16="OUTPUT", 'PRINTABLE (per grading)'!B$13="Final"), IF(ISERROR(SUMIF(OUTPUT!AA$20:AI$20, "CLO5", OUTPUT!AA149:AI149) / OUTPUT!AN$10), "", SUMIF(OUTPUT!AA$20:AI$20, "CLO5", OUTPUT!AA149:AI149) / OUTPUT!AN$10),
"")))))),"")</f>
        <v/>
      </c>
      <c r="AJ147" s="286" t="str">
        <f aca="false">IF(B147&lt;&gt;"",IF(AI147="","",IF(AI147&lt;0.5,1,IF(AND(AI147&gt;=0.5,AI147&lt;P$10),2,IF(AI147&gt;=P$10,3)))),"")</f>
        <v/>
      </c>
      <c r="AK147" s="287" t="str">
        <f aca="false">IF(B147 &lt;&gt; "",IFERROR(IF(AVERAGE(AG147,AI147)&gt;=P$10,"Y","N"),""),"")</f>
        <v/>
      </c>
      <c r="AL147" s="194" t="str">
        <f aca="false">IF(B147 &lt;&gt; "", IFERROR(IF(C$16 = "PRELIM", SUMIF('Database (LECTURE-RES-PRAC)'!D$14:AG$14, "CLO6", 'Database (LECTURE-RES-PRAC)'!D144:AG144) / 'Grade computation'!F$9, IF(C$16 = "MIDTERM", SUMIF('Database (LECTURE-RES-PRAC)'!AJ$14:BM$14, "CLO6", 'Database (LECTURE-RES-PRAC)'!AJ144:BM144) / 'Grade computation'!G$9, IF(C$16 = "FINAL", SUMIF('Database (LECTURE-RES-PRAC)'!BP$14:CS$14, "CLO6", 'Database (LECTURE-RES-PRAC)'!BP144:CS144) / 'Grade computation'!H$9,""))),""),"")</f>
        <v/>
      </c>
      <c r="AM147" s="286" t="str">
        <f aca="false">IF(B147&lt;&gt;"",IF(AL147="","",IF(AL147&lt;0.5,1,IF(AND(AL147&gt;=0.5,AL147&lt;P$10),2,IF(AL147&gt;=P$10,3)))),"")</f>
        <v/>
      </c>
      <c r="AN147" s="194" t="str">
        <f aca="false">IF(B147 &lt;&gt; "",IF(AND('PRINTABLE (per grading)'!H$16="EXAM", 'PRINTABLE (per grading)'!B$13="Prelim"), IF(ISERROR(SUMIF('Exam (LECTURE ONLY)'!D$20:M$20, "CLO6", 'Exam (LECTURE ONLY)'!D149:M149) / 'Exam (LECTURE ONLY)'!AL$11), "", SUMIF('Exam (LECTURE ONLY)'!D$20:M$20, "CLO6", 'Exam (LECTURE ONLY)'!D149:M149) /'Exam (LECTURE ONLY)'!AL$11),
IF(AND('PRINTABLE (per grading)'!H$16="EXAM", 'PRINTABLE (per grading)'!B$13="Midterm"), IF(ISERROR(SUMIF('Exam (LECTURE ONLY)'!O$20:X$20, "CLO6", 'Exam (LECTURE ONLY)'!O149:X149) / 'Exam (LECTURE ONLY)'!AM$11), "", SUMIF('Exam (LECTURE ONLY)'!O$20:X$20, "CLO6", 'Exam (LECTURE ONLY)'!O149:X149) / 'Exam (LECTURE ONLY)'!AM$11),
IF(AND('PRINTABLE (per grading)'!H$16="EXAM", 'PRINTABLE (per grading)'!B$13="Final"), IF(ISERROR(SUMIF('Exam (LECTURE ONLY)'!Z$20:AI$20, "CLO6", 'Exam (LECTURE ONLY)'!Z149:AI149) / 'Exam (LECTURE ONLY)'!AN$11), "", SUMIF('Exam (LECTURE ONLY)'!Z$20:AI$20, "CLO6", 'Exam (LECTURE ONLY)'!Z149:AI149) / 'Exam (LECTURE ONLY)'!AN$11),
IF(AND('PRINTABLE (per grading)'!H$16="OUTPUT", 'PRINTABLE (per grading)'!B$13="Prelim"), IF(ISERROR(SUMIF(OUTPUT!C$20:M$20, "CLO6", OUTPUT!C149:M149) / OUTPUT!AL$11), "", SUMIF(OUTPUT!C$20:M$20, "CLO6", OUTPUT!C149:M149) / OUTPUT!AL$11),
IF(AND('PRINTABLE (per grading)'!H$16="OUTPUT", 'PRINTABLE (per grading)'!B$13="Midterm"), IF(ISERROR(SUMIF(OUTPUT!O$20:Y$20, "CLO6", OUTPUT!O149:Y149) / OUTPUT!AM$11), "", SUMIF(OUTPUT!O$20:Y$20, "CLO6", OUTPUT!O149:Y149) / OUTPUT!AM$11),
IF(AND('PRINTABLE (per grading)'!H$16="OUTPUT", 'PRINTABLE (per grading)'!B$13="Final"), IF(ISERROR(SUMIF(OUTPUT!AA$20:AI$20, "CLO6", OUTPUT!AA149:AI149) / OUTPUT!AN$11), "", SUMIF(OUTPUT!AA$20:AI$20, "CLO6", OUTPUT!AA149:AI149) / OUTPUT!AN$11),
"")))))),"")</f>
        <v/>
      </c>
      <c r="AO147" s="286" t="str">
        <f aca="false">IF(B147&lt;&gt;"",IF(AN147="","",IF(AN147&lt;0.5,1,IF(AND(AN147&gt;=0.5,AN147&lt;P$10),2,IF(AN147&gt;=P$10,3)))),"")</f>
        <v/>
      </c>
      <c r="AP147" s="287" t="str">
        <f aca="false">IF(B147 &lt;&gt; "",IFERROR(IF(AVERAGE(AL147,AN147)&gt;=P$10,"Y","N"),""),"")</f>
        <v/>
      </c>
      <c r="AQ147" s="194" t="str">
        <f aca="false">IF(B147 &lt;&gt; "", IFERROR(IF(C$16 = "PRELIM", SUMIF('Database (LECTURE-RES-PRAC)'!D$14:AG$14, "CLO7", 'Database (LECTURE-RES-PRAC)'!D144:AG144) / 'Grade computation'!F$10, IF(C$16 = "MIDTERM", SUMIF('Database (LECTURE-RES-PRAC)'!AJ$14:BM$14, "CLO7", 'Database (LECTURE-RES-PRAC)'!AJ144:BM144) / 'Grade computation'!G$10, IF(C$16 = "FINAL", SUMIF('Database (LECTURE-RES-PRAC)'!BP$14:CS$14, "CLO7", 'Database (LECTURE-RES-PRAC)'!BP144:CS144) / 'Grade computation'!H$10,""))),""),"")</f>
        <v/>
      </c>
      <c r="AR147" s="286" t="str">
        <f aca="false">IF(B147&lt;&gt;"",IF(AQ147="","",IF(AQ147&lt;0.5,1,IF(AND(AQ147&gt;=0.5,AQ147&lt;P$10),2,IF(AQ147&gt;=P$10,3)))),"")</f>
        <v/>
      </c>
      <c r="AS147" s="194" t="str">
        <f aca="false">IF(B147 &lt;&gt; "",IF(AND('PRINTABLE (per grading)'!H$16="EXAM", 'PRINTABLE (per grading)'!B$13="Prelim"), IF(ISERROR(SUMIF('Exam (LECTURE ONLY)'!D$20:M$20, "CLO7", 'Exam (LECTURE ONLY)'!D149:M149) / 'Exam (LECTURE ONLY)'!AL$12), "", SUMIF('Exam (LECTURE ONLY)'!D$20:M$20, "CLO7", 'Exam (LECTURE ONLY)'!D149:M149) /'Exam (LECTURE ONLY)'!AL$12),
IF(AND('PRINTABLE (per grading)'!H$16="EXAM", 'PRINTABLE (per grading)'!B$13="Midterm"), IF(ISERROR(SUMIF('Exam (LECTURE ONLY)'!O$20:X$20, "CLO7", 'Exam (LECTURE ONLY)'!O149:X149) / 'Exam (LECTURE ONLY)'!AM$12), "", SUMIF('Exam (LECTURE ONLY)'!O$20:X$20, "CLO7", 'Exam (LECTURE ONLY)'!O149:X149) / 'Exam (LECTURE ONLY)'!AM$12),
IF(AND('PRINTABLE (per grading)'!H$16="EXAM", 'PRINTABLE (per grading)'!B$13="Final"), IF(ISERROR(SUMIF('Exam (LECTURE ONLY)'!Z$20:AI$20, "CLO7", 'Exam (LECTURE ONLY)'!Z149:AI149) / 'Exam (LECTURE ONLY)'!AN$12), "", SUMIF('Exam (LECTURE ONLY)'!Z$20:AI$20, "CLO7", 'Exam (LECTURE ONLY)'!Z149:AI149) / 'Exam (LECTURE ONLY)'!AN$12),
IF(AND('PRINTABLE (per grading)'!H$16="OUTPUT", 'PRINTABLE (per grading)'!B$13="Prelim"), IF(ISERROR(SUMIF(OUTPUT!C$20:M$20, "CLO7", OUTPUT!C149:M149) / OUTPUT!AL$12), "", SUMIF(OUTPUT!C$20:M$20, "CLO7", OUTPUT!C149:M149) / OUTPUT!AL$12),
IF(AND('PRINTABLE (per grading)'!H$16="OUTPUT", 'PRINTABLE (per grading)'!B$13="Midterm"), IF(ISERROR(SUMIF(OUTPUT!O$20:Y$20, "CLO7", OUTPUT!O149:Y149) / OUTPUT!AM$12), "", SUMIF(OUTPUT!O$20:Y$20, "CLO7", OUTPUT!O149:Y149) / OUTPUT!AM$12),
IF(AND('PRINTABLE (per grading)'!H$16="OUTPUT", 'PRINTABLE (per grading)'!B$13="Final"), IF(ISERROR(SUMIF(OUTPUT!AA$20:AI$20, "CLO7", OUTPUT!AA149:AI149) / OUTPUT!AN$12), "", SUMIF(OUTPUT!AA$20:AI$20, "CLO7", OUTPUT!AA149:AI149) / OUTPUT!AN$12),
"")))))),"")</f>
        <v/>
      </c>
      <c r="AT147" s="286" t="str">
        <f aca="false">IF(B147&lt;&gt;"",IF(AS147="","",IF(AS147&lt;0.5,1,IF(AND(AS147&gt;=0.5,AS147&lt;P$10),2,IF(AS147&gt;=P$10,3)))),"")</f>
        <v/>
      </c>
      <c r="AU147" s="287" t="str">
        <f aca="false">IF(B147 &lt;&gt; "",IFERROR(IF(AVERAGE(AQ147,AS147)&gt;=P$10,"Y","N"),""),"")</f>
        <v/>
      </c>
      <c r="AV147" s="194" t="str">
        <f aca="false">IF(B147 &lt;&gt; "", IFERROR(IF(C$16 = "PRELIM", SUMIF('Database (LECTURE-RES-PRAC)'!D$14:AG$14, "CLO8", 'Database (LECTURE-RES-PRAC)'!D144:AG144) / 'Grade computation'!F$11, IF(C$16 = "MIDTERM", SUMIF('Database (LECTURE-RES-PRAC)'!AJ$14:BM$14, "CLO8", 'Database (LECTURE-RES-PRAC)'!AJ144:BM144) / 'Grade computation'!G$11, IF(C$16 = "FINAL", SUMIF('Database (LECTURE-RES-PRAC)'!BP$14:CS$14, "CLO8", 'Database (LECTURE-RES-PRAC)'!BP144:CS144) / 'Grade computation'!H$11,""))),""),"")</f>
        <v/>
      </c>
      <c r="AW147" s="286" t="str">
        <f aca="false">IF(B147&lt;&gt;"",IF(AV147="","",IF(AV147&lt;0.5,1,IF(AND(AV147&gt;=0.5,AV147&lt;P$10),2,IF(AV147&gt;=P$10,3)))),"")</f>
        <v/>
      </c>
      <c r="AX147" s="194" t="str">
        <f aca="false">IF(B147 &lt;&gt; "",IF(AND('PRINTABLE (per grading)'!H$16="EXAM", 'PRINTABLE (per grading)'!B$13="Prelim"), IF(ISERROR(SUMIF('Exam (LECTURE ONLY)'!D$20:M$20, "CLO8", 'Exam (LECTURE ONLY)'!D149:M149) / 'Exam (LECTURE ONLY)'!AL$13), "", SUMIF('Exam (LECTURE ONLY)'!D$20:M$20, "CLO8", 'Exam (LECTURE ONLY)'!D149:M149) /'Exam (LECTURE ONLY)'!AL$13),
IF(AND('PRINTABLE (per grading)'!H$16="EXAM", 'PRINTABLE (per grading)'!B$13="Midterm"), IF(ISERROR(SUMIF('Exam (LECTURE ONLY)'!O$20:X$20, "CLO8", 'Exam (LECTURE ONLY)'!O149:X149) / 'Exam (LECTURE ONLY)'!AM$13), "", SUMIF('Exam (LECTURE ONLY)'!O$20:X$20, "CLO8", 'Exam (LECTURE ONLY)'!O149:X149) / 'Exam (LECTURE ONLY)'!AM$13),
IF(AND('PRINTABLE (per grading)'!H$16="EXAM", 'PRINTABLE (per grading)'!B$13="Final"), IF(ISERROR(SUMIF('Exam (LECTURE ONLY)'!Z$20:AI$20, "CLO8", 'Exam (LECTURE ONLY)'!Z149:AI149) / 'Exam (LECTURE ONLY)'!AN$13), "", SUMIF('Exam (LECTURE ONLY)'!Z$20:AI$20, "CLO8", 'Exam (LECTURE ONLY)'!Z149:AI149) / 'Exam (LECTURE ONLY)'!AN$13),
IF(AND('PRINTABLE (per grading)'!H$16="OUTPUT", 'PRINTABLE (per grading)'!B$13="Prelim"), IF(ISERROR(SUMIF(OUTPUT!C$20:M$20, "CLO8", OUTPUT!C149:M149) / OUTPUT!AL$13), "", SUMIF(OUTPUT!C$20:M$20, "CLO8", OUTPUT!C149:M149) / OUTPUT!AL$13),
IF(AND('PRINTABLE (per grading)'!H$16="OUTPUT", 'PRINTABLE (per grading)'!B$13="Midterm"), IF(ISERROR(SUMIF(OUTPUT!O$20:Y$20, "CLO8", OUTPUT!O149:Y149) / OUTPUT!AM$13), "", SUMIF(OUTPUT!O$20:Y$20, "CLO8", OUTPUT!O149:Y149) / OUTPUT!AM$13),
IF(AND('PRINTABLE (per grading)'!H$16="OUTPUT", 'PRINTABLE (per grading)'!B$13="Final"), IF(ISERROR(SUMIF(OUTPUT!AA$20:AI$20, "CLO8", OUTPUT!AA149:AI149) / OUTPUT!AN$13), "", SUMIF(OUTPUT!AA$20:AI$20, "CLO8", OUTPUT!AA149:AI149) / OUTPUT!AN$13),
"")))))),"")</f>
        <v/>
      </c>
      <c r="AY147" s="286" t="str">
        <f aca="false">IF(B147&lt;&gt;"",IF(AX147="","",IF(AX147&lt;0.5,1,IF(AND(AX147&gt;=0.5,AX147&lt;P$10),2,IF(AX147&gt;=P$10,3)))),"")</f>
        <v/>
      </c>
      <c r="AZ147" s="287" t="str">
        <f aca="false">IF(B147 &lt;&gt; "",IFERROR(IF(AVERAGE(AV147,AX147)&gt;=P$10,"Y","N"),""),"")</f>
        <v/>
      </c>
      <c r="BA147" s="194" t="str">
        <f aca="false">IF(B147 &lt;&gt; "", IFERROR(IF(C$16 = "PRELIM", SUMIF('Database (LECTURE-RES-PRAC)'!D$14:AG$14, "CLO9", 'Database (LECTURE-RES-PRAC)'!D144:AG144) / 'Grade computation'!F$12, IF(C$16 = "MIDTERM", SUMIF('Database (LECTURE-RES-PRAC)'!AJ$14:BM$14, "CLO9", 'Database (LECTURE-RES-PRAC)'!AJ144:BM144) / 'Grade computation'!G$12, IF(C$16 = "FINAL", SUMIF('Database (LECTURE-RES-PRAC)'!BP$14:CS$14, "CLO9", 'Database (LECTURE-RES-PRAC)'!BP144:CS144) / 'Grade computation'!H$12,""))),""),"")</f>
        <v/>
      </c>
      <c r="BB147" s="286" t="str">
        <f aca="false">IF(B147&lt;&gt;"",IF(BA147="","",IF(BA147&lt;0.5,1,IF(AND(BA147&gt;=0.5,BA147&lt;P$10),2,IF(BA147&gt;=P$10,3)))),"")</f>
        <v/>
      </c>
      <c r="BC147" s="194" t="str">
        <f aca="false">IF(B147 &lt;&gt; "",IF(AND('PRINTABLE (per grading)'!H$16="EXAM", 'PRINTABLE (per grading)'!B$13="Prelim"), IF(ISERROR(SUMIF('Exam (LECTURE ONLY)'!D$20:M$20, "CLO9", 'Exam (LECTURE ONLY)'!D149:M149) / 'Exam (LECTURE ONLY)'!AL$14), "", SUMIF('Exam (LECTURE ONLY)'!D$20:M$20, "CLO9", 'Exam (LECTURE ONLY)'!D149:M149) /'Exam (LECTURE ONLY)'!AL$14),
IF(AND('PRINTABLE (per grading)'!H$16="EXAM", 'PRINTABLE (per grading)'!B$13="Midterm"), IF(ISERROR(SUMIF('Exam (LECTURE ONLY)'!O$20:X$20, "CLO9", 'Exam (LECTURE ONLY)'!O149:X149) / 'Exam (LECTURE ONLY)'!AM$14), "", SUMIF('Exam (LECTURE ONLY)'!O$20:X$20, "CLO9", 'Exam (LECTURE ONLY)'!O149:X149) / 'Exam (LECTURE ONLY)'!AM$14),
IF(AND('PRINTABLE (per grading)'!H$16="EXAM", 'PRINTABLE (per grading)'!B$13="Final"), IF(ISERROR(SUMIF('Exam (LECTURE ONLY)'!Z$20:AI$20, "CLO9", 'Exam (LECTURE ONLY)'!Z149:AI149) / 'Exam (LECTURE ONLY)'!AN$14), "", SUMIF('Exam (LECTURE ONLY)'!Z$20:AI$20, "CLO9", 'Exam (LECTURE ONLY)'!Z149:AI149) / 'Exam (LECTURE ONLY)'!AN$14),
IF(AND('PRINTABLE (per grading)'!H$16="OUTPUT", 'PRINTABLE (per grading)'!B$13="Prelim"), IF(ISERROR(SUMIF(OUTPUT!C$20:M$20, "CLO9", OUTPUT!C149:M149) / OUTPUT!AL$14), "", SUMIF(OUTPUT!C$20:M$20, "CLO9", OUTPUT!C149:M149) / OUTPUT!AL$14),
IF(AND('PRINTABLE (per grading)'!H$16="OUTPUT", 'PRINTABLE (per grading)'!B$13="Midterm"), IF(ISERROR(SUMIF(OUTPUT!O$20:Y$20, "CLO9", OUTPUT!O149:Y149) / OUTPUT!AM$14), "", SUMIF(OUTPUT!O$20:Y$20, "CLO9", OUTPUT!O149:Y149) / OUTPUT!AM$14),
IF(AND('PRINTABLE (per grading)'!H$16="OUTPUT", 'PRINTABLE (per grading)'!B$13="Final"), IF(ISERROR(SUMIF(OUTPUT!AA$20:AI$20, "CLO9", OUTPUT!AA149:AI149) / OUTPUT!AN$14), "", SUMIF(OUTPUT!AA$20:AI$20, "CLO9", OUTPUT!AA149:AI149) / OUTPUT!AN$14),
"")))))),"")</f>
        <v/>
      </c>
      <c r="BD147" s="286" t="str">
        <f aca="false">IF(B147&lt;&gt;"",IF(BC147="","",IF(BC147&lt;0.5,1,IF(AND(BC147&gt;=0.5,BC147&lt;P$10),2,IF(BC147&gt;=P$10,3)))),"")</f>
        <v/>
      </c>
      <c r="BE147" s="287" t="str">
        <f aca="false">IF(B147 &lt;&gt; "",IFERROR(IF(AVERAGE(BA147,BC147)&gt;=P$10,"Y","N"),""),"")</f>
        <v/>
      </c>
      <c r="BF147" s="194" t="str">
        <f aca="false">IF(B147 &lt;&gt; "", IFERROR(IF(C$16 = "PRELIM", SUMIF('Database (LECTURE-RES-PRAC)'!D$14:AG$14, "CLO10", 'Database (LECTURE-RES-PRAC)'!D144:AG144) / 'Grade computation'!F$13, IF(C$16 = "MIDTERM", SUMIF('Database (LECTURE-RES-PRAC)'!AJ$14:BM$14, "CLO10", 'Database (LECTURE-RES-PRAC)'!AJ144:BM144) / 'Grade computation'!G$13, IF(C$16 = "FINAL", SUMIF('Database (LECTURE-RES-PRAC)'!BP$14:CS$14, "CLO10", 'Database (LECTURE-RES-PRAC)'!BP144:CS144) / 'Grade computation'!H$13,""))),""),"")</f>
        <v/>
      </c>
      <c r="BG147" s="286" t="str">
        <f aca="false">IF(B147&lt;&gt;"",IF(BF147="","",IF(BF147&lt;0.5,1,IF(AND(BF147&gt;=0.5,BF147&lt;P$10),2,IF(BF147&gt;=P$10,3)))),"")</f>
        <v/>
      </c>
      <c r="BH147" s="194" t="str">
        <f aca="false">IF(B147 &lt;&gt; "",IF(AND('PRINTABLE (per grading)'!H$16="EXAM", 'PRINTABLE (per grading)'!B$13="Prelim"), IF(ISERROR(SUMIF('Exam (LECTURE ONLY)'!D$20:M$20, "CLO10", 'Exam (LECTURE ONLY)'!D149:M149) / 'Exam (LECTURE ONLY)'!AL$15), "", SUMIF('Exam (LECTURE ONLY)'!D$20:M$20, "CLO10", 'Exam (LECTURE ONLY)'!D149:M149) /'Exam (LECTURE ONLY)'!AL$15),
IF(AND('PRINTABLE (per grading)'!H$16="EXAM", 'PRINTABLE (per grading)'!B$13="Midterm"), IF(ISERROR(SUMIF('Exam (LECTURE ONLY)'!O$20:X$20, "CLO10", 'Exam (LECTURE ONLY)'!O149:X149) / 'Exam (LECTURE ONLY)'!AM$15), "", SUMIF('Exam (LECTURE ONLY)'!O$20:X$20, "CLO10", 'Exam (LECTURE ONLY)'!O149:X149) / 'Exam (LECTURE ONLY)'!AM$15),
IF(AND('PRINTABLE (per grading)'!H$16="EXAM", 'PRINTABLE (per grading)'!B$13="Final"), IF(ISERROR(SUMIF('Exam (LECTURE ONLY)'!Z$20:AI$20, "CLO10", 'Exam (LECTURE ONLY)'!Z149:AI149) / 'Exam (LECTURE ONLY)'!AN$15), "", SUMIF('Exam (LECTURE ONLY)'!Z$20:AI$20, "CLO10", 'Exam (LECTURE ONLY)'!Z149:AI149) / 'Exam (LECTURE ONLY)'!AN$15),
IF(AND('PRINTABLE (per grading)'!H$16="OUTPUT", 'PRINTABLE (per grading)'!B$13="Prelim"), IF(ISERROR(SUMIF(OUTPUT!C$20:M$20, "CLO10", OUTPUT!C149:M149) / OUTPUT!AL$15), "", SUMIF(OUTPUT!C$20:M$20, "CLO10", OUTPUT!C149:M149) / OUTPUT!AL$15),
IF(AND('PRINTABLE (per grading)'!H$16="OUTPUT", 'PRINTABLE (per grading)'!B$13="Midterm"), IF(ISERROR(SUMIF(OUTPUT!O$20:Y$20, "CLO10", OUTPUT!O149:Y149) / OUTPUT!AM$15), "", SUMIF(OUTPUT!O$20:Y$20, "CLO10", OUTPUT!O149:Y149) / OUTPUT!AM$15),
IF(AND('PRINTABLE (per grading)'!H$16="OUTPUT", 'PRINTABLE (per grading)'!B$13="Final"), IF(ISERROR(SUMIF(OUTPUT!AA$20:AI$20, "CLO10", OUTPUT!AA149:AI149) / OUTPUT!AN$15), "", SUMIF(OUTPUT!AA$20:AI$20, "CLO10", OUTPUT!AA149:AI149) / OUTPUT!AN$15),
"")))))),"")</f>
        <v/>
      </c>
      <c r="BI147" s="286" t="str">
        <f aca="false">IF(B147&lt;&gt;"",IF(BH147="","",IF(BH147&lt;0.5,1,IF(AND(BH147&gt;=0.5,BH147&lt;P$10),2,IF(BH147&gt;=P$10,3)))),"")</f>
        <v/>
      </c>
      <c r="BJ147" s="287" t="str">
        <f aca="false">IF(B147 &lt;&gt; "",IFERROR(IF(AVERAGE(BF147,BH147)&gt;=P$10,"Y","N"),""),"")</f>
        <v/>
      </c>
      <c r="BK147" s="8"/>
    </row>
    <row r="148" customFormat="false" ht="19.5" hidden="false" customHeight="true" outlineLevel="0" collapsed="false">
      <c r="A148" s="228" t="str">
        <f aca="false">IF(ISBLANK('Database (LECTURE-RES-PRAC)'!A145),"",'Database (LECTURE-RES-PRAC)'!A145)</f>
        <v/>
      </c>
      <c r="B148" s="229" t="str">
        <f aca="false">IF(ISBLANK('Database (LECTURE-RES-PRAC)'!B145),"",'Database (LECTURE-RES-PRAC)'!B145)</f>
        <v/>
      </c>
      <c r="C148" s="230" t="str">
        <f aca="false">IF(B148&lt;&gt;"",IF(C$16="PRELIM",'Grade computation'!C148, IF(C$16="MIDTERM",'Grade computation'!K148, IF(C$16="FINAL",'Grade computation'!S148,""))),"")</f>
        <v/>
      </c>
      <c r="D148" s="231" t="str">
        <f aca="false">IF(B148&lt;&gt;"",IFERROR(IF(B$11="80-20", (((C148/C$19)*X$6)+X$7)*D$18, IF(B$11="60-40", (((C148/C$19)*Y$6)+Y$7)*D$18, 0)),0),"")</f>
        <v/>
      </c>
      <c r="E148" s="230" t="str">
        <f aca="false">IF(B148&lt;&gt;"", IF(C$16="PRELIM",'Grade computation'!E148, IF(C$16="MIDTERM",'Grade computation'!M148, IF(C$16="FINAL",'Grade computation'!U148,""))),"")</f>
        <v/>
      </c>
      <c r="F148" s="232" t="str">
        <f aca="false">IF(B148&lt;&gt;"",IFERROR(IF(B$11="80-20", (((E148/E$19)*X$6)+X$7)*F$18, IF(B$11="60-40", (((E148/E$19)*Y$6)+Y$7)*F$18, 0)),0),"")</f>
        <v/>
      </c>
      <c r="G148" s="233" t="str">
        <f aca="false">IF(B148&lt;&gt;"",IFERROR((D148+F148),0),"")</f>
        <v/>
      </c>
      <c r="H148" s="234" t="str">
        <f aca="false">IF(B148&lt;&gt;"",IF(C$16="PRELIM", 'Grade computation'!H148, IF(C$16="MIDTERM", 'Grade computation'!P148, IF(C$16="FINAL",'Grade computation'!X148, ""))),"")</f>
        <v/>
      </c>
      <c r="I148" s="233" t="str">
        <f aca="false">IF(B148&lt;&gt;"",IFERROR(IF(B$11="80-20", (((H148/H$19)*X$6)+X$7)*I$19, IF(B$11="60-40", (((H148/H$19)*Y$6)+Y$7)*I$19, 0)),0),"")</f>
        <v/>
      </c>
      <c r="J148" s="237" t="str">
        <f aca="false">IFERROR((G148+I148),"")</f>
        <v/>
      </c>
      <c r="K148" s="183" t="str">
        <f aca="false">IFERROR(IF(J148="","",IF(J148&gt;=75,"PASSED","FAILED")),"")</f>
        <v/>
      </c>
      <c r="L148" s="183"/>
      <c r="M148" s="194" t="str">
        <f aca="false">IF(B148 &lt;&gt; "", IFERROR(IF(C$16 = "PRELIM", SUMIF('Database (LECTURE-RES-PRAC)'!D$14:AG$14, "CLO1", 'Database (LECTURE-RES-PRAC)'!D145:AG145) / 'Grade computation'!F$4, IF(C$16 = "MIDTERM", SUMIF('Database (LECTURE-RES-PRAC)'!AJ$14:BM$14, "CLO1", 'Database (LECTURE-RES-PRAC)'!AJ145:BM145) / 'Grade computation'!G$4, IF(C$16 = "FINAL", SUMIF('Database (LECTURE-RES-PRAC)'!BP$14:CS$14, "CLO1", 'Database (LECTURE-RES-PRAC)'!BP145:CS145) / 'Grade computation'!H$4,""))),""),"")</f>
        <v/>
      </c>
      <c r="N148" s="286" t="str">
        <f aca="false">IF(B148&lt;&gt;"",IF(M148="","",IF(M148&lt;0.5,1,IF(AND(M148&gt;=0.5,M148&lt;P$10),2,IF(M148&gt;=P$10,3)))),"")</f>
        <v/>
      </c>
      <c r="O148" s="194" t="str">
        <f aca="false">IF(B148 &lt;&gt; "",IF(AND('PRINTABLE (per grading)'!H$16="EXAM", 'PRINTABLE (per grading)'!B$13="Prelim"), IF(ISERROR(SUMIF('Exam (LECTURE ONLY)'!D$20:M$20, "CLO1", 'Exam (LECTURE ONLY)'!D150:M150) / 'Exam (LECTURE ONLY)'!AL$6), "", SUMIF('Exam (LECTURE ONLY)'!D$20:M$20, "CLO1", 'Exam (LECTURE ONLY)'!D150:M150) /'Exam (LECTURE ONLY)'!AL$6),
IF(AND('PRINTABLE (per grading)'!H$16="EXAM", 'PRINTABLE (per grading)'!B$13="Midterm"), IF(ISERROR(SUMIF('Exam (LECTURE ONLY)'!O$20:X$20, "CLO1", 'Exam (LECTURE ONLY)'!O150:X150) / 'Exam (LECTURE ONLY)'!AM$6), "", SUMIF('Exam (LECTURE ONLY)'!O$20:X$20, "CLO1", 'Exam (LECTURE ONLY)'!O150:X150) / 'Exam (LECTURE ONLY)'!AM$6),
IF(AND('PRINTABLE (per grading)'!H$16="EXAM", 'PRINTABLE (per grading)'!B$13="Final"), IF(ISERROR(SUMIF('Exam (LECTURE ONLY)'!Z$20:AI$20, "CLO1", 'Exam (LECTURE ONLY)'!Z150:AI150) / 'Exam (LECTURE ONLY)'!AN$6), "", SUMIF('Exam (LECTURE ONLY)'!Z$20:AI$20, "CLO1", 'Exam (LECTURE ONLY)'!Z150:AI150) / 'Exam (LECTURE ONLY)'!AN$6),
IF(AND('PRINTABLE (per grading)'!H$16="OUTPUT", 'PRINTABLE (per grading)'!B$13="Prelim"), IF(ISERROR(SUMIF(OUTPUT!C$20:M$20, "CLO1", OUTPUT!C150:M150) / OUTPUT!AL$6), "", SUMIF(OUTPUT!C$20:M$20, "CLO1", OUTPUT!C150:M150) / OUTPUT!AL$6),
IF(AND('PRINTABLE (per grading)'!H$16="OUTPUT", 'PRINTABLE (per grading)'!B$13="Midterm"), IF(ISERROR(SUMIF(OUTPUT!O$20:Y$20, "CLO1", OUTPUT!O150:Y150) / OUTPUT!AM$6), "", SUMIF(OUTPUT!O$20:Y$20, "CLO1", OUTPUT!O150:Y150) / OUTPUT!AM$6),
IF(AND('PRINTABLE (per grading)'!H$16="OUTPUT", 'PRINTABLE (per grading)'!B$13="Final"), IF(ISERROR(SUMIF(OUTPUT!AA$20:AI$20, "CLO1", OUTPUT!AA150:AI150) / OUTPUT!AN$6), "", SUMIF(OUTPUT!AA$20:AI$20, "CLO1", OUTPUT!AA150:AI150) / OUTPUT!AN$6),
"")))))),"")</f>
        <v/>
      </c>
      <c r="P148" s="286" t="str">
        <f aca="false">IF(B148&lt;&gt;"",IF(O148="","",IF(O148&lt;0.5,1,IF(AND(O148&gt;=0.5,O148&lt;P$10),2,IF(O148&gt;=P$10,3)))),"")</f>
        <v/>
      </c>
      <c r="Q148" s="287" t="str">
        <f aca="false">IF(B148 &lt;&gt; "",IFERROR(IF(AVERAGE(M148,O148)&gt;=P$10,"Y","N"),""),"")</f>
        <v/>
      </c>
      <c r="R148" s="194" t="str">
        <f aca="false">IF(B148 &lt;&gt; "", IFERROR(IF(C$16 = "PRELIM", SUMIF('Database (LECTURE-RES-PRAC)'!D$14:AG$14, "CLO2", 'Database (LECTURE-RES-PRAC)'!D145:AG145) / 'Grade computation'!F$5, IF(C$16 = "MIDTERM", SUMIF('Database (LECTURE-RES-PRAC)'!AJ$14:BM$14, "CLO2", 'Database (LECTURE-RES-PRAC)'!AJ145:BM145) / 'Grade computation'!G$5, IF(C$16 = "FINAL", SUMIF('Database (LECTURE-RES-PRAC)'!BP$14:CS$14, "CLO2", 'Database (LECTURE-RES-PRAC)'!BP145:CS145) / 'Grade computation'!H$5,""))),""),"")</f>
        <v/>
      </c>
      <c r="S148" s="286" t="str">
        <f aca="false">IF(B148&lt;&gt;"",IF(R148="","",IF(R148&lt;0.5,1,IF(AND(R148&gt;=0.5,R148&lt;P$10),2,IF(R148&gt;=P$10,3)))),"")</f>
        <v/>
      </c>
      <c r="T148" s="194" t="str">
        <f aca="false">IF(B148 &lt;&gt; "",IF(AND('PRINTABLE (per grading)'!H$16="EXAM", 'PRINTABLE (per grading)'!B$13="Prelim"), IF(ISERROR(SUMIF('Exam (LECTURE ONLY)'!D$20:M$20, "CLO2", 'Exam (LECTURE ONLY)'!D150:M150) / 'Exam (LECTURE ONLY)'!AL$7), "", SUMIF('Exam (LECTURE ONLY)'!D$20:M$20, "CLO2", 'Exam (LECTURE ONLY)'!D150:M150) /'Exam (LECTURE ONLY)'!AL$7),
IF(AND('PRINTABLE (per grading)'!H$16="EXAM", 'PRINTABLE (per grading)'!B$13="Midterm"), IF(ISERROR(SUMIF('Exam (LECTURE ONLY)'!O$20:X$20, "CLO2", 'Exam (LECTURE ONLY)'!O150:X150) / 'Exam (LECTURE ONLY)'!AM$7), "", SUMIF('Exam (LECTURE ONLY)'!O$20:X$20, "CLO2", 'Exam (LECTURE ONLY)'!O150:X150) / 'Exam (LECTURE ONLY)'!AM$7),
IF(AND('PRINTABLE (per grading)'!H$16="EXAM", 'PRINTABLE (per grading)'!B$13="Final"), IF(ISERROR(SUMIF('Exam (LECTURE ONLY)'!Z$20:AI$20, "CLO2", 'Exam (LECTURE ONLY)'!Z150:AI150) / 'Exam (LECTURE ONLY)'!AN$7), "", SUMIF('Exam (LECTURE ONLY)'!Z$20:AI$20, "CLO2", 'Exam (LECTURE ONLY)'!Z150:AI150) / 'Exam (LECTURE ONLY)'!AN$7),
IF(AND('PRINTABLE (per grading)'!H$16="OUTPUT", 'PRINTABLE (per grading)'!B$13="Prelim"), IF(ISERROR(SUMIF(OUTPUT!C$20:M$20, "CLO2", OUTPUT!C150:M150) / OUTPUT!AL$7), "", SUMIF(OUTPUT!C$20:M$20, "CLO2", OUTPUT!C150:M150) / OUTPUT!AL$7),
IF(AND('PRINTABLE (per grading)'!H$16="OUTPUT", 'PRINTABLE (per grading)'!B$13="Midterm"), IF(ISERROR(SUMIF(OUTPUT!O$20:Y$20, "CLO2", OUTPUT!O150:Y150) / OUTPUT!AM$7), "", SUMIF(OUTPUT!O$20:Y$20, "CLO2", OUTPUT!O150:Y150) / OUTPUT!AM$7),
IF(AND('PRINTABLE (per grading)'!H$16="OUTPUT", 'PRINTABLE (per grading)'!B$13="Final"), IF(ISERROR(SUMIF(OUTPUT!AA$20:AI$20, "CLO2", OUTPUT!AA150:AI150) / OUTPUT!AN$7), "", SUMIF(OUTPUT!AA$20:AI$20, "CLO2", OUTPUT!AA150:AI150) / OUTPUT!AN$7),
"")))))),"")</f>
        <v/>
      </c>
      <c r="U148" s="286" t="str">
        <f aca="false">IF(B148&lt;&gt;"",IF(T148="","",IF(T148&lt;0.5,1,IF(AND(T148&gt;=0.5,T148&lt;P$10),2,IF(T148&gt;=P$10,3)))),"")</f>
        <v/>
      </c>
      <c r="V148" s="287" t="str">
        <f aca="false">IF(B148 &lt;&gt; "",IFERROR(IF(AVERAGE(R148,T148)&gt;=P$10,"Y","N"),""),"")</f>
        <v/>
      </c>
      <c r="W148" s="194" t="str">
        <f aca="false">IF(B148 &lt;&gt; "", IFERROR(IF(C$16 = "PRELIM", SUMIF('Database (LECTURE-RES-PRAC)'!D$14:AG$14, "CLO3", 'Database (LECTURE-RES-PRAC)'!D145:AG145) / 'Grade computation'!F$6, IF(C$16 = "MIDTERM", SUMIF('Database (LECTURE-RES-PRAC)'!AJ$14:BM$14, "CLO3", 'Database (LECTURE-RES-PRAC)'!AJ145:BM145) / 'Grade computation'!G$6, IF(C$16 = "FINAL", SUMIF('Database (LECTURE-RES-PRAC)'!BP$14:CS$14, "CLO3", 'Database (LECTURE-RES-PRAC)'!BP145:CS145) / 'Grade computation'!H$6,""))),""),"")</f>
        <v/>
      </c>
      <c r="X148" s="286" t="str">
        <f aca="false">IF(B148&lt;&gt;"",IF(W148="","",IF(W148&lt;0.5,1,IF(AND(W148&gt;=0.5,W148&lt;P$10),2,IF(W148&gt;=P$10,3)))),"")</f>
        <v/>
      </c>
      <c r="Y148" s="194" t="str">
        <f aca="false">IF(B148 &lt;&gt; "",IF(AND('PRINTABLE (per grading)'!H$16="EXAM", 'PRINTABLE (per grading)'!B$13="Prelim"), IF(ISERROR(SUMIF('Exam (LECTURE ONLY)'!D$20:M$20, "CLO3", 'Exam (LECTURE ONLY)'!D150:M150) / 'Exam (LECTURE ONLY)'!AL$8), "", SUMIF('Exam (LECTURE ONLY)'!D$20:M$20, "CLO3", 'Exam (LECTURE ONLY)'!D150:M150) /'Exam (LECTURE ONLY)'!AL$8),
IF(AND('PRINTABLE (per grading)'!H$16="EXAM", 'PRINTABLE (per grading)'!B$13="Midterm"), IF(ISERROR(SUMIF('Exam (LECTURE ONLY)'!O$20:X$20, "CLO3", 'Exam (LECTURE ONLY)'!O150:X150) / 'Exam (LECTURE ONLY)'!AM$8), "", SUMIF('Exam (LECTURE ONLY)'!O$20:X$20, "CLO3", 'Exam (LECTURE ONLY)'!O150:X150) / 'Exam (LECTURE ONLY)'!AM$8),
IF(AND('PRINTABLE (per grading)'!H$16="EXAM", 'PRINTABLE (per grading)'!B$13="Final"), IF(ISERROR(SUMIF('Exam (LECTURE ONLY)'!Z$20:AI$20, "CLO3", 'Exam (LECTURE ONLY)'!Z150:AI150) / 'Exam (LECTURE ONLY)'!AN$8), "", SUMIF('Exam (LECTURE ONLY)'!Z$20:AI$20, "CLO3", 'Exam (LECTURE ONLY)'!Z150:AI150) / 'Exam (LECTURE ONLY)'!AN$8),
IF(AND('PRINTABLE (per grading)'!H$16="OUTPUT", 'PRINTABLE (per grading)'!B$13="Prelim"), IF(ISERROR(SUMIF(OUTPUT!C$20:M$20, "CLO3", OUTPUT!C150:M150) / OUTPUT!AL$8), "", SUMIF(OUTPUT!C$20:M$20, "CLO3", OUTPUT!C150:M150) / OUTPUT!AL$8),
IF(AND('PRINTABLE (per grading)'!H$16="OUTPUT", 'PRINTABLE (per grading)'!B$13="Midterm"), IF(ISERROR(SUMIF(OUTPUT!O$20:Y$20, "CLO3", OUTPUT!O150:Y150) / OUTPUT!AM$8), "", SUMIF(OUTPUT!O$20:Y$20, "CLO3", OUTPUT!O150:Y150) / OUTPUT!AM$8),
IF(AND('PRINTABLE (per grading)'!H$16="OUTPUT", 'PRINTABLE (per grading)'!B$13="Final"), IF(ISERROR(SUMIF(OUTPUT!AA$20:AI$20, "CLO3", OUTPUT!AA150:AI150) / OUTPUT!AN$8), "", SUMIF(OUTPUT!AA$20:AI$20, "CLO3", OUTPUT!AA150:AI150) / OUTPUT!AN$8),
"" )))))),"")</f>
        <v/>
      </c>
      <c r="Z148" s="286" t="str">
        <f aca="false">IF(B148&lt;&gt;"",IF(Y148="","",IF(Y148&lt;0.5,1,IF(AND(Y148&gt;=0.5,Y148&lt;P$10),2,IF(Y148&gt;=P$10,3)))),"")</f>
        <v/>
      </c>
      <c r="AA148" s="287" t="str">
        <f aca="false">IF(B148 &lt;&gt; "",IFERROR(IF(AVERAGE(W148,Y148)&gt;=P$10,"Y","N"),""),"")</f>
        <v/>
      </c>
      <c r="AB148" s="194" t="str">
        <f aca="false">IF(B148 &lt;&gt; "", IFERROR(IF(C$16 = "PRELIM", SUMIF('Database (LECTURE-RES-PRAC)'!D$14:AG$14, "CLO4", 'Database (LECTURE-RES-PRAC)'!D145:AG145) / 'Grade computation'!F$7, IF(C$16 = "MIDTERM", SUMIF('Database (LECTURE-RES-PRAC)'!AJ$14:BM$14, "CLO4", 'Database (LECTURE-RES-PRAC)'!AJ145:BM145) / 'Grade computation'!G$7, IF(C$16 = "FINAL", SUMIF('Database (LECTURE-RES-PRAC)'!BP$14:CS$14, "CLO4", 'Database (LECTURE-RES-PRAC)'!BP145:CS145) / 'Grade computation'!H$7,""))),""),"")</f>
        <v/>
      </c>
      <c r="AC148" s="286" t="str">
        <f aca="false">IF(B148&lt;&gt;"",IF(AB148="","",IF(AB148&lt;0.5,1,IF(AND(AB148&gt;=0.5,AB148&lt;P$10),2,IF(AB148&gt;=P$10,3)))),"")</f>
        <v/>
      </c>
      <c r="AD148" s="194" t="str">
        <f aca="false">IF(B148 &lt;&gt; "",IF(AND('PRINTABLE (per grading)'!H$16="EXAM", 'PRINTABLE (per grading)'!B$13="Prelim"), IF(ISERROR(SUMIF('Exam (LECTURE ONLY)'!D$20:M$20, "CLO4", 'Exam (LECTURE ONLY)'!D150:M150) / 'Exam (LECTURE ONLY)'!AL$9), "", SUMIF('Exam (LECTURE ONLY)'!D$20:M$20, "CLO4", 'Exam (LECTURE ONLY)'!D150:M150) /'Exam (LECTURE ONLY)'!AL$9),
IF(AND('PRINTABLE (per grading)'!H$16="EXAM", 'PRINTABLE (per grading)'!B$13="Midterm"), IF(ISERROR(SUMIF('Exam (LECTURE ONLY)'!O$20:X$20, "CLO4", 'Exam (LECTURE ONLY)'!O150:X150) / 'Exam (LECTURE ONLY)'!AM$9), "", SUMIF('Exam (LECTURE ONLY)'!O$20:X$20, "CLO4", 'Exam (LECTURE ONLY)'!O150:X150) / 'Exam (LECTURE ONLY)'!AM$9),
IF(AND('PRINTABLE (per grading)'!H$16="EXAM", 'PRINTABLE (per grading)'!B$13="Final"), IF(ISERROR(SUMIF('Exam (LECTURE ONLY)'!Z$20:AI$20, "CLO4", 'Exam (LECTURE ONLY)'!Z150:AI150) / 'Exam (LECTURE ONLY)'!AN$9), "", SUMIF('Exam (LECTURE ONLY)'!Z$20:AI$20, "CLO4", 'Exam (LECTURE ONLY)'!Z150:AI150) / 'Exam (LECTURE ONLY)'!AN$9),
IF(AND('PRINTABLE (per grading)'!H$16="OUTPUT", 'PRINTABLE (per grading)'!B$13="Prelim"), IF(ISERROR(SUMIF(OUTPUT!C$20:M$20, "CLO4", OUTPUT!C150:M150) / OUTPUT!AL$9), "", SUMIF(OUTPUT!C$20:M$20, "CLO4", OUTPUT!C150:M150) / OUTPUT!AL$9),
IF(AND('PRINTABLE (per grading)'!H$16="OUTPUT", 'PRINTABLE (per grading)'!B$13="Midterm"), IF(ISERROR(SUMIF(OUTPUT!O$20:Y$20, "CLO4", OUTPUT!O150:Y150) / OUTPUT!AM$9), "", SUMIF(OUTPUT!O$20:Y$20, "CLO4", OUTPUT!O150:Y150) / OUTPUT!AM$9),
IF(AND('PRINTABLE (per grading)'!H$16="OUTPUT", 'PRINTABLE (per grading)'!B$13="Final"), IF(ISERROR(SUMIF(OUTPUT!AA$20:AI$20, "CLO4", OUTPUT!AA150:AI150) / OUTPUT!AN$9), "", SUMIF(OUTPUT!AA$20:AI$20, "CLO4", OUTPUT!AA150:AI150) / OUTPUT!AN$9),
"")))))),"")</f>
        <v/>
      </c>
      <c r="AE148" s="286" t="str">
        <f aca="false">IF(B148&lt;&gt;"",IF(AD148="","",IF(AD148&lt;0.5,1,IF(AND(AD148&gt;=0.5,AD148&lt;P$10),2,IF(AD148&gt;=P$10,3)))),"")</f>
        <v/>
      </c>
      <c r="AF148" s="287" t="str">
        <f aca="false">IF(B148 &lt;&gt; "",IFERROR(IF(AVERAGE(AB148,AD148)&gt;=P$10,"Y","N"),""),"")</f>
        <v/>
      </c>
      <c r="AG148" s="194" t="str">
        <f aca="false">IF(B148 &lt;&gt; "", IFERROR(IF(C$16 = "PRELIM", SUMIF('Database (LECTURE-RES-PRAC)'!D$14:AG$14, "CLO5", 'Database (LECTURE-RES-PRAC)'!D145:AG145) / 'Grade computation'!F$8, IF(C$16 = "MIDTERM", SUMIF('Database (LECTURE-RES-PRAC)'!AJ$14:BM$14, "CLO5", 'Database (LECTURE-RES-PRAC)'!AJ145:BM145) / 'Grade computation'!G$8, IF(C$16 = "FINAL", SUMIF('Database (LECTURE-RES-PRAC)'!BP$14:CS$14, "CLO5", 'Database (LECTURE-RES-PRAC)'!BP145:CS145) / 'Grade computation'!H$8,""))),""),"")</f>
        <v/>
      </c>
      <c r="AH148" s="286" t="str">
        <f aca="false">IF(B148&lt;&gt;"",IF(AG148="","",IF(AG148&lt;0.5,1,IF(AND(AG148&gt;=0.5,AG148&lt;P$10),2,IF(AG148&gt;=P$10,3)))),"")</f>
        <v/>
      </c>
      <c r="AI148" s="194" t="str">
        <f aca="false">IF(B148 &lt;&gt; "",IF(AND('PRINTABLE (per grading)'!H$16="EXAM", 'PRINTABLE (per grading)'!B$13="Prelim"), IF(ISERROR(SUMIF('Exam (LECTURE ONLY)'!D$20:M$20, "CLO5", 'Exam (LECTURE ONLY)'!D150:M150) / 'Exam (LECTURE ONLY)'!AL$10), "", SUMIF('Exam (LECTURE ONLY)'!D$20:M$20, "CLO5", 'Exam (LECTURE ONLY)'!D150:M150) /'Exam (LECTURE ONLY)'!AL$10),
IF(AND('PRINTABLE (per grading)'!H$16="EXAM", 'PRINTABLE (per grading)'!B$13="Midterm"), IF(ISERROR(SUMIF('Exam (LECTURE ONLY)'!O$20:X$20, "CLO5", 'Exam (LECTURE ONLY)'!O150:X150) / 'Exam (LECTURE ONLY)'!AM$10), "", SUMIF('Exam (LECTURE ONLY)'!O$20:X$20, "CLO5", 'Exam (LECTURE ONLY)'!O150:X150) / 'Exam (LECTURE ONLY)'!AM$10),
IF(AND('PRINTABLE (per grading)'!H$16="EXAM", 'PRINTABLE (per grading)'!B$13="Final"), IF(ISERROR(SUMIF('Exam (LECTURE ONLY)'!Z$20:AI$20, "CLO5", 'Exam (LECTURE ONLY)'!Z150:AI150) / 'Exam (LECTURE ONLY)'!AN$10), "", SUMIF('Exam (LECTURE ONLY)'!Z$20:AI$20, "CLO5", 'Exam (LECTURE ONLY)'!Z150:AI150) / 'Exam (LECTURE ONLY)'!AN$10),
IF(AND('PRINTABLE (per grading)'!H$16="OUTPUT", 'PRINTABLE (per grading)'!B$13="Prelim"), IF(ISERROR(SUMIF(OUTPUT!C$20:M$20, "CLO5", OUTPUT!C150:M150) / OUTPUT!AL$10), "", SUMIF(OUTPUT!C$20:M$20, "CLO5", OUTPUT!C150:M150) / OUTPUT!AL$10),
IF(AND('PRINTABLE (per grading)'!H$16="OUTPUT", 'PRINTABLE (per grading)'!B$13="Midterm"), IF(ISERROR(SUMIF(OUTPUT!O$20:Y$20, "CLO5", OUTPUT!O150:Y150) / OUTPUT!AM$10), "", SUMIF(OUTPUT!O$20:Y$20, "CLO5", OUTPUT!O150:Y150) / OUTPUT!AM$10),
IF(AND('PRINTABLE (per grading)'!H$16="OUTPUT", 'PRINTABLE (per grading)'!B$13="Final"), IF(ISERROR(SUMIF(OUTPUT!AA$20:AI$20, "CLO5", OUTPUT!AA150:AI150) / OUTPUT!AN$10), "", SUMIF(OUTPUT!AA$20:AI$20, "CLO5", OUTPUT!AA150:AI150) / OUTPUT!AN$10),
"")))))),"")</f>
        <v/>
      </c>
      <c r="AJ148" s="286" t="str">
        <f aca="false">IF(B148&lt;&gt;"",IF(AI148="","",IF(AI148&lt;0.5,1,IF(AND(AI148&gt;=0.5,AI148&lt;P$10),2,IF(AI148&gt;=P$10,3)))),"")</f>
        <v/>
      </c>
      <c r="AK148" s="287" t="str">
        <f aca="false">IF(B148 &lt;&gt; "",IFERROR(IF(AVERAGE(AG148,AI148)&gt;=P$10,"Y","N"),""),"")</f>
        <v/>
      </c>
      <c r="AL148" s="194" t="str">
        <f aca="false">IF(B148 &lt;&gt; "", IFERROR(IF(C$16 = "PRELIM", SUMIF('Database (LECTURE-RES-PRAC)'!D$14:AG$14, "CLO6", 'Database (LECTURE-RES-PRAC)'!D145:AG145) / 'Grade computation'!F$9, IF(C$16 = "MIDTERM", SUMIF('Database (LECTURE-RES-PRAC)'!AJ$14:BM$14, "CLO6", 'Database (LECTURE-RES-PRAC)'!AJ145:BM145) / 'Grade computation'!G$9, IF(C$16 = "FINAL", SUMIF('Database (LECTURE-RES-PRAC)'!BP$14:CS$14, "CLO6", 'Database (LECTURE-RES-PRAC)'!BP145:CS145) / 'Grade computation'!H$9,""))),""),"")</f>
        <v/>
      </c>
      <c r="AM148" s="286" t="str">
        <f aca="false">IF(B148&lt;&gt;"",IF(AL148="","",IF(AL148&lt;0.5,1,IF(AND(AL148&gt;=0.5,AL148&lt;P$10),2,IF(AL148&gt;=P$10,3)))),"")</f>
        <v/>
      </c>
      <c r="AN148" s="194" t="str">
        <f aca="false">IF(B148 &lt;&gt; "",IF(AND('PRINTABLE (per grading)'!H$16="EXAM", 'PRINTABLE (per grading)'!B$13="Prelim"), IF(ISERROR(SUMIF('Exam (LECTURE ONLY)'!D$20:M$20, "CLO6", 'Exam (LECTURE ONLY)'!D150:M150) / 'Exam (LECTURE ONLY)'!AL$11), "", SUMIF('Exam (LECTURE ONLY)'!D$20:M$20, "CLO6", 'Exam (LECTURE ONLY)'!D150:M150) /'Exam (LECTURE ONLY)'!AL$11),
IF(AND('PRINTABLE (per grading)'!H$16="EXAM", 'PRINTABLE (per grading)'!B$13="Midterm"), IF(ISERROR(SUMIF('Exam (LECTURE ONLY)'!O$20:X$20, "CLO6", 'Exam (LECTURE ONLY)'!O150:X150) / 'Exam (LECTURE ONLY)'!AM$11), "", SUMIF('Exam (LECTURE ONLY)'!O$20:X$20, "CLO6", 'Exam (LECTURE ONLY)'!O150:X150) / 'Exam (LECTURE ONLY)'!AM$11),
IF(AND('PRINTABLE (per grading)'!H$16="EXAM", 'PRINTABLE (per grading)'!B$13="Final"), IF(ISERROR(SUMIF('Exam (LECTURE ONLY)'!Z$20:AI$20, "CLO6", 'Exam (LECTURE ONLY)'!Z150:AI150) / 'Exam (LECTURE ONLY)'!AN$11), "", SUMIF('Exam (LECTURE ONLY)'!Z$20:AI$20, "CLO6", 'Exam (LECTURE ONLY)'!Z150:AI150) / 'Exam (LECTURE ONLY)'!AN$11),
IF(AND('PRINTABLE (per grading)'!H$16="OUTPUT", 'PRINTABLE (per grading)'!B$13="Prelim"), IF(ISERROR(SUMIF(OUTPUT!C$20:M$20, "CLO6", OUTPUT!C150:M150) / OUTPUT!AL$11), "", SUMIF(OUTPUT!C$20:M$20, "CLO6", OUTPUT!C150:M150) / OUTPUT!AL$11),
IF(AND('PRINTABLE (per grading)'!H$16="OUTPUT", 'PRINTABLE (per grading)'!B$13="Midterm"), IF(ISERROR(SUMIF(OUTPUT!O$20:Y$20, "CLO6", OUTPUT!O150:Y150) / OUTPUT!AM$11), "", SUMIF(OUTPUT!O$20:Y$20, "CLO6", OUTPUT!O150:Y150) / OUTPUT!AM$11),
IF(AND('PRINTABLE (per grading)'!H$16="OUTPUT", 'PRINTABLE (per grading)'!B$13="Final"), IF(ISERROR(SUMIF(OUTPUT!AA$20:AI$20, "CLO6", OUTPUT!AA150:AI150) / OUTPUT!AN$11), "", SUMIF(OUTPUT!AA$20:AI$20, "CLO6", OUTPUT!AA150:AI150) / OUTPUT!AN$11),
"")))))),"")</f>
        <v/>
      </c>
      <c r="AO148" s="286" t="str">
        <f aca="false">IF(B148&lt;&gt;"",IF(AN148="","",IF(AN148&lt;0.5,1,IF(AND(AN148&gt;=0.5,AN148&lt;P$10),2,IF(AN148&gt;=P$10,3)))),"")</f>
        <v/>
      </c>
      <c r="AP148" s="287" t="str">
        <f aca="false">IF(B148 &lt;&gt; "",IFERROR(IF(AVERAGE(AL148,AN148)&gt;=P$10,"Y","N"),""),"")</f>
        <v/>
      </c>
      <c r="AQ148" s="194" t="str">
        <f aca="false">IF(B148 &lt;&gt; "", IFERROR(IF(C$16 = "PRELIM", SUMIF('Database (LECTURE-RES-PRAC)'!D$14:AG$14, "CLO7", 'Database (LECTURE-RES-PRAC)'!D145:AG145) / 'Grade computation'!F$10, IF(C$16 = "MIDTERM", SUMIF('Database (LECTURE-RES-PRAC)'!AJ$14:BM$14, "CLO7", 'Database (LECTURE-RES-PRAC)'!AJ145:BM145) / 'Grade computation'!G$10, IF(C$16 = "FINAL", SUMIF('Database (LECTURE-RES-PRAC)'!BP$14:CS$14, "CLO7", 'Database (LECTURE-RES-PRAC)'!BP145:CS145) / 'Grade computation'!H$10,""))),""),"")</f>
        <v/>
      </c>
      <c r="AR148" s="286" t="str">
        <f aca="false">IF(B148&lt;&gt;"",IF(AQ148="","",IF(AQ148&lt;0.5,1,IF(AND(AQ148&gt;=0.5,AQ148&lt;P$10),2,IF(AQ148&gt;=P$10,3)))),"")</f>
        <v/>
      </c>
      <c r="AS148" s="194" t="str">
        <f aca="false">IF(B148 &lt;&gt; "",IF(AND('PRINTABLE (per grading)'!H$16="EXAM", 'PRINTABLE (per grading)'!B$13="Prelim"), IF(ISERROR(SUMIF('Exam (LECTURE ONLY)'!D$20:M$20, "CLO7", 'Exam (LECTURE ONLY)'!D150:M150) / 'Exam (LECTURE ONLY)'!AL$12), "", SUMIF('Exam (LECTURE ONLY)'!D$20:M$20, "CLO7", 'Exam (LECTURE ONLY)'!D150:M150) /'Exam (LECTURE ONLY)'!AL$12),
IF(AND('PRINTABLE (per grading)'!H$16="EXAM", 'PRINTABLE (per grading)'!B$13="Midterm"), IF(ISERROR(SUMIF('Exam (LECTURE ONLY)'!O$20:X$20, "CLO7", 'Exam (LECTURE ONLY)'!O150:X150) / 'Exam (LECTURE ONLY)'!AM$12), "", SUMIF('Exam (LECTURE ONLY)'!O$20:X$20, "CLO7", 'Exam (LECTURE ONLY)'!O150:X150) / 'Exam (LECTURE ONLY)'!AM$12),
IF(AND('PRINTABLE (per grading)'!H$16="EXAM", 'PRINTABLE (per grading)'!B$13="Final"), IF(ISERROR(SUMIF('Exam (LECTURE ONLY)'!Z$20:AI$20, "CLO7", 'Exam (LECTURE ONLY)'!Z150:AI150) / 'Exam (LECTURE ONLY)'!AN$12), "", SUMIF('Exam (LECTURE ONLY)'!Z$20:AI$20, "CLO7", 'Exam (LECTURE ONLY)'!Z150:AI150) / 'Exam (LECTURE ONLY)'!AN$12),
IF(AND('PRINTABLE (per grading)'!H$16="OUTPUT", 'PRINTABLE (per grading)'!B$13="Prelim"), IF(ISERROR(SUMIF(OUTPUT!C$20:M$20, "CLO7", OUTPUT!C150:M150) / OUTPUT!AL$12), "", SUMIF(OUTPUT!C$20:M$20, "CLO7", OUTPUT!C150:M150) / OUTPUT!AL$12),
IF(AND('PRINTABLE (per grading)'!H$16="OUTPUT", 'PRINTABLE (per grading)'!B$13="Midterm"), IF(ISERROR(SUMIF(OUTPUT!O$20:Y$20, "CLO7", OUTPUT!O150:Y150) / OUTPUT!AM$12), "", SUMIF(OUTPUT!O$20:Y$20, "CLO7", OUTPUT!O150:Y150) / OUTPUT!AM$12),
IF(AND('PRINTABLE (per grading)'!H$16="OUTPUT", 'PRINTABLE (per grading)'!B$13="Final"), IF(ISERROR(SUMIF(OUTPUT!AA$20:AI$20, "CLO7", OUTPUT!AA150:AI150) / OUTPUT!AN$12), "", SUMIF(OUTPUT!AA$20:AI$20, "CLO7", OUTPUT!AA150:AI150) / OUTPUT!AN$12),
"")))))),"")</f>
        <v/>
      </c>
      <c r="AT148" s="286" t="str">
        <f aca="false">IF(B148&lt;&gt;"",IF(AS148="","",IF(AS148&lt;0.5,1,IF(AND(AS148&gt;=0.5,AS148&lt;P$10),2,IF(AS148&gt;=P$10,3)))),"")</f>
        <v/>
      </c>
      <c r="AU148" s="287" t="str">
        <f aca="false">IF(B148 &lt;&gt; "",IFERROR(IF(AVERAGE(AQ148,AS148)&gt;=P$10,"Y","N"),""),"")</f>
        <v/>
      </c>
      <c r="AV148" s="194" t="str">
        <f aca="false">IF(B148 &lt;&gt; "", IFERROR(IF(C$16 = "PRELIM", SUMIF('Database (LECTURE-RES-PRAC)'!D$14:AG$14, "CLO8", 'Database (LECTURE-RES-PRAC)'!D145:AG145) / 'Grade computation'!F$11, IF(C$16 = "MIDTERM", SUMIF('Database (LECTURE-RES-PRAC)'!AJ$14:BM$14, "CLO8", 'Database (LECTURE-RES-PRAC)'!AJ145:BM145) / 'Grade computation'!G$11, IF(C$16 = "FINAL", SUMIF('Database (LECTURE-RES-PRAC)'!BP$14:CS$14, "CLO8", 'Database (LECTURE-RES-PRAC)'!BP145:CS145) / 'Grade computation'!H$11,""))),""),"")</f>
        <v/>
      </c>
      <c r="AW148" s="286" t="str">
        <f aca="false">IF(B148&lt;&gt;"",IF(AV148="","",IF(AV148&lt;0.5,1,IF(AND(AV148&gt;=0.5,AV148&lt;P$10),2,IF(AV148&gt;=P$10,3)))),"")</f>
        <v/>
      </c>
      <c r="AX148" s="194" t="str">
        <f aca="false">IF(B148 &lt;&gt; "",IF(AND('PRINTABLE (per grading)'!H$16="EXAM", 'PRINTABLE (per grading)'!B$13="Prelim"), IF(ISERROR(SUMIF('Exam (LECTURE ONLY)'!D$20:M$20, "CLO8", 'Exam (LECTURE ONLY)'!D150:M150) / 'Exam (LECTURE ONLY)'!AL$13), "", SUMIF('Exam (LECTURE ONLY)'!D$20:M$20, "CLO8", 'Exam (LECTURE ONLY)'!D150:M150) /'Exam (LECTURE ONLY)'!AL$13),
IF(AND('PRINTABLE (per grading)'!H$16="EXAM", 'PRINTABLE (per grading)'!B$13="Midterm"), IF(ISERROR(SUMIF('Exam (LECTURE ONLY)'!O$20:X$20, "CLO8", 'Exam (LECTURE ONLY)'!O150:X150) / 'Exam (LECTURE ONLY)'!AM$13), "", SUMIF('Exam (LECTURE ONLY)'!O$20:X$20, "CLO8", 'Exam (LECTURE ONLY)'!O150:X150) / 'Exam (LECTURE ONLY)'!AM$13),
IF(AND('PRINTABLE (per grading)'!H$16="EXAM", 'PRINTABLE (per grading)'!B$13="Final"), IF(ISERROR(SUMIF('Exam (LECTURE ONLY)'!Z$20:AI$20, "CLO8", 'Exam (LECTURE ONLY)'!Z150:AI150) / 'Exam (LECTURE ONLY)'!AN$13), "", SUMIF('Exam (LECTURE ONLY)'!Z$20:AI$20, "CLO8", 'Exam (LECTURE ONLY)'!Z150:AI150) / 'Exam (LECTURE ONLY)'!AN$13),
IF(AND('PRINTABLE (per grading)'!H$16="OUTPUT", 'PRINTABLE (per grading)'!B$13="Prelim"), IF(ISERROR(SUMIF(OUTPUT!C$20:M$20, "CLO8", OUTPUT!C150:M150) / OUTPUT!AL$13), "", SUMIF(OUTPUT!C$20:M$20, "CLO8", OUTPUT!C150:M150) / OUTPUT!AL$13),
IF(AND('PRINTABLE (per grading)'!H$16="OUTPUT", 'PRINTABLE (per grading)'!B$13="Midterm"), IF(ISERROR(SUMIF(OUTPUT!O$20:Y$20, "CLO8", OUTPUT!O150:Y150) / OUTPUT!AM$13), "", SUMIF(OUTPUT!O$20:Y$20, "CLO8", OUTPUT!O150:Y150) / OUTPUT!AM$13),
IF(AND('PRINTABLE (per grading)'!H$16="OUTPUT", 'PRINTABLE (per grading)'!B$13="Final"), IF(ISERROR(SUMIF(OUTPUT!AA$20:AI$20, "CLO8", OUTPUT!AA150:AI150) / OUTPUT!AN$13), "", SUMIF(OUTPUT!AA$20:AI$20, "CLO8", OUTPUT!AA150:AI150) / OUTPUT!AN$13),
"")))))),"")</f>
        <v/>
      </c>
      <c r="AY148" s="286" t="str">
        <f aca="false">IF(B148&lt;&gt;"",IF(AX148="","",IF(AX148&lt;0.5,1,IF(AND(AX148&gt;=0.5,AX148&lt;P$10),2,IF(AX148&gt;=P$10,3)))),"")</f>
        <v/>
      </c>
      <c r="AZ148" s="287" t="str">
        <f aca="false">IF(B148 &lt;&gt; "",IFERROR(IF(AVERAGE(AV148,AX148)&gt;=P$10,"Y","N"),""),"")</f>
        <v/>
      </c>
      <c r="BA148" s="194" t="str">
        <f aca="false">IF(B148 &lt;&gt; "", IFERROR(IF(C$16 = "PRELIM", SUMIF('Database (LECTURE-RES-PRAC)'!D$14:AG$14, "CLO9", 'Database (LECTURE-RES-PRAC)'!D145:AG145) / 'Grade computation'!F$12, IF(C$16 = "MIDTERM", SUMIF('Database (LECTURE-RES-PRAC)'!AJ$14:BM$14, "CLO9", 'Database (LECTURE-RES-PRAC)'!AJ145:BM145) / 'Grade computation'!G$12, IF(C$16 = "FINAL", SUMIF('Database (LECTURE-RES-PRAC)'!BP$14:CS$14, "CLO9", 'Database (LECTURE-RES-PRAC)'!BP145:CS145) / 'Grade computation'!H$12,""))),""),"")</f>
        <v/>
      </c>
      <c r="BB148" s="286" t="str">
        <f aca="false">IF(B148&lt;&gt;"",IF(BA148="","",IF(BA148&lt;0.5,1,IF(AND(BA148&gt;=0.5,BA148&lt;P$10),2,IF(BA148&gt;=P$10,3)))),"")</f>
        <v/>
      </c>
      <c r="BC148" s="194" t="str">
        <f aca="false">IF(B148 &lt;&gt; "",IF(AND('PRINTABLE (per grading)'!H$16="EXAM", 'PRINTABLE (per grading)'!B$13="Prelim"), IF(ISERROR(SUMIF('Exam (LECTURE ONLY)'!D$20:M$20, "CLO9", 'Exam (LECTURE ONLY)'!D150:M150) / 'Exam (LECTURE ONLY)'!AL$14), "", SUMIF('Exam (LECTURE ONLY)'!D$20:M$20, "CLO9", 'Exam (LECTURE ONLY)'!D150:M150) /'Exam (LECTURE ONLY)'!AL$14),
IF(AND('PRINTABLE (per grading)'!H$16="EXAM", 'PRINTABLE (per grading)'!B$13="Midterm"), IF(ISERROR(SUMIF('Exam (LECTURE ONLY)'!O$20:X$20, "CLO9", 'Exam (LECTURE ONLY)'!O150:X150) / 'Exam (LECTURE ONLY)'!AM$14), "", SUMIF('Exam (LECTURE ONLY)'!O$20:X$20, "CLO9", 'Exam (LECTURE ONLY)'!O150:X150) / 'Exam (LECTURE ONLY)'!AM$14),
IF(AND('PRINTABLE (per grading)'!H$16="EXAM", 'PRINTABLE (per grading)'!B$13="Final"), IF(ISERROR(SUMIF('Exam (LECTURE ONLY)'!Z$20:AI$20, "CLO9", 'Exam (LECTURE ONLY)'!Z150:AI150) / 'Exam (LECTURE ONLY)'!AN$14), "", SUMIF('Exam (LECTURE ONLY)'!Z$20:AI$20, "CLO9", 'Exam (LECTURE ONLY)'!Z150:AI150) / 'Exam (LECTURE ONLY)'!AN$14),
IF(AND('PRINTABLE (per grading)'!H$16="OUTPUT", 'PRINTABLE (per grading)'!B$13="Prelim"), IF(ISERROR(SUMIF(OUTPUT!C$20:M$20, "CLO9", OUTPUT!C150:M150) / OUTPUT!AL$14), "", SUMIF(OUTPUT!C$20:M$20, "CLO9", OUTPUT!C150:M150) / OUTPUT!AL$14),
IF(AND('PRINTABLE (per grading)'!H$16="OUTPUT", 'PRINTABLE (per grading)'!B$13="Midterm"), IF(ISERROR(SUMIF(OUTPUT!O$20:Y$20, "CLO9", OUTPUT!O150:Y150) / OUTPUT!AM$14), "", SUMIF(OUTPUT!O$20:Y$20, "CLO9", OUTPUT!O150:Y150) / OUTPUT!AM$14),
IF(AND('PRINTABLE (per grading)'!H$16="OUTPUT", 'PRINTABLE (per grading)'!B$13="Final"), IF(ISERROR(SUMIF(OUTPUT!AA$20:AI$20, "CLO9", OUTPUT!AA150:AI150) / OUTPUT!AN$14), "", SUMIF(OUTPUT!AA$20:AI$20, "CLO9", OUTPUT!AA150:AI150) / OUTPUT!AN$14),
"")))))),"")</f>
        <v/>
      </c>
      <c r="BD148" s="286" t="str">
        <f aca="false">IF(B148&lt;&gt;"",IF(BC148="","",IF(BC148&lt;0.5,1,IF(AND(BC148&gt;=0.5,BC148&lt;P$10),2,IF(BC148&gt;=P$10,3)))),"")</f>
        <v/>
      </c>
      <c r="BE148" s="287" t="str">
        <f aca="false">IF(B148 &lt;&gt; "",IFERROR(IF(AVERAGE(BA148,BC148)&gt;=P$10,"Y","N"),""),"")</f>
        <v/>
      </c>
      <c r="BF148" s="194" t="str">
        <f aca="false">IF(B148 &lt;&gt; "", IFERROR(IF(C$16 = "PRELIM", SUMIF('Database (LECTURE-RES-PRAC)'!D$14:AG$14, "CLO10", 'Database (LECTURE-RES-PRAC)'!D145:AG145) / 'Grade computation'!F$13, IF(C$16 = "MIDTERM", SUMIF('Database (LECTURE-RES-PRAC)'!AJ$14:BM$14, "CLO10", 'Database (LECTURE-RES-PRAC)'!AJ145:BM145) / 'Grade computation'!G$13, IF(C$16 = "FINAL", SUMIF('Database (LECTURE-RES-PRAC)'!BP$14:CS$14, "CLO10", 'Database (LECTURE-RES-PRAC)'!BP145:CS145) / 'Grade computation'!H$13,""))),""),"")</f>
        <v/>
      </c>
      <c r="BG148" s="286" t="str">
        <f aca="false">IF(B148&lt;&gt;"",IF(BF148="","",IF(BF148&lt;0.5,1,IF(AND(BF148&gt;=0.5,BF148&lt;P$10),2,IF(BF148&gt;=P$10,3)))),"")</f>
        <v/>
      </c>
      <c r="BH148" s="194" t="str">
        <f aca="false">IF(B148 &lt;&gt; "",IF(AND('PRINTABLE (per grading)'!H$16="EXAM", 'PRINTABLE (per grading)'!B$13="Prelim"), IF(ISERROR(SUMIF('Exam (LECTURE ONLY)'!D$20:M$20, "CLO10", 'Exam (LECTURE ONLY)'!D150:M150) / 'Exam (LECTURE ONLY)'!AL$15), "", SUMIF('Exam (LECTURE ONLY)'!D$20:M$20, "CLO10", 'Exam (LECTURE ONLY)'!D150:M150) /'Exam (LECTURE ONLY)'!AL$15),
IF(AND('PRINTABLE (per grading)'!H$16="EXAM", 'PRINTABLE (per grading)'!B$13="Midterm"), IF(ISERROR(SUMIF('Exam (LECTURE ONLY)'!O$20:X$20, "CLO10", 'Exam (LECTURE ONLY)'!O150:X150) / 'Exam (LECTURE ONLY)'!AM$15), "", SUMIF('Exam (LECTURE ONLY)'!O$20:X$20, "CLO10", 'Exam (LECTURE ONLY)'!O150:X150) / 'Exam (LECTURE ONLY)'!AM$15),
IF(AND('PRINTABLE (per grading)'!H$16="EXAM", 'PRINTABLE (per grading)'!B$13="Final"), IF(ISERROR(SUMIF('Exam (LECTURE ONLY)'!Z$20:AI$20, "CLO10", 'Exam (LECTURE ONLY)'!Z150:AI150) / 'Exam (LECTURE ONLY)'!AN$15), "", SUMIF('Exam (LECTURE ONLY)'!Z$20:AI$20, "CLO10", 'Exam (LECTURE ONLY)'!Z150:AI150) / 'Exam (LECTURE ONLY)'!AN$15),
IF(AND('PRINTABLE (per grading)'!H$16="OUTPUT", 'PRINTABLE (per grading)'!B$13="Prelim"), IF(ISERROR(SUMIF(OUTPUT!C$20:M$20, "CLO10", OUTPUT!C150:M150) / OUTPUT!AL$15), "", SUMIF(OUTPUT!C$20:M$20, "CLO10", OUTPUT!C150:M150) / OUTPUT!AL$15),
IF(AND('PRINTABLE (per grading)'!H$16="OUTPUT", 'PRINTABLE (per grading)'!B$13="Midterm"), IF(ISERROR(SUMIF(OUTPUT!O$20:Y$20, "CLO10", OUTPUT!O150:Y150) / OUTPUT!AM$15), "", SUMIF(OUTPUT!O$20:Y$20, "CLO10", OUTPUT!O150:Y150) / OUTPUT!AM$15),
IF(AND('PRINTABLE (per grading)'!H$16="OUTPUT", 'PRINTABLE (per grading)'!B$13="Final"), IF(ISERROR(SUMIF(OUTPUT!AA$20:AI$20, "CLO10", OUTPUT!AA150:AI150) / OUTPUT!AN$15), "", SUMIF(OUTPUT!AA$20:AI$20, "CLO10", OUTPUT!AA150:AI150) / OUTPUT!AN$15),
"")))))),"")</f>
        <v/>
      </c>
      <c r="BI148" s="286" t="str">
        <f aca="false">IF(B148&lt;&gt;"",IF(BH148="","",IF(BH148&lt;0.5,1,IF(AND(BH148&gt;=0.5,BH148&lt;P$10),2,IF(BH148&gt;=P$10,3)))),"")</f>
        <v/>
      </c>
      <c r="BJ148" s="287" t="str">
        <f aca="false">IF(B148 &lt;&gt; "",IFERROR(IF(AVERAGE(BF148,BH148)&gt;=P$10,"Y","N"),""),"")</f>
        <v/>
      </c>
      <c r="BK148" s="8"/>
    </row>
    <row r="149" customFormat="false" ht="19.5" hidden="false" customHeight="true" outlineLevel="0" collapsed="false">
      <c r="A149" s="183" t="str">
        <f aca="false">IF(ISBLANK('Database (LECTURE-RES-PRAC)'!A146),"",'Database (LECTURE-RES-PRAC)'!A146)</f>
        <v/>
      </c>
      <c r="B149" s="184" t="str">
        <f aca="false">IF(ISBLANK('Database (LECTURE-RES-PRAC)'!B146),"",'Database (LECTURE-RES-PRAC)'!B146)</f>
        <v/>
      </c>
      <c r="C149" s="230" t="str">
        <f aca="false">IF(B149&lt;&gt;"",IF(C$16="PRELIM",'Grade computation'!C149, IF(C$16="MIDTERM",'Grade computation'!K149, IF(C$16="FINAL",'Grade computation'!S149,""))),"")</f>
        <v/>
      </c>
      <c r="D149" s="231" t="str">
        <f aca="false">IF(B149&lt;&gt;"",IFERROR(IF(B$11="80-20", (((C149/C$19)*X$6)+X$7)*D$18, IF(B$11="60-40", (((C149/C$19)*Y$6)+Y$7)*D$18, 0)),0),"")</f>
        <v/>
      </c>
      <c r="E149" s="230" t="str">
        <f aca="false">IF(B149&lt;&gt;"", IF(C$16="PRELIM",'Grade computation'!E149, IF(C$16="MIDTERM",'Grade computation'!M149, IF(C$16="FINAL",'Grade computation'!U149,""))),"")</f>
        <v/>
      </c>
      <c r="F149" s="232" t="str">
        <f aca="false">IF(B149&lt;&gt;"",IFERROR(IF(B$11="80-20", (((E149/E$19)*X$6)+X$7)*F$18, IF(B$11="60-40", (((E149/E$19)*Y$6)+Y$7)*F$18, 0)),0),"")</f>
        <v/>
      </c>
      <c r="G149" s="233" t="str">
        <f aca="false">IF(B149&lt;&gt;"",IFERROR((D149+F149),0),"")</f>
        <v/>
      </c>
      <c r="H149" s="234" t="str">
        <f aca="false">IF(B149&lt;&gt;"",IF(C$16="PRELIM", 'Grade computation'!H149, IF(C$16="MIDTERM", 'Grade computation'!P149, IF(C$16="FINAL",'Grade computation'!X149, ""))),"")</f>
        <v/>
      </c>
      <c r="I149" s="233" t="str">
        <f aca="false">IF(B149&lt;&gt;"",IFERROR(IF(B$11="80-20", (((H149/H$19)*X$6)+X$7)*I$19, IF(B$11="60-40", (((H149/H$19)*Y$6)+Y$7)*I$19, 0)),0),"")</f>
        <v/>
      </c>
      <c r="J149" s="237" t="str">
        <f aca="false">IFERROR((G149+I149),"")</f>
        <v/>
      </c>
      <c r="K149" s="183" t="str">
        <f aca="false">IFERROR(IF(J149="","",IF(J149&gt;=75,"PASSED","FAILED")),"")</f>
        <v/>
      </c>
      <c r="L149" s="183"/>
      <c r="M149" s="194" t="str">
        <f aca="false">IF(B149 &lt;&gt; "", IFERROR(IF(C$16 = "PRELIM", SUMIF('Database (LECTURE-RES-PRAC)'!D$14:AG$14, "CLO1", 'Database (LECTURE-RES-PRAC)'!D146:AG146) / 'Grade computation'!F$4, IF(C$16 = "MIDTERM", SUMIF('Database (LECTURE-RES-PRAC)'!AJ$14:BM$14, "CLO1", 'Database (LECTURE-RES-PRAC)'!AJ146:BM146) / 'Grade computation'!G$4, IF(C$16 = "FINAL", SUMIF('Database (LECTURE-RES-PRAC)'!BP$14:CS$14, "CLO1", 'Database (LECTURE-RES-PRAC)'!BP146:CS146) / 'Grade computation'!H$4,""))),""),"")</f>
        <v/>
      </c>
      <c r="N149" s="286" t="str">
        <f aca="false">IF(B149&lt;&gt;"",IF(M149="","",IF(M149&lt;0.5,1,IF(AND(M149&gt;=0.5,M149&lt;P$10),2,IF(M149&gt;=P$10,3)))),"")</f>
        <v/>
      </c>
      <c r="O149" s="194" t="str">
        <f aca="false">IF(B149 &lt;&gt; "",IF(AND('PRINTABLE (per grading)'!H$16="EXAM", 'PRINTABLE (per grading)'!B$13="Prelim"), IF(ISERROR(SUMIF('Exam (LECTURE ONLY)'!D$20:M$20, "CLO1", 'Exam (LECTURE ONLY)'!D151:M151) / 'Exam (LECTURE ONLY)'!AL$6), "", SUMIF('Exam (LECTURE ONLY)'!D$20:M$20, "CLO1", 'Exam (LECTURE ONLY)'!D151:M151) /'Exam (LECTURE ONLY)'!AL$6),
IF(AND('PRINTABLE (per grading)'!H$16="EXAM", 'PRINTABLE (per grading)'!B$13="Midterm"), IF(ISERROR(SUMIF('Exam (LECTURE ONLY)'!O$20:X$20, "CLO1", 'Exam (LECTURE ONLY)'!O151:X151) / 'Exam (LECTURE ONLY)'!AM$6), "", SUMIF('Exam (LECTURE ONLY)'!O$20:X$20, "CLO1", 'Exam (LECTURE ONLY)'!O151:X151) / 'Exam (LECTURE ONLY)'!AM$6),
IF(AND('PRINTABLE (per grading)'!H$16="EXAM", 'PRINTABLE (per grading)'!B$13="Final"), IF(ISERROR(SUMIF('Exam (LECTURE ONLY)'!Z$20:AI$20, "CLO1", 'Exam (LECTURE ONLY)'!Z151:AI151) / 'Exam (LECTURE ONLY)'!AN$6), "", SUMIF('Exam (LECTURE ONLY)'!Z$20:AI$20, "CLO1", 'Exam (LECTURE ONLY)'!Z151:AI151) / 'Exam (LECTURE ONLY)'!AN$6),
IF(AND('PRINTABLE (per grading)'!H$16="OUTPUT", 'PRINTABLE (per grading)'!B$13="Prelim"), IF(ISERROR(SUMIF(OUTPUT!C$20:M$20, "CLO1", OUTPUT!C151:M151) / OUTPUT!AL$6), "", SUMIF(OUTPUT!C$20:M$20, "CLO1", OUTPUT!C151:M151) / OUTPUT!AL$6),
IF(AND('PRINTABLE (per grading)'!H$16="OUTPUT", 'PRINTABLE (per grading)'!B$13="Midterm"), IF(ISERROR(SUMIF(OUTPUT!O$20:Y$20, "CLO1", OUTPUT!O151:Y151) / OUTPUT!AM$6), "", SUMIF(OUTPUT!O$20:Y$20, "CLO1", OUTPUT!O151:Y151) / OUTPUT!AM$6),
IF(AND('PRINTABLE (per grading)'!H$16="OUTPUT", 'PRINTABLE (per grading)'!B$13="Final"), IF(ISERROR(SUMIF(OUTPUT!AA$20:AI$20, "CLO1", OUTPUT!AA151:AI151) / OUTPUT!AN$6), "", SUMIF(OUTPUT!AA$20:AI$20, "CLO1", OUTPUT!AA151:AI151) / OUTPUT!AN$6),
"")))))),"")</f>
        <v/>
      </c>
      <c r="P149" s="286" t="str">
        <f aca="false">IF(B149&lt;&gt;"",IF(O149="","",IF(O149&lt;0.5,1,IF(AND(O149&gt;=0.5,O149&lt;P$10),2,IF(O149&gt;=P$10,3)))),"")</f>
        <v/>
      </c>
      <c r="Q149" s="287" t="str">
        <f aca="false">IF(B149 &lt;&gt; "",IFERROR(IF(AVERAGE(M149,O149)&gt;=P$10,"Y","N"),""),"")</f>
        <v/>
      </c>
      <c r="R149" s="194" t="str">
        <f aca="false">IF(B149 &lt;&gt; "", IFERROR(IF(C$16 = "PRELIM", SUMIF('Database (LECTURE-RES-PRAC)'!D$14:AG$14, "CLO2", 'Database (LECTURE-RES-PRAC)'!D146:AG146) / 'Grade computation'!F$5, IF(C$16 = "MIDTERM", SUMIF('Database (LECTURE-RES-PRAC)'!AJ$14:BM$14, "CLO2", 'Database (LECTURE-RES-PRAC)'!AJ146:BM146) / 'Grade computation'!G$5, IF(C$16 = "FINAL", SUMIF('Database (LECTURE-RES-PRAC)'!BP$14:CS$14, "CLO2", 'Database (LECTURE-RES-PRAC)'!BP146:CS146) / 'Grade computation'!H$5,""))),""),"")</f>
        <v/>
      </c>
      <c r="S149" s="286" t="str">
        <f aca="false">IF(B149&lt;&gt;"",IF(R149="","",IF(R149&lt;0.5,1,IF(AND(R149&gt;=0.5,R149&lt;P$10),2,IF(R149&gt;=P$10,3)))),"")</f>
        <v/>
      </c>
      <c r="T149" s="194" t="str">
        <f aca="false">IF(B149 &lt;&gt; "",IF(AND('PRINTABLE (per grading)'!H$16="EXAM", 'PRINTABLE (per grading)'!B$13="Prelim"), IF(ISERROR(SUMIF('Exam (LECTURE ONLY)'!D$20:M$20, "CLO2", 'Exam (LECTURE ONLY)'!D151:M151) / 'Exam (LECTURE ONLY)'!AL$7), "", SUMIF('Exam (LECTURE ONLY)'!D$20:M$20, "CLO2", 'Exam (LECTURE ONLY)'!D151:M151) /'Exam (LECTURE ONLY)'!AL$7),
IF(AND('PRINTABLE (per grading)'!H$16="EXAM", 'PRINTABLE (per grading)'!B$13="Midterm"), IF(ISERROR(SUMIF('Exam (LECTURE ONLY)'!O$20:X$20, "CLO2", 'Exam (LECTURE ONLY)'!O151:X151) / 'Exam (LECTURE ONLY)'!AM$7), "", SUMIF('Exam (LECTURE ONLY)'!O$20:X$20, "CLO2", 'Exam (LECTURE ONLY)'!O151:X151) / 'Exam (LECTURE ONLY)'!AM$7),
IF(AND('PRINTABLE (per grading)'!H$16="EXAM", 'PRINTABLE (per grading)'!B$13="Final"), IF(ISERROR(SUMIF('Exam (LECTURE ONLY)'!Z$20:AI$20, "CLO2", 'Exam (LECTURE ONLY)'!Z151:AI151) / 'Exam (LECTURE ONLY)'!AN$7), "", SUMIF('Exam (LECTURE ONLY)'!Z$20:AI$20, "CLO2", 'Exam (LECTURE ONLY)'!Z151:AI151) / 'Exam (LECTURE ONLY)'!AN$7),
IF(AND('PRINTABLE (per grading)'!H$16="OUTPUT", 'PRINTABLE (per grading)'!B$13="Prelim"), IF(ISERROR(SUMIF(OUTPUT!C$20:M$20, "CLO2", OUTPUT!C151:M151) / OUTPUT!AL$7), "", SUMIF(OUTPUT!C$20:M$20, "CLO2", OUTPUT!C151:M151) / OUTPUT!AL$7),
IF(AND('PRINTABLE (per grading)'!H$16="OUTPUT", 'PRINTABLE (per grading)'!B$13="Midterm"), IF(ISERROR(SUMIF(OUTPUT!O$20:Y$20, "CLO2", OUTPUT!O151:Y151) / OUTPUT!AM$7), "", SUMIF(OUTPUT!O$20:Y$20, "CLO2", OUTPUT!O151:Y151) / OUTPUT!AM$7),
IF(AND('PRINTABLE (per grading)'!H$16="OUTPUT", 'PRINTABLE (per grading)'!B$13="Final"), IF(ISERROR(SUMIF(OUTPUT!AA$20:AI$20, "CLO2", OUTPUT!AA151:AI151) / OUTPUT!AN$7), "", SUMIF(OUTPUT!AA$20:AI$20, "CLO2", OUTPUT!AA151:AI151) / OUTPUT!AN$7),
"")))))),"")</f>
        <v/>
      </c>
      <c r="U149" s="286" t="str">
        <f aca="false">IF(B149&lt;&gt;"",IF(T149="","",IF(T149&lt;0.5,1,IF(AND(T149&gt;=0.5,T149&lt;P$10),2,IF(T149&gt;=P$10,3)))),"")</f>
        <v/>
      </c>
      <c r="V149" s="287" t="str">
        <f aca="false">IF(B149 &lt;&gt; "",IFERROR(IF(AVERAGE(R149,T149)&gt;=P$10,"Y","N"),""),"")</f>
        <v/>
      </c>
      <c r="W149" s="194" t="str">
        <f aca="false">IF(B149 &lt;&gt; "", IFERROR(IF(C$16 = "PRELIM", SUMIF('Database (LECTURE-RES-PRAC)'!D$14:AG$14, "CLO3", 'Database (LECTURE-RES-PRAC)'!D146:AG146) / 'Grade computation'!F$6, IF(C$16 = "MIDTERM", SUMIF('Database (LECTURE-RES-PRAC)'!AJ$14:BM$14, "CLO3", 'Database (LECTURE-RES-PRAC)'!AJ146:BM146) / 'Grade computation'!G$6, IF(C$16 = "FINAL", SUMIF('Database (LECTURE-RES-PRAC)'!BP$14:CS$14, "CLO3", 'Database (LECTURE-RES-PRAC)'!BP146:CS146) / 'Grade computation'!H$6,""))),""),"")</f>
        <v/>
      </c>
      <c r="X149" s="286" t="str">
        <f aca="false">IF(B149&lt;&gt;"",IF(W149="","",IF(W149&lt;0.5,1,IF(AND(W149&gt;=0.5,W149&lt;P$10),2,IF(W149&gt;=P$10,3)))),"")</f>
        <v/>
      </c>
      <c r="Y149" s="194" t="str">
        <f aca="false">IF(B149 &lt;&gt; "",IF(AND('PRINTABLE (per grading)'!H$16="EXAM", 'PRINTABLE (per grading)'!B$13="Prelim"), IF(ISERROR(SUMIF('Exam (LECTURE ONLY)'!D$20:M$20, "CLO3", 'Exam (LECTURE ONLY)'!D151:M151) / 'Exam (LECTURE ONLY)'!AL$8), "", SUMIF('Exam (LECTURE ONLY)'!D$20:M$20, "CLO3", 'Exam (LECTURE ONLY)'!D151:M151) /'Exam (LECTURE ONLY)'!AL$8),
IF(AND('PRINTABLE (per grading)'!H$16="EXAM", 'PRINTABLE (per grading)'!B$13="Midterm"), IF(ISERROR(SUMIF('Exam (LECTURE ONLY)'!O$20:X$20, "CLO3", 'Exam (LECTURE ONLY)'!O151:X151) / 'Exam (LECTURE ONLY)'!AM$8), "", SUMIF('Exam (LECTURE ONLY)'!O$20:X$20, "CLO3", 'Exam (LECTURE ONLY)'!O151:X151) / 'Exam (LECTURE ONLY)'!AM$8),
IF(AND('PRINTABLE (per grading)'!H$16="EXAM", 'PRINTABLE (per grading)'!B$13="Final"), IF(ISERROR(SUMIF('Exam (LECTURE ONLY)'!Z$20:AI$20, "CLO3", 'Exam (LECTURE ONLY)'!Z151:AI151) / 'Exam (LECTURE ONLY)'!AN$8), "", SUMIF('Exam (LECTURE ONLY)'!Z$20:AI$20, "CLO3", 'Exam (LECTURE ONLY)'!Z151:AI151) / 'Exam (LECTURE ONLY)'!AN$8),
IF(AND('PRINTABLE (per grading)'!H$16="OUTPUT", 'PRINTABLE (per grading)'!B$13="Prelim"), IF(ISERROR(SUMIF(OUTPUT!C$20:M$20, "CLO3", OUTPUT!C151:M151) / OUTPUT!AL$8), "", SUMIF(OUTPUT!C$20:M$20, "CLO3", OUTPUT!C151:M151) / OUTPUT!AL$8),
IF(AND('PRINTABLE (per grading)'!H$16="OUTPUT", 'PRINTABLE (per grading)'!B$13="Midterm"), IF(ISERROR(SUMIF(OUTPUT!O$20:Y$20, "CLO3", OUTPUT!O151:Y151) / OUTPUT!AM$8), "", SUMIF(OUTPUT!O$20:Y$20, "CLO3", OUTPUT!O151:Y151) / OUTPUT!AM$8),
IF(AND('PRINTABLE (per grading)'!H$16="OUTPUT", 'PRINTABLE (per grading)'!B$13="Final"), IF(ISERROR(SUMIF(OUTPUT!AA$20:AI$20, "CLO3", OUTPUT!AA151:AI151) / OUTPUT!AN$8), "", SUMIF(OUTPUT!AA$20:AI$20, "CLO3", OUTPUT!AA151:AI151) / OUTPUT!AN$8),
"" )))))),"")</f>
        <v/>
      </c>
      <c r="Z149" s="286" t="str">
        <f aca="false">IF(B149&lt;&gt;"",IF(Y149="","",IF(Y149&lt;0.5,1,IF(AND(Y149&gt;=0.5,Y149&lt;P$10),2,IF(Y149&gt;=P$10,3)))),"")</f>
        <v/>
      </c>
      <c r="AA149" s="287" t="str">
        <f aca="false">IF(B149 &lt;&gt; "",IFERROR(IF(AVERAGE(W149,Y149)&gt;=P$10,"Y","N"),""),"")</f>
        <v/>
      </c>
      <c r="AB149" s="194" t="str">
        <f aca="false">IF(B149 &lt;&gt; "", IFERROR(IF(C$16 = "PRELIM", SUMIF('Database (LECTURE-RES-PRAC)'!D$14:AG$14, "CLO4", 'Database (LECTURE-RES-PRAC)'!D146:AG146) / 'Grade computation'!F$7, IF(C$16 = "MIDTERM", SUMIF('Database (LECTURE-RES-PRAC)'!AJ$14:BM$14, "CLO4", 'Database (LECTURE-RES-PRAC)'!AJ146:BM146) / 'Grade computation'!G$7, IF(C$16 = "FINAL", SUMIF('Database (LECTURE-RES-PRAC)'!BP$14:CS$14, "CLO4", 'Database (LECTURE-RES-PRAC)'!BP146:CS146) / 'Grade computation'!H$7,""))),""),"")</f>
        <v/>
      </c>
      <c r="AC149" s="286" t="str">
        <f aca="false">IF(B149&lt;&gt;"",IF(AB149="","",IF(AB149&lt;0.5,1,IF(AND(AB149&gt;=0.5,AB149&lt;P$10),2,IF(AB149&gt;=P$10,3)))),"")</f>
        <v/>
      </c>
      <c r="AD149" s="194" t="str">
        <f aca="false">IF(B149 &lt;&gt; "",IF(AND('PRINTABLE (per grading)'!H$16="EXAM", 'PRINTABLE (per grading)'!B$13="Prelim"), IF(ISERROR(SUMIF('Exam (LECTURE ONLY)'!D$20:M$20, "CLO4", 'Exam (LECTURE ONLY)'!D151:M151) / 'Exam (LECTURE ONLY)'!AL$9), "", SUMIF('Exam (LECTURE ONLY)'!D$20:M$20, "CLO4", 'Exam (LECTURE ONLY)'!D151:M151) /'Exam (LECTURE ONLY)'!AL$9),
IF(AND('PRINTABLE (per grading)'!H$16="EXAM", 'PRINTABLE (per grading)'!B$13="Midterm"), IF(ISERROR(SUMIF('Exam (LECTURE ONLY)'!O$20:X$20, "CLO4", 'Exam (LECTURE ONLY)'!O151:X151) / 'Exam (LECTURE ONLY)'!AM$9), "", SUMIF('Exam (LECTURE ONLY)'!O$20:X$20, "CLO4", 'Exam (LECTURE ONLY)'!O151:X151) / 'Exam (LECTURE ONLY)'!AM$9),
IF(AND('PRINTABLE (per grading)'!H$16="EXAM", 'PRINTABLE (per grading)'!B$13="Final"), IF(ISERROR(SUMIF('Exam (LECTURE ONLY)'!Z$20:AI$20, "CLO4", 'Exam (LECTURE ONLY)'!Z151:AI151) / 'Exam (LECTURE ONLY)'!AN$9), "", SUMIF('Exam (LECTURE ONLY)'!Z$20:AI$20, "CLO4", 'Exam (LECTURE ONLY)'!Z151:AI151) / 'Exam (LECTURE ONLY)'!AN$9),
IF(AND('PRINTABLE (per grading)'!H$16="OUTPUT", 'PRINTABLE (per grading)'!B$13="Prelim"), IF(ISERROR(SUMIF(OUTPUT!C$20:M$20, "CLO4", OUTPUT!C151:M151) / OUTPUT!AL$9), "", SUMIF(OUTPUT!C$20:M$20, "CLO4", OUTPUT!C151:M151) / OUTPUT!AL$9),
IF(AND('PRINTABLE (per grading)'!H$16="OUTPUT", 'PRINTABLE (per grading)'!B$13="Midterm"), IF(ISERROR(SUMIF(OUTPUT!O$20:Y$20, "CLO4", OUTPUT!O151:Y151) / OUTPUT!AM$9), "", SUMIF(OUTPUT!O$20:Y$20, "CLO4", OUTPUT!O151:Y151) / OUTPUT!AM$9),
IF(AND('PRINTABLE (per grading)'!H$16="OUTPUT", 'PRINTABLE (per grading)'!B$13="Final"), IF(ISERROR(SUMIF(OUTPUT!AA$20:AI$20, "CLO4", OUTPUT!AA151:AI151) / OUTPUT!AN$9), "", SUMIF(OUTPUT!AA$20:AI$20, "CLO4", OUTPUT!AA151:AI151) / OUTPUT!AN$9),
"")))))),"")</f>
        <v/>
      </c>
      <c r="AE149" s="286" t="str">
        <f aca="false">IF(B149&lt;&gt;"",IF(AD149="","",IF(AD149&lt;0.5,1,IF(AND(AD149&gt;=0.5,AD149&lt;P$10),2,IF(AD149&gt;=P$10,3)))),"")</f>
        <v/>
      </c>
      <c r="AF149" s="287" t="str">
        <f aca="false">IF(B149 &lt;&gt; "",IFERROR(IF(AVERAGE(AB149,AD149)&gt;=P$10,"Y","N"),""),"")</f>
        <v/>
      </c>
      <c r="AG149" s="194" t="str">
        <f aca="false">IF(B149 &lt;&gt; "", IFERROR(IF(C$16 = "PRELIM", SUMIF('Database (LECTURE-RES-PRAC)'!D$14:AG$14, "CLO5", 'Database (LECTURE-RES-PRAC)'!D146:AG146) / 'Grade computation'!F$8, IF(C$16 = "MIDTERM", SUMIF('Database (LECTURE-RES-PRAC)'!AJ$14:BM$14, "CLO5", 'Database (LECTURE-RES-PRAC)'!AJ146:BM146) / 'Grade computation'!G$8, IF(C$16 = "FINAL", SUMIF('Database (LECTURE-RES-PRAC)'!BP$14:CS$14, "CLO5", 'Database (LECTURE-RES-PRAC)'!BP146:CS146) / 'Grade computation'!H$8,""))),""),"")</f>
        <v/>
      </c>
      <c r="AH149" s="286" t="str">
        <f aca="false">IF(B149&lt;&gt;"",IF(AG149="","",IF(AG149&lt;0.5,1,IF(AND(AG149&gt;=0.5,AG149&lt;P$10),2,IF(AG149&gt;=P$10,3)))),"")</f>
        <v/>
      </c>
      <c r="AI149" s="194" t="str">
        <f aca="false">IF(B149 &lt;&gt; "",IF(AND('PRINTABLE (per grading)'!H$16="EXAM", 'PRINTABLE (per grading)'!B$13="Prelim"), IF(ISERROR(SUMIF('Exam (LECTURE ONLY)'!D$20:M$20, "CLO5", 'Exam (LECTURE ONLY)'!D151:M151) / 'Exam (LECTURE ONLY)'!AL$10), "", SUMIF('Exam (LECTURE ONLY)'!D$20:M$20, "CLO5", 'Exam (LECTURE ONLY)'!D151:M151) /'Exam (LECTURE ONLY)'!AL$10),
IF(AND('PRINTABLE (per grading)'!H$16="EXAM", 'PRINTABLE (per grading)'!B$13="Midterm"), IF(ISERROR(SUMIF('Exam (LECTURE ONLY)'!O$20:X$20, "CLO5", 'Exam (LECTURE ONLY)'!O151:X151) / 'Exam (LECTURE ONLY)'!AM$10), "", SUMIF('Exam (LECTURE ONLY)'!O$20:X$20, "CLO5", 'Exam (LECTURE ONLY)'!O151:X151) / 'Exam (LECTURE ONLY)'!AM$10),
IF(AND('PRINTABLE (per grading)'!H$16="EXAM", 'PRINTABLE (per grading)'!B$13="Final"), IF(ISERROR(SUMIF('Exam (LECTURE ONLY)'!Z$20:AI$20, "CLO5", 'Exam (LECTURE ONLY)'!Z151:AI151) / 'Exam (LECTURE ONLY)'!AN$10), "", SUMIF('Exam (LECTURE ONLY)'!Z$20:AI$20, "CLO5", 'Exam (LECTURE ONLY)'!Z151:AI151) / 'Exam (LECTURE ONLY)'!AN$10),
IF(AND('PRINTABLE (per grading)'!H$16="OUTPUT", 'PRINTABLE (per grading)'!B$13="Prelim"), IF(ISERROR(SUMIF(OUTPUT!C$20:M$20, "CLO5", OUTPUT!C151:M151) / OUTPUT!AL$10), "", SUMIF(OUTPUT!C$20:M$20, "CLO5", OUTPUT!C151:M151) / OUTPUT!AL$10),
IF(AND('PRINTABLE (per grading)'!H$16="OUTPUT", 'PRINTABLE (per grading)'!B$13="Midterm"), IF(ISERROR(SUMIF(OUTPUT!O$20:Y$20, "CLO5", OUTPUT!O151:Y151) / OUTPUT!AM$10), "", SUMIF(OUTPUT!O$20:Y$20, "CLO5", OUTPUT!O151:Y151) / OUTPUT!AM$10),
IF(AND('PRINTABLE (per grading)'!H$16="OUTPUT", 'PRINTABLE (per grading)'!B$13="Final"), IF(ISERROR(SUMIF(OUTPUT!AA$20:AI$20, "CLO5", OUTPUT!AA151:AI151) / OUTPUT!AN$10), "", SUMIF(OUTPUT!AA$20:AI$20, "CLO5", OUTPUT!AA151:AI151) / OUTPUT!AN$10),
"")))))),"")</f>
        <v/>
      </c>
      <c r="AJ149" s="286" t="str">
        <f aca="false">IF(B149&lt;&gt;"",IF(AI149="","",IF(AI149&lt;0.5,1,IF(AND(AI149&gt;=0.5,AI149&lt;P$10),2,IF(AI149&gt;=P$10,3)))),"")</f>
        <v/>
      </c>
      <c r="AK149" s="287" t="str">
        <f aca="false">IF(B149 &lt;&gt; "",IFERROR(IF(AVERAGE(AG149,AI149)&gt;=P$10,"Y","N"),""),"")</f>
        <v/>
      </c>
      <c r="AL149" s="194" t="str">
        <f aca="false">IF(B149 &lt;&gt; "", IFERROR(IF(C$16 = "PRELIM", SUMIF('Database (LECTURE-RES-PRAC)'!D$14:AG$14, "CLO6", 'Database (LECTURE-RES-PRAC)'!D146:AG146) / 'Grade computation'!F$9, IF(C$16 = "MIDTERM", SUMIF('Database (LECTURE-RES-PRAC)'!AJ$14:BM$14, "CLO6", 'Database (LECTURE-RES-PRAC)'!AJ146:BM146) / 'Grade computation'!G$9, IF(C$16 = "FINAL", SUMIF('Database (LECTURE-RES-PRAC)'!BP$14:CS$14, "CLO6", 'Database (LECTURE-RES-PRAC)'!BP146:CS146) / 'Grade computation'!H$9,""))),""),"")</f>
        <v/>
      </c>
      <c r="AM149" s="286" t="str">
        <f aca="false">IF(B149&lt;&gt;"",IF(AL149="","",IF(AL149&lt;0.5,1,IF(AND(AL149&gt;=0.5,AL149&lt;P$10),2,IF(AL149&gt;=P$10,3)))),"")</f>
        <v/>
      </c>
      <c r="AN149" s="194" t="str">
        <f aca="false">IF(B149 &lt;&gt; "",IF(AND('PRINTABLE (per grading)'!H$16="EXAM", 'PRINTABLE (per grading)'!B$13="Prelim"), IF(ISERROR(SUMIF('Exam (LECTURE ONLY)'!D$20:M$20, "CLO6", 'Exam (LECTURE ONLY)'!D151:M151) / 'Exam (LECTURE ONLY)'!AL$11), "", SUMIF('Exam (LECTURE ONLY)'!D$20:M$20, "CLO6", 'Exam (LECTURE ONLY)'!D151:M151) /'Exam (LECTURE ONLY)'!AL$11),
IF(AND('PRINTABLE (per grading)'!H$16="EXAM", 'PRINTABLE (per grading)'!B$13="Midterm"), IF(ISERROR(SUMIF('Exam (LECTURE ONLY)'!O$20:X$20, "CLO6", 'Exam (LECTURE ONLY)'!O151:X151) / 'Exam (LECTURE ONLY)'!AM$11), "", SUMIF('Exam (LECTURE ONLY)'!O$20:X$20, "CLO6", 'Exam (LECTURE ONLY)'!O151:X151) / 'Exam (LECTURE ONLY)'!AM$11),
IF(AND('PRINTABLE (per grading)'!H$16="EXAM", 'PRINTABLE (per grading)'!B$13="Final"), IF(ISERROR(SUMIF('Exam (LECTURE ONLY)'!Z$20:AI$20, "CLO6", 'Exam (LECTURE ONLY)'!Z151:AI151) / 'Exam (LECTURE ONLY)'!AN$11), "", SUMIF('Exam (LECTURE ONLY)'!Z$20:AI$20, "CLO6", 'Exam (LECTURE ONLY)'!Z151:AI151) / 'Exam (LECTURE ONLY)'!AN$11),
IF(AND('PRINTABLE (per grading)'!H$16="OUTPUT", 'PRINTABLE (per grading)'!B$13="Prelim"), IF(ISERROR(SUMIF(OUTPUT!C$20:M$20, "CLO6", OUTPUT!C151:M151) / OUTPUT!AL$11), "", SUMIF(OUTPUT!C$20:M$20, "CLO6", OUTPUT!C151:M151) / OUTPUT!AL$11),
IF(AND('PRINTABLE (per grading)'!H$16="OUTPUT", 'PRINTABLE (per grading)'!B$13="Midterm"), IF(ISERROR(SUMIF(OUTPUT!O$20:Y$20, "CLO6", OUTPUT!O151:Y151) / OUTPUT!AM$11), "", SUMIF(OUTPUT!O$20:Y$20, "CLO6", OUTPUT!O151:Y151) / OUTPUT!AM$11),
IF(AND('PRINTABLE (per grading)'!H$16="OUTPUT", 'PRINTABLE (per grading)'!B$13="Final"), IF(ISERROR(SUMIF(OUTPUT!AA$20:AI$20, "CLO6", OUTPUT!AA151:AI151) / OUTPUT!AN$11), "", SUMIF(OUTPUT!AA$20:AI$20, "CLO6", OUTPUT!AA151:AI151) / OUTPUT!AN$11),
"")))))),"")</f>
        <v/>
      </c>
      <c r="AO149" s="286" t="str">
        <f aca="false">IF(B149&lt;&gt;"",IF(AN149="","",IF(AN149&lt;0.5,1,IF(AND(AN149&gt;=0.5,AN149&lt;P$10),2,IF(AN149&gt;=P$10,3)))),"")</f>
        <v/>
      </c>
      <c r="AP149" s="287" t="str">
        <f aca="false">IF(B149 &lt;&gt; "",IFERROR(IF(AVERAGE(AL149,AN149)&gt;=P$10,"Y","N"),""),"")</f>
        <v/>
      </c>
      <c r="AQ149" s="194" t="str">
        <f aca="false">IF(B149 &lt;&gt; "", IFERROR(IF(C$16 = "PRELIM", SUMIF('Database (LECTURE-RES-PRAC)'!D$14:AG$14, "CLO7", 'Database (LECTURE-RES-PRAC)'!D146:AG146) / 'Grade computation'!F$10, IF(C$16 = "MIDTERM", SUMIF('Database (LECTURE-RES-PRAC)'!AJ$14:BM$14, "CLO7", 'Database (LECTURE-RES-PRAC)'!AJ146:BM146) / 'Grade computation'!G$10, IF(C$16 = "FINAL", SUMIF('Database (LECTURE-RES-PRAC)'!BP$14:CS$14, "CLO7", 'Database (LECTURE-RES-PRAC)'!BP146:CS146) / 'Grade computation'!H$10,""))),""),"")</f>
        <v/>
      </c>
      <c r="AR149" s="286" t="str">
        <f aca="false">IF(B149&lt;&gt;"",IF(AQ149="","",IF(AQ149&lt;0.5,1,IF(AND(AQ149&gt;=0.5,AQ149&lt;P$10),2,IF(AQ149&gt;=P$10,3)))),"")</f>
        <v/>
      </c>
      <c r="AS149" s="194" t="str">
        <f aca="false">IF(B149 &lt;&gt; "",IF(AND('PRINTABLE (per grading)'!H$16="EXAM", 'PRINTABLE (per grading)'!B$13="Prelim"), IF(ISERROR(SUMIF('Exam (LECTURE ONLY)'!D$20:M$20, "CLO7", 'Exam (LECTURE ONLY)'!D151:M151) / 'Exam (LECTURE ONLY)'!AL$12), "", SUMIF('Exam (LECTURE ONLY)'!D$20:M$20, "CLO7", 'Exam (LECTURE ONLY)'!D151:M151) /'Exam (LECTURE ONLY)'!AL$12),
IF(AND('PRINTABLE (per grading)'!H$16="EXAM", 'PRINTABLE (per grading)'!B$13="Midterm"), IF(ISERROR(SUMIF('Exam (LECTURE ONLY)'!O$20:X$20, "CLO7", 'Exam (LECTURE ONLY)'!O151:X151) / 'Exam (LECTURE ONLY)'!AM$12), "", SUMIF('Exam (LECTURE ONLY)'!O$20:X$20, "CLO7", 'Exam (LECTURE ONLY)'!O151:X151) / 'Exam (LECTURE ONLY)'!AM$12),
IF(AND('PRINTABLE (per grading)'!H$16="EXAM", 'PRINTABLE (per grading)'!B$13="Final"), IF(ISERROR(SUMIF('Exam (LECTURE ONLY)'!Z$20:AI$20, "CLO7", 'Exam (LECTURE ONLY)'!Z151:AI151) / 'Exam (LECTURE ONLY)'!AN$12), "", SUMIF('Exam (LECTURE ONLY)'!Z$20:AI$20, "CLO7", 'Exam (LECTURE ONLY)'!Z151:AI151) / 'Exam (LECTURE ONLY)'!AN$12),
IF(AND('PRINTABLE (per grading)'!H$16="OUTPUT", 'PRINTABLE (per grading)'!B$13="Prelim"), IF(ISERROR(SUMIF(OUTPUT!C$20:M$20, "CLO7", OUTPUT!C151:M151) / OUTPUT!AL$12), "", SUMIF(OUTPUT!C$20:M$20, "CLO7", OUTPUT!C151:M151) / OUTPUT!AL$12),
IF(AND('PRINTABLE (per grading)'!H$16="OUTPUT", 'PRINTABLE (per grading)'!B$13="Midterm"), IF(ISERROR(SUMIF(OUTPUT!O$20:Y$20, "CLO7", OUTPUT!O151:Y151) / OUTPUT!AM$12), "", SUMIF(OUTPUT!O$20:Y$20, "CLO7", OUTPUT!O151:Y151) / OUTPUT!AM$12),
IF(AND('PRINTABLE (per grading)'!H$16="OUTPUT", 'PRINTABLE (per grading)'!B$13="Final"), IF(ISERROR(SUMIF(OUTPUT!AA$20:AI$20, "CLO7", OUTPUT!AA151:AI151) / OUTPUT!AN$12), "", SUMIF(OUTPUT!AA$20:AI$20, "CLO7", OUTPUT!AA151:AI151) / OUTPUT!AN$12),
"")))))),"")</f>
        <v/>
      </c>
      <c r="AT149" s="286" t="str">
        <f aca="false">IF(B149&lt;&gt;"",IF(AS149="","",IF(AS149&lt;0.5,1,IF(AND(AS149&gt;=0.5,AS149&lt;P$10),2,IF(AS149&gt;=P$10,3)))),"")</f>
        <v/>
      </c>
      <c r="AU149" s="287" t="str">
        <f aca="false">IF(B149 &lt;&gt; "",IFERROR(IF(AVERAGE(AQ149,AS149)&gt;=P$10,"Y","N"),""),"")</f>
        <v/>
      </c>
      <c r="AV149" s="194" t="str">
        <f aca="false">IF(B149 &lt;&gt; "", IFERROR(IF(C$16 = "PRELIM", SUMIF('Database (LECTURE-RES-PRAC)'!D$14:AG$14, "CLO8", 'Database (LECTURE-RES-PRAC)'!D146:AG146) / 'Grade computation'!F$11, IF(C$16 = "MIDTERM", SUMIF('Database (LECTURE-RES-PRAC)'!AJ$14:BM$14, "CLO8", 'Database (LECTURE-RES-PRAC)'!AJ146:BM146) / 'Grade computation'!G$11, IF(C$16 = "FINAL", SUMIF('Database (LECTURE-RES-PRAC)'!BP$14:CS$14, "CLO8", 'Database (LECTURE-RES-PRAC)'!BP146:CS146) / 'Grade computation'!H$11,""))),""),"")</f>
        <v/>
      </c>
      <c r="AW149" s="286" t="str">
        <f aca="false">IF(B149&lt;&gt;"",IF(AV149="","",IF(AV149&lt;0.5,1,IF(AND(AV149&gt;=0.5,AV149&lt;P$10),2,IF(AV149&gt;=P$10,3)))),"")</f>
        <v/>
      </c>
      <c r="AX149" s="194" t="str">
        <f aca="false">IF(B149 &lt;&gt; "",IF(AND('PRINTABLE (per grading)'!H$16="EXAM", 'PRINTABLE (per grading)'!B$13="Prelim"), IF(ISERROR(SUMIF('Exam (LECTURE ONLY)'!D$20:M$20, "CLO8", 'Exam (LECTURE ONLY)'!D151:M151) / 'Exam (LECTURE ONLY)'!AL$13), "", SUMIF('Exam (LECTURE ONLY)'!D$20:M$20, "CLO8", 'Exam (LECTURE ONLY)'!D151:M151) /'Exam (LECTURE ONLY)'!AL$13),
IF(AND('PRINTABLE (per grading)'!H$16="EXAM", 'PRINTABLE (per grading)'!B$13="Midterm"), IF(ISERROR(SUMIF('Exam (LECTURE ONLY)'!O$20:X$20, "CLO8", 'Exam (LECTURE ONLY)'!O151:X151) / 'Exam (LECTURE ONLY)'!AM$13), "", SUMIF('Exam (LECTURE ONLY)'!O$20:X$20, "CLO8", 'Exam (LECTURE ONLY)'!O151:X151) / 'Exam (LECTURE ONLY)'!AM$13),
IF(AND('PRINTABLE (per grading)'!H$16="EXAM", 'PRINTABLE (per grading)'!B$13="Final"), IF(ISERROR(SUMIF('Exam (LECTURE ONLY)'!Z$20:AI$20, "CLO8", 'Exam (LECTURE ONLY)'!Z151:AI151) / 'Exam (LECTURE ONLY)'!AN$13), "", SUMIF('Exam (LECTURE ONLY)'!Z$20:AI$20, "CLO8", 'Exam (LECTURE ONLY)'!Z151:AI151) / 'Exam (LECTURE ONLY)'!AN$13),
IF(AND('PRINTABLE (per grading)'!H$16="OUTPUT", 'PRINTABLE (per grading)'!B$13="Prelim"), IF(ISERROR(SUMIF(OUTPUT!C$20:M$20, "CLO8", OUTPUT!C151:M151) / OUTPUT!AL$13), "", SUMIF(OUTPUT!C$20:M$20, "CLO8", OUTPUT!C151:M151) / OUTPUT!AL$13),
IF(AND('PRINTABLE (per grading)'!H$16="OUTPUT", 'PRINTABLE (per grading)'!B$13="Midterm"), IF(ISERROR(SUMIF(OUTPUT!O$20:Y$20, "CLO8", OUTPUT!O151:Y151) / OUTPUT!AM$13), "", SUMIF(OUTPUT!O$20:Y$20, "CLO8", OUTPUT!O151:Y151) / OUTPUT!AM$13),
IF(AND('PRINTABLE (per grading)'!H$16="OUTPUT", 'PRINTABLE (per grading)'!B$13="Final"), IF(ISERROR(SUMIF(OUTPUT!AA$20:AI$20, "CLO8", OUTPUT!AA151:AI151) / OUTPUT!AN$13), "", SUMIF(OUTPUT!AA$20:AI$20, "CLO8", OUTPUT!AA151:AI151) / OUTPUT!AN$13),
"")))))),"")</f>
        <v/>
      </c>
      <c r="AY149" s="286" t="str">
        <f aca="false">IF(B149&lt;&gt;"",IF(AX149="","",IF(AX149&lt;0.5,1,IF(AND(AX149&gt;=0.5,AX149&lt;P$10),2,IF(AX149&gt;=P$10,3)))),"")</f>
        <v/>
      </c>
      <c r="AZ149" s="287" t="str">
        <f aca="false">IF(B149 &lt;&gt; "",IFERROR(IF(AVERAGE(AV149,AX149)&gt;=P$10,"Y","N"),""),"")</f>
        <v/>
      </c>
      <c r="BA149" s="194" t="str">
        <f aca="false">IF(B149 &lt;&gt; "", IFERROR(IF(C$16 = "PRELIM", SUMIF('Database (LECTURE-RES-PRAC)'!D$14:AG$14, "CLO9", 'Database (LECTURE-RES-PRAC)'!D146:AG146) / 'Grade computation'!F$12, IF(C$16 = "MIDTERM", SUMIF('Database (LECTURE-RES-PRAC)'!AJ$14:BM$14, "CLO9", 'Database (LECTURE-RES-PRAC)'!AJ146:BM146) / 'Grade computation'!G$12, IF(C$16 = "FINAL", SUMIF('Database (LECTURE-RES-PRAC)'!BP$14:CS$14, "CLO9", 'Database (LECTURE-RES-PRAC)'!BP146:CS146) / 'Grade computation'!H$12,""))),""),"")</f>
        <v/>
      </c>
      <c r="BB149" s="286" t="str">
        <f aca="false">IF(B149&lt;&gt;"",IF(BA149="","",IF(BA149&lt;0.5,1,IF(AND(BA149&gt;=0.5,BA149&lt;P$10),2,IF(BA149&gt;=P$10,3)))),"")</f>
        <v/>
      </c>
      <c r="BC149" s="194" t="str">
        <f aca="false">IF(B149 &lt;&gt; "",IF(AND('PRINTABLE (per grading)'!H$16="EXAM", 'PRINTABLE (per grading)'!B$13="Prelim"), IF(ISERROR(SUMIF('Exam (LECTURE ONLY)'!D$20:M$20, "CLO9", 'Exam (LECTURE ONLY)'!D151:M151) / 'Exam (LECTURE ONLY)'!AL$14), "", SUMIF('Exam (LECTURE ONLY)'!D$20:M$20, "CLO9", 'Exam (LECTURE ONLY)'!D151:M151) /'Exam (LECTURE ONLY)'!AL$14),
IF(AND('PRINTABLE (per grading)'!H$16="EXAM", 'PRINTABLE (per grading)'!B$13="Midterm"), IF(ISERROR(SUMIF('Exam (LECTURE ONLY)'!O$20:X$20, "CLO9", 'Exam (LECTURE ONLY)'!O151:X151) / 'Exam (LECTURE ONLY)'!AM$14), "", SUMIF('Exam (LECTURE ONLY)'!O$20:X$20, "CLO9", 'Exam (LECTURE ONLY)'!O151:X151) / 'Exam (LECTURE ONLY)'!AM$14),
IF(AND('PRINTABLE (per grading)'!H$16="EXAM", 'PRINTABLE (per grading)'!B$13="Final"), IF(ISERROR(SUMIF('Exam (LECTURE ONLY)'!Z$20:AI$20, "CLO9", 'Exam (LECTURE ONLY)'!Z151:AI151) / 'Exam (LECTURE ONLY)'!AN$14), "", SUMIF('Exam (LECTURE ONLY)'!Z$20:AI$20, "CLO9", 'Exam (LECTURE ONLY)'!Z151:AI151) / 'Exam (LECTURE ONLY)'!AN$14),
IF(AND('PRINTABLE (per grading)'!H$16="OUTPUT", 'PRINTABLE (per grading)'!B$13="Prelim"), IF(ISERROR(SUMIF(OUTPUT!C$20:M$20, "CLO9", OUTPUT!C151:M151) / OUTPUT!AL$14), "", SUMIF(OUTPUT!C$20:M$20, "CLO9", OUTPUT!C151:M151) / OUTPUT!AL$14),
IF(AND('PRINTABLE (per grading)'!H$16="OUTPUT", 'PRINTABLE (per grading)'!B$13="Midterm"), IF(ISERROR(SUMIF(OUTPUT!O$20:Y$20, "CLO9", OUTPUT!O151:Y151) / OUTPUT!AM$14), "", SUMIF(OUTPUT!O$20:Y$20, "CLO9", OUTPUT!O151:Y151) / OUTPUT!AM$14),
IF(AND('PRINTABLE (per grading)'!H$16="OUTPUT", 'PRINTABLE (per grading)'!B$13="Final"), IF(ISERROR(SUMIF(OUTPUT!AA$20:AI$20, "CLO9", OUTPUT!AA151:AI151) / OUTPUT!AN$14), "", SUMIF(OUTPUT!AA$20:AI$20, "CLO9", OUTPUT!AA151:AI151) / OUTPUT!AN$14),
"")))))),"")</f>
        <v/>
      </c>
      <c r="BD149" s="286" t="str">
        <f aca="false">IF(B149&lt;&gt;"",IF(BC149="","",IF(BC149&lt;0.5,1,IF(AND(BC149&gt;=0.5,BC149&lt;P$10),2,IF(BC149&gt;=P$10,3)))),"")</f>
        <v/>
      </c>
      <c r="BE149" s="287" t="str">
        <f aca="false">IF(B149 &lt;&gt; "",IFERROR(IF(AVERAGE(BA149,BC149)&gt;=P$10,"Y","N"),""),"")</f>
        <v/>
      </c>
      <c r="BF149" s="194" t="str">
        <f aca="false">IF(B149 &lt;&gt; "", IFERROR(IF(C$16 = "PRELIM", SUMIF('Database (LECTURE-RES-PRAC)'!D$14:AG$14, "CLO10", 'Database (LECTURE-RES-PRAC)'!D146:AG146) / 'Grade computation'!F$13, IF(C$16 = "MIDTERM", SUMIF('Database (LECTURE-RES-PRAC)'!AJ$14:BM$14, "CLO10", 'Database (LECTURE-RES-PRAC)'!AJ146:BM146) / 'Grade computation'!G$13, IF(C$16 = "FINAL", SUMIF('Database (LECTURE-RES-PRAC)'!BP$14:CS$14, "CLO10", 'Database (LECTURE-RES-PRAC)'!BP146:CS146) / 'Grade computation'!H$13,""))),""),"")</f>
        <v/>
      </c>
      <c r="BG149" s="286" t="str">
        <f aca="false">IF(B149&lt;&gt;"",IF(BF149="","",IF(BF149&lt;0.5,1,IF(AND(BF149&gt;=0.5,BF149&lt;P$10),2,IF(BF149&gt;=P$10,3)))),"")</f>
        <v/>
      </c>
      <c r="BH149" s="194" t="str">
        <f aca="false">IF(B149 &lt;&gt; "",IF(AND('PRINTABLE (per grading)'!H$16="EXAM", 'PRINTABLE (per grading)'!B$13="Prelim"), IF(ISERROR(SUMIF('Exam (LECTURE ONLY)'!D$20:M$20, "CLO10", 'Exam (LECTURE ONLY)'!D151:M151) / 'Exam (LECTURE ONLY)'!AL$15), "", SUMIF('Exam (LECTURE ONLY)'!D$20:M$20, "CLO10", 'Exam (LECTURE ONLY)'!D151:M151) /'Exam (LECTURE ONLY)'!AL$15),
IF(AND('PRINTABLE (per grading)'!H$16="EXAM", 'PRINTABLE (per grading)'!B$13="Midterm"), IF(ISERROR(SUMIF('Exam (LECTURE ONLY)'!O$20:X$20, "CLO10", 'Exam (LECTURE ONLY)'!O151:X151) / 'Exam (LECTURE ONLY)'!AM$15), "", SUMIF('Exam (LECTURE ONLY)'!O$20:X$20, "CLO10", 'Exam (LECTURE ONLY)'!O151:X151) / 'Exam (LECTURE ONLY)'!AM$15),
IF(AND('PRINTABLE (per grading)'!H$16="EXAM", 'PRINTABLE (per grading)'!B$13="Final"), IF(ISERROR(SUMIF('Exam (LECTURE ONLY)'!Z$20:AI$20, "CLO10", 'Exam (LECTURE ONLY)'!Z151:AI151) / 'Exam (LECTURE ONLY)'!AN$15), "", SUMIF('Exam (LECTURE ONLY)'!Z$20:AI$20, "CLO10", 'Exam (LECTURE ONLY)'!Z151:AI151) / 'Exam (LECTURE ONLY)'!AN$15),
IF(AND('PRINTABLE (per grading)'!H$16="OUTPUT", 'PRINTABLE (per grading)'!B$13="Prelim"), IF(ISERROR(SUMIF(OUTPUT!C$20:M$20, "CLO10", OUTPUT!C151:M151) / OUTPUT!AL$15), "", SUMIF(OUTPUT!C$20:M$20, "CLO10", OUTPUT!C151:M151) / OUTPUT!AL$15),
IF(AND('PRINTABLE (per grading)'!H$16="OUTPUT", 'PRINTABLE (per grading)'!B$13="Midterm"), IF(ISERROR(SUMIF(OUTPUT!O$20:Y$20, "CLO10", OUTPUT!O151:Y151) / OUTPUT!AM$15), "", SUMIF(OUTPUT!O$20:Y$20, "CLO10", OUTPUT!O151:Y151) / OUTPUT!AM$15),
IF(AND('PRINTABLE (per grading)'!H$16="OUTPUT", 'PRINTABLE (per grading)'!B$13="Final"), IF(ISERROR(SUMIF(OUTPUT!AA$20:AI$20, "CLO10", OUTPUT!AA151:AI151) / OUTPUT!AN$15), "", SUMIF(OUTPUT!AA$20:AI$20, "CLO10", OUTPUT!AA151:AI151) / OUTPUT!AN$15),
"")))))),"")</f>
        <v/>
      </c>
      <c r="BI149" s="286" t="str">
        <f aca="false">IF(B149&lt;&gt;"",IF(BH149="","",IF(BH149&lt;0.5,1,IF(AND(BH149&gt;=0.5,BH149&lt;P$10),2,IF(BH149&gt;=P$10,3)))),"")</f>
        <v/>
      </c>
      <c r="BJ149" s="287" t="str">
        <f aca="false">IF(B149 &lt;&gt; "",IFERROR(IF(AVERAGE(BF149,BH149)&gt;=P$10,"Y","N"),""),"")</f>
        <v/>
      </c>
      <c r="BK149" s="8"/>
    </row>
    <row r="150" customFormat="false" ht="19.5" hidden="false" customHeight="true" outlineLevel="0" collapsed="false">
      <c r="A150" s="228" t="str">
        <f aca="false">IF(ISBLANK('Database (LECTURE-RES-PRAC)'!A147),"",'Database (LECTURE-RES-PRAC)'!A147)</f>
        <v/>
      </c>
      <c r="B150" s="229" t="str">
        <f aca="false">IF(ISBLANK('Database (LECTURE-RES-PRAC)'!B147),"",'Database (LECTURE-RES-PRAC)'!B147)</f>
        <v/>
      </c>
      <c r="C150" s="230" t="str">
        <f aca="false">IF(B150&lt;&gt;"",IF(C$16="PRELIM",'Grade computation'!C150, IF(C$16="MIDTERM",'Grade computation'!K150, IF(C$16="FINAL",'Grade computation'!S150,""))),"")</f>
        <v/>
      </c>
      <c r="D150" s="231" t="str">
        <f aca="false">IF(B150&lt;&gt;"",IFERROR(IF(B$11="80-20", (((C150/C$19)*X$6)+X$7)*D$18, IF(B$11="60-40", (((C150/C$19)*Y$6)+Y$7)*D$18, 0)),0),"")</f>
        <v/>
      </c>
      <c r="E150" s="230" t="str">
        <f aca="false">IF(B150&lt;&gt;"", IF(C$16="PRELIM",'Grade computation'!E150, IF(C$16="MIDTERM",'Grade computation'!M150, IF(C$16="FINAL",'Grade computation'!U150,""))),"")</f>
        <v/>
      </c>
      <c r="F150" s="232" t="str">
        <f aca="false">IF(B150&lt;&gt;"",IFERROR(IF(B$11="80-20", (((E150/E$19)*X$6)+X$7)*F$18, IF(B$11="60-40", (((E150/E$19)*Y$6)+Y$7)*F$18, 0)),0),"")</f>
        <v/>
      </c>
      <c r="G150" s="233" t="str">
        <f aca="false">IF(B150&lt;&gt;"",IFERROR((D150+F150),0),"")</f>
        <v/>
      </c>
      <c r="H150" s="234" t="str">
        <f aca="false">IF(B150&lt;&gt;"",IF(C$16="PRELIM", 'Grade computation'!H150, IF(C$16="MIDTERM", 'Grade computation'!P150, IF(C$16="FINAL",'Grade computation'!X150, ""))),"")</f>
        <v/>
      </c>
      <c r="I150" s="233" t="str">
        <f aca="false">IF(B150&lt;&gt;"",IFERROR(IF(B$11="80-20", (((H150/H$19)*X$6)+X$7)*I$19, IF(B$11="60-40", (((H150/H$19)*Y$6)+Y$7)*I$19, 0)),0),"")</f>
        <v/>
      </c>
      <c r="J150" s="237" t="str">
        <f aca="false">IFERROR((G150+I150),"")</f>
        <v/>
      </c>
      <c r="K150" s="183" t="str">
        <f aca="false">IFERROR(IF(J150="","",IF(J150&gt;=75,"PASSED","FAILED")),"")</f>
        <v/>
      </c>
      <c r="L150" s="183"/>
      <c r="M150" s="194" t="str">
        <f aca="false">IF(B150 &lt;&gt; "", IFERROR(IF(C$16 = "PRELIM", SUMIF('Database (LECTURE-RES-PRAC)'!D$14:AG$14, "CLO1", 'Database (LECTURE-RES-PRAC)'!D147:AG147) / 'Grade computation'!F$4, IF(C$16 = "MIDTERM", SUMIF('Database (LECTURE-RES-PRAC)'!AJ$14:BM$14, "CLO1", 'Database (LECTURE-RES-PRAC)'!AJ147:BM147) / 'Grade computation'!G$4, IF(C$16 = "FINAL", SUMIF('Database (LECTURE-RES-PRAC)'!BP$14:CS$14, "CLO1", 'Database (LECTURE-RES-PRAC)'!BP147:CS147) / 'Grade computation'!H$4,""))),""),"")</f>
        <v/>
      </c>
      <c r="N150" s="286" t="str">
        <f aca="false">IF(B150&lt;&gt;"",IF(M150="","",IF(M150&lt;0.5,1,IF(AND(M150&gt;=0.5,M150&lt;P$10),2,IF(M150&gt;=P$10,3)))),"")</f>
        <v/>
      </c>
      <c r="O150" s="194" t="str">
        <f aca="false">IF(B150 &lt;&gt; "",IF(AND('PRINTABLE (per grading)'!H$16="EXAM", 'PRINTABLE (per grading)'!B$13="Prelim"), IF(ISERROR(SUMIF('Exam (LECTURE ONLY)'!D$20:M$20, "CLO1", 'Exam (LECTURE ONLY)'!D152:M152) / 'Exam (LECTURE ONLY)'!AL$6), "", SUMIF('Exam (LECTURE ONLY)'!D$20:M$20, "CLO1", 'Exam (LECTURE ONLY)'!D152:M152) /'Exam (LECTURE ONLY)'!AL$6),
IF(AND('PRINTABLE (per grading)'!H$16="EXAM", 'PRINTABLE (per grading)'!B$13="Midterm"), IF(ISERROR(SUMIF('Exam (LECTURE ONLY)'!O$20:X$20, "CLO1", 'Exam (LECTURE ONLY)'!O152:X152) / 'Exam (LECTURE ONLY)'!AM$6), "", SUMIF('Exam (LECTURE ONLY)'!O$20:X$20, "CLO1", 'Exam (LECTURE ONLY)'!O152:X152) / 'Exam (LECTURE ONLY)'!AM$6),
IF(AND('PRINTABLE (per grading)'!H$16="EXAM", 'PRINTABLE (per grading)'!B$13="Final"), IF(ISERROR(SUMIF('Exam (LECTURE ONLY)'!Z$20:AI$20, "CLO1", 'Exam (LECTURE ONLY)'!Z152:AI152) / 'Exam (LECTURE ONLY)'!AN$6), "", SUMIF('Exam (LECTURE ONLY)'!Z$20:AI$20, "CLO1", 'Exam (LECTURE ONLY)'!Z152:AI152) / 'Exam (LECTURE ONLY)'!AN$6),
IF(AND('PRINTABLE (per grading)'!H$16="OUTPUT", 'PRINTABLE (per grading)'!B$13="Prelim"), IF(ISERROR(SUMIF(OUTPUT!C$20:M$20, "CLO1", OUTPUT!C152:M152) / OUTPUT!AL$6), "", SUMIF(OUTPUT!C$20:M$20, "CLO1", OUTPUT!C152:M152) / OUTPUT!AL$6),
IF(AND('PRINTABLE (per grading)'!H$16="OUTPUT", 'PRINTABLE (per grading)'!B$13="Midterm"), IF(ISERROR(SUMIF(OUTPUT!O$20:Y$20, "CLO1", OUTPUT!O152:Y152) / OUTPUT!AM$6), "", SUMIF(OUTPUT!O$20:Y$20, "CLO1", OUTPUT!O152:Y152) / OUTPUT!AM$6),
IF(AND('PRINTABLE (per grading)'!H$16="OUTPUT", 'PRINTABLE (per grading)'!B$13="Final"), IF(ISERROR(SUMIF(OUTPUT!AA$20:AI$20, "CLO1", OUTPUT!AA152:AI152) / OUTPUT!AN$6), "", SUMIF(OUTPUT!AA$20:AI$20, "CLO1", OUTPUT!AA152:AI152) / OUTPUT!AN$6),
"")))))),"")</f>
        <v/>
      </c>
      <c r="P150" s="286" t="str">
        <f aca="false">IF(B150&lt;&gt;"",IF(O150="","",IF(O150&lt;0.5,1,IF(AND(O150&gt;=0.5,O150&lt;P$10),2,IF(O150&gt;=P$10,3)))),"")</f>
        <v/>
      </c>
      <c r="Q150" s="287" t="str">
        <f aca="false">IF(B150 &lt;&gt; "",IFERROR(IF(AVERAGE(M150,O150)&gt;=P$10,"Y","N"),""),"")</f>
        <v/>
      </c>
      <c r="R150" s="194" t="str">
        <f aca="false">IF(B150 &lt;&gt; "", IFERROR(IF(C$16 = "PRELIM", SUMIF('Database (LECTURE-RES-PRAC)'!D$14:AG$14, "CLO2", 'Database (LECTURE-RES-PRAC)'!D147:AG147) / 'Grade computation'!F$5, IF(C$16 = "MIDTERM", SUMIF('Database (LECTURE-RES-PRAC)'!AJ$14:BM$14, "CLO2", 'Database (LECTURE-RES-PRAC)'!AJ147:BM147) / 'Grade computation'!G$5, IF(C$16 = "FINAL", SUMIF('Database (LECTURE-RES-PRAC)'!BP$14:CS$14, "CLO2", 'Database (LECTURE-RES-PRAC)'!BP147:CS147) / 'Grade computation'!H$5,""))),""),"")</f>
        <v/>
      </c>
      <c r="S150" s="286" t="str">
        <f aca="false">IF(B150&lt;&gt;"",IF(R150="","",IF(R150&lt;0.5,1,IF(AND(R150&gt;=0.5,R150&lt;P$10),2,IF(R150&gt;=P$10,3)))),"")</f>
        <v/>
      </c>
      <c r="T150" s="194" t="str">
        <f aca="false">IF(B150 &lt;&gt; "",IF(AND('PRINTABLE (per grading)'!H$16="EXAM", 'PRINTABLE (per grading)'!B$13="Prelim"), IF(ISERROR(SUMIF('Exam (LECTURE ONLY)'!D$20:M$20, "CLO2", 'Exam (LECTURE ONLY)'!D152:M152) / 'Exam (LECTURE ONLY)'!AL$7), "", SUMIF('Exam (LECTURE ONLY)'!D$20:M$20, "CLO2", 'Exam (LECTURE ONLY)'!D152:M152) /'Exam (LECTURE ONLY)'!AL$7),
IF(AND('PRINTABLE (per grading)'!H$16="EXAM", 'PRINTABLE (per grading)'!B$13="Midterm"), IF(ISERROR(SUMIF('Exam (LECTURE ONLY)'!O$20:X$20, "CLO2", 'Exam (LECTURE ONLY)'!O152:X152) / 'Exam (LECTURE ONLY)'!AM$7), "", SUMIF('Exam (LECTURE ONLY)'!O$20:X$20, "CLO2", 'Exam (LECTURE ONLY)'!O152:X152) / 'Exam (LECTURE ONLY)'!AM$7),
IF(AND('PRINTABLE (per grading)'!H$16="EXAM", 'PRINTABLE (per grading)'!B$13="Final"), IF(ISERROR(SUMIF('Exam (LECTURE ONLY)'!Z$20:AI$20, "CLO2", 'Exam (LECTURE ONLY)'!Z152:AI152) / 'Exam (LECTURE ONLY)'!AN$7), "", SUMIF('Exam (LECTURE ONLY)'!Z$20:AI$20, "CLO2", 'Exam (LECTURE ONLY)'!Z152:AI152) / 'Exam (LECTURE ONLY)'!AN$7),
IF(AND('PRINTABLE (per grading)'!H$16="OUTPUT", 'PRINTABLE (per grading)'!B$13="Prelim"), IF(ISERROR(SUMIF(OUTPUT!C$20:M$20, "CLO2", OUTPUT!C152:M152) / OUTPUT!AL$7), "", SUMIF(OUTPUT!C$20:M$20, "CLO2", OUTPUT!C152:M152) / OUTPUT!AL$7),
IF(AND('PRINTABLE (per grading)'!H$16="OUTPUT", 'PRINTABLE (per grading)'!B$13="Midterm"), IF(ISERROR(SUMIF(OUTPUT!O$20:Y$20, "CLO2", OUTPUT!O152:Y152) / OUTPUT!AM$7), "", SUMIF(OUTPUT!O$20:Y$20, "CLO2", OUTPUT!O152:Y152) / OUTPUT!AM$7),
IF(AND('PRINTABLE (per grading)'!H$16="OUTPUT", 'PRINTABLE (per grading)'!B$13="Final"), IF(ISERROR(SUMIF(OUTPUT!AA$20:AI$20, "CLO2", OUTPUT!AA152:AI152) / OUTPUT!AN$7), "", SUMIF(OUTPUT!AA$20:AI$20, "CLO2", OUTPUT!AA152:AI152) / OUTPUT!AN$7),
"")))))),"")</f>
        <v/>
      </c>
      <c r="U150" s="286" t="str">
        <f aca="false">IF(B150&lt;&gt;"",IF(T150="","",IF(T150&lt;0.5,1,IF(AND(T150&gt;=0.5,T150&lt;P$10),2,IF(T150&gt;=P$10,3)))),"")</f>
        <v/>
      </c>
      <c r="V150" s="287" t="str">
        <f aca="false">IF(B150 &lt;&gt; "",IFERROR(IF(AVERAGE(R150,T150)&gt;=P$10,"Y","N"),""),"")</f>
        <v/>
      </c>
      <c r="W150" s="194" t="str">
        <f aca="false">IF(B150 &lt;&gt; "", IFERROR(IF(C$16 = "PRELIM", SUMIF('Database (LECTURE-RES-PRAC)'!D$14:AG$14, "CLO3", 'Database (LECTURE-RES-PRAC)'!D147:AG147) / 'Grade computation'!F$6, IF(C$16 = "MIDTERM", SUMIF('Database (LECTURE-RES-PRAC)'!AJ$14:BM$14, "CLO3", 'Database (LECTURE-RES-PRAC)'!AJ147:BM147) / 'Grade computation'!G$6, IF(C$16 = "FINAL", SUMIF('Database (LECTURE-RES-PRAC)'!BP$14:CS$14, "CLO3", 'Database (LECTURE-RES-PRAC)'!BP147:CS147) / 'Grade computation'!H$6,""))),""),"")</f>
        <v/>
      </c>
      <c r="X150" s="286" t="str">
        <f aca="false">IF(B150&lt;&gt;"",IF(W150="","",IF(W150&lt;0.5,1,IF(AND(W150&gt;=0.5,W150&lt;P$10),2,IF(W150&gt;=P$10,3)))),"")</f>
        <v/>
      </c>
      <c r="Y150" s="194" t="str">
        <f aca="false">IF(B150 &lt;&gt; "",IF(AND('PRINTABLE (per grading)'!H$16="EXAM", 'PRINTABLE (per grading)'!B$13="Prelim"), IF(ISERROR(SUMIF('Exam (LECTURE ONLY)'!D$20:M$20, "CLO3", 'Exam (LECTURE ONLY)'!D152:M152) / 'Exam (LECTURE ONLY)'!AL$8), "", SUMIF('Exam (LECTURE ONLY)'!D$20:M$20, "CLO3", 'Exam (LECTURE ONLY)'!D152:M152) /'Exam (LECTURE ONLY)'!AL$8),
IF(AND('PRINTABLE (per grading)'!H$16="EXAM", 'PRINTABLE (per grading)'!B$13="Midterm"), IF(ISERROR(SUMIF('Exam (LECTURE ONLY)'!O$20:X$20, "CLO3", 'Exam (LECTURE ONLY)'!O152:X152) / 'Exam (LECTURE ONLY)'!AM$8), "", SUMIF('Exam (LECTURE ONLY)'!O$20:X$20, "CLO3", 'Exam (LECTURE ONLY)'!O152:X152) / 'Exam (LECTURE ONLY)'!AM$8),
IF(AND('PRINTABLE (per grading)'!H$16="EXAM", 'PRINTABLE (per grading)'!B$13="Final"), IF(ISERROR(SUMIF('Exam (LECTURE ONLY)'!Z$20:AI$20, "CLO3", 'Exam (LECTURE ONLY)'!Z152:AI152) / 'Exam (LECTURE ONLY)'!AN$8), "", SUMIF('Exam (LECTURE ONLY)'!Z$20:AI$20, "CLO3", 'Exam (LECTURE ONLY)'!Z152:AI152) / 'Exam (LECTURE ONLY)'!AN$8),
IF(AND('PRINTABLE (per grading)'!H$16="OUTPUT", 'PRINTABLE (per grading)'!B$13="Prelim"), IF(ISERROR(SUMIF(OUTPUT!C$20:M$20, "CLO3", OUTPUT!C152:M152) / OUTPUT!AL$8), "", SUMIF(OUTPUT!C$20:M$20, "CLO3", OUTPUT!C152:M152) / OUTPUT!AL$8),
IF(AND('PRINTABLE (per grading)'!H$16="OUTPUT", 'PRINTABLE (per grading)'!B$13="Midterm"), IF(ISERROR(SUMIF(OUTPUT!O$20:Y$20, "CLO3", OUTPUT!O152:Y152) / OUTPUT!AM$8), "", SUMIF(OUTPUT!O$20:Y$20, "CLO3", OUTPUT!O152:Y152) / OUTPUT!AM$8),
IF(AND('PRINTABLE (per grading)'!H$16="OUTPUT", 'PRINTABLE (per grading)'!B$13="Final"), IF(ISERROR(SUMIF(OUTPUT!AA$20:AI$20, "CLO3", OUTPUT!AA152:AI152) / OUTPUT!AN$8), "", SUMIF(OUTPUT!AA$20:AI$20, "CLO3", OUTPUT!AA152:AI152) / OUTPUT!AN$8),
"" )))))),"")</f>
        <v/>
      </c>
      <c r="Z150" s="286" t="str">
        <f aca="false">IF(B150&lt;&gt;"",IF(Y150="","",IF(Y150&lt;0.5,1,IF(AND(Y150&gt;=0.5,Y150&lt;P$10),2,IF(Y150&gt;=P$10,3)))),"")</f>
        <v/>
      </c>
      <c r="AA150" s="287" t="str">
        <f aca="false">IF(B150 &lt;&gt; "",IFERROR(IF(AVERAGE(W150,Y150)&gt;=P$10,"Y","N"),""),"")</f>
        <v/>
      </c>
      <c r="AB150" s="194" t="str">
        <f aca="false">IF(B150 &lt;&gt; "", IFERROR(IF(C$16 = "PRELIM", SUMIF('Database (LECTURE-RES-PRAC)'!D$14:AG$14, "CLO4", 'Database (LECTURE-RES-PRAC)'!D147:AG147) / 'Grade computation'!F$7, IF(C$16 = "MIDTERM", SUMIF('Database (LECTURE-RES-PRAC)'!AJ$14:BM$14, "CLO4", 'Database (LECTURE-RES-PRAC)'!AJ147:BM147) / 'Grade computation'!G$7, IF(C$16 = "FINAL", SUMIF('Database (LECTURE-RES-PRAC)'!BP$14:CS$14, "CLO4", 'Database (LECTURE-RES-PRAC)'!BP147:CS147) / 'Grade computation'!H$7,""))),""),"")</f>
        <v/>
      </c>
      <c r="AC150" s="286" t="str">
        <f aca="false">IF(B150&lt;&gt;"",IF(AB150="","",IF(AB150&lt;0.5,1,IF(AND(AB150&gt;=0.5,AB150&lt;P$10),2,IF(AB150&gt;=P$10,3)))),"")</f>
        <v/>
      </c>
      <c r="AD150" s="194" t="str">
        <f aca="false">IF(B150 &lt;&gt; "",IF(AND('PRINTABLE (per grading)'!H$16="EXAM", 'PRINTABLE (per grading)'!B$13="Prelim"), IF(ISERROR(SUMIF('Exam (LECTURE ONLY)'!D$20:M$20, "CLO4", 'Exam (LECTURE ONLY)'!D152:M152) / 'Exam (LECTURE ONLY)'!AL$9), "", SUMIF('Exam (LECTURE ONLY)'!D$20:M$20, "CLO4", 'Exam (LECTURE ONLY)'!D152:M152) /'Exam (LECTURE ONLY)'!AL$9),
IF(AND('PRINTABLE (per grading)'!H$16="EXAM", 'PRINTABLE (per grading)'!B$13="Midterm"), IF(ISERROR(SUMIF('Exam (LECTURE ONLY)'!O$20:X$20, "CLO4", 'Exam (LECTURE ONLY)'!O152:X152) / 'Exam (LECTURE ONLY)'!AM$9), "", SUMIF('Exam (LECTURE ONLY)'!O$20:X$20, "CLO4", 'Exam (LECTURE ONLY)'!O152:X152) / 'Exam (LECTURE ONLY)'!AM$9),
IF(AND('PRINTABLE (per grading)'!H$16="EXAM", 'PRINTABLE (per grading)'!B$13="Final"), IF(ISERROR(SUMIF('Exam (LECTURE ONLY)'!Z$20:AI$20, "CLO4", 'Exam (LECTURE ONLY)'!Z152:AI152) / 'Exam (LECTURE ONLY)'!AN$9), "", SUMIF('Exam (LECTURE ONLY)'!Z$20:AI$20, "CLO4", 'Exam (LECTURE ONLY)'!Z152:AI152) / 'Exam (LECTURE ONLY)'!AN$9),
IF(AND('PRINTABLE (per grading)'!H$16="OUTPUT", 'PRINTABLE (per grading)'!B$13="Prelim"), IF(ISERROR(SUMIF(OUTPUT!C$20:M$20, "CLO4", OUTPUT!C152:M152) / OUTPUT!AL$9), "", SUMIF(OUTPUT!C$20:M$20, "CLO4", OUTPUT!C152:M152) / OUTPUT!AL$9),
IF(AND('PRINTABLE (per grading)'!H$16="OUTPUT", 'PRINTABLE (per grading)'!B$13="Midterm"), IF(ISERROR(SUMIF(OUTPUT!O$20:Y$20, "CLO4", OUTPUT!O152:Y152) / OUTPUT!AM$9), "", SUMIF(OUTPUT!O$20:Y$20, "CLO4", OUTPUT!O152:Y152) / OUTPUT!AM$9),
IF(AND('PRINTABLE (per grading)'!H$16="OUTPUT", 'PRINTABLE (per grading)'!B$13="Final"), IF(ISERROR(SUMIF(OUTPUT!AA$20:AI$20, "CLO4", OUTPUT!AA152:AI152) / OUTPUT!AN$9), "", SUMIF(OUTPUT!AA$20:AI$20, "CLO4", OUTPUT!AA152:AI152) / OUTPUT!AN$9),
"")))))),"")</f>
        <v/>
      </c>
      <c r="AE150" s="286" t="str">
        <f aca="false">IF(B150&lt;&gt;"",IF(AD150="","",IF(AD150&lt;0.5,1,IF(AND(AD150&gt;=0.5,AD150&lt;P$10),2,IF(AD150&gt;=P$10,3)))),"")</f>
        <v/>
      </c>
      <c r="AF150" s="287" t="str">
        <f aca="false">IF(B150 &lt;&gt; "",IFERROR(IF(AVERAGE(AB150,AD150)&gt;=P$10,"Y","N"),""),"")</f>
        <v/>
      </c>
      <c r="AG150" s="194" t="str">
        <f aca="false">IF(B150 &lt;&gt; "", IFERROR(IF(C$16 = "PRELIM", SUMIF('Database (LECTURE-RES-PRAC)'!D$14:AG$14, "CLO5", 'Database (LECTURE-RES-PRAC)'!D147:AG147) / 'Grade computation'!F$8, IF(C$16 = "MIDTERM", SUMIF('Database (LECTURE-RES-PRAC)'!AJ$14:BM$14, "CLO5", 'Database (LECTURE-RES-PRAC)'!AJ147:BM147) / 'Grade computation'!G$8, IF(C$16 = "FINAL", SUMIF('Database (LECTURE-RES-PRAC)'!BP$14:CS$14, "CLO5", 'Database (LECTURE-RES-PRAC)'!BP147:CS147) / 'Grade computation'!H$8,""))),""),"")</f>
        <v/>
      </c>
      <c r="AH150" s="286" t="str">
        <f aca="false">IF(B150&lt;&gt;"",IF(AG150="","",IF(AG150&lt;0.5,1,IF(AND(AG150&gt;=0.5,AG150&lt;P$10),2,IF(AG150&gt;=P$10,3)))),"")</f>
        <v/>
      </c>
      <c r="AI150" s="194" t="str">
        <f aca="false">IF(B150 &lt;&gt; "",IF(AND('PRINTABLE (per grading)'!H$16="EXAM", 'PRINTABLE (per grading)'!B$13="Prelim"), IF(ISERROR(SUMIF('Exam (LECTURE ONLY)'!D$20:M$20, "CLO5", 'Exam (LECTURE ONLY)'!D152:M152) / 'Exam (LECTURE ONLY)'!AL$10), "", SUMIF('Exam (LECTURE ONLY)'!D$20:M$20, "CLO5", 'Exam (LECTURE ONLY)'!D152:M152) /'Exam (LECTURE ONLY)'!AL$10),
IF(AND('PRINTABLE (per grading)'!H$16="EXAM", 'PRINTABLE (per grading)'!B$13="Midterm"), IF(ISERROR(SUMIF('Exam (LECTURE ONLY)'!O$20:X$20, "CLO5", 'Exam (LECTURE ONLY)'!O152:X152) / 'Exam (LECTURE ONLY)'!AM$10), "", SUMIF('Exam (LECTURE ONLY)'!O$20:X$20, "CLO5", 'Exam (LECTURE ONLY)'!O152:X152) / 'Exam (LECTURE ONLY)'!AM$10),
IF(AND('PRINTABLE (per grading)'!H$16="EXAM", 'PRINTABLE (per grading)'!B$13="Final"), IF(ISERROR(SUMIF('Exam (LECTURE ONLY)'!Z$20:AI$20, "CLO5", 'Exam (LECTURE ONLY)'!Z152:AI152) / 'Exam (LECTURE ONLY)'!AN$10), "", SUMIF('Exam (LECTURE ONLY)'!Z$20:AI$20, "CLO5", 'Exam (LECTURE ONLY)'!Z152:AI152) / 'Exam (LECTURE ONLY)'!AN$10),
IF(AND('PRINTABLE (per grading)'!H$16="OUTPUT", 'PRINTABLE (per grading)'!B$13="Prelim"), IF(ISERROR(SUMIF(OUTPUT!C$20:M$20, "CLO5", OUTPUT!C152:M152) / OUTPUT!AL$10), "", SUMIF(OUTPUT!C$20:M$20, "CLO5", OUTPUT!C152:M152) / OUTPUT!AL$10),
IF(AND('PRINTABLE (per grading)'!H$16="OUTPUT", 'PRINTABLE (per grading)'!B$13="Midterm"), IF(ISERROR(SUMIF(OUTPUT!O$20:Y$20, "CLO5", OUTPUT!O152:Y152) / OUTPUT!AM$10), "", SUMIF(OUTPUT!O$20:Y$20, "CLO5", OUTPUT!O152:Y152) / OUTPUT!AM$10),
IF(AND('PRINTABLE (per grading)'!H$16="OUTPUT", 'PRINTABLE (per grading)'!B$13="Final"), IF(ISERROR(SUMIF(OUTPUT!AA$20:AI$20, "CLO5", OUTPUT!AA152:AI152) / OUTPUT!AN$10), "", SUMIF(OUTPUT!AA$20:AI$20, "CLO5", OUTPUT!AA152:AI152) / OUTPUT!AN$10),
"")))))),"")</f>
        <v/>
      </c>
      <c r="AJ150" s="286" t="str">
        <f aca="false">IF(B150&lt;&gt;"",IF(AI150="","",IF(AI150&lt;0.5,1,IF(AND(AI150&gt;=0.5,AI150&lt;P$10),2,IF(AI150&gt;=P$10,3)))),"")</f>
        <v/>
      </c>
      <c r="AK150" s="287" t="str">
        <f aca="false">IF(B150 &lt;&gt; "",IFERROR(IF(AVERAGE(AG150,AI150)&gt;=P$10,"Y","N"),""),"")</f>
        <v/>
      </c>
      <c r="AL150" s="194" t="str">
        <f aca="false">IF(B150 &lt;&gt; "", IFERROR(IF(C$16 = "PRELIM", SUMIF('Database (LECTURE-RES-PRAC)'!D$14:AG$14, "CLO6", 'Database (LECTURE-RES-PRAC)'!D147:AG147) / 'Grade computation'!F$9, IF(C$16 = "MIDTERM", SUMIF('Database (LECTURE-RES-PRAC)'!AJ$14:BM$14, "CLO6", 'Database (LECTURE-RES-PRAC)'!AJ147:BM147) / 'Grade computation'!G$9, IF(C$16 = "FINAL", SUMIF('Database (LECTURE-RES-PRAC)'!BP$14:CS$14, "CLO6", 'Database (LECTURE-RES-PRAC)'!BP147:CS147) / 'Grade computation'!H$9,""))),""),"")</f>
        <v/>
      </c>
      <c r="AM150" s="286" t="str">
        <f aca="false">IF(B150&lt;&gt;"",IF(AL150="","",IF(AL150&lt;0.5,1,IF(AND(AL150&gt;=0.5,AL150&lt;P$10),2,IF(AL150&gt;=P$10,3)))),"")</f>
        <v/>
      </c>
      <c r="AN150" s="194" t="str">
        <f aca="false">IF(B150 &lt;&gt; "",IF(AND('PRINTABLE (per grading)'!H$16="EXAM", 'PRINTABLE (per grading)'!B$13="Prelim"), IF(ISERROR(SUMIF('Exam (LECTURE ONLY)'!D$20:M$20, "CLO6", 'Exam (LECTURE ONLY)'!D152:M152) / 'Exam (LECTURE ONLY)'!AL$11), "", SUMIF('Exam (LECTURE ONLY)'!D$20:M$20, "CLO6", 'Exam (LECTURE ONLY)'!D152:M152) /'Exam (LECTURE ONLY)'!AL$11),
IF(AND('PRINTABLE (per grading)'!H$16="EXAM", 'PRINTABLE (per grading)'!B$13="Midterm"), IF(ISERROR(SUMIF('Exam (LECTURE ONLY)'!O$20:X$20, "CLO6", 'Exam (LECTURE ONLY)'!O152:X152) / 'Exam (LECTURE ONLY)'!AM$11), "", SUMIF('Exam (LECTURE ONLY)'!O$20:X$20, "CLO6", 'Exam (LECTURE ONLY)'!O152:X152) / 'Exam (LECTURE ONLY)'!AM$11),
IF(AND('PRINTABLE (per grading)'!H$16="EXAM", 'PRINTABLE (per grading)'!B$13="Final"), IF(ISERROR(SUMIF('Exam (LECTURE ONLY)'!Z$20:AI$20, "CLO6", 'Exam (LECTURE ONLY)'!Z152:AI152) / 'Exam (LECTURE ONLY)'!AN$11), "", SUMIF('Exam (LECTURE ONLY)'!Z$20:AI$20, "CLO6", 'Exam (LECTURE ONLY)'!Z152:AI152) / 'Exam (LECTURE ONLY)'!AN$11),
IF(AND('PRINTABLE (per grading)'!H$16="OUTPUT", 'PRINTABLE (per grading)'!B$13="Prelim"), IF(ISERROR(SUMIF(OUTPUT!C$20:M$20, "CLO6", OUTPUT!C152:M152) / OUTPUT!AL$11), "", SUMIF(OUTPUT!C$20:M$20, "CLO6", OUTPUT!C152:M152) / OUTPUT!AL$11),
IF(AND('PRINTABLE (per grading)'!H$16="OUTPUT", 'PRINTABLE (per grading)'!B$13="Midterm"), IF(ISERROR(SUMIF(OUTPUT!O$20:Y$20, "CLO6", OUTPUT!O152:Y152) / OUTPUT!AM$11), "", SUMIF(OUTPUT!O$20:Y$20, "CLO6", OUTPUT!O152:Y152) / OUTPUT!AM$11),
IF(AND('PRINTABLE (per grading)'!H$16="OUTPUT", 'PRINTABLE (per grading)'!B$13="Final"), IF(ISERROR(SUMIF(OUTPUT!AA$20:AI$20, "CLO6", OUTPUT!AA152:AI152) / OUTPUT!AN$11), "", SUMIF(OUTPUT!AA$20:AI$20, "CLO6", OUTPUT!AA152:AI152) / OUTPUT!AN$11),
"")))))),"")</f>
        <v/>
      </c>
      <c r="AO150" s="286" t="str">
        <f aca="false">IF(B150&lt;&gt;"",IF(AN150="","",IF(AN150&lt;0.5,1,IF(AND(AN150&gt;=0.5,AN150&lt;P$10),2,IF(AN150&gt;=P$10,3)))),"")</f>
        <v/>
      </c>
      <c r="AP150" s="287" t="str">
        <f aca="false">IF(B150 &lt;&gt; "",IFERROR(IF(AVERAGE(AL150,AN150)&gt;=P$10,"Y","N"),""),"")</f>
        <v/>
      </c>
      <c r="AQ150" s="194" t="str">
        <f aca="false">IF(B150 &lt;&gt; "", IFERROR(IF(C$16 = "PRELIM", SUMIF('Database (LECTURE-RES-PRAC)'!D$14:AG$14, "CLO7", 'Database (LECTURE-RES-PRAC)'!D147:AG147) / 'Grade computation'!F$10, IF(C$16 = "MIDTERM", SUMIF('Database (LECTURE-RES-PRAC)'!AJ$14:BM$14, "CLO7", 'Database (LECTURE-RES-PRAC)'!AJ147:BM147) / 'Grade computation'!G$10, IF(C$16 = "FINAL", SUMIF('Database (LECTURE-RES-PRAC)'!BP$14:CS$14, "CLO7", 'Database (LECTURE-RES-PRAC)'!BP147:CS147) / 'Grade computation'!H$10,""))),""),"")</f>
        <v/>
      </c>
      <c r="AR150" s="286" t="str">
        <f aca="false">IF(B150&lt;&gt;"",IF(AQ150="","",IF(AQ150&lt;0.5,1,IF(AND(AQ150&gt;=0.5,AQ150&lt;P$10),2,IF(AQ150&gt;=P$10,3)))),"")</f>
        <v/>
      </c>
      <c r="AS150" s="194" t="str">
        <f aca="false">IF(B150 &lt;&gt; "",IF(AND('PRINTABLE (per grading)'!H$16="EXAM", 'PRINTABLE (per grading)'!B$13="Prelim"), IF(ISERROR(SUMIF('Exam (LECTURE ONLY)'!D$20:M$20, "CLO7", 'Exam (LECTURE ONLY)'!D152:M152) / 'Exam (LECTURE ONLY)'!AL$12), "", SUMIF('Exam (LECTURE ONLY)'!D$20:M$20, "CLO7", 'Exam (LECTURE ONLY)'!D152:M152) /'Exam (LECTURE ONLY)'!AL$12),
IF(AND('PRINTABLE (per grading)'!H$16="EXAM", 'PRINTABLE (per grading)'!B$13="Midterm"), IF(ISERROR(SUMIF('Exam (LECTURE ONLY)'!O$20:X$20, "CLO7", 'Exam (LECTURE ONLY)'!O152:X152) / 'Exam (LECTURE ONLY)'!AM$12), "", SUMIF('Exam (LECTURE ONLY)'!O$20:X$20, "CLO7", 'Exam (LECTURE ONLY)'!O152:X152) / 'Exam (LECTURE ONLY)'!AM$12),
IF(AND('PRINTABLE (per grading)'!H$16="EXAM", 'PRINTABLE (per grading)'!B$13="Final"), IF(ISERROR(SUMIF('Exam (LECTURE ONLY)'!Z$20:AI$20, "CLO7", 'Exam (LECTURE ONLY)'!Z152:AI152) / 'Exam (LECTURE ONLY)'!AN$12), "", SUMIF('Exam (LECTURE ONLY)'!Z$20:AI$20, "CLO7", 'Exam (LECTURE ONLY)'!Z152:AI152) / 'Exam (LECTURE ONLY)'!AN$12),
IF(AND('PRINTABLE (per grading)'!H$16="OUTPUT", 'PRINTABLE (per grading)'!B$13="Prelim"), IF(ISERROR(SUMIF(OUTPUT!C$20:M$20, "CLO7", OUTPUT!C152:M152) / OUTPUT!AL$12), "", SUMIF(OUTPUT!C$20:M$20, "CLO7", OUTPUT!C152:M152) / OUTPUT!AL$12),
IF(AND('PRINTABLE (per grading)'!H$16="OUTPUT", 'PRINTABLE (per grading)'!B$13="Midterm"), IF(ISERROR(SUMIF(OUTPUT!O$20:Y$20, "CLO7", OUTPUT!O152:Y152) / OUTPUT!AM$12), "", SUMIF(OUTPUT!O$20:Y$20, "CLO7", OUTPUT!O152:Y152) / OUTPUT!AM$12),
IF(AND('PRINTABLE (per grading)'!H$16="OUTPUT", 'PRINTABLE (per grading)'!B$13="Final"), IF(ISERROR(SUMIF(OUTPUT!AA$20:AI$20, "CLO7", OUTPUT!AA152:AI152) / OUTPUT!AN$12), "", SUMIF(OUTPUT!AA$20:AI$20, "CLO7", OUTPUT!AA152:AI152) / OUTPUT!AN$12),
"")))))),"")</f>
        <v/>
      </c>
      <c r="AT150" s="286" t="str">
        <f aca="false">IF(B150&lt;&gt;"",IF(AS150="","",IF(AS150&lt;0.5,1,IF(AND(AS150&gt;=0.5,AS150&lt;P$10),2,IF(AS150&gt;=P$10,3)))),"")</f>
        <v/>
      </c>
      <c r="AU150" s="287" t="str">
        <f aca="false">IF(B150 &lt;&gt; "",IFERROR(IF(AVERAGE(AQ150,AS150)&gt;=P$10,"Y","N"),""),"")</f>
        <v/>
      </c>
      <c r="AV150" s="194" t="str">
        <f aca="false">IF(B150 &lt;&gt; "", IFERROR(IF(C$16 = "PRELIM", SUMIF('Database (LECTURE-RES-PRAC)'!D$14:AG$14, "CLO8", 'Database (LECTURE-RES-PRAC)'!D147:AG147) / 'Grade computation'!F$11, IF(C$16 = "MIDTERM", SUMIF('Database (LECTURE-RES-PRAC)'!AJ$14:BM$14, "CLO8", 'Database (LECTURE-RES-PRAC)'!AJ147:BM147) / 'Grade computation'!G$11, IF(C$16 = "FINAL", SUMIF('Database (LECTURE-RES-PRAC)'!BP$14:CS$14, "CLO8", 'Database (LECTURE-RES-PRAC)'!BP147:CS147) / 'Grade computation'!H$11,""))),""),"")</f>
        <v/>
      </c>
      <c r="AW150" s="286" t="str">
        <f aca="false">IF(B150&lt;&gt;"",IF(AV150="","",IF(AV150&lt;0.5,1,IF(AND(AV150&gt;=0.5,AV150&lt;P$10),2,IF(AV150&gt;=P$10,3)))),"")</f>
        <v/>
      </c>
      <c r="AX150" s="194" t="str">
        <f aca="false">IF(B150 &lt;&gt; "",IF(AND('PRINTABLE (per grading)'!H$16="EXAM", 'PRINTABLE (per grading)'!B$13="Prelim"), IF(ISERROR(SUMIF('Exam (LECTURE ONLY)'!D$20:M$20, "CLO8", 'Exam (LECTURE ONLY)'!D152:M152) / 'Exam (LECTURE ONLY)'!AL$13), "", SUMIF('Exam (LECTURE ONLY)'!D$20:M$20, "CLO8", 'Exam (LECTURE ONLY)'!D152:M152) /'Exam (LECTURE ONLY)'!AL$13),
IF(AND('PRINTABLE (per grading)'!H$16="EXAM", 'PRINTABLE (per grading)'!B$13="Midterm"), IF(ISERROR(SUMIF('Exam (LECTURE ONLY)'!O$20:X$20, "CLO8", 'Exam (LECTURE ONLY)'!O152:X152) / 'Exam (LECTURE ONLY)'!AM$13), "", SUMIF('Exam (LECTURE ONLY)'!O$20:X$20, "CLO8", 'Exam (LECTURE ONLY)'!O152:X152) / 'Exam (LECTURE ONLY)'!AM$13),
IF(AND('PRINTABLE (per grading)'!H$16="EXAM", 'PRINTABLE (per grading)'!B$13="Final"), IF(ISERROR(SUMIF('Exam (LECTURE ONLY)'!Z$20:AI$20, "CLO8", 'Exam (LECTURE ONLY)'!Z152:AI152) / 'Exam (LECTURE ONLY)'!AN$13), "", SUMIF('Exam (LECTURE ONLY)'!Z$20:AI$20, "CLO8", 'Exam (LECTURE ONLY)'!Z152:AI152) / 'Exam (LECTURE ONLY)'!AN$13),
IF(AND('PRINTABLE (per grading)'!H$16="OUTPUT", 'PRINTABLE (per grading)'!B$13="Prelim"), IF(ISERROR(SUMIF(OUTPUT!C$20:M$20, "CLO8", OUTPUT!C152:M152) / OUTPUT!AL$13), "", SUMIF(OUTPUT!C$20:M$20, "CLO8", OUTPUT!C152:M152) / OUTPUT!AL$13),
IF(AND('PRINTABLE (per grading)'!H$16="OUTPUT", 'PRINTABLE (per grading)'!B$13="Midterm"), IF(ISERROR(SUMIF(OUTPUT!O$20:Y$20, "CLO8", OUTPUT!O152:Y152) / OUTPUT!AM$13), "", SUMIF(OUTPUT!O$20:Y$20, "CLO8", OUTPUT!O152:Y152) / OUTPUT!AM$13),
IF(AND('PRINTABLE (per grading)'!H$16="OUTPUT", 'PRINTABLE (per grading)'!B$13="Final"), IF(ISERROR(SUMIF(OUTPUT!AA$20:AI$20, "CLO8", OUTPUT!AA152:AI152) / OUTPUT!AN$13), "", SUMIF(OUTPUT!AA$20:AI$20, "CLO8", OUTPUT!AA152:AI152) / OUTPUT!AN$13),
"")))))),"")</f>
        <v/>
      </c>
      <c r="AY150" s="286" t="str">
        <f aca="false">IF(B150&lt;&gt;"",IF(AX150="","",IF(AX150&lt;0.5,1,IF(AND(AX150&gt;=0.5,AX150&lt;P$10),2,IF(AX150&gt;=P$10,3)))),"")</f>
        <v/>
      </c>
      <c r="AZ150" s="287" t="str">
        <f aca="false">IF(B150 &lt;&gt; "",IFERROR(IF(AVERAGE(AV150,AX150)&gt;=P$10,"Y","N"),""),"")</f>
        <v/>
      </c>
      <c r="BA150" s="194" t="str">
        <f aca="false">IF(B150 &lt;&gt; "", IFERROR(IF(C$16 = "PRELIM", SUMIF('Database (LECTURE-RES-PRAC)'!D$14:AG$14, "CLO9", 'Database (LECTURE-RES-PRAC)'!D147:AG147) / 'Grade computation'!F$12, IF(C$16 = "MIDTERM", SUMIF('Database (LECTURE-RES-PRAC)'!AJ$14:BM$14, "CLO9", 'Database (LECTURE-RES-PRAC)'!AJ147:BM147) / 'Grade computation'!G$12, IF(C$16 = "FINAL", SUMIF('Database (LECTURE-RES-PRAC)'!BP$14:CS$14, "CLO9", 'Database (LECTURE-RES-PRAC)'!BP147:CS147) / 'Grade computation'!H$12,""))),""),"")</f>
        <v/>
      </c>
      <c r="BB150" s="286" t="str">
        <f aca="false">IF(B150&lt;&gt;"",IF(BA150="","",IF(BA150&lt;0.5,1,IF(AND(BA150&gt;=0.5,BA150&lt;P$10),2,IF(BA150&gt;=P$10,3)))),"")</f>
        <v/>
      </c>
      <c r="BC150" s="194" t="str">
        <f aca="false">IF(B150 &lt;&gt; "",IF(AND('PRINTABLE (per grading)'!H$16="EXAM", 'PRINTABLE (per grading)'!B$13="Prelim"), IF(ISERROR(SUMIF('Exam (LECTURE ONLY)'!D$20:M$20, "CLO9", 'Exam (LECTURE ONLY)'!D152:M152) / 'Exam (LECTURE ONLY)'!AL$14), "", SUMIF('Exam (LECTURE ONLY)'!D$20:M$20, "CLO9", 'Exam (LECTURE ONLY)'!D152:M152) /'Exam (LECTURE ONLY)'!AL$14),
IF(AND('PRINTABLE (per grading)'!H$16="EXAM", 'PRINTABLE (per grading)'!B$13="Midterm"), IF(ISERROR(SUMIF('Exam (LECTURE ONLY)'!O$20:X$20, "CLO9", 'Exam (LECTURE ONLY)'!O152:X152) / 'Exam (LECTURE ONLY)'!AM$14), "", SUMIF('Exam (LECTURE ONLY)'!O$20:X$20, "CLO9", 'Exam (LECTURE ONLY)'!O152:X152) / 'Exam (LECTURE ONLY)'!AM$14),
IF(AND('PRINTABLE (per grading)'!H$16="EXAM", 'PRINTABLE (per grading)'!B$13="Final"), IF(ISERROR(SUMIF('Exam (LECTURE ONLY)'!Z$20:AI$20, "CLO9", 'Exam (LECTURE ONLY)'!Z152:AI152) / 'Exam (LECTURE ONLY)'!AN$14), "", SUMIF('Exam (LECTURE ONLY)'!Z$20:AI$20, "CLO9", 'Exam (LECTURE ONLY)'!Z152:AI152) / 'Exam (LECTURE ONLY)'!AN$14),
IF(AND('PRINTABLE (per grading)'!H$16="OUTPUT", 'PRINTABLE (per grading)'!B$13="Prelim"), IF(ISERROR(SUMIF(OUTPUT!C$20:M$20, "CLO9", OUTPUT!C152:M152) / OUTPUT!AL$14), "", SUMIF(OUTPUT!C$20:M$20, "CLO9", OUTPUT!C152:M152) / OUTPUT!AL$14),
IF(AND('PRINTABLE (per grading)'!H$16="OUTPUT", 'PRINTABLE (per grading)'!B$13="Midterm"), IF(ISERROR(SUMIF(OUTPUT!O$20:Y$20, "CLO9", OUTPUT!O152:Y152) / OUTPUT!AM$14), "", SUMIF(OUTPUT!O$20:Y$20, "CLO9", OUTPUT!O152:Y152) / OUTPUT!AM$14),
IF(AND('PRINTABLE (per grading)'!H$16="OUTPUT", 'PRINTABLE (per grading)'!B$13="Final"), IF(ISERROR(SUMIF(OUTPUT!AA$20:AI$20, "CLO9", OUTPUT!AA152:AI152) / OUTPUT!AN$14), "", SUMIF(OUTPUT!AA$20:AI$20, "CLO9", OUTPUT!AA152:AI152) / OUTPUT!AN$14),
"")))))),"")</f>
        <v/>
      </c>
      <c r="BD150" s="286" t="str">
        <f aca="false">IF(B150&lt;&gt;"",IF(BC150="","",IF(BC150&lt;0.5,1,IF(AND(BC150&gt;=0.5,BC150&lt;P$10),2,IF(BC150&gt;=P$10,3)))),"")</f>
        <v/>
      </c>
      <c r="BE150" s="287" t="str">
        <f aca="false">IF(B150 &lt;&gt; "",IFERROR(IF(AVERAGE(BA150,BC150)&gt;=P$10,"Y","N"),""),"")</f>
        <v/>
      </c>
      <c r="BF150" s="194" t="str">
        <f aca="false">IF(B150 &lt;&gt; "", IFERROR(IF(C$16 = "PRELIM", SUMIF('Database (LECTURE-RES-PRAC)'!D$14:AG$14, "CLO10", 'Database (LECTURE-RES-PRAC)'!D147:AG147) / 'Grade computation'!F$13, IF(C$16 = "MIDTERM", SUMIF('Database (LECTURE-RES-PRAC)'!AJ$14:BM$14, "CLO10", 'Database (LECTURE-RES-PRAC)'!AJ147:BM147) / 'Grade computation'!G$13, IF(C$16 = "FINAL", SUMIF('Database (LECTURE-RES-PRAC)'!BP$14:CS$14, "CLO10", 'Database (LECTURE-RES-PRAC)'!BP147:CS147) / 'Grade computation'!H$13,""))),""),"")</f>
        <v/>
      </c>
      <c r="BG150" s="286" t="str">
        <f aca="false">IF(B150&lt;&gt;"",IF(BF150="","",IF(BF150&lt;0.5,1,IF(AND(BF150&gt;=0.5,BF150&lt;P$10),2,IF(BF150&gt;=P$10,3)))),"")</f>
        <v/>
      </c>
      <c r="BH150" s="194" t="str">
        <f aca="false">IF(B150 &lt;&gt; "",IF(AND('PRINTABLE (per grading)'!H$16="EXAM", 'PRINTABLE (per grading)'!B$13="Prelim"), IF(ISERROR(SUMIF('Exam (LECTURE ONLY)'!D$20:M$20, "CLO10", 'Exam (LECTURE ONLY)'!D152:M152) / 'Exam (LECTURE ONLY)'!AL$15), "", SUMIF('Exam (LECTURE ONLY)'!D$20:M$20, "CLO10", 'Exam (LECTURE ONLY)'!D152:M152) /'Exam (LECTURE ONLY)'!AL$15),
IF(AND('PRINTABLE (per grading)'!H$16="EXAM", 'PRINTABLE (per grading)'!B$13="Midterm"), IF(ISERROR(SUMIF('Exam (LECTURE ONLY)'!O$20:X$20, "CLO10", 'Exam (LECTURE ONLY)'!O152:X152) / 'Exam (LECTURE ONLY)'!AM$15), "", SUMIF('Exam (LECTURE ONLY)'!O$20:X$20, "CLO10", 'Exam (LECTURE ONLY)'!O152:X152) / 'Exam (LECTURE ONLY)'!AM$15),
IF(AND('PRINTABLE (per grading)'!H$16="EXAM", 'PRINTABLE (per grading)'!B$13="Final"), IF(ISERROR(SUMIF('Exam (LECTURE ONLY)'!Z$20:AI$20, "CLO10", 'Exam (LECTURE ONLY)'!Z152:AI152) / 'Exam (LECTURE ONLY)'!AN$15), "", SUMIF('Exam (LECTURE ONLY)'!Z$20:AI$20, "CLO10", 'Exam (LECTURE ONLY)'!Z152:AI152) / 'Exam (LECTURE ONLY)'!AN$15),
IF(AND('PRINTABLE (per grading)'!H$16="OUTPUT", 'PRINTABLE (per grading)'!B$13="Prelim"), IF(ISERROR(SUMIF(OUTPUT!C$20:M$20, "CLO10", OUTPUT!C152:M152) / OUTPUT!AL$15), "", SUMIF(OUTPUT!C$20:M$20, "CLO10", OUTPUT!C152:M152) / OUTPUT!AL$15),
IF(AND('PRINTABLE (per grading)'!H$16="OUTPUT", 'PRINTABLE (per grading)'!B$13="Midterm"), IF(ISERROR(SUMIF(OUTPUT!O$20:Y$20, "CLO10", OUTPUT!O152:Y152) / OUTPUT!AM$15), "", SUMIF(OUTPUT!O$20:Y$20, "CLO10", OUTPUT!O152:Y152) / OUTPUT!AM$15),
IF(AND('PRINTABLE (per grading)'!H$16="OUTPUT", 'PRINTABLE (per grading)'!B$13="Final"), IF(ISERROR(SUMIF(OUTPUT!AA$20:AI$20, "CLO10", OUTPUT!AA152:AI152) / OUTPUT!AN$15), "", SUMIF(OUTPUT!AA$20:AI$20, "CLO10", OUTPUT!AA152:AI152) / OUTPUT!AN$15),
"")))))),"")</f>
        <v/>
      </c>
      <c r="BI150" s="286" t="str">
        <f aca="false">IF(B150&lt;&gt;"",IF(BH150="","",IF(BH150&lt;0.5,1,IF(AND(BH150&gt;=0.5,BH150&lt;P$10),2,IF(BH150&gt;=P$10,3)))),"")</f>
        <v/>
      </c>
      <c r="BJ150" s="287" t="str">
        <f aca="false">IF(B150 &lt;&gt; "",IFERROR(IF(AVERAGE(BF150,BH150)&gt;=P$10,"Y","N"),""),"")</f>
        <v/>
      </c>
      <c r="BK150" s="8"/>
    </row>
    <row r="151" customFormat="false" ht="19.5" hidden="false" customHeight="true" outlineLevel="0" collapsed="false">
      <c r="A151" s="183" t="str">
        <f aca="false">IF(ISBLANK('Database (LECTURE-RES-PRAC)'!A148),"",'Database (LECTURE-RES-PRAC)'!A148)</f>
        <v/>
      </c>
      <c r="B151" s="184" t="str">
        <f aca="false">IF(ISBLANK('Database (LECTURE-RES-PRAC)'!B148),"",'Database (LECTURE-RES-PRAC)'!B148)</f>
        <v/>
      </c>
      <c r="C151" s="230" t="str">
        <f aca="false">IF(B151&lt;&gt;"",IF(C$16="PRELIM",'Grade computation'!C151, IF(C$16="MIDTERM",'Grade computation'!K151, IF(C$16="FINAL",'Grade computation'!S151,""))),"")</f>
        <v/>
      </c>
      <c r="D151" s="231" t="str">
        <f aca="false">IF(B151&lt;&gt;"",IFERROR(IF(B$11="80-20", (((C151/C$19)*X$6)+X$7)*D$18, IF(B$11="60-40", (((C151/C$19)*Y$6)+Y$7)*D$18, 0)),0),"")</f>
        <v/>
      </c>
      <c r="E151" s="230" t="str">
        <f aca="false">IF(B151&lt;&gt;"", IF(C$16="PRELIM",'Grade computation'!E151, IF(C$16="MIDTERM",'Grade computation'!M151, IF(C$16="FINAL",'Grade computation'!U151,""))),"")</f>
        <v/>
      </c>
      <c r="F151" s="232" t="str">
        <f aca="false">IF(B151&lt;&gt;"",IFERROR(IF(B$11="80-20", (((E151/E$19)*X$6)+X$7)*F$18, IF(B$11="60-40", (((E151/E$19)*Y$6)+Y$7)*F$18, 0)),0),"")</f>
        <v/>
      </c>
      <c r="G151" s="233" t="str">
        <f aca="false">IF(B151&lt;&gt;"",IFERROR((D151+F151),0),"")</f>
        <v/>
      </c>
      <c r="H151" s="234" t="str">
        <f aca="false">IF(B151&lt;&gt;"",IF(C$16="PRELIM", 'Grade computation'!H151, IF(C$16="MIDTERM", 'Grade computation'!P151, IF(C$16="FINAL",'Grade computation'!X151, ""))),"")</f>
        <v/>
      </c>
      <c r="I151" s="233" t="str">
        <f aca="false">IF(B151&lt;&gt;"",IFERROR(IF(B$11="80-20", (((H151/H$19)*X$6)+X$7)*I$19, IF(B$11="60-40", (((H151/H$19)*Y$6)+Y$7)*I$19, 0)),0),"")</f>
        <v/>
      </c>
      <c r="J151" s="237" t="str">
        <f aca="false">IFERROR((G151+I151),"")</f>
        <v/>
      </c>
      <c r="K151" s="183" t="str">
        <f aca="false">IFERROR(IF(J151="","",IF(J151&gt;=75,"PASSED","FAILED")),"")</f>
        <v/>
      </c>
      <c r="L151" s="183"/>
      <c r="M151" s="194" t="str">
        <f aca="false">IF(B151 &lt;&gt; "", IFERROR(IF(C$16 = "PRELIM", SUMIF('Database (LECTURE-RES-PRAC)'!D$14:AG$14, "CLO1", 'Database (LECTURE-RES-PRAC)'!D148:AG148) / 'Grade computation'!F$4, IF(C$16 = "MIDTERM", SUMIF('Database (LECTURE-RES-PRAC)'!AJ$14:BM$14, "CLO1", 'Database (LECTURE-RES-PRAC)'!AJ148:BM148) / 'Grade computation'!G$4, IF(C$16 = "FINAL", SUMIF('Database (LECTURE-RES-PRAC)'!BP$14:CS$14, "CLO1", 'Database (LECTURE-RES-PRAC)'!BP148:CS148) / 'Grade computation'!H$4,""))),""),"")</f>
        <v/>
      </c>
      <c r="N151" s="286" t="str">
        <f aca="false">IF(B151&lt;&gt;"",IF(M151="","",IF(M151&lt;0.5,1,IF(AND(M151&gt;=0.5,M151&lt;P$10),2,IF(M151&gt;=P$10,3)))),"")</f>
        <v/>
      </c>
      <c r="O151" s="194" t="str">
        <f aca="false">IF(B151 &lt;&gt; "",IF(AND('PRINTABLE (per grading)'!H$16="EXAM", 'PRINTABLE (per grading)'!B$13="Prelim"), IF(ISERROR(SUMIF('Exam (LECTURE ONLY)'!D$20:M$20, "CLO1", 'Exam (LECTURE ONLY)'!D153:M153) / 'Exam (LECTURE ONLY)'!AL$6), "", SUMIF('Exam (LECTURE ONLY)'!D$20:M$20, "CLO1", 'Exam (LECTURE ONLY)'!D153:M153) /'Exam (LECTURE ONLY)'!AL$6),
IF(AND('PRINTABLE (per grading)'!H$16="EXAM", 'PRINTABLE (per grading)'!B$13="Midterm"), IF(ISERROR(SUMIF('Exam (LECTURE ONLY)'!O$20:X$20, "CLO1", 'Exam (LECTURE ONLY)'!O153:X153) / 'Exam (LECTURE ONLY)'!AM$6), "", SUMIF('Exam (LECTURE ONLY)'!O$20:X$20, "CLO1", 'Exam (LECTURE ONLY)'!O153:X153) / 'Exam (LECTURE ONLY)'!AM$6),
IF(AND('PRINTABLE (per grading)'!H$16="EXAM", 'PRINTABLE (per grading)'!B$13="Final"), IF(ISERROR(SUMIF('Exam (LECTURE ONLY)'!Z$20:AI$20, "CLO1", 'Exam (LECTURE ONLY)'!Z153:AI153) / 'Exam (LECTURE ONLY)'!AN$6), "", SUMIF('Exam (LECTURE ONLY)'!Z$20:AI$20, "CLO1", 'Exam (LECTURE ONLY)'!Z153:AI153) / 'Exam (LECTURE ONLY)'!AN$6),
IF(AND('PRINTABLE (per grading)'!H$16="OUTPUT", 'PRINTABLE (per grading)'!B$13="Prelim"), IF(ISERROR(SUMIF(OUTPUT!C$20:M$20, "CLO1", OUTPUT!C153:M153) / OUTPUT!AL$6), "", SUMIF(OUTPUT!C$20:M$20, "CLO1", OUTPUT!C153:M153) / OUTPUT!AL$6),
IF(AND('PRINTABLE (per grading)'!H$16="OUTPUT", 'PRINTABLE (per grading)'!B$13="Midterm"), IF(ISERROR(SUMIF(OUTPUT!O$20:Y$20, "CLO1", OUTPUT!O153:Y153) / OUTPUT!AM$6), "", SUMIF(OUTPUT!O$20:Y$20, "CLO1", OUTPUT!O153:Y153) / OUTPUT!AM$6),
IF(AND('PRINTABLE (per grading)'!H$16="OUTPUT", 'PRINTABLE (per grading)'!B$13="Final"), IF(ISERROR(SUMIF(OUTPUT!AA$20:AI$20, "CLO1", OUTPUT!AA153:AI153) / OUTPUT!AN$6), "", SUMIF(OUTPUT!AA$20:AI$20, "CLO1", OUTPUT!AA153:AI153) / OUTPUT!AN$6),
"")))))),"")</f>
        <v/>
      </c>
      <c r="P151" s="286" t="str">
        <f aca="false">IF(B151&lt;&gt;"",IF(O151="","",IF(O151&lt;0.5,1,IF(AND(O151&gt;=0.5,O151&lt;P$10),2,IF(O151&gt;=P$10,3)))),"")</f>
        <v/>
      </c>
      <c r="Q151" s="287" t="str">
        <f aca="false">IF(B151 &lt;&gt; "",IFERROR(IF(AVERAGE(M151,O151)&gt;=P$10,"Y","N"),""),"")</f>
        <v/>
      </c>
      <c r="R151" s="194" t="str">
        <f aca="false">IF(B151 &lt;&gt; "", IFERROR(IF(C$16 = "PRELIM", SUMIF('Database (LECTURE-RES-PRAC)'!D$14:AG$14, "CLO2", 'Database (LECTURE-RES-PRAC)'!D148:AG148) / 'Grade computation'!F$5, IF(C$16 = "MIDTERM", SUMIF('Database (LECTURE-RES-PRAC)'!AJ$14:BM$14, "CLO2", 'Database (LECTURE-RES-PRAC)'!AJ148:BM148) / 'Grade computation'!G$5, IF(C$16 = "FINAL", SUMIF('Database (LECTURE-RES-PRAC)'!BP$14:CS$14, "CLO2", 'Database (LECTURE-RES-PRAC)'!BP148:CS148) / 'Grade computation'!H$5,""))),""),"")</f>
        <v/>
      </c>
      <c r="S151" s="286" t="str">
        <f aca="false">IF(B151&lt;&gt;"",IF(R151="","",IF(R151&lt;0.5,1,IF(AND(R151&gt;=0.5,R151&lt;P$10),2,IF(R151&gt;=P$10,3)))),"")</f>
        <v/>
      </c>
      <c r="T151" s="194" t="str">
        <f aca="false">IF(B151 &lt;&gt; "",IF(AND('PRINTABLE (per grading)'!H$16="EXAM", 'PRINTABLE (per grading)'!B$13="Prelim"), IF(ISERROR(SUMIF('Exam (LECTURE ONLY)'!D$20:M$20, "CLO2", 'Exam (LECTURE ONLY)'!D153:M153) / 'Exam (LECTURE ONLY)'!AL$7), "", SUMIF('Exam (LECTURE ONLY)'!D$20:M$20, "CLO2", 'Exam (LECTURE ONLY)'!D153:M153) /'Exam (LECTURE ONLY)'!AL$7),
IF(AND('PRINTABLE (per grading)'!H$16="EXAM", 'PRINTABLE (per grading)'!B$13="Midterm"), IF(ISERROR(SUMIF('Exam (LECTURE ONLY)'!O$20:X$20, "CLO2", 'Exam (LECTURE ONLY)'!O153:X153) / 'Exam (LECTURE ONLY)'!AM$7), "", SUMIF('Exam (LECTURE ONLY)'!O$20:X$20, "CLO2", 'Exam (LECTURE ONLY)'!O153:X153) / 'Exam (LECTURE ONLY)'!AM$7),
IF(AND('PRINTABLE (per grading)'!H$16="EXAM", 'PRINTABLE (per grading)'!B$13="Final"), IF(ISERROR(SUMIF('Exam (LECTURE ONLY)'!Z$20:AI$20, "CLO2", 'Exam (LECTURE ONLY)'!Z153:AI153) / 'Exam (LECTURE ONLY)'!AN$7), "", SUMIF('Exam (LECTURE ONLY)'!Z$20:AI$20, "CLO2", 'Exam (LECTURE ONLY)'!Z153:AI153) / 'Exam (LECTURE ONLY)'!AN$7),
IF(AND('PRINTABLE (per grading)'!H$16="OUTPUT", 'PRINTABLE (per grading)'!B$13="Prelim"), IF(ISERROR(SUMIF(OUTPUT!C$20:M$20, "CLO2", OUTPUT!C153:M153) / OUTPUT!AL$7), "", SUMIF(OUTPUT!C$20:M$20, "CLO2", OUTPUT!C153:M153) / OUTPUT!AL$7),
IF(AND('PRINTABLE (per grading)'!H$16="OUTPUT", 'PRINTABLE (per grading)'!B$13="Midterm"), IF(ISERROR(SUMIF(OUTPUT!O$20:Y$20, "CLO2", OUTPUT!O153:Y153) / OUTPUT!AM$7), "", SUMIF(OUTPUT!O$20:Y$20, "CLO2", OUTPUT!O153:Y153) / OUTPUT!AM$7),
IF(AND('PRINTABLE (per grading)'!H$16="OUTPUT", 'PRINTABLE (per grading)'!B$13="Final"), IF(ISERROR(SUMIF(OUTPUT!AA$20:AI$20, "CLO2", OUTPUT!AA153:AI153) / OUTPUT!AN$7), "", SUMIF(OUTPUT!AA$20:AI$20, "CLO2", OUTPUT!AA153:AI153) / OUTPUT!AN$7),
"")))))),"")</f>
        <v/>
      </c>
      <c r="U151" s="286" t="str">
        <f aca="false">IF(B151&lt;&gt;"",IF(T151="","",IF(T151&lt;0.5,1,IF(AND(T151&gt;=0.5,T151&lt;P$10),2,IF(T151&gt;=P$10,3)))),"")</f>
        <v/>
      </c>
      <c r="V151" s="287" t="str">
        <f aca="false">IF(B151 &lt;&gt; "",IFERROR(IF(AVERAGE(R151,T151)&gt;=P$10,"Y","N"),""),"")</f>
        <v/>
      </c>
      <c r="W151" s="194" t="str">
        <f aca="false">IF(B151 &lt;&gt; "", IFERROR(IF(C$16 = "PRELIM", SUMIF('Database (LECTURE-RES-PRAC)'!D$14:AG$14, "CLO3", 'Database (LECTURE-RES-PRAC)'!D148:AG148) / 'Grade computation'!F$6, IF(C$16 = "MIDTERM", SUMIF('Database (LECTURE-RES-PRAC)'!AJ$14:BM$14, "CLO3", 'Database (LECTURE-RES-PRAC)'!AJ148:BM148) / 'Grade computation'!G$6, IF(C$16 = "FINAL", SUMIF('Database (LECTURE-RES-PRAC)'!BP$14:CS$14, "CLO3", 'Database (LECTURE-RES-PRAC)'!BP148:CS148) / 'Grade computation'!H$6,""))),""),"")</f>
        <v/>
      </c>
      <c r="X151" s="286" t="str">
        <f aca="false">IF(B151&lt;&gt;"",IF(W151="","",IF(W151&lt;0.5,1,IF(AND(W151&gt;=0.5,W151&lt;P$10),2,IF(W151&gt;=P$10,3)))),"")</f>
        <v/>
      </c>
      <c r="Y151" s="194" t="str">
        <f aca="false">IF(B151 &lt;&gt; "",IF(AND('PRINTABLE (per grading)'!H$16="EXAM", 'PRINTABLE (per grading)'!B$13="Prelim"), IF(ISERROR(SUMIF('Exam (LECTURE ONLY)'!D$20:M$20, "CLO3", 'Exam (LECTURE ONLY)'!D153:M153) / 'Exam (LECTURE ONLY)'!AL$8), "", SUMIF('Exam (LECTURE ONLY)'!D$20:M$20, "CLO3", 'Exam (LECTURE ONLY)'!D153:M153) /'Exam (LECTURE ONLY)'!AL$8),
IF(AND('PRINTABLE (per grading)'!H$16="EXAM", 'PRINTABLE (per grading)'!B$13="Midterm"), IF(ISERROR(SUMIF('Exam (LECTURE ONLY)'!O$20:X$20, "CLO3", 'Exam (LECTURE ONLY)'!O153:X153) / 'Exam (LECTURE ONLY)'!AM$8), "", SUMIF('Exam (LECTURE ONLY)'!O$20:X$20, "CLO3", 'Exam (LECTURE ONLY)'!O153:X153) / 'Exam (LECTURE ONLY)'!AM$8),
IF(AND('PRINTABLE (per grading)'!H$16="EXAM", 'PRINTABLE (per grading)'!B$13="Final"), IF(ISERROR(SUMIF('Exam (LECTURE ONLY)'!Z$20:AI$20, "CLO3", 'Exam (LECTURE ONLY)'!Z153:AI153) / 'Exam (LECTURE ONLY)'!AN$8), "", SUMIF('Exam (LECTURE ONLY)'!Z$20:AI$20, "CLO3", 'Exam (LECTURE ONLY)'!Z153:AI153) / 'Exam (LECTURE ONLY)'!AN$8),
IF(AND('PRINTABLE (per grading)'!H$16="OUTPUT", 'PRINTABLE (per grading)'!B$13="Prelim"), IF(ISERROR(SUMIF(OUTPUT!C$20:M$20, "CLO3", OUTPUT!C153:M153) / OUTPUT!AL$8), "", SUMIF(OUTPUT!C$20:M$20, "CLO3", OUTPUT!C153:M153) / OUTPUT!AL$8),
IF(AND('PRINTABLE (per grading)'!H$16="OUTPUT", 'PRINTABLE (per grading)'!B$13="Midterm"), IF(ISERROR(SUMIF(OUTPUT!O$20:Y$20, "CLO3", OUTPUT!O153:Y153) / OUTPUT!AM$8), "", SUMIF(OUTPUT!O$20:Y$20, "CLO3", OUTPUT!O153:Y153) / OUTPUT!AM$8),
IF(AND('PRINTABLE (per grading)'!H$16="OUTPUT", 'PRINTABLE (per grading)'!B$13="Final"), IF(ISERROR(SUMIF(OUTPUT!AA$20:AI$20, "CLO3", OUTPUT!AA153:AI153) / OUTPUT!AN$8), "", SUMIF(OUTPUT!AA$20:AI$20, "CLO3", OUTPUT!AA153:AI153) / OUTPUT!AN$8),
"" )))))),"")</f>
        <v/>
      </c>
      <c r="Z151" s="286" t="str">
        <f aca="false">IF(B151&lt;&gt;"",IF(Y151="","",IF(Y151&lt;0.5,1,IF(AND(Y151&gt;=0.5,Y151&lt;P$10),2,IF(Y151&gt;=P$10,3)))),"")</f>
        <v/>
      </c>
      <c r="AA151" s="287" t="str">
        <f aca="false">IF(B151 &lt;&gt; "",IFERROR(IF(AVERAGE(W151,Y151)&gt;=P$10,"Y","N"),""),"")</f>
        <v/>
      </c>
      <c r="AB151" s="194" t="str">
        <f aca="false">IF(B151 &lt;&gt; "", IFERROR(IF(C$16 = "PRELIM", SUMIF('Database (LECTURE-RES-PRAC)'!D$14:AG$14, "CLO4", 'Database (LECTURE-RES-PRAC)'!D148:AG148) / 'Grade computation'!F$7, IF(C$16 = "MIDTERM", SUMIF('Database (LECTURE-RES-PRAC)'!AJ$14:BM$14, "CLO4", 'Database (LECTURE-RES-PRAC)'!AJ148:BM148) / 'Grade computation'!G$7, IF(C$16 = "FINAL", SUMIF('Database (LECTURE-RES-PRAC)'!BP$14:CS$14, "CLO4", 'Database (LECTURE-RES-PRAC)'!BP148:CS148) / 'Grade computation'!H$7,""))),""),"")</f>
        <v/>
      </c>
      <c r="AC151" s="286" t="str">
        <f aca="false">IF(B151&lt;&gt;"",IF(AB151="","",IF(AB151&lt;0.5,1,IF(AND(AB151&gt;=0.5,AB151&lt;P$10),2,IF(AB151&gt;=P$10,3)))),"")</f>
        <v/>
      </c>
      <c r="AD151" s="194" t="str">
        <f aca="false">IF(B151 &lt;&gt; "",IF(AND('PRINTABLE (per grading)'!H$16="EXAM", 'PRINTABLE (per grading)'!B$13="Prelim"), IF(ISERROR(SUMIF('Exam (LECTURE ONLY)'!D$20:M$20, "CLO4", 'Exam (LECTURE ONLY)'!D153:M153) / 'Exam (LECTURE ONLY)'!AL$9), "", SUMIF('Exam (LECTURE ONLY)'!D$20:M$20, "CLO4", 'Exam (LECTURE ONLY)'!D153:M153) /'Exam (LECTURE ONLY)'!AL$9),
IF(AND('PRINTABLE (per grading)'!H$16="EXAM", 'PRINTABLE (per grading)'!B$13="Midterm"), IF(ISERROR(SUMIF('Exam (LECTURE ONLY)'!O$20:X$20, "CLO4", 'Exam (LECTURE ONLY)'!O153:X153) / 'Exam (LECTURE ONLY)'!AM$9), "", SUMIF('Exam (LECTURE ONLY)'!O$20:X$20, "CLO4", 'Exam (LECTURE ONLY)'!O153:X153) / 'Exam (LECTURE ONLY)'!AM$9),
IF(AND('PRINTABLE (per grading)'!H$16="EXAM", 'PRINTABLE (per grading)'!B$13="Final"), IF(ISERROR(SUMIF('Exam (LECTURE ONLY)'!Z$20:AI$20, "CLO4", 'Exam (LECTURE ONLY)'!Z153:AI153) / 'Exam (LECTURE ONLY)'!AN$9), "", SUMIF('Exam (LECTURE ONLY)'!Z$20:AI$20, "CLO4", 'Exam (LECTURE ONLY)'!Z153:AI153) / 'Exam (LECTURE ONLY)'!AN$9),
IF(AND('PRINTABLE (per grading)'!H$16="OUTPUT", 'PRINTABLE (per grading)'!B$13="Prelim"), IF(ISERROR(SUMIF(OUTPUT!C$20:M$20, "CLO4", OUTPUT!C153:M153) / OUTPUT!AL$9), "", SUMIF(OUTPUT!C$20:M$20, "CLO4", OUTPUT!C153:M153) / OUTPUT!AL$9),
IF(AND('PRINTABLE (per grading)'!H$16="OUTPUT", 'PRINTABLE (per grading)'!B$13="Midterm"), IF(ISERROR(SUMIF(OUTPUT!O$20:Y$20, "CLO4", OUTPUT!O153:Y153) / OUTPUT!AM$9), "", SUMIF(OUTPUT!O$20:Y$20, "CLO4", OUTPUT!O153:Y153) / OUTPUT!AM$9),
IF(AND('PRINTABLE (per grading)'!H$16="OUTPUT", 'PRINTABLE (per grading)'!B$13="Final"), IF(ISERROR(SUMIF(OUTPUT!AA$20:AI$20, "CLO4", OUTPUT!AA153:AI153) / OUTPUT!AN$9), "", SUMIF(OUTPUT!AA$20:AI$20, "CLO4", OUTPUT!AA153:AI153) / OUTPUT!AN$9),
"")))))),"")</f>
        <v/>
      </c>
      <c r="AE151" s="286" t="str">
        <f aca="false">IF(B151&lt;&gt;"",IF(AD151="","",IF(AD151&lt;0.5,1,IF(AND(AD151&gt;=0.5,AD151&lt;P$10),2,IF(AD151&gt;=P$10,3)))),"")</f>
        <v/>
      </c>
      <c r="AF151" s="287" t="str">
        <f aca="false">IF(B151 &lt;&gt; "",IFERROR(IF(AVERAGE(AB151,AD151)&gt;=P$10,"Y","N"),""),"")</f>
        <v/>
      </c>
      <c r="AG151" s="194" t="str">
        <f aca="false">IF(B151 &lt;&gt; "", IFERROR(IF(C$16 = "PRELIM", SUMIF('Database (LECTURE-RES-PRAC)'!D$14:AG$14, "CLO5", 'Database (LECTURE-RES-PRAC)'!D148:AG148) / 'Grade computation'!F$8, IF(C$16 = "MIDTERM", SUMIF('Database (LECTURE-RES-PRAC)'!AJ$14:BM$14, "CLO5", 'Database (LECTURE-RES-PRAC)'!AJ148:BM148) / 'Grade computation'!G$8, IF(C$16 = "FINAL", SUMIF('Database (LECTURE-RES-PRAC)'!BP$14:CS$14, "CLO5", 'Database (LECTURE-RES-PRAC)'!BP148:CS148) / 'Grade computation'!H$8,""))),""),"")</f>
        <v/>
      </c>
      <c r="AH151" s="286" t="str">
        <f aca="false">IF(B151&lt;&gt;"",IF(AG151="","",IF(AG151&lt;0.5,1,IF(AND(AG151&gt;=0.5,AG151&lt;P$10),2,IF(AG151&gt;=P$10,3)))),"")</f>
        <v/>
      </c>
      <c r="AI151" s="194" t="str">
        <f aca="false">IF(B151 &lt;&gt; "",IF(AND('PRINTABLE (per grading)'!H$16="EXAM", 'PRINTABLE (per grading)'!B$13="Prelim"), IF(ISERROR(SUMIF('Exam (LECTURE ONLY)'!D$20:M$20, "CLO5", 'Exam (LECTURE ONLY)'!D153:M153) / 'Exam (LECTURE ONLY)'!AL$10), "", SUMIF('Exam (LECTURE ONLY)'!D$20:M$20, "CLO5", 'Exam (LECTURE ONLY)'!D153:M153) /'Exam (LECTURE ONLY)'!AL$10),
IF(AND('PRINTABLE (per grading)'!H$16="EXAM", 'PRINTABLE (per grading)'!B$13="Midterm"), IF(ISERROR(SUMIF('Exam (LECTURE ONLY)'!O$20:X$20, "CLO5", 'Exam (LECTURE ONLY)'!O153:X153) / 'Exam (LECTURE ONLY)'!AM$10), "", SUMIF('Exam (LECTURE ONLY)'!O$20:X$20, "CLO5", 'Exam (LECTURE ONLY)'!O153:X153) / 'Exam (LECTURE ONLY)'!AM$10),
IF(AND('PRINTABLE (per grading)'!H$16="EXAM", 'PRINTABLE (per grading)'!B$13="Final"), IF(ISERROR(SUMIF('Exam (LECTURE ONLY)'!Z$20:AI$20, "CLO5", 'Exam (LECTURE ONLY)'!Z153:AI153) / 'Exam (LECTURE ONLY)'!AN$10), "", SUMIF('Exam (LECTURE ONLY)'!Z$20:AI$20, "CLO5", 'Exam (LECTURE ONLY)'!Z153:AI153) / 'Exam (LECTURE ONLY)'!AN$10),
IF(AND('PRINTABLE (per grading)'!H$16="OUTPUT", 'PRINTABLE (per grading)'!B$13="Prelim"), IF(ISERROR(SUMIF(OUTPUT!C$20:M$20, "CLO5", OUTPUT!C153:M153) / OUTPUT!AL$10), "", SUMIF(OUTPUT!C$20:M$20, "CLO5", OUTPUT!C153:M153) / OUTPUT!AL$10),
IF(AND('PRINTABLE (per grading)'!H$16="OUTPUT", 'PRINTABLE (per grading)'!B$13="Midterm"), IF(ISERROR(SUMIF(OUTPUT!O$20:Y$20, "CLO5", OUTPUT!O153:Y153) / OUTPUT!AM$10), "", SUMIF(OUTPUT!O$20:Y$20, "CLO5", OUTPUT!O153:Y153) / OUTPUT!AM$10),
IF(AND('PRINTABLE (per grading)'!H$16="OUTPUT", 'PRINTABLE (per grading)'!B$13="Final"), IF(ISERROR(SUMIF(OUTPUT!AA$20:AI$20, "CLO5", OUTPUT!AA153:AI153) / OUTPUT!AN$10), "", SUMIF(OUTPUT!AA$20:AI$20, "CLO5", OUTPUT!AA153:AI153) / OUTPUT!AN$10),
"")))))),"")</f>
        <v/>
      </c>
      <c r="AJ151" s="286" t="str">
        <f aca="false">IF(B151&lt;&gt;"",IF(AI151="","",IF(AI151&lt;0.5,1,IF(AND(AI151&gt;=0.5,AI151&lt;P$10),2,IF(AI151&gt;=P$10,3)))),"")</f>
        <v/>
      </c>
      <c r="AK151" s="287" t="str">
        <f aca="false">IF(B151 &lt;&gt; "",IFERROR(IF(AVERAGE(AG151,AI151)&gt;=P$10,"Y","N"),""),"")</f>
        <v/>
      </c>
      <c r="AL151" s="194" t="str">
        <f aca="false">IF(B151 &lt;&gt; "", IFERROR(IF(C$16 = "PRELIM", SUMIF('Database (LECTURE-RES-PRAC)'!D$14:AG$14, "CLO6", 'Database (LECTURE-RES-PRAC)'!D148:AG148) / 'Grade computation'!F$9, IF(C$16 = "MIDTERM", SUMIF('Database (LECTURE-RES-PRAC)'!AJ$14:BM$14, "CLO6", 'Database (LECTURE-RES-PRAC)'!AJ148:BM148) / 'Grade computation'!G$9, IF(C$16 = "FINAL", SUMIF('Database (LECTURE-RES-PRAC)'!BP$14:CS$14, "CLO6", 'Database (LECTURE-RES-PRAC)'!BP148:CS148) / 'Grade computation'!H$9,""))),""),"")</f>
        <v/>
      </c>
      <c r="AM151" s="286" t="str">
        <f aca="false">IF(B151&lt;&gt;"",IF(AL151="","",IF(AL151&lt;0.5,1,IF(AND(AL151&gt;=0.5,AL151&lt;P$10),2,IF(AL151&gt;=P$10,3)))),"")</f>
        <v/>
      </c>
      <c r="AN151" s="194" t="str">
        <f aca="false">IF(B151 &lt;&gt; "",IF(AND('PRINTABLE (per grading)'!H$16="EXAM", 'PRINTABLE (per grading)'!B$13="Prelim"), IF(ISERROR(SUMIF('Exam (LECTURE ONLY)'!D$20:M$20, "CLO6", 'Exam (LECTURE ONLY)'!D153:M153) / 'Exam (LECTURE ONLY)'!AL$11), "", SUMIF('Exam (LECTURE ONLY)'!D$20:M$20, "CLO6", 'Exam (LECTURE ONLY)'!D153:M153) /'Exam (LECTURE ONLY)'!AL$11),
IF(AND('PRINTABLE (per grading)'!H$16="EXAM", 'PRINTABLE (per grading)'!B$13="Midterm"), IF(ISERROR(SUMIF('Exam (LECTURE ONLY)'!O$20:X$20, "CLO6", 'Exam (LECTURE ONLY)'!O153:X153) / 'Exam (LECTURE ONLY)'!AM$11), "", SUMIF('Exam (LECTURE ONLY)'!O$20:X$20, "CLO6", 'Exam (LECTURE ONLY)'!O153:X153) / 'Exam (LECTURE ONLY)'!AM$11),
IF(AND('PRINTABLE (per grading)'!H$16="EXAM", 'PRINTABLE (per grading)'!B$13="Final"), IF(ISERROR(SUMIF('Exam (LECTURE ONLY)'!Z$20:AI$20, "CLO6", 'Exam (LECTURE ONLY)'!Z153:AI153) / 'Exam (LECTURE ONLY)'!AN$11), "", SUMIF('Exam (LECTURE ONLY)'!Z$20:AI$20, "CLO6", 'Exam (LECTURE ONLY)'!Z153:AI153) / 'Exam (LECTURE ONLY)'!AN$11),
IF(AND('PRINTABLE (per grading)'!H$16="OUTPUT", 'PRINTABLE (per grading)'!B$13="Prelim"), IF(ISERROR(SUMIF(OUTPUT!C$20:M$20, "CLO6", OUTPUT!C153:M153) / OUTPUT!AL$11), "", SUMIF(OUTPUT!C$20:M$20, "CLO6", OUTPUT!C153:M153) / OUTPUT!AL$11),
IF(AND('PRINTABLE (per grading)'!H$16="OUTPUT", 'PRINTABLE (per grading)'!B$13="Midterm"), IF(ISERROR(SUMIF(OUTPUT!O$20:Y$20, "CLO6", OUTPUT!O153:Y153) / OUTPUT!AM$11), "", SUMIF(OUTPUT!O$20:Y$20, "CLO6", OUTPUT!O153:Y153) / OUTPUT!AM$11),
IF(AND('PRINTABLE (per grading)'!H$16="OUTPUT", 'PRINTABLE (per grading)'!B$13="Final"), IF(ISERROR(SUMIF(OUTPUT!AA$20:AI$20, "CLO6", OUTPUT!AA153:AI153) / OUTPUT!AN$11), "", SUMIF(OUTPUT!AA$20:AI$20, "CLO6", OUTPUT!AA153:AI153) / OUTPUT!AN$11),
"")))))),"")</f>
        <v/>
      </c>
      <c r="AO151" s="286" t="str">
        <f aca="false">IF(B151&lt;&gt;"",IF(AN151="","",IF(AN151&lt;0.5,1,IF(AND(AN151&gt;=0.5,AN151&lt;P$10),2,IF(AN151&gt;=P$10,3)))),"")</f>
        <v/>
      </c>
      <c r="AP151" s="287" t="str">
        <f aca="false">IF(B151 &lt;&gt; "",IFERROR(IF(AVERAGE(AL151,AN151)&gt;=P$10,"Y","N"),""),"")</f>
        <v/>
      </c>
      <c r="AQ151" s="194" t="str">
        <f aca="false">IF(B151 &lt;&gt; "", IFERROR(IF(C$16 = "PRELIM", SUMIF('Database (LECTURE-RES-PRAC)'!D$14:AG$14, "CLO7", 'Database (LECTURE-RES-PRAC)'!D148:AG148) / 'Grade computation'!F$10, IF(C$16 = "MIDTERM", SUMIF('Database (LECTURE-RES-PRAC)'!AJ$14:BM$14, "CLO7", 'Database (LECTURE-RES-PRAC)'!AJ148:BM148) / 'Grade computation'!G$10, IF(C$16 = "FINAL", SUMIF('Database (LECTURE-RES-PRAC)'!BP$14:CS$14, "CLO7", 'Database (LECTURE-RES-PRAC)'!BP148:CS148) / 'Grade computation'!H$10,""))),""),"")</f>
        <v/>
      </c>
      <c r="AR151" s="286" t="str">
        <f aca="false">IF(B151&lt;&gt;"",IF(AQ151="","",IF(AQ151&lt;0.5,1,IF(AND(AQ151&gt;=0.5,AQ151&lt;P$10),2,IF(AQ151&gt;=P$10,3)))),"")</f>
        <v/>
      </c>
      <c r="AS151" s="194" t="str">
        <f aca="false">IF(B151 &lt;&gt; "",IF(AND('PRINTABLE (per grading)'!H$16="EXAM", 'PRINTABLE (per grading)'!B$13="Prelim"), IF(ISERROR(SUMIF('Exam (LECTURE ONLY)'!D$20:M$20, "CLO7", 'Exam (LECTURE ONLY)'!D153:M153) / 'Exam (LECTURE ONLY)'!AL$12), "", SUMIF('Exam (LECTURE ONLY)'!D$20:M$20, "CLO7", 'Exam (LECTURE ONLY)'!D153:M153) /'Exam (LECTURE ONLY)'!AL$12),
IF(AND('PRINTABLE (per grading)'!H$16="EXAM", 'PRINTABLE (per grading)'!B$13="Midterm"), IF(ISERROR(SUMIF('Exam (LECTURE ONLY)'!O$20:X$20, "CLO7", 'Exam (LECTURE ONLY)'!O153:X153) / 'Exam (LECTURE ONLY)'!AM$12), "", SUMIF('Exam (LECTURE ONLY)'!O$20:X$20, "CLO7", 'Exam (LECTURE ONLY)'!O153:X153) / 'Exam (LECTURE ONLY)'!AM$12),
IF(AND('PRINTABLE (per grading)'!H$16="EXAM", 'PRINTABLE (per grading)'!B$13="Final"), IF(ISERROR(SUMIF('Exam (LECTURE ONLY)'!Z$20:AI$20, "CLO7", 'Exam (LECTURE ONLY)'!Z153:AI153) / 'Exam (LECTURE ONLY)'!AN$12), "", SUMIF('Exam (LECTURE ONLY)'!Z$20:AI$20, "CLO7", 'Exam (LECTURE ONLY)'!Z153:AI153) / 'Exam (LECTURE ONLY)'!AN$12),
IF(AND('PRINTABLE (per grading)'!H$16="OUTPUT", 'PRINTABLE (per grading)'!B$13="Prelim"), IF(ISERROR(SUMIF(OUTPUT!C$20:M$20, "CLO7", OUTPUT!C153:M153) / OUTPUT!AL$12), "", SUMIF(OUTPUT!C$20:M$20, "CLO7", OUTPUT!C153:M153) / OUTPUT!AL$12),
IF(AND('PRINTABLE (per grading)'!H$16="OUTPUT", 'PRINTABLE (per grading)'!B$13="Midterm"), IF(ISERROR(SUMIF(OUTPUT!O$20:Y$20, "CLO7", OUTPUT!O153:Y153) / OUTPUT!AM$12), "", SUMIF(OUTPUT!O$20:Y$20, "CLO7", OUTPUT!O153:Y153) / OUTPUT!AM$12),
IF(AND('PRINTABLE (per grading)'!H$16="OUTPUT", 'PRINTABLE (per grading)'!B$13="Final"), IF(ISERROR(SUMIF(OUTPUT!AA$20:AI$20, "CLO7", OUTPUT!AA153:AI153) / OUTPUT!AN$12), "", SUMIF(OUTPUT!AA$20:AI$20, "CLO7", OUTPUT!AA153:AI153) / OUTPUT!AN$12),
"")))))),"")</f>
        <v/>
      </c>
      <c r="AT151" s="286" t="str">
        <f aca="false">IF(B151&lt;&gt;"",IF(AS151="","",IF(AS151&lt;0.5,1,IF(AND(AS151&gt;=0.5,AS151&lt;P$10),2,IF(AS151&gt;=P$10,3)))),"")</f>
        <v/>
      </c>
      <c r="AU151" s="287" t="str">
        <f aca="false">IF(B151 &lt;&gt; "",IFERROR(IF(AVERAGE(AQ151,AS151)&gt;=P$10,"Y","N"),""),"")</f>
        <v/>
      </c>
      <c r="AV151" s="194" t="str">
        <f aca="false">IF(B151 &lt;&gt; "", IFERROR(IF(C$16 = "PRELIM", SUMIF('Database (LECTURE-RES-PRAC)'!D$14:AG$14, "CLO8", 'Database (LECTURE-RES-PRAC)'!D148:AG148) / 'Grade computation'!F$11, IF(C$16 = "MIDTERM", SUMIF('Database (LECTURE-RES-PRAC)'!AJ$14:BM$14, "CLO8", 'Database (LECTURE-RES-PRAC)'!AJ148:BM148) / 'Grade computation'!G$11, IF(C$16 = "FINAL", SUMIF('Database (LECTURE-RES-PRAC)'!BP$14:CS$14, "CLO8", 'Database (LECTURE-RES-PRAC)'!BP148:CS148) / 'Grade computation'!H$11,""))),""),"")</f>
        <v/>
      </c>
      <c r="AW151" s="286" t="str">
        <f aca="false">IF(B151&lt;&gt;"",IF(AV151="","",IF(AV151&lt;0.5,1,IF(AND(AV151&gt;=0.5,AV151&lt;P$10),2,IF(AV151&gt;=P$10,3)))),"")</f>
        <v/>
      </c>
      <c r="AX151" s="194" t="str">
        <f aca="false">IF(B151 &lt;&gt; "",IF(AND('PRINTABLE (per grading)'!H$16="EXAM", 'PRINTABLE (per grading)'!B$13="Prelim"), IF(ISERROR(SUMIF('Exam (LECTURE ONLY)'!D$20:M$20, "CLO8", 'Exam (LECTURE ONLY)'!D153:M153) / 'Exam (LECTURE ONLY)'!AL$13), "", SUMIF('Exam (LECTURE ONLY)'!D$20:M$20, "CLO8", 'Exam (LECTURE ONLY)'!D153:M153) /'Exam (LECTURE ONLY)'!AL$13),
IF(AND('PRINTABLE (per grading)'!H$16="EXAM", 'PRINTABLE (per grading)'!B$13="Midterm"), IF(ISERROR(SUMIF('Exam (LECTURE ONLY)'!O$20:X$20, "CLO8", 'Exam (LECTURE ONLY)'!O153:X153) / 'Exam (LECTURE ONLY)'!AM$13), "", SUMIF('Exam (LECTURE ONLY)'!O$20:X$20, "CLO8", 'Exam (LECTURE ONLY)'!O153:X153) / 'Exam (LECTURE ONLY)'!AM$13),
IF(AND('PRINTABLE (per grading)'!H$16="EXAM", 'PRINTABLE (per grading)'!B$13="Final"), IF(ISERROR(SUMIF('Exam (LECTURE ONLY)'!Z$20:AI$20, "CLO8", 'Exam (LECTURE ONLY)'!Z153:AI153) / 'Exam (LECTURE ONLY)'!AN$13), "", SUMIF('Exam (LECTURE ONLY)'!Z$20:AI$20, "CLO8", 'Exam (LECTURE ONLY)'!Z153:AI153) / 'Exam (LECTURE ONLY)'!AN$13),
IF(AND('PRINTABLE (per grading)'!H$16="OUTPUT", 'PRINTABLE (per grading)'!B$13="Prelim"), IF(ISERROR(SUMIF(OUTPUT!C$20:M$20, "CLO8", OUTPUT!C153:M153) / OUTPUT!AL$13), "", SUMIF(OUTPUT!C$20:M$20, "CLO8", OUTPUT!C153:M153) / OUTPUT!AL$13),
IF(AND('PRINTABLE (per grading)'!H$16="OUTPUT", 'PRINTABLE (per grading)'!B$13="Midterm"), IF(ISERROR(SUMIF(OUTPUT!O$20:Y$20, "CLO8", OUTPUT!O153:Y153) / OUTPUT!AM$13), "", SUMIF(OUTPUT!O$20:Y$20, "CLO8", OUTPUT!O153:Y153) / OUTPUT!AM$13),
IF(AND('PRINTABLE (per grading)'!H$16="OUTPUT", 'PRINTABLE (per grading)'!B$13="Final"), IF(ISERROR(SUMIF(OUTPUT!AA$20:AI$20, "CLO8", OUTPUT!AA153:AI153) / OUTPUT!AN$13), "", SUMIF(OUTPUT!AA$20:AI$20, "CLO8", OUTPUT!AA153:AI153) / OUTPUT!AN$13),
"")))))),"")</f>
        <v/>
      </c>
      <c r="AY151" s="286" t="str">
        <f aca="false">IF(B151&lt;&gt;"",IF(AX151="","",IF(AX151&lt;0.5,1,IF(AND(AX151&gt;=0.5,AX151&lt;P$10),2,IF(AX151&gt;=P$10,3)))),"")</f>
        <v/>
      </c>
      <c r="AZ151" s="287" t="str">
        <f aca="false">IF(B151 &lt;&gt; "",IFERROR(IF(AVERAGE(AV151,AX151)&gt;=P$10,"Y","N"),""),"")</f>
        <v/>
      </c>
      <c r="BA151" s="194" t="str">
        <f aca="false">IF(B151 &lt;&gt; "", IFERROR(IF(C$16 = "PRELIM", SUMIF('Database (LECTURE-RES-PRAC)'!D$14:AG$14, "CLO9", 'Database (LECTURE-RES-PRAC)'!D148:AG148) / 'Grade computation'!F$12, IF(C$16 = "MIDTERM", SUMIF('Database (LECTURE-RES-PRAC)'!AJ$14:BM$14, "CLO9", 'Database (LECTURE-RES-PRAC)'!AJ148:BM148) / 'Grade computation'!G$12, IF(C$16 = "FINAL", SUMIF('Database (LECTURE-RES-PRAC)'!BP$14:CS$14, "CLO9", 'Database (LECTURE-RES-PRAC)'!BP148:CS148) / 'Grade computation'!H$12,""))),""),"")</f>
        <v/>
      </c>
      <c r="BB151" s="286" t="str">
        <f aca="false">IF(B151&lt;&gt;"",IF(BA151="","",IF(BA151&lt;0.5,1,IF(AND(BA151&gt;=0.5,BA151&lt;P$10),2,IF(BA151&gt;=P$10,3)))),"")</f>
        <v/>
      </c>
      <c r="BC151" s="194" t="str">
        <f aca="false">IF(B151 &lt;&gt; "",IF(AND('PRINTABLE (per grading)'!H$16="EXAM", 'PRINTABLE (per grading)'!B$13="Prelim"), IF(ISERROR(SUMIF('Exam (LECTURE ONLY)'!D$20:M$20, "CLO9", 'Exam (LECTURE ONLY)'!D153:M153) / 'Exam (LECTURE ONLY)'!AL$14), "", SUMIF('Exam (LECTURE ONLY)'!D$20:M$20, "CLO9", 'Exam (LECTURE ONLY)'!D153:M153) /'Exam (LECTURE ONLY)'!AL$14),
IF(AND('PRINTABLE (per grading)'!H$16="EXAM", 'PRINTABLE (per grading)'!B$13="Midterm"), IF(ISERROR(SUMIF('Exam (LECTURE ONLY)'!O$20:X$20, "CLO9", 'Exam (LECTURE ONLY)'!O153:X153) / 'Exam (LECTURE ONLY)'!AM$14), "", SUMIF('Exam (LECTURE ONLY)'!O$20:X$20, "CLO9", 'Exam (LECTURE ONLY)'!O153:X153) / 'Exam (LECTURE ONLY)'!AM$14),
IF(AND('PRINTABLE (per grading)'!H$16="EXAM", 'PRINTABLE (per grading)'!B$13="Final"), IF(ISERROR(SUMIF('Exam (LECTURE ONLY)'!Z$20:AI$20, "CLO9", 'Exam (LECTURE ONLY)'!Z153:AI153) / 'Exam (LECTURE ONLY)'!AN$14), "", SUMIF('Exam (LECTURE ONLY)'!Z$20:AI$20, "CLO9", 'Exam (LECTURE ONLY)'!Z153:AI153) / 'Exam (LECTURE ONLY)'!AN$14),
IF(AND('PRINTABLE (per grading)'!H$16="OUTPUT", 'PRINTABLE (per grading)'!B$13="Prelim"), IF(ISERROR(SUMIF(OUTPUT!C$20:M$20, "CLO9", OUTPUT!C153:M153) / OUTPUT!AL$14), "", SUMIF(OUTPUT!C$20:M$20, "CLO9", OUTPUT!C153:M153) / OUTPUT!AL$14),
IF(AND('PRINTABLE (per grading)'!H$16="OUTPUT", 'PRINTABLE (per grading)'!B$13="Midterm"), IF(ISERROR(SUMIF(OUTPUT!O$20:Y$20, "CLO9", OUTPUT!O153:Y153) / OUTPUT!AM$14), "", SUMIF(OUTPUT!O$20:Y$20, "CLO9", OUTPUT!O153:Y153) / OUTPUT!AM$14),
IF(AND('PRINTABLE (per grading)'!H$16="OUTPUT", 'PRINTABLE (per grading)'!B$13="Final"), IF(ISERROR(SUMIF(OUTPUT!AA$20:AI$20, "CLO9", OUTPUT!AA153:AI153) / OUTPUT!AN$14), "", SUMIF(OUTPUT!AA$20:AI$20, "CLO9", OUTPUT!AA153:AI153) / OUTPUT!AN$14),
"")))))),"")</f>
        <v/>
      </c>
      <c r="BD151" s="286" t="str">
        <f aca="false">IF(B151&lt;&gt;"",IF(BC151="","",IF(BC151&lt;0.5,1,IF(AND(BC151&gt;=0.5,BC151&lt;P$10),2,IF(BC151&gt;=P$10,3)))),"")</f>
        <v/>
      </c>
      <c r="BE151" s="287" t="str">
        <f aca="false">IF(B151 &lt;&gt; "",IFERROR(IF(AVERAGE(BA151,BC151)&gt;=P$10,"Y","N"),""),"")</f>
        <v/>
      </c>
      <c r="BF151" s="194" t="str">
        <f aca="false">IF(B151 &lt;&gt; "", IFERROR(IF(C$16 = "PRELIM", SUMIF('Database (LECTURE-RES-PRAC)'!D$14:AG$14, "CLO10", 'Database (LECTURE-RES-PRAC)'!D148:AG148) / 'Grade computation'!F$13, IF(C$16 = "MIDTERM", SUMIF('Database (LECTURE-RES-PRAC)'!AJ$14:BM$14, "CLO10", 'Database (LECTURE-RES-PRAC)'!AJ148:BM148) / 'Grade computation'!G$13, IF(C$16 = "FINAL", SUMIF('Database (LECTURE-RES-PRAC)'!BP$14:CS$14, "CLO10", 'Database (LECTURE-RES-PRAC)'!BP148:CS148) / 'Grade computation'!H$13,""))),""),"")</f>
        <v/>
      </c>
      <c r="BG151" s="286" t="str">
        <f aca="false">IF(B151&lt;&gt;"",IF(BF151="","",IF(BF151&lt;0.5,1,IF(AND(BF151&gt;=0.5,BF151&lt;P$10),2,IF(BF151&gt;=P$10,3)))),"")</f>
        <v/>
      </c>
      <c r="BH151" s="194" t="str">
        <f aca="false">IF(B151 &lt;&gt; "",IF(AND('PRINTABLE (per grading)'!H$16="EXAM", 'PRINTABLE (per grading)'!B$13="Prelim"), IF(ISERROR(SUMIF('Exam (LECTURE ONLY)'!D$20:M$20, "CLO10", 'Exam (LECTURE ONLY)'!D153:M153) / 'Exam (LECTURE ONLY)'!AL$15), "", SUMIF('Exam (LECTURE ONLY)'!D$20:M$20, "CLO10", 'Exam (LECTURE ONLY)'!D153:M153) /'Exam (LECTURE ONLY)'!AL$15),
IF(AND('PRINTABLE (per grading)'!H$16="EXAM", 'PRINTABLE (per grading)'!B$13="Midterm"), IF(ISERROR(SUMIF('Exam (LECTURE ONLY)'!O$20:X$20, "CLO10", 'Exam (LECTURE ONLY)'!O153:X153) / 'Exam (LECTURE ONLY)'!AM$15), "", SUMIF('Exam (LECTURE ONLY)'!O$20:X$20, "CLO10", 'Exam (LECTURE ONLY)'!O153:X153) / 'Exam (LECTURE ONLY)'!AM$15),
IF(AND('PRINTABLE (per grading)'!H$16="EXAM", 'PRINTABLE (per grading)'!B$13="Final"), IF(ISERROR(SUMIF('Exam (LECTURE ONLY)'!Z$20:AI$20, "CLO10", 'Exam (LECTURE ONLY)'!Z153:AI153) / 'Exam (LECTURE ONLY)'!AN$15), "", SUMIF('Exam (LECTURE ONLY)'!Z$20:AI$20, "CLO10", 'Exam (LECTURE ONLY)'!Z153:AI153) / 'Exam (LECTURE ONLY)'!AN$15),
IF(AND('PRINTABLE (per grading)'!H$16="OUTPUT", 'PRINTABLE (per grading)'!B$13="Prelim"), IF(ISERROR(SUMIF(OUTPUT!C$20:M$20, "CLO10", OUTPUT!C153:M153) / OUTPUT!AL$15), "", SUMIF(OUTPUT!C$20:M$20, "CLO10", OUTPUT!C153:M153) / OUTPUT!AL$15),
IF(AND('PRINTABLE (per grading)'!H$16="OUTPUT", 'PRINTABLE (per grading)'!B$13="Midterm"), IF(ISERROR(SUMIF(OUTPUT!O$20:Y$20, "CLO10", OUTPUT!O153:Y153) / OUTPUT!AM$15), "", SUMIF(OUTPUT!O$20:Y$20, "CLO10", OUTPUT!O153:Y153) / OUTPUT!AM$15),
IF(AND('PRINTABLE (per grading)'!H$16="OUTPUT", 'PRINTABLE (per grading)'!B$13="Final"), IF(ISERROR(SUMIF(OUTPUT!AA$20:AI$20, "CLO10", OUTPUT!AA153:AI153) / OUTPUT!AN$15), "", SUMIF(OUTPUT!AA$20:AI$20, "CLO10", OUTPUT!AA153:AI153) / OUTPUT!AN$15),
"")))))),"")</f>
        <v/>
      </c>
      <c r="BI151" s="286" t="str">
        <f aca="false">IF(B151&lt;&gt;"",IF(BH151="","",IF(BH151&lt;0.5,1,IF(AND(BH151&gt;=0.5,BH151&lt;P$10),2,IF(BH151&gt;=P$10,3)))),"")</f>
        <v/>
      </c>
      <c r="BJ151" s="287" t="str">
        <f aca="false">IF(B151 &lt;&gt; "",IFERROR(IF(AVERAGE(BF151,BH151)&gt;=P$10,"Y","N"),""),"")</f>
        <v/>
      </c>
      <c r="BK151" s="8"/>
    </row>
    <row r="152" customFormat="false" ht="19.5" hidden="false" customHeight="true" outlineLevel="0" collapsed="false">
      <c r="A152" s="228" t="str">
        <f aca="false">IF(ISBLANK('Database (LECTURE-RES-PRAC)'!A149),"",'Database (LECTURE-RES-PRAC)'!A149)</f>
        <v/>
      </c>
      <c r="B152" s="229" t="str">
        <f aca="false">IF(ISBLANK('Database (LECTURE-RES-PRAC)'!B149),"",'Database (LECTURE-RES-PRAC)'!B149)</f>
        <v/>
      </c>
      <c r="C152" s="230" t="str">
        <f aca="false">IF(B152&lt;&gt;"",IF(C$16="PRELIM",'Grade computation'!C152, IF(C$16="MIDTERM",'Grade computation'!K152, IF(C$16="FINAL",'Grade computation'!S152,""))),"")</f>
        <v/>
      </c>
      <c r="D152" s="231" t="str">
        <f aca="false">IF(B152&lt;&gt;"",IFERROR(IF(B$11="80-20", (((C152/C$19)*X$6)+X$7)*D$18, IF(B$11="60-40", (((C152/C$19)*Y$6)+Y$7)*D$18, 0)),0),"")</f>
        <v/>
      </c>
      <c r="E152" s="230" t="str">
        <f aca="false">IF(B152&lt;&gt;"", IF(C$16="PRELIM",'Grade computation'!E152, IF(C$16="MIDTERM",'Grade computation'!M152, IF(C$16="FINAL",'Grade computation'!U152,""))),"")</f>
        <v/>
      </c>
      <c r="F152" s="232" t="str">
        <f aca="false">IF(B152&lt;&gt;"",IFERROR(IF(B$11="80-20", (((E152/E$19)*X$6)+X$7)*F$18, IF(B$11="60-40", (((E152/E$19)*Y$6)+Y$7)*F$18, 0)),0),"")</f>
        <v/>
      </c>
      <c r="G152" s="233" t="str">
        <f aca="false">IF(B152&lt;&gt;"",IFERROR((D152+F152),0),"")</f>
        <v/>
      </c>
      <c r="H152" s="234" t="str">
        <f aca="false">IF(B152&lt;&gt;"",IF(C$16="PRELIM", 'Grade computation'!H152, IF(C$16="MIDTERM", 'Grade computation'!P152, IF(C$16="FINAL",'Grade computation'!X152, ""))),"")</f>
        <v/>
      </c>
      <c r="I152" s="233" t="str">
        <f aca="false">IF(B152&lt;&gt;"",IFERROR(IF(B$11="80-20", (((H152/H$19)*X$6)+X$7)*I$19, IF(B$11="60-40", (((H152/H$19)*Y$6)+Y$7)*I$19, 0)),0),"")</f>
        <v/>
      </c>
      <c r="J152" s="237" t="str">
        <f aca="false">IFERROR((G152+I152),"")</f>
        <v/>
      </c>
      <c r="K152" s="183" t="str">
        <f aca="false">IFERROR(IF(J152="","",IF(J152&gt;=75,"PASSED","FAILED")),"")</f>
        <v/>
      </c>
      <c r="L152" s="183"/>
      <c r="M152" s="194" t="str">
        <f aca="false">IF(B152 &lt;&gt; "", IFERROR(IF(C$16 = "PRELIM", SUMIF('Database (LECTURE-RES-PRAC)'!D$14:AG$14, "CLO1", 'Database (LECTURE-RES-PRAC)'!D149:AG149) / 'Grade computation'!F$4, IF(C$16 = "MIDTERM", SUMIF('Database (LECTURE-RES-PRAC)'!AJ$14:BM$14, "CLO1", 'Database (LECTURE-RES-PRAC)'!AJ149:BM149) / 'Grade computation'!G$4, IF(C$16 = "FINAL", SUMIF('Database (LECTURE-RES-PRAC)'!BP$14:CS$14, "CLO1", 'Database (LECTURE-RES-PRAC)'!BP149:CS149) / 'Grade computation'!H$4,""))),""),"")</f>
        <v/>
      </c>
      <c r="N152" s="286" t="str">
        <f aca="false">IF(B152&lt;&gt;"",IF(M152="","",IF(M152&lt;0.5,1,IF(AND(M152&gt;=0.5,M152&lt;P$10),2,IF(M152&gt;=P$10,3)))),"")</f>
        <v/>
      </c>
      <c r="O152" s="194" t="str">
        <f aca="false">IF(B152 &lt;&gt; "",IF(AND('PRINTABLE (per grading)'!H$16="EXAM", 'PRINTABLE (per grading)'!B$13="Prelim"), IF(ISERROR(SUMIF('Exam (LECTURE ONLY)'!D$20:M$20, "CLO1", 'Exam (LECTURE ONLY)'!D154:M154) / 'Exam (LECTURE ONLY)'!AL$6), "", SUMIF('Exam (LECTURE ONLY)'!D$20:M$20, "CLO1", 'Exam (LECTURE ONLY)'!D154:M154) /'Exam (LECTURE ONLY)'!AL$6),
IF(AND('PRINTABLE (per grading)'!H$16="EXAM", 'PRINTABLE (per grading)'!B$13="Midterm"), IF(ISERROR(SUMIF('Exam (LECTURE ONLY)'!O$20:X$20, "CLO1", 'Exam (LECTURE ONLY)'!O154:X154) / 'Exam (LECTURE ONLY)'!AM$6), "", SUMIF('Exam (LECTURE ONLY)'!O$20:X$20, "CLO1", 'Exam (LECTURE ONLY)'!O154:X154) / 'Exam (LECTURE ONLY)'!AM$6),
IF(AND('PRINTABLE (per grading)'!H$16="EXAM", 'PRINTABLE (per grading)'!B$13="Final"), IF(ISERROR(SUMIF('Exam (LECTURE ONLY)'!Z$20:AI$20, "CLO1", 'Exam (LECTURE ONLY)'!Z154:AI154) / 'Exam (LECTURE ONLY)'!AN$6), "", SUMIF('Exam (LECTURE ONLY)'!Z$20:AI$20, "CLO1", 'Exam (LECTURE ONLY)'!Z154:AI154) / 'Exam (LECTURE ONLY)'!AN$6),
IF(AND('PRINTABLE (per grading)'!H$16="OUTPUT", 'PRINTABLE (per grading)'!B$13="Prelim"), IF(ISERROR(SUMIF(OUTPUT!C$20:M$20, "CLO1", OUTPUT!C154:M154) / OUTPUT!AL$6), "", SUMIF(OUTPUT!C$20:M$20, "CLO1", OUTPUT!C154:M154) / OUTPUT!AL$6),
IF(AND('PRINTABLE (per grading)'!H$16="OUTPUT", 'PRINTABLE (per grading)'!B$13="Midterm"), IF(ISERROR(SUMIF(OUTPUT!O$20:Y$20, "CLO1", OUTPUT!O154:Y154) / OUTPUT!AM$6), "", SUMIF(OUTPUT!O$20:Y$20, "CLO1", OUTPUT!O154:Y154) / OUTPUT!AM$6),
IF(AND('PRINTABLE (per grading)'!H$16="OUTPUT", 'PRINTABLE (per grading)'!B$13="Final"), IF(ISERROR(SUMIF(OUTPUT!AA$20:AI$20, "CLO1", OUTPUT!AA154:AI154) / OUTPUT!AN$6), "", SUMIF(OUTPUT!AA$20:AI$20, "CLO1", OUTPUT!AA154:AI154) / OUTPUT!AN$6),
"")))))),"")</f>
        <v/>
      </c>
      <c r="P152" s="286" t="str">
        <f aca="false">IF(B152&lt;&gt;"",IF(O152="","",IF(O152&lt;0.5,1,IF(AND(O152&gt;=0.5,O152&lt;P$10),2,IF(O152&gt;=P$10,3)))),"")</f>
        <v/>
      </c>
      <c r="Q152" s="287" t="str">
        <f aca="false">IF(B152 &lt;&gt; "",IFERROR(IF(AVERAGE(M152,O152)&gt;=P$10,"Y","N"),""),"")</f>
        <v/>
      </c>
      <c r="R152" s="194" t="str">
        <f aca="false">IF(B152 &lt;&gt; "", IFERROR(IF(C$16 = "PRELIM", SUMIF('Database (LECTURE-RES-PRAC)'!D$14:AG$14, "CLO2", 'Database (LECTURE-RES-PRAC)'!D149:AG149) / 'Grade computation'!F$5, IF(C$16 = "MIDTERM", SUMIF('Database (LECTURE-RES-PRAC)'!AJ$14:BM$14, "CLO2", 'Database (LECTURE-RES-PRAC)'!AJ149:BM149) / 'Grade computation'!G$5, IF(C$16 = "FINAL", SUMIF('Database (LECTURE-RES-PRAC)'!BP$14:CS$14, "CLO2", 'Database (LECTURE-RES-PRAC)'!BP149:CS149) / 'Grade computation'!H$5,""))),""),"")</f>
        <v/>
      </c>
      <c r="S152" s="286" t="str">
        <f aca="false">IF(B152&lt;&gt;"",IF(R152="","",IF(R152&lt;0.5,1,IF(AND(R152&gt;=0.5,R152&lt;P$10),2,IF(R152&gt;=P$10,3)))),"")</f>
        <v/>
      </c>
      <c r="T152" s="194" t="str">
        <f aca="false">IF(B152 &lt;&gt; "",IF(AND('PRINTABLE (per grading)'!H$16="EXAM", 'PRINTABLE (per grading)'!B$13="Prelim"), IF(ISERROR(SUMIF('Exam (LECTURE ONLY)'!D$20:M$20, "CLO2", 'Exam (LECTURE ONLY)'!D154:M154) / 'Exam (LECTURE ONLY)'!AL$7), "", SUMIF('Exam (LECTURE ONLY)'!D$20:M$20, "CLO2", 'Exam (LECTURE ONLY)'!D154:M154) /'Exam (LECTURE ONLY)'!AL$7),
IF(AND('PRINTABLE (per grading)'!H$16="EXAM", 'PRINTABLE (per grading)'!B$13="Midterm"), IF(ISERROR(SUMIF('Exam (LECTURE ONLY)'!O$20:X$20, "CLO2", 'Exam (LECTURE ONLY)'!O154:X154) / 'Exam (LECTURE ONLY)'!AM$7), "", SUMIF('Exam (LECTURE ONLY)'!O$20:X$20, "CLO2", 'Exam (LECTURE ONLY)'!O154:X154) / 'Exam (LECTURE ONLY)'!AM$7),
IF(AND('PRINTABLE (per grading)'!H$16="EXAM", 'PRINTABLE (per grading)'!B$13="Final"), IF(ISERROR(SUMIF('Exam (LECTURE ONLY)'!Z$20:AI$20, "CLO2", 'Exam (LECTURE ONLY)'!Z154:AI154) / 'Exam (LECTURE ONLY)'!AN$7), "", SUMIF('Exam (LECTURE ONLY)'!Z$20:AI$20, "CLO2", 'Exam (LECTURE ONLY)'!Z154:AI154) / 'Exam (LECTURE ONLY)'!AN$7),
IF(AND('PRINTABLE (per grading)'!H$16="OUTPUT", 'PRINTABLE (per grading)'!B$13="Prelim"), IF(ISERROR(SUMIF(OUTPUT!C$20:M$20, "CLO2", OUTPUT!C154:M154) / OUTPUT!AL$7), "", SUMIF(OUTPUT!C$20:M$20, "CLO2", OUTPUT!C154:M154) / OUTPUT!AL$7),
IF(AND('PRINTABLE (per grading)'!H$16="OUTPUT", 'PRINTABLE (per grading)'!B$13="Midterm"), IF(ISERROR(SUMIF(OUTPUT!O$20:Y$20, "CLO2", OUTPUT!O154:Y154) / OUTPUT!AM$7), "", SUMIF(OUTPUT!O$20:Y$20, "CLO2", OUTPUT!O154:Y154) / OUTPUT!AM$7),
IF(AND('PRINTABLE (per grading)'!H$16="OUTPUT", 'PRINTABLE (per grading)'!B$13="Final"), IF(ISERROR(SUMIF(OUTPUT!AA$20:AI$20, "CLO2", OUTPUT!AA154:AI154) / OUTPUT!AN$7), "", SUMIF(OUTPUT!AA$20:AI$20, "CLO2", OUTPUT!AA154:AI154) / OUTPUT!AN$7),
"")))))),"")</f>
        <v/>
      </c>
      <c r="U152" s="286" t="str">
        <f aca="false">IF(B152&lt;&gt;"",IF(T152="","",IF(T152&lt;0.5,1,IF(AND(T152&gt;=0.5,T152&lt;P$10),2,IF(T152&gt;=P$10,3)))),"")</f>
        <v/>
      </c>
      <c r="V152" s="287" t="str">
        <f aca="false">IF(B152 &lt;&gt; "",IFERROR(IF(AVERAGE(R152,T152)&gt;=P$10,"Y","N"),""),"")</f>
        <v/>
      </c>
      <c r="W152" s="194" t="str">
        <f aca="false">IF(B152 &lt;&gt; "", IFERROR(IF(C$16 = "PRELIM", SUMIF('Database (LECTURE-RES-PRAC)'!D$14:AG$14, "CLO3", 'Database (LECTURE-RES-PRAC)'!D149:AG149) / 'Grade computation'!F$6, IF(C$16 = "MIDTERM", SUMIF('Database (LECTURE-RES-PRAC)'!AJ$14:BM$14, "CLO3", 'Database (LECTURE-RES-PRAC)'!AJ149:BM149) / 'Grade computation'!G$6, IF(C$16 = "FINAL", SUMIF('Database (LECTURE-RES-PRAC)'!BP$14:CS$14, "CLO3", 'Database (LECTURE-RES-PRAC)'!BP149:CS149) / 'Grade computation'!H$6,""))),""),"")</f>
        <v/>
      </c>
      <c r="X152" s="286" t="str">
        <f aca="false">IF(B152&lt;&gt;"",IF(W152="","",IF(W152&lt;0.5,1,IF(AND(W152&gt;=0.5,W152&lt;P$10),2,IF(W152&gt;=P$10,3)))),"")</f>
        <v/>
      </c>
      <c r="Y152" s="194" t="str">
        <f aca="false">IF(B152 &lt;&gt; "",IF(AND('PRINTABLE (per grading)'!H$16="EXAM", 'PRINTABLE (per grading)'!B$13="Prelim"), IF(ISERROR(SUMIF('Exam (LECTURE ONLY)'!D$20:M$20, "CLO3", 'Exam (LECTURE ONLY)'!D154:M154) / 'Exam (LECTURE ONLY)'!AL$8), "", SUMIF('Exam (LECTURE ONLY)'!D$20:M$20, "CLO3", 'Exam (LECTURE ONLY)'!D154:M154) /'Exam (LECTURE ONLY)'!AL$8),
IF(AND('PRINTABLE (per grading)'!H$16="EXAM", 'PRINTABLE (per grading)'!B$13="Midterm"), IF(ISERROR(SUMIF('Exam (LECTURE ONLY)'!O$20:X$20, "CLO3", 'Exam (LECTURE ONLY)'!O154:X154) / 'Exam (LECTURE ONLY)'!AM$8), "", SUMIF('Exam (LECTURE ONLY)'!O$20:X$20, "CLO3", 'Exam (LECTURE ONLY)'!O154:X154) / 'Exam (LECTURE ONLY)'!AM$8),
IF(AND('PRINTABLE (per grading)'!H$16="EXAM", 'PRINTABLE (per grading)'!B$13="Final"), IF(ISERROR(SUMIF('Exam (LECTURE ONLY)'!Z$20:AI$20, "CLO3", 'Exam (LECTURE ONLY)'!Z154:AI154) / 'Exam (LECTURE ONLY)'!AN$8), "", SUMIF('Exam (LECTURE ONLY)'!Z$20:AI$20, "CLO3", 'Exam (LECTURE ONLY)'!Z154:AI154) / 'Exam (LECTURE ONLY)'!AN$8),
IF(AND('PRINTABLE (per grading)'!H$16="OUTPUT", 'PRINTABLE (per grading)'!B$13="Prelim"), IF(ISERROR(SUMIF(OUTPUT!C$20:M$20, "CLO3", OUTPUT!C154:M154) / OUTPUT!AL$8), "", SUMIF(OUTPUT!C$20:M$20, "CLO3", OUTPUT!C154:M154) / OUTPUT!AL$8),
IF(AND('PRINTABLE (per grading)'!H$16="OUTPUT", 'PRINTABLE (per grading)'!B$13="Midterm"), IF(ISERROR(SUMIF(OUTPUT!O$20:Y$20, "CLO3", OUTPUT!O154:Y154) / OUTPUT!AM$8), "", SUMIF(OUTPUT!O$20:Y$20, "CLO3", OUTPUT!O154:Y154) / OUTPUT!AM$8),
IF(AND('PRINTABLE (per grading)'!H$16="OUTPUT", 'PRINTABLE (per grading)'!B$13="Final"), IF(ISERROR(SUMIF(OUTPUT!AA$20:AI$20, "CLO3", OUTPUT!AA154:AI154) / OUTPUT!AN$8), "", SUMIF(OUTPUT!AA$20:AI$20, "CLO3", OUTPUT!AA154:AI154) / OUTPUT!AN$8),
"" )))))),"")</f>
        <v/>
      </c>
      <c r="Z152" s="286" t="str">
        <f aca="false">IF(B152&lt;&gt;"",IF(Y152="","",IF(Y152&lt;0.5,1,IF(AND(Y152&gt;=0.5,Y152&lt;P$10),2,IF(Y152&gt;=P$10,3)))),"")</f>
        <v/>
      </c>
      <c r="AA152" s="287" t="str">
        <f aca="false">IF(B152 &lt;&gt; "",IFERROR(IF(AVERAGE(W152,Y152)&gt;=P$10,"Y","N"),""),"")</f>
        <v/>
      </c>
      <c r="AB152" s="194" t="str">
        <f aca="false">IF(B152 &lt;&gt; "", IFERROR(IF(C$16 = "PRELIM", SUMIF('Database (LECTURE-RES-PRAC)'!D$14:AG$14, "CLO4", 'Database (LECTURE-RES-PRAC)'!D149:AG149) / 'Grade computation'!F$7, IF(C$16 = "MIDTERM", SUMIF('Database (LECTURE-RES-PRAC)'!AJ$14:BM$14, "CLO4", 'Database (LECTURE-RES-PRAC)'!AJ149:BM149) / 'Grade computation'!G$7, IF(C$16 = "FINAL", SUMIF('Database (LECTURE-RES-PRAC)'!BP$14:CS$14, "CLO4", 'Database (LECTURE-RES-PRAC)'!BP149:CS149) / 'Grade computation'!H$7,""))),""),"")</f>
        <v/>
      </c>
      <c r="AC152" s="286" t="str">
        <f aca="false">IF(B152&lt;&gt;"",IF(AB152="","",IF(AB152&lt;0.5,1,IF(AND(AB152&gt;=0.5,AB152&lt;P$10),2,IF(AB152&gt;=P$10,3)))),"")</f>
        <v/>
      </c>
      <c r="AD152" s="194" t="str">
        <f aca="false">IF(B152 &lt;&gt; "",IF(AND('PRINTABLE (per grading)'!H$16="EXAM", 'PRINTABLE (per grading)'!B$13="Prelim"), IF(ISERROR(SUMIF('Exam (LECTURE ONLY)'!D$20:M$20, "CLO4", 'Exam (LECTURE ONLY)'!D154:M154) / 'Exam (LECTURE ONLY)'!AL$9), "", SUMIF('Exam (LECTURE ONLY)'!D$20:M$20, "CLO4", 'Exam (LECTURE ONLY)'!D154:M154) /'Exam (LECTURE ONLY)'!AL$9),
IF(AND('PRINTABLE (per grading)'!H$16="EXAM", 'PRINTABLE (per grading)'!B$13="Midterm"), IF(ISERROR(SUMIF('Exam (LECTURE ONLY)'!O$20:X$20, "CLO4", 'Exam (LECTURE ONLY)'!O154:X154) / 'Exam (LECTURE ONLY)'!AM$9), "", SUMIF('Exam (LECTURE ONLY)'!O$20:X$20, "CLO4", 'Exam (LECTURE ONLY)'!O154:X154) / 'Exam (LECTURE ONLY)'!AM$9),
IF(AND('PRINTABLE (per grading)'!H$16="EXAM", 'PRINTABLE (per grading)'!B$13="Final"), IF(ISERROR(SUMIF('Exam (LECTURE ONLY)'!Z$20:AI$20, "CLO4", 'Exam (LECTURE ONLY)'!Z154:AI154) / 'Exam (LECTURE ONLY)'!AN$9), "", SUMIF('Exam (LECTURE ONLY)'!Z$20:AI$20, "CLO4", 'Exam (LECTURE ONLY)'!Z154:AI154) / 'Exam (LECTURE ONLY)'!AN$9),
IF(AND('PRINTABLE (per grading)'!H$16="OUTPUT", 'PRINTABLE (per grading)'!B$13="Prelim"), IF(ISERROR(SUMIF(OUTPUT!C$20:M$20, "CLO4", OUTPUT!C154:M154) / OUTPUT!AL$9), "", SUMIF(OUTPUT!C$20:M$20, "CLO4", OUTPUT!C154:M154) / OUTPUT!AL$9),
IF(AND('PRINTABLE (per grading)'!H$16="OUTPUT", 'PRINTABLE (per grading)'!B$13="Midterm"), IF(ISERROR(SUMIF(OUTPUT!O$20:Y$20, "CLO4", OUTPUT!O154:Y154) / OUTPUT!AM$9), "", SUMIF(OUTPUT!O$20:Y$20, "CLO4", OUTPUT!O154:Y154) / OUTPUT!AM$9),
IF(AND('PRINTABLE (per grading)'!H$16="OUTPUT", 'PRINTABLE (per grading)'!B$13="Final"), IF(ISERROR(SUMIF(OUTPUT!AA$20:AI$20, "CLO4", OUTPUT!AA154:AI154) / OUTPUT!AN$9), "", SUMIF(OUTPUT!AA$20:AI$20, "CLO4", OUTPUT!AA154:AI154) / OUTPUT!AN$9),
"")))))),"")</f>
        <v/>
      </c>
      <c r="AE152" s="286" t="str">
        <f aca="false">IF(B152&lt;&gt;"",IF(AD152="","",IF(AD152&lt;0.5,1,IF(AND(AD152&gt;=0.5,AD152&lt;P$10),2,IF(AD152&gt;=P$10,3)))),"")</f>
        <v/>
      </c>
      <c r="AF152" s="287" t="str">
        <f aca="false">IF(B152 &lt;&gt; "",IFERROR(IF(AVERAGE(AB152,AD152)&gt;=P$10,"Y","N"),""),"")</f>
        <v/>
      </c>
      <c r="AG152" s="194" t="str">
        <f aca="false">IF(B152 &lt;&gt; "", IFERROR(IF(C$16 = "PRELIM", SUMIF('Database (LECTURE-RES-PRAC)'!D$14:AG$14, "CLO5", 'Database (LECTURE-RES-PRAC)'!D149:AG149) / 'Grade computation'!F$8, IF(C$16 = "MIDTERM", SUMIF('Database (LECTURE-RES-PRAC)'!AJ$14:BM$14, "CLO5", 'Database (LECTURE-RES-PRAC)'!AJ149:BM149) / 'Grade computation'!G$8, IF(C$16 = "FINAL", SUMIF('Database (LECTURE-RES-PRAC)'!BP$14:CS$14, "CLO5", 'Database (LECTURE-RES-PRAC)'!BP149:CS149) / 'Grade computation'!H$8,""))),""),"")</f>
        <v/>
      </c>
      <c r="AH152" s="286" t="str">
        <f aca="false">IF(B152&lt;&gt;"",IF(AG152="","",IF(AG152&lt;0.5,1,IF(AND(AG152&gt;=0.5,AG152&lt;P$10),2,IF(AG152&gt;=P$10,3)))),"")</f>
        <v/>
      </c>
      <c r="AI152" s="194" t="str">
        <f aca="false">IF(B152 &lt;&gt; "",IF(AND('PRINTABLE (per grading)'!H$16="EXAM", 'PRINTABLE (per grading)'!B$13="Prelim"), IF(ISERROR(SUMIF('Exam (LECTURE ONLY)'!D$20:M$20, "CLO5", 'Exam (LECTURE ONLY)'!D154:M154) / 'Exam (LECTURE ONLY)'!AL$10), "", SUMIF('Exam (LECTURE ONLY)'!D$20:M$20, "CLO5", 'Exam (LECTURE ONLY)'!D154:M154) /'Exam (LECTURE ONLY)'!AL$10),
IF(AND('PRINTABLE (per grading)'!H$16="EXAM", 'PRINTABLE (per grading)'!B$13="Midterm"), IF(ISERROR(SUMIF('Exam (LECTURE ONLY)'!O$20:X$20, "CLO5", 'Exam (LECTURE ONLY)'!O154:X154) / 'Exam (LECTURE ONLY)'!AM$10), "", SUMIF('Exam (LECTURE ONLY)'!O$20:X$20, "CLO5", 'Exam (LECTURE ONLY)'!O154:X154) / 'Exam (LECTURE ONLY)'!AM$10),
IF(AND('PRINTABLE (per grading)'!H$16="EXAM", 'PRINTABLE (per grading)'!B$13="Final"), IF(ISERROR(SUMIF('Exam (LECTURE ONLY)'!Z$20:AI$20, "CLO5", 'Exam (LECTURE ONLY)'!Z154:AI154) / 'Exam (LECTURE ONLY)'!AN$10), "", SUMIF('Exam (LECTURE ONLY)'!Z$20:AI$20, "CLO5", 'Exam (LECTURE ONLY)'!Z154:AI154) / 'Exam (LECTURE ONLY)'!AN$10),
IF(AND('PRINTABLE (per grading)'!H$16="OUTPUT", 'PRINTABLE (per grading)'!B$13="Prelim"), IF(ISERROR(SUMIF(OUTPUT!C$20:M$20, "CLO5", OUTPUT!C154:M154) / OUTPUT!AL$10), "", SUMIF(OUTPUT!C$20:M$20, "CLO5", OUTPUT!C154:M154) / OUTPUT!AL$10),
IF(AND('PRINTABLE (per grading)'!H$16="OUTPUT", 'PRINTABLE (per grading)'!B$13="Midterm"), IF(ISERROR(SUMIF(OUTPUT!O$20:Y$20, "CLO5", OUTPUT!O154:Y154) / OUTPUT!AM$10), "", SUMIF(OUTPUT!O$20:Y$20, "CLO5", OUTPUT!O154:Y154) / OUTPUT!AM$10),
IF(AND('PRINTABLE (per grading)'!H$16="OUTPUT", 'PRINTABLE (per grading)'!B$13="Final"), IF(ISERROR(SUMIF(OUTPUT!AA$20:AI$20, "CLO5", OUTPUT!AA154:AI154) / OUTPUT!AN$10), "", SUMIF(OUTPUT!AA$20:AI$20, "CLO5", OUTPUT!AA154:AI154) / OUTPUT!AN$10),
"")))))),"")</f>
        <v/>
      </c>
      <c r="AJ152" s="286" t="str">
        <f aca="false">IF(B152&lt;&gt;"",IF(AI152="","",IF(AI152&lt;0.5,1,IF(AND(AI152&gt;=0.5,AI152&lt;P$10),2,IF(AI152&gt;=P$10,3)))),"")</f>
        <v/>
      </c>
      <c r="AK152" s="287" t="str">
        <f aca="false">IF(B152 &lt;&gt; "",IFERROR(IF(AVERAGE(AG152,AI152)&gt;=P$10,"Y","N"),""),"")</f>
        <v/>
      </c>
      <c r="AL152" s="194" t="str">
        <f aca="false">IF(B152 &lt;&gt; "", IFERROR(IF(C$16 = "PRELIM", SUMIF('Database (LECTURE-RES-PRAC)'!D$14:AG$14, "CLO6", 'Database (LECTURE-RES-PRAC)'!D149:AG149) / 'Grade computation'!F$9, IF(C$16 = "MIDTERM", SUMIF('Database (LECTURE-RES-PRAC)'!AJ$14:BM$14, "CLO6", 'Database (LECTURE-RES-PRAC)'!AJ149:BM149) / 'Grade computation'!G$9, IF(C$16 = "FINAL", SUMIF('Database (LECTURE-RES-PRAC)'!BP$14:CS$14, "CLO6", 'Database (LECTURE-RES-PRAC)'!BP149:CS149) / 'Grade computation'!H$9,""))),""),"")</f>
        <v/>
      </c>
      <c r="AM152" s="286" t="str">
        <f aca="false">IF(B152&lt;&gt;"",IF(AL152="","",IF(AL152&lt;0.5,1,IF(AND(AL152&gt;=0.5,AL152&lt;P$10),2,IF(AL152&gt;=P$10,3)))),"")</f>
        <v/>
      </c>
      <c r="AN152" s="194" t="str">
        <f aca="false">IF(B152 &lt;&gt; "",IF(AND('PRINTABLE (per grading)'!H$16="EXAM", 'PRINTABLE (per grading)'!B$13="Prelim"), IF(ISERROR(SUMIF('Exam (LECTURE ONLY)'!D$20:M$20, "CLO6", 'Exam (LECTURE ONLY)'!D154:M154) / 'Exam (LECTURE ONLY)'!AL$11), "", SUMIF('Exam (LECTURE ONLY)'!D$20:M$20, "CLO6", 'Exam (LECTURE ONLY)'!D154:M154) /'Exam (LECTURE ONLY)'!AL$11),
IF(AND('PRINTABLE (per grading)'!H$16="EXAM", 'PRINTABLE (per grading)'!B$13="Midterm"), IF(ISERROR(SUMIF('Exam (LECTURE ONLY)'!O$20:X$20, "CLO6", 'Exam (LECTURE ONLY)'!O154:X154) / 'Exam (LECTURE ONLY)'!AM$11), "", SUMIF('Exam (LECTURE ONLY)'!O$20:X$20, "CLO6", 'Exam (LECTURE ONLY)'!O154:X154) / 'Exam (LECTURE ONLY)'!AM$11),
IF(AND('PRINTABLE (per grading)'!H$16="EXAM", 'PRINTABLE (per grading)'!B$13="Final"), IF(ISERROR(SUMIF('Exam (LECTURE ONLY)'!Z$20:AI$20, "CLO6", 'Exam (LECTURE ONLY)'!Z154:AI154) / 'Exam (LECTURE ONLY)'!AN$11), "", SUMIF('Exam (LECTURE ONLY)'!Z$20:AI$20, "CLO6", 'Exam (LECTURE ONLY)'!Z154:AI154) / 'Exam (LECTURE ONLY)'!AN$11),
IF(AND('PRINTABLE (per grading)'!H$16="OUTPUT", 'PRINTABLE (per grading)'!B$13="Prelim"), IF(ISERROR(SUMIF(OUTPUT!C$20:M$20, "CLO6", OUTPUT!C154:M154) / OUTPUT!AL$11), "", SUMIF(OUTPUT!C$20:M$20, "CLO6", OUTPUT!C154:M154) / OUTPUT!AL$11),
IF(AND('PRINTABLE (per grading)'!H$16="OUTPUT", 'PRINTABLE (per grading)'!B$13="Midterm"), IF(ISERROR(SUMIF(OUTPUT!O$20:Y$20, "CLO6", OUTPUT!O154:Y154) / OUTPUT!AM$11), "", SUMIF(OUTPUT!O$20:Y$20, "CLO6", OUTPUT!O154:Y154) / OUTPUT!AM$11),
IF(AND('PRINTABLE (per grading)'!H$16="OUTPUT", 'PRINTABLE (per grading)'!B$13="Final"), IF(ISERROR(SUMIF(OUTPUT!AA$20:AI$20, "CLO6", OUTPUT!AA154:AI154) / OUTPUT!AN$11), "", SUMIF(OUTPUT!AA$20:AI$20, "CLO6", OUTPUT!AA154:AI154) / OUTPUT!AN$11),
"")))))),"")</f>
        <v/>
      </c>
      <c r="AO152" s="286" t="str">
        <f aca="false">IF(B152&lt;&gt;"",IF(AN152="","",IF(AN152&lt;0.5,1,IF(AND(AN152&gt;=0.5,AN152&lt;P$10),2,IF(AN152&gt;=P$10,3)))),"")</f>
        <v/>
      </c>
      <c r="AP152" s="287" t="str">
        <f aca="false">IF(B152 &lt;&gt; "",IFERROR(IF(AVERAGE(AL152,AN152)&gt;=P$10,"Y","N"),""),"")</f>
        <v/>
      </c>
      <c r="AQ152" s="194" t="str">
        <f aca="false">IF(B152 &lt;&gt; "", IFERROR(IF(C$16 = "PRELIM", SUMIF('Database (LECTURE-RES-PRAC)'!D$14:AG$14, "CLO7", 'Database (LECTURE-RES-PRAC)'!D149:AG149) / 'Grade computation'!F$10, IF(C$16 = "MIDTERM", SUMIF('Database (LECTURE-RES-PRAC)'!AJ$14:BM$14, "CLO7", 'Database (LECTURE-RES-PRAC)'!AJ149:BM149) / 'Grade computation'!G$10, IF(C$16 = "FINAL", SUMIF('Database (LECTURE-RES-PRAC)'!BP$14:CS$14, "CLO7", 'Database (LECTURE-RES-PRAC)'!BP149:CS149) / 'Grade computation'!H$10,""))),""),"")</f>
        <v/>
      </c>
      <c r="AR152" s="286" t="str">
        <f aca="false">IF(B152&lt;&gt;"",IF(AQ152="","",IF(AQ152&lt;0.5,1,IF(AND(AQ152&gt;=0.5,AQ152&lt;P$10),2,IF(AQ152&gt;=P$10,3)))),"")</f>
        <v/>
      </c>
      <c r="AS152" s="194" t="str">
        <f aca="false">IF(B152 &lt;&gt; "",IF(AND('PRINTABLE (per grading)'!H$16="EXAM", 'PRINTABLE (per grading)'!B$13="Prelim"), IF(ISERROR(SUMIF('Exam (LECTURE ONLY)'!D$20:M$20, "CLO7", 'Exam (LECTURE ONLY)'!D154:M154) / 'Exam (LECTURE ONLY)'!AL$12), "", SUMIF('Exam (LECTURE ONLY)'!D$20:M$20, "CLO7", 'Exam (LECTURE ONLY)'!D154:M154) /'Exam (LECTURE ONLY)'!AL$12),
IF(AND('PRINTABLE (per grading)'!H$16="EXAM", 'PRINTABLE (per grading)'!B$13="Midterm"), IF(ISERROR(SUMIF('Exam (LECTURE ONLY)'!O$20:X$20, "CLO7", 'Exam (LECTURE ONLY)'!O154:X154) / 'Exam (LECTURE ONLY)'!AM$12), "", SUMIF('Exam (LECTURE ONLY)'!O$20:X$20, "CLO7", 'Exam (LECTURE ONLY)'!O154:X154) / 'Exam (LECTURE ONLY)'!AM$12),
IF(AND('PRINTABLE (per grading)'!H$16="EXAM", 'PRINTABLE (per grading)'!B$13="Final"), IF(ISERROR(SUMIF('Exam (LECTURE ONLY)'!Z$20:AI$20, "CLO7", 'Exam (LECTURE ONLY)'!Z154:AI154) / 'Exam (LECTURE ONLY)'!AN$12), "", SUMIF('Exam (LECTURE ONLY)'!Z$20:AI$20, "CLO7", 'Exam (LECTURE ONLY)'!Z154:AI154) / 'Exam (LECTURE ONLY)'!AN$12),
IF(AND('PRINTABLE (per grading)'!H$16="OUTPUT", 'PRINTABLE (per grading)'!B$13="Prelim"), IF(ISERROR(SUMIF(OUTPUT!C$20:M$20, "CLO7", OUTPUT!C154:M154) / OUTPUT!AL$12), "", SUMIF(OUTPUT!C$20:M$20, "CLO7", OUTPUT!C154:M154) / OUTPUT!AL$12),
IF(AND('PRINTABLE (per grading)'!H$16="OUTPUT", 'PRINTABLE (per grading)'!B$13="Midterm"), IF(ISERROR(SUMIF(OUTPUT!O$20:Y$20, "CLO7", OUTPUT!O154:Y154) / OUTPUT!AM$12), "", SUMIF(OUTPUT!O$20:Y$20, "CLO7", OUTPUT!O154:Y154) / OUTPUT!AM$12),
IF(AND('PRINTABLE (per grading)'!H$16="OUTPUT", 'PRINTABLE (per grading)'!B$13="Final"), IF(ISERROR(SUMIF(OUTPUT!AA$20:AI$20, "CLO7", OUTPUT!AA154:AI154) / OUTPUT!AN$12), "", SUMIF(OUTPUT!AA$20:AI$20, "CLO7", OUTPUT!AA154:AI154) / OUTPUT!AN$12),
"")))))),"")</f>
        <v/>
      </c>
      <c r="AT152" s="286" t="str">
        <f aca="false">IF(B152&lt;&gt;"",IF(AS152="","",IF(AS152&lt;0.5,1,IF(AND(AS152&gt;=0.5,AS152&lt;P$10),2,IF(AS152&gt;=P$10,3)))),"")</f>
        <v/>
      </c>
      <c r="AU152" s="287" t="str">
        <f aca="false">IF(B152 &lt;&gt; "",IFERROR(IF(AVERAGE(AQ152,AS152)&gt;=P$10,"Y","N"),""),"")</f>
        <v/>
      </c>
      <c r="AV152" s="194" t="str">
        <f aca="false">IF(B152 &lt;&gt; "", IFERROR(IF(C$16 = "PRELIM", SUMIF('Database (LECTURE-RES-PRAC)'!D$14:AG$14, "CLO8", 'Database (LECTURE-RES-PRAC)'!D149:AG149) / 'Grade computation'!F$11, IF(C$16 = "MIDTERM", SUMIF('Database (LECTURE-RES-PRAC)'!AJ$14:BM$14, "CLO8", 'Database (LECTURE-RES-PRAC)'!AJ149:BM149) / 'Grade computation'!G$11, IF(C$16 = "FINAL", SUMIF('Database (LECTURE-RES-PRAC)'!BP$14:CS$14, "CLO8", 'Database (LECTURE-RES-PRAC)'!BP149:CS149) / 'Grade computation'!H$11,""))),""),"")</f>
        <v/>
      </c>
      <c r="AW152" s="286" t="str">
        <f aca="false">IF(B152&lt;&gt;"",IF(AV152="","",IF(AV152&lt;0.5,1,IF(AND(AV152&gt;=0.5,AV152&lt;P$10),2,IF(AV152&gt;=P$10,3)))),"")</f>
        <v/>
      </c>
      <c r="AX152" s="194" t="str">
        <f aca="false">IF(B152 &lt;&gt; "",IF(AND('PRINTABLE (per grading)'!H$16="EXAM", 'PRINTABLE (per grading)'!B$13="Prelim"), IF(ISERROR(SUMIF('Exam (LECTURE ONLY)'!D$20:M$20, "CLO8", 'Exam (LECTURE ONLY)'!D154:M154) / 'Exam (LECTURE ONLY)'!AL$13), "", SUMIF('Exam (LECTURE ONLY)'!D$20:M$20, "CLO8", 'Exam (LECTURE ONLY)'!D154:M154) /'Exam (LECTURE ONLY)'!AL$13),
IF(AND('PRINTABLE (per grading)'!H$16="EXAM", 'PRINTABLE (per grading)'!B$13="Midterm"), IF(ISERROR(SUMIF('Exam (LECTURE ONLY)'!O$20:X$20, "CLO8", 'Exam (LECTURE ONLY)'!O154:X154) / 'Exam (LECTURE ONLY)'!AM$13), "", SUMIF('Exam (LECTURE ONLY)'!O$20:X$20, "CLO8", 'Exam (LECTURE ONLY)'!O154:X154) / 'Exam (LECTURE ONLY)'!AM$13),
IF(AND('PRINTABLE (per grading)'!H$16="EXAM", 'PRINTABLE (per grading)'!B$13="Final"), IF(ISERROR(SUMIF('Exam (LECTURE ONLY)'!Z$20:AI$20, "CLO8", 'Exam (LECTURE ONLY)'!Z154:AI154) / 'Exam (LECTURE ONLY)'!AN$13), "", SUMIF('Exam (LECTURE ONLY)'!Z$20:AI$20, "CLO8", 'Exam (LECTURE ONLY)'!Z154:AI154) / 'Exam (LECTURE ONLY)'!AN$13),
IF(AND('PRINTABLE (per grading)'!H$16="OUTPUT", 'PRINTABLE (per grading)'!B$13="Prelim"), IF(ISERROR(SUMIF(OUTPUT!C$20:M$20, "CLO8", OUTPUT!C154:M154) / OUTPUT!AL$13), "", SUMIF(OUTPUT!C$20:M$20, "CLO8", OUTPUT!C154:M154) / OUTPUT!AL$13),
IF(AND('PRINTABLE (per grading)'!H$16="OUTPUT", 'PRINTABLE (per grading)'!B$13="Midterm"), IF(ISERROR(SUMIF(OUTPUT!O$20:Y$20, "CLO8", OUTPUT!O154:Y154) / OUTPUT!AM$13), "", SUMIF(OUTPUT!O$20:Y$20, "CLO8", OUTPUT!O154:Y154) / OUTPUT!AM$13),
IF(AND('PRINTABLE (per grading)'!H$16="OUTPUT", 'PRINTABLE (per grading)'!B$13="Final"), IF(ISERROR(SUMIF(OUTPUT!AA$20:AI$20, "CLO8", OUTPUT!AA154:AI154) / OUTPUT!AN$13), "", SUMIF(OUTPUT!AA$20:AI$20, "CLO8", OUTPUT!AA154:AI154) / OUTPUT!AN$13),
"")))))),"")</f>
        <v/>
      </c>
      <c r="AY152" s="286" t="str">
        <f aca="false">IF(B152&lt;&gt;"",IF(AX152="","",IF(AX152&lt;0.5,1,IF(AND(AX152&gt;=0.5,AX152&lt;P$10),2,IF(AX152&gt;=P$10,3)))),"")</f>
        <v/>
      </c>
      <c r="AZ152" s="287" t="str">
        <f aca="false">IF(B152 &lt;&gt; "",IFERROR(IF(AVERAGE(AV152,AX152)&gt;=P$10,"Y","N"),""),"")</f>
        <v/>
      </c>
      <c r="BA152" s="194" t="str">
        <f aca="false">IF(B152 &lt;&gt; "", IFERROR(IF(C$16 = "PRELIM", SUMIF('Database (LECTURE-RES-PRAC)'!D$14:AG$14, "CLO9", 'Database (LECTURE-RES-PRAC)'!D149:AG149) / 'Grade computation'!F$12, IF(C$16 = "MIDTERM", SUMIF('Database (LECTURE-RES-PRAC)'!AJ$14:BM$14, "CLO9", 'Database (LECTURE-RES-PRAC)'!AJ149:BM149) / 'Grade computation'!G$12, IF(C$16 = "FINAL", SUMIF('Database (LECTURE-RES-PRAC)'!BP$14:CS$14, "CLO9", 'Database (LECTURE-RES-PRAC)'!BP149:CS149) / 'Grade computation'!H$12,""))),""),"")</f>
        <v/>
      </c>
      <c r="BB152" s="286" t="str">
        <f aca="false">IF(B152&lt;&gt;"",IF(BA152="","",IF(BA152&lt;0.5,1,IF(AND(BA152&gt;=0.5,BA152&lt;P$10),2,IF(BA152&gt;=P$10,3)))),"")</f>
        <v/>
      </c>
      <c r="BC152" s="194" t="str">
        <f aca="false">IF(B152 &lt;&gt; "",IF(AND('PRINTABLE (per grading)'!H$16="EXAM", 'PRINTABLE (per grading)'!B$13="Prelim"), IF(ISERROR(SUMIF('Exam (LECTURE ONLY)'!D$20:M$20, "CLO9", 'Exam (LECTURE ONLY)'!D154:M154) / 'Exam (LECTURE ONLY)'!AL$14), "", SUMIF('Exam (LECTURE ONLY)'!D$20:M$20, "CLO9", 'Exam (LECTURE ONLY)'!D154:M154) /'Exam (LECTURE ONLY)'!AL$14),
IF(AND('PRINTABLE (per grading)'!H$16="EXAM", 'PRINTABLE (per grading)'!B$13="Midterm"), IF(ISERROR(SUMIF('Exam (LECTURE ONLY)'!O$20:X$20, "CLO9", 'Exam (LECTURE ONLY)'!O154:X154) / 'Exam (LECTURE ONLY)'!AM$14), "", SUMIF('Exam (LECTURE ONLY)'!O$20:X$20, "CLO9", 'Exam (LECTURE ONLY)'!O154:X154) / 'Exam (LECTURE ONLY)'!AM$14),
IF(AND('PRINTABLE (per grading)'!H$16="EXAM", 'PRINTABLE (per grading)'!B$13="Final"), IF(ISERROR(SUMIF('Exam (LECTURE ONLY)'!Z$20:AI$20, "CLO9", 'Exam (LECTURE ONLY)'!Z154:AI154) / 'Exam (LECTURE ONLY)'!AN$14), "", SUMIF('Exam (LECTURE ONLY)'!Z$20:AI$20, "CLO9", 'Exam (LECTURE ONLY)'!Z154:AI154) / 'Exam (LECTURE ONLY)'!AN$14),
IF(AND('PRINTABLE (per grading)'!H$16="OUTPUT", 'PRINTABLE (per grading)'!B$13="Prelim"), IF(ISERROR(SUMIF(OUTPUT!C$20:M$20, "CLO9", OUTPUT!C154:M154) / OUTPUT!AL$14), "", SUMIF(OUTPUT!C$20:M$20, "CLO9", OUTPUT!C154:M154) / OUTPUT!AL$14),
IF(AND('PRINTABLE (per grading)'!H$16="OUTPUT", 'PRINTABLE (per grading)'!B$13="Midterm"), IF(ISERROR(SUMIF(OUTPUT!O$20:Y$20, "CLO9", OUTPUT!O154:Y154) / OUTPUT!AM$14), "", SUMIF(OUTPUT!O$20:Y$20, "CLO9", OUTPUT!O154:Y154) / OUTPUT!AM$14),
IF(AND('PRINTABLE (per grading)'!H$16="OUTPUT", 'PRINTABLE (per grading)'!B$13="Final"), IF(ISERROR(SUMIF(OUTPUT!AA$20:AI$20, "CLO9", OUTPUT!AA154:AI154) / OUTPUT!AN$14), "", SUMIF(OUTPUT!AA$20:AI$20, "CLO9", OUTPUT!AA154:AI154) / OUTPUT!AN$14),
"")))))),"")</f>
        <v/>
      </c>
      <c r="BD152" s="286" t="str">
        <f aca="false">IF(B152&lt;&gt;"",IF(BC152="","",IF(BC152&lt;0.5,1,IF(AND(BC152&gt;=0.5,BC152&lt;P$10),2,IF(BC152&gt;=P$10,3)))),"")</f>
        <v/>
      </c>
      <c r="BE152" s="287" t="str">
        <f aca="false">IF(B152 &lt;&gt; "",IFERROR(IF(AVERAGE(BA152,BC152)&gt;=P$10,"Y","N"),""),"")</f>
        <v/>
      </c>
      <c r="BF152" s="194" t="str">
        <f aca="false">IF(B152 &lt;&gt; "", IFERROR(IF(C$16 = "PRELIM", SUMIF('Database (LECTURE-RES-PRAC)'!D$14:AG$14, "CLO10", 'Database (LECTURE-RES-PRAC)'!D149:AG149) / 'Grade computation'!F$13, IF(C$16 = "MIDTERM", SUMIF('Database (LECTURE-RES-PRAC)'!AJ$14:BM$14, "CLO10", 'Database (LECTURE-RES-PRAC)'!AJ149:BM149) / 'Grade computation'!G$13, IF(C$16 = "FINAL", SUMIF('Database (LECTURE-RES-PRAC)'!BP$14:CS$14, "CLO10", 'Database (LECTURE-RES-PRAC)'!BP149:CS149) / 'Grade computation'!H$13,""))),""),"")</f>
        <v/>
      </c>
      <c r="BG152" s="286" t="str">
        <f aca="false">IF(B152&lt;&gt;"",IF(BF152="","",IF(BF152&lt;0.5,1,IF(AND(BF152&gt;=0.5,BF152&lt;P$10),2,IF(BF152&gt;=P$10,3)))),"")</f>
        <v/>
      </c>
      <c r="BH152" s="194" t="str">
        <f aca="false">IF(B152 &lt;&gt; "",IF(AND('PRINTABLE (per grading)'!H$16="EXAM", 'PRINTABLE (per grading)'!B$13="Prelim"), IF(ISERROR(SUMIF('Exam (LECTURE ONLY)'!D$20:M$20, "CLO10", 'Exam (LECTURE ONLY)'!D154:M154) / 'Exam (LECTURE ONLY)'!AL$15), "", SUMIF('Exam (LECTURE ONLY)'!D$20:M$20, "CLO10", 'Exam (LECTURE ONLY)'!D154:M154) /'Exam (LECTURE ONLY)'!AL$15),
IF(AND('PRINTABLE (per grading)'!H$16="EXAM", 'PRINTABLE (per grading)'!B$13="Midterm"), IF(ISERROR(SUMIF('Exam (LECTURE ONLY)'!O$20:X$20, "CLO10", 'Exam (LECTURE ONLY)'!O154:X154) / 'Exam (LECTURE ONLY)'!AM$15), "", SUMIF('Exam (LECTURE ONLY)'!O$20:X$20, "CLO10", 'Exam (LECTURE ONLY)'!O154:X154) / 'Exam (LECTURE ONLY)'!AM$15),
IF(AND('PRINTABLE (per grading)'!H$16="EXAM", 'PRINTABLE (per grading)'!B$13="Final"), IF(ISERROR(SUMIF('Exam (LECTURE ONLY)'!Z$20:AI$20, "CLO10", 'Exam (LECTURE ONLY)'!Z154:AI154) / 'Exam (LECTURE ONLY)'!AN$15), "", SUMIF('Exam (LECTURE ONLY)'!Z$20:AI$20, "CLO10", 'Exam (LECTURE ONLY)'!Z154:AI154) / 'Exam (LECTURE ONLY)'!AN$15),
IF(AND('PRINTABLE (per grading)'!H$16="OUTPUT", 'PRINTABLE (per grading)'!B$13="Prelim"), IF(ISERROR(SUMIF(OUTPUT!C$20:M$20, "CLO10", OUTPUT!C154:M154) / OUTPUT!AL$15), "", SUMIF(OUTPUT!C$20:M$20, "CLO10", OUTPUT!C154:M154) / OUTPUT!AL$15),
IF(AND('PRINTABLE (per grading)'!H$16="OUTPUT", 'PRINTABLE (per grading)'!B$13="Midterm"), IF(ISERROR(SUMIF(OUTPUT!O$20:Y$20, "CLO10", OUTPUT!O154:Y154) / OUTPUT!AM$15), "", SUMIF(OUTPUT!O$20:Y$20, "CLO10", OUTPUT!O154:Y154) / OUTPUT!AM$15),
IF(AND('PRINTABLE (per grading)'!H$16="OUTPUT", 'PRINTABLE (per grading)'!B$13="Final"), IF(ISERROR(SUMIF(OUTPUT!AA$20:AI$20, "CLO10", OUTPUT!AA154:AI154) / OUTPUT!AN$15), "", SUMIF(OUTPUT!AA$20:AI$20, "CLO10", OUTPUT!AA154:AI154) / OUTPUT!AN$15),
"")))))),"")</f>
        <v/>
      </c>
      <c r="BI152" s="286" t="str">
        <f aca="false">IF(B152&lt;&gt;"",IF(BH152="","",IF(BH152&lt;0.5,1,IF(AND(BH152&gt;=0.5,BH152&lt;P$10),2,IF(BH152&gt;=P$10,3)))),"")</f>
        <v/>
      </c>
      <c r="BJ152" s="287" t="str">
        <f aca="false">IF(B152 &lt;&gt; "",IFERROR(IF(AVERAGE(BF152,BH152)&gt;=P$10,"Y","N"),""),"")</f>
        <v/>
      </c>
      <c r="BK152" s="8"/>
    </row>
    <row r="153" customFormat="false" ht="19.5" hidden="false" customHeight="true" outlineLevel="0" collapsed="false">
      <c r="A153" s="183" t="str">
        <f aca="false">IF(ISBLANK('Database (LECTURE-RES-PRAC)'!A150),"",'Database (LECTURE-RES-PRAC)'!A150)</f>
        <v/>
      </c>
      <c r="B153" s="184" t="str">
        <f aca="false">IF(ISBLANK('Database (LECTURE-RES-PRAC)'!B150),"",'Database (LECTURE-RES-PRAC)'!B150)</f>
        <v/>
      </c>
      <c r="C153" s="230" t="str">
        <f aca="false">IF(B153&lt;&gt;"",IF(C$16="PRELIM",'Grade computation'!C153, IF(C$16="MIDTERM",'Grade computation'!K153, IF(C$16="FINAL",'Grade computation'!S153,""))),"")</f>
        <v/>
      </c>
      <c r="D153" s="231" t="str">
        <f aca="false">IF(B153&lt;&gt;"",IFERROR(IF(B$11="80-20", (((C153/C$19)*X$6)+X$7)*D$18, IF(B$11="60-40", (((C153/C$19)*Y$6)+Y$7)*D$18, 0)),0),"")</f>
        <v/>
      </c>
      <c r="E153" s="230" t="str">
        <f aca="false">IF(B153&lt;&gt;"", IF(C$16="PRELIM",'Grade computation'!E153, IF(C$16="MIDTERM",'Grade computation'!M153, IF(C$16="FINAL",'Grade computation'!U153,""))),"")</f>
        <v/>
      </c>
      <c r="F153" s="232" t="str">
        <f aca="false">IF(B153&lt;&gt;"",IFERROR(IF(B$11="80-20", (((E153/E$19)*X$6)+X$7)*F$18, IF(B$11="60-40", (((E153/E$19)*Y$6)+Y$7)*F$18, 0)),0),"")</f>
        <v/>
      </c>
      <c r="G153" s="233" t="str">
        <f aca="false">IF(B153&lt;&gt;"",IFERROR((D153+F153),0),"")</f>
        <v/>
      </c>
      <c r="H153" s="234" t="str">
        <f aca="false">IF(B153&lt;&gt;"",IF(C$16="PRELIM", 'Grade computation'!H153, IF(C$16="MIDTERM", 'Grade computation'!P153, IF(C$16="FINAL",'Grade computation'!X153, ""))),"")</f>
        <v/>
      </c>
      <c r="I153" s="233" t="str">
        <f aca="false">IF(B153&lt;&gt;"",IFERROR(IF(B$11="80-20", (((H153/H$19)*X$6)+X$7)*I$19, IF(B$11="60-40", (((H153/H$19)*Y$6)+Y$7)*I$19, 0)),0),"")</f>
        <v/>
      </c>
      <c r="J153" s="237" t="str">
        <f aca="false">IFERROR((G153+I153),"")</f>
        <v/>
      </c>
      <c r="K153" s="183" t="str">
        <f aca="false">IFERROR(IF(J153="","",IF(J153&gt;=75,"PASSED","FAILED")),"")</f>
        <v/>
      </c>
      <c r="L153" s="183"/>
      <c r="M153" s="194" t="str">
        <f aca="false">IF(B153 &lt;&gt; "", IFERROR(IF(C$16 = "PRELIM", SUMIF('Database (LECTURE-RES-PRAC)'!D$14:AG$14, "CLO1", 'Database (LECTURE-RES-PRAC)'!D150:AG150) / 'Grade computation'!F$4, IF(C$16 = "MIDTERM", SUMIF('Database (LECTURE-RES-PRAC)'!AJ$14:BM$14, "CLO1", 'Database (LECTURE-RES-PRAC)'!AJ150:BM150) / 'Grade computation'!G$4, IF(C$16 = "FINAL", SUMIF('Database (LECTURE-RES-PRAC)'!BP$14:CS$14, "CLO1", 'Database (LECTURE-RES-PRAC)'!BP150:CS150) / 'Grade computation'!H$4,""))),""),"")</f>
        <v/>
      </c>
      <c r="N153" s="286" t="str">
        <f aca="false">IF(B153&lt;&gt;"",IF(M153="","",IF(M153&lt;0.5,1,IF(AND(M153&gt;=0.5,M153&lt;P$10),2,IF(M153&gt;=P$10,3)))),"")</f>
        <v/>
      </c>
      <c r="O153" s="194" t="str">
        <f aca="false">IF(B153 &lt;&gt; "",IF(AND('PRINTABLE (per grading)'!H$16="EXAM", 'PRINTABLE (per grading)'!B$13="Prelim"), IF(ISERROR(SUMIF('Exam (LECTURE ONLY)'!D$20:M$20, "CLO1", 'Exam (LECTURE ONLY)'!D155:M155) / 'Exam (LECTURE ONLY)'!AL$6), "", SUMIF('Exam (LECTURE ONLY)'!D$20:M$20, "CLO1", 'Exam (LECTURE ONLY)'!D155:M155) /'Exam (LECTURE ONLY)'!AL$6),
IF(AND('PRINTABLE (per grading)'!H$16="EXAM", 'PRINTABLE (per grading)'!B$13="Midterm"), IF(ISERROR(SUMIF('Exam (LECTURE ONLY)'!O$20:X$20, "CLO1", 'Exam (LECTURE ONLY)'!O155:X155) / 'Exam (LECTURE ONLY)'!AM$6), "", SUMIF('Exam (LECTURE ONLY)'!O$20:X$20, "CLO1", 'Exam (LECTURE ONLY)'!O155:X155) / 'Exam (LECTURE ONLY)'!AM$6),
IF(AND('PRINTABLE (per grading)'!H$16="EXAM", 'PRINTABLE (per grading)'!B$13="Final"), IF(ISERROR(SUMIF('Exam (LECTURE ONLY)'!Z$20:AI$20, "CLO1", 'Exam (LECTURE ONLY)'!Z155:AI155) / 'Exam (LECTURE ONLY)'!AN$6), "", SUMIF('Exam (LECTURE ONLY)'!Z$20:AI$20, "CLO1", 'Exam (LECTURE ONLY)'!Z155:AI155) / 'Exam (LECTURE ONLY)'!AN$6),
IF(AND('PRINTABLE (per grading)'!H$16="OUTPUT", 'PRINTABLE (per grading)'!B$13="Prelim"), IF(ISERROR(SUMIF(OUTPUT!C$20:M$20, "CLO1", OUTPUT!C155:M155) / OUTPUT!AL$6), "", SUMIF(OUTPUT!C$20:M$20, "CLO1", OUTPUT!C155:M155) / OUTPUT!AL$6),
IF(AND('PRINTABLE (per grading)'!H$16="OUTPUT", 'PRINTABLE (per grading)'!B$13="Midterm"), IF(ISERROR(SUMIF(OUTPUT!O$20:Y$20, "CLO1", OUTPUT!O155:Y155) / OUTPUT!AM$6), "", SUMIF(OUTPUT!O$20:Y$20, "CLO1", OUTPUT!O155:Y155) / OUTPUT!AM$6),
IF(AND('PRINTABLE (per grading)'!H$16="OUTPUT", 'PRINTABLE (per grading)'!B$13="Final"), IF(ISERROR(SUMIF(OUTPUT!AA$20:AI$20, "CLO1", OUTPUT!AA155:AI155) / OUTPUT!AN$6), "", SUMIF(OUTPUT!AA$20:AI$20, "CLO1", OUTPUT!AA155:AI155) / OUTPUT!AN$6),
"")))))),"")</f>
        <v/>
      </c>
      <c r="P153" s="286" t="str">
        <f aca="false">IF(B153&lt;&gt;"",IF(O153="","",IF(O153&lt;0.5,1,IF(AND(O153&gt;=0.5,O153&lt;P$10),2,IF(O153&gt;=P$10,3)))),"")</f>
        <v/>
      </c>
      <c r="Q153" s="287" t="str">
        <f aca="false">IF(B153 &lt;&gt; "",IFERROR(IF(AVERAGE(M153,O153)&gt;=P$10,"Y","N"),""),"")</f>
        <v/>
      </c>
      <c r="R153" s="194" t="str">
        <f aca="false">IF(B153 &lt;&gt; "", IFERROR(IF(C$16 = "PRELIM", SUMIF('Database (LECTURE-RES-PRAC)'!D$14:AG$14, "CLO2", 'Database (LECTURE-RES-PRAC)'!D150:AG150) / 'Grade computation'!F$5, IF(C$16 = "MIDTERM", SUMIF('Database (LECTURE-RES-PRAC)'!AJ$14:BM$14, "CLO2", 'Database (LECTURE-RES-PRAC)'!AJ150:BM150) / 'Grade computation'!G$5, IF(C$16 = "FINAL", SUMIF('Database (LECTURE-RES-PRAC)'!BP$14:CS$14, "CLO2", 'Database (LECTURE-RES-PRAC)'!BP150:CS150) / 'Grade computation'!H$5,""))),""),"")</f>
        <v/>
      </c>
      <c r="S153" s="286" t="str">
        <f aca="false">IF(B153&lt;&gt;"",IF(R153="","",IF(R153&lt;0.5,1,IF(AND(R153&gt;=0.5,R153&lt;P$10),2,IF(R153&gt;=P$10,3)))),"")</f>
        <v/>
      </c>
      <c r="T153" s="194" t="str">
        <f aca="false">IF(B153 &lt;&gt; "",IF(AND('PRINTABLE (per grading)'!H$16="EXAM", 'PRINTABLE (per grading)'!B$13="Prelim"), IF(ISERROR(SUMIF('Exam (LECTURE ONLY)'!D$20:M$20, "CLO2", 'Exam (LECTURE ONLY)'!D155:M155) / 'Exam (LECTURE ONLY)'!AL$7), "", SUMIF('Exam (LECTURE ONLY)'!D$20:M$20, "CLO2", 'Exam (LECTURE ONLY)'!D155:M155) /'Exam (LECTURE ONLY)'!AL$7),
IF(AND('PRINTABLE (per grading)'!H$16="EXAM", 'PRINTABLE (per grading)'!B$13="Midterm"), IF(ISERROR(SUMIF('Exam (LECTURE ONLY)'!O$20:X$20, "CLO2", 'Exam (LECTURE ONLY)'!O155:X155) / 'Exam (LECTURE ONLY)'!AM$7), "", SUMIF('Exam (LECTURE ONLY)'!O$20:X$20, "CLO2", 'Exam (LECTURE ONLY)'!O155:X155) / 'Exam (LECTURE ONLY)'!AM$7),
IF(AND('PRINTABLE (per grading)'!H$16="EXAM", 'PRINTABLE (per grading)'!B$13="Final"), IF(ISERROR(SUMIF('Exam (LECTURE ONLY)'!Z$20:AI$20, "CLO2", 'Exam (LECTURE ONLY)'!Z155:AI155) / 'Exam (LECTURE ONLY)'!AN$7), "", SUMIF('Exam (LECTURE ONLY)'!Z$20:AI$20, "CLO2", 'Exam (LECTURE ONLY)'!Z155:AI155) / 'Exam (LECTURE ONLY)'!AN$7),
IF(AND('PRINTABLE (per grading)'!H$16="OUTPUT", 'PRINTABLE (per grading)'!B$13="Prelim"), IF(ISERROR(SUMIF(OUTPUT!C$20:M$20, "CLO2", OUTPUT!C155:M155) / OUTPUT!AL$7), "", SUMIF(OUTPUT!C$20:M$20, "CLO2", OUTPUT!C155:M155) / OUTPUT!AL$7),
IF(AND('PRINTABLE (per grading)'!H$16="OUTPUT", 'PRINTABLE (per grading)'!B$13="Midterm"), IF(ISERROR(SUMIF(OUTPUT!O$20:Y$20, "CLO2", OUTPUT!O155:Y155) / OUTPUT!AM$7), "", SUMIF(OUTPUT!O$20:Y$20, "CLO2", OUTPUT!O155:Y155) / OUTPUT!AM$7),
IF(AND('PRINTABLE (per grading)'!H$16="OUTPUT", 'PRINTABLE (per grading)'!B$13="Final"), IF(ISERROR(SUMIF(OUTPUT!AA$20:AI$20, "CLO2", OUTPUT!AA155:AI155) / OUTPUT!AN$7), "", SUMIF(OUTPUT!AA$20:AI$20, "CLO2", OUTPUT!AA155:AI155) / OUTPUT!AN$7),
"")))))),"")</f>
        <v/>
      </c>
      <c r="U153" s="286" t="str">
        <f aca="false">IF(B153&lt;&gt;"",IF(T153="","",IF(T153&lt;0.5,1,IF(AND(T153&gt;=0.5,T153&lt;P$10),2,IF(T153&gt;=P$10,3)))),"")</f>
        <v/>
      </c>
      <c r="V153" s="287" t="str">
        <f aca="false">IF(B153 &lt;&gt; "",IFERROR(IF(AVERAGE(R153,T153)&gt;=P$10,"Y","N"),""),"")</f>
        <v/>
      </c>
      <c r="W153" s="194" t="str">
        <f aca="false">IF(B153 &lt;&gt; "", IFERROR(IF(C$16 = "PRELIM", SUMIF('Database (LECTURE-RES-PRAC)'!D$14:AG$14, "CLO3", 'Database (LECTURE-RES-PRAC)'!D150:AG150) / 'Grade computation'!F$6, IF(C$16 = "MIDTERM", SUMIF('Database (LECTURE-RES-PRAC)'!AJ$14:BM$14, "CLO3", 'Database (LECTURE-RES-PRAC)'!AJ150:BM150) / 'Grade computation'!G$6, IF(C$16 = "FINAL", SUMIF('Database (LECTURE-RES-PRAC)'!BP$14:CS$14, "CLO3", 'Database (LECTURE-RES-PRAC)'!BP150:CS150) / 'Grade computation'!H$6,""))),""),"")</f>
        <v/>
      </c>
      <c r="X153" s="286" t="str">
        <f aca="false">IF(B153&lt;&gt;"",IF(W153="","",IF(W153&lt;0.5,1,IF(AND(W153&gt;=0.5,W153&lt;P$10),2,IF(W153&gt;=P$10,3)))),"")</f>
        <v/>
      </c>
      <c r="Y153" s="194" t="str">
        <f aca="false">IF(B153 &lt;&gt; "",IF(AND('PRINTABLE (per grading)'!H$16="EXAM", 'PRINTABLE (per grading)'!B$13="Prelim"), IF(ISERROR(SUMIF('Exam (LECTURE ONLY)'!D$20:M$20, "CLO3", 'Exam (LECTURE ONLY)'!D155:M155) / 'Exam (LECTURE ONLY)'!AL$8), "", SUMIF('Exam (LECTURE ONLY)'!D$20:M$20, "CLO3", 'Exam (LECTURE ONLY)'!D155:M155) /'Exam (LECTURE ONLY)'!AL$8),
IF(AND('PRINTABLE (per grading)'!H$16="EXAM", 'PRINTABLE (per grading)'!B$13="Midterm"), IF(ISERROR(SUMIF('Exam (LECTURE ONLY)'!O$20:X$20, "CLO3", 'Exam (LECTURE ONLY)'!O155:X155) / 'Exam (LECTURE ONLY)'!AM$8), "", SUMIF('Exam (LECTURE ONLY)'!O$20:X$20, "CLO3", 'Exam (LECTURE ONLY)'!O155:X155) / 'Exam (LECTURE ONLY)'!AM$8),
IF(AND('PRINTABLE (per grading)'!H$16="EXAM", 'PRINTABLE (per grading)'!B$13="Final"), IF(ISERROR(SUMIF('Exam (LECTURE ONLY)'!Z$20:AI$20, "CLO3", 'Exam (LECTURE ONLY)'!Z155:AI155) / 'Exam (LECTURE ONLY)'!AN$8), "", SUMIF('Exam (LECTURE ONLY)'!Z$20:AI$20, "CLO3", 'Exam (LECTURE ONLY)'!Z155:AI155) / 'Exam (LECTURE ONLY)'!AN$8),
IF(AND('PRINTABLE (per grading)'!H$16="OUTPUT", 'PRINTABLE (per grading)'!B$13="Prelim"), IF(ISERROR(SUMIF(OUTPUT!C$20:M$20, "CLO3", OUTPUT!C155:M155) / OUTPUT!AL$8), "", SUMIF(OUTPUT!C$20:M$20, "CLO3", OUTPUT!C155:M155) / OUTPUT!AL$8),
IF(AND('PRINTABLE (per grading)'!H$16="OUTPUT", 'PRINTABLE (per grading)'!B$13="Midterm"), IF(ISERROR(SUMIF(OUTPUT!O$20:Y$20, "CLO3", OUTPUT!O155:Y155) / OUTPUT!AM$8), "", SUMIF(OUTPUT!O$20:Y$20, "CLO3", OUTPUT!O155:Y155) / OUTPUT!AM$8),
IF(AND('PRINTABLE (per grading)'!H$16="OUTPUT", 'PRINTABLE (per grading)'!B$13="Final"), IF(ISERROR(SUMIF(OUTPUT!AA$20:AI$20, "CLO3", OUTPUT!AA155:AI155) / OUTPUT!AN$8), "", SUMIF(OUTPUT!AA$20:AI$20, "CLO3", OUTPUT!AA155:AI155) / OUTPUT!AN$8),
"" )))))),"")</f>
        <v/>
      </c>
      <c r="Z153" s="286" t="str">
        <f aca="false">IF(B153&lt;&gt;"",IF(Y153="","",IF(Y153&lt;0.5,1,IF(AND(Y153&gt;=0.5,Y153&lt;P$10),2,IF(Y153&gt;=P$10,3)))),"")</f>
        <v/>
      </c>
      <c r="AA153" s="287" t="str">
        <f aca="false">IF(B153 &lt;&gt; "",IFERROR(IF(AVERAGE(W153,Y153)&gt;=P$10,"Y","N"),""),"")</f>
        <v/>
      </c>
      <c r="AB153" s="194" t="str">
        <f aca="false">IF(B153 &lt;&gt; "", IFERROR(IF(C$16 = "PRELIM", SUMIF('Database (LECTURE-RES-PRAC)'!D$14:AG$14, "CLO4", 'Database (LECTURE-RES-PRAC)'!D150:AG150) / 'Grade computation'!F$7, IF(C$16 = "MIDTERM", SUMIF('Database (LECTURE-RES-PRAC)'!AJ$14:BM$14, "CLO4", 'Database (LECTURE-RES-PRAC)'!AJ150:BM150) / 'Grade computation'!G$7, IF(C$16 = "FINAL", SUMIF('Database (LECTURE-RES-PRAC)'!BP$14:CS$14, "CLO4", 'Database (LECTURE-RES-PRAC)'!BP150:CS150) / 'Grade computation'!H$7,""))),""),"")</f>
        <v/>
      </c>
      <c r="AC153" s="286" t="str">
        <f aca="false">IF(B153&lt;&gt;"",IF(AB153="","",IF(AB153&lt;0.5,1,IF(AND(AB153&gt;=0.5,AB153&lt;P$10),2,IF(AB153&gt;=P$10,3)))),"")</f>
        <v/>
      </c>
      <c r="AD153" s="194" t="str">
        <f aca="false">IF(B153 &lt;&gt; "",IF(AND('PRINTABLE (per grading)'!H$16="EXAM", 'PRINTABLE (per grading)'!B$13="Prelim"), IF(ISERROR(SUMIF('Exam (LECTURE ONLY)'!D$20:M$20, "CLO4", 'Exam (LECTURE ONLY)'!D155:M155) / 'Exam (LECTURE ONLY)'!AL$9), "", SUMIF('Exam (LECTURE ONLY)'!D$20:M$20, "CLO4", 'Exam (LECTURE ONLY)'!D155:M155) /'Exam (LECTURE ONLY)'!AL$9),
IF(AND('PRINTABLE (per grading)'!H$16="EXAM", 'PRINTABLE (per grading)'!B$13="Midterm"), IF(ISERROR(SUMIF('Exam (LECTURE ONLY)'!O$20:X$20, "CLO4", 'Exam (LECTURE ONLY)'!O155:X155) / 'Exam (LECTURE ONLY)'!AM$9), "", SUMIF('Exam (LECTURE ONLY)'!O$20:X$20, "CLO4", 'Exam (LECTURE ONLY)'!O155:X155) / 'Exam (LECTURE ONLY)'!AM$9),
IF(AND('PRINTABLE (per grading)'!H$16="EXAM", 'PRINTABLE (per grading)'!B$13="Final"), IF(ISERROR(SUMIF('Exam (LECTURE ONLY)'!Z$20:AI$20, "CLO4", 'Exam (LECTURE ONLY)'!Z155:AI155) / 'Exam (LECTURE ONLY)'!AN$9), "", SUMIF('Exam (LECTURE ONLY)'!Z$20:AI$20, "CLO4", 'Exam (LECTURE ONLY)'!Z155:AI155) / 'Exam (LECTURE ONLY)'!AN$9),
IF(AND('PRINTABLE (per grading)'!H$16="OUTPUT", 'PRINTABLE (per grading)'!B$13="Prelim"), IF(ISERROR(SUMIF(OUTPUT!C$20:M$20, "CLO4", OUTPUT!C155:M155) / OUTPUT!AL$9), "", SUMIF(OUTPUT!C$20:M$20, "CLO4", OUTPUT!C155:M155) / OUTPUT!AL$9),
IF(AND('PRINTABLE (per grading)'!H$16="OUTPUT", 'PRINTABLE (per grading)'!B$13="Midterm"), IF(ISERROR(SUMIF(OUTPUT!O$20:Y$20, "CLO4", OUTPUT!O155:Y155) / OUTPUT!AM$9), "", SUMIF(OUTPUT!O$20:Y$20, "CLO4", OUTPUT!O155:Y155) / OUTPUT!AM$9),
IF(AND('PRINTABLE (per grading)'!H$16="OUTPUT", 'PRINTABLE (per grading)'!B$13="Final"), IF(ISERROR(SUMIF(OUTPUT!AA$20:AI$20, "CLO4", OUTPUT!AA155:AI155) / OUTPUT!AN$9), "", SUMIF(OUTPUT!AA$20:AI$20, "CLO4", OUTPUT!AA155:AI155) / OUTPUT!AN$9),
"")))))),"")</f>
        <v/>
      </c>
      <c r="AE153" s="286" t="str">
        <f aca="false">IF(B153&lt;&gt;"",IF(AD153="","",IF(AD153&lt;0.5,1,IF(AND(AD153&gt;=0.5,AD153&lt;P$10),2,IF(AD153&gt;=P$10,3)))),"")</f>
        <v/>
      </c>
      <c r="AF153" s="287" t="str">
        <f aca="false">IF(B153 &lt;&gt; "",IFERROR(IF(AVERAGE(AB153,AD153)&gt;=P$10,"Y","N"),""),"")</f>
        <v/>
      </c>
      <c r="AG153" s="194" t="str">
        <f aca="false">IF(B153 &lt;&gt; "", IFERROR(IF(C$16 = "PRELIM", SUMIF('Database (LECTURE-RES-PRAC)'!D$14:AG$14, "CLO5", 'Database (LECTURE-RES-PRAC)'!D150:AG150) / 'Grade computation'!F$8, IF(C$16 = "MIDTERM", SUMIF('Database (LECTURE-RES-PRAC)'!AJ$14:BM$14, "CLO5", 'Database (LECTURE-RES-PRAC)'!AJ150:BM150) / 'Grade computation'!G$8, IF(C$16 = "FINAL", SUMIF('Database (LECTURE-RES-PRAC)'!BP$14:CS$14, "CLO5", 'Database (LECTURE-RES-PRAC)'!BP150:CS150) / 'Grade computation'!H$8,""))),""),"")</f>
        <v/>
      </c>
      <c r="AH153" s="286" t="str">
        <f aca="false">IF(B153&lt;&gt;"",IF(AG153="","",IF(AG153&lt;0.5,1,IF(AND(AG153&gt;=0.5,AG153&lt;P$10),2,IF(AG153&gt;=P$10,3)))),"")</f>
        <v/>
      </c>
      <c r="AI153" s="194" t="str">
        <f aca="false">IF(B153 &lt;&gt; "",IF(AND('PRINTABLE (per grading)'!H$16="EXAM", 'PRINTABLE (per grading)'!B$13="Prelim"), IF(ISERROR(SUMIF('Exam (LECTURE ONLY)'!D$20:M$20, "CLO5", 'Exam (LECTURE ONLY)'!D155:M155) / 'Exam (LECTURE ONLY)'!AL$10), "", SUMIF('Exam (LECTURE ONLY)'!D$20:M$20, "CLO5", 'Exam (LECTURE ONLY)'!D155:M155) /'Exam (LECTURE ONLY)'!AL$10),
IF(AND('PRINTABLE (per grading)'!H$16="EXAM", 'PRINTABLE (per grading)'!B$13="Midterm"), IF(ISERROR(SUMIF('Exam (LECTURE ONLY)'!O$20:X$20, "CLO5", 'Exam (LECTURE ONLY)'!O155:X155) / 'Exam (LECTURE ONLY)'!AM$10), "", SUMIF('Exam (LECTURE ONLY)'!O$20:X$20, "CLO5", 'Exam (LECTURE ONLY)'!O155:X155) / 'Exam (LECTURE ONLY)'!AM$10),
IF(AND('PRINTABLE (per grading)'!H$16="EXAM", 'PRINTABLE (per grading)'!B$13="Final"), IF(ISERROR(SUMIF('Exam (LECTURE ONLY)'!Z$20:AI$20, "CLO5", 'Exam (LECTURE ONLY)'!Z155:AI155) / 'Exam (LECTURE ONLY)'!AN$10), "", SUMIF('Exam (LECTURE ONLY)'!Z$20:AI$20, "CLO5", 'Exam (LECTURE ONLY)'!Z155:AI155) / 'Exam (LECTURE ONLY)'!AN$10),
IF(AND('PRINTABLE (per grading)'!H$16="OUTPUT", 'PRINTABLE (per grading)'!B$13="Prelim"), IF(ISERROR(SUMIF(OUTPUT!C$20:M$20, "CLO5", OUTPUT!C155:M155) / OUTPUT!AL$10), "", SUMIF(OUTPUT!C$20:M$20, "CLO5", OUTPUT!C155:M155) / OUTPUT!AL$10),
IF(AND('PRINTABLE (per grading)'!H$16="OUTPUT", 'PRINTABLE (per grading)'!B$13="Midterm"), IF(ISERROR(SUMIF(OUTPUT!O$20:Y$20, "CLO5", OUTPUT!O155:Y155) / OUTPUT!AM$10), "", SUMIF(OUTPUT!O$20:Y$20, "CLO5", OUTPUT!O155:Y155) / OUTPUT!AM$10),
IF(AND('PRINTABLE (per grading)'!H$16="OUTPUT", 'PRINTABLE (per grading)'!B$13="Final"), IF(ISERROR(SUMIF(OUTPUT!AA$20:AI$20, "CLO5", OUTPUT!AA155:AI155) / OUTPUT!AN$10), "", SUMIF(OUTPUT!AA$20:AI$20, "CLO5", OUTPUT!AA155:AI155) / OUTPUT!AN$10),
"")))))),"")</f>
        <v/>
      </c>
      <c r="AJ153" s="286" t="str">
        <f aca="false">IF(B153&lt;&gt;"",IF(AI153="","",IF(AI153&lt;0.5,1,IF(AND(AI153&gt;=0.5,AI153&lt;P$10),2,IF(AI153&gt;=P$10,3)))),"")</f>
        <v/>
      </c>
      <c r="AK153" s="287" t="str">
        <f aca="false">IF(B153 &lt;&gt; "",IFERROR(IF(AVERAGE(AG153,AI153)&gt;=P$10,"Y","N"),""),"")</f>
        <v/>
      </c>
      <c r="AL153" s="194" t="str">
        <f aca="false">IF(B153 &lt;&gt; "", IFERROR(IF(C$16 = "PRELIM", SUMIF('Database (LECTURE-RES-PRAC)'!D$14:AG$14, "CLO6", 'Database (LECTURE-RES-PRAC)'!D150:AG150) / 'Grade computation'!F$9, IF(C$16 = "MIDTERM", SUMIF('Database (LECTURE-RES-PRAC)'!AJ$14:BM$14, "CLO6", 'Database (LECTURE-RES-PRAC)'!AJ150:BM150) / 'Grade computation'!G$9, IF(C$16 = "FINAL", SUMIF('Database (LECTURE-RES-PRAC)'!BP$14:CS$14, "CLO6", 'Database (LECTURE-RES-PRAC)'!BP150:CS150) / 'Grade computation'!H$9,""))),""),"")</f>
        <v/>
      </c>
      <c r="AM153" s="286" t="str">
        <f aca="false">IF(B153&lt;&gt;"",IF(AL153="","",IF(AL153&lt;0.5,1,IF(AND(AL153&gt;=0.5,AL153&lt;P$10),2,IF(AL153&gt;=P$10,3)))),"")</f>
        <v/>
      </c>
      <c r="AN153" s="194" t="str">
        <f aca="false">IF(B153 &lt;&gt; "",IF(AND('PRINTABLE (per grading)'!H$16="EXAM", 'PRINTABLE (per grading)'!B$13="Prelim"), IF(ISERROR(SUMIF('Exam (LECTURE ONLY)'!D$20:M$20, "CLO6", 'Exam (LECTURE ONLY)'!D155:M155) / 'Exam (LECTURE ONLY)'!AL$11), "", SUMIF('Exam (LECTURE ONLY)'!D$20:M$20, "CLO6", 'Exam (LECTURE ONLY)'!D155:M155) /'Exam (LECTURE ONLY)'!AL$11),
IF(AND('PRINTABLE (per grading)'!H$16="EXAM", 'PRINTABLE (per grading)'!B$13="Midterm"), IF(ISERROR(SUMIF('Exam (LECTURE ONLY)'!O$20:X$20, "CLO6", 'Exam (LECTURE ONLY)'!O155:X155) / 'Exam (LECTURE ONLY)'!AM$11), "", SUMIF('Exam (LECTURE ONLY)'!O$20:X$20, "CLO6", 'Exam (LECTURE ONLY)'!O155:X155) / 'Exam (LECTURE ONLY)'!AM$11),
IF(AND('PRINTABLE (per grading)'!H$16="EXAM", 'PRINTABLE (per grading)'!B$13="Final"), IF(ISERROR(SUMIF('Exam (LECTURE ONLY)'!Z$20:AI$20, "CLO6", 'Exam (LECTURE ONLY)'!Z155:AI155) / 'Exam (LECTURE ONLY)'!AN$11), "", SUMIF('Exam (LECTURE ONLY)'!Z$20:AI$20, "CLO6", 'Exam (LECTURE ONLY)'!Z155:AI155) / 'Exam (LECTURE ONLY)'!AN$11),
IF(AND('PRINTABLE (per grading)'!H$16="OUTPUT", 'PRINTABLE (per grading)'!B$13="Prelim"), IF(ISERROR(SUMIF(OUTPUT!C$20:M$20, "CLO6", OUTPUT!C155:M155) / OUTPUT!AL$11), "", SUMIF(OUTPUT!C$20:M$20, "CLO6", OUTPUT!C155:M155) / OUTPUT!AL$11),
IF(AND('PRINTABLE (per grading)'!H$16="OUTPUT", 'PRINTABLE (per grading)'!B$13="Midterm"), IF(ISERROR(SUMIF(OUTPUT!O$20:Y$20, "CLO6", OUTPUT!O155:Y155) / OUTPUT!AM$11), "", SUMIF(OUTPUT!O$20:Y$20, "CLO6", OUTPUT!O155:Y155) / OUTPUT!AM$11),
IF(AND('PRINTABLE (per grading)'!H$16="OUTPUT", 'PRINTABLE (per grading)'!B$13="Final"), IF(ISERROR(SUMIF(OUTPUT!AA$20:AI$20, "CLO6", OUTPUT!AA155:AI155) / OUTPUT!AN$11), "", SUMIF(OUTPUT!AA$20:AI$20, "CLO6", OUTPUT!AA155:AI155) / OUTPUT!AN$11),
"")))))),"")</f>
        <v/>
      </c>
      <c r="AO153" s="286" t="str">
        <f aca="false">IF(B153&lt;&gt;"",IF(AN153="","",IF(AN153&lt;0.5,1,IF(AND(AN153&gt;=0.5,AN153&lt;P$10),2,IF(AN153&gt;=P$10,3)))),"")</f>
        <v/>
      </c>
      <c r="AP153" s="287" t="str">
        <f aca="false">IF(B153 &lt;&gt; "",IFERROR(IF(AVERAGE(AL153,AN153)&gt;=P$10,"Y","N"),""),"")</f>
        <v/>
      </c>
      <c r="AQ153" s="194" t="str">
        <f aca="false">IF(B153 &lt;&gt; "", IFERROR(IF(C$16 = "PRELIM", SUMIF('Database (LECTURE-RES-PRAC)'!D$14:AG$14, "CLO7", 'Database (LECTURE-RES-PRAC)'!D150:AG150) / 'Grade computation'!F$10, IF(C$16 = "MIDTERM", SUMIF('Database (LECTURE-RES-PRAC)'!AJ$14:BM$14, "CLO7", 'Database (LECTURE-RES-PRAC)'!AJ150:BM150) / 'Grade computation'!G$10, IF(C$16 = "FINAL", SUMIF('Database (LECTURE-RES-PRAC)'!BP$14:CS$14, "CLO7", 'Database (LECTURE-RES-PRAC)'!BP150:CS150) / 'Grade computation'!H$10,""))),""),"")</f>
        <v/>
      </c>
      <c r="AR153" s="286" t="str">
        <f aca="false">IF(B153&lt;&gt;"",IF(AQ153="","",IF(AQ153&lt;0.5,1,IF(AND(AQ153&gt;=0.5,AQ153&lt;P$10),2,IF(AQ153&gt;=P$10,3)))),"")</f>
        <v/>
      </c>
      <c r="AS153" s="194" t="str">
        <f aca="false">IF(B153 &lt;&gt; "",IF(AND('PRINTABLE (per grading)'!H$16="EXAM", 'PRINTABLE (per grading)'!B$13="Prelim"), IF(ISERROR(SUMIF('Exam (LECTURE ONLY)'!D$20:M$20, "CLO7", 'Exam (LECTURE ONLY)'!D155:M155) / 'Exam (LECTURE ONLY)'!AL$12), "", SUMIF('Exam (LECTURE ONLY)'!D$20:M$20, "CLO7", 'Exam (LECTURE ONLY)'!D155:M155) /'Exam (LECTURE ONLY)'!AL$12),
IF(AND('PRINTABLE (per grading)'!H$16="EXAM", 'PRINTABLE (per grading)'!B$13="Midterm"), IF(ISERROR(SUMIF('Exam (LECTURE ONLY)'!O$20:X$20, "CLO7", 'Exam (LECTURE ONLY)'!O155:X155) / 'Exam (LECTURE ONLY)'!AM$12), "", SUMIF('Exam (LECTURE ONLY)'!O$20:X$20, "CLO7", 'Exam (LECTURE ONLY)'!O155:X155) / 'Exam (LECTURE ONLY)'!AM$12),
IF(AND('PRINTABLE (per grading)'!H$16="EXAM", 'PRINTABLE (per grading)'!B$13="Final"), IF(ISERROR(SUMIF('Exam (LECTURE ONLY)'!Z$20:AI$20, "CLO7", 'Exam (LECTURE ONLY)'!Z155:AI155) / 'Exam (LECTURE ONLY)'!AN$12), "", SUMIF('Exam (LECTURE ONLY)'!Z$20:AI$20, "CLO7", 'Exam (LECTURE ONLY)'!Z155:AI155) / 'Exam (LECTURE ONLY)'!AN$12),
IF(AND('PRINTABLE (per grading)'!H$16="OUTPUT", 'PRINTABLE (per grading)'!B$13="Prelim"), IF(ISERROR(SUMIF(OUTPUT!C$20:M$20, "CLO7", OUTPUT!C155:M155) / OUTPUT!AL$12), "", SUMIF(OUTPUT!C$20:M$20, "CLO7", OUTPUT!C155:M155) / OUTPUT!AL$12),
IF(AND('PRINTABLE (per grading)'!H$16="OUTPUT", 'PRINTABLE (per grading)'!B$13="Midterm"), IF(ISERROR(SUMIF(OUTPUT!O$20:Y$20, "CLO7", OUTPUT!O155:Y155) / OUTPUT!AM$12), "", SUMIF(OUTPUT!O$20:Y$20, "CLO7", OUTPUT!O155:Y155) / OUTPUT!AM$12),
IF(AND('PRINTABLE (per grading)'!H$16="OUTPUT", 'PRINTABLE (per grading)'!B$13="Final"), IF(ISERROR(SUMIF(OUTPUT!AA$20:AI$20, "CLO7", OUTPUT!AA155:AI155) / OUTPUT!AN$12), "", SUMIF(OUTPUT!AA$20:AI$20, "CLO7", OUTPUT!AA155:AI155) / OUTPUT!AN$12),
"")))))),"")</f>
        <v/>
      </c>
      <c r="AT153" s="286" t="str">
        <f aca="false">IF(B153&lt;&gt;"",IF(AS153="","",IF(AS153&lt;0.5,1,IF(AND(AS153&gt;=0.5,AS153&lt;P$10),2,IF(AS153&gt;=P$10,3)))),"")</f>
        <v/>
      </c>
      <c r="AU153" s="287" t="str">
        <f aca="false">IF(B153 &lt;&gt; "",IFERROR(IF(AVERAGE(AQ153,AS153)&gt;=P$10,"Y","N"),""),"")</f>
        <v/>
      </c>
      <c r="AV153" s="194" t="str">
        <f aca="false">IF(B153 &lt;&gt; "", IFERROR(IF(C$16 = "PRELIM", SUMIF('Database (LECTURE-RES-PRAC)'!D$14:AG$14, "CLO8", 'Database (LECTURE-RES-PRAC)'!D150:AG150) / 'Grade computation'!F$11, IF(C$16 = "MIDTERM", SUMIF('Database (LECTURE-RES-PRAC)'!AJ$14:BM$14, "CLO8", 'Database (LECTURE-RES-PRAC)'!AJ150:BM150) / 'Grade computation'!G$11, IF(C$16 = "FINAL", SUMIF('Database (LECTURE-RES-PRAC)'!BP$14:CS$14, "CLO8", 'Database (LECTURE-RES-PRAC)'!BP150:CS150) / 'Grade computation'!H$11,""))),""),"")</f>
        <v/>
      </c>
      <c r="AW153" s="286" t="str">
        <f aca="false">IF(B153&lt;&gt;"",IF(AV153="","",IF(AV153&lt;0.5,1,IF(AND(AV153&gt;=0.5,AV153&lt;P$10),2,IF(AV153&gt;=P$10,3)))),"")</f>
        <v/>
      </c>
      <c r="AX153" s="194" t="str">
        <f aca="false">IF(B153 &lt;&gt; "",IF(AND('PRINTABLE (per grading)'!H$16="EXAM", 'PRINTABLE (per grading)'!B$13="Prelim"), IF(ISERROR(SUMIF('Exam (LECTURE ONLY)'!D$20:M$20, "CLO8", 'Exam (LECTURE ONLY)'!D155:M155) / 'Exam (LECTURE ONLY)'!AL$13), "", SUMIF('Exam (LECTURE ONLY)'!D$20:M$20, "CLO8", 'Exam (LECTURE ONLY)'!D155:M155) /'Exam (LECTURE ONLY)'!AL$13),
IF(AND('PRINTABLE (per grading)'!H$16="EXAM", 'PRINTABLE (per grading)'!B$13="Midterm"), IF(ISERROR(SUMIF('Exam (LECTURE ONLY)'!O$20:X$20, "CLO8", 'Exam (LECTURE ONLY)'!O155:X155) / 'Exam (LECTURE ONLY)'!AM$13), "", SUMIF('Exam (LECTURE ONLY)'!O$20:X$20, "CLO8", 'Exam (LECTURE ONLY)'!O155:X155) / 'Exam (LECTURE ONLY)'!AM$13),
IF(AND('PRINTABLE (per grading)'!H$16="EXAM", 'PRINTABLE (per grading)'!B$13="Final"), IF(ISERROR(SUMIF('Exam (LECTURE ONLY)'!Z$20:AI$20, "CLO8", 'Exam (LECTURE ONLY)'!Z155:AI155) / 'Exam (LECTURE ONLY)'!AN$13), "", SUMIF('Exam (LECTURE ONLY)'!Z$20:AI$20, "CLO8", 'Exam (LECTURE ONLY)'!Z155:AI155) / 'Exam (LECTURE ONLY)'!AN$13),
IF(AND('PRINTABLE (per grading)'!H$16="OUTPUT", 'PRINTABLE (per grading)'!B$13="Prelim"), IF(ISERROR(SUMIF(OUTPUT!C$20:M$20, "CLO8", OUTPUT!C155:M155) / OUTPUT!AL$13), "", SUMIF(OUTPUT!C$20:M$20, "CLO8", OUTPUT!C155:M155) / OUTPUT!AL$13),
IF(AND('PRINTABLE (per grading)'!H$16="OUTPUT", 'PRINTABLE (per grading)'!B$13="Midterm"), IF(ISERROR(SUMIF(OUTPUT!O$20:Y$20, "CLO8", OUTPUT!O155:Y155) / OUTPUT!AM$13), "", SUMIF(OUTPUT!O$20:Y$20, "CLO8", OUTPUT!O155:Y155) / OUTPUT!AM$13),
IF(AND('PRINTABLE (per grading)'!H$16="OUTPUT", 'PRINTABLE (per grading)'!B$13="Final"), IF(ISERROR(SUMIF(OUTPUT!AA$20:AI$20, "CLO8", OUTPUT!AA155:AI155) / OUTPUT!AN$13), "", SUMIF(OUTPUT!AA$20:AI$20, "CLO8", OUTPUT!AA155:AI155) / OUTPUT!AN$13),
"")))))),"")</f>
        <v/>
      </c>
      <c r="AY153" s="286" t="str">
        <f aca="false">IF(B153&lt;&gt;"",IF(AX153="","",IF(AX153&lt;0.5,1,IF(AND(AX153&gt;=0.5,AX153&lt;P$10),2,IF(AX153&gt;=P$10,3)))),"")</f>
        <v/>
      </c>
      <c r="AZ153" s="287" t="str">
        <f aca="false">IF(B153 &lt;&gt; "",IFERROR(IF(AVERAGE(AV153,AX153)&gt;=P$10,"Y","N"),""),"")</f>
        <v/>
      </c>
      <c r="BA153" s="194" t="str">
        <f aca="false">IF(B153 &lt;&gt; "", IFERROR(IF(C$16 = "PRELIM", SUMIF('Database (LECTURE-RES-PRAC)'!D$14:AG$14, "CLO9", 'Database (LECTURE-RES-PRAC)'!D150:AG150) / 'Grade computation'!F$12, IF(C$16 = "MIDTERM", SUMIF('Database (LECTURE-RES-PRAC)'!AJ$14:BM$14, "CLO9", 'Database (LECTURE-RES-PRAC)'!AJ150:BM150) / 'Grade computation'!G$12, IF(C$16 = "FINAL", SUMIF('Database (LECTURE-RES-PRAC)'!BP$14:CS$14, "CLO9", 'Database (LECTURE-RES-PRAC)'!BP150:CS150) / 'Grade computation'!H$12,""))),""),"")</f>
        <v/>
      </c>
      <c r="BB153" s="286" t="str">
        <f aca="false">IF(B153&lt;&gt;"",IF(BA153="","",IF(BA153&lt;0.5,1,IF(AND(BA153&gt;=0.5,BA153&lt;P$10),2,IF(BA153&gt;=P$10,3)))),"")</f>
        <v/>
      </c>
      <c r="BC153" s="194" t="str">
        <f aca="false">IF(B153 &lt;&gt; "",IF(AND('PRINTABLE (per grading)'!H$16="EXAM", 'PRINTABLE (per grading)'!B$13="Prelim"), IF(ISERROR(SUMIF('Exam (LECTURE ONLY)'!D$20:M$20, "CLO9", 'Exam (LECTURE ONLY)'!D155:M155) / 'Exam (LECTURE ONLY)'!AL$14), "", SUMIF('Exam (LECTURE ONLY)'!D$20:M$20, "CLO9", 'Exam (LECTURE ONLY)'!D155:M155) /'Exam (LECTURE ONLY)'!AL$14),
IF(AND('PRINTABLE (per grading)'!H$16="EXAM", 'PRINTABLE (per grading)'!B$13="Midterm"), IF(ISERROR(SUMIF('Exam (LECTURE ONLY)'!O$20:X$20, "CLO9", 'Exam (LECTURE ONLY)'!O155:X155) / 'Exam (LECTURE ONLY)'!AM$14), "", SUMIF('Exam (LECTURE ONLY)'!O$20:X$20, "CLO9", 'Exam (LECTURE ONLY)'!O155:X155) / 'Exam (LECTURE ONLY)'!AM$14),
IF(AND('PRINTABLE (per grading)'!H$16="EXAM", 'PRINTABLE (per grading)'!B$13="Final"), IF(ISERROR(SUMIF('Exam (LECTURE ONLY)'!Z$20:AI$20, "CLO9", 'Exam (LECTURE ONLY)'!Z155:AI155) / 'Exam (LECTURE ONLY)'!AN$14), "", SUMIF('Exam (LECTURE ONLY)'!Z$20:AI$20, "CLO9", 'Exam (LECTURE ONLY)'!Z155:AI155) / 'Exam (LECTURE ONLY)'!AN$14),
IF(AND('PRINTABLE (per grading)'!H$16="OUTPUT", 'PRINTABLE (per grading)'!B$13="Prelim"), IF(ISERROR(SUMIF(OUTPUT!C$20:M$20, "CLO9", OUTPUT!C155:M155) / OUTPUT!AL$14), "", SUMIF(OUTPUT!C$20:M$20, "CLO9", OUTPUT!C155:M155) / OUTPUT!AL$14),
IF(AND('PRINTABLE (per grading)'!H$16="OUTPUT", 'PRINTABLE (per grading)'!B$13="Midterm"), IF(ISERROR(SUMIF(OUTPUT!O$20:Y$20, "CLO9", OUTPUT!O155:Y155) / OUTPUT!AM$14), "", SUMIF(OUTPUT!O$20:Y$20, "CLO9", OUTPUT!O155:Y155) / OUTPUT!AM$14),
IF(AND('PRINTABLE (per grading)'!H$16="OUTPUT", 'PRINTABLE (per grading)'!B$13="Final"), IF(ISERROR(SUMIF(OUTPUT!AA$20:AI$20, "CLO9", OUTPUT!AA155:AI155) / OUTPUT!AN$14), "", SUMIF(OUTPUT!AA$20:AI$20, "CLO9", OUTPUT!AA155:AI155) / OUTPUT!AN$14),
"")))))),"")</f>
        <v/>
      </c>
      <c r="BD153" s="286" t="str">
        <f aca="false">IF(B153&lt;&gt;"",IF(BC153="","",IF(BC153&lt;0.5,1,IF(AND(BC153&gt;=0.5,BC153&lt;P$10),2,IF(BC153&gt;=P$10,3)))),"")</f>
        <v/>
      </c>
      <c r="BE153" s="287" t="str">
        <f aca="false">IF(B153 &lt;&gt; "",IFERROR(IF(AVERAGE(BA153,BC153)&gt;=P$10,"Y","N"),""),"")</f>
        <v/>
      </c>
      <c r="BF153" s="194" t="str">
        <f aca="false">IF(B153 &lt;&gt; "", IFERROR(IF(C$16 = "PRELIM", SUMIF('Database (LECTURE-RES-PRAC)'!D$14:AG$14, "CLO10", 'Database (LECTURE-RES-PRAC)'!D150:AG150) / 'Grade computation'!F$13, IF(C$16 = "MIDTERM", SUMIF('Database (LECTURE-RES-PRAC)'!AJ$14:BM$14, "CLO10", 'Database (LECTURE-RES-PRAC)'!AJ150:BM150) / 'Grade computation'!G$13, IF(C$16 = "FINAL", SUMIF('Database (LECTURE-RES-PRAC)'!BP$14:CS$14, "CLO10", 'Database (LECTURE-RES-PRAC)'!BP150:CS150) / 'Grade computation'!H$13,""))),""),"")</f>
        <v/>
      </c>
      <c r="BG153" s="286" t="str">
        <f aca="false">IF(B153&lt;&gt;"",IF(BF153="","",IF(BF153&lt;0.5,1,IF(AND(BF153&gt;=0.5,BF153&lt;P$10),2,IF(BF153&gt;=P$10,3)))),"")</f>
        <v/>
      </c>
      <c r="BH153" s="194" t="str">
        <f aca="false">IF(B153 &lt;&gt; "",IF(AND('PRINTABLE (per grading)'!H$16="EXAM", 'PRINTABLE (per grading)'!B$13="Prelim"), IF(ISERROR(SUMIF('Exam (LECTURE ONLY)'!D$20:M$20, "CLO10", 'Exam (LECTURE ONLY)'!D155:M155) / 'Exam (LECTURE ONLY)'!AL$15), "", SUMIF('Exam (LECTURE ONLY)'!D$20:M$20, "CLO10", 'Exam (LECTURE ONLY)'!D155:M155) /'Exam (LECTURE ONLY)'!AL$15),
IF(AND('PRINTABLE (per grading)'!H$16="EXAM", 'PRINTABLE (per grading)'!B$13="Midterm"), IF(ISERROR(SUMIF('Exam (LECTURE ONLY)'!O$20:X$20, "CLO10", 'Exam (LECTURE ONLY)'!O155:X155) / 'Exam (LECTURE ONLY)'!AM$15), "", SUMIF('Exam (LECTURE ONLY)'!O$20:X$20, "CLO10", 'Exam (LECTURE ONLY)'!O155:X155) / 'Exam (LECTURE ONLY)'!AM$15),
IF(AND('PRINTABLE (per grading)'!H$16="EXAM", 'PRINTABLE (per grading)'!B$13="Final"), IF(ISERROR(SUMIF('Exam (LECTURE ONLY)'!Z$20:AI$20, "CLO10", 'Exam (LECTURE ONLY)'!Z155:AI155) / 'Exam (LECTURE ONLY)'!AN$15), "", SUMIF('Exam (LECTURE ONLY)'!Z$20:AI$20, "CLO10", 'Exam (LECTURE ONLY)'!Z155:AI155) / 'Exam (LECTURE ONLY)'!AN$15),
IF(AND('PRINTABLE (per grading)'!H$16="OUTPUT", 'PRINTABLE (per grading)'!B$13="Prelim"), IF(ISERROR(SUMIF(OUTPUT!C$20:M$20, "CLO10", OUTPUT!C155:M155) / OUTPUT!AL$15), "", SUMIF(OUTPUT!C$20:M$20, "CLO10", OUTPUT!C155:M155) / OUTPUT!AL$15),
IF(AND('PRINTABLE (per grading)'!H$16="OUTPUT", 'PRINTABLE (per grading)'!B$13="Midterm"), IF(ISERROR(SUMIF(OUTPUT!O$20:Y$20, "CLO10", OUTPUT!O155:Y155) / OUTPUT!AM$15), "", SUMIF(OUTPUT!O$20:Y$20, "CLO10", OUTPUT!O155:Y155) / OUTPUT!AM$15),
IF(AND('PRINTABLE (per grading)'!H$16="OUTPUT", 'PRINTABLE (per grading)'!B$13="Final"), IF(ISERROR(SUMIF(OUTPUT!AA$20:AI$20, "CLO10", OUTPUT!AA155:AI155) / OUTPUT!AN$15), "", SUMIF(OUTPUT!AA$20:AI$20, "CLO10", OUTPUT!AA155:AI155) / OUTPUT!AN$15),
"")))))),"")</f>
        <v/>
      </c>
      <c r="BI153" s="286" t="str">
        <f aca="false">IF(B153&lt;&gt;"",IF(BH153="","",IF(BH153&lt;0.5,1,IF(AND(BH153&gt;=0.5,BH153&lt;P$10),2,IF(BH153&gt;=P$10,3)))),"")</f>
        <v/>
      </c>
      <c r="BJ153" s="287" t="str">
        <f aca="false">IF(B153 &lt;&gt; "",IFERROR(IF(AVERAGE(BF153,BH153)&gt;=P$10,"Y","N"),""),"")</f>
        <v/>
      </c>
      <c r="BK153" s="8"/>
    </row>
    <row r="154" customFormat="false" ht="19.5" hidden="false" customHeight="true" outlineLevel="0" collapsed="false">
      <c r="A154" s="228" t="str">
        <f aca="false">IF(ISBLANK('Database (LECTURE-RES-PRAC)'!A151),"",'Database (LECTURE-RES-PRAC)'!A151)</f>
        <v/>
      </c>
      <c r="B154" s="229" t="str">
        <f aca="false">IF(ISBLANK('Database (LECTURE-RES-PRAC)'!B151),"",'Database (LECTURE-RES-PRAC)'!B151)</f>
        <v/>
      </c>
      <c r="C154" s="230" t="str">
        <f aca="false">IF(B154&lt;&gt;"",IF(C$16="PRELIM",'Grade computation'!C154, IF(C$16="MIDTERM",'Grade computation'!K154, IF(C$16="FINAL",'Grade computation'!S154,""))),"")</f>
        <v/>
      </c>
      <c r="D154" s="231" t="str">
        <f aca="false">IF(B154&lt;&gt;"",IFERROR(IF(B$11="80-20", (((C154/C$19)*X$6)+X$7)*D$18, IF(B$11="60-40", (((C154/C$19)*Y$6)+Y$7)*D$18, 0)),0),"")</f>
        <v/>
      </c>
      <c r="E154" s="230" t="str">
        <f aca="false">IF(B154&lt;&gt;"", IF(C$16="PRELIM",'Grade computation'!E154, IF(C$16="MIDTERM",'Grade computation'!M154, IF(C$16="FINAL",'Grade computation'!U154,""))),"")</f>
        <v/>
      </c>
      <c r="F154" s="232" t="str">
        <f aca="false">IF(B154&lt;&gt;"",IFERROR(IF(B$11="80-20", (((E154/E$19)*X$6)+X$7)*F$18, IF(B$11="60-40", (((E154/E$19)*Y$6)+Y$7)*F$18, 0)),0),"")</f>
        <v/>
      </c>
      <c r="G154" s="233" t="str">
        <f aca="false">IF(B154&lt;&gt;"",IFERROR((D154+F154),0),"")</f>
        <v/>
      </c>
      <c r="H154" s="234" t="str">
        <f aca="false">IF(B154&lt;&gt;"",IF(C$16="PRELIM", 'Grade computation'!H154, IF(C$16="MIDTERM", 'Grade computation'!P154, IF(C$16="FINAL",'Grade computation'!X154, ""))),"")</f>
        <v/>
      </c>
      <c r="I154" s="233" t="str">
        <f aca="false">IF(B154&lt;&gt;"",IFERROR(IF(B$11="80-20", (((H154/H$19)*X$6)+X$7)*I$19, IF(B$11="60-40", (((H154/H$19)*Y$6)+Y$7)*I$19, 0)),0),"")</f>
        <v/>
      </c>
      <c r="J154" s="237" t="str">
        <f aca="false">IFERROR((G154+I154),"")</f>
        <v/>
      </c>
      <c r="K154" s="183" t="str">
        <f aca="false">IFERROR(IF(J154="","",IF(J154&gt;=75,"PASSED","FAILED")),"")</f>
        <v/>
      </c>
      <c r="L154" s="183"/>
      <c r="M154" s="194" t="str">
        <f aca="false">IF(B154 &lt;&gt; "", IFERROR(IF(C$16 = "PRELIM", SUMIF('Database (LECTURE-RES-PRAC)'!D$14:AG$14, "CLO1", 'Database (LECTURE-RES-PRAC)'!D151:AG151) / 'Grade computation'!F$4, IF(C$16 = "MIDTERM", SUMIF('Database (LECTURE-RES-PRAC)'!AJ$14:BM$14, "CLO1", 'Database (LECTURE-RES-PRAC)'!AJ151:BM151) / 'Grade computation'!G$4, IF(C$16 = "FINAL", SUMIF('Database (LECTURE-RES-PRAC)'!BP$14:CS$14, "CLO1", 'Database (LECTURE-RES-PRAC)'!BP151:CS151) / 'Grade computation'!H$4,""))),""),"")</f>
        <v/>
      </c>
      <c r="N154" s="286" t="str">
        <f aca="false">IF(B154&lt;&gt;"",IF(M154="","",IF(M154&lt;0.5,1,IF(AND(M154&gt;=0.5,M154&lt;P$10),2,IF(M154&gt;=P$10,3)))),"")</f>
        <v/>
      </c>
      <c r="O154" s="194" t="str">
        <f aca="false">IF(B154 &lt;&gt; "",IF(AND('PRINTABLE (per grading)'!H$16="EXAM", 'PRINTABLE (per grading)'!B$13="Prelim"), IF(ISERROR(SUMIF('Exam (LECTURE ONLY)'!D$20:M$20, "CLO1", 'Exam (LECTURE ONLY)'!D156:M156) / 'Exam (LECTURE ONLY)'!AL$6), "", SUMIF('Exam (LECTURE ONLY)'!D$20:M$20, "CLO1", 'Exam (LECTURE ONLY)'!D156:M156) /'Exam (LECTURE ONLY)'!AL$6),
IF(AND('PRINTABLE (per grading)'!H$16="EXAM", 'PRINTABLE (per grading)'!B$13="Midterm"), IF(ISERROR(SUMIF('Exam (LECTURE ONLY)'!O$20:X$20, "CLO1", 'Exam (LECTURE ONLY)'!O156:X156) / 'Exam (LECTURE ONLY)'!AM$6), "", SUMIF('Exam (LECTURE ONLY)'!O$20:X$20, "CLO1", 'Exam (LECTURE ONLY)'!O156:X156) / 'Exam (LECTURE ONLY)'!AM$6),
IF(AND('PRINTABLE (per grading)'!H$16="EXAM", 'PRINTABLE (per grading)'!B$13="Final"), IF(ISERROR(SUMIF('Exam (LECTURE ONLY)'!Z$20:AI$20, "CLO1", 'Exam (LECTURE ONLY)'!Z156:AI156) / 'Exam (LECTURE ONLY)'!AN$6), "", SUMIF('Exam (LECTURE ONLY)'!Z$20:AI$20, "CLO1", 'Exam (LECTURE ONLY)'!Z156:AI156) / 'Exam (LECTURE ONLY)'!AN$6),
IF(AND('PRINTABLE (per grading)'!H$16="OUTPUT", 'PRINTABLE (per grading)'!B$13="Prelim"), IF(ISERROR(SUMIF(OUTPUT!C$20:M$20, "CLO1", OUTPUT!C156:M156) / OUTPUT!AL$6), "", SUMIF(OUTPUT!C$20:M$20, "CLO1", OUTPUT!C156:M156) / OUTPUT!AL$6),
IF(AND('PRINTABLE (per grading)'!H$16="OUTPUT", 'PRINTABLE (per grading)'!B$13="Midterm"), IF(ISERROR(SUMIF(OUTPUT!O$20:Y$20, "CLO1", OUTPUT!O156:Y156) / OUTPUT!AM$6), "", SUMIF(OUTPUT!O$20:Y$20, "CLO1", OUTPUT!O156:Y156) / OUTPUT!AM$6),
IF(AND('PRINTABLE (per grading)'!H$16="OUTPUT", 'PRINTABLE (per grading)'!B$13="Final"), IF(ISERROR(SUMIF(OUTPUT!AA$20:AI$20, "CLO1", OUTPUT!AA156:AI156) / OUTPUT!AN$6), "", SUMIF(OUTPUT!AA$20:AI$20, "CLO1", OUTPUT!AA156:AI156) / OUTPUT!AN$6),
"")))))),"")</f>
        <v/>
      </c>
      <c r="P154" s="286" t="str">
        <f aca="false">IF(B154&lt;&gt;"",IF(O154="","",IF(O154&lt;0.5,1,IF(AND(O154&gt;=0.5,O154&lt;P$10),2,IF(O154&gt;=P$10,3)))),"")</f>
        <v/>
      </c>
      <c r="Q154" s="287" t="str">
        <f aca="false">IF(B154 &lt;&gt; "",IFERROR(IF(AVERAGE(M154,O154)&gt;=P$10,"Y","N"),""),"")</f>
        <v/>
      </c>
      <c r="R154" s="194" t="str">
        <f aca="false">IF(B154 &lt;&gt; "", IFERROR(IF(C$16 = "PRELIM", SUMIF('Database (LECTURE-RES-PRAC)'!D$14:AG$14, "CLO2", 'Database (LECTURE-RES-PRAC)'!D151:AG151) / 'Grade computation'!F$5, IF(C$16 = "MIDTERM", SUMIF('Database (LECTURE-RES-PRAC)'!AJ$14:BM$14, "CLO2", 'Database (LECTURE-RES-PRAC)'!AJ151:BM151) / 'Grade computation'!G$5, IF(C$16 = "FINAL", SUMIF('Database (LECTURE-RES-PRAC)'!BP$14:CS$14, "CLO2", 'Database (LECTURE-RES-PRAC)'!BP151:CS151) / 'Grade computation'!H$5,""))),""),"")</f>
        <v/>
      </c>
      <c r="S154" s="286" t="str">
        <f aca="false">IF(B154&lt;&gt;"",IF(R154="","",IF(R154&lt;0.5,1,IF(AND(R154&gt;=0.5,R154&lt;P$10),2,IF(R154&gt;=P$10,3)))),"")</f>
        <v/>
      </c>
      <c r="T154" s="194" t="str">
        <f aca="false">IF(B154 &lt;&gt; "",IF(AND('PRINTABLE (per grading)'!H$16="EXAM", 'PRINTABLE (per grading)'!B$13="Prelim"), IF(ISERROR(SUMIF('Exam (LECTURE ONLY)'!D$20:M$20, "CLO2", 'Exam (LECTURE ONLY)'!D156:M156) / 'Exam (LECTURE ONLY)'!AL$7), "", SUMIF('Exam (LECTURE ONLY)'!D$20:M$20, "CLO2", 'Exam (LECTURE ONLY)'!D156:M156) /'Exam (LECTURE ONLY)'!AL$7),
IF(AND('PRINTABLE (per grading)'!H$16="EXAM", 'PRINTABLE (per grading)'!B$13="Midterm"), IF(ISERROR(SUMIF('Exam (LECTURE ONLY)'!O$20:X$20, "CLO2", 'Exam (LECTURE ONLY)'!O156:X156) / 'Exam (LECTURE ONLY)'!AM$7), "", SUMIF('Exam (LECTURE ONLY)'!O$20:X$20, "CLO2", 'Exam (LECTURE ONLY)'!O156:X156) / 'Exam (LECTURE ONLY)'!AM$7),
IF(AND('PRINTABLE (per grading)'!H$16="EXAM", 'PRINTABLE (per grading)'!B$13="Final"), IF(ISERROR(SUMIF('Exam (LECTURE ONLY)'!Z$20:AI$20, "CLO2", 'Exam (LECTURE ONLY)'!Z156:AI156) / 'Exam (LECTURE ONLY)'!AN$7), "", SUMIF('Exam (LECTURE ONLY)'!Z$20:AI$20, "CLO2", 'Exam (LECTURE ONLY)'!Z156:AI156) / 'Exam (LECTURE ONLY)'!AN$7),
IF(AND('PRINTABLE (per grading)'!H$16="OUTPUT", 'PRINTABLE (per grading)'!B$13="Prelim"), IF(ISERROR(SUMIF(OUTPUT!C$20:M$20, "CLO2", OUTPUT!C156:M156) / OUTPUT!AL$7), "", SUMIF(OUTPUT!C$20:M$20, "CLO2", OUTPUT!C156:M156) / OUTPUT!AL$7),
IF(AND('PRINTABLE (per grading)'!H$16="OUTPUT", 'PRINTABLE (per grading)'!B$13="Midterm"), IF(ISERROR(SUMIF(OUTPUT!O$20:Y$20, "CLO2", OUTPUT!O156:Y156) / OUTPUT!AM$7), "", SUMIF(OUTPUT!O$20:Y$20, "CLO2", OUTPUT!O156:Y156) / OUTPUT!AM$7),
IF(AND('PRINTABLE (per grading)'!H$16="OUTPUT", 'PRINTABLE (per grading)'!B$13="Final"), IF(ISERROR(SUMIF(OUTPUT!AA$20:AI$20, "CLO2", OUTPUT!AA156:AI156) / OUTPUT!AN$7), "", SUMIF(OUTPUT!AA$20:AI$20, "CLO2", OUTPUT!AA156:AI156) / OUTPUT!AN$7),
"")))))),"")</f>
        <v/>
      </c>
      <c r="U154" s="286" t="str">
        <f aca="false">IF(B154&lt;&gt;"",IF(T154="","",IF(T154&lt;0.5,1,IF(AND(T154&gt;=0.5,T154&lt;P$10),2,IF(T154&gt;=P$10,3)))),"")</f>
        <v/>
      </c>
      <c r="V154" s="287" t="str">
        <f aca="false">IF(B154 &lt;&gt; "",IFERROR(IF(AVERAGE(R154,T154)&gt;=P$10,"Y","N"),""),"")</f>
        <v/>
      </c>
      <c r="W154" s="194" t="str">
        <f aca="false">IF(B154 &lt;&gt; "", IFERROR(IF(C$16 = "PRELIM", SUMIF('Database (LECTURE-RES-PRAC)'!D$14:AG$14, "CLO3", 'Database (LECTURE-RES-PRAC)'!D151:AG151) / 'Grade computation'!F$6, IF(C$16 = "MIDTERM", SUMIF('Database (LECTURE-RES-PRAC)'!AJ$14:BM$14, "CLO3", 'Database (LECTURE-RES-PRAC)'!AJ151:BM151) / 'Grade computation'!G$6, IF(C$16 = "FINAL", SUMIF('Database (LECTURE-RES-PRAC)'!BP$14:CS$14, "CLO3", 'Database (LECTURE-RES-PRAC)'!BP151:CS151) / 'Grade computation'!H$6,""))),""),"")</f>
        <v/>
      </c>
      <c r="X154" s="286" t="str">
        <f aca="false">IF(B154&lt;&gt;"",IF(W154="","",IF(W154&lt;0.5,1,IF(AND(W154&gt;=0.5,W154&lt;P$10),2,IF(W154&gt;=P$10,3)))),"")</f>
        <v/>
      </c>
      <c r="Y154" s="194" t="str">
        <f aca="false">IF(B154 &lt;&gt; "",IF(AND('PRINTABLE (per grading)'!H$16="EXAM", 'PRINTABLE (per grading)'!B$13="Prelim"), IF(ISERROR(SUMIF('Exam (LECTURE ONLY)'!D$20:M$20, "CLO3", 'Exam (LECTURE ONLY)'!D156:M156) / 'Exam (LECTURE ONLY)'!AL$8), "", SUMIF('Exam (LECTURE ONLY)'!D$20:M$20, "CLO3", 'Exam (LECTURE ONLY)'!D156:M156) /'Exam (LECTURE ONLY)'!AL$8),
IF(AND('PRINTABLE (per grading)'!H$16="EXAM", 'PRINTABLE (per grading)'!B$13="Midterm"), IF(ISERROR(SUMIF('Exam (LECTURE ONLY)'!O$20:X$20, "CLO3", 'Exam (LECTURE ONLY)'!O156:X156) / 'Exam (LECTURE ONLY)'!AM$8), "", SUMIF('Exam (LECTURE ONLY)'!O$20:X$20, "CLO3", 'Exam (LECTURE ONLY)'!O156:X156) / 'Exam (LECTURE ONLY)'!AM$8),
IF(AND('PRINTABLE (per grading)'!H$16="EXAM", 'PRINTABLE (per grading)'!B$13="Final"), IF(ISERROR(SUMIF('Exam (LECTURE ONLY)'!Z$20:AI$20, "CLO3", 'Exam (LECTURE ONLY)'!Z156:AI156) / 'Exam (LECTURE ONLY)'!AN$8), "", SUMIF('Exam (LECTURE ONLY)'!Z$20:AI$20, "CLO3", 'Exam (LECTURE ONLY)'!Z156:AI156) / 'Exam (LECTURE ONLY)'!AN$8),
IF(AND('PRINTABLE (per grading)'!H$16="OUTPUT", 'PRINTABLE (per grading)'!B$13="Prelim"), IF(ISERROR(SUMIF(OUTPUT!C$20:M$20, "CLO3", OUTPUT!C156:M156) / OUTPUT!AL$8), "", SUMIF(OUTPUT!C$20:M$20, "CLO3", OUTPUT!C156:M156) / OUTPUT!AL$8),
IF(AND('PRINTABLE (per grading)'!H$16="OUTPUT", 'PRINTABLE (per grading)'!B$13="Midterm"), IF(ISERROR(SUMIF(OUTPUT!O$20:Y$20, "CLO3", OUTPUT!O156:Y156) / OUTPUT!AM$8), "", SUMIF(OUTPUT!O$20:Y$20, "CLO3", OUTPUT!O156:Y156) / OUTPUT!AM$8),
IF(AND('PRINTABLE (per grading)'!H$16="OUTPUT", 'PRINTABLE (per grading)'!B$13="Final"), IF(ISERROR(SUMIF(OUTPUT!AA$20:AI$20, "CLO3", OUTPUT!AA156:AI156) / OUTPUT!AN$8), "", SUMIF(OUTPUT!AA$20:AI$20, "CLO3", OUTPUT!AA156:AI156) / OUTPUT!AN$8),
"" )))))),"")</f>
        <v/>
      </c>
      <c r="Z154" s="286" t="str">
        <f aca="false">IF(B154&lt;&gt;"",IF(Y154="","",IF(Y154&lt;0.5,1,IF(AND(Y154&gt;=0.5,Y154&lt;P$10),2,IF(Y154&gt;=P$10,3)))),"")</f>
        <v/>
      </c>
      <c r="AA154" s="287" t="str">
        <f aca="false">IF(B154 &lt;&gt; "",IFERROR(IF(AVERAGE(W154,Y154)&gt;=P$10,"Y","N"),""),"")</f>
        <v/>
      </c>
      <c r="AB154" s="194" t="str">
        <f aca="false">IF(B154 &lt;&gt; "", IFERROR(IF(C$16 = "PRELIM", SUMIF('Database (LECTURE-RES-PRAC)'!D$14:AG$14, "CLO4", 'Database (LECTURE-RES-PRAC)'!D151:AG151) / 'Grade computation'!F$7, IF(C$16 = "MIDTERM", SUMIF('Database (LECTURE-RES-PRAC)'!AJ$14:BM$14, "CLO4", 'Database (LECTURE-RES-PRAC)'!AJ151:BM151) / 'Grade computation'!G$7, IF(C$16 = "FINAL", SUMIF('Database (LECTURE-RES-PRAC)'!BP$14:CS$14, "CLO4", 'Database (LECTURE-RES-PRAC)'!BP151:CS151) / 'Grade computation'!H$7,""))),""),"")</f>
        <v/>
      </c>
      <c r="AC154" s="286" t="str">
        <f aca="false">IF(B154&lt;&gt;"",IF(AB154="","",IF(AB154&lt;0.5,1,IF(AND(AB154&gt;=0.5,AB154&lt;P$10),2,IF(AB154&gt;=P$10,3)))),"")</f>
        <v/>
      </c>
      <c r="AD154" s="194" t="str">
        <f aca="false">IF(B154 &lt;&gt; "",IF(AND('PRINTABLE (per grading)'!H$16="EXAM", 'PRINTABLE (per grading)'!B$13="Prelim"), IF(ISERROR(SUMIF('Exam (LECTURE ONLY)'!D$20:M$20, "CLO4", 'Exam (LECTURE ONLY)'!D156:M156) / 'Exam (LECTURE ONLY)'!AL$9), "", SUMIF('Exam (LECTURE ONLY)'!D$20:M$20, "CLO4", 'Exam (LECTURE ONLY)'!D156:M156) /'Exam (LECTURE ONLY)'!AL$9),
IF(AND('PRINTABLE (per grading)'!H$16="EXAM", 'PRINTABLE (per grading)'!B$13="Midterm"), IF(ISERROR(SUMIF('Exam (LECTURE ONLY)'!O$20:X$20, "CLO4", 'Exam (LECTURE ONLY)'!O156:X156) / 'Exam (LECTURE ONLY)'!AM$9), "", SUMIF('Exam (LECTURE ONLY)'!O$20:X$20, "CLO4", 'Exam (LECTURE ONLY)'!O156:X156) / 'Exam (LECTURE ONLY)'!AM$9),
IF(AND('PRINTABLE (per grading)'!H$16="EXAM", 'PRINTABLE (per grading)'!B$13="Final"), IF(ISERROR(SUMIF('Exam (LECTURE ONLY)'!Z$20:AI$20, "CLO4", 'Exam (LECTURE ONLY)'!Z156:AI156) / 'Exam (LECTURE ONLY)'!AN$9), "", SUMIF('Exam (LECTURE ONLY)'!Z$20:AI$20, "CLO4", 'Exam (LECTURE ONLY)'!Z156:AI156) / 'Exam (LECTURE ONLY)'!AN$9),
IF(AND('PRINTABLE (per grading)'!H$16="OUTPUT", 'PRINTABLE (per grading)'!B$13="Prelim"), IF(ISERROR(SUMIF(OUTPUT!C$20:M$20, "CLO4", OUTPUT!C156:M156) / OUTPUT!AL$9), "", SUMIF(OUTPUT!C$20:M$20, "CLO4", OUTPUT!C156:M156) / OUTPUT!AL$9),
IF(AND('PRINTABLE (per grading)'!H$16="OUTPUT", 'PRINTABLE (per grading)'!B$13="Midterm"), IF(ISERROR(SUMIF(OUTPUT!O$20:Y$20, "CLO4", OUTPUT!O156:Y156) / OUTPUT!AM$9), "", SUMIF(OUTPUT!O$20:Y$20, "CLO4", OUTPUT!O156:Y156) / OUTPUT!AM$9),
IF(AND('PRINTABLE (per grading)'!H$16="OUTPUT", 'PRINTABLE (per grading)'!B$13="Final"), IF(ISERROR(SUMIF(OUTPUT!AA$20:AI$20, "CLO4", OUTPUT!AA156:AI156) / OUTPUT!AN$9), "", SUMIF(OUTPUT!AA$20:AI$20, "CLO4", OUTPUT!AA156:AI156) / OUTPUT!AN$9),
"")))))),"")</f>
        <v/>
      </c>
      <c r="AE154" s="286" t="str">
        <f aca="false">IF(B154&lt;&gt;"",IF(AD154="","",IF(AD154&lt;0.5,1,IF(AND(AD154&gt;=0.5,AD154&lt;P$10),2,IF(AD154&gt;=P$10,3)))),"")</f>
        <v/>
      </c>
      <c r="AF154" s="287" t="str">
        <f aca="false">IF(B154 &lt;&gt; "",IFERROR(IF(AVERAGE(AB154,AD154)&gt;=P$10,"Y","N"),""),"")</f>
        <v/>
      </c>
      <c r="AG154" s="194" t="str">
        <f aca="false">IF(B154 &lt;&gt; "", IFERROR(IF(C$16 = "PRELIM", SUMIF('Database (LECTURE-RES-PRAC)'!D$14:AG$14, "CLO5", 'Database (LECTURE-RES-PRAC)'!D151:AG151) / 'Grade computation'!F$8, IF(C$16 = "MIDTERM", SUMIF('Database (LECTURE-RES-PRAC)'!AJ$14:BM$14, "CLO5", 'Database (LECTURE-RES-PRAC)'!AJ151:BM151) / 'Grade computation'!G$8, IF(C$16 = "FINAL", SUMIF('Database (LECTURE-RES-PRAC)'!BP$14:CS$14, "CLO5", 'Database (LECTURE-RES-PRAC)'!BP151:CS151) / 'Grade computation'!H$8,""))),""),"")</f>
        <v/>
      </c>
      <c r="AH154" s="286" t="str">
        <f aca="false">IF(B154&lt;&gt;"",IF(AG154="","",IF(AG154&lt;0.5,1,IF(AND(AG154&gt;=0.5,AG154&lt;P$10),2,IF(AG154&gt;=P$10,3)))),"")</f>
        <v/>
      </c>
      <c r="AI154" s="194" t="str">
        <f aca="false">IF(B154 &lt;&gt; "",IF(AND('PRINTABLE (per grading)'!H$16="EXAM", 'PRINTABLE (per grading)'!B$13="Prelim"), IF(ISERROR(SUMIF('Exam (LECTURE ONLY)'!D$20:M$20, "CLO5", 'Exam (LECTURE ONLY)'!D156:M156) / 'Exam (LECTURE ONLY)'!AL$10), "", SUMIF('Exam (LECTURE ONLY)'!D$20:M$20, "CLO5", 'Exam (LECTURE ONLY)'!D156:M156) /'Exam (LECTURE ONLY)'!AL$10),
IF(AND('PRINTABLE (per grading)'!H$16="EXAM", 'PRINTABLE (per grading)'!B$13="Midterm"), IF(ISERROR(SUMIF('Exam (LECTURE ONLY)'!O$20:X$20, "CLO5", 'Exam (LECTURE ONLY)'!O156:X156) / 'Exam (LECTURE ONLY)'!AM$10), "", SUMIF('Exam (LECTURE ONLY)'!O$20:X$20, "CLO5", 'Exam (LECTURE ONLY)'!O156:X156) / 'Exam (LECTURE ONLY)'!AM$10),
IF(AND('PRINTABLE (per grading)'!H$16="EXAM", 'PRINTABLE (per grading)'!B$13="Final"), IF(ISERROR(SUMIF('Exam (LECTURE ONLY)'!Z$20:AI$20, "CLO5", 'Exam (LECTURE ONLY)'!Z156:AI156) / 'Exam (LECTURE ONLY)'!AN$10), "", SUMIF('Exam (LECTURE ONLY)'!Z$20:AI$20, "CLO5", 'Exam (LECTURE ONLY)'!Z156:AI156) / 'Exam (LECTURE ONLY)'!AN$10),
IF(AND('PRINTABLE (per grading)'!H$16="OUTPUT", 'PRINTABLE (per grading)'!B$13="Prelim"), IF(ISERROR(SUMIF(OUTPUT!C$20:M$20, "CLO5", OUTPUT!C156:M156) / OUTPUT!AL$10), "", SUMIF(OUTPUT!C$20:M$20, "CLO5", OUTPUT!C156:M156) / OUTPUT!AL$10),
IF(AND('PRINTABLE (per grading)'!H$16="OUTPUT", 'PRINTABLE (per grading)'!B$13="Midterm"), IF(ISERROR(SUMIF(OUTPUT!O$20:Y$20, "CLO5", OUTPUT!O156:Y156) / OUTPUT!AM$10), "", SUMIF(OUTPUT!O$20:Y$20, "CLO5", OUTPUT!O156:Y156) / OUTPUT!AM$10),
IF(AND('PRINTABLE (per grading)'!H$16="OUTPUT", 'PRINTABLE (per grading)'!B$13="Final"), IF(ISERROR(SUMIF(OUTPUT!AA$20:AI$20, "CLO5", OUTPUT!AA156:AI156) / OUTPUT!AN$10), "", SUMIF(OUTPUT!AA$20:AI$20, "CLO5", OUTPUT!AA156:AI156) / OUTPUT!AN$10),
"")))))),"")</f>
        <v/>
      </c>
      <c r="AJ154" s="286" t="str">
        <f aca="false">IF(B154&lt;&gt;"",IF(AI154="","",IF(AI154&lt;0.5,1,IF(AND(AI154&gt;=0.5,AI154&lt;P$10),2,IF(AI154&gt;=P$10,3)))),"")</f>
        <v/>
      </c>
      <c r="AK154" s="287" t="str">
        <f aca="false">IF(B154 &lt;&gt; "",IFERROR(IF(AVERAGE(AG154,AI154)&gt;=P$10,"Y","N"),""),"")</f>
        <v/>
      </c>
      <c r="AL154" s="194" t="str">
        <f aca="false">IF(B154 &lt;&gt; "", IFERROR(IF(C$16 = "PRELIM", SUMIF('Database (LECTURE-RES-PRAC)'!D$14:AG$14, "CLO6", 'Database (LECTURE-RES-PRAC)'!D151:AG151) / 'Grade computation'!F$9, IF(C$16 = "MIDTERM", SUMIF('Database (LECTURE-RES-PRAC)'!AJ$14:BM$14, "CLO6", 'Database (LECTURE-RES-PRAC)'!AJ151:BM151) / 'Grade computation'!G$9, IF(C$16 = "FINAL", SUMIF('Database (LECTURE-RES-PRAC)'!BP$14:CS$14, "CLO6", 'Database (LECTURE-RES-PRAC)'!BP151:CS151) / 'Grade computation'!H$9,""))),""),"")</f>
        <v/>
      </c>
      <c r="AM154" s="286" t="str">
        <f aca="false">IF(B154&lt;&gt;"",IF(AL154="","",IF(AL154&lt;0.5,1,IF(AND(AL154&gt;=0.5,AL154&lt;P$10),2,IF(AL154&gt;=P$10,3)))),"")</f>
        <v/>
      </c>
      <c r="AN154" s="194" t="str">
        <f aca="false">IF(B154 &lt;&gt; "",IF(AND('PRINTABLE (per grading)'!H$16="EXAM", 'PRINTABLE (per grading)'!B$13="Prelim"), IF(ISERROR(SUMIF('Exam (LECTURE ONLY)'!D$20:M$20, "CLO6", 'Exam (LECTURE ONLY)'!D156:M156) / 'Exam (LECTURE ONLY)'!AL$11), "", SUMIF('Exam (LECTURE ONLY)'!D$20:M$20, "CLO6", 'Exam (LECTURE ONLY)'!D156:M156) /'Exam (LECTURE ONLY)'!AL$11),
IF(AND('PRINTABLE (per grading)'!H$16="EXAM", 'PRINTABLE (per grading)'!B$13="Midterm"), IF(ISERROR(SUMIF('Exam (LECTURE ONLY)'!O$20:X$20, "CLO6", 'Exam (LECTURE ONLY)'!O156:X156) / 'Exam (LECTURE ONLY)'!AM$11), "", SUMIF('Exam (LECTURE ONLY)'!O$20:X$20, "CLO6", 'Exam (LECTURE ONLY)'!O156:X156) / 'Exam (LECTURE ONLY)'!AM$11),
IF(AND('PRINTABLE (per grading)'!H$16="EXAM", 'PRINTABLE (per grading)'!B$13="Final"), IF(ISERROR(SUMIF('Exam (LECTURE ONLY)'!Z$20:AI$20, "CLO6", 'Exam (LECTURE ONLY)'!Z156:AI156) / 'Exam (LECTURE ONLY)'!AN$11), "", SUMIF('Exam (LECTURE ONLY)'!Z$20:AI$20, "CLO6", 'Exam (LECTURE ONLY)'!Z156:AI156) / 'Exam (LECTURE ONLY)'!AN$11),
IF(AND('PRINTABLE (per grading)'!H$16="OUTPUT", 'PRINTABLE (per grading)'!B$13="Prelim"), IF(ISERROR(SUMIF(OUTPUT!C$20:M$20, "CLO6", OUTPUT!C156:M156) / OUTPUT!AL$11), "", SUMIF(OUTPUT!C$20:M$20, "CLO6", OUTPUT!C156:M156) / OUTPUT!AL$11),
IF(AND('PRINTABLE (per grading)'!H$16="OUTPUT", 'PRINTABLE (per grading)'!B$13="Midterm"), IF(ISERROR(SUMIF(OUTPUT!O$20:Y$20, "CLO6", OUTPUT!O156:Y156) / OUTPUT!AM$11), "", SUMIF(OUTPUT!O$20:Y$20, "CLO6", OUTPUT!O156:Y156) / OUTPUT!AM$11),
IF(AND('PRINTABLE (per grading)'!H$16="OUTPUT", 'PRINTABLE (per grading)'!B$13="Final"), IF(ISERROR(SUMIF(OUTPUT!AA$20:AI$20, "CLO6", OUTPUT!AA156:AI156) / OUTPUT!AN$11), "", SUMIF(OUTPUT!AA$20:AI$20, "CLO6", OUTPUT!AA156:AI156) / OUTPUT!AN$11),
"")))))),"")</f>
        <v/>
      </c>
      <c r="AO154" s="286" t="str">
        <f aca="false">IF(B154&lt;&gt;"",IF(AN154="","",IF(AN154&lt;0.5,1,IF(AND(AN154&gt;=0.5,AN154&lt;P$10),2,IF(AN154&gt;=P$10,3)))),"")</f>
        <v/>
      </c>
      <c r="AP154" s="287" t="str">
        <f aca="false">IF(B154 &lt;&gt; "",IFERROR(IF(AVERAGE(AL154,AN154)&gt;=P$10,"Y","N"),""),"")</f>
        <v/>
      </c>
      <c r="AQ154" s="194" t="str">
        <f aca="false">IF(B154 &lt;&gt; "", IFERROR(IF(C$16 = "PRELIM", SUMIF('Database (LECTURE-RES-PRAC)'!D$14:AG$14, "CLO7", 'Database (LECTURE-RES-PRAC)'!D151:AG151) / 'Grade computation'!F$10, IF(C$16 = "MIDTERM", SUMIF('Database (LECTURE-RES-PRAC)'!AJ$14:BM$14, "CLO7", 'Database (LECTURE-RES-PRAC)'!AJ151:BM151) / 'Grade computation'!G$10, IF(C$16 = "FINAL", SUMIF('Database (LECTURE-RES-PRAC)'!BP$14:CS$14, "CLO7", 'Database (LECTURE-RES-PRAC)'!BP151:CS151) / 'Grade computation'!H$10,""))),""),"")</f>
        <v/>
      </c>
      <c r="AR154" s="286" t="str">
        <f aca="false">IF(B154&lt;&gt;"",IF(AQ154="","",IF(AQ154&lt;0.5,1,IF(AND(AQ154&gt;=0.5,AQ154&lt;P$10),2,IF(AQ154&gt;=P$10,3)))),"")</f>
        <v/>
      </c>
      <c r="AS154" s="194" t="str">
        <f aca="false">IF(B154 &lt;&gt; "",IF(AND('PRINTABLE (per grading)'!H$16="EXAM", 'PRINTABLE (per grading)'!B$13="Prelim"), IF(ISERROR(SUMIF('Exam (LECTURE ONLY)'!D$20:M$20, "CLO7", 'Exam (LECTURE ONLY)'!D156:M156) / 'Exam (LECTURE ONLY)'!AL$12), "", SUMIF('Exam (LECTURE ONLY)'!D$20:M$20, "CLO7", 'Exam (LECTURE ONLY)'!D156:M156) /'Exam (LECTURE ONLY)'!AL$12),
IF(AND('PRINTABLE (per grading)'!H$16="EXAM", 'PRINTABLE (per grading)'!B$13="Midterm"), IF(ISERROR(SUMIF('Exam (LECTURE ONLY)'!O$20:X$20, "CLO7", 'Exam (LECTURE ONLY)'!O156:X156) / 'Exam (LECTURE ONLY)'!AM$12), "", SUMIF('Exam (LECTURE ONLY)'!O$20:X$20, "CLO7", 'Exam (LECTURE ONLY)'!O156:X156) / 'Exam (LECTURE ONLY)'!AM$12),
IF(AND('PRINTABLE (per grading)'!H$16="EXAM", 'PRINTABLE (per grading)'!B$13="Final"), IF(ISERROR(SUMIF('Exam (LECTURE ONLY)'!Z$20:AI$20, "CLO7", 'Exam (LECTURE ONLY)'!Z156:AI156) / 'Exam (LECTURE ONLY)'!AN$12), "", SUMIF('Exam (LECTURE ONLY)'!Z$20:AI$20, "CLO7", 'Exam (LECTURE ONLY)'!Z156:AI156) / 'Exam (LECTURE ONLY)'!AN$12),
IF(AND('PRINTABLE (per grading)'!H$16="OUTPUT", 'PRINTABLE (per grading)'!B$13="Prelim"), IF(ISERROR(SUMIF(OUTPUT!C$20:M$20, "CLO7", OUTPUT!C156:M156) / OUTPUT!AL$12), "", SUMIF(OUTPUT!C$20:M$20, "CLO7", OUTPUT!C156:M156) / OUTPUT!AL$12),
IF(AND('PRINTABLE (per grading)'!H$16="OUTPUT", 'PRINTABLE (per grading)'!B$13="Midterm"), IF(ISERROR(SUMIF(OUTPUT!O$20:Y$20, "CLO7", OUTPUT!O156:Y156) / OUTPUT!AM$12), "", SUMIF(OUTPUT!O$20:Y$20, "CLO7", OUTPUT!O156:Y156) / OUTPUT!AM$12),
IF(AND('PRINTABLE (per grading)'!H$16="OUTPUT", 'PRINTABLE (per grading)'!B$13="Final"), IF(ISERROR(SUMIF(OUTPUT!AA$20:AI$20, "CLO7", OUTPUT!AA156:AI156) / OUTPUT!AN$12), "", SUMIF(OUTPUT!AA$20:AI$20, "CLO7", OUTPUT!AA156:AI156) / OUTPUT!AN$12),
"")))))),"")</f>
        <v/>
      </c>
      <c r="AT154" s="286" t="str">
        <f aca="false">IF(B154&lt;&gt;"",IF(AS154="","",IF(AS154&lt;0.5,1,IF(AND(AS154&gt;=0.5,AS154&lt;P$10),2,IF(AS154&gt;=P$10,3)))),"")</f>
        <v/>
      </c>
      <c r="AU154" s="287" t="str">
        <f aca="false">IF(B154 &lt;&gt; "",IFERROR(IF(AVERAGE(AQ154,AS154)&gt;=P$10,"Y","N"),""),"")</f>
        <v/>
      </c>
      <c r="AV154" s="194" t="str">
        <f aca="false">IF(B154 &lt;&gt; "", IFERROR(IF(C$16 = "PRELIM", SUMIF('Database (LECTURE-RES-PRAC)'!D$14:AG$14, "CLO8", 'Database (LECTURE-RES-PRAC)'!D151:AG151) / 'Grade computation'!F$11, IF(C$16 = "MIDTERM", SUMIF('Database (LECTURE-RES-PRAC)'!AJ$14:BM$14, "CLO8", 'Database (LECTURE-RES-PRAC)'!AJ151:BM151) / 'Grade computation'!G$11, IF(C$16 = "FINAL", SUMIF('Database (LECTURE-RES-PRAC)'!BP$14:CS$14, "CLO8", 'Database (LECTURE-RES-PRAC)'!BP151:CS151) / 'Grade computation'!H$11,""))),""),"")</f>
        <v/>
      </c>
      <c r="AW154" s="286" t="str">
        <f aca="false">IF(B154&lt;&gt;"",IF(AV154="","",IF(AV154&lt;0.5,1,IF(AND(AV154&gt;=0.5,AV154&lt;P$10),2,IF(AV154&gt;=P$10,3)))),"")</f>
        <v/>
      </c>
      <c r="AX154" s="194" t="str">
        <f aca="false">IF(B154 &lt;&gt; "",IF(AND('PRINTABLE (per grading)'!H$16="EXAM", 'PRINTABLE (per grading)'!B$13="Prelim"), IF(ISERROR(SUMIF('Exam (LECTURE ONLY)'!D$20:M$20, "CLO8", 'Exam (LECTURE ONLY)'!D156:M156) / 'Exam (LECTURE ONLY)'!AL$13), "", SUMIF('Exam (LECTURE ONLY)'!D$20:M$20, "CLO8", 'Exam (LECTURE ONLY)'!D156:M156) /'Exam (LECTURE ONLY)'!AL$13),
IF(AND('PRINTABLE (per grading)'!H$16="EXAM", 'PRINTABLE (per grading)'!B$13="Midterm"), IF(ISERROR(SUMIF('Exam (LECTURE ONLY)'!O$20:X$20, "CLO8", 'Exam (LECTURE ONLY)'!O156:X156) / 'Exam (LECTURE ONLY)'!AM$13), "", SUMIF('Exam (LECTURE ONLY)'!O$20:X$20, "CLO8", 'Exam (LECTURE ONLY)'!O156:X156) / 'Exam (LECTURE ONLY)'!AM$13),
IF(AND('PRINTABLE (per grading)'!H$16="EXAM", 'PRINTABLE (per grading)'!B$13="Final"), IF(ISERROR(SUMIF('Exam (LECTURE ONLY)'!Z$20:AI$20, "CLO8", 'Exam (LECTURE ONLY)'!Z156:AI156) / 'Exam (LECTURE ONLY)'!AN$13), "", SUMIF('Exam (LECTURE ONLY)'!Z$20:AI$20, "CLO8", 'Exam (LECTURE ONLY)'!Z156:AI156) / 'Exam (LECTURE ONLY)'!AN$13),
IF(AND('PRINTABLE (per grading)'!H$16="OUTPUT", 'PRINTABLE (per grading)'!B$13="Prelim"), IF(ISERROR(SUMIF(OUTPUT!C$20:M$20, "CLO8", OUTPUT!C156:M156) / OUTPUT!AL$13), "", SUMIF(OUTPUT!C$20:M$20, "CLO8", OUTPUT!C156:M156) / OUTPUT!AL$13),
IF(AND('PRINTABLE (per grading)'!H$16="OUTPUT", 'PRINTABLE (per grading)'!B$13="Midterm"), IF(ISERROR(SUMIF(OUTPUT!O$20:Y$20, "CLO8", OUTPUT!O156:Y156) / OUTPUT!AM$13), "", SUMIF(OUTPUT!O$20:Y$20, "CLO8", OUTPUT!O156:Y156) / OUTPUT!AM$13),
IF(AND('PRINTABLE (per grading)'!H$16="OUTPUT", 'PRINTABLE (per grading)'!B$13="Final"), IF(ISERROR(SUMIF(OUTPUT!AA$20:AI$20, "CLO8", OUTPUT!AA156:AI156) / OUTPUT!AN$13), "", SUMIF(OUTPUT!AA$20:AI$20, "CLO8", OUTPUT!AA156:AI156) / OUTPUT!AN$13),
"")))))),"")</f>
        <v/>
      </c>
      <c r="AY154" s="286" t="str">
        <f aca="false">IF(B154&lt;&gt;"",IF(AX154="","",IF(AX154&lt;0.5,1,IF(AND(AX154&gt;=0.5,AX154&lt;P$10),2,IF(AX154&gt;=P$10,3)))),"")</f>
        <v/>
      </c>
      <c r="AZ154" s="287" t="str">
        <f aca="false">IF(B154 &lt;&gt; "",IFERROR(IF(AVERAGE(AV154,AX154)&gt;=P$10,"Y","N"),""),"")</f>
        <v/>
      </c>
      <c r="BA154" s="194" t="str">
        <f aca="false">IF(B154 &lt;&gt; "", IFERROR(IF(C$16 = "PRELIM", SUMIF('Database (LECTURE-RES-PRAC)'!D$14:AG$14, "CLO9", 'Database (LECTURE-RES-PRAC)'!D151:AG151) / 'Grade computation'!F$12, IF(C$16 = "MIDTERM", SUMIF('Database (LECTURE-RES-PRAC)'!AJ$14:BM$14, "CLO9", 'Database (LECTURE-RES-PRAC)'!AJ151:BM151) / 'Grade computation'!G$12, IF(C$16 = "FINAL", SUMIF('Database (LECTURE-RES-PRAC)'!BP$14:CS$14, "CLO9", 'Database (LECTURE-RES-PRAC)'!BP151:CS151) / 'Grade computation'!H$12,""))),""),"")</f>
        <v/>
      </c>
      <c r="BB154" s="286" t="str">
        <f aca="false">IF(B154&lt;&gt;"",IF(BA154="","",IF(BA154&lt;0.5,1,IF(AND(BA154&gt;=0.5,BA154&lt;P$10),2,IF(BA154&gt;=P$10,3)))),"")</f>
        <v/>
      </c>
      <c r="BC154" s="194" t="str">
        <f aca="false">IF(B154 &lt;&gt; "",IF(AND('PRINTABLE (per grading)'!H$16="EXAM", 'PRINTABLE (per grading)'!B$13="Prelim"), IF(ISERROR(SUMIF('Exam (LECTURE ONLY)'!D$20:M$20, "CLO9", 'Exam (LECTURE ONLY)'!D156:M156) / 'Exam (LECTURE ONLY)'!AL$14), "", SUMIF('Exam (LECTURE ONLY)'!D$20:M$20, "CLO9", 'Exam (LECTURE ONLY)'!D156:M156) /'Exam (LECTURE ONLY)'!AL$14),
IF(AND('PRINTABLE (per grading)'!H$16="EXAM", 'PRINTABLE (per grading)'!B$13="Midterm"), IF(ISERROR(SUMIF('Exam (LECTURE ONLY)'!O$20:X$20, "CLO9", 'Exam (LECTURE ONLY)'!O156:X156) / 'Exam (LECTURE ONLY)'!AM$14), "", SUMIF('Exam (LECTURE ONLY)'!O$20:X$20, "CLO9", 'Exam (LECTURE ONLY)'!O156:X156) / 'Exam (LECTURE ONLY)'!AM$14),
IF(AND('PRINTABLE (per grading)'!H$16="EXAM", 'PRINTABLE (per grading)'!B$13="Final"), IF(ISERROR(SUMIF('Exam (LECTURE ONLY)'!Z$20:AI$20, "CLO9", 'Exam (LECTURE ONLY)'!Z156:AI156) / 'Exam (LECTURE ONLY)'!AN$14), "", SUMIF('Exam (LECTURE ONLY)'!Z$20:AI$20, "CLO9", 'Exam (LECTURE ONLY)'!Z156:AI156) / 'Exam (LECTURE ONLY)'!AN$14),
IF(AND('PRINTABLE (per grading)'!H$16="OUTPUT", 'PRINTABLE (per grading)'!B$13="Prelim"), IF(ISERROR(SUMIF(OUTPUT!C$20:M$20, "CLO9", OUTPUT!C156:M156) / OUTPUT!AL$14), "", SUMIF(OUTPUT!C$20:M$20, "CLO9", OUTPUT!C156:M156) / OUTPUT!AL$14),
IF(AND('PRINTABLE (per grading)'!H$16="OUTPUT", 'PRINTABLE (per grading)'!B$13="Midterm"), IF(ISERROR(SUMIF(OUTPUT!O$20:Y$20, "CLO9", OUTPUT!O156:Y156) / OUTPUT!AM$14), "", SUMIF(OUTPUT!O$20:Y$20, "CLO9", OUTPUT!O156:Y156) / OUTPUT!AM$14),
IF(AND('PRINTABLE (per grading)'!H$16="OUTPUT", 'PRINTABLE (per grading)'!B$13="Final"), IF(ISERROR(SUMIF(OUTPUT!AA$20:AI$20, "CLO9", OUTPUT!AA156:AI156) / OUTPUT!AN$14), "", SUMIF(OUTPUT!AA$20:AI$20, "CLO9", OUTPUT!AA156:AI156) / OUTPUT!AN$14),
"")))))),"")</f>
        <v/>
      </c>
      <c r="BD154" s="286" t="str">
        <f aca="false">IF(B154&lt;&gt;"",IF(BC154="","",IF(BC154&lt;0.5,1,IF(AND(BC154&gt;=0.5,BC154&lt;P$10),2,IF(BC154&gt;=P$10,3)))),"")</f>
        <v/>
      </c>
      <c r="BE154" s="287" t="str">
        <f aca="false">IF(B154 &lt;&gt; "",IFERROR(IF(AVERAGE(BA154,BC154)&gt;=P$10,"Y","N"),""),"")</f>
        <v/>
      </c>
      <c r="BF154" s="194" t="str">
        <f aca="false">IF(B154 &lt;&gt; "", IFERROR(IF(C$16 = "PRELIM", SUMIF('Database (LECTURE-RES-PRAC)'!D$14:AG$14, "CLO10", 'Database (LECTURE-RES-PRAC)'!D151:AG151) / 'Grade computation'!F$13, IF(C$16 = "MIDTERM", SUMIF('Database (LECTURE-RES-PRAC)'!AJ$14:BM$14, "CLO10", 'Database (LECTURE-RES-PRAC)'!AJ151:BM151) / 'Grade computation'!G$13, IF(C$16 = "FINAL", SUMIF('Database (LECTURE-RES-PRAC)'!BP$14:CS$14, "CLO10", 'Database (LECTURE-RES-PRAC)'!BP151:CS151) / 'Grade computation'!H$13,""))),""),"")</f>
        <v/>
      </c>
      <c r="BG154" s="286" t="str">
        <f aca="false">IF(B154&lt;&gt;"",IF(BF154="","",IF(BF154&lt;0.5,1,IF(AND(BF154&gt;=0.5,BF154&lt;P$10),2,IF(BF154&gt;=P$10,3)))),"")</f>
        <v/>
      </c>
      <c r="BH154" s="194" t="str">
        <f aca="false">IF(B154 &lt;&gt; "",IF(AND('PRINTABLE (per grading)'!H$16="EXAM", 'PRINTABLE (per grading)'!B$13="Prelim"), IF(ISERROR(SUMIF('Exam (LECTURE ONLY)'!D$20:M$20, "CLO10", 'Exam (LECTURE ONLY)'!D156:M156) / 'Exam (LECTURE ONLY)'!AL$15), "", SUMIF('Exam (LECTURE ONLY)'!D$20:M$20, "CLO10", 'Exam (LECTURE ONLY)'!D156:M156) /'Exam (LECTURE ONLY)'!AL$15),
IF(AND('PRINTABLE (per grading)'!H$16="EXAM", 'PRINTABLE (per grading)'!B$13="Midterm"), IF(ISERROR(SUMIF('Exam (LECTURE ONLY)'!O$20:X$20, "CLO10", 'Exam (LECTURE ONLY)'!O156:X156) / 'Exam (LECTURE ONLY)'!AM$15), "", SUMIF('Exam (LECTURE ONLY)'!O$20:X$20, "CLO10", 'Exam (LECTURE ONLY)'!O156:X156) / 'Exam (LECTURE ONLY)'!AM$15),
IF(AND('PRINTABLE (per grading)'!H$16="EXAM", 'PRINTABLE (per grading)'!B$13="Final"), IF(ISERROR(SUMIF('Exam (LECTURE ONLY)'!Z$20:AI$20, "CLO10", 'Exam (LECTURE ONLY)'!Z156:AI156) / 'Exam (LECTURE ONLY)'!AN$15), "", SUMIF('Exam (LECTURE ONLY)'!Z$20:AI$20, "CLO10", 'Exam (LECTURE ONLY)'!Z156:AI156) / 'Exam (LECTURE ONLY)'!AN$15),
IF(AND('PRINTABLE (per grading)'!H$16="OUTPUT", 'PRINTABLE (per grading)'!B$13="Prelim"), IF(ISERROR(SUMIF(OUTPUT!C$20:M$20, "CLO10", OUTPUT!C156:M156) / OUTPUT!AL$15), "", SUMIF(OUTPUT!C$20:M$20, "CLO10", OUTPUT!C156:M156) / OUTPUT!AL$15),
IF(AND('PRINTABLE (per grading)'!H$16="OUTPUT", 'PRINTABLE (per grading)'!B$13="Midterm"), IF(ISERROR(SUMIF(OUTPUT!O$20:Y$20, "CLO10", OUTPUT!O156:Y156) / OUTPUT!AM$15), "", SUMIF(OUTPUT!O$20:Y$20, "CLO10", OUTPUT!O156:Y156) / OUTPUT!AM$15),
IF(AND('PRINTABLE (per grading)'!H$16="OUTPUT", 'PRINTABLE (per grading)'!B$13="Final"), IF(ISERROR(SUMIF(OUTPUT!AA$20:AI$20, "CLO10", OUTPUT!AA156:AI156) / OUTPUT!AN$15), "", SUMIF(OUTPUT!AA$20:AI$20, "CLO10", OUTPUT!AA156:AI156) / OUTPUT!AN$15),
"")))))),"")</f>
        <v/>
      </c>
      <c r="BI154" s="286" t="str">
        <f aca="false">IF(B154&lt;&gt;"",IF(BH154="","",IF(BH154&lt;0.5,1,IF(AND(BH154&gt;=0.5,BH154&lt;P$10),2,IF(BH154&gt;=P$10,3)))),"")</f>
        <v/>
      </c>
      <c r="BJ154" s="287" t="str">
        <f aca="false">IF(B154 &lt;&gt; "",IFERROR(IF(AVERAGE(BF154,BH154)&gt;=P$10,"Y","N"),""),"")</f>
        <v/>
      </c>
      <c r="BK154" s="8"/>
    </row>
    <row r="155" customFormat="false" ht="19.5" hidden="false" customHeight="true" outlineLevel="0" collapsed="false">
      <c r="A155" s="183" t="str">
        <f aca="false">IF(ISBLANK('Database (LECTURE-RES-PRAC)'!A152),"",'Database (LECTURE-RES-PRAC)'!A152)</f>
        <v/>
      </c>
      <c r="B155" s="184" t="str">
        <f aca="false">IF(ISBLANK('Database (LECTURE-RES-PRAC)'!B152),"",'Database (LECTURE-RES-PRAC)'!B152)</f>
        <v/>
      </c>
      <c r="C155" s="230" t="str">
        <f aca="false">IF(B155&lt;&gt;"",IF(C$16="PRELIM",'Grade computation'!C155, IF(C$16="MIDTERM",'Grade computation'!K155, IF(C$16="FINAL",'Grade computation'!S155,""))),"")</f>
        <v/>
      </c>
      <c r="D155" s="231" t="str">
        <f aca="false">IF(B155&lt;&gt;"",IFERROR(IF(B$11="80-20", (((C155/C$19)*X$6)+X$7)*D$18, IF(B$11="60-40", (((C155/C$19)*Y$6)+Y$7)*D$18, 0)),0),"")</f>
        <v/>
      </c>
      <c r="E155" s="230" t="str">
        <f aca="false">IF(B155&lt;&gt;"", IF(C$16="PRELIM",'Grade computation'!E155, IF(C$16="MIDTERM",'Grade computation'!M155, IF(C$16="FINAL",'Grade computation'!U155,""))),"")</f>
        <v/>
      </c>
      <c r="F155" s="232" t="str">
        <f aca="false">IF(B155&lt;&gt;"",IFERROR(IF(B$11="80-20", (((E155/E$19)*X$6)+X$7)*F$18, IF(B$11="60-40", (((E155/E$19)*Y$6)+Y$7)*F$18, 0)),0),"")</f>
        <v/>
      </c>
      <c r="G155" s="233" t="str">
        <f aca="false">IF(B155&lt;&gt;"",IFERROR((D155+F155),0),"")</f>
        <v/>
      </c>
      <c r="H155" s="234" t="str">
        <f aca="false">IF(B155&lt;&gt;"",IF(C$16="PRELIM", 'Grade computation'!H155, IF(C$16="MIDTERM", 'Grade computation'!P155, IF(C$16="FINAL",'Grade computation'!X155, ""))),"")</f>
        <v/>
      </c>
      <c r="I155" s="233" t="str">
        <f aca="false">IF(B155&lt;&gt;"",IFERROR(IF(B$11="80-20", (((H155/H$19)*X$6)+X$7)*I$19, IF(B$11="60-40", (((H155/H$19)*Y$6)+Y$7)*I$19, 0)),0),"")</f>
        <v/>
      </c>
      <c r="J155" s="237" t="str">
        <f aca="false">IFERROR((G155+I155),"")</f>
        <v/>
      </c>
      <c r="K155" s="183" t="str">
        <f aca="false">IFERROR(IF(J155="","",IF(J155&gt;=75,"PASSED","FAILED")),"")</f>
        <v/>
      </c>
      <c r="L155" s="183"/>
      <c r="M155" s="194" t="str">
        <f aca="false">IF(B155 &lt;&gt; "", IFERROR(IF(C$16 = "PRELIM", SUMIF('Database (LECTURE-RES-PRAC)'!D$14:AG$14, "CLO1", 'Database (LECTURE-RES-PRAC)'!D152:AG152) / 'Grade computation'!F$4, IF(C$16 = "MIDTERM", SUMIF('Database (LECTURE-RES-PRAC)'!AJ$14:BM$14, "CLO1", 'Database (LECTURE-RES-PRAC)'!AJ152:BM152) / 'Grade computation'!G$4, IF(C$16 = "FINAL", SUMIF('Database (LECTURE-RES-PRAC)'!BP$14:CS$14, "CLO1", 'Database (LECTURE-RES-PRAC)'!BP152:CS152) / 'Grade computation'!H$4,""))),""),"")</f>
        <v/>
      </c>
      <c r="N155" s="286" t="str">
        <f aca="false">IF(B155&lt;&gt;"",IF(M155="","",IF(M155&lt;0.5,1,IF(AND(M155&gt;=0.5,M155&lt;P$10),2,IF(M155&gt;=P$10,3)))),"")</f>
        <v/>
      </c>
      <c r="O155" s="194" t="str">
        <f aca="false">IF(B155 &lt;&gt; "",IF(AND('PRINTABLE (per grading)'!H$16="EXAM", 'PRINTABLE (per grading)'!B$13="Prelim"), IF(ISERROR(SUMIF('Exam (LECTURE ONLY)'!D$20:M$20, "CLO1", 'Exam (LECTURE ONLY)'!D157:M157) / 'Exam (LECTURE ONLY)'!AL$6), "", SUMIF('Exam (LECTURE ONLY)'!D$20:M$20, "CLO1", 'Exam (LECTURE ONLY)'!D157:M157) /'Exam (LECTURE ONLY)'!AL$6),
IF(AND('PRINTABLE (per grading)'!H$16="EXAM", 'PRINTABLE (per grading)'!B$13="Midterm"), IF(ISERROR(SUMIF('Exam (LECTURE ONLY)'!O$20:X$20, "CLO1", 'Exam (LECTURE ONLY)'!O157:X157) / 'Exam (LECTURE ONLY)'!AM$6), "", SUMIF('Exam (LECTURE ONLY)'!O$20:X$20, "CLO1", 'Exam (LECTURE ONLY)'!O157:X157) / 'Exam (LECTURE ONLY)'!AM$6),
IF(AND('PRINTABLE (per grading)'!H$16="EXAM", 'PRINTABLE (per grading)'!B$13="Final"), IF(ISERROR(SUMIF('Exam (LECTURE ONLY)'!Z$20:AI$20, "CLO1", 'Exam (LECTURE ONLY)'!Z157:AI157) / 'Exam (LECTURE ONLY)'!AN$6), "", SUMIF('Exam (LECTURE ONLY)'!Z$20:AI$20, "CLO1", 'Exam (LECTURE ONLY)'!Z157:AI157) / 'Exam (LECTURE ONLY)'!AN$6),
IF(AND('PRINTABLE (per grading)'!H$16="OUTPUT", 'PRINTABLE (per grading)'!B$13="Prelim"), IF(ISERROR(SUMIF(OUTPUT!C$20:M$20, "CLO1", OUTPUT!C157:M157) / OUTPUT!AL$6), "", SUMIF(OUTPUT!C$20:M$20, "CLO1", OUTPUT!C157:M157) / OUTPUT!AL$6),
IF(AND('PRINTABLE (per grading)'!H$16="OUTPUT", 'PRINTABLE (per grading)'!B$13="Midterm"), IF(ISERROR(SUMIF(OUTPUT!O$20:Y$20, "CLO1", OUTPUT!O157:Y157) / OUTPUT!AM$6), "", SUMIF(OUTPUT!O$20:Y$20, "CLO1", OUTPUT!O157:Y157) / OUTPUT!AM$6),
IF(AND('PRINTABLE (per grading)'!H$16="OUTPUT", 'PRINTABLE (per grading)'!B$13="Final"), IF(ISERROR(SUMIF(OUTPUT!AA$20:AI$20, "CLO1", OUTPUT!AA157:AI157) / OUTPUT!AN$6), "", SUMIF(OUTPUT!AA$20:AI$20, "CLO1", OUTPUT!AA157:AI157) / OUTPUT!AN$6),
"")))))),"")</f>
        <v/>
      </c>
      <c r="P155" s="286" t="str">
        <f aca="false">IF(B155&lt;&gt;"",IF(O155="","",IF(O155&lt;0.5,1,IF(AND(O155&gt;=0.5,O155&lt;P$10),2,IF(O155&gt;=P$10,3)))),"")</f>
        <v/>
      </c>
      <c r="Q155" s="287" t="str">
        <f aca="false">IF(B155 &lt;&gt; "",IFERROR(IF(AVERAGE(M155,O155)&gt;=P$10,"Y","N"),""),"")</f>
        <v/>
      </c>
      <c r="R155" s="194" t="str">
        <f aca="false">IF(B155 &lt;&gt; "", IFERROR(IF(C$16 = "PRELIM", SUMIF('Database (LECTURE-RES-PRAC)'!D$14:AG$14, "CLO2", 'Database (LECTURE-RES-PRAC)'!D152:AG152) / 'Grade computation'!F$5, IF(C$16 = "MIDTERM", SUMIF('Database (LECTURE-RES-PRAC)'!AJ$14:BM$14, "CLO2", 'Database (LECTURE-RES-PRAC)'!AJ152:BM152) / 'Grade computation'!G$5, IF(C$16 = "FINAL", SUMIF('Database (LECTURE-RES-PRAC)'!BP$14:CS$14, "CLO2", 'Database (LECTURE-RES-PRAC)'!BP152:CS152) / 'Grade computation'!H$5,""))),""),"")</f>
        <v/>
      </c>
      <c r="S155" s="286" t="str">
        <f aca="false">IF(B155&lt;&gt;"",IF(R155="","",IF(R155&lt;0.5,1,IF(AND(R155&gt;=0.5,R155&lt;P$10),2,IF(R155&gt;=P$10,3)))),"")</f>
        <v/>
      </c>
      <c r="T155" s="194" t="str">
        <f aca="false">IF(B155 &lt;&gt; "",IF(AND('PRINTABLE (per grading)'!H$16="EXAM", 'PRINTABLE (per grading)'!B$13="Prelim"), IF(ISERROR(SUMIF('Exam (LECTURE ONLY)'!D$20:M$20, "CLO2", 'Exam (LECTURE ONLY)'!D157:M157) / 'Exam (LECTURE ONLY)'!AL$7), "", SUMIF('Exam (LECTURE ONLY)'!D$20:M$20, "CLO2", 'Exam (LECTURE ONLY)'!D157:M157) /'Exam (LECTURE ONLY)'!AL$7),
IF(AND('PRINTABLE (per grading)'!H$16="EXAM", 'PRINTABLE (per grading)'!B$13="Midterm"), IF(ISERROR(SUMIF('Exam (LECTURE ONLY)'!O$20:X$20, "CLO2", 'Exam (LECTURE ONLY)'!O157:X157) / 'Exam (LECTURE ONLY)'!AM$7), "", SUMIF('Exam (LECTURE ONLY)'!O$20:X$20, "CLO2", 'Exam (LECTURE ONLY)'!O157:X157) / 'Exam (LECTURE ONLY)'!AM$7),
IF(AND('PRINTABLE (per grading)'!H$16="EXAM", 'PRINTABLE (per grading)'!B$13="Final"), IF(ISERROR(SUMIF('Exam (LECTURE ONLY)'!Z$20:AI$20, "CLO2", 'Exam (LECTURE ONLY)'!Z157:AI157) / 'Exam (LECTURE ONLY)'!AN$7), "", SUMIF('Exam (LECTURE ONLY)'!Z$20:AI$20, "CLO2", 'Exam (LECTURE ONLY)'!Z157:AI157) / 'Exam (LECTURE ONLY)'!AN$7),
IF(AND('PRINTABLE (per grading)'!H$16="OUTPUT", 'PRINTABLE (per grading)'!B$13="Prelim"), IF(ISERROR(SUMIF(OUTPUT!C$20:M$20, "CLO2", OUTPUT!C157:M157) / OUTPUT!AL$7), "", SUMIF(OUTPUT!C$20:M$20, "CLO2", OUTPUT!C157:M157) / OUTPUT!AL$7),
IF(AND('PRINTABLE (per grading)'!H$16="OUTPUT", 'PRINTABLE (per grading)'!B$13="Midterm"), IF(ISERROR(SUMIF(OUTPUT!O$20:Y$20, "CLO2", OUTPUT!O157:Y157) / OUTPUT!AM$7), "", SUMIF(OUTPUT!O$20:Y$20, "CLO2", OUTPUT!O157:Y157) / OUTPUT!AM$7),
IF(AND('PRINTABLE (per grading)'!H$16="OUTPUT", 'PRINTABLE (per grading)'!B$13="Final"), IF(ISERROR(SUMIF(OUTPUT!AA$20:AI$20, "CLO2", OUTPUT!AA157:AI157) / OUTPUT!AN$7), "", SUMIF(OUTPUT!AA$20:AI$20, "CLO2", OUTPUT!AA157:AI157) / OUTPUT!AN$7),
"")))))),"")</f>
        <v/>
      </c>
      <c r="U155" s="286" t="str">
        <f aca="false">IF(B155&lt;&gt;"",IF(T155="","",IF(T155&lt;0.5,1,IF(AND(T155&gt;=0.5,T155&lt;P$10),2,IF(T155&gt;=P$10,3)))),"")</f>
        <v/>
      </c>
      <c r="V155" s="287" t="str">
        <f aca="false">IF(B155 &lt;&gt; "",IFERROR(IF(AVERAGE(R155,T155)&gt;=P$10,"Y","N"),""),"")</f>
        <v/>
      </c>
      <c r="W155" s="194" t="str">
        <f aca="false">IF(B155 &lt;&gt; "", IFERROR(IF(C$16 = "PRELIM", SUMIF('Database (LECTURE-RES-PRAC)'!D$14:AG$14, "CLO3", 'Database (LECTURE-RES-PRAC)'!D152:AG152) / 'Grade computation'!F$6, IF(C$16 = "MIDTERM", SUMIF('Database (LECTURE-RES-PRAC)'!AJ$14:BM$14, "CLO3", 'Database (LECTURE-RES-PRAC)'!AJ152:BM152) / 'Grade computation'!G$6, IF(C$16 = "FINAL", SUMIF('Database (LECTURE-RES-PRAC)'!BP$14:CS$14, "CLO3", 'Database (LECTURE-RES-PRAC)'!BP152:CS152) / 'Grade computation'!H$6,""))),""),"")</f>
        <v/>
      </c>
      <c r="X155" s="286" t="str">
        <f aca="false">IF(B155&lt;&gt;"",IF(W155="","",IF(W155&lt;0.5,1,IF(AND(W155&gt;=0.5,W155&lt;P$10),2,IF(W155&gt;=P$10,3)))),"")</f>
        <v/>
      </c>
      <c r="Y155" s="194" t="str">
        <f aca="false">IF(B155 &lt;&gt; "",IF(AND('PRINTABLE (per grading)'!H$16="EXAM", 'PRINTABLE (per grading)'!B$13="Prelim"), IF(ISERROR(SUMIF('Exam (LECTURE ONLY)'!D$20:M$20, "CLO3", 'Exam (LECTURE ONLY)'!D157:M157) / 'Exam (LECTURE ONLY)'!AL$8), "", SUMIF('Exam (LECTURE ONLY)'!D$20:M$20, "CLO3", 'Exam (LECTURE ONLY)'!D157:M157) /'Exam (LECTURE ONLY)'!AL$8),
IF(AND('PRINTABLE (per grading)'!H$16="EXAM", 'PRINTABLE (per grading)'!B$13="Midterm"), IF(ISERROR(SUMIF('Exam (LECTURE ONLY)'!O$20:X$20, "CLO3", 'Exam (LECTURE ONLY)'!O157:X157) / 'Exam (LECTURE ONLY)'!AM$8), "", SUMIF('Exam (LECTURE ONLY)'!O$20:X$20, "CLO3", 'Exam (LECTURE ONLY)'!O157:X157) / 'Exam (LECTURE ONLY)'!AM$8),
IF(AND('PRINTABLE (per grading)'!H$16="EXAM", 'PRINTABLE (per grading)'!B$13="Final"), IF(ISERROR(SUMIF('Exam (LECTURE ONLY)'!Z$20:AI$20, "CLO3", 'Exam (LECTURE ONLY)'!Z157:AI157) / 'Exam (LECTURE ONLY)'!AN$8), "", SUMIF('Exam (LECTURE ONLY)'!Z$20:AI$20, "CLO3", 'Exam (LECTURE ONLY)'!Z157:AI157) / 'Exam (LECTURE ONLY)'!AN$8),
IF(AND('PRINTABLE (per grading)'!H$16="OUTPUT", 'PRINTABLE (per grading)'!B$13="Prelim"), IF(ISERROR(SUMIF(OUTPUT!C$20:M$20, "CLO3", OUTPUT!C157:M157) / OUTPUT!AL$8), "", SUMIF(OUTPUT!C$20:M$20, "CLO3", OUTPUT!C157:M157) / OUTPUT!AL$8),
IF(AND('PRINTABLE (per grading)'!H$16="OUTPUT", 'PRINTABLE (per grading)'!B$13="Midterm"), IF(ISERROR(SUMIF(OUTPUT!O$20:Y$20, "CLO3", OUTPUT!O157:Y157) / OUTPUT!AM$8), "", SUMIF(OUTPUT!O$20:Y$20, "CLO3", OUTPUT!O157:Y157) / OUTPUT!AM$8),
IF(AND('PRINTABLE (per grading)'!H$16="OUTPUT", 'PRINTABLE (per grading)'!B$13="Final"), IF(ISERROR(SUMIF(OUTPUT!AA$20:AI$20, "CLO3", OUTPUT!AA157:AI157) / OUTPUT!AN$8), "", SUMIF(OUTPUT!AA$20:AI$20, "CLO3", OUTPUT!AA157:AI157) / OUTPUT!AN$8),
"" )))))),"")</f>
        <v/>
      </c>
      <c r="Z155" s="286" t="str">
        <f aca="false">IF(B155&lt;&gt;"",IF(Y155="","",IF(Y155&lt;0.5,1,IF(AND(Y155&gt;=0.5,Y155&lt;P$10),2,IF(Y155&gt;=P$10,3)))),"")</f>
        <v/>
      </c>
      <c r="AA155" s="287" t="str">
        <f aca="false">IF(B155 &lt;&gt; "",IFERROR(IF(AVERAGE(W155,Y155)&gt;=P$10,"Y","N"),""),"")</f>
        <v/>
      </c>
      <c r="AB155" s="194" t="str">
        <f aca="false">IF(B155 &lt;&gt; "", IFERROR(IF(C$16 = "PRELIM", SUMIF('Database (LECTURE-RES-PRAC)'!D$14:AG$14, "CLO4", 'Database (LECTURE-RES-PRAC)'!D152:AG152) / 'Grade computation'!F$7, IF(C$16 = "MIDTERM", SUMIF('Database (LECTURE-RES-PRAC)'!AJ$14:BM$14, "CLO4", 'Database (LECTURE-RES-PRAC)'!AJ152:BM152) / 'Grade computation'!G$7, IF(C$16 = "FINAL", SUMIF('Database (LECTURE-RES-PRAC)'!BP$14:CS$14, "CLO4", 'Database (LECTURE-RES-PRAC)'!BP152:CS152) / 'Grade computation'!H$7,""))),""),"")</f>
        <v/>
      </c>
      <c r="AC155" s="286" t="str">
        <f aca="false">IF(B155&lt;&gt;"",IF(AB155="","",IF(AB155&lt;0.5,1,IF(AND(AB155&gt;=0.5,AB155&lt;P$10),2,IF(AB155&gt;=P$10,3)))),"")</f>
        <v/>
      </c>
      <c r="AD155" s="194" t="str">
        <f aca="false">IF(B155 &lt;&gt; "",IF(AND('PRINTABLE (per grading)'!H$16="EXAM", 'PRINTABLE (per grading)'!B$13="Prelim"), IF(ISERROR(SUMIF('Exam (LECTURE ONLY)'!D$20:M$20, "CLO4", 'Exam (LECTURE ONLY)'!D157:M157) / 'Exam (LECTURE ONLY)'!AL$9), "", SUMIF('Exam (LECTURE ONLY)'!D$20:M$20, "CLO4", 'Exam (LECTURE ONLY)'!D157:M157) /'Exam (LECTURE ONLY)'!AL$9),
IF(AND('PRINTABLE (per grading)'!H$16="EXAM", 'PRINTABLE (per grading)'!B$13="Midterm"), IF(ISERROR(SUMIF('Exam (LECTURE ONLY)'!O$20:X$20, "CLO4", 'Exam (LECTURE ONLY)'!O157:X157) / 'Exam (LECTURE ONLY)'!AM$9), "", SUMIF('Exam (LECTURE ONLY)'!O$20:X$20, "CLO4", 'Exam (LECTURE ONLY)'!O157:X157) / 'Exam (LECTURE ONLY)'!AM$9),
IF(AND('PRINTABLE (per grading)'!H$16="EXAM", 'PRINTABLE (per grading)'!B$13="Final"), IF(ISERROR(SUMIF('Exam (LECTURE ONLY)'!Z$20:AI$20, "CLO4", 'Exam (LECTURE ONLY)'!Z157:AI157) / 'Exam (LECTURE ONLY)'!AN$9), "", SUMIF('Exam (LECTURE ONLY)'!Z$20:AI$20, "CLO4", 'Exam (LECTURE ONLY)'!Z157:AI157) / 'Exam (LECTURE ONLY)'!AN$9),
IF(AND('PRINTABLE (per grading)'!H$16="OUTPUT", 'PRINTABLE (per grading)'!B$13="Prelim"), IF(ISERROR(SUMIF(OUTPUT!C$20:M$20, "CLO4", OUTPUT!C157:M157) / OUTPUT!AL$9), "", SUMIF(OUTPUT!C$20:M$20, "CLO4", OUTPUT!C157:M157) / OUTPUT!AL$9),
IF(AND('PRINTABLE (per grading)'!H$16="OUTPUT", 'PRINTABLE (per grading)'!B$13="Midterm"), IF(ISERROR(SUMIF(OUTPUT!O$20:Y$20, "CLO4", OUTPUT!O157:Y157) / OUTPUT!AM$9), "", SUMIF(OUTPUT!O$20:Y$20, "CLO4", OUTPUT!O157:Y157) / OUTPUT!AM$9),
IF(AND('PRINTABLE (per grading)'!H$16="OUTPUT", 'PRINTABLE (per grading)'!B$13="Final"), IF(ISERROR(SUMIF(OUTPUT!AA$20:AI$20, "CLO4", OUTPUT!AA157:AI157) / OUTPUT!AN$9), "", SUMIF(OUTPUT!AA$20:AI$20, "CLO4", OUTPUT!AA157:AI157) / OUTPUT!AN$9),
"")))))),"")</f>
        <v/>
      </c>
      <c r="AE155" s="286" t="str">
        <f aca="false">IF(B155&lt;&gt;"",IF(AD155="","",IF(AD155&lt;0.5,1,IF(AND(AD155&gt;=0.5,AD155&lt;P$10),2,IF(AD155&gt;=P$10,3)))),"")</f>
        <v/>
      </c>
      <c r="AF155" s="287" t="str">
        <f aca="false">IF(B155 &lt;&gt; "",IFERROR(IF(AVERAGE(AB155,AD155)&gt;=P$10,"Y","N"),""),"")</f>
        <v/>
      </c>
      <c r="AG155" s="194" t="str">
        <f aca="false">IF(B155 &lt;&gt; "", IFERROR(IF(C$16 = "PRELIM", SUMIF('Database (LECTURE-RES-PRAC)'!D$14:AG$14, "CLO5", 'Database (LECTURE-RES-PRAC)'!D152:AG152) / 'Grade computation'!F$8, IF(C$16 = "MIDTERM", SUMIF('Database (LECTURE-RES-PRAC)'!AJ$14:BM$14, "CLO5", 'Database (LECTURE-RES-PRAC)'!AJ152:BM152) / 'Grade computation'!G$8, IF(C$16 = "FINAL", SUMIF('Database (LECTURE-RES-PRAC)'!BP$14:CS$14, "CLO5", 'Database (LECTURE-RES-PRAC)'!BP152:CS152) / 'Grade computation'!H$8,""))),""),"")</f>
        <v/>
      </c>
      <c r="AH155" s="286" t="str">
        <f aca="false">IF(B155&lt;&gt;"",IF(AG155="","",IF(AG155&lt;0.5,1,IF(AND(AG155&gt;=0.5,AG155&lt;P$10),2,IF(AG155&gt;=P$10,3)))),"")</f>
        <v/>
      </c>
      <c r="AI155" s="194" t="str">
        <f aca="false">IF(B155 &lt;&gt; "",IF(AND('PRINTABLE (per grading)'!H$16="EXAM", 'PRINTABLE (per grading)'!B$13="Prelim"), IF(ISERROR(SUMIF('Exam (LECTURE ONLY)'!D$20:M$20, "CLO5", 'Exam (LECTURE ONLY)'!D157:M157) / 'Exam (LECTURE ONLY)'!AL$10), "", SUMIF('Exam (LECTURE ONLY)'!D$20:M$20, "CLO5", 'Exam (LECTURE ONLY)'!D157:M157) /'Exam (LECTURE ONLY)'!AL$10),
IF(AND('PRINTABLE (per grading)'!H$16="EXAM", 'PRINTABLE (per grading)'!B$13="Midterm"), IF(ISERROR(SUMIF('Exam (LECTURE ONLY)'!O$20:X$20, "CLO5", 'Exam (LECTURE ONLY)'!O157:X157) / 'Exam (LECTURE ONLY)'!AM$10), "", SUMIF('Exam (LECTURE ONLY)'!O$20:X$20, "CLO5", 'Exam (LECTURE ONLY)'!O157:X157) / 'Exam (LECTURE ONLY)'!AM$10),
IF(AND('PRINTABLE (per grading)'!H$16="EXAM", 'PRINTABLE (per grading)'!B$13="Final"), IF(ISERROR(SUMIF('Exam (LECTURE ONLY)'!Z$20:AI$20, "CLO5", 'Exam (LECTURE ONLY)'!Z157:AI157) / 'Exam (LECTURE ONLY)'!AN$10), "", SUMIF('Exam (LECTURE ONLY)'!Z$20:AI$20, "CLO5", 'Exam (LECTURE ONLY)'!Z157:AI157) / 'Exam (LECTURE ONLY)'!AN$10),
IF(AND('PRINTABLE (per grading)'!H$16="OUTPUT", 'PRINTABLE (per grading)'!B$13="Prelim"), IF(ISERROR(SUMIF(OUTPUT!C$20:M$20, "CLO5", OUTPUT!C157:M157) / OUTPUT!AL$10), "", SUMIF(OUTPUT!C$20:M$20, "CLO5", OUTPUT!C157:M157) / OUTPUT!AL$10),
IF(AND('PRINTABLE (per grading)'!H$16="OUTPUT", 'PRINTABLE (per grading)'!B$13="Midterm"), IF(ISERROR(SUMIF(OUTPUT!O$20:Y$20, "CLO5", OUTPUT!O157:Y157) / OUTPUT!AM$10), "", SUMIF(OUTPUT!O$20:Y$20, "CLO5", OUTPUT!O157:Y157) / OUTPUT!AM$10),
IF(AND('PRINTABLE (per grading)'!H$16="OUTPUT", 'PRINTABLE (per grading)'!B$13="Final"), IF(ISERROR(SUMIF(OUTPUT!AA$20:AI$20, "CLO5", OUTPUT!AA157:AI157) / OUTPUT!AN$10), "", SUMIF(OUTPUT!AA$20:AI$20, "CLO5", OUTPUT!AA157:AI157) / OUTPUT!AN$10),
"")))))),"")</f>
        <v/>
      </c>
      <c r="AJ155" s="286" t="str">
        <f aca="false">IF(B155&lt;&gt;"",IF(AI155="","",IF(AI155&lt;0.5,1,IF(AND(AI155&gt;=0.5,AI155&lt;P$10),2,IF(AI155&gt;=P$10,3)))),"")</f>
        <v/>
      </c>
      <c r="AK155" s="287" t="str">
        <f aca="false">IF(B155 &lt;&gt; "",IFERROR(IF(AVERAGE(AG155,AI155)&gt;=P$10,"Y","N"),""),"")</f>
        <v/>
      </c>
      <c r="AL155" s="194" t="str">
        <f aca="false">IF(B155 &lt;&gt; "", IFERROR(IF(C$16 = "PRELIM", SUMIF('Database (LECTURE-RES-PRAC)'!D$14:AG$14, "CLO6", 'Database (LECTURE-RES-PRAC)'!D152:AG152) / 'Grade computation'!F$9, IF(C$16 = "MIDTERM", SUMIF('Database (LECTURE-RES-PRAC)'!AJ$14:BM$14, "CLO6", 'Database (LECTURE-RES-PRAC)'!AJ152:BM152) / 'Grade computation'!G$9, IF(C$16 = "FINAL", SUMIF('Database (LECTURE-RES-PRAC)'!BP$14:CS$14, "CLO6", 'Database (LECTURE-RES-PRAC)'!BP152:CS152) / 'Grade computation'!H$9,""))),""),"")</f>
        <v/>
      </c>
      <c r="AM155" s="286" t="str">
        <f aca="false">IF(B155&lt;&gt;"",IF(AL155="","",IF(AL155&lt;0.5,1,IF(AND(AL155&gt;=0.5,AL155&lt;P$10),2,IF(AL155&gt;=P$10,3)))),"")</f>
        <v/>
      </c>
      <c r="AN155" s="194" t="str">
        <f aca="false">IF(B155 &lt;&gt; "",IF(AND('PRINTABLE (per grading)'!H$16="EXAM", 'PRINTABLE (per grading)'!B$13="Prelim"), IF(ISERROR(SUMIF('Exam (LECTURE ONLY)'!D$20:M$20, "CLO6", 'Exam (LECTURE ONLY)'!D157:M157) / 'Exam (LECTURE ONLY)'!AL$11), "", SUMIF('Exam (LECTURE ONLY)'!D$20:M$20, "CLO6", 'Exam (LECTURE ONLY)'!D157:M157) /'Exam (LECTURE ONLY)'!AL$11),
IF(AND('PRINTABLE (per grading)'!H$16="EXAM", 'PRINTABLE (per grading)'!B$13="Midterm"), IF(ISERROR(SUMIF('Exam (LECTURE ONLY)'!O$20:X$20, "CLO6", 'Exam (LECTURE ONLY)'!O157:X157) / 'Exam (LECTURE ONLY)'!AM$11), "", SUMIF('Exam (LECTURE ONLY)'!O$20:X$20, "CLO6", 'Exam (LECTURE ONLY)'!O157:X157) / 'Exam (LECTURE ONLY)'!AM$11),
IF(AND('PRINTABLE (per grading)'!H$16="EXAM", 'PRINTABLE (per grading)'!B$13="Final"), IF(ISERROR(SUMIF('Exam (LECTURE ONLY)'!Z$20:AI$20, "CLO6", 'Exam (LECTURE ONLY)'!Z157:AI157) / 'Exam (LECTURE ONLY)'!AN$11), "", SUMIF('Exam (LECTURE ONLY)'!Z$20:AI$20, "CLO6", 'Exam (LECTURE ONLY)'!Z157:AI157) / 'Exam (LECTURE ONLY)'!AN$11),
IF(AND('PRINTABLE (per grading)'!H$16="OUTPUT", 'PRINTABLE (per grading)'!B$13="Prelim"), IF(ISERROR(SUMIF(OUTPUT!C$20:M$20, "CLO6", OUTPUT!C157:M157) / OUTPUT!AL$11), "", SUMIF(OUTPUT!C$20:M$20, "CLO6", OUTPUT!C157:M157) / OUTPUT!AL$11),
IF(AND('PRINTABLE (per grading)'!H$16="OUTPUT", 'PRINTABLE (per grading)'!B$13="Midterm"), IF(ISERROR(SUMIF(OUTPUT!O$20:Y$20, "CLO6", OUTPUT!O157:Y157) / OUTPUT!AM$11), "", SUMIF(OUTPUT!O$20:Y$20, "CLO6", OUTPUT!O157:Y157) / OUTPUT!AM$11),
IF(AND('PRINTABLE (per grading)'!H$16="OUTPUT", 'PRINTABLE (per grading)'!B$13="Final"), IF(ISERROR(SUMIF(OUTPUT!AA$20:AI$20, "CLO6", OUTPUT!AA157:AI157) / OUTPUT!AN$11), "", SUMIF(OUTPUT!AA$20:AI$20, "CLO6", OUTPUT!AA157:AI157) / OUTPUT!AN$11),
"")))))),"")</f>
        <v/>
      </c>
      <c r="AO155" s="286" t="str">
        <f aca="false">IF(B155&lt;&gt;"",IF(AN155="","",IF(AN155&lt;0.5,1,IF(AND(AN155&gt;=0.5,AN155&lt;P$10),2,IF(AN155&gt;=P$10,3)))),"")</f>
        <v/>
      </c>
      <c r="AP155" s="287" t="str">
        <f aca="false">IF(B155 &lt;&gt; "",IFERROR(IF(AVERAGE(AL155,AN155)&gt;=P$10,"Y","N"),""),"")</f>
        <v/>
      </c>
      <c r="AQ155" s="194" t="str">
        <f aca="false">IF(B155 &lt;&gt; "", IFERROR(IF(C$16 = "PRELIM", SUMIF('Database (LECTURE-RES-PRAC)'!D$14:AG$14, "CLO7", 'Database (LECTURE-RES-PRAC)'!D152:AG152) / 'Grade computation'!F$10, IF(C$16 = "MIDTERM", SUMIF('Database (LECTURE-RES-PRAC)'!AJ$14:BM$14, "CLO7", 'Database (LECTURE-RES-PRAC)'!AJ152:BM152) / 'Grade computation'!G$10, IF(C$16 = "FINAL", SUMIF('Database (LECTURE-RES-PRAC)'!BP$14:CS$14, "CLO7", 'Database (LECTURE-RES-PRAC)'!BP152:CS152) / 'Grade computation'!H$10,""))),""),"")</f>
        <v/>
      </c>
      <c r="AR155" s="286" t="str">
        <f aca="false">IF(B155&lt;&gt;"",IF(AQ155="","",IF(AQ155&lt;0.5,1,IF(AND(AQ155&gt;=0.5,AQ155&lt;P$10),2,IF(AQ155&gt;=P$10,3)))),"")</f>
        <v/>
      </c>
      <c r="AS155" s="194" t="str">
        <f aca="false">IF(B155 &lt;&gt; "",IF(AND('PRINTABLE (per grading)'!H$16="EXAM", 'PRINTABLE (per grading)'!B$13="Prelim"), IF(ISERROR(SUMIF('Exam (LECTURE ONLY)'!D$20:M$20, "CLO7", 'Exam (LECTURE ONLY)'!D157:M157) / 'Exam (LECTURE ONLY)'!AL$12), "", SUMIF('Exam (LECTURE ONLY)'!D$20:M$20, "CLO7", 'Exam (LECTURE ONLY)'!D157:M157) /'Exam (LECTURE ONLY)'!AL$12),
IF(AND('PRINTABLE (per grading)'!H$16="EXAM", 'PRINTABLE (per grading)'!B$13="Midterm"), IF(ISERROR(SUMIF('Exam (LECTURE ONLY)'!O$20:X$20, "CLO7", 'Exam (LECTURE ONLY)'!O157:X157) / 'Exam (LECTURE ONLY)'!AM$12), "", SUMIF('Exam (LECTURE ONLY)'!O$20:X$20, "CLO7", 'Exam (LECTURE ONLY)'!O157:X157) / 'Exam (LECTURE ONLY)'!AM$12),
IF(AND('PRINTABLE (per grading)'!H$16="EXAM", 'PRINTABLE (per grading)'!B$13="Final"), IF(ISERROR(SUMIF('Exam (LECTURE ONLY)'!Z$20:AI$20, "CLO7", 'Exam (LECTURE ONLY)'!Z157:AI157) / 'Exam (LECTURE ONLY)'!AN$12), "", SUMIF('Exam (LECTURE ONLY)'!Z$20:AI$20, "CLO7", 'Exam (LECTURE ONLY)'!Z157:AI157) / 'Exam (LECTURE ONLY)'!AN$12),
IF(AND('PRINTABLE (per grading)'!H$16="OUTPUT", 'PRINTABLE (per grading)'!B$13="Prelim"), IF(ISERROR(SUMIF(OUTPUT!C$20:M$20, "CLO7", OUTPUT!C157:M157) / OUTPUT!AL$12), "", SUMIF(OUTPUT!C$20:M$20, "CLO7", OUTPUT!C157:M157) / OUTPUT!AL$12),
IF(AND('PRINTABLE (per grading)'!H$16="OUTPUT", 'PRINTABLE (per grading)'!B$13="Midterm"), IF(ISERROR(SUMIF(OUTPUT!O$20:Y$20, "CLO7", OUTPUT!O157:Y157) / OUTPUT!AM$12), "", SUMIF(OUTPUT!O$20:Y$20, "CLO7", OUTPUT!O157:Y157) / OUTPUT!AM$12),
IF(AND('PRINTABLE (per grading)'!H$16="OUTPUT", 'PRINTABLE (per grading)'!B$13="Final"), IF(ISERROR(SUMIF(OUTPUT!AA$20:AI$20, "CLO7", OUTPUT!AA157:AI157) / OUTPUT!AN$12), "", SUMIF(OUTPUT!AA$20:AI$20, "CLO7", OUTPUT!AA157:AI157) / OUTPUT!AN$12),
"")))))),"")</f>
        <v/>
      </c>
      <c r="AT155" s="286" t="str">
        <f aca="false">IF(B155&lt;&gt;"",IF(AS155="","",IF(AS155&lt;0.5,1,IF(AND(AS155&gt;=0.5,AS155&lt;P$10),2,IF(AS155&gt;=P$10,3)))),"")</f>
        <v/>
      </c>
      <c r="AU155" s="287" t="str">
        <f aca="false">IF(B155 &lt;&gt; "",IFERROR(IF(AVERAGE(AQ155,AS155)&gt;=P$10,"Y","N"),""),"")</f>
        <v/>
      </c>
      <c r="AV155" s="194" t="str">
        <f aca="false">IF(B155 &lt;&gt; "", IFERROR(IF(C$16 = "PRELIM", SUMIF('Database (LECTURE-RES-PRAC)'!D$14:AG$14, "CLO8", 'Database (LECTURE-RES-PRAC)'!D152:AG152) / 'Grade computation'!F$11, IF(C$16 = "MIDTERM", SUMIF('Database (LECTURE-RES-PRAC)'!AJ$14:BM$14, "CLO8", 'Database (LECTURE-RES-PRAC)'!AJ152:BM152) / 'Grade computation'!G$11, IF(C$16 = "FINAL", SUMIF('Database (LECTURE-RES-PRAC)'!BP$14:CS$14, "CLO8", 'Database (LECTURE-RES-PRAC)'!BP152:CS152) / 'Grade computation'!H$11,""))),""),"")</f>
        <v/>
      </c>
      <c r="AW155" s="286" t="str">
        <f aca="false">IF(B155&lt;&gt;"",IF(AV155="","",IF(AV155&lt;0.5,1,IF(AND(AV155&gt;=0.5,AV155&lt;P$10),2,IF(AV155&gt;=P$10,3)))),"")</f>
        <v/>
      </c>
      <c r="AX155" s="194" t="str">
        <f aca="false">IF(B155 &lt;&gt; "",IF(AND('PRINTABLE (per grading)'!H$16="EXAM", 'PRINTABLE (per grading)'!B$13="Prelim"), IF(ISERROR(SUMIF('Exam (LECTURE ONLY)'!D$20:M$20, "CLO8", 'Exam (LECTURE ONLY)'!D157:M157) / 'Exam (LECTURE ONLY)'!AL$13), "", SUMIF('Exam (LECTURE ONLY)'!D$20:M$20, "CLO8", 'Exam (LECTURE ONLY)'!D157:M157) /'Exam (LECTURE ONLY)'!AL$13),
IF(AND('PRINTABLE (per grading)'!H$16="EXAM", 'PRINTABLE (per grading)'!B$13="Midterm"), IF(ISERROR(SUMIF('Exam (LECTURE ONLY)'!O$20:X$20, "CLO8", 'Exam (LECTURE ONLY)'!O157:X157) / 'Exam (LECTURE ONLY)'!AM$13), "", SUMIF('Exam (LECTURE ONLY)'!O$20:X$20, "CLO8", 'Exam (LECTURE ONLY)'!O157:X157) / 'Exam (LECTURE ONLY)'!AM$13),
IF(AND('PRINTABLE (per grading)'!H$16="EXAM", 'PRINTABLE (per grading)'!B$13="Final"), IF(ISERROR(SUMIF('Exam (LECTURE ONLY)'!Z$20:AI$20, "CLO8", 'Exam (LECTURE ONLY)'!Z157:AI157) / 'Exam (LECTURE ONLY)'!AN$13), "", SUMIF('Exam (LECTURE ONLY)'!Z$20:AI$20, "CLO8", 'Exam (LECTURE ONLY)'!Z157:AI157) / 'Exam (LECTURE ONLY)'!AN$13),
IF(AND('PRINTABLE (per grading)'!H$16="OUTPUT", 'PRINTABLE (per grading)'!B$13="Prelim"), IF(ISERROR(SUMIF(OUTPUT!C$20:M$20, "CLO8", OUTPUT!C157:M157) / OUTPUT!AL$13), "", SUMIF(OUTPUT!C$20:M$20, "CLO8", OUTPUT!C157:M157) / OUTPUT!AL$13),
IF(AND('PRINTABLE (per grading)'!H$16="OUTPUT", 'PRINTABLE (per grading)'!B$13="Midterm"), IF(ISERROR(SUMIF(OUTPUT!O$20:Y$20, "CLO8", OUTPUT!O157:Y157) / OUTPUT!AM$13), "", SUMIF(OUTPUT!O$20:Y$20, "CLO8", OUTPUT!O157:Y157) / OUTPUT!AM$13),
IF(AND('PRINTABLE (per grading)'!H$16="OUTPUT", 'PRINTABLE (per grading)'!B$13="Final"), IF(ISERROR(SUMIF(OUTPUT!AA$20:AI$20, "CLO8", OUTPUT!AA157:AI157) / OUTPUT!AN$13), "", SUMIF(OUTPUT!AA$20:AI$20, "CLO8", OUTPUT!AA157:AI157) / OUTPUT!AN$13),
"")))))),"")</f>
        <v/>
      </c>
      <c r="AY155" s="286" t="str">
        <f aca="false">IF(B155&lt;&gt;"",IF(AX155="","",IF(AX155&lt;0.5,1,IF(AND(AX155&gt;=0.5,AX155&lt;P$10),2,IF(AX155&gt;=P$10,3)))),"")</f>
        <v/>
      </c>
      <c r="AZ155" s="287" t="str">
        <f aca="false">IF(B155 &lt;&gt; "",IFERROR(IF(AVERAGE(AV155,AX155)&gt;=P$10,"Y","N"),""),"")</f>
        <v/>
      </c>
      <c r="BA155" s="194" t="str">
        <f aca="false">IF(B155 &lt;&gt; "", IFERROR(IF(C$16 = "PRELIM", SUMIF('Database (LECTURE-RES-PRAC)'!D$14:AG$14, "CLO9", 'Database (LECTURE-RES-PRAC)'!D152:AG152) / 'Grade computation'!F$12, IF(C$16 = "MIDTERM", SUMIF('Database (LECTURE-RES-PRAC)'!AJ$14:BM$14, "CLO9", 'Database (LECTURE-RES-PRAC)'!AJ152:BM152) / 'Grade computation'!G$12, IF(C$16 = "FINAL", SUMIF('Database (LECTURE-RES-PRAC)'!BP$14:CS$14, "CLO9", 'Database (LECTURE-RES-PRAC)'!BP152:CS152) / 'Grade computation'!H$12,""))),""),"")</f>
        <v/>
      </c>
      <c r="BB155" s="286" t="str">
        <f aca="false">IF(B155&lt;&gt;"",IF(BA155="","",IF(BA155&lt;0.5,1,IF(AND(BA155&gt;=0.5,BA155&lt;P$10),2,IF(BA155&gt;=P$10,3)))),"")</f>
        <v/>
      </c>
      <c r="BC155" s="194" t="str">
        <f aca="false">IF(B155 &lt;&gt; "",IF(AND('PRINTABLE (per grading)'!H$16="EXAM", 'PRINTABLE (per grading)'!B$13="Prelim"), IF(ISERROR(SUMIF('Exam (LECTURE ONLY)'!D$20:M$20, "CLO9", 'Exam (LECTURE ONLY)'!D157:M157) / 'Exam (LECTURE ONLY)'!AL$14), "", SUMIF('Exam (LECTURE ONLY)'!D$20:M$20, "CLO9", 'Exam (LECTURE ONLY)'!D157:M157) /'Exam (LECTURE ONLY)'!AL$14),
IF(AND('PRINTABLE (per grading)'!H$16="EXAM", 'PRINTABLE (per grading)'!B$13="Midterm"), IF(ISERROR(SUMIF('Exam (LECTURE ONLY)'!O$20:X$20, "CLO9", 'Exam (LECTURE ONLY)'!O157:X157) / 'Exam (LECTURE ONLY)'!AM$14), "", SUMIF('Exam (LECTURE ONLY)'!O$20:X$20, "CLO9", 'Exam (LECTURE ONLY)'!O157:X157) / 'Exam (LECTURE ONLY)'!AM$14),
IF(AND('PRINTABLE (per grading)'!H$16="EXAM", 'PRINTABLE (per grading)'!B$13="Final"), IF(ISERROR(SUMIF('Exam (LECTURE ONLY)'!Z$20:AI$20, "CLO9", 'Exam (LECTURE ONLY)'!Z157:AI157) / 'Exam (LECTURE ONLY)'!AN$14), "", SUMIF('Exam (LECTURE ONLY)'!Z$20:AI$20, "CLO9", 'Exam (LECTURE ONLY)'!Z157:AI157) / 'Exam (LECTURE ONLY)'!AN$14),
IF(AND('PRINTABLE (per grading)'!H$16="OUTPUT", 'PRINTABLE (per grading)'!B$13="Prelim"), IF(ISERROR(SUMIF(OUTPUT!C$20:M$20, "CLO9", OUTPUT!C157:M157) / OUTPUT!AL$14), "", SUMIF(OUTPUT!C$20:M$20, "CLO9", OUTPUT!C157:M157) / OUTPUT!AL$14),
IF(AND('PRINTABLE (per grading)'!H$16="OUTPUT", 'PRINTABLE (per grading)'!B$13="Midterm"), IF(ISERROR(SUMIF(OUTPUT!O$20:Y$20, "CLO9", OUTPUT!O157:Y157) / OUTPUT!AM$14), "", SUMIF(OUTPUT!O$20:Y$20, "CLO9", OUTPUT!O157:Y157) / OUTPUT!AM$14),
IF(AND('PRINTABLE (per grading)'!H$16="OUTPUT", 'PRINTABLE (per grading)'!B$13="Final"), IF(ISERROR(SUMIF(OUTPUT!AA$20:AI$20, "CLO9", OUTPUT!AA157:AI157) / OUTPUT!AN$14), "", SUMIF(OUTPUT!AA$20:AI$20, "CLO9", OUTPUT!AA157:AI157) / OUTPUT!AN$14),
"")))))),"")</f>
        <v/>
      </c>
      <c r="BD155" s="286" t="str">
        <f aca="false">IF(B155&lt;&gt;"",IF(BC155="","",IF(BC155&lt;0.5,1,IF(AND(BC155&gt;=0.5,BC155&lt;P$10),2,IF(BC155&gt;=P$10,3)))),"")</f>
        <v/>
      </c>
      <c r="BE155" s="287" t="str">
        <f aca="false">IF(B155 &lt;&gt; "",IFERROR(IF(AVERAGE(BA155,BC155)&gt;=P$10,"Y","N"),""),"")</f>
        <v/>
      </c>
      <c r="BF155" s="194" t="str">
        <f aca="false">IF(B155 &lt;&gt; "", IFERROR(IF(C$16 = "PRELIM", SUMIF('Database (LECTURE-RES-PRAC)'!D$14:AG$14, "CLO10", 'Database (LECTURE-RES-PRAC)'!D152:AG152) / 'Grade computation'!F$13, IF(C$16 = "MIDTERM", SUMIF('Database (LECTURE-RES-PRAC)'!AJ$14:BM$14, "CLO10", 'Database (LECTURE-RES-PRAC)'!AJ152:BM152) / 'Grade computation'!G$13, IF(C$16 = "FINAL", SUMIF('Database (LECTURE-RES-PRAC)'!BP$14:CS$14, "CLO10", 'Database (LECTURE-RES-PRAC)'!BP152:CS152) / 'Grade computation'!H$13,""))),""),"")</f>
        <v/>
      </c>
      <c r="BG155" s="286" t="str">
        <f aca="false">IF(B155&lt;&gt;"",IF(BF155="","",IF(BF155&lt;0.5,1,IF(AND(BF155&gt;=0.5,BF155&lt;P$10),2,IF(BF155&gt;=P$10,3)))),"")</f>
        <v/>
      </c>
      <c r="BH155" s="194" t="str">
        <f aca="false">IF(B155 &lt;&gt; "",IF(AND('PRINTABLE (per grading)'!H$16="EXAM", 'PRINTABLE (per grading)'!B$13="Prelim"), IF(ISERROR(SUMIF('Exam (LECTURE ONLY)'!D$20:M$20, "CLO10", 'Exam (LECTURE ONLY)'!D157:M157) / 'Exam (LECTURE ONLY)'!AL$15), "", SUMIF('Exam (LECTURE ONLY)'!D$20:M$20, "CLO10", 'Exam (LECTURE ONLY)'!D157:M157) /'Exam (LECTURE ONLY)'!AL$15),
IF(AND('PRINTABLE (per grading)'!H$16="EXAM", 'PRINTABLE (per grading)'!B$13="Midterm"), IF(ISERROR(SUMIF('Exam (LECTURE ONLY)'!O$20:X$20, "CLO10", 'Exam (LECTURE ONLY)'!O157:X157) / 'Exam (LECTURE ONLY)'!AM$15), "", SUMIF('Exam (LECTURE ONLY)'!O$20:X$20, "CLO10", 'Exam (LECTURE ONLY)'!O157:X157) / 'Exam (LECTURE ONLY)'!AM$15),
IF(AND('PRINTABLE (per grading)'!H$16="EXAM", 'PRINTABLE (per grading)'!B$13="Final"), IF(ISERROR(SUMIF('Exam (LECTURE ONLY)'!Z$20:AI$20, "CLO10", 'Exam (LECTURE ONLY)'!Z157:AI157) / 'Exam (LECTURE ONLY)'!AN$15), "", SUMIF('Exam (LECTURE ONLY)'!Z$20:AI$20, "CLO10", 'Exam (LECTURE ONLY)'!Z157:AI157) / 'Exam (LECTURE ONLY)'!AN$15),
IF(AND('PRINTABLE (per grading)'!H$16="OUTPUT", 'PRINTABLE (per grading)'!B$13="Prelim"), IF(ISERROR(SUMIF(OUTPUT!C$20:M$20, "CLO10", OUTPUT!C157:M157) / OUTPUT!AL$15), "", SUMIF(OUTPUT!C$20:M$20, "CLO10", OUTPUT!C157:M157) / OUTPUT!AL$15),
IF(AND('PRINTABLE (per grading)'!H$16="OUTPUT", 'PRINTABLE (per grading)'!B$13="Midterm"), IF(ISERROR(SUMIF(OUTPUT!O$20:Y$20, "CLO10", OUTPUT!O157:Y157) / OUTPUT!AM$15), "", SUMIF(OUTPUT!O$20:Y$20, "CLO10", OUTPUT!O157:Y157) / OUTPUT!AM$15),
IF(AND('PRINTABLE (per grading)'!H$16="OUTPUT", 'PRINTABLE (per grading)'!B$13="Final"), IF(ISERROR(SUMIF(OUTPUT!AA$20:AI$20, "CLO10", OUTPUT!AA157:AI157) / OUTPUT!AN$15), "", SUMIF(OUTPUT!AA$20:AI$20, "CLO10", OUTPUT!AA157:AI157) / OUTPUT!AN$15),
"")))))),"")</f>
        <v/>
      </c>
      <c r="BI155" s="286" t="str">
        <f aca="false">IF(B155&lt;&gt;"",IF(BH155="","",IF(BH155&lt;0.5,1,IF(AND(BH155&gt;=0.5,BH155&lt;P$10),2,IF(BH155&gt;=P$10,3)))),"")</f>
        <v/>
      </c>
      <c r="BJ155" s="287" t="str">
        <f aca="false">IF(B155 &lt;&gt; "",IFERROR(IF(AVERAGE(BF155,BH155)&gt;=P$10,"Y","N"),""),"")</f>
        <v/>
      </c>
      <c r="BK155" s="8"/>
    </row>
    <row r="156" customFormat="false" ht="19.5" hidden="false" customHeight="true" outlineLevel="0" collapsed="false">
      <c r="A156" s="228" t="str">
        <f aca="false">IF(ISBLANK('Database (LECTURE-RES-PRAC)'!A153),"",'Database (LECTURE-RES-PRAC)'!A153)</f>
        <v/>
      </c>
      <c r="B156" s="229" t="str">
        <f aca="false">IF(ISBLANK('Database (LECTURE-RES-PRAC)'!B153),"",'Database (LECTURE-RES-PRAC)'!B153)</f>
        <v/>
      </c>
      <c r="C156" s="230" t="str">
        <f aca="false">IF(B156&lt;&gt;"",IF(C$16="PRELIM",'Grade computation'!C156, IF(C$16="MIDTERM",'Grade computation'!K156, IF(C$16="FINAL",'Grade computation'!S156,""))),"")</f>
        <v/>
      </c>
      <c r="D156" s="231" t="str">
        <f aca="false">IF(B156&lt;&gt;"",IFERROR(IF(B$11="80-20", (((C156/C$19)*X$6)+X$7)*D$18, IF(B$11="60-40", (((C156/C$19)*Y$6)+Y$7)*D$18, 0)),0),"")</f>
        <v/>
      </c>
      <c r="E156" s="230" t="str">
        <f aca="false">IF(B156&lt;&gt;"", IF(C$16="PRELIM",'Grade computation'!E156, IF(C$16="MIDTERM",'Grade computation'!M156, IF(C$16="FINAL",'Grade computation'!U156,""))),"")</f>
        <v/>
      </c>
      <c r="F156" s="232" t="str">
        <f aca="false">IF(B156&lt;&gt;"",IFERROR(IF(B$11="80-20", (((E156/E$19)*X$6)+X$7)*F$18, IF(B$11="60-40", (((E156/E$19)*Y$6)+Y$7)*F$18, 0)),0),"")</f>
        <v/>
      </c>
      <c r="G156" s="233" t="str">
        <f aca="false">IF(B156&lt;&gt;"",IFERROR((D156+F156),0),"")</f>
        <v/>
      </c>
      <c r="H156" s="234" t="str">
        <f aca="false">IF(B156&lt;&gt;"",IF(C$16="PRELIM", 'Grade computation'!H156, IF(C$16="MIDTERM", 'Grade computation'!P156, IF(C$16="FINAL",'Grade computation'!X156, ""))),"")</f>
        <v/>
      </c>
      <c r="I156" s="233" t="str">
        <f aca="false">IF(B156&lt;&gt;"",IFERROR(IF(B$11="80-20", (((H156/H$19)*X$6)+X$7)*I$19, IF(B$11="60-40", (((H156/H$19)*Y$6)+Y$7)*I$19, 0)),0),"")</f>
        <v/>
      </c>
      <c r="J156" s="237" t="str">
        <f aca="false">IFERROR((G156+I156),"")</f>
        <v/>
      </c>
      <c r="K156" s="183" t="str">
        <f aca="false">IFERROR(IF(J156="","",IF(J156&gt;=75,"PASSED","FAILED")),"")</f>
        <v/>
      </c>
      <c r="L156" s="183"/>
      <c r="M156" s="194" t="str">
        <f aca="false">IF(B156 &lt;&gt; "", IFERROR(IF(C$16 = "PRELIM", SUMIF('Database (LECTURE-RES-PRAC)'!D$14:AG$14, "CLO1", 'Database (LECTURE-RES-PRAC)'!D153:AG153) / 'Grade computation'!F$4, IF(C$16 = "MIDTERM", SUMIF('Database (LECTURE-RES-PRAC)'!AJ$14:BM$14, "CLO1", 'Database (LECTURE-RES-PRAC)'!AJ153:BM153) / 'Grade computation'!G$4, IF(C$16 = "FINAL", SUMIF('Database (LECTURE-RES-PRAC)'!BP$14:CS$14, "CLO1", 'Database (LECTURE-RES-PRAC)'!BP153:CS153) / 'Grade computation'!H$4,""))),""),"")</f>
        <v/>
      </c>
      <c r="N156" s="286" t="str">
        <f aca="false">IF(B156&lt;&gt;"",IF(M156="","",IF(M156&lt;0.5,1,IF(AND(M156&gt;=0.5,M156&lt;P$10),2,IF(M156&gt;=P$10,3)))),"")</f>
        <v/>
      </c>
      <c r="O156" s="194" t="str">
        <f aca="false">IF(B156 &lt;&gt; "",IF(AND('PRINTABLE (per grading)'!H$16="EXAM", 'PRINTABLE (per grading)'!B$13="Prelim"), IF(ISERROR(SUMIF('Exam (LECTURE ONLY)'!D$20:M$20, "CLO1", 'Exam (LECTURE ONLY)'!D158:M158) / 'Exam (LECTURE ONLY)'!AL$6), "", SUMIF('Exam (LECTURE ONLY)'!D$20:M$20, "CLO1", 'Exam (LECTURE ONLY)'!D158:M158) /'Exam (LECTURE ONLY)'!AL$6),
IF(AND('PRINTABLE (per grading)'!H$16="EXAM", 'PRINTABLE (per grading)'!B$13="Midterm"), IF(ISERROR(SUMIF('Exam (LECTURE ONLY)'!O$20:X$20, "CLO1", 'Exam (LECTURE ONLY)'!O158:X158) / 'Exam (LECTURE ONLY)'!AM$6), "", SUMIF('Exam (LECTURE ONLY)'!O$20:X$20, "CLO1", 'Exam (LECTURE ONLY)'!O158:X158) / 'Exam (LECTURE ONLY)'!AM$6),
IF(AND('PRINTABLE (per grading)'!H$16="EXAM", 'PRINTABLE (per grading)'!B$13="Final"), IF(ISERROR(SUMIF('Exam (LECTURE ONLY)'!Z$20:AI$20, "CLO1", 'Exam (LECTURE ONLY)'!Z158:AI158) / 'Exam (LECTURE ONLY)'!AN$6), "", SUMIF('Exam (LECTURE ONLY)'!Z$20:AI$20, "CLO1", 'Exam (LECTURE ONLY)'!Z158:AI158) / 'Exam (LECTURE ONLY)'!AN$6),
IF(AND('PRINTABLE (per grading)'!H$16="OUTPUT", 'PRINTABLE (per grading)'!B$13="Prelim"), IF(ISERROR(SUMIF(OUTPUT!C$20:M$20, "CLO1", OUTPUT!C158:M158) / OUTPUT!AL$6), "", SUMIF(OUTPUT!C$20:M$20, "CLO1", OUTPUT!C158:M158) / OUTPUT!AL$6),
IF(AND('PRINTABLE (per grading)'!H$16="OUTPUT", 'PRINTABLE (per grading)'!B$13="Midterm"), IF(ISERROR(SUMIF(OUTPUT!O$20:Y$20, "CLO1", OUTPUT!O158:Y158) / OUTPUT!AM$6), "", SUMIF(OUTPUT!O$20:Y$20, "CLO1", OUTPUT!O158:Y158) / OUTPUT!AM$6),
IF(AND('PRINTABLE (per grading)'!H$16="OUTPUT", 'PRINTABLE (per grading)'!B$13="Final"), IF(ISERROR(SUMIF(OUTPUT!AA$20:AI$20, "CLO1", OUTPUT!AA158:AI158) / OUTPUT!AN$6), "", SUMIF(OUTPUT!AA$20:AI$20, "CLO1", OUTPUT!AA158:AI158) / OUTPUT!AN$6),
"")))))),"")</f>
        <v/>
      </c>
      <c r="P156" s="286" t="str">
        <f aca="false">IF(B156&lt;&gt;"",IF(O156="","",IF(O156&lt;0.5,1,IF(AND(O156&gt;=0.5,O156&lt;P$10),2,IF(O156&gt;=P$10,3)))),"")</f>
        <v/>
      </c>
      <c r="Q156" s="287" t="str">
        <f aca="false">IF(B156 &lt;&gt; "",IFERROR(IF(AVERAGE(M156,O156)&gt;=P$10,"Y","N"),""),"")</f>
        <v/>
      </c>
      <c r="R156" s="194" t="str">
        <f aca="false">IF(B156 &lt;&gt; "", IFERROR(IF(C$16 = "PRELIM", SUMIF('Database (LECTURE-RES-PRAC)'!D$14:AG$14, "CLO2", 'Database (LECTURE-RES-PRAC)'!D153:AG153) / 'Grade computation'!F$5, IF(C$16 = "MIDTERM", SUMIF('Database (LECTURE-RES-PRAC)'!AJ$14:BM$14, "CLO2", 'Database (LECTURE-RES-PRAC)'!AJ153:BM153) / 'Grade computation'!G$5, IF(C$16 = "FINAL", SUMIF('Database (LECTURE-RES-PRAC)'!BP$14:CS$14, "CLO2", 'Database (LECTURE-RES-PRAC)'!BP153:CS153) / 'Grade computation'!H$5,""))),""),"")</f>
        <v/>
      </c>
      <c r="S156" s="286" t="str">
        <f aca="false">IF(B156&lt;&gt;"",IF(R156="","",IF(R156&lt;0.5,1,IF(AND(R156&gt;=0.5,R156&lt;P$10),2,IF(R156&gt;=P$10,3)))),"")</f>
        <v/>
      </c>
      <c r="T156" s="194" t="str">
        <f aca="false">IF(B156 &lt;&gt; "",IF(AND('PRINTABLE (per grading)'!H$16="EXAM", 'PRINTABLE (per grading)'!B$13="Prelim"), IF(ISERROR(SUMIF('Exam (LECTURE ONLY)'!D$20:M$20, "CLO2", 'Exam (LECTURE ONLY)'!D158:M158) / 'Exam (LECTURE ONLY)'!AL$7), "", SUMIF('Exam (LECTURE ONLY)'!D$20:M$20, "CLO2", 'Exam (LECTURE ONLY)'!D158:M158) /'Exam (LECTURE ONLY)'!AL$7),
IF(AND('PRINTABLE (per grading)'!H$16="EXAM", 'PRINTABLE (per grading)'!B$13="Midterm"), IF(ISERROR(SUMIF('Exam (LECTURE ONLY)'!O$20:X$20, "CLO2", 'Exam (LECTURE ONLY)'!O158:X158) / 'Exam (LECTURE ONLY)'!AM$7), "", SUMIF('Exam (LECTURE ONLY)'!O$20:X$20, "CLO2", 'Exam (LECTURE ONLY)'!O158:X158) / 'Exam (LECTURE ONLY)'!AM$7),
IF(AND('PRINTABLE (per grading)'!H$16="EXAM", 'PRINTABLE (per grading)'!B$13="Final"), IF(ISERROR(SUMIF('Exam (LECTURE ONLY)'!Z$20:AI$20, "CLO2", 'Exam (LECTURE ONLY)'!Z158:AI158) / 'Exam (LECTURE ONLY)'!AN$7), "", SUMIF('Exam (LECTURE ONLY)'!Z$20:AI$20, "CLO2", 'Exam (LECTURE ONLY)'!Z158:AI158) / 'Exam (LECTURE ONLY)'!AN$7),
IF(AND('PRINTABLE (per grading)'!H$16="OUTPUT", 'PRINTABLE (per grading)'!B$13="Prelim"), IF(ISERROR(SUMIF(OUTPUT!C$20:M$20, "CLO2", OUTPUT!C158:M158) / OUTPUT!AL$7), "", SUMIF(OUTPUT!C$20:M$20, "CLO2", OUTPUT!C158:M158) / OUTPUT!AL$7),
IF(AND('PRINTABLE (per grading)'!H$16="OUTPUT", 'PRINTABLE (per grading)'!B$13="Midterm"), IF(ISERROR(SUMIF(OUTPUT!O$20:Y$20, "CLO2", OUTPUT!O158:Y158) / OUTPUT!AM$7), "", SUMIF(OUTPUT!O$20:Y$20, "CLO2", OUTPUT!O158:Y158) / OUTPUT!AM$7),
IF(AND('PRINTABLE (per grading)'!H$16="OUTPUT", 'PRINTABLE (per grading)'!B$13="Final"), IF(ISERROR(SUMIF(OUTPUT!AA$20:AI$20, "CLO2", OUTPUT!AA158:AI158) / OUTPUT!AN$7), "", SUMIF(OUTPUT!AA$20:AI$20, "CLO2", OUTPUT!AA158:AI158) / OUTPUT!AN$7),
"")))))),"")</f>
        <v/>
      </c>
      <c r="U156" s="286" t="str">
        <f aca="false">IF(B156&lt;&gt;"",IF(T156="","",IF(T156&lt;0.5,1,IF(AND(T156&gt;=0.5,T156&lt;P$10),2,IF(T156&gt;=P$10,3)))),"")</f>
        <v/>
      </c>
      <c r="V156" s="287" t="str">
        <f aca="false">IF(B156 &lt;&gt; "",IFERROR(IF(AVERAGE(R156,T156)&gt;=P$10,"Y","N"),""),"")</f>
        <v/>
      </c>
      <c r="W156" s="194" t="str">
        <f aca="false">IF(B156 &lt;&gt; "", IFERROR(IF(C$16 = "PRELIM", SUMIF('Database (LECTURE-RES-PRAC)'!D$14:AG$14, "CLO3", 'Database (LECTURE-RES-PRAC)'!D153:AG153) / 'Grade computation'!F$6, IF(C$16 = "MIDTERM", SUMIF('Database (LECTURE-RES-PRAC)'!AJ$14:BM$14, "CLO3", 'Database (LECTURE-RES-PRAC)'!AJ153:BM153) / 'Grade computation'!G$6, IF(C$16 = "FINAL", SUMIF('Database (LECTURE-RES-PRAC)'!BP$14:CS$14, "CLO3", 'Database (LECTURE-RES-PRAC)'!BP153:CS153) / 'Grade computation'!H$6,""))),""),"")</f>
        <v/>
      </c>
      <c r="X156" s="286" t="str">
        <f aca="false">IF(B156&lt;&gt;"",IF(W156="","",IF(W156&lt;0.5,1,IF(AND(W156&gt;=0.5,W156&lt;P$10),2,IF(W156&gt;=P$10,3)))),"")</f>
        <v/>
      </c>
      <c r="Y156" s="194" t="str">
        <f aca="false">IF(B156 &lt;&gt; "",IF(AND('PRINTABLE (per grading)'!H$16="EXAM", 'PRINTABLE (per grading)'!B$13="Prelim"), IF(ISERROR(SUMIF('Exam (LECTURE ONLY)'!D$20:M$20, "CLO3", 'Exam (LECTURE ONLY)'!D158:M158) / 'Exam (LECTURE ONLY)'!AL$8), "", SUMIF('Exam (LECTURE ONLY)'!D$20:M$20, "CLO3", 'Exam (LECTURE ONLY)'!D158:M158) /'Exam (LECTURE ONLY)'!AL$8),
IF(AND('PRINTABLE (per grading)'!H$16="EXAM", 'PRINTABLE (per grading)'!B$13="Midterm"), IF(ISERROR(SUMIF('Exam (LECTURE ONLY)'!O$20:X$20, "CLO3", 'Exam (LECTURE ONLY)'!O158:X158) / 'Exam (LECTURE ONLY)'!AM$8), "", SUMIF('Exam (LECTURE ONLY)'!O$20:X$20, "CLO3", 'Exam (LECTURE ONLY)'!O158:X158) / 'Exam (LECTURE ONLY)'!AM$8),
IF(AND('PRINTABLE (per grading)'!H$16="EXAM", 'PRINTABLE (per grading)'!B$13="Final"), IF(ISERROR(SUMIF('Exam (LECTURE ONLY)'!Z$20:AI$20, "CLO3", 'Exam (LECTURE ONLY)'!Z158:AI158) / 'Exam (LECTURE ONLY)'!AN$8), "", SUMIF('Exam (LECTURE ONLY)'!Z$20:AI$20, "CLO3", 'Exam (LECTURE ONLY)'!Z158:AI158) / 'Exam (LECTURE ONLY)'!AN$8),
IF(AND('PRINTABLE (per grading)'!H$16="OUTPUT", 'PRINTABLE (per grading)'!B$13="Prelim"), IF(ISERROR(SUMIF(OUTPUT!C$20:M$20, "CLO3", OUTPUT!C158:M158) / OUTPUT!AL$8), "", SUMIF(OUTPUT!C$20:M$20, "CLO3", OUTPUT!C158:M158) / OUTPUT!AL$8),
IF(AND('PRINTABLE (per grading)'!H$16="OUTPUT", 'PRINTABLE (per grading)'!B$13="Midterm"), IF(ISERROR(SUMIF(OUTPUT!O$20:Y$20, "CLO3", OUTPUT!O158:Y158) / OUTPUT!AM$8), "", SUMIF(OUTPUT!O$20:Y$20, "CLO3", OUTPUT!O158:Y158) / OUTPUT!AM$8),
IF(AND('PRINTABLE (per grading)'!H$16="OUTPUT", 'PRINTABLE (per grading)'!B$13="Final"), IF(ISERROR(SUMIF(OUTPUT!AA$20:AI$20, "CLO3", OUTPUT!AA158:AI158) / OUTPUT!AN$8), "", SUMIF(OUTPUT!AA$20:AI$20, "CLO3", OUTPUT!AA158:AI158) / OUTPUT!AN$8),
"" )))))),"")</f>
        <v/>
      </c>
      <c r="Z156" s="286" t="str">
        <f aca="false">IF(B156&lt;&gt;"",IF(Y156="","",IF(Y156&lt;0.5,1,IF(AND(Y156&gt;=0.5,Y156&lt;P$10),2,IF(Y156&gt;=P$10,3)))),"")</f>
        <v/>
      </c>
      <c r="AA156" s="287" t="str">
        <f aca="false">IF(B156 &lt;&gt; "",IFERROR(IF(AVERAGE(W156,Y156)&gt;=P$10,"Y","N"),""),"")</f>
        <v/>
      </c>
      <c r="AB156" s="194" t="str">
        <f aca="false">IF(B156 &lt;&gt; "", IFERROR(IF(C$16 = "PRELIM", SUMIF('Database (LECTURE-RES-PRAC)'!D$14:AG$14, "CLO4", 'Database (LECTURE-RES-PRAC)'!D153:AG153) / 'Grade computation'!F$7, IF(C$16 = "MIDTERM", SUMIF('Database (LECTURE-RES-PRAC)'!AJ$14:BM$14, "CLO4", 'Database (LECTURE-RES-PRAC)'!AJ153:BM153) / 'Grade computation'!G$7, IF(C$16 = "FINAL", SUMIF('Database (LECTURE-RES-PRAC)'!BP$14:CS$14, "CLO4", 'Database (LECTURE-RES-PRAC)'!BP153:CS153) / 'Grade computation'!H$7,""))),""),"")</f>
        <v/>
      </c>
      <c r="AC156" s="286" t="str">
        <f aca="false">IF(B156&lt;&gt;"",IF(AB156="","",IF(AB156&lt;0.5,1,IF(AND(AB156&gt;=0.5,AB156&lt;P$10),2,IF(AB156&gt;=P$10,3)))),"")</f>
        <v/>
      </c>
      <c r="AD156" s="194" t="str">
        <f aca="false">IF(B156 &lt;&gt; "",IF(AND('PRINTABLE (per grading)'!H$16="EXAM", 'PRINTABLE (per grading)'!B$13="Prelim"), IF(ISERROR(SUMIF('Exam (LECTURE ONLY)'!D$20:M$20, "CLO4", 'Exam (LECTURE ONLY)'!D158:M158) / 'Exam (LECTURE ONLY)'!AL$9), "", SUMIF('Exam (LECTURE ONLY)'!D$20:M$20, "CLO4", 'Exam (LECTURE ONLY)'!D158:M158) /'Exam (LECTURE ONLY)'!AL$9),
IF(AND('PRINTABLE (per grading)'!H$16="EXAM", 'PRINTABLE (per grading)'!B$13="Midterm"), IF(ISERROR(SUMIF('Exam (LECTURE ONLY)'!O$20:X$20, "CLO4", 'Exam (LECTURE ONLY)'!O158:X158) / 'Exam (LECTURE ONLY)'!AM$9), "", SUMIF('Exam (LECTURE ONLY)'!O$20:X$20, "CLO4", 'Exam (LECTURE ONLY)'!O158:X158) / 'Exam (LECTURE ONLY)'!AM$9),
IF(AND('PRINTABLE (per grading)'!H$16="EXAM", 'PRINTABLE (per grading)'!B$13="Final"), IF(ISERROR(SUMIF('Exam (LECTURE ONLY)'!Z$20:AI$20, "CLO4", 'Exam (LECTURE ONLY)'!Z158:AI158) / 'Exam (LECTURE ONLY)'!AN$9), "", SUMIF('Exam (LECTURE ONLY)'!Z$20:AI$20, "CLO4", 'Exam (LECTURE ONLY)'!Z158:AI158) / 'Exam (LECTURE ONLY)'!AN$9),
IF(AND('PRINTABLE (per grading)'!H$16="OUTPUT", 'PRINTABLE (per grading)'!B$13="Prelim"), IF(ISERROR(SUMIF(OUTPUT!C$20:M$20, "CLO4", OUTPUT!C158:M158) / OUTPUT!AL$9), "", SUMIF(OUTPUT!C$20:M$20, "CLO4", OUTPUT!C158:M158) / OUTPUT!AL$9),
IF(AND('PRINTABLE (per grading)'!H$16="OUTPUT", 'PRINTABLE (per grading)'!B$13="Midterm"), IF(ISERROR(SUMIF(OUTPUT!O$20:Y$20, "CLO4", OUTPUT!O158:Y158) / OUTPUT!AM$9), "", SUMIF(OUTPUT!O$20:Y$20, "CLO4", OUTPUT!O158:Y158) / OUTPUT!AM$9),
IF(AND('PRINTABLE (per grading)'!H$16="OUTPUT", 'PRINTABLE (per grading)'!B$13="Final"), IF(ISERROR(SUMIF(OUTPUT!AA$20:AI$20, "CLO4", OUTPUT!AA158:AI158) / OUTPUT!AN$9), "", SUMIF(OUTPUT!AA$20:AI$20, "CLO4", OUTPUT!AA158:AI158) / OUTPUT!AN$9),
"")))))),"")</f>
        <v/>
      </c>
      <c r="AE156" s="286" t="str">
        <f aca="false">IF(B156&lt;&gt;"",IF(AD156="","",IF(AD156&lt;0.5,1,IF(AND(AD156&gt;=0.5,AD156&lt;P$10),2,IF(AD156&gt;=P$10,3)))),"")</f>
        <v/>
      </c>
      <c r="AF156" s="287" t="str">
        <f aca="false">IF(B156 &lt;&gt; "",IFERROR(IF(AVERAGE(AB156,AD156)&gt;=P$10,"Y","N"),""),"")</f>
        <v/>
      </c>
      <c r="AG156" s="194" t="str">
        <f aca="false">IF(B156 &lt;&gt; "", IFERROR(IF(C$16 = "PRELIM", SUMIF('Database (LECTURE-RES-PRAC)'!D$14:AG$14, "CLO5", 'Database (LECTURE-RES-PRAC)'!D153:AG153) / 'Grade computation'!F$8, IF(C$16 = "MIDTERM", SUMIF('Database (LECTURE-RES-PRAC)'!AJ$14:BM$14, "CLO5", 'Database (LECTURE-RES-PRAC)'!AJ153:BM153) / 'Grade computation'!G$8, IF(C$16 = "FINAL", SUMIF('Database (LECTURE-RES-PRAC)'!BP$14:CS$14, "CLO5", 'Database (LECTURE-RES-PRAC)'!BP153:CS153) / 'Grade computation'!H$8,""))),""),"")</f>
        <v/>
      </c>
      <c r="AH156" s="286" t="str">
        <f aca="false">IF(B156&lt;&gt;"",IF(AG156="","",IF(AG156&lt;0.5,1,IF(AND(AG156&gt;=0.5,AG156&lt;P$10),2,IF(AG156&gt;=P$10,3)))),"")</f>
        <v/>
      </c>
      <c r="AI156" s="194" t="str">
        <f aca="false">IF(B156 &lt;&gt; "",IF(AND('PRINTABLE (per grading)'!H$16="EXAM", 'PRINTABLE (per grading)'!B$13="Prelim"), IF(ISERROR(SUMIF('Exam (LECTURE ONLY)'!D$20:M$20, "CLO5", 'Exam (LECTURE ONLY)'!D158:M158) / 'Exam (LECTURE ONLY)'!AL$10), "", SUMIF('Exam (LECTURE ONLY)'!D$20:M$20, "CLO5", 'Exam (LECTURE ONLY)'!D158:M158) /'Exam (LECTURE ONLY)'!AL$10),
IF(AND('PRINTABLE (per grading)'!H$16="EXAM", 'PRINTABLE (per grading)'!B$13="Midterm"), IF(ISERROR(SUMIF('Exam (LECTURE ONLY)'!O$20:X$20, "CLO5", 'Exam (LECTURE ONLY)'!O158:X158) / 'Exam (LECTURE ONLY)'!AM$10), "", SUMIF('Exam (LECTURE ONLY)'!O$20:X$20, "CLO5", 'Exam (LECTURE ONLY)'!O158:X158) / 'Exam (LECTURE ONLY)'!AM$10),
IF(AND('PRINTABLE (per grading)'!H$16="EXAM", 'PRINTABLE (per grading)'!B$13="Final"), IF(ISERROR(SUMIF('Exam (LECTURE ONLY)'!Z$20:AI$20, "CLO5", 'Exam (LECTURE ONLY)'!Z158:AI158) / 'Exam (LECTURE ONLY)'!AN$10), "", SUMIF('Exam (LECTURE ONLY)'!Z$20:AI$20, "CLO5", 'Exam (LECTURE ONLY)'!Z158:AI158) / 'Exam (LECTURE ONLY)'!AN$10),
IF(AND('PRINTABLE (per grading)'!H$16="OUTPUT", 'PRINTABLE (per grading)'!B$13="Prelim"), IF(ISERROR(SUMIF(OUTPUT!C$20:M$20, "CLO5", OUTPUT!C158:M158) / OUTPUT!AL$10), "", SUMIF(OUTPUT!C$20:M$20, "CLO5", OUTPUT!C158:M158) / OUTPUT!AL$10),
IF(AND('PRINTABLE (per grading)'!H$16="OUTPUT", 'PRINTABLE (per grading)'!B$13="Midterm"), IF(ISERROR(SUMIF(OUTPUT!O$20:Y$20, "CLO5", OUTPUT!O158:Y158) / OUTPUT!AM$10), "", SUMIF(OUTPUT!O$20:Y$20, "CLO5", OUTPUT!O158:Y158) / OUTPUT!AM$10),
IF(AND('PRINTABLE (per grading)'!H$16="OUTPUT", 'PRINTABLE (per grading)'!B$13="Final"), IF(ISERROR(SUMIF(OUTPUT!AA$20:AI$20, "CLO5", OUTPUT!AA158:AI158) / OUTPUT!AN$10), "", SUMIF(OUTPUT!AA$20:AI$20, "CLO5", OUTPUT!AA158:AI158) / OUTPUT!AN$10),
"")))))),"")</f>
        <v/>
      </c>
      <c r="AJ156" s="286" t="str">
        <f aca="false">IF(B156&lt;&gt;"",IF(AI156="","",IF(AI156&lt;0.5,1,IF(AND(AI156&gt;=0.5,AI156&lt;P$10),2,IF(AI156&gt;=P$10,3)))),"")</f>
        <v/>
      </c>
      <c r="AK156" s="287" t="str">
        <f aca="false">IF(B156 &lt;&gt; "",IFERROR(IF(AVERAGE(AG156,AI156)&gt;=P$10,"Y","N"),""),"")</f>
        <v/>
      </c>
      <c r="AL156" s="194" t="str">
        <f aca="false">IF(B156 &lt;&gt; "", IFERROR(IF(C$16 = "PRELIM", SUMIF('Database (LECTURE-RES-PRAC)'!D$14:AG$14, "CLO6", 'Database (LECTURE-RES-PRAC)'!D153:AG153) / 'Grade computation'!F$9, IF(C$16 = "MIDTERM", SUMIF('Database (LECTURE-RES-PRAC)'!AJ$14:BM$14, "CLO6", 'Database (LECTURE-RES-PRAC)'!AJ153:BM153) / 'Grade computation'!G$9, IF(C$16 = "FINAL", SUMIF('Database (LECTURE-RES-PRAC)'!BP$14:CS$14, "CLO6", 'Database (LECTURE-RES-PRAC)'!BP153:CS153) / 'Grade computation'!H$9,""))),""),"")</f>
        <v/>
      </c>
      <c r="AM156" s="286" t="str">
        <f aca="false">IF(B156&lt;&gt;"",IF(AL156="","",IF(AL156&lt;0.5,1,IF(AND(AL156&gt;=0.5,AL156&lt;P$10),2,IF(AL156&gt;=P$10,3)))),"")</f>
        <v/>
      </c>
      <c r="AN156" s="194" t="str">
        <f aca="false">IF(B156 &lt;&gt; "",IF(AND('PRINTABLE (per grading)'!H$16="EXAM", 'PRINTABLE (per grading)'!B$13="Prelim"), IF(ISERROR(SUMIF('Exam (LECTURE ONLY)'!D$20:M$20, "CLO6", 'Exam (LECTURE ONLY)'!D158:M158) / 'Exam (LECTURE ONLY)'!AL$11), "", SUMIF('Exam (LECTURE ONLY)'!D$20:M$20, "CLO6", 'Exam (LECTURE ONLY)'!D158:M158) /'Exam (LECTURE ONLY)'!AL$11),
IF(AND('PRINTABLE (per grading)'!H$16="EXAM", 'PRINTABLE (per grading)'!B$13="Midterm"), IF(ISERROR(SUMIF('Exam (LECTURE ONLY)'!O$20:X$20, "CLO6", 'Exam (LECTURE ONLY)'!O158:X158) / 'Exam (LECTURE ONLY)'!AM$11), "", SUMIF('Exam (LECTURE ONLY)'!O$20:X$20, "CLO6", 'Exam (LECTURE ONLY)'!O158:X158) / 'Exam (LECTURE ONLY)'!AM$11),
IF(AND('PRINTABLE (per grading)'!H$16="EXAM", 'PRINTABLE (per grading)'!B$13="Final"), IF(ISERROR(SUMIF('Exam (LECTURE ONLY)'!Z$20:AI$20, "CLO6", 'Exam (LECTURE ONLY)'!Z158:AI158) / 'Exam (LECTURE ONLY)'!AN$11), "", SUMIF('Exam (LECTURE ONLY)'!Z$20:AI$20, "CLO6", 'Exam (LECTURE ONLY)'!Z158:AI158) / 'Exam (LECTURE ONLY)'!AN$11),
IF(AND('PRINTABLE (per grading)'!H$16="OUTPUT", 'PRINTABLE (per grading)'!B$13="Prelim"), IF(ISERROR(SUMIF(OUTPUT!C$20:M$20, "CLO6", OUTPUT!C158:M158) / OUTPUT!AL$11), "", SUMIF(OUTPUT!C$20:M$20, "CLO6", OUTPUT!C158:M158) / OUTPUT!AL$11),
IF(AND('PRINTABLE (per grading)'!H$16="OUTPUT", 'PRINTABLE (per grading)'!B$13="Midterm"), IF(ISERROR(SUMIF(OUTPUT!O$20:Y$20, "CLO6", OUTPUT!O158:Y158) / OUTPUT!AM$11), "", SUMIF(OUTPUT!O$20:Y$20, "CLO6", OUTPUT!O158:Y158) / OUTPUT!AM$11),
IF(AND('PRINTABLE (per grading)'!H$16="OUTPUT", 'PRINTABLE (per grading)'!B$13="Final"), IF(ISERROR(SUMIF(OUTPUT!AA$20:AI$20, "CLO6", OUTPUT!AA158:AI158) / OUTPUT!AN$11), "", SUMIF(OUTPUT!AA$20:AI$20, "CLO6", OUTPUT!AA158:AI158) / OUTPUT!AN$11),
"")))))),"")</f>
        <v/>
      </c>
      <c r="AO156" s="286" t="str">
        <f aca="false">IF(B156&lt;&gt;"",IF(AN156="","",IF(AN156&lt;0.5,1,IF(AND(AN156&gt;=0.5,AN156&lt;P$10),2,IF(AN156&gt;=P$10,3)))),"")</f>
        <v/>
      </c>
      <c r="AP156" s="287" t="str">
        <f aca="false">IF(B156 &lt;&gt; "",IFERROR(IF(AVERAGE(AL156,AN156)&gt;=P$10,"Y","N"),""),"")</f>
        <v/>
      </c>
      <c r="AQ156" s="194" t="str">
        <f aca="false">IF(B156 &lt;&gt; "", IFERROR(IF(C$16 = "PRELIM", SUMIF('Database (LECTURE-RES-PRAC)'!D$14:AG$14, "CLO7", 'Database (LECTURE-RES-PRAC)'!D153:AG153) / 'Grade computation'!F$10, IF(C$16 = "MIDTERM", SUMIF('Database (LECTURE-RES-PRAC)'!AJ$14:BM$14, "CLO7", 'Database (LECTURE-RES-PRAC)'!AJ153:BM153) / 'Grade computation'!G$10, IF(C$16 = "FINAL", SUMIF('Database (LECTURE-RES-PRAC)'!BP$14:CS$14, "CLO7", 'Database (LECTURE-RES-PRAC)'!BP153:CS153) / 'Grade computation'!H$10,""))),""),"")</f>
        <v/>
      </c>
      <c r="AR156" s="286" t="str">
        <f aca="false">IF(B156&lt;&gt;"",IF(AQ156="","",IF(AQ156&lt;0.5,1,IF(AND(AQ156&gt;=0.5,AQ156&lt;P$10),2,IF(AQ156&gt;=P$10,3)))),"")</f>
        <v/>
      </c>
      <c r="AS156" s="194" t="str">
        <f aca="false">IF(B156 &lt;&gt; "",IF(AND('PRINTABLE (per grading)'!H$16="EXAM", 'PRINTABLE (per grading)'!B$13="Prelim"), IF(ISERROR(SUMIF('Exam (LECTURE ONLY)'!D$20:M$20, "CLO7", 'Exam (LECTURE ONLY)'!D158:M158) / 'Exam (LECTURE ONLY)'!AL$12), "", SUMIF('Exam (LECTURE ONLY)'!D$20:M$20, "CLO7", 'Exam (LECTURE ONLY)'!D158:M158) /'Exam (LECTURE ONLY)'!AL$12),
IF(AND('PRINTABLE (per grading)'!H$16="EXAM", 'PRINTABLE (per grading)'!B$13="Midterm"), IF(ISERROR(SUMIF('Exam (LECTURE ONLY)'!O$20:X$20, "CLO7", 'Exam (LECTURE ONLY)'!O158:X158) / 'Exam (LECTURE ONLY)'!AM$12), "", SUMIF('Exam (LECTURE ONLY)'!O$20:X$20, "CLO7", 'Exam (LECTURE ONLY)'!O158:X158) / 'Exam (LECTURE ONLY)'!AM$12),
IF(AND('PRINTABLE (per grading)'!H$16="EXAM", 'PRINTABLE (per grading)'!B$13="Final"), IF(ISERROR(SUMIF('Exam (LECTURE ONLY)'!Z$20:AI$20, "CLO7", 'Exam (LECTURE ONLY)'!Z158:AI158) / 'Exam (LECTURE ONLY)'!AN$12), "", SUMIF('Exam (LECTURE ONLY)'!Z$20:AI$20, "CLO7", 'Exam (LECTURE ONLY)'!Z158:AI158) / 'Exam (LECTURE ONLY)'!AN$12),
IF(AND('PRINTABLE (per grading)'!H$16="OUTPUT", 'PRINTABLE (per grading)'!B$13="Prelim"), IF(ISERROR(SUMIF(OUTPUT!C$20:M$20, "CLO7", OUTPUT!C158:M158) / OUTPUT!AL$12), "", SUMIF(OUTPUT!C$20:M$20, "CLO7", OUTPUT!C158:M158) / OUTPUT!AL$12),
IF(AND('PRINTABLE (per grading)'!H$16="OUTPUT", 'PRINTABLE (per grading)'!B$13="Midterm"), IF(ISERROR(SUMIF(OUTPUT!O$20:Y$20, "CLO7", OUTPUT!O158:Y158) / OUTPUT!AM$12), "", SUMIF(OUTPUT!O$20:Y$20, "CLO7", OUTPUT!O158:Y158) / OUTPUT!AM$12),
IF(AND('PRINTABLE (per grading)'!H$16="OUTPUT", 'PRINTABLE (per grading)'!B$13="Final"), IF(ISERROR(SUMIF(OUTPUT!AA$20:AI$20, "CLO7", OUTPUT!AA158:AI158) / OUTPUT!AN$12), "", SUMIF(OUTPUT!AA$20:AI$20, "CLO7", OUTPUT!AA158:AI158) / OUTPUT!AN$12),
"")))))),"")</f>
        <v/>
      </c>
      <c r="AT156" s="286" t="str">
        <f aca="false">IF(B156&lt;&gt;"",IF(AS156="","",IF(AS156&lt;0.5,1,IF(AND(AS156&gt;=0.5,AS156&lt;P$10),2,IF(AS156&gt;=P$10,3)))),"")</f>
        <v/>
      </c>
      <c r="AU156" s="287" t="str">
        <f aca="false">IF(B156 &lt;&gt; "",IFERROR(IF(AVERAGE(AQ156,AS156)&gt;=P$10,"Y","N"),""),"")</f>
        <v/>
      </c>
      <c r="AV156" s="194" t="str">
        <f aca="false">IF(B156 &lt;&gt; "", IFERROR(IF(C$16 = "PRELIM", SUMIF('Database (LECTURE-RES-PRAC)'!D$14:AG$14, "CLO8", 'Database (LECTURE-RES-PRAC)'!D153:AG153) / 'Grade computation'!F$11, IF(C$16 = "MIDTERM", SUMIF('Database (LECTURE-RES-PRAC)'!AJ$14:BM$14, "CLO8", 'Database (LECTURE-RES-PRAC)'!AJ153:BM153) / 'Grade computation'!G$11, IF(C$16 = "FINAL", SUMIF('Database (LECTURE-RES-PRAC)'!BP$14:CS$14, "CLO8", 'Database (LECTURE-RES-PRAC)'!BP153:CS153) / 'Grade computation'!H$11,""))),""),"")</f>
        <v/>
      </c>
      <c r="AW156" s="286" t="str">
        <f aca="false">IF(B156&lt;&gt;"",IF(AV156="","",IF(AV156&lt;0.5,1,IF(AND(AV156&gt;=0.5,AV156&lt;P$10),2,IF(AV156&gt;=P$10,3)))),"")</f>
        <v/>
      </c>
      <c r="AX156" s="194" t="str">
        <f aca="false">IF(B156 &lt;&gt; "",IF(AND('PRINTABLE (per grading)'!H$16="EXAM", 'PRINTABLE (per grading)'!B$13="Prelim"), IF(ISERROR(SUMIF('Exam (LECTURE ONLY)'!D$20:M$20, "CLO8", 'Exam (LECTURE ONLY)'!D158:M158) / 'Exam (LECTURE ONLY)'!AL$13), "", SUMIF('Exam (LECTURE ONLY)'!D$20:M$20, "CLO8", 'Exam (LECTURE ONLY)'!D158:M158) /'Exam (LECTURE ONLY)'!AL$13),
IF(AND('PRINTABLE (per grading)'!H$16="EXAM", 'PRINTABLE (per grading)'!B$13="Midterm"), IF(ISERROR(SUMIF('Exam (LECTURE ONLY)'!O$20:X$20, "CLO8", 'Exam (LECTURE ONLY)'!O158:X158) / 'Exam (LECTURE ONLY)'!AM$13), "", SUMIF('Exam (LECTURE ONLY)'!O$20:X$20, "CLO8", 'Exam (LECTURE ONLY)'!O158:X158) / 'Exam (LECTURE ONLY)'!AM$13),
IF(AND('PRINTABLE (per grading)'!H$16="EXAM", 'PRINTABLE (per grading)'!B$13="Final"), IF(ISERROR(SUMIF('Exam (LECTURE ONLY)'!Z$20:AI$20, "CLO8", 'Exam (LECTURE ONLY)'!Z158:AI158) / 'Exam (LECTURE ONLY)'!AN$13), "", SUMIF('Exam (LECTURE ONLY)'!Z$20:AI$20, "CLO8", 'Exam (LECTURE ONLY)'!Z158:AI158) / 'Exam (LECTURE ONLY)'!AN$13),
IF(AND('PRINTABLE (per grading)'!H$16="OUTPUT", 'PRINTABLE (per grading)'!B$13="Prelim"), IF(ISERROR(SUMIF(OUTPUT!C$20:M$20, "CLO8", OUTPUT!C158:M158) / OUTPUT!AL$13), "", SUMIF(OUTPUT!C$20:M$20, "CLO8", OUTPUT!C158:M158) / OUTPUT!AL$13),
IF(AND('PRINTABLE (per grading)'!H$16="OUTPUT", 'PRINTABLE (per grading)'!B$13="Midterm"), IF(ISERROR(SUMIF(OUTPUT!O$20:Y$20, "CLO8", OUTPUT!O158:Y158) / OUTPUT!AM$13), "", SUMIF(OUTPUT!O$20:Y$20, "CLO8", OUTPUT!O158:Y158) / OUTPUT!AM$13),
IF(AND('PRINTABLE (per grading)'!H$16="OUTPUT", 'PRINTABLE (per grading)'!B$13="Final"), IF(ISERROR(SUMIF(OUTPUT!AA$20:AI$20, "CLO8", OUTPUT!AA158:AI158) / OUTPUT!AN$13), "", SUMIF(OUTPUT!AA$20:AI$20, "CLO8", OUTPUT!AA158:AI158) / OUTPUT!AN$13),
"")))))),"")</f>
        <v/>
      </c>
      <c r="AY156" s="286" t="str">
        <f aca="false">IF(B156&lt;&gt;"",IF(AX156="","",IF(AX156&lt;0.5,1,IF(AND(AX156&gt;=0.5,AX156&lt;P$10),2,IF(AX156&gt;=P$10,3)))),"")</f>
        <v/>
      </c>
      <c r="AZ156" s="287" t="str">
        <f aca="false">IF(B156 &lt;&gt; "",IFERROR(IF(AVERAGE(AV156,AX156)&gt;=P$10,"Y","N"),""),"")</f>
        <v/>
      </c>
      <c r="BA156" s="194" t="str">
        <f aca="false">IF(B156 &lt;&gt; "", IFERROR(IF(C$16 = "PRELIM", SUMIF('Database (LECTURE-RES-PRAC)'!D$14:AG$14, "CLO9", 'Database (LECTURE-RES-PRAC)'!D153:AG153) / 'Grade computation'!F$12, IF(C$16 = "MIDTERM", SUMIF('Database (LECTURE-RES-PRAC)'!AJ$14:BM$14, "CLO9", 'Database (LECTURE-RES-PRAC)'!AJ153:BM153) / 'Grade computation'!G$12, IF(C$16 = "FINAL", SUMIF('Database (LECTURE-RES-PRAC)'!BP$14:CS$14, "CLO9", 'Database (LECTURE-RES-PRAC)'!BP153:CS153) / 'Grade computation'!H$12,""))),""),"")</f>
        <v/>
      </c>
      <c r="BB156" s="286" t="str">
        <f aca="false">IF(B156&lt;&gt;"",IF(BA156="","",IF(BA156&lt;0.5,1,IF(AND(BA156&gt;=0.5,BA156&lt;P$10),2,IF(BA156&gt;=P$10,3)))),"")</f>
        <v/>
      </c>
      <c r="BC156" s="194" t="str">
        <f aca="false">IF(B156 &lt;&gt; "",IF(AND('PRINTABLE (per grading)'!H$16="EXAM", 'PRINTABLE (per grading)'!B$13="Prelim"), IF(ISERROR(SUMIF('Exam (LECTURE ONLY)'!D$20:M$20, "CLO9", 'Exam (LECTURE ONLY)'!D158:M158) / 'Exam (LECTURE ONLY)'!AL$14), "", SUMIF('Exam (LECTURE ONLY)'!D$20:M$20, "CLO9", 'Exam (LECTURE ONLY)'!D158:M158) /'Exam (LECTURE ONLY)'!AL$14),
IF(AND('PRINTABLE (per grading)'!H$16="EXAM", 'PRINTABLE (per grading)'!B$13="Midterm"), IF(ISERROR(SUMIF('Exam (LECTURE ONLY)'!O$20:X$20, "CLO9", 'Exam (LECTURE ONLY)'!O158:X158) / 'Exam (LECTURE ONLY)'!AM$14), "", SUMIF('Exam (LECTURE ONLY)'!O$20:X$20, "CLO9", 'Exam (LECTURE ONLY)'!O158:X158) / 'Exam (LECTURE ONLY)'!AM$14),
IF(AND('PRINTABLE (per grading)'!H$16="EXAM", 'PRINTABLE (per grading)'!B$13="Final"), IF(ISERROR(SUMIF('Exam (LECTURE ONLY)'!Z$20:AI$20, "CLO9", 'Exam (LECTURE ONLY)'!Z158:AI158) / 'Exam (LECTURE ONLY)'!AN$14), "", SUMIF('Exam (LECTURE ONLY)'!Z$20:AI$20, "CLO9", 'Exam (LECTURE ONLY)'!Z158:AI158) / 'Exam (LECTURE ONLY)'!AN$14),
IF(AND('PRINTABLE (per grading)'!H$16="OUTPUT", 'PRINTABLE (per grading)'!B$13="Prelim"), IF(ISERROR(SUMIF(OUTPUT!C$20:M$20, "CLO9", OUTPUT!C158:M158) / OUTPUT!AL$14), "", SUMIF(OUTPUT!C$20:M$20, "CLO9", OUTPUT!C158:M158) / OUTPUT!AL$14),
IF(AND('PRINTABLE (per grading)'!H$16="OUTPUT", 'PRINTABLE (per grading)'!B$13="Midterm"), IF(ISERROR(SUMIF(OUTPUT!O$20:Y$20, "CLO9", OUTPUT!O158:Y158) / OUTPUT!AM$14), "", SUMIF(OUTPUT!O$20:Y$20, "CLO9", OUTPUT!O158:Y158) / OUTPUT!AM$14),
IF(AND('PRINTABLE (per grading)'!H$16="OUTPUT", 'PRINTABLE (per grading)'!B$13="Final"), IF(ISERROR(SUMIF(OUTPUT!AA$20:AI$20, "CLO9", OUTPUT!AA158:AI158) / OUTPUT!AN$14), "", SUMIF(OUTPUT!AA$20:AI$20, "CLO9", OUTPUT!AA158:AI158) / OUTPUT!AN$14),
"")))))),"")</f>
        <v/>
      </c>
      <c r="BD156" s="286" t="str">
        <f aca="false">IF(B156&lt;&gt;"",IF(BC156="","",IF(BC156&lt;0.5,1,IF(AND(BC156&gt;=0.5,BC156&lt;P$10),2,IF(BC156&gt;=P$10,3)))),"")</f>
        <v/>
      </c>
      <c r="BE156" s="287" t="str">
        <f aca="false">IF(B156 &lt;&gt; "",IFERROR(IF(AVERAGE(BA156,BC156)&gt;=P$10,"Y","N"),""),"")</f>
        <v/>
      </c>
      <c r="BF156" s="194" t="str">
        <f aca="false">IF(B156 &lt;&gt; "", IFERROR(IF(C$16 = "PRELIM", SUMIF('Database (LECTURE-RES-PRAC)'!D$14:AG$14, "CLO10", 'Database (LECTURE-RES-PRAC)'!D153:AG153) / 'Grade computation'!F$13, IF(C$16 = "MIDTERM", SUMIF('Database (LECTURE-RES-PRAC)'!AJ$14:BM$14, "CLO10", 'Database (LECTURE-RES-PRAC)'!AJ153:BM153) / 'Grade computation'!G$13, IF(C$16 = "FINAL", SUMIF('Database (LECTURE-RES-PRAC)'!BP$14:CS$14, "CLO10", 'Database (LECTURE-RES-PRAC)'!BP153:CS153) / 'Grade computation'!H$13,""))),""),"")</f>
        <v/>
      </c>
      <c r="BG156" s="286" t="str">
        <f aca="false">IF(B156&lt;&gt;"",IF(BF156="","",IF(BF156&lt;0.5,1,IF(AND(BF156&gt;=0.5,BF156&lt;P$10),2,IF(BF156&gt;=P$10,3)))),"")</f>
        <v/>
      </c>
      <c r="BH156" s="194" t="str">
        <f aca="false">IF(B156 &lt;&gt; "",IF(AND('PRINTABLE (per grading)'!H$16="EXAM", 'PRINTABLE (per grading)'!B$13="Prelim"), IF(ISERROR(SUMIF('Exam (LECTURE ONLY)'!D$20:M$20, "CLO10", 'Exam (LECTURE ONLY)'!D158:M158) / 'Exam (LECTURE ONLY)'!AL$15), "", SUMIF('Exam (LECTURE ONLY)'!D$20:M$20, "CLO10", 'Exam (LECTURE ONLY)'!D158:M158) /'Exam (LECTURE ONLY)'!AL$15),
IF(AND('PRINTABLE (per grading)'!H$16="EXAM", 'PRINTABLE (per grading)'!B$13="Midterm"), IF(ISERROR(SUMIF('Exam (LECTURE ONLY)'!O$20:X$20, "CLO10", 'Exam (LECTURE ONLY)'!O158:X158) / 'Exam (LECTURE ONLY)'!AM$15), "", SUMIF('Exam (LECTURE ONLY)'!O$20:X$20, "CLO10", 'Exam (LECTURE ONLY)'!O158:X158) / 'Exam (LECTURE ONLY)'!AM$15),
IF(AND('PRINTABLE (per grading)'!H$16="EXAM", 'PRINTABLE (per grading)'!B$13="Final"), IF(ISERROR(SUMIF('Exam (LECTURE ONLY)'!Z$20:AI$20, "CLO10", 'Exam (LECTURE ONLY)'!Z158:AI158) / 'Exam (LECTURE ONLY)'!AN$15), "", SUMIF('Exam (LECTURE ONLY)'!Z$20:AI$20, "CLO10", 'Exam (LECTURE ONLY)'!Z158:AI158) / 'Exam (LECTURE ONLY)'!AN$15),
IF(AND('PRINTABLE (per grading)'!H$16="OUTPUT", 'PRINTABLE (per grading)'!B$13="Prelim"), IF(ISERROR(SUMIF(OUTPUT!C$20:M$20, "CLO10", OUTPUT!C158:M158) / OUTPUT!AL$15), "", SUMIF(OUTPUT!C$20:M$20, "CLO10", OUTPUT!C158:M158) / OUTPUT!AL$15),
IF(AND('PRINTABLE (per grading)'!H$16="OUTPUT", 'PRINTABLE (per grading)'!B$13="Midterm"), IF(ISERROR(SUMIF(OUTPUT!O$20:Y$20, "CLO10", OUTPUT!O158:Y158) / OUTPUT!AM$15), "", SUMIF(OUTPUT!O$20:Y$20, "CLO10", OUTPUT!O158:Y158) / OUTPUT!AM$15),
IF(AND('PRINTABLE (per grading)'!H$16="OUTPUT", 'PRINTABLE (per grading)'!B$13="Final"), IF(ISERROR(SUMIF(OUTPUT!AA$20:AI$20, "CLO10", OUTPUT!AA158:AI158) / OUTPUT!AN$15), "", SUMIF(OUTPUT!AA$20:AI$20, "CLO10", OUTPUT!AA158:AI158) / OUTPUT!AN$15),
"")))))),"")</f>
        <v/>
      </c>
      <c r="BI156" s="286" t="str">
        <f aca="false">IF(B156&lt;&gt;"",IF(BH156="","",IF(BH156&lt;0.5,1,IF(AND(BH156&gt;=0.5,BH156&lt;P$10),2,IF(BH156&gt;=P$10,3)))),"")</f>
        <v/>
      </c>
      <c r="BJ156" s="287" t="str">
        <f aca="false">IF(B156 &lt;&gt; "",IFERROR(IF(AVERAGE(BF156,BH156)&gt;=P$10,"Y","N"),""),"")</f>
        <v/>
      </c>
      <c r="BK156" s="8"/>
    </row>
    <row r="157" customFormat="false" ht="19.5" hidden="false" customHeight="true" outlineLevel="0" collapsed="false">
      <c r="A157" s="183" t="str">
        <f aca="false">IF(ISBLANK('Database (LECTURE-RES-PRAC)'!A154),"",'Database (LECTURE-RES-PRAC)'!A154)</f>
        <v/>
      </c>
      <c r="B157" s="184" t="str">
        <f aca="false">IF(ISBLANK('Database (LECTURE-RES-PRAC)'!B154),"",'Database (LECTURE-RES-PRAC)'!B154)</f>
        <v/>
      </c>
      <c r="C157" s="230" t="str">
        <f aca="false">IF(B157&lt;&gt;"",IF(C$16="PRELIM",'Grade computation'!C157, IF(C$16="MIDTERM",'Grade computation'!K157, IF(C$16="FINAL",'Grade computation'!S157,""))),"")</f>
        <v/>
      </c>
      <c r="D157" s="231" t="str">
        <f aca="false">IF(B157&lt;&gt;"",IFERROR(IF(B$11="80-20", (((C157/C$19)*X$6)+X$7)*D$18, IF(B$11="60-40", (((C157/C$19)*Y$6)+Y$7)*D$18, 0)),0),"")</f>
        <v/>
      </c>
      <c r="E157" s="230" t="str">
        <f aca="false">IF(B157&lt;&gt;"", IF(C$16="PRELIM",'Grade computation'!E157, IF(C$16="MIDTERM",'Grade computation'!M157, IF(C$16="FINAL",'Grade computation'!U157,""))),"")</f>
        <v/>
      </c>
      <c r="F157" s="232" t="str">
        <f aca="false">IF(B157&lt;&gt;"",IFERROR(IF(B$11="80-20", (((E157/E$19)*X$6)+X$7)*F$18, IF(B$11="60-40", (((E157/E$19)*Y$6)+Y$7)*F$18, 0)),0),"")</f>
        <v/>
      </c>
      <c r="G157" s="233" t="str">
        <f aca="false">IF(B157&lt;&gt;"",IFERROR((D157+F157),0),"")</f>
        <v/>
      </c>
      <c r="H157" s="234" t="str">
        <f aca="false">IF(B157&lt;&gt;"",IF(C$16="PRELIM", 'Grade computation'!H157, IF(C$16="MIDTERM", 'Grade computation'!P157, IF(C$16="FINAL",'Grade computation'!X157, ""))),"")</f>
        <v/>
      </c>
      <c r="I157" s="233" t="str">
        <f aca="false">IF(B157&lt;&gt;"",IFERROR(IF(B$11="80-20", (((H157/H$19)*X$6)+X$7)*I$19, IF(B$11="60-40", (((H157/H$19)*Y$6)+Y$7)*I$19, 0)),0),"")</f>
        <v/>
      </c>
      <c r="J157" s="237" t="str">
        <f aca="false">IFERROR((G157+I157),"")</f>
        <v/>
      </c>
      <c r="K157" s="183" t="str">
        <f aca="false">IFERROR(IF(J157="","",IF(J157&gt;=75,"PASSED","FAILED")),"")</f>
        <v/>
      </c>
      <c r="L157" s="183"/>
      <c r="M157" s="194" t="str">
        <f aca="false">IF(B157 &lt;&gt; "", IFERROR(IF(C$16 = "PRELIM", SUMIF('Database (LECTURE-RES-PRAC)'!D$14:AG$14, "CLO1", 'Database (LECTURE-RES-PRAC)'!D154:AG154) / 'Grade computation'!F$4, IF(C$16 = "MIDTERM", SUMIF('Database (LECTURE-RES-PRAC)'!AJ$14:BM$14, "CLO1", 'Database (LECTURE-RES-PRAC)'!AJ154:BM154) / 'Grade computation'!G$4, IF(C$16 = "FINAL", SUMIF('Database (LECTURE-RES-PRAC)'!BP$14:CS$14, "CLO1", 'Database (LECTURE-RES-PRAC)'!BP154:CS154) / 'Grade computation'!H$4,""))),""),"")</f>
        <v/>
      </c>
      <c r="N157" s="286" t="str">
        <f aca="false">IF(B157&lt;&gt;"",IF(M157="","",IF(M157&lt;0.5,1,IF(AND(M157&gt;=0.5,M157&lt;P$10),2,IF(M157&gt;=P$10,3)))),"")</f>
        <v/>
      </c>
      <c r="O157" s="194" t="str">
        <f aca="false">IF(B157 &lt;&gt; "",IF(AND('PRINTABLE (per grading)'!H$16="EXAM", 'PRINTABLE (per grading)'!B$13="Prelim"), IF(ISERROR(SUMIF('Exam (LECTURE ONLY)'!D$20:M$20, "CLO1", 'Exam (LECTURE ONLY)'!D159:M159) / 'Exam (LECTURE ONLY)'!AL$6), "", SUMIF('Exam (LECTURE ONLY)'!D$20:M$20, "CLO1", 'Exam (LECTURE ONLY)'!D159:M159) /'Exam (LECTURE ONLY)'!AL$6),
IF(AND('PRINTABLE (per grading)'!H$16="EXAM", 'PRINTABLE (per grading)'!B$13="Midterm"), IF(ISERROR(SUMIF('Exam (LECTURE ONLY)'!O$20:X$20, "CLO1", 'Exam (LECTURE ONLY)'!O159:X159) / 'Exam (LECTURE ONLY)'!AM$6), "", SUMIF('Exam (LECTURE ONLY)'!O$20:X$20, "CLO1", 'Exam (LECTURE ONLY)'!O159:X159) / 'Exam (LECTURE ONLY)'!AM$6),
IF(AND('PRINTABLE (per grading)'!H$16="EXAM", 'PRINTABLE (per grading)'!B$13="Final"), IF(ISERROR(SUMIF('Exam (LECTURE ONLY)'!Z$20:AI$20, "CLO1", 'Exam (LECTURE ONLY)'!Z159:AI159) / 'Exam (LECTURE ONLY)'!AN$6), "", SUMIF('Exam (LECTURE ONLY)'!Z$20:AI$20, "CLO1", 'Exam (LECTURE ONLY)'!Z159:AI159) / 'Exam (LECTURE ONLY)'!AN$6),
IF(AND('PRINTABLE (per grading)'!H$16="OUTPUT", 'PRINTABLE (per grading)'!B$13="Prelim"), IF(ISERROR(SUMIF(OUTPUT!C$20:M$20, "CLO1", OUTPUT!C159:M159) / OUTPUT!AL$6), "", SUMIF(OUTPUT!C$20:M$20, "CLO1", OUTPUT!C159:M159) / OUTPUT!AL$6),
IF(AND('PRINTABLE (per grading)'!H$16="OUTPUT", 'PRINTABLE (per grading)'!B$13="Midterm"), IF(ISERROR(SUMIF(OUTPUT!O$20:Y$20, "CLO1", OUTPUT!O159:Y159) / OUTPUT!AM$6), "", SUMIF(OUTPUT!O$20:Y$20, "CLO1", OUTPUT!O159:Y159) / OUTPUT!AM$6),
IF(AND('PRINTABLE (per grading)'!H$16="OUTPUT", 'PRINTABLE (per grading)'!B$13="Final"), IF(ISERROR(SUMIF(OUTPUT!AA$20:AI$20, "CLO1", OUTPUT!AA159:AI159) / OUTPUT!AN$6), "", SUMIF(OUTPUT!AA$20:AI$20, "CLO1", OUTPUT!AA159:AI159) / OUTPUT!AN$6),
"")))))),"")</f>
        <v/>
      </c>
      <c r="P157" s="286" t="str">
        <f aca="false">IF(B157&lt;&gt;"",IF(O157="","",IF(O157&lt;0.5,1,IF(AND(O157&gt;=0.5,O157&lt;P$10),2,IF(O157&gt;=P$10,3)))),"")</f>
        <v/>
      </c>
      <c r="Q157" s="287" t="str">
        <f aca="false">IF(B157 &lt;&gt; "",IFERROR(IF(AVERAGE(M157,O157)&gt;=P$10,"Y","N"),""),"")</f>
        <v/>
      </c>
      <c r="R157" s="194" t="str">
        <f aca="false">IF(B157 &lt;&gt; "", IFERROR(IF(C$16 = "PRELIM", SUMIF('Database (LECTURE-RES-PRAC)'!D$14:AG$14, "CLO2", 'Database (LECTURE-RES-PRAC)'!D154:AG154) / 'Grade computation'!F$5, IF(C$16 = "MIDTERM", SUMIF('Database (LECTURE-RES-PRAC)'!AJ$14:BM$14, "CLO2", 'Database (LECTURE-RES-PRAC)'!AJ154:BM154) / 'Grade computation'!G$5, IF(C$16 = "FINAL", SUMIF('Database (LECTURE-RES-PRAC)'!BP$14:CS$14, "CLO2", 'Database (LECTURE-RES-PRAC)'!BP154:CS154) / 'Grade computation'!H$5,""))),""),"")</f>
        <v/>
      </c>
      <c r="S157" s="286" t="str">
        <f aca="false">IF(B157&lt;&gt;"",IF(R157="","",IF(R157&lt;0.5,1,IF(AND(R157&gt;=0.5,R157&lt;P$10),2,IF(R157&gt;=P$10,3)))),"")</f>
        <v/>
      </c>
      <c r="T157" s="194" t="str">
        <f aca="false">IF(B157 &lt;&gt; "",IF(AND('PRINTABLE (per grading)'!H$16="EXAM", 'PRINTABLE (per grading)'!B$13="Prelim"), IF(ISERROR(SUMIF('Exam (LECTURE ONLY)'!D$20:M$20, "CLO2", 'Exam (LECTURE ONLY)'!D159:M159) / 'Exam (LECTURE ONLY)'!AL$7), "", SUMIF('Exam (LECTURE ONLY)'!D$20:M$20, "CLO2", 'Exam (LECTURE ONLY)'!D159:M159) /'Exam (LECTURE ONLY)'!AL$7),
IF(AND('PRINTABLE (per grading)'!H$16="EXAM", 'PRINTABLE (per grading)'!B$13="Midterm"), IF(ISERROR(SUMIF('Exam (LECTURE ONLY)'!O$20:X$20, "CLO2", 'Exam (LECTURE ONLY)'!O159:X159) / 'Exam (LECTURE ONLY)'!AM$7), "", SUMIF('Exam (LECTURE ONLY)'!O$20:X$20, "CLO2", 'Exam (LECTURE ONLY)'!O159:X159) / 'Exam (LECTURE ONLY)'!AM$7),
IF(AND('PRINTABLE (per grading)'!H$16="EXAM", 'PRINTABLE (per grading)'!B$13="Final"), IF(ISERROR(SUMIF('Exam (LECTURE ONLY)'!Z$20:AI$20, "CLO2", 'Exam (LECTURE ONLY)'!Z159:AI159) / 'Exam (LECTURE ONLY)'!AN$7), "", SUMIF('Exam (LECTURE ONLY)'!Z$20:AI$20, "CLO2", 'Exam (LECTURE ONLY)'!Z159:AI159) / 'Exam (LECTURE ONLY)'!AN$7),
IF(AND('PRINTABLE (per grading)'!H$16="OUTPUT", 'PRINTABLE (per grading)'!B$13="Prelim"), IF(ISERROR(SUMIF(OUTPUT!C$20:M$20, "CLO2", OUTPUT!C159:M159) / OUTPUT!AL$7), "", SUMIF(OUTPUT!C$20:M$20, "CLO2", OUTPUT!C159:M159) / OUTPUT!AL$7),
IF(AND('PRINTABLE (per grading)'!H$16="OUTPUT", 'PRINTABLE (per grading)'!B$13="Midterm"), IF(ISERROR(SUMIF(OUTPUT!O$20:Y$20, "CLO2", OUTPUT!O159:Y159) / OUTPUT!AM$7), "", SUMIF(OUTPUT!O$20:Y$20, "CLO2", OUTPUT!O159:Y159) / OUTPUT!AM$7),
IF(AND('PRINTABLE (per grading)'!H$16="OUTPUT", 'PRINTABLE (per grading)'!B$13="Final"), IF(ISERROR(SUMIF(OUTPUT!AA$20:AI$20, "CLO2", OUTPUT!AA159:AI159) / OUTPUT!AN$7), "", SUMIF(OUTPUT!AA$20:AI$20, "CLO2", OUTPUT!AA159:AI159) / OUTPUT!AN$7),
"")))))),"")</f>
        <v/>
      </c>
      <c r="U157" s="286" t="str">
        <f aca="false">IF(B157&lt;&gt;"",IF(T157="","",IF(T157&lt;0.5,1,IF(AND(T157&gt;=0.5,T157&lt;P$10),2,IF(T157&gt;=P$10,3)))),"")</f>
        <v/>
      </c>
      <c r="V157" s="287" t="str">
        <f aca="false">IF(B157 &lt;&gt; "",IFERROR(IF(AVERAGE(R157,T157)&gt;=P$10,"Y","N"),""),"")</f>
        <v/>
      </c>
      <c r="W157" s="194" t="str">
        <f aca="false">IF(B157 &lt;&gt; "", IFERROR(IF(C$16 = "PRELIM", SUMIF('Database (LECTURE-RES-PRAC)'!D$14:AG$14, "CLO3", 'Database (LECTURE-RES-PRAC)'!D154:AG154) / 'Grade computation'!F$6, IF(C$16 = "MIDTERM", SUMIF('Database (LECTURE-RES-PRAC)'!AJ$14:BM$14, "CLO3", 'Database (LECTURE-RES-PRAC)'!AJ154:BM154) / 'Grade computation'!G$6, IF(C$16 = "FINAL", SUMIF('Database (LECTURE-RES-PRAC)'!BP$14:CS$14, "CLO3", 'Database (LECTURE-RES-PRAC)'!BP154:CS154) / 'Grade computation'!H$6,""))),""),"")</f>
        <v/>
      </c>
      <c r="X157" s="286" t="str">
        <f aca="false">IF(B157&lt;&gt;"",IF(W157="","",IF(W157&lt;0.5,1,IF(AND(W157&gt;=0.5,W157&lt;P$10),2,IF(W157&gt;=P$10,3)))),"")</f>
        <v/>
      </c>
      <c r="Y157" s="194" t="str">
        <f aca="false">IF(B157 &lt;&gt; "",IF(AND('PRINTABLE (per grading)'!H$16="EXAM", 'PRINTABLE (per grading)'!B$13="Prelim"), IF(ISERROR(SUMIF('Exam (LECTURE ONLY)'!D$20:M$20, "CLO3", 'Exam (LECTURE ONLY)'!D159:M159) / 'Exam (LECTURE ONLY)'!AL$8), "", SUMIF('Exam (LECTURE ONLY)'!D$20:M$20, "CLO3", 'Exam (LECTURE ONLY)'!D159:M159) /'Exam (LECTURE ONLY)'!AL$8),
IF(AND('PRINTABLE (per grading)'!H$16="EXAM", 'PRINTABLE (per grading)'!B$13="Midterm"), IF(ISERROR(SUMIF('Exam (LECTURE ONLY)'!O$20:X$20, "CLO3", 'Exam (LECTURE ONLY)'!O159:X159) / 'Exam (LECTURE ONLY)'!AM$8), "", SUMIF('Exam (LECTURE ONLY)'!O$20:X$20, "CLO3", 'Exam (LECTURE ONLY)'!O159:X159) / 'Exam (LECTURE ONLY)'!AM$8),
IF(AND('PRINTABLE (per grading)'!H$16="EXAM", 'PRINTABLE (per grading)'!B$13="Final"), IF(ISERROR(SUMIF('Exam (LECTURE ONLY)'!Z$20:AI$20, "CLO3", 'Exam (LECTURE ONLY)'!Z159:AI159) / 'Exam (LECTURE ONLY)'!AN$8), "", SUMIF('Exam (LECTURE ONLY)'!Z$20:AI$20, "CLO3", 'Exam (LECTURE ONLY)'!Z159:AI159) / 'Exam (LECTURE ONLY)'!AN$8),
IF(AND('PRINTABLE (per grading)'!H$16="OUTPUT", 'PRINTABLE (per grading)'!B$13="Prelim"), IF(ISERROR(SUMIF(OUTPUT!C$20:M$20, "CLO3", OUTPUT!C159:M159) / OUTPUT!AL$8), "", SUMIF(OUTPUT!C$20:M$20, "CLO3", OUTPUT!C159:M159) / OUTPUT!AL$8),
IF(AND('PRINTABLE (per grading)'!H$16="OUTPUT", 'PRINTABLE (per grading)'!B$13="Midterm"), IF(ISERROR(SUMIF(OUTPUT!O$20:Y$20, "CLO3", OUTPUT!O159:Y159) / OUTPUT!AM$8), "", SUMIF(OUTPUT!O$20:Y$20, "CLO3", OUTPUT!O159:Y159) / OUTPUT!AM$8),
IF(AND('PRINTABLE (per grading)'!H$16="OUTPUT", 'PRINTABLE (per grading)'!B$13="Final"), IF(ISERROR(SUMIF(OUTPUT!AA$20:AI$20, "CLO3", OUTPUT!AA159:AI159) / OUTPUT!AN$8), "", SUMIF(OUTPUT!AA$20:AI$20, "CLO3", OUTPUT!AA159:AI159) / OUTPUT!AN$8),
"" )))))),"")</f>
        <v/>
      </c>
      <c r="Z157" s="286" t="str">
        <f aca="false">IF(B157&lt;&gt;"",IF(Y157="","",IF(Y157&lt;0.5,1,IF(AND(Y157&gt;=0.5,Y157&lt;P$10),2,IF(Y157&gt;=P$10,3)))),"")</f>
        <v/>
      </c>
      <c r="AA157" s="287" t="str">
        <f aca="false">IF(B157 &lt;&gt; "",IFERROR(IF(AVERAGE(W157,Y157)&gt;=P$10,"Y","N"),""),"")</f>
        <v/>
      </c>
      <c r="AB157" s="194" t="str">
        <f aca="false">IF(B157 &lt;&gt; "", IFERROR(IF(C$16 = "PRELIM", SUMIF('Database (LECTURE-RES-PRAC)'!D$14:AG$14, "CLO4", 'Database (LECTURE-RES-PRAC)'!D154:AG154) / 'Grade computation'!F$7, IF(C$16 = "MIDTERM", SUMIF('Database (LECTURE-RES-PRAC)'!AJ$14:BM$14, "CLO4", 'Database (LECTURE-RES-PRAC)'!AJ154:BM154) / 'Grade computation'!G$7, IF(C$16 = "FINAL", SUMIF('Database (LECTURE-RES-PRAC)'!BP$14:CS$14, "CLO4", 'Database (LECTURE-RES-PRAC)'!BP154:CS154) / 'Grade computation'!H$7,""))),""),"")</f>
        <v/>
      </c>
      <c r="AC157" s="286" t="str">
        <f aca="false">IF(B157&lt;&gt;"",IF(AB157="","",IF(AB157&lt;0.5,1,IF(AND(AB157&gt;=0.5,AB157&lt;P$10),2,IF(AB157&gt;=P$10,3)))),"")</f>
        <v/>
      </c>
      <c r="AD157" s="194" t="str">
        <f aca="false">IF(B157 &lt;&gt; "",IF(AND('PRINTABLE (per grading)'!H$16="EXAM", 'PRINTABLE (per grading)'!B$13="Prelim"), IF(ISERROR(SUMIF('Exam (LECTURE ONLY)'!D$20:M$20, "CLO4", 'Exam (LECTURE ONLY)'!D159:M159) / 'Exam (LECTURE ONLY)'!AL$9), "", SUMIF('Exam (LECTURE ONLY)'!D$20:M$20, "CLO4", 'Exam (LECTURE ONLY)'!D159:M159) /'Exam (LECTURE ONLY)'!AL$9),
IF(AND('PRINTABLE (per grading)'!H$16="EXAM", 'PRINTABLE (per grading)'!B$13="Midterm"), IF(ISERROR(SUMIF('Exam (LECTURE ONLY)'!O$20:X$20, "CLO4", 'Exam (LECTURE ONLY)'!O159:X159) / 'Exam (LECTURE ONLY)'!AM$9), "", SUMIF('Exam (LECTURE ONLY)'!O$20:X$20, "CLO4", 'Exam (LECTURE ONLY)'!O159:X159) / 'Exam (LECTURE ONLY)'!AM$9),
IF(AND('PRINTABLE (per grading)'!H$16="EXAM", 'PRINTABLE (per grading)'!B$13="Final"), IF(ISERROR(SUMIF('Exam (LECTURE ONLY)'!Z$20:AI$20, "CLO4", 'Exam (LECTURE ONLY)'!Z159:AI159) / 'Exam (LECTURE ONLY)'!AN$9), "", SUMIF('Exam (LECTURE ONLY)'!Z$20:AI$20, "CLO4", 'Exam (LECTURE ONLY)'!Z159:AI159) / 'Exam (LECTURE ONLY)'!AN$9),
IF(AND('PRINTABLE (per grading)'!H$16="OUTPUT", 'PRINTABLE (per grading)'!B$13="Prelim"), IF(ISERROR(SUMIF(OUTPUT!C$20:M$20, "CLO4", OUTPUT!C159:M159) / OUTPUT!AL$9), "", SUMIF(OUTPUT!C$20:M$20, "CLO4", OUTPUT!C159:M159) / OUTPUT!AL$9),
IF(AND('PRINTABLE (per grading)'!H$16="OUTPUT", 'PRINTABLE (per grading)'!B$13="Midterm"), IF(ISERROR(SUMIF(OUTPUT!O$20:Y$20, "CLO4", OUTPUT!O159:Y159) / OUTPUT!AM$9), "", SUMIF(OUTPUT!O$20:Y$20, "CLO4", OUTPUT!O159:Y159) / OUTPUT!AM$9),
IF(AND('PRINTABLE (per grading)'!H$16="OUTPUT", 'PRINTABLE (per grading)'!B$13="Final"), IF(ISERROR(SUMIF(OUTPUT!AA$20:AI$20, "CLO4", OUTPUT!AA159:AI159) / OUTPUT!AN$9), "", SUMIF(OUTPUT!AA$20:AI$20, "CLO4", OUTPUT!AA159:AI159) / OUTPUT!AN$9),
"")))))),"")</f>
        <v/>
      </c>
      <c r="AE157" s="286" t="str">
        <f aca="false">IF(B157&lt;&gt;"",IF(AD157="","",IF(AD157&lt;0.5,1,IF(AND(AD157&gt;=0.5,AD157&lt;P$10),2,IF(AD157&gt;=P$10,3)))),"")</f>
        <v/>
      </c>
      <c r="AF157" s="287" t="str">
        <f aca="false">IF(B157 &lt;&gt; "",IFERROR(IF(AVERAGE(AB157,AD157)&gt;=P$10,"Y","N"),""),"")</f>
        <v/>
      </c>
      <c r="AG157" s="194" t="str">
        <f aca="false">IF(B157 &lt;&gt; "", IFERROR(IF(C$16 = "PRELIM", SUMIF('Database (LECTURE-RES-PRAC)'!D$14:AG$14, "CLO5", 'Database (LECTURE-RES-PRAC)'!D154:AG154) / 'Grade computation'!F$8, IF(C$16 = "MIDTERM", SUMIF('Database (LECTURE-RES-PRAC)'!AJ$14:BM$14, "CLO5", 'Database (LECTURE-RES-PRAC)'!AJ154:BM154) / 'Grade computation'!G$8, IF(C$16 = "FINAL", SUMIF('Database (LECTURE-RES-PRAC)'!BP$14:CS$14, "CLO5", 'Database (LECTURE-RES-PRAC)'!BP154:CS154) / 'Grade computation'!H$8,""))),""),"")</f>
        <v/>
      </c>
      <c r="AH157" s="286" t="str">
        <f aca="false">IF(B157&lt;&gt;"",IF(AG157="","",IF(AG157&lt;0.5,1,IF(AND(AG157&gt;=0.5,AG157&lt;P$10),2,IF(AG157&gt;=P$10,3)))),"")</f>
        <v/>
      </c>
      <c r="AI157" s="194" t="str">
        <f aca="false">IF(B157 &lt;&gt; "",IF(AND('PRINTABLE (per grading)'!H$16="EXAM", 'PRINTABLE (per grading)'!B$13="Prelim"), IF(ISERROR(SUMIF('Exam (LECTURE ONLY)'!D$20:M$20, "CLO5", 'Exam (LECTURE ONLY)'!D159:M159) / 'Exam (LECTURE ONLY)'!AL$10), "", SUMIF('Exam (LECTURE ONLY)'!D$20:M$20, "CLO5", 'Exam (LECTURE ONLY)'!D159:M159) /'Exam (LECTURE ONLY)'!AL$10),
IF(AND('PRINTABLE (per grading)'!H$16="EXAM", 'PRINTABLE (per grading)'!B$13="Midterm"), IF(ISERROR(SUMIF('Exam (LECTURE ONLY)'!O$20:X$20, "CLO5", 'Exam (LECTURE ONLY)'!O159:X159) / 'Exam (LECTURE ONLY)'!AM$10), "", SUMIF('Exam (LECTURE ONLY)'!O$20:X$20, "CLO5", 'Exam (LECTURE ONLY)'!O159:X159) / 'Exam (LECTURE ONLY)'!AM$10),
IF(AND('PRINTABLE (per grading)'!H$16="EXAM", 'PRINTABLE (per grading)'!B$13="Final"), IF(ISERROR(SUMIF('Exam (LECTURE ONLY)'!Z$20:AI$20, "CLO5", 'Exam (LECTURE ONLY)'!Z159:AI159) / 'Exam (LECTURE ONLY)'!AN$10), "", SUMIF('Exam (LECTURE ONLY)'!Z$20:AI$20, "CLO5", 'Exam (LECTURE ONLY)'!Z159:AI159) / 'Exam (LECTURE ONLY)'!AN$10),
IF(AND('PRINTABLE (per grading)'!H$16="OUTPUT", 'PRINTABLE (per grading)'!B$13="Prelim"), IF(ISERROR(SUMIF(OUTPUT!C$20:M$20, "CLO5", OUTPUT!C159:M159) / OUTPUT!AL$10), "", SUMIF(OUTPUT!C$20:M$20, "CLO5", OUTPUT!C159:M159) / OUTPUT!AL$10),
IF(AND('PRINTABLE (per grading)'!H$16="OUTPUT", 'PRINTABLE (per grading)'!B$13="Midterm"), IF(ISERROR(SUMIF(OUTPUT!O$20:Y$20, "CLO5", OUTPUT!O159:Y159) / OUTPUT!AM$10), "", SUMIF(OUTPUT!O$20:Y$20, "CLO5", OUTPUT!O159:Y159) / OUTPUT!AM$10),
IF(AND('PRINTABLE (per grading)'!H$16="OUTPUT", 'PRINTABLE (per grading)'!B$13="Final"), IF(ISERROR(SUMIF(OUTPUT!AA$20:AI$20, "CLO5", OUTPUT!AA159:AI159) / OUTPUT!AN$10), "", SUMIF(OUTPUT!AA$20:AI$20, "CLO5", OUTPUT!AA159:AI159) / OUTPUT!AN$10),
"")))))),"")</f>
        <v/>
      </c>
      <c r="AJ157" s="286" t="str">
        <f aca="false">IF(B157&lt;&gt;"",IF(AI157="","",IF(AI157&lt;0.5,1,IF(AND(AI157&gt;=0.5,AI157&lt;P$10),2,IF(AI157&gt;=P$10,3)))),"")</f>
        <v/>
      </c>
      <c r="AK157" s="287" t="str">
        <f aca="false">IF(B157 &lt;&gt; "",IFERROR(IF(AVERAGE(AG157,AI157)&gt;=P$10,"Y","N"),""),"")</f>
        <v/>
      </c>
      <c r="AL157" s="194" t="str">
        <f aca="false">IF(B157 &lt;&gt; "", IFERROR(IF(C$16 = "PRELIM", SUMIF('Database (LECTURE-RES-PRAC)'!D$14:AG$14, "CLO6", 'Database (LECTURE-RES-PRAC)'!D154:AG154) / 'Grade computation'!F$9, IF(C$16 = "MIDTERM", SUMIF('Database (LECTURE-RES-PRAC)'!AJ$14:BM$14, "CLO6", 'Database (LECTURE-RES-PRAC)'!AJ154:BM154) / 'Grade computation'!G$9, IF(C$16 = "FINAL", SUMIF('Database (LECTURE-RES-PRAC)'!BP$14:CS$14, "CLO6", 'Database (LECTURE-RES-PRAC)'!BP154:CS154) / 'Grade computation'!H$9,""))),""),"")</f>
        <v/>
      </c>
      <c r="AM157" s="286" t="str">
        <f aca="false">IF(B157&lt;&gt;"",IF(AL157="","",IF(AL157&lt;0.5,1,IF(AND(AL157&gt;=0.5,AL157&lt;P$10),2,IF(AL157&gt;=P$10,3)))),"")</f>
        <v/>
      </c>
      <c r="AN157" s="194" t="str">
        <f aca="false">IF(B157 &lt;&gt; "",IF(AND('PRINTABLE (per grading)'!H$16="EXAM", 'PRINTABLE (per grading)'!B$13="Prelim"), IF(ISERROR(SUMIF('Exam (LECTURE ONLY)'!D$20:M$20, "CLO6", 'Exam (LECTURE ONLY)'!D159:M159) / 'Exam (LECTURE ONLY)'!AL$11), "", SUMIF('Exam (LECTURE ONLY)'!D$20:M$20, "CLO6", 'Exam (LECTURE ONLY)'!D159:M159) /'Exam (LECTURE ONLY)'!AL$11),
IF(AND('PRINTABLE (per grading)'!H$16="EXAM", 'PRINTABLE (per grading)'!B$13="Midterm"), IF(ISERROR(SUMIF('Exam (LECTURE ONLY)'!O$20:X$20, "CLO6", 'Exam (LECTURE ONLY)'!O159:X159) / 'Exam (LECTURE ONLY)'!AM$11), "", SUMIF('Exam (LECTURE ONLY)'!O$20:X$20, "CLO6", 'Exam (LECTURE ONLY)'!O159:X159) / 'Exam (LECTURE ONLY)'!AM$11),
IF(AND('PRINTABLE (per grading)'!H$16="EXAM", 'PRINTABLE (per grading)'!B$13="Final"), IF(ISERROR(SUMIF('Exam (LECTURE ONLY)'!Z$20:AI$20, "CLO6", 'Exam (LECTURE ONLY)'!Z159:AI159) / 'Exam (LECTURE ONLY)'!AN$11), "", SUMIF('Exam (LECTURE ONLY)'!Z$20:AI$20, "CLO6", 'Exam (LECTURE ONLY)'!Z159:AI159) / 'Exam (LECTURE ONLY)'!AN$11),
IF(AND('PRINTABLE (per grading)'!H$16="OUTPUT", 'PRINTABLE (per grading)'!B$13="Prelim"), IF(ISERROR(SUMIF(OUTPUT!C$20:M$20, "CLO6", OUTPUT!C159:M159) / OUTPUT!AL$11), "", SUMIF(OUTPUT!C$20:M$20, "CLO6", OUTPUT!C159:M159) / OUTPUT!AL$11),
IF(AND('PRINTABLE (per grading)'!H$16="OUTPUT", 'PRINTABLE (per grading)'!B$13="Midterm"), IF(ISERROR(SUMIF(OUTPUT!O$20:Y$20, "CLO6", OUTPUT!O159:Y159) / OUTPUT!AM$11), "", SUMIF(OUTPUT!O$20:Y$20, "CLO6", OUTPUT!O159:Y159) / OUTPUT!AM$11),
IF(AND('PRINTABLE (per grading)'!H$16="OUTPUT", 'PRINTABLE (per grading)'!B$13="Final"), IF(ISERROR(SUMIF(OUTPUT!AA$20:AI$20, "CLO6", OUTPUT!AA159:AI159) / OUTPUT!AN$11), "", SUMIF(OUTPUT!AA$20:AI$20, "CLO6", OUTPUT!AA159:AI159) / OUTPUT!AN$11),
"")))))),"")</f>
        <v/>
      </c>
      <c r="AO157" s="286" t="str">
        <f aca="false">IF(B157&lt;&gt;"",IF(AN157="","",IF(AN157&lt;0.5,1,IF(AND(AN157&gt;=0.5,AN157&lt;P$10),2,IF(AN157&gt;=P$10,3)))),"")</f>
        <v/>
      </c>
      <c r="AP157" s="287" t="str">
        <f aca="false">IF(B157 &lt;&gt; "",IFERROR(IF(AVERAGE(AL157,AN157)&gt;=P$10,"Y","N"),""),"")</f>
        <v/>
      </c>
      <c r="AQ157" s="194" t="str">
        <f aca="false">IF(B157 &lt;&gt; "", IFERROR(IF(C$16 = "PRELIM", SUMIF('Database (LECTURE-RES-PRAC)'!D$14:AG$14, "CLO7", 'Database (LECTURE-RES-PRAC)'!D154:AG154) / 'Grade computation'!F$10, IF(C$16 = "MIDTERM", SUMIF('Database (LECTURE-RES-PRAC)'!AJ$14:BM$14, "CLO7", 'Database (LECTURE-RES-PRAC)'!AJ154:BM154) / 'Grade computation'!G$10, IF(C$16 = "FINAL", SUMIF('Database (LECTURE-RES-PRAC)'!BP$14:CS$14, "CLO7", 'Database (LECTURE-RES-PRAC)'!BP154:CS154) / 'Grade computation'!H$10,""))),""),"")</f>
        <v/>
      </c>
      <c r="AR157" s="286" t="str">
        <f aca="false">IF(B157&lt;&gt;"",IF(AQ157="","",IF(AQ157&lt;0.5,1,IF(AND(AQ157&gt;=0.5,AQ157&lt;P$10),2,IF(AQ157&gt;=P$10,3)))),"")</f>
        <v/>
      </c>
      <c r="AS157" s="194" t="str">
        <f aca="false">IF(B157 &lt;&gt; "",IF(AND('PRINTABLE (per grading)'!H$16="EXAM", 'PRINTABLE (per grading)'!B$13="Prelim"), IF(ISERROR(SUMIF('Exam (LECTURE ONLY)'!D$20:M$20, "CLO7", 'Exam (LECTURE ONLY)'!D159:M159) / 'Exam (LECTURE ONLY)'!AL$12), "", SUMIF('Exam (LECTURE ONLY)'!D$20:M$20, "CLO7", 'Exam (LECTURE ONLY)'!D159:M159) /'Exam (LECTURE ONLY)'!AL$12),
IF(AND('PRINTABLE (per grading)'!H$16="EXAM", 'PRINTABLE (per grading)'!B$13="Midterm"), IF(ISERROR(SUMIF('Exam (LECTURE ONLY)'!O$20:X$20, "CLO7", 'Exam (LECTURE ONLY)'!O159:X159) / 'Exam (LECTURE ONLY)'!AM$12), "", SUMIF('Exam (LECTURE ONLY)'!O$20:X$20, "CLO7", 'Exam (LECTURE ONLY)'!O159:X159) / 'Exam (LECTURE ONLY)'!AM$12),
IF(AND('PRINTABLE (per grading)'!H$16="EXAM", 'PRINTABLE (per grading)'!B$13="Final"), IF(ISERROR(SUMIF('Exam (LECTURE ONLY)'!Z$20:AI$20, "CLO7", 'Exam (LECTURE ONLY)'!Z159:AI159) / 'Exam (LECTURE ONLY)'!AN$12), "", SUMIF('Exam (LECTURE ONLY)'!Z$20:AI$20, "CLO7", 'Exam (LECTURE ONLY)'!Z159:AI159) / 'Exam (LECTURE ONLY)'!AN$12),
IF(AND('PRINTABLE (per grading)'!H$16="OUTPUT", 'PRINTABLE (per grading)'!B$13="Prelim"), IF(ISERROR(SUMIF(OUTPUT!C$20:M$20, "CLO7", OUTPUT!C159:M159) / OUTPUT!AL$12), "", SUMIF(OUTPUT!C$20:M$20, "CLO7", OUTPUT!C159:M159) / OUTPUT!AL$12),
IF(AND('PRINTABLE (per grading)'!H$16="OUTPUT", 'PRINTABLE (per grading)'!B$13="Midterm"), IF(ISERROR(SUMIF(OUTPUT!O$20:Y$20, "CLO7", OUTPUT!O159:Y159) / OUTPUT!AM$12), "", SUMIF(OUTPUT!O$20:Y$20, "CLO7", OUTPUT!O159:Y159) / OUTPUT!AM$12),
IF(AND('PRINTABLE (per grading)'!H$16="OUTPUT", 'PRINTABLE (per grading)'!B$13="Final"), IF(ISERROR(SUMIF(OUTPUT!AA$20:AI$20, "CLO7", OUTPUT!AA159:AI159) / OUTPUT!AN$12), "", SUMIF(OUTPUT!AA$20:AI$20, "CLO7", OUTPUT!AA159:AI159) / OUTPUT!AN$12),
"")))))),"")</f>
        <v/>
      </c>
      <c r="AT157" s="286" t="str">
        <f aca="false">IF(B157&lt;&gt;"",IF(AS157="","",IF(AS157&lt;0.5,1,IF(AND(AS157&gt;=0.5,AS157&lt;P$10),2,IF(AS157&gt;=P$10,3)))),"")</f>
        <v/>
      </c>
      <c r="AU157" s="287" t="str">
        <f aca="false">IF(B157 &lt;&gt; "",IFERROR(IF(AVERAGE(AQ157,AS157)&gt;=P$10,"Y","N"),""),"")</f>
        <v/>
      </c>
      <c r="AV157" s="194" t="str">
        <f aca="false">IF(B157 &lt;&gt; "", IFERROR(IF(C$16 = "PRELIM", SUMIF('Database (LECTURE-RES-PRAC)'!D$14:AG$14, "CLO8", 'Database (LECTURE-RES-PRAC)'!D154:AG154) / 'Grade computation'!F$11, IF(C$16 = "MIDTERM", SUMIF('Database (LECTURE-RES-PRAC)'!AJ$14:BM$14, "CLO8", 'Database (LECTURE-RES-PRAC)'!AJ154:BM154) / 'Grade computation'!G$11, IF(C$16 = "FINAL", SUMIF('Database (LECTURE-RES-PRAC)'!BP$14:CS$14, "CLO8", 'Database (LECTURE-RES-PRAC)'!BP154:CS154) / 'Grade computation'!H$11,""))),""),"")</f>
        <v/>
      </c>
      <c r="AW157" s="286" t="str">
        <f aca="false">IF(B157&lt;&gt;"",IF(AV157="","",IF(AV157&lt;0.5,1,IF(AND(AV157&gt;=0.5,AV157&lt;P$10),2,IF(AV157&gt;=P$10,3)))),"")</f>
        <v/>
      </c>
      <c r="AX157" s="194" t="str">
        <f aca="false">IF(B157 &lt;&gt; "",IF(AND('PRINTABLE (per grading)'!H$16="EXAM", 'PRINTABLE (per grading)'!B$13="Prelim"), IF(ISERROR(SUMIF('Exam (LECTURE ONLY)'!D$20:M$20, "CLO8", 'Exam (LECTURE ONLY)'!D159:M159) / 'Exam (LECTURE ONLY)'!AL$13), "", SUMIF('Exam (LECTURE ONLY)'!D$20:M$20, "CLO8", 'Exam (LECTURE ONLY)'!D159:M159) /'Exam (LECTURE ONLY)'!AL$13),
IF(AND('PRINTABLE (per grading)'!H$16="EXAM", 'PRINTABLE (per grading)'!B$13="Midterm"), IF(ISERROR(SUMIF('Exam (LECTURE ONLY)'!O$20:X$20, "CLO8", 'Exam (LECTURE ONLY)'!O159:X159) / 'Exam (LECTURE ONLY)'!AM$13), "", SUMIF('Exam (LECTURE ONLY)'!O$20:X$20, "CLO8", 'Exam (LECTURE ONLY)'!O159:X159) / 'Exam (LECTURE ONLY)'!AM$13),
IF(AND('PRINTABLE (per grading)'!H$16="EXAM", 'PRINTABLE (per grading)'!B$13="Final"), IF(ISERROR(SUMIF('Exam (LECTURE ONLY)'!Z$20:AI$20, "CLO8", 'Exam (LECTURE ONLY)'!Z159:AI159) / 'Exam (LECTURE ONLY)'!AN$13), "", SUMIF('Exam (LECTURE ONLY)'!Z$20:AI$20, "CLO8", 'Exam (LECTURE ONLY)'!Z159:AI159) / 'Exam (LECTURE ONLY)'!AN$13),
IF(AND('PRINTABLE (per grading)'!H$16="OUTPUT", 'PRINTABLE (per grading)'!B$13="Prelim"), IF(ISERROR(SUMIF(OUTPUT!C$20:M$20, "CLO8", OUTPUT!C159:M159) / OUTPUT!AL$13), "", SUMIF(OUTPUT!C$20:M$20, "CLO8", OUTPUT!C159:M159) / OUTPUT!AL$13),
IF(AND('PRINTABLE (per grading)'!H$16="OUTPUT", 'PRINTABLE (per grading)'!B$13="Midterm"), IF(ISERROR(SUMIF(OUTPUT!O$20:Y$20, "CLO8", OUTPUT!O159:Y159) / OUTPUT!AM$13), "", SUMIF(OUTPUT!O$20:Y$20, "CLO8", OUTPUT!O159:Y159) / OUTPUT!AM$13),
IF(AND('PRINTABLE (per grading)'!H$16="OUTPUT", 'PRINTABLE (per grading)'!B$13="Final"), IF(ISERROR(SUMIF(OUTPUT!AA$20:AI$20, "CLO8", OUTPUT!AA159:AI159) / OUTPUT!AN$13), "", SUMIF(OUTPUT!AA$20:AI$20, "CLO8", OUTPUT!AA159:AI159) / OUTPUT!AN$13),
"")))))),"")</f>
        <v/>
      </c>
      <c r="AY157" s="286" t="str">
        <f aca="false">IF(B157&lt;&gt;"",IF(AX157="","",IF(AX157&lt;0.5,1,IF(AND(AX157&gt;=0.5,AX157&lt;P$10),2,IF(AX157&gt;=P$10,3)))),"")</f>
        <v/>
      </c>
      <c r="AZ157" s="287" t="str">
        <f aca="false">IF(B157 &lt;&gt; "",IFERROR(IF(AVERAGE(AV157,AX157)&gt;=P$10,"Y","N"),""),"")</f>
        <v/>
      </c>
      <c r="BA157" s="194" t="str">
        <f aca="false">IF(B157 &lt;&gt; "", IFERROR(IF(C$16 = "PRELIM", SUMIF('Database (LECTURE-RES-PRAC)'!D$14:AG$14, "CLO9", 'Database (LECTURE-RES-PRAC)'!D154:AG154) / 'Grade computation'!F$12, IF(C$16 = "MIDTERM", SUMIF('Database (LECTURE-RES-PRAC)'!AJ$14:BM$14, "CLO9", 'Database (LECTURE-RES-PRAC)'!AJ154:BM154) / 'Grade computation'!G$12, IF(C$16 = "FINAL", SUMIF('Database (LECTURE-RES-PRAC)'!BP$14:CS$14, "CLO9", 'Database (LECTURE-RES-PRAC)'!BP154:CS154) / 'Grade computation'!H$12,""))),""),"")</f>
        <v/>
      </c>
      <c r="BB157" s="286" t="str">
        <f aca="false">IF(B157&lt;&gt;"",IF(BA157="","",IF(BA157&lt;0.5,1,IF(AND(BA157&gt;=0.5,BA157&lt;P$10),2,IF(BA157&gt;=P$10,3)))),"")</f>
        <v/>
      </c>
      <c r="BC157" s="194" t="str">
        <f aca="false">IF(B157 &lt;&gt; "",IF(AND('PRINTABLE (per grading)'!H$16="EXAM", 'PRINTABLE (per grading)'!B$13="Prelim"), IF(ISERROR(SUMIF('Exam (LECTURE ONLY)'!D$20:M$20, "CLO9", 'Exam (LECTURE ONLY)'!D159:M159) / 'Exam (LECTURE ONLY)'!AL$14), "", SUMIF('Exam (LECTURE ONLY)'!D$20:M$20, "CLO9", 'Exam (LECTURE ONLY)'!D159:M159) /'Exam (LECTURE ONLY)'!AL$14),
IF(AND('PRINTABLE (per grading)'!H$16="EXAM", 'PRINTABLE (per grading)'!B$13="Midterm"), IF(ISERROR(SUMIF('Exam (LECTURE ONLY)'!O$20:X$20, "CLO9", 'Exam (LECTURE ONLY)'!O159:X159) / 'Exam (LECTURE ONLY)'!AM$14), "", SUMIF('Exam (LECTURE ONLY)'!O$20:X$20, "CLO9", 'Exam (LECTURE ONLY)'!O159:X159) / 'Exam (LECTURE ONLY)'!AM$14),
IF(AND('PRINTABLE (per grading)'!H$16="EXAM", 'PRINTABLE (per grading)'!B$13="Final"), IF(ISERROR(SUMIF('Exam (LECTURE ONLY)'!Z$20:AI$20, "CLO9", 'Exam (LECTURE ONLY)'!Z159:AI159) / 'Exam (LECTURE ONLY)'!AN$14), "", SUMIF('Exam (LECTURE ONLY)'!Z$20:AI$20, "CLO9", 'Exam (LECTURE ONLY)'!Z159:AI159) / 'Exam (LECTURE ONLY)'!AN$14),
IF(AND('PRINTABLE (per grading)'!H$16="OUTPUT", 'PRINTABLE (per grading)'!B$13="Prelim"), IF(ISERROR(SUMIF(OUTPUT!C$20:M$20, "CLO9", OUTPUT!C159:M159) / OUTPUT!AL$14), "", SUMIF(OUTPUT!C$20:M$20, "CLO9", OUTPUT!C159:M159) / OUTPUT!AL$14),
IF(AND('PRINTABLE (per grading)'!H$16="OUTPUT", 'PRINTABLE (per grading)'!B$13="Midterm"), IF(ISERROR(SUMIF(OUTPUT!O$20:Y$20, "CLO9", OUTPUT!O159:Y159) / OUTPUT!AM$14), "", SUMIF(OUTPUT!O$20:Y$20, "CLO9", OUTPUT!O159:Y159) / OUTPUT!AM$14),
IF(AND('PRINTABLE (per grading)'!H$16="OUTPUT", 'PRINTABLE (per grading)'!B$13="Final"), IF(ISERROR(SUMIF(OUTPUT!AA$20:AI$20, "CLO9", OUTPUT!AA159:AI159) / OUTPUT!AN$14), "", SUMIF(OUTPUT!AA$20:AI$20, "CLO9", OUTPUT!AA159:AI159) / OUTPUT!AN$14),
"")))))),"")</f>
        <v/>
      </c>
      <c r="BD157" s="286" t="str">
        <f aca="false">IF(B157&lt;&gt;"",IF(BC157="","",IF(BC157&lt;0.5,1,IF(AND(BC157&gt;=0.5,BC157&lt;P$10),2,IF(BC157&gt;=P$10,3)))),"")</f>
        <v/>
      </c>
      <c r="BE157" s="287" t="str">
        <f aca="false">IF(B157 &lt;&gt; "",IFERROR(IF(AVERAGE(BA157,BC157)&gt;=P$10,"Y","N"),""),"")</f>
        <v/>
      </c>
      <c r="BF157" s="194" t="str">
        <f aca="false">IF(B157 &lt;&gt; "", IFERROR(IF(C$16 = "PRELIM", SUMIF('Database (LECTURE-RES-PRAC)'!D$14:AG$14, "CLO10", 'Database (LECTURE-RES-PRAC)'!D154:AG154) / 'Grade computation'!F$13, IF(C$16 = "MIDTERM", SUMIF('Database (LECTURE-RES-PRAC)'!AJ$14:BM$14, "CLO10", 'Database (LECTURE-RES-PRAC)'!AJ154:BM154) / 'Grade computation'!G$13, IF(C$16 = "FINAL", SUMIF('Database (LECTURE-RES-PRAC)'!BP$14:CS$14, "CLO10", 'Database (LECTURE-RES-PRAC)'!BP154:CS154) / 'Grade computation'!H$13,""))),""),"")</f>
        <v/>
      </c>
      <c r="BG157" s="286" t="str">
        <f aca="false">IF(B157&lt;&gt;"",IF(BF157="","",IF(BF157&lt;0.5,1,IF(AND(BF157&gt;=0.5,BF157&lt;P$10),2,IF(BF157&gt;=P$10,3)))),"")</f>
        <v/>
      </c>
      <c r="BH157" s="194" t="str">
        <f aca="false">IF(B157 &lt;&gt; "",IF(AND('PRINTABLE (per grading)'!H$16="EXAM", 'PRINTABLE (per grading)'!B$13="Prelim"), IF(ISERROR(SUMIF('Exam (LECTURE ONLY)'!D$20:M$20, "CLO10", 'Exam (LECTURE ONLY)'!D159:M159) / 'Exam (LECTURE ONLY)'!AL$15), "", SUMIF('Exam (LECTURE ONLY)'!D$20:M$20, "CLO10", 'Exam (LECTURE ONLY)'!D159:M159) /'Exam (LECTURE ONLY)'!AL$15),
IF(AND('PRINTABLE (per grading)'!H$16="EXAM", 'PRINTABLE (per grading)'!B$13="Midterm"), IF(ISERROR(SUMIF('Exam (LECTURE ONLY)'!O$20:X$20, "CLO10", 'Exam (LECTURE ONLY)'!O159:X159) / 'Exam (LECTURE ONLY)'!AM$15), "", SUMIF('Exam (LECTURE ONLY)'!O$20:X$20, "CLO10", 'Exam (LECTURE ONLY)'!O159:X159) / 'Exam (LECTURE ONLY)'!AM$15),
IF(AND('PRINTABLE (per grading)'!H$16="EXAM", 'PRINTABLE (per grading)'!B$13="Final"), IF(ISERROR(SUMIF('Exam (LECTURE ONLY)'!Z$20:AI$20, "CLO10", 'Exam (LECTURE ONLY)'!Z159:AI159) / 'Exam (LECTURE ONLY)'!AN$15), "", SUMIF('Exam (LECTURE ONLY)'!Z$20:AI$20, "CLO10", 'Exam (LECTURE ONLY)'!Z159:AI159) / 'Exam (LECTURE ONLY)'!AN$15),
IF(AND('PRINTABLE (per grading)'!H$16="OUTPUT", 'PRINTABLE (per grading)'!B$13="Prelim"), IF(ISERROR(SUMIF(OUTPUT!C$20:M$20, "CLO10", OUTPUT!C159:M159) / OUTPUT!AL$15), "", SUMIF(OUTPUT!C$20:M$20, "CLO10", OUTPUT!C159:M159) / OUTPUT!AL$15),
IF(AND('PRINTABLE (per grading)'!H$16="OUTPUT", 'PRINTABLE (per grading)'!B$13="Midterm"), IF(ISERROR(SUMIF(OUTPUT!O$20:Y$20, "CLO10", OUTPUT!O159:Y159) / OUTPUT!AM$15), "", SUMIF(OUTPUT!O$20:Y$20, "CLO10", OUTPUT!O159:Y159) / OUTPUT!AM$15),
IF(AND('PRINTABLE (per grading)'!H$16="OUTPUT", 'PRINTABLE (per grading)'!B$13="Final"), IF(ISERROR(SUMIF(OUTPUT!AA$20:AI$20, "CLO10", OUTPUT!AA159:AI159) / OUTPUT!AN$15), "", SUMIF(OUTPUT!AA$20:AI$20, "CLO10", OUTPUT!AA159:AI159) / OUTPUT!AN$15),
"")))))),"")</f>
        <v/>
      </c>
      <c r="BI157" s="286" t="str">
        <f aca="false">IF(B157&lt;&gt;"",IF(BH157="","",IF(BH157&lt;0.5,1,IF(AND(BH157&gt;=0.5,BH157&lt;P$10),2,IF(BH157&gt;=P$10,3)))),"")</f>
        <v/>
      </c>
      <c r="BJ157" s="287" t="str">
        <f aca="false">IF(B157 &lt;&gt; "",IFERROR(IF(AVERAGE(BF157,BH157)&gt;=P$10,"Y","N"),""),"")</f>
        <v/>
      </c>
      <c r="BK157" s="8"/>
    </row>
    <row r="158" customFormat="false" ht="19.5" hidden="false" customHeight="true" outlineLevel="0" collapsed="false">
      <c r="A158" s="228" t="str">
        <f aca="false">IF(ISBLANK('Database (LECTURE-RES-PRAC)'!A155),"",'Database (LECTURE-RES-PRAC)'!A155)</f>
        <v/>
      </c>
      <c r="B158" s="229" t="str">
        <f aca="false">IF(ISBLANK('Database (LECTURE-RES-PRAC)'!B155),"",'Database (LECTURE-RES-PRAC)'!B155)</f>
        <v/>
      </c>
      <c r="C158" s="230" t="str">
        <f aca="false">IF(B158&lt;&gt;"",IF(C$16="PRELIM",'Grade computation'!C158, IF(C$16="MIDTERM",'Grade computation'!K158, IF(C$16="FINAL",'Grade computation'!S158,""))),"")</f>
        <v/>
      </c>
      <c r="D158" s="231" t="str">
        <f aca="false">IF(B158&lt;&gt;"",IFERROR(IF(B$11="80-20", (((C158/C$19)*X$6)+X$7)*D$18, IF(B$11="60-40", (((C158/C$19)*Y$6)+Y$7)*D$18, 0)),0),"")</f>
        <v/>
      </c>
      <c r="E158" s="230" t="str">
        <f aca="false">IF(B158&lt;&gt;"", IF(C$16="PRELIM",'Grade computation'!E158, IF(C$16="MIDTERM",'Grade computation'!M158, IF(C$16="FINAL",'Grade computation'!U158,""))),"")</f>
        <v/>
      </c>
      <c r="F158" s="232" t="str">
        <f aca="false">IF(B158&lt;&gt;"",IFERROR(IF(B$11="80-20", (((E158/E$19)*X$6)+X$7)*F$18, IF(B$11="60-40", (((E158/E$19)*Y$6)+Y$7)*F$18, 0)),0),"")</f>
        <v/>
      </c>
      <c r="G158" s="233" t="str">
        <f aca="false">IF(B158&lt;&gt;"",IFERROR((D158+F158),0),"")</f>
        <v/>
      </c>
      <c r="H158" s="234" t="str">
        <f aca="false">IF(B158&lt;&gt;"",IF(C$16="PRELIM", 'Grade computation'!H158, IF(C$16="MIDTERM", 'Grade computation'!P158, IF(C$16="FINAL",'Grade computation'!X158, ""))),"")</f>
        <v/>
      </c>
      <c r="I158" s="233" t="str">
        <f aca="false">IF(B158&lt;&gt;"",IFERROR(IF(B$11="80-20", (((H158/H$19)*X$6)+X$7)*I$19, IF(B$11="60-40", (((H158/H$19)*Y$6)+Y$7)*I$19, 0)),0),"")</f>
        <v/>
      </c>
      <c r="J158" s="237" t="str">
        <f aca="false">IFERROR((G158+I158),"")</f>
        <v/>
      </c>
      <c r="K158" s="183" t="str">
        <f aca="false">IFERROR(IF(J158="","",IF(J158&gt;=75,"PASSED","FAILED")),"")</f>
        <v/>
      </c>
      <c r="L158" s="183"/>
      <c r="M158" s="194" t="str">
        <f aca="false">IF(B158 &lt;&gt; "", IFERROR(IF(C$16 = "PRELIM", SUMIF('Database (LECTURE-RES-PRAC)'!D$14:AG$14, "CLO1", 'Database (LECTURE-RES-PRAC)'!D155:AG155) / 'Grade computation'!F$4, IF(C$16 = "MIDTERM", SUMIF('Database (LECTURE-RES-PRAC)'!AJ$14:BM$14, "CLO1", 'Database (LECTURE-RES-PRAC)'!AJ155:BM155) / 'Grade computation'!G$4, IF(C$16 = "FINAL", SUMIF('Database (LECTURE-RES-PRAC)'!BP$14:CS$14, "CLO1", 'Database (LECTURE-RES-PRAC)'!BP155:CS155) / 'Grade computation'!H$4,""))),""),"")</f>
        <v/>
      </c>
      <c r="N158" s="286" t="str">
        <f aca="false">IF(B158&lt;&gt;"",IF(M158="","",IF(M158&lt;0.5,1,IF(AND(M158&gt;=0.5,M158&lt;P$10),2,IF(M158&gt;=P$10,3)))),"")</f>
        <v/>
      </c>
      <c r="O158" s="194" t="str">
        <f aca="false">IF(B158 &lt;&gt; "",IF(AND('PRINTABLE (per grading)'!H$16="EXAM", 'PRINTABLE (per grading)'!B$13="Prelim"), IF(ISERROR(SUMIF('Exam (LECTURE ONLY)'!D$20:M$20, "CLO1", 'Exam (LECTURE ONLY)'!D160:M160) / 'Exam (LECTURE ONLY)'!AL$6), "", SUMIF('Exam (LECTURE ONLY)'!D$20:M$20, "CLO1", 'Exam (LECTURE ONLY)'!D160:M160) /'Exam (LECTURE ONLY)'!AL$6),
IF(AND('PRINTABLE (per grading)'!H$16="EXAM", 'PRINTABLE (per grading)'!B$13="Midterm"), IF(ISERROR(SUMIF('Exam (LECTURE ONLY)'!O$20:X$20, "CLO1", 'Exam (LECTURE ONLY)'!O160:X160) / 'Exam (LECTURE ONLY)'!AM$6), "", SUMIF('Exam (LECTURE ONLY)'!O$20:X$20, "CLO1", 'Exam (LECTURE ONLY)'!O160:X160) / 'Exam (LECTURE ONLY)'!AM$6),
IF(AND('PRINTABLE (per grading)'!H$16="EXAM", 'PRINTABLE (per grading)'!B$13="Final"), IF(ISERROR(SUMIF('Exam (LECTURE ONLY)'!Z$20:AI$20, "CLO1", 'Exam (LECTURE ONLY)'!Z160:AI160) / 'Exam (LECTURE ONLY)'!AN$6), "", SUMIF('Exam (LECTURE ONLY)'!Z$20:AI$20, "CLO1", 'Exam (LECTURE ONLY)'!Z160:AI160) / 'Exam (LECTURE ONLY)'!AN$6),
IF(AND('PRINTABLE (per grading)'!H$16="OUTPUT", 'PRINTABLE (per grading)'!B$13="Prelim"), IF(ISERROR(SUMIF(OUTPUT!C$20:M$20, "CLO1", OUTPUT!C160:M160) / OUTPUT!AL$6), "", SUMIF(OUTPUT!C$20:M$20, "CLO1", OUTPUT!C160:M160) / OUTPUT!AL$6),
IF(AND('PRINTABLE (per grading)'!H$16="OUTPUT", 'PRINTABLE (per grading)'!B$13="Midterm"), IF(ISERROR(SUMIF(OUTPUT!O$20:Y$20, "CLO1", OUTPUT!O160:Y160) / OUTPUT!AM$6), "", SUMIF(OUTPUT!O$20:Y$20, "CLO1", OUTPUT!O160:Y160) / OUTPUT!AM$6),
IF(AND('PRINTABLE (per grading)'!H$16="OUTPUT", 'PRINTABLE (per grading)'!B$13="Final"), IF(ISERROR(SUMIF(OUTPUT!AA$20:AI$20, "CLO1", OUTPUT!AA160:AI160) / OUTPUT!AN$6), "", SUMIF(OUTPUT!AA$20:AI$20, "CLO1", OUTPUT!AA160:AI160) / OUTPUT!AN$6),
"")))))),"")</f>
        <v/>
      </c>
      <c r="P158" s="286" t="str">
        <f aca="false">IF(B158&lt;&gt;"",IF(O158="","",IF(O158&lt;0.5,1,IF(AND(O158&gt;=0.5,O158&lt;P$10),2,IF(O158&gt;=P$10,3)))),"")</f>
        <v/>
      </c>
      <c r="Q158" s="287" t="str">
        <f aca="false">IF(B158 &lt;&gt; "",IFERROR(IF(AVERAGE(M158,O158)&gt;=P$10,"Y","N"),""),"")</f>
        <v/>
      </c>
      <c r="R158" s="194" t="str">
        <f aca="false">IF(B158 &lt;&gt; "", IFERROR(IF(C$16 = "PRELIM", SUMIF('Database (LECTURE-RES-PRAC)'!D$14:AG$14, "CLO2", 'Database (LECTURE-RES-PRAC)'!D155:AG155) / 'Grade computation'!F$5, IF(C$16 = "MIDTERM", SUMIF('Database (LECTURE-RES-PRAC)'!AJ$14:BM$14, "CLO2", 'Database (LECTURE-RES-PRAC)'!AJ155:BM155) / 'Grade computation'!G$5, IF(C$16 = "FINAL", SUMIF('Database (LECTURE-RES-PRAC)'!BP$14:CS$14, "CLO2", 'Database (LECTURE-RES-PRAC)'!BP155:CS155) / 'Grade computation'!H$5,""))),""),"")</f>
        <v/>
      </c>
      <c r="S158" s="286" t="str">
        <f aca="false">IF(B158&lt;&gt;"",IF(R158="","",IF(R158&lt;0.5,1,IF(AND(R158&gt;=0.5,R158&lt;P$10),2,IF(R158&gt;=P$10,3)))),"")</f>
        <v/>
      </c>
      <c r="T158" s="194" t="str">
        <f aca="false">IF(B158 &lt;&gt; "",IF(AND('PRINTABLE (per grading)'!H$16="EXAM", 'PRINTABLE (per grading)'!B$13="Prelim"), IF(ISERROR(SUMIF('Exam (LECTURE ONLY)'!D$20:M$20, "CLO2", 'Exam (LECTURE ONLY)'!D160:M160) / 'Exam (LECTURE ONLY)'!AL$7), "", SUMIF('Exam (LECTURE ONLY)'!D$20:M$20, "CLO2", 'Exam (LECTURE ONLY)'!D160:M160) /'Exam (LECTURE ONLY)'!AL$7),
IF(AND('PRINTABLE (per grading)'!H$16="EXAM", 'PRINTABLE (per grading)'!B$13="Midterm"), IF(ISERROR(SUMIF('Exam (LECTURE ONLY)'!O$20:X$20, "CLO2", 'Exam (LECTURE ONLY)'!O160:X160) / 'Exam (LECTURE ONLY)'!AM$7), "", SUMIF('Exam (LECTURE ONLY)'!O$20:X$20, "CLO2", 'Exam (LECTURE ONLY)'!O160:X160) / 'Exam (LECTURE ONLY)'!AM$7),
IF(AND('PRINTABLE (per grading)'!H$16="EXAM", 'PRINTABLE (per grading)'!B$13="Final"), IF(ISERROR(SUMIF('Exam (LECTURE ONLY)'!Z$20:AI$20, "CLO2", 'Exam (LECTURE ONLY)'!Z160:AI160) / 'Exam (LECTURE ONLY)'!AN$7), "", SUMIF('Exam (LECTURE ONLY)'!Z$20:AI$20, "CLO2", 'Exam (LECTURE ONLY)'!Z160:AI160) / 'Exam (LECTURE ONLY)'!AN$7),
IF(AND('PRINTABLE (per grading)'!H$16="OUTPUT", 'PRINTABLE (per grading)'!B$13="Prelim"), IF(ISERROR(SUMIF(OUTPUT!C$20:M$20, "CLO2", OUTPUT!C160:M160) / OUTPUT!AL$7), "", SUMIF(OUTPUT!C$20:M$20, "CLO2", OUTPUT!C160:M160) / OUTPUT!AL$7),
IF(AND('PRINTABLE (per grading)'!H$16="OUTPUT", 'PRINTABLE (per grading)'!B$13="Midterm"), IF(ISERROR(SUMIF(OUTPUT!O$20:Y$20, "CLO2", OUTPUT!O160:Y160) / OUTPUT!AM$7), "", SUMIF(OUTPUT!O$20:Y$20, "CLO2", OUTPUT!O160:Y160) / OUTPUT!AM$7),
IF(AND('PRINTABLE (per grading)'!H$16="OUTPUT", 'PRINTABLE (per grading)'!B$13="Final"), IF(ISERROR(SUMIF(OUTPUT!AA$20:AI$20, "CLO2", OUTPUT!AA160:AI160) / OUTPUT!AN$7), "", SUMIF(OUTPUT!AA$20:AI$20, "CLO2", OUTPUT!AA160:AI160) / OUTPUT!AN$7),
"")))))),"")</f>
        <v/>
      </c>
      <c r="U158" s="286" t="str">
        <f aca="false">IF(B158&lt;&gt;"",IF(T158="","",IF(T158&lt;0.5,1,IF(AND(T158&gt;=0.5,T158&lt;P$10),2,IF(T158&gt;=P$10,3)))),"")</f>
        <v/>
      </c>
      <c r="V158" s="287" t="str">
        <f aca="false">IF(B158 &lt;&gt; "",IFERROR(IF(AVERAGE(R158,T158)&gt;=P$10,"Y","N"),""),"")</f>
        <v/>
      </c>
      <c r="W158" s="194" t="str">
        <f aca="false">IF(B158 &lt;&gt; "", IFERROR(IF(C$16 = "PRELIM", SUMIF('Database (LECTURE-RES-PRAC)'!D$14:AG$14, "CLO3", 'Database (LECTURE-RES-PRAC)'!D155:AG155) / 'Grade computation'!F$6, IF(C$16 = "MIDTERM", SUMIF('Database (LECTURE-RES-PRAC)'!AJ$14:BM$14, "CLO3", 'Database (LECTURE-RES-PRAC)'!AJ155:BM155) / 'Grade computation'!G$6, IF(C$16 = "FINAL", SUMIF('Database (LECTURE-RES-PRAC)'!BP$14:CS$14, "CLO3", 'Database (LECTURE-RES-PRAC)'!BP155:CS155) / 'Grade computation'!H$6,""))),""),"")</f>
        <v/>
      </c>
      <c r="X158" s="286" t="str">
        <f aca="false">IF(B158&lt;&gt;"",IF(W158="","",IF(W158&lt;0.5,1,IF(AND(W158&gt;=0.5,W158&lt;P$10),2,IF(W158&gt;=P$10,3)))),"")</f>
        <v/>
      </c>
      <c r="Y158" s="194" t="str">
        <f aca="false">IF(B158 &lt;&gt; "",IF(AND('PRINTABLE (per grading)'!H$16="EXAM", 'PRINTABLE (per grading)'!B$13="Prelim"), IF(ISERROR(SUMIF('Exam (LECTURE ONLY)'!D$20:M$20, "CLO3", 'Exam (LECTURE ONLY)'!D160:M160) / 'Exam (LECTURE ONLY)'!AL$8), "", SUMIF('Exam (LECTURE ONLY)'!D$20:M$20, "CLO3", 'Exam (LECTURE ONLY)'!D160:M160) /'Exam (LECTURE ONLY)'!AL$8),
IF(AND('PRINTABLE (per grading)'!H$16="EXAM", 'PRINTABLE (per grading)'!B$13="Midterm"), IF(ISERROR(SUMIF('Exam (LECTURE ONLY)'!O$20:X$20, "CLO3", 'Exam (LECTURE ONLY)'!O160:X160) / 'Exam (LECTURE ONLY)'!AM$8), "", SUMIF('Exam (LECTURE ONLY)'!O$20:X$20, "CLO3", 'Exam (LECTURE ONLY)'!O160:X160) / 'Exam (LECTURE ONLY)'!AM$8),
IF(AND('PRINTABLE (per grading)'!H$16="EXAM", 'PRINTABLE (per grading)'!B$13="Final"), IF(ISERROR(SUMIF('Exam (LECTURE ONLY)'!Z$20:AI$20, "CLO3", 'Exam (LECTURE ONLY)'!Z160:AI160) / 'Exam (LECTURE ONLY)'!AN$8), "", SUMIF('Exam (LECTURE ONLY)'!Z$20:AI$20, "CLO3", 'Exam (LECTURE ONLY)'!Z160:AI160) / 'Exam (LECTURE ONLY)'!AN$8),
IF(AND('PRINTABLE (per grading)'!H$16="OUTPUT", 'PRINTABLE (per grading)'!B$13="Prelim"), IF(ISERROR(SUMIF(OUTPUT!C$20:M$20, "CLO3", OUTPUT!C160:M160) / OUTPUT!AL$8), "", SUMIF(OUTPUT!C$20:M$20, "CLO3", OUTPUT!C160:M160) / OUTPUT!AL$8),
IF(AND('PRINTABLE (per grading)'!H$16="OUTPUT", 'PRINTABLE (per grading)'!B$13="Midterm"), IF(ISERROR(SUMIF(OUTPUT!O$20:Y$20, "CLO3", OUTPUT!O160:Y160) / OUTPUT!AM$8), "", SUMIF(OUTPUT!O$20:Y$20, "CLO3", OUTPUT!O160:Y160) / OUTPUT!AM$8),
IF(AND('PRINTABLE (per grading)'!H$16="OUTPUT", 'PRINTABLE (per grading)'!B$13="Final"), IF(ISERROR(SUMIF(OUTPUT!AA$20:AI$20, "CLO3", OUTPUT!AA160:AI160) / OUTPUT!AN$8), "", SUMIF(OUTPUT!AA$20:AI$20, "CLO3", OUTPUT!AA160:AI160) / OUTPUT!AN$8),
"" )))))),"")</f>
        <v/>
      </c>
      <c r="Z158" s="286" t="str">
        <f aca="false">IF(B158&lt;&gt;"",IF(Y158="","",IF(Y158&lt;0.5,1,IF(AND(Y158&gt;=0.5,Y158&lt;P$10),2,IF(Y158&gt;=P$10,3)))),"")</f>
        <v/>
      </c>
      <c r="AA158" s="287" t="str">
        <f aca="false">IF(B158 &lt;&gt; "",IFERROR(IF(AVERAGE(W158,Y158)&gt;=P$10,"Y","N"),""),"")</f>
        <v/>
      </c>
      <c r="AB158" s="194" t="str">
        <f aca="false">IF(B158 &lt;&gt; "", IFERROR(IF(C$16 = "PRELIM", SUMIF('Database (LECTURE-RES-PRAC)'!D$14:AG$14, "CLO4", 'Database (LECTURE-RES-PRAC)'!D155:AG155) / 'Grade computation'!F$7, IF(C$16 = "MIDTERM", SUMIF('Database (LECTURE-RES-PRAC)'!AJ$14:BM$14, "CLO4", 'Database (LECTURE-RES-PRAC)'!AJ155:BM155) / 'Grade computation'!G$7, IF(C$16 = "FINAL", SUMIF('Database (LECTURE-RES-PRAC)'!BP$14:CS$14, "CLO4", 'Database (LECTURE-RES-PRAC)'!BP155:CS155) / 'Grade computation'!H$7,""))),""),"")</f>
        <v/>
      </c>
      <c r="AC158" s="286" t="str">
        <f aca="false">IF(B158&lt;&gt;"",IF(AB158="","",IF(AB158&lt;0.5,1,IF(AND(AB158&gt;=0.5,AB158&lt;P$10),2,IF(AB158&gt;=P$10,3)))),"")</f>
        <v/>
      </c>
      <c r="AD158" s="194" t="str">
        <f aca="false">IF(B158 &lt;&gt; "",IF(AND('PRINTABLE (per grading)'!H$16="EXAM", 'PRINTABLE (per grading)'!B$13="Prelim"), IF(ISERROR(SUMIF('Exam (LECTURE ONLY)'!D$20:M$20, "CLO4", 'Exam (LECTURE ONLY)'!D160:M160) / 'Exam (LECTURE ONLY)'!AL$9), "", SUMIF('Exam (LECTURE ONLY)'!D$20:M$20, "CLO4", 'Exam (LECTURE ONLY)'!D160:M160) /'Exam (LECTURE ONLY)'!AL$9),
IF(AND('PRINTABLE (per grading)'!H$16="EXAM", 'PRINTABLE (per grading)'!B$13="Midterm"), IF(ISERROR(SUMIF('Exam (LECTURE ONLY)'!O$20:X$20, "CLO4", 'Exam (LECTURE ONLY)'!O160:X160) / 'Exam (LECTURE ONLY)'!AM$9), "", SUMIF('Exam (LECTURE ONLY)'!O$20:X$20, "CLO4", 'Exam (LECTURE ONLY)'!O160:X160) / 'Exam (LECTURE ONLY)'!AM$9),
IF(AND('PRINTABLE (per grading)'!H$16="EXAM", 'PRINTABLE (per grading)'!B$13="Final"), IF(ISERROR(SUMIF('Exam (LECTURE ONLY)'!Z$20:AI$20, "CLO4", 'Exam (LECTURE ONLY)'!Z160:AI160) / 'Exam (LECTURE ONLY)'!AN$9), "", SUMIF('Exam (LECTURE ONLY)'!Z$20:AI$20, "CLO4", 'Exam (LECTURE ONLY)'!Z160:AI160) / 'Exam (LECTURE ONLY)'!AN$9),
IF(AND('PRINTABLE (per grading)'!H$16="OUTPUT", 'PRINTABLE (per grading)'!B$13="Prelim"), IF(ISERROR(SUMIF(OUTPUT!C$20:M$20, "CLO4", OUTPUT!C160:M160) / OUTPUT!AL$9), "", SUMIF(OUTPUT!C$20:M$20, "CLO4", OUTPUT!C160:M160) / OUTPUT!AL$9),
IF(AND('PRINTABLE (per grading)'!H$16="OUTPUT", 'PRINTABLE (per grading)'!B$13="Midterm"), IF(ISERROR(SUMIF(OUTPUT!O$20:Y$20, "CLO4", OUTPUT!O160:Y160) / OUTPUT!AM$9), "", SUMIF(OUTPUT!O$20:Y$20, "CLO4", OUTPUT!O160:Y160) / OUTPUT!AM$9),
IF(AND('PRINTABLE (per grading)'!H$16="OUTPUT", 'PRINTABLE (per grading)'!B$13="Final"), IF(ISERROR(SUMIF(OUTPUT!AA$20:AI$20, "CLO4", OUTPUT!AA160:AI160) / OUTPUT!AN$9), "", SUMIF(OUTPUT!AA$20:AI$20, "CLO4", OUTPUT!AA160:AI160) / OUTPUT!AN$9),
"")))))),"")</f>
        <v/>
      </c>
      <c r="AE158" s="286" t="str">
        <f aca="false">IF(B158&lt;&gt;"",IF(AD158="","",IF(AD158&lt;0.5,1,IF(AND(AD158&gt;=0.5,AD158&lt;P$10),2,IF(AD158&gt;=P$10,3)))),"")</f>
        <v/>
      </c>
      <c r="AF158" s="287" t="str">
        <f aca="false">IF(B158 &lt;&gt; "",IFERROR(IF(AVERAGE(AB158,AD158)&gt;=P$10,"Y","N"),""),"")</f>
        <v/>
      </c>
      <c r="AG158" s="194" t="str">
        <f aca="false">IF(B158 &lt;&gt; "", IFERROR(IF(C$16 = "PRELIM", SUMIF('Database (LECTURE-RES-PRAC)'!D$14:AG$14, "CLO5", 'Database (LECTURE-RES-PRAC)'!D155:AG155) / 'Grade computation'!F$8, IF(C$16 = "MIDTERM", SUMIF('Database (LECTURE-RES-PRAC)'!AJ$14:BM$14, "CLO5", 'Database (LECTURE-RES-PRAC)'!AJ155:BM155) / 'Grade computation'!G$8, IF(C$16 = "FINAL", SUMIF('Database (LECTURE-RES-PRAC)'!BP$14:CS$14, "CLO5", 'Database (LECTURE-RES-PRAC)'!BP155:CS155) / 'Grade computation'!H$8,""))),""),"")</f>
        <v/>
      </c>
      <c r="AH158" s="286" t="str">
        <f aca="false">IF(B158&lt;&gt;"",IF(AG158="","",IF(AG158&lt;0.5,1,IF(AND(AG158&gt;=0.5,AG158&lt;P$10),2,IF(AG158&gt;=P$10,3)))),"")</f>
        <v/>
      </c>
      <c r="AI158" s="194" t="str">
        <f aca="false">IF(B158 &lt;&gt; "",IF(AND('PRINTABLE (per grading)'!H$16="EXAM", 'PRINTABLE (per grading)'!B$13="Prelim"), IF(ISERROR(SUMIF('Exam (LECTURE ONLY)'!D$20:M$20, "CLO5", 'Exam (LECTURE ONLY)'!D160:M160) / 'Exam (LECTURE ONLY)'!AL$10), "", SUMIF('Exam (LECTURE ONLY)'!D$20:M$20, "CLO5", 'Exam (LECTURE ONLY)'!D160:M160) /'Exam (LECTURE ONLY)'!AL$10),
IF(AND('PRINTABLE (per grading)'!H$16="EXAM", 'PRINTABLE (per grading)'!B$13="Midterm"), IF(ISERROR(SUMIF('Exam (LECTURE ONLY)'!O$20:X$20, "CLO5", 'Exam (LECTURE ONLY)'!O160:X160) / 'Exam (LECTURE ONLY)'!AM$10), "", SUMIF('Exam (LECTURE ONLY)'!O$20:X$20, "CLO5", 'Exam (LECTURE ONLY)'!O160:X160) / 'Exam (LECTURE ONLY)'!AM$10),
IF(AND('PRINTABLE (per grading)'!H$16="EXAM", 'PRINTABLE (per grading)'!B$13="Final"), IF(ISERROR(SUMIF('Exam (LECTURE ONLY)'!Z$20:AI$20, "CLO5", 'Exam (LECTURE ONLY)'!Z160:AI160) / 'Exam (LECTURE ONLY)'!AN$10), "", SUMIF('Exam (LECTURE ONLY)'!Z$20:AI$20, "CLO5", 'Exam (LECTURE ONLY)'!Z160:AI160) / 'Exam (LECTURE ONLY)'!AN$10),
IF(AND('PRINTABLE (per grading)'!H$16="OUTPUT", 'PRINTABLE (per grading)'!B$13="Prelim"), IF(ISERROR(SUMIF(OUTPUT!C$20:M$20, "CLO5", OUTPUT!C160:M160) / OUTPUT!AL$10), "", SUMIF(OUTPUT!C$20:M$20, "CLO5", OUTPUT!C160:M160) / OUTPUT!AL$10),
IF(AND('PRINTABLE (per grading)'!H$16="OUTPUT", 'PRINTABLE (per grading)'!B$13="Midterm"), IF(ISERROR(SUMIF(OUTPUT!O$20:Y$20, "CLO5", OUTPUT!O160:Y160) / OUTPUT!AM$10), "", SUMIF(OUTPUT!O$20:Y$20, "CLO5", OUTPUT!O160:Y160) / OUTPUT!AM$10),
IF(AND('PRINTABLE (per grading)'!H$16="OUTPUT", 'PRINTABLE (per grading)'!B$13="Final"), IF(ISERROR(SUMIF(OUTPUT!AA$20:AI$20, "CLO5", OUTPUT!AA160:AI160) / OUTPUT!AN$10), "", SUMIF(OUTPUT!AA$20:AI$20, "CLO5", OUTPUT!AA160:AI160) / OUTPUT!AN$10),
"")))))),"")</f>
        <v/>
      </c>
      <c r="AJ158" s="286" t="str">
        <f aca="false">IF(B158&lt;&gt;"",IF(AI158="","",IF(AI158&lt;0.5,1,IF(AND(AI158&gt;=0.5,AI158&lt;P$10),2,IF(AI158&gt;=P$10,3)))),"")</f>
        <v/>
      </c>
      <c r="AK158" s="287" t="str">
        <f aca="false">IF(B158 &lt;&gt; "",IFERROR(IF(AVERAGE(AG158,AI158)&gt;=P$10,"Y","N"),""),"")</f>
        <v/>
      </c>
      <c r="AL158" s="194" t="str">
        <f aca="false">IF(B158 &lt;&gt; "", IFERROR(IF(C$16 = "PRELIM", SUMIF('Database (LECTURE-RES-PRAC)'!D$14:AG$14, "CLO6", 'Database (LECTURE-RES-PRAC)'!D155:AG155) / 'Grade computation'!F$9, IF(C$16 = "MIDTERM", SUMIF('Database (LECTURE-RES-PRAC)'!AJ$14:BM$14, "CLO6", 'Database (LECTURE-RES-PRAC)'!AJ155:BM155) / 'Grade computation'!G$9, IF(C$16 = "FINAL", SUMIF('Database (LECTURE-RES-PRAC)'!BP$14:CS$14, "CLO6", 'Database (LECTURE-RES-PRAC)'!BP155:CS155) / 'Grade computation'!H$9,""))),""),"")</f>
        <v/>
      </c>
      <c r="AM158" s="286" t="str">
        <f aca="false">IF(B158&lt;&gt;"",IF(AL158="","",IF(AL158&lt;0.5,1,IF(AND(AL158&gt;=0.5,AL158&lt;P$10),2,IF(AL158&gt;=P$10,3)))),"")</f>
        <v/>
      </c>
      <c r="AN158" s="194" t="str">
        <f aca="false">IF(B158 &lt;&gt; "",IF(AND('PRINTABLE (per grading)'!H$16="EXAM", 'PRINTABLE (per grading)'!B$13="Prelim"), IF(ISERROR(SUMIF('Exam (LECTURE ONLY)'!D$20:M$20, "CLO6", 'Exam (LECTURE ONLY)'!D160:M160) / 'Exam (LECTURE ONLY)'!AL$11), "", SUMIF('Exam (LECTURE ONLY)'!D$20:M$20, "CLO6", 'Exam (LECTURE ONLY)'!D160:M160) /'Exam (LECTURE ONLY)'!AL$11),
IF(AND('PRINTABLE (per grading)'!H$16="EXAM", 'PRINTABLE (per grading)'!B$13="Midterm"), IF(ISERROR(SUMIF('Exam (LECTURE ONLY)'!O$20:X$20, "CLO6", 'Exam (LECTURE ONLY)'!O160:X160) / 'Exam (LECTURE ONLY)'!AM$11), "", SUMIF('Exam (LECTURE ONLY)'!O$20:X$20, "CLO6", 'Exam (LECTURE ONLY)'!O160:X160) / 'Exam (LECTURE ONLY)'!AM$11),
IF(AND('PRINTABLE (per grading)'!H$16="EXAM", 'PRINTABLE (per grading)'!B$13="Final"), IF(ISERROR(SUMIF('Exam (LECTURE ONLY)'!Z$20:AI$20, "CLO6", 'Exam (LECTURE ONLY)'!Z160:AI160) / 'Exam (LECTURE ONLY)'!AN$11), "", SUMIF('Exam (LECTURE ONLY)'!Z$20:AI$20, "CLO6", 'Exam (LECTURE ONLY)'!Z160:AI160) / 'Exam (LECTURE ONLY)'!AN$11),
IF(AND('PRINTABLE (per grading)'!H$16="OUTPUT", 'PRINTABLE (per grading)'!B$13="Prelim"), IF(ISERROR(SUMIF(OUTPUT!C$20:M$20, "CLO6", OUTPUT!C160:M160) / OUTPUT!AL$11), "", SUMIF(OUTPUT!C$20:M$20, "CLO6", OUTPUT!C160:M160) / OUTPUT!AL$11),
IF(AND('PRINTABLE (per grading)'!H$16="OUTPUT", 'PRINTABLE (per grading)'!B$13="Midterm"), IF(ISERROR(SUMIF(OUTPUT!O$20:Y$20, "CLO6", OUTPUT!O160:Y160) / OUTPUT!AM$11), "", SUMIF(OUTPUT!O$20:Y$20, "CLO6", OUTPUT!O160:Y160) / OUTPUT!AM$11),
IF(AND('PRINTABLE (per grading)'!H$16="OUTPUT", 'PRINTABLE (per grading)'!B$13="Final"), IF(ISERROR(SUMIF(OUTPUT!AA$20:AI$20, "CLO6", OUTPUT!AA160:AI160) / OUTPUT!AN$11), "", SUMIF(OUTPUT!AA$20:AI$20, "CLO6", OUTPUT!AA160:AI160) / OUTPUT!AN$11),
"")))))),"")</f>
        <v/>
      </c>
      <c r="AO158" s="286" t="str">
        <f aca="false">IF(B158&lt;&gt;"",IF(AN158="","",IF(AN158&lt;0.5,1,IF(AND(AN158&gt;=0.5,AN158&lt;P$10),2,IF(AN158&gt;=P$10,3)))),"")</f>
        <v/>
      </c>
      <c r="AP158" s="287" t="str">
        <f aca="false">IF(B158 &lt;&gt; "",IFERROR(IF(AVERAGE(AL158,AN158)&gt;=P$10,"Y","N"),""),"")</f>
        <v/>
      </c>
      <c r="AQ158" s="194" t="str">
        <f aca="false">IF(B158 &lt;&gt; "", IFERROR(IF(C$16 = "PRELIM", SUMIF('Database (LECTURE-RES-PRAC)'!D$14:AG$14, "CLO7", 'Database (LECTURE-RES-PRAC)'!D155:AG155) / 'Grade computation'!F$10, IF(C$16 = "MIDTERM", SUMIF('Database (LECTURE-RES-PRAC)'!AJ$14:BM$14, "CLO7", 'Database (LECTURE-RES-PRAC)'!AJ155:BM155) / 'Grade computation'!G$10, IF(C$16 = "FINAL", SUMIF('Database (LECTURE-RES-PRAC)'!BP$14:CS$14, "CLO7", 'Database (LECTURE-RES-PRAC)'!BP155:CS155) / 'Grade computation'!H$10,""))),""),"")</f>
        <v/>
      </c>
      <c r="AR158" s="286" t="str">
        <f aca="false">IF(B158&lt;&gt;"",IF(AQ158="","",IF(AQ158&lt;0.5,1,IF(AND(AQ158&gt;=0.5,AQ158&lt;P$10),2,IF(AQ158&gt;=P$10,3)))),"")</f>
        <v/>
      </c>
      <c r="AS158" s="194" t="str">
        <f aca="false">IF(B158 &lt;&gt; "",IF(AND('PRINTABLE (per grading)'!H$16="EXAM", 'PRINTABLE (per grading)'!B$13="Prelim"), IF(ISERROR(SUMIF('Exam (LECTURE ONLY)'!D$20:M$20, "CLO7", 'Exam (LECTURE ONLY)'!D160:M160) / 'Exam (LECTURE ONLY)'!AL$12), "", SUMIF('Exam (LECTURE ONLY)'!D$20:M$20, "CLO7", 'Exam (LECTURE ONLY)'!D160:M160) /'Exam (LECTURE ONLY)'!AL$12),
IF(AND('PRINTABLE (per grading)'!H$16="EXAM", 'PRINTABLE (per grading)'!B$13="Midterm"), IF(ISERROR(SUMIF('Exam (LECTURE ONLY)'!O$20:X$20, "CLO7", 'Exam (LECTURE ONLY)'!O160:X160) / 'Exam (LECTURE ONLY)'!AM$12), "", SUMIF('Exam (LECTURE ONLY)'!O$20:X$20, "CLO7", 'Exam (LECTURE ONLY)'!O160:X160) / 'Exam (LECTURE ONLY)'!AM$12),
IF(AND('PRINTABLE (per grading)'!H$16="EXAM", 'PRINTABLE (per grading)'!B$13="Final"), IF(ISERROR(SUMIF('Exam (LECTURE ONLY)'!Z$20:AI$20, "CLO7", 'Exam (LECTURE ONLY)'!Z160:AI160) / 'Exam (LECTURE ONLY)'!AN$12), "", SUMIF('Exam (LECTURE ONLY)'!Z$20:AI$20, "CLO7", 'Exam (LECTURE ONLY)'!Z160:AI160) / 'Exam (LECTURE ONLY)'!AN$12),
IF(AND('PRINTABLE (per grading)'!H$16="OUTPUT", 'PRINTABLE (per grading)'!B$13="Prelim"), IF(ISERROR(SUMIF(OUTPUT!C$20:M$20, "CLO7", OUTPUT!C160:M160) / OUTPUT!AL$12), "", SUMIF(OUTPUT!C$20:M$20, "CLO7", OUTPUT!C160:M160) / OUTPUT!AL$12),
IF(AND('PRINTABLE (per grading)'!H$16="OUTPUT", 'PRINTABLE (per grading)'!B$13="Midterm"), IF(ISERROR(SUMIF(OUTPUT!O$20:Y$20, "CLO7", OUTPUT!O160:Y160) / OUTPUT!AM$12), "", SUMIF(OUTPUT!O$20:Y$20, "CLO7", OUTPUT!O160:Y160) / OUTPUT!AM$12),
IF(AND('PRINTABLE (per grading)'!H$16="OUTPUT", 'PRINTABLE (per grading)'!B$13="Final"), IF(ISERROR(SUMIF(OUTPUT!AA$20:AI$20, "CLO7", OUTPUT!AA160:AI160) / OUTPUT!AN$12), "", SUMIF(OUTPUT!AA$20:AI$20, "CLO7", OUTPUT!AA160:AI160) / OUTPUT!AN$12),
"")))))),"")</f>
        <v/>
      </c>
      <c r="AT158" s="286" t="str">
        <f aca="false">IF(B158&lt;&gt;"",IF(AS158="","",IF(AS158&lt;0.5,1,IF(AND(AS158&gt;=0.5,AS158&lt;P$10),2,IF(AS158&gt;=P$10,3)))),"")</f>
        <v/>
      </c>
      <c r="AU158" s="287" t="str">
        <f aca="false">IF(B158 &lt;&gt; "",IFERROR(IF(AVERAGE(AQ158,AS158)&gt;=P$10,"Y","N"),""),"")</f>
        <v/>
      </c>
      <c r="AV158" s="194" t="str">
        <f aca="false">IF(B158 &lt;&gt; "", IFERROR(IF(C$16 = "PRELIM", SUMIF('Database (LECTURE-RES-PRAC)'!D$14:AG$14, "CLO8", 'Database (LECTURE-RES-PRAC)'!D155:AG155) / 'Grade computation'!F$11, IF(C$16 = "MIDTERM", SUMIF('Database (LECTURE-RES-PRAC)'!AJ$14:BM$14, "CLO8", 'Database (LECTURE-RES-PRAC)'!AJ155:BM155) / 'Grade computation'!G$11, IF(C$16 = "FINAL", SUMIF('Database (LECTURE-RES-PRAC)'!BP$14:CS$14, "CLO8", 'Database (LECTURE-RES-PRAC)'!BP155:CS155) / 'Grade computation'!H$11,""))),""),"")</f>
        <v/>
      </c>
      <c r="AW158" s="286" t="str">
        <f aca="false">IF(B158&lt;&gt;"",IF(AV158="","",IF(AV158&lt;0.5,1,IF(AND(AV158&gt;=0.5,AV158&lt;P$10),2,IF(AV158&gt;=P$10,3)))),"")</f>
        <v/>
      </c>
      <c r="AX158" s="194" t="str">
        <f aca="false">IF(B158 &lt;&gt; "",IF(AND('PRINTABLE (per grading)'!H$16="EXAM", 'PRINTABLE (per grading)'!B$13="Prelim"), IF(ISERROR(SUMIF('Exam (LECTURE ONLY)'!D$20:M$20, "CLO8", 'Exam (LECTURE ONLY)'!D160:M160) / 'Exam (LECTURE ONLY)'!AL$13), "", SUMIF('Exam (LECTURE ONLY)'!D$20:M$20, "CLO8", 'Exam (LECTURE ONLY)'!D160:M160) /'Exam (LECTURE ONLY)'!AL$13),
IF(AND('PRINTABLE (per grading)'!H$16="EXAM", 'PRINTABLE (per grading)'!B$13="Midterm"), IF(ISERROR(SUMIF('Exam (LECTURE ONLY)'!O$20:X$20, "CLO8", 'Exam (LECTURE ONLY)'!O160:X160) / 'Exam (LECTURE ONLY)'!AM$13), "", SUMIF('Exam (LECTURE ONLY)'!O$20:X$20, "CLO8", 'Exam (LECTURE ONLY)'!O160:X160) / 'Exam (LECTURE ONLY)'!AM$13),
IF(AND('PRINTABLE (per grading)'!H$16="EXAM", 'PRINTABLE (per grading)'!B$13="Final"), IF(ISERROR(SUMIF('Exam (LECTURE ONLY)'!Z$20:AI$20, "CLO8", 'Exam (LECTURE ONLY)'!Z160:AI160) / 'Exam (LECTURE ONLY)'!AN$13), "", SUMIF('Exam (LECTURE ONLY)'!Z$20:AI$20, "CLO8", 'Exam (LECTURE ONLY)'!Z160:AI160) / 'Exam (LECTURE ONLY)'!AN$13),
IF(AND('PRINTABLE (per grading)'!H$16="OUTPUT", 'PRINTABLE (per grading)'!B$13="Prelim"), IF(ISERROR(SUMIF(OUTPUT!C$20:M$20, "CLO8", OUTPUT!C160:M160) / OUTPUT!AL$13), "", SUMIF(OUTPUT!C$20:M$20, "CLO8", OUTPUT!C160:M160) / OUTPUT!AL$13),
IF(AND('PRINTABLE (per grading)'!H$16="OUTPUT", 'PRINTABLE (per grading)'!B$13="Midterm"), IF(ISERROR(SUMIF(OUTPUT!O$20:Y$20, "CLO8", OUTPUT!O160:Y160) / OUTPUT!AM$13), "", SUMIF(OUTPUT!O$20:Y$20, "CLO8", OUTPUT!O160:Y160) / OUTPUT!AM$13),
IF(AND('PRINTABLE (per grading)'!H$16="OUTPUT", 'PRINTABLE (per grading)'!B$13="Final"), IF(ISERROR(SUMIF(OUTPUT!AA$20:AI$20, "CLO8", OUTPUT!AA160:AI160) / OUTPUT!AN$13), "", SUMIF(OUTPUT!AA$20:AI$20, "CLO8", OUTPUT!AA160:AI160) / OUTPUT!AN$13),
"")))))),"")</f>
        <v/>
      </c>
      <c r="AY158" s="286" t="str">
        <f aca="false">IF(B158&lt;&gt;"",IF(AX158="","",IF(AX158&lt;0.5,1,IF(AND(AX158&gt;=0.5,AX158&lt;P$10),2,IF(AX158&gt;=P$10,3)))),"")</f>
        <v/>
      </c>
      <c r="AZ158" s="287" t="str">
        <f aca="false">IF(B158 &lt;&gt; "",IFERROR(IF(AVERAGE(AV158,AX158)&gt;=P$10,"Y","N"),""),"")</f>
        <v/>
      </c>
      <c r="BA158" s="194" t="str">
        <f aca="false">IF(B158 &lt;&gt; "", IFERROR(IF(C$16 = "PRELIM", SUMIF('Database (LECTURE-RES-PRAC)'!D$14:AG$14, "CLO9", 'Database (LECTURE-RES-PRAC)'!D155:AG155) / 'Grade computation'!F$12, IF(C$16 = "MIDTERM", SUMIF('Database (LECTURE-RES-PRAC)'!AJ$14:BM$14, "CLO9", 'Database (LECTURE-RES-PRAC)'!AJ155:BM155) / 'Grade computation'!G$12, IF(C$16 = "FINAL", SUMIF('Database (LECTURE-RES-PRAC)'!BP$14:CS$14, "CLO9", 'Database (LECTURE-RES-PRAC)'!BP155:CS155) / 'Grade computation'!H$12,""))),""),"")</f>
        <v/>
      </c>
      <c r="BB158" s="286" t="str">
        <f aca="false">IF(B158&lt;&gt;"",IF(BA158="","",IF(BA158&lt;0.5,1,IF(AND(BA158&gt;=0.5,BA158&lt;P$10),2,IF(BA158&gt;=P$10,3)))),"")</f>
        <v/>
      </c>
      <c r="BC158" s="194" t="str">
        <f aca="false">IF(B158 &lt;&gt; "",IF(AND('PRINTABLE (per grading)'!H$16="EXAM", 'PRINTABLE (per grading)'!B$13="Prelim"), IF(ISERROR(SUMIF('Exam (LECTURE ONLY)'!D$20:M$20, "CLO9", 'Exam (LECTURE ONLY)'!D160:M160) / 'Exam (LECTURE ONLY)'!AL$14), "", SUMIF('Exam (LECTURE ONLY)'!D$20:M$20, "CLO9", 'Exam (LECTURE ONLY)'!D160:M160) /'Exam (LECTURE ONLY)'!AL$14),
IF(AND('PRINTABLE (per grading)'!H$16="EXAM", 'PRINTABLE (per grading)'!B$13="Midterm"), IF(ISERROR(SUMIF('Exam (LECTURE ONLY)'!O$20:X$20, "CLO9", 'Exam (LECTURE ONLY)'!O160:X160) / 'Exam (LECTURE ONLY)'!AM$14), "", SUMIF('Exam (LECTURE ONLY)'!O$20:X$20, "CLO9", 'Exam (LECTURE ONLY)'!O160:X160) / 'Exam (LECTURE ONLY)'!AM$14),
IF(AND('PRINTABLE (per grading)'!H$16="EXAM", 'PRINTABLE (per grading)'!B$13="Final"), IF(ISERROR(SUMIF('Exam (LECTURE ONLY)'!Z$20:AI$20, "CLO9", 'Exam (LECTURE ONLY)'!Z160:AI160) / 'Exam (LECTURE ONLY)'!AN$14), "", SUMIF('Exam (LECTURE ONLY)'!Z$20:AI$20, "CLO9", 'Exam (LECTURE ONLY)'!Z160:AI160) / 'Exam (LECTURE ONLY)'!AN$14),
IF(AND('PRINTABLE (per grading)'!H$16="OUTPUT", 'PRINTABLE (per grading)'!B$13="Prelim"), IF(ISERROR(SUMIF(OUTPUT!C$20:M$20, "CLO9", OUTPUT!C160:M160) / OUTPUT!AL$14), "", SUMIF(OUTPUT!C$20:M$20, "CLO9", OUTPUT!C160:M160) / OUTPUT!AL$14),
IF(AND('PRINTABLE (per grading)'!H$16="OUTPUT", 'PRINTABLE (per grading)'!B$13="Midterm"), IF(ISERROR(SUMIF(OUTPUT!O$20:Y$20, "CLO9", OUTPUT!O160:Y160) / OUTPUT!AM$14), "", SUMIF(OUTPUT!O$20:Y$20, "CLO9", OUTPUT!O160:Y160) / OUTPUT!AM$14),
IF(AND('PRINTABLE (per grading)'!H$16="OUTPUT", 'PRINTABLE (per grading)'!B$13="Final"), IF(ISERROR(SUMIF(OUTPUT!AA$20:AI$20, "CLO9", OUTPUT!AA160:AI160) / OUTPUT!AN$14), "", SUMIF(OUTPUT!AA$20:AI$20, "CLO9", OUTPUT!AA160:AI160) / OUTPUT!AN$14),
"")))))),"")</f>
        <v/>
      </c>
      <c r="BD158" s="286" t="str">
        <f aca="false">IF(B158&lt;&gt;"",IF(BC158="","",IF(BC158&lt;0.5,1,IF(AND(BC158&gt;=0.5,BC158&lt;P$10),2,IF(BC158&gt;=P$10,3)))),"")</f>
        <v/>
      </c>
      <c r="BE158" s="287" t="str">
        <f aca="false">IF(B158 &lt;&gt; "",IFERROR(IF(AVERAGE(BA158,BC158)&gt;=P$10,"Y","N"),""),"")</f>
        <v/>
      </c>
      <c r="BF158" s="194" t="str">
        <f aca="false">IF(B158 &lt;&gt; "", IFERROR(IF(C$16 = "PRELIM", SUMIF('Database (LECTURE-RES-PRAC)'!D$14:AG$14, "CLO10", 'Database (LECTURE-RES-PRAC)'!D155:AG155) / 'Grade computation'!F$13, IF(C$16 = "MIDTERM", SUMIF('Database (LECTURE-RES-PRAC)'!AJ$14:BM$14, "CLO10", 'Database (LECTURE-RES-PRAC)'!AJ155:BM155) / 'Grade computation'!G$13, IF(C$16 = "FINAL", SUMIF('Database (LECTURE-RES-PRAC)'!BP$14:CS$14, "CLO10", 'Database (LECTURE-RES-PRAC)'!BP155:CS155) / 'Grade computation'!H$13,""))),""),"")</f>
        <v/>
      </c>
      <c r="BG158" s="286" t="str">
        <f aca="false">IF(B158&lt;&gt;"",IF(BF158="","",IF(BF158&lt;0.5,1,IF(AND(BF158&gt;=0.5,BF158&lt;P$10),2,IF(BF158&gt;=P$10,3)))),"")</f>
        <v/>
      </c>
      <c r="BH158" s="194" t="str">
        <f aca="false">IF(B158 &lt;&gt; "",IF(AND('PRINTABLE (per grading)'!H$16="EXAM", 'PRINTABLE (per grading)'!B$13="Prelim"), IF(ISERROR(SUMIF('Exam (LECTURE ONLY)'!D$20:M$20, "CLO10", 'Exam (LECTURE ONLY)'!D160:M160) / 'Exam (LECTURE ONLY)'!AL$15), "", SUMIF('Exam (LECTURE ONLY)'!D$20:M$20, "CLO10", 'Exam (LECTURE ONLY)'!D160:M160) /'Exam (LECTURE ONLY)'!AL$15),
IF(AND('PRINTABLE (per grading)'!H$16="EXAM", 'PRINTABLE (per grading)'!B$13="Midterm"), IF(ISERROR(SUMIF('Exam (LECTURE ONLY)'!O$20:X$20, "CLO10", 'Exam (LECTURE ONLY)'!O160:X160) / 'Exam (LECTURE ONLY)'!AM$15), "", SUMIF('Exam (LECTURE ONLY)'!O$20:X$20, "CLO10", 'Exam (LECTURE ONLY)'!O160:X160) / 'Exam (LECTURE ONLY)'!AM$15),
IF(AND('PRINTABLE (per grading)'!H$16="EXAM", 'PRINTABLE (per grading)'!B$13="Final"), IF(ISERROR(SUMIF('Exam (LECTURE ONLY)'!Z$20:AI$20, "CLO10", 'Exam (LECTURE ONLY)'!Z160:AI160) / 'Exam (LECTURE ONLY)'!AN$15), "", SUMIF('Exam (LECTURE ONLY)'!Z$20:AI$20, "CLO10", 'Exam (LECTURE ONLY)'!Z160:AI160) / 'Exam (LECTURE ONLY)'!AN$15),
IF(AND('PRINTABLE (per grading)'!H$16="OUTPUT", 'PRINTABLE (per grading)'!B$13="Prelim"), IF(ISERROR(SUMIF(OUTPUT!C$20:M$20, "CLO10", OUTPUT!C160:M160) / OUTPUT!AL$15), "", SUMIF(OUTPUT!C$20:M$20, "CLO10", OUTPUT!C160:M160) / OUTPUT!AL$15),
IF(AND('PRINTABLE (per grading)'!H$16="OUTPUT", 'PRINTABLE (per grading)'!B$13="Midterm"), IF(ISERROR(SUMIF(OUTPUT!O$20:Y$20, "CLO10", OUTPUT!O160:Y160) / OUTPUT!AM$15), "", SUMIF(OUTPUT!O$20:Y$20, "CLO10", OUTPUT!O160:Y160) / OUTPUT!AM$15),
IF(AND('PRINTABLE (per grading)'!H$16="OUTPUT", 'PRINTABLE (per grading)'!B$13="Final"), IF(ISERROR(SUMIF(OUTPUT!AA$20:AI$20, "CLO10", OUTPUT!AA160:AI160) / OUTPUT!AN$15), "", SUMIF(OUTPUT!AA$20:AI$20, "CLO10", OUTPUT!AA160:AI160) / OUTPUT!AN$15),
"")))))),"")</f>
        <v/>
      </c>
      <c r="BI158" s="286" t="str">
        <f aca="false">IF(B158&lt;&gt;"",IF(BH158="","",IF(BH158&lt;0.5,1,IF(AND(BH158&gt;=0.5,BH158&lt;P$10),2,IF(BH158&gt;=P$10,3)))),"")</f>
        <v/>
      </c>
      <c r="BJ158" s="287" t="str">
        <f aca="false">IF(B158 &lt;&gt; "",IFERROR(IF(AVERAGE(BF158,BH158)&gt;=P$10,"Y","N"),""),"")</f>
        <v/>
      </c>
      <c r="BK158" s="8"/>
    </row>
    <row r="159" customFormat="false" ht="19.5" hidden="false" customHeight="true" outlineLevel="0" collapsed="false">
      <c r="A159" s="183" t="str">
        <f aca="false">IF(ISBLANK('Database (LECTURE-RES-PRAC)'!A156),"",'Database (LECTURE-RES-PRAC)'!A156)</f>
        <v/>
      </c>
      <c r="B159" s="184" t="str">
        <f aca="false">IF(ISBLANK('Database (LECTURE-RES-PRAC)'!B156),"",'Database (LECTURE-RES-PRAC)'!B156)</f>
        <v/>
      </c>
      <c r="C159" s="230" t="str">
        <f aca="false">IF(B159&lt;&gt;"",IF(C$16="PRELIM",'Grade computation'!C159, IF(C$16="MIDTERM",'Grade computation'!K159, IF(C$16="FINAL",'Grade computation'!S159,""))),"")</f>
        <v/>
      </c>
      <c r="D159" s="231" t="str">
        <f aca="false">IF(B159&lt;&gt;"",IFERROR(IF(B$11="80-20", (((C159/C$19)*X$6)+X$7)*D$18, IF(B$11="60-40", (((C159/C$19)*Y$6)+Y$7)*D$18, 0)),0),"")</f>
        <v/>
      </c>
      <c r="E159" s="230" t="str">
        <f aca="false">IF(B159&lt;&gt;"", IF(C$16="PRELIM",'Grade computation'!E159, IF(C$16="MIDTERM",'Grade computation'!M159, IF(C$16="FINAL",'Grade computation'!U159,""))),"")</f>
        <v/>
      </c>
      <c r="F159" s="232" t="str">
        <f aca="false">IF(B159&lt;&gt;"",IFERROR(IF(B$11="80-20", (((E159/E$19)*X$6)+X$7)*F$18, IF(B$11="60-40", (((E159/E$19)*Y$6)+Y$7)*F$18, 0)),0),"")</f>
        <v/>
      </c>
      <c r="G159" s="233" t="str">
        <f aca="false">IF(B159&lt;&gt;"",IFERROR((D159+F159),0),"")</f>
        <v/>
      </c>
      <c r="H159" s="234" t="str">
        <f aca="false">IF(B159&lt;&gt;"",IF(C$16="PRELIM", 'Grade computation'!H159, IF(C$16="MIDTERM", 'Grade computation'!P159, IF(C$16="FINAL",'Grade computation'!X159, ""))),"")</f>
        <v/>
      </c>
      <c r="I159" s="233" t="str">
        <f aca="false">IF(B159&lt;&gt;"",IFERROR(IF(B$11="80-20", (((H159/H$19)*X$6)+X$7)*I$19, IF(B$11="60-40", (((H159/H$19)*Y$6)+Y$7)*I$19, 0)),0),"")</f>
        <v/>
      </c>
      <c r="J159" s="237" t="str">
        <f aca="false">IFERROR((G159+I159),"")</f>
        <v/>
      </c>
      <c r="K159" s="183" t="str">
        <f aca="false">IFERROR(IF(J159="","",IF(J159&gt;=75,"PASSED","FAILED")),"")</f>
        <v/>
      </c>
      <c r="L159" s="183"/>
      <c r="M159" s="194" t="str">
        <f aca="false">IF(B159 &lt;&gt; "", IFERROR(IF(C$16 = "PRELIM", SUMIF('Database (LECTURE-RES-PRAC)'!D$14:AG$14, "CLO1", 'Database (LECTURE-RES-PRAC)'!D156:AG156) / 'Grade computation'!F$4, IF(C$16 = "MIDTERM", SUMIF('Database (LECTURE-RES-PRAC)'!AJ$14:BM$14, "CLO1", 'Database (LECTURE-RES-PRAC)'!AJ156:BM156) / 'Grade computation'!G$4, IF(C$16 = "FINAL", SUMIF('Database (LECTURE-RES-PRAC)'!BP$14:CS$14, "CLO1", 'Database (LECTURE-RES-PRAC)'!BP156:CS156) / 'Grade computation'!H$4,""))),""),"")</f>
        <v/>
      </c>
      <c r="N159" s="286" t="str">
        <f aca="false">IF(B159&lt;&gt;"",IF(M159="","",IF(M159&lt;0.5,1,IF(AND(M159&gt;=0.5,M159&lt;P$10),2,IF(M159&gt;=P$10,3)))),"")</f>
        <v/>
      </c>
      <c r="O159" s="194" t="str">
        <f aca="false">IF(B159 &lt;&gt; "",IF(AND('PRINTABLE (per grading)'!H$16="EXAM", 'PRINTABLE (per grading)'!B$13="Prelim"), IF(ISERROR(SUMIF('Exam (LECTURE ONLY)'!D$20:M$20, "CLO1", 'Exam (LECTURE ONLY)'!D161:M161) / 'Exam (LECTURE ONLY)'!AL$6), "", SUMIF('Exam (LECTURE ONLY)'!D$20:M$20, "CLO1", 'Exam (LECTURE ONLY)'!D161:M161) /'Exam (LECTURE ONLY)'!AL$6),
IF(AND('PRINTABLE (per grading)'!H$16="EXAM", 'PRINTABLE (per grading)'!B$13="Midterm"), IF(ISERROR(SUMIF('Exam (LECTURE ONLY)'!O$20:X$20, "CLO1", 'Exam (LECTURE ONLY)'!O161:X161) / 'Exam (LECTURE ONLY)'!AM$6), "", SUMIF('Exam (LECTURE ONLY)'!O$20:X$20, "CLO1", 'Exam (LECTURE ONLY)'!O161:X161) / 'Exam (LECTURE ONLY)'!AM$6),
IF(AND('PRINTABLE (per grading)'!H$16="EXAM", 'PRINTABLE (per grading)'!B$13="Final"), IF(ISERROR(SUMIF('Exam (LECTURE ONLY)'!Z$20:AI$20, "CLO1", 'Exam (LECTURE ONLY)'!Z161:AI161) / 'Exam (LECTURE ONLY)'!AN$6), "", SUMIF('Exam (LECTURE ONLY)'!Z$20:AI$20, "CLO1", 'Exam (LECTURE ONLY)'!Z161:AI161) / 'Exam (LECTURE ONLY)'!AN$6),
IF(AND('PRINTABLE (per grading)'!H$16="OUTPUT", 'PRINTABLE (per grading)'!B$13="Prelim"), IF(ISERROR(SUMIF(OUTPUT!C$20:M$20, "CLO1", OUTPUT!C161:M161) / OUTPUT!AL$6), "", SUMIF(OUTPUT!C$20:M$20, "CLO1", OUTPUT!C161:M161) / OUTPUT!AL$6),
IF(AND('PRINTABLE (per grading)'!H$16="OUTPUT", 'PRINTABLE (per grading)'!B$13="Midterm"), IF(ISERROR(SUMIF(OUTPUT!O$20:Y$20, "CLO1", OUTPUT!O161:Y161) / OUTPUT!AM$6), "", SUMIF(OUTPUT!O$20:Y$20, "CLO1", OUTPUT!O161:Y161) / OUTPUT!AM$6),
IF(AND('PRINTABLE (per grading)'!H$16="OUTPUT", 'PRINTABLE (per grading)'!B$13="Final"), IF(ISERROR(SUMIF(OUTPUT!AA$20:AI$20, "CLO1", OUTPUT!AA161:AI161) / OUTPUT!AN$6), "", SUMIF(OUTPUT!AA$20:AI$20, "CLO1", OUTPUT!AA161:AI161) / OUTPUT!AN$6),
"")))))),"")</f>
        <v/>
      </c>
      <c r="P159" s="286" t="str">
        <f aca="false">IF(B159&lt;&gt;"",IF(O159="","",IF(O159&lt;0.5,1,IF(AND(O159&gt;=0.5,O159&lt;P$10),2,IF(O159&gt;=P$10,3)))),"")</f>
        <v/>
      </c>
      <c r="Q159" s="287" t="str">
        <f aca="false">IF(B159 &lt;&gt; "",IFERROR(IF(AVERAGE(M159,O159)&gt;=P$10,"Y","N"),""),"")</f>
        <v/>
      </c>
      <c r="R159" s="194" t="str">
        <f aca="false">IF(B159 &lt;&gt; "", IFERROR(IF(C$16 = "PRELIM", SUMIF('Database (LECTURE-RES-PRAC)'!D$14:AG$14, "CLO2", 'Database (LECTURE-RES-PRAC)'!D156:AG156) / 'Grade computation'!F$5, IF(C$16 = "MIDTERM", SUMIF('Database (LECTURE-RES-PRAC)'!AJ$14:BM$14, "CLO2", 'Database (LECTURE-RES-PRAC)'!AJ156:BM156) / 'Grade computation'!G$5, IF(C$16 = "FINAL", SUMIF('Database (LECTURE-RES-PRAC)'!BP$14:CS$14, "CLO2", 'Database (LECTURE-RES-PRAC)'!BP156:CS156) / 'Grade computation'!H$5,""))),""),"")</f>
        <v/>
      </c>
      <c r="S159" s="286" t="str">
        <f aca="false">IF(B159&lt;&gt;"",IF(R159="","",IF(R159&lt;0.5,1,IF(AND(R159&gt;=0.5,R159&lt;P$10),2,IF(R159&gt;=P$10,3)))),"")</f>
        <v/>
      </c>
      <c r="T159" s="194" t="str">
        <f aca="false">IF(B159 &lt;&gt; "",IF(AND('PRINTABLE (per grading)'!H$16="EXAM", 'PRINTABLE (per grading)'!B$13="Prelim"), IF(ISERROR(SUMIF('Exam (LECTURE ONLY)'!D$20:M$20, "CLO2", 'Exam (LECTURE ONLY)'!D161:M161) / 'Exam (LECTURE ONLY)'!AL$7), "", SUMIF('Exam (LECTURE ONLY)'!D$20:M$20, "CLO2", 'Exam (LECTURE ONLY)'!D161:M161) /'Exam (LECTURE ONLY)'!AL$7),
IF(AND('PRINTABLE (per grading)'!H$16="EXAM", 'PRINTABLE (per grading)'!B$13="Midterm"), IF(ISERROR(SUMIF('Exam (LECTURE ONLY)'!O$20:X$20, "CLO2", 'Exam (LECTURE ONLY)'!O161:X161) / 'Exam (LECTURE ONLY)'!AM$7), "", SUMIF('Exam (LECTURE ONLY)'!O$20:X$20, "CLO2", 'Exam (LECTURE ONLY)'!O161:X161) / 'Exam (LECTURE ONLY)'!AM$7),
IF(AND('PRINTABLE (per grading)'!H$16="EXAM", 'PRINTABLE (per grading)'!B$13="Final"), IF(ISERROR(SUMIF('Exam (LECTURE ONLY)'!Z$20:AI$20, "CLO2", 'Exam (LECTURE ONLY)'!Z161:AI161) / 'Exam (LECTURE ONLY)'!AN$7), "", SUMIF('Exam (LECTURE ONLY)'!Z$20:AI$20, "CLO2", 'Exam (LECTURE ONLY)'!Z161:AI161) / 'Exam (LECTURE ONLY)'!AN$7),
IF(AND('PRINTABLE (per grading)'!H$16="OUTPUT", 'PRINTABLE (per grading)'!B$13="Prelim"), IF(ISERROR(SUMIF(OUTPUT!C$20:M$20, "CLO2", OUTPUT!C161:M161) / OUTPUT!AL$7), "", SUMIF(OUTPUT!C$20:M$20, "CLO2", OUTPUT!C161:M161) / OUTPUT!AL$7),
IF(AND('PRINTABLE (per grading)'!H$16="OUTPUT", 'PRINTABLE (per grading)'!B$13="Midterm"), IF(ISERROR(SUMIF(OUTPUT!O$20:Y$20, "CLO2", OUTPUT!O161:Y161) / OUTPUT!AM$7), "", SUMIF(OUTPUT!O$20:Y$20, "CLO2", OUTPUT!O161:Y161) / OUTPUT!AM$7),
IF(AND('PRINTABLE (per grading)'!H$16="OUTPUT", 'PRINTABLE (per grading)'!B$13="Final"), IF(ISERROR(SUMIF(OUTPUT!AA$20:AI$20, "CLO2", OUTPUT!AA161:AI161) / OUTPUT!AN$7), "", SUMIF(OUTPUT!AA$20:AI$20, "CLO2", OUTPUT!AA161:AI161) / OUTPUT!AN$7),
"")))))),"")</f>
        <v/>
      </c>
      <c r="U159" s="286" t="str">
        <f aca="false">IF(B159&lt;&gt;"",IF(T159="","",IF(T159&lt;0.5,1,IF(AND(T159&gt;=0.5,T159&lt;P$10),2,IF(T159&gt;=P$10,3)))),"")</f>
        <v/>
      </c>
      <c r="V159" s="287" t="str">
        <f aca="false">IF(B159 &lt;&gt; "",IFERROR(IF(AVERAGE(R159,T159)&gt;=P$10,"Y","N"),""),"")</f>
        <v/>
      </c>
      <c r="W159" s="194" t="str">
        <f aca="false">IF(B159 &lt;&gt; "", IFERROR(IF(C$16 = "PRELIM", SUMIF('Database (LECTURE-RES-PRAC)'!D$14:AG$14, "CLO3", 'Database (LECTURE-RES-PRAC)'!D156:AG156) / 'Grade computation'!F$6, IF(C$16 = "MIDTERM", SUMIF('Database (LECTURE-RES-PRAC)'!AJ$14:BM$14, "CLO3", 'Database (LECTURE-RES-PRAC)'!AJ156:BM156) / 'Grade computation'!G$6, IF(C$16 = "FINAL", SUMIF('Database (LECTURE-RES-PRAC)'!BP$14:CS$14, "CLO3", 'Database (LECTURE-RES-PRAC)'!BP156:CS156) / 'Grade computation'!H$6,""))),""),"")</f>
        <v/>
      </c>
      <c r="X159" s="286" t="str">
        <f aca="false">IF(B159&lt;&gt;"",IF(W159="","",IF(W159&lt;0.5,1,IF(AND(W159&gt;=0.5,W159&lt;P$10),2,IF(W159&gt;=P$10,3)))),"")</f>
        <v/>
      </c>
      <c r="Y159" s="194" t="str">
        <f aca="false">IF(B159 &lt;&gt; "",IF(AND('PRINTABLE (per grading)'!H$16="EXAM", 'PRINTABLE (per grading)'!B$13="Prelim"), IF(ISERROR(SUMIF('Exam (LECTURE ONLY)'!D$20:M$20, "CLO3", 'Exam (LECTURE ONLY)'!D161:M161) / 'Exam (LECTURE ONLY)'!AL$8), "", SUMIF('Exam (LECTURE ONLY)'!D$20:M$20, "CLO3", 'Exam (LECTURE ONLY)'!D161:M161) /'Exam (LECTURE ONLY)'!AL$8),
IF(AND('PRINTABLE (per grading)'!H$16="EXAM", 'PRINTABLE (per grading)'!B$13="Midterm"), IF(ISERROR(SUMIF('Exam (LECTURE ONLY)'!O$20:X$20, "CLO3", 'Exam (LECTURE ONLY)'!O161:X161) / 'Exam (LECTURE ONLY)'!AM$8), "", SUMIF('Exam (LECTURE ONLY)'!O$20:X$20, "CLO3", 'Exam (LECTURE ONLY)'!O161:X161) / 'Exam (LECTURE ONLY)'!AM$8),
IF(AND('PRINTABLE (per grading)'!H$16="EXAM", 'PRINTABLE (per grading)'!B$13="Final"), IF(ISERROR(SUMIF('Exam (LECTURE ONLY)'!Z$20:AI$20, "CLO3", 'Exam (LECTURE ONLY)'!Z161:AI161) / 'Exam (LECTURE ONLY)'!AN$8), "", SUMIF('Exam (LECTURE ONLY)'!Z$20:AI$20, "CLO3", 'Exam (LECTURE ONLY)'!Z161:AI161) / 'Exam (LECTURE ONLY)'!AN$8),
IF(AND('PRINTABLE (per grading)'!H$16="OUTPUT", 'PRINTABLE (per grading)'!B$13="Prelim"), IF(ISERROR(SUMIF(OUTPUT!C$20:M$20, "CLO3", OUTPUT!C161:M161) / OUTPUT!AL$8), "", SUMIF(OUTPUT!C$20:M$20, "CLO3", OUTPUT!C161:M161) / OUTPUT!AL$8),
IF(AND('PRINTABLE (per grading)'!H$16="OUTPUT", 'PRINTABLE (per grading)'!B$13="Midterm"), IF(ISERROR(SUMIF(OUTPUT!O$20:Y$20, "CLO3", OUTPUT!O161:Y161) / OUTPUT!AM$8), "", SUMIF(OUTPUT!O$20:Y$20, "CLO3", OUTPUT!O161:Y161) / OUTPUT!AM$8),
IF(AND('PRINTABLE (per grading)'!H$16="OUTPUT", 'PRINTABLE (per grading)'!B$13="Final"), IF(ISERROR(SUMIF(OUTPUT!AA$20:AI$20, "CLO3", OUTPUT!AA161:AI161) / OUTPUT!AN$8), "", SUMIF(OUTPUT!AA$20:AI$20, "CLO3", OUTPUT!AA161:AI161) / OUTPUT!AN$8),
"" )))))),"")</f>
        <v/>
      </c>
      <c r="Z159" s="286" t="str">
        <f aca="false">IF(B159&lt;&gt;"",IF(Y159="","",IF(Y159&lt;0.5,1,IF(AND(Y159&gt;=0.5,Y159&lt;P$10),2,IF(Y159&gt;=P$10,3)))),"")</f>
        <v/>
      </c>
      <c r="AA159" s="287" t="str">
        <f aca="false">IF(B159 &lt;&gt; "",IFERROR(IF(AVERAGE(W159,Y159)&gt;=P$10,"Y","N"),""),"")</f>
        <v/>
      </c>
      <c r="AB159" s="194" t="str">
        <f aca="false">IF(B159 &lt;&gt; "", IFERROR(IF(C$16 = "PRELIM", SUMIF('Database (LECTURE-RES-PRAC)'!D$14:AG$14, "CLO4", 'Database (LECTURE-RES-PRAC)'!D156:AG156) / 'Grade computation'!F$7, IF(C$16 = "MIDTERM", SUMIF('Database (LECTURE-RES-PRAC)'!AJ$14:BM$14, "CLO4", 'Database (LECTURE-RES-PRAC)'!AJ156:BM156) / 'Grade computation'!G$7, IF(C$16 = "FINAL", SUMIF('Database (LECTURE-RES-PRAC)'!BP$14:CS$14, "CLO4", 'Database (LECTURE-RES-PRAC)'!BP156:CS156) / 'Grade computation'!H$7,""))),""),"")</f>
        <v/>
      </c>
      <c r="AC159" s="286" t="str">
        <f aca="false">IF(B159&lt;&gt;"",IF(AB159="","",IF(AB159&lt;0.5,1,IF(AND(AB159&gt;=0.5,AB159&lt;P$10),2,IF(AB159&gt;=P$10,3)))),"")</f>
        <v/>
      </c>
      <c r="AD159" s="194" t="str">
        <f aca="false">IF(B159 &lt;&gt; "",IF(AND('PRINTABLE (per grading)'!H$16="EXAM", 'PRINTABLE (per grading)'!B$13="Prelim"), IF(ISERROR(SUMIF('Exam (LECTURE ONLY)'!D$20:M$20, "CLO4", 'Exam (LECTURE ONLY)'!D161:M161) / 'Exam (LECTURE ONLY)'!AL$9), "", SUMIF('Exam (LECTURE ONLY)'!D$20:M$20, "CLO4", 'Exam (LECTURE ONLY)'!D161:M161) /'Exam (LECTURE ONLY)'!AL$9),
IF(AND('PRINTABLE (per grading)'!H$16="EXAM", 'PRINTABLE (per grading)'!B$13="Midterm"), IF(ISERROR(SUMIF('Exam (LECTURE ONLY)'!O$20:X$20, "CLO4", 'Exam (LECTURE ONLY)'!O161:X161) / 'Exam (LECTURE ONLY)'!AM$9), "", SUMIF('Exam (LECTURE ONLY)'!O$20:X$20, "CLO4", 'Exam (LECTURE ONLY)'!O161:X161) / 'Exam (LECTURE ONLY)'!AM$9),
IF(AND('PRINTABLE (per grading)'!H$16="EXAM", 'PRINTABLE (per grading)'!B$13="Final"), IF(ISERROR(SUMIF('Exam (LECTURE ONLY)'!Z$20:AI$20, "CLO4", 'Exam (LECTURE ONLY)'!Z161:AI161) / 'Exam (LECTURE ONLY)'!AN$9), "", SUMIF('Exam (LECTURE ONLY)'!Z$20:AI$20, "CLO4", 'Exam (LECTURE ONLY)'!Z161:AI161) / 'Exam (LECTURE ONLY)'!AN$9),
IF(AND('PRINTABLE (per grading)'!H$16="OUTPUT", 'PRINTABLE (per grading)'!B$13="Prelim"), IF(ISERROR(SUMIF(OUTPUT!C$20:M$20, "CLO4", OUTPUT!C161:M161) / OUTPUT!AL$9), "", SUMIF(OUTPUT!C$20:M$20, "CLO4", OUTPUT!C161:M161) / OUTPUT!AL$9),
IF(AND('PRINTABLE (per grading)'!H$16="OUTPUT", 'PRINTABLE (per grading)'!B$13="Midterm"), IF(ISERROR(SUMIF(OUTPUT!O$20:Y$20, "CLO4", OUTPUT!O161:Y161) / OUTPUT!AM$9), "", SUMIF(OUTPUT!O$20:Y$20, "CLO4", OUTPUT!O161:Y161) / OUTPUT!AM$9),
IF(AND('PRINTABLE (per grading)'!H$16="OUTPUT", 'PRINTABLE (per grading)'!B$13="Final"), IF(ISERROR(SUMIF(OUTPUT!AA$20:AI$20, "CLO4", OUTPUT!AA161:AI161) / OUTPUT!AN$9), "", SUMIF(OUTPUT!AA$20:AI$20, "CLO4", OUTPUT!AA161:AI161) / OUTPUT!AN$9),
"")))))),"")</f>
        <v/>
      </c>
      <c r="AE159" s="286" t="str">
        <f aca="false">IF(B159&lt;&gt;"",IF(AD159="","",IF(AD159&lt;0.5,1,IF(AND(AD159&gt;=0.5,AD159&lt;P$10),2,IF(AD159&gt;=P$10,3)))),"")</f>
        <v/>
      </c>
      <c r="AF159" s="287" t="str">
        <f aca="false">IF(B159 &lt;&gt; "",IFERROR(IF(AVERAGE(AB159,AD159)&gt;=P$10,"Y","N"),""),"")</f>
        <v/>
      </c>
      <c r="AG159" s="194" t="str">
        <f aca="false">IF(B159 &lt;&gt; "", IFERROR(IF(C$16 = "PRELIM", SUMIF('Database (LECTURE-RES-PRAC)'!D$14:AG$14, "CLO5", 'Database (LECTURE-RES-PRAC)'!D156:AG156) / 'Grade computation'!F$8, IF(C$16 = "MIDTERM", SUMIF('Database (LECTURE-RES-PRAC)'!AJ$14:BM$14, "CLO5", 'Database (LECTURE-RES-PRAC)'!AJ156:BM156) / 'Grade computation'!G$8, IF(C$16 = "FINAL", SUMIF('Database (LECTURE-RES-PRAC)'!BP$14:CS$14, "CLO5", 'Database (LECTURE-RES-PRAC)'!BP156:CS156) / 'Grade computation'!H$8,""))),""),"")</f>
        <v/>
      </c>
      <c r="AH159" s="286" t="str">
        <f aca="false">IF(B159&lt;&gt;"",IF(AG159="","",IF(AG159&lt;0.5,1,IF(AND(AG159&gt;=0.5,AG159&lt;P$10),2,IF(AG159&gt;=P$10,3)))),"")</f>
        <v/>
      </c>
      <c r="AI159" s="194" t="str">
        <f aca="false">IF(B159 &lt;&gt; "",IF(AND('PRINTABLE (per grading)'!H$16="EXAM", 'PRINTABLE (per grading)'!B$13="Prelim"), IF(ISERROR(SUMIF('Exam (LECTURE ONLY)'!D$20:M$20, "CLO5", 'Exam (LECTURE ONLY)'!D161:M161) / 'Exam (LECTURE ONLY)'!AL$10), "", SUMIF('Exam (LECTURE ONLY)'!D$20:M$20, "CLO5", 'Exam (LECTURE ONLY)'!D161:M161) /'Exam (LECTURE ONLY)'!AL$10),
IF(AND('PRINTABLE (per grading)'!H$16="EXAM", 'PRINTABLE (per grading)'!B$13="Midterm"), IF(ISERROR(SUMIF('Exam (LECTURE ONLY)'!O$20:X$20, "CLO5", 'Exam (LECTURE ONLY)'!O161:X161) / 'Exam (LECTURE ONLY)'!AM$10), "", SUMIF('Exam (LECTURE ONLY)'!O$20:X$20, "CLO5", 'Exam (LECTURE ONLY)'!O161:X161) / 'Exam (LECTURE ONLY)'!AM$10),
IF(AND('PRINTABLE (per grading)'!H$16="EXAM", 'PRINTABLE (per grading)'!B$13="Final"), IF(ISERROR(SUMIF('Exam (LECTURE ONLY)'!Z$20:AI$20, "CLO5", 'Exam (LECTURE ONLY)'!Z161:AI161) / 'Exam (LECTURE ONLY)'!AN$10), "", SUMIF('Exam (LECTURE ONLY)'!Z$20:AI$20, "CLO5", 'Exam (LECTURE ONLY)'!Z161:AI161) / 'Exam (LECTURE ONLY)'!AN$10),
IF(AND('PRINTABLE (per grading)'!H$16="OUTPUT", 'PRINTABLE (per grading)'!B$13="Prelim"), IF(ISERROR(SUMIF(OUTPUT!C$20:M$20, "CLO5", OUTPUT!C161:M161) / OUTPUT!AL$10), "", SUMIF(OUTPUT!C$20:M$20, "CLO5", OUTPUT!C161:M161) / OUTPUT!AL$10),
IF(AND('PRINTABLE (per grading)'!H$16="OUTPUT", 'PRINTABLE (per grading)'!B$13="Midterm"), IF(ISERROR(SUMIF(OUTPUT!O$20:Y$20, "CLO5", OUTPUT!O161:Y161) / OUTPUT!AM$10), "", SUMIF(OUTPUT!O$20:Y$20, "CLO5", OUTPUT!O161:Y161) / OUTPUT!AM$10),
IF(AND('PRINTABLE (per grading)'!H$16="OUTPUT", 'PRINTABLE (per grading)'!B$13="Final"), IF(ISERROR(SUMIF(OUTPUT!AA$20:AI$20, "CLO5", OUTPUT!AA161:AI161) / OUTPUT!AN$10), "", SUMIF(OUTPUT!AA$20:AI$20, "CLO5", OUTPUT!AA161:AI161) / OUTPUT!AN$10),
"")))))),"")</f>
        <v/>
      </c>
      <c r="AJ159" s="286" t="str">
        <f aca="false">IF(B159&lt;&gt;"",IF(AI159="","",IF(AI159&lt;0.5,1,IF(AND(AI159&gt;=0.5,AI159&lt;P$10),2,IF(AI159&gt;=P$10,3)))),"")</f>
        <v/>
      </c>
      <c r="AK159" s="287" t="str">
        <f aca="false">IF(B159 &lt;&gt; "",IFERROR(IF(AVERAGE(AG159,AI159)&gt;=P$10,"Y","N"),""),"")</f>
        <v/>
      </c>
      <c r="AL159" s="194" t="str">
        <f aca="false">IF(B159 &lt;&gt; "", IFERROR(IF(C$16 = "PRELIM", SUMIF('Database (LECTURE-RES-PRAC)'!D$14:AG$14, "CLO6", 'Database (LECTURE-RES-PRAC)'!D156:AG156) / 'Grade computation'!F$9, IF(C$16 = "MIDTERM", SUMIF('Database (LECTURE-RES-PRAC)'!AJ$14:BM$14, "CLO6", 'Database (LECTURE-RES-PRAC)'!AJ156:BM156) / 'Grade computation'!G$9, IF(C$16 = "FINAL", SUMIF('Database (LECTURE-RES-PRAC)'!BP$14:CS$14, "CLO6", 'Database (LECTURE-RES-PRAC)'!BP156:CS156) / 'Grade computation'!H$9,""))),""),"")</f>
        <v/>
      </c>
      <c r="AM159" s="286" t="str">
        <f aca="false">IF(B159&lt;&gt;"",IF(AL159="","",IF(AL159&lt;0.5,1,IF(AND(AL159&gt;=0.5,AL159&lt;P$10),2,IF(AL159&gt;=P$10,3)))),"")</f>
        <v/>
      </c>
      <c r="AN159" s="194" t="str">
        <f aca="false">IF(B159 &lt;&gt; "",IF(AND('PRINTABLE (per grading)'!H$16="EXAM", 'PRINTABLE (per grading)'!B$13="Prelim"), IF(ISERROR(SUMIF('Exam (LECTURE ONLY)'!D$20:M$20, "CLO6", 'Exam (LECTURE ONLY)'!D161:M161) / 'Exam (LECTURE ONLY)'!AL$11), "", SUMIF('Exam (LECTURE ONLY)'!D$20:M$20, "CLO6", 'Exam (LECTURE ONLY)'!D161:M161) /'Exam (LECTURE ONLY)'!AL$11),
IF(AND('PRINTABLE (per grading)'!H$16="EXAM", 'PRINTABLE (per grading)'!B$13="Midterm"), IF(ISERROR(SUMIF('Exam (LECTURE ONLY)'!O$20:X$20, "CLO6", 'Exam (LECTURE ONLY)'!O161:X161) / 'Exam (LECTURE ONLY)'!AM$11), "", SUMIF('Exam (LECTURE ONLY)'!O$20:X$20, "CLO6", 'Exam (LECTURE ONLY)'!O161:X161) / 'Exam (LECTURE ONLY)'!AM$11),
IF(AND('PRINTABLE (per grading)'!H$16="EXAM", 'PRINTABLE (per grading)'!B$13="Final"), IF(ISERROR(SUMIF('Exam (LECTURE ONLY)'!Z$20:AI$20, "CLO6", 'Exam (LECTURE ONLY)'!Z161:AI161) / 'Exam (LECTURE ONLY)'!AN$11), "", SUMIF('Exam (LECTURE ONLY)'!Z$20:AI$20, "CLO6", 'Exam (LECTURE ONLY)'!Z161:AI161) / 'Exam (LECTURE ONLY)'!AN$11),
IF(AND('PRINTABLE (per grading)'!H$16="OUTPUT", 'PRINTABLE (per grading)'!B$13="Prelim"), IF(ISERROR(SUMIF(OUTPUT!C$20:M$20, "CLO6", OUTPUT!C161:M161) / OUTPUT!AL$11), "", SUMIF(OUTPUT!C$20:M$20, "CLO6", OUTPUT!C161:M161) / OUTPUT!AL$11),
IF(AND('PRINTABLE (per grading)'!H$16="OUTPUT", 'PRINTABLE (per grading)'!B$13="Midterm"), IF(ISERROR(SUMIF(OUTPUT!O$20:Y$20, "CLO6", OUTPUT!O161:Y161) / OUTPUT!AM$11), "", SUMIF(OUTPUT!O$20:Y$20, "CLO6", OUTPUT!O161:Y161) / OUTPUT!AM$11),
IF(AND('PRINTABLE (per grading)'!H$16="OUTPUT", 'PRINTABLE (per grading)'!B$13="Final"), IF(ISERROR(SUMIF(OUTPUT!AA$20:AI$20, "CLO6", OUTPUT!AA161:AI161) / OUTPUT!AN$11), "", SUMIF(OUTPUT!AA$20:AI$20, "CLO6", OUTPUT!AA161:AI161) / OUTPUT!AN$11),
"")))))),"")</f>
        <v/>
      </c>
      <c r="AO159" s="286" t="str">
        <f aca="false">IF(B159&lt;&gt;"",IF(AN159="","",IF(AN159&lt;0.5,1,IF(AND(AN159&gt;=0.5,AN159&lt;P$10),2,IF(AN159&gt;=P$10,3)))),"")</f>
        <v/>
      </c>
      <c r="AP159" s="287" t="str">
        <f aca="false">IF(B159 &lt;&gt; "",IFERROR(IF(AVERAGE(AL159,AN159)&gt;=P$10,"Y","N"),""),"")</f>
        <v/>
      </c>
      <c r="AQ159" s="194" t="str">
        <f aca="false">IF(B159 &lt;&gt; "", IFERROR(IF(C$16 = "PRELIM", SUMIF('Database (LECTURE-RES-PRAC)'!D$14:AG$14, "CLO7", 'Database (LECTURE-RES-PRAC)'!D156:AG156) / 'Grade computation'!F$10, IF(C$16 = "MIDTERM", SUMIF('Database (LECTURE-RES-PRAC)'!AJ$14:BM$14, "CLO7", 'Database (LECTURE-RES-PRAC)'!AJ156:BM156) / 'Grade computation'!G$10, IF(C$16 = "FINAL", SUMIF('Database (LECTURE-RES-PRAC)'!BP$14:CS$14, "CLO7", 'Database (LECTURE-RES-PRAC)'!BP156:CS156) / 'Grade computation'!H$10,""))),""),"")</f>
        <v/>
      </c>
      <c r="AR159" s="286" t="str">
        <f aca="false">IF(B159&lt;&gt;"",IF(AQ159="","",IF(AQ159&lt;0.5,1,IF(AND(AQ159&gt;=0.5,AQ159&lt;P$10),2,IF(AQ159&gt;=P$10,3)))),"")</f>
        <v/>
      </c>
      <c r="AS159" s="194" t="str">
        <f aca="false">IF(B159 &lt;&gt; "",IF(AND('PRINTABLE (per grading)'!H$16="EXAM", 'PRINTABLE (per grading)'!B$13="Prelim"), IF(ISERROR(SUMIF('Exam (LECTURE ONLY)'!D$20:M$20, "CLO7", 'Exam (LECTURE ONLY)'!D161:M161) / 'Exam (LECTURE ONLY)'!AL$12), "", SUMIF('Exam (LECTURE ONLY)'!D$20:M$20, "CLO7", 'Exam (LECTURE ONLY)'!D161:M161) /'Exam (LECTURE ONLY)'!AL$12),
IF(AND('PRINTABLE (per grading)'!H$16="EXAM", 'PRINTABLE (per grading)'!B$13="Midterm"), IF(ISERROR(SUMIF('Exam (LECTURE ONLY)'!O$20:X$20, "CLO7", 'Exam (LECTURE ONLY)'!O161:X161) / 'Exam (LECTURE ONLY)'!AM$12), "", SUMIF('Exam (LECTURE ONLY)'!O$20:X$20, "CLO7", 'Exam (LECTURE ONLY)'!O161:X161) / 'Exam (LECTURE ONLY)'!AM$12),
IF(AND('PRINTABLE (per grading)'!H$16="EXAM", 'PRINTABLE (per grading)'!B$13="Final"), IF(ISERROR(SUMIF('Exam (LECTURE ONLY)'!Z$20:AI$20, "CLO7", 'Exam (LECTURE ONLY)'!Z161:AI161) / 'Exam (LECTURE ONLY)'!AN$12), "", SUMIF('Exam (LECTURE ONLY)'!Z$20:AI$20, "CLO7", 'Exam (LECTURE ONLY)'!Z161:AI161) / 'Exam (LECTURE ONLY)'!AN$12),
IF(AND('PRINTABLE (per grading)'!H$16="OUTPUT", 'PRINTABLE (per grading)'!B$13="Prelim"), IF(ISERROR(SUMIF(OUTPUT!C$20:M$20, "CLO7", OUTPUT!C161:M161) / OUTPUT!AL$12), "", SUMIF(OUTPUT!C$20:M$20, "CLO7", OUTPUT!C161:M161) / OUTPUT!AL$12),
IF(AND('PRINTABLE (per grading)'!H$16="OUTPUT", 'PRINTABLE (per grading)'!B$13="Midterm"), IF(ISERROR(SUMIF(OUTPUT!O$20:Y$20, "CLO7", OUTPUT!O161:Y161) / OUTPUT!AM$12), "", SUMIF(OUTPUT!O$20:Y$20, "CLO7", OUTPUT!O161:Y161) / OUTPUT!AM$12),
IF(AND('PRINTABLE (per grading)'!H$16="OUTPUT", 'PRINTABLE (per grading)'!B$13="Final"), IF(ISERROR(SUMIF(OUTPUT!AA$20:AI$20, "CLO7", OUTPUT!AA161:AI161) / OUTPUT!AN$12), "", SUMIF(OUTPUT!AA$20:AI$20, "CLO7", OUTPUT!AA161:AI161) / OUTPUT!AN$12),
"")))))),"")</f>
        <v/>
      </c>
      <c r="AT159" s="286" t="str">
        <f aca="false">IF(B159&lt;&gt;"",IF(AS159="","",IF(AS159&lt;0.5,1,IF(AND(AS159&gt;=0.5,AS159&lt;P$10),2,IF(AS159&gt;=P$10,3)))),"")</f>
        <v/>
      </c>
      <c r="AU159" s="287" t="str">
        <f aca="false">IF(B159 &lt;&gt; "",IFERROR(IF(AVERAGE(AQ159,AS159)&gt;=P$10,"Y","N"),""),"")</f>
        <v/>
      </c>
      <c r="AV159" s="194" t="str">
        <f aca="false">IF(B159 &lt;&gt; "", IFERROR(IF(C$16 = "PRELIM", SUMIF('Database (LECTURE-RES-PRAC)'!D$14:AG$14, "CLO8", 'Database (LECTURE-RES-PRAC)'!D156:AG156) / 'Grade computation'!F$11, IF(C$16 = "MIDTERM", SUMIF('Database (LECTURE-RES-PRAC)'!AJ$14:BM$14, "CLO8", 'Database (LECTURE-RES-PRAC)'!AJ156:BM156) / 'Grade computation'!G$11, IF(C$16 = "FINAL", SUMIF('Database (LECTURE-RES-PRAC)'!BP$14:CS$14, "CLO8", 'Database (LECTURE-RES-PRAC)'!BP156:CS156) / 'Grade computation'!H$11,""))),""),"")</f>
        <v/>
      </c>
      <c r="AW159" s="286" t="str">
        <f aca="false">IF(B159&lt;&gt;"",IF(AV159="","",IF(AV159&lt;0.5,1,IF(AND(AV159&gt;=0.5,AV159&lt;P$10),2,IF(AV159&gt;=P$10,3)))),"")</f>
        <v/>
      </c>
      <c r="AX159" s="194" t="str">
        <f aca="false">IF(B159 &lt;&gt; "",IF(AND('PRINTABLE (per grading)'!H$16="EXAM", 'PRINTABLE (per grading)'!B$13="Prelim"), IF(ISERROR(SUMIF('Exam (LECTURE ONLY)'!D$20:M$20, "CLO8", 'Exam (LECTURE ONLY)'!D161:M161) / 'Exam (LECTURE ONLY)'!AL$13), "", SUMIF('Exam (LECTURE ONLY)'!D$20:M$20, "CLO8", 'Exam (LECTURE ONLY)'!D161:M161) /'Exam (LECTURE ONLY)'!AL$13),
IF(AND('PRINTABLE (per grading)'!H$16="EXAM", 'PRINTABLE (per grading)'!B$13="Midterm"), IF(ISERROR(SUMIF('Exam (LECTURE ONLY)'!O$20:X$20, "CLO8", 'Exam (LECTURE ONLY)'!O161:X161) / 'Exam (LECTURE ONLY)'!AM$13), "", SUMIF('Exam (LECTURE ONLY)'!O$20:X$20, "CLO8", 'Exam (LECTURE ONLY)'!O161:X161) / 'Exam (LECTURE ONLY)'!AM$13),
IF(AND('PRINTABLE (per grading)'!H$16="EXAM", 'PRINTABLE (per grading)'!B$13="Final"), IF(ISERROR(SUMIF('Exam (LECTURE ONLY)'!Z$20:AI$20, "CLO8", 'Exam (LECTURE ONLY)'!Z161:AI161) / 'Exam (LECTURE ONLY)'!AN$13), "", SUMIF('Exam (LECTURE ONLY)'!Z$20:AI$20, "CLO8", 'Exam (LECTURE ONLY)'!Z161:AI161) / 'Exam (LECTURE ONLY)'!AN$13),
IF(AND('PRINTABLE (per grading)'!H$16="OUTPUT", 'PRINTABLE (per grading)'!B$13="Prelim"), IF(ISERROR(SUMIF(OUTPUT!C$20:M$20, "CLO8", OUTPUT!C161:M161) / OUTPUT!AL$13), "", SUMIF(OUTPUT!C$20:M$20, "CLO8", OUTPUT!C161:M161) / OUTPUT!AL$13),
IF(AND('PRINTABLE (per grading)'!H$16="OUTPUT", 'PRINTABLE (per grading)'!B$13="Midterm"), IF(ISERROR(SUMIF(OUTPUT!O$20:Y$20, "CLO8", OUTPUT!O161:Y161) / OUTPUT!AM$13), "", SUMIF(OUTPUT!O$20:Y$20, "CLO8", OUTPUT!O161:Y161) / OUTPUT!AM$13),
IF(AND('PRINTABLE (per grading)'!H$16="OUTPUT", 'PRINTABLE (per grading)'!B$13="Final"), IF(ISERROR(SUMIF(OUTPUT!AA$20:AI$20, "CLO8", OUTPUT!AA161:AI161) / OUTPUT!AN$13), "", SUMIF(OUTPUT!AA$20:AI$20, "CLO8", OUTPUT!AA161:AI161) / OUTPUT!AN$13),
"")))))),"")</f>
        <v/>
      </c>
      <c r="AY159" s="286" t="str">
        <f aca="false">IF(B159&lt;&gt;"",IF(AX159="","",IF(AX159&lt;0.5,1,IF(AND(AX159&gt;=0.5,AX159&lt;P$10),2,IF(AX159&gt;=P$10,3)))),"")</f>
        <v/>
      </c>
      <c r="AZ159" s="287" t="str">
        <f aca="false">IF(B159 &lt;&gt; "",IFERROR(IF(AVERAGE(AV159,AX159)&gt;=P$10,"Y","N"),""),"")</f>
        <v/>
      </c>
      <c r="BA159" s="194" t="str">
        <f aca="false">IF(B159 &lt;&gt; "", IFERROR(IF(C$16 = "PRELIM", SUMIF('Database (LECTURE-RES-PRAC)'!D$14:AG$14, "CLO9", 'Database (LECTURE-RES-PRAC)'!D156:AG156) / 'Grade computation'!F$12, IF(C$16 = "MIDTERM", SUMIF('Database (LECTURE-RES-PRAC)'!AJ$14:BM$14, "CLO9", 'Database (LECTURE-RES-PRAC)'!AJ156:BM156) / 'Grade computation'!G$12, IF(C$16 = "FINAL", SUMIF('Database (LECTURE-RES-PRAC)'!BP$14:CS$14, "CLO9", 'Database (LECTURE-RES-PRAC)'!BP156:CS156) / 'Grade computation'!H$12,""))),""),"")</f>
        <v/>
      </c>
      <c r="BB159" s="286" t="str">
        <f aca="false">IF(B159&lt;&gt;"",IF(BA159="","",IF(BA159&lt;0.5,1,IF(AND(BA159&gt;=0.5,BA159&lt;P$10),2,IF(BA159&gt;=P$10,3)))),"")</f>
        <v/>
      </c>
      <c r="BC159" s="194" t="str">
        <f aca="false">IF(B159 &lt;&gt; "",IF(AND('PRINTABLE (per grading)'!H$16="EXAM", 'PRINTABLE (per grading)'!B$13="Prelim"), IF(ISERROR(SUMIF('Exam (LECTURE ONLY)'!D$20:M$20, "CLO9", 'Exam (LECTURE ONLY)'!D161:M161) / 'Exam (LECTURE ONLY)'!AL$14), "", SUMIF('Exam (LECTURE ONLY)'!D$20:M$20, "CLO9", 'Exam (LECTURE ONLY)'!D161:M161) /'Exam (LECTURE ONLY)'!AL$14),
IF(AND('PRINTABLE (per grading)'!H$16="EXAM", 'PRINTABLE (per grading)'!B$13="Midterm"), IF(ISERROR(SUMIF('Exam (LECTURE ONLY)'!O$20:X$20, "CLO9", 'Exam (LECTURE ONLY)'!O161:X161) / 'Exam (LECTURE ONLY)'!AM$14), "", SUMIF('Exam (LECTURE ONLY)'!O$20:X$20, "CLO9", 'Exam (LECTURE ONLY)'!O161:X161) / 'Exam (LECTURE ONLY)'!AM$14),
IF(AND('PRINTABLE (per grading)'!H$16="EXAM", 'PRINTABLE (per grading)'!B$13="Final"), IF(ISERROR(SUMIF('Exam (LECTURE ONLY)'!Z$20:AI$20, "CLO9", 'Exam (LECTURE ONLY)'!Z161:AI161) / 'Exam (LECTURE ONLY)'!AN$14), "", SUMIF('Exam (LECTURE ONLY)'!Z$20:AI$20, "CLO9", 'Exam (LECTURE ONLY)'!Z161:AI161) / 'Exam (LECTURE ONLY)'!AN$14),
IF(AND('PRINTABLE (per grading)'!H$16="OUTPUT", 'PRINTABLE (per grading)'!B$13="Prelim"), IF(ISERROR(SUMIF(OUTPUT!C$20:M$20, "CLO9", OUTPUT!C161:M161) / OUTPUT!AL$14), "", SUMIF(OUTPUT!C$20:M$20, "CLO9", OUTPUT!C161:M161) / OUTPUT!AL$14),
IF(AND('PRINTABLE (per grading)'!H$16="OUTPUT", 'PRINTABLE (per grading)'!B$13="Midterm"), IF(ISERROR(SUMIF(OUTPUT!O$20:Y$20, "CLO9", OUTPUT!O161:Y161) / OUTPUT!AM$14), "", SUMIF(OUTPUT!O$20:Y$20, "CLO9", OUTPUT!O161:Y161) / OUTPUT!AM$14),
IF(AND('PRINTABLE (per grading)'!H$16="OUTPUT", 'PRINTABLE (per grading)'!B$13="Final"), IF(ISERROR(SUMIF(OUTPUT!AA$20:AI$20, "CLO9", OUTPUT!AA161:AI161) / OUTPUT!AN$14), "", SUMIF(OUTPUT!AA$20:AI$20, "CLO9", OUTPUT!AA161:AI161) / OUTPUT!AN$14),
"")))))),"")</f>
        <v/>
      </c>
      <c r="BD159" s="286" t="str">
        <f aca="false">IF(B159&lt;&gt;"",IF(BC159="","",IF(BC159&lt;0.5,1,IF(AND(BC159&gt;=0.5,BC159&lt;P$10),2,IF(BC159&gt;=P$10,3)))),"")</f>
        <v/>
      </c>
      <c r="BE159" s="287" t="str">
        <f aca="false">IF(B159 &lt;&gt; "",IFERROR(IF(AVERAGE(BA159,BC159)&gt;=P$10,"Y","N"),""),"")</f>
        <v/>
      </c>
      <c r="BF159" s="194" t="str">
        <f aca="false">IF(B159 &lt;&gt; "", IFERROR(IF(C$16 = "PRELIM", SUMIF('Database (LECTURE-RES-PRAC)'!D$14:AG$14, "CLO10", 'Database (LECTURE-RES-PRAC)'!D156:AG156) / 'Grade computation'!F$13, IF(C$16 = "MIDTERM", SUMIF('Database (LECTURE-RES-PRAC)'!AJ$14:BM$14, "CLO10", 'Database (LECTURE-RES-PRAC)'!AJ156:BM156) / 'Grade computation'!G$13, IF(C$16 = "FINAL", SUMIF('Database (LECTURE-RES-PRAC)'!BP$14:CS$14, "CLO10", 'Database (LECTURE-RES-PRAC)'!BP156:CS156) / 'Grade computation'!H$13,""))),""),"")</f>
        <v/>
      </c>
      <c r="BG159" s="286" t="str">
        <f aca="false">IF(B159&lt;&gt;"",IF(BF159="","",IF(BF159&lt;0.5,1,IF(AND(BF159&gt;=0.5,BF159&lt;P$10),2,IF(BF159&gt;=P$10,3)))),"")</f>
        <v/>
      </c>
      <c r="BH159" s="194" t="str">
        <f aca="false">IF(B159 &lt;&gt; "",IF(AND('PRINTABLE (per grading)'!H$16="EXAM", 'PRINTABLE (per grading)'!B$13="Prelim"), IF(ISERROR(SUMIF('Exam (LECTURE ONLY)'!D$20:M$20, "CLO10", 'Exam (LECTURE ONLY)'!D161:M161) / 'Exam (LECTURE ONLY)'!AL$15), "", SUMIF('Exam (LECTURE ONLY)'!D$20:M$20, "CLO10", 'Exam (LECTURE ONLY)'!D161:M161) /'Exam (LECTURE ONLY)'!AL$15),
IF(AND('PRINTABLE (per grading)'!H$16="EXAM", 'PRINTABLE (per grading)'!B$13="Midterm"), IF(ISERROR(SUMIF('Exam (LECTURE ONLY)'!O$20:X$20, "CLO10", 'Exam (LECTURE ONLY)'!O161:X161) / 'Exam (LECTURE ONLY)'!AM$15), "", SUMIF('Exam (LECTURE ONLY)'!O$20:X$20, "CLO10", 'Exam (LECTURE ONLY)'!O161:X161) / 'Exam (LECTURE ONLY)'!AM$15),
IF(AND('PRINTABLE (per grading)'!H$16="EXAM", 'PRINTABLE (per grading)'!B$13="Final"), IF(ISERROR(SUMIF('Exam (LECTURE ONLY)'!Z$20:AI$20, "CLO10", 'Exam (LECTURE ONLY)'!Z161:AI161) / 'Exam (LECTURE ONLY)'!AN$15), "", SUMIF('Exam (LECTURE ONLY)'!Z$20:AI$20, "CLO10", 'Exam (LECTURE ONLY)'!Z161:AI161) / 'Exam (LECTURE ONLY)'!AN$15),
IF(AND('PRINTABLE (per grading)'!H$16="OUTPUT", 'PRINTABLE (per grading)'!B$13="Prelim"), IF(ISERROR(SUMIF(OUTPUT!C$20:M$20, "CLO10", OUTPUT!C161:M161) / OUTPUT!AL$15), "", SUMIF(OUTPUT!C$20:M$20, "CLO10", OUTPUT!C161:M161) / OUTPUT!AL$15),
IF(AND('PRINTABLE (per grading)'!H$16="OUTPUT", 'PRINTABLE (per grading)'!B$13="Midterm"), IF(ISERROR(SUMIF(OUTPUT!O$20:Y$20, "CLO10", OUTPUT!O161:Y161) / OUTPUT!AM$15), "", SUMIF(OUTPUT!O$20:Y$20, "CLO10", OUTPUT!O161:Y161) / OUTPUT!AM$15),
IF(AND('PRINTABLE (per grading)'!H$16="OUTPUT", 'PRINTABLE (per grading)'!B$13="Final"), IF(ISERROR(SUMIF(OUTPUT!AA$20:AI$20, "CLO10", OUTPUT!AA161:AI161) / OUTPUT!AN$15), "", SUMIF(OUTPUT!AA$20:AI$20, "CLO10", OUTPUT!AA161:AI161) / OUTPUT!AN$15),
"")))))),"")</f>
        <v/>
      </c>
      <c r="BI159" s="286" t="str">
        <f aca="false">IF(B159&lt;&gt;"",IF(BH159="","",IF(BH159&lt;0.5,1,IF(AND(BH159&gt;=0.5,BH159&lt;P$10),2,IF(BH159&gt;=P$10,3)))),"")</f>
        <v/>
      </c>
      <c r="BJ159" s="287" t="str">
        <f aca="false">IF(B159 &lt;&gt; "",IFERROR(IF(AVERAGE(BF159,BH159)&gt;=P$10,"Y","N"),""),"")</f>
        <v/>
      </c>
      <c r="BK159" s="8"/>
    </row>
    <row r="160" customFormat="false" ht="19.5" hidden="false" customHeight="true" outlineLevel="0" collapsed="false">
      <c r="A160" s="228" t="str">
        <f aca="false">IF(ISBLANK('Database (LECTURE-RES-PRAC)'!A157),"",'Database (LECTURE-RES-PRAC)'!A157)</f>
        <v/>
      </c>
      <c r="B160" s="229" t="str">
        <f aca="false">IF(ISBLANK('Database (LECTURE-RES-PRAC)'!B157),"",'Database (LECTURE-RES-PRAC)'!B157)</f>
        <v/>
      </c>
      <c r="C160" s="230" t="str">
        <f aca="false">IF(B160&lt;&gt;"",IF(C$16="PRELIM",'Grade computation'!C160, IF(C$16="MIDTERM",'Grade computation'!K160, IF(C$16="FINAL",'Grade computation'!S160,""))),"")</f>
        <v/>
      </c>
      <c r="D160" s="231" t="str">
        <f aca="false">IF(B160&lt;&gt;"",IFERROR(IF(B$11="80-20", (((C160/C$19)*X$6)+X$7)*D$18, IF(B$11="60-40", (((C160/C$19)*Y$6)+Y$7)*D$18, 0)),0),"")</f>
        <v/>
      </c>
      <c r="E160" s="230" t="str">
        <f aca="false">IF(B160&lt;&gt;"", IF(C$16="PRELIM",'Grade computation'!E160, IF(C$16="MIDTERM",'Grade computation'!M160, IF(C$16="FINAL",'Grade computation'!U160,""))),"")</f>
        <v/>
      </c>
      <c r="F160" s="232" t="str">
        <f aca="false">IF(B160&lt;&gt;"",IFERROR(IF(B$11="80-20", (((E160/E$19)*X$6)+X$7)*F$18, IF(B$11="60-40", (((E160/E$19)*Y$6)+Y$7)*F$18, 0)),0),"")</f>
        <v/>
      </c>
      <c r="G160" s="233" t="str">
        <f aca="false">IF(B160&lt;&gt;"",IFERROR((D160+F160),0),"")</f>
        <v/>
      </c>
      <c r="H160" s="234" t="str">
        <f aca="false">IF(B160&lt;&gt;"",IF(C$16="PRELIM", 'Grade computation'!H160, IF(C$16="MIDTERM", 'Grade computation'!P160, IF(C$16="FINAL",'Grade computation'!X160, ""))),"")</f>
        <v/>
      </c>
      <c r="I160" s="233" t="str">
        <f aca="false">IF(B160&lt;&gt;"",IFERROR(IF(B$11="80-20", (((H160/H$19)*X$6)+X$7)*I$19, IF(B$11="60-40", (((H160/H$19)*Y$6)+Y$7)*I$19, 0)),0),"")</f>
        <v/>
      </c>
      <c r="J160" s="237" t="str">
        <f aca="false">IFERROR((G160+I160),"")</f>
        <v/>
      </c>
      <c r="K160" s="183" t="str">
        <f aca="false">IFERROR(IF(J160="","",IF(J160&gt;=75,"PASSED","FAILED")),"")</f>
        <v/>
      </c>
      <c r="L160" s="183"/>
      <c r="M160" s="194" t="str">
        <f aca="false">IF(B160 &lt;&gt; "", IFERROR(IF(C$16 = "PRELIM", SUMIF('Database (LECTURE-RES-PRAC)'!D$14:AG$14, "CLO1", 'Database (LECTURE-RES-PRAC)'!D157:AG157) / 'Grade computation'!F$4, IF(C$16 = "MIDTERM", SUMIF('Database (LECTURE-RES-PRAC)'!AJ$14:BM$14, "CLO1", 'Database (LECTURE-RES-PRAC)'!AJ157:BM157) / 'Grade computation'!G$4, IF(C$16 = "FINAL", SUMIF('Database (LECTURE-RES-PRAC)'!BP$14:CS$14, "CLO1", 'Database (LECTURE-RES-PRAC)'!BP157:CS157) / 'Grade computation'!H$4,""))),""),"")</f>
        <v/>
      </c>
      <c r="N160" s="286" t="str">
        <f aca="false">IF(B160&lt;&gt;"",IF(M160="","",IF(M160&lt;0.5,1,IF(AND(M160&gt;=0.5,M160&lt;P$10),2,IF(M160&gt;=P$10,3)))),"")</f>
        <v/>
      </c>
      <c r="O160" s="194" t="str">
        <f aca="false">IF(B160 &lt;&gt; "",IF(AND('PRINTABLE (per grading)'!H$16="EXAM", 'PRINTABLE (per grading)'!B$13="Prelim"), IF(ISERROR(SUMIF('Exam (LECTURE ONLY)'!D$20:M$20, "CLO1", 'Exam (LECTURE ONLY)'!D162:M162) / 'Exam (LECTURE ONLY)'!AL$6), "", SUMIF('Exam (LECTURE ONLY)'!D$20:M$20, "CLO1", 'Exam (LECTURE ONLY)'!D162:M162) /'Exam (LECTURE ONLY)'!AL$6),
IF(AND('PRINTABLE (per grading)'!H$16="EXAM", 'PRINTABLE (per grading)'!B$13="Midterm"), IF(ISERROR(SUMIF('Exam (LECTURE ONLY)'!O$20:X$20, "CLO1", 'Exam (LECTURE ONLY)'!O162:X162) / 'Exam (LECTURE ONLY)'!AM$6), "", SUMIF('Exam (LECTURE ONLY)'!O$20:X$20, "CLO1", 'Exam (LECTURE ONLY)'!O162:X162) / 'Exam (LECTURE ONLY)'!AM$6),
IF(AND('PRINTABLE (per grading)'!H$16="EXAM", 'PRINTABLE (per grading)'!B$13="Final"), IF(ISERROR(SUMIF('Exam (LECTURE ONLY)'!Z$20:AI$20, "CLO1", 'Exam (LECTURE ONLY)'!Z162:AI162) / 'Exam (LECTURE ONLY)'!AN$6), "", SUMIF('Exam (LECTURE ONLY)'!Z$20:AI$20, "CLO1", 'Exam (LECTURE ONLY)'!Z162:AI162) / 'Exam (LECTURE ONLY)'!AN$6),
IF(AND('PRINTABLE (per grading)'!H$16="OUTPUT", 'PRINTABLE (per grading)'!B$13="Prelim"), IF(ISERROR(SUMIF(OUTPUT!C$20:M$20, "CLO1", OUTPUT!C162:M162) / OUTPUT!AL$6), "", SUMIF(OUTPUT!C$20:M$20, "CLO1", OUTPUT!C162:M162) / OUTPUT!AL$6),
IF(AND('PRINTABLE (per grading)'!H$16="OUTPUT", 'PRINTABLE (per grading)'!B$13="Midterm"), IF(ISERROR(SUMIF(OUTPUT!O$20:Y$20, "CLO1", OUTPUT!O162:Y162) / OUTPUT!AM$6), "", SUMIF(OUTPUT!O$20:Y$20, "CLO1", OUTPUT!O162:Y162) / OUTPUT!AM$6),
IF(AND('PRINTABLE (per grading)'!H$16="OUTPUT", 'PRINTABLE (per grading)'!B$13="Final"), IF(ISERROR(SUMIF(OUTPUT!AA$20:AI$20, "CLO1", OUTPUT!AA162:AI162) / OUTPUT!AN$6), "", SUMIF(OUTPUT!AA$20:AI$20, "CLO1", OUTPUT!AA162:AI162) / OUTPUT!AN$6),
"")))))),"")</f>
        <v/>
      </c>
      <c r="P160" s="286" t="str">
        <f aca="false">IF(B160&lt;&gt;"",IF(O160="","",IF(O160&lt;0.5,1,IF(AND(O160&gt;=0.5,O160&lt;P$10),2,IF(O160&gt;=P$10,3)))),"")</f>
        <v/>
      </c>
      <c r="Q160" s="287" t="str">
        <f aca="false">IF(B160 &lt;&gt; "",IFERROR(IF(AVERAGE(M160,O160)&gt;=P$10,"Y","N"),""),"")</f>
        <v/>
      </c>
      <c r="R160" s="194" t="str">
        <f aca="false">IF(B160 &lt;&gt; "", IFERROR(IF(C$16 = "PRELIM", SUMIF('Database (LECTURE-RES-PRAC)'!D$14:AG$14, "CLO2", 'Database (LECTURE-RES-PRAC)'!D157:AG157) / 'Grade computation'!F$5, IF(C$16 = "MIDTERM", SUMIF('Database (LECTURE-RES-PRAC)'!AJ$14:BM$14, "CLO2", 'Database (LECTURE-RES-PRAC)'!AJ157:BM157) / 'Grade computation'!G$5, IF(C$16 = "FINAL", SUMIF('Database (LECTURE-RES-PRAC)'!BP$14:CS$14, "CLO2", 'Database (LECTURE-RES-PRAC)'!BP157:CS157) / 'Grade computation'!H$5,""))),""),"")</f>
        <v/>
      </c>
      <c r="S160" s="286" t="str">
        <f aca="false">IF(B160&lt;&gt;"",IF(R160="","",IF(R160&lt;0.5,1,IF(AND(R160&gt;=0.5,R160&lt;P$10),2,IF(R160&gt;=P$10,3)))),"")</f>
        <v/>
      </c>
      <c r="T160" s="194" t="str">
        <f aca="false">IF(B160 &lt;&gt; "",IF(AND('PRINTABLE (per grading)'!H$16="EXAM", 'PRINTABLE (per grading)'!B$13="Prelim"), IF(ISERROR(SUMIF('Exam (LECTURE ONLY)'!D$20:M$20, "CLO2", 'Exam (LECTURE ONLY)'!D162:M162) / 'Exam (LECTURE ONLY)'!AL$7), "", SUMIF('Exam (LECTURE ONLY)'!D$20:M$20, "CLO2", 'Exam (LECTURE ONLY)'!D162:M162) /'Exam (LECTURE ONLY)'!AL$7),
IF(AND('PRINTABLE (per grading)'!H$16="EXAM", 'PRINTABLE (per grading)'!B$13="Midterm"), IF(ISERROR(SUMIF('Exam (LECTURE ONLY)'!O$20:X$20, "CLO2", 'Exam (LECTURE ONLY)'!O162:X162) / 'Exam (LECTURE ONLY)'!AM$7), "", SUMIF('Exam (LECTURE ONLY)'!O$20:X$20, "CLO2", 'Exam (LECTURE ONLY)'!O162:X162) / 'Exam (LECTURE ONLY)'!AM$7),
IF(AND('PRINTABLE (per grading)'!H$16="EXAM", 'PRINTABLE (per grading)'!B$13="Final"), IF(ISERROR(SUMIF('Exam (LECTURE ONLY)'!Z$20:AI$20, "CLO2", 'Exam (LECTURE ONLY)'!Z162:AI162) / 'Exam (LECTURE ONLY)'!AN$7), "", SUMIF('Exam (LECTURE ONLY)'!Z$20:AI$20, "CLO2", 'Exam (LECTURE ONLY)'!Z162:AI162) / 'Exam (LECTURE ONLY)'!AN$7),
IF(AND('PRINTABLE (per grading)'!H$16="OUTPUT", 'PRINTABLE (per grading)'!B$13="Prelim"), IF(ISERROR(SUMIF(OUTPUT!C$20:M$20, "CLO2", OUTPUT!C162:M162) / OUTPUT!AL$7), "", SUMIF(OUTPUT!C$20:M$20, "CLO2", OUTPUT!C162:M162) / OUTPUT!AL$7),
IF(AND('PRINTABLE (per grading)'!H$16="OUTPUT", 'PRINTABLE (per grading)'!B$13="Midterm"), IF(ISERROR(SUMIF(OUTPUT!O$20:Y$20, "CLO2", OUTPUT!O162:Y162) / OUTPUT!AM$7), "", SUMIF(OUTPUT!O$20:Y$20, "CLO2", OUTPUT!O162:Y162) / OUTPUT!AM$7),
IF(AND('PRINTABLE (per grading)'!H$16="OUTPUT", 'PRINTABLE (per grading)'!B$13="Final"), IF(ISERROR(SUMIF(OUTPUT!AA$20:AI$20, "CLO2", OUTPUT!AA162:AI162) / OUTPUT!AN$7), "", SUMIF(OUTPUT!AA$20:AI$20, "CLO2", OUTPUT!AA162:AI162) / OUTPUT!AN$7),
"")))))),"")</f>
        <v/>
      </c>
      <c r="U160" s="286" t="str">
        <f aca="false">IF(B160&lt;&gt;"",IF(T160="","",IF(T160&lt;0.5,1,IF(AND(T160&gt;=0.5,T160&lt;P$10),2,IF(T160&gt;=P$10,3)))),"")</f>
        <v/>
      </c>
      <c r="V160" s="287" t="str">
        <f aca="false">IF(B160 &lt;&gt; "",IFERROR(IF(AVERAGE(R160,T160)&gt;=P$10,"Y","N"),""),"")</f>
        <v/>
      </c>
      <c r="W160" s="194" t="str">
        <f aca="false">IF(B160 &lt;&gt; "", IFERROR(IF(C$16 = "PRELIM", SUMIF('Database (LECTURE-RES-PRAC)'!D$14:AG$14, "CLO3", 'Database (LECTURE-RES-PRAC)'!D157:AG157) / 'Grade computation'!F$6, IF(C$16 = "MIDTERM", SUMIF('Database (LECTURE-RES-PRAC)'!AJ$14:BM$14, "CLO3", 'Database (LECTURE-RES-PRAC)'!AJ157:BM157) / 'Grade computation'!G$6, IF(C$16 = "FINAL", SUMIF('Database (LECTURE-RES-PRAC)'!BP$14:CS$14, "CLO3", 'Database (LECTURE-RES-PRAC)'!BP157:CS157) / 'Grade computation'!H$6,""))),""),"")</f>
        <v/>
      </c>
      <c r="X160" s="286" t="str">
        <f aca="false">IF(B160&lt;&gt;"",IF(W160="","",IF(W160&lt;0.5,1,IF(AND(W160&gt;=0.5,W160&lt;P$10),2,IF(W160&gt;=P$10,3)))),"")</f>
        <v/>
      </c>
      <c r="Y160" s="194" t="str">
        <f aca="false">IF(B160 &lt;&gt; "",IF(AND('PRINTABLE (per grading)'!H$16="EXAM", 'PRINTABLE (per grading)'!B$13="Prelim"), IF(ISERROR(SUMIF('Exam (LECTURE ONLY)'!D$20:M$20, "CLO3", 'Exam (LECTURE ONLY)'!D162:M162) / 'Exam (LECTURE ONLY)'!AL$8), "", SUMIF('Exam (LECTURE ONLY)'!D$20:M$20, "CLO3", 'Exam (LECTURE ONLY)'!D162:M162) /'Exam (LECTURE ONLY)'!AL$8),
IF(AND('PRINTABLE (per grading)'!H$16="EXAM", 'PRINTABLE (per grading)'!B$13="Midterm"), IF(ISERROR(SUMIF('Exam (LECTURE ONLY)'!O$20:X$20, "CLO3", 'Exam (LECTURE ONLY)'!O162:X162) / 'Exam (LECTURE ONLY)'!AM$8), "", SUMIF('Exam (LECTURE ONLY)'!O$20:X$20, "CLO3", 'Exam (LECTURE ONLY)'!O162:X162) / 'Exam (LECTURE ONLY)'!AM$8),
IF(AND('PRINTABLE (per grading)'!H$16="EXAM", 'PRINTABLE (per grading)'!B$13="Final"), IF(ISERROR(SUMIF('Exam (LECTURE ONLY)'!Z$20:AI$20, "CLO3", 'Exam (LECTURE ONLY)'!Z162:AI162) / 'Exam (LECTURE ONLY)'!AN$8), "", SUMIF('Exam (LECTURE ONLY)'!Z$20:AI$20, "CLO3", 'Exam (LECTURE ONLY)'!Z162:AI162) / 'Exam (LECTURE ONLY)'!AN$8),
IF(AND('PRINTABLE (per grading)'!H$16="OUTPUT", 'PRINTABLE (per grading)'!B$13="Prelim"), IF(ISERROR(SUMIF(OUTPUT!C$20:M$20, "CLO3", OUTPUT!C162:M162) / OUTPUT!AL$8), "", SUMIF(OUTPUT!C$20:M$20, "CLO3", OUTPUT!C162:M162) / OUTPUT!AL$8),
IF(AND('PRINTABLE (per grading)'!H$16="OUTPUT", 'PRINTABLE (per grading)'!B$13="Midterm"), IF(ISERROR(SUMIF(OUTPUT!O$20:Y$20, "CLO3", OUTPUT!O162:Y162) / OUTPUT!AM$8), "", SUMIF(OUTPUT!O$20:Y$20, "CLO3", OUTPUT!O162:Y162) / OUTPUT!AM$8),
IF(AND('PRINTABLE (per grading)'!H$16="OUTPUT", 'PRINTABLE (per grading)'!B$13="Final"), IF(ISERROR(SUMIF(OUTPUT!AA$20:AI$20, "CLO3", OUTPUT!AA162:AI162) / OUTPUT!AN$8), "", SUMIF(OUTPUT!AA$20:AI$20, "CLO3", OUTPUT!AA162:AI162) / OUTPUT!AN$8),
"" )))))),"")</f>
        <v/>
      </c>
      <c r="Z160" s="286" t="str">
        <f aca="false">IF(B160&lt;&gt;"",IF(Y160="","",IF(Y160&lt;0.5,1,IF(AND(Y160&gt;=0.5,Y160&lt;P$10),2,IF(Y160&gt;=P$10,3)))),"")</f>
        <v/>
      </c>
      <c r="AA160" s="287" t="str">
        <f aca="false">IF(B160 &lt;&gt; "",IFERROR(IF(AVERAGE(W160,Y160)&gt;=P$10,"Y","N"),""),"")</f>
        <v/>
      </c>
      <c r="AB160" s="194" t="str">
        <f aca="false">IF(B160 &lt;&gt; "", IFERROR(IF(C$16 = "PRELIM", SUMIF('Database (LECTURE-RES-PRAC)'!D$14:AG$14, "CLO4", 'Database (LECTURE-RES-PRAC)'!D157:AG157) / 'Grade computation'!F$7, IF(C$16 = "MIDTERM", SUMIF('Database (LECTURE-RES-PRAC)'!AJ$14:BM$14, "CLO4", 'Database (LECTURE-RES-PRAC)'!AJ157:BM157) / 'Grade computation'!G$7, IF(C$16 = "FINAL", SUMIF('Database (LECTURE-RES-PRAC)'!BP$14:CS$14, "CLO4", 'Database (LECTURE-RES-PRAC)'!BP157:CS157) / 'Grade computation'!H$7,""))),""),"")</f>
        <v/>
      </c>
      <c r="AC160" s="286" t="str">
        <f aca="false">IF(B160&lt;&gt;"",IF(AB160="","",IF(AB160&lt;0.5,1,IF(AND(AB160&gt;=0.5,AB160&lt;P$10),2,IF(AB160&gt;=P$10,3)))),"")</f>
        <v/>
      </c>
      <c r="AD160" s="194" t="str">
        <f aca="false">IF(B160 &lt;&gt; "",IF(AND('PRINTABLE (per grading)'!H$16="EXAM", 'PRINTABLE (per grading)'!B$13="Prelim"), IF(ISERROR(SUMIF('Exam (LECTURE ONLY)'!D$20:M$20, "CLO4", 'Exam (LECTURE ONLY)'!D162:M162) / 'Exam (LECTURE ONLY)'!AL$9), "", SUMIF('Exam (LECTURE ONLY)'!D$20:M$20, "CLO4", 'Exam (LECTURE ONLY)'!D162:M162) /'Exam (LECTURE ONLY)'!AL$9),
IF(AND('PRINTABLE (per grading)'!H$16="EXAM", 'PRINTABLE (per grading)'!B$13="Midterm"), IF(ISERROR(SUMIF('Exam (LECTURE ONLY)'!O$20:X$20, "CLO4", 'Exam (LECTURE ONLY)'!O162:X162) / 'Exam (LECTURE ONLY)'!AM$9), "", SUMIF('Exam (LECTURE ONLY)'!O$20:X$20, "CLO4", 'Exam (LECTURE ONLY)'!O162:X162) / 'Exam (LECTURE ONLY)'!AM$9),
IF(AND('PRINTABLE (per grading)'!H$16="EXAM", 'PRINTABLE (per grading)'!B$13="Final"), IF(ISERROR(SUMIF('Exam (LECTURE ONLY)'!Z$20:AI$20, "CLO4", 'Exam (LECTURE ONLY)'!Z162:AI162) / 'Exam (LECTURE ONLY)'!AN$9), "", SUMIF('Exam (LECTURE ONLY)'!Z$20:AI$20, "CLO4", 'Exam (LECTURE ONLY)'!Z162:AI162) / 'Exam (LECTURE ONLY)'!AN$9),
IF(AND('PRINTABLE (per grading)'!H$16="OUTPUT", 'PRINTABLE (per grading)'!B$13="Prelim"), IF(ISERROR(SUMIF(OUTPUT!C$20:M$20, "CLO4", OUTPUT!C162:M162) / OUTPUT!AL$9), "", SUMIF(OUTPUT!C$20:M$20, "CLO4", OUTPUT!C162:M162) / OUTPUT!AL$9),
IF(AND('PRINTABLE (per grading)'!H$16="OUTPUT", 'PRINTABLE (per grading)'!B$13="Midterm"), IF(ISERROR(SUMIF(OUTPUT!O$20:Y$20, "CLO4", OUTPUT!O162:Y162) / OUTPUT!AM$9), "", SUMIF(OUTPUT!O$20:Y$20, "CLO4", OUTPUT!O162:Y162) / OUTPUT!AM$9),
IF(AND('PRINTABLE (per grading)'!H$16="OUTPUT", 'PRINTABLE (per grading)'!B$13="Final"), IF(ISERROR(SUMIF(OUTPUT!AA$20:AI$20, "CLO4", OUTPUT!AA162:AI162) / OUTPUT!AN$9), "", SUMIF(OUTPUT!AA$20:AI$20, "CLO4", OUTPUT!AA162:AI162) / OUTPUT!AN$9),
"")))))),"")</f>
        <v/>
      </c>
      <c r="AE160" s="286" t="str">
        <f aca="false">IF(B160&lt;&gt;"",IF(AD160="","",IF(AD160&lt;0.5,1,IF(AND(AD160&gt;=0.5,AD160&lt;P$10),2,IF(AD160&gt;=P$10,3)))),"")</f>
        <v/>
      </c>
      <c r="AF160" s="287" t="str">
        <f aca="false">IF(B160 &lt;&gt; "",IFERROR(IF(AVERAGE(AB160,AD160)&gt;=P$10,"Y","N"),""),"")</f>
        <v/>
      </c>
      <c r="AG160" s="194" t="str">
        <f aca="false">IF(B160 &lt;&gt; "", IFERROR(IF(C$16 = "PRELIM", SUMIF('Database (LECTURE-RES-PRAC)'!D$14:AG$14, "CLO5", 'Database (LECTURE-RES-PRAC)'!D157:AG157) / 'Grade computation'!F$8, IF(C$16 = "MIDTERM", SUMIF('Database (LECTURE-RES-PRAC)'!AJ$14:BM$14, "CLO5", 'Database (LECTURE-RES-PRAC)'!AJ157:BM157) / 'Grade computation'!G$8, IF(C$16 = "FINAL", SUMIF('Database (LECTURE-RES-PRAC)'!BP$14:CS$14, "CLO5", 'Database (LECTURE-RES-PRAC)'!BP157:CS157) / 'Grade computation'!H$8,""))),""),"")</f>
        <v/>
      </c>
      <c r="AH160" s="286" t="str">
        <f aca="false">IF(B160&lt;&gt;"",IF(AG160="","",IF(AG160&lt;0.5,1,IF(AND(AG160&gt;=0.5,AG160&lt;P$10),2,IF(AG160&gt;=P$10,3)))),"")</f>
        <v/>
      </c>
      <c r="AI160" s="194" t="str">
        <f aca="false">IF(B160 &lt;&gt; "",IF(AND('PRINTABLE (per grading)'!H$16="EXAM", 'PRINTABLE (per grading)'!B$13="Prelim"), IF(ISERROR(SUMIF('Exam (LECTURE ONLY)'!D$20:M$20, "CLO5", 'Exam (LECTURE ONLY)'!D162:M162) / 'Exam (LECTURE ONLY)'!AL$10), "", SUMIF('Exam (LECTURE ONLY)'!D$20:M$20, "CLO5", 'Exam (LECTURE ONLY)'!D162:M162) /'Exam (LECTURE ONLY)'!AL$10),
IF(AND('PRINTABLE (per grading)'!H$16="EXAM", 'PRINTABLE (per grading)'!B$13="Midterm"), IF(ISERROR(SUMIF('Exam (LECTURE ONLY)'!O$20:X$20, "CLO5", 'Exam (LECTURE ONLY)'!O162:X162) / 'Exam (LECTURE ONLY)'!AM$10), "", SUMIF('Exam (LECTURE ONLY)'!O$20:X$20, "CLO5", 'Exam (LECTURE ONLY)'!O162:X162) / 'Exam (LECTURE ONLY)'!AM$10),
IF(AND('PRINTABLE (per grading)'!H$16="EXAM", 'PRINTABLE (per grading)'!B$13="Final"), IF(ISERROR(SUMIF('Exam (LECTURE ONLY)'!Z$20:AI$20, "CLO5", 'Exam (LECTURE ONLY)'!Z162:AI162) / 'Exam (LECTURE ONLY)'!AN$10), "", SUMIF('Exam (LECTURE ONLY)'!Z$20:AI$20, "CLO5", 'Exam (LECTURE ONLY)'!Z162:AI162) / 'Exam (LECTURE ONLY)'!AN$10),
IF(AND('PRINTABLE (per grading)'!H$16="OUTPUT", 'PRINTABLE (per grading)'!B$13="Prelim"), IF(ISERROR(SUMIF(OUTPUT!C$20:M$20, "CLO5", OUTPUT!C162:M162) / OUTPUT!AL$10), "", SUMIF(OUTPUT!C$20:M$20, "CLO5", OUTPUT!C162:M162) / OUTPUT!AL$10),
IF(AND('PRINTABLE (per grading)'!H$16="OUTPUT", 'PRINTABLE (per grading)'!B$13="Midterm"), IF(ISERROR(SUMIF(OUTPUT!O$20:Y$20, "CLO5", OUTPUT!O162:Y162) / OUTPUT!AM$10), "", SUMIF(OUTPUT!O$20:Y$20, "CLO5", OUTPUT!O162:Y162) / OUTPUT!AM$10),
IF(AND('PRINTABLE (per grading)'!H$16="OUTPUT", 'PRINTABLE (per grading)'!B$13="Final"), IF(ISERROR(SUMIF(OUTPUT!AA$20:AI$20, "CLO5", OUTPUT!AA162:AI162) / OUTPUT!AN$10), "", SUMIF(OUTPUT!AA$20:AI$20, "CLO5", OUTPUT!AA162:AI162) / OUTPUT!AN$10),
"")))))),"")</f>
        <v/>
      </c>
      <c r="AJ160" s="286" t="str">
        <f aca="false">IF(B160&lt;&gt;"",IF(AI160="","",IF(AI160&lt;0.5,1,IF(AND(AI160&gt;=0.5,AI160&lt;P$10),2,IF(AI160&gt;=P$10,3)))),"")</f>
        <v/>
      </c>
      <c r="AK160" s="287" t="str">
        <f aca="false">IF(B160 &lt;&gt; "",IFERROR(IF(AVERAGE(AG160,AI160)&gt;=P$10,"Y","N"),""),"")</f>
        <v/>
      </c>
      <c r="AL160" s="194" t="str">
        <f aca="false">IF(B160 &lt;&gt; "", IFERROR(IF(C$16 = "PRELIM", SUMIF('Database (LECTURE-RES-PRAC)'!D$14:AG$14, "CLO6", 'Database (LECTURE-RES-PRAC)'!D157:AG157) / 'Grade computation'!F$9, IF(C$16 = "MIDTERM", SUMIF('Database (LECTURE-RES-PRAC)'!AJ$14:BM$14, "CLO6", 'Database (LECTURE-RES-PRAC)'!AJ157:BM157) / 'Grade computation'!G$9, IF(C$16 = "FINAL", SUMIF('Database (LECTURE-RES-PRAC)'!BP$14:CS$14, "CLO6", 'Database (LECTURE-RES-PRAC)'!BP157:CS157) / 'Grade computation'!H$9,""))),""),"")</f>
        <v/>
      </c>
      <c r="AM160" s="286" t="str">
        <f aca="false">IF(B160&lt;&gt;"",IF(AL160="","",IF(AL160&lt;0.5,1,IF(AND(AL160&gt;=0.5,AL160&lt;P$10),2,IF(AL160&gt;=P$10,3)))),"")</f>
        <v/>
      </c>
      <c r="AN160" s="194" t="str">
        <f aca="false">IF(B160 &lt;&gt; "",IF(AND('PRINTABLE (per grading)'!H$16="EXAM", 'PRINTABLE (per grading)'!B$13="Prelim"), IF(ISERROR(SUMIF('Exam (LECTURE ONLY)'!D$20:M$20, "CLO6", 'Exam (LECTURE ONLY)'!D162:M162) / 'Exam (LECTURE ONLY)'!AL$11), "", SUMIF('Exam (LECTURE ONLY)'!D$20:M$20, "CLO6", 'Exam (LECTURE ONLY)'!D162:M162) /'Exam (LECTURE ONLY)'!AL$11),
IF(AND('PRINTABLE (per grading)'!H$16="EXAM", 'PRINTABLE (per grading)'!B$13="Midterm"), IF(ISERROR(SUMIF('Exam (LECTURE ONLY)'!O$20:X$20, "CLO6", 'Exam (LECTURE ONLY)'!O162:X162) / 'Exam (LECTURE ONLY)'!AM$11), "", SUMIF('Exam (LECTURE ONLY)'!O$20:X$20, "CLO6", 'Exam (LECTURE ONLY)'!O162:X162) / 'Exam (LECTURE ONLY)'!AM$11),
IF(AND('PRINTABLE (per grading)'!H$16="EXAM", 'PRINTABLE (per grading)'!B$13="Final"), IF(ISERROR(SUMIF('Exam (LECTURE ONLY)'!Z$20:AI$20, "CLO6", 'Exam (LECTURE ONLY)'!Z162:AI162) / 'Exam (LECTURE ONLY)'!AN$11), "", SUMIF('Exam (LECTURE ONLY)'!Z$20:AI$20, "CLO6", 'Exam (LECTURE ONLY)'!Z162:AI162) / 'Exam (LECTURE ONLY)'!AN$11),
IF(AND('PRINTABLE (per grading)'!H$16="OUTPUT", 'PRINTABLE (per grading)'!B$13="Prelim"), IF(ISERROR(SUMIF(OUTPUT!C$20:M$20, "CLO6", OUTPUT!C162:M162) / OUTPUT!AL$11), "", SUMIF(OUTPUT!C$20:M$20, "CLO6", OUTPUT!C162:M162) / OUTPUT!AL$11),
IF(AND('PRINTABLE (per grading)'!H$16="OUTPUT", 'PRINTABLE (per grading)'!B$13="Midterm"), IF(ISERROR(SUMIF(OUTPUT!O$20:Y$20, "CLO6", OUTPUT!O162:Y162) / OUTPUT!AM$11), "", SUMIF(OUTPUT!O$20:Y$20, "CLO6", OUTPUT!O162:Y162) / OUTPUT!AM$11),
IF(AND('PRINTABLE (per grading)'!H$16="OUTPUT", 'PRINTABLE (per grading)'!B$13="Final"), IF(ISERROR(SUMIF(OUTPUT!AA$20:AI$20, "CLO6", OUTPUT!AA162:AI162) / OUTPUT!AN$11), "", SUMIF(OUTPUT!AA$20:AI$20, "CLO6", OUTPUT!AA162:AI162) / OUTPUT!AN$11),
"")))))),"")</f>
        <v/>
      </c>
      <c r="AO160" s="286" t="str">
        <f aca="false">IF(B160&lt;&gt;"",IF(AN160="","",IF(AN160&lt;0.5,1,IF(AND(AN160&gt;=0.5,AN160&lt;P$10),2,IF(AN160&gt;=P$10,3)))),"")</f>
        <v/>
      </c>
      <c r="AP160" s="287" t="str">
        <f aca="false">IF(B160 &lt;&gt; "",IFERROR(IF(AVERAGE(AL160,AN160)&gt;=P$10,"Y","N"),""),"")</f>
        <v/>
      </c>
      <c r="AQ160" s="194" t="str">
        <f aca="false">IF(B160 &lt;&gt; "", IFERROR(IF(C$16 = "PRELIM", SUMIF('Database (LECTURE-RES-PRAC)'!D$14:AG$14, "CLO7", 'Database (LECTURE-RES-PRAC)'!D157:AG157) / 'Grade computation'!F$10, IF(C$16 = "MIDTERM", SUMIF('Database (LECTURE-RES-PRAC)'!AJ$14:BM$14, "CLO7", 'Database (LECTURE-RES-PRAC)'!AJ157:BM157) / 'Grade computation'!G$10, IF(C$16 = "FINAL", SUMIF('Database (LECTURE-RES-PRAC)'!BP$14:CS$14, "CLO7", 'Database (LECTURE-RES-PRAC)'!BP157:CS157) / 'Grade computation'!H$10,""))),""),"")</f>
        <v/>
      </c>
      <c r="AR160" s="286" t="str">
        <f aca="false">IF(B160&lt;&gt;"",IF(AQ160="","",IF(AQ160&lt;0.5,1,IF(AND(AQ160&gt;=0.5,AQ160&lt;P$10),2,IF(AQ160&gt;=P$10,3)))),"")</f>
        <v/>
      </c>
      <c r="AS160" s="194" t="str">
        <f aca="false">IF(B160 &lt;&gt; "",IF(AND('PRINTABLE (per grading)'!H$16="EXAM", 'PRINTABLE (per grading)'!B$13="Prelim"), IF(ISERROR(SUMIF('Exam (LECTURE ONLY)'!D$20:M$20, "CLO7", 'Exam (LECTURE ONLY)'!D162:M162) / 'Exam (LECTURE ONLY)'!AL$12), "", SUMIF('Exam (LECTURE ONLY)'!D$20:M$20, "CLO7", 'Exam (LECTURE ONLY)'!D162:M162) /'Exam (LECTURE ONLY)'!AL$12),
IF(AND('PRINTABLE (per grading)'!H$16="EXAM", 'PRINTABLE (per grading)'!B$13="Midterm"), IF(ISERROR(SUMIF('Exam (LECTURE ONLY)'!O$20:X$20, "CLO7", 'Exam (LECTURE ONLY)'!O162:X162) / 'Exam (LECTURE ONLY)'!AM$12), "", SUMIF('Exam (LECTURE ONLY)'!O$20:X$20, "CLO7", 'Exam (LECTURE ONLY)'!O162:X162) / 'Exam (LECTURE ONLY)'!AM$12),
IF(AND('PRINTABLE (per grading)'!H$16="EXAM", 'PRINTABLE (per grading)'!B$13="Final"), IF(ISERROR(SUMIF('Exam (LECTURE ONLY)'!Z$20:AI$20, "CLO7", 'Exam (LECTURE ONLY)'!Z162:AI162) / 'Exam (LECTURE ONLY)'!AN$12), "", SUMIF('Exam (LECTURE ONLY)'!Z$20:AI$20, "CLO7", 'Exam (LECTURE ONLY)'!Z162:AI162) / 'Exam (LECTURE ONLY)'!AN$12),
IF(AND('PRINTABLE (per grading)'!H$16="OUTPUT", 'PRINTABLE (per grading)'!B$13="Prelim"), IF(ISERROR(SUMIF(OUTPUT!C$20:M$20, "CLO7", OUTPUT!C162:M162) / OUTPUT!AL$12), "", SUMIF(OUTPUT!C$20:M$20, "CLO7", OUTPUT!C162:M162) / OUTPUT!AL$12),
IF(AND('PRINTABLE (per grading)'!H$16="OUTPUT", 'PRINTABLE (per grading)'!B$13="Midterm"), IF(ISERROR(SUMIF(OUTPUT!O$20:Y$20, "CLO7", OUTPUT!O162:Y162) / OUTPUT!AM$12), "", SUMIF(OUTPUT!O$20:Y$20, "CLO7", OUTPUT!O162:Y162) / OUTPUT!AM$12),
IF(AND('PRINTABLE (per grading)'!H$16="OUTPUT", 'PRINTABLE (per grading)'!B$13="Final"), IF(ISERROR(SUMIF(OUTPUT!AA$20:AI$20, "CLO7", OUTPUT!AA162:AI162) / OUTPUT!AN$12), "", SUMIF(OUTPUT!AA$20:AI$20, "CLO7", OUTPUT!AA162:AI162) / OUTPUT!AN$12),
"")))))),"")</f>
        <v/>
      </c>
      <c r="AT160" s="286" t="str">
        <f aca="false">IF(B160&lt;&gt;"",IF(AS160="","",IF(AS160&lt;0.5,1,IF(AND(AS160&gt;=0.5,AS160&lt;P$10),2,IF(AS160&gt;=P$10,3)))),"")</f>
        <v/>
      </c>
      <c r="AU160" s="287" t="str">
        <f aca="false">IF(B160 &lt;&gt; "",IFERROR(IF(AVERAGE(AQ160,AS160)&gt;=P$10,"Y","N"),""),"")</f>
        <v/>
      </c>
      <c r="AV160" s="194" t="str">
        <f aca="false">IF(B160 &lt;&gt; "", IFERROR(IF(C$16 = "PRELIM", SUMIF('Database (LECTURE-RES-PRAC)'!D$14:AG$14, "CLO8", 'Database (LECTURE-RES-PRAC)'!D157:AG157) / 'Grade computation'!F$11, IF(C$16 = "MIDTERM", SUMIF('Database (LECTURE-RES-PRAC)'!AJ$14:BM$14, "CLO8", 'Database (LECTURE-RES-PRAC)'!AJ157:BM157) / 'Grade computation'!G$11, IF(C$16 = "FINAL", SUMIF('Database (LECTURE-RES-PRAC)'!BP$14:CS$14, "CLO8", 'Database (LECTURE-RES-PRAC)'!BP157:CS157) / 'Grade computation'!H$11,""))),""),"")</f>
        <v/>
      </c>
      <c r="AW160" s="286" t="str">
        <f aca="false">IF(B160&lt;&gt;"",IF(AV160="","",IF(AV160&lt;0.5,1,IF(AND(AV160&gt;=0.5,AV160&lt;P$10),2,IF(AV160&gt;=P$10,3)))),"")</f>
        <v/>
      </c>
      <c r="AX160" s="194" t="str">
        <f aca="false">IF(B160 &lt;&gt; "",IF(AND('PRINTABLE (per grading)'!H$16="EXAM", 'PRINTABLE (per grading)'!B$13="Prelim"), IF(ISERROR(SUMIF('Exam (LECTURE ONLY)'!D$20:M$20, "CLO8", 'Exam (LECTURE ONLY)'!D162:M162) / 'Exam (LECTURE ONLY)'!AL$13), "", SUMIF('Exam (LECTURE ONLY)'!D$20:M$20, "CLO8", 'Exam (LECTURE ONLY)'!D162:M162) /'Exam (LECTURE ONLY)'!AL$13),
IF(AND('PRINTABLE (per grading)'!H$16="EXAM", 'PRINTABLE (per grading)'!B$13="Midterm"), IF(ISERROR(SUMIF('Exam (LECTURE ONLY)'!O$20:X$20, "CLO8", 'Exam (LECTURE ONLY)'!O162:X162) / 'Exam (LECTURE ONLY)'!AM$13), "", SUMIF('Exam (LECTURE ONLY)'!O$20:X$20, "CLO8", 'Exam (LECTURE ONLY)'!O162:X162) / 'Exam (LECTURE ONLY)'!AM$13),
IF(AND('PRINTABLE (per grading)'!H$16="EXAM", 'PRINTABLE (per grading)'!B$13="Final"), IF(ISERROR(SUMIF('Exam (LECTURE ONLY)'!Z$20:AI$20, "CLO8", 'Exam (LECTURE ONLY)'!Z162:AI162) / 'Exam (LECTURE ONLY)'!AN$13), "", SUMIF('Exam (LECTURE ONLY)'!Z$20:AI$20, "CLO8", 'Exam (LECTURE ONLY)'!Z162:AI162) / 'Exam (LECTURE ONLY)'!AN$13),
IF(AND('PRINTABLE (per grading)'!H$16="OUTPUT", 'PRINTABLE (per grading)'!B$13="Prelim"), IF(ISERROR(SUMIF(OUTPUT!C$20:M$20, "CLO8", OUTPUT!C162:M162) / OUTPUT!AL$13), "", SUMIF(OUTPUT!C$20:M$20, "CLO8", OUTPUT!C162:M162) / OUTPUT!AL$13),
IF(AND('PRINTABLE (per grading)'!H$16="OUTPUT", 'PRINTABLE (per grading)'!B$13="Midterm"), IF(ISERROR(SUMIF(OUTPUT!O$20:Y$20, "CLO8", OUTPUT!O162:Y162) / OUTPUT!AM$13), "", SUMIF(OUTPUT!O$20:Y$20, "CLO8", OUTPUT!O162:Y162) / OUTPUT!AM$13),
IF(AND('PRINTABLE (per grading)'!H$16="OUTPUT", 'PRINTABLE (per grading)'!B$13="Final"), IF(ISERROR(SUMIF(OUTPUT!AA$20:AI$20, "CLO8", OUTPUT!AA162:AI162) / OUTPUT!AN$13), "", SUMIF(OUTPUT!AA$20:AI$20, "CLO8", OUTPUT!AA162:AI162) / OUTPUT!AN$13),
"")))))),"")</f>
        <v/>
      </c>
      <c r="AY160" s="286" t="str">
        <f aca="false">IF(B160&lt;&gt;"",IF(AX160="","",IF(AX160&lt;0.5,1,IF(AND(AX160&gt;=0.5,AX160&lt;P$10),2,IF(AX160&gt;=P$10,3)))),"")</f>
        <v/>
      </c>
      <c r="AZ160" s="287" t="str">
        <f aca="false">IF(B160 &lt;&gt; "",IFERROR(IF(AVERAGE(AV160,AX160)&gt;=P$10,"Y","N"),""),"")</f>
        <v/>
      </c>
      <c r="BA160" s="194" t="str">
        <f aca="false">IF(B160 &lt;&gt; "", IFERROR(IF(C$16 = "PRELIM", SUMIF('Database (LECTURE-RES-PRAC)'!D$14:AG$14, "CLO9", 'Database (LECTURE-RES-PRAC)'!D157:AG157) / 'Grade computation'!F$12, IF(C$16 = "MIDTERM", SUMIF('Database (LECTURE-RES-PRAC)'!AJ$14:BM$14, "CLO9", 'Database (LECTURE-RES-PRAC)'!AJ157:BM157) / 'Grade computation'!G$12, IF(C$16 = "FINAL", SUMIF('Database (LECTURE-RES-PRAC)'!BP$14:CS$14, "CLO9", 'Database (LECTURE-RES-PRAC)'!BP157:CS157) / 'Grade computation'!H$12,""))),""),"")</f>
        <v/>
      </c>
      <c r="BB160" s="286" t="str">
        <f aca="false">IF(B160&lt;&gt;"",IF(BA160="","",IF(BA160&lt;0.5,1,IF(AND(BA160&gt;=0.5,BA160&lt;P$10),2,IF(BA160&gt;=P$10,3)))),"")</f>
        <v/>
      </c>
      <c r="BC160" s="194" t="str">
        <f aca="false">IF(B160 &lt;&gt; "",IF(AND('PRINTABLE (per grading)'!H$16="EXAM", 'PRINTABLE (per grading)'!B$13="Prelim"), IF(ISERROR(SUMIF('Exam (LECTURE ONLY)'!D$20:M$20, "CLO9", 'Exam (LECTURE ONLY)'!D162:M162) / 'Exam (LECTURE ONLY)'!AL$14), "", SUMIF('Exam (LECTURE ONLY)'!D$20:M$20, "CLO9", 'Exam (LECTURE ONLY)'!D162:M162) /'Exam (LECTURE ONLY)'!AL$14),
IF(AND('PRINTABLE (per grading)'!H$16="EXAM", 'PRINTABLE (per grading)'!B$13="Midterm"), IF(ISERROR(SUMIF('Exam (LECTURE ONLY)'!O$20:X$20, "CLO9", 'Exam (LECTURE ONLY)'!O162:X162) / 'Exam (LECTURE ONLY)'!AM$14), "", SUMIF('Exam (LECTURE ONLY)'!O$20:X$20, "CLO9", 'Exam (LECTURE ONLY)'!O162:X162) / 'Exam (LECTURE ONLY)'!AM$14),
IF(AND('PRINTABLE (per grading)'!H$16="EXAM", 'PRINTABLE (per grading)'!B$13="Final"), IF(ISERROR(SUMIF('Exam (LECTURE ONLY)'!Z$20:AI$20, "CLO9", 'Exam (LECTURE ONLY)'!Z162:AI162) / 'Exam (LECTURE ONLY)'!AN$14), "", SUMIF('Exam (LECTURE ONLY)'!Z$20:AI$20, "CLO9", 'Exam (LECTURE ONLY)'!Z162:AI162) / 'Exam (LECTURE ONLY)'!AN$14),
IF(AND('PRINTABLE (per grading)'!H$16="OUTPUT", 'PRINTABLE (per grading)'!B$13="Prelim"), IF(ISERROR(SUMIF(OUTPUT!C$20:M$20, "CLO9", OUTPUT!C162:M162) / OUTPUT!AL$14), "", SUMIF(OUTPUT!C$20:M$20, "CLO9", OUTPUT!C162:M162) / OUTPUT!AL$14),
IF(AND('PRINTABLE (per grading)'!H$16="OUTPUT", 'PRINTABLE (per grading)'!B$13="Midterm"), IF(ISERROR(SUMIF(OUTPUT!O$20:Y$20, "CLO9", OUTPUT!O162:Y162) / OUTPUT!AM$14), "", SUMIF(OUTPUT!O$20:Y$20, "CLO9", OUTPUT!O162:Y162) / OUTPUT!AM$14),
IF(AND('PRINTABLE (per grading)'!H$16="OUTPUT", 'PRINTABLE (per grading)'!B$13="Final"), IF(ISERROR(SUMIF(OUTPUT!AA$20:AI$20, "CLO9", OUTPUT!AA162:AI162) / OUTPUT!AN$14), "", SUMIF(OUTPUT!AA$20:AI$20, "CLO9", OUTPUT!AA162:AI162) / OUTPUT!AN$14),
"")))))),"")</f>
        <v/>
      </c>
      <c r="BD160" s="286" t="str">
        <f aca="false">IF(B160&lt;&gt;"",IF(BC160="","",IF(BC160&lt;0.5,1,IF(AND(BC160&gt;=0.5,BC160&lt;P$10),2,IF(BC160&gt;=P$10,3)))),"")</f>
        <v/>
      </c>
      <c r="BE160" s="287" t="str">
        <f aca="false">IF(B160 &lt;&gt; "",IFERROR(IF(AVERAGE(BA160,BC160)&gt;=P$10,"Y","N"),""),"")</f>
        <v/>
      </c>
      <c r="BF160" s="194" t="str">
        <f aca="false">IF(B160 &lt;&gt; "", IFERROR(IF(C$16 = "PRELIM", SUMIF('Database (LECTURE-RES-PRAC)'!D$14:AG$14, "CLO10", 'Database (LECTURE-RES-PRAC)'!D157:AG157) / 'Grade computation'!F$13, IF(C$16 = "MIDTERM", SUMIF('Database (LECTURE-RES-PRAC)'!AJ$14:BM$14, "CLO10", 'Database (LECTURE-RES-PRAC)'!AJ157:BM157) / 'Grade computation'!G$13, IF(C$16 = "FINAL", SUMIF('Database (LECTURE-RES-PRAC)'!BP$14:CS$14, "CLO10", 'Database (LECTURE-RES-PRAC)'!BP157:CS157) / 'Grade computation'!H$13,""))),""),"")</f>
        <v/>
      </c>
      <c r="BG160" s="286" t="str">
        <f aca="false">IF(B160&lt;&gt;"",IF(BF160="","",IF(BF160&lt;0.5,1,IF(AND(BF160&gt;=0.5,BF160&lt;P$10),2,IF(BF160&gt;=P$10,3)))),"")</f>
        <v/>
      </c>
      <c r="BH160" s="194" t="str">
        <f aca="false">IF(B160 &lt;&gt; "",IF(AND('PRINTABLE (per grading)'!H$16="EXAM", 'PRINTABLE (per grading)'!B$13="Prelim"), IF(ISERROR(SUMIF('Exam (LECTURE ONLY)'!D$20:M$20, "CLO10", 'Exam (LECTURE ONLY)'!D162:M162) / 'Exam (LECTURE ONLY)'!AL$15), "", SUMIF('Exam (LECTURE ONLY)'!D$20:M$20, "CLO10", 'Exam (LECTURE ONLY)'!D162:M162) /'Exam (LECTURE ONLY)'!AL$15),
IF(AND('PRINTABLE (per grading)'!H$16="EXAM", 'PRINTABLE (per grading)'!B$13="Midterm"), IF(ISERROR(SUMIF('Exam (LECTURE ONLY)'!O$20:X$20, "CLO10", 'Exam (LECTURE ONLY)'!O162:X162) / 'Exam (LECTURE ONLY)'!AM$15), "", SUMIF('Exam (LECTURE ONLY)'!O$20:X$20, "CLO10", 'Exam (LECTURE ONLY)'!O162:X162) / 'Exam (LECTURE ONLY)'!AM$15),
IF(AND('PRINTABLE (per grading)'!H$16="EXAM", 'PRINTABLE (per grading)'!B$13="Final"), IF(ISERROR(SUMIF('Exam (LECTURE ONLY)'!Z$20:AI$20, "CLO10", 'Exam (LECTURE ONLY)'!Z162:AI162) / 'Exam (LECTURE ONLY)'!AN$15), "", SUMIF('Exam (LECTURE ONLY)'!Z$20:AI$20, "CLO10", 'Exam (LECTURE ONLY)'!Z162:AI162) / 'Exam (LECTURE ONLY)'!AN$15),
IF(AND('PRINTABLE (per grading)'!H$16="OUTPUT", 'PRINTABLE (per grading)'!B$13="Prelim"), IF(ISERROR(SUMIF(OUTPUT!C$20:M$20, "CLO10", OUTPUT!C162:M162) / OUTPUT!AL$15), "", SUMIF(OUTPUT!C$20:M$20, "CLO10", OUTPUT!C162:M162) / OUTPUT!AL$15),
IF(AND('PRINTABLE (per grading)'!H$16="OUTPUT", 'PRINTABLE (per grading)'!B$13="Midterm"), IF(ISERROR(SUMIF(OUTPUT!O$20:Y$20, "CLO10", OUTPUT!O162:Y162) / OUTPUT!AM$15), "", SUMIF(OUTPUT!O$20:Y$20, "CLO10", OUTPUT!O162:Y162) / OUTPUT!AM$15),
IF(AND('PRINTABLE (per grading)'!H$16="OUTPUT", 'PRINTABLE (per grading)'!B$13="Final"), IF(ISERROR(SUMIF(OUTPUT!AA$20:AI$20, "CLO10", OUTPUT!AA162:AI162) / OUTPUT!AN$15), "", SUMIF(OUTPUT!AA$20:AI$20, "CLO10", OUTPUT!AA162:AI162) / OUTPUT!AN$15),
"")))))),"")</f>
        <v/>
      </c>
      <c r="BI160" s="286" t="str">
        <f aca="false">IF(B160&lt;&gt;"",IF(BH160="","",IF(BH160&lt;0.5,1,IF(AND(BH160&gt;=0.5,BH160&lt;P$10),2,IF(BH160&gt;=P$10,3)))),"")</f>
        <v/>
      </c>
      <c r="BJ160" s="287" t="str">
        <f aca="false">IF(B160 &lt;&gt; "",IFERROR(IF(AVERAGE(BF160,BH160)&gt;=P$10,"Y","N"),""),"")</f>
        <v/>
      </c>
      <c r="BK160" s="8"/>
    </row>
    <row r="161" customFormat="false" ht="19.5" hidden="false" customHeight="true" outlineLevel="0" collapsed="false">
      <c r="A161" s="183" t="str">
        <f aca="false">IF(ISBLANK('Database (LECTURE-RES-PRAC)'!A158),"",'Database (LECTURE-RES-PRAC)'!A158)</f>
        <v/>
      </c>
      <c r="B161" s="184" t="str">
        <f aca="false">IF(ISBLANK('Database (LECTURE-RES-PRAC)'!B158),"",'Database (LECTURE-RES-PRAC)'!B158)</f>
        <v/>
      </c>
      <c r="C161" s="230" t="str">
        <f aca="false">IF(B161&lt;&gt;"",IF(C$16="PRELIM",'Grade computation'!C161, IF(C$16="MIDTERM",'Grade computation'!K161, IF(C$16="FINAL",'Grade computation'!S161,""))),"")</f>
        <v/>
      </c>
      <c r="D161" s="231" t="str">
        <f aca="false">IF(B161&lt;&gt;"",IFERROR(IF(B$11="80-20", (((C161/C$19)*X$6)+X$7)*D$18, IF(B$11="60-40", (((C161/C$19)*Y$6)+Y$7)*D$18, 0)),0),"")</f>
        <v/>
      </c>
      <c r="E161" s="230" t="str">
        <f aca="false">IF(B161&lt;&gt;"", IF(C$16="PRELIM",'Grade computation'!E161, IF(C$16="MIDTERM",'Grade computation'!M161, IF(C$16="FINAL",'Grade computation'!U161,""))),"")</f>
        <v/>
      </c>
      <c r="F161" s="232" t="str">
        <f aca="false">IF(B161&lt;&gt;"",IFERROR(IF(B$11="80-20", (((E161/E$19)*X$6)+X$7)*F$18, IF(B$11="60-40", (((E161/E$19)*Y$6)+Y$7)*F$18, 0)),0),"")</f>
        <v/>
      </c>
      <c r="G161" s="233" t="str">
        <f aca="false">IF(B161&lt;&gt;"",IFERROR((D161+F161),0),"")</f>
        <v/>
      </c>
      <c r="H161" s="234" t="str">
        <f aca="false">IF(B161&lt;&gt;"",IF(C$16="PRELIM", 'Grade computation'!H161, IF(C$16="MIDTERM", 'Grade computation'!P161, IF(C$16="FINAL",'Grade computation'!X161, ""))),"")</f>
        <v/>
      </c>
      <c r="I161" s="233" t="str">
        <f aca="false">IF(B161&lt;&gt;"",IFERROR(IF(B$11="80-20", (((H161/H$19)*X$6)+X$7)*I$19, IF(B$11="60-40", (((H161/H$19)*Y$6)+Y$7)*I$19, 0)),0),"")</f>
        <v/>
      </c>
      <c r="J161" s="237" t="str">
        <f aca="false">IFERROR((G161+I161),"")</f>
        <v/>
      </c>
      <c r="K161" s="183" t="str">
        <f aca="false">IFERROR(IF(J161="","",IF(J161&gt;=75,"PASSED","FAILED")),"")</f>
        <v/>
      </c>
      <c r="L161" s="183"/>
      <c r="M161" s="194" t="str">
        <f aca="false">IF(B161 &lt;&gt; "", IFERROR(IF(C$16 = "PRELIM", SUMIF('Database (LECTURE-RES-PRAC)'!D$14:AG$14, "CLO1", 'Database (LECTURE-RES-PRAC)'!D158:AG158) / 'Grade computation'!F$4, IF(C$16 = "MIDTERM", SUMIF('Database (LECTURE-RES-PRAC)'!AJ$14:BM$14, "CLO1", 'Database (LECTURE-RES-PRAC)'!AJ158:BM158) / 'Grade computation'!G$4, IF(C$16 = "FINAL", SUMIF('Database (LECTURE-RES-PRAC)'!BP$14:CS$14, "CLO1", 'Database (LECTURE-RES-PRAC)'!BP158:CS158) / 'Grade computation'!H$4,""))),""),"")</f>
        <v/>
      </c>
      <c r="N161" s="286" t="str">
        <f aca="false">IF(B161&lt;&gt;"",IF(M161="","",IF(M161&lt;0.5,1,IF(AND(M161&gt;=0.5,M161&lt;P$10),2,IF(M161&gt;=P$10,3)))),"")</f>
        <v/>
      </c>
      <c r="O161" s="194" t="str">
        <f aca="false">IF(B161 &lt;&gt; "",IF(AND('PRINTABLE (per grading)'!H$16="EXAM", 'PRINTABLE (per grading)'!B$13="Prelim"), IF(ISERROR(SUMIF('Exam (LECTURE ONLY)'!D$20:M$20, "CLO1", 'Exam (LECTURE ONLY)'!D163:M163) / 'Exam (LECTURE ONLY)'!AL$6), "", SUMIF('Exam (LECTURE ONLY)'!D$20:M$20, "CLO1", 'Exam (LECTURE ONLY)'!D163:M163) /'Exam (LECTURE ONLY)'!AL$6),
IF(AND('PRINTABLE (per grading)'!H$16="EXAM", 'PRINTABLE (per grading)'!B$13="Midterm"), IF(ISERROR(SUMIF('Exam (LECTURE ONLY)'!O$20:X$20, "CLO1", 'Exam (LECTURE ONLY)'!O163:X163) / 'Exam (LECTURE ONLY)'!AM$6), "", SUMIF('Exam (LECTURE ONLY)'!O$20:X$20, "CLO1", 'Exam (LECTURE ONLY)'!O163:X163) / 'Exam (LECTURE ONLY)'!AM$6),
IF(AND('PRINTABLE (per grading)'!H$16="EXAM", 'PRINTABLE (per grading)'!B$13="Final"), IF(ISERROR(SUMIF('Exam (LECTURE ONLY)'!Z$20:AI$20, "CLO1", 'Exam (LECTURE ONLY)'!Z163:AI163) / 'Exam (LECTURE ONLY)'!AN$6), "", SUMIF('Exam (LECTURE ONLY)'!Z$20:AI$20, "CLO1", 'Exam (LECTURE ONLY)'!Z163:AI163) / 'Exam (LECTURE ONLY)'!AN$6),
IF(AND('PRINTABLE (per grading)'!H$16="OUTPUT", 'PRINTABLE (per grading)'!B$13="Prelim"), IF(ISERROR(SUMIF(OUTPUT!C$20:M$20, "CLO1", OUTPUT!C163:M163) / OUTPUT!AL$6), "", SUMIF(OUTPUT!C$20:M$20, "CLO1", OUTPUT!C163:M163) / OUTPUT!AL$6),
IF(AND('PRINTABLE (per grading)'!H$16="OUTPUT", 'PRINTABLE (per grading)'!B$13="Midterm"), IF(ISERROR(SUMIF(OUTPUT!O$20:Y$20, "CLO1", OUTPUT!O163:Y163) / OUTPUT!AM$6), "", SUMIF(OUTPUT!O$20:Y$20, "CLO1", OUTPUT!O163:Y163) / OUTPUT!AM$6),
IF(AND('PRINTABLE (per grading)'!H$16="OUTPUT", 'PRINTABLE (per grading)'!B$13="Final"), IF(ISERROR(SUMIF(OUTPUT!AA$20:AI$20, "CLO1", OUTPUT!AA163:AI163) / OUTPUT!AN$6), "", SUMIF(OUTPUT!AA$20:AI$20, "CLO1", OUTPUT!AA163:AI163) / OUTPUT!AN$6),
"")))))),"")</f>
        <v/>
      </c>
      <c r="P161" s="286" t="str">
        <f aca="false">IF(B161&lt;&gt;"",IF(O161="","",IF(O161&lt;0.5,1,IF(AND(O161&gt;=0.5,O161&lt;P$10),2,IF(O161&gt;=P$10,3)))),"")</f>
        <v/>
      </c>
      <c r="Q161" s="287" t="str">
        <f aca="false">IF(B161 &lt;&gt; "",IFERROR(IF(AVERAGE(M161,O161)&gt;=P$10,"Y","N"),""),"")</f>
        <v/>
      </c>
      <c r="R161" s="194" t="str">
        <f aca="false">IF(B161 &lt;&gt; "", IFERROR(IF(C$16 = "PRELIM", SUMIF('Database (LECTURE-RES-PRAC)'!D$14:AG$14, "CLO2", 'Database (LECTURE-RES-PRAC)'!D158:AG158) / 'Grade computation'!F$5, IF(C$16 = "MIDTERM", SUMIF('Database (LECTURE-RES-PRAC)'!AJ$14:BM$14, "CLO2", 'Database (LECTURE-RES-PRAC)'!AJ158:BM158) / 'Grade computation'!G$5, IF(C$16 = "FINAL", SUMIF('Database (LECTURE-RES-PRAC)'!BP$14:CS$14, "CLO2", 'Database (LECTURE-RES-PRAC)'!BP158:CS158) / 'Grade computation'!H$5,""))),""),"")</f>
        <v/>
      </c>
      <c r="S161" s="286" t="str">
        <f aca="false">IF(B161&lt;&gt;"",IF(R161="","",IF(R161&lt;0.5,1,IF(AND(R161&gt;=0.5,R161&lt;P$10),2,IF(R161&gt;=P$10,3)))),"")</f>
        <v/>
      </c>
      <c r="T161" s="194" t="str">
        <f aca="false">IF(B161 &lt;&gt; "",IF(AND('PRINTABLE (per grading)'!H$16="EXAM", 'PRINTABLE (per grading)'!B$13="Prelim"), IF(ISERROR(SUMIF('Exam (LECTURE ONLY)'!D$20:M$20, "CLO2", 'Exam (LECTURE ONLY)'!D163:M163) / 'Exam (LECTURE ONLY)'!AL$7), "", SUMIF('Exam (LECTURE ONLY)'!D$20:M$20, "CLO2", 'Exam (LECTURE ONLY)'!D163:M163) /'Exam (LECTURE ONLY)'!AL$7),
IF(AND('PRINTABLE (per grading)'!H$16="EXAM", 'PRINTABLE (per grading)'!B$13="Midterm"), IF(ISERROR(SUMIF('Exam (LECTURE ONLY)'!O$20:X$20, "CLO2", 'Exam (LECTURE ONLY)'!O163:X163) / 'Exam (LECTURE ONLY)'!AM$7), "", SUMIF('Exam (LECTURE ONLY)'!O$20:X$20, "CLO2", 'Exam (LECTURE ONLY)'!O163:X163) / 'Exam (LECTURE ONLY)'!AM$7),
IF(AND('PRINTABLE (per grading)'!H$16="EXAM", 'PRINTABLE (per grading)'!B$13="Final"), IF(ISERROR(SUMIF('Exam (LECTURE ONLY)'!Z$20:AI$20, "CLO2", 'Exam (LECTURE ONLY)'!Z163:AI163) / 'Exam (LECTURE ONLY)'!AN$7), "", SUMIF('Exam (LECTURE ONLY)'!Z$20:AI$20, "CLO2", 'Exam (LECTURE ONLY)'!Z163:AI163) / 'Exam (LECTURE ONLY)'!AN$7),
IF(AND('PRINTABLE (per grading)'!H$16="OUTPUT", 'PRINTABLE (per grading)'!B$13="Prelim"), IF(ISERROR(SUMIF(OUTPUT!C$20:M$20, "CLO2", OUTPUT!C163:M163) / OUTPUT!AL$7), "", SUMIF(OUTPUT!C$20:M$20, "CLO2", OUTPUT!C163:M163) / OUTPUT!AL$7),
IF(AND('PRINTABLE (per grading)'!H$16="OUTPUT", 'PRINTABLE (per grading)'!B$13="Midterm"), IF(ISERROR(SUMIF(OUTPUT!O$20:Y$20, "CLO2", OUTPUT!O163:Y163) / OUTPUT!AM$7), "", SUMIF(OUTPUT!O$20:Y$20, "CLO2", OUTPUT!O163:Y163) / OUTPUT!AM$7),
IF(AND('PRINTABLE (per grading)'!H$16="OUTPUT", 'PRINTABLE (per grading)'!B$13="Final"), IF(ISERROR(SUMIF(OUTPUT!AA$20:AI$20, "CLO2", OUTPUT!AA163:AI163) / OUTPUT!AN$7), "", SUMIF(OUTPUT!AA$20:AI$20, "CLO2", OUTPUT!AA163:AI163) / OUTPUT!AN$7),
"")))))),"")</f>
        <v/>
      </c>
      <c r="U161" s="286" t="str">
        <f aca="false">IF(B161&lt;&gt;"",IF(T161="","",IF(T161&lt;0.5,1,IF(AND(T161&gt;=0.5,T161&lt;P$10),2,IF(T161&gt;=P$10,3)))),"")</f>
        <v/>
      </c>
      <c r="V161" s="287" t="str">
        <f aca="false">IF(B161 &lt;&gt; "",IFERROR(IF(AVERAGE(R161,T161)&gt;=P$10,"Y","N"),""),"")</f>
        <v/>
      </c>
      <c r="W161" s="194" t="str">
        <f aca="false">IF(B161 &lt;&gt; "", IFERROR(IF(C$16 = "PRELIM", SUMIF('Database (LECTURE-RES-PRAC)'!D$14:AG$14, "CLO3", 'Database (LECTURE-RES-PRAC)'!D158:AG158) / 'Grade computation'!F$6, IF(C$16 = "MIDTERM", SUMIF('Database (LECTURE-RES-PRAC)'!AJ$14:BM$14, "CLO3", 'Database (LECTURE-RES-PRAC)'!AJ158:BM158) / 'Grade computation'!G$6, IF(C$16 = "FINAL", SUMIF('Database (LECTURE-RES-PRAC)'!BP$14:CS$14, "CLO3", 'Database (LECTURE-RES-PRAC)'!BP158:CS158) / 'Grade computation'!H$6,""))),""),"")</f>
        <v/>
      </c>
      <c r="X161" s="286" t="str">
        <f aca="false">IF(B161&lt;&gt;"",IF(W161="","",IF(W161&lt;0.5,1,IF(AND(W161&gt;=0.5,W161&lt;P$10),2,IF(W161&gt;=P$10,3)))),"")</f>
        <v/>
      </c>
      <c r="Y161" s="194" t="str">
        <f aca="false">IF(B161 &lt;&gt; "",IF(AND('PRINTABLE (per grading)'!H$16="EXAM", 'PRINTABLE (per grading)'!B$13="Prelim"), IF(ISERROR(SUMIF('Exam (LECTURE ONLY)'!D$20:M$20, "CLO3", 'Exam (LECTURE ONLY)'!D163:M163) / 'Exam (LECTURE ONLY)'!AL$8), "", SUMIF('Exam (LECTURE ONLY)'!D$20:M$20, "CLO3", 'Exam (LECTURE ONLY)'!D163:M163) /'Exam (LECTURE ONLY)'!AL$8),
IF(AND('PRINTABLE (per grading)'!H$16="EXAM", 'PRINTABLE (per grading)'!B$13="Midterm"), IF(ISERROR(SUMIF('Exam (LECTURE ONLY)'!O$20:X$20, "CLO3", 'Exam (LECTURE ONLY)'!O163:X163) / 'Exam (LECTURE ONLY)'!AM$8), "", SUMIF('Exam (LECTURE ONLY)'!O$20:X$20, "CLO3", 'Exam (LECTURE ONLY)'!O163:X163) / 'Exam (LECTURE ONLY)'!AM$8),
IF(AND('PRINTABLE (per grading)'!H$16="EXAM", 'PRINTABLE (per grading)'!B$13="Final"), IF(ISERROR(SUMIF('Exam (LECTURE ONLY)'!Z$20:AI$20, "CLO3", 'Exam (LECTURE ONLY)'!Z163:AI163) / 'Exam (LECTURE ONLY)'!AN$8), "", SUMIF('Exam (LECTURE ONLY)'!Z$20:AI$20, "CLO3", 'Exam (LECTURE ONLY)'!Z163:AI163) / 'Exam (LECTURE ONLY)'!AN$8),
IF(AND('PRINTABLE (per grading)'!H$16="OUTPUT", 'PRINTABLE (per grading)'!B$13="Prelim"), IF(ISERROR(SUMIF(OUTPUT!C$20:M$20, "CLO3", OUTPUT!C163:M163) / OUTPUT!AL$8), "", SUMIF(OUTPUT!C$20:M$20, "CLO3", OUTPUT!C163:M163) / OUTPUT!AL$8),
IF(AND('PRINTABLE (per grading)'!H$16="OUTPUT", 'PRINTABLE (per grading)'!B$13="Midterm"), IF(ISERROR(SUMIF(OUTPUT!O$20:Y$20, "CLO3", OUTPUT!O163:Y163) / OUTPUT!AM$8), "", SUMIF(OUTPUT!O$20:Y$20, "CLO3", OUTPUT!O163:Y163) / OUTPUT!AM$8),
IF(AND('PRINTABLE (per grading)'!H$16="OUTPUT", 'PRINTABLE (per grading)'!B$13="Final"), IF(ISERROR(SUMIF(OUTPUT!AA$20:AI$20, "CLO3", OUTPUT!AA163:AI163) / OUTPUT!AN$8), "", SUMIF(OUTPUT!AA$20:AI$20, "CLO3", OUTPUT!AA163:AI163) / OUTPUT!AN$8),
"" )))))),"")</f>
        <v/>
      </c>
      <c r="Z161" s="286" t="str">
        <f aca="false">IF(B161&lt;&gt;"",IF(Y161="","",IF(Y161&lt;0.5,1,IF(AND(Y161&gt;=0.5,Y161&lt;P$10),2,IF(Y161&gt;=P$10,3)))),"")</f>
        <v/>
      </c>
      <c r="AA161" s="287" t="str">
        <f aca="false">IF(B161 &lt;&gt; "",IFERROR(IF(AVERAGE(W161,Y161)&gt;=P$10,"Y","N"),""),"")</f>
        <v/>
      </c>
      <c r="AB161" s="194" t="str">
        <f aca="false">IF(B161 &lt;&gt; "", IFERROR(IF(C$16 = "PRELIM", SUMIF('Database (LECTURE-RES-PRAC)'!D$14:AG$14, "CLO4", 'Database (LECTURE-RES-PRAC)'!D158:AG158) / 'Grade computation'!F$7, IF(C$16 = "MIDTERM", SUMIF('Database (LECTURE-RES-PRAC)'!AJ$14:BM$14, "CLO4", 'Database (LECTURE-RES-PRAC)'!AJ158:BM158) / 'Grade computation'!G$7, IF(C$16 = "FINAL", SUMIF('Database (LECTURE-RES-PRAC)'!BP$14:CS$14, "CLO4", 'Database (LECTURE-RES-PRAC)'!BP158:CS158) / 'Grade computation'!H$7,""))),""),"")</f>
        <v/>
      </c>
      <c r="AC161" s="286" t="str">
        <f aca="false">IF(B161&lt;&gt;"",IF(AB161="","",IF(AB161&lt;0.5,1,IF(AND(AB161&gt;=0.5,AB161&lt;P$10),2,IF(AB161&gt;=P$10,3)))),"")</f>
        <v/>
      </c>
      <c r="AD161" s="194" t="str">
        <f aca="false">IF(B161 &lt;&gt; "",IF(AND('PRINTABLE (per grading)'!H$16="EXAM", 'PRINTABLE (per grading)'!B$13="Prelim"), IF(ISERROR(SUMIF('Exam (LECTURE ONLY)'!D$20:M$20, "CLO4", 'Exam (LECTURE ONLY)'!D163:M163) / 'Exam (LECTURE ONLY)'!AL$9), "", SUMIF('Exam (LECTURE ONLY)'!D$20:M$20, "CLO4", 'Exam (LECTURE ONLY)'!D163:M163) /'Exam (LECTURE ONLY)'!AL$9),
IF(AND('PRINTABLE (per grading)'!H$16="EXAM", 'PRINTABLE (per grading)'!B$13="Midterm"), IF(ISERROR(SUMIF('Exam (LECTURE ONLY)'!O$20:X$20, "CLO4", 'Exam (LECTURE ONLY)'!O163:X163) / 'Exam (LECTURE ONLY)'!AM$9), "", SUMIF('Exam (LECTURE ONLY)'!O$20:X$20, "CLO4", 'Exam (LECTURE ONLY)'!O163:X163) / 'Exam (LECTURE ONLY)'!AM$9),
IF(AND('PRINTABLE (per grading)'!H$16="EXAM", 'PRINTABLE (per grading)'!B$13="Final"), IF(ISERROR(SUMIF('Exam (LECTURE ONLY)'!Z$20:AI$20, "CLO4", 'Exam (LECTURE ONLY)'!Z163:AI163) / 'Exam (LECTURE ONLY)'!AN$9), "", SUMIF('Exam (LECTURE ONLY)'!Z$20:AI$20, "CLO4", 'Exam (LECTURE ONLY)'!Z163:AI163) / 'Exam (LECTURE ONLY)'!AN$9),
IF(AND('PRINTABLE (per grading)'!H$16="OUTPUT", 'PRINTABLE (per grading)'!B$13="Prelim"), IF(ISERROR(SUMIF(OUTPUT!C$20:M$20, "CLO4", OUTPUT!C163:M163) / OUTPUT!AL$9), "", SUMIF(OUTPUT!C$20:M$20, "CLO4", OUTPUT!C163:M163) / OUTPUT!AL$9),
IF(AND('PRINTABLE (per grading)'!H$16="OUTPUT", 'PRINTABLE (per grading)'!B$13="Midterm"), IF(ISERROR(SUMIF(OUTPUT!O$20:Y$20, "CLO4", OUTPUT!O163:Y163) / OUTPUT!AM$9), "", SUMIF(OUTPUT!O$20:Y$20, "CLO4", OUTPUT!O163:Y163) / OUTPUT!AM$9),
IF(AND('PRINTABLE (per grading)'!H$16="OUTPUT", 'PRINTABLE (per grading)'!B$13="Final"), IF(ISERROR(SUMIF(OUTPUT!AA$20:AI$20, "CLO4", OUTPUT!AA163:AI163) / OUTPUT!AN$9), "", SUMIF(OUTPUT!AA$20:AI$20, "CLO4", OUTPUT!AA163:AI163) / OUTPUT!AN$9),
"")))))),"")</f>
        <v/>
      </c>
      <c r="AE161" s="286" t="str">
        <f aca="false">IF(B161&lt;&gt;"",IF(AD161="","",IF(AD161&lt;0.5,1,IF(AND(AD161&gt;=0.5,AD161&lt;P$10),2,IF(AD161&gt;=P$10,3)))),"")</f>
        <v/>
      </c>
      <c r="AF161" s="287" t="str">
        <f aca="false">IF(B161 &lt;&gt; "",IFERROR(IF(AVERAGE(AB161,AD161)&gt;=P$10,"Y","N"),""),"")</f>
        <v/>
      </c>
      <c r="AG161" s="194" t="str">
        <f aca="false">IF(B161 &lt;&gt; "", IFERROR(IF(C$16 = "PRELIM", SUMIF('Database (LECTURE-RES-PRAC)'!D$14:AG$14, "CLO5", 'Database (LECTURE-RES-PRAC)'!D158:AG158) / 'Grade computation'!F$8, IF(C$16 = "MIDTERM", SUMIF('Database (LECTURE-RES-PRAC)'!AJ$14:BM$14, "CLO5", 'Database (LECTURE-RES-PRAC)'!AJ158:BM158) / 'Grade computation'!G$8, IF(C$16 = "FINAL", SUMIF('Database (LECTURE-RES-PRAC)'!BP$14:CS$14, "CLO5", 'Database (LECTURE-RES-PRAC)'!BP158:CS158) / 'Grade computation'!H$8,""))),""),"")</f>
        <v/>
      </c>
      <c r="AH161" s="286" t="str">
        <f aca="false">IF(B161&lt;&gt;"",IF(AG161="","",IF(AG161&lt;0.5,1,IF(AND(AG161&gt;=0.5,AG161&lt;P$10),2,IF(AG161&gt;=P$10,3)))),"")</f>
        <v/>
      </c>
      <c r="AI161" s="194" t="str">
        <f aca="false">IF(B161 &lt;&gt; "",IF(AND('PRINTABLE (per grading)'!H$16="EXAM", 'PRINTABLE (per grading)'!B$13="Prelim"), IF(ISERROR(SUMIF('Exam (LECTURE ONLY)'!D$20:M$20, "CLO5", 'Exam (LECTURE ONLY)'!D163:M163) / 'Exam (LECTURE ONLY)'!AL$10), "", SUMIF('Exam (LECTURE ONLY)'!D$20:M$20, "CLO5", 'Exam (LECTURE ONLY)'!D163:M163) /'Exam (LECTURE ONLY)'!AL$10),
IF(AND('PRINTABLE (per grading)'!H$16="EXAM", 'PRINTABLE (per grading)'!B$13="Midterm"), IF(ISERROR(SUMIF('Exam (LECTURE ONLY)'!O$20:X$20, "CLO5", 'Exam (LECTURE ONLY)'!O163:X163) / 'Exam (LECTURE ONLY)'!AM$10), "", SUMIF('Exam (LECTURE ONLY)'!O$20:X$20, "CLO5", 'Exam (LECTURE ONLY)'!O163:X163) / 'Exam (LECTURE ONLY)'!AM$10),
IF(AND('PRINTABLE (per grading)'!H$16="EXAM", 'PRINTABLE (per grading)'!B$13="Final"), IF(ISERROR(SUMIF('Exam (LECTURE ONLY)'!Z$20:AI$20, "CLO5", 'Exam (LECTURE ONLY)'!Z163:AI163) / 'Exam (LECTURE ONLY)'!AN$10), "", SUMIF('Exam (LECTURE ONLY)'!Z$20:AI$20, "CLO5", 'Exam (LECTURE ONLY)'!Z163:AI163) / 'Exam (LECTURE ONLY)'!AN$10),
IF(AND('PRINTABLE (per grading)'!H$16="OUTPUT", 'PRINTABLE (per grading)'!B$13="Prelim"), IF(ISERROR(SUMIF(OUTPUT!C$20:M$20, "CLO5", OUTPUT!C163:M163) / OUTPUT!AL$10), "", SUMIF(OUTPUT!C$20:M$20, "CLO5", OUTPUT!C163:M163) / OUTPUT!AL$10),
IF(AND('PRINTABLE (per grading)'!H$16="OUTPUT", 'PRINTABLE (per grading)'!B$13="Midterm"), IF(ISERROR(SUMIF(OUTPUT!O$20:Y$20, "CLO5", OUTPUT!O163:Y163) / OUTPUT!AM$10), "", SUMIF(OUTPUT!O$20:Y$20, "CLO5", OUTPUT!O163:Y163) / OUTPUT!AM$10),
IF(AND('PRINTABLE (per grading)'!H$16="OUTPUT", 'PRINTABLE (per grading)'!B$13="Final"), IF(ISERROR(SUMIF(OUTPUT!AA$20:AI$20, "CLO5", OUTPUT!AA163:AI163) / OUTPUT!AN$10), "", SUMIF(OUTPUT!AA$20:AI$20, "CLO5", OUTPUT!AA163:AI163) / OUTPUT!AN$10),
"")))))),"")</f>
        <v/>
      </c>
      <c r="AJ161" s="286" t="str">
        <f aca="false">IF(B161&lt;&gt;"",IF(AI161="","",IF(AI161&lt;0.5,1,IF(AND(AI161&gt;=0.5,AI161&lt;P$10),2,IF(AI161&gt;=P$10,3)))),"")</f>
        <v/>
      </c>
      <c r="AK161" s="287" t="str">
        <f aca="false">IF(B161 &lt;&gt; "",IFERROR(IF(AVERAGE(AG161,AI161)&gt;=P$10,"Y","N"),""),"")</f>
        <v/>
      </c>
      <c r="AL161" s="194" t="str">
        <f aca="false">IF(B161 &lt;&gt; "", IFERROR(IF(C$16 = "PRELIM", SUMIF('Database (LECTURE-RES-PRAC)'!D$14:AG$14, "CLO6", 'Database (LECTURE-RES-PRAC)'!D158:AG158) / 'Grade computation'!F$9, IF(C$16 = "MIDTERM", SUMIF('Database (LECTURE-RES-PRAC)'!AJ$14:BM$14, "CLO6", 'Database (LECTURE-RES-PRAC)'!AJ158:BM158) / 'Grade computation'!G$9, IF(C$16 = "FINAL", SUMIF('Database (LECTURE-RES-PRAC)'!BP$14:CS$14, "CLO6", 'Database (LECTURE-RES-PRAC)'!BP158:CS158) / 'Grade computation'!H$9,""))),""),"")</f>
        <v/>
      </c>
      <c r="AM161" s="286" t="str">
        <f aca="false">IF(B161&lt;&gt;"",IF(AL161="","",IF(AL161&lt;0.5,1,IF(AND(AL161&gt;=0.5,AL161&lt;P$10),2,IF(AL161&gt;=P$10,3)))),"")</f>
        <v/>
      </c>
      <c r="AN161" s="194" t="str">
        <f aca="false">IF(B161 &lt;&gt; "",IF(AND('PRINTABLE (per grading)'!H$16="EXAM", 'PRINTABLE (per grading)'!B$13="Prelim"), IF(ISERROR(SUMIF('Exam (LECTURE ONLY)'!D$20:M$20, "CLO6", 'Exam (LECTURE ONLY)'!D163:M163) / 'Exam (LECTURE ONLY)'!AL$11), "", SUMIF('Exam (LECTURE ONLY)'!D$20:M$20, "CLO6", 'Exam (LECTURE ONLY)'!D163:M163) /'Exam (LECTURE ONLY)'!AL$11),
IF(AND('PRINTABLE (per grading)'!H$16="EXAM", 'PRINTABLE (per grading)'!B$13="Midterm"), IF(ISERROR(SUMIF('Exam (LECTURE ONLY)'!O$20:X$20, "CLO6", 'Exam (LECTURE ONLY)'!O163:X163) / 'Exam (LECTURE ONLY)'!AM$11), "", SUMIF('Exam (LECTURE ONLY)'!O$20:X$20, "CLO6", 'Exam (LECTURE ONLY)'!O163:X163) / 'Exam (LECTURE ONLY)'!AM$11),
IF(AND('PRINTABLE (per grading)'!H$16="EXAM", 'PRINTABLE (per grading)'!B$13="Final"), IF(ISERROR(SUMIF('Exam (LECTURE ONLY)'!Z$20:AI$20, "CLO6", 'Exam (LECTURE ONLY)'!Z163:AI163) / 'Exam (LECTURE ONLY)'!AN$11), "", SUMIF('Exam (LECTURE ONLY)'!Z$20:AI$20, "CLO6", 'Exam (LECTURE ONLY)'!Z163:AI163) / 'Exam (LECTURE ONLY)'!AN$11),
IF(AND('PRINTABLE (per grading)'!H$16="OUTPUT", 'PRINTABLE (per grading)'!B$13="Prelim"), IF(ISERROR(SUMIF(OUTPUT!C$20:M$20, "CLO6", OUTPUT!C163:M163) / OUTPUT!AL$11), "", SUMIF(OUTPUT!C$20:M$20, "CLO6", OUTPUT!C163:M163) / OUTPUT!AL$11),
IF(AND('PRINTABLE (per grading)'!H$16="OUTPUT", 'PRINTABLE (per grading)'!B$13="Midterm"), IF(ISERROR(SUMIF(OUTPUT!O$20:Y$20, "CLO6", OUTPUT!O163:Y163) / OUTPUT!AM$11), "", SUMIF(OUTPUT!O$20:Y$20, "CLO6", OUTPUT!O163:Y163) / OUTPUT!AM$11),
IF(AND('PRINTABLE (per grading)'!H$16="OUTPUT", 'PRINTABLE (per grading)'!B$13="Final"), IF(ISERROR(SUMIF(OUTPUT!AA$20:AI$20, "CLO6", OUTPUT!AA163:AI163) / OUTPUT!AN$11), "", SUMIF(OUTPUT!AA$20:AI$20, "CLO6", OUTPUT!AA163:AI163) / OUTPUT!AN$11),
"")))))),"")</f>
        <v/>
      </c>
      <c r="AO161" s="286" t="str">
        <f aca="false">IF(B161&lt;&gt;"",IF(AN161="","",IF(AN161&lt;0.5,1,IF(AND(AN161&gt;=0.5,AN161&lt;P$10),2,IF(AN161&gt;=P$10,3)))),"")</f>
        <v/>
      </c>
      <c r="AP161" s="287" t="str">
        <f aca="false">IF(B161 &lt;&gt; "",IFERROR(IF(AVERAGE(AL161,AN161)&gt;=P$10,"Y","N"),""),"")</f>
        <v/>
      </c>
      <c r="AQ161" s="194" t="str">
        <f aca="false">IF(B161 &lt;&gt; "", IFERROR(IF(C$16 = "PRELIM", SUMIF('Database (LECTURE-RES-PRAC)'!D$14:AG$14, "CLO7", 'Database (LECTURE-RES-PRAC)'!D158:AG158) / 'Grade computation'!F$10, IF(C$16 = "MIDTERM", SUMIF('Database (LECTURE-RES-PRAC)'!AJ$14:BM$14, "CLO7", 'Database (LECTURE-RES-PRAC)'!AJ158:BM158) / 'Grade computation'!G$10, IF(C$16 = "FINAL", SUMIF('Database (LECTURE-RES-PRAC)'!BP$14:CS$14, "CLO7", 'Database (LECTURE-RES-PRAC)'!BP158:CS158) / 'Grade computation'!H$10,""))),""),"")</f>
        <v/>
      </c>
      <c r="AR161" s="286" t="str">
        <f aca="false">IF(B161&lt;&gt;"",IF(AQ161="","",IF(AQ161&lt;0.5,1,IF(AND(AQ161&gt;=0.5,AQ161&lt;P$10),2,IF(AQ161&gt;=P$10,3)))),"")</f>
        <v/>
      </c>
      <c r="AS161" s="194" t="str">
        <f aca="false">IF(B161 &lt;&gt; "",IF(AND('PRINTABLE (per grading)'!H$16="EXAM", 'PRINTABLE (per grading)'!B$13="Prelim"), IF(ISERROR(SUMIF('Exam (LECTURE ONLY)'!D$20:M$20, "CLO7", 'Exam (LECTURE ONLY)'!D163:M163) / 'Exam (LECTURE ONLY)'!AL$12), "", SUMIF('Exam (LECTURE ONLY)'!D$20:M$20, "CLO7", 'Exam (LECTURE ONLY)'!D163:M163) /'Exam (LECTURE ONLY)'!AL$12),
IF(AND('PRINTABLE (per grading)'!H$16="EXAM", 'PRINTABLE (per grading)'!B$13="Midterm"), IF(ISERROR(SUMIF('Exam (LECTURE ONLY)'!O$20:X$20, "CLO7", 'Exam (LECTURE ONLY)'!O163:X163) / 'Exam (LECTURE ONLY)'!AM$12), "", SUMIF('Exam (LECTURE ONLY)'!O$20:X$20, "CLO7", 'Exam (LECTURE ONLY)'!O163:X163) / 'Exam (LECTURE ONLY)'!AM$12),
IF(AND('PRINTABLE (per grading)'!H$16="EXAM", 'PRINTABLE (per grading)'!B$13="Final"), IF(ISERROR(SUMIF('Exam (LECTURE ONLY)'!Z$20:AI$20, "CLO7", 'Exam (LECTURE ONLY)'!Z163:AI163) / 'Exam (LECTURE ONLY)'!AN$12), "", SUMIF('Exam (LECTURE ONLY)'!Z$20:AI$20, "CLO7", 'Exam (LECTURE ONLY)'!Z163:AI163) / 'Exam (LECTURE ONLY)'!AN$12),
IF(AND('PRINTABLE (per grading)'!H$16="OUTPUT", 'PRINTABLE (per grading)'!B$13="Prelim"), IF(ISERROR(SUMIF(OUTPUT!C$20:M$20, "CLO7", OUTPUT!C163:M163) / OUTPUT!AL$12), "", SUMIF(OUTPUT!C$20:M$20, "CLO7", OUTPUT!C163:M163) / OUTPUT!AL$12),
IF(AND('PRINTABLE (per grading)'!H$16="OUTPUT", 'PRINTABLE (per grading)'!B$13="Midterm"), IF(ISERROR(SUMIF(OUTPUT!O$20:Y$20, "CLO7", OUTPUT!O163:Y163) / OUTPUT!AM$12), "", SUMIF(OUTPUT!O$20:Y$20, "CLO7", OUTPUT!O163:Y163) / OUTPUT!AM$12),
IF(AND('PRINTABLE (per grading)'!H$16="OUTPUT", 'PRINTABLE (per grading)'!B$13="Final"), IF(ISERROR(SUMIF(OUTPUT!AA$20:AI$20, "CLO7", OUTPUT!AA163:AI163) / OUTPUT!AN$12), "", SUMIF(OUTPUT!AA$20:AI$20, "CLO7", OUTPUT!AA163:AI163) / OUTPUT!AN$12),
"")))))),"")</f>
        <v/>
      </c>
      <c r="AT161" s="286" t="str">
        <f aca="false">IF(B161&lt;&gt;"",IF(AS161="","",IF(AS161&lt;0.5,1,IF(AND(AS161&gt;=0.5,AS161&lt;P$10),2,IF(AS161&gt;=P$10,3)))),"")</f>
        <v/>
      </c>
      <c r="AU161" s="287" t="str">
        <f aca="false">IF(B161 &lt;&gt; "",IFERROR(IF(AVERAGE(AQ161,AS161)&gt;=P$10,"Y","N"),""),"")</f>
        <v/>
      </c>
      <c r="AV161" s="194" t="str">
        <f aca="false">IF(B161 &lt;&gt; "", IFERROR(IF(C$16 = "PRELIM", SUMIF('Database (LECTURE-RES-PRAC)'!D$14:AG$14, "CLO8", 'Database (LECTURE-RES-PRAC)'!D158:AG158) / 'Grade computation'!F$11, IF(C$16 = "MIDTERM", SUMIF('Database (LECTURE-RES-PRAC)'!AJ$14:BM$14, "CLO8", 'Database (LECTURE-RES-PRAC)'!AJ158:BM158) / 'Grade computation'!G$11, IF(C$16 = "FINAL", SUMIF('Database (LECTURE-RES-PRAC)'!BP$14:CS$14, "CLO8", 'Database (LECTURE-RES-PRAC)'!BP158:CS158) / 'Grade computation'!H$11,""))),""),"")</f>
        <v/>
      </c>
      <c r="AW161" s="286" t="str">
        <f aca="false">IF(B161&lt;&gt;"",IF(AV161="","",IF(AV161&lt;0.5,1,IF(AND(AV161&gt;=0.5,AV161&lt;P$10),2,IF(AV161&gt;=P$10,3)))),"")</f>
        <v/>
      </c>
      <c r="AX161" s="194" t="str">
        <f aca="false">IF(B161 &lt;&gt; "",IF(AND('PRINTABLE (per grading)'!H$16="EXAM", 'PRINTABLE (per grading)'!B$13="Prelim"), IF(ISERROR(SUMIF('Exam (LECTURE ONLY)'!D$20:M$20, "CLO8", 'Exam (LECTURE ONLY)'!D163:M163) / 'Exam (LECTURE ONLY)'!AL$13), "", SUMIF('Exam (LECTURE ONLY)'!D$20:M$20, "CLO8", 'Exam (LECTURE ONLY)'!D163:M163) /'Exam (LECTURE ONLY)'!AL$13),
IF(AND('PRINTABLE (per grading)'!H$16="EXAM", 'PRINTABLE (per grading)'!B$13="Midterm"), IF(ISERROR(SUMIF('Exam (LECTURE ONLY)'!O$20:X$20, "CLO8", 'Exam (LECTURE ONLY)'!O163:X163) / 'Exam (LECTURE ONLY)'!AM$13), "", SUMIF('Exam (LECTURE ONLY)'!O$20:X$20, "CLO8", 'Exam (LECTURE ONLY)'!O163:X163) / 'Exam (LECTURE ONLY)'!AM$13),
IF(AND('PRINTABLE (per grading)'!H$16="EXAM", 'PRINTABLE (per grading)'!B$13="Final"), IF(ISERROR(SUMIF('Exam (LECTURE ONLY)'!Z$20:AI$20, "CLO8", 'Exam (LECTURE ONLY)'!Z163:AI163) / 'Exam (LECTURE ONLY)'!AN$13), "", SUMIF('Exam (LECTURE ONLY)'!Z$20:AI$20, "CLO8", 'Exam (LECTURE ONLY)'!Z163:AI163) / 'Exam (LECTURE ONLY)'!AN$13),
IF(AND('PRINTABLE (per grading)'!H$16="OUTPUT", 'PRINTABLE (per grading)'!B$13="Prelim"), IF(ISERROR(SUMIF(OUTPUT!C$20:M$20, "CLO8", OUTPUT!C163:M163) / OUTPUT!AL$13), "", SUMIF(OUTPUT!C$20:M$20, "CLO8", OUTPUT!C163:M163) / OUTPUT!AL$13),
IF(AND('PRINTABLE (per grading)'!H$16="OUTPUT", 'PRINTABLE (per grading)'!B$13="Midterm"), IF(ISERROR(SUMIF(OUTPUT!O$20:Y$20, "CLO8", OUTPUT!O163:Y163) / OUTPUT!AM$13), "", SUMIF(OUTPUT!O$20:Y$20, "CLO8", OUTPUT!O163:Y163) / OUTPUT!AM$13),
IF(AND('PRINTABLE (per grading)'!H$16="OUTPUT", 'PRINTABLE (per grading)'!B$13="Final"), IF(ISERROR(SUMIF(OUTPUT!AA$20:AI$20, "CLO8", OUTPUT!AA163:AI163) / OUTPUT!AN$13), "", SUMIF(OUTPUT!AA$20:AI$20, "CLO8", OUTPUT!AA163:AI163) / OUTPUT!AN$13),
"")))))),"")</f>
        <v/>
      </c>
      <c r="AY161" s="286" t="str">
        <f aca="false">IF(B161&lt;&gt;"",IF(AX161="","",IF(AX161&lt;0.5,1,IF(AND(AX161&gt;=0.5,AX161&lt;P$10),2,IF(AX161&gt;=P$10,3)))),"")</f>
        <v/>
      </c>
      <c r="AZ161" s="287" t="str">
        <f aca="false">IF(B161 &lt;&gt; "",IFERROR(IF(AVERAGE(AV161,AX161)&gt;=P$10,"Y","N"),""),"")</f>
        <v/>
      </c>
      <c r="BA161" s="194" t="str">
        <f aca="false">IF(B161 &lt;&gt; "", IFERROR(IF(C$16 = "PRELIM", SUMIF('Database (LECTURE-RES-PRAC)'!D$14:AG$14, "CLO9", 'Database (LECTURE-RES-PRAC)'!D158:AG158) / 'Grade computation'!F$12, IF(C$16 = "MIDTERM", SUMIF('Database (LECTURE-RES-PRAC)'!AJ$14:BM$14, "CLO9", 'Database (LECTURE-RES-PRAC)'!AJ158:BM158) / 'Grade computation'!G$12, IF(C$16 = "FINAL", SUMIF('Database (LECTURE-RES-PRAC)'!BP$14:CS$14, "CLO9", 'Database (LECTURE-RES-PRAC)'!BP158:CS158) / 'Grade computation'!H$12,""))),""),"")</f>
        <v/>
      </c>
      <c r="BB161" s="286" t="str">
        <f aca="false">IF(B161&lt;&gt;"",IF(BA161="","",IF(BA161&lt;0.5,1,IF(AND(BA161&gt;=0.5,BA161&lt;P$10),2,IF(BA161&gt;=P$10,3)))),"")</f>
        <v/>
      </c>
      <c r="BC161" s="194" t="str">
        <f aca="false">IF(B161 &lt;&gt; "",IF(AND('PRINTABLE (per grading)'!H$16="EXAM", 'PRINTABLE (per grading)'!B$13="Prelim"), IF(ISERROR(SUMIF('Exam (LECTURE ONLY)'!D$20:M$20, "CLO9", 'Exam (LECTURE ONLY)'!D163:M163) / 'Exam (LECTURE ONLY)'!AL$14), "", SUMIF('Exam (LECTURE ONLY)'!D$20:M$20, "CLO9", 'Exam (LECTURE ONLY)'!D163:M163) /'Exam (LECTURE ONLY)'!AL$14),
IF(AND('PRINTABLE (per grading)'!H$16="EXAM", 'PRINTABLE (per grading)'!B$13="Midterm"), IF(ISERROR(SUMIF('Exam (LECTURE ONLY)'!O$20:X$20, "CLO9", 'Exam (LECTURE ONLY)'!O163:X163) / 'Exam (LECTURE ONLY)'!AM$14), "", SUMIF('Exam (LECTURE ONLY)'!O$20:X$20, "CLO9", 'Exam (LECTURE ONLY)'!O163:X163) / 'Exam (LECTURE ONLY)'!AM$14),
IF(AND('PRINTABLE (per grading)'!H$16="EXAM", 'PRINTABLE (per grading)'!B$13="Final"), IF(ISERROR(SUMIF('Exam (LECTURE ONLY)'!Z$20:AI$20, "CLO9", 'Exam (LECTURE ONLY)'!Z163:AI163) / 'Exam (LECTURE ONLY)'!AN$14), "", SUMIF('Exam (LECTURE ONLY)'!Z$20:AI$20, "CLO9", 'Exam (LECTURE ONLY)'!Z163:AI163) / 'Exam (LECTURE ONLY)'!AN$14),
IF(AND('PRINTABLE (per grading)'!H$16="OUTPUT", 'PRINTABLE (per grading)'!B$13="Prelim"), IF(ISERROR(SUMIF(OUTPUT!C$20:M$20, "CLO9", OUTPUT!C163:M163) / OUTPUT!AL$14), "", SUMIF(OUTPUT!C$20:M$20, "CLO9", OUTPUT!C163:M163) / OUTPUT!AL$14),
IF(AND('PRINTABLE (per grading)'!H$16="OUTPUT", 'PRINTABLE (per grading)'!B$13="Midterm"), IF(ISERROR(SUMIF(OUTPUT!O$20:Y$20, "CLO9", OUTPUT!O163:Y163) / OUTPUT!AM$14), "", SUMIF(OUTPUT!O$20:Y$20, "CLO9", OUTPUT!O163:Y163) / OUTPUT!AM$14),
IF(AND('PRINTABLE (per grading)'!H$16="OUTPUT", 'PRINTABLE (per grading)'!B$13="Final"), IF(ISERROR(SUMIF(OUTPUT!AA$20:AI$20, "CLO9", OUTPUT!AA163:AI163) / OUTPUT!AN$14), "", SUMIF(OUTPUT!AA$20:AI$20, "CLO9", OUTPUT!AA163:AI163) / OUTPUT!AN$14),
"")))))),"")</f>
        <v/>
      </c>
      <c r="BD161" s="286" t="str">
        <f aca="false">IF(B161&lt;&gt;"",IF(BC161="","",IF(BC161&lt;0.5,1,IF(AND(BC161&gt;=0.5,BC161&lt;P$10),2,IF(BC161&gt;=P$10,3)))),"")</f>
        <v/>
      </c>
      <c r="BE161" s="287" t="str">
        <f aca="false">IF(B161 &lt;&gt; "",IFERROR(IF(AVERAGE(BA161,BC161)&gt;=P$10,"Y","N"),""),"")</f>
        <v/>
      </c>
      <c r="BF161" s="194" t="str">
        <f aca="false">IF(B161 &lt;&gt; "", IFERROR(IF(C$16 = "PRELIM", SUMIF('Database (LECTURE-RES-PRAC)'!D$14:AG$14, "CLO10", 'Database (LECTURE-RES-PRAC)'!D158:AG158) / 'Grade computation'!F$13, IF(C$16 = "MIDTERM", SUMIF('Database (LECTURE-RES-PRAC)'!AJ$14:BM$14, "CLO10", 'Database (LECTURE-RES-PRAC)'!AJ158:BM158) / 'Grade computation'!G$13, IF(C$16 = "FINAL", SUMIF('Database (LECTURE-RES-PRAC)'!BP$14:CS$14, "CLO10", 'Database (LECTURE-RES-PRAC)'!BP158:CS158) / 'Grade computation'!H$13,""))),""),"")</f>
        <v/>
      </c>
      <c r="BG161" s="286" t="str">
        <f aca="false">IF(B161&lt;&gt;"",IF(BF161="","",IF(BF161&lt;0.5,1,IF(AND(BF161&gt;=0.5,BF161&lt;P$10),2,IF(BF161&gt;=P$10,3)))),"")</f>
        <v/>
      </c>
      <c r="BH161" s="194" t="str">
        <f aca="false">IF(B161 &lt;&gt; "",IF(AND('PRINTABLE (per grading)'!H$16="EXAM", 'PRINTABLE (per grading)'!B$13="Prelim"), IF(ISERROR(SUMIF('Exam (LECTURE ONLY)'!D$20:M$20, "CLO10", 'Exam (LECTURE ONLY)'!D163:M163) / 'Exam (LECTURE ONLY)'!AL$15), "", SUMIF('Exam (LECTURE ONLY)'!D$20:M$20, "CLO10", 'Exam (LECTURE ONLY)'!D163:M163) /'Exam (LECTURE ONLY)'!AL$15),
IF(AND('PRINTABLE (per grading)'!H$16="EXAM", 'PRINTABLE (per grading)'!B$13="Midterm"), IF(ISERROR(SUMIF('Exam (LECTURE ONLY)'!O$20:X$20, "CLO10", 'Exam (LECTURE ONLY)'!O163:X163) / 'Exam (LECTURE ONLY)'!AM$15), "", SUMIF('Exam (LECTURE ONLY)'!O$20:X$20, "CLO10", 'Exam (LECTURE ONLY)'!O163:X163) / 'Exam (LECTURE ONLY)'!AM$15),
IF(AND('PRINTABLE (per grading)'!H$16="EXAM", 'PRINTABLE (per grading)'!B$13="Final"), IF(ISERROR(SUMIF('Exam (LECTURE ONLY)'!Z$20:AI$20, "CLO10", 'Exam (LECTURE ONLY)'!Z163:AI163) / 'Exam (LECTURE ONLY)'!AN$15), "", SUMIF('Exam (LECTURE ONLY)'!Z$20:AI$20, "CLO10", 'Exam (LECTURE ONLY)'!Z163:AI163) / 'Exam (LECTURE ONLY)'!AN$15),
IF(AND('PRINTABLE (per grading)'!H$16="OUTPUT", 'PRINTABLE (per grading)'!B$13="Prelim"), IF(ISERROR(SUMIF(OUTPUT!C$20:M$20, "CLO10", OUTPUT!C163:M163) / OUTPUT!AL$15), "", SUMIF(OUTPUT!C$20:M$20, "CLO10", OUTPUT!C163:M163) / OUTPUT!AL$15),
IF(AND('PRINTABLE (per grading)'!H$16="OUTPUT", 'PRINTABLE (per grading)'!B$13="Midterm"), IF(ISERROR(SUMIF(OUTPUT!O$20:Y$20, "CLO10", OUTPUT!O163:Y163) / OUTPUT!AM$15), "", SUMIF(OUTPUT!O$20:Y$20, "CLO10", OUTPUT!O163:Y163) / OUTPUT!AM$15),
IF(AND('PRINTABLE (per grading)'!H$16="OUTPUT", 'PRINTABLE (per grading)'!B$13="Final"), IF(ISERROR(SUMIF(OUTPUT!AA$20:AI$20, "CLO10", OUTPUT!AA163:AI163) / OUTPUT!AN$15), "", SUMIF(OUTPUT!AA$20:AI$20, "CLO10", OUTPUT!AA163:AI163) / OUTPUT!AN$15),
"")))))),"")</f>
        <v/>
      </c>
      <c r="BI161" s="286" t="str">
        <f aca="false">IF(B161&lt;&gt;"",IF(BH161="","",IF(BH161&lt;0.5,1,IF(AND(BH161&gt;=0.5,BH161&lt;P$10),2,IF(BH161&gt;=P$10,3)))),"")</f>
        <v/>
      </c>
      <c r="BJ161" s="287" t="str">
        <f aca="false">IF(B161 &lt;&gt; "",IFERROR(IF(AVERAGE(BF161,BH161)&gt;=P$10,"Y","N"),""),"")</f>
        <v/>
      </c>
      <c r="BK161" s="8"/>
    </row>
    <row r="162" customFormat="false" ht="19.5" hidden="false" customHeight="true" outlineLevel="0" collapsed="false">
      <c r="A162" s="228" t="str">
        <f aca="false">IF(ISBLANK('Database (LECTURE-RES-PRAC)'!A159),"",'Database (LECTURE-RES-PRAC)'!A159)</f>
        <v/>
      </c>
      <c r="B162" s="229" t="str">
        <f aca="false">IF(ISBLANK('Database (LECTURE-RES-PRAC)'!B159),"",'Database (LECTURE-RES-PRAC)'!B159)</f>
        <v/>
      </c>
      <c r="C162" s="230" t="str">
        <f aca="false">IF(B162&lt;&gt;"",IF(C$16="PRELIM",'Grade computation'!C162, IF(C$16="MIDTERM",'Grade computation'!K162, IF(C$16="FINAL",'Grade computation'!S162,""))),"")</f>
        <v/>
      </c>
      <c r="D162" s="231" t="str">
        <f aca="false">IF(B162&lt;&gt;"",IFERROR(IF(B$11="80-20", (((C162/C$19)*X$6)+X$7)*D$18, IF(B$11="60-40", (((C162/C$19)*Y$6)+Y$7)*D$18, 0)),0),"")</f>
        <v/>
      </c>
      <c r="E162" s="230" t="str">
        <f aca="false">IF(B162&lt;&gt;"", IF(C$16="PRELIM",'Grade computation'!E162, IF(C$16="MIDTERM",'Grade computation'!M162, IF(C$16="FINAL",'Grade computation'!U162,""))),"")</f>
        <v/>
      </c>
      <c r="F162" s="232" t="str">
        <f aca="false">IF(B162&lt;&gt;"",IFERROR(IF(B$11="80-20", (((E162/E$19)*X$6)+X$7)*F$18, IF(B$11="60-40", (((E162/E$19)*Y$6)+Y$7)*F$18, 0)),0),"")</f>
        <v/>
      </c>
      <c r="G162" s="233" t="str">
        <f aca="false">IF(B162&lt;&gt;"",IFERROR((D162+F162),0),"")</f>
        <v/>
      </c>
      <c r="H162" s="234" t="str">
        <f aca="false">IF(B162&lt;&gt;"",IF(C$16="PRELIM", 'Grade computation'!H162, IF(C$16="MIDTERM", 'Grade computation'!P162, IF(C$16="FINAL",'Grade computation'!X162, ""))),"")</f>
        <v/>
      </c>
      <c r="I162" s="233" t="str">
        <f aca="false">IF(B162&lt;&gt;"",IFERROR(IF(B$11="80-20", (((H162/H$19)*X$6)+X$7)*I$19, IF(B$11="60-40", (((H162/H$19)*Y$6)+Y$7)*I$19, 0)),0),"")</f>
        <v/>
      </c>
      <c r="J162" s="237" t="str">
        <f aca="false">IFERROR((G162+I162),"")</f>
        <v/>
      </c>
      <c r="K162" s="183" t="str">
        <f aca="false">IFERROR(IF(J162="","",IF(J162&gt;=75,"PASSED","FAILED")),"")</f>
        <v/>
      </c>
      <c r="L162" s="183"/>
      <c r="M162" s="194" t="str">
        <f aca="false">IF(B162 &lt;&gt; "", IFERROR(IF(C$16 = "PRELIM", SUMIF('Database (LECTURE-RES-PRAC)'!D$14:AG$14, "CLO1", 'Database (LECTURE-RES-PRAC)'!D159:AG159) / 'Grade computation'!F$4, IF(C$16 = "MIDTERM", SUMIF('Database (LECTURE-RES-PRAC)'!AJ$14:BM$14, "CLO1", 'Database (LECTURE-RES-PRAC)'!AJ159:BM159) / 'Grade computation'!G$4, IF(C$16 = "FINAL", SUMIF('Database (LECTURE-RES-PRAC)'!BP$14:CS$14, "CLO1", 'Database (LECTURE-RES-PRAC)'!BP159:CS159) / 'Grade computation'!H$4,""))),""),"")</f>
        <v/>
      </c>
      <c r="N162" s="286" t="str">
        <f aca="false">IF(B162&lt;&gt;"",IF(M162="","",IF(M162&lt;0.5,1,IF(AND(M162&gt;=0.5,M162&lt;P$10),2,IF(M162&gt;=P$10,3)))),"")</f>
        <v/>
      </c>
      <c r="O162" s="194" t="str">
        <f aca="false">IF(B162 &lt;&gt; "",IF(AND('PRINTABLE (per grading)'!H$16="EXAM", 'PRINTABLE (per grading)'!B$13="Prelim"), IF(ISERROR(SUMIF('Exam (LECTURE ONLY)'!D$20:M$20, "CLO1", 'Exam (LECTURE ONLY)'!D164:M164) / 'Exam (LECTURE ONLY)'!AL$6), "", SUMIF('Exam (LECTURE ONLY)'!D$20:M$20, "CLO1", 'Exam (LECTURE ONLY)'!D164:M164) /'Exam (LECTURE ONLY)'!AL$6),
IF(AND('PRINTABLE (per grading)'!H$16="EXAM", 'PRINTABLE (per grading)'!B$13="Midterm"), IF(ISERROR(SUMIF('Exam (LECTURE ONLY)'!O$20:X$20, "CLO1", 'Exam (LECTURE ONLY)'!O164:X164) / 'Exam (LECTURE ONLY)'!AM$6), "", SUMIF('Exam (LECTURE ONLY)'!O$20:X$20, "CLO1", 'Exam (LECTURE ONLY)'!O164:X164) / 'Exam (LECTURE ONLY)'!AM$6),
IF(AND('PRINTABLE (per grading)'!H$16="EXAM", 'PRINTABLE (per grading)'!B$13="Final"), IF(ISERROR(SUMIF('Exam (LECTURE ONLY)'!Z$20:AI$20, "CLO1", 'Exam (LECTURE ONLY)'!Z164:AI164) / 'Exam (LECTURE ONLY)'!AN$6), "", SUMIF('Exam (LECTURE ONLY)'!Z$20:AI$20, "CLO1", 'Exam (LECTURE ONLY)'!Z164:AI164) / 'Exam (LECTURE ONLY)'!AN$6),
IF(AND('PRINTABLE (per grading)'!H$16="OUTPUT", 'PRINTABLE (per grading)'!B$13="Prelim"), IF(ISERROR(SUMIF(OUTPUT!C$20:M$20, "CLO1", OUTPUT!C164:M164) / OUTPUT!AL$6), "", SUMIF(OUTPUT!C$20:M$20, "CLO1", OUTPUT!C164:M164) / OUTPUT!AL$6),
IF(AND('PRINTABLE (per grading)'!H$16="OUTPUT", 'PRINTABLE (per grading)'!B$13="Midterm"), IF(ISERROR(SUMIF(OUTPUT!O$20:Y$20, "CLO1", OUTPUT!O164:Y164) / OUTPUT!AM$6), "", SUMIF(OUTPUT!O$20:Y$20, "CLO1", OUTPUT!O164:Y164) / OUTPUT!AM$6),
IF(AND('PRINTABLE (per grading)'!H$16="OUTPUT", 'PRINTABLE (per grading)'!B$13="Final"), IF(ISERROR(SUMIF(OUTPUT!AA$20:AI$20, "CLO1", OUTPUT!AA164:AI164) / OUTPUT!AN$6), "", SUMIF(OUTPUT!AA$20:AI$20, "CLO1", OUTPUT!AA164:AI164) / OUTPUT!AN$6),
"")))))),"")</f>
        <v/>
      </c>
      <c r="P162" s="286" t="str">
        <f aca="false">IF(B162&lt;&gt;"",IF(O162="","",IF(O162&lt;0.5,1,IF(AND(O162&gt;=0.5,O162&lt;P$10),2,IF(O162&gt;=P$10,3)))),"")</f>
        <v/>
      </c>
      <c r="Q162" s="287" t="str">
        <f aca="false">IF(B162 &lt;&gt; "",IFERROR(IF(AVERAGE(M162,O162)&gt;=P$10,"Y","N"),""),"")</f>
        <v/>
      </c>
      <c r="R162" s="194" t="str">
        <f aca="false">IF(B162 &lt;&gt; "", IFERROR(IF(C$16 = "PRELIM", SUMIF('Database (LECTURE-RES-PRAC)'!D$14:AG$14, "CLO2", 'Database (LECTURE-RES-PRAC)'!D159:AG159) / 'Grade computation'!F$5, IF(C$16 = "MIDTERM", SUMIF('Database (LECTURE-RES-PRAC)'!AJ$14:BM$14, "CLO2", 'Database (LECTURE-RES-PRAC)'!AJ159:BM159) / 'Grade computation'!G$5, IF(C$16 = "FINAL", SUMIF('Database (LECTURE-RES-PRAC)'!BP$14:CS$14, "CLO2", 'Database (LECTURE-RES-PRAC)'!BP159:CS159) / 'Grade computation'!H$5,""))),""),"")</f>
        <v/>
      </c>
      <c r="S162" s="286" t="str">
        <f aca="false">IF(B162&lt;&gt;"",IF(R162="","",IF(R162&lt;0.5,1,IF(AND(R162&gt;=0.5,R162&lt;P$10),2,IF(R162&gt;=P$10,3)))),"")</f>
        <v/>
      </c>
      <c r="T162" s="194" t="str">
        <f aca="false">IF(B162 &lt;&gt; "",IF(AND('PRINTABLE (per grading)'!H$16="EXAM", 'PRINTABLE (per grading)'!B$13="Prelim"), IF(ISERROR(SUMIF('Exam (LECTURE ONLY)'!D$20:M$20, "CLO2", 'Exam (LECTURE ONLY)'!D164:M164) / 'Exam (LECTURE ONLY)'!AL$7), "", SUMIF('Exam (LECTURE ONLY)'!D$20:M$20, "CLO2", 'Exam (LECTURE ONLY)'!D164:M164) /'Exam (LECTURE ONLY)'!AL$7),
IF(AND('PRINTABLE (per grading)'!H$16="EXAM", 'PRINTABLE (per grading)'!B$13="Midterm"), IF(ISERROR(SUMIF('Exam (LECTURE ONLY)'!O$20:X$20, "CLO2", 'Exam (LECTURE ONLY)'!O164:X164) / 'Exam (LECTURE ONLY)'!AM$7), "", SUMIF('Exam (LECTURE ONLY)'!O$20:X$20, "CLO2", 'Exam (LECTURE ONLY)'!O164:X164) / 'Exam (LECTURE ONLY)'!AM$7),
IF(AND('PRINTABLE (per grading)'!H$16="EXAM", 'PRINTABLE (per grading)'!B$13="Final"), IF(ISERROR(SUMIF('Exam (LECTURE ONLY)'!Z$20:AI$20, "CLO2", 'Exam (LECTURE ONLY)'!Z164:AI164) / 'Exam (LECTURE ONLY)'!AN$7), "", SUMIF('Exam (LECTURE ONLY)'!Z$20:AI$20, "CLO2", 'Exam (LECTURE ONLY)'!Z164:AI164) / 'Exam (LECTURE ONLY)'!AN$7),
IF(AND('PRINTABLE (per grading)'!H$16="OUTPUT", 'PRINTABLE (per grading)'!B$13="Prelim"), IF(ISERROR(SUMIF(OUTPUT!C$20:M$20, "CLO2", OUTPUT!C164:M164) / OUTPUT!AL$7), "", SUMIF(OUTPUT!C$20:M$20, "CLO2", OUTPUT!C164:M164) / OUTPUT!AL$7),
IF(AND('PRINTABLE (per grading)'!H$16="OUTPUT", 'PRINTABLE (per grading)'!B$13="Midterm"), IF(ISERROR(SUMIF(OUTPUT!O$20:Y$20, "CLO2", OUTPUT!O164:Y164) / OUTPUT!AM$7), "", SUMIF(OUTPUT!O$20:Y$20, "CLO2", OUTPUT!O164:Y164) / OUTPUT!AM$7),
IF(AND('PRINTABLE (per grading)'!H$16="OUTPUT", 'PRINTABLE (per grading)'!B$13="Final"), IF(ISERROR(SUMIF(OUTPUT!AA$20:AI$20, "CLO2", OUTPUT!AA164:AI164) / OUTPUT!AN$7), "", SUMIF(OUTPUT!AA$20:AI$20, "CLO2", OUTPUT!AA164:AI164) / OUTPUT!AN$7),
"")))))),"")</f>
        <v/>
      </c>
      <c r="U162" s="286" t="str">
        <f aca="false">IF(B162&lt;&gt;"",IF(T162="","",IF(T162&lt;0.5,1,IF(AND(T162&gt;=0.5,T162&lt;P$10),2,IF(T162&gt;=P$10,3)))),"")</f>
        <v/>
      </c>
      <c r="V162" s="287" t="str">
        <f aca="false">IF(B162 &lt;&gt; "",IFERROR(IF(AVERAGE(R162,T162)&gt;=P$10,"Y","N"),""),"")</f>
        <v/>
      </c>
      <c r="W162" s="194" t="str">
        <f aca="false">IF(B162 &lt;&gt; "", IFERROR(IF(C$16 = "PRELIM", SUMIF('Database (LECTURE-RES-PRAC)'!D$14:AG$14, "CLO3", 'Database (LECTURE-RES-PRAC)'!D159:AG159) / 'Grade computation'!F$6, IF(C$16 = "MIDTERM", SUMIF('Database (LECTURE-RES-PRAC)'!AJ$14:BM$14, "CLO3", 'Database (LECTURE-RES-PRAC)'!AJ159:BM159) / 'Grade computation'!G$6, IF(C$16 = "FINAL", SUMIF('Database (LECTURE-RES-PRAC)'!BP$14:CS$14, "CLO3", 'Database (LECTURE-RES-PRAC)'!BP159:CS159) / 'Grade computation'!H$6,""))),""),"")</f>
        <v/>
      </c>
      <c r="X162" s="286" t="str">
        <f aca="false">IF(B162&lt;&gt;"",IF(W162="","",IF(W162&lt;0.5,1,IF(AND(W162&gt;=0.5,W162&lt;P$10),2,IF(W162&gt;=P$10,3)))),"")</f>
        <v/>
      </c>
      <c r="Y162" s="194" t="str">
        <f aca="false">IF(B162 &lt;&gt; "",IF(AND('PRINTABLE (per grading)'!H$16="EXAM", 'PRINTABLE (per grading)'!B$13="Prelim"), IF(ISERROR(SUMIF('Exam (LECTURE ONLY)'!D$20:M$20, "CLO3", 'Exam (LECTURE ONLY)'!D164:M164) / 'Exam (LECTURE ONLY)'!AL$8), "", SUMIF('Exam (LECTURE ONLY)'!D$20:M$20, "CLO3", 'Exam (LECTURE ONLY)'!D164:M164) /'Exam (LECTURE ONLY)'!AL$8),
IF(AND('PRINTABLE (per grading)'!H$16="EXAM", 'PRINTABLE (per grading)'!B$13="Midterm"), IF(ISERROR(SUMIF('Exam (LECTURE ONLY)'!O$20:X$20, "CLO3", 'Exam (LECTURE ONLY)'!O164:X164) / 'Exam (LECTURE ONLY)'!AM$8), "", SUMIF('Exam (LECTURE ONLY)'!O$20:X$20, "CLO3", 'Exam (LECTURE ONLY)'!O164:X164) / 'Exam (LECTURE ONLY)'!AM$8),
IF(AND('PRINTABLE (per grading)'!H$16="EXAM", 'PRINTABLE (per grading)'!B$13="Final"), IF(ISERROR(SUMIF('Exam (LECTURE ONLY)'!Z$20:AI$20, "CLO3", 'Exam (LECTURE ONLY)'!Z164:AI164) / 'Exam (LECTURE ONLY)'!AN$8), "", SUMIF('Exam (LECTURE ONLY)'!Z$20:AI$20, "CLO3", 'Exam (LECTURE ONLY)'!Z164:AI164) / 'Exam (LECTURE ONLY)'!AN$8),
IF(AND('PRINTABLE (per grading)'!H$16="OUTPUT", 'PRINTABLE (per grading)'!B$13="Prelim"), IF(ISERROR(SUMIF(OUTPUT!C$20:M$20, "CLO3", OUTPUT!C164:M164) / OUTPUT!AL$8), "", SUMIF(OUTPUT!C$20:M$20, "CLO3", OUTPUT!C164:M164) / OUTPUT!AL$8),
IF(AND('PRINTABLE (per grading)'!H$16="OUTPUT", 'PRINTABLE (per grading)'!B$13="Midterm"), IF(ISERROR(SUMIF(OUTPUT!O$20:Y$20, "CLO3", OUTPUT!O164:Y164) / OUTPUT!AM$8), "", SUMIF(OUTPUT!O$20:Y$20, "CLO3", OUTPUT!O164:Y164) / OUTPUT!AM$8),
IF(AND('PRINTABLE (per grading)'!H$16="OUTPUT", 'PRINTABLE (per grading)'!B$13="Final"), IF(ISERROR(SUMIF(OUTPUT!AA$20:AI$20, "CLO3", OUTPUT!AA164:AI164) / OUTPUT!AN$8), "", SUMIF(OUTPUT!AA$20:AI$20, "CLO3", OUTPUT!AA164:AI164) / OUTPUT!AN$8),
"" )))))),"")</f>
        <v/>
      </c>
      <c r="Z162" s="286" t="str">
        <f aca="false">IF(B162&lt;&gt;"",IF(Y162="","",IF(Y162&lt;0.5,1,IF(AND(Y162&gt;=0.5,Y162&lt;P$10),2,IF(Y162&gt;=P$10,3)))),"")</f>
        <v/>
      </c>
      <c r="AA162" s="287" t="str">
        <f aca="false">IF(B162 &lt;&gt; "",IFERROR(IF(AVERAGE(W162,Y162)&gt;=P$10,"Y","N"),""),"")</f>
        <v/>
      </c>
      <c r="AB162" s="194" t="str">
        <f aca="false">IF(B162 &lt;&gt; "", IFERROR(IF(C$16 = "PRELIM", SUMIF('Database (LECTURE-RES-PRAC)'!D$14:AG$14, "CLO4", 'Database (LECTURE-RES-PRAC)'!D159:AG159) / 'Grade computation'!F$7, IF(C$16 = "MIDTERM", SUMIF('Database (LECTURE-RES-PRAC)'!AJ$14:BM$14, "CLO4", 'Database (LECTURE-RES-PRAC)'!AJ159:BM159) / 'Grade computation'!G$7, IF(C$16 = "FINAL", SUMIF('Database (LECTURE-RES-PRAC)'!BP$14:CS$14, "CLO4", 'Database (LECTURE-RES-PRAC)'!BP159:CS159) / 'Grade computation'!H$7,""))),""),"")</f>
        <v/>
      </c>
      <c r="AC162" s="286" t="str">
        <f aca="false">IF(B162&lt;&gt;"",IF(AB162="","",IF(AB162&lt;0.5,1,IF(AND(AB162&gt;=0.5,AB162&lt;P$10),2,IF(AB162&gt;=P$10,3)))),"")</f>
        <v/>
      </c>
      <c r="AD162" s="194" t="str">
        <f aca="false">IF(B162 &lt;&gt; "",IF(AND('PRINTABLE (per grading)'!H$16="EXAM", 'PRINTABLE (per grading)'!B$13="Prelim"), IF(ISERROR(SUMIF('Exam (LECTURE ONLY)'!D$20:M$20, "CLO4", 'Exam (LECTURE ONLY)'!D164:M164) / 'Exam (LECTURE ONLY)'!AL$9), "", SUMIF('Exam (LECTURE ONLY)'!D$20:M$20, "CLO4", 'Exam (LECTURE ONLY)'!D164:M164) /'Exam (LECTURE ONLY)'!AL$9),
IF(AND('PRINTABLE (per grading)'!H$16="EXAM", 'PRINTABLE (per grading)'!B$13="Midterm"), IF(ISERROR(SUMIF('Exam (LECTURE ONLY)'!O$20:X$20, "CLO4", 'Exam (LECTURE ONLY)'!O164:X164) / 'Exam (LECTURE ONLY)'!AM$9), "", SUMIF('Exam (LECTURE ONLY)'!O$20:X$20, "CLO4", 'Exam (LECTURE ONLY)'!O164:X164) / 'Exam (LECTURE ONLY)'!AM$9),
IF(AND('PRINTABLE (per grading)'!H$16="EXAM", 'PRINTABLE (per grading)'!B$13="Final"), IF(ISERROR(SUMIF('Exam (LECTURE ONLY)'!Z$20:AI$20, "CLO4", 'Exam (LECTURE ONLY)'!Z164:AI164) / 'Exam (LECTURE ONLY)'!AN$9), "", SUMIF('Exam (LECTURE ONLY)'!Z$20:AI$20, "CLO4", 'Exam (LECTURE ONLY)'!Z164:AI164) / 'Exam (LECTURE ONLY)'!AN$9),
IF(AND('PRINTABLE (per grading)'!H$16="OUTPUT", 'PRINTABLE (per grading)'!B$13="Prelim"), IF(ISERROR(SUMIF(OUTPUT!C$20:M$20, "CLO4", OUTPUT!C164:M164) / OUTPUT!AL$9), "", SUMIF(OUTPUT!C$20:M$20, "CLO4", OUTPUT!C164:M164) / OUTPUT!AL$9),
IF(AND('PRINTABLE (per grading)'!H$16="OUTPUT", 'PRINTABLE (per grading)'!B$13="Midterm"), IF(ISERROR(SUMIF(OUTPUT!O$20:Y$20, "CLO4", OUTPUT!O164:Y164) / OUTPUT!AM$9), "", SUMIF(OUTPUT!O$20:Y$20, "CLO4", OUTPUT!O164:Y164) / OUTPUT!AM$9),
IF(AND('PRINTABLE (per grading)'!H$16="OUTPUT", 'PRINTABLE (per grading)'!B$13="Final"), IF(ISERROR(SUMIF(OUTPUT!AA$20:AI$20, "CLO4", OUTPUT!AA164:AI164) / OUTPUT!AN$9), "", SUMIF(OUTPUT!AA$20:AI$20, "CLO4", OUTPUT!AA164:AI164) / OUTPUT!AN$9),
"")))))),"")</f>
        <v/>
      </c>
      <c r="AE162" s="286" t="str">
        <f aca="false">IF(B162&lt;&gt;"",IF(AD162="","",IF(AD162&lt;0.5,1,IF(AND(AD162&gt;=0.5,AD162&lt;P$10),2,IF(AD162&gt;=P$10,3)))),"")</f>
        <v/>
      </c>
      <c r="AF162" s="287" t="str">
        <f aca="false">IF(B162 &lt;&gt; "",IFERROR(IF(AVERAGE(AB162,AD162)&gt;=P$10,"Y","N"),""),"")</f>
        <v/>
      </c>
      <c r="AG162" s="194" t="str">
        <f aca="false">IF(B162 &lt;&gt; "", IFERROR(IF(C$16 = "PRELIM", SUMIF('Database (LECTURE-RES-PRAC)'!D$14:AG$14, "CLO5", 'Database (LECTURE-RES-PRAC)'!D159:AG159) / 'Grade computation'!F$8, IF(C$16 = "MIDTERM", SUMIF('Database (LECTURE-RES-PRAC)'!AJ$14:BM$14, "CLO5", 'Database (LECTURE-RES-PRAC)'!AJ159:BM159) / 'Grade computation'!G$8, IF(C$16 = "FINAL", SUMIF('Database (LECTURE-RES-PRAC)'!BP$14:CS$14, "CLO5", 'Database (LECTURE-RES-PRAC)'!BP159:CS159) / 'Grade computation'!H$8,""))),""),"")</f>
        <v/>
      </c>
      <c r="AH162" s="286" t="str">
        <f aca="false">IF(B162&lt;&gt;"",IF(AG162="","",IF(AG162&lt;0.5,1,IF(AND(AG162&gt;=0.5,AG162&lt;P$10),2,IF(AG162&gt;=P$10,3)))),"")</f>
        <v/>
      </c>
      <c r="AI162" s="194" t="str">
        <f aca="false">IF(B162 &lt;&gt; "",IF(AND('PRINTABLE (per grading)'!H$16="EXAM", 'PRINTABLE (per grading)'!B$13="Prelim"), IF(ISERROR(SUMIF('Exam (LECTURE ONLY)'!D$20:M$20, "CLO5", 'Exam (LECTURE ONLY)'!D164:M164) / 'Exam (LECTURE ONLY)'!AL$10), "", SUMIF('Exam (LECTURE ONLY)'!D$20:M$20, "CLO5", 'Exam (LECTURE ONLY)'!D164:M164) /'Exam (LECTURE ONLY)'!AL$10),
IF(AND('PRINTABLE (per grading)'!H$16="EXAM", 'PRINTABLE (per grading)'!B$13="Midterm"), IF(ISERROR(SUMIF('Exam (LECTURE ONLY)'!O$20:X$20, "CLO5", 'Exam (LECTURE ONLY)'!O164:X164) / 'Exam (LECTURE ONLY)'!AM$10), "", SUMIF('Exam (LECTURE ONLY)'!O$20:X$20, "CLO5", 'Exam (LECTURE ONLY)'!O164:X164) / 'Exam (LECTURE ONLY)'!AM$10),
IF(AND('PRINTABLE (per grading)'!H$16="EXAM", 'PRINTABLE (per grading)'!B$13="Final"), IF(ISERROR(SUMIF('Exam (LECTURE ONLY)'!Z$20:AI$20, "CLO5", 'Exam (LECTURE ONLY)'!Z164:AI164) / 'Exam (LECTURE ONLY)'!AN$10), "", SUMIF('Exam (LECTURE ONLY)'!Z$20:AI$20, "CLO5", 'Exam (LECTURE ONLY)'!Z164:AI164) / 'Exam (LECTURE ONLY)'!AN$10),
IF(AND('PRINTABLE (per grading)'!H$16="OUTPUT", 'PRINTABLE (per grading)'!B$13="Prelim"), IF(ISERROR(SUMIF(OUTPUT!C$20:M$20, "CLO5", OUTPUT!C164:M164) / OUTPUT!AL$10), "", SUMIF(OUTPUT!C$20:M$20, "CLO5", OUTPUT!C164:M164) / OUTPUT!AL$10),
IF(AND('PRINTABLE (per grading)'!H$16="OUTPUT", 'PRINTABLE (per grading)'!B$13="Midterm"), IF(ISERROR(SUMIF(OUTPUT!O$20:Y$20, "CLO5", OUTPUT!O164:Y164) / OUTPUT!AM$10), "", SUMIF(OUTPUT!O$20:Y$20, "CLO5", OUTPUT!O164:Y164) / OUTPUT!AM$10),
IF(AND('PRINTABLE (per grading)'!H$16="OUTPUT", 'PRINTABLE (per grading)'!B$13="Final"), IF(ISERROR(SUMIF(OUTPUT!AA$20:AI$20, "CLO5", OUTPUT!AA164:AI164) / OUTPUT!AN$10), "", SUMIF(OUTPUT!AA$20:AI$20, "CLO5", OUTPUT!AA164:AI164) / OUTPUT!AN$10),
"")))))),"")</f>
        <v/>
      </c>
      <c r="AJ162" s="286" t="str">
        <f aca="false">IF(B162&lt;&gt;"",IF(AI162="","",IF(AI162&lt;0.5,1,IF(AND(AI162&gt;=0.5,AI162&lt;P$10),2,IF(AI162&gt;=P$10,3)))),"")</f>
        <v/>
      </c>
      <c r="AK162" s="287" t="str">
        <f aca="false">IF(B162 &lt;&gt; "",IFERROR(IF(AVERAGE(AG162,AI162)&gt;=P$10,"Y","N"),""),"")</f>
        <v/>
      </c>
      <c r="AL162" s="194" t="str">
        <f aca="false">IF(B162 &lt;&gt; "", IFERROR(IF(C$16 = "PRELIM", SUMIF('Database (LECTURE-RES-PRAC)'!D$14:AG$14, "CLO6", 'Database (LECTURE-RES-PRAC)'!D159:AG159) / 'Grade computation'!F$9, IF(C$16 = "MIDTERM", SUMIF('Database (LECTURE-RES-PRAC)'!AJ$14:BM$14, "CLO6", 'Database (LECTURE-RES-PRAC)'!AJ159:BM159) / 'Grade computation'!G$9, IF(C$16 = "FINAL", SUMIF('Database (LECTURE-RES-PRAC)'!BP$14:CS$14, "CLO6", 'Database (LECTURE-RES-PRAC)'!BP159:CS159) / 'Grade computation'!H$9,""))),""),"")</f>
        <v/>
      </c>
      <c r="AM162" s="286" t="str">
        <f aca="false">IF(B162&lt;&gt;"",IF(AL162="","",IF(AL162&lt;0.5,1,IF(AND(AL162&gt;=0.5,AL162&lt;P$10),2,IF(AL162&gt;=P$10,3)))),"")</f>
        <v/>
      </c>
      <c r="AN162" s="194" t="str">
        <f aca="false">IF(B162 &lt;&gt; "",IF(AND('PRINTABLE (per grading)'!H$16="EXAM", 'PRINTABLE (per grading)'!B$13="Prelim"), IF(ISERROR(SUMIF('Exam (LECTURE ONLY)'!D$20:M$20, "CLO6", 'Exam (LECTURE ONLY)'!D164:M164) / 'Exam (LECTURE ONLY)'!AL$11), "", SUMIF('Exam (LECTURE ONLY)'!D$20:M$20, "CLO6", 'Exam (LECTURE ONLY)'!D164:M164) /'Exam (LECTURE ONLY)'!AL$11),
IF(AND('PRINTABLE (per grading)'!H$16="EXAM", 'PRINTABLE (per grading)'!B$13="Midterm"), IF(ISERROR(SUMIF('Exam (LECTURE ONLY)'!O$20:X$20, "CLO6", 'Exam (LECTURE ONLY)'!O164:X164) / 'Exam (LECTURE ONLY)'!AM$11), "", SUMIF('Exam (LECTURE ONLY)'!O$20:X$20, "CLO6", 'Exam (LECTURE ONLY)'!O164:X164) / 'Exam (LECTURE ONLY)'!AM$11),
IF(AND('PRINTABLE (per grading)'!H$16="EXAM", 'PRINTABLE (per grading)'!B$13="Final"), IF(ISERROR(SUMIF('Exam (LECTURE ONLY)'!Z$20:AI$20, "CLO6", 'Exam (LECTURE ONLY)'!Z164:AI164) / 'Exam (LECTURE ONLY)'!AN$11), "", SUMIF('Exam (LECTURE ONLY)'!Z$20:AI$20, "CLO6", 'Exam (LECTURE ONLY)'!Z164:AI164) / 'Exam (LECTURE ONLY)'!AN$11),
IF(AND('PRINTABLE (per grading)'!H$16="OUTPUT", 'PRINTABLE (per grading)'!B$13="Prelim"), IF(ISERROR(SUMIF(OUTPUT!C$20:M$20, "CLO6", OUTPUT!C164:M164) / OUTPUT!AL$11), "", SUMIF(OUTPUT!C$20:M$20, "CLO6", OUTPUT!C164:M164) / OUTPUT!AL$11),
IF(AND('PRINTABLE (per grading)'!H$16="OUTPUT", 'PRINTABLE (per grading)'!B$13="Midterm"), IF(ISERROR(SUMIF(OUTPUT!O$20:Y$20, "CLO6", OUTPUT!O164:Y164) / OUTPUT!AM$11), "", SUMIF(OUTPUT!O$20:Y$20, "CLO6", OUTPUT!O164:Y164) / OUTPUT!AM$11),
IF(AND('PRINTABLE (per grading)'!H$16="OUTPUT", 'PRINTABLE (per grading)'!B$13="Final"), IF(ISERROR(SUMIF(OUTPUT!AA$20:AI$20, "CLO6", OUTPUT!AA164:AI164) / OUTPUT!AN$11), "", SUMIF(OUTPUT!AA$20:AI$20, "CLO6", OUTPUT!AA164:AI164) / OUTPUT!AN$11),
"")))))),"")</f>
        <v/>
      </c>
      <c r="AO162" s="286" t="str">
        <f aca="false">IF(B162&lt;&gt;"",IF(AN162="","",IF(AN162&lt;0.5,1,IF(AND(AN162&gt;=0.5,AN162&lt;P$10),2,IF(AN162&gt;=P$10,3)))),"")</f>
        <v/>
      </c>
      <c r="AP162" s="287" t="str">
        <f aca="false">IF(B162 &lt;&gt; "",IFERROR(IF(AVERAGE(AL162,AN162)&gt;=P$10,"Y","N"),""),"")</f>
        <v/>
      </c>
      <c r="AQ162" s="194" t="str">
        <f aca="false">IF(B162 &lt;&gt; "", IFERROR(IF(C$16 = "PRELIM", SUMIF('Database (LECTURE-RES-PRAC)'!D$14:AG$14, "CLO7", 'Database (LECTURE-RES-PRAC)'!D159:AG159) / 'Grade computation'!F$10, IF(C$16 = "MIDTERM", SUMIF('Database (LECTURE-RES-PRAC)'!AJ$14:BM$14, "CLO7", 'Database (LECTURE-RES-PRAC)'!AJ159:BM159) / 'Grade computation'!G$10, IF(C$16 = "FINAL", SUMIF('Database (LECTURE-RES-PRAC)'!BP$14:CS$14, "CLO7", 'Database (LECTURE-RES-PRAC)'!BP159:CS159) / 'Grade computation'!H$10,""))),""),"")</f>
        <v/>
      </c>
      <c r="AR162" s="286" t="str">
        <f aca="false">IF(B162&lt;&gt;"",IF(AQ162="","",IF(AQ162&lt;0.5,1,IF(AND(AQ162&gt;=0.5,AQ162&lt;P$10),2,IF(AQ162&gt;=P$10,3)))),"")</f>
        <v/>
      </c>
      <c r="AS162" s="194" t="str">
        <f aca="false">IF(B162 &lt;&gt; "",IF(AND('PRINTABLE (per grading)'!H$16="EXAM", 'PRINTABLE (per grading)'!B$13="Prelim"), IF(ISERROR(SUMIF('Exam (LECTURE ONLY)'!D$20:M$20, "CLO7", 'Exam (LECTURE ONLY)'!D164:M164) / 'Exam (LECTURE ONLY)'!AL$12), "", SUMIF('Exam (LECTURE ONLY)'!D$20:M$20, "CLO7", 'Exam (LECTURE ONLY)'!D164:M164) /'Exam (LECTURE ONLY)'!AL$12),
IF(AND('PRINTABLE (per grading)'!H$16="EXAM", 'PRINTABLE (per grading)'!B$13="Midterm"), IF(ISERROR(SUMIF('Exam (LECTURE ONLY)'!O$20:X$20, "CLO7", 'Exam (LECTURE ONLY)'!O164:X164) / 'Exam (LECTURE ONLY)'!AM$12), "", SUMIF('Exam (LECTURE ONLY)'!O$20:X$20, "CLO7", 'Exam (LECTURE ONLY)'!O164:X164) / 'Exam (LECTURE ONLY)'!AM$12),
IF(AND('PRINTABLE (per grading)'!H$16="EXAM", 'PRINTABLE (per grading)'!B$13="Final"), IF(ISERROR(SUMIF('Exam (LECTURE ONLY)'!Z$20:AI$20, "CLO7", 'Exam (LECTURE ONLY)'!Z164:AI164) / 'Exam (LECTURE ONLY)'!AN$12), "", SUMIF('Exam (LECTURE ONLY)'!Z$20:AI$20, "CLO7", 'Exam (LECTURE ONLY)'!Z164:AI164) / 'Exam (LECTURE ONLY)'!AN$12),
IF(AND('PRINTABLE (per grading)'!H$16="OUTPUT", 'PRINTABLE (per grading)'!B$13="Prelim"), IF(ISERROR(SUMIF(OUTPUT!C$20:M$20, "CLO7", OUTPUT!C164:M164) / OUTPUT!AL$12), "", SUMIF(OUTPUT!C$20:M$20, "CLO7", OUTPUT!C164:M164) / OUTPUT!AL$12),
IF(AND('PRINTABLE (per grading)'!H$16="OUTPUT", 'PRINTABLE (per grading)'!B$13="Midterm"), IF(ISERROR(SUMIF(OUTPUT!O$20:Y$20, "CLO7", OUTPUT!O164:Y164) / OUTPUT!AM$12), "", SUMIF(OUTPUT!O$20:Y$20, "CLO7", OUTPUT!O164:Y164) / OUTPUT!AM$12),
IF(AND('PRINTABLE (per grading)'!H$16="OUTPUT", 'PRINTABLE (per grading)'!B$13="Final"), IF(ISERROR(SUMIF(OUTPUT!AA$20:AI$20, "CLO7", OUTPUT!AA164:AI164) / OUTPUT!AN$12), "", SUMIF(OUTPUT!AA$20:AI$20, "CLO7", OUTPUT!AA164:AI164) / OUTPUT!AN$12),
"")))))),"")</f>
        <v/>
      </c>
      <c r="AT162" s="286" t="str">
        <f aca="false">IF(B162&lt;&gt;"",IF(AS162="","",IF(AS162&lt;0.5,1,IF(AND(AS162&gt;=0.5,AS162&lt;P$10),2,IF(AS162&gt;=P$10,3)))),"")</f>
        <v/>
      </c>
      <c r="AU162" s="287" t="str">
        <f aca="false">IF(B162 &lt;&gt; "",IFERROR(IF(AVERAGE(AQ162,AS162)&gt;=P$10,"Y","N"),""),"")</f>
        <v/>
      </c>
      <c r="AV162" s="194" t="str">
        <f aca="false">IF(B162 &lt;&gt; "", IFERROR(IF(C$16 = "PRELIM", SUMIF('Database (LECTURE-RES-PRAC)'!D$14:AG$14, "CLO8", 'Database (LECTURE-RES-PRAC)'!D159:AG159) / 'Grade computation'!F$11, IF(C$16 = "MIDTERM", SUMIF('Database (LECTURE-RES-PRAC)'!AJ$14:BM$14, "CLO8", 'Database (LECTURE-RES-PRAC)'!AJ159:BM159) / 'Grade computation'!G$11, IF(C$16 = "FINAL", SUMIF('Database (LECTURE-RES-PRAC)'!BP$14:CS$14, "CLO8", 'Database (LECTURE-RES-PRAC)'!BP159:CS159) / 'Grade computation'!H$11,""))),""),"")</f>
        <v/>
      </c>
      <c r="AW162" s="286" t="str">
        <f aca="false">IF(B162&lt;&gt;"",IF(AV162="","",IF(AV162&lt;0.5,1,IF(AND(AV162&gt;=0.5,AV162&lt;P$10),2,IF(AV162&gt;=P$10,3)))),"")</f>
        <v/>
      </c>
      <c r="AX162" s="194" t="str">
        <f aca="false">IF(B162 &lt;&gt; "",IF(AND('PRINTABLE (per grading)'!H$16="EXAM", 'PRINTABLE (per grading)'!B$13="Prelim"), IF(ISERROR(SUMIF('Exam (LECTURE ONLY)'!D$20:M$20, "CLO8", 'Exam (LECTURE ONLY)'!D164:M164) / 'Exam (LECTURE ONLY)'!AL$13), "", SUMIF('Exam (LECTURE ONLY)'!D$20:M$20, "CLO8", 'Exam (LECTURE ONLY)'!D164:M164) /'Exam (LECTURE ONLY)'!AL$13),
IF(AND('PRINTABLE (per grading)'!H$16="EXAM", 'PRINTABLE (per grading)'!B$13="Midterm"), IF(ISERROR(SUMIF('Exam (LECTURE ONLY)'!O$20:X$20, "CLO8", 'Exam (LECTURE ONLY)'!O164:X164) / 'Exam (LECTURE ONLY)'!AM$13), "", SUMIF('Exam (LECTURE ONLY)'!O$20:X$20, "CLO8", 'Exam (LECTURE ONLY)'!O164:X164) / 'Exam (LECTURE ONLY)'!AM$13),
IF(AND('PRINTABLE (per grading)'!H$16="EXAM", 'PRINTABLE (per grading)'!B$13="Final"), IF(ISERROR(SUMIF('Exam (LECTURE ONLY)'!Z$20:AI$20, "CLO8", 'Exam (LECTURE ONLY)'!Z164:AI164) / 'Exam (LECTURE ONLY)'!AN$13), "", SUMIF('Exam (LECTURE ONLY)'!Z$20:AI$20, "CLO8", 'Exam (LECTURE ONLY)'!Z164:AI164) / 'Exam (LECTURE ONLY)'!AN$13),
IF(AND('PRINTABLE (per grading)'!H$16="OUTPUT", 'PRINTABLE (per grading)'!B$13="Prelim"), IF(ISERROR(SUMIF(OUTPUT!C$20:M$20, "CLO8", OUTPUT!C164:M164) / OUTPUT!AL$13), "", SUMIF(OUTPUT!C$20:M$20, "CLO8", OUTPUT!C164:M164) / OUTPUT!AL$13),
IF(AND('PRINTABLE (per grading)'!H$16="OUTPUT", 'PRINTABLE (per grading)'!B$13="Midterm"), IF(ISERROR(SUMIF(OUTPUT!O$20:Y$20, "CLO8", OUTPUT!O164:Y164) / OUTPUT!AM$13), "", SUMIF(OUTPUT!O$20:Y$20, "CLO8", OUTPUT!O164:Y164) / OUTPUT!AM$13),
IF(AND('PRINTABLE (per grading)'!H$16="OUTPUT", 'PRINTABLE (per grading)'!B$13="Final"), IF(ISERROR(SUMIF(OUTPUT!AA$20:AI$20, "CLO8", OUTPUT!AA164:AI164) / OUTPUT!AN$13), "", SUMIF(OUTPUT!AA$20:AI$20, "CLO8", OUTPUT!AA164:AI164) / OUTPUT!AN$13),
"")))))),"")</f>
        <v/>
      </c>
      <c r="AY162" s="286" t="str">
        <f aca="false">IF(B162&lt;&gt;"",IF(AX162="","",IF(AX162&lt;0.5,1,IF(AND(AX162&gt;=0.5,AX162&lt;P$10),2,IF(AX162&gt;=P$10,3)))),"")</f>
        <v/>
      </c>
      <c r="AZ162" s="287" t="str">
        <f aca="false">IF(B162 &lt;&gt; "",IFERROR(IF(AVERAGE(AV162,AX162)&gt;=P$10,"Y","N"),""),"")</f>
        <v/>
      </c>
      <c r="BA162" s="194" t="str">
        <f aca="false">IF(B162 &lt;&gt; "", IFERROR(IF(C$16 = "PRELIM", SUMIF('Database (LECTURE-RES-PRAC)'!D$14:AG$14, "CLO9", 'Database (LECTURE-RES-PRAC)'!D159:AG159) / 'Grade computation'!F$12, IF(C$16 = "MIDTERM", SUMIF('Database (LECTURE-RES-PRAC)'!AJ$14:BM$14, "CLO9", 'Database (LECTURE-RES-PRAC)'!AJ159:BM159) / 'Grade computation'!G$12, IF(C$16 = "FINAL", SUMIF('Database (LECTURE-RES-PRAC)'!BP$14:CS$14, "CLO9", 'Database (LECTURE-RES-PRAC)'!BP159:CS159) / 'Grade computation'!H$12,""))),""),"")</f>
        <v/>
      </c>
      <c r="BB162" s="286" t="str">
        <f aca="false">IF(B162&lt;&gt;"",IF(BA162="","",IF(BA162&lt;0.5,1,IF(AND(BA162&gt;=0.5,BA162&lt;P$10),2,IF(BA162&gt;=P$10,3)))),"")</f>
        <v/>
      </c>
      <c r="BC162" s="194" t="str">
        <f aca="false">IF(B162 &lt;&gt; "",IF(AND('PRINTABLE (per grading)'!H$16="EXAM", 'PRINTABLE (per grading)'!B$13="Prelim"), IF(ISERROR(SUMIF('Exam (LECTURE ONLY)'!D$20:M$20, "CLO9", 'Exam (LECTURE ONLY)'!D164:M164) / 'Exam (LECTURE ONLY)'!AL$14), "", SUMIF('Exam (LECTURE ONLY)'!D$20:M$20, "CLO9", 'Exam (LECTURE ONLY)'!D164:M164) /'Exam (LECTURE ONLY)'!AL$14),
IF(AND('PRINTABLE (per grading)'!H$16="EXAM", 'PRINTABLE (per grading)'!B$13="Midterm"), IF(ISERROR(SUMIF('Exam (LECTURE ONLY)'!O$20:X$20, "CLO9", 'Exam (LECTURE ONLY)'!O164:X164) / 'Exam (LECTURE ONLY)'!AM$14), "", SUMIF('Exam (LECTURE ONLY)'!O$20:X$20, "CLO9", 'Exam (LECTURE ONLY)'!O164:X164) / 'Exam (LECTURE ONLY)'!AM$14),
IF(AND('PRINTABLE (per grading)'!H$16="EXAM", 'PRINTABLE (per grading)'!B$13="Final"), IF(ISERROR(SUMIF('Exam (LECTURE ONLY)'!Z$20:AI$20, "CLO9", 'Exam (LECTURE ONLY)'!Z164:AI164) / 'Exam (LECTURE ONLY)'!AN$14), "", SUMIF('Exam (LECTURE ONLY)'!Z$20:AI$20, "CLO9", 'Exam (LECTURE ONLY)'!Z164:AI164) / 'Exam (LECTURE ONLY)'!AN$14),
IF(AND('PRINTABLE (per grading)'!H$16="OUTPUT", 'PRINTABLE (per grading)'!B$13="Prelim"), IF(ISERROR(SUMIF(OUTPUT!C$20:M$20, "CLO9", OUTPUT!C164:M164) / OUTPUT!AL$14), "", SUMIF(OUTPUT!C$20:M$20, "CLO9", OUTPUT!C164:M164) / OUTPUT!AL$14),
IF(AND('PRINTABLE (per grading)'!H$16="OUTPUT", 'PRINTABLE (per grading)'!B$13="Midterm"), IF(ISERROR(SUMIF(OUTPUT!O$20:Y$20, "CLO9", OUTPUT!O164:Y164) / OUTPUT!AM$14), "", SUMIF(OUTPUT!O$20:Y$20, "CLO9", OUTPUT!O164:Y164) / OUTPUT!AM$14),
IF(AND('PRINTABLE (per grading)'!H$16="OUTPUT", 'PRINTABLE (per grading)'!B$13="Final"), IF(ISERROR(SUMIF(OUTPUT!AA$20:AI$20, "CLO9", OUTPUT!AA164:AI164) / OUTPUT!AN$14), "", SUMIF(OUTPUT!AA$20:AI$20, "CLO9", OUTPUT!AA164:AI164) / OUTPUT!AN$14),
"")))))),"")</f>
        <v/>
      </c>
      <c r="BD162" s="286" t="str">
        <f aca="false">IF(B162&lt;&gt;"",IF(BC162="","",IF(BC162&lt;0.5,1,IF(AND(BC162&gt;=0.5,BC162&lt;P$10),2,IF(BC162&gt;=P$10,3)))),"")</f>
        <v/>
      </c>
      <c r="BE162" s="287" t="str">
        <f aca="false">IF(B162 &lt;&gt; "",IFERROR(IF(AVERAGE(BA162,BC162)&gt;=P$10,"Y","N"),""),"")</f>
        <v/>
      </c>
      <c r="BF162" s="194" t="str">
        <f aca="false">IF(B162 &lt;&gt; "", IFERROR(IF(C$16 = "PRELIM", SUMIF('Database (LECTURE-RES-PRAC)'!D$14:AG$14, "CLO10", 'Database (LECTURE-RES-PRAC)'!D159:AG159) / 'Grade computation'!F$13, IF(C$16 = "MIDTERM", SUMIF('Database (LECTURE-RES-PRAC)'!AJ$14:BM$14, "CLO10", 'Database (LECTURE-RES-PRAC)'!AJ159:BM159) / 'Grade computation'!G$13, IF(C$16 = "FINAL", SUMIF('Database (LECTURE-RES-PRAC)'!BP$14:CS$14, "CLO10", 'Database (LECTURE-RES-PRAC)'!BP159:CS159) / 'Grade computation'!H$13,""))),""),"")</f>
        <v/>
      </c>
      <c r="BG162" s="286" t="str">
        <f aca="false">IF(B162&lt;&gt;"",IF(BF162="","",IF(BF162&lt;0.5,1,IF(AND(BF162&gt;=0.5,BF162&lt;P$10),2,IF(BF162&gt;=P$10,3)))),"")</f>
        <v/>
      </c>
      <c r="BH162" s="194" t="str">
        <f aca="false">IF(B162 &lt;&gt; "",IF(AND('PRINTABLE (per grading)'!H$16="EXAM", 'PRINTABLE (per grading)'!B$13="Prelim"), IF(ISERROR(SUMIF('Exam (LECTURE ONLY)'!D$20:M$20, "CLO10", 'Exam (LECTURE ONLY)'!D164:M164) / 'Exam (LECTURE ONLY)'!AL$15), "", SUMIF('Exam (LECTURE ONLY)'!D$20:M$20, "CLO10", 'Exam (LECTURE ONLY)'!D164:M164) /'Exam (LECTURE ONLY)'!AL$15),
IF(AND('PRINTABLE (per grading)'!H$16="EXAM", 'PRINTABLE (per grading)'!B$13="Midterm"), IF(ISERROR(SUMIF('Exam (LECTURE ONLY)'!O$20:X$20, "CLO10", 'Exam (LECTURE ONLY)'!O164:X164) / 'Exam (LECTURE ONLY)'!AM$15), "", SUMIF('Exam (LECTURE ONLY)'!O$20:X$20, "CLO10", 'Exam (LECTURE ONLY)'!O164:X164) / 'Exam (LECTURE ONLY)'!AM$15),
IF(AND('PRINTABLE (per grading)'!H$16="EXAM", 'PRINTABLE (per grading)'!B$13="Final"), IF(ISERROR(SUMIF('Exam (LECTURE ONLY)'!Z$20:AI$20, "CLO10", 'Exam (LECTURE ONLY)'!Z164:AI164) / 'Exam (LECTURE ONLY)'!AN$15), "", SUMIF('Exam (LECTURE ONLY)'!Z$20:AI$20, "CLO10", 'Exam (LECTURE ONLY)'!Z164:AI164) / 'Exam (LECTURE ONLY)'!AN$15),
IF(AND('PRINTABLE (per grading)'!H$16="OUTPUT", 'PRINTABLE (per grading)'!B$13="Prelim"), IF(ISERROR(SUMIF(OUTPUT!C$20:M$20, "CLO10", OUTPUT!C164:M164) / OUTPUT!AL$15), "", SUMIF(OUTPUT!C$20:M$20, "CLO10", OUTPUT!C164:M164) / OUTPUT!AL$15),
IF(AND('PRINTABLE (per grading)'!H$16="OUTPUT", 'PRINTABLE (per grading)'!B$13="Midterm"), IF(ISERROR(SUMIF(OUTPUT!O$20:Y$20, "CLO10", OUTPUT!O164:Y164) / OUTPUT!AM$15), "", SUMIF(OUTPUT!O$20:Y$20, "CLO10", OUTPUT!O164:Y164) / OUTPUT!AM$15),
IF(AND('PRINTABLE (per grading)'!H$16="OUTPUT", 'PRINTABLE (per grading)'!B$13="Final"), IF(ISERROR(SUMIF(OUTPUT!AA$20:AI$20, "CLO10", OUTPUT!AA164:AI164) / OUTPUT!AN$15), "", SUMIF(OUTPUT!AA$20:AI$20, "CLO10", OUTPUT!AA164:AI164) / OUTPUT!AN$15),
"")))))),"")</f>
        <v/>
      </c>
      <c r="BI162" s="286" t="str">
        <f aca="false">IF(B162&lt;&gt;"",IF(BH162="","",IF(BH162&lt;0.5,1,IF(AND(BH162&gt;=0.5,BH162&lt;P$10),2,IF(BH162&gt;=P$10,3)))),"")</f>
        <v/>
      </c>
      <c r="BJ162" s="287" t="str">
        <f aca="false">IF(B162 &lt;&gt; "",IFERROR(IF(AVERAGE(BF162,BH162)&gt;=P$10,"Y","N"),""),"")</f>
        <v/>
      </c>
      <c r="BK162" s="8"/>
    </row>
    <row r="163" customFormat="false" ht="19.5" hidden="false" customHeight="true" outlineLevel="0" collapsed="false">
      <c r="A163" s="183" t="str">
        <f aca="false">IF(ISBLANK('Database (LECTURE-RES-PRAC)'!A160),"",'Database (LECTURE-RES-PRAC)'!A160)</f>
        <v/>
      </c>
      <c r="B163" s="184" t="str">
        <f aca="false">IF(ISBLANK('Database (LECTURE-RES-PRAC)'!B160),"",'Database (LECTURE-RES-PRAC)'!B160)</f>
        <v/>
      </c>
      <c r="C163" s="230" t="str">
        <f aca="false">IF(B163&lt;&gt;"",IF(C$16="PRELIM",'Grade computation'!C163, IF(C$16="MIDTERM",'Grade computation'!K163, IF(C$16="FINAL",'Grade computation'!S163,""))),"")</f>
        <v/>
      </c>
      <c r="D163" s="231" t="str">
        <f aca="false">IF(B163&lt;&gt;"",IFERROR(IF(B$11="80-20", (((C163/C$19)*X$6)+X$7)*D$18, IF(B$11="60-40", (((C163/C$19)*Y$6)+Y$7)*D$18, 0)),0),"")</f>
        <v/>
      </c>
      <c r="E163" s="230" t="str">
        <f aca="false">IF(B163&lt;&gt;"", IF(C$16="PRELIM",'Grade computation'!E163, IF(C$16="MIDTERM",'Grade computation'!M163, IF(C$16="FINAL",'Grade computation'!U163,""))),"")</f>
        <v/>
      </c>
      <c r="F163" s="232" t="str">
        <f aca="false">IF(B163&lt;&gt;"",IFERROR(IF(B$11="80-20", (((E163/E$19)*X$6)+X$7)*F$18, IF(B$11="60-40", (((E163/E$19)*Y$6)+Y$7)*F$18, 0)),0),"")</f>
        <v/>
      </c>
      <c r="G163" s="233" t="str">
        <f aca="false">IF(B163&lt;&gt;"",IFERROR((D163+F163),0),"")</f>
        <v/>
      </c>
      <c r="H163" s="234" t="str">
        <f aca="false">IF(B163&lt;&gt;"",IF(C$16="PRELIM", 'Grade computation'!H163, IF(C$16="MIDTERM", 'Grade computation'!P163, IF(C$16="FINAL",'Grade computation'!X163, ""))),"")</f>
        <v/>
      </c>
      <c r="I163" s="233" t="str">
        <f aca="false">IF(B163&lt;&gt;"",IFERROR(IF(B$11="80-20", (((H163/H$19)*X$6)+X$7)*I$19, IF(B$11="60-40", (((H163/H$19)*Y$6)+Y$7)*I$19, 0)),0),"")</f>
        <v/>
      </c>
      <c r="J163" s="237" t="str">
        <f aca="false">IFERROR((G163+I163),"")</f>
        <v/>
      </c>
      <c r="K163" s="183" t="str">
        <f aca="false">IFERROR(IF(J163="","",IF(J163&gt;=75,"PASSED","FAILED")),"")</f>
        <v/>
      </c>
      <c r="L163" s="183"/>
      <c r="M163" s="194" t="str">
        <f aca="false">IF(B163 &lt;&gt; "", IFERROR(IF(C$16 = "PRELIM", SUMIF('Database (LECTURE-RES-PRAC)'!D$14:AG$14, "CLO1", 'Database (LECTURE-RES-PRAC)'!D160:AG160) / 'Grade computation'!F$4, IF(C$16 = "MIDTERM", SUMIF('Database (LECTURE-RES-PRAC)'!AJ$14:BM$14, "CLO1", 'Database (LECTURE-RES-PRAC)'!AJ160:BM160) / 'Grade computation'!G$4, IF(C$16 = "FINAL", SUMIF('Database (LECTURE-RES-PRAC)'!BP$14:CS$14, "CLO1", 'Database (LECTURE-RES-PRAC)'!BP160:CS160) / 'Grade computation'!H$4,""))),""),"")</f>
        <v/>
      </c>
      <c r="N163" s="286" t="str">
        <f aca="false">IF(B163&lt;&gt;"",IF(M163="","",IF(M163&lt;0.5,1,IF(AND(M163&gt;=0.5,M163&lt;P$10),2,IF(M163&gt;=P$10,3)))),"")</f>
        <v/>
      </c>
      <c r="O163" s="194" t="str">
        <f aca="false">IF(B163 &lt;&gt; "",IF(AND('PRINTABLE (per grading)'!H$16="EXAM", 'PRINTABLE (per grading)'!B$13="Prelim"), IF(ISERROR(SUMIF('Exam (LECTURE ONLY)'!D$20:M$20, "CLO1", 'Exam (LECTURE ONLY)'!D165:M165) / 'Exam (LECTURE ONLY)'!AL$6), "", SUMIF('Exam (LECTURE ONLY)'!D$20:M$20, "CLO1", 'Exam (LECTURE ONLY)'!D165:M165) /'Exam (LECTURE ONLY)'!AL$6),
IF(AND('PRINTABLE (per grading)'!H$16="EXAM", 'PRINTABLE (per grading)'!B$13="Midterm"), IF(ISERROR(SUMIF('Exam (LECTURE ONLY)'!O$20:X$20, "CLO1", 'Exam (LECTURE ONLY)'!O165:X165) / 'Exam (LECTURE ONLY)'!AM$6), "", SUMIF('Exam (LECTURE ONLY)'!O$20:X$20, "CLO1", 'Exam (LECTURE ONLY)'!O165:X165) / 'Exam (LECTURE ONLY)'!AM$6),
IF(AND('PRINTABLE (per grading)'!H$16="EXAM", 'PRINTABLE (per grading)'!B$13="Final"), IF(ISERROR(SUMIF('Exam (LECTURE ONLY)'!Z$20:AI$20, "CLO1", 'Exam (LECTURE ONLY)'!Z165:AI165) / 'Exam (LECTURE ONLY)'!AN$6), "", SUMIF('Exam (LECTURE ONLY)'!Z$20:AI$20, "CLO1", 'Exam (LECTURE ONLY)'!Z165:AI165) / 'Exam (LECTURE ONLY)'!AN$6),
IF(AND('PRINTABLE (per grading)'!H$16="OUTPUT", 'PRINTABLE (per grading)'!B$13="Prelim"), IF(ISERROR(SUMIF(OUTPUT!C$20:M$20, "CLO1", OUTPUT!C165:M165) / OUTPUT!AL$6), "", SUMIF(OUTPUT!C$20:M$20, "CLO1", OUTPUT!C165:M165) / OUTPUT!AL$6),
IF(AND('PRINTABLE (per grading)'!H$16="OUTPUT", 'PRINTABLE (per grading)'!B$13="Midterm"), IF(ISERROR(SUMIF(OUTPUT!O$20:Y$20, "CLO1", OUTPUT!O165:Y165) / OUTPUT!AM$6), "", SUMIF(OUTPUT!O$20:Y$20, "CLO1", OUTPUT!O165:Y165) / OUTPUT!AM$6),
IF(AND('PRINTABLE (per grading)'!H$16="OUTPUT", 'PRINTABLE (per grading)'!B$13="Final"), IF(ISERROR(SUMIF(OUTPUT!AA$20:AI$20, "CLO1", OUTPUT!AA165:AI165) / OUTPUT!AN$6), "", SUMIF(OUTPUT!AA$20:AI$20, "CLO1", OUTPUT!AA165:AI165) / OUTPUT!AN$6),
"")))))),"")</f>
        <v/>
      </c>
      <c r="P163" s="286" t="str">
        <f aca="false">IF(B163&lt;&gt;"",IF(O163="","",IF(O163&lt;0.5,1,IF(AND(O163&gt;=0.5,O163&lt;P$10),2,IF(O163&gt;=P$10,3)))),"")</f>
        <v/>
      </c>
      <c r="Q163" s="287" t="str">
        <f aca="false">IF(B163 &lt;&gt; "",IFERROR(IF(AVERAGE(M163,O163)&gt;=P$10,"Y","N"),""),"")</f>
        <v/>
      </c>
      <c r="R163" s="194" t="str">
        <f aca="false">IF(B163 &lt;&gt; "", IFERROR(IF(C$16 = "PRELIM", SUMIF('Database (LECTURE-RES-PRAC)'!D$14:AG$14, "CLO2", 'Database (LECTURE-RES-PRAC)'!D160:AG160) / 'Grade computation'!F$5, IF(C$16 = "MIDTERM", SUMIF('Database (LECTURE-RES-PRAC)'!AJ$14:BM$14, "CLO2", 'Database (LECTURE-RES-PRAC)'!AJ160:BM160) / 'Grade computation'!G$5, IF(C$16 = "FINAL", SUMIF('Database (LECTURE-RES-PRAC)'!BP$14:CS$14, "CLO2", 'Database (LECTURE-RES-PRAC)'!BP160:CS160) / 'Grade computation'!H$5,""))),""),"")</f>
        <v/>
      </c>
      <c r="S163" s="286" t="str">
        <f aca="false">IF(B163&lt;&gt;"",IF(R163="","",IF(R163&lt;0.5,1,IF(AND(R163&gt;=0.5,R163&lt;P$10),2,IF(R163&gt;=P$10,3)))),"")</f>
        <v/>
      </c>
      <c r="T163" s="194" t="str">
        <f aca="false">IF(B163 &lt;&gt; "",IF(AND('PRINTABLE (per grading)'!H$16="EXAM", 'PRINTABLE (per grading)'!B$13="Prelim"), IF(ISERROR(SUMIF('Exam (LECTURE ONLY)'!D$20:M$20, "CLO2", 'Exam (LECTURE ONLY)'!D165:M165) / 'Exam (LECTURE ONLY)'!AL$7), "", SUMIF('Exam (LECTURE ONLY)'!D$20:M$20, "CLO2", 'Exam (LECTURE ONLY)'!D165:M165) /'Exam (LECTURE ONLY)'!AL$7),
IF(AND('PRINTABLE (per grading)'!H$16="EXAM", 'PRINTABLE (per grading)'!B$13="Midterm"), IF(ISERROR(SUMIF('Exam (LECTURE ONLY)'!O$20:X$20, "CLO2", 'Exam (LECTURE ONLY)'!O165:X165) / 'Exam (LECTURE ONLY)'!AM$7), "", SUMIF('Exam (LECTURE ONLY)'!O$20:X$20, "CLO2", 'Exam (LECTURE ONLY)'!O165:X165) / 'Exam (LECTURE ONLY)'!AM$7),
IF(AND('PRINTABLE (per grading)'!H$16="EXAM", 'PRINTABLE (per grading)'!B$13="Final"), IF(ISERROR(SUMIF('Exam (LECTURE ONLY)'!Z$20:AI$20, "CLO2", 'Exam (LECTURE ONLY)'!Z165:AI165) / 'Exam (LECTURE ONLY)'!AN$7), "", SUMIF('Exam (LECTURE ONLY)'!Z$20:AI$20, "CLO2", 'Exam (LECTURE ONLY)'!Z165:AI165) / 'Exam (LECTURE ONLY)'!AN$7),
IF(AND('PRINTABLE (per grading)'!H$16="OUTPUT", 'PRINTABLE (per grading)'!B$13="Prelim"), IF(ISERROR(SUMIF(OUTPUT!C$20:M$20, "CLO2", OUTPUT!C165:M165) / OUTPUT!AL$7), "", SUMIF(OUTPUT!C$20:M$20, "CLO2", OUTPUT!C165:M165) / OUTPUT!AL$7),
IF(AND('PRINTABLE (per grading)'!H$16="OUTPUT", 'PRINTABLE (per grading)'!B$13="Midterm"), IF(ISERROR(SUMIF(OUTPUT!O$20:Y$20, "CLO2", OUTPUT!O165:Y165) / OUTPUT!AM$7), "", SUMIF(OUTPUT!O$20:Y$20, "CLO2", OUTPUT!O165:Y165) / OUTPUT!AM$7),
IF(AND('PRINTABLE (per grading)'!H$16="OUTPUT", 'PRINTABLE (per grading)'!B$13="Final"), IF(ISERROR(SUMIF(OUTPUT!AA$20:AI$20, "CLO2", OUTPUT!AA165:AI165) / OUTPUT!AN$7), "", SUMIF(OUTPUT!AA$20:AI$20, "CLO2", OUTPUT!AA165:AI165) / OUTPUT!AN$7),
"")))))),"")</f>
        <v/>
      </c>
      <c r="U163" s="286" t="str">
        <f aca="false">IF(B163&lt;&gt;"",IF(T163="","",IF(T163&lt;0.5,1,IF(AND(T163&gt;=0.5,T163&lt;P$10),2,IF(T163&gt;=P$10,3)))),"")</f>
        <v/>
      </c>
      <c r="V163" s="287" t="str">
        <f aca="false">IF(B163 &lt;&gt; "",IFERROR(IF(AVERAGE(R163,T163)&gt;=P$10,"Y","N"),""),"")</f>
        <v/>
      </c>
      <c r="W163" s="194" t="str">
        <f aca="false">IF(B163 &lt;&gt; "", IFERROR(IF(C$16 = "PRELIM", SUMIF('Database (LECTURE-RES-PRAC)'!D$14:AG$14, "CLO3", 'Database (LECTURE-RES-PRAC)'!D160:AG160) / 'Grade computation'!F$6, IF(C$16 = "MIDTERM", SUMIF('Database (LECTURE-RES-PRAC)'!AJ$14:BM$14, "CLO3", 'Database (LECTURE-RES-PRAC)'!AJ160:BM160) / 'Grade computation'!G$6, IF(C$16 = "FINAL", SUMIF('Database (LECTURE-RES-PRAC)'!BP$14:CS$14, "CLO3", 'Database (LECTURE-RES-PRAC)'!BP160:CS160) / 'Grade computation'!H$6,""))),""),"")</f>
        <v/>
      </c>
      <c r="X163" s="286" t="str">
        <f aca="false">IF(B163&lt;&gt;"",IF(W163="","",IF(W163&lt;0.5,1,IF(AND(W163&gt;=0.5,W163&lt;P$10),2,IF(W163&gt;=P$10,3)))),"")</f>
        <v/>
      </c>
      <c r="Y163" s="194" t="str">
        <f aca="false">IF(B163 &lt;&gt; "",IF(AND('PRINTABLE (per grading)'!H$16="EXAM", 'PRINTABLE (per grading)'!B$13="Prelim"), IF(ISERROR(SUMIF('Exam (LECTURE ONLY)'!D$20:M$20, "CLO3", 'Exam (LECTURE ONLY)'!D165:M165) / 'Exam (LECTURE ONLY)'!AL$8), "", SUMIF('Exam (LECTURE ONLY)'!D$20:M$20, "CLO3", 'Exam (LECTURE ONLY)'!D165:M165) /'Exam (LECTURE ONLY)'!AL$8),
IF(AND('PRINTABLE (per grading)'!H$16="EXAM", 'PRINTABLE (per grading)'!B$13="Midterm"), IF(ISERROR(SUMIF('Exam (LECTURE ONLY)'!O$20:X$20, "CLO3", 'Exam (LECTURE ONLY)'!O165:X165) / 'Exam (LECTURE ONLY)'!AM$8), "", SUMIF('Exam (LECTURE ONLY)'!O$20:X$20, "CLO3", 'Exam (LECTURE ONLY)'!O165:X165) / 'Exam (LECTURE ONLY)'!AM$8),
IF(AND('PRINTABLE (per grading)'!H$16="EXAM", 'PRINTABLE (per grading)'!B$13="Final"), IF(ISERROR(SUMIF('Exam (LECTURE ONLY)'!Z$20:AI$20, "CLO3", 'Exam (LECTURE ONLY)'!Z165:AI165) / 'Exam (LECTURE ONLY)'!AN$8), "", SUMIF('Exam (LECTURE ONLY)'!Z$20:AI$20, "CLO3", 'Exam (LECTURE ONLY)'!Z165:AI165) / 'Exam (LECTURE ONLY)'!AN$8),
IF(AND('PRINTABLE (per grading)'!H$16="OUTPUT", 'PRINTABLE (per grading)'!B$13="Prelim"), IF(ISERROR(SUMIF(OUTPUT!C$20:M$20, "CLO3", OUTPUT!C165:M165) / OUTPUT!AL$8), "", SUMIF(OUTPUT!C$20:M$20, "CLO3", OUTPUT!C165:M165) / OUTPUT!AL$8),
IF(AND('PRINTABLE (per grading)'!H$16="OUTPUT", 'PRINTABLE (per grading)'!B$13="Midterm"), IF(ISERROR(SUMIF(OUTPUT!O$20:Y$20, "CLO3", OUTPUT!O165:Y165) / OUTPUT!AM$8), "", SUMIF(OUTPUT!O$20:Y$20, "CLO3", OUTPUT!O165:Y165) / OUTPUT!AM$8),
IF(AND('PRINTABLE (per grading)'!H$16="OUTPUT", 'PRINTABLE (per grading)'!B$13="Final"), IF(ISERROR(SUMIF(OUTPUT!AA$20:AI$20, "CLO3", OUTPUT!AA165:AI165) / OUTPUT!AN$8), "", SUMIF(OUTPUT!AA$20:AI$20, "CLO3", OUTPUT!AA165:AI165) / OUTPUT!AN$8),
"" )))))),"")</f>
        <v/>
      </c>
      <c r="Z163" s="286" t="str">
        <f aca="false">IF(B163&lt;&gt;"",IF(Y163="","",IF(Y163&lt;0.5,1,IF(AND(Y163&gt;=0.5,Y163&lt;P$10),2,IF(Y163&gt;=P$10,3)))),"")</f>
        <v/>
      </c>
      <c r="AA163" s="287" t="str">
        <f aca="false">IF(B163 &lt;&gt; "",IFERROR(IF(AVERAGE(W163,Y163)&gt;=P$10,"Y","N"),""),"")</f>
        <v/>
      </c>
      <c r="AB163" s="194" t="str">
        <f aca="false">IF(B163 &lt;&gt; "", IFERROR(IF(C$16 = "PRELIM", SUMIF('Database (LECTURE-RES-PRAC)'!D$14:AG$14, "CLO4", 'Database (LECTURE-RES-PRAC)'!D160:AG160) / 'Grade computation'!F$7, IF(C$16 = "MIDTERM", SUMIF('Database (LECTURE-RES-PRAC)'!AJ$14:BM$14, "CLO4", 'Database (LECTURE-RES-PRAC)'!AJ160:BM160) / 'Grade computation'!G$7, IF(C$16 = "FINAL", SUMIF('Database (LECTURE-RES-PRAC)'!BP$14:CS$14, "CLO4", 'Database (LECTURE-RES-PRAC)'!BP160:CS160) / 'Grade computation'!H$7,""))),""),"")</f>
        <v/>
      </c>
      <c r="AC163" s="286" t="str">
        <f aca="false">IF(B163&lt;&gt;"",IF(AB163="","",IF(AB163&lt;0.5,1,IF(AND(AB163&gt;=0.5,AB163&lt;P$10),2,IF(AB163&gt;=P$10,3)))),"")</f>
        <v/>
      </c>
      <c r="AD163" s="194" t="str">
        <f aca="false">IF(B163 &lt;&gt; "",IF(AND('PRINTABLE (per grading)'!H$16="EXAM", 'PRINTABLE (per grading)'!B$13="Prelim"), IF(ISERROR(SUMIF('Exam (LECTURE ONLY)'!D$20:M$20, "CLO4", 'Exam (LECTURE ONLY)'!D165:M165) / 'Exam (LECTURE ONLY)'!AL$9), "", SUMIF('Exam (LECTURE ONLY)'!D$20:M$20, "CLO4", 'Exam (LECTURE ONLY)'!D165:M165) /'Exam (LECTURE ONLY)'!AL$9),
IF(AND('PRINTABLE (per grading)'!H$16="EXAM", 'PRINTABLE (per grading)'!B$13="Midterm"), IF(ISERROR(SUMIF('Exam (LECTURE ONLY)'!O$20:X$20, "CLO4", 'Exam (LECTURE ONLY)'!O165:X165) / 'Exam (LECTURE ONLY)'!AM$9), "", SUMIF('Exam (LECTURE ONLY)'!O$20:X$20, "CLO4", 'Exam (LECTURE ONLY)'!O165:X165) / 'Exam (LECTURE ONLY)'!AM$9),
IF(AND('PRINTABLE (per grading)'!H$16="EXAM", 'PRINTABLE (per grading)'!B$13="Final"), IF(ISERROR(SUMIF('Exam (LECTURE ONLY)'!Z$20:AI$20, "CLO4", 'Exam (LECTURE ONLY)'!Z165:AI165) / 'Exam (LECTURE ONLY)'!AN$9), "", SUMIF('Exam (LECTURE ONLY)'!Z$20:AI$20, "CLO4", 'Exam (LECTURE ONLY)'!Z165:AI165) / 'Exam (LECTURE ONLY)'!AN$9),
IF(AND('PRINTABLE (per grading)'!H$16="OUTPUT", 'PRINTABLE (per grading)'!B$13="Prelim"), IF(ISERROR(SUMIF(OUTPUT!C$20:M$20, "CLO4", OUTPUT!C165:M165) / OUTPUT!AL$9), "", SUMIF(OUTPUT!C$20:M$20, "CLO4", OUTPUT!C165:M165) / OUTPUT!AL$9),
IF(AND('PRINTABLE (per grading)'!H$16="OUTPUT", 'PRINTABLE (per grading)'!B$13="Midterm"), IF(ISERROR(SUMIF(OUTPUT!O$20:Y$20, "CLO4", OUTPUT!O165:Y165) / OUTPUT!AM$9), "", SUMIF(OUTPUT!O$20:Y$20, "CLO4", OUTPUT!O165:Y165) / OUTPUT!AM$9),
IF(AND('PRINTABLE (per grading)'!H$16="OUTPUT", 'PRINTABLE (per grading)'!B$13="Final"), IF(ISERROR(SUMIF(OUTPUT!AA$20:AI$20, "CLO4", OUTPUT!AA165:AI165) / OUTPUT!AN$9), "", SUMIF(OUTPUT!AA$20:AI$20, "CLO4", OUTPUT!AA165:AI165) / OUTPUT!AN$9),
"")))))),"")</f>
        <v/>
      </c>
      <c r="AE163" s="286" t="str">
        <f aca="false">IF(B163&lt;&gt;"",IF(AD163="","",IF(AD163&lt;0.5,1,IF(AND(AD163&gt;=0.5,AD163&lt;P$10),2,IF(AD163&gt;=P$10,3)))),"")</f>
        <v/>
      </c>
      <c r="AF163" s="287" t="str">
        <f aca="false">IF(B163 &lt;&gt; "",IFERROR(IF(AVERAGE(AB163,AD163)&gt;=P$10,"Y","N"),""),"")</f>
        <v/>
      </c>
      <c r="AG163" s="194" t="str">
        <f aca="false">IF(B163 &lt;&gt; "", IFERROR(IF(C$16 = "PRELIM", SUMIF('Database (LECTURE-RES-PRAC)'!D$14:AG$14, "CLO5", 'Database (LECTURE-RES-PRAC)'!D160:AG160) / 'Grade computation'!F$8, IF(C$16 = "MIDTERM", SUMIF('Database (LECTURE-RES-PRAC)'!AJ$14:BM$14, "CLO5", 'Database (LECTURE-RES-PRAC)'!AJ160:BM160) / 'Grade computation'!G$8, IF(C$16 = "FINAL", SUMIF('Database (LECTURE-RES-PRAC)'!BP$14:CS$14, "CLO5", 'Database (LECTURE-RES-PRAC)'!BP160:CS160) / 'Grade computation'!H$8,""))),""),"")</f>
        <v/>
      </c>
      <c r="AH163" s="286" t="str">
        <f aca="false">IF(B163&lt;&gt;"",IF(AG163="","",IF(AG163&lt;0.5,1,IF(AND(AG163&gt;=0.5,AG163&lt;P$10),2,IF(AG163&gt;=P$10,3)))),"")</f>
        <v/>
      </c>
      <c r="AI163" s="194" t="str">
        <f aca="false">IF(B163 &lt;&gt; "",IF(AND('PRINTABLE (per grading)'!H$16="EXAM", 'PRINTABLE (per grading)'!B$13="Prelim"), IF(ISERROR(SUMIF('Exam (LECTURE ONLY)'!D$20:M$20, "CLO5", 'Exam (LECTURE ONLY)'!D165:M165) / 'Exam (LECTURE ONLY)'!AL$10), "", SUMIF('Exam (LECTURE ONLY)'!D$20:M$20, "CLO5", 'Exam (LECTURE ONLY)'!D165:M165) /'Exam (LECTURE ONLY)'!AL$10),
IF(AND('PRINTABLE (per grading)'!H$16="EXAM", 'PRINTABLE (per grading)'!B$13="Midterm"), IF(ISERROR(SUMIF('Exam (LECTURE ONLY)'!O$20:X$20, "CLO5", 'Exam (LECTURE ONLY)'!O165:X165) / 'Exam (LECTURE ONLY)'!AM$10), "", SUMIF('Exam (LECTURE ONLY)'!O$20:X$20, "CLO5", 'Exam (LECTURE ONLY)'!O165:X165) / 'Exam (LECTURE ONLY)'!AM$10),
IF(AND('PRINTABLE (per grading)'!H$16="EXAM", 'PRINTABLE (per grading)'!B$13="Final"), IF(ISERROR(SUMIF('Exam (LECTURE ONLY)'!Z$20:AI$20, "CLO5", 'Exam (LECTURE ONLY)'!Z165:AI165) / 'Exam (LECTURE ONLY)'!AN$10), "", SUMIF('Exam (LECTURE ONLY)'!Z$20:AI$20, "CLO5", 'Exam (LECTURE ONLY)'!Z165:AI165) / 'Exam (LECTURE ONLY)'!AN$10),
IF(AND('PRINTABLE (per grading)'!H$16="OUTPUT", 'PRINTABLE (per grading)'!B$13="Prelim"), IF(ISERROR(SUMIF(OUTPUT!C$20:M$20, "CLO5", OUTPUT!C165:M165) / OUTPUT!AL$10), "", SUMIF(OUTPUT!C$20:M$20, "CLO5", OUTPUT!C165:M165) / OUTPUT!AL$10),
IF(AND('PRINTABLE (per grading)'!H$16="OUTPUT", 'PRINTABLE (per grading)'!B$13="Midterm"), IF(ISERROR(SUMIF(OUTPUT!O$20:Y$20, "CLO5", OUTPUT!O165:Y165) / OUTPUT!AM$10), "", SUMIF(OUTPUT!O$20:Y$20, "CLO5", OUTPUT!O165:Y165) / OUTPUT!AM$10),
IF(AND('PRINTABLE (per grading)'!H$16="OUTPUT", 'PRINTABLE (per grading)'!B$13="Final"), IF(ISERROR(SUMIF(OUTPUT!AA$20:AI$20, "CLO5", OUTPUT!AA165:AI165) / OUTPUT!AN$10), "", SUMIF(OUTPUT!AA$20:AI$20, "CLO5", OUTPUT!AA165:AI165) / OUTPUT!AN$10),
"")))))),"")</f>
        <v/>
      </c>
      <c r="AJ163" s="286" t="str">
        <f aca="false">IF(B163&lt;&gt;"",IF(AI163="","",IF(AI163&lt;0.5,1,IF(AND(AI163&gt;=0.5,AI163&lt;P$10),2,IF(AI163&gt;=P$10,3)))),"")</f>
        <v/>
      </c>
      <c r="AK163" s="287" t="str">
        <f aca="false">IF(B163 &lt;&gt; "",IFERROR(IF(AVERAGE(AG163,AI163)&gt;=P$10,"Y","N"),""),"")</f>
        <v/>
      </c>
      <c r="AL163" s="194" t="str">
        <f aca="false">IF(B163 &lt;&gt; "", IFERROR(IF(C$16 = "PRELIM", SUMIF('Database (LECTURE-RES-PRAC)'!D$14:AG$14, "CLO6", 'Database (LECTURE-RES-PRAC)'!D160:AG160) / 'Grade computation'!F$9, IF(C$16 = "MIDTERM", SUMIF('Database (LECTURE-RES-PRAC)'!AJ$14:BM$14, "CLO6", 'Database (LECTURE-RES-PRAC)'!AJ160:BM160) / 'Grade computation'!G$9, IF(C$16 = "FINAL", SUMIF('Database (LECTURE-RES-PRAC)'!BP$14:CS$14, "CLO6", 'Database (LECTURE-RES-PRAC)'!BP160:CS160) / 'Grade computation'!H$9,""))),""),"")</f>
        <v/>
      </c>
      <c r="AM163" s="286" t="str">
        <f aca="false">IF(B163&lt;&gt;"",IF(AL163="","",IF(AL163&lt;0.5,1,IF(AND(AL163&gt;=0.5,AL163&lt;P$10),2,IF(AL163&gt;=P$10,3)))),"")</f>
        <v/>
      </c>
      <c r="AN163" s="194" t="str">
        <f aca="false">IF(B163 &lt;&gt; "",IF(AND('PRINTABLE (per grading)'!H$16="EXAM", 'PRINTABLE (per grading)'!B$13="Prelim"), IF(ISERROR(SUMIF('Exam (LECTURE ONLY)'!D$20:M$20, "CLO6", 'Exam (LECTURE ONLY)'!D165:M165) / 'Exam (LECTURE ONLY)'!AL$11), "", SUMIF('Exam (LECTURE ONLY)'!D$20:M$20, "CLO6", 'Exam (LECTURE ONLY)'!D165:M165) /'Exam (LECTURE ONLY)'!AL$11),
IF(AND('PRINTABLE (per grading)'!H$16="EXAM", 'PRINTABLE (per grading)'!B$13="Midterm"), IF(ISERROR(SUMIF('Exam (LECTURE ONLY)'!O$20:X$20, "CLO6", 'Exam (LECTURE ONLY)'!O165:X165) / 'Exam (LECTURE ONLY)'!AM$11), "", SUMIF('Exam (LECTURE ONLY)'!O$20:X$20, "CLO6", 'Exam (LECTURE ONLY)'!O165:X165) / 'Exam (LECTURE ONLY)'!AM$11),
IF(AND('PRINTABLE (per grading)'!H$16="EXAM", 'PRINTABLE (per grading)'!B$13="Final"), IF(ISERROR(SUMIF('Exam (LECTURE ONLY)'!Z$20:AI$20, "CLO6", 'Exam (LECTURE ONLY)'!Z165:AI165) / 'Exam (LECTURE ONLY)'!AN$11), "", SUMIF('Exam (LECTURE ONLY)'!Z$20:AI$20, "CLO6", 'Exam (LECTURE ONLY)'!Z165:AI165) / 'Exam (LECTURE ONLY)'!AN$11),
IF(AND('PRINTABLE (per grading)'!H$16="OUTPUT", 'PRINTABLE (per grading)'!B$13="Prelim"), IF(ISERROR(SUMIF(OUTPUT!C$20:M$20, "CLO6", OUTPUT!C165:M165) / OUTPUT!AL$11), "", SUMIF(OUTPUT!C$20:M$20, "CLO6", OUTPUT!C165:M165) / OUTPUT!AL$11),
IF(AND('PRINTABLE (per grading)'!H$16="OUTPUT", 'PRINTABLE (per grading)'!B$13="Midterm"), IF(ISERROR(SUMIF(OUTPUT!O$20:Y$20, "CLO6", OUTPUT!O165:Y165) / OUTPUT!AM$11), "", SUMIF(OUTPUT!O$20:Y$20, "CLO6", OUTPUT!O165:Y165) / OUTPUT!AM$11),
IF(AND('PRINTABLE (per grading)'!H$16="OUTPUT", 'PRINTABLE (per grading)'!B$13="Final"), IF(ISERROR(SUMIF(OUTPUT!AA$20:AI$20, "CLO6", OUTPUT!AA165:AI165) / OUTPUT!AN$11), "", SUMIF(OUTPUT!AA$20:AI$20, "CLO6", OUTPUT!AA165:AI165) / OUTPUT!AN$11),
"")))))),"")</f>
        <v/>
      </c>
      <c r="AO163" s="286" t="str">
        <f aca="false">IF(B163&lt;&gt;"",IF(AN163="","",IF(AN163&lt;0.5,1,IF(AND(AN163&gt;=0.5,AN163&lt;P$10),2,IF(AN163&gt;=P$10,3)))),"")</f>
        <v/>
      </c>
      <c r="AP163" s="287" t="str">
        <f aca="false">IF(B163 &lt;&gt; "",IFERROR(IF(AVERAGE(AL163,AN163)&gt;=P$10,"Y","N"),""),"")</f>
        <v/>
      </c>
      <c r="AQ163" s="194" t="str">
        <f aca="false">IF(B163 &lt;&gt; "", IFERROR(IF(C$16 = "PRELIM", SUMIF('Database (LECTURE-RES-PRAC)'!D$14:AG$14, "CLO7", 'Database (LECTURE-RES-PRAC)'!D160:AG160) / 'Grade computation'!F$10, IF(C$16 = "MIDTERM", SUMIF('Database (LECTURE-RES-PRAC)'!AJ$14:BM$14, "CLO7", 'Database (LECTURE-RES-PRAC)'!AJ160:BM160) / 'Grade computation'!G$10, IF(C$16 = "FINAL", SUMIF('Database (LECTURE-RES-PRAC)'!BP$14:CS$14, "CLO7", 'Database (LECTURE-RES-PRAC)'!BP160:CS160) / 'Grade computation'!H$10,""))),""),"")</f>
        <v/>
      </c>
      <c r="AR163" s="286" t="str">
        <f aca="false">IF(B163&lt;&gt;"",IF(AQ163="","",IF(AQ163&lt;0.5,1,IF(AND(AQ163&gt;=0.5,AQ163&lt;P$10),2,IF(AQ163&gt;=P$10,3)))),"")</f>
        <v/>
      </c>
      <c r="AS163" s="194" t="str">
        <f aca="false">IF(B163 &lt;&gt; "",IF(AND('PRINTABLE (per grading)'!H$16="EXAM", 'PRINTABLE (per grading)'!B$13="Prelim"), IF(ISERROR(SUMIF('Exam (LECTURE ONLY)'!D$20:M$20, "CLO7", 'Exam (LECTURE ONLY)'!D165:M165) / 'Exam (LECTURE ONLY)'!AL$12), "", SUMIF('Exam (LECTURE ONLY)'!D$20:M$20, "CLO7", 'Exam (LECTURE ONLY)'!D165:M165) /'Exam (LECTURE ONLY)'!AL$12),
IF(AND('PRINTABLE (per grading)'!H$16="EXAM", 'PRINTABLE (per grading)'!B$13="Midterm"), IF(ISERROR(SUMIF('Exam (LECTURE ONLY)'!O$20:X$20, "CLO7", 'Exam (LECTURE ONLY)'!O165:X165) / 'Exam (LECTURE ONLY)'!AM$12), "", SUMIF('Exam (LECTURE ONLY)'!O$20:X$20, "CLO7", 'Exam (LECTURE ONLY)'!O165:X165) / 'Exam (LECTURE ONLY)'!AM$12),
IF(AND('PRINTABLE (per grading)'!H$16="EXAM", 'PRINTABLE (per grading)'!B$13="Final"), IF(ISERROR(SUMIF('Exam (LECTURE ONLY)'!Z$20:AI$20, "CLO7", 'Exam (LECTURE ONLY)'!Z165:AI165) / 'Exam (LECTURE ONLY)'!AN$12), "", SUMIF('Exam (LECTURE ONLY)'!Z$20:AI$20, "CLO7", 'Exam (LECTURE ONLY)'!Z165:AI165) / 'Exam (LECTURE ONLY)'!AN$12),
IF(AND('PRINTABLE (per grading)'!H$16="OUTPUT", 'PRINTABLE (per grading)'!B$13="Prelim"), IF(ISERROR(SUMIF(OUTPUT!C$20:M$20, "CLO7", OUTPUT!C165:M165) / OUTPUT!AL$12), "", SUMIF(OUTPUT!C$20:M$20, "CLO7", OUTPUT!C165:M165) / OUTPUT!AL$12),
IF(AND('PRINTABLE (per grading)'!H$16="OUTPUT", 'PRINTABLE (per grading)'!B$13="Midterm"), IF(ISERROR(SUMIF(OUTPUT!O$20:Y$20, "CLO7", OUTPUT!O165:Y165) / OUTPUT!AM$12), "", SUMIF(OUTPUT!O$20:Y$20, "CLO7", OUTPUT!O165:Y165) / OUTPUT!AM$12),
IF(AND('PRINTABLE (per grading)'!H$16="OUTPUT", 'PRINTABLE (per grading)'!B$13="Final"), IF(ISERROR(SUMIF(OUTPUT!AA$20:AI$20, "CLO7", OUTPUT!AA165:AI165) / OUTPUT!AN$12), "", SUMIF(OUTPUT!AA$20:AI$20, "CLO7", OUTPUT!AA165:AI165) / OUTPUT!AN$12),
"")))))),"")</f>
        <v/>
      </c>
      <c r="AT163" s="286" t="str">
        <f aca="false">IF(B163&lt;&gt;"",IF(AS163="","",IF(AS163&lt;0.5,1,IF(AND(AS163&gt;=0.5,AS163&lt;P$10),2,IF(AS163&gt;=P$10,3)))),"")</f>
        <v/>
      </c>
      <c r="AU163" s="287" t="str">
        <f aca="false">IF(B163 &lt;&gt; "",IFERROR(IF(AVERAGE(AQ163,AS163)&gt;=P$10,"Y","N"),""),"")</f>
        <v/>
      </c>
      <c r="AV163" s="194" t="str">
        <f aca="false">IF(B163 &lt;&gt; "", IFERROR(IF(C$16 = "PRELIM", SUMIF('Database (LECTURE-RES-PRAC)'!D$14:AG$14, "CLO8", 'Database (LECTURE-RES-PRAC)'!D160:AG160) / 'Grade computation'!F$11, IF(C$16 = "MIDTERM", SUMIF('Database (LECTURE-RES-PRAC)'!AJ$14:BM$14, "CLO8", 'Database (LECTURE-RES-PRAC)'!AJ160:BM160) / 'Grade computation'!G$11, IF(C$16 = "FINAL", SUMIF('Database (LECTURE-RES-PRAC)'!BP$14:CS$14, "CLO8", 'Database (LECTURE-RES-PRAC)'!BP160:CS160) / 'Grade computation'!H$11,""))),""),"")</f>
        <v/>
      </c>
      <c r="AW163" s="286" t="str">
        <f aca="false">IF(B163&lt;&gt;"",IF(AV163="","",IF(AV163&lt;0.5,1,IF(AND(AV163&gt;=0.5,AV163&lt;P$10),2,IF(AV163&gt;=P$10,3)))),"")</f>
        <v/>
      </c>
      <c r="AX163" s="194" t="str">
        <f aca="false">IF(B163 &lt;&gt; "",IF(AND('PRINTABLE (per grading)'!H$16="EXAM", 'PRINTABLE (per grading)'!B$13="Prelim"), IF(ISERROR(SUMIF('Exam (LECTURE ONLY)'!D$20:M$20, "CLO8", 'Exam (LECTURE ONLY)'!D165:M165) / 'Exam (LECTURE ONLY)'!AL$13), "", SUMIF('Exam (LECTURE ONLY)'!D$20:M$20, "CLO8", 'Exam (LECTURE ONLY)'!D165:M165) /'Exam (LECTURE ONLY)'!AL$13),
IF(AND('PRINTABLE (per grading)'!H$16="EXAM", 'PRINTABLE (per grading)'!B$13="Midterm"), IF(ISERROR(SUMIF('Exam (LECTURE ONLY)'!O$20:X$20, "CLO8", 'Exam (LECTURE ONLY)'!O165:X165) / 'Exam (LECTURE ONLY)'!AM$13), "", SUMIF('Exam (LECTURE ONLY)'!O$20:X$20, "CLO8", 'Exam (LECTURE ONLY)'!O165:X165) / 'Exam (LECTURE ONLY)'!AM$13),
IF(AND('PRINTABLE (per grading)'!H$16="EXAM", 'PRINTABLE (per grading)'!B$13="Final"), IF(ISERROR(SUMIF('Exam (LECTURE ONLY)'!Z$20:AI$20, "CLO8", 'Exam (LECTURE ONLY)'!Z165:AI165) / 'Exam (LECTURE ONLY)'!AN$13), "", SUMIF('Exam (LECTURE ONLY)'!Z$20:AI$20, "CLO8", 'Exam (LECTURE ONLY)'!Z165:AI165) / 'Exam (LECTURE ONLY)'!AN$13),
IF(AND('PRINTABLE (per grading)'!H$16="OUTPUT", 'PRINTABLE (per grading)'!B$13="Prelim"), IF(ISERROR(SUMIF(OUTPUT!C$20:M$20, "CLO8", OUTPUT!C165:M165) / OUTPUT!AL$13), "", SUMIF(OUTPUT!C$20:M$20, "CLO8", OUTPUT!C165:M165) / OUTPUT!AL$13),
IF(AND('PRINTABLE (per grading)'!H$16="OUTPUT", 'PRINTABLE (per grading)'!B$13="Midterm"), IF(ISERROR(SUMIF(OUTPUT!O$20:Y$20, "CLO8", OUTPUT!O165:Y165) / OUTPUT!AM$13), "", SUMIF(OUTPUT!O$20:Y$20, "CLO8", OUTPUT!O165:Y165) / OUTPUT!AM$13),
IF(AND('PRINTABLE (per grading)'!H$16="OUTPUT", 'PRINTABLE (per grading)'!B$13="Final"), IF(ISERROR(SUMIF(OUTPUT!AA$20:AI$20, "CLO8", OUTPUT!AA165:AI165) / OUTPUT!AN$13), "", SUMIF(OUTPUT!AA$20:AI$20, "CLO8", OUTPUT!AA165:AI165) / OUTPUT!AN$13),
"")))))),"")</f>
        <v/>
      </c>
      <c r="AY163" s="286" t="str">
        <f aca="false">IF(B163&lt;&gt;"",IF(AX163="","",IF(AX163&lt;0.5,1,IF(AND(AX163&gt;=0.5,AX163&lt;P$10),2,IF(AX163&gt;=P$10,3)))),"")</f>
        <v/>
      </c>
      <c r="AZ163" s="287" t="str">
        <f aca="false">IF(B163 &lt;&gt; "",IFERROR(IF(AVERAGE(AV163,AX163)&gt;=P$10,"Y","N"),""),"")</f>
        <v/>
      </c>
      <c r="BA163" s="194" t="str">
        <f aca="false">IF(B163 &lt;&gt; "", IFERROR(IF(C$16 = "PRELIM", SUMIF('Database (LECTURE-RES-PRAC)'!D$14:AG$14, "CLO9", 'Database (LECTURE-RES-PRAC)'!D160:AG160) / 'Grade computation'!F$12, IF(C$16 = "MIDTERM", SUMIF('Database (LECTURE-RES-PRAC)'!AJ$14:BM$14, "CLO9", 'Database (LECTURE-RES-PRAC)'!AJ160:BM160) / 'Grade computation'!G$12, IF(C$16 = "FINAL", SUMIF('Database (LECTURE-RES-PRAC)'!BP$14:CS$14, "CLO9", 'Database (LECTURE-RES-PRAC)'!BP160:CS160) / 'Grade computation'!H$12,""))),""),"")</f>
        <v/>
      </c>
      <c r="BB163" s="286" t="str">
        <f aca="false">IF(B163&lt;&gt;"",IF(BA163="","",IF(BA163&lt;0.5,1,IF(AND(BA163&gt;=0.5,BA163&lt;P$10),2,IF(BA163&gt;=P$10,3)))),"")</f>
        <v/>
      </c>
      <c r="BC163" s="194" t="str">
        <f aca="false">IF(B163 &lt;&gt; "",IF(AND('PRINTABLE (per grading)'!H$16="EXAM", 'PRINTABLE (per grading)'!B$13="Prelim"), IF(ISERROR(SUMIF('Exam (LECTURE ONLY)'!D$20:M$20, "CLO9", 'Exam (LECTURE ONLY)'!D165:M165) / 'Exam (LECTURE ONLY)'!AL$14), "", SUMIF('Exam (LECTURE ONLY)'!D$20:M$20, "CLO9", 'Exam (LECTURE ONLY)'!D165:M165) /'Exam (LECTURE ONLY)'!AL$14),
IF(AND('PRINTABLE (per grading)'!H$16="EXAM", 'PRINTABLE (per grading)'!B$13="Midterm"), IF(ISERROR(SUMIF('Exam (LECTURE ONLY)'!O$20:X$20, "CLO9", 'Exam (LECTURE ONLY)'!O165:X165) / 'Exam (LECTURE ONLY)'!AM$14), "", SUMIF('Exam (LECTURE ONLY)'!O$20:X$20, "CLO9", 'Exam (LECTURE ONLY)'!O165:X165) / 'Exam (LECTURE ONLY)'!AM$14),
IF(AND('PRINTABLE (per grading)'!H$16="EXAM", 'PRINTABLE (per grading)'!B$13="Final"), IF(ISERROR(SUMIF('Exam (LECTURE ONLY)'!Z$20:AI$20, "CLO9", 'Exam (LECTURE ONLY)'!Z165:AI165) / 'Exam (LECTURE ONLY)'!AN$14), "", SUMIF('Exam (LECTURE ONLY)'!Z$20:AI$20, "CLO9", 'Exam (LECTURE ONLY)'!Z165:AI165) / 'Exam (LECTURE ONLY)'!AN$14),
IF(AND('PRINTABLE (per grading)'!H$16="OUTPUT", 'PRINTABLE (per grading)'!B$13="Prelim"), IF(ISERROR(SUMIF(OUTPUT!C$20:M$20, "CLO9", OUTPUT!C165:M165) / OUTPUT!AL$14), "", SUMIF(OUTPUT!C$20:M$20, "CLO9", OUTPUT!C165:M165) / OUTPUT!AL$14),
IF(AND('PRINTABLE (per grading)'!H$16="OUTPUT", 'PRINTABLE (per grading)'!B$13="Midterm"), IF(ISERROR(SUMIF(OUTPUT!O$20:Y$20, "CLO9", OUTPUT!O165:Y165) / OUTPUT!AM$14), "", SUMIF(OUTPUT!O$20:Y$20, "CLO9", OUTPUT!O165:Y165) / OUTPUT!AM$14),
IF(AND('PRINTABLE (per grading)'!H$16="OUTPUT", 'PRINTABLE (per grading)'!B$13="Final"), IF(ISERROR(SUMIF(OUTPUT!AA$20:AI$20, "CLO9", OUTPUT!AA165:AI165) / OUTPUT!AN$14), "", SUMIF(OUTPUT!AA$20:AI$20, "CLO9", OUTPUT!AA165:AI165) / OUTPUT!AN$14),
"")))))),"")</f>
        <v/>
      </c>
      <c r="BD163" s="286" t="str">
        <f aca="false">IF(B163&lt;&gt;"",IF(BC163="","",IF(BC163&lt;0.5,1,IF(AND(BC163&gt;=0.5,BC163&lt;P$10),2,IF(BC163&gt;=P$10,3)))),"")</f>
        <v/>
      </c>
      <c r="BE163" s="287" t="str">
        <f aca="false">IF(B163 &lt;&gt; "",IFERROR(IF(AVERAGE(BA163,BC163)&gt;=P$10,"Y","N"),""),"")</f>
        <v/>
      </c>
      <c r="BF163" s="194" t="str">
        <f aca="false">IF(B163 &lt;&gt; "", IFERROR(IF(C$16 = "PRELIM", SUMIF('Database (LECTURE-RES-PRAC)'!D$14:AG$14, "CLO10", 'Database (LECTURE-RES-PRAC)'!D160:AG160) / 'Grade computation'!F$13, IF(C$16 = "MIDTERM", SUMIF('Database (LECTURE-RES-PRAC)'!AJ$14:BM$14, "CLO10", 'Database (LECTURE-RES-PRAC)'!AJ160:BM160) / 'Grade computation'!G$13, IF(C$16 = "FINAL", SUMIF('Database (LECTURE-RES-PRAC)'!BP$14:CS$14, "CLO10", 'Database (LECTURE-RES-PRAC)'!BP160:CS160) / 'Grade computation'!H$13,""))),""),"")</f>
        <v/>
      </c>
      <c r="BG163" s="286" t="str">
        <f aca="false">IF(B163&lt;&gt;"",IF(BF163="","",IF(BF163&lt;0.5,1,IF(AND(BF163&gt;=0.5,BF163&lt;P$10),2,IF(BF163&gt;=P$10,3)))),"")</f>
        <v/>
      </c>
      <c r="BH163" s="194" t="str">
        <f aca="false">IF(B163 &lt;&gt; "",IF(AND('PRINTABLE (per grading)'!H$16="EXAM", 'PRINTABLE (per grading)'!B$13="Prelim"), IF(ISERROR(SUMIF('Exam (LECTURE ONLY)'!D$20:M$20, "CLO10", 'Exam (LECTURE ONLY)'!D165:M165) / 'Exam (LECTURE ONLY)'!AL$15), "", SUMIF('Exam (LECTURE ONLY)'!D$20:M$20, "CLO10", 'Exam (LECTURE ONLY)'!D165:M165) /'Exam (LECTURE ONLY)'!AL$15),
IF(AND('PRINTABLE (per grading)'!H$16="EXAM", 'PRINTABLE (per grading)'!B$13="Midterm"), IF(ISERROR(SUMIF('Exam (LECTURE ONLY)'!O$20:X$20, "CLO10", 'Exam (LECTURE ONLY)'!O165:X165) / 'Exam (LECTURE ONLY)'!AM$15), "", SUMIF('Exam (LECTURE ONLY)'!O$20:X$20, "CLO10", 'Exam (LECTURE ONLY)'!O165:X165) / 'Exam (LECTURE ONLY)'!AM$15),
IF(AND('PRINTABLE (per grading)'!H$16="EXAM", 'PRINTABLE (per grading)'!B$13="Final"), IF(ISERROR(SUMIF('Exam (LECTURE ONLY)'!Z$20:AI$20, "CLO10", 'Exam (LECTURE ONLY)'!Z165:AI165) / 'Exam (LECTURE ONLY)'!AN$15), "", SUMIF('Exam (LECTURE ONLY)'!Z$20:AI$20, "CLO10", 'Exam (LECTURE ONLY)'!Z165:AI165) / 'Exam (LECTURE ONLY)'!AN$15),
IF(AND('PRINTABLE (per grading)'!H$16="OUTPUT", 'PRINTABLE (per grading)'!B$13="Prelim"), IF(ISERROR(SUMIF(OUTPUT!C$20:M$20, "CLO10", OUTPUT!C165:M165) / OUTPUT!AL$15), "", SUMIF(OUTPUT!C$20:M$20, "CLO10", OUTPUT!C165:M165) / OUTPUT!AL$15),
IF(AND('PRINTABLE (per grading)'!H$16="OUTPUT", 'PRINTABLE (per grading)'!B$13="Midterm"), IF(ISERROR(SUMIF(OUTPUT!O$20:Y$20, "CLO10", OUTPUT!O165:Y165) / OUTPUT!AM$15), "", SUMIF(OUTPUT!O$20:Y$20, "CLO10", OUTPUT!O165:Y165) / OUTPUT!AM$15),
IF(AND('PRINTABLE (per grading)'!H$16="OUTPUT", 'PRINTABLE (per grading)'!B$13="Final"), IF(ISERROR(SUMIF(OUTPUT!AA$20:AI$20, "CLO10", OUTPUT!AA165:AI165) / OUTPUT!AN$15), "", SUMIF(OUTPUT!AA$20:AI$20, "CLO10", OUTPUT!AA165:AI165) / OUTPUT!AN$15),
"")))))),"")</f>
        <v/>
      </c>
      <c r="BI163" s="286" t="str">
        <f aca="false">IF(B163&lt;&gt;"",IF(BH163="","",IF(BH163&lt;0.5,1,IF(AND(BH163&gt;=0.5,BH163&lt;P$10),2,IF(BH163&gt;=P$10,3)))),"")</f>
        <v/>
      </c>
      <c r="BJ163" s="287" t="str">
        <f aca="false">IF(B163 &lt;&gt; "",IFERROR(IF(AVERAGE(BF163,BH163)&gt;=P$10,"Y","N"),""),"")</f>
        <v/>
      </c>
      <c r="BK163" s="8"/>
    </row>
    <row r="164" customFormat="false" ht="19.5" hidden="false" customHeight="true" outlineLevel="0" collapsed="false">
      <c r="A164" s="228" t="str">
        <f aca="false">IF(ISBLANK('Database (LECTURE-RES-PRAC)'!A161),"",'Database (LECTURE-RES-PRAC)'!A161)</f>
        <v/>
      </c>
      <c r="B164" s="229" t="str">
        <f aca="false">IF(ISBLANK('Database (LECTURE-RES-PRAC)'!B161),"",'Database (LECTURE-RES-PRAC)'!B161)</f>
        <v/>
      </c>
      <c r="C164" s="230" t="str">
        <f aca="false">IF(B164&lt;&gt;"",IF(C$16="PRELIM",'Grade computation'!C164, IF(C$16="MIDTERM",'Grade computation'!K164, IF(C$16="FINAL",'Grade computation'!S164,""))),"")</f>
        <v/>
      </c>
      <c r="D164" s="231" t="str">
        <f aca="false">IF(B164&lt;&gt;"",IFERROR(IF(B$11="80-20", (((C164/C$19)*X$6)+X$7)*D$18, IF(B$11="60-40", (((C164/C$19)*Y$6)+Y$7)*D$18, 0)),0),"")</f>
        <v/>
      </c>
      <c r="E164" s="230" t="str">
        <f aca="false">IF(B164&lt;&gt;"", IF(C$16="PRELIM",'Grade computation'!E164, IF(C$16="MIDTERM",'Grade computation'!M164, IF(C$16="FINAL",'Grade computation'!U164,""))),"")</f>
        <v/>
      </c>
      <c r="F164" s="232" t="str">
        <f aca="false">IF(B164&lt;&gt;"",IFERROR(IF(B$11="80-20", (((E164/E$19)*X$6)+X$7)*F$18, IF(B$11="60-40", (((E164/E$19)*Y$6)+Y$7)*F$18, 0)),0),"")</f>
        <v/>
      </c>
      <c r="G164" s="233" t="str">
        <f aca="false">IF(B164&lt;&gt;"",IFERROR((D164+F164),0),"")</f>
        <v/>
      </c>
      <c r="H164" s="234" t="str">
        <f aca="false">IF(B164&lt;&gt;"",IF(C$16="PRELIM", 'Grade computation'!H164, IF(C$16="MIDTERM", 'Grade computation'!P164, IF(C$16="FINAL",'Grade computation'!X164, ""))),"")</f>
        <v/>
      </c>
      <c r="I164" s="233" t="str">
        <f aca="false">IF(B164&lt;&gt;"",IFERROR(IF(B$11="80-20", (((H164/H$19)*X$6)+X$7)*I$19, IF(B$11="60-40", (((H164/H$19)*Y$6)+Y$7)*I$19, 0)),0),"")</f>
        <v/>
      </c>
      <c r="J164" s="237" t="str">
        <f aca="false">IFERROR((G164+I164),"")</f>
        <v/>
      </c>
      <c r="K164" s="183" t="str">
        <f aca="false">IFERROR(IF(J164="","",IF(J164&gt;=75,"PASSED","FAILED")),"")</f>
        <v/>
      </c>
      <c r="L164" s="183"/>
      <c r="M164" s="194" t="str">
        <f aca="false">IF(B164 &lt;&gt; "", IFERROR(IF(C$16 = "PRELIM", SUMIF('Database (LECTURE-RES-PRAC)'!D$14:AG$14, "CLO1", 'Database (LECTURE-RES-PRAC)'!D161:AG161) / 'Grade computation'!F$4, IF(C$16 = "MIDTERM", SUMIF('Database (LECTURE-RES-PRAC)'!AJ$14:BM$14, "CLO1", 'Database (LECTURE-RES-PRAC)'!AJ161:BM161) / 'Grade computation'!G$4, IF(C$16 = "FINAL", SUMIF('Database (LECTURE-RES-PRAC)'!BP$14:CS$14, "CLO1", 'Database (LECTURE-RES-PRAC)'!BP161:CS161) / 'Grade computation'!H$4,""))),""),"")</f>
        <v/>
      </c>
      <c r="N164" s="286" t="str">
        <f aca="false">IF(B164&lt;&gt;"",IF(M164="","",IF(M164&lt;0.5,1,IF(AND(M164&gt;=0.5,M164&lt;P$10),2,IF(M164&gt;=P$10,3)))),"")</f>
        <v/>
      </c>
      <c r="O164" s="194" t="str">
        <f aca="false">IF(B164 &lt;&gt; "",IF(AND('PRINTABLE (per grading)'!H$16="EXAM", 'PRINTABLE (per grading)'!B$13="Prelim"), IF(ISERROR(SUMIF('Exam (LECTURE ONLY)'!D$20:M$20, "CLO1", 'Exam (LECTURE ONLY)'!D166:M166) / 'Exam (LECTURE ONLY)'!AL$6), "", SUMIF('Exam (LECTURE ONLY)'!D$20:M$20, "CLO1", 'Exam (LECTURE ONLY)'!D166:M166) /'Exam (LECTURE ONLY)'!AL$6),
IF(AND('PRINTABLE (per grading)'!H$16="EXAM", 'PRINTABLE (per grading)'!B$13="Midterm"), IF(ISERROR(SUMIF('Exam (LECTURE ONLY)'!O$20:X$20, "CLO1", 'Exam (LECTURE ONLY)'!O166:X166) / 'Exam (LECTURE ONLY)'!AM$6), "", SUMIF('Exam (LECTURE ONLY)'!O$20:X$20, "CLO1", 'Exam (LECTURE ONLY)'!O166:X166) / 'Exam (LECTURE ONLY)'!AM$6),
IF(AND('PRINTABLE (per grading)'!H$16="EXAM", 'PRINTABLE (per grading)'!B$13="Final"), IF(ISERROR(SUMIF('Exam (LECTURE ONLY)'!Z$20:AI$20, "CLO1", 'Exam (LECTURE ONLY)'!Z166:AI166) / 'Exam (LECTURE ONLY)'!AN$6), "", SUMIF('Exam (LECTURE ONLY)'!Z$20:AI$20, "CLO1", 'Exam (LECTURE ONLY)'!Z166:AI166) / 'Exam (LECTURE ONLY)'!AN$6),
IF(AND('PRINTABLE (per grading)'!H$16="OUTPUT", 'PRINTABLE (per grading)'!B$13="Prelim"), IF(ISERROR(SUMIF(OUTPUT!C$20:M$20, "CLO1", OUTPUT!C166:M166) / OUTPUT!AL$6), "", SUMIF(OUTPUT!C$20:M$20, "CLO1", OUTPUT!C166:M166) / OUTPUT!AL$6),
IF(AND('PRINTABLE (per grading)'!H$16="OUTPUT", 'PRINTABLE (per grading)'!B$13="Midterm"), IF(ISERROR(SUMIF(OUTPUT!O$20:Y$20, "CLO1", OUTPUT!O166:Y166) / OUTPUT!AM$6), "", SUMIF(OUTPUT!O$20:Y$20, "CLO1", OUTPUT!O166:Y166) / OUTPUT!AM$6),
IF(AND('PRINTABLE (per grading)'!H$16="OUTPUT", 'PRINTABLE (per grading)'!B$13="Final"), IF(ISERROR(SUMIF(OUTPUT!AA$20:AI$20, "CLO1", OUTPUT!AA166:AI166) / OUTPUT!AN$6), "", SUMIF(OUTPUT!AA$20:AI$20, "CLO1", OUTPUT!AA166:AI166) / OUTPUT!AN$6),
"")))))),"")</f>
        <v/>
      </c>
      <c r="P164" s="286" t="str">
        <f aca="false">IF(B164&lt;&gt;"",IF(O164="","",IF(O164&lt;0.5,1,IF(AND(O164&gt;=0.5,O164&lt;P$10),2,IF(O164&gt;=P$10,3)))),"")</f>
        <v/>
      </c>
      <c r="Q164" s="287" t="str">
        <f aca="false">IF(B164 &lt;&gt; "",IFERROR(IF(AVERAGE(M164,O164)&gt;=P$10,"Y","N"),""),"")</f>
        <v/>
      </c>
      <c r="R164" s="194" t="str">
        <f aca="false">IF(B164 &lt;&gt; "", IFERROR(IF(C$16 = "PRELIM", SUMIF('Database (LECTURE-RES-PRAC)'!D$14:AG$14, "CLO2", 'Database (LECTURE-RES-PRAC)'!D161:AG161) / 'Grade computation'!F$5, IF(C$16 = "MIDTERM", SUMIF('Database (LECTURE-RES-PRAC)'!AJ$14:BM$14, "CLO2", 'Database (LECTURE-RES-PRAC)'!AJ161:BM161) / 'Grade computation'!G$5, IF(C$16 = "FINAL", SUMIF('Database (LECTURE-RES-PRAC)'!BP$14:CS$14, "CLO2", 'Database (LECTURE-RES-PRAC)'!BP161:CS161) / 'Grade computation'!H$5,""))),""),"")</f>
        <v/>
      </c>
      <c r="S164" s="286" t="str">
        <f aca="false">IF(B164&lt;&gt;"",IF(R164="","",IF(R164&lt;0.5,1,IF(AND(R164&gt;=0.5,R164&lt;P$10),2,IF(R164&gt;=P$10,3)))),"")</f>
        <v/>
      </c>
      <c r="T164" s="194" t="str">
        <f aca="false">IF(B164 &lt;&gt; "",IF(AND('PRINTABLE (per grading)'!H$16="EXAM", 'PRINTABLE (per grading)'!B$13="Prelim"), IF(ISERROR(SUMIF('Exam (LECTURE ONLY)'!D$20:M$20, "CLO2", 'Exam (LECTURE ONLY)'!D166:M166) / 'Exam (LECTURE ONLY)'!AL$7), "", SUMIF('Exam (LECTURE ONLY)'!D$20:M$20, "CLO2", 'Exam (LECTURE ONLY)'!D166:M166) /'Exam (LECTURE ONLY)'!AL$7),
IF(AND('PRINTABLE (per grading)'!H$16="EXAM", 'PRINTABLE (per grading)'!B$13="Midterm"), IF(ISERROR(SUMIF('Exam (LECTURE ONLY)'!O$20:X$20, "CLO2", 'Exam (LECTURE ONLY)'!O166:X166) / 'Exam (LECTURE ONLY)'!AM$7), "", SUMIF('Exam (LECTURE ONLY)'!O$20:X$20, "CLO2", 'Exam (LECTURE ONLY)'!O166:X166) / 'Exam (LECTURE ONLY)'!AM$7),
IF(AND('PRINTABLE (per grading)'!H$16="EXAM", 'PRINTABLE (per grading)'!B$13="Final"), IF(ISERROR(SUMIF('Exam (LECTURE ONLY)'!Z$20:AI$20, "CLO2", 'Exam (LECTURE ONLY)'!Z166:AI166) / 'Exam (LECTURE ONLY)'!AN$7), "", SUMIF('Exam (LECTURE ONLY)'!Z$20:AI$20, "CLO2", 'Exam (LECTURE ONLY)'!Z166:AI166) / 'Exam (LECTURE ONLY)'!AN$7),
IF(AND('PRINTABLE (per grading)'!H$16="OUTPUT", 'PRINTABLE (per grading)'!B$13="Prelim"), IF(ISERROR(SUMIF(OUTPUT!C$20:M$20, "CLO2", OUTPUT!C166:M166) / OUTPUT!AL$7), "", SUMIF(OUTPUT!C$20:M$20, "CLO2", OUTPUT!C166:M166) / OUTPUT!AL$7),
IF(AND('PRINTABLE (per grading)'!H$16="OUTPUT", 'PRINTABLE (per grading)'!B$13="Midterm"), IF(ISERROR(SUMIF(OUTPUT!O$20:Y$20, "CLO2", OUTPUT!O166:Y166) / OUTPUT!AM$7), "", SUMIF(OUTPUT!O$20:Y$20, "CLO2", OUTPUT!O166:Y166) / OUTPUT!AM$7),
IF(AND('PRINTABLE (per grading)'!H$16="OUTPUT", 'PRINTABLE (per grading)'!B$13="Final"), IF(ISERROR(SUMIF(OUTPUT!AA$20:AI$20, "CLO2", OUTPUT!AA166:AI166) / OUTPUT!AN$7), "", SUMIF(OUTPUT!AA$20:AI$20, "CLO2", OUTPUT!AA166:AI166) / OUTPUT!AN$7),
"")))))),"")</f>
        <v/>
      </c>
      <c r="U164" s="286" t="str">
        <f aca="false">IF(B164&lt;&gt;"",IF(T164="","",IF(T164&lt;0.5,1,IF(AND(T164&gt;=0.5,T164&lt;P$10),2,IF(T164&gt;=P$10,3)))),"")</f>
        <v/>
      </c>
      <c r="V164" s="287" t="str">
        <f aca="false">IF(B164 &lt;&gt; "",IFERROR(IF(AVERAGE(R164,T164)&gt;=P$10,"Y","N"),""),"")</f>
        <v/>
      </c>
      <c r="W164" s="194" t="str">
        <f aca="false">IF(B164 &lt;&gt; "", IFERROR(IF(C$16 = "PRELIM", SUMIF('Database (LECTURE-RES-PRAC)'!D$14:AG$14, "CLO3", 'Database (LECTURE-RES-PRAC)'!D161:AG161) / 'Grade computation'!F$6, IF(C$16 = "MIDTERM", SUMIF('Database (LECTURE-RES-PRAC)'!AJ$14:BM$14, "CLO3", 'Database (LECTURE-RES-PRAC)'!AJ161:BM161) / 'Grade computation'!G$6, IF(C$16 = "FINAL", SUMIF('Database (LECTURE-RES-PRAC)'!BP$14:CS$14, "CLO3", 'Database (LECTURE-RES-PRAC)'!BP161:CS161) / 'Grade computation'!H$6,""))),""),"")</f>
        <v/>
      </c>
      <c r="X164" s="286" t="str">
        <f aca="false">IF(B164&lt;&gt;"",IF(W164="","",IF(W164&lt;0.5,1,IF(AND(W164&gt;=0.5,W164&lt;P$10),2,IF(W164&gt;=P$10,3)))),"")</f>
        <v/>
      </c>
      <c r="Y164" s="194" t="str">
        <f aca="false">IF(B164 &lt;&gt; "",IF(AND('PRINTABLE (per grading)'!H$16="EXAM", 'PRINTABLE (per grading)'!B$13="Prelim"), IF(ISERROR(SUMIF('Exam (LECTURE ONLY)'!D$20:M$20, "CLO3", 'Exam (LECTURE ONLY)'!D166:M166) / 'Exam (LECTURE ONLY)'!AL$8), "", SUMIF('Exam (LECTURE ONLY)'!D$20:M$20, "CLO3", 'Exam (LECTURE ONLY)'!D166:M166) /'Exam (LECTURE ONLY)'!AL$8),
IF(AND('PRINTABLE (per grading)'!H$16="EXAM", 'PRINTABLE (per grading)'!B$13="Midterm"), IF(ISERROR(SUMIF('Exam (LECTURE ONLY)'!O$20:X$20, "CLO3", 'Exam (LECTURE ONLY)'!O166:X166) / 'Exam (LECTURE ONLY)'!AM$8), "", SUMIF('Exam (LECTURE ONLY)'!O$20:X$20, "CLO3", 'Exam (LECTURE ONLY)'!O166:X166) / 'Exam (LECTURE ONLY)'!AM$8),
IF(AND('PRINTABLE (per grading)'!H$16="EXAM", 'PRINTABLE (per grading)'!B$13="Final"), IF(ISERROR(SUMIF('Exam (LECTURE ONLY)'!Z$20:AI$20, "CLO3", 'Exam (LECTURE ONLY)'!Z166:AI166) / 'Exam (LECTURE ONLY)'!AN$8), "", SUMIF('Exam (LECTURE ONLY)'!Z$20:AI$20, "CLO3", 'Exam (LECTURE ONLY)'!Z166:AI166) / 'Exam (LECTURE ONLY)'!AN$8),
IF(AND('PRINTABLE (per grading)'!H$16="OUTPUT", 'PRINTABLE (per grading)'!B$13="Prelim"), IF(ISERROR(SUMIF(OUTPUT!C$20:M$20, "CLO3", OUTPUT!C166:M166) / OUTPUT!AL$8), "", SUMIF(OUTPUT!C$20:M$20, "CLO3", OUTPUT!C166:M166) / OUTPUT!AL$8),
IF(AND('PRINTABLE (per grading)'!H$16="OUTPUT", 'PRINTABLE (per grading)'!B$13="Midterm"), IF(ISERROR(SUMIF(OUTPUT!O$20:Y$20, "CLO3", OUTPUT!O166:Y166) / OUTPUT!AM$8), "", SUMIF(OUTPUT!O$20:Y$20, "CLO3", OUTPUT!O166:Y166) / OUTPUT!AM$8),
IF(AND('PRINTABLE (per grading)'!H$16="OUTPUT", 'PRINTABLE (per grading)'!B$13="Final"), IF(ISERROR(SUMIF(OUTPUT!AA$20:AI$20, "CLO3", OUTPUT!AA166:AI166) / OUTPUT!AN$8), "", SUMIF(OUTPUT!AA$20:AI$20, "CLO3", OUTPUT!AA166:AI166) / OUTPUT!AN$8),
"" )))))),"")</f>
        <v/>
      </c>
      <c r="Z164" s="286" t="str">
        <f aca="false">IF(B164&lt;&gt;"",IF(Y164="","",IF(Y164&lt;0.5,1,IF(AND(Y164&gt;=0.5,Y164&lt;P$10),2,IF(Y164&gt;=P$10,3)))),"")</f>
        <v/>
      </c>
      <c r="AA164" s="287" t="str">
        <f aca="false">IF(B164 &lt;&gt; "",IFERROR(IF(AVERAGE(W164,Y164)&gt;=P$10,"Y","N"),""),"")</f>
        <v/>
      </c>
      <c r="AB164" s="194" t="str">
        <f aca="false">IF(B164 &lt;&gt; "", IFERROR(IF(C$16 = "PRELIM", SUMIF('Database (LECTURE-RES-PRAC)'!D$14:AG$14, "CLO4", 'Database (LECTURE-RES-PRAC)'!D161:AG161) / 'Grade computation'!F$7, IF(C$16 = "MIDTERM", SUMIF('Database (LECTURE-RES-PRAC)'!AJ$14:BM$14, "CLO4", 'Database (LECTURE-RES-PRAC)'!AJ161:BM161) / 'Grade computation'!G$7, IF(C$16 = "FINAL", SUMIF('Database (LECTURE-RES-PRAC)'!BP$14:CS$14, "CLO4", 'Database (LECTURE-RES-PRAC)'!BP161:CS161) / 'Grade computation'!H$7,""))),""),"")</f>
        <v/>
      </c>
      <c r="AC164" s="286" t="str">
        <f aca="false">IF(B164&lt;&gt;"",IF(AB164="","",IF(AB164&lt;0.5,1,IF(AND(AB164&gt;=0.5,AB164&lt;P$10),2,IF(AB164&gt;=P$10,3)))),"")</f>
        <v/>
      </c>
      <c r="AD164" s="194" t="str">
        <f aca="false">IF(B164 &lt;&gt; "",IF(AND('PRINTABLE (per grading)'!H$16="EXAM", 'PRINTABLE (per grading)'!B$13="Prelim"), IF(ISERROR(SUMIF('Exam (LECTURE ONLY)'!D$20:M$20, "CLO4", 'Exam (LECTURE ONLY)'!D166:M166) / 'Exam (LECTURE ONLY)'!AL$9), "", SUMIF('Exam (LECTURE ONLY)'!D$20:M$20, "CLO4", 'Exam (LECTURE ONLY)'!D166:M166) /'Exam (LECTURE ONLY)'!AL$9),
IF(AND('PRINTABLE (per grading)'!H$16="EXAM", 'PRINTABLE (per grading)'!B$13="Midterm"), IF(ISERROR(SUMIF('Exam (LECTURE ONLY)'!O$20:X$20, "CLO4", 'Exam (LECTURE ONLY)'!O166:X166) / 'Exam (LECTURE ONLY)'!AM$9), "", SUMIF('Exam (LECTURE ONLY)'!O$20:X$20, "CLO4", 'Exam (LECTURE ONLY)'!O166:X166) / 'Exam (LECTURE ONLY)'!AM$9),
IF(AND('PRINTABLE (per grading)'!H$16="EXAM", 'PRINTABLE (per grading)'!B$13="Final"), IF(ISERROR(SUMIF('Exam (LECTURE ONLY)'!Z$20:AI$20, "CLO4", 'Exam (LECTURE ONLY)'!Z166:AI166) / 'Exam (LECTURE ONLY)'!AN$9), "", SUMIF('Exam (LECTURE ONLY)'!Z$20:AI$20, "CLO4", 'Exam (LECTURE ONLY)'!Z166:AI166) / 'Exam (LECTURE ONLY)'!AN$9),
IF(AND('PRINTABLE (per grading)'!H$16="OUTPUT", 'PRINTABLE (per grading)'!B$13="Prelim"), IF(ISERROR(SUMIF(OUTPUT!C$20:M$20, "CLO4", OUTPUT!C166:M166) / OUTPUT!AL$9), "", SUMIF(OUTPUT!C$20:M$20, "CLO4", OUTPUT!C166:M166) / OUTPUT!AL$9),
IF(AND('PRINTABLE (per grading)'!H$16="OUTPUT", 'PRINTABLE (per grading)'!B$13="Midterm"), IF(ISERROR(SUMIF(OUTPUT!O$20:Y$20, "CLO4", OUTPUT!O166:Y166) / OUTPUT!AM$9), "", SUMIF(OUTPUT!O$20:Y$20, "CLO4", OUTPUT!O166:Y166) / OUTPUT!AM$9),
IF(AND('PRINTABLE (per grading)'!H$16="OUTPUT", 'PRINTABLE (per grading)'!B$13="Final"), IF(ISERROR(SUMIF(OUTPUT!AA$20:AI$20, "CLO4", OUTPUT!AA166:AI166) / OUTPUT!AN$9), "", SUMIF(OUTPUT!AA$20:AI$20, "CLO4", OUTPUT!AA166:AI166) / OUTPUT!AN$9),
"")))))),"")</f>
        <v/>
      </c>
      <c r="AE164" s="286" t="str">
        <f aca="false">IF(B164&lt;&gt;"",IF(AD164="","",IF(AD164&lt;0.5,1,IF(AND(AD164&gt;=0.5,AD164&lt;P$10),2,IF(AD164&gt;=P$10,3)))),"")</f>
        <v/>
      </c>
      <c r="AF164" s="287" t="str">
        <f aca="false">IF(B164 &lt;&gt; "",IFERROR(IF(AVERAGE(AB164,AD164)&gt;=P$10,"Y","N"),""),"")</f>
        <v/>
      </c>
      <c r="AG164" s="194" t="str">
        <f aca="false">IF(B164 &lt;&gt; "", IFERROR(IF(C$16 = "PRELIM", SUMIF('Database (LECTURE-RES-PRAC)'!D$14:AG$14, "CLO5", 'Database (LECTURE-RES-PRAC)'!D161:AG161) / 'Grade computation'!F$8, IF(C$16 = "MIDTERM", SUMIF('Database (LECTURE-RES-PRAC)'!AJ$14:BM$14, "CLO5", 'Database (LECTURE-RES-PRAC)'!AJ161:BM161) / 'Grade computation'!G$8, IF(C$16 = "FINAL", SUMIF('Database (LECTURE-RES-PRAC)'!BP$14:CS$14, "CLO5", 'Database (LECTURE-RES-PRAC)'!BP161:CS161) / 'Grade computation'!H$8,""))),""),"")</f>
        <v/>
      </c>
      <c r="AH164" s="286" t="str">
        <f aca="false">IF(B164&lt;&gt;"",IF(AG164="","",IF(AG164&lt;0.5,1,IF(AND(AG164&gt;=0.5,AG164&lt;P$10),2,IF(AG164&gt;=P$10,3)))),"")</f>
        <v/>
      </c>
      <c r="AI164" s="194" t="str">
        <f aca="false">IF(B164 &lt;&gt; "",IF(AND('PRINTABLE (per grading)'!H$16="EXAM", 'PRINTABLE (per grading)'!B$13="Prelim"), IF(ISERROR(SUMIF('Exam (LECTURE ONLY)'!D$20:M$20, "CLO5", 'Exam (LECTURE ONLY)'!D166:M166) / 'Exam (LECTURE ONLY)'!AL$10), "", SUMIF('Exam (LECTURE ONLY)'!D$20:M$20, "CLO5", 'Exam (LECTURE ONLY)'!D166:M166) /'Exam (LECTURE ONLY)'!AL$10),
IF(AND('PRINTABLE (per grading)'!H$16="EXAM", 'PRINTABLE (per grading)'!B$13="Midterm"), IF(ISERROR(SUMIF('Exam (LECTURE ONLY)'!O$20:X$20, "CLO5", 'Exam (LECTURE ONLY)'!O166:X166) / 'Exam (LECTURE ONLY)'!AM$10), "", SUMIF('Exam (LECTURE ONLY)'!O$20:X$20, "CLO5", 'Exam (LECTURE ONLY)'!O166:X166) / 'Exam (LECTURE ONLY)'!AM$10),
IF(AND('PRINTABLE (per grading)'!H$16="EXAM", 'PRINTABLE (per grading)'!B$13="Final"), IF(ISERROR(SUMIF('Exam (LECTURE ONLY)'!Z$20:AI$20, "CLO5", 'Exam (LECTURE ONLY)'!Z166:AI166) / 'Exam (LECTURE ONLY)'!AN$10), "", SUMIF('Exam (LECTURE ONLY)'!Z$20:AI$20, "CLO5", 'Exam (LECTURE ONLY)'!Z166:AI166) / 'Exam (LECTURE ONLY)'!AN$10),
IF(AND('PRINTABLE (per grading)'!H$16="OUTPUT", 'PRINTABLE (per grading)'!B$13="Prelim"), IF(ISERROR(SUMIF(OUTPUT!C$20:M$20, "CLO5", OUTPUT!C166:M166) / OUTPUT!AL$10), "", SUMIF(OUTPUT!C$20:M$20, "CLO5", OUTPUT!C166:M166) / OUTPUT!AL$10),
IF(AND('PRINTABLE (per grading)'!H$16="OUTPUT", 'PRINTABLE (per grading)'!B$13="Midterm"), IF(ISERROR(SUMIF(OUTPUT!O$20:Y$20, "CLO5", OUTPUT!O166:Y166) / OUTPUT!AM$10), "", SUMIF(OUTPUT!O$20:Y$20, "CLO5", OUTPUT!O166:Y166) / OUTPUT!AM$10),
IF(AND('PRINTABLE (per grading)'!H$16="OUTPUT", 'PRINTABLE (per grading)'!B$13="Final"), IF(ISERROR(SUMIF(OUTPUT!AA$20:AI$20, "CLO5", OUTPUT!AA166:AI166) / OUTPUT!AN$10), "", SUMIF(OUTPUT!AA$20:AI$20, "CLO5", OUTPUT!AA166:AI166) / OUTPUT!AN$10),
"")))))),"")</f>
        <v/>
      </c>
      <c r="AJ164" s="286" t="str">
        <f aca="false">IF(B164&lt;&gt;"",IF(AI164="","",IF(AI164&lt;0.5,1,IF(AND(AI164&gt;=0.5,AI164&lt;P$10),2,IF(AI164&gt;=P$10,3)))),"")</f>
        <v/>
      </c>
      <c r="AK164" s="287" t="str">
        <f aca="false">IF(B164 &lt;&gt; "",IFERROR(IF(AVERAGE(AG164,AI164)&gt;=P$10,"Y","N"),""),"")</f>
        <v/>
      </c>
      <c r="AL164" s="194" t="str">
        <f aca="false">IF(B164 &lt;&gt; "", IFERROR(IF(C$16 = "PRELIM", SUMIF('Database (LECTURE-RES-PRAC)'!D$14:AG$14, "CLO6", 'Database (LECTURE-RES-PRAC)'!D161:AG161) / 'Grade computation'!F$9, IF(C$16 = "MIDTERM", SUMIF('Database (LECTURE-RES-PRAC)'!AJ$14:BM$14, "CLO6", 'Database (LECTURE-RES-PRAC)'!AJ161:BM161) / 'Grade computation'!G$9, IF(C$16 = "FINAL", SUMIF('Database (LECTURE-RES-PRAC)'!BP$14:CS$14, "CLO6", 'Database (LECTURE-RES-PRAC)'!BP161:CS161) / 'Grade computation'!H$9,""))),""),"")</f>
        <v/>
      </c>
      <c r="AM164" s="286" t="str">
        <f aca="false">IF(B164&lt;&gt;"",IF(AL164="","",IF(AL164&lt;0.5,1,IF(AND(AL164&gt;=0.5,AL164&lt;P$10),2,IF(AL164&gt;=P$10,3)))),"")</f>
        <v/>
      </c>
      <c r="AN164" s="194" t="str">
        <f aca="false">IF(B164 &lt;&gt; "",IF(AND('PRINTABLE (per grading)'!H$16="EXAM", 'PRINTABLE (per grading)'!B$13="Prelim"), IF(ISERROR(SUMIF('Exam (LECTURE ONLY)'!D$20:M$20, "CLO6", 'Exam (LECTURE ONLY)'!D166:M166) / 'Exam (LECTURE ONLY)'!AL$11), "", SUMIF('Exam (LECTURE ONLY)'!D$20:M$20, "CLO6", 'Exam (LECTURE ONLY)'!D166:M166) /'Exam (LECTURE ONLY)'!AL$11),
IF(AND('PRINTABLE (per grading)'!H$16="EXAM", 'PRINTABLE (per grading)'!B$13="Midterm"), IF(ISERROR(SUMIF('Exam (LECTURE ONLY)'!O$20:X$20, "CLO6", 'Exam (LECTURE ONLY)'!O166:X166) / 'Exam (LECTURE ONLY)'!AM$11), "", SUMIF('Exam (LECTURE ONLY)'!O$20:X$20, "CLO6", 'Exam (LECTURE ONLY)'!O166:X166) / 'Exam (LECTURE ONLY)'!AM$11),
IF(AND('PRINTABLE (per grading)'!H$16="EXAM", 'PRINTABLE (per grading)'!B$13="Final"), IF(ISERROR(SUMIF('Exam (LECTURE ONLY)'!Z$20:AI$20, "CLO6", 'Exam (LECTURE ONLY)'!Z166:AI166) / 'Exam (LECTURE ONLY)'!AN$11), "", SUMIF('Exam (LECTURE ONLY)'!Z$20:AI$20, "CLO6", 'Exam (LECTURE ONLY)'!Z166:AI166) / 'Exam (LECTURE ONLY)'!AN$11),
IF(AND('PRINTABLE (per grading)'!H$16="OUTPUT", 'PRINTABLE (per grading)'!B$13="Prelim"), IF(ISERROR(SUMIF(OUTPUT!C$20:M$20, "CLO6", OUTPUT!C166:M166) / OUTPUT!AL$11), "", SUMIF(OUTPUT!C$20:M$20, "CLO6", OUTPUT!C166:M166) / OUTPUT!AL$11),
IF(AND('PRINTABLE (per grading)'!H$16="OUTPUT", 'PRINTABLE (per grading)'!B$13="Midterm"), IF(ISERROR(SUMIF(OUTPUT!O$20:Y$20, "CLO6", OUTPUT!O166:Y166) / OUTPUT!AM$11), "", SUMIF(OUTPUT!O$20:Y$20, "CLO6", OUTPUT!O166:Y166) / OUTPUT!AM$11),
IF(AND('PRINTABLE (per grading)'!H$16="OUTPUT", 'PRINTABLE (per grading)'!B$13="Final"), IF(ISERROR(SUMIF(OUTPUT!AA$20:AI$20, "CLO6", OUTPUT!AA166:AI166) / OUTPUT!AN$11), "", SUMIF(OUTPUT!AA$20:AI$20, "CLO6", OUTPUT!AA166:AI166) / OUTPUT!AN$11),
"")))))),"")</f>
        <v/>
      </c>
      <c r="AO164" s="286" t="str">
        <f aca="false">IF(B164&lt;&gt;"",IF(AN164="","",IF(AN164&lt;0.5,1,IF(AND(AN164&gt;=0.5,AN164&lt;P$10),2,IF(AN164&gt;=P$10,3)))),"")</f>
        <v/>
      </c>
      <c r="AP164" s="287" t="str">
        <f aca="false">IF(B164 &lt;&gt; "",IFERROR(IF(AVERAGE(AL164,AN164)&gt;=P$10,"Y","N"),""),"")</f>
        <v/>
      </c>
      <c r="AQ164" s="194" t="str">
        <f aca="false">IF(B164 &lt;&gt; "", IFERROR(IF(C$16 = "PRELIM", SUMIF('Database (LECTURE-RES-PRAC)'!D$14:AG$14, "CLO7", 'Database (LECTURE-RES-PRAC)'!D161:AG161) / 'Grade computation'!F$10, IF(C$16 = "MIDTERM", SUMIF('Database (LECTURE-RES-PRAC)'!AJ$14:BM$14, "CLO7", 'Database (LECTURE-RES-PRAC)'!AJ161:BM161) / 'Grade computation'!G$10, IF(C$16 = "FINAL", SUMIF('Database (LECTURE-RES-PRAC)'!BP$14:CS$14, "CLO7", 'Database (LECTURE-RES-PRAC)'!BP161:CS161) / 'Grade computation'!H$10,""))),""),"")</f>
        <v/>
      </c>
      <c r="AR164" s="286" t="str">
        <f aca="false">IF(B164&lt;&gt;"",IF(AQ164="","",IF(AQ164&lt;0.5,1,IF(AND(AQ164&gt;=0.5,AQ164&lt;P$10),2,IF(AQ164&gt;=P$10,3)))),"")</f>
        <v/>
      </c>
      <c r="AS164" s="194" t="str">
        <f aca="false">IF(B164 &lt;&gt; "",IF(AND('PRINTABLE (per grading)'!H$16="EXAM", 'PRINTABLE (per grading)'!B$13="Prelim"), IF(ISERROR(SUMIF('Exam (LECTURE ONLY)'!D$20:M$20, "CLO7", 'Exam (LECTURE ONLY)'!D166:M166) / 'Exam (LECTURE ONLY)'!AL$12), "", SUMIF('Exam (LECTURE ONLY)'!D$20:M$20, "CLO7", 'Exam (LECTURE ONLY)'!D166:M166) /'Exam (LECTURE ONLY)'!AL$12),
IF(AND('PRINTABLE (per grading)'!H$16="EXAM", 'PRINTABLE (per grading)'!B$13="Midterm"), IF(ISERROR(SUMIF('Exam (LECTURE ONLY)'!O$20:X$20, "CLO7", 'Exam (LECTURE ONLY)'!O166:X166) / 'Exam (LECTURE ONLY)'!AM$12), "", SUMIF('Exam (LECTURE ONLY)'!O$20:X$20, "CLO7", 'Exam (LECTURE ONLY)'!O166:X166) / 'Exam (LECTURE ONLY)'!AM$12),
IF(AND('PRINTABLE (per grading)'!H$16="EXAM", 'PRINTABLE (per grading)'!B$13="Final"), IF(ISERROR(SUMIF('Exam (LECTURE ONLY)'!Z$20:AI$20, "CLO7", 'Exam (LECTURE ONLY)'!Z166:AI166) / 'Exam (LECTURE ONLY)'!AN$12), "", SUMIF('Exam (LECTURE ONLY)'!Z$20:AI$20, "CLO7", 'Exam (LECTURE ONLY)'!Z166:AI166) / 'Exam (LECTURE ONLY)'!AN$12),
IF(AND('PRINTABLE (per grading)'!H$16="OUTPUT", 'PRINTABLE (per grading)'!B$13="Prelim"), IF(ISERROR(SUMIF(OUTPUT!C$20:M$20, "CLO7", OUTPUT!C166:M166) / OUTPUT!AL$12), "", SUMIF(OUTPUT!C$20:M$20, "CLO7", OUTPUT!C166:M166) / OUTPUT!AL$12),
IF(AND('PRINTABLE (per grading)'!H$16="OUTPUT", 'PRINTABLE (per grading)'!B$13="Midterm"), IF(ISERROR(SUMIF(OUTPUT!O$20:Y$20, "CLO7", OUTPUT!O166:Y166) / OUTPUT!AM$12), "", SUMIF(OUTPUT!O$20:Y$20, "CLO7", OUTPUT!O166:Y166) / OUTPUT!AM$12),
IF(AND('PRINTABLE (per grading)'!H$16="OUTPUT", 'PRINTABLE (per grading)'!B$13="Final"), IF(ISERROR(SUMIF(OUTPUT!AA$20:AI$20, "CLO7", OUTPUT!AA166:AI166) / OUTPUT!AN$12), "", SUMIF(OUTPUT!AA$20:AI$20, "CLO7", OUTPUT!AA166:AI166) / OUTPUT!AN$12),
"")))))),"")</f>
        <v/>
      </c>
      <c r="AT164" s="286" t="str">
        <f aca="false">IF(B164&lt;&gt;"",IF(AS164="","",IF(AS164&lt;0.5,1,IF(AND(AS164&gt;=0.5,AS164&lt;P$10),2,IF(AS164&gt;=P$10,3)))),"")</f>
        <v/>
      </c>
      <c r="AU164" s="287" t="str">
        <f aca="false">IF(B164 &lt;&gt; "",IFERROR(IF(AVERAGE(AQ164,AS164)&gt;=P$10,"Y","N"),""),"")</f>
        <v/>
      </c>
      <c r="AV164" s="194" t="str">
        <f aca="false">IF(B164 &lt;&gt; "", IFERROR(IF(C$16 = "PRELIM", SUMIF('Database (LECTURE-RES-PRAC)'!D$14:AG$14, "CLO8", 'Database (LECTURE-RES-PRAC)'!D161:AG161) / 'Grade computation'!F$11, IF(C$16 = "MIDTERM", SUMIF('Database (LECTURE-RES-PRAC)'!AJ$14:BM$14, "CLO8", 'Database (LECTURE-RES-PRAC)'!AJ161:BM161) / 'Grade computation'!G$11, IF(C$16 = "FINAL", SUMIF('Database (LECTURE-RES-PRAC)'!BP$14:CS$14, "CLO8", 'Database (LECTURE-RES-PRAC)'!BP161:CS161) / 'Grade computation'!H$11,""))),""),"")</f>
        <v/>
      </c>
      <c r="AW164" s="286" t="str">
        <f aca="false">IF(B164&lt;&gt;"",IF(AV164="","",IF(AV164&lt;0.5,1,IF(AND(AV164&gt;=0.5,AV164&lt;P$10),2,IF(AV164&gt;=P$10,3)))),"")</f>
        <v/>
      </c>
      <c r="AX164" s="194" t="str">
        <f aca="false">IF(B164 &lt;&gt; "",IF(AND('PRINTABLE (per grading)'!H$16="EXAM", 'PRINTABLE (per grading)'!B$13="Prelim"), IF(ISERROR(SUMIF('Exam (LECTURE ONLY)'!D$20:M$20, "CLO8", 'Exam (LECTURE ONLY)'!D166:M166) / 'Exam (LECTURE ONLY)'!AL$13), "", SUMIF('Exam (LECTURE ONLY)'!D$20:M$20, "CLO8", 'Exam (LECTURE ONLY)'!D166:M166) /'Exam (LECTURE ONLY)'!AL$13),
IF(AND('PRINTABLE (per grading)'!H$16="EXAM", 'PRINTABLE (per grading)'!B$13="Midterm"), IF(ISERROR(SUMIF('Exam (LECTURE ONLY)'!O$20:X$20, "CLO8", 'Exam (LECTURE ONLY)'!O166:X166) / 'Exam (LECTURE ONLY)'!AM$13), "", SUMIF('Exam (LECTURE ONLY)'!O$20:X$20, "CLO8", 'Exam (LECTURE ONLY)'!O166:X166) / 'Exam (LECTURE ONLY)'!AM$13),
IF(AND('PRINTABLE (per grading)'!H$16="EXAM", 'PRINTABLE (per grading)'!B$13="Final"), IF(ISERROR(SUMIF('Exam (LECTURE ONLY)'!Z$20:AI$20, "CLO8", 'Exam (LECTURE ONLY)'!Z166:AI166) / 'Exam (LECTURE ONLY)'!AN$13), "", SUMIF('Exam (LECTURE ONLY)'!Z$20:AI$20, "CLO8", 'Exam (LECTURE ONLY)'!Z166:AI166) / 'Exam (LECTURE ONLY)'!AN$13),
IF(AND('PRINTABLE (per grading)'!H$16="OUTPUT", 'PRINTABLE (per grading)'!B$13="Prelim"), IF(ISERROR(SUMIF(OUTPUT!C$20:M$20, "CLO8", OUTPUT!C166:M166) / OUTPUT!AL$13), "", SUMIF(OUTPUT!C$20:M$20, "CLO8", OUTPUT!C166:M166) / OUTPUT!AL$13),
IF(AND('PRINTABLE (per grading)'!H$16="OUTPUT", 'PRINTABLE (per grading)'!B$13="Midterm"), IF(ISERROR(SUMIF(OUTPUT!O$20:Y$20, "CLO8", OUTPUT!O166:Y166) / OUTPUT!AM$13), "", SUMIF(OUTPUT!O$20:Y$20, "CLO8", OUTPUT!O166:Y166) / OUTPUT!AM$13),
IF(AND('PRINTABLE (per grading)'!H$16="OUTPUT", 'PRINTABLE (per grading)'!B$13="Final"), IF(ISERROR(SUMIF(OUTPUT!AA$20:AI$20, "CLO8", OUTPUT!AA166:AI166) / OUTPUT!AN$13), "", SUMIF(OUTPUT!AA$20:AI$20, "CLO8", OUTPUT!AA166:AI166) / OUTPUT!AN$13),
"")))))),"")</f>
        <v/>
      </c>
      <c r="AY164" s="286" t="str">
        <f aca="false">IF(B164&lt;&gt;"",IF(AX164="","",IF(AX164&lt;0.5,1,IF(AND(AX164&gt;=0.5,AX164&lt;P$10),2,IF(AX164&gt;=P$10,3)))),"")</f>
        <v/>
      </c>
      <c r="AZ164" s="287" t="str">
        <f aca="false">IF(B164 &lt;&gt; "",IFERROR(IF(AVERAGE(AV164,AX164)&gt;=P$10,"Y","N"),""),"")</f>
        <v/>
      </c>
      <c r="BA164" s="194" t="str">
        <f aca="false">IF(B164 &lt;&gt; "", IFERROR(IF(C$16 = "PRELIM", SUMIF('Database (LECTURE-RES-PRAC)'!D$14:AG$14, "CLO9", 'Database (LECTURE-RES-PRAC)'!D161:AG161) / 'Grade computation'!F$12, IF(C$16 = "MIDTERM", SUMIF('Database (LECTURE-RES-PRAC)'!AJ$14:BM$14, "CLO9", 'Database (LECTURE-RES-PRAC)'!AJ161:BM161) / 'Grade computation'!G$12, IF(C$16 = "FINAL", SUMIF('Database (LECTURE-RES-PRAC)'!BP$14:CS$14, "CLO9", 'Database (LECTURE-RES-PRAC)'!BP161:CS161) / 'Grade computation'!H$12,""))),""),"")</f>
        <v/>
      </c>
      <c r="BB164" s="286" t="str">
        <f aca="false">IF(B164&lt;&gt;"",IF(BA164="","",IF(BA164&lt;0.5,1,IF(AND(BA164&gt;=0.5,BA164&lt;P$10),2,IF(BA164&gt;=P$10,3)))),"")</f>
        <v/>
      </c>
      <c r="BC164" s="194" t="str">
        <f aca="false">IF(B164 &lt;&gt; "",IF(AND('PRINTABLE (per grading)'!H$16="EXAM", 'PRINTABLE (per grading)'!B$13="Prelim"), IF(ISERROR(SUMIF('Exam (LECTURE ONLY)'!D$20:M$20, "CLO9", 'Exam (LECTURE ONLY)'!D166:M166) / 'Exam (LECTURE ONLY)'!AL$14), "", SUMIF('Exam (LECTURE ONLY)'!D$20:M$20, "CLO9", 'Exam (LECTURE ONLY)'!D166:M166) /'Exam (LECTURE ONLY)'!AL$14),
IF(AND('PRINTABLE (per grading)'!H$16="EXAM", 'PRINTABLE (per grading)'!B$13="Midterm"), IF(ISERROR(SUMIF('Exam (LECTURE ONLY)'!O$20:X$20, "CLO9", 'Exam (LECTURE ONLY)'!O166:X166) / 'Exam (LECTURE ONLY)'!AM$14), "", SUMIF('Exam (LECTURE ONLY)'!O$20:X$20, "CLO9", 'Exam (LECTURE ONLY)'!O166:X166) / 'Exam (LECTURE ONLY)'!AM$14),
IF(AND('PRINTABLE (per grading)'!H$16="EXAM", 'PRINTABLE (per grading)'!B$13="Final"), IF(ISERROR(SUMIF('Exam (LECTURE ONLY)'!Z$20:AI$20, "CLO9", 'Exam (LECTURE ONLY)'!Z166:AI166) / 'Exam (LECTURE ONLY)'!AN$14), "", SUMIF('Exam (LECTURE ONLY)'!Z$20:AI$20, "CLO9", 'Exam (LECTURE ONLY)'!Z166:AI166) / 'Exam (LECTURE ONLY)'!AN$14),
IF(AND('PRINTABLE (per grading)'!H$16="OUTPUT", 'PRINTABLE (per grading)'!B$13="Prelim"), IF(ISERROR(SUMIF(OUTPUT!C$20:M$20, "CLO9", OUTPUT!C166:M166) / OUTPUT!AL$14), "", SUMIF(OUTPUT!C$20:M$20, "CLO9", OUTPUT!C166:M166) / OUTPUT!AL$14),
IF(AND('PRINTABLE (per grading)'!H$16="OUTPUT", 'PRINTABLE (per grading)'!B$13="Midterm"), IF(ISERROR(SUMIF(OUTPUT!O$20:Y$20, "CLO9", OUTPUT!O166:Y166) / OUTPUT!AM$14), "", SUMIF(OUTPUT!O$20:Y$20, "CLO9", OUTPUT!O166:Y166) / OUTPUT!AM$14),
IF(AND('PRINTABLE (per grading)'!H$16="OUTPUT", 'PRINTABLE (per grading)'!B$13="Final"), IF(ISERROR(SUMIF(OUTPUT!AA$20:AI$20, "CLO9", OUTPUT!AA166:AI166) / OUTPUT!AN$14), "", SUMIF(OUTPUT!AA$20:AI$20, "CLO9", OUTPUT!AA166:AI166) / OUTPUT!AN$14),
"")))))),"")</f>
        <v/>
      </c>
      <c r="BD164" s="286" t="str">
        <f aca="false">IF(B164&lt;&gt;"",IF(BC164="","",IF(BC164&lt;0.5,1,IF(AND(BC164&gt;=0.5,BC164&lt;P$10),2,IF(BC164&gt;=P$10,3)))),"")</f>
        <v/>
      </c>
      <c r="BE164" s="287" t="str">
        <f aca="false">IF(B164 &lt;&gt; "",IFERROR(IF(AVERAGE(BA164,BC164)&gt;=P$10,"Y","N"),""),"")</f>
        <v/>
      </c>
      <c r="BF164" s="194" t="str">
        <f aca="false">IF(B164 &lt;&gt; "", IFERROR(IF(C$16 = "PRELIM", SUMIF('Database (LECTURE-RES-PRAC)'!D$14:AG$14, "CLO10", 'Database (LECTURE-RES-PRAC)'!D161:AG161) / 'Grade computation'!F$13, IF(C$16 = "MIDTERM", SUMIF('Database (LECTURE-RES-PRAC)'!AJ$14:BM$14, "CLO10", 'Database (LECTURE-RES-PRAC)'!AJ161:BM161) / 'Grade computation'!G$13, IF(C$16 = "FINAL", SUMIF('Database (LECTURE-RES-PRAC)'!BP$14:CS$14, "CLO10", 'Database (LECTURE-RES-PRAC)'!BP161:CS161) / 'Grade computation'!H$13,""))),""),"")</f>
        <v/>
      </c>
      <c r="BG164" s="286" t="str">
        <f aca="false">IF(B164&lt;&gt;"",IF(BF164="","",IF(BF164&lt;0.5,1,IF(AND(BF164&gt;=0.5,BF164&lt;P$10),2,IF(BF164&gt;=P$10,3)))),"")</f>
        <v/>
      </c>
      <c r="BH164" s="194" t="str">
        <f aca="false">IF(B164 &lt;&gt; "",IF(AND('PRINTABLE (per grading)'!H$16="EXAM", 'PRINTABLE (per grading)'!B$13="Prelim"), IF(ISERROR(SUMIF('Exam (LECTURE ONLY)'!D$20:M$20, "CLO10", 'Exam (LECTURE ONLY)'!D166:M166) / 'Exam (LECTURE ONLY)'!AL$15), "", SUMIF('Exam (LECTURE ONLY)'!D$20:M$20, "CLO10", 'Exam (LECTURE ONLY)'!D166:M166) /'Exam (LECTURE ONLY)'!AL$15),
IF(AND('PRINTABLE (per grading)'!H$16="EXAM", 'PRINTABLE (per grading)'!B$13="Midterm"), IF(ISERROR(SUMIF('Exam (LECTURE ONLY)'!O$20:X$20, "CLO10", 'Exam (LECTURE ONLY)'!O166:X166) / 'Exam (LECTURE ONLY)'!AM$15), "", SUMIF('Exam (LECTURE ONLY)'!O$20:X$20, "CLO10", 'Exam (LECTURE ONLY)'!O166:X166) / 'Exam (LECTURE ONLY)'!AM$15),
IF(AND('PRINTABLE (per grading)'!H$16="EXAM", 'PRINTABLE (per grading)'!B$13="Final"), IF(ISERROR(SUMIF('Exam (LECTURE ONLY)'!Z$20:AI$20, "CLO10", 'Exam (LECTURE ONLY)'!Z166:AI166) / 'Exam (LECTURE ONLY)'!AN$15), "", SUMIF('Exam (LECTURE ONLY)'!Z$20:AI$20, "CLO10", 'Exam (LECTURE ONLY)'!Z166:AI166) / 'Exam (LECTURE ONLY)'!AN$15),
IF(AND('PRINTABLE (per grading)'!H$16="OUTPUT", 'PRINTABLE (per grading)'!B$13="Prelim"), IF(ISERROR(SUMIF(OUTPUT!C$20:M$20, "CLO10", OUTPUT!C166:M166) / OUTPUT!AL$15), "", SUMIF(OUTPUT!C$20:M$20, "CLO10", OUTPUT!C166:M166) / OUTPUT!AL$15),
IF(AND('PRINTABLE (per grading)'!H$16="OUTPUT", 'PRINTABLE (per grading)'!B$13="Midterm"), IF(ISERROR(SUMIF(OUTPUT!O$20:Y$20, "CLO10", OUTPUT!O166:Y166) / OUTPUT!AM$15), "", SUMIF(OUTPUT!O$20:Y$20, "CLO10", OUTPUT!O166:Y166) / OUTPUT!AM$15),
IF(AND('PRINTABLE (per grading)'!H$16="OUTPUT", 'PRINTABLE (per grading)'!B$13="Final"), IF(ISERROR(SUMIF(OUTPUT!AA$20:AI$20, "CLO10", OUTPUT!AA166:AI166) / OUTPUT!AN$15), "", SUMIF(OUTPUT!AA$20:AI$20, "CLO10", OUTPUT!AA166:AI166) / OUTPUT!AN$15),
"")))))),"")</f>
        <v/>
      </c>
      <c r="BI164" s="286" t="str">
        <f aca="false">IF(B164&lt;&gt;"",IF(BH164="","",IF(BH164&lt;0.5,1,IF(AND(BH164&gt;=0.5,BH164&lt;P$10),2,IF(BH164&gt;=P$10,3)))),"")</f>
        <v/>
      </c>
      <c r="BJ164" s="287" t="str">
        <f aca="false">IF(B164 &lt;&gt; "",IFERROR(IF(AVERAGE(BF164,BH164)&gt;=P$10,"Y","N"),""),"")</f>
        <v/>
      </c>
      <c r="BK164" s="8"/>
    </row>
    <row r="165" customFormat="false" ht="19.5" hidden="false" customHeight="true" outlineLevel="0" collapsed="false">
      <c r="A165" s="183" t="str">
        <f aca="false">IF(ISBLANK('Database (LECTURE-RES-PRAC)'!A162),"",'Database (LECTURE-RES-PRAC)'!A162)</f>
        <v/>
      </c>
      <c r="B165" s="184" t="str">
        <f aca="false">IF(ISBLANK('Database (LECTURE-RES-PRAC)'!B162),"",'Database (LECTURE-RES-PRAC)'!B162)</f>
        <v/>
      </c>
      <c r="C165" s="230" t="str">
        <f aca="false">IF(B165&lt;&gt;"",IF(C$16="PRELIM",'Grade computation'!C165, IF(C$16="MIDTERM",'Grade computation'!K165, IF(C$16="FINAL",'Grade computation'!S165,""))),"")</f>
        <v/>
      </c>
      <c r="D165" s="231" t="str">
        <f aca="false">IF(B165&lt;&gt;"",IFERROR(IF(B$11="80-20", (((C165/C$19)*X$6)+X$7)*D$18, IF(B$11="60-40", (((C165/C$19)*Y$6)+Y$7)*D$18, 0)),0),"")</f>
        <v/>
      </c>
      <c r="E165" s="230" t="str">
        <f aca="false">IF(B165&lt;&gt;"", IF(C$16="PRELIM",'Grade computation'!E165, IF(C$16="MIDTERM",'Grade computation'!M165, IF(C$16="FINAL",'Grade computation'!U165,""))),"")</f>
        <v/>
      </c>
      <c r="F165" s="232" t="str">
        <f aca="false">IF(B165&lt;&gt;"",IFERROR(IF(B$11="80-20", (((E165/E$19)*X$6)+X$7)*F$18, IF(B$11="60-40", (((E165/E$19)*Y$6)+Y$7)*F$18, 0)),0),"")</f>
        <v/>
      </c>
      <c r="G165" s="233" t="str">
        <f aca="false">IF(B165&lt;&gt;"",IFERROR((D165+F165),0),"")</f>
        <v/>
      </c>
      <c r="H165" s="234" t="str">
        <f aca="false">IF(B165&lt;&gt;"",IF(C$16="PRELIM", 'Grade computation'!H165, IF(C$16="MIDTERM", 'Grade computation'!P165, IF(C$16="FINAL",'Grade computation'!X165, ""))),"")</f>
        <v/>
      </c>
      <c r="I165" s="233" t="str">
        <f aca="false">IF(B165&lt;&gt;"",IFERROR(IF(B$11="80-20", (((H165/H$19)*X$6)+X$7)*I$19, IF(B$11="60-40", (((H165/H$19)*Y$6)+Y$7)*I$19, 0)),0),"")</f>
        <v/>
      </c>
      <c r="J165" s="237" t="str">
        <f aca="false">IFERROR((G165+I165),"")</f>
        <v/>
      </c>
      <c r="K165" s="183" t="str">
        <f aca="false">IFERROR(IF(J165="","",IF(J165&gt;=75,"PASSED","FAILED")),"")</f>
        <v/>
      </c>
      <c r="L165" s="183"/>
      <c r="M165" s="194" t="str">
        <f aca="false">IF(B165 &lt;&gt; "", IFERROR(IF(C$16 = "PRELIM", SUMIF('Database (LECTURE-RES-PRAC)'!D$14:AG$14, "CLO1", 'Database (LECTURE-RES-PRAC)'!D162:AG162) / 'Grade computation'!F$4, IF(C$16 = "MIDTERM", SUMIF('Database (LECTURE-RES-PRAC)'!AJ$14:BM$14, "CLO1", 'Database (LECTURE-RES-PRAC)'!AJ162:BM162) / 'Grade computation'!G$4, IF(C$16 = "FINAL", SUMIF('Database (LECTURE-RES-PRAC)'!BP$14:CS$14, "CLO1", 'Database (LECTURE-RES-PRAC)'!BP162:CS162) / 'Grade computation'!H$4,""))),""),"")</f>
        <v/>
      </c>
      <c r="N165" s="286" t="str">
        <f aca="false">IF(B165&lt;&gt;"",IF(M165="","",IF(M165&lt;0.5,1,IF(AND(M165&gt;=0.5,M165&lt;P$10),2,IF(M165&gt;=P$10,3)))),"")</f>
        <v/>
      </c>
      <c r="O165" s="194" t="str">
        <f aca="false">IF(B165 &lt;&gt; "",IF(AND('PRINTABLE (per grading)'!H$16="EXAM", 'PRINTABLE (per grading)'!B$13="Prelim"), IF(ISERROR(SUMIF('Exam (LECTURE ONLY)'!D$20:M$20, "CLO1", 'Exam (LECTURE ONLY)'!D167:M167) / 'Exam (LECTURE ONLY)'!AL$6), "", SUMIF('Exam (LECTURE ONLY)'!D$20:M$20, "CLO1", 'Exam (LECTURE ONLY)'!D167:M167) /'Exam (LECTURE ONLY)'!AL$6),
IF(AND('PRINTABLE (per grading)'!H$16="EXAM", 'PRINTABLE (per grading)'!B$13="Midterm"), IF(ISERROR(SUMIF('Exam (LECTURE ONLY)'!O$20:X$20, "CLO1", 'Exam (LECTURE ONLY)'!O167:X167) / 'Exam (LECTURE ONLY)'!AM$6), "", SUMIF('Exam (LECTURE ONLY)'!O$20:X$20, "CLO1", 'Exam (LECTURE ONLY)'!O167:X167) / 'Exam (LECTURE ONLY)'!AM$6),
IF(AND('PRINTABLE (per grading)'!H$16="EXAM", 'PRINTABLE (per grading)'!B$13="Final"), IF(ISERROR(SUMIF('Exam (LECTURE ONLY)'!Z$20:AI$20, "CLO1", 'Exam (LECTURE ONLY)'!Z167:AI167) / 'Exam (LECTURE ONLY)'!AN$6), "", SUMIF('Exam (LECTURE ONLY)'!Z$20:AI$20, "CLO1", 'Exam (LECTURE ONLY)'!Z167:AI167) / 'Exam (LECTURE ONLY)'!AN$6),
IF(AND('PRINTABLE (per grading)'!H$16="OUTPUT", 'PRINTABLE (per grading)'!B$13="Prelim"), IF(ISERROR(SUMIF(OUTPUT!C$20:M$20, "CLO1", OUTPUT!C167:M167) / OUTPUT!AL$6), "", SUMIF(OUTPUT!C$20:M$20, "CLO1", OUTPUT!C167:M167) / OUTPUT!AL$6),
IF(AND('PRINTABLE (per grading)'!H$16="OUTPUT", 'PRINTABLE (per grading)'!B$13="Midterm"), IF(ISERROR(SUMIF(OUTPUT!O$20:Y$20, "CLO1", OUTPUT!O167:Y167) / OUTPUT!AM$6), "", SUMIF(OUTPUT!O$20:Y$20, "CLO1", OUTPUT!O167:Y167) / OUTPUT!AM$6),
IF(AND('PRINTABLE (per grading)'!H$16="OUTPUT", 'PRINTABLE (per grading)'!B$13="Final"), IF(ISERROR(SUMIF(OUTPUT!AA$20:AI$20, "CLO1", OUTPUT!AA167:AI167) / OUTPUT!AN$6), "", SUMIF(OUTPUT!AA$20:AI$20, "CLO1", OUTPUT!AA167:AI167) / OUTPUT!AN$6),
"")))))),"")</f>
        <v/>
      </c>
      <c r="P165" s="286" t="str">
        <f aca="false">IF(B165&lt;&gt;"",IF(O165="","",IF(O165&lt;0.5,1,IF(AND(O165&gt;=0.5,O165&lt;P$10),2,IF(O165&gt;=P$10,3)))),"")</f>
        <v/>
      </c>
      <c r="Q165" s="287" t="str">
        <f aca="false">IF(B165 &lt;&gt; "",IFERROR(IF(AVERAGE(M165,O165)&gt;=P$10,"Y","N"),""),"")</f>
        <v/>
      </c>
      <c r="R165" s="194" t="str">
        <f aca="false">IF(B165 &lt;&gt; "", IFERROR(IF(C$16 = "PRELIM", SUMIF('Database (LECTURE-RES-PRAC)'!D$14:AG$14, "CLO2", 'Database (LECTURE-RES-PRAC)'!D162:AG162) / 'Grade computation'!F$5, IF(C$16 = "MIDTERM", SUMIF('Database (LECTURE-RES-PRAC)'!AJ$14:BM$14, "CLO2", 'Database (LECTURE-RES-PRAC)'!AJ162:BM162) / 'Grade computation'!G$5, IF(C$16 = "FINAL", SUMIF('Database (LECTURE-RES-PRAC)'!BP$14:CS$14, "CLO2", 'Database (LECTURE-RES-PRAC)'!BP162:CS162) / 'Grade computation'!H$5,""))),""),"")</f>
        <v/>
      </c>
      <c r="S165" s="286" t="str">
        <f aca="false">IF(B165&lt;&gt;"",IF(R165="","",IF(R165&lt;0.5,1,IF(AND(R165&gt;=0.5,R165&lt;P$10),2,IF(R165&gt;=P$10,3)))),"")</f>
        <v/>
      </c>
      <c r="T165" s="194" t="str">
        <f aca="false">IF(B165 &lt;&gt; "",IF(AND('PRINTABLE (per grading)'!H$16="EXAM", 'PRINTABLE (per grading)'!B$13="Prelim"), IF(ISERROR(SUMIF('Exam (LECTURE ONLY)'!D$20:M$20, "CLO2", 'Exam (LECTURE ONLY)'!D167:M167) / 'Exam (LECTURE ONLY)'!AL$7), "", SUMIF('Exam (LECTURE ONLY)'!D$20:M$20, "CLO2", 'Exam (LECTURE ONLY)'!D167:M167) /'Exam (LECTURE ONLY)'!AL$7),
IF(AND('PRINTABLE (per grading)'!H$16="EXAM", 'PRINTABLE (per grading)'!B$13="Midterm"), IF(ISERROR(SUMIF('Exam (LECTURE ONLY)'!O$20:X$20, "CLO2", 'Exam (LECTURE ONLY)'!O167:X167) / 'Exam (LECTURE ONLY)'!AM$7), "", SUMIF('Exam (LECTURE ONLY)'!O$20:X$20, "CLO2", 'Exam (LECTURE ONLY)'!O167:X167) / 'Exam (LECTURE ONLY)'!AM$7),
IF(AND('PRINTABLE (per grading)'!H$16="EXAM", 'PRINTABLE (per grading)'!B$13="Final"), IF(ISERROR(SUMIF('Exam (LECTURE ONLY)'!Z$20:AI$20, "CLO2", 'Exam (LECTURE ONLY)'!Z167:AI167) / 'Exam (LECTURE ONLY)'!AN$7), "", SUMIF('Exam (LECTURE ONLY)'!Z$20:AI$20, "CLO2", 'Exam (LECTURE ONLY)'!Z167:AI167) / 'Exam (LECTURE ONLY)'!AN$7),
IF(AND('PRINTABLE (per grading)'!H$16="OUTPUT", 'PRINTABLE (per grading)'!B$13="Prelim"), IF(ISERROR(SUMIF(OUTPUT!C$20:M$20, "CLO2", OUTPUT!C167:M167) / OUTPUT!AL$7), "", SUMIF(OUTPUT!C$20:M$20, "CLO2", OUTPUT!C167:M167) / OUTPUT!AL$7),
IF(AND('PRINTABLE (per grading)'!H$16="OUTPUT", 'PRINTABLE (per grading)'!B$13="Midterm"), IF(ISERROR(SUMIF(OUTPUT!O$20:Y$20, "CLO2", OUTPUT!O167:Y167) / OUTPUT!AM$7), "", SUMIF(OUTPUT!O$20:Y$20, "CLO2", OUTPUT!O167:Y167) / OUTPUT!AM$7),
IF(AND('PRINTABLE (per grading)'!H$16="OUTPUT", 'PRINTABLE (per grading)'!B$13="Final"), IF(ISERROR(SUMIF(OUTPUT!AA$20:AI$20, "CLO2", OUTPUT!AA167:AI167) / OUTPUT!AN$7), "", SUMIF(OUTPUT!AA$20:AI$20, "CLO2", OUTPUT!AA167:AI167) / OUTPUT!AN$7),
"")))))),"")</f>
        <v/>
      </c>
      <c r="U165" s="286" t="str">
        <f aca="false">IF(B165&lt;&gt;"",IF(T165="","",IF(T165&lt;0.5,1,IF(AND(T165&gt;=0.5,T165&lt;P$10),2,IF(T165&gt;=P$10,3)))),"")</f>
        <v/>
      </c>
      <c r="V165" s="287" t="str">
        <f aca="false">IF(B165 &lt;&gt; "",IFERROR(IF(AVERAGE(R165,T165)&gt;=P$10,"Y","N"),""),"")</f>
        <v/>
      </c>
      <c r="W165" s="194" t="str">
        <f aca="false">IF(B165 &lt;&gt; "", IFERROR(IF(C$16 = "PRELIM", SUMIF('Database (LECTURE-RES-PRAC)'!D$14:AG$14, "CLO3", 'Database (LECTURE-RES-PRAC)'!D162:AG162) / 'Grade computation'!F$6, IF(C$16 = "MIDTERM", SUMIF('Database (LECTURE-RES-PRAC)'!AJ$14:BM$14, "CLO3", 'Database (LECTURE-RES-PRAC)'!AJ162:BM162) / 'Grade computation'!G$6, IF(C$16 = "FINAL", SUMIF('Database (LECTURE-RES-PRAC)'!BP$14:CS$14, "CLO3", 'Database (LECTURE-RES-PRAC)'!BP162:CS162) / 'Grade computation'!H$6,""))),""),"")</f>
        <v/>
      </c>
      <c r="X165" s="286" t="str">
        <f aca="false">IF(B165&lt;&gt;"",IF(W165="","",IF(W165&lt;0.5,1,IF(AND(W165&gt;=0.5,W165&lt;P$10),2,IF(W165&gt;=P$10,3)))),"")</f>
        <v/>
      </c>
      <c r="Y165" s="194" t="str">
        <f aca="false">IF(B165 &lt;&gt; "",IF(AND('PRINTABLE (per grading)'!H$16="EXAM", 'PRINTABLE (per grading)'!B$13="Prelim"), IF(ISERROR(SUMIF('Exam (LECTURE ONLY)'!D$20:M$20, "CLO3", 'Exam (LECTURE ONLY)'!D167:M167) / 'Exam (LECTURE ONLY)'!AL$8), "", SUMIF('Exam (LECTURE ONLY)'!D$20:M$20, "CLO3", 'Exam (LECTURE ONLY)'!D167:M167) /'Exam (LECTURE ONLY)'!AL$8),
IF(AND('PRINTABLE (per grading)'!H$16="EXAM", 'PRINTABLE (per grading)'!B$13="Midterm"), IF(ISERROR(SUMIF('Exam (LECTURE ONLY)'!O$20:X$20, "CLO3", 'Exam (LECTURE ONLY)'!O167:X167) / 'Exam (LECTURE ONLY)'!AM$8), "", SUMIF('Exam (LECTURE ONLY)'!O$20:X$20, "CLO3", 'Exam (LECTURE ONLY)'!O167:X167) / 'Exam (LECTURE ONLY)'!AM$8),
IF(AND('PRINTABLE (per grading)'!H$16="EXAM", 'PRINTABLE (per grading)'!B$13="Final"), IF(ISERROR(SUMIF('Exam (LECTURE ONLY)'!Z$20:AI$20, "CLO3", 'Exam (LECTURE ONLY)'!Z167:AI167) / 'Exam (LECTURE ONLY)'!AN$8), "", SUMIF('Exam (LECTURE ONLY)'!Z$20:AI$20, "CLO3", 'Exam (LECTURE ONLY)'!Z167:AI167) / 'Exam (LECTURE ONLY)'!AN$8),
IF(AND('PRINTABLE (per grading)'!H$16="OUTPUT", 'PRINTABLE (per grading)'!B$13="Prelim"), IF(ISERROR(SUMIF(OUTPUT!C$20:M$20, "CLO3", OUTPUT!C167:M167) / OUTPUT!AL$8), "", SUMIF(OUTPUT!C$20:M$20, "CLO3", OUTPUT!C167:M167) / OUTPUT!AL$8),
IF(AND('PRINTABLE (per grading)'!H$16="OUTPUT", 'PRINTABLE (per grading)'!B$13="Midterm"), IF(ISERROR(SUMIF(OUTPUT!O$20:Y$20, "CLO3", OUTPUT!O167:Y167) / OUTPUT!AM$8), "", SUMIF(OUTPUT!O$20:Y$20, "CLO3", OUTPUT!O167:Y167) / OUTPUT!AM$8),
IF(AND('PRINTABLE (per grading)'!H$16="OUTPUT", 'PRINTABLE (per grading)'!B$13="Final"), IF(ISERROR(SUMIF(OUTPUT!AA$20:AI$20, "CLO3", OUTPUT!AA167:AI167) / OUTPUT!AN$8), "", SUMIF(OUTPUT!AA$20:AI$20, "CLO3", OUTPUT!AA167:AI167) / OUTPUT!AN$8),
"" )))))),"")</f>
        <v/>
      </c>
      <c r="Z165" s="286" t="str">
        <f aca="false">IF(B165&lt;&gt;"",IF(Y165="","",IF(Y165&lt;0.5,1,IF(AND(Y165&gt;=0.5,Y165&lt;P$10),2,IF(Y165&gt;=P$10,3)))),"")</f>
        <v/>
      </c>
      <c r="AA165" s="287" t="str">
        <f aca="false">IF(B165 &lt;&gt; "",IFERROR(IF(AVERAGE(W165,Y165)&gt;=P$10,"Y","N"),""),"")</f>
        <v/>
      </c>
      <c r="AB165" s="194" t="str">
        <f aca="false">IF(B165 &lt;&gt; "", IFERROR(IF(C$16 = "PRELIM", SUMIF('Database (LECTURE-RES-PRAC)'!D$14:AG$14, "CLO4", 'Database (LECTURE-RES-PRAC)'!D162:AG162) / 'Grade computation'!F$7, IF(C$16 = "MIDTERM", SUMIF('Database (LECTURE-RES-PRAC)'!AJ$14:BM$14, "CLO4", 'Database (LECTURE-RES-PRAC)'!AJ162:BM162) / 'Grade computation'!G$7, IF(C$16 = "FINAL", SUMIF('Database (LECTURE-RES-PRAC)'!BP$14:CS$14, "CLO4", 'Database (LECTURE-RES-PRAC)'!BP162:CS162) / 'Grade computation'!H$7,""))),""),"")</f>
        <v/>
      </c>
      <c r="AC165" s="286" t="str">
        <f aca="false">IF(B165&lt;&gt;"",IF(AB165="","",IF(AB165&lt;0.5,1,IF(AND(AB165&gt;=0.5,AB165&lt;P$10),2,IF(AB165&gt;=P$10,3)))),"")</f>
        <v/>
      </c>
      <c r="AD165" s="194" t="str">
        <f aca="false">IF(B165 &lt;&gt; "",IF(AND('PRINTABLE (per grading)'!H$16="EXAM", 'PRINTABLE (per grading)'!B$13="Prelim"), IF(ISERROR(SUMIF('Exam (LECTURE ONLY)'!D$20:M$20, "CLO4", 'Exam (LECTURE ONLY)'!D167:M167) / 'Exam (LECTURE ONLY)'!AL$9), "", SUMIF('Exam (LECTURE ONLY)'!D$20:M$20, "CLO4", 'Exam (LECTURE ONLY)'!D167:M167) /'Exam (LECTURE ONLY)'!AL$9),
IF(AND('PRINTABLE (per grading)'!H$16="EXAM", 'PRINTABLE (per grading)'!B$13="Midterm"), IF(ISERROR(SUMIF('Exam (LECTURE ONLY)'!O$20:X$20, "CLO4", 'Exam (LECTURE ONLY)'!O167:X167) / 'Exam (LECTURE ONLY)'!AM$9), "", SUMIF('Exam (LECTURE ONLY)'!O$20:X$20, "CLO4", 'Exam (LECTURE ONLY)'!O167:X167) / 'Exam (LECTURE ONLY)'!AM$9),
IF(AND('PRINTABLE (per grading)'!H$16="EXAM", 'PRINTABLE (per grading)'!B$13="Final"), IF(ISERROR(SUMIF('Exam (LECTURE ONLY)'!Z$20:AI$20, "CLO4", 'Exam (LECTURE ONLY)'!Z167:AI167) / 'Exam (LECTURE ONLY)'!AN$9), "", SUMIF('Exam (LECTURE ONLY)'!Z$20:AI$20, "CLO4", 'Exam (LECTURE ONLY)'!Z167:AI167) / 'Exam (LECTURE ONLY)'!AN$9),
IF(AND('PRINTABLE (per grading)'!H$16="OUTPUT", 'PRINTABLE (per grading)'!B$13="Prelim"), IF(ISERROR(SUMIF(OUTPUT!C$20:M$20, "CLO4", OUTPUT!C167:M167) / OUTPUT!AL$9), "", SUMIF(OUTPUT!C$20:M$20, "CLO4", OUTPUT!C167:M167) / OUTPUT!AL$9),
IF(AND('PRINTABLE (per grading)'!H$16="OUTPUT", 'PRINTABLE (per grading)'!B$13="Midterm"), IF(ISERROR(SUMIF(OUTPUT!O$20:Y$20, "CLO4", OUTPUT!O167:Y167) / OUTPUT!AM$9), "", SUMIF(OUTPUT!O$20:Y$20, "CLO4", OUTPUT!O167:Y167) / OUTPUT!AM$9),
IF(AND('PRINTABLE (per grading)'!H$16="OUTPUT", 'PRINTABLE (per grading)'!B$13="Final"), IF(ISERROR(SUMIF(OUTPUT!AA$20:AI$20, "CLO4", OUTPUT!AA167:AI167) / OUTPUT!AN$9), "", SUMIF(OUTPUT!AA$20:AI$20, "CLO4", OUTPUT!AA167:AI167) / OUTPUT!AN$9),
"")))))),"")</f>
        <v/>
      </c>
      <c r="AE165" s="286" t="str">
        <f aca="false">IF(B165&lt;&gt;"",IF(AD165="","",IF(AD165&lt;0.5,1,IF(AND(AD165&gt;=0.5,AD165&lt;P$10),2,IF(AD165&gt;=P$10,3)))),"")</f>
        <v/>
      </c>
      <c r="AF165" s="287" t="str">
        <f aca="false">IF(B165 &lt;&gt; "",IFERROR(IF(AVERAGE(AB165,AD165)&gt;=P$10,"Y","N"),""),"")</f>
        <v/>
      </c>
      <c r="AG165" s="194" t="str">
        <f aca="false">IF(B165 &lt;&gt; "", IFERROR(IF(C$16 = "PRELIM", SUMIF('Database (LECTURE-RES-PRAC)'!D$14:AG$14, "CLO5", 'Database (LECTURE-RES-PRAC)'!D162:AG162) / 'Grade computation'!F$8, IF(C$16 = "MIDTERM", SUMIF('Database (LECTURE-RES-PRAC)'!AJ$14:BM$14, "CLO5", 'Database (LECTURE-RES-PRAC)'!AJ162:BM162) / 'Grade computation'!G$8, IF(C$16 = "FINAL", SUMIF('Database (LECTURE-RES-PRAC)'!BP$14:CS$14, "CLO5", 'Database (LECTURE-RES-PRAC)'!BP162:CS162) / 'Grade computation'!H$8,""))),""),"")</f>
        <v/>
      </c>
      <c r="AH165" s="286" t="str">
        <f aca="false">IF(B165&lt;&gt;"",IF(AG165="","",IF(AG165&lt;0.5,1,IF(AND(AG165&gt;=0.5,AG165&lt;P$10),2,IF(AG165&gt;=P$10,3)))),"")</f>
        <v/>
      </c>
      <c r="AI165" s="194" t="str">
        <f aca="false">IF(B165 &lt;&gt; "",IF(AND('PRINTABLE (per grading)'!H$16="EXAM", 'PRINTABLE (per grading)'!B$13="Prelim"), IF(ISERROR(SUMIF('Exam (LECTURE ONLY)'!D$20:M$20, "CLO5", 'Exam (LECTURE ONLY)'!D167:M167) / 'Exam (LECTURE ONLY)'!AL$10), "", SUMIF('Exam (LECTURE ONLY)'!D$20:M$20, "CLO5", 'Exam (LECTURE ONLY)'!D167:M167) /'Exam (LECTURE ONLY)'!AL$10),
IF(AND('PRINTABLE (per grading)'!H$16="EXAM", 'PRINTABLE (per grading)'!B$13="Midterm"), IF(ISERROR(SUMIF('Exam (LECTURE ONLY)'!O$20:X$20, "CLO5", 'Exam (LECTURE ONLY)'!O167:X167) / 'Exam (LECTURE ONLY)'!AM$10), "", SUMIF('Exam (LECTURE ONLY)'!O$20:X$20, "CLO5", 'Exam (LECTURE ONLY)'!O167:X167) / 'Exam (LECTURE ONLY)'!AM$10),
IF(AND('PRINTABLE (per grading)'!H$16="EXAM", 'PRINTABLE (per grading)'!B$13="Final"), IF(ISERROR(SUMIF('Exam (LECTURE ONLY)'!Z$20:AI$20, "CLO5", 'Exam (LECTURE ONLY)'!Z167:AI167) / 'Exam (LECTURE ONLY)'!AN$10), "", SUMIF('Exam (LECTURE ONLY)'!Z$20:AI$20, "CLO5", 'Exam (LECTURE ONLY)'!Z167:AI167) / 'Exam (LECTURE ONLY)'!AN$10),
IF(AND('PRINTABLE (per grading)'!H$16="OUTPUT", 'PRINTABLE (per grading)'!B$13="Prelim"), IF(ISERROR(SUMIF(OUTPUT!C$20:M$20, "CLO5", OUTPUT!C167:M167) / OUTPUT!AL$10), "", SUMIF(OUTPUT!C$20:M$20, "CLO5", OUTPUT!C167:M167) / OUTPUT!AL$10),
IF(AND('PRINTABLE (per grading)'!H$16="OUTPUT", 'PRINTABLE (per grading)'!B$13="Midterm"), IF(ISERROR(SUMIF(OUTPUT!O$20:Y$20, "CLO5", OUTPUT!O167:Y167) / OUTPUT!AM$10), "", SUMIF(OUTPUT!O$20:Y$20, "CLO5", OUTPUT!O167:Y167) / OUTPUT!AM$10),
IF(AND('PRINTABLE (per grading)'!H$16="OUTPUT", 'PRINTABLE (per grading)'!B$13="Final"), IF(ISERROR(SUMIF(OUTPUT!AA$20:AI$20, "CLO5", OUTPUT!AA167:AI167) / OUTPUT!AN$10), "", SUMIF(OUTPUT!AA$20:AI$20, "CLO5", OUTPUT!AA167:AI167) / OUTPUT!AN$10),
"")))))),"")</f>
        <v/>
      </c>
      <c r="AJ165" s="286" t="str">
        <f aca="false">IF(B165&lt;&gt;"",IF(AI165="","",IF(AI165&lt;0.5,1,IF(AND(AI165&gt;=0.5,AI165&lt;P$10),2,IF(AI165&gt;=P$10,3)))),"")</f>
        <v/>
      </c>
      <c r="AK165" s="287" t="str">
        <f aca="false">IF(B165 &lt;&gt; "",IFERROR(IF(AVERAGE(AG165,AI165)&gt;=P$10,"Y","N"),""),"")</f>
        <v/>
      </c>
      <c r="AL165" s="194" t="str">
        <f aca="false">IF(B165 &lt;&gt; "", IFERROR(IF(C$16 = "PRELIM", SUMIF('Database (LECTURE-RES-PRAC)'!D$14:AG$14, "CLO6", 'Database (LECTURE-RES-PRAC)'!D162:AG162) / 'Grade computation'!F$9, IF(C$16 = "MIDTERM", SUMIF('Database (LECTURE-RES-PRAC)'!AJ$14:BM$14, "CLO6", 'Database (LECTURE-RES-PRAC)'!AJ162:BM162) / 'Grade computation'!G$9, IF(C$16 = "FINAL", SUMIF('Database (LECTURE-RES-PRAC)'!BP$14:CS$14, "CLO6", 'Database (LECTURE-RES-PRAC)'!BP162:CS162) / 'Grade computation'!H$9,""))),""),"")</f>
        <v/>
      </c>
      <c r="AM165" s="286" t="str">
        <f aca="false">IF(B165&lt;&gt;"",IF(AL165="","",IF(AL165&lt;0.5,1,IF(AND(AL165&gt;=0.5,AL165&lt;P$10),2,IF(AL165&gt;=P$10,3)))),"")</f>
        <v/>
      </c>
      <c r="AN165" s="194" t="str">
        <f aca="false">IF(B165 &lt;&gt; "",IF(AND('PRINTABLE (per grading)'!H$16="EXAM", 'PRINTABLE (per grading)'!B$13="Prelim"), IF(ISERROR(SUMIF('Exam (LECTURE ONLY)'!D$20:M$20, "CLO6", 'Exam (LECTURE ONLY)'!D167:M167) / 'Exam (LECTURE ONLY)'!AL$11), "", SUMIF('Exam (LECTURE ONLY)'!D$20:M$20, "CLO6", 'Exam (LECTURE ONLY)'!D167:M167) /'Exam (LECTURE ONLY)'!AL$11),
IF(AND('PRINTABLE (per grading)'!H$16="EXAM", 'PRINTABLE (per grading)'!B$13="Midterm"), IF(ISERROR(SUMIF('Exam (LECTURE ONLY)'!O$20:X$20, "CLO6", 'Exam (LECTURE ONLY)'!O167:X167) / 'Exam (LECTURE ONLY)'!AM$11), "", SUMIF('Exam (LECTURE ONLY)'!O$20:X$20, "CLO6", 'Exam (LECTURE ONLY)'!O167:X167) / 'Exam (LECTURE ONLY)'!AM$11),
IF(AND('PRINTABLE (per grading)'!H$16="EXAM", 'PRINTABLE (per grading)'!B$13="Final"), IF(ISERROR(SUMIF('Exam (LECTURE ONLY)'!Z$20:AI$20, "CLO6", 'Exam (LECTURE ONLY)'!Z167:AI167) / 'Exam (LECTURE ONLY)'!AN$11), "", SUMIF('Exam (LECTURE ONLY)'!Z$20:AI$20, "CLO6", 'Exam (LECTURE ONLY)'!Z167:AI167) / 'Exam (LECTURE ONLY)'!AN$11),
IF(AND('PRINTABLE (per grading)'!H$16="OUTPUT", 'PRINTABLE (per grading)'!B$13="Prelim"), IF(ISERROR(SUMIF(OUTPUT!C$20:M$20, "CLO6", OUTPUT!C167:M167) / OUTPUT!AL$11), "", SUMIF(OUTPUT!C$20:M$20, "CLO6", OUTPUT!C167:M167) / OUTPUT!AL$11),
IF(AND('PRINTABLE (per grading)'!H$16="OUTPUT", 'PRINTABLE (per grading)'!B$13="Midterm"), IF(ISERROR(SUMIF(OUTPUT!O$20:Y$20, "CLO6", OUTPUT!O167:Y167) / OUTPUT!AM$11), "", SUMIF(OUTPUT!O$20:Y$20, "CLO6", OUTPUT!O167:Y167) / OUTPUT!AM$11),
IF(AND('PRINTABLE (per grading)'!H$16="OUTPUT", 'PRINTABLE (per grading)'!B$13="Final"), IF(ISERROR(SUMIF(OUTPUT!AA$20:AI$20, "CLO6", OUTPUT!AA167:AI167) / OUTPUT!AN$11), "", SUMIF(OUTPUT!AA$20:AI$20, "CLO6", OUTPUT!AA167:AI167) / OUTPUT!AN$11),
"")))))),"")</f>
        <v/>
      </c>
      <c r="AO165" s="286" t="str">
        <f aca="false">IF(B165&lt;&gt;"",IF(AN165="","",IF(AN165&lt;0.5,1,IF(AND(AN165&gt;=0.5,AN165&lt;P$10),2,IF(AN165&gt;=P$10,3)))),"")</f>
        <v/>
      </c>
      <c r="AP165" s="287" t="str">
        <f aca="false">IF(B165 &lt;&gt; "",IFERROR(IF(AVERAGE(AL165,AN165)&gt;=P$10,"Y","N"),""),"")</f>
        <v/>
      </c>
      <c r="AQ165" s="194" t="str">
        <f aca="false">IF(B165 &lt;&gt; "", IFERROR(IF(C$16 = "PRELIM", SUMIF('Database (LECTURE-RES-PRAC)'!D$14:AG$14, "CLO7", 'Database (LECTURE-RES-PRAC)'!D162:AG162) / 'Grade computation'!F$10, IF(C$16 = "MIDTERM", SUMIF('Database (LECTURE-RES-PRAC)'!AJ$14:BM$14, "CLO7", 'Database (LECTURE-RES-PRAC)'!AJ162:BM162) / 'Grade computation'!G$10, IF(C$16 = "FINAL", SUMIF('Database (LECTURE-RES-PRAC)'!BP$14:CS$14, "CLO7", 'Database (LECTURE-RES-PRAC)'!BP162:CS162) / 'Grade computation'!H$10,""))),""),"")</f>
        <v/>
      </c>
      <c r="AR165" s="286" t="str">
        <f aca="false">IF(B165&lt;&gt;"",IF(AQ165="","",IF(AQ165&lt;0.5,1,IF(AND(AQ165&gt;=0.5,AQ165&lt;P$10),2,IF(AQ165&gt;=P$10,3)))),"")</f>
        <v/>
      </c>
      <c r="AS165" s="194" t="str">
        <f aca="false">IF(B165 &lt;&gt; "",IF(AND('PRINTABLE (per grading)'!H$16="EXAM", 'PRINTABLE (per grading)'!B$13="Prelim"), IF(ISERROR(SUMIF('Exam (LECTURE ONLY)'!D$20:M$20, "CLO7", 'Exam (LECTURE ONLY)'!D167:M167) / 'Exam (LECTURE ONLY)'!AL$12), "", SUMIF('Exam (LECTURE ONLY)'!D$20:M$20, "CLO7", 'Exam (LECTURE ONLY)'!D167:M167) /'Exam (LECTURE ONLY)'!AL$12),
IF(AND('PRINTABLE (per grading)'!H$16="EXAM", 'PRINTABLE (per grading)'!B$13="Midterm"), IF(ISERROR(SUMIF('Exam (LECTURE ONLY)'!O$20:X$20, "CLO7", 'Exam (LECTURE ONLY)'!O167:X167) / 'Exam (LECTURE ONLY)'!AM$12), "", SUMIF('Exam (LECTURE ONLY)'!O$20:X$20, "CLO7", 'Exam (LECTURE ONLY)'!O167:X167) / 'Exam (LECTURE ONLY)'!AM$12),
IF(AND('PRINTABLE (per grading)'!H$16="EXAM", 'PRINTABLE (per grading)'!B$13="Final"), IF(ISERROR(SUMIF('Exam (LECTURE ONLY)'!Z$20:AI$20, "CLO7", 'Exam (LECTURE ONLY)'!Z167:AI167) / 'Exam (LECTURE ONLY)'!AN$12), "", SUMIF('Exam (LECTURE ONLY)'!Z$20:AI$20, "CLO7", 'Exam (LECTURE ONLY)'!Z167:AI167) / 'Exam (LECTURE ONLY)'!AN$12),
IF(AND('PRINTABLE (per grading)'!H$16="OUTPUT", 'PRINTABLE (per grading)'!B$13="Prelim"), IF(ISERROR(SUMIF(OUTPUT!C$20:M$20, "CLO7", OUTPUT!C167:M167) / OUTPUT!AL$12), "", SUMIF(OUTPUT!C$20:M$20, "CLO7", OUTPUT!C167:M167) / OUTPUT!AL$12),
IF(AND('PRINTABLE (per grading)'!H$16="OUTPUT", 'PRINTABLE (per grading)'!B$13="Midterm"), IF(ISERROR(SUMIF(OUTPUT!O$20:Y$20, "CLO7", OUTPUT!O167:Y167) / OUTPUT!AM$12), "", SUMIF(OUTPUT!O$20:Y$20, "CLO7", OUTPUT!O167:Y167) / OUTPUT!AM$12),
IF(AND('PRINTABLE (per grading)'!H$16="OUTPUT", 'PRINTABLE (per grading)'!B$13="Final"), IF(ISERROR(SUMIF(OUTPUT!AA$20:AI$20, "CLO7", OUTPUT!AA167:AI167) / OUTPUT!AN$12), "", SUMIF(OUTPUT!AA$20:AI$20, "CLO7", OUTPUT!AA167:AI167) / OUTPUT!AN$12),
"")))))),"")</f>
        <v/>
      </c>
      <c r="AT165" s="286" t="str">
        <f aca="false">IF(B165&lt;&gt;"",IF(AS165="","",IF(AS165&lt;0.5,1,IF(AND(AS165&gt;=0.5,AS165&lt;P$10),2,IF(AS165&gt;=P$10,3)))),"")</f>
        <v/>
      </c>
      <c r="AU165" s="287" t="str">
        <f aca="false">IF(B165 &lt;&gt; "",IFERROR(IF(AVERAGE(AQ165,AS165)&gt;=P$10,"Y","N"),""),"")</f>
        <v/>
      </c>
      <c r="AV165" s="194" t="str">
        <f aca="false">IF(B165 &lt;&gt; "", IFERROR(IF(C$16 = "PRELIM", SUMIF('Database (LECTURE-RES-PRAC)'!D$14:AG$14, "CLO8", 'Database (LECTURE-RES-PRAC)'!D162:AG162) / 'Grade computation'!F$11, IF(C$16 = "MIDTERM", SUMIF('Database (LECTURE-RES-PRAC)'!AJ$14:BM$14, "CLO8", 'Database (LECTURE-RES-PRAC)'!AJ162:BM162) / 'Grade computation'!G$11, IF(C$16 = "FINAL", SUMIF('Database (LECTURE-RES-PRAC)'!BP$14:CS$14, "CLO8", 'Database (LECTURE-RES-PRAC)'!BP162:CS162) / 'Grade computation'!H$11,""))),""),"")</f>
        <v/>
      </c>
      <c r="AW165" s="286" t="str">
        <f aca="false">IF(B165&lt;&gt;"",IF(AV165="","",IF(AV165&lt;0.5,1,IF(AND(AV165&gt;=0.5,AV165&lt;P$10),2,IF(AV165&gt;=P$10,3)))),"")</f>
        <v/>
      </c>
      <c r="AX165" s="194" t="str">
        <f aca="false">IF(B165 &lt;&gt; "",IF(AND('PRINTABLE (per grading)'!H$16="EXAM", 'PRINTABLE (per grading)'!B$13="Prelim"), IF(ISERROR(SUMIF('Exam (LECTURE ONLY)'!D$20:M$20, "CLO8", 'Exam (LECTURE ONLY)'!D167:M167) / 'Exam (LECTURE ONLY)'!AL$13), "", SUMIF('Exam (LECTURE ONLY)'!D$20:M$20, "CLO8", 'Exam (LECTURE ONLY)'!D167:M167) /'Exam (LECTURE ONLY)'!AL$13),
IF(AND('PRINTABLE (per grading)'!H$16="EXAM", 'PRINTABLE (per grading)'!B$13="Midterm"), IF(ISERROR(SUMIF('Exam (LECTURE ONLY)'!O$20:X$20, "CLO8", 'Exam (LECTURE ONLY)'!O167:X167) / 'Exam (LECTURE ONLY)'!AM$13), "", SUMIF('Exam (LECTURE ONLY)'!O$20:X$20, "CLO8", 'Exam (LECTURE ONLY)'!O167:X167) / 'Exam (LECTURE ONLY)'!AM$13),
IF(AND('PRINTABLE (per grading)'!H$16="EXAM", 'PRINTABLE (per grading)'!B$13="Final"), IF(ISERROR(SUMIF('Exam (LECTURE ONLY)'!Z$20:AI$20, "CLO8", 'Exam (LECTURE ONLY)'!Z167:AI167) / 'Exam (LECTURE ONLY)'!AN$13), "", SUMIF('Exam (LECTURE ONLY)'!Z$20:AI$20, "CLO8", 'Exam (LECTURE ONLY)'!Z167:AI167) / 'Exam (LECTURE ONLY)'!AN$13),
IF(AND('PRINTABLE (per grading)'!H$16="OUTPUT", 'PRINTABLE (per grading)'!B$13="Prelim"), IF(ISERROR(SUMIF(OUTPUT!C$20:M$20, "CLO8", OUTPUT!C167:M167) / OUTPUT!AL$13), "", SUMIF(OUTPUT!C$20:M$20, "CLO8", OUTPUT!C167:M167) / OUTPUT!AL$13),
IF(AND('PRINTABLE (per grading)'!H$16="OUTPUT", 'PRINTABLE (per grading)'!B$13="Midterm"), IF(ISERROR(SUMIF(OUTPUT!O$20:Y$20, "CLO8", OUTPUT!O167:Y167) / OUTPUT!AM$13), "", SUMIF(OUTPUT!O$20:Y$20, "CLO8", OUTPUT!O167:Y167) / OUTPUT!AM$13),
IF(AND('PRINTABLE (per grading)'!H$16="OUTPUT", 'PRINTABLE (per grading)'!B$13="Final"), IF(ISERROR(SUMIF(OUTPUT!AA$20:AI$20, "CLO8", OUTPUT!AA167:AI167) / OUTPUT!AN$13), "", SUMIF(OUTPUT!AA$20:AI$20, "CLO8", OUTPUT!AA167:AI167) / OUTPUT!AN$13),
"")))))),"")</f>
        <v/>
      </c>
      <c r="AY165" s="286" t="str">
        <f aca="false">IF(B165&lt;&gt;"",IF(AX165="","",IF(AX165&lt;0.5,1,IF(AND(AX165&gt;=0.5,AX165&lt;P$10),2,IF(AX165&gt;=P$10,3)))),"")</f>
        <v/>
      </c>
      <c r="AZ165" s="287" t="str">
        <f aca="false">IF(B165 &lt;&gt; "",IFERROR(IF(AVERAGE(AV165,AX165)&gt;=P$10,"Y","N"),""),"")</f>
        <v/>
      </c>
      <c r="BA165" s="194" t="str">
        <f aca="false">IF(B165 &lt;&gt; "", IFERROR(IF(C$16 = "PRELIM", SUMIF('Database (LECTURE-RES-PRAC)'!D$14:AG$14, "CLO9", 'Database (LECTURE-RES-PRAC)'!D162:AG162) / 'Grade computation'!F$12, IF(C$16 = "MIDTERM", SUMIF('Database (LECTURE-RES-PRAC)'!AJ$14:BM$14, "CLO9", 'Database (LECTURE-RES-PRAC)'!AJ162:BM162) / 'Grade computation'!G$12, IF(C$16 = "FINAL", SUMIF('Database (LECTURE-RES-PRAC)'!BP$14:CS$14, "CLO9", 'Database (LECTURE-RES-PRAC)'!BP162:CS162) / 'Grade computation'!H$12,""))),""),"")</f>
        <v/>
      </c>
      <c r="BB165" s="286" t="str">
        <f aca="false">IF(B165&lt;&gt;"",IF(BA165="","",IF(BA165&lt;0.5,1,IF(AND(BA165&gt;=0.5,BA165&lt;P$10),2,IF(BA165&gt;=P$10,3)))),"")</f>
        <v/>
      </c>
      <c r="BC165" s="194" t="str">
        <f aca="false">IF(B165 &lt;&gt; "",IF(AND('PRINTABLE (per grading)'!H$16="EXAM", 'PRINTABLE (per grading)'!B$13="Prelim"), IF(ISERROR(SUMIF('Exam (LECTURE ONLY)'!D$20:M$20, "CLO9", 'Exam (LECTURE ONLY)'!D167:M167) / 'Exam (LECTURE ONLY)'!AL$14), "", SUMIF('Exam (LECTURE ONLY)'!D$20:M$20, "CLO9", 'Exam (LECTURE ONLY)'!D167:M167) /'Exam (LECTURE ONLY)'!AL$14),
IF(AND('PRINTABLE (per grading)'!H$16="EXAM", 'PRINTABLE (per grading)'!B$13="Midterm"), IF(ISERROR(SUMIF('Exam (LECTURE ONLY)'!O$20:X$20, "CLO9", 'Exam (LECTURE ONLY)'!O167:X167) / 'Exam (LECTURE ONLY)'!AM$14), "", SUMIF('Exam (LECTURE ONLY)'!O$20:X$20, "CLO9", 'Exam (LECTURE ONLY)'!O167:X167) / 'Exam (LECTURE ONLY)'!AM$14),
IF(AND('PRINTABLE (per grading)'!H$16="EXAM", 'PRINTABLE (per grading)'!B$13="Final"), IF(ISERROR(SUMIF('Exam (LECTURE ONLY)'!Z$20:AI$20, "CLO9", 'Exam (LECTURE ONLY)'!Z167:AI167) / 'Exam (LECTURE ONLY)'!AN$14), "", SUMIF('Exam (LECTURE ONLY)'!Z$20:AI$20, "CLO9", 'Exam (LECTURE ONLY)'!Z167:AI167) / 'Exam (LECTURE ONLY)'!AN$14),
IF(AND('PRINTABLE (per grading)'!H$16="OUTPUT", 'PRINTABLE (per grading)'!B$13="Prelim"), IF(ISERROR(SUMIF(OUTPUT!C$20:M$20, "CLO9", OUTPUT!C167:M167) / OUTPUT!AL$14), "", SUMIF(OUTPUT!C$20:M$20, "CLO9", OUTPUT!C167:M167) / OUTPUT!AL$14),
IF(AND('PRINTABLE (per grading)'!H$16="OUTPUT", 'PRINTABLE (per grading)'!B$13="Midterm"), IF(ISERROR(SUMIF(OUTPUT!O$20:Y$20, "CLO9", OUTPUT!O167:Y167) / OUTPUT!AM$14), "", SUMIF(OUTPUT!O$20:Y$20, "CLO9", OUTPUT!O167:Y167) / OUTPUT!AM$14),
IF(AND('PRINTABLE (per grading)'!H$16="OUTPUT", 'PRINTABLE (per grading)'!B$13="Final"), IF(ISERROR(SUMIF(OUTPUT!AA$20:AI$20, "CLO9", OUTPUT!AA167:AI167) / OUTPUT!AN$14), "", SUMIF(OUTPUT!AA$20:AI$20, "CLO9", OUTPUT!AA167:AI167) / OUTPUT!AN$14),
"")))))),"")</f>
        <v/>
      </c>
      <c r="BD165" s="286" t="str">
        <f aca="false">IF(B165&lt;&gt;"",IF(BC165="","",IF(BC165&lt;0.5,1,IF(AND(BC165&gt;=0.5,BC165&lt;P$10),2,IF(BC165&gt;=P$10,3)))),"")</f>
        <v/>
      </c>
      <c r="BE165" s="287" t="str">
        <f aca="false">IF(B165 &lt;&gt; "",IFERROR(IF(AVERAGE(BA165,BC165)&gt;=P$10,"Y","N"),""),"")</f>
        <v/>
      </c>
      <c r="BF165" s="194" t="str">
        <f aca="false">IF(B165 &lt;&gt; "", IFERROR(IF(C$16 = "PRELIM", SUMIF('Database (LECTURE-RES-PRAC)'!D$14:AG$14, "CLO10", 'Database (LECTURE-RES-PRAC)'!D162:AG162) / 'Grade computation'!F$13, IF(C$16 = "MIDTERM", SUMIF('Database (LECTURE-RES-PRAC)'!AJ$14:BM$14, "CLO10", 'Database (LECTURE-RES-PRAC)'!AJ162:BM162) / 'Grade computation'!G$13, IF(C$16 = "FINAL", SUMIF('Database (LECTURE-RES-PRAC)'!BP$14:CS$14, "CLO10", 'Database (LECTURE-RES-PRAC)'!BP162:CS162) / 'Grade computation'!H$13,""))),""),"")</f>
        <v/>
      </c>
      <c r="BG165" s="286" t="str">
        <f aca="false">IF(B165&lt;&gt;"",IF(BF165="","",IF(BF165&lt;0.5,1,IF(AND(BF165&gt;=0.5,BF165&lt;P$10),2,IF(BF165&gt;=P$10,3)))),"")</f>
        <v/>
      </c>
      <c r="BH165" s="194" t="str">
        <f aca="false">IF(B165 &lt;&gt; "",IF(AND('PRINTABLE (per grading)'!H$16="EXAM", 'PRINTABLE (per grading)'!B$13="Prelim"), IF(ISERROR(SUMIF('Exam (LECTURE ONLY)'!D$20:M$20, "CLO10", 'Exam (LECTURE ONLY)'!D167:M167) / 'Exam (LECTURE ONLY)'!AL$15), "", SUMIF('Exam (LECTURE ONLY)'!D$20:M$20, "CLO10", 'Exam (LECTURE ONLY)'!D167:M167) /'Exam (LECTURE ONLY)'!AL$15),
IF(AND('PRINTABLE (per grading)'!H$16="EXAM", 'PRINTABLE (per grading)'!B$13="Midterm"), IF(ISERROR(SUMIF('Exam (LECTURE ONLY)'!O$20:X$20, "CLO10", 'Exam (LECTURE ONLY)'!O167:X167) / 'Exam (LECTURE ONLY)'!AM$15), "", SUMIF('Exam (LECTURE ONLY)'!O$20:X$20, "CLO10", 'Exam (LECTURE ONLY)'!O167:X167) / 'Exam (LECTURE ONLY)'!AM$15),
IF(AND('PRINTABLE (per grading)'!H$16="EXAM", 'PRINTABLE (per grading)'!B$13="Final"), IF(ISERROR(SUMIF('Exam (LECTURE ONLY)'!Z$20:AI$20, "CLO10", 'Exam (LECTURE ONLY)'!Z167:AI167) / 'Exam (LECTURE ONLY)'!AN$15), "", SUMIF('Exam (LECTURE ONLY)'!Z$20:AI$20, "CLO10", 'Exam (LECTURE ONLY)'!Z167:AI167) / 'Exam (LECTURE ONLY)'!AN$15),
IF(AND('PRINTABLE (per grading)'!H$16="OUTPUT", 'PRINTABLE (per grading)'!B$13="Prelim"), IF(ISERROR(SUMIF(OUTPUT!C$20:M$20, "CLO10", OUTPUT!C167:M167) / OUTPUT!AL$15), "", SUMIF(OUTPUT!C$20:M$20, "CLO10", OUTPUT!C167:M167) / OUTPUT!AL$15),
IF(AND('PRINTABLE (per grading)'!H$16="OUTPUT", 'PRINTABLE (per grading)'!B$13="Midterm"), IF(ISERROR(SUMIF(OUTPUT!O$20:Y$20, "CLO10", OUTPUT!O167:Y167) / OUTPUT!AM$15), "", SUMIF(OUTPUT!O$20:Y$20, "CLO10", OUTPUT!O167:Y167) / OUTPUT!AM$15),
IF(AND('PRINTABLE (per grading)'!H$16="OUTPUT", 'PRINTABLE (per grading)'!B$13="Final"), IF(ISERROR(SUMIF(OUTPUT!AA$20:AI$20, "CLO10", OUTPUT!AA167:AI167) / OUTPUT!AN$15), "", SUMIF(OUTPUT!AA$20:AI$20, "CLO10", OUTPUT!AA167:AI167) / OUTPUT!AN$15),
"")))))),"")</f>
        <v/>
      </c>
      <c r="BI165" s="286" t="str">
        <f aca="false">IF(B165&lt;&gt;"",IF(BH165="","",IF(BH165&lt;0.5,1,IF(AND(BH165&gt;=0.5,BH165&lt;P$10),2,IF(BH165&gt;=P$10,3)))),"")</f>
        <v/>
      </c>
      <c r="BJ165" s="287" t="str">
        <f aca="false">IF(B165 &lt;&gt; "",IFERROR(IF(AVERAGE(BF165,BH165)&gt;=P$10,"Y","N"),""),"")</f>
        <v/>
      </c>
      <c r="BK165" s="8"/>
    </row>
    <row r="166" customFormat="false" ht="19.5" hidden="false" customHeight="true" outlineLevel="0" collapsed="false">
      <c r="A166" s="228" t="str">
        <f aca="false">IF(ISBLANK('Database (LECTURE-RES-PRAC)'!A163),"",'Database (LECTURE-RES-PRAC)'!A163)</f>
        <v/>
      </c>
      <c r="B166" s="229" t="str">
        <f aca="false">IF(ISBLANK('Database (LECTURE-RES-PRAC)'!B163),"",'Database (LECTURE-RES-PRAC)'!B163)</f>
        <v/>
      </c>
      <c r="C166" s="230" t="str">
        <f aca="false">IF(B166&lt;&gt;"",IF(C$16="PRELIM",'Grade computation'!C166, IF(C$16="MIDTERM",'Grade computation'!K166, IF(C$16="FINAL",'Grade computation'!S166,""))),"")</f>
        <v/>
      </c>
      <c r="D166" s="231" t="str">
        <f aca="false">IF(B166&lt;&gt;"",IFERROR(IF(B$11="80-20", (((C166/C$19)*X$6)+X$7)*D$18, IF(B$11="60-40", (((C166/C$19)*Y$6)+Y$7)*D$18, 0)),0),"")</f>
        <v/>
      </c>
      <c r="E166" s="230" t="str">
        <f aca="false">IF(B166&lt;&gt;"", IF(C$16="PRELIM",'Grade computation'!E166, IF(C$16="MIDTERM",'Grade computation'!M166, IF(C$16="FINAL",'Grade computation'!U166,""))),"")</f>
        <v/>
      </c>
      <c r="F166" s="232" t="str">
        <f aca="false">IF(B166&lt;&gt;"",IFERROR(IF(B$11="80-20", (((E166/E$19)*X$6)+X$7)*F$18, IF(B$11="60-40", (((E166/E$19)*Y$6)+Y$7)*F$18, 0)),0),"")</f>
        <v/>
      </c>
      <c r="G166" s="233" t="str">
        <f aca="false">IF(B166&lt;&gt;"",IFERROR((D166+F166),0),"")</f>
        <v/>
      </c>
      <c r="H166" s="234" t="str">
        <f aca="false">IF(B166&lt;&gt;"",IF(C$16="PRELIM", 'Grade computation'!H166, IF(C$16="MIDTERM", 'Grade computation'!P166, IF(C$16="FINAL",'Grade computation'!X166, ""))),"")</f>
        <v/>
      </c>
      <c r="I166" s="233" t="str">
        <f aca="false">IF(B166&lt;&gt;"",IFERROR(IF(B$11="80-20", (((H166/H$19)*X$6)+X$7)*I$19, IF(B$11="60-40", (((H166/H$19)*Y$6)+Y$7)*I$19, 0)),0),"")</f>
        <v/>
      </c>
      <c r="J166" s="237" t="str">
        <f aca="false">IFERROR((G166+I166),"")</f>
        <v/>
      </c>
      <c r="K166" s="183" t="str">
        <f aca="false">IFERROR(IF(J166="","",IF(J166&gt;=75,"PASSED","FAILED")),"")</f>
        <v/>
      </c>
      <c r="L166" s="183"/>
      <c r="M166" s="194" t="str">
        <f aca="false">IF(B166 &lt;&gt; "", IFERROR(IF(C$16 = "PRELIM", SUMIF('Database (LECTURE-RES-PRAC)'!D$14:AG$14, "CLO1", 'Database (LECTURE-RES-PRAC)'!D163:AG163) / 'Grade computation'!F$4, IF(C$16 = "MIDTERM", SUMIF('Database (LECTURE-RES-PRAC)'!AJ$14:BM$14, "CLO1", 'Database (LECTURE-RES-PRAC)'!AJ163:BM163) / 'Grade computation'!G$4, IF(C$16 = "FINAL", SUMIF('Database (LECTURE-RES-PRAC)'!BP$14:CS$14, "CLO1", 'Database (LECTURE-RES-PRAC)'!BP163:CS163) / 'Grade computation'!H$4,""))),""),"")</f>
        <v/>
      </c>
      <c r="N166" s="286" t="str">
        <f aca="false">IF(B166&lt;&gt;"",IF(M166="","",IF(M166&lt;0.5,1,IF(AND(M166&gt;=0.5,M166&lt;P$10),2,IF(M166&gt;=P$10,3)))),"")</f>
        <v/>
      </c>
      <c r="O166" s="194" t="str">
        <f aca="false">IF(B166 &lt;&gt; "",IF(AND('PRINTABLE (per grading)'!H$16="EXAM", 'PRINTABLE (per grading)'!B$13="Prelim"), IF(ISERROR(SUMIF('Exam (LECTURE ONLY)'!D$20:M$20, "CLO1", 'Exam (LECTURE ONLY)'!D168:M168) / 'Exam (LECTURE ONLY)'!AL$6), "", SUMIF('Exam (LECTURE ONLY)'!D$20:M$20, "CLO1", 'Exam (LECTURE ONLY)'!D168:M168) /'Exam (LECTURE ONLY)'!AL$6),
IF(AND('PRINTABLE (per grading)'!H$16="EXAM", 'PRINTABLE (per grading)'!B$13="Midterm"), IF(ISERROR(SUMIF('Exam (LECTURE ONLY)'!O$20:X$20, "CLO1", 'Exam (LECTURE ONLY)'!O168:X168) / 'Exam (LECTURE ONLY)'!AM$6), "", SUMIF('Exam (LECTURE ONLY)'!O$20:X$20, "CLO1", 'Exam (LECTURE ONLY)'!O168:X168) / 'Exam (LECTURE ONLY)'!AM$6),
IF(AND('PRINTABLE (per grading)'!H$16="EXAM", 'PRINTABLE (per grading)'!B$13="Final"), IF(ISERROR(SUMIF('Exam (LECTURE ONLY)'!Z$20:AI$20, "CLO1", 'Exam (LECTURE ONLY)'!Z168:AI168) / 'Exam (LECTURE ONLY)'!AN$6), "", SUMIF('Exam (LECTURE ONLY)'!Z$20:AI$20, "CLO1", 'Exam (LECTURE ONLY)'!Z168:AI168) / 'Exam (LECTURE ONLY)'!AN$6),
IF(AND('PRINTABLE (per grading)'!H$16="OUTPUT", 'PRINTABLE (per grading)'!B$13="Prelim"), IF(ISERROR(SUMIF(OUTPUT!C$20:M$20, "CLO1", OUTPUT!C168:M168) / OUTPUT!AL$6), "", SUMIF(OUTPUT!C$20:M$20, "CLO1", OUTPUT!C168:M168) / OUTPUT!AL$6),
IF(AND('PRINTABLE (per grading)'!H$16="OUTPUT", 'PRINTABLE (per grading)'!B$13="Midterm"), IF(ISERROR(SUMIF(OUTPUT!O$20:Y$20, "CLO1", OUTPUT!O168:Y168) / OUTPUT!AM$6), "", SUMIF(OUTPUT!O$20:Y$20, "CLO1", OUTPUT!O168:Y168) / OUTPUT!AM$6),
IF(AND('PRINTABLE (per grading)'!H$16="OUTPUT", 'PRINTABLE (per grading)'!B$13="Final"), IF(ISERROR(SUMIF(OUTPUT!AA$20:AI$20, "CLO1", OUTPUT!AA168:AI168) / OUTPUT!AN$6), "", SUMIF(OUTPUT!AA$20:AI$20, "CLO1", OUTPUT!AA168:AI168) / OUTPUT!AN$6),
"")))))),"")</f>
        <v/>
      </c>
      <c r="P166" s="286" t="str">
        <f aca="false">IF(B166&lt;&gt;"",IF(O166="","",IF(O166&lt;0.5,1,IF(AND(O166&gt;=0.5,O166&lt;P$10),2,IF(O166&gt;=P$10,3)))),"")</f>
        <v/>
      </c>
      <c r="Q166" s="287" t="str">
        <f aca="false">IF(B166 &lt;&gt; "",IFERROR(IF(AVERAGE(M166,O166)&gt;=P$10,"Y","N"),""),"")</f>
        <v/>
      </c>
      <c r="R166" s="194" t="str">
        <f aca="false">IF(B166 &lt;&gt; "", IFERROR(IF(C$16 = "PRELIM", SUMIF('Database (LECTURE-RES-PRAC)'!D$14:AG$14, "CLO2", 'Database (LECTURE-RES-PRAC)'!D163:AG163) / 'Grade computation'!F$5, IF(C$16 = "MIDTERM", SUMIF('Database (LECTURE-RES-PRAC)'!AJ$14:BM$14, "CLO2", 'Database (LECTURE-RES-PRAC)'!AJ163:BM163) / 'Grade computation'!G$5, IF(C$16 = "FINAL", SUMIF('Database (LECTURE-RES-PRAC)'!BP$14:CS$14, "CLO2", 'Database (LECTURE-RES-PRAC)'!BP163:CS163) / 'Grade computation'!H$5,""))),""),"")</f>
        <v/>
      </c>
      <c r="S166" s="286" t="str">
        <f aca="false">IF(B166&lt;&gt;"",IF(R166="","",IF(R166&lt;0.5,1,IF(AND(R166&gt;=0.5,R166&lt;P$10),2,IF(R166&gt;=P$10,3)))),"")</f>
        <v/>
      </c>
      <c r="T166" s="194" t="str">
        <f aca="false">IF(B166 &lt;&gt; "",IF(AND('PRINTABLE (per grading)'!H$16="EXAM", 'PRINTABLE (per grading)'!B$13="Prelim"), IF(ISERROR(SUMIF('Exam (LECTURE ONLY)'!D$20:M$20, "CLO2", 'Exam (LECTURE ONLY)'!D168:M168) / 'Exam (LECTURE ONLY)'!AL$7), "", SUMIF('Exam (LECTURE ONLY)'!D$20:M$20, "CLO2", 'Exam (LECTURE ONLY)'!D168:M168) /'Exam (LECTURE ONLY)'!AL$7),
IF(AND('PRINTABLE (per grading)'!H$16="EXAM", 'PRINTABLE (per grading)'!B$13="Midterm"), IF(ISERROR(SUMIF('Exam (LECTURE ONLY)'!O$20:X$20, "CLO2", 'Exam (LECTURE ONLY)'!O168:X168) / 'Exam (LECTURE ONLY)'!AM$7), "", SUMIF('Exam (LECTURE ONLY)'!O$20:X$20, "CLO2", 'Exam (LECTURE ONLY)'!O168:X168) / 'Exam (LECTURE ONLY)'!AM$7),
IF(AND('PRINTABLE (per grading)'!H$16="EXAM", 'PRINTABLE (per grading)'!B$13="Final"), IF(ISERROR(SUMIF('Exam (LECTURE ONLY)'!Z$20:AI$20, "CLO2", 'Exam (LECTURE ONLY)'!Z168:AI168) / 'Exam (LECTURE ONLY)'!AN$7), "", SUMIF('Exam (LECTURE ONLY)'!Z$20:AI$20, "CLO2", 'Exam (LECTURE ONLY)'!Z168:AI168) / 'Exam (LECTURE ONLY)'!AN$7),
IF(AND('PRINTABLE (per grading)'!H$16="OUTPUT", 'PRINTABLE (per grading)'!B$13="Prelim"), IF(ISERROR(SUMIF(OUTPUT!C$20:M$20, "CLO2", OUTPUT!C168:M168) / OUTPUT!AL$7), "", SUMIF(OUTPUT!C$20:M$20, "CLO2", OUTPUT!C168:M168) / OUTPUT!AL$7),
IF(AND('PRINTABLE (per grading)'!H$16="OUTPUT", 'PRINTABLE (per grading)'!B$13="Midterm"), IF(ISERROR(SUMIF(OUTPUT!O$20:Y$20, "CLO2", OUTPUT!O168:Y168) / OUTPUT!AM$7), "", SUMIF(OUTPUT!O$20:Y$20, "CLO2", OUTPUT!O168:Y168) / OUTPUT!AM$7),
IF(AND('PRINTABLE (per grading)'!H$16="OUTPUT", 'PRINTABLE (per grading)'!B$13="Final"), IF(ISERROR(SUMIF(OUTPUT!AA$20:AI$20, "CLO2", OUTPUT!AA168:AI168) / OUTPUT!AN$7), "", SUMIF(OUTPUT!AA$20:AI$20, "CLO2", OUTPUT!AA168:AI168) / OUTPUT!AN$7),
"")))))),"")</f>
        <v/>
      </c>
      <c r="U166" s="286" t="str">
        <f aca="false">IF(B166&lt;&gt;"",IF(T166="","",IF(T166&lt;0.5,1,IF(AND(T166&gt;=0.5,T166&lt;P$10),2,IF(T166&gt;=P$10,3)))),"")</f>
        <v/>
      </c>
      <c r="V166" s="287" t="str">
        <f aca="false">IF(B166 &lt;&gt; "",IFERROR(IF(AVERAGE(R166,T166)&gt;=P$10,"Y","N"),""),"")</f>
        <v/>
      </c>
      <c r="W166" s="194" t="str">
        <f aca="false">IF(B166 &lt;&gt; "", IFERROR(IF(C$16 = "PRELIM", SUMIF('Database (LECTURE-RES-PRAC)'!D$14:AG$14, "CLO3", 'Database (LECTURE-RES-PRAC)'!D163:AG163) / 'Grade computation'!F$6, IF(C$16 = "MIDTERM", SUMIF('Database (LECTURE-RES-PRAC)'!AJ$14:BM$14, "CLO3", 'Database (LECTURE-RES-PRAC)'!AJ163:BM163) / 'Grade computation'!G$6, IF(C$16 = "FINAL", SUMIF('Database (LECTURE-RES-PRAC)'!BP$14:CS$14, "CLO3", 'Database (LECTURE-RES-PRAC)'!BP163:CS163) / 'Grade computation'!H$6,""))),""),"")</f>
        <v/>
      </c>
      <c r="X166" s="286" t="str">
        <f aca="false">IF(B166&lt;&gt;"",IF(W166="","",IF(W166&lt;0.5,1,IF(AND(W166&gt;=0.5,W166&lt;P$10),2,IF(W166&gt;=P$10,3)))),"")</f>
        <v/>
      </c>
      <c r="Y166" s="194" t="str">
        <f aca="false">IF(B166 &lt;&gt; "",IF(AND('PRINTABLE (per grading)'!H$16="EXAM", 'PRINTABLE (per grading)'!B$13="Prelim"), IF(ISERROR(SUMIF('Exam (LECTURE ONLY)'!D$20:M$20, "CLO3", 'Exam (LECTURE ONLY)'!D168:M168) / 'Exam (LECTURE ONLY)'!AL$8), "", SUMIF('Exam (LECTURE ONLY)'!D$20:M$20, "CLO3", 'Exam (LECTURE ONLY)'!D168:M168) /'Exam (LECTURE ONLY)'!AL$8),
IF(AND('PRINTABLE (per grading)'!H$16="EXAM", 'PRINTABLE (per grading)'!B$13="Midterm"), IF(ISERROR(SUMIF('Exam (LECTURE ONLY)'!O$20:X$20, "CLO3", 'Exam (LECTURE ONLY)'!O168:X168) / 'Exam (LECTURE ONLY)'!AM$8), "", SUMIF('Exam (LECTURE ONLY)'!O$20:X$20, "CLO3", 'Exam (LECTURE ONLY)'!O168:X168) / 'Exam (LECTURE ONLY)'!AM$8),
IF(AND('PRINTABLE (per grading)'!H$16="EXAM", 'PRINTABLE (per grading)'!B$13="Final"), IF(ISERROR(SUMIF('Exam (LECTURE ONLY)'!Z$20:AI$20, "CLO3", 'Exam (LECTURE ONLY)'!Z168:AI168) / 'Exam (LECTURE ONLY)'!AN$8), "", SUMIF('Exam (LECTURE ONLY)'!Z$20:AI$20, "CLO3", 'Exam (LECTURE ONLY)'!Z168:AI168) / 'Exam (LECTURE ONLY)'!AN$8),
IF(AND('PRINTABLE (per grading)'!H$16="OUTPUT", 'PRINTABLE (per grading)'!B$13="Prelim"), IF(ISERROR(SUMIF(OUTPUT!C$20:M$20, "CLO3", OUTPUT!C168:M168) / OUTPUT!AL$8), "", SUMIF(OUTPUT!C$20:M$20, "CLO3", OUTPUT!C168:M168) / OUTPUT!AL$8),
IF(AND('PRINTABLE (per grading)'!H$16="OUTPUT", 'PRINTABLE (per grading)'!B$13="Midterm"), IF(ISERROR(SUMIF(OUTPUT!O$20:Y$20, "CLO3", OUTPUT!O168:Y168) / OUTPUT!AM$8), "", SUMIF(OUTPUT!O$20:Y$20, "CLO3", OUTPUT!O168:Y168) / OUTPUT!AM$8),
IF(AND('PRINTABLE (per grading)'!H$16="OUTPUT", 'PRINTABLE (per grading)'!B$13="Final"), IF(ISERROR(SUMIF(OUTPUT!AA$20:AI$20, "CLO3", OUTPUT!AA168:AI168) / OUTPUT!AN$8), "", SUMIF(OUTPUT!AA$20:AI$20, "CLO3", OUTPUT!AA168:AI168) / OUTPUT!AN$8),
"" )))))),"")</f>
        <v/>
      </c>
      <c r="Z166" s="286" t="str">
        <f aca="false">IF(B166&lt;&gt;"",IF(Y166="","",IF(Y166&lt;0.5,1,IF(AND(Y166&gt;=0.5,Y166&lt;P$10),2,IF(Y166&gt;=P$10,3)))),"")</f>
        <v/>
      </c>
      <c r="AA166" s="287" t="str">
        <f aca="false">IF(B166 &lt;&gt; "",IFERROR(IF(AVERAGE(W166,Y166)&gt;=P$10,"Y","N"),""),"")</f>
        <v/>
      </c>
      <c r="AB166" s="194" t="str">
        <f aca="false">IF(B166 &lt;&gt; "", IFERROR(IF(C$16 = "PRELIM", SUMIF('Database (LECTURE-RES-PRAC)'!D$14:AG$14, "CLO4", 'Database (LECTURE-RES-PRAC)'!D163:AG163) / 'Grade computation'!F$7, IF(C$16 = "MIDTERM", SUMIF('Database (LECTURE-RES-PRAC)'!AJ$14:BM$14, "CLO4", 'Database (LECTURE-RES-PRAC)'!AJ163:BM163) / 'Grade computation'!G$7, IF(C$16 = "FINAL", SUMIF('Database (LECTURE-RES-PRAC)'!BP$14:CS$14, "CLO4", 'Database (LECTURE-RES-PRAC)'!BP163:CS163) / 'Grade computation'!H$7,""))),""),"")</f>
        <v/>
      </c>
      <c r="AC166" s="286" t="str">
        <f aca="false">IF(B166&lt;&gt;"",IF(AB166="","",IF(AB166&lt;0.5,1,IF(AND(AB166&gt;=0.5,AB166&lt;P$10),2,IF(AB166&gt;=P$10,3)))),"")</f>
        <v/>
      </c>
      <c r="AD166" s="194" t="str">
        <f aca="false">IF(B166 &lt;&gt; "",IF(AND('PRINTABLE (per grading)'!H$16="EXAM", 'PRINTABLE (per grading)'!B$13="Prelim"), IF(ISERROR(SUMIF('Exam (LECTURE ONLY)'!D$20:M$20, "CLO4", 'Exam (LECTURE ONLY)'!D168:M168) / 'Exam (LECTURE ONLY)'!AL$9), "", SUMIF('Exam (LECTURE ONLY)'!D$20:M$20, "CLO4", 'Exam (LECTURE ONLY)'!D168:M168) /'Exam (LECTURE ONLY)'!AL$9),
IF(AND('PRINTABLE (per grading)'!H$16="EXAM", 'PRINTABLE (per grading)'!B$13="Midterm"), IF(ISERROR(SUMIF('Exam (LECTURE ONLY)'!O$20:X$20, "CLO4", 'Exam (LECTURE ONLY)'!O168:X168) / 'Exam (LECTURE ONLY)'!AM$9), "", SUMIF('Exam (LECTURE ONLY)'!O$20:X$20, "CLO4", 'Exam (LECTURE ONLY)'!O168:X168) / 'Exam (LECTURE ONLY)'!AM$9),
IF(AND('PRINTABLE (per grading)'!H$16="EXAM", 'PRINTABLE (per grading)'!B$13="Final"), IF(ISERROR(SUMIF('Exam (LECTURE ONLY)'!Z$20:AI$20, "CLO4", 'Exam (LECTURE ONLY)'!Z168:AI168) / 'Exam (LECTURE ONLY)'!AN$9), "", SUMIF('Exam (LECTURE ONLY)'!Z$20:AI$20, "CLO4", 'Exam (LECTURE ONLY)'!Z168:AI168) / 'Exam (LECTURE ONLY)'!AN$9),
IF(AND('PRINTABLE (per grading)'!H$16="OUTPUT", 'PRINTABLE (per grading)'!B$13="Prelim"), IF(ISERROR(SUMIF(OUTPUT!C$20:M$20, "CLO4", OUTPUT!C168:M168) / OUTPUT!AL$9), "", SUMIF(OUTPUT!C$20:M$20, "CLO4", OUTPUT!C168:M168) / OUTPUT!AL$9),
IF(AND('PRINTABLE (per grading)'!H$16="OUTPUT", 'PRINTABLE (per grading)'!B$13="Midterm"), IF(ISERROR(SUMIF(OUTPUT!O$20:Y$20, "CLO4", OUTPUT!O168:Y168) / OUTPUT!AM$9), "", SUMIF(OUTPUT!O$20:Y$20, "CLO4", OUTPUT!O168:Y168) / OUTPUT!AM$9),
IF(AND('PRINTABLE (per grading)'!H$16="OUTPUT", 'PRINTABLE (per grading)'!B$13="Final"), IF(ISERROR(SUMIF(OUTPUT!AA$20:AI$20, "CLO4", OUTPUT!AA168:AI168) / OUTPUT!AN$9), "", SUMIF(OUTPUT!AA$20:AI$20, "CLO4", OUTPUT!AA168:AI168) / OUTPUT!AN$9),
"")))))),"")</f>
        <v/>
      </c>
      <c r="AE166" s="286" t="str">
        <f aca="false">IF(B166&lt;&gt;"",IF(AD166="","",IF(AD166&lt;0.5,1,IF(AND(AD166&gt;=0.5,AD166&lt;P$10),2,IF(AD166&gt;=P$10,3)))),"")</f>
        <v/>
      </c>
      <c r="AF166" s="287" t="str">
        <f aca="false">IF(B166 &lt;&gt; "",IFERROR(IF(AVERAGE(AB166,AD166)&gt;=P$10,"Y","N"),""),"")</f>
        <v/>
      </c>
      <c r="AG166" s="194" t="str">
        <f aca="false">IF(B166 &lt;&gt; "", IFERROR(IF(C$16 = "PRELIM", SUMIF('Database (LECTURE-RES-PRAC)'!D$14:AG$14, "CLO5", 'Database (LECTURE-RES-PRAC)'!D163:AG163) / 'Grade computation'!F$8, IF(C$16 = "MIDTERM", SUMIF('Database (LECTURE-RES-PRAC)'!AJ$14:BM$14, "CLO5", 'Database (LECTURE-RES-PRAC)'!AJ163:BM163) / 'Grade computation'!G$8, IF(C$16 = "FINAL", SUMIF('Database (LECTURE-RES-PRAC)'!BP$14:CS$14, "CLO5", 'Database (LECTURE-RES-PRAC)'!BP163:CS163) / 'Grade computation'!H$8,""))),""),"")</f>
        <v/>
      </c>
      <c r="AH166" s="286" t="str">
        <f aca="false">IF(B166&lt;&gt;"",IF(AG166="","",IF(AG166&lt;0.5,1,IF(AND(AG166&gt;=0.5,AG166&lt;P$10),2,IF(AG166&gt;=P$10,3)))),"")</f>
        <v/>
      </c>
      <c r="AI166" s="194" t="str">
        <f aca="false">IF(B166 &lt;&gt; "",IF(AND('PRINTABLE (per grading)'!H$16="EXAM", 'PRINTABLE (per grading)'!B$13="Prelim"), IF(ISERROR(SUMIF('Exam (LECTURE ONLY)'!D$20:M$20, "CLO5", 'Exam (LECTURE ONLY)'!D168:M168) / 'Exam (LECTURE ONLY)'!AL$10), "", SUMIF('Exam (LECTURE ONLY)'!D$20:M$20, "CLO5", 'Exam (LECTURE ONLY)'!D168:M168) /'Exam (LECTURE ONLY)'!AL$10),
IF(AND('PRINTABLE (per grading)'!H$16="EXAM", 'PRINTABLE (per grading)'!B$13="Midterm"), IF(ISERROR(SUMIF('Exam (LECTURE ONLY)'!O$20:X$20, "CLO5", 'Exam (LECTURE ONLY)'!O168:X168) / 'Exam (LECTURE ONLY)'!AM$10), "", SUMIF('Exam (LECTURE ONLY)'!O$20:X$20, "CLO5", 'Exam (LECTURE ONLY)'!O168:X168) / 'Exam (LECTURE ONLY)'!AM$10),
IF(AND('PRINTABLE (per grading)'!H$16="EXAM", 'PRINTABLE (per grading)'!B$13="Final"), IF(ISERROR(SUMIF('Exam (LECTURE ONLY)'!Z$20:AI$20, "CLO5", 'Exam (LECTURE ONLY)'!Z168:AI168) / 'Exam (LECTURE ONLY)'!AN$10), "", SUMIF('Exam (LECTURE ONLY)'!Z$20:AI$20, "CLO5", 'Exam (LECTURE ONLY)'!Z168:AI168) / 'Exam (LECTURE ONLY)'!AN$10),
IF(AND('PRINTABLE (per grading)'!H$16="OUTPUT", 'PRINTABLE (per grading)'!B$13="Prelim"), IF(ISERROR(SUMIF(OUTPUT!C$20:M$20, "CLO5", OUTPUT!C168:M168) / OUTPUT!AL$10), "", SUMIF(OUTPUT!C$20:M$20, "CLO5", OUTPUT!C168:M168) / OUTPUT!AL$10),
IF(AND('PRINTABLE (per grading)'!H$16="OUTPUT", 'PRINTABLE (per grading)'!B$13="Midterm"), IF(ISERROR(SUMIF(OUTPUT!O$20:Y$20, "CLO5", OUTPUT!O168:Y168) / OUTPUT!AM$10), "", SUMIF(OUTPUT!O$20:Y$20, "CLO5", OUTPUT!O168:Y168) / OUTPUT!AM$10),
IF(AND('PRINTABLE (per grading)'!H$16="OUTPUT", 'PRINTABLE (per grading)'!B$13="Final"), IF(ISERROR(SUMIF(OUTPUT!AA$20:AI$20, "CLO5", OUTPUT!AA168:AI168) / OUTPUT!AN$10), "", SUMIF(OUTPUT!AA$20:AI$20, "CLO5", OUTPUT!AA168:AI168) / OUTPUT!AN$10),
"")))))),"")</f>
        <v/>
      </c>
      <c r="AJ166" s="286" t="str">
        <f aca="false">IF(B166&lt;&gt;"",IF(AI166="","",IF(AI166&lt;0.5,1,IF(AND(AI166&gt;=0.5,AI166&lt;P$10),2,IF(AI166&gt;=P$10,3)))),"")</f>
        <v/>
      </c>
      <c r="AK166" s="287" t="str">
        <f aca="false">IF(B166 &lt;&gt; "",IFERROR(IF(AVERAGE(AG166,AI166)&gt;=P$10,"Y","N"),""),"")</f>
        <v/>
      </c>
      <c r="AL166" s="194" t="str">
        <f aca="false">IF(B166 &lt;&gt; "", IFERROR(IF(C$16 = "PRELIM", SUMIF('Database (LECTURE-RES-PRAC)'!D$14:AG$14, "CLO6", 'Database (LECTURE-RES-PRAC)'!D163:AG163) / 'Grade computation'!F$9, IF(C$16 = "MIDTERM", SUMIF('Database (LECTURE-RES-PRAC)'!AJ$14:BM$14, "CLO6", 'Database (LECTURE-RES-PRAC)'!AJ163:BM163) / 'Grade computation'!G$9, IF(C$16 = "FINAL", SUMIF('Database (LECTURE-RES-PRAC)'!BP$14:CS$14, "CLO6", 'Database (LECTURE-RES-PRAC)'!BP163:CS163) / 'Grade computation'!H$9,""))),""),"")</f>
        <v/>
      </c>
      <c r="AM166" s="286" t="str">
        <f aca="false">IF(B166&lt;&gt;"",IF(AL166="","",IF(AL166&lt;0.5,1,IF(AND(AL166&gt;=0.5,AL166&lt;P$10),2,IF(AL166&gt;=P$10,3)))),"")</f>
        <v/>
      </c>
      <c r="AN166" s="194" t="str">
        <f aca="false">IF(B166 &lt;&gt; "",IF(AND('PRINTABLE (per grading)'!H$16="EXAM", 'PRINTABLE (per grading)'!B$13="Prelim"), IF(ISERROR(SUMIF('Exam (LECTURE ONLY)'!D$20:M$20, "CLO6", 'Exam (LECTURE ONLY)'!D168:M168) / 'Exam (LECTURE ONLY)'!AL$11), "", SUMIF('Exam (LECTURE ONLY)'!D$20:M$20, "CLO6", 'Exam (LECTURE ONLY)'!D168:M168) /'Exam (LECTURE ONLY)'!AL$11),
IF(AND('PRINTABLE (per grading)'!H$16="EXAM", 'PRINTABLE (per grading)'!B$13="Midterm"), IF(ISERROR(SUMIF('Exam (LECTURE ONLY)'!O$20:X$20, "CLO6", 'Exam (LECTURE ONLY)'!O168:X168) / 'Exam (LECTURE ONLY)'!AM$11), "", SUMIF('Exam (LECTURE ONLY)'!O$20:X$20, "CLO6", 'Exam (LECTURE ONLY)'!O168:X168) / 'Exam (LECTURE ONLY)'!AM$11),
IF(AND('PRINTABLE (per grading)'!H$16="EXAM", 'PRINTABLE (per grading)'!B$13="Final"), IF(ISERROR(SUMIF('Exam (LECTURE ONLY)'!Z$20:AI$20, "CLO6", 'Exam (LECTURE ONLY)'!Z168:AI168) / 'Exam (LECTURE ONLY)'!AN$11), "", SUMIF('Exam (LECTURE ONLY)'!Z$20:AI$20, "CLO6", 'Exam (LECTURE ONLY)'!Z168:AI168) / 'Exam (LECTURE ONLY)'!AN$11),
IF(AND('PRINTABLE (per grading)'!H$16="OUTPUT", 'PRINTABLE (per grading)'!B$13="Prelim"), IF(ISERROR(SUMIF(OUTPUT!C$20:M$20, "CLO6", OUTPUT!C168:M168) / OUTPUT!AL$11), "", SUMIF(OUTPUT!C$20:M$20, "CLO6", OUTPUT!C168:M168) / OUTPUT!AL$11),
IF(AND('PRINTABLE (per grading)'!H$16="OUTPUT", 'PRINTABLE (per grading)'!B$13="Midterm"), IF(ISERROR(SUMIF(OUTPUT!O$20:Y$20, "CLO6", OUTPUT!O168:Y168) / OUTPUT!AM$11), "", SUMIF(OUTPUT!O$20:Y$20, "CLO6", OUTPUT!O168:Y168) / OUTPUT!AM$11),
IF(AND('PRINTABLE (per grading)'!H$16="OUTPUT", 'PRINTABLE (per grading)'!B$13="Final"), IF(ISERROR(SUMIF(OUTPUT!AA$20:AI$20, "CLO6", OUTPUT!AA168:AI168) / OUTPUT!AN$11), "", SUMIF(OUTPUT!AA$20:AI$20, "CLO6", OUTPUT!AA168:AI168) / OUTPUT!AN$11),
"")))))),"")</f>
        <v/>
      </c>
      <c r="AO166" s="286" t="str">
        <f aca="false">IF(B166&lt;&gt;"",IF(AN166="","",IF(AN166&lt;0.5,1,IF(AND(AN166&gt;=0.5,AN166&lt;P$10),2,IF(AN166&gt;=P$10,3)))),"")</f>
        <v/>
      </c>
      <c r="AP166" s="287" t="str">
        <f aca="false">IF(B166 &lt;&gt; "",IFERROR(IF(AVERAGE(AL166,AN166)&gt;=P$10,"Y","N"),""),"")</f>
        <v/>
      </c>
      <c r="AQ166" s="194" t="str">
        <f aca="false">IF(B166 &lt;&gt; "", IFERROR(IF(C$16 = "PRELIM", SUMIF('Database (LECTURE-RES-PRAC)'!D$14:AG$14, "CLO7", 'Database (LECTURE-RES-PRAC)'!D163:AG163) / 'Grade computation'!F$10, IF(C$16 = "MIDTERM", SUMIF('Database (LECTURE-RES-PRAC)'!AJ$14:BM$14, "CLO7", 'Database (LECTURE-RES-PRAC)'!AJ163:BM163) / 'Grade computation'!G$10, IF(C$16 = "FINAL", SUMIF('Database (LECTURE-RES-PRAC)'!BP$14:CS$14, "CLO7", 'Database (LECTURE-RES-PRAC)'!BP163:CS163) / 'Grade computation'!H$10,""))),""),"")</f>
        <v/>
      </c>
      <c r="AR166" s="286" t="str">
        <f aca="false">IF(B166&lt;&gt;"",IF(AQ166="","",IF(AQ166&lt;0.5,1,IF(AND(AQ166&gt;=0.5,AQ166&lt;P$10),2,IF(AQ166&gt;=P$10,3)))),"")</f>
        <v/>
      </c>
      <c r="AS166" s="194" t="str">
        <f aca="false">IF(B166 &lt;&gt; "",IF(AND('PRINTABLE (per grading)'!H$16="EXAM", 'PRINTABLE (per grading)'!B$13="Prelim"), IF(ISERROR(SUMIF('Exam (LECTURE ONLY)'!D$20:M$20, "CLO7", 'Exam (LECTURE ONLY)'!D168:M168) / 'Exam (LECTURE ONLY)'!AL$12), "", SUMIF('Exam (LECTURE ONLY)'!D$20:M$20, "CLO7", 'Exam (LECTURE ONLY)'!D168:M168) /'Exam (LECTURE ONLY)'!AL$12),
IF(AND('PRINTABLE (per grading)'!H$16="EXAM", 'PRINTABLE (per grading)'!B$13="Midterm"), IF(ISERROR(SUMIF('Exam (LECTURE ONLY)'!O$20:X$20, "CLO7", 'Exam (LECTURE ONLY)'!O168:X168) / 'Exam (LECTURE ONLY)'!AM$12), "", SUMIF('Exam (LECTURE ONLY)'!O$20:X$20, "CLO7", 'Exam (LECTURE ONLY)'!O168:X168) / 'Exam (LECTURE ONLY)'!AM$12),
IF(AND('PRINTABLE (per grading)'!H$16="EXAM", 'PRINTABLE (per grading)'!B$13="Final"), IF(ISERROR(SUMIF('Exam (LECTURE ONLY)'!Z$20:AI$20, "CLO7", 'Exam (LECTURE ONLY)'!Z168:AI168) / 'Exam (LECTURE ONLY)'!AN$12), "", SUMIF('Exam (LECTURE ONLY)'!Z$20:AI$20, "CLO7", 'Exam (LECTURE ONLY)'!Z168:AI168) / 'Exam (LECTURE ONLY)'!AN$12),
IF(AND('PRINTABLE (per grading)'!H$16="OUTPUT", 'PRINTABLE (per grading)'!B$13="Prelim"), IF(ISERROR(SUMIF(OUTPUT!C$20:M$20, "CLO7", OUTPUT!C168:M168) / OUTPUT!AL$12), "", SUMIF(OUTPUT!C$20:M$20, "CLO7", OUTPUT!C168:M168) / OUTPUT!AL$12),
IF(AND('PRINTABLE (per grading)'!H$16="OUTPUT", 'PRINTABLE (per grading)'!B$13="Midterm"), IF(ISERROR(SUMIF(OUTPUT!O$20:Y$20, "CLO7", OUTPUT!O168:Y168) / OUTPUT!AM$12), "", SUMIF(OUTPUT!O$20:Y$20, "CLO7", OUTPUT!O168:Y168) / OUTPUT!AM$12),
IF(AND('PRINTABLE (per grading)'!H$16="OUTPUT", 'PRINTABLE (per grading)'!B$13="Final"), IF(ISERROR(SUMIF(OUTPUT!AA$20:AI$20, "CLO7", OUTPUT!AA168:AI168) / OUTPUT!AN$12), "", SUMIF(OUTPUT!AA$20:AI$20, "CLO7", OUTPUT!AA168:AI168) / OUTPUT!AN$12),
"")))))),"")</f>
        <v/>
      </c>
      <c r="AT166" s="286" t="str">
        <f aca="false">IF(B166&lt;&gt;"",IF(AS166="","",IF(AS166&lt;0.5,1,IF(AND(AS166&gt;=0.5,AS166&lt;P$10),2,IF(AS166&gt;=P$10,3)))),"")</f>
        <v/>
      </c>
      <c r="AU166" s="287" t="str">
        <f aca="false">IF(B166 &lt;&gt; "",IFERROR(IF(AVERAGE(AQ166,AS166)&gt;=P$10,"Y","N"),""),"")</f>
        <v/>
      </c>
      <c r="AV166" s="194" t="str">
        <f aca="false">IF(B166 &lt;&gt; "", IFERROR(IF(C$16 = "PRELIM", SUMIF('Database (LECTURE-RES-PRAC)'!D$14:AG$14, "CLO8", 'Database (LECTURE-RES-PRAC)'!D163:AG163) / 'Grade computation'!F$11, IF(C$16 = "MIDTERM", SUMIF('Database (LECTURE-RES-PRAC)'!AJ$14:BM$14, "CLO8", 'Database (LECTURE-RES-PRAC)'!AJ163:BM163) / 'Grade computation'!G$11, IF(C$16 = "FINAL", SUMIF('Database (LECTURE-RES-PRAC)'!BP$14:CS$14, "CLO8", 'Database (LECTURE-RES-PRAC)'!BP163:CS163) / 'Grade computation'!H$11,""))),""),"")</f>
        <v/>
      </c>
      <c r="AW166" s="286" t="str">
        <f aca="false">IF(B166&lt;&gt;"",IF(AV166="","",IF(AV166&lt;0.5,1,IF(AND(AV166&gt;=0.5,AV166&lt;P$10),2,IF(AV166&gt;=P$10,3)))),"")</f>
        <v/>
      </c>
      <c r="AX166" s="194" t="str">
        <f aca="false">IF(B166 &lt;&gt; "",IF(AND('PRINTABLE (per grading)'!H$16="EXAM", 'PRINTABLE (per grading)'!B$13="Prelim"), IF(ISERROR(SUMIF('Exam (LECTURE ONLY)'!D$20:M$20, "CLO8", 'Exam (LECTURE ONLY)'!D168:M168) / 'Exam (LECTURE ONLY)'!AL$13), "", SUMIF('Exam (LECTURE ONLY)'!D$20:M$20, "CLO8", 'Exam (LECTURE ONLY)'!D168:M168) /'Exam (LECTURE ONLY)'!AL$13),
IF(AND('PRINTABLE (per grading)'!H$16="EXAM", 'PRINTABLE (per grading)'!B$13="Midterm"), IF(ISERROR(SUMIF('Exam (LECTURE ONLY)'!O$20:X$20, "CLO8", 'Exam (LECTURE ONLY)'!O168:X168) / 'Exam (LECTURE ONLY)'!AM$13), "", SUMIF('Exam (LECTURE ONLY)'!O$20:X$20, "CLO8", 'Exam (LECTURE ONLY)'!O168:X168) / 'Exam (LECTURE ONLY)'!AM$13),
IF(AND('PRINTABLE (per grading)'!H$16="EXAM", 'PRINTABLE (per grading)'!B$13="Final"), IF(ISERROR(SUMIF('Exam (LECTURE ONLY)'!Z$20:AI$20, "CLO8", 'Exam (LECTURE ONLY)'!Z168:AI168) / 'Exam (LECTURE ONLY)'!AN$13), "", SUMIF('Exam (LECTURE ONLY)'!Z$20:AI$20, "CLO8", 'Exam (LECTURE ONLY)'!Z168:AI168) / 'Exam (LECTURE ONLY)'!AN$13),
IF(AND('PRINTABLE (per grading)'!H$16="OUTPUT", 'PRINTABLE (per grading)'!B$13="Prelim"), IF(ISERROR(SUMIF(OUTPUT!C$20:M$20, "CLO8", OUTPUT!C168:M168) / OUTPUT!AL$13), "", SUMIF(OUTPUT!C$20:M$20, "CLO8", OUTPUT!C168:M168) / OUTPUT!AL$13),
IF(AND('PRINTABLE (per grading)'!H$16="OUTPUT", 'PRINTABLE (per grading)'!B$13="Midterm"), IF(ISERROR(SUMIF(OUTPUT!O$20:Y$20, "CLO8", OUTPUT!O168:Y168) / OUTPUT!AM$13), "", SUMIF(OUTPUT!O$20:Y$20, "CLO8", OUTPUT!O168:Y168) / OUTPUT!AM$13),
IF(AND('PRINTABLE (per grading)'!H$16="OUTPUT", 'PRINTABLE (per grading)'!B$13="Final"), IF(ISERROR(SUMIF(OUTPUT!AA$20:AI$20, "CLO8", OUTPUT!AA168:AI168) / OUTPUT!AN$13), "", SUMIF(OUTPUT!AA$20:AI$20, "CLO8", OUTPUT!AA168:AI168) / OUTPUT!AN$13),
"")))))),"")</f>
        <v/>
      </c>
      <c r="AY166" s="286" t="str">
        <f aca="false">IF(B166&lt;&gt;"",IF(AX166="","",IF(AX166&lt;0.5,1,IF(AND(AX166&gt;=0.5,AX166&lt;P$10),2,IF(AX166&gt;=P$10,3)))),"")</f>
        <v/>
      </c>
      <c r="AZ166" s="287" t="str">
        <f aca="false">IF(B166 &lt;&gt; "",IFERROR(IF(AVERAGE(AV166,AX166)&gt;=P$10,"Y","N"),""),"")</f>
        <v/>
      </c>
      <c r="BA166" s="194" t="str">
        <f aca="false">IF(B166 &lt;&gt; "", IFERROR(IF(C$16 = "PRELIM", SUMIF('Database (LECTURE-RES-PRAC)'!D$14:AG$14, "CLO9", 'Database (LECTURE-RES-PRAC)'!D163:AG163) / 'Grade computation'!F$12, IF(C$16 = "MIDTERM", SUMIF('Database (LECTURE-RES-PRAC)'!AJ$14:BM$14, "CLO9", 'Database (LECTURE-RES-PRAC)'!AJ163:BM163) / 'Grade computation'!G$12, IF(C$16 = "FINAL", SUMIF('Database (LECTURE-RES-PRAC)'!BP$14:CS$14, "CLO9", 'Database (LECTURE-RES-PRAC)'!BP163:CS163) / 'Grade computation'!H$12,""))),""),"")</f>
        <v/>
      </c>
      <c r="BB166" s="286" t="str">
        <f aca="false">IF(B166&lt;&gt;"",IF(BA166="","",IF(BA166&lt;0.5,1,IF(AND(BA166&gt;=0.5,BA166&lt;P$10),2,IF(BA166&gt;=P$10,3)))),"")</f>
        <v/>
      </c>
      <c r="BC166" s="194" t="str">
        <f aca="false">IF(B166 &lt;&gt; "",IF(AND('PRINTABLE (per grading)'!H$16="EXAM", 'PRINTABLE (per grading)'!B$13="Prelim"), IF(ISERROR(SUMIF('Exam (LECTURE ONLY)'!D$20:M$20, "CLO9", 'Exam (LECTURE ONLY)'!D168:M168) / 'Exam (LECTURE ONLY)'!AL$14), "", SUMIF('Exam (LECTURE ONLY)'!D$20:M$20, "CLO9", 'Exam (LECTURE ONLY)'!D168:M168) /'Exam (LECTURE ONLY)'!AL$14),
IF(AND('PRINTABLE (per grading)'!H$16="EXAM", 'PRINTABLE (per grading)'!B$13="Midterm"), IF(ISERROR(SUMIF('Exam (LECTURE ONLY)'!O$20:X$20, "CLO9", 'Exam (LECTURE ONLY)'!O168:X168) / 'Exam (LECTURE ONLY)'!AM$14), "", SUMIF('Exam (LECTURE ONLY)'!O$20:X$20, "CLO9", 'Exam (LECTURE ONLY)'!O168:X168) / 'Exam (LECTURE ONLY)'!AM$14),
IF(AND('PRINTABLE (per grading)'!H$16="EXAM", 'PRINTABLE (per grading)'!B$13="Final"), IF(ISERROR(SUMIF('Exam (LECTURE ONLY)'!Z$20:AI$20, "CLO9", 'Exam (LECTURE ONLY)'!Z168:AI168) / 'Exam (LECTURE ONLY)'!AN$14), "", SUMIF('Exam (LECTURE ONLY)'!Z$20:AI$20, "CLO9", 'Exam (LECTURE ONLY)'!Z168:AI168) / 'Exam (LECTURE ONLY)'!AN$14),
IF(AND('PRINTABLE (per grading)'!H$16="OUTPUT", 'PRINTABLE (per grading)'!B$13="Prelim"), IF(ISERROR(SUMIF(OUTPUT!C$20:M$20, "CLO9", OUTPUT!C168:M168) / OUTPUT!AL$14), "", SUMIF(OUTPUT!C$20:M$20, "CLO9", OUTPUT!C168:M168) / OUTPUT!AL$14),
IF(AND('PRINTABLE (per grading)'!H$16="OUTPUT", 'PRINTABLE (per grading)'!B$13="Midterm"), IF(ISERROR(SUMIF(OUTPUT!O$20:Y$20, "CLO9", OUTPUT!O168:Y168) / OUTPUT!AM$14), "", SUMIF(OUTPUT!O$20:Y$20, "CLO9", OUTPUT!O168:Y168) / OUTPUT!AM$14),
IF(AND('PRINTABLE (per grading)'!H$16="OUTPUT", 'PRINTABLE (per grading)'!B$13="Final"), IF(ISERROR(SUMIF(OUTPUT!AA$20:AI$20, "CLO9", OUTPUT!AA168:AI168) / OUTPUT!AN$14), "", SUMIF(OUTPUT!AA$20:AI$20, "CLO9", OUTPUT!AA168:AI168) / OUTPUT!AN$14),
"")))))),"")</f>
        <v/>
      </c>
      <c r="BD166" s="286" t="str">
        <f aca="false">IF(B166&lt;&gt;"",IF(BC166="","",IF(BC166&lt;0.5,1,IF(AND(BC166&gt;=0.5,BC166&lt;P$10),2,IF(BC166&gt;=P$10,3)))),"")</f>
        <v/>
      </c>
      <c r="BE166" s="287" t="str">
        <f aca="false">IF(B166 &lt;&gt; "",IFERROR(IF(AVERAGE(BA166,BC166)&gt;=P$10,"Y","N"),""),"")</f>
        <v/>
      </c>
      <c r="BF166" s="194" t="str">
        <f aca="false">IF(B166 &lt;&gt; "", IFERROR(IF(C$16 = "PRELIM", SUMIF('Database (LECTURE-RES-PRAC)'!D$14:AG$14, "CLO10", 'Database (LECTURE-RES-PRAC)'!D163:AG163) / 'Grade computation'!F$13, IF(C$16 = "MIDTERM", SUMIF('Database (LECTURE-RES-PRAC)'!AJ$14:BM$14, "CLO10", 'Database (LECTURE-RES-PRAC)'!AJ163:BM163) / 'Grade computation'!G$13, IF(C$16 = "FINAL", SUMIF('Database (LECTURE-RES-PRAC)'!BP$14:CS$14, "CLO10", 'Database (LECTURE-RES-PRAC)'!BP163:CS163) / 'Grade computation'!H$13,""))),""),"")</f>
        <v/>
      </c>
      <c r="BG166" s="286" t="str">
        <f aca="false">IF(B166&lt;&gt;"",IF(BF166="","",IF(BF166&lt;0.5,1,IF(AND(BF166&gt;=0.5,BF166&lt;P$10),2,IF(BF166&gt;=P$10,3)))),"")</f>
        <v/>
      </c>
      <c r="BH166" s="194" t="str">
        <f aca="false">IF(B166 &lt;&gt; "",IF(AND('PRINTABLE (per grading)'!H$16="EXAM", 'PRINTABLE (per grading)'!B$13="Prelim"), IF(ISERROR(SUMIF('Exam (LECTURE ONLY)'!D$20:M$20, "CLO10", 'Exam (LECTURE ONLY)'!D168:M168) / 'Exam (LECTURE ONLY)'!AL$15), "", SUMIF('Exam (LECTURE ONLY)'!D$20:M$20, "CLO10", 'Exam (LECTURE ONLY)'!D168:M168) /'Exam (LECTURE ONLY)'!AL$15),
IF(AND('PRINTABLE (per grading)'!H$16="EXAM", 'PRINTABLE (per grading)'!B$13="Midterm"), IF(ISERROR(SUMIF('Exam (LECTURE ONLY)'!O$20:X$20, "CLO10", 'Exam (LECTURE ONLY)'!O168:X168) / 'Exam (LECTURE ONLY)'!AM$15), "", SUMIF('Exam (LECTURE ONLY)'!O$20:X$20, "CLO10", 'Exam (LECTURE ONLY)'!O168:X168) / 'Exam (LECTURE ONLY)'!AM$15),
IF(AND('PRINTABLE (per grading)'!H$16="EXAM", 'PRINTABLE (per grading)'!B$13="Final"), IF(ISERROR(SUMIF('Exam (LECTURE ONLY)'!Z$20:AI$20, "CLO10", 'Exam (LECTURE ONLY)'!Z168:AI168) / 'Exam (LECTURE ONLY)'!AN$15), "", SUMIF('Exam (LECTURE ONLY)'!Z$20:AI$20, "CLO10", 'Exam (LECTURE ONLY)'!Z168:AI168) / 'Exam (LECTURE ONLY)'!AN$15),
IF(AND('PRINTABLE (per grading)'!H$16="OUTPUT", 'PRINTABLE (per grading)'!B$13="Prelim"), IF(ISERROR(SUMIF(OUTPUT!C$20:M$20, "CLO10", OUTPUT!C168:M168) / OUTPUT!AL$15), "", SUMIF(OUTPUT!C$20:M$20, "CLO10", OUTPUT!C168:M168) / OUTPUT!AL$15),
IF(AND('PRINTABLE (per grading)'!H$16="OUTPUT", 'PRINTABLE (per grading)'!B$13="Midterm"), IF(ISERROR(SUMIF(OUTPUT!O$20:Y$20, "CLO10", OUTPUT!O168:Y168) / OUTPUT!AM$15), "", SUMIF(OUTPUT!O$20:Y$20, "CLO10", OUTPUT!O168:Y168) / OUTPUT!AM$15),
IF(AND('PRINTABLE (per grading)'!H$16="OUTPUT", 'PRINTABLE (per grading)'!B$13="Final"), IF(ISERROR(SUMIF(OUTPUT!AA$20:AI$20, "CLO10", OUTPUT!AA168:AI168) / OUTPUT!AN$15), "", SUMIF(OUTPUT!AA$20:AI$20, "CLO10", OUTPUT!AA168:AI168) / OUTPUT!AN$15),
"")))))),"")</f>
        <v/>
      </c>
      <c r="BI166" s="286" t="str">
        <f aca="false">IF(B166&lt;&gt;"",IF(BH166="","",IF(BH166&lt;0.5,1,IF(AND(BH166&gt;=0.5,BH166&lt;P$10),2,IF(BH166&gt;=P$10,3)))),"")</f>
        <v/>
      </c>
      <c r="BJ166" s="287" t="str">
        <f aca="false">IF(B166 &lt;&gt; "",IFERROR(IF(AVERAGE(BF166,BH166)&gt;=P$10,"Y","N"),""),"")</f>
        <v/>
      </c>
      <c r="BK166" s="8"/>
    </row>
    <row r="167" customFormat="false" ht="19.5" hidden="false" customHeight="true" outlineLevel="0" collapsed="false">
      <c r="A167" s="183" t="str">
        <f aca="false">IF(ISBLANK('Database (LECTURE-RES-PRAC)'!A164),"",'Database (LECTURE-RES-PRAC)'!A164)</f>
        <v/>
      </c>
      <c r="B167" s="184" t="str">
        <f aca="false">IF(ISBLANK('Database (LECTURE-RES-PRAC)'!B164),"",'Database (LECTURE-RES-PRAC)'!B164)</f>
        <v/>
      </c>
      <c r="C167" s="230" t="str">
        <f aca="false">IF(B167&lt;&gt;"",IF(C$16="PRELIM",'Grade computation'!C167, IF(C$16="MIDTERM",'Grade computation'!K167, IF(C$16="FINAL",'Grade computation'!S167,""))),"")</f>
        <v/>
      </c>
      <c r="D167" s="231" t="str">
        <f aca="false">IF(B167&lt;&gt;"",IFERROR(IF(B$11="80-20", (((C167/C$19)*X$6)+X$7)*D$18, IF(B$11="60-40", (((C167/C$19)*Y$6)+Y$7)*D$18, 0)),0),"")</f>
        <v/>
      </c>
      <c r="E167" s="230" t="str">
        <f aca="false">IF(B167&lt;&gt;"", IF(C$16="PRELIM",'Grade computation'!E167, IF(C$16="MIDTERM",'Grade computation'!M167, IF(C$16="FINAL",'Grade computation'!U167,""))),"")</f>
        <v/>
      </c>
      <c r="F167" s="232" t="str">
        <f aca="false">IF(B167&lt;&gt;"",IFERROR(IF(B$11="80-20", (((E167/E$19)*X$6)+X$7)*F$18, IF(B$11="60-40", (((E167/E$19)*Y$6)+Y$7)*F$18, 0)),0),"")</f>
        <v/>
      </c>
      <c r="G167" s="233" t="str">
        <f aca="false">IF(B167&lt;&gt;"",IFERROR((D167+F167),0),"")</f>
        <v/>
      </c>
      <c r="H167" s="234" t="str">
        <f aca="false">IF(B167&lt;&gt;"",IF(C$16="PRELIM", 'Grade computation'!H167, IF(C$16="MIDTERM", 'Grade computation'!P167, IF(C$16="FINAL",'Grade computation'!X167, ""))),"")</f>
        <v/>
      </c>
      <c r="I167" s="233" t="str">
        <f aca="false">IF(B167&lt;&gt;"",IFERROR(IF(B$11="80-20", (((H167/H$19)*X$6)+X$7)*I$19, IF(B$11="60-40", (((H167/H$19)*Y$6)+Y$7)*I$19, 0)),0),"")</f>
        <v/>
      </c>
      <c r="J167" s="237" t="str">
        <f aca="false">IFERROR((G167+I167),"")</f>
        <v/>
      </c>
      <c r="K167" s="183" t="str">
        <f aca="false">IFERROR(IF(J167="","",IF(J167&gt;=75,"PASSED","FAILED")),"")</f>
        <v/>
      </c>
      <c r="L167" s="183"/>
      <c r="M167" s="194" t="str">
        <f aca="false">IF(B167 &lt;&gt; "", IFERROR(IF(C$16 = "PRELIM", SUMIF('Database (LECTURE-RES-PRAC)'!D$14:AG$14, "CLO1", 'Database (LECTURE-RES-PRAC)'!D164:AG164) / 'Grade computation'!F$4, IF(C$16 = "MIDTERM", SUMIF('Database (LECTURE-RES-PRAC)'!AJ$14:BM$14, "CLO1", 'Database (LECTURE-RES-PRAC)'!AJ164:BM164) / 'Grade computation'!G$4, IF(C$16 = "FINAL", SUMIF('Database (LECTURE-RES-PRAC)'!BP$14:CS$14, "CLO1", 'Database (LECTURE-RES-PRAC)'!BP164:CS164) / 'Grade computation'!H$4,""))),""),"")</f>
        <v/>
      </c>
      <c r="N167" s="286" t="str">
        <f aca="false">IF(B167&lt;&gt;"",IF(M167="","",IF(M167&lt;0.5,1,IF(AND(M167&gt;=0.5,M167&lt;P$10),2,IF(M167&gt;=P$10,3)))),"")</f>
        <v/>
      </c>
      <c r="O167" s="194" t="str">
        <f aca="false">IF(B167 &lt;&gt; "",IF(AND('PRINTABLE (per grading)'!H$16="EXAM", 'PRINTABLE (per grading)'!B$13="Prelim"), IF(ISERROR(SUMIF('Exam (LECTURE ONLY)'!D$20:M$20, "CLO1", 'Exam (LECTURE ONLY)'!D169:M169) / 'Exam (LECTURE ONLY)'!AL$6), "", SUMIF('Exam (LECTURE ONLY)'!D$20:M$20, "CLO1", 'Exam (LECTURE ONLY)'!D169:M169) /'Exam (LECTURE ONLY)'!AL$6),
IF(AND('PRINTABLE (per grading)'!H$16="EXAM", 'PRINTABLE (per grading)'!B$13="Midterm"), IF(ISERROR(SUMIF('Exam (LECTURE ONLY)'!O$20:X$20, "CLO1", 'Exam (LECTURE ONLY)'!O169:X169) / 'Exam (LECTURE ONLY)'!AM$6), "", SUMIF('Exam (LECTURE ONLY)'!O$20:X$20, "CLO1", 'Exam (LECTURE ONLY)'!O169:X169) / 'Exam (LECTURE ONLY)'!AM$6),
IF(AND('PRINTABLE (per grading)'!H$16="EXAM", 'PRINTABLE (per grading)'!B$13="Final"), IF(ISERROR(SUMIF('Exam (LECTURE ONLY)'!Z$20:AI$20, "CLO1", 'Exam (LECTURE ONLY)'!Z169:AI169) / 'Exam (LECTURE ONLY)'!AN$6), "", SUMIF('Exam (LECTURE ONLY)'!Z$20:AI$20, "CLO1", 'Exam (LECTURE ONLY)'!Z169:AI169) / 'Exam (LECTURE ONLY)'!AN$6),
IF(AND('PRINTABLE (per grading)'!H$16="OUTPUT", 'PRINTABLE (per grading)'!B$13="Prelim"), IF(ISERROR(SUMIF(OUTPUT!C$20:M$20, "CLO1", OUTPUT!C169:M169) / OUTPUT!AL$6), "", SUMIF(OUTPUT!C$20:M$20, "CLO1", OUTPUT!C169:M169) / OUTPUT!AL$6),
IF(AND('PRINTABLE (per grading)'!H$16="OUTPUT", 'PRINTABLE (per grading)'!B$13="Midterm"), IF(ISERROR(SUMIF(OUTPUT!O$20:Y$20, "CLO1", OUTPUT!O169:Y169) / OUTPUT!AM$6), "", SUMIF(OUTPUT!O$20:Y$20, "CLO1", OUTPUT!O169:Y169) / OUTPUT!AM$6),
IF(AND('PRINTABLE (per grading)'!H$16="OUTPUT", 'PRINTABLE (per grading)'!B$13="Final"), IF(ISERROR(SUMIF(OUTPUT!AA$20:AI$20, "CLO1", OUTPUT!AA169:AI169) / OUTPUT!AN$6), "", SUMIF(OUTPUT!AA$20:AI$20, "CLO1", OUTPUT!AA169:AI169) / OUTPUT!AN$6),
"")))))),"")</f>
        <v/>
      </c>
      <c r="P167" s="286" t="str">
        <f aca="false">IF(B167&lt;&gt;"",IF(O167="","",IF(O167&lt;0.5,1,IF(AND(O167&gt;=0.5,O167&lt;P$10),2,IF(O167&gt;=P$10,3)))),"")</f>
        <v/>
      </c>
      <c r="Q167" s="287" t="str">
        <f aca="false">IF(B167 &lt;&gt; "",IFERROR(IF(AVERAGE(M167,O167)&gt;=P$10,"Y","N"),""),"")</f>
        <v/>
      </c>
      <c r="R167" s="194" t="str">
        <f aca="false">IF(B167 &lt;&gt; "", IFERROR(IF(C$16 = "PRELIM", SUMIF('Database (LECTURE-RES-PRAC)'!D$14:AG$14, "CLO2", 'Database (LECTURE-RES-PRAC)'!D164:AG164) / 'Grade computation'!F$5, IF(C$16 = "MIDTERM", SUMIF('Database (LECTURE-RES-PRAC)'!AJ$14:BM$14, "CLO2", 'Database (LECTURE-RES-PRAC)'!AJ164:BM164) / 'Grade computation'!G$5, IF(C$16 = "FINAL", SUMIF('Database (LECTURE-RES-PRAC)'!BP$14:CS$14, "CLO2", 'Database (LECTURE-RES-PRAC)'!BP164:CS164) / 'Grade computation'!H$5,""))),""),"")</f>
        <v/>
      </c>
      <c r="S167" s="286" t="str">
        <f aca="false">IF(B167&lt;&gt;"",IF(R167="","",IF(R167&lt;0.5,1,IF(AND(R167&gt;=0.5,R167&lt;P$10),2,IF(R167&gt;=P$10,3)))),"")</f>
        <v/>
      </c>
      <c r="T167" s="194" t="str">
        <f aca="false">IF(B167 &lt;&gt; "",IF(AND('PRINTABLE (per grading)'!H$16="EXAM", 'PRINTABLE (per grading)'!B$13="Prelim"), IF(ISERROR(SUMIF('Exam (LECTURE ONLY)'!D$20:M$20, "CLO2", 'Exam (LECTURE ONLY)'!D169:M169) / 'Exam (LECTURE ONLY)'!AL$7), "", SUMIF('Exam (LECTURE ONLY)'!D$20:M$20, "CLO2", 'Exam (LECTURE ONLY)'!D169:M169) /'Exam (LECTURE ONLY)'!AL$7),
IF(AND('PRINTABLE (per grading)'!H$16="EXAM", 'PRINTABLE (per grading)'!B$13="Midterm"), IF(ISERROR(SUMIF('Exam (LECTURE ONLY)'!O$20:X$20, "CLO2", 'Exam (LECTURE ONLY)'!O169:X169) / 'Exam (LECTURE ONLY)'!AM$7), "", SUMIF('Exam (LECTURE ONLY)'!O$20:X$20, "CLO2", 'Exam (LECTURE ONLY)'!O169:X169) / 'Exam (LECTURE ONLY)'!AM$7),
IF(AND('PRINTABLE (per grading)'!H$16="EXAM", 'PRINTABLE (per grading)'!B$13="Final"), IF(ISERROR(SUMIF('Exam (LECTURE ONLY)'!Z$20:AI$20, "CLO2", 'Exam (LECTURE ONLY)'!Z169:AI169) / 'Exam (LECTURE ONLY)'!AN$7), "", SUMIF('Exam (LECTURE ONLY)'!Z$20:AI$20, "CLO2", 'Exam (LECTURE ONLY)'!Z169:AI169) / 'Exam (LECTURE ONLY)'!AN$7),
IF(AND('PRINTABLE (per grading)'!H$16="OUTPUT", 'PRINTABLE (per grading)'!B$13="Prelim"), IF(ISERROR(SUMIF(OUTPUT!C$20:M$20, "CLO2", OUTPUT!C169:M169) / OUTPUT!AL$7), "", SUMIF(OUTPUT!C$20:M$20, "CLO2", OUTPUT!C169:M169) / OUTPUT!AL$7),
IF(AND('PRINTABLE (per grading)'!H$16="OUTPUT", 'PRINTABLE (per grading)'!B$13="Midterm"), IF(ISERROR(SUMIF(OUTPUT!O$20:Y$20, "CLO2", OUTPUT!O169:Y169) / OUTPUT!AM$7), "", SUMIF(OUTPUT!O$20:Y$20, "CLO2", OUTPUT!O169:Y169) / OUTPUT!AM$7),
IF(AND('PRINTABLE (per grading)'!H$16="OUTPUT", 'PRINTABLE (per grading)'!B$13="Final"), IF(ISERROR(SUMIF(OUTPUT!AA$20:AI$20, "CLO2", OUTPUT!AA169:AI169) / OUTPUT!AN$7), "", SUMIF(OUTPUT!AA$20:AI$20, "CLO2", OUTPUT!AA169:AI169) / OUTPUT!AN$7),
"")))))),"")</f>
        <v/>
      </c>
      <c r="U167" s="286" t="str">
        <f aca="false">IF(B167&lt;&gt;"",IF(T167="","",IF(T167&lt;0.5,1,IF(AND(T167&gt;=0.5,T167&lt;P$10),2,IF(T167&gt;=P$10,3)))),"")</f>
        <v/>
      </c>
      <c r="V167" s="287" t="str">
        <f aca="false">IF(B167 &lt;&gt; "",IFERROR(IF(AVERAGE(R167,T167)&gt;=P$10,"Y","N"),""),"")</f>
        <v/>
      </c>
      <c r="W167" s="194" t="str">
        <f aca="false">IF(B167 &lt;&gt; "", IFERROR(IF(C$16 = "PRELIM", SUMIF('Database (LECTURE-RES-PRAC)'!D$14:AG$14, "CLO3", 'Database (LECTURE-RES-PRAC)'!D164:AG164) / 'Grade computation'!F$6, IF(C$16 = "MIDTERM", SUMIF('Database (LECTURE-RES-PRAC)'!AJ$14:BM$14, "CLO3", 'Database (LECTURE-RES-PRAC)'!AJ164:BM164) / 'Grade computation'!G$6, IF(C$16 = "FINAL", SUMIF('Database (LECTURE-RES-PRAC)'!BP$14:CS$14, "CLO3", 'Database (LECTURE-RES-PRAC)'!BP164:CS164) / 'Grade computation'!H$6,""))),""),"")</f>
        <v/>
      </c>
      <c r="X167" s="286" t="str">
        <f aca="false">IF(B167&lt;&gt;"",IF(W167="","",IF(W167&lt;0.5,1,IF(AND(W167&gt;=0.5,W167&lt;P$10),2,IF(W167&gt;=P$10,3)))),"")</f>
        <v/>
      </c>
      <c r="Y167" s="194" t="str">
        <f aca="false">IF(B167 &lt;&gt; "",IF(AND('PRINTABLE (per grading)'!H$16="EXAM", 'PRINTABLE (per grading)'!B$13="Prelim"), IF(ISERROR(SUMIF('Exam (LECTURE ONLY)'!D$20:M$20, "CLO3", 'Exam (LECTURE ONLY)'!D169:M169) / 'Exam (LECTURE ONLY)'!AL$8), "", SUMIF('Exam (LECTURE ONLY)'!D$20:M$20, "CLO3", 'Exam (LECTURE ONLY)'!D169:M169) /'Exam (LECTURE ONLY)'!AL$8),
IF(AND('PRINTABLE (per grading)'!H$16="EXAM", 'PRINTABLE (per grading)'!B$13="Midterm"), IF(ISERROR(SUMIF('Exam (LECTURE ONLY)'!O$20:X$20, "CLO3", 'Exam (LECTURE ONLY)'!O169:X169) / 'Exam (LECTURE ONLY)'!AM$8), "", SUMIF('Exam (LECTURE ONLY)'!O$20:X$20, "CLO3", 'Exam (LECTURE ONLY)'!O169:X169) / 'Exam (LECTURE ONLY)'!AM$8),
IF(AND('PRINTABLE (per grading)'!H$16="EXAM", 'PRINTABLE (per grading)'!B$13="Final"), IF(ISERROR(SUMIF('Exam (LECTURE ONLY)'!Z$20:AI$20, "CLO3", 'Exam (LECTURE ONLY)'!Z169:AI169) / 'Exam (LECTURE ONLY)'!AN$8), "", SUMIF('Exam (LECTURE ONLY)'!Z$20:AI$20, "CLO3", 'Exam (LECTURE ONLY)'!Z169:AI169) / 'Exam (LECTURE ONLY)'!AN$8),
IF(AND('PRINTABLE (per grading)'!H$16="OUTPUT", 'PRINTABLE (per grading)'!B$13="Prelim"), IF(ISERROR(SUMIF(OUTPUT!C$20:M$20, "CLO3", OUTPUT!C169:M169) / OUTPUT!AL$8), "", SUMIF(OUTPUT!C$20:M$20, "CLO3", OUTPUT!C169:M169) / OUTPUT!AL$8),
IF(AND('PRINTABLE (per grading)'!H$16="OUTPUT", 'PRINTABLE (per grading)'!B$13="Midterm"), IF(ISERROR(SUMIF(OUTPUT!O$20:Y$20, "CLO3", OUTPUT!O169:Y169) / OUTPUT!AM$8), "", SUMIF(OUTPUT!O$20:Y$20, "CLO3", OUTPUT!O169:Y169) / OUTPUT!AM$8),
IF(AND('PRINTABLE (per grading)'!H$16="OUTPUT", 'PRINTABLE (per grading)'!B$13="Final"), IF(ISERROR(SUMIF(OUTPUT!AA$20:AI$20, "CLO3", OUTPUT!AA169:AI169) / OUTPUT!AN$8), "", SUMIF(OUTPUT!AA$20:AI$20, "CLO3", OUTPUT!AA169:AI169) / OUTPUT!AN$8),
"" )))))),"")</f>
        <v/>
      </c>
      <c r="Z167" s="286" t="str">
        <f aca="false">IF(B167&lt;&gt;"",IF(Y167="","",IF(Y167&lt;0.5,1,IF(AND(Y167&gt;=0.5,Y167&lt;P$10),2,IF(Y167&gt;=P$10,3)))),"")</f>
        <v/>
      </c>
      <c r="AA167" s="287" t="str">
        <f aca="false">IF(B167 &lt;&gt; "",IFERROR(IF(AVERAGE(W167,Y167)&gt;=P$10,"Y","N"),""),"")</f>
        <v/>
      </c>
      <c r="AB167" s="194" t="str">
        <f aca="false">IF(B167 &lt;&gt; "", IFERROR(IF(C$16 = "PRELIM", SUMIF('Database (LECTURE-RES-PRAC)'!D$14:AG$14, "CLO4", 'Database (LECTURE-RES-PRAC)'!D164:AG164) / 'Grade computation'!F$7, IF(C$16 = "MIDTERM", SUMIF('Database (LECTURE-RES-PRAC)'!AJ$14:BM$14, "CLO4", 'Database (LECTURE-RES-PRAC)'!AJ164:BM164) / 'Grade computation'!G$7, IF(C$16 = "FINAL", SUMIF('Database (LECTURE-RES-PRAC)'!BP$14:CS$14, "CLO4", 'Database (LECTURE-RES-PRAC)'!BP164:CS164) / 'Grade computation'!H$7,""))),""),"")</f>
        <v/>
      </c>
      <c r="AC167" s="286" t="str">
        <f aca="false">IF(B167&lt;&gt;"",IF(AB167="","",IF(AB167&lt;0.5,1,IF(AND(AB167&gt;=0.5,AB167&lt;P$10),2,IF(AB167&gt;=P$10,3)))),"")</f>
        <v/>
      </c>
      <c r="AD167" s="194" t="str">
        <f aca="false">IF(B167 &lt;&gt; "",IF(AND('PRINTABLE (per grading)'!H$16="EXAM", 'PRINTABLE (per grading)'!B$13="Prelim"), IF(ISERROR(SUMIF('Exam (LECTURE ONLY)'!D$20:M$20, "CLO4", 'Exam (LECTURE ONLY)'!D169:M169) / 'Exam (LECTURE ONLY)'!AL$9), "", SUMIF('Exam (LECTURE ONLY)'!D$20:M$20, "CLO4", 'Exam (LECTURE ONLY)'!D169:M169) /'Exam (LECTURE ONLY)'!AL$9),
IF(AND('PRINTABLE (per grading)'!H$16="EXAM", 'PRINTABLE (per grading)'!B$13="Midterm"), IF(ISERROR(SUMIF('Exam (LECTURE ONLY)'!O$20:X$20, "CLO4", 'Exam (LECTURE ONLY)'!O169:X169) / 'Exam (LECTURE ONLY)'!AM$9), "", SUMIF('Exam (LECTURE ONLY)'!O$20:X$20, "CLO4", 'Exam (LECTURE ONLY)'!O169:X169) / 'Exam (LECTURE ONLY)'!AM$9),
IF(AND('PRINTABLE (per grading)'!H$16="EXAM", 'PRINTABLE (per grading)'!B$13="Final"), IF(ISERROR(SUMIF('Exam (LECTURE ONLY)'!Z$20:AI$20, "CLO4", 'Exam (LECTURE ONLY)'!Z169:AI169) / 'Exam (LECTURE ONLY)'!AN$9), "", SUMIF('Exam (LECTURE ONLY)'!Z$20:AI$20, "CLO4", 'Exam (LECTURE ONLY)'!Z169:AI169) / 'Exam (LECTURE ONLY)'!AN$9),
IF(AND('PRINTABLE (per grading)'!H$16="OUTPUT", 'PRINTABLE (per grading)'!B$13="Prelim"), IF(ISERROR(SUMIF(OUTPUT!C$20:M$20, "CLO4", OUTPUT!C169:M169) / OUTPUT!AL$9), "", SUMIF(OUTPUT!C$20:M$20, "CLO4", OUTPUT!C169:M169) / OUTPUT!AL$9),
IF(AND('PRINTABLE (per grading)'!H$16="OUTPUT", 'PRINTABLE (per grading)'!B$13="Midterm"), IF(ISERROR(SUMIF(OUTPUT!O$20:Y$20, "CLO4", OUTPUT!O169:Y169) / OUTPUT!AM$9), "", SUMIF(OUTPUT!O$20:Y$20, "CLO4", OUTPUT!O169:Y169) / OUTPUT!AM$9),
IF(AND('PRINTABLE (per grading)'!H$16="OUTPUT", 'PRINTABLE (per grading)'!B$13="Final"), IF(ISERROR(SUMIF(OUTPUT!AA$20:AI$20, "CLO4", OUTPUT!AA169:AI169) / OUTPUT!AN$9), "", SUMIF(OUTPUT!AA$20:AI$20, "CLO4", OUTPUT!AA169:AI169) / OUTPUT!AN$9),
"")))))),"")</f>
        <v/>
      </c>
      <c r="AE167" s="286" t="str">
        <f aca="false">IF(B167&lt;&gt;"",IF(AD167="","",IF(AD167&lt;0.5,1,IF(AND(AD167&gt;=0.5,AD167&lt;P$10),2,IF(AD167&gt;=P$10,3)))),"")</f>
        <v/>
      </c>
      <c r="AF167" s="287" t="str">
        <f aca="false">IF(B167 &lt;&gt; "",IFERROR(IF(AVERAGE(AB167,AD167)&gt;=P$10,"Y","N"),""),"")</f>
        <v/>
      </c>
      <c r="AG167" s="194" t="str">
        <f aca="false">IF(B167 &lt;&gt; "", IFERROR(IF(C$16 = "PRELIM", SUMIF('Database (LECTURE-RES-PRAC)'!D$14:AG$14, "CLO5", 'Database (LECTURE-RES-PRAC)'!D164:AG164) / 'Grade computation'!F$8, IF(C$16 = "MIDTERM", SUMIF('Database (LECTURE-RES-PRAC)'!AJ$14:BM$14, "CLO5", 'Database (LECTURE-RES-PRAC)'!AJ164:BM164) / 'Grade computation'!G$8, IF(C$16 = "FINAL", SUMIF('Database (LECTURE-RES-PRAC)'!BP$14:CS$14, "CLO5", 'Database (LECTURE-RES-PRAC)'!BP164:CS164) / 'Grade computation'!H$8,""))),""),"")</f>
        <v/>
      </c>
      <c r="AH167" s="286" t="str">
        <f aca="false">IF(B167&lt;&gt;"",IF(AG167="","",IF(AG167&lt;0.5,1,IF(AND(AG167&gt;=0.5,AG167&lt;P$10),2,IF(AG167&gt;=P$10,3)))),"")</f>
        <v/>
      </c>
      <c r="AI167" s="194" t="str">
        <f aca="false">IF(B167 &lt;&gt; "",IF(AND('PRINTABLE (per grading)'!H$16="EXAM", 'PRINTABLE (per grading)'!B$13="Prelim"), IF(ISERROR(SUMIF('Exam (LECTURE ONLY)'!D$20:M$20, "CLO5", 'Exam (LECTURE ONLY)'!D169:M169) / 'Exam (LECTURE ONLY)'!AL$10), "", SUMIF('Exam (LECTURE ONLY)'!D$20:M$20, "CLO5", 'Exam (LECTURE ONLY)'!D169:M169) /'Exam (LECTURE ONLY)'!AL$10),
IF(AND('PRINTABLE (per grading)'!H$16="EXAM", 'PRINTABLE (per grading)'!B$13="Midterm"), IF(ISERROR(SUMIF('Exam (LECTURE ONLY)'!O$20:X$20, "CLO5", 'Exam (LECTURE ONLY)'!O169:X169) / 'Exam (LECTURE ONLY)'!AM$10), "", SUMIF('Exam (LECTURE ONLY)'!O$20:X$20, "CLO5", 'Exam (LECTURE ONLY)'!O169:X169) / 'Exam (LECTURE ONLY)'!AM$10),
IF(AND('PRINTABLE (per grading)'!H$16="EXAM", 'PRINTABLE (per grading)'!B$13="Final"), IF(ISERROR(SUMIF('Exam (LECTURE ONLY)'!Z$20:AI$20, "CLO5", 'Exam (LECTURE ONLY)'!Z169:AI169) / 'Exam (LECTURE ONLY)'!AN$10), "", SUMIF('Exam (LECTURE ONLY)'!Z$20:AI$20, "CLO5", 'Exam (LECTURE ONLY)'!Z169:AI169) / 'Exam (LECTURE ONLY)'!AN$10),
IF(AND('PRINTABLE (per grading)'!H$16="OUTPUT", 'PRINTABLE (per grading)'!B$13="Prelim"), IF(ISERROR(SUMIF(OUTPUT!C$20:M$20, "CLO5", OUTPUT!C169:M169) / OUTPUT!AL$10), "", SUMIF(OUTPUT!C$20:M$20, "CLO5", OUTPUT!C169:M169) / OUTPUT!AL$10),
IF(AND('PRINTABLE (per grading)'!H$16="OUTPUT", 'PRINTABLE (per grading)'!B$13="Midterm"), IF(ISERROR(SUMIF(OUTPUT!O$20:Y$20, "CLO5", OUTPUT!O169:Y169) / OUTPUT!AM$10), "", SUMIF(OUTPUT!O$20:Y$20, "CLO5", OUTPUT!O169:Y169) / OUTPUT!AM$10),
IF(AND('PRINTABLE (per grading)'!H$16="OUTPUT", 'PRINTABLE (per grading)'!B$13="Final"), IF(ISERROR(SUMIF(OUTPUT!AA$20:AI$20, "CLO5", OUTPUT!AA169:AI169) / OUTPUT!AN$10), "", SUMIF(OUTPUT!AA$20:AI$20, "CLO5", OUTPUT!AA169:AI169) / OUTPUT!AN$10),
"")))))),"")</f>
        <v/>
      </c>
      <c r="AJ167" s="286" t="str">
        <f aca="false">IF(B167&lt;&gt;"",IF(AI167="","",IF(AI167&lt;0.5,1,IF(AND(AI167&gt;=0.5,AI167&lt;P$10),2,IF(AI167&gt;=P$10,3)))),"")</f>
        <v/>
      </c>
      <c r="AK167" s="287" t="str">
        <f aca="false">IF(B167 &lt;&gt; "",IFERROR(IF(AVERAGE(AG167,AI167)&gt;=P$10,"Y","N"),""),"")</f>
        <v/>
      </c>
      <c r="AL167" s="194" t="str">
        <f aca="false">IF(B167 &lt;&gt; "", IFERROR(IF(C$16 = "PRELIM", SUMIF('Database (LECTURE-RES-PRAC)'!D$14:AG$14, "CLO6", 'Database (LECTURE-RES-PRAC)'!D164:AG164) / 'Grade computation'!F$9, IF(C$16 = "MIDTERM", SUMIF('Database (LECTURE-RES-PRAC)'!AJ$14:BM$14, "CLO6", 'Database (LECTURE-RES-PRAC)'!AJ164:BM164) / 'Grade computation'!G$9, IF(C$16 = "FINAL", SUMIF('Database (LECTURE-RES-PRAC)'!BP$14:CS$14, "CLO6", 'Database (LECTURE-RES-PRAC)'!BP164:CS164) / 'Grade computation'!H$9,""))),""),"")</f>
        <v/>
      </c>
      <c r="AM167" s="286" t="str">
        <f aca="false">IF(B167&lt;&gt;"",IF(AL167="","",IF(AL167&lt;0.5,1,IF(AND(AL167&gt;=0.5,AL167&lt;P$10),2,IF(AL167&gt;=P$10,3)))),"")</f>
        <v/>
      </c>
      <c r="AN167" s="194" t="str">
        <f aca="false">IF(B167 &lt;&gt; "",IF(AND('PRINTABLE (per grading)'!H$16="EXAM", 'PRINTABLE (per grading)'!B$13="Prelim"), IF(ISERROR(SUMIF('Exam (LECTURE ONLY)'!D$20:M$20, "CLO6", 'Exam (LECTURE ONLY)'!D169:M169) / 'Exam (LECTURE ONLY)'!AL$11), "", SUMIF('Exam (LECTURE ONLY)'!D$20:M$20, "CLO6", 'Exam (LECTURE ONLY)'!D169:M169) /'Exam (LECTURE ONLY)'!AL$11),
IF(AND('PRINTABLE (per grading)'!H$16="EXAM", 'PRINTABLE (per grading)'!B$13="Midterm"), IF(ISERROR(SUMIF('Exam (LECTURE ONLY)'!O$20:X$20, "CLO6", 'Exam (LECTURE ONLY)'!O169:X169) / 'Exam (LECTURE ONLY)'!AM$11), "", SUMIF('Exam (LECTURE ONLY)'!O$20:X$20, "CLO6", 'Exam (LECTURE ONLY)'!O169:X169) / 'Exam (LECTURE ONLY)'!AM$11),
IF(AND('PRINTABLE (per grading)'!H$16="EXAM", 'PRINTABLE (per grading)'!B$13="Final"), IF(ISERROR(SUMIF('Exam (LECTURE ONLY)'!Z$20:AI$20, "CLO6", 'Exam (LECTURE ONLY)'!Z169:AI169) / 'Exam (LECTURE ONLY)'!AN$11), "", SUMIF('Exam (LECTURE ONLY)'!Z$20:AI$20, "CLO6", 'Exam (LECTURE ONLY)'!Z169:AI169) / 'Exam (LECTURE ONLY)'!AN$11),
IF(AND('PRINTABLE (per grading)'!H$16="OUTPUT", 'PRINTABLE (per grading)'!B$13="Prelim"), IF(ISERROR(SUMIF(OUTPUT!C$20:M$20, "CLO6", OUTPUT!C169:M169) / OUTPUT!AL$11), "", SUMIF(OUTPUT!C$20:M$20, "CLO6", OUTPUT!C169:M169) / OUTPUT!AL$11),
IF(AND('PRINTABLE (per grading)'!H$16="OUTPUT", 'PRINTABLE (per grading)'!B$13="Midterm"), IF(ISERROR(SUMIF(OUTPUT!O$20:Y$20, "CLO6", OUTPUT!O169:Y169) / OUTPUT!AM$11), "", SUMIF(OUTPUT!O$20:Y$20, "CLO6", OUTPUT!O169:Y169) / OUTPUT!AM$11),
IF(AND('PRINTABLE (per grading)'!H$16="OUTPUT", 'PRINTABLE (per grading)'!B$13="Final"), IF(ISERROR(SUMIF(OUTPUT!AA$20:AI$20, "CLO6", OUTPUT!AA169:AI169) / OUTPUT!AN$11), "", SUMIF(OUTPUT!AA$20:AI$20, "CLO6", OUTPUT!AA169:AI169) / OUTPUT!AN$11),
"")))))),"")</f>
        <v/>
      </c>
      <c r="AO167" s="286" t="str">
        <f aca="false">IF(B167&lt;&gt;"",IF(AN167="","",IF(AN167&lt;0.5,1,IF(AND(AN167&gt;=0.5,AN167&lt;P$10),2,IF(AN167&gt;=P$10,3)))),"")</f>
        <v/>
      </c>
      <c r="AP167" s="287" t="str">
        <f aca="false">IF(B167 &lt;&gt; "",IFERROR(IF(AVERAGE(AL167,AN167)&gt;=P$10,"Y","N"),""),"")</f>
        <v/>
      </c>
      <c r="AQ167" s="194" t="str">
        <f aca="false">IF(B167 &lt;&gt; "", IFERROR(IF(C$16 = "PRELIM", SUMIF('Database (LECTURE-RES-PRAC)'!D$14:AG$14, "CLO7", 'Database (LECTURE-RES-PRAC)'!D164:AG164) / 'Grade computation'!F$10, IF(C$16 = "MIDTERM", SUMIF('Database (LECTURE-RES-PRAC)'!AJ$14:BM$14, "CLO7", 'Database (LECTURE-RES-PRAC)'!AJ164:BM164) / 'Grade computation'!G$10, IF(C$16 = "FINAL", SUMIF('Database (LECTURE-RES-PRAC)'!BP$14:CS$14, "CLO7", 'Database (LECTURE-RES-PRAC)'!BP164:CS164) / 'Grade computation'!H$10,""))),""),"")</f>
        <v/>
      </c>
      <c r="AR167" s="286" t="str">
        <f aca="false">IF(B167&lt;&gt;"",IF(AQ167="","",IF(AQ167&lt;0.5,1,IF(AND(AQ167&gt;=0.5,AQ167&lt;P$10),2,IF(AQ167&gt;=P$10,3)))),"")</f>
        <v/>
      </c>
      <c r="AS167" s="194" t="str">
        <f aca="false">IF(B167 &lt;&gt; "",IF(AND('PRINTABLE (per grading)'!H$16="EXAM", 'PRINTABLE (per grading)'!B$13="Prelim"), IF(ISERROR(SUMIF('Exam (LECTURE ONLY)'!D$20:M$20, "CLO7", 'Exam (LECTURE ONLY)'!D169:M169) / 'Exam (LECTURE ONLY)'!AL$12), "", SUMIF('Exam (LECTURE ONLY)'!D$20:M$20, "CLO7", 'Exam (LECTURE ONLY)'!D169:M169) /'Exam (LECTURE ONLY)'!AL$12),
IF(AND('PRINTABLE (per grading)'!H$16="EXAM", 'PRINTABLE (per grading)'!B$13="Midterm"), IF(ISERROR(SUMIF('Exam (LECTURE ONLY)'!O$20:X$20, "CLO7", 'Exam (LECTURE ONLY)'!O169:X169) / 'Exam (LECTURE ONLY)'!AM$12), "", SUMIF('Exam (LECTURE ONLY)'!O$20:X$20, "CLO7", 'Exam (LECTURE ONLY)'!O169:X169) / 'Exam (LECTURE ONLY)'!AM$12),
IF(AND('PRINTABLE (per grading)'!H$16="EXAM", 'PRINTABLE (per grading)'!B$13="Final"), IF(ISERROR(SUMIF('Exam (LECTURE ONLY)'!Z$20:AI$20, "CLO7", 'Exam (LECTURE ONLY)'!Z169:AI169) / 'Exam (LECTURE ONLY)'!AN$12), "", SUMIF('Exam (LECTURE ONLY)'!Z$20:AI$20, "CLO7", 'Exam (LECTURE ONLY)'!Z169:AI169) / 'Exam (LECTURE ONLY)'!AN$12),
IF(AND('PRINTABLE (per grading)'!H$16="OUTPUT", 'PRINTABLE (per grading)'!B$13="Prelim"), IF(ISERROR(SUMIF(OUTPUT!C$20:M$20, "CLO7", OUTPUT!C169:M169) / OUTPUT!AL$12), "", SUMIF(OUTPUT!C$20:M$20, "CLO7", OUTPUT!C169:M169) / OUTPUT!AL$12),
IF(AND('PRINTABLE (per grading)'!H$16="OUTPUT", 'PRINTABLE (per grading)'!B$13="Midterm"), IF(ISERROR(SUMIF(OUTPUT!O$20:Y$20, "CLO7", OUTPUT!O169:Y169) / OUTPUT!AM$12), "", SUMIF(OUTPUT!O$20:Y$20, "CLO7", OUTPUT!O169:Y169) / OUTPUT!AM$12),
IF(AND('PRINTABLE (per grading)'!H$16="OUTPUT", 'PRINTABLE (per grading)'!B$13="Final"), IF(ISERROR(SUMIF(OUTPUT!AA$20:AI$20, "CLO7", OUTPUT!AA169:AI169) / OUTPUT!AN$12), "", SUMIF(OUTPUT!AA$20:AI$20, "CLO7", OUTPUT!AA169:AI169) / OUTPUT!AN$12),
"")))))),"")</f>
        <v/>
      </c>
      <c r="AT167" s="286" t="str">
        <f aca="false">IF(B167&lt;&gt;"",IF(AS167="","",IF(AS167&lt;0.5,1,IF(AND(AS167&gt;=0.5,AS167&lt;P$10),2,IF(AS167&gt;=P$10,3)))),"")</f>
        <v/>
      </c>
      <c r="AU167" s="287" t="str">
        <f aca="false">IF(B167 &lt;&gt; "",IFERROR(IF(AVERAGE(AQ167,AS167)&gt;=P$10,"Y","N"),""),"")</f>
        <v/>
      </c>
      <c r="AV167" s="194" t="str">
        <f aca="false">IF(B167 &lt;&gt; "", IFERROR(IF(C$16 = "PRELIM", SUMIF('Database (LECTURE-RES-PRAC)'!D$14:AG$14, "CLO8", 'Database (LECTURE-RES-PRAC)'!D164:AG164) / 'Grade computation'!F$11, IF(C$16 = "MIDTERM", SUMIF('Database (LECTURE-RES-PRAC)'!AJ$14:BM$14, "CLO8", 'Database (LECTURE-RES-PRAC)'!AJ164:BM164) / 'Grade computation'!G$11, IF(C$16 = "FINAL", SUMIF('Database (LECTURE-RES-PRAC)'!BP$14:CS$14, "CLO8", 'Database (LECTURE-RES-PRAC)'!BP164:CS164) / 'Grade computation'!H$11,""))),""),"")</f>
        <v/>
      </c>
      <c r="AW167" s="286" t="str">
        <f aca="false">IF(B167&lt;&gt;"",IF(AV167="","",IF(AV167&lt;0.5,1,IF(AND(AV167&gt;=0.5,AV167&lt;P$10),2,IF(AV167&gt;=P$10,3)))),"")</f>
        <v/>
      </c>
      <c r="AX167" s="194" t="str">
        <f aca="false">IF(B167 &lt;&gt; "",IF(AND('PRINTABLE (per grading)'!H$16="EXAM", 'PRINTABLE (per grading)'!B$13="Prelim"), IF(ISERROR(SUMIF('Exam (LECTURE ONLY)'!D$20:M$20, "CLO8", 'Exam (LECTURE ONLY)'!D169:M169) / 'Exam (LECTURE ONLY)'!AL$13), "", SUMIF('Exam (LECTURE ONLY)'!D$20:M$20, "CLO8", 'Exam (LECTURE ONLY)'!D169:M169) /'Exam (LECTURE ONLY)'!AL$13),
IF(AND('PRINTABLE (per grading)'!H$16="EXAM", 'PRINTABLE (per grading)'!B$13="Midterm"), IF(ISERROR(SUMIF('Exam (LECTURE ONLY)'!O$20:X$20, "CLO8", 'Exam (LECTURE ONLY)'!O169:X169) / 'Exam (LECTURE ONLY)'!AM$13), "", SUMIF('Exam (LECTURE ONLY)'!O$20:X$20, "CLO8", 'Exam (LECTURE ONLY)'!O169:X169) / 'Exam (LECTURE ONLY)'!AM$13),
IF(AND('PRINTABLE (per grading)'!H$16="EXAM", 'PRINTABLE (per grading)'!B$13="Final"), IF(ISERROR(SUMIF('Exam (LECTURE ONLY)'!Z$20:AI$20, "CLO8", 'Exam (LECTURE ONLY)'!Z169:AI169) / 'Exam (LECTURE ONLY)'!AN$13), "", SUMIF('Exam (LECTURE ONLY)'!Z$20:AI$20, "CLO8", 'Exam (LECTURE ONLY)'!Z169:AI169) / 'Exam (LECTURE ONLY)'!AN$13),
IF(AND('PRINTABLE (per grading)'!H$16="OUTPUT", 'PRINTABLE (per grading)'!B$13="Prelim"), IF(ISERROR(SUMIF(OUTPUT!C$20:M$20, "CLO8", OUTPUT!C169:M169) / OUTPUT!AL$13), "", SUMIF(OUTPUT!C$20:M$20, "CLO8", OUTPUT!C169:M169) / OUTPUT!AL$13),
IF(AND('PRINTABLE (per grading)'!H$16="OUTPUT", 'PRINTABLE (per grading)'!B$13="Midterm"), IF(ISERROR(SUMIF(OUTPUT!O$20:Y$20, "CLO8", OUTPUT!O169:Y169) / OUTPUT!AM$13), "", SUMIF(OUTPUT!O$20:Y$20, "CLO8", OUTPUT!O169:Y169) / OUTPUT!AM$13),
IF(AND('PRINTABLE (per grading)'!H$16="OUTPUT", 'PRINTABLE (per grading)'!B$13="Final"), IF(ISERROR(SUMIF(OUTPUT!AA$20:AI$20, "CLO8", OUTPUT!AA169:AI169) / OUTPUT!AN$13), "", SUMIF(OUTPUT!AA$20:AI$20, "CLO8", OUTPUT!AA169:AI169) / OUTPUT!AN$13),
"")))))),"")</f>
        <v/>
      </c>
      <c r="AY167" s="286" t="str">
        <f aca="false">IF(B167&lt;&gt;"",IF(AX167="","",IF(AX167&lt;0.5,1,IF(AND(AX167&gt;=0.5,AX167&lt;P$10),2,IF(AX167&gt;=P$10,3)))),"")</f>
        <v/>
      </c>
      <c r="AZ167" s="287" t="str">
        <f aca="false">IF(B167 &lt;&gt; "",IFERROR(IF(AVERAGE(AV167,AX167)&gt;=P$10,"Y","N"),""),"")</f>
        <v/>
      </c>
      <c r="BA167" s="194" t="str">
        <f aca="false">IF(B167 &lt;&gt; "", IFERROR(IF(C$16 = "PRELIM", SUMIF('Database (LECTURE-RES-PRAC)'!D$14:AG$14, "CLO9", 'Database (LECTURE-RES-PRAC)'!D164:AG164) / 'Grade computation'!F$12, IF(C$16 = "MIDTERM", SUMIF('Database (LECTURE-RES-PRAC)'!AJ$14:BM$14, "CLO9", 'Database (LECTURE-RES-PRAC)'!AJ164:BM164) / 'Grade computation'!G$12, IF(C$16 = "FINAL", SUMIF('Database (LECTURE-RES-PRAC)'!BP$14:CS$14, "CLO9", 'Database (LECTURE-RES-PRAC)'!BP164:CS164) / 'Grade computation'!H$12,""))),""),"")</f>
        <v/>
      </c>
      <c r="BB167" s="286" t="str">
        <f aca="false">IF(B167&lt;&gt;"",IF(BA167="","",IF(BA167&lt;0.5,1,IF(AND(BA167&gt;=0.5,BA167&lt;P$10),2,IF(BA167&gt;=P$10,3)))),"")</f>
        <v/>
      </c>
      <c r="BC167" s="194" t="str">
        <f aca="false">IF(B167 &lt;&gt; "",IF(AND('PRINTABLE (per grading)'!H$16="EXAM", 'PRINTABLE (per grading)'!B$13="Prelim"), IF(ISERROR(SUMIF('Exam (LECTURE ONLY)'!D$20:M$20, "CLO9", 'Exam (LECTURE ONLY)'!D169:M169) / 'Exam (LECTURE ONLY)'!AL$14), "", SUMIF('Exam (LECTURE ONLY)'!D$20:M$20, "CLO9", 'Exam (LECTURE ONLY)'!D169:M169) /'Exam (LECTURE ONLY)'!AL$14),
IF(AND('PRINTABLE (per grading)'!H$16="EXAM", 'PRINTABLE (per grading)'!B$13="Midterm"), IF(ISERROR(SUMIF('Exam (LECTURE ONLY)'!O$20:X$20, "CLO9", 'Exam (LECTURE ONLY)'!O169:X169) / 'Exam (LECTURE ONLY)'!AM$14), "", SUMIF('Exam (LECTURE ONLY)'!O$20:X$20, "CLO9", 'Exam (LECTURE ONLY)'!O169:X169) / 'Exam (LECTURE ONLY)'!AM$14),
IF(AND('PRINTABLE (per grading)'!H$16="EXAM", 'PRINTABLE (per grading)'!B$13="Final"), IF(ISERROR(SUMIF('Exam (LECTURE ONLY)'!Z$20:AI$20, "CLO9", 'Exam (LECTURE ONLY)'!Z169:AI169) / 'Exam (LECTURE ONLY)'!AN$14), "", SUMIF('Exam (LECTURE ONLY)'!Z$20:AI$20, "CLO9", 'Exam (LECTURE ONLY)'!Z169:AI169) / 'Exam (LECTURE ONLY)'!AN$14),
IF(AND('PRINTABLE (per grading)'!H$16="OUTPUT", 'PRINTABLE (per grading)'!B$13="Prelim"), IF(ISERROR(SUMIF(OUTPUT!C$20:M$20, "CLO9", OUTPUT!C169:M169) / OUTPUT!AL$14), "", SUMIF(OUTPUT!C$20:M$20, "CLO9", OUTPUT!C169:M169) / OUTPUT!AL$14),
IF(AND('PRINTABLE (per grading)'!H$16="OUTPUT", 'PRINTABLE (per grading)'!B$13="Midterm"), IF(ISERROR(SUMIF(OUTPUT!O$20:Y$20, "CLO9", OUTPUT!O169:Y169) / OUTPUT!AM$14), "", SUMIF(OUTPUT!O$20:Y$20, "CLO9", OUTPUT!O169:Y169) / OUTPUT!AM$14),
IF(AND('PRINTABLE (per grading)'!H$16="OUTPUT", 'PRINTABLE (per grading)'!B$13="Final"), IF(ISERROR(SUMIF(OUTPUT!AA$20:AI$20, "CLO9", OUTPUT!AA169:AI169) / OUTPUT!AN$14), "", SUMIF(OUTPUT!AA$20:AI$20, "CLO9", OUTPUT!AA169:AI169) / OUTPUT!AN$14),
"")))))),"")</f>
        <v/>
      </c>
      <c r="BD167" s="286" t="str">
        <f aca="false">IF(B167&lt;&gt;"",IF(BC167="","",IF(BC167&lt;0.5,1,IF(AND(BC167&gt;=0.5,BC167&lt;P$10),2,IF(BC167&gt;=P$10,3)))),"")</f>
        <v/>
      </c>
      <c r="BE167" s="287" t="str">
        <f aca="false">IF(B167 &lt;&gt; "",IFERROR(IF(AVERAGE(BA167,BC167)&gt;=P$10,"Y","N"),""),"")</f>
        <v/>
      </c>
      <c r="BF167" s="194" t="str">
        <f aca="false">IF(B167 &lt;&gt; "", IFERROR(IF(C$16 = "PRELIM", SUMIF('Database (LECTURE-RES-PRAC)'!D$14:AG$14, "CLO10", 'Database (LECTURE-RES-PRAC)'!D164:AG164) / 'Grade computation'!F$13, IF(C$16 = "MIDTERM", SUMIF('Database (LECTURE-RES-PRAC)'!AJ$14:BM$14, "CLO10", 'Database (LECTURE-RES-PRAC)'!AJ164:BM164) / 'Grade computation'!G$13, IF(C$16 = "FINAL", SUMIF('Database (LECTURE-RES-PRAC)'!BP$14:CS$14, "CLO10", 'Database (LECTURE-RES-PRAC)'!BP164:CS164) / 'Grade computation'!H$13,""))),""),"")</f>
        <v/>
      </c>
      <c r="BG167" s="286" t="str">
        <f aca="false">IF(B167&lt;&gt;"",IF(BF167="","",IF(BF167&lt;0.5,1,IF(AND(BF167&gt;=0.5,BF167&lt;P$10),2,IF(BF167&gt;=P$10,3)))),"")</f>
        <v/>
      </c>
      <c r="BH167" s="194" t="str">
        <f aca="false">IF(B167 &lt;&gt; "",IF(AND('PRINTABLE (per grading)'!H$16="EXAM", 'PRINTABLE (per grading)'!B$13="Prelim"), IF(ISERROR(SUMIF('Exam (LECTURE ONLY)'!D$20:M$20, "CLO10", 'Exam (LECTURE ONLY)'!D169:M169) / 'Exam (LECTURE ONLY)'!AL$15), "", SUMIF('Exam (LECTURE ONLY)'!D$20:M$20, "CLO10", 'Exam (LECTURE ONLY)'!D169:M169) /'Exam (LECTURE ONLY)'!AL$15),
IF(AND('PRINTABLE (per grading)'!H$16="EXAM", 'PRINTABLE (per grading)'!B$13="Midterm"), IF(ISERROR(SUMIF('Exam (LECTURE ONLY)'!O$20:X$20, "CLO10", 'Exam (LECTURE ONLY)'!O169:X169) / 'Exam (LECTURE ONLY)'!AM$15), "", SUMIF('Exam (LECTURE ONLY)'!O$20:X$20, "CLO10", 'Exam (LECTURE ONLY)'!O169:X169) / 'Exam (LECTURE ONLY)'!AM$15),
IF(AND('PRINTABLE (per grading)'!H$16="EXAM", 'PRINTABLE (per grading)'!B$13="Final"), IF(ISERROR(SUMIF('Exam (LECTURE ONLY)'!Z$20:AI$20, "CLO10", 'Exam (LECTURE ONLY)'!Z169:AI169) / 'Exam (LECTURE ONLY)'!AN$15), "", SUMIF('Exam (LECTURE ONLY)'!Z$20:AI$20, "CLO10", 'Exam (LECTURE ONLY)'!Z169:AI169) / 'Exam (LECTURE ONLY)'!AN$15),
IF(AND('PRINTABLE (per grading)'!H$16="OUTPUT", 'PRINTABLE (per grading)'!B$13="Prelim"), IF(ISERROR(SUMIF(OUTPUT!C$20:M$20, "CLO10", OUTPUT!C169:M169) / OUTPUT!AL$15), "", SUMIF(OUTPUT!C$20:M$20, "CLO10", OUTPUT!C169:M169) / OUTPUT!AL$15),
IF(AND('PRINTABLE (per grading)'!H$16="OUTPUT", 'PRINTABLE (per grading)'!B$13="Midterm"), IF(ISERROR(SUMIF(OUTPUT!O$20:Y$20, "CLO10", OUTPUT!O169:Y169) / OUTPUT!AM$15), "", SUMIF(OUTPUT!O$20:Y$20, "CLO10", OUTPUT!O169:Y169) / OUTPUT!AM$15),
IF(AND('PRINTABLE (per grading)'!H$16="OUTPUT", 'PRINTABLE (per grading)'!B$13="Final"), IF(ISERROR(SUMIF(OUTPUT!AA$20:AI$20, "CLO10", OUTPUT!AA169:AI169) / OUTPUT!AN$15), "", SUMIF(OUTPUT!AA$20:AI$20, "CLO10", OUTPUT!AA169:AI169) / OUTPUT!AN$15),
"")))))),"")</f>
        <v/>
      </c>
      <c r="BI167" s="286" t="str">
        <f aca="false">IF(B167&lt;&gt;"",IF(BH167="","",IF(BH167&lt;0.5,1,IF(AND(BH167&gt;=0.5,BH167&lt;P$10),2,IF(BH167&gt;=P$10,3)))),"")</f>
        <v/>
      </c>
      <c r="BJ167" s="287" t="str">
        <f aca="false">IF(B167 &lt;&gt; "",IFERROR(IF(AVERAGE(BF167,BH167)&gt;=P$10,"Y","N"),""),"")</f>
        <v/>
      </c>
      <c r="BK167" s="8"/>
    </row>
    <row r="168" customFormat="false" ht="19.5" hidden="false" customHeight="true" outlineLevel="0" collapsed="false">
      <c r="A168" s="228" t="str">
        <f aca="false">IF(ISBLANK('Database (LECTURE-RES-PRAC)'!A165),"",'Database (LECTURE-RES-PRAC)'!A165)</f>
        <v/>
      </c>
      <c r="B168" s="229" t="str">
        <f aca="false">IF(ISBLANK('Database (LECTURE-RES-PRAC)'!B165),"",'Database (LECTURE-RES-PRAC)'!B165)</f>
        <v/>
      </c>
      <c r="C168" s="230" t="str">
        <f aca="false">IF(B168&lt;&gt;"",IF(C$16="PRELIM",'Grade computation'!C168, IF(C$16="MIDTERM",'Grade computation'!K168, IF(C$16="FINAL",'Grade computation'!S168,""))),"")</f>
        <v/>
      </c>
      <c r="D168" s="231" t="str">
        <f aca="false">IF(B168&lt;&gt;"",IFERROR(IF(B$11="80-20", (((C168/C$19)*X$6)+X$7)*D$18, IF(B$11="60-40", (((C168/C$19)*Y$6)+Y$7)*D$18, 0)),0),"")</f>
        <v/>
      </c>
      <c r="E168" s="230" t="str">
        <f aca="false">IF(B168&lt;&gt;"", IF(C$16="PRELIM",'Grade computation'!E168, IF(C$16="MIDTERM",'Grade computation'!M168, IF(C$16="FINAL",'Grade computation'!U168,""))),"")</f>
        <v/>
      </c>
      <c r="F168" s="232" t="str">
        <f aca="false">IF(B168&lt;&gt;"",IFERROR(IF(B$11="80-20", (((E168/E$19)*X$6)+X$7)*F$18, IF(B$11="60-40", (((E168/E$19)*Y$6)+Y$7)*F$18, 0)),0),"")</f>
        <v/>
      </c>
      <c r="G168" s="233" t="str">
        <f aca="false">IF(B168&lt;&gt;"",IFERROR((D168+F168),0),"")</f>
        <v/>
      </c>
      <c r="H168" s="234" t="str">
        <f aca="false">IF(B168&lt;&gt;"",IF(C$16="PRELIM", 'Grade computation'!H168, IF(C$16="MIDTERM", 'Grade computation'!P168, IF(C$16="FINAL",'Grade computation'!X168, ""))),"")</f>
        <v/>
      </c>
      <c r="I168" s="233" t="str">
        <f aca="false">IF(B168&lt;&gt;"",IFERROR(IF(B$11="80-20", (((H168/H$19)*X$6)+X$7)*I$19, IF(B$11="60-40", (((H168/H$19)*Y$6)+Y$7)*I$19, 0)),0),"")</f>
        <v/>
      </c>
      <c r="J168" s="237" t="str">
        <f aca="false">IFERROR((G168+I168),"")</f>
        <v/>
      </c>
      <c r="K168" s="183" t="str">
        <f aca="false">IFERROR(IF(J168="","",IF(J168&gt;=75,"PASSED","FAILED")),"")</f>
        <v/>
      </c>
      <c r="L168" s="183"/>
      <c r="M168" s="194" t="str">
        <f aca="false">IF(B168 &lt;&gt; "", IFERROR(IF(C$16 = "PRELIM", SUMIF('Database (LECTURE-RES-PRAC)'!D$14:AG$14, "CLO1", 'Database (LECTURE-RES-PRAC)'!D165:AG165) / 'Grade computation'!F$4, IF(C$16 = "MIDTERM", SUMIF('Database (LECTURE-RES-PRAC)'!AJ$14:BM$14, "CLO1", 'Database (LECTURE-RES-PRAC)'!AJ165:BM165) / 'Grade computation'!G$4, IF(C$16 = "FINAL", SUMIF('Database (LECTURE-RES-PRAC)'!BP$14:CS$14, "CLO1", 'Database (LECTURE-RES-PRAC)'!BP165:CS165) / 'Grade computation'!H$4,""))),""),"")</f>
        <v/>
      </c>
      <c r="N168" s="286" t="str">
        <f aca="false">IF(B168&lt;&gt;"",IF(M168="","",IF(M168&lt;0.5,1,IF(AND(M168&gt;=0.5,M168&lt;P$10),2,IF(M168&gt;=P$10,3)))),"")</f>
        <v/>
      </c>
      <c r="O168" s="194" t="str">
        <f aca="false">IF(B168 &lt;&gt; "",IF(AND('PRINTABLE (per grading)'!H$16="EXAM", 'PRINTABLE (per grading)'!B$13="Prelim"), IF(ISERROR(SUMIF('Exam (LECTURE ONLY)'!D$20:M$20, "CLO1", 'Exam (LECTURE ONLY)'!D170:M170) / 'Exam (LECTURE ONLY)'!AL$6), "", SUMIF('Exam (LECTURE ONLY)'!D$20:M$20, "CLO1", 'Exam (LECTURE ONLY)'!D170:M170) /'Exam (LECTURE ONLY)'!AL$6),
IF(AND('PRINTABLE (per grading)'!H$16="EXAM", 'PRINTABLE (per grading)'!B$13="Midterm"), IF(ISERROR(SUMIF('Exam (LECTURE ONLY)'!O$20:X$20, "CLO1", 'Exam (LECTURE ONLY)'!O170:X170) / 'Exam (LECTURE ONLY)'!AM$6), "", SUMIF('Exam (LECTURE ONLY)'!O$20:X$20, "CLO1", 'Exam (LECTURE ONLY)'!O170:X170) / 'Exam (LECTURE ONLY)'!AM$6),
IF(AND('PRINTABLE (per grading)'!H$16="EXAM", 'PRINTABLE (per grading)'!B$13="Final"), IF(ISERROR(SUMIF('Exam (LECTURE ONLY)'!Z$20:AI$20, "CLO1", 'Exam (LECTURE ONLY)'!Z170:AI170) / 'Exam (LECTURE ONLY)'!AN$6), "", SUMIF('Exam (LECTURE ONLY)'!Z$20:AI$20, "CLO1", 'Exam (LECTURE ONLY)'!Z170:AI170) / 'Exam (LECTURE ONLY)'!AN$6),
IF(AND('PRINTABLE (per grading)'!H$16="OUTPUT", 'PRINTABLE (per grading)'!B$13="Prelim"), IF(ISERROR(SUMIF(OUTPUT!C$20:M$20, "CLO1", OUTPUT!C170:M170) / OUTPUT!AL$6), "", SUMIF(OUTPUT!C$20:M$20, "CLO1", OUTPUT!C170:M170) / OUTPUT!AL$6),
IF(AND('PRINTABLE (per grading)'!H$16="OUTPUT", 'PRINTABLE (per grading)'!B$13="Midterm"), IF(ISERROR(SUMIF(OUTPUT!O$20:Y$20, "CLO1", OUTPUT!O170:Y170) / OUTPUT!AM$6), "", SUMIF(OUTPUT!O$20:Y$20, "CLO1", OUTPUT!O170:Y170) / OUTPUT!AM$6),
IF(AND('PRINTABLE (per grading)'!H$16="OUTPUT", 'PRINTABLE (per grading)'!B$13="Final"), IF(ISERROR(SUMIF(OUTPUT!AA$20:AI$20, "CLO1", OUTPUT!AA170:AI170) / OUTPUT!AN$6), "", SUMIF(OUTPUT!AA$20:AI$20, "CLO1", OUTPUT!AA170:AI170) / OUTPUT!AN$6),
"")))))),"")</f>
        <v/>
      </c>
      <c r="P168" s="286" t="str">
        <f aca="false">IF(B168&lt;&gt;"",IF(O168="","",IF(O168&lt;0.5,1,IF(AND(O168&gt;=0.5,O168&lt;P$10),2,IF(O168&gt;=P$10,3)))),"")</f>
        <v/>
      </c>
      <c r="Q168" s="287" t="str">
        <f aca="false">IF(B168 &lt;&gt; "",IFERROR(IF(AVERAGE(M168,O168)&gt;=P$10,"Y","N"),""),"")</f>
        <v/>
      </c>
      <c r="R168" s="194" t="str">
        <f aca="false">IF(B168 &lt;&gt; "", IFERROR(IF(C$16 = "PRELIM", SUMIF('Database (LECTURE-RES-PRAC)'!D$14:AG$14, "CLO2", 'Database (LECTURE-RES-PRAC)'!D165:AG165) / 'Grade computation'!F$5, IF(C$16 = "MIDTERM", SUMIF('Database (LECTURE-RES-PRAC)'!AJ$14:BM$14, "CLO2", 'Database (LECTURE-RES-PRAC)'!AJ165:BM165) / 'Grade computation'!G$5, IF(C$16 = "FINAL", SUMIF('Database (LECTURE-RES-PRAC)'!BP$14:CS$14, "CLO2", 'Database (LECTURE-RES-PRAC)'!BP165:CS165) / 'Grade computation'!H$5,""))),""),"")</f>
        <v/>
      </c>
      <c r="S168" s="286" t="str">
        <f aca="false">IF(B168&lt;&gt;"",IF(R168="","",IF(R168&lt;0.5,1,IF(AND(R168&gt;=0.5,R168&lt;P$10),2,IF(R168&gt;=P$10,3)))),"")</f>
        <v/>
      </c>
      <c r="T168" s="194" t="str">
        <f aca="false">IF(B168 &lt;&gt; "",IF(AND('PRINTABLE (per grading)'!H$16="EXAM", 'PRINTABLE (per grading)'!B$13="Prelim"), IF(ISERROR(SUMIF('Exam (LECTURE ONLY)'!D$20:M$20, "CLO2", 'Exam (LECTURE ONLY)'!D170:M170) / 'Exam (LECTURE ONLY)'!AL$7), "", SUMIF('Exam (LECTURE ONLY)'!D$20:M$20, "CLO2", 'Exam (LECTURE ONLY)'!D170:M170) /'Exam (LECTURE ONLY)'!AL$7),
IF(AND('PRINTABLE (per grading)'!H$16="EXAM", 'PRINTABLE (per grading)'!B$13="Midterm"), IF(ISERROR(SUMIF('Exam (LECTURE ONLY)'!O$20:X$20, "CLO2", 'Exam (LECTURE ONLY)'!O170:X170) / 'Exam (LECTURE ONLY)'!AM$7), "", SUMIF('Exam (LECTURE ONLY)'!O$20:X$20, "CLO2", 'Exam (LECTURE ONLY)'!O170:X170) / 'Exam (LECTURE ONLY)'!AM$7),
IF(AND('PRINTABLE (per grading)'!H$16="EXAM", 'PRINTABLE (per grading)'!B$13="Final"), IF(ISERROR(SUMIF('Exam (LECTURE ONLY)'!Z$20:AI$20, "CLO2", 'Exam (LECTURE ONLY)'!Z170:AI170) / 'Exam (LECTURE ONLY)'!AN$7), "", SUMIF('Exam (LECTURE ONLY)'!Z$20:AI$20, "CLO2", 'Exam (LECTURE ONLY)'!Z170:AI170) / 'Exam (LECTURE ONLY)'!AN$7),
IF(AND('PRINTABLE (per grading)'!H$16="OUTPUT", 'PRINTABLE (per grading)'!B$13="Prelim"), IF(ISERROR(SUMIF(OUTPUT!C$20:M$20, "CLO2", OUTPUT!C170:M170) / OUTPUT!AL$7), "", SUMIF(OUTPUT!C$20:M$20, "CLO2", OUTPUT!C170:M170) / OUTPUT!AL$7),
IF(AND('PRINTABLE (per grading)'!H$16="OUTPUT", 'PRINTABLE (per grading)'!B$13="Midterm"), IF(ISERROR(SUMIF(OUTPUT!O$20:Y$20, "CLO2", OUTPUT!O170:Y170) / OUTPUT!AM$7), "", SUMIF(OUTPUT!O$20:Y$20, "CLO2", OUTPUT!O170:Y170) / OUTPUT!AM$7),
IF(AND('PRINTABLE (per grading)'!H$16="OUTPUT", 'PRINTABLE (per grading)'!B$13="Final"), IF(ISERROR(SUMIF(OUTPUT!AA$20:AI$20, "CLO2", OUTPUT!AA170:AI170) / OUTPUT!AN$7), "", SUMIF(OUTPUT!AA$20:AI$20, "CLO2", OUTPUT!AA170:AI170) / OUTPUT!AN$7),
"")))))),"")</f>
        <v/>
      </c>
      <c r="U168" s="286" t="str">
        <f aca="false">IF(B168&lt;&gt;"",IF(T168="","",IF(T168&lt;0.5,1,IF(AND(T168&gt;=0.5,T168&lt;P$10),2,IF(T168&gt;=P$10,3)))),"")</f>
        <v/>
      </c>
      <c r="V168" s="287" t="str">
        <f aca="false">IF(B168 &lt;&gt; "",IFERROR(IF(AVERAGE(R168,T168)&gt;=P$10,"Y","N"),""),"")</f>
        <v/>
      </c>
      <c r="W168" s="194" t="str">
        <f aca="false">IF(B168 &lt;&gt; "", IFERROR(IF(C$16 = "PRELIM", SUMIF('Database (LECTURE-RES-PRAC)'!D$14:AG$14, "CLO3", 'Database (LECTURE-RES-PRAC)'!D165:AG165) / 'Grade computation'!F$6, IF(C$16 = "MIDTERM", SUMIF('Database (LECTURE-RES-PRAC)'!AJ$14:BM$14, "CLO3", 'Database (LECTURE-RES-PRAC)'!AJ165:BM165) / 'Grade computation'!G$6, IF(C$16 = "FINAL", SUMIF('Database (LECTURE-RES-PRAC)'!BP$14:CS$14, "CLO3", 'Database (LECTURE-RES-PRAC)'!BP165:CS165) / 'Grade computation'!H$6,""))),""),"")</f>
        <v/>
      </c>
      <c r="X168" s="286" t="str">
        <f aca="false">IF(B168&lt;&gt;"",IF(W168="","",IF(W168&lt;0.5,1,IF(AND(W168&gt;=0.5,W168&lt;P$10),2,IF(W168&gt;=P$10,3)))),"")</f>
        <v/>
      </c>
      <c r="Y168" s="194" t="str">
        <f aca="false">IF(B168 &lt;&gt; "",IF(AND('PRINTABLE (per grading)'!H$16="EXAM", 'PRINTABLE (per grading)'!B$13="Prelim"), IF(ISERROR(SUMIF('Exam (LECTURE ONLY)'!D$20:M$20, "CLO3", 'Exam (LECTURE ONLY)'!D170:M170) / 'Exam (LECTURE ONLY)'!AL$8), "", SUMIF('Exam (LECTURE ONLY)'!D$20:M$20, "CLO3", 'Exam (LECTURE ONLY)'!D170:M170) /'Exam (LECTURE ONLY)'!AL$8),
IF(AND('PRINTABLE (per grading)'!H$16="EXAM", 'PRINTABLE (per grading)'!B$13="Midterm"), IF(ISERROR(SUMIF('Exam (LECTURE ONLY)'!O$20:X$20, "CLO3", 'Exam (LECTURE ONLY)'!O170:X170) / 'Exam (LECTURE ONLY)'!AM$8), "", SUMIF('Exam (LECTURE ONLY)'!O$20:X$20, "CLO3", 'Exam (LECTURE ONLY)'!O170:X170) / 'Exam (LECTURE ONLY)'!AM$8),
IF(AND('PRINTABLE (per grading)'!H$16="EXAM", 'PRINTABLE (per grading)'!B$13="Final"), IF(ISERROR(SUMIF('Exam (LECTURE ONLY)'!Z$20:AI$20, "CLO3", 'Exam (LECTURE ONLY)'!Z170:AI170) / 'Exam (LECTURE ONLY)'!AN$8), "", SUMIF('Exam (LECTURE ONLY)'!Z$20:AI$20, "CLO3", 'Exam (LECTURE ONLY)'!Z170:AI170) / 'Exam (LECTURE ONLY)'!AN$8),
IF(AND('PRINTABLE (per grading)'!H$16="OUTPUT", 'PRINTABLE (per grading)'!B$13="Prelim"), IF(ISERROR(SUMIF(OUTPUT!C$20:M$20, "CLO3", OUTPUT!C170:M170) / OUTPUT!AL$8), "", SUMIF(OUTPUT!C$20:M$20, "CLO3", OUTPUT!C170:M170) / OUTPUT!AL$8),
IF(AND('PRINTABLE (per grading)'!H$16="OUTPUT", 'PRINTABLE (per grading)'!B$13="Midterm"), IF(ISERROR(SUMIF(OUTPUT!O$20:Y$20, "CLO3", OUTPUT!O170:Y170) / OUTPUT!AM$8), "", SUMIF(OUTPUT!O$20:Y$20, "CLO3", OUTPUT!O170:Y170) / OUTPUT!AM$8),
IF(AND('PRINTABLE (per grading)'!H$16="OUTPUT", 'PRINTABLE (per grading)'!B$13="Final"), IF(ISERROR(SUMIF(OUTPUT!AA$20:AI$20, "CLO3", OUTPUT!AA170:AI170) / OUTPUT!AN$8), "", SUMIF(OUTPUT!AA$20:AI$20, "CLO3", OUTPUT!AA170:AI170) / OUTPUT!AN$8),
"" )))))),"")</f>
        <v/>
      </c>
      <c r="Z168" s="286" t="str">
        <f aca="false">IF(B168&lt;&gt;"",IF(Y168="","",IF(Y168&lt;0.5,1,IF(AND(Y168&gt;=0.5,Y168&lt;P$10),2,IF(Y168&gt;=P$10,3)))),"")</f>
        <v/>
      </c>
      <c r="AA168" s="287" t="str">
        <f aca="false">IF(B168 &lt;&gt; "",IFERROR(IF(AVERAGE(W168,Y168)&gt;=P$10,"Y","N"),""),"")</f>
        <v/>
      </c>
      <c r="AB168" s="194" t="str">
        <f aca="false">IF(B168 &lt;&gt; "", IFERROR(IF(C$16 = "PRELIM", SUMIF('Database (LECTURE-RES-PRAC)'!D$14:AG$14, "CLO4", 'Database (LECTURE-RES-PRAC)'!D165:AG165) / 'Grade computation'!F$7, IF(C$16 = "MIDTERM", SUMIF('Database (LECTURE-RES-PRAC)'!AJ$14:BM$14, "CLO4", 'Database (LECTURE-RES-PRAC)'!AJ165:BM165) / 'Grade computation'!G$7, IF(C$16 = "FINAL", SUMIF('Database (LECTURE-RES-PRAC)'!BP$14:CS$14, "CLO4", 'Database (LECTURE-RES-PRAC)'!BP165:CS165) / 'Grade computation'!H$7,""))),""),"")</f>
        <v/>
      </c>
      <c r="AC168" s="286" t="str">
        <f aca="false">IF(B168&lt;&gt;"",IF(AB168="","",IF(AB168&lt;0.5,1,IF(AND(AB168&gt;=0.5,AB168&lt;P$10),2,IF(AB168&gt;=P$10,3)))),"")</f>
        <v/>
      </c>
      <c r="AD168" s="194" t="str">
        <f aca="false">IF(B168 &lt;&gt; "",IF(AND('PRINTABLE (per grading)'!H$16="EXAM", 'PRINTABLE (per grading)'!B$13="Prelim"), IF(ISERROR(SUMIF('Exam (LECTURE ONLY)'!D$20:M$20, "CLO4", 'Exam (LECTURE ONLY)'!D170:M170) / 'Exam (LECTURE ONLY)'!AL$9), "", SUMIF('Exam (LECTURE ONLY)'!D$20:M$20, "CLO4", 'Exam (LECTURE ONLY)'!D170:M170) /'Exam (LECTURE ONLY)'!AL$9),
IF(AND('PRINTABLE (per grading)'!H$16="EXAM", 'PRINTABLE (per grading)'!B$13="Midterm"), IF(ISERROR(SUMIF('Exam (LECTURE ONLY)'!O$20:X$20, "CLO4", 'Exam (LECTURE ONLY)'!O170:X170) / 'Exam (LECTURE ONLY)'!AM$9), "", SUMIF('Exam (LECTURE ONLY)'!O$20:X$20, "CLO4", 'Exam (LECTURE ONLY)'!O170:X170) / 'Exam (LECTURE ONLY)'!AM$9),
IF(AND('PRINTABLE (per grading)'!H$16="EXAM", 'PRINTABLE (per grading)'!B$13="Final"), IF(ISERROR(SUMIF('Exam (LECTURE ONLY)'!Z$20:AI$20, "CLO4", 'Exam (LECTURE ONLY)'!Z170:AI170) / 'Exam (LECTURE ONLY)'!AN$9), "", SUMIF('Exam (LECTURE ONLY)'!Z$20:AI$20, "CLO4", 'Exam (LECTURE ONLY)'!Z170:AI170) / 'Exam (LECTURE ONLY)'!AN$9),
IF(AND('PRINTABLE (per grading)'!H$16="OUTPUT", 'PRINTABLE (per grading)'!B$13="Prelim"), IF(ISERROR(SUMIF(OUTPUT!C$20:M$20, "CLO4", OUTPUT!C170:M170) / OUTPUT!AL$9), "", SUMIF(OUTPUT!C$20:M$20, "CLO4", OUTPUT!C170:M170) / OUTPUT!AL$9),
IF(AND('PRINTABLE (per grading)'!H$16="OUTPUT", 'PRINTABLE (per grading)'!B$13="Midterm"), IF(ISERROR(SUMIF(OUTPUT!O$20:Y$20, "CLO4", OUTPUT!O170:Y170) / OUTPUT!AM$9), "", SUMIF(OUTPUT!O$20:Y$20, "CLO4", OUTPUT!O170:Y170) / OUTPUT!AM$9),
IF(AND('PRINTABLE (per grading)'!H$16="OUTPUT", 'PRINTABLE (per grading)'!B$13="Final"), IF(ISERROR(SUMIF(OUTPUT!AA$20:AI$20, "CLO4", OUTPUT!AA170:AI170) / OUTPUT!AN$9), "", SUMIF(OUTPUT!AA$20:AI$20, "CLO4", OUTPUT!AA170:AI170) / OUTPUT!AN$9),
"")))))),"")</f>
        <v/>
      </c>
      <c r="AE168" s="286" t="str">
        <f aca="false">IF(B168&lt;&gt;"",IF(AD168="","",IF(AD168&lt;0.5,1,IF(AND(AD168&gt;=0.5,AD168&lt;P$10),2,IF(AD168&gt;=P$10,3)))),"")</f>
        <v/>
      </c>
      <c r="AF168" s="287" t="str">
        <f aca="false">IF(B168 &lt;&gt; "",IFERROR(IF(AVERAGE(AB168,AD168)&gt;=P$10,"Y","N"),""),"")</f>
        <v/>
      </c>
      <c r="AG168" s="194" t="str">
        <f aca="false">IF(B168 &lt;&gt; "", IFERROR(IF(C$16 = "PRELIM", SUMIF('Database (LECTURE-RES-PRAC)'!D$14:AG$14, "CLO5", 'Database (LECTURE-RES-PRAC)'!D165:AG165) / 'Grade computation'!F$8, IF(C$16 = "MIDTERM", SUMIF('Database (LECTURE-RES-PRAC)'!AJ$14:BM$14, "CLO5", 'Database (LECTURE-RES-PRAC)'!AJ165:BM165) / 'Grade computation'!G$8, IF(C$16 = "FINAL", SUMIF('Database (LECTURE-RES-PRAC)'!BP$14:CS$14, "CLO5", 'Database (LECTURE-RES-PRAC)'!BP165:CS165) / 'Grade computation'!H$8,""))),""),"")</f>
        <v/>
      </c>
      <c r="AH168" s="286" t="str">
        <f aca="false">IF(B168&lt;&gt;"",IF(AG168="","",IF(AG168&lt;0.5,1,IF(AND(AG168&gt;=0.5,AG168&lt;P$10),2,IF(AG168&gt;=P$10,3)))),"")</f>
        <v/>
      </c>
      <c r="AI168" s="194" t="str">
        <f aca="false">IF(B168 &lt;&gt; "",IF(AND('PRINTABLE (per grading)'!H$16="EXAM", 'PRINTABLE (per grading)'!B$13="Prelim"), IF(ISERROR(SUMIF('Exam (LECTURE ONLY)'!D$20:M$20, "CLO5", 'Exam (LECTURE ONLY)'!D170:M170) / 'Exam (LECTURE ONLY)'!AL$10), "", SUMIF('Exam (LECTURE ONLY)'!D$20:M$20, "CLO5", 'Exam (LECTURE ONLY)'!D170:M170) /'Exam (LECTURE ONLY)'!AL$10),
IF(AND('PRINTABLE (per grading)'!H$16="EXAM", 'PRINTABLE (per grading)'!B$13="Midterm"), IF(ISERROR(SUMIF('Exam (LECTURE ONLY)'!O$20:X$20, "CLO5", 'Exam (LECTURE ONLY)'!O170:X170) / 'Exam (LECTURE ONLY)'!AM$10), "", SUMIF('Exam (LECTURE ONLY)'!O$20:X$20, "CLO5", 'Exam (LECTURE ONLY)'!O170:X170) / 'Exam (LECTURE ONLY)'!AM$10),
IF(AND('PRINTABLE (per grading)'!H$16="EXAM", 'PRINTABLE (per grading)'!B$13="Final"), IF(ISERROR(SUMIF('Exam (LECTURE ONLY)'!Z$20:AI$20, "CLO5", 'Exam (LECTURE ONLY)'!Z170:AI170) / 'Exam (LECTURE ONLY)'!AN$10), "", SUMIF('Exam (LECTURE ONLY)'!Z$20:AI$20, "CLO5", 'Exam (LECTURE ONLY)'!Z170:AI170) / 'Exam (LECTURE ONLY)'!AN$10),
IF(AND('PRINTABLE (per grading)'!H$16="OUTPUT", 'PRINTABLE (per grading)'!B$13="Prelim"), IF(ISERROR(SUMIF(OUTPUT!C$20:M$20, "CLO5", OUTPUT!C170:M170) / OUTPUT!AL$10), "", SUMIF(OUTPUT!C$20:M$20, "CLO5", OUTPUT!C170:M170) / OUTPUT!AL$10),
IF(AND('PRINTABLE (per grading)'!H$16="OUTPUT", 'PRINTABLE (per grading)'!B$13="Midterm"), IF(ISERROR(SUMIF(OUTPUT!O$20:Y$20, "CLO5", OUTPUT!O170:Y170) / OUTPUT!AM$10), "", SUMIF(OUTPUT!O$20:Y$20, "CLO5", OUTPUT!O170:Y170) / OUTPUT!AM$10),
IF(AND('PRINTABLE (per grading)'!H$16="OUTPUT", 'PRINTABLE (per grading)'!B$13="Final"), IF(ISERROR(SUMIF(OUTPUT!AA$20:AI$20, "CLO5", OUTPUT!AA170:AI170) / OUTPUT!AN$10), "", SUMIF(OUTPUT!AA$20:AI$20, "CLO5", OUTPUT!AA170:AI170) / OUTPUT!AN$10),
"")))))),"")</f>
        <v/>
      </c>
      <c r="AJ168" s="286" t="str">
        <f aca="false">IF(B168&lt;&gt;"",IF(AI168="","",IF(AI168&lt;0.5,1,IF(AND(AI168&gt;=0.5,AI168&lt;P$10),2,IF(AI168&gt;=P$10,3)))),"")</f>
        <v/>
      </c>
      <c r="AK168" s="287" t="str">
        <f aca="false">IF(B168 &lt;&gt; "",IFERROR(IF(AVERAGE(AG168,AI168)&gt;=P$10,"Y","N"),""),"")</f>
        <v/>
      </c>
      <c r="AL168" s="194" t="str">
        <f aca="false">IF(B168 &lt;&gt; "", IFERROR(IF(C$16 = "PRELIM", SUMIF('Database (LECTURE-RES-PRAC)'!D$14:AG$14, "CLO6", 'Database (LECTURE-RES-PRAC)'!D165:AG165) / 'Grade computation'!F$9, IF(C$16 = "MIDTERM", SUMIF('Database (LECTURE-RES-PRAC)'!AJ$14:BM$14, "CLO6", 'Database (LECTURE-RES-PRAC)'!AJ165:BM165) / 'Grade computation'!G$9, IF(C$16 = "FINAL", SUMIF('Database (LECTURE-RES-PRAC)'!BP$14:CS$14, "CLO6", 'Database (LECTURE-RES-PRAC)'!BP165:CS165) / 'Grade computation'!H$9,""))),""),"")</f>
        <v/>
      </c>
      <c r="AM168" s="286" t="str">
        <f aca="false">IF(B168&lt;&gt;"",IF(AL168="","",IF(AL168&lt;0.5,1,IF(AND(AL168&gt;=0.5,AL168&lt;P$10),2,IF(AL168&gt;=P$10,3)))),"")</f>
        <v/>
      </c>
      <c r="AN168" s="194" t="str">
        <f aca="false">IF(B168 &lt;&gt; "",IF(AND('PRINTABLE (per grading)'!H$16="EXAM", 'PRINTABLE (per grading)'!B$13="Prelim"), IF(ISERROR(SUMIF('Exam (LECTURE ONLY)'!D$20:M$20, "CLO6", 'Exam (LECTURE ONLY)'!D170:M170) / 'Exam (LECTURE ONLY)'!AL$11), "", SUMIF('Exam (LECTURE ONLY)'!D$20:M$20, "CLO6", 'Exam (LECTURE ONLY)'!D170:M170) /'Exam (LECTURE ONLY)'!AL$11),
IF(AND('PRINTABLE (per grading)'!H$16="EXAM", 'PRINTABLE (per grading)'!B$13="Midterm"), IF(ISERROR(SUMIF('Exam (LECTURE ONLY)'!O$20:X$20, "CLO6", 'Exam (LECTURE ONLY)'!O170:X170) / 'Exam (LECTURE ONLY)'!AM$11), "", SUMIF('Exam (LECTURE ONLY)'!O$20:X$20, "CLO6", 'Exam (LECTURE ONLY)'!O170:X170) / 'Exam (LECTURE ONLY)'!AM$11),
IF(AND('PRINTABLE (per grading)'!H$16="EXAM", 'PRINTABLE (per grading)'!B$13="Final"), IF(ISERROR(SUMIF('Exam (LECTURE ONLY)'!Z$20:AI$20, "CLO6", 'Exam (LECTURE ONLY)'!Z170:AI170) / 'Exam (LECTURE ONLY)'!AN$11), "", SUMIF('Exam (LECTURE ONLY)'!Z$20:AI$20, "CLO6", 'Exam (LECTURE ONLY)'!Z170:AI170) / 'Exam (LECTURE ONLY)'!AN$11),
IF(AND('PRINTABLE (per grading)'!H$16="OUTPUT", 'PRINTABLE (per grading)'!B$13="Prelim"), IF(ISERROR(SUMIF(OUTPUT!C$20:M$20, "CLO6", OUTPUT!C170:M170) / OUTPUT!AL$11), "", SUMIF(OUTPUT!C$20:M$20, "CLO6", OUTPUT!C170:M170) / OUTPUT!AL$11),
IF(AND('PRINTABLE (per grading)'!H$16="OUTPUT", 'PRINTABLE (per grading)'!B$13="Midterm"), IF(ISERROR(SUMIF(OUTPUT!O$20:Y$20, "CLO6", OUTPUT!O170:Y170) / OUTPUT!AM$11), "", SUMIF(OUTPUT!O$20:Y$20, "CLO6", OUTPUT!O170:Y170) / OUTPUT!AM$11),
IF(AND('PRINTABLE (per grading)'!H$16="OUTPUT", 'PRINTABLE (per grading)'!B$13="Final"), IF(ISERROR(SUMIF(OUTPUT!AA$20:AI$20, "CLO6", OUTPUT!AA170:AI170) / OUTPUT!AN$11), "", SUMIF(OUTPUT!AA$20:AI$20, "CLO6", OUTPUT!AA170:AI170) / OUTPUT!AN$11),
"")))))),"")</f>
        <v/>
      </c>
      <c r="AO168" s="286" t="str">
        <f aca="false">IF(B168&lt;&gt;"",IF(AN168="","",IF(AN168&lt;0.5,1,IF(AND(AN168&gt;=0.5,AN168&lt;P$10),2,IF(AN168&gt;=P$10,3)))),"")</f>
        <v/>
      </c>
      <c r="AP168" s="287" t="str">
        <f aca="false">IF(B168 &lt;&gt; "",IFERROR(IF(AVERAGE(AL168,AN168)&gt;=P$10,"Y","N"),""),"")</f>
        <v/>
      </c>
      <c r="AQ168" s="194" t="str">
        <f aca="false">IF(B168 &lt;&gt; "", IFERROR(IF(C$16 = "PRELIM", SUMIF('Database (LECTURE-RES-PRAC)'!D$14:AG$14, "CLO7", 'Database (LECTURE-RES-PRAC)'!D165:AG165) / 'Grade computation'!F$10, IF(C$16 = "MIDTERM", SUMIF('Database (LECTURE-RES-PRAC)'!AJ$14:BM$14, "CLO7", 'Database (LECTURE-RES-PRAC)'!AJ165:BM165) / 'Grade computation'!G$10, IF(C$16 = "FINAL", SUMIF('Database (LECTURE-RES-PRAC)'!BP$14:CS$14, "CLO7", 'Database (LECTURE-RES-PRAC)'!BP165:CS165) / 'Grade computation'!H$10,""))),""),"")</f>
        <v/>
      </c>
      <c r="AR168" s="286" t="str">
        <f aca="false">IF(B168&lt;&gt;"",IF(AQ168="","",IF(AQ168&lt;0.5,1,IF(AND(AQ168&gt;=0.5,AQ168&lt;P$10),2,IF(AQ168&gt;=P$10,3)))),"")</f>
        <v/>
      </c>
      <c r="AS168" s="194" t="str">
        <f aca="false">IF(B168 &lt;&gt; "",IF(AND('PRINTABLE (per grading)'!H$16="EXAM", 'PRINTABLE (per grading)'!B$13="Prelim"), IF(ISERROR(SUMIF('Exam (LECTURE ONLY)'!D$20:M$20, "CLO7", 'Exam (LECTURE ONLY)'!D170:M170) / 'Exam (LECTURE ONLY)'!AL$12), "", SUMIF('Exam (LECTURE ONLY)'!D$20:M$20, "CLO7", 'Exam (LECTURE ONLY)'!D170:M170) /'Exam (LECTURE ONLY)'!AL$12),
IF(AND('PRINTABLE (per grading)'!H$16="EXAM", 'PRINTABLE (per grading)'!B$13="Midterm"), IF(ISERROR(SUMIF('Exam (LECTURE ONLY)'!O$20:X$20, "CLO7", 'Exam (LECTURE ONLY)'!O170:X170) / 'Exam (LECTURE ONLY)'!AM$12), "", SUMIF('Exam (LECTURE ONLY)'!O$20:X$20, "CLO7", 'Exam (LECTURE ONLY)'!O170:X170) / 'Exam (LECTURE ONLY)'!AM$12),
IF(AND('PRINTABLE (per grading)'!H$16="EXAM", 'PRINTABLE (per grading)'!B$13="Final"), IF(ISERROR(SUMIF('Exam (LECTURE ONLY)'!Z$20:AI$20, "CLO7", 'Exam (LECTURE ONLY)'!Z170:AI170) / 'Exam (LECTURE ONLY)'!AN$12), "", SUMIF('Exam (LECTURE ONLY)'!Z$20:AI$20, "CLO7", 'Exam (LECTURE ONLY)'!Z170:AI170) / 'Exam (LECTURE ONLY)'!AN$12),
IF(AND('PRINTABLE (per grading)'!H$16="OUTPUT", 'PRINTABLE (per grading)'!B$13="Prelim"), IF(ISERROR(SUMIF(OUTPUT!C$20:M$20, "CLO7", OUTPUT!C170:M170) / OUTPUT!AL$12), "", SUMIF(OUTPUT!C$20:M$20, "CLO7", OUTPUT!C170:M170) / OUTPUT!AL$12),
IF(AND('PRINTABLE (per grading)'!H$16="OUTPUT", 'PRINTABLE (per grading)'!B$13="Midterm"), IF(ISERROR(SUMIF(OUTPUT!O$20:Y$20, "CLO7", OUTPUT!O170:Y170) / OUTPUT!AM$12), "", SUMIF(OUTPUT!O$20:Y$20, "CLO7", OUTPUT!O170:Y170) / OUTPUT!AM$12),
IF(AND('PRINTABLE (per grading)'!H$16="OUTPUT", 'PRINTABLE (per grading)'!B$13="Final"), IF(ISERROR(SUMIF(OUTPUT!AA$20:AI$20, "CLO7", OUTPUT!AA170:AI170) / OUTPUT!AN$12), "", SUMIF(OUTPUT!AA$20:AI$20, "CLO7", OUTPUT!AA170:AI170) / OUTPUT!AN$12),
"")))))),"")</f>
        <v/>
      </c>
      <c r="AT168" s="286" t="str">
        <f aca="false">IF(B168&lt;&gt;"",IF(AS168="","",IF(AS168&lt;0.5,1,IF(AND(AS168&gt;=0.5,AS168&lt;P$10),2,IF(AS168&gt;=P$10,3)))),"")</f>
        <v/>
      </c>
      <c r="AU168" s="287" t="str">
        <f aca="false">IF(B168 &lt;&gt; "",IFERROR(IF(AVERAGE(AQ168,AS168)&gt;=P$10,"Y","N"),""),"")</f>
        <v/>
      </c>
      <c r="AV168" s="194" t="str">
        <f aca="false">IF(B168 &lt;&gt; "", IFERROR(IF(C$16 = "PRELIM", SUMIF('Database (LECTURE-RES-PRAC)'!D$14:AG$14, "CLO8", 'Database (LECTURE-RES-PRAC)'!D165:AG165) / 'Grade computation'!F$11, IF(C$16 = "MIDTERM", SUMIF('Database (LECTURE-RES-PRAC)'!AJ$14:BM$14, "CLO8", 'Database (LECTURE-RES-PRAC)'!AJ165:BM165) / 'Grade computation'!G$11, IF(C$16 = "FINAL", SUMIF('Database (LECTURE-RES-PRAC)'!BP$14:CS$14, "CLO8", 'Database (LECTURE-RES-PRAC)'!BP165:CS165) / 'Grade computation'!H$11,""))),""),"")</f>
        <v/>
      </c>
      <c r="AW168" s="286" t="str">
        <f aca="false">IF(B168&lt;&gt;"",IF(AV168="","",IF(AV168&lt;0.5,1,IF(AND(AV168&gt;=0.5,AV168&lt;P$10),2,IF(AV168&gt;=P$10,3)))),"")</f>
        <v/>
      </c>
      <c r="AX168" s="194" t="str">
        <f aca="false">IF(B168 &lt;&gt; "",IF(AND('PRINTABLE (per grading)'!H$16="EXAM", 'PRINTABLE (per grading)'!B$13="Prelim"), IF(ISERROR(SUMIF('Exam (LECTURE ONLY)'!D$20:M$20, "CLO8", 'Exam (LECTURE ONLY)'!D170:M170) / 'Exam (LECTURE ONLY)'!AL$13), "", SUMIF('Exam (LECTURE ONLY)'!D$20:M$20, "CLO8", 'Exam (LECTURE ONLY)'!D170:M170) /'Exam (LECTURE ONLY)'!AL$13),
IF(AND('PRINTABLE (per grading)'!H$16="EXAM", 'PRINTABLE (per grading)'!B$13="Midterm"), IF(ISERROR(SUMIF('Exam (LECTURE ONLY)'!O$20:X$20, "CLO8", 'Exam (LECTURE ONLY)'!O170:X170) / 'Exam (LECTURE ONLY)'!AM$13), "", SUMIF('Exam (LECTURE ONLY)'!O$20:X$20, "CLO8", 'Exam (LECTURE ONLY)'!O170:X170) / 'Exam (LECTURE ONLY)'!AM$13),
IF(AND('PRINTABLE (per grading)'!H$16="EXAM", 'PRINTABLE (per grading)'!B$13="Final"), IF(ISERROR(SUMIF('Exam (LECTURE ONLY)'!Z$20:AI$20, "CLO8", 'Exam (LECTURE ONLY)'!Z170:AI170) / 'Exam (LECTURE ONLY)'!AN$13), "", SUMIF('Exam (LECTURE ONLY)'!Z$20:AI$20, "CLO8", 'Exam (LECTURE ONLY)'!Z170:AI170) / 'Exam (LECTURE ONLY)'!AN$13),
IF(AND('PRINTABLE (per grading)'!H$16="OUTPUT", 'PRINTABLE (per grading)'!B$13="Prelim"), IF(ISERROR(SUMIF(OUTPUT!C$20:M$20, "CLO8", OUTPUT!C170:M170) / OUTPUT!AL$13), "", SUMIF(OUTPUT!C$20:M$20, "CLO8", OUTPUT!C170:M170) / OUTPUT!AL$13),
IF(AND('PRINTABLE (per grading)'!H$16="OUTPUT", 'PRINTABLE (per grading)'!B$13="Midterm"), IF(ISERROR(SUMIF(OUTPUT!O$20:Y$20, "CLO8", OUTPUT!O170:Y170) / OUTPUT!AM$13), "", SUMIF(OUTPUT!O$20:Y$20, "CLO8", OUTPUT!O170:Y170) / OUTPUT!AM$13),
IF(AND('PRINTABLE (per grading)'!H$16="OUTPUT", 'PRINTABLE (per grading)'!B$13="Final"), IF(ISERROR(SUMIF(OUTPUT!AA$20:AI$20, "CLO8", OUTPUT!AA170:AI170) / OUTPUT!AN$13), "", SUMIF(OUTPUT!AA$20:AI$20, "CLO8", OUTPUT!AA170:AI170) / OUTPUT!AN$13),
"")))))),"")</f>
        <v/>
      </c>
      <c r="AY168" s="286" t="str">
        <f aca="false">IF(B168&lt;&gt;"",IF(AX168="","",IF(AX168&lt;0.5,1,IF(AND(AX168&gt;=0.5,AX168&lt;P$10),2,IF(AX168&gt;=P$10,3)))),"")</f>
        <v/>
      </c>
      <c r="AZ168" s="287" t="str">
        <f aca="false">IF(B168 &lt;&gt; "",IFERROR(IF(AVERAGE(AV168,AX168)&gt;=P$10,"Y","N"),""),"")</f>
        <v/>
      </c>
      <c r="BA168" s="194" t="str">
        <f aca="false">IF(B168 &lt;&gt; "", IFERROR(IF(C$16 = "PRELIM", SUMIF('Database (LECTURE-RES-PRAC)'!D$14:AG$14, "CLO9", 'Database (LECTURE-RES-PRAC)'!D165:AG165) / 'Grade computation'!F$12, IF(C$16 = "MIDTERM", SUMIF('Database (LECTURE-RES-PRAC)'!AJ$14:BM$14, "CLO9", 'Database (LECTURE-RES-PRAC)'!AJ165:BM165) / 'Grade computation'!G$12, IF(C$16 = "FINAL", SUMIF('Database (LECTURE-RES-PRAC)'!BP$14:CS$14, "CLO9", 'Database (LECTURE-RES-PRAC)'!BP165:CS165) / 'Grade computation'!H$12,""))),""),"")</f>
        <v/>
      </c>
      <c r="BB168" s="286" t="str">
        <f aca="false">IF(B168&lt;&gt;"",IF(BA168="","",IF(BA168&lt;0.5,1,IF(AND(BA168&gt;=0.5,BA168&lt;P$10),2,IF(BA168&gt;=P$10,3)))),"")</f>
        <v/>
      </c>
      <c r="BC168" s="194" t="str">
        <f aca="false">IF(B168 &lt;&gt; "",IF(AND('PRINTABLE (per grading)'!H$16="EXAM", 'PRINTABLE (per grading)'!B$13="Prelim"), IF(ISERROR(SUMIF('Exam (LECTURE ONLY)'!D$20:M$20, "CLO9", 'Exam (LECTURE ONLY)'!D170:M170) / 'Exam (LECTURE ONLY)'!AL$14), "", SUMIF('Exam (LECTURE ONLY)'!D$20:M$20, "CLO9", 'Exam (LECTURE ONLY)'!D170:M170) /'Exam (LECTURE ONLY)'!AL$14),
IF(AND('PRINTABLE (per grading)'!H$16="EXAM", 'PRINTABLE (per grading)'!B$13="Midterm"), IF(ISERROR(SUMIF('Exam (LECTURE ONLY)'!O$20:X$20, "CLO9", 'Exam (LECTURE ONLY)'!O170:X170) / 'Exam (LECTURE ONLY)'!AM$14), "", SUMIF('Exam (LECTURE ONLY)'!O$20:X$20, "CLO9", 'Exam (LECTURE ONLY)'!O170:X170) / 'Exam (LECTURE ONLY)'!AM$14),
IF(AND('PRINTABLE (per grading)'!H$16="EXAM", 'PRINTABLE (per grading)'!B$13="Final"), IF(ISERROR(SUMIF('Exam (LECTURE ONLY)'!Z$20:AI$20, "CLO9", 'Exam (LECTURE ONLY)'!Z170:AI170) / 'Exam (LECTURE ONLY)'!AN$14), "", SUMIF('Exam (LECTURE ONLY)'!Z$20:AI$20, "CLO9", 'Exam (LECTURE ONLY)'!Z170:AI170) / 'Exam (LECTURE ONLY)'!AN$14),
IF(AND('PRINTABLE (per grading)'!H$16="OUTPUT", 'PRINTABLE (per grading)'!B$13="Prelim"), IF(ISERROR(SUMIF(OUTPUT!C$20:M$20, "CLO9", OUTPUT!C170:M170) / OUTPUT!AL$14), "", SUMIF(OUTPUT!C$20:M$20, "CLO9", OUTPUT!C170:M170) / OUTPUT!AL$14),
IF(AND('PRINTABLE (per grading)'!H$16="OUTPUT", 'PRINTABLE (per grading)'!B$13="Midterm"), IF(ISERROR(SUMIF(OUTPUT!O$20:Y$20, "CLO9", OUTPUT!O170:Y170) / OUTPUT!AM$14), "", SUMIF(OUTPUT!O$20:Y$20, "CLO9", OUTPUT!O170:Y170) / OUTPUT!AM$14),
IF(AND('PRINTABLE (per grading)'!H$16="OUTPUT", 'PRINTABLE (per grading)'!B$13="Final"), IF(ISERROR(SUMIF(OUTPUT!AA$20:AI$20, "CLO9", OUTPUT!AA170:AI170) / OUTPUT!AN$14), "", SUMIF(OUTPUT!AA$20:AI$20, "CLO9", OUTPUT!AA170:AI170) / OUTPUT!AN$14),
"")))))),"")</f>
        <v/>
      </c>
      <c r="BD168" s="286" t="str">
        <f aca="false">IF(B168&lt;&gt;"",IF(BC168="","",IF(BC168&lt;0.5,1,IF(AND(BC168&gt;=0.5,BC168&lt;P$10),2,IF(BC168&gt;=P$10,3)))),"")</f>
        <v/>
      </c>
      <c r="BE168" s="287" t="str">
        <f aca="false">IF(B168 &lt;&gt; "",IFERROR(IF(AVERAGE(BA168,BC168)&gt;=P$10,"Y","N"),""),"")</f>
        <v/>
      </c>
      <c r="BF168" s="194" t="str">
        <f aca="false">IF(B168 &lt;&gt; "", IFERROR(IF(C$16 = "PRELIM", SUMIF('Database (LECTURE-RES-PRAC)'!D$14:AG$14, "CLO10", 'Database (LECTURE-RES-PRAC)'!D165:AG165) / 'Grade computation'!F$13, IF(C$16 = "MIDTERM", SUMIF('Database (LECTURE-RES-PRAC)'!AJ$14:BM$14, "CLO10", 'Database (LECTURE-RES-PRAC)'!AJ165:BM165) / 'Grade computation'!G$13, IF(C$16 = "FINAL", SUMIF('Database (LECTURE-RES-PRAC)'!BP$14:CS$14, "CLO10", 'Database (LECTURE-RES-PRAC)'!BP165:CS165) / 'Grade computation'!H$13,""))),""),"")</f>
        <v/>
      </c>
      <c r="BG168" s="286" t="str">
        <f aca="false">IF(B168&lt;&gt;"",IF(BF168="","",IF(BF168&lt;0.5,1,IF(AND(BF168&gt;=0.5,BF168&lt;P$10),2,IF(BF168&gt;=P$10,3)))),"")</f>
        <v/>
      </c>
      <c r="BH168" s="194" t="str">
        <f aca="false">IF(B168 &lt;&gt; "",IF(AND('PRINTABLE (per grading)'!H$16="EXAM", 'PRINTABLE (per grading)'!B$13="Prelim"), IF(ISERROR(SUMIF('Exam (LECTURE ONLY)'!D$20:M$20, "CLO10", 'Exam (LECTURE ONLY)'!D170:M170) / 'Exam (LECTURE ONLY)'!AL$15), "", SUMIF('Exam (LECTURE ONLY)'!D$20:M$20, "CLO10", 'Exam (LECTURE ONLY)'!D170:M170) /'Exam (LECTURE ONLY)'!AL$15),
IF(AND('PRINTABLE (per grading)'!H$16="EXAM", 'PRINTABLE (per grading)'!B$13="Midterm"), IF(ISERROR(SUMIF('Exam (LECTURE ONLY)'!O$20:X$20, "CLO10", 'Exam (LECTURE ONLY)'!O170:X170) / 'Exam (LECTURE ONLY)'!AM$15), "", SUMIF('Exam (LECTURE ONLY)'!O$20:X$20, "CLO10", 'Exam (LECTURE ONLY)'!O170:X170) / 'Exam (LECTURE ONLY)'!AM$15),
IF(AND('PRINTABLE (per grading)'!H$16="EXAM", 'PRINTABLE (per grading)'!B$13="Final"), IF(ISERROR(SUMIF('Exam (LECTURE ONLY)'!Z$20:AI$20, "CLO10", 'Exam (LECTURE ONLY)'!Z170:AI170) / 'Exam (LECTURE ONLY)'!AN$15), "", SUMIF('Exam (LECTURE ONLY)'!Z$20:AI$20, "CLO10", 'Exam (LECTURE ONLY)'!Z170:AI170) / 'Exam (LECTURE ONLY)'!AN$15),
IF(AND('PRINTABLE (per grading)'!H$16="OUTPUT", 'PRINTABLE (per grading)'!B$13="Prelim"), IF(ISERROR(SUMIF(OUTPUT!C$20:M$20, "CLO10", OUTPUT!C170:M170) / OUTPUT!AL$15), "", SUMIF(OUTPUT!C$20:M$20, "CLO10", OUTPUT!C170:M170) / OUTPUT!AL$15),
IF(AND('PRINTABLE (per grading)'!H$16="OUTPUT", 'PRINTABLE (per grading)'!B$13="Midterm"), IF(ISERROR(SUMIF(OUTPUT!O$20:Y$20, "CLO10", OUTPUT!O170:Y170) / OUTPUT!AM$15), "", SUMIF(OUTPUT!O$20:Y$20, "CLO10", OUTPUT!O170:Y170) / OUTPUT!AM$15),
IF(AND('PRINTABLE (per grading)'!H$16="OUTPUT", 'PRINTABLE (per grading)'!B$13="Final"), IF(ISERROR(SUMIF(OUTPUT!AA$20:AI$20, "CLO10", OUTPUT!AA170:AI170) / OUTPUT!AN$15), "", SUMIF(OUTPUT!AA$20:AI$20, "CLO10", OUTPUT!AA170:AI170) / OUTPUT!AN$15),
"")))))),"")</f>
        <v/>
      </c>
      <c r="BI168" s="286" t="str">
        <f aca="false">IF(B168&lt;&gt;"",IF(BH168="","",IF(BH168&lt;0.5,1,IF(AND(BH168&gt;=0.5,BH168&lt;P$10),2,IF(BH168&gt;=P$10,3)))),"")</f>
        <v/>
      </c>
      <c r="BJ168" s="287" t="str">
        <f aca="false">IF(B168 &lt;&gt; "",IFERROR(IF(AVERAGE(BF168,BH168)&gt;=P$10,"Y","N"),""),"")</f>
        <v/>
      </c>
      <c r="BK168" s="8"/>
    </row>
    <row r="169" customFormat="false" ht="19.5" hidden="false" customHeight="true" outlineLevel="0" collapsed="false">
      <c r="A169" s="183" t="str">
        <f aca="false">IF(ISBLANK('Database (LECTURE-RES-PRAC)'!A166),"",'Database (LECTURE-RES-PRAC)'!A166)</f>
        <v/>
      </c>
      <c r="B169" s="184" t="str">
        <f aca="false">IF(ISBLANK('Database (LECTURE-RES-PRAC)'!B166),"",'Database (LECTURE-RES-PRAC)'!B166)</f>
        <v/>
      </c>
      <c r="C169" s="230" t="str">
        <f aca="false">IF(B169&lt;&gt;"",IF(C$16="PRELIM",'Grade computation'!C169, IF(C$16="MIDTERM",'Grade computation'!K169, IF(C$16="FINAL",'Grade computation'!S169,""))),"")</f>
        <v/>
      </c>
      <c r="D169" s="231" t="str">
        <f aca="false">IF(B169&lt;&gt;"",IFERROR(IF(B$11="80-20", (((C169/C$19)*X$6)+X$7)*D$18, IF(B$11="60-40", (((C169/C$19)*Y$6)+Y$7)*D$18, 0)),0),"")</f>
        <v/>
      </c>
      <c r="E169" s="230" t="str">
        <f aca="false">IF(B169&lt;&gt;"", IF(C$16="PRELIM",'Grade computation'!E169, IF(C$16="MIDTERM",'Grade computation'!M169, IF(C$16="FINAL",'Grade computation'!U169,""))),"")</f>
        <v/>
      </c>
      <c r="F169" s="232" t="str">
        <f aca="false">IF(B169&lt;&gt;"",IFERROR(IF(B$11="80-20", (((E169/E$19)*X$6)+X$7)*F$18, IF(B$11="60-40", (((E169/E$19)*Y$6)+Y$7)*F$18, 0)),0),"")</f>
        <v/>
      </c>
      <c r="G169" s="233" t="str">
        <f aca="false">IF(B169&lt;&gt;"",IFERROR((D169+F169),0),"")</f>
        <v/>
      </c>
      <c r="H169" s="234" t="str">
        <f aca="false">IF(B169&lt;&gt;"",IF(C$16="PRELIM", 'Grade computation'!H169, IF(C$16="MIDTERM", 'Grade computation'!P169, IF(C$16="FINAL",'Grade computation'!X169, ""))),"")</f>
        <v/>
      </c>
      <c r="I169" s="233" t="str">
        <f aca="false">IF(B169&lt;&gt;"",IFERROR(IF(B$11="80-20", (((H169/H$19)*X$6)+X$7)*I$19, IF(B$11="60-40", (((H169/H$19)*Y$6)+Y$7)*I$19, 0)),0),"")</f>
        <v/>
      </c>
      <c r="J169" s="237" t="str">
        <f aca="false">IFERROR((G169+I169),"")</f>
        <v/>
      </c>
      <c r="K169" s="183" t="str">
        <f aca="false">IFERROR(IF(J169="","",IF(J169&gt;=75,"PASSED","FAILED")),"")</f>
        <v/>
      </c>
      <c r="L169" s="183"/>
      <c r="M169" s="194" t="str">
        <f aca="false">IF(B169 &lt;&gt; "", IFERROR(IF(C$16 = "PRELIM", SUMIF('Database (LECTURE-RES-PRAC)'!D$14:AG$14, "CLO1", 'Database (LECTURE-RES-PRAC)'!D166:AG166) / 'Grade computation'!F$4, IF(C$16 = "MIDTERM", SUMIF('Database (LECTURE-RES-PRAC)'!AJ$14:BM$14, "CLO1", 'Database (LECTURE-RES-PRAC)'!AJ166:BM166) / 'Grade computation'!G$4, IF(C$16 = "FINAL", SUMIF('Database (LECTURE-RES-PRAC)'!BP$14:CS$14, "CLO1", 'Database (LECTURE-RES-PRAC)'!BP166:CS166) / 'Grade computation'!H$4,""))),""),"")</f>
        <v/>
      </c>
      <c r="N169" s="286" t="str">
        <f aca="false">IF(B169&lt;&gt;"",IF(M169="","",IF(M169&lt;0.5,1,IF(AND(M169&gt;=0.5,M169&lt;P$10),2,IF(M169&gt;=P$10,3)))),"")</f>
        <v/>
      </c>
      <c r="O169" s="194" t="str">
        <f aca="false">IF(B169 &lt;&gt; "",IF(AND('PRINTABLE (per grading)'!H$16="EXAM", 'PRINTABLE (per grading)'!B$13="Prelim"), IF(ISERROR(SUMIF('Exam (LECTURE ONLY)'!D$20:M$20, "CLO1", 'Exam (LECTURE ONLY)'!D171:M171) / 'Exam (LECTURE ONLY)'!AL$6), "", SUMIF('Exam (LECTURE ONLY)'!D$20:M$20, "CLO1", 'Exam (LECTURE ONLY)'!D171:M171) /'Exam (LECTURE ONLY)'!AL$6),
IF(AND('PRINTABLE (per grading)'!H$16="EXAM", 'PRINTABLE (per grading)'!B$13="Midterm"), IF(ISERROR(SUMIF('Exam (LECTURE ONLY)'!O$20:X$20, "CLO1", 'Exam (LECTURE ONLY)'!O171:X171) / 'Exam (LECTURE ONLY)'!AM$6), "", SUMIF('Exam (LECTURE ONLY)'!O$20:X$20, "CLO1", 'Exam (LECTURE ONLY)'!O171:X171) / 'Exam (LECTURE ONLY)'!AM$6),
IF(AND('PRINTABLE (per grading)'!H$16="EXAM", 'PRINTABLE (per grading)'!B$13="Final"), IF(ISERROR(SUMIF('Exam (LECTURE ONLY)'!Z$20:AI$20, "CLO1", 'Exam (LECTURE ONLY)'!Z171:AI171) / 'Exam (LECTURE ONLY)'!AN$6), "", SUMIF('Exam (LECTURE ONLY)'!Z$20:AI$20, "CLO1", 'Exam (LECTURE ONLY)'!Z171:AI171) / 'Exam (LECTURE ONLY)'!AN$6),
IF(AND('PRINTABLE (per grading)'!H$16="OUTPUT", 'PRINTABLE (per grading)'!B$13="Prelim"), IF(ISERROR(SUMIF(OUTPUT!C$20:M$20, "CLO1", OUTPUT!C171:M171) / OUTPUT!AL$6), "", SUMIF(OUTPUT!C$20:M$20, "CLO1", OUTPUT!C171:M171) / OUTPUT!AL$6),
IF(AND('PRINTABLE (per grading)'!H$16="OUTPUT", 'PRINTABLE (per grading)'!B$13="Midterm"), IF(ISERROR(SUMIF(OUTPUT!O$20:Y$20, "CLO1", OUTPUT!O171:Y171) / OUTPUT!AM$6), "", SUMIF(OUTPUT!O$20:Y$20, "CLO1", OUTPUT!O171:Y171) / OUTPUT!AM$6),
IF(AND('PRINTABLE (per grading)'!H$16="OUTPUT", 'PRINTABLE (per grading)'!B$13="Final"), IF(ISERROR(SUMIF(OUTPUT!AA$20:AI$20, "CLO1", OUTPUT!AA171:AI171) / OUTPUT!AN$6), "", SUMIF(OUTPUT!AA$20:AI$20, "CLO1", OUTPUT!AA171:AI171) / OUTPUT!AN$6),
"")))))),"")</f>
        <v/>
      </c>
      <c r="P169" s="286" t="str">
        <f aca="false">IF(B169&lt;&gt;"",IF(O169="","",IF(O169&lt;0.5,1,IF(AND(O169&gt;=0.5,O169&lt;P$10),2,IF(O169&gt;=P$10,3)))),"")</f>
        <v/>
      </c>
      <c r="Q169" s="287" t="str">
        <f aca="false">IF(B169 &lt;&gt; "",IFERROR(IF(AVERAGE(M169,O169)&gt;=P$10,"Y","N"),""),"")</f>
        <v/>
      </c>
      <c r="R169" s="194" t="str">
        <f aca="false">IF(B169 &lt;&gt; "", IFERROR(IF(C$16 = "PRELIM", SUMIF('Database (LECTURE-RES-PRAC)'!D$14:AG$14, "CLO2", 'Database (LECTURE-RES-PRAC)'!D166:AG166) / 'Grade computation'!F$5, IF(C$16 = "MIDTERM", SUMIF('Database (LECTURE-RES-PRAC)'!AJ$14:BM$14, "CLO2", 'Database (LECTURE-RES-PRAC)'!AJ166:BM166) / 'Grade computation'!G$5, IF(C$16 = "FINAL", SUMIF('Database (LECTURE-RES-PRAC)'!BP$14:CS$14, "CLO2", 'Database (LECTURE-RES-PRAC)'!BP166:CS166) / 'Grade computation'!H$5,""))),""),"")</f>
        <v/>
      </c>
      <c r="S169" s="286" t="str">
        <f aca="false">IF(B169&lt;&gt;"",IF(R169="","",IF(R169&lt;0.5,1,IF(AND(R169&gt;=0.5,R169&lt;P$10),2,IF(R169&gt;=P$10,3)))),"")</f>
        <v/>
      </c>
      <c r="T169" s="194" t="str">
        <f aca="false">IF(B169 &lt;&gt; "",IF(AND('PRINTABLE (per grading)'!H$16="EXAM", 'PRINTABLE (per grading)'!B$13="Prelim"), IF(ISERROR(SUMIF('Exam (LECTURE ONLY)'!D$20:M$20, "CLO2", 'Exam (LECTURE ONLY)'!D171:M171) / 'Exam (LECTURE ONLY)'!AL$7), "", SUMIF('Exam (LECTURE ONLY)'!D$20:M$20, "CLO2", 'Exam (LECTURE ONLY)'!D171:M171) /'Exam (LECTURE ONLY)'!AL$7),
IF(AND('PRINTABLE (per grading)'!H$16="EXAM", 'PRINTABLE (per grading)'!B$13="Midterm"), IF(ISERROR(SUMIF('Exam (LECTURE ONLY)'!O$20:X$20, "CLO2", 'Exam (LECTURE ONLY)'!O171:X171) / 'Exam (LECTURE ONLY)'!AM$7), "", SUMIF('Exam (LECTURE ONLY)'!O$20:X$20, "CLO2", 'Exam (LECTURE ONLY)'!O171:X171) / 'Exam (LECTURE ONLY)'!AM$7),
IF(AND('PRINTABLE (per grading)'!H$16="EXAM", 'PRINTABLE (per grading)'!B$13="Final"), IF(ISERROR(SUMIF('Exam (LECTURE ONLY)'!Z$20:AI$20, "CLO2", 'Exam (LECTURE ONLY)'!Z171:AI171) / 'Exam (LECTURE ONLY)'!AN$7), "", SUMIF('Exam (LECTURE ONLY)'!Z$20:AI$20, "CLO2", 'Exam (LECTURE ONLY)'!Z171:AI171) / 'Exam (LECTURE ONLY)'!AN$7),
IF(AND('PRINTABLE (per grading)'!H$16="OUTPUT", 'PRINTABLE (per grading)'!B$13="Prelim"), IF(ISERROR(SUMIF(OUTPUT!C$20:M$20, "CLO2", OUTPUT!C171:M171) / OUTPUT!AL$7), "", SUMIF(OUTPUT!C$20:M$20, "CLO2", OUTPUT!C171:M171) / OUTPUT!AL$7),
IF(AND('PRINTABLE (per grading)'!H$16="OUTPUT", 'PRINTABLE (per grading)'!B$13="Midterm"), IF(ISERROR(SUMIF(OUTPUT!O$20:Y$20, "CLO2", OUTPUT!O171:Y171) / OUTPUT!AM$7), "", SUMIF(OUTPUT!O$20:Y$20, "CLO2", OUTPUT!O171:Y171) / OUTPUT!AM$7),
IF(AND('PRINTABLE (per grading)'!H$16="OUTPUT", 'PRINTABLE (per grading)'!B$13="Final"), IF(ISERROR(SUMIF(OUTPUT!AA$20:AI$20, "CLO2", OUTPUT!AA171:AI171) / OUTPUT!AN$7), "", SUMIF(OUTPUT!AA$20:AI$20, "CLO2", OUTPUT!AA171:AI171) / OUTPUT!AN$7),
"")))))),"")</f>
        <v/>
      </c>
      <c r="U169" s="286" t="str">
        <f aca="false">IF(B169&lt;&gt;"",IF(T169="","",IF(T169&lt;0.5,1,IF(AND(T169&gt;=0.5,T169&lt;P$10),2,IF(T169&gt;=P$10,3)))),"")</f>
        <v/>
      </c>
      <c r="V169" s="287" t="str">
        <f aca="false">IF(B169 &lt;&gt; "",IFERROR(IF(AVERAGE(R169,T169)&gt;=P$10,"Y","N"),""),"")</f>
        <v/>
      </c>
      <c r="W169" s="194" t="str">
        <f aca="false">IF(B169 &lt;&gt; "", IFERROR(IF(C$16 = "PRELIM", SUMIF('Database (LECTURE-RES-PRAC)'!D$14:AG$14, "CLO3", 'Database (LECTURE-RES-PRAC)'!D166:AG166) / 'Grade computation'!F$6, IF(C$16 = "MIDTERM", SUMIF('Database (LECTURE-RES-PRAC)'!AJ$14:BM$14, "CLO3", 'Database (LECTURE-RES-PRAC)'!AJ166:BM166) / 'Grade computation'!G$6, IF(C$16 = "FINAL", SUMIF('Database (LECTURE-RES-PRAC)'!BP$14:CS$14, "CLO3", 'Database (LECTURE-RES-PRAC)'!BP166:CS166) / 'Grade computation'!H$6,""))),""),"")</f>
        <v/>
      </c>
      <c r="X169" s="286" t="str">
        <f aca="false">IF(B169&lt;&gt;"",IF(W169="","",IF(W169&lt;0.5,1,IF(AND(W169&gt;=0.5,W169&lt;P$10),2,IF(W169&gt;=P$10,3)))),"")</f>
        <v/>
      </c>
      <c r="Y169" s="194" t="str">
        <f aca="false">IF(B169 &lt;&gt; "",IF(AND('PRINTABLE (per grading)'!H$16="EXAM", 'PRINTABLE (per grading)'!B$13="Prelim"), IF(ISERROR(SUMIF('Exam (LECTURE ONLY)'!D$20:M$20, "CLO3", 'Exam (LECTURE ONLY)'!D171:M171) / 'Exam (LECTURE ONLY)'!AL$8), "", SUMIF('Exam (LECTURE ONLY)'!D$20:M$20, "CLO3", 'Exam (LECTURE ONLY)'!D171:M171) /'Exam (LECTURE ONLY)'!AL$8),
IF(AND('PRINTABLE (per grading)'!H$16="EXAM", 'PRINTABLE (per grading)'!B$13="Midterm"), IF(ISERROR(SUMIF('Exam (LECTURE ONLY)'!O$20:X$20, "CLO3", 'Exam (LECTURE ONLY)'!O171:X171) / 'Exam (LECTURE ONLY)'!AM$8), "", SUMIF('Exam (LECTURE ONLY)'!O$20:X$20, "CLO3", 'Exam (LECTURE ONLY)'!O171:X171) / 'Exam (LECTURE ONLY)'!AM$8),
IF(AND('PRINTABLE (per grading)'!H$16="EXAM", 'PRINTABLE (per grading)'!B$13="Final"), IF(ISERROR(SUMIF('Exam (LECTURE ONLY)'!Z$20:AI$20, "CLO3", 'Exam (LECTURE ONLY)'!Z171:AI171) / 'Exam (LECTURE ONLY)'!AN$8), "", SUMIF('Exam (LECTURE ONLY)'!Z$20:AI$20, "CLO3", 'Exam (LECTURE ONLY)'!Z171:AI171) / 'Exam (LECTURE ONLY)'!AN$8),
IF(AND('PRINTABLE (per grading)'!H$16="OUTPUT", 'PRINTABLE (per grading)'!B$13="Prelim"), IF(ISERROR(SUMIF(OUTPUT!C$20:M$20, "CLO3", OUTPUT!C171:M171) / OUTPUT!AL$8), "", SUMIF(OUTPUT!C$20:M$20, "CLO3", OUTPUT!C171:M171) / OUTPUT!AL$8),
IF(AND('PRINTABLE (per grading)'!H$16="OUTPUT", 'PRINTABLE (per grading)'!B$13="Midterm"), IF(ISERROR(SUMIF(OUTPUT!O$20:Y$20, "CLO3", OUTPUT!O171:Y171) / OUTPUT!AM$8), "", SUMIF(OUTPUT!O$20:Y$20, "CLO3", OUTPUT!O171:Y171) / OUTPUT!AM$8),
IF(AND('PRINTABLE (per grading)'!H$16="OUTPUT", 'PRINTABLE (per grading)'!B$13="Final"), IF(ISERROR(SUMIF(OUTPUT!AA$20:AI$20, "CLO3", OUTPUT!AA171:AI171) / OUTPUT!AN$8), "", SUMIF(OUTPUT!AA$20:AI$20, "CLO3", OUTPUT!AA171:AI171) / OUTPUT!AN$8),
"" )))))),"")</f>
        <v/>
      </c>
      <c r="Z169" s="286" t="str">
        <f aca="false">IF(B169&lt;&gt;"",IF(Y169="","",IF(Y169&lt;0.5,1,IF(AND(Y169&gt;=0.5,Y169&lt;P$10),2,IF(Y169&gt;=P$10,3)))),"")</f>
        <v/>
      </c>
      <c r="AA169" s="287" t="str">
        <f aca="false">IF(B169 &lt;&gt; "",IFERROR(IF(AVERAGE(W169,Y169)&gt;=P$10,"Y","N"),""),"")</f>
        <v/>
      </c>
      <c r="AB169" s="194" t="str">
        <f aca="false">IF(B169 &lt;&gt; "", IFERROR(IF(C$16 = "PRELIM", SUMIF('Database (LECTURE-RES-PRAC)'!D$14:AG$14, "CLO4", 'Database (LECTURE-RES-PRAC)'!D166:AG166) / 'Grade computation'!F$7, IF(C$16 = "MIDTERM", SUMIF('Database (LECTURE-RES-PRAC)'!AJ$14:BM$14, "CLO4", 'Database (LECTURE-RES-PRAC)'!AJ166:BM166) / 'Grade computation'!G$7, IF(C$16 = "FINAL", SUMIF('Database (LECTURE-RES-PRAC)'!BP$14:CS$14, "CLO4", 'Database (LECTURE-RES-PRAC)'!BP166:CS166) / 'Grade computation'!H$7,""))),""),"")</f>
        <v/>
      </c>
      <c r="AC169" s="286" t="str">
        <f aca="false">IF(B169&lt;&gt;"",IF(AB169="","",IF(AB169&lt;0.5,1,IF(AND(AB169&gt;=0.5,AB169&lt;P$10),2,IF(AB169&gt;=P$10,3)))),"")</f>
        <v/>
      </c>
      <c r="AD169" s="194" t="str">
        <f aca="false">IF(B169 &lt;&gt; "",IF(AND('PRINTABLE (per grading)'!H$16="EXAM", 'PRINTABLE (per grading)'!B$13="Prelim"), IF(ISERROR(SUMIF('Exam (LECTURE ONLY)'!D$20:M$20, "CLO4", 'Exam (LECTURE ONLY)'!D171:M171) / 'Exam (LECTURE ONLY)'!AL$9), "", SUMIF('Exam (LECTURE ONLY)'!D$20:M$20, "CLO4", 'Exam (LECTURE ONLY)'!D171:M171) /'Exam (LECTURE ONLY)'!AL$9),
IF(AND('PRINTABLE (per grading)'!H$16="EXAM", 'PRINTABLE (per grading)'!B$13="Midterm"), IF(ISERROR(SUMIF('Exam (LECTURE ONLY)'!O$20:X$20, "CLO4", 'Exam (LECTURE ONLY)'!O171:X171) / 'Exam (LECTURE ONLY)'!AM$9), "", SUMIF('Exam (LECTURE ONLY)'!O$20:X$20, "CLO4", 'Exam (LECTURE ONLY)'!O171:X171) / 'Exam (LECTURE ONLY)'!AM$9),
IF(AND('PRINTABLE (per grading)'!H$16="EXAM", 'PRINTABLE (per grading)'!B$13="Final"), IF(ISERROR(SUMIF('Exam (LECTURE ONLY)'!Z$20:AI$20, "CLO4", 'Exam (LECTURE ONLY)'!Z171:AI171) / 'Exam (LECTURE ONLY)'!AN$9), "", SUMIF('Exam (LECTURE ONLY)'!Z$20:AI$20, "CLO4", 'Exam (LECTURE ONLY)'!Z171:AI171) / 'Exam (LECTURE ONLY)'!AN$9),
IF(AND('PRINTABLE (per grading)'!H$16="OUTPUT", 'PRINTABLE (per grading)'!B$13="Prelim"), IF(ISERROR(SUMIF(OUTPUT!C$20:M$20, "CLO4", OUTPUT!C171:M171) / OUTPUT!AL$9), "", SUMIF(OUTPUT!C$20:M$20, "CLO4", OUTPUT!C171:M171) / OUTPUT!AL$9),
IF(AND('PRINTABLE (per grading)'!H$16="OUTPUT", 'PRINTABLE (per grading)'!B$13="Midterm"), IF(ISERROR(SUMIF(OUTPUT!O$20:Y$20, "CLO4", OUTPUT!O171:Y171) / OUTPUT!AM$9), "", SUMIF(OUTPUT!O$20:Y$20, "CLO4", OUTPUT!O171:Y171) / OUTPUT!AM$9),
IF(AND('PRINTABLE (per grading)'!H$16="OUTPUT", 'PRINTABLE (per grading)'!B$13="Final"), IF(ISERROR(SUMIF(OUTPUT!AA$20:AI$20, "CLO4", OUTPUT!AA171:AI171) / OUTPUT!AN$9), "", SUMIF(OUTPUT!AA$20:AI$20, "CLO4", OUTPUT!AA171:AI171) / OUTPUT!AN$9),
"")))))),"")</f>
        <v/>
      </c>
      <c r="AE169" s="286" t="str">
        <f aca="false">IF(B169&lt;&gt;"",IF(AD169="","",IF(AD169&lt;0.5,1,IF(AND(AD169&gt;=0.5,AD169&lt;P$10),2,IF(AD169&gt;=P$10,3)))),"")</f>
        <v/>
      </c>
      <c r="AF169" s="287" t="str">
        <f aca="false">IF(B169 &lt;&gt; "",IFERROR(IF(AVERAGE(AB169,AD169)&gt;=P$10,"Y","N"),""),"")</f>
        <v/>
      </c>
      <c r="AG169" s="194" t="str">
        <f aca="false">IF(B169 &lt;&gt; "", IFERROR(IF(C$16 = "PRELIM", SUMIF('Database (LECTURE-RES-PRAC)'!D$14:AG$14, "CLO5", 'Database (LECTURE-RES-PRAC)'!D166:AG166) / 'Grade computation'!F$8, IF(C$16 = "MIDTERM", SUMIF('Database (LECTURE-RES-PRAC)'!AJ$14:BM$14, "CLO5", 'Database (LECTURE-RES-PRAC)'!AJ166:BM166) / 'Grade computation'!G$8, IF(C$16 = "FINAL", SUMIF('Database (LECTURE-RES-PRAC)'!BP$14:CS$14, "CLO5", 'Database (LECTURE-RES-PRAC)'!BP166:CS166) / 'Grade computation'!H$8,""))),""),"")</f>
        <v/>
      </c>
      <c r="AH169" s="286" t="str">
        <f aca="false">IF(B169&lt;&gt;"",IF(AG169="","",IF(AG169&lt;0.5,1,IF(AND(AG169&gt;=0.5,AG169&lt;P$10),2,IF(AG169&gt;=P$10,3)))),"")</f>
        <v/>
      </c>
      <c r="AI169" s="194" t="str">
        <f aca="false">IF(B169 &lt;&gt; "",IF(AND('PRINTABLE (per grading)'!H$16="EXAM", 'PRINTABLE (per grading)'!B$13="Prelim"), IF(ISERROR(SUMIF('Exam (LECTURE ONLY)'!D$20:M$20, "CLO5", 'Exam (LECTURE ONLY)'!D171:M171) / 'Exam (LECTURE ONLY)'!AL$10), "", SUMIF('Exam (LECTURE ONLY)'!D$20:M$20, "CLO5", 'Exam (LECTURE ONLY)'!D171:M171) /'Exam (LECTURE ONLY)'!AL$10),
IF(AND('PRINTABLE (per grading)'!H$16="EXAM", 'PRINTABLE (per grading)'!B$13="Midterm"), IF(ISERROR(SUMIF('Exam (LECTURE ONLY)'!O$20:X$20, "CLO5", 'Exam (LECTURE ONLY)'!O171:X171) / 'Exam (LECTURE ONLY)'!AM$10), "", SUMIF('Exam (LECTURE ONLY)'!O$20:X$20, "CLO5", 'Exam (LECTURE ONLY)'!O171:X171) / 'Exam (LECTURE ONLY)'!AM$10),
IF(AND('PRINTABLE (per grading)'!H$16="EXAM", 'PRINTABLE (per grading)'!B$13="Final"), IF(ISERROR(SUMIF('Exam (LECTURE ONLY)'!Z$20:AI$20, "CLO5", 'Exam (LECTURE ONLY)'!Z171:AI171) / 'Exam (LECTURE ONLY)'!AN$10), "", SUMIF('Exam (LECTURE ONLY)'!Z$20:AI$20, "CLO5", 'Exam (LECTURE ONLY)'!Z171:AI171) / 'Exam (LECTURE ONLY)'!AN$10),
IF(AND('PRINTABLE (per grading)'!H$16="OUTPUT", 'PRINTABLE (per grading)'!B$13="Prelim"), IF(ISERROR(SUMIF(OUTPUT!C$20:M$20, "CLO5", OUTPUT!C171:M171) / OUTPUT!AL$10), "", SUMIF(OUTPUT!C$20:M$20, "CLO5", OUTPUT!C171:M171) / OUTPUT!AL$10),
IF(AND('PRINTABLE (per grading)'!H$16="OUTPUT", 'PRINTABLE (per grading)'!B$13="Midterm"), IF(ISERROR(SUMIF(OUTPUT!O$20:Y$20, "CLO5", OUTPUT!O171:Y171) / OUTPUT!AM$10), "", SUMIF(OUTPUT!O$20:Y$20, "CLO5", OUTPUT!O171:Y171) / OUTPUT!AM$10),
IF(AND('PRINTABLE (per grading)'!H$16="OUTPUT", 'PRINTABLE (per grading)'!B$13="Final"), IF(ISERROR(SUMIF(OUTPUT!AA$20:AI$20, "CLO5", OUTPUT!AA171:AI171) / OUTPUT!AN$10), "", SUMIF(OUTPUT!AA$20:AI$20, "CLO5", OUTPUT!AA171:AI171) / OUTPUT!AN$10),
"")))))),"")</f>
        <v/>
      </c>
      <c r="AJ169" s="286" t="str">
        <f aca="false">IF(B169&lt;&gt;"",IF(AI169="","",IF(AI169&lt;0.5,1,IF(AND(AI169&gt;=0.5,AI169&lt;P$10),2,IF(AI169&gt;=P$10,3)))),"")</f>
        <v/>
      </c>
      <c r="AK169" s="287" t="str">
        <f aca="false">IF(B169 &lt;&gt; "",IFERROR(IF(AVERAGE(AG169,AI169)&gt;=P$10,"Y","N"),""),"")</f>
        <v/>
      </c>
      <c r="AL169" s="194" t="str">
        <f aca="false">IF(B169 &lt;&gt; "", IFERROR(IF(C$16 = "PRELIM", SUMIF('Database (LECTURE-RES-PRAC)'!D$14:AG$14, "CLO6", 'Database (LECTURE-RES-PRAC)'!D166:AG166) / 'Grade computation'!F$9, IF(C$16 = "MIDTERM", SUMIF('Database (LECTURE-RES-PRAC)'!AJ$14:BM$14, "CLO6", 'Database (LECTURE-RES-PRAC)'!AJ166:BM166) / 'Grade computation'!G$9, IF(C$16 = "FINAL", SUMIF('Database (LECTURE-RES-PRAC)'!BP$14:CS$14, "CLO6", 'Database (LECTURE-RES-PRAC)'!BP166:CS166) / 'Grade computation'!H$9,""))),""),"")</f>
        <v/>
      </c>
      <c r="AM169" s="286" t="str">
        <f aca="false">IF(B169&lt;&gt;"",IF(AL169="","",IF(AL169&lt;0.5,1,IF(AND(AL169&gt;=0.5,AL169&lt;P$10),2,IF(AL169&gt;=P$10,3)))),"")</f>
        <v/>
      </c>
      <c r="AN169" s="194" t="str">
        <f aca="false">IF(B169 &lt;&gt; "",IF(AND('PRINTABLE (per grading)'!H$16="EXAM", 'PRINTABLE (per grading)'!B$13="Prelim"), IF(ISERROR(SUMIF('Exam (LECTURE ONLY)'!D$20:M$20, "CLO6", 'Exam (LECTURE ONLY)'!D171:M171) / 'Exam (LECTURE ONLY)'!AL$11), "", SUMIF('Exam (LECTURE ONLY)'!D$20:M$20, "CLO6", 'Exam (LECTURE ONLY)'!D171:M171) /'Exam (LECTURE ONLY)'!AL$11),
IF(AND('PRINTABLE (per grading)'!H$16="EXAM", 'PRINTABLE (per grading)'!B$13="Midterm"), IF(ISERROR(SUMIF('Exam (LECTURE ONLY)'!O$20:X$20, "CLO6", 'Exam (LECTURE ONLY)'!O171:X171) / 'Exam (LECTURE ONLY)'!AM$11), "", SUMIF('Exam (LECTURE ONLY)'!O$20:X$20, "CLO6", 'Exam (LECTURE ONLY)'!O171:X171) / 'Exam (LECTURE ONLY)'!AM$11),
IF(AND('PRINTABLE (per grading)'!H$16="EXAM", 'PRINTABLE (per grading)'!B$13="Final"), IF(ISERROR(SUMIF('Exam (LECTURE ONLY)'!Z$20:AI$20, "CLO6", 'Exam (LECTURE ONLY)'!Z171:AI171) / 'Exam (LECTURE ONLY)'!AN$11), "", SUMIF('Exam (LECTURE ONLY)'!Z$20:AI$20, "CLO6", 'Exam (LECTURE ONLY)'!Z171:AI171) / 'Exam (LECTURE ONLY)'!AN$11),
IF(AND('PRINTABLE (per grading)'!H$16="OUTPUT", 'PRINTABLE (per grading)'!B$13="Prelim"), IF(ISERROR(SUMIF(OUTPUT!C$20:M$20, "CLO6", OUTPUT!C171:M171) / OUTPUT!AL$11), "", SUMIF(OUTPUT!C$20:M$20, "CLO6", OUTPUT!C171:M171) / OUTPUT!AL$11),
IF(AND('PRINTABLE (per grading)'!H$16="OUTPUT", 'PRINTABLE (per grading)'!B$13="Midterm"), IF(ISERROR(SUMIF(OUTPUT!O$20:Y$20, "CLO6", OUTPUT!O171:Y171) / OUTPUT!AM$11), "", SUMIF(OUTPUT!O$20:Y$20, "CLO6", OUTPUT!O171:Y171) / OUTPUT!AM$11),
IF(AND('PRINTABLE (per grading)'!H$16="OUTPUT", 'PRINTABLE (per grading)'!B$13="Final"), IF(ISERROR(SUMIF(OUTPUT!AA$20:AI$20, "CLO6", OUTPUT!AA171:AI171) / OUTPUT!AN$11), "", SUMIF(OUTPUT!AA$20:AI$20, "CLO6", OUTPUT!AA171:AI171) / OUTPUT!AN$11),
"")))))),"")</f>
        <v/>
      </c>
      <c r="AO169" s="286" t="str">
        <f aca="false">IF(B169&lt;&gt;"",IF(AN169="","",IF(AN169&lt;0.5,1,IF(AND(AN169&gt;=0.5,AN169&lt;P$10),2,IF(AN169&gt;=P$10,3)))),"")</f>
        <v/>
      </c>
      <c r="AP169" s="287" t="str">
        <f aca="false">IF(B169 &lt;&gt; "",IFERROR(IF(AVERAGE(AL169,AN169)&gt;=P$10,"Y","N"),""),"")</f>
        <v/>
      </c>
      <c r="AQ169" s="194" t="str">
        <f aca="false">IF(B169 &lt;&gt; "", IFERROR(IF(C$16 = "PRELIM", SUMIF('Database (LECTURE-RES-PRAC)'!D$14:AG$14, "CLO7", 'Database (LECTURE-RES-PRAC)'!D166:AG166) / 'Grade computation'!F$10, IF(C$16 = "MIDTERM", SUMIF('Database (LECTURE-RES-PRAC)'!AJ$14:BM$14, "CLO7", 'Database (LECTURE-RES-PRAC)'!AJ166:BM166) / 'Grade computation'!G$10, IF(C$16 = "FINAL", SUMIF('Database (LECTURE-RES-PRAC)'!BP$14:CS$14, "CLO7", 'Database (LECTURE-RES-PRAC)'!BP166:CS166) / 'Grade computation'!H$10,""))),""),"")</f>
        <v/>
      </c>
      <c r="AR169" s="286" t="str">
        <f aca="false">IF(B169&lt;&gt;"",IF(AQ169="","",IF(AQ169&lt;0.5,1,IF(AND(AQ169&gt;=0.5,AQ169&lt;P$10),2,IF(AQ169&gt;=P$10,3)))),"")</f>
        <v/>
      </c>
      <c r="AS169" s="194" t="str">
        <f aca="false">IF(B169 &lt;&gt; "",IF(AND('PRINTABLE (per grading)'!H$16="EXAM", 'PRINTABLE (per grading)'!B$13="Prelim"), IF(ISERROR(SUMIF('Exam (LECTURE ONLY)'!D$20:M$20, "CLO7", 'Exam (LECTURE ONLY)'!D171:M171) / 'Exam (LECTURE ONLY)'!AL$12), "", SUMIF('Exam (LECTURE ONLY)'!D$20:M$20, "CLO7", 'Exam (LECTURE ONLY)'!D171:M171) /'Exam (LECTURE ONLY)'!AL$12),
IF(AND('PRINTABLE (per grading)'!H$16="EXAM", 'PRINTABLE (per grading)'!B$13="Midterm"), IF(ISERROR(SUMIF('Exam (LECTURE ONLY)'!O$20:X$20, "CLO7", 'Exam (LECTURE ONLY)'!O171:X171) / 'Exam (LECTURE ONLY)'!AM$12), "", SUMIF('Exam (LECTURE ONLY)'!O$20:X$20, "CLO7", 'Exam (LECTURE ONLY)'!O171:X171) / 'Exam (LECTURE ONLY)'!AM$12),
IF(AND('PRINTABLE (per grading)'!H$16="EXAM", 'PRINTABLE (per grading)'!B$13="Final"), IF(ISERROR(SUMIF('Exam (LECTURE ONLY)'!Z$20:AI$20, "CLO7", 'Exam (LECTURE ONLY)'!Z171:AI171) / 'Exam (LECTURE ONLY)'!AN$12), "", SUMIF('Exam (LECTURE ONLY)'!Z$20:AI$20, "CLO7", 'Exam (LECTURE ONLY)'!Z171:AI171) / 'Exam (LECTURE ONLY)'!AN$12),
IF(AND('PRINTABLE (per grading)'!H$16="OUTPUT", 'PRINTABLE (per grading)'!B$13="Prelim"), IF(ISERROR(SUMIF(OUTPUT!C$20:M$20, "CLO7", OUTPUT!C171:M171) / OUTPUT!AL$12), "", SUMIF(OUTPUT!C$20:M$20, "CLO7", OUTPUT!C171:M171) / OUTPUT!AL$12),
IF(AND('PRINTABLE (per grading)'!H$16="OUTPUT", 'PRINTABLE (per grading)'!B$13="Midterm"), IF(ISERROR(SUMIF(OUTPUT!O$20:Y$20, "CLO7", OUTPUT!O171:Y171) / OUTPUT!AM$12), "", SUMIF(OUTPUT!O$20:Y$20, "CLO7", OUTPUT!O171:Y171) / OUTPUT!AM$12),
IF(AND('PRINTABLE (per grading)'!H$16="OUTPUT", 'PRINTABLE (per grading)'!B$13="Final"), IF(ISERROR(SUMIF(OUTPUT!AA$20:AI$20, "CLO7", OUTPUT!AA171:AI171) / OUTPUT!AN$12), "", SUMIF(OUTPUT!AA$20:AI$20, "CLO7", OUTPUT!AA171:AI171) / OUTPUT!AN$12),
"")))))),"")</f>
        <v/>
      </c>
      <c r="AT169" s="286" t="str">
        <f aca="false">IF(B169&lt;&gt;"",IF(AS169="","",IF(AS169&lt;0.5,1,IF(AND(AS169&gt;=0.5,AS169&lt;P$10),2,IF(AS169&gt;=P$10,3)))),"")</f>
        <v/>
      </c>
      <c r="AU169" s="287" t="str">
        <f aca="false">IF(B169 &lt;&gt; "",IFERROR(IF(AVERAGE(AQ169,AS169)&gt;=P$10,"Y","N"),""),"")</f>
        <v/>
      </c>
      <c r="AV169" s="194" t="str">
        <f aca="false">IF(B169 &lt;&gt; "", IFERROR(IF(C$16 = "PRELIM", SUMIF('Database (LECTURE-RES-PRAC)'!D$14:AG$14, "CLO8", 'Database (LECTURE-RES-PRAC)'!D166:AG166) / 'Grade computation'!F$11, IF(C$16 = "MIDTERM", SUMIF('Database (LECTURE-RES-PRAC)'!AJ$14:BM$14, "CLO8", 'Database (LECTURE-RES-PRAC)'!AJ166:BM166) / 'Grade computation'!G$11, IF(C$16 = "FINAL", SUMIF('Database (LECTURE-RES-PRAC)'!BP$14:CS$14, "CLO8", 'Database (LECTURE-RES-PRAC)'!BP166:CS166) / 'Grade computation'!H$11,""))),""),"")</f>
        <v/>
      </c>
      <c r="AW169" s="286" t="str">
        <f aca="false">IF(B169&lt;&gt;"",IF(AV169="","",IF(AV169&lt;0.5,1,IF(AND(AV169&gt;=0.5,AV169&lt;P$10),2,IF(AV169&gt;=P$10,3)))),"")</f>
        <v/>
      </c>
      <c r="AX169" s="194" t="str">
        <f aca="false">IF(B169 &lt;&gt; "",IF(AND('PRINTABLE (per grading)'!H$16="EXAM", 'PRINTABLE (per grading)'!B$13="Prelim"), IF(ISERROR(SUMIF('Exam (LECTURE ONLY)'!D$20:M$20, "CLO8", 'Exam (LECTURE ONLY)'!D171:M171) / 'Exam (LECTURE ONLY)'!AL$13), "", SUMIF('Exam (LECTURE ONLY)'!D$20:M$20, "CLO8", 'Exam (LECTURE ONLY)'!D171:M171) /'Exam (LECTURE ONLY)'!AL$13),
IF(AND('PRINTABLE (per grading)'!H$16="EXAM", 'PRINTABLE (per grading)'!B$13="Midterm"), IF(ISERROR(SUMIF('Exam (LECTURE ONLY)'!O$20:X$20, "CLO8", 'Exam (LECTURE ONLY)'!O171:X171) / 'Exam (LECTURE ONLY)'!AM$13), "", SUMIF('Exam (LECTURE ONLY)'!O$20:X$20, "CLO8", 'Exam (LECTURE ONLY)'!O171:X171) / 'Exam (LECTURE ONLY)'!AM$13),
IF(AND('PRINTABLE (per grading)'!H$16="EXAM", 'PRINTABLE (per grading)'!B$13="Final"), IF(ISERROR(SUMIF('Exam (LECTURE ONLY)'!Z$20:AI$20, "CLO8", 'Exam (LECTURE ONLY)'!Z171:AI171) / 'Exam (LECTURE ONLY)'!AN$13), "", SUMIF('Exam (LECTURE ONLY)'!Z$20:AI$20, "CLO8", 'Exam (LECTURE ONLY)'!Z171:AI171) / 'Exam (LECTURE ONLY)'!AN$13),
IF(AND('PRINTABLE (per grading)'!H$16="OUTPUT", 'PRINTABLE (per grading)'!B$13="Prelim"), IF(ISERROR(SUMIF(OUTPUT!C$20:M$20, "CLO8", OUTPUT!C171:M171) / OUTPUT!AL$13), "", SUMIF(OUTPUT!C$20:M$20, "CLO8", OUTPUT!C171:M171) / OUTPUT!AL$13),
IF(AND('PRINTABLE (per grading)'!H$16="OUTPUT", 'PRINTABLE (per grading)'!B$13="Midterm"), IF(ISERROR(SUMIF(OUTPUT!O$20:Y$20, "CLO8", OUTPUT!O171:Y171) / OUTPUT!AM$13), "", SUMIF(OUTPUT!O$20:Y$20, "CLO8", OUTPUT!O171:Y171) / OUTPUT!AM$13),
IF(AND('PRINTABLE (per grading)'!H$16="OUTPUT", 'PRINTABLE (per grading)'!B$13="Final"), IF(ISERROR(SUMIF(OUTPUT!AA$20:AI$20, "CLO8", OUTPUT!AA171:AI171) / OUTPUT!AN$13), "", SUMIF(OUTPUT!AA$20:AI$20, "CLO8", OUTPUT!AA171:AI171) / OUTPUT!AN$13),
"")))))),"")</f>
        <v/>
      </c>
      <c r="AY169" s="286" t="str">
        <f aca="false">IF(B169&lt;&gt;"",IF(AX169="","",IF(AX169&lt;0.5,1,IF(AND(AX169&gt;=0.5,AX169&lt;P$10),2,IF(AX169&gt;=P$10,3)))),"")</f>
        <v/>
      </c>
      <c r="AZ169" s="287" t="str">
        <f aca="false">IF(B169 &lt;&gt; "",IFERROR(IF(AVERAGE(AV169,AX169)&gt;=P$10,"Y","N"),""),"")</f>
        <v/>
      </c>
      <c r="BA169" s="194" t="str">
        <f aca="false">IF(B169 &lt;&gt; "", IFERROR(IF(C$16 = "PRELIM", SUMIF('Database (LECTURE-RES-PRAC)'!D$14:AG$14, "CLO9", 'Database (LECTURE-RES-PRAC)'!D166:AG166) / 'Grade computation'!F$12, IF(C$16 = "MIDTERM", SUMIF('Database (LECTURE-RES-PRAC)'!AJ$14:BM$14, "CLO9", 'Database (LECTURE-RES-PRAC)'!AJ166:BM166) / 'Grade computation'!G$12, IF(C$16 = "FINAL", SUMIF('Database (LECTURE-RES-PRAC)'!BP$14:CS$14, "CLO9", 'Database (LECTURE-RES-PRAC)'!BP166:CS166) / 'Grade computation'!H$12,""))),""),"")</f>
        <v/>
      </c>
      <c r="BB169" s="286" t="str">
        <f aca="false">IF(B169&lt;&gt;"",IF(BA169="","",IF(BA169&lt;0.5,1,IF(AND(BA169&gt;=0.5,BA169&lt;P$10),2,IF(BA169&gt;=P$10,3)))),"")</f>
        <v/>
      </c>
      <c r="BC169" s="194" t="str">
        <f aca="false">IF(B169 &lt;&gt; "",IF(AND('PRINTABLE (per grading)'!H$16="EXAM", 'PRINTABLE (per grading)'!B$13="Prelim"), IF(ISERROR(SUMIF('Exam (LECTURE ONLY)'!D$20:M$20, "CLO9", 'Exam (LECTURE ONLY)'!D171:M171) / 'Exam (LECTURE ONLY)'!AL$14), "", SUMIF('Exam (LECTURE ONLY)'!D$20:M$20, "CLO9", 'Exam (LECTURE ONLY)'!D171:M171) /'Exam (LECTURE ONLY)'!AL$14),
IF(AND('PRINTABLE (per grading)'!H$16="EXAM", 'PRINTABLE (per grading)'!B$13="Midterm"), IF(ISERROR(SUMIF('Exam (LECTURE ONLY)'!O$20:X$20, "CLO9", 'Exam (LECTURE ONLY)'!O171:X171) / 'Exam (LECTURE ONLY)'!AM$14), "", SUMIF('Exam (LECTURE ONLY)'!O$20:X$20, "CLO9", 'Exam (LECTURE ONLY)'!O171:X171) / 'Exam (LECTURE ONLY)'!AM$14),
IF(AND('PRINTABLE (per grading)'!H$16="EXAM", 'PRINTABLE (per grading)'!B$13="Final"), IF(ISERROR(SUMIF('Exam (LECTURE ONLY)'!Z$20:AI$20, "CLO9", 'Exam (LECTURE ONLY)'!Z171:AI171) / 'Exam (LECTURE ONLY)'!AN$14), "", SUMIF('Exam (LECTURE ONLY)'!Z$20:AI$20, "CLO9", 'Exam (LECTURE ONLY)'!Z171:AI171) / 'Exam (LECTURE ONLY)'!AN$14),
IF(AND('PRINTABLE (per grading)'!H$16="OUTPUT", 'PRINTABLE (per grading)'!B$13="Prelim"), IF(ISERROR(SUMIF(OUTPUT!C$20:M$20, "CLO9", OUTPUT!C171:M171) / OUTPUT!AL$14), "", SUMIF(OUTPUT!C$20:M$20, "CLO9", OUTPUT!C171:M171) / OUTPUT!AL$14),
IF(AND('PRINTABLE (per grading)'!H$16="OUTPUT", 'PRINTABLE (per grading)'!B$13="Midterm"), IF(ISERROR(SUMIF(OUTPUT!O$20:Y$20, "CLO9", OUTPUT!O171:Y171) / OUTPUT!AM$14), "", SUMIF(OUTPUT!O$20:Y$20, "CLO9", OUTPUT!O171:Y171) / OUTPUT!AM$14),
IF(AND('PRINTABLE (per grading)'!H$16="OUTPUT", 'PRINTABLE (per grading)'!B$13="Final"), IF(ISERROR(SUMIF(OUTPUT!AA$20:AI$20, "CLO9", OUTPUT!AA171:AI171) / OUTPUT!AN$14), "", SUMIF(OUTPUT!AA$20:AI$20, "CLO9", OUTPUT!AA171:AI171) / OUTPUT!AN$14),
"")))))),"")</f>
        <v/>
      </c>
      <c r="BD169" s="286" t="str">
        <f aca="false">IF(B169&lt;&gt;"",IF(BC169="","",IF(BC169&lt;0.5,1,IF(AND(BC169&gt;=0.5,BC169&lt;P$10),2,IF(BC169&gt;=P$10,3)))),"")</f>
        <v/>
      </c>
      <c r="BE169" s="287" t="str">
        <f aca="false">IF(B169 &lt;&gt; "",IFERROR(IF(AVERAGE(BA169,BC169)&gt;=P$10,"Y","N"),""),"")</f>
        <v/>
      </c>
      <c r="BF169" s="194" t="str">
        <f aca="false">IF(B169 &lt;&gt; "", IFERROR(IF(C$16 = "PRELIM", SUMIF('Database (LECTURE-RES-PRAC)'!D$14:AG$14, "CLO10", 'Database (LECTURE-RES-PRAC)'!D166:AG166) / 'Grade computation'!F$13, IF(C$16 = "MIDTERM", SUMIF('Database (LECTURE-RES-PRAC)'!AJ$14:BM$14, "CLO10", 'Database (LECTURE-RES-PRAC)'!AJ166:BM166) / 'Grade computation'!G$13, IF(C$16 = "FINAL", SUMIF('Database (LECTURE-RES-PRAC)'!BP$14:CS$14, "CLO10", 'Database (LECTURE-RES-PRAC)'!BP166:CS166) / 'Grade computation'!H$13,""))),""),"")</f>
        <v/>
      </c>
      <c r="BG169" s="286" t="str">
        <f aca="false">IF(B169&lt;&gt;"",IF(BF169="","",IF(BF169&lt;0.5,1,IF(AND(BF169&gt;=0.5,BF169&lt;P$10),2,IF(BF169&gt;=P$10,3)))),"")</f>
        <v/>
      </c>
      <c r="BH169" s="194" t="str">
        <f aca="false">IF(B169 &lt;&gt; "",IF(AND('PRINTABLE (per grading)'!H$16="EXAM", 'PRINTABLE (per grading)'!B$13="Prelim"), IF(ISERROR(SUMIF('Exam (LECTURE ONLY)'!D$20:M$20, "CLO10", 'Exam (LECTURE ONLY)'!D171:M171) / 'Exam (LECTURE ONLY)'!AL$15), "", SUMIF('Exam (LECTURE ONLY)'!D$20:M$20, "CLO10", 'Exam (LECTURE ONLY)'!D171:M171) /'Exam (LECTURE ONLY)'!AL$15),
IF(AND('PRINTABLE (per grading)'!H$16="EXAM", 'PRINTABLE (per grading)'!B$13="Midterm"), IF(ISERROR(SUMIF('Exam (LECTURE ONLY)'!O$20:X$20, "CLO10", 'Exam (LECTURE ONLY)'!O171:X171) / 'Exam (LECTURE ONLY)'!AM$15), "", SUMIF('Exam (LECTURE ONLY)'!O$20:X$20, "CLO10", 'Exam (LECTURE ONLY)'!O171:X171) / 'Exam (LECTURE ONLY)'!AM$15),
IF(AND('PRINTABLE (per grading)'!H$16="EXAM", 'PRINTABLE (per grading)'!B$13="Final"), IF(ISERROR(SUMIF('Exam (LECTURE ONLY)'!Z$20:AI$20, "CLO10", 'Exam (LECTURE ONLY)'!Z171:AI171) / 'Exam (LECTURE ONLY)'!AN$15), "", SUMIF('Exam (LECTURE ONLY)'!Z$20:AI$20, "CLO10", 'Exam (LECTURE ONLY)'!Z171:AI171) / 'Exam (LECTURE ONLY)'!AN$15),
IF(AND('PRINTABLE (per grading)'!H$16="OUTPUT", 'PRINTABLE (per grading)'!B$13="Prelim"), IF(ISERROR(SUMIF(OUTPUT!C$20:M$20, "CLO10", OUTPUT!C171:M171) / OUTPUT!AL$15), "", SUMIF(OUTPUT!C$20:M$20, "CLO10", OUTPUT!C171:M171) / OUTPUT!AL$15),
IF(AND('PRINTABLE (per grading)'!H$16="OUTPUT", 'PRINTABLE (per grading)'!B$13="Midterm"), IF(ISERROR(SUMIF(OUTPUT!O$20:Y$20, "CLO10", OUTPUT!O171:Y171) / OUTPUT!AM$15), "", SUMIF(OUTPUT!O$20:Y$20, "CLO10", OUTPUT!O171:Y171) / OUTPUT!AM$15),
IF(AND('PRINTABLE (per grading)'!H$16="OUTPUT", 'PRINTABLE (per grading)'!B$13="Final"), IF(ISERROR(SUMIF(OUTPUT!AA$20:AI$20, "CLO10", OUTPUT!AA171:AI171) / OUTPUT!AN$15), "", SUMIF(OUTPUT!AA$20:AI$20, "CLO10", OUTPUT!AA171:AI171) / OUTPUT!AN$15),
"")))))),"")</f>
        <v/>
      </c>
      <c r="BI169" s="286" t="str">
        <f aca="false">IF(B169&lt;&gt;"",IF(BH169="","",IF(BH169&lt;0.5,1,IF(AND(BH169&gt;=0.5,BH169&lt;P$10),2,IF(BH169&gt;=P$10,3)))),"")</f>
        <v/>
      </c>
      <c r="BJ169" s="287" t="str">
        <f aca="false">IF(B169 &lt;&gt; "",IFERROR(IF(AVERAGE(BF169,BH169)&gt;=P$10,"Y","N"),""),"")</f>
        <v/>
      </c>
      <c r="BK169" s="8"/>
    </row>
    <row r="170" customFormat="false" ht="19.5" hidden="false" customHeight="true" outlineLevel="0" collapsed="false">
      <c r="A170" s="228" t="str">
        <f aca="false">IF(ISBLANK('Database (LECTURE-RES-PRAC)'!A167),"",'Database (LECTURE-RES-PRAC)'!A167)</f>
        <v/>
      </c>
      <c r="B170" s="229" t="str">
        <f aca="false">IF(ISBLANK('Database (LECTURE-RES-PRAC)'!B167),"",'Database (LECTURE-RES-PRAC)'!B167)</f>
        <v/>
      </c>
      <c r="C170" s="230" t="str">
        <f aca="false">IF(B170&lt;&gt;"",IF(C$16="PRELIM",'Grade computation'!C170, IF(C$16="MIDTERM",'Grade computation'!K170, IF(C$16="FINAL",'Grade computation'!S170,""))),"")</f>
        <v/>
      </c>
      <c r="D170" s="231" t="str">
        <f aca="false">IF(B170&lt;&gt;"",IFERROR(IF(B$11="80-20", (((C170/C$19)*X$6)+X$7)*D$18, IF(B$11="60-40", (((C170/C$19)*Y$6)+Y$7)*D$18, 0)),0),"")</f>
        <v/>
      </c>
      <c r="E170" s="230" t="str">
        <f aca="false">IF(B170&lt;&gt;"", IF(C$16="PRELIM",'Grade computation'!E170, IF(C$16="MIDTERM",'Grade computation'!M170, IF(C$16="FINAL",'Grade computation'!U170,""))),"")</f>
        <v/>
      </c>
      <c r="F170" s="232" t="str">
        <f aca="false">IF(B170&lt;&gt;"",IFERROR(IF(B$11="80-20", (((E170/E$19)*X$6)+X$7)*F$18, IF(B$11="60-40", (((E170/E$19)*Y$6)+Y$7)*F$18, 0)),0),"")</f>
        <v/>
      </c>
      <c r="G170" s="233" t="str">
        <f aca="false">IF(B170&lt;&gt;"",IFERROR((D170+F170),0),"")</f>
        <v/>
      </c>
      <c r="H170" s="234" t="str">
        <f aca="false">IF(B170&lt;&gt;"",IF(C$16="PRELIM", 'Grade computation'!H170, IF(C$16="MIDTERM", 'Grade computation'!P170, IF(C$16="FINAL",'Grade computation'!X170, ""))),"")</f>
        <v/>
      </c>
      <c r="I170" s="233" t="str">
        <f aca="false">IF(B170&lt;&gt;"",IFERROR(IF(B$11="80-20", (((H170/H$19)*X$6)+X$7)*I$19, IF(B$11="60-40", (((H170/H$19)*Y$6)+Y$7)*I$19, 0)),0),"")</f>
        <v/>
      </c>
      <c r="J170" s="237" t="str">
        <f aca="false">IFERROR((G170+I170),"")</f>
        <v/>
      </c>
      <c r="K170" s="183" t="str">
        <f aca="false">IFERROR(IF(J170="","",IF(J170&gt;=75,"PASSED","FAILED")),"")</f>
        <v/>
      </c>
      <c r="L170" s="183"/>
      <c r="M170" s="194" t="str">
        <f aca="false">IF(B170 &lt;&gt; "", IFERROR(IF(C$16 = "PRELIM", SUMIF('Database (LECTURE-RES-PRAC)'!D$14:AG$14, "CLO1", 'Database (LECTURE-RES-PRAC)'!D167:AG167) / 'Grade computation'!F$4, IF(C$16 = "MIDTERM", SUMIF('Database (LECTURE-RES-PRAC)'!AJ$14:BM$14, "CLO1", 'Database (LECTURE-RES-PRAC)'!AJ167:BM167) / 'Grade computation'!G$4, IF(C$16 = "FINAL", SUMIF('Database (LECTURE-RES-PRAC)'!BP$14:CS$14, "CLO1", 'Database (LECTURE-RES-PRAC)'!BP167:CS167) / 'Grade computation'!H$4,""))),""),"")</f>
        <v/>
      </c>
      <c r="N170" s="286" t="str">
        <f aca="false">IF(B170&lt;&gt;"",IF(M170="","",IF(M170&lt;0.5,1,IF(AND(M170&gt;=0.5,M170&lt;P$10),2,IF(M170&gt;=P$10,3)))),"")</f>
        <v/>
      </c>
      <c r="O170" s="194" t="str">
        <f aca="false">IF(B170 &lt;&gt; "",IF(AND('PRINTABLE (per grading)'!H$16="EXAM", 'PRINTABLE (per grading)'!B$13="Prelim"), IF(ISERROR(SUMIF('Exam (LECTURE ONLY)'!D$20:M$20, "CLO1", 'Exam (LECTURE ONLY)'!D172:M172) / 'Exam (LECTURE ONLY)'!AL$6), "", SUMIF('Exam (LECTURE ONLY)'!D$20:M$20, "CLO1", 'Exam (LECTURE ONLY)'!D172:M172) /'Exam (LECTURE ONLY)'!AL$6),
IF(AND('PRINTABLE (per grading)'!H$16="EXAM", 'PRINTABLE (per grading)'!B$13="Midterm"), IF(ISERROR(SUMIF('Exam (LECTURE ONLY)'!O$20:X$20, "CLO1", 'Exam (LECTURE ONLY)'!O172:X172) / 'Exam (LECTURE ONLY)'!AM$6), "", SUMIF('Exam (LECTURE ONLY)'!O$20:X$20, "CLO1", 'Exam (LECTURE ONLY)'!O172:X172) / 'Exam (LECTURE ONLY)'!AM$6),
IF(AND('PRINTABLE (per grading)'!H$16="EXAM", 'PRINTABLE (per grading)'!B$13="Final"), IF(ISERROR(SUMIF('Exam (LECTURE ONLY)'!Z$20:AI$20, "CLO1", 'Exam (LECTURE ONLY)'!Z172:AI172) / 'Exam (LECTURE ONLY)'!AN$6), "", SUMIF('Exam (LECTURE ONLY)'!Z$20:AI$20, "CLO1", 'Exam (LECTURE ONLY)'!Z172:AI172) / 'Exam (LECTURE ONLY)'!AN$6),
IF(AND('PRINTABLE (per grading)'!H$16="OUTPUT", 'PRINTABLE (per grading)'!B$13="Prelim"), IF(ISERROR(SUMIF(OUTPUT!C$20:M$20, "CLO1", OUTPUT!C172:M172) / OUTPUT!AL$6), "", SUMIF(OUTPUT!C$20:M$20, "CLO1", OUTPUT!C172:M172) / OUTPUT!AL$6),
IF(AND('PRINTABLE (per grading)'!H$16="OUTPUT", 'PRINTABLE (per grading)'!B$13="Midterm"), IF(ISERROR(SUMIF(OUTPUT!O$20:Y$20, "CLO1", OUTPUT!O172:Y172) / OUTPUT!AM$6), "", SUMIF(OUTPUT!O$20:Y$20, "CLO1", OUTPUT!O172:Y172) / OUTPUT!AM$6),
IF(AND('PRINTABLE (per grading)'!H$16="OUTPUT", 'PRINTABLE (per grading)'!B$13="Final"), IF(ISERROR(SUMIF(OUTPUT!AA$20:AI$20, "CLO1", OUTPUT!AA172:AI172) / OUTPUT!AN$6), "", SUMIF(OUTPUT!AA$20:AI$20, "CLO1", OUTPUT!AA172:AI172) / OUTPUT!AN$6),
"")))))),"")</f>
        <v/>
      </c>
      <c r="P170" s="286" t="str">
        <f aca="false">IF(B170&lt;&gt;"",IF(O170="","",IF(O170&lt;0.5,1,IF(AND(O170&gt;=0.5,O170&lt;P$10),2,IF(O170&gt;=P$10,3)))),"")</f>
        <v/>
      </c>
      <c r="Q170" s="287" t="str">
        <f aca="false">IF(B170 &lt;&gt; "",IFERROR(IF(AVERAGE(M170,O170)&gt;=P$10,"Y","N"),""),"")</f>
        <v/>
      </c>
      <c r="R170" s="194" t="str">
        <f aca="false">IF(B170 &lt;&gt; "", IFERROR(IF(C$16 = "PRELIM", SUMIF('Database (LECTURE-RES-PRAC)'!D$14:AG$14, "CLO2", 'Database (LECTURE-RES-PRAC)'!D167:AG167) / 'Grade computation'!F$5, IF(C$16 = "MIDTERM", SUMIF('Database (LECTURE-RES-PRAC)'!AJ$14:BM$14, "CLO2", 'Database (LECTURE-RES-PRAC)'!AJ167:BM167) / 'Grade computation'!G$5, IF(C$16 = "FINAL", SUMIF('Database (LECTURE-RES-PRAC)'!BP$14:CS$14, "CLO2", 'Database (LECTURE-RES-PRAC)'!BP167:CS167) / 'Grade computation'!H$5,""))),""),"")</f>
        <v/>
      </c>
      <c r="S170" s="286" t="str">
        <f aca="false">IF(B170&lt;&gt;"",IF(R170="","",IF(R170&lt;0.5,1,IF(AND(R170&gt;=0.5,R170&lt;P$10),2,IF(R170&gt;=P$10,3)))),"")</f>
        <v/>
      </c>
      <c r="T170" s="194" t="str">
        <f aca="false">IF(B170 &lt;&gt; "",IF(AND('PRINTABLE (per grading)'!H$16="EXAM", 'PRINTABLE (per grading)'!B$13="Prelim"), IF(ISERROR(SUMIF('Exam (LECTURE ONLY)'!D$20:M$20, "CLO2", 'Exam (LECTURE ONLY)'!D172:M172) / 'Exam (LECTURE ONLY)'!AL$7), "", SUMIF('Exam (LECTURE ONLY)'!D$20:M$20, "CLO2", 'Exam (LECTURE ONLY)'!D172:M172) /'Exam (LECTURE ONLY)'!AL$7),
IF(AND('PRINTABLE (per grading)'!H$16="EXAM", 'PRINTABLE (per grading)'!B$13="Midterm"), IF(ISERROR(SUMIF('Exam (LECTURE ONLY)'!O$20:X$20, "CLO2", 'Exam (LECTURE ONLY)'!O172:X172) / 'Exam (LECTURE ONLY)'!AM$7), "", SUMIF('Exam (LECTURE ONLY)'!O$20:X$20, "CLO2", 'Exam (LECTURE ONLY)'!O172:X172) / 'Exam (LECTURE ONLY)'!AM$7),
IF(AND('PRINTABLE (per grading)'!H$16="EXAM", 'PRINTABLE (per grading)'!B$13="Final"), IF(ISERROR(SUMIF('Exam (LECTURE ONLY)'!Z$20:AI$20, "CLO2", 'Exam (LECTURE ONLY)'!Z172:AI172) / 'Exam (LECTURE ONLY)'!AN$7), "", SUMIF('Exam (LECTURE ONLY)'!Z$20:AI$20, "CLO2", 'Exam (LECTURE ONLY)'!Z172:AI172) / 'Exam (LECTURE ONLY)'!AN$7),
IF(AND('PRINTABLE (per grading)'!H$16="OUTPUT", 'PRINTABLE (per grading)'!B$13="Prelim"), IF(ISERROR(SUMIF(OUTPUT!C$20:M$20, "CLO2", OUTPUT!C172:M172) / OUTPUT!AL$7), "", SUMIF(OUTPUT!C$20:M$20, "CLO2", OUTPUT!C172:M172) / OUTPUT!AL$7),
IF(AND('PRINTABLE (per grading)'!H$16="OUTPUT", 'PRINTABLE (per grading)'!B$13="Midterm"), IF(ISERROR(SUMIF(OUTPUT!O$20:Y$20, "CLO2", OUTPUT!O172:Y172) / OUTPUT!AM$7), "", SUMIF(OUTPUT!O$20:Y$20, "CLO2", OUTPUT!O172:Y172) / OUTPUT!AM$7),
IF(AND('PRINTABLE (per grading)'!H$16="OUTPUT", 'PRINTABLE (per grading)'!B$13="Final"), IF(ISERROR(SUMIF(OUTPUT!AA$20:AI$20, "CLO2", OUTPUT!AA172:AI172) / OUTPUT!AN$7), "", SUMIF(OUTPUT!AA$20:AI$20, "CLO2", OUTPUT!AA172:AI172) / OUTPUT!AN$7),
"")))))),"")</f>
        <v/>
      </c>
      <c r="U170" s="286" t="str">
        <f aca="false">IF(B170&lt;&gt;"",IF(T170="","",IF(T170&lt;0.5,1,IF(AND(T170&gt;=0.5,T170&lt;P$10),2,IF(T170&gt;=P$10,3)))),"")</f>
        <v/>
      </c>
      <c r="V170" s="287" t="str">
        <f aca="false">IF(B170 &lt;&gt; "",IFERROR(IF(AVERAGE(R170,T170)&gt;=P$10,"Y","N"),""),"")</f>
        <v/>
      </c>
      <c r="W170" s="194" t="str">
        <f aca="false">IF(B170 &lt;&gt; "", IFERROR(IF(C$16 = "PRELIM", SUMIF('Database (LECTURE-RES-PRAC)'!D$14:AG$14, "CLO3", 'Database (LECTURE-RES-PRAC)'!D167:AG167) / 'Grade computation'!F$6, IF(C$16 = "MIDTERM", SUMIF('Database (LECTURE-RES-PRAC)'!AJ$14:BM$14, "CLO3", 'Database (LECTURE-RES-PRAC)'!AJ167:BM167) / 'Grade computation'!G$6, IF(C$16 = "FINAL", SUMIF('Database (LECTURE-RES-PRAC)'!BP$14:CS$14, "CLO3", 'Database (LECTURE-RES-PRAC)'!BP167:CS167) / 'Grade computation'!H$6,""))),""),"")</f>
        <v/>
      </c>
      <c r="X170" s="286" t="str">
        <f aca="false">IF(B170&lt;&gt;"",IF(W170="","",IF(W170&lt;0.5,1,IF(AND(W170&gt;=0.5,W170&lt;P$10),2,IF(W170&gt;=P$10,3)))),"")</f>
        <v/>
      </c>
      <c r="Y170" s="194" t="str">
        <f aca="false">IF(B170 &lt;&gt; "",IF(AND('PRINTABLE (per grading)'!H$16="EXAM", 'PRINTABLE (per grading)'!B$13="Prelim"), IF(ISERROR(SUMIF('Exam (LECTURE ONLY)'!D$20:M$20, "CLO3", 'Exam (LECTURE ONLY)'!D172:M172) / 'Exam (LECTURE ONLY)'!AL$8), "", SUMIF('Exam (LECTURE ONLY)'!D$20:M$20, "CLO3", 'Exam (LECTURE ONLY)'!D172:M172) /'Exam (LECTURE ONLY)'!AL$8),
IF(AND('PRINTABLE (per grading)'!H$16="EXAM", 'PRINTABLE (per grading)'!B$13="Midterm"), IF(ISERROR(SUMIF('Exam (LECTURE ONLY)'!O$20:X$20, "CLO3", 'Exam (LECTURE ONLY)'!O172:X172) / 'Exam (LECTURE ONLY)'!AM$8), "", SUMIF('Exam (LECTURE ONLY)'!O$20:X$20, "CLO3", 'Exam (LECTURE ONLY)'!O172:X172) / 'Exam (LECTURE ONLY)'!AM$8),
IF(AND('PRINTABLE (per grading)'!H$16="EXAM", 'PRINTABLE (per grading)'!B$13="Final"), IF(ISERROR(SUMIF('Exam (LECTURE ONLY)'!Z$20:AI$20, "CLO3", 'Exam (LECTURE ONLY)'!Z172:AI172) / 'Exam (LECTURE ONLY)'!AN$8), "", SUMIF('Exam (LECTURE ONLY)'!Z$20:AI$20, "CLO3", 'Exam (LECTURE ONLY)'!Z172:AI172) / 'Exam (LECTURE ONLY)'!AN$8),
IF(AND('PRINTABLE (per grading)'!H$16="OUTPUT", 'PRINTABLE (per grading)'!B$13="Prelim"), IF(ISERROR(SUMIF(OUTPUT!C$20:M$20, "CLO3", OUTPUT!C172:M172) / OUTPUT!AL$8), "", SUMIF(OUTPUT!C$20:M$20, "CLO3", OUTPUT!C172:M172) / OUTPUT!AL$8),
IF(AND('PRINTABLE (per grading)'!H$16="OUTPUT", 'PRINTABLE (per grading)'!B$13="Midterm"), IF(ISERROR(SUMIF(OUTPUT!O$20:Y$20, "CLO3", OUTPUT!O172:Y172) / OUTPUT!AM$8), "", SUMIF(OUTPUT!O$20:Y$20, "CLO3", OUTPUT!O172:Y172) / OUTPUT!AM$8),
IF(AND('PRINTABLE (per grading)'!H$16="OUTPUT", 'PRINTABLE (per grading)'!B$13="Final"), IF(ISERROR(SUMIF(OUTPUT!AA$20:AI$20, "CLO3", OUTPUT!AA172:AI172) / OUTPUT!AN$8), "", SUMIF(OUTPUT!AA$20:AI$20, "CLO3", OUTPUT!AA172:AI172) / OUTPUT!AN$8),
"" )))))),"")</f>
        <v/>
      </c>
      <c r="Z170" s="286" t="str">
        <f aca="false">IF(B170&lt;&gt;"",IF(Y170="","",IF(Y170&lt;0.5,1,IF(AND(Y170&gt;=0.5,Y170&lt;P$10),2,IF(Y170&gt;=P$10,3)))),"")</f>
        <v/>
      </c>
      <c r="AA170" s="287" t="str">
        <f aca="false">IF(B170 &lt;&gt; "",IFERROR(IF(AVERAGE(W170,Y170)&gt;=P$10,"Y","N"),""),"")</f>
        <v/>
      </c>
      <c r="AB170" s="194" t="str">
        <f aca="false">IF(B170 &lt;&gt; "", IFERROR(IF(C$16 = "PRELIM", SUMIF('Database (LECTURE-RES-PRAC)'!D$14:AG$14, "CLO4", 'Database (LECTURE-RES-PRAC)'!D167:AG167) / 'Grade computation'!F$7, IF(C$16 = "MIDTERM", SUMIF('Database (LECTURE-RES-PRAC)'!AJ$14:BM$14, "CLO4", 'Database (LECTURE-RES-PRAC)'!AJ167:BM167) / 'Grade computation'!G$7, IF(C$16 = "FINAL", SUMIF('Database (LECTURE-RES-PRAC)'!BP$14:CS$14, "CLO4", 'Database (LECTURE-RES-PRAC)'!BP167:CS167) / 'Grade computation'!H$7,""))),""),"")</f>
        <v/>
      </c>
      <c r="AC170" s="286" t="str">
        <f aca="false">IF(B170&lt;&gt;"",IF(AB170="","",IF(AB170&lt;0.5,1,IF(AND(AB170&gt;=0.5,AB170&lt;P$10),2,IF(AB170&gt;=P$10,3)))),"")</f>
        <v/>
      </c>
      <c r="AD170" s="194" t="str">
        <f aca="false">IF(B170 &lt;&gt; "",IF(AND('PRINTABLE (per grading)'!H$16="EXAM", 'PRINTABLE (per grading)'!B$13="Prelim"), IF(ISERROR(SUMIF('Exam (LECTURE ONLY)'!D$20:M$20, "CLO4", 'Exam (LECTURE ONLY)'!D172:M172) / 'Exam (LECTURE ONLY)'!AL$9), "", SUMIF('Exam (LECTURE ONLY)'!D$20:M$20, "CLO4", 'Exam (LECTURE ONLY)'!D172:M172) /'Exam (LECTURE ONLY)'!AL$9),
IF(AND('PRINTABLE (per grading)'!H$16="EXAM", 'PRINTABLE (per grading)'!B$13="Midterm"), IF(ISERROR(SUMIF('Exam (LECTURE ONLY)'!O$20:X$20, "CLO4", 'Exam (LECTURE ONLY)'!O172:X172) / 'Exam (LECTURE ONLY)'!AM$9), "", SUMIF('Exam (LECTURE ONLY)'!O$20:X$20, "CLO4", 'Exam (LECTURE ONLY)'!O172:X172) / 'Exam (LECTURE ONLY)'!AM$9),
IF(AND('PRINTABLE (per grading)'!H$16="EXAM", 'PRINTABLE (per grading)'!B$13="Final"), IF(ISERROR(SUMIF('Exam (LECTURE ONLY)'!Z$20:AI$20, "CLO4", 'Exam (LECTURE ONLY)'!Z172:AI172) / 'Exam (LECTURE ONLY)'!AN$9), "", SUMIF('Exam (LECTURE ONLY)'!Z$20:AI$20, "CLO4", 'Exam (LECTURE ONLY)'!Z172:AI172) / 'Exam (LECTURE ONLY)'!AN$9),
IF(AND('PRINTABLE (per grading)'!H$16="OUTPUT", 'PRINTABLE (per grading)'!B$13="Prelim"), IF(ISERROR(SUMIF(OUTPUT!C$20:M$20, "CLO4", OUTPUT!C172:M172) / OUTPUT!AL$9), "", SUMIF(OUTPUT!C$20:M$20, "CLO4", OUTPUT!C172:M172) / OUTPUT!AL$9),
IF(AND('PRINTABLE (per grading)'!H$16="OUTPUT", 'PRINTABLE (per grading)'!B$13="Midterm"), IF(ISERROR(SUMIF(OUTPUT!O$20:Y$20, "CLO4", OUTPUT!O172:Y172) / OUTPUT!AM$9), "", SUMIF(OUTPUT!O$20:Y$20, "CLO4", OUTPUT!O172:Y172) / OUTPUT!AM$9),
IF(AND('PRINTABLE (per grading)'!H$16="OUTPUT", 'PRINTABLE (per grading)'!B$13="Final"), IF(ISERROR(SUMIF(OUTPUT!AA$20:AI$20, "CLO4", OUTPUT!AA172:AI172) / OUTPUT!AN$9), "", SUMIF(OUTPUT!AA$20:AI$20, "CLO4", OUTPUT!AA172:AI172) / OUTPUT!AN$9),
"")))))),"")</f>
        <v/>
      </c>
      <c r="AE170" s="286" t="str">
        <f aca="false">IF(B170&lt;&gt;"",IF(AD170="","",IF(AD170&lt;0.5,1,IF(AND(AD170&gt;=0.5,AD170&lt;P$10),2,IF(AD170&gt;=P$10,3)))),"")</f>
        <v/>
      </c>
      <c r="AF170" s="287" t="str">
        <f aca="false">IF(B170 &lt;&gt; "",IFERROR(IF(AVERAGE(AB170,AD170)&gt;=P$10,"Y","N"),""),"")</f>
        <v/>
      </c>
      <c r="AG170" s="194" t="str">
        <f aca="false">IF(B170 &lt;&gt; "", IFERROR(IF(C$16 = "PRELIM", SUMIF('Database (LECTURE-RES-PRAC)'!D$14:AG$14, "CLO5", 'Database (LECTURE-RES-PRAC)'!D167:AG167) / 'Grade computation'!F$8, IF(C$16 = "MIDTERM", SUMIF('Database (LECTURE-RES-PRAC)'!AJ$14:BM$14, "CLO5", 'Database (LECTURE-RES-PRAC)'!AJ167:BM167) / 'Grade computation'!G$8, IF(C$16 = "FINAL", SUMIF('Database (LECTURE-RES-PRAC)'!BP$14:CS$14, "CLO5", 'Database (LECTURE-RES-PRAC)'!BP167:CS167) / 'Grade computation'!H$8,""))),""),"")</f>
        <v/>
      </c>
      <c r="AH170" s="286" t="str">
        <f aca="false">IF(B170&lt;&gt;"",IF(AG170="","",IF(AG170&lt;0.5,1,IF(AND(AG170&gt;=0.5,AG170&lt;P$10),2,IF(AG170&gt;=P$10,3)))),"")</f>
        <v/>
      </c>
      <c r="AI170" s="194" t="str">
        <f aca="false">IF(B170 &lt;&gt; "",IF(AND('PRINTABLE (per grading)'!H$16="EXAM", 'PRINTABLE (per grading)'!B$13="Prelim"), IF(ISERROR(SUMIF('Exam (LECTURE ONLY)'!D$20:M$20, "CLO5", 'Exam (LECTURE ONLY)'!D172:M172) / 'Exam (LECTURE ONLY)'!AL$10), "", SUMIF('Exam (LECTURE ONLY)'!D$20:M$20, "CLO5", 'Exam (LECTURE ONLY)'!D172:M172) /'Exam (LECTURE ONLY)'!AL$10),
IF(AND('PRINTABLE (per grading)'!H$16="EXAM", 'PRINTABLE (per grading)'!B$13="Midterm"), IF(ISERROR(SUMIF('Exam (LECTURE ONLY)'!O$20:X$20, "CLO5", 'Exam (LECTURE ONLY)'!O172:X172) / 'Exam (LECTURE ONLY)'!AM$10), "", SUMIF('Exam (LECTURE ONLY)'!O$20:X$20, "CLO5", 'Exam (LECTURE ONLY)'!O172:X172) / 'Exam (LECTURE ONLY)'!AM$10),
IF(AND('PRINTABLE (per grading)'!H$16="EXAM", 'PRINTABLE (per grading)'!B$13="Final"), IF(ISERROR(SUMIF('Exam (LECTURE ONLY)'!Z$20:AI$20, "CLO5", 'Exam (LECTURE ONLY)'!Z172:AI172) / 'Exam (LECTURE ONLY)'!AN$10), "", SUMIF('Exam (LECTURE ONLY)'!Z$20:AI$20, "CLO5", 'Exam (LECTURE ONLY)'!Z172:AI172) / 'Exam (LECTURE ONLY)'!AN$10),
IF(AND('PRINTABLE (per grading)'!H$16="OUTPUT", 'PRINTABLE (per grading)'!B$13="Prelim"), IF(ISERROR(SUMIF(OUTPUT!C$20:M$20, "CLO5", OUTPUT!C172:M172) / OUTPUT!AL$10), "", SUMIF(OUTPUT!C$20:M$20, "CLO5", OUTPUT!C172:M172) / OUTPUT!AL$10),
IF(AND('PRINTABLE (per grading)'!H$16="OUTPUT", 'PRINTABLE (per grading)'!B$13="Midterm"), IF(ISERROR(SUMIF(OUTPUT!O$20:Y$20, "CLO5", OUTPUT!O172:Y172) / OUTPUT!AM$10), "", SUMIF(OUTPUT!O$20:Y$20, "CLO5", OUTPUT!O172:Y172) / OUTPUT!AM$10),
IF(AND('PRINTABLE (per grading)'!H$16="OUTPUT", 'PRINTABLE (per grading)'!B$13="Final"), IF(ISERROR(SUMIF(OUTPUT!AA$20:AI$20, "CLO5", OUTPUT!AA172:AI172) / OUTPUT!AN$10), "", SUMIF(OUTPUT!AA$20:AI$20, "CLO5", OUTPUT!AA172:AI172) / OUTPUT!AN$10),
"")))))),"")</f>
        <v/>
      </c>
      <c r="AJ170" s="286" t="str">
        <f aca="false">IF(B170&lt;&gt;"",IF(AI170="","",IF(AI170&lt;0.5,1,IF(AND(AI170&gt;=0.5,AI170&lt;P$10),2,IF(AI170&gt;=P$10,3)))),"")</f>
        <v/>
      </c>
      <c r="AK170" s="287" t="str">
        <f aca="false">IF(B170 &lt;&gt; "",IFERROR(IF(AVERAGE(AG170,AI170)&gt;=P$10,"Y","N"),""),"")</f>
        <v/>
      </c>
      <c r="AL170" s="194" t="str">
        <f aca="false">IF(B170 &lt;&gt; "", IFERROR(IF(C$16 = "PRELIM", SUMIF('Database (LECTURE-RES-PRAC)'!D$14:AG$14, "CLO6", 'Database (LECTURE-RES-PRAC)'!D167:AG167) / 'Grade computation'!F$9, IF(C$16 = "MIDTERM", SUMIF('Database (LECTURE-RES-PRAC)'!AJ$14:BM$14, "CLO6", 'Database (LECTURE-RES-PRAC)'!AJ167:BM167) / 'Grade computation'!G$9, IF(C$16 = "FINAL", SUMIF('Database (LECTURE-RES-PRAC)'!BP$14:CS$14, "CLO6", 'Database (LECTURE-RES-PRAC)'!BP167:CS167) / 'Grade computation'!H$9,""))),""),"")</f>
        <v/>
      </c>
      <c r="AM170" s="286" t="str">
        <f aca="false">IF(B170&lt;&gt;"",IF(AL170="","",IF(AL170&lt;0.5,1,IF(AND(AL170&gt;=0.5,AL170&lt;P$10),2,IF(AL170&gt;=P$10,3)))),"")</f>
        <v/>
      </c>
      <c r="AN170" s="194" t="str">
        <f aca="false">IF(B170 &lt;&gt; "",IF(AND('PRINTABLE (per grading)'!H$16="EXAM", 'PRINTABLE (per grading)'!B$13="Prelim"), IF(ISERROR(SUMIF('Exam (LECTURE ONLY)'!D$20:M$20, "CLO6", 'Exam (LECTURE ONLY)'!D172:M172) / 'Exam (LECTURE ONLY)'!AL$11), "", SUMIF('Exam (LECTURE ONLY)'!D$20:M$20, "CLO6", 'Exam (LECTURE ONLY)'!D172:M172) /'Exam (LECTURE ONLY)'!AL$11),
IF(AND('PRINTABLE (per grading)'!H$16="EXAM", 'PRINTABLE (per grading)'!B$13="Midterm"), IF(ISERROR(SUMIF('Exam (LECTURE ONLY)'!O$20:X$20, "CLO6", 'Exam (LECTURE ONLY)'!O172:X172) / 'Exam (LECTURE ONLY)'!AM$11), "", SUMIF('Exam (LECTURE ONLY)'!O$20:X$20, "CLO6", 'Exam (LECTURE ONLY)'!O172:X172) / 'Exam (LECTURE ONLY)'!AM$11),
IF(AND('PRINTABLE (per grading)'!H$16="EXAM", 'PRINTABLE (per grading)'!B$13="Final"), IF(ISERROR(SUMIF('Exam (LECTURE ONLY)'!Z$20:AI$20, "CLO6", 'Exam (LECTURE ONLY)'!Z172:AI172) / 'Exam (LECTURE ONLY)'!AN$11), "", SUMIF('Exam (LECTURE ONLY)'!Z$20:AI$20, "CLO6", 'Exam (LECTURE ONLY)'!Z172:AI172) / 'Exam (LECTURE ONLY)'!AN$11),
IF(AND('PRINTABLE (per grading)'!H$16="OUTPUT", 'PRINTABLE (per grading)'!B$13="Prelim"), IF(ISERROR(SUMIF(OUTPUT!C$20:M$20, "CLO6", OUTPUT!C172:M172) / OUTPUT!AL$11), "", SUMIF(OUTPUT!C$20:M$20, "CLO6", OUTPUT!C172:M172) / OUTPUT!AL$11),
IF(AND('PRINTABLE (per grading)'!H$16="OUTPUT", 'PRINTABLE (per grading)'!B$13="Midterm"), IF(ISERROR(SUMIF(OUTPUT!O$20:Y$20, "CLO6", OUTPUT!O172:Y172) / OUTPUT!AM$11), "", SUMIF(OUTPUT!O$20:Y$20, "CLO6", OUTPUT!O172:Y172) / OUTPUT!AM$11),
IF(AND('PRINTABLE (per grading)'!H$16="OUTPUT", 'PRINTABLE (per grading)'!B$13="Final"), IF(ISERROR(SUMIF(OUTPUT!AA$20:AI$20, "CLO6", OUTPUT!AA172:AI172) / OUTPUT!AN$11), "", SUMIF(OUTPUT!AA$20:AI$20, "CLO6", OUTPUT!AA172:AI172) / OUTPUT!AN$11),
"")))))),"")</f>
        <v/>
      </c>
      <c r="AO170" s="286" t="str">
        <f aca="false">IF(B170&lt;&gt;"",IF(AN170="","",IF(AN170&lt;0.5,1,IF(AND(AN170&gt;=0.5,AN170&lt;P$10),2,IF(AN170&gt;=P$10,3)))),"")</f>
        <v/>
      </c>
      <c r="AP170" s="287" t="str">
        <f aca="false">IF(B170 &lt;&gt; "",IFERROR(IF(AVERAGE(AL170,AN170)&gt;=P$10,"Y","N"),""),"")</f>
        <v/>
      </c>
      <c r="AQ170" s="194" t="str">
        <f aca="false">IF(B170 &lt;&gt; "", IFERROR(IF(C$16 = "PRELIM", SUMIF('Database (LECTURE-RES-PRAC)'!D$14:AG$14, "CLO7", 'Database (LECTURE-RES-PRAC)'!D167:AG167) / 'Grade computation'!F$10, IF(C$16 = "MIDTERM", SUMIF('Database (LECTURE-RES-PRAC)'!AJ$14:BM$14, "CLO7", 'Database (LECTURE-RES-PRAC)'!AJ167:BM167) / 'Grade computation'!G$10, IF(C$16 = "FINAL", SUMIF('Database (LECTURE-RES-PRAC)'!BP$14:CS$14, "CLO7", 'Database (LECTURE-RES-PRAC)'!BP167:CS167) / 'Grade computation'!H$10,""))),""),"")</f>
        <v/>
      </c>
      <c r="AR170" s="286" t="str">
        <f aca="false">IF(B170&lt;&gt;"",IF(AQ170="","",IF(AQ170&lt;0.5,1,IF(AND(AQ170&gt;=0.5,AQ170&lt;P$10),2,IF(AQ170&gt;=P$10,3)))),"")</f>
        <v/>
      </c>
      <c r="AS170" s="194" t="str">
        <f aca="false">IF(B170 &lt;&gt; "",IF(AND('PRINTABLE (per grading)'!H$16="EXAM", 'PRINTABLE (per grading)'!B$13="Prelim"), IF(ISERROR(SUMIF('Exam (LECTURE ONLY)'!D$20:M$20, "CLO7", 'Exam (LECTURE ONLY)'!D172:M172) / 'Exam (LECTURE ONLY)'!AL$12), "", SUMIF('Exam (LECTURE ONLY)'!D$20:M$20, "CLO7", 'Exam (LECTURE ONLY)'!D172:M172) /'Exam (LECTURE ONLY)'!AL$12),
IF(AND('PRINTABLE (per grading)'!H$16="EXAM", 'PRINTABLE (per grading)'!B$13="Midterm"), IF(ISERROR(SUMIF('Exam (LECTURE ONLY)'!O$20:X$20, "CLO7", 'Exam (LECTURE ONLY)'!O172:X172) / 'Exam (LECTURE ONLY)'!AM$12), "", SUMIF('Exam (LECTURE ONLY)'!O$20:X$20, "CLO7", 'Exam (LECTURE ONLY)'!O172:X172) / 'Exam (LECTURE ONLY)'!AM$12),
IF(AND('PRINTABLE (per grading)'!H$16="EXAM", 'PRINTABLE (per grading)'!B$13="Final"), IF(ISERROR(SUMIF('Exam (LECTURE ONLY)'!Z$20:AI$20, "CLO7", 'Exam (LECTURE ONLY)'!Z172:AI172) / 'Exam (LECTURE ONLY)'!AN$12), "", SUMIF('Exam (LECTURE ONLY)'!Z$20:AI$20, "CLO7", 'Exam (LECTURE ONLY)'!Z172:AI172) / 'Exam (LECTURE ONLY)'!AN$12),
IF(AND('PRINTABLE (per grading)'!H$16="OUTPUT", 'PRINTABLE (per grading)'!B$13="Prelim"), IF(ISERROR(SUMIF(OUTPUT!C$20:M$20, "CLO7", OUTPUT!C172:M172) / OUTPUT!AL$12), "", SUMIF(OUTPUT!C$20:M$20, "CLO7", OUTPUT!C172:M172) / OUTPUT!AL$12),
IF(AND('PRINTABLE (per grading)'!H$16="OUTPUT", 'PRINTABLE (per grading)'!B$13="Midterm"), IF(ISERROR(SUMIF(OUTPUT!O$20:Y$20, "CLO7", OUTPUT!O172:Y172) / OUTPUT!AM$12), "", SUMIF(OUTPUT!O$20:Y$20, "CLO7", OUTPUT!O172:Y172) / OUTPUT!AM$12),
IF(AND('PRINTABLE (per grading)'!H$16="OUTPUT", 'PRINTABLE (per grading)'!B$13="Final"), IF(ISERROR(SUMIF(OUTPUT!AA$20:AI$20, "CLO7", OUTPUT!AA172:AI172) / OUTPUT!AN$12), "", SUMIF(OUTPUT!AA$20:AI$20, "CLO7", OUTPUT!AA172:AI172) / OUTPUT!AN$12),
"")))))),"")</f>
        <v/>
      </c>
      <c r="AT170" s="286" t="str">
        <f aca="false">IF(B170&lt;&gt;"",IF(AS170="","",IF(AS170&lt;0.5,1,IF(AND(AS170&gt;=0.5,AS170&lt;P$10),2,IF(AS170&gt;=P$10,3)))),"")</f>
        <v/>
      </c>
      <c r="AU170" s="287" t="str">
        <f aca="false">IF(B170 &lt;&gt; "",IFERROR(IF(AVERAGE(AQ170,AS170)&gt;=P$10,"Y","N"),""),"")</f>
        <v/>
      </c>
      <c r="AV170" s="194" t="str">
        <f aca="false">IF(B170 &lt;&gt; "", IFERROR(IF(C$16 = "PRELIM", SUMIF('Database (LECTURE-RES-PRAC)'!D$14:AG$14, "CLO8", 'Database (LECTURE-RES-PRAC)'!D167:AG167) / 'Grade computation'!F$11, IF(C$16 = "MIDTERM", SUMIF('Database (LECTURE-RES-PRAC)'!AJ$14:BM$14, "CLO8", 'Database (LECTURE-RES-PRAC)'!AJ167:BM167) / 'Grade computation'!G$11, IF(C$16 = "FINAL", SUMIF('Database (LECTURE-RES-PRAC)'!BP$14:CS$14, "CLO8", 'Database (LECTURE-RES-PRAC)'!BP167:CS167) / 'Grade computation'!H$11,""))),""),"")</f>
        <v/>
      </c>
      <c r="AW170" s="286" t="str">
        <f aca="false">IF(B170&lt;&gt;"",IF(AV170="","",IF(AV170&lt;0.5,1,IF(AND(AV170&gt;=0.5,AV170&lt;P$10),2,IF(AV170&gt;=P$10,3)))),"")</f>
        <v/>
      </c>
      <c r="AX170" s="194" t="str">
        <f aca="false">IF(B170 &lt;&gt; "",IF(AND('PRINTABLE (per grading)'!H$16="EXAM", 'PRINTABLE (per grading)'!B$13="Prelim"), IF(ISERROR(SUMIF('Exam (LECTURE ONLY)'!D$20:M$20, "CLO8", 'Exam (LECTURE ONLY)'!D172:M172) / 'Exam (LECTURE ONLY)'!AL$13), "", SUMIF('Exam (LECTURE ONLY)'!D$20:M$20, "CLO8", 'Exam (LECTURE ONLY)'!D172:M172) /'Exam (LECTURE ONLY)'!AL$13),
IF(AND('PRINTABLE (per grading)'!H$16="EXAM", 'PRINTABLE (per grading)'!B$13="Midterm"), IF(ISERROR(SUMIF('Exam (LECTURE ONLY)'!O$20:X$20, "CLO8", 'Exam (LECTURE ONLY)'!O172:X172) / 'Exam (LECTURE ONLY)'!AM$13), "", SUMIF('Exam (LECTURE ONLY)'!O$20:X$20, "CLO8", 'Exam (LECTURE ONLY)'!O172:X172) / 'Exam (LECTURE ONLY)'!AM$13),
IF(AND('PRINTABLE (per grading)'!H$16="EXAM", 'PRINTABLE (per grading)'!B$13="Final"), IF(ISERROR(SUMIF('Exam (LECTURE ONLY)'!Z$20:AI$20, "CLO8", 'Exam (LECTURE ONLY)'!Z172:AI172) / 'Exam (LECTURE ONLY)'!AN$13), "", SUMIF('Exam (LECTURE ONLY)'!Z$20:AI$20, "CLO8", 'Exam (LECTURE ONLY)'!Z172:AI172) / 'Exam (LECTURE ONLY)'!AN$13),
IF(AND('PRINTABLE (per grading)'!H$16="OUTPUT", 'PRINTABLE (per grading)'!B$13="Prelim"), IF(ISERROR(SUMIF(OUTPUT!C$20:M$20, "CLO8", OUTPUT!C172:M172) / OUTPUT!AL$13), "", SUMIF(OUTPUT!C$20:M$20, "CLO8", OUTPUT!C172:M172) / OUTPUT!AL$13),
IF(AND('PRINTABLE (per grading)'!H$16="OUTPUT", 'PRINTABLE (per grading)'!B$13="Midterm"), IF(ISERROR(SUMIF(OUTPUT!O$20:Y$20, "CLO8", OUTPUT!O172:Y172) / OUTPUT!AM$13), "", SUMIF(OUTPUT!O$20:Y$20, "CLO8", OUTPUT!O172:Y172) / OUTPUT!AM$13),
IF(AND('PRINTABLE (per grading)'!H$16="OUTPUT", 'PRINTABLE (per grading)'!B$13="Final"), IF(ISERROR(SUMIF(OUTPUT!AA$20:AI$20, "CLO8", OUTPUT!AA172:AI172) / OUTPUT!AN$13), "", SUMIF(OUTPUT!AA$20:AI$20, "CLO8", OUTPUT!AA172:AI172) / OUTPUT!AN$13),
"")))))),"")</f>
        <v/>
      </c>
      <c r="AY170" s="286" t="str">
        <f aca="false">IF(B170&lt;&gt;"",IF(AX170="","",IF(AX170&lt;0.5,1,IF(AND(AX170&gt;=0.5,AX170&lt;P$10),2,IF(AX170&gt;=P$10,3)))),"")</f>
        <v/>
      </c>
      <c r="AZ170" s="287" t="str">
        <f aca="false">IF(B170 &lt;&gt; "",IFERROR(IF(AVERAGE(AV170,AX170)&gt;=P$10,"Y","N"),""),"")</f>
        <v/>
      </c>
      <c r="BA170" s="194" t="str">
        <f aca="false">IF(B170 &lt;&gt; "", IFERROR(IF(C$16 = "PRELIM", SUMIF('Database (LECTURE-RES-PRAC)'!D$14:AG$14, "CLO9", 'Database (LECTURE-RES-PRAC)'!D167:AG167) / 'Grade computation'!F$12, IF(C$16 = "MIDTERM", SUMIF('Database (LECTURE-RES-PRAC)'!AJ$14:BM$14, "CLO9", 'Database (LECTURE-RES-PRAC)'!AJ167:BM167) / 'Grade computation'!G$12, IF(C$16 = "FINAL", SUMIF('Database (LECTURE-RES-PRAC)'!BP$14:CS$14, "CLO9", 'Database (LECTURE-RES-PRAC)'!BP167:CS167) / 'Grade computation'!H$12,""))),""),"")</f>
        <v/>
      </c>
      <c r="BB170" s="286" t="str">
        <f aca="false">IF(B170&lt;&gt;"",IF(BA170="","",IF(BA170&lt;0.5,1,IF(AND(BA170&gt;=0.5,BA170&lt;P$10),2,IF(BA170&gt;=P$10,3)))),"")</f>
        <v/>
      </c>
      <c r="BC170" s="194" t="str">
        <f aca="false">IF(B170 &lt;&gt; "",IF(AND('PRINTABLE (per grading)'!H$16="EXAM", 'PRINTABLE (per grading)'!B$13="Prelim"), IF(ISERROR(SUMIF('Exam (LECTURE ONLY)'!D$20:M$20, "CLO9", 'Exam (LECTURE ONLY)'!D172:M172) / 'Exam (LECTURE ONLY)'!AL$14), "", SUMIF('Exam (LECTURE ONLY)'!D$20:M$20, "CLO9", 'Exam (LECTURE ONLY)'!D172:M172) /'Exam (LECTURE ONLY)'!AL$14),
IF(AND('PRINTABLE (per grading)'!H$16="EXAM", 'PRINTABLE (per grading)'!B$13="Midterm"), IF(ISERROR(SUMIF('Exam (LECTURE ONLY)'!O$20:X$20, "CLO9", 'Exam (LECTURE ONLY)'!O172:X172) / 'Exam (LECTURE ONLY)'!AM$14), "", SUMIF('Exam (LECTURE ONLY)'!O$20:X$20, "CLO9", 'Exam (LECTURE ONLY)'!O172:X172) / 'Exam (LECTURE ONLY)'!AM$14),
IF(AND('PRINTABLE (per grading)'!H$16="EXAM", 'PRINTABLE (per grading)'!B$13="Final"), IF(ISERROR(SUMIF('Exam (LECTURE ONLY)'!Z$20:AI$20, "CLO9", 'Exam (LECTURE ONLY)'!Z172:AI172) / 'Exam (LECTURE ONLY)'!AN$14), "", SUMIF('Exam (LECTURE ONLY)'!Z$20:AI$20, "CLO9", 'Exam (LECTURE ONLY)'!Z172:AI172) / 'Exam (LECTURE ONLY)'!AN$14),
IF(AND('PRINTABLE (per grading)'!H$16="OUTPUT", 'PRINTABLE (per grading)'!B$13="Prelim"), IF(ISERROR(SUMIF(OUTPUT!C$20:M$20, "CLO9", OUTPUT!C172:M172) / OUTPUT!AL$14), "", SUMIF(OUTPUT!C$20:M$20, "CLO9", OUTPUT!C172:M172) / OUTPUT!AL$14),
IF(AND('PRINTABLE (per grading)'!H$16="OUTPUT", 'PRINTABLE (per grading)'!B$13="Midterm"), IF(ISERROR(SUMIF(OUTPUT!O$20:Y$20, "CLO9", OUTPUT!O172:Y172) / OUTPUT!AM$14), "", SUMIF(OUTPUT!O$20:Y$20, "CLO9", OUTPUT!O172:Y172) / OUTPUT!AM$14),
IF(AND('PRINTABLE (per grading)'!H$16="OUTPUT", 'PRINTABLE (per grading)'!B$13="Final"), IF(ISERROR(SUMIF(OUTPUT!AA$20:AI$20, "CLO9", OUTPUT!AA172:AI172) / OUTPUT!AN$14), "", SUMIF(OUTPUT!AA$20:AI$20, "CLO9", OUTPUT!AA172:AI172) / OUTPUT!AN$14),
"")))))),"")</f>
        <v/>
      </c>
      <c r="BD170" s="286" t="str">
        <f aca="false">IF(B170&lt;&gt;"",IF(BC170="","",IF(BC170&lt;0.5,1,IF(AND(BC170&gt;=0.5,BC170&lt;P$10),2,IF(BC170&gt;=P$10,3)))),"")</f>
        <v/>
      </c>
      <c r="BE170" s="287" t="str">
        <f aca="false">IF(B170 &lt;&gt; "",IFERROR(IF(AVERAGE(BA170,BC170)&gt;=P$10,"Y","N"),""),"")</f>
        <v/>
      </c>
      <c r="BF170" s="194" t="str">
        <f aca="false">IF(B170 &lt;&gt; "", IFERROR(IF(C$16 = "PRELIM", SUMIF('Database (LECTURE-RES-PRAC)'!D$14:AG$14, "CLO10", 'Database (LECTURE-RES-PRAC)'!D167:AG167) / 'Grade computation'!F$13, IF(C$16 = "MIDTERM", SUMIF('Database (LECTURE-RES-PRAC)'!AJ$14:BM$14, "CLO10", 'Database (LECTURE-RES-PRAC)'!AJ167:BM167) / 'Grade computation'!G$13, IF(C$16 = "FINAL", SUMIF('Database (LECTURE-RES-PRAC)'!BP$14:CS$14, "CLO10", 'Database (LECTURE-RES-PRAC)'!BP167:CS167) / 'Grade computation'!H$13,""))),""),"")</f>
        <v/>
      </c>
      <c r="BG170" s="286" t="str">
        <f aca="false">IF(B170&lt;&gt;"",IF(BF170="","",IF(BF170&lt;0.5,1,IF(AND(BF170&gt;=0.5,BF170&lt;P$10),2,IF(BF170&gt;=P$10,3)))),"")</f>
        <v/>
      </c>
      <c r="BH170" s="194" t="str">
        <f aca="false">IF(B170 &lt;&gt; "",IF(AND('PRINTABLE (per grading)'!H$16="EXAM", 'PRINTABLE (per grading)'!B$13="Prelim"), IF(ISERROR(SUMIF('Exam (LECTURE ONLY)'!D$20:M$20, "CLO10", 'Exam (LECTURE ONLY)'!D172:M172) / 'Exam (LECTURE ONLY)'!AL$15), "", SUMIF('Exam (LECTURE ONLY)'!D$20:M$20, "CLO10", 'Exam (LECTURE ONLY)'!D172:M172) /'Exam (LECTURE ONLY)'!AL$15),
IF(AND('PRINTABLE (per grading)'!H$16="EXAM", 'PRINTABLE (per grading)'!B$13="Midterm"), IF(ISERROR(SUMIF('Exam (LECTURE ONLY)'!O$20:X$20, "CLO10", 'Exam (LECTURE ONLY)'!O172:X172) / 'Exam (LECTURE ONLY)'!AM$15), "", SUMIF('Exam (LECTURE ONLY)'!O$20:X$20, "CLO10", 'Exam (LECTURE ONLY)'!O172:X172) / 'Exam (LECTURE ONLY)'!AM$15),
IF(AND('PRINTABLE (per grading)'!H$16="EXAM", 'PRINTABLE (per grading)'!B$13="Final"), IF(ISERROR(SUMIF('Exam (LECTURE ONLY)'!Z$20:AI$20, "CLO10", 'Exam (LECTURE ONLY)'!Z172:AI172) / 'Exam (LECTURE ONLY)'!AN$15), "", SUMIF('Exam (LECTURE ONLY)'!Z$20:AI$20, "CLO10", 'Exam (LECTURE ONLY)'!Z172:AI172) / 'Exam (LECTURE ONLY)'!AN$15),
IF(AND('PRINTABLE (per grading)'!H$16="OUTPUT", 'PRINTABLE (per grading)'!B$13="Prelim"), IF(ISERROR(SUMIF(OUTPUT!C$20:M$20, "CLO10", OUTPUT!C172:M172) / OUTPUT!AL$15), "", SUMIF(OUTPUT!C$20:M$20, "CLO10", OUTPUT!C172:M172) / OUTPUT!AL$15),
IF(AND('PRINTABLE (per grading)'!H$16="OUTPUT", 'PRINTABLE (per grading)'!B$13="Midterm"), IF(ISERROR(SUMIF(OUTPUT!O$20:Y$20, "CLO10", OUTPUT!O172:Y172) / OUTPUT!AM$15), "", SUMIF(OUTPUT!O$20:Y$20, "CLO10", OUTPUT!O172:Y172) / OUTPUT!AM$15),
IF(AND('PRINTABLE (per grading)'!H$16="OUTPUT", 'PRINTABLE (per grading)'!B$13="Final"), IF(ISERROR(SUMIF(OUTPUT!AA$20:AI$20, "CLO10", OUTPUT!AA172:AI172) / OUTPUT!AN$15), "", SUMIF(OUTPUT!AA$20:AI$20, "CLO10", OUTPUT!AA172:AI172) / OUTPUT!AN$15),
"")))))),"")</f>
        <v/>
      </c>
      <c r="BI170" s="286" t="str">
        <f aca="false">IF(B170&lt;&gt;"",IF(BH170="","",IF(BH170&lt;0.5,1,IF(AND(BH170&gt;=0.5,BH170&lt;P$10),2,IF(BH170&gt;=P$10,3)))),"")</f>
        <v/>
      </c>
      <c r="BJ170" s="287" t="str">
        <f aca="false">IF(B170 &lt;&gt; "",IFERROR(IF(AVERAGE(BF170,BH170)&gt;=P$10,"Y","N"),""),"")</f>
        <v/>
      </c>
      <c r="BK170" s="8"/>
    </row>
    <row r="171" customFormat="false" ht="19.5" hidden="false" customHeight="true" outlineLevel="0" collapsed="false">
      <c r="A171" s="183" t="str">
        <f aca="false">IF(ISBLANK('Database (LECTURE-RES-PRAC)'!A168),"",'Database (LECTURE-RES-PRAC)'!A168)</f>
        <v/>
      </c>
      <c r="B171" s="184" t="str">
        <f aca="false">IF(ISBLANK('Database (LECTURE-RES-PRAC)'!B168),"",'Database (LECTURE-RES-PRAC)'!B168)</f>
        <v/>
      </c>
      <c r="C171" s="230" t="str">
        <f aca="false">IF(B171&lt;&gt;"",IF(C$16="PRELIM",'Grade computation'!C171, IF(C$16="MIDTERM",'Grade computation'!K171, IF(C$16="FINAL",'Grade computation'!S171,""))),"")</f>
        <v/>
      </c>
      <c r="D171" s="231" t="str">
        <f aca="false">IF(B171&lt;&gt;"",IFERROR(IF(B$11="80-20", (((C171/C$19)*X$6)+X$7)*D$18, IF(B$11="60-40", (((C171/C$19)*Y$6)+Y$7)*D$18, 0)),0),"")</f>
        <v/>
      </c>
      <c r="E171" s="230" t="str">
        <f aca="false">IF(B171&lt;&gt;"", IF(C$16="PRELIM",'Grade computation'!E171, IF(C$16="MIDTERM",'Grade computation'!M171, IF(C$16="FINAL",'Grade computation'!U171,""))),"")</f>
        <v/>
      </c>
      <c r="F171" s="232" t="str">
        <f aca="false">IF(B171&lt;&gt;"",IFERROR(IF(B$11="80-20", (((E171/E$19)*X$6)+X$7)*F$18, IF(B$11="60-40", (((E171/E$19)*Y$6)+Y$7)*F$18, 0)),0),"")</f>
        <v/>
      </c>
      <c r="G171" s="233" t="str">
        <f aca="false">IF(B171&lt;&gt;"",IFERROR((D171+F171),0),"")</f>
        <v/>
      </c>
      <c r="H171" s="234" t="str">
        <f aca="false">IF(B171&lt;&gt;"",IF(C$16="PRELIM", 'Grade computation'!H171, IF(C$16="MIDTERM", 'Grade computation'!P171, IF(C$16="FINAL",'Grade computation'!X171, ""))),"")</f>
        <v/>
      </c>
      <c r="I171" s="233" t="str">
        <f aca="false">IF(B171&lt;&gt;"",IFERROR(IF(B$11="80-20", (((H171/H$19)*X$6)+X$7)*I$19, IF(B$11="60-40", (((H171/H$19)*Y$6)+Y$7)*I$19, 0)),0),"")</f>
        <v/>
      </c>
      <c r="J171" s="237" t="str">
        <f aca="false">IFERROR((G171+I171),"")</f>
        <v/>
      </c>
      <c r="K171" s="183" t="str">
        <f aca="false">IFERROR(IF(J171="","",IF(J171&gt;=75,"PASSED","FAILED")),"")</f>
        <v/>
      </c>
      <c r="L171" s="183"/>
      <c r="M171" s="194" t="str">
        <f aca="false">IF(B171 &lt;&gt; "", IFERROR(IF(C$16 = "PRELIM", SUMIF('Database (LECTURE-RES-PRAC)'!D$14:AG$14, "CLO1", 'Database (LECTURE-RES-PRAC)'!D168:AG168) / 'Grade computation'!F$4, IF(C$16 = "MIDTERM", SUMIF('Database (LECTURE-RES-PRAC)'!AJ$14:BM$14, "CLO1", 'Database (LECTURE-RES-PRAC)'!AJ168:BM168) / 'Grade computation'!G$4, IF(C$16 = "FINAL", SUMIF('Database (LECTURE-RES-PRAC)'!BP$14:CS$14, "CLO1", 'Database (LECTURE-RES-PRAC)'!BP168:CS168) / 'Grade computation'!H$4,""))),""),"")</f>
        <v/>
      </c>
      <c r="N171" s="286" t="str">
        <f aca="false">IF(B171&lt;&gt;"",IF(M171="","",IF(M171&lt;0.5,1,IF(AND(M171&gt;=0.5,M171&lt;P$10),2,IF(M171&gt;=P$10,3)))),"")</f>
        <v/>
      </c>
      <c r="O171" s="194" t="str">
        <f aca="false">IF(B171 &lt;&gt; "",IF(AND('PRINTABLE (per grading)'!H$16="EXAM", 'PRINTABLE (per grading)'!B$13="Prelim"), IF(ISERROR(SUMIF('Exam (LECTURE ONLY)'!D$20:M$20, "CLO1", 'Exam (LECTURE ONLY)'!D173:M173) / 'Exam (LECTURE ONLY)'!AL$6), "", SUMIF('Exam (LECTURE ONLY)'!D$20:M$20, "CLO1", 'Exam (LECTURE ONLY)'!D173:M173) /'Exam (LECTURE ONLY)'!AL$6),
IF(AND('PRINTABLE (per grading)'!H$16="EXAM", 'PRINTABLE (per grading)'!B$13="Midterm"), IF(ISERROR(SUMIF('Exam (LECTURE ONLY)'!O$20:X$20, "CLO1", 'Exam (LECTURE ONLY)'!O173:X173) / 'Exam (LECTURE ONLY)'!AM$6), "", SUMIF('Exam (LECTURE ONLY)'!O$20:X$20, "CLO1", 'Exam (LECTURE ONLY)'!O173:X173) / 'Exam (LECTURE ONLY)'!AM$6),
IF(AND('PRINTABLE (per grading)'!H$16="EXAM", 'PRINTABLE (per grading)'!B$13="Final"), IF(ISERROR(SUMIF('Exam (LECTURE ONLY)'!Z$20:AI$20, "CLO1", 'Exam (LECTURE ONLY)'!Z173:AI173) / 'Exam (LECTURE ONLY)'!AN$6), "", SUMIF('Exam (LECTURE ONLY)'!Z$20:AI$20, "CLO1", 'Exam (LECTURE ONLY)'!Z173:AI173) / 'Exam (LECTURE ONLY)'!AN$6),
IF(AND('PRINTABLE (per grading)'!H$16="OUTPUT", 'PRINTABLE (per grading)'!B$13="Prelim"), IF(ISERROR(SUMIF(OUTPUT!C$20:M$20, "CLO1", OUTPUT!C173:M173) / OUTPUT!AL$6), "", SUMIF(OUTPUT!C$20:M$20, "CLO1", OUTPUT!C173:M173) / OUTPUT!AL$6),
IF(AND('PRINTABLE (per grading)'!H$16="OUTPUT", 'PRINTABLE (per grading)'!B$13="Midterm"), IF(ISERROR(SUMIF(OUTPUT!O$20:Y$20, "CLO1", OUTPUT!O173:Y173) / OUTPUT!AM$6), "", SUMIF(OUTPUT!O$20:Y$20, "CLO1", OUTPUT!O173:Y173) / OUTPUT!AM$6),
IF(AND('PRINTABLE (per grading)'!H$16="OUTPUT", 'PRINTABLE (per grading)'!B$13="Final"), IF(ISERROR(SUMIF(OUTPUT!AA$20:AI$20, "CLO1", OUTPUT!AA173:AI173) / OUTPUT!AN$6), "", SUMIF(OUTPUT!AA$20:AI$20, "CLO1", OUTPUT!AA173:AI173) / OUTPUT!AN$6),
"")))))),"")</f>
        <v/>
      </c>
      <c r="P171" s="286" t="str">
        <f aca="false">IF(B171&lt;&gt;"",IF(O171="","",IF(O171&lt;0.5,1,IF(AND(O171&gt;=0.5,O171&lt;P$10),2,IF(O171&gt;=P$10,3)))),"")</f>
        <v/>
      </c>
      <c r="Q171" s="287" t="str">
        <f aca="false">IF(B171 &lt;&gt; "",IFERROR(IF(AVERAGE(M171,O171)&gt;=P$10,"Y","N"),""),"")</f>
        <v/>
      </c>
      <c r="R171" s="194" t="str">
        <f aca="false">IF(B171 &lt;&gt; "", IFERROR(IF(C$16 = "PRELIM", SUMIF('Database (LECTURE-RES-PRAC)'!D$14:AG$14, "CLO2", 'Database (LECTURE-RES-PRAC)'!D168:AG168) / 'Grade computation'!F$5, IF(C$16 = "MIDTERM", SUMIF('Database (LECTURE-RES-PRAC)'!AJ$14:BM$14, "CLO2", 'Database (LECTURE-RES-PRAC)'!AJ168:BM168) / 'Grade computation'!G$5, IF(C$16 = "FINAL", SUMIF('Database (LECTURE-RES-PRAC)'!BP$14:CS$14, "CLO2", 'Database (LECTURE-RES-PRAC)'!BP168:CS168) / 'Grade computation'!H$5,""))),""),"")</f>
        <v/>
      </c>
      <c r="S171" s="286" t="str">
        <f aca="false">IF(B171&lt;&gt;"",IF(R171="","",IF(R171&lt;0.5,1,IF(AND(R171&gt;=0.5,R171&lt;P$10),2,IF(R171&gt;=P$10,3)))),"")</f>
        <v/>
      </c>
      <c r="T171" s="194" t="str">
        <f aca="false">IF(B171 &lt;&gt; "",IF(AND('PRINTABLE (per grading)'!H$16="EXAM", 'PRINTABLE (per grading)'!B$13="Prelim"), IF(ISERROR(SUMIF('Exam (LECTURE ONLY)'!D$20:M$20, "CLO2", 'Exam (LECTURE ONLY)'!D173:M173) / 'Exam (LECTURE ONLY)'!AL$7), "", SUMIF('Exam (LECTURE ONLY)'!D$20:M$20, "CLO2", 'Exam (LECTURE ONLY)'!D173:M173) /'Exam (LECTURE ONLY)'!AL$7),
IF(AND('PRINTABLE (per grading)'!H$16="EXAM", 'PRINTABLE (per grading)'!B$13="Midterm"), IF(ISERROR(SUMIF('Exam (LECTURE ONLY)'!O$20:X$20, "CLO2", 'Exam (LECTURE ONLY)'!O173:X173) / 'Exam (LECTURE ONLY)'!AM$7), "", SUMIF('Exam (LECTURE ONLY)'!O$20:X$20, "CLO2", 'Exam (LECTURE ONLY)'!O173:X173) / 'Exam (LECTURE ONLY)'!AM$7),
IF(AND('PRINTABLE (per grading)'!H$16="EXAM", 'PRINTABLE (per grading)'!B$13="Final"), IF(ISERROR(SUMIF('Exam (LECTURE ONLY)'!Z$20:AI$20, "CLO2", 'Exam (LECTURE ONLY)'!Z173:AI173) / 'Exam (LECTURE ONLY)'!AN$7), "", SUMIF('Exam (LECTURE ONLY)'!Z$20:AI$20, "CLO2", 'Exam (LECTURE ONLY)'!Z173:AI173) / 'Exam (LECTURE ONLY)'!AN$7),
IF(AND('PRINTABLE (per grading)'!H$16="OUTPUT", 'PRINTABLE (per grading)'!B$13="Prelim"), IF(ISERROR(SUMIF(OUTPUT!C$20:M$20, "CLO2", OUTPUT!C173:M173) / OUTPUT!AL$7), "", SUMIF(OUTPUT!C$20:M$20, "CLO2", OUTPUT!C173:M173) / OUTPUT!AL$7),
IF(AND('PRINTABLE (per grading)'!H$16="OUTPUT", 'PRINTABLE (per grading)'!B$13="Midterm"), IF(ISERROR(SUMIF(OUTPUT!O$20:Y$20, "CLO2", OUTPUT!O173:Y173) / OUTPUT!AM$7), "", SUMIF(OUTPUT!O$20:Y$20, "CLO2", OUTPUT!O173:Y173) / OUTPUT!AM$7),
IF(AND('PRINTABLE (per grading)'!H$16="OUTPUT", 'PRINTABLE (per grading)'!B$13="Final"), IF(ISERROR(SUMIF(OUTPUT!AA$20:AI$20, "CLO2", OUTPUT!AA173:AI173) / OUTPUT!AN$7), "", SUMIF(OUTPUT!AA$20:AI$20, "CLO2", OUTPUT!AA173:AI173) / OUTPUT!AN$7),
"")))))),"")</f>
        <v/>
      </c>
      <c r="U171" s="286" t="str">
        <f aca="false">IF(B171&lt;&gt;"",IF(T171="","",IF(T171&lt;0.5,1,IF(AND(T171&gt;=0.5,T171&lt;P$10),2,IF(T171&gt;=P$10,3)))),"")</f>
        <v/>
      </c>
      <c r="V171" s="287" t="str">
        <f aca="false">IF(B171 &lt;&gt; "",IFERROR(IF(AVERAGE(R171,T171)&gt;=P$10,"Y","N"),""),"")</f>
        <v/>
      </c>
      <c r="W171" s="194" t="str">
        <f aca="false">IF(B171 &lt;&gt; "", IFERROR(IF(C$16 = "PRELIM", SUMIF('Database (LECTURE-RES-PRAC)'!D$14:AG$14, "CLO3", 'Database (LECTURE-RES-PRAC)'!D168:AG168) / 'Grade computation'!F$6, IF(C$16 = "MIDTERM", SUMIF('Database (LECTURE-RES-PRAC)'!AJ$14:BM$14, "CLO3", 'Database (LECTURE-RES-PRAC)'!AJ168:BM168) / 'Grade computation'!G$6, IF(C$16 = "FINAL", SUMIF('Database (LECTURE-RES-PRAC)'!BP$14:CS$14, "CLO3", 'Database (LECTURE-RES-PRAC)'!BP168:CS168) / 'Grade computation'!H$6,""))),""),"")</f>
        <v/>
      </c>
      <c r="X171" s="286" t="str">
        <f aca="false">IF(B171&lt;&gt;"",IF(W171="","",IF(W171&lt;0.5,1,IF(AND(W171&gt;=0.5,W171&lt;P$10),2,IF(W171&gt;=P$10,3)))),"")</f>
        <v/>
      </c>
      <c r="Y171" s="194" t="str">
        <f aca="false">IF(B171 &lt;&gt; "",IF(AND('PRINTABLE (per grading)'!H$16="EXAM", 'PRINTABLE (per grading)'!B$13="Prelim"), IF(ISERROR(SUMIF('Exam (LECTURE ONLY)'!D$20:M$20, "CLO3", 'Exam (LECTURE ONLY)'!D173:M173) / 'Exam (LECTURE ONLY)'!AL$8), "", SUMIF('Exam (LECTURE ONLY)'!D$20:M$20, "CLO3", 'Exam (LECTURE ONLY)'!D173:M173) /'Exam (LECTURE ONLY)'!AL$8),
IF(AND('PRINTABLE (per grading)'!H$16="EXAM", 'PRINTABLE (per grading)'!B$13="Midterm"), IF(ISERROR(SUMIF('Exam (LECTURE ONLY)'!O$20:X$20, "CLO3", 'Exam (LECTURE ONLY)'!O173:X173) / 'Exam (LECTURE ONLY)'!AM$8), "", SUMIF('Exam (LECTURE ONLY)'!O$20:X$20, "CLO3", 'Exam (LECTURE ONLY)'!O173:X173) / 'Exam (LECTURE ONLY)'!AM$8),
IF(AND('PRINTABLE (per grading)'!H$16="EXAM", 'PRINTABLE (per grading)'!B$13="Final"), IF(ISERROR(SUMIF('Exam (LECTURE ONLY)'!Z$20:AI$20, "CLO3", 'Exam (LECTURE ONLY)'!Z173:AI173) / 'Exam (LECTURE ONLY)'!AN$8), "", SUMIF('Exam (LECTURE ONLY)'!Z$20:AI$20, "CLO3", 'Exam (LECTURE ONLY)'!Z173:AI173) / 'Exam (LECTURE ONLY)'!AN$8),
IF(AND('PRINTABLE (per grading)'!H$16="OUTPUT", 'PRINTABLE (per grading)'!B$13="Prelim"), IF(ISERROR(SUMIF(OUTPUT!C$20:M$20, "CLO3", OUTPUT!C173:M173) / OUTPUT!AL$8), "", SUMIF(OUTPUT!C$20:M$20, "CLO3", OUTPUT!C173:M173) / OUTPUT!AL$8),
IF(AND('PRINTABLE (per grading)'!H$16="OUTPUT", 'PRINTABLE (per grading)'!B$13="Midterm"), IF(ISERROR(SUMIF(OUTPUT!O$20:Y$20, "CLO3", OUTPUT!O173:Y173) / OUTPUT!AM$8), "", SUMIF(OUTPUT!O$20:Y$20, "CLO3", OUTPUT!O173:Y173) / OUTPUT!AM$8),
IF(AND('PRINTABLE (per grading)'!H$16="OUTPUT", 'PRINTABLE (per grading)'!B$13="Final"), IF(ISERROR(SUMIF(OUTPUT!AA$20:AI$20, "CLO3", OUTPUT!AA173:AI173) / OUTPUT!AN$8), "", SUMIF(OUTPUT!AA$20:AI$20, "CLO3", OUTPUT!AA173:AI173) / OUTPUT!AN$8),
"" )))))),"")</f>
        <v/>
      </c>
      <c r="Z171" s="286" t="str">
        <f aca="false">IF(B171&lt;&gt;"",IF(Y171="","",IF(Y171&lt;0.5,1,IF(AND(Y171&gt;=0.5,Y171&lt;P$10),2,IF(Y171&gt;=P$10,3)))),"")</f>
        <v/>
      </c>
      <c r="AA171" s="287" t="str">
        <f aca="false">IF(B171 &lt;&gt; "",IFERROR(IF(AVERAGE(W171,Y171)&gt;=P$10,"Y","N"),""),"")</f>
        <v/>
      </c>
      <c r="AB171" s="194" t="str">
        <f aca="false">IF(B171 &lt;&gt; "", IFERROR(IF(C$16 = "PRELIM", SUMIF('Database (LECTURE-RES-PRAC)'!D$14:AG$14, "CLO4", 'Database (LECTURE-RES-PRAC)'!D168:AG168) / 'Grade computation'!F$7, IF(C$16 = "MIDTERM", SUMIF('Database (LECTURE-RES-PRAC)'!AJ$14:BM$14, "CLO4", 'Database (LECTURE-RES-PRAC)'!AJ168:BM168) / 'Grade computation'!G$7, IF(C$16 = "FINAL", SUMIF('Database (LECTURE-RES-PRAC)'!BP$14:CS$14, "CLO4", 'Database (LECTURE-RES-PRAC)'!BP168:CS168) / 'Grade computation'!H$7,""))),""),"")</f>
        <v/>
      </c>
      <c r="AC171" s="286" t="str">
        <f aca="false">IF(B171&lt;&gt;"",IF(AB171="","",IF(AB171&lt;0.5,1,IF(AND(AB171&gt;=0.5,AB171&lt;P$10),2,IF(AB171&gt;=P$10,3)))),"")</f>
        <v/>
      </c>
      <c r="AD171" s="194" t="str">
        <f aca="false">IF(B171 &lt;&gt; "",IF(AND('PRINTABLE (per grading)'!H$16="EXAM", 'PRINTABLE (per grading)'!B$13="Prelim"), IF(ISERROR(SUMIF('Exam (LECTURE ONLY)'!D$20:M$20, "CLO4", 'Exam (LECTURE ONLY)'!D173:M173) / 'Exam (LECTURE ONLY)'!AL$9), "", SUMIF('Exam (LECTURE ONLY)'!D$20:M$20, "CLO4", 'Exam (LECTURE ONLY)'!D173:M173) /'Exam (LECTURE ONLY)'!AL$9),
IF(AND('PRINTABLE (per grading)'!H$16="EXAM", 'PRINTABLE (per grading)'!B$13="Midterm"), IF(ISERROR(SUMIF('Exam (LECTURE ONLY)'!O$20:X$20, "CLO4", 'Exam (LECTURE ONLY)'!O173:X173) / 'Exam (LECTURE ONLY)'!AM$9), "", SUMIF('Exam (LECTURE ONLY)'!O$20:X$20, "CLO4", 'Exam (LECTURE ONLY)'!O173:X173) / 'Exam (LECTURE ONLY)'!AM$9),
IF(AND('PRINTABLE (per grading)'!H$16="EXAM", 'PRINTABLE (per grading)'!B$13="Final"), IF(ISERROR(SUMIF('Exam (LECTURE ONLY)'!Z$20:AI$20, "CLO4", 'Exam (LECTURE ONLY)'!Z173:AI173) / 'Exam (LECTURE ONLY)'!AN$9), "", SUMIF('Exam (LECTURE ONLY)'!Z$20:AI$20, "CLO4", 'Exam (LECTURE ONLY)'!Z173:AI173) / 'Exam (LECTURE ONLY)'!AN$9),
IF(AND('PRINTABLE (per grading)'!H$16="OUTPUT", 'PRINTABLE (per grading)'!B$13="Prelim"), IF(ISERROR(SUMIF(OUTPUT!C$20:M$20, "CLO4", OUTPUT!C173:M173) / OUTPUT!AL$9), "", SUMIF(OUTPUT!C$20:M$20, "CLO4", OUTPUT!C173:M173) / OUTPUT!AL$9),
IF(AND('PRINTABLE (per grading)'!H$16="OUTPUT", 'PRINTABLE (per grading)'!B$13="Midterm"), IF(ISERROR(SUMIF(OUTPUT!O$20:Y$20, "CLO4", OUTPUT!O173:Y173) / OUTPUT!AM$9), "", SUMIF(OUTPUT!O$20:Y$20, "CLO4", OUTPUT!O173:Y173) / OUTPUT!AM$9),
IF(AND('PRINTABLE (per grading)'!H$16="OUTPUT", 'PRINTABLE (per grading)'!B$13="Final"), IF(ISERROR(SUMIF(OUTPUT!AA$20:AI$20, "CLO4", OUTPUT!AA173:AI173) / OUTPUT!AN$9), "", SUMIF(OUTPUT!AA$20:AI$20, "CLO4", OUTPUT!AA173:AI173) / OUTPUT!AN$9),
"")))))),"")</f>
        <v/>
      </c>
      <c r="AE171" s="286" t="str">
        <f aca="false">IF(B171&lt;&gt;"",IF(AD171="","",IF(AD171&lt;0.5,1,IF(AND(AD171&gt;=0.5,AD171&lt;P$10),2,IF(AD171&gt;=P$10,3)))),"")</f>
        <v/>
      </c>
      <c r="AF171" s="287" t="str">
        <f aca="false">IF(B171 &lt;&gt; "",IFERROR(IF(AVERAGE(AB171,AD171)&gt;=P$10,"Y","N"),""),"")</f>
        <v/>
      </c>
      <c r="AG171" s="194" t="str">
        <f aca="false">IF(B171 &lt;&gt; "", IFERROR(IF(C$16 = "PRELIM", SUMIF('Database (LECTURE-RES-PRAC)'!D$14:AG$14, "CLO5", 'Database (LECTURE-RES-PRAC)'!D168:AG168) / 'Grade computation'!F$8, IF(C$16 = "MIDTERM", SUMIF('Database (LECTURE-RES-PRAC)'!AJ$14:BM$14, "CLO5", 'Database (LECTURE-RES-PRAC)'!AJ168:BM168) / 'Grade computation'!G$8, IF(C$16 = "FINAL", SUMIF('Database (LECTURE-RES-PRAC)'!BP$14:CS$14, "CLO5", 'Database (LECTURE-RES-PRAC)'!BP168:CS168) / 'Grade computation'!H$8,""))),""),"")</f>
        <v/>
      </c>
      <c r="AH171" s="286" t="str">
        <f aca="false">IF(B171&lt;&gt;"",IF(AG171="","",IF(AG171&lt;0.5,1,IF(AND(AG171&gt;=0.5,AG171&lt;P$10),2,IF(AG171&gt;=P$10,3)))),"")</f>
        <v/>
      </c>
      <c r="AI171" s="194" t="str">
        <f aca="false">IF(B171 &lt;&gt; "",IF(AND('PRINTABLE (per grading)'!H$16="EXAM", 'PRINTABLE (per grading)'!B$13="Prelim"), IF(ISERROR(SUMIF('Exam (LECTURE ONLY)'!D$20:M$20, "CLO5", 'Exam (LECTURE ONLY)'!D173:M173) / 'Exam (LECTURE ONLY)'!AL$10), "", SUMIF('Exam (LECTURE ONLY)'!D$20:M$20, "CLO5", 'Exam (LECTURE ONLY)'!D173:M173) /'Exam (LECTURE ONLY)'!AL$10),
IF(AND('PRINTABLE (per grading)'!H$16="EXAM", 'PRINTABLE (per grading)'!B$13="Midterm"), IF(ISERROR(SUMIF('Exam (LECTURE ONLY)'!O$20:X$20, "CLO5", 'Exam (LECTURE ONLY)'!O173:X173) / 'Exam (LECTURE ONLY)'!AM$10), "", SUMIF('Exam (LECTURE ONLY)'!O$20:X$20, "CLO5", 'Exam (LECTURE ONLY)'!O173:X173) / 'Exam (LECTURE ONLY)'!AM$10),
IF(AND('PRINTABLE (per grading)'!H$16="EXAM", 'PRINTABLE (per grading)'!B$13="Final"), IF(ISERROR(SUMIF('Exam (LECTURE ONLY)'!Z$20:AI$20, "CLO5", 'Exam (LECTURE ONLY)'!Z173:AI173) / 'Exam (LECTURE ONLY)'!AN$10), "", SUMIF('Exam (LECTURE ONLY)'!Z$20:AI$20, "CLO5", 'Exam (LECTURE ONLY)'!Z173:AI173) / 'Exam (LECTURE ONLY)'!AN$10),
IF(AND('PRINTABLE (per grading)'!H$16="OUTPUT", 'PRINTABLE (per grading)'!B$13="Prelim"), IF(ISERROR(SUMIF(OUTPUT!C$20:M$20, "CLO5", OUTPUT!C173:M173) / OUTPUT!AL$10), "", SUMIF(OUTPUT!C$20:M$20, "CLO5", OUTPUT!C173:M173) / OUTPUT!AL$10),
IF(AND('PRINTABLE (per grading)'!H$16="OUTPUT", 'PRINTABLE (per grading)'!B$13="Midterm"), IF(ISERROR(SUMIF(OUTPUT!O$20:Y$20, "CLO5", OUTPUT!O173:Y173) / OUTPUT!AM$10), "", SUMIF(OUTPUT!O$20:Y$20, "CLO5", OUTPUT!O173:Y173) / OUTPUT!AM$10),
IF(AND('PRINTABLE (per grading)'!H$16="OUTPUT", 'PRINTABLE (per grading)'!B$13="Final"), IF(ISERROR(SUMIF(OUTPUT!AA$20:AI$20, "CLO5", OUTPUT!AA173:AI173) / OUTPUT!AN$10), "", SUMIF(OUTPUT!AA$20:AI$20, "CLO5", OUTPUT!AA173:AI173) / OUTPUT!AN$10),
"")))))),"")</f>
        <v/>
      </c>
      <c r="AJ171" s="286" t="str">
        <f aca="false">IF(B171&lt;&gt;"",IF(AI171="","",IF(AI171&lt;0.5,1,IF(AND(AI171&gt;=0.5,AI171&lt;P$10),2,IF(AI171&gt;=P$10,3)))),"")</f>
        <v/>
      </c>
      <c r="AK171" s="287" t="str">
        <f aca="false">IF(B171 &lt;&gt; "",IFERROR(IF(AVERAGE(AG171,AI171)&gt;=P$10,"Y","N"),""),"")</f>
        <v/>
      </c>
      <c r="AL171" s="194" t="str">
        <f aca="false">IF(B171 &lt;&gt; "", IFERROR(IF(C$16 = "PRELIM", SUMIF('Database (LECTURE-RES-PRAC)'!D$14:AG$14, "CLO6", 'Database (LECTURE-RES-PRAC)'!D168:AG168) / 'Grade computation'!F$9, IF(C$16 = "MIDTERM", SUMIF('Database (LECTURE-RES-PRAC)'!AJ$14:BM$14, "CLO6", 'Database (LECTURE-RES-PRAC)'!AJ168:BM168) / 'Grade computation'!G$9, IF(C$16 = "FINAL", SUMIF('Database (LECTURE-RES-PRAC)'!BP$14:CS$14, "CLO6", 'Database (LECTURE-RES-PRAC)'!BP168:CS168) / 'Grade computation'!H$9,""))),""),"")</f>
        <v/>
      </c>
      <c r="AM171" s="286" t="str">
        <f aca="false">IF(B171&lt;&gt;"",IF(AL171="","",IF(AL171&lt;0.5,1,IF(AND(AL171&gt;=0.5,AL171&lt;P$10),2,IF(AL171&gt;=P$10,3)))),"")</f>
        <v/>
      </c>
      <c r="AN171" s="194" t="str">
        <f aca="false">IF(B171 &lt;&gt; "",IF(AND('PRINTABLE (per grading)'!H$16="EXAM", 'PRINTABLE (per grading)'!B$13="Prelim"), IF(ISERROR(SUMIF('Exam (LECTURE ONLY)'!D$20:M$20, "CLO6", 'Exam (LECTURE ONLY)'!D173:M173) / 'Exam (LECTURE ONLY)'!AL$11), "", SUMIF('Exam (LECTURE ONLY)'!D$20:M$20, "CLO6", 'Exam (LECTURE ONLY)'!D173:M173) /'Exam (LECTURE ONLY)'!AL$11),
IF(AND('PRINTABLE (per grading)'!H$16="EXAM", 'PRINTABLE (per grading)'!B$13="Midterm"), IF(ISERROR(SUMIF('Exam (LECTURE ONLY)'!O$20:X$20, "CLO6", 'Exam (LECTURE ONLY)'!O173:X173) / 'Exam (LECTURE ONLY)'!AM$11), "", SUMIF('Exam (LECTURE ONLY)'!O$20:X$20, "CLO6", 'Exam (LECTURE ONLY)'!O173:X173) / 'Exam (LECTURE ONLY)'!AM$11),
IF(AND('PRINTABLE (per grading)'!H$16="EXAM", 'PRINTABLE (per grading)'!B$13="Final"), IF(ISERROR(SUMIF('Exam (LECTURE ONLY)'!Z$20:AI$20, "CLO6", 'Exam (LECTURE ONLY)'!Z173:AI173) / 'Exam (LECTURE ONLY)'!AN$11), "", SUMIF('Exam (LECTURE ONLY)'!Z$20:AI$20, "CLO6", 'Exam (LECTURE ONLY)'!Z173:AI173) / 'Exam (LECTURE ONLY)'!AN$11),
IF(AND('PRINTABLE (per grading)'!H$16="OUTPUT", 'PRINTABLE (per grading)'!B$13="Prelim"), IF(ISERROR(SUMIF(OUTPUT!C$20:M$20, "CLO6", OUTPUT!C173:M173) / OUTPUT!AL$11), "", SUMIF(OUTPUT!C$20:M$20, "CLO6", OUTPUT!C173:M173) / OUTPUT!AL$11),
IF(AND('PRINTABLE (per grading)'!H$16="OUTPUT", 'PRINTABLE (per grading)'!B$13="Midterm"), IF(ISERROR(SUMIF(OUTPUT!O$20:Y$20, "CLO6", OUTPUT!O173:Y173) / OUTPUT!AM$11), "", SUMIF(OUTPUT!O$20:Y$20, "CLO6", OUTPUT!O173:Y173) / OUTPUT!AM$11),
IF(AND('PRINTABLE (per grading)'!H$16="OUTPUT", 'PRINTABLE (per grading)'!B$13="Final"), IF(ISERROR(SUMIF(OUTPUT!AA$20:AI$20, "CLO6", OUTPUT!AA173:AI173) / OUTPUT!AN$11), "", SUMIF(OUTPUT!AA$20:AI$20, "CLO6", OUTPUT!AA173:AI173) / OUTPUT!AN$11),
"")))))),"")</f>
        <v/>
      </c>
      <c r="AO171" s="286" t="str">
        <f aca="false">IF(B171&lt;&gt;"",IF(AN171="","",IF(AN171&lt;0.5,1,IF(AND(AN171&gt;=0.5,AN171&lt;P$10),2,IF(AN171&gt;=P$10,3)))),"")</f>
        <v/>
      </c>
      <c r="AP171" s="287" t="str">
        <f aca="false">IF(B171 &lt;&gt; "",IFERROR(IF(AVERAGE(AL171,AN171)&gt;=P$10,"Y","N"),""),"")</f>
        <v/>
      </c>
      <c r="AQ171" s="194" t="str">
        <f aca="false">IF(B171 &lt;&gt; "", IFERROR(IF(C$16 = "PRELIM", SUMIF('Database (LECTURE-RES-PRAC)'!D$14:AG$14, "CLO7", 'Database (LECTURE-RES-PRAC)'!D168:AG168) / 'Grade computation'!F$10, IF(C$16 = "MIDTERM", SUMIF('Database (LECTURE-RES-PRAC)'!AJ$14:BM$14, "CLO7", 'Database (LECTURE-RES-PRAC)'!AJ168:BM168) / 'Grade computation'!G$10, IF(C$16 = "FINAL", SUMIF('Database (LECTURE-RES-PRAC)'!BP$14:CS$14, "CLO7", 'Database (LECTURE-RES-PRAC)'!BP168:CS168) / 'Grade computation'!H$10,""))),""),"")</f>
        <v/>
      </c>
      <c r="AR171" s="286" t="str">
        <f aca="false">IF(B171&lt;&gt;"",IF(AQ171="","",IF(AQ171&lt;0.5,1,IF(AND(AQ171&gt;=0.5,AQ171&lt;P$10),2,IF(AQ171&gt;=P$10,3)))),"")</f>
        <v/>
      </c>
      <c r="AS171" s="194" t="str">
        <f aca="false">IF(B171 &lt;&gt; "",IF(AND('PRINTABLE (per grading)'!H$16="EXAM", 'PRINTABLE (per grading)'!B$13="Prelim"), IF(ISERROR(SUMIF('Exam (LECTURE ONLY)'!D$20:M$20, "CLO7", 'Exam (LECTURE ONLY)'!D173:M173) / 'Exam (LECTURE ONLY)'!AL$12), "", SUMIF('Exam (LECTURE ONLY)'!D$20:M$20, "CLO7", 'Exam (LECTURE ONLY)'!D173:M173) /'Exam (LECTURE ONLY)'!AL$12),
IF(AND('PRINTABLE (per grading)'!H$16="EXAM", 'PRINTABLE (per grading)'!B$13="Midterm"), IF(ISERROR(SUMIF('Exam (LECTURE ONLY)'!O$20:X$20, "CLO7", 'Exam (LECTURE ONLY)'!O173:X173) / 'Exam (LECTURE ONLY)'!AM$12), "", SUMIF('Exam (LECTURE ONLY)'!O$20:X$20, "CLO7", 'Exam (LECTURE ONLY)'!O173:X173) / 'Exam (LECTURE ONLY)'!AM$12),
IF(AND('PRINTABLE (per grading)'!H$16="EXAM", 'PRINTABLE (per grading)'!B$13="Final"), IF(ISERROR(SUMIF('Exam (LECTURE ONLY)'!Z$20:AI$20, "CLO7", 'Exam (LECTURE ONLY)'!Z173:AI173) / 'Exam (LECTURE ONLY)'!AN$12), "", SUMIF('Exam (LECTURE ONLY)'!Z$20:AI$20, "CLO7", 'Exam (LECTURE ONLY)'!Z173:AI173) / 'Exam (LECTURE ONLY)'!AN$12),
IF(AND('PRINTABLE (per grading)'!H$16="OUTPUT", 'PRINTABLE (per grading)'!B$13="Prelim"), IF(ISERROR(SUMIF(OUTPUT!C$20:M$20, "CLO7", OUTPUT!C173:M173) / OUTPUT!AL$12), "", SUMIF(OUTPUT!C$20:M$20, "CLO7", OUTPUT!C173:M173) / OUTPUT!AL$12),
IF(AND('PRINTABLE (per grading)'!H$16="OUTPUT", 'PRINTABLE (per grading)'!B$13="Midterm"), IF(ISERROR(SUMIF(OUTPUT!O$20:Y$20, "CLO7", OUTPUT!O173:Y173) / OUTPUT!AM$12), "", SUMIF(OUTPUT!O$20:Y$20, "CLO7", OUTPUT!O173:Y173) / OUTPUT!AM$12),
IF(AND('PRINTABLE (per grading)'!H$16="OUTPUT", 'PRINTABLE (per grading)'!B$13="Final"), IF(ISERROR(SUMIF(OUTPUT!AA$20:AI$20, "CLO7", OUTPUT!AA173:AI173) / OUTPUT!AN$12), "", SUMIF(OUTPUT!AA$20:AI$20, "CLO7", OUTPUT!AA173:AI173) / OUTPUT!AN$12),
"")))))),"")</f>
        <v/>
      </c>
      <c r="AT171" s="286" t="str">
        <f aca="false">IF(B171&lt;&gt;"",IF(AS171="","",IF(AS171&lt;0.5,1,IF(AND(AS171&gt;=0.5,AS171&lt;P$10),2,IF(AS171&gt;=P$10,3)))),"")</f>
        <v/>
      </c>
      <c r="AU171" s="287" t="str">
        <f aca="false">IF(B171 &lt;&gt; "",IFERROR(IF(AVERAGE(AQ171,AS171)&gt;=P$10,"Y","N"),""),"")</f>
        <v/>
      </c>
      <c r="AV171" s="194" t="str">
        <f aca="false">IF(B171 &lt;&gt; "", IFERROR(IF(C$16 = "PRELIM", SUMIF('Database (LECTURE-RES-PRAC)'!D$14:AG$14, "CLO8", 'Database (LECTURE-RES-PRAC)'!D168:AG168) / 'Grade computation'!F$11, IF(C$16 = "MIDTERM", SUMIF('Database (LECTURE-RES-PRAC)'!AJ$14:BM$14, "CLO8", 'Database (LECTURE-RES-PRAC)'!AJ168:BM168) / 'Grade computation'!G$11, IF(C$16 = "FINAL", SUMIF('Database (LECTURE-RES-PRAC)'!BP$14:CS$14, "CLO8", 'Database (LECTURE-RES-PRAC)'!BP168:CS168) / 'Grade computation'!H$11,""))),""),"")</f>
        <v/>
      </c>
      <c r="AW171" s="286" t="str">
        <f aca="false">IF(B171&lt;&gt;"",IF(AV171="","",IF(AV171&lt;0.5,1,IF(AND(AV171&gt;=0.5,AV171&lt;P$10),2,IF(AV171&gt;=P$10,3)))),"")</f>
        <v/>
      </c>
      <c r="AX171" s="194" t="str">
        <f aca="false">IF(B171 &lt;&gt; "",IF(AND('PRINTABLE (per grading)'!H$16="EXAM", 'PRINTABLE (per grading)'!B$13="Prelim"), IF(ISERROR(SUMIF('Exam (LECTURE ONLY)'!D$20:M$20, "CLO8", 'Exam (LECTURE ONLY)'!D173:M173) / 'Exam (LECTURE ONLY)'!AL$13), "", SUMIF('Exam (LECTURE ONLY)'!D$20:M$20, "CLO8", 'Exam (LECTURE ONLY)'!D173:M173) /'Exam (LECTURE ONLY)'!AL$13),
IF(AND('PRINTABLE (per grading)'!H$16="EXAM", 'PRINTABLE (per grading)'!B$13="Midterm"), IF(ISERROR(SUMIF('Exam (LECTURE ONLY)'!O$20:X$20, "CLO8", 'Exam (LECTURE ONLY)'!O173:X173) / 'Exam (LECTURE ONLY)'!AM$13), "", SUMIF('Exam (LECTURE ONLY)'!O$20:X$20, "CLO8", 'Exam (LECTURE ONLY)'!O173:X173) / 'Exam (LECTURE ONLY)'!AM$13),
IF(AND('PRINTABLE (per grading)'!H$16="EXAM", 'PRINTABLE (per grading)'!B$13="Final"), IF(ISERROR(SUMIF('Exam (LECTURE ONLY)'!Z$20:AI$20, "CLO8", 'Exam (LECTURE ONLY)'!Z173:AI173) / 'Exam (LECTURE ONLY)'!AN$13), "", SUMIF('Exam (LECTURE ONLY)'!Z$20:AI$20, "CLO8", 'Exam (LECTURE ONLY)'!Z173:AI173) / 'Exam (LECTURE ONLY)'!AN$13),
IF(AND('PRINTABLE (per grading)'!H$16="OUTPUT", 'PRINTABLE (per grading)'!B$13="Prelim"), IF(ISERROR(SUMIF(OUTPUT!C$20:M$20, "CLO8", OUTPUT!C173:M173) / OUTPUT!AL$13), "", SUMIF(OUTPUT!C$20:M$20, "CLO8", OUTPUT!C173:M173) / OUTPUT!AL$13),
IF(AND('PRINTABLE (per grading)'!H$16="OUTPUT", 'PRINTABLE (per grading)'!B$13="Midterm"), IF(ISERROR(SUMIF(OUTPUT!O$20:Y$20, "CLO8", OUTPUT!O173:Y173) / OUTPUT!AM$13), "", SUMIF(OUTPUT!O$20:Y$20, "CLO8", OUTPUT!O173:Y173) / OUTPUT!AM$13),
IF(AND('PRINTABLE (per grading)'!H$16="OUTPUT", 'PRINTABLE (per grading)'!B$13="Final"), IF(ISERROR(SUMIF(OUTPUT!AA$20:AI$20, "CLO8", OUTPUT!AA173:AI173) / OUTPUT!AN$13), "", SUMIF(OUTPUT!AA$20:AI$20, "CLO8", OUTPUT!AA173:AI173) / OUTPUT!AN$13),
"")))))),"")</f>
        <v/>
      </c>
      <c r="AY171" s="286" t="str">
        <f aca="false">IF(B171&lt;&gt;"",IF(AX171="","",IF(AX171&lt;0.5,1,IF(AND(AX171&gt;=0.5,AX171&lt;P$10),2,IF(AX171&gt;=P$10,3)))),"")</f>
        <v/>
      </c>
      <c r="AZ171" s="287" t="str">
        <f aca="false">IF(B171 &lt;&gt; "",IFERROR(IF(AVERAGE(AV171,AX171)&gt;=P$10,"Y","N"),""),"")</f>
        <v/>
      </c>
      <c r="BA171" s="194" t="str">
        <f aca="false">IF(B171 &lt;&gt; "", IFERROR(IF(C$16 = "PRELIM", SUMIF('Database (LECTURE-RES-PRAC)'!D$14:AG$14, "CLO9", 'Database (LECTURE-RES-PRAC)'!D168:AG168) / 'Grade computation'!F$12, IF(C$16 = "MIDTERM", SUMIF('Database (LECTURE-RES-PRAC)'!AJ$14:BM$14, "CLO9", 'Database (LECTURE-RES-PRAC)'!AJ168:BM168) / 'Grade computation'!G$12, IF(C$16 = "FINAL", SUMIF('Database (LECTURE-RES-PRAC)'!BP$14:CS$14, "CLO9", 'Database (LECTURE-RES-PRAC)'!BP168:CS168) / 'Grade computation'!H$12,""))),""),"")</f>
        <v/>
      </c>
      <c r="BB171" s="286" t="str">
        <f aca="false">IF(B171&lt;&gt;"",IF(BA171="","",IF(BA171&lt;0.5,1,IF(AND(BA171&gt;=0.5,BA171&lt;P$10),2,IF(BA171&gt;=P$10,3)))),"")</f>
        <v/>
      </c>
      <c r="BC171" s="194" t="str">
        <f aca="false">IF(B171 &lt;&gt; "",IF(AND('PRINTABLE (per grading)'!H$16="EXAM", 'PRINTABLE (per grading)'!B$13="Prelim"), IF(ISERROR(SUMIF('Exam (LECTURE ONLY)'!D$20:M$20, "CLO9", 'Exam (LECTURE ONLY)'!D173:M173) / 'Exam (LECTURE ONLY)'!AL$14), "", SUMIF('Exam (LECTURE ONLY)'!D$20:M$20, "CLO9", 'Exam (LECTURE ONLY)'!D173:M173) /'Exam (LECTURE ONLY)'!AL$14),
IF(AND('PRINTABLE (per grading)'!H$16="EXAM", 'PRINTABLE (per grading)'!B$13="Midterm"), IF(ISERROR(SUMIF('Exam (LECTURE ONLY)'!O$20:X$20, "CLO9", 'Exam (LECTURE ONLY)'!O173:X173) / 'Exam (LECTURE ONLY)'!AM$14), "", SUMIF('Exam (LECTURE ONLY)'!O$20:X$20, "CLO9", 'Exam (LECTURE ONLY)'!O173:X173) / 'Exam (LECTURE ONLY)'!AM$14),
IF(AND('PRINTABLE (per grading)'!H$16="EXAM", 'PRINTABLE (per grading)'!B$13="Final"), IF(ISERROR(SUMIF('Exam (LECTURE ONLY)'!Z$20:AI$20, "CLO9", 'Exam (LECTURE ONLY)'!Z173:AI173) / 'Exam (LECTURE ONLY)'!AN$14), "", SUMIF('Exam (LECTURE ONLY)'!Z$20:AI$20, "CLO9", 'Exam (LECTURE ONLY)'!Z173:AI173) / 'Exam (LECTURE ONLY)'!AN$14),
IF(AND('PRINTABLE (per grading)'!H$16="OUTPUT", 'PRINTABLE (per grading)'!B$13="Prelim"), IF(ISERROR(SUMIF(OUTPUT!C$20:M$20, "CLO9", OUTPUT!C173:M173) / OUTPUT!AL$14), "", SUMIF(OUTPUT!C$20:M$20, "CLO9", OUTPUT!C173:M173) / OUTPUT!AL$14),
IF(AND('PRINTABLE (per grading)'!H$16="OUTPUT", 'PRINTABLE (per grading)'!B$13="Midterm"), IF(ISERROR(SUMIF(OUTPUT!O$20:Y$20, "CLO9", OUTPUT!O173:Y173) / OUTPUT!AM$14), "", SUMIF(OUTPUT!O$20:Y$20, "CLO9", OUTPUT!O173:Y173) / OUTPUT!AM$14),
IF(AND('PRINTABLE (per grading)'!H$16="OUTPUT", 'PRINTABLE (per grading)'!B$13="Final"), IF(ISERROR(SUMIF(OUTPUT!AA$20:AI$20, "CLO9", OUTPUT!AA173:AI173) / OUTPUT!AN$14), "", SUMIF(OUTPUT!AA$20:AI$20, "CLO9", OUTPUT!AA173:AI173) / OUTPUT!AN$14),
"")))))),"")</f>
        <v/>
      </c>
      <c r="BD171" s="286" t="str">
        <f aca="false">IF(B171&lt;&gt;"",IF(BC171="","",IF(BC171&lt;0.5,1,IF(AND(BC171&gt;=0.5,BC171&lt;P$10),2,IF(BC171&gt;=P$10,3)))),"")</f>
        <v/>
      </c>
      <c r="BE171" s="287" t="str">
        <f aca="false">IF(B171 &lt;&gt; "",IFERROR(IF(AVERAGE(BA171,BC171)&gt;=P$10,"Y","N"),""),"")</f>
        <v/>
      </c>
      <c r="BF171" s="194" t="str">
        <f aca="false">IF(B171 &lt;&gt; "", IFERROR(IF(C$16 = "PRELIM", SUMIF('Database (LECTURE-RES-PRAC)'!D$14:AG$14, "CLO10", 'Database (LECTURE-RES-PRAC)'!D168:AG168) / 'Grade computation'!F$13, IF(C$16 = "MIDTERM", SUMIF('Database (LECTURE-RES-PRAC)'!AJ$14:BM$14, "CLO10", 'Database (LECTURE-RES-PRAC)'!AJ168:BM168) / 'Grade computation'!G$13, IF(C$16 = "FINAL", SUMIF('Database (LECTURE-RES-PRAC)'!BP$14:CS$14, "CLO10", 'Database (LECTURE-RES-PRAC)'!BP168:CS168) / 'Grade computation'!H$13,""))),""),"")</f>
        <v/>
      </c>
      <c r="BG171" s="286" t="str">
        <f aca="false">IF(B171&lt;&gt;"",IF(BF171="","",IF(BF171&lt;0.5,1,IF(AND(BF171&gt;=0.5,BF171&lt;P$10),2,IF(BF171&gt;=P$10,3)))),"")</f>
        <v/>
      </c>
      <c r="BH171" s="194" t="str">
        <f aca="false">IF(B171 &lt;&gt; "",IF(AND('PRINTABLE (per grading)'!H$16="EXAM", 'PRINTABLE (per grading)'!B$13="Prelim"), IF(ISERROR(SUMIF('Exam (LECTURE ONLY)'!D$20:M$20, "CLO10", 'Exam (LECTURE ONLY)'!D173:M173) / 'Exam (LECTURE ONLY)'!AL$15), "", SUMIF('Exam (LECTURE ONLY)'!D$20:M$20, "CLO10", 'Exam (LECTURE ONLY)'!D173:M173) /'Exam (LECTURE ONLY)'!AL$15),
IF(AND('PRINTABLE (per grading)'!H$16="EXAM", 'PRINTABLE (per grading)'!B$13="Midterm"), IF(ISERROR(SUMIF('Exam (LECTURE ONLY)'!O$20:X$20, "CLO10", 'Exam (LECTURE ONLY)'!O173:X173) / 'Exam (LECTURE ONLY)'!AM$15), "", SUMIF('Exam (LECTURE ONLY)'!O$20:X$20, "CLO10", 'Exam (LECTURE ONLY)'!O173:X173) / 'Exam (LECTURE ONLY)'!AM$15),
IF(AND('PRINTABLE (per grading)'!H$16="EXAM", 'PRINTABLE (per grading)'!B$13="Final"), IF(ISERROR(SUMIF('Exam (LECTURE ONLY)'!Z$20:AI$20, "CLO10", 'Exam (LECTURE ONLY)'!Z173:AI173) / 'Exam (LECTURE ONLY)'!AN$15), "", SUMIF('Exam (LECTURE ONLY)'!Z$20:AI$20, "CLO10", 'Exam (LECTURE ONLY)'!Z173:AI173) / 'Exam (LECTURE ONLY)'!AN$15),
IF(AND('PRINTABLE (per grading)'!H$16="OUTPUT", 'PRINTABLE (per grading)'!B$13="Prelim"), IF(ISERROR(SUMIF(OUTPUT!C$20:M$20, "CLO10", OUTPUT!C173:M173) / OUTPUT!AL$15), "", SUMIF(OUTPUT!C$20:M$20, "CLO10", OUTPUT!C173:M173) / OUTPUT!AL$15),
IF(AND('PRINTABLE (per grading)'!H$16="OUTPUT", 'PRINTABLE (per grading)'!B$13="Midterm"), IF(ISERROR(SUMIF(OUTPUT!O$20:Y$20, "CLO10", OUTPUT!O173:Y173) / OUTPUT!AM$15), "", SUMIF(OUTPUT!O$20:Y$20, "CLO10", OUTPUT!O173:Y173) / OUTPUT!AM$15),
IF(AND('PRINTABLE (per grading)'!H$16="OUTPUT", 'PRINTABLE (per grading)'!B$13="Final"), IF(ISERROR(SUMIF(OUTPUT!AA$20:AI$20, "CLO10", OUTPUT!AA173:AI173) / OUTPUT!AN$15), "", SUMIF(OUTPUT!AA$20:AI$20, "CLO10", OUTPUT!AA173:AI173) / OUTPUT!AN$15),
"")))))),"")</f>
        <v/>
      </c>
      <c r="BI171" s="286" t="str">
        <f aca="false">IF(B171&lt;&gt;"",IF(BH171="","",IF(BH171&lt;0.5,1,IF(AND(BH171&gt;=0.5,BH171&lt;P$10),2,IF(BH171&gt;=P$10,3)))),"")</f>
        <v/>
      </c>
      <c r="BJ171" s="287" t="str">
        <f aca="false">IF(B171 &lt;&gt; "",IFERROR(IF(AVERAGE(BF171,BH171)&gt;=P$10,"Y","N"),""),"")</f>
        <v/>
      </c>
      <c r="BK171" s="8"/>
    </row>
    <row r="172" customFormat="false" ht="19.5" hidden="false" customHeight="true" outlineLevel="0" collapsed="false">
      <c r="A172" s="228" t="str">
        <f aca="false">IF(ISBLANK('Database (LECTURE-RES-PRAC)'!A169),"",'Database (LECTURE-RES-PRAC)'!A169)</f>
        <v/>
      </c>
      <c r="B172" s="229" t="str">
        <f aca="false">IF(ISBLANK('Database (LECTURE-RES-PRAC)'!B169),"",'Database (LECTURE-RES-PRAC)'!B169)</f>
        <v/>
      </c>
      <c r="C172" s="230" t="str">
        <f aca="false">IF(B172&lt;&gt;"",IF(C$16="PRELIM",'Grade computation'!C172, IF(C$16="MIDTERM",'Grade computation'!K172, IF(C$16="FINAL",'Grade computation'!S172,""))),"")</f>
        <v/>
      </c>
      <c r="D172" s="231" t="str">
        <f aca="false">IF(B172&lt;&gt;"",IFERROR(IF(B$11="80-20", (((C172/C$19)*X$6)+X$7)*D$18, IF(B$11="60-40", (((C172/C$19)*Y$6)+Y$7)*D$18, 0)),0),"")</f>
        <v/>
      </c>
      <c r="E172" s="230" t="str">
        <f aca="false">IF(B172&lt;&gt;"", IF(C$16="PRELIM",'Grade computation'!E172, IF(C$16="MIDTERM",'Grade computation'!M172, IF(C$16="FINAL",'Grade computation'!U172,""))),"")</f>
        <v/>
      </c>
      <c r="F172" s="232" t="str">
        <f aca="false">IF(B172&lt;&gt;"",IFERROR(IF(B$11="80-20", (((E172/E$19)*X$6)+X$7)*F$18, IF(B$11="60-40", (((E172/E$19)*Y$6)+Y$7)*F$18, 0)),0),"")</f>
        <v/>
      </c>
      <c r="G172" s="233" t="str">
        <f aca="false">IF(B172&lt;&gt;"",IFERROR((D172+F172),0),"")</f>
        <v/>
      </c>
      <c r="H172" s="234" t="str">
        <f aca="false">IF(B172&lt;&gt;"",IF(C$16="PRELIM", 'Grade computation'!H172, IF(C$16="MIDTERM", 'Grade computation'!P172, IF(C$16="FINAL",'Grade computation'!X172, ""))),"")</f>
        <v/>
      </c>
      <c r="I172" s="233" t="str">
        <f aca="false">IF(B172&lt;&gt;"",IFERROR(IF(B$11="80-20", (((H172/H$19)*X$6)+X$7)*I$19, IF(B$11="60-40", (((H172/H$19)*Y$6)+Y$7)*I$19, 0)),0),"")</f>
        <v/>
      </c>
      <c r="J172" s="237" t="str">
        <f aca="false">IFERROR((G172+I172),"")</f>
        <v/>
      </c>
      <c r="K172" s="183" t="str">
        <f aca="false">IFERROR(IF(J172="","",IF(J172&gt;=75,"PASSED","FAILED")),"")</f>
        <v/>
      </c>
      <c r="L172" s="183"/>
      <c r="M172" s="194" t="str">
        <f aca="false">IF(B172 &lt;&gt; "", IFERROR(IF(C$16 = "PRELIM", SUMIF('Database (LECTURE-RES-PRAC)'!D$14:AG$14, "CLO1", 'Database (LECTURE-RES-PRAC)'!D169:AG169) / 'Grade computation'!F$4, IF(C$16 = "MIDTERM", SUMIF('Database (LECTURE-RES-PRAC)'!AJ$14:BM$14, "CLO1", 'Database (LECTURE-RES-PRAC)'!AJ169:BM169) / 'Grade computation'!G$4, IF(C$16 = "FINAL", SUMIF('Database (LECTURE-RES-PRAC)'!BP$14:CS$14, "CLO1", 'Database (LECTURE-RES-PRAC)'!BP169:CS169) / 'Grade computation'!H$4,""))),""),"")</f>
        <v/>
      </c>
      <c r="N172" s="286" t="str">
        <f aca="false">IF(B172&lt;&gt;"",IF(M172="","",IF(M172&lt;0.5,1,IF(AND(M172&gt;=0.5,M172&lt;P$10),2,IF(M172&gt;=P$10,3)))),"")</f>
        <v/>
      </c>
      <c r="O172" s="194" t="str">
        <f aca="false">IF(B172 &lt;&gt; "",IF(AND('PRINTABLE (per grading)'!H$16="EXAM", 'PRINTABLE (per grading)'!B$13="Prelim"), IF(ISERROR(SUMIF('Exam (LECTURE ONLY)'!D$20:M$20, "CLO1", 'Exam (LECTURE ONLY)'!D174:M174) / 'Exam (LECTURE ONLY)'!AL$6), "", SUMIF('Exam (LECTURE ONLY)'!D$20:M$20, "CLO1", 'Exam (LECTURE ONLY)'!D174:M174) /'Exam (LECTURE ONLY)'!AL$6),
IF(AND('PRINTABLE (per grading)'!H$16="EXAM", 'PRINTABLE (per grading)'!B$13="Midterm"), IF(ISERROR(SUMIF('Exam (LECTURE ONLY)'!O$20:X$20, "CLO1", 'Exam (LECTURE ONLY)'!O174:X174) / 'Exam (LECTURE ONLY)'!AM$6), "", SUMIF('Exam (LECTURE ONLY)'!O$20:X$20, "CLO1", 'Exam (LECTURE ONLY)'!O174:X174) / 'Exam (LECTURE ONLY)'!AM$6),
IF(AND('PRINTABLE (per grading)'!H$16="EXAM", 'PRINTABLE (per grading)'!B$13="Final"), IF(ISERROR(SUMIF('Exam (LECTURE ONLY)'!Z$20:AI$20, "CLO1", 'Exam (LECTURE ONLY)'!Z174:AI174) / 'Exam (LECTURE ONLY)'!AN$6), "", SUMIF('Exam (LECTURE ONLY)'!Z$20:AI$20, "CLO1", 'Exam (LECTURE ONLY)'!Z174:AI174) / 'Exam (LECTURE ONLY)'!AN$6),
IF(AND('PRINTABLE (per grading)'!H$16="OUTPUT", 'PRINTABLE (per grading)'!B$13="Prelim"), IF(ISERROR(SUMIF(OUTPUT!C$20:M$20, "CLO1", OUTPUT!C174:M174) / OUTPUT!AL$6), "", SUMIF(OUTPUT!C$20:M$20, "CLO1", OUTPUT!C174:M174) / OUTPUT!AL$6),
IF(AND('PRINTABLE (per grading)'!H$16="OUTPUT", 'PRINTABLE (per grading)'!B$13="Midterm"), IF(ISERROR(SUMIF(OUTPUT!O$20:Y$20, "CLO1", OUTPUT!O174:Y174) / OUTPUT!AM$6), "", SUMIF(OUTPUT!O$20:Y$20, "CLO1", OUTPUT!O174:Y174) / OUTPUT!AM$6),
IF(AND('PRINTABLE (per grading)'!H$16="OUTPUT", 'PRINTABLE (per grading)'!B$13="Final"), IF(ISERROR(SUMIF(OUTPUT!AA$20:AI$20, "CLO1", OUTPUT!AA174:AI174) / OUTPUT!AN$6), "", SUMIF(OUTPUT!AA$20:AI$20, "CLO1", OUTPUT!AA174:AI174) / OUTPUT!AN$6),
"")))))),"")</f>
        <v/>
      </c>
      <c r="P172" s="286" t="str">
        <f aca="false">IF(B172&lt;&gt;"",IF(O172="","",IF(O172&lt;0.5,1,IF(AND(O172&gt;=0.5,O172&lt;P$10),2,IF(O172&gt;=P$10,3)))),"")</f>
        <v/>
      </c>
      <c r="Q172" s="287" t="str">
        <f aca="false">IF(B172 &lt;&gt; "",IFERROR(IF(AVERAGE(M172,O172)&gt;=P$10,"Y","N"),""),"")</f>
        <v/>
      </c>
      <c r="R172" s="194" t="str">
        <f aca="false">IF(B172 &lt;&gt; "", IFERROR(IF(C$16 = "PRELIM", SUMIF('Database (LECTURE-RES-PRAC)'!D$14:AG$14, "CLO2", 'Database (LECTURE-RES-PRAC)'!D169:AG169) / 'Grade computation'!F$5, IF(C$16 = "MIDTERM", SUMIF('Database (LECTURE-RES-PRAC)'!AJ$14:BM$14, "CLO2", 'Database (LECTURE-RES-PRAC)'!AJ169:BM169) / 'Grade computation'!G$5, IF(C$16 = "FINAL", SUMIF('Database (LECTURE-RES-PRAC)'!BP$14:CS$14, "CLO2", 'Database (LECTURE-RES-PRAC)'!BP169:CS169) / 'Grade computation'!H$5,""))),""),"")</f>
        <v/>
      </c>
      <c r="S172" s="286" t="str">
        <f aca="false">IF(B172&lt;&gt;"",IF(R172="","",IF(R172&lt;0.5,1,IF(AND(R172&gt;=0.5,R172&lt;P$10),2,IF(R172&gt;=P$10,3)))),"")</f>
        <v/>
      </c>
      <c r="T172" s="194" t="str">
        <f aca="false">IF(B172 &lt;&gt; "",IF(AND('PRINTABLE (per grading)'!H$16="EXAM", 'PRINTABLE (per grading)'!B$13="Prelim"), IF(ISERROR(SUMIF('Exam (LECTURE ONLY)'!D$20:M$20, "CLO2", 'Exam (LECTURE ONLY)'!D174:M174) / 'Exam (LECTURE ONLY)'!AL$7), "", SUMIF('Exam (LECTURE ONLY)'!D$20:M$20, "CLO2", 'Exam (LECTURE ONLY)'!D174:M174) /'Exam (LECTURE ONLY)'!AL$7),
IF(AND('PRINTABLE (per grading)'!H$16="EXAM", 'PRINTABLE (per grading)'!B$13="Midterm"), IF(ISERROR(SUMIF('Exam (LECTURE ONLY)'!O$20:X$20, "CLO2", 'Exam (LECTURE ONLY)'!O174:X174) / 'Exam (LECTURE ONLY)'!AM$7), "", SUMIF('Exam (LECTURE ONLY)'!O$20:X$20, "CLO2", 'Exam (LECTURE ONLY)'!O174:X174) / 'Exam (LECTURE ONLY)'!AM$7),
IF(AND('PRINTABLE (per grading)'!H$16="EXAM", 'PRINTABLE (per grading)'!B$13="Final"), IF(ISERROR(SUMIF('Exam (LECTURE ONLY)'!Z$20:AI$20, "CLO2", 'Exam (LECTURE ONLY)'!Z174:AI174) / 'Exam (LECTURE ONLY)'!AN$7), "", SUMIF('Exam (LECTURE ONLY)'!Z$20:AI$20, "CLO2", 'Exam (LECTURE ONLY)'!Z174:AI174) / 'Exam (LECTURE ONLY)'!AN$7),
IF(AND('PRINTABLE (per grading)'!H$16="OUTPUT", 'PRINTABLE (per grading)'!B$13="Prelim"), IF(ISERROR(SUMIF(OUTPUT!C$20:M$20, "CLO2", OUTPUT!C174:M174) / OUTPUT!AL$7), "", SUMIF(OUTPUT!C$20:M$20, "CLO2", OUTPUT!C174:M174) / OUTPUT!AL$7),
IF(AND('PRINTABLE (per grading)'!H$16="OUTPUT", 'PRINTABLE (per grading)'!B$13="Midterm"), IF(ISERROR(SUMIF(OUTPUT!O$20:Y$20, "CLO2", OUTPUT!O174:Y174) / OUTPUT!AM$7), "", SUMIF(OUTPUT!O$20:Y$20, "CLO2", OUTPUT!O174:Y174) / OUTPUT!AM$7),
IF(AND('PRINTABLE (per grading)'!H$16="OUTPUT", 'PRINTABLE (per grading)'!B$13="Final"), IF(ISERROR(SUMIF(OUTPUT!AA$20:AI$20, "CLO2", OUTPUT!AA174:AI174) / OUTPUT!AN$7), "", SUMIF(OUTPUT!AA$20:AI$20, "CLO2", OUTPUT!AA174:AI174) / OUTPUT!AN$7),
"")))))),"")</f>
        <v/>
      </c>
      <c r="U172" s="286" t="str">
        <f aca="false">IF(B172&lt;&gt;"",IF(T172="","",IF(T172&lt;0.5,1,IF(AND(T172&gt;=0.5,T172&lt;P$10),2,IF(T172&gt;=P$10,3)))),"")</f>
        <v/>
      </c>
      <c r="V172" s="287" t="str">
        <f aca="false">IF(B172 &lt;&gt; "",IFERROR(IF(AVERAGE(R172,T172)&gt;=P$10,"Y","N"),""),"")</f>
        <v/>
      </c>
      <c r="W172" s="194" t="str">
        <f aca="false">IF(B172 &lt;&gt; "", IFERROR(IF(C$16 = "PRELIM", SUMIF('Database (LECTURE-RES-PRAC)'!D$14:AG$14, "CLO3", 'Database (LECTURE-RES-PRAC)'!D169:AG169) / 'Grade computation'!F$6, IF(C$16 = "MIDTERM", SUMIF('Database (LECTURE-RES-PRAC)'!AJ$14:BM$14, "CLO3", 'Database (LECTURE-RES-PRAC)'!AJ169:BM169) / 'Grade computation'!G$6, IF(C$16 = "FINAL", SUMIF('Database (LECTURE-RES-PRAC)'!BP$14:CS$14, "CLO3", 'Database (LECTURE-RES-PRAC)'!BP169:CS169) / 'Grade computation'!H$6,""))),""),"")</f>
        <v/>
      </c>
      <c r="X172" s="286" t="str">
        <f aca="false">IF(B172&lt;&gt;"",IF(W172="","",IF(W172&lt;0.5,1,IF(AND(W172&gt;=0.5,W172&lt;P$10),2,IF(W172&gt;=P$10,3)))),"")</f>
        <v/>
      </c>
      <c r="Y172" s="194" t="str">
        <f aca="false">IF(B172 &lt;&gt; "",IF(AND('PRINTABLE (per grading)'!H$16="EXAM", 'PRINTABLE (per grading)'!B$13="Prelim"), IF(ISERROR(SUMIF('Exam (LECTURE ONLY)'!D$20:M$20, "CLO3", 'Exam (LECTURE ONLY)'!D174:M174) / 'Exam (LECTURE ONLY)'!AL$8), "", SUMIF('Exam (LECTURE ONLY)'!D$20:M$20, "CLO3", 'Exam (LECTURE ONLY)'!D174:M174) /'Exam (LECTURE ONLY)'!AL$8),
IF(AND('PRINTABLE (per grading)'!H$16="EXAM", 'PRINTABLE (per grading)'!B$13="Midterm"), IF(ISERROR(SUMIF('Exam (LECTURE ONLY)'!O$20:X$20, "CLO3", 'Exam (LECTURE ONLY)'!O174:X174) / 'Exam (LECTURE ONLY)'!AM$8), "", SUMIF('Exam (LECTURE ONLY)'!O$20:X$20, "CLO3", 'Exam (LECTURE ONLY)'!O174:X174) / 'Exam (LECTURE ONLY)'!AM$8),
IF(AND('PRINTABLE (per grading)'!H$16="EXAM", 'PRINTABLE (per grading)'!B$13="Final"), IF(ISERROR(SUMIF('Exam (LECTURE ONLY)'!Z$20:AI$20, "CLO3", 'Exam (LECTURE ONLY)'!Z174:AI174) / 'Exam (LECTURE ONLY)'!AN$8), "", SUMIF('Exam (LECTURE ONLY)'!Z$20:AI$20, "CLO3", 'Exam (LECTURE ONLY)'!Z174:AI174) / 'Exam (LECTURE ONLY)'!AN$8),
IF(AND('PRINTABLE (per grading)'!H$16="OUTPUT", 'PRINTABLE (per grading)'!B$13="Prelim"), IF(ISERROR(SUMIF(OUTPUT!C$20:M$20, "CLO3", OUTPUT!C174:M174) / OUTPUT!AL$8), "", SUMIF(OUTPUT!C$20:M$20, "CLO3", OUTPUT!C174:M174) / OUTPUT!AL$8),
IF(AND('PRINTABLE (per grading)'!H$16="OUTPUT", 'PRINTABLE (per grading)'!B$13="Midterm"), IF(ISERROR(SUMIF(OUTPUT!O$20:Y$20, "CLO3", OUTPUT!O174:Y174) / OUTPUT!AM$8), "", SUMIF(OUTPUT!O$20:Y$20, "CLO3", OUTPUT!O174:Y174) / OUTPUT!AM$8),
IF(AND('PRINTABLE (per grading)'!H$16="OUTPUT", 'PRINTABLE (per grading)'!B$13="Final"), IF(ISERROR(SUMIF(OUTPUT!AA$20:AI$20, "CLO3", OUTPUT!AA174:AI174) / OUTPUT!AN$8), "", SUMIF(OUTPUT!AA$20:AI$20, "CLO3", OUTPUT!AA174:AI174) / OUTPUT!AN$8),
"" )))))),"")</f>
        <v/>
      </c>
      <c r="Z172" s="286" t="str">
        <f aca="false">IF(B172&lt;&gt;"",IF(Y172="","",IF(Y172&lt;0.5,1,IF(AND(Y172&gt;=0.5,Y172&lt;P$10),2,IF(Y172&gt;=P$10,3)))),"")</f>
        <v/>
      </c>
      <c r="AA172" s="287" t="str">
        <f aca="false">IF(B172 &lt;&gt; "",IFERROR(IF(AVERAGE(W172,Y172)&gt;=P$10,"Y","N"),""),"")</f>
        <v/>
      </c>
      <c r="AB172" s="194" t="str">
        <f aca="false">IF(B172 &lt;&gt; "", IFERROR(IF(C$16 = "PRELIM", SUMIF('Database (LECTURE-RES-PRAC)'!D$14:AG$14, "CLO4", 'Database (LECTURE-RES-PRAC)'!D169:AG169) / 'Grade computation'!F$7, IF(C$16 = "MIDTERM", SUMIF('Database (LECTURE-RES-PRAC)'!AJ$14:BM$14, "CLO4", 'Database (LECTURE-RES-PRAC)'!AJ169:BM169) / 'Grade computation'!G$7, IF(C$16 = "FINAL", SUMIF('Database (LECTURE-RES-PRAC)'!BP$14:CS$14, "CLO4", 'Database (LECTURE-RES-PRAC)'!BP169:CS169) / 'Grade computation'!H$7,""))),""),"")</f>
        <v/>
      </c>
      <c r="AC172" s="286" t="str">
        <f aca="false">IF(B172&lt;&gt;"",IF(AB172="","",IF(AB172&lt;0.5,1,IF(AND(AB172&gt;=0.5,AB172&lt;P$10),2,IF(AB172&gt;=P$10,3)))),"")</f>
        <v/>
      </c>
      <c r="AD172" s="194" t="str">
        <f aca="false">IF(B172 &lt;&gt; "",IF(AND('PRINTABLE (per grading)'!H$16="EXAM", 'PRINTABLE (per grading)'!B$13="Prelim"), IF(ISERROR(SUMIF('Exam (LECTURE ONLY)'!D$20:M$20, "CLO4", 'Exam (LECTURE ONLY)'!D174:M174) / 'Exam (LECTURE ONLY)'!AL$9), "", SUMIF('Exam (LECTURE ONLY)'!D$20:M$20, "CLO4", 'Exam (LECTURE ONLY)'!D174:M174) /'Exam (LECTURE ONLY)'!AL$9),
IF(AND('PRINTABLE (per grading)'!H$16="EXAM", 'PRINTABLE (per grading)'!B$13="Midterm"), IF(ISERROR(SUMIF('Exam (LECTURE ONLY)'!O$20:X$20, "CLO4", 'Exam (LECTURE ONLY)'!O174:X174) / 'Exam (LECTURE ONLY)'!AM$9), "", SUMIF('Exam (LECTURE ONLY)'!O$20:X$20, "CLO4", 'Exam (LECTURE ONLY)'!O174:X174) / 'Exam (LECTURE ONLY)'!AM$9),
IF(AND('PRINTABLE (per grading)'!H$16="EXAM", 'PRINTABLE (per grading)'!B$13="Final"), IF(ISERROR(SUMIF('Exam (LECTURE ONLY)'!Z$20:AI$20, "CLO4", 'Exam (LECTURE ONLY)'!Z174:AI174) / 'Exam (LECTURE ONLY)'!AN$9), "", SUMIF('Exam (LECTURE ONLY)'!Z$20:AI$20, "CLO4", 'Exam (LECTURE ONLY)'!Z174:AI174) / 'Exam (LECTURE ONLY)'!AN$9),
IF(AND('PRINTABLE (per grading)'!H$16="OUTPUT", 'PRINTABLE (per grading)'!B$13="Prelim"), IF(ISERROR(SUMIF(OUTPUT!C$20:M$20, "CLO4", OUTPUT!C174:M174) / OUTPUT!AL$9), "", SUMIF(OUTPUT!C$20:M$20, "CLO4", OUTPUT!C174:M174) / OUTPUT!AL$9),
IF(AND('PRINTABLE (per grading)'!H$16="OUTPUT", 'PRINTABLE (per grading)'!B$13="Midterm"), IF(ISERROR(SUMIF(OUTPUT!O$20:Y$20, "CLO4", OUTPUT!O174:Y174) / OUTPUT!AM$9), "", SUMIF(OUTPUT!O$20:Y$20, "CLO4", OUTPUT!O174:Y174) / OUTPUT!AM$9),
IF(AND('PRINTABLE (per grading)'!H$16="OUTPUT", 'PRINTABLE (per grading)'!B$13="Final"), IF(ISERROR(SUMIF(OUTPUT!AA$20:AI$20, "CLO4", OUTPUT!AA174:AI174) / OUTPUT!AN$9), "", SUMIF(OUTPUT!AA$20:AI$20, "CLO4", OUTPUT!AA174:AI174) / OUTPUT!AN$9),
"")))))),"")</f>
        <v/>
      </c>
      <c r="AE172" s="286" t="str">
        <f aca="false">IF(B172&lt;&gt;"",IF(AD172="","",IF(AD172&lt;0.5,1,IF(AND(AD172&gt;=0.5,AD172&lt;P$10),2,IF(AD172&gt;=P$10,3)))),"")</f>
        <v/>
      </c>
      <c r="AF172" s="287" t="str">
        <f aca="false">IF(B172 &lt;&gt; "",IFERROR(IF(AVERAGE(AB172,AD172)&gt;=P$10,"Y","N"),""),"")</f>
        <v/>
      </c>
      <c r="AG172" s="194" t="str">
        <f aca="false">IF(B172 &lt;&gt; "", IFERROR(IF(C$16 = "PRELIM", SUMIF('Database (LECTURE-RES-PRAC)'!D$14:AG$14, "CLO5", 'Database (LECTURE-RES-PRAC)'!D169:AG169) / 'Grade computation'!F$8, IF(C$16 = "MIDTERM", SUMIF('Database (LECTURE-RES-PRAC)'!AJ$14:BM$14, "CLO5", 'Database (LECTURE-RES-PRAC)'!AJ169:BM169) / 'Grade computation'!G$8, IF(C$16 = "FINAL", SUMIF('Database (LECTURE-RES-PRAC)'!BP$14:CS$14, "CLO5", 'Database (LECTURE-RES-PRAC)'!BP169:CS169) / 'Grade computation'!H$8,""))),""),"")</f>
        <v/>
      </c>
      <c r="AH172" s="286" t="str">
        <f aca="false">IF(B172&lt;&gt;"",IF(AG172="","",IF(AG172&lt;0.5,1,IF(AND(AG172&gt;=0.5,AG172&lt;P$10),2,IF(AG172&gt;=P$10,3)))),"")</f>
        <v/>
      </c>
      <c r="AI172" s="194" t="str">
        <f aca="false">IF(B172 &lt;&gt; "",IF(AND('PRINTABLE (per grading)'!H$16="EXAM", 'PRINTABLE (per grading)'!B$13="Prelim"), IF(ISERROR(SUMIF('Exam (LECTURE ONLY)'!D$20:M$20, "CLO5", 'Exam (LECTURE ONLY)'!D174:M174) / 'Exam (LECTURE ONLY)'!AL$10), "", SUMIF('Exam (LECTURE ONLY)'!D$20:M$20, "CLO5", 'Exam (LECTURE ONLY)'!D174:M174) /'Exam (LECTURE ONLY)'!AL$10),
IF(AND('PRINTABLE (per grading)'!H$16="EXAM", 'PRINTABLE (per grading)'!B$13="Midterm"), IF(ISERROR(SUMIF('Exam (LECTURE ONLY)'!O$20:X$20, "CLO5", 'Exam (LECTURE ONLY)'!O174:X174) / 'Exam (LECTURE ONLY)'!AM$10), "", SUMIF('Exam (LECTURE ONLY)'!O$20:X$20, "CLO5", 'Exam (LECTURE ONLY)'!O174:X174) / 'Exam (LECTURE ONLY)'!AM$10),
IF(AND('PRINTABLE (per grading)'!H$16="EXAM", 'PRINTABLE (per grading)'!B$13="Final"), IF(ISERROR(SUMIF('Exam (LECTURE ONLY)'!Z$20:AI$20, "CLO5", 'Exam (LECTURE ONLY)'!Z174:AI174) / 'Exam (LECTURE ONLY)'!AN$10), "", SUMIF('Exam (LECTURE ONLY)'!Z$20:AI$20, "CLO5", 'Exam (LECTURE ONLY)'!Z174:AI174) / 'Exam (LECTURE ONLY)'!AN$10),
IF(AND('PRINTABLE (per grading)'!H$16="OUTPUT", 'PRINTABLE (per grading)'!B$13="Prelim"), IF(ISERROR(SUMIF(OUTPUT!C$20:M$20, "CLO5", OUTPUT!C174:M174) / OUTPUT!AL$10), "", SUMIF(OUTPUT!C$20:M$20, "CLO5", OUTPUT!C174:M174) / OUTPUT!AL$10),
IF(AND('PRINTABLE (per grading)'!H$16="OUTPUT", 'PRINTABLE (per grading)'!B$13="Midterm"), IF(ISERROR(SUMIF(OUTPUT!O$20:Y$20, "CLO5", OUTPUT!O174:Y174) / OUTPUT!AM$10), "", SUMIF(OUTPUT!O$20:Y$20, "CLO5", OUTPUT!O174:Y174) / OUTPUT!AM$10),
IF(AND('PRINTABLE (per grading)'!H$16="OUTPUT", 'PRINTABLE (per grading)'!B$13="Final"), IF(ISERROR(SUMIF(OUTPUT!AA$20:AI$20, "CLO5", OUTPUT!AA174:AI174) / OUTPUT!AN$10), "", SUMIF(OUTPUT!AA$20:AI$20, "CLO5", OUTPUT!AA174:AI174) / OUTPUT!AN$10),
"")))))),"")</f>
        <v/>
      </c>
      <c r="AJ172" s="286" t="str">
        <f aca="false">IF(B172&lt;&gt;"",IF(AI172="","",IF(AI172&lt;0.5,1,IF(AND(AI172&gt;=0.5,AI172&lt;P$10),2,IF(AI172&gt;=P$10,3)))),"")</f>
        <v/>
      </c>
      <c r="AK172" s="287" t="str">
        <f aca="false">IF(B172 &lt;&gt; "",IFERROR(IF(AVERAGE(AG172,AI172)&gt;=P$10,"Y","N"),""),"")</f>
        <v/>
      </c>
      <c r="AL172" s="194" t="str">
        <f aca="false">IF(B172 &lt;&gt; "", IFERROR(IF(C$16 = "PRELIM", SUMIF('Database (LECTURE-RES-PRAC)'!D$14:AG$14, "CLO6", 'Database (LECTURE-RES-PRAC)'!D169:AG169) / 'Grade computation'!F$9, IF(C$16 = "MIDTERM", SUMIF('Database (LECTURE-RES-PRAC)'!AJ$14:BM$14, "CLO6", 'Database (LECTURE-RES-PRAC)'!AJ169:BM169) / 'Grade computation'!G$9, IF(C$16 = "FINAL", SUMIF('Database (LECTURE-RES-PRAC)'!BP$14:CS$14, "CLO6", 'Database (LECTURE-RES-PRAC)'!BP169:CS169) / 'Grade computation'!H$9,""))),""),"")</f>
        <v/>
      </c>
      <c r="AM172" s="286" t="str">
        <f aca="false">IF(B172&lt;&gt;"",IF(AL172="","",IF(AL172&lt;0.5,1,IF(AND(AL172&gt;=0.5,AL172&lt;P$10),2,IF(AL172&gt;=P$10,3)))),"")</f>
        <v/>
      </c>
      <c r="AN172" s="194" t="str">
        <f aca="false">IF(B172 &lt;&gt; "",IF(AND('PRINTABLE (per grading)'!H$16="EXAM", 'PRINTABLE (per grading)'!B$13="Prelim"), IF(ISERROR(SUMIF('Exam (LECTURE ONLY)'!D$20:M$20, "CLO6", 'Exam (LECTURE ONLY)'!D174:M174) / 'Exam (LECTURE ONLY)'!AL$11), "", SUMIF('Exam (LECTURE ONLY)'!D$20:M$20, "CLO6", 'Exam (LECTURE ONLY)'!D174:M174) /'Exam (LECTURE ONLY)'!AL$11),
IF(AND('PRINTABLE (per grading)'!H$16="EXAM", 'PRINTABLE (per grading)'!B$13="Midterm"), IF(ISERROR(SUMIF('Exam (LECTURE ONLY)'!O$20:X$20, "CLO6", 'Exam (LECTURE ONLY)'!O174:X174) / 'Exam (LECTURE ONLY)'!AM$11), "", SUMIF('Exam (LECTURE ONLY)'!O$20:X$20, "CLO6", 'Exam (LECTURE ONLY)'!O174:X174) / 'Exam (LECTURE ONLY)'!AM$11),
IF(AND('PRINTABLE (per grading)'!H$16="EXAM", 'PRINTABLE (per grading)'!B$13="Final"), IF(ISERROR(SUMIF('Exam (LECTURE ONLY)'!Z$20:AI$20, "CLO6", 'Exam (LECTURE ONLY)'!Z174:AI174) / 'Exam (LECTURE ONLY)'!AN$11), "", SUMIF('Exam (LECTURE ONLY)'!Z$20:AI$20, "CLO6", 'Exam (LECTURE ONLY)'!Z174:AI174) / 'Exam (LECTURE ONLY)'!AN$11),
IF(AND('PRINTABLE (per grading)'!H$16="OUTPUT", 'PRINTABLE (per grading)'!B$13="Prelim"), IF(ISERROR(SUMIF(OUTPUT!C$20:M$20, "CLO6", OUTPUT!C174:M174) / OUTPUT!AL$11), "", SUMIF(OUTPUT!C$20:M$20, "CLO6", OUTPUT!C174:M174) / OUTPUT!AL$11),
IF(AND('PRINTABLE (per grading)'!H$16="OUTPUT", 'PRINTABLE (per grading)'!B$13="Midterm"), IF(ISERROR(SUMIF(OUTPUT!O$20:Y$20, "CLO6", OUTPUT!O174:Y174) / OUTPUT!AM$11), "", SUMIF(OUTPUT!O$20:Y$20, "CLO6", OUTPUT!O174:Y174) / OUTPUT!AM$11),
IF(AND('PRINTABLE (per grading)'!H$16="OUTPUT", 'PRINTABLE (per grading)'!B$13="Final"), IF(ISERROR(SUMIF(OUTPUT!AA$20:AI$20, "CLO6", OUTPUT!AA174:AI174) / OUTPUT!AN$11), "", SUMIF(OUTPUT!AA$20:AI$20, "CLO6", OUTPUT!AA174:AI174) / OUTPUT!AN$11),
"")))))),"")</f>
        <v/>
      </c>
      <c r="AO172" s="286" t="str">
        <f aca="false">IF(B172&lt;&gt;"",IF(AN172="","",IF(AN172&lt;0.5,1,IF(AND(AN172&gt;=0.5,AN172&lt;P$10),2,IF(AN172&gt;=P$10,3)))),"")</f>
        <v/>
      </c>
      <c r="AP172" s="287" t="str">
        <f aca="false">IF(B172 &lt;&gt; "",IFERROR(IF(AVERAGE(AL172,AN172)&gt;=P$10,"Y","N"),""),"")</f>
        <v/>
      </c>
      <c r="AQ172" s="194" t="str">
        <f aca="false">IF(B172 &lt;&gt; "", IFERROR(IF(C$16 = "PRELIM", SUMIF('Database (LECTURE-RES-PRAC)'!D$14:AG$14, "CLO7", 'Database (LECTURE-RES-PRAC)'!D169:AG169) / 'Grade computation'!F$10, IF(C$16 = "MIDTERM", SUMIF('Database (LECTURE-RES-PRAC)'!AJ$14:BM$14, "CLO7", 'Database (LECTURE-RES-PRAC)'!AJ169:BM169) / 'Grade computation'!G$10, IF(C$16 = "FINAL", SUMIF('Database (LECTURE-RES-PRAC)'!BP$14:CS$14, "CLO7", 'Database (LECTURE-RES-PRAC)'!BP169:CS169) / 'Grade computation'!H$10,""))),""),"")</f>
        <v/>
      </c>
      <c r="AR172" s="286" t="str">
        <f aca="false">IF(B172&lt;&gt;"",IF(AQ172="","",IF(AQ172&lt;0.5,1,IF(AND(AQ172&gt;=0.5,AQ172&lt;P$10),2,IF(AQ172&gt;=P$10,3)))),"")</f>
        <v/>
      </c>
      <c r="AS172" s="194" t="str">
        <f aca="false">IF(B172 &lt;&gt; "",IF(AND('PRINTABLE (per grading)'!H$16="EXAM", 'PRINTABLE (per grading)'!B$13="Prelim"), IF(ISERROR(SUMIF('Exam (LECTURE ONLY)'!D$20:M$20, "CLO7", 'Exam (LECTURE ONLY)'!D174:M174) / 'Exam (LECTURE ONLY)'!AL$12), "", SUMIF('Exam (LECTURE ONLY)'!D$20:M$20, "CLO7", 'Exam (LECTURE ONLY)'!D174:M174) /'Exam (LECTURE ONLY)'!AL$12),
IF(AND('PRINTABLE (per grading)'!H$16="EXAM", 'PRINTABLE (per grading)'!B$13="Midterm"), IF(ISERROR(SUMIF('Exam (LECTURE ONLY)'!O$20:X$20, "CLO7", 'Exam (LECTURE ONLY)'!O174:X174) / 'Exam (LECTURE ONLY)'!AM$12), "", SUMIF('Exam (LECTURE ONLY)'!O$20:X$20, "CLO7", 'Exam (LECTURE ONLY)'!O174:X174) / 'Exam (LECTURE ONLY)'!AM$12),
IF(AND('PRINTABLE (per grading)'!H$16="EXAM", 'PRINTABLE (per grading)'!B$13="Final"), IF(ISERROR(SUMIF('Exam (LECTURE ONLY)'!Z$20:AI$20, "CLO7", 'Exam (LECTURE ONLY)'!Z174:AI174) / 'Exam (LECTURE ONLY)'!AN$12), "", SUMIF('Exam (LECTURE ONLY)'!Z$20:AI$20, "CLO7", 'Exam (LECTURE ONLY)'!Z174:AI174) / 'Exam (LECTURE ONLY)'!AN$12),
IF(AND('PRINTABLE (per grading)'!H$16="OUTPUT", 'PRINTABLE (per grading)'!B$13="Prelim"), IF(ISERROR(SUMIF(OUTPUT!C$20:M$20, "CLO7", OUTPUT!C174:M174) / OUTPUT!AL$12), "", SUMIF(OUTPUT!C$20:M$20, "CLO7", OUTPUT!C174:M174) / OUTPUT!AL$12),
IF(AND('PRINTABLE (per grading)'!H$16="OUTPUT", 'PRINTABLE (per grading)'!B$13="Midterm"), IF(ISERROR(SUMIF(OUTPUT!O$20:Y$20, "CLO7", OUTPUT!O174:Y174) / OUTPUT!AM$12), "", SUMIF(OUTPUT!O$20:Y$20, "CLO7", OUTPUT!O174:Y174) / OUTPUT!AM$12),
IF(AND('PRINTABLE (per grading)'!H$16="OUTPUT", 'PRINTABLE (per grading)'!B$13="Final"), IF(ISERROR(SUMIF(OUTPUT!AA$20:AI$20, "CLO7", OUTPUT!AA174:AI174) / OUTPUT!AN$12), "", SUMIF(OUTPUT!AA$20:AI$20, "CLO7", OUTPUT!AA174:AI174) / OUTPUT!AN$12),
"")))))),"")</f>
        <v/>
      </c>
      <c r="AT172" s="286" t="str">
        <f aca="false">IF(B172&lt;&gt;"",IF(AS172="","",IF(AS172&lt;0.5,1,IF(AND(AS172&gt;=0.5,AS172&lt;P$10),2,IF(AS172&gt;=P$10,3)))),"")</f>
        <v/>
      </c>
      <c r="AU172" s="287" t="str">
        <f aca="false">IF(B172 &lt;&gt; "",IFERROR(IF(AVERAGE(AQ172,AS172)&gt;=P$10,"Y","N"),""),"")</f>
        <v/>
      </c>
      <c r="AV172" s="194" t="str">
        <f aca="false">IF(B172 &lt;&gt; "", IFERROR(IF(C$16 = "PRELIM", SUMIF('Database (LECTURE-RES-PRAC)'!D$14:AG$14, "CLO8", 'Database (LECTURE-RES-PRAC)'!D169:AG169) / 'Grade computation'!F$11, IF(C$16 = "MIDTERM", SUMIF('Database (LECTURE-RES-PRAC)'!AJ$14:BM$14, "CLO8", 'Database (LECTURE-RES-PRAC)'!AJ169:BM169) / 'Grade computation'!G$11, IF(C$16 = "FINAL", SUMIF('Database (LECTURE-RES-PRAC)'!BP$14:CS$14, "CLO8", 'Database (LECTURE-RES-PRAC)'!BP169:CS169) / 'Grade computation'!H$11,""))),""),"")</f>
        <v/>
      </c>
      <c r="AW172" s="286" t="str">
        <f aca="false">IF(B172&lt;&gt;"",IF(AV172="","",IF(AV172&lt;0.5,1,IF(AND(AV172&gt;=0.5,AV172&lt;P$10),2,IF(AV172&gt;=P$10,3)))),"")</f>
        <v/>
      </c>
      <c r="AX172" s="194" t="str">
        <f aca="false">IF(B172 &lt;&gt; "",IF(AND('PRINTABLE (per grading)'!H$16="EXAM", 'PRINTABLE (per grading)'!B$13="Prelim"), IF(ISERROR(SUMIF('Exam (LECTURE ONLY)'!D$20:M$20, "CLO8", 'Exam (LECTURE ONLY)'!D174:M174) / 'Exam (LECTURE ONLY)'!AL$13), "", SUMIF('Exam (LECTURE ONLY)'!D$20:M$20, "CLO8", 'Exam (LECTURE ONLY)'!D174:M174) /'Exam (LECTURE ONLY)'!AL$13),
IF(AND('PRINTABLE (per grading)'!H$16="EXAM", 'PRINTABLE (per grading)'!B$13="Midterm"), IF(ISERROR(SUMIF('Exam (LECTURE ONLY)'!O$20:X$20, "CLO8", 'Exam (LECTURE ONLY)'!O174:X174) / 'Exam (LECTURE ONLY)'!AM$13), "", SUMIF('Exam (LECTURE ONLY)'!O$20:X$20, "CLO8", 'Exam (LECTURE ONLY)'!O174:X174) / 'Exam (LECTURE ONLY)'!AM$13),
IF(AND('PRINTABLE (per grading)'!H$16="EXAM", 'PRINTABLE (per grading)'!B$13="Final"), IF(ISERROR(SUMIF('Exam (LECTURE ONLY)'!Z$20:AI$20, "CLO8", 'Exam (LECTURE ONLY)'!Z174:AI174) / 'Exam (LECTURE ONLY)'!AN$13), "", SUMIF('Exam (LECTURE ONLY)'!Z$20:AI$20, "CLO8", 'Exam (LECTURE ONLY)'!Z174:AI174) / 'Exam (LECTURE ONLY)'!AN$13),
IF(AND('PRINTABLE (per grading)'!H$16="OUTPUT", 'PRINTABLE (per grading)'!B$13="Prelim"), IF(ISERROR(SUMIF(OUTPUT!C$20:M$20, "CLO8", OUTPUT!C174:M174) / OUTPUT!AL$13), "", SUMIF(OUTPUT!C$20:M$20, "CLO8", OUTPUT!C174:M174) / OUTPUT!AL$13),
IF(AND('PRINTABLE (per grading)'!H$16="OUTPUT", 'PRINTABLE (per grading)'!B$13="Midterm"), IF(ISERROR(SUMIF(OUTPUT!O$20:Y$20, "CLO8", OUTPUT!O174:Y174) / OUTPUT!AM$13), "", SUMIF(OUTPUT!O$20:Y$20, "CLO8", OUTPUT!O174:Y174) / OUTPUT!AM$13),
IF(AND('PRINTABLE (per grading)'!H$16="OUTPUT", 'PRINTABLE (per grading)'!B$13="Final"), IF(ISERROR(SUMIF(OUTPUT!AA$20:AI$20, "CLO8", OUTPUT!AA174:AI174) / OUTPUT!AN$13), "", SUMIF(OUTPUT!AA$20:AI$20, "CLO8", OUTPUT!AA174:AI174) / OUTPUT!AN$13),
"")))))),"")</f>
        <v/>
      </c>
      <c r="AY172" s="286" t="str">
        <f aca="false">IF(B172&lt;&gt;"",IF(AX172="","",IF(AX172&lt;0.5,1,IF(AND(AX172&gt;=0.5,AX172&lt;P$10),2,IF(AX172&gt;=P$10,3)))),"")</f>
        <v/>
      </c>
      <c r="AZ172" s="287" t="str">
        <f aca="false">IF(B172 &lt;&gt; "",IFERROR(IF(AVERAGE(AV172,AX172)&gt;=P$10,"Y","N"),""),"")</f>
        <v/>
      </c>
      <c r="BA172" s="194" t="str">
        <f aca="false">IF(B172 &lt;&gt; "", IFERROR(IF(C$16 = "PRELIM", SUMIF('Database (LECTURE-RES-PRAC)'!D$14:AG$14, "CLO9", 'Database (LECTURE-RES-PRAC)'!D169:AG169) / 'Grade computation'!F$12, IF(C$16 = "MIDTERM", SUMIF('Database (LECTURE-RES-PRAC)'!AJ$14:BM$14, "CLO9", 'Database (LECTURE-RES-PRAC)'!AJ169:BM169) / 'Grade computation'!G$12, IF(C$16 = "FINAL", SUMIF('Database (LECTURE-RES-PRAC)'!BP$14:CS$14, "CLO9", 'Database (LECTURE-RES-PRAC)'!BP169:CS169) / 'Grade computation'!H$12,""))),""),"")</f>
        <v/>
      </c>
      <c r="BB172" s="286" t="str">
        <f aca="false">IF(B172&lt;&gt;"",IF(BA172="","",IF(BA172&lt;0.5,1,IF(AND(BA172&gt;=0.5,BA172&lt;P$10),2,IF(BA172&gt;=P$10,3)))),"")</f>
        <v/>
      </c>
      <c r="BC172" s="194" t="str">
        <f aca="false">IF(B172 &lt;&gt; "",IF(AND('PRINTABLE (per grading)'!H$16="EXAM", 'PRINTABLE (per grading)'!B$13="Prelim"), IF(ISERROR(SUMIF('Exam (LECTURE ONLY)'!D$20:M$20, "CLO9", 'Exam (LECTURE ONLY)'!D174:M174) / 'Exam (LECTURE ONLY)'!AL$14), "", SUMIF('Exam (LECTURE ONLY)'!D$20:M$20, "CLO9", 'Exam (LECTURE ONLY)'!D174:M174) /'Exam (LECTURE ONLY)'!AL$14),
IF(AND('PRINTABLE (per grading)'!H$16="EXAM", 'PRINTABLE (per grading)'!B$13="Midterm"), IF(ISERROR(SUMIF('Exam (LECTURE ONLY)'!O$20:X$20, "CLO9", 'Exam (LECTURE ONLY)'!O174:X174) / 'Exam (LECTURE ONLY)'!AM$14), "", SUMIF('Exam (LECTURE ONLY)'!O$20:X$20, "CLO9", 'Exam (LECTURE ONLY)'!O174:X174) / 'Exam (LECTURE ONLY)'!AM$14),
IF(AND('PRINTABLE (per grading)'!H$16="EXAM", 'PRINTABLE (per grading)'!B$13="Final"), IF(ISERROR(SUMIF('Exam (LECTURE ONLY)'!Z$20:AI$20, "CLO9", 'Exam (LECTURE ONLY)'!Z174:AI174) / 'Exam (LECTURE ONLY)'!AN$14), "", SUMIF('Exam (LECTURE ONLY)'!Z$20:AI$20, "CLO9", 'Exam (LECTURE ONLY)'!Z174:AI174) / 'Exam (LECTURE ONLY)'!AN$14),
IF(AND('PRINTABLE (per grading)'!H$16="OUTPUT", 'PRINTABLE (per grading)'!B$13="Prelim"), IF(ISERROR(SUMIF(OUTPUT!C$20:M$20, "CLO9", OUTPUT!C174:M174) / OUTPUT!AL$14), "", SUMIF(OUTPUT!C$20:M$20, "CLO9", OUTPUT!C174:M174) / OUTPUT!AL$14),
IF(AND('PRINTABLE (per grading)'!H$16="OUTPUT", 'PRINTABLE (per grading)'!B$13="Midterm"), IF(ISERROR(SUMIF(OUTPUT!O$20:Y$20, "CLO9", OUTPUT!O174:Y174) / OUTPUT!AM$14), "", SUMIF(OUTPUT!O$20:Y$20, "CLO9", OUTPUT!O174:Y174) / OUTPUT!AM$14),
IF(AND('PRINTABLE (per grading)'!H$16="OUTPUT", 'PRINTABLE (per grading)'!B$13="Final"), IF(ISERROR(SUMIF(OUTPUT!AA$20:AI$20, "CLO9", OUTPUT!AA174:AI174) / OUTPUT!AN$14), "", SUMIF(OUTPUT!AA$20:AI$20, "CLO9", OUTPUT!AA174:AI174) / OUTPUT!AN$14),
"")))))),"")</f>
        <v/>
      </c>
      <c r="BD172" s="286" t="str">
        <f aca="false">IF(B172&lt;&gt;"",IF(BC172="","",IF(BC172&lt;0.5,1,IF(AND(BC172&gt;=0.5,BC172&lt;P$10),2,IF(BC172&gt;=P$10,3)))),"")</f>
        <v/>
      </c>
      <c r="BE172" s="287" t="str">
        <f aca="false">IF(B172 &lt;&gt; "",IFERROR(IF(AVERAGE(BA172,BC172)&gt;=P$10,"Y","N"),""),"")</f>
        <v/>
      </c>
      <c r="BF172" s="194" t="str">
        <f aca="false">IF(B172 &lt;&gt; "", IFERROR(IF(C$16 = "PRELIM", SUMIF('Database (LECTURE-RES-PRAC)'!D$14:AG$14, "CLO10", 'Database (LECTURE-RES-PRAC)'!D169:AG169) / 'Grade computation'!F$13, IF(C$16 = "MIDTERM", SUMIF('Database (LECTURE-RES-PRAC)'!AJ$14:BM$14, "CLO10", 'Database (LECTURE-RES-PRAC)'!AJ169:BM169) / 'Grade computation'!G$13, IF(C$16 = "FINAL", SUMIF('Database (LECTURE-RES-PRAC)'!BP$14:CS$14, "CLO10", 'Database (LECTURE-RES-PRAC)'!BP169:CS169) / 'Grade computation'!H$13,""))),""),"")</f>
        <v/>
      </c>
      <c r="BG172" s="286" t="str">
        <f aca="false">IF(B172&lt;&gt;"",IF(BF172="","",IF(BF172&lt;0.5,1,IF(AND(BF172&gt;=0.5,BF172&lt;P$10),2,IF(BF172&gt;=P$10,3)))),"")</f>
        <v/>
      </c>
      <c r="BH172" s="194" t="str">
        <f aca="false">IF(B172 &lt;&gt; "",IF(AND('PRINTABLE (per grading)'!H$16="EXAM", 'PRINTABLE (per grading)'!B$13="Prelim"), IF(ISERROR(SUMIF('Exam (LECTURE ONLY)'!D$20:M$20, "CLO10", 'Exam (LECTURE ONLY)'!D174:M174) / 'Exam (LECTURE ONLY)'!AL$15), "", SUMIF('Exam (LECTURE ONLY)'!D$20:M$20, "CLO10", 'Exam (LECTURE ONLY)'!D174:M174) /'Exam (LECTURE ONLY)'!AL$15),
IF(AND('PRINTABLE (per grading)'!H$16="EXAM", 'PRINTABLE (per grading)'!B$13="Midterm"), IF(ISERROR(SUMIF('Exam (LECTURE ONLY)'!O$20:X$20, "CLO10", 'Exam (LECTURE ONLY)'!O174:X174) / 'Exam (LECTURE ONLY)'!AM$15), "", SUMIF('Exam (LECTURE ONLY)'!O$20:X$20, "CLO10", 'Exam (LECTURE ONLY)'!O174:X174) / 'Exam (LECTURE ONLY)'!AM$15),
IF(AND('PRINTABLE (per grading)'!H$16="EXAM", 'PRINTABLE (per grading)'!B$13="Final"), IF(ISERROR(SUMIF('Exam (LECTURE ONLY)'!Z$20:AI$20, "CLO10", 'Exam (LECTURE ONLY)'!Z174:AI174) / 'Exam (LECTURE ONLY)'!AN$15), "", SUMIF('Exam (LECTURE ONLY)'!Z$20:AI$20, "CLO10", 'Exam (LECTURE ONLY)'!Z174:AI174) / 'Exam (LECTURE ONLY)'!AN$15),
IF(AND('PRINTABLE (per grading)'!H$16="OUTPUT", 'PRINTABLE (per grading)'!B$13="Prelim"), IF(ISERROR(SUMIF(OUTPUT!C$20:M$20, "CLO10", OUTPUT!C174:M174) / OUTPUT!AL$15), "", SUMIF(OUTPUT!C$20:M$20, "CLO10", OUTPUT!C174:M174) / OUTPUT!AL$15),
IF(AND('PRINTABLE (per grading)'!H$16="OUTPUT", 'PRINTABLE (per grading)'!B$13="Midterm"), IF(ISERROR(SUMIF(OUTPUT!O$20:Y$20, "CLO10", OUTPUT!O174:Y174) / OUTPUT!AM$15), "", SUMIF(OUTPUT!O$20:Y$20, "CLO10", OUTPUT!O174:Y174) / OUTPUT!AM$15),
IF(AND('PRINTABLE (per grading)'!H$16="OUTPUT", 'PRINTABLE (per grading)'!B$13="Final"), IF(ISERROR(SUMIF(OUTPUT!AA$20:AI$20, "CLO10", OUTPUT!AA174:AI174) / OUTPUT!AN$15), "", SUMIF(OUTPUT!AA$20:AI$20, "CLO10", OUTPUT!AA174:AI174) / OUTPUT!AN$15),
"")))))),"")</f>
        <v/>
      </c>
      <c r="BI172" s="286" t="str">
        <f aca="false">IF(B172&lt;&gt;"",IF(BH172="","",IF(BH172&lt;0.5,1,IF(AND(BH172&gt;=0.5,BH172&lt;P$10),2,IF(BH172&gt;=P$10,3)))),"")</f>
        <v/>
      </c>
      <c r="BJ172" s="287" t="str">
        <f aca="false">IF(B172 &lt;&gt; "",IFERROR(IF(AVERAGE(BF172,BH172)&gt;=P$10,"Y","N"),""),"")</f>
        <v/>
      </c>
      <c r="BK172" s="8"/>
    </row>
    <row r="173" customFormat="false" ht="19.5" hidden="false" customHeight="true" outlineLevel="0" collapsed="false">
      <c r="A173" s="183" t="str">
        <f aca="false">IF(ISBLANK('Database (LECTURE-RES-PRAC)'!A170),"",'Database (LECTURE-RES-PRAC)'!A170)</f>
        <v/>
      </c>
      <c r="B173" s="184" t="str">
        <f aca="false">IF(ISBLANK('Database (LECTURE-RES-PRAC)'!B170),"",'Database (LECTURE-RES-PRAC)'!B170)</f>
        <v/>
      </c>
      <c r="C173" s="230" t="str">
        <f aca="false">IF(B173&lt;&gt;"",IF(C$16="PRELIM",'Grade computation'!C173, IF(C$16="MIDTERM",'Grade computation'!K173, IF(C$16="FINAL",'Grade computation'!S173,""))),"")</f>
        <v/>
      </c>
      <c r="D173" s="231" t="str">
        <f aca="false">IF(B173&lt;&gt;"",IFERROR(IF(B$11="80-20", (((C173/C$19)*X$6)+X$7)*D$18, IF(B$11="60-40", (((C173/C$19)*Y$6)+Y$7)*D$18, 0)),0),"")</f>
        <v/>
      </c>
      <c r="E173" s="230" t="str">
        <f aca="false">IF(B173&lt;&gt;"", IF(C$16="PRELIM",'Grade computation'!E173, IF(C$16="MIDTERM",'Grade computation'!M173, IF(C$16="FINAL",'Grade computation'!U173,""))),"")</f>
        <v/>
      </c>
      <c r="F173" s="232" t="str">
        <f aca="false">IF(B173&lt;&gt;"",IFERROR(IF(B$11="80-20", (((E173/E$19)*X$6)+X$7)*F$18, IF(B$11="60-40", (((E173/E$19)*Y$6)+Y$7)*F$18, 0)),0),"")</f>
        <v/>
      </c>
      <c r="G173" s="233" t="str">
        <f aca="false">IF(B173&lt;&gt;"",IFERROR((D173+F173),0),"")</f>
        <v/>
      </c>
      <c r="H173" s="234" t="str">
        <f aca="false">IF(B173&lt;&gt;"",IF(C$16="PRELIM", 'Grade computation'!H173, IF(C$16="MIDTERM", 'Grade computation'!P173, IF(C$16="FINAL",'Grade computation'!X173, ""))),"")</f>
        <v/>
      </c>
      <c r="I173" s="233" t="str">
        <f aca="false">IF(B173&lt;&gt;"",IFERROR(IF(B$11="80-20", (((H173/H$19)*X$6)+X$7)*I$19, IF(B$11="60-40", (((H173/H$19)*Y$6)+Y$7)*I$19, 0)),0),"")</f>
        <v/>
      </c>
      <c r="J173" s="237" t="str">
        <f aca="false">IFERROR((G173+I173),"")</f>
        <v/>
      </c>
      <c r="K173" s="183" t="str">
        <f aca="false">IFERROR(IF(J173="","",IF(J173&gt;=75,"PASSED","FAILED")),"")</f>
        <v/>
      </c>
      <c r="L173" s="183"/>
      <c r="M173" s="194" t="str">
        <f aca="false">IF(B173 &lt;&gt; "", IFERROR(IF(C$16 = "PRELIM", SUMIF('Database (LECTURE-RES-PRAC)'!D$14:AG$14, "CLO1", 'Database (LECTURE-RES-PRAC)'!D170:AG170) / 'Grade computation'!F$4, IF(C$16 = "MIDTERM", SUMIF('Database (LECTURE-RES-PRAC)'!AJ$14:BM$14, "CLO1", 'Database (LECTURE-RES-PRAC)'!AJ170:BM170) / 'Grade computation'!G$4, IF(C$16 = "FINAL", SUMIF('Database (LECTURE-RES-PRAC)'!BP$14:CS$14, "CLO1", 'Database (LECTURE-RES-PRAC)'!BP170:CS170) / 'Grade computation'!H$4,""))),""),"")</f>
        <v/>
      </c>
      <c r="N173" s="286" t="str">
        <f aca="false">IF(B173&lt;&gt;"",IF(M173="","",IF(M173&lt;0.5,1,IF(AND(M173&gt;=0.5,M173&lt;P$10),2,IF(M173&gt;=P$10,3)))),"")</f>
        <v/>
      </c>
      <c r="O173" s="194" t="str">
        <f aca="false">IF(B173 &lt;&gt; "",IF(AND('PRINTABLE (per grading)'!H$16="EXAM", 'PRINTABLE (per grading)'!B$13="Prelim"), IF(ISERROR(SUMIF('Exam (LECTURE ONLY)'!D$20:M$20, "CLO1", 'Exam (LECTURE ONLY)'!D175:M175) / 'Exam (LECTURE ONLY)'!AL$6), "", SUMIF('Exam (LECTURE ONLY)'!D$20:M$20, "CLO1", 'Exam (LECTURE ONLY)'!D175:M175) /'Exam (LECTURE ONLY)'!AL$6),
IF(AND('PRINTABLE (per grading)'!H$16="EXAM", 'PRINTABLE (per grading)'!B$13="Midterm"), IF(ISERROR(SUMIF('Exam (LECTURE ONLY)'!O$20:X$20, "CLO1", 'Exam (LECTURE ONLY)'!O175:X175) / 'Exam (LECTURE ONLY)'!AM$6), "", SUMIF('Exam (LECTURE ONLY)'!O$20:X$20, "CLO1", 'Exam (LECTURE ONLY)'!O175:X175) / 'Exam (LECTURE ONLY)'!AM$6),
IF(AND('PRINTABLE (per grading)'!H$16="EXAM", 'PRINTABLE (per grading)'!B$13="Final"), IF(ISERROR(SUMIF('Exam (LECTURE ONLY)'!Z$20:AI$20, "CLO1", 'Exam (LECTURE ONLY)'!Z175:AI175) / 'Exam (LECTURE ONLY)'!AN$6), "", SUMIF('Exam (LECTURE ONLY)'!Z$20:AI$20, "CLO1", 'Exam (LECTURE ONLY)'!Z175:AI175) / 'Exam (LECTURE ONLY)'!AN$6),
IF(AND('PRINTABLE (per grading)'!H$16="OUTPUT", 'PRINTABLE (per grading)'!B$13="Prelim"), IF(ISERROR(SUMIF(OUTPUT!C$20:M$20, "CLO1", OUTPUT!C175:M175) / OUTPUT!AL$6), "", SUMIF(OUTPUT!C$20:M$20, "CLO1", OUTPUT!C175:M175) / OUTPUT!AL$6),
IF(AND('PRINTABLE (per grading)'!H$16="OUTPUT", 'PRINTABLE (per grading)'!B$13="Midterm"), IF(ISERROR(SUMIF(OUTPUT!O$20:Y$20, "CLO1", OUTPUT!O175:Y175) / OUTPUT!AM$6), "", SUMIF(OUTPUT!O$20:Y$20, "CLO1", OUTPUT!O175:Y175) / OUTPUT!AM$6),
IF(AND('PRINTABLE (per grading)'!H$16="OUTPUT", 'PRINTABLE (per grading)'!B$13="Final"), IF(ISERROR(SUMIF(OUTPUT!AA$20:AI$20, "CLO1", OUTPUT!AA175:AI175) / OUTPUT!AN$6), "", SUMIF(OUTPUT!AA$20:AI$20, "CLO1", OUTPUT!AA175:AI175) / OUTPUT!AN$6),
"")))))),"")</f>
        <v/>
      </c>
      <c r="P173" s="286" t="str">
        <f aca="false">IF(B173&lt;&gt;"",IF(O173="","",IF(O173&lt;0.5,1,IF(AND(O173&gt;=0.5,O173&lt;P$10),2,IF(O173&gt;=P$10,3)))),"")</f>
        <v/>
      </c>
      <c r="Q173" s="287" t="str">
        <f aca="false">IF(B173 &lt;&gt; "",IFERROR(IF(AVERAGE(M173,O173)&gt;=P$10,"Y","N"),""),"")</f>
        <v/>
      </c>
      <c r="R173" s="194" t="str">
        <f aca="false">IF(B173 &lt;&gt; "", IFERROR(IF(C$16 = "PRELIM", SUMIF('Database (LECTURE-RES-PRAC)'!D$14:AG$14, "CLO2", 'Database (LECTURE-RES-PRAC)'!D170:AG170) / 'Grade computation'!F$5, IF(C$16 = "MIDTERM", SUMIF('Database (LECTURE-RES-PRAC)'!AJ$14:BM$14, "CLO2", 'Database (LECTURE-RES-PRAC)'!AJ170:BM170) / 'Grade computation'!G$5, IF(C$16 = "FINAL", SUMIF('Database (LECTURE-RES-PRAC)'!BP$14:CS$14, "CLO2", 'Database (LECTURE-RES-PRAC)'!BP170:CS170) / 'Grade computation'!H$5,""))),""),"")</f>
        <v/>
      </c>
      <c r="S173" s="286" t="str">
        <f aca="false">IF(B173&lt;&gt;"",IF(R173="","",IF(R173&lt;0.5,1,IF(AND(R173&gt;=0.5,R173&lt;P$10),2,IF(R173&gt;=P$10,3)))),"")</f>
        <v/>
      </c>
      <c r="T173" s="194" t="str">
        <f aca="false">IF(B173 &lt;&gt; "",IF(AND('PRINTABLE (per grading)'!H$16="EXAM", 'PRINTABLE (per grading)'!B$13="Prelim"), IF(ISERROR(SUMIF('Exam (LECTURE ONLY)'!D$20:M$20, "CLO2", 'Exam (LECTURE ONLY)'!D175:M175) / 'Exam (LECTURE ONLY)'!AL$7), "", SUMIF('Exam (LECTURE ONLY)'!D$20:M$20, "CLO2", 'Exam (LECTURE ONLY)'!D175:M175) /'Exam (LECTURE ONLY)'!AL$7),
IF(AND('PRINTABLE (per grading)'!H$16="EXAM", 'PRINTABLE (per grading)'!B$13="Midterm"), IF(ISERROR(SUMIF('Exam (LECTURE ONLY)'!O$20:X$20, "CLO2", 'Exam (LECTURE ONLY)'!O175:X175) / 'Exam (LECTURE ONLY)'!AM$7), "", SUMIF('Exam (LECTURE ONLY)'!O$20:X$20, "CLO2", 'Exam (LECTURE ONLY)'!O175:X175) / 'Exam (LECTURE ONLY)'!AM$7),
IF(AND('PRINTABLE (per grading)'!H$16="EXAM", 'PRINTABLE (per grading)'!B$13="Final"), IF(ISERROR(SUMIF('Exam (LECTURE ONLY)'!Z$20:AI$20, "CLO2", 'Exam (LECTURE ONLY)'!Z175:AI175) / 'Exam (LECTURE ONLY)'!AN$7), "", SUMIF('Exam (LECTURE ONLY)'!Z$20:AI$20, "CLO2", 'Exam (LECTURE ONLY)'!Z175:AI175) / 'Exam (LECTURE ONLY)'!AN$7),
IF(AND('PRINTABLE (per grading)'!H$16="OUTPUT", 'PRINTABLE (per grading)'!B$13="Prelim"), IF(ISERROR(SUMIF(OUTPUT!C$20:M$20, "CLO2", OUTPUT!C175:M175) / OUTPUT!AL$7), "", SUMIF(OUTPUT!C$20:M$20, "CLO2", OUTPUT!C175:M175) / OUTPUT!AL$7),
IF(AND('PRINTABLE (per grading)'!H$16="OUTPUT", 'PRINTABLE (per grading)'!B$13="Midterm"), IF(ISERROR(SUMIF(OUTPUT!O$20:Y$20, "CLO2", OUTPUT!O175:Y175) / OUTPUT!AM$7), "", SUMIF(OUTPUT!O$20:Y$20, "CLO2", OUTPUT!O175:Y175) / OUTPUT!AM$7),
IF(AND('PRINTABLE (per grading)'!H$16="OUTPUT", 'PRINTABLE (per grading)'!B$13="Final"), IF(ISERROR(SUMIF(OUTPUT!AA$20:AI$20, "CLO2", OUTPUT!AA175:AI175) / OUTPUT!AN$7), "", SUMIF(OUTPUT!AA$20:AI$20, "CLO2", OUTPUT!AA175:AI175) / OUTPUT!AN$7),
"")))))),"")</f>
        <v/>
      </c>
      <c r="U173" s="286" t="str">
        <f aca="false">IF(B173&lt;&gt;"",IF(T173="","",IF(T173&lt;0.5,1,IF(AND(T173&gt;=0.5,T173&lt;P$10),2,IF(T173&gt;=P$10,3)))),"")</f>
        <v/>
      </c>
      <c r="V173" s="287" t="str">
        <f aca="false">IF(B173 &lt;&gt; "",IFERROR(IF(AVERAGE(R173,T173)&gt;=P$10,"Y","N"),""),"")</f>
        <v/>
      </c>
      <c r="W173" s="194" t="str">
        <f aca="false">IF(B173 &lt;&gt; "", IFERROR(IF(C$16 = "PRELIM", SUMIF('Database (LECTURE-RES-PRAC)'!D$14:AG$14, "CLO3", 'Database (LECTURE-RES-PRAC)'!D170:AG170) / 'Grade computation'!F$6, IF(C$16 = "MIDTERM", SUMIF('Database (LECTURE-RES-PRAC)'!AJ$14:BM$14, "CLO3", 'Database (LECTURE-RES-PRAC)'!AJ170:BM170) / 'Grade computation'!G$6, IF(C$16 = "FINAL", SUMIF('Database (LECTURE-RES-PRAC)'!BP$14:CS$14, "CLO3", 'Database (LECTURE-RES-PRAC)'!BP170:CS170) / 'Grade computation'!H$6,""))),""),"")</f>
        <v/>
      </c>
      <c r="X173" s="286" t="str">
        <f aca="false">IF(B173&lt;&gt;"",IF(W173="","",IF(W173&lt;0.5,1,IF(AND(W173&gt;=0.5,W173&lt;P$10),2,IF(W173&gt;=P$10,3)))),"")</f>
        <v/>
      </c>
      <c r="Y173" s="194" t="str">
        <f aca="false">IF(B173 &lt;&gt; "",IF(AND('PRINTABLE (per grading)'!H$16="EXAM", 'PRINTABLE (per grading)'!B$13="Prelim"), IF(ISERROR(SUMIF('Exam (LECTURE ONLY)'!D$20:M$20, "CLO3", 'Exam (LECTURE ONLY)'!D175:M175) / 'Exam (LECTURE ONLY)'!AL$8), "", SUMIF('Exam (LECTURE ONLY)'!D$20:M$20, "CLO3", 'Exam (LECTURE ONLY)'!D175:M175) /'Exam (LECTURE ONLY)'!AL$8),
IF(AND('PRINTABLE (per grading)'!H$16="EXAM", 'PRINTABLE (per grading)'!B$13="Midterm"), IF(ISERROR(SUMIF('Exam (LECTURE ONLY)'!O$20:X$20, "CLO3", 'Exam (LECTURE ONLY)'!O175:X175) / 'Exam (LECTURE ONLY)'!AM$8), "", SUMIF('Exam (LECTURE ONLY)'!O$20:X$20, "CLO3", 'Exam (LECTURE ONLY)'!O175:X175) / 'Exam (LECTURE ONLY)'!AM$8),
IF(AND('PRINTABLE (per grading)'!H$16="EXAM", 'PRINTABLE (per grading)'!B$13="Final"), IF(ISERROR(SUMIF('Exam (LECTURE ONLY)'!Z$20:AI$20, "CLO3", 'Exam (LECTURE ONLY)'!Z175:AI175) / 'Exam (LECTURE ONLY)'!AN$8), "", SUMIF('Exam (LECTURE ONLY)'!Z$20:AI$20, "CLO3", 'Exam (LECTURE ONLY)'!Z175:AI175) / 'Exam (LECTURE ONLY)'!AN$8),
IF(AND('PRINTABLE (per grading)'!H$16="OUTPUT", 'PRINTABLE (per grading)'!B$13="Prelim"), IF(ISERROR(SUMIF(OUTPUT!C$20:M$20, "CLO3", OUTPUT!C175:M175) / OUTPUT!AL$8), "", SUMIF(OUTPUT!C$20:M$20, "CLO3", OUTPUT!C175:M175) / OUTPUT!AL$8),
IF(AND('PRINTABLE (per grading)'!H$16="OUTPUT", 'PRINTABLE (per grading)'!B$13="Midterm"), IF(ISERROR(SUMIF(OUTPUT!O$20:Y$20, "CLO3", OUTPUT!O175:Y175) / OUTPUT!AM$8), "", SUMIF(OUTPUT!O$20:Y$20, "CLO3", OUTPUT!O175:Y175) / OUTPUT!AM$8),
IF(AND('PRINTABLE (per grading)'!H$16="OUTPUT", 'PRINTABLE (per grading)'!B$13="Final"), IF(ISERROR(SUMIF(OUTPUT!AA$20:AI$20, "CLO3", OUTPUT!AA175:AI175) / OUTPUT!AN$8), "", SUMIF(OUTPUT!AA$20:AI$20, "CLO3", OUTPUT!AA175:AI175) / OUTPUT!AN$8),
"" )))))),"")</f>
        <v/>
      </c>
      <c r="Z173" s="286" t="str">
        <f aca="false">IF(B173&lt;&gt;"",IF(Y173="","",IF(Y173&lt;0.5,1,IF(AND(Y173&gt;=0.5,Y173&lt;P$10),2,IF(Y173&gt;=P$10,3)))),"")</f>
        <v/>
      </c>
      <c r="AA173" s="287" t="str">
        <f aca="false">IF(B173 &lt;&gt; "",IFERROR(IF(AVERAGE(W173,Y173)&gt;=P$10,"Y","N"),""),"")</f>
        <v/>
      </c>
      <c r="AB173" s="194" t="str">
        <f aca="false">IF(B173 &lt;&gt; "", IFERROR(IF(C$16 = "PRELIM", SUMIF('Database (LECTURE-RES-PRAC)'!D$14:AG$14, "CLO4", 'Database (LECTURE-RES-PRAC)'!D170:AG170) / 'Grade computation'!F$7, IF(C$16 = "MIDTERM", SUMIF('Database (LECTURE-RES-PRAC)'!AJ$14:BM$14, "CLO4", 'Database (LECTURE-RES-PRAC)'!AJ170:BM170) / 'Grade computation'!G$7, IF(C$16 = "FINAL", SUMIF('Database (LECTURE-RES-PRAC)'!BP$14:CS$14, "CLO4", 'Database (LECTURE-RES-PRAC)'!BP170:CS170) / 'Grade computation'!H$7,""))),""),"")</f>
        <v/>
      </c>
      <c r="AC173" s="286" t="str">
        <f aca="false">IF(B173&lt;&gt;"",IF(AB173="","",IF(AB173&lt;0.5,1,IF(AND(AB173&gt;=0.5,AB173&lt;P$10),2,IF(AB173&gt;=P$10,3)))),"")</f>
        <v/>
      </c>
      <c r="AD173" s="194" t="str">
        <f aca="false">IF(B173 &lt;&gt; "",IF(AND('PRINTABLE (per grading)'!H$16="EXAM", 'PRINTABLE (per grading)'!B$13="Prelim"), IF(ISERROR(SUMIF('Exam (LECTURE ONLY)'!D$20:M$20, "CLO4", 'Exam (LECTURE ONLY)'!D175:M175) / 'Exam (LECTURE ONLY)'!AL$9), "", SUMIF('Exam (LECTURE ONLY)'!D$20:M$20, "CLO4", 'Exam (LECTURE ONLY)'!D175:M175) /'Exam (LECTURE ONLY)'!AL$9),
IF(AND('PRINTABLE (per grading)'!H$16="EXAM", 'PRINTABLE (per grading)'!B$13="Midterm"), IF(ISERROR(SUMIF('Exam (LECTURE ONLY)'!O$20:X$20, "CLO4", 'Exam (LECTURE ONLY)'!O175:X175) / 'Exam (LECTURE ONLY)'!AM$9), "", SUMIF('Exam (LECTURE ONLY)'!O$20:X$20, "CLO4", 'Exam (LECTURE ONLY)'!O175:X175) / 'Exam (LECTURE ONLY)'!AM$9),
IF(AND('PRINTABLE (per grading)'!H$16="EXAM", 'PRINTABLE (per grading)'!B$13="Final"), IF(ISERROR(SUMIF('Exam (LECTURE ONLY)'!Z$20:AI$20, "CLO4", 'Exam (LECTURE ONLY)'!Z175:AI175) / 'Exam (LECTURE ONLY)'!AN$9), "", SUMIF('Exam (LECTURE ONLY)'!Z$20:AI$20, "CLO4", 'Exam (LECTURE ONLY)'!Z175:AI175) / 'Exam (LECTURE ONLY)'!AN$9),
IF(AND('PRINTABLE (per grading)'!H$16="OUTPUT", 'PRINTABLE (per grading)'!B$13="Prelim"), IF(ISERROR(SUMIF(OUTPUT!C$20:M$20, "CLO4", OUTPUT!C175:M175) / OUTPUT!AL$9), "", SUMIF(OUTPUT!C$20:M$20, "CLO4", OUTPUT!C175:M175) / OUTPUT!AL$9),
IF(AND('PRINTABLE (per grading)'!H$16="OUTPUT", 'PRINTABLE (per grading)'!B$13="Midterm"), IF(ISERROR(SUMIF(OUTPUT!O$20:Y$20, "CLO4", OUTPUT!O175:Y175) / OUTPUT!AM$9), "", SUMIF(OUTPUT!O$20:Y$20, "CLO4", OUTPUT!O175:Y175) / OUTPUT!AM$9),
IF(AND('PRINTABLE (per grading)'!H$16="OUTPUT", 'PRINTABLE (per grading)'!B$13="Final"), IF(ISERROR(SUMIF(OUTPUT!AA$20:AI$20, "CLO4", OUTPUT!AA175:AI175) / OUTPUT!AN$9), "", SUMIF(OUTPUT!AA$20:AI$20, "CLO4", OUTPUT!AA175:AI175) / OUTPUT!AN$9),
"")))))),"")</f>
        <v/>
      </c>
      <c r="AE173" s="286" t="str">
        <f aca="false">IF(B173&lt;&gt;"",IF(AD173="","",IF(AD173&lt;0.5,1,IF(AND(AD173&gt;=0.5,AD173&lt;P$10),2,IF(AD173&gt;=P$10,3)))),"")</f>
        <v/>
      </c>
      <c r="AF173" s="287" t="str">
        <f aca="false">IF(B173 &lt;&gt; "",IFERROR(IF(AVERAGE(AB173,AD173)&gt;=P$10,"Y","N"),""),"")</f>
        <v/>
      </c>
      <c r="AG173" s="194" t="str">
        <f aca="false">IF(B173 &lt;&gt; "", IFERROR(IF(C$16 = "PRELIM", SUMIF('Database (LECTURE-RES-PRAC)'!D$14:AG$14, "CLO5", 'Database (LECTURE-RES-PRAC)'!D170:AG170) / 'Grade computation'!F$8, IF(C$16 = "MIDTERM", SUMIF('Database (LECTURE-RES-PRAC)'!AJ$14:BM$14, "CLO5", 'Database (LECTURE-RES-PRAC)'!AJ170:BM170) / 'Grade computation'!G$8, IF(C$16 = "FINAL", SUMIF('Database (LECTURE-RES-PRAC)'!BP$14:CS$14, "CLO5", 'Database (LECTURE-RES-PRAC)'!BP170:CS170) / 'Grade computation'!H$8,""))),""),"")</f>
        <v/>
      </c>
      <c r="AH173" s="286" t="str">
        <f aca="false">IF(B173&lt;&gt;"",IF(AG173="","",IF(AG173&lt;0.5,1,IF(AND(AG173&gt;=0.5,AG173&lt;P$10),2,IF(AG173&gt;=P$10,3)))),"")</f>
        <v/>
      </c>
      <c r="AI173" s="194" t="str">
        <f aca="false">IF(B173 &lt;&gt; "",IF(AND('PRINTABLE (per grading)'!H$16="EXAM", 'PRINTABLE (per grading)'!B$13="Prelim"), IF(ISERROR(SUMIF('Exam (LECTURE ONLY)'!D$20:M$20, "CLO5", 'Exam (LECTURE ONLY)'!D175:M175) / 'Exam (LECTURE ONLY)'!AL$10), "", SUMIF('Exam (LECTURE ONLY)'!D$20:M$20, "CLO5", 'Exam (LECTURE ONLY)'!D175:M175) /'Exam (LECTURE ONLY)'!AL$10),
IF(AND('PRINTABLE (per grading)'!H$16="EXAM", 'PRINTABLE (per grading)'!B$13="Midterm"), IF(ISERROR(SUMIF('Exam (LECTURE ONLY)'!O$20:X$20, "CLO5", 'Exam (LECTURE ONLY)'!O175:X175) / 'Exam (LECTURE ONLY)'!AM$10), "", SUMIF('Exam (LECTURE ONLY)'!O$20:X$20, "CLO5", 'Exam (LECTURE ONLY)'!O175:X175) / 'Exam (LECTURE ONLY)'!AM$10),
IF(AND('PRINTABLE (per grading)'!H$16="EXAM", 'PRINTABLE (per grading)'!B$13="Final"), IF(ISERROR(SUMIF('Exam (LECTURE ONLY)'!Z$20:AI$20, "CLO5", 'Exam (LECTURE ONLY)'!Z175:AI175) / 'Exam (LECTURE ONLY)'!AN$10), "", SUMIF('Exam (LECTURE ONLY)'!Z$20:AI$20, "CLO5", 'Exam (LECTURE ONLY)'!Z175:AI175) / 'Exam (LECTURE ONLY)'!AN$10),
IF(AND('PRINTABLE (per grading)'!H$16="OUTPUT", 'PRINTABLE (per grading)'!B$13="Prelim"), IF(ISERROR(SUMIF(OUTPUT!C$20:M$20, "CLO5", OUTPUT!C175:M175) / OUTPUT!AL$10), "", SUMIF(OUTPUT!C$20:M$20, "CLO5", OUTPUT!C175:M175) / OUTPUT!AL$10),
IF(AND('PRINTABLE (per grading)'!H$16="OUTPUT", 'PRINTABLE (per grading)'!B$13="Midterm"), IF(ISERROR(SUMIF(OUTPUT!O$20:Y$20, "CLO5", OUTPUT!O175:Y175) / OUTPUT!AM$10), "", SUMIF(OUTPUT!O$20:Y$20, "CLO5", OUTPUT!O175:Y175) / OUTPUT!AM$10),
IF(AND('PRINTABLE (per grading)'!H$16="OUTPUT", 'PRINTABLE (per grading)'!B$13="Final"), IF(ISERROR(SUMIF(OUTPUT!AA$20:AI$20, "CLO5", OUTPUT!AA175:AI175) / OUTPUT!AN$10), "", SUMIF(OUTPUT!AA$20:AI$20, "CLO5", OUTPUT!AA175:AI175) / OUTPUT!AN$10),
"")))))),"")</f>
        <v/>
      </c>
      <c r="AJ173" s="286" t="str">
        <f aca="false">IF(B173&lt;&gt;"",IF(AI173="","",IF(AI173&lt;0.5,1,IF(AND(AI173&gt;=0.5,AI173&lt;P$10),2,IF(AI173&gt;=P$10,3)))),"")</f>
        <v/>
      </c>
      <c r="AK173" s="287" t="str">
        <f aca="false">IF(B173 &lt;&gt; "",IFERROR(IF(AVERAGE(AG173,AI173)&gt;=P$10,"Y","N"),""),"")</f>
        <v/>
      </c>
      <c r="AL173" s="194" t="str">
        <f aca="false">IF(B173 &lt;&gt; "", IFERROR(IF(C$16 = "PRELIM", SUMIF('Database (LECTURE-RES-PRAC)'!D$14:AG$14, "CLO6", 'Database (LECTURE-RES-PRAC)'!D170:AG170) / 'Grade computation'!F$9, IF(C$16 = "MIDTERM", SUMIF('Database (LECTURE-RES-PRAC)'!AJ$14:BM$14, "CLO6", 'Database (LECTURE-RES-PRAC)'!AJ170:BM170) / 'Grade computation'!G$9, IF(C$16 = "FINAL", SUMIF('Database (LECTURE-RES-PRAC)'!BP$14:CS$14, "CLO6", 'Database (LECTURE-RES-PRAC)'!BP170:CS170) / 'Grade computation'!H$9,""))),""),"")</f>
        <v/>
      </c>
      <c r="AM173" s="286" t="str">
        <f aca="false">IF(B173&lt;&gt;"",IF(AL173="","",IF(AL173&lt;0.5,1,IF(AND(AL173&gt;=0.5,AL173&lt;P$10),2,IF(AL173&gt;=P$10,3)))),"")</f>
        <v/>
      </c>
      <c r="AN173" s="194" t="str">
        <f aca="false">IF(B173 &lt;&gt; "",IF(AND('PRINTABLE (per grading)'!H$16="EXAM", 'PRINTABLE (per grading)'!B$13="Prelim"), IF(ISERROR(SUMIF('Exam (LECTURE ONLY)'!D$20:M$20, "CLO6", 'Exam (LECTURE ONLY)'!D175:M175) / 'Exam (LECTURE ONLY)'!AL$11), "", SUMIF('Exam (LECTURE ONLY)'!D$20:M$20, "CLO6", 'Exam (LECTURE ONLY)'!D175:M175) /'Exam (LECTURE ONLY)'!AL$11),
IF(AND('PRINTABLE (per grading)'!H$16="EXAM", 'PRINTABLE (per grading)'!B$13="Midterm"), IF(ISERROR(SUMIF('Exam (LECTURE ONLY)'!O$20:X$20, "CLO6", 'Exam (LECTURE ONLY)'!O175:X175) / 'Exam (LECTURE ONLY)'!AM$11), "", SUMIF('Exam (LECTURE ONLY)'!O$20:X$20, "CLO6", 'Exam (LECTURE ONLY)'!O175:X175) / 'Exam (LECTURE ONLY)'!AM$11),
IF(AND('PRINTABLE (per grading)'!H$16="EXAM", 'PRINTABLE (per grading)'!B$13="Final"), IF(ISERROR(SUMIF('Exam (LECTURE ONLY)'!Z$20:AI$20, "CLO6", 'Exam (LECTURE ONLY)'!Z175:AI175) / 'Exam (LECTURE ONLY)'!AN$11), "", SUMIF('Exam (LECTURE ONLY)'!Z$20:AI$20, "CLO6", 'Exam (LECTURE ONLY)'!Z175:AI175) / 'Exam (LECTURE ONLY)'!AN$11),
IF(AND('PRINTABLE (per grading)'!H$16="OUTPUT", 'PRINTABLE (per grading)'!B$13="Prelim"), IF(ISERROR(SUMIF(OUTPUT!C$20:M$20, "CLO6", OUTPUT!C175:M175) / OUTPUT!AL$11), "", SUMIF(OUTPUT!C$20:M$20, "CLO6", OUTPUT!C175:M175) / OUTPUT!AL$11),
IF(AND('PRINTABLE (per grading)'!H$16="OUTPUT", 'PRINTABLE (per grading)'!B$13="Midterm"), IF(ISERROR(SUMIF(OUTPUT!O$20:Y$20, "CLO6", OUTPUT!O175:Y175) / OUTPUT!AM$11), "", SUMIF(OUTPUT!O$20:Y$20, "CLO6", OUTPUT!O175:Y175) / OUTPUT!AM$11),
IF(AND('PRINTABLE (per grading)'!H$16="OUTPUT", 'PRINTABLE (per grading)'!B$13="Final"), IF(ISERROR(SUMIF(OUTPUT!AA$20:AI$20, "CLO6", OUTPUT!AA175:AI175) / OUTPUT!AN$11), "", SUMIF(OUTPUT!AA$20:AI$20, "CLO6", OUTPUT!AA175:AI175) / OUTPUT!AN$11),
"")))))),"")</f>
        <v/>
      </c>
      <c r="AO173" s="286" t="str">
        <f aca="false">IF(B173&lt;&gt;"",IF(AN173="","",IF(AN173&lt;0.5,1,IF(AND(AN173&gt;=0.5,AN173&lt;P$10),2,IF(AN173&gt;=P$10,3)))),"")</f>
        <v/>
      </c>
      <c r="AP173" s="287" t="str">
        <f aca="false">IF(B173 &lt;&gt; "",IFERROR(IF(AVERAGE(AL173,AN173)&gt;=P$10,"Y","N"),""),"")</f>
        <v/>
      </c>
      <c r="AQ173" s="194" t="str">
        <f aca="false">IF(B173 &lt;&gt; "", IFERROR(IF(C$16 = "PRELIM", SUMIF('Database (LECTURE-RES-PRAC)'!D$14:AG$14, "CLO7", 'Database (LECTURE-RES-PRAC)'!D170:AG170) / 'Grade computation'!F$10, IF(C$16 = "MIDTERM", SUMIF('Database (LECTURE-RES-PRAC)'!AJ$14:BM$14, "CLO7", 'Database (LECTURE-RES-PRAC)'!AJ170:BM170) / 'Grade computation'!G$10, IF(C$16 = "FINAL", SUMIF('Database (LECTURE-RES-PRAC)'!BP$14:CS$14, "CLO7", 'Database (LECTURE-RES-PRAC)'!BP170:CS170) / 'Grade computation'!H$10,""))),""),"")</f>
        <v/>
      </c>
      <c r="AR173" s="286" t="str">
        <f aca="false">IF(B173&lt;&gt;"",IF(AQ173="","",IF(AQ173&lt;0.5,1,IF(AND(AQ173&gt;=0.5,AQ173&lt;P$10),2,IF(AQ173&gt;=P$10,3)))),"")</f>
        <v/>
      </c>
      <c r="AS173" s="194" t="str">
        <f aca="false">IF(B173 &lt;&gt; "",IF(AND('PRINTABLE (per grading)'!H$16="EXAM", 'PRINTABLE (per grading)'!B$13="Prelim"), IF(ISERROR(SUMIF('Exam (LECTURE ONLY)'!D$20:M$20, "CLO7", 'Exam (LECTURE ONLY)'!D175:M175) / 'Exam (LECTURE ONLY)'!AL$12), "", SUMIF('Exam (LECTURE ONLY)'!D$20:M$20, "CLO7", 'Exam (LECTURE ONLY)'!D175:M175) /'Exam (LECTURE ONLY)'!AL$12),
IF(AND('PRINTABLE (per grading)'!H$16="EXAM", 'PRINTABLE (per grading)'!B$13="Midterm"), IF(ISERROR(SUMIF('Exam (LECTURE ONLY)'!O$20:X$20, "CLO7", 'Exam (LECTURE ONLY)'!O175:X175) / 'Exam (LECTURE ONLY)'!AM$12), "", SUMIF('Exam (LECTURE ONLY)'!O$20:X$20, "CLO7", 'Exam (LECTURE ONLY)'!O175:X175) / 'Exam (LECTURE ONLY)'!AM$12),
IF(AND('PRINTABLE (per grading)'!H$16="EXAM", 'PRINTABLE (per grading)'!B$13="Final"), IF(ISERROR(SUMIF('Exam (LECTURE ONLY)'!Z$20:AI$20, "CLO7", 'Exam (LECTURE ONLY)'!Z175:AI175) / 'Exam (LECTURE ONLY)'!AN$12), "", SUMIF('Exam (LECTURE ONLY)'!Z$20:AI$20, "CLO7", 'Exam (LECTURE ONLY)'!Z175:AI175) / 'Exam (LECTURE ONLY)'!AN$12),
IF(AND('PRINTABLE (per grading)'!H$16="OUTPUT", 'PRINTABLE (per grading)'!B$13="Prelim"), IF(ISERROR(SUMIF(OUTPUT!C$20:M$20, "CLO7", OUTPUT!C175:M175) / OUTPUT!AL$12), "", SUMIF(OUTPUT!C$20:M$20, "CLO7", OUTPUT!C175:M175) / OUTPUT!AL$12),
IF(AND('PRINTABLE (per grading)'!H$16="OUTPUT", 'PRINTABLE (per grading)'!B$13="Midterm"), IF(ISERROR(SUMIF(OUTPUT!O$20:Y$20, "CLO7", OUTPUT!O175:Y175) / OUTPUT!AM$12), "", SUMIF(OUTPUT!O$20:Y$20, "CLO7", OUTPUT!O175:Y175) / OUTPUT!AM$12),
IF(AND('PRINTABLE (per grading)'!H$16="OUTPUT", 'PRINTABLE (per grading)'!B$13="Final"), IF(ISERROR(SUMIF(OUTPUT!AA$20:AI$20, "CLO7", OUTPUT!AA175:AI175) / OUTPUT!AN$12), "", SUMIF(OUTPUT!AA$20:AI$20, "CLO7", OUTPUT!AA175:AI175) / OUTPUT!AN$12),
"")))))),"")</f>
        <v/>
      </c>
      <c r="AT173" s="286" t="str">
        <f aca="false">IF(B173&lt;&gt;"",IF(AS173="","",IF(AS173&lt;0.5,1,IF(AND(AS173&gt;=0.5,AS173&lt;P$10),2,IF(AS173&gt;=P$10,3)))),"")</f>
        <v/>
      </c>
      <c r="AU173" s="287" t="str">
        <f aca="false">IF(B173 &lt;&gt; "",IFERROR(IF(AVERAGE(AQ173,AS173)&gt;=P$10,"Y","N"),""),"")</f>
        <v/>
      </c>
      <c r="AV173" s="194" t="str">
        <f aca="false">IF(B173 &lt;&gt; "", IFERROR(IF(C$16 = "PRELIM", SUMIF('Database (LECTURE-RES-PRAC)'!D$14:AG$14, "CLO8", 'Database (LECTURE-RES-PRAC)'!D170:AG170) / 'Grade computation'!F$11, IF(C$16 = "MIDTERM", SUMIF('Database (LECTURE-RES-PRAC)'!AJ$14:BM$14, "CLO8", 'Database (LECTURE-RES-PRAC)'!AJ170:BM170) / 'Grade computation'!G$11, IF(C$16 = "FINAL", SUMIF('Database (LECTURE-RES-PRAC)'!BP$14:CS$14, "CLO8", 'Database (LECTURE-RES-PRAC)'!BP170:CS170) / 'Grade computation'!H$11,""))),""),"")</f>
        <v/>
      </c>
      <c r="AW173" s="286" t="str">
        <f aca="false">IF(B173&lt;&gt;"",IF(AV173="","",IF(AV173&lt;0.5,1,IF(AND(AV173&gt;=0.5,AV173&lt;P$10),2,IF(AV173&gt;=P$10,3)))),"")</f>
        <v/>
      </c>
      <c r="AX173" s="194" t="str">
        <f aca="false">IF(B173 &lt;&gt; "",IF(AND('PRINTABLE (per grading)'!H$16="EXAM", 'PRINTABLE (per grading)'!B$13="Prelim"), IF(ISERROR(SUMIF('Exam (LECTURE ONLY)'!D$20:M$20, "CLO8", 'Exam (LECTURE ONLY)'!D175:M175) / 'Exam (LECTURE ONLY)'!AL$13), "", SUMIF('Exam (LECTURE ONLY)'!D$20:M$20, "CLO8", 'Exam (LECTURE ONLY)'!D175:M175) /'Exam (LECTURE ONLY)'!AL$13),
IF(AND('PRINTABLE (per grading)'!H$16="EXAM", 'PRINTABLE (per grading)'!B$13="Midterm"), IF(ISERROR(SUMIF('Exam (LECTURE ONLY)'!O$20:X$20, "CLO8", 'Exam (LECTURE ONLY)'!O175:X175) / 'Exam (LECTURE ONLY)'!AM$13), "", SUMIF('Exam (LECTURE ONLY)'!O$20:X$20, "CLO8", 'Exam (LECTURE ONLY)'!O175:X175) / 'Exam (LECTURE ONLY)'!AM$13),
IF(AND('PRINTABLE (per grading)'!H$16="EXAM", 'PRINTABLE (per grading)'!B$13="Final"), IF(ISERROR(SUMIF('Exam (LECTURE ONLY)'!Z$20:AI$20, "CLO8", 'Exam (LECTURE ONLY)'!Z175:AI175) / 'Exam (LECTURE ONLY)'!AN$13), "", SUMIF('Exam (LECTURE ONLY)'!Z$20:AI$20, "CLO8", 'Exam (LECTURE ONLY)'!Z175:AI175) / 'Exam (LECTURE ONLY)'!AN$13),
IF(AND('PRINTABLE (per grading)'!H$16="OUTPUT", 'PRINTABLE (per grading)'!B$13="Prelim"), IF(ISERROR(SUMIF(OUTPUT!C$20:M$20, "CLO8", OUTPUT!C175:M175) / OUTPUT!AL$13), "", SUMIF(OUTPUT!C$20:M$20, "CLO8", OUTPUT!C175:M175) / OUTPUT!AL$13),
IF(AND('PRINTABLE (per grading)'!H$16="OUTPUT", 'PRINTABLE (per grading)'!B$13="Midterm"), IF(ISERROR(SUMIF(OUTPUT!O$20:Y$20, "CLO8", OUTPUT!O175:Y175) / OUTPUT!AM$13), "", SUMIF(OUTPUT!O$20:Y$20, "CLO8", OUTPUT!O175:Y175) / OUTPUT!AM$13),
IF(AND('PRINTABLE (per grading)'!H$16="OUTPUT", 'PRINTABLE (per grading)'!B$13="Final"), IF(ISERROR(SUMIF(OUTPUT!AA$20:AI$20, "CLO8", OUTPUT!AA175:AI175) / OUTPUT!AN$13), "", SUMIF(OUTPUT!AA$20:AI$20, "CLO8", OUTPUT!AA175:AI175) / OUTPUT!AN$13),
"")))))),"")</f>
        <v/>
      </c>
      <c r="AY173" s="286" t="str">
        <f aca="false">IF(B173&lt;&gt;"",IF(AX173="","",IF(AX173&lt;0.5,1,IF(AND(AX173&gt;=0.5,AX173&lt;P$10),2,IF(AX173&gt;=P$10,3)))),"")</f>
        <v/>
      </c>
      <c r="AZ173" s="287" t="str">
        <f aca="false">IF(B173 &lt;&gt; "",IFERROR(IF(AVERAGE(AV173,AX173)&gt;=P$10,"Y","N"),""),"")</f>
        <v/>
      </c>
      <c r="BA173" s="194" t="str">
        <f aca="false">IF(B173 &lt;&gt; "", IFERROR(IF(C$16 = "PRELIM", SUMIF('Database (LECTURE-RES-PRAC)'!D$14:AG$14, "CLO9", 'Database (LECTURE-RES-PRAC)'!D170:AG170) / 'Grade computation'!F$12, IF(C$16 = "MIDTERM", SUMIF('Database (LECTURE-RES-PRAC)'!AJ$14:BM$14, "CLO9", 'Database (LECTURE-RES-PRAC)'!AJ170:BM170) / 'Grade computation'!G$12, IF(C$16 = "FINAL", SUMIF('Database (LECTURE-RES-PRAC)'!BP$14:CS$14, "CLO9", 'Database (LECTURE-RES-PRAC)'!BP170:CS170) / 'Grade computation'!H$12,""))),""),"")</f>
        <v/>
      </c>
      <c r="BB173" s="286" t="str">
        <f aca="false">IF(B173&lt;&gt;"",IF(BA173="","",IF(BA173&lt;0.5,1,IF(AND(BA173&gt;=0.5,BA173&lt;P$10),2,IF(BA173&gt;=P$10,3)))),"")</f>
        <v/>
      </c>
      <c r="BC173" s="194" t="str">
        <f aca="false">IF(B173 &lt;&gt; "",IF(AND('PRINTABLE (per grading)'!H$16="EXAM", 'PRINTABLE (per grading)'!B$13="Prelim"), IF(ISERROR(SUMIF('Exam (LECTURE ONLY)'!D$20:M$20, "CLO9", 'Exam (LECTURE ONLY)'!D175:M175) / 'Exam (LECTURE ONLY)'!AL$14), "", SUMIF('Exam (LECTURE ONLY)'!D$20:M$20, "CLO9", 'Exam (LECTURE ONLY)'!D175:M175) /'Exam (LECTURE ONLY)'!AL$14),
IF(AND('PRINTABLE (per grading)'!H$16="EXAM", 'PRINTABLE (per grading)'!B$13="Midterm"), IF(ISERROR(SUMIF('Exam (LECTURE ONLY)'!O$20:X$20, "CLO9", 'Exam (LECTURE ONLY)'!O175:X175) / 'Exam (LECTURE ONLY)'!AM$14), "", SUMIF('Exam (LECTURE ONLY)'!O$20:X$20, "CLO9", 'Exam (LECTURE ONLY)'!O175:X175) / 'Exam (LECTURE ONLY)'!AM$14),
IF(AND('PRINTABLE (per grading)'!H$16="EXAM", 'PRINTABLE (per grading)'!B$13="Final"), IF(ISERROR(SUMIF('Exam (LECTURE ONLY)'!Z$20:AI$20, "CLO9", 'Exam (LECTURE ONLY)'!Z175:AI175) / 'Exam (LECTURE ONLY)'!AN$14), "", SUMIF('Exam (LECTURE ONLY)'!Z$20:AI$20, "CLO9", 'Exam (LECTURE ONLY)'!Z175:AI175) / 'Exam (LECTURE ONLY)'!AN$14),
IF(AND('PRINTABLE (per grading)'!H$16="OUTPUT", 'PRINTABLE (per grading)'!B$13="Prelim"), IF(ISERROR(SUMIF(OUTPUT!C$20:M$20, "CLO9", OUTPUT!C175:M175) / OUTPUT!AL$14), "", SUMIF(OUTPUT!C$20:M$20, "CLO9", OUTPUT!C175:M175) / OUTPUT!AL$14),
IF(AND('PRINTABLE (per grading)'!H$16="OUTPUT", 'PRINTABLE (per grading)'!B$13="Midterm"), IF(ISERROR(SUMIF(OUTPUT!O$20:Y$20, "CLO9", OUTPUT!O175:Y175) / OUTPUT!AM$14), "", SUMIF(OUTPUT!O$20:Y$20, "CLO9", OUTPUT!O175:Y175) / OUTPUT!AM$14),
IF(AND('PRINTABLE (per grading)'!H$16="OUTPUT", 'PRINTABLE (per grading)'!B$13="Final"), IF(ISERROR(SUMIF(OUTPUT!AA$20:AI$20, "CLO9", OUTPUT!AA175:AI175) / OUTPUT!AN$14), "", SUMIF(OUTPUT!AA$20:AI$20, "CLO9", OUTPUT!AA175:AI175) / OUTPUT!AN$14),
"")))))),"")</f>
        <v/>
      </c>
      <c r="BD173" s="286" t="str">
        <f aca="false">IF(B173&lt;&gt;"",IF(BC173="","",IF(BC173&lt;0.5,1,IF(AND(BC173&gt;=0.5,BC173&lt;P$10),2,IF(BC173&gt;=P$10,3)))),"")</f>
        <v/>
      </c>
      <c r="BE173" s="287" t="str">
        <f aca="false">IF(B173 &lt;&gt; "",IFERROR(IF(AVERAGE(BA173,BC173)&gt;=P$10,"Y","N"),""),"")</f>
        <v/>
      </c>
      <c r="BF173" s="194" t="str">
        <f aca="false">IF(B173 &lt;&gt; "", IFERROR(IF(C$16 = "PRELIM", SUMIF('Database (LECTURE-RES-PRAC)'!D$14:AG$14, "CLO10", 'Database (LECTURE-RES-PRAC)'!D170:AG170) / 'Grade computation'!F$13, IF(C$16 = "MIDTERM", SUMIF('Database (LECTURE-RES-PRAC)'!AJ$14:BM$14, "CLO10", 'Database (LECTURE-RES-PRAC)'!AJ170:BM170) / 'Grade computation'!G$13, IF(C$16 = "FINAL", SUMIF('Database (LECTURE-RES-PRAC)'!BP$14:CS$14, "CLO10", 'Database (LECTURE-RES-PRAC)'!BP170:CS170) / 'Grade computation'!H$13,""))),""),"")</f>
        <v/>
      </c>
      <c r="BG173" s="286" t="str">
        <f aca="false">IF(B173&lt;&gt;"",IF(BF173="","",IF(BF173&lt;0.5,1,IF(AND(BF173&gt;=0.5,BF173&lt;P$10),2,IF(BF173&gt;=P$10,3)))),"")</f>
        <v/>
      </c>
      <c r="BH173" s="194" t="str">
        <f aca="false">IF(B173 &lt;&gt; "",IF(AND('PRINTABLE (per grading)'!H$16="EXAM", 'PRINTABLE (per grading)'!B$13="Prelim"), IF(ISERROR(SUMIF('Exam (LECTURE ONLY)'!D$20:M$20, "CLO10", 'Exam (LECTURE ONLY)'!D175:M175) / 'Exam (LECTURE ONLY)'!AL$15), "", SUMIF('Exam (LECTURE ONLY)'!D$20:M$20, "CLO10", 'Exam (LECTURE ONLY)'!D175:M175) /'Exam (LECTURE ONLY)'!AL$15),
IF(AND('PRINTABLE (per grading)'!H$16="EXAM", 'PRINTABLE (per grading)'!B$13="Midterm"), IF(ISERROR(SUMIF('Exam (LECTURE ONLY)'!O$20:X$20, "CLO10", 'Exam (LECTURE ONLY)'!O175:X175) / 'Exam (LECTURE ONLY)'!AM$15), "", SUMIF('Exam (LECTURE ONLY)'!O$20:X$20, "CLO10", 'Exam (LECTURE ONLY)'!O175:X175) / 'Exam (LECTURE ONLY)'!AM$15),
IF(AND('PRINTABLE (per grading)'!H$16="EXAM", 'PRINTABLE (per grading)'!B$13="Final"), IF(ISERROR(SUMIF('Exam (LECTURE ONLY)'!Z$20:AI$20, "CLO10", 'Exam (LECTURE ONLY)'!Z175:AI175) / 'Exam (LECTURE ONLY)'!AN$15), "", SUMIF('Exam (LECTURE ONLY)'!Z$20:AI$20, "CLO10", 'Exam (LECTURE ONLY)'!Z175:AI175) / 'Exam (LECTURE ONLY)'!AN$15),
IF(AND('PRINTABLE (per grading)'!H$16="OUTPUT", 'PRINTABLE (per grading)'!B$13="Prelim"), IF(ISERROR(SUMIF(OUTPUT!C$20:M$20, "CLO10", OUTPUT!C175:M175) / OUTPUT!AL$15), "", SUMIF(OUTPUT!C$20:M$20, "CLO10", OUTPUT!C175:M175) / OUTPUT!AL$15),
IF(AND('PRINTABLE (per grading)'!H$16="OUTPUT", 'PRINTABLE (per grading)'!B$13="Midterm"), IF(ISERROR(SUMIF(OUTPUT!O$20:Y$20, "CLO10", OUTPUT!O175:Y175) / OUTPUT!AM$15), "", SUMIF(OUTPUT!O$20:Y$20, "CLO10", OUTPUT!O175:Y175) / OUTPUT!AM$15),
IF(AND('PRINTABLE (per grading)'!H$16="OUTPUT", 'PRINTABLE (per grading)'!B$13="Final"), IF(ISERROR(SUMIF(OUTPUT!AA$20:AI$20, "CLO10", OUTPUT!AA175:AI175) / OUTPUT!AN$15), "", SUMIF(OUTPUT!AA$20:AI$20, "CLO10", OUTPUT!AA175:AI175) / OUTPUT!AN$15),
"")))))),"")</f>
        <v/>
      </c>
      <c r="BI173" s="286" t="str">
        <f aca="false">IF(B173&lt;&gt;"",IF(BH173="","",IF(BH173&lt;0.5,1,IF(AND(BH173&gt;=0.5,BH173&lt;P$10),2,IF(BH173&gt;=P$10,3)))),"")</f>
        <v/>
      </c>
      <c r="BJ173" s="287" t="str">
        <f aca="false">IF(B173 &lt;&gt; "",IFERROR(IF(AVERAGE(BF173,BH173)&gt;=P$10,"Y","N"),""),"")</f>
        <v/>
      </c>
      <c r="BK173" s="8"/>
    </row>
    <row r="174" customFormat="false" ht="19.5" hidden="false" customHeight="true" outlineLevel="0" collapsed="false">
      <c r="A174" s="228" t="str">
        <f aca="false">IF(ISBLANK('Database (LECTURE-RES-PRAC)'!A171),"",'Database (LECTURE-RES-PRAC)'!A171)</f>
        <v/>
      </c>
      <c r="B174" s="229" t="str">
        <f aca="false">IF(ISBLANK('Database (LECTURE-RES-PRAC)'!B171),"",'Database (LECTURE-RES-PRAC)'!B171)</f>
        <v/>
      </c>
      <c r="C174" s="230" t="str">
        <f aca="false">IF(B174&lt;&gt;"",IF(C$16="PRELIM",'Grade computation'!C174, IF(C$16="MIDTERM",'Grade computation'!K174, IF(C$16="FINAL",'Grade computation'!S174,""))),"")</f>
        <v/>
      </c>
      <c r="D174" s="231" t="str">
        <f aca="false">IF(B174&lt;&gt;"",IFERROR(IF(B$11="80-20", (((C174/C$19)*X$6)+X$7)*D$18, IF(B$11="60-40", (((C174/C$19)*Y$6)+Y$7)*D$18, 0)),0),"")</f>
        <v/>
      </c>
      <c r="E174" s="230" t="str">
        <f aca="false">IF(B174&lt;&gt;"", IF(C$16="PRELIM",'Grade computation'!E174, IF(C$16="MIDTERM",'Grade computation'!M174, IF(C$16="FINAL",'Grade computation'!U174,""))),"")</f>
        <v/>
      </c>
      <c r="F174" s="232" t="str">
        <f aca="false">IF(B174&lt;&gt;"",IFERROR(IF(B$11="80-20", (((E174/E$19)*X$6)+X$7)*F$18, IF(B$11="60-40", (((E174/E$19)*Y$6)+Y$7)*F$18, 0)),0),"")</f>
        <v/>
      </c>
      <c r="G174" s="233" t="str">
        <f aca="false">IF(B174&lt;&gt;"",IFERROR((D174+F174),0),"")</f>
        <v/>
      </c>
      <c r="H174" s="234" t="str">
        <f aca="false">IF(B174&lt;&gt;"",IF(C$16="PRELIM", 'Grade computation'!H174, IF(C$16="MIDTERM", 'Grade computation'!P174, IF(C$16="FINAL",'Grade computation'!X174, ""))),"")</f>
        <v/>
      </c>
      <c r="I174" s="233" t="str">
        <f aca="false">IF(B174&lt;&gt;"",IFERROR(IF(B$11="80-20", (((H174/H$19)*X$6)+X$7)*I$19, IF(B$11="60-40", (((H174/H$19)*Y$6)+Y$7)*I$19, 0)),0),"")</f>
        <v/>
      </c>
      <c r="J174" s="237" t="str">
        <f aca="false">IFERROR((G174+I174),"")</f>
        <v/>
      </c>
      <c r="K174" s="183" t="str">
        <f aca="false">IFERROR(IF(J174="","",IF(J174&gt;=75,"PASSED","FAILED")),"")</f>
        <v/>
      </c>
      <c r="L174" s="183"/>
      <c r="M174" s="194" t="str">
        <f aca="false">IF(B174 &lt;&gt; "", IFERROR(IF(C$16 = "PRELIM", SUMIF('Database (LECTURE-RES-PRAC)'!D$14:AG$14, "CLO1", 'Database (LECTURE-RES-PRAC)'!D171:AG171) / 'Grade computation'!F$4, IF(C$16 = "MIDTERM", SUMIF('Database (LECTURE-RES-PRAC)'!AJ$14:BM$14, "CLO1", 'Database (LECTURE-RES-PRAC)'!AJ171:BM171) / 'Grade computation'!G$4, IF(C$16 = "FINAL", SUMIF('Database (LECTURE-RES-PRAC)'!BP$14:CS$14, "CLO1", 'Database (LECTURE-RES-PRAC)'!BP171:CS171) / 'Grade computation'!H$4,""))),""),"")</f>
        <v/>
      </c>
      <c r="N174" s="286" t="str">
        <f aca="false">IF(B174&lt;&gt;"",IF(M174="","",IF(M174&lt;0.5,1,IF(AND(M174&gt;=0.5,M174&lt;P$10),2,IF(M174&gt;=P$10,3)))),"")</f>
        <v/>
      </c>
      <c r="O174" s="194" t="str">
        <f aca="false">IF(B174 &lt;&gt; "",IF(AND('PRINTABLE (per grading)'!H$16="EXAM", 'PRINTABLE (per grading)'!B$13="Prelim"), IF(ISERROR(SUMIF('Exam (LECTURE ONLY)'!D$20:M$20, "CLO1", 'Exam (LECTURE ONLY)'!D176:M176) / 'Exam (LECTURE ONLY)'!AL$6), "", SUMIF('Exam (LECTURE ONLY)'!D$20:M$20, "CLO1", 'Exam (LECTURE ONLY)'!D176:M176) /'Exam (LECTURE ONLY)'!AL$6),
IF(AND('PRINTABLE (per grading)'!H$16="EXAM", 'PRINTABLE (per grading)'!B$13="Midterm"), IF(ISERROR(SUMIF('Exam (LECTURE ONLY)'!O$20:X$20, "CLO1", 'Exam (LECTURE ONLY)'!O176:X176) / 'Exam (LECTURE ONLY)'!AM$6), "", SUMIF('Exam (LECTURE ONLY)'!O$20:X$20, "CLO1", 'Exam (LECTURE ONLY)'!O176:X176) / 'Exam (LECTURE ONLY)'!AM$6),
IF(AND('PRINTABLE (per grading)'!H$16="EXAM", 'PRINTABLE (per grading)'!B$13="Final"), IF(ISERROR(SUMIF('Exam (LECTURE ONLY)'!Z$20:AI$20, "CLO1", 'Exam (LECTURE ONLY)'!Z176:AI176) / 'Exam (LECTURE ONLY)'!AN$6), "", SUMIF('Exam (LECTURE ONLY)'!Z$20:AI$20, "CLO1", 'Exam (LECTURE ONLY)'!Z176:AI176) / 'Exam (LECTURE ONLY)'!AN$6),
IF(AND('PRINTABLE (per grading)'!H$16="OUTPUT", 'PRINTABLE (per grading)'!B$13="Prelim"), IF(ISERROR(SUMIF(OUTPUT!C$20:M$20, "CLO1", OUTPUT!C176:M176) / OUTPUT!AL$6), "", SUMIF(OUTPUT!C$20:M$20, "CLO1", OUTPUT!C176:M176) / OUTPUT!AL$6),
IF(AND('PRINTABLE (per grading)'!H$16="OUTPUT", 'PRINTABLE (per grading)'!B$13="Midterm"), IF(ISERROR(SUMIF(OUTPUT!O$20:Y$20, "CLO1", OUTPUT!O176:Y176) / OUTPUT!AM$6), "", SUMIF(OUTPUT!O$20:Y$20, "CLO1", OUTPUT!O176:Y176) / OUTPUT!AM$6),
IF(AND('PRINTABLE (per grading)'!H$16="OUTPUT", 'PRINTABLE (per grading)'!B$13="Final"), IF(ISERROR(SUMIF(OUTPUT!AA$20:AI$20, "CLO1", OUTPUT!AA176:AI176) / OUTPUT!AN$6), "", SUMIF(OUTPUT!AA$20:AI$20, "CLO1", OUTPUT!AA176:AI176) / OUTPUT!AN$6),
"")))))),"")</f>
        <v/>
      </c>
      <c r="P174" s="286" t="str">
        <f aca="false">IF(B174&lt;&gt;"",IF(O174="","",IF(O174&lt;0.5,1,IF(AND(O174&gt;=0.5,O174&lt;P$10),2,IF(O174&gt;=P$10,3)))),"")</f>
        <v/>
      </c>
      <c r="Q174" s="287" t="str">
        <f aca="false">IF(B174 &lt;&gt; "",IFERROR(IF(AVERAGE(M174,O174)&gt;=P$10,"Y","N"),""),"")</f>
        <v/>
      </c>
      <c r="R174" s="194" t="str">
        <f aca="false">IF(B174 &lt;&gt; "", IFERROR(IF(C$16 = "PRELIM", SUMIF('Database (LECTURE-RES-PRAC)'!D$14:AG$14, "CLO2", 'Database (LECTURE-RES-PRAC)'!D171:AG171) / 'Grade computation'!F$5, IF(C$16 = "MIDTERM", SUMIF('Database (LECTURE-RES-PRAC)'!AJ$14:BM$14, "CLO2", 'Database (LECTURE-RES-PRAC)'!AJ171:BM171) / 'Grade computation'!G$5, IF(C$16 = "FINAL", SUMIF('Database (LECTURE-RES-PRAC)'!BP$14:CS$14, "CLO2", 'Database (LECTURE-RES-PRAC)'!BP171:CS171) / 'Grade computation'!H$5,""))),""),"")</f>
        <v/>
      </c>
      <c r="S174" s="286" t="str">
        <f aca="false">IF(B174&lt;&gt;"",IF(R174="","",IF(R174&lt;0.5,1,IF(AND(R174&gt;=0.5,R174&lt;P$10),2,IF(R174&gt;=P$10,3)))),"")</f>
        <v/>
      </c>
      <c r="T174" s="194" t="str">
        <f aca="false">IF(B174 &lt;&gt; "",IF(AND('PRINTABLE (per grading)'!H$16="EXAM", 'PRINTABLE (per grading)'!B$13="Prelim"), IF(ISERROR(SUMIF('Exam (LECTURE ONLY)'!D$20:M$20, "CLO2", 'Exam (LECTURE ONLY)'!D176:M176) / 'Exam (LECTURE ONLY)'!AL$7), "", SUMIF('Exam (LECTURE ONLY)'!D$20:M$20, "CLO2", 'Exam (LECTURE ONLY)'!D176:M176) /'Exam (LECTURE ONLY)'!AL$7),
IF(AND('PRINTABLE (per grading)'!H$16="EXAM", 'PRINTABLE (per grading)'!B$13="Midterm"), IF(ISERROR(SUMIF('Exam (LECTURE ONLY)'!O$20:X$20, "CLO2", 'Exam (LECTURE ONLY)'!O176:X176) / 'Exam (LECTURE ONLY)'!AM$7), "", SUMIF('Exam (LECTURE ONLY)'!O$20:X$20, "CLO2", 'Exam (LECTURE ONLY)'!O176:X176) / 'Exam (LECTURE ONLY)'!AM$7),
IF(AND('PRINTABLE (per grading)'!H$16="EXAM", 'PRINTABLE (per grading)'!B$13="Final"), IF(ISERROR(SUMIF('Exam (LECTURE ONLY)'!Z$20:AI$20, "CLO2", 'Exam (LECTURE ONLY)'!Z176:AI176) / 'Exam (LECTURE ONLY)'!AN$7), "", SUMIF('Exam (LECTURE ONLY)'!Z$20:AI$20, "CLO2", 'Exam (LECTURE ONLY)'!Z176:AI176) / 'Exam (LECTURE ONLY)'!AN$7),
IF(AND('PRINTABLE (per grading)'!H$16="OUTPUT", 'PRINTABLE (per grading)'!B$13="Prelim"), IF(ISERROR(SUMIF(OUTPUT!C$20:M$20, "CLO2", OUTPUT!C176:M176) / OUTPUT!AL$7), "", SUMIF(OUTPUT!C$20:M$20, "CLO2", OUTPUT!C176:M176) / OUTPUT!AL$7),
IF(AND('PRINTABLE (per grading)'!H$16="OUTPUT", 'PRINTABLE (per grading)'!B$13="Midterm"), IF(ISERROR(SUMIF(OUTPUT!O$20:Y$20, "CLO2", OUTPUT!O176:Y176) / OUTPUT!AM$7), "", SUMIF(OUTPUT!O$20:Y$20, "CLO2", OUTPUT!O176:Y176) / OUTPUT!AM$7),
IF(AND('PRINTABLE (per grading)'!H$16="OUTPUT", 'PRINTABLE (per grading)'!B$13="Final"), IF(ISERROR(SUMIF(OUTPUT!AA$20:AI$20, "CLO2", OUTPUT!AA176:AI176) / OUTPUT!AN$7), "", SUMIF(OUTPUT!AA$20:AI$20, "CLO2", OUTPUT!AA176:AI176) / OUTPUT!AN$7),
"")))))),"")</f>
        <v/>
      </c>
      <c r="U174" s="286" t="str">
        <f aca="false">IF(B174&lt;&gt;"",IF(T174="","",IF(T174&lt;0.5,1,IF(AND(T174&gt;=0.5,T174&lt;P$10),2,IF(T174&gt;=P$10,3)))),"")</f>
        <v/>
      </c>
      <c r="V174" s="287" t="str">
        <f aca="false">IF(B174 &lt;&gt; "",IFERROR(IF(AVERAGE(R174,T174)&gt;=P$10,"Y","N"),""),"")</f>
        <v/>
      </c>
      <c r="W174" s="194" t="str">
        <f aca="false">IF(B174 &lt;&gt; "", IFERROR(IF(C$16 = "PRELIM", SUMIF('Database (LECTURE-RES-PRAC)'!D$14:AG$14, "CLO3", 'Database (LECTURE-RES-PRAC)'!D171:AG171) / 'Grade computation'!F$6, IF(C$16 = "MIDTERM", SUMIF('Database (LECTURE-RES-PRAC)'!AJ$14:BM$14, "CLO3", 'Database (LECTURE-RES-PRAC)'!AJ171:BM171) / 'Grade computation'!G$6, IF(C$16 = "FINAL", SUMIF('Database (LECTURE-RES-PRAC)'!BP$14:CS$14, "CLO3", 'Database (LECTURE-RES-PRAC)'!BP171:CS171) / 'Grade computation'!H$6,""))),""),"")</f>
        <v/>
      </c>
      <c r="X174" s="286" t="str">
        <f aca="false">IF(B174&lt;&gt;"",IF(W174="","",IF(W174&lt;0.5,1,IF(AND(W174&gt;=0.5,W174&lt;P$10),2,IF(W174&gt;=P$10,3)))),"")</f>
        <v/>
      </c>
      <c r="Y174" s="194" t="str">
        <f aca="false">IF(B174 &lt;&gt; "",IF(AND('PRINTABLE (per grading)'!H$16="EXAM", 'PRINTABLE (per grading)'!B$13="Prelim"), IF(ISERROR(SUMIF('Exam (LECTURE ONLY)'!D$20:M$20, "CLO3", 'Exam (LECTURE ONLY)'!D176:M176) / 'Exam (LECTURE ONLY)'!AL$8), "", SUMIF('Exam (LECTURE ONLY)'!D$20:M$20, "CLO3", 'Exam (LECTURE ONLY)'!D176:M176) /'Exam (LECTURE ONLY)'!AL$8),
IF(AND('PRINTABLE (per grading)'!H$16="EXAM", 'PRINTABLE (per grading)'!B$13="Midterm"), IF(ISERROR(SUMIF('Exam (LECTURE ONLY)'!O$20:X$20, "CLO3", 'Exam (LECTURE ONLY)'!O176:X176) / 'Exam (LECTURE ONLY)'!AM$8), "", SUMIF('Exam (LECTURE ONLY)'!O$20:X$20, "CLO3", 'Exam (LECTURE ONLY)'!O176:X176) / 'Exam (LECTURE ONLY)'!AM$8),
IF(AND('PRINTABLE (per grading)'!H$16="EXAM", 'PRINTABLE (per grading)'!B$13="Final"), IF(ISERROR(SUMIF('Exam (LECTURE ONLY)'!Z$20:AI$20, "CLO3", 'Exam (LECTURE ONLY)'!Z176:AI176) / 'Exam (LECTURE ONLY)'!AN$8), "", SUMIF('Exam (LECTURE ONLY)'!Z$20:AI$20, "CLO3", 'Exam (LECTURE ONLY)'!Z176:AI176) / 'Exam (LECTURE ONLY)'!AN$8),
IF(AND('PRINTABLE (per grading)'!H$16="OUTPUT", 'PRINTABLE (per grading)'!B$13="Prelim"), IF(ISERROR(SUMIF(OUTPUT!C$20:M$20, "CLO3", OUTPUT!C176:M176) / OUTPUT!AL$8), "", SUMIF(OUTPUT!C$20:M$20, "CLO3", OUTPUT!C176:M176) / OUTPUT!AL$8),
IF(AND('PRINTABLE (per grading)'!H$16="OUTPUT", 'PRINTABLE (per grading)'!B$13="Midterm"), IF(ISERROR(SUMIF(OUTPUT!O$20:Y$20, "CLO3", OUTPUT!O176:Y176) / OUTPUT!AM$8), "", SUMIF(OUTPUT!O$20:Y$20, "CLO3", OUTPUT!O176:Y176) / OUTPUT!AM$8),
IF(AND('PRINTABLE (per grading)'!H$16="OUTPUT", 'PRINTABLE (per grading)'!B$13="Final"), IF(ISERROR(SUMIF(OUTPUT!AA$20:AI$20, "CLO3", OUTPUT!AA176:AI176) / OUTPUT!AN$8), "", SUMIF(OUTPUT!AA$20:AI$20, "CLO3", OUTPUT!AA176:AI176) / OUTPUT!AN$8),
"" )))))),"")</f>
        <v/>
      </c>
      <c r="Z174" s="286" t="str">
        <f aca="false">IF(B174&lt;&gt;"",IF(Y174="","",IF(Y174&lt;0.5,1,IF(AND(Y174&gt;=0.5,Y174&lt;P$10),2,IF(Y174&gt;=P$10,3)))),"")</f>
        <v/>
      </c>
      <c r="AA174" s="287" t="str">
        <f aca="false">IF(B174 &lt;&gt; "",IFERROR(IF(AVERAGE(W174,Y174)&gt;=P$10,"Y","N"),""),"")</f>
        <v/>
      </c>
      <c r="AB174" s="194" t="str">
        <f aca="false">IF(B174 &lt;&gt; "", IFERROR(IF(C$16 = "PRELIM", SUMIF('Database (LECTURE-RES-PRAC)'!D$14:AG$14, "CLO4", 'Database (LECTURE-RES-PRAC)'!D171:AG171) / 'Grade computation'!F$7, IF(C$16 = "MIDTERM", SUMIF('Database (LECTURE-RES-PRAC)'!AJ$14:BM$14, "CLO4", 'Database (LECTURE-RES-PRAC)'!AJ171:BM171) / 'Grade computation'!G$7, IF(C$16 = "FINAL", SUMIF('Database (LECTURE-RES-PRAC)'!BP$14:CS$14, "CLO4", 'Database (LECTURE-RES-PRAC)'!BP171:CS171) / 'Grade computation'!H$7,""))),""),"")</f>
        <v/>
      </c>
      <c r="AC174" s="286" t="str">
        <f aca="false">IF(B174&lt;&gt;"",IF(AB174="","",IF(AB174&lt;0.5,1,IF(AND(AB174&gt;=0.5,AB174&lt;P$10),2,IF(AB174&gt;=P$10,3)))),"")</f>
        <v/>
      </c>
      <c r="AD174" s="194" t="str">
        <f aca="false">IF(B174 &lt;&gt; "",IF(AND('PRINTABLE (per grading)'!H$16="EXAM", 'PRINTABLE (per grading)'!B$13="Prelim"), IF(ISERROR(SUMIF('Exam (LECTURE ONLY)'!D$20:M$20, "CLO4", 'Exam (LECTURE ONLY)'!D176:M176) / 'Exam (LECTURE ONLY)'!AL$9), "", SUMIF('Exam (LECTURE ONLY)'!D$20:M$20, "CLO4", 'Exam (LECTURE ONLY)'!D176:M176) /'Exam (LECTURE ONLY)'!AL$9),
IF(AND('PRINTABLE (per grading)'!H$16="EXAM", 'PRINTABLE (per grading)'!B$13="Midterm"), IF(ISERROR(SUMIF('Exam (LECTURE ONLY)'!O$20:X$20, "CLO4", 'Exam (LECTURE ONLY)'!O176:X176) / 'Exam (LECTURE ONLY)'!AM$9), "", SUMIF('Exam (LECTURE ONLY)'!O$20:X$20, "CLO4", 'Exam (LECTURE ONLY)'!O176:X176) / 'Exam (LECTURE ONLY)'!AM$9),
IF(AND('PRINTABLE (per grading)'!H$16="EXAM", 'PRINTABLE (per grading)'!B$13="Final"), IF(ISERROR(SUMIF('Exam (LECTURE ONLY)'!Z$20:AI$20, "CLO4", 'Exam (LECTURE ONLY)'!Z176:AI176) / 'Exam (LECTURE ONLY)'!AN$9), "", SUMIF('Exam (LECTURE ONLY)'!Z$20:AI$20, "CLO4", 'Exam (LECTURE ONLY)'!Z176:AI176) / 'Exam (LECTURE ONLY)'!AN$9),
IF(AND('PRINTABLE (per grading)'!H$16="OUTPUT", 'PRINTABLE (per grading)'!B$13="Prelim"), IF(ISERROR(SUMIF(OUTPUT!C$20:M$20, "CLO4", OUTPUT!C176:M176) / OUTPUT!AL$9), "", SUMIF(OUTPUT!C$20:M$20, "CLO4", OUTPUT!C176:M176) / OUTPUT!AL$9),
IF(AND('PRINTABLE (per grading)'!H$16="OUTPUT", 'PRINTABLE (per grading)'!B$13="Midterm"), IF(ISERROR(SUMIF(OUTPUT!O$20:Y$20, "CLO4", OUTPUT!O176:Y176) / OUTPUT!AM$9), "", SUMIF(OUTPUT!O$20:Y$20, "CLO4", OUTPUT!O176:Y176) / OUTPUT!AM$9),
IF(AND('PRINTABLE (per grading)'!H$16="OUTPUT", 'PRINTABLE (per grading)'!B$13="Final"), IF(ISERROR(SUMIF(OUTPUT!AA$20:AI$20, "CLO4", OUTPUT!AA176:AI176) / OUTPUT!AN$9), "", SUMIF(OUTPUT!AA$20:AI$20, "CLO4", OUTPUT!AA176:AI176) / OUTPUT!AN$9),
"")))))),"")</f>
        <v/>
      </c>
      <c r="AE174" s="286" t="str">
        <f aca="false">IF(B174&lt;&gt;"",IF(AD174="","",IF(AD174&lt;0.5,1,IF(AND(AD174&gt;=0.5,AD174&lt;P$10),2,IF(AD174&gt;=P$10,3)))),"")</f>
        <v/>
      </c>
      <c r="AF174" s="287" t="str">
        <f aca="false">IF(B174 &lt;&gt; "",IFERROR(IF(AVERAGE(AB174,AD174)&gt;=P$10,"Y","N"),""),"")</f>
        <v/>
      </c>
      <c r="AG174" s="194" t="str">
        <f aca="false">IF(B174 &lt;&gt; "", IFERROR(IF(C$16 = "PRELIM", SUMIF('Database (LECTURE-RES-PRAC)'!D$14:AG$14, "CLO5", 'Database (LECTURE-RES-PRAC)'!D171:AG171) / 'Grade computation'!F$8, IF(C$16 = "MIDTERM", SUMIF('Database (LECTURE-RES-PRAC)'!AJ$14:BM$14, "CLO5", 'Database (LECTURE-RES-PRAC)'!AJ171:BM171) / 'Grade computation'!G$8, IF(C$16 = "FINAL", SUMIF('Database (LECTURE-RES-PRAC)'!BP$14:CS$14, "CLO5", 'Database (LECTURE-RES-PRAC)'!BP171:CS171) / 'Grade computation'!H$8,""))),""),"")</f>
        <v/>
      </c>
      <c r="AH174" s="286" t="str">
        <f aca="false">IF(B174&lt;&gt;"",IF(AG174="","",IF(AG174&lt;0.5,1,IF(AND(AG174&gt;=0.5,AG174&lt;P$10),2,IF(AG174&gt;=P$10,3)))),"")</f>
        <v/>
      </c>
      <c r="AI174" s="194" t="str">
        <f aca="false">IF(B174 &lt;&gt; "",IF(AND('PRINTABLE (per grading)'!H$16="EXAM", 'PRINTABLE (per grading)'!B$13="Prelim"), IF(ISERROR(SUMIF('Exam (LECTURE ONLY)'!D$20:M$20, "CLO5", 'Exam (LECTURE ONLY)'!D176:M176) / 'Exam (LECTURE ONLY)'!AL$10), "", SUMIF('Exam (LECTURE ONLY)'!D$20:M$20, "CLO5", 'Exam (LECTURE ONLY)'!D176:M176) /'Exam (LECTURE ONLY)'!AL$10),
IF(AND('PRINTABLE (per grading)'!H$16="EXAM", 'PRINTABLE (per grading)'!B$13="Midterm"), IF(ISERROR(SUMIF('Exam (LECTURE ONLY)'!O$20:X$20, "CLO5", 'Exam (LECTURE ONLY)'!O176:X176) / 'Exam (LECTURE ONLY)'!AM$10), "", SUMIF('Exam (LECTURE ONLY)'!O$20:X$20, "CLO5", 'Exam (LECTURE ONLY)'!O176:X176) / 'Exam (LECTURE ONLY)'!AM$10),
IF(AND('PRINTABLE (per grading)'!H$16="EXAM", 'PRINTABLE (per grading)'!B$13="Final"), IF(ISERROR(SUMIF('Exam (LECTURE ONLY)'!Z$20:AI$20, "CLO5", 'Exam (LECTURE ONLY)'!Z176:AI176) / 'Exam (LECTURE ONLY)'!AN$10), "", SUMIF('Exam (LECTURE ONLY)'!Z$20:AI$20, "CLO5", 'Exam (LECTURE ONLY)'!Z176:AI176) / 'Exam (LECTURE ONLY)'!AN$10),
IF(AND('PRINTABLE (per grading)'!H$16="OUTPUT", 'PRINTABLE (per grading)'!B$13="Prelim"), IF(ISERROR(SUMIF(OUTPUT!C$20:M$20, "CLO5", OUTPUT!C176:M176) / OUTPUT!AL$10), "", SUMIF(OUTPUT!C$20:M$20, "CLO5", OUTPUT!C176:M176) / OUTPUT!AL$10),
IF(AND('PRINTABLE (per grading)'!H$16="OUTPUT", 'PRINTABLE (per grading)'!B$13="Midterm"), IF(ISERROR(SUMIF(OUTPUT!O$20:Y$20, "CLO5", OUTPUT!O176:Y176) / OUTPUT!AM$10), "", SUMIF(OUTPUT!O$20:Y$20, "CLO5", OUTPUT!O176:Y176) / OUTPUT!AM$10),
IF(AND('PRINTABLE (per grading)'!H$16="OUTPUT", 'PRINTABLE (per grading)'!B$13="Final"), IF(ISERROR(SUMIF(OUTPUT!AA$20:AI$20, "CLO5", OUTPUT!AA176:AI176) / OUTPUT!AN$10), "", SUMIF(OUTPUT!AA$20:AI$20, "CLO5", OUTPUT!AA176:AI176) / OUTPUT!AN$10),
"")))))),"")</f>
        <v/>
      </c>
      <c r="AJ174" s="286" t="str">
        <f aca="false">IF(B174&lt;&gt;"",IF(AI174="","",IF(AI174&lt;0.5,1,IF(AND(AI174&gt;=0.5,AI174&lt;P$10),2,IF(AI174&gt;=P$10,3)))),"")</f>
        <v/>
      </c>
      <c r="AK174" s="287" t="str">
        <f aca="false">IF(B174 &lt;&gt; "",IFERROR(IF(AVERAGE(AG174,AI174)&gt;=P$10,"Y","N"),""),"")</f>
        <v/>
      </c>
      <c r="AL174" s="194" t="str">
        <f aca="false">IF(B174 &lt;&gt; "", IFERROR(IF(C$16 = "PRELIM", SUMIF('Database (LECTURE-RES-PRAC)'!D$14:AG$14, "CLO6", 'Database (LECTURE-RES-PRAC)'!D171:AG171) / 'Grade computation'!F$9, IF(C$16 = "MIDTERM", SUMIF('Database (LECTURE-RES-PRAC)'!AJ$14:BM$14, "CLO6", 'Database (LECTURE-RES-PRAC)'!AJ171:BM171) / 'Grade computation'!G$9, IF(C$16 = "FINAL", SUMIF('Database (LECTURE-RES-PRAC)'!BP$14:CS$14, "CLO6", 'Database (LECTURE-RES-PRAC)'!BP171:CS171) / 'Grade computation'!H$9,""))),""),"")</f>
        <v/>
      </c>
      <c r="AM174" s="286" t="str">
        <f aca="false">IF(B174&lt;&gt;"",IF(AL174="","",IF(AL174&lt;0.5,1,IF(AND(AL174&gt;=0.5,AL174&lt;P$10),2,IF(AL174&gt;=P$10,3)))),"")</f>
        <v/>
      </c>
      <c r="AN174" s="194" t="str">
        <f aca="false">IF(B174 &lt;&gt; "",IF(AND('PRINTABLE (per grading)'!H$16="EXAM", 'PRINTABLE (per grading)'!B$13="Prelim"), IF(ISERROR(SUMIF('Exam (LECTURE ONLY)'!D$20:M$20, "CLO6", 'Exam (LECTURE ONLY)'!D176:M176) / 'Exam (LECTURE ONLY)'!AL$11), "", SUMIF('Exam (LECTURE ONLY)'!D$20:M$20, "CLO6", 'Exam (LECTURE ONLY)'!D176:M176) /'Exam (LECTURE ONLY)'!AL$11),
IF(AND('PRINTABLE (per grading)'!H$16="EXAM", 'PRINTABLE (per grading)'!B$13="Midterm"), IF(ISERROR(SUMIF('Exam (LECTURE ONLY)'!O$20:X$20, "CLO6", 'Exam (LECTURE ONLY)'!O176:X176) / 'Exam (LECTURE ONLY)'!AM$11), "", SUMIF('Exam (LECTURE ONLY)'!O$20:X$20, "CLO6", 'Exam (LECTURE ONLY)'!O176:X176) / 'Exam (LECTURE ONLY)'!AM$11),
IF(AND('PRINTABLE (per grading)'!H$16="EXAM", 'PRINTABLE (per grading)'!B$13="Final"), IF(ISERROR(SUMIF('Exam (LECTURE ONLY)'!Z$20:AI$20, "CLO6", 'Exam (LECTURE ONLY)'!Z176:AI176) / 'Exam (LECTURE ONLY)'!AN$11), "", SUMIF('Exam (LECTURE ONLY)'!Z$20:AI$20, "CLO6", 'Exam (LECTURE ONLY)'!Z176:AI176) / 'Exam (LECTURE ONLY)'!AN$11),
IF(AND('PRINTABLE (per grading)'!H$16="OUTPUT", 'PRINTABLE (per grading)'!B$13="Prelim"), IF(ISERROR(SUMIF(OUTPUT!C$20:M$20, "CLO6", OUTPUT!C176:M176) / OUTPUT!AL$11), "", SUMIF(OUTPUT!C$20:M$20, "CLO6", OUTPUT!C176:M176) / OUTPUT!AL$11),
IF(AND('PRINTABLE (per grading)'!H$16="OUTPUT", 'PRINTABLE (per grading)'!B$13="Midterm"), IF(ISERROR(SUMIF(OUTPUT!O$20:Y$20, "CLO6", OUTPUT!O176:Y176) / OUTPUT!AM$11), "", SUMIF(OUTPUT!O$20:Y$20, "CLO6", OUTPUT!O176:Y176) / OUTPUT!AM$11),
IF(AND('PRINTABLE (per grading)'!H$16="OUTPUT", 'PRINTABLE (per grading)'!B$13="Final"), IF(ISERROR(SUMIF(OUTPUT!AA$20:AI$20, "CLO6", OUTPUT!AA176:AI176) / OUTPUT!AN$11), "", SUMIF(OUTPUT!AA$20:AI$20, "CLO6", OUTPUT!AA176:AI176) / OUTPUT!AN$11),
"")))))),"")</f>
        <v/>
      </c>
      <c r="AO174" s="286" t="str">
        <f aca="false">IF(B174&lt;&gt;"",IF(AN174="","",IF(AN174&lt;0.5,1,IF(AND(AN174&gt;=0.5,AN174&lt;P$10),2,IF(AN174&gt;=P$10,3)))),"")</f>
        <v/>
      </c>
      <c r="AP174" s="287" t="str">
        <f aca="false">IF(B174 &lt;&gt; "",IFERROR(IF(AVERAGE(AL174,AN174)&gt;=P$10,"Y","N"),""),"")</f>
        <v/>
      </c>
      <c r="AQ174" s="194" t="str">
        <f aca="false">IF(B174 &lt;&gt; "", IFERROR(IF(C$16 = "PRELIM", SUMIF('Database (LECTURE-RES-PRAC)'!D$14:AG$14, "CLO7", 'Database (LECTURE-RES-PRAC)'!D171:AG171) / 'Grade computation'!F$10, IF(C$16 = "MIDTERM", SUMIF('Database (LECTURE-RES-PRAC)'!AJ$14:BM$14, "CLO7", 'Database (LECTURE-RES-PRAC)'!AJ171:BM171) / 'Grade computation'!G$10, IF(C$16 = "FINAL", SUMIF('Database (LECTURE-RES-PRAC)'!BP$14:CS$14, "CLO7", 'Database (LECTURE-RES-PRAC)'!BP171:CS171) / 'Grade computation'!H$10,""))),""),"")</f>
        <v/>
      </c>
      <c r="AR174" s="286" t="str">
        <f aca="false">IF(B174&lt;&gt;"",IF(AQ174="","",IF(AQ174&lt;0.5,1,IF(AND(AQ174&gt;=0.5,AQ174&lt;P$10),2,IF(AQ174&gt;=P$10,3)))),"")</f>
        <v/>
      </c>
      <c r="AS174" s="194" t="str">
        <f aca="false">IF(B174 &lt;&gt; "",IF(AND('PRINTABLE (per grading)'!H$16="EXAM", 'PRINTABLE (per grading)'!B$13="Prelim"), IF(ISERROR(SUMIF('Exam (LECTURE ONLY)'!D$20:M$20, "CLO7", 'Exam (LECTURE ONLY)'!D176:M176) / 'Exam (LECTURE ONLY)'!AL$12), "", SUMIF('Exam (LECTURE ONLY)'!D$20:M$20, "CLO7", 'Exam (LECTURE ONLY)'!D176:M176) /'Exam (LECTURE ONLY)'!AL$12),
IF(AND('PRINTABLE (per grading)'!H$16="EXAM", 'PRINTABLE (per grading)'!B$13="Midterm"), IF(ISERROR(SUMIF('Exam (LECTURE ONLY)'!O$20:X$20, "CLO7", 'Exam (LECTURE ONLY)'!O176:X176) / 'Exam (LECTURE ONLY)'!AM$12), "", SUMIF('Exam (LECTURE ONLY)'!O$20:X$20, "CLO7", 'Exam (LECTURE ONLY)'!O176:X176) / 'Exam (LECTURE ONLY)'!AM$12),
IF(AND('PRINTABLE (per grading)'!H$16="EXAM", 'PRINTABLE (per grading)'!B$13="Final"), IF(ISERROR(SUMIF('Exam (LECTURE ONLY)'!Z$20:AI$20, "CLO7", 'Exam (LECTURE ONLY)'!Z176:AI176) / 'Exam (LECTURE ONLY)'!AN$12), "", SUMIF('Exam (LECTURE ONLY)'!Z$20:AI$20, "CLO7", 'Exam (LECTURE ONLY)'!Z176:AI176) / 'Exam (LECTURE ONLY)'!AN$12),
IF(AND('PRINTABLE (per grading)'!H$16="OUTPUT", 'PRINTABLE (per grading)'!B$13="Prelim"), IF(ISERROR(SUMIF(OUTPUT!C$20:M$20, "CLO7", OUTPUT!C176:M176) / OUTPUT!AL$12), "", SUMIF(OUTPUT!C$20:M$20, "CLO7", OUTPUT!C176:M176) / OUTPUT!AL$12),
IF(AND('PRINTABLE (per grading)'!H$16="OUTPUT", 'PRINTABLE (per grading)'!B$13="Midterm"), IF(ISERROR(SUMIF(OUTPUT!O$20:Y$20, "CLO7", OUTPUT!O176:Y176) / OUTPUT!AM$12), "", SUMIF(OUTPUT!O$20:Y$20, "CLO7", OUTPUT!O176:Y176) / OUTPUT!AM$12),
IF(AND('PRINTABLE (per grading)'!H$16="OUTPUT", 'PRINTABLE (per grading)'!B$13="Final"), IF(ISERROR(SUMIF(OUTPUT!AA$20:AI$20, "CLO7", OUTPUT!AA176:AI176) / OUTPUT!AN$12), "", SUMIF(OUTPUT!AA$20:AI$20, "CLO7", OUTPUT!AA176:AI176) / OUTPUT!AN$12),
"")))))),"")</f>
        <v/>
      </c>
      <c r="AT174" s="286" t="str">
        <f aca="false">IF(B174&lt;&gt;"",IF(AS174="","",IF(AS174&lt;0.5,1,IF(AND(AS174&gt;=0.5,AS174&lt;P$10),2,IF(AS174&gt;=P$10,3)))),"")</f>
        <v/>
      </c>
      <c r="AU174" s="287" t="str">
        <f aca="false">IF(B174 &lt;&gt; "",IFERROR(IF(AVERAGE(AQ174,AS174)&gt;=P$10,"Y","N"),""),"")</f>
        <v/>
      </c>
      <c r="AV174" s="194" t="str">
        <f aca="false">IF(B174 &lt;&gt; "", IFERROR(IF(C$16 = "PRELIM", SUMIF('Database (LECTURE-RES-PRAC)'!D$14:AG$14, "CLO8", 'Database (LECTURE-RES-PRAC)'!D171:AG171) / 'Grade computation'!F$11, IF(C$16 = "MIDTERM", SUMIF('Database (LECTURE-RES-PRAC)'!AJ$14:BM$14, "CLO8", 'Database (LECTURE-RES-PRAC)'!AJ171:BM171) / 'Grade computation'!G$11, IF(C$16 = "FINAL", SUMIF('Database (LECTURE-RES-PRAC)'!BP$14:CS$14, "CLO8", 'Database (LECTURE-RES-PRAC)'!BP171:CS171) / 'Grade computation'!H$11,""))),""),"")</f>
        <v/>
      </c>
      <c r="AW174" s="286" t="str">
        <f aca="false">IF(B174&lt;&gt;"",IF(AV174="","",IF(AV174&lt;0.5,1,IF(AND(AV174&gt;=0.5,AV174&lt;P$10),2,IF(AV174&gt;=P$10,3)))),"")</f>
        <v/>
      </c>
      <c r="AX174" s="194" t="str">
        <f aca="false">IF(B174 &lt;&gt; "",IF(AND('PRINTABLE (per grading)'!H$16="EXAM", 'PRINTABLE (per grading)'!B$13="Prelim"), IF(ISERROR(SUMIF('Exam (LECTURE ONLY)'!D$20:M$20, "CLO8", 'Exam (LECTURE ONLY)'!D176:M176) / 'Exam (LECTURE ONLY)'!AL$13), "", SUMIF('Exam (LECTURE ONLY)'!D$20:M$20, "CLO8", 'Exam (LECTURE ONLY)'!D176:M176) /'Exam (LECTURE ONLY)'!AL$13),
IF(AND('PRINTABLE (per grading)'!H$16="EXAM", 'PRINTABLE (per grading)'!B$13="Midterm"), IF(ISERROR(SUMIF('Exam (LECTURE ONLY)'!O$20:X$20, "CLO8", 'Exam (LECTURE ONLY)'!O176:X176) / 'Exam (LECTURE ONLY)'!AM$13), "", SUMIF('Exam (LECTURE ONLY)'!O$20:X$20, "CLO8", 'Exam (LECTURE ONLY)'!O176:X176) / 'Exam (LECTURE ONLY)'!AM$13),
IF(AND('PRINTABLE (per grading)'!H$16="EXAM", 'PRINTABLE (per grading)'!B$13="Final"), IF(ISERROR(SUMIF('Exam (LECTURE ONLY)'!Z$20:AI$20, "CLO8", 'Exam (LECTURE ONLY)'!Z176:AI176) / 'Exam (LECTURE ONLY)'!AN$13), "", SUMIF('Exam (LECTURE ONLY)'!Z$20:AI$20, "CLO8", 'Exam (LECTURE ONLY)'!Z176:AI176) / 'Exam (LECTURE ONLY)'!AN$13),
IF(AND('PRINTABLE (per grading)'!H$16="OUTPUT", 'PRINTABLE (per grading)'!B$13="Prelim"), IF(ISERROR(SUMIF(OUTPUT!C$20:M$20, "CLO8", OUTPUT!C176:M176) / OUTPUT!AL$13), "", SUMIF(OUTPUT!C$20:M$20, "CLO8", OUTPUT!C176:M176) / OUTPUT!AL$13),
IF(AND('PRINTABLE (per grading)'!H$16="OUTPUT", 'PRINTABLE (per grading)'!B$13="Midterm"), IF(ISERROR(SUMIF(OUTPUT!O$20:Y$20, "CLO8", OUTPUT!O176:Y176) / OUTPUT!AM$13), "", SUMIF(OUTPUT!O$20:Y$20, "CLO8", OUTPUT!O176:Y176) / OUTPUT!AM$13),
IF(AND('PRINTABLE (per grading)'!H$16="OUTPUT", 'PRINTABLE (per grading)'!B$13="Final"), IF(ISERROR(SUMIF(OUTPUT!AA$20:AI$20, "CLO8", OUTPUT!AA176:AI176) / OUTPUT!AN$13), "", SUMIF(OUTPUT!AA$20:AI$20, "CLO8", OUTPUT!AA176:AI176) / OUTPUT!AN$13),
"")))))),"")</f>
        <v/>
      </c>
      <c r="AY174" s="286" t="str">
        <f aca="false">IF(B174&lt;&gt;"",IF(AX174="","",IF(AX174&lt;0.5,1,IF(AND(AX174&gt;=0.5,AX174&lt;P$10),2,IF(AX174&gt;=P$10,3)))),"")</f>
        <v/>
      </c>
      <c r="AZ174" s="287" t="str">
        <f aca="false">IF(B174 &lt;&gt; "",IFERROR(IF(AVERAGE(AV174,AX174)&gt;=P$10,"Y","N"),""),"")</f>
        <v/>
      </c>
      <c r="BA174" s="194" t="str">
        <f aca="false">IF(B174 &lt;&gt; "", IFERROR(IF(C$16 = "PRELIM", SUMIF('Database (LECTURE-RES-PRAC)'!D$14:AG$14, "CLO9", 'Database (LECTURE-RES-PRAC)'!D171:AG171) / 'Grade computation'!F$12, IF(C$16 = "MIDTERM", SUMIF('Database (LECTURE-RES-PRAC)'!AJ$14:BM$14, "CLO9", 'Database (LECTURE-RES-PRAC)'!AJ171:BM171) / 'Grade computation'!G$12, IF(C$16 = "FINAL", SUMIF('Database (LECTURE-RES-PRAC)'!BP$14:CS$14, "CLO9", 'Database (LECTURE-RES-PRAC)'!BP171:CS171) / 'Grade computation'!H$12,""))),""),"")</f>
        <v/>
      </c>
      <c r="BB174" s="286" t="str">
        <f aca="false">IF(B174&lt;&gt;"",IF(BA174="","",IF(BA174&lt;0.5,1,IF(AND(BA174&gt;=0.5,BA174&lt;P$10),2,IF(BA174&gt;=P$10,3)))),"")</f>
        <v/>
      </c>
      <c r="BC174" s="194" t="str">
        <f aca="false">IF(B174 &lt;&gt; "",IF(AND('PRINTABLE (per grading)'!H$16="EXAM", 'PRINTABLE (per grading)'!B$13="Prelim"), IF(ISERROR(SUMIF('Exam (LECTURE ONLY)'!D$20:M$20, "CLO9", 'Exam (LECTURE ONLY)'!D176:M176) / 'Exam (LECTURE ONLY)'!AL$14), "", SUMIF('Exam (LECTURE ONLY)'!D$20:M$20, "CLO9", 'Exam (LECTURE ONLY)'!D176:M176) /'Exam (LECTURE ONLY)'!AL$14),
IF(AND('PRINTABLE (per grading)'!H$16="EXAM", 'PRINTABLE (per grading)'!B$13="Midterm"), IF(ISERROR(SUMIF('Exam (LECTURE ONLY)'!O$20:X$20, "CLO9", 'Exam (LECTURE ONLY)'!O176:X176) / 'Exam (LECTURE ONLY)'!AM$14), "", SUMIF('Exam (LECTURE ONLY)'!O$20:X$20, "CLO9", 'Exam (LECTURE ONLY)'!O176:X176) / 'Exam (LECTURE ONLY)'!AM$14),
IF(AND('PRINTABLE (per grading)'!H$16="EXAM", 'PRINTABLE (per grading)'!B$13="Final"), IF(ISERROR(SUMIF('Exam (LECTURE ONLY)'!Z$20:AI$20, "CLO9", 'Exam (LECTURE ONLY)'!Z176:AI176) / 'Exam (LECTURE ONLY)'!AN$14), "", SUMIF('Exam (LECTURE ONLY)'!Z$20:AI$20, "CLO9", 'Exam (LECTURE ONLY)'!Z176:AI176) / 'Exam (LECTURE ONLY)'!AN$14),
IF(AND('PRINTABLE (per grading)'!H$16="OUTPUT", 'PRINTABLE (per grading)'!B$13="Prelim"), IF(ISERROR(SUMIF(OUTPUT!C$20:M$20, "CLO9", OUTPUT!C176:M176) / OUTPUT!AL$14), "", SUMIF(OUTPUT!C$20:M$20, "CLO9", OUTPUT!C176:M176) / OUTPUT!AL$14),
IF(AND('PRINTABLE (per grading)'!H$16="OUTPUT", 'PRINTABLE (per grading)'!B$13="Midterm"), IF(ISERROR(SUMIF(OUTPUT!O$20:Y$20, "CLO9", OUTPUT!O176:Y176) / OUTPUT!AM$14), "", SUMIF(OUTPUT!O$20:Y$20, "CLO9", OUTPUT!O176:Y176) / OUTPUT!AM$14),
IF(AND('PRINTABLE (per grading)'!H$16="OUTPUT", 'PRINTABLE (per grading)'!B$13="Final"), IF(ISERROR(SUMIF(OUTPUT!AA$20:AI$20, "CLO9", OUTPUT!AA176:AI176) / OUTPUT!AN$14), "", SUMIF(OUTPUT!AA$20:AI$20, "CLO9", OUTPUT!AA176:AI176) / OUTPUT!AN$14),
"")))))),"")</f>
        <v/>
      </c>
      <c r="BD174" s="286" t="str">
        <f aca="false">IF(B174&lt;&gt;"",IF(BC174="","",IF(BC174&lt;0.5,1,IF(AND(BC174&gt;=0.5,BC174&lt;P$10),2,IF(BC174&gt;=P$10,3)))),"")</f>
        <v/>
      </c>
      <c r="BE174" s="287" t="str">
        <f aca="false">IF(B174 &lt;&gt; "",IFERROR(IF(AVERAGE(BA174,BC174)&gt;=P$10,"Y","N"),""),"")</f>
        <v/>
      </c>
      <c r="BF174" s="194" t="str">
        <f aca="false">IF(B174 &lt;&gt; "", IFERROR(IF(C$16 = "PRELIM", SUMIF('Database (LECTURE-RES-PRAC)'!D$14:AG$14, "CLO10", 'Database (LECTURE-RES-PRAC)'!D171:AG171) / 'Grade computation'!F$13, IF(C$16 = "MIDTERM", SUMIF('Database (LECTURE-RES-PRAC)'!AJ$14:BM$14, "CLO10", 'Database (LECTURE-RES-PRAC)'!AJ171:BM171) / 'Grade computation'!G$13, IF(C$16 = "FINAL", SUMIF('Database (LECTURE-RES-PRAC)'!BP$14:CS$14, "CLO10", 'Database (LECTURE-RES-PRAC)'!BP171:CS171) / 'Grade computation'!H$13,""))),""),"")</f>
        <v/>
      </c>
      <c r="BG174" s="286" t="str">
        <f aca="false">IF(B174&lt;&gt;"",IF(BF174="","",IF(BF174&lt;0.5,1,IF(AND(BF174&gt;=0.5,BF174&lt;P$10),2,IF(BF174&gt;=P$10,3)))),"")</f>
        <v/>
      </c>
      <c r="BH174" s="194" t="str">
        <f aca="false">IF(B174 &lt;&gt; "",IF(AND('PRINTABLE (per grading)'!H$16="EXAM", 'PRINTABLE (per grading)'!B$13="Prelim"), IF(ISERROR(SUMIF('Exam (LECTURE ONLY)'!D$20:M$20, "CLO10", 'Exam (LECTURE ONLY)'!D176:M176) / 'Exam (LECTURE ONLY)'!AL$15), "", SUMIF('Exam (LECTURE ONLY)'!D$20:M$20, "CLO10", 'Exam (LECTURE ONLY)'!D176:M176) /'Exam (LECTURE ONLY)'!AL$15),
IF(AND('PRINTABLE (per grading)'!H$16="EXAM", 'PRINTABLE (per grading)'!B$13="Midterm"), IF(ISERROR(SUMIF('Exam (LECTURE ONLY)'!O$20:X$20, "CLO10", 'Exam (LECTURE ONLY)'!O176:X176) / 'Exam (LECTURE ONLY)'!AM$15), "", SUMIF('Exam (LECTURE ONLY)'!O$20:X$20, "CLO10", 'Exam (LECTURE ONLY)'!O176:X176) / 'Exam (LECTURE ONLY)'!AM$15),
IF(AND('PRINTABLE (per grading)'!H$16="EXAM", 'PRINTABLE (per grading)'!B$13="Final"), IF(ISERROR(SUMIF('Exam (LECTURE ONLY)'!Z$20:AI$20, "CLO10", 'Exam (LECTURE ONLY)'!Z176:AI176) / 'Exam (LECTURE ONLY)'!AN$15), "", SUMIF('Exam (LECTURE ONLY)'!Z$20:AI$20, "CLO10", 'Exam (LECTURE ONLY)'!Z176:AI176) / 'Exam (LECTURE ONLY)'!AN$15),
IF(AND('PRINTABLE (per grading)'!H$16="OUTPUT", 'PRINTABLE (per grading)'!B$13="Prelim"), IF(ISERROR(SUMIF(OUTPUT!C$20:M$20, "CLO10", OUTPUT!C176:M176) / OUTPUT!AL$15), "", SUMIF(OUTPUT!C$20:M$20, "CLO10", OUTPUT!C176:M176) / OUTPUT!AL$15),
IF(AND('PRINTABLE (per grading)'!H$16="OUTPUT", 'PRINTABLE (per grading)'!B$13="Midterm"), IF(ISERROR(SUMIF(OUTPUT!O$20:Y$20, "CLO10", OUTPUT!O176:Y176) / OUTPUT!AM$15), "", SUMIF(OUTPUT!O$20:Y$20, "CLO10", OUTPUT!O176:Y176) / OUTPUT!AM$15),
IF(AND('PRINTABLE (per grading)'!H$16="OUTPUT", 'PRINTABLE (per grading)'!B$13="Final"), IF(ISERROR(SUMIF(OUTPUT!AA$20:AI$20, "CLO10", OUTPUT!AA176:AI176) / OUTPUT!AN$15), "", SUMIF(OUTPUT!AA$20:AI$20, "CLO10", OUTPUT!AA176:AI176) / OUTPUT!AN$15),
"")))))),"")</f>
        <v/>
      </c>
      <c r="BI174" s="286" t="str">
        <f aca="false">IF(B174&lt;&gt;"",IF(BH174="","",IF(BH174&lt;0.5,1,IF(AND(BH174&gt;=0.5,BH174&lt;P$10),2,IF(BH174&gt;=P$10,3)))),"")</f>
        <v/>
      </c>
      <c r="BJ174" s="287" t="str">
        <f aca="false">IF(B174 &lt;&gt; "",IFERROR(IF(AVERAGE(BF174,BH174)&gt;=P$10,"Y","N"),""),"")</f>
        <v/>
      </c>
      <c r="BK174" s="8"/>
    </row>
    <row r="175" customFormat="false" ht="19.5" hidden="false" customHeight="true" outlineLevel="0" collapsed="false">
      <c r="A175" s="183" t="str">
        <f aca="false">IF(ISBLANK('Database (LECTURE-RES-PRAC)'!A172),"",'Database (LECTURE-RES-PRAC)'!A172)</f>
        <v/>
      </c>
      <c r="B175" s="184" t="str">
        <f aca="false">IF(ISBLANK('Database (LECTURE-RES-PRAC)'!B172),"",'Database (LECTURE-RES-PRAC)'!B172)</f>
        <v/>
      </c>
      <c r="C175" s="230" t="str">
        <f aca="false">IF(B175&lt;&gt;"",IF(C$16="PRELIM",'Grade computation'!C175, IF(C$16="MIDTERM",'Grade computation'!K175, IF(C$16="FINAL",'Grade computation'!S175,""))),"")</f>
        <v/>
      </c>
      <c r="D175" s="231" t="str">
        <f aca="false">IF(B175&lt;&gt;"",IFERROR(IF(B$11="80-20", (((C175/C$19)*X$6)+X$7)*D$18, IF(B$11="60-40", (((C175/C$19)*Y$6)+Y$7)*D$18, 0)),0),"")</f>
        <v/>
      </c>
      <c r="E175" s="230" t="str">
        <f aca="false">IF(B175&lt;&gt;"", IF(C$16="PRELIM",'Grade computation'!E175, IF(C$16="MIDTERM",'Grade computation'!M175, IF(C$16="FINAL",'Grade computation'!U175,""))),"")</f>
        <v/>
      </c>
      <c r="F175" s="232" t="str">
        <f aca="false">IF(B175&lt;&gt;"",IFERROR(IF(B$11="80-20", (((E175/E$19)*X$6)+X$7)*F$18, IF(B$11="60-40", (((E175/E$19)*Y$6)+Y$7)*F$18, 0)),0),"")</f>
        <v/>
      </c>
      <c r="G175" s="233" t="str">
        <f aca="false">IF(B175&lt;&gt;"",IFERROR((D175+F175),0),"")</f>
        <v/>
      </c>
      <c r="H175" s="234" t="str">
        <f aca="false">IF(B175&lt;&gt;"",IF(C$16="PRELIM", 'Grade computation'!H175, IF(C$16="MIDTERM", 'Grade computation'!P175, IF(C$16="FINAL",'Grade computation'!X175, ""))),"")</f>
        <v/>
      </c>
      <c r="I175" s="233" t="str">
        <f aca="false">IF(B175&lt;&gt;"",IFERROR(IF(B$11="80-20", (((H175/H$19)*X$6)+X$7)*I$19, IF(B$11="60-40", (((H175/H$19)*Y$6)+Y$7)*I$19, 0)),0),"")</f>
        <v/>
      </c>
      <c r="J175" s="237" t="str">
        <f aca="false">IFERROR((G175+I175),"")</f>
        <v/>
      </c>
      <c r="K175" s="183" t="str">
        <f aca="false">IFERROR(IF(J175="","",IF(J175&gt;=75,"PASSED","FAILED")),"")</f>
        <v/>
      </c>
      <c r="L175" s="183"/>
      <c r="M175" s="194" t="str">
        <f aca="false">IF(B175 &lt;&gt; "", IFERROR(IF(C$16 = "PRELIM", SUMIF('Database (LECTURE-RES-PRAC)'!D$14:AG$14, "CLO1", 'Database (LECTURE-RES-PRAC)'!D172:AG172) / 'Grade computation'!F$4, IF(C$16 = "MIDTERM", SUMIF('Database (LECTURE-RES-PRAC)'!AJ$14:BM$14, "CLO1", 'Database (LECTURE-RES-PRAC)'!AJ172:BM172) / 'Grade computation'!G$4, IF(C$16 = "FINAL", SUMIF('Database (LECTURE-RES-PRAC)'!BP$14:CS$14, "CLO1", 'Database (LECTURE-RES-PRAC)'!BP172:CS172) / 'Grade computation'!H$4,""))),""),"")</f>
        <v/>
      </c>
      <c r="N175" s="286" t="str">
        <f aca="false">IF(B175&lt;&gt;"",IF(M175="","",IF(M175&lt;0.5,1,IF(AND(M175&gt;=0.5,M175&lt;P$10),2,IF(M175&gt;=P$10,3)))),"")</f>
        <v/>
      </c>
      <c r="O175" s="194" t="str">
        <f aca="false">IF(B175 &lt;&gt; "",IF(AND('PRINTABLE (per grading)'!H$16="EXAM", 'PRINTABLE (per grading)'!B$13="Prelim"), IF(ISERROR(SUMIF('Exam (LECTURE ONLY)'!D$20:M$20, "CLO1", 'Exam (LECTURE ONLY)'!D177:M177) / 'Exam (LECTURE ONLY)'!AL$6), "", SUMIF('Exam (LECTURE ONLY)'!D$20:M$20, "CLO1", 'Exam (LECTURE ONLY)'!D177:M177) /'Exam (LECTURE ONLY)'!AL$6),
IF(AND('PRINTABLE (per grading)'!H$16="EXAM", 'PRINTABLE (per grading)'!B$13="Midterm"), IF(ISERROR(SUMIF('Exam (LECTURE ONLY)'!O$20:X$20, "CLO1", 'Exam (LECTURE ONLY)'!O177:X177) / 'Exam (LECTURE ONLY)'!AM$6), "", SUMIF('Exam (LECTURE ONLY)'!O$20:X$20, "CLO1", 'Exam (LECTURE ONLY)'!O177:X177) / 'Exam (LECTURE ONLY)'!AM$6),
IF(AND('PRINTABLE (per grading)'!H$16="EXAM", 'PRINTABLE (per grading)'!B$13="Final"), IF(ISERROR(SUMIF('Exam (LECTURE ONLY)'!Z$20:AI$20, "CLO1", 'Exam (LECTURE ONLY)'!Z177:AI177) / 'Exam (LECTURE ONLY)'!AN$6), "", SUMIF('Exam (LECTURE ONLY)'!Z$20:AI$20, "CLO1", 'Exam (LECTURE ONLY)'!Z177:AI177) / 'Exam (LECTURE ONLY)'!AN$6),
IF(AND('PRINTABLE (per grading)'!H$16="OUTPUT", 'PRINTABLE (per grading)'!B$13="Prelim"), IF(ISERROR(SUMIF(OUTPUT!C$20:M$20, "CLO1", OUTPUT!C177:M177) / OUTPUT!AL$6), "", SUMIF(OUTPUT!C$20:M$20, "CLO1", OUTPUT!C177:M177) / OUTPUT!AL$6),
IF(AND('PRINTABLE (per grading)'!H$16="OUTPUT", 'PRINTABLE (per grading)'!B$13="Midterm"), IF(ISERROR(SUMIF(OUTPUT!O$20:Y$20, "CLO1", OUTPUT!O177:Y177) / OUTPUT!AM$6), "", SUMIF(OUTPUT!O$20:Y$20, "CLO1", OUTPUT!O177:Y177) / OUTPUT!AM$6),
IF(AND('PRINTABLE (per grading)'!H$16="OUTPUT", 'PRINTABLE (per grading)'!B$13="Final"), IF(ISERROR(SUMIF(OUTPUT!AA$20:AI$20, "CLO1", OUTPUT!AA177:AI177) / OUTPUT!AN$6), "", SUMIF(OUTPUT!AA$20:AI$20, "CLO1", OUTPUT!AA177:AI177) / OUTPUT!AN$6),
"")))))),"")</f>
        <v/>
      </c>
      <c r="P175" s="286" t="str">
        <f aca="false">IF(B175&lt;&gt;"",IF(O175="","",IF(O175&lt;0.5,1,IF(AND(O175&gt;=0.5,O175&lt;P$10),2,IF(O175&gt;=P$10,3)))),"")</f>
        <v/>
      </c>
      <c r="Q175" s="287" t="str">
        <f aca="false">IF(B175 &lt;&gt; "",IFERROR(IF(AVERAGE(M175,O175)&gt;=P$10,"Y","N"),""),"")</f>
        <v/>
      </c>
      <c r="R175" s="194" t="str">
        <f aca="false">IF(B175 &lt;&gt; "", IFERROR(IF(C$16 = "PRELIM", SUMIF('Database (LECTURE-RES-PRAC)'!D$14:AG$14, "CLO2", 'Database (LECTURE-RES-PRAC)'!D172:AG172) / 'Grade computation'!F$5, IF(C$16 = "MIDTERM", SUMIF('Database (LECTURE-RES-PRAC)'!AJ$14:BM$14, "CLO2", 'Database (LECTURE-RES-PRAC)'!AJ172:BM172) / 'Grade computation'!G$5, IF(C$16 = "FINAL", SUMIF('Database (LECTURE-RES-PRAC)'!BP$14:CS$14, "CLO2", 'Database (LECTURE-RES-PRAC)'!BP172:CS172) / 'Grade computation'!H$5,""))),""),"")</f>
        <v/>
      </c>
      <c r="S175" s="286" t="str">
        <f aca="false">IF(B175&lt;&gt;"",IF(R175="","",IF(R175&lt;0.5,1,IF(AND(R175&gt;=0.5,R175&lt;P$10),2,IF(R175&gt;=P$10,3)))),"")</f>
        <v/>
      </c>
      <c r="T175" s="194" t="str">
        <f aca="false">IF(B175 &lt;&gt; "",IF(AND('PRINTABLE (per grading)'!H$16="EXAM", 'PRINTABLE (per grading)'!B$13="Prelim"), IF(ISERROR(SUMIF('Exam (LECTURE ONLY)'!D$20:M$20, "CLO2", 'Exam (LECTURE ONLY)'!D177:M177) / 'Exam (LECTURE ONLY)'!AL$7), "", SUMIF('Exam (LECTURE ONLY)'!D$20:M$20, "CLO2", 'Exam (LECTURE ONLY)'!D177:M177) /'Exam (LECTURE ONLY)'!AL$7),
IF(AND('PRINTABLE (per grading)'!H$16="EXAM", 'PRINTABLE (per grading)'!B$13="Midterm"), IF(ISERROR(SUMIF('Exam (LECTURE ONLY)'!O$20:X$20, "CLO2", 'Exam (LECTURE ONLY)'!O177:X177) / 'Exam (LECTURE ONLY)'!AM$7), "", SUMIF('Exam (LECTURE ONLY)'!O$20:X$20, "CLO2", 'Exam (LECTURE ONLY)'!O177:X177) / 'Exam (LECTURE ONLY)'!AM$7),
IF(AND('PRINTABLE (per grading)'!H$16="EXAM", 'PRINTABLE (per grading)'!B$13="Final"), IF(ISERROR(SUMIF('Exam (LECTURE ONLY)'!Z$20:AI$20, "CLO2", 'Exam (LECTURE ONLY)'!Z177:AI177) / 'Exam (LECTURE ONLY)'!AN$7), "", SUMIF('Exam (LECTURE ONLY)'!Z$20:AI$20, "CLO2", 'Exam (LECTURE ONLY)'!Z177:AI177) / 'Exam (LECTURE ONLY)'!AN$7),
IF(AND('PRINTABLE (per grading)'!H$16="OUTPUT", 'PRINTABLE (per grading)'!B$13="Prelim"), IF(ISERROR(SUMIF(OUTPUT!C$20:M$20, "CLO2", OUTPUT!C177:M177) / OUTPUT!AL$7), "", SUMIF(OUTPUT!C$20:M$20, "CLO2", OUTPUT!C177:M177) / OUTPUT!AL$7),
IF(AND('PRINTABLE (per grading)'!H$16="OUTPUT", 'PRINTABLE (per grading)'!B$13="Midterm"), IF(ISERROR(SUMIF(OUTPUT!O$20:Y$20, "CLO2", OUTPUT!O177:Y177) / OUTPUT!AM$7), "", SUMIF(OUTPUT!O$20:Y$20, "CLO2", OUTPUT!O177:Y177) / OUTPUT!AM$7),
IF(AND('PRINTABLE (per grading)'!H$16="OUTPUT", 'PRINTABLE (per grading)'!B$13="Final"), IF(ISERROR(SUMIF(OUTPUT!AA$20:AI$20, "CLO2", OUTPUT!AA177:AI177) / OUTPUT!AN$7), "", SUMIF(OUTPUT!AA$20:AI$20, "CLO2", OUTPUT!AA177:AI177) / OUTPUT!AN$7),
"")))))),"")</f>
        <v/>
      </c>
      <c r="U175" s="286" t="str">
        <f aca="false">IF(B175&lt;&gt;"",IF(T175="","",IF(T175&lt;0.5,1,IF(AND(T175&gt;=0.5,T175&lt;P$10),2,IF(T175&gt;=P$10,3)))),"")</f>
        <v/>
      </c>
      <c r="V175" s="287" t="str">
        <f aca="false">IF(B175 &lt;&gt; "",IFERROR(IF(AVERAGE(R175,T175)&gt;=P$10,"Y","N"),""),"")</f>
        <v/>
      </c>
      <c r="W175" s="194" t="str">
        <f aca="false">IF(B175 &lt;&gt; "", IFERROR(IF(C$16 = "PRELIM", SUMIF('Database (LECTURE-RES-PRAC)'!D$14:AG$14, "CLO3", 'Database (LECTURE-RES-PRAC)'!D172:AG172) / 'Grade computation'!F$6, IF(C$16 = "MIDTERM", SUMIF('Database (LECTURE-RES-PRAC)'!AJ$14:BM$14, "CLO3", 'Database (LECTURE-RES-PRAC)'!AJ172:BM172) / 'Grade computation'!G$6, IF(C$16 = "FINAL", SUMIF('Database (LECTURE-RES-PRAC)'!BP$14:CS$14, "CLO3", 'Database (LECTURE-RES-PRAC)'!BP172:CS172) / 'Grade computation'!H$6,""))),""),"")</f>
        <v/>
      </c>
      <c r="X175" s="286" t="str">
        <f aca="false">IF(B175&lt;&gt;"",IF(W175="","",IF(W175&lt;0.5,1,IF(AND(W175&gt;=0.5,W175&lt;P$10),2,IF(W175&gt;=P$10,3)))),"")</f>
        <v/>
      </c>
      <c r="Y175" s="194" t="str">
        <f aca="false">IF(B175 &lt;&gt; "",IF(AND('PRINTABLE (per grading)'!H$16="EXAM", 'PRINTABLE (per grading)'!B$13="Prelim"), IF(ISERROR(SUMIF('Exam (LECTURE ONLY)'!D$20:M$20, "CLO3", 'Exam (LECTURE ONLY)'!D177:M177) / 'Exam (LECTURE ONLY)'!AL$8), "", SUMIF('Exam (LECTURE ONLY)'!D$20:M$20, "CLO3", 'Exam (LECTURE ONLY)'!D177:M177) /'Exam (LECTURE ONLY)'!AL$8),
IF(AND('PRINTABLE (per grading)'!H$16="EXAM", 'PRINTABLE (per grading)'!B$13="Midterm"), IF(ISERROR(SUMIF('Exam (LECTURE ONLY)'!O$20:X$20, "CLO3", 'Exam (LECTURE ONLY)'!O177:X177) / 'Exam (LECTURE ONLY)'!AM$8), "", SUMIF('Exam (LECTURE ONLY)'!O$20:X$20, "CLO3", 'Exam (LECTURE ONLY)'!O177:X177) / 'Exam (LECTURE ONLY)'!AM$8),
IF(AND('PRINTABLE (per grading)'!H$16="EXAM", 'PRINTABLE (per grading)'!B$13="Final"), IF(ISERROR(SUMIF('Exam (LECTURE ONLY)'!Z$20:AI$20, "CLO3", 'Exam (LECTURE ONLY)'!Z177:AI177) / 'Exam (LECTURE ONLY)'!AN$8), "", SUMIF('Exam (LECTURE ONLY)'!Z$20:AI$20, "CLO3", 'Exam (LECTURE ONLY)'!Z177:AI177) / 'Exam (LECTURE ONLY)'!AN$8),
IF(AND('PRINTABLE (per grading)'!H$16="OUTPUT", 'PRINTABLE (per grading)'!B$13="Prelim"), IF(ISERROR(SUMIF(OUTPUT!C$20:M$20, "CLO3", OUTPUT!C177:M177) / OUTPUT!AL$8), "", SUMIF(OUTPUT!C$20:M$20, "CLO3", OUTPUT!C177:M177) / OUTPUT!AL$8),
IF(AND('PRINTABLE (per grading)'!H$16="OUTPUT", 'PRINTABLE (per grading)'!B$13="Midterm"), IF(ISERROR(SUMIF(OUTPUT!O$20:Y$20, "CLO3", OUTPUT!O177:Y177) / OUTPUT!AM$8), "", SUMIF(OUTPUT!O$20:Y$20, "CLO3", OUTPUT!O177:Y177) / OUTPUT!AM$8),
IF(AND('PRINTABLE (per grading)'!H$16="OUTPUT", 'PRINTABLE (per grading)'!B$13="Final"), IF(ISERROR(SUMIF(OUTPUT!AA$20:AI$20, "CLO3", OUTPUT!AA177:AI177) / OUTPUT!AN$8), "", SUMIF(OUTPUT!AA$20:AI$20, "CLO3", OUTPUT!AA177:AI177) / OUTPUT!AN$8),
"" )))))),"")</f>
        <v/>
      </c>
      <c r="Z175" s="286" t="str">
        <f aca="false">IF(B175&lt;&gt;"",IF(Y175="","",IF(Y175&lt;0.5,1,IF(AND(Y175&gt;=0.5,Y175&lt;P$10),2,IF(Y175&gt;=P$10,3)))),"")</f>
        <v/>
      </c>
      <c r="AA175" s="287" t="str">
        <f aca="false">IF(B175 &lt;&gt; "",IFERROR(IF(AVERAGE(W175,Y175)&gt;=P$10,"Y","N"),""),"")</f>
        <v/>
      </c>
      <c r="AB175" s="194" t="str">
        <f aca="false">IF(B175 &lt;&gt; "", IFERROR(IF(C$16 = "PRELIM", SUMIF('Database (LECTURE-RES-PRAC)'!D$14:AG$14, "CLO4", 'Database (LECTURE-RES-PRAC)'!D172:AG172) / 'Grade computation'!F$7, IF(C$16 = "MIDTERM", SUMIF('Database (LECTURE-RES-PRAC)'!AJ$14:BM$14, "CLO4", 'Database (LECTURE-RES-PRAC)'!AJ172:BM172) / 'Grade computation'!G$7, IF(C$16 = "FINAL", SUMIF('Database (LECTURE-RES-PRAC)'!BP$14:CS$14, "CLO4", 'Database (LECTURE-RES-PRAC)'!BP172:CS172) / 'Grade computation'!H$7,""))),""),"")</f>
        <v/>
      </c>
      <c r="AC175" s="286" t="str">
        <f aca="false">IF(B175&lt;&gt;"",IF(AB175="","",IF(AB175&lt;0.5,1,IF(AND(AB175&gt;=0.5,AB175&lt;P$10),2,IF(AB175&gt;=P$10,3)))),"")</f>
        <v/>
      </c>
      <c r="AD175" s="194" t="str">
        <f aca="false">IF(B175 &lt;&gt; "",IF(AND('PRINTABLE (per grading)'!H$16="EXAM", 'PRINTABLE (per grading)'!B$13="Prelim"), IF(ISERROR(SUMIF('Exam (LECTURE ONLY)'!D$20:M$20, "CLO4", 'Exam (LECTURE ONLY)'!D177:M177) / 'Exam (LECTURE ONLY)'!AL$9), "", SUMIF('Exam (LECTURE ONLY)'!D$20:M$20, "CLO4", 'Exam (LECTURE ONLY)'!D177:M177) /'Exam (LECTURE ONLY)'!AL$9),
IF(AND('PRINTABLE (per grading)'!H$16="EXAM", 'PRINTABLE (per grading)'!B$13="Midterm"), IF(ISERROR(SUMIF('Exam (LECTURE ONLY)'!O$20:X$20, "CLO4", 'Exam (LECTURE ONLY)'!O177:X177) / 'Exam (LECTURE ONLY)'!AM$9), "", SUMIF('Exam (LECTURE ONLY)'!O$20:X$20, "CLO4", 'Exam (LECTURE ONLY)'!O177:X177) / 'Exam (LECTURE ONLY)'!AM$9),
IF(AND('PRINTABLE (per grading)'!H$16="EXAM", 'PRINTABLE (per grading)'!B$13="Final"), IF(ISERROR(SUMIF('Exam (LECTURE ONLY)'!Z$20:AI$20, "CLO4", 'Exam (LECTURE ONLY)'!Z177:AI177) / 'Exam (LECTURE ONLY)'!AN$9), "", SUMIF('Exam (LECTURE ONLY)'!Z$20:AI$20, "CLO4", 'Exam (LECTURE ONLY)'!Z177:AI177) / 'Exam (LECTURE ONLY)'!AN$9),
IF(AND('PRINTABLE (per grading)'!H$16="OUTPUT", 'PRINTABLE (per grading)'!B$13="Prelim"), IF(ISERROR(SUMIF(OUTPUT!C$20:M$20, "CLO4", OUTPUT!C177:M177) / OUTPUT!AL$9), "", SUMIF(OUTPUT!C$20:M$20, "CLO4", OUTPUT!C177:M177) / OUTPUT!AL$9),
IF(AND('PRINTABLE (per grading)'!H$16="OUTPUT", 'PRINTABLE (per grading)'!B$13="Midterm"), IF(ISERROR(SUMIF(OUTPUT!O$20:Y$20, "CLO4", OUTPUT!O177:Y177) / OUTPUT!AM$9), "", SUMIF(OUTPUT!O$20:Y$20, "CLO4", OUTPUT!O177:Y177) / OUTPUT!AM$9),
IF(AND('PRINTABLE (per grading)'!H$16="OUTPUT", 'PRINTABLE (per grading)'!B$13="Final"), IF(ISERROR(SUMIF(OUTPUT!AA$20:AI$20, "CLO4", OUTPUT!AA177:AI177) / OUTPUT!AN$9), "", SUMIF(OUTPUT!AA$20:AI$20, "CLO4", OUTPUT!AA177:AI177) / OUTPUT!AN$9),
"")))))),"")</f>
        <v/>
      </c>
      <c r="AE175" s="286" t="str">
        <f aca="false">IF(B175&lt;&gt;"",IF(AD175="","",IF(AD175&lt;0.5,1,IF(AND(AD175&gt;=0.5,AD175&lt;P$10),2,IF(AD175&gt;=P$10,3)))),"")</f>
        <v/>
      </c>
      <c r="AF175" s="287" t="str">
        <f aca="false">IF(B175 &lt;&gt; "",IFERROR(IF(AVERAGE(AB175,AD175)&gt;=P$10,"Y","N"),""),"")</f>
        <v/>
      </c>
      <c r="AG175" s="194" t="str">
        <f aca="false">IF(B175 &lt;&gt; "", IFERROR(IF(C$16 = "PRELIM", SUMIF('Database (LECTURE-RES-PRAC)'!D$14:AG$14, "CLO5", 'Database (LECTURE-RES-PRAC)'!D172:AG172) / 'Grade computation'!F$8, IF(C$16 = "MIDTERM", SUMIF('Database (LECTURE-RES-PRAC)'!AJ$14:BM$14, "CLO5", 'Database (LECTURE-RES-PRAC)'!AJ172:BM172) / 'Grade computation'!G$8, IF(C$16 = "FINAL", SUMIF('Database (LECTURE-RES-PRAC)'!BP$14:CS$14, "CLO5", 'Database (LECTURE-RES-PRAC)'!BP172:CS172) / 'Grade computation'!H$8,""))),""),"")</f>
        <v/>
      </c>
      <c r="AH175" s="286" t="str">
        <f aca="false">IF(B175&lt;&gt;"",IF(AG175="","",IF(AG175&lt;0.5,1,IF(AND(AG175&gt;=0.5,AG175&lt;P$10),2,IF(AG175&gt;=P$10,3)))),"")</f>
        <v/>
      </c>
      <c r="AI175" s="194" t="str">
        <f aca="false">IF(B175 &lt;&gt; "",IF(AND('PRINTABLE (per grading)'!H$16="EXAM", 'PRINTABLE (per grading)'!B$13="Prelim"), IF(ISERROR(SUMIF('Exam (LECTURE ONLY)'!D$20:M$20, "CLO5", 'Exam (LECTURE ONLY)'!D177:M177) / 'Exam (LECTURE ONLY)'!AL$10), "", SUMIF('Exam (LECTURE ONLY)'!D$20:M$20, "CLO5", 'Exam (LECTURE ONLY)'!D177:M177) /'Exam (LECTURE ONLY)'!AL$10),
IF(AND('PRINTABLE (per grading)'!H$16="EXAM", 'PRINTABLE (per grading)'!B$13="Midterm"), IF(ISERROR(SUMIF('Exam (LECTURE ONLY)'!O$20:X$20, "CLO5", 'Exam (LECTURE ONLY)'!O177:X177) / 'Exam (LECTURE ONLY)'!AM$10), "", SUMIF('Exam (LECTURE ONLY)'!O$20:X$20, "CLO5", 'Exam (LECTURE ONLY)'!O177:X177) / 'Exam (LECTURE ONLY)'!AM$10),
IF(AND('PRINTABLE (per grading)'!H$16="EXAM", 'PRINTABLE (per grading)'!B$13="Final"), IF(ISERROR(SUMIF('Exam (LECTURE ONLY)'!Z$20:AI$20, "CLO5", 'Exam (LECTURE ONLY)'!Z177:AI177) / 'Exam (LECTURE ONLY)'!AN$10), "", SUMIF('Exam (LECTURE ONLY)'!Z$20:AI$20, "CLO5", 'Exam (LECTURE ONLY)'!Z177:AI177) / 'Exam (LECTURE ONLY)'!AN$10),
IF(AND('PRINTABLE (per grading)'!H$16="OUTPUT", 'PRINTABLE (per grading)'!B$13="Prelim"), IF(ISERROR(SUMIF(OUTPUT!C$20:M$20, "CLO5", OUTPUT!C177:M177) / OUTPUT!AL$10), "", SUMIF(OUTPUT!C$20:M$20, "CLO5", OUTPUT!C177:M177) / OUTPUT!AL$10),
IF(AND('PRINTABLE (per grading)'!H$16="OUTPUT", 'PRINTABLE (per grading)'!B$13="Midterm"), IF(ISERROR(SUMIF(OUTPUT!O$20:Y$20, "CLO5", OUTPUT!O177:Y177) / OUTPUT!AM$10), "", SUMIF(OUTPUT!O$20:Y$20, "CLO5", OUTPUT!O177:Y177) / OUTPUT!AM$10),
IF(AND('PRINTABLE (per grading)'!H$16="OUTPUT", 'PRINTABLE (per grading)'!B$13="Final"), IF(ISERROR(SUMIF(OUTPUT!AA$20:AI$20, "CLO5", OUTPUT!AA177:AI177) / OUTPUT!AN$10), "", SUMIF(OUTPUT!AA$20:AI$20, "CLO5", OUTPUT!AA177:AI177) / OUTPUT!AN$10),
"")))))),"")</f>
        <v/>
      </c>
      <c r="AJ175" s="286" t="str">
        <f aca="false">IF(B175&lt;&gt;"",IF(AI175="","",IF(AI175&lt;0.5,1,IF(AND(AI175&gt;=0.5,AI175&lt;P$10),2,IF(AI175&gt;=P$10,3)))),"")</f>
        <v/>
      </c>
      <c r="AK175" s="287" t="str">
        <f aca="false">IF(B175 &lt;&gt; "",IFERROR(IF(AVERAGE(AG175,AI175)&gt;=P$10,"Y","N"),""),"")</f>
        <v/>
      </c>
      <c r="AL175" s="194" t="str">
        <f aca="false">IF(B175 &lt;&gt; "", IFERROR(IF(C$16 = "PRELIM", SUMIF('Database (LECTURE-RES-PRAC)'!D$14:AG$14, "CLO6", 'Database (LECTURE-RES-PRAC)'!D172:AG172) / 'Grade computation'!F$9, IF(C$16 = "MIDTERM", SUMIF('Database (LECTURE-RES-PRAC)'!AJ$14:BM$14, "CLO6", 'Database (LECTURE-RES-PRAC)'!AJ172:BM172) / 'Grade computation'!G$9, IF(C$16 = "FINAL", SUMIF('Database (LECTURE-RES-PRAC)'!BP$14:CS$14, "CLO6", 'Database (LECTURE-RES-PRAC)'!BP172:CS172) / 'Grade computation'!H$9,""))),""),"")</f>
        <v/>
      </c>
      <c r="AM175" s="286" t="str">
        <f aca="false">IF(B175&lt;&gt;"",IF(AL175="","",IF(AL175&lt;0.5,1,IF(AND(AL175&gt;=0.5,AL175&lt;P$10),2,IF(AL175&gt;=P$10,3)))),"")</f>
        <v/>
      </c>
      <c r="AN175" s="194" t="str">
        <f aca="false">IF(B175 &lt;&gt; "",IF(AND('PRINTABLE (per grading)'!H$16="EXAM", 'PRINTABLE (per grading)'!B$13="Prelim"), IF(ISERROR(SUMIF('Exam (LECTURE ONLY)'!D$20:M$20, "CLO6", 'Exam (LECTURE ONLY)'!D177:M177) / 'Exam (LECTURE ONLY)'!AL$11), "", SUMIF('Exam (LECTURE ONLY)'!D$20:M$20, "CLO6", 'Exam (LECTURE ONLY)'!D177:M177) /'Exam (LECTURE ONLY)'!AL$11),
IF(AND('PRINTABLE (per grading)'!H$16="EXAM", 'PRINTABLE (per grading)'!B$13="Midterm"), IF(ISERROR(SUMIF('Exam (LECTURE ONLY)'!O$20:X$20, "CLO6", 'Exam (LECTURE ONLY)'!O177:X177) / 'Exam (LECTURE ONLY)'!AM$11), "", SUMIF('Exam (LECTURE ONLY)'!O$20:X$20, "CLO6", 'Exam (LECTURE ONLY)'!O177:X177) / 'Exam (LECTURE ONLY)'!AM$11),
IF(AND('PRINTABLE (per grading)'!H$16="EXAM", 'PRINTABLE (per grading)'!B$13="Final"), IF(ISERROR(SUMIF('Exam (LECTURE ONLY)'!Z$20:AI$20, "CLO6", 'Exam (LECTURE ONLY)'!Z177:AI177) / 'Exam (LECTURE ONLY)'!AN$11), "", SUMIF('Exam (LECTURE ONLY)'!Z$20:AI$20, "CLO6", 'Exam (LECTURE ONLY)'!Z177:AI177) / 'Exam (LECTURE ONLY)'!AN$11),
IF(AND('PRINTABLE (per grading)'!H$16="OUTPUT", 'PRINTABLE (per grading)'!B$13="Prelim"), IF(ISERROR(SUMIF(OUTPUT!C$20:M$20, "CLO6", OUTPUT!C177:M177) / OUTPUT!AL$11), "", SUMIF(OUTPUT!C$20:M$20, "CLO6", OUTPUT!C177:M177) / OUTPUT!AL$11),
IF(AND('PRINTABLE (per grading)'!H$16="OUTPUT", 'PRINTABLE (per grading)'!B$13="Midterm"), IF(ISERROR(SUMIF(OUTPUT!O$20:Y$20, "CLO6", OUTPUT!O177:Y177) / OUTPUT!AM$11), "", SUMIF(OUTPUT!O$20:Y$20, "CLO6", OUTPUT!O177:Y177) / OUTPUT!AM$11),
IF(AND('PRINTABLE (per grading)'!H$16="OUTPUT", 'PRINTABLE (per grading)'!B$13="Final"), IF(ISERROR(SUMIF(OUTPUT!AA$20:AI$20, "CLO6", OUTPUT!AA177:AI177) / OUTPUT!AN$11), "", SUMIF(OUTPUT!AA$20:AI$20, "CLO6", OUTPUT!AA177:AI177) / OUTPUT!AN$11),
"")))))),"")</f>
        <v/>
      </c>
      <c r="AO175" s="286" t="str">
        <f aca="false">IF(B175&lt;&gt;"",IF(AN175="","",IF(AN175&lt;0.5,1,IF(AND(AN175&gt;=0.5,AN175&lt;P$10),2,IF(AN175&gt;=P$10,3)))),"")</f>
        <v/>
      </c>
      <c r="AP175" s="287" t="str">
        <f aca="false">IF(B175 &lt;&gt; "",IFERROR(IF(AVERAGE(AL175,AN175)&gt;=P$10,"Y","N"),""),"")</f>
        <v/>
      </c>
      <c r="AQ175" s="194" t="str">
        <f aca="false">IF(B175 &lt;&gt; "", IFERROR(IF(C$16 = "PRELIM", SUMIF('Database (LECTURE-RES-PRAC)'!D$14:AG$14, "CLO7", 'Database (LECTURE-RES-PRAC)'!D172:AG172) / 'Grade computation'!F$10, IF(C$16 = "MIDTERM", SUMIF('Database (LECTURE-RES-PRAC)'!AJ$14:BM$14, "CLO7", 'Database (LECTURE-RES-PRAC)'!AJ172:BM172) / 'Grade computation'!G$10, IF(C$16 = "FINAL", SUMIF('Database (LECTURE-RES-PRAC)'!BP$14:CS$14, "CLO7", 'Database (LECTURE-RES-PRAC)'!BP172:CS172) / 'Grade computation'!H$10,""))),""),"")</f>
        <v/>
      </c>
      <c r="AR175" s="286" t="str">
        <f aca="false">IF(B175&lt;&gt;"",IF(AQ175="","",IF(AQ175&lt;0.5,1,IF(AND(AQ175&gt;=0.5,AQ175&lt;P$10),2,IF(AQ175&gt;=P$10,3)))),"")</f>
        <v/>
      </c>
      <c r="AS175" s="194" t="str">
        <f aca="false">IF(B175 &lt;&gt; "",IF(AND('PRINTABLE (per grading)'!H$16="EXAM", 'PRINTABLE (per grading)'!B$13="Prelim"), IF(ISERROR(SUMIF('Exam (LECTURE ONLY)'!D$20:M$20, "CLO7", 'Exam (LECTURE ONLY)'!D177:M177) / 'Exam (LECTURE ONLY)'!AL$12), "", SUMIF('Exam (LECTURE ONLY)'!D$20:M$20, "CLO7", 'Exam (LECTURE ONLY)'!D177:M177) /'Exam (LECTURE ONLY)'!AL$12),
IF(AND('PRINTABLE (per grading)'!H$16="EXAM", 'PRINTABLE (per grading)'!B$13="Midterm"), IF(ISERROR(SUMIF('Exam (LECTURE ONLY)'!O$20:X$20, "CLO7", 'Exam (LECTURE ONLY)'!O177:X177) / 'Exam (LECTURE ONLY)'!AM$12), "", SUMIF('Exam (LECTURE ONLY)'!O$20:X$20, "CLO7", 'Exam (LECTURE ONLY)'!O177:X177) / 'Exam (LECTURE ONLY)'!AM$12),
IF(AND('PRINTABLE (per grading)'!H$16="EXAM", 'PRINTABLE (per grading)'!B$13="Final"), IF(ISERROR(SUMIF('Exam (LECTURE ONLY)'!Z$20:AI$20, "CLO7", 'Exam (LECTURE ONLY)'!Z177:AI177) / 'Exam (LECTURE ONLY)'!AN$12), "", SUMIF('Exam (LECTURE ONLY)'!Z$20:AI$20, "CLO7", 'Exam (LECTURE ONLY)'!Z177:AI177) / 'Exam (LECTURE ONLY)'!AN$12),
IF(AND('PRINTABLE (per grading)'!H$16="OUTPUT", 'PRINTABLE (per grading)'!B$13="Prelim"), IF(ISERROR(SUMIF(OUTPUT!C$20:M$20, "CLO7", OUTPUT!C177:M177) / OUTPUT!AL$12), "", SUMIF(OUTPUT!C$20:M$20, "CLO7", OUTPUT!C177:M177) / OUTPUT!AL$12),
IF(AND('PRINTABLE (per grading)'!H$16="OUTPUT", 'PRINTABLE (per grading)'!B$13="Midterm"), IF(ISERROR(SUMIF(OUTPUT!O$20:Y$20, "CLO7", OUTPUT!O177:Y177) / OUTPUT!AM$12), "", SUMIF(OUTPUT!O$20:Y$20, "CLO7", OUTPUT!O177:Y177) / OUTPUT!AM$12),
IF(AND('PRINTABLE (per grading)'!H$16="OUTPUT", 'PRINTABLE (per grading)'!B$13="Final"), IF(ISERROR(SUMIF(OUTPUT!AA$20:AI$20, "CLO7", OUTPUT!AA177:AI177) / OUTPUT!AN$12), "", SUMIF(OUTPUT!AA$20:AI$20, "CLO7", OUTPUT!AA177:AI177) / OUTPUT!AN$12),
"")))))),"")</f>
        <v/>
      </c>
      <c r="AT175" s="286" t="str">
        <f aca="false">IF(B175&lt;&gt;"",IF(AS175="","",IF(AS175&lt;0.5,1,IF(AND(AS175&gt;=0.5,AS175&lt;P$10),2,IF(AS175&gt;=P$10,3)))),"")</f>
        <v/>
      </c>
      <c r="AU175" s="287" t="str">
        <f aca="false">IF(B175 &lt;&gt; "",IFERROR(IF(AVERAGE(AQ175,AS175)&gt;=P$10,"Y","N"),""),"")</f>
        <v/>
      </c>
      <c r="AV175" s="194" t="str">
        <f aca="false">IF(B175 &lt;&gt; "", IFERROR(IF(C$16 = "PRELIM", SUMIF('Database (LECTURE-RES-PRAC)'!D$14:AG$14, "CLO8", 'Database (LECTURE-RES-PRAC)'!D172:AG172) / 'Grade computation'!F$11, IF(C$16 = "MIDTERM", SUMIF('Database (LECTURE-RES-PRAC)'!AJ$14:BM$14, "CLO8", 'Database (LECTURE-RES-PRAC)'!AJ172:BM172) / 'Grade computation'!G$11, IF(C$16 = "FINAL", SUMIF('Database (LECTURE-RES-PRAC)'!BP$14:CS$14, "CLO8", 'Database (LECTURE-RES-PRAC)'!BP172:CS172) / 'Grade computation'!H$11,""))),""),"")</f>
        <v/>
      </c>
      <c r="AW175" s="286" t="str">
        <f aca="false">IF(B175&lt;&gt;"",IF(AV175="","",IF(AV175&lt;0.5,1,IF(AND(AV175&gt;=0.5,AV175&lt;P$10),2,IF(AV175&gt;=P$10,3)))),"")</f>
        <v/>
      </c>
      <c r="AX175" s="194" t="str">
        <f aca="false">IF(B175 &lt;&gt; "",IF(AND('PRINTABLE (per grading)'!H$16="EXAM", 'PRINTABLE (per grading)'!B$13="Prelim"), IF(ISERROR(SUMIF('Exam (LECTURE ONLY)'!D$20:M$20, "CLO8", 'Exam (LECTURE ONLY)'!D177:M177) / 'Exam (LECTURE ONLY)'!AL$13), "", SUMIF('Exam (LECTURE ONLY)'!D$20:M$20, "CLO8", 'Exam (LECTURE ONLY)'!D177:M177) /'Exam (LECTURE ONLY)'!AL$13),
IF(AND('PRINTABLE (per grading)'!H$16="EXAM", 'PRINTABLE (per grading)'!B$13="Midterm"), IF(ISERROR(SUMIF('Exam (LECTURE ONLY)'!O$20:X$20, "CLO8", 'Exam (LECTURE ONLY)'!O177:X177) / 'Exam (LECTURE ONLY)'!AM$13), "", SUMIF('Exam (LECTURE ONLY)'!O$20:X$20, "CLO8", 'Exam (LECTURE ONLY)'!O177:X177) / 'Exam (LECTURE ONLY)'!AM$13),
IF(AND('PRINTABLE (per grading)'!H$16="EXAM", 'PRINTABLE (per grading)'!B$13="Final"), IF(ISERROR(SUMIF('Exam (LECTURE ONLY)'!Z$20:AI$20, "CLO8", 'Exam (LECTURE ONLY)'!Z177:AI177) / 'Exam (LECTURE ONLY)'!AN$13), "", SUMIF('Exam (LECTURE ONLY)'!Z$20:AI$20, "CLO8", 'Exam (LECTURE ONLY)'!Z177:AI177) / 'Exam (LECTURE ONLY)'!AN$13),
IF(AND('PRINTABLE (per grading)'!H$16="OUTPUT", 'PRINTABLE (per grading)'!B$13="Prelim"), IF(ISERROR(SUMIF(OUTPUT!C$20:M$20, "CLO8", OUTPUT!C177:M177) / OUTPUT!AL$13), "", SUMIF(OUTPUT!C$20:M$20, "CLO8", OUTPUT!C177:M177) / OUTPUT!AL$13),
IF(AND('PRINTABLE (per grading)'!H$16="OUTPUT", 'PRINTABLE (per grading)'!B$13="Midterm"), IF(ISERROR(SUMIF(OUTPUT!O$20:Y$20, "CLO8", OUTPUT!O177:Y177) / OUTPUT!AM$13), "", SUMIF(OUTPUT!O$20:Y$20, "CLO8", OUTPUT!O177:Y177) / OUTPUT!AM$13),
IF(AND('PRINTABLE (per grading)'!H$16="OUTPUT", 'PRINTABLE (per grading)'!B$13="Final"), IF(ISERROR(SUMIF(OUTPUT!AA$20:AI$20, "CLO8", OUTPUT!AA177:AI177) / OUTPUT!AN$13), "", SUMIF(OUTPUT!AA$20:AI$20, "CLO8", OUTPUT!AA177:AI177) / OUTPUT!AN$13),
"")))))),"")</f>
        <v/>
      </c>
      <c r="AY175" s="286" t="str">
        <f aca="false">IF(B175&lt;&gt;"",IF(AX175="","",IF(AX175&lt;0.5,1,IF(AND(AX175&gt;=0.5,AX175&lt;P$10),2,IF(AX175&gt;=P$10,3)))),"")</f>
        <v/>
      </c>
      <c r="AZ175" s="287" t="str">
        <f aca="false">IF(B175 &lt;&gt; "",IFERROR(IF(AVERAGE(AV175,AX175)&gt;=P$10,"Y","N"),""),"")</f>
        <v/>
      </c>
      <c r="BA175" s="194" t="str">
        <f aca="false">IF(B175 &lt;&gt; "", IFERROR(IF(C$16 = "PRELIM", SUMIF('Database (LECTURE-RES-PRAC)'!D$14:AG$14, "CLO9", 'Database (LECTURE-RES-PRAC)'!D172:AG172) / 'Grade computation'!F$12, IF(C$16 = "MIDTERM", SUMIF('Database (LECTURE-RES-PRAC)'!AJ$14:BM$14, "CLO9", 'Database (LECTURE-RES-PRAC)'!AJ172:BM172) / 'Grade computation'!G$12, IF(C$16 = "FINAL", SUMIF('Database (LECTURE-RES-PRAC)'!BP$14:CS$14, "CLO9", 'Database (LECTURE-RES-PRAC)'!BP172:CS172) / 'Grade computation'!H$12,""))),""),"")</f>
        <v/>
      </c>
      <c r="BB175" s="286" t="str">
        <f aca="false">IF(B175&lt;&gt;"",IF(BA175="","",IF(BA175&lt;0.5,1,IF(AND(BA175&gt;=0.5,BA175&lt;P$10),2,IF(BA175&gt;=P$10,3)))),"")</f>
        <v/>
      </c>
      <c r="BC175" s="194" t="str">
        <f aca="false">IF(B175 &lt;&gt; "",IF(AND('PRINTABLE (per grading)'!H$16="EXAM", 'PRINTABLE (per grading)'!B$13="Prelim"), IF(ISERROR(SUMIF('Exam (LECTURE ONLY)'!D$20:M$20, "CLO9", 'Exam (LECTURE ONLY)'!D177:M177) / 'Exam (LECTURE ONLY)'!AL$14), "", SUMIF('Exam (LECTURE ONLY)'!D$20:M$20, "CLO9", 'Exam (LECTURE ONLY)'!D177:M177) /'Exam (LECTURE ONLY)'!AL$14),
IF(AND('PRINTABLE (per grading)'!H$16="EXAM", 'PRINTABLE (per grading)'!B$13="Midterm"), IF(ISERROR(SUMIF('Exam (LECTURE ONLY)'!O$20:X$20, "CLO9", 'Exam (LECTURE ONLY)'!O177:X177) / 'Exam (LECTURE ONLY)'!AM$14), "", SUMIF('Exam (LECTURE ONLY)'!O$20:X$20, "CLO9", 'Exam (LECTURE ONLY)'!O177:X177) / 'Exam (LECTURE ONLY)'!AM$14),
IF(AND('PRINTABLE (per grading)'!H$16="EXAM", 'PRINTABLE (per grading)'!B$13="Final"), IF(ISERROR(SUMIF('Exam (LECTURE ONLY)'!Z$20:AI$20, "CLO9", 'Exam (LECTURE ONLY)'!Z177:AI177) / 'Exam (LECTURE ONLY)'!AN$14), "", SUMIF('Exam (LECTURE ONLY)'!Z$20:AI$20, "CLO9", 'Exam (LECTURE ONLY)'!Z177:AI177) / 'Exam (LECTURE ONLY)'!AN$14),
IF(AND('PRINTABLE (per grading)'!H$16="OUTPUT", 'PRINTABLE (per grading)'!B$13="Prelim"), IF(ISERROR(SUMIF(OUTPUT!C$20:M$20, "CLO9", OUTPUT!C177:M177) / OUTPUT!AL$14), "", SUMIF(OUTPUT!C$20:M$20, "CLO9", OUTPUT!C177:M177) / OUTPUT!AL$14),
IF(AND('PRINTABLE (per grading)'!H$16="OUTPUT", 'PRINTABLE (per grading)'!B$13="Midterm"), IF(ISERROR(SUMIF(OUTPUT!O$20:Y$20, "CLO9", OUTPUT!O177:Y177) / OUTPUT!AM$14), "", SUMIF(OUTPUT!O$20:Y$20, "CLO9", OUTPUT!O177:Y177) / OUTPUT!AM$14),
IF(AND('PRINTABLE (per grading)'!H$16="OUTPUT", 'PRINTABLE (per grading)'!B$13="Final"), IF(ISERROR(SUMIF(OUTPUT!AA$20:AI$20, "CLO9", OUTPUT!AA177:AI177) / OUTPUT!AN$14), "", SUMIF(OUTPUT!AA$20:AI$20, "CLO9", OUTPUT!AA177:AI177) / OUTPUT!AN$14),
"")))))),"")</f>
        <v/>
      </c>
      <c r="BD175" s="286" t="str">
        <f aca="false">IF(B175&lt;&gt;"",IF(BC175="","",IF(BC175&lt;0.5,1,IF(AND(BC175&gt;=0.5,BC175&lt;P$10),2,IF(BC175&gt;=P$10,3)))),"")</f>
        <v/>
      </c>
      <c r="BE175" s="287" t="str">
        <f aca="false">IF(B175 &lt;&gt; "",IFERROR(IF(AVERAGE(BA175,BC175)&gt;=P$10,"Y","N"),""),"")</f>
        <v/>
      </c>
      <c r="BF175" s="194" t="str">
        <f aca="false">IF(B175 &lt;&gt; "", IFERROR(IF(C$16 = "PRELIM", SUMIF('Database (LECTURE-RES-PRAC)'!D$14:AG$14, "CLO10", 'Database (LECTURE-RES-PRAC)'!D172:AG172) / 'Grade computation'!F$13, IF(C$16 = "MIDTERM", SUMIF('Database (LECTURE-RES-PRAC)'!AJ$14:BM$14, "CLO10", 'Database (LECTURE-RES-PRAC)'!AJ172:BM172) / 'Grade computation'!G$13, IF(C$16 = "FINAL", SUMIF('Database (LECTURE-RES-PRAC)'!BP$14:CS$14, "CLO10", 'Database (LECTURE-RES-PRAC)'!BP172:CS172) / 'Grade computation'!H$13,""))),""),"")</f>
        <v/>
      </c>
      <c r="BG175" s="286" t="str">
        <f aca="false">IF(B175&lt;&gt;"",IF(BF175="","",IF(BF175&lt;0.5,1,IF(AND(BF175&gt;=0.5,BF175&lt;P$10),2,IF(BF175&gt;=P$10,3)))),"")</f>
        <v/>
      </c>
      <c r="BH175" s="194" t="str">
        <f aca="false">IF(B175 &lt;&gt; "",IF(AND('PRINTABLE (per grading)'!H$16="EXAM", 'PRINTABLE (per grading)'!B$13="Prelim"), IF(ISERROR(SUMIF('Exam (LECTURE ONLY)'!D$20:M$20, "CLO10", 'Exam (LECTURE ONLY)'!D177:M177) / 'Exam (LECTURE ONLY)'!AL$15), "", SUMIF('Exam (LECTURE ONLY)'!D$20:M$20, "CLO10", 'Exam (LECTURE ONLY)'!D177:M177) /'Exam (LECTURE ONLY)'!AL$15),
IF(AND('PRINTABLE (per grading)'!H$16="EXAM", 'PRINTABLE (per grading)'!B$13="Midterm"), IF(ISERROR(SUMIF('Exam (LECTURE ONLY)'!O$20:X$20, "CLO10", 'Exam (LECTURE ONLY)'!O177:X177) / 'Exam (LECTURE ONLY)'!AM$15), "", SUMIF('Exam (LECTURE ONLY)'!O$20:X$20, "CLO10", 'Exam (LECTURE ONLY)'!O177:X177) / 'Exam (LECTURE ONLY)'!AM$15),
IF(AND('PRINTABLE (per grading)'!H$16="EXAM", 'PRINTABLE (per grading)'!B$13="Final"), IF(ISERROR(SUMIF('Exam (LECTURE ONLY)'!Z$20:AI$20, "CLO10", 'Exam (LECTURE ONLY)'!Z177:AI177) / 'Exam (LECTURE ONLY)'!AN$15), "", SUMIF('Exam (LECTURE ONLY)'!Z$20:AI$20, "CLO10", 'Exam (LECTURE ONLY)'!Z177:AI177) / 'Exam (LECTURE ONLY)'!AN$15),
IF(AND('PRINTABLE (per grading)'!H$16="OUTPUT", 'PRINTABLE (per grading)'!B$13="Prelim"), IF(ISERROR(SUMIF(OUTPUT!C$20:M$20, "CLO10", OUTPUT!C177:M177) / OUTPUT!AL$15), "", SUMIF(OUTPUT!C$20:M$20, "CLO10", OUTPUT!C177:M177) / OUTPUT!AL$15),
IF(AND('PRINTABLE (per grading)'!H$16="OUTPUT", 'PRINTABLE (per grading)'!B$13="Midterm"), IF(ISERROR(SUMIF(OUTPUT!O$20:Y$20, "CLO10", OUTPUT!O177:Y177) / OUTPUT!AM$15), "", SUMIF(OUTPUT!O$20:Y$20, "CLO10", OUTPUT!O177:Y177) / OUTPUT!AM$15),
IF(AND('PRINTABLE (per grading)'!H$16="OUTPUT", 'PRINTABLE (per grading)'!B$13="Final"), IF(ISERROR(SUMIF(OUTPUT!AA$20:AI$20, "CLO10", OUTPUT!AA177:AI177) / OUTPUT!AN$15), "", SUMIF(OUTPUT!AA$20:AI$20, "CLO10", OUTPUT!AA177:AI177) / OUTPUT!AN$15),
"")))))),"")</f>
        <v/>
      </c>
      <c r="BI175" s="286" t="str">
        <f aca="false">IF(B175&lt;&gt;"",IF(BH175="","",IF(BH175&lt;0.5,1,IF(AND(BH175&gt;=0.5,BH175&lt;P$10),2,IF(BH175&gt;=P$10,3)))),"")</f>
        <v/>
      </c>
      <c r="BJ175" s="287" t="str">
        <f aca="false">IF(B175 &lt;&gt; "",IFERROR(IF(AVERAGE(BF175,BH175)&gt;=P$10,"Y","N"),""),"")</f>
        <v/>
      </c>
      <c r="BK175" s="8"/>
    </row>
    <row r="176" customFormat="false" ht="19.5" hidden="false" customHeight="true" outlineLevel="0" collapsed="false">
      <c r="A176" s="228" t="str">
        <f aca="false">IF(ISBLANK('Database (LECTURE-RES-PRAC)'!A173),"",'Database (LECTURE-RES-PRAC)'!A173)</f>
        <v/>
      </c>
      <c r="B176" s="229" t="str">
        <f aca="false">IF(ISBLANK('Database (LECTURE-RES-PRAC)'!B173),"",'Database (LECTURE-RES-PRAC)'!B173)</f>
        <v/>
      </c>
      <c r="C176" s="230" t="str">
        <f aca="false">IF(B176&lt;&gt;"",IF(C$16="PRELIM",'Grade computation'!C176, IF(C$16="MIDTERM",'Grade computation'!K176, IF(C$16="FINAL",'Grade computation'!S176,""))),"")</f>
        <v/>
      </c>
      <c r="D176" s="231" t="str">
        <f aca="false">IF(B176&lt;&gt;"",IFERROR(IF(B$11="80-20", (((C176/C$19)*X$6)+X$7)*D$18, IF(B$11="60-40", (((C176/C$19)*Y$6)+Y$7)*D$18, 0)),0),"")</f>
        <v/>
      </c>
      <c r="E176" s="230" t="str">
        <f aca="false">IF(B176&lt;&gt;"", IF(C$16="PRELIM",'Grade computation'!E176, IF(C$16="MIDTERM",'Grade computation'!M176, IF(C$16="FINAL",'Grade computation'!U176,""))),"")</f>
        <v/>
      </c>
      <c r="F176" s="232" t="str">
        <f aca="false">IF(B176&lt;&gt;"",IFERROR(IF(B$11="80-20", (((E176/E$19)*X$6)+X$7)*F$18, IF(B$11="60-40", (((E176/E$19)*Y$6)+Y$7)*F$18, 0)),0),"")</f>
        <v/>
      </c>
      <c r="G176" s="233" t="str">
        <f aca="false">IF(B176&lt;&gt;"",IFERROR((D176+F176),0),"")</f>
        <v/>
      </c>
      <c r="H176" s="234" t="str">
        <f aca="false">IF(B176&lt;&gt;"",IF(C$16="PRELIM", 'Grade computation'!H176, IF(C$16="MIDTERM", 'Grade computation'!P176, IF(C$16="FINAL",'Grade computation'!X176, ""))),"")</f>
        <v/>
      </c>
      <c r="I176" s="233" t="str">
        <f aca="false">IF(B176&lt;&gt;"",IFERROR(IF(B$11="80-20", (((H176/H$19)*X$6)+X$7)*I$19, IF(B$11="60-40", (((H176/H$19)*Y$6)+Y$7)*I$19, 0)),0),"")</f>
        <v/>
      </c>
      <c r="J176" s="237" t="str">
        <f aca="false">IFERROR((G176+I176),"")</f>
        <v/>
      </c>
      <c r="K176" s="183" t="str">
        <f aca="false">IFERROR(IF(J176="","",IF(J176&gt;=75,"PASSED","FAILED")),"")</f>
        <v/>
      </c>
      <c r="L176" s="183"/>
      <c r="M176" s="194" t="str">
        <f aca="false">IF(B176 &lt;&gt; "", IFERROR(IF(C$16 = "PRELIM", SUMIF('Database (LECTURE-RES-PRAC)'!D$14:AG$14, "CLO1", 'Database (LECTURE-RES-PRAC)'!D173:AG173) / 'Grade computation'!F$4, IF(C$16 = "MIDTERM", SUMIF('Database (LECTURE-RES-PRAC)'!AJ$14:BM$14, "CLO1", 'Database (LECTURE-RES-PRAC)'!AJ173:BM173) / 'Grade computation'!G$4, IF(C$16 = "FINAL", SUMIF('Database (LECTURE-RES-PRAC)'!BP$14:CS$14, "CLO1", 'Database (LECTURE-RES-PRAC)'!BP173:CS173) / 'Grade computation'!H$4,""))),""),"")</f>
        <v/>
      </c>
      <c r="N176" s="286" t="str">
        <f aca="false">IF(B176&lt;&gt;"",IF(M176="","",IF(M176&lt;0.5,1,IF(AND(M176&gt;=0.5,M176&lt;P$10),2,IF(M176&gt;=P$10,3)))),"")</f>
        <v/>
      </c>
      <c r="O176" s="194" t="str">
        <f aca="false">IF(B176 &lt;&gt; "",IF(AND('PRINTABLE (per grading)'!H$16="EXAM", 'PRINTABLE (per grading)'!B$13="Prelim"), IF(ISERROR(SUMIF('Exam (LECTURE ONLY)'!D$20:M$20, "CLO1", 'Exam (LECTURE ONLY)'!D178:M178) / 'Exam (LECTURE ONLY)'!AL$6), "", SUMIF('Exam (LECTURE ONLY)'!D$20:M$20, "CLO1", 'Exam (LECTURE ONLY)'!D178:M178) /'Exam (LECTURE ONLY)'!AL$6),
IF(AND('PRINTABLE (per grading)'!H$16="EXAM", 'PRINTABLE (per grading)'!B$13="Midterm"), IF(ISERROR(SUMIF('Exam (LECTURE ONLY)'!O$20:X$20, "CLO1", 'Exam (LECTURE ONLY)'!O178:X178) / 'Exam (LECTURE ONLY)'!AM$6), "", SUMIF('Exam (LECTURE ONLY)'!O$20:X$20, "CLO1", 'Exam (LECTURE ONLY)'!O178:X178) / 'Exam (LECTURE ONLY)'!AM$6),
IF(AND('PRINTABLE (per grading)'!H$16="EXAM", 'PRINTABLE (per grading)'!B$13="Final"), IF(ISERROR(SUMIF('Exam (LECTURE ONLY)'!Z$20:AI$20, "CLO1", 'Exam (LECTURE ONLY)'!Z178:AI178) / 'Exam (LECTURE ONLY)'!AN$6), "", SUMIF('Exam (LECTURE ONLY)'!Z$20:AI$20, "CLO1", 'Exam (LECTURE ONLY)'!Z178:AI178) / 'Exam (LECTURE ONLY)'!AN$6),
IF(AND('PRINTABLE (per grading)'!H$16="OUTPUT", 'PRINTABLE (per grading)'!B$13="Prelim"), IF(ISERROR(SUMIF(OUTPUT!C$20:M$20, "CLO1", OUTPUT!C178:M178) / OUTPUT!AL$6), "", SUMIF(OUTPUT!C$20:M$20, "CLO1", OUTPUT!C178:M178) / OUTPUT!AL$6),
IF(AND('PRINTABLE (per grading)'!H$16="OUTPUT", 'PRINTABLE (per grading)'!B$13="Midterm"), IF(ISERROR(SUMIF(OUTPUT!O$20:Y$20, "CLO1", OUTPUT!O178:Y178) / OUTPUT!AM$6), "", SUMIF(OUTPUT!O$20:Y$20, "CLO1", OUTPUT!O178:Y178) / OUTPUT!AM$6),
IF(AND('PRINTABLE (per grading)'!H$16="OUTPUT", 'PRINTABLE (per grading)'!B$13="Final"), IF(ISERROR(SUMIF(OUTPUT!AA$20:AI$20, "CLO1", OUTPUT!AA178:AI178) / OUTPUT!AN$6), "", SUMIF(OUTPUT!AA$20:AI$20, "CLO1", OUTPUT!AA178:AI178) / OUTPUT!AN$6),
"")))))),"")</f>
        <v/>
      </c>
      <c r="P176" s="286" t="str">
        <f aca="false">IF(B176&lt;&gt;"",IF(O176="","",IF(O176&lt;0.5,1,IF(AND(O176&gt;=0.5,O176&lt;P$10),2,IF(O176&gt;=P$10,3)))),"")</f>
        <v/>
      </c>
      <c r="Q176" s="287" t="str">
        <f aca="false">IF(B176 &lt;&gt; "",IFERROR(IF(AVERAGE(M176,O176)&gt;=P$10,"Y","N"),""),"")</f>
        <v/>
      </c>
      <c r="R176" s="194" t="str">
        <f aca="false">IF(B176 &lt;&gt; "", IFERROR(IF(C$16 = "PRELIM", SUMIF('Database (LECTURE-RES-PRAC)'!D$14:AG$14, "CLO2", 'Database (LECTURE-RES-PRAC)'!D173:AG173) / 'Grade computation'!F$5, IF(C$16 = "MIDTERM", SUMIF('Database (LECTURE-RES-PRAC)'!AJ$14:BM$14, "CLO2", 'Database (LECTURE-RES-PRAC)'!AJ173:BM173) / 'Grade computation'!G$5, IF(C$16 = "FINAL", SUMIF('Database (LECTURE-RES-PRAC)'!BP$14:CS$14, "CLO2", 'Database (LECTURE-RES-PRAC)'!BP173:CS173) / 'Grade computation'!H$5,""))),""),"")</f>
        <v/>
      </c>
      <c r="S176" s="286" t="str">
        <f aca="false">IF(B176&lt;&gt;"",IF(R176="","",IF(R176&lt;0.5,1,IF(AND(R176&gt;=0.5,R176&lt;P$10),2,IF(R176&gt;=P$10,3)))),"")</f>
        <v/>
      </c>
      <c r="T176" s="194" t="str">
        <f aca="false">IF(B176 &lt;&gt; "",IF(AND('PRINTABLE (per grading)'!H$16="EXAM", 'PRINTABLE (per grading)'!B$13="Prelim"), IF(ISERROR(SUMIF('Exam (LECTURE ONLY)'!D$20:M$20, "CLO2", 'Exam (LECTURE ONLY)'!D178:M178) / 'Exam (LECTURE ONLY)'!AL$7), "", SUMIF('Exam (LECTURE ONLY)'!D$20:M$20, "CLO2", 'Exam (LECTURE ONLY)'!D178:M178) /'Exam (LECTURE ONLY)'!AL$7),
IF(AND('PRINTABLE (per grading)'!H$16="EXAM", 'PRINTABLE (per grading)'!B$13="Midterm"), IF(ISERROR(SUMIF('Exam (LECTURE ONLY)'!O$20:X$20, "CLO2", 'Exam (LECTURE ONLY)'!O178:X178) / 'Exam (LECTURE ONLY)'!AM$7), "", SUMIF('Exam (LECTURE ONLY)'!O$20:X$20, "CLO2", 'Exam (LECTURE ONLY)'!O178:X178) / 'Exam (LECTURE ONLY)'!AM$7),
IF(AND('PRINTABLE (per grading)'!H$16="EXAM", 'PRINTABLE (per grading)'!B$13="Final"), IF(ISERROR(SUMIF('Exam (LECTURE ONLY)'!Z$20:AI$20, "CLO2", 'Exam (LECTURE ONLY)'!Z178:AI178) / 'Exam (LECTURE ONLY)'!AN$7), "", SUMIF('Exam (LECTURE ONLY)'!Z$20:AI$20, "CLO2", 'Exam (LECTURE ONLY)'!Z178:AI178) / 'Exam (LECTURE ONLY)'!AN$7),
IF(AND('PRINTABLE (per grading)'!H$16="OUTPUT", 'PRINTABLE (per grading)'!B$13="Prelim"), IF(ISERROR(SUMIF(OUTPUT!C$20:M$20, "CLO2", OUTPUT!C178:M178) / OUTPUT!AL$7), "", SUMIF(OUTPUT!C$20:M$20, "CLO2", OUTPUT!C178:M178) / OUTPUT!AL$7),
IF(AND('PRINTABLE (per grading)'!H$16="OUTPUT", 'PRINTABLE (per grading)'!B$13="Midterm"), IF(ISERROR(SUMIF(OUTPUT!O$20:Y$20, "CLO2", OUTPUT!O178:Y178) / OUTPUT!AM$7), "", SUMIF(OUTPUT!O$20:Y$20, "CLO2", OUTPUT!O178:Y178) / OUTPUT!AM$7),
IF(AND('PRINTABLE (per grading)'!H$16="OUTPUT", 'PRINTABLE (per grading)'!B$13="Final"), IF(ISERROR(SUMIF(OUTPUT!AA$20:AI$20, "CLO2", OUTPUT!AA178:AI178) / OUTPUT!AN$7), "", SUMIF(OUTPUT!AA$20:AI$20, "CLO2", OUTPUT!AA178:AI178) / OUTPUT!AN$7),
"")))))),"")</f>
        <v/>
      </c>
      <c r="U176" s="286" t="str">
        <f aca="false">IF(B176&lt;&gt;"",IF(T176="","",IF(T176&lt;0.5,1,IF(AND(T176&gt;=0.5,T176&lt;P$10),2,IF(T176&gt;=P$10,3)))),"")</f>
        <v/>
      </c>
      <c r="V176" s="287" t="str">
        <f aca="false">IF(B176 &lt;&gt; "",IFERROR(IF(AVERAGE(R176,T176)&gt;=P$10,"Y","N"),""),"")</f>
        <v/>
      </c>
      <c r="W176" s="194" t="str">
        <f aca="false">IF(B176 &lt;&gt; "", IFERROR(IF(C$16 = "PRELIM", SUMIF('Database (LECTURE-RES-PRAC)'!D$14:AG$14, "CLO3", 'Database (LECTURE-RES-PRAC)'!D173:AG173) / 'Grade computation'!F$6, IF(C$16 = "MIDTERM", SUMIF('Database (LECTURE-RES-PRAC)'!AJ$14:BM$14, "CLO3", 'Database (LECTURE-RES-PRAC)'!AJ173:BM173) / 'Grade computation'!G$6, IF(C$16 = "FINAL", SUMIF('Database (LECTURE-RES-PRAC)'!BP$14:CS$14, "CLO3", 'Database (LECTURE-RES-PRAC)'!BP173:CS173) / 'Grade computation'!H$6,""))),""),"")</f>
        <v/>
      </c>
      <c r="X176" s="286" t="str">
        <f aca="false">IF(B176&lt;&gt;"",IF(W176="","",IF(W176&lt;0.5,1,IF(AND(W176&gt;=0.5,W176&lt;P$10),2,IF(W176&gt;=P$10,3)))),"")</f>
        <v/>
      </c>
      <c r="Y176" s="194" t="str">
        <f aca="false">IF(B176 &lt;&gt; "",IF(AND('PRINTABLE (per grading)'!H$16="EXAM", 'PRINTABLE (per grading)'!B$13="Prelim"), IF(ISERROR(SUMIF('Exam (LECTURE ONLY)'!D$20:M$20, "CLO3", 'Exam (LECTURE ONLY)'!D178:M178) / 'Exam (LECTURE ONLY)'!AL$8), "", SUMIF('Exam (LECTURE ONLY)'!D$20:M$20, "CLO3", 'Exam (LECTURE ONLY)'!D178:M178) /'Exam (LECTURE ONLY)'!AL$8),
IF(AND('PRINTABLE (per grading)'!H$16="EXAM", 'PRINTABLE (per grading)'!B$13="Midterm"), IF(ISERROR(SUMIF('Exam (LECTURE ONLY)'!O$20:X$20, "CLO3", 'Exam (LECTURE ONLY)'!O178:X178) / 'Exam (LECTURE ONLY)'!AM$8), "", SUMIF('Exam (LECTURE ONLY)'!O$20:X$20, "CLO3", 'Exam (LECTURE ONLY)'!O178:X178) / 'Exam (LECTURE ONLY)'!AM$8),
IF(AND('PRINTABLE (per grading)'!H$16="EXAM", 'PRINTABLE (per grading)'!B$13="Final"), IF(ISERROR(SUMIF('Exam (LECTURE ONLY)'!Z$20:AI$20, "CLO3", 'Exam (LECTURE ONLY)'!Z178:AI178) / 'Exam (LECTURE ONLY)'!AN$8), "", SUMIF('Exam (LECTURE ONLY)'!Z$20:AI$20, "CLO3", 'Exam (LECTURE ONLY)'!Z178:AI178) / 'Exam (LECTURE ONLY)'!AN$8),
IF(AND('PRINTABLE (per grading)'!H$16="OUTPUT", 'PRINTABLE (per grading)'!B$13="Prelim"), IF(ISERROR(SUMIF(OUTPUT!C$20:M$20, "CLO3", OUTPUT!C178:M178) / OUTPUT!AL$8), "", SUMIF(OUTPUT!C$20:M$20, "CLO3", OUTPUT!C178:M178) / OUTPUT!AL$8),
IF(AND('PRINTABLE (per grading)'!H$16="OUTPUT", 'PRINTABLE (per grading)'!B$13="Midterm"), IF(ISERROR(SUMIF(OUTPUT!O$20:Y$20, "CLO3", OUTPUT!O178:Y178) / OUTPUT!AM$8), "", SUMIF(OUTPUT!O$20:Y$20, "CLO3", OUTPUT!O178:Y178) / OUTPUT!AM$8),
IF(AND('PRINTABLE (per grading)'!H$16="OUTPUT", 'PRINTABLE (per grading)'!B$13="Final"), IF(ISERROR(SUMIF(OUTPUT!AA$20:AI$20, "CLO3", OUTPUT!AA178:AI178) / OUTPUT!AN$8), "", SUMIF(OUTPUT!AA$20:AI$20, "CLO3", OUTPUT!AA178:AI178) / OUTPUT!AN$8),
"" )))))),"")</f>
        <v/>
      </c>
      <c r="Z176" s="286" t="str">
        <f aca="false">IF(B176&lt;&gt;"",IF(Y176="","",IF(Y176&lt;0.5,1,IF(AND(Y176&gt;=0.5,Y176&lt;P$10),2,IF(Y176&gt;=P$10,3)))),"")</f>
        <v/>
      </c>
      <c r="AA176" s="287" t="str">
        <f aca="false">IF(B176 &lt;&gt; "",IFERROR(IF(AVERAGE(W176,Y176)&gt;=P$10,"Y","N"),""),"")</f>
        <v/>
      </c>
      <c r="AB176" s="194" t="str">
        <f aca="false">IF(B176 &lt;&gt; "", IFERROR(IF(C$16 = "PRELIM", SUMIF('Database (LECTURE-RES-PRAC)'!D$14:AG$14, "CLO4", 'Database (LECTURE-RES-PRAC)'!D173:AG173) / 'Grade computation'!F$7, IF(C$16 = "MIDTERM", SUMIF('Database (LECTURE-RES-PRAC)'!AJ$14:BM$14, "CLO4", 'Database (LECTURE-RES-PRAC)'!AJ173:BM173) / 'Grade computation'!G$7, IF(C$16 = "FINAL", SUMIF('Database (LECTURE-RES-PRAC)'!BP$14:CS$14, "CLO4", 'Database (LECTURE-RES-PRAC)'!BP173:CS173) / 'Grade computation'!H$7,""))),""),"")</f>
        <v/>
      </c>
      <c r="AC176" s="286" t="str">
        <f aca="false">IF(B176&lt;&gt;"",IF(AB176="","",IF(AB176&lt;0.5,1,IF(AND(AB176&gt;=0.5,AB176&lt;P$10),2,IF(AB176&gt;=P$10,3)))),"")</f>
        <v/>
      </c>
      <c r="AD176" s="194" t="str">
        <f aca="false">IF(B176 &lt;&gt; "",IF(AND('PRINTABLE (per grading)'!H$16="EXAM", 'PRINTABLE (per grading)'!B$13="Prelim"), IF(ISERROR(SUMIF('Exam (LECTURE ONLY)'!D$20:M$20, "CLO4", 'Exam (LECTURE ONLY)'!D178:M178) / 'Exam (LECTURE ONLY)'!AL$9), "", SUMIF('Exam (LECTURE ONLY)'!D$20:M$20, "CLO4", 'Exam (LECTURE ONLY)'!D178:M178) /'Exam (LECTURE ONLY)'!AL$9),
IF(AND('PRINTABLE (per grading)'!H$16="EXAM", 'PRINTABLE (per grading)'!B$13="Midterm"), IF(ISERROR(SUMIF('Exam (LECTURE ONLY)'!O$20:X$20, "CLO4", 'Exam (LECTURE ONLY)'!O178:X178) / 'Exam (LECTURE ONLY)'!AM$9), "", SUMIF('Exam (LECTURE ONLY)'!O$20:X$20, "CLO4", 'Exam (LECTURE ONLY)'!O178:X178) / 'Exam (LECTURE ONLY)'!AM$9),
IF(AND('PRINTABLE (per grading)'!H$16="EXAM", 'PRINTABLE (per grading)'!B$13="Final"), IF(ISERROR(SUMIF('Exam (LECTURE ONLY)'!Z$20:AI$20, "CLO4", 'Exam (LECTURE ONLY)'!Z178:AI178) / 'Exam (LECTURE ONLY)'!AN$9), "", SUMIF('Exam (LECTURE ONLY)'!Z$20:AI$20, "CLO4", 'Exam (LECTURE ONLY)'!Z178:AI178) / 'Exam (LECTURE ONLY)'!AN$9),
IF(AND('PRINTABLE (per grading)'!H$16="OUTPUT", 'PRINTABLE (per grading)'!B$13="Prelim"), IF(ISERROR(SUMIF(OUTPUT!C$20:M$20, "CLO4", OUTPUT!C178:M178) / OUTPUT!AL$9), "", SUMIF(OUTPUT!C$20:M$20, "CLO4", OUTPUT!C178:M178) / OUTPUT!AL$9),
IF(AND('PRINTABLE (per grading)'!H$16="OUTPUT", 'PRINTABLE (per grading)'!B$13="Midterm"), IF(ISERROR(SUMIF(OUTPUT!O$20:Y$20, "CLO4", OUTPUT!O178:Y178) / OUTPUT!AM$9), "", SUMIF(OUTPUT!O$20:Y$20, "CLO4", OUTPUT!O178:Y178) / OUTPUT!AM$9),
IF(AND('PRINTABLE (per grading)'!H$16="OUTPUT", 'PRINTABLE (per grading)'!B$13="Final"), IF(ISERROR(SUMIF(OUTPUT!AA$20:AI$20, "CLO4", OUTPUT!AA178:AI178) / OUTPUT!AN$9), "", SUMIF(OUTPUT!AA$20:AI$20, "CLO4", OUTPUT!AA178:AI178) / OUTPUT!AN$9),
"")))))),"")</f>
        <v/>
      </c>
      <c r="AE176" s="286" t="str">
        <f aca="false">IF(B176&lt;&gt;"",IF(AD176="","",IF(AD176&lt;0.5,1,IF(AND(AD176&gt;=0.5,AD176&lt;P$10),2,IF(AD176&gt;=P$10,3)))),"")</f>
        <v/>
      </c>
      <c r="AF176" s="287" t="str">
        <f aca="false">IF(B176 &lt;&gt; "",IFERROR(IF(AVERAGE(AB176,AD176)&gt;=P$10,"Y","N"),""),"")</f>
        <v/>
      </c>
      <c r="AG176" s="194" t="str">
        <f aca="false">IF(B176 &lt;&gt; "", IFERROR(IF(C$16 = "PRELIM", SUMIF('Database (LECTURE-RES-PRAC)'!D$14:AG$14, "CLO5", 'Database (LECTURE-RES-PRAC)'!D173:AG173) / 'Grade computation'!F$8, IF(C$16 = "MIDTERM", SUMIF('Database (LECTURE-RES-PRAC)'!AJ$14:BM$14, "CLO5", 'Database (LECTURE-RES-PRAC)'!AJ173:BM173) / 'Grade computation'!G$8, IF(C$16 = "FINAL", SUMIF('Database (LECTURE-RES-PRAC)'!BP$14:CS$14, "CLO5", 'Database (LECTURE-RES-PRAC)'!BP173:CS173) / 'Grade computation'!H$8,""))),""),"")</f>
        <v/>
      </c>
      <c r="AH176" s="286" t="str">
        <f aca="false">IF(B176&lt;&gt;"",IF(AG176="","",IF(AG176&lt;0.5,1,IF(AND(AG176&gt;=0.5,AG176&lt;P$10),2,IF(AG176&gt;=P$10,3)))),"")</f>
        <v/>
      </c>
      <c r="AI176" s="194" t="str">
        <f aca="false">IF(B176 &lt;&gt; "",IF(AND('PRINTABLE (per grading)'!H$16="EXAM", 'PRINTABLE (per grading)'!B$13="Prelim"), IF(ISERROR(SUMIF('Exam (LECTURE ONLY)'!D$20:M$20, "CLO5", 'Exam (LECTURE ONLY)'!D178:M178) / 'Exam (LECTURE ONLY)'!AL$10), "", SUMIF('Exam (LECTURE ONLY)'!D$20:M$20, "CLO5", 'Exam (LECTURE ONLY)'!D178:M178) /'Exam (LECTURE ONLY)'!AL$10),
IF(AND('PRINTABLE (per grading)'!H$16="EXAM", 'PRINTABLE (per grading)'!B$13="Midterm"), IF(ISERROR(SUMIF('Exam (LECTURE ONLY)'!O$20:X$20, "CLO5", 'Exam (LECTURE ONLY)'!O178:X178) / 'Exam (LECTURE ONLY)'!AM$10), "", SUMIF('Exam (LECTURE ONLY)'!O$20:X$20, "CLO5", 'Exam (LECTURE ONLY)'!O178:X178) / 'Exam (LECTURE ONLY)'!AM$10),
IF(AND('PRINTABLE (per grading)'!H$16="EXAM", 'PRINTABLE (per grading)'!B$13="Final"), IF(ISERROR(SUMIF('Exam (LECTURE ONLY)'!Z$20:AI$20, "CLO5", 'Exam (LECTURE ONLY)'!Z178:AI178) / 'Exam (LECTURE ONLY)'!AN$10), "", SUMIF('Exam (LECTURE ONLY)'!Z$20:AI$20, "CLO5", 'Exam (LECTURE ONLY)'!Z178:AI178) / 'Exam (LECTURE ONLY)'!AN$10),
IF(AND('PRINTABLE (per grading)'!H$16="OUTPUT", 'PRINTABLE (per grading)'!B$13="Prelim"), IF(ISERROR(SUMIF(OUTPUT!C$20:M$20, "CLO5", OUTPUT!C178:M178) / OUTPUT!AL$10), "", SUMIF(OUTPUT!C$20:M$20, "CLO5", OUTPUT!C178:M178) / OUTPUT!AL$10),
IF(AND('PRINTABLE (per grading)'!H$16="OUTPUT", 'PRINTABLE (per grading)'!B$13="Midterm"), IF(ISERROR(SUMIF(OUTPUT!O$20:Y$20, "CLO5", OUTPUT!O178:Y178) / OUTPUT!AM$10), "", SUMIF(OUTPUT!O$20:Y$20, "CLO5", OUTPUT!O178:Y178) / OUTPUT!AM$10),
IF(AND('PRINTABLE (per grading)'!H$16="OUTPUT", 'PRINTABLE (per grading)'!B$13="Final"), IF(ISERROR(SUMIF(OUTPUT!AA$20:AI$20, "CLO5", OUTPUT!AA178:AI178) / OUTPUT!AN$10), "", SUMIF(OUTPUT!AA$20:AI$20, "CLO5", OUTPUT!AA178:AI178) / OUTPUT!AN$10),
"")))))),"")</f>
        <v/>
      </c>
      <c r="AJ176" s="286" t="str">
        <f aca="false">IF(B176&lt;&gt;"",IF(AI176="","",IF(AI176&lt;0.5,1,IF(AND(AI176&gt;=0.5,AI176&lt;P$10),2,IF(AI176&gt;=P$10,3)))),"")</f>
        <v/>
      </c>
      <c r="AK176" s="287" t="str">
        <f aca="false">IF(B176 &lt;&gt; "",IFERROR(IF(AVERAGE(AG176,AI176)&gt;=P$10,"Y","N"),""),"")</f>
        <v/>
      </c>
      <c r="AL176" s="194" t="str">
        <f aca="false">IF(B176 &lt;&gt; "", IFERROR(IF(C$16 = "PRELIM", SUMIF('Database (LECTURE-RES-PRAC)'!D$14:AG$14, "CLO6", 'Database (LECTURE-RES-PRAC)'!D173:AG173) / 'Grade computation'!F$9, IF(C$16 = "MIDTERM", SUMIF('Database (LECTURE-RES-PRAC)'!AJ$14:BM$14, "CLO6", 'Database (LECTURE-RES-PRAC)'!AJ173:BM173) / 'Grade computation'!G$9, IF(C$16 = "FINAL", SUMIF('Database (LECTURE-RES-PRAC)'!BP$14:CS$14, "CLO6", 'Database (LECTURE-RES-PRAC)'!BP173:CS173) / 'Grade computation'!H$9,""))),""),"")</f>
        <v/>
      </c>
      <c r="AM176" s="286" t="str">
        <f aca="false">IF(B176&lt;&gt;"",IF(AL176="","",IF(AL176&lt;0.5,1,IF(AND(AL176&gt;=0.5,AL176&lt;P$10),2,IF(AL176&gt;=P$10,3)))),"")</f>
        <v/>
      </c>
      <c r="AN176" s="194" t="str">
        <f aca="false">IF(B176 &lt;&gt; "",IF(AND('PRINTABLE (per grading)'!H$16="EXAM", 'PRINTABLE (per grading)'!B$13="Prelim"), IF(ISERROR(SUMIF('Exam (LECTURE ONLY)'!D$20:M$20, "CLO6", 'Exam (LECTURE ONLY)'!D178:M178) / 'Exam (LECTURE ONLY)'!AL$11), "", SUMIF('Exam (LECTURE ONLY)'!D$20:M$20, "CLO6", 'Exam (LECTURE ONLY)'!D178:M178) /'Exam (LECTURE ONLY)'!AL$11),
IF(AND('PRINTABLE (per grading)'!H$16="EXAM", 'PRINTABLE (per grading)'!B$13="Midterm"), IF(ISERROR(SUMIF('Exam (LECTURE ONLY)'!O$20:X$20, "CLO6", 'Exam (LECTURE ONLY)'!O178:X178) / 'Exam (LECTURE ONLY)'!AM$11), "", SUMIF('Exam (LECTURE ONLY)'!O$20:X$20, "CLO6", 'Exam (LECTURE ONLY)'!O178:X178) / 'Exam (LECTURE ONLY)'!AM$11),
IF(AND('PRINTABLE (per grading)'!H$16="EXAM", 'PRINTABLE (per grading)'!B$13="Final"), IF(ISERROR(SUMIF('Exam (LECTURE ONLY)'!Z$20:AI$20, "CLO6", 'Exam (LECTURE ONLY)'!Z178:AI178) / 'Exam (LECTURE ONLY)'!AN$11), "", SUMIF('Exam (LECTURE ONLY)'!Z$20:AI$20, "CLO6", 'Exam (LECTURE ONLY)'!Z178:AI178) / 'Exam (LECTURE ONLY)'!AN$11),
IF(AND('PRINTABLE (per grading)'!H$16="OUTPUT", 'PRINTABLE (per grading)'!B$13="Prelim"), IF(ISERROR(SUMIF(OUTPUT!C$20:M$20, "CLO6", OUTPUT!C178:M178) / OUTPUT!AL$11), "", SUMIF(OUTPUT!C$20:M$20, "CLO6", OUTPUT!C178:M178) / OUTPUT!AL$11),
IF(AND('PRINTABLE (per grading)'!H$16="OUTPUT", 'PRINTABLE (per grading)'!B$13="Midterm"), IF(ISERROR(SUMIF(OUTPUT!O$20:Y$20, "CLO6", OUTPUT!O178:Y178) / OUTPUT!AM$11), "", SUMIF(OUTPUT!O$20:Y$20, "CLO6", OUTPUT!O178:Y178) / OUTPUT!AM$11),
IF(AND('PRINTABLE (per grading)'!H$16="OUTPUT", 'PRINTABLE (per grading)'!B$13="Final"), IF(ISERROR(SUMIF(OUTPUT!AA$20:AI$20, "CLO6", OUTPUT!AA178:AI178) / OUTPUT!AN$11), "", SUMIF(OUTPUT!AA$20:AI$20, "CLO6", OUTPUT!AA178:AI178) / OUTPUT!AN$11),
"")))))),"")</f>
        <v/>
      </c>
      <c r="AO176" s="286" t="str">
        <f aca="false">IF(B176&lt;&gt;"",IF(AN176="","",IF(AN176&lt;0.5,1,IF(AND(AN176&gt;=0.5,AN176&lt;P$10),2,IF(AN176&gt;=P$10,3)))),"")</f>
        <v/>
      </c>
      <c r="AP176" s="287" t="str">
        <f aca="false">IF(B176 &lt;&gt; "",IFERROR(IF(AVERAGE(AL176,AN176)&gt;=P$10,"Y","N"),""),"")</f>
        <v/>
      </c>
      <c r="AQ176" s="194" t="str">
        <f aca="false">IF(B176 &lt;&gt; "", IFERROR(IF(C$16 = "PRELIM", SUMIF('Database (LECTURE-RES-PRAC)'!D$14:AG$14, "CLO7", 'Database (LECTURE-RES-PRAC)'!D173:AG173) / 'Grade computation'!F$10, IF(C$16 = "MIDTERM", SUMIF('Database (LECTURE-RES-PRAC)'!AJ$14:BM$14, "CLO7", 'Database (LECTURE-RES-PRAC)'!AJ173:BM173) / 'Grade computation'!G$10, IF(C$16 = "FINAL", SUMIF('Database (LECTURE-RES-PRAC)'!BP$14:CS$14, "CLO7", 'Database (LECTURE-RES-PRAC)'!BP173:CS173) / 'Grade computation'!H$10,""))),""),"")</f>
        <v/>
      </c>
      <c r="AR176" s="286" t="str">
        <f aca="false">IF(B176&lt;&gt;"",IF(AQ176="","",IF(AQ176&lt;0.5,1,IF(AND(AQ176&gt;=0.5,AQ176&lt;P$10),2,IF(AQ176&gt;=P$10,3)))),"")</f>
        <v/>
      </c>
      <c r="AS176" s="194" t="str">
        <f aca="false">IF(B176 &lt;&gt; "",IF(AND('PRINTABLE (per grading)'!H$16="EXAM", 'PRINTABLE (per grading)'!B$13="Prelim"), IF(ISERROR(SUMIF('Exam (LECTURE ONLY)'!D$20:M$20, "CLO7", 'Exam (LECTURE ONLY)'!D178:M178) / 'Exam (LECTURE ONLY)'!AL$12), "", SUMIF('Exam (LECTURE ONLY)'!D$20:M$20, "CLO7", 'Exam (LECTURE ONLY)'!D178:M178) /'Exam (LECTURE ONLY)'!AL$12),
IF(AND('PRINTABLE (per grading)'!H$16="EXAM", 'PRINTABLE (per grading)'!B$13="Midterm"), IF(ISERROR(SUMIF('Exam (LECTURE ONLY)'!O$20:X$20, "CLO7", 'Exam (LECTURE ONLY)'!O178:X178) / 'Exam (LECTURE ONLY)'!AM$12), "", SUMIF('Exam (LECTURE ONLY)'!O$20:X$20, "CLO7", 'Exam (LECTURE ONLY)'!O178:X178) / 'Exam (LECTURE ONLY)'!AM$12),
IF(AND('PRINTABLE (per grading)'!H$16="EXAM", 'PRINTABLE (per grading)'!B$13="Final"), IF(ISERROR(SUMIF('Exam (LECTURE ONLY)'!Z$20:AI$20, "CLO7", 'Exam (LECTURE ONLY)'!Z178:AI178) / 'Exam (LECTURE ONLY)'!AN$12), "", SUMIF('Exam (LECTURE ONLY)'!Z$20:AI$20, "CLO7", 'Exam (LECTURE ONLY)'!Z178:AI178) / 'Exam (LECTURE ONLY)'!AN$12),
IF(AND('PRINTABLE (per grading)'!H$16="OUTPUT", 'PRINTABLE (per grading)'!B$13="Prelim"), IF(ISERROR(SUMIF(OUTPUT!C$20:M$20, "CLO7", OUTPUT!C178:M178) / OUTPUT!AL$12), "", SUMIF(OUTPUT!C$20:M$20, "CLO7", OUTPUT!C178:M178) / OUTPUT!AL$12),
IF(AND('PRINTABLE (per grading)'!H$16="OUTPUT", 'PRINTABLE (per grading)'!B$13="Midterm"), IF(ISERROR(SUMIF(OUTPUT!O$20:Y$20, "CLO7", OUTPUT!O178:Y178) / OUTPUT!AM$12), "", SUMIF(OUTPUT!O$20:Y$20, "CLO7", OUTPUT!O178:Y178) / OUTPUT!AM$12),
IF(AND('PRINTABLE (per grading)'!H$16="OUTPUT", 'PRINTABLE (per grading)'!B$13="Final"), IF(ISERROR(SUMIF(OUTPUT!AA$20:AI$20, "CLO7", OUTPUT!AA178:AI178) / OUTPUT!AN$12), "", SUMIF(OUTPUT!AA$20:AI$20, "CLO7", OUTPUT!AA178:AI178) / OUTPUT!AN$12),
"")))))),"")</f>
        <v/>
      </c>
      <c r="AT176" s="286" t="str">
        <f aca="false">IF(B176&lt;&gt;"",IF(AS176="","",IF(AS176&lt;0.5,1,IF(AND(AS176&gt;=0.5,AS176&lt;P$10),2,IF(AS176&gt;=P$10,3)))),"")</f>
        <v/>
      </c>
      <c r="AU176" s="287" t="str">
        <f aca="false">IF(B176 &lt;&gt; "",IFERROR(IF(AVERAGE(AQ176,AS176)&gt;=P$10,"Y","N"),""),"")</f>
        <v/>
      </c>
      <c r="AV176" s="194" t="str">
        <f aca="false">IF(B176 &lt;&gt; "", IFERROR(IF(C$16 = "PRELIM", SUMIF('Database (LECTURE-RES-PRAC)'!D$14:AG$14, "CLO8", 'Database (LECTURE-RES-PRAC)'!D173:AG173) / 'Grade computation'!F$11, IF(C$16 = "MIDTERM", SUMIF('Database (LECTURE-RES-PRAC)'!AJ$14:BM$14, "CLO8", 'Database (LECTURE-RES-PRAC)'!AJ173:BM173) / 'Grade computation'!G$11, IF(C$16 = "FINAL", SUMIF('Database (LECTURE-RES-PRAC)'!BP$14:CS$14, "CLO8", 'Database (LECTURE-RES-PRAC)'!BP173:CS173) / 'Grade computation'!H$11,""))),""),"")</f>
        <v/>
      </c>
      <c r="AW176" s="286" t="str">
        <f aca="false">IF(B176&lt;&gt;"",IF(AV176="","",IF(AV176&lt;0.5,1,IF(AND(AV176&gt;=0.5,AV176&lt;P$10),2,IF(AV176&gt;=P$10,3)))),"")</f>
        <v/>
      </c>
      <c r="AX176" s="194" t="str">
        <f aca="false">IF(B176 &lt;&gt; "",IF(AND('PRINTABLE (per grading)'!H$16="EXAM", 'PRINTABLE (per grading)'!B$13="Prelim"), IF(ISERROR(SUMIF('Exam (LECTURE ONLY)'!D$20:M$20, "CLO8", 'Exam (LECTURE ONLY)'!D178:M178) / 'Exam (LECTURE ONLY)'!AL$13), "", SUMIF('Exam (LECTURE ONLY)'!D$20:M$20, "CLO8", 'Exam (LECTURE ONLY)'!D178:M178) /'Exam (LECTURE ONLY)'!AL$13),
IF(AND('PRINTABLE (per grading)'!H$16="EXAM", 'PRINTABLE (per grading)'!B$13="Midterm"), IF(ISERROR(SUMIF('Exam (LECTURE ONLY)'!O$20:X$20, "CLO8", 'Exam (LECTURE ONLY)'!O178:X178) / 'Exam (LECTURE ONLY)'!AM$13), "", SUMIF('Exam (LECTURE ONLY)'!O$20:X$20, "CLO8", 'Exam (LECTURE ONLY)'!O178:X178) / 'Exam (LECTURE ONLY)'!AM$13),
IF(AND('PRINTABLE (per grading)'!H$16="EXAM", 'PRINTABLE (per grading)'!B$13="Final"), IF(ISERROR(SUMIF('Exam (LECTURE ONLY)'!Z$20:AI$20, "CLO8", 'Exam (LECTURE ONLY)'!Z178:AI178) / 'Exam (LECTURE ONLY)'!AN$13), "", SUMIF('Exam (LECTURE ONLY)'!Z$20:AI$20, "CLO8", 'Exam (LECTURE ONLY)'!Z178:AI178) / 'Exam (LECTURE ONLY)'!AN$13),
IF(AND('PRINTABLE (per grading)'!H$16="OUTPUT", 'PRINTABLE (per grading)'!B$13="Prelim"), IF(ISERROR(SUMIF(OUTPUT!C$20:M$20, "CLO8", OUTPUT!C178:M178) / OUTPUT!AL$13), "", SUMIF(OUTPUT!C$20:M$20, "CLO8", OUTPUT!C178:M178) / OUTPUT!AL$13),
IF(AND('PRINTABLE (per grading)'!H$16="OUTPUT", 'PRINTABLE (per grading)'!B$13="Midterm"), IF(ISERROR(SUMIF(OUTPUT!O$20:Y$20, "CLO8", OUTPUT!O178:Y178) / OUTPUT!AM$13), "", SUMIF(OUTPUT!O$20:Y$20, "CLO8", OUTPUT!O178:Y178) / OUTPUT!AM$13),
IF(AND('PRINTABLE (per grading)'!H$16="OUTPUT", 'PRINTABLE (per grading)'!B$13="Final"), IF(ISERROR(SUMIF(OUTPUT!AA$20:AI$20, "CLO8", OUTPUT!AA178:AI178) / OUTPUT!AN$13), "", SUMIF(OUTPUT!AA$20:AI$20, "CLO8", OUTPUT!AA178:AI178) / OUTPUT!AN$13),
"")))))),"")</f>
        <v/>
      </c>
      <c r="AY176" s="286" t="str">
        <f aca="false">IF(B176&lt;&gt;"",IF(AX176="","",IF(AX176&lt;0.5,1,IF(AND(AX176&gt;=0.5,AX176&lt;P$10),2,IF(AX176&gt;=P$10,3)))),"")</f>
        <v/>
      </c>
      <c r="AZ176" s="287" t="str">
        <f aca="false">IF(B176 &lt;&gt; "",IFERROR(IF(AVERAGE(AV176,AX176)&gt;=P$10,"Y","N"),""),"")</f>
        <v/>
      </c>
      <c r="BA176" s="194" t="str">
        <f aca="false">IF(B176 &lt;&gt; "", IFERROR(IF(C$16 = "PRELIM", SUMIF('Database (LECTURE-RES-PRAC)'!D$14:AG$14, "CLO9", 'Database (LECTURE-RES-PRAC)'!D173:AG173) / 'Grade computation'!F$12, IF(C$16 = "MIDTERM", SUMIF('Database (LECTURE-RES-PRAC)'!AJ$14:BM$14, "CLO9", 'Database (LECTURE-RES-PRAC)'!AJ173:BM173) / 'Grade computation'!G$12, IF(C$16 = "FINAL", SUMIF('Database (LECTURE-RES-PRAC)'!BP$14:CS$14, "CLO9", 'Database (LECTURE-RES-PRAC)'!BP173:CS173) / 'Grade computation'!H$12,""))),""),"")</f>
        <v/>
      </c>
      <c r="BB176" s="286" t="str">
        <f aca="false">IF(B176&lt;&gt;"",IF(BA176="","",IF(BA176&lt;0.5,1,IF(AND(BA176&gt;=0.5,BA176&lt;P$10),2,IF(BA176&gt;=P$10,3)))),"")</f>
        <v/>
      </c>
      <c r="BC176" s="194" t="str">
        <f aca="false">IF(B176 &lt;&gt; "",IF(AND('PRINTABLE (per grading)'!H$16="EXAM", 'PRINTABLE (per grading)'!B$13="Prelim"), IF(ISERROR(SUMIF('Exam (LECTURE ONLY)'!D$20:M$20, "CLO9", 'Exam (LECTURE ONLY)'!D178:M178) / 'Exam (LECTURE ONLY)'!AL$14), "", SUMIF('Exam (LECTURE ONLY)'!D$20:M$20, "CLO9", 'Exam (LECTURE ONLY)'!D178:M178) /'Exam (LECTURE ONLY)'!AL$14),
IF(AND('PRINTABLE (per grading)'!H$16="EXAM", 'PRINTABLE (per grading)'!B$13="Midterm"), IF(ISERROR(SUMIF('Exam (LECTURE ONLY)'!O$20:X$20, "CLO9", 'Exam (LECTURE ONLY)'!O178:X178) / 'Exam (LECTURE ONLY)'!AM$14), "", SUMIF('Exam (LECTURE ONLY)'!O$20:X$20, "CLO9", 'Exam (LECTURE ONLY)'!O178:X178) / 'Exam (LECTURE ONLY)'!AM$14),
IF(AND('PRINTABLE (per grading)'!H$16="EXAM", 'PRINTABLE (per grading)'!B$13="Final"), IF(ISERROR(SUMIF('Exam (LECTURE ONLY)'!Z$20:AI$20, "CLO9", 'Exam (LECTURE ONLY)'!Z178:AI178) / 'Exam (LECTURE ONLY)'!AN$14), "", SUMIF('Exam (LECTURE ONLY)'!Z$20:AI$20, "CLO9", 'Exam (LECTURE ONLY)'!Z178:AI178) / 'Exam (LECTURE ONLY)'!AN$14),
IF(AND('PRINTABLE (per grading)'!H$16="OUTPUT", 'PRINTABLE (per grading)'!B$13="Prelim"), IF(ISERROR(SUMIF(OUTPUT!C$20:M$20, "CLO9", OUTPUT!C178:M178) / OUTPUT!AL$14), "", SUMIF(OUTPUT!C$20:M$20, "CLO9", OUTPUT!C178:M178) / OUTPUT!AL$14),
IF(AND('PRINTABLE (per grading)'!H$16="OUTPUT", 'PRINTABLE (per grading)'!B$13="Midterm"), IF(ISERROR(SUMIF(OUTPUT!O$20:Y$20, "CLO9", OUTPUT!O178:Y178) / OUTPUT!AM$14), "", SUMIF(OUTPUT!O$20:Y$20, "CLO9", OUTPUT!O178:Y178) / OUTPUT!AM$14),
IF(AND('PRINTABLE (per grading)'!H$16="OUTPUT", 'PRINTABLE (per grading)'!B$13="Final"), IF(ISERROR(SUMIF(OUTPUT!AA$20:AI$20, "CLO9", OUTPUT!AA178:AI178) / OUTPUT!AN$14), "", SUMIF(OUTPUT!AA$20:AI$20, "CLO9", OUTPUT!AA178:AI178) / OUTPUT!AN$14),
"")))))),"")</f>
        <v/>
      </c>
      <c r="BD176" s="286" t="str">
        <f aca="false">IF(B176&lt;&gt;"",IF(BC176="","",IF(BC176&lt;0.5,1,IF(AND(BC176&gt;=0.5,BC176&lt;P$10),2,IF(BC176&gt;=P$10,3)))),"")</f>
        <v/>
      </c>
      <c r="BE176" s="287" t="str">
        <f aca="false">IF(B176 &lt;&gt; "",IFERROR(IF(AVERAGE(BA176,BC176)&gt;=P$10,"Y","N"),""),"")</f>
        <v/>
      </c>
      <c r="BF176" s="194" t="str">
        <f aca="false">IF(B176 &lt;&gt; "", IFERROR(IF(C$16 = "PRELIM", SUMIF('Database (LECTURE-RES-PRAC)'!D$14:AG$14, "CLO10", 'Database (LECTURE-RES-PRAC)'!D173:AG173) / 'Grade computation'!F$13, IF(C$16 = "MIDTERM", SUMIF('Database (LECTURE-RES-PRAC)'!AJ$14:BM$14, "CLO10", 'Database (LECTURE-RES-PRAC)'!AJ173:BM173) / 'Grade computation'!G$13, IF(C$16 = "FINAL", SUMIF('Database (LECTURE-RES-PRAC)'!BP$14:CS$14, "CLO10", 'Database (LECTURE-RES-PRAC)'!BP173:CS173) / 'Grade computation'!H$13,""))),""),"")</f>
        <v/>
      </c>
      <c r="BG176" s="286" t="str">
        <f aca="false">IF(B176&lt;&gt;"",IF(BF176="","",IF(BF176&lt;0.5,1,IF(AND(BF176&gt;=0.5,BF176&lt;P$10),2,IF(BF176&gt;=P$10,3)))),"")</f>
        <v/>
      </c>
      <c r="BH176" s="194" t="str">
        <f aca="false">IF(B176 &lt;&gt; "",IF(AND('PRINTABLE (per grading)'!H$16="EXAM", 'PRINTABLE (per grading)'!B$13="Prelim"), IF(ISERROR(SUMIF('Exam (LECTURE ONLY)'!D$20:M$20, "CLO10", 'Exam (LECTURE ONLY)'!D178:M178) / 'Exam (LECTURE ONLY)'!AL$15), "", SUMIF('Exam (LECTURE ONLY)'!D$20:M$20, "CLO10", 'Exam (LECTURE ONLY)'!D178:M178) /'Exam (LECTURE ONLY)'!AL$15),
IF(AND('PRINTABLE (per grading)'!H$16="EXAM", 'PRINTABLE (per grading)'!B$13="Midterm"), IF(ISERROR(SUMIF('Exam (LECTURE ONLY)'!O$20:X$20, "CLO10", 'Exam (LECTURE ONLY)'!O178:X178) / 'Exam (LECTURE ONLY)'!AM$15), "", SUMIF('Exam (LECTURE ONLY)'!O$20:X$20, "CLO10", 'Exam (LECTURE ONLY)'!O178:X178) / 'Exam (LECTURE ONLY)'!AM$15),
IF(AND('PRINTABLE (per grading)'!H$16="EXAM", 'PRINTABLE (per grading)'!B$13="Final"), IF(ISERROR(SUMIF('Exam (LECTURE ONLY)'!Z$20:AI$20, "CLO10", 'Exam (LECTURE ONLY)'!Z178:AI178) / 'Exam (LECTURE ONLY)'!AN$15), "", SUMIF('Exam (LECTURE ONLY)'!Z$20:AI$20, "CLO10", 'Exam (LECTURE ONLY)'!Z178:AI178) / 'Exam (LECTURE ONLY)'!AN$15),
IF(AND('PRINTABLE (per grading)'!H$16="OUTPUT", 'PRINTABLE (per grading)'!B$13="Prelim"), IF(ISERROR(SUMIF(OUTPUT!C$20:M$20, "CLO10", OUTPUT!C178:M178) / OUTPUT!AL$15), "", SUMIF(OUTPUT!C$20:M$20, "CLO10", OUTPUT!C178:M178) / OUTPUT!AL$15),
IF(AND('PRINTABLE (per grading)'!H$16="OUTPUT", 'PRINTABLE (per grading)'!B$13="Midterm"), IF(ISERROR(SUMIF(OUTPUT!O$20:Y$20, "CLO10", OUTPUT!O178:Y178) / OUTPUT!AM$15), "", SUMIF(OUTPUT!O$20:Y$20, "CLO10", OUTPUT!O178:Y178) / OUTPUT!AM$15),
IF(AND('PRINTABLE (per grading)'!H$16="OUTPUT", 'PRINTABLE (per grading)'!B$13="Final"), IF(ISERROR(SUMIF(OUTPUT!AA$20:AI$20, "CLO10", OUTPUT!AA178:AI178) / OUTPUT!AN$15), "", SUMIF(OUTPUT!AA$20:AI$20, "CLO10", OUTPUT!AA178:AI178) / OUTPUT!AN$15),
"")))))),"")</f>
        <v/>
      </c>
      <c r="BI176" s="286" t="str">
        <f aca="false">IF(B176&lt;&gt;"",IF(BH176="","",IF(BH176&lt;0.5,1,IF(AND(BH176&gt;=0.5,BH176&lt;P$10),2,IF(BH176&gt;=P$10,3)))),"")</f>
        <v/>
      </c>
      <c r="BJ176" s="287" t="str">
        <f aca="false">IF(B176 &lt;&gt; "",IFERROR(IF(AVERAGE(BF176,BH176)&gt;=P$10,"Y","N"),""),"")</f>
        <v/>
      </c>
      <c r="BK176" s="8"/>
    </row>
    <row r="177" customFormat="false" ht="19.5" hidden="false" customHeight="true" outlineLevel="0" collapsed="false">
      <c r="A177" s="183" t="str">
        <f aca="false">IF(ISBLANK('Database (LECTURE-RES-PRAC)'!A174),"",'Database (LECTURE-RES-PRAC)'!A174)</f>
        <v/>
      </c>
      <c r="B177" s="184" t="str">
        <f aca="false">IF(ISBLANK('Database (LECTURE-RES-PRAC)'!B174),"",'Database (LECTURE-RES-PRAC)'!B174)</f>
        <v/>
      </c>
      <c r="C177" s="230" t="str">
        <f aca="false">IF(B177&lt;&gt;"",IF(C$16="PRELIM",'Grade computation'!C177, IF(C$16="MIDTERM",'Grade computation'!K177, IF(C$16="FINAL",'Grade computation'!S177,""))),"")</f>
        <v/>
      </c>
      <c r="D177" s="231" t="str">
        <f aca="false">IF(B177&lt;&gt;"",IFERROR(IF(B$11="80-20", (((C177/C$19)*X$6)+X$7)*D$18, IF(B$11="60-40", (((C177/C$19)*Y$6)+Y$7)*D$18, 0)),0),"")</f>
        <v/>
      </c>
      <c r="E177" s="230" t="str">
        <f aca="false">IF(B177&lt;&gt;"", IF(C$16="PRELIM",'Grade computation'!E177, IF(C$16="MIDTERM",'Grade computation'!M177, IF(C$16="FINAL",'Grade computation'!U177,""))),"")</f>
        <v/>
      </c>
      <c r="F177" s="232" t="str">
        <f aca="false">IF(B177&lt;&gt;"",IFERROR(IF(B$11="80-20", (((E177/E$19)*X$6)+X$7)*F$18, IF(B$11="60-40", (((E177/E$19)*Y$6)+Y$7)*F$18, 0)),0),"")</f>
        <v/>
      </c>
      <c r="G177" s="233" t="str">
        <f aca="false">IF(B177&lt;&gt;"",IFERROR((D177+F177),0),"")</f>
        <v/>
      </c>
      <c r="H177" s="234" t="str">
        <f aca="false">IF(B177&lt;&gt;"",IF(C$16="PRELIM", 'Grade computation'!H177, IF(C$16="MIDTERM", 'Grade computation'!P177, IF(C$16="FINAL",'Grade computation'!X177, ""))),"")</f>
        <v/>
      </c>
      <c r="I177" s="233" t="str">
        <f aca="false">IF(B177&lt;&gt;"",IFERROR(IF(B$11="80-20", (((H177/H$19)*X$6)+X$7)*I$19, IF(B$11="60-40", (((H177/H$19)*Y$6)+Y$7)*I$19, 0)),0),"")</f>
        <v/>
      </c>
      <c r="J177" s="237" t="str">
        <f aca="false">IFERROR((G177+I177),"")</f>
        <v/>
      </c>
      <c r="K177" s="183" t="str">
        <f aca="false">IFERROR(IF(J177="","",IF(J177&gt;=75,"PASSED","FAILED")),"")</f>
        <v/>
      </c>
      <c r="L177" s="183"/>
      <c r="M177" s="194" t="str">
        <f aca="false">IF(B177 &lt;&gt; "", IFERROR(IF(C$16 = "PRELIM", SUMIF('Database (LECTURE-RES-PRAC)'!D$14:AG$14, "CLO1", 'Database (LECTURE-RES-PRAC)'!D174:AG174) / 'Grade computation'!F$4, IF(C$16 = "MIDTERM", SUMIF('Database (LECTURE-RES-PRAC)'!AJ$14:BM$14, "CLO1", 'Database (LECTURE-RES-PRAC)'!AJ174:BM174) / 'Grade computation'!G$4, IF(C$16 = "FINAL", SUMIF('Database (LECTURE-RES-PRAC)'!BP$14:CS$14, "CLO1", 'Database (LECTURE-RES-PRAC)'!BP174:CS174) / 'Grade computation'!H$4,""))),""),"")</f>
        <v/>
      </c>
      <c r="N177" s="286" t="str">
        <f aca="false">IF(B177&lt;&gt;"",IF(M177="","",IF(M177&lt;0.5,1,IF(AND(M177&gt;=0.5,M177&lt;P$10),2,IF(M177&gt;=P$10,3)))),"")</f>
        <v/>
      </c>
      <c r="O177" s="194" t="str">
        <f aca="false">IF(B177 &lt;&gt; "",IF(AND('PRINTABLE (per grading)'!H$16="EXAM", 'PRINTABLE (per grading)'!B$13="Prelim"), IF(ISERROR(SUMIF('Exam (LECTURE ONLY)'!D$20:M$20, "CLO1", 'Exam (LECTURE ONLY)'!D179:M179) / 'Exam (LECTURE ONLY)'!AL$6), "", SUMIF('Exam (LECTURE ONLY)'!D$20:M$20, "CLO1", 'Exam (LECTURE ONLY)'!D179:M179) /'Exam (LECTURE ONLY)'!AL$6),
IF(AND('PRINTABLE (per grading)'!H$16="EXAM", 'PRINTABLE (per grading)'!B$13="Midterm"), IF(ISERROR(SUMIF('Exam (LECTURE ONLY)'!O$20:X$20, "CLO1", 'Exam (LECTURE ONLY)'!O179:X179) / 'Exam (LECTURE ONLY)'!AM$6), "", SUMIF('Exam (LECTURE ONLY)'!O$20:X$20, "CLO1", 'Exam (LECTURE ONLY)'!O179:X179) / 'Exam (LECTURE ONLY)'!AM$6),
IF(AND('PRINTABLE (per grading)'!H$16="EXAM", 'PRINTABLE (per grading)'!B$13="Final"), IF(ISERROR(SUMIF('Exam (LECTURE ONLY)'!Z$20:AI$20, "CLO1", 'Exam (LECTURE ONLY)'!Z179:AI179) / 'Exam (LECTURE ONLY)'!AN$6), "", SUMIF('Exam (LECTURE ONLY)'!Z$20:AI$20, "CLO1", 'Exam (LECTURE ONLY)'!Z179:AI179) / 'Exam (LECTURE ONLY)'!AN$6),
IF(AND('PRINTABLE (per grading)'!H$16="OUTPUT", 'PRINTABLE (per grading)'!B$13="Prelim"), IF(ISERROR(SUMIF(OUTPUT!C$20:M$20, "CLO1", OUTPUT!C179:M179) / OUTPUT!AL$6), "", SUMIF(OUTPUT!C$20:M$20, "CLO1", OUTPUT!C179:M179) / OUTPUT!AL$6),
IF(AND('PRINTABLE (per grading)'!H$16="OUTPUT", 'PRINTABLE (per grading)'!B$13="Midterm"), IF(ISERROR(SUMIF(OUTPUT!O$20:Y$20, "CLO1", OUTPUT!O179:Y179) / OUTPUT!AM$6), "", SUMIF(OUTPUT!O$20:Y$20, "CLO1", OUTPUT!O179:Y179) / OUTPUT!AM$6),
IF(AND('PRINTABLE (per grading)'!H$16="OUTPUT", 'PRINTABLE (per grading)'!B$13="Final"), IF(ISERROR(SUMIF(OUTPUT!AA$20:AI$20, "CLO1", OUTPUT!AA179:AI179) / OUTPUT!AN$6), "", SUMIF(OUTPUT!AA$20:AI$20, "CLO1", OUTPUT!AA179:AI179) / OUTPUT!AN$6),
"")))))),"")</f>
        <v/>
      </c>
      <c r="P177" s="286" t="str">
        <f aca="false">IF(B177&lt;&gt;"",IF(O177="","",IF(O177&lt;0.5,1,IF(AND(O177&gt;=0.5,O177&lt;P$10),2,IF(O177&gt;=P$10,3)))),"")</f>
        <v/>
      </c>
      <c r="Q177" s="287" t="str">
        <f aca="false">IF(B177 &lt;&gt; "",IFERROR(IF(AVERAGE(M177,O177)&gt;=P$10,"Y","N"),""),"")</f>
        <v/>
      </c>
      <c r="R177" s="194" t="str">
        <f aca="false">IF(B177 &lt;&gt; "", IFERROR(IF(C$16 = "PRELIM", SUMIF('Database (LECTURE-RES-PRAC)'!D$14:AG$14, "CLO2", 'Database (LECTURE-RES-PRAC)'!D174:AG174) / 'Grade computation'!F$5, IF(C$16 = "MIDTERM", SUMIF('Database (LECTURE-RES-PRAC)'!AJ$14:BM$14, "CLO2", 'Database (LECTURE-RES-PRAC)'!AJ174:BM174) / 'Grade computation'!G$5, IF(C$16 = "FINAL", SUMIF('Database (LECTURE-RES-PRAC)'!BP$14:CS$14, "CLO2", 'Database (LECTURE-RES-PRAC)'!BP174:CS174) / 'Grade computation'!H$5,""))),""),"")</f>
        <v/>
      </c>
      <c r="S177" s="286" t="str">
        <f aca="false">IF(B177&lt;&gt;"",IF(R177="","",IF(R177&lt;0.5,1,IF(AND(R177&gt;=0.5,R177&lt;P$10),2,IF(R177&gt;=P$10,3)))),"")</f>
        <v/>
      </c>
      <c r="T177" s="194" t="str">
        <f aca="false">IF(B177 &lt;&gt; "",IF(AND('PRINTABLE (per grading)'!H$16="EXAM", 'PRINTABLE (per grading)'!B$13="Prelim"), IF(ISERROR(SUMIF('Exam (LECTURE ONLY)'!D$20:M$20, "CLO2", 'Exam (LECTURE ONLY)'!D179:M179) / 'Exam (LECTURE ONLY)'!AL$7), "", SUMIF('Exam (LECTURE ONLY)'!D$20:M$20, "CLO2", 'Exam (LECTURE ONLY)'!D179:M179) /'Exam (LECTURE ONLY)'!AL$7),
IF(AND('PRINTABLE (per grading)'!H$16="EXAM", 'PRINTABLE (per grading)'!B$13="Midterm"), IF(ISERROR(SUMIF('Exam (LECTURE ONLY)'!O$20:X$20, "CLO2", 'Exam (LECTURE ONLY)'!O179:X179) / 'Exam (LECTURE ONLY)'!AM$7), "", SUMIF('Exam (LECTURE ONLY)'!O$20:X$20, "CLO2", 'Exam (LECTURE ONLY)'!O179:X179) / 'Exam (LECTURE ONLY)'!AM$7),
IF(AND('PRINTABLE (per grading)'!H$16="EXAM", 'PRINTABLE (per grading)'!B$13="Final"), IF(ISERROR(SUMIF('Exam (LECTURE ONLY)'!Z$20:AI$20, "CLO2", 'Exam (LECTURE ONLY)'!Z179:AI179) / 'Exam (LECTURE ONLY)'!AN$7), "", SUMIF('Exam (LECTURE ONLY)'!Z$20:AI$20, "CLO2", 'Exam (LECTURE ONLY)'!Z179:AI179) / 'Exam (LECTURE ONLY)'!AN$7),
IF(AND('PRINTABLE (per grading)'!H$16="OUTPUT", 'PRINTABLE (per grading)'!B$13="Prelim"), IF(ISERROR(SUMIF(OUTPUT!C$20:M$20, "CLO2", OUTPUT!C179:M179) / OUTPUT!AL$7), "", SUMIF(OUTPUT!C$20:M$20, "CLO2", OUTPUT!C179:M179) / OUTPUT!AL$7),
IF(AND('PRINTABLE (per grading)'!H$16="OUTPUT", 'PRINTABLE (per grading)'!B$13="Midterm"), IF(ISERROR(SUMIF(OUTPUT!O$20:Y$20, "CLO2", OUTPUT!O179:Y179) / OUTPUT!AM$7), "", SUMIF(OUTPUT!O$20:Y$20, "CLO2", OUTPUT!O179:Y179) / OUTPUT!AM$7),
IF(AND('PRINTABLE (per grading)'!H$16="OUTPUT", 'PRINTABLE (per grading)'!B$13="Final"), IF(ISERROR(SUMIF(OUTPUT!AA$20:AI$20, "CLO2", OUTPUT!AA179:AI179) / OUTPUT!AN$7), "", SUMIF(OUTPUT!AA$20:AI$20, "CLO2", OUTPUT!AA179:AI179) / OUTPUT!AN$7),
"")))))),"")</f>
        <v/>
      </c>
      <c r="U177" s="286" t="str">
        <f aca="false">IF(B177&lt;&gt;"",IF(T177="","",IF(T177&lt;0.5,1,IF(AND(T177&gt;=0.5,T177&lt;P$10),2,IF(T177&gt;=P$10,3)))),"")</f>
        <v/>
      </c>
      <c r="V177" s="287" t="str">
        <f aca="false">IF(B177 &lt;&gt; "",IFERROR(IF(AVERAGE(R177,T177)&gt;=P$10,"Y","N"),""),"")</f>
        <v/>
      </c>
      <c r="W177" s="194" t="str">
        <f aca="false">IF(B177 &lt;&gt; "", IFERROR(IF(C$16 = "PRELIM", SUMIF('Database (LECTURE-RES-PRAC)'!D$14:AG$14, "CLO3", 'Database (LECTURE-RES-PRAC)'!D174:AG174) / 'Grade computation'!F$6, IF(C$16 = "MIDTERM", SUMIF('Database (LECTURE-RES-PRAC)'!AJ$14:BM$14, "CLO3", 'Database (LECTURE-RES-PRAC)'!AJ174:BM174) / 'Grade computation'!G$6, IF(C$16 = "FINAL", SUMIF('Database (LECTURE-RES-PRAC)'!BP$14:CS$14, "CLO3", 'Database (LECTURE-RES-PRAC)'!BP174:CS174) / 'Grade computation'!H$6,""))),""),"")</f>
        <v/>
      </c>
      <c r="X177" s="286" t="str">
        <f aca="false">IF(B177&lt;&gt;"",IF(W177="","",IF(W177&lt;0.5,1,IF(AND(W177&gt;=0.5,W177&lt;P$10),2,IF(W177&gt;=P$10,3)))),"")</f>
        <v/>
      </c>
      <c r="Y177" s="194" t="str">
        <f aca="false">IF(B177 &lt;&gt; "",IF(AND('PRINTABLE (per grading)'!H$16="EXAM", 'PRINTABLE (per grading)'!B$13="Prelim"), IF(ISERROR(SUMIF('Exam (LECTURE ONLY)'!D$20:M$20, "CLO3", 'Exam (LECTURE ONLY)'!D179:M179) / 'Exam (LECTURE ONLY)'!AL$8), "", SUMIF('Exam (LECTURE ONLY)'!D$20:M$20, "CLO3", 'Exam (LECTURE ONLY)'!D179:M179) /'Exam (LECTURE ONLY)'!AL$8),
IF(AND('PRINTABLE (per grading)'!H$16="EXAM", 'PRINTABLE (per grading)'!B$13="Midterm"), IF(ISERROR(SUMIF('Exam (LECTURE ONLY)'!O$20:X$20, "CLO3", 'Exam (LECTURE ONLY)'!O179:X179) / 'Exam (LECTURE ONLY)'!AM$8), "", SUMIF('Exam (LECTURE ONLY)'!O$20:X$20, "CLO3", 'Exam (LECTURE ONLY)'!O179:X179) / 'Exam (LECTURE ONLY)'!AM$8),
IF(AND('PRINTABLE (per grading)'!H$16="EXAM", 'PRINTABLE (per grading)'!B$13="Final"), IF(ISERROR(SUMIF('Exam (LECTURE ONLY)'!Z$20:AI$20, "CLO3", 'Exam (LECTURE ONLY)'!Z179:AI179) / 'Exam (LECTURE ONLY)'!AN$8), "", SUMIF('Exam (LECTURE ONLY)'!Z$20:AI$20, "CLO3", 'Exam (LECTURE ONLY)'!Z179:AI179) / 'Exam (LECTURE ONLY)'!AN$8),
IF(AND('PRINTABLE (per grading)'!H$16="OUTPUT", 'PRINTABLE (per grading)'!B$13="Prelim"), IF(ISERROR(SUMIF(OUTPUT!C$20:M$20, "CLO3", OUTPUT!C179:M179) / OUTPUT!AL$8), "", SUMIF(OUTPUT!C$20:M$20, "CLO3", OUTPUT!C179:M179) / OUTPUT!AL$8),
IF(AND('PRINTABLE (per grading)'!H$16="OUTPUT", 'PRINTABLE (per grading)'!B$13="Midterm"), IF(ISERROR(SUMIF(OUTPUT!O$20:Y$20, "CLO3", OUTPUT!O179:Y179) / OUTPUT!AM$8), "", SUMIF(OUTPUT!O$20:Y$20, "CLO3", OUTPUT!O179:Y179) / OUTPUT!AM$8),
IF(AND('PRINTABLE (per grading)'!H$16="OUTPUT", 'PRINTABLE (per grading)'!B$13="Final"), IF(ISERROR(SUMIF(OUTPUT!AA$20:AI$20, "CLO3", OUTPUT!AA179:AI179) / OUTPUT!AN$8), "", SUMIF(OUTPUT!AA$20:AI$20, "CLO3", OUTPUT!AA179:AI179) / OUTPUT!AN$8),
"" )))))),"")</f>
        <v/>
      </c>
      <c r="Z177" s="286" t="str">
        <f aca="false">IF(B177&lt;&gt;"",IF(Y177="","",IF(Y177&lt;0.5,1,IF(AND(Y177&gt;=0.5,Y177&lt;P$10),2,IF(Y177&gt;=P$10,3)))),"")</f>
        <v/>
      </c>
      <c r="AA177" s="287" t="str">
        <f aca="false">IF(B177 &lt;&gt; "",IFERROR(IF(AVERAGE(W177,Y177)&gt;=P$10,"Y","N"),""),"")</f>
        <v/>
      </c>
      <c r="AB177" s="194" t="str">
        <f aca="false">IF(B177 &lt;&gt; "", IFERROR(IF(C$16 = "PRELIM", SUMIF('Database (LECTURE-RES-PRAC)'!D$14:AG$14, "CLO4", 'Database (LECTURE-RES-PRAC)'!D174:AG174) / 'Grade computation'!F$7, IF(C$16 = "MIDTERM", SUMIF('Database (LECTURE-RES-PRAC)'!AJ$14:BM$14, "CLO4", 'Database (LECTURE-RES-PRAC)'!AJ174:BM174) / 'Grade computation'!G$7, IF(C$16 = "FINAL", SUMIF('Database (LECTURE-RES-PRAC)'!BP$14:CS$14, "CLO4", 'Database (LECTURE-RES-PRAC)'!BP174:CS174) / 'Grade computation'!H$7,""))),""),"")</f>
        <v/>
      </c>
      <c r="AC177" s="286" t="str">
        <f aca="false">IF(B177&lt;&gt;"",IF(AB177="","",IF(AB177&lt;0.5,1,IF(AND(AB177&gt;=0.5,AB177&lt;P$10),2,IF(AB177&gt;=P$10,3)))),"")</f>
        <v/>
      </c>
      <c r="AD177" s="194" t="str">
        <f aca="false">IF(B177 &lt;&gt; "",IF(AND('PRINTABLE (per grading)'!H$16="EXAM", 'PRINTABLE (per grading)'!B$13="Prelim"), IF(ISERROR(SUMIF('Exam (LECTURE ONLY)'!D$20:M$20, "CLO4", 'Exam (LECTURE ONLY)'!D179:M179) / 'Exam (LECTURE ONLY)'!AL$9), "", SUMIF('Exam (LECTURE ONLY)'!D$20:M$20, "CLO4", 'Exam (LECTURE ONLY)'!D179:M179) /'Exam (LECTURE ONLY)'!AL$9),
IF(AND('PRINTABLE (per grading)'!H$16="EXAM", 'PRINTABLE (per grading)'!B$13="Midterm"), IF(ISERROR(SUMIF('Exam (LECTURE ONLY)'!O$20:X$20, "CLO4", 'Exam (LECTURE ONLY)'!O179:X179) / 'Exam (LECTURE ONLY)'!AM$9), "", SUMIF('Exam (LECTURE ONLY)'!O$20:X$20, "CLO4", 'Exam (LECTURE ONLY)'!O179:X179) / 'Exam (LECTURE ONLY)'!AM$9),
IF(AND('PRINTABLE (per grading)'!H$16="EXAM", 'PRINTABLE (per grading)'!B$13="Final"), IF(ISERROR(SUMIF('Exam (LECTURE ONLY)'!Z$20:AI$20, "CLO4", 'Exam (LECTURE ONLY)'!Z179:AI179) / 'Exam (LECTURE ONLY)'!AN$9), "", SUMIF('Exam (LECTURE ONLY)'!Z$20:AI$20, "CLO4", 'Exam (LECTURE ONLY)'!Z179:AI179) / 'Exam (LECTURE ONLY)'!AN$9),
IF(AND('PRINTABLE (per grading)'!H$16="OUTPUT", 'PRINTABLE (per grading)'!B$13="Prelim"), IF(ISERROR(SUMIF(OUTPUT!C$20:M$20, "CLO4", OUTPUT!C179:M179) / OUTPUT!AL$9), "", SUMIF(OUTPUT!C$20:M$20, "CLO4", OUTPUT!C179:M179) / OUTPUT!AL$9),
IF(AND('PRINTABLE (per grading)'!H$16="OUTPUT", 'PRINTABLE (per grading)'!B$13="Midterm"), IF(ISERROR(SUMIF(OUTPUT!O$20:Y$20, "CLO4", OUTPUT!O179:Y179) / OUTPUT!AM$9), "", SUMIF(OUTPUT!O$20:Y$20, "CLO4", OUTPUT!O179:Y179) / OUTPUT!AM$9),
IF(AND('PRINTABLE (per grading)'!H$16="OUTPUT", 'PRINTABLE (per grading)'!B$13="Final"), IF(ISERROR(SUMIF(OUTPUT!AA$20:AI$20, "CLO4", OUTPUT!AA179:AI179) / OUTPUT!AN$9), "", SUMIF(OUTPUT!AA$20:AI$20, "CLO4", OUTPUT!AA179:AI179) / OUTPUT!AN$9),
"")))))),"")</f>
        <v/>
      </c>
      <c r="AE177" s="286" t="str">
        <f aca="false">IF(B177&lt;&gt;"",IF(AD177="","",IF(AD177&lt;0.5,1,IF(AND(AD177&gt;=0.5,AD177&lt;P$10),2,IF(AD177&gt;=P$10,3)))),"")</f>
        <v/>
      </c>
      <c r="AF177" s="287" t="str">
        <f aca="false">IF(B177 &lt;&gt; "",IFERROR(IF(AVERAGE(AB177,AD177)&gt;=P$10,"Y","N"),""),"")</f>
        <v/>
      </c>
      <c r="AG177" s="194" t="str">
        <f aca="false">IF(B177 &lt;&gt; "", IFERROR(IF(C$16 = "PRELIM", SUMIF('Database (LECTURE-RES-PRAC)'!D$14:AG$14, "CLO5", 'Database (LECTURE-RES-PRAC)'!D174:AG174) / 'Grade computation'!F$8, IF(C$16 = "MIDTERM", SUMIF('Database (LECTURE-RES-PRAC)'!AJ$14:BM$14, "CLO5", 'Database (LECTURE-RES-PRAC)'!AJ174:BM174) / 'Grade computation'!G$8, IF(C$16 = "FINAL", SUMIF('Database (LECTURE-RES-PRAC)'!BP$14:CS$14, "CLO5", 'Database (LECTURE-RES-PRAC)'!BP174:CS174) / 'Grade computation'!H$8,""))),""),"")</f>
        <v/>
      </c>
      <c r="AH177" s="286" t="str">
        <f aca="false">IF(B177&lt;&gt;"",IF(AG177="","",IF(AG177&lt;0.5,1,IF(AND(AG177&gt;=0.5,AG177&lt;P$10),2,IF(AG177&gt;=P$10,3)))),"")</f>
        <v/>
      </c>
      <c r="AI177" s="194" t="str">
        <f aca="false">IF(B177 &lt;&gt; "",IF(AND('PRINTABLE (per grading)'!H$16="EXAM", 'PRINTABLE (per grading)'!B$13="Prelim"), IF(ISERROR(SUMIF('Exam (LECTURE ONLY)'!D$20:M$20, "CLO5", 'Exam (LECTURE ONLY)'!D179:M179) / 'Exam (LECTURE ONLY)'!AL$10), "", SUMIF('Exam (LECTURE ONLY)'!D$20:M$20, "CLO5", 'Exam (LECTURE ONLY)'!D179:M179) /'Exam (LECTURE ONLY)'!AL$10),
IF(AND('PRINTABLE (per grading)'!H$16="EXAM", 'PRINTABLE (per grading)'!B$13="Midterm"), IF(ISERROR(SUMIF('Exam (LECTURE ONLY)'!O$20:X$20, "CLO5", 'Exam (LECTURE ONLY)'!O179:X179) / 'Exam (LECTURE ONLY)'!AM$10), "", SUMIF('Exam (LECTURE ONLY)'!O$20:X$20, "CLO5", 'Exam (LECTURE ONLY)'!O179:X179) / 'Exam (LECTURE ONLY)'!AM$10),
IF(AND('PRINTABLE (per grading)'!H$16="EXAM", 'PRINTABLE (per grading)'!B$13="Final"), IF(ISERROR(SUMIF('Exam (LECTURE ONLY)'!Z$20:AI$20, "CLO5", 'Exam (LECTURE ONLY)'!Z179:AI179) / 'Exam (LECTURE ONLY)'!AN$10), "", SUMIF('Exam (LECTURE ONLY)'!Z$20:AI$20, "CLO5", 'Exam (LECTURE ONLY)'!Z179:AI179) / 'Exam (LECTURE ONLY)'!AN$10),
IF(AND('PRINTABLE (per grading)'!H$16="OUTPUT", 'PRINTABLE (per grading)'!B$13="Prelim"), IF(ISERROR(SUMIF(OUTPUT!C$20:M$20, "CLO5", OUTPUT!C179:M179) / OUTPUT!AL$10), "", SUMIF(OUTPUT!C$20:M$20, "CLO5", OUTPUT!C179:M179) / OUTPUT!AL$10),
IF(AND('PRINTABLE (per grading)'!H$16="OUTPUT", 'PRINTABLE (per grading)'!B$13="Midterm"), IF(ISERROR(SUMIF(OUTPUT!O$20:Y$20, "CLO5", OUTPUT!O179:Y179) / OUTPUT!AM$10), "", SUMIF(OUTPUT!O$20:Y$20, "CLO5", OUTPUT!O179:Y179) / OUTPUT!AM$10),
IF(AND('PRINTABLE (per grading)'!H$16="OUTPUT", 'PRINTABLE (per grading)'!B$13="Final"), IF(ISERROR(SUMIF(OUTPUT!AA$20:AI$20, "CLO5", OUTPUT!AA179:AI179) / OUTPUT!AN$10), "", SUMIF(OUTPUT!AA$20:AI$20, "CLO5", OUTPUT!AA179:AI179) / OUTPUT!AN$10),
"")))))),"")</f>
        <v/>
      </c>
      <c r="AJ177" s="286" t="str">
        <f aca="false">IF(B177&lt;&gt;"",IF(AI177="","",IF(AI177&lt;0.5,1,IF(AND(AI177&gt;=0.5,AI177&lt;P$10),2,IF(AI177&gt;=P$10,3)))),"")</f>
        <v/>
      </c>
      <c r="AK177" s="287" t="str">
        <f aca="false">IF(B177 &lt;&gt; "",IFERROR(IF(AVERAGE(AG177,AI177)&gt;=P$10,"Y","N"),""),"")</f>
        <v/>
      </c>
      <c r="AL177" s="194" t="str">
        <f aca="false">IF(B177 &lt;&gt; "", IFERROR(IF(C$16 = "PRELIM", SUMIF('Database (LECTURE-RES-PRAC)'!D$14:AG$14, "CLO6", 'Database (LECTURE-RES-PRAC)'!D174:AG174) / 'Grade computation'!F$9, IF(C$16 = "MIDTERM", SUMIF('Database (LECTURE-RES-PRAC)'!AJ$14:BM$14, "CLO6", 'Database (LECTURE-RES-PRAC)'!AJ174:BM174) / 'Grade computation'!G$9, IF(C$16 = "FINAL", SUMIF('Database (LECTURE-RES-PRAC)'!BP$14:CS$14, "CLO6", 'Database (LECTURE-RES-PRAC)'!BP174:CS174) / 'Grade computation'!H$9,""))),""),"")</f>
        <v/>
      </c>
      <c r="AM177" s="286" t="str">
        <f aca="false">IF(B177&lt;&gt;"",IF(AL177="","",IF(AL177&lt;0.5,1,IF(AND(AL177&gt;=0.5,AL177&lt;P$10),2,IF(AL177&gt;=P$10,3)))),"")</f>
        <v/>
      </c>
      <c r="AN177" s="194" t="str">
        <f aca="false">IF(B177 &lt;&gt; "",IF(AND('PRINTABLE (per grading)'!H$16="EXAM", 'PRINTABLE (per grading)'!B$13="Prelim"), IF(ISERROR(SUMIF('Exam (LECTURE ONLY)'!D$20:M$20, "CLO6", 'Exam (LECTURE ONLY)'!D179:M179) / 'Exam (LECTURE ONLY)'!AL$11), "", SUMIF('Exam (LECTURE ONLY)'!D$20:M$20, "CLO6", 'Exam (LECTURE ONLY)'!D179:M179) /'Exam (LECTURE ONLY)'!AL$11),
IF(AND('PRINTABLE (per grading)'!H$16="EXAM", 'PRINTABLE (per grading)'!B$13="Midterm"), IF(ISERROR(SUMIF('Exam (LECTURE ONLY)'!O$20:X$20, "CLO6", 'Exam (LECTURE ONLY)'!O179:X179) / 'Exam (LECTURE ONLY)'!AM$11), "", SUMIF('Exam (LECTURE ONLY)'!O$20:X$20, "CLO6", 'Exam (LECTURE ONLY)'!O179:X179) / 'Exam (LECTURE ONLY)'!AM$11),
IF(AND('PRINTABLE (per grading)'!H$16="EXAM", 'PRINTABLE (per grading)'!B$13="Final"), IF(ISERROR(SUMIF('Exam (LECTURE ONLY)'!Z$20:AI$20, "CLO6", 'Exam (LECTURE ONLY)'!Z179:AI179) / 'Exam (LECTURE ONLY)'!AN$11), "", SUMIF('Exam (LECTURE ONLY)'!Z$20:AI$20, "CLO6", 'Exam (LECTURE ONLY)'!Z179:AI179) / 'Exam (LECTURE ONLY)'!AN$11),
IF(AND('PRINTABLE (per grading)'!H$16="OUTPUT", 'PRINTABLE (per grading)'!B$13="Prelim"), IF(ISERROR(SUMIF(OUTPUT!C$20:M$20, "CLO6", OUTPUT!C179:M179) / OUTPUT!AL$11), "", SUMIF(OUTPUT!C$20:M$20, "CLO6", OUTPUT!C179:M179) / OUTPUT!AL$11),
IF(AND('PRINTABLE (per grading)'!H$16="OUTPUT", 'PRINTABLE (per grading)'!B$13="Midterm"), IF(ISERROR(SUMIF(OUTPUT!O$20:Y$20, "CLO6", OUTPUT!O179:Y179) / OUTPUT!AM$11), "", SUMIF(OUTPUT!O$20:Y$20, "CLO6", OUTPUT!O179:Y179) / OUTPUT!AM$11),
IF(AND('PRINTABLE (per grading)'!H$16="OUTPUT", 'PRINTABLE (per grading)'!B$13="Final"), IF(ISERROR(SUMIF(OUTPUT!AA$20:AI$20, "CLO6", OUTPUT!AA179:AI179) / OUTPUT!AN$11), "", SUMIF(OUTPUT!AA$20:AI$20, "CLO6", OUTPUT!AA179:AI179) / OUTPUT!AN$11),
"")))))),"")</f>
        <v/>
      </c>
      <c r="AO177" s="286" t="str">
        <f aca="false">IF(B177&lt;&gt;"",IF(AN177="","",IF(AN177&lt;0.5,1,IF(AND(AN177&gt;=0.5,AN177&lt;P$10),2,IF(AN177&gt;=P$10,3)))),"")</f>
        <v/>
      </c>
      <c r="AP177" s="287" t="str">
        <f aca="false">IF(B177 &lt;&gt; "",IFERROR(IF(AVERAGE(AL177,AN177)&gt;=P$10,"Y","N"),""),"")</f>
        <v/>
      </c>
      <c r="AQ177" s="194" t="str">
        <f aca="false">IF(B177 &lt;&gt; "", IFERROR(IF(C$16 = "PRELIM", SUMIF('Database (LECTURE-RES-PRAC)'!D$14:AG$14, "CLO7", 'Database (LECTURE-RES-PRAC)'!D174:AG174) / 'Grade computation'!F$10, IF(C$16 = "MIDTERM", SUMIF('Database (LECTURE-RES-PRAC)'!AJ$14:BM$14, "CLO7", 'Database (LECTURE-RES-PRAC)'!AJ174:BM174) / 'Grade computation'!G$10, IF(C$16 = "FINAL", SUMIF('Database (LECTURE-RES-PRAC)'!BP$14:CS$14, "CLO7", 'Database (LECTURE-RES-PRAC)'!BP174:CS174) / 'Grade computation'!H$10,""))),""),"")</f>
        <v/>
      </c>
      <c r="AR177" s="286" t="str">
        <f aca="false">IF(B177&lt;&gt;"",IF(AQ177="","",IF(AQ177&lt;0.5,1,IF(AND(AQ177&gt;=0.5,AQ177&lt;P$10),2,IF(AQ177&gt;=P$10,3)))),"")</f>
        <v/>
      </c>
      <c r="AS177" s="194" t="str">
        <f aca="false">IF(B177 &lt;&gt; "",IF(AND('PRINTABLE (per grading)'!H$16="EXAM", 'PRINTABLE (per grading)'!B$13="Prelim"), IF(ISERROR(SUMIF('Exam (LECTURE ONLY)'!D$20:M$20, "CLO7", 'Exam (LECTURE ONLY)'!D179:M179) / 'Exam (LECTURE ONLY)'!AL$12), "", SUMIF('Exam (LECTURE ONLY)'!D$20:M$20, "CLO7", 'Exam (LECTURE ONLY)'!D179:M179) /'Exam (LECTURE ONLY)'!AL$12),
IF(AND('PRINTABLE (per grading)'!H$16="EXAM", 'PRINTABLE (per grading)'!B$13="Midterm"), IF(ISERROR(SUMIF('Exam (LECTURE ONLY)'!O$20:X$20, "CLO7", 'Exam (LECTURE ONLY)'!O179:X179) / 'Exam (LECTURE ONLY)'!AM$12), "", SUMIF('Exam (LECTURE ONLY)'!O$20:X$20, "CLO7", 'Exam (LECTURE ONLY)'!O179:X179) / 'Exam (LECTURE ONLY)'!AM$12),
IF(AND('PRINTABLE (per grading)'!H$16="EXAM", 'PRINTABLE (per grading)'!B$13="Final"), IF(ISERROR(SUMIF('Exam (LECTURE ONLY)'!Z$20:AI$20, "CLO7", 'Exam (LECTURE ONLY)'!Z179:AI179) / 'Exam (LECTURE ONLY)'!AN$12), "", SUMIF('Exam (LECTURE ONLY)'!Z$20:AI$20, "CLO7", 'Exam (LECTURE ONLY)'!Z179:AI179) / 'Exam (LECTURE ONLY)'!AN$12),
IF(AND('PRINTABLE (per grading)'!H$16="OUTPUT", 'PRINTABLE (per grading)'!B$13="Prelim"), IF(ISERROR(SUMIF(OUTPUT!C$20:M$20, "CLO7", OUTPUT!C179:M179) / OUTPUT!AL$12), "", SUMIF(OUTPUT!C$20:M$20, "CLO7", OUTPUT!C179:M179) / OUTPUT!AL$12),
IF(AND('PRINTABLE (per grading)'!H$16="OUTPUT", 'PRINTABLE (per grading)'!B$13="Midterm"), IF(ISERROR(SUMIF(OUTPUT!O$20:Y$20, "CLO7", OUTPUT!O179:Y179) / OUTPUT!AM$12), "", SUMIF(OUTPUT!O$20:Y$20, "CLO7", OUTPUT!O179:Y179) / OUTPUT!AM$12),
IF(AND('PRINTABLE (per grading)'!H$16="OUTPUT", 'PRINTABLE (per grading)'!B$13="Final"), IF(ISERROR(SUMIF(OUTPUT!AA$20:AI$20, "CLO7", OUTPUT!AA179:AI179) / OUTPUT!AN$12), "", SUMIF(OUTPUT!AA$20:AI$20, "CLO7", OUTPUT!AA179:AI179) / OUTPUT!AN$12),
"")))))),"")</f>
        <v/>
      </c>
      <c r="AT177" s="286" t="str">
        <f aca="false">IF(B177&lt;&gt;"",IF(AS177="","",IF(AS177&lt;0.5,1,IF(AND(AS177&gt;=0.5,AS177&lt;P$10),2,IF(AS177&gt;=P$10,3)))),"")</f>
        <v/>
      </c>
      <c r="AU177" s="287" t="str">
        <f aca="false">IF(B177 &lt;&gt; "",IFERROR(IF(AVERAGE(AQ177,AS177)&gt;=P$10,"Y","N"),""),"")</f>
        <v/>
      </c>
      <c r="AV177" s="194" t="str">
        <f aca="false">IF(B177 &lt;&gt; "", IFERROR(IF(C$16 = "PRELIM", SUMIF('Database (LECTURE-RES-PRAC)'!D$14:AG$14, "CLO8", 'Database (LECTURE-RES-PRAC)'!D174:AG174) / 'Grade computation'!F$11, IF(C$16 = "MIDTERM", SUMIF('Database (LECTURE-RES-PRAC)'!AJ$14:BM$14, "CLO8", 'Database (LECTURE-RES-PRAC)'!AJ174:BM174) / 'Grade computation'!G$11, IF(C$16 = "FINAL", SUMIF('Database (LECTURE-RES-PRAC)'!BP$14:CS$14, "CLO8", 'Database (LECTURE-RES-PRAC)'!BP174:CS174) / 'Grade computation'!H$11,""))),""),"")</f>
        <v/>
      </c>
      <c r="AW177" s="286" t="str">
        <f aca="false">IF(B177&lt;&gt;"",IF(AV177="","",IF(AV177&lt;0.5,1,IF(AND(AV177&gt;=0.5,AV177&lt;P$10),2,IF(AV177&gt;=P$10,3)))),"")</f>
        <v/>
      </c>
      <c r="AX177" s="194" t="str">
        <f aca="false">IF(B177 &lt;&gt; "",IF(AND('PRINTABLE (per grading)'!H$16="EXAM", 'PRINTABLE (per grading)'!B$13="Prelim"), IF(ISERROR(SUMIF('Exam (LECTURE ONLY)'!D$20:M$20, "CLO8", 'Exam (LECTURE ONLY)'!D179:M179) / 'Exam (LECTURE ONLY)'!AL$13), "", SUMIF('Exam (LECTURE ONLY)'!D$20:M$20, "CLO8", 'Exam (LECTURE ONLY)'!D179:M179) /'Exam (LECTURE ONLY)'!AL$13),
IF(AND('PRINTABLE (per grading)'!H$16="EXAM", 'PRINTABLE (per grading)'!B$13="Midterm"), IF(ISERROR(SUMIF('Exam (LECTURE ONLY)'!O$20:X$20, "CLO8", 'Exam (LECTURE ONLY)'!O179:X179) / 'Exam (LECTURE ONLY)'!AM$13), "", SUMIF('Exam (LECTURE ONLY)'!O$20:X$20, "CLO8", 'Exam (LECTURE ONLY)'!O179:X179) / 'Exam (LECTURE ONLY)'!AM$13),
IF(AND('PRINTABLE (per grading)'!H$16="EXAM", 'PRINTABLE (per grading)'!B$13="Final"), IF(ISERROR(SUMIF('Exam (LECTURE ONLY)'!Z$20:AI$20, "CLO8", 'Exam (LECTURE ONLY)'!Z179:AI179) / 'Exam (LECTURE ONLY)'!AN$13), "", SUMIF('Exam (LECTURE ONLY)'!Z$20:AI$20, "CLO8", 'Exam (LECTURE ONLY)'!Z179:AI179) / 'Exam (LECTURE ONLY)'!AN$13),
IF(AND('PRINTABLE (per grading)'!H$16="OUTPUT", 'PRINTABLE (per grading)'!B$13="Prelim"), IF(ISERROR(SUMIF(OUTPUT!C$20:M$20, "CLO8", OUTPUT!C179:M179) / OUTPUT!AL$13), "", SUMIF(OUTPUT!C$20:M$20, "CLO8", OUTPUT!C179:M179) / OUTPUT!AL$13),
IF(AND('PRINTABLE (per grading)'!H$16="OUTPUT", 'PRINTABLE (per grading)'!B$13="Midterm"), IF(ISERROR(SUMIF(OUTPUT!O$20:Y$20, "CLO8", OUTPUT!O179:Y179) / OUTPUT!AM$13), "", SUMIF(OUTPUT!O$20:Y$20, "CLO8", OUTPUT!O179:Y179) / OUTPUT!AM$13),
IF(AND('PRINTABLE (per grading)'!H$16="OUTPUT", 'PRINTABLE (per grading)'!B$13="Final"), IF(ISERROR(SUMIF(OUTPUT!AA$20:AI$20, "CLO8", OUTPUT!AA179:AI179) / OUTPUT!AN$13), "", SUMIF(OUTPUT!AA$20:AI$20, "CLO8", OUTPUT!AA179:AI179) / OUTPUT!AN$13),
"")))))),"")</f>
        <v/>
      </c>
      <c r="AY177" s="286" t="str">
        <f aca="false">IF(B177&lt;&gt;"",IF(AX177="","",IF(AX177&lt;0.5,1,IF(AND(AX177&gt;=0.5,AX177&lt;P$10),2,IF(AX177&gt;=P$10,3)))),"")</f>
        <v/>
      </c>
      <c r="AZ177" s="287" t="str">
        <f aca="false">IF(B177 &lt;&gt; "",IFERROR(IF(AVERAGE(AV177,AX177)&gt;=P$10,"Y","N"),""),"")</f>
        <v/>
      </c>
      <c r="BA177" s="194" t="str">
        <f aca="false">IF(B177 &lt;&gt; "", IFERROR(IF(C$16 = "PRELIM", SUMIF('Database (LECTURE-RES-PRAC)'!D$14:AG$14, "CLO9", 'Database (LECTURE-RES-PRAC)'!D174:AG174) / 'Grade computation'!F$12, IF(C$16 = "MIDTERM", SUMIF('Database (LECTURE-RES-PRAC)'!AJ$14:BM$14, "CLO9", 'Database (LECTURE-RES-PRAC)'!AJ174:BM174) / 'Grade computation'!G$12, IF(C$16 = "FINAL", SUMIF('Database (LECTURE-RES-PRAC)'!BP$14:CS$14, "CLO9", 'Database (LECTURE-RES-PRAC)'!BP174:CS174) / 'Grade computation'!H$12,""))),""),"")</f>
        <v/>
      </c>
      <c r="BB177" s="286" t="str">
        <f aca="false">IF(B177&lt;&gt;"",IF(BA177="","",IF(BA177&lt;0.5,1,IF(AND(BA177&gt;=0.5,BA177&lt;P$10),2,IF(BA177&gt;=P$10,3)))),"")</f>
        <v/>
      </c>
      <c r="BC177" s="194" t="str">
        <f aca="false">IF(B177 &lt;&gt; "",IF(AND('PRINTABLE (per grading)'!H$16="EXAM", 'PRINTABLE (per grading)'!B$13="Prelim"), IF(ISERROR(SUMIF('Exam (LECTURE ONLY)'!D$20:M$20, "CLO9", 'Exam (LECTURE ONLY)'!D179:M179) / 'Exam (LECTURE ONLY)'!AL$14), "", SUMIF('Exam (LECTURE ONLY)'!D$20:M$20, "CLO9", 'Exam (LECTURE ONLY)'!D179:M179) /'Exam (LECTURE ONLY)'!AL$14),
IF(AND('PRINTABLE (per grading)'!H$16="EXAM", 'PRINTABLE (per grading)'!B$13="Midterm"), IF(ISERROR(SUMIF('Exam (LECTURE ONLY)'!O$20:X$20, "CLO9", 'Exam (LECTURE ONLY)'!O179:X179) / 'Exam (LECTURE ONLY)'!AM$14), "", SUMIF('Exam (LECTURE ONLY)'!O$20:X$20, "CLO9", 'Exam (LECTURE ONLY)'!O179:X179) / 'Exam (LECTURE ONLY)'!AM$14),
IF(AND('PRINTABLE (per grading)'!H$16="EXAM", 'PRINTABLE (per grading)'!B$13="Final"), IF(ISERROR(SUMIF('Exam (LECTURE ONLY)'!Z$20:AI$20, "CLO9", 'Exam (LECTURE ONLY)'!Z179:AI179) / 'Exam (LECTURE ONLY)'!AN$14), "", SUMIF('Exam (LECTURE ONLY)'!Z$20:AI$20, "CLO9", 'Exam (LECTURE ONLY)'!Z179:AI179) / 'Exam (LECTURE ONLY)'!AN$14),
IF(AND('PRINTABLE (per grading)'!H$16="OUTPUT", 'PRINTABLE (per grading)'!B$13="Prelim"), IF(ISERROR(SUMIF(OUTPUT!C$20:M$20, "CLO9", OUTPUT!C179:M179) / OUTPUT!AL$14), "", SUMIF(OUTPUT!C$20:M$20, "CLO9", OUTPUT!C179:M179) / OUTPUT!AL$14),
IF(AND('PRINTABLE (per grading)'!H$16="OUTPUT", 'PRINTABLE (per grading)'!B$13="Midterm"), IF(ISERROR(SUMIF(OUTPUT!O$20:Y$20, "CLO9", OUTPUT!O179:Y179) / OUTPUT!AM$14), "", SUMIF(OUTPUT!O$20:Y$20, "CLO9", OUTPUT!O179:Y179) / OUTPUT!AM$14),
IF(AND('PRINTABLE (per grading)'!H$16="OUTPUT", 'PRINTABLE (per grading)'!B$13="Final"), IF(ISERROR(SUMIF(OUTPUT!AA$20:AI$20, "CLO9", OUTPUT!AA179:AI179) / OUTPUT!AN$14), "", SUMIF(OUTPUT!AA$20:AI$20, "CLO9", OUTPUT!AA179:AI179) / OUTPUT!AN$14),
"")))))),"")</f>
        <v/>
      </c>
      <c r="BD177" s="286" t="str">
        <f aca="false">IF(B177&lt;&gt;"",IF(BC177="","",IF(BC177&lt;0.5,1,IF(AND(BC177&gt;=0.5,BC177&lt;P$10),2,IF(BC177&gt;=P$10,3)))),"")</f>
        <v/>
      </c>
      <c r="BE177" s="287" t="str">
        <f aca="false">IF(B177 &lt;&gt; "",IFERROR(IF(AVERAGE(BA177,BC177)&gt;=P$10,"Y","N"),""),"")</f>
        <v/>
      </c>
      <c r="BF177" s="194" t="str">
        <f aca="false">IF(B177 &lt;&gt; "", IFERROR(IF(C$16 = "PRELIM", SUMIF('Database (LECTURE-RES-PRAC)'!D$14:AG$14, "CLO10", 'Database (LECTURE-RES-PRAC)'!D174:AG174) / 'Grade computation'!F$13, IF(C$16 = "MIDTERM", SUMIF('Database (LECTURE-RES-PRAC)'!AJ$14:BM$14, "CLO10", 'Database (LECTURE-RES-PRAC)'!AJ174:BM174) / 'Grade computation'!G$13, IF(C$16 = "FINAL", SUMIF('Database (LECTURE-RES-PRAC)'!BP$14:CS$14, "CLO10", 'Database (LECTURE-RES-PRAC)'!BP174:CS174) / 'Grade computation'!H$13,""))),""),"")</f>
        <v/>
      </c>
      <c r="BG177" s="286" t="str">
        <f aca="false">IF(B177&lt;&gt;"",IF(BF177="","",IF(BF177&lt;0.5,1,IF(AND(BF177&gt;=0.5,BF177&lt;P$10),2,IF(BF177&gt;=P$10,3)))),"")</f>
        <v/>
      </c>
      <c r="BH177" s="194" t="str">
        <f aca="false">IF(B177 &lt;&gt; "",IF(AND('PRINTABLE (per grading)'!H$16="EXAM", 'PRINTABLE (per grading)'!B$13="Prelim"), IF(ISERROR(SUMIF('Exam (LECTURE ONLY)'!D$20:M$20, "CLO10", 'Exam (LECTURE ONLY)'!D179:M179) / 'Exam (LECTURE ONLY)'!AL$15), "", SUMIF('Exam (LECTURE ONLY)'!D$20:M$20, "CLO10", 'Exam (LECTURE ONLY)'!D179:M179) /'Exam (LECTURE ONLY)'!AL$15),
IF(AND('PRINTABLE (per grading)'!H$16="EXAM", 'PRINTABLE (per grading)'!B$13="Midterm"), IF(ISERROR(SUMIF('Exam (LECTURE ONLY)'!O$20:X$20, "CLO10", 'Exam (LECTURE ONLY)'!O179:X179) / 'Exam (LECTURE ONLY)'!AM$15), "", SUMIF('Exam (LECTURE ONLY)'!O$20:X$20, "CLO10", 'Exam (LECTURE ONLY)'!O179:X179) / 'Exam (LECTURE ONLY)'!AM$15),
IF(AND('PRINTABLE (per grading)'!H$16="EXAM", 'PRINTABLE (per grading)'!B$13="Final"), IF(ISERROR(SUMIF('Exam (LECTURE ONLY)'!Z$20:AI$20, "CLO10", 'Exam (LECTURE ONLY)'!Z179:AI179) / 'Exam (LECTURE ONLY)'!AN$15), "", SUMIF('Exam (LECTURE ONLY)'!Z$20:AI$20, "CLO10", 'Exam (LECTURE ONLY)'!Z179:AI179) / 'Exam (LECTURE ONLY)'!AN$15),
IF(AND('PRINTABLE (per grading)'!H$16="OUTPUT", 'PRINTABLE (per grading)'!B$13="Prelim"), IF(ISERROR(SUMIF(OUTPUT!C$20:M$20, "CLO10", OUTPUT!C179:M179) / OUTPUT!AL$15), "", SUMIF(OUTPUT!C$20:M$20, "CLO10", OUTPUT!C179:M179) / OUTPUT!AL$15),
IF(AND('PRINTABLE (per grading)'!H$16="OUTPUT", 'PRINTABLE (per grading)'!B$13="Midterm"), IF(ISERROR(SUMIF(OUTPUT!O$20:Y$20, "CLO10", OUTPUT!O179:Y179) / OUTPUT!AM$15), "", SUMIF(OUTPUT!O$20:Y$20, "CLO10", OUTPUT!O179:Y179) / OUTPUT!AM$15),
IF(AND('PRINTABLE (per grading)'!H$16="OUTPUT", 'PRINTABLE (per grading)'!B$13="Final"), IF(ISERROR(SUMIF(OUTPUT!AA$20:AI$20, "CLO10", OUTPUT!AA179:AI179) / OUTPUT!AN$15), "", SUMIF(OUTPUT!AA$20:AI$20, "CLO10", OUTPUT!AA179:AI179) / OUTPUT!AN$15),
"")))))),"")</f>
        <v/>
      </c>
      <c r="BI177" s="286" t="str">
        <f aca="false">IF(B177&lt;&gt;"",IF(BH177="","",IF(BH177&lt;0.5,1,IF(AND(BH177&gt;=0.5,BH177&lt;P$10),2,IF(BH177&gt;=P$10,3)))),"")</f>
        <v/>
      </c>
      <c r="BJ177" s="287" t="str">
        <f aca="false">IF(B177 &lt;&gt; "",IFERROR(IF(AVERAGE(BF177,BH177)&gt;=P$10,"Y","N"),""),"")</f>
        <v/>
      </c>
      <c r="BK177" s="8"/>
    </row>
    <row r="178" customFormat="false" ht="19.5" hidden="false" customHeight="true" outlineLevel="0" collapsed="false">
      <c r="A178" s="228" t="str">
        <f aca="false">IF(ISBLANK('Database (LECTURE-RES-PRAC)'!A175),"",'Database (LECTURE-RES-PRAC)'!A175)</f>
        <v/>
      </c>
      <c r="B178" s="229" t="str">
        <f aca="false">IF(ISBLANK('Database (LECTURE-RES-PRAC)'!B175),"",'Database (LECTURE-RES-PRAC)'!B175)</f>
        <v/>
      </c>
      <c r="C178" s="230" t="str">
        <f aca="false">IF(B178&lt;&gt;"",IF(C$16="PRELIM",'Grade computation'!C178, IF(C$16="MIDTERM",'Grade computation'!K178, IF(C$16="FINAL",'Grade computation'!S178,""))),"")</f>
        <v/>
      </c>
      <c r="D178" s="231" t="str">
        <f aca="false">IF(B178&lt;&gt;"",IFERROR(IF(B$11="80-20", (((C178/C$19)*X$6)+X$7)*D$18, IF(B$11="60-40", (((C178/C$19)*Y$6)+Y$7)*D$18, 0)),0),"")</f>
        <v/>
      </c>
      <c r="E178" s="230" t="str">
        <f aca="false">IF(B178&lt;&gt;"", IF(C$16="PRELIM",'Grade computation'!E178, IF(C$16="MIDTERM",'Grade computation'!M178, IF(C$16="FINAL",'Grade computation'!U178,""))),"")</f>
        <v/>
      </c>
      <c r="F178" s="232" t="str">
        <f aca="false">IF(B178&lt;&gt;"",IFERROR(IF(B$11="80-20", (((E178/E$19)*X$6)+X$7)*F$18, IF(B$11="60-40", (((E178/E$19)*Y$6)+Y$7)*F$18, 0)),0),"")</f>
        <v/>
      </c>
      <c r="G178" s="233" t="str">
        <f aca="false">IF(B178&lt;&gt;"",IFERROR((D178+F178),0),"")</f>
        <v/>
      </c>
      <c r="H178" s="234" t="str">
        <f aca="false">IF(B178&lt;&gt;"",IF(C$16="PRELIM", 'Grade computation'!H178, IF(C$16="MIDTERM", 'Grade computation'!P178, IF(C$16="FINAL",'Grade computation'!X178, ""))),"")</f>
        <v/>
      </c>
      <c r="I178" s="233" t="str">
        <f aca="false">IF(B178&lt;&gt;"",IFERROR(IF(B$11="80-20", (((H178/H$19)*X$6)+X$7)*I$19, IF(B$11="60-40", (((H178/H$19)*Y$6)+Y$7)*I$19, 0)),0),"")</f>
        <v/>
      </c>
      <c r="J178" s="237" t="str">
        <f aca="false">IFERROR((G178+I178),"")</f>
        <v/>
      </c>
      <c r="K178" s="183" t="str">
        <f aca="false">IFERROR(IF(J178="","",IF(J178&gt;=75,"PASSED","FAILED")),"")</f>
        <v/>
      </c>
      <c r="L178" s="183"/>
      <c r="M178" s="194" t="str">
        <f aca="false">IF(B178 &lt;&gt; "", IFERROR(IF(C$16 = "PRELIM", SUMIF('Database (LECTURE-RES-PRAC)'!D$14:AG$14, "CLO1", 'Database (LECTURE-RES-PRAC)'!D175:AG175) / 'Grade computation'!F$4, IF(C$16 = "MIDTERM", SUMIF('Database (LECTURE-RES-PRAC)'!AJ$14:BM$14, "CLO1", 'Database (LECTURE-RES-PRAC)'!AJ175:BM175) / 'Grade computation'!G$4, IF(C$16 = "FINAL", SUMIF('Database (LECTURE-RES-PRAC)'!BP$14:CS$14, "CLO1", 'Database (LECTURE-RES-PRAC)'!BP175:CS175) / 'Grade computation'!H$4,""))),""),"")</f>
        <v/>
      </c>
      <c r="N178" s="286" t="str">
        <f aca="false">IF(B178&lt;&gt;"",IF(M178="","",IF(M178&lt;0.5,1,IF(AND(M178&gt;=0.5,M178&lt;P$10),2,IF(M178&gt;=P$10,3)))),"")</f>
        <v/>
      </c>
      <c r="O178" s="194" t="str">
        <f aca="false">IF(B178 &lt;&gt; "",IF(AND('PRINTABLE (per grading)'!H$16="EXAM", 'PRINTABLE (per grading)'!B$13="Prelim"), IF(ISERROR(SUMIF('Exam (LECTURE ONLY)'!D$20:M$20, "CLO1", 'Exam (LECTURE ONLY)'!D180:M180) / 'Exam (LECTURE ONLY)'!AL$6), "", SUMIF('Exam (LECTURE ONLY)'!D$20:M$20, "CLO1", 'Exam (LECTURE ONLY)'!D180:M180) /'Exam (LECTURE ONLY)'!AL$6),
IF(AND('PRINTABLE (per grading)'!H$16="EXAM", 'PRINTABLE (per grading)'!B$13="Midterm"), IF(ISERROR(SUMIF('Exam (LECTURE ONLY)'!O$20:X$20, "CLO1", 'Exam (LECTURE ONLY)'!O180:X180) / 'Exam (LECTURE ONLY)'!AM$6), "", SUMIF('Exam (LECTURE ONLY)'!O$20:X$20, "CLO1", 'Exam (LECTURE ONLY)'!O180:X180) / 'Exam (LECTURE ONLY)'!AM$6),
IF(AND('PRINTABLE (per grading)'!H$16="EXAM", 'PRINTABLE (per grading)'!B$13="Final"), IF(ISERROR(SUMIF('Exam (LECTURE ONLY)'!Z$20:AI$20, "CLO1", 'Exam (LECTURE ONLY)'!Z180:AI180) / 'Exam (LECTURE ONLY)'!AN$6), "", SUMIF('Exam (LECTURE ONLY)'!Z$20:AI$20, "CLO1", 'Exam (LECTURE ONLY)'!Z180:AI180) / 'Exam (LECTURE ONLY)'!AN$6),
IF(AND('PRINTABLE (per grading)'!H$16="OUTPUT", 'PRINTABLE (per grading)'!B$13="Prelim"), IF(ISERROR(SUMIF(OUTPUT!C$20:M$20, "CLO1", OUTPUT!C180:M180) / OUTPUT!AL$6), "", SUMIF(OUTPUT!C$20:M$20, "CLO1", OUTPUT!C180:M180) / OUTPUT!AL$6),
IF(AND('PRINTABLE (per grading)'!H$16="OUTPUT", 'PRINTABLE (per grading)'!B$13="Midterm"), IF(ISERROR(SUMIF(OUTPUT!O$20:Y$20, "CLO1", OUTPUT!O180:Y180) / OUTPUT!AM$6), "", SUMIF(OUTPUT!O$20:Y$20, "CLO1", OUTPUT!O180:Y180) / OUTPUT!AM$6),
IF(AND('PRINTABLE (per grading)'!H$16="OUTPUT", 'PRINTABLE (per grading)'!B$13="Final"), IF(ISERROR(SUMIF(OUTPUT!AA$20:AI$20, "CLO1", OUTPUT!AA180:AI180) / OUTPUT!AN$6), "", SUMIF(OUTPUT!AA$20:AI$20, "CLO1", OUTPUT!AA180:AI180) / OUTPUT!AN$6),
"")))))),"")</f>
        <v/>
      </c>
      <c r="P178" s="286" t="str">
        <f aca="false">IF(B178&lt;&gt;"",IF(O178="","",IF(O178&lt;0.5,1,IF(AND(O178&gt;=0.5,O178&lt;P$10),2,IF(O178&gt;=P$10,3)))),"")</f>
        <v/>
      </c>
      <c r="Q178" s="287" t="str">
        <f aca="false">IF(B178 &lt;&gt; "",IFERROR(IF(AVERAGE(M178,O178)&gt;=P$10,"Y","N"),""),"")</f>
        <v/>
      </c>
      <c r="R178" s="194" t="str">
        <f aca="false">IF(B178 &lt;&gt; "", IFERROR(IF(C$16 = "PRELIM", SUMIF('Database (LECTURE-RES-PRAC)'!D$14:AG$14, "CLO2", 'Database (LECTURE-RES-PRAC)'!D175:AG175) / 'Grade computation'!F$5, IF(C$16 = "MIDTERM", SUMIF('Database (LECTURE-RES-PRAC)'!AJ$14:BM$14, "CLO2", 'Database (LECTURE-RES-PRAC)'!AJ175:BM175) / 'Grade computation'!G$5, IF(C$16 = "FINAL", SUMIF('Database (LECTURE-RES-PRAC)'!BP$14:CS$14, "CLO2", 'Database (LECTURE-RES-PRAC)'!BP175:CS175) / 'Grade computation'!H$5,""))),""),"")</f>
        <v/>
      </c>
      <c r="S178" s="286" t="str">
        <f aca="false">IF(B178&lt;&gt;"",IF(R178="","",IF(R178&lt;0.5,1,IF(AND(R178&gt;=0.5,R178&lt;P$10),2,IF(R178&gt;=P$10,3)))),"")</f>
        <v/>
      </c>
      <c r="T178" s="194" t="str">
        <f aca="false">IF(B178 &lt;&gt; "",IF(AND('PRINTABLE (per grading)'!H$16="EXAM", 'PRINTABLE (per grading)'!B$13="Prelim"), IF(ISERROR(SUMIF('Exam (LECTURE ONLY)'!D$20:M$20, "CLO2", 'Exam (LECTURE ONLY)'!D180:M180) / 'Exam (LECTURE ONLY)'!AL$7), "", SUMIF('Exam (LECTURE ONLY)'!D$20:M$20, "CLO2", 'Exam (LECTURE ONLY)'!D180:M180) /'Exam (LECTURE ONLY)'!AL$7),
IF(AND('PRINTABLE (per grading)'!H$16="EXAM", 'PRINTABLE (per grading)'!B$13="Midterm"), IF(ISERROR(SUMIF('Exam (LECTURE ONLY)'!O$20:X$20, "CLO2", 'Exam (LECTURE ONLY)'!O180:X180) / 'Exam (LECTURE ONLY)'!AM$7), "", SUMIF('Exam (LECTURE ONLY)'!O$20:X$20, "CLO2", 'Exam (LECTURE ONLY)'!O180:X180) / 'Exam (LECTURE ONLY)'!AM$7),
IF(AND('PRINTABLE (per grading)'!H$16="EXAM", 'PRINTABLE (per grading)'!B$13="Final"), IF(ISERROR(SUMIF('Exam (LECTURE ONLY)'!Z$20:AI$20, "CLO2", 'Exam (LECTURE ONLY)'!Z180:AI180) / 'Exam (LECTURE ONLY)'!AN$7), "", SUMIF('Exam (LECTURE ONLY)'!Z$20:AI$20, "CLO2", 'Exam (LECTURE ONLY)'!Z180:AI180) / 'Exam (LECTURE ONLY)'!AN$7),
IF(AND('PRINTABLE (per grading)'!H$16="OUTPUT", 'PRINTABLE (per grading)'!B$13="Prelim"), IF(ISERROR(SUMIF(OUTPUT!C$20:M$20, "CLO2", OUTPUT!C180:M180) / OUTPUT!AL$7), "", SUMIF(OUTPUT!C$20:M$20, "CLO2", OUTPUT!C180:M180) / OUTPUT!AL$7),
IF(AND('PRINTABLE (per grading)'!H$16="OUTPUT", 'PRINTABLE (per grading)'!B$13="Midterm"), IF(ISERROR(SUMIF(OUTPUT!O$20:Y$20, "CLO2", OUTPUT!O180:Y180) / OUTPUT!AM$7), "", SUMIF(OUTPUT!O$20:Y$20, "CLO2", OUTPUT!O180:Y180) / OUTPUT!AM$7),
IF(AND('PRINTABLE (per grading)'!H$16="OUTPUT", 'PRINTABLE (per grading)'!B$13="Final"), IF(ISERROR(SUMIF(OUTPUT!AA$20:AI$20, "CLO2", OUTPUT!AA180:AI180) / OUTPUT!AN$7), "", SUMIF(OUTPUT!AA$20:AI$20, "CLO2", OUTPUT!AA180:AI180) / OUTPUT!AN$7),
"")))))),"")</f>
        <v/>
      </c>
      <c r="U178" s="286" t="str">
        <f aca="false">IF(B178&lt;&gt;"",IF(T178="","",IF(T178&lt;0.5,1,IF(AND(T178&gt;=0.5,T178&lt;P$10),2,IF(T178&gt;=P$10,3)))),"")</f>
        <v/>
      </c>
      <c r="V178" s="287" t="str">
        <f aca="false">IF(B178 &lt;&gt; "",IFERROR(IF(AVERAGE(R178,T178)&gt;=P$10,"Y","N"),""),"")</f>
        <v/>
      </c>
      <c r="W178" s="194" t="str">
        <f aca="false">IF(B178 &lt;&gt; "", IFERROR(IF(C$16 = "PRELIM", SUMIF('Database (LECTURE-RES-PRAC)'!D$14:AG$14, "CLO3", 'Database (LECTURE-RES-PRAC)'!D175:AG175) / 'Grade computation'!F$6, IF(C$16 = "MIDTERM", SUMIF('Database (LECTURE-RES-PRAC)'!AJ$14:BM$14, "CLO3", 'Database (LECTURE-RES-PRAC)'!AJ175:BM175) / 'Grade computation'!G$6, IF(C$16 = "FINAL", SUMIF('Database (LECTURE-RES-PRAC)'!BP$14:CS$14, "CLO3", 'Database (LECTURE-RES-PRAC)'!BP175:CS175) / 'Grade computation'!H$6,""))),""),"")</f>
        <v/>
      </c>
      <c r="X178" s="286" t="str">
        <f aca="false">IF(B178&lt;&gt;"",IF(W178="","",IF(W178&lt;0.5,1,IF(AND(W178&gt;=0.5,W178&lt;P$10),2,IF(W178&gt;=P$10,3)))),"")</f>
        <v/>
      </c>
      <c r="Y178" s="194" t="str">
        <f aca="false">IF(B178 &lt;&gt; "",IF(AND('PRINTABLE (per grading)'!H$16="EXAM", 'PRINTABLE (per grading)'!B$13="Prelim"), IF(ISERROR(SUMIF('Exam (LECTURE ONLY)'!D$20:M$20, "CLO3", 'Exam (LECTURE ONLY)'!D180:M180) / 'Exam (LECTURE ONLY)'!AL$8), "", SUMIF('Exam (LECTURE ONLY)'!D$20:M$20, "CLO3", 'Exam (LECTURE ONLY)'!D180:M180) /'Exam (LECTURE ONLY)'!AL$8),
IF(AND('PRINTABLE (per grading)'!H$16="EXAM", 'PRINTABLE (per grading)'!B$13="Midterm"), IF(ISERROR(SUMIF('Exam (LECTURE ONLY)'!O$20:X$20, "CLO3", 'Exam (LECTURE ONLY)'!O180:X180) / 'Exam (LECTURE ONLY)'!AM$8), "", SUMIF('Exam (LECTURE ONLY)'!O$20:X$20, "CLO3", 'Exam (LECTURE ONLY)'!O180:X180) / 'Exam (LECTURE ONLY)'!AM$8),
IF(AND('PRINTABLE (per grading)'!H$16="EXAM", 'PRINTABLE (per grading)'!B$13="Final"), IF(ISERROR(SUMIF('Exam (LECTURE ONLY)'!Z$20:AI$20, "CLO3", 'Exam (LECTURE ONLY)'!Z180:AI180) / 'Exam (LECTURE ONLY)'!AN$8), "", SUMIF('Exam (LECTURE ONLY)'!Z$20:AI$20, "CLO3", 'Exam (LECTURE ONLY)'!Z180:AI180) / 'Exam (LECTURE ONLY)'!AN$8),
IF(AND('PRINTABLE (per grading)'!H$16="OUTPUT", 'PRINTABLE (per grading)'!B$13="Prelim"), IF(ISERROR(SUMIF(OUTPUT!C$20:M$20, "CLO3", OUTPUT!C180:M180) / OUTPUT!AL$8), "", SUMIF(OUTPUT!C$20:M$20, "CLO3", OUTPUT!C180:M180) / OUTPUT!AL$8),
IF(AND('PRINTABLE (per grading)'!H$16="OUTPUT", 'PRINTABLE (per grading)'!B$13="Midterm"), IF(ISERROR(SUMIF(OUTPUT!O$20:Y$20, "CLO3", OUTPUT!O180:Y180) / OUTPUT!AM$8), "", SUMIF(OUTPUT!O$20:Y$20, "CLO3", OUTPUT!O180:Y180) / OUTPUT!AM$8),
IF(AND('PRINTABLE (per grading)'!H$16="OUTPUT", 'PRINTABLE (per grading)'!B$13="Final"), IF(ISERROR(SUMIF(OUTPUT!AA$20:AI$20, "CLO3", OUTPUT!AA180:AI180) / OUTPUT!AN$8), "", SUMIF(OUTPUT!AA$20:AI$20, "CLO3", OUTPUT!AA180:AI180) / OUTPUT!AN$8),
"" )))))),"")</f>
        <v/>
      </c>
      <c r="Z178" s="286" t="str">
        <f aca="false">IF(B178&lt;&gt;"",IF(Y178="","",IF(Y178&lt;0.5,1,IF(AND(Y178&gt;=0.5,Y178&lt;P$10),2,IF(Y178&gt;=P$10,3)))),"")</f>
        <v/>
      </c>
      <c r="AA178" s="287" t="str">
        <f aca="false">IF(B178 &lt;&gt; "",IFERROR(IF(AVERAGE(W178,Y178)&gt;=P$10,"Y","N"),""),"")</f>
        <v/>
      </c>
      <c r="AB178" s="194" t="str">
        <f aca="false">IF(B178 &lt;&gt; "", IFERROR(IF(C$16 = "PRELIM", SUMIF('Database (LECTURE-RES-PRAC)'!D$14:AG$14, "CLO4", 'Database (LECTURE-RES-PRAC)'!D175:AG175) / 'Grade computation'!F$7, IF(C$16 = "MIDTERM", SUMIF('Database (LECTURE-RES-PRAC)'!AJ$14:BM$14, "CLO4", 'Database (LECTURE-RES-PRAC)'!AJ175:BM175) / 'Grade computation'!G$7, IF(C$16 = "FINAL", SUMIF('Database (LECTURE-RES-PRAC)'!BP$14:CS$14, "CLO4", 'Database (LECTURE-RES-PRAC)'!BP175:CS175) / 'Grade computation'!H$7,""))),""),"")</f>
        <v/>
      </c>
      <c r="AC178" s="286" t="str">
        <f aca="false">IF(B178&lt;&gt;"",IF(AB178="","",IF(AB178&lt;0.5,1,IF(AND(AB178&gt;=0.5,AB178&lt;P$10),2,IF(AB178&gt;=P$10,3)))),"")</f>
        <v/>
      </c>
      <c r="AD178" s="194" t="str">
        <f aca="false">IF(B178 &lt;&gt; "",IF(AND('PRINTABLE (per grading)'!H$16="EXAM", 'PRINTABLE (per grading)'!B$13="Prelim"), IF(ISERROR(SUMIF('Exam (LECTURE ONLY)'!D$20:M$20, "CLO4", 'Exam (LECTURE ONLY)'!D180:M180) / 'Exam (LECTURE ONLY)'!AL$9), "", SUMIF('Exam (LECTURE ONLY)'!D$20:M$20, "CLO4", 'Exam (LECTURE ONLY)'!D180:M180) /'Exam (LECTURE ONLY)'!AL$9),
IF(AND('PRINTABLE (per grading)'!H$16="EXAM", 'PRINTABLE (per grading)'!B$13="Midterm"), IF(ISERROR(SUMIF('Exam (LECTURE ONLY)'!O$20:X$20, "CLO4", 'Exam (LECTURE ONLY)'!O180:X180) / 'Exam (LECTURE ONLY)'!AM$9), "", SUMIF('Exam (LECTURE ONLY)'!O$20:X$20, "CLO4", 'Exam (LECTURE ONLY)'!O180:X180) / 'Exam (LECTURE ONLY)'!AM$9),
IF(AND('PRINTABLE (per grading)'!H$16="EXAM", 'PRINTABLE (per grading)'!B$13="Final"), IF(ISERROR(SUMIF('Exam (LECTURE ONLY)'!Z$20:AI$20, "CLO4", 'Exam (LECTURE ONLY)'!Z180:AI180) / 'Exam (LECTURE ONLY)'!AN$9), "", SUMIF('Exam (LECTURE ONLY)'!Z$20:AI$20, "CLO4", 'Exam (LECTURE ONLY)'!Z180:AI180) / 'Exam (LECTURE ONLY)'!AN$9),
IF(AND('PRINTABLE (per grading)'!H$16="OUTPUT", 'PRINTABLE (per grading)'!B$13="Prelim"), IF(ISERROR(SUMIF(OUTPUT!C$20:M$20, "CLO4", OUTPUT!C180:M180) / OUTPUT!AL$9), "", SUMIF(OUTPUT!C$20:M$20, "CLO4", OUTPUT!C180:M180) / OUTPUT!AL$9),
IF(AND('PRINTABLE (per grading)'!H$16="OUTPUT", 'PRINTABLE (per grading)'!B$13="Midterm"), IF(ISERROR(SUMIF(OUTPUT!O$20:Y$20, "CLO4", OUTPUT!O180:Y180) / OUTPUT!AM$9), "", SUMIF(OUTPUT!O$20:Y$20, "CLO4", OUTPUT!O180:Y180) / OUTPUT!AM$9),
IF(AND('PRINTABLE (per grading)'!H$16="OUTPUT", 'PRINTABLE (per grading)'!B$13="Final"), IF(ISERROR(SUMIF(OUTPUT!AA$20:AI$20, "CLO4", OUTPUT!AA180:AI180) / OUTPUT!AN$9), "", SUMIF(OUTPUT!AA$20:AI$20, "CLO4", OUTPUT!AA180:AI180) / OUTPUT!AN$9),
"")))))),"")</f>
        <v/>
      </c>
      <c r="AE178" s="286" t="str">
        <f aca="false">IF(B178&lt;&gt;"",IF(AD178="","",IF(AD178&lt;0.5,1,IF(AND(AD178&gt;=0.5,AD178&lt;P$10),2,IF(AD178&gt;=P$10,3)))),"")</f>
        <v/>
      </c>
      <c r="AF178" s="287" t="str">
        <f aca="false">IF(B178 &lt;&gt; "",IFERROR(IF(AVERAGE(AB178,AD178)&gt;=P$10,"Y","N"),""),"")</f>
        <v/>
      </c>
      <c r="AG178" s="194" t="str">
        <f aca="false">IF(B178 &lt;&gt; "", IFERROR(IF(C$16 = "PRELIM", SUMIF('Database (LECTURE-RES-PRAC)'!D$14:AG$14, "CLO5", 'Database (LECTURE-RES-PRAC)'!D175:AG175) / 'Grade computation'!F$8, IF(C$16 = "MIDTERM", SUMIF('Database (LECTURE-RES-PRAC)'!AJ$14:BM$14, "CLO5", 'Database (LECTURE-RES-PRAC)'!AJ175:BM175) / 'Grade computation'!G$8, IF(C$16 = "FINAL", SUMIF('Database (LECTURE-RES-PRAC)'!BP$14:CS$14, "CLO5", 'Database (LECTURE-RES-PRAC)'!BP175:CS175) / 'Grade computation'!H$8,""))),""),"")</f>
        <v/>
      </c>
      <c r="AH178" s="286" t="str">
        <f aca="false">IF(B178&lt;&gt;"",IF(AG178="","",IF(AG178&lt;0.5,1,IF(AND(AG178&gt;=0.5,AG178&lt;P$10),2,IF(AG178&gt;=P$10,3)))),"")</f>
        <v/>
      </c>
      <c r="AI178" s="194" t="str">
        <f aca="false">IF(B178 &lt;&gt; "",IF(AND('PRINTABLE (per grading)'!H$16="EXAM", 'PRINTABLE (per grading)'!B$13="Prelim"), IF(ISERROR(SUMIF('Exam (LECTURE ONLY)'!D$20:M$20, "CLO5", 'Exam (LECTURE ONLY)'!D180:M180) / 'Exam (LECTURE ONLY)'!AL$10), "", SUMIF('Exam (LECTURE ONLY)'!D$20:M$20, "CLO5", 'Exam (LECTURE ONLY)'!D180:M180) /'Exam (LECTURE ONLY)'!AL$10),
IF(AND('PRINTABLE (per grading)'!H$16="EXAM", 'PRINTABLE (per grading)'!B$13="Midterm"), IF(ISERROR(SUMIF('Exam (LECTURE ONLY)'!O$20:X$20, "CLO5", 'Exam (LECTURE ONLY)'!O180:X180) / 'Exam (LECTURE ONLY)'!AM$10), "", SUMIF('Exam (LECTURE ONLY)'!O$20:X$20, "CLO5", 'Exam (LECTURE ONLY)'!O180:X180) / 'Exam (LECTURE ONLY)'!AM$10),
IF(AND('PRINTABLE (per grading)'!H$16="EXAM", 'PRINTABLE (per grading)'!B$13="Final"), IF(ISERROR(SUMIF('Exam (LECTURE ONLY)'!Z$20:AI$20, "CLO5", 'Exam (LECTURE ONLY)'!Z180:AI180) / 'Exam (LECTURE ONLY)'!AN$10), "", SUMIF('Exam (LECTURE ONLY)'!Z$20:AI$20, "CLO5", 'Exam (LECTURE ONLY)'!Z180:AI180) / 'Exam (LECTURE ONLY)'!AN$10),
IF(AND('PRINTABLE (per grading)'!H$16="OUTPUT", 'PRINTABLE (per grading)'!B$13="Prelim"), IF(ISERROR(SUMIF(OUTPUT!C$20:M$20, "CLO5", OUTPUT!C180:M180) / OUTPUT!AL$10), "", SUMIF(OUTPUT!C$20:M$20, "CLO5", OUTPUT!C180:M180) / OUTPUT!AL$10),
IF(AND('PRINTABLE (per grading)'!H$16="OUTPUT", 'PRINTABLE (per grading)'!B$13="Midterm"), IF(ISERROR(SUMIF(OUTPUT!O$20:Y$20, "CLO5", OUTPUT!O180:Y180) / OUTPUT!AM$10), "", SUMIF(OUTPUT!O$20:Y$20, "CLO5", OUTPUT!O180:Y180) / OUTPUT!AM$10),
IF(AND('PRINTABLE (per grading)'!H$16="OUTPUT", 'PRINTABLE (per grading)'!B$13="Final"), IF(ISERROR(SUMIF(OUTPUT!AA$20:AI$20, "CLO5", OUTPUT!AA180:AI180) / OUTPUT!AN$10), "", SUMIF(OUTPUT!AA$20:AI$20, "CLO5", OUTPUT!AA180:AI180) / OUTPUT!AN$10),
"")))))),"")</f>
        <v/>
      </c>
      <c r="AJ178" s="286" t="str">
        <f aca="false">IF(B178&lt;&gt;"",IF(AI178="","",IF(AI178&lt;0.5,1,IF(AND(AI178&gt;=0.5,AI178&lt;P$10),2,IF(AI178&gt;=P$10,3)))),"")</f>
        <v/>
      </c>
      <c r="AK178" s="287" t="str">
        <f aca="false">IF(B178 &lt;&gt; "",IFERROR(IF(AVERAGE(AG178,AI178)&gt;=P$10,"Y","N"),""),"")</f>
        <v/>
      </c>
      <c r="AL178" s="194" t="str">
        <f aca="false">IF(B178 &lt;&gt; "", IFERROR(IF(C$16 = "PRELIM", SUMIF('Database (LECTURE-RES-PRAC)'!D$14:AG$14, "CLO6", 'Database (LECTURE-RES-PRAC)'!D175:AG175) / 'Grade computation'!F$9, IF(C$16 = "MIDTERM", SUMIF('Database (LECTURE-RES-PRAC)'!AJ$14:BM$14, "CLO6", 'Database (LECTURE-RES-PRAC)'!AJ175:BM175) / 'Grade computation'!G$9, IF(C$16 = "FINAL", SUMIF('Database (LECTURE-RES-PRAC)'!BP$14:CS$14, "CLO6", 'Database (LECTURE-RES-PRAC)'!BP175:CS175) / 'Grade computation'!H$9,""))),""),"")</f>
        <v/>
      </c>
      <c r="AM178" s="286" t="str">
        <f aca="false">IF(B178&lt;&gt;"",IF(AL178="","",IF(AL178&lt;0.5,1,IF(AND(AL178&gt;=0.5,AL178&lt;P$10),2,IF(AL178&gt;=P$10,3)))),"")</f>
        <v/>
      </c>
      <c r="AN178" s="194" t="str">
        <f aca="false">IF(B178 &lt;&gt; "",IF(AND('PRINTABLE (per grading)'!H$16="EXAM", 'PRINTABLE (per grading)'!B$13="Prelim"), IF(ISERROR(SUMIF('Exam (LECTURE ONLY)'!D$20:M$20, "CLO6", 'Exam (LECTURE ONLY)'!D180:M180) / 'Exam (LECTURE ONLY)'!AL$11), "", SUMIF('Exam (LECTURE ONLY)'!D$20:M$20, "CLO6", 'Exam (LECTURE ONLY)'!D180:M180) /'Exam (LECTURE ONLY)'!AL$11),
IF(AND('PRINTABLE (per grading)'!H$16="EXAM", 'PRINTABLE (per grading)'!B$13="Midterm"), IF(ISERROR(SUMIF('Exam (LECTURE ONLY)'!O$20:X$20, "CLO6", 'Exam (LECTURE ONLY)'!O180:X180) / 'Exam (LECTURE ONLY)'!AM$11), "", SUMIF('Exam (LECTURE ONLY)'!O$20:X$20, "CLO6", 'Exam (LECTURE ONLY)'!O180:X180) / 'Exam (LECTURE ONLY)'!AM$11),
IF(AND('PRINTABLE (per grading)'!H$16="EXAM", 'PRINTABLE (per grading)'!B$13="Final"), IF(ISERROR(SUMIF('Exam (LECTURE ONLY)'!Z$20:AI$20, "CLO6", 'Exam (LECTURE ONLY)'!Z180:AI180) / 'Exam (LECTURE ONLY)'!AN$11), "", SUMIF('Exam (LECTURE ONLY)'!Z$20:AI$20, "CLO6", 'Exam (LECTURE ONLY)'!Z180:AI180) / 'Exam (LECTURE ONLY)'!AN$11),
IF(AND('PRINTABLE (per grading)'!H$16="OUTPUT", 'PRINTABLE (per grading)'!B$13="Prelim"), IF(ISERROR(SUMIF(OUTPUT!C$20:M$20, "CLO6", OUTPUT!C180:M180) / OUTPUT!AL$11), "", SUMIF(OUTPUT!C$20:M$20, "CLO6", OUTPUT!C180:M180) / OUTPUT!AL$11),
IF(AND('PRINTABLE (per grading)'!H$16="OUTPUT", 'PRINTABLE (per grading)'!B$13="Midterm"), IF(ISERROR(SUMIF(OUTPUT!O$20:Y$20, "CLO6", OUTPUT!O180:Y180) / OUTPUT!AM$11), "", SUMIF(OUTPUT!O$20:Y$20, "CLO6", OUTPUT!O180:Y180) / OUTPUT!AM$11),
IF(AND('PRINTABLE (per grading)'!H$16="OUTPUT", 'PRINTABLE (per grading)'!B$13="Final"), IF(ISERROR(SUMIF(OUTPUT!AA$20:AI$20, "CLO6", OUTPUT!AA180:AI180) / OUTPUT!AN$11), "", SUMIF(OUTPUT!AA$20:AI$20, "CLO6", OUTPUT!AA180:AI180) / OUTPUT!AN$11),
"")))))),"")</f>
        <v/>
      </c>
      <c r="AO178" s="286" t="str">
        <f aca="false">IF(B178&lt;&gt;"",IF(AN178="","",IF(AN178&lt;0.5,1,IF(AND(AN178&gt;=0.5,AN178&lt;P$10),2,IF(AN178&gt;=P$10,3)))),"")</f>
        <v/>
      </c>
      <c r="AP178" s="287" t="str">
        <f aca="false">IF(B178 &lt;&gt; "",IFERROR(IF(AVERAGE(AL178,AN178)&gt;=P$10,"Y","N"),""),"")</f>
        <v/>
      </c>
      <c r="AQ178" s="194" t="str">
        <f aca="false">IF(B178 &lt;&gt; "", IFERROR(IF(C$16 = "PRELIM", SUMIF('Database (LECTURE-RES-PRAC)'!D$14:AG$14, "CLO7", 'Database (LECTURE-RES-PRAC)'!D175:AG175) / 'Grade computation'!F$10, IF(C$16 = "MIDTERM", SUMIF('Database (LECTURE-RES-PRAC)'!AJ$14:BM$14, "CLO7", 'Database (LECTURE-RES-PRAC)'!AJ175:BM175) / 'Grade computation'!G$10, IF(C$16 = "FINAL", SUMIF('Database (LECTURE-RES-PRAC)'!BP$14:CS$14, "CLO7", 'Database (LECTURE-RES-PRAC)'!BP175:CS175) / 'Grade computation'!H$10,""))),""),"")</f>
        <v/>
      </c>
      <c r="AR178" s="286" t="str">
        <f aca="false">IF(B178&lt;&gt;"",IF(AQ178="","",IF(AQ178&lt;0.5,1,IF(AND(AQ178&gt;=0.5,AQ178&lt;P$10),2,IF(AQ178&gt;=P$10,3)))),"")</f>
        <v/>
      </c>
      <c r="AS178" s="194" t="str">
        <f aca="false">IF(B178 &lt;&gt; "",IF(AND('PRINTABLE (per grading)'!H$16="EXAM", 'PRINTABLE (per grading)'!B$13="Prelim"), IF(ISERROR(SUMIF('Exam (LECTURE ONLY)'!D$20:M$20, "CLO7", 'Exam (LECTURE ONLY)'!D180:M180) / 'Exam (LECTURE ONLY)'!AL$12), "", SUMIF('Exam (LECTURE ONLY)'!D$20:M$20, "CLO7", 'Exam (LECTURE ONLY)'!D180:M180) /'Exam (LECTURE ONLY)'!AL$12),
IF(AND('PRINTABLE (per grading)'!H$16="EXAM", 'PRINTABLE (per grading)'!B$13="Midterm"), IF(ISERROR(SUMIF('Exam (LECTURE ONLY)'!O$20:X$20, "CLO7", 'Exam (LECTURE ONLY)'!O180:X180) / 'Exam (LECTURE ONLY)'!AM$12), "", SUMIF('Exam (LECTURE ONLY)'!O$20:X$20, "CLO7", 'Exam (LECTURE ONLY)'!O180:X180) / 'Exam (LECTURE ONLY)'!AM$12),
IF(AND('PRINTABLE (per grading)'!H$16="EXAM", 'PRINTABLE (per grading)'!B$13="Final"), IF(ISERROR(SUMIF('Exam (LECTURE ONLY)'!Z$20:AI$20, "CLO7", 'Exam (LECTURE ONLY)'!Z180:AI180) / 'Exam (LECTURE ONLY)'!AN$12), "", SUMIF('Exam (LECTURE ONLY)'!Z$20:AI$20, "CLO7", 'Exam (LECTURE ONLY)'!Z180:AI180) / 'Exam (LECTURE ONLY)'!AN$12),
IF(AND('PRINTABLE (per grading)'!H$16="OUTPUT", 'PRINTABLE (per grading)'!B$13="Prelim"), IF(ISERROR(SUMIF(OUTPUT!C$20:M$20, "CLO7", OUTPUT!C180:M180) / OUTPUT!AL$12), "", SUMIF(OUTPUT!C$20:M$20, "CLO7", OUTPUT!C180:M180) / OUTPUT!AL$12),
IF(AND('PRINTABLE (per grading)'!H$16="OUTPUT", 'PRINTABLE (per grading)'!B$13="Midterm"), IF(ISERROR(SUMIF(OUTPUT!O$20:Y$20, "CLO7", OUTPUT!O180:Y180) / OUTPUT!AM$12), "", SUMIF(OUTPUT!O$20:Y$20, "CLO7", OUTPUT!O180:Y180) / OUTPUT!AM$12),
IF(AND('PRINTABLE (per grading)'!H$16="OUTPUT", 'PRINTABLE (per grading)'!B$13="Final"), IF(ISERROR(SUMIF(OUTPUT!AA$20:AI$20, "CLO7", OUTPUT!AA180:AI180) / OUTPUT!AN$12), "", SUMIF(OUTPUT!AA$20:AI$20, "CLO7", OUTPUT!AA180:AI180) / OUTPUT!AN$12),
"")))))),"")</f>
        <v/>
      </c>
      <c r="AT178" s="286" t="str">
        <f aca="false">IF(B178&lt;&gt;"",IF(AS178="","",IF(AS178&lt;0.5,1,IF(AND(AS178&gt;=0.5,AS178&lt;P$10),2,IF(AS178&gt;=P$10,3)))),"")</f>
        <v/>
      </c>
      <c r="AU178" s="287" t="str">
        <f aca="false">IF(B178 &lt;&gt; "",IFERROR(IF(AVERAGE(AQ178,AS178)&gt;=P$10,"Y","N"),""),"")</f>
        <v/>
      </c>
      <c r="AV178" s="194" t="str">
        <f aca="false">IF(B178 &lt;&gt; "", IFERROR(IF(C$16 = "PRELIM", SUMIF('Database (LECTURE-RES-PRAC)'!D$14:AG$14, "CLO8", 'Database (LECTURE-RES-PRAC)'!D175:AG175) / 'Grade computation'!F$11, IF(C$16 = "MIDTERM", SUMIF('Database (LECTURE-RES-PRAC)'!AJ$14:BM$14, "CLO8", 'Database (LECTURE-RES-PRAC)'!AJ175:BM175) / 'Grade computation'!G$11, IF(C$16 = "FINAL", SUMIF('Database (LECTURE-RES-PRAC)'!BP$14:CS$14, "CLO8", 'Database (LECTURE-RES-PRAC)'!BP175:CS175) / 'Grade computation'!H$11,""))),""),"")</f>
        <v/>
      </c>
      <c r="AW178" s="286" t="str">
        <f aca="false">IF(B178&lt;&gt;"",IF(AV178="","",IF(AV178&lt;0.5,1,IF(AND(AV178&gt;=0.5,AV178&lt;P$10),2,IF(AV178&gt;=P$10,3)))),"")</f>
        <v/>
      </c>
      <c r="AX178" s="194" t="str">
        <f aca="false">IF(B178 &lt;&gt; "",IF(AND('PRINTABLE (per grading)'!H$16="EXAM", 'PRINTABLE (per grading)'!B$13="Prelim"), IF(ISERROR(SUMIF('Exam (LECTURE ONLY)'!D$20:M$20, "CLO8", 'Exam (LECTURE ONLY)'!D180:M180) / 'Exam (LECTURE ONLY)'!AL$13), "", SUMIF('Exam (LECTURE ONLY)'!D$20:M$20, "CLO8", 'Exam (LECTURE ONLY)'!D180:M180) /'Exam (LECTURE ONLY)'!AL$13),
IF(AND('PRINTABLE (per grading)'!H$16="EXAM", 'PRINTABLE (per grading)'!B$13="Midterm"), IF(ISERROR(SUMIF('Exam (LECTURE ONLY)'!O$20:X$20, "CLO8", 'Exam (LECTURE ONLY)'!O180:X180) / 'Exam (LECTURE ONLY)'!AM$13), "", SUMIF('Exam (LECTURE ONLY)'!O$20:X$20, "CLO8", 'Exam (LECTURE ONLY)'!O180:X180) / 'Exam (LECTURE ONLY)'!AM$13),
IF(AND('PRINTABLE (per grading)'!H$16="EXAM", 'PRINTABLE (per grading)'!B$13="Final"), IF(ISERROR(SUMIF('Exam (LECTURE ONLY)'!Z$20:AI$20, "CLO8", 'Exam (LECTURE ONLY)'!Z180:AI180) / 'Exam (LECTURE ONLY)'!AN$13), "", SUMIF('Exam (LECTURE ONLY)'!Z$20:AI$20, "CLO8", 'Exam (LECTURE ONLY)'!Z180:AI180) / 'Exam (LECTURE ONLY)'!AN$13),
IF(AND('PRINTABLE (per grading)'!H$16="OUTPUT", 'PRINTABLE (per grading)'!B$13="Prelim"), IF(ISERROR(SUMIF(OUTPUT!C$20:M$20, "CLO8", OUTPUT!C180:M180) / OUTPUT!AL$13), "", SUMIF(OUTPUT!C$20:M$20, "CLO8", OUTPUT!C180:M180) / OUTPUT!AL$13),
IF(AND('PRINTABLE (per grading)'!H$16="OUTPUT", 'PRINTABLE (per grading)'!B$13="Midterm"), IF(ISERROR(SUMIF(OUTPUT!O$20:Y$20, "CLO8", OUTPUT!O180:Y180) / OUTPUT!AM$13), "", SUMIF(OUTPUT!O$20:Y$20, "CLO8", OUTPUT!O180:Y180) / OUTPUT!AM$13),
IF(AND('PRINTABLE (per grading)'!H$16="OUTPUT", 'PRINTABLE (per grading)'!B$13="Final"), IF(ISERROR(SUMIF(OUTPUT!AA$20:AI$20, "CLO8", OUTPUT!AA180:AI180) / OUTPUT!AN$13), "", SUMIF(OUTPUT!AA$20:AI$20, "CLO8", OUTPUT!AA180:AI180) / OUTPUT!AN$13),
"")))))),"")</f>
        <v/>
      </c>
      <c r="AY178" s="286" t="str">
        <f aca="false">IF(B178&lt;&gt;"",IF(AX178="","",IF(AX178&lt;0.5,1,IF(AND(AX178&gt;=0.5,AX178&lt;P$10),2,IF(AX178&gt;=P$10,3)))),"")</f>
        <v/>
      </c>
      <c r="AZ178" s="287" t="str">
        <f aca="false">IF(B178 &lt;&gt; "",IFERROR(IF(AVERAGE(AV178,AX178)&gt;=P$10,"Y","N"),""),"")</f>
        <v/>
      </c>
      <c r="BA178" s="194" t="str">
        <f aca="false">IF(B178 &lt;&gt; "", IFERROR(IF(C$16 = "PRELIM", SUMIF('Database (LECTURE-RES-PRAC)'!D$14:AG$14, "CLO9", 'Database (LECTURE-RES-PRAC)'!D175:AG175) / 'Grade computation'!F$12, IF(C$16 = "MIDTERM", SUMIF('Database (LECTURE-RES-PRAC)'!AJ$14:BM$14, "CLO9", 'Database (LECTURE-RES-PRAC)'!AJ175:BM175) / 'Grade computation'!G$12, IF(C$16 = "FINAL", SUMIF('Database (LECTURE-RES-PRAC)'!BP$14:CS$14, "CLO9", 'Database (LECTURE-RES-PRAC)'!BP175:CS175) / 'Grade computation'!H$12,""))),""),"")</f>
        <v/>
      </c>
      <c r="BB178" s="286" t="str">
        <f aca="false">IF(B178&lt;&gt;"",IF(BA178="","",IF(BA178&lt;0.5,1,IF(AND(BA178&gt;=0.5,BA178&lt;P$10),2,IF(BA178&gt;=P$10,3)))),"")</f>
        <v/>
      </c>
      <c r="BC178" s="194" t="str">
        <f aca="false">IF(B178 &lt;&gt; "",IF(AND('PRINTABLE (per grading)'!H$16="EXAM", 'PRINTABLE (per grading)'!B$13="Prelim"), IF(ISERROR(SUMIF('Exam (LECTURE ONLY)'!D$20:M$20, "CLO9", 'Exam (LECTURE ONLY)'!D180:M180) / 'Exam (LECTURE ONLY)'!AL$14), "", SUMIF('Exam (LECTURE ONLY)'!D$20:M$20, "CLO9", 'Exam (LECTURE ONLY)'!D180:M180) /'Exam (LECTURE ONLY)'!AL$14),
IF(AND('PRINTABLE (per grading)'!H$16="EXAM", 'PRINTABLE (per grading)'!B$13="Midterm"), IF(ISERROR(SUMIF('Exam (LECTURE ONLY)'!O$20:X$20, "CLO9", 'Exam (LECTURE ONLY)'!O180:X180) / 'Exam (LECTURE ONLY)'!AM$14), "", SUMIF('Exam (LECTURE ONLY)'!O$20:X$20, "CLO9", 'Exam (LECTURE ONLY)'!O180:X180) / 'Exam (LECTURE ONLY)'!AM$14),
IF(AND('PRINTABLE (per grading)'!H$16="EXAM", 'PRINTABLE (per grading)'!B$13="Final"), IF(ISERROR(SUMIF('Exam (LECTURE ONLY)'!Z$20:AI$20, "CLO9", 'Exam (LECTURE ONLY)'!Z180:AI180) / 'Exam (LECTURE ONLY)'!AN$14), "", SUMIF('Exam (LECTURE ONLY)'!Z$20:AI$20, "CLO9", 'Exam (LECTURE ONLY)'!Z180:AI180) / 'Exam (LECTURE ONLY)'!AN$14),
IF(AND('PRINTABLE (per grading)'!H$16="OUTPUT", 'PRINTABLE (per grading)'!B$13="Prelim"), IF(ISERROR(SUMIF(OUTPUT!C$20:M$20, "CLO9", OUTPUT!C180:M180) / OUTPUT!AL$14), "", SUMIF(OUTPUT!C$20:M$20, "CLO9", OUTPUT!C180:M180) / OUTPUT!AL$14),
IF(AND('PRINTABLE (per grading)'!H$16="OUTPUT", 'PRINTABLE (per grading)'!B$13="Midterm"), IF(ISERROR(SUMIF(OUTPUT!O$20:Y$20, "CLO9", OUTPUT!O180:Y180) / OUTPUT!AM$14), "", SUMIF(OUTPUT!O$20:Y$20, "CLO9", OUTPUT!O180:Y180) / OUTPUT!AM$14),
IF(AND('PRINTABLE (per grading)'!H$16="OUTPUT", 'PRINTABLE (per grading)'!B$13="Final"), IF(ISERROR(SUMIF(OUTPUT!AA$20:AI$20, "CLO9", OUTPUT!AA180:AI180) / OUTPUT!AN$14), "", SUMIF(OUTPUT!AA$20:AI$20, "CLO9", OUTPUT!AA180:AI180) / OUTPUT!AN$14),
"")))))),"")</f>
        <v/>
      </c>
      <c r="BD178" s="286" t="str">
        <f aca="false">IF(B178&lt;&gt;"",IF(BC178="","",IF(BC178&lt;0.5,1,IF(AND(BC178&gt;=0.5,BC178&lt;P$10),2,IF(BC178&gt;=P$10,3)))),"")</f>
        <v/>
      </c>
      <c r="BE178" s="287" t="str">
        <f aca="false">IF(B178 &lt;&gt; "",IFERROR(IF(AVERAGE(BA178,BC178)&gt;=P$10,"Y","N"),""),"")</f>
        <v/>
      </c>
      <c r="BF178" s="194" t="str">
        <f aca="false">IF(B178 &lt;&gt; "", IFERROR(IF(C$16 = "PRELIM", SUMIF('Database (LECTURE-RES-PRAC)'!D$14:AG$14, "CLO10", 'Database (LECTURE-RES-PRAC)'!D175:AG175) / 'Grade computation'!F$13, IF(C$16 = "MIDTERM", SUMIF('Database (LECTURE-RES-PRAC)'!AJ$14:BM$14, "CLO10", 'Database (LECTURE-RES-PRAC)'!AJ175:BM175) / 'Grade computation'!G$13, IF(C$16 = "FINAL", SUMIF('Database (LECTURE-RES-PRAC)'!BP$14:CS$14, "CLO10", 'Database (LECTURE-RES-PRAC)'!BP175:CS175) / 'Grade computation'!H$13,""))),""),"")</f>
        <v/>
      </c>
      <c r="BG178" s="286" t="str">
        <f aca="false">IF(B178&lt;&gt;"",IF(BF178="","",IF(BF178&lt;0.5,1,IF(AND(BF178&gt;=0.5,BF178&lt;P$10),2,IF(BF178&gt;=P$10,3)))),"")</f>
        <v/>
      </c>
      <c r="BH178" s="194" t="str">
        <f aca="false">IF(B178 &lt;&gt; "",IF(AND('PRINTABLE (per grading)'!H$16="EXAM", 'PRINTABLE (per grading)'!B$13="Prelim"), IF(ISERROR(SUMIF('Exam (LECTURE ONLY)'!D$20:M$20, "CLO10", 'Exam (LECTURE ONLY)'!D180:M180) / 'Exam (LECTURE ONLY)'!AL$15), "", SUMIF('Exam (LECTURE ONLY)'!D$20:M$20, "CLO10", 'Exam (LECTURE ONLY)'!D180:M180) /'Exam (LECTURE ONLY)'!AL$15),
IF(AND('PRINTABLE (per grading)'!H$16="EXAM", 'PRINTABLE (per grading)'!B$13="Midterm"), IF(ISERROR(SUMIF('Exam (LECTURE ONLY)'!O$20:X$20, "CLO10", 'Exam (LECTURE ONLY)'!O180:X180) / 'Exam (LECTURE ONLY)'!AM$15), "", SUMIF('Exam (LECTURE ONLY)'!O$20:X$20, "CLO10", 'Exam (LECTURE ONLY)'!O180:X180) / 'Exam (LECTURE ONLY)'!AM$15),
IF(AND('PRINTABLE (per grading)'!H$16="EXAM", 'PRINTABLE (per grading)'!B$13="Final"), IF(ISERROR(SUMIF('Exam (LECTURE ONLY)'!Z$20:AI$20, "CLO10", 'Exam (LECTURE ONLY)'!Z180:AI180) / 'Exam (LECTURE ONLY)'!AN$15), "", SUMIF('Exam (LECTURE ONLY)'!Z$20:AI$20, "CLO10", 'Exam (LECTURE ONLY)'!Z180:AI180) / 'Exam (LECTURE ONLY)'!AN$15),
IF(AND('PRINTABLE (per grading)'!H$16="OUTPUT", 'PRINTABLE (per grading)'!B$13="Prelim"), IF(ISERROR(SUMIF(OUTPUT!C$20:M$20, "CLO10", OUTPUT!C180:M180) / OUTPUT!AL$15), "", SUMIF(OUTPUT!C$20:M$20, "CLO10", OUTPUT!C180:M180) / OUTPUT!AL$15),
IF(AND('PRINTABLE (per grading)'!H$16="OUTPUT", 'PRINTABLE (per grading)'!B$13="Midterm"), IF(ISERROR(SUMIF(OUTPUT!O$20:Y$20, "CLO10", OUTPUT!O180:Y180) / OUTPUT!AM$15), "", SUMIF(OUTPUT!O$20:Y$20, "CLO10", OUTPUT!O180:Y180) / OUTPUT!AM$15),
IF(AND('PRINTABLE (per grading)'!H$16="OUTPUT", 'PRINTABLE (per grading)'!B$13="Final"), IF(ISERROR(SUMIF(OUTPUT!AA$20:AI$20, "CLO10", OUTPUT!AA180:AI180) / OUTPUT!AN$15), "", SUMIF(OUTPUT!AA$20:AI$20, "CLO10", OUTPUT!AA180:AI180) / OUTPUT!AN$15),
"")))))),"")</f>
        <v/>
      </c>
      <c r="BI178" s="286" t="str">
        <f aca="false">IF(B178&lt;&gt;"",IF(BH178="","",IF(BH178&lt;0.5,1,IF(AND(BH178&gt;=0.5,BH178&lt;P$10),2,IF(BH178&gt;=P$10,3)))),"")</f>
        <v/>
      </c>
      <c r="BJ178" s="287" t="str">
        <f aca="false">IF(B178 &lt;&gt; "",IFERROR(IF(AVERAGE(BF178,BH178)&gt;=P$10,"Y","N"),""),"")</f>
        <v/>
      </c>
      <c r="BK178" s="8"/>
    </row>
    <row r="179" customFormat="false" ht="19.5" hidden="false" customHeight="true" outlineLevel="0" collapsed="false">
      <c r="A179" s="183" t="str">
        <f aca="false">IF(ISBLANK('Database (LECTURE-RES-PRAC)'!A176),"",'Database (LECTURE-RES-PRAC)'!A176)</f>
        <v/>
      </c>
      <c r="B179" s="184" t="str">
        <f aca="false">IF(ISBLANK('Database (LECTURE-RES-PRAC)'!B176),"",'Database (LECTURE-RES-PRAC)'!B176)</f>
        <v/>
      </c>
      <c r="C179" s="230" t="str">
        <f aca="false">IF(B179&lt;&gt;"",IF(C$16="PRELIM",'Grade computation'!C179, IF(C$16="MIDTERM",'Grade computation'!K179, IF(C$16="FINAL",'Grade computation'!S179,""))),"")</f>
        <v/>
      </c>
      <c r="D179" s="231" t="str">
        <f aca="false">IF(B179&lt;&gt;"",IFERROR(IF(B$11="80-20", (((C179/C$19)*X$6)+X$7)*D$18, IF(B$11="60-40", (((C179/C$19)*Y$6)+Y$7)*D$18, 0)),0),"")</f>
        <v/>
      </c>
      <c r="E179" s="230" t="str">
        <f aca="false">IF(B179&lt;&gt;"", IF(C$16="PRELIM",'Grade computation'!E179, IF(C$16="MIDTERM",'Grade computation'!M179, IF(C$16="FINAL",'Grade computation'!U179,""))),"")</f>
        <v/>
      </c>
      <c r="F179" s="232" t="str">
        <f aca="false">IF(B179&lt;&gt;"",IFERROR(IF(B$11="80-20", (((E179/E$19)*X$6)+X$7)*F$18, IF(B$11="60-40", (((E179/E$19)*Y$6)+Y$7)*F$18, 0)),0),"")</f>
        <v/>
      </c>
      <c r="G179" s="233" t="str">
        <f aca="false">IF(B179&lt;&gt;"",IFERROR((D179+F179),0),"")</f>
        <v/>
      </c>
      <c r="H179" s="234" t="str">
        <f aca="false">IF(B179&lt;&gt;"",IF(C$16="PRELIM", 'Grade computation'!H179, IF(C$16="MIDTERM", 'Grade computation'!P179, IF(C$16="FINAL",'Grade computation'!X179, ""))),"")</f>
        <v/>
      </c>
      <c r="I179" s="233" t="str">
        <f aca="false">IF(B179&lt;&gt;"",IFERROR(IF(B$11="80-20", (((H179/H$19)*X$6)+X$7)*I$19, IF(B$11="60-40", (((H179/H$19)*Y$6)+Y$7)*I$19, 0)),0),"")</f>
        <v/>
      </c>
      <c r="J179" s="237" t="str">
        <f aca="false">IFERROR((G179+I179),"")</f>
        <v/>
      </c>
      <c r="K179" s="183" t="str">
        <f aca="false">IFERROR(IF(J179="","",IF(J179&gt;=75,"PASSED","FAILED")),"")</f>
        <v/>
      </c>
      <c r="L179" s="183"/>
      <c r="M179" s="194" t="str">
        <f aca="false">IF(B179 &lt;&gt; "", IFERROR(IF(C$16 = "PRELIM", SUMIF('Database (LECTURE-RES-PRAC)'!D$14:AG$14, "CLO1", 'Database (LECTURE-RES-PRAC)'!D176:AG176) / 'Grade computation'!F$4, IF(C$16 = "MIDTERM", SUMIF('Database (LECTURE-RES-PRAC)'!AJ$14:BM$14, "CLO1", 'Database (LECTURE-RES-PRAC)'!AJ176:BM176) / 'Grade computation'!G$4, IF(C$16 = "FINAL", SUMIF('Database (LECTURE-RES-PRAC)'!BP$14:CS$14, "CLO1", 'Database (LECTURE-RES-PRAC)'!BP176:CS176) / 'Grade computation'!H$4,""))),""),"")</f>
        <v/>
      </c>
      <c r="N179" s="286" t="str">
        <f aca="false">IF(B179&lt;&gt;"",IF(M179="","",IF(M179&lt;0.5,1,IF(AND(M179&gt;=0.5,M179&lt;P$10),2,IF(M179&gt;=P$10,3)))),"")</f>
        <v/>
      </c>
      <c r="O179" s="194" t="str">
        <f aca="false">IF(B179 &lt;&gt; "",IF(AND('PRINTABLE (per grading)'!H$16="EXAM", 'PRINTABLE (per grading)'!B$13="Prelim"), IF(ISERROR(SUMIF('Exam (LECTURE ONLY)'!D$20:M$20, "CLO1", 'Exam (LECTURE ONLY)'!D181:M181) / 'Exam (LECTURE ONLY)'!AL$6), "", SUMIF('Exam (LECTURE ONLY)'!D$20:M$20, "CLO1", 'Exam (LECTURE ONLY)'!D181:M181) /'Exam (LECTURE ONLY)'!AL$6),
IF(AND('PRINTABLE (per grading)'!H$16="EXAM", 'PRINTABLE (per grading)'!B$13="Midterm"), IF(ISERROR(SUMIF('Exam (LECTURE ONLY)'!O$20:X$20, "CLO1", 'Exam (LECTURE ONLY)'!O181:X181) / 'Exam (LECTURE ONLY)'!AM$6), "", SUMIF('Exam (LECTURE ONLY)'!O$20:X$20, "CLO1", 'Exam (LECTURE ONLY)'!O181:X181) / 'Exam (LECTURE ONLY)'!AM$6),
IF(AND('PRINTABLE (per grading)'!H$16="EXAM", 'PRINTABLE (per grading)'!B$13="Final"), IF(ISERROR(SUMIF('Exam (LECTURE ONLY)'!Z$20:AI$20, "CLO1", 'Exam (LECTURE ONLY)'!Z181:AI181) / 'Exam (LECTURE ONLY)'!AN$6), "", SUMIF('Exam (LECTURE ONLY)'!Z$20:AI$20, "CLO1", 'Exam (LECTURE ONLY)'!Z181:AI181) / 'Exam (LECTURE ONLY)'!AN$6),
IF(AND('PRINTABLE (per grading)'!H$16="OUTPUT", 'PRINTABLE (per grading)'!B$13="Prelim"), IF(ISERROR(SUMIF(OUTPUT!C$20:M$20, "CLO1", OUTPUT!C181:M181) / OUTPUT!AL$6), "", SUMIF(OUTPUT!C$20:M$20, "CLO1", OUTPUT!C181:M181) / OUTPUT!AL$6),
IF(AND('PRINTABLE (per grading)'!H$16="OUTPUT", 'PRINTABLE (per grading)'!B$13="Midterm"), IF(ISERROR(SUMIF(OUTPUT!O$20:Y$20, "CLO1", OUTPUT!O181:Y181) / OUTPUT!AM$6), "", SUMIF(OUTPUT!O$20:Y$20, "CLO1", OUTPUT!O181:Y181) / OUTPUT!AM$6),
IF(AND('PRINTABLE (per grading)'!H$16="OUTPUT", 'PRINTABLE (per grading)'!B$13="Final"), IF(ISERROR(SUMIF(OUTPUT!AA$20:AI$20, "CLO1", OUTPUT!AA181:AI181) / OUTPUT!AN$6), "", SUMIF(OUTPUT!AA$20:AI$20, "CLO1", OUTPUT!AA181:AI181) / OUTPUT!AN$6),
"")))))),"")</f>
        <v/>
      </c>
      <c r="P179" s="286" t="str">
        <f aca="false">IF(B179&lt;&gt;"",IF(O179="","",IF(O179&lt;0.5,1,IF(AND(O179&gt;=0.5,O179&lt;P$10),2,IF(O179&gt;=P$10,3)))),"")</f>
        <v/>
      </c>
      <c r="Q179" s="287" t="str">
        <f aca="false">IF(B179 &lt;&gt; "",IFERROR(IF(AVERAGE(M179,O179)&gt;=P$10,"Y","N"),""),"")</f>
        <v/>
      </c>
      <c r="R179" s="194" t="str">
        <f aca="false">IF(B179 &lt;&gt; "", IFERROR(IF(C$16 = "PRELIM", SUMIF('Database (LECTURE-RES-PRAC)'!D$14:AG$14, "CLO2", 'Database (LECTURE-RES-PRAC)'!D176:AG176) / 'Grade computation'!F$5, IF(C$16 = "MIDTERM", SUMIF('Database (LECTURE-RES-PRAC)'!AJ$14:BM$14, "CLO2", 'Database (LECTURE-RES-PRAC)'!AJ176:BM176) / 'Grade computation'!G$5, IF(C$16 = "FINAL", SUMIF('Database (LECTURE-RES-PRAC)'!BP$14:CS$14, "CLO2", 'Database (LECTURE-RES-PRAC)'!BP176:CS176) / 'Grade computation'!H$5,""))),""),"")</f>
        <v/>
      </c>
      <c r="S179" s="286" t="str">
        <f aca="false">IF(B179&lt;&gt;"",IF(R179="","",IF(R179&lt;0.5,1,IF(AND(R179&gt;=0.5,R179&lt;P$10),2,IF(R179&gt;=P$10,3)))),"")</f>
        <v/>
      </c>
      <c r="T179" s="194" t="str">
        <f aca="false">IF(B179 &lt;&gt; "",IF(AND('PRINTABLE (per grading)'!H$16="EXAM", 'PRINTABLE (per grading)'!B$13="Prelim"), IF(ISERROR(SUMIF('Exam (LECTURE ONLY)'!D$20:M$20, "CLO2", 'Exam (LECTURE ONLY)'!D181:M181) / 'Exam (LECTURE ONLY)'!AL$7), "", SUMIF('Exam (LECTURE ONLY)'!D$20:M$20, "CLO2", 'Exam (LECTURE ONLY)'!D181:M181) /'Exam (LECTURE ONLY)'!AL$7),
IF(AND('PRINTABLE (per grading)'!H$16="EXAM", 'PRINTABLE (per grading)'!B$13="Midterm"), IF(ISERROR(SUMIF('Exam (LECTURE ONLY)'!O$20:X$20, "CLO2", 'Exam (LECTURE ONLY)'!O181:X181) / 'Exam (LECTURE ONLY)'!AM$7), "", SUMIF('Exam (LECTURE ONLY)'!O$20:X$20, "CLO2", 'Exam (LECTURE ONLY)'!O181:X181) / 'Exam (LECTURE ONLY)'!AM$7),
IF(AND('PRINTABLE (per grading)'!H$16="EXAM", 'PRINTABLE (per grading)'!B$13="Final"), IF(ISERROR(SUMIF('Exam (LECTURE ONLY)'!Z$20:AI$20, "CLO2", 'Exam (LECTURE ONLY)'!Z181:AI181) / 'Exam (LECTURE ONLY)'!AN$7), "", SUMIF('Exam (LECTURE ONLY)'!Z$20:AI$20, "CLO2", 'Exam (LECTURE ONLY)'!Z181:AI181) / 'Exam (LECTURE ONLY)'!AN$7),
IF(AND('PRINTABLE (per grading)'!H$16="OUTPUT", 'PRINTABLE (per grading)'!B$13="Prelim"), IF(ISERROR(SUMIF(OUTPUT!C$20:M$20, "CLO2", OUTPUT!C181:M181) / OUTPUT!AL$7), "", SUMIF(OUTPUT!C$20:M$20, "CLO2", OUTPUT!C181:M181) / OUTPUT!AL$7),
IF(AND('PRINTABLE (per grading)'!H$16="OUTPUT", 'PRINTABLE (per grading)'!B$13="Midterm"), IF(ISERROR(SUMIF(OUTPUT!O$20:Y$20, "CLO2", OUTPUT!O181:Y181) / OUTPUT!AM$7), "", SUMIF(OUTPUT!O$20:Y$20, "CLO2", OUTPUT!O181:Y181) / OUTPUT!AM$7),
IF(AND('PRINTABLE (per grading)'!H$16="OUTPUT", 'PRINTABLE (per grading)'!B$13="Final"), IF(ISERROR(SUMIF(OUTPUT!AA$20:AI$20, "CLO2", OUTPUT!AA181:AI181) / OUTPUT!AN$7), "", SUMIF(OUTPUT!AA$20:AI$20, "CLO2", OUTPUT!AA181:AI181) / OUTPUT!AN$7),
"")))))),"")</f>
        <v/>
      </c>
      <c r="U179" s="286" t="str">
        <f aca="false">IF(B179&lt;&gt;"",IF(T179="","",IF(T179&lt;0.5,1,IF(AND(T179&gt;=0.5,T179&lt;P$10),2,IF(T179&gt;=P$10,3)))),"")</f>
        <v/>
      </c>
      <c r="V179" s="287" t="str">
        <f aca="false">IF(B179 &lt;&gt; "",IFERROR(IF(AVERAGE(R179,T179)&gt;=P$10,"Y","N"),""),"")</f>
        <v/>
      </c>
      <c r="W179" s="194" t="str">
        <f aca="false">IF(B179 &lt;&gt; "", IFERROR(IF(C$16 = "PRELIM", SUMIF('Database (LECTURE-RES-PRAC)'!D$14:AG$14, "CLO3", 'Database (LECTURE-RES-PRAC)'!D176:AG176) / 'Grade computation'!F$6, IF(C$16 = "MIDTERM", SUMIF('Database (LECTURE-RES-PRAC)'!AJ$14:BM$14, "CLO3", 'Database (LECTURE-RES-PRAC)'!AJ176:BM176) / 'Grade computation'!G$6, IF(C$16 = "FINAL", SUMIF('Database (LECTURE-RES-PRAC)'!BP$14:CS$14, "CLO3", 'Database (LECTURE-RES-PRAC)'!BP176:CS176) / 'Grade computation'!H$6,""))),""),"")</f>
        <v/>
      </c>
      <c r="X179" s="286" t="str">
        <f aca="false">IF(B179&lt;&gt;"",IF(W179="","",IF(W179&lt;0.5,1,IF(AND(W179&gt;=0.5,W179&lt;P$10),2,IF(W179&gt;=P$10,3)))),"")</f>
        <v/>
      </c>
      <c r="Y179" s="194" t="str">
        <f aca="false">IF(B179 &lt;&gt; "",IF(AND('PRINTABLE (per grading)'!H$16="EXAM", 'PRINTABLE (per grading)'!B$13="Prelim"), IF(ISERROR(SUMIF('Exam (LECTURE ONLY)'!D$20:M$20, "CLO3", 'Exam (LECTURE ONLY)'!D181:M181) / 'Exam (LECTURE ONLY)'!AL$8), "", SUMIF('Exam (LECTURE ONLY)'!D$20:M$20, "CLO3", 'Exam (LECTURE ONLY)'!D181:M181) /'Exam (LECTURE ONLY)'!AL$8),
IF(AND('PRINTABLE (per grading)'!H$16="EXAM", 'PRINTABLE (per grading)'!B$13="Midterm"), IF(ISERROR(SUMIF('Exam (LECTURE ONLY)'!O$20:X$20, "CLO3", 'Exam (LECTURE ONLY)'!O181:X181) / 'Exam (LECTURE ONLY)'!AM$8), "", SUMIF('Exam (LECTURE ONLY)'!O$20:X$20, "CLO3", 'Exam (LECTURE ONLY)'!O181:X181) / 'Exam (LECTURE ONLY)'!AM$8),
IF(AND('PRINTABLE (per grading)'!H$16="EXAM", 'PRINTABLE (per grading)'!B$13="Final"), IF(ISERROR(SUMIF('Exam (LECTURE ONLY)'!Z$20:AI$20, "CLO3", 'Exam (LECTURE ONLY)'!Z181:AI181) / 'Exam (LECTURE ONLY)'!AN$8), "", SUMIF('Exam (LECTURE ONLY)'!Z$20:AI$20, "CLO3", 'Exam (LECTURE ONLY)'!Z181:AI181) / 'Exam (LECTURE ONLY)'!AN$8),
IF(AND('PRINTABLE (per grading)'!H$16="OUTPUT", 'PRINTABLE (per grading)'!B$13="Prelim"), IF(ISERROR(SUMIF(OUTPUT!C$20:M$20, "CLO3", OUTPUT!C181:M181) / OUTPUT!AL$8), "", SUMIF(OUTPUT!C$20:M$20, "CLO3", OUTPUT!C181:M181) / OUTPUT!AL$8),
IF(AND('PRINTABLE (per grading)'!H$16="OUTPUT", 'PRINTABLE (per grading)'!B$13="Midterm"), IF(ISERROR(SUMIF(OUTPUT!O$20:Y$20, "CLO3", OUTPUT!O181:Y181) / OUTPUT!AM$8), "", SUMIF(OUTPUT!O$20:Y$20, "CLO3", OUTPUT!O181:Y181) / OUTPUT!AM$8),
IF(AND('PRINTABLE (per grading)'!H$16="OUTPUT", 'PRINTABLE (per grading)'!B$13="Final"), IF(ISERROR(SUMIF(OUTPUT!AA$20:AI$20, "CLO3", OUTPUT!AA181:AI181) / OUTPUT!AN$8), "", SUMIF(OUTPUT!AA$20:AI$20, "CLO3", OUTPUT!AA181:AI181) / OUTPUT!AN$8),
"" )))))),"")</f>
        <v/>
      </c>
      <c r="Z179" s="286" t="str">
        <f aca="false">IF(B179&lt;&gt;"",IF(Y179="","",IF(Y179&lt;0.5,1,IF(AND(Y179&gt;=0.5,Y179&lt;P$10),2,IF(Y179&gt;=P$10,3)))),"")</f>
        <v/>
      </c>
      <c r="AA179" s="287" t="str">
        <f aca="false">IF(B179 &lt;&gt; "",IFERROR(IF(AVERAGE(W179,Y179)&gt;=P$10,"Y","N"),""),"")</f>
        <v/>
      </c>
      <c r="AB179" s="194" t="str">
        <f aca="false">IF(B179 &lt;&gt; "", IFERROR(IF(C$16 = "PRELIM", SUMIF('Database (LECTURE-RES-PRAC)'!D$14:AG$14, "CLO4", 'Database (LECTURE-RES-PRAC)'!D176:AG176) / 'Grade computation'!F$7, IF(C$16 = "MIDTERM", SUMIF('Database (LECTURE-RES-PRAC)'!AJ$14:BM$14, "CLO4", 'Database (LECTURE-RES-PRAC)'!AJ176:BM176) / 'Grade computation'!G$7, IF(C$16 = "FINAL", SUMIF('Database (LECTURE-RES-PRAC)'!BP$14:CS$14, "CLO4", 'Database (LECTURE-RES-PRAC)'!BP176:CS176) / 'Grade computation'!H$7,""))),""),"")</f>
        <v/>
      </c>
      <c r="AC179" s="286" t="str">
        <f aca="false">IF(B179&lt;&gt;"",IF(AB179="","",IF(AB179&lt;0.5,1,IF(AND(AB179&gt;=0.5,AB179&lt;P$10),2,IF(AB179&gt;=P$10,3)))),"")</f>
        <v/>
      </c>
      <c r="AD179" s="194" t="str">
        <f aca="false">IF(B179 &lt;&gt; "",IF(AND('PRINTABLE (per grading)'!H$16="EXAM", 'PRINTABLE (per grading)'!B$13="Prelim"), IF(ISERROR(SUMIF('Exam (LECTURE ONLY)'!D$20:M$20, "CLO4", 'Exam (LECTURE ONLY)'!D181:M181) / 'Exam (LECTURE ONLY)'!AL$9), "", SUMIF('Exam (LECTURE ONLY)'!D$20:M$20, "CLO4", 'Exam (LECTURE ONLY)'!D181:M181) /'Exam (LECTURE ONLY)'!AL$9),
IF(AND('PRINTABLE (per grading)'!H$16="EXAM", 'PRINTABLE (per grading)'!B$13="Midterm"), IF(ISERROR(SUMIF('Exam (LECTURE ONLY)'!O$20:X$20, "CLO4", 'Exam (LECTURE ONLY)'!O181:X181) / 'Exam (LECTURE ONLY)'!AM$9), "", SUMIF('Exam (LECTURE ONLY)'!O$20:X$20, "CLO4", 'Exam (LECTURE ONLY)'!O181:X181) / 'Exam (LECTURE ONLY)'!AM$9),
IF(AND('PRINTABLE (per grading)'!H$16="EXAM", 'PRINTABLE (per grading)'!B$13="Final"), IF(ISERROR(SUMIF('Exam (LECTURE ONLY)'!Z$20:AI$20, "CLO4", 'Exam (LECTURE ONLY)'!Z181:AI181) / 'Exam (LECTURE ONLY)'!AN$9), "", SUMIF('Exam (LECTURE ONLY)'!Z$20:AI$20, "CLO4", 'Exam (LECTURE ONLY)'!Z181:AI181) / 'Exam (LECTURE ONLY)'!AN$9),
IF(AND('PRINTABLE (per grading)'!H$16="OUTPUT", 'PRINTABLE (per grading)'!B$13="Prelim"), IF(ISERROR(SUMIF(OUTPUT!C$20:M$20, "CLO4", OUTPUT!C181:M181) / OUTPUT!AL$9), "", SUMIF(OUTPUT!C$20:M$20, "CLO4", OUTPUT!C181:M181) / OUTPUT!AL$9),
IF(AND('PRINTABLE (per grading)'!H$16="OUTPUT", 'PRINTABLE (per grading)'!B$13="Midterm"), IF(ISERROR(SUMIF(OUTPUT!O$20:Y$20, "CLO4", OUTPUT!O181:Y181) / OUTPUT!AM$9), "", SUMIF(OUTPUT!O$20:Y$20, "CLO4", OUTPUT!O181:Y181) / OUTPUT!AM$9),
IF(AND('PRINTABLE (per grading)'!H$16="OUTPUT", 'PRINTABLE (per grading)'!B$13="Final"), IF(ISERROR(SUMIF(OUTPUT!AA$20:AI$20, "CLO4", OUTPUT!AA181:AI181) / OUTPUT!AN$9), "", SUMIF(OUTPUT!AA$20:AI$20, "CLO4", OUTPUT!AA181:AI181) / OUTPUT!AN$9),
"")))))),"")</f>
        <v/>
      </c>
      <c r="AE179" s="286" t="str">
        <f aca="false">IF(B179&lt;&gt;"",IF(AD179="","",IF(AD179&lt;0.5,1,IF(AND(AD179&gt;=0.5,AD179&lt;P$10),2,IF(AD179&gt;=P$10,3)))),"")</f>
        <v/>
      </c>
      <c r="AF179" s="287" t="str">
        <f aca="false">IF(B179 &lt;&gt; "",IFERROR(IF(AVERAGE(AB179,AD179)&gt;=P$10,"Y","N"),""),"")</f>
        <v/>
      </c>
      <c r="AG179" s="194" t="str">
        <f aca="false">IF(B179 &lt;&gt; "", IFERROR(IF(C$16 = "PRELIM", SUMIF('Database (LECTURE-RES-PRAC)'!D$14:AG$14, "CLO5", 'Database (LECTURE-RES-PRAC)'!D176:AG176) / 'Grade computation'!F$8, IF(C$16 = "MIDTERM", SUMIF('Database (LECTURE-RES-PRAC)'!AJ$14:BM$14, "CLO5", 'Database (LECTURE-RES-PRAC)'!AJ176:BM176) / 'Grade computation'!G$8, IF(C$16 = "FINAL", SUMIF('Database (LECTURE-RES-PRAC)'!BP$14:CS$14, "CLO5", 'Database (LECTURE-RES-PRAC)'!BP176:CS176) / 'Grade computation'!H$8,""))),""),"")</f>
        <v/>
      </c>
      <c r="AH179" s="286" t="str">
        <f aca="false">IF(B179&lt;&gt;"",IF(AG179="","",IF(AG179&lt;0.5,1,IF(AND(AG179&gt;=0.5,AG179&lt;P$10),2,IF(AG179&gt;=P$10,3)))),"")</f>
        <v/>
      </c>
      <c r="AI179" s="194" t="str">
        <f aca="false">IF(B179 &lt;&gt; "",IF(AND('PRINTABLE (per grading)'!H$16="EXAM", 'PRINTABLE (per grading)'!B$13="Prelim"), IF(ISERROR(SUMIF('Exam (LECTURE ONLY)'!D$20:M$20, "CLO5", 'Exam (LECTURE ONLY)'!D181:M181) / 'Exam (LECTURE ONLY)'!AL$10), "", SUMIF('Exam (LECTURE ONLY)'!D$20:M$20, "CLO5", 'Exam (LECTURE ONLY)'!D181:M181) /'Exam (LECTURE ONLY)'!AL$10),
IF(AND('PRINTABLE (per grading)'!H$16="EXAM", 'PRINTABLE (per grading)'!B$13="Midterm"), IF(ISERROR(SUMIF('Exam (LECTURE ONLY)'!O$20:X$20, "CLO5", 'Exam (LECTURE ONLY)'!O181:X181) / 'Exam (LECTURE ONLY)'!AM$10), "", SUMIF('Exam (LECTURE ONLY)'!O$20:X$20, "CLO5", 'Exam (LECTURE ONLY)'!O181:X181) / 'Exam (LECTURE ONLY)'!AM$10),
IF(AND('PRINTABLE (per grading)'!H$16="EXAM", 'PRINTABLE (per grading)'!B$13="Final"), IF(ISERROR(SUMIF('Exam (LECTURE ONLY)'!Z$20:AI$20, "CLO5", 'Exam (LECTURE ONLY)'!Z181:AI181) / 'Exam (LECTURE ONLY)'!AN$10), "", SUMIF('Exam (LECTURE ONLY)'!Z$20:AI$20, "CLO5", 'Exam (LECTURE ONLY)'!Z181:AI181) / 'Exam (LECTURE ONLY)'!AN$10),
IF(AND('PRINTABLE (per grading)'!H$16="OUTPUT", 'PRINTABLE (per grading)'!B$13="Prelim"), IF(ISERROR(SUMIF(OUTPUT!C$20:M$20, "CLO5", OUTPUT!C181:M181) / OUTPUT!AL$10), "", SUMIF(OUTPUT!C$20:M$20, "CLO5", OUTPUT!C181:M181) / OUTPUT!AL$10),
IF(AND('PRINTABLE (per grading)'!H$16="OUTPUT", 'PRINTABLE (per grading)'!B$13="Midterm"), IF(ISERROR(SUMIF(OUTPUT!O$20:Y$20, "CLO5", OUTPUT!O181:Y181) / OUTPUT!AM$10), "", SUMIF(OUTPUT!O$20:Y$20, "CLO5", OUTPUT!O181:Y181) / OUTPUT!AM$10),
IF(AND('PRINTABLE (per grading)'!H$16="OUTPUT", 'PRINTABLE (per grading)'!B$13="Final"), IF(ISERROR(SUMIF(OUTPUT!AA$20:AI$20, "CLO5", OUTPUT!AA181:AI181) / OUTPUT!AN$10), "", SUMIF(OUTPUT!AA$20:AI$20, "CLO5", OUTPUT!AA181:AI181) / OUTPUT!AN$10),
"")))))),"")</f>
        <v/>
      </c>
      <c r="AJ179" s="286" t="str">
        <f aca="false">IF(B179&lt;&gt;"",IF(AI179="","",IF(AI179&lt;0.5,1,IF(AND(AI179&gt;=0.5,AI179&lt;P$10),2,IF(AI179&gt;=P$10,3)))),"")</f>
        <v/>
      </c>
      <c r="AK179" s="287" t="str">
        <f aca="false">IF(B179 &lt;&gt; "",IFERROR(IF(AVERAGE(AG179,AI179)&gt;=P$10,"Y","N"),""),"")</f>
        <v/>
      </c>
      <c r="AL179" s="194" t="str">
        <f aca="false">IF(B179 &lt;&gt; "", IFERROR(IF(C$16 = "PRELIM", SUMIF('Database (LECTURE-RES-PRAC)'!D$14:AG$14, "CLO6", 'Database (LECTURE-RES-PRAC)'!D176:AG176) / 'Grade computation'!F$9, IF(C$16 = "MIDTERM", SUMIF('Database (LECTURE-RES-PRAC)'!AJ$14:BM$14, "CLO6", 'Database (LECTURE-RES-PRAC)'!AJ176:BM176) / 'Grade computation'!G$9, IF(C$16 = "FINAL", SUMIF('Database (LECTURE-RES-PRAC)'!BP$14:CS$14, "CLO6", 'Database (LECTURE-RES-PRAC)'!BP176:CS176) / 'Grade computation'!H$9,""))),""),"")</f>
        <v/>
      </c>
      <c r="AM179" s="286" t="str">
        <f aca="false">IF(B179&lt;&gt;"",IF(AL179="","",IF(AL179&lt;0.5,1,IF(AND(AL179&gt;=0.5,AL179&lt;P$10),2,IF(AL179&gt;=P$10,3)))),"")</f>
        <v/>
      </c>
      <c r="AN179" s="194" t="str">
        <f aca="false">IF(B179 &lt;&gt; "",IF(AND('PRINTABLE (per grading)'!H$16="EXAM", 'PRINTABLE (per grading)'!B$13="Prelim"), IF(ISERROR(SUMIF('Exam (LECTURE ONLY)'!D$20:M$20, "CLO6", 'Exam (LECTURE ONLY)'!D181:M181) / 'Exam (LECTURE ONLY)'!AL$11), "", SUMIF('Exam (LECTURE ONLY)'!D$20:M$20, "CLO6", 'Exam (LECTURE ONLY)'!D181:M181) /'Exam (LECTURE ONLY)'!AL$11),
IF(AND('PRINTABLE (per grading)'!H$16="EXAM", 'PRINTABLE (per grading)'!B$13="Midterm"), IF(ISERROR(SUMIF('Exam (LECTURE ONLY)'!O$20:X$20, "CLO6", 'Exam (LECTURE ONLY)'!O181:X181) / 'Exam (LECTURE ONLY)'!AM$11), "", SUMIF('Exam (LECTURE ONLY)'!O$20:X$20, "CLO6", 'Exam (LECTURE ONLY)'!O181:X181) / 'Exam (LECTURE ONLY)'!AM$11),
IF(AND('PRINTABLE (per grading)'!H$16="EXAM", 'PRINTABLE (per grading)'!B$13="Final"), IF(ISERROR(SUMIF('Exam (LECTURE ONLY)'!Z$20:AI$20, "CLO6", 'Exam (LECTURE ONLY)'!Z181:AI181) / 'Exam (LECTURE ONLY)'!AN$11), "", SUMIF('Exam (LECTURE ONLY)'!Z$20:AI$20, "CLO6", 'Exam (LECTURE ONLY)'!Z181:AI181) / 'Exam (LECTURE ONLY)'!AN$11),
IF(AND('PRINTABLE (per grading)'!H$16="OUTPUT", 'PRINTABLE (per grading)'!B$13="Prelim"), IF(ISERROR(SUMIF(OUTPUT!C$20:M$20, "CLO6", OUTPUT!C181:M181) / OUTPUT!AL$11), "", SUMIF(OUTPUT!C$20:M$20, "CLO6", OUTPUT!C181:M181) / OUTPUT!AL$11),
IF(AND('PRINTABLE (per grading)'!H$16="OUTPUT", 'PRINTABLE (per grading)'!B$13="Midterm"), IF(ISERROR(SUMIF(OUTPUT!O$20:Y$20, "CLO6", OUTPUT!O181:Y181) / OUTPUT!AM$11), "", SUMIF(OUTPUT!O$20:Y$20, "CLO6", OUTPUT!O181:Y181) / OUTPUT!AM$11),
IF(AND('PRINTABLE (per grading)'!H$16="OUTPUT", 'PRINTABLE (per grading)'!B$13="Final"), IF(ISERROR(SUMIF(OUTPUT!AA$20:AI$20, "CLO6", OUTPUT!AA181:AI181) / OUTPUT!AN$11), "", SUMIF(OUTPUT!AA$20:AI$20, "CLO6", OUTPUT!AA181:AI181) / OUTPUT!AN$11),
"")))))),"")</f>
        <v/>
      </c>
      <c r="AO179" s="286" t="str">
        <f aca="false">IF(B179&lt;&gt;"",IF(AN179="","",IF(AN179&lt;0.5,1,IF(AND(AN179&gt;=0.5,AN179&lt;P$10),2,IF(AN179&gt;=P$10,3)))),"")</f>
        <v/>
      </c>
      <c r="AP179" s="287" t="str">
        <f aca="false">IF(B179 &lt;&gt; "",IFERROR(IF(AVERAGE(AL179,AN179)&gt;=P$10,"Y","N"),""),"")</f>
        <v/>
      </c>
      <c r="AQ179" s="194" t="str">
        <f aca="false">IF(B179 &lt;&gt; "", IFERROR(IF(C$16 = "PRELIM", SUMIF('Database (LECTURE-RES-PRAC)'!D$14:AG$14, "CLO7", 'Database (LECTURE-RES-PRAC)'!D176:AG176) / 'Grade computation'!F$10, IF(C$16 = "MIDTERM", SUMIF('Database (LECTURE-RES-PRAC)'!AJ$14:BM$14, "CLO7", 'Database (LECTURE-RES-PRAC)'!AJ176:BM176) / 'Grade computation'!G$10, IF(C$16 = "FINAL", SUMIF('Database (LECTURE-RES-PRAC)'!BP$14:CS$14, "CLO7", 'Database (LECTURE-RES-PRAC)'!BP176:CS176) / 'Grade computation'!H$10,""))),""),"")</f>
        <v/>
      </c>
      <c r="AR179" s="286" t="str">
        <f aca="false">IF(B179&lt;&gt;"",IF(AQ179="","",IF(AQ179&lt;0.5,1,IF(AND(AQ179&gt;=0.5,AQ179&lt;P$10),2,IF(AQ179&gt;=P$10,3)))),"")</f>
        <v/>
      </c>
      <c r="AS179" s="194" t="str">
        <f aca="false">IF(B179 &lt;&gt; "",IF(AND('PRINTABLE (per grading)'!H$16="EXAM", 'PRINTABLE (per grading)'!B$13="Prelim"), IF(ISERROR(SUMIF('Exam (LECTURE ONLY)'!D$20:M$20, "CLO7", 'Exam (LECTURE ONLY)'!D181:M181) / 'Exam (LECTURE ONLY)'!AL$12), "", SUMIF('Exam (LECTURE ONLY)'!D$20:M$20, "CLO7", 'Exam (LECTURE ONLY)'!D181:M181) /'Exam (LECTURE ONLY)'!AL$12),
IF(AND('PRINTABLE (per grading)'!H$16="EXAM", 'PRINTABLE (per grading)'!B$13="Midterm"), IF(ISERROR(SUMIF('Exam (LECTURE ONLY)'!O$20:X$20, "CLO7", 'Exam (LECTURE ONLY)'!O181:X181) / 'Exam (LECTURE ONLY)'!AM$12), "", SUMIF('Exam (LECTURE ONLY)'!O$20:X$20, "CLO7", 'Exam (LECTURE ONLY)'!O181:X181) / 'Exam (LECTURE ONLY)'!AM$12),
IF(AND('PRINTABLE (per grading)'!H$16="EXAM", 'PRINTABLE (per grading)'!B$13="Final"), IF(ISERROR(SUMIF('Exam (LECTURE ONLY)'!Z$20:AI$20, "CLO7", 'Exam (LECTURE ONLY)'!Z181:AI181) / 'Exam (LECTURE ONLY)'!AN$12), "", SUMIF('Exam (LECTURE ONLY)'!Z$20:AI$20, "CLO7", 'Exam (LECTURE ONLY)'!Z181:AI181) / 'Exam (LECTURE ONLY)'!AN$12),
IF(AND('PRINTABLE (per grading)'!H$16="OUTPUT", 'PRINTABLE (per grading)'!B$13="Prelim"), IF(ISERROR(SUMIF(OUTPUT!C$20:M$20, "CLO7", OUTPUT!C181:M181) / OUTPUT!AL$12), "", SUMIF(OUTPUT!C$20:M$20, "CLO7", OUTPUT!C181:M181) / OUTPUT!AL$12),
IF(AND('PRINTABLE (per grading)'!H$16="OUTPUT", 'PRINTABLE (per grading)'!B$13="Midterm"), IF(ISERROR(SUMIF(OUTPUT!O$20:Y$20, "CLO7", OUTPUT!O181:Y181) / OUTPUT!AM$12), "", SUMIF(OUTPUT!O$20:Y$20, "CLO7", OUTPUT!O181:Y181) / OUTPUT!AM$12),
IF(AND('PRINTABLE (per grading)'!H$16="OUTPUT", 'PRINTABLE (per grading)'!B$13="Final"), IF(ISERROR(SUMIF(OUTPUT!AA$20:AI$20, "CLO7", OUTPUT!AA181:AI181) / OUTPUT!AN$12), "", SUMIF(OUTPUT!AA$20:AI$20, "CLO7", OUTPUT!AA181:AI181) / OUTPUT!AN$12),
"")))))),"")</f>
        <v/>
      </c>
      <c r="AT179" s="286" t="str">
        <f aca="false">IF(B179&lt;&gt;"",IF(AS179="","",IF(AS179&lt;0.5,1,IF(AND(AS179&gt;=0.5,AS179&lt;P$10),2,IF(AS179&gt;=P$10,3)))),"")</f>
        <v/>
      </c>
      <c r="AU179" s="287" t="str">
        <f aca="false">IF(B179 &lt;&gt; "",IFERROR(IF(AVERAGE(AQ179,AS179)&gt;=P$10,"Y","N"),""),"")</f>
        <v/>
      </c>
      <c r="AV179" s="194" t="str">
        <f aca="false">IF(B179 &lt;&gt; "", IFERROR(IF(C$16 = "PRELIM", SUMIF('Database (LECTURE-RES-PRAC)'!D$14:AG$14, "CLO8", 'Database (LECTURE-RES-PRAC)'!D176:AG176) / 'Grade computation'!F$11, IF(C$16 = "MIDTERM", SUMIF('Database (LECTURE-RES-PRAC)'!AJ$14:BM$14, "CLO8", 'Database (LECTURE-RES-PRAC)'!AJ176:BM176) / 'Grade computation'!G$11, IF(C$16 = "FINAL", SUMIF('Database (LECTURE-RES-PRAC)'!BP$14:CS$14, "CLO8", 'Database (LECTURE-RES-PRAC)'!BP176:CS176) / 'Grade computation'!H$11,""))),""),"")</f>
        <v/>
      </c>
      <c r="AW179" s="286" t="str">
        <f aca="false">IF(B179&lt;&gt;"",IF(AV179="","",IF(AV179&lt;0.5,1,IF(AND(AV179&gt;=0.5,AV179&lt;P$10),2,IF(AV179&gt;=P$10,3)))),"")</f>
        <v/>
      </c>
      <c r="AX179" s="194" t="str">
        <f aca="false">IF(B179 &lt;&gt; "",IF(AND('PRINTABLE (per grading)'!H$16="EXAM", 'PRINTABLE (per grading)'!B$13="Prelim"), IF(ISERROR(SUMIF('Exam (LECTURE ONLY)'!D$20:M$20, "CLO8", 'Exam (LECTURE ONLY)'!D181:M181) / 'Exam (LECTURE ONLY)'!AL$13), "", SUMIF('Exam (LECTURE ONLY)'!D$20:M$20, "CLO8", 'Exam (LECTURE ONLY)'!D181:M181) /'Exam (LECTURE ONLY)'!AL$13),
IF(AND('PRINTABLE (per grading)'!H$16="EXAM", 'PRINTABLE (per grading)'!B$13="Midterm"), IF(ISERROR(SUMIF('Exam (LECTURE ONLY)'!O$20:X$20, "CLO8", 'Exam (LECTURE ONLY)'!O181:X181) / 'Exam (LECTURE ONLY)'!AM$13), "", SUMIF('Exam (LECTURE ONLY)'!O$20:X$20, "CLO8", 'Exam (LECTURE ONLY)'!O181:X181) / 'Exam (LECTURE ONLY)'!AM$13),
IF(AND('PRINTABLE (per grading)'!H$16="EXAM", 'PRINTABLE (per grading)'!B$13="Final"), IF(ISERROR(SUMIF('Exam (LECTURE ONLY)'!Z$20:AI$20, "CLO8", 'Exam (LECTURE ONLY)'!Z181:AI181) / 'Exam (LECTURE ONLY)'!AN$13), "", SUMIF('Exam (LECTURE ONLY)'!Z$20:AI$20, "CLO8", 'Exam (LECTURE ONLY)'!Z181:AI181) / 'Exam (LECTURE ONLY)'!AN$13),
IF(AND('PRINTABLE (per grading)'!H$16="OUTPUT", 'PRINTABLE (per grading)'!B$13="Prelim"), IF(ISERROR(SUMIF(OUTPUT!C$20:M$20, "CLO8", OUTPUT!C181:M181) / OUTPUT!AL$13), "", SUMIF(OUTPUT!C$20:M$20, "CLO8", OUTPUT!C181:M181) / OUTPUT!AL$13),
IF(AND('PRINTABLE (per grading)'!H$16="OUTPUT", 'PRINTABLE (per grading)'!B$13="Midterm"), IF(ISERROR(SUMIF(OUTPUT!O$20:Y$20, "CLO8", OUTPUT!O181:Y181) / OUTPUT!AM$13), "", SUMIF(OUTPUT!O$20:Y$20, "CLO8", OUTPUT!O181:Y181) / OUTPUT!AM$13),
IF(AND('PRINTABLE (per grading)'!H$16="OUTPUT", 'PRINTABLE (per grading)'!B$13="Final"), IF(ISERROR(SUMIF(OUTPUT!AA$20:AI$20, "CLO8", OUTPUT!AA181:AI181) / OUTPUT!AN$13), "", SUMIF(OUTPUT!AA$20:AI$20, "CLO8", OUTPUT!AA181:AI181) / OUTPUT!AN$13),
"")))))),"")</f>
        <v/>
      </c>
      <c r="AY179" s="286" t="str">
        <f aca="false">IF(B179&lt;&gt;"",IF(AX179="","",IF(AX179&lt;0.5,1,IF(AND(AX179&gt;=0.5,AX179&lt;P$10),2,IF(AX179&gt;=P$10,3)))),"")</f>
        <v/>
      </c>
      <c r="AZ179" s="287" t="str">
        <f aca="false">IF(B179 &lt;&gt; "",IFERROR(IF(AVERAGE(AV179,AX179)&gt;=P$10,"Y","N"),""),"")</f>
        <v/>
      </c>
      <c r="BA179" s="194" t="str">
        <f aca="false">IF(B179 &lt;&gt; "", IFERROR(IF(C$16 = "PRELIM", SUMIF('Database (LECTURE-RES-PRAC)'!D$14:AG$14, "CLO9", 'Database (LECTURE-RES-PRAC)'!D176:AG176) / 'Grade computation'!F$12, IF(C$16 = "MIDTERM", SUMIF('Database (LECTURE-RES-PRAC)'!AJ$14:BM$14, "CLO9", 'Database (LECTURE-RES-PRAC)'!AJ176:BM176) / 'Grade computation'!G$12, IF(C$16 = "FINAL", SUMIF('Database (LECTURE-RES-PRAC)'!BP$14:CS$14, "CLO9", 'Database (LECTURE-RES-PRAC)'!BP176:CS176) / 'Grade computation'!H$12,""))),""),"")</f>
        <v/>
      </c>
      <c r="BB179" s="286" t="str">
        <f aca="false">IF(B179&lt;&gt;"",IF(BA179="","",IF(BA179&lt;0.5,1,IF(AND(BA179&gt;=0.5,BA179&lt;P$10),2,IF(BA179&gt;=P$10,3)))),"")</f>
        <v/>
      </c>
      <c r="BC179" s="194" t="str">
        <f aca="false">IF(B179 &lt;&gt; "",IF(AND('PRINTABLE (per grading)'!H$16="EXAM", 'PRINTABLE (per grading)'!B$13="Prelim"), IF(ISERROR(SUMIF('Exam (LECTURE ONLY)'!D$20:M$20, "CLO9", 'Exam (LECTURE ONLY)'!D181:M181) / 'Exam (LECTURE ONLY)'!AL$14), "", SUMIF('Exam (LECTURE ONLY)'!D$20:M$20, "CLO9", 'Exam (LECTURE ONLY)'!D181:M181) /'Exam (LECTURE ONLY)'!AL$14),
IF(AND('PRINTABLE (per grading)'!H$16="EXAM", 'PRINTABLE (per grading)'!B$13="Midterm"), IF(ISERROR(SUMIF('Exam (LECTURE ONLY)'!O$20:X$20, "CLO9", 'Exam (LECTURE ONLY)'!O181:X181) / 'Exam (LECTURE ONLY)'!AM$14), "", SUMIF('Exam (LECTURE ONLY)'!O$20:X$20, "CLO9", 'Exam (LECTURE ONLY)'!O181:X181) / 'Exam (LECTURE ONLY)'!AM$14),
IF(AND('PRINTABLE (per grading)'!H$16="EXAM", 'PRINTABLE (per grading)'!B$13="Final"), IF(ISERROR(SUMIF('Exam (LECTURE ONLY)'!Z$20:AI$20, "CLO9", 'Exam (LECTURE ONLY)'!Z181:AI181) / 'Exam (LECTURE ONLY)'!AN$14), "", SUMIF('Exam (LECTURE ONLY)'!Z$20:AI$20, "CLO9", 'Exam (LECTURE ONLY)'!Z181:AI181) / 'Exam (LECTURE ONLY)'!AN$14),
IF(AND('PRINTABLE (per grading)'!H$16="OUTPUT", 'PRINTABLE (per grading)'!B$13="Prelim"), IF(ISERROR(SUMIF(OUTPUT!C$20:M$20, "CLO9", OUTPUT!C181:M181) / OUTPUT!AL$14), "", SUMIF(OUTPUT!C$20:M$20, "CLO9", OUTPUT!C181:M181) / OUTPUT!AL$14),
IF(AND('PRINTABLE (per grading)'!H$16="OUTPUT", 'PRINTABLE (per grading)'!B$13="Midterm"), IF(ISERROR(SUMIF(OUTPUT!O$20:Y$20, "CLO9", OUTPUT!O181:Y181) / OUTPUT!AM$14), "", SUMIF(OUTPUT!O$20:Y$20, "CLO9", OUTPUT!O181:Y181) / OUTPUT!AM$14),
IF(AND('PRINTABLE (per grading)'!H$16="OUTPUT", 'PRINTABLE (per grading)'!B$13="Final"), IF(ISERROR(SUMIF(OUTPUT!AA$20:AI$20, "CLO9", OUTPUT!AA181:AI181) / OUTPUT!AN$14), "", SUMIF(OUTPUT!AA$20:AI$20, "CLO9", OUTPUT!AA181:AI181) / OUTPUT!AN$14),
"")))))),"")</f>
        <v/>
      </c>
      <c r="BD179" s="286" t="str">
        <f aca="false">IF(B179&lt;&gt;"",IF(BC179="","",IF(BC179&lt;0.5,1,IF(AND(BC179&gt;=0.5,BC179&lt;P$10),2,IF(BC179&gt;=P$10,3)))),"")</f>
        <v/>
      </c>
      <c r="BE179" s="287" t="str">
        <f aca="false">IF(B179 &lt;&gt; "",IFERROR(IF(AVERAGE(BA179,BC179)&gt;=P$10,"Y","N"),""),"")</f>
        <v/>
      </c>
      <c r="BF179" s="194" t="str">
        <f aca="false">IF(B179 &lt;&gt; "", IFERROR(IF(C$16 = "PRELIM", SUMIF('Database (LECTURE-RES-PRAC)'!D$14:AG$14, "CLO10", 'Database (LECTURE-RES-PRAC)'!D176:AG176) / 'Grade computation'!F$13, IF(C$16 = "MIDTERM", SUMIF('Database (LECTURE-RES-PRAC)'!AJ$14:BM$14, "CLO10", 'Database (LECTURE-RES-PRAC)'!AJ176:BM176) / 'Grade computation'!G$13, IF(C$16 = "FINAL", SUMIF('Database (LECTURE-RES-PRAC)'!BP$14:CS$14, "CLO10", 'Database (LECTURE-RES-PRAC)'!BP176:CS176) / 'Grade computation'!H$13,""))),""),"")</f>
        <v/>
      </c>
      <c r="BG179" s="286" t="str">
        <f aca="false">IF(B179&lt;&gt;"",IF(BF179="","",IF(BF179&lt;0.5,1,IF(AND(BF179&gt;=0.5,BF179&lt;P$10),2,IF(BF179&gt;=P$10,3)))),"")</f>
        <v/>
      </c>
      <c r="BH179" s="194" t="str">
        <f aca="false">IF(B179 &lt;&gt; "",IF(AND('PRINTABLE (per grading)'!H$16="EXAM", 'PRINTABLE (per grading)'!B$13="Prelim"), IF(ISERROR(SUMIF('Exam (LECTURE ONLY)'!D$20:M$20, "CLO10", 'Exam (LECTURE ONLY)'!D181:M181) / 'Exam (LECTURE ONLY)'!AL$15), "", SUMIF('Exam (LECTURE ONLY)'!D$20:M$20, "CLO10", 'Exam (LECTURE ONLY)'!D181:M181) /'Exam (LECTURE ONLY)'!AL$15),
IF(AND('PRINTABLE (per grading)'!H$16="EXAM", 'PRINTABLE (per grading)'!B$13="Midterm"), IF(ISERROR(SUMIF('Exam (LECTURE ONLY)'!O$20:X$20, "CLO10", 'Exam (LECTURE ONLY)'!O181:X181) / 'Exam (LECTURE ONLY)'!AM$15), "", SUMIF('Exam (LECTURE ONLY)'!O$20:X$20, "CLO10", 'Exam (LECTURE ONLY)'!O181:X181) / 'Exam (LECTURE ONLY)'!AM$15),
IF(AND('PRINTABLE (per grading)'!H$16="EXAM", 'PRINTABLE (per grading)'!B$13="Final"), IF(ISERROR(SUMIF('Exam (LECTURE ONLY)'!Z$20:AI$20, "CLO10", 'Exam (LECTURE ONLY)'!Z181:AI181) / 'Exam (LECTURE ONLY)'!AN$15), "", SUMIF('Exam (LECTURE ONLY)'!Z$20:AI$20, "CLO10", 'Exam (LECTURE ONLY)'!Z181:AI181) / 'Exam (LECTURE ONLY)'!AN$15),
IF(AND('PRINTABLE (per grading)'!H$16="OUTPUT", 'PRINTABLE (per grading)'!B$13="Prelim"), IF(ISERROR(SUMIF(OUTPUT!C$20:M$20, "CLO10", OUTPUT!C181:M181) / OUTPUT!AL$15), "", SUMIF(OUTPUT!C$20:M$20, "CLO10", OUTPUT!C181:M181) / OUTPUT!AL$15),
IF(AND('PRINTABLE (per grading)'!H$16="OUTPUT", 'PRINTABLE (per grading)'!B$13="Midterm"), IF(ISERROR(SUMIF(OUTPUT!O$20:Y$20, "CLO10", OUTPUT!O181:Y181) / OUTPUT!AM$15), "", SUMIF(OUTPUT!O$20:Y$20, "CLO10", OUTPUT!O181:Y181) / OUTPUT!AM$15),
IF(AND('PRINTABLE (per grading)'!H$16="OUTPUT", 'PRINTABLE (per grading)'!B$13="Final"), IF(ISERROR(SUMIF(OUTPUT!AA$20:AI$20, "CLO10", OUTPUT!AA181:AI181) / OUTPUT!AN$15), "", SUMIF(OUTPUT!AA$20:AI$20, "CLO10", OUTPUT!AA181:AI181) / OUTPUT!AN$15),
"")))))),"")</f>
        <v/>
      </c>
      <c r="BI179" s="286" t="str">
        <f aca="false">IF(B179&lt;&gt;"",IF(BH179="","",IF(BH179&lt;0.5,1,IF(AND(BH179&gt;=0.5,BH179&lt;P$10),2,IF(BH179&gt;=P$10,3)))),"")</f>
        <v/>
      </c>
      <c r="BJ179" s="287" t="str">
        <f aca="false">IF(B179 &lt;&gt; "",IFERROR(IF(AVERAGE(BF179,BH179)&gt;=P$10,"Y","N"),""),"")</f>
        <v/>
      </c>
      <c r="BK179" s="8"/>
    </row>
    <row r="180" customFormat="false" ht="19.5" hidden="false" customHeight="true" outlineLevel="0" collapsed="false">
      <c r="A180" s="228" t="str">
        <f aca="false">IF(ISBLANK('Database (LECTURE-RES-PRAC)'!A177),"",'Database (LECTURE-RES-PRAC)'!A177)</f>
        <v/>
      </c>
      <c r="B180" s="229" t="str">
        <f aca="false">IF(ISBLANK('Database (LECTURE-RES-PRAC)'!B177),"",'Database (LECTURE-RES-PRAC)'!B177)</f>
        <v/>
      </c>
      <c r="C180" s="230" t="str">
        <f aca="false">IF(B180&lt;&gt;"",IF(C$16="PRELIM",'Grade computation'!C180, IF(C$16="MIDTERM",'Grade computation'!K180, IF(C$16="FINAL",'Grade computation'!S180,""))),"")</f>
        <v/>
      </c>
      <c r="D180" s="231" t="str">
        <f aca="false">IF(B180&lt;&gt;"",IFERROR(IF(B$11="80-20", (((C180/C$19)*X$6)+X$7)*D$18, IF(B$11="60-40", (((C180/C$19)*Y$6)+Y$7)*D$18, 0)),0),"")</f>
        <v/>
      </c>
      <c r="E180" s="230" t="str">
        <f aca="false">IF(B180&lt;&gt;"", IF(C$16="PRELIM",'Grade computation'!E180, IF(C$16="MIDTERM",'Grade computation'!M180, IF(C$16="FINAL",'Grade computation'!U180,""))),"")</f>
        <v/>
      </c>
      <c r="F180" s="232" t="str">
        <f aca="false">IF(B180&lt;&gt;"",IFERROR(IF(B$11="80-20", (((E180/E$19)*X$6)+X$7)*F$18, IF(B$11="60-40", (((E180/E$19)*Y$6)+Y$7)*F$18, 0)),0),"")</f>
        <v/>
      </c>
      <c r="G180" s="233" t="str">
        <f aca="false">IF(B180&lt;&gt;"",IFERROR((D180+F180),0),"")</f>
        <v/>
      </c>
      <c r="H180" s="234" t="str">
        <f aca="false">IF(B180&lt;&gt;"",IF(C$16="PRELIM", 'Grade computation'!H180, IF(C$16="MIDTERM", 'Grade computation'!P180, IF(C$16="FINAL",'Grade computation'!X180, ""))),"")</f>
        <v/>
      </c>
      <c r="I180" s="233" t="str">
        <f aca="false">IF(B180&lt;&gt;"",IFERROR(IF(B$11="80-20", (((H180/H$19)*X$6)+X$7)*I$19, IF(B$11="60-40", (((H180/H$19)*Y$6)+Y$7)*I$19, 0)),0),"")</f>
        <v/>
      </c>
      <c r="J180" s="237" t="str">
        <f aca="false">IFERROR((G180+I180),"")</f>
        <v/>
      </c>
      <c r="K180" s="183" t="str">
        <f aca="false">IFERROR(IF(J180="","",IF(J180&gt;=75,"PASSED","FAILED")),"")</f>
        <v/>
      </c>
      <c r="L180" s="183"/>
      <c r="M180" s="194" t="str">
        <f aca="false">IF(B180 &lt;&gt; "", IFERROR(IF(C$16 = "PRELIM", SUMIF('Database (LECTURE-RES-PRAC)'!D$14:AG$14, "CLO1", 'Database (LECTURE-RES-PRAC)'!D177:AG177) / 'Grade computation'!F$4, IF(C$16 = "MIDTERM", SUMIF('Database (LECTURE-RES-PRAC)'!AJ$14:BM$14, "CLO1", 'Database (LECTURE-RES-PRAC)'!AJ177:BM177) / 'Grade computation'!G$4, IF(C$16 = "FINAL", SUMIF('Database (LECTURE-RES-PRAC)'!BP$14:CS$14, "CLO1", 'Database (LECTURE-RES-PRAC)'!BP177:CS177) / 'Grade computation'!H$4,""))),""),"")</f>
        <v/>
      </c>
      <c r="N180" s="286" t="str">
        <f aca="false">IF(B180&lt;&gt;"",IF(M180="","",IF(M180&lt;0.5,1,IF(AND(M180&gt;=0.5,M180&lt;P$10),2,IF(M180&gt;=P$10,3)))),"")</f>
        <v/>
      </c>
      <c r="O180" s="194" t="str">
        <f aca="false">IF(B180 &lt;&gt; "",IF(AND('PRINTABLE (per grading)'!H$16="EXAM", 'PRINTABLE (per grading)'!B$13="Prelim"), IF(ISERROR(SUMIF('Exam (LECTURE ONLY)'!D$20:M$20, "CLO1", 'Exam (LECTURE ONLY)'!D182:M182) / 'Exam (LECTURE ONLY)'!AL$6), "", SUMIF('Exam (LECTURE ONLY)'!D$20:M$20, "CLO1", 'Exam (LECTURE ONLY)'!D182:M182) /'Exam (LECTURE ONLY)'!AL$6),
IF(AND('PRINTABLE (per grading)'!H$16="EXAM", 'PRINTABLE (per grading)'!B$13="Midterm"), IF(ISERROR(SUMIF('Exam (LECTURE ONLY)'!O$20:X$20, "CLO1", 'Exam (LECTURE ONLY)'!O182:X182) / 'Exam (LECTURE ONLY)'!AM$6), "", SUMIF('Exam (LECTURE ONLY)'!O$20:X$20, "CLO1", 'Exam (LECTURE ONLY)'!O182:X182) / 'Exam (LECTURE ONLY)'!AM$6),
IF(AND('PRINTABLE (per grading)'!H$16="EXAM", 'PRINTABLE (per grading)'!B$13="Final"), IF(ISERROR(SUMIF('Exam (LECTURE ONLY)'!Z$20:AI$20, "CLO1", 'Exam (LECTURE ONLY)'!Z182:AI182) / 'Exam (LECTURE ONLY)'!AN$6), "", SUMIF('Exam (LECTURE ONLY)'!Z$20:AI$20, "CLO1", 'Exam (LECTURE ONLY)'!Z182:AI182) / 'Exam (LECTURE ONLY)'!AN$6),
IF(AND('PRINTABLE (per grading)'!H$16="OUTPUT", 'PRINTABLE (per grading)'!B$13="Prelim"), IF(ISERROR(SUMIF(OUTPUT!C$20:M$20, "CLO1", OUTPUT!C182:M182) / OUTPUT!AL$6), "", SUMIF(OUTPUT!C$20:M$20, "CLO1", OUTPUT!C182:M182) / OUTPUT!AL$6),
IF(AND('PRINTABLE (per grading)'!H$16="OUTPUT", 'PRINTABLE (per grading)'!B$13="Midterm"), IF(ISERROR(SUMIF(OUTPUT!O$20:Y$20, "CLO1", OUTPUT!O182:Y182) / OUTPUT!AM$6), "", SUMIF(OUTPUT!O$20:Y$20, "CLO1", OUTPUT!O182:Y182) / OUTPUT!AM$6),
IF(AND('PRINTABLE (per grading)'!H$16="OUTPUT", 'PRINTABLE (per grading)'!B$13="Final"), IF(ISERROR(SUMIF(OUTPUT!AA$20:AI$20, "CLO1", OUTPUT!AA182:AI182) / OUTPUT!AN$6), "", SUMIF(OUTPUT!AA$20:AI$20, "CLO1", OUTPUT!AA182:AI182) / OUTPUT!AN$6),
"")))))),"")</f>
        <v/>
      </c>
      <c r="P180" s="286" t="str">
        <f aca="false">IF(B180&lt;&gt;"",IF(O180="","",IF(O180&lt;0.5,1,IF(AND(O180&gt;=0.5,O180&lt;P$10),2,IF(O180&gt;=P$10,3)))),"")</f>
        <v/>
      </c>
      <c r="Q180" s="287" t="str">
        <f aca="false">IF(B180 &lt;&gt; "",IFERROR(IF(AVERAGE(M180,O180)&gt;=P$10,"Y","N"),""),"")</f>
        <v/>
      </c>
      <c r="R180" s="194" t="str">
        <f aca="false">IF(B180 &lt;&gt; "", IFERROR(IF(C$16 = "PRELIM", SUMIF('Database (LECTURE-RES-PRAC)'!D$14:AG$14, "CLO2", 'Database (LECTURE-RES-PRAC)'!D177:AG177) / 'Grade computation'!F$5, IF(C$16 = "MIDTERM", SUMIF('Database (LECTURE-RES-PRAC)'!AJ$14:BM$14, "CLO2", 'Database (LECTURE-RES-PRAC)'!AJ177:BM177) / 'Grade computation'!G$5, IF(C$16 = "FINAL", SUMIF('Database (LECTURE-RES-PRAC)'!BP$14:CS$14, "CLO2", 'Database (LECTURE-RES-PRAC)'!BP177:CS177) / 'Grade computation'!H$5,""))),""),"")</f>
        <v/>
      </c>
      <c r="S180" s="286" t="str">
        <f aca="false">IF(B180&lt;&gt;"",IF(R180="","",IF(R180&lt;0.5,1,IF(AND(R180&gt;=0.5,R180&lt;P$10),2,IF(R180&gt;=P$10,3)))),"")</f>
        <v/>
      </c>
      <c r="T180" s="194" t="str">
        <f aca="false">IF(B180 &lt;&gt; "",IF(AND('PRINTABLE (per grading)'!H$16="EXAM", 'PRINTABLE (per grading)'!B$13="Prelim"), IF(ISERROR(SUMIF('Exam (LECTURE ONLY)'!D$20:M$20, "CLO2", 'Exam (LECTURE ONLY)'!D182:M182) / 'Exam (LECTURE ONLY)'!AL$7), "", SUMIF('Exam (LECTURE ONLY)'!D$20:M$20, "CLO2", 'Exam (LECTURE ONLY)'!D182:M182) /'Exam (LECTURE ONLY)'!AL$7),
IF(AND('PRINTABLE (per grading)'!H$16="EXAM", 'PRINTABLE (per grading)'!B$13="Midterm"), IF(ISERROR(SUMIF('Exam (LECTURE ONLY)'!O$20:X$20, "CLO2", 'Exam (LECTURE ONLY)'!O182:X182) / 'Exam (LECTURE ONLY)'!AM$7), "", SUMIF('Exam (LECTURE ONLY)'!O$20:X$20, "CLO2", 'Exam (LECTURE ONLY)'!O182:X182) / 'Exam (LECTURE ONLY)'!AM$7),
IF(AND('PRINTABLE (per grading)'!H$16="EXAM", 'PRINTABLE (per grading)'!B$13="Final"), IF(ISERROR(SUMIF('Exam (LECTURE ONLY)'!Z$20:AI$20, "CLO2", 'Exam (LECTURE ONLY)'!Z182:AI182) / 'Exam (LECTURE ONLY)'!AN$7), "", SUMIF('Exam (LECTURE ONLY)'!Z$20:AI$20, "CLO2", 'Exam (LECTURE ONLY)'!Z182:AI182) / 'Exam (LECTURE ONLY)'!AN$7),
IF(AND('PRINTABLE (per grading)'!H$16="OUTPUT", 'PRINTABLE (per grading)'!B$13="Prelim"), IF(ISERROR(SUMIF(OUTPUT!C$20:M$20, "CLO2", OUTPUT!C182:M182) / OUTPUT!AL$7), "", SUMIF(OUTPUT!C$20:M$20, "CLO2", OUTPUT!C182:M182) / OUTPUT!AL$7),
IF(AND('PRINTABLE (per grading)'!H$16="OUTPUT", 'PRINTABLE (per grading)'!B$13="Midterm"), IF(ISERROR(SUMIF(OUTPUT!O$20:Y$20, "CLO2", OUTPUT!O182:Y182) / OUTPUT!AM$7), "", SUMIF(OUTPUT!O$20:Y$20, "CLO2", OUTPUT!O182:Y182) / OUTPUT!AM$7),
IF(AND('PRINTABLE (per grading)'!H$16="OUTPUT", 'PRINTABLE (per grading)'!B$13="Final"), IF(ISERROR(SUMIF(OUTPUT!AA$20:AI$20, "CLO2", OUTPUT!AA182:AI182) / OUTPUT!AN$7), "", SUMIF(OUTPUT!AA$20:AI$20, "CLO2", OUTPUT!AA182:AI182) / OUTPUT!AN$7),
"")))))),"")</f>
        <v/>
      </c>
      <c r="U180" s="286" t="str">
        <f aca="false">IF(B180&lt;&gt;"",IF(T180="","",IF(T180&lt;0.5,1,IF(AND(T180&gt;=0.5,T180&lt;P$10),2,IF(T180&gt;=P$10,3)))),"")</f>
        <v/>
      </c>
      <c r="V180" s="287" t="str">
        <f aca="false">IF(B180 &lt;&gt; "",IFERROR(IF(AVERAGE(R180,T180)&gt;=P$10,"Y","N"),""),"")</f>
        <v/>
      </c>
      <c r="W180" s="194" t="str">
        <f aca="false">IF(B180 &lt;&gt; "", IFERROR(IF(C$16 = "PRELIM", SUMIF('Database (LECTURE-RES-PRAC)'!D$14:AG$14, "CLO3", 'Database (LECTURE-RES-PRAC)'!D177:AG177) / 'Grade computation'!F$6, IF(C$16 = "MIDTERM", SUMIF('Database (LECTURE-RES-PRAC)'!AJ$14:BM$14, "CLO3", 'Database (LECTURE-RES-PRAC)'!AJ177:BM177) / 'Grade computation'!G$6, IF(C$16 = "FINAL", SUMIF('Database (LECTURE-RES-PRAC)'!BP$14:CS$14, "CLO3", 'Database (LECTURE-RES-PRAC)'!BP177:CS177) / 'Grade computation'!H$6,""))),""),"")</f>
        <v/>
      </c>
      <c r="X180" s="286" t="str">
        <f aca="false">IF(B180&lt;&gt;"",IF(W180="","",IF(W180&lt;0.5,1,IF(AND(W180&gt;=0.5,W180&lt;P$10),2,IF(W180&gt;=P$10,3)))),"")</f>
        <v/>
      </c>
      <c r="Y180" s="194" t="str">
        <f aca="false">IF(B180 &lt;&gt; "",IF(AND('PRINTABLE (per grading)'!H$16="EXAM", 'PRINTABLE (per grading)'!B$13="Prelim"), IF(ISERROR(SUMIF('Exam (LECTURE ONLY)'!D$20:M$20, "CLO3", 'Exam (LECTURE ONLY)'!D182:M182) / 'Exam (LECTURE ONLY)'!AL$8), "", SUMIF('Exam (LECTURE ONLY)'!D$20:M$20, "CLO3", 'Exam (LECTURE ONLY)'!D182:M182) /'Exam (LECTURE ONLY)'!AL$8),
IF(AND('PRINTABLE (per grading)'!H$16="EXAM", 'PRINTABLE (per grading)'!B$13="Midterm"), IF(ISERROR(SUMIF('Exam (LECTURE ONLY)'!O$20:X$20, "CLO3", 'Exam (LECTURE ONLY)'!O182:X182) / 'Exam (LECTURE ONLY)'!AM$8), "", SUMIF('Exam (LECTURE ONLY)'!O$20:X$20, "CLO3", 'Exam (LECTURE ONLY)'!O182:X182) / 'Exam (LECTURE ONLY)'!AM$8),
IF(AND('PRINTABLE (per grading)'!H$16="EXAM", 'PRINTABLE (per grading)'!B$13="Final"), IF(ISERROR(SUMIF('Exam (LECTURE ONLY)'!Z$20:AI$20, "CLO3", 'Exam (LECTURE ONLY)'!Z182:AI182) / 'Exam (LECTURE ONLY)'!AN$8), "", SUMIF('Exam (LECTURE ONLY)'!Z$20:AI$20, "CLO3", 'Exam (LECTURE ONLY)'!Z182:AI182) / 'Exam (LECTURE ONLY)'!AN$8),
IF(AND('PRINTABLE (per grading)'!H$16="OUTPUT", 'PRINTABLE (per grading)'!B$13="Prelim"), IF(ISERROR(SUMIF(OUTPUT!C$20:M$20, "CLO3", OUTPUT!C182:M182) / OUTPUT!AL$8), "", SUMIF(OUTPUT!C$20:M$20, "CLO3", OUTPUT!C182:M182) / OUTPUT!AL$8),
IF(AND('PRINTABLE (per grading)'!H$16="OUTPUT", 'PRINTABLE (per grading)'!B$13="Midterm"), IF(ISERROR(SUMIF(OUTPUT!O$20:Y$20, "CLO3", OUTPUT!O182:Y182) / OUTPUT!AM$8), "", SUMIF(OUTPUT!O$20:Y$20, "CLO3", OUTPUT!O182:Y182) / OUTPUT!AM$8),
IF(AND('PRINTABLE (per grading)'!H$16="OUTPUT", 'PRINTABLE (per grading)'!B$13="Final"), IF(ISERROR(SUMIF(OUTPUT!AA$20:AI$20, "CLO3", OUTPUT!AA182:AI182) / OUTPUT!AN$8), "", SUMIF(OUTPUT!AA$20:AI$20, "CLO3", OUTPUT!AA182:AI182) / OUTPUT!AN$8),
"" )))))),"")</f>
        <v/>
      </c>
      <c r="Z180" s="286" t="str">
        <f aca="false">IF(B180&lt;&gt;"",IF(Y180="","",IF(Y180&lt;0.5,1,IF(AND(Y180&gt;=0.5,Y180&lt;P$10),2,IF(Y180&gt;=P$10,3)))),"")</f>
        <v/>
      </c>
      <c r="AA180" s="287" t="str">
        <f aca="false">IF(B180 &lt;&gt; "",IFERROR(IF(AVERAGE(W180,Y180)&gt;=P$10,"Y","N"),""),"")</f>
        <v/>
      </c>
      <c r="AB180" s="194" t="str">
        <f aca="false">IF(B180 &lt;&gt; "", IFERROR(IF(C$16 = "PRELIM", SUMIF('Database (LECTURE-RES-PRAC)'!D$14:AG$14, "CLO4", 'Database (LECTURE-RES-PRAC)'!D177:AG177) / 'Grade computation'!F$7, IF(C$16 = "MIDTERM", SUMIF('Database (LECTURE-RES-PRAC)'!AJ$14:BM$14, "CLO4", 'Database (LECTURE-RES-PRAC)'!AJ177:BM177) / 'Grade computation'!G$7, IF(C$16 = "FINAL", SUMIF('Database (LECTURE-RES-PRAC)'!BP$14:CS$14, "CLO4", 'Database (LECTURE-RES-PRAC)'!BP177:CS177) / 'Grade computation'!H$7,""))),""),"")</f>
        <v/>
      </c>
      <c r="AC180" s="286" t="str">
        <f aca="false">IF(B180&lt;&gt;"",IF(AB180="","",IF(AB180&lt;0.5,1,IF(AND(AB180&gt;=0.5,AB180&lt;P$10),2,IF(AB180&gt;=P$10,3)))),"")</f>
        <v/>
      </c>
      <c r="AD180" s="194" t="str">
        <f aca="false">IF(B180 &lt;&gt; "",IF(AND('PRINTABLE (per grading)'!H$16="EXAM", 'PRINTABLE (per grading)'!B$13="Prelim"), IF(ISERROR(SUMIF('Exam (LECTURE ONLY)'!D$20:M$20, "CLO4", 'Exam (LECTURE ONLY)'!D182:M182) / 'Exam (LECTURE ONLY)'!AL$9), "", SUMIF('Exam (LECTURE ONLY)'!D$20:M$20, "CLO4", 'Exam (LECTURE ONLY)'!D182:M182) /'Exam (LECTURE ONLY)'!AL$9),
IF(AND('PRINTABLE (per grading)'!H$16="EXAM", 'PRINTABLE (per grading)'!B$13="Midterm"), IF(ISERROR(SUMIF('Exam (LECTURE ONLY)'!O$20:X$20, "CLO4", 'Exam (LECTURE ONLY)'!O182:X182) / 'Exam (LECTURE ONLY)'!AM$9), "", SUMIF('Exam (LECTURE ONLY)'!O$20:X$20, "CLO4", 'Exam (LECTURE ONLY)'!O182:X182) / 'Exam (LECTURE ONLY)'!AM$9),
IF(AND('PRINTABLE (per grading)'!H$16="EXAM", 'PRINTABLE (per grading)'!B$13="Final"), IF(ISERROR(SUMIF('Exam (LECTURE ONLY)'!Z$20:AI$20, "CLO4", 'Exam (LECTURE ONLY)'!Z182:AI182) / 'Exam (LECTURE ONLY)'!AN$9), "", SUMIF('Exam (LECTURE ONLY)'!Z$20:AI$20, "CLO4", 'Exam (LECTURE ONLY)'!Z182:AI182) / 'Exam (LECTURE ONLY)'!AN$9),
IF(AND('PRINTABLE (per grading)'!H$16="OUTPUT", 'PRINTABLE (per grading)'!B$13="Prelim"), IF(ISERROR(SUMIF(OUTPUT!C$20:M$20, "CLO4", OUTPUT!C182:M182) / OUTPUT!AL$9), "", SUMIF(OUTPUT!C$20:M$20, "CLO4", OUTPUT!C182:M182) / OUTPUT!AL$9),
IF(AND('PRINTABLE (per grading)'!H$16="OUTPUT", 'PRINTABLE (per grading)'!B$13="Midterm"), IF(ISERROR(SUMIF(OUTPUT!O$20:Y$20, "CLO4", OUTPUT!O182:Y182) / OUTPUT!AM$9), "", SUMIF(OUTPUT!O$20:Y$20, "CLO4", OUTPUT!O182:Y182) / OUTPUT!AM$9),
IF(AND('PRINTABLE (per grading)'!H$16="OUTPUT", 'PRINTABLE (per grading)'!B$13="Final"), IF(ISERROR(SUMIF(OUTPUT!AA$20:AI$20, "CLO4", OUTPUT!AA182:AI182) / OUTPUT!AN$9), "", SUMIF(OUTPUT!AA$20:AI$20, "CLO4", OUTPUT!AA182:AI182) / OUTPUT!AN$9),
"")))))),"")</f>
        <v/>
      </c>
      <c r="AE180" s="286" t="str">
        <f aca="false">IF(B180&lt;&gt;"",IF(AD180="","",IF(AD180&lt;0.5,1,IF(AND(AD180&gt;=0.5,AD180&lt;P$10),2,IF(AD180&gt;=P$10,3)))),"")</f>
        <v/>
      </c>
      <c r="AF180" s="287" t="str">
        <f aca="false">IF(B180 &lt;&gt; "",IFERROR(IF(AVERAGE(AB180,AD180)&gt;=P$10,"Y","N"),""),"")</f>
        <v/>
      </c>
      <c r="AG180" s="194" t="str">
        <f aca="false">IF(B180 &lt;&gt; "", IFERROR(IF(C$16 = "PRELIM", SUMIF('Database (LECTURE-RES-PRAC)'!D$14:AG$14, "CLO5", 'Database (LECTURE-RES-PRAC)'!D177:AG177) / 'Grade computation'!F$8, IF(C$16 = "MIDTERM", SUMIF('Database (LECTURE-RES-PRAC)'!AJ$14:BM$14, "CLO5", 'Database (LECTURE-RES-PRAC)'!AJ177:BM177) / 'Grade computation'!G$8, IF(C$16 = "FINAL", SUMIF('Database (LECTURE-RES-PRAC)'!BP$14:CS$14, "CLO5", 'Database (LECTURE-RES-PRAC)'!BP177:CS177) / 'Grade computation'!H$8,""))),""),"")</f>
        <v/>
      </c>
      <c r="AH180" s="286" t="str">
        <f aca="false">IF(B180&lt;&gt;"",IF(AG180="","",IF(AG180&lt;0.5,1,IF(AND(AG180&gt;=0.5,AG180&lt;P$10),2,IF(AG180&gt;=P$10,3)))),"")</f>
        <v/>
      </c>
      <c r="AI180" s="194" t="str">
        <f aca="false">IF(B180 &lt;&gt; "",IF(AND('PRINTABLE (per grading)'!H$16="EXAM", 'PRINTABLE (per grading)'!B$13="Prelim"), IF(ISERROR(SUMIF('Exam (LECTURE ONLY)'!D$20:M$20, "CLO5", 'Exam (LECTURE ONLY)'!D182:M182) / 'Exam (LECTURE ONLY)'!AL$10), "", SUMIF('Exam (LECTURE ONLY)'!D$20:M$20, "CLO5", 'Exam (LECTURE ONLY)'!D182:M182) /'Exam (LECTURE ONLY)'!AL$10),
IF(AND('PRINTABLE (per grading)'!H$16="EXAM", 'PRINTABLE (per grading)'!B$13="Midterm"), IF(ISERROR(SUMIF('Exam (LECTURE ONLY)'!O$20:X$20, "CLO5", 'Exam (LECTURE ONLY)'!O182:X182) / 'Exam (LECTURE ONLY)'!AM$10), "", SUMIF('Exam (LECTURE ONLY)'!O$20:X$20, "CLO5", 'Exam (LECTURE ONLY)'!O182:X182) / 'Exam (LECTURE ONLY)'!AM$10),
IF(AND('PRINTABLE (per grading)'!H$16="EXAM", 'PRINTABLE (per grading)'!B$13="Final"), IF(ISERROR(SUMIF('Exam (LECTURE ONLY)'!Z$20:AI$20, "CLO5", 'Exam (LECTURE ONLY)'!Z182:AI182) / 'Exam (LECTURE ONLY)'!AN$10), "", SUMIF('Exam (LECTURE ONLY)'!Z$20:AI$20, "CLO5", 'Exam (LECTURE ONLY)'!Z182:AI182) / 'Exam (LECTURE ONLY)'!AN$10),
IF(AND('PRINTABLE (per grading)'!H$16="OUTPUT", 'PRINTABLE (per grading)'!B$13="Prelim"), IF(ISERROR(SUMIF(OUTPUT!C$20:M$20, "CLO5", OUTPUT!C182:M182) / OUTPUT!AL$10), "", SUMIF(OUTPUT!C$20:M$20, "CLO5", OUTPUT!C182:M182) / OUTPUT!AL$10),
IF(AND('PRINTABLE (per grading)'!H$16="OUTPUT", 'PRINTABLE (per grading)'!B$13="Midterm"), IF(ISERROR(SUMIF(OUTPUT!O$20:Y$20, "CLO5", OUTPUT!O182:Y182) / OUTPUT!AM$10), "", SUMIF(OUTPUT!O$20:Y$20, "CLO5", OUTPUT!O182:Y182) / OUTPUT!AM$10),
IF(AND('PRINTABLE (per grading)'!H$16="OUTPUT", 'PRINTABLE (per grading)'!B$13="Final"), IF(ISERROR(SUMIF(OUTPUT!AA$20:AI$20, "CLO5", OUTPUT!AA182:AI182) / OUTPUT!AN$10), "", SUMIF(OUTPUT!AA$20:AI$20, "CLO5", OUTPUT!AA182:AI182) / OUTPUT!AN$10),
"")))))),"")</f>
        <v/>
      </c>
      <c r="AJ180" s="286" t="str">
        <f aca="false">IF(B180&lt;&gt;"",IF(AI180="","",IF(AI180&lt;0.5,1,IF(AND(AI180&gt;=0.5,AI180&lt;P$10),2,IF(AI180&gt;=P$10,3)))),"")</f>
        <v/>
      </c>
      <c r="AK180" s="287" t="str">
        <f aca="false">IF(B180 &lt;&gt; "",IFERROR(IF(AVERAGE(AG180,AI180)&gt;=P$10,"Y","N"),""),"")</f>
        <v/>
      </c>
      <c r="AL180" s="194" t="str">
        <f aca="false">IF(B180 &lt;&gt; "", IFERROR(IF(C$16 = "PRELIM", SUMIF('Database (LECTURE-RES-PRAC)'!D$14:AG$14, "CLO6", 'Database (LECTURE-RES-PRAC)'!D177:AG177) / 'Grade computation'!F$9, IF(C$16 = "MIDTERM", SUMIF('Database (LECTURE-RES-PRAC)'!AJ$14:BM$14, "CLO6", 'Database (LECTURE-RES-PRAC)'!AJ177:BM177) / 'Grade computation'!G$9, IF(C$16 = "FINAL", SUMIF('Database (LECTURE-RES-PRAC)'!BP$14:CS$14, "CLO6", 'Database (LECTURE-RES-PRAC)'!BP177:CS177) / 'Grade computation'!H$9,""))),""),"")</f>
        <v/>
      </c>
      <c r="AM180" s="286" t="str">
        <f aca="false">IF(B180&lt;&gt;"",IF(AL180="","",IF(AL180&lt;0.5,1,IF(AND(AL180&gt;=0.5,AL180&lt;P$10),2,IF(AL180&gt;=P$10,3)))),"")</f>
        <v/>
      </c>
      <c r="AN180" s="194" t="str">
        <f aca="false">IF(B180 &lt;&gt; "",IF(AND('PRINTABLE (per grading)'!H$16="EXAM", 'PRINTABLE (per grading)'!B$13="Prelim"), IF(ISERROR(SUMIF('Exam (LECTURE ONLY)'!D$20:M$20, "CLO6", 'Exam (LECTURE ONLY)'!D182:M182) / 'Exam (LECTURE ONLY)'!AL$11), "", SUMIF('Exam (LECTURE ONLY)'!D$20:M$20, "CLO6", 'Exam (LECTURE ONLY)'!D182:M182) /'Exam (LECTURE ONLY)'!AL$11),
IF(AND('PRINTABLE (per grading)'!H$16="EXAM", 'PRINTABLE (per grading)'!B$13="Midterm"), IF(ISERROR(SUMIF('Exam (LECTURE ONLY)'!O$20:X$20, "CLO6", 'Exam (LECTURE ONLY)'!O182:X182) / 'Exam (LECTURE ONLY)'!AM$11), "", SUMIF('Exam (LECTURE ONLY)'!O$20:X$20, "CLO6", 'Exam (LECTURE ONLY)'!O182:X182) / 'Exam (LECTURE ONLY)'!AM$11),
IF(AND('PRINTABLE (per grading)'!H$16="EXAM", 'PRINTABLE (per grading)'!B$13="Final"), IF(ISERROR(SUMIF('Exam (LECTURE ONLY)'!Z$20:AI$20, "CLO6", 'Exam (LECTURE ONLY)'!Z182:AI182) / 'Exam (LECTURE ONLY)'!AN$11), "", SUMIF('Exam (LECTURE ONLY)'!Z$20:AI$20, "CLO6", 'Exam (LECTURE ONLY)'!Z182:AI182) / 'Exam (LECTURE ONLY)'!AN$11),
IF(AND('PRINTABLE (per grading)'!H$16="OUTPUT", 'PRINTABLE (per grading)'!B$13="Prelim"), IF(ISERROR(SUMIF(OUTPUT!C$20:M$20, "CLO6", OUTPUT!C182:M182) / OUTPUT!AL$11), "", SUMIF(OUTPUT!C$20:M$20, "CLO6", OUTPUT!C182:M182) / OUTPUT!AL$11),
IF(AND('PRINTABLE (per grading)'!H$16="OUTPUT", 'PRINTABLE (per grading)'!B$13="Midterm"), IF(ISERROR(SUMIF(OUTPUT!O$20:Y$20, "CLO6", OUTPUT!O182:Y182) / OUTPUT!AM$11), "", SUMIF(OUTPUT!O$20:Y$20, "CLO6", OUTPUT!O182:Y182) / OUTPUT!AM$11),
IF(AND('PRINTABLE (per grading)'!H$16="OUTPUT", 'PRINTABLE (per grading)'!B$13="Final"), IF(ISERROR(SUMIF(OUTPUT!AA$20:AI$20, "CLO6", OUTPUT!AA182:AI182) / OUTPUT!AN$11), "", SUMIF(OUTPUT!AA$20:AI$20, "CLO6", OUTPUT!AA182:AI182) / OUTPUT!AN$11),
"")))))),"")</f>
        <v/>
      </c>
      <c r="AO180" s="286" t="str">
        <f aca="false">IF(B180&lt;&gt;"",IF(AN180="","",IF(AN180&lt;0.5,1,IF(AND(AN180&gt;=0.5,AN180&lt;P$10),2,IF(AN180&gt;=P$10,3)))),"")</f>
        <v/>
      </c>
      <c r="AP180" s="287" t="str">
        <f aca="false">IF(B180 &lt;&gt; "",IFERROR(IF(AVERAGE(AL180,AN180)&gt;=P$10,"Y","N"),""),"")</f>
        <v/>
      </c>
      <c r="AQ180" s="194" t="str">
        <f aca="false">IF(B180 &lt;&gt; "", IFERROR(IF(C$16 = "PRELIM", SUMIF('Database (LECTURE-RES-PRAC)'!D$14:AG$14, "CLO7", 'Database (LECTURE-RES-PRAC)'!D177:AG177) / 'Grade computation'!F$10, IF(C$16 = "MIDTERM", SUMIF('Database (LECTURE-RES-PRAC)'!AJ$14:BM$14, "CLO7", 'Database (LECTURE-RES-PRAC)'!AJ177:BM177) / 'Grade computation'!G$10, IF(C$16 = "FINAL", SUMIF('Database (LECTURE-RES-PRAC)'!BP$14:CS$14, "CLO7", 'Database (LECTURE-RES-PRAC)'!BP177:CS177) / 'Grade computation'!H$10,""))),""),"")</f>
        <v/>
      </c>
      <c r="AR180" s="286" t="str">
        <f aca="false">IF(B180&lt;&gt;"",IF(AQ180="","",IF(AQ180&lt;0.5,1,IF(AND(AQ180&gt;=0.5,AQ180&lt;P$10),2,IF(AQ180&gt;=P$10,3)))),"")</f>
        <v/>
      </c>
      <c r="AS180" s="194" t="str">
        <f aca="false">IF(B180 &lt;&gt; "",IF(AND('PRINTABLE (per grading)'!H$16="EXAM", 'PRINTABLE (per grading)'!B$13="Prelim"), IF(ISERROR(SUMIF('Exam (LECTURE ONLY)'!D$20:M$20, "CLO7", 'Exam (LECTURE ONLY)'!D182:M182) / 'Exam (LECTURE ONLY)'!AL$12), "", SUMIF('Exam (LECTURE ONLY)'!D$20:M$20, "CLO7", 'Exam (LECTURE ONLY)'!D182:M182) /'Exam (LECTURE ONLY)'!AL$12),
IF(AND('PRINTABLE (per grading)'!H$16="EXAM", 'PRINTABLE (per grading)'!B$13="Midterm"), IF(ISERROR(SUMIF('Exam (LECTURE ONLY)'!O$20:X$20, "CLO7", 'Exam (LECTURE ONLY)'!O182:X182) / 'Exam (LECTURE ONLY)'!AM$12), "", SUMIF('Exam (LECTURE ONLY)'!O$20:X$20, "CLO7", 'Exam (LECTURE ONLY)'!O182:X182) / 'Exam (LECTURE ONLY)'!AM$12),
IF(AND('PRINTABLE (per grading)'!H$16="EXAM", 'PRINTABLE (per grading)'!B$13="Final"), IF(ISERROR(SUMIF('Exam (LECTURE ONLY)'!Z$20:AI$20, "CLO7", 'Exam (LECTURE ONLY)'!Z182:AI182) / 'Exam (LECTURE ONLY)'!AN$12), "", SUMIF('Exam (LECTURE ONLY)'!Z$20:AI$20, "CLO7", 'Exam (LECTURE ONLY)'!Z182:AI182) / 'Exam (LECTURE ONLY)'!AN$12),
IF(AND('PRINTABLE (per grading)'!H$16="OUTPUT", 'PRINTABLE (per grading)'!B$13="Prelim"), IF(ISERROR(SUMIF(OUTPUT!C$20:M$20, "CLO7", OUTPUT!C182:M182) / OUTPUT!AL$12), "", SUMIF(OUTPUT!C$20:M$20, "CLO7", OUTPUT!C182:M182) / OUTPUT!AL$12),
IF(AND('PRINTABLE (per grading)'!H$16="OUTPUT", 'PRINTABLE (per grading)'!B$13="Midterm"), IF(ISERROR(SUMIF(OUTPUT!O$20:Y$20, "CLO7", OUTPUT!O182:Y182) / OUTPUT!AM$12), "", SUMIF(OUTPUT!O$20:Y$20, "CLO7", OUTPUT!O182:Y182) / OUTPUT!AM$12),
IF(AND('PRINTABLE (per grading)'!H$16="OUTPUT", 'PRINTABLE (per grading)'!B$13="Final"), IF(ISERROR(SUMIF(OUTPUT!AA$20:AI$20, "CLO7", OUTPUT!AA182:AI182) / OUTPUT!AN$12), "", SUMIF(OUTPUT!AA$20:AI$20, "CLO7", OUTPUT!AA182:AI182) / OUTPUT!AN$12),
"")))))),"")</f>
        <v/>
      </c>
      <c r="AT180" s="286" t="str">
        <f aca="false">IF(B180&lt;&gt;"",IF(AS180="","",IF(AS180&lt;0.5,1,IF(AND(AS180&gt;=0.5,AS180&lt;P$10),2,IF(AS180&gt;=P$10,3)))),"")</f>
        <v/>
      </c>
      <c r="AU180" s="287" t="str">
        <f aca="false">IF(B180 &lt;&gt; "",IFERROR(IF(AVERAGE(AQ180,AS180)&gt;=P$10,"Y","N"),""),"")</f>
        <v/>
      </c>
      <c r="AV180" s="194" t="str">
        <f aca="false">IF(B180 &lt;&gt; "", IFERROR(IF(C$16 = "PRELIM", SUMIF('Database (LECTURE-RES-PRAC)'!D$14:AG$14, "CLO8", 'Database (LECTURE-RES-PRAC)'!D177:AG177) / 'Grade computation'!F$11, IF(C$16 = "MIDTERM", SUMIF('Database (LECTURE-RES-PRAC)'!AJ$14:BM$14, "CLO8", 'Database (LECTURE-RES-PRAC)'!AJ177:BM177) / 'Grade computation'!G$11, IF(C$16 = "FINAL", SUMIF('Database (LECTURE-RES-PRAC)'!BP$14:CS$14, "CLO8", 'Database (LECTURE-RES-PRAC)'!BP177:CS177) / 'Grade computation'!H$11,""))),""),"")</f>
        <v/>
      </c>
      <c r="AW180" s="286" t="str">
        <f aca="false">IF(B180&lt;&gt;"",IF(AV180="","",IF(AV180&lt;0.5,1,IF(AND(AV180&gt;=0.5,AV180&lt;P$10),2,IF(AV180&gt;=P$10,3)))),"")</f>
        <v/>
      </c>
      <c r="AX180" s="194" t="str">
        <f aca="false">IF(B180 &lt;&gt; "",IF(AND('PRINTABLE (per grading)'!H$16="EXAM", 'PRINTABLE (per grading)'!B$13="Prelim"), IF(ISERROR(SUMIF('Exam (LECTURE ONLY)'!D$20:M$20, "CLO8", 'Exam (LECTURE ONLY)'!D182:M182) / 'Exam (LECTURE ONLY)'!AL$13), "", SUMIF('Exam (LECTURE ONLY)'!D$20:M$20, "CLO8", 'Exam (LECTURE ONLY)'!D182:M182) /'Exam (LECTURE ONLY)'!AL$13),
IF(AND('PRINTABLE (per grading)'!H$16="EXAM", 'PRINTABLE (per grading)'!B$13="Midterm"), IF(ISERROR(SUMIF('Exam (LECTURE ONLY)'!O$20:X$20, "CLO8", 'Exam (LECTURE ONLY)'!O182:X182) / 'Exam (LECTURE ONLY)'!AM$13), "", SUMIF('Exam (LECTURE ONLY)'!O$20:X$20, "CLO8", 'Exam (LECTURE ONLY)'!O182:X182) / 'Exam (LECTURE ONLY)'!AM$13),
IF(AND('PRINTABLE (per grading)'!H$16="EXAM", 'PRINTABLE (per grading)'!B$13="Final"), IF(ISERROR(SUMIF('Exam (LECTURE ONLY)'!Z$20:AI$20, "CLO8", 'Exam (LECTURE ONLY)'!Z182:AI182) / 'Exam (LECTURE ONLY)'!AN$13), "", SUMIF('Exam (LECTURE ONLY)'!Z$20:AI$20, "CLO8", 'Exam (LECTURE ONLY)'!Z182:AI182) / 'Exam (LECTURE ONLY)'!AN$13),
IF(AND('PRINTABLE (per grading)'!H$16="OUTPUT", 'PRINTABLE (per grading)'!B$13="Prelim"), IF(ISERROR(SUMIF(OUTPUT!C$20:M$20, "CLO8", OUTPUT!C182:M182) / OUTPUT!AL$13), "", SUMIF(OUTPUT!C$20:M$20, "CLO8", OUTPUT!C182:M182) / OUTPUT!AL$13),
IF(AND('PRINTABLE (per grading)'!H$16="OUTPUT", 'PRINTABLE (per grading)'!B$13="Midterm"), IF(ISERROR(SUMIF(OUTPUT!O$20:Y$20, "CLO8", OUTPUT!O182:Y182) / OUTPUT!AM$13), "", SUMIF(OUTPUT!O$20:Y$20, "CLO8", OUTPUT!O182:Y182) / OUTPUT!AM$13),
IF(AND('PRINTABLE (per grading)'!H$16="OUTPUT", 'PRINTABLE (per grading)'!B$13="Final"), IF(ISERROR(SUMIF(OUTPUT!AA$20:AI$20, "CLO8", OUTPUT!AA182:AI182) / OUTPUT!AN$13), "", SUMIF(OUTPUT!AA$20:AI$20, "CLO8", OUTPUT!AA182:AI182) / OUTPUT!AN$13),
"")))))),"")</f>
        <v/>
      </c>
      <c r="AY180" s="286" t="str">
        <f aca="false">IF(B180&lt;&gt;"",IF(AX180="","",IF(AX180&lt;0.5,1,IF(AND(AX180&gt;=0.5,AX180&lt;P$10),2,IF(AX180&gt;=P$10,3)))),"")</f>
        <v/>
      </c>
      <c r="AZ180" s="287" t="str">
        <f aca="false">IF(B180 &lt;&gt; "",IFERROR(IF(AVERAGE(AV180,AX180)&gt;=P$10,"Y","N"),""),"")</f>
        <v/>
      </c>
      <c r="BA180" s="194" t="str">
        <f aca="false">IF(B180 &lt;&gt; "", IFERROR(IF(C$16 = "PRELIM", SUMIF('Database (LECTURE-RES-PRAC)'!D$14:AG$14, "CLO9", 'Database (LECTURE-RES-PRAC)'!D177:AG177) / 'Grade computation'!F$12, IF(C$16 = "MIDTERM", SUMIF('Database (LECTURE-RES-PRAC)'!AJ$14:BM$14, "CLO9", 'Database (LECTURE-RES-PRAC)'!AJ177:BM177) / 'Grade computation'!G$12, IF(C$16 = "FINAL", SUMIF('Database (LECTURE-RES-PRAC)'!BP$14:CS$14, "CLO9", 'Database (LECTURE-RES-PRAC)'!BP177:CS177) / 'Grade computation'!H$12,""))),""),"")</f>
        <v/>
      </c>
      <c r="BB180" s="286" t="str">
        <f aca="false">IF(B180&lt;&gt;"",IF(BA180="","",IF(BA180&lt;0.5,1,IF(AND(BA180&gt;=0.5,BA180&lt;P$10),2,IF(BA180&gt;=P$10,3)))),"")</f>
        <v/>
      </c>
      <c r="BC180" s="194" t="str">
        <f aca="false">IF(B180 &lt;&gt; "",IF(AND('PRINTABLE (per grading)'!H$16="EXAM", 'PRINTABLE (per grading)'!B$13="Prelim"), IF(ISERROR(SUMIF('Exam (LECTURE ONLY)'!D$20:M$20, "CLO9", 'Exam (LECTURE ONLY)'!D182:M182) / 'Exam (LECTURE ONLY)'!AL$14), "", SUMIF('Exam (LECTURE ONLY)'!D$20:M$20, "CLO9", 'Exam (LECTURE ONLY)'!D182:M182) /'Exam (LECTURE ONLY)'!AL$14),
IF(AND('PRINTABLE (per grading)'!H$16="EXAM", 'PRINTABLE (per grading)'!B$13="Midterm"), IF(ISERROR(SUMIF('Exam (LECTURE ONLY)'!O$20:X$20, "CLO9", 'Exam (LECTURE ONLY)'!O182:X182) / 'Exam (LECTURE ONLY)'!AM$14), "", SUMIF('Exam (LECTURE ONLY)'!O$20:X$20, "CLO9", 'Exam (LECTURE ONLY)'!O182:X182) / 'Exam (LECTURE ONLY)'!AM$14),
IF(AND('PRINTABLE (per grading)'!H$16="EXAM", 'PRINTABLE (per grading)'!B$13="Final"), IF(ISERROR(SUMIF('Exam (LECTURE ONLY)'!Z$20:AI$20, "CLO9", 'Exam (LECTURE ONLY)'!Z182:AI182) / 'Exam (LECTURE ONLY)'!AN$14), "", SUMIF('Exam (LECTURE ONLY)'!Z$20:AI$20, "CLO9", 'Exam (LECTURE ONLY)'!Z182:AI182) / 'Exam (LECTURE ONLY)'!AN$14),
IF(AND('PRINTABLE (per grading)'!H$16="OUTPUT", 'PRINTABLE (per grading)'!B$13="Prelim"), IF(ISERROR(SUMIF(OUTPUT!C$20:M$20, "CLO9", OUTPUT!C182:M182) / OUTPUT!AL$14), "", SUMIF(OUTPUT!C$20:M$20, "CLO9", OUTPUT!C182:M182) / OUTPUT!AL$14),
IF(AND('PRINTABLE (per grading)'!H$16="OUTPUT", 'PRINTABLE (per grading)'!B$13="Midterm"), IF(ISERROR(SUMIF(OUTPUT!O$20:Y$20, "CLO9", OUTPUT!O182:Y182) / OUTPUT!AM$14), "", SUMIF(OUTPUT!O$20:Y$20, "CLO9", OUTPUT!O182:Y182) / OUTPUT!AM$14),
IF(AND('PRINTABLE (per grading)'!H$16="OUTPUT", 'PRINTABLE (per grading)'!B$13="Final"), IF(ISERROR(SUMIF(OUTPUT!AA$20:AI$20, "CLO9", OUTPUT!AA182:AI182) / OUTPUT!AN$14), "", SUMIF(OUTPUT!AA$20:AI$20, "CLO9", OUTPUT!AA182:AI182) / OUTPUT!AN$14),
"")))))),"")</f>
        <v/>
      </c>
      <c r="BD180" s="286" t="str">
        <f aca="false">IF(B180&lt;&gt;"",IF(BC180="","",IF(BC180&lt;0.5,1,IF(AND(BC180&gt;=0.5,BC180&lt;P$10),2,IF(BC180&gt;=P$10,3)))),"")</f>
        <v/>
      </c>
      <c r="BE180" s="287" t="str">
        <f aca="false">IF(B180 &lt;&gt; "",IFERROR(IF(AVERAGE(BA180,BC180)&gt;=P$10,"Y","N"),""),"")</f>
        <v/>
      </c>
      <c r="BF180" s="194" t="str">
        <f aca="false">IF(B180 &lt;&gt; "", IFERROR(IF(C$16 = "PRELIM", SUMIF('Database (LECTURE-RES-PRAC)'!D$14:AG$14, "CLO10", 'Database (LECTURE-RES-PRAC)'!D177:AG177) / 'Grade computation'!F$13, IF(C$16 = "MIDTERM", SUMIF('Database (LECTURE-RES-PRAC)'!AJ$14:BM$14, "CLO10", 'Database (LECTURE-RES-PRAC)'!AJ177:BM177) / 'Grade computation'!G$13, IF(C$16 = "FINAL", SUMIF('Database (LECTURE-RES-PRAC)'!BP$14:CS$14, "CLO10", 'Database (LECTURE-RES-PRAC)'!BP177:CS177) / 'Grade computation'!H$13,""))),""),"")</f>
        <v/>
      </c>
      <c r="BG180" s="286" t="str">
        <f aca="false">IF(B180&lt;&gt;"",IF(BF180="","",IF(BF180&lt;0.5,1,IF(AND(BF180&gt;=0.5,BF180&lt;P$10),2,IF(BF180&gt;=P$10,3)))),"")</f>
        <v/>
      </c>
      <c r="BH180" s="194" t="str">
        <f aca="false">IF(B180 &lt;&gt; "",IF(AND('PRINTABLE (per grading)'!H$16="EXAM", 'PRINTABLE (per grading)'!B$13="Prelim"), IF(ISERROR(SUMIF('Exam (LECTURE ONLY)'!D$20:M$20, "CLO10", 'Exam (LECTURE ONLY)'!D182:M182) / 'Exam (LECTURE ONLY)'!AL$15), "", SUMIF('Exam (LECTURE ONLY)'!D$20:M$20, "CLO10", 'Exam (LECTURE ONLY)'!D182:M182) /'Exam (LECTURE ONLY)'!AL$15),
IF(AND('PRINTABLE (per grading)'!H$16="EXAM", 'PRINTABLE (per grading)'!B$13="Midterm"), IF(ISERROR(SUMIF('Exam (LECTURE ONLY)'!O$20:X$20, "CLO10", 'Exam (LECTURE ONLY)'!O182:X182) / 'Exam (LECTURE ONLY)'!AM$15), "", SUMIF('Exam (LECTURE ONLY)'!O$20:X$20, "CLO10", 'Exam (LECTURE ONLY)'!O182:X182) / 'Exam (LECTURE ONLY)'!AM$15),
IF(AND('PRINTABLE (per grading)'!H$16="EXAM", 'PRINTABLE (per grading)'!B$13="Final"), IF(ISERROR(SUMIF('Exam (LECTURE ONLY)'!Z$20:AI$20, "CLO10", 'Exam (LECTURE ONLY)'!Z182:AI182) / 'Exam (LECTURE ONLY)'!AN$15), "", SUMIF('Exam (LECTURE ONLY)'!Z$20:AI$20, "CLO10", 'Exam (LECTURE ONLY)'!Z182:AI182) / 'Exam (LECTURE ONLY)'!AN$15),
IF(AND('PRINTABLE (per grading)'!H$16="OUTPUT", 'PRINTABLE (per grading)'!B$13="Prelim"), IF(ISERROR(SUMIF(OUTPUT!C$20:M$20, "CLO10", OUTPUT!C182:M182) / OUTPUT!AL$15), "", SUMIF(OUTPUT!C$20:M$20, "CLO10", OUTPUT!C182:M182) / OUTPUT!AL$15),
IF(AND('PRINTABLE (per grading)'!H$16="OUTPUT", 'PRINTABLE (per grading)'!B$13="Midterm"), IF(ISERROR(SUMIF(OUTPUT!O$20:Y$20, "CLO10", OUTPUT!O182:Y182) / OUTPUT!AM$15), "", SUMIF(OUTPUT!O$20:Y$20, "CLO10", OUTPUT!O182:Y182) / OUTPUT!AM$15),
IF(AND('PRINTABLE (per grading)'!H$16="OUTPUT", 'PRINTABLE (per grading)'!B$13="Final"), IF(ISERROR(SUMIF(OUTPUT!AA$20:AI$20, "CLO10", OUTPUT!AA182:AI182) / OUTPUT!AN$15), "", SUMIF(OUTPUT!AA$20:AI$20, "CLO10", OUTPUT!AA182:AI182) / OUTPUT!AN$15),
"")))))),"")</f>
        <v/>
      </c>
      <c r="BI180" s="286" t="str">
        <f aca="false">IF(B180&lt;&gt;"",IF(BH180="","",IF(BH180&lt;0.5,1,IF(AND(BH180&gt;=0.5,BH180&lt;P$10),2,IF(BH180&gt;=P$10,3)))),"")</f>
        <v/>
      </c>
      <c r="BJ180" s="287" t="str">
        <f aca="false">IF(B180 &lt;&gt; "",IFERROR(IF(AVERAGE(BF180,BH180)&gt;=P$10,"Y","N"),""),"")</f>
        <v/>
      </c>
      <c r="BK180" s="8"/>
    </row>
    <row r="181" customFormat="false" ht="19.5" hidden="false" customHeight="true" outlineLevel="0" collapsed="false">
      <c r="A181" s="183" t="str">
        <f aca="false">IF(ISBLANK('Database (LECTURE-RES-PRAC)'!A178),"",'Database (LECTURE-RES-PRAC)'!A178)</f>
        <v/>
      </c>
      <c r="B181" s="184" t="str">
        <f aca="false">IF(ISBLANK('Database (LECTURE-RES-PRAC)'!B178),"",'Database (LECTURE-RES-PRAC)'!B178)</f>
        <v/>
      </c>
      <c r="C181" s="230" t="str">
        <f aca="false">IF(B181&lt;&gt;"",IF(C$16="PRELIM",'Grade computation'!C181, IF(C$16="MIDTERM",'Grade computation'!K181, IF(C$16="FINAL",'Grade computation'!S181,""))),"")</f>
        <v/>
      </c>
      <c r="D181" s="231" t="str">
        <f aca="false">IF(B181&lt;&gt;"",IFERROR(IF(B$11="80-20", (((C181/C$19)*X$6)+X$7)*D$18, IF(B$11="60-40", (((C181/C$19)*Y$6)+Y$7)*D$18, 0)),0),"")</f>
        <v/>
      </c>
      <c r="E181" s="230" t="str">
        <f aca="false">IF(B181&lt;&gt;"", IF(C$16="PRELIM",'Grade computation'!E181, IF(C$16="MIDTERM",'Grade computation'!M181, IF(C$16="FINAL",'Grade computation'!U181,""))),"")</f>
        <v/>
      </c>
      <c r="F181" s="232" t="str">
        <f aca="false">IF(B181&lt;&gt;"",IFERROR(IF(B$11="80-20", (((E181/E$19)*X$6)+X$7)*F$18, IF(B$11="60-40", (((E181/E$19)*Y$6)+Y$7)*F$18, 0)),0),"")</f>
        <v/>
      </c>
      <c r="G181" s="233" t="str">
        <f aca="false">IF(B181&lt;&gt;"",IFERROR((D181+F181),0),"")</f>
        <v/>
      </c>
      <c r="H181" s="234" t="str">
        <f aca="false">IF(B181&lt;&gt;"",IF(C$16="PRELIM", 'Grade computation'!H181, IF(C$16="MIDTERM", 'Grade computation'!P181, IF(C$16="FINAL",'Grade computation'!X181, ""))),"")</f>
        <v/>
      </c>
      <c r="I181" s="233" t="str">
        <f aca="false">IF(B181&lt;&gt;"",IFERROR(IF(B$11="80-20", (((H181/H$19)*X$6)+X$7)*I$19, IF(B$11="60-40", (((H181/H$19)*Y$6)+Y$7)*I$19, 0)),0),"")</f>
        <v/>
      </c>
      <c r="J181" s="237" t="str">
        <f aca="false">IFERROR((G181+I181),"")</f>
        <v/>
      </c>
      <c r="K181" s="183" t="str">
        <f aca="false">IFERROR(IF(J181="","",IF(J181&gt;=75,"PASSED","FAILED")),"")</f>
        <v/>
      </c>
      <c r="L181" s="183"/>
      <c r="M181" s="194" t="str">
        <f aca="false">IF(B181 &lt;&gt; "", IFERROR(IF(C$16 = "PRELIM", SUMIF('Database (LECTURE-RES-PRAC)'!D$14:AG$14, "CLO1", 'Database (LECTURE-RES-PRAC)'!D178:AG178) / 'Grade computation'!F$4, IF(C$16 = "MIDTERM", SUMIF('Database (LECTURE-RES-PRAC)'!AJ$14:BM$14, "CLO1", 'Database (LECTURE-RES-PRAC)'!AJ178:BM178) / 'Grade computation'!G$4, IF(C$16 = "FINAL", SUMIF('Database (LECTURE-RES-PRAC)'!BP$14:CS$14, "CLO1", 'Database (LECTURE-RES-PRAC)'!BP178:CS178) / 'Grade computation'!H$4,""))),""),"")</f>
        <v/>
      </c>
      <c r="N181" s="286" t="str">
        <f aca="false">IF(B181&lt;&gt;"",IF(M181="","",IF(M181&lt;0.5,1,IF(AND(M181&gt;=0.5,M181&lt;P$10),2,IF(M181&gt;=P$10,3)))),"")</f>
        <v/>
      </c>
      <c r="O181" s="194" t="str">
        <f aca="false">IF(B181 &lt;&gt; "",IF(AND('PRINTABLE (per grading)'!H$16="EXAM", 'PRINTABLE (per grading)'!B$13="Prelim"), IF(ISERROR(SUMIF('Exam (LECTURE ONLY)'!D$20:M$20, "CLO1", 'Exam (LECTURE ONLY)'!D183:M183) / 'Exam (LECTURE ONLY)'!AL$6), "", SUMIF('Exam (LECTURE ONLY)'!D$20:M$20, "CLO1", 'Exam (LECTURE ONLY)'!D183:M183) /'Exam (LECTURE ONLY)'!AL$6),
IF(AND('PRINTABLE (per grading)'!H$16="EXAM", 'PRINTABLE (per grading)'!B$13="Midterm"), IF(ISERROR(SUMIF('Exam (LECTURE ONLY)'!O$20:X$20, "CLO1", 'Exam (LECTURE ONLY)'!O183:X183) / 'Exam (LECTURE ONLY)'!AM$6), "", SUMIF('Exam (LECTURE ONLY)'!O$20:X$20, "CLO1", 'Exam (LECTURE ONLY)'!O183:X183) / 'Exam (LECTURE ONLY)'!AM$6),
IF(AND('PRINTABLE (per grading)'!H$16="EXAM", 'PRINTABLE (per grading)'!B$13="Final"), IF(ISERROR(SUMIF('Exam (LECTURE ONLY)'!Z$20:AI$20, "CLO1", 'Exam (LECTURE ONLY)'!Z183:AI183) / 'Exam (LECTURE ONLY)'!AN$6), "", SUMIF('Exam (LECTURE ONLY)'!Z$20:AI$20, "CLO1", 'Exam (LECTURE ONLY)'!Z183:AI183) / 'Exam (LECTURE ONLY)'!AN$6),
IF(AND('PRINTABLE (per grading)'!H$16="OUTPUT", 'PRINTABLE (per grading)'!B$13="Prelim"), IF(ISERROR(SUMIF(OUTPUT!C$20:M$20, "CLO1", OUTPUT!C183:M183) / OUTPUT!AL$6), "", SUMIF(OUTPUT!C$20:M$20, "CLO1", OUTPUT!C183:M183) / OUTPUT!AL$6),
IF(AND('PRINTABLE (per grading)'!H$16="OUTPUT", 'PRINTABLE (per grading)'!B$13="Midterm"), IF(ISERROR(SUMIF(OUTPUT!O$20:Y$20, "CLO1", OUTPUT!O183:Y183) / OUTPUT!AM$6), "", SUMIF(OUTPUT!O$20:Y$20, "CLO1", OUTPUT!O183:Y183) / OUTPUT!AM$6),
IF(AND('PRINTABLE (per grading)'!H$16="OUTPUT", 'PRINTABLE (per grading)'!B$13="Final"), IF(ISERROR(SUMIF(OUTPUT!AA$20:AI$20, "CLO1", OUTPUT!AA183:AI183) / OUTPUT!AN$6), "", SUMIF(OUTPUT!AA$20:AI$20, "CLO1", OUTPUT!AA183:AI183) / OUTPUT!AN$6),
"")))))),"")</f>
        <v/>
      </c>
      <c r="P181" s="286" t="str">
        <f aca="false">IF(B181&lt;&gt;"",IF(O181="","",IF(O181&lt;0.5,1,IF(AND(O181&gt;=0.5,O181&lt;P$10),2,IF(O181&gt;=P$10,3)))),"")</f>
        <v/>
      </c>
      <c r="Q181" s="287" t="str">
        <f aca="false">IF(B181 &lt;&gt; "",IFERROR(IF(AVERAGE(M181,O181)&gt;=P$10,"Y","N"),""),"")</f>
        <v/>
      </c>
      <c r="R181" s="194" t="str">
        <f aca="false">IF(B181 &lt;&gt; "", IFERROR(IF(C$16 = "PRELIM", SUMIF('Database (LECTURE-RES-PRAC)'!D$14:AG$14, "CLO2", 'Database (LECTURE-RES-PRAC)'!D178:AG178) / 'Grade computation'!F$5, IF(C$16 = "MIDTERM", SUMIF('Database (LECTURE-RES-PRAC)'!AJ$14:BM$14, "CLO2", 'Database (LECTURE-RES-PRAC)'!AJ178:BM178) / 'Grade computation'!G$5, IF(C$16 = "FINAL", SUMIF('Database (LECTURE-RES-PRAC)'!BP$14:CS$14, "CLO2", 'Database (LECTURE-RES-PRAC)'!BP178:CS178) / 'Grade computation'!H$5,""))),""),"")</f>
        <v/>
      </c>
      <c r="S181" s="286" t="str">
        <f aca="false">IF(B181&lt;&gt;"",IF(R181="","",IF(R181&lt;0.5,1,IF(AND(R181&gt;=0.5,R181&lt;P$10),2,IF(R181&gt;=P$10,3)))),"")</f>
        <v/>
      </c>
      <c r="T181" s="194" t="str">
        <f aca="false">IF(B181 &lt;&gt; "",IF(AND('PRINTABLE (per grading)'!H$16="EXAM", 'PRINTABLE (per grading)'!B$13="Prelim"), IF(ISERROR(SUMIF('Exam (LECTURE ONLY)'!D$20:M$20, "CLO2", 'Exam (LECTURE ONLY)'!D183:M183) / 'Exam (LECTURE ONLY)'!AL$7), "", SUMIF('Exam (LECTURE ONLY)'!D$20:M$20, "CLO2", 'Exam (LECTURE ONLY)'!D183:M183) /'Exam (LECTURE ONLY)'!AL$7),
IF(AND('PRINTABLE (per grading)'!H$16="EXAM", 'PRINTABLE (per grading)'!B$13="Midterm"), IF(ISERROR(SUMIF('Exam (LECTURE ONLY)'!O$20:X$20, "CLO2", 'Exam (LECTURE ONLY)'!O183:X183) / 'Exam (LECTURE ONLY)'!AM$7), "", SUMIF('Exam (LECTURE ONLY)'!O$20:X$20, "CLO2", 'Exam (LECTURE ONLY)'!O183:X183) / 'Exam (LECTURE ONLY)'!AM$7),
IF(AND('PRINTABLE (per grading)'!H$16="EXAM", 'PRINTABLE (per grading)'!B$13="Final"), IF(ISERROR(SUMIF('Exam (LECTURE ONLY)'!Z$20:AI$20, "CLO2", 'Exam (LECTURE ONLY)'!Z183:AI183) / 'Exam (LECTURE ONLY)'!AN$7), "", SUMIF('Exam (LECTURE ONLY)'!Z$20:AI$20, "CLO2", 'Exam (LECTURE ONLY)'!Z183:AI183) / 'Exam (LECTURE ONLY)'!AN$7),
IF(AND('PRINTABLE (per grading)'!H$16="OUTPUT", 'PRINTABLE (per grading)'!B$13="Prelim"), IF(ISERROR(SUMIF(OUTPUT!C$20:M$20, "CLO2", OUTPUT!C183:M183) / OUTPUT!AL$7), "", SUMIF(OUTPUT!C$20:M$20, "CLO2", OUTPUT!C183:M183) / OUTPUT!AL$7),
IF(AND('PRINTABLE (per grading)'!H$16="OUTPUT", 'PRINTABLE (per grading)'!B$13="Midterm"), IF(ISERROR(SUMIF(OUTPUT!O$20:Y$20, "CLO2", OUTPUT!O183:Y183) / OUTPUT!AM$7), "", SUMIF(OUTPUT!O$20:Y$20, "CLO2", OUTPUT!O183:Y183) / OUTPUT!AM$7),
IF(AND('PRINTABLE (per grading)'!H$16="OUTPUT", 'PRINTABLE (per grading)'!B$13="Final"), IF(ISERROR(SUMIF(OUTPUT!AA$20:AI$20, "CLO2", OUTPUT!AA183:AI183) / OUTPUT!AN$7), "", SUMIF(OUTPUT!AA$20:AI$20, "CLO2", OUTPUT!AA183:AI183) / OUTPUT!AN$7),
"")))))),"")</f>
        <v/>
      </c>
      <c r="U181" s="286" t="str">
        <f aca="false">IF(B181&lt;&gt;"",IF(T181="","",IF(T181&lt;0.5,1,IF(AND(T181&gt;=0.5,T181&lt;P$10),2,IF(T181&gt;=P$10,3)))),"")</f>
        <v/>
      </c>
      <c r="V181" s="287" t="str">
        <f aca="false">IF(B181 &lt;&gt; "",IFERROR(IF(AVERAGE(R181,T181)&gt;=P$10,"Y","N"),""),"")</f>
        <v/>
      </c>
      <c r="W181" s="194" t="str">
        <f aca="false">IF(B181 &lt;&gt; "", IFERROR(IF(C$16 = "PRELIM", SUMIF('Database (LECTURE-RES-PRAC)'!D$14:AG$14, "CLO3", 'Database (LECTURE-RES-PRAC)'!D178:AG178) / 'Grade computation'!F$6, IF(C$16 = "MIDTERM", SUMIF('Database (LECTURE-RES-PRAC)'!AJ$14:BM$14, "CLO3", 'Database (LECTURE-RES-PRAC)'!AJ178:BM178) / 'Grade computation'!G$6, IF(C$16 = "FINAL", SUMIF('Database (LECTURE-RES-PRAC)'!BP$14:CS$14, "CLO3", 'Database (LECTURE-RES-PRAC)'!BP178:CS178) / 'Grade computation'!H$6,""))),""),"")</f>
        <v/>
      </c>
      <c r="X181" s="286" t="str">
        <f aca="false">IF(B181&lt;&gt;"",IF(W181="","",IF(W181&lt;0.5,1,IF(AND(W181&gt;=0.5,W181&lt;P$10),2,IF(W181&gt;=P$10,3)))),"")</f>
        <v/>
      </c>
      <c r="Y181" s="194" t="str">
        <f aca="false">IF(B181 &lt;&gt; "",IF(AND('PRINTABLE (per grading)'!H$16="EXAM", 'PRINTABLE (per grading)'!B$13="Prelim"), IF(ISERROR(SUMIF('Exam (LECTURE ONLY)'!D$20:M$20, "CLO3", 'Exam (LECTURE ONLY)'!D183:M183) / 'Exam (LECTURE ONLY)'!AL$8), "", SUMIF('Exam (LECTURE ONLY)'!D$20:M$20, "CLO3", 'Exam (LECTURE ONLY)'!D183:M183) /'Exam (LECTURE ONLY)'!AL$8),
IF(AND('PRINTABLE (per grading)'!H$16="EXAM", 'PRINTABLE (per grading)'!B$13="Midterm"), IF(ISERROR(SUMIF('Exam (LECTURE ONLY)'!O$20:X$20, "CLO3", 'Exam (LECTURE ONLY)'!O183:X183) / 'Exam (LECTURE ONLY)'!AM$8), "", SUMIF('Exam (LECTURE ONLY)'!O$20:X$20, "CLO3", 'Exam (LECTURE ONLY)'!O183:X183) / 'Exam (LECTURE ONLY)'!AM$8),
IF(AND('PRINTABLE (per grading)'!H$16="EXAM", 'PRINTABLE (per grading)'!B$13="Final"), IF(ISERROR(SUMIF('Exam (LECTURE ONLY)'!Z$20:AI$20, "CLO3", 'Exam (LECTURE ONLY)'!Z183:AI183) / 'Exam (LECTURE ONLY)'!AN$8), "", SUMIF('Exam (LECTURE ONLY)'!Z$20:AI$20, "CLO3", 'Exam (LECTURE ONLY)'!Z183:AI183) / 'Exam (LECTURE ONLY)'!AN$8),
IF(AND('PRINTABLE (per grading)'!H$16="OUTPUT", 'PRINTABLE (per grading)'!B$13="Prelim"), IF(ISERROR(SUMIF(OUTPUT!C$20:M$20, "CLO3", OUTPUT!C183:M183) / OUTPUT!AL$8), "", SUMIF(OUTPUT!C$20:M$20, "CLO3", OUTPUT!C183:M183) / OUTPUT!AL$8),
IF(AND('PRINTABLE (per grading)'!H$16="OUTPUT", 'PRINTABLE (per grading)'!B$13="Midterm"), IF(ISERROR(SUMIF(OUTPUT!O$20:Y$20, "CLO3", OUTPUT!O183:Y183) / OUTPUT!AM$8), "", SUMIF(OUTPUT!O$20:Y$20, "CLO3", OUTPUT!O183:Y183) / OUTPUT!AM$8),
IF(AND('PRINTABLE (per grading)'!H$16="OUTPUT", 'PRINTABLE (per grading)'!B$13="Final"), IF(ISERROR(SUMIF(OUTPUT!AA$20:AI$20, "CLO3", OUTPUT!AA183:AI183) / OUTPUT!AN$8), "", SUMIF(OUTPUT!AA$20:AI$20, "CLO3", OUTPUT!AA183:AI183) / OUTPUT!AN$8),
"" )))))),"")</f>
        <v/>
      </c>
      <c r="Z181" s="286" t="str">
        <f aca="false">IF(B181&lt;&gt;"",IF(Y181="","",IF(Y181&lt;0.5,1,IF(AND(Y181&gt;=0.5,Y181&lt;P$10),2,IF(Y181&gt;=P$10,3)))),"")</f>
        <v/>
      </c>
      <c r="AA181" s="287" t="str">
        <f aca="false">IF(B181 &lt;&gt; "",IFERROR(IF(AVERAGE(W181,Y181)&gt;=P$10,"Y","N"),""),"")</f>
        <v/>
      </c>
      <c r="AB181" s="194" t="str">
        <f aca="false">IF(B181 &lt;&gt; "", IFERROR(IF(C$16 = "PRELIM", SUMIF('Database (LECTURE-RES-PRAC)'!D$14:AG$14, "CLO4", 'Database (LECTURE-RES-PRAC)'!D178:AG178) / 'Grade computation'!F$7, IF(C$16 = "MIDTERM", SUMIF('Database (LECTURE-RES-PRAC)'!AJ$14:BM$14, "CLO4", 'Database (LECTURE-RES-PRAC)'!AJ178:BM178) / 'Grade computation'!G$7, IF(C$16 = "FINAL", SUMIF('Database (LECTURE-RES-PRAC)'!BP$14:CS$14, "CLO4", 'Database (LECTURE-RES-PRAC)'!BP178:CS178) / 'Grade computation'!H$7,""))),""),"")</f>
        <v/>
      </c>
      <c r="AC181" s="286" t="str">
        <f aca="false">IF(B181&lt;&gt;"",IF(AB181="","",IF(AB181&lt;0.5,1,IF(AND(AB181&gt;=0.5,AB181&lt;P$10),2,IF(AB181&gt;=P$10,3)))),"")</f>
        <v/>
      </c>
      <c r="AD181" s="194" t="str">
        <f aca="false">IF(B181 &lt;&gt; "",IF(AND('PRINTABLE (per grading)'!H$16="EXAM", 'PRINTABLE (per grading)'!B$13="Prelim"), IF(ISERROR(SUMIF('Exam (LECTURE ONLY)'!D$20:M$20, "CLO4", 'Exam (LECTURE ONLY)'!D183:M183) / 'Exam (LECTURE ONLY)'!AL$9), "", SUMIF('Exam (LECTURE ONLY)'!D$20:M$20, "CLO4", 'Exam (LECTURE ONLY)'!D183:M183) /'Exam (LECTURE ONLY)'!AL$9),
IF(AND('PRINTABLE (per grading)'!H$16="EXAM", 'PRINTABLE (per grading)'!B$13="Midterm"), IF(ISERROR(SUMIF('Exam (LECTURE ONLY)'!O$20:X$20, "CLO4", 'Exam (LECTURE ONLY)'!O183:X183) / 'Exam (LECTURE ONLY)'!AM$9), "", SUMIF('Exam (LECTURE ONLY)'!O$20:X$20, "CLO4", 'Exam (LECTURE ONLY)'!O183:X183) / 'Exam (LECTURE ONLY)'!AM$9),
IF(AND('PRINTABLE (per grading)'!H$16="EXAM", 'PRINTABLE (per grading)'!B$13="Final"), IF(ISERROR(SUMIF('Exam (LECTURE ONLY)'!Z$20:AI$20, "CLO4", 'Exam (LECTURE ONLY)'!Z183:AI183) / 'Exam (LECTURE ONLY)'!AN$9), "", SUMIF('Exam (LECTURE ONLY)'!Z$20:AI$20, "CLO4", 'Exam (LECTURE ONLY)'!Z183:AI183) / 'Exam (LECTURE ONLY)'!AN$9),
IF(AND('PRINTABLE (per grading)'!H$16="OUTPUT", 'PRINTABLE (per grading)'!B$13="Prelim"), IF(ISERROR(SUMIF(OUTPUT!C$20:M$20, "CLO4", OUTPUT!C183:M183) / OUTPUT!AL$9), "", SUMIF(OUTPUT!C$20:M$20, "CLO4", OUTPUT!C183:M183) / OUTPUT!AL$9),
IF(AND('PRINTABLE (per grading)'!H$16="OUTPUT", 'PRINTABLE (per grading)'!B$13="Midterm"), IF(ISERROR(SUMIF(OUTPUT!O$20:Y$20, "CLO4", OUTPUT!O183:Y183) / OUTPUT!AM$9), "", SUMIF(OUTPUT!O$20:Y$20, "CLO4", OUTPUT!O183:Y183) / OUTPUT!AM$9),
IF(AND('PRINTABLE (per grading)'!H$16="OUTPUT", 'PRINTABLE (per grading)'!B$13="Final"), IF(ISERROR(SUMIF(OUTPUT!AA$20:AI$20, "CLO4", OUTPUT!AA183:AI183) / OUTPUT!AN$9), "", SUMIF(OUTPUT!AA$20:AI$20, "CLO4", OUTPUT!AA183:AI183) / OUTPUT!AN$9),
"")))))),"")</f>
        <v/>
      </c>
      <c r="AE181" s="286" t="str">
        <f aca="false">IF(B181&lt;&gt;"",IF(AD181="","",IF(AD181&lt;0.5,1,IF(AND(AD181&gt;=0.5,AD181&lt;P$10),2,IF(AD181&gt;=P$10,3)))),"")</f>
        <v/>
      </c>
      <c r="AF181" s="287" t="str">
        <f aca="false">IF(B181 &lt;&gt; "",IFERROR(IF(AVERAGE(AB181,AD181)&gt;=P$10,"Y","N"),""),"")</f>
        <v/>
      </c>
      <c r="AG181" s="194" t="str">
        <f aca="false">IF(B181 &lt;&gt; "", IFERROR(IF(C$16 = "PRELIM", SUMIF('Database (LECTURE-RES-PRAC)'!D$14:AG$14, "CLO5", 'Database (LECTURE-RES-PRAC)'!D178:AG178) / 'Grade computation'!F$8, IF(C$16 = "MIDTERM", SUMIF('Database (LECTURE-RES-PRAC)'!AJ$14:BM$14, "CLO5", 'Database (LECTURE-RES-PRAC)'!AJ178:BM178) / 'Grade computation'!G$8, IF(C$16 = "FINAL", SUMIF('Database (LECTURE-RES-PRAC)'!BP$14:CS$14, "CLO5", 'Database (LECTURE-RES-PRAC)'!BP178:CS178) / 'Grade computation'!H$8,""))),""),"")</f>
        <v/>
      </c>
      <c r="AH181" s="286" t="str">
        <f aca="false">IF(B181&lt;&gt;"",IF(AG181="","",IF(AG181&lt;0.5,1,IF(AND(AG181&gt;=0.5,AG181&lt;P$10),2,IF(AG181&gt;=P$10,3)))),"")</f>
        <v/>
      </c>
      <c r="AI181" s="194" t="str">
        <f aca="false">IF(B181 &lt;&gt; "",IF(AND('PRINTABLE (per grading)'!H$16="EXAM", 'PRINTABLE (per grading)'!B$13="Prelim"), IF(ISERROR(SUMIF('Exam (LECTURE ONLY)'!D$20:M$20, "CLO5", 'Exam (LECTURE ONLY)'!D183:M183) / 'Exam (LECTURE ONLY)'!AL$10), "", SUMIF('Exam (LECTURE ONLY)'!D$20:M$20, "CLO5", 'Exam (LECTURE ONLY)'!D183:M183) /'Exam (LECTURE ONLY)'!AL$10),
IF(AND('PRINTABLE (per grading)'!H$16="EXAM", 'PRINTABLE (per grading)'!B$13="Midterm"), IF(ISERROR(SUMIF('Exam (LECTURE ONLY)'!O$20:X$20, "CLO5", 'Exam (LECTURE ONLY)'!O183:X183) / 'Exam (LECTURE ONLY)'!AM$10), "", SUMIF('Exam (LECTURE ONLY)'!O$20:X$20, "CLO5", 'Exam (LECTURE ONLY)'!O183:X183) / 'Exam (LECTURE ONLY)'!AM$10),
IF(AND('PRINTABLE (per grading)'!H$16="EXAM", 'PRINTABLE (per grading)'!B$13="Final"), IF(ISERROR(SUMIF('Exam (LECTURE ONLY)'!Z$20:AI$20, "CLO5", 'Exam (LECTURE ONLY)'!Z183:AI183) / 'Exam (LECTURE ONLY)'!AN$10), "", SUMIF('Exam (LECTURE ONLY)'!Z$20:AI$20, "CLO5", 'Exam (LECTURE ONLY)'!Z183:AI183) / 'Exam (LECTURE ONLY)'!AN$10),
IF(AND('PRINTABLE (per grading)'!H$16="OUTPUT", 'PRINTABLE (per grading)'!B$13="Prelim"), IF(ISERROR(SUMIF(OUTPUT!C$20:M$20, "CLO5", OUTPUT!C183:M183) / OUTPUT!AL$10), "", SUMIF(OUTPUT!C$20:M$20, "CLO5", OUTPUT!C183:M183) / OUTPUT!AL$10),
IF(AND('PRINTABLE (per grading)'!H$16="OUTPUT", 'PRINTABLE (per grading)'!B$13="Midterm"), IF(ISERROR(SUMIF(OUTPUT!O$20:Y$20, "CLO5", OUTPUT!O183:Y183) / OUTPUT!AM$10), "", SUMIF(OUTPUT!O$20:Y$20, "CLO5", OUTPUT!O183:Y183) / OUTPUT!AM$10),
IF(AND('PRINTABLE (per grading)'!H$16="OUTPUT", 'PRINTABLE (per grading)'!B$13="Final"), IF(ISERROR(SUMIF(OUTPUT!AA$20:AI$20, "CLO5", OUTPUT!AA183:AI183) / OUTPUT!AN$10), "", SUMIF(OUTPUT!AA$20:AI$20, "CLO5", OUTPUT!AA183:AI183) / OUTPUT!AN$10),
"")))))),"")</f>
        <v/>
      </c>
      <c r="AJ181" s="286" t="str">
        <f aca="false">IF(B181&lt;&gt;"",IF(AI181="","",IF(AI181&lt;0.5,1,IF(AND(AI181&gt;=0.5,AI181&lt;P$10),2,IF(AI181&gt;=P$10,3)))),"")</f>
        <v/>
      </c>
      <c r="AK181" s="287" t="str">
        <f aca="false">IF(B181 &lt;&gt; "",IFERROR(IF(AVERAGE(AG181,AI181)&gt;=P$10,"Y","N"),""),"")</f>
        <v/>
      </c>
      <c r="AL181" s="194" t="str">
        <f aca="false">IF(B181 &lt;&gt; "", IFERROR(IF(C$16 = "PRELIM", SUMIF('Database (LECTURE-RES-PRAC)'!D$14:AG$14, "CLO6", 'Database (LECTURE-RES-PRAC)'!D178:AG178) / 'Grade computation'!F$9, IF(C$16 = "MIDTERM", SUMIF('Database (LECTURE-RES-PRAC)'!AJ$14:BM$14, "CLO6", 'Database (LECTURE-RES-PRAC)'!AJ178:BM178) / 'Grade computation'!G$9, IF(C$16 = "FINAL", SUMIF('Database (LECTURE-RES-PRAC)'!BP$14:CS$14, "CLO6", 'Database (LECTURE-RES-PRAC)'!BP178:CS178) / 'Grade computation'!H$9,""))),""),"")</f>
        <v/>
      </c>
      <c r="AM181" s="286" t="str">
        <f aca="false">IF(B181&lt;&gt;"",IF(AL181="","",IF(AL181&lt;0.5,1,IF(AND(AL181&gt;=0.5,AL181&lt;P$10),2,IF(AL181&gt;=P$10,3)))),"")</f>
        <v/>
      </c>
      <c r="AN181" s="194" t="str">
        <f aca="false">IF(B181 &lt;&gt; "",IF(AND('PRINTABLE (per grading)'!H$16="EXAM", 'PRINTABLE (per grading)'!B$13="Prelim"), IF(ISERROR(SUMIF('Exam (LECTURE ONLY)'!D$20:M$20, "CLO6", 'Exam (LECTURE ONLY)'!D183:M183) / 'Exam (LECTURE ONLY)'!AL$11), "", SUMIF('Exam (LECTURE ONLY)'!D$20:M$20, "CLO6", 'Exam (LECTURE ONLY)'!D183:M183) /'Exam (LECTURE ONLY)'!AL$11),
IF(AND('PRINTABLE (per grading)'!H$16="EXAM", 'PRINTABLE (per grading)'!B$13="Midterm"), IF(ISERROR(SUMIF('Exam (LECTURE ONLY)'!O$20:X$20, "CLO6", 'Exam (LECTURE ONLY)'!O183:X183) / 'Exam (LECTURE ONLY)'!AM$11), "", SUMIF('Exam (LECTURE ONLY)'!O$20:X$20, "CLO6", 'Exam (LECTURE ONLY)'!O183:X183) / 'Exam (LECTURE ONLY)'!AM$11),
IF(AND('PRINTABLE (per grading)'!H$16="EXAM", 'PRINTABLE (per grading)'!B$13="Final"), IF(ISERROR(SUMIF('Exam (LECTURE ONLY)'!Z$20:AI$20, "CLO6", 'Exam (LECTURE ONLY)'!Z183:AI183) / 'Exam (LECTURE ONLY)'!AN$11), "", SUMIF('Exam (LECTURE ONLY)'!Z$20:AI$20, "CLO6", 'Exam (LECTURE ONLY)'!Z183:AI183) / 'Exam (LECTURE ONLY)'!AN$11),
IF(AND('PRINTABLE (per grading)'!H$16="OUTPUT", 'PRINTABLE (per grading)'!B$13="Prelim"), IF(ISERROR(SUMIF(OUTPUT!C$20:M$20, "CLO6", OUTPUT!C183:M183) / OUTPUT!AL$11), "", SUMIF(OUTPUT!C$20:M$20, "CLO6", OUTPUT!C183:M183) / OUTPUT!AL$11),
IF(AND('PRINTABLE (per grading)'!H$16="OUTPUT", 'PRINTABLE (per grading)'!B$13="Midterm"), IF(ISERROR(SUMIF(OUTPUT!O$20:Y$20, "CLO6", OUTPUT!O183:Y183) / OUTPUT!AM$11), "", SUMIF(OUTPUT!O$20:Y$20, "CLO6", OUTPUT!O183:Y183) / OUTPUT!AM$11),
IF(AND('PRINTABLE (per grading)'!H$16="OUTPUT", 'PRINTABLE (per grading)'!B$13="Final"), IF(ISERROR(SUMIF(OUTPUT!AA$20:AI$20, "CLO6", OUTPUT!AA183:AI183) / OUTPUT!AN$11), "", SUMIF(OUTPUT!AA$20:AI$20, "CLO6", OUTPUT!AA183:AI183) / OUTPUT!AN$11),
"")))))),"")</f>
        <v/>
      </c>
      <c r="AO181" s="286" t="str">
        <f aca="false">IF(B181&lt;&gt;"",IF(AN181="","",IF(AN181&lt;0.5,1,IF(AND(AN181&gt;=0.5,AN181&lt;P$10),2,IF(AN181&gt;=P$10,3)))),"")</f>
        <v/>
      </c>
      <c r="AP181" s="287" t="str">
        <f aca="false">IF(B181 &lt;&gt; "",IFERROR(IF(AVERAGE(AL181,AN181)&gt;=P$10,"Y","N"),""),"")</f>
        <v/>
      </c>
      <c r="AQ181" s="194" t="str">
        <f aca="false">IF(B181 &lt;&gt; "", IFERROR(IF(C$16 = "PRELIM", SUMIF('Database (LECTURE-RES-PRAC)'!D$14:AG$14, "CLO7", 'Database (LECTURE-RES-PRAC)'!D178:AG178) / 'Grade computation'!F$10, IF(C$16 = "MIDTERM", SUMIF('Database (LECTURE-RES-PRAC)'!AJ$14:BM$14, "CLO7", 'Database (LECTURE-RES-PRAC)'!AJ178:BM178) / 'Grade computation'!G$10, IF(C$16 = "FINAL", SUMIF('Database (LECTURE-RES-PRAC)'!BP$14:CS$14, "CLO7", 'Database (LECTURE-RES-PRAC)'!BP178:CS178) / 'Grade computation'!H$10,""))),""),"")</f>
        <v/>
      </c>
      <c r="AR181" s="286" t="str">
        <f aca="false">IF(B181&lt;&gt;"",IF(AQ181="","",IF(AQ181&lt;0.5,1,IF(AND(AQ181&gt;=0.5,AQ181&lt;P$10),2,IF(AQ181&gt;=P$10,3)))),"")</f>
        <v/>
      </c>
      <c r="AS181" s="194" t="str">
        <f aca="false">IF(B181 &lt;&gt; "",IF(AND('PRINTABLE (per grading)'!H$16="EXAM", 'PRINTABLE (per grading)'!B$13="Prelim"), IF(ISERROR(SUMIF('Exam (LECTURE ONLY)'!D$20:M$20, "CLO7", 'Exam (LECTURE ONLY)'!D183:M183) / 'Exam (LECTURE ONLY)'!AL$12), "", SUMIF('Exam (LECTURE ONLY)'!D$20:M$20, "CLO7", 'Exam (LECTURE ONLY)'!D183:M183) /'Exam (LECTURE ONLY)'!AL$12),
IF(AND('PRINTABLE (per grading)'!H$16="EXAM", 'PRINTABLE (per grading)'!B$13="Midterm"), IF(ISERROR(SUMIF('Exam (LECTURE ONLY)'!O$20:X$20, "CLO7", 'Exam (LECTURE ONLY)'!O183:X183) / 'Exam (LECTURE ONLY)'!AM$12), "", SUMIF('Exam (LECTURE ONLY)'!O$20:X$20, "CLO7", 'Exam (LECTURE ONLY)'!O183:X183) / 'Exam (LECTURE ONLY)'!AM$12),
IF(AND('PRINTABLE (per grading)'!H$16="EXAM", 'PRINTABLE (per grading)'!B$13="Final"), IF(ISERROR(SUMIF('Exam (LECTURE ONLY)'!Z$20:AI$20, "CLO7", 'Exam (LECTURE ONLY)'!Z183:AI183) / 'Exam (LECTURE ONLY)'!AN$12), "", SUMIF('Exam (LECTURE ONLY)'!Z$20:AI$20, "CLO7", 'Exam (LECTURE ONLY)'!Z183:AI183) / 'Exam (LECTURE ONLY)'!AN$12),
IF(AND('PRINTABLE (per grading)'!H$16="OUTPUT", 'PRINTABLE (per grading)'!B$13="Prelim"), IF(ISERROR(SUMIF(OUTPUT!C$20:M$20, "CLO7", OUTPUT!C183:M183) / OUTPUT!AL$12), "", SUMIF(OUTPUT!C$20:M$20, "CLO7", OUTPUT!C183:M183) / OUTPUT!AL$12),
IF(AND('PRINTABLE (per grading)'!H$16="OUTPUT", 'PRINTABLE (per grading)'!B$13="Midterm"), IF(ISERROR(SUMIF(OUTPUT!O$20:Y$20, "CLO7", OUTPUT!O183:Y183) / OUTPUT!AM$12), "", SUMIF(OUTPUT!O$20:Y$20, "CLO7", OUTPUT!O183:Y183) / OUTPUT!AM$12),
IF(AND('PRINTABLE (per grading)'!H$16="OUTPUT", 'PRINTABLE (per grading)'!B$13="Final"), IF(ISERROR(SUMIF(OUTPUT!AA$20:AI$20, "CLO7", OUTPUT!AA183:AI183) / OUTPUT!AN$12), "", SUMIF(OUTPUT!AA$20:AI$20, "CLO7", OUTPUT!AA183:AI183) / OUTPUT!AN$12),
"")))))),"")</f>
        <v/>
      </c>
      <c r="AT181" s="286" t="str">
        <f aca="false">IF(B181&lt;&gt;"",IF(AS181="","",IF(AS181&lt;0.5,1,IF(AND(AS181&gt;=0.5,AS181&lt;P$10),2,IF(AS181&gt;=P$10,3)))),"")</f>
        <v/>
      </c>
      <c r="AU181" s="287" t="str">
        <f aca="false">IF(B181 &lt;&gt; "",IFERROR(IF(AVERAGE(AQ181,AS181)&gt;=P$10,"Y","N"),""),"")</f>
        <v/>
      </c>
      <c r="AV181" s="194" t="str">
        <f aca="false">IF(B181 &lt;&gt; "", IFERROR(IF(C$16 = "PRELIM", SUMIF('Database (LECTURE-RES-PRAC)'!D$14:AG$14, "CLO8", 'Database (LECTURE-RES-PRAC)'!D178:AG178) / 'Grade computation'!F$11, IF(C$16 = "MIDTERM", SUMIF('Database (LECTURE-RES-PRAC)'!AJ$14:BM$14, "CLO8", 'Database (LECTURE-RES-PRAC)'!AJ178:BM178) / 'Grade computation'!G$11, IF(C$16 = "FINAL", SUMIF('Database (LECTURE-RES-PRAC)'!BP$14:CS$14, "CLO8", 'Database (LECTURE-RES-PRAC)'!BP178:CS178) / 'Grade computation'!H$11,""))),""),"")</f>
        <v/>
      </c>
      <c r="AW181" s="286" t="str">
        <f aca="false">IF(B181&lt;&gt;"",IF(AV181="","",IF(AV181&lt;0.5,1,IF(AND(AV181&gt;=0.5,AV181&lt;P$10),2,IF(AV181&gt;=P$10,3)))),"")</f>
        <v/>
      </c>
      <c r="AX181" s="194" t="str">
        <f aca="false">IF(B181 &lt;&gt; "",IF(AND('PRINTABLE (per grading)'!H$16="EXAM", 'PRINTABLE (per grading)'!B$13="Prelim"), IF(ISERROR(SUMIF('Exam (LECTURE ONLY)'!D$20:M$20, "CLO8", 'Exam (LECTURE ONLY)'!D183:M183) / 'Exam (LECTURE ONLY)'!AL$13), "", SUMIF('Exam (LECTURE ONLY)'!D$20:M$20, "CLO8", 'Exam (LECTURE ONLY)'!D183:M183) /'Exam (LECTURE ONLY)'!AL$13),
IF(AND('PRINTABLE (per grading)'!H$16="EXAM", 'PRINTABLE (per grading)'!B$13="Midterm"), IF(ISERROR(SUMIF('Exam (LECTURE ONLY)'!O$20:X$20, "CLO8", 'Exam (LECTURE ONLY)'!O183:X183) / 'Exam (LECTURE ONLY)'!AM$13), "", SUMIF('Exam (LECTURE ONLY)'!O$20:X$20, "CLO8", 'Exam (LECTURE ONLY)'!O183:X183) / 'Exam (LECTURE ONLY)'!AM$13),
IF(AND('PRINTABLE (per grading)'!H$16="EXAM", 'PRINTABLE (per grading)'!B$13="Final"), IF(ISERROR(SUMIF('Exam (LECTURE ONLY)'!Z$20:AI$20, "CLO8", 'Exam (LECTURE ONLY)'!Z183:AI183) / 'Exam (LECTURE ONLY)'!AN$13), "", SUMIF('Exam (LECTURE ONLY)'!Z$20:AI$20, "CLO8", 'Exam (LECTURE ONLY)'!Z183:AI183) / 'Exam (LECTURE ONLY)'!AN$13),
IF(AND('PRINTABLE (per grading)'!H$16="OUTPUT", 'PRINTABLE (per grading)'!B$13="Prelim"), IF(ISERROR(SUMIF(OUTPUT!C$20:M$20, "CLO8", OUTPUT!C183:M183) / OUTPUT!AL$13), "", SUMIF(OUTPUT!C$20:M$20, "CLO8", OUTPUT!C183:M183) / OUTPUT!AL$13),
IF(AND('PRINTABLE (per grading)'!H$16="OUTPUT", 'PRINTABLE (per grading)'!B$13="Midterm"), IF(ISERROR(SUMIF(OUTPUT!O$20:Y$20, "CLO8", OUTPUT!O183:Y183) / OUTPUT!AM$13), "", SUMIF(OUTPUT!O$20:Y$20, "CLO8", OUTPUT!O183:Y183) / OUTPUT!AM$13),
IF(AND('PRINTABLE (per grading)'!H$16="OUTPUT", 'PRINTABLE (per grading)'!B$13="Final"), IF(ISERROR(SUMIF(OUTPUT!AA$20:AI$20, "CLO8", OUTPUT!AA183:AI183) / OUTPUT!AN$13), "", SUMIF(OUTPUT!AA$20:AI$20, "CLO8", OUTPUT!AA183:AI183) / OUTPUT!AN$13),
"")))))),"")</f>
        <v/>
      </c>
      <c r="AY181" s="286" t="str">
        <f aca="false">IF(B181&lt;&gt;"",IF(AX181="","",IF(AX181&lt;0.5,1,IF(AND(AX181&gt;=0.5,AX181&lt;P$10),2,IF(AX181&gt;=P$10,3)))),"")</f>
        <v/>
      </c>
      <c r="AZ181" s="287" t="str">
        <f aca="false">IF(B181 &lt;&gt; "",IFERROR(IF(AVERAGE(AV181,AX181)&gt;=P$10,"Y","N"),""),"")</f>
        <v/>
      </c>
      <c r="BA181" s="194" t="str">
        <f aca="false">IF(B181 &lt;&gt; "", IFERROR(IF(C$16 = "PRELIM", SUMIF('Database (LECTURE-RES-PRAC)'!D$14:AG$14, "CLO9", 'Database (LECTURE-RES-PRAC)'!D178:AG178) / 'Grade computation'!F$12, IF(C$16 = "MIDTERM", SUMIF('Database (LECTURE-RES-PRAC)'!AJ$14:BM$14, "CLO9", 'Database (LECTURE-RES-PRAC)'!AJ178:BM178) / 'Grade computation'!G$12, IF(C$16 = "FINAL", SUMIF('Database (LECTURE-RES-PRAC)'!BP$14:CS$14, "CLO9", 'Database (LECTURE-RES-PRAC)'!BP178:CS178) / 'Grade computation'!H$12,""))),""),"")</f>
        <v/>
      </c>
      <c r="BB181" s="286" t="str">
        <f aca="false">IF(B181&lt;&gt;"",IF(BA181="","",IF(BA181&lt;0.5,1,IF(AND(BA181&gt;=0.5,BA181&lt;P$10),2,IF(BA181&gt;=P$10,3)))),"")</f>
        <v/>
      </c>
      <c r="BC181" s="194" t="str">
        <f aca="false">IF(B181 &lt;&gt; "",IF(AND('PRINTABLE (per grading)'!H$16="EXAM", 'PRINTABLE (per grading)'!B$13="Prelim"), IF(ISERROR(SUMIF('Exam (LECTURE ONLY)'!D$20:M$20, "CLO9", 'Exam (LECTURE ONLY)'!D183:M183) / 'Exam (LECTURE ONLY)'!AL$14), "", SUMIF('Exam (LECTURE ONLY)'!D$20:M$20, "CLO9", 'Exam (LECTURE ONLY)'!D183:M183) /'Exam (LECTURE ONLY)'!AL$14),
IF(AND('PRINTABLE (per grading)'!H$16="EXAM", 'PRINTABLE (per grading)'!B$13="Midterm"), IF(ISERROR(SUMIF('Exam (LECTURE ONLY)'!O$20:X$20, "CLO9", 'Exam (LECTURE ONLY)'!O183:X183) / 'Exam (LECTURE ONLY)'!AM$14), "", SUMIF('Exam (LECTURE ONLY)'!O$20:X$20, "CLO9", 'Exam (LECTURE ONLY)'!O183:X183) / 'Exam (LECTURE ONLY)'!AM$14),
IF(AND('PRINTABLE (per grading)'!H$16="EXAM", 'PRINTABLE (per grading)'!B$13="Final"), IF(ISERROR(SUMIF('Exam (LECTURE ONLY)'!Z$20:AI$20, "CLO9", 'Exam (LECTURE ONLY)'!Z183:AI183) / 'Exam (LECTURE ONLY)'!AN$14), "", SUMIF('Exam (LECTURE ONLY)'!Z$20:AI$20, "CLO9", 'Exam (LECTURE ONLY)'!Z183:AI183) / 'Exam (LECTURE ONLY)'!AN$14),
IF(AND('PRINTABLE (per grading)'!H$16="OUTPUT", 'PRINTABLE (per grading)'!B$13="Prelim"), IF(ISERROR(SUMIF(OUTPUT!C$20:M$20, "CLO9", OUTPUT!C183:M183) / OUTPUT!AL$14), "", SUMIF(OUTPUT!C$20:M$20, "CLO9", OUTPUT!C183:M183) / OUTPUT!AL$14),
IF(AND('PRINTABLE (per grading)'!H$16="OUTPUT", 'PRINTABLE (per grading)'!B$13="Midterm"), IF(ISERROR(SUMIF(OUTPUT!O$20:Y$20, "CLO9", OUTPUT!O183:Y183) / OUTPUT!AM$14), "", SUMIF(OUTPUT!O$20:Y$20, "CLO9", OUTPUT!O183:Y183) / OUTPUT!AM$14),
IF(AND('PRINTABLE (per grading)'!H$16="OUTPUT", 'PRINTABLE (per grading)'!B$13="Final"), IF(ISERROR(SUMIF(OUTPUT!AA$20:AI$20, "CLO9", OUTPUT!AA183:AI183) / OUTPUT!AN$14), "", SUMIF(OUTPUT!AA$20:AI$20, "CLO9", OUTPUT!AA183:AI183) / OUTPUT!AN$14),
"")))))),"")</f>
        <v/>
      </c>
      <c r="BD181" s="286" t="str">
        <f aca="false">IF(B181&lt;&gt;"",IF(BC181="","",IF(BC181&lt;0.5,1,IF(AND(BC181&gt;=0.5,BC181&lt;P$10),2,IF(BC181&gt;=P$10,3)))),"")</f>
        <v/>
      </c>
      <c r="BE181" s="287" t="str">
        <f aca="false">IF(B181 &lt;&gt; "",IFERROR(IF(AVERAGE(BA181,BC181)&gt;=P$10,"Y","N"),""),"")</f>
        <v/>
      </c>
      <c r="BF181" s="194" t="str">
        <f aca="false">IF(B181 &lt;&gt; "", IFERROR(IF(C$16 = "PRELIM", SUMIF('Database (LECTURE-RES-PRAC)'!D$14:AG$14, "CLO10", 'Database (LECTURE-RES-PRAC)'!D178:AG178) / 'Grade computation'!F$13, IF(C$16 = "MIDTERM", SUMIF('Database (LECTURE-RES-PRAC)'!AJ$14:BM$14, "CLO10", 'Database (LECTURE-RES-PRAC)'!AJ178:BM178) / 'Grade computation'!G$13, IF(C$16 = "FINAL", SUMIF('Database (LECTURE-RES-PRAC)'!BP$14:CS$14, "CLO10", 'Database (LECTURE-RES-PRAC)'!BP178:CS178) / 'Grade computation'!H$13,""))),""),"")</f>
        <v/>
      </c>
      <c r="BG181" s="286" t="str">
        <f aca="false">IF(B181&lt;&gt;"",IF(BF181="","",IF(BF181&lt;0.5,1,IF(AND(BF181&gt;=0.5,BF181&lt;P$10),2,IF(BF181&gt;=P$10,3)))),"")</f>
        <v/>
      </c>
      <c r="BH181" s="194" t="str">
        <f aca="false">IF(B181 &lt;&gt; "",IF(AND('PRINTABLE (per grading)'!H$16="EXAM", 'PRINTABLE (per grading)'!B$13="Prelim"), IF(ISERROR(SUMIF('Exam (LECTURE ONLY)'!D$20:M$20, "CLO10", 'Exam (LECTURE ONLY)'!D183:M183) / 'Exam (LECTURE ONLY)'!AL$15), "", SUMIF('Exam (LECTURE ONLY)'!D$20:M$20, "CLO10", 'Exam (LECTURE ONLY)'!D183:M183) /'Exam (LECTURE ONLY)'!AL$15),
IF(AND('PRINTABLE (per grading)'!H$16="EXAM", 'PRINTABLE (per grading)'!B$13="Midterm"), IF(ISERROR(SUMIF('Exam (LECTURE ONLY)'!O$20:X$20, "CLO10", 'Exam (LECTURE ONLY)'!O183:X183) / 'Exam (LECTURE ONLY)'!AM$15), "", SUMIF('Exam (LECTURE ONLY)'!O$20:X$20, "CLO10", 'Exam (LECTURE ONLY)'!O183:X183) / 'Exam (LECTURE ONLY)'!AM$15),
IF(AND('PRINTABLE (per grading)'!H$16="EXAM", 'PRINTABLE (per grading)'!B$13="Final"), IF(ISERROR(SUMIF('Exam (LECTURE ONLY)'!Z$20:AI$20, "CLO10", 'Exam (LECTURE ONLY)'!Z183:AI183) / 'Exam (LECTURE ONLY)'!AN$15), "", SUMIF('Exam (LECTURE ONLY)'!Z$20:AI$20, "CLO10", 'Exam (LECTURE ONLY)'!Z183:AI183) / 'Exam (LECTURE ONLY)'!AN$15),
IF(AND('PRINTABLE (per grading)'!H$16="OUTPUT", 'PRINTABLE (per grading)'!B$13="Prelim"), IF(ISERROR(SUMIF(OUTPUT!C$20:M$20, "CLO10", OUTPUT!C183:M183) / OUTPUT!AL$15), "", SUMIF(OUTPUT!C$20:M$20, "CLO10", OUTPUT!C183:M183) / OUTPUT!AL$15),
IF(AND('PRINTABLE (per grading)'!H$16="OUTPUT", 'PRINTABLE (per grading)'!B$13="Midterm"), IF(ISERROR(SUMIF(OUTPUT!O$20:Y$20, "CLO10", OUTPUT!O183:Y183) / OUTPUT!AM$15), "", SUMIF(OUTPUT!O$20:Y$20, "CLO10", OUTPUT!O183:Y183) / OUTPUT!AM$15),
IF(AND('PRINTABLE (per grading)'!H$16="OUTPUT", 'PRINTABLE (per grading)'!B$13="Final"), IF(ISERROR(SUMIF(OUTPUT!AA$20:AI$20, "CLO10", OUTPUT!AA183:AI183) / OUTPUT!AN$15), "", SUMIF(OUTPUT!AA$20:AI$20, "CLO10", OUTPUT!AA183:AI183) / OUTPUT!AN$15),
"")))))),"")</f>
        <v/>
      </c>
      <c r="BI181" s="286" t="str">
        <f aca="false">IF(B181&lt;&gt;"",IF(BH181="","",IF(BH181&lt;0.5,1,IF(AND(BH181&gt;=0.5,BH181&lt;P$10),2,IF(BH181&gt;=P$10,3)))),"")</f>
        <v/>
      </c>
      <c r="BJ181" s="287" t="str">
        <f aca="false">IF(B181 &lt;&gt; "",IFERROR(IF(AVERAGE(BF181,BH181)&gt;=P$10,"Y","N"),""),"")</f>
        <v/>
      </c>
      <c r="BK181" s="8"/>
    </row>
    <row r="182" customFormat="false" ht="19.5" hidden="false" customHeight="true" outlineLevel="0" collapsed="false">
      <c r="A182" s="228" t="str">
        <f aca="false">IF(ISBLANK('Database (LECTURE-RES-PRAC)'!A179),"",'Database (LECTURE-RES-PRAC)'!A179)</f>
        <v/>
      </c>
      <c r="B182" s="229" t="str">
        <f aca="false">IF(ISBLANK('Database (LECTURE-RES-PRAC)'!B179),"",'Database (LECTURE-RES-PRAC)'!B179)</f>
        <v/>
      </c>
      <c r="C182" s="230" t="str">
        <f aca="false">IF(B182&lt;&gt;"",IF(C$16="PRELIM",'Grade computation'!C182, IF(C$16="MIDTERM",'Grade computation'!K182, IF(C$16="FINAL",'Grade computation'!S182,""))),"")</f>
        <v/>
      </c>
      <c r="D182" s="231" t="str">
        <f aca="false">IF(B182&lt;&gt;"",IFERROR(IF(B$11="80-20", (((C182/C$19)*X$6)+X$7)*D$18, IF(B$11="60-40", (((C182/C$19)*Y$6)+Y$7)*D$18, 0)),0),"")</f>
        <v/>
      </c>
      <c r="E182" s="230" t="str">
        <f aca="false">IF(B182&lt;&gt;"", IF(C$16="PRELIM",'Grade computation'!E182, IF(C$16="MIDTERM",'Grade computation'!M182, IF(C$16="FINAL",'Grade computation'!U182,""))),"")</f>
        <v/>
      </c>
      <c r="F182" s="232" t="str">
        <f aca="false">IF(B182&lt;&gt;"",IFERROR(IF(B$11="80-20", (((E182/E$19)*X$6)+X$7)*F$18, IF(B$11="60-40", (((E182/E$19)*Y$6)+Y$7)*F$18, 0)),0),"")</f>
        <v/>
      </c>
      <c r="G182" s="233" t="str">
        <f aca="false">IF(B182&lt;&gt;"",IFERROR((D182+F182),0),"")</f>
        <v/>
      </c>
      <c r="H182" s="234" t="str">
        <f aca="false">IF(B182&lt;&gt;"",IF(C$16="PRELIM", 'Grade computation'!H182, IF(C$16="MIDTERM", 'Grade computation'!P182, IF(C$16="FINAL",'Grade computation'!X182, ""))),"")</f>
        <v/>
      </c>
      <c r="I182" s="233" t="str">
        <f aca="false">IF(B182&lt;&gt;"",IFERROR(IF(B$11="80-20", (((H182/H$19)*X$6)+X$7)*I$19, IF(B$11="60-40", (((H182/H$19)*Y$6)+Y$7)*I$19, 0)),0),"")</f>
        <v/>
      </c>
      <c r="J182" s="237" t="str">
        <f aca="false">IFERROR((G182+I182),"")</f>
        <v/>
      </c>
      <c r="K182" s="183" t="str">
        <f aca="false">IFERROR(IF(J182="","",IF(J182&gt;=75,"PASSED","FAILED")),"")</f>
        <v/>
      </c>
      <c r="L182" s="183"/>
      <c r="M182" s="194" t="str">
        <f aca="false">IF(B182 &lt;&gt; "", IFERROR(IF(C$16 = "PRELIM", SUMIF('Database (LECTURE-RES-PRAC)'!D$14:AG$14, "CLO1", 'Database (LECTURE-RES-PRAC)'!D179:AG179) / 'Grade computation'!F$4, IF(C$16 = "MIDTERM", SUMIF('Database (LECTURE-RES-PRAC)'!AJ$14:BM$14, "CLO1", 'Database (LECTURE-RES-PRAC)'!AJ179:BM179) / 'Grade computation'!G$4, IF(C$16 = "FINAL", SUMIF('Database (LECTURE-RES-PRAC)'!BP$14:CS$14, "CLO1", 'Database (LECTURE-RES-PRAC)'!BP179:CS179) / 'Grade computation'!H$4,""))),""),"")</f>
        <v/>
      </c>
      <c r="N182" s="286" t="str">
        <f aca="false">IF(B182&lt;&gt;"",IF(M182="","",IF(M182&lt;0.5,1,IF(AND(M182&gt;=0.5,M182&lt;P$10),2,IF(M182&gt;=P$10,3)))),"")</f>
        <v/>
      </c>
      <c r="O182" s="194" t="str">
        <f aca="false">IF(B182 &lt;&gt; "",IF(AND('PRINTABLE (per grading)'!H$16="EXAM", 'PRINTABLE (per grading)'!B$13="Prelim"), IF(ISERROR(SUMIF('Exam (LECTURE ONLY)'!D$20:M$20, "CLO1", 'Exam (LECTURE ONLY)'!D184:M184) / 'Exam (LECTURE ONLY)'!AL$6), "", SUMIF('Exam (LECTURE ONLY)'!D$20:M$20, "CLO1", 'Exam (LECTURE ONLY)'!D184:M184) /'Exam (LECTURE ONLY)'!AL$6),
IF(AND('PRINTABLE (per grading)'!H$16="EXAM", 'PRINTABLE (per grading)'!B$13="Midterm"), IF(ISERROR(SUMIF('Exam (LECTURE ONLY)'!O$20:X$20, "CLO1", 'Exam (LECTURE ONLY)'!O184:X184) / 'Exam (LECTURE ONLY)'!AM$6), "", SUMIF('Exam (LECTURE ONLY)'!O$20:X$20, "CLO1", 'Exam (LECTURE ONLY)'!O184:X184) / 'Exam (LECTURE ONLY)'!AM$6),
IF(AND('PRINTABLE (per grading)'!H$16="EXAM", 'PRINTABLE (per grading)'!B$13="Final"), IF(ISERROR(SUMIF('Exam (LECTURE ONLY)'!Z$20:AI$20, "CLO1", 'Exam (LECTURE ONLY)'!Z184:AI184) / 'Exam (LECTURE ONLY)'!AN$6), "", SUMIF('Exam (LECTURE ONLY)'!Z$20:AI$20, "CLO1", 'Exam (LECTURE ONLY)'!Z184:AI184) / 'Exam (LECTURE ONLY)'!AN$6),
IF(AND('PRINTABLE (per grading)'!H$16="OUTPUT", 'PRINTABLE (per grading)'!B$13="Prelim"), IF(ISERROR(SUMIF(OUTPUT!C$20:M$20, "CLO1", OUTPUT!C184:M184) / OUTPUT!AL$6), "", SUMIF(OUTPUT!C$20:M$20, "CLO1", OUTPUT!C184:M184) / OUTPUT!AL$6),
IF(AND('PRINTABLE (per grading)'!H$16="OUTPUT", 'PRINTABLE (per grading)'!B$13="Midterm"), IF(ISERROR(SUMIF(OUTPUT!O$20:Y$20, "CLO1", OUTPUT!O184:Y184) / OUTPUT!AM$6), "", SUMIF(OUTPUT!O$20:Y$20, "CLO1", OUTPUT!O184:Y184) / OUTPUT!AM$6),
IF(AND('PRINTABLE (per grading)'!H$16="OUTPUT", 'PRINTABLE (per grading)'!B$13="Final"), IF(ISERROR(SUMIF(OUTPUT!AA$20:AI$20, "CLO1", OUTPUT!AA184:AI184) / OUTPUT!AN$6), "", SUMIF(OUTPUT!AA$20:AI$20, "CLO1", OUTPUT!AA184:AI184) / OUTPUT!AN$6),
"")))))),"")</f>
        <v/>
      </c>
      <c r="P182" s="286" t="str">
        <f aca="false">IF(B182&lt;&gt;"",IF(O182="","",IF(O182&lt;0.5,1,IF(AND(O182&gt;=0.5,O182&lt;P$10),2,IF(O182&gt;=P$10,3)))),"")</f>
        <v/>
      </c>
      <c r="Q182" s="287" t="str">
        <f aca="false">IF(B182 &lt;&gt; "",IFERROR(IF(AVERAGE(M182,O182)&gt;=P$10,"Y","N"),""),"")</f>
        <v/>
      </c>
      <c r="R182" s="194" t="str">
        <f aca="false">IF(B182 &lt;&gt; "", IFERROR(IF(C$16 = "PRELIM", SUMIF('Database (LECTURE-RES-PRAC)'!D$14:AG$14, "CLO2", 'Database (LECTURE-RES-PRAC)'!D179:AG179) / 'Grade computation'!F$5, IF(C$16 = "MIDTERM", SUMIF('Database (LECTURE-RES-PRAC)'!AJ$14:BM$14, "CLO2", 'Database (LECTURE-RES-PRAC)'!AJ179:BM179) / 'Grade computation'!G$5, IF(C$16 = "FINAL", SUMIF('Database (LECTURE-RES-PRAC)'!BP$14:CS$14, "CLO2", 'Database (LECTURE-RES-PRAC)'!BP179:CS179) / 'Grade computation'!H$5,""))),""),"")</f>
        <v/>
      </c>
      <c r="S182" s="286" t="str">
        <f aca="false">IF(B182&lt;&gt;"",IF(R182="","",IF(R182&lt;0.5,1,IF(AND(R182&gt;=0.5,R182&lt;P$10),2,IF(R182&gt;=P$10,3)))),"")</f>
        <v/>
      </c>
      <c r="T182" s="194" t="str">
        <f aca="false">IF(B182 &lt;&gt; "",IF(AND('PRINTABLE (per grading)'!H$16="EXAM", 'PRINTABLE (per grading)'!B$13="Prelim"), IF(ISERROR(SUMIF('Exam (LECTURE ONLY)'!D$20:M$20, "CLO2", 'Exam (LECTURE ONLY)'!D184:M184) / 'Exam (LECTURE ONLY)'!AL$7), "", SUMIF('Exam (LECTURE ONLY)'!D$20:M$20, "CLO2", 'Exam (LECTURE ONLY)'!D184:M184) /'Exam (LECTURE ONLY)'!AL$7),
IF(AND('PRINTABLE (per grading)'!H$16="EXAM", 'PRINTABLE (per grading)'!B$13="Midterm"), IF(ISERROR(SUMIF('Exam (LECTURE ONLY)'!O$20:X$20, "CLO2", 'Exam (LECTURE ONLY)'!O184:X184) / 'Exam (LECTURE ONLY)'!AM$7), "", SUMIF('Exam (LECTURE ONLY)'!O$20:X$20, "CLO2", 'Exam (LECTURE ONLY)'!O184:X184) / 'Exam (LECTURE ONLY)'!AM$7),
IF(AND('PRINTABLE (per grading)'!H$16="EXAM", 'PRINTABLE (per grading)'!B$13="Final"), IF(ISERROR(SUMIF('Exam (LECTURE ONLY)'!Z$20:AI$20, "CLO2", 'Exam (LECTURE ONLY)'!Z184:AI184) / 'Exam (LECTURE ONLY)'!AN$7), "", SUMIF('Exam (LECTURE ONLY)'!Z$20:AI$20, "CLO2", 'Exam (LECTURE ONLY)'!Z184:AI184) / 'Exam (LECTURE ONLY)'!AN$7),
IF(AND('PRINTABLE (per grading)'!H$16="OUTPUT", 'PRINTABLE (per grading)'!B$13="Prelim"), IF(ISERROR(SUMIF(OUTPUT!C$20:M$20, "CLO2", OUTPUT!C184:M184) / OUTPUT!AL$7), "", SUMIF(OUTPUT!C$20:M$20, "CLO2", OUTPUT!C184:M184) / OUTPUT!AL$7),
IF(AND('PRINTABLE (per grading)'!H$16="OUTPUT", 'PRINTABLE (per grading)'!B$13="Midterm"), IF(ISERROR(SUMIF(OUTPUT!O$20:Y$20, "CLO2", OUTPUT!O184:Y184) / OUTPUT!AM$7), "", SUMIF(OUTPUT!O$20:Y$20, "CLO2", OUTPUT!O184:Y184) / OUTPUT!AM$7),
IF(AND('PRINTABLE (per grading)'!H$16="OUTPUT", 'PRINTABLE (per grading)'!B$13="Final"), IF(ISERROR(SUMIF(OUTPUT!AA$20:AI$20, "CLO2", OUTPUT!AA184:AI184) / OUTPUT!AN$7), "", SUMIF(OUTPUT!AA$20:AI$20, "CLO2", OUTPUT!AA184:AI184) / OUTPUT!AN$7),
"")))))),"")</f>
        <v/>
      </c>
      <c r="U182" s="286" t="str">
        <f aca="false">IF(B182&lt;&gt;"",IF(T182="","",IF(T182&lt;0.5,1,IF(AND(T182&gt;=0.5,T182&lt;P$10),2,IF(T182&gt;=P$10,3)))),"")</f>
        <v/>
      </c>
      <c r="V182" s="287" t="str">
        <f aca="false">IF(B182 &lt;&gt; "",IFERROR(IF(AVERAGE(R182,T182)&gt;=P$10,"Y","N"),""),"")</f>
        <v/>
      </c>
      <c r="W182" s="194" t="str">
        <f aca="false">IF(B182 &lt;&gt; "", IFERROR(IF(C$16 = "PRELIM", SUMIF('Database (LECTURE-RES-PRAC)'!D$14:AG$14, "CLO3", 'Database (LECTURE-RES-PRAC)'!D179:AG179) / 'Grade computation'!F$6, IF(C$16 = "MIDTERM", SUMIF('Database (LECTURE-RES-PRAC)'!AJ$14:BM$14, "CLO3", 'Database (LECTURE-RES-PRAC)'!AJ179:BM179) / 'Grade computation'!G$6, IF(C$16 = "FINAL", SUMIF('Database (LECTURE-RES-PRAC)'!BP$14:CS$14, "CLO3", 'Database (LECTURE-RES-PRAC)'!BP179:CS179) / 'Grade computation'!H$6,""))),""),"")</f>
        <v/>
      </c>
      <c r="X182" s="286" t="str">
        <f aca="false">IF(B182&lt;&gt;"",IF(W182="","",IF(W182&lt;0.5,1,IF(AND(W182&gt;=0.5,W182&lt;P$10),2,IF(W182&gt;=P$10,3)))),"")</f>
        <v/>
      </c>
      <c r="Y182" s="194" t="str">
        <f aca="false">IF(B182 &lt;&gt; "",IF(AND('PRINTABLE (per grading)'!H$16="EXAM", 'PRINTABLE (per grading)'!B$13="Prelim"), IF(ISERROR(SUMIF('Exam (LECTURE ONLY)'!D$20:M$20, "CLO3", 'Exam (LECTURE ONLY)'!D184:M184) / 'Exam (LECTURE ONLY)'!AL$8), "", SUMIF('Exam (LECTURE ONLY)'!D$20:M$20, "CLO3", 'Exam (LECTURE ONLY)'!D184:M184) /'Exam (LECTURE ONLY)'!AL$8),
IF(AND('PRINTABLE (per grading)'!H$16="EXAM", 'PRINTABLE (per grading)'!B$13="Midterm"), IF(ISERROR(SUMIF('Exam (LECTURE ONLY)'!O$20:X$20, "CLO3", 'Exam (LECTURE ONLY)'!O184:X184) / 'Exam (LECTURE ONLY)'!AM$8), "", SUMIF('Exam (LECTURE ONLY)'!O$20:X$20, "CLO3", 'Exam (LECTURE ONLY)'!O184:X184) / 'Exam (LECTURE ONLY)'!AM$8),
IF(AND('PRINTABLE (per grading)'!H$16="EXAM", 'PRINTABLE (per grading)'!B$13="Final"), IF(ISERROR(SUMIF('Exam (LECTURE ONLY)'!Z$20:AI$20, "CLO3", 'Exam (LECTURE ONLY)'!Z184:AI184) / 'Exam (LECTURE ONLY)'!AN$8), "", SUMIF('Exam (LECTURE ONLY)'!Z$20:AI$20, "CLO3", 'Exam (LECTURE ONLY)'!Z184:AI184) / 'Exam (LECTURE ONLY)'!AN$8),
IF(AND('PRINTABLE (per grading)'!H$16="OUTPUT", 'PRINTABLE (per grading)'!B$13="Prelim"), IF(ISERROR(SUMIF(OUTPUT!C$20:M$20, "CLO3", OUTPUT!C184:M184) / OUTPUT!AL$8), "", SUMIF(OUTPUT!C$20:M$20, "CLO3", OUTPUT!C184:M184) / OUTPUT!AL$8),
IF(AND('PRINTABLE (per grading)'!H$16="OUTPUT", 'PRINTABLE (per grading)'!B$13="Midterm"), IF(ISERROR(SUMIF(OUTPUT!O$20:Y$20, "CLO3", OUTPUT!O184:Y184) / OUTPUT!AM$8), "", SUMIF(OUTPUT!O$20:Y$20, "CLO3", OUTPUT!O184:Y184) / OUTPUT!AM$8),
IF(AND('PRINTABLE (per grading)'!H$16="OUTPUT", 'PRINTABLE (per grading)'!B$13="Final"), IF(ISERROR(SUMIF(OUTPUT!AA$20:AI$20, "CLO3", OUTPUT!AA184:AI184) / OUTPUT!AN$8), "", SUMIF(OUTPUT!AA$20:AI$20, "CLO3", OUTPUT!AA184:AI184) / OUTPUT!AN$8),
"" )))))),"")</f>
        <v/>
      </c>
      <c r="Z182" s="286" t="str">
        <f aca="false">IF(B182&lt;&gt;"",IF(Y182="","",IF(Y182&lt;0.5,1,IF(AND(Y182&gt;=0.5,Y182&lt;P$10),2,IF(Y182&gt;=P$10,3)))),"")</f>
        <v/>
      </c>
      <c r="AA182" s="287" t="str">
        <f aca="false">IF(B182 &lt;&gt; "",IFERROR(IF(AVERAGE(W182,Y182)&gt;=P$10,"Y","N"),""),"")</f>
        <v/>
      </c>
      <c r="AB182" s="194" t="str">
        <f aca="false">IF(B182 &lt;&gt; "", IFERROR(IF(C$16 = "PRELIM", SUMIF('Database (LECTURE-RES-PRAC)'!D$14:AG$14, "CLO4", 'Database (LECTURE-RES-PRAC)'!D179:AG179) / 'Grade computation'!F$7, IF(C$16 = "MIDTERM", SUMIF('Database (LECTURE-RES-PRAC)'!AJ$14:BM$14, "CLO4", 'Database (LECTURE-RES-PRAC)'!AJ179:BM179) / 'Grade computation'!G$7, IF(C$16 = "FINAL", SUMIF('Database (LECTURE-RES-PRAC)'!BP$14:CS$14, "CLO4", 'Database (LECTURE-RES-PRAC)'!BP179:CS179) / 'Grade computation'!H$7,""))),""),"")</f>
        <v/>
      </c>
      <c r="AC182" s="286" t="str">
        <f aca="false">IF(B182&lt;&gt;"",IF(AB182="","",IF(AB182&lt;0.5,1,IF(AND(AB182&gt;=0.5,AB182&lt;P$10),2,IF(AB182&gt;=P$10,3)))),"")</f>
        <v/>
      </c>
      <c r="AD182" s="194" t="str">
        <f aca="false">IF(B182 &lt;&gt; "",IF(AND('PRINTABLE (per grading)'!H$16="EXAM", 'PRINTABLE (per grading)'!B$13="Prelim"), IF(ISERROR(SUMIF('Exam (LECTURE ONLY)'!D$20:M$20, "CLO4", 'Exam (LECTURE ONLY)'!D184:M184) / 'Exam (LECTURE ONLY)'!AL$9), "", SUMIF('Exam (LECTURE ONLY)'!D$20:M$20, "CLO4", 'Exam (LECTURE ONLY)'!D184:M184) /'Exam (LECTURE ONLY)'!AL$9),
IF(AND('PRINTABLE (per grading)'!H$16="EXAM", 'PRINTABLE (per grading)'!B$13="Midterm"), IF(ISERROR(SUMIF('Exam (LECTURE ONLY)'!O$20:X$20, "CLO4", 'Exam (LECTURE ONLY)'!O184:X184) / 'Exam (LECTURE ONLY)'!AM$9), "", SUMIF('Exam (LECTURE ONLY)'!O$20:X$20, "CLO4", 'Exam (LECTURE ONLY)'!O184:X184) / 'Exam (LECTURE ONLY)'!AM$9),
IF(AND('PRINTABLE (per grading)'!H$16="EXAM", 'PRINTABLE (per grading)'!B$13="Final"), IF(ISERROR(SUMIF('Exam (LECTURE ONLY)'!Z$20:AI$20, "CLO4", 'Exam (LECTURE ONLY)'!Z184:AI184) / 'Exam (LECTURE ONLY)'!AN$9), "", SUMIF('Exam (LECTURE ONLY)'!Z$20:AI$20, "CLO4", 'Exam (LECTURE ONLY)'!Z184:AI184) / 'Exam (LECTURE ONLY)'!AN$9),
IF(AND('PRINTABLE (per grading)'!H$16="OUTPUT", 'PRINTABLE (per grading)'!B$13="Prelim"), IF(ISERROR(SUMIF(OUTPUT!C$20:M$20, "CLO4", OUTPUT!C184:M184) / OUTPUT!AL$9), "", SUMIF(OUTPUT!C$20:M$20, "CLO4", OUTPUT!C184:M184) / OUTPUT!AL$9),
IF(AND('PRINTABLE (per grading)'!H$16="OUTPUT", 'PRINTABLE (per grading)'!B$13="Midterm"), IF(ISERROR(SUMIF(OUTPUT!O$20:Y$20, "CLO4", OUTPUT!O184:Y184) / OUTPUT!AM$9), "", SUMIF(OUTPUT!O$20:Y$20, "CLO4", OUTPUT!O184:Y184) / OUTPUT!AM$9),
IF(AND('PRINTABLE (per grading)'!H$16="OUTPUT", 'PRINTABLE (per grading)'!B$13="Final"), IF(ISERROR(SUMIF(OUTPUT!AA$20:AI$20, "CLO4", OUTPUT!AA184:AI184) / OUTPUT!AN$9), "", SUMIF(OUTPUT!AA$20:AI$20, "CLO4", OUTPUT!AA184:AI184) / OUTPUT!AN$9),
"")))))),"")</f>
        <v/>
      </c>
      <c r="AE182" s="286" t="str">
        <f aca="false">IF(B182&lt;&gt;"",IF(AD182="","",IF(AD182&lt;0.5,1,IF(AND(AD182&gt;=0.5,AD182&lt;P$10),2,IF(AD182&gt;=P$10,3)))),"")</f>
        <v/>
      </c>
      <c r="AF182" s="287" t="str">
        <f aca="false">IF(B182 &lt;&gt; "",IFERROR(IF(AVERAGE(AB182,AD182)&gt;=P$10,"Y","N"),""),"")</f>
        <v/>
      </c>
      <c r="AG182" s="194" t="str">
        <f aca="false">IF(B182 &lt;&gt; "", IFERROR(IF(C$16 = "PRELIM", SUMIF('Database (LECTURE-RES-PRAC)'!D$14:AG$14, "CLO5", 'Database (LECTURE-RES-PRAC)'!D179:AG179) / 'Grade computation'!F$8, IF(C$16 = "MIDTERM", SUMIF('Database (LECTURE-RES-PRAC)'!AJ$14:BM$14, "CLO5", 'Database (LECTURE-RES-PRAC)'!AJ179:BM179) / 'Grade computation'!G$8, IF(C$16 = "FINAL", SUMIF('Database (LECTURE-RES-PRAC)'!BP$14:CS$14, "CLO5", 'Database (LECTURE-RES-PRAC)'!BP179:CS179) / 'Grade computation'!H$8,""))),""),"")</f>
        <v/>
      </c>
      <c r="AH182" s="286" t="str">
        <f aca="false">IF(B182&lt;&gt;"",IF(AG182="","",IF(AG182&lt;0.5,1,IF(AND(AG182&gt;=0.5,AG182&lt;P$10),2,IF(AG182&gt;=P$10,3)))),"")</f>
        <v/>
      </c>
      <c r="AI182" s="194" t="str">
        <f aca="false">IF(B182 &lt;&gt; "",IF(AND('PRINTABLE (per grading)'!H$16="EXAM", 'PRINTABLE (per grading)'!B$13="Prelim"), IF(ISERROR(SUMIF('Exam (LECTURE ONLY)'!D$20:M$20, "CLO5", 'Exam (LECTURE ONLY)'!D184:M184) / 'Exam (LECTURE ONLY)'!AL$10), "", SUMIF('Exam (LECTURE ONLY)'!D$20:M$20, "CLO5", 'Exam (LECTURE ONLY)'!D184:M184) /'Exam (LECTURE ONLY)'!AL$10),
IF(AND('PRINTABLE (per grading)'!H$16="EXAM", 'PRINTABLE (per grading)'!B$13="Midterm"), IF(ISERROR(SUMIF('Exam (LECTURE ONLY)'!O$20:X$20, "CLO5", 'Exam (LECTURE ONLY)'!O184:X184) / 'Exam (LECTURE ONLY)'!AM$10), "", SUMIF('Exam (LECTURE ONLY)'!O$20:X$20, "CLO5", 'Exam (LECTURE ONLY)'!O184:X184) / 'Exam (LECTURE ONLY)'!AM$10),
IF(AND('PRINTABLE (per grading)'!H$16="EXAM", 'PRINTABLE (per grading)'!B$13="Final"), IF(ISERROR(SUMIF('Exam (LECTURE ONLY)'!Z$20:AI$20, "CLO5", 'Exam (LECTURE ONLY)'!Z184:AI184) / 'Exam (LECTURE ONLY)'!AN$10), "", SUMIF('Exam (LECTURE ONLY)'!Z$20:AI$20, "CLO5", 'Exam (LECTURE ONLY)'!Z184:AI184) / 'Exam (LECTURE ONLY)'!AN$10),
IF(AND('PRINTABLE (per grading)'!H$16="OUTPUT", 'PRINTABLE (per grading)'!B$13="Prelim"), IF(ISERROR(SUMIF(OUTPUT!C$20:M$20, "CLO5", OUTPUT!C184:M184) / OUTPUT!AL$10), "", SUMIF(OUTPUT!C$20:M$20, "CLO5", OUTPUT!C184:M184) / OUTPUT!AL$10),
IF(AND('PRINTABLE (per grading)'!H$16="OUTPUT", 'PRINTABLE (per grading)'!B$13="Midterm"), IF(ISERROR(SUMIF(OUTPUT!O$20:Y$20, "CLO5", OUTPUT!O184:Y184) / OUTPUT!AM$10), "", SUMIF(OUTPUT!O$20:Y$20, "CLO5", OUTPUT!O184:Y184) / OUTPUT!AM$10),
IF(AND('PRINTABLE (per grading)'!H$16="OUTPUT", 'PRINTABLE (per grading)'!B$13="Final"), IF(ISERROR(SUMIF(OUTPUT!AA$20:AI$20, "CLO5", OUTPUT!AA184:AI184) / OUTPUT!AN$10), "", SUMIF(OUTPUT!AA$20:AI$20, "CLO5", OUTPUT!AA184:AI184) / OUTPUT!AN$10),
"")))))),"")</f>
        <v/>
      </c>
      <c r="AJ182" s="286" t="str">
        <f aca="false">IF(B182&lt;&gt;"",IF(AI182="","",IF(AI182&lt;0.5,1,IF(AND(AI182&gt;=0.5,AI182&lt;P$10),2,IF(AI182&gt;=P$10,3)))),"")</f>
        <v/>
      </c>
      <c r="AK182" s="287" t="str">
        <f aca="false">IF(B182 &lt;&gt; "",IFERROR(IF(AVERAGE(AG182,AI182)&gt;=P$10,"Y","N"),""),"")</f>
        <v/>
      </c>
      <c r="AL182" s="194" t="str">
        <f aca="false">IF(B182 &lt;&gt; "", IFERROR(IF(C$16 = "PRELIM", SUMIF('Database (LECTURE-RES-PRAC)'!D$14:AG$14, "CLO6", 'Database (LECTURE-RES-PRAC)'!D179:AG179) / 'Grade computation'!F$9, IF(C$16 = "MIDTERM", SUMIF('Database (LECTURE-RES-PRAC)'!AJ$14:BM$14, "CLO6", 'Database (LECTURE-RES-PRAC)'!AJ179:BM179) / 'Grade computation'!G$9, IF(C$16 = "FINAL", SUMIF('Database (LECTURE-RES-PRAC)'!BP$14:CS$14, "CLO6", 'Database (LECTURE-RES-PRAC)'!BP179:CS179) / 'Grade computation'!H$9,""))),""),"")</f>
        <v/>
      </c>
      <c r="AM182" s="286" t="str">
        <f aca="false">IF(B182&lt;&gt;"",IF(AL182="","",IF(AL182&lt;0.5,1,IF(AND(AL182&gt;=0.5,AL182&lt;P$10),2,IF(AL182&gt;=P$10,3)))),"")</f>
        <v/>
      </c>
      <c r="AN182" s="194" t="str">
        <f aca="false">IF(B182 &lt;&gt; "",IF(AND('PRINTABLE (per grading)'!H$16="EXAM", 'PRINTABLE (per grading)'!B$13="Prelim"), IF(ISERROR(SUMIF('Exam (LECTURE ONLY)'!D$20:M$20, "CLO6", 'Exam (LECTURE ONLY)'!D184:M184) / 'Exam (LECTURE ONLY)'!AL$11), "", SUMIF('Exam (LECTURE ONLY)'!D$20:M$20, "CLO6", 'Exam (LECTURE ONLY)'!D184:M184) /'Exam (LECTURE ONLY)'!AL$11),
IF(AND('PRINTABLE (per grading)'!H$16="EXAM", 'PRINTABLE (per grading)'!B$13="Midterm"), IF(ISERROR(SUMIF('Exam (LECTURE ONLY)'!O$20:X$20, "CLO6", 'Exam (LECTURE ONLY)'!O184:X184) / 'Exam (LECTURE ONLY)'!AM$11), "", SUMIF('Exam (LECTURE ONLY)'!O$20:X$20, "CLO6", 'Exam (LECTURE ONLY)'!O184:X184) / 'Exam (LECTURE ONLY)'!AM$11),
IF(AND('PRINTABLE (per grading)'!H$16="EXAM", 'PRINTABLE (per grading)'!B$13="Final"), IF(ISERROR(SUMIF('Exam (LECTURE ONLY)'!Z$20:AI$20, "CLO6", 'Exam (LECTURE ONLY)'!Z184:AI184) / 'Exam (LECTURE ONLY)'!AN$11), "", SUMIF('Exam (LECTURE ONLY)'!Z$20:AI$20, "CLO6", 'Exam (LECTURE ONLY)'!Z184:AI184) / 'Exam (LECTURE ONLY)'!AN$11),
IF(AND('PRINTABLE (per grading)'!H$16="OUTPUT", 'PRINTABLE (per grading)'!B$13="Prelim"), IF(ISERROR(SUMIF(OUTPUT!C$20:M$20, "CLO6", OUTPUT!C184:M184) / OUTPUT!AL$11), "", SUMIF(OUTPUT!C$20:M$20, "CLO6", OUTPUT!C184:M184) / OUTPUT!AL$11),
IF(AND('PRINTABLE (per grading)'!H$16="OUTPUT", 'PRINTABLE (per grading)'!B$13="Midterm"), IF(ISERROR(SUMIF(OUTPUT!O$20:Y$20, "CLO6", OUTPUT!O184:Y184) / OUTPUT!AM$11), "", SUMIF(OUTPUT!O$20:Y$20, "CLO6", OUTPUT!O184:Y184) / OUTPUT!AM$11),
IF(AND('PRINTABLE (per grading)'!H$16="OUTPUT", 'PRINTABLE (per grading)'!B$13="Final"), IF(ISERROR(SUMIF(OUTPUT!AA$20:AI$20, "CLO6", OUTPUT!AA184:AI184) / OUTPUT!AN$11), "", SUMIF(OUTPUT!AA$20:AI$20, "CLO6", OUTPUT!AA184:AI184) / OUTPUT!AN$11),
"")))))),"")</f>
        <v/>
      </c>
      <c r="AO182" s="286" t="str">
        <f aca="false">IF(B182&lt;&gt;"",IF(AN182="","",IF(AN182&lt;0.5,1,IF(AND(AN182&gt;=0.5,AN182&lt;P$10),2,IF(AN182&gt;=P$10,3)))),"")</f>
        <v/>
      </c>
      <c r="AP182" s="287" t="str">
        <f aca="false">IF(B182 &lt;&gt; "",IFERROR(IF(AVERAGE(AL182,AN182)&gt;=P$10,"Y","N"),""),"")</f>
        <v/>
      </c>
      <c r="AQ182" s="194" t="str">
        <f aca="false">IF(B182 &lt;&gt; "", IFERROR(IF(C$16 = "PRELIM", SUMIF('Database (LECTURE-RES-PRAC)'!D$14:AG$14, "CLO7", 'Database (LECTURE-RES-PRAC)'!D179:AG179) / 'Grade computation'!F$10, IF(C$16 = "MIDTERM", SUMIF('Database (LECTURE-RES-PRAC)'!AJ$14:BM$14, "CLO7", 'Database (LECTURE-RES-PRAC)'!AJ179:BM179) / 'Grade computation'!G$10, IF(C$16 = "FINAL", SUMIF('Database (LECTURE-RES-PRAC)'!BP$14:CS$14, "CLO7", 'Database (LECTURE-RES-PRAC)'!BP179:CS179) / 'Grade computation'!H$10,""))),""),"")</f>
        <v/>
      </c>
      <c r="AR182" s="286" t="str">
        <f aca="false">IF(B182&lt;&gt;"",IF(AQ182="","",IF(AQ182&lt;0.5,1,IF(AND(AQ182&gt;=0.5,AQ182&lt;P$10),2,IF(AQ182&gt;=P$10,3)))),"")</f>
        <v/>
      </c>
      <c r="AS182" s="194" t="str">
        <f aca="false">IF(B182 &lt;&gt; "",IF(AND('PRINTABLE (per grading)'!H$16="EXAM", 'PRINTABLE (per grading)'!B$13="Prelim"), IF(ISERROR(SUMIF('Exam (LECTURE ONLY)'!D$20:M$20, "CLO7", 'Exam (LECTURE ONLY)'!D184:M184) / 'Exam (LECTURE ONLY)'!AL$12), "", SUMIF('Exam (LECTURE ONLY)'!D$20:M$20, "CLO7", 'Exam (LECTURE ONLY)'!D184:M184) /'Exam (LECTURE ONLY)'!AL$12),
IF(AND('PRINTABLE (per grading)'!H$16="EXAM", 'PRINTABLE (per grading)'!B$13="Midterm"), IF(ISERROR(SUMIF('Exam (LECTURE ONLY)'!O$20:X$20, "CLO7", 'Exam (LECTURE ONLY)'!O184:X184) / 'Exam (LECTURE ONLY)'!AM$12), "", SUMIF('Exam (LECTURE ONLY)'!O$20:X$20, "CLO7", 'Exam (LECTURE ONLY)'!O184:X184) / 'Exam (LECTURE ONLY)'!AM$12),
IF(AND('PRINTABLE (per grading)'!H$16="EXAM", 'PRINTABLE (per grading)'!B$13="Final"), IF(ISERROR(SUMIF('Exam (LECTURE ONLY)'!Z$20:AI$20, "CLO7", 'Exam (LECTURE ONLY)'!Z184:AI184) / 'Exam (LECTURE ONLY)'!AN$12), "", SUMIF('Exam (LECTURE ONLY)'!Z$20:AI$20, "CLO7", 'Exam (LECTURE ONLY)'!Z184:AI184) / 'Exam (LECTURE ONLY)'!AN$12),
IF(AND('PRINTABLE (per grading)'!H$16="OUTPUT", 'PRINTABLE (per grading)'!B$13="Prelim"), IF(ISERROR(SUMIF(OUTPUT!C$20:M$20, "CLO7", OUTPUT!C184:M184) / OUTPUT!AL$12), "", SUMIF(OUTPUT!C$20:M$20, "CLO7", OUTPUT!C184:M184) / OUTPUT!AL$12),
IF(AND('PRINTABLE (per grading)'!H$16="OUTPUT", 'PRINTABLE (per grading)'!B$13="Midterm"), IF(ISERROR(SUMIF(OUTPUT!O$20:Y$20, "CLO7", OUTPUT!O184:Y184) / OUTPUT!AM$12), "", SUMIF(OUTPUT!O$20:Y$20, "CLO7", OUTPUT!O184:Y184) / OUTPUT!AM$12),
IF(AND('PRINTABLE (per grading)'!H$16="OUTPUT", 'PRINTABLE (per grading)'!B$13="Final"), IF(ISERROR(SUMIF(OUTPUT!AA$20:AI$20, "CLO7", OUTPUT!AA184:AI184) / OUTPUT!AN$12), "", SUMIF(OUTPUT!AA$20:AI$20, "CLO7", OUTPUT!AA184:AI184) / OUTPUT!AN$12),
"")))))),"")</f>
        <v/>
      </c>
      <c r="AT182" s="286" t="str">
        <f aca="false">IF(B182&lt;&gt;"",IF(AS182="","",IF(AS182&lt;0.5,1,IF(AND(AS182&gt;=0.5,AS182&lt;P$10),2,IF(AS182&gt;=P$10,3)))),"")</f>
        <v/>
      </c>
      <c r="AU182" s="287" t="str">
        <f aca="false">IF(B182 &lt;&gt; "",IFERROR(IF(AVERAGE(AQ182,AS182)&gt;=P$10,"Y","N"),""),"")</f>
        <v/>
      </c>
      <c r="AV182" s="194" t="str">
        <f aca="false">IF(B182 &lt;&gt; "", IFERROR(IF(C$16 = "PRELIM", SUMIF('Database (LECTURE-RES-PRAC)'!D$14:AG$14, "CLO8", 'Database (LECTURE-RES-PRAC)'!D179:AG179) / 'Grade computation'!F$11, IF(C$16 = "MIDTERM", SUMIF('Database (LECTURE-RES-PRAC)'!AJ$14:BM$14, "CLO8", 'Database (LECTURE-RES-PRAC)'!AJ179:BM179) / 'Grade computation'!G$11, IF(C$16 = "FINAL", SUMIF('Database (LECTURE-RES-PRAC)'!BP$14:CS$14, "CLO8", 'Database (LECTURE-RES-PRAC)'!BP179:CS179) / 'Grade computation'!H$11,""))),""),"")</f>
        <v/>
      </c>
      <c r="AW182" s="286" t="str">
        <f aca="false">IF(B182&lt;&gt;"",IF(AV182="","",IF(AV182&lt;0.5,1,IF(AND(AV182&gt;=0.5,AV182&lt;P$10),2,IF(AV182&gt;=P$10,3)))),"")</f>
        <v/>
      </c>
      <c r="AX182" s="194" t="str">
        <f aca="false">IF(B182 &lt;&gt; "",IF(AND('PRINTABLE (per grading)'!H$16="EXAM", 'PRINTABLE (per grading)'!B$13="Prelim"), IF(ISERROR(SUMIF('Exam (LECTURE ONLY)'!D$20:M$20, "CLO8", 'Exam (LECTURE ONLY)'!D184:M184) / 'Exam (LECTURE ONLY)'!AL$13), "", SUMIF('Exam (LECTURE ONLY)'!D$20:M$20, "CLO8", 'Exam (LECTURE ONLY)'!D184:M184) /'Exam (LECTURE ONLY)'!AL$13),
IF(AND('PRINTABLE (per grading)'!H$16="EXAM", 'PRINTABLE (per grading)'!B$13="Midterm"), IF(ISERROR(SUMIF('Exam (LECTURE ONLY)'!O$20:X$20, "CLO8", 'Exam (LECTURE ONLY)'!O184:X184) / 'Exam (LECTURE ONLY)'!AM$13), "", SUMIF('Exam (LECTURE ONLY)'!O$20:X$20, "CLO8", 'Exam (LECTURE ONLY)'!O184:X184) / 'Exam (LECTURE ONLY)'!AM$13),
IF(AND('PRINTABLE (per grading)'!H$16="EXAM", 'PRINTABLE (per grading)'!B$13="Final"), IF(ISERROR(SUMIF('Exam (LECTURE ONLY)'!Z$20:AI$20, "CLO8", 'Exam (LECTURE ONLY)'!Z184:AI184) / 'Exam (LECTURE ONLY)'!AN$13), "", SUMIF('Exam (LECTURE ONLY)'!Z$20:AI$20, "CLO8", 'Exam (LECTURE ONLY)'!Z184:AI184) / 'Exam (LECTURE ONLY)'!AN$13),
IF(AND('PRINTABLE (per grading)'!H$16="OUTPUT", 'PRINTABLE (per grading)'!B$13="Prelim"), IF(ISERROR(SUMIF(OUTPUT!C$20:M$20, "CLO8", OUTPUT!C184:M184) / OUTPUT!AL$13), "", SUMIF(OUTPUT!C$20:M$20, "CLO8", OUTPUT!C184:M184) / OUTPUT!AL$13),
IF(AND('PRINTABLE (per grading)'!H$16="OUTPUT", 'PRINTABLE (per grading)'!B$13="Midterm"), IF(ISERROR(SUMIF(OUTPUT!O$20:Y$20, "CLO8", OUTPUT!O184:Y184) / OUTPUT!AM$13), "", SUMIF(OUTPUT!O$20:Y$20, "CLO8", OUTPUT!O184:Y184) / OUTPUT!AM$13),
IF(AND('PRINTABLE (per grading)'!H$16="OUTPUT", 'PRINTABLE (per grading)'!B$13="Final"), IF(ISERROR(SUMIF(OUTPUT!AA$20:AI$20, "CLO8", OUTPUT!AA184:AI184) / OUTPUT!AN$13), "", SUMIF(OUTPUT!AA$20:AI$20, "CLO8", OUTPUT!AA184:AI184) / OUTPUT!AN$13),
"")))))),"")</f>
        <v/>
      </c>
      <c r="AY182" s="286" t="str">
        <f aca="false">IF(B182&lt;&gt;"",IF(AX182="","",IF(AX182&lt;0.5,1,IF(AND(AX182&gt;=0.5,AX182&lt;P$10),2,IF(AX182&gt;=P$10,3)))),"")</f>
        <v/>
      </c>
      <c r="AZ182" s="287" t="str">
        <f aca="false">IF(B182 &lt;&gt; "",IFERROR(IF(AVERAGE(AV182,AX182)&gt;=P$10,"Y","N"),""),"")</f>
        <v/>
      </c>
      <c r="BA182" s="194" t="str">
        <f aca="false">IF(B182 &lt;&gt; "", IFERROR(IF(C$16 = "PRELIM", SUMIF('Database (LECTURE-RES-PRAC)'!D$14:AG$14, "CLO9", 'Database (LECTURE-RES-PRAC)'!D179:AG179) / 'Grade computation'!F$12, IF(C$16 = "MIDTERM", SUMIF('Database (LECTURE-RES-PRAC)'!AJ$14:BM$14, "CLO9", 'Database (LECTURE-RES-PRAC)'!AJ179:BM179) / 'Grade computation'!G$12, IF(C$16 = "FINAL", SUMIF('Database (LECTURE-RES-PRAC)'!BP$14:CS$14, "CLO9", 'Database (LECTURE-RES-PRAC)'!BP179:CS179) / 'Grade computation'!H$12,""))),""),"")</f>
        <v/>
      </c>
      <c r="BB182" s="286" t="str">
        <f aca="false">IF(B182&lt;&gt;"",IF(BA182="","",IF(BA182&lt;0.5,1,IF(AND(BA182&gt;=0.5,BA182&lt;P$10),2,IF(BA182&gt;=P$10,3)))),"")</f>
        <v/>
      </c>
      <c r="BC182" s="194" t="str">
        <f aca="false">IF(B182 &lt;&gt; "",IF(AND('PRINTABLE (per grading)'!H$16="EXAM", 'PRINTABLE (per grading)'!B$13="Prelim"), IF(ISERROR(SUMIF('Exam (LECTURE ONLY)'!D$20:M$20, "CLO9", 'Exam (LECTURE ONLY)'!D184:M184) / 'Exam (LECTURE ONLY)'!AL$14), "", SUMIF('Exam (LECTURE ONLY)'!D$20:M$20, "CLO9", 'Exam (LECTURE ONLY)'!D184:M184) /'Exam (LECTURE ONLY)'!AL$14),
IF(AND('PRINTABLE (per grading)'!H$16="EXAM", 'PRINTABLE (per grading)'!B$13="Midterm"), IF(ISERROR(SUMIF('Exam (LECTURE ONLY)'!O$20:X$20, "CLO9", 'Exam (LECTURE ONLY)'!O184:X184) / 'Exam (LECTURE ONLY)'!AM$14), "", SUMIF('Exam (LECTURE ONLY)'!O$20:X$20, "CLO9", 'Exam (LECTURE ONLY)'!O184:X184) / 'Exam (LECTURE ONLY)'!AM$14),
IF(AND('PRINTABLE (per grading)'!H$16="EXAM", 'PRINTABLE (per grading)'!B$13="Final"), IF(ISERROR(SUMIF('Exam (LECTURE ONLY)'!Z$20:AI$20, "CLO9", 'Exam (LECTURE ONLY)'!Z184:AI184) / 'Exam (LECTURE ONLY)'!AN$14), "", SUMIF('Exam (LECTURE ONLY)'!Z$20:AI$20, "CLO9", 'Exam (LECTURE ONLY)'!Z184:AI184) / 'Exam (LECTURE ONLY)'!AN$14),
IF(AND('PRINTABLE (per grading)'!H$16="OUTPUT", 'PRINTABLE (per grading)'!B$13="Prelim"), IF(ISERROR(SUMIF(OUTPUT!C$20:M$20, "CLO9", OUTPUT!C184:M184) / OUTPUT!AL$14), "", SUMIF(OUTPUT!C$20:M$20, "CLO9", OUTPUT!C184:M184) / OUTPUT!AL$14),
IF(AND('PRINTABLE (per grading)'!H$16="OUTPUT", 'PRINTABLE (per grading)'!B$13="Midterm"), IF(ISERROR(SUMIF(OUTPUT!O$20:Y$20, "CLO9", OUTPUT!O184:Y184) / OUTPUT!AM$14), "", SUMIF(OUTPUT!O$20:Y$20, "CLO9", OUTPUT!O184:Y184) / OUTPUT!AM$14),
IF(AND('PRINTABLE (per grading)'!H$16="OUTPUT", 'PRINTABLE (per grading)'!B$13="Final"), IF(ISERROR(SUMIF(OUTPUT!AA$20:AI$20, "CLO9", OUTPUT!AA184:AI184) / OUTPUT!AN$14), "", SUMIF(OUTPUT!AA$20:AI$20, "CLO9", OUTPUT!AA184:AI184) / OUTPUT!AN$14),
"")))))),"")</f>
        <v/>
      </c>
      <c r="BD182" s="286" t="str">
        <f aca="false">IF(B182&lt;&gt;"",IF(BC182="","",IF(BC182&lt;0.5,1,IF(AND(BC182&gt;=0.5,BC182&lt;P$10),2,IF(BC182&gt;=P$10,3)))),"")</f>
        <v/>
      </c>
      <c r="BE182" s="287" t="str">
        <f aca="false">IF(B182 &lt;&gt; "",IFERROR(IF(AVERAGE(BA182,BC182)&gt;=P$10,"Y","N"),""),"")</f>
        <v/>
      </c>
      <c r="BF182" s="194" t="str">
        <f aca="false">IF(B182 &lt;&gt; "", IFERROR(IF(C$16 = "PRELIM", SUMIF('Database (LECTURE-RES-PRAC)'!D$14:AG$14, "CLO10", 'Database (LECTURE-RES-PRAC)'!D179:AG179) / 'Grade computation'!F$13, IF(C$16 = "MIDTERM", SUMIF('Database (LECTURE-RES-PRAC)'!AJ$14:BM$14, "CLO10", 'Database (LECTURE-RES-PRAC)'!AJ179:BM179) / 'Grade computation'!G$13, IF(C$16 = "FINAL", SUMIF('Database (LECTURE-RES-PRAC)'!BP$14:CS$14, "CLO10", 'Database (LECTURE-RES-PRAC)'!BP179:CS179) / 'Grade computation'!H$13,""))),""),"")</f>
        <v/>
      </c>
      <c r="BG182" s="286" t="str">
        <f aca="false">IF(B182&lt;&gt;"",IF(BF182="","",IF(BF182&lt;0.5,1,IF(AND(BF182&gt;=0.5,BF182&lt;P$10),2,IF(BF182&gt;=P$10,3)))),"")</f>
        <v/>
      </c>
      <c r="BH182" s="194" t="str">
        <f aca="false">IF(B182 &lt;&gt; "",IF(AND('PRINTABLE (per grading)'!H$16="EXAM", 'PRINTABLE (per grading)'!B$13="Prelim"), IF(ISERROR(SUMIF('Exam (LECTURE ONLY)'!D$20:M$20, "CLO10", 'Exam (LECTURE ONLY)'!D184:M184) / 'Exam (LECTURE ONLY)'!AL$15), "", SUMIF('Exam (LECTURE ONLY)'!D$20:M$20, "CLO10", 'Exam (LECTURE ONLY)'!D184:M184) /'Exam (LECTURE ONLY)'!AL$15),
IF(AND('PRINTABLE (per grading)'!H$16="EXAM", 'PRINTABLE (per grading)'!B$13="Midterm"), IF(ISERROR(SUMIF('Exam (LECTURE ONLY)'!O$20:X$20, "CLO10", 'Exam (LECTURE ONLY)'!O184:X184) / 'Exam (LECTURE ONLY)'!AM$15), "", SUMIF('Exam (LECTURE ONLY)'!O$20:X$20, "CLO10", 'Exam (LECTURE ONLY)'!O184:X184) / 'Exam (LECTURE ONLY)'!AM$15),
IF(AND('PRINTABLE (per grading)'!H$16="EXAM", 'PRINTABLE (per grading)'!B$13="Final"), IF(ISERROR(SUMIF('Exam (LECTURE ONLY)'!Z$20:AI$20, "CLO10", 'Exam (LECTURE ONLY)'!Z184:AI184) / 'Exam (LECTURE ONLY)'!AN$15), "", SUMIF('Exam (LECTURE ONLY)'!Z$20:AI$20, "CLO10", 'Exam (LECTURE ONLY)'!Z184:AI184) / 'Exam (LECTURE ONLY)'!AN$15),
IF(AND('PRINTABLE (per grading)'!H$16="OUTPUT", 'PRINTABLE (per grading)'!B$13="Prelim"), IF(ISERROR(SUMIF(OUTPUT!C$20:M$20, "CLO10", OUTPUT!C184:M184) / OUTPUT!AL$15), "", SUMIF(OUTPUT!C$20:M$20, "CLO10", OUTPUT!C184:M184) / OUTPUT!AL$15),
IF(AND('PRINTABLE (per grading)'!H$16="OUTPUT", 'PRINTABLE (per grading)'!B$13="Midterm"), IF(ISERROR(SUMIF(OUTPUT!O$20:Y$20, "CLO10", OUTPUT!O184:Y184) / OUTPUT!AM$15), "", SUMIF(OUTPUT!O$20:Y$20, "CLO10", OUTPUT!O184:Y184) / OUTPUT!AM$15),
IF(AND('PRINTABLE (per grading)'!H$16="OUTPUT", 'PRINTABLE (per grading)'!B$13="Final"), IF(ISERROR(SUMIF(OUTPUT!AA$20:AI$20, "CLO10", OUTPUT!AA184:AI184) / OUTPUT!AN$15), "", SUMIF(OUTPUT!AA$20:AI$20, "CLO10", OUTPUT!AA184:AI184) / OUTPUT!AN$15),
"")))))),"")</f>
        <v/>
      </c>
      <c r="BI182" s="286" t="str">
        <f aca="false">IF(B182&lt;&gt;"",IF(BH182="","",IF(BH182&lt;0.5,1,IF(AND(BH182&gt;=0.5,BH182&lt;P$10),2,IF(BH182&gt;=P$10,3)))),"")</f>
        <v/>
      </c>
      <c r="BJ182" s="287" t="str">
        <f aca="false">IF(B182 &lt;&gt; "",IFERROR(IF(AVERAGE(BF182,BH182)&gt;=P$10,"Y","N"),""),"")</f>
        <v/>
      </c>
      <c r="BK182" s="8"/>
    </row>
    <row r="183" customFormat="false" ht="19.5" hidden="false" customHeight="true" outlineLevel="0" collapsed="false">
      <c r="A183" s="183" t="str">
        <f aca="false">IF(ISBLANK('Database (LECTURE-RES-PRAC)'!A180),"",'Database (LECTURE-RES-PRAC)'!A180)</f>
        <v/>
      </c>
      <c r="B183" s="184" t="str">
        <f aca="false">IF(ISBLANK('Database (LECTURE-RES-PRAC)'!B180),"",'Database (LECTURE-RES-PRAC)'!B180)</f>
        <v/>
      </c>
      <c r="C183" s="230" t="str">
        <f aca="false">IF(B183&lt;&gt;"",IF(C$16="PRELIM",'Grade computation'!C183, IF(C$16="MIDTERM",'Grade computation'!K183, IF(C$16="FINAL",'Grade computation'!S183,""))),"")</f>
        <v/>
      </c>
      <c r="D183" s="231" t="str">
        <f aca="false">IF(B183&lt;&gt;"",IFERROR(IF(B$11="80-20", (((C183/C$19)*X$6)+X$7)*D$18, IF(B$11="60-40", (((C183/C$19)*Y$6)+Y$7)*D$18, 0)),0),"")</f>
        <v/>
      </c>
      <c r="E183" s="230" t="str">
        <f aca="false">IF(B183&lt;&gt;"", IF(C$16="PRELIM",'Grade computation'!E183, IF(C$16="MIDTERM",'Grade computation'!M183, IF(C$16="FINAL",'Grade computation'!U183,""))),"")</f>
        <v/>
      </c>
      <c r="F183" s="232" t="str">
        <f aca="false">IF(B183&lt;&gt;"",IFERROR(IF(B$11="80-20", (((E183/E$19)*X$6)+X$7)*F$18, IF(B$11="60-40", (((E183/E$19)*Y$6)+Y$7)*F$18, 0)),0),"")</f>
        <v/>
      </c>
      <c r="G183" s="233" t="str">
        <f aca="false">IF(B183&lt;&gt;"",IFERROR((D183+F183),0),"")</f>
        <v/>
      </c>
      <c r="H183" s="234" t="str">
        <f aca="false">IF(B183&lt;&gt;"",IF(C$16="PRELIM", 'Grade computation'!H183, IF(C$16="MIDTERM", 'Grade computation'!P183, IF(C$16="FINAL",'Grade computation'!X183, ""))),"")</f>
        <v/>
      </c>
      <c r="I183" s="233" t="str">
        <f aca="false">IF(B183&lt;&gt;"",IFERROR(IF(B$11="80-20", (((H183/H$19)*X$6)+X$7)*I$19, IF(B$11="60-40", (((H183/H$19)*Y$6)+Y$7)*I$19, 0)),0),"")</f>
        <v/>
      </c>
      <c r="J183" s="237" t="str">
        <f aca="false">IFERROR((G183+I183),"")</f>
        <v/>
      </c>
      <c r="K183" s="183" t="str">
        <f aca="false">IFERROR(IF(J183="","",IF(J183&gt;=75,"PASSED","FAILED")),"")</f>
        <v/>
      </c>
      <c r="L183" s="183"/>
      <c r="M183" s="194" t="str">
        <f aca="false">IF(B183 &lt;&gt; "", IFERROR(IF(C$16 = "PRELIM", SUMIF('Database (LECTURE-RES-PRAC)'!D$14:AG$14, "CLO1", 'Database (LECTURE-RES-PRAC)'!D180:AG180) / 'Grade computation'!F$4, IF(C$16 = "MIDTERM", SUMIF('Database (LECTURE-RES-PRAC)'!AJ$14:BM$14, "CLO1", 'Database (LECTURE-RES-PRAC)'!AJ180:BM180) / 'Grade computation'!G$4, IF(C$16 = "FINAL", SUMIF('Database (LECTURE-RES-PRAC)'!BP$14:CS$14, "CLO1", 'Database (LECTURE-RES-PRAC)'!BP180:CS180) / 'Grade computation'!H$4,""))),""),"")</f>
        <v/>
      </c>
      <c r="N183" s="286" t="str">
        <f aca="false">IF(B183&lt;&gt;"",IF(M183="","",IF(M183&lt;0.5,1,IF(AND(M183&gt;=0.5,M183&lt;P$10),2,IF(M183&gt;=P$10,3)))),"")</f>
        <v/>
      </c>
      <c r="O183" s="194" t="str">
        <f aca="false">IF(B183 &lt;&gt; "",IF(AND('PRINTABLE (per grading)'!H$16="EXAM", 'PRINTABLE (per grading)'!B$13="Prelim"), IF(ISERROR(SUMIF('Exam (LECTURE ONLY)'!D$20:M$20, "CLO1", 'Exam (LECTURE ONLY)'!D185:M185) / 'Exam (LECTURE ONLY)'!AL$6), "", SUMIF('Exam (LECTURE ONLY)'!D$20:M$20, "CLO1", 'Exam (LECTURE ONLY)'!D185:M185) /'Exam (LECTURE ONLY)'!AL$6),
IF(AND('PRINTABLE (per grading)'!H$16="EXAM", 'PRINTABLE (per grading)'!B$13="Midterm"), IF(ISERROR(SUMIF('Exam (LECTURE ONLY)'!O$20:X$20, "CLO1", 'Exam (LECTURE ONLY)'!O185:X185) / 'Exam (LECTURE ONLY)'!AM$6), "", SUMIF('Exam (LECTURE ONLY)'!O$20:X$20, "CLO1", 'Exam (LECTURE ONLY)'!O185:X185) / 'Exam (LECTURE ONLY)'!AM$6),
IF(AND('PRINTABLE (per grading)'!H$16="EXAM", 'PRINTABLE (per grading)'!B$13="Final"), IF(ISERROR(SUMIF('Exam (LECTURE ONLY)'!Z$20:AI$20, "CLO1", 'Exam (LECTURE ONLY)'!Z185:AI185) / 'Exam (LECTURE ONLY)'!AN$6), "", SUMIF('Exam (LECTURE ONLY)'!Z$20:AI$20, "CLO1", 'Exam (LECTURE ONLY)'!Z185:AI185) / 'Exam (LECTURE ONLY)'!AN$6),
IF(AND('PRINTABLE (per grading)'!H$16="OUTPUT", 'PRINTABLE (per grading)'!B$13="Prelim"), IF(ISERROR(SUMIF(OUTPUT!C$20:M$20, "CLO1", OUTPUT!C185:M185) / OUTPUT!AL$6), "", SUMIF(OUTPUT!C$20:M$20, "CLO1", OUTPUT!C185:M185) / OUTPUT!AL$6),
IF(AND('PRINTABLE (per grading)'!H$16="OUTPUT", 'PRINTABLE (per grading)'!B$13="Midterm"), IF(ISERROR(SUMIF(OUTPUT!O$20:Y$20, "CLO1", OUTPUT!O185:Y185) / OUTPUT!AM$6), "", SUMIF(OUTPUT!O$20:Y$20, "CLO1", OUTPUT!O185:Y185) / OUTPUT!AM$6),
IF(AND('PRINTABLE (per grading)'!H$16="OUTPUT", 'PRINTABLE (per grading)'!B$13="Final"), IF(ISERROR(SUMIF(OUTPUT!AA$20:AI$20, "CLO1", OUTPUT!AA185:AI185) / OUTPUT!AN$6), "", SUMIF(OUTPUT!AA$20:AI$20, "CLO1", OUTPUT!AA185:AI185) / OUTPUT!AN$6),
"")))))),"")</f>
        <v/>
      </c>
      <c r="P183" s="286" t="str">
        <f aca="false">IF(B183&lt;&gt;"",IF(O183="","",IF(O183&lt;0.5,1,IF(AND(O183&gt;=0.5,O183&lt;P$10),2,IF(O183&gt;=P$10,3)))),"")</f>
        <v/>
      </c>
      <c r="Q183" s="287" t="str">
        <f aca="false">IF(B183 &lt;&gt; "",IFERROR(IF(AVERAGE(M183,O183)&gt;=P$10,"Y","N"),""),"")</f>
        <v/>
      </c>
      <c r="R183" s="194" t="str">
        <f aca="false">IF(B183 &lt;&gt; "", IFERROR(IF(C$16 = "PRELIM", SUMIF('Database (LECTURE-RES-PRAC)'!D$14:AG$14, "CLO2", 'Database (LECTURE-RES-PRAC)'!D180:AG180) / 'Grade computation'!F$5, IF(C$16 = "MIDTERM", SUMIF('Database (LECTURE-RES-PRAC)'!AJ$14:BM$14, "CLO2", 'Database (LECTURE-RES-PRAC)'!AJ180:BM180) / 'Grade computation'!G$5, IF(C$16 = "FINAL", SUMIF('Database (LECTURE-RES-PRAC)'!BP$14:CS$14, "CLO2", 'Database (LECTURE-RES-PRAC)'!BP180:CS180) / 'Grade computation'!H$5,""))),""),"")</f>
        <v/>
      </c>
      <c r="S183" s="286" t="str">
        <f aca="false">IF(B183&lt;&gt;"",IF(R183="","",IF(R183&lt;0.5,1,IF(AND(R183&gt;=0.5,R183&lt;P$10),2,IF(R183&gt;=P$10,3)))),"")</f>
        <v/>
      </c>
      <c r="T183" s="194" t="str">
        <f aca="false">IF(B183 &lt;&gt; "",IF(AND('PRINTABLE (per grading)'!H$16="EXAM", 'PRINTABLE (per grading)'!B$13="Prelim"), IF(ISERROR(SUMIF('Exam (LECTURE ONLY)'!D$20:M$20, "CLO2", 'Exam (LECTURE ONLY)'!D185:M185) / 'Exam (LECTURE ONLY)'!AL$7), "", SUMIF('Exam (LECTURE ONLY)'!D$20:M$20, "CLO2", 'Exam (LECTURE ONLY)'!D185:M185) /'Exam (LECTURE ONLY)'!AL$7),
IF(AND('PRINTABLE (per grading)'!H$16="EXAM", 'PRINTABLE (per grading)'!B$13="Midterm"), IF(ISERROR(SUMIF('Exam (LECTURE ONLY)'!O$20:X$20, "CLO2", 'Exam (LECTURE ONLY)'!O185:X185) / 'Exam (LECTURE ONLY)'!AM$7), "", SUMIF('Exam (LECTURE ONLY)'!O$20:X$20, "CLO2", 'Exam (LECTURE ONLY)'!O185:X185) / 'Exam (LECTURE ONLY)'!AM$7),
IF(AND('PRINTABLE (per grading)'!H$16="EXAM", 'PRINTABLE (per grading)'!B$13="Final"), IF(ISERROR(SUMIF('Exam (LECTURE ONLY)'!Z$20:AI$20, "CLO2", 'Exam (LECTURE ONLY)'!Z185:AI185) / 'Exam (LECTURE ONLY)'!AN$7), "", SUMIF('Exam (LECTURE ONLY)'!Z$20:AI$20, "CLO2", 'Exam (LECTURE ONLY)'!Z185:AI185) / 'Exam (LECTURE ONLY)'!AN$7),
IF(AND('PRINTABLE (per grading)'!H$16="OUTPUT", 'PRINTABLE (per grading)'!B$13="Prelim"), IF(ISERROR(SUMIF(OUTPUT!C$20:M$20, "CLO2", OUTPUT!C185:M185) / OUTPUT!AL$7), "", SUMIF(OUTPUT!C$20:M$20, "CLO2", OUTPUT!C185:M185) / OUTPUT!AL$7),
IF(AND('PRINTABLE (per grading)'!H$16="OUTPUT", 'PRINTABLE (per grading)'!B$13="Midterm"), IF(ISERROR(SUMIF(OUTPUT!O$20:Y$20, "CLO2", OUTPUT!O185:Y185) / OUTPUT!AM$7), "", SUMIF(OUTPUT!O$20:Y$20, "CLO2", OUTPUT!O185:Y185) / OUTPUT!AM$7),
IF(AND('PRINTABLE (per grading)'!H$16="OUTPUT", 'PRINTABLE (per grading)'!B$13="Final"), IF(ISERROR(SUMIF(OUTPUT!AA$20:AI$20, "CLO2", OUTPUT!AA185:AI185) / OUTPUT!AN$7), "", SUMIF(OUTPUT!AA$20:AI$20, "CLO2", OUTPUT!AA185:AI185) / OUTPUT!AN$7),
"")))))),"")</f>
        <v/>
      </c>
      <c r="U183" s="286" t="str">
        <f aca="false">IF(B183&lt;&gt;"",IF(T183="","",IF(T183&lt;0.5,1,IF(AND(T183&gt;=0.5,T183&lt;P$10),2,IF(T183&gt;=P$10,3)))),"")</f>
        <v/>
      </c>
      <c r="V183" s="287" t="str">
        <f aca="false">IF(B183 &lt;&gt; "",IFERROR(IF(AVERAGE(R183,T183)&gt;=P$10,"Y","N"),""),"")</f>
        <v/>
      </c>
      <c r="W183" s="194" t="str">
        <f aca="false">IF(B183 &lt;&gt; "", IFERROR(IF(C$16 = "PRELIM", SUMIF('Database (LECTURE-RES-PRAC)'!D$14:AG$14, "CLO3", 'Database (LECTURE-RES-PRAC)'!D180:AG180) / 'Grade computation'!F$6, IF(C$16 = "MIDTERM", SUMIF('Database (LECTURE-RES-PRAC)'!AJ$14:BM$14, "CLO3", 'Database (LECTURE-RES-PRAC)'!AJ180:BM180) / 'Grade computation'!G$6, IF(C$16 = "FINAL", SUMIF('Database (LECTURE-RES-PRAC)'!BP$14:CS$14, "CLO3", 'Database (LECTURE-RES-PRAC)'!BP180:CS180) / 'Grade computation'!H$6,""))),""),"")</f>
        <v/>
      </c>
      <c r="X183" s="286" t="str">
        <f aca="false">IF(B183&lt;&gt;"",IF(W183="","",IF(W183&lt;0.5,1,IF(AND(W183&gt;=0.5,W183&lt;P$10),2,IF(W183&gt;=P$10,3)))),"")</f>
        <v/>
      </c>
      <c r="Y183" s="194" t="str">
        <f aca="false">IF(B183 &lt;&gt; "",IF(AND('PRINTABLE (per grading)'!H$16="EXAM", 'PRINTABLE (per grading)'!B$13="Prelim"), IF(ISERROR(SUMIF('Exam (LECTURE ONLY)'!D$20:M$20, "CLO3", 'Exam (LECTURE ONLY)'!D185:M185) / 'Exam (LECTURE ONLY)'!AL$8), "", SUMIF('Exam (LECTURE ONLY)'!D$20:M$20, "CLO3", 'Exam (LECTURE ONLY)'!D185:M185) /'Exam (LECTURE ONLY)'!AL$8),
IF(AND('PRINTABLE (per grading)'!H$16="EXAM", 'PRINTABLE (per grading)'!B$13="Midterm"), IF(ISERROR(SUMIF('Exam (LECTURE ONLY)'!O$20:X$20, "CLO3", 'Exam (LECTURE ONLY)'!O185:X185) / 'Exam (LECTURE ONLY)'!AM$8), "", SUMIF('Exam (LECTURE ONLY)'!O$20:X$20, "CLO3", 'Exam (LECTURE ONLY)'!O185:X185) / 'Exam (LECTURE ONLY)'!AM$8),
IF(AND('PRINTABLE (per grading)'!H$16="EXAM", 'PRINTABLE (per grading)'!B$13="Final"), IF(ISERROR(SUMIF('Exam (LECTURE ONLY)'!Z$20:AI$20, "CLO3", 'Exam (LECTURE ONLY)'!Z185:AI185) / 'Exam (LECTURE ONLY)'!AN$8), "", SUMIF('Exam (LECTURE ONLY)'!Z$20:AI$20, "CLO3", 'Exam (LECTURE ONLY)'!Z185:AI185) / 'Exam (LECTURE ONLY)'!AN$8),
IF(AND('PRINTABLE (per grading)'!H$16="OUTPUT", 'PRINTABLE (per grading)'!B$13="Prelim"), IF(ISERROR(SUMIF(OUTPUT!C$20:M$20, "CLO3", OUTPUT!C185:M185) / OUTPUT!AL$8), "", SUMIF(OUTPUT!C$20:M$20, "CLO3", OUTPUT!C185:M185) / OUTPUT!AL$8),
IF(AND('PRINTABLE (per grading)'!H$16="OUTPUT", 'PRINTABLE (per grading)'!B$13="Midterm"), IF(ISERROR(SUMIF(OUTPUT!O$20:Y$20, "CLO3", OUTPUT!O185:Y185) / OUTPUT!AM$8), "", SUMIF(OUTPUT!O$20:Y$20, "CLO3", OUTPUT!O185:Y185) / OUTPUT!AM$8),
IF(AND('PRINTABLE (per grading)'!H$16="OUTPUT", 'PRINTABLE (per grading)'!B$13="Final"), IF(ISERROR(SUMIF(OUTPUT!AA$20:AI$20, "CLO3", OUTPUT!AA185:AI185) / OUTPUT!AN$8), "", SUMIF(OUTPUT!AA$20:AI$20, "CLO3", OUTPUT!AA185:AI185) / OUTPUT!AN$8),
"" )))))),"")</f>
        <v/>
      </c>
      <c r="Z183" s="286" t="str">
        <f aca="false">IF(B183&lt;&gt;"",IF(Y183="","",IF(Y183&lt;0.5,1,IF(AND(Y183&gt;=0.5,Y183&lt;P$10),2,IF(Y183&gt;=P$10,3)))),"")</f>
        <v/>
      </c>
      <c r="AA183" s="287" t="str">
        <f aca="false">IF(B183 &lt;&gt; "",IFERROR(IF(AVERAGE(W183,Y183)&gt;=P$10,"Y","N"),""),"")</f>
        <v/>
      </c>
      <c r="AB183" s="194" t="str">
        <f aca="false">IF(B183 &lt;&gt; "", IFERROR(IF(C$16 = "PRELIM", SUMIF('Database (LECTURE-RES-PRAC)'!D$14:AG$14, "CLO4", 'Database (LECTURE-RES-PRAC)'!D180:AG180) / 'Grade computation'!F$7, IF(C$16 = "MIDTERM", SUMIF('Database (LECTURE-RES-PRAC)'!AJ$14:BM$14, "CLO4", 'Database (LECTURE-RES-PRAC)'!AJ180:BM180) / 'Grade computation'!G$7, IF(C$16 = "FINAL", SUMIF('Database (LECTURE-RES-PRAC)'!BP$14:CS$14, "CLO4", 'Database (LECTURE-RES-PRAC)'!BP180:CS180) / 'Grade computation'!H$7,""))),""),"")</f>
        <v/>
      </c>
      <c r="AC183" s="286" t="str">
        <f aca="false">IF(B183&lt;&gt;"",IF(AB183="","",IF(AB183&lt;0.5,1,IF(AND(AB183&gt;=0.5,AB183&lt;P$10),2,IF(AB183&gt;=P$10,3)))),"")</f>
        <v/>
      </c>
      <c r="AD183" s="194" t="str">
        <f aca="false">IF(B183 &lt;&gt; "",IF(AND('PRINTABLE (per grading)'!H$16="EXAM", 'PRINTABLE (per grading)'!B$13="Prelim"), IF(ISERROR(SUMIF('Exam (LECTURE ONLY)'!D$20:M$20, "CLO4", 'Exam (LECTURE ONLY)'!D185:M185) / 'Exam (LECTURE ONLY)'!AL$9), "", SUMIF('Exam (LECTURE ONLY)'!D$20:M$20, "CLO4", 'Exam (LECTURE ONLY)'!D185:M185) /'Exam (LECTURE ONLY)'!AL$9),
IF(AND('PRINTABLE (per grading)'!H$16="EXAM", 'PRINTABLE (per grading)'!B$13="Midterm"), IF(ISERROR(SUMIF('Exam (LECTURE ONLY)'!O$20:X$20, "CLO4", 'Exam (LECTURE ONLY)'!O185:X185) / 'Exam (LECTURE ONLY)'!AM$9), "", SUMIF('Exam (LECTURE ONLY)'!O$20:X$20, "CLO4", 'Exam (LECTURE ONLY)'!O185:X185) / 'Exam (LECTURE ONLY)'!AM$9),
IF(AND('PRINTABLE (per grading)'!H$16="EXAM", 'PRINTABLE (per grading)'!B$13="Final"), IF(ISERROR(SUMIF('Exam (LECTURE ONLY)'!Z$20:AI$20, "CLO4", 'Exam (LECTURE ONLY)'!Z185:AI185) / 'Exam (LECTURE ONLY)'!AN$9), "", SUMIF('Exam (LECTURE ONLY)'!Z$20:AI$20, "CLO4", 'Exam (LECTURE ONLY)'!Z185:AI185) / 'Exam (LECTURE ONLY)'!AN$9),
IF(AND('PRINTABLE (per grading)'!H$16="OUTPUT", 'PRINTABLE (per grading)'!B$13="Prelim"), IF(ISERROR(SUMIF(OUTPUT!C$20:M$20, "CLO4", OUTPUT!C185:M185) / OUTPUT!AL$9), "", SUMIF(OUTPUT!C$20:M$20, "CLO4", OUTPUT!C185:M185) / OUTPUT!AL$9),
IF(AND('PRINTABLE (per grading)'!H$16="OUTPUT", 'PRINTABLE (per grading)'!B$13="Midterm"), IF(ISERROR(SUMIF(OUTPUT!O$20:Y$20, "CLO4", OUTPUT!O185:Y185) / OUTPUT!AM$9), "", SUMIF(OUTPUT!O$20:Y$20, "CLO4", OUTPUT!O185:Y185) / OUTPUT!AM$9),
IF(AND('PRINTABLE (per grading)'!H$16="OUTPUT", 'PRINTABLE (per grading)'!B$13="Final"), IF(ISERROR(SUMIF(OUTPUT!AA$20:AI$20, "CLO4", OUTPUT!AA185:AI185) / OUTPUT!AN$9), "", SUMIF(OUTPUT!AA$20:AI$20, "CLO4", OUTPUT!AA185:AI185) / OUTPUT!AN$9),
"")))))),"")</f>
        <v/>
      </c>
      <c r="AE183" s="286" t="str">
        <f aca="false">IF(B183&lt;&gt;"",IF(AD183="","",IF(AD183&lt;0.5,1,IF(AND(AD183&gt;=0.5,AD183&lt;P$10),2,IF(AD183&gt;=P$10,3)))),"")</f>
        <v/>
      </c>
      <c r="AF183" s="287" t="str">
        <f aca="false">IF(B183 &lt;&gt; "",IFERROR(IF(AVERAGE(AB183,AD183)&gt;=P$10,"Y","N"),""),"")</f>
        <v/>
      </c>
      <c r="AG183" s="194" t="str">
        <f aca="false">IF(B183 &lt;&gt; "", IFERROR(IF(C$16 = "PRELIM", SUMIF('Database (LECTURE-RES-PRAC)'!D$14:AG$14, "CLO5", 'Database (LECTURE-RES-PRAC)'!D180:AG180) / 'Grade computation'!F$8, IF(C$16 = "MIDTERM", SUMIF('Database (LECTURE-RES-PRAC)'!AJ$14:BM$14, "CLO5", 'Database (LECTURE-RES-PRAC)'!AJ180:BM180) / 'Grade computation'!G$8, IF(C$16 = "FINAL", SUMIF('Database (LECTURE-RES-PRAC)'!BP$14:CS$14, "CLO5", 'Database (LECTURE-RES-PRAC)'!BP180:CS180) / 'Grade computation'!H$8,""))),""),"")</f>
        <v/>
      </c>
      <c r="AH183" s="286" t="str">
        <f aca="false">IF(B183&lt;&gt;"",IF(AG183="","",IF(AG183&lt;0.5,1,IF(AND(AG183&gt;=0.5,AG183&lt;P$10),2,IF(AG183&gt;=P$10,3)))),"")</f>
        <v/>
      </c>
      <c r="AI183" s="194" t="str">
        <f aca="false">IF(B183 &lt;&gt; "",IF(AND('PRINTABLE (per grading)'!H$16="EXAM", 'PRINTABLE (per grading)'!B$13="Prelim"), IF(ISERROR(SUMIF('Exam (LECTURE ONLY)'!D$20:M$20, "CLO5", 'Exam (LECTURE ONLY)'!D185:M185) / 'Exam (LECTURE ONLY)'!AL$10), "", SUMIF('Exam (LECTURE ONLY)'!D$20:M$20, "CLO5", 'Exam (LECTURE ONLY)'!D185:M185) /'Exam (LECTURE ONLY)'!AL$10),
IF(AND('PRINTABLE (per grading)'!H$16="EXAM", 'PRINTABLE (per grading)'!B$13="Midterm"), IF(ISERROR(SUMIF('Exam (LECTURE ONLY)'!O$20:X$20, "CLO5", 'Exam (LECTURE ONLY)'!O185:X185) / 'Exam (LECTURE ONLY)'!AM$10), "", SUMIF('Exam (LECTURE ONLY)'!O$20:X$20, "CLO5", 'Exam (LECTURE ONLY)'!O185:X185) / 'Exam (LECTURE ONLY)'!AM$10),
IF(AND('PRINTABLE (per grading)'!H$16="EXAM", 'PRINTABLE (per grading)'!B$13="Final"), IF(ISERROR(SUMIF('Exam (LECTURE ONLY)'!Z$20:AI$20, "CLO5", 'Exam (LECTURE ONLY)'!Z185:AI185) / 'Exam (LECTURE ONLY)'!AN$10), "", SUMIF('Exam (LECTURE ONLY)'!Z$20:AI$20, "CLO5", 'Exam (LECTURE ONLY)'!Z185:AI185) / 'Exam (LECTURE ONLY)'!AN$10),
IF(AND('PRINTABLE (per grading)'!H$16="OUTPUT", 'PRINTABLE (per grading)'!B$13="Prelim"), IF(ISERROR(SUMIF(OUTPUT!C$20:M$20, "CLO5", OUTPUT!C185:M185) / OUTPUT!AL$10), "", SUMIF(OUTPUT!C$20:M$20, "CLO5", OUTPUT!C185:M185) / OUTPUT!AL$10),
IF(AND('PRINTABLE (per grading)'!H$16="OUTPUT", 'PRINTABLE (per grading)'!B$13="Midterm"), IF(ISERROR(SUMIF(OUTPUT!O$20:Y$20, "CLO5", OUTPUT!O185:Y185) / OUTPUT!AM$10), "", SUMIF(OUTPUT!O$20:Y$20, "CLO5", OUTPUT!O185:Y185) / OUTPUT!AM$10),
IF(AND('PRINTABLE (per grading)'!H$16="OUTPUT", 'PRINTABLE (per grading)'!B$13="Final"), IF(ISERROR(SUMIF(OUTPUT!AA$20:AI$20, "CLO5", OUTPUT!AA185:AI185) / OUTPUT!AN$10), "", SUMIF(OUTPUT!AA$20:AI$20, "CLO5", OUTPUT!AA185:AI185) / OUTPUT!AN$10),
"")))))),"")</f>
        <v/>
      </c>
      <c r="AJ183" s="286" t="str">
        <f aca="false">IF(B183&lt;&gt;"",IF(AI183="","",IF(AI183&lt;0.5,1,IF(AND(AI183&gt;=0.5,AI183&lt;P$10),2,IF(AI183&gt;=P$10,3)))),"")</f>
        <v/>
      </c>
      <c r="AK183" s="287" t="str">
        <f aca="false">IF(B183 &lt;&gt; "",IFERROR(IF(AVERAGE(AG183,AI183)&gt;=P$10,"Y","N"),""),"")</f>
        <v/>
      </c>
      <c r="AL183" s="194" t="str">
        <f aca="false">IF(B183 &lt;&gt; "", IFERROR(IF(C$16 = "PRELIM", SUMIF('Database (LECTURE-RES-PRAC)'!D$14:AG$14, "CLO6", 'Database (LECTURE-RES-PRAC)'!D180:AG180) / 'Grade computation'!F$9, IF(C$16 = "MIDTERM", SUMIF('Database (LECTURE-RES-PRAC)'!AJ$14:BM$14, "CLO6", 'Database (LECTURE-RES-PRAC)'!AJ180:BM180) / 'Grade computation'!G$9, IF(C$16 = "FINAL", SUMIF('Database (LECTURE-RES-PRAC)'!BP$14:CS$14, "CLO6", 'Database (LECTURE-RES-PRAC)'!BP180:CS180) / 'Grade computation'!H$9,""))),""),"")</f>
        <v/>
      </c>
      <c r="AM183" s="286" t="str">
        <f aca="false">IF(B183&lt;&gt;"",IF(AL183="","",IF(AL183&lt;0.5,1,IF(AND(AL183&gt;=0.5,AL183&lt;P$10),2,IF(AL183&gt;=P$10,3)))),"")</f>
        <v/>
      </c>
      <c r="AN183" s="194" t="str">
        <f aca="false">IF(B183 &lt;&gt; "",IF(AND('PRINTABLE (per grading)'!H$16="EXAM", 'PRINTABLE (per grading)'!B$13="Prelim"), IF(ISERROR(SUMIF('Exam (LECTURE ONLY)'!D$20:M$20, "CLO6", 'Exam (LECTURE ONLY)'!D185:M185) / 'Exam (LECTURE ONLY)'!AL$11), "", SUMIF('Exam (LECTURE ONLY)'!D$20:M$20, "CLO6", 'Exam (LECTURE ONLY)'!D185:M185) /'Exam (LECTURE ONLY)'!AL$11),
IF(AND('PRINTABLE (per grading)'!H$16="EXAM", 'PRINTABLE (per grading)'!B$13="Midterm"), IF(ISERROR(SUMIF('Exam (LECTURE ONLY)'!O$20:X$20, "CLO6", 'Exam (LECTURE ONLY)'!O185:X185) / 'Exam (LECTURE ONLY)'!AM$11), "", SUMIF('Exam (LECTURE ONLY)'!O$20:X$20, "CLO6", 'Exam (LECTURE ONLY)'!O185:X185) / 'Exam (LECTURE ONLY)'!AM$11),
IF(AND('PRINTABLE (per grading)'!H$16="EXAM", 'PRINTABLE (per grading)'!B$13="Final"), IF(ISERROR(SUMIF('Exam (LECTURE ONLY)'!Z$20:AI$20, "CLO6", 'Exam (LECTURE ONLY)'!Z185:AI185) / 'Exam (LECTURE ONLY)'!AN$11), "", SUMIF('Exam (LECTURE ONLY)'!Z$20:AI$20, "CLO6", 'Exam (LECTURE ONLY)'!Z185:AI185) / 'Exam (LECTURE ONLY)'!AN$11),
IF(AND('PRINTABLE (per grading)'!H$16="OUTPUT", 'PRINTABLE (per grading)'!B$13="Prelim"), IF(ISERROR(SUMIF(OUTPUT!C$20:M$20, "CLO6", OUTPUT!C185:M185) / OUTPUT!AL$11), "", SUMIF(OUTPUT!C$20:M$20, "CLO6", OUTPUT!C185:M185) / OUTPUT!AL$11),
IF(AND('PRINTABLE (per grading)'!H$16="OUTPUT", 'PRINTABLE (per grading)'!B$13="Midterm"), IF(ISERROR(SUMIF(OUTPUT!O$20:Y$20, "CLO6", OUTPUT!O185:Y185) / OUTPUT!AM$11), "", SUMIF(OUTPUT!O$20:Y$20, "CLO6", OUTPUT!O185:Y185) / OUTPUT!AM$11),
IF(AND('PRINTABLE (per grading)'!H$16="OUTPUT", 'PRINTABLE (per grading)'!B$13="Final"), IF(ISERROR(SUMIF(OUTPUT!AA$20:AI$20, "CLO6", OUTPUT!AA185:AI185) / OUTPUT!AN$11), "", SUMIF(OUTPUT!AA$20:AI$20, "CLO6", OUTPUT!AA185:AI185) / OUTPUT!AN$11),
"")))))),"")</f>
        <v/>
      </c>
      <c r="AO183" s="286" t="str">
        <f aca="false">IF(B183&lt;&gt;"",IF(AN183="","",IF(AN183&lt;0.5,1,IF(AND(AN183&gt;=0.5,AN183&lt;P$10),2,IF(AN183&gt;=P$10,3)))),"")</f>
        <v/>
      </c>
      <c r="AP183" s="287" t="str">
        <f aca="false">IF(B183 &lt;&gt; "",IFERROR(IF(AVERAGE(AL183,AN183)&gt;=P$10,"Y","N"),""),"")</f>
        <v/>
      </c>
      <c r="AQ183" s="194" t="str">
        <f aca="false">IF(B183 &lt;&gt; "", IFERROR(IF(C$16 = "PRELIM", SUMIF('Database (LECTURE-RES-PRAC)'!D$14:AG$14, "CLO7", 'Database (LECTURE-RES-PRAC)'!D180:AG180) / 'Grade computation'!F$10, IF(C$16 = "MIDTERM", SUMIF('Database (LECTURE-RES-PRAC)'!AJ$14:BM$14, "CLO7", 'Database (LECTURE-RES-PRAC)'!AJ180:BM180) / 'Grade computation'!G$10, IF(C$16 = "FINAL", SUMIF('Database (LECTURE-RES-PRAC)'!BP$14:CS$14, "CLO7", 'Database (LECTURE-RES-PRAC)'!BP180:CS180) / 'Grade computation'!H$10,""))),""),"")</f>
        <v/>
      </c>
      <c r="AR183" s="286" t="str">
        <f aca="false">IF(B183&lt;&gt;"",IF(AQ183="","",IF(AQ183&lt;0.5,1,IF(AND(AQ183&gt;=0.5,AQ183&lt;P$10),2,IF(AQ183&gt;=P$10,3)))),"")</f>
        <v/>
      </c>
      <c r="AS183" s="194" t="str">
        <f aca="false">IF(B183 &lt;&gt; "",IF(AND('PRINTABLE (per grading)'!H$16="EXAM", 'PRINTABLE (per grading)'!B$13="Prelim"), IF(ISERROR(SUMIF('Exam (LECTURE ONLY)'!D$20:M$20, "CLO7", 'Exam (LECTURE ONLY)'!D185:M185) / 'Exam (LECTURE ONLY)'!AL$12), "", SUMIF('Exam (LECTURE ONLY)'!D$20:M$20, "CLO7", 'Exam (LECTURE ONLY)'!D185:M185) /'Exam (LECTURE ONLY)'!AL$12),
IF(AND('PRINTABLE (per grading)'!H$16="EXAM", 'PRINTABLE (per grading)'!B$13="Midterm"), IF(ISERROR(SUMIF('Exam (LECTURE ONLY)'!O$20:X$20, "CLO7", 'Exam (LECTURE ONLY)'!O185:X185) / 'Exam (LECTURE ONLY)'!AM$12), "", SUMIF('Exam (LECTURE ONLY)'!O$20:X$20, "CLO7", 'Exam (LECTURE ONLY)'!O185:X185) / 'Exam (LECTURE ONLY)'!AM$12),
IF(AND('PRINTABLE (per grading)'!H$16="EXAM", 'PRINTABLE (per grading)'!B$13="Final"), IF(ISERROR(SUMIF('Exam (LECTURE ONLY)'!Z$20:AI$20, "CLO7", 'Exam (LECTURE ONLY)'!Z185:AI185) / 'Exam (LECTURE ONLY)'!AN$12), "", SUMIF('Exam (LECTURE ONLY)'!Z$20:AI$20, "CLO7", 'Exam (LECTURE ONLY)'!Z185:AI185) / 'Exam (LECTURE ONLY)'!AN$12),
IF(AND('PRINTABLE (per grading)'!H$16="OUTPUT", 'PRINTABLE (per grading)'!B$13="Prelim"), IF(ISERROR(SUMIF(OUTPUT!C$20:M$20, "CLO7", OUTPUT!C185:M185) / OUTPUT!AL$12), "", SUMIF(OUTPUT!C$20:M$20, "CLO7", OUTPUT!C185:M185) / OUTPUT!AL$12),
IF(AND('PRINTABLE (per grading)'!H$16="OUTPUT", 'PRINTABLE (per grading)'!B$13="Midterm"), IF(ISERROR(SUMIF(OUTPUT!O$20:Y$20, "CLO7", OUTPUT!O185:Y185) / OUTPUT!AM$12), "", SUMIF(OUTPUT!O$20:Y$20, "CLO7", OUTPUT!O185:Y185) / OUTPUT!AM$12),
IF(AND('PRINTABLE (per grading)'!H$16="OUTPUT", 'PRINTABLE (per grading)'!B$13="Final"), IF(ISERROR(SUMIF(OUTPUT!AA$20:AI$20, "CLO7", OUTPUT!AA185:AI185) / OUTPUT!AN$12), "", SUMIF(OUTPUT!AA$20:AI$20, "CLO7", OUTPUT!AA185:AI185) / OUTPUT!AN$12),
"")))))),"")</f>
        <v/>
      </c>
      <c r="AT183" s="286" t="str">
        <f aca="false">IF(B183&lt;&gt;"",IF(AS183="","",IF(AS183&lt;0.5,1,IF(AND(AS183&gt;=0.5,AS183&lt;P$10),2,IF(AS183&gt;=P$10,3)))),"")</f>
        <v/>
      </c>
      <c r="AU183" s="287" t="str">
        <f aca="false">IF(B183 &lt;&gt; "",IFERROR(IF(AVERAGE(AQ183,AS183)&gt;=P$10,"Y","N"),""),"")</f>
        <v/>
      </c>
      <c r="AV183" s="194" t="str">
        <f aca="false">IF(B183 &lt;&gt; "", IFERROR(IF(C$16 = "PRELIM", SUMIF('Database (LECTURE-RES-PRAC)'!D$14:AG$14, "CLO8", 'Database (LECTURE-RES-PRAC)'!D180:AG180) / 'Grade computation'!F$11, IF(C$16 = "MIDTERM", SUMIF('Database (LECTURE-RES-PRAC)'!AJ$14:BM$14, "CLO8", 'Database (LECTURE-RES-PRAC)'!AJ180:BM180) / 'Grade computation'!G$11, IF(C$16 = "FINAL", SUMIF('Database (LECTURE-RES-PRAC)'!BP$14:CS$14, "CLO8", 'Database (LECTURE-RES-PRAC)'!BP180:CS180) / 'Grade computation'!H$11,""))),""),"")</f>
        <v/>
      </c>
      <c r="AW183" s="286" t="str">
        <f aca="false">IF(B183&lt;&gt;"",IF(AV183="","",IF(AV183&lt;0.5,1,IF(AND(AV183&gt;=0.5,AV183&lt;P$10),2,IF(AV183&gt;=P$10,3)))),"")</f>
        <v/>
      </c>
      <c r="AX183" s="194" t="str">
        <f aca="false">IF(B183 &lt;&gt; "",IF(AND('PRINTABLE (per grading)'!H$16="EXAM", 'PRINTABLE (per grading)'!B$13="Prelim"), IF(ISERROR(SUMIF('Exam (LECTURE ONLY)'!D$20:M$20, "CLO8", 'Exam (LECTURE ONLY)'!D185:M185) / 'Exam (LECTURE ONLY)'!AL$13), "", SUMIF('Exam (LECTURE ONLY)'!D$20:M$20, "CLO8", 'Exam (LECTURE ONLY)'!D185:M185) /'Exam (LECTURE ONLY)'!AL$13),
IF(AND('PRINTABLE (per grading)'!H$16="EXAM", 'PRINTABLE (per grading)'!B$13="Midterm"), IF(ISERROR(SUMIF('Exam (LECTURE ONLY)'!O$20:X$20, "CLO8", 'Exam (LECTURE ONLY)'!O185:X185) / 'Exam (LECTURE ONLY)'!AM$13), "", SUMIF('Exam (LECTURE ONLY)'!O$20:X$20, "CLO8", 'Exam (LECTURE ONLY)'!O185:X185) / 'Exam (LECTURE ONLY)'!AM$13),
IF(AND('PRINTABLE (per grading)'!H$16="EXAM", 'PRINTABLE (per grading)'!B$13="Final"), IF(ISERROR(SUMIF('Exam (LECTURE ONLY)'!Z$20:AI$20, "CLO8", 'Exam (LECTURE ONLY)'!Z185:AI185) / 'Exam (LECTURE ONLY)'!AN$13), "", SUMIF('Exam (LECTURE ONLY)'!Z$20:AI$20, "CLO8", 'Exam (LECTURE ONLY)'!Z185:AI185) / 'Exam (LECTURE ONLY)'!AN$13),
IF(AND('PRINTABLE (per grading)'!H$16="OUTPUT", 'PRINTABLE (per grading)'!B$13="Prelim"), IF(ISERROR(SUMIF(OUTPUT!C$20:M$20, "CLO8", OUTPUT!C185:M185) / OUTPUT!AL$13), "", SUMIF(OUTPUT!C$20:M$20, "CLO8", OUTPUT!C185:M185) / OUTPUT!AL$13),
IF(AND('PRINTABLE (per grading)'!H$16="OUTPUT", 'PRINTABLE (per grading)'!B$13="Midterm"), IF(ISERROR(SUMIF(OUTPUT!O$20:Y$20, "CLO8", OUTPUT!O185:Y185) / OUTPUT!AM$13), "", SUMIF(OUTPUT!O$20:Y$20, "CLO8", OUTPUT!O185:Y185) / OUTPUT!AM$13),
IF(AND('PRINTABLE (per grading)'!H$16="OUTPUT", 'PRINTABLE (per grading)'!B$13="Final"), IF(ISERROR(SUMIF(OUTPUT!AA$20:AI$20, "CLO8", OUTPUT!AA185:AI185) / OUTPUT!AN$13), "", SUMIF(OUTPUT!AA$20:AI$20, "CLO8", OUTPUT!AA185:AI185) / OUTPUT!AN$13),
"")))))),"")</f>
        <v/>
      </c>
      <c r="AY183" s="286" t="str">
        <f aca="false">IF(B183&lt;&gt;"",IF(AX183="","",IF(AX183&lt;0.5,1,IF(AND(AX183&gt;=0.5,AX183&lt;P$10),2,IF(AX183&gt;=P$10,3)))),"")</f>
        <v/>
      </c>
      <c r="AZ183" s="287" t="str">
        <f aca="false">IF(B183 &lt;&gt; "",IFERROR(IF(AVERAGE(AV183,AX183)&gt;=P$10,"Y","N"),""),"")</f>
        <v/>
      </c>
      <c r="BA183" s="194" t="str">
        <f aca="false">IF(B183 &lt;&gt; "", IFERROR(IF(C$16 = "PRELIM", SUMIF('Database (LECTURE-RES-PRAC)'!D$14:AG$14, "CLO9", 'Database (LECTURE-RES-PRAC)'!D180:AG180) / 'Grade computation'!F$12, IF(C$16 = "MIDTERM", SUMIF('Database (LECTURE-RES-PRAC)'!AJ$14:BM$14, "CLO9", 'Database (LECTURE-RES-PRAC)'!AJ180:BM180) / 'Grade computation'!G$12, IF(C$16 = "FINAL", SUMIF('Database (LECTURE-RES-PRAC)'!BP$14:CS$14, "CLO9", 'Database (LECTURE-RES-PRAC)'!BP180:CS180) / 'Grade computation'!H$12,""))),""),"")</f>
        <v/>
      </c>
      <c r="BB183" s="286" t="str">
        <f aca="false">IF(B183&lt;&gt;"",IF(BA183="","",IF(BA183&lt;0.5,1,IF(AND(BA183&gt;=0.5,BA183&lt;P$10),2,IF(BA183&gt;=P$10,3)))),"")</f>
        <v/>
      </c>
      <c r="BC183" s="194" t="str">
        <f aca="false">IF(B183 &lt;&gt; "",IF(AND('PRINTABLE (per grading)'!H$16="EXAM", 'PRINTABLE (per grading)'!B$13="Prelim"), IF(ISERROR(SUMIF('Exam (LECTURE ONLY)'!D$20:M$20, "CLO9", 'Exam (LECTURE ONLY)'!D185:M185) / 'Exam (LECTURE ONLY)'!AL$14), "", SUMIF('Exam (LECTURE ONLY)'!D$20:M$20, "CLO9", 'Exam (LECTURE ONLY)'!D185:M185) /'Exam (LECTURE ONLY)'!AL$14),
IF(AND('PRINTABLE (per grading)'!H$16="EXAM", 'PRINTABLE (per grading)'!B$13="Midterm"), IF(ISERROR(SUMIF('Exam (LECTURE ONLY)'!O$20:X$20, "CLO9", 'Exam (LECTURE ONLY)'!O185:X185) / 'Exam (LECTURE ONLY)'!AM$14), "", SUMIF('Exam (LECTURE ONLY)'!O$20:X$20, "CLO9", 'Exam (LECTURE ONLY)'!O185:X185) / 'Exam (LECTURE ONLY)'!AM$14),
IF(AND('PRINTABLE (per grading)'!H$16="EXAM", 'PRINTABLE (per grading)'!B$13="Final"), IF(ISERROR(SUMIF('Exam (LECTURE ONLY)'!Z$20:AI$20, "CLO9", 'Exam (LECTURE ONLY)'!Z185:AI185) / 'Exam (LECTURE ONLY)'!AN$14), "", SUMIF('Exam (LECTURE ONLY)'!Z$20:AI$20, "CLO9", 'Exam (LECTURE ONLY)'!Z185:AI185) / 'Exam (LECTURE ONLY)'!AN$14),
IF(AND('PRINTABLE (per grading)'!H$16="OUTPUT", 'PRINTABLE (per grading)'!B$13="Prelim"), IF(ISERROR(SUMIF(OUTPUT!C$20:M$20, "CLO9", OUTPUT!C185:M185) / OUTPUT!AL$14), "", SUMIF(OUTPUT!C$20:M$20, "CLO9", OUTPUT!C185:M185) / OUTPUT!AL$14),
IF(AND('PRINTABLE (per grading)'!H$16="OUTPUT", 'PRINTABLE (per grading)'!B$13="Midterm"), IF(ISERROR(SUMIF(OUTPUT!O$20:Y$20, "CLO9", OUTPUT!O185:Y185) / OUTPUT!AM$14), "", SUMIF(OUTPUT!O$20:Y$20, "CLO9", OUTPUT!O185:Y185) / OUTPUT!AM$14),
IF(AND('PRINTABLE (per grading)'!H$16="OUTPUT", 'PRINTABLE (per grading)'!B$13="Final"), IF(ISERROR(SUMIF(OUTPUT!AA$20:AI$20, "CLO9", OUTPUT!AA185:AI185) / OUTPUT!AN$14), "", SUMIF(OUTPUT!AA$20:AI$20, "CLO9", OUTPUT!AA185:AI185) / OUTPUT!AN$14),
"")))))),"")</f>
        <v/>
      </c>
      <c r="BD183" s="286" t="str">
        <f aca="false">IF(B183&lt;&gt;"",IF(BC183="","",IF(BC183&lt;0.5,1,IF(AND(BC183&gt;=0.5,BC183&lt;P$10),2,IF(BC183&gt;=P$10,3)))),"")</f>
        <v/>
      </c>
      <c r="BE183" s="287" t="str">
        <f aca="false">IF(B183 &lt;&gt; "",IFERROR(IF(AVERAGE(BA183,BC183)&gt;=P$10,"Y","N"),""),"")</f>
        <v/>
      </c>
      <c r="BF183" s="194" t="str">
        <f aca="false">IF(B183 &lt;&gt; "", IFERROR(IF(C$16 = "PRELIM", SUMIF('Database (LECTURE-RES-PRAC)'!D$14:AG$14, "CLO10", 'Database (LECTURE-RES-PRAC)'!D180:AG180) / 'Grade computation'!F$13, IF(C$16 = "MIDTERM", SUMIF('Database (LECTURE-RES-PRAC)'!AJ$14:BM$14, "CLO10", 'Database (LECTURE-RES-PRAC)'!AJ180:BM180) / 'Grade computation'!G$13, IF(C$16 = "FINAL", SUMIF('Database (LECTURE-RES-PRAC)'!BP$14:CS$14, "CLO10", 'Database (LECTURE-RES-PRAC)'!BP180:CS180) / 'Grade computation'!H$13,""))),""),"")</f>
        <v/>
      </c>
      <c r="BG183" s="286" t="str">
        <f aca="false">IF(B183&lt;&gt;"",IF(BF183="","",IF(BF183&lt;0.5,1,IF(AND(BF183&gt;=0.5,BF183&lt;P$10),2,IF(BF183&gt;=P$10,3)))),"")</f>
        <v/>
      </c>
      <c r="BH183" s="194" t="str">
        <f aca="false">IF(B183 &lt;&gt; "",IF(AND('PRINTABLE (per grading)'!H$16="EXAM", 'PRINTABLE (per grading)'!B$13="Prelim"), IF(ISERROR(SUMIF('Exam (LECTURE ONLY)'!D$20:M$20, "CLO10", 'Exam (LECTURE ONLY)'!D185:M185) / 'Exam (LECTURE ONLY)'!AL$15), "", SUMIF('Exam (LECTURE ONLY)'!D$20:M$20, "CLO10", 'Exam (LECTURE ONLY)'!D185:M185) /'Exam (LECTURE ONLY)'!AL$15),
IF(AND('PRINTABLE (per grading)'!H$16="EXAM", 'PRINTABLE (per grading)'!B$13="Midterm"), IF(ISERROR(SUMIF('Exam (LECTURE ONLY)'!O$20:X$20, "CLO10", 'Exam (LECTURE ONLY)'!O185:X185) / 'Exam (LECTURE ONLY)'!AM$15), "", SUMIF('Exam (LECTURE ONLY)'!O$20:X$20, "CLO10", 'Exam (LECTURE ONLY)'!O185:X185) / 'Exam (LECTURE ONLY)'!AM$15),
IF(AND('PRINTABLE (per grading)'!H$16="EXAM", 'PRINTABLE (per grading)'!B$13="Final"), IF(ISERROR(SUMIF('Exam (LECTURE ONLY)'!Z$20:AI$20, "CLO10", 'Exam (LECTURE ONLY)'!Z185:AI185) / 'Exam (LECTURE ONLY)'!AN$15), "", SUMIF('Exam (LECTURE ONLY)'!Z$20:AI$20, "CLO10", 'Exam (LECTURE ONLY)'!Z185:AI185) / 'Exam (LECTURE ONLY)'!AN$15),
IF(AND('PRINTABLE (per grading)'!H$16="OUTPUT", 'PRINTABLE (per grading)'!B$13="Prelim"), IF(ISERROR(SUMIF(OUTPUT!C$20:M$20, "CLO10", OUTPUT!C185:M185) / OUTPUT!AL$15), "", SUMIF(OUTPUT!C$20:M$20, "CLO10", OUTPUT!C185:M185) / OUTPUT!AL$15),
IF(AND('PRINTABLE (per grading)'!H$16="OUTPUT", 'PRINTABLE (per grading)'!B$13="Midterm"), IF(ISERROR(SUMIF(OUTPUT!O$20:Y$20, "CLO10", OUTPUT!O185:Y185) / OUTPUT!AM$15), "", SUMIF(OUTPUT!O$20:Y$20, "CLO10", OUTPUT!O185:Y185) / OUTPUT!AM$15),
IF(AND('PRINTABLE (per grading)'!H$16="OUTPUT", 'PRINTABLE (per grading)'!B$13="Final"), IF(ISERROR(SUMIF(OUTPUT!AA$20:AI$20, "CLO10", OUTPUT!AA185:AI185) / OUTPUT!AN$15), "", SUMIF(OUTPUT!AA$20:AI$20, "CLO10", OUTPUT!AA185:AI185) / OUTPUT!AN$15),
"")))))),"")</f>
        <v/>
      </c>
      <c r="BI183" s="286" t="str">
        <f aca="false">IF(B183&lt;&gt;"",IF(BH183="","",IF(BH183&lt;0.5,1,IF(AND(BH183&gt;=0.5,BH183&lt;P$10),2,IF(BH183&gt;=P$10,3)))),"")</f>
        <v/>
      </c>
      <c r="BJ183" s="287" t="str">
        <f aca="false">IF(B183 &lt;&gt; "",IFERROR(IF(AVERAGE(BF183,BH183)&gt;=P$10,"Y","N"),""),"")</f>
        <v/>
      </c>
      <c r="BK183" s="8"/>
    </row>
    <row r="184" customFormat="false" ht="19.5" hidden="false" customHeight="true" outlineLevel="0" collapsed="false">
      <c r="A184" s="228" t="str">
        <f aca="false">IF(ISBLANK('Database (LECTURE-RES-PRAC)'!A181),"",'Database (LECTURE-RES-PRAC)'!A181)</f>
        <v/>
      </c>
      <c r="B184" s="229" t="str">
        <f aca="false">IF(ISBLANK('Database (LECTURE-RES-PRAC)'!B181),"",'Database (LECTURE-RES-PRAC)'!B181)</f>
        <v/>
      </c>
      <c r="C184" s="230" t="str">
        <f aca="false">IF(B184&lt;&gt;"",IF(C$16="PRELIM",'Grade computation'!C184, IF(C$16="MIDTERM",'Grade computation'!K184, IF(C$16="FINAL",'Grade computation'!S184,""))),"")</f>
        <v/>
      </c>
      <c r="D184" s="231" t="str">
        <f aca="false">IF(B184&lt;&gt;"",IFERROR(IF(B$11="80-20", (((C184/C$19)*X$6)+X$7)*D$18, IF(B$11="60-40", (((C184/C$19)*Y$6)+Y$7)*D$18, 0)),0),"")</f>
        <v/>
      </c>
      <c r="E184" s="230" t="str">
        <f aca="false">IF(B184&lt;&gt;"", IF(C$16="PRELIM",'Grade computation'!E184, IF(C$16="MIDTERM",'Grade computation'!M184, IF(C$16="FINAL",'Grade computation'!U184,""))),"")</f>
        <v/>
      </c>
      <c r="F184" s="232" t="str">
        <f aca="false">IF(B184&lt;&gt;"",IFERROR(IF(B$11="80-20", (((E184/E$19)*X$6)+X$7)*F$18, IF(B$11="60-40", (((E184/E$19)*Y$6)+Y$7)*F$18, 0)),0),"")</f>
        <v/>
      </c>
      <c r="G184" s="233" t="str">
        <f aca="false">IF(B184&lt;&gt;"",IFERROR((D184+F184),0),"")</f>
        <v/>
      </c>
      <c r="H184" s="234" t="str">
        <f aca="false">IF(B184&lt;&gt;"",IF(C$16="PRELIM", 'Grade computation'!H184, IF(C$16="MIDTERM", 'Grade computation'!P184, IF(C$16="FINAL",'Grade computation'!X184, ""))),"")</f>
        <v/>
      </c>
      <c r="I184" s="233" t="str">
        <f aca="false">IF(B184&lt;&gt;"",IFERROR(IF(B$11="80-20", (((H184/H$19)*X$6)+X$7)*I$19, IF(B$11="60-40", (((H184/H$19)*Y$6)+Y$7)*I$19, 0)),0),"")</f>
        <v/>
      </c>
      <c r="J184" s="237" t="str">
        <f aca="false">IFERROR((G184+I184),"")</f>
        <v/>
      </c>
      <c r="K184" s="183" t="str">
        <f aca="false">IFERROR(IF(J184="","",IF(J184&gt;=75,"PASSED","FAILED")),"")</f>
        <v/>
      </c>
      <c r="L184" s="183"/>
      <c r="M184" s="194" t="str">
        <f aca="false">IF(B184 &lt;&gt; "", IFERROR(IF(C$16 = "PRELIM", SUMIF('Database (LECTURE-RES-PRAC)'!D$14:AG$14, "CLO1", 'Database (LECTURE-RES-PRAC)'!D181:AG181) / 'Grade computation'!F$4, IF(C$16 = "MIDTERM", SUMIF('Database (LECTURE-RES-PRAC)'!AJ$14:BM$14, "CLO1", 'Database (LECTURE-RES-PRAC)'!AJ181:BM181) / 'Grade computation'!G$4, IF(C$16 = "FINAL", SUMIF('Database (LECTURE-RES-PRAC)'!BP$14:CS$14, "CLO1", 'Database (LECTURE-RES-PRAC)'!BP181:CS181) / 'Grade computation'!H$4,""))),""),"")</f>
        <v/>
      </c>
      <c r="N184" s="286" t="str">
        <f aca="false">IF(B184&lt;&gt;"",IF(M184="","",IF(M184&lt;0.5,1,IF(AND(M184&gt;=0.5,M184&lt;P$10),2,IF(M184&gt;=P$10,3)))),"")</f>
        <v/>
      </c>
      <c r="O184" s="194" t="str">
        <f aca="false">IF(B184 &lt;&gt; "",IF(AND('PRINTABLE (per grading)'!H$16="EXAM", 'PRINTABLE (per grading)'!B$13="Prelim"), IF(ISERROR(SUMIF('Exam (LECTURE ONLY)'!D$20:M$20, "CLO1", 'Exam (LECTURE ONLY)'!D186:M186) / 'Exam (LECTURE ONLY)'!AL$6), "", SUMIF('Exam (LECTURE ONLY)'!D$20:M$20, "CLO1", 'Exam (LECTURE ONLY)'!D186:M186) /'Exam (LECTURE ONLY)'!AL$6),
IF(AND('PRINTABLE (per grading)'!H$16="EXAM", 'PRINTABLE (per grading)'!B$13="Midterm"), IF(ISERROR(SUMIF('Exam (LECTURE ONLY)'!O$20:X$20, "CLO1", 'Exam (LECTURE ONLY)'!O186:X186) / 'Exam (LECTURE ONLY)'!AM$6), "", SUMIF('Exam (LECTURE ONLY)'!O$20:X$20, "CLO1", 'Exam (LECTURE ONLY)'!O186:X186) / 'Exam (LECTURE ONLY)'!AM$6),
IF(AND('PRINTABLE (per grading)'!H$16="EXAM", 'PRINTABLE (per grading)'!B$13="Final"), IF(ISERROR(SUMIF('Exam (LECTURE ONLY)'!Z$20:AI$20, "CLO1", 'Exam (LECTURE ONLY)'!Z186:AI186) / 'Exam (LECTURE ONLY)'!AN$6), "", SUMIF('Exam (LECTURE ONLY)'!Z$20:AI$20, "CLO1", 'Exam (LECTURE ONLY)'!Z186:AI186) / 'Exam (LECTURE ONLY)'!AN$6),
IF(AND('PRINTABLE (per grading)'!H$16="OUTPUT", 'PRINTABLE (per grading)'!B$13="Prelim"), IF(ISERROR(SUMIF(OUTPUT!C$20:M$20, "CLO1", OUTPUT!C186:M186) / OUTPUT!AL$6), "", SUMIF(OUTPUT!C$20:M$20, "CLO1", OUTPUT!C186:M186) / OUTPUT!AL$6),
IF(AND('PRINTABLE (per grading)'!H$16="OUTPUT", 'PRINTABLE (per grading)'!B$13="Midterm"), IF(ISERROR(SUMIF(OUTPUT!O$20:Y$20, "CLO1", OUTPUT!O186:Y186) / OUTPUT!AM$6), "", SUMIF(OUTPUT!O$20:Y$20, "CLO1", OUTPUT!O186:Y186) / OUTPUT!AM$6),
IF(AND('PRINTABLE (per grading)'!H$16="OUTPUT", 'PRINTABLE (per grading)'!B$13="Final"), IF(ISERROR(SUMIF(OUTPUT!AA$20:AI$20, "CLO1", OUTPUT!AA186:AI186) / OUTPUT!AN$6), "", SUMIF(OUTPUT!AA$20:AI$20, "CLO1", OUTPUT!AA186:AI186) / OUTPUT!AN$6),
"")))))),"")</f>
        <v/>
      </c>
      <c r="P184" s="286" t="str">
        <f aca="false">IF(B184&lt;&gt;"",IF(O184="","",IF(O184&lt;0.5,1,IF(AND(O184&gt;=0.5,O184&lt;P$10),2,IF(O184&gt;=P$10,3)))),"")</f>
        <v/>
      </c>
      <c r="Q184" s="287" t="str">
        <f aca="false">IF(B184 &lt;&gt; "",IFERROR(IF(AVERAGE(M184,O184)&gt;=P$10,"Y","N"),""),"")</f>
        <v/>
      </c>
      <c r="R184" s="194" t="str">
        <f aca="false">IF(B184 &lt;&gt; "", IFERROR(IF(C$16 = "PRELIM", SUMIF('Database (LECTURE-RES-PRAC)'!D$14:AG$14, "CLO2", 'Database (LECTURE-RES-PRAC)'!D181:AG181) / 'Grade computation'!F$5, IF(C$16 = "MIDTERM", SUMIF('Database (LECTURE-RES-PRAC)'!AJ$14:BM$14, "CLO2", 'Database (LECTURE-RES-PRAC)'!AJ181:BM181) / 'Grade computation'!G$5, IF(C$16 = "FINAL", SUMIF('Database (LECTURE-RES-PRAC)'!BP$14:CS$14, "CLO2", 'Database (LECTURE-RES-PRAC)'!BP181:CS181) / 'Grade computation'!H$5,""))),""),"")</f>
        <v/>
      </c>
      <c r="S184" s="286" t="str">
        <f aca="false">IF(B184&lt;&gt;"",IF(R184="","",IF(R184&lt;0.5,1,IF(AND(R184&gt;=0.5,R184&lt;P$10),2,IF(R184&gt;=P$10,3)))),"")</f>
        <v/>
      </c>
      <c r="T184" s="194" t="str">
        <f aca="false">IF(B184 &lt;&gt; "",IF(AND('PRINTABLE (per grading)'!H$16="EXAM", 'PRINTABLE (per grading)'!B$13="Prelim"), IF(ISERROR(SUMIF('Exam (LECTURE ONLY)'!D$20:M$20, "CLO2", 'Exam (LECTURE ONLY)'!D186:M186) / 'Exam (LECTURE ONLY)'!AL$7), "", SUMIF('Exam (LECTURE ONLY)'!D$20:M$20, "CLO2", 'Exam (LECTURE ONLY)'!D186:M186) /'Exam (LECTURE ONLY)'!AL$7),
IF(AND('PRINTABLE (per grading)'!H$16="EXAM", 'PRINTABLE (per grading)'!B$13="Midterm"), IF(ISERROR(SUMIF('Exam (LECTURE ONLY)'!O$20:X$20, "CLO2", 'Exam (LECTURE ONLY)'!O186:X186) / 'Exam (LECTURE ONLY)'!AM$7), "", SUMIF('Exam (LECTURE ONLY)'!O$20:X$20, "CLO2", 'Exam (LECTURE ONLY)'!O186:X186) / 'Exam (LECTURE ONLY)'!AM$7),
IF(AND('PRINTABLE (per grading)'!H$16="EXAM", 'PRINTABLE (per grading)'!B$13="Final"), IF(ISERROR(SUMIF('Exam (LECTURE ONLY)'!Z$20:AI$20, "CLO2", 'Exam (LECTURE ONLY)'!Z186:AI186) / 'Exam (LECTURE ONLY)'!AN$7), "", SUMIF('Exam (LECTURE ONLY)'!Z$20:AI$20, "CLO2", 'Exam (LECTURE ONLY)'!Z186:AI186) / 'Exam (LECTURE ONLY)'!AN$7),
IF(AND('PRINTABLE (per grading)'!H$16="OUTPUT", 'PRINTABLE (per grading)'!B$13="Prelim"), IF(ISERROR(SUMIF(OUTPUT!C$20:M$20, "CLO2", OUTPUT!C186:M186) / OUTPUT!AL$7), "", SUMIF(OUTPUT!C$20:M$20, "CLO2", OUTPUT!C186:M186) / OUTPUT!AL$7),
IF(AND('PRINTABLE (per grading)'!H$16="OUTPUT", 'PRINTABLE (per grading)'!B$13="Midterm"), IF(ISERROR(SUMIF(OUTPUT!O$20:Y$20, "CLO2", OUTPUT!O186:Y186) / OUTPUT!AM$7), "", SUMIF(OUTPUT!O$20:Y$20, "CLO2", OUTPUT!O186:Y186) / OUTPUT!AM$7),
IF(AND('PRINTABLE (per grading)'!H$16="OUTPUT", 'PRINTABLE (per grading)'!B$13="Final"), IF(ISERROR(SUMIF(OUTPUT!AA$20:AI$20, "CLO2", OUTPUT!AA186:AI186) / OUTPUT!AN$7), "", SUMIF(OUTPUT!AA$20:AI$20, "CLO2", OUTPUT!AA186:AI186) / OUTPUT!AN$7),
"")))))),"")</f>
        <v/>
      </c>
      <c r="U184" s="286" t="str">
        <f aca="false">IF(B184&lt;&gt;"",IF(T184="","",IF(T184&lt;0.5,1,IF(AND(T184&gt;=0.5,T184&lt;P$10),2,IF(T184&gt;=P$10,3)))),"")</f>
        <v/>
      </c>
      <c r="V184" s="287" t="str">
        <f aca="false">IF(B184 &lt;&gt; "",IFERROR(IF(AVERAGE(R184,T184)&gt;=P$10,"Y","N"),""),"")</f>
        <v/>
      </c>
      <c r="W184" s="194" t="str">
        <f aca="false">IF(B184 &lt;&gt; "", IFERROR(IF(C$16 = "PRELIM", SUMIF('Database (LECTURE-RES-PRAC)'!D$14:AG$14, "CLO3", 'Database (LECTURE-RES-PRAC)'!D181:AG181) / 'Grade computation'!F$6, IF(C$16 = "MIDTERM", SUMIF('Database (LECTURE-RES-PRAC)'!AJ$14:BM$14, "CLO3", 'Database (LECTURE-RES-PRAC)'!AJ181:BM181) / 'Grade computation'!G$6, IF(C$16 = "FINAL", SUMIF('Database (LECTURE-RES-PRAC)'!BP$14:CS$14, "CLO3", 'Database (LECTURE-RES-PRAC)'!BP181:CS181) / 'Grade computation'!H$6,""))),""),"")</f>
        <v/>
      </c>
      <c r="X184" s="286" t="str">
        <f aca="false">IF(B184&lt;&gt;"",IF(W184="","",IF(W184&lt;0.5,1,IF(AND(W184&gt;=0.5,W184&lt;P$10),2,IF(W184&gt;=P$10,3)))),"")</f>
        <v/>
      </c>
      <c r="Y184" s="194" t="str">
        <f aca="false">IF(B184 &lt;&gt; "",IF(AND('PRINTABLE (per grading)'!H$16="EXAM", 'PRINTABLE (per grading)'!B$13="Prelim"), IF(ISERROR(SUMIF('Exam (LECTURE ONLY)'!D$20:M$20, "CLO3", 'Exam (LECTURE ONLY)'!D186:M186) / 'Exam (LECTURE ONLY)'!AL$8), "", SUMIF('Exam (LECTURE ONLY)'!D$20:M$20, "CLO3", 'Exam (LECTURE ONLY)'!D186:M186) /'Exam (LECTURE ONLY)'!AL$8),
IF(AND('PRINTABLE (per grading)'!H$16="EXAM", 'PRINTABLE (per grading)'!B$13="Midterm"), IF(ISERROR(SUMIF('Exam (LECTURE ONLY)'!O$20:X$20, "CLO3", 'Exam (LECTURE ONLY)'!O186:X186) / 'Exam (LECTURE ONLY)'!AM$8), "", SUMIF('Exam (LECTURE ONLY)'!O$20:X$20, "CLO3", 'Exam (LECTURE ONLY)'!O186:X186) / 'Exam (LECTURE ONLY)'!AM$8),
IF(AND('PRINTABLE (per grading)'!H$16="EXAM", 'PRINTABLE (per grading)'!B$13="Final"), IF(ISERROR(SUMIF('Exam (LECTURE ONLY)'!Z$20:AI$20, "CLO3", 'Exam (LECTURE ONLY)'!Z186:AI186) / 'Exam (LECTURE ONLY)'!AN$8), "", SUMIF('Exam (LECTURE ONLY)'!Z$20:AI$20, "CLO3", 'Exam (LECTURE ONLY)'!Z186:AI186) / 'Exam (LECTURE ONLY)'!AN$8),
IF(AND('PRINTABLE (per grading)'!H$16="OUTPUT", 'PRINTABLE (per grading)'!B$13="Prelim"), IF(ISERROR(SUMIF(OUTPUT!C$20:M$20, "CLO3", OUTPUT!C186:M186) / OUTPUT!AL$8), "", SUMIF(OUTPUT!C$20:M$20, "CLO3", OUTPUT!C186:M186) / OUTPUT!AL$8),
IF(AND('PRINTABLE (per grading)'!H$16="OUTPUT", 'PRINTABLE (per grading)'!B$13="Midterm"), IF(ISERROR(SUMIF(OUTPUT!O$20:Y$20, "CLO3", OUTPUT!O186:Y186) / OUTPUT!AM$8), "", SUMIF(OUTPUT!O$20:Y$20, "CLO3", OUTPUT!O186:Y186) / OUTPUT!AM$8),
IF(AND('PRINTABLE (per grading)'!H$16="OUTPUT", 'PRINTABLE (per grading)'!B$13="Final"), IF(ISERROR(SUMIF(OUTPUT!AA$20:AI$20, "CLO3", OUTPUT!AA186:AI186) / OUTPUT!AN$8), "", SUMIF(OUTPUT!AA$20:AI$20, "CLO3", OUTPUT!AA186:AI186) / OUTPUT!AN$8),
"" )))))),"")</f>
        <v/>
      </c>
      <c r="Z184" s="286" t="str">
        <f aca="false">IF(B184&lt;&gt;"",IF(Y184="","",IF(Y184&lt;0.5,1,IF(AND(Y184&gt;=0.5,Y184&lt;P$10),2,IF(Y184&gt;=P$10,3)))),"")</f>
        <v/>
      </c>
      <c r="AA184" s="287" t="str">
        <f aca="false">IF(B184 &lt;&gt; "",IFERROR(IF(AVERAGE(W184,Y184)&gt;=P$10,"Y","N"),""),"")</f>
        <v/>
      </c>
      <c r="AB184" s="194" t="str">
        <f aca="false">IF(B184 &lt;&gt; "", IFERROR(IF(C$16 = "PRELIM", SUMIF('Database (LECTURE-RES-PRAC)'!D$14:AG$14, "CLO4", 'Database (LECTURE-RES-PRAC)'!D181:AG181) / 'Grade computation'!F$7, IF(C$16 = "MIDTERM", SUMIF('Database (LECTURE-RES-PRAC)'!AJ$14:BM$14, "CLO4", 'Database (LECTURE-RES-PRAC)'!AJ181:BM181) / 'Grade computation'!G$7, IF(C$16 = "FINAL", SUMIF('Database (LECTURE-RES-PRAC)'!BP$14:CS$14, "CLO4", 'Database (LECTURE-RES-PRAC)'!BP181:CS181) / 'Grade computation'!H$7,""))),""),"")</f>
        <v/>
      </c>
      <c r="AC184" s="286" t="str">
        <f aca="false">IF(B184&lt;&gt;"",IF(AB184="","",IF(AB184&lt;0.5,1,IF(AND(AB184&gt;=0.5,AB184&lt;P$10),2,IF(AB184&gt;=P$10,3)))),"")</f>
        <v/>
      </c>
      <c r="AD184" s="194" t="str">
        <f aca="false">IF(B184 &lt;&gt; "",IF(AND('PRINTABLE (per grading)'!H$16="EXAM", 'PRINTABLE (per grading)'!B$13="Prelim"), IF(ISERROR(SUMIF('Exam (LECTURE ONLY)'!D$20:M$20, "CLO4", 'Exam (LECTURE ONLY)'!D186:M186) / 'Exam (LECTURE ONLY)'!AL$9), "", SUMIF('Exam (LECTURE ONLY)'!D$20:M$20, "CLO4", 'Exam (LECTURE ONLY)'!D186:M186) /'Exam (LECTURE ONLY)'!AL$9),
IF(AND('PRINTABLE (per grading)'!H$16="EXAM", 'PRINTABLE (per grading)'!B$13="Midterm"), IF(ISERROR(SUMIF('Exam (LECTURE ONLY)'!O$20:X$20, "CLO4", 'Exam (LECTURE ONLY)'!O186:X186) / 'Exam (LECTURE ONLY)'!AM$9), "", SUMIF('Exam (LECTURE ONLY)'!O$20:X$20, "CLO4", 'Exam (LECTURE ONLY)'!O186:X186) / 'Exam (LECTURE ONLY)'!AM$9),
IF(AND('PRINTABLE (per grading)'!H$16="EXAM", 'PRINTABLE (per grading)'!B$13="Final"), IF(ISERROR(SUMIF('Exam (LECTURE ONLY)'!Z$20:AI$20, "CLO4", 'Exam (LECTURE ONLY)'!Z186:AI186) / 'Exam (LECTURE ONLY)'!AN$9), "", SUMIF('Exam (LECTURE ONLY)'!Z$20:AI$20, "CLO4", 'Exam (LECTURE ONLY)'!Z186:AI186) / 'Exam (LECTURE ONLY)'!AN$9),
IF(AND('PRINTABLE (per grading)'!H$16="OUTPUT", 'PRINTABLE (per grading)'!B$13="Prelim"), IF(ISERROR(SUMIF(OUTPUT!C$20:M$20, "CLO4", OUTPUT!C186:M186) / OUTPUT!AL$9), "", SUMIF(OUTPUT!C$20:M$20, "CLO4", OUTPUT!C186:M186) / OUTPUT!AL$9),
IF(AND('PRINTABLE (per grading)'!H$16="OUTPUT", 'PRINTABLE (per grading)'!B$13="Midterm"), IF(ISERROR(SUMIF(OUTPUT!O$20:Y$20, "CLO4", OUTPUT!O186:Y186) / OUTPUT!AM$9), "", SUMIF(OUTPUT!O$20:Y$20, "CLO4", OUTPUT!O186:Y186) / OUTPUT!AM$9),
IF(AND('PRINTABLE (per grading)'!H$16="OUTPUT", 'PRINTABLE (per grading)'!B$13="Final"), IF(ISERROR(SUMIF(OUTPUT!AA$20:AI$20, "CLO4", OUTPUT!AA186:AI186) / OUTPUT!AN$9), "", SUMIF(OUTPUT!AA$20:AI$20, "CLO4", OUTPUT!AA186:AI186) / OUTPUT!AN$9),
"")))))),"")</f>
        <v/>
      </c>
      <c r="AE184" s="286" t="str">
        <f aca="false">IF(B184&lt;&gt;"",IF(AD184="","",IF(AD184&lt;0.5,1,IF(AND(AD184&gt;=0.5,AD184&lt;P$10),2,IF(AD184&gt;=P$10,3)))),"")</f>
        <v/>
      </c>
      <c r="AF184" s="287" t="str">
        <f aca="false">IF(B184 &lt;&gt; "",IFERROR(IF(AVERAGE(AB184,AD184)&gt;=P$10,"Y","N"),""),"")</f>
        <v/>
      </c>
      <c r="AG184" s="194" t="str">
        <f aca="false">IF(B184 &lt;&gt; "", IFERROR(IF(C$16 = "PRELIM", SUMIF('Database (LECTURE-RES-PRAC)'!D$14:AG$14, "CLO5", 'Database (LECTURE-RES-PRAC)'!D181:AG181) / 'Grade computation'!F$8, IF(C$16 = "MIDTERM", SUMIF('Database (LECTURE-RES-PRAC)'!AJ$14:BM$14, "CLO5", 'Database (LECTURE-RES-PRAC)'!AJ181:BM181) / 'Grade computation'!G$8, IF(C$16 = "FINAL", SUMIF('Database (LECTURE-RES-PRAC)'!BP$14:CS$14, "CLO5", 'Database (LECTURE-RES-PRAC)'!BP181:CS181) / 'Grade computation'!H$8,""))),""),"")</f>
        <v/>
      </c>
      <c r="AH184" s="286" t="str">
        <f aca="false">IF(B184&lt;&gt;"",IF(AG184="","",IF(AG184&lt;0.5,1,IF(AND(AG184&gt;=0.5,AG184&lt;P$10),2,IF(AG184&gt;=P$10,3)))),"")</f>
        <v/>
      </c>
      <c r="AI184" s="194" t="str">
        <f aca="false">IF(B184 &lt;&gt; "",IF(AND('PRINTABLE (per grading)'!H$16="EXAM", 'PRINTABLE (per grading)'!B$13="Prelim"), IF(ISERROR(SUMIF('Exam (LECTURE ONLY)'!D$20:M$20, "CLO5", 'Exam (LECTURE ONLY)'!D186:M186) / 'Exam (LECTURE ONLY)'!AL$10), "", SUMIF('Exam (LECTURE ONLY)'!D$20:M$20, "CLO5", 'Exam (LECTURE ONLY)'!D186:M186) /'Exam (LECTURE ONLY)'!AL$10),
IF(AND('PRINTABLE (per grading)'!H$16="EXAM", 'PRINTABLE (per grading)'!B$13="Midterm"), IF(ISERROR(SUMIF('Exam (LECTURE ONLY)'!O$20:X$20, "CLO5", 'Exam (LECTURE ONLY)'!O186:X186) / 'Exam (LECTURE ONLY)'!AM$10), "", SUMIF('Exam (LECTURE ONLY)'!O$20:X$20, "CLO5", 'Exam (LECTURE ONLY)'!O186:X186) / 'Exam (LECTURE ONLY)'!AM$10),
IF(AND('PRINTABLE (per grading)'!H$16="EXAM", 'PRINTABLE (per grading)'!B$13="Final"), IF(ISERROR(SUMIF('Exam (LECTURE ONLY)'!Z$20:AI$20, "CLO5", 'Exam (LECTURE ONLY)'!Z186:AI186) / 'Exam (LECTURE ONLY)'!AN$10), "", SUMIF('Exam (LECTURE ONLY)'!Z$20:AI$20, "CLO5", 'Exam (LECTURE ONLY)'!Z186:AI186) / 'Exam (LECTURE ONLY)'!AN$10),
IF(AND('PRINTABLE (per grading)'!H$16="OUTPUT", 'PRINTABLE (per grading)'!B$13="Prelim"), IF(ISERROR(SUMIF(OUTPUT!C$20:M$20, "CLO5", OUTPUT!C186:M186) / OUTPUT!AL$10), "", SUMIF(OUTPUT!C$20:M$20, "CLO5", OUTPUT!C186:M186) / OUTPUT!AL$10),
IF(AND('PRINTABLE (per grading)'!H$16="OUTPUT", 'PRINTABLE (per grading)'!B$13="Midterm"), IF(ISERROR(SUMIF(OUTPUT!O$20:Y$20, "CLO5", OUTPUT!O186:Y186) / OUTPUT!AM$10), "", SUMIF(OUTPUT!O$20:Y$20, "CLO5", OUTPUT!O186:Y186) / OUTPUT!AM$10),
IF(AND('PRINTABLE (per grading)'!H$16="OUTPUT", 'PRINTABLE (per grading)'!B$13="Final"), IF(ISERROR(SUMIF(OUTPUT!AA$20:AI$20, "CLO5", OUTPUT!AA186:AI186) / OUTPUT!AN$10), "", SUMIF(OUTPUT!AA$20:AI$20, "CLO5", OUTPUT!AA186:AI186) / OUTPUT!AN$10),
"")))))),"")</f>
        <v/>
      </c>
      <c r="AJ184" s="286" t="str">
        <f aca="false">IF(B184&lt;&gt;"",IF(AI184="","",IF(AI184&lt;0.5,1,IF(AND(AI184&gt;=0.5,AI184&lt;P$10),2,IF(AI184&gt;=P$10,3)))),"")</f>
        <v/>
      </c>
      <c r="AK184" s="287" t="str">
        <f aca="false">IF(B184 &lt;&gt; "",IFERROR(IF(AVERAGE(AG184,AI184)&gt;=P$10,"Y","N"),""),"")</f>
        <v/>
      </c>
      <c r="AL184" s="194" t="str">
        <f aca="false">IF(B184 &lt;&gt; "", IFERROR(IF(C$16 = "PRELIM", SUMIF('Database (LECTURE-RES-PRAC)'!D$14:AG$14, "CLO6", 'Database (LECTURE-RES-PRAC)'!D181:AG181) / 'Grade computation'!F$9, IF(C$16 = "MIDTERM", SUMIF('Database (LECTURE-RES-PRAC)'!AJ$14:BM$14, "CLO6", 'Database (LECTURE-RES-PRAC)'!AJ181:BM181) / 'Grade computation'!G$9, IF(C$16 = "FINAL", SUMIF('Database (LECTURE-RES-PRAC)'!BP$14:CS$14, "CLO6", 'Database (LECTURE-RES-PRAC)'!BP181:CS181) / 'Grade computation'!H$9,""))),""),"")</f>
        <v/>
      </c>
      <c r="AM184" s="286" t="str">
        <f aca="false">IF(B184&lt;&gt;"",IF(AL184="","",IF(AL184&lt;0.5,1,IF(AND(AL184&gt;=0.5,AL184&lt;P$10),2,IF(AL184&gt;=P$10,3)))),"")</f>
        <v/>
      </c>
      <c r="AN184" s="194" t="str">
        <f aca="false">IF(B184 &lt;&gt; "",IF(AND('PRINTABLE (per grading)'!H$16="EXAM", 'PRINTABLE (per grading)'!B$13="Prelim"), IF(ISERROR(SUMIF('Exam (LECTURE ONLY)'!D$20:M$20, "CLO6", 'Exam (LECTURE ONLY)'!D186:M186) / 'Exam (LECTURE ONLY)'!AL$11), "", SUMIF('Exam (LECTURE ONLY)'!D$20:M$20, "CLO6", 'Exam (LECTURE ONLY)'!D186:M186) /'Exam (LECTURE ONLY)'!AL$11),
IF(AND('PRINTABLE (per grading)'!H$16="EXAM", 'PRINTABLE (per grading)'!B$13="Midterm"), IF(ISERROR(SUMIF('Exam (LECTURE ONLY)'!O$20:X$20, "CLO6", 'Exam (LECTURE ONLY)'!O186:X186) / 'Exam (LECTURE ONLY)'!AM$11), "", SUMIF('Exam (LECTURE ONLY)'!O$20:X$20, "CLO6", 'Exam (LECTURE ONLY)'!O186:X186) / 'Exam (LECTURE ONLY)'!AM$11),
IF(AND('PRINTABLE (per grading)'!H$16="EXAM", 'PRINTABLE (per grading)'!B$13="Final"), IF(ISERROR(SUMIF('Exam (LECTURE ONLY)'!Z$20:AI$20, "CLO6", 'Exam (LECTURE ONLY)'!Z186:AI186) / 'Exam (LECTURE ONLY)'!AN$11), "", SUMIF('Exam (LECTURE ONLY)'!Z$20:AI$20, "CLO6", 'Exam (LECTURE ONLY)'!Z186:AI186) / 'Exam (LECTURE ONLY)'!AN$11),
IF(AND('PRINTABLE (per grading)'!H$16="OUTPUT", 'PRINTABLE (per grading)'!B$13="Prelim"), IF(ISERROR(SUMIF(OUTPUT!C$20:M$20, "CLO6", OUTPUT!C186:M186) / OUTPUT!AL$11), "", SUMIF(OUTPUT!C$20:M$20, "CLO6", OUTPUT!C186:M186) / OUTPUT!AL$11),
IF(AND('PRINTABLE (per grading)'!H$16="OUTPUT", 'PRINTABLE (per grading)'!B$13="Midterm"), IF(ISERROR(SUMIF(OUTPUT!O$20:Y$20, "CLO6", OUTPUT!O186:Y186) / OUTPUT!AM$11), "", SUMIF(OUTPUT!O$20:Y$20, "CLO6", OUTPUT!O186:Y186) / OUTPUT!AM$11),
IF(AND('PRINTABLE (per grading)'!H$16="OUTPUT", 'PRINTABLE (per grading)'!B$13="Final"), IF(ISERROR(SUMIF(OUTPUT!AA$20:AI$20, "CLO6", OUTPUT!AA186:AI186) / OUTPUT!AN$11), "", SUMIF(OUTPUT!AA$20:AI$20, "CLO6", OUTPUT!AA186:AI186) / OUTPUT!AN$11),
"")))))),"")</f>
        <v/>
      </c>
      <c r="AO184" s="286" t="str">
        <f aca="false">IF(B184&lt;&gt;"",IF(AN184="","",IF(AN184&lt;0.5,1,IF(AND(AN184&gt;=0.5,AN184&lt;P$10),2,IF(AN184&gt;=P$10,3)))),"")</f>
        <v/>
      </c>
      <c r="AP184" s="287" t="str">
        <f aca="false">IF(B184 &lt;&gt; "",IFERROR(IF(AVERAGE(AL184,AN184)&gt;=P$10,"Y","N"),""),"")</f>
        <v/>
      </c>
      <c r="AQ184" s="194" t="str">
        <f aca="false">IF(B184 &lt;&gt; "", IFERROR(IF(C$16 = "PRELIM", SUMIF('Database (LECTURE-RES-PRAC)'!D$14:AG$14, "CLO7", 'Database (LECTURE-RES-PRAC)'!D181:AG181) / 'Grade computation'!F$10, IF(C$16 = "MIDTERM", SUMIF('Database (LECTURE-RES-PRAC)'!AJ$14:BM$14, "CLO7", 'Database (LECTURE-RES-PRAC)'!AJ181:BM181) / 'Grade computation'!G$10, IF(C$16 = "FINAL", SUMIF('Database (LECTURE-RES-PRAC)'!BP$14:CS$14, "CLO7", 'Database (LECTURE-RES-PRAC)'!BP181:CS181) / 'Grade computation'!H$10,""))),""),"")</f>
        <v/>
      </c>
      <c r="AR184" s="286" t="str">
        <f aca="false">IF(B184&lt;&gt;"",IF(AQ184="","",IF(AQ184&lt;0.5,1,IF(AND(AQ184&gt;=0.5,AQ184&lt;P$10),2,IF(AQ184&gt;=P$10,3)))),"")</f>
        <v/>
      </c>
      <c r="AS184" s="194" t="str">
        <f aca="false">IF(B184 &lt;&gt; "",IF(AND('PRINTABLE (per grading)'!H$16="EXAM", 'PRINTABLE (per grading)'!B$13="Prelim"), IF(ISERROR(SUMIF('Exam (LECTURE ONLY)'!D$20:M$20, "CLO7", 'Exam (LECTURE ONLY)'!D186:M186) / 'Exam (LECTURE ONLY)'!AL$12), "", SUMIF('Exam (LECTURE ONLY)'!D$20:M$20, "CLO7", 'Exam (LECTURE ONLY)'!D186:M186) /'Exam (LECTURE ONLY)'!AL$12),
IF(AND('PRINTABLE (per grading)'!H$16="EXAM", 'PRINTABLE (per grading)'!B$13="Midterm"), IF(ISERROR(SUMIF('Exam (LECTURE ONLY)'!O$20:X$20, "CLO7", 'Exam (LECTURE ONLY)'!O186:X186) / 'Exam (LECTURE ONLY)'!AM$12), "", SUMIF('Exam (LECTURE ONLY)'!O$20:X$20, "CLO7", 'Exam (LECTURE ONLY)'!O186:X186) / 'Exam (LECTURE ONLY)'!AM$12),
IF(AND('PRINTABLE (per grading)'!H$16="EXAM", 'PRINTABLE (per grading)'!B$13="Final"), IF(ISERROR(SUMIF('Exam (LECTURE ONLY)'!Z$20:AI$20, "CLO7", 'Exam (LECTURE ONLY)'!Z186:AI186) / 'Exam (LECTURE ONLY)'!AN$12), "", SUMIF('Exam (LECTURE ONLY)'!Z$20:AI$20, "CLO7", 'Exam (LECTURE ONLY)'!Z186:AI186) / 'Exam (LECTURE ONLY)'!AN$12),
IF(AND('PRINTABLE (per grading)'!H$16="OUTPUT", 'PRINTABLE (per grading)'!B$13="Prelim"), IF(ISERROR(SUMIF(OUTPUT!C$20:M$20, "CLO7", OUTPUT!C186:M186) / OUTPUT!AL$12), "", SUMIF(OUTPUT!C$20:M$20, "CLO7", OUTPUT!C186:M186) / OUTPUT!AL$12),
IF(AND('PRINTABLE (per grading)'!H$16="OUTPUT", 'PRINTABLE (per grading)'!B$13="Midterm"), IF(ISERROR(SUMIF(OUTPUT!O$20:Y$20, "CLO7", OUTPUT!O186:Y186) / OUTPUT!AM$12), "", SUMIF(OUTPUT!O$20:Y$20, "CLO7", OUTPUT!O186:Y186) / OUTPUT!AM$12),
IF(AND('PRINTABLE (per grading)'!H$16="OUTPUT", 'PRINTABLE (per grading)'!B$13="Final"), IF(ISERROR(SUMIF(OUTPUT!AA$20:AI$20, "CLO7", OUTPUT!AA186:AI186) / OUTPUT!AN$12), "", SUMIF(OUTPUT!AA$20:AI$20, "CLO7", OUTPUT!AA186:AI186) / OUTPUT!AN$12),
"")))))),"")</f>
        <v/>
      </c>
      <c r="AT184" s="286" t="str">
        <f aca="false">IF(B184&lt;&gt;"",IF(AS184="","",IF(AS184&lt;0.5,1,IF(AND(AS184&gt;=0.5,AS184&lt;P$10),2,IF(AS184&gt;=P$10,3)))),"")</f>
        <v/>
      </c>
      <c r="AU184" s="287" t="str">
        <f aca="false">IF(B184 &lt;&gt; "",IFERROR(IF(AVERAGE(AQ184,AS184)&gt;=P$10,"Y","N"),""),"")</f>
        <v/>
      </c>
      <c r="AV184" s="194" t="str">
        <f aca="false">IF(B184 &lt;&gt; "", IFERROR(IF(C$16 = "PRELIM", SUMIF('Database (LECTURE-RES-PRAC)'!D$14:AG$14, "CLO8", 'Database (LECTURE-RES-PRAC)'!D181:AG181) / 'Grade computation'!F$11, IF(C$16 = "MIDTERM", SUMIF('Database (LECTURE-RES-PRAC)'!AJ$14:BM$14, "CLO8", 'Database (LECTURE-RES-PRAC)'!AJ181:BM181) / 'Grade computation'!G$11, IF(C$16 = "FINAL", SUMIF('Database (LECTURE-RES-PRAC)'!BP$14:CS$14, "CLO8", 'Database (LECTURE-RES-PRAC)'!BP181:CS181) / 'Grade computation'!H$11,""))),""),"")</f>
        <v/>
      </c>
      <c r="AW184" s="286" t="str">
        <f aca="false">IF(B184&lt;&gt;"",IF(AV184="","",IF(AV184&lt;0.5,1,IF(AND(AV184&gt;=0.5,AV184&lt;P$10),2,IF(AV184&gt;=P$10,3)))),"")</f>
        <v/>
      </c>
      <c r="AX184" s="194" t="str">
        <f aca="false">IF(B184 &lt;&gt; "",IF(AND('PRINTABLE (per grading)'!H$16="EXAM", 'PRINTABLE (per grading)'!B$13="Prelim"), IF(ISERROR(SUMIF('Exam (LECTURE ONLY)'!D$20:M$20, "CLO8", 'Exam (LECTURE ONLY)'!D186:M186) / 'Exam (LECTURE ONLY)'!AL$13), "", SUMIF('Exam (LECTURE ONLY)'!D$20:M$20, "CLO8", 'Exam (LECTURE ONLY)'!D186:M186) /'Exam (LECTURE ONLY)'!AL$13),
IF(AND('PRINTABLE (per grading)'!H$16="EXAM", 'PRINTABLE (per grading)'!B$13="Midterm"), IF(ISERROR(SUMIF('Exam (LECTURE ONLY)'!O$20:X$20, "CLO8", 'Exam (LECTURE ONLY)'!O186:X186) / 'Exam (LECTURE ONLY)'!AM$13), "", SUMIF('Exam (LECTURE ONLY)'!O$20:X$20, "CLO8", 'Exam (LECTURE ONLY)'!O186:X186) / 'Exam (LECTURE ONLY)'!AM$13),
IF(AND('PRINTABLE (per grading)'!H$16="EXAM", 'PRINTABLE (per grading)'!B$13="Final"), IF(ISERROR(SUMIF('Exam (LECTURE ONLY)'!Z$20:AI$20, "CLO8", 'Exam (LECTURE ONLY)'!Z186:AI186) / 'Exam (LECTURE ONLY)'!AN$13), "", SUMIF('Exam (LECTURE ONLY)'!Z$20:AI$20, "CLO8", 'Exam (LECTURE ONLY)'!Z186:AI186) / 'Exam (LECTURE ONLY)'!AN$13),
IF(AND('PRINTABLE (per grading)'!H$16="OUTPUT", 'PRINTABLE (per grading)'!B$13="Prelim"), IF(ISERROR(SUMIF(OUTPUT!C$20:M$20, "CLO8", OUTPUT!C186:M186) / OUTPUT!AL$13), "", SUMIF(OUTPUT!C$20:M$20, "CLO8", OUTPUT!C186:M186) / OUTPUT!AL$13),
IF(AND('PRINTABLE (per grading)'!H$16="OUTPUT", 'PRINTABLE (per grading)'!B$13="Midterm"), IF(ISERROR(SUMIF(OUTPUT!O$20:Y$20, "CLO8", OUTPUT!O186:Y186) / OUTPUT!AM$13), "", SUMIF(OUTPUT!O$20:Y$20, "CLO8", OUTPUT!O186:Y186) / OUTPUT!AM$13),
IF(AND('PRINTABLE (per grading)'!H$16="OUTPUT", 'PRINTABLE (per grading)'!B$13="Final"), IF(ISERROR(SUMIF(OUTPUT!AA$20:AI$20, "CLO8", OUTPUT!AA186:AI186) / OUTPUT!AN$13), "", SUMIF(OUTPUT!AA$20:AI$20, "CLO8", OUTPUT!AA186:AI186) / OUTPUT!AN$13),
"")))))),"")</f>
        <v/>
      </c>
      <c r="AY184" s="286" t="str">
        <f aca="false">IF(B184&lt;&gt;"",IF(AX184="","",IF(AX184&lt;0.5,1,IF(AND(AX184&gt;=0.5,AX184&lt;P$10),2,IF(AX184&gt;=P$10,3)))),"")</f>
        <v/>
      </c>
      <c r="AZ184" s="287" t="str">
        <f aca="false">IF(B184 &lt;&gt; "",IFERROR(IF(AVERAGE(AV184,AX184)&gt;=P$10,"Y","N"),""),"")</f>
        <v/>
      </c>
      <c r="BA184" s="194" t="str">
        <f aca="false">IF(B184 &lt;&gt; "", IFERROR(IF(C$16 = "PRELIM", SUMIF('Database (LECTURE-RES-PRAC)'!D$14:AG$14, "CLO9", 'Database (LECTURE-RES-PRAC)'!D181:AG181) / 'Grade computation'!F$12, IF(C$16 = "MIDTERM", SUMIF('Database (LECTURE-RES-PRAC)'!AJ$14:BM$14, "CLO9", 'Database (LECTURE-RES-PRAC)'!AJ181:BM181) / 'Grade computation'!G$12, IF(C$16 = "FINAL", SUMIF('Database (LECTURE-RES-PRAC)'!BP$14:CS$14, "CLO9", 'Database (LECTURE-RES-PRAC)'!BP181:CS181) / 'Grade computation'!H$12,""))),""),"")</f>
        <v/>
      </c>
      <c r="BB184" s="286" t="str">
        <f aca="false">IF(B184&lt;&gt;"",IF(BA184="","",IF(BA184&lt;0.5,1,IF(AND(BA184&gt;=0.5,BA184&lt;P$10),2,IF(BA184&gt;=P$10,3)))),"")</f>
        <v/>
      </c>
      <c r="BC184" s="194" t="str">
        <f aca="false">IF(B184 &lt;&gt; "",IF(AND('PRINTABLE (per grading)'!H$16="EXAM", 'PRINTABLE (per grading)'!B$13="Prelim"), IF(ISERROR(SUMIF('Exam (LECTURE ONLY)'!D$20:M$20, "CLO9", 'Exam (LECTURE ONLY)'!D186:M186) / 'Exam (LECTURE ONLY)'!AL$14), "", SUMIF('Exam (LECTURE ONLY)'!D$20:M$20, "CLO9", 'Exam (LECTURE ONLY)'!D186:M186) /'Exam (LECTURE ONLY)'!AL$14),
IF(AND('PRINTABLE (per grading)'!H$16="EXAM", 'PRINTABLE (per grading)'!B$13="Midterm"), IF(ISERROR(SUMIF('Exam (LECTURE ONLY)'!O$20:X$20, "CLO9", 'Exam (LECTURE ONLY)'!O186:X186) / 'Exam (LECTURE ONLY)'!AM$14), "", SUMIF('Exam (LECTURE ONLY)'!O$20:X$20, "CLO9", 'Exam (LECTURE ONLY)'!O186:X186) / 'Exam (LECTURE ONLY)'!AM$14),
IF(AND('PRINTABLE (per grading)'!H$16="EXAM", 'PRINTABLE (per grading)'!B$13="Final"), IF(ISERROR(SUMIF('Exam (LECTURE ONLY)'!Z$20:AI$20, "CLO9", 'Exam (LECTURE ONLY)'!Z186:AI186) / 'Exam (LECTURE ONLY)'!AN$14), "", SUMIF('Exam (LECTURE ONLY)'!Z$20:AI$20, "CLO9", 'Exam (LECTURE ONLY)'!Z186:AI186) / 'Exam (LECTURE ONLY)'!AN$14),
IF(AND('PRINTABLE (per grading)'!H$16="OUTPUT", 'PRINTABLE (per grading)'!B$13="Prelim"), IF(ISERROR(SUMIF(OUTPUT!C$20:M$20, "CLO9", OUTPUT!C186:M186) / OUTPUT!AL$14), "", SUMIF(OUTPUT!C$20:M$20, "CLO9", OUTPUT!C186:M186) / OUTPUT!AL$14),
IF(AND('PRINTABLE (per grading)'!H$16="OUTPUT", 'PRINTABLE (per grading)'!B$13="Midterm"), IF(ISERROR(SUMIF(OUTPUT!O$20:Y$20, "CLO9", OUTPUT!O186:Y186) / OUTPUT!AM$14), "", SUMIF(OUTPUT!O$20:Y$20, "CLO9", OUTPUT!O186:Y186) / OUTPUT!AM$14),
IF(AND('PRINTABLE (per grading)'!H$16="OUTPUT", 'PRINTABLE (per grading)'!B$13="Final"), IF(ISERROR(SUMIF(OUTPUT!AA$20:AI$20, "CLO9", OUTPUT!AA186:AI186) / OUTPUT!AN$14), "", SUMIF(OUTPUT!AA$20:AI$20, "CLO9", OUTPUT!AA186:AI186) / OUTPUT!AN$14),
"")))))),"")</f>
        <v/>
      </c>
      <c r="BD184" s="286" t="str">
        <f aca="false">IF(B184&lt;&gt;"",IF(BC184="","",IF(BC184&lt;0.5,1,IF(AND(BC184&gt;=0.5,BC184&lt;P$10),2,IF(BC184&gt;=P$10,3)))),"")</f>
        <v/>
      </c>
      <c r="BE184" s="287" t="str">
        <f aca="false">IF(B184 &lt;&gt; "",IFERROR(IF(AVERAGE(BA184,BC184)&gt;=P$10,"Y","N"),""),"")</f>
        <v/>
      </c>
      <c r="BF184" s="194" t="str">
        <f aca="false">IF(B184 &lt;&gt; "", IFERROR(IF(C$16 = "PRELIM", SUMIF('Database (LECTURE-RES-PRAC)'!D$14:AG$14, "CLO10", 'Database (LECTURE-RES-PRAC)'!D181:AG181) / 'Grade computation'!F$13, IF(C$16 = "MIDTERM", SUMIF('Database (LECTURE-RES-PRAC)'!AJ$14:BM$14, "CLO10", 'Database (LECTURE-RES-PRAC)'!AJ181:BM181) / 'Grade computation'!G$13, IF(C$16 = "FINAL", SUMIF('Database (LECTURE-RES-PRAC)'!BP$14:CS$14, "CLO10", 'Database (LECTURE-RES-PRAC)'!BP181:CS181) / 'Grade computation'!H$13,""))),""),"")</f>
        <v/>
      </c>
      <c r="BG184" s="286" t="str">
        <f aca="false">IF(B184&lt;&gt;"",IF(BF184="","",IF(BF184&lt;0.5,1,IF(AND(BF184&gt;=0.5,BF184&lt;P$10),2,IF(BF184&gt;=P$10,3)))),"")</f>
        <v/>
      </c>
      <c r="BH184" s="194" t="str">
        <f aca="false">IF(B184 &lt;&gt; "",IF(AND('PRINTABLE (per grading)'!H$16="EXAM", 'PRINTABLE (per grading)'!B$13="Prelim"), IF(ISERROR(SUMIF('Exam (LECTURE ONLY)'!D$20:M$20, "CLO10", 'Exam (LECTURE ONLY)'!D186:M186) / 'Exam (LECTURE ONLY)'!AL$15), "", SUMIF('Exam (LECTURE ONLY)'!D$20:M$20, "CLO10", 'Exam (LECTURE ONLY)'!D186:M186) /'Exam (LECTURE ONLY)'!AL$15),
IF(AND('PRINTABLE (per grading)'!H$16="EXAM", 'PRINTABLE (per grading)'!B$13="Midterm"), IF(ISERROR(SUMIF('Exam (LECTURE ONLY)'!O$20:X$20, "CLO10", 'Exam (LECTURE ONLY)'!O186:X186) / 'Exam (LECTURE ONLY)'!AM$15), "", SUMIF('Exam (LECTURE ONLY)'!O$20:X$20, "CLO10", 'Exam (LECTURE ONLY)'!O186:X186) / 'Exam (LECTURE ONLY)'!AM$15),
IF(AND('PRINTABLE (per grading)'!H$16="EXAM", 'PRINTABLE (per grading)'!B$13="Final"), IF(ISERROR(SUMIF('Exam (LECTURE ONLY)'!Z$20:AI$20, "CLO10", 'Exam (LECTURE ONLY)'!Z186:AI186) / 'Exam (LECTURE ONLY)'!AN$15), "", SUMIF('Exam (LECTURE ONLY)'!Z$20:AI$20, "CLO10", 'Exam (LECTURE ONLY)'!Z186:AI186) / 'Exam (LECTURE ONLY)'!AN$15),
IF(AND('PRINTABLE (per grading)'!H$16="OUTPUT", 'PRINTABLE (per grading)'!B$13="Prelim"), IF(ISERROR(SUMIF(OUTPUT!C$20:M$20, "CLO10", OUTPUT!C186:M186) / OUTPUT!AL$15), "", SUMIF(OUTPUT!C$20:M$20, "CLO10", OUTPUT!C186:M186) / OUTPUT!AL$15),
IF(AND('PRINTABLE (per grading)'!H$16="OUTPUT", 'PRINTABLE (per grading)'!B$13="Midterm"), IF(ISERROR(SUMIF(OUTPUT!O$20:Y$20, "CLO10", OUTPUT!O186:Y186) / OUTPUT!AM$15), "", SUMIF(OUTPUT!O$20:Y$20, "CLO10", OUTPUT!O186:Y186) / OUTPUT!AM$15),
IF(AND('PRINTABLE (per grading)'!H$16="OUTPUT", 'PRINTABLE (per grading)'!B$13="Final"), IF(ISERROR(SUMIF(OUTPUT!AA$20:AI$20, "CLO10", OUTPUT!AA186:AI186) / OUTPUT!AN$15), "", SUMIF(OUTPUT!AA$20:AI$20, "CLO10", OUTPUT!AA186:AI186) / OUTPUT!AN$15),
"")))))),"")</f>
        <v/>
      </c>
      <c r="BI184" s="286" t="str">
        <f aca="false">IF(B184&lt;&gt;"",IF(BH184="","",IF(BH184&lt;0.5,1,IF(AND(BH184&gt;=0.5,BH184&lt;P$10),2,IF(BH184&gt;=P$10,3)))),"")</f>
        <v/>
      </c>
      <c r="BJ184" s="287" t="str">
        <f aca="false">IF(B184 &lt;&gt; "",IFERROR(IF(AVERAGE(BF184,BH184)&gt;=P$10,"Y","N"),""),"")</f>
        <v/>
      </c>
      <c r="BK184" s="8"/>
    </row>
    <row r="185" customFormat="false" ht="19.5" hidden="false" customHeight="true" outlineLevel="0" collapsed="false">
      <c r="A185" s="183" t="str">
        <f aca="false">IF(ISBLANK('Database (LECTURE-RES-PRAC)'!A182),"",'Database (LECTURE-RES-PRAC)'!A182)</f>
        <v/>
      </c>
      <c r="B185" s="184" t="str">
        <f aca="false">IF(ISBLANK('Database (LECTURE-RES-PRAC)'!B182),"",'Database (LECTURE-RES-PRAC)'!B182)</f>
        <v/>
      </c>
      <c r="C185" s="230" t="str">
        <f aca="false">IF(B185&lt;&gt;"",IF(C$16="PRELIM",'Grade computation'!C185, IF(C$16="MIDTERM",'Grade computation'!K185, IF(C$16="FINAL",'Grade computation'!S185,""))),"")</f>
        <v/>
      </c>
      <c r="D185" s="231" t="str">
        <f aca="false">IF(B185&lt;&gt;"",IFERROR(IF(B$11="80-20", (((C185/C$19)*X$6)+X$7)*D$18, IF(B$11="60-40", (((C185/C$19)*Y$6)+Y$7)*D$18, 0)),0),"")</f>
        <v/>
      </c>
      <c r="E185" s="230" t="str">
        <f aca="false">IF(B185&lt;&gt;"", IF(C$16="PRELIM",'Grade computation'!E185, IF(C$16="MIDTERM",'Grade computation'!M185, IF(C$16="FINAL",'Grade computation'!U185,""))),"")</f>
        <v/>
      </c>
      <c r="F185" s="232" t="str">
        <f aca="false">IF(B185&lt;&gt;"",IFERROR(IF(B$11="80-20", (((E185/E$19)*X$6)+X$7)*F$18, IF(B$11="60-40", (((E185/E$19)*Y$6)+Y$7)*F$18, 0)),0),"")</f>
        <v/>
      </c>
      <c r="G185" s="233" t="str">
        <f aca="false">IF(B185&lt;&gt;"",IFERROR((D185+F185),0),"")</f>
        <v/>
      </c>
      <c r="H185" s="234" t="str">
        <f aca="false">IF(B185&lt;&gt;"",IF(C$16="PRELIM", 'Grade computation'!H185, IF(C$16="MIDTERM", 'Grade computation'!P185, IF(C$16="FINAL",'Grade computation'!X185, ""))),"")</f>
        <v/>
      </c>
      <c r="I185" s="233" t="str">
        <f aca="false">IF(B185&lt;&gt;"",IFERROR(IF(B$11="80-20", (((H185/H$19)*X$6)+X$7)*I$19, IF(B$11="60-40", (((H185/H$19)*Y$6)+Y$7)*I$19, 0)),0),"")</f>
        <v/>
      </c>
      <c r="J185" s="237" t="str">
        <f aca="false">IFERROR((G185+I185),"")</f>
        <v/>
      </c>
      <c r="K185" s="183" t="str">
        <f aca="false">IFERROR(IF(J185="","",IF(J185&gt;=75,"PASSED","FAILED")),"")</f>
        <v/>
      </c>
      <c r="L185" s="183"/>
      <c r="M185" s="194" t="str">
        <f aca="false">IF(B185 &lt;&gt; "", IFERROR(IF(C$16 = "PRELIM", SUMIF('Database (LECTURE-RES-PRAC)'!D$14:AG$14, "CLO1", 'Database (LECTURE-RES-PRAC)'!D182:AG182) / 'Grade computation'!F$4, IF(C$16 = "MIDTERM", SUMIF('Database (LECTURE-RES-PRAC)'!AJ$14:BM$14, "CLO1", 'Database (LECTURE-RES-PRAC)'!AJ182:BM182) / 'Grade computation'!G$4, IF(C$16 = "FINAL", SUMIF('Database (LECTURE-RES-PRAC)'!BP$14:CS$14, "CLO1", 'Database (LECTURE-RES-PRAC)'!BP182:CS182) / 'Grade computation'!H$4,""))),""),"")</f>
        <v/>
      </c>
      <c r="N185" s="286" t="str">
        <f aca="false">IF(B185&lt;&gt;"",IF(M185="","",IF(M185&lt;0.5,1,IF(AND(M185&gt;=0.5,M185&lt;P$10),2,IF(M185&gt;=P$10,3)))),"")</f>
        <v/>
      </c>
      <c r="O185" s="194" t="str">
        <f aca="false">IF(B185 &lt;&gt; "",IF(AND('PRINTABLE (per grading)'!H$16="EXAM", 'PRINTABLE (per grading)'!B$13="Prelim"), IF(ISERROR(SUMIF('Exam (LECTURE ONLY)'!D$20:M$20, "CLO1", 'Exam (LECTURE ONLY)'!D187:M187) / 'Exam (LECTURE ONLY)'!AL$6), "", SUMIF('Exam (LECTURE ONLY)'!D$20:M$20, "CLO1", 'Exam (LECTURE ONLY)'!D187:M187) /'Exam (LECTURE ONLY)'!AL$6),
IF(AND('PRINTABLE (per grading)'!H$16="EXAM", 'PRINTABLE (per grading)'!B$13="Midterm"), IF(ISERROR(SUMIF('Exam (LECTURE ONLY)'!O$20:X$20, "CLO1", 'Exam (LECTURE ONLY)'!O187:X187) / 'Exam (LECTURE ONLY)'!AM$6), "", SUMIF('Exam (LECTURE ONLY)'!O$20:X$20, "CLO1", 'Exam (LECTURE ONLY)'!O187:X187) / 'Exam (LECTURE ONLY)'!AM$6),
IF(AND('PRINTABLE (per grading)'!H$16="EXAM", 'PRINTABLE (per grading)'!B$13="Final"), IF(ISERROR(SUMIF('Exam (LECTURE ONLY)'!Z$20:AI$20, "CLO1", 'Exam (LECTURE ONLY)'!Z187:AI187) / 'Exam (LECTURE ONLY)'!AN$6), "", SUMIF('Exam (LECTURE ONLY)'!Z$20:AI$20, "CLO1", 'Exam (LECTURE ONLY)'!Z187:AI187) / 'Exam (LECTURE ONLY)'!AN$6),
IF(AND('PRINTABLE (per grading)'!H$16="OUTPUT", 'PRINTABLE (per grading)'!B$13="Prelim"), IF(ISERROR(SUMIF(OUTPUT!C$20:M$20, "CLO1", OUTPUT!C187:M187) / OUTPUT!AL$6), "", SUMIF(OUTPUT!C$20:M$20, "CLO1", OUTPUT!C187:M187) / OUTPUT!AL$6),
IF(AND('PRINTABLE (per grading)'!H$16="OUTPUT", 'PRINTABLE (per grading)'!B$13="Midterm"), IF(ISERROR(SUMIF(OUTPUT!O$20:Y$20, "CLO1", OUTPUT!O187:Y187) / OUTPUT!AM$6), "", SUMIF(OUTPUT!O$20:Y$20, "CLO1", OUTPUT!O187:Y187) / OUTPUT!AM$6),
IF(AND('PRINTABLE (per grading)'!H$16="OUTPUT", 'PRINTABLE (per grading)'!B$13="Final"), IF(ISERROR(SUMIF(OUTPUT!AA$20:AI$20, "CLO1", OUTPUT!AA187:AI187) / OUTPUT!AN$6), "", SUMIF(OUTPUT!AA$20:AI$20, "CLO1", OUTPUT!AA187:AI187) / OUTPUT!AN$6),
"")))))),"")</f>
        <v/>
      </c>
      <c r="P185" s="286" t="str">
        <f aca="false">IF(B185&lt;&gt;"",IF(O185="","",IF(O185&lt;0.5,1,IF(AND(O185&gt;=0.5,O185&lt;P$10),2,IF(O185&gt;=P$10,3)))),"")</f>
        <v/>
      </c>
      <c r="Q185" s="287" t="str">
        <f aca="false">IF(B185 &lt;&gt; "",IFERROR(IF(AVERAGE(M185,O185)&gt;=P$10,"Y","N"),""),"")</f>
        <v/>
      </c>
      <c r="R185" s="194" t="str">
        <f aca="false">IF(B185 &lt;&gt; "", IFERROR(IF(C$16 = "PRELIM", SUMIF('Database (LECTURE-RES-PRAC)'!D$14:AG$14, "CLO2", 'Database (LECTURE-RES-PRAC)'!D182:AG182) / 'Grade computation'!F$5, IF(C$16 = "MIDTERM", SUMIF('Database (LECTURE-RES-PRAC)'!AJ$14:BM$14, "CLO2", 'Database (LECTURE-RES-PRAC)'!AJ182:BM182) / 'Grade computation'!G$5, IF(C$16 = "FINAL", SUMIF('Database (LECTURE-RES-PRAC)'!BP$14:CS$14, "CLO2", 'Database (LECTURE-RES-PRAC)'!BP182:CS182) / 'Grade computation'!H$5,""))),""),"")</f>
        <v/>
      </c>
      <c r="S185" s="286" t="str">
        <f aca="false">IF(B185&lt;&gt;"",IF(R185="","",IF(R185&lt;0.5,1,IF(AND(R185&gt;=0.5,R185&lt;P$10),2,IF(R185&gt;=P$10,3)))),"")</f>
        <v/>
      </c>
      <c r="T185" s="194" t="str">
        <f aca="false">IF(B185 &lt;&gt; "",IF(AND('PRINTABLE (per grading)'!H$16="EXAM", 'PRINTABLE (per grading)'!B$13="Prelim"), IF(ISERROR(SUMIF('Exam (LECTURE ONLY)'!D$20:M$20, "CLO2", 'Exam (LECTURE ONLY)'!D187:M187) / 'Exam (LECTURE ONLY)'!AL$7), "", SUMIF('Exam (LECTURE ONLY)'!D$20:M$20, "CLO2", 'Exam (LECTURE ONLY)'!D187:M187) /'Exam (LECTURE ONLY)'!AL$7),
IF(AND('PRINTABLE (per grading)'!H$16="EXAM", 'PRINTABLE (per grading)'!B$13="Midterm"), IF(ISERROR(SUMIF('Exam (LECTURE ONLY)'!O$20:X$20, "CLO2", 'Exam (LECTURE ONLY)'!O187:X187) / 'Exam (LECTURE ONLY)'!AM$7), "", SUMIF('Exam (LECTURE ONLY)'!O$20:X$20, "CLO2", 'Exam (LECTURE ONLY)'!O187:X187) / 'Exam (LECTURE ONLY)'!AM$7),
IF(AND('PRINTABLE (per grading)'!H$16="EXAM", 'PRINTABLE (per grading)'!B$13="Final"), IF(ISERROR(SUMIF('Exam (LECTURE ONLY)'!Z$20:AI$20, "CLO2", 'Exam (LECTURE ONLY)'!Z187:AI187) / 'Exam (LECTURE ONLY)'!AN$7), "", SUMIF('Exam (LECTURE ONLY)'!Z$20:AI$20, "CLO2", 'Exam (LECTURE ONLY)'!Z187:AI187) / 'Exam (LECTURE ONLY)'!AN$7),
IF(AND('PRINTABLE (per grading)'!H$16="OUTPUT", 'PRINTABLE (per grading)'!B$13="Prelim"), IF(ISERROR(SUMIF(OUTPUT!C$20:M$20, "CLO2", OUTPUT!C187:M187) / OUTPUT!AL$7), "", SUMIF(OUTPUT!C$20:M$20, "CLO2", OUTPUT!C187:M187) / OUTPUT!AL$7),
IF(AND('PRINTABLE (per grading)'!H$16="OUTPUT", 'PRINTABLE (per grading)'!B$13="Midterm"), IF(ISERROR(SUMIF(OUTPUT!O$20:Y$20, "CLO2", OUTPUT!O187:Y187) / OUTPUT!AM$7), "", SUMIF(OUTPUT!O$20:Y$20, "CLO2", OUTPUT!O187:Y187) / OUTPUT!AM$7),
IF(AND('PRINTABLE (per grading)'!H$16="OUTPUT", 'PRINTABLE (per grading)'!B$13="Final"), IF(ISERROR(SUMIF(OUTPUT!AA$20:AI$20, "CLO2", OUTPUT!AA187:AI187) / OUTPUT!AN$7), "", SUMIF(OUTPUT!AA$20:AI$20, "CLO2", OUTPUT!AA187:AI187) / OUTPUT!AN$7),
"")))))),"")</f>
        <v/>
      </c>
      <c r="U185" s="286" t="str">
        <f aca="false">IF(B185&lt;&gt;"",IF(T185="","",IF(T185&lt;0.5,1,IF(AND(T185&gt;=0.5,T185&lt;P$10),2,IF(T185&gt;=P$10,3)))),"")</f>
        <v/>
      </c>
      <c r="V185" s="287" t="str">
        <f aca="false">IF(B185 &lt;&gt; "",IFERROR(IF(AVERAGE(R185,T185)&gt;=P$10,"Y","N"),""),"")</f>
        <v/>
      </c>
      <c r="W185" s="194" t="str">
        <f aca="false">IF(B185 &lt;&gt; "", IFERROR(IF(C$16 = "PRELIM", SUMIF('Database (LECTURE-RES-PRAC)'!D$14:AG$14, "CLO3", 'Database (LECTURE-RES-PRAC)'!D182:AG182) / 'Grade computation'!F$6, IF(C$16 = "MIDTERM", SUMIF('Database (LECTURE-RES-PRAC)'!AJ$14:BM$14, "CLO3", 'Database (LECTURE-RES-PRAC)'!AJ182:BM182) / 'Grade computation'!G$6, IF(C$16 = "FINAL", SUMIF('Database (LECTURE-RES-PRAC)'!BP$14:CS$14, "CLO3", 'Database (LECTURE-RES-PRAC)'!BP182:CS182) / 'Grade computation'!H$6,""))),""),"")</f>
        <v/>
      </c>
      <c r="X185" s="286" t="str">
        <f aca="false">IF(B185&lt;&gt;"",IF(W185="","",IF(W185&lt;0.5,1,IF(AND(W185&gt;=0.5,W185&lt;P$10),2,IF(W185&gt;=P$10,3)))),"")</f>
        <v/>
      </c>
      <c r="Y185" s="194" t="str">
        <f aca="false">IF(B185 &lt;&gt; "",IF(AND('PRINTABLE (per grading)'!H$16="EXAM", 'PRINTABLE (per grading)'!B$13="Prelim"), IF(ISERROR(SUMIF('Exam (LECTURE ONLY)'!D$20:M$20, "CLO3", 'Exam (LECTURE ONLY)'!D187:M187) / 'Exam (LECTURE ONLY)'!AL$8), "", SUMIF('Exam (LECTURE ONLY)'!D$20:M$20, "CLO3", 'Exam (LECTURE ONLY)'!D187:M187) /'Exam (LECTURE ONLY)'!AL$8),
IF(AND('PRINTABLE (per grading)'!H$16="EXAM", 'PRINTABLE (per grading)'!B$13="Midterm"), IF(ISERROR(SUMIF('Exam (LECTURE ONLY)'!O$20:X$20, "CLO3", 'Exam (LECTURE ONLY)'!O187:X187) / 'Exam (LECTURE ONLY)'!AM$8), "", SUMIF('Exam (LECTURE ONLY)'!O$20:X$20, "CLO3", 'Exam (LECTURE ONLY)'!O187:X187) / 'Exam (LECTURE ONLY)'!AM$8),
IF(AND('PRINTABLE (per grading)'!H$16="EXAM", 'PRINTABLE (per grading)'!B$13="Final"), IF(ISERROR(SUMIF('Exam (LECTURE ONLY)'!Z$20:AI$20, "CLO3", 'Exam (LECTURE ONLY)'!Z187:AI187) / 'Exam (LECTURE ONLY)'!AN$8), "", SUMIF('Exam (LECTURE ONLY)'!Z$20:AI$20, "CLO3", 'Exam (LECTURE ONLY)'!Z187:AI187) / 'Exam (LECTURE ONLY)'!AN$8),
IF(AND('PRINTABLE (per grading)'!H$16="OUTPUT", 'PRINTABLE (per grading)'!B$13="Prelim"), IF(ISERROR(SUMIF(OUTPUT!C$20:M$20, "CLO3", OUTPUT!C187:M187) / OUTPUT!AL$8), "", SUMIF(OUTPUT!C$20:M$20, "CLO3", OUTPUT!C187:M187) / OUTPUT!AL$8),
IF(AND('PRINTABLE (per grading)'!H$16="OUTPUT", 'PRINTABLE (per grading)'!B$13="Midterm"), IF(ISERROR(SUMIF(OUTPUT!O$20:Y$20, "CLO3", OUTPUT!O187:Y187) / OUTPUT!AM$8), "", SUMIF(OUTPUT!O$20:Y$20, "CLO3", OUTPUT!O187:Y187) / OUTPUT!AM$8),
IF(AND('PRINTABLE (per grading)'!H$16="OUTPUT", 'PRINTABLE (per grading)'!B$13="Final"), IF(ISERROR(SUMIF(OUTPUT!AA$20:AI$20, "CLO3", OUTPUT!AA187:AI187) / OUTPUT!AN$8), "", SUMIF(OUTPUT!AA$20:AI$20, "CLO3", OUTPUT!AA187:AI187) / OUTPUT!AN$8),
"" )))))),"")</f>
        <v/>
      </c>
      <c r="Z185" s="286" t="str">
        <f aca="false">IF(B185&lt;&gt;"",IF(Y185="","",IF(Y185&lt;0.5,1,IF(AND(Y185&gt;=0.5,Y185&lt;P$10),2,IF(Y185&gt;=P$10,3)))),"")</f>
        <v/>
      </c>
      <c r="AA185" s="287" t="str">
        <f aca="false">IF(B185 &lt;&gt; "",IFERROR(IF(AVERAGE(W185,Y185)&gt;=P$10,"Y","N"),""),"")</f>
        <v/>
      </c>
      <c r="AB185" s="194" t="str">
        <f aca="false">IF(B185 &lt;&gt; "", IFERROR(IF(C$16 = "PRELIM", SUMIF('Database (LECTURE-RES-PRAC)'!D$14:AG$14, "CLO4", 'Database (LECTURE-RES-PRAC)'!D182:AG182) / 'Grade computation'!F$7, IF(C$16 = "MIDTERM", SUMIF('Database (LECTURE-RES-PRAC)'!AJ$14:BM$14, "CLO4", 'Database (LECTURE-RES-PRAC)'!AJ182:BM182) / 'Grade computation'!G$7, IF(C$16 = "FINAL", SUMIF('Database (LECTURE-RES-PRAC)'!BP$14:CS$14, "CLO4", 'Database (LECTURE-RES-PRAC)'!BP182:CS182) / 'Grade computation'!H$7,""))),""),"")</f>
        <v/>
      </c>
      <c r="AC185" s="286" t="str">
        <f aca="false">IF(B185&lt;&gt;"",IF(AB185="","",IF(AB185&lt;0.5,1,IF(AND(AB185&gt;=0.5,AB185&lt;P$10),2,IF(AB185&gt;=P$10,3)))),"")</f>
        <v/>
      </c>
      <c r="AD185" s="194" t="str">
        <f aca="false">IF(B185 &lt;&gt; "",IF(AND('PRINTABLE (per grading)'!H$16="EXAM", 'PRINTABLE (per grading)'!B$13="Prelim"), IF(ISERROR(SUMIF('Exam (LECTURE ONLY)'!D$20:M$20, "CLO4", 'Exam (LECTURE ONLY)'!D187:M187) / 'Exam (LECTURE ONLY)'!AL$9), "", SUMIF('Exam (LECTURE ONLY)'!D$20:M$20, "CLO4", 'Exam (LECTURE ONLY)'!D187:M187) /'Exam (LECTURE ONLY)'!AL$9),
IF(AND('PRINTABLE (per grading)'!H$16="EXAM", 'PRINTABLE (per grading)'!B$13="Midterm"), IF(ISERROR(SUMIF('Exam (LECTURE ONLY)'!O$20:X$20, "CLO4", 'Exam (LECTURE ONLY)'!O187:X187) / 'Exam (LECTURE ONLY)'!AM$9), "", SUMIF('Exam (LECTURE ONLY)'!O$20:X$20, "CLO4", 'Exam (LECTURE ONLY)'!O187:X187) / 'Exam (LECTURE ONLY)'!AM$9),
IF(AND('PRINTABLE (per grading)'!H$16="EXAM", 'PRINTABLE (per grading)'!B$13="Final"), IF(ISERROR(SUMIF('Exam (LECTURE ONLY)'!Z$20:AI$20, "CLO4", 'Exam (LECTURE ONLY)'!Z187:AI187) / 'Exam (LECTURE ONLY)'!AN$9), "", SUMIF('Exam (LECTURE ONLY)'!Z$20:AI$20, "CLO4", 'Exam (LECTURE ONLY)'!Z187:AI187) / 'Exam (LECTURE ONLY)'!AN$9),
IF(AND('PRINTABLE (per grading)'!H$16="OUTPUT", 'PRINTABLE (per grading)'!B$13="Prelim"), IF(ISERROR(SUMIF(OUTPUT!C$20:M$20, "CLO4", OUTPUT!C187:M187) / OUTPUT!AL$9), "", SUMIF(OUTPUT!C$20:M$20, "CLO4", OUTPUT!C187:M187) / OUTPUT!AL$9),
IF(AND('PRINTABLE (per grading)'!H$16="OUTPUT", 'PRINTABLE (per grading)'!B$13="Midterm"), IF(ISERROR(SUMIF(OUTPUT!O$20:Y$20, "CLO4", OUTPUT!O187:Y187) / OUTPUT!AM$9), "", SUMIF(OUTPUT!O$20:Y$20, "CLO4", OUTPUT!O187:Y187) / OUTPUT!AM$9),
IF(AND('PRINTABLE (per grading)'!H$16="OUTPUT", 'PRINTABLE (per grading)'!B$13="Final"), IF(ISERROR(SUMIF(OUTPUT!AA$20:AI$20, "CLO4", OUTPUT!AA187:AI187) / OUTPUT!AN$9), "", SUMIF(OUTPUT!AA$20:AI$20, "CLO4", OUTPUT!AA187:AI187) / OUTPUT!AN$9),
"")))))),"")</f>
        <v/>
      </c>
      <c r="AE185" s="286" t="str">
        <f aca="false">IF(B185&lt;&gt;"",IF(AD185="","",IF(AD185&lt;0.5,1,IF(AND(AD185&gt;=0.5,AD185&lt;P$10),2,IF(AD185&gt;=P$10,3)))),"")</f>
        <v/>
      </c>
      <c r="AF185" s="287" t="str">
        <f aca="false">IF(B185 &lt;&gt; "",IFERROR(IF(AVERAGE(AB185,AD185)&gt;=P$10,"Y","N"),""),"")</f>
        <v/>
      </c>
      <c r="AG185" s="194" t="str">
        <f aca="false">IF(B185 &lt;&gt; "", IFERROR(IF(C$16 = "PRELIM", SUMIF('Database (LECTURE-RES-PRAC)'!D$14:AG$14, "CLO5", 'Database (LECTURE-RES-PRAC)'!D182:AG182) / 'Grade computation'!F$8, IF(C$16 = "MIDTERM", SUMIF('Database (LECTURE-RES-PRAC)'!AJ$14:BM$14, "CLO5", 'Database (LECTURE-RES-PRAC)'!AJ182:BM182) / 'Grade computation'!G$8, IF(C$16 = "FINAL", SUMIF('Database (LECTURE-RES-PRAC)'!BP$14:CS$14, "CLO5", 'Database (LECTURE-RES-PRAC)'!BP182:CS182) / 'Grade computation'!H$8,""))),""),"")</f>
        <v/>
      </c>
      <c r="AH185" s="286" t="str">
        <f aca="false">IF(B185&lt;&gt;"",IF(AG185="","",IF(AG185&lt;0.5,1,IF(AND(AG185&gt;=0.5,AG185&lt;P$10),2,IF(AG185&gt;=P$10,3)))),"")</f>
        <v/>
      </c>
      <c r="AI185" s="194" t="str">
        <f aca="false">IF(B185 &lt;&gt; "",IF(AND('PRINTABLE (per grading)'!H$16="EXAM", 'PRINTABLE (per grading)'!B$13="Prelim"), IF(ISERROR(SUMIF('Exam (LECTURE ONLY)'!D$20:M$20, "CLO5", 'Exam (LECTURE ONLY)'!D187:M187) / 'Exam (LECTURE ONLY)'!AL$10), "", SUMIF('Exam (LECTURE ONLY)'!D$20:M$20, "CLO5", 'Exam (LECTURE ONLY)'!D187:M187) /'Exam (LECTURE ONLY)'!AL$10),
IF(AND('PRINTABLE (per grading)'!H$16="EXAM", 'PRINTABLE (per grading)'!B$13="Midterm"), IF(ISERROR(SUMIF('Exam (LECTURE ONLY)'!O$20:X$20, "CLO5", 'Exam (LECTURE ONLY)'!O187:X187) / 'Exam (LECTURE ONLY)'!AM$10), "", SUMIF('Exam (LECTURE ONLY)'!O$20:X$20, "CLO5", 'Exam (LECTURE ONLY)'!O187:X187) / 'Exam (LECTURE ONLY)'!AM$10),
IF(AND('PRINTABLE (per grading)'!H$16="EXAM", 'PRINTABLE (per grading)'!B$13="Final"), IF(ISERROR(SUMIF('Exam (LECTURE ONLY)'!Z$20:AI$20, "CLO5", 'Exam (LECTURE ONLY)'!Z187:AI187) / 'Exam (LECTURE ONLY)'!AN$10), "", SUMIF('Exam (LECTURE ONLY)'!Z$20:AI$20, "CLO5", 'Exam (LECTURE ONLY)'!Z187:AI187) / 'Exam (LECTURE ONLY)'!AN$10),
IF(AND('PRINTABLE (per grading)'!H$16="OUTPUT", 'PRINTABLE (per grading)'!B$13="Prelim"), IF(ISERROR(SUMIF(OUTPUT!C$20:M$20, "CLO5", OUTPUT!C187:M187) / OUTPUT!AL$10), "", SUMIF(OUTPUT!C$20:M$20, "CLO5", OUTPUT!C187:M187) / OUTPUT!AL$10),
IF(AND('PRINTABLE (per grading)'!H$16="OUTPUT", 'PRINTABLE (per grading)'!B$13="Midterm"), IF(ISERROR(SUMIF(OUTPUT!O$20:Y$20, "CLO5", OUTPUT!O187:Y187) / OUTPUT!AM$10), "", SUMIF(OUTPUT!O$20:Y$20, "CLO5", OUTPUT!O187:Y187) / OUTPUT!AM$10),
IF(AND('PRINTABLE (per grading)'!H$16="OUTPUT", 'PRINTABLE (per grading)'!B$13="Final"), IF(ISERROR(SUMIF(OUTPUT!AA$20:AI$20, "CLO5", OUTPUT!AA187:AI187) / OUTPUT!AN$10), "", SUMIF(OUTPUT!AA$20:AI$20, "CLO5", OUTPUT!AA187:AI187) / OUTPUT!AN$10),
"")))))),"")</f>
        <v/>
      </c>
      <c r="AJ185" s="286" t="str">
        <f aca="false">IF(B185&lt;&gt;"",IF(AI185="","",IF(AI185&lt;0.5,1,IF(AND(AI185&gt;=0.5,AI185&lt;P$10),2,IF(AI185&gt;=P$10,3)))),"")</f>
        <v/>
      </c>
      <c r="AK185" s="287" t="str">
        <f aca="false">IF(B185 &lt;&gt; "",IFERROR(IF(AVERAGE(AG185,AI185)&gt;=P$10,"Y","N"),""),"")</f>
        <v/>
      </c>
      <c r="AL185" s="194" t="str">
        <f aca="false">IF(B185 &lt;&gt; "", IFERROR(IF(C$16 = "PRELIM", SUMIF('Database (LECTURE-RES-PRAC)'!D$14:AG$14, "CLO6", 'Database (LECTURE-RES-PRAC)'!D182:AG182) / 'Grade computation'!F$9, IF(C$16 = "MIDTERM", SUMIF('Database (LECTURE-RES-PRAC)'!AJ$14:BM$14, "CLO6", 'Database (LECTURE-RES-PRAC)'!AJ182:BM182) / 'Grade computation'!G$9, IF(C$16 = "FINAL", SUMIF('Database (LECTURE-RES-PRAC)'!BP$14:CS$14, "CLO6", 'Database (LECTURE-RES-PRAC)'!BP182:CS182) / 'Grade computation'!H$9,""))),""),"")</f>
        <v/>
      </c>
      <c r="AM185" s="286" t="str">
        <f aca="false">IF(B185&lt;&gt;"",IF(AL185="","",IF(AL185&lt;0.5,1,IF(AND(AL185&gt;=0.5,AL185&lt;P$10),2,IF(AL185&gt;=P$10,3)))),"")</f>
        <v/>
      </c>
      <c r="AN185" s="194" t="str">
        <f aca="false">IF(B185 &lt;&gt; "",IF(AND('PRINTABLE (per grading)'!H$16="EXAM", 'PRINTABLE (per grading)'!B$13="Prelim"), IF(ISERROR(SUMIF('Exam (LECTURE ONLY)'!D$20:M$20, "CLO6", 'Exam (LECTURE ONLY)'!D187:M187) / 'Exam (LECTURE ONLY)'!AL$11), "", SUMIF('Exam (LECTURE ONLY)'!D$20:M$20, "CLO6", 'Exam (LECTURE ONLY)'!D187:M187) /'Exam (LECTURE ONLY)'!AL$11),
IF(AND('PRINTABLE (per grading)'!H$16="EXAM", 'PRINTABLE (per grading)'!B$13="Midterm"), IF(ISERROR(SUMIF('Exam (LECTURE ONLY)'!O$20:X$20, "CLO6", 'Exam (LECTURE ONLY)'!O187:X187) / 'Exam (LECTURE ONLY)'!AM$11), "", SUMIF('Exam (LECTURE ONLY)'!O$20:X$20, "CLO6", 'Exam (LECTURE ONLY)'!O187:X187) / 'Exam (LECTURE ONLY)'!AM$11),
IF(AND('PRINTABLE (per grading)'!H$16="EXAM", 'PRINTABLE (per grading)'!B$13="Final"), IF(ISERROR(SUMIF('Exam (LECTURE ONLY)'!Z$20:AI$20, "CLO6", 'Exam (LECTURE ONLY)'!Z187:AI187) / 'Exam (LECTURE ONLY)'!AN$11), "", SUMIF('Exam (LECTURE ONLY)'!Z$20:AI$20, "CLO6", 'Exam (LECTURE ONLY)'!Z187:AI187) / 'Exam (LECTURE ONLY)'!AN$11),
IF(AND('PRINTABLE (per grading)'!H$16="OUTPUT", 'PRINTABLE (per grading)'!B$13="Prelim"), IF(ISERROR(SUMIF(OUTPUT!C$20:M$20, "CLO6", OUTPUT!C187:M187) / OUTPUT!AL$11), "", SUMIF(OUTPUT!C$20:M$20, "CLO6", OUTPUT!C187:M187) / OUTPUT!AL$11),
IF(AND('PRINTABLE (per grading)'!H$16="OUTPUT", 'PRINTABLE (per grading)'!B$13="Midterm"), IF(ISERROR(SUMIF(OUTPUT!O$20:Y$20, "CLO6", OUTPUT!O187:Y187) / OUTPUT!AM$11), "", SUMIF(OUTPUT!O$20:Y$20, "CLO6", OUTPUT!O187:Y187) / OUTPUT!AM$11),
IF(AND('PRINTABLE (per grading)'!H$16="OUTPUT", 'PRINTABLE (per grading)'!B$13="Final"), IF(ISERROR(SUMIF(OUTPUT!AA$20:AI$20, "CLO6", OUTPUT!AA187:AI187) / OUTPUT!AN$11), "", SUMIF(OUTPUT!AA$20:AI$20, "CLO6", OUTPUT!AA187:AI187) / OUTPUT!AN$11),
"")))))),"")</f>
        <v/>
      </c>
      <c r="AO185" s="286" t="str">
        <f aca="false">IF(B185&lt;&gt;"",IF(AN185="","",IF(AN185&lt;0.5,1,IF(AND(AN185&gt;=0.5,AN185&lt;P$10),2,IF(AN185&gt;=P$10,3)))),"")</f>
        <v/>
      </c>
      <c r="AP185" s="287" t="str">
        <f aca="false">IF(B185 &lt;&gt; "",IFERROR(IF(AVERAGE(AL185,AN185)&gt;=P$10,"Y","N"),""),"")</f>
        <v/>
      </c>
      <c r="AQ185" s="194" t="str">
        <f aca="false">IF(B185 &lt;&gt; "", IFERROR(IF(C$16 = "PRELIM", SUMIF('Database (LECTURE-RES-PRAC)'!D$14:AG$14, "CLO7", 'Database (LECTURE-RES-PRAC)'!D182:AG182) / 'Grade computation'!F$10, IF(C$16 = "MIDTERM", SUMIF('Database (LECTURE-RES-PRAC)'!AJ$14:BM$14, "CLO7", 'Database (LECTURE-RES-PRAC)'!AJ182:BM182) / 'Grade computation'!G$10, IF(C$16 = "FINAL", SUMIF('Database (LECTURE-RES-PRAC)'!BP$14:CS$14, "CLO7", 'Database (LECTURE-RES-PRAC)'!BP182:CS182) / 'Grade computation'!H$10,""))),""),"")</f>
        <v/>
      </c>
      <c r="AR185" s="286" t="str">
        <f aca="false">IF(B185&lt;&gt;"",IF(AQ185="","",IF(AQ185&lt;0.5,1,IF(AND(AQ185&gt;=0.5,AQ185&lt;P$10),2,IF(AQ185&gt;=P$10,3)))),"")</f>
        <v/>
      </c>
      <c r="AS185" s="194" t="str">
        <f aca="false">IF(B185 &lt;&gt; "",IF(AND('PRINTABLE (per grading)'!H$16="EXAM", 'PRINTABLE (per grading)'!B$13="Prelim"), IF(ISERROR(SUMIF('Exam (LECTURE ONLY)'!D$20:M$20, "CLO7", 'Exam (LECTURE ONLY)'!D187:M187) / 'Exam (LECTURE ONLY)'!AL$12), "", SUMIF('Exam (LECTURE ONLY)'!D$20:M$20, "CLO7", 'Exam (LECTURE ONLY)'!D187:M187) /'Exam (LECTURE ONLY)'!AL$12),
IF(AND('PRINTABLE (per grading)'!H$16="EXAM", 'PRINTABLE (per grading)'!B$13="Midterm"), IF(ISERROR(SUMIF('Exam (LECTURE ONLY)'!O$20:X$20, "CLO7", 'Exam (LECTURE ONLY)'!O187:X187) / 'Exam (LECTURE ONLY)'!AM$12), "", SUMIF('Exam (LECTURE ONLY)'!O$20:X$20, "CLO7", 'Exam (LECTURE ONLY)'!O187:X187) / 'Exam (LECTURE ONLY)'!AM$12),
IF(AND('PRINTABLE (per grading)'!H$16="EXAM", 'PRINTABLE (per grading)'!B$13="Final"), IF(ISERROR(SUMIF('Exam (LECTURE ONLY)'!Z$20:AI$20, "CLO7", 'Exam (LECTURE ONLY)'!Z187:AI187) / 'Exam (LECTURE ONLY)'!AN$12), "", SUMIF('Exam (LECTURE ONLY)'!Z$20:AI$20, "CLO7", 'Exam (LECTURE ONLY)'!Z187:AI187) / 'Exam (LECTURE ONLY)'!AN$12),
IF(AND('PRINTABLE (per grading)'!H$16="OUTPUT", 'PRINTABLE (per grading)'!B$13="Prelim"), IF(ISERROR(SUMIF(OUTPUT!C$20:M$20, "CLO7", OUTPUT!C187:M187) / OUTPUT!AL$12), "", SUMIF(OUTPUT!C$20:M$20, "CLO7", OUTPUT!C187:M187) / OUTPUT!AL$12),
IF(AND('PRINTABLE (per grading)'!H$16="OUTPUT", 'PRINTABLE (per grading)'!B$13="Midterm"), IF(ISERROR(SUMIF(OUTPUT!O$20:Y$20, "CLO7", OUTPUT!O187:Y187) / OUTPUT!AM$12), "", SUMIF(OUTPUT!O$20:Y$20, "CLO7", OUTPUT!O187:Y187) / OUTPUT!AM$12),
IF(AND('PRINTABLE (per grading)'!H$16="OUTPUT", 'PRINTABLE (per grading)'!B$13="Final"), IF(ISERROR(SUMIF(OUTPUT!AA$20:AI$20, "CLO7", OUTPUT!AA187:AI187) / OUTPUT!AN$12), "", SUMIF(OUTPUT!AA$20:AI$20, "CLO7", OUTPUT!AA187:AI187) / OUTPUT!AN$12),
"")))))),"")</f>
        <v/>
      </c>
      <c r="AT185" s="286" t="str">
        <f aca="false">IF(B185&lt;&gt;"",IF(AS185="","",IF(AS185&lt;0.5,1,IF(AND(AS185&gt;=0.5,AS185&lt;P$10),2,IF(AS185&gt;=P$10,3)))),"")</f>
        <v/>
      </c>
      <c r="AU185" s="287" t="str">
        <f aca="false">IF(B185 &lt;&gt; "",IFERROR(IF(AVERAGE(AQ185,AS185)&gt;=P$10,"Y","N"),""),"")</f>
        <v/>
      </c>
      <c r="AV185" s="194" t="str">
        <f aca="false">IF(B185 &lt;&gt; "", IFERROR(IF(C$16 = "PRELIM", SUMIF('Database (LECTURE-RES-PRAC)'!D$14:AG$14, "CLO8", 'Database (LECTURE-RES-PRAC)'!D182:AG182) / 'Grade computation'!F$11, IF(C$16 = "MIDTERM", SUMIF('Database (LECTURE-RES-PRAC)'!AJ$14:BM$14, "CLO8", 'Database (LECTURE-RES-PRAC)'!AJ182:BM182) / 'Grade computation'!G$11, IF(C$16 = "FINAL", SUMIF('Database (LECTURE-RES-PRAC)'!BP$14:CS$14, "CLO8", 'Database (LECTURE-RES-PRAC)'!BP182:CS182) / 'Grade computation'!H$11,""))),""),"")</f>
        <v/>
      </c>
      <c r="AW185" s="286" t="str">
        <f aca="false">IF(B185&lt;&gt;"",IF(AV185="","",IF(AV185&lt;0.5,1,IF(AND(AV185&gt;=0.5,AV185&lt;P$10),2,IF(AV185&gt;=P$10,3)))),"")</f>
        <v/>
      </c>
      <c r="AX185" s="194" t="str">
        <f aca="false">IF(B185 &lt;&gt; "",IF(AND('PRINTABLE (per grading)'!H$16="EXAM", 'PRINTABLE (per grading)'!B$13="Prelim"), IF(ISERROR(SUMIF('Exam (LECTURE ONLY)'!D$20:M$20, "CLO8", 'Exam (LECTURE ONLY)'!D187:M187) / 'Exam (LECTURE ONLY)'!AL$13), "", SUMIF('Exam (LECTURE ONLY)'!D$20:M$20, "CLO8", 'Exam (LECTURE ONLY)'!D187:M187) /'Exam (LECTURE ONLY)'!AL$13),
IF(AND('PRINTABLE (per grading)'!H$16="EXAM", 'PRINTABLE (per grading)'!B$13="Midterm"), IF(ISERROR(SUMIF('Exam (LECTURE ONLY)'!O$20:X$20, "CLO8", 'Exam (LECTURE ONLY)'!O187:X187) / 'Exam (LECTURE ONLY)'!AM$13), "", SUMIF('Exam (LECTURE ONLY)'!O$20:X$20, "CLO8", 'Exam (LECTURE ONLY)'!O187:X187) / 'Exam (LECTURE ONLY)'!AM$13),
IF(AND('PRINTABLE (per grading)'!H$16="EXAM", 'PRINTABLE (per grading)'!B$13="Final"), IF(ISERROR(SUMIF('Exam (LECTURE ONLY)'!Z$20:AI$20, "CLO8", 'Exam (LECTURE ONLY)'!Z187:AI187) / 'Exam (LECTURE ONLY)'!AN$13), "", SUMIF('Exam (LECTURE ONLY)'!Z$20:AI$20, "CLO8", 'Exam (LECTURE ONLY)'!Z187:AI187) / 'Exam (LECTURE ONLY)'!AN$13),
IF(AND('PRINTABLE (per grading)'!H$16="OUTPUT", 'PRINTABLE (per grading)'!B$13="Prelim"), IF(ISERROR(SUMIF(OUTPUT!C$20:M$20, "CLO8", OUTPUT!C187:M187) / OUTPUT!AL$13), "", SUMIF(OUTPUT!C$20:M$20, "CLO8", OUTPUT!C187:M187) / OUTPUT!AL$13),
IF(AND('PRINTABLE (per grading)'!H$16="OUTPUT", 'PRINTABLE (per grading)'!B$13="Midterm"), IF(ISERROR(SUMIF(OUTPUT!O$20:Y$20, "CLO8", OUTPUT!O187:Y187) / OUTPUT!AM$13), "", SUMIF(OUTPUT!O$20:Y$20, "CLO8", OUTPUT!O187:Y187) / OUTPUT!AM$13),
IF(AND('PRINTABLE (per grading)'!H$16="OUTPUT", 'PRINTABLE (per grading)'!B$13="Final"), IF(ISERROR(SUMIF(OUTPUT!AA$20:AI$20, "CLO8", OUTPUT!AA187:AI187) / OUTPUT!AN$13), "", SUMIF(OUTPUT!AA$20:AI$20, "CLO8", OUTPUT!AA187:AI187) / OUTPUT!AN$13),
"")))))),"")</f>
        <v/>
      </c>
      <c r="AY185" s="286" t="str">
        <f aca="false">IF(B185&lt;&gt;"",IF(AX185="","",IF(AX185&lt;0.5,1,IF(AND(AX185&gt;=0.5,AX185&lt;P$10),2,IF(AX185&gt;=P$10,3)))),"")</f>
        <v/>
      </c>
      <c r="AZ185" s="287" t="str">
        <f aca="false">IF(B185 &lt;&gt; "",IFERROR(IF(AVERAGE(AV185,AX185)&gt;=P$10,"Y","N"),""),"")</f>
        <v/>
      </c>
      <c r="BA185" s="194" t="str">
        <f aca="false">IF(B185 &lt;&gt; "", IFERROR(IF(C$16 = "PRELIM", SUMIF('Database (LECTURE-RES-PRAC)'!D$14:AG$14, "CLO9", 'Database (LECTURE-RES-PRAC)'!D182:AG182) / 'Grade computation'!F$12, IF(C$16 = "MIDTERM", SUMIF('Database (LECTURE-RES-PRAC)'!AJ$14:BM$14, "CLO9", 'Database (LECTURE-RES-PRAC)'!AJ182:BM182) / 'Grade computation'!G$12, IF(C$16 = "FINAL", SUMIF('Database (LECTURE-RES-PRAC)'!BP$14:CS$14, "CLO9", 'Database (LECTURE-RES-PRAC)'!BP182:CS182) / 'Grade computation'!H$12,""))),""),"")</f>
        <v/>
      </c>
      <c r="BB185" s="286" t="str">
        <f aca="false">IF(B185&lt;&gt;"",IF(BA185="","",IF(BA185&lt;0.5,1,IF(AND(BA185&gt;=0.5,BA185&lt;P$10),2,IF(BA185&gt;=P$10,3)))),"")</f>
        <v/>
      </c>
      <c r="BC185" s="194" t="str">
        <f aca="false">IF(B185 &lt;&gt; "",IF(AND('PRINTABLE (per grading)'!H$16="EXAM", 'PRINTABLE (per grading)'!B$13="Prelim"), IF(ISERROR(SUMIF('Exam (LECTURE ONLY)'!D$20:M$20, "CLO9", 'Exam (LECTURE ONLY)'!D187:M187) / 'Exam (LECTURE ONLY)'!AL$14), "", SUMIF('Exam (LECTURE ONLY)'!D$20:M$20, "CLO9", 'Exam (LECTURE ONLY)'!D187:M187) /'Exam (LECTURE ONLY)'!AL$14),
IF(AND('PRINTABLE (per grading)'!H$16="EXAM", 'PRINTABLE (per grading)'!B$13="Midterm"), IF(ISERROR(SUMIF('Exam (LECTURE ONLY)'!O$20:X$20, "CLO9", 'Exam (LECTURE ONLY)'!O187:X187) / 'Exam (LECTURE ONLY)'!AM$14), "", SUMIF('Exam (LECTURE ONLY)'!O$20:X$20, "CLO9", 'Exam (LECTURE ONLY)'!O187:X187) / 'Exam (LECTURE ONLY)'!AM$14),
IF(AND('PRINTABLE (per grading)'!H$16="EXAM", 'PRINTABLE (per grading)'!B$13="Final"), IF(ISERROR(SUMIF('Exam (LECTURE ONLY)'!Z$20:AI$20, "CLO9", 'Exam (LECTURE ONLY)'!Z187:AI187) / 'Exam (LECTURE ONLY)'!AN$14), "", SUMIF('Exam (LECTURE ONLY)'!Z$20:AI$20, "CLO9", 'Exam (LECTURE ONLY)'!Z187:AI187) / 'Exam (LECTURE ONLY)'!AN$14),
IF(AND('PRINTABLE (per grading)'!H$16="OUTPUT", 'PRINTABLE (per grading)'!B$13="Prelim"), IF(ISERROR(SUMIF(OUTPUT!C$20:M$20, "CLO9", OUTPUT!C187:M187) / OUTPUT!AL$14), "", SUMIF(OUTPUT!C$20:M$20, "CLO9", OUTPUT!C187:M187) / OUTPUT!AL$14),
IF(AND('PRINTABLE (per grading)'!H$16="OUTPUT", 'PRINTABLE (per grading)'!B$13="Midterm"), IF(ISERROR(SUMIF(OUTPUT!O$20:Y$20, "CLO9", OUTPUT!O187:Y187) / OUTPUT!AM$14), "", SUMIF(OUTPUT!O$20:Y$20, "CLO9", OUTPUT!O187:Y187) / OUTPUT!AM$14),
IF(AND('PRINTABLE (per grading)'!H$16="OUTPUT", 'PRINTABLE (per grading)'!B$13="Final"), IF(ISERROR(SUMIF(OUTPUT!AA$20:AI$20, "CLO9", OUTPUT!AA187:AI187) / OUTPUT!AN$14), "", SUMIF(OUTPUT!AA$20:AI$20, "CLO9", OUTPUT!AA187:AI187) / OUTPUT!AN$14),
"")))))),"")</f>
        <v/>
      </c>
      <c r="BD185" s="286" t="str">
        <f aca="false">IF(B185&lt;&gt;"",IF(BC185="","",IF(BC185&lt;0.5,1,IF(AND(BC185&gt;=0.5,BC185&lt;P$10),2,IF(BC185&gt;=P$10,3)))),"")</f>
        <v/>
      </c>
      <c r="BE185" s="287" t="str">
        <f aca="false">IF(B185 &lt;&gt; "",IFERROR(IF(AVERAGE(BA185,BC185)&gt;=P$10,"Y","N"),""),"")</f>
        <v/>
      </c>
      <c r="BF185" s="194" t="str">
        <f aca="false">IF(B185 &lt;&gt; "", IFERROR(IF(C$16 = "PRELIM", SUMIF('Database (LECTURE-RES-PRAC)'!D$14:AG$14, "CLO10", 'Database (LECTURE-RES-PRAC)'!D182:AG182) / 'Grade computation'!F$13, IF(C$16 = "MIDTERM", SUMIF('Database (LECTURE-RES-PRAC)'!AJ$14:BM$14, "CLO10", 'Database (LECTURE-RES-PRAC)'!AJ182:BM182) / 'Grade computation'!G$13, IF(C$16 = "FINAL", SUMIF('Database (LECTURE-RES-PRAC)'!BP$14:CS$14, "CLO10", 'Database (LECTURE-RES-PRAC)'!BP182:CS182) / 'Grade computation'!H$13,""))),""),"")</f>
        <v/>
      </c>
      <c r="BG185" s="286" t="str">
        <f aca="false">IF(B185&lt;&gt;"",IF(BF185="","",IF(BF185&lt;0.5,1,IF(AND(BF185&gt;=0.5,BF185&lt;P$10),2,IF(BF185&gt;=P$10,3)))),"")</f>
        <v/>
      </c>
      <c r="BH185" s="194" t="str">
        <f aca="false">IF(B185 &lt;&gt; "",IF(AND('PRINTABLE (per grading)'!H$16="EXAM", 'PRINTABLE (per grading)'!B$13="Prelim"), IF(ISERROR(SUMIF('Exam (LECTURE ONLY)'!D$20:M$20, "CLO10", 'Exam (LECTURE ONLY)'!D187:M187) / 'Exam (LECTURE ONLY)'!AL$15), "", SUMIF('Exam (LECTURE ONLY)'!D$20:M$20, "CLO10", 'Exam (LECTURE ONLY)'!D187:M187) /'Exam (LECTURE ONLY)'!AL$15),
IF(AND('PRINTABLE (per grading)'!H$16="EXAM", 'PRINTABLE (per grading)'!B$13="Midterm"), IF(ISERROR(SUMIF('Exam (LECTURE ONLY)'!O$20:X$20, "CLO10", 'Exam (LECTURE ONLY)'!O187:X187) / 'Exam (LECTURE ONLY)'!AM$15), "", SUMIF('Exam (LECTURE ONLY)'!O$20:X$20, "CLO10", 'Exam (LECTURE ONLY)'!O187:X187) / 'Exam (LECTURE ONLY)'!AM$15),
IF(AND('PRINTABLE (per grading)'!H$16="EXAM", 'PRINTABLE (per grading)'!B$13="Final"), IF(ISERROR(SUMIF('Exam (LECTURE ONLY)'!Z$20:AI$20, "CLO10", 'Exam (LECTURE ONLY)'!Z187:AI187) / 'Exam (LECTURE ONLY)'!AN$15), "", SUMIF('Exam (LECTURE ONLY)'!Z$20:AI$20, "CLO10", 'Exam (LECTURE ONLY)'!Z187:AI187) / 'Exam (LECTURE ONLY)'!AN$15),
IF(AND('PRINTABLE (per grading)'!H$16="OUTPUT", 'PRINTABLE (per grading)'!B$13="Prelim"), IF(ISERROR(SUMIF(OUTPUT!C$20:M$20, "CLO10", OUTPUT!C187:M187) / OUTPUT!AL$15), "", SUMIF(OUTPUT!C$20:M$20, "CLO10", OUTPUT!C187:M187) / OUTPUT!AL$15),
IF(AND('PRINTABLE (per grading)'!H$16="OUTPUT", 'PRINTABLE (per grading)'!B$13="Midterm"), IF(ISERROR(SUMIF(OUTPUT!O$20:Y$20, "CLO10", OUTPUT!O187:Y187) / OUTPUT!AM$15), "", SUMIF(OUTPUT!O$20:Y$20, "CLO10", OUTPUT!O187:Y187) / OUTPUT!AM$15),
IF(AND('PRINTABLE (per grading)'!H$16="OUTPUT", 'PRINTABLE (per grading)'!B$13="Final"), IF(ISERROR(SUMIF(OUTPUT!AA$20:AI$20, "CLO10", OUTPUT!AA187:AI187) / OUTPUT!AN$15), "", SUMIF(OUTPUT!AA$20:AI$20, "CLO10", OUTPUT!AA187:AI187) / OUTPUT!AN$15),
"")))))),"")</f>
        <v/>
      </c>
      <c r="BI185" s="286" t="str">
        <f aca="false">IF(B185&lt;&gt;"",IF(BH185="","",IF(BH185&lt;0.5,1,IF(AND(BH185&gt;=0.5,BH185&lt;P$10),2,IF(BH185&gt;=P$10,3)))),"")</f>
        <v/>
      </c>
      <c r="BJ185" s="287" t="str">
        <f aca="false">IF(B185 &lt;&gt; "",IFERROR(IF(AVERAGE(BF185,BH185)&gt;=P$10,"Y","N"),""),"")</f>
        <v/>
      </c>
      <c r="BK185" s="8"/>
    </row>
    <row r="186" customFormat="false" ht="19.5" hidden="false" customHeight="true" outlineLevel="0" collapsed="false">
      <c r="A186" s="228" t="str">
        <f aca="false">IF(ISBLANK('Database (LECTURE-RES-PRAC)'!A183),"",'Database (LECTURE-RES-PRAC)'!A183)</f>
        <v/>
      </c>
      <c r="B186" s="229" t="str">
        <f aca="false">IF(ISBLANK('Database (LECTURE-RES-PRAC)'!B183),"",'Database (LECTURE-RES-PRAC)'!B183)</f>
        <v/>
      </c>
      <c r="C186" s="230" t="str">
        <f aca="false">IF(B186&lt;&gt;"",IF(C$16="PRELIM",'Grade computation'!C186, IF(C$16="MIDTERM",'Grade computation'!K186, IF(C$16="FINAL",'Grade computation'!S186,""))),"")</f>
        <v/>
      </c>
      <c r="D186" s="231" t="str">
        <f aca="false">IF(B186&lt;&gt;"",IFERROR(IF(B$11="80-20", (((C186/C$19)*X$6)+X$7)*D$18, IF(B$11="60-40", (((C186/C$19)*Y$6)+Y$7)*D$18, 0)),0),"")</f>
        <v/>
      </c>
      <c r="E186" s="230" t="str">
        <f aca="false">IF(B186&lt;&gt;"", IF(C$16="PRELIM",'Grade computation'!E186, IF(C$16="MIDTERM",'Grade computation'!M186, IF(C$16="FINAL",'Grade computation'!U186,""))),"")</f>
        <v/>
      </c>
      <c r="F186" s="232" t="str">
        <f aca="false">IF(B186&lt;&gt;"",IFERROR(IF(B$11="80-20", (((E186/E$19)*X$6)+X$7)*F$18, IF(B$11="60-40", (((E186/E$19)*Y$6)+Y$7)*F$18, 0)),0),"")</f>
        <v/>
      </c>
      <c r="G186" s="233" t="str">
        <f aca="false">IF(B186&lt;&gt;"",IFERROR((D186+F186),0),"")</f>
        <v/>
      </c>
      <c r="H186" s="234" t="str">
        <f aca="false">IF(B186&lt;&gt;"",IF(C$16="PRELIM", 'Grade computation'!H186, IF(C$16="MIDTERM", 'Grade computation'!P186, IF(C$16="FINAL",'Grade computation'!X186, ""))),"")</f>
        <v/>
      </c>
      <c r="I186" s="233" t="str">
        <f aca="false">IF(B186&lt;&gt;"",IFERROR(IF(B$11="80-20", (((H186/H$19)*X$6)+X$7)*I$19, IF(B$11="60-40", (((H186/H$19)*Y$6)+Y$7)*I$19, 0)),0),"")</f>
        <v/>
      </c>
      <c r="J186" s="237" t="str">
        <f aca="false">IFERROR((G186+I186),"")</f>
        <v/>
      </c>
      <c r="K186" s="183" t="str">
        <f aca="false">IFERROR(IF(J186="","",IF(J186&gt;=75,"PASSED","FAILED")),"")</f>
        <v/>
      </c>
      <c r="L186" s="183"/>
      <c r="M186" s="194" t="str">
        <f aca="false">IF(B186 &lt;&gt; "", IFERROR(IF(C$16 = "PRELIM", SUMIF('Database (LECTURE-RES-PRAC)'!D$14:AG$14, "CLO1", 'Database (LECTURE-RES-PRAC)'!D183:AG183) / 'Grade computation'!F$4, IF(C$16 = "MIDTERM", SUMIF('Database (LECTURE-RES-PRAC)'!AJ$14:BM$14, "CLO1", 'Database (LECTURE-RES-PRAC)'!AJ183:BM183) / 'Grade computation'!G$4, IF(C$16 = "FINAL", SUMIF('Database (LECTURE-RES-PRAC)'!BP$14:CS$14, "CLO1", 'Database (LECTURE-RES-PRAC)'!BP183:CS183) / 'Grade computation'!H$4,""))),""),"")</f>
        <v/>
      </c>
      <c r="N186" s="286" t="str">
        <f aca="false">IF(B186&lt;&gt;"",IF(M186="","",IF(M186&lt;0.5,1,IF(AND(M186&gt;=0.5,M186&lt;P$10),2,IF(M186&gt;=P$10,3)))),"")</f>
        <v/>
      </c>
      <c r="O186" s="194" t="str">
        <f aca="false">IF(B186 &lt;&gt; "",IF(AND('PRINTABLE (per grading)'!H$16="EXAM", 'PRINTABLE (per grading)'!B$13="Prelim"), IF(ISERROR(SUMIF('Exam (LECTURE ONLY)'!D$20:M$20, "CLO1", 'Exam (LECTURE ONLY)'!D188:M188) / 'Exam (LECTURE ONLY)'!AL$6), "", SUMIF('Exam (LECTURE ONLY)'!D$20:M$20, "CLO1", 'Exam (LECTURE ONLY)'!D188:M188) /'Exam (LECTURE ONLY)'!AL$6),
IF(AND('PRINTABLE (per grading)'!H$16="EXAM", 'PRINTABLE (per grading)'!B$13="Midterm"), IF(ISERROR(SUMIF('Exam (LECTURE ONLY)'!O$20:X$20, "CLO1", 'Exam (LECTURE ONLY)'!O188:X188) / 'Exam (LECTURE ONLY)'!AM$6), "", SUMIF('Exam (LECTURE ONLY)'!O$20:X$20, "CLO1", 'Exam (LECTURE ONLY)'!O188:X188) / 'Exam (LECTURE ONLY)'!AM$6),
IF(AND('PRINTABLE (per grading)'!H$16="EXAM", 'PRINTABLE (per grading)'!B$13="Final"), IF(ISERROR(SUMIF('Exam (LECTURE ONLY)'!Z$20:AI$20, "CLO1", 'Exam (LECTURE ONLY)'!Z188:AI188) / 'Exam (LECTURE ONLY)'!AN$6), "", SUMIF('Exam (LECTURE ONLY)'!Z$20:AI$20, "CLO1", 'Exam (LECTURE ONLY)'!Z188:AI188) / 'Exam (LECTURE ONLY)'!AN$6),
IF(AND('PRINTABLE (per grading)'!H$16="OUTPUT", 'PRINTABLE (per grading)'!B$13="Prelim"), IF(ISERROR(SUMIF(OUTPUT!C$20:M$20, "CLO1", OUTPUT!C188:M188) / OUTPUT!AL$6), "", SUMIF(OUTPUT!C$20:M$20, "CLO1", OUTPUT!C188:M188) / OUTPUT!AL$6),
IF(AND('PRINTABLE (per grading)'!H$16="OUTPUT", 'PRINTABLE (per grading)'!B$13="Midterm"), IF(ISERROR(SUMIF(OUTPUT!O$20:Y$20, "CLO1", OUTPUT!O188:Y188) / OUTPUT!AM$6), "", SUMIF(OUTPUT!O$20:Y$20, "CLO1", OUTPUT!O188:Y188) / OUTPUT!AM$6),
IF(AND('PRINTABLE (per grading)'!H$16="OUTPUT", 'PRINTABLE (per grading)'!B$13="Final"), IF(ISERROR(SUMIF(OUTPUT!AA$20:AI$20, "CLO1", OUTPUT!AA188:AI188) / OUTPUT!AN$6), "", SUMIF(OUTPUT!AA$20:AI$20, "CLO1", OUTPUT!AA188:AI188) / OUTPUT!AN$6),
"")))))),"")</f>
        <v/>
      </c>
      <c r="P186" s="286" t="str">
        <f aca="false">IF(B186&lt;&gt;"",IF(O186="","",IF(O186&lt;0.5,1,IF(AND(O186&gt;=0.5,O186&lt;P$10),2,IF(O186&gt;=P$10,3)))),"")</f>
        <v/>
      </c>
      <c r="Q186" s="287" t="str">
        <f aca="false">IF(B186 &lt;&gt; "",IFERROR(IF(AVERAGE(M186,O186)&gt;=P$10,"Y","N"),""),"")</f>
        <v/>
      </c>
      <c r="R186" s="194" t="str">
        <f aca="false">IF(B186 &lt;&gt; "", IFERROR(IF(C$16 = "PRELIM", SUMIF('Database (LECTURE-RES-PRAC)'!D$14:AG$14, "CLO2", 'Database (LECTURE-RES-PRAC)'!D183:AG183) / 'Grade computation'!F$5, IF(C$16 = "MIDTERM", SUMIF('Database (LECTURE-RES-PRAC)'!AJ$14:BM$14, "CLO2", 'Database (LECTURE-RES-PRAC)'!AJ183:BM183) / 'Grade computation'!G$5, IF(C$16 = "FINAL", SUMIF('Database (LECTURE-RES-PRAC)'!BP$14:CS$14, "CLO2", 'Database (LECTURE-RES-PRAC)'!BP183:CS183) / 'Grade computation'!H$5,""))),""),"")</f>
        <v/>
      </c>
      <c r="S186" s="286" t="str">
        <f aca="false">IF(B186&lt;&gt;"",IF(R186="","",IF(R186&lt;0.5,1,IF(AND(R186&gt;=0.5,R186&lt;P$10),2,IF(R186&gt;=P$10,3)))),"")</f>
        <v/>
      </c>
      <c r="T186" s="194" t="str">
        <f aca="false">IF(B186 &lt;&gt; "",IF(AND('PRINTABLE (per grading)'!H$16="EXAM", 'PRINTABLE (per grading)'!B$13="Prelim"), IF(ISERROR(SUMIF('Exam (LECTURE ONLY)'!D$20:M$20, "CLO2", 'Exam (LECTURE ONLY)'!D188:M188) / 'Exam (LECTURE ONLY)'!AL$7), "", SUMIF('Exam (LECTURE ONLY)'!D$20:M$20, "CLO2", 'Exam (LECTURE ONLY)'!D188:M188) /'Exam (LECTURE ONLY)'!AL$7),
IF(AND('PRINTABLE (per grading)'!H$16="EXAM", 'PRINTABLE (per grading)'!B$13="Midterm"), IF(ISERROR(SUMIF('Exam (LECTURE ONLY)'!O$20:X$20, "CLO2", 'Exam (LECTURE ONLY)'!O188:X188) / 'Exam (LECTURE ONLY)'!AM$7), "", SUMIF('Exam (LECTURE ONLY)'!O$20:X$20, "CLO2", 'Exam (LECTURE ONLY)'!O188:X188) / 'Exam (LECTURE ONLY)'!AM$7),
IF(AND('PRINTABLE (per grading)'!H$16="EXAM", 'PRINTABLE (per grading)'!B$13="Final"), IF(ISERROR(SUMIF('Exam (LECTURE ONLY)'!Z$20:AI$20, "CLO2", 'Exam (LECTURE ONLY)'!Z188:AI188) / 'Exam (LECTURE ONLY)'!AN$7), "", SUMIF('Exam (LECTURE ONLY)'!Z$20:AI$20, "CLO2", 'Exam (LECTURE ONLY)'!Z188:AI188) / 'Exam (LECTURE ONLY)'!AN$7),
IF(AND('PRINTABLE (per grading)'!H$16="OUTPUT", 'PRINTABLE (per grading)'!B$13="Prelim"), IF(ISERROR(SUMIF(OUTPUT!C$20:M$20, "CLO2", OUTPUT!C188:M188) / OUTPUT!AL$7), "", SUMIF(OUTPUT!C$20:M$20, "CLO2", OUTPUT!C188:M188) / OUTPUT!AL$7),
IF(AND('PRINTABLE (per grading)'!H$16="OUTPUT", 'PRINTABLE (per grading)'!B$13="Midterm"), IF(ISERROR(SUMIF(OUTPUT!O$20:Y$20, "CLO2", OUTPUT!O188:Y188) / OUTPUT!AM$7), "", SUMIF(OUTPUT!O$20:Y$20, "CLO2", OUTPUT!O188:Y188) / OUTPUT!AM$7),
IF(AND('PRINTABLE (per grading)'!H$16="OUTPUT", 'PRINTABLE (per grading)'!B$13="Final"), IF(ISERROR(SUMIF(OUTPUT!AA$20:AI$20, "CLO2", OUTPUT!AA188:AI188) / OUTPUT!AN$7), "", SUMIF(OUTPUT!AA$20:AI$20, "CLO2", OUTPUT!AA188:AI188) / OUTPUT!AN$7),
"")))))),"")</f>
        <v/>
      </c>
      <c r="U186" s="286" t="str">
        <f aca="false">IF(B186&lt;&gt;"",IF(T186="","",IF(T186&lt;0.5,1,IF(AND(T186&gt;=0.5,T186&lt;P$10),2,IF(T186&gt;=P$10,3)))),"")</f>
        <v/>
      </c>
      <c r="V186" s="287" t="str">
        <f aca="false">IF(B186 &lt;&gt; "",IFERROR(IF(AVERAGE(R186,T186)&gt;=P$10,"Y","N"),""),"")</f>
        <v/>
      </c>
      <c r="W186" s="194" t="str">
        <f aca="false">IF(B186 &lt;&gt; "", IFERROR(IF(C$16 = "PRELIM", SUMIF('Database (LECTURE-RES-PRAC)'!D$14:AG$14, "CLO3", 'Database (LECTURE-RES-PRAC)'!D183:AG183) / 'Grade computation'!F$6, IF(C$16 = "MIDTERM", SUMIF('Database (LECTURE-RES-PRAC)'!AJ$14:BM$14, "CLO3", 'Database (LECTURE-RES-PRAC)'!AJ183:BM183) / 'Grade computation'!G$6, IF(C$16 = "FINAL", SUMIF('Database (LECTURE-RES-PRAC)'!BP$14:CS$14, "CLO3", 'Database (LECTURE-RES-PRAC)'!BP183:CS183) / 'Grade computation'!H$6,""))),""),"")</f>
        <v/>
      </c>
      <c r="X186" s="286" t="str">
        <f aca="false">IF(B186&lt;&gt;"",IF(W186="","",IF(W186&lt;0.5,1,IF(AND(W186&gt;=0.5,W186&lt;P$10),2,IF(W186&gt;=P$10,3)))),"")</f>
        <v/>
      </c>
      <c r="Y186" s="194" t="str">
        <f aca="false">IF(B186 &lt;&gt; "",IF(AND('PRINTABLE (per grading)'!H$16="EXAM", 'PRINTABLE (per grading)'!B$13="Prelim"), IF(ISERROR(SUMIF('Exam (LECTURE ONLY)'!D$20:M$20, "CLO3", 'Exam (LECTURE ONLY)'!D188:M188) / 'Exam (LECTURE ONLY)'!AL$8), "", SUMIF('Exam (LECTURE ONLY)'!D$20:M$20, "CLO3", 'Exam (LECTURE ONLY)'!D188:M188) /'Exam (LECTURE ONLY)'!AL$8),
IF(AND('PRINTABLE (per grading)'!H$16="EXAM", 'PRINTABLE (per grading)'!B$13="Midterm"), IF(ISERROR(SUMIF('Exam (LECTURE ONLY)'!O$20:X$20, "CLO3", 'Exam (LECTURE ONLY)'!O188:X188) / 'Exam (LECTURE ONLY)'!AM$8), "", SUMIF('Exam (LECTURE ONLY)'!O$20:X$20, "CLO3", 'Exam (LECTURE ONLY)'!O188:X188) / 'Exam (LECTURE ONLY)'!AM$8),
IF(AND('PRINTABLE (per grading)'!H$16="EXAM", 'PRINTABLE (per grading)'!B$13="Final"), IF(ISERROR(SUMIF('Exam (LECTURE ONLY)'!Z$20:AI$20, "CLO3", 'Exam (LECTURE ONLY)'!Z188:AI188) / 'Exam (LECTURE ONLY)'!AN$8), "", SUMIF('Exam (LECTURE ONLY)'!Z$20:AI$20, "CLO3", 'Exam (LECTURE ONLY)'!Z188:AI188) / 'Exam (LECTURE ONLY)'!AN$8),
IF(AND('PRINTABLE (per grading)'!H$16="OUTPUT", 'PRINTABLE (per grading)'!B$13="Prelim"), IF(ISERROR(SUMIF(OUTPUT!C$20:M$20, "CLO3", OUTPUT!C188:M188) / OUTPUT!AL$8), "", SUMIF(OUTPUT!C$20:M$20, "CLO3", OUTPUT!C188:M188) / OUTPUT!AL$8),
IF(AND('PRINTABLE (per grading)'!H$16="OUTPUT", 'PRINTABLE (per grading)'!B$13="Midterm"), IF(ISERROR(SUMIF(OUTPUT!O$20:Y$20, "CLO3", OUTPUT!O188:Y188) / OUTPUT!AM$8), "", SUMIF(OUTPUT!O$20:Y$20, "CLO3", OUTPUT!O188:Y188) / OUTPUT!AM$8),
IF(AND('PRINTABLE (per grading)'!H$16="OUTPUT", 'PRINTABLE (per grading)'!B$13="Final"), IF(ISERROR(SUMIF(OUTPUT!AA$20:AI$20, "CLO3", OUTPUT!AA188:AI188) / OUTPUT!AN$8), "", SUMIF(OUTPUT!AA$20:AI$20, "CLO3", OUTPUT!AA188:AI188) / OUTPUT!AN$8),
"" )))))),"")</f>
        <v/>
      </c>
      <c r="Z186" s="286" t="str">
        <f aca="false">IF(B186&lt;&gt;"",IF(Y186="","",IF(Y186&lt;0.5,1,IF(AND(Y186&gt;=0.5,Y186&lt;P$10),2,IF(Y186&gt;=P$10,3)))),"")</f>
        <v/>
      </c>
      <c r="AA186" s="287" t="str">
        <f aca="false">IF(B186 &lt;&gt; "",IFERROR(IF(AVERAGE(W186,Y186)&gt;=P$10,"Y","N"),""),"")</f>
        <v/>
      </c>
      <c r="AB186" s="194" t="str">
        <f aca="false">IF(B186 &lt;&gt; "", IFERROR(IF(C$16 = "PRELIM", SUMIF('Database (LECTURE-RES-PRAC)'!D$14:AG$14, "CLO4", 'Database (LECTURE-RES-PRAC)'!D183:AG183) / 'Grade computation'!F$7, IF(C$16 = "MIDTERM", SUMIF('Database (LECTURE-RES-PRAC)'!AJ$14:BM$14, "CLO4", 'Database (LECTURE-RES-PRAC)'!AJ183:BM183) / 'Grade computation'!G$7, IF(C$16 = "FINAL", SUMIF('Database (LECTURE-RES-PRAC)'!BP$14:CS$14, "CLO4", 'Database (LECTURE-RES-PRAC)'!BP183:CS183) / 'Grade computation'!H$7,""))),""),"")</f>
        <v/>
      </c>
      <c r="AC186" s="286" t="str">
        <f aca="false">IF(B186&lt;&gt;"",IF(AB186="","",IF(AB186&lt;0.5,1,IF(AND(AB186&gt;=0.5,AB186&lt;P$10),2,IF(AB186&gt;=P$10,3)))),"")</f>
        <v/>
      </c>
      <c r="AD186" s="194" t="str">
        <f aca="false">IF(B186 &lt;&gt; "",IF(AND('PRINTABLE (per grading)'!H$16="EXAM", 'PRINTABLE (per grading)'!B$13="Prelim"), IF(ISERROR(SUMIF('Exam (LECTURE ONLY)'!D$20:M$20, "CLO4", 'Exam (LECTURE ONLY)'!D188:M188) / 'Exam (LECTURE ONLY)'!AL$9), "", SUMIF('Exam (LECTURE ONLY)'!D$20:M$20, "CLO4", 'Exam (LECTURE ONLY)'!D188:M188) /'Exam (LECTURE ONLY)'!AL$9),
IF(AND('PRINTABLE (per grading)'!H$16="EXAM", 'PRINTABLE (per grading)'!B$13="Midterm"), IF(ISERROR(SUMIF('Exam (LECTURE ONLY)'!O$20:X$20, "CLO4", 'Exam (LECTURE ONLY)'!O188:X188) / 'Exam (LECTURE ONLY)'!AM$9), "", SUMIF('Exam (LECTURE ONLY)'!O$20:X$20, "CLO4", 'Exam (LECTURE ONLY)'!O188:X188) / 'Exam (LECTURE ONLY)'!AM$9),
IF(AND('PRINTABLE (per grading)'!H$16="EXAM", 'PRINTABLE (per grading)'!B$13="Final"), IF(ISERROR(SUMIF('Exam (LECTURE ONLY)'!Z$20:AI$20, "CLO4", 'Exam (LECTURE ONLY)'!Z188:AI188) / 'Exam (LECTURE ONLY)'!AN$9), "", SUMIF('Exam (LECTURE ONLY)'!Z$20:AI$20, "CLO4", 'Exam (LECTURE ONLY)'!Z188:AI188) / 'Exam (LECTURE ONLY)'!AN$9),
IF(AND('PRINTABLE (per grading)'!H$16="OUTPUT", 'PRINTABLE (per grading)'!B$13="Prelim"), IF(ISERROR(SUMIF(OUTPUT!C$20:M$20, "CLO4", OUTPUT!C188:M188) / OUTPUT!AL$9), "", SUMIF(OUTPUT!C$20:M$20, "CLO4", OUTPUT!C188:M188) / OUTPUT!AL$9),
IF(AND('PRINTABLE (per grading)'!H$16="OUTPUT", 'PRINTABLE (per grading)'!B$13="Midterm"), IF(ISERROR(SUMIF(OUTPUT!O$20:Y$20, "CLO4", OUTPUT!O188:Y188) / OUTPUT!AM$9), "", SUMIF(OUTPUT!O$20:Y$20, "CLO4", OUTPUT!O188:Y188) / OUTPUT!AM$9),
IF(AND('PRINTABLE (per grading)'!H$16="OUTPUT", 'PRINTABLE (per grading)'!B$13="Final"), IF(ISERROR(SUMIF(OUTPUT!AA$20:AI$20, "CLO4", OUTPUT!AA188:AI188) / OUTPUT!AN$9), "", SUMIF(OUTPUT!AA$20:AI$20, "CLO4", OUTPUT!AA188:AI188) / OUTPUT!AN$9),
"")))))),"")</f>
        <v/>
      </c>
      <c r="AE186" s="286" t="str">
        <f aca="false">IF(B186&lt;&gt;"",IF(AD186="","",IF(AD186&lt;0.5,1,IF(AND(AD186&gt;=0.5,AD186&lt;P$10),2,IF(AD186&gt;=P$10,3)))),"")</f>
        <v/>
      </c>
      <c r="AF186" s="287" t="str">
        <f aca="false">IF(B186 &lt;&gt; "",IFERROR(IF(AVERAGE(AB186,AD186)&gt;=P$10,"Y","N"),""),"")</f>
        <v/>
      </c>
      <c r="AG186" s="194" t="str">
        <f aca="false">IF(B186 &lt;&gt; "", IFERROR(IF(C$16 = "PRELIM", SUMIF('Database (LECTURE-RES-PRAC)'!D$14:AG$14, "CLO5", 'Database (LECTURE-RES-PRAC)'!D183:AG183) / 'Grade computation'!F$8, IF(C$16 = "MIDTERM", SUMIF('Database (LECTURE-RES-PRAC)'!AJ$14:BM$14, "CLO5", 'Database (LECTURE-RES-PRAC)'!AJ183:BM183) / 'Grade computation'!G$8, IF(C$16 = "FINAL", SUMIF('Database (LECTURE-RES-PRAC)'!BP$14:CS$14, "CLO5", 'Database (LECTURE-RES-PRAC)'!BP183:CS183) / 'Grade computation'!H$8,""))),""),"")</f>
        <v/>
      </c>
      <c r="AH186" s="286" t="str">
        <f aca="false">IF(B186&lt;&gt;"",IF(AG186="","",IF(AG186&lt;0.5,1,IF(AND(AG186&gt;=0.5,AG186&lt;P$10),2,IF(AG186&gt;=P$10,3)))),"")</f>
        <v/>
      </c>
      <c r="AI186" s="194" t="str">
        <f aca="false">IF(B186 &lt;&gt; "",IF(AND('PRINTABLE (per grading)'!H$16="EXAM", 'PRINTABLE (per grading)'!B$13="Prelim"), IF(ISERROR(SUMIF('Exam (LECTURE ONLY)'!D$20:M$20, "CLO5", 'Exam (LECTURE ONLY)'!D188:M188) / 'Exam (LECTURE ONLY)'!AL$10), "", SUMIF('Exam (LECTURE ONLY)'!D$20:M$20, "CLO5", 'Exam (LECTURE ONLY)'!D188:M188) /'Exam (LECTURE ONLY)'!AL$10),
IF(AND('PRINTABLE (per grading)'!H$16="EXAM", 'PRINTABLE (per grading)'!B$13="Midterm"), IF(ISERROR(SUMIF('Exam (LECTURE ONLY)'!O$20:X$20, "CLO5", 'Exam (LECTURE ONLY)'!O188:X188) / 'Exam (LECTURE ONLY)'!AM$10), "", SUMIF('Exam (LECTURE ONLY)'!O$20:X$20, "CLO5", 'Exam (LECTURE ONLY)'!O188:X188) / 'Exam (LECTURE ONLY)'!AM$10),
IF(AND('PRINTABLE (per grading)'!H$16="EXAM", 'PRINTABLE (per grading)'!B$13="Final"), IF(ISERROR(SUMIF('Exam (LECTURE ONLY)'!Z$20:AI$20, "CLO5", 'Exam (LECTURE ONLY)'!Z188:AI188) / 'Exam (LECTURE ONLY)'!AN$10), "", SUMIF('Exam (LECTURE ONLY)'!Z$20:AI$20, "CLO5", 'Exam (LECTURE ONLY)'!Z188:AI188) / 'Exam (LECTURE ONLY)'!AN$10),
IF(AND('PRINTABLE (per grading)'!H$16="OUTPUT", 'PRINTABLE (per grading)'!B$13="Prelim"), IF(ISERROR(SUMIF(OUTPUT!C$20:M$20, "CLO5", OUTPUT!C188:M188) / OUTPUT!AL$10), "", SUMIF(OUTPUT!C$20:M$20, "CLO5", OUTPUT!C188:M188) / OUTPUT!AL$10),
IF(AND('PRINTABLE (per grading)'!H$16="OUTPUT", 'PRINTABLE (per grading)'!B$13="Midterm"), IF(ISERROR(SUMIF(OUTPUT!O$20:Y$20, "CLO5", OUTPUT!O188:Y188) / OUTPUT!AM$10), "", SUMIF(OUTPUT!O$20:Y$20, "CLO5", OUTPUT!O188:Y188) / OUTPUT!AM$10),
IF(AND('PRINTABLE (per grading)'!H$16="OUTPUT", 'PRINTABLE (per grading)'!B$13="Final"), IF(ISERROR(SUMIF(OUTPUT!AA$20:AI$20, "CLO5", OUTPUT!AA188:AI188) / OUTPUT!AN$10), "", SUMIF(OUTPUT!AA$20:AI$20, "CLO5", OUTPUT!AA188:AI188) / OUTPUT!AN$10),
"")))))),"")</f>
        <v/>
      </c>
      <c r="AJ186" s="286" t="str">
        <f aca="false">IF(B186&lt;&gt;"",IF(AI186="","",IF(AI186&lt;0.5,1,IF(AND(AI186&gt;=0.5,AI186&lt;P$10),2,IF(AI186&gt;=P$10,3)))),"")</f>
        <v/>
      </c>
      <c r="AK186" s="287" t="str">
        <f aca="false">IF(B186 &lt;&gt; "",IFERROR(IF(AVERAGE(AG186,AI186)&gt;=P$10,"Y","N"),""),"")</f>
        <v/>
      </c>
      <c r="AL186" s="194" t="str">
        <f aca="false">IF(B186 &lt;&gt; "", IFERROR(IF(C$16 = "PRELIM", SUMIF('Database (LECTURE-RES-PRAC)'!D$14:AG$14, "CLO6", 'Database (LECTURE-RES-PRAC)'!D183:AG183) / 'Grade computation'!F$9, IF(C$16 = "MIDTERM", SUMIF('Database (LECTURE-RES-PRAC)'!AJ$14:BM$14, "CLO6", 'Database (LECTURE-RES-PRAC)'!AJ183:BM183) / 'Grade computation'!G$9, IF(C$16 = "FINAL", SUMIF('Database (LECTURE-RES-PRAC)'!BP$14:CS$14, "CLO6", 'Database (LECTURE-RES-PRAC)'!BP183:CS183) / 'Grade computation'!H$9,""))),""),"")</f>
        <v/>
      </c>
      <c r="AM186" s="286" t="str">
        <f aca="false">IF(B186&lt;&gt;"",IF(AL186="","",IF(AL186&lt;0.5,1,IF(AND(AL186&gt;=0.5,AL186&lt;P$10),2,IF(AL186&gt;=P$10,3)))),"")</f>
        <v/>
      </c>
      <c r="AN186" s="194" t="str">
        <f aca="false">IF(B186 &lt;&gt; "",IF(AND('PRINTABLE (per grading)'!H$16="EXAM", 'PRINTABLE (per grading)'!B$13="Prelim"), IF(ISERROR(SUMIF('Exam (LECTURE ONLY)'!D$20:M$20, "CLO6", 'Exam (LECTURE ONLY)'!D188:M188) / 'Exam (LECTURE ONLY)'!AL$11), "", SUMIF('Exam (LECTURE ONLY)'!D$20:M$20, "CLO6", 'Exam (LECTURE ONLY)'!D188:M188) /'Exam (LECTURE ONLY)'!AL$11),
IF(AND('PRINTABLE (per grading)'!H$16="EXAM", 'PRINTABLE (per grading)'!B$13="Midterm"), IF(ISERROR(SUMIF('Exam (LECTURE ONLY)'!O$20:X$20, "CLO6", 'Exam (LECTURE ONLY)'!O188:X188) / 'Exam (LECTURE ONLY)'!AM$11), "", SUMIF('Exam (LECTURE ONLY)'!O$20:X$20, "CLO6", 'Exam (LECTURE ONLY)'!O188:X188) / 'Exam (LECTURE ONLY)'!AM$11),
IF(AND('PRINTABLE (per grading)'!H$16="EXAM", 'PRINTABLE (per grading)'!B$13="Final"), IF(ISERROR(SUMIF('Exam (LECTURE ONLY)'!Z$20:AI$20, "CLO6", 'Exam (LECTURE ONLY)'!Z188:AI188) / 'Exam (LECTURE ONLY)'!AN$11), "", SUMIF('Exam (LECTURE ONLY)'!Z$20:AI$20, "CLO6", 'Exam (LECTURE ONLY)'!Z188:AI188) / 'Exam (LECTURE ONLY)'!AN$11),
IF(AND('PRINTABLE (per grading)'!H$16="OUTPUT", 'PRINTABLE (per grading)'!B$13="Prelim"), IF(ISERROR(SUMIF(OUTPUT!C$20:M$20, "CLO6", OUTPUT!C188:M188) / OUTPUT!AL$11), "", SUMIF(OUTPUT!C$20:M$20, "CLO6", OUTPUT!C188:M188) / OUTPUT!AL$11),
IF(AND('PRINTABLE (per grading)'!H$16="OUTPUT", 'PRINTABLE (per grading)'!B$13="Midterm"), IF(ISERROR(SUMIF(OUTPUT!O$20:Y$20, "CLO6", OUTPUT!O188:Y188) / OUTPUT!AM$11), "", SUMIF(OUTPUT!O$20:Y$20, "CLO6", OUTPUT!O188:Y188) / OUTPUT!AM$11),
IF(AND('PRINTABLE (per grading)'!H$16="OUTPUT", 'PRINTABLE (per grading)'!B$13="Final"), IF(ISERROR(SUMIF(OUTPUT!AA$20:AI$20, "CLO6", OUTPUT!AA188:AI188) / OUTPUT!AN$11), "", SUMIF(OUTPUT!AA$20:AI$20, "CLO6", OUTPUT!AA188:AI188) / OUTPUT!AN$11),
"")))))),"")</f>
        <v/>
      </c>
      <c r="AO186" s="286" t="str">
        <f aca="false">IF(B186&lt;&gt;"",IF(AN186="","",IF(AN186&lt;0.5,1,IF(AND(AN186&gt;=0.5,AN186&lt;P$10),2,IF(AN186&gt;=P$10,3)))),"")</f>
        <v/>
      </c>
      <c r="AP186" s="287" t="str">
        <f aca="false">IF(B186 &lt;&gt; "",IFERROR(IF(AVERAGE(AL186,AN186)&gt;=P$10,"Y","N"),""),"")</f>
        <v/>
      </c>
      <c r="AQ186" s="194" t="str">
        <f aca="false">IF(B186 &lt;&gt; "", IFERROR(IF(C$16 = "PRELIM", SUMIF('Database (LECTURE-RES-PRAC)'!D$14:AG$14, "CLO7", 'Database (LECTURE-RES-PRAC)'!D183:AG183) / 'Grade computation'!F$10, IF(C$16 = "MIDTERM", SUMIF('Database (LECTURE-RES-PRAC)'!AJ$14:BM$14, "CLO7", 'Database (LECTURE-RES-PRAC)'!AJ183:BM183) / 'Grade computation'!G$10, IF(C$16 = "FINAL", SUMIF('Database (LECTURE-RES-PRAC)'!BP$14:CS$14, "CLO7", 'Database (LECTURE-RES-PRAC)'!BP183:CS183) / 'Grade computation'!H$10,""))),""),"")</f>
        <v/>
      </c>
      <c r="AR186" s="286" t="str">
        <f aca="false">IF(B186&lt;&gt;"",IF(AQ186="","",IF(AQ186&lt;0.5,1,IF(AND(AQ186&gt;=0.5,AQ186&lt;P$10),2,IF(AQ186&gt;=P$10,3)))),"")</f>
        <v/>
      </c>
      <c r="AS186" s="194" t="str">
        <f aca="false">IF(B186 &lt;&gt; "",IF(AND('PRINTABLE (per grading)'!H$16="EXAM", 'PRINTABLE (per grading)'!B$13="Prelim"), IF(ISERROR(SUMIF('Exam (LECTURE ONLY)'!D$20:M$20, "CLO7", 'Exam (LECTURE ONLY)'!D188:M188) / 'Exam (LECTURE ONLY)'!AL$12), "", SUMIF('Exam (LECTURE ONLY)'!D$20:M$20, "CLO7", 'Exam (LECTURE ONLY)'!D188:M188) /'Exam (LECTURE ONLY)'!AL$12),
IF(AND('PRINTABLE (per grading)'!H$16="EXAM", 'PRINTABLE (per grading)'!B$13="Midterm"), IF(ISERROR(SUMIF('Exam (LECTURE ONLY)'!O$20:X$20, "CLO7", 'Exam (LECTURE ONLY)'!O188:X188) / 'Exam (LECTURE ONLY)'!AM$12), "", SUMIF('Exam (LECTURE ONLY)'!O$20:X$20, "CLO7", 'Exam (LECTURE ONLY)'!O188:X188) / 'Exam (LECTURE ONLY)'!AM$12),
IF(AND('PRINTABLE (per grading)'!H$16="EXAM", 'PRINTABLE (per grading)'!B$13="Final"), IF(ISERROR(SUMIF('Exam (LECTURE ONLY)'!Z$20:AI$20, "CLO7", 'Exam (LECTURE ONLY)'!Z188:AI188) / 'Exam (LECTURE ONLY)'!AN$12), "", SUMIF('Exam (LECTURE ONLY)'!Z$20:AI$20, "CLO7", 'Exam (LECTURE ONLY)'!Z188:AI188) / 'Exam (LECTURE ONLY)'!AN$12),
IF(AND('PRINTABLE (per grading)'!H$16="OUTPUT", 'PRINTABLE (per grading)'!B$13="Prelim"), IF(ISERROR(SUMIF(OUTPUT!C$20:M$20, "CLO7", OUTPUT!C188:M188) / OUTPUT!AL$12), "", SUMIF(OUTPUT!C$20:M$20, "CLO7", OUTPUT!C188:M188) / OUTPUT!AL$12),
IF(AND('PRINTABLE (per grading)'!H$16="OUTPUT", 'PRINTABLE (per grading)'!B$13="Midterm"), IF(ISERROR(SUMIF(OUTPUT!O$20:Y$20, "CLO7", OUTPUT!O188:Y188) / OUTPUT!AM$12), "", SUMIF(OUTPUT!O$20:Y$20, "CLO7", OUTPUT!O188:Y188) / OUTPUT!AM$12),
IF(AND('PRINTABLE (per grading)'!H$16="OUTPUT", 'PRINTABLE (per grading)'!B$13="Final"), IF(ISERROR(SUMIF(OUTPUT!AA$20:AI$20, "CLO7", OUTPUT!AA188:AI188) / OUTPUT!AN$12), "", SUMIF(OUTPUT!AA$20:AI$20, "CLO7", OUTPUT!AA188:AI188) / OUTPUT!AN$12),
"")))))),"")</f>
        <v/>
      </c>
      <c r="AT186" s="286" t="str">
        <f aca="false">IF(B186&lt;&gt;"",IF(AS186="","",IF(AS186&lt;0.5,1,IF(AND(AS186&gt;=0.5,AS186&lt;P$10),2,IF(AS186&gt;=P$10,3)))),"")</f>
        <v/>
      </c>
      <c r="AU186" s="287" t="str">
        <f aca="false">IF(B186 &lt;&gt; "",IFERROR(IF(AVERAGE(AQ186,AS186)&gt;=P$10,"Y","N"),""),"")</f>
        <v/>
      </c>
      <c r="AV186" s="194" t="str">
        <f aca="false">IF(B186 &lt;&gt; "", IFERROR(IF(C$16 = "PRELIM", SUMIF('Database (LECTURE-RES-PRAC)'!D$14:AG$14, "CLO8", 'Database (LECTURE-RES-PRAC)'!D183:AG183) / 'Grade computation'!F$11, IF(C$16 = "MIDTERM", SUMIF('Database (LECTURE-RES-PRAC)'!AJ$14:BM$14, "CLO8", 'Database (LECTURE-RES-PRAC)'!AJ183:BM183) / 'Grade computation'!G$11, IF(C$16 = "FINAL", SUMIF('Database (LECTURE-RES-PRAC)'!BP$14:CS$14, "CLO8", 'Database (LECTURE-RES-PRAC)'!BP183:CS183) / 'Grade computation'!H$11,""))),""),"")</f>
        <v/>
      </c>
      <c r="AW186" s="286" t="str">
        <f aca="false">IF(B186&lt;&gt;"",IF(AV186="","",IF(AV186&lt;0.5,1,IF(AND(AV186&gt;=0.5,AV186&lt;P$10),2,IF(AV186&gt;=P$10,3)))),"")</f>
        <v/>
      </c>
      <c r="AX186" s="194" t="str">
        <f aca="false">IF(B186 &lt;&gt; "",IF(AND('PRINTABLE (per grading)'!H$16="EXAM", 'PRINTABLE (per grading)'!B$13="Prelim"), IF(ISERROR(SUMIF('Exam (LECTURE ONLY)'!D$20:M$20, "CLO8", 'Exam (LECTURE ONLY)'!D188:M188) / 'Exam (LECTURE ONLY)'!AL$13), "", SUMIF('Exam (LECTURE ONLY)'!D$20:M$20, "CLO8", 'Exam (LECTURE ONLY)'!D188:M188) /'Exam (LECTURE ONLY)'!AL$13),
IF(AND('PRINTABLE (per grading)'!H$16="EXAM", 'PRINTABLE (per grading)'!B$13="Midterm"), IF(ISERROR(SUMIF('Exam (LECTURE ONLY)'!O$20:X$20, "CLO8", 'Exam (LECTURE ONLY)'!O188:X188) / 'Exam (LECTURE ONLY)'!AM$13), "", SUMIF('Exam (LECTURE ONLY)'!O$20:X$20, "CLO8", 'Exam (LECTURE ONLY)'!O188:X188) / 'Exam (LECTURE ONLY)'!AM$13),
IF(AND('PRINTABLE (per grading)'!H$16="EXAM", 'PRINTABLE (per grading)'!B$13="Final"), IF(ISERROR(SUMIF('Exam (LECTURE ONLY)'!Z$20:AI$20, "CLO8", 'Exam (LECTURE ONLY)'!Z188:AI188) / 'Exam (LECTURE ONLY)'!AN$13), "", SUMIF('Exam (LECTURE ONLY)'!Z$20:AI$20, "CLO8", 'Exam (LECTURE ONLY)'!Z188:AI188) / 'Exam (LECTURE ONLY)'!AN$13),
IF(AND('PRINTABLE (per grading)'!H$16="OUTPUT", 'PRINTABLE (per grading)'!B$13="Prelim"), IF(ISERROR(SUMIF(OUTPUT!C$20:M$20, "CLO8", OUTPUT!C188:M188) / OUTPUT!AL$13), "", SUMIF(OUTPUT!C$20:M$20, "CLO8", OUTPUT!C188:M188) / OUTPUT!AL$13),
IF(AND('PRINTABLE (per grading)'!H$16="OUTPUT", 'PRINTABLE (per grading)'!B$13="Midterm"), IF(ISERROR(SUMIF(OUTPUT!O$20:Y$20, "CLO8", OUTPUT!O188:Y188) / OUTPUT!AM$13), "", SUMIF(OUTPUT!O$20:Y$20, "CLO8", OUTPUT!O188:Y188) / OUTPUT!AM$13),
IF(AND('PRINTABLE (per grading)'!H$16="OUTPUT", 'PRINTABLE (per grading)'!B$13="Final"), IF(ISERROR(SUMIF(OUTPUT!AA$20:AI$20, "CLO8", OUTPUT!AA188:AI188) / OUTPUT!AN$13), "", SUMIF(OUTPUT!AA$20:AI$20, "CLO8", OUTPUT!AA188:AI188) / OUTPUT!AN$13),
"")))))),"")</f>
        <v/>
      </c>
      <c r="AY186" s="286" t="str">
        <f aca="false">IF(B186&lt;&gt;"",IF(AX186="","",IF(AX186&lt;0.5,1,IF(AND(AX186&gt;=0.5,AX186&lt;P$10),2,IF(AX186&gt;=P$10,3)))),"")</f>
        <v/>
      </c>
      <c r="AZ186" s="287" t="str">
        <f aca="false">IF(B186 &lt;&gt; "",IFERROR(IF(AVERAGE(AV186,AX186)&gt;=P$10,"Y","N"),""),"")</f>
        <v/>
      </c>
      <c r="BA186" s="194" t="str">
        <f aca="false">IF(B186 &lt;&gt; "", IFERROR(IF(C$16 = "PRELIM", SUMIF('Database (LECTURE-RES-PRAC)'!D$14:AG$14, "CLO9", 'Database (LECTURE-RES-PRAC)'!D183:AG183) / 'Grade computation'!F$12, IF(C$16 = "MIDTERM", SUMIF('Database (LECTURE-RES-PRAC)'!AJ$14:BM$14, "CLO9", 'Database (LECTURE-RES-PRAC)'!AJ183:BM183) / 'Grade computation'!G$12, IF(C$16 = "FINAL", SUMIF('Database (LECTURE-RES-PRAC)'!BP$14:CS$14, "CLO9", 'Database (LECTURE-RES-PRAC)'!BP183:CS183) / 'Grade computation'!H$12,""))),""),"")</f>
        <v/>
      </c>
      <c r="BB186" s="286" t="str">
        <f aca="false">IF(B186&lt;&gt;"",IF(BA186="","",IF(BA186&lt;0.5,1,IF(AND(BA186&gt;=0.5,BA186&lt;P$10),2,IF(BA186&gt;=P$10,3)))),"")</f>
        <v/>
      </c>
      <c r="BC186" s="194" t="str">
        <f aca="false">IF(B186 &lt;&gt; "",IF(AND('PRINTABLE (per grading)'!H$16="EXAM", 'PRINTABLE (per grading)'!B$13="Prelim"), IF(ISERROR(SUMIF('Exam (LECTURE ONLY)'!D$20:M$20, "CLO9", 'Exam (LECTURE ONLY)'!D188:M188) / 'Exam (LECTURE ONLY)'!AL$14), "", SUMIF('Exam (LECTURE ONLY)'!D$20:M$20, "CLO9", 'Exam (LECTURE ONLY)'!D188:M188) /'Exam (LECTURE ONLY)'!AL$14),
IF(AND('PRINTABLE (per grading)'!H$16="EXAM", 'PRINTABLE (per grading)'!B$13="Midterm"), IF(ISERROR(SUMIF('Exam (LECTURE ONLY)'!O$20:X$20, "CLO9", 'Exam (LECTURE ONLY)'!O188:X188) / 'Exam (LECTURE ONLY)'!AM$14), "", SUMIF('Exam (LECTURE ONLY)'!O$20:X$20, "CLO9", 'Exam (LECTURE ONLY)'!O188:X188) / 'Exam (LECTURE ONLY)'!AM$14),
IF(AND('PRINTABLE (per grading)'!H$16="EXAM", 'PRINTABLE (per grading)'!B$13="Final"), IF(ISERROR(SUMIF('Exam (LECTURE ONLY)'!Z$20:AI$20, "CLO9", 'Exam (LECTURE ONLY)'!Z188:AI188) / 'Exam (LECTURE ONLY)'!AN$14), "", SUMIF('Exam (LECTURE ONLY)'!Z$20:AI$20, "CLO9", 'Exam (LECTURE ONLY)'!Z188:AI188) / 'Exam (LECTURE ONLY)'!AN$14),
IF(AND('PRINTABLE (per grading)'!H$16="OUTPUT", 'PRINTABLE (per grading)'!B$13="Prelim"), IF(ISERROR(SUMIF(OUTPUT!C$20:M$20, "CLO9", OUTPUT!C188:M188) / OUTPUT!AL$14), "", SUMIF(OUTPUT!C$20:M$20, "CLO9", OUTPUT!C188:M188) / OUTPUT!AL$14),
IF(AND('PRINTABLE (per grading)'!H$16="OUTPUT", 'PRINTABLE (per grading)'!B$13="Midterm"), IF(ISERROR(SUMIF(OUTPUT!O$20:Y$20, "CLO9", OUTPUT!O188:Y188) / OUTPUT!AM$14), "", SUMIF(OUTPUT!O$20:Y$20, "CLO9", OUTPUT!O188:Y188) / OUTPUT!AM$14),
IF(AND('PRINTABLE (per grading)'!H$16="OUTPUT", 'PRINTABLE (per grading)'!B$13="Final"), IF(ISERROR(SUMIF(OUTPUT!AA$20:AI$20, "CLO9", OUTPUT!AA188:AI188) / OUTPUT!AN$14), "", SUMIF(OUTPUT!AA$20:AI$20, "CLO9", OUTPUT!AA188:AI188) / OUTPUT!AN$14),
"")))))),"")</f>
        <v/>
      </c>
      <c r="BD186" s="286" t="str">
        <f aca="false">IF(B186&lt;&gt;"",IF(BC186="","",IF(BC186&lt;0.5,1,IF(AND(BC186&gt;=0.5,BC186&lt;P$10),2,IF(BC186&gt;=P$10,3)))),"")</f>
        <v/>
      </c>
      <c r="BE186" s="287" t="str">
        <f aca="false">IF(B186 &lt;&gt; "",IFERROR(IF(AVERAGE(BA186,BC186)&gt;=P$10,"Y","N"),""),"")</f>
        <v/>
      </c>
      <c r="BF186" s="194" t="str">
        <f aca="false">IF(B186 &lt;&gt; "", IFERROR(IF(C$16 = "PRELIM", SUMIF('Database (LECTURE-RES-PRAC)'!D$14:AG$14, "CLO10", 'Database (LECTURE-RES-PRAC)'!D183:AG183) / 'Grade computation'!F$13, IF(C$16 = "MIDTERM", SUMIF('Database (LECTURE-RES-PRAC)'!AJ$14:BM$14, "CLO10", 'Database (LECTURE-RES-PRAC)'!AJ183:BM183) / 'Grade computation'!G$13, IF(C$16 = "FINAL", SUMIF('Database (LECTURE-RES-PRAC)'!BP$14:CS$14, "CLO10", 'Database (LECTURE-RES-PRAC)'!BP183:CS183) / 'Grade computation'!H$13,""))),""),"")</f>
        <v/>
      </c>
      <c r="BG186" s="286" t="str">
        <f aca="false">IF(B186&lt;&gt;"",IF(BF186="","",IF(BF186&lt;0.5,1,IF(AND(BF186&gt;=0.5,BF186&lt;P$10),2,IF(BF186&gt;=P$10,3)))),"")</f>
        <v/>
      </c>
      <c r="BH186" s="194" t="str">
        <f aca="false">IF(B186 &lt;&gt; "",IF(AND('PRINTABLE (per grading)'!H$16="EXAM", 'PRINTABLE (per grading)'!B$13="Prelim"), IF(ISERROR(SUMIF('Exam (LECTURE ONLY)'!D$20:M$20, "CLO10", 'Exam (LECTURE ONLY)'!D188:M188) / 'Exam (LECTURE ONLY)'!AL$15), "", SUMIF('Exam (LECTURE ONLY)'!D$20:M$20, "CLO10", 'Exam (LECTURE ONLY)'!D188:M188) /'Exam (LECTURE ONLY)'!AL$15),
IF(AND('PRINTABLE (per grading)'!H$16="EXAM", 'PRINTABLE (per grading)'!B$13="Midterm"), IF(ISERROR(SUMIF('Exam (LECTURE ONLY)'!O$20:X$20, "CLO10", 'Exam (LECTURE ONLY)'!O188:X188) / 'Exam (LECTURE ONLY)'!AM$15), "", SUMIF('Exam (LECTURE ONLY)'!O$20:X$20, "CLO10", 'Exam (LECTURE ONLY)'!O188:X188) / 'Exam (LECTURE ONLY)'!AM$15),
IF(AND('PRINTABLE (per grading)'!H$16="EXAM", 'PRINTABLE (per grading)'!B$13="Final"), IF(ISERROR(SUMIF('Exam (LECTURE ONLY)'!Z$20:AI$20, "CLO10", 'Exam (LECTURE ONLY)'!Z188:AI188) / 'Exam (LECTURE ONLY)'!AN$15), "", SUMIF('Exam (LECTURE ONLY)'!Z$20:AI$20, "CLO10", 'Exam (LECTURE ONLY)'!Z188:AI188) / 'Exam (LECTURE ONLY)'!AN$15),
IF(AND('PRINTABLE (per grading)'!H$16="OUTPUT", 'PRINTABLE (per grading)'!B$13="Prelim"), IF(ISERROR(SUMIF(OUTPUT!C$20:M$20, "CLO10", OUTPUT!C188:M188) / OUTPUT!AL$15), "", SUMIF(OUTPUT!C$20:M$20, "CLO10", OUTPUT!C188:M188) / OUTPUT!AL$15),
IF(AND('PRINTABLE (per grading)'!H$16="OUTPUT", 'PRINTABLE (per grading)'!B$13="Midterm"), IF(ISERROR(SUMIF(OUTPUT!O$20:Y$20, "CLO10", OUTPUT!O188:Y188) / OUTPUT!AM$15), "", SUMIF(OUTPUT!O$20:Y$20, "CLO10", OUTPUT!O188:Y188) / OUTPUT!AM$15),
IF(AND('PRINTABLE (per grading)'!H$16="OUTPUT", 'PRINTABLE (per grading)'!B$13="Final"), IF(ISERROR(SUMIF(OUTPUT!AA$20:AI$20, "CLO10", OUTPUT!AA188:AI188) / OUTPUT!AN$15), "", SUMIF(OUTPUT!AA$20:AI$20, "CLO10", OUTPUT!AA188:AI188) / OUTPUT!AN$15),
"")))))),"")</f>
        <v/>
      </c>
      <c r="BI186" s="286" t="str">
        <f aca="false">IF(B186&lt;&gt;"",IF(BH186="","",IF(BH186&lt;0.5,1,IF(AND(BH186&gt;=0.5,BH186&lt;P$10),2,IF(BH186&gt;=P$10,3)))),"")</f>
        <v/>
      </c>
      <c r="BJ186" s="287" t="str">
        <f aca="false">IF(B186 &lt;&gt; "",IFERROR(IF(AVERAGE(BF186,BH186)&gt;=P$10,"Y","N"),""),"")</f>
        <v/>
      </c>
      <c r="BK186" s="8"/>
    </row>
    <row r="187" customFormat="false" ht="19.5" hidden="false" customHeight="true" outlineLevel="0" collapsed="false">
      <c r="A187" s="183" t="str">
        <f aca="false">IF(ISBLANK('Database (LECTURE-RES-PRAC)'!A184),"",'Database (LECTURE-RES-PRAC)'!A184)</f>
        <v/>
      </c>
      <c r="B187" s="184" t="str">
        <f aca="false">IF(ISBLANK('Database (LECTURE-RES-PRAC)'!B184),"",'Database (LECTURE-RES-PRAC)'!B184)</f>
        <v/>
      </c>
      <c r="C187" s="230" t="str">
        <f aca="false">IF(B187&lt;&gt;"",IF(C$16="PRELIM",'Grade computation'!C187, IF(C$16="MIDTERM",'Grade computation'!K187, IF(C$16="FINAL",'Grade computation'!S187,""))),"")</f>
        <v/>
      </c>
      <c r="D187" s="231" t="str">
        <f aca="false">IF(B187&lt;&gt;"",IFERROR(IF(B$11="80-20", (((C187/C$19)*X$6)+X$7)*D$18, IF(B$11="60-40", (((C187/C$19)*Y$6)+Y$7)*D$18, 0)),0),"")</f>
        <v/>
      </c>
      <c r="E187" s="230" t="str">
        <f aca="false">IF(B187&lt;&gt;"", IF(C$16="PRELIM",'Grade computation'!E187, IF(C$16="MIDTERM",'Grade computation'!M187, IF(C$16="FINAL",'Grade computation'!U187,""))),"")</f>
        <v/>
      </c>
      <c r="F187" s="232" t="str">
        <f aca="false">IF(B187&lt;&gt;"",IFERROR(IF(B$11="80-20", (((E187/E$19)*X$6)+X$7)*F$18, IF(B$11="60-40", (((E187/E$19)*Y$6)+Y$7)*F$18, 0)),0),"")</f>
        <v/>
      </c>
      <c r="G187" s="233" t="str">
        <f aca="false">IF(B187&lt;&gt;"",IFERROR((D187+F187),0),"")</f>
        <v/>
      </c>
      <c r="H187" s="234" t="str">
        <f aca="false">IF(B187&lt;&gt;"",IF(C$16="PRELIM", 'Grade computation'!H187, IF(C$16="MIDTERM", 'Grade computation'!P187, IF(C$16="FINAL",'Grade computation'!X187, ""))),"")</f>
        <v/>
      </c>
      <c r="I187" s="233" t="str">
        <f aca="false">IF(B187&lt;&gt;"",IFERROR(IF(B$11="80-20", (((H187/H$19)*X$6)+X$7)*I$19, IF(B$11="60-40", (((H187/H$19)*Y$6)+Y$7)*I$19, 0)),0),"")</f>
        <v/>
      </c>
      <c r="J187" s="237" t="str">
        <f aca="false">IFERROR((G187+I187),"")</f>
        <v/>
      </c>
      <c r="K187" s="183" t="str">
        <f aca="false">IFERROR(IF(J187="","",IF(J187&gt;=75,"PASSED","FAILED")),"")</f>
        <v/>
      </c>
      <c r="L187" s="183"/>
      <c r="M187" s="194" t="str">
        <f aca="false">IF(B187 &lt;&gt; "", IFERROR(IF(C$16 = "PRELIM", SUMIF('Database (LECTURE-RES-PRAC)'!D$14:AG$14, "CLO1", 'Database (LECTURE-RES-PRAC)'!D184:AG184) / 'Grade computation'!F$4, IF(C$16 = "MIDTERM", SUMIF('Database (LECTURE-RES-PRAC)'!AJ$14:BM$14, "CLO1", 'Database (LECTURE-RES-PRAC)'!AJ184:BM184) / 'Grade computation'!G$4, IF(C$16 = "FINAL", SUMIF('Database (LECTURE-RES-PRAC)'!BP$14:CS$14, "CLO1", 'Database (LECTURE-RES-PRAC)'!BP184:CS184) / 'Grade computation'!H$4,""))),""),"")</f>
        <v/>
      </c>
      <c r="N187" s="286" t="str">
        <f aca="false">IF(B187&lt;&gt;"",IF(M187="","",IF(M187&lt;0.5,1,IF(AND(M187&gt;=0.5,M187&lt;P$10),2,IF(M187&gt;=P$10,3)))),"")</f>
        <v/>
      </c>
      <c r="O187" s="194" t="str">
        <f aca="false">IF(B187 &lt;&gt; "",IF(AND('PRINTABLE (per grading)'!H$16="EXAM", 'PRINTABLE (per grading)'!B$13="Prelim"), IF(ISERROR(SUMIF('Exam (LECTURE ONLY)'!D$20:M$20, "CLO1", 'Exam (LECTURE ONLY)'!D189:M189) / 'Exam (LECTURE ONLY)'!AL$6), "", SUMIF('Exam (LECTURE ONLY)'!D$20:M$20, "CLO1", 'Exam (LECTURE ONLY)'!D189:M189) /'Exam (LECTURE ONLY)'!AL$6),
IF(AND('PRINTABLE (per grading)'!H$16="EXAM", 'PRINTABLE (per grading)'!B$13="Midterm"), IF(ISERROR(SUMIF('Exam (LECTURE ONLY)'!O$20:X$20, "CLO1", 'Exam (LECTURE ONLY)'!O189:X189) / 'Exam (LECTURE ONLY)'!AM$6), "", SUMIF('Exam (LECTURE ONLY)'!O$20:X$20, "CLO1", 'Exam (LECTURE ONLY)'!O189:X189) / 'Exam (LECTURE ONLY)'!AM$6),
IF(AND('PRINTABLE (per grading)'!H$16="EXAM", 'PRINTABLE (per grading)'!B$13="Final"), IF(ISERROR(SUMIF('Exam (LECTURE ONLY)'!Z$20:AI$20, "CLO1", 'Exam (LECTURE ONLY)'!Z189:AI189) / 'Exam (LECTURE ONLY)'!AN$6), "", SUMIF('Exam (LECTURE ONLY)'!Z$20:AI$20, "CLO1", 'Exam (LECTURE ONLY)'!Z189:AI189) / 'Exam (LECTURE ONLY)'!AN$6),
IF(AND('PRINTABLE (per grading)'!H$16="OUTPUT", 'PRINTABLE (per grading)'!B$13="Prelim"), IF(ISERROR(SUMIF(OUTPUT!C$20:M$20, "CLO1", OUTPUT!C189:M189) / OUTPUT!AL$6), "", SUMIF(OUTPUT!C$20:M$20, "CLO1", OUTPUT!C189:M189) / OUTPUT!AL$6),
IF(AND('PRINTABLE (per grading)'!H$16="OUTPUT", 'PRINTABLE (per grading)'!B$13="Midterm"), IF(ISERROR(SUMIF(OUTPUT!O$20:Y$20, "CLO1", OUTPUT!O189:Y189) / OUTPUT!AM$6), "", SUMIF(OUTPUT!O$20:Y$20, "CLO1", OUTPUT!O189:Y189) / OUTPUT!AM$6),
IF(AND('PRINTABLE (per grading)'!H$16="OUTPUT", 'PRINTABLE (per grading)'!B$13="Final"), IF(ISERROR(SUMIF(OUTPUT!AA$20:AI$20, "CLO1", OUTPUT!AA189:AI189) / OUTPUT!AN$6), "", SUMIF(OUTPUT!AA$20:AI$20, "CLO1", OUTPUT!AA189:AI189) / OUTPUT!AN$6),
"")))))),"")</f>
        <v/>
      </c>
      <c r="P187" s="286" t="str">
        <f aca="false">IF(B187&lt;&gt;"",IF(O187="","",IF(O187&lt;0.5,1,IF(AND(O187&gt;=0.5,O187&lt;P$10),2,IF(O187&gt;=P$10,3)))),"")</f>
        <v/>
      </c>
      <c r="Q187" s="287" t="str">
        <f aca="false">IF(B187 &lt;&gt; "",IFERROR(IF(AVERAGE(M187,O187)&gt;=P$10,"Y","N"),""),"")</f>
        <v/>
      </c>
      <c r="R187" s="194" t="str">
        <f aca="false">IF(B187 &lt;&gt; "", IFERROR(IF(C$16 = "PRELIM", SUMIF('Database (LECTURE-RES-PRAC)'!D$14:AG$14, "CLO2", 'Database (LECTURE-RES-PRAC)'!D184:AG184) / 'Grade computation'!F$5, IF(C$16 = "MIDTERM", SUMIF('Database (LECTURE-RES-PRAC)'!AJ$14:BM$14, "CLO2", 'Database (LECTURE-RES-PRAC)'!AJ184:BM184) / 'Grade computation'!G$5, IF(C$16 = "FINAL", SUMIF('Database (LECTURE-RES-PRAC)'!BP$14:CS$14, "CLO2", 'Database (LECTURE-RES-PRAC)'!BP184:CS184) / 'Grade computation'!H$5,""))),""),"")</f>
        <v/>
      </c>
      <c r="S187" s="286" t="str">
        <f aca="false">IF(B187&lt;&gt;"",IF(R187="","",IF(R187&lt;0.5,1,IF(AND(R187&gt;=0.5,R187&lt;P$10),2,IF(R187&gt;=P$10,3)))),"")</f>
        <v/>
      </c>
      <c r="T187" s="194" t="str">
        <f aca="false">IF(B187 &lt;&gt; "",IF(AND('PRINTABLE (per grading)'!H$16="EXAM", 'PRINTABLE (per grading)'!B$13="Prelim"), IF(ISERROR(SUMIF('Exam (LECTURE ONLY)'!D$20:M$20, "CLO2", 'Exam (LECTURE ONLY)'!D189:M189) / 'Exam (LECTURE ONLY)'!AL$7), "", SUMIF('Exam (LECTURE ONLY)'!D$20:M$20, "CLO2", 'Exam (LECTURE ONLY)'!D189:M189) /'Exam (LECTURE ONLY)'!AL$7),
IF(AND('PRINTABLE (per grading)'!H$16="EXAM", 'PRINTABLE (per grading)'!B$13="Midterm"), IF(ISERROR(SUMIF('Exam (LECTURE ONLY)'!O$20:X$20, "CLO2", 'Exam (LECTURE ONLY)'!O189:X189) / 'Exam (LECTURE ONLY)'!AM$7), "", SUMIF('Exam (LECTURE ONLY)'!O$20:X$20, "CLO2", 'Exam (LECTURE ONLY)'!O189:X189) / 'Exam (LECTURE ONLY)'!AM$7),
IF(AND('PRINTABLE (per grading)'!H$16="EXAM", 'PRINTABLE (per grading)'!B$13="Final"), IF(ISERROR(SUMIF('Exam (LECTURE ONLY)'!Z$20:AI$20, "CLO2", 'Exam (LECTURE ONLY)'!Z189:AI189) / 'Exam (LECTURE ONLY)'!AN$7), "", SUMIF('Exam (LECTURE ONLY)'!Z$20:AI$20, "CLO2", 'Exam (LECTURE ONLY)'!Z189:AI189) / 'Exam (LECTURE ONLY)'!AN$7),
IF(AND('PRINTABLE (per grading)'!H$16="OUTPUT", 'PRINTABLE (per grading)'!B$13="Prelim"), IF(ISERROR(SUMIF(OUTPUT!C$20:M$20, "CLO2", OUTPUT!C189:M189) / OUTPUT!AL$7), "", SUMIF(OUTPUT!C$20:M$20, "CLO2", OUTPUT!C189:M189) / OUTPUT!AL$7),
IF(AND('PRINTABLE (per grading)'!H$16="OUTPUT", 'PRINTABLE (per grading)'!B$13="Midterm"), IF(ISERROR(SUMIF(OUTPUT!O$20:Y$20, "CLO2", OUTPUT!O189:Y189) / OUTPUT!AM$7), "", SUMIF(OUTPUT!O$20:Y$20, "CLO2", OUTPUT!O189:Y189) / OUTPUT!AM$7),
IF(AND('PRINTABLE (per grading)'!H$16="OUTPUT", 'PRINTABLE (per grading)'!B$13="Final"), IF(ISERROR(SUMIF(OUTPUT!AA$20:AI$20, "CLO2", OUTPUT!AA189:AI189) / OUTPUT!AN$7), "", SUMIF(OUTPUT!AA$20:AI$20, "CLO2", OUTPUT!AA189:AI189) / OUTPUT!AN$7),
"")))))),"")</f>
        <v/>
      </c>
      <c r="U187" s="286" t="str">
        <f aca="false">IF(B187&lt;&gt;"",IF(T187="","",IF(T187&lt;0.5,1,IF(AND(T187&gt;=0.5,T187&lt;P$10),2,IF(T187&gt;=P$10,3)))),"")</f>
        <v/>
      </c>
      <c r="V187" s="287" t="str">
        <f aca="false">IF(B187 &lt;&gt; "",IFERROR(IF(AVERAGE(R187,T187)&gt;=P$10,"Y","N"),""),"")</f>
        <v/>
      </c>
      <c r="W187" s="194" t="str">
        <f aca="false">IF(B187 &lt;&gt; "", IFERROR(IF(C$16 = "PRELIM", SUMIF('Database (LECTURE-RES-PRAC)'!D$14:AG$14, "CLO3", 'Database (LECTURE-RES-PRAC)'!D184:AG184) / 'Grade computation'!F$6, IF(C$16 = "MIDTERM", SUMIF('Database (LECTURE-RES-PRAC)'!AJ$14:BM$14, "CLO3", 'Database (LECTURE-RES-PRAC)'!AJ184:BM184) / 'Grade computation'!G$6, IF(C$16 = "FINAL", SUMIF('Database (LECTURE-RES-PRAC)'!BP$14:CS$14, "CLO3", 'Database (LECTURE-RES-PRAC)'!BP184:CS184) / 'Grade computation'!H$6,""))),""),"")</f>
        <v/>
      </c>
      <c r="X187" s="286" t="str">
        <f aca="false">IF(B187&lt;&gt;"",IF(W187="","",IF(W187&lt;0.5,1,IF(AND(W187&gt;=0.5,W187&lt;P$10),2,IF(W187&gt;=P$10,3)))),"")</f>
        <v/>
      </c>
      <c r="Y187" s="194" t="str">
        <f aca="false">IF(B187 &lt;&gt; "",IF(AND('PRINTABLE (per grading)'!H$16="EXAM", 'PRINTABLE (per grading)'!B$13="Prelim"), IF(ISERROR(SUMIF('Exam (LECTURE ONLY)'!D$20:M$20, "CLO3", 'Exam (LECTURE ONLY)'!D189:M189) / 'Exam (LECTURE ONLY)'!AL$8), "", SUMIF('Exam (LECTURE ONLY)'!D$20:M$20, "CLO3", 'Exam (LECTURE ONLY)'!D189:M189) /'Exam (LECTURE ONLY)'!AL$8),
IF(AND('PRINTABLE (per grading)'!H$16="EXAM", 'PRINTABLE (per grading)'!B$13="Midterm"), IF(ISERROR(SUMIF('Exam (LECTURE ONLY)'!O$20:X$20, "CLO3", 'Exam (LECTURE ONLY)'!O189:X189) / 'Exam (LECTURE ONLY)'!AM$8), "", SUMIF('Exam (LECTURE ONLY)'!O$20:X$20, "CLO3", 'Exam (LECTURE ONLY)'!O189:X189) / 'Exam (LECTURE ONLY)'!AM$8),
IF(AND('PRINTABLE (per grading)'!H$16="EXAM", 'PRINTABLE (per grading)'!B$13="Final"), IF(ISERROR(SUMIF('Exam (LECTURE ONLY)'!Z$20:AI$20, "CLO3", 'Exam (LECTURE ONLY)'!Z189:AI189) / 'Exam (LECTURE ONLY)'!AN$8), "", SUMIF('Exam (LECTURE ONLY)'!Z$20:AI$20, "CLO3", 'Exam (LECTURE ONLY)'!Z189:AI189) / 'Exam (LECTURE ONLY)'!AN$8),
IF(AND('PRINTABLE (per grading)'!H$16="OUTPUT", 'PRINTABLE (per grading)'!B$13="Prelim"), IF(ISERROR(SUMIF(OUTPUT!C$20:M$20, "CLO3", OUTPUT!C189:M189) / OUTPUT!AL$8), "", SUMIF(OUTPUT!C$20:M$20, "CLO3", OUTPUT!C189:M189) / OUTPUT!AL$8),
IF(AND('PRINTABLE (per grading)'!H$16="OUTPUT", 'PRINTABLE (per grading)'!B$13="Midterm"), IF(ISERROR(SUMIF(OUTPUT!O$20:Y$20, "CLO3", OUTPUT!O189:Y189) / OUTPUT!AM$8), "", SUMIF(OUTPUT!O$20:Y$20, "CLO3", OUTPUT!O189:Y189) / OUTPUT!AM$8),
IF(AND('PRINTABLE (per grading)'!H$16="OUTPUT", 'PRINTABLE (per grading)'!B$13="Final"), IF(ISERROR(SUMIF(OUTPUT!AA$20:AI$20, "CLO3", OUTPUT!AA189:AI189) / OUTPUT!AN$8), "", SUMIF(OUTPUT!AA$20:AI$20, "CLO3", OUTPUT!AA189:AI189) / OUTPUT!AN$8),
"" )))))),"")</f>
        <v/>
      </c>
      <c r="Z187" s="286" t="str">
        <f aca="false">IF(B187&lt;&gt;"",IF(Y187="","",IF(Y187&lt;0.5,1,IF(AND(Y187&gt;=0.5,Y187&lt;P$10),2,IF(Y187&gt;=P$10,3)))),"")</f>
        <v/>
      </c>
      <c r="AA187" s="287" t="str">
        <f aca="false">IF(B187 &lt;&gt; "",IFERROR(IF(AVERAGE(W187,Y187)&gt;=P$10,"Y","N"),""),"")</f>
        <v/>
      </c>
      <c r="AB187" s="194" t="str">
        <f aca="false">IF(B187 &lt;&gt; "", IFERROR(IF(C$16 = "PRELIM", SUMIF('Database (LECTURE-RES-PRAC)'!D$14:AG$14, "CLO4", 'Database (LECTURE-RES-PRAC)'!D184:AG184) / 'Grade computation'!F$7, IF(C$16 = "MIDTERM", SUMIF('Database (LECTURE-RES-PRAC)'!AJ$14:BM$14, "CLO4", 'Database (LECTURE-RES-PRAC)'!AJ184:BM184) / 'Grade computation'!G$7, IF(C$16 = "FINAL", SUMIF('Database (LECTURE-RES-PRAC)'!BP$14:CS$14, "CLO4", 'Database (LECTURE-RES-PRAC)'!BP184:CS184) / 'Grade computation'!H$7,""))),""),"")</f>
        <v/>
      </c>
      <c r="AC187" s="286" t="str">
        <f aca="false">IF(B187&lt;&gt;"",IF(AB187="","",IF(AB187&lt;0.5,1,IF(AND(AB187&gt;=0.5,AB187&lt;P$10),2,IF(AB187&gt;=P$10,3)))),"")</f>
        <v/>
      </c>
      <c r="AD187" s="194" t="str">
        <f aca="false">IF(B187 &lt;&gt; "",IF(AND('PRINTABLE (per grading)'!H$16="EXAM", 'PRINTABLE (per grading)'!B$13="Prelim"), IF(ISERROR(SUMIF('Exam (LECTURE ONLY)'!D$20:M$20, "CLO4", 'Exam (LECTURE ONLY)'!D189:M189) / 'Exam (LECTURE ONLY)'!AL$9), "", SUMIF('Exam (LECTURE ONLY)'!D$20:M$20, "CLO4", 'Exam (LECTURE ONLY)'!D189:M189) /'Exam (LECTURE ONLY)'!AL$9),
IF(AND('PRINTABLE (per grading)'!H$16="EXAM", 'PRINTABLE (per grading)'!B$13="Midterm"), IF(ISERROR(SUMIF('Exam (LECTURE ONLY)'!O$20:X$20, "CLO4", 'Exam (LECTURE ONLY)'!O189:X189) / 'Exam (LECTURE ONLY)'!AM$9), "", SUMIF('Exam (LECTURE ONLY)'!O$20:X$20, "CLO4", 'Exam (LECTURE ONLY)'!O189:X189) / 'Exam (LECTURE ONLY)'!AM$9),
IF(AND('PRINTABLE (per grading)'!H$16="EXAM", 'PRINTABLE (per grading)'!B$13="Final"), IF(ISERROR(SUMIF('Exam (LECTURE ONLY)'!Z$20:AI$20, "CLO4", 'Exam (LECTURE ONLY)'!Z189:AI189) / 'Exam (LECTURE ONLY)'!AN$9), "", SUMIF('Exam (LECTURE ONLY)'!Z$20:AI$20, "CLO4", 'Exam (LECTURE ONLY)'!Z189:AI189) / 'Exam (LECTURE ONLY)'!AN$9),
IF(AND('PRINTABLE (per grading)'!H$16="OUTPUT", 'PRINTABLE (per grading)'!B$13="Prelim"), IF(ISERROR(SUMIF(OUTPUT!C$20:M$20, "CLO4", OUTPUT!C189:M189) / OUTPUT!AL$9), "", SUMIF(OUTPUT!C$20:M$20, "CLO4", OUTPUT!C189:M189) / OUTPUT!AL$9),
IF(AND('PRINTABLE (per grading)'!H$16="OUTPUT", 'PRINTABLE (per grading)'!B$13="Midterm"), IF(ISERROR(SUMIF(OUTPUT!O$20:Y$20, "CLO4", OUTPUT!O189:Y189) / OUTPUT!AM$9), "", SUMIF(OUTPUT!O$20:Y$20, "CLO4", OUTPUT!O189:Y189) / OUTPUT!AM$9),
IF(AND('PRINTABLE (per grading)'!H$16="OUTPUT", 'PRINTABLE (per grading)'!B$13="Final"), IF(ISERROR(SUMIF(OUTPUT!AA$20:AI$20, "CLO4", OUTPUT!AA189:AI189) / OUTPUT!AN$9), "", SUMIF(OUTPUT!AA$20:AI$20, "CLO4", OUTPUT!AA189:AI189) / OUTPUT!AN$9),
"")))))),"")</f>
        <v/>
      </c>
      <c r="AE187" s="286" t="str">
        <f aca="false">IF(B187&lt;&gt;"",IF(AD187="","",IF(AD187&lt;0.5,1,IF(AND(AD187&gt;=0.5,AD187&lt;P$10),2,IF(AD187&gt;=P$10,3)))),"")</f>
        <v/>
      </c>
      <c r="AF187" s="287" t="str">
        <f aca="false">IF(B187 &lt;&gt; "",IFERROR(IF(AVERAGE(AB187,AD187)&gt;=P$10,"Y","N"),""),"")</f>
        <v/>
      </c>
      <c r="AG187" s="194" t="str">
        <f aca="false">IF(B187 &lt;&gt; "", IFERROR(IF(C$16 = "PRELIM", SUMIF('Database (LECTURE-RES-PRAC)'!D$14:AG$14, "CLO5", 'Database (LECTURE-RES-PRAC)'!D184:AG184) / 'Grade computation'!F$8, IF(C$16 = "MIDTERM", SUMIF('Database (LECTURE-RES-PRAC)'!AJ$14:BM$14, "CLO5", 'Database (LECTURE-RES-PRAC)'!AJ184:BM184) / 'Grade computation'!G$8, IF(C$16 = "FINAL", SUMIF('Database (LECTURE-RES-PRAC)'!BP$14:CS$14, "CLO5", 'Database (LECTURE-RES-PRAC)'!BP184:CS184) / 'Grade computation'!H$8,""))),""),"")</f>
        <v/>
      </c>
      <c r="AH187" s="286" t="str">
        <f aca="false">IF(B187&lt;&gt;"",IF(AG187="","",IF(AG187&lt;0.5,1,IF(AND(AG187&gt;=0.5,AG187&lt;P$10),2,IF(AG187&gt;=P$10,3)))),"")</f>
        <v/>
      </c>
      <c r="AI187" s="194" t="str">
        <f aca="false">IF(B187 &lt;&gt; "",IF(AND('PRINTABLE (per grading)'!H$16="EXAM", 'PRINTABLE (per grading)'!B$13="Prelim"), IF(ISERROR(SUMIF('Exam (LECTURE ONLY)'!D$20:M$20, "CLO5", 'Exam (LECTURE ONLY)'!D189:M189) / 'Exam (LECTURE ONLY)'!AL$10), "", SUMIF('Exam (LECTURE ONLY)'!D$20:M$20, "CLO5", 'Exam (LECTURE ONLY)'!D189:M189) /'Exam (LECTURE ONLY)'!AL$10),
IF(AND('PRINTABLE (per grading)'!H$16="EXAM", 'PRINTABLE (per grading)'!B$13="Midterm"), IF(ISERROR(SUMIF('Exam (LECTURE ONLY)'!O$20:X$20, "CLO5", 'Exam (LECTURE ONLY)'!O189:X189) / 'Exam (LECTURE ONLY)'!AM$10), "", SUMIF('Exam (LECTURE ONLY)'!O$20:X$20, "CLO5", 'Exam (LECTURE ONLY)'!O189:X189) / 'Exam (LECTURE ONLY)'!AM$10),
IF(AND('PRINTABLE (per grading)'!H$16="EXAM", 'PRINTABLE (per grading)'!B$13="Final"), IF(ISERROR(SUMIF('Exam (LECTURE ONLY)'!Z$20:AI$20, "CLO5", 'Exam (LECTURE ONLY)'!Z189:AI189) / 'Exam (LECTURE ONLY)'!AN$10), "", SUMIF('Exam (LECTURE ONLY)'!Z$20:AI$20, "CLO5", 'Exam (LECTURE ONLY)'!Z189:AI189) / 'Exam (LECTURE ONLY)'!AN$10),
IF(AND('PRINTABLE (per grading)'!H$16="OUTPUT", 'PRINTABLE (per grading)'!B$13="Prelim"), IF(ISERROR(SUMIF(OUTPUT!C$20:M$20, "CLO5", OUTPUT!C189:M189) / OUTPUT!AL$10), "", SUMIF(OUTPUT!C$20:M$20, "CLO5", OUTPUT!C189:M189) / OUTPUT!AL$10),
IF(AND('PRINTABLE (per grading)'!H$16="OUTPUT", 'PRINTABLE (per grading)'!B$13="Midterm"), IF(ISERROR(SUMIF(OUTPUT!O$20:Y$20, "CLO5", OUTPUT!O189:Y189) / OUTPUT!AM$10), "", SUMIF(OUTPUT!O$20:Y$20, "CLO5", OUTPUT!O189:Y189) / OUTPUT!AM$10),
IF(AND('PRINTABLE (per grading)'!H$16="OUTPUT", 'PRINTABLE (per grading)'!B$13="Final"), IF(ISERROR(SUMIF(OUTPUT!AA$20:AI$20, "CLO5", OUTPUT!AA189:AI189) / OUTPUT!AN$10), "", SUMIF(OUTPUT!AA$20:AI$20, "CLO5", OUTPUT!AA189:AI189) / OUTPUT!AN$10),
"")))))),"")</f>
        <v/>
      </c>
      <c r="AJ187" s="286" t="str">
        <f aca="false">IF(B187&lt;&gt;"",IF(AI187="","",IF(AI187&lt;0.5,1,IF(AND(AI187&gt;=0.5,AI187&lt;P$10),2,IF(AI187&gt;=P$10,3)))),"")</f>
        <v/>
      </c>
      <c r="AK187" s="287" t="str">
        <f aca="false">IF(B187 &lt;&gt; "",IFERROR(IF(AVERAGE(AG187,AI187)&gt;=P$10,"Y","N"),""),"")</f>
        <v/>
      </c>
      <c r="AL187" s="194" t="str">
        <f aca="false">IF(B187 &lt;&gt; "", IFERROR(IF(C$16 = "PRELIM", SUMIF('Database (LECTURE-RES-PRAC)'!D$14:AG$14, "CLO6", 'Database (LECTURE-RES-PRAC)'!D184:AG184) / 'Grade computation'!F$9, IF(C$16 = "MIDTERM", SUMIF('Database (LECTURE-RES-PRAC)'!AJ$14:BM$14, "CLO6", 'Database (LECTURE-RES-PRAC)'!AJ184:BM184) / 'Grade computation'!G$9, IF(C$16 = "FINAL", SUMIF('Database (LECTURE-RES-PRAC)'!BP$14:CS$14, "CLO6", 'Database (LECTURE-RES-PRAC)'!BP184:CS184) / 'Grade computation'!H$9,""))),""),"")</f>
        <v/>
      </c>
      <c r="AM187" s="286" t="str">
        <f aca="false">IF(B187&lt;&gt;"",IF(AL187="","",IF(AL187&lt;0.5,1,IF(AND(AL187&gt;=0.5,AL187&lt;P$10),2,IF(AL187&gt;=P$10,3)))),"")</f>
        <v/>
      </c>
      <c r="AN187" s="194" t="str">
        <f aca="false">IF(B187 &lt;&gt; "",IF(AND('PRINTABLE (per grading)'!H$16="EXAM", 'PRINTABLE (per grading)'!B$13="Prelim"), IF(ISERROR(SUMIF('Exam (LECTURE ONLY)'!D$20:M$20, "CLO6", 'Exam (LECTURE ONLY)'!D189:M189) / 'Exam (LECTURE ONLY)'!AL$11), "", SUMIF('Exam (LECTURE ONLY)'!D$20:M$20, "CLO6", 'Exam (LECTURE ONLY)'!D189:M189) /'Exam (LECTURE ONLY)'!AL$11),
IF(AND('PRINTABLE (per grading)'!H$16="EXAM", 'PRINTABLE (per grading)'!B$13="Midterm"), IF(ISERROR(SUMIF('Exam (LECTURE ONLY)'!O$20:X$20, "CLO6", 'Exam (LECTURE ONLY)'!O189:X189) / 'Exam (LECTURE ONLY)'!AM$11), "", SUMIF('Exam (LECTURE ONLY)'!O$20:X$20, "CLO6", 'Exam (LECTURE ONLY)'!O189:X189) / 'Exam (LECTURE ONLY)'!AM$11),
IF(AND('PRINTABLE (per grading)'!H$16="EXAM", 'PRINTABLE (per grading)'!B$13="Final"), IF(ISERROR(SUMIF('Exam (LECTURE ONLY)'!Z$20:AI$20, "CLO6", 'Exam (LECTURE ONLY)'!Z189:AI189) / 'Exam (LECTURE ONLY)'!AN$11), "", SUMIF('Exam (LECTURE ONLY)'!Z$20:AI$20, "CLO6", 'Exam (LECTURE ONLY)'!Z189:AI189) / 'Exam (LECTURE ONLY)'!AN$11),
IF(AND('PRINTABLE (per grading)'!H$16="OUTPUT", 'PRINTABLE (per grading)'!B$13="Prelim"), IF(ISERROR(SUMIF(OUTPUT!C$20:M$20, "CLO6", OUTPUT!C189:M189) / OUTPUT!AL$11), "", SUMIF(OUTPUT!C$20:M$20, "CLO6", OUTPUT!C189:M189) / OUTPUT!AL$11),
IF(AND('PRINTABLE (per grading)'!H$16="OUTPUT", 'PRINTABLE (per grading)'!B$13="Midterm"), IF(ISERROR(SUMIF(OUTPUT!O$20:Y$20, "CLO6", OUTPUT!O189:Y189) / OUTPUT!AM$11), "", SUMIF(OUTPUT!O$20:Y$20, "CLO6", OUTPUT!O189:Y189) / OUTPUT!AM$11),
IF(AND('PRINTABLE (per grading)'!H$16="OUTPUT", 'PRINTABLE (per grading)'!B$13="Final"), IF(ISERROR(SUMIF(OUTPUT!AA$20:AI$20, "CLO6", OUTPUT!AA189:AI189) / OUTPUT!AN$11), "", SUMIF(OUTPUT!AA$20:AI$20, "CLO6", OUTPUT!AA189:AI189) / OUTPUT!AN$11),
"")))))),"")</f>
        <v/>
      </c>
      <c r="AO187" s="286" t="str">
        <f aca="false">IF(B187&lt;&gt;"",IF(AN187="","",IF(AN187&lt;0.5,1,IF(AND(AN187&gt;=0.5,AN187&lt;P$10),2,IF(AN187&gt;=P$10,3)))),"")</f>
        <v/>
      </c>
      <c r="AP187" s="287" t="str">
        <f aca="false">IF(B187 &lt;&gt; "",IFERROR(IF(AVERAGE(AL187,AN187)&gt;=P$10,"Y","N"),""),"")</f>
        <v/>
      </c>
      <c r="AQ187" s="194" t="str">
        <f aca="false">IF(B187 &lt;&gt; "", IFERROR(IF(C$16 = "PRELIM", SUMIF('Database (LECTURE-RES-PRAC)'!D$14:AG$14, "CLO7", 'Database (LECTURE-RES-PRAC)'!D184:AG184) / 'Grade computation'!F$10, IF(C$16 = "MIDTERM", SUMIF('Database (LECTURE-RES-PRAC)'!AJ$14:BM$14, "CLO7", 'Database (LECTURE-RES-PRAC)'!AJ184:BM184) / 'Grade computation'!G$10, IF(C$16 = "FINAL", SUMIF('Database (LECTURE-RES-PRAC)'!BP$14:CS$14, "CLO7", 'Database (LECTURE-RES-PRAC)'!BP184:CS184) / 'Grade computation'!H$10,""))),""),"")</f>
        <v/>
      </c>
      <c r="AR187" s="286" t="str">
        <f aca="false">IF(B187&lt;&gt;"",IF(AQ187="","",IF(AQ187&lt;0.5,1,IF(AND(AQ187&gt;=0.5,AQ187&lt;P$10),2,IF(AQ187&gt;=P$10,3)))),"")</f>
        <v/>
      </c>
      <c r="AS187" s="194" t="str">
        <f aca="false">IF(B187 &lt;&gt; "",IF(AND('PRINTABLE (per grading)'!H$16="EXAM", 'PRINTABLE (per grading)'!B$13="Prelim"), IF(ISERROR(SUMIF('Exam (LECTURE ONLY)'!D$20:M$20, "CLO7", 'Exam (LECTURE ONLY)'!D189:M189) / 'Exam (LECTURE ONLY)'!AL$12), "", SUMIF('Exam (LECTURE ONLY)'!D$20:M$20, "CLO7", 'Exam (LECTURE ONLY)'!D189:M189) /'Exam (LECTURE ONLY)'!AL$12),
IF(AND('PRINTABLE (per grading)'!H$16="EXAM", 'PRINTABLE (per grading)'!B$13="Midterm"), IF(ISERROR(SUMIF('Exam (LECTURE ONLY)'!O$20:X$20, "CLO7", 'Exam (LECTURE ONLY)'!O189:X189) / 'Exam (LECTURE ONLY)'!AM$12), "", SUMIF('Exam (LECTURE ONLY)'!O$20:X$20, "CLO7", 'Exam (LECTURE ONLY)'!O189:X189) / 'Exam (LECTURE ONLY)'!AM$12),
IF(AND('PRINTABLE (per grading)'!H$16="EXAM", 'PRINTABLE (per grading)'!B$13="Final"), IF(ISERROR(SUMIF('Exam (LECTURE ONLY)'!Z$20:AI$20, "CLO7", 'Exam (LECTURE ONLY)'!Z189:AI189) / 'Exam (LECTURE ONLY)'!AN$12), "", SUMIF('Exam (LECTURE ONLY)'!Z$20:AI$20, "CLO7", 'Exam (LECTURE ONLY)'!Z189:AI189) / 'Exam (LECTURE ONLY)'!AN$12),
IF(AND('PRINTABLE (per grading)'!H$16="OUTPUT", 'PRINTABLE (per grading)'!B$13="Prelim"), IF(ISERROR(SUMIF(OUTPUT!C$20:M$20, "CLO7", OUTPUT!C189:M189) / OUTPUT!AL$12), "", SUMIF(OUTPUT!C$20:M$20, "CLO7", OUTPUT!C189:M189) / OUTPUT!AL$12),
IF(AND('PRINTABLE (per grading)'!H$16="OUTPUT", 'PRINTABLE (per grading)'!B$13="Midterm"), IF(ISERROR(SUMIF(OUTPUT!O$20:Y$20, "CLO7", OUTPUT!O189:Y189) / OUTPUT!AM$12), "", SUMIF(OUTPUT!O$20:Y$20, "CLO7", OUTPUT!O189:Y189) / OUTPUT!AM$12),
IF(AND('PRINTABLE (per grading)'!H$16="OUTPUT", 'PRINTABLE (per grading)'!B$13="Final"), IF(ISERROR(SUMIF(OUTPUT!AA$20:AI$20, "CLO7", OUTPUT!AA189:AI189) / OUTPUT!AN$12), "", SUMIF(OUTPUT!AA$20:AI$20, "CLO7", OUTPUT!AA189:AI189) / OUTPUT!AN$12),
"")))))),"")</f>
        <v/>
      </c>
      <c r="AT187" s="286" t="str">
        <f aca="false">IF(B187&lt;&gt;"",IF(AS187="","",IF(AS187&lt;0.5,1,IF(AND(AS187&gt;=0.5,AS187&lt;P$10),2,IF(AS187&gt;=P$10,3)))),"")</f>
        <v/>
      </c>
      <c r="AU187" s="287" t="str">
        <f aca="false">IF(B187 &lt;&gt; "",IFERROR(IF(AVERAGE(AQ187,AS187)&gt;=P$10,"Y","N"),""),"")</f>
        <v/>
      </c>
      <c r="AV187" s="194" t="str">
        <f aca="false">IF(B187 &lt;&gt; "", IFERROR(IF(C$16 = "PRELIM", SUMIF('Database (LECTURE-RES-PRAC)'!D$14:AG$14, "CLO8", 'Database (LECTURE-RES-PRAC)'!D184:AG184) / 'Grade computation'!F$11, IF(C$16 = "MIDTERM", SUMIF('Database (LECTURE-RES-PRAC)'!AJ$14:BM$14, "CLO8", 'Database (LECTURE-RES-PRAC)'!AJ184:BM184) / 'Grade computation'!G$11, IF(C$16 = "FINAL", SUMIF('Database (LECTURE-RES-PRAC)'!BP$14:CS$14, "CLO8", 'Database (LECTURE-RES-PRAC)'!BP184:CS184) / 'Grade computation'!H$11,""))),""),"")</f>
        <v/>
      </c>
      <c r="AW187" s="286" t="str">
        <f aca="false">IF(B187&lt;&gt;"",IF(AV187="","",IF(AV187&lt;0.5,1,IF(AND(AV187&gt;=0.5,AV187&lt;P$10),2,IF(AV187&gt;=P$10,3)))),"")</f>
        <v/>
      </c>
      <c r="AX187" s="194" t="str">
        <f aca="false">IF(B187 &lt;&gt; "",IF(AND('PRINTABLE (per grading)'!H$16="EXAM", 'PRINTABLE (per grading)'!B$13="Prelim"), IF(ISERROR(SUMIF('Exam (LECTURE ONLY)'!D$20:M$20, "CLO8", 'Exam (LECTURE ONLY)'!D189:M189) / 'Exam (LECTURE ONLY)'!AL$13), "", SUMIF('Exam (LECTURE ONLY)'!D$20:M$20, "CLO8", 'Exam (LECTURE ONLY)'!D189:M189) /'Exam (LECTURE ONLY)'!AL$13),
IF(AND('PRINTABLE (per grading)'!H$16="EXAM", 'PRINTABLE (per grading)'!B$13="Midterm"), IF(ISERROR(SUMIF('Exam (LECTURE ONLY)'!O$20:X$20, "CLO8", 'Exam (LECTURE ONLY)'!O189:X189) / 'Exam (LECTURE ONLY)'!AM$13), "", SUMIF('Exam (LECTURE ONLY)'!O$20:X$20, "CLO8", 'Exam (LECTURE ONLY)'!O189:X189) / 'Exam (LECTURE ONLY)'!AM$13),
IF(AND('PRINTABLE (per grading)'!H$16="EXAM", 'PRINTABLE (per grading)'!B$13="Final"), IF(ISERROR(SUMIF('Exam (LECTURE ONLY)'!Z$20:AI$20, "CLO8", 'Exam (LECTURE ONLY)'!Z189:AI189) / 'Exam (LECTURE ONLY)'!AN$13), "", SUMIF('Exam (LECTURE ONLY)'!Z$20:AI$20, "CLO8", 'Exam (LECTURE ONLY)'!Z189:AI189) / 'Exam (LECTURE ONLY)'!AN$13),
IF(AND('PRINTABLE (per grading)'!H$16="OUTPUT", 'PRINTABLE (per grading)'!B$13="Prelim"), IF(ISERROR(SUMIF(OUTPUT!C$20:M$20, "CLO8", OUTPUT!C189:M189) / OUTPUT!AL$13), "", SUMIF(OUTPUT!C$20:M$20, "CLO8", OUTPUT!C189:M189) / OUTPUT!AL$13),
IF(AND('PRINTABLE (per grading)'!H$16="OUTPUT", 'PRINTABLE (per grading)'!B$13="Midterm"), IF(ISERROR(SUMIF(OUTPUT!O$20:Y$20, "CLO8", OUTPUT!O189:Y189) / OUTPUT!AM$13), "", SUMIF(OUTPUT!O$20:Y$20, "CLO8", OUTPUT!O189:Y189) / OUTPUT!AM$13),
IF(AND('PRINTABLE (per grading)'!H$16="OUTPUT", 'PRINTABLE (per grading)'!B$13="Final"), IF(ISERROR(SUMIF(OUTPUT!AA$20:AI$20, "CLO8", OUTPUT!AA189:AI189) / OUTPUT!AN$13), "", SUMIF(OUTPUT!AA$20:AI$20, "CLO8", OUTPUT!AA189:AI189) / OUTPUT!AN$13),
"")))))),"")</f>
        <v/>
      </c>
      <c r="AY187" s="286" t="str">
        <f aca="false">IF(B187&lt;&gt;"",IF(AX187="","",IF(AX187&lt;0.5,1,IF(AND(AX187&gt;=0.5,AX187&lt;P$10),2,IF(AX187&gt;=P$10,3)))),"")</f>
        <v/>
      </c>
      <c r="AZ187" s="287" t="str">
        <f aca="false">IF(B187 &lt;&gt; "",IFERROR(IF(AVERAGE(AV187,AX187)&gt;=P$10,"Y","N"),""),"")</f>
        <v/>
      </c>
      <c r="BA187" s="194" t="str">
        <f aca="false">IF(B187 &lt;&gt; "", IFERROR(IF(C$16 = "PRELIM", SUMIF('Database (LECTURE-RES-PRAC)'!D$14:AG$14, "CLO9", 'Database (LECTURE-RES-PRAC)'!D184:AG184) / 'Grade computation'!F$12, IF(C$16 = "MIDTERM", SUMIF('Database (LECTURE-RES-PRAC)'!AJ$14:BM$14, "CLO9", 'Database (LECTURE-RES-PRAC)'!AJ184:BM184) / 'Grade computation'!G$12, IF(C$16 = "FINAL", SUMIF('Database (LECTURE-RES-PRAC)'!BP$14:CS$14, "CLO9", 'Database (LECTURE-RES-PRAC)'!BP184:CS184) / 'Grade computation'!H$12,""))),""),"")</f>
        <v/>
      </c>
      <c r="BB187" s="286" t="str">
        <f aca="false">IF(B187&lt;&gt;"",IF(BA187="","",IF(BA187&lt;0.5,1,IF(AND(BA187&gt;=0.5,BA187&lt;P$10),2,IF(BA187&gt;=P$10,3)))),"")</f>
        <v/>
      </c>
      <c r="BC187" s="194" t="str">
        <f aca="false">IF(B187 &lt;&gt; "",IF(AND('PRINTABLE (per grading)'!H$16="EXAM", 'PRINTABLE (per grading)'!B$13="Prelim"), IF(ISERROR(SUMIF('Exam (LECTURE ONLY)'!D$20:M$20, "CLO9", 'Exam (LECTURE ONLY)'!D189:M189) / 'Exam (LECTURE ONLY)'!AL$14), "", SUMIF('Exam (LECTURE ONLY)'!D$20:M$20, "CLO9", 'Exam (LECTURE ONLY)'!D189:M189) /'Exam (LECTURE ONLY)'!AL$14),
IF(AND('PRINTABLE (per grading)'!H$16="EXAM", 'PRINTABLE (per grading)'!B$13="Midterm"), IF(ISERROR(SUMIF('Exam (LECTURE ONLY)'!O$20:X$20, "CLO9", 'Exam (LECTURE ONLY)'!O189:X189) / 'Exam (LECTURE ONLY)'!AM$14), "", SUMIF('Exam (LECTURE ONLY)'!O$20:X$20, "CLO9", 'Exam (LECTURE ONLY)'!O189:X189) / 'Exam (LECTURE ONLY)'!AM$14),
IF(AND('PRINTABLE (per grading)'!H$16="EXAM", 'PRINTABLE (per grading)'!B$13="Final"), IF(ISERROR(SUMIF('Exam (LECTURE ONLY)'!Z$20:AI$20, "CLO9", 'Exam (LECTURE ONLY)'!Z189:AI189) / 'Exam (LECTURE ONLY)'!AN$14), "", SUMIF('Exam (LECTURE ONLY)'!Z$20:AI$20, "CLO9", 'Exam (LECTURE ONLY)'!Z189:AI189) / 'Exam (LECTURE ONLY)'!AN$14),
IF(AND('PRINTABLE (per grading)'!H$16="OUTPUT", 'PRINTABLE (per grading)'!B$13="Prelim"), IF(ISERROR(SUMIF(OUTPUT!C$20:M$20, "CLO9", OUTPUT!C189:M189) / OUTPUT!AL$14), "", SUMIF(OUTPUT!C$20:M$20, "CLO9", OUTPUT!C189:M189) / OUTPUT!AL$14),
IF(AND('PRINTABLE (per grading)'!H$16="OUTPUT", 'PRINTABLE (per grading)'!B$13="Midterm"), IF(ISERROR(SUMIF(OUTPUT!O$20:Y$20, "CLO9", OUTPUT!O189:Y189) / OUTPUT!AM$14), "", SUMIF(OUTPUT!O$20:Y$20, "CLO9", OUTPUT!O189:Y189) / OUTPUT!AM$14),
IF(AND('PRINTABLE (per grading)'!H$16="OUTPUT", 'PRINTABLE (per grading)'!B$13="Final"), IF(ISERROR(SUMIF(OUTPUT!AA$20:AI$20, "CLO9", OUTPUT!AA189:AI189) / OUTPUT!AN$14), "", SUMIF(OUTPUT!AA$20:AI$20, "CLO9", OUTPUT!AA189:AI189) / OUTPUT!AN$14),
"")))))),"")</f>
        <v/>
      </c>
      <c r="BD187" s="286" t="str">
        <f aca="false">IF(B187&lt;&gt;"",IF(BC187="","",IF(BC187&lt;0.5,1,IF(AND(BC187&gt;=0.5,BC187&lt;P$10),2,IF(BC187&gt;=P$10,3)))),"")</f>
        <v/>
      </c>
      <c r="BE187" s="287" t="str">
        <f aca="false">IF(B187 &lt;&gt; "",IFERROR(IF(AVERAGE(BA187,BC187)&gt;=P$10,"Y","N"),""),"")</f>
        <v/>
      </c>
      <c r="BF187" s="194" t="str">
        <f aca="false">IF(B187 &lt;&gt; "", IFERROR(IF(C$16 = "PRELIM", SUMIF('Database (LECTURE-RES-PRAC)'!D$14:AG$14, "CLO10", 'Database (LECTURE-RES-PRAC)'!D184:AG184) / 'Grade computation'!F$13, IF(C$16 = "MIDTERM", SUMIF('Database (LECTURE-RES-PRAC)'!AJ$14:BM$14, "CLO10", 'Database (LECTURE-RES-PRAC)'!AJ184:BM184) / 'Grade computation'!G$13, IF(C$16 = "FINAL", SUMIF('Database (LECTURE-RES-PRAC)'!BP$14:CS$14, "CLO10", 'Database (LECTURE-RES-PRAC)'!BP184:CS184) / 'Grade computation'!H$13,""))),""),"")</f>
        <v/>
      </c>
      <c r="BG187" s="286" t="str">
        <f aca="false">IF(B187&lt;&gt;"",IF(BF187="","",IF(BF187&lt;0.5,1,IF(AND(BF187&gt;=0.5,BF187&lt;P$10),2,IF(BF187&gt;=P$10,3)))),"")</f>
        <v/>
      </c>
      <c r="BH187" s="194" t="str">
        <f aca="false">IF(B187 &lt;&gt; "",IF(AND('PRINTABLE (per grading)'!H$16="EXAM", 'PRINTABLE (per grading)'!B$13="Prelim"), IF(ISERROR(SUMIF('Exam (LECTURE ONLY)'!D$20:M$20, "CLO10", 'Exam (LECTURE ONLY)'!D189:M189) / 'Exam (LECTURE ONLY)'!AL$15), "", SUMIF('Exam (LECTURE ONLY)'!D$20:M$20, "CLO10", 'Exam (LECTURE ONLY)'!D189:M189) /'Exam (LECTURE ONLY)'!AL$15),
IF(AND('PRINTABLE (per grading)'!H$16="EXAM", 'PRINTABLE (per grading)'!B$13="Midterm"), IF(ISERROR(SUMIF('Exam (LECTURE ONLY)'!O$20:X$20, "CLO10", 'Exam (LECTURE ONLY)'!O189:X189) / 'Exam (LECTURE ONLY)'!AM$15), "", SUMIF('Exam (LECTURE ONLY)'!O$20:X$20, "CLO10", 'Exam (LECTURE ONLY)'!O189:X189) / 'Exam (LECTURE ONLY)'!AM$15),
IF(AND('PRINTABLE (per grading)'!H$16="EXAM", 'PRINTABLE (per grading)'!B$13="Final"), IF(ISERROR(SUMIF('Exam (LECTURE ONLY)'!Z$20:AI$20, "CLO10", 'Exam (LECTURE ONLY)'!Z189:AI189) / 'Exam (LECTURE ONLY)'!AN$15), "", SUMIF('Exam (LECTURE ONLY)'!Z$20:AI$20, "CLO10", 'Exam (LECTURE ONLY)'!Z189:AI189) / 'Exam (LECTURE ONLY)'!AN$15),
IF(AND('PRINTABLE (per grading)'!H$16="OUTPUT", 'PRINTABLE (per grading)'!B$13="Prelim"), IF(ISERROR(SUMIF(OUTPUT!C$20:M$20, "CLO10", OUTPUT!C189:M189) / OUTPUT!AL$15), "", SUMIF(OUTPUT!C$20:M$20, "CLO10", OUTPUT!C189:M189) / OUTPUT!AL$15),
IF(AND('PRINTABLE (per grading)'!H$16="OUTPUT", 'PRINTABLE (per grading)'!B$13="Midterm"), IF(ISERROR(SUMIF(OUTPUT!O$20:Y$20, "CLO10", OUTPUT!O189:Y189) / OUTPUT!AM$15), "", SUMIF(OUTPUT!O$20:Y$20, "CLO10", OUTPUT!O189:Y189) / OUTPUT!AM$15),
IF(AND('PRINTABLE (per grading)'!H$16="OUTPUT", 'PRINTABLE (per grading)'!B$13="Final"), IF(ISERROR(SUMIF(OUTPUT!AA$20:AI$20, "CLO10", OUTPUT!AA189:AI189) / OUTPUT!AN$15), "", SUMIF(OUTPUT!AA$20:AI$20, "CLO10", OUTPUT!AA189:AI189) / OUTPUT!AN$15),
"")))))),"")</f>
        <v/>
      </c>
      <c r="BI187" s="286" t="str">
        <f aca="false">IF(B187&lt;&gt;"",IF(BH187="","",IF(BH187&lt;0.5,1,IF(AND(BH187&gt;=0.5,BH187&lt;P$10),2,IF(BH187&gt;=P$10,3)))),"")</f>
        <v/>
      </c>
      <c r="BJ187" s="287" t="str">
        <f aca="false">IF(B187 &lt;&gt; "",IFERROR(IF(AVERAGE(BF187,BH187)&gt;=P$10,"Y","N"),""),"")</f>
        <v/>
      </c>
      <c r="BK187" s="8"/>
    </row>
    <row r="188" customFormat="false" ht="19.5" hidden="false" customHeight="true" outlineLevel="0" collapsed="false">
      <c r="A188" s="228" t="str">
        <f aca="false">IF(ISBLANK('Database (LECTURE-RES-PRAC)'!A185),"",'Database (LECTURE-RES-PRAC)'!A185)</f>
        <v/>
      </c>
      <c r="B188" s="229" t="str">
        <f aca="false">IF(ISBLANK('Database (LECTURE-RES-PRAC)'!B185),"",'Database (LECTURE-RES-PRAC)'!B185)</f>
        <v/>
      </c>
      <c r="C188" s="230" t="str">
        <f aca="false">IF(B188&lt;&gt;"",IF(C$16="PRELIM",'Grade computation'!C188, IF(C$16="MIDTERM",'Grade computation'!K188, IF(C$16="FINAL",'Grade computation'!S188,""))),"")</f>
        <v/>
      </c>
      <c r="D188" s="231" t="str">
        <f aca="false">IF(B188&lt;&gt;"",IFERROR(IF(B$11="80-20", (((C188/C$19)*X$6)+X$7)*D$18, IF(B$11="60-40", (((C188/C$19)*Y$6)+Y$7)*D$18, 0)),0),"")</f>
        <v/>
      </c>
      <c r="E188" s="230" t="str">
        <f aca="false">IF(B188&lt;&gt;"", IF(C$16="PRELIM",'Grade computation'!E188, IF(C$16="MIDTERM",'Grade computation'!M188, IF(C$16="FINAL",'Grade computation'!U188,""))),"")</f>
        <v/>
      </c>
      <c r="F188" s="232" t="str">
        <f aca="false">IF(B188&lt;&gt;"",IFERROR(IF(B$11="80-20", (((E188/E$19)*X$6)+X$7)*F$18, IF(B$11="60-40", (((E188/E$19)*Y$6)+Y$7)*F$18, 0)),0),"")</f>
        <v/>
      </c>
      <c r="G188" s="233" t="str">
        <f aca="false">IF(B188&lt;&gt;"",IFERROR((D188+F188),0),"")</f>
        <v/>
      </c>
      <c r="H188" s="234" t="str">
        <f aca="false">IF(B188&lt;&gt;"",IF(C$16="PRELIM", 'Grade computation'!H188, IF(C$16="MIDTERM", 'Grade computation'!P188, IF(C$16="FINAL",'Grade computation'!X188, ""))),"")</f>
        <v/>
      </c>
      <c r="I188" s="233" t="str">
        <f aca="false">IF(B188&lt;&gt;"",IFERROR(IF(B$11="80-20", (((H188/H$19)*X$6)+X$7)*I$19, IF(B$11="60-40", (((H188/H$19)*Y$6)+Y$7)*I$19, 0)),0),"")</f>
        <v/>
      </c>
      <c r="J188" s="237" t="str">
        <f aca="false">IFERROR((G188+I188),"")</f>
        <v/>
      </c>
      <c r="K188" s="183" t="str">
        <f aca="false">IFERROR(IF(J188="","",IF(J188&gt;=75,"PASSED","FAILED")),"")</f>
        <v/>
      </c>
      <c r="L188" s="183"/>
      <c r="M188" s="194" t="str">
        <f aca="false">IF(B188 &lt;&gt; "", IFERROR(IF(C$16 = "PRELIM", SUMIF('Database (LECTURE-RES-PRAC)'!D$14:AG$14, "CLO1", 'Database (LECTURE-RES-PRAC)'!D185:AG185) / 'Grade computation'!F$4, IF(C$16 = "MIDTERM", SUMIF('Database (LECTURE-RES-PRAC)'!AJ$14:BM$14, "CLO1", 'Database (LECTURE-RES-PRAC)'!AJ185:BM185) / 'Grade computation'!G$4, IF(C$16 = "FINAL", SUMIF('Database (LECTURE-RES-PRAC)'!BP$14:CS$14, "CLO1", 'Database (LECTURE-RES-PRAC)'!BP185:CS185) / 'Grade computation'!H$4,""))),""),"")</f>
        <v/>
      </c>
      <c r="N188" s="286" t="str">
        <f aca="false">IF(B188&lt;&gt;"",IF(M188="","",IF(M188&lt;0.5,1,IF(AND(M188&gt;=0.5,M188&lt;P$10),2,IF(M188&gt;=P$10,3)))),"")</f>
        <v/>
      </c>
      <c r="O188" s="194" t="str">
        <f aca="false">IF(B188 &lt;&gt; "",IF(AND('PRINTABLE (per grading)'!H$16="EXAM", 'PRINTABLE (per grading)'!B$13="Prelim"), IF(ISERROR(SUMIF('Exam (LECTURE ONLY)'!D$20:M$20, "CLO1", 'Exam (LECTURE ONLY)'!D190:M190) / 'Exam (LECTURE ONLY)'!AL$6), "", SUMIF('Exam (LECTURE ONLY)'!D$20:M$20, "CLO1", 'Exam (LECTURE ONLY)'!D190:M190) /'Exam (LECTURE ONLY)'!AL$6),
IF(AND('PRINTABLE (per grading)'!H$16="EXAM", 'PRINTABLE (per grading)'!B$13="Midterm"), IF(ISERROR(SUMIF('Exam (LECTURE ONLY)'!O$20:X$20, "CLO1", 'Exam (LECTURE ONLY)'!O190:X190) / 'Exam (LECTURE ONLY)'!AM$6), "", SUMIF('Exam (LECTURE ONLY)'!O$20:X$20, "CLO1", 'Exam (LECTURE ONLY)'!O190:X190) / 'Exam (LECTURE ONLY)'!AM$6),
IF(AND('PRINTABLE (per grading)'!H$16="EXAM", 'PRINTABLE (per grading)'!B$13="Final"), IF(ISERROR(SUMIF('Exam (LECTURE ONLY)'!Z$20:AI$20, "CLO1", 'Exam (LECTURE ONLY)'!Z190:AI190) / 'Exam (LECTURE ONLY)'!AN$6), "", SUMIF('Exam (LECTURE ONLY)'!Z$20:AI$20, "CLO1", 'Exam (LECTURE ONLY)'!Z190:AI190) / 'Exam (LECTURE ONLY)'!AN$6),
IF(AND('PRINTABLE (per grading)'!H$16="OUTPUT", 'PRINTABLE (per grading)'!B$13="Prelim"), IF(ISERROR(SUMIF(OUTPUT!C$20:M$20, "CLO1", OUTPUT!C190:M190) / OUTPUT!AL$6), "", SUMIF(OUTPUT!C$20:M$20, "CLO1", OUTPUT!C190:M190) / OUTPUT!AL$6),
IF(AND('PRINTABLE (per grading)'!H$16="OUTPUT", 'PRINTABLE (per grading)'!B$13="Midterm"), IF(ISERROR(SUMIF(OUTPUT!O$20:Y$20, "CLO1", OUTPUT!O190:Y190) / OUTPUT!AM$6), "", SUMIF(OUTPUT!O$20:Y$20, "CLO1", OUTPUT!O190:Y190) / OUTPUT!AM$6),
IF(AND('PRINTABLE (per grading)'!H$16="OUTPUT", 'PRINTABLE (per grading)'!B$13="Final"), IF(ISERROR(SUMIF(OUTPUT!AA$20:AI$20, "CLO1", OUTPUT!AA190:AI190) / OUTPUT!AN$6), "", SUMIF(OUTPUT!AA$20:AI$20, "CLO1", OUTPUT!AA190:AI190) / OUTPUT!AN$6),
"")))))),"")</f>
        <v/>
      </c>
      <c r="P188" s="286" t="str">
        <f aca="false">IF(B188&lt;&gt;"",IF(O188="","",IF(O188&lt;0.5,1,IF(AND(O188&gt;=0.5,O188&lt;P$10),2,IF(O188&gt;=P$10,3)))),"")</f>
        <v/>
      </c>
      <c r="Q188" s="287" t="str">
        <f aca="false">IF(B188 &lt;&gt; "",IFERROR(IF(AVERAGE(M188,O188)&gt;=P$10,"Y","N"),""),"")</f>
        <v/>
      </c>
      <c r="R188" s="194" t="str">
        <f aca="false">IF(B188 &lt;&gt; "", IFERROR(IF(C$16 = "PRELIM", SUMIF('Database (LECTURE-RES-PRAC)'!D$14:AG$14, "CLO2", 'Database (LECTURE-RES-PRAC)'!D185:AG185) / 'Grade computation'!F$5, IF(C$16 = "MIDTERM", SUMIF('Database (LECTURE-RES-PRAC)'!AJ$14:BM$14, "CLO2", 'Database (LECTURE-RES-PRAC)'!AJ185:BM185) / 'Grade computation'!G$5, IF(C$16 = "FINAL", SUMIF('Database (LECTURE-RES-PRAC)'!BP$14:CS$14, "CLO2", 'Database (LECTURE-RES-PRAC)'!BP185:CS185) / 'Grade computation'!H$5,""))),""),"")</f>
        <v/>
      </c>
      <c r="S188" s="286" t="str">
        <f aca="false">IF(B188&lt;&gt;"",IF(R188="","",IF(R188&lt;0.5,1,IF(AND(R188&gt;=0.5,R188&lt;P$10),2,IF(R188&gt;=P$10,3)))),"")</f>
        <v/>
      </c>
      <c r="T188" s="194" t="str">
        <f aca="false">IF(B188 &lt;&gt; "",IF(AND('PRINTABLE (per grading)'!H$16="EXAM", 'PRINTABLE (per grading)'!B$13="Prelim"), IF(ISERROR(SUMIF('Exam (LECTURE ONLY)'!D$20:M$20, "CLO2", 'Exam (LECTURE ONLY)'!D190:M190) / 'Exam (LECTURE ONLY)'!AL$7), "", SUMIF('Exam (LECTURE ONLY)'!D$20:M$20, "CLO2", 'Exam (LECTURE ONLY)'!D190:M190) /'Exam (LECTURE ONLY)'!AL$7),
IF(AND('PRINTABLE (per grading)'!H$16="EXAM", 'PRINTABLE (per grading)'!B$13="Midterm"), IF(ISERROR(SUMIF('Exam (LECTURE ONLY)'!O$20:X$20, "CLO2", 'Exam (LECTURE ONLY)'!O190:X190) / 'Exam (LECTURE ONLY)'!AM$7), "", SUMIF('Exam (LECTURE ONLY)'!O$20:X$20, "CLO2", 'Exam (LECTURE ONLY)'!O190:X190) / 'Exam (LECTURE ONLY)'!AM$7),
IF(AND('PRINTABLE (per grading)'!H$16="EXAM", 'PRINTABLE (per grading)'!B$13="Final"), IF(ISERROR(SUMIF('Exam (LECTURE ONLY)'!Z$20:AI$20, "CLO2", 'Exam (LECTURE ONLY)'!Z190:AI190) / 'Exam (LECTURE ONLY)'!AN$7), "", SUMIF('Exam (LECTURE ONLY)'!Z$20:AI$20, "CLO2", 'Exam (LECTURE ONLY)'!Z190:AI190) / 'Exam (LECTURE ONLY)'!AN$7),
IF(AND('PRINTABLE (per grading)'!H$16="OUTPUT", 'PRINTABLE (per grading)'!B$13="Prelim"), IF(ISERROR(SUMIF(OUTPUT!C$20:M$20, "CLO2", OUTPUT!C190:M190) / OUTPUT!AL$7), "", SUMIF(OUTPUT!C$20:M$20, "CLO2", OUTPUT!C190:M190) / OUTPUT!AL$7),
IF(AND('PRINTABLE (per grading)'!H$16="OUTPUT", 'PRINTABLE (per grading)'!B$13="Midterm"), IF(ISERROR(SUMIF(OUTPUT!O$20:Y$20, "CLO2", OUTPUT!O190:Y190) / OUTPUT!AM$7), "", SUMIF(OUTPUT!O$20:Y$20, "CLO2", OUTPUT!O190:Y190) / OUTPUT!AM$7),
IF(AND('PRINTABLE (per grading)'!H$16="OUTPUT", 'PRINTABLE (per grading)'!B$13="Final"), IF(ISERROR(SUMIF(OUTPUT!AA$20:AI$20, "CLO2", OUTPUT!AA190:AI190) / OUTPUT!AN$7), "", SUMIF(OUTPUT!AA$20:AI$20, "CLO2", OUTPUT!AA190:AI190) / OUTPUT!AN$7),
"")))))),"")</f>
        <v/>
      </c>
      <c r="U188" s="286" t="str">
        <f aca="false">IF(B188&lt;&gt;"",IF(T188="","",IF(T188&lt;0.5,1,IF(AND(T188&gt;=0.5,T188&lt;P$10),2,IF(T188&gt;=P$10,3)))),"")</f>
        <v/>
      </c>
      <c r="V188" s="287" t="str">
        <f aca="false">IF(B188 &lt;&gt; "",IFERROR(IF(AVERAGE(R188,T188)&gt;=P$10,"Y","N"),""),"")</f>
        <v/>
      </c>
      <c r="W188" s="194" t="str">
        <f aca="false">IF(B188 &lt;&gt; "", IFERROR(IF(C$16 = "PRELIM", SUMIF('Database (LECTURE-RES-PRAC)'!D$14:AG$14, "CLO3", 'Database (LECTURE-RES-PRAC)'!D185:AG185) / 'Grade computation'!F$6, IF(C$16 = "MIDTERM", SUMIF('Database (LECTURE-RES-PRAC)'!AJ$14:BM$14, "CLO3", 'Database (LECTURE-RES-PRAC)'!AJ185:BM185) / 'Grade computation'!G$6, IF(C$16 = "FINAL", SUMIF('Database (LECTURE-RES-PRAC)'!BP$14:CS$14, "CLO3", 'Database (LECTURE-RES-PRAC)'!BP185:CS185) / 'Grade computation'!H$6,""))),""),"")</f>
        <v/>
      </c>
      <c r="X188" s="286" t="str">
        <f aca="false">IF(B188&lt;&gt;"",IF(W188="","",IF(W188&lt;0.5,1,IF(AND(W188&gt;=0.5,W188&lt;P$10),2,IF(W188&gt;=P$10,3)))),"")</f>
        <v/>
      </c>
      <c r="Y188" s="194" t="str">
        <f aca="false">IF(B188 &lt;&gt; "",IF(AND('PRINTABLE (per grading)'!H$16="EXAM", 'PRINTABLE (per grading)'!B$13="Prelim"), IF(ISERROR(SUMIF('Exam (LECTURE ONLY)'!D$20:M$20, "CLO3", 'Exam (LECTURE ONLY)'!D190:M190) / 'Exam (LECTURE ONLY)'!AL$8), "", SUMIF('Exam (LECTURE ONLY)'!D$20:M$20, "CLO3", 'Exam (LECTURE ONLY)'!D190:M190) /'Exam (LECTURE ONLY)'!AL$8),
IF(AND('PRINTABLE (per grading)'!H$16="EXAM", 'PRINTABLE (per grading)'!B$13="Midterm"), IF(ISERROR(SUMIF('Exam (LECTURE ONLY)'!O$20:X$20, "CLO3", 'Exam (LECTURE ONLY)'!O190:X190) / 'Exam (LECTURE ONLY)'!AM$8), "", SUMIF('Exam (LECTURE ONLY)'!O$20:X$20, "CLO3", 'Exam (LECTURE ONLY)'!O190:X190) / 'Exam (LECTURE ONLY)'!AM$8),
IF(AND('PRINTABLE (per grading)'!H$16="EXAM", 'PRINTABLE (per grading)'!B$13="Final"), IF(ISERROR(SUMIF('Exam (LECTURE ONLY)'!Z$20:AI$20, "CLO3", 'Exam (LECTURE ONLY)'!Z190:AI190) / 'Exam (LECTURE ONLY)'!AN$8), "", SUMIF('Exam (LECTURE ONLY)'!Z$20:AI$20, "CLO3", 'Exam (LECTURE ONLY)'!Z190:AI190) / 'Exam (LECTURE ONLY)'!AN$8),
IF(AND('PRINTABLE (per grading)'!H$16="OUTPUT", 'PRINTABLE (per grading)'!B$13="Prelim"), IF(ISERROR(SUMIF(OUTPUT!C$20:M$20, "CLO3", OUTPUT!C190:M190) / OUTPUT!AL$8), "", SUMIF(OUTPUT!C$20:M$20, "CLO3", OUTPUT!C190:M190) / OUTPUT!AL$8),
IF(AND('PRINTABLE (per grading)'!H$16="OUTPUT", 'PRINTABLE (per grading)'!B$13="Midterm"), IF(ISERROR(SUMIF(OUTPUT!O$20:Y$20, "CLO3", OUTPUT!O190:Y190) / OUTPUT!AM$8), "", SUMIF(OUTPUT!O$20:Y$20, "CLO3", OUTPUT!O190:Y190) / OUTPUT!AM$8),
IF(AND('PRINTABLE (per grading)'!H$16="OUTPUT", 'PRINTABLE (per grading)'!B$13="Final"), IF(ISERROR(SUMIF(OUTPUT!AA$20:AI$20, "CLO3", OUTPUT!AA190:AI190) / OUTPUT!AN$8), "", SUMIF(OUTPUT!AA$20:AI$20, "CLO3", OUTPUT!AA190:AI190) / OUTPUT!AN$8),
"" )))))),"")</f>
        <v/>
      </c>
      <c r="Z188" s="286" t="str">
        <f aca="false">IF(B188&lt;&gt;"",IF(Y188="","",IF(Y188&lt;0.5,1,IF(AND(Y188&gt;=0.5,Y188&lt;P$10),2,IF(Y188&gt;=P$10,3)))),"")</f>
        <v/>
      </c>
      <c r="AA188" s="287" t="str">
        <f aca="false">IF(B188 &lt;&gt; "",IFERROR(IF(AVERAGE(W188,Y188)&gt;=P$10,"Y","N"),""),"")</f>
        <v/>
      </c>
      <c r="AB188" s="194" t="str">
        <f aca="false">IF(B188 &lt;&gt; "", IFERROR(IF(C$16 = "PRELIM", SUMIF('Database (LECTURE-RES-PRAC)'!D$14:AG$14, "CLO4", 'Database (LECTURE-RES-PRAC)'!D185:AG185) / 'Grade computation'!F$7, IF(C$16 = "MIDTERM", SUMIF('Database (LECTURE-RES-PRAC)'!AJ$14:BM$14, "CLO4", 'Database (LECTURE-RES-PRAC)'!AJ185:BM185) / 'Grade computation'!G$7, IF(C$16 = "FINAL", SUMIF('Database (LECTURE-RES-PRAC)'!BP$14:CS$14, "CLO4", 'Database (LECTURE-RES-PRAC)'!BP185:CS185) / 'Grade computation'!H$7,""))),""),"")</f>
        <v/>
      </c>
      <c r="AC188" s="286" t="str">
        <f aca="false">IF(B188&lt;&gt;"",IF(AB188="","",IF(AB188&lt;0.5,1,IF(AND(AB188&gt;=0.5,AB188&lt;P$10),2,IF(AB188&gt;=P$10,3)))),"")</f>
        <v/>
      </c>
      <c r="AD188" s="194" t="str">
        <f aca="false">IF(B188 &lt;&gt; "",IF(AND('PRINTABLE (per grading)'!H$16="EXAM", 'PRINTABLE (per grading)'!B$13="Prelim"), IF(ISERROR(SUMIF('Exam (LECTURE ONLY)'!D$20:M$20, "CLO4", 'Exam (LECTURE ONLY)'!D190:M190) / 'Exam (LECTURE ONLY)'!AL$9), "", SUMIF('Exam (LECTURE ONLY)'!D$20:M$20, "CLO4", 'Exam (LECTURE ONLY)'!D190:M190) /'Exam (LECTURE ONLY)'!AL$9),
IF(AND('PRINTABLE (per grading)'!H$16="EXAM", 'PRINTABLE (per grading)'!B$13="Midterm"), IF(ISERROR(SUMIF('Exam (LECTURE ONLY)'!O$20:X$20, "CLO4", 'Exam (LECTURE ONLY)'!O190:X190) / 'Exam (LECTURE ONLY)'!AM$9), "", SUMIF('Exam (LECTURE ONLY)'!O$20:X$20, "CLO4", 'Exam (LECTURE ONLY)'!O190:X190) / 'Exam (LECTURE ONLY)'!AM$9),
IF(AND('PRINTABLE (per grading)'!H$16="EXAM", 'PRINTABLE (per grading)'!B$13="Final"), IF(ISERROR(SUMIF('Exam (LECTURE ONLY)'!Z$20:AI$20, "CLO4", 'Exam (LECTURE ONLY)'!Z190:AI190) / 'Exam (LECTURE ONLY)'!AN$9), "", SUMIF('Exam (LECTURE ONLY)'!Z$20:AI$20, "CLO4", 'Exam (LECTURE ONLY)'!Z190:AI190) / 'Exam (LECTURE ONLY)'!AN$9),
IF(AND('PRINTABLE (per grading)'!H$16="OUTPUT", 'PRINTABLE (per grading)'!B$13="Prelim"), IF(ISERROR(SUMIF(OUTPUT!C$20:M$20, "CLO4", OUTPUT!C190:M190) / OUTPUT!AL$9), "", SUMIF(OUTPUT!C$20:M$20, "CLO4", OUTPUT!C190:M190) / OUTPUT!AL$9),
IF(AND('PRINTABLE (per grading)'!H$16="OUTPUT", 'PRINTABLE (per grading)'!B$13="Midterm"), IF(ISERROR(SUMIF(OUTPUT!O$20:Y$20, "CLO4", OUTPUT!O190:Y190) / OUTPUT!AM$9), "", SUMIF(OUTPUT!O$20:Y$20, "CLO4", OUTPUT!O190:Y190) / OUTPUT!AM$9),
IF(AND('PRINTABLE (per grading)'!H$16="OUTPUT", 'PRINTABLE (per grading)'!B$13="Final"), IF(ISERROR(SUMIF(OUTPUT!AA$20:AI$20, "CLO4", OUTPUT!AA190:AI190) / OUTPUT!AN$9), "", SUMIF(OUTPUT!AA$20:AI$20, "CLO4", OUTPUT!AA190:AI190) / OUTPUT!AN$9),
"")))))),"")</f>
        <v/>
      </c>
      <c r="AE188" s="286" t="str">
        <f aca="false">IF(B188&lt;&gt;"",IF(AD188="","",IF(AD188&lt;0.5,1,IF(AND(AD188&gt;=0.5,AD188&lt;P$10),2,IF(AD188&gt;=P$10,3)))),"")</f>
        <v/>
      </c>
      <c r="AF188" s="287" t="str">
        <f aca="false">IF(B188 &lt;&gt; "",IFERROR(IF(AVERAGE(AB188,AD188)&gt;=P$10,"Y","N"),""),"")</f>
        <v/>
      </c>
      <c r="AG188" s="194" t="str">
        <f aca="false">IF(B188 &lt;&gt; "", IFERROR(IF(C$16 = "PRELIM", SUMIF('Database (LECTURE-RES-PRAC)'!D$14:AG$14, "CLO5", 'Database (LECTURE-RES-PRAC)'!D185:AG185) / 'Grade computation'!F$8, IF(C$16 = "MIDTERM", SUMIF('Database (LECTURE-RES-PRAC)'!AJ$14:BM$14, "CLO5", 'Database (LECTURE-RES-PRAC)'!AJ185:BM185) / 'Grade computation'!G$8, IF(C$16 = "FINAL", SUMIF('Database (LECTURE-RES-PRAC)'!BP$14:CS$14, "CLO5", 'Database (LECTURE-RES-PRAC)'!BP185:CS185) / 'Grade computation'!H$8,""))),""),"")</f>
        <v/>
      </c>
      <c r="AH188" s="286" t="str">
        <f aca="false">IF(B188&lt;&gt;"",IF(AG188="","",IF(AG188&lt;0.5,1,IF(AND(AG188&gt;=0.5,AG188&lt;P$10),2,IF(AG188&gt;=P$10,3)))),"")</f>
        <v/>
      </c>
      <c r="AI188" s="194" t="str">
        <f aca="false">IF(B188 &lt;&gt; "",IF(AND('PRINTABLE (per grading)'!H$16="EXAM", 'PRINTABLE (per grading)'!B$13="Prelim"), IF(ISERROR(SUMIF('Exam (LECTURE ONLY)'!D$20:M$20, "CLO5", 'Exam (LECTURE ONLY)'!D190:M190) / 'Exam (LECTURE ONLY)'!AL$10), "", SUMIF('Exam (LECTURE ONLY)'!D$20:M$20, "CLO5", 'Exam (LECTURE ONLY)'!D190:M190) /'Exam (LECTURE ONLY)'!AL$10),
IF(AND('PRINTABLE (per grading)'!H$16="EXAM", 'PRINTABLE (per grading)'!B$13="Midterm"), IF(ISERROR(SUMIF('Exam (LECTURE ONLY)'!O$20:X$20, "CLO5", 'Exam (LECTURE ONLY)'!O190:X190) / 'Exam (LECTURE ONLY)'!AM$10), "", SUMIF('Exam (LECTURE ONLY)'!O$20:X$20, "CLO5", 'Exam (LECTURE ONLY)'!O190:X190) / 'Exam (LECTURE ONLY)'!AM$10),
IF(AND('PRINTABLE (per grading)'!H$16="EXAM", 'PRINTABLE (per grading)'!B$13="Final"), IF(ISERROR(SUMIF('Exam (LECTURE ONLY)'!Z$20:AI$20, "CLO5", 'Exam (LECTURE ONLY)'!Z190:AI190) / 'Exam (LECTURE ONLY)'!AN$10), "", SUMIF('Exam (LECTURE ONLY)'!Z$20:AI$20, "CLO5", 'Exam (LECTURE ONLY)'!Z190:AI190) / 'Exam (LECTURE ONLY)'!AN$10),
IF(AND('PRINTABLE (per grading)'!H$16="OUTPUT", 'PRINTABLE (per grading)'!B$13="Prelim"), IF(ISERROR(SUMIF(OUTPUT!C$20:M$20, "CLO5", OUTPUT!C190:M190) / OUTPUT!AL$10), "", SUMIF(OUTPUT!C$20:M$20, "CLO5", OUTPUT!C190:M190) / OUTPUT!AL$10),
IF(AND('PRINTABLE (per grading)'!H$16="OUTPUT", 'PRINTABLE (per grading)'!B$13="Midterm"), IF(ISERROR(SUMIF(OUTPUT!O$20:Y$20, "CLO5", OUTPUT!O190:Y190) / OUTPUT!AM$10), "", SUMIF(OUTPUT!O$20:Y$20, "CLO5", OUTPUT!O190:Y190) / OUTPUT!AM$10),
IF(AND('PRINTABLE (per grading)'!H$16="OUTPUT", 'PRINTABLE (per grading)'!B$13="Final"), IF(ISERROR(SUMIF(OUTPUT!AA$20:AI$20, "CLO5", OUTPUT!AA190:AI190) / OUTPUT!AN$10), "", SUMIF(OUTPUT!AA$20:AI$20, "CLO5", OUTPUT!AA190:AI190) / OUTPUT!AN$10),
"")))))),"")</f>
        <v/>
      </c>
      <c r="AJ188" s="286" t="str">
        <f aca="false">IF(B188&lt;&gt;"",IF(AI188="","",IF(AI188&lt;0.5,1,IF(AND(AI188&gt;=0.5,AI188&lt;P$10),2,IF(AI188&gt;=P$10,3)))),"")</f>
        <v/>
      </c>
      <c r="AK188" s="287" t="str">
        <f aca="false">IF(B188 &lt;&gt; "",IFERROR(IF(AVERAGE(AG188,AI188)&gt;=P$10,"Y","N"),""),"")</f>
        <v/>
      </c>
      <c r="AL188" s="194" t="str">
        <f aca="false">IF(B188 &lt;&gt; "", IFERROR(IF(C$16 = "PRELIM", SUMIF('Database (LECTURE-RES-PRAC)'!D$14:AG$14, "CLO6", 'Database (LECTURE-RES-PRAC)'!D185:AG185) / 'Grade computation'!F$9, IF(C$16 = "MIDTERM", SUMIF('Database (LECTURE-RES-PRAC)'!AJ$14:BM$14, "CLO6", 'Database (LECTURE-RES-PRAC)'!AJ185:BM185) / 'Grade computation'!G$9, IF(C$16 = "FINAL", SUMIF('Database (LECTURE-RES-PRAC)'!BP$14:CS$14, "CLO6", 'Database (LECTURE-RES-PRAC)'!BP185:CS185) / 'Grade computation'!H$9,""))),""),"")</f>
        <v/>
      </c>
      <c r="AM188" s="286" t="str">
        <f aca="false">IF(B188&lt;&gt;"",IF(AL188="","",IF(AL188&lt;0.5,1,IF(AND(AL188&gt;=0.5,AL188&lt;P$10),2,IF(AL188&gt;=P$10,3)))),"")</f>
        <v/>
      </c>
      <c r="AN188" s="194" t="str">
        <f aca="false">IF(B188 &lt;&gt; "",IF(AND('PRINTABLE (per grading)'!H$16="EXAM", 'PRINTABLE (per grading)'!B$13="Prelim"), IF(ISERROR(SUMIF('Exam (LECTURE ONLY)'!D$20:M$20, "CLO6", 'Exam (LECTURE ONLY)'!D190:M190) / 'Exam (LECTURE ONLY)'!AL$11), "", SUMIF('Exam (LECTURE ONLY)'!D$20:M$20, "CLO6", 'Exam (LECTURE ONLY)'!D190:M190) /'Exam (LECTURE ONLY)'!AL$11),
IF(AND('PRINTABLE (per grading)'!H$16="EXAM", 'PRINTABLE (per grading)'!B$13="Midterm"), IF(ISERROR(SUMIF('Exam (LECTURE ONLY)'!O$20:X$20, "CLO6", 'Exam (LECTURE ONLY)'!O190:X190) / 'Exam (LECTURE ONLY)'!AM$11), "", SUMIF('Exam (LECTURE ONLY)'!O$20:X$20, "CLO6", 'Exam (LECTURE ONLY)'!O190:X190) / 'Exam (LECTURE ONLY)'!AM$11),
IF(AND('PRINTABLE (per grading)'!H$16="EXAM", 'PRINTABLE (per grading)'!B$13="Final"), IF(ISERROR(SUMIF('Exam (LECTURE ONLY)'!Z$20:AI$20, "CLO6", 'Exam (LECTURE ONLY)'!Z190:AI190) / 'Exam (LECTURE ONLY)'!AN$11), "", SUMIF('Exam (LECTURE ONLY)'!Z$20:AI$20, "CLO6", 'Exam (LECTURE ONLY)'!Z190:AI190) / 'Exam (LECTURE ONLY)'!AN$11),
IF(AND('PRINTABLE (per grading)'!H$16="OUTPUT", 'PRINTABLE (per grading)'!B$13="Prelim"), IF(ISERROR(SUMIF(OUTPUT!C$20:M$20, "CLO6", OUTPUT!C190:M190) / OUTPUT!AL$11), "", SUMIF(OUTPUT!C$20:M$20, "CLO6", OUTPUT!C190:M190) / OUTPUT!AL$11),
IF(AND('PRINTABLE (per grading)'!H$16="OUTPUT", 'PRINTABLE (per grading)'!B$13="Midterm"), IF(ISERROR(SUMIF(OUTPUT!O$20:Y$20, "CLO6", OUTPUT!O190:Y190) / OUTPUT!AM$11), "", SUMIF(OUTPUT!O$20:Y$20, "CLO6", OUTPUT!O190:Y190) / OUTPUT!AM$11),
IF(AND('PRINTABLE (per grading)'!H$16="OUTPUT", 'PRINTABLE (per grading)'!B$13="Final"), IF(ISERROR(SUMIF(OUTPUT!AA$20:AI$20, "CLO6", OUTPUT!AA190:AI190) / OUTPUT!AN$11), "", SUMIF(OUTPUT!AA$20:AI$20, "CLO6", OUTPUT!AA190:AI190) / OUTPUT!AN$11),
"")))))),"")</f>
        <v/>
      </c>
      <c r="AO188" s="286" t="str">
        <f aca="false">IF(B188&lt;&gt;"",IF(AN188="","",IF(AN188&lt;0.5,1,IF(AND(AN188&gt;=0.5,AN188&lt;P$10),2,IF(AN188&gt;=P$10,3)))),"")</f>
        <v/>
      </c>
      <c r="AP188" s="287" t="str">
        <f aca="false">IF(B188 &lt;&gt; "",IFERROR(IF(AVERAGE(AL188,AN188)&gt;=P$10,"Y","N"),""),"")</f>
        <v/>
      </c>
      <c r="AQ188" s="194" t="str">
        <f aca="false">IF(B188 &lt;&gt; "", IFERROR(IF(C$16 = "PRELIM", SUMIF('Database (LECTURE-RES-PRAC)'!D$14:AG$14, "CLO7", 'Database (LECTURE-RES-PRAC)'!D185:AG185) / 'Grade computation'!F$10, IF(C$16 = "MIDTERM", SUMIF('Database (LECTURE-RES-PRAC)'!AJ$14:BM$14, "CLO7", 'Database (LECTURE-RES-PRAC)'!AJ185:BM185) / 'Grade computation'!G$10, IF(C$16 = "FINAL", SUMIF('Database (LECTURE-RES-PRAC)'!BP$14:CS$14, "CLO7", 'Database (LECTURE-RES-PRAC)'!BP185:CS185) / 'Grade computation'!H$10,""))),""),"")</f>
        <v/>
      </c>
      <c r="AR188" s="286" t="str">
        <f aca="false">IF(B188&lt;&gt;"",IF(AQ188="","",IF(AQ188&lt;0.5,1,IF(AND(AQ188&gt;=0.5,AQ188&lt;P$10),2,IF(AQ188&gt;=P$10,3)))),"")</f>
        <v/>
      </c>
      <c r="AS188" s="194" t="str">
        <f aca="false">IF(B188 &lt;&gt; "",IF(AND('PRINTABLE (per grading)'!H$16="EXAM", 'PRINTABLE (per grading)'!B$13="Prelim"), IF(ISERROR(SUMIF('Exam (LECTURE ONLY)'!D$20:M$20, "CLO7", 'Exam (LECTURE ONLY)'!D190:M190) / 'Exam (LECTURE ONLY)'!AL$12), "", SUMIF('Exam (LECTURE ONLY)'!D$20:M$20, "CLO7", 'Exam (LECTURE ONLY)'!D190:M190) /'Exam (LECTURE ONLY)'!AL$12),
IF(AND('PRINTABLE (per grading)'!H$16="EXAM", 'PRINTABLE (per grading)'!B$13="Midterm"), IF(ISERROR(SUMIF('Exam (LECTURE ONLY)'!O$20:X$20, "CLO7", 'Exam (LECTURE ONLY)'!O190:X190) / 'Exam (LECTURE ONLY)'!AM$12), "", SUMIF('Exam (LECTURE ONLY)'!O$20:X$20, "CLO7", 'Exam (LECTURE ONLY)'!O190:X190) / 'Exam (LECTURE ONLY)'!AM$12),
IF(AND('PRINTABLE (per grading)'!H$16="EXAM", 'PRINTABLE (per grading)'!B$13="Final"), IF(ISERROR(SUMIF('Exam (LECTURE ONLY)'!Z$20:AI$20, "CLO7", 'Exam (LECTURE ONLY)'!Z190:AI190) / 'Exam (LECTURE ONLY)'!AN$12), "", SUMIF('Exam (LECTURE ONLY)'!Z$20:AI$20, "CLO7", 'Exam (LECTURE ONLY)'!Z190:AI190) / 'Exam (LECTURE ONLY)'!AN$12),
IF(AND('PRINTABLE (per grading)'!H$16="OUTPUT", 'PRINTABLE (per grading)'!B$13="Prelim"), IF(ISERROR(SUMIF(OUTPUT!C$20:M$20, "CLO7", OUTPUT!C190:M190) / OUTPUT!AL$12), "", SUMIF(OUTPUT!C$20:M$20, "CLO7", OUTPUT!C190:M190) / OUTPUT!AL$12),
IF(AND('PRINTABLE (per grading)'!H$16="OUTPUT", 'PRINTABLE (per grading)'!B$13="Midterm"), IF(ISERROR(SUMIF(OUTPUT!O$20:Y$20, "CLO7", OUTPUT!O190:Y190) / OUTPUT!AM$12), "", SUMIF(OUTPUT!O$20:Y$20, "CLO7", OUTPUT!O190:Y190) / OUTPUT!AM$12),
IF(AND('PRINTABLE (per grading)'!H$16="OUTPUT", 'PRINTABLE (per grading)'!B$13="Final"), IF(ISERROR(SUMIF(OUTPUT!AA$20:AI$20, "CLO7", OUTPUT!AA190:AI190) / OUTPUT!AN$12), "", SUMIF(OUTPUT!AA$20:AI$20, "CLO7", OUTPUT!AA190:AI190) / OUTPUT!AN$12),
"")))))),"")</f>
        <v/>
      </c>
      <c r="AT188" s="286" t="str">
        <f aca="false">IF(B188&lt;&gt;"",IF(AS188="","",IF(AS188&lt;0.5,1,IF(AND(AS188&gt;=0.5,AS188&lt;P$10),2,IF(AS188&gt;=P$10,3)))),"")</f>
        <v/>
      </c>
      <c r="AU188" s="287" t="str">
        <f aca="false">IF(B188 &lt;&gt; "",IFERROR(IF(AVERAGE(AQ188,AS188)&gt;=P$10,"Y","N"),""),"")</f>
        <v/>
      </c>
      <c r="AV188" s="194" t="str">
        <f aca="false">IF(B188 &lt;&gt; "", IFERROR(IF(C$16 = "PRELIM", SUMIF('Database (LECTURE-RES-PRAC)'!D$14:AG$14, "CLO8", 'Database (LECTURE-RES-PRAC)'!D185:AG185) / 'Grade computation'!F$11, IF(C$16 = "MIDTERM", SUMIF('Database (LECTURE-RES-PRAC)'!AJ$14:BM$14, "CLO8", 'Database (LECTURE-RES-PRAC)'!AJ185:BM185) / 'Grade computation'!G$11, IF(C$16 = "FINAL", SUMIF('Database (LECTURE-RES-PRAC)'!BP$14:CS$14, "CLO8", 'Database (LECTURE-RES-PRAC)'!BP185:CS185) / 'Grade computation'!H$11,""))),""),"")</f>
        <v/>
      </c>
      <c r="AW188" s="286" t="str">
        <f aca="false">IF(B188&lt;&gt;"",IF(AV188="","",IF(AV188&lt;0.5,1,IF(AND(AV188&gt;=0.5,AV188&lt;P$10),2,IF(AV188&gt;=P$10,3)))),"")</f>
        <v/>
      </c>
      <c r="AX188" s="194" t="str">
        <f aca="false">IF(B188 &lt;&gt; "",IF(AND('PRINTABLE (per grading)'!H$16="EXAM", 'PRINTABLE (per grading)'!B$13="Prelim"), IF(ISERROR(SUMIF('Exam (LECTURE ONLY)'!D$20:M$20, "CLO8", 'Exam (LECTURE ONLY)'!D190:M190) / 'Exam (LECTURE ONLY)'!AL$13), "", SUMIF('Exam (LECTURE ONLY)'!D$20:M$20, "CLO8", 'Exam (LECTURE ONLY)'!D190:M190) /'Exam (LECTURE ONLY)'!AL$13),
IF(AND('PRINTABLE (per grading)'!H$16="EXAM", 'PRINTABLE (per grading)'!B$13="Midterm"), IF(ISERROR(SUMIF('Exam (LECTURE ONLY)'!O$20:X$20, "CLO8", 'Exam (LECTURE ONLY)'!O190:X190) / 'Exam (LECTURE ONLY)'!AM$13), "", SUMIF('Exam (LECTURE ONLY)'!O$20:X$20, "CLO8", 'Exam (LECTURE ONLY)'!O190:X190) / 'Exam (LECTURE ONLY)'!AM$13),
IF(AND('PRINTABLE (per grading)'!H$16="EXAM", 'PRINTABLE (per grading)'!B$13="Final"), IF(ISERROR(SUMIF('Exam (LECTURE ONLY)'!Z$20:AI$20, "CLO8", 'Exam (LECTURE ONLY)'!Z190:AI190) / 'Exam (LECTURE ONLY)'!AN$13), "", SUMIF('Exam (LECTURE ONLY)'!Z$20:AI$20, "CLO8", 'Exam (LECTURE ONLY)'!Z190:AI190) / 'Exam (LECTURE ONLY)'!AN$13),
IF(AND('PRINTABLE (per grading)'!H$16="OUTPUT", 'PRINTABLE (per grading)'!B$13="Prelim"), IF(ISERROR(SUMIF(OUTPUT!C$20:M$20, "CLO8", OUTPUT!C190:M190) / OUTPUT!AL$13), "", SUMIF(OUTPUT!C$20:M$20, "CLO8", OUTPUT!C190:M190) / OUTPUT!AL$13),
IF(AND('PRINTABLE (per grading)'!H$16="OUTPUT", 'PRINTABLE (per grading)'!B$13="Midterm"), IF(ISERROR(SUMIF(OUTPUT!O$20:Y$20, "CLO8", OUTPUT!O190:Y190) / OUTPUT!AM$13), "", SUMIF(OUTPUT!O$20:Y$20, "CLO8", OUTPUT!O190:Y190) / OUTPUT!AM$13),
IF(AND('PRINTABLE (per grading)'!H$16="OUTPUT", 'PRINTABLE (per grading)'!B$13="Final"), IF(ISERROR(SUMIF(OUTPUT!AA$20:AI$20, "CLO8", OUTPUT!AA190:AI190) / OUTPUT!AN$13), "", SUMIF(OUTPUT!AA$20:AI$20, "CLO8", OUTPUT!AA190:AI190) / OUTPUT!AN$13),
"")))))),"")</f>
        <v/>
      </c>
      <c r="AY188" s="286" t="str">
        <f aca="false">IF(B188&lt;&gt;"",IF(AX188="","",IF(AX188&lt;0.5,1,IF(AND(AX188&gt;=0.5,AX188&lt;P$10),2,IF(AX188&gt;=P$10,3)))),"")</f>
        <v/>
      </c>
      <c r="AZ188" s="287" t="str">
        <f aca="false">IF(B188 &lt;&gt; "",IFERROR(IF(AVERAGE(AV188,AX188)&gt;=P$10,"Y","N"),""),"")</f>
        <v/>
      </c>
      <c r="BA188" s="194" t="str">
        <f aca="false">IF(B188 &lt;&gt; "", IFERROR(IF(C$16 = "PRELIM", SUMIF('Database (LECTURE-RES-PRAC)'!D$14:AG$14, "CLO9", 'Database (LECTURE-RES-PRAC)'!D185:AG185) / 'Grade computation'!F$12, IF(C$16 = "MIDTERM", SUMIF('Database (LECTURE-RES-PRAC)'!AJ$14:BM$14, "CLO9", 'Database (LECTURE-RES-PRAC)'!AJ185:BM185) / 'Grade computation'!G$12, IF(C$16 = "FINAL", SUMIF('Database (LECTURE-RES-PRAC)'!BP$14:CS$14, "CLO9", 'Database (LECTURE-RES-PRAC)'!BP185:CS185) / 'Grade computation'!H$12,""))),""),"")</f>
        <v/>
      </c>
      <c r="BB188" s="286" t="str">
        <f aca="false">IF(B188&lt;&gt;"",IF(BA188="","",IF(BA188&lt;0.5,1,IF(AND(BA188&gt;=0.5,BA188&lt;P$10),2,IF(BA188&gt;=P$10,3)))),"")</f>
        <v/>
      </c>
      <c r="BC188" s="194" t="str">
        <f aca="false">IF(B188 &lt;&gt; "",IF(AND('PRINTABLE (per grading)'!H$16="EXAM", 'PRINTABLE (per grading)'!B$13="Prelim"), IF(ISERROR(SUMIF('Exam (LECTURE ONLY)'!D$20:M$20, "CLO9", 'Exam (LECTURE ONLY)'!D190:M190) / 'Exam (LECTURE ONLY)'!AL$14), "", SUMIF('Exam (LECTURE ONLY)'!D$20:M$20, "CLO9", 'Exam (LECTURE ONLY)'!D190:M190) /'Exam (LECTURE ONLY)'!AL$14),
IF(AND('PRINTABLE (per grading)'!H$16="EXAM", 'PRINTABLE (per grading)'!B$13="Midterm"), IF(ISERROR(SUMIF('Exam (LECTURE ONLY)'!O$20:X$20, "CLO9", 'Exam (LECTURE ONLY)'!O190:X190) / 'Exam (LECTURE ONLY)'!AM$14), "", SUMIF('Exam (LECTURE ONLY)'!O$20:X$20, "CLO9", 'Exam (LECTURE ONLY)'!O190:X190) / 'Exam (LECTURE ONLY)'!AM$14),
IF(AND('PRINTABLE (per grading)'!H$16="EXAM", 'PRINTABLE (per grading)'!B$13="Final"), IF(ISERROR(SUMIF('Exam (LECTURE ONLY)'!Z$20:AI$20, "CLO9", 'Exam (LECTURE ONLY)'!Z190:AI190) / 'Exam (LECTURE ONLY)'!AN$14), "", SUMIF('Exam (LECTURE ONLY)'!Z$20:AI$20, "CLO9", 'Exam (LECTURE ONLY)'!Z190:AI190) / 'Exam (LECTURE ONLY)'!AN$14),
IF(AND('PRINTABLE (per grading)'!H$16="OUTPUT", 'PRINTABLE (per grading)'!B$13="Prelim"), IF(ISERROR(SUMIF(OUTPUT!C$20:M$20, "CLO9", OUTPUT!C190:M190) / OUTPUT!AL$14), "", SUMIF(OUTPUT!C$20:M$20, "CLO9", OUTPUT!C190:M190) / OUTPUT!AL$14),
IF(AND('PRINTABLE (per grading)'!H$16="OUTPUT", 'PRINTABLE (per grading)'!B$13="Midterm"), IF(ISERROR(SUMIF(OUTPUT!O$20:Y$20, "CLO9", OUTPUT!O190:Y190) / OUTPUT!AM$14), "", SUMIF(OUTPUT!O$20:Y$20, "CLO9", OUTPUT!O190:Y190) / OUTPUT!AM$14),
IF(AND('PRINTABLE (per grading)'!H$16="OUTPUT", 'PRINTABLE (per grading)'!B$13="Final"), IF(ISERROR(SUMIF(OUTPUT!AA$20:AI$20, "CLO9", OUTPUT!AA190:AI190) / OUTPUT!AN$14), "", SUMIF(OUTPUT!AA$20:AI$20, "CLO9", OUTPUT!AA190:AI190) / OUTPUT!AN$14),
"")))))),"")</f>
        <v/>
      </c>
      <c r="BD188" s="286" t="str">
        <f aca="false">IF(B188&lt;&gt;"",IF(BC188="","",IF(BC188&lt;0.5,1,IF(AND(BC188&gt;=0.5,BC188&lt;P$10),2,IF(BC188&gt;=P$10,3)))),"")</f>
        <v/>
      </c>
      <c r="BE188" s="287" t="str">
        <f aca="false">IF(B188 &lt;&gt; "",IFERROR(IF(AVERAGE(BA188,BC188)&gt;=P$10,"Y","N"),""),"")</f>
        <v/>
      </c>
      <c r="BF188" s="194" t="str">
        <f aca="false">IF(B188 &lt;&gt; "", IFERROR(IF(C$16 = "PRELIM", SUMIF('Database (LECTURE-RES-PRAC)'!D$14:AG$14, "CLO10", 'Database (LECTURE-RES-PRAC)'!D185:AG185) / 'Grade computation'!F$13, IF(C$16 = "MIDTERM", SUMIF('Database (LECTURE-RES-PRAC)'!AJ$14:BM$14, "CLO10", 'Database (LECTURE-RES-PRAC)'!AJ185:BM185) / 'Grade computation'!G$13, IF(C$16 = "FINAL", SUMIF('Database (LECTURE-RES-PRAC)'!BP$14:CS$14, "CLO10", 'Database (LECTURE-RES-PRAC)'!BP185:CS185) / 'Grade computation'!H$13,""))),""),"")</f>
        <v/>
      </c>
      <c r="BG188" s="286" t="str">
        <f aca="false">IF(B188&lt;&gt;"",IF(BF188="","",IF(BF188&lt;0.5,1,IF(AND(BF188&gt;=0.5,BF188&lt;P$10),2,IF(BF188&gt;=P$10,3)))),"")</f>
        <v/>
      </c>
      <c r="BH188" s="194" t="str">
        <f aca="false">IF(B188 &lt;&gt; "",IF(AND('PRINTABLE (per grading)'!H$16="EXAM", 'PRINTABLE (per grading)'!B$13="Prelim"), IF(ISERROR(SUMIF('Exam (LECTURE ONLY)'!D$20:M$20, "CLO10", 'Exam (LECTURE ONLY)'!D190:M190) / 'Exam (LECTURE ONLY)'!AL$15), "", SUMIF('Exam (LECTURE ONLY)'!D$20:M$20, "CLO10", 'Exam (LECTURE ONLY)'!D190:M190) /'Exam (LECTURE ONLY)'!AL$15),
IF(AND('PRINTABLE (per grading)'!H$16="EXAM", 'PRINTABLE (per grading)'!B$13="Midterm"), IF(ISERROR(SUMIF('Exam (LECTURE ONLY)'!O$20:X$20, "CLO10", 'Exam (LECTURE ONLY)'!O190:X190) / 'Exam (LECTURE ONLY)'!AM$15), "", SUMIF('Exam (LECTURE ONLY)'!O$20:X$20, "CLO10", 'Exam (LECTURE ONLY)'!O190:X190) / 'Exam (LECTURE ONLY)'!AM$15),
IF(AND('PRINTABLE (per grading)'!H$16="EXAM", 'PRINTABLE (per grading)'!B$13="Final"), IF(ISERROR(SUMIF('Exam (LECTURE ONLY)'!Z$20:AI$20, "CLO10", 'Exam (LECTURE ONLY)'!Z190:AI190) / 'Exam (LECTURE ONLY)'!AN$15), "", SUMIF('Exam (LECTURE ONLY)'!Z$20:AI$20, "CLO10", 'Exam (LECTURE ONLY)'!Z190:AI190) / 'Exam (LECTURE ONLY)'!AN$15),
IF(AND('PRINTABLE (per grading)'!H$16="OUTPUT", 'PRINTABLE (per grading)'!B$13="Prelim"), IF(ISERROR(SUMIF(OUTPUT!C$20:M$20, "CLO10", OUTPUT!C190:M190) / OUTPUT!AL$15), "", SUMIF(OUTPUT!C$20:M$20, "CLO10", OUTPUT!C190:M190) / OUTPUT!AL$15),
IF(AND('PRINTABLE (per grading)'!H$16="OUTPUT", 'PRINTABLE (per grading)'!B$13="Midterm"), IF(ISERROR(SUMIF(OUTPUT!O$20:Y$20, "CLO10", OUTPUT!O190:Y190) / OUTPUT!AM$15), "", SUMIF(OUTPUT!O$20:Y$20, "CLO10", OUTPUT!O190:Y190) / OUTPUT!AM$15),
IF(AND('PRINTABLE (per grading)'!H$16="OUTPUT", 'PRINTABLE (per grading)'!B$13="Final"), IF(ISERROR(SUMIF(OUTPUT!AA$20:AI$20, "CLO10", OUTPUT!AA190:AI190) / OUTPUT!AN$15), "", SUMIF(OUTPUT!AA$20:AI$20, "CLO10", OUTPUT!AA190:AI190) / OUTPUT!AN$15),
"")))))),"")</f>
        <v/>
      </c>
      <c r="BI188" s="286" t="str">
        <f aca="false">IF(B188&lt;&gt;"",IF(BH188="","",IF(BH188&lt;0.5,1,IF(AND(BH188&gt;=0.5,BH188&lt;P$10),2,IF(BH188&gt;=P$10,3)))),"")</f>
        <v/>
      </c>
      <c r="BJ188" s="287" t="str">
        <f aca="false">IF(B188 &lt;&gt; "",IFERROR(IF(AVERAGE(BF188,BH188)&gt;=P$10,"Y","N"),""),"")</f>
        <v/>
      </c>
      <c r="BK188" s="8"/>
    </row>
    <row r="189" customFormat="false" ht="19.5" hidden="false" customHeight="true" outlineLevel="0" collapsed="false">
      <c r="A189" s="183" t="str">
        <f aca="false">IF(ISBLANK('Database (LECTURE-RES-PRAC)'!A186),"",'Database (LECTURE-RES-PRAC)'!A186)</f>
        <v/>
      </c>
      <c r="B189" s="184" t="str">
        <f aca="false">IF(ISBLANK('Database (LECTURE-RES-PRAC)'!B186),"",'Database (LECTURE-RES-PRAC)'!B186)</f>
        <v/>
      </c>
      <c r="C189" s="230" t="str">
        <f aca="false">IF(B189&lt;&gt;"",IF(C$16="PRELIM",'Grade computation'!C189, IF(C$16="MIDTERM",'Grade computation'!K189, IF(C$16="FINAL",'Grade computation'!S189,""))),"")</f>
        <v/>
      </c>
      <c r="D189" s="231" t="str">
        <f aca="false">IF(B189&lt;&gt;"",IFERROR(IF(B$11="80-20", (((C189/C$19)*X$6)+X$7)*D$18, IF(B$11="60-40", (((C189/C$19)*Y$6)+Y$7)*D$18, 0)),0),"")</f>
        <v/>
      </c>
      <c r="E189" s="230" t="str">
        <f aca="false">IF(B189&lt;&gt;"", IF(C$16="PRELIM",'Grade computation'!E189, IF(C$16="MIDTERM",'Grade computation'!M189, IF(C$16="FINAL",'Grade computation'!U189,""))),"")</f>
        <v/>
      </c>
      <c r="F189" s="232" t="str">
        <f aca="false">IF(B189&lt;&gt;"",IFERROR(IF(B$11="80-20", (((E189/E$19)*X$6)+X$7)*F$18, IF(B$11="60-40", (((E189/E$19)*Y$6)+Y$7)*F$18, 0)),0),"")</f>
        <v/>
      </c>
      <c r="G189" s="233" t="str">
        <f aca="false">IF(B189&lt;&gt;"",IFERROR((D189+F189),0),"")</f>
        <v/>
      </c>
      <c r="H189" s="234" t="str">
        <f aca="false">IF(B189&lt;&gt;"",IF(C$16="PRELIM", 'Grade computation'!H189, IF(C$16="MIDTERM", 'Grade computation'!P189, IF(C$16="FINAL",'Grade computation'!X189, ""))),"")</f>
        <v/>
      </c>
      <c r="I189" s="233" t="str">
        <f aca="false">IF(B189&lt;&gt;"",IFERROR(IF(B$11="80-20", (((H189/H$19)*X$6)+X$7)*I$19, IF(B$11="60-40", (((H189/H$19)*Y$6)+Y$7)*I$19, 0)),0),"")</f>
        <v/>
      </c>
      <c r="J189" s="237" t="str">
        <f aca="false">IFERROR((G189+I189),"")</f>
        <v/>
      </c>
      <c r="K189" s="183" t="str">
        <f aca="false">IFERROR(IF(J189="","",IF(J189&gt;=75,"PASSED","FAILED")),"")</f>
        <v/>
      </c>
      <c r="L189" s="183"/>
      <c r="M189" s="194" t="str">
        <f aca="false">IF(B189 &lt;&gt; "", IFERROR(IF(C$16 = "PRELIM", SUMIF('Database (LECTURE-RES-PRAC)'!D$14:AG$14, "CLO1", 'Database (LECTURE-RES-PRAC)'!D186:AG186) / 'Grade computation'!F$4, IF(C$16 = "MIDTERM", SUMIF('Database (LECTURE-RES-PRAC)'!AJ$14:BM$14, "CLO1", 'Database (LECTURE-RES-PRAC)'!AJ186:BM186) / 'Grade computation'!G$4, IF(C$16 = "FINAL", SUMIF('Database (LECTURE-RES-PRAC)'!BP$14:CS$14, "CLO1", 'Database (LECTURE-RES-PRAC)'!BP186:CS186) / 'Grade computation'!H$4,""))),""),"")</f>
        <v/>
      </c>
      <c r="N189" s="286" t="str">
        <f aca="false">IF(B189&lt;&gt;"",IF(M189="","",IF(M189&lt;0.5,1,IF(AND(M189&gt;=0.5,M189&lt;P$10),2,IF(M189&gt;=P$10,3)))),"")</f>
        <v/>
      </c>
      <c r="O189" s="194" t="str">
        <f aca="false">IF(B189 &lt;&gt; "",IF(AND('PRINTABLE (per grading)'!H$16="EXAM", 'PRINTABLE (per grading)'!B$13="Prelim"), IF(ISERROR(SUMIF('Exam (LECTURE ONLY)'!D$20:M$20, "CLO1", 'Exam (LECTURE ONLY)'!D191:M191) / 'Exam (LECTURE ONLY)'!AL$6), "", SUMIF('Exam (LECTURE ONLY)'!D$20:M$20, "CLO1", 'Exam (LECTURE ONLY)'!D191:M191) /'Exam (LECTURE ONLY)'!AL$6),
IF(AND('PRINTABLE (per grading)'!H$16="EXAM", 'PRINTABLE (per grading)'!B$13="Midterm"), IF(ISERROR(SUMIF('Exam (LECTURE ONLY)'!O$20:X$20, "CLO1", 'Exam (LECTURE ONLY)'!O191:X191) / 'Exam (LECTURE ONLY)'!AM$6), "", SUMIF('Exam (LECTURE ONLY)'!O$20:X$20, "CLO1", 'Exam (LECTURE ONLY)'!O191:X191) / 'Exam (LECTURE ONLY)'!AM$6),
IF(AND('PRINTABLE (per grading)'!H$16="EXAM", 'PRINTABLE (per grading)'!B$13="Final"), IF(ISERROR(SUMIF('Exam (LECTURE ONLY)'!Z$20:AI$20, "CLO1", 'Exam (LECTURE ONLY)'!Z191:AI191) / 'Exam (LECTURE ONLY)'!AN$6), "", SUMIF('Exam (LECTURE ONLY)'!Z$20:AI$20, "CLO1", 'Exam (LECTURE ONLY)'!Z191:AI191) / 'Exam (LECTURE ONLY)'!AN$6),
IF(AND('PRINTABLE (per grading)'!H$16="OUTPUT", 'PRINTABLE (per grading)'!B$13="Prelim"), IF(ISERROR(SUMIF(OUTPUT!C$20:M$20, "CLO1", OUTPUT!C191:M191) / OUTPUT!AL$6), "", SUMIF(OUTPUT!C$20:M$20, "CLO1", OUTPUT!C191:M191) / OUTPUT!AL$6),
IF(AND('PRINTABLE (per grading)'!H$16="OUTPUT", 'PRINTABLE (per grading)'!B$13="Midterm"), IF(ISERROR(SUMIF(OUTPUT!O$20:Y$20, "CLO1", OUTPUT!O191:Y191) / OUTPUT!AM$6), "", SUMIF(OUTPUT!O$20:Y$20, "CLO1", OUTPUT!O191:Y191) / OUTPUT!AM$6),
IF(AND('PRINTABLE (per grading)'!H$16="OUTPUT", 'PRINTABLE (per grading)'!B$13="Final"), IF(ISERROR(SUMIF(OUTPUT!AA$20:AI$20, "CLO1", OUTPUT!AA191:AI191) / OUTPUT!AN$6), "", SUMIF(OUTPUT!AA$20:AI$20, "CLO1", OUTPUT!AA191:AI191) / OUTPUT!AN$6),
"")))))),"")</f>
        <v/>
      </c>
      <c r="P189" s="286" t="str">
        <f aca="false">IF(B189&lt;&gt;"",IF(O189="","",IF(O189&lt;0.5,1,IF(AND(O189&gt;=0.5,O189&lt;P$10),2,IF(O189&gt;=P$10,3)))),"")</f>
        <v/>
      </c>
      <c r="Q189" s="287" t="str">
        <f aca="false">IF(B189 &lt;&gt; "",IFERROR(IF(AVERAGE(M189,O189)&gt;=P$10,"Y","N"),""),"")</f>
        <v/>
      </c>
      <c r="R189" s="194" t="str">
        <f aca="false">IF(B189 &lt;&gt; "", IFERROR(IF(C$16 = "PRELIM", SUMIF('Database (LECTURE-RES-PRAC)'!D$14:AG$14, "CLO2", 'Database (LECTURE-RES-PRAC)'!D186:AG186) / 'Grade computation'!F$5, IF(C$16 = "MIDTERM", SUMIF('Database (LECTURE-RES-PRAC)'!AJ$14:BM$14, "CLO2", 'Database (LECTURE-RES-PRAC)'!AJ186:BM186) / 'Grade computation'!G$5, IF(C$16 = "FINAL", SUMIF('Database (LECTURE-RES-PRAC)'!BP$14:CS$14, "CLO2", 'Database (LECTURE-RES-PRAC)'!BP186:CS186) / 'Grade computation'!H$5,""))),""),"")</f>
        <v/>
      </c>
      <c r="S189" s="286" t="str">
        <f aca="false">IF(B189&lt;&gt;"",IF(R189="","",IF(R189&lt;0.5,1,IF(AND(R189&gt;=0.5,R189&lt;P$10),2,IF(R189&gt;=P$10,3)))),"")</f>
        <v/>
      </c>
      <c r="T189" s="194" t="str">
        <f aca="false">IF(B189 &lt;&gt; "",IF(AND('PRINTABLE (per grading)'!H$16="EXAM", 'PRINTABLE (per grading)'!B$13="Prelim"), IF(ISERROR(SUMIF('Exam (LECTURE ONLY)'!D$20:M$20, "CLO2", 'Exam (LECTURE ONLY)'!D191:M191) / 'Exam (LECTURE ONLY)'!AL$7), "", SUMIF('Exam (LECTURE ONLY)'!D$20:M$20, "CLO2", 'Exam (LECTURE ONLY)'!D191:M191) /'Exam (LECTURE ONLY)'!AL$7),
IF(AND('PRINTABLE (per grading)'!H$16="EXAM", 'PRINTABLE (per grading)'!B$13="Midterm"), IF(ISERROR(SUMIF('Exam (LECTURE ONLY)'!O$20:X$20, "CLO2", 'Exam (LECTURE ONLY)'!O191:X191) / 'Exam (LECTURE ONLY)'!AM$7), "", SUMIF('Exam (LECTURE ONLY)'!O$20:X$20, "CLO2", 'Exam (LECTURE ONLY)'!O191:X191) / 'Exam (LECTURE ONLY)'!AM$7),
IF(AND('PRINTABLE (per grading)'!H$16="EXAM", 'PRINTABLE (per grading)'!B$13="Final"), IF(ISERROR(SUMIF('Exam (LECTURE ONLY)'!Z$20:AI$20, "CLO2", 'Exam (LECTURE ONLY)'!Z191:AI191) / 'Exam (LECTURE ONLY)'!AN$7), "", SUMIF('Exam (LECTURE ONLY)'!Z$20:AI$20, "CLO2", 'Exam (LECTURE ONLY)'!Z191:AI191) / 'Exam (LECTURE ONLY)'!AN$7),
IF(AND('PRINTABLE (per grading)'!H$16="OUTPUT", 'PRINTABLE (per grading)'!B$13="Prelim"), IF(ISERROR(SUMIF(OUTPUT!C$20:M$20, "CLO2", OUTPUT!C191:M191) / OUTPUT!AL$7), "", SUMIF(OUTPUT!C$20:M$20, "CLO2", OUTPUT!C191:M191) / OUTPUT!AL$7),
IF(AND('PRINTABLE (per grading)'!H$16="OUTPUT", 'PRINTABLE (per grading)'!B$13="Midterm"), IF(ISERROR(SUMIF(OUTPUT!O$20:Y$20, "CLO2", OUTPUT!O191:Y191) / OUTPUT!AM$7), "", SUMIF(OUTPUT!O$20:Y$20, "CLO2", OUTPUT!O191:Y191) / OUTPUT!AM$7),
IF(AND('PRINTABLE (per grading)'!H$16="OUTPUT", 'PRINTABLE (per grading)'!B$13="Final"), IF(ISERROR(SUMIF(OUTPUT!AA$20:AI$20, "CLO2", OUTPUT!AA191:AI191) / OUTPUT!AN$7), "", SUMIF(OUTPUT!AA$20:AI$20, "CLO2", OUTPUT!AA191:AI191) / OUTPUT!AN$7),
"")))))),"")</f>
        <v/>
      </c>
      <c r="U189" s="286" t="str">
        <f aca="false">IF(B189&lt;&gt;"",IF(T189="","",IF(T189&lt;0.5,1,IF(AND(T189&gt;=0.5,T189&lt;P$10),2,IF(T189&gt;=P$10,3)))),"")</f>
        <v/>
      </c>
      <c r="V189" s="287" t="str">
        <f aca="false">IF(B189 &lt;&gt; "",IFERROR(IF(AVERAGE(R189,T189)&gt;=P$10,"Y","N"),""),"")</f>
        <v/>
      </c>
      <c r="W189" s="194" t="str">
        <f aca="false">IF(B189 &lt;&gt; "", IFERROR(IF(C$16 = "PRELIM", SUMIF('Database (LECTURE-RES-PRAC)'!D$14:AG$14, "CLO3", 'Database (LECTURE-RES-PRAC)'!D186:AG186) / 'Grade computation'!F$6, IF(C$16 = "MIDTERM", SUMIF('Database (LECTURE-RES-PRAC)'!AJ$14:BM$14, "CLO3", 'Database (LECTURE-RES-PRAC)'!AJ186:BM186) / 'Grade computation'!G$6, IF(C$16 = "FINAL", SUMIF('Database (LECTURE-RES-PRAC)'!BP$14:CS$14, "CLO3", 'Database (LECTURE-RES-PRAC)'!BP186:CS186) / 'Grade computation'!H$6,""))),""),"")</f>
        <v/>
      </c>
      <c r="X189" s="286" t="str">
        <f aca="false">IF(B189&lt;&gt;"",IF(W189="","",IF(W189&lt;0.5,1,IF(AND(W189&gt;=0.5,W189&lt;P$10),2,IF(W189&gt;=P$10,3)))),"")</f>
        <v/>
      </c>
      <c r="Y189" s="194" t="str">
        <f aca="false">IF(B189 &lt;&gt; "",IF(AND('PRINTABLE (per grading)'!H$16="EXAM", 'PRINTABLE (per grading)'!B$13="Prelim"), IF(ISERROR(SUMIF('Exam (LECTURE ONLY)'!D$20:M$20, "CLO3", 'Exam (LECTURE ONLY)'!D191:M191) / 'Exam (LECTURE ONLY)'!AL$8), "", SUMIF('Exam (LECTURE ONLY)'!D$20:M$20, "CLO3", 'Exam (LECTURE ONLY)'!D191:M191) /'Exam (LECTURE ONLY)'!AL$8),
IF(AND('PRINTABLE (per grading)'!H$16="EXAM", 'PRINTABLE (per grading)'!B$13="Midterm"), IF(ISERROR(SUMIF('Exam (LECTURE ONLY)'!O$20:X$20, "CLO3", 'Exam (LECTURE ONLY)'!O191:X191) / 'Exam (LECTURE ONLY)'!AM$8), "", SUMIF('Exam (LECTURE ONLY)'!O$20:X$20, "CLO3", 'Exam (LECTURE ONLY)'!O191:X191) / 'Exam (LECTURE ONLY)'!AM$8),
IF(AND('PRINTABLE (per grading)'!H$16="EXAM", 'PRINTABLE (per grading)'!B$13="Final"), IF(ISERROR(SUMIF('Exam (LECTURE ONLY)'!Z$20:AI$20, "CLO3", 'Exam (LECTURE ONLY)'!Z191:AI191) / 'Exam (LECTURE ONLY)'!AN$8), "", SUMIF('Exam (LECTURE ONLY)'!Z$20:AI$20, "CLO3", 'Exam (LECTURE ONLY)'!Z191:AI191) / 'Exam (LECTURE ONLY)'!AN$8),
IF(AND('PRINTABLE (per grading)'!H$16="OUTPUT", 'PRINTABLE (per grading)'!B$13="Prelim"), IF(ISERROR(SUMIF(OUTPUT!C$20:M$20, "CLO3", OUTPUT!C191:M191) / OUTPUT!AL$8), "", SUMIF(OUTPUT!C$20:M$20, "CLO3", OUTPUT!C191:M191) / OUTPUT!AL$8),
IF(AND('PRINTABLE (per grading)'!H$16="OUTPUT", 'PRINTABLE (per grading)'!B$13="Midterm"), IF(ISERROR(SUMIF(OUTPUT!O$20:Y$20, "CLO3", OUTPUT!O191:Y191) / OUTPUT!AM$8), "", SUMIF(OUTPUT!O$20:Y$20, "CLO3", OUTPUT!O191:Y191) / OUTPUT!AM$8),
IF(AND('PRINTABLE (per grading)'!H$16="OUTPUT", 'PRINTABLE (per grading)'!B$13="Final"), IF(ISERROR(SUMIF(OUTPUT!AA$20:AI$20, "CLO3", OUTPUT!AA191:AI191) / OUTPUT!AN$8), "", SUMIF(OUTPUT!AA$20:AI$20, "CLO3", OUTPUT!AA191:AI191) / OUTPUT!AN$8),
"" )))))),"")</f>
        <v/>
      </c>
      <c r="Z189" s="286" t="str">
        <f aca="false">IF(B189&lt;&gt;"",IF(Y189="","",IF(Y189&lt;0.5,1,IF(AND(Y189&gt;=0.5,Y189&lt;P$10),2,IF(Y189&gt;=P$10,3)))),"")</f>
        <v/>
      </c>
      <c r="AA189" s="287" t="str">
        <f aca="false">IF(B189 &lt;&gt; "",IFERROR(IF(AVERAGE(W189,Y189)&gt;=P$10,"Y","N"),""),"")</f>
        <v/>
      </c>
      <c r="AB189" s="194" t="str">
        <f aca="false">IF(B189 &lt;&gt; "", IFERROR(IF(C$16 = "PRELIM", SUMIF('Database (LECTURE-RES-PRAC)'!D$14:AG$14, "CLO4", 'Database (LECTURE-RES-PRAC)'!D186:AG186) / 'Grade computation'!F$7, IF(C$16 = "MIDTERM", SUMIF('Database (LECTURE-RES-PRAC)'!AJ$14:BM$14, "CLO4", 'Database (LECTURE-RES-PRAC)'!AJ186:BM186) / 'Grade computation'!G$7, IF(C$16 = "FINAL", SUMIF('Database (LECTURE-RES-PRAC)'!BP$14:CS$14, "CLO4", 'Database (LECTURE-RES-PRAC)'!BP186:CS186) / 'Grade computation'!H$7,""))),""),"")</f>
        <v/>
      </c>
      <c r="AC189" s="286" t="str">
        <f aca="false">IF(B189&lt;&gt;"",IF(AB189="","",IF(AB189&lt;0.5,1,IF(AND(AB189&gt;=0.5,AB189&lt;P$10),2,IF(AB189&gt;=P$10,3)))),"")</f>
        <v/>
      </c>
      <c r="AD189" s="194" t="str">
        <f aca="false">IF(B189 &lt;&gt; "",IF(AND('PRINTABLE (per grading)'!H$16="EXAM", 'PRINTABLE (per grading)'!B$13="Prelim"), IF(ISERROR(SUMIF('Exam (LECTURE ONLY)'!D$20:M$20, "CLO4", 'Exam (LECTURE ONLY)'!D191:M191) / 'Exam (LECTURE ONLY)'!AL$9), "", SUMIF('Exam (LECTURE ONLY)'!D$20:M$20, "CLO4", 'Exam (LECTURE ONLY)'!D191:M191) /'Exam (LECTURE ONLY)'!AL$9),
IF(AND('PRINTABLE (per grading)'!H$16="EXAM", 'PRINTABLE (per grading)'!B$13="Midterm"), IF(ISERROR(SUMIF('Exam (LECTURE ONLY)'!O$20:X$20, "CLO4", 'Exam (LECTURE ONLY)'!O191:X191) / 'Exam (LECTURE ONLY)'!AM$9), "", SUMIF('Exam (LECTURE ONLY)'!O$20:X$20, "CLO4", 'Exam (LECTURE ONLY)'!O191:X191) / 'Exam (LECTURE ONLY)'!AM$9),
IF(AND('PRINTABLE (per grading)'!H$16="EXAM", 'PRINTABLE (per grading)'!B$13="Final"), IF(ISERROR(SUMIF('Exam (LECTURE ONLY)'!Z$20:AI$20, "CLO4", 'Exam (LECTURE ONLY)'!Z191:AI191) / 'Exam (LECTURE ONLY)'!AN$9), "", SUMIF('Exam (LECTURE ONLY)'!Z$20:AI$20, "CLO4", 'Exam (LECTURE ONLY)'!Z191:AI191) / 'Exam (LECTURE ONLY)'!AN$9),
IF(AND('PRINTABLE (per grading)'!H$16="OUTPUT", 'PRINTABLE (per grading)'!B$13="Prelim"), IF(ISERROR(SUMIF(OUTPUT!C$20:M$20, "CLO4", OUTPUT!C191:M191) / OUTPUT!AL$9), "", SUMIF(OUTPUT!C$20:M$20, "CLO4", OUTPUT!C191:M191) / OUTPUT!AL$9),
IF(AND('PRINTABLE (per grading)'!H$16="OUTPUT", 'PRINTABLE (per grading)'!B$13="Midterm"), IF(ISERROR(SUMIF(OUTPUT!O$20:Y$20, "CLO4", OUTPUT!O191:Y191) / OUTPUT!AM$9), "", SUMIF(OUTPUT!O$20:Y$20, "CLO4", OUTPUT!O191:Y191) / OUTPUT!AM$9),
IF(AND('PRINTABLE (per grading)'!H$16="OUTPUT", 'PRINTABLE (per grading)'!B$13="Final"), IF(ISERROR(SUMIF(OUTPUT!AA$20:AI$20, "CLO4", OUTPUT!AA191:AI191) / OUTPUT!AN$9), "", SUMIF(OUTPUT!AA$20:AI$20, "CLO4", OUTPUT!AA191:AI191) / OUTPUT!AN$9),
"")))))),"")</f>
        <v/>
      </c>
      <c r="AE189" s="286" t="str">
        <f aca="false">IF(B189&lt;&gt;"",IF(AD189="","",IF(AD189&lt;0.5,1,IF(AND(AD189&gt;=0.5,AD189&lt;P$10),2,IF(AD189&gt;=P$10,3)))),"")</f>
        <v/>
      </c>
      <c r="AF189" s="287" t="str">
        <f aca="false">IF(B189 &lt;&gt; "",IFERROR(IF(AVERAGE(AB189,AD189)&gt;=P$10,"Y","N"),""),"")</f>
        <v/>
      </c>
      <c r="AG189" s="194" t="str">
        <f aca="false">IF(B189 &lt;&gt; "", IFERROR(IF(C$16 = "PRELIM", SUMIF('Database (LECTURE-RES-PRAC)'!D$14:AG$14, "CLO5", 'Database (LECTURE-RES-PRAC)'!D186:AG186) / 'Grade computation'!F$8, IF(C$16 = "MIDTERM", SUMIF('Database (LECTURE-RES-PRAC)'!AJ$14:BM$14, "CLO5", 'Database (LECTURE-RES-PRAC)'!AJ186:BM186) / 'Grade computation'!G$8, IF(C$16 = "FINAL", SUMIF('Database (LECTURE-RES-PRAC)'!BP$14:CS$14, "CLO5", 'Database (LECTURE-RES-PRAC)'!BP186:CS186) / 'Grade computation'!H$8,""))),""),"")</f>
        <v/>
      </c>
      <c r="AH189" s="286" t="str">
        <f aca="false">IF(B189&lt;&gt;"",IF(AG189="","",IF(AG189&lt;0.5,1,IF(AND(AG189&gt;=0.5,AG189&lt;P$10),2,IF(AG189&gt;=P$10,3)))),"")</f>
        <v/>
      </c>
      <c r="AI189" s="194" t="str">
        <f aca="false">IF(B189 &lt;&gt; "",IF(AND('PRINTABLE (per grading)'!H$16="EXAM", 'PRINTABLE (per grading)'!B$13="Prelim"), IF(ISERROR(SUMIF('Exam (LECTURE ONLY)'!D$20:M$20, "CLO5", 'Exam (LECTURE ONLY)'!D191:M191) / 'Exam (LECTURE ONLY)'!AL$10), "", SUMIF('Exam (LECTURE ONLY)'!D$20:M$20, "CLO5", 'Exam (LECTURE ONLY)'!D191:M191) /'Exam (LECTURE ONLY)'!AL$10),
IF(AND('PRINTABLE (per grading)'!H$16="EXAM", 'PRINTABLE (per grading)'!B$13="Midterm"), IF(ISERROR(SUMIF('Exam (LECTURE ONLY)'!O$20:X$20, "CLO5", 'Exam (LECTURE ONLY)'!O191:X191) / 'Exam (LECTURE ONLY)'!AM$10), "", SUMIF('Exam (LECTURE ONLY)'!O$20:X$20, "CLO5", 'Exam (LECTURE ONLY)'!O191:X191) / 'Exam (LECTURE ONLY)'!AM$10),
IF(AND('PRINTABLE (per grading)'!H$16="EXAM", 'PRINTABLE (per grading)'!B$13="Final"), IF(ISERROR(SUMIF('Exam (LECTURE ONLY)'!Z$20:AI$20, "CLO5", 'Exam (LECTURE ONLY)'!Z191:AI191) / 'Exam (LECTURE ONLY)'!AN$10), "", SUMIF('Exam (LECTURE ONLY)'!Z$20:AI$20, "CLO5", 'Exam (LECTURE ONLY)'!Z191:AI191) / 'Exam (LECTURE ONLY)'!AN$10),
IF(AND('PRINTABLE (per grading)'!H$16="OUTPUT", 'PRINTABLE (per grading)'!B$13="Prelim"), IF(ISERROR(SUMIF(OUTPUT!C$20:M$20, "CLO5", OUTPUT!C191:M191) / OUTPUT!AL$10), "", SUMIF(OUTPUT!C$20:M$20, "CLO5", OUTPUT!C191:M191) / OUTPUT!AL$10),
IF(AND('PRINTABLE (per grading)'!H$16="OUTPUT", 'PRINTABLE (per grading)'!B$13="Midterm"), IF(ISERROR(SUMIF(OUTPUT!O$20:Y$20, "CLO5", OUTPUT!O191:Y191) / OUTPUT!AM$10), "", SUMIF(OUTPUT!O$20:Y$20, "CLO5", OUTPUT!O191:Y191) / OUTPUT!AM$10),
IF(AND('PRINTABLE (per grading)'!H$16="OUTPUT", 'PRINTABLE (per grading)'!B$13="Final"), IF(ISERROR(SUMIF(OUTPUT!AA$20:AI$20, "CLO5", OUTPUT!AA191:AI191) / OUTPUT!AN$10), "", SUMIF(OUTPUT!AA$20:AI$20, "CLO5", OUTPUT!AA191:AI191) / OUTPUT!AN$10),
"")))))),"")</f>
        <v/>
      </c>
      <c r="AJ189" s="286" t="str">
        <f aca="false">IF(B189&lt;&gt;"",IF(AI189="","",IF(AI189&lt;0.5,1,IF(AND(AI189&gt;=0.5,AI189&lt;P$10),2,IF(AI189&gt;=P$10,3)))),"")</f>
        <v/>
      </c>
      <c r="AK189" s="287" t="str">
        <f aca="false">IF(B189 &lt;&gt; "",IFERROR(IF(AVERAGE(AG189,AI189)&gt;=P$10,"Y","N"),""),"")</f>
        <v/>
      </c>
      <c r="AL189" s="194" t="str">
        <f aca="false">IF(B189 &lt;&gt; "", IFERROR(IF(C$16 = "PRELIM", SUMIF('Database (LECTURE-RES-PRAC)'!D$14:AG$14, "CLO6", 'Database (LECTURE-RES-PRAC)'!D186:AG186) / 'Grade computation'!F$9, IF(C$16 = "MIDTERM", SUMIF('Database (LECTURE-RES-PRAC)'!AJ$14:BM$14, "CLO6", 'Database (LECTURE-RES-PRAC)'!AJ186:BM186) / 'Grade computation'!G$9, IF(C$16 = "FINAL", SUMIF('Database (LECTURE-RES-PRAC)'!BP$14:CS$14, "CLO6", 'Database (LECTURE-RES-PRAC)'!BP186:CS186) / 'Grade computation'!H$9,""))),""),"")</f>
        <v/>
      </c>
      <c r="AM189" s="286" t="str">
        <f aca="false">IF(B189&lt;&gt;"",IF(AL189="","",IF(AL189&lt;0.5,1,IF(AND(AL189&gt;=0.5,AL189&lt;P$10),2,IF(AL189&gt;=P$10,3)))),"")</f>
        <v/>
      </c>
      <c r="AN189" s="194" t="str">
        <f aca="false">IF(B189 &lt;&gt; "",IF(AND('PRINTABLE (per grading)'!H$16="EXAM", 'PRINTABLE (per grading)'!B$13="Prelim"), IF(ISERROR(SUMIF('Exam (LECTURE ONLY)'!D$20:M$20, "CLO6", 'Exam (LECTURE ONLY)'!D191:M191) / 'Exam (LECTURE ONLY)'!AL$11), "", SUMIF('Exam (LECTURE ONLY)'!D$20:M$20, "CLO6", 'Exam (LECTURE ONLY)'!D191:M191) /'Exam (LECTURE ONLY)'!AL$11),
IF(AND('PRINTABLE (per grading)'!H$16="EXAM", 'PRINTABLE (per grading)'!B$13="Midterm"), IF(ISERROR(SUMIF('Exam (LECTURE ONLY)'!O$20:X$20, "CLO6", 'Exam (LECTURE ONLY)'!O191:X191) / 'Exam (LECTURE ONLY)'!AM$11), "", SUMIF('Exam (LECTURE ONLY)'!O$20:X$20, "CLO6", 'Exam (LECTURE ONLY)'!O191:X191) / 'Exam (LECTURE ONLY)'!AM$11),
IF(AND('PRINTABLE (per grading)'!H$16="EXAM", 'PRINTABLE (per grading)'!B$13="Final"), IF(ISERROR(SUMIF('Exam (LECTURE ONLY)'!Z$20:AI$20, "CLO6", 'Exam (LECTURE ONLY)'!Z191:AI191) / 'Exam (LECTURE ONLY)'!AN$11), "", SUMIF('Exam (LECTURE ONLY)'!Z$20:AI$20, "CLO6", 'Exam (LECTURE ONLY)'!Z191:AI191) / 'Exam (LECTURE ONLY)'!AN$11),
IF(AND('PRINTABLE (per grading)'!H$16="OUTPUT", 'PRINTABLE (per grading)'!B$13="Prelim"), IF(ISERROR(SUMIF(OUTPUT!C$20:M$20, "CLO6", OUTPUT!C191:M191) / OUTPUT!AL$11), "", SUMIF(OUTPUT!C$20:M$20, "CLO6", OUTPUT!C191:M191) / OUTPUT!AL$11),
IF(AND('PRINTABLE (per grading)'!H$16="OUTPUT", 'PRINTABLE (per grading)'!B$13="Midterm"), IF(ISERROR(SUMIF(OUTPUT!O$20:Y$20, "CLO6", OUTPUT!O191:Y191) / OUTPUT!AM$11), "", SUMIF(OUTPUT!O$20:Y$20, "CLO6", OUTPUT!O191:Y191) / OUTPUT!AM$11),
IF(AND('PRINTABLE (per grading)'!H$16="OUTPUT", 'PRINTABLE (per grading)'!B$13="Final"), IF(ISERROR(SUMIF(OUTPUT!AA$20:AI$20, "CLO6", OUTPUT!AA191:AI191) / OUTPUT!AN$11), "", SUMIF(OUTPUT!AA$20:AI$20, "CLO6", OUTPUT!AA191:AI191) / OUTPUT!AN$11),
"")))))),"")</f>
        <v/>
      </c>
      <c r="AO189" s="286" t="str">
        <f aca="false">IF(B189&lt;&gt;"",IF(AN189="","",IF(AN189&lt;0.5,1,IF(AND(AN189&gt;=0.5,AN189&lt;P$10),2,IF(AN189&gt;=P$10,3)))),"")</f>
        <v/>
      </c>
      <c r="AP189" s="287" t="str">
        <f aca="false">IF(B189 &lt;&gt; "",IFERROR(IF(AVERAGE(AL189,AN189)&gt;=P$10,"Y","N"),""),"")</f>
        <v/>
      </c>
      <c r="AQ189" s="194" t="str">
        <f aca="false">IF(B189 &lt;&gt; "", IFERROR(IF(C$16 = "PRELIM", SUMIF('Database (LECTURE-RES-PRAC)'!D$14:AG$14, "CLO7", 'Database (LECTURE-RES-PRAC)'!D186:AG186) / 'Grade computation'!F$10, IF(C$16 = "MIDTERM", SUMIF('Database (LECTURE-RES-PRAC)'!AJ$14:BM$14, "CLO7", 'Database (LECTURE-RES-PRAC)'!AJ186:BM186) / 'Grade computation'!G$10, IF(C$16 = "FINAL", SUMIF('Database (LECTURE-RES-PRAC)'!BP$14:CS$14, "CLO7", 'Database (LECTURE-RES-PRAC)'!BP186:CS186) / 'Grade computation'!H$10,""))),""),"")</f>
        <v/>
      </c>
      <c r="AR189" s="286" t="str">
        <f aca="false">IF(B189&lt;&gt;"",IF(AQ189="","",IF(AQ189&lt;0.5,1,IF(AND(AQ189&gt;=0.5,AQ189&lt;P$10),2,IF(AQ189&gt;=P$10,3)))),"")</f>
        <v/>
      </c>
      <c r="AS189" s="194" t="str">
        <f aca="false">IF(B189 &lt;&gt; "",IF(AND('PRINTABLE (per grading)'!H$16="EXAM", 'PRINTABLE (per grading)'!B$13="Prelim"), IF(ISERROR(SUMIF('Exam (LECTURE ONLY)'!D$20:M$20, "CLO7", 'Exam (LECTURE ONLY)'!D191:M191) / 'Exam (LECTURE ONLY)'!AL$12), "", SUMIF('Exam (LECTURE ONLY)'!D$20:M$20, "CLO7", 'Exam (LECTURE ONLY)'!D191:M191) /'Exam (LECTURE ONLY)'!AL$12),
IF(AND('PRINTABLE (per grading)'!H$16="EXAM", 'PRINTABLE (per grading)'!B$13="Midterm"), IF(ISERROR(SUMIF('Exam (LECTURE ONLY)'!O$20:X$20, "CLO7", 'Exam (LECTURE ONLY)'!O191:X191) / 'Exam (LECTURE ONLY)'!AM$12), "", SUMIF('Exam (LECTURE ONLY)'!O$20:X$20, "CLO7", 'Exam (LECTURE ONLY)'!O191:X191) / 'Exam (LECTURE ONLY)'!AM$12),
IF(AND('PRINTABLE (per grading)'!H$16="EXAM", 'PRINTABLE (per grading)'!B$13="Final"), IF(ISERROR(SUMIF('Exam (LECTURE ONLY)'!Z$20:AI$20, "CLO7", 'Exam (LECTURE ONLY)'!Z191:AI191) / 'Exam (LECTURE ONLY)'!AN$12), "", SUMIF('Exam (LECTURE ONLY)'!Z$20:AI$20, "CLO7", 'Exam (LECTURE ONLY)'!Z191:AI191) / 'Exam (LECTURE ONLY)'!AN$12),
IF(AND('PRINTABLE (per grading)'!H$16="OUTPUT", 'PRINTABLE (per grading)'!B$13="Prelim"), IF(ISERROR(SUMIF(OUTPUT!C$20:M$20, "CLO7", OUTPUT!C191:M191) / OUTPUT!AL$12), "", SUMIF(OUTPUT!C$20:M$20, "CLO7", OUTPUT!C191:M191) / OUTPUT!AL$12),
IF(AND('PRINTABLE (per grading)'!H$16="OUTPUT", 'PRINTABLE (per grading)'!B$13="Midterm"), IF(ISERROR(SUMIF(OUTPUT!O$20:Y$20, "CLO7", OUTPUT!O191:Y191) / OUTPUT!AM$12), "", SUMIF(OUTPUT!O$20:Y$20, "CLO7", OUTPUT!O191:Y191) / OUTPUT!AM$12),
IF(AND('PRINTABLE (per grading)'!H$16="OUTPUT", 'PRINTABLE (per grading)'!B$13="Final"), IF(ISERROR(SUMIF(OUTPUT!AA$20:AI$20, "CLO7", OUTPUT!AA191:AI191) / OUTPUT!AN$12), "", SUMIF(OUTPUT!AA$20:AI$20, "CLO7", OUTPUT!AA191:AI191) / OUTPUT!AN$12),
"")))))),"")</f>
        <v/>
      </c>
      <c r="AT189" s="286" t="str">
        <f aca="false">IF(B189&lt;&gt;"",IF(AS189="","",IF(AS189&lt;0.5,1,IF(AND(AS189&gt;=0.5,AS189&lt;P$10),2,IF(AS189&gt;=P$10,3)))),"")</f>
        <v/>
      </c>
      <c r="AU189" s="287" t="str">
        <f aca="false">IF(B189 &lt;&gt; "",IFERROR(IF(AVERAGE(AQ189,AS189)&gt;=P$10,"Y","N"),""),"")</f>
        <v/>
      </c>
      <c r="AV189" s="194" t="str">
        <f aca="false">IF(B189 &lt;&gt; "", IFERROR(IF(C$16 = "PRELIM", SUMIF('Database (LECTURE-RES-PRAC)'!D$14:AG$14, "CLO8", 'Database (LECTURE-RES-PRAC)'!D186:AG186) / 'Grade computation'!F$11, IF(C$16 = "MIDTERM", SUMIF('Database (LECTURE-RES-PRAC)'!AJ$14:BM$14, "CLO8", 'Database (LECTURE-RES-PRAC)'!AJ186:BM186) / 'Grade computation'!G$11, IF(C$16 = "FINAL", SUMIF('Database (LECTURE-RES-PRAC)'!BP$14:CS$14, "CLO8", 'Database (LECTURE-RES-PRAC)'!BP186:CS186) / 'Grade computation'!H$11,""))),""),"")</f>
        <v/>
      </c>
      <c r="AW189" s="286" t="str">
        <f aca="false">IF(B189&lt;&gt;"",IF(AV189="","",IF(AV189&lt;0.5,1,IF(AND(AV189&gt;=0.5,AV189&lt;P$10),2,IF(AV189&gt;=P$10,3)))),"")</f>
        <v/>
      </c>
      <c r="AX189" s="194" t="str">
        <f aca="false">IF(B189 &lt;&gt; "",IF(AND('PRINTABLE (per grading)'!H$16="EXAM", 'PRINTABLE (per grading)'!B$13="Prelim"), IF(ISERROR(SUMIF('Exam (LECTURE ONLY)'!D$20:M$20, "CLO8", 'Exam (LECTURE ONLY)'!D191:M191) / 'Exam (LECTURE ONLY)'!AL$13), "", SUMIF('Exam (LECTURE ONLY)'!D$20:M$20, "CLO8", 'Exam (LECTURE ONLY)'!D191:M191) /'Exam (LECTURE ONLY)'!AL$13),
IF(AND('PRINTABLE (per grading)'!H$16="EXAM", 'PRINTABLE (per grading)'!B$13="Midterm"), IF(ISERROR(SUMIF('Exam (LECTURE ONLY)'!O$20:X$20, "CLO8", 'Exam (LECTURE ONLY)'!O191:X191) / 'Exam (LECTURE ONLY)'!AM$13), "", SUMIF('Exam (LECTURE ONLY)'!O$20:X$20, "CLO8", 'Exam (LECTURE ONLY)'!O191:X191) / 'Exam (LECTURE ONLY)'!AM$13),
IF(AND('PRINTABLE (per grading)'!H$16="EXAM", 'PRINTABLE (per grading)'!B$13="Final"), IF(ISERROR(SUMIF('Exam (LECTURE ONLY)'!Z$20:AI$20, "CLO8", 'Exam (LECTURE ONLY)'!Z191:AI191) / 'Exam (LECTURE ONLY)'!AN$13), "", SUMIF('Exam (LECTURE ONLY)'!Z$20:AI$20, "CLO8", 'Exam (LECTURE ONLY)'!Z191:AI191) / 'Exam (LECTURE ONLY)'!AN$13),
IF(AND('PRINTABLE (per grading)'!H$16="OUTPUT", 'PRINTABLE (per grading)'!B$13="Prelim"), IF(ISERROR(SUMIF(OUTPUT!C$20:M$20, "CLO8", OUTPUT!C191:M191) / OUTPUT!AL$13), "", SUMIF(OUTPUT!C$20:M$20, "CLO8", OUTPUT!C191:M191) / OUTPUT!AL$13),
IF(AND('PRINTABLE (per grading)'!H$16="OUTPUT", 'PRINTABLE (per grading)'!B$13="Midterm"), IF(ISERROR(SUMIF(OUTPUT!O$20:Y$20, "CLO8", OUTPUT!O191:Y191) / OUTPUT!AM$13), "", SUMIF(OUTPUT!O$20:Y$20, "CLO8", OUTPUT!O191:Y191) / OUTPUT!AM$13),
IF(AND('PRINTABLE (per grading)'!H$16="OUTPUT", 'PRINTABLE (per grading)'!B$13="Final"), IF(ISERROR(SUMIF(OUTPUT!AA$20:AI$20, "CLO8", OUTPUT!AA191:AI191) / OUTPUT!AN$13), "", SUMIF(OUTPUT!AA$20:AI$20, "CLO8", OUTPUT!AA191:AI191) / OUTPUT!AN$13),
"")))))),"")</f>
        <v/>
      </c>
      <c r="AY189" s="286" t="str">
        <f aca="false">IF(B189&lt;&gt;"",IF(AX189="","",IF(AX189&lt;0.5,1,IF(AND(AX189&gt;=0.5,AX189&lt;P$10),2,IF(AX189&gt;=P$10,3)))),"")</f>
        <v/>
      </c>
      <c r="AZ189" s="287" t="str">
        <f aca="false">IF(B189 &lt;&gt; "",IFERROR(IF(AVERAGE(AV189,AX189)&gt;=P$10,"Y","N"),""),"")</f>
        <v/>
      </c>
      <c r="BA189" s="194" t="str">
        <f aca="false">IF(B189 &lt;&gt; "", IFERROR(IF(C$16 = "PRELIM", SUMIF('Database (LECTURE-RES-PRAC)'!D$14:AG$14, "CLO9", 'Database (LECTURE-RES-PRAC)'!D186:AG186) / 'Grade computation'!F$12, IF(C$16 = "MIDTERM", SUMIF('Database (LECTURE-RES-PRAC)'!AJ$14:BM$14, "CLO9", 'Database (LECTURE-RES-PRAC)'!AJ186:BM186) / 'Grade computation'!G$12, IF(C$16 = "FINAL", SUMIF('Database (LECTURE-RES-PRAC)'!BP$14:CS$14, "CLO9", 'Database (LECTURE-RES-PRAC)'!BP186:CS186) / 'Grade computation'!H$12,""))),""),"")</f>
        <v/>
      </c>
      <c r="BB189" s="286" t="str">
        <f aca="false">IF(B189&lt;&gt;"",IF(BA189="","",IF(BA189&lt;0.5,1,IF(AND(BA189&gt;=0.5,BA189&lt;P$10),2,IF(BA189&gt;=P$10,3)))),"")</f>
        <v/>
      </c>
      <c r="BC189" s="194" t="str">
        <f aca="false">IF(B189 &lt;&gt; "",IF(AND('PRINTABLE (per grading)'!H$16="EXAM", 'PRINTABLE (per grading)'!B$13="Prelim"), IF(ISERROR(SUMIF('Exam (LECTURE ONLY)'!D$20:M$20, "CLO9", 'Exam (LECTURE ONLY)'!D191:M191) / 'Exam (LECTURE ONLY)'!AL$14), "", SUMIF('Exam (LECTURE ONLY)'!D$20:M$20, "CLO9", 'Exam (LECTURE ONLY)'!D191:M191) /'Exam (LECTURE ONLY)'!AL$14),
IF(AND('PRINTABLE (per grading)'!H$16="EXAM", 'PRINTABLE (per grading)'!B$13="Midterm"), IF(ISERROR(SUMIF('Exam (LECTURE ONLY)'!O$20:X$20, "CLO9", 'Exam (LECTURE ONLY)'!O191:X191) / 'Exam (LECTURE ONLY)'!AM$14), "", SUMIF('Exam (LECTURE ONLY)'!O$20:X$20, "CLO9", 'Exam (LECTURE ONLY)'!O191:X191) / 'Exam (LECTURE ONLY)'!AM$14),
IF(AND('PRINTABLE (per grading)'!H$16="EXAM", 'PRINTABLE (per grading)'!B$13="Final"), IF(ISERROR(SUMIF('Exam (LECTURE ONLY)'!Z$20:AI$20, "CLO9", 'Exam (LECTURE ONLY)'!Z191:AI191) / 'Exam (LECTURE ONLY)'!AN$14), "", SUMIF('Exam (LECTURE ONLY)'!Z$20:AI$20, "CLO9", 'Exam (LECTURE ONLY)'!Z191:AI191) / 'Exam (LECTURE ONLY)'!AN$14),
IF(AND('PRINTABLE (per grading)'!H$16="OUTPUT", 'PRINTABLE (per grading)'!B$13="Prelim"), IF(ISERROR(SUMIF(OUTPUT!C$20:M$20, "CLO9", OUTPUT!C191:M191) / OUTPUT!AL$14), "", SUMIF(OUTPUT!C$20:M$20, "CLO9", OUTPUT!C191:M191) / OUTPUT!AL$14),
IF(AND('PRINTABLE (per grading)'!H$16="OUTPUT", 'PRINTABLE (per grading)'!B$13="Midterm"), IF(ISERROR(SUMIF(OUTPUT!O$20:Y$20, "CLO9", OUTPUT!O191:Y191) / OUTPUT!AM$14), "", SUMIF(OUTPUT!O$20:Y$20, "CLO9", OUTPUT!O191:Y191) / OUTPUT!AM$14),
IF(AND('PRINTABLE (per grading)'!H$16="OUTPUT", 'PRINTABLE (per grading)'!B$13="Final"), IF(ISERROR(SUMIF(OUTPUT!AA$20:AI$20, "CLO9", OUTPUT!AA191:AI191) / OUTPUT!AN$14), "", SUMIF(OUTPUT!AA$20:AI$20, "CLO9", OUTPUT!AA191:AI191) / OUTPUT!AN$14),
"")))))),"")</f>
        <v/>
      </c>
      <c r="BD189" s="286" t="str">
        <f aca="false">IF(B189&lt;&gt;"",IF(BC189="","",IF(BC189&lt;0.5,1,IF(AND(BC189&gt;=0.5,BC189&lt;P$10),2,IF(BC189&gt;=P$10,3)))),"")</f>
        <v/>
      </c>
      <c r="BE189" s="287" t="str">
        <f aca="false">IF(B189 &lt;&gt; "",IFERROR(IF(AVERAGE(BA189,BC189)&gt;=P$10,"Y","N"),""),"")</f>
        <v/>
      </c>
      <c r="BF189" s="194" t="str">
        <f aca="false">IF(B189 &lt;&gt; "", IFERROR(IF(C$16 = "PRELIM", SUMIF('Database (LECTURE-RES-PRAC)'!D$14:AG$14, "CLO10", 'Database (LECTURE-RES-PRAC)'!D186:AG186) / 'Grade computation'!F$13, IF(C$16 = "MIDTERM", SUMIF('Database (LECTURE-RES-PRAC)'!AJ$14:BM$14, "CLO10", 'Database (LECTURE-RES-PRAC)'!AJ186:BM186) / 'Grade computation'!G$13, IF(C$16 = "FINAL", SUMIF('Database (LECTURE-RES-PRAC)'!BP$14:CS$14, "CLO10", 'Database (LECTURE-RES-PRAC)'!BP186:CS186) / 'Grade computation'!H$13,""))),""),"")</f>
        <v/>
      </c>
      <c r="BG189" s="286" t="str">
        <f aca="false">IF(B189&lt;&gt;"",IF(BF189="","",IF(BF189&lt;0.5,1,IF(AND(BF189&gt;=0.5,BF189&lt;P$10),2,IF(BF189&gt;=P$10,3)))),"")</f>
        <v/>
      </c>
      <c r="BH189" s="194" t="str">
        <f aca="false">IF(B189 &lt;&gt; "",IF(AND('PRINTABLE (per grading)'!H$16="EXAM", 'PRINTABLE (per grading)'!B$13="Prelim"), IF(ISERROR(SUMIF('Exam (LECTURE ONLY)'!D$20:M$20, "CLO10", 'Exam (LECTURE ONLY)'!D191:M191) / 'Exam (LECTURE ONLY)'!AL$15), "", SUMIF('Exam (LECTURE ONLY)'!D$20:M$20, "CLO10", 'Exam (LECTURE ONLY)'!D191:M191) /'Exam (LECTURE ONLY)'!AL$15),
IF(AND('PRINTABLE (per grading)'!H$16="EXAM", 'PRINTABLE (per grading)'!B$13="Midterm"), IF(ISERROR(SUMIF('Exam (LECTURE ONLY)'!O$20:X$20, "CLO10", 'Exam (LECTURE ONLY)'!O191:X191) / 'Exam (LECTURE ONLY)'!AM$15), "", SUMIF('Exam (LECTURE ONLY)'!O$20:X$20, "CLO10", 'Exam (LECTURE ONLY)'!O191:X191) / 'Exam (LECTURE ONLY)'!AM$15),
IF(AND('PRINTABLE (per grading)'!H$16="EXAM", 'PRINTABLE (per grading)'!B$13="Final"), IF(ISERROR(SUMIF('Exam (LECTURE ONLY)'!Z$20:AI$20, "CLO10", 'Exam (LECTURE ONLY)'!Z191:AI191) / 'Exam (LECTURE ONLY)'!AN$15), "", SUMIF('Exam (LECTURE ONLY)'!Z$20:AI$20, "CLO10", 'Exam (LECTURE ONLY)'!Z191:AI191) / 'Exam (LECTURE ONLY)'!AN$15),
IF(AND('PRINTABLE (per grading)'!H$16="OUTPUT", 'PRINTABLE (per grading)'!B$13="Prelim"), IF(ISERROR(SUMIF(OUTPUT!C$20:M$20, "CLO10", OUTPUT!C191:M191) / OUTPUT!AL$15), "", SUMIF(OUTPUT!C$20:M$20, "CLO10", OUTPUT!C191:M191) / OUTPUT!AL$15),
IF(AND('PRINTABLE (per grading)'!H$16="OUTPUT", 'PRINTABLE (per grading)'!B$13="Midterm"), IF(ISERROR(SUMIF(OUTPUT!O$20:Y$20, "CLO10", OUTPUT!O191:Y191) / OUTPUT!AM$15), "", SUMIF(OUTPUT!O$20:Y$20, "CLO10", OUTPUT!O191:Y191) / OUTPUT!AM$15),
IF(AND('PRINTABLE (per grading)'!H$16="OUTPUT", 'PRINTABLE (per grading)'!B$13="Final"), IF(ISERROR(SUMIF(OUTPUT!AA$20:AI$20, "CLO10", OUTPUT!AA191:AI191) / OUTPUT!AN$15), "", SUMIF(OUTPUT!AA$20:AI$20, "CLO10", OUTPUT!AA191:AI191) / OUTPUT!AN$15),
"")))))),"")</f>
        <v/>
      </c>
      <c r="BI189" s="286" t="str">
        <f aca="false">IF(B189&lt;&gt;"",IF(BH189="","",IF(BH189&lt;0.5,1,IF(AND(BH189&gt;=0.5,BH189&lt;P$10),2,IF(BH189&gt;=P$10,3)))),"")</f>
        <v/>
      </c>
      <c r="BJ189" s="287" t="str">
        <f aca="false">IF(B189 &lt;&gt; "",IFERROR(IF(AVERAGE(BF189,BH189)&gt;=P$10,"Y","N"),""),"")</f>
        <v/>
      </c>
      <c r="BK189" s="8"/>
    </row>
    <row r="190" customFormat="false" ht="19.5" hidden="false" customHeight="true" outlineLevel="0" collapsed="false">
      <c r="A190" s="228" t="str">
        <f aca="false">IF(ISBLANK('Database (LECTURE-RES-PRAC)'!A187),"",'Database (LECTURE-RES-PRAC)'!A187)</f>
        <v/>
      </c>
      <c r="B190" s="229" t="str">
        <f aca="false">IF(ISBLANK('Database (LECTURE-RES-PRAC)'!B187),"",'Database (LECTURE-RES-PRAC)'!B187)</f>
        <v/>
      </c>
      <c r="C190" s="230" t="str">
        <f aca="false">IF(B190&lt;&gt;"",IF(C$16="PRELIM",'Grade computation'!C190, IF(C$16="MIDTERM",'Grade computation'!K190, IF(C$16="FINAL",'Grade computation'!S190,""))),"")</f>
        <v/>
      </c>
      <c r="D190" s="231" t="str">
        <f aca="false">IF(B190&lt;&gt;"",IFERROR(IF(B$11="80-20", (((C190/C$19)*X$6)+X$7)*D$18, IF(B$11="60-40", (((C190/C$19)*Y$6)+Y$7)*D$18, 0)),0),"")</f>
        <v/>
      </c>
      <c r="E190" s="230" t="str">
        <f aca="false">IF(B190&lt;&gt;"", IF(C$16="PRELIM",'Grade computation'!E190, IF(C$16="MIDTERM",'Grade computation'!M190, IF(C$16="FINAL",'Grade computation'!U190,""))),"")</f>
        <v/>
      </c>
      <c r="F190" s="232" t="str">
        <f aca="false">IF(B190&lt;&gt;"",IFERROR(IF(B$11="80-20", (((E190/E$19)*X$6)+X$7)*F$18, IF(B$11="60-40", (((E190/E$19)*Y$6)+Y$7)*F$18, 0)),0),"")</f>
        <v/>
      </c>
      <c r="G190" s="233" t="str">
        <f aca="false">IF(B190&lt;&gt;"",IFERROR((D190+F190),0),"")</f>
        <v/>
      </c>
      <c r="H190" s="234" t="str">
        <f aca="false">IF(B190&lt;&gt;"",IF(C$16="PRELIM", 'Grade computation'!H190, IF(C$16="MIDTERM", 'Grade computation'!P190, IF(C$16="FINAL",'Grade computation'!X190, ""))),"")</f>
        <v/>
      </c>
      <c r="I190" s="233" t="str">
        <f aca="false">IF(B190&lt;&gt;"",IFERROR(IF(B$11="80-20", (((H190/H$19)*X$6)+X$7)*I$19, IF(B$11="60-40", (((H190/H$19)*Y$6)+Y$7)*I$19, 0)),0),"")</f>
        <v/>
      </c>
      <c r="J190" s="237" t="str">
        <f aca="false">IFERROR((G190+I190),"")</f>
        <v/>
      </c>
      <c r="K190" s="183" t="str">
        <f aca="false">IFERROR(IF(J190="","",IF(J190&gt;=75,"PASSED","FAILED")),"")</f>
        <v/>
      </c>
      <c r="L190" s="183"/>
      <c r="M190" s="194" t="str">
        <f aca="false">IF(B190 &lt;&gt; "", IFERROR(IF(C$16 = "PRELIM", SUMIF('Database (LECTURE-RES-PRAC)'!D$14:AG$14, "CLO1", 'Database (LECTURE-RES-PRAC)'!D187:AG187) / 'Grade computation'!F$4, IF(C$16 = "MIDTERM", SUMIF('Database (LECTURE-RES-PRAC)'!AJ$14:BM$14, "CLO1", 'Database (LECTURE-RES-PRAC)'!AJ187:BM187) / 'Grade computation'!G$4, IF(C$16 = "FINAL", SUMIF('Database (LECTURE-RES-PRAC)'!BP$14:CS$14, "CLO1", 'Database (LECTURE-RES-PRAC)'!BP187:CS187) / 'Grade computation'!H$4,""))),""),"")</f>
        <v/>
      </c>
      <c r="N190" s="286" t="str">
        <f aca="false">IF(B190&lt;&gt;"",IF(M190="","",IF(M190&lt;0.5,1,IF(AND(M190&gt;=0.5,M190&lt;P$10),2,IF(M190&gt;=P$10,3)))),"")</f>
        <v/>
      </c>
      <c r="O190" s="194" t="str">
        <f aca="false">IF(B190 &lt;&gt; "",IF(AND('PRINTABLE (per grading)'!H$16="EXAM", 'PRINTABLE (per grading)'!B$13="Prelim"), IF(ISERROR(SUMIF('Exam (LECTURE ONLY)'!D$20:M$20, "CLO1", 'Exam (LECTURE ONLY)'!D192:M192) / 'Exam (LECTURE ONLY)'!AL$6), "", SUMIF('Exam (LECTURE ONLY)'!D$20:M$20, "CLO1", 'Exam (LECTURE ONLY)'!D192:M192) /'Exam (LECTURE ONLY)'!AL$6),
IF(AND('PRINTABLE (per grading)'!H$16="EXAM", 'PRINTABLE (per grading)'!B$13="Midterm"), IF(ISERROR(SUMIF('Exam (LECTURE ONLY)'!O$20:X$20, "CLO1", 'Exam (LECTURE ONLY)'!O192:X192) / 'Exam (LECTURE ONLY)'!AM$6), "", SUMIF('Exam (LECTURE ONLY)'!O$20:X$20, "CLO1", 'Exam (LECTURE ONLY)'!O192:X192) / 'Exam (LECTURE ONLY)'!AM$6),
IF(AND('PRINTABLE (per grading)'!H$16="EXAM", 'PRINTABLE (per grading)'!B$13="Final"), IF(ISERROR(SUMIF('Exam (LECTURE ONLY)'!Z$20:AI$20, "CLO1", 'Exam (LECTURE ONLY)'!Z192:AI192) / 'Exam (LECTURE ONLY)'!AN$6), "", SUMIF('Exam (LECTURE ONLY)'!Z$20:AI$20, "CLO1", 'Exam (LECTURE ONLY)'!Z192:AI192) / 'Exam (LECTURE ONLY)'!AN$6),
IF(AND('PRINTABLE (per grading)'!H$16="OUTPUT", 'PRINTABLE (per grading)'!B$13="Prelim"), IF(ISERROR(SUMIF(OUTPUT!C$20:M$20, "CLO1", OUTPUT!C192:M192) / OUTPUT!AL$6), "", SUMIF(OUTPUT!C$20:M$20, "CLO1", OUTPUT!C192:M192) / OUTPUT!AL$6),
IF(AND('PRINTABLE (per grading)'!H$16="OUTPUT", 'PRINTABLE (per grading)'!B$13="Midterm"), IF(ISERROR(SUMIF(OUTPUT!O$20:Y$20, "CLO1", OUTPUT!O192:Y192) / OUTPUT!AM$6), "", SUMIF(OUTPUT!O$20:Y$20, "CLO1", OUTPUT!O192:Y192) / OUTPUT!AM$6),
IF(AND('PRINTABLE (per grading)'!H$16="OUTPUT", 'PRINTABLE (per grading)'!B$13="Final"), IF(ISERROR(SUMIF(OUTPUT!AA$20:AI$20, "CLO1", OUTPUT!AA192:AI192) / OUTPUT!AN$6), "", SUMIF(OUTPUT!AA$20:AI$20, "CLO1", OUTPUT!AA192:AI192) / OUTPUT!AN$6),
"")))))),"")</f>
        <v/>
      </c>
      <c r="P190" s="286" t="str">
        <f aca="false">IF(B190&lt;&gt;"",IF(O190="","",IF(O190&lt;0.5,1,IF(AND(O190&gt;=0.5,O190&lt;P$10),2,IF(O190&gt;=P$10,3)))),"")</f>
        <v/>
      </c>
      <c r="Q190" s="287" t="str">
        <f aca="false">IF(B190 &lt;&gt; "",IFERROR(IF(AVERAGE(M190,O190)&gt;=P$10,"Y","N"),""),"")</f>
        <v/>
      </c>
      <c r="R190" s="194" t="str">
        <f aca="false">IF(B190 &lt;&gt; "", IFERROR(IF(C$16 = "PRELIM", SUMIF('Database (LECTURE-RES-PRAC)'!D$14:AG$14, "CLO2", 'Database (LECTURE-RES-PRAC)'!D187:AG187) / 'Grade computation'!F$5, IF(C$16 = "MIDTERM", SUMIF('Database (LECTURE-RES-PRAC)'!AJ$14:BM$14, "CLO2", 'Database (LECTURE-RES-PRAC)'!AJ187:BM187) / 'Grade computation'!G$5, IF(C$16 = "FINAL", SUMIF('Database (LECTURE-RES-PRAC)'!BP$14:CS$14, "CLO2", 'Database (LECTURE-RES-PRAC)'!BP187:CS187) / 'Grade computation'!H$5,""))),""),"")</f>
        <v/>
      </c>
      <c r="S190" s="286" t="str">
        <f aca="false">IF(B190&lt;&gt;"",IF(R190="","",IF(R190&lt;0.5,1,IF(AND(R190&gt;=0.5,R190&lt;P$10),2,IF(R190&gt;=P$10,3)))),"")</f>
        <v/>
      </c>
      <c r="T190" s="194" t="str">
        <f aca="false">IF(B190 &lt;&gt; "",IF(AND('PRINTABLE (per grading)'!H$16="EXAM", 'PRINTABLE (per grading)'!B$13="Prelim"), IF(ISERROR(SUMIF('Exam (LECTURE ONLY)'!D$20:M$20, "CLO2", 'Exam (LECTURE ONLY)'!D192:M192) / 'Exam (LECTURE ONLY)'!AL$7), "", SUMIF('Exam (LECTURE ONLY)'!D$20:M$20, "CLO2", 'Exam (LECTURE ONLY)'!D192:M192) /'Exam (LECTURE ONLY)'!AL$7),
IF(AND('PRINTABLE (per grading)'!H$16="EXAM", 'PRINTABLE (per grading)'!B$13="Midterm"), IF(ISERROR(SUMIF('Exam (LECTURE ONLY)'!O$20:X$20, "CLO2", 'Exam (LECTURE ONLY)'!O192:X192) / 'Exam (LECTURE ONLY)'!AM$7), "", SUMIF('Exam (LECTURE ONLY)'!O$20:X$20, "CLO2", 'Exam (LECTURE ONLY)'!O192:X192) / 'Exam (LECTURE ONLY)'!AM$7),
IF(AND('PRINTABLE (per grading)'!H$16="EXAM", 'PRINTABLE (per grading)'!B$13="Final"), IF(ISERROR(SUMIF('Exam (LECTURE ONLY)'!Z$20:AI$20, "CLO2", 'Exam (LECTURE ONLY)'!Z192:AI192) / 'Exam (LECTURE ONLY)'!AN$7), "", SUMIF('Exam (LECTURE ONLY)'!Z$20:AI$20, "CLO2", 'Exam (LECTURE ONLY)'!Z192:AI192) / 'Exam (LECTURE ONLY)'!AN$7),
IF(AND('PRINTABLE (per grading)'!H$16="OUTPUT", 'PRINTABLE (per grading)'!B$13="Prelim"), IF(ISERROR(SUMIF(OUTPUT!C$20:M$20, "CLO2", OUTPUT!C192:M192) / OUTPUT!AL$7), "", SUMIF(OUTPUT!C$20:M$20, "CLO2", OUTPUT!C192:M192) / OUTPUT!AL$7),
IF(AND('PRINTABLE (per grading)'!H$16="OUTPUT", 'PRINTABLE (per grading)'!B$13="Midterm"), IF(ISERROR(SUMIF(OUTPUT!O$20:Y$20, "CLO2", OUTPUT!O192:Y192) / OUTPUT!AM$7), "", SUMIF(OUTPUT!O$20:Y$20, "CLO2", OUTPUT!O192:Y192) / OUTPUT!AM$7),
IF(AND('PRINTABLE (per grading)'!H$16="OUTPUT", 'PRINTABLE (per grading)'!B$13="Final"), IF(ISERROR(SUMIF(OUTPUT!AA$20:AI$20, "CLO2", OUTPUT!AA192:AI192) / OUTPUT!AN$7), "", SUMIF(OUTPUT!AA$20:AI$20, "CLO2", OUTPUT!AA192:AI192) / OUTPUT!AN$7),
"")))))),"")</f>
        <v/>
      </c>
      <c r="U190" s="286" t="str">
        <f aca="false">IF(B190&lt;&gt;"",IF(T190="","",IF(T190&lt;0.5,1,IF(AND(T190&gt;=0.5,T190&lt;P$10),2,IF(T190&gt;=P$10,3)))),"")</f>
        <v/>
      </c>
      <c r="V190" s="287" t="str">
        <f aca="false">IF(B190 &lt;&gt; "",IFERROR(IF(AVERAGE(R190,T190)&gt;=P$10,"Y","N"),""),"")</f>
        <v/>
      </c>
      <c r="W190" s="194" t="str">
        <f aca="false">IF(B190 &lt;&gt; "", IFERROR(IF(C$16 = "PRELIM", SUMIF('Database (LECTURE-RES-PRAC)'!D$14:AG$14, "CLO3", 'Database (LECTURE-RES-PRAC)'!D187:AG187) / 'Grade computation'!F$6, IF(C$16 = "MIDTERM", SUMIF('Database (LECTURE-RES-PRAC)'!AJ$14:BM$14, "CLO3", 'Database (LECTURE-RES-PRAC)'!AJ187:BM187) / 'Grade computation'!G$6, IF(C$16 = "FINAL", SUMIF('Database (LECTURE-RES-PRAC)'!BP$14:CS$14, "CLO3", 'Database (LECTURE-RES-PRAC)'!BP187:CS187) / 'Grade computation'!H$6,""))),""),"")</f>
        <v/>
      </c>
      <c r="X190" s="286" t="str">
        <f aca="false">IF(B190&lt;&gt;"",IF(W190="","",IF(W190&lt;0.5,1,IF(AND(W190&gt;=0.5,W190&lt;P$10),2,IF(W190&gt;=P$10,3)))),"")</f>
        <v/>
      </c>
      <c r="Y190" s="194" t="str">
        <f aca="false">IF(B190 &lt;&gt; "",IF(AND('PRINTABLE (per grading)'!H$16="EXAM", 'PRINTABLE (per grading)'!B$13="Prelim"), IF(ISERROR(SUMIF('Exam (LECTURE ONLY)'!D$20:M$20, "CLO3", 'Exam (LECTURE ONLY)'!D192:M192) / 'Exam (LECTURE ONLY)'!AL$8), "", SUMIF('Exam (LECTURE ONLY)'!D$20:M$20, "CLO3", 'Exam (LECTURE ONLY)'!D192:M192) /'Exam (LECTURE ONLY)'!AL$8),
IF(AND('PRINTABLE (per grading)'!H$16="EXAM", 'PRINTABLE (per grading)'!B$13="Midterm"), IF(ISERROR(SUMIF('Exam (LECTURE ONLY)'!O$20:X$20, "CLO3", 'Exam (LECTURE ONLY)'!O192:X192) / 'Exam (LECTURE ONLY)'!AM$8), "", SUMIF('Exam (LECTURE ONLY)'!O$20:X$20, "CLO3", 'Exam (LECTURE ONLY)'!O192:X192) / 'Exam (LECTURE ONLY)'!AM$8),
IF(AND('PRINTABLE (per grading)'!H$16="EXAM", 'PRINTABLE (per grading)'!B$13="Final"), IF(ISERROR(SUMIF('Exam (LECTURE ONLY)'!Z$20:AI$20, "CLO3", 'Exam (LECTURE ONLY)'!Z192:AI192) / 'Exam (LECTURE ONLY)'!AN$8), "", SUMIF('Exam (LECTURE ONLY)'!Z$20:AI$20, "CLO3", 'Exam (LECTURE ONLY)'!Z192:AI192) / 'Exam (LECTURE ONLY)'!AN$8),
IF(AND('PRINTABLE (per grading)'!H$16="OUTPUT", 'PRINTABLE (per grading)'!B$13="Prelim"), IF(ISERROR(SUMIF(OUTPUT!C$20:M$20, "CLO3", OUTPUT!C192:M192) / OUTPUT!AL$8), "", SUMIF(OUTPUT!C$20:M$20, "CLO3", OUTPUT!C192:M192) / OUTPUT!AL$8),
IF(AND('PRINTABLE (per grading)'!H$16="OUTPUT", 'PRINTABLE (per grading)'!B$13="Midterm"), IF(ISERROR(SUMIF(OUTPUT!O$20:Y$20, "CLO3", OUTPUT!O192:Y192) / OUTPUT!AM$8), "", SUMIF(OUTPUT!O$20:Y$20, "CLO3", OUTPUT!O192:Y192) / OUTPUT!AM$8),
IF(AND('PRINTABLE (per grading)'!H$16="OUTPUT", 'PRINTABLE (per grading)'!B$13="Final"), IF(ISERROR(SUMIF(OUTPUT!AA$20:AI$20, "CLO3", OUTPUT!AA192:AI192) / OUTPUT!AN$8), "", SUMIF(OUTPUT!AA$20:AI$20, "CLO3", OUTPUT!AA192:AI192) / OUTPUT!AN$8),
"" )))))),"")</f>
        <v/>
      </c>
      <c r="Z190" s="286" t="str">
        <f aca="false">IF(B190&lt;&gt;"",IF(Y190="","",IF(Y190&lt;0.5,1,IF(AND(Y190&gt;=0.5,Y190&lt;P$10),2,IF(Y190&gt;=P$10,3)))),"")</f>
        <v/>
      </c>
      <c r="AA190" s="287" t="str">
        <f aca="false">IF(B190 &lt;&gt; "",IFERROR(IF(AVERAGE(W190,Y190)&gt;=P$10,"Y","N"),""),"")</f>
        <v/>
      </c>
      <c r="AB190" s="194" t="str">
        <f aca="false">IF(B190 &lt;&gt; "", IFERROR(IF(C$16 = "PRELIM", SUMIF('Database (LECTURE-RES-PRAC)'!D$14:AG$14, "CLO4", 'Database (LECTURE-RES-PRAC)'!D187:AG187) / 'Grade computation'!F$7, IF(C$16 = "MIDTERM", SUMIF('Database (LECTURE-RES-PRAC)'!AJ$14:BM$14, "CLO4", 'Database (LECTURE-RES-PRAC)'!AJ187:BM187) / 'Grade computation'!G$7, IF(C$16 = "FINAL", SUMIF('Database (LECTURE-RES-PRAC)'!BP$14:CS$14, "CLO4", 'Database (LECTURE-RES-PRAC)'!BP187:CS187) / 'Grade computation'!H$7,""))),""),"")</f>
        <v/>
      </c>
      <c r="AC190" s="286" t="str">
        <f aca="false">IF(B190&lt;&gt;"",IF(AB190="","",IF(AB190&lt;0.5,1,IF(AND(AB190&gt;=0.5,AB190&lt;P$10),2,IF(AB190&gt;=P$10,3)))),"")</f>
        <v/>
      </c>
      <c r="AD190" s="194" t="str">
        <f aca="false">IF(B190 &lt;&gt; "",IF(AND('PRINTABLE (per grading)'!H$16="EXAM", 'PRINTABLE (per grading)'!B$13="Prelim"), IF(ISERROR(SUMIF('Exam (LECTURE ONLY)'!D$20:M$20, "CLO4", 'Exam (LECTURE ONLY)'!D192:M192) / 'Exam (LECTURE ONLY)'!AL$9), "", SUMIF('Exam (LECTURE ONLY)'!D$20:M$20, "CLO4", 'Exam (LECTURE ONLY)'!D192:M192) /'Exam (LECTURE ONLY)'!AL$9),
IF(AND('PRINTABLE (per grading)'!H$16="EXAM", 'PRINTABLE (per grading)'!B$13="Midterm"), IF(ISERROR(SUMIF('Exam (LECTURE ONLY)'!O$20:X$20, "CLO4", 'Exam (LECTURE ONLY)'!O192:X192) / 'Exam (LECTURE ONLY)'!AM$9), "", SUMIF('Exam (LECTURE ONLY)'!O$20:X$20, "CLO4", 'Exam (LECTURE ONLY)'!O192:X192) / 'Exam (LECTURE ONLY)'!AM$9),
IF(AND('PRINTABLE (per grading)'!H$16="EXAM", 'PRINTABLE (per grading)'!B$13="Final"), IF(ISERROR(SUMIF('Exam (LECTURE ONLY)'!Z$20:AI$20, "CLO4", 'Exam (LECTURE ONLY)'!Z192:AI192) / 'Exam (LECTURE ONLY)'!AN$9), "", SUMIF('Exam (LECTURE ONLY)'!Z$20:AI$20, "CLO4", 'Exam (LECTURE ONLY)'!Z192:AI192) / 'Exam (LECTURE ONLY)'!AN$9),
IF(AND('PRINTABLE (per grading)'!H$16="OUTPUT", 'PRINTABLE (per grading)'!B$13="Prelim"), IF(ISERROR(SUMIF(OUTPUT!C$20:M$20, "CLO4", OUTPUT!C192:M192) / OUTPUT!AL$9), "", SUMIF(OUTPUT!C$20:M$20, "CLO4", OUTPUT!C192:M192) / OUTPUT!AL$9),
IF(AND('PRINTABLE (per grading)'!H$16="OUTPUT", 'PRINTABLE (per grading)'!B$13="Midterm"), IF(ISERROR(SUMIF(OUTPUT!O$20:Y$20, "CLO4", OUTPUT!O192:Y192) / OUTPUT!AM$9), "", SUMIF(OUTPUT!O$20:Y$20, "CLO4", OUTPUT!O192:Y192) / OUTPUT!AM$9),
IF(AND('PRINTABLE (per grading)'!H$16="OUTPUT", 'PRINTABLE (per grading)'!B$13="Final"), IF(ISERROR(SUMIF(OUTPUT!AA$20:AI$20, "CLO4", OUTPUT!AA192:AI192) / OUTPUT!AN$9), "", SUMIF(OUTPUT!AA$20:AI$20, "CLO4", OUTPUT!AA192:AI192) / OUTPUT!AN$9),
"")))))),"")</f>
        <v/>
      </c>
      <c r="AE190" s="286" t="str">
        <f aca="false">IF(B190&lt;&gt;"",IF(AD190="","",IF(AD190&lt;0.5,1,IF(AND(AD190&gt;=0.5,AD190&lt;P$10),2,IF(AD190&gt;=P$10,3)))),"")</f>
        <v/>
      </c>
      <c r="AF190" s="287" t="str">
        <f aca="false">IF(B190 &lt;&gt; "",IFERROR(IF(AVERAGE(AB190,AD190)&gt;=P$10,"Y","N"),""),"")</f>
        <v/>
      </c>
      <c r="AG190" s="194" t="str">
        <f aca="false">IF(B190 &lt;&gt; "", IFERROR(IF(C$16 = "PRELIM", SUMIF('Database (LECTURE-RES-PRAC)'!D$14:AG$14, "CLO5", 'Database (LECTURE-RES-PRAC)'!D187:AG187) / 'Grade computation'!F$8, IF(C$16 = "MIDTERM", SUMIF('Database (LECTURE-RES-PRAC)'!AJ$14:BM$14, "CLO5", 'Database (LECTURE-RES-PRAC)'!AJ187:BM187) / 'Grade computation'!G$8, IF(C$16 = "FINAL", SUMIF('Database (LECTURE-RES-PRAC)'!BP$14:CS$14, "CLO5", 'Database (LECTURE-RES-PRAC)'!BP187:CS187) / 'Grade computation'!H$8,""))),""),"")</f>
        <v/>
      </c>
      <c r="AH190" s="286" t="str">
        <f aca="false">IF(B190&lt;&gt;"",IF(AG190="","",IF(AG190&lt;0.5,1,IF(AND(AG190&gt;=0.5,AG190&lt;P$10),2,IF(AG190&gt;=P$10,3)))),"")</f>
        <v/>
      </c>
      <c r="AI190" s="194" t="str">
        <f aca="false">IF(B190 &lt;&gt; "",IF(AND('PRINTABLE (per grading)'!H$16="EXAM", 'PRINTABLE (per grading)'!B$13="Prelim"), IF(ISERROR(SUMIF('Exam (LECTURE ONLY)'!D$20:M$20, "CLO5", 'Exam (LECTURE ONLY)'!D192:M192) / 'Exam (LECTURE ONLY)'!AL$10), "", SUMIF('Exam (LECTURE ONLY)'!D$20:M$20, "CLO5", 'Exam (LECTURE ONLY)'!D192:M192) /'Exam (LECTURE ONLY)'!AL$10),
IF(AND('PRINTABLE (per grading)'!H$16="EXAM", 'PRINTABLE (per grading)'!B$13="Midterm"), IF(ISERROR(SUMIF('Exam (LECTURE ONLY)'!O$20:X$20, "CLO5", 'Exam (LECTURE ONLY)'!O192:X192) / 'Exam (LECTURE ONLY)'!AM$10), "", SUMIF('Exam (LECTURE ONLY)'!O$20:X$20, "CLO5", 'Exam (LECTURE ONLY)'!O192:X192) / 'Exam (LECTURE ONLY)'!AM$10),
IF(AND('PRINTABLE (per grading)'!H$16="EXAM", 'PRINTABLE (per grading)'!B$13="Final"), IF(ISERROR(SUMIF('Exam (LECTURE ONLY)'!Z$20:AI$20, "CLO5", 'Exam (LECTURE ONLY)'!Z192:AI192) / 'Exam (LECTURE ONLY)'!AN$10), "", SUMIF('Exam (LECTURE ONLY)'!Z$20:AI$20, "CLO5", 'Exam (LECTURE ONLY)'!Z192:AI192) / 'Exam (LECTURE ONLY)'!AN$10),
IF(AND('PRINTABLE (per grading)'!H$16="OUTPUT", 'PRINTABLE (per grading)'!B$13="Prelim"), IF(ISERROR(SUMIF(OUTPUT!C$20:M$20, "CLO5", OUTPUT!C192:M192) / OUTPUT!AL$10), "", SUMIF(OUTPUT!C$20:M$20, "CLO5", OUTPUT!C192:M192) / OUTPUT!AL$10),
IF(AND('PRINTABLE (per grading)'!H$16="OUTPUT", 'PRINTABLE (per grading)'!B$13="Midterm"), IF(ISERROR(SUMIF(OUTPUT!O$20:Y$20, "CLO5", OUTPUT!O192:Y192) / OUTPUT!AM$10), "", SUMIF(OUTPUT!O$20:Y$20, "CLO5", OUTPUT!O192:Y192) / OUTPUT!AM$10),
IF(AND('PRINTABLE (per grading)'!H$16="OUTPUT", 'PRINTABLE (per grading)'!B$13="Final"), IF(ISERROR(SUMIF(OUTPUT!AA$20:AI$20, "CLO5", OUTPUT!AA192:AI192) / OUTPUT!AN$10), "", SUMIF(OUTPUT!AA$20:AI$20, "CLO5", OUTPUT!AA192:AI192) / OUTPUT!AN$10),
"")))))),"")</f>
        <v/>
      </c>
      <c r="AJ190" s="286" t="str">
        <f aca="false">IF(B190&lt;&gt;"",IF(AI190="","",IF(AI190&lt;0.5,1,IF(AND(AI190&gt;=0.5,AI190&lt;P$10),2,IF(AI190&gt;=P$10,3)))),"")</f>
        <v/>
      </c>
      <c r="AK190" s="287" t="str">
        <f aca="false">IF(B190 &lt;&gt; "",IFERROR(IF(AVERAGE(AG190,AI190)&gt;=P$10,"Y","N"),""),"")</f>
        <v/>
      </c>
      <c r="AL190" s="194" t="str">
        <f aca="false">IF(B190 &lt;&gt; "", IFERROR(IF(C$16 = "PRELIM", SUMIF('Database (LECTURE-RES-PRAC)'!D$14:AG$14, "CLO6", 'Database (LECTURE-RES-PRAC)'!D187:AG187) / 'Grade computation'!F$9, IF(C$16 = "MIDTERM", SUMIF('Database (LECTURE-RES-PRAC)'!AJ$14:BM$14, "CLO6", 'Database (LECTURE-RES-PRAC)'!AJ187:BM187) / 'Grade computation'!G$9, IF(C$16 = "FINAL", SUMIF('Database (LECTURE-RES-PRAC)'!BP$14:CS$14, "CLO6", 'Database (LECTURE-RES-PRAC)'!BP187:CS187) / 'Grade computation'!H$9,""))),""),"")</f>
        <v/>
      </c>
      <c r="AM190" s="286" t="str">
        <f aca="false">IF(B190&lt;&gt;"",IF(AL190="","",IF(AL190&lt;0.5,1,IF(AND(AL190&gt;=0.5,AL190&lt;P$10),2,IF(AL190&gt;=P$10,3)))),"")</f>
        <v/>
      </c>
      <c r="AN190" s="194" t="str">
        <f aca="false">IF(B190 &lt;&gt; "",IF(AND('PRINTABLE (per grading)'!H$16="EXAM", 'PRINTABLE (per grading)'!B$13="Prelim"), IF(ISERROR(SUMIF('Exam (LECTURE ONLY)'!D$20:M$20, "CLO6", 'Exam (LECTURE ONLY)'!D192:M192) / 'Exam (LECTURE ONLY)'!AL$11), "", SUMIF('Exam (LECTURE ONLY)'!D$20:M$20, "CLO6", 'Exam (LECTURE ONLY)'!D192:M192) /'Exam (LECTURE ONLY)'!AL$11),
IF(AND('PRINTABLE (per grading)'!H$16="EXAM", 'PRINTABLE (per grading)'!B$13="Midterm"), IF(ISERROR(SUMIF('Exam (LECTURE ONLY)'!O$20:X$20, "CLO6", 'Exam (LECTURE ONLY)'!O192:X192) / 'Exam (LECTURE ONLY)'!AM$11), "", SUMIF('Exam (LECTURE ONLY)'!O$20:X$20, "CLO6", 'Exam (LECTURE ONLY)'!O192:X192) / 'Exam (LECTURE ONLY)'!AM$11),
IF(AND('PRINTABLE (per grading)'!H$16="EXAM", 'PRINTABLE (per grading)'!B$13="Final"), IF(ISERROR(SUMIF('Exam (LECTURE ONLY)'!Z$20:AI$20, "CLO6", 'Exam (LECTURE ONLY)'!Z192:AI192) / 'Exam (LECTURE ONLY)'!AN$11), "", SUMIF('Exam (LECTURE ONLY)'!Z$20:AI$20, "CLO6", 'Exam (LECTURE ONLY)'!Z192:AI192) / 'Exam (LECTURE ONLY)'!AN$11),
IF(AND('PRINTABLE (per grading)'!H$16="OUTPUT", 'PRINTABLE (per grading)'!B$13="Prelim"), IF(ISERROR(SUMIF(OUTPUT!C$20:M$20, "CLO6", OUTPUT!C192:M192) / OUTPUT!AL$11), "", SUMIF(OUTPUT!C$20:M$20, "CLO6", OUTPUT!C192:M192) / OUTPUT!AL$11),
IF(AND('PRINTABLE (per grading)'!H$16="OUTPUT", 'PRINTABLE (per grading)'!B$13="Midterm"), IF(ISERROR(SUMIF(OUTPUT!O$20:Y$20, "CLO6", OUTPUT!O192:Y192) / OUTPUT!AM$11), "", SUMIF(OUTPUT!O$20:Y$20, "CLO6", OUTPUT!O192:Y192) / OUTPUT!AM$11),
IF(AND('PRINTABLE (per grading)'!H$16="OUTPUT", 'PRINTABLE (per grading)'!B$13="Final"), IF(ISERROR(SUMIF(OUTPUT!AA$20:AI$20, "CLO6", OUTPUT!AA192:AI192) / OUTPUT!AN$11), "", SUMIF(OUTPUT!AA$20:AI$20, "CLO6", OUTPUT!AA192:AI192) / OUTPUT!AN$11),
"")))))),"")</f>
        <v/>
      </c>
      <c r="AO190" s="286" t="str">
        <f aca="false">IF(B190&lt;&gt;"",IF(AN190="","",IF(AN190&lt;0.5,1,IF(AND(AN190&gt;=0.5,AN190&lt;P$10),2,IF(AN190&gt;=P$10,3)))),"")</f>
        <v/>
      </c>
      <c r="AP190" s="287" t="str">
        <f aca="false">IF(B190 &lt;&gt; "",IFERROR(IF(AVERAGE(AL190,AN190)&gt;=P$10,"Y","N"),""),"")</f>
        <v/>
      </c>
      <c r="AQ190" s="194" t="str">
        <f aca="false">IF(B190 &lt;&gt; "", IFERROR(IF(C$16 = "PRELIM", SUMIF('Database (LECTURE-RES-PRAC)'!D$14:AG$14, "CLO7", 'Database (LECTURE-RES-PRAC)'!D187:AG187) / 'Grade computation'!F$10, IF(C$16 = "MIDTERM", SUMIF('Database (LECTURE-RES-PRAC)'!AJ$14:BM$14, "CLO7", 'Database (LECTURE-RES-PRAC)'!AJ187:BM187) / 'Grade computation'!G$10, IF(C$16 = "FINAL", SUMIF('Database (LECTURE-RES-PRAC)'!BP$14:CS$14, "CLO7", 'Database (LECTURE-RES-PRAC)'!BP187:CS187) / 'Grade computation'!H$10,""))),""),"")</f>
        <v/>
      </c>
      <c r="AR190" s="286" t="str">
        <f aca="false">IF(B190&lt;&gt;"",IF(AQ190="","",IF(AQ190&lt;0.5,1,IF(AND(AQ190&gt;=0.5,AQ190&lt;P$10),2,IF(AQ190&gt;=P$10,3)))),"")</f>
        <v/>
      </c>
      <c r="AS190" s="194" t="str">
        <f aca="false">IF(B190 &lt;&gt; "",IF(AND('PRINTABLE (per grading)'!H$16="EXAM", 'PRINTABLE (per grading)'!B$13="Prelim"), IF(ISERROR(SUMIF('Exam (LECTURE ONLY)'!D$20:M$20, "CLO7", 'Exam (LECTURE ONLY)'!D192:M192) / 'Exam (LECTURE ONLY)'!AL$12), "", SUMIF('Exam (LECTURE ONLY)'!D$20:M$20, "CLO7", 'Exam (LECTURE ONLY)'!D192:M192) /'Exam (LECTURE ONLY)'!AL$12),
IF(AND('PRINTABLE (per grading)'!H$16="EXAM", 'PRINTABLE (per grading)'!B$13="Midterm"), IF(ISERROR(SUMIF('Exam (LECTURE ONLY)'!O$20:X$20, "CLO7", 'Exam (LECTURE ONLY)'!O192:X192) / 'Exam (LECTURE ONLY)'!AM$12), "", SUMIF('Exam (LECTURE ONLY)'!O$20:X$20, "CLO7", 'Exam (LECTURE ONLY)'!O192:X192) / 'Exam (LECTURE ONLY)'!AM$12),
IF(AND('PRINTABLE (per grading)'!H$16="EXAM", 'PRINTABLE (per grading)'!B$13="Final"), IF(ISERROR(SUMIF('Exam (LECTURE ONLY)'!Z$20:AI$20, "CLO7", 'Exam (LECTURE ONLY)'!Z192:AI192) / 'Exam (LECTURE ONLY)'!AN$12), "", SUMIF('Exam (LECTURE ONLY)'!Z$20:AI$20, "CLO7", 'Exam (LECTURE ONLY)'!Z192:AI192) / 'Exam (LECTURE ONLY)'!AN$12),
IF(AND('PRINTABLE (per grading)'!H$16="OUTPUT", 'PRINTABLE (per grading)'!B$13="Prelim"), IF(ISERROR(SUMIF(OUTPUT!C$20:M$20, "CLO7", OUTPUT!C192:M192) / OUTPUT!AL$12), "", SUMIF(OUTPUT!C$20:M$20, "CLO7", OUTPUT!C192:M192) / OUTPUT!AL$12),
IF(AND('PRINTABLE (per grading)'!H$16="OUTPUT", 'PRINTABLE (per grading)'!B$13="Midterm"), IF(ISERROR(SUMIF(OUTPUT!O$20:Y$20, "CLO7", OUTPUT!O192:Y192) / OUTPUT!AM$12), "", SUMIF(OUTPUT!O$20:Y$20, "CLO7", OUTPUT!O192:Y192) / OUTPUT!AM$12),
IF(AND('PRINTABLE (per grading)'!H$16="OUTPUT", 'PRINTABLE (per grading)'!B$13="Final"), IF(ISERROR(SUMIF(OUTPUT!AA$20:AI$20, "CLO7", OUTPUT!AA192:AI192) / OUTPUT!AN$12), "", SUMIF(OUTPUT!AA$20:AI$20, "CLO7", OUTPUT!AA192:AI192) / OUTPUT!AN$12),
"")))))),"")</f>
        <v/>
      </c>
      <c r="AT190" s="286" t="str">
        <f aca="false">IF(B190&lt;&gt;"",IF(AS190="","",IF(AS190&lt;0.5,1,IF(AND(AS190&gt;=0.5,AS190&lt;P$10),2,IF(AS190&gt;=P$10,3)))),"")</f>
        <v/>
      </c>
      <c r="AU190" s="287" t="str">
        <f aca="false">IF(B190 &lt;&gt; "",IFERROR(IF(AVERAGE(AQ190,AS190)&gt;=P$10,"Y","N"),""),"")</f>
        <v/>
      </c>
      <c r="AV190" s="194" t="str">
        <f aca="false">IF(B190 &lt;&gt; "", IFERROR(IF(C$16 = "PRELIM", SUMIF('Database (LECTURE-RES-PRAC)'!D$14:AG$14, "CLO8", 'Database (LECTURE-RES-PRAC)'!D187:AG187) / 'Grade computation'!F$11, IF(C$16 = "MIDTERM", SUMIF('Database (LECTURE-RES-PRAC)'!AJ$14:BM$14, "CLO8", 'Database (LECTURE-RES-PRAC)'!AJ187:BM187) / 'Grade computation'!G$11, IF(C$16 = "FINAL", SUMIF('Database (LECTURE-RES-PRAC)'!BP$14:CS$14, "CLO8", 'Database (LECTURE-RES-PRAC)'!BP187:CS187) / 'Grade computation'!H$11,""))),""),"")</f>
        <v/>
      </c>
      <c r="AW190" s="286" t="str">
        <f aca="false">IF(B190&lt;&gt;"",IF(AV190="","",IF(AV190&lt;0.5,1,IF(AND(AV190&gt;=0.5,AV190&lt;P$10),2,IF(AV190&gt;=P$10,3)))),"")</f>
        <v/>
      </c>
      <c r="AX190" s="194" t="str">
        <f aca="false">IF(B190 &lt;&gt; "",IF(AND('PRINTABLE (per grading)'!H$16="EXAM", 'PRINTABLE (per grading)'!B$13="Prelim"), IF(ISERROR(SUMIF('Exam (LECTURE ONLY)'!D$20:M$20, "CLO8", 'Exam (LECTURE ONLY)'!D192:M192) / 'Exam (LECTURE ONLY)'!AL$13), "", SUMIF('Exam (LECTURE ONLY)'!D$20:M$20, "CLO8", 'Exam (LECTURE ONLY)'!D192:M192) /'Exam (LECTURE ONLY)'!AL$13),
IF(AND('PRINTABLE (per grading)'!H$16="EXAM", 'PRINTABLE (per grading)'!B$13="Midterm"), IF(ISERROR(SUMIF('Exam (LECTURE ONLY)'!O$20:X$20, "CLO8", 'Exam (LECTURE ONLY)'!O192:X192) / 'Exam (LECTURE ONLY)'!AM$13), "", SUMIF('Exam (LECTURE ONLY)'!O$20:X$20, "CLO8", 'Exam (LECTURE ONLY)'!O192:X192) / 'Exam (LECTURE ONLY)'!AM$13),
IF(AND('PRINTABLE (per grading)'!H$16="EXAM", 'PRINTABLE (per grading)'!B$13="Final"), IF(ISERROR(SUMIF('Exam (LECTURE ONLY)'!Z$20:AI$20, "CLO8", 'Exam (LECTURE ONLY)'!Z192:AI192) / 'Exam (LECTURE ONLY)'!AN$13), "", SUMIF('Exam (LECTURE ONLY)'!Z$20:AI$20, "CLO8", 'Exam (LECTURE ONLY)'!Z192:AI192) / 'Exam (LECTURE ONLY)'!AN$13),
IF(AND('PRINTABLE (per grading)'!H$16="OUTPUT", 'PRINTABLE (per grading)'!B$13="Prelim"), IF(ISERROR(SUMIF(OUTPUT!C$20:M$20, "CLO8", OUTPUT!C192:M192) / OUTPUT!AL$13), "", SUMIF(OUTPUT!C$20:M$20, "CLO8", OUTPUT!C192:M192) / OUTPUT!AL$13),
IF(AND('PRINTABLE (per grading)'!H$16="OUTPUT", 'PRINTABLE (per grading)'!B$13="Midterm"), IF(ISERROR(SUMIF(OUTPUT!O$20:Y$20, "CLO8", OUTPUT!O192:Y192) / OUTPUT!AM$13), "", SUMIF(OUTPUT!O$20:Y$20, "CLO8", OUTPUT!O192:Y192) / OUTPUT!AM$13),
IF(AND('PRINTABLE (per grading)'!H$16="OUTPUT", 'PRINTABLE (per grading)'!B$13="Final"), IF(ISERROR(SUMIF(OUTPUT!AA$20:AI$20, "CLO8", OUTPUT!AA192:AI192) / OUTPUT!AN$13), "", SUMIF(OUTPUT!AA$20:AI$20, "CLO8", OUTPUT!AA192:AI192) / OUTPUT!AN$13),
"")))))),"")</f>
        <v/>
      </c>
      <c r="AY190" s="286" t="str">
        <f aca="false">IF(B190&lt;&gt;"",IF(AX190="","",IF(AX190&lt;0.5,1,IF(AND(AX190&gt;=0.5,AX190&lt;P$10),2,IF(AX190&gt;=P$10,3)))),"")</f>
        <v/>
      </c>
      <c r="AZ190" s="287" t="str">
        <f aca="false">IF(B190 &lt;&gt; "",IFERROR(IF(AVERAGE(AV190,AX190)&gt;=P$10,"Y","N"),""),"")</f>
        <v/>
      </c>
      <c r="BA190" s="194" t="str">
        <f aca="false">IF(B190 &lt;&gt; "", IFERROR(IF(C$16 = "PRELIM", SUMIF('Database (LECTURE-RES-PRAC)'!D$14:AG$14, "CLO9", 'Database (LECTURE-RES-PRAC)'!D187:AG187) / 'Grade computation'!F$12, IF(C$16 = "MIDTERM", SUMIF('Database (LECTURE-RES-PRAC)'!AJ$14:BM$14, "CLO9", 'Database (LECTURE-RES-PRAC)'!AJ187:BM187) / 'Grade computation'!G$12, IF(C$16 = "FINAL", SUMIF('Database (LECTURE-RES-PRAC)'!BP$14:CS$14, "CLO9", 'Database (LECTURE-RES-PRAC)'!BP187:CS187) / 'Grade computation'!H$12,""))),""),"")</f>
        <v/>
      </c>
      <c r="BB190" s="286" t="str">
        <f aca="false">IF(B190&lt;&gt;"",IF(BA190="","",IF(BA190&lt;0.5,1,IF(AND(BA190&gt;=0.5,BA190&lt;P$10),2,IF(BA190&gt;=P$10,3)))),"")</f>
        <v/>
      </c>
      <c r="BC190" s="194" t="str">
        <f aca="false">IF(B190 &lt;&gt; "",IF(AND('PRINTABLE (per grading)'!H$16="EXAM", 'PRINTABLE (per grading)'!B$13="Prelim"), IF(ISERROR(SUMIF('Exam (LECTURE ONLY)'!D$20:M$20, "CLO9", 'Exam (LECTURE ONLY)'!D192:M192) / 'Exam (LECTURE ONLY)'!AL$14), "", SUMIF('Exam (LECTURE ONLY)'!D$20:M$20, "CLO9", 'Exam (LECTURE ONLY)'!D192:M192) /'Exam (LECTURE ONLY)'!AL$14),
IF(AND('PRINTABLE (per grading)'!H$16="EXAM", 'PRINTABLE (per grading)'!B$13="Midterm"), IF(ISERROR(SUMIF('Exam (LECTURE ONLY)'!O$20:X$20, "CLO9", 'Exam (LECTURE ONLY)'!O192:X192) / 'Exam (LECTURE ONLY)'!AM$14), "", SUMIF('Exam (LECTURE ONLY)'!O$20:X$20, "CLO9", 'Exam (LECTURE ONLY)'!O192:X192) / 'Exam (LECTURE ONLY)'!AM$14),
IF(AND('PRINTABLE (per grading)'!H$16="EXAM", 'PRINTABLE (per grading)'!B$13="Final"), IF(ISERROR(SUMIF('Exam (LECTURE ONLY)'!Z$20:AI$20, "CLO9", 'Exam (LECTURE ONLY)'!Z192:AI192) / 'Exam (LECTURE ONLY)'!AN$14), "", SUMIF('Exam (LECTURE ONLY)'!Z$20:AI$20, "CLO9", 'Exam (LECTURE ONLY)'!Z192:AI192) / 'Exam (LECTURE ONLY)'!AN$14),
IF(AND('PRINTABLE (per grading)'!H$16="OUTPUT", 'PRINTABLE (per grading)'!B$13="Prelim"), IF(ISERROR(SUMIF(OUTPUT!C$20:M$20, "CLO9", OUTPUT!C192:M192) / OUTPUT!AL$14), "", SUMIF(OUTPUT!C$20:M$20, "CLO9", OUTPUT!C192:M192) / OUTPUT!AL$14),
IF(AND('PRINTABLE (per grading)'!H$16="OUTPUT", 'PRINTABLE (per grading)'!B$13="Midterm"), IF(ISERROR(SUMIF(OUTPUT!O$20:Y$20, "CLO9", OUTPUT!O192:Y192) / OUTPUT!AM$14), "", SUMIF(OUTPUT!O$20:Y$20, "CLO9", OUTPUT!O192:Y192) / OUTPUT!AM$14),
IF(AND('PRINTABLE (per grading)'!H$16="OUTPUT", 'PRINTABLE (per grading)'!B$13="Final"), IF(ISERROR(SUMIF(OUTPUT!AA$20:AI$20, "CLO9", OUTPUT!AA192:AI192) / OUTPUT!AN$14), "", SUMIF(OUTPUT!AA$20:AI$20, "CLO9", OUTPUT!AA192:AI192) / OUTPUT!AN$14),
"")))))),"")</f>
        <v/>
      </c>
      <c r="BD190" s="286" t="str">
        <f aca="false">IF(B190&lt;&gt;"",IF(BC190="","",IF(BC190&lt;0.5,1,IF(AND(BC190&gt;=0.5,BC190&lt;P$10),2,IF(BC190&gt;=P$10,3)))),"")</f>
        <v/>
      </c>
      <c r="BE190" s="287" t="str">
        <f aca="false">IF(B190 &lt;&gt; "",IFERROR(IF(AVERAGE(BA190,BC190)&gt;=P$10,"Y","N"),""),"")</f>
        <v/>
      </c>
      <c r="BF190" s="194" t="str">
        <f aca="false">IF(B190 &lt;&gt; "", IFERROR(IF(C$16 = "PRELIM", SUMIF('Database (LECTURE-RES-PRAC)'!D$14:AG$14, "CLO10", 'Database (LECTURE-RES-PRAC)'!D187:AG187) / 'Grade computation'!F$13, IF(C$16 = "MIDTERM", SUMIF('Database (LECTURE-RES-PRAC)'!AJ$14:BM$14, "CLO10", 'Database (LECTURE-RES-PRAC)'!AJ187:BM187) / 'Grade computation'!G$13, IF(C$16 = "FINAL", SUMIF('Database (LECTURE-RES-PRAC)'!BP$14:CS$14, "CLO10", 'Database (LECTURE-RES-PRAC)'!BP187:CS187) / 'Grade computation'!H$13,""))),""),"")</f>
        <v/>
      </c>
      <c r="BG190" s="286" t="str">
        <f aca="false">IF(B190&lt;&gt;"",IF(BF190="","",IF(BF190&lt;0.5,1,IF(AND(BF190&gt;=0.5,BF190&lt;P$10),2,IF(BF190&gt;=P$10,3)))),"")</f>
        <v/>
      </c>
      <c r="BH190" s="194" t="str">
        <f aca="false">IF(B190 &lt;&gt; "",IF(AND('PRINTABLE (per grading)'!H$16="EXAM", 'PRINTABLE (per grading)'!B$13="Prelim"), IF(ISERROR(SUMIF('Exam (LECTURE ONLY)'!D$20:M$20, "CLO10", 'Exam (LECTURE ONLY)'!D192:M192) / 'Exam (LECTURE ONLY)'!AL$15), "", SUMIF('Exam (LECTURE ONLY)'!D$20:M$20, "CLO10", 'Exam (LECTURE ONLY)'!D192:M192) /'Exam (LECTURE ONLY)'!AL$15),
IF(AND('PRINTABLE (per grading)'!H$16="EXAM", 'PRINTABLE (per grading)'!B$13="Midterm"), IF(ISERROR(SUMIF('Exam (LECTURE ONLY)'!O$20:X$20, "CLO10", 'Exam (LECTURE ONLY)'!O192:X192) / 'Exam (LECTURE ONLY)'!AM$15), "", SUMIF('Exam (LECTURE ONLY)'!O$20:X$20, "CLO10", 'Exam (LECTURE ONLY)'!O192:X192) / 'Exam (LECTURE ONLY)'!AM$15),
IF(AND('PRINTABLE (per grading)'!H$16="EXAM", 'PRINTABLE (per grading)'!B$13="Final"), IF(ISERROR(SUMIF('Exam (LECTURE ONLY)'!Z$20:AI$20, "CLO10", 'Exam (LECTURE ONLY)'!Z192:AI192) / 'Exam (LECTURE ONLY)'!AN$15), "", SUMIF('Exam (LECTURE ONLY)'!Z$20:AI$20, "CLO10", 'Exam (LECTURE ONLY)'!Z192:AI192) / 'Exam (LECTURE ONLY)'!AN$15),
IF(AND('PRINTABLE (per grading)'!H$16="OUTPUT", 'PRINTABLE (per grading)'!B$13="Prelim"), IF(ISERROR(SUMIF(OUTPUT!C$20:M$20, "CLO10", OUTPUT!C192:M192) / OUTPUT!AL$15), "", SUMIF(OUTPUT!C$20:M$20, "CLO10", OUTPUT!C192:M192) / OUTPUT!AL$15),
IF(AND('PRINTABLE (per grading)'!H$16="OUTPUT", 'PRINTABLE (per grading)'!B$13="Midterm"), IF(ISERROR(SUMIF(OUTPUT!O$20:Y$20, "CLO10", OUTPUT!O192:Y192) / OUTPUT!AM$15), "", SUMIF(OUTPUT!O$20:Y$20, "CLO10", OUTPUT!O192:Y192) / OUTPUT!AM$15),
IF(AND('PRINTABLE (per grading)'!H$16="OUTPUT", 'PRINTABLE (per grading)'!B$13="Final"), IF(ISERROR(SUMIF(OUTPUT!AA$20:AI$20, "CLO10", OUTPUT!AA192:AI192) / OUTPUT!AN$15), "", SUMIF(OUTPUT!AA$20:AI$20, "CLO10", OUTPUT!AA192:AI192) / OUTPUT!AN$15),
"")))))),"")</f>
        <v/>
      </c>
      <c r="BI190" s="286" t="str">
        <f aca="false">IF(B190&lt;&gt;"",IF(BH190="","",IF(BH190&lt;0.5,1,IF(AND(BH190&gt;=0.5,BH190&lt;P$10),2,IF(BH190&gt;=P$10,3)))),"")</f>
        <v/>
      </c>
      <c r="BJ190" s="287" t="str">
        <f aca="false">IF(B190 &lt;&gt; "",IFERROR(IF(AVERAGE(BF190,BH190)&gt;=P$10,"Y","N"),""),"")</f>
        <v/>
      </c>
      <c r="BK190" s="8"/>
    </row>
    <row r="191" customFormat="false" ht="19.5" hidden="false" customHeight="true" outlineLevel="0" collapsed="false">
      <c r="A191" s="183" t="str">
        <f aca="false">IF(ISBLANK('Database (LECTURE-RES-PRAC)'!A188),"",'Database (LECTURE-RES-PRAC)'!A188)</f>
        <v/>
      </c>
      <c r="B191" s="184" t="str">
        <f aca="false">IF(ISBLANK('Database (LECTURE-RES-PRAC)'!B188),"",'Database (LECTURE-RES-PRAC)'!B188)</f>
        <v/>
      </c>
      <c r="C191" s="230" t="str">
        <f aca="false">IF(B191&lt;&gt;"",IF(C$16="PRELIM",'Grade computation'!C191, IF(C$16="MIDTERM",'Grade computation'!K191, IF(C$16="FINAL",'Grade computation'!S191,""))),"")</f>
        <v/>
      </c>
      <c r="D191" s="231" t="str">
        <f aca="false">IF(B191&lt;&gt;"",IFERROR(IF(B$11="80-20", (((C191/C$19)*X$6)+X$7)*D$18, IF(B$11="60-40", (((C191/C$19)*Y$6)+Y$7)*D$18, 0)),0),"")</f>
        <v/>
      </c>
      <c r="E191" s="230" t="str">
        <f aca="false">IF(B191&lt;&gt;"", IF(C$16="PRELIM",'Grade computation'!E191, IF(C$16="MIDTERM",'Grade computation'!M191, IF(C$16="FINAL",'Grade computation'!U191,""))),"")</f>
        <v/>
      </c>
      <c r="F191" s="232" t="str">
        <f aca="false">IF(B191&lt;&gt;"",IFERROR(IF(B$11="80-20", (((E191/E$19)*X$6)+X$7)*F$18, IF(B$11="60-40", (((E191/E$19)*Y$6)+Y$7)*F$18, 0)),0),"")</f>
        <v/>
      </c>
      <c r="G191" s="233" t="str">
        <f aca="false">IF(B191&lt;&gt;"",IFERROR((D191+F191),0),"")</f>
        <v/>
      </c>
      <c r="H191" s="234" t="str">
        <f aca="false">IF(B191&lt;&gt;"",IF(C$16="PRELIM", 'Grade computation'!H191, IF(C$16="MIDTERM", 'Grade computation'!P191, IF(C$16="FINAL",'Grade computation'!X191, ""))),"")</f>
        <v/>
      </c>
      <c r="I191" s="233" t="str">
        <f aca="false">IF(B191&lt;&gt;"",IFERROR(IF(B$11="80-20", (((H191/H$19)*X$6)+X$7)*I$19, IF(B$11="60-40", (((H191/H$19)*Y$6)+Y$7)*I$19, 0)),0),"")</f>
        <v/>
      </c>
      <c r="J191" s="237" t="str">
        <f aca="false">IFERROR((G191+I191),"")</f>
        <v/>
      </c>
      <c r="K191" s="183" t="str">
        <f aca="false">IFERROR(IF(J191="","",IF(J191&gt;=75,"PASSED","FAILED")),"")</f>
        <v/>
      </c>
      <c r="L191" s="183"/>
      <c r="M191" s="194" t="str">
        <f aca="false">IF(B191 &lt;&gt; "", IFERROR(IF(C$16 = "PRELIM", SUMIF('Database (LECTURE-RES-PRAC)'!D$14:AG$14, "CLO1", 'Database (LECTURE-RES-PRAC)'!D188:AG188) / 'Grade computation'!F$4, IF(C$16 = "MIDTERM", SUMIF('Database (LECTURE-RES-PRAC)'!AJ$14:BM$14, "CLO1", 'Database (LECTURE-RES-PRAC)'!AJ188:BM188) / 'Grade computation'!G$4, IF(C$16 = "FINAL", SUMIF('Database (LECTURE-RES-PRAC)'!BP$14:CS$14, "CLO1", 'Database (LECTURE-RES-PRAC)'!BP188:CS188) / 'Grade computation'!H$4,""))),""),"")</f>
        <v/>
      </c>
      <c r="N191" s="286" t="str">
        <f aca="false">IF(B191&lt;&gt;"",IF(M191="","",IF(M191&lt;0.5,1,IF(AND(M191&gt;=0.5,M191&lt;P$10),2,IF(M191&gt;=P$10,3)))),"")</f>
        <v/>
      </c>
      <c r="O191" s="194" t="str">
        <f aca="false">IF(B191 &lt;&gt; "",IF(AND('PRINTABLE (per grading)'!H$16="EXAM", 'PRINTABLE (per grading)'!B$13="Prelim"), IF(ISERROR(SUMIF('Exam (LECTURE ONLY)'!D$20:M$20, "CLO1", 'Exam (LECTURE ONLY)'!D193:M193) / 'Exam (LECTURE ONLY)'!AL$6), "", SUMIF('Exam (LECTURE ONLY)'!D$20:M$20, "CLO1", 'Exam (LECTURE ONLY)'!D193:M193) /'Exam (LECTURE ONLY)'!AL$6),
IF(AND('PRINTABLE (per grading)'!H$16="EXAM", 'PRINTABLE (per grading)'!B$13="Midterm"), IF(ISERROR(SUMIF('Exam (LECTURE ONLY)'!O$20:X$20, "CLO1", 'Exam (LECTURE ONLY)'!O193:X193) / 'Exam (LECTURE ONLY)'!AM$6), "", SUMIF('Exam (LECTURE ONLY)'!O$20:X$20, "CLO1", 'Exam (LECTURE ONLY)'!O193:X193) / 'Exam (LECTURE ONLY)'!AM$6),
IF(AND('PRINTABLE (per grading)'!H$16="EXAM", 'PRINTABLE (per grading)'!B$13="Final"), IF(ISERROR(SUMIF('Exam (LECTURE ONLY)'!Z$20:AI$20, "CLO1", 'Exam (LECTURE ONLY)'!Z193:AI193) / 'Exam (LECTURE ONLY)'!AN$6), "", SUMIF('Exam (LECTURE ONLY)'!Z$20:AI$20, "CLO1", 'Exam (LECTURE ONLY)'!Z193:AI193) / 'Exam (LECTURE ONLY)'!AN$6),
IF(AND('PRINTABLE (per grading)'!H$16="OUTPUT", 'PRINTABLE (per grading)'!B$13="Prelim"), IF(ISERROR(SUMIF(OUTPUT!C$20:M$20, "CLO1", OUTPUT!C193:M193) / OUTPUT!AL$6), "", SUMIF(OUTPUT!C$20:M$20, "CLO1", OUTPUT!C193:M193) / OUTPUT!AL$6),
IF(AND('PRINTABLE (per grading)'!H$16="OUTPUT", 'PRINTABLE (per grading)'!B$13="Midterm"), IF(ISERROR(SUMIF(OUTPUT!O$20:Y$20, "CLO1", OUTPUT!O193:Y193) / OUTPUT!AM$6), "", SUMIF(OUTPUT!O$20:Y$20, "CLO1", OUTPUT!O193:Y193) / OUTPUT!AM$6),
IF(AND('PRINTABLE (per grading)'!H$16="OUTPUT", 'PRINTABLE (per grading)'!B$13="Final"), IF(ISERROR(SUMIF(OUTPUT!AA$20:AI$20, "CLO1", OUTPUT!AA193:AI193) / OUTPUT!AN$6), "", SUMIF(OUTPUT!AA$20:AI$20, "CLO1", OUTPUT!AA193:AI193) / OUTPUT!AN$6),
"")))))),"")</f>
        <v/>
      </c>
      <c r="P191" s="286" t="str">
        <f aca="false">IF(B191&lt;&gt;"",IF(O191="","",IF(O191&lt;0.5,1,IF(AND(O191&gt;=0.5,O191&lt;P$10),2,IF(O191&gt;=P$10,3)))),"")</f>
        <v/>
      </c>
      <c r="Q191" s="287" t="str">
        <f aca="false">IF(B191 &lt;&gt; "",IFERROR(IF(AVERAGE(M191,O191)&gt;=P$10,"Y","N"),""),"")</f>
        <v/>
      </c>
      <c r="R191" s="194" t="str">
        <f aca="false">IF(B191 &lt;&gt; "", IFERROR(IF(C$16 = "PRELIM", SUMIF('Database (LECTURE-RES-PRAC)'!D$14:AG$14, "CLO2", 'Database (LECTURE-RES-PRAC)'!D188:AG188) / 'Grade computation'!F$5, IF(C$16 = "MIDTERM", SUMIF('Database (LECTURE-RES-PRAC)'!AJ$14:BM$14, "CLO2", 'Database (LECTURE-RES-PRAC)'!AJ188:BM188) / 'Grade computation'!G$5, IF(C$16 = "FINAL", SUMIF('Database (LECTURE-RES-PRAC)'!BP$14:CS$14, "CLO2", 'Database (LECTURE-RES-PRAC)'!BP188:CS188) / 'Grade computation'!H$5,""))),""),"")</f>
        <v/>
      </c>
      <c r="S191" s="286" t="str">
        <f aca="false">IF(B191&lt;&gt;"",IF(R191="","",IF(R191&lt;0.5,1,IF(AND(R191&gt;=0.5,R191&lt;P$10),2,IF(R191&gt;=P$10,3)))),"")</f>
        <v/>
      </c>
      <c r="T191" s="194" t="str">
        <f aca="false">IF(B191 &lt;&gt; "",IF(AND('PRINTABLE (per grading)'!H$16="EXAM", 'PRINTABLE (per grading)'!B$13="Prelim"), IF(ISERROR(SUMIF('Exam (LECTURE ONLY)'!D$20:M$20, "CLO2", 'Exam (LECTURE ONLY)'!D193:M193) / 'Exam (LECTURE ONLY)'!AL$7), "", SUMIF('Exam (LECTURE ONLY)'!D$20:M$20, "CLO2", 'Exam (LECTURE ONLY)'!D193:M193) /'Exam (LECTURE ONLY)'!AL$7),
IF(AND('PRINTABLE (per grading)'!H$16="EXAM", 'PRINTABLE (per grading)'!B$13="Midterm"), IF(ISERROR(SUMIF('Exam (LECTURE ONLY)'!O$20:X$20, "CLO2", 'Exam (LECTURE ONLY)'!O193:X193) / 'Exam (LECTURE ONLY)'!AM$7), "", SUMIF('Exam (LECTURE ONLY)'!O$20:X$20, "CLO2", 'Exam (LECTURE ONLY)'!O193:X193) / 'Exam (LECTURE ONLY)'!AM$7),
IF(AND('PRINTABLE (per grading)'!H$16="EXAM", 'PRINTABLE (per grading)'!B$13="Final"), IF(ISERROR(SUMIF('Exam (LECTURE ONLY)'!Z$20:AI$20, "CLO2", 'Exam (LECTURE ONLY)'!Z193:AI193) / 'Exam (LECTURE ONLY)'!AN$7), "", SUMIF('Exam (LECTURE ONLY)'!Z$20:AI$20, "CLO2", 'Exam (LECTURE ONLY)'!Z193:AI193) / 'Exam (LECTURE ONLY)'!AN$7),
IF(AND('PRINTABLE (per grading)'!H$16="OUTPUT", 'PRINTABLE (per grading)'!B$13="Prelim"), IF(ISERROR(SUMIF(OUTPUT!C$20:M$20, "CLO2", OUTPUT!C193:M193) / OUTPUT!AL$7), "", SUMIF(OUTPUT!C$20:M$20, "CLO2", OUTPUT!C193:M193) / OUTPUT!AL$7),
IF(AND('PRINTABLE (per grading)'!H$16="OUTPUT", 'PRINTABLE (per grading)'!B$13="Midterm"), IF(ISERROR(SUMIF(OUTPUT!O$20:Y$20, "CLO2", OUTPUT!O193:Y193) / OUTPUT!AM$7), "", SUMIF(OUTPUT!O$20:Y$20, "CLO2", OUTPUT!O193:Y193) / OUTPUT!AM$7),
IF(AND('PRINTABLE (per grading)'!H$16="OUTPUT", 'PRINTABLE (per grading)'!B$13="Final"), IF(ISERROR(SUMIF(OUTPUT!AA$20:AI$20, "CLO2", OUTPUT!AA193:AI193) / OUTPUT!AN$7), "", SUMIF(OUTPUT!AA$20:AI$20, "CLO2", OUTPUT!AA193:AI193) / OUTPUT!AN$7),
"")))))),"")</f>
        <v/>
      </c>
      <c r="U191" s="286" t="str">
        <f aca="false">IF(B191&lt;&gt;"",IF(T191="","",IF(T191&lt;0.5,1,IF(AND(T191&gt;=0.5,T191&lt;P$10),2,IF(T191&gt;=P$10,3)))),"")</f>
        <v/>
      </c>
      <c r="V191" s="287" t="str">
        <f aca="false">IF(B191 &lt;&gt; "",IFERROR(IF(AVERAGE(R191,T191)&gt;=P$10,"Y","N"),""),"")</f>
        <v/>
      </c>
      <c r="W191" s="194" t="str">
        <f aca="false">IF(B191 &lt;&gt; "", IFERROR(IF(C$16 = "PRELIM", SUMIF('Database (LECTURE-RES-PRAC)'!D$14:AG$14, "CLO3", 'Database (LECTURE-RES-PRAC)'!D188:AG188) / 'Grade computation'!F$6, IF(C$16 = "MIDTERM", SUMIF('Database (LECTURE-RES-PRAC)'!AJ$14:BM$14, "CLO3", 'Database (LECTURE-RES-PRAC)'!AJ188:BM188) / 'Grade computation'!G$6, IF(C$16 = "FINAL", SUMIF('Database (LECTURE-RES-PRAC)'!BP$14:CS$14, "CLO3", 'Database (LECTURE-RES-PRAC)'!BP188:CS188) / 'Grade computation'!H$6,""))),""),"")</f>
        <v/>
      </c>
      <c r="X191" s="286" t="str">
        <f aca="false">IF(B191&lt;&gt;"",IF(W191="","",IF(W191&lt;0.5,1,IF(AND(W191&gt;=0.5,W191&lt;P$10),2,IF(W191&gt;=P$10,3)))),"")</f>
        <v/>
      </c>
      <c r="Y191" s="194" t="str">
        <f aca="false">IF(B191 &lt;&gt; "",IF(AND('PRINTABLE (per grading)'!H$16="EXAM", 'PRINTABLE (per grading)'!B$13="Prelim"), IF(ISERROR(SUMIF('Exam (LECTURE ONLY)'!D$20:M$20, "CLO3", 'Exam (LECTURE ONLY)'!D193:M193) / 'Exam (LECTURE ONLY)'!AL$8), "", SUMIF('Exam (LECTURE ONLY)'!D$20:M$20, "CLO3", 'Exam (LECTURE ONLY)'!D193:M193) /'Exam (LECTURE ONLY)'!AL$8),
IF(AND('PRINTABLE (per grading)'!H$16="EXAM", 'PRINTABLE (per grading)'!B$13="Midterm"), IF(ISERROR(SUMIF('Exam (LECTURE ONLY)'!O$20:X$20, "CLO3", 'Exam (LECTURE ONLY)'!O193:X193) / 'Exam (LECTURE ONLY)'!AM$8), "", SUMIF('Exam (LECTURE ONLY)'!O$20:X$20, "CLO3", 'Exam (LECTURE ONLY)'!O193:X193) / 'Exam (LECTURE ONLY)'!AM$8),
IF(AND('PRINTABLE (per grading)'!H$16="EXAM", 'PRINTABLE (per grading)'!B$13="Final"), IF(ISERROR(SUMIF('Exam (LECTURE ONLY)'!Z$20:AI$20, "CLO3", 'Exam (LECTURE ONLY)'!Z193:AI193) / 'Exam (LECTURE ONLY)'!AN$8), "", SUMIF('Exam (LECTURE ONLY)'!Z$20:AI$20, "CLO3", 'Exam (LECTURE ONLY)'!Z193:AI193) / 'Exam (LECTURE ONLY)'!AN$8),
IF(AND('PRINTABLE (per grading)'!H$16="OUTPUT", 'PRINTABLE (per grading)'!B$13="Prelim"), IF(ISERROR(SUMIF(OUTPUT!C$20:M$20, "CLO3", OUTPUT!C193:M193) / OUTPUT!AL$8), "", SUMIF(OUTPUT!C$20:M$20, "CLO3", OUTPUT!C193:M193) / OUTPUT!AL$8),
IF(AND('PRINTABLE (per grading)'!H$16="OUTPUT", 'PRINTABLE (per grading)'!B$13="Midterm"), IF(ISERROR(SUMIF(OUTPUT!O$20:Y$20, "CLO3", OUTPUT!O193:Y193) / OUTPUT!AM$8), "", SUMIF(OUTPUT!O$20:Y$20, "CLO3", OUTPUT!O193:Y193) / OUTPUT!AM$8),
IF(AND('PRINTABLE (per grading)'!H$16="OUTPUT", 'PRINTABLE (per grading)'!B$13="Final"), IF(ISERROR(SUMIF(OUTPUT!AA$20:AI$20, "CLO3", OUTPUT!AA193:AI193) / OUTPUT!AN$8), "", SUMIF(OUTPUT!AA$20:AI$20, "CLO3", OUTPUT!AA193:AI193) / OUTPUT!AN$8),
"" )))))),"")</f>
        <v/>
      </c>
      <c r="Z191" s="286" t="str">
        <f aca="false">IF(B191&lt;&gt;"",IF(Y191="","",IF(Y191&lt;0.5,1,IF(AND(Y191&gt;=0.5,Y191&lt;P$10),2,IF(Y191&gt;=P$10,3)))),"")</f>
        <v/>
      </c>
      <c r="AA191" s="287" t="str">
        <f aca="false">IF(B191 &lt;&gt; "",IFERROR(IF(AVERAGE(W191,Y191)&gt;=P$10,"Y","N"),""),"")</f>
        <v/>
      </c>
      <c r="AB191" s="194" t="str">
        <f aca="false">IF(B191 &lt;&gt; "", IFERROR(IF(C$16 = "PRELIM", SUMIF('Database (LECTURE-RES-PRAC)'!D$14:AG$14, "CLO4", 'Database (LECTURE-RES-PRAC)'!D188:AG188) / 'Grade computation'!F$7, IF(C$16 = "MIDTERM", SUMIF('Database (LECTURE-RES-PRAC)'!AJ$14:BM$14, "CLO4", 'Database (LECTURE-RES-PRAC)'!AJ188:BM188) / 'Grade computation'!G$7, IF(C$16 = "FINAL", SUMIF('Database (LECTURE-RES-PRAC)'!BP$14:CS$14, "CLO4", 'Database (LECTURE-RES-PRAC)'!BP188:CS188) / 'Grade computation'!H$7,""))),""),"")</f>
        <v/>
      </c>
      <c r="AC191" s="286" t="str">
        <f aca="false">IF(B191&lt;&gt;"",IF(AB191="","",IF(AB191&lt;0.5,1,IF(AND(AB191&gt;=0.5,AB191&lt;P$10),2,IF(AB191&gt;=P$10,3)))),"")</f>
        <v/>
      </c>
      <c r="AD191" s="194" t="str">
        <f aca="false">IF(B191 &lt;&gt; "",IF(AND('PRINTABLE (per grading)'!H$16="EXAM", 'PRINTABLE (per grading)'!B$13="Prelim"), IF(ISERROR(SUMIF('Exam (LECTURE ONLY)'!D$20:M$20, "CLO4", 'Exam (LECTURE ONLY)'!D193:M193) / 'Exam (LECTURE ONLY)'!AL$9), "", SUMIF('Exam (LECTURE ONLY)'!D$20:M$20, "CLO4", 'Exam (LECTURE ONLY)'!D193:M193) /'Exam (LECTURE ONLY)'!AL$9),
IF(AND('PRINTABLE (per grading)'!H$16="EXAM", 'PRINTABLE (per grading)'!B$13="Midterm"), IF(ISERROR(SUMIF('Exam (LECTURE ONLY)'!O$20:X$20, "CLO4", 'Exam (LECTURE ONLY)'!O193:X193) / 'Exam (LECTURE ONLY)'!AM$9), "", SUMIF('Exam (LECTURE ONLY)'!O$20:X$20, "CLO4", 'Exam (LECTURE ONLY)'!O193:X193) / 'Exam (LECTURE ONLY)'!AM$9),
IF(AND('PRINTABLE (per grading)'!H$16="EXAM", 'PRINTABLE (per grading)'!B$13="Final"), IF(ISERROR(SUMIF('Exam (LECTURE ONLY)'!Z$20:AI$20, "CLO4", 'Exam (LECTURE ONLY)'!Z193:AI193) / 'Exam (LECTURE ONLY)'!AN$9), "", SUMIF('Exam (LECTURE ONLY)'!Z$20:AI$20, "CLO4", 'Exam (LECTURE ONLY)'!Z193:AI193) / 'Exam (LECTURE ONLY)'!AN$9),
IF(AND('PRINTABLE (per grading)'!H$16="OUTPUT", 'PRINTABLE (per grading)'!B$13="Prelim"), IF(ISERROR(SUMIF(OUTPUT!C$20:M$20, "CLO4", OUTPUT!C193:M193) / OUTPUT!AL$9), "", SUMIF(OUTPUT!C$20:M$20, "CLO4", OUTPUT!C193:M193) / OUTPUT!AL$9),
IF(AND('PRINTABLE (per grading)'!H$16="OUTPUT", 'PRINTABLE (per grading)'!B$13="Midterm"), IF(ISERROR(SUMIF(OUTPUT!O$20:Y$20, "CLO4", OUTPUT!O193:Y193) / OUTPUT!AM$9), "", SUMIF(OUTPUT!O$20:Y$20, "CLO4", OUTPUT!O193:Y193) / OUTPUT!AM$9),
IF(AND('PRINTABLE (per grading)'!H$16="OUTPUT", 'PRINTABLE (per grading)'!B$13="Final"), IF(ISERROR(SUMIF(OUTPUT!AA$20:AI$20, "CLO4", OUTPUT!AA193:AI193) / OUTPUT!AN$9), "", SUMIF(OUTPUT!AA$20:AI$20, "CLO4", OUTPUT!AA193:AI193) / OUTPUT!AN$9),
"")))))),"")</f>
        <v/>
      </c>
      <c r="AE191" s="286" t="str">
        <f aca="false">IF(B191&lt;&gt;"",IF(AD191="","",IF(AD191&lt;0.5,1,IF(AND(AD191&gt;=0.5,AD191&lt;P$10),2,IF(AD191&gt;=P$10,3)))),"")</f>
        <v/>
      </c>
      <c r="AF191" s="287" t="str">
        <f aca="false">IF(B191 &lt;&gt; "",IFERROR(IF(AVERAGE(AB191,AD191)&gt;=P$10,"Y","N"),""),"")</f>
        <v/>
      </c>
      <c r="AG191" s="194" t="str">
        <f aca="false">IF(B191 &lt;&gt; "", IFERROR(IF(C$16 = "PRELIM", SUMIF('Database (LECTURE-RES-PRAC)'!D$14:AG$14, "CLO5", 'Database (LECTURE-RES-PRAC)'!D188:AG188) / 'Grade computation'!F$8, IF(C$16 = "MIDTERM", SUMIF('Database (LECTURE-RES-PRAC)'!AJ$14:BM$14, "CLO5", 'Database (LECTURE-RES-PRAC)'!AJ188:BM188) / 'Grade computation'!G$8, IF(C$16 = "FINAL", SUMIF('Database (LECTURE-RES-PRAC)'!BP$14:CS$14, "CLO5", 'Database (LECTURE-RES-PRAC)'!BP188:CS188) / 'Grade computation'!H$8,""))),""),"")</f>
        <v/>
      </c>
      <c r="AH191" s="286" t="str">
        <f aca="false">IF(B191&lt;&gt;"",IF(AG191="","",IF(AG191&lt;0.5,1,IF(AND(AG191&gt;=0.5,AG191&lt;P$10),2,IF(AG191&gt;=P$10,3)))),"")</f>
        <v/>
      </c>
      <c r="AI191" s="194" t="str">
        <f aca="false">IF(B191 &lt;&gt; "",IF(AND('PRINTABLE (per grading)'!H$16="EXAM", 'PRINTABLE (per grading)'!B$13="Prelim"), IF(ISERROR(SUMIF('Exam (LECTURE ONLY)'!D$20:M$20, "CLO5", 'Exam (LECTURE ONLY)'!D193:M193) / 'Exam (LECTURE ONLY)'!AL$10), "", SUMIF('Exam (LECTURE ONLY)'!D$20:M$20, "CLO5", 'Exam (LECTURE ONLY)'!D193:M193) /'Exam (LECTURE ONLY)'!AL$10),
IF(AND('PRINTABLE (per grading)'!H$16="EXAM", 'PRINTABLE (per grading)'!B$13="Midterm"), IF(ISERROR(SUMIF('Exam (LECTURE ONLY)'!O$20:X$20, "CLO5", 'Exam (LECTURE ONLY)'!O193:X193) / 'Exam (LECTURE ONLY)'!AM$10), "", SUMIF('Exam (LECTURE ONLY)'!O$20:X$20, "CLO5", 'Exam (LECTURE ONLY)'!O193:X193) / 'Exam (LECTURE ONLY)'!AM$10),
IF(AND('PRINTABLE (per grading)'!H$16="EXAM", 'PRINTABLE (per grading)'!B$13="Final"), IF(ISERROR(SUMIF('Exam (LECTURE ONLY)'!Z$20:AI$20, "CLO5", 'Exam (LECTURE ONLY)'!Z193:AI193) / 'Exam (LECTURE ONLY)'!AN$10), "", SUMIF('Exam (LECTURE ONLY)'!Z$20:AI$20, "CLO5", 'Exam (LECTURE ONLY)'!Z193:AI193) / 'Exam (LECTURE ONLY)'!AN$10),
IF(AND('PRINTABLE (per grading)'!H$16="OUTPUT", 'PRINTABLE (per grading)'!B$13="Prelim"), IF(ISERROR(SUMIF(OUTPUT!C$20:M$20, "CLO5", OUTPUT!C193:M193) / OUTPUT!AL$10), "", SUMIF(OUTPUT!C$20:M$20, "CLO5", OUTPUT!C193:M193) / OUTPUT!AL$10),
IF(AND('PRINTABLE (per grading)'!H$16="OUTPUT", 'PRINTABLE (per grading)'!B$13="Midterm"), IF(ISERROR(SUMIF(OUTPUT!O$20:Y$20, "CLO5", OUTPUT!O193:Y193) / OUTPUT!AM$10), "", SUMIF(OUTPUT!O$20:Y$20, "CLO5", OUTPUT!O193:Y193) / OUTPUT!AM$10),
IF(AND('PRINTABLE (per grading)'!H$16="OUTPUT", 'PRINTABLE (per grading)'!B$13="Final"), IF(ISERROR(SUMIF(OUTPUT!AA$20:AI$20, "CLO5", OUTPUT!AA193:AI193) / OUTPUT!AN$10), "", SUMIF(OUTPUT!AA$20:AI$20, "CLO5", OUTPUT!AA193:AI193) / OUTPUT!AN$10),
"")))))),"")</f>
        <v/>
      </c>
      <c r="AJ191" s="286" t="str">
        <f aca="false">IF(B191&lt;&gt;"",IF(AI191="","",IF(AI191&lt;0.5,1,IF(AND(AI191&gt;=0.5,AI191&lt;P$10),2,IF(AI191&gt;=P$10,3)))),"")</f>
        <v/>
      </c>
      <c r="AK191" s="287" t="str">
        <f aca="false">IF(B191 &lt;&gt; "",IFERROR(IF(AVERAGE(AG191,AI191)&gt;=P$10,"Y","N"),""),"")</f>
        <v/>
      </c>
      <c r="AL191" s="194" t="str">
        <f aca="false">IF(B191 &lt;&gt; "", IFERROR(IF(C$16 = "PRELIM", SUMIF('Database (LECTURE-RES-PRAC)'!D$14:AG$14, "CLO6", 'Database (LECTURE-RES-PRAC)'!D188:AG188) / 'Grade computation'!F$9, IF(C$16 = "MIDTERM", SUMIF('Database (LECTURE-RES-PRAC)'!AJ$14:BM$14, "CLO6", 'Database (LECTURE-RES-PRAC)'!AJ188:BM188) / 'Grade computation'!G$9, IF(C$16 = "FINAL", SUMIF('Database (LECTURE-RES-PRAC)'!BP$14:CS$14, "CLO6", 'Database (LECTURE-RES-PRAC)'!BP188:CS188) / 'Grade computation'!H$9,""))),""),"")</f>
        <v/>
      </c>
      <c r="AM191" s="286" t="str">
        <f aca="false">IF(B191&lt;&gt;"",IF(AL191="","",IF(AL191&lt;0.5,1,IF(AND(AL191&gt;=0.5,AL191&lt;P$10),2,IF(AL191&gt;=P$10,3)))),"")</f>
        <v/>
      </c>
      <c r="AN191" s="194" t="str">
        <f aca="false">IF(B191 &lt;&gt; "",IF(AND('PRINTABLE (per grading)'!H$16="EXAM", 'PRINTABLE (per grading)'!B$13="Prelim"), IF(ISERROR(SUMIF('Exam (LECTURE ONLY)'!D$20:M$20, "CLO6", 'Exam (LECTURE ONLY)'!D193:M193) / 'Exam (LECTURE ONLY)'!AL$11), "", SUMIF('Exam (LECTURE ONLY)'!D$20:M$20, "CLO6", 'Exam (LECTURE ONLY)'!D193:M193) /'Exam (LECTURE ONLY)'!AL$11),
IF(AND('PRINTABLE (per grading)'!H$16="EXAM", 'PRINTABLE (per grading)'!B$13="Midterm"), IF(ISERROR(SUMIF('Exam (LECTURE ONLY)'!O$20:X$20, "CLO6", 'Exam (LECTURE ONLY)'!O193:X193) / 'Exam (LECTURE ONLY)'!AM$11), "", SUMIF('Exam (LECTURE ONLY)'!O$20:X$20, "CLO6", 'Exam (LECTURE ONLY)'!O193:X193) / 'Exam (LECTURE ONLY)'!AM$11),
IF(AND('PRINTABLE (per grading)'!H$16="EXAM", 'PRINTABLE (per grading)'!B$13="Final"), IF(ISERROR(SUMIF('Exam (LECTURE ONLY)'!Z$20:AI$20, "CLO6", 'Exam (LECTURE ONLY)'!Z193:AI193) / 'Exam (LECTURE ONLY)'!AN$11), "", SUMIF('Exam (LECTURE ONLY)'!Z$20:AI$20, "CLO6", 'Exam (LECTURE ONLY)'!Z193:AI193) / 'Exam (LECTURE ONLY)'!AN$11),
IF(AND('PRINTABLE (per grading)'!H$16="OUTPUT", 'PRINTABLE (per grading)'!B$13="Prelim"), IF(ISERROR(SUMIF(OUTPUT!C$20:M$20, "CLO6", OUTPUT!C193:M193) / OUTPUT!AL$11), "", SUMIF(OUTPUT!C$20:M$20, "CLO6", OUTPUT!C193:M193) / OUTPUT!AL$11),
IF(AND('PRINTABLE (per grading)'!H$16="OUTPUT", 'PRINTABLE (per grading)'!B$13="Midterm"), IF(ISERROR(SUMIF(OUTPUT!O$20:Y$20, "CLO6", OUTPUT!O193:Y193) / OUTPUT!AM$11), "", SUMIF(OUTPUT!O$20:Y$20, "CLO6", OUTPUT!O193:Y193) / OUTPUT!AM$11),
IF(AND('PRINTABLE (per grading)'!H$16="OUTPUT", 'PRINTABLE (per grading)'!B$13="Final"), IF(ISERROR(SUMIF(OUTPUT!AA$20:AI$20, "CLO6", OUTPUT!AA193:AI193) / OUTPUT!AN$11), "", SUMIF(OUTPUT!AA$20:AI$20, "CLO6", OUTPUT!AA193:AI193) / OUTPUT!AN$11),
"")))))),"")</f>
        <v/>
      </c>
      <c r="AO191" s="286" t="str">
        <f aca="false">IF(B191&lt;&gt;"",IF(AN191="","",IF(AN191&lt;0.5,1,IF(AND(AN191&gt;=0.5,AN191&lt;P$10),2,IF(AN191&gt;=P$10,3)))),"")</f>
        <v/>
      </c>
      <c r="AP191" s="287" t="str">
        <f aca="false">IF(B191 &lt;&gt; "",IFERROR(IF(AVERAGE(AL191,AN191)&gt;=P$10,"Y","N"),""),"")</f>
        <v/>
      </c>
      <c r="AQ191" s="194" t="str">
        <f aca="false">IF(B191 &lt;&gt; "", IFERROR(IF(C$16 = "PRELIM", SUMIF('Database (LECTURE-RES-PRAC)'!D$14:AG$14, "CLO7", 'Database (LECTURE-RES-PRAC)'!D188:AG188) / 'Grade computation'!F$10, IF(C$16 = "MIDTERM", SUMIF('Database (LECTURE-RES-PRAC)'!AJ$14:BM$14, "CLO7", 'Database (LECTURE-RES-PRAC)'!AJ188:BM188) / 'Grade computation'!G$10, IF(C$16 = "FINAL", SUMIF('Database (LECTURE-RES-PRAC)'!BP$14:CS$14, "CLO7", 'Database (LECTURE-RES-PRAC)'!BP188:CS188) / 'Grade computation'!H$10,""))),""),"")</f>
        <v/>
      </c>
      <c r="AR191" s="286" t="str">
        <f aca="false">IF(B191&lt;&gt;"",IF(AQ191="","",IF(AQ191&lt;0.5,1,IF(AND(AQ191&gt;=0.5,AQ191&lt;P$10),2,IF(AQ191&gt;=P$10,3)))),"")</f>
        <v/>
      </c>
      <c r="AS191" s="194" t="str">
        <f aca="false">IF(B191 &lt;&gt; "",IF(AND('PRINTABLE (per grading)'!H$16="EXAM", 'PRINTABLE (per grading)'!B$13="Prelim"), IF(ISERROR(SUMIF('Exam (LECTURE ONLY)'!D$20:M$20, "CLO7", 'Exam (LECTURE ONLY)'!D193:M193) / 'Exam (LECTURE ONLY)'!AL$12), "", SUMIF('Exam (LECTURE ONLY)'!D$20:M$20, "CLO7", 'Exam (LECTURE ONLY)'!D193:M193) /'Exam (LECTURE ONLY)'!AL$12),
IF(AND('PRINTABLE (per grading)'!H$16="EXAM", 'PRINTABLE (per grading)'!B$13="Midterm"), IF(ISERROR(SUMIF('Exam (LECTURE ONLY)'!O$20:X$20, "CLO7", 'Exam (LECTURE ONLY)'!O193:X193) / 'Exam (LECTURE ONLY)'!AM$12), "", SUMIF('Exam (LECTURE ONLY)'!O$20:X$20, "CLO7", 'Exam (LECTURE ONLY)'!O193:X193) / 'Exam (LECTURE ONLY)'!AM$12),
IF(AND('PRINTABLE (per grading)'!H$16="EXAM", 'PRINTABLE (per grading)'!B$13="Final"), IF(ISERROR(SUMIF('Exam (LECTURE ONLY)'!Z$20:AI$20, "CLO7", 'Exam (LECTURE ONLY)'!Z193:AI193) / 'Exam (LECTURE ONLY)'!AN$12), "", SUMIF('Exam (LECTURE ONLY)'!Z$20:AI$20, "CLO7", 'Exam (LECTURE ONLY)'!Z193:AI193) / 'Exam (LECTURE ONLY)'!AN$12),
IF(AND('PRINTABLE (per grading)'!H$16="OUTPUT", 'PRINTABLE (per grading)'!B$13="Prelim"), IF(ISERROR(SUMIF(OUTPUT!C$20:M$20, "CLO7", OUTPUT!C193:M193) / OUTPUT!AL$12), "", SUMIF(OUTPUT!C$20:M$20, "CLO7", OUTPUT!C193:M193) / OUTPUT!AL$12),
IF(AND('PRINTABLE (per grading)'!H$16="OUTPUT", 'PRINTABLE (per grading)'!B$13="Midterm"), IF(ISERROR(SUMIF(OUTPUT!O$20:Y$20, "CLO7", OUTPUT!O193:Y193) / OUTPUT!AM$12), "", SUMIF(OUTPUT!O$20:Y$20, "CLO7", OUTPUT!O193:Y193) / OUTPUT!AM$12),
IF(AND('PRINTABLE (per grading)'!H$16="OUTPUT", 'PRINTABLE (per grading)'!B$13="Final"), IF(ISERROR(SUMIF(OUTPUT!AA$20:AI$20, "CLO7", OUTPUT!AA193:AI193) / OUTPUT!AN$12), "", SUMIF(OUTPUT!AA$20:AI$20, "CLO7", OUTPUT!AA193:AI193) / OUTPUT!AN$12),
"")))))),"")</f>
        <v/>
      </c>
      <c r="AT191" s="286" t="str">
        <f aca="false">IF(B191&lt;&gt;"",IF(AS191="","",IF(AS191&lt;0.5,1,IF(AND(AS191&gt;=0.5,AS191&lt;P$10),2,IF(AS191&gt;=P$10,3)))),"")</f>
        <v/>
      </c>
      <c r="AU191" s="287" t="str">
        <f aca="false">IF(B191 &lt;&gt; "",IFERROR(IF(AVERAGE(AQ191,AS191)&gt;=P$10,"Y","N"),""),"")</f>
        <v/>
      </c>
      <c r="AV191" s="194" t="str">
        <f aca="false">IF(B191 &lt;&gt; "", IFERROR(IF(C$16 = "PRELIM", SUMIF('Database (LECTURE-RES-PRAC)'!D$14:AG$14, "CLO8", 'Database (LECTURE-RES-PRAC)'!D188:AG188) / 'Grade computation'!F$11, IF(C$16 = "MIDTERM", SUMIF('Database (LECTURE-RES-PRAC)'!AJ$14:BM$14, "CLO8", 'Database (LECTURE-RES-PRAC)'!AJ188:BM188) / 'Grade computation'!G$11, IF(C$16 = "FINAL", SUMIF('Database (LECTURE-RES-PRAC)'!BP$14:CS$14, "CLO8", 'Database (LECTURE-RES-PRAC)'!BP188:CS188) / 'Grade computation'!H$11,""))),""),"")</f>
        <v/>
      </c>
      <c r="AW191" s="286" t="str">
        <f aca="false">IF(B191&lt;&gt;"",IF(AV191="","",IF(AV191&lt;0.5,1,IF(AND(AV191&gt;=0.5,AV191&lt;P$10),2,IF(AV191&gt;=P$10,3)))),"")</f>
        <v/>
      </c>
      <c r="AX191" s="194" t="str">
        <f aca="false">IF(B191 &lt;&gt; "",IF(AND('PRINTABLE (per grading)'!H$16="EXAM", 'PRINTABLE (per grading)'!B$13="Prelim"), IF(ISERROR(SUMIF('Exam (LECTURE ONLY)'!D$20:M$20, "CLO8", 'Exam (LECTURE ONLY)'!D193:M193) / 'Exam (LECTURE ONLY)'!AL$13), "", SUMIF('Exam (LECTURE ONLY)'!D$20:M$20, "CLO8", 'Exam (LECTURE ONLY)'!D193:M193) /'Exam (LECTURE ONLY)'!AL$13),
IF(AND('PRINTABLE (per grading)'!H$16="EXAM", 'PRINTABLE (per grading)'!B$13="Midterm"), IF(ISERROR(SUMIF('Exam (LECTURE ONLY)'!O$20:X$20, "CLO8", 'Exam (LECTURE ONLY)'!O193:X193) / 'Exam (LECTURE ONLY)'!AM$13), "", SUMIF('Exam (LECTURE ONLY)'!O$20:X$20, "CLO8", 'Exam (LECTURE ONLY)'!O193:X193) / 'Exam (LECTURE ONLY)'!AM$13),
IF(AND('PRINTABLE (per grading)'!H$16="EXAM", 'PRINTABLE (per grading)'!B$13="Final"), IF(ISERROR(SUMIF('Exam (LECTURE ONLY)'!Z$20:AI$20, "CLO8", 'Exam (LECTURE ONLY)'!Z193:AI193) / 'Exam (LECTURE ONLY)'!AN$13), "", SUMIF('Exam (LECTURE ONLY)'!Z$20:AI$20, "CLO8", 'Exam (LECTURE ONLY)'!Z193:AI193) / 'Exam (LECTURE ONLY)'!AN$13),
IF(AND('PRINTABLE (per grading)'!H$16="OUTPUT", 'PRINTABLE (per grading)'!B$13="Prelim"), IF(ISERROR(SUMIF(OUTPUT!C$20:M$20, "CLO8", OUTPUT!C193:M193) / OUTPUT!AL$13), "", SUMIF(OUTPUT!C$20:M$20, "CLO8", OUTPUT!C193:M193) / OUTPUT!AL$13),
IF(AND('PRINTABLE (per grading)'!H$16="OUTPUT", 'PRINTABLE (per grading)'!B$13="Midterm"), IF(ISERROR(SUMIF(OUTPUT!O$20:Y$20, "CLO8", OUTPUT!O193:Y193) / OUTPUT!AM$13), "", SUMIF(OUTPUT!O$20:Y$20, "CLO8", OUTPUT!O193:Y193) / OUTPUT!AM$13),
IF(AND('PRINTABLE (per grading)'!H$16="OUTPUT", 'PRINTABLE (per grading)'!B$13="Final"), IF(ISERROR(SUMIF(OUTPUT!AA$20:AI$20, "CLO8", OUTPUT!AA193:AI193) / OUTPUT!AN$13), "", SUMIF(OUTPUT!AA$20:AI$20, "CLO8", OUTPUT!AA193:AI193) / OUTPUT!AN$13),
"")))))),"")</f>
        <v/>
      </c>
      <c r="AY191" s="286" t="str">
        <f aca="false">IF(B191&lt;&gt;"",IF(AX191="","",IF(AX191&lt;0.5,1,IF(AND(AX191&gt;=0.5,AX191&lt;P$10),2,IF(AX191&gt;=P$10,3)))),"")</f>
        <v/>
      </c>
      <c r="AZ191" s="287" t="str">
        <f aca="false">IF(B191 &lt;&gt; "",IFERROR(IF(AVERAGE(AV191,AX191)&gt;=P$10,"Y","N"),""),"")</f>
        <v/>
      </c>
      <c r="BA191" s="194" t="str">
        <f aca="false">IF(B191 &lt;&gt; "", IFERROR(IF(C$16 = "PRELIM", SUMIF('Database (LECTURE-RES-PRAC)'!D$14:AG$14, "CLO9", 'Database (LECTURE-RES-PRAC)'!D188:AG188) / 'Grade computation'!F$12, IF(C$16 = "MIDTERM", SUMIF('Database (LECTURE-RES-PRAC)'!AJ$14:BM$14, "CLO9", 'Database (LECTURE-RES-PRAC)'!AJ188:BM188) / 'Grade computation'!G$12, IF(C$16 = "FINAL", SUMIF('Database (LECTURE-RES-PRAC)'!BP$14:CS$14, "CLO9", 'Database (LECTURE-RES-PRAC)'!BP188:CS188) / 'Grade computation'!H$12,""))),""),"")</f>
        <v/>
      </c>
      <c r="BB191" s="286" t="str">
        <f aca="false">IF(B191&lt;&gt;"",IF(BA191="","",IF(BA191&lt;0.5,1,IF(AND(BA191&gt;=0.5,BA191&lt;P$10),2,IF(BA191&gt;=P$10,3)))),"")</f>
        <v/>
      </c>
      <c r="BC191" s="194" t="str">
        <f aca="false">IF(B191 &lt;&gt; "",IF(AND('PRINTABLE (per grading)'!H$16="EXAM", 'PRINTABLE (per grading)'!B$13="Prelim"), IF(ISERROR(SUMIF('Exam (LECTURE ONLY)'!D$20:M$20, "CLO9", 'Exam (LECTURE ONLY)'!D193:M193) / 'Exam (LECTURE ONLY)'!AL$14), "", SUMIF('Exam (LECTURE ONLY)'!D$20:M$20, "CLO9", 'Exam (LECTURE ONLY)'!D193:M193) /'Exam (LECTURE ONLY)'!AL$14),
IF(AND('PRINTABLE (per grading)'!H$16="EXAM", 'PRINTABLE (per grading)'!B$13="Midterm"), IF(ISERROR(SUMIF('Exam (LECTURE ONLY)'!O$20:X$20, "CLO9", 'Exam (LECTURE ONLY)'!O193:X193) / 'Exam (LECTURE ONLY)'!AM$14), "", SUMIF('Exam (LECTURE ONLY)'!O$20:X$20, "CLO9", 'Exam (LECTURE ONLY)'!O193:X193) / 'Exam (LECTURE ONLY)'!AM$14),
IF(AND('PRINTABLE (per grading)'!H$16="EXAM", 'PRINTABLE (per grading)'!B$13="Final"), IF(ISERROR(SUMIF('Exam (LECTURE ONLY)'!Z$20:AI$20, "CLO9", 'Exam (LECTURE ONLY)'!Z193:AI193) / 'Exam (LECTURE ONLY)'!AN$14), "", SUMIF('Exam (LECTURE ONLY)'!Z$20:AI$20, "CLO9", 'Exam (LECTURE ONLY)'!Z193:AI193) / 'Exam (LECTURE ONLY)'!AN$14),
IF(AND('PRINTABLE (per grading)'!H$16="OUTPUT", 'PRINTABLE (per grading)'!B$13="Prelim"), IF(ISERROR(SUMIF(OUTPUT!C$20:M$20, "CLO9", OUTPUT!C193:M193) / OUTPUT!AL$14), "", SUMIF(OUTPUT!C$20:M$20, "CLO9", OUTPUT!C193:M193) / OUTPUT!AL$14),
IF(AND('PRINTABLE (per grading)'!H$16="OUTPUT", 'PRINTABLE (per grading)'!B$13="Midterm"), IF(ISERROR(SUMIF(OUTPUT!O$20:Y$20, "CLO9", OUTPUT!O193:Y193) / OUTPUT!AM$14), "", SUMIF(OUTPUT!O$20:Y$20, "CLO9", OUTPUT!O193:Y193) / OUTPUT!AM$14),
IF(AND('PRINTABLE (per grading)'!H$16="OUTPUT", 'PRINTABLE (per grading)'!B$13="Final"), IF(ISERROR(SUMIF(OUTPUT!AA$20:AI$20, "CLO9", OUTPUT!AA193:AI193) / OUTPUT!AN$14), "", SUMIF(OUTPUT!AA$20:AI$20, "CLO9", OUTPUT!AA193:AI193) / OUTPUT!AN$14),
"")))))),"")</f>
        <v/>
      </c>
      <c r="BD191" s="286" t="str">
        <f aca="false">IF(B191&lt;&gt;"",IF(BC191="","",IF(BC191&lt;0.5,1,IF(AND(BC191&gt;=0.5,BC191&lt;P$10),2,IF(BC191&gt;=P$10,3)))),"")</f>
        <v/>
      </c>
      <c r="BE191" s="287" t="str">
        <f aca="false">IF(B191 &lt;&gt; "",IFERROR(IF(AVERAGE(BA191,BC191)&gt;=P$10,"Y","N"),""),"")</f>
        <v/>
      </c>
      <c r="BF191" s="194" t="str">
        <f aca="false">IF(B191 &lt;&gt; "", IFERROR(IF(C$16 = "PRELIM", SUMIF('Database (LECTURE-RES-PRAC)'!D$14:AG$14, "CLO10", 'Database (LECTURE-RES-PRAC)'!D188:AG188) / 'Grade computation'!F$13, IF(C$16 = "MIDTERM", SUMIF('Database (LECTURE-RES-PRAC)'!AJ$14:BM$14, "CLO10", 'Database (LECTURE-RES-PRAC)'!AJ188:BM188) / 'Grade computation'!G$13, IF(C$16 = "FINAL", SUMIF('Database (LECTURE-RES-PRAC)'!BP$14:CS$14, "CLO10", 'Database (LECTURE-RES-PRAC)'!BP188:CS188) / 'Grade computation'!H$13,""))),""),"")</f>
        <v/>
      </c>
      <c r="BG191" s="286" t="str">
        <f aca="false">IF(B191&lt;&gt;"",IF(BF191="","",IF(BF191&lt;0.5,1,IF(AND(BF191&gt;=0.5,BF191&lt;P$10),2,IF(BF191&gt;=P$10,3)))),"")</f>
        <v/>
      </c>
      <c r="BH191" s="194" t="str">
        <f aca="false">IF(B191 &lt;&gt; "",IF(AND('PRINTABLE (per grading)'!H$16="EXAM", 'PRINTABLE (per grading)'!B$13="Prelim"), IF(ISERROR(SUMIF('Exam (LECTURE ONLY)'!D$20:M$20, "CLO10", 'Exam (LECTURE ONLY)'!D193:M193) / 'Exam (LECTURE ONLY)'!AL$15), "", SUMIF('Exam (LECTURE ONLY)'!D$20:M$20, "CLO10", 'Exam (LECTURE ONLY)'!D193:M193) /'Exam (LECTURE ONLY)'!AL$15),
IF(AND('PRINTABLE (per grading)'!H$16="EXAM", 'PRINTABLE (per grading)'!B$13="Midterm"), IF(ISERROR(SUMIF('Exam (LECTURE ONLY)'!O$20:X$20, "CLO10", 'Exam (LECTURE ONLY)'!O193:X193) / 'Exam (LECTURE ONLY)'!AM$15), "", SUMIF('Exam (LECTURE ONLY)'!O$20:X$20, "CLO10", 'Exam (LECTURE ONLY)'!O193:X193) / 'Exam (LECTURE ONLY)'!AM$15),
IF(AND('PRINTABLE (per grading)'!H$16="EXAM", 'PRINTABLE (per grading)'!B$13="Final"), IF(ISERROR(SUMIF('Exam (LECTURE ONLY)'!Z$20:AI$20, "CLO10", 'Exam (LECTURE ONLY)'!Z193:AI193) / 'Exam (LECTURE ONLY)'!AN$15), "", SUMIF('Exam (LECTURE ONLY)'!Z$20:AI$20, "CLO10", 'Exam (LECTURE ONLY)'!Z193:AI193) / 'Exam (LECTURE ONLY)'!AN$15),
IF(AND('PRINTABLE (per grading)'!H$16="OUTPUT", 'PRINTABLE (per grading)'!B$13="Prelim"), IF(ISERROR(SUMIF(OUTPUT!C$20:M$20, "CLO10", OUTPUT!C193:M193) / OUTPUT!AL$15), "", SUMIF(OUTPUT!C$20:M$20, "CLO10", OUTPUT!C193:M193) / OUTPUT!AL$15),
IF(AND('PRINTABLE (per grading)'!H$16="OUTPUT", 'PRINTABLE (per grading)'!B$13="Midterm"), IF(ISERROR(SUMIF(OUTPUT!O$20:Y$20, "CLO10", OUTPUT!O193:Y193) / OUTPUT!AM$15), "", SUMIF(OUTPUT!O$20:Y$20, "CLO10", OUTPUT!O193:Y193) / OUTPUT!AM$15),
IF(AND('PRINTABLE (per grading)'!H$16="OUTPUT", 'PRINTABLE (per grading)'!B$13="Final"), IF(ISERROR(SUMIF(OUTPUT!AA$20:AI$20, "CLO10", OUTPUT!AA193:AI193) / OUTPUT!AN$15), "", SUMIF(OUTPUT!AA$20:AI$20, "CLO10", OUTPUT!AA193:AI193) / OUTPUT!AN$15),
"")))))),"")</f>
        <v/>
      </c>
      <c r="BI191" s="286" t="str">
        <f aca="false">IF(B191&lt;&gt;"",IF(BH191="","",IF(BH191&lt;0.5,1,IF(AND(BH191&gt;=0.5,BH191&lt;P$10),2,IF(BH191&gt;=P$10,3)))),"")</f>
        <v/>
      </c>
      <c r="BJ191" s="287" t="str">
        <f aca="false">IF(B191 &lt;&gt; "",IFERROR(IF(AVERAGE(BF191,BH191)&gt;=P$10,"Y","N"),""),"")</f>
        <v/>
      </c>
      <c r="BK191" s="8"/>
    </row>
    <row r="192" customFormat="false" ht="19.5" hidden="false" customHeight="true" outlineLevel="0" collapsed="false">
      <c r="A192" s="228" t="str">
        <f aca="false">IF(ISBLANK('Database (LECTURE-RES-PRAC)'!A189),"",'Database (LECTURE-RES-PRAC)'!A189)</f>
        <v/>
      </c>
      <c r="B192" s="229" t="str">
        <f aca="false">IF(ISBLANK('Database (LECTURE-RES-PRAC)'!B189),"",'Database (LECTURE-RES-PRAC)'!B189)</f>
        <v/>
      </c>
      <c r="C192" s="230" t="str">
        <f aca="false">IF(B192&lt;&gt;"",IF(C$16="PRELIM",'Grade computation'!C192, IF(C$16="MIDTERM",'Grade computation'!K192, IF(C$16="FINAL",'Grade computation'!S192,""))),"")</f>
        <v/>
      </c>
      <c r="D192" s="231" t="str">
        <f aca="false">IF(B192&lt;&gt;"",IFERROR(IF(B$11="80-20", (((C192/C$19)*X$6)+X$7)*D$18, IF(B$11="60-40", (((C192/C$19)*Y$6)+Y$7)*D$18, 0)),0),"")</f>
        <v/>
      </c>
      <c r="E192" s="230" t="str">
        <f aca="false">IF(B192&lt;&gt;"", IF(C$16="PRELIM",'Grade computation'!E192, IF(C$16="MIDTERM",'Grade computation'!M192, IF(C$16="FINAL",'Grade computation'!U192,""))),"")</f>
        <v/>
      </c>
      <c r="F192" s="232" t="str">
        <f aca="false">IF(B192&lt;&gt;"",IFERROR(IF(B$11="80-20", (((E192/E$19)*X$6)+X$7)*F$18, IF(B$11="60-40", (((E192/E$19)*Y$6)+Y$7)*F$18, 0)),0),"")</f>
        <v/>
      </c>
      <c r="G192" s="233" t="str">
        <f aca="false">IF(B192&lt;&gt;"",IFERROR((D192+F192),0),"")</f>
        <v/>
      </c>
      <c r="H192" s="234" t="str">
        <f aca="false">IF(B192&lt;&gt;"",IF(C$16="PRELIM", 'Grade computation'!H192, IF(C$16="MIDTERM", 'Grade computation'!P192, IF(C$16="FINAL",'Grade computation'!X192, ""))),"")</f>
        <v/>
      </c>
      <c r="I192" s="233" t="str">
        <f aca="false">IF(B192&lt;&gt;"",IFERROR(IF(B$11="80-20", (((H192/H$19)*X$6)+X$7)*I$19, IF(B$11="60-40", (((H192/H$19)*Y$6)+Y$7)*I$19, 0)),0),"")</f>
        <v/>
      </c>
      <c r="J192" s="237" t="str">
        <f aca="false">IFERROR((G192+I192),"")</f>
        <v/>
      </c>
      <c r="K192" s="183" t="str">
        <f aca="false">IFERROR(IF(J192="","",IF(J192&gt;=75,"PASSED","FAILED")),"")</f>
        <v/>
      </c>
      <c r="L192" s="183"/>
      <c r="M192" s="194" t="str">
        <f aca="false">IF(B192 &lt;&gt; "", IFERROR(IF(C$16 = "PRELIM", SUMIF('Database (LECTURE-RES-PRAC)'!D$14:AG$14, "CLO1", 'Database (LECTURE-RES-PRAC)'!D189:AG189) / 'Grade computation'!F$4, IF(C$16 = "MIDTERM", SUMIF('Database (LECTURE-RES-PRAC)'!AJ$14:BM$14, "CLO1", 'Database (LECTURE-RES-PRAC)'!AJ189:BM189) / 'Grade computation'!G$4, IF(C$16 = "FINAL", SUMIF('Database (LECTURE-RES-PRAC)'!BP$14:CS$14, "CLO1", 'Database (LECTURE-RES-PRAC)'!BP189:CS189) / 'Grade computation'!H$4,""))),""),"")</f>
        <v/>
      </c>
      <c r="N192" s="286" t="str">
        <f aca="false">IF(B192&lt;&gt;"",IF(M192="","",IF(M192&lt;0.5,1,IF(AND(M192&gt;=0.5,M192&lt;P$10),2,IF(M192&gt;=P$10,3)))),"")</f>
        <v/>
      </c>
      <c r="O192" s="194" t="str">
        <f aca="false">IF(B192 &lt;&gt; "",IF(AND('PRINTABLE (per grading)'!H$16="EXAM", 'PRINTABLE (per grading)'!B$13="Prelim"), IF(ISERROR(SUMIF('Exam (LECTURE ONLY)'!D$20:M$20, "CLO1", 'Exam (LECTURE ONLY)'!D194:M194) / 'Exam (LECTURE ONLY)'!AL$6), "", SUMIF('Exam (LECTURE ONLY)'!D$20:M$20, "CLO1", 'Exam (LECTURE ONLY)'!D194:M194) /'Exam (LECTURE ONLY)'!AL$6),
IF(AND('PRINTABLE (per grading)'!H$16="EXAM", 'PRINTABLE (per grading)'!B$13="Midterm"), IF(ISERROR(SUMIF('Exam (LECTURE ONLY)'!O$20:X$20, "CLO1", 'Exam (LECTURE ONLY)'!O194:X194) / 'Exam (LECTURE ONLY)'!AM$6), "", SUMIF('Exam (LECTURE ONLY)'!O$20:X$20, "CLO1", 'Exam (LECTURE ONLY)'!O194:X194) / 'Exam (LECTURE ONLY)'!AM$6),
IF(AND('PRINTABLE (per grading)'!H$16="EXAM", 'PRINTABLE (per grading)'!B$13="Final"), IF(ISERROR(SUMIF('Exam (LECTURE ONLY)'!Z$20:AI$20, "CLO1", 'Exam (LECTURE ONLY)'!Z194:AI194) / 'Exam (LECTURE ONLY)'!AN$6), "", SUMIF('Exam (LECTURE ONLY)'!Z$20:AI$20, "CLO1", 'Exam (LECTURE ONLY)'!Z194:AI194) / 'Exam (LECTURE ONLY)'!AN$6),
IF(AND('PRINTABLE (per grading)'!H$16="OUTPUT", 'PRINTABLE (per grading)'!B$13="Prelim"), IF(ISERROR(SUMIF(OUTPUT!C$20:M$20, "CLO1", OUTPUT!C194:M194) / OUTPUT!AL$6), "", SUMIF(OUTPUT!C$20:M$20, "CLO1", OUTPUT!C194:M194) / OUTPUT!AL$6),
IF(AND('PRINTABLE (per grading)'!H$16="OUTPUT", 'PRINTABLE (per grading)'!B$13="Midterm"), IF(ISERROR(SUMIF(OUTPUT!O$20:Y$20, "CLO1", OUTPUT!O194:Y194) / OUTPUT!AM$6), "", SUMIF(OUTPUT!O$20:Y$20, "CLO1", OUTPUT!O194:Y194) / OUTPUT!AM$6),
IF(AND('PRINTABLE (per grading)'!H$16="OUTPUT", 'PRINTABLE (per grading)'!B$13="Final"), IF(ISERROR(SUMIF(OUTPUT!AA$20:AI$20, "CLO1", OUTPUT!AA194:AI194) / OUTPUT!AN$6), "", SUMIF(OUTPUT!AA$20:AI$20, "CLO1", OUTPUT!AA194:AI194) / OUTPUT!AN$6),
"")))))),"")</f>
        <v/>
      </c>
      <c r="P192" s="286" t="str">
        <f aca="false">IF(B192&lt;&gt;"",IF(O192="","",IF(O192&lt;0.5,1,IF(AND(O192&gt;=0.5,O192&lt;P$10),2,IF(O192&gt;=P$10,3)))),"")</f>
        <v/>
      </c>
      <c r="Q192" s="287" t="str">
        <f aca="false">IF(B192 &lt;&gt; "",IFERROR(IF(AVERAGE(M192,O192)&gt;=P$10,"Y","N"),""),"")</f>
        <v/>
      </c>
      <c r="R192" s="194" t="str">
        <f aca="false">IF(B192 &lt;&gt; "", IFERROR(IF(C$16 = "PRELIM", SUMIF('Database (LECTURE-RES-PRAC)'!D$14:AG$14, "CLO2", 'Database (LECTURE-RES-PRAC)'!D189:AG189) / 'Grade computation'!F$5, IF(C$16 = "MIDTERM", SUMIF('Database (LECTURE-RES-PRAC)'!AJ$14:BM$14, "CLO2", 'Database (LECTURE-RES-PRAC)'!AJ189:BM189) / 'Grade computation'!G$5, IF(C$16 = "FINAL", SUMIF('Database (LECTURE-RES-PRAC)'!BP$14:CS$14, "CLO2", 'Database (LECTURE-RES-PRAC)'!BP189:CS189) / 'Grade computation'!H$5,""))),""),"")</f>
        <v/>
      </c>
      <c r="S192" s="286" t="str">
        <f aca="false">IF(B192&lt;&gt;"",IF(R192="","",IF(R192&lt;0.5,1,IF(AND(R192&gt;=0.5,R192&lt;P$10),2,IF(R192&gt;=P$10,3)))),"")</f>
        <v/>
      </c>
      <c r="T192" s="194" t="str">
        <f aca="false">IF(B192 &lt;&gt; "",IF(AND('PRINTABLE (per grading)'!H$16="EXAM", 'PRINTABLE (per grading)'!B$13="Prelim"), IF(ISERROR(SUMIF('Exam (LECTURE ONLY)'!D$20:M$20, "CLO2", 'Exam (LECTURE ONLY)'!D194:M194) / 'Exam (LECTURE ONLY)'!AL$7), "", SUMIF('Exam (LECTURE ONLY)'!D$20:M$20, "CLO2", 'Exam (LECTURE ONLY)'!D194:M194) /'Exam (LECTURE ONLY)'!AL$7),
IF(AND('PRINTABLE (per grading)'!H$16="EXAM", 'PRINTABLE (per grading)'!B$13="Midterm"), IF(ISERROR(SUMIF('Exam (LECTURE ONLY)'!O$20:X$20, "CLO2", 'Exam (LECTURE ONLY)'!O194:X194) / 'Exam (LECTURE ONLY)'!AM$7), "", SUMIF('Exam (LECTURE ONLY)'!O$20:X$20, "CLO2", 'Exam (LECTURE ONLY)'!O194:X194) / 'Exam (LECTURE ONLY)'!AM$7),
IF(AND('PRINTABLE (per grading)'!H$16="EXAM", 'PRINTABLE (per grading)'!B$13="Final"), IF(ISERROR(SUMIF('Exam (LECTURE ONLY)'!Z$20:AI$20, "CLO2", 'Exam (LECTURE ONLY)'!Z194:AI194) / 'Exam (LECTURE ONLY)'!AN$7), "", SUMIF('Exam (LECTURE ONLY)'!Z$20:AI$20, "CLO2", 'Exam (LECTURE ONLY)'!Z194:AI194) / 'Exam (LECTURE ONLY)'!AN$7),
IF(AND('PRINTABLE (per grading)'!H$16="OUTPUT", 'PRINTABLE (per grading)'!B$13="Prelim"), IF(ISERROR(SUMIF(OUTPUT!C$20:M$20, "CLO2", OUTPUT!C194:M194) / OUTPUT!AL$7), "", SUMIF(OUTPUT!C$20:M$20, "CLO2", OUTPUT!C194:M194) / OUTPUT!AL$7),
IF(AND('PRINTABLE (per grading)'!H$16="OUTPUT", 'PRINTABLE (per grading)'!B$13="Midterm"), IF(ISERROR(SUMIF(OUTPUT!O$20:Y$20, "CLO2", OUTPUT!O194:Y194) / OUTPUT!AM$7), "", SUMIF(OUTPUT!O$20:Y$20, "CLO2", OUTPUT!O194:Y194) / OUTPUT!AM$7),
IF(AND('PRINTABLE (per grading)'!H$16="OUTPUT", 'PRINTABLE (per grading)'!B$13="Final"), IF(ISERROR(SUMIF(OUTPUT!AA$20:AI$20, "CLO2", OUTPUT!AA194:AI194) / OUTPUT!AN$7), "", SUMIF(OUTPUT!AA$20:AI$20, "CLO2", OUTPUT!AA194:AI194) / OUTPUT!AN$7),
"")))))),"")</f>
        <v/>
      </c>
      <c r="U192" s="286" t="str">
        <f aca="false">IF(B192&lt;&gt;"",IF(T192="","",IF(T192&lt;0.5,1,IF(AND(T192&gt;=0.5,T192&lt;P$10),2,IF(T192&gt;=P$10,3)))),"")</f>
        <v/>
      </c>
      <c r="V192" s="287" t="str">
        <f aca="false">IF(B192 &lt;&gt; "",IFERROR(IF(AVERAGE(R192,T192)&gt;=P$10,"Y","N"),""),"")</f>
        <v/>
      </c>
      <c r="W192" s="194" t="str">
        <f aca="false">IF(B192 &lt;&gt; "", IFERROR(IF(C$16 = "PRELIM", SUMIF('Database (LECTURE-RES-PRAC)'!D$14:AG$14, "CLO3", 'Database (LECTURE-RES-PRAC)'!D189:AG189) / 'Grade computation'!F$6, IF(C$16 = "MIDTERM", SUMIF('Database (LECTURE-RES-PRAC)'!AJ$14:BM$14, "CLO3", 'Database (LECTURE-RES-PRAC)'!AJ189:BM189) / 'Grade computation'!G$6, IF(C$16 = "FINAL", SUMIF('Database (LECTURE-RES-PRAC)'!BP$14:CS$14, "CLO3", 'Database (LECTURE-RES-PRAC)'!BP189:CS189) / 'Grade computation'!H$6,""))),""),"")</f>
        <v/>
      </c>
      <c r="X192" s="286" t="str">
        <f aca="false">IF(B192&lt;&gt;"",IF(W192="","",IF(W192&lt;0.5,1,IF(AND(W192&gt;=0.5,W192&lt;P$10),2,IF(W192&gt;=P$10,3)))),"")</f>
        <v/>
      </c>
      <c r="Y192" s="194" t="str">
        <f aca="false">IF(B192 &lt;&gt; "",IF(AND('PRINTABLE (per grading)'!H$16="EXAM", 'PRINTABLE (per grading)'!B$13="Prelim"), IF(ISERROR(SUMIF('Exam (LECTURE ONLY)'!D$20:M$20, "CLO3", 'Exam (LECTURE ONLY)'!D194:M194) / 'Exam (LECTURE ONLY)'!AL$8), "", SUMIF('Exam (LECTURE ONLY)'!D$20:M$20, "CLO3", 'Exam (LECTURE ONLY)'!D194:M194) /'Exam (LECTURE ONLY)'!AL$8),
IF(AND('PRINTABLE (per grading)'!H$16="EXAM", 'PRINTABLE (per grading)'!B$13="Midterm"), IF(ISERROR(SUMIF('Exam (LECTURE ONLY)'!O$20:X$20, "CLO3", 'Exam (LECTURE ONLY)'!O194:X194) / 'Exam (LECTURE ONLY)'!AM$8), "", SUMIF('Exam (LECTURE ONLY)'!O$20:X$20, "CLO3", 'Exam (LECTURE ONLY)'!O194:X194) / 'Exam (LECTURE ONLY)'!AM$8),
IF(AND('PRINTABLE (per grading)'!H$16="EXAM", 'PRINTABLE (per grading)'!B$13="Final"), IF(ISERROR(SUMIF('Exam (LECTURE ONLY)'!Z$20:AI$20, "CLO3", 'Exam (LECTURE ONLY)'!Z194:AI194) / 'Exam (LECTURE ONLY)'!AN$8), "", SUMIF('Exam (LECTURE ONLY)'!Z$20:AI$20, "CLO3", 'Exam (LECTURE ONLY)'!Z194:AI194) / 'Exam (LECTURE ONLY)'!AN$8),
IF(AND('PRINTABLE (per grading)'!H$16="OUTPUT", 'PRINTABLE (per grading)'!B$13="Prelim"), IF(ISERROR(SUMIF(OUTPUT!C$20:M$20, "CLO3", OUTPUT!C194:M194) / OUTPUT!AL$8), "", SUMIF(OUTPUT!C$20:M$20, "CLO3", OUTPUT!C194:M194) / OUTPUT!AL$8),
IF(AND('PRINTABLE (per grading)'!H$16="OUTPUT", 'PRINTABLE (per grading)'!B$13="Midterm"), IF(ISERROR(SUMIF(OUTPUT!O$20:Y$20, "CLO3", OUTPUT!O194:Y194) / OUTPUT!AM$8), "", SUMIF(OUTPUT!O$20:Y$20, "CLO3", OUTPUT!O194:Y194) / OUTPUT!AM$8),
IF(AND('PRINTABLE (per grading)'!H$16="OUTPUT", 'PRINTABLE (per grading)'!B$13="Final"), IF(ISERROR(SUMIF(OUTPUT!AA$20:AI$20, "CLO3", OUTPUT!AA194:AI194) / OUTPUT!AN$8), "", SUMIF(OUTPUT!AA$20:AI$20, "CLO3", OUTPUT!AA194:AI194) / OUTPUT!AN$8),
"" )))))),"")</f>
        <v/>
      </c>
      <c r="Z192" s="286" t="str">
        <f aca="false">IF(B192&lt;&gt;"",IF(Y192="","",IF(Y192&lt;0.5,1,IF(AND(Y192&gt;=0.5,Y192&lt;P$10),2,IF(Y192&gt;=P$10,3)))),"")</f>
        <v/>
      </c>
      <c r="AA192" s="287" t="str">
        <f aca="false">IF(B192 &lt;&gt; "",IFERROR(IF(AVERAGE(W192,Y192)&gt;=P$10,"Y","N"),""),"")</f>
        <v/>
      </c>
      <c r="AB192" s="194" t="str">
        <f aca="false">IF(B192 &lt;&gt; "", IFERROR(IF(C$16 = "PRELIM", SUMIF('Database (LECTURE-RES-PRAC)'!D$14:AG$14, "CLO4", 'Database (LECTURE-RES-PRAC)'!D189:AG189) / 'Grade computation'!F$7, IF(C$16 = "MIDTERM", SUMIF('Database (LECTURE-RES-PRAC)'!AJ$14:BM$14, "CLO4", 'Database (LECTURE-RES-PRAC)'!AJ189:BM189) / 'Grade computation'!G$7, IF(C$16 = "FINAL", SUMIF('Database (LECTURE-RES-PRAC)'!BP$14:CS$14, "CLO4", 'Database (LECTURE-RES-PRAC)'!BP189:CS189) / 'Grade computation'!H$7,""))),""),"")</f>
        <v/>
      </c>
      <c r="AC192" s="286" t="str">
        <f aca="false">IF(B192&lt;&gt;"",IF(AB192="","",IF(AB192&lt;0.5,1,IF(AND(AB192&gt;=0.5,AB192&lt;P$10),2,IF(AB192&gt;=P$10,3)))),"")</f>
        <v/>
      </c>
      <c r="AD192" s="194" t="str">
        <f aca="false">IF(B192 &lt;&gt; "",IF(AND('PRINTABLE (per grading)'!H$16="EXAM", 'PRINTABLE (per grading)'!B$13="Prelim"), IF(ISERROR(SUMIF('Exam (LECTURE ONLY)'!D$20:M$20, "CLO4", 'Exam (LECTURE ONLY)'!D194:M194) / 'Exam (LECTURE ONLY)'!AL$9), "", SUMIF('Exam (LECTURE ONLY)'!D$20:M$20, "CLO4", 'Exam (LECTURE ONLY)'!D194:M194) /'Exam (LECTURE ONLY)'!AL$9),
IF(AND('PRINTABLE (per grading)'!H$16="EXAM", 'PRINTABLE (per grading)'!B$13="Midterm"), IF(ISERROR(SUMIF('Exam (LECTURE ONLY)'!O$20:X$20, "CLO4", 'Exam (LECTURE ONLY)'!O194:X194) / 'Exam (LECTURE ONLY)'!AM$9), "", SUMIF('Exam (LECTURE ONLY)'!O$20:X$20, "CLO4", 'Exam (LECTURE ONLY)'!O194:X194) / 'Exam (LECTURE ONLY)'!AM$9),
IF(AND('PRINTABLE (per grading)'!H$16="EXAM", 'PRINTABLE (per grading)'!B$13="Final"), IF(ISERROR(SUMIF('Exam (LECTURE ONLY)'!Z$20:AI$20, "CLO4", 'Exam (LECTURE ONLY)'!Z194:AI194) / 'Exam (LECTURE ONLY)'!AN$9), "", SUMIF('Exam (LECTURE ONLY)'!Z$20:AI$20, "CLO4", 'Exam (LECTURE ONLY)'!Z194:AI194) / 'Exam (LECTURE ONLY)'!AN$9),
IF(AND('PRINTABLE (per grading)'!H$16="OUTPUT", 'PRINTABLE (per grading)'!B$13="Prelim"), IF(ISERROR(SUMIF(OUTPUT!C$20:M$20, "CLO4", OUTPUT!C194:M194) / OUTPUT!AL$9), "", SUMIF(OUTPUT!C$20:M$20, "CLO4", OUTPUT!C194:M194) / OUTPUT!AL$9),
IF(AND('PRINTABLE (per grading)'!H$16="OUTPUT", 'PRINTABLE (per grading)'!B$13="Midterm"), IF(ISERROR(SUMIF(OUTPUT!O$20:Y$20, "CLO4", OUTPUT!O194:Y194) / OUTPUT!AM$9), "", SUMIF(OUTPUT!O$20:Y$20, "CLO4", OUTPUT!O194:Y194) / OUTPUT!AM$9),
IF(AND('PRINTABLE (per grading)'!H$16="OUTPUT", 'PRINTABLE (per grading)'!B$13="Final"), IF(ISERROR(SUMIF(OUTPUT!AA$20:AI$20, "CLO4", OUTPUT!AA194:AI194) / OUTPUT!AN$9), "", SUMIF(OUTPUT!AA$20:AI$20, "CLO4", OUTPUT!AA194:AI194) / OUTPUT!AN$9),
"")))))),"")</f>
        <v/>
      </c>
      <c r="AE192" s="286" t="str">
        <f aca="false">IF(B192&lt;&gt;"",IF(AD192="","",IF(AD192&lt;0.5,1,IF(AND(AD192&gt;=0.5,AD192&lt;P$10),2,IF(AD192&gt;=P$10,3)))),"")</f>
        <v/>
      </c>
      <c r="AF192" s="287" t="str">
        <f aca="false">IF(B192 &lt;&gt; "",IFERROR(IF(AVERAGE(AB192,AD192)&gt;=P$10,"Y","N"),""),"")</f>
        <v/>
      </c>
      <c r="AG192" s="194" t="str">
        <f aca="false">IF(B192 &lt;&gt; "", IFERROR(IF(C$16 = "PRELIM", SUMIF('Database (LECTURE-RES-PRAC)'!D$14:AG$14, "CLO5", 'Database (LECTURE-RES-PRAC)'!D189:AG189) / 'Grade computation'!F$8, IF(C$16 = "MIDTERM", SUMIF('Database (LECTURE-RES-PRAC)'!AJ$14:BM$14, "CLO5", 'Database (LECTURE-RES-PRAC)'!AJ189:BM189) / 'Grade computation'!G$8, IF(C$16 = "FINAL", SUMIF('Database (LECTURE-RES-PRAC)'!BP$14:CS$14, "CLO5", 'Database (LECTURE-RES-PRAC)'!BP189:CS189) / 'Grade computation'!H$8,""))),""),"")</f>
        <v/>
      </c>
      <c r="AH192" s="286" t="str">
        <f aca="false">IF(B192&lt;&gt;"",IF(AG192="","",IF(AG192&lt;0.5,1,IF(AND(AG192&gt;=0.5,AG192&lt;P$10),2,IF(AG192&gt;=P$10,3)))),"")</f>
        <v/>
      </c>
      <c r="AI192" s="194" t="str">
        <f aca="false">IF(B192 &lt;&gt; "",IF(AND('PRINTABLE (per grading)'!H$16="EXAM", 'PRINTABLE (per grading)'!B$13="Prelim"), IF(ISERROR(SUMIF('Exam (LECTURE ONLY)'!D$20:M$20, "CLO5", 'Exam (LECTURE ONLY)'!D194:M194) / 'Exam (LECTURE ONLY)'!AL$10), "", SUMIF('Exam (LECTURE ONLY)'!D$20:M$20, "CLO5", 'Exam (LECTURE ONLY)'!D194:M194) /'Exam (LECTURE ONLY)'!AL$10),
IF(AND('PRINTABLE (per grading)'!H$16="EXAM", 'PRINTABLE (per grading)'!B$13="Midterm"), IF(ISERROR(SUMIF('Exam (LECTURE ONLY)'!O$20:X$20, "CLO5", 'Exam (LECTURE ONLY)'!O194:X194) / 'Exam (LECTURE ONLY)'!AM$10), "", SUMIF('Exam (LECTURE ONLY)'!O$20:X$20, "CLO5", 'Exam (LECTURE ONLY)'!O194:X194) / 'Exam (LECTURE ONLY)'!AM$10),
IF(AND('PRINTABLE (per grading)'!H$16="EXAM", 'PRINTABLE (per grading)'!B$13="Final"), IF(ISERROR(SUMIF('Exam (LECTURE ONLY)'!Z$20:AI$20, "CLO5", 'Exam (LECTURE ONLY)'!Z194:AI194) / 'Exam (LECTURE ONLY)'!AN$10), "", SUMIF('Exam (LECTURE ONLY)'!Z$20:AI$20, "CLO5", 'Exam (LECTURE ONLY)'!Z194:AI194) / 'Exam (LECTURE ONLY)'!AN$10),
IF(AND('PRINTABLE (per grading)'!H$16="OUTPUT", 'PRINTABLE (per grading)'!B$13="Prelim"), IF(ISERROR(SUMIF(OUTPUT!C$20:M$20, "CLO5", OUTPUT!C194:M194) / OUTPUT!AL$10), "", SUMIF(OUTPUT!C$20:M$20, "CLO5", OUTPUT!C194:M194) / OUTPUT!AL$10),
IF(AND('PRINTABLE (per grading)'!H$16="OUTPUT", 'PRINTABLE (per grading)'!B$13="Midterm"), IF(ISERROR(SUMIF(OUTPUT!O$20:Y$20, "CLO5", OUTPUT!O194:Y194) / OUTPUT!AM$10), "", SUMIF(OUTPUT!O$20:Y$20, "CLO5", OUTPUT!O194:Y194) / OUTPUT!AM$10),
IF(AND('PRINTABLE (per grading)'!H$16="OUTPUT", 'PRINTABLE (per grading)'!B$13="Final"), IF(ISERROR(SUMIF(OUTPUT!AA$20:AI$20, "CLO5", OUTPUT!AA194:AI194) / OUTPUT!AN$10), "", SUMIF(OUTPUT!AA$20:AI$20, "CLO5", OUTPUT!AA194:AI194) / OUTPUT!AN$10),
"")))))),"")</f>
        <v/>
      </c>
      <c r="AJ192" s="286" t="str">
        <f aca="false">IF(B192&lt;&gt;"",IF(AI192="","",IF(AI192&lt;0.5,1,IF(AND(AI192&gt;=0.5,AI192&lt;P$10),2,IF(AI192&gt;=P$10,3)))),"")</f>
        <v/>
      </c>
      <c r="AK192" s="287" t="str">
        <f aca="false">IF(B192 &lt;&gt; "",IFERROR(IF(AVERAGE(AG192,AI192)&gt;=P$10,"Y","N"),""),"")</f>
        <v/>
      </c>
      <c r="AL192" s="194" t="str">
        <f aca="false">IF(B192 &lt;&gt; "", IFERROR(IF(C$16 = "PRELIM", SUMIF('Database (LECTURE-RES-PRAC)'!D$14:AG$14, "CLO6", 'Database (LECTURE-RES-PRAC)'!D189:AG189) / 'Grade computation'!F$9, IF(C$16 = "MIDTERM", SUMIF('Database (LECTURE-RES-PRAC)'!AJ$14:BM$14, "CLO6", 'Database (LECTURE-RES-PRAC)'!AJ189:BM189) / 'Grade computation'!G$9, IF(C$16 = "FINAL", SUMIF('Database (LECTURE-RES-PRAC)'!BP$14:CS$14, "CLO6", 'Database (LECTURE-RES-PRAC)'!BP189:CS189) / 'Grade computation'!H$9,""))),""),"")</f>
        <v/>
      </c>
      <c r="AM192" s="286" t="str">
        <f aca="false">IF(B192&lt;&gt;"",IF(AL192="","",IF(AL192&lt;0.5,1,IF(AND(AL192&gt;=0.5,AL192&lt;P$10),2,IF(AL192&gt;=P$10,3)))),"")</f>
        <v/>
      </c>
      <c r="AN192" s="194" t="str">
        <f aca="false">IF(B192 &lt;&gt; "",IF(AND('PRINTABLE (per grading)'!H$16="EXAM", 'PRINTABLE (per grading)'!B$13="Prelim"), IF(ISERROR(SUMIF('Exam (LECTURE ONLY)'!D$20:M$20, "CLO6", 'Exam (LECTURE ONLY)'!D194:M194) / 'Exam (LECTURE ONLY)'!AL$11), "", SUMIF('Exam (LECTURE ONLY)'!D$20:M$20, "CLO6", 'Exam (LECTURE ONLY)'!D194:M194) /'Exam (LECTURE ONLY)'!AL$11),
IF(AND('PRINTABLE (per grading)'!H$16="EXAM", 'PRINTABLE (per grading)'!B$13="Midterm"), IF(ISERROR(SUMIF('Exam (LECTURE ONLY)'!O$20:X$20, "CLO6", 'Exam (LECTURE ONLY)'!O194:X194) / 'Exam (LECTURE ONLY)'!AM$11), "", SUMIF('Exam (LECTURE ONLY)'!O$20:X$20, "CLO6", 'Exam (LECTURE ONLY)'!O194:X194) / 'Exam (LECTURE ONLY)'!AM$11),
IF(AND('PRINTABLE (per grading)'!H$16="EXAM", 'PRINTABLE (per grading)'!B$13="Final"), IF(ISERROR(SUMIF('Exam (LECTURE ONLY)'!Z$20:AI$20, "CLO6", 'Exam (LECTURE ONLY)'!Z194:AI194) / 'Exam (LECTURE ONLY)'!AN$11), "", SUMIF('Exam (LECTURE ONLY)'!Z$20:AI$20, "CLO6", 'Exam (LECTURE ONLY)'!Z194:AI194) / 'Exam (LECTURE ONLY)'!AN$11),
IF(AND('PRINTABLE (per grading)'!H$16="OUTPUT", 'PRINTABLE (per grading)'!B$13="Prelim"), IF(ISERROR(SUMIF(OUTPUT!C$20:M$20, "CLO6", OUTPUT!C194:M194) / OUTPUT!AL$11), "", SUMIF(OUTPUT!C$20:M$20, "CLO6", OUTPUT!C194:M194) / OUTPUT!AL$11),
IF(AND('PRINTABLE (per grading)'!H$16="OUTPUT", 'PRINTABLE (per grading)'!B$13="Midterm"), IF(ISERROR(SUMIF(OUTPUT!O$20:Y$20, "CLO6", OUTPUT!O194:Y194) / OUTPUT!AM$11), "", SUMIF(OUTPUT!O$20:Y$20, "CLO6", OUTPUT!O194:Y194) / OUTPUT!AM$11),
IF(AND('PRINTABLE (per grading)'!H$16="OUTPUT", 'PRINTABLE (per grading)'!B$13="Final"), IF(ISERROR(SUMIF(OUTPUT!AA$20:AI$20, "CLO6", OUTPUT!AA194:AI194) / OUTPUT!AN$11), "", SUMIF(OUTPUT!AA$20:AI$20, "CLO6", OUTPUT!AA194:AI194) / OUTPUT!AN$11),
"")))))),"")</f>
        <v/>
      </c>
      <c r="AO192" s="286" t="str">
        <f aca="false">IF(B192&lt;&gt;"",IF(AN192="","",IF(AN192&lt;0.5,1,IF(AND(AN192&gt;=0.5,AN192&lt;P$10),2,IF(AN192&gt;=P$10,3)))),"")</f>
        <v/>
      </c>
      <c r="AP192" s="287" t="str">
        <f aca="false">IF(B192 &lt;&gt; "",IFERROR(IF(AVERAGE(AL192,AN192)&gt;=P$10,"Y","N"),""),"")</f>
        <v/>
      </c>
      <c r="AQ192" s="194" t="str">
        <f aca="false">IF(B192 &lt;&gt; "", IFERROR(IF(C$16 = "PRELIM", SUMIF('Database (LECTURE-RES-PRAC)'!D$14:AG$14, "CLO7", 'Database (LECTURE-RES-PRAC)'!D189:AG189) / 'Grade computation'!F$10, IF(C$16 = "MIDTERM", SUMIF('Database (LECTURE-RES-PRAC)'!AJ$14:BM$14, "CLO7", 'Database (LECTURE-RES-PRAC)'!AJ189:BM189) / 'Grade computation'!G$10, IF(C$16 = "FINAL", SUMIF('Database (LECTURE-RES-PRAC)'!BP$14:CS$14, "CLO7", 'Database (LECTURE-RES-PRAC)'!BP189:CS189) / 'Grade computation'!H$10,""))),""),"")</f>
        <v/>
      </c>
      <c r="AR192" s="286" t="str">
        <f aca="false">IF(B192&lt;&gt;"",IF(AQ192="","",IF(AQ192&lt;0.5,1,IF(AND(AQ192&gt;=0.5,AQ192&lt;P$10),2,IF(AQ192&gt;=P$10,3)))),"")</f>
        <v/>
      </c>
      <c r="AS192" s="194" t="str">
        <f aca="false">IF(B192 &lt;&gt; "",IF(AND('PRINTABLE (per grading)'!H$16="EXAM", 'PRINTABLE (per grading)'!B$13="Prelim"), IF(ISERROR(SUMIF('Exam (LECTURE ONLY)'!D$20:M$20, "CLO7", 'Exam (LECTURE ONLY)'!D194:M194) / 'Exam (LECTURE ONLY)'!AL$12), "", SUMIF('Exam (LECTURE ONLY)'!D$20:M$20, "CLO7", 'Exam (LECTURE ONLY)'!D194:M194) /'Exam (LECTURE ONLY)'!AL$12),
IF(AND('PRINTABLE (per grading)'!H$16="EXAM", 'PRINTABLE (per grading)'!B$13="Midterm"), IF(ISERROR(SUMIF('Exam (LECTURE ONLY)'!O$20:X$20, "CLO7", 'Exam (LECTURE ONLY)'!O194:X194) / 'Exam (LECTURE ONLY)'!AM$12), "", SUMIF('Exam (LECTURE ONLY)'!O$20:X$20, "CLO7", 'Exam (LECTURE ONLY)'!O194:X194) / 'Exam (LECTURE ONLY)'!AM$12),
IF(AND('PRINTABLE (per grading)'!H$16="EXAM", 'PRINTABLE (per grading)'!B$13="Final"), IF(ISERROR(SUMIF('Exam (LECTURE ONLY)'!Z$20:AI$20, "CLO7", 'Exam (LECTURE ONLY)'!Z194:AI194) / 'Exam (LECTURE ONLY)'!AN$12), "", SUMIF('Exam (LECTURE ONLY)'!Z$20:AI$20, "CLO7", 'Exam (LECTURE ONLY)'!Z194:AI194) / 'Exam (LECTURE ONLY)'!AN$12),
IF(AND('PRINTABLE (per grading)'!H$16="OUTPUT", 'PRINTABLE (per grading)'!B$13="Prelim"), IF(ISERROR(SUMIF(OUTPUT!C$20:M$20, "CLO7", OUTPUT!C194:M194) / OUTPUT!AL$12), "", SUMIF(OUTPUT!C$20:M$20, "CLO7", OUTPUT!C194:M194) / OUTPUT!AL$12),
IF(AND('PRINTABLE (per grading)'!H$16="OUTPUT", 'PRINTABLE (per grading)'!B$13="Midterm"), IF(ISERROR(SUMIF(OUTPUT!O$20:Y$20, "CLO7", OUTPUT!O194:Y194) / OUTPUT!AM$12), "", SUMIF(OUTPUT!O$20:Y$20, "CLO7", OUTPUT!O194:Y194) / OUTPUT!AM$12),
IF(AND('PRINTABLE (per grading)'!H$16="OUTPUT", 'PRINTABLE (per grading)'!B$13="Final"), IF(ISERROR(SUMIF(OUTPUT!AA$20:AI$20, "CLO7", OUTPUT!AA194:AI194) / OUTPUT!AN$12), "", SUMIF(OUTPUT!AA$20:AI$20, "CLO7", OUTPUT!AA194:AI194) / OUTPUT!AN$12),
"")))))),"")</f>
        <v/>
      </c>
      <c r="AT192" s="286" t="str">
        <f aca="false">IF(B192&lt;&gt;"",IF(AS192="","",IF(AS192&lt;0.5,1,IF(AND(AS192&gt;=0.5,AS192&lt;P$10),2,IF(AS192&gt;=P$10,3)))),"")</f>
        <v/>
      </c>
      <c r="AU192" s="287" t="str">
        <f aca="false">IF(B192 &lt;&gt; "",IFERROR(IF(AVERAGE(AQ192,AS192)&gt;=P$10,"Y","N"),""),"")</f>
        <v/>
      </c>
      <c r="AV192" s="194" t="str">
        <f aca="false">IF(B192 &lt;&gt; "", IFERROR(IF(C$16 = "PRELIM", SUMIF('Database (LECTURE-RES-PRAC)'!D$14:AG$14, "CLO8", 'Database (LECTURE-RES-PRAC)'!D189:AG189) / 'Grade computation'!F$11, IF(C$16 = "MIDTERM", SUMIF('Database (LECTURE-RES-PRAC)'!AJ$14:BM$14, "CLO8", 'Database (LECTURE-RES-PRAC)'!AJ189:BM189) / 'Grade computation'!G$11, IF(C$16 = "FINAL", SUMIF('Database (LECTURE-RES-PRAC)'!BP$14:CS$14, "CLO8", 'Database (LECTURE-RES-PRAC)'!BP189:CS189) / 'Grade computation'!H$11,""))),""),"")</f>
        <v/>
      </c>
      <c r="AW192" s="286" t="str">
        <f aca="false">IF(B192&lt;&gt;"",IF(AV192="","",IF(AV192&lt;0.5,1,IF(AND(AV192&gt;=0.5,AV192&lt;P$10),2,IF(AV192&gt;=P$10,3)))),"")</f>
        <v/>
      </c>
      <c r="AX192" s="194" t="str">
        <f aca="false">IF(B192 &lt;&gt; "",IF(AND('PRINTABLE (per grading)'!H$16="EXAM", 'PRINTABLE (per grading)'!B$13="Prelim"), IF(ISERROR(SUMIF('Exam (LECTURE ONLY)'!D$20:M$20, "CLO8", 'Exam (LECTURE ONLY)'!D194:M194) / 'Exam (LECTURE ONLY)'!AL$13), "", SUMIF('Exam (LECTURE ONLY)'!D$20:M$20, "CLO8", 'Exam (LECTURE ONLY)'!D194:M194) /'Exam (LECTURE ONLY)'!AL$13),
IF(AND('PRINTABLE (per grading)'!H$16="EXAM", 'PRINTABLE (per grading)'!B$13="Midterm"), IF(ISERROR(SUMIF('Exam (LECTURE ONLY)'!O$20:X$20, "CLO8", 'Exam (LECTURE ONLY)'!O194:X194) / 'Exam (LECTURE ONLY)'!AM$13), "", SUMIF('Exam (LECTURE ONLY)'!O$20:X$20, "CLO8", 'Exam (LECTURE ONLY)'!O194:X194) / 'Exam (LECTURE ONLY)'!AM$13),
IF(AND('PRINTABLE (per grading)'!H$16="EXAM", 'PRINTABLE (per grading)'!B$13="Final"), IF(ISERROR(SUMIF('Exam (LECTURE ONLY)'!Z$20:AI$20, "CLO8", 'Exam (LECTURE ONLY)'!Z194:AI194) / 'Exam (LECTURE ONLY)'!AN$13), "", SUMIF('Exam (LECTURE ONLY)'!Z$20:AI$20, "CLO8", 'Exam (LECTURE ONLY)'!Z194:AI194) / 'Exam (LECTURE ONLY)'!AN$13),
IF(AND('PRINTABLE (per grading)'!H$16="OUTPUT", 'PRINTABLE (per grading)'!B$13="Prelim"), IF(ISERROR(SUMIF(OUTPUT!C$20:M$20, "CLO8", OUTPUT!C194:M194) / OUTPUT!AL$13), "", SUMIF(OUTPUT!C$20:M$20, "CLO8", OUTPUT!C194:M194) / OUTPUT!AL$13),
IF(AND('PRINTABLE (per grading)'!H$16="OUTPUT", 'PRINTABLE (per grading)'!B$13="Midterm"), IF(ISERROR(SUMIF(OUTPUT!O$20:Y$20, "CLO8", OUTPUT!O194:Y194) / OUTPUT!AM$13), "", SUMIF(OUTPUT!O$20:Y$20, "CLO8", OUTPUT!O194:Y194) / OUTPUT!AM$13),
IF(AND('PRINTABLE (per grading)'!H$16="OUTPUT", 'PRINTABLE (per grading)'!B$13="Final"), IF(ISERROR(SUMIF(OUTPUT!AA$20:AI$20, "CLO8", OUTPUT!AA194:AI194) / OUTPUT!AN$13), "", SUMIF(OUTPUT!AA$20:AI$20, "CLO8", OUTPUT!AA194:AI194) / OUTPUT!AN$13),
"")))))),"")</f>
        <v/>
      </c>
      <c r="AY192" s="286" t="str">
        <f aca="false">IF(B192&lt;&gt;"",IF(AX192="","",IF(AX192&lt;0.5,1,IF(AND(AX192&gt;=0.5,AX192&lt;P$10),2,IF(AX192&gt;=P$10,3)))),"")</f>
        <v/>
      </c>
      <c r="AZ192" s="287" t="str">
        <f aca="false">IF(B192 &lt;&gt; "",IFERROR(IF(AVERAGE(AV192,AX192)&gt;=P$10,"Y","N"),""),"")</f>
        <v/>
      </c>
      <c r="BA192" s="194" t="str">
        <f aca="false">IF(B192 &lt;&gt; "", IFERROR(IF(C$16 = "PRELIM", SUMIF('Database (LECTURE-RES-PRAC)'!D$14:AG$14, "CLO9", 'Database (LECTURE-RES-PRAC)'!D189:AG189) / 'Grade computation'!F$12, IF(C$16 = "MIDTERM", SUMIF('Database (LECTURE-RES-PRAC)'!AJ$14:BM$14, "CLO9", 'Database (LECTURE-RES-PRAC)'!AJ189:BM189) / 'Grade computation'!G$12, IF(C$16 = "FINAL", SUMIF('Database (LECTURE-RES-PRAC)'!BP$14:CS$14, "CLO9", 'Database (LECTURE-RES-PRAC)'!BP189:CS189) / 'Grade computation'!H$12,""))),""),"")</f>
        <v/>
      </c>
      <c r="BB192" s="286" t="str">
        <f aca="false">IF(B192&lt;&gt;"",IF(BA192="","",IF(BA192&lt;0.5,1,IF(AND(BA192&gt;=0.5,BA192&lt;P$10),2,IF(BA192&gt;=P$10,3)))),"")</f>
        <v/>
      </c>
      <c r="BC192" s="194" t="str">
        <f aca="false">IF(B192 &lt;&gt; "",IF(AND('PRINTABLE (per grading)'!H$16="EXAM", 'PRINTABLE (per grading)'!B$13="Prelim"), IF(ISERROR(SUMIF('Exam (LECTURE ONLY)'!D$20:M$20, "CLO9", 'Exam (LECTURE ONLY)'!D194:M194) / 'Exam (LECTURE ONLY)'!AL$14), "", SUMIF('Exam (LECTURE ONLY)'!D$20:M$20, "CLO9", 'Exam (LECTURE ONLY)'!D194:M194) /'Exam (LECTURE ONLY)'!AL$14),
IF(AND('PRINTABLE (per grading)'!H$16="EXAM", 'PRINTABLE (per grading)'!B$13="Midterm"), IF(ISERROR(SUMIF('Exam (LECTURE ONLY)'!O$20:X$20, "CLO9", 'Exam (LECTURE ONLY)'!O194:X194) / 'Exam (LECTURE ONLY)'!AM$14), "", SUMIF('Exam (LECTURE ONLY)'!O$20:X$20, "CLO9", 'Exam (LECTURE ONLY)'!O194:X194) / 'Exam (LECTURE ONLY)'!AM$14),
IF(AND('PRINTABLE (per grading)'!H$16="EXAM", 'PRINTABLE (per grading)'!B$13="Final"), IF(ISERROR(SUMIF('Exam (LECTURE ONLY)'!Z$20:AI$20, "CLO9", 'Exam (LECTURE ONLY)'!Z194:AI194) / 'Exam (LECTURE ONLY)'!AN$14), "", SUMIF('Exam (LECTURE ONLY)'!Z$20:AI$20, "CLO9", 'Exam (LECTURE ONLY)'!Z194:AI194) / 'Exam (LECTURE ONLY)'!AN$14),
IF(AND('PRINTABLE (per grading)'!H$16="OUTPUT", 'PRINTABLE (per grading)'!B$13="Prelim"), IF(ISERROR(SUMIF(OUTPUT!C$20:M$20, "CLO9", OUTPUT!C194:M194) / OUTPUT!AL$14), "", SUMIF(OUTPUT!C$20:M$20, "CLO9", OUTPUT!C194:M194) / OUTPUT!AL$14),
IF(AND('PRINTABLE (per grading)'!H$16="OUTPUT", 'PRINTABLE (per grading)'!B$13="Midterm"), IF(ISERROR(SUMIF(OUTPUT!O$20:Y$20, "CLO9", OUTPUT!O194:Y194) / OUTPUT!AM$14), "", SUMIF(OUTPUT!O$20:Y$20, "CLO9", OUTPUT!O194:Y194) / OUTPUT!AM$14),
IF(AND('PRINTABLE (per grading)'!H$16="OUTPUT", 'PRINTABLE (per grading)'!B$13="Final"), IF(ISERROR(SUMIF(OUTPUT!AA$20:AI$20, "CLO9", OUTPUT!AA194:AI194) / OUTPUT!AN$14), "", SUMIF(OUTPUT!AA$20:AI$20, "CLO9", OUTPUT!AA194:AI194) / OUTPUT!AN$14),
"")))))),"")</f>
        <v/>
      </c>
      <c r="BD192" s="286" t="str">
        <f aca="false">IF(B192&lt;&gt;"",IF(BC192="","",IF(BC192&lt;0.5,1,IF(AND(BC192&gt;=0.5,BC192&lt;P$10),2,IF(BC192&gt;=P$10,3)))),"")</f>
        <v/>
      </c>
      <c r="BE192" s="287" t="str">
        <f aca="false">IF(B192 &lt;&gt; "",IFERROR(IF(AVERAGE(BA192,BC192)&gt;=P$10,"Y","N"),""),"")</f>
        <v/>
      </c>
      <c r="BF192" s="194" t="str">
        <f aca="false">IF(B192 &lt;&gt; "", IFERROR(IF(C$16 = "PRELIM", SUMIF('Database (LECTURE-RES-PRAC)'!D$14:AG$14, "CLO10", 'Database (LECTURE-RES-PRAC)'!D189:AG189) / 'Grade computation'!F$13, IF(C$16 = "MIDTERM", SUMIF('Database (LECTURE-RES-PRAC)'!AJ$14:BM$14, "CLO10", 'Database (LECTURE-RES-PRAC)'!AJ189:BM189) / 'Grade computation'!G$13, IF(C$16 = "FINAL", SUMIF('Database (LECTURE-RES-PRAC)'!BP$14:CS$14, "CLO10", 'Database (LECTURE-RES-PRAC)'!BP189:CS189) / 'Grade computation'!H$13,""))),""),"")</f>
        <v/>
      </c>
      <c r="BG192" s="286" t="str">
        <f aca="false">IF(B192&lt;&gt;"",IF(BF192="","",IF(BF192&lt;0.5,1,IF(AND(BF192&gt;=0.5,BF192&lt;P$10),2,IF(BF192&gt;=P$10,3)))),"")</f>
        <v/>
      </c>
      <c r="BH192" s="194" t="str">
        <f aca="false">IF(B192 &lt;&gt; "",IF(AND('PRINTABLE (per grading)'!H$16="EXAM", 'PRINTABLE (per grading)'!B$13="Prelim"), IF(ISERROR(SUMIF('Exam (LECTURE ONLY)'!D$20:M$20, "CLO10", 'Exam (LECTURE ONLY)'!D194:M194) / 'Exam (LECTURE ONLY)'!AL$15), "", SUMIF('Exam (LECTURE ONLY)'!D$20:M$20, "CLO10", 'Exam (LECTURE ONLY)'!D194:M194) /'Exam (LECTURE ONLY)'!AL$15),
IF(AND('PRINTABLE (per grading)'!H$16="EXAM", 'PRINTABLE (per grading)'!B$13="Midterm"), IF(ISERROR(SUMIF('Exam (LECTURE ONLY)'!O$20:X$20, "CLO10", 'Exam (LECTURE ONLY)'!O194:X194) / 'Exam (LECTURE ONLY)'!AM$15), "", SUMIF('Exam (LECTURE ONLY)'!O$20:X$20, "CLO10", 'Exam (LECTURE ONLY)'!O194:X194) / 'Exam (LECTURE ONLY)'!AM$15),
IF(AND('PRINTABLE (per grading)'!H$16="EXAM", 'PRINTABLE (per grading)'!B$13="Final"), IF(ISERROR(SUMIF('Exam (LECTURE ONLY)'!Z$20:AI$20, "CLO10", 'Exam (LECTURE ONLY)'!Z194:AI194) / 'Exam (LECTURE ONLY)'!AN$15), "", SUMIF('Exam (LECTURE ONLY)'!Z$20:AI$20, "CLO10", 'Exam (LECTURE ONLY)'!Z194:AI194) / 'Exam (LECTURE ONLY)'!AN$15),
IF(AND('PRINTABLE (per grading)'!H$16="OUTPUT", 'PRINTABLE (per grading)'!B$13="Prelim"), IF(ISERROR(SUMIF(OUTPUT!C$20:M$20, "CLO10", OUTPUT!C194:M194) / OUTPUT!AL$15), "", SUMIF(OUTPUT!C$20:M$20, "CLO10", OUTPUT!C194:M194) / OUTPUT!AL$15),
IF(AND('PRINTABLE (per grading)'!H$16="OUTPUT", 'PRINTABLE (per grading)'!B$13="Midterm"), IF(ISERROR(SUMIF(OUTPUT!O$20:Y$20, "CLO10", OUTPUT!O194:Y194) / OUTPUT!AM$15), "", SUMIF(OUTPUT!O$20:Y$20, "CLO10", OUTPUT!O194:Y194) / OUTPUT!AM$15),
IF(AND('PRINTABLE (per grading)'!H$16="OUTPUT", 'PRINTABLE (per grading)'!B$13="Final"), IF(ISERROR(SUMIF(OUTPUT!AA$20:AI$20, "CLO10", OUTPUT!AA194:AI194) / OUTPUT!AN$15), "", SUMIF(OUTPUT!AA$20:AI$20, "CLO10", OUTPUT!AA194:AI194) / OUTPUT!AN$15),
"")))))),"")</f>
        <v/>
      </c>
      <c r="BI192" s="286" t="str">
        <f aca="false">IF(B192&lt;&gt;"",IF(BH192="","",IF(BH192&lt;0.5,1,IF(AND(BH192&gt;=0.5,BH192&lt;P$10),2,IF(BH192&gt;=P$10,3)))),"")</f>
        <v/>
      </c>
      <c r="BJ192" s="287" t="str">
        <f aca="false">IF(B192 &lt;&gt; "",IFERROR(IF(AVERAGE(BF192,BH192)&gt;=P$10,"Y","N"),""),"")</f>
        <v/>
      </c>
      <c r="BK192" s="8"/>
    </row>
    <row r="193" customFormat="false" ht="19.5" hidden="false" customHeight="true" outlineLevel="0" collapsed="false">
      <c r="A193" s="183" t="str">
        <f aca="false">IF(ISBLANK('Database (LECTURE-RES-PRAC)'!A190),"",'Database (LECTURE-RES-PRAC)'!A190)</f>
        <v/>
      </c>
      <c r="B193" s="184" t="str">
        <f aca="false">IF(ISBLANK('Database (LECTURE-RES-PRAC)'!B190),"",'Database (LECTURE-RES-PRAC)'!B190)</f>
        <v/>
      </c>
      <c r="C193" s="230" t="str">
        <f aca="false">IF(B193&lt;&gt;"",IF(C$16="PRELIM",'Grade computation'!C193, IF(C$16="MIDTERM",'Grade computation'!K193, IF(C$16="FINAL",'Grade computation'!S193,""))),"")</f>
        <v/>
      </c>
      <c r="D193" s="231" t="str">
        <f aca="false">IF(B193&lt;&gt;"",IFERROR(IF(B$11="80-20", (((C193/C$19)*X$6)+X$7)*D$18, IF(B$11="60-40", (((C193/C$19)*Y$6)+Y$7)*D$18, 0)),0),"")</f>
        <v/>
      </c>
      <c r="E193" s="230" t="str">
        <f aca="false">IF(B193&lt;&gt;"", IF(C$16="PRELIM",'Grade computation'!E193, IF(C$16="MIDTERM",'Grade computation'!M193, IF(C$16="FINAL",'Grade computation'!U193,""))),"")</f>
        <v/>
      </c>
      <c r="F193" s="232" t="str">
        <f aca="false">IF(B193&lt;&gt;"",IFERROR(IF(B$11="80-20", (((E193/E$19)*X$6)+X$7)*F$18, IF(B$11="60-40", (((E193/E$19)*Y$6)+Y$7)*F$18, 0)),0),"")</f>
        <v/>
      </c>
      <c r="G193" s="233" t="str">
        <f aca="false">IF(B193&lt;&gt;"",IFERROR((D193+F193),0),"")</f>
        <v/>
      </c>
      <c r="H193" s="234" t="str">
        <f aca="false">IF(B193&lt;&gt;"",IF(C$16="PRELIM", 'Grade computation'!H193, IF(C$16="MIDTERM", 'Grade computation'!P193, IF(C$16="FINAL",'Grade computation'!X193, ""))),"")</f>
        <v/>
      </c>
      <c r="I193" s="233" t="str">
        <f aca="false">IF(B193&lt;&gt;"",IFERROR(IF(B$11="80-20", (((H193/H$19)*X$6)+X$7)*I$19, IF(B$11="60-40", (((H193/H$19)*Y$6)+Y$7)*I$19, 0)),0),"")</f>
        <v/>
      </c>
      <c r="J193" s="237" t="str">
        <f aca="false">IFERROR((G193+I193),"")</f>
        <v/>
      </c>
      <c r="K193" s="183" t="str">
        <f aca="false">IFERROR(IF(J193="","",IF(J193&gt;=75,"PASSED","FAILED")),"")</f>
        <v/>
      </c>
      <c r="L193" s="183"/>
      <c r="M193" s="194" t="str">
        <f aca="false">IF(B193 &lt;&gt; "", IFERROR(IF(C$16 = "PRELIM", SUMIF('Database (LECTURE-RES-PRAC)'!D$14:AG$14, "CLO1", 'Database (LECTURE-RES-PRAC)'!D190:AG190) / 'Grade computation'!F$4, IF(C$16 = "MIDTERM", SUMIF('Database (LECTURE-RES-PRAC)'!AJ$14:BM$14, "CLO1", 'Database (LECTURE-RES-PRAC)'!AJ190:BM190) / 'Grade computation'!G$4, IF(C$16 = "FINAL", SUMIF('Database (LECTURE-RES-PRAC)'!BP$14:CS$14, "CLO1", 'Database (LECTURE-RES-PRAC)'!BP190:CS190) / 'Grade computation'!H$4,""))),""),"")</f>
        <v/>
      </c>
      <c r="N193" s="286" t="str">
        <f aca="false">IF(B193&lt;&gt;"",IF(M193="","",IF(M193&lt;0.5,1,IF(AND(M193&gt;=0.5,M193&lt;P$10),2,IF(M193&gt;=P$10,3)))),"")</f>
        <v/>
      </c>
      <c r="O193" s="194" t="str">
        <f aca="false">IF(B193 &lt;&gt; "",IF(AND('PRINTABLE (per grading)'!H$16="EXAM", 'PRINTABLE (per grading)'!B$13="Prelim"), IF(ISERROR(SUMIF('Exam (LECTURE ONLY)'!D$20:M$20, "CLO1", 'Exam (LECTURE ONLY)'!D195:M195) / 'Exam (LECTURE ONLY)'!AL$6), "", SUMIF('Exam (LECTURE ONLY)'!D$20:M$20, "CLO1", 'Exam (LECTURE ONLY)'!D195:M195) /'Exam (LECTURE ONLY)'!AL$6),
IF(AND('PRINTABLE (per grading)'!H$16="EXAM", 'PRINTABLE (per grading)'!B$13="Midterm"), IF(ISERROR(SUMIF('Exam (LECTURE ONLY)'!O$20:X$20, "CLO1", 'Exam (LECTURE ONLY)'!O195:X195) / 'Exam (LECTURE ONLY)'!AM$6), "", SUMIF('Exam (LECTURE ONLY)'!O$20:X$20, "CLO1", 'Exam (LECTURE ONLY)'!O195:X195) / 'Exam (LECTURE ONLY)'!AM$6),
IF(AND('PRINTABLE (per grading)'!H$16="EXAM", 'PRINTABLE (per grading)'!B$13="Final"), IF(ISERROR(SUMIF('Exam (LECTURE ONLY)'!Z$20:AI$20, "CLO1", 'Exam (LECTURE ONLY)'!Z195:AI195) / 'Exam (LECTURE ONLY)'!AN$6), "", SUMIF('Exam (LECTURE ONLY)'!Z$20:AI$20, "CLO1", 'Exam (LECTURE ONLY)'!Z195:AI195) / 'Exam (LECTURE ONLY)'!AN$6),
IF(AND('PRINTABLE (per grading)'!H$16="OUTPUT", 'PRINTABLE (per grading)'!B$13="Prelim"), IF(ISERROR(SUMIF(OUTPUT!C$20:M$20, "CLO1", OUTPUT!C195:M195) / OUTPUT!AL$6), "", SUMIF(OUTPUT!C$20:M$20, "CLO1", OUTPUT!C195:M195) / OUTPUT!AL$6),
IF(AND('PRINTABLE (per grading)'!H$16="OUTPUT", 'PRINTABLE (per grading)'!B$13="Midterm"), IF(ISERROR(SUMIF(OUTPUT!O$20:Y$20, "CLO1", OUTPUT!O195:Y195) / OUTPUT!AM$6), "", SUMIF(OUTPUT!O$20:Y$20, "CLO1", OUTPUT!O195:Y195) / OUTPUT!AM$6),
IF(AND('PRINTABLE (per grading)'!H$16="OUTPUT", 'PRINTABLE (per grading)'!B$13="Final"), IF(ISERROR(SUMIF(OUTPUT!AA$20:AI$20, "CLO1", OUTPUT!AA195:AI195) / OUTPUT!AN$6), "", SUMIF(OUTPUT!AA$20:AI$20, "CLO1", OUTPUT!AA195:AI195) / OUTPUT!AN$6),
"")))))),"")</f>
        <v/>
      </c>
      <c r="P193" s="286" t="str">
        <f aca="false">IF(B193&lt;&gt;"",IF(O193="","",IF(O193&lt;0.5,1,IF(AND(O193&gt;=0.5,O193&lt;P$10),2,IF(O193&gt;=P$10,3)))),"")</f>
        <v/>
      </c>
      <c r="Q193" s="287" t="str">
        <f aca="false">IF(B193 &lt;&gt; "",IFERROR(IF(AVERAGE(M193,O193)&gt;=P$10,"Y","N"),""),"")</f>
        <v/>
      </c>
      <c r="R193" s="194" t="str">
        <f aca="false">IF(B193 &lt;&gt; "", IFERROR(IF(C$16 = "PRELIM", SUMIF('Database (LECTURE-RES-PRAC)'!D$14:AG$14, "CLO2", 'Database (LECTURE-RES-PRAC)'!D190:AG190) / 'Grade computation'!F$5, IF(C$16 = "MIDTERM", SUMIF('Database (LECTURE-RES-PRAC)'!AJ$14:BM$14, "CLO2", 'Database (LECTURE-RES-PRAC)'!AJ190:BM190) / 'Grade computation'!G$5, IF(C$16 = "FINAL", SUMIF('Database (LECTURE-RES-PRAC)'!BP$14:CS$14, "CLO2", 'Database (LECTURE-RES-PRAC)'!BP190:CS190) / 'Grade computation'!H$5,""))),""),"")</f>
        <v/>
      </c>
      <c r="S193" s="286" t="str">
        <f aca="false">IF(B193&lt;&gt;"",IF(R193="","",IF(R193&lt;0.5,1,IF(AND(R193&gt;=0.5,R193&lt;P$10),2,IF(R193&gt;=P$10,3)))),"")</f>
        <v/>
      </c>
      <c r="T193" s="194" t="str">
        <f aca="false">IF(B193 &lt;&gt; "",IF(AND('PRINTABLE (per grading)'!H$16="EXAM", 'PRINTABLE (per grading)'!B$13="Prelim"), IF(ISERROR(SUMIF('Exam (LECTURE ONLY)'!D$20:M$20, "CLO2", 'Exam (LECTURE ONLY)'!D195:M195) / 'Exam (LECTURE ONLY)'!AL$7), "", SUMIF('Exam (LECTURE ONLY)'!D$20:M$20, "CLO2", 'Exam (LECTURE ONLY)'!D195:M195) /'Exam (LECTURE ONLY)'!AL$7),
IF(AND('PRINTABLE (per grading)'!H$16="EXAM", 'PRINTABLE (per grading)'!B$13="Midterm"), IF(ISERROR(SUMIF('Exam (LECTURE ONLY)'!O$20:X$20, "CLO2", 'Exam (LECTURE ONLY)'!O195:X195) / 'Exam (LECTURE ONLY)'!AM$7), "", SUMIF('Exam (LECTURE ONLY)'!O$20:X$20, "CLO2", 'Exam (LECTURE ONLY)'!O195:X195) / 'Exam (LECTURE ONLY)'!AM$7),
IF(AND('PRINTABLE (per grading)'!H$16="EXAM", 'PRINTABLE (per grading)'!B$13="Final"), IF(ISERROR(SUMIF('Exam (LECTURE ONLY)'!Z$20:AI$20, "CLO2", 'Exam (LECTURE ONLY)'!Z195:AI195) / 'Exam (LECTURE ONLY)'!AN$7), "", SUMIF('Exam (LECTURE ONLY)'!Z$20:AI$20, "CLO2", 'Exam (LECTURE ONLY)'!Z195:AI195) / 'Exam (LECTURE ONLY)'!AN$7),
IF(AND('PRINTABLE (per grading)'!H$16="OUTPUT", 'PRINTABLE (per grading)'!B$13="Prelim"), IF(ISERROR(SUMIF(OUTPUT!C$20:M$20, "CLO2", OUTPUT!C195:M195) / OUTPUT!AL$7), "", SUMIF(OUTPUT!C$20:M$20, "CLO2", OUTPUT!C195:M195) / OUTPUT!AL$7),
IF(AND('PRINTABLE (per grading)'!H$16="OUTPUT", 'PRINTABLE (per grading)'!B$13="Midterm"), IF(ISERROR(SUMIF(OUTPUT!O$20:Y$20, "CLO2", OUTPUT!O195:Y195) / OUTPUT!AM$7), "", SUMIF(OUTPUT!O$20:Y$20, "CLO2", OUTPUT!O195:Y195) / OUTPUT!AM$7),
IF(AND('PRINTABLE (per grading)'!H$16="OUTPUT", 'PRINTABLE (per grading)'!B$13="Final"), IF(ISERROR(SUMIF(OUTPUT!AA$20:AI$20, "CLO2", OUTPUT!AA195:AI195) / OUTPUT!AN$7), "", SUMIF(OUTPUT!AA$20:AI$20, "CLO2", OUTPUT!AA195:AI195) / OUTPUT!AN$7),
"")))))),"")</f>
        <v/>
      </c>
      <c r="U193" s="286" t="str">
        <f aca="false">IF(B193&lt;&gt;"",IF(T193="","",IF(T193&lt;0.5,1,IF(AND(T193&gt;=0.5,T193&lt;P$10),2,IF(T193&gt;=P$10,3)))),"")</f>
        <v/>
      </c>
      <c r="V193" s="287" t="str">
        <f aca="false">IF(B193 &lt;&gt; "",IFERROR(IF(AVERAGE(R193,T193)&gt;=P$10,"Y","N"),""),"")</f>
        <v/>
      </c>
      <c r="W193" s="194" t="str">
        <f aca="false">IF(B193 &lt;&gt; "", IFERROR(IF(C$16 = "PRELIM", SUMIF('Database (LECTURE-RES-PRAC)'!D$14:AG$14, "CLO3", 'Database (LECTURE-RES-PRAC)'!D190:AG190) / 'Grade computation'!F$6, IF(C$16 = "MIDTERM", SUMIF('Database (LECTURE-RES-PRAC)'!AJ$14:BM$14, "CLO3", 'Database (LECTURE-RES-PRAC)'!AJ190:BM190) / 'Grade computation'!G$6, IF(C$16 = "FINAL", SUMIF('Database (LECTURE-RES-PRAC)'!BP$14:CS$14, "CLO3", 'Database (LECTURE-RES-PRAC)'!BP190:CS190) / 'Grade computation'!H$6,""))),""),"")</f>
        <v/>
      </c>
      <c r="X193" s="286" t="str">
        <f aca="false">IF(B193&lt;&gt;"",IF(W193="","",IF(W193&lt;0.5,1,IF(AND(W193&gt;=0.5,W193&lt;P$10),2,IF(W193&gt;=P$10,3)))),"")</f>
        <v/>
      </c>
      <c r="Y193" s="194" t="str">
        <f aca="false">IF(B193 &lt;&gt; "",IF(AND('PRINTABLE (per grading)'!H$16="EXAM", 'PRINTABLE (per grading)'!B$13="Prelim"), IF(ISERROR(SUMIF('Exam (LECTURE ONLY)'!D$20:M$20, "CLO3", 'Exam (LECTURE ONLY)'!D195:M195) / 'Exam (LECTURE ONLY)'!AL$8), "", SUMIF('Exam (LECTURE ONLY)'!D$20:M$20, "CLO3", 'Exam (LECTURE ONLY)'!D195:M195) /'Exam (LECTURE ONLY)'!AL$8),
IF(AND('PRINTABLE (per grading)'!H$16="EXAM", 'PRINTABLE (per grading)'!B$13="Midterm"), IF(ISERROR(SUMIF('Exam (LECTURE ONLY)'!O$20:X$20, "CLO3", 'Exam (LECTURE ONLY)'!O195:X195) / 'Exam (LECTURE ONLY)'!AM$8), "", SUMIF('Exam (LECTURE ONLY)'!O$20:X$20, "CLO3", 'Exam (LECTURE ONLY)'!O195:X195) / 'Exam (LECTURE ONLY)'!AM$8),
IF(AND('PRINTABLE (per grading)'!H$16="EXAM", 'PRINTABLE (per grading)'!B$13="Final"), IF(ISERROR(SUMIF('Exam (LECTURE ONLY)'!Z$20:AI$20, "CLO3", 'Exam (LECTURE ONLY)'!Z195:AI195) / 'Exam (LECTURE ONLY)'!AN$8), "", SUMIF('Exam (LECTURE ONLY)'!Z$20:AI$20, "CLO3", 'Exam (LECTURE ONLY)'!Z195:AI195) / 'Exam (LECTURE ONLY)'!AN$8),
IF(AND('PRINTABLE (per grading)'!H$16="OUTPUT", 'PRINTABLE (per grading)'!B$13="Prelim"), IF(ISERROR(SUMIF(OUTPUT!C$20:M$20, "CLO3", OUTPUT!C195:M195) / OUTPUT!AL$8), "", SUMIF(OUTPUT!C$20:M$20, "CLO3", OUTPUT!C195:M195) / OUTPUT!AL$8),
IF(AND('PRINTABLE (per grading)'!H$16="OUTPUT", 'PRINTABLE (per grading)'!B$13="Midterm"), IF(ISERROR(SUMIF(OUTPUT!O$20:Y$20, "CLO3", OUTPUT!O195:Y195) / OUTPUT!AM$8), "", SUMIF(OUTPUT!O$20:Y$20, "CLO3", OUTPUT!O195:Y195) / OUTPUT!AM$8),
IF(AND('PRINTABLE (per grading)'!H$16="OUTPUT", 'PRINTABLE (per grading)'!B$13="Final"), IF(ISERROR(SUMIF(OUTPUT!AA$20:AI$20, "CLO3", OUTPUT!AA195:AI195) / OUTPUT!AN$8), "", SUMIF(OUTPUT!AA$20:AI$20, "CLO3", OUTPUT!AA195:AI195) / OUTPUT!AN$8),
"" )))))),"")</f>
        <v/>
      </c>
      <c r="Z193" s="286" t="str">
        <f aca="false">IF(B193&lt;&gt;"",IF(Y193="","",IF(Y193&lt;0.5,1,IF(AND(Y193&gt;=0.5,Y193&lt;P$10),2,IF(Y193&gt;=P$10,3)))),"")</f>
        <v/>
      </c>
      <c r="AA193" s="287" t="str">
        <f aca="false">IF(B193 &lt;&gt; "",IFERROR(IF(AVERAGE(W193,Y193)&gt;=P$10,"Y","N"),""),"")</f>
        <v/>
      </c>
      <c r="AB193" s="194" t="str">
        <f aca="false">IF(B193 &lt;&gt; "", IFERROR(IF(C$16 = "PRELIM", SUMIF('Database (LECTURE-RES-PRAC)'!D$14:AG$14, "CLO4", 'Database (LECTURE-RES-PRAC)'!D190:AG190) / 'Grade computation'!F$7, IF(C$16 = "MIDTERM", SUMIF('Database (LECTURE-RES-PRAC)'!AJ$14:BM$14, "CLO4", 'Database (LECTURE-RES-PRAC)'!AJ190:BM190) / 'Grade computation'!G$7, IF(C$16 = "FINAL", SUMIF('Database (LECTURE-RES-PRAC)'!BP$14:CS$14, "CLO4", 'Database (LECTURE-RES-PRAC)'!BP190:CS190) / 'Grade computation'!H$7,""))),""),"")</f>
        <v/>
      </c>
      <c r="AC193" s="286" t="str">
        <f aca="false">IF(B193&lt;&gt;"",IF(AB193="","",IF(AB193&lt;0.5,1,IF(AND(AB193&gt;=0.5,AB193&lt;P$10),2,IF(AB193&gt;=P$10,3)))),"")</f>
        <v/>
      </c>
      <c r="AD193" s="194" t="str">
        <f aca="false">IF(B193 &lt;&gt; "",IF(AND('PRINTABLE (per grading)'!H$16="EXAM", 'PRINTABLE (per grading)'!B$13="Prelim"), IF(ISERROR(SUMIF('Exam (LECTURE ONLY)'!D$20:M$20, "CLO4", 'Exam (LECTURE ONLY)'!D195:M195) / 'Exam (LECTURE ONLY)'!AL$9), "", SUMIF('Exam (LECTURE ONLY)'!D$20:M$20, "CLO4", 'Exam (LECTURE ONLY)'!D195:M195) /'Exam (LECTURE ONLY)'!AL$9),
IF(AND('PRINTABLE (per grading)'!H$16="EXAM", 'PRINTABLE (per grading)'!B$13="Midterm"), IF(ISERROR(SUMIF('Exam (LECTURE ONLY)'!O$20:X$20, "CLO4", 'Exam (LECTURE ONLY)'!O195:X195) / 'Exam (LECTURE ONLY)'!AM$9), "", SUMIF('Exam (LECTURE ONLY)'!O$20:X$20, "CLO4", 'Exam (LECTURE ONLY)'!O195:X195) / 'Exam (LECTURE ONLY)'!AM$9),
IF(AND('PRINTABLE (per grading)'!H$16="EXAM", 'PRINTABLE (per grading)'!B$13="Final"), IF(ISERROR(SUMIF('Exam (LECTURE ONLY)'!Z$20:AI$20, "CLO4", 'Exam (LECTURE ONLY)'!Z195:AI195) / 'Exam (LECTURE ONLY)'!AN$9), "", SUMIF('Exam (LECTURE ONLY)'!Z$20:AI$20, "CLO4", 'Exam (LECTURE ONLY)'!Z195:AI195) / 'Exam (LECTURE ONLY)'!AN$9),
IF(AND('PRINTABLE (per grading)'!H$16="OUTPUT", 'PRINTABLE (per grading)'!B$13="Prelim"), IF(ISERROR(SUMIF(OUTPUT!C$20:M$20, "CLO4", OUTPUT!C195:M195) / OUTPUT!AL$9), "", SUMIF(OUTPUT!C$20:M$20, "CLO4", OUTPUT!C195:M195) / OUTPUT!AL$9),
IF(AND('PRINTABLE (per grading)'!H$16="OUTPUT", 'PRINTABLE (per grading)'!B$13="Midterm"), IF(ISERROR(SUMIF(OUTPUT!O$20:Y$20, "CLO4", OUTPUT!O195:Y195) / OUTPUT!AM$9), "", SUMIF(OUTPUT!O$20:Y$20, "CLO4", OUTPUT!O195:Y195) / OUTPUT!AM$9),
IF(AND('PRINTABLE (per grading)'!H$16="OUTPUT", 'PRINTABLE (per grading)'!B$13="Final"), IF(ISERROR(SUMIF(OUTPUT!AA$20:AI$20, "CLO4", OUTPUT!AA195:AI195) / OUTPUT!AN$9), "", SUMIF(OUTPUT!AA$20:AI$20, "CLO4", OUTPUT!AA195:AI195) / OUTPUT!AN$9),
"")))))),"")</f>
        <v/>
      </c>
      <c r="AE193" s="286" t="str">
        <f aca="false">IF(B193&lt;&gt;"",IF(AD193="","",IF(AD193&lt;0.5,1,IF(AND(AD193&gt;=0.5,AD193&lt;P$10),2,IF(AD193&gt;=P$10,3)))),"")</f>
        <v/>
      </c>
      <c r="AF193" s="287" t="str">
        <f aca="false">IF(B193 &lt;&gt; "",IFERROR(IF(AVERAGE(AB193,AD193)&gt;=P$10,"Y","N"),""),"")</f>
        <v/>
      </c>
      <c r="AG193" s="194" t="str">
        <f aca="false">IF(B193 &lt;&gt; "", IFERROR(IF(C$16 = "PRELIM", SUMIF('Database (LECTURE-RES-PRAC)'!D$14:AG$14, "CLO5", 'Database (LECTURE-RES-PRAC)'!D190:AG190) / 'Grade computation'!F$8, IF(C$16 = "MIDTERM", SUMIF('Database (LECTURE-RES-PRAC)'!AJ$14:BM$14, "CLO5", 'Database (LECTURE-RES-PRAC)'!AJ190:BM190) / 'Grade computation'!G$8, IF(C$16 = "FINAL", SUMIF('Database (LECTURE-RES-PRAC)'!BP$14:CS$14, "CLO5", 'Database (LECTURE-RES-PRAC)'!BP190:CS190) / 'Grade computation'!H$8,""))),""),"")</f>
        <v/>
      </c>
      <c r="AH193" s="286" t="str">
        <f aca="false">IF(B193&lt;&gt;"",IF(AG193="","",IF(AG193&lt;0.5,1,IF(AND(AG193&gt;=0.5,AG193&lt;P$10),2,IF(AG193&gt;=P$10,3)))),"")</f>
        <v/>
      </c>
      <c r="AI193" s="194" t="str">
        <f aca="false">IF(B193 &lt;&gt; "",IF(AND('PRINTABLE (per grading)'!H$16="EXAM", 'PRINTABLE (per grading)'!B$13="Prelim"), IF(ISERROR(SUMIF('Exam (LECTURE ONLY)'!D$20:M$20, "CLO5", 'Exam (LECTURE ONLY)'!D195:M195) / 'Exam (LECTURE ONLY)'!AL$10), "", SUMIF('Exam (LECTURE ONLY)'!D$20:M$20, "CLO5", 'Exam (LECTURE ONLY)'!D195:M195) /'Exam (LECTURE ONLY)'!AL$10),
IF(AND('PRINTABLE (per grading)'!H$16="EXAM", 'PRINTABLE (per grading)'!B$13="Midterm"), IF(ISERROR(SUMIF('Exam (LECTURE ONLY)'!O$20:X$20, "CLO5", 'Exam (LECTURE ONLY)'!O195:X195) / 'Exam (LECTURE ONLY)'!AM$10), "", SUMIF('Exam (LECTURE ONLY)'!O$20:X$20, "CLO5", 'Exam (LECTURE ONLY)'!O195:X195) / 'Exam (LECTURE ONLY)'!AM$10),
IF(AND('PRINTABLE (per grading)'!H$16="EXAM", 'PRINTABLE (per grading)'!B$13="Final"), IF(ISERROR(SUMIF('Exam (LECTURE ONLY)'!Z$20:AI$20, "CLO5", 'Exam (LECTURE ONLY)'!Z195:AI195) / 'Exam (LECTURE ONLY)'!AN$10), "", SUMIF('Exam (LECTURE ONLY)'!Z$20:AI$20, "CLO5", 'Exam (LECTURE ONLY)'!Z195:AI195) / 'Exam (LECTURE ONLY)'!AN$10),
IF(AND('PRINTABLE (per grading)'!H$16="OUTPUT", 'PRINTABLE (per grading)'!B$13="Prelim"), IF(ISERROR(SUMIF(OUTPUT!C$20:M$20, "CLO5", OUTPUT!C195:M195) / OUTPUT!AL$10), "", SUMIF(OUTPUT!C$20:M$20, "CLO5", OUTPUT!C195:M195) / OUTPUT!AL$10),
IF(AND('PRINTABLE (per grading)'!H$16="OUTPUT", 'PRINTABLE (per grading)'!B$13="Midterm"), IF(ISERROR(SUMIF(OUTPUT!O$20:Y$20, "CLO5", OUTPUT!O195:Y195) / OUTPUT!AM$10), "", SUMIF(OUTPUT!O$20:Y$20, "CLO5", OUTPUT!O195:Y195) / OUTPUT!AM$10),
IF(AND('PRINTABLE (per grading)'!H$16="OUTPUT", 'PRINTABLE (per grading)'!B$13="Final"), IF(ISERROR(SUMIF(OUTPUT!AA$20:AI$20, "CLO5", OUTPUT!AA195:AI195) / OUTPUT!AN$10), "", SUMIF(OUTPUT!AA$20:AI$20, "CLO5", OUTPUT!AA195:AI195) / OUTPUT!AN$10),
"")))))),"")</f>
        <v/>
      </c>
      <c r="AJ193" s="286" t="str">
        <f aca="false">IF(B193&lt;&gt;"",IF(AI193="","",IF(AI193&lt;0.5,1,IF(AND(AI193&gt;=0.5,AI193&lt;P$10),2,IF(AI193&gt;=P$10,3)))),"")</f>
        <v/>
      </c>
      <c r="AK193" s="287" t="str">
        <f aca="false">IF(B193 &lt;&gt; "",IFERROR(IF(AVERAGE(AG193,AI193)&gt;=P$10,"Y","N"),""),"")</f>
        <v/>
      </c>
      <c r="AL193" s="194" t="str">
        <f aca="false">IF(B193 &lt;&gt; "", IFERROR(IF(C$16 = "PRELIM", SUMIF('Database (LECTURE-RES-PRAC)'!D$14:AG$14, "CLO6", 'Database (LECTURE-RES-PRAC)'!D190:AG190) / 'Grade computation'!F$9, IF(C$16 = "MIDTERM", SUMIF('Database (LECTURE-RES-PRAC)'!AJ$14:BM$14, "CLO6", 'Database (LECTURE-RES-PRAC)'!AJ190:BM190) / 'Grade computation'!G$9, IF(C$16 = "FINAL", SUMIF('Database (LECTURE-RES-PRAC)'!BP$14:CS$14, "CLO6", 'Database (LECTURE-RES-PRAC)'!BP190:CS190) / 'Grade computation'!H$9,""))),""),"")</f>
        <v/>
      </c>
      <c r="AM193" s="286" t="str">
        <f aca="false">IF(B193&lt;&gt;"",IF(AL193="","",IF(AL193&lt;0.5,1,IF(AND(AL193&gt;=0.5,AL193&lt;P$10),2,IF(AL193&gt;=P$10,3)))),"")</f>
        <v/>
      </c>
      <c r="AN193" s="194" t="str">
        <f aca="false">IF(B193 &lt;&gt; "",IF(AND('PRINTABLE (per grading)'!H$16="EXAM", 'PRINTABLE (per grading)'!B$13="Prelim"), IF(ISERROR(SUMIF('Exam (LECTURE ONLY)'!D$20:M$20, "CLO6", 'Exam (LECTURE ONLY)'!D195:M195) / 'Exam (LECTURE ONLY)'!AL$11), "", SUMIF('Exam (LECTURE ONLY)'!D$20:M$20, "CLO6", 'Exam (LECTURE ONLY)'!D195:M195) /'Exam (LECTURE ONLY)'!AL$11),
IF(AND('PRINTABLE (per grading)'!H$16="EXAM", 'PRINTABLE (per grading)'!B$13="Midterm"), IF(ISERROR(SUMIF('Exam (LECTURE ONLY)'!O$20:X$20, "CLO6", 'Exam (LECTURE ONLY)'!O195:X195) / 'Exam (LECTURE ONLY)'!AM$11), "", SUMIF('Exam (LECTURE ONLY)'!O$20:X$20, "CLO6", 'Exam (LECTURE ONLY)'!O195:X195) / 'Exam (LECTURE ONLY)'!AM$11),
IF(AND('PRINTABLE (per grading)'!H$16="EXAM", 'PRINTABLE (per grading)'!B$13="Final"), IF(ISERROR(SUMIF('Exam (LECTURE ONLY)'!Z$20:AI$20, "CLO6", 'Exam (LECTURE ONLY)'!Z195:AI195) / 'Exam (LECTURE ONLY)'!AN$11), "", SUMIF('Exam (LECTURE ONLY)'!Z$20:AI$20, "CLO6", 'Exam (LECTURE ONLY)'!Z195:AI195) / 'Exam (LECTURE ONLY)'!AN$11),
IF(AND('PRINTABLE (per grading)'!H$16="OUTPUT", 'PRINTABLE (per grading)'!B$13="Prelim"), IF(ISERROR(SUMIF(OUTPUT!C$20:M$20, "CLO6", OUTPUT!C195:M195) / OUTPUT!AL$11), "", SUMIF(OUTPUT!C$20:M$20, "CLO6", OUTPUT!C195:M195) / OUTPUT!AL$11),
IF(AND('PRINTABLE (per grading)'!H$16="OUTPUT", 'PRINTABLE (per grading)'!B$13="Midterm"), IF(ISERROR(SUMIF(OUTPUT!O$20:Y$20, "CLO6", OUTPUT!O195:Y195) / OUTPUT!AM$11), "", SUMIF(OUTPUT!O$20:Y$20, "CLO6", OUTPUT!O195:Y195) / OUTPUT!AM$11),
IF(AND('PRINTABLE (per grading)'!H$16="OUTPUT", 'PRINTABLE (per grading)'!B$13="Final"), IF(ISERROR(SUMIF(OUTPUT!AA$20:AI$20, "CLO6", OUTPUT!AA195:AI195) / OUTPUT!AN$11), "", SUMIF(OUTPUT!AA$20:AI$20, "CLO6", OUTPUT!AA195:AI195) / OUTPUT!AN$11),
"")))))),"")</f>
        <v/>
      </c>
      <c r="AO193" s="286" t="str">
        <f aca="false">IF(B193&lt;&gt;"",IF(AN193="","",IF(AN193&lt;0.5,1,IF(AND(AN193&gt;=0.5,AN193&lt;P$10),2,IF(AN193&gt;=P$10,3)))),"")</f>
        <v/>
      </c>
      <c r="AP193" s="287" t="str">
        <f aca="false">IF(B193 &lt;&gt; "",IFERROR(IF(AVERAGE(AL193,AN193)&gt;=P$10,"Y","N"),""),"")</f>
        <v/>
      </c>
      <c r="AQ193" s="194" t="str">
        <f aca="false">IF(B193 &lt;&gt; "", IFERROR(IF(C$16 = "PRELIM", SUMIF('Database (LECTURE-RES-PRAC)'!D$14:AG$14, "CLO7", 'Database (LECTURE-RES-PRAC)'!D190:AG190) / 'Grade computation'!F$10, IF(C$16 = "MIDTERM", SUMIF('Database (LECTURE-RES-PRAC)'!AJ$14:BM$14, "CLO7", 'Database (LECTURE-RES-PRAC)'!AJ190:BM190) / 'Grade computation'!G$10, IF(C$16 = "FINAL", SUMIF('Database (LECTURE-RES-PRAC)'!BP$14:CS$14, "CLO7", 'Database (LECTURE-RES-PRAC)'!BP190:CS190) / 'Grade computation'!H$10,""))),""),"")</f>
        <v/>
      </c>
      <c r="AR193" s="286" t="str">
        <f aca="false">IF(B193&lt;&gt;"",IF(AQ193="","",IF(AQ193&lt;0.5,1,IF(AND(AQ193&gt;=0.5,AQ193&lt;P$10),2,IF(AQ193&gt;=P$10,3)))),"")</f>
        <v/>
      </c>
      <c r="AS193" s="194" t="str">
        <f aca="false">IF(B193 &lt;&gt; "",IF(AND('PRINTABLE (per grading)'!H$16="EXAM", 'PRINTABLE (per grading)'!B$13="Prelim"), IF(ISERROR(SUMIF('Exam (LECTURE ONLY)'!D$20:M$20, "CLO7", 'Exam (LECTURE ONLY)'!D195:M195) / 'Exam (LECTURE ONLY)'!AL$12), "", SUMIF('Exam (LECTURE ONLY)'!D$20:M$20, "CLO7", 'Exam (LECTURE ONLY)'!D195:M195) /'Exam (LECTURE ONLY)'!AL$12),
IF(AND('PRINTABLE (per grading)'!H$16="EXAM", 'PRINTABLE (per grading)'!B$13="Midterm"), IF(ISERROR(SUMIF('Exam (LECTURE ONLY)'!O$20:X$20, "CLO7", 'Exam (LECTURE ONLY)'!O195:X195) / 'Exam (LECTURE ONLY)'!AM$12), "", SUMIF('Exam (LECTURE ONLY)'!O$20:X$20, "CLO7", 'Exam (LECTURE ONLY)'!O195:X195) / 'Exam (LECTURE ONLY)'!AM$12),
IF(AND('PRINTABLE (per grading)'!H$16="EXAM", 'PRINTABLE (per grading)'!B$13="Final"), IF(ISERROR(SUMIF('Exam (LECTURE ONLY)'!Z$20:AI$20, "CLO7", 'Exam (LECTURE ONLY)'!Z195:AI195) / 'Exam (LECTURE ONLY)'!AN$12), "", SUMIF('Exam (LECTURE ONLY)'!Z$20:AI$20, "CLO7", 'Exam (LECTURE ONLY)'!Z195:AI195) / 'Exam (LECTURE ONLY)'!AN$12),
IF(AND('PRINTABLE (per grading)'!H$16="OUTPUT", 'PRINTABLE (per grading)'!B$13="Prelim"), IF(ISERROR(SUMIF(OUTPUT!C$20:M$20, "CLO7", OUTPUT!C195:M195) / OUTPUT!AL$12), "", SUMIF(OUTPUT!C$20:M$20, "CLO7", OUTPUT!C195:M195) / OUTPUT!AL$12),
IF(AND('PRINTABLE (per grading)'!H$16="OUTPUT", 'PRINTABLE (per grading)'!B$13="Midterm"), IF(ISERROR(SUMIF(OUTPUT!O$20:Y$20, "CLO7", OUTPUT!O195:Y195) / OUTPUT!AM$12), "", SUMIF(OUTPUT!O$20:Y$20, "CLO7", OUTPUT!O195:Y195) / OUTPUT!AM$12),
IF(AND('PRINTABLE (per grading)'!H$16="OUTPUT", 'PRINTABLE (per grading)'!B$13="Final"), IF(ISERROR(SUMIF(OUTPUT!AA$20:AI$20, "CLO7", OUTPUT!AA195:AI195) / OUTPUT!AN$12), "", SUMIF(OUTPUT!AA$20:AI$20, "CLO7", OUTPUT!AA195:AI195) / OUTPUT!AN$12),
"")))))),"")</f>
        <v/>
      </c>
      <c r="AT193" s="286" t="str">
        <f aca="false">IF(B193&lt;&gt;"",IF(AS193="","",IF(AS193&lt;0.5,1,IF(AND(AS193&gt;=0.5,AS193&lt;P$10),2,IF(AS193&gt;=P$10,3)))),"")</f>
        <v/>
      </c>
      <c r="AU193" s="287" t="str">
        <f aca="false">IF(B193 &lt;&gt; "",IFERROR(IF(AVERAGE(AQ193,AS193)&gt;=P$10,"Y","N"),""),"")</f>
        <v/>
      </c>
      <c r="AV193" s="194" t="str">
        <f aca="false">IF(B193 &lt;&gt; "", IFERROR(IF(C$16 = "PRELIM", SUMIF('Database (LECTURE-RES-PRAC)'!D$14:AG$14, "CLO8", 'Database (LECTURE-RES-PRAC)'!D190:AG190) / 'Grade computation'!F$11, IF(C$16 = "MIDTERM", SUMIF('Database (LECTURE-RES-PRAC)'!AJ$14:BM$14, "CLO8", 'Database (LECTURE-RES-PRAC)'!AJ190:BM190) / 'Grade computation'!G$11, IF(C$16 = "FINAL", SUMIF('Database (LECTURE-RES-PRAC)'!BP$14:CS$14, "CLO8", 'Database (LECTURE-RES-PRAC)'!BP190:CS190) / 'Grade computation'!H$11,""))),""),"")</f>
        <v/>
      </c>
      <c r="AW193" s="286" t="str">
        <f aca="false">IF(B193&lt;&gt;"",IF(AV193="","",IF(AV193&lt;0.5,1,IF(AND(AV193&gt;=0.5,AV193&lt;P$10),2,IF(AV193&gt;=P$10,3)))),"")</f>
        <v/>
      </c>
      <c r="AX193" s="194" t="str">
        <f aca="false">IF(B193 &lt;&gt; "",IF(AND('PRINTABLE (per grading)'!H$16="EXAM", 'PRINTABLE (per grading)'!B$13="Prelim"), IF(ISERROR(SUMIF('Exam (LECTURE ONLY)'!D$20:M$20, "CLO8", 'Exam (LECTURE ONLY)'!D195:M195) / 'Exam (LECTURE ONLY)'!AL$13), "", SUMIF('Exam (LECTURE ONLY)'!D$20:M$20, "CLO8", 'Exam (LECTURE ONLY)'!D195:M195) /'Exam (LECTURE ONLY)'!AL$13),
IF(AND('PRINTABLE (per grading)'!H$16="EXAM", 'PRINTABLE (per grading)'!B$13="Midterm"), IF(ISERROR(SUMIF('Exam (LECTURE ONLY)'!O$20:X$20, "CLO8", 'Exam (LECTURE ONLY)'!O195:X195) / 'Exam (LECTURE ONLY)'!AM$13), "", SUMIF('Exam (LECTURE ONLY)'!O$20:X$20, "CLO8", 'Exam (LECTURE ONLY)'!O195:X195) / 'Exam (LECTURE ONLY)'!AM$13),
IF(AND('PRINTABLE (per grading)'!H$16="EXAM", 'PRINTABLE (per grading)'!B$13="Final"), IF(ISERROR(SUMIF('Exam (LECTURE ONLY)'!Z$20:AI$20, "CLO8", 'Exam (LECTURE ONLY)'!Z195:AI195) / 'Exam (LECTURE ONLY)'!AN$13), "", SUMIF('Exam (LECTURE ONLY)'!Z$20:AI$20, "CLO8", 'Exam (LECTURE ONLY)'!Z195:AI195) / 'Exam (LECTURE ONLY)'!AN$13),
IF(AND('PRINTABLE (per grading)'!H$16="OUTPUT", 'PRINTABLE (per grading)'!B$13="Prelim"), IF(ISERROR(SUMIF(OUTPUT!C$20:M$20, "CLO8", OUTPUT!C195:M195) / OUTPUT!AL$13), "", SUMIF(OUTPUT!C$20:M$20, "CLO8", OUTPUT!C195:M195) / OUTPUT!AL$13),
IF(AND('PRINTABLE (per grading)'!H$16="OUTPUT", 'PRINTABLE (per grading)'!B$13="Midterm"), IF(ISERROR(SUMIF(OUTPUT!O$20:Y$20, "CLO8", OUTPUT!O195:Y195) / OUTPUT!AM$13), "", SUMIF(OUTPUT!O$20:Y$20, "CLO8", OUTPUT!O195:Y195) / OUTPUT!AM$13),
IF(AND('PRINTABLE (per grading)'!H$16="OUTPUT", 'PRINTABLE (per grading)'!B$13="Final"), IF(ISERROR(SUMIF(OUTPUT!AA$20:AI$20, "CLO8", OUTPUT!AA195:AI195) / OUTPUT!AN$13), "", SUMIF(OUTPUT!AA$20:AI$20, "CLO8", OUTPUT!AA195:AI195) / OUTPUT!AN$13),
"")))))),"")</f>
        <v/>
      </c>
      <c r="AY193" s="286" t="str">
        <f aca="false">IF(B193&lt;&gt;"",IF(AX193="","",IF(AX193&lt;0.5,1,IF(AND(AX193&gt;=0.5,AX193&lt;P$10),2,IF(AX193&gt;=P$10,3)))),"")</f>
        <v/>
      </c>
      <c r="AZ193" s="287" t="str">
        <f aca="false">IF(B193 &lt;&gt; "",IFERROR(IF(AVERAGE(AV193,AX193)&gt;=P$10,"Y","N"),""),"")</f>
        <v/>
      </c>
      <c r="BA193" s="194" t="str">
        <f aca="false">IF(B193 &lt;&gt; "", IFERROR(IF(C$16 = "PRELIM", SUMIF('Database (LECTURE-RES-PRAC)'!D$14:AG$14, "CLO9", 'Database (LECTURE-RES-PRAC)'!D190:AG190) / 'Grade computation'!F$12, IF(C$16 = "MIDTERM", SUMIF('Database (LECTURE-RES-PRAC)'!AJ$14:BM$14, "CLO9", 'Database (LECTURE-RES-PRAC)'!AJ190:BM190) / 'Grade computation'!G$12, IF(C$16 = "FINAL", SUMIF('Database (LECTURE-RES-PRAC)'!BP$14:CS$14, "CLO9", 'Database (LECTURE-RES-PRAC)'!BP190:CS190) / 'Grade computation'!H$12,""))),""),"")</f>
        <v/>
      </c>
      <c r="BB193" s="286" t="str">
        <f aca="false">IF(B193&lt;&gt;"",IF(BA193="","",IF(BA193&lt;0.5,1,IF(AND(BA193&gt;=0.5,BA193&lt;P$10),2,IF(BA193&gt;=P$10,3)))),"")</f>
        <v/>
      </c>
      <c r="BC193" s="194" t="str">
        <f aca="false">IF(B193 &lt;&gt; "",IF(AND('PRINTABLE (per grading)'!H$16="EXAM", 'PRINTABLE (per grading)'!B$13="Prelim"), IF(ISERROR(SUMIF('Exam (LECTURE ONLY)'!D$20:M$20, "CLO9", 'Exam (LECTURE ONLY)'!D195:M195) / 'Exam (LECTURE ONLY)'!AL$14), "", SUMIF('Exam (LECTURE ONLY)'!D$20:M$20, "CLO9", 'Exam (LECTURE ONLY)'!D195:M195) /'Exam (LECTURE ONLY)'!AL$14),
IF(AND('PRINTABLE (per grading)'!H$16="EXAM", 'PRINTABLE (per grading)'!B$13="Midterm"), IF(ISERROR(SUMIF('Exam (LECTURE ONLY)'!O$20:X$20, "CLO9", 'Exam (LECTURE ONLY)'!O195:X195) / 'Exam (LECTURE ONLY)'!AM$14), "", SUMIF('Exam (LECTURE ONLY)'!O$20:X$20, "CLO9", 'Exam (LECTURE ONLY)'!O195:X195) / 'Exam (LECTURE ONLY)'!AM$14),
IF(AND('PRINTABLE (per grading)'!H$16="EXAM", 'PRINTABLE (per grading)'!B$13="Final"), IF(ISERROR(SUMIF('Exam (LECTURE ONLY)'!Z$20:AI$20, "CLO9", 'Exam (LECTURE ONLY)'!Z195:AI195) / 'Exam (LECTURE ONLY)'!AN$14), "", SUMIF('Exam (LECTURE ONLY)'!Z$20:AI$20, "CLO9", 'Exam (LECTURE ONLY)'!Z195:AI195) / 'Exam (LECTURE ONLY)'!AN$14),
IF(AND('PRINTABLE (per grading)'!H$16="OUTPUT", 'PRINTABLE (per grading)'!B$13="Prelim"), IF(ISERROR(SUMIF(OUTPUT!C$20:M$20, "CLO9", OUTPUT!C195:M195) / OUTPUT!AL$14), "", SUMIF(OUTPUT!C$20:M$20, "CLO9", OUTPUT!C195:M195) / OUTPUT!AL$14),
IF(AND('PRINTABLE (per grading)'!H$16="OUTPUT", 'PRINTABLE (per grading)'!B$13="Midterm"), IF(ISERROR(SUMIF(OUTPUT!O$20:Y$20, "CLO9", OUTPUT!O195:Y195) / OUTPUT!AM$14), "", SUMIF(OUTPUT!O$20:Y$20, "CLO9", OUTPUT!O195:Y195) / OUTPUT!AM$14),
IF(AND('PRINTABLE (per grading)'!H$16="OUTPUT", 'PRINTABLE (per grading)'!B$13="Final"), IF(ISERROR(SUMIF(OUTPUT!AA$20:AI$20, "CLO9", OUTPUT!AA195:AI195) / OUTPUT!AN$14), "", SUMIF(OUTPUT!AA$20:AI$20, "CLO9", OUTPUT!AA195:AI195) / OUTPUT!AN$14),
"")))))),"")</f>
        <v/>
      </c>
      <c r="BD193" s="286" t="str">
        <f aca="false">IF(B193&lt;&gt;"",IF(BC193="","",IF(BC193&lt;0.5,1,IF(AND(BC193&gt;=0.5,BC193&lt;P$10),2,IF(BC193&gt;=P$10,3)))),"")</f>
        <v/>
      </c>
      <c r="BE193" s="287" t="str">
        <f aca="false">IF(B193 &lt;&gt; "",IFERROR(IF(AVERAGE(BA193,BC193)&gt;=P$10,"Y","N"),""),"")</f>
        <v/>
      </c>
      <c r="BF193" s="194" t="str">
        <f aca="false">IF(B193 &lt;&gt; "", IFERROR(IF(C$16 = "PRELIM", SUMIF('Database (LECTURE-RES-PRAC)'!D$14:AG$14, "CLO10", 'Database (LECTURE-RES-PRAC)'!D190:AG190) / 'Grade computation'!F$13, IF(C$16 = "MIDTERM", SUMIF('Database (LECTURE-RES-PRAC)'!AJ$14:BM$14, "CLO10", 'Database (LECTURE-RES-PRAC)'!AJ190:BM190) / 'Grade computation'!G$13, IF(C$16 = "FINAL", SUMIF('Database (LECTURE-RES-PRAC)'!BP$14:CS$14, "CLO10", 'Database (LECTURE-RES-PRAC)'!BP190:CS190) / 'Grade computation'!H$13,""))),""),"")</f>
        <v/>
      </c>
      <c r="BG193" s="286" t="str">
        <f aca="false">IF(B193&lt;&gt;"",IF(BF193="","",IF(BF193&lt;0.5,1,IF(AND(BF193&gt;=0.5,BF193&lt;P$10),2,IF(BF193&gt;=P$10,3)))),"")</f>
        <v/>
      </c>
      <c r="BH193" s="194" t="str">
        <f aca="false">IF(B193 &lt;&gt; "",IF(AND('PRINTABLE (per grading)'!H$16="EXAM", 'PRINTABLE (per grading)'!B$13="Prelim"), IF(ISERROR(SUMIF('Exam (LECTURE ONLY)'!D$20:M$20, "CLO10", 'Exam (LECTURE ONLY)'!D195:M195) / 'Exam (LECTURE ONLY)'!AL$15), "", SUMIF('Exam (LECTURE ONLY)'!D$20:M$20, "CLO10", 'Exam (LECTURE ONLY)'!D195:M195) /'Exam (LECTURE ONLY)'!AL$15),
IF(AND('PRINTABLE (per grading)'!H$16="EXAM", 'PRINTABLE (per grading)'!B$13="Midterm"), IF(ISERROR(SUMIF('Exam (LECTURE ONLY)'!O$20:X$20, "CLO10", 'Exam (LECTURE ONLY)'!O195:X195) / 'Exam (LECTURE ONLY)'!AM$15), "", SUMIF('Exam (LECTURE ONLY)'!O$20:X$20, "CLO10", 'Exam (LECTURE ONLY)'!O195:X195) / 'Exam (LECTURE ONLY)'!AM$15),
IF(AND('PRINTABLE (per grading)'!H$16="EXAM", 'PRINTABLE (per grading)'!B$13="Final"), IF(ISERROR(SUMIF('Exam (LECTURE ONLY)'!Z$20:AI$20, "CLO10", 'Exam (LECTURE ONLY)'!Z195:AI195) / 'Exam (LECTURE ONLY)'!AN$15), "", SUMIF('Exam (LECTURE ONLY)'!Z$20:AI$20, "CLO10", 'Exam (LECTURE ONLY)'!Z195:AI195) / 'Exam (LECTURE ONLY)'!AN$15),
IF(AND('PRINTABLE (per grading)'!H$16="OUTPUT", 'PRINTABLE (per grading)'!B$13="Prelim"), IF(ISERROR(SUMIF(OUTPUT!C$20:M$20, "CLO10", OUTPUT!C195:M195) / OUTPUT!AL$15), "", SUMIF(OUTPUT!C$20:M$20, "CLO10", OUTPUT!C195:M195) / OUTPUT!AL$15),
IF(AND('PRINTABLE (per grading)'!H$16="OUTPUT", 'PRINTABLE (per grading)'!B$13="Midterm"), IF(ISERROR(SUMIF(OUTPUT!O$20:Y$20, "CLO10", OUTPUT!O195:Y195) / OUTPUT!AM$15), "", SUMIF(OUTPUT!O$20:Y$20, "CLO10", OUTPUT!O195:Y195) / OUTPUT!AM$15),
IF(AND('PRINTABLE (per grading)'!H$16="OUTPUT", 'PRINTABLE (per grading)'!B$13="Final"), IF(ISERROR(SUMIF(OUTPUT!AA$20:AI$20, "CLO10", OUTPUT!AA195:AI195) / OUTPUT!AN$15), "", SUMIF(OUTPUT!AA$20:AI$20, "CLO10", OUTPUT!AA195:AI195) / OUTPUT!AN$15),
"")))))),"")</f>
        <v/>
      </c>
      <c r="BI193" s="286" t="str">
        <f aca="false">IF(B193&lt;&gt;"",IF(BH193="","",IF(BH193&lt;0.5,1,IF(AND(BH193&gt;=0.5,BH193&lt;P$10),2,IF(BH193&gt;=P$10,3)))),"")</f>
        <v/>
      </c>
      <c r="BJ193" s="287" t="str">
        <f aca="false">IF(B193 &lt;&gt; "",IFERROR(IF(AVERAGE(BF193,BH193)&gt;=P$10,"Y","N"),""),"")</f>
        <v/>
      </c>
      <c r="BK193" s="8"/>
    </row>
    <row r="194" customFormat="false" ht="19.5" hidden="false" customHeight="true" outlineLevel="0" collapsed="false">
      <c r="A194" s="228" t="str">
        <f aca="false">IF(ISBLANK('Database (LECTURE-RES-PRAC)'!A191),"",'Database (LECTURE-RES-PRAC)'!A191)</f>
        <v/>
      </c>
      <c r="B194" s="229" t="str">
        <f aca="false">IF(ISBLANK('Database (LECTURE-RES-PRAC)'!B191),"",'Database (LECTURE-RES-PRAC)'!B191)</f>
        <v/>
      </c>
      <c r="C194" s="230" t="str">
        <f aca="false">IF(B194&lt;&gt;"",IF(C$16="PRELIM",'Grade computation'!C194, IF(C$16="MIDTERM",'Grade computation'!K194, IF(C$16="FINAL",'Grade computation'!S194,""))),"")</f>
        <v/>
      </c>
      <c r="D194" s="231" t="str">
        <f aca="false">IF(B194&lt;&gt;"",IFERROR(IF(B$11="80-20", (((C194/C$19)*X$6)+X$7)*D$18, IF(B$11="60-40", (((C194/C$19)*Y$6)+Y$7)*D$18, 0)),0),"")</f>
        <v/>
      </c>
      <c r="E194" s="230" t="str">
        <f aca="false">IF(B194&lt;&gt;"", IF(C$16="PRELIM",'Grade computation'!E194, IF(C$16="MIDTERM",'Grade computation'!M194, IF(C$16="FINAL",'Grade computation'!U194,""))),"")</f>
        <v/>
      </c>
      <c r="F194" s="232" t="str">
        <f aca="false">IF(B194&lt;&gt;"",IFERROR(IF(B$11="80-20", (((E194/E$19)*X$6)+X$7)*F$18, IF(B$11="60-40", (((E194/E$19)*Y$6)+Y$7)*F$18, 0)),0),"")</f>
        <v/>
      </c>
      <c r="G194" s="233" t="str">
        <f aca="false">IF(B194&lt;&gt;"",IFERROR((D194+F194),0),"")</f>
        <v/>
      </c>
      <c r="H194" s="234" t="str">
        <f aca="false">IF(B194&lt;&gt;"",IF(C$16="PRELIM", 'Grade computation'!H194, IF(C$16="MIDTERM", 'Grade computation'!P194, IF(C$16="FINAL",'Grade computation'!X194, ""))),"")</f>
        <v/>
      </c>
      <c r="I194" s="233" t="str">
        <f aca="false">IF(B194&lt;&gt;"",IFERROR(IF(B$11="80-20", (((H194/H$19)*X$6)+X$7)*I$19, IF(B$11="60-40", (((H194/H$19)*Y$6)+Y$7)*I$19, 0)),0),"")</f>
        <v/>
      </c>
      <c r="J194" s="237" t="str">
        <f aca="false">IFERROR((G194+I194),"")</f>
        <v/>
      </c>
      <c r="K194" s="183" t="str">
        <f aca="false">IFERROR(IF(J194="","",IF(J194&gt;=75,"PASSED","FAILED")),"")</f>
        <v/>
      </c>
      <c r="L194" s="183"/>
      <c r="M194" s="194" t="str">
        <f aca="false">IF(B194 &lt;&gt; "", IFERROR(IF(C$16 = "PRELIM", SUMIF('Database (LECTURE-RES-PRAC)'!D$14:AG$14, "CLO1", 'Database (LECTURE-RES-PRAC)'!D191:AG191) / 'Grade computation'!F$4, IF(C$16 = "MIDTERM", SUMIF('Database (LECTURE-RES-PRAC)'!AJ$14:BM$14, "CLO1", 'Database (LECTURE-RES-PRAC)'!AJ191:BM191) / 'Grade computation'!G$4, IF(C$16 = "FINAL", SUMIF('Database (LECTURE-RES-PRAC)'!BP$14:CS$14, "CLO1", 'Database (LECTURE-RES-PRAC)'!BP191:CS191) / 'Grade computation'!H$4,""))),""),"")</f>
        <v/>
      </c>
      <c r="N194" s="286" t="str">
        <f aca="false">IF(B194&lt;&gt;"",IF(M194="","",IF(M194&lt;0.5,1,IF(AND(M194&gt;=0.5,M194&lt;P$10),2,IF(M194&gt;=P$10,3)))),"")</f>
        <v/>
      </c>
      <c r="O194" s="194" t="str">
        <f aca="false">IF(B194 &lt;&gt; "",IF(AND('PRINTABLE (per grading)'!H$16="EXAM", 'PRINTABLE (per grading)'!B$13="Prelim"), IF(ISERROR(SUMIF('Exam (LECTURE ONLY)'!D$20:M$20, "CLO1", 'Exam (LECTURE ONLY)'!D196:M196) / 'Exam (LECTURE ONLY)'!AL$6), "", SUMIF('Exam (LECTURE ONLY)'!D$20:M$20, "CLO1", 'Exam (LECTURE ONLY)'!D196:M196) /'Exam (LECTURE ONLY)'!AL$6),
IF(AND('PRINTABLE (per grading)'!H$16="EXAM", 'PRINTABLE (per grading)'!B$13="Midterm"), IF(ISERROR(SUMIF('Exam (LECTURE ONLY)'!O$20:X$20, "CLO1", 'Exam (LECTURE ONLY)'!O196:X196) / 'Exam (LECTURE ONLY)'!AM$6), "", SUMIF('Exam (LECTURE ONLY)'!O$20:X$20, "CLO1", 'Exam (LECTURE ONLY)'!O196:X196) / 'Exam (LECTURE ONLY)'!AM$6),
IF(AND('PRINTABLE (per grading)'!H$16="EXAM", 'PRINTABLE (per grading)'!B$13="Final"), IF(ISERROR(SUMIF('Exam (LECTURE ONLY)'!Z$20:AI$20, "CLO1", 'Exam (LECTURE ONLY)'!Z196:AI196) / 'Exam (LECTURE ONLY)'!AN$6), "", SUMIF('Exam (LECTURE ONLY)'!Z$20:AI$20, "CLO1", 'Exam (LECTURE ONLY)'!Z196:AI196) / 'Exam (LECTURE ONLY)'!AN$6),
IF(AND('PRINTABLE (per grading)'!H$16="OUTPUT", 'PRINTABLE (per grading)'!B$13="Prelim"), IF(ISERROR(SUMIF(OUTPUT!C$20:M$20, "CLO1", OUTPUT!C196:M196) / OUTPUT!AL$6), "", SUMIF(OUTPUT!C$20:M$20, "CLO1", OUTPUT!C196:M196) / OUTPUT!AL$6),
IF(AND('PRINTABLE (per grading)'!H$16="OUTPUT", 'PRINTABLE (per grading)'!B$13="Midterm"), IF(ISERROR(SUMIF(OUTPUT!O$20:Y$20, "CLO1", OUTPUT!O196:Y196) / OUTPUT!AM$6), "", SUMIF(OUTPUT!O$20:Y$20, "CLO1", OUTPUT!O196:Y196) / OUTPUT!AM$6),
IF(AND('PRINTABLE (per grading)'!H$16="OUTPUT", 'PRINTABLE (per grading)'!B$13="Final"), IF(ISERROR(SUMIF(OUTPUT!AA$20:AI$20, "CLO1", OUTPUT!AA196:AI196) / OUTPUT!AN$6), "", SUMIF(OUTPUT!AA$20:AI$20, "CLO1", OUTPUT!AA196:AI196) / OUTPUT!AN$6),
"")))))),"")</f>
        <v/>
      </c>
      <c r="P194" s="286" t="str">
        <f aca="false">IF(B194&lt;&gt;"",IF(O194="","",IF(O194&lt;0.5,1,IF(AND(O194&gt;=0.5,O194&lt;P$10),2,IF(O194&gt;=P$10,3)))),"")</f>
        <v/>
      </c>
      <c r="Q194" s="287" t="str">
        <f aca="false">IF(B194 &lt;&gt; "",IFERROR(IF(AVERAGE(M194,O194)&gt;=P$10,"Y","N"),""),"")</f>
        <v/>
      </c>
      <c r="R194" s="194" t="str">
        <f aca="false">IF(B194 &lt;&gt; "", IFERROR(IF(C$16 = "PRELIM", SUMIF('Database (LECTURE-RES-PRAC)'!D$14:AG$14, "CLO2", 'Database (LECTURE-RES-PRAC)'!D191:AG191) / 'Grade computation'!F$5, IF(C$16 = "MIDTERM", SUMIF('Database (LECTURE-RES-PRAC)'!AJ$14:BM$14, "CLO2", 'Database (LECTURE-RES-PRAC)'!AJ191:BM191) / 'Grade computation'!G$5, IF(C$16 = "FINAL", SUMIF('Database (LECTURE-RES-PRAC)'!BP$14:CS$14, "CLO2", 'Database (LECTURE-RES-PRAC)'!BP191:CS191) / 'Grade computation'!H$5,""))),""),"")</f>
        <v/>
      </c>
      <c r="S194" s="286" t="str">
        <f aca="false">IF(B194&lt;&gt;"",IF(R194="","",IF(R194&lt;0.5,1,IF(AND(R194&gt;=0.5,R194&lt;P$10),2,IF(R194&gt;=P$10,3)))),"")</f>
        <v/>
      </c>
      <c r="T194" s="194" t="str">
        <f aca="false">IF(B194 &lt;&gt; "",IF(AND('PRINTABLE (per grading)'!H$16="EXAM", 'PRINTABLE (per grading)'!B$13="Prelim"), IF(ISERROR(SUMIF('Exam (LECTURE ONLY)'!D$20:M$20, "CLO2", 'Exam (LECTURE ONLY)'!D196:M196) / 'Exam (LECTURE ONLY)'!AL$7), "", SUMIF('Exam (LECTURE ONLY)'!D$20:M$20, "CLO2", 'Exam (LECTURE ONLY)'!D196:M196) /'Exam (LECTURE ONLY)'!AL$7),
IF(AND('PRINTABLE (per grading)'!H$16="EXAM", 'PRINTABLE (per grading)'!B$13="Midterm"), IF(ISERROR(SUMIF('Exam (LECTURE ONLY)'!O$20:X$20, "CLO2", 'Exam (LECTURE ONLY)'!O196:X196) / 'Exam (LECTURE ONLY)'!AM$7), "", SUMIF('Exam (LECTURE ONLY)'!O$20:X$20, "CLO2", 'Exam (LECTURE ONLY)'!O196:X196) / 'Exam (LECTURE ONLY)'!AM$7),
IF(AND('PRINTABLE (per grading)'!H$16="EXAM", 'PRINTABLE (per grading)'!B$13="Final"), IF(ISERROR(SUMIF('Exam (LECTURE ONLY)'!Z$20:AI$20, "CLO2", 'Exam (LECTURE ONLY)'!Z196:AI196) / 'Exam (LECTURE ONLY)'!AN$7), "", SUMIF('Exam (LECTURE ONLY)'!Z$20:AI$20, "CLO2", 'Exam (LECTURE ONLY)'!Z196:AI196) / 'Exam (LECTURE ONLY)'!AN$7),
IF(AND('PRINTABLE (per grading)'!H$16="OUTPUT", 'PRINTABLE (per grading)'!B$13="Prelim"), IF(ISERROR(SUMIF(OUTPUT!C$20:M$20, "CLO2", OUTPUT!C196:M196) / OUTPUT!AL$7), "", SUMIF(OUTPUT!C$20:M$20, "CLO2", OUTPUT!C196:M196) / OUTPUT!AL$7),
IF(AND('PRINTABLE (per grading)'!H$16="OUTPUT", 'PRINTABLE (per grading)'!B$13="Midterm"), IF(ISERROR(SUMIF(OUTPUT!O$20:Y$20, "CLO2", OUTPUT!O196:Y196) / OUTPUT!AM$7), "", SUMIF(OUTPUT!O$20:Y$20, "CLO2", OUTPUT!O196:Y196) / OUTPUT!AM$7),
IF(AND('PRINTABLE (per grading)'!H$16="OUTPUT", 'PRINTABLE (per grading)'!B$13="Final"), IF(ISERROR(SUMIF(OUTPUT!AA$20:AI$20, "CLO2", OUTPUT!AA196:AI196) / OUTPUT!AN$7), "", SUMIF(OUTPUT!AA$20:AI$20, "CLO2", OUTPUT!AA196:AI196) / OUTPUT!AN$7),
"")))))),"")</f>
        <v/>
      </c>
      <c r="U194" s="286" t="str">
        <f aca="false">IF(B194&lt;&gt;"",IF(T194="","",IF(T194&lt;0.5,1,IF(AND(T194&gt;=0.5,T194&lt;P$10),2,IF(T194&gt;=P$10,3)))),"")</f>
        <v/>
      </c>
      <c r="V194" s="287" t="str">
        <f aca="false">IF(B194 &lt;&gt; "",IFERROR(IF(AVERAGE(R194,T194)&gt;=P$10,"Y","N"),""),"")</f>
        <v/>
      </c>
      <c r="W194" s="194" t="str">
        <f aca="false">IF(B194 &lt;&gt; "", IFERROR(IF(C$16 = "PRELIM", SUMIF('Database (LECTURE-RES-PRAC)'!D$14:AG$14, "CLO3", 'Database (LECTURE-RES-PRAC)'!D191:AG191) / 'Grade computation'!F$6, IF(C$16 = "MIDTERM", SUMIF('Database (LECTURE-RES-PRAC)'!AJ$14:BM$14, "CLO3", 'Database (LECTURE-RES-PRAC)'!AJ191:BM191) / 'Grade computation'!G$6, IF(C$16 = "FINAL", SUMIF('Database (LECTURE-RES-PRAC)'!BP$14:CS$14, "CLO3", 'Database (LECTURE-RES-PRAC)'!BP191:CS191) / 'Grade computation'!H$6,""))),""),"")</f>
        <v/>
      </c>
      <c r="X194" s="286" t="str">
        <f aca="false">IF(B194&lt;&gt;"",IF(W194="","",IF(W194&lt;0.5,1,IF(AND(W194&gt;=0.5,W194&lt;P$10),2,IF(W194&gt;=P$10,3)))),"")</f>
        <v/>
      </c>
      <c r="Y194" s="194" t="str">
        <f aca="false">IF(B194 &lt;&gt; "",IF(AND('PRINTABLE (per grading)'!H$16="EXAM", 'PRINTABLE (per grading)'!B$13="Prelim"), IF(ISERROR(SUMIF('Exam (LECTURE ONLY)'!D$20:M$20, "CLO3", 'Exam (LECTURE ONLY)'!D196:M196) / 'Exam (LECTURE ONLY)'!AL$8), "", SUMIF('Exam (LECTURE ONLY)'!D$20:M$20, "CLO3", 'Exam (LECTURE ONLY)'!D196:M196) /'Exam (LECTURE ONLY)'!AL$8),
IF(AND('PRINTABLE (per grading)'!H$16="EXAM", 'PRINTABLE (per grading)'!B$13="Midterm"), IF(ISERROR(SUMIF('Exam (LECTURE ONLY)'!O$20:X$20, "CLO3", 'Exam (LECTURE ONLY)'!O196:X196) / 'Exam (LECTURE ONLY)'!AM$8), "", SUMIF('Exam (LECTURE ONLY)'!O$20:X$20, "CLO3", 'Exam (LECTURE ONLY)'!O196:X196) / 'Exam (LECTURE ONLY)'!AM$8),
IF(AND('PRINTABLE (per grading)'!H$16="EXAM", 'PRINTABLE (per grading)'!B$13="Final"), IF(ISERROR(SUMIF('Exam (LECTURE ONLY)'!Z$20:AI$20, "CLO3", 'Exam (LECTURE ONLY)'!Z196:AI196) / 'Exam (LECTURE ONLY)'!AN$8), "", SUMIF('Exam (LECTURE ONLY)'!Z$20:AI$20, "CLO3", 'Exam (LECTURE ONLY)'!Z196:AI196) / 'Exam (LECTURE ONLY)'!AN$8),
IF(AND('PRINTABLE (per grading)'!H$16="OUTPUT", 'PRINTABLE (per grading)'!B$13="Prelim"), IF(ISERROR(SUMIF(OUTPUT!C$20:M$20, "CLO3", OUTPUT!C196:M196) / OUTPUT!AL$8), "", SUMIF(OUTPUT!C$20:M$20, "CLO3", OUTPUT!C196:M196) / OUTPUT!AL$8),
IF(AND('PRINTABLE (per grading)'!H$16="OUTPUT", 'PRINTABLE (per grading)'!B$13="Midterm"), IF(ISERROR(SUMIF(OUTPUT!O$20:Y$20, "CLO3", OUTPUT!O196:Y196) / OUTPUT!AM$8), "", SUMIF(OUTPUT!O$20:Y$20, "CLO3", OUTPUT!O196:Y196) / OUTPUT!AM$8),
IF(AND('PRINTABLE (per grading)'!H$16="OUTPUT", 'PRINTABLE (per grading)'!B$13="Final"), IF(ISERROR(SUMIF(OUTPUT!AA$20:AI$20, "CLO3", OUTPUT!AA196:AI196) / OUTPUT!AN$8), "", SUMIF(OUTPUT!AA$20:AI$20, "CLO3", OUTPUT!AA196:AI196) / OUTPUT!AN$8),
"" )))))),"")</f>
        <v/>
      </c>
      <c r="Z194" s="286" t="str">
        <f aca="false">IF(B194&lt;&gt;"",IF(Y194="","",IF(Y194&lt;0.5,1,IF(AND(Y194&gt;=0.5,Y194&lt;P$10),2,IF(Y194&gt;=P$10,3)))),"")</f>
        <v/>
      </c>
      <c r="AA194" s="287" t="str">
        <f aca="false">IF(B194 &lt;&gt; "",IFERROR(IF(AVERAGE(W194,Y194)&gt;=P$10,"Y","N"),""),"")</f>
        <v/>
      </c>
      <c r="AB194" s="194" t="str">
        <f aca="false">IF(B194 &lt;&gt; "", IFERROR(IF(C$16 = "PRELIM", SUMIF('Database (LECTURE-RES-PRAC)'!D$14:AG$14, "CLO4", 'Database (LECTURE-RES-PRAC)'!D191:AG191) / 'Grade computation'!F$7, IF(C$16 = "MIDTERM", SUMIF('Database (LECTURE-RES-PRAC)'!AJ$14:BM$14, "CLO4", 'Database (LECTURE-RES-PRAC)'!AJ191:BM191) / 'Grade computation'!G$7, IF(C$16 = "FINAL", SUMIF('Database (LECTURE-RES-PRAC)'!BP$14:CS$14, "CLO4", 'Database (LECTURE-RES-PRAC)'!BP191:CS191) / 'Grade computation'!H$7,""))),""),"")</f>
        <v/>
      </c>
      <c r="AC194" s="286" t="str">
        <f aca="false">IF(B194&lt;&gt;"",IF(AB194="","",IF(AB194&lt;0.5,1,IF(AND(AB194&gt;=0.5,AB194&lt;P$10),2,IF(AB194&gt;=P$10,3)))),"")</f>
        <v/>
      </c>
      <c r="AD194" s="194" t="str">
        <f aca="false">IF(B194 &lt;&gt; "",IF(AND('PRINTABLE (per grading)'!H$16="EXAM", 'PRINTABLE (per grading)'!B$13="Prelim"), IF(ISERROR(SUMIF('Exam (LECTURE ONLY)'!D$20:M$20, "CLO4", 'Exam (LECTURE ONLY)'!D196:M196) / 'Exam (LECTURE ONLY)'!AL$9), "", SUMIF('Exam (LECTURE ONLY)'!D$20:M$20, "CLO4", 'Exam (LECTURE ONLY)'!D196:M196) /'Exam (LECTURE ONLY)'!AL$9),
IF(AND('PRINTABLE (per grading)'!H$16="EXAM", 'PRINTABLE (per grading)'!B$13="Midterm"), IF(ISERROR(SUMIF('Exam (LECTURE ONLY)'!O$20:X$20, "CLO4", 'Exam (LECTURE ONLY)'!O196:X196) / 'Exam (LECTURE ONLY)'!AM$9), "", SUMIF('Exam (LECTURE ONLY)'!O$20:X$20, "CLO4", 'Exam (LECTURE ONLY)'!O196:X196) / 'Exam (LECTURE ONLY)'!AM$9),
IF(AND('PRINTABLE (per grading)'!H$16="EXAM", 'PRINTABLE (per grading)'!B$13="Final"), IF(ISERROR(SUMIF('Exam (LECTURE ONLY)'!Z$20:AI$20, "CLO4", 'Exam (LECTURE ONLY)'!Z196:AI196) / 'Exam (LECTURE ONLY)'!AN$9), "", SUMIF('Exam (LECTURE ONLY)'!Z$20:AI$20, "CLO4", 'Exam (LECTURE ONLY)'!Z196:AI196) / 'Exam (LECTURE ONLY)'!AN$9),
IF(AND('PRINTABLE (per grading)'!H$16="OUTPUT", 'PRINTABLE (per grading)'!B$13="Prelim"), IF(ISERROR(SUMIF(OUTPUT!C$20:M$20, "CLO4", OUTPUT!C196:M196) / OUTPUT!AL$9), "", SUMIF(OUTPUT!C$20:M$20, "CLO4", OUTPUT!C196:M196) / OUTPUT!AL$9),
IF(AND('PRINTABLE (per grading)'!H$16="OUTPUT", 'PRINTABLE (per grading)'!B$13="Midterm"), IF(ISERROR(SUMIF(OUTPUT!O$20:Y$20, "CLO4", OUTPUT!O196:Y196) / OUTPUT!AM$9), "", SUMIF(OUTPUT!O$20:Y$20, "CLO4", OUTPUT!O196:Y196) / OUTPUT!AM$9),
IF(AND('PRINTABLE (per grading)'!H$16="OUTPUT", 'PRINTABLE (per grading)'!B$13="Final"), IF(ISERROR(SUMIF(OUTPUT!AA$20:AI$20, "CLO4", OUTPUT!AA196:AI196) / OUTPUT!AN$9), "", SUMIF(OUTPUT!AA$20:AI$20, "CLO4", OUTPUT!AA196:AI196) / OUTPUT!AN$9),
"")))))),"")</f>
        <v/>
      </c>
      <c r="AE194" s="286" t="str">
        <f aca="false">IF(B194&lt;&gt;"",IF(AD194="","",IF(AD194&lt;0.5,1,IF(AND(AD194&gt;=0.5,AD194&lt;P$10),2,IF(AD194&gt;=P$10,3)))),"")</f>
        <v/>
      </c>
      <c r="AF194" s="287" t="str">
        <f aca="false">IF(B194 &lt;&gt; "",IFERROR(IF(AVERAGE(AB194,AD194)&gt;=P$10,"Y","N"),""),"")</f>
        <v/>
      </c>
      <c r="AG194" s="194" t="str">
        <f aca="false">IF(B194 &lt;&gt; "", IFERROR(IF(C$16 = "PRELIM", SUMIF('Database (LECTURE-RES-PRAC)'!D$14:AG$14, "CLO5", 'Database (LECTURE-RES-PRAC)'!D191:AG191) / 'Grade computation'!F$8, IF(C$16 = "MIDTERM", SUMIF('Database (LECTURE-RES-PRAC)'!AJ$14:BM$14, "CLO5", 'Database (LECTURE-RES-PRAC)'!AJ191:BM191) / 'Grade computation'!G$8, IF(C$16 = "FINAL", SUMIF('Database (LECTURE-RES-PRAC)'!BP$14:CS$14, "CLO5", 'Database (LECTURE-RES-PRAC)'!BP191:CS191) / 'Grade computation'!H$8,""))),""),"")</f>
        <v/>
      </c>
      <c r="AH194" s="286" t="str">
        <f aca="false">IF(B194&lt;&gt;"",IF(AG194="","",IF(AG194&lt;0.5,1,IF(AND(AG194&gt;=0.5,AG194&lt;P$10),2,IF(AG194&gt;=P$10,3)))),"")</f>
        <v/>
      </c>
      <c r="AI194" s="194" t="str">
        <f aca="false">IF(B194 &lt;&gt; "",IF(AND('PRINTABLE (per grading)'!H$16="EXAM", 'PRINTABLE (per grading)'!B$13="Prelim"), IF(ISERROR(SUMIF('Exam (LECTURE ONLY)'!D$20:M$20, "CLO5", 'Exam (LECTURE ONLY)'!D196:M196) / 'Exam (LECTURE ONLY)'!AL$10), "", SUMIF('Exam (LECTURE ONLY)'!D$20:M$20, "CLO5", 'Exam (LECTURE ONLY)'!D196:M196) /'Exam (LECTURE ONLY)'!AL$10),
IF(AND('PRINTABLE (per grading)'!H$16="EXAM", 'PRINTABLE (per grading)'!B$13="Midterm"), IF(ISERROR(SUMIF('Exam (LECTURE ONLY)'!O$20:X$20, "CLO5", 'Exam (LECTURE ONLY)'!O196:X196) / 'Exam (LECTURE ONLY)'!AM$10), "", SUMIF('Exam (LECTURE ONLY)'!O$20:X$20, "CLO5", 'Exam (LECTURE ONLY)'!O196:X196) / 'Exam (LECTURE ONLY)'!AM$10),
IF(AND('PRINTABLE (per grading)'!H$16="EXAM", 'PRINTABLE (per grading)'!B$13="Final"), IF(ISERROR(SUMIF('Exam (LECTURE ONLY)'!Z$20:AI$20, "CLO5", 'Exam (LECTURE ONLY)'!Z196:AI196) / 'Exam (LECTURE ONLY)'!AN$10), "", SUMIF('Exam (LECTURE ONLY)'!Z$20:AI$20, "CLO5", 'Exam (LECTURE ONLY)'!Z196:AI196) / 'Exam (LECTURE ONLY)'!AN$10),
IF(AND('PRINTABLE (per grading)'!H$16="OUTPUT", 'PRINTABLE (per grading)'!B$13="Prelim"), IF(ISERROR(SUMIF(OUTPUT!C$20:M$20, "CLO5", OUTPUT!C196:M196) / OUTPUT!AL$10), "", SUMIF(OUTPUT!C$20:M$20, "CLO5", OUTPUT!C196:M196) / OUTPUT!AL$10),
IF(AND('PRINTABLE (per grading)'!H$16="OUTPUT", 'PRINTABLE (per grading)'!B$13="Midterm"), IF(ISERROR(SUMIF(OUTPUT!O$20:Y$20, "CLO5", OUTPUT!O196:Y196) / OUTPUT!AM$10), "", SUMIF(OUTPUT!O$20:Y$20, "CLO5", OUTPUT!O196:Y196) / OUTPUT!AM$10),
IF(AND('PRINTABLE (per grading)'!H$16="OUTPUT", 'PRINTABLE (per grading)'!B$13="Final"), IF(ISERROR(SUMIF(OUTPUT!AA$20:AI$20, "CLO5", OUTPUT!AA196:AI196) / OUTPUT!AN$10), "", SUMIF(OUTPUT!AA$20:AI$20, "CLO5", OUTPUT!AA196:AI196) / OUTPUT!AN$10),
"")))))),"")</f>
        <v/>
      </c>
      <c r="AJ194" s="286" t="str">
        <f aca="false">IF(B194&lt;&gt;"",IF(AI194="","",IF(AI194&lt;0.5,1,IF(AND(AI194&gt;=0.5,AI194&lt;P$10),2,IF(AI194&gt;=P$10,3)))),"")</f>
        <v/>
      </c>
      <c r="AK194" s="287" t="str">
        <f aca="false">IF(B194 &lt;&gt; "",IFERROR(IF(AVERAGE(AG194,AI194)&gt;=P$10,"Y","N"),""),"")</f>
        <v/>
      </c>
      <c r="AL194" s="194" t="str">
        <f aca="false">IF(B194 &lt;&gt; "", IFERROR(IF(C$16 = "PRELIM", SUMIF('Database (LECTURE-RES-PRAC)'!D$14:AG$14, "CLO6", 'Database (LECTURE-RES-PRAC)'!D191:AG191) / 'Grade computation'!F$9, IF(C$16 = "MIDTERM", SUMIF('Database (LECTURE-RES-PRAC)'!AJ$14:BM$14, "CLO6", 'Database (LECTURE-RES-PRAC)'!AJ191:BM191) / 'Grade computation'!G$9, IF(C$16 = "FINAL", SUMIF('Database (LECTURE-RES-PRAC)'!BP$14:CS$14, "CLO6", 'Database (LECTURE-RES-PRAC)'!BP191:CS191) / 'Grade computation'!H$9,""))),""),"")</f>
        <v/>
      </c>
      <c r="AM194" s="286" t="str">
        <f aca="false">IF(B194&lt;&gt;"",IF(AL194="","",IF(AL194&lt;0.5,1,IF(AND(AL194&gt;=0.5,AL194&lt;P$10),2,IF(AL194&gt;=P$10,3)))),"")</f>
        <v/>
      </c>
      <c r="AN194" s="194" t="str">
        <f aca="false">IF(B194 &lt;&gt; "",IF(AND('PRINTABLE (per grading)'!H$16="EXAM", 'PRINTABLE (per grading)'!B$13="Prelim"), IF(ISERROR(SUMIF('Exam (LECTURE ONLY)'!D$20:M$20, "CLO6", 'Exam (LECTURE ONLY)'!D196:M196) / 'Exam (LECTURE ONLY)'!AL$11), "", SUMIF('Exam (LECTURE ONLY)'!D$20:M$20, "CLO6", 'Exam (LECTURE ONLY)'!D196:M196) /'Exam (LECTURE ONLY)'!AL$11),
IF(AND('PRINTABLE (per grading)'!H$16="EXAM", 'PRINTABLE (per grading)'!B$13="Midterm"), IF(ISERROR(SUMIF('Exam (LECTURE ONLY)'!O$20:X$20, "CLO6", 'Exam (LECTURE ONLY)'!O196:X196) / 'Exam (LECTURE ONLY)'!AM$11), "", SUMIF('Exam (LECTURE ONLY)'!O$20:X$20, "CLO6", 'Exam (LECTURE ONLY)'!O196:X196) / 'Exam (LECTURE ONLY)'!AM$11),
IF(AND('PRINTABLE (per grading)'!H$16="EXAM", 'PRINTABLE (per grading)'!B$13="Final"), IF(ISERROR(SUMIF('Exam (LECTURE ONLY)'!Z$20:AI$20, "CLO6", 'Exam (LECTURE ONLY)'!Z196:AI196) / 'Exam (LECTURE ONLY)'!AN$11), "", SUMIF('Exam (LECTURE ONLY)'!Z$20:AI$20, "CLO6", 'Exam (LECTURE ONLY)'!Z196:AI196) / 'Exam (LECTURE ONLY)'!AN$11),
IF(AND('PRINTABLE (per grading)'!H$16="OUTPUT", 'PRINTABLE (per grading)'!B$13="Prelim"), IF(ISERROR(SUMIF(OUTPUT!C$20:M$20, "CLO6", OUTPUT!C196:M196) / OUTPUT!AL$11), "", SUMIF(OUTPUT!C$20:M$20, "CLO6", OUTPUT!C196:M196) / OUTPUT!AL$11),
IF(AND('PRINTABLE (per grading)'!H$16="OUTPUT", 'PRINTABLE (per grading)'!B$13="Midterm"), IF(ISERROR(SUMIF(OUTPUT!O$20:Y$20, "CLO6", OUTPUT!O196:Y196) / OUTPUT!AM$11), "", SUMIF(OUTPUT!O$20:Y$20, "CLO6", OUTPUT!O196:Y196) / OUTPUT!AM$11),
IF(AND('PRINTABLE (per grading)'!H$16="OUTPUT", 'PRINTABLE (per grading)'!B$13="Final"), IF(ISERROR(SUMIF(OUTPUT!AA$20:AI$20, "CLO6", OUTPUT!AA196:AI196) / OUTPUT!AN$11), "", SUMIF(OUTPUT!AA$20:AI$20, "CLO6", OUTPUT!AA196:AI196) / OUTPUT!AN$11),
"")))))),"")</f>
        <v/>
      </c>
      <c r="AO194" s="286" t="str">
        <f aca="false">IF(B194&lt;&gt;"",IF(AN194="","",IF(AN194&lt;0.5,1,IF(AND(AN194&gt;=0.5,AN194&lt;P$10),2,IF(AN194&gt;=P$10,3)))),"")</f>
        <v/>
      </c>
      <c r="AP194" s="287" t="str">
        <f aca="false">IF(B194 &lt;&gt; "",IFERROR(IF(AVERAGE(AL194,AN194)&gt;=P$10,"Y","N"),""),"")</f>
        <v/>
      </c>
      <c r="AQ194" s="194" t="str">
        <f aca="false">IF(B194 &lt;&gt; "", IFERROR(IF(C$16 = "PRELIM", SUMIF('Database (LECTURE-RES-PRAC)'!D$14:AG$14, "CLO7", 'Database (LECTURE-RES-PRAC)'!D191:AG191) / 'Grade computation'!F$10, IF(C$16 = "MIDTERM", SUMIF('Database (LECTURE-RES-PRAC)'!AJ$14:BM$14, "CLO7", 'Database (LECTURE-RES-PRAC)'!AJ191:BM191) / 'Grade computation'!G$10, IF(C$16 = "FINAL", SUMIF('Database (LECTURE-RES-PRAC)'!BP$14:CS$14, "CLO7", 'Database (LECTURE-RES-PRAC)'!BP191:CS191) / 'Grade computation'!H$10,""))),""),"")</f>
        <v/>
      </c>
      <c r="AR194" s="286" t="str">
        <f aca="false">IF(B194&lt;&gt;"",IF(AQ194="","",IF(AQ194&lt;0.5,1,IF(AND(AQ194&gt;=0.5,AQ194&lt;P$10),2,IF(AQ194&gt;=P$10,3)))),"")</f>
        <v/>
      </c>
      <c r="AS194" s="194" t="str">
        <f aca="false">IF(B194 &lt;&gt; "",IF(AND('PRINTABLE (per grading)'!H$16="EXAM", 'PRINTABLE (per grading)'!B$13="Prelim"), IF(ISERROR(SUMIF('Exam (LECTURE ONLY)'!D$20:M$20, "CLO7", 'Exam (LECTURE ONLY)'!D196:M196) / 'Exam (LECTURE ONLY)'!AL$12), "", SUMIF('Exam (LECTURE ONLY)'!D$20:M$20, "CLO7", 'Exam (LECTURE ONLY)'!D196:M196) /'Exam (LECTURE ONLY)'!AL$12),
IF(AND('PRINTABLE (per grading)'!H$16="EXAM", 'PRINTABLE (per grading)'!B$13="Midterm"), IF(ISERROR(SUMIF('Exam (LECTURE ONLY)'!O$20:X$20, "CLO7", 'Exam (LECTURE ONLY)'!O196:X196) / 'Exam (LECTURE ONLY)'!AM$12), "", SUMIF('Exam (LECTURE ONLY)'!O$20:X$20, "CLO7", 'Exam (LECTURE ONLY)'!O196:X196) / 'Exam (LECTURE ONLY)'!AM$12),
IF(AND('PRINTABLE (per grading)'!H$16="EXAM", 'PRINTABLE (per grading)'!B$13="Final"), IF(ISERROR(SUMIF('Exam (LECTURE ONLY)'!Z$20:AI$20, "CLO7", 'Exam (LECTURE ONLY)'!Z196:AI196) / 'Exam (LECTURE ONLY)'!AN$12), "", SUMIF('Exam (LECTURE ONLY)'!Z$20:AI$20, "CLO7", 'Exam (LECTURE ONLY)'!Z196:AI196) / 'Exam (LECTURE ONLY)'!AN$12),
IF(AND('PRINTABLE (per grading)'!H$16="OUTPUT", 'PRINTABLE (per grading)'!B$13="Prelim"), IF(ISERROR(SUMIF(OUTPUT!C$20:M$20, "CLO7", OUTPUT!C196:M196) / OUTPUT!AL$12), "", SUMIF(OUTPUT!C$20:M$20, "CLO7", OUTPUT!C196:M196) / OUTPUT!AL$12),
IF(AND('PRINTABLE (per grading)'!H$16="OUTPUT", 'PRINTABLE (per grading)'!B$13="Midterm"), IF(ISERROR(SUMIF(OUTPUT!O$20:Y$20, "CLO7", OUTPUT!O196:Y196) / OUTPUT!AM$12), "", SUMIF(OUTPUT!O$20:Y$20, "CLO7", OUTPUT!O196:Y196) / OUTPUT!AM$12),
IF(AND('PRINTABLE (per grading)'!H$16="OUTPUT", 'PRINTABLE (per grading)'!B$13="Final"), IF(ISERROR(SUMIF(OUTPUT!AA$20:AI$20, "CLO7", OUTPUT!AA196:AI196) / OUTPUT!AN$12), "", SUMIF(OUTPUT!AA$20:AI$20, "CLO7", OUTPUT!AA196:AI196) / OUTPUT!AN$12),
"")))))),"")</f>
        <v/>
      </c>
      <c r="AT194" s="286" t="str">
        <f aca="false">IF(B194&lt;&gt;"",IF(AS194="","",IF(AS194&lt;0.5,1,IF(AND(AS194&gt;=0.5,AS194&lt;P$10),2,IF(AS194&gt;=P$10,3)))),"")</f>
        <v/>
      </c>
      <c r="AU194" s="287" t="str">
        <f aca="false">IF(B194 &lt;&gt; "",IFERROR(IF(AVERAGE(AQ194,AS194)&gt;=P$10,"Y","N"),""),"")</f>
        <v/>
      </c>
      <c r="AV194" s="194" t="str">
        <f aca="false">IF(B194 &lt;&gt; "", IFERROR(IF(C$16 = "PRELIM", SUMIF('Database (LECTURE-RES-PRAC)'!D$14:AG$14, "CLO8", 'Database (LECTURE-RES-PRAC)'!D191:AG191) / 'Grade computation'!F$11, IF(C$16 = "MIDTERM", SUMIF('Database (LECTURE-RES-PRAC)'!AJ$14:BM$14, "CLO8", 'Database (LECTURE-RES-PRAC)'!AJ191:BM191) / 'Grade computation'!G$11, IF(C$16 = "FINAL", SUMIF('Database (LECTURE-RES-PRAC)'!BP$14:CS$14, "CLO8", 'Database (LECTURE-RES-PRAC)'!BP191:CS191) / 'Grade computation'!H$11,""))),""),"")</f>
        <v/>
      </c>
      <c r="AW194" s="286" t="str">
        <f aca="false">IF(B194&lt;&gt;"",IF(AV194="","",IF(AV194&lt;0.5,1,IF(AND(AV194&gt;=0.5,AV194&lt;P$10),2,IF(AV194&gt;=P$10,3)))),"")</f>
        <v/>
      </c>
      <c r="AX194" s="194" t="str">
        <f aca="false">IF(B194 &lt;&gt; "",IF(AND('PRINTABLE (per grading)'!H$16="EXAM", 'PRINTABLE (per grading)'!B$13="Prelim"), IF(ISERROR(SUMIF('Exam (LECTURE ONLY)'!D$20:M$20, "CLO8", 'Exam (LECTURE ONLY)'!D196:M196) / 'Exam (LECTURE ONLY)'!AL$13), "", SUMIF('Exam (LECTURE ONLY)'!D$20:M$20, "CLO8", 'Exam (LECTURE ONLY)'!D196:M196) /'Exam (LECTURE ONLY)'!AL$13),
IF(AND('PRINTABLE (per grading)'!H$16="EXAM", 'PRINTABLE (per grading)'!B$13="Midterm"), IF(ISERROR(SUMIF('Exam (LECTURE ONLY)'!O$20:X$20, "CLO8", 'Exam (LECTURE ONLY)'!O196:X196) / 'Exam (LECTURE ONLY)'!AM$13), "", SUMIF('Exam (LECTURE ONLY)'!O$20:X$20, "CLO8", 'Exam (LECTURE ONLY)'!O196:X196) / 'Exam (LECTURE ONLY)'!AM$13),
IF(AND('PRINTABLE (per grading)'!H$16="EXAM", 'PRINTABLE (per grading)'!B$13="Final"), IF(ISERROR(SUMIF('Exam (LECTURE ONLY)'!Z$20:AI$20, "CLO8", 'Exam (LECTURE ONLY)'!Z196:AI196) / 'Exam (LECTURE ONLY)'!AN$13), "", SUMIF('Exam (LECTURE ONLY)'!Z$20:AI$20, "CLO8", 'Exam (LECTURE ONLY)'!Z196:AI196) / 'Exam (LECTURE ONLY)'!AN$13),
IF(AND('PRINTABLE (per grading)'!H$16="OUTPUT", 'PRINTABLE (per grading)'!B$13="Prelim"), IF(ISERROR(SUMIF(OUTPUT!C$20:M$20, "CLO8", OUTPUT!C196:M196) / OUTPUT!AL$13), "", SUMIF(OUTPUT!C$20:M$20, "CLO8", OUTPUT!C196:M196) / OUTPUT!AL$13),
IF(AND('PRINTABLE (per grading)'!H$16="OUTPUT", 'PRINTABLE (per grading)'!B$13="Midterm"), IF(ISERROR(SUMIF(OUTPUT!O$20:Y$20, "CLO8", OUTPUT!O196:Y196) / OUTPUT!AM$13), "", SUMIF(OUTPUT!O$20:Y$20, "CLO8", OUTPUT!O196:Y196) / OUTPUT!AM$13),
IF(AND('PRINTABLE (per grading)'!H$16="OUTPUT", 'PRINTABLE (per grading)'!B$13="Final"), IF(ISERROR(SUMIF(OUTPUT!AA$20:AI$20, "CLO8", OUTPUT!AA196:AI196) / OUTPUT!AN$13), "", SUMIF(OUTPUT!AA$20:AI$20, "CLO8", OUTPUT!AA196:AI196) / OUTPUT!AN$13),
"")))))),"")</f>
        <v/>
      </c>
      <c r="AY194" s="286" t="str">
        <f aca="false">IF(B194&lt;&gt;"",IF(AX194="","",IF(AX194&lt;0.5,1,IF(AND(AX194&gt;=0.5,AX194&lt;P$10),2,IF(AX194&gt;=P$10,3)))),"")</f>
        <v/>
      </c>
      <c r="AZ194" s="287" t="str">
        <f aca="false">IF(B194 &lt;&gt; "",IFERROR(IF(AVERAGE(AV194,AX194)&gt;=P$10,"Y","N"),""),"")</f>
        <v/>
      </c>
      <c r="BA194" s="194" t="str">
        <f aca="false">IF(B194 &lt;&gt; "", IFERROR(IF(C$16 = "PRELIM", SUMIF('Database (LECTURE-RES-PRAC)'!D$14:AG$14, "CLO9", 'Database (LECTURE-RES-PRAC)'!D191:AG191) / 'Grade computation'!F$12, IF(C$16 = "MIDTERM", SUMIF('Database (LECTURE-RES-PRAC)'!AJ$14:BM$14, "CLO9", 'Database (LECTURE-RES-PRAC)'!AJ191:BM191) / 'Grade computation'!G$12, IF(C$16 = "FINAL", SUMIF('Database (LECTURE-RES-PRAC)'!BP$14:CS$14, "CLO9", 'Database (LECTURE-RES-PRAC)'!BP191:CS191) / 'Grade computation'!H$12,""))),""),"")</f>
        <v/>
      </c>
      <c r="BB194" s="286" t="str">
        <f aca="false">IF(B194&lt;&gt;"",IF(BA194="","",IF(BA194&lt;0.5,1,IF(AND(BA194&gt;=0.5,BA194&lt;P$10),2,IF(BA194&gt;=P$10,3)))),"")</f>
        <v/>
      </c>
      <c r="BC194" s="194" t="str">
        <f aca="false">IF(B194 &lt;&gt; "",IF(AND('PRINTABLE (per grading)'!H$16="EXAM", 'PRINTABLE (per grading)'!B$13="Prelim"), IF(ISERROR(SUMIF('Exam (LECTURE ONLY)'!D$20:M$20, "CLO9", 'Exam (LECTURE ONLY)'!D196:M196) / 'Exam (LECTURE ONLY)'!AL$14), "", SUMIF('Exam (LECTURE ONLY)'!D$20:M$20, "CLO9", 'Exam (LECTURE ONLY)'!D196:M196) /'Exam (LECTURE ONLY)'!AL$14),
IF(AND('PRINTABLE (per grading)'!H$16="EXAM", 'PRINTABLE (per grading)'!B$13="Midterm"), IF(ISERROR(SUMIF('Exam (LECTURE ONLY)'!O$20:X$20, "CLO9", 'Exam (LECTURE ONLY)'!O196:X196) / 'Exam (LECTURE ONLY)'!AM$14), "", SUMIF('Exam (LECTURE ONLY)'!O$20:X$20, "CLO9", 'Exam (LECTURE ONLY)'!O196:X196) / 'Exam (LECTURE ONLY)'!AM$14),
IF(AND('PRINTABLE (per grading)'!H$16="EXAM", 'PRINTABLE (per grading)'!B$13="Final"), IF(ISERROR(SUMIF('Exam (LECTURE ONLY)'!Z$20:AI$20, "CLO9", 'Exam (LECTURE ONLY)'!Z196:AI196) / 'Exam (LECTURE ONLY)'!AN$14), "", SUMIF('Exam (LECTURE ONLY)'!Z$20:AI$20, "CLO9", 'Exam (LECTURE ONLY)'!Z196:AI196) / 'Exam (LECTURE ONLY)'!AN$14),
IF(AND('PRINTABLE (per grading)'!H$16="OUTPUT", 'PRINTABLE (per grading)'!B$13="Prelim"), IF(ISERROR(SUMIF(OUTPUT!C$20:M$20, "CLO9", OUTPUT!C196:M196) / OUTPUT!AL$14), "", SUMIF(OUTPUT!C$20:M$20, "CLO9", OUTPUT!C196:M196) / OUTPUT!AL$14),
IF(AND('PRINTABLE (per grading)'!H$16="OUTPUT", 'PRINTABLE (per grading)'!B$13="Midterm"), IF(ISERROR(SUMIF(OUTPUT!O$20:Y$20, "CLO9", OUTPUT!O196:Y196) / OUTPUT!AM$14), "", SUMIF(OUTPUT!O$20:Y$20, "CLO9", OUTPUT!O196:Y196) / OUTPUT!AM$14),
IF(AND('PRINTABLE (per grading)'!H$16="OUTPUT", 'PRINTABLE (per grading)'!B$13="Final"), IF(ISERROR(SUMIF(OUTPUT!AA$20:AI$20, "CLO9", OUTPUT!AA196:AI196) / OUTPUT!AN$14), "", SUMIF(OUTPUT!AA$20:AI$20, "CLO9", OUTPUT!AA196:AI196) / OUTPUT!AN$14),
"")))))),"")</f>
        <v/>
      </c>
      <c r="BD194" s="286" t="str">
        <f aca="false">IF(B194&lt;&gt;"",IF(BC194="","",IF(BC194&lt;0.5,1,IF(AND(BC194&gt;=0.5,BC194&lt;P$10),2,IF(BC194&gt;=P$10,3)))),"")</f>
        <v/>
      </c>
      <c r="BE194" s="287" t="str">
        <f aca="false">IF(B194 &lt;&gt; "",IFERROR(IF(AVERAGE(BA194,BC194)&gt;=P$10,"Y","N"),""),"")</f>
        <v/>
      </c>
      <c r="BF194" s="194" t="str">
        <f aca="false">IF(B194 &lt;&gt; "", IFERROR(IF(C$16 = "PRELIM", SUMIF('Database (LECTURE-RES-PRAC)'!D$14:AG$14, "CLO10", 'Database (LECTURE-RES-PRAC)'!D191:AG191) / 'Grade computation'!F$13, IF(C$16 = "MIDTERM", SUMIF('Database (LECTURE-RES-PRAC)'!AJ$14:BM$14, "CLO10", 'Database (LECTURE-RES-PRAC)'!AJ191:BM191) / 'Grade computation'!G$13, IF(C$16 = "FINAL", SUMIF('Database (LECTURE-RES-PRAC)'!BP$14:CS$14, "CLO10", 'Database (LECTURE-RES-PRAC)'!BP191:CS191) / 'Grade computation'!H$13,""))),""),"")</f>
        <v/>
      </c>
      <c r="BG194" s="286" t="str">
        <f aca="false">IF(B194&lt;&gt;"",IF(BF194="","",IF(BF194&lt;0.5,1,IF(AND(BF194&gt;=0.5,BF194&lt;P$10),2,IF(BF194&gt;=P$10,3)))),"")</f>
        <v/>
      </c>
      <c r="BH194" s="194" t="str">
        <f aca="false">IF(B194 &lt;&gt; "",IF(AND('PRINTABLE (per grading)'!H$16="EXAM", 'PRINTABLE (per grading)'!B$13="Prelim"), IF(ISERROR(SUMIF('Exam (LECTURE ONLY)'!D$20:M$20, "CLO10", 'Exam (LECTURE ONLY)'!D196:M196) / 'Exam (LECTURE ONLY)'!AL$15), "", SUMIF('Exam (LECTURE ONLY)'!D$20:M$20, "CLO10", 'Exam (LECTURE ONLY)'!D196:M196) /'Exam (LECTURE ONLY)'!AL$15),
IF(AND('PRINTABLE (per grading)'!H$16="EXAM", 'PRINTABLE (per grading)'!B$13="Midterm"), IF(ISERROR(SUMIF('Exam (LECTURE ONLY)'!O$20:X$20, "CLO10", 'Exam (LECTURE ONLY)'!O196:X196) / 'Exam (LECTURE ONLY)'!AM$15), "", SUMIF('Exam (LECTURE ONLY)'!O$20:X$20, "CLO10", 'Exam (LECTURE ONLY)'!O196:X196) / 'Exam (LECTURE ONLY)'!AM$15),
IF(AND('PRINTABLE (per grading)'!H$16="EXAM", 'PRINTABLE (per grading)'!B$13="Final"), IF(ISERROR(SUMIF('Exam (LECTURE ONLY)'!Z$20:AI$20, "CLO10", 'Exam (LECTURE ONLY)'!Z196:AI196) / 'Exam (LECTURE ONLY)'!AN$15), "", SUMIF('Exam (LECTURE ONLY)'!Z$20:AI$20, "CLO10", 'Exam (LECTURE ONLY)'!Z196:AI196) / 'Exam (LECTURE ONLY)'!AN$15),
IF(AND('PRINTABLE (per grading)'!H$16="OUTPUT", 'PRINTABLE (per grading)'!B$13="Prelim"), IF(ISERROR(SUMIF(OUTPUT!C$20:M$20, "CLO10", OUTPUT!C196:M196) / OUTPUT!AL$15), "", SUMIF(OUTPUT!C$20:M$20, "CLO10", OUTPUT!C196:M196) / OUTPUT!AL$15),
IF(AND('PRINTABLE (per grading)'!H$16="OUTPUT", 'PRINTABLE (per grading)'!B$13="Midterm"), IF(ISERROR(SUMIF(OUTPUT!O$20:Y$20, "CLO10", OUTPUT!O196:Y196) / OUTPUT!AM$15), "", SUMIF(OUTPUT!O$20:Y$20, "CLO10", OUTPUT!O196:Y196) / OUTPUT!AM$15),
IF(AND('PRINTABLE (per grading)'!H$16="OUTPUT", 'PRINTABLE (per grading)'!B$13="Final"), IF(ISERROR(SUMIF(OUTPUT!AA$20:AI$20, "CLO10", OUTPUT!AA196:AI196) / OUTPUT!AN$15), "", SUMIF(OUTPUT!AA$20:AI$20, "CLO10", OUTPUT!AA196:AI196) / OUTPUT!AN$15),
"")))))),"")</f>
        <v/>
      </c>
      <c r="BI194" s="286" t="str">
        <f aca="false">IF(B194&lt;&gt;"",IF(BH194="","",IF(BH194&lt;0.5,1,IF(AND(BH194&gt;=0.5,BH194&lt;P$10),2,IF(BH194&gt;=P$10,3)))),"")</f>
        <v/>
      </c>
      <c r="BJ194" s="287" t="str">
        <f aca="false">IF(B194 &lt;&gt; "",IFERROR(IF(AVERAGE(BF194,BH194)&gt;=P$10,"Y","N"),""),"")</f>
        <v/>
      </c>
      <c r="BK194" s="8"/>
    </row>
    <row r="195" customFormat="false" ht="19.5" hidden="false" customHeight="true" outlineLevel="0" collapsed="false">
      <c r="A195" s="183" t="str">
        <f aca="false">IF(ISBLANK('Database (LECTURE-RES-PRAC)'!A192),"",'Database (LECTURE-RES-PRAC)'!A192)</f>
        <v/>
      </c>
      <c r="B195" s="184" t="str">
        <f aca="false">IF(ISBLANK('Database (LECTURE-RES-PRAC)'!B192),"",'Database (LECTURE-RES-PRAC)'!B192)</f>
        <v/>
      </c>
      <c r="C195" s="230" t="str">
        <f aca="false">IF(B195&lt;&gt;"",IF(C$16="PRELIM",'Grade computation'!C195, IF(C$16="MIDTERM",'Grade computation'!K195, IF(C$16="FINAL",'Grade computation'!S195,""))),"")</f>
        <v/>
      </c>
      <c r="D195" s="231" t="str">
        <f aca="false">IF(B195&lt;&gt;"",IFERROR(IF(B$11="80-20", (((C195/C$19)*X$6)+X$7)*D$18, IF(B$11="60-40", (((C195/C$19)*Y$6)+Y$7)*D$18, 0)),0),"")</f>
        <v/>
      </c>
      <c r="E195" s="230" t="str">
        <f aca="false">IF(B195&lt;&gt;"", IF(C$16="PRELIM",'Grade computation'!E195, IF(C$16="MIDTERM",'Grade computation'!M195, IF(C$16="FINAL",'Grade computation'!U195,""))),"")</f>
        <v/>
      </c>
      <c r="F195" s="232" t="str">
        <f aca="false">IF(B195&lt;&gt;"",IFERROR(IF(B$11="80-20", (((E195/E$19)*X$6)+X$7)*F$18, IF(B$11="60-40", (((E195/E$19)*Y$6)+Y$7)*F$18, 0)),0),"")</f>
        <v/>
      </c>
      <c r="G195" s="233" t="str">
        <f aca="false">IF(B195&lt;&gt;"",IFERROR((D195+F195),0),"")</f>
        <v/>
      </c>
      <c r="H195" s="234" t="str">
        <f aca="false">IF(B195&lt;&gt;"",IF(C$16="PRELIM", 'Grade computation'!H195, IF(C$16="MIDTERM", 'Grade computation'!P195, IF(C$16="FINAL",'Grade computation'!X195, ""))),"")</f>
        <v/>
      </c>
      <c r="I195" s="233" t="str">
        <f aca="false">IF(B195&lt;&gt;"",IFERROR(IF(B$11="80-20", (((H195/H$19)*X$6)+X$7)*I$19, IF(B$11="60-40", (((H195/H$19)*Y$6)+Y$7)*I$19, 0)),0),"")</f>
        <v/>
      </c>
      <c r="J195" s="237" t="str">
        <f aca="false">IFERROR((G195+I195),"")</f>
        <v/>
      </c>
      <c r="K195" s="183" t="str">
        <f aca="false">IFERROR(IF(J195="","",IF(J195&gt;=75,"PASSED","FAILED")),"")</f>
        <v/>
      </c>
      <c r="L195" s="183"/>
      <c r="M195" s="194" t="str">
        <f aca="false">IF(B195 &lt;&gt; "", IFERROR(IF(C$16 = "PRELIM", SUMIF('Database (LECTURE-RES-PRAC)'!D$14:AG$14, "CLO1", 'Database (LECTURE-RES-PRAC)'!D192:AG192) / 'Grade computation'!F$4, IF(C$16 = "MIDTERM", SUMIF('Database (LECTURE-RES-PRAC)'!AJ$14:BM$14, "CLO1", 'Database (LECTURE-RES-PRAC)'!AJ192:BM192) / 'Grade computation'!G$4, IF(C$16 = "FINAL", SUMIF('Database (LECTURE-RES-PRAC)'!BP$14:CS$14, "CLO1", 'Database (LECTURE-RES-PRAC)'!BP192:CS192) / 'Grade computation'!H$4,""))),""),"")</f>
        <v/>
      </c>
      <c r="N195" s="286" t="str">
        <f aca="false">IF(B195&lt;&gt;"",IF(M195="","",IF(M195&lt;0.5,1,IF(AND(M195&gt;=0.5,M195&lt;P$10),2,IF(M195&gt;=P$10,3)))),"")</f>
        <v/>
      </c>
      <c r="O195" s="194" t="str">
        <f aca="false">IF(B195 &lt;&gt; "",IF(AND('PRINTABLE (per grading)'!H$16="EXAM", 'PRINTABLE (per grading)'!B$13="Prelim"), IF(ISERROR(SUMIF('Exam (LECTURE ONLY)'!D$20:M$20, "CLO1", 'Exam (LECTURE ONLY)'!D197:M197) / 'Exam (LECTURE ONLY)'!AL$6), "", SUMIF('Exam (LECTURE ONLY)'!D$20:M$20, "CLO1", 'Exam (LECTURE ONLY)'!D197:M197) /'Exam (LECTURE ONLY)'!AL$6),
IF(AND('PRINTABLE (per grading)'!H$16="EXAM", 'PRINTABLE (per grading)'!B$13="Midterm"), IF(ISERROR(SUMIF('Exam (LECTURE ONLY)'!O$20:X$20, "CLO1", 'Exam (LECTURE ONLY)'!O197:X197) / 'Exam (LECTURE ONLY)'!AM$6), "", SUMIF('Exam (LECTURE ONLY)'!O$20:X$20, "CLO1", 'Exam (LECTURE ONLY)'!O197:X197) / 'Exam (LECTURE ONLY)'!AM$6),
IF(AND('PRINTABLE (per grading)'!H$16="EXAM", 'PRINTABLE (per grading)'!B$13="Final"), IF(ISERROR(SUMIF('Exam (LECTURE ONLY)'!Z$20:AI$20, "CLO1", 'Exam (LECTURE ONLY)'!Z197:AI197) / 'Exam (LECTURE ONLY)'!AN$6), "", SUMIF('Exam (LECTURE ONLY)'!Z$20:AI$20, "CLO1", 'Exam (LECTURE ONLY)'!Z197:AI197) / 'Exam (LECTURE ONLY)'!AN$6),
IF(AND('PRINTABLE (per grading)'!H$16="OUTPUT", 'PRINTABLE (per grading)'!B$13="Prelim"), IF(ISERROR(SUMIF(OUTPUT!C$20:M$20, "CLO1", OUTPUT!C197:M197) / OUTPUT!AL$6), "", SUMIF(OUTPUT!C$20:M$20, "CLO1", OUTPUT!C197:M197) / OUTPUT!AL$6),
IF(AND('PRINTABLE (per grading)'!H$16="OUTPUT", 'PRINTABLE (per grading)'!B$13="Midterm"), IF(ISERROR(SUMIF(OUTPUT!O$20:Y$20, "CLO1", OUTPUT!O197:Y197) / OUTPUT!AM$6), "", SUMIF(OUTPUT!O$20:Y$20, "CLO1", OUTPUT!O197:Y197) / OUTPUT!AM$6),
IF(AND('PRINTABLE (per grading)'!H$16="OUTPUT", 'PRINTABLE (per grading)'!B$13="Final"), IF(ISERROR(SUMIF(OUTPUT!AA$20:AI$20, "CLO1", OUTPUT!AA197:AI197) / OUTPUT!AN$6), "", SUMIF(OUTPUT!AA$20:AI$20, "CLO1", OUTPUT!AA197:AI197) / OUTPUT!AN$6),
"")))))),"")</f>
        <v/>
      </c>
      <c r="P195" s="286" t="str">
        <f aca="false">IF(B195&lt;&gt;"",IF(O195="","",IF(O195&lt;0.5,1,IF(AND(O195&gt;=0.5,O195&lt;P$10),2,IF(O195&gt;=P$10,3)))),"")</f>
        <v/>
      </c>
      <c r="Q195" s="287" t="str">
        <f aca="false">IF(B195 &lt;&gt; "",IFERROR(IF(AVERAGE(M195,O195)&gt;=P$10,"Y","N"),""),"")</f>
        <v/>
      </c>
      <c r="R195" s="194" t="str">
        <f aca="false">IF(B195 &lt;&gt; "", IFERROR(IF(C$16 = "PRELIM", SUMIF('Database (LECTURE-RES-PRAC)'!D$14:AG$14, "CLO2", 'Database (LECTURE-RES-PRAC)'!D192:AG192) / 'Grade computation'!F$5, IF(C$16 = "MIDTERM", SUMIF('Database (LECTURE-RES-PRAC)'!AJ$14:BM$14, "CLO2", 'Database (LECTURE-RES-PRAC)'!AJ192:BM192) / 'Grade computation'!G$5, IF(C$16 = "FINAL", SUMIF('Database (LECTURE-RES-PRAC)'!BP$14:CS$14, "CLO2", 'Database (LECTURE-RES-PRAC)'!BP192:CS192) / 'Grade computation'!H$5,""))),""),"")</f>
        <v/>
      </c>
      <c r="S195" s="286" t="str">
        <f aca="false">IF(B195&lt;&gt;"",IF(R195="","",IF(R195&lt;0.5,1,IF(AND(R195&gt;=0.5,R195&lt;P$10),2,IF(R195&gt;=P$10,3)))),"")</f>
        <v/>
      </c>
      <c r="T195" s="194" t="str">
        <f aca="false">IF(B195 &lt;&gt; "",IF(AND('PRINTABLE (per grading)'!H$16="EXAM", 'PRINTABLE (per grading)'!B$13="Prelim"), IF(ISERROR(SUMIF('Exam (LECTURE ONLY)'!D$20:M$20, "CLO2", 'Exam (LECTURE ONLY)'!D197:M197) / 'Exam (LECTURE ONLY)'!AL$7), "", SUMIF('Exam (LECTURE ONLY)'!D$20:M$20, "CLO2", 'Exam (LECTURE ONLY)'!D197:M197) /'Exam (LECTURE ONLY)'!AL$7),
IF(AND('PRINTABLE (per grading)'!H$16="EXAM", 'PRINTABLE (per grading)'!B$13="Midterm"), IF(ISERROR(SUMIF('Exam (LECTURE ONLY)'!O$20:X$20, "CLO2", 'Exam (LECTURE ONLY)'!O197:X197) / 'Exam (LECTURE ONLY)'!AM$7), "", SUMIF('Exam (LECTURE ONLY)'!O$20:X$20, "CLO2", 'Exam (LECTURE ONLY)'!O197:X197) / 'Exam (LECTURE ONLY)'!AM$7),
IF(AND('PRINTABLE (per grading)'!H$16="EXAM", 'PRINTABLE (per grading)'!B$13="Final"), IF(ISERROR(SUMIF('Exam (LECTURE ONLY)'!Z$20:AI$20, "CLO2", 'Exam (LECTURE ONLY)'!Z197:AI197) / 'Exam (LECTURE ONLY)'!AN$7), "", SUMIF('Exam (LECTURE ONLY)'!Z$20:AI$20, "CLO2", 'Exam (LECTURE ONLY)'!Z197:AI197) / 'Exam (LECTURE ONLY)'!AN$7),
IF(AND('PRINTABLE (per grading)'!H$16="OUTPUT", 'PRINTABLE (per grading)'!B$13="Prelim"), IF(ISERROR(SUMIF(OUTPUT!C$20:M$20, "CLO2", OUTPUT!C197:M197) / OUTPUT!AL$7), "", SUMIF(OUTPUT!C$20:M$20, "CLO2", OUTPUT!C197:M197) / OUTPUT!AL$7),
IF(AND('PRINTABLE (per grading)'!H$16="OUTPUT", 'PRINTABLE (per grading)'!B$13="Midterm"), IF(ISERROR(SUMIF(OUTPUT!O$20:Y$20, "CLO2", OUTPUT!O197:Y197) / OUTPUT!AM$7), "", SUMIF(OUTPUT!O$20:Y$20, "CLO2", OUTPUT!O197:Y197) / OUTPUT!AM$7),
IF(AND('PRINTABLE (per grading)'!H$16="OUTPUT", 'PRINTABLE (per grading)'!B$13="Final"), IF(ISERROR(SUMIF(OUTPUT!AA$20:AI$20, "CLO2", OUTPUT!AA197:AI197) / OUTPUT!AN$7), "", SUMIF(OUTPUT!AA$20:AI$20, "CLO2", OUTPUT!AA197:AI197) / OUTPUT!AN$7),
"")))))),"")</f>
        <v/>
      </c>
      <c r="U195" s="286" t="str">
        <f aca="false">IF(B195&lt;&gt;"",IF(T195="","",IF(T195&lt;0.5,1,IF(AND(T195&gt;=0.5,T195&lt;P$10),2,IF(T195&gt;=P$10,3)))),"")</f>
        <v/>
      </c>
      <c r="V195" s="287" t="str">
        <f aca="false">IF(B195 &lt;&gt; "",IFERROR(IF(AVERAGE(R195,T195)&gt;=P$10,"Y","N"),""),"")</f>
        <v/>
      </c>
      <c r="W195" s="194" t="str">
        <f aca="false">IF(B195 &lt;&gt; "", IFERROR(IF(C$16 = "PRELIM", SUMIF('Database (LECTURE-RES-PRAC)'!D$14:AG$14, "CLO3", 'Database (LECTURE-RES-PRAC)'!D192:AG192) / 'Grade computation'!F$6, IF(C$16 = "MIDTERM", SUMIF('Database (LECTURE-RES-PRAC)'!AJ$14:BM$14, "CLO3", 'Database (LECTURE-RES-PRAC)'!AJ192:BM192) / 'Grade computation'!G$6, IF(C$16 = "FINAL", SUMIF('Database (LECTURE-RES-PRAC)'!BP$14:CS$14, "CLO3", 'Database (LECTURE-RES-PRAC)'!BP192:CS192) / 'Grade computation'!H$6,""))),""),"")</f>
        <v/>
      </c>
      <c r="X195" s="286" t="str">
        <f aca="false">IF(B195&lt;&gt;"",IF(W195="","",IF(W195&lt;0.5,1,IF(AND(W195&gt;=0.5,W195&lt;P$10),2,IF(W195&gt;=P$10,3)))),"")</f>
        <v/>
      </c>
      <c r="Y195" s="194" t="str">
        <f aca="false">IF(B195 &lt;&gt; "",IF(AND('PRINTABLE (per grading)'!H$16="EXAM", 'PRINTABLE (per grading)'!B$13="Prelim"), IF(ISERROR(SUMIF('Exam (LECTURE ONLY)'!D$20:M$20, "CLO3", 'Exam (LECTURE ONLY)'!D197:M197) / 'Exam (LECTURE ONLY)'!AL$8), "", SUMIF('Exam (LECTURE ONLY)'!D$20:M$20, "CLO3", 'Exam (LECTURE ONLY)'!D197:M197) /'Exam (LECTURE ONLY)'!AL$8),
IF(AND('PRINTABLE (per grading)'!H$16="EXAM", 'PRINTABLE (per grading)'!B$13="Midterm"), IF(ISERROR(SUMIF('Exam (LECTURE ONLY)'!O$20:X$20, "CLO3", 'Exam (LECTURE ONLY)'!O197:X197) / 'Exam (LECTURE ONLY)'!AM$8), "", SUMIF('Exam (LECTURE ONLY)'!O$20:X$20, "CLO3", 'Exam (LECTURE ONLY)'!O197:X197) / 'Exam (LECTURE ONLY)'!AM$8),
IF(AND('PRINTABLE (per grading)'!H$16="EXAM", 'PRINTABLE (per grading)'!B$13="Final"), IF(ISERROR(SUMIF('Exam (LECTURE ONLY)'!Z$20:AI$20, "CLO3", 'Exam (LECTURE ONLY)'!Z197:AI197) / 'Exam (LECTURE ONLY)'!AN$8), "", SUMIF('Exam (LECTURE ONLY)'!Z$20:AI$20, "CLO3", 'Exam (LECTURE ONLY)'!Z197:AI197) / 'Exam (LECTURE ONLY)'!AN$8),
IF(AND('PRINTABLE (per grading)'!H$16="OUTPUT", 'PRINTABLE (per grading)'!B$13="Prelim"), IF(ISERROR(SUMIF(OUTPUT!C$20:M$20, "CLO3", OUTPUT!C197:M197) / OUTPUT!AL$8), "", SUMIF(OUTPUT!C$20:M$20, "CLO3", OUTPUT!C197:M197) / OUTPUT!AL$8),
IF(AND('PRINTABLE (per grading)'!H$16="OUTPUT", 'PRINTABLE (per grading)'!B$13="Midterm"), IF(ISERROR(SUMIF(OUTPUT!O$20:Y$20, "CLO3", OUTPUT!O197:Y197) / OUTPUT!AM$8), "", SUMIF(OUTPUT!O$20:Y$20, "CLO3", OUTPUT!O197:Y197) / OUTPUT!AM$8),
IF(AND('PRINTABLE (per grading)'!H$16="OUTPUT", 'PRINTABLE (per grading)'!B$13="Final"), IF(ISERROR(SUMIF(OUTPUT!AA$20:AI$20, "CLO3", OUTPUT!AA197:AI197) / OUTPUT!AN$8), "", SUMIF(OUTPUT!AA$20:AI$20, "CLO3", OUTPUT!AA197:AI197) / OUTPUT!AN$8),
"" )))))),"")</f>
        <v/>
      </c>
      <c r="Z195" s="286" t="str">
        <f aca="false">IF(B195&lt;&gt;"",IF(Y195="","",IF(Y195&lt;0.5,1,IF(AND(Y195&gt;=0.5,Y195&lt;P$10),2,IF(Y195&gt;=P$10,3)))),"")</f>
        <v/>
      </c>
      <c r="AA195" s="287" t="str">
        <f aca="false">IF(B195 &lt;&gt; "",IFERROR(IF(AVERAGE(W195,Y195)&gt;=P$10,"Y","N"),""),"")</f>
        <v/>
      </c>
      <c r="AB195" s="194" t="str">
        <f aca="false">IF(B195 &lt;&gt; "", IFERROR(IF(C$16 = "PRELIM", SUMIF('Database (LECTURE-RES-PRAC)'!D$14:AG$14, "CLO4", 'Database (LECTURE-RES-PRAC)'!D192:AG192) / 'Grade computation'!F$7, IF(C$16 = "MIDTERM", SUMIF('Database (LECTURE-RES-PRAC)'!AJ$14:BM$14, "CLO4", 'Database (LECTURE-RES-PRAC)'!AJ192:BM192) / 'Grade computation'!G$7, IF(C$16 = "FINAL", SUMIF('Database (LECTURE-RES-PRAC)'!BP$14:CS$14, "CLO4", 'Database (LECTURE-RES-PRAC)'!BP192:CS192) / 'Grade computation'!H$7,""))),""),"")</f>
        <v/>
      </c>
      <c r="AC195" s="286" t="str">
        <f aca="false">IF(B195&lt;&gt;"",IF(AB195="","",IF(AB195&lt;0.5,1,IF(AND(AB195&gt;=0.5,AB195&lt;P$10),2,IF(AB195&gt;=P$10,3)))),"")</f>
        <v/>
      </c>
      <c r="AD195" s="194" t="str">
        <f aca="false">IF(B195 &lt;&gt; "",IF(AND('PRINTABLE (per grading)'!H$16="EXAM", 'PRINTABLE (per grading)'!B$13="Prelim"), IF(ISERROR(SUMIF('Exam (LECTURE ONLY)'!D$20:M$20, "CLO4", 'Exam (LECTURE ONLY)'!D197:M197) / 'Exam (LECTURE ONLY)'!AL$9), "", SUMIF('Exam (LECTURE ONLY)'!D$20:M$20, "CLO4", 'Exam (LECTURE ONLY)'!D197:M197) /'Exam (LECTURE ONLY)'!AL$9),
IF(AND('PRINTABLE (per grading)'!H$16="EXAM", 'PRINTABLE (per grading)'!B$13="Midterm"), IF(ISERROR(SUMIF('Exam (LECTURE ONLY)'!O$20:X$20, "CLO4", 'Exam (LECTURE ONLY)'!O197:X197) / 'Exam (LECTURE ONLY)'!AM$9), "", SUMIF('Exam (LECTURE ONLY)'!O$20:X$20, "CLO4", 'Exam (LECTURE ONLY)'!O197:X197) / 'Exam (LECTURE ONLY)'!AM$9),
IF(AND('PRINTABLE (per grading)'!H$16="EXAM", 'PRINTABLE (per grading)'!B$13="Final"), IF(ISERROR(SUMIF('Exam (LECTURE ONLY)'!Z$20:AI$20, "CLO4", 'Exam (LECTURE ONLY)'!Z197:AI197) / 'Exam (LECTURE ONLY)'!AN$9), "", SUMIF('Exam (LECTURE ONLY)'!Z$20:AI$20, "CLO4", 'Exam (LECTURE ONLY)'!Z197:AI197) / 'Exam (LECTURE ONLY)'!AN$9),
IF(AND('PRINTABLE (per grading)'!H$16="OUTPUT", 'PRINTABLE (per grading)'!B$13="Prelim"), IF(ISERROR(SUMIF(OUTPUT!C$20:M$20, "CLO4", OUTPUT!C197:M197) / OUTPUT!AL$9), "", SUMIF(OUTPUT!C$20:M$20, "CLO4", OUTPUT!C197:M197) / OUTPUT!AL$9),
IF(AND('PRINTABLE (per grading)'!H$16="OUTPUT", 'PRINTABLE (per grading)'!B$13="Midterm"), IF(ISERROR(SUMIF(OUTPUT!O$20:Y$20, "CLO4", OUTPUT!O197:Y197) / OUTPUT!AM$9), "", SUMIF(OUTPUT!O$20:Y$20, "CLO4", OUTPUT!O197:Y197) / OUTPUT!AM$9),
IF(AND('PRINTABLE (per grading)'!H$16="OUTPUT", 'PRINTABLE (per grading)'!B$13="Final"), IF(ISERROR(SUMIF(OUTPUT!AA$20:AI$20, "CLO4", OUTPUT!AA197:AI197) / OUTPUT!AN$9), "", SUMIF(OUTPUT!AA$20:AI$20, "CLO4", OUTPUT!AA197:AI197) / OUTPUT!AN$9),
"")))))),"")</f>
        <v/>
      </c>
      <c r="AE195" s="286" t="str">
        <f aca="false">IF(B195&lt;&gt;"",IF(AD195="","",IF(AD195&lt;0.5,1,IF(AND(AD195&gt;=0.5,AD195&lt;P$10),2,IF(AD195&gt;=P$10,3)))),"")</f>
        <v/>
      </c>
      <c r="AF195" s="287" t="str">
        <f aca="false">IF(B195 &lt;&gt; "",IFERROR(IF(AVERAGE(AB195,AD195)&gt;=P$10,"Y","N"),""),"")</f>
        <v/>
      </c>
      <c r="AG195" s="194" t="str">
        <f aca="false">IF(B195 &lt;&gt; "", IFERROR(IF(C$16 = "PRELIM", SUMIF('Database (LECTURE-RES-PRAC)'!D$14:AG$14, "CLO5", 'Database (LECTURE-RES-PRAC)'!D192:AG192) / 'Grade computation'!F$8, IF(C$16 = "MIDTERM", SUMIF('Database (LECTURE-RES-PRAC)'!AJ$14:BM$14, "CLO5", 'Database (LECTURE-RES-PRAC)'!AJ192:BM192) / 'Grade computation'!G$8, IF(C$16 = "FINAL", SUMIF('Database (LECTURE-RES-PRAC)'!BP$14:CS$14, "CLO5", 'Database (LECTURE-RES-PRAC)'!BP192:CS192) / 'Grade computation'!H$8,""))),""),"")</f>
        <v/>
      </c>
      <c r="AH195" s="286" t="str">
        <f aca="false">IF(B195&lt;&gt;"",IF(AG195="","",IF(AG195&lt;0.5,1,IF(AND(AG195&gt;=0.5,AG195&lt;P$10),2,IF(AG195&gt;=P$10,3)))),"")</f>
        <v/>
      </c>
      <c r="AI195" s="194" t="str">
        <f aca="false">IF(B195 &lt;&gt; "",IF(AND('PRINTABLE (per grading)'!H$16="EXAM", 'PRINTABLE (per grading)'!B$13="Prelim"), IF(ISERROR(SUMIF('Exam (LECTURE ONLY)'!D$20:M$20, "CLO5", 'Exam (LECTURE ONLY)'!D197:M197) / 'Exam (LECTURE ONLY)'!AL$10), "", SUMIF('Exam (LECTURE ONLY)'!D$20:M$20, "CLO5", 'Exam (LECTURE ONLY)'!D197:M197) /'Exam (LECTURE ONLY)'!AL$10),
IF(AND('PRINTABLE (per grading)'!H$16="EXAM", 'PRINTABLE (per grading)'!B$13="Midterm"), IF(ISERROR(SUMIF('Exam (LECTURE ONLY)'!O$20:X$20, "CLO5", 'Exam (LECTURE ONLY)'!O197:X197) / 'Exam (LECTURE ONLY)'!AM$10), "", SUMIF('Exam (LECTURE ONLY)'!O$20:X$20, "CLO5", 'Exam (LECTURE ONLY)'!O197:X197) / 'Exam (LECTURE ONLY)'!AM$10),
IF(AND('PRINTABLE (per grading)'!H$16="EXAM", 'PRINTABLE (per grading)'!B$13="Final"), IF(ISERROR(SUMIF('Exam (LECTURE ONLY)'!Z$20:AI$20, "CLO5", 'Exam (LECTURE ONLY)'!Z197:AI197) / 'Exam (LECTURE ONLY)'!AN$10), "", SUMIF('Exam (LECTURE ONLY)'!Z$20:AI$20, "CLO5", 'Exam (LECTURE ONLY)'!Z197:AI197) / 'Exam (LECTURE ONLY)'!AN$10),
IF(AND('PRINTABLE (per grading)'!H$16="OUTPUT", 'PRINTABLE (per grading)'!B$13="Prelim"), IF(ISERROR(SUMIF(OUTPUT!C$20:M$20, "CLO5", OUTPUT!C197:M197) / OUTPUT!AL$10), "", SUMIF(OUTPUT!C$20:M$20, "CLO5", OUTPUT!C197:M197) / OUTPUT!AL$10),
IF(AND('PRINTABLE (per grading)'!H$16="OUTPUT", 'PRINTABLE (per grading)'!B$13="Midterm"), IF(ISERROR(SUMIF(OUTPUT!O$20:Y$20, "CLO5", OUTPUT!O197:Y197) / OUTPUT!AM$10), "", SUMIF(OUTPUT!O$20:Y$20, "CLO5", OUTPUT!O197:Y197) / OUTPUT!AM$10),
IF(AND('PRINTABLE (per grading)'!H$16="OUTPUT", 'PRINTABLE (per grading)'!B$13="Final"), IF(ISERROR(SUMIF(OUTPUT!AA$20:AI$20, "CLO5", OUTPUT!AA197:AI197) / OUTPUT!AN$10), "", SUMIF(OUTPUT!AA$20:AI$20, "CLO5", OUTPUT!AA197:AI197) / OUTPUT!AN$10),
"")))))),"")</f>
        <v/>
      </c>
      <c r="AJ195" s="286" t="str">
        <f aca="false">IF(B195&lt;&gt;"",IF(AI195="","",IF(AI195&lt;0.5,1,IF(AND(AI195&gt;=0.5,AI195&lt;P$10),2,IF(AI195&gt;=P$10,3)))),"")</f>
        <v/>
      </c>
      <c r="AK195" s="287" t="str">
        <f aca="false">IF(B195 &lt;&gt; "",IFERROR(IF(AVERAGE(AG195,AI195)&gt;=P$10,"Y","N"),""),"")</f>
        <v/>
      </c>
      <c r="AL195" s="194" t="str">
        <f aca="false">IF(B195 &lt;&gt; "", IFERROR(IF(C$16 = "PRELIM", SUMIF('Database (LECTURE-RES-PRAC)'!D$14:AG$14, "CLO6", 'Database (LECTURE-RES-PRAC)'!D192:AG192) / 'Grade computation'!F$9, IF(C$16 = "MIDTERM", SUMIF('Database (LECTURE-RES-PRAC)'!AJ$14:BM$14, "CLO6", 'Database (LECTURE-RES-PRAC)'!AJ192:BM192) / 'Grade computation'!G$9, IF(C$16 = "FINAL", SUMIF('Database (LECTURE-RES-PRAC)'!BP$14:CS$14, "CLO6", 'Database (LECTURE-RES-PRAC)'!BP192:CS192) / 'Grade computation'!H$9,""))),""),"")</f>
        <v/>
      </c>
      <c r="AM195" s="286" t="str">
        <f aca="false">IF(B195&lt;&gt;"",IF(AL195="","",IF(AL195&lt;0.5,1,IF(AND(AL195&gt;=0.5,AL195&lt;P$10),2,IF(AL195&gt;=P$10,3)))),"")</f>
        <v/>
      </c>
      <c r="AN195" s="194" t="str">
        <f aca="false">IF(B195 &lt;&gt; "",IF(AND('PRINTABLE (per grading)'!H$16="EXAM", 'PRINTABLE (per grading)'!B$13="Prelim"), IF(ISERROR(SUMIF('Exam (LECTURE ONLY)'!D$20:M$20, "CLO6", 'Exam (LECTURE ONLY)'!D197:M197) / 'Exam (LECTURE ONLY)'!AL$11), "", SUMIF('Exam (LECTURE ONLY)'!D$20:M$20, "CLO6", 'Exam (LECTURE ONLY)'!D197:M197) /'Exam (LECTURE ONLY)'!AL$11),
IF(AND('PRINTABLE (per grading)'!H$16="EXAM", 'PRINTABLE (per grading)'!B$13="Midterm"), IF(ISERROR(SUMIF('Exam (LECTURE ONLY)'!O$20:X$20, "CLO6", 'Exam (LECTURE ONLY)'!O197:X197) / 'Exam (LECTURE ONLY)'!AM$11), "", SUMIF('Exam (LECTURE ONLY)'!O$20:X$20, "CLO6", 'Exam (LECTURE ONLY)'!O197:X197) / 'Exam (LECTURE ONLY)'!AM$11),
IF(AND('PRINTABLE (per grading)'!H$16="EXAM", 'PRINTABLE (per grading)'!B$13="Final"), IF(ISERROR(SUMIF('Exam (LECTURE ONLY)'!Z$20:AI$20, "CLO6", 'Exam (LECTURE ONLY)'!Z197:AI197) / 'Exam (LECTURE ONLY)'!AN$11), "", SUMIF('Exam (LECTURE ONLY)'!Z$20:AI$20, "CLO6", 'Exam (LECTURE ONLY)'!Z197:AI197) / 'Exam (LECTURE ONLY)'!AN$11),
IF(AND('PRINTABLE (per grading)'!H$16="OUTPUT", 'PRINTABLE (per grading)'!B$13="Prelim"), IF(ISERROR(SUMIF(OUTPUT!C$20:M$20, "CLO6", OUTPUT!C197:M197) / OUTPUT!AL$11), "", SUMIF(OUTPUT!C$20:M$20, "CLO6", OUTPUT!C197:M197) / OUTPUT!AL$11),
IF(AND('PRINTABLE (per grading)'!H$16="OUTPUT", 'PRINTABLE (per grading)'!B$13="Midterm"), IF(ISERROR(SUMIF(OUTPUT!O$20:Y$20, "CLO6", OUTPUT!O197:Y197) / OUTPUT!AM$11), "", SUMIF(OUTPUT!O$20:Y$20, "CLO6", OUTPUT!O197:Y197) / OUTPUT!AM$11),
IF(AND('PRINTABLE (per grading)'!H$16="OUTPUT", 'PRINTABLE (per grading)'!B$13="Final"), IF(ISERROR(SUMIF(OUTPUT!AA$20:AI$20, "CLO6", OUTPUT!AA197:AI197) / OUTPUT!AN$11), "", SUMIF(OUTPUT!AA$20:AI$20, "CLO6", OUTPUT!AA197:AI197) / OUTPUT!AN$11),
"")))))),"")</f>
        <v/>
      </c>
      <c r="AO195" s="286" t="str">
        <f aca="false">IF(B195&lt;&gt;"",IF(AN195="","",IF(AN195&lt;0.5,1,IF(AND(AN195&gt;=0.5,AN195&lt;P$10),2,IF(AN195&gt;=P$10,3)))),"")</f>
        <v/>
      </c>
      <c r="AP195" s="287" t="str">
        <f aca="false">IF(B195 &lt;&gt; "",IFERROR(IF(AVERAGE(AL195,AN195)&gt;=P$10,"Y","N"),""),"")</f>
        <v/>
      </c>
      <c r="AQ195" s="194" t="str">
        <f aca="false">IF(B195 &lt;&gt; "", IFERROR(IF(C$16 = "PRELIM", SUMIF('Database (LECTURE-RES-PRAC)'!D$14:AG$14, "CLO7", 'Database (LECTURE-RES-PRAC)'!D192:AG192) / 'Grade computation'!F$10, IF(C$16 = "MIDTERM", SUMIF('Database (LECTURE-RES-PRAC)'!AJ$14:BM$14, "CLO7", 'Database (LECTURE-RES-PRAC)'!AJ192:BM192) / 'Grade computation'!G$10, IF(C$16 = "FINAL", SUMIF('Database (LECTURE-RES-PRAC)'!BP$14:CS$14, "CLO7", 'Database (LECTURE-RES-PRAC)'!BP192:CS192) / 'Grade computation'!H$10,""))),""),"")</f>
        <v/>
      </c>
      <c r="AR195" s="286" t="str">
        <f aca="false">IF(B195&lt;&gt;"",IF(AQ195="","",IF(AQ195&lt;0.5,1,IF(AND(AQ195&gt;=0.5,AQ195&lt;P$10),2,IF(AQ195&gt;=P$10,3)))),"")</f>
        <v/>
      </c>
      <c r="AS195" s="194" t="str">
        <f aca="false">IF(B195 &lt;&gt; "",IF(AND('PRINTABLE (per grading)'!H$16="EXAM", 'PRINTABLE (per grading)'!B$13="Prelim"), IF(ISERROR(SUMIF('Exam (LECTURE ONLY)'!D$20:M$20, "CLO7", 'Exam (LECTURE ONLY)'!D197:M197) / 'Exam (LECTURE ONLY)'!AL$12), "", SUMIF('Exam (LECTURE ONLY)'!D$20:M$20, "CLO7", 'Exam (LECTURE ONLY)'!D197:M197) /'Exam (LECTURE ONLY)'!AL$12),
IF(AND('PRINTABLE (per grading)'!H$16="EXAM", 'PRINTABLE (per grading)'!B$13="Midterm"), IF(ISERROR(SUMIF('Exam (LECTURE ONLY)'!O$20:X$20, "CLO7", 'Exam (LECTURE ONLY)'!O197:X197) / 'Exam (LECTURE ONLY)'!AM$12), "", SUMIF('Exam (LECTURE ONLY)'!O$20:X$20, "CLO7", 'Exam (LECTURE ONLY)'!O197:X197) / 'Exam (LECTURE ONLY)'!AM$12),
IF(AND('PRINTABLE (per grading)'!H$16="EXAM", 'PRINTABLE (per grading)'!B$13="Final"), IF(ISERROR(SUMIF('Exam (LECTURE ONLY)'!Z$20:AI$20, "CLO7", 'Exam (LECTURE ONLY)'!Z197:AI197) / 'Exam (LECTURE ONLY)'!AN$12), "", SUMIF('Exam (LECTURE ONLY)'!Z$20:AI$20, "CLO7", 'Exam (LECTURE ONLY)'!Z197:AI197) / 'Exam (LECTURE ONLY)'!AN$12),
IF(AND('PRINTABLE (per grading)'!H$16="OUTPUT", 'PRINTABLE (per grading)'!B$13="Prelim"), IF(ISERROR(SUMIF(OUTPUT!C$20:M$20, "CLO7", OUTPUT!C197:M197) / OUTPUT!AL$12), "", SUMIF(OUTPUT!C$20:M$20, "CLO7", OUTPUT!C197:M197) / OUTPUT!AL$12),
IF(AND('PRINTABLE (per grading)'!H$16="OUTPUT", 'PRINTABLE (per grading)'!B$13="Midterm"), IF(ISERROR(SUMIF(OUTPUT!O$20:Y$20, "CLO7", OUTPUT!O197:Y197) / OUTPUT!AM$12), "", SUMIF(OUTPUT!O$20:Y$20, "CLO7", OUTPUT!O197:Y197) / OUTPUT!AM$12),
IF(AND('PRINTABLE (per grading)'!H$16="OUTPUT", 'PRINTABLE (per grading)'!B$13="Final"), IF(ISERROR(SUMIF(OUTPUT!AA$20:AI$20, "CLO7", OUTPUT!AA197:AI197) / OUTPUT!AN$12), "", SUMIF(OUTPUT!AA$20:AI$20, "CLO7", OUTPUT!AA197:AI197) / OUTPUT!AN$12),
"")))))),"")</f>
        <v/>
      </c>
      <c r="AT195" s="286" t="str">
        <f aca="false">IF(B195&lt;&gt;"",IF(AS195="","",IF(AS195&lt;0.5,1,IF(AND(AS195&gt;=0.5,AS195&lt;P$10),2,IF(AS195&gt;=P$10,3)))),"")</f>
        <v/>
      </c>
      <c r="AU195" s="287" t="str">
        <f aca="false">IF(B195 &lt;&gt; "",IFERROR(IF(AVERAGE(AQ195,AS195)&gt;=P$10,"Y","N"),""),"")</f>
        <v/>
      </c>
      <c r="AV195" s="194" t="str">
        <f aca="false">IF(B195 &lt;&gt; "", IFERROR(IF(C$16 = "PRELIM", SUMIF('Database (LECTURE-RES-PRAC)'!D$14:AG$14, "CLO8", 'Database (LECTURE-RES-PRAC)'!D192:AG192) / 'Grade computation'!F$11, IF(C$16 = "MIDTERM", SUMIF('Database (LECTURE-RES-PRAC)'!AJ$14:BM$14, "CLO8", 'Database (LECTURE-RES-PRAC)'!AJ192:BM192) / 'Grade computation'!G$11, IF(C$16 = "FINAL", SUMIF('Database (LECTURE-RES-PRAC)'!BP$14:CS$14, "CLO8", 'Database (LECTURE-RES-PRAC)'!BP192:CS192) / 'Grade computation'!H$11,""))),""),"")</f>
        <v/>
      </c>
      <c r="AW195" s="286" t="str">
        <f aca="false">IF(B195&lt;&gt;"",IF(AV195="","",IF(AV195&lt;0.5,1,IF(AND(AV195&gt;=0.5,AV195&lt;P$10),2,IF(AV195&gt;=P$10,3)))),"")</f>
        <v/>
      </c>
      <c r="AX195" s="194" t="str">
        <f aca="false">IF(B195 &lt;&gt; "",IF(AND('PRINTABLE (per grading)'!H$16="EXAM", 'PRINTABLE (per grading)'!B$13="Prelim"), IF(ISERROR(SUMIF('Exam (LECTURE ONLY)'!D$20:M$20, "CLO8", 'Exam (LECTURE ONLY)'!D197:M197) / 'Exam (LECTURE ONLY)'!AL$13), "", SUMIF('Exam (LECTURE ONLY)'!D$20:M$20, "CLO8", 'Exam (LECTURE ONLY)'!D197:M197) /'Exam (LECTURE ONLY)'!AL$13),
IF(AND('PRINTABLE (per grading)'!H$16="EXAM", 'PRINTABLE (per grading)'!B$13="Midterm"), IF(ISERROR(SUMIF('Exam (LECTURE ONLY)'!O$20:X$20, "CLO8", 'Exam (LECTURE ONLY)'!O197:X197) / 'Exam (LECTURE ONLY)'!AM$13), "", SUMIF('Exam (LECTURE ONLY)'!O$20:X$20, "CLO8", 'Exam (LECTURE ONLY)'!O197:X197) / 'Exam (LECTURE ONLY)'!AM$13),
IF(AND('PRINTABLE (per grading)'!H$16="EXAM", 'PRINTABLE (per grading)'!B$13="Final"), IF(ISERROR(SUMIF('Exam (LECTURE ONLY)'!Z$20:AI$20, "CLO8", 'Exam (LECTURE ONLY)'!Z197:AI197) / 'Exam (LECTURE ONLY)'!AN$13), "", SUMIF('Exam (LECTURE ONLY)'!Z$20:AI$20, "CLO8", 'Exam (LECTURE ONLY)'!Z197:AI197) / 'Exam (LECTURE ONLY)'!AN$13),
IF(AND('PRINTABLE (per grading)'!H$16="OUTPUT", 'PRINTABLE (per grading)'!B$13="Prelim"), IF(ISERROR(SUMIF(OUTPUT!C$20:M$20, "CLO8", OUTPUT!C197:M197) / OUTPUT!AL$13), "", SUMIF(OUTPUT!C$20:M$20, "CLO8", OUTPUT!C197:M197) / OUTPUT!AL$13),
IF(AND('PRINTABLE (per grading)'!H$16="OUTPUT", 'PRINTABLE (per grading)'!B$13="Midterm"), IF(ISERROR(SUMIF(OUTPUT!O$20:Y$20, "CLO8", OUTPUT!O197:Y197) / OUTPUT!AM$13), "", SUMIF(OUTPUT!O$20:Y$20, "CLO8", OUTPUT!O197:Y197) / OUTPUT!AM$13),
IF(AND('PRINTABLE (per grading)'!H$16="OUTPUT", 'PRINTABLE (per grading)'!B$13="Final"), IF(ISERROR(SUMIF(OUTPUT!AA$20:AI$20, "CLO8", OUTPUT!AA197:AI197) / OUTPUT!AN$13), "", SUMIF(OUTPUT!AA$20:AI$20, "CLO8", OUTPUT!AA197:AI197) / OUTPUT!AN$13),
"")))))),"")</f>
        <v/>
      </c>
      <c r="AY195" s="286" t="str">
        <f aca="false">IF(B195&lt;&gt;"",IF(AX195="","",IF(AX195&lt;0.5,1,IF(AND(AX195&gt;=0.5,AX195&lt;P$10),2,IF(AX195&gt;=P$10,3)))),"")</f>
        <v/>
      </c>
      <c r="AZ195" s="287" t="str">
        <f aca="false">IF(B195 &lt;&gt; "",IFERROR(IF(AVERAGE(AV195,AX195)&gt;=P$10,"Y","N"),""),"")</f>
        <v/>
      </c>
      <c r="BA195" s="194" t="str">
        <f aca="false">IF(B195 &lt;&gt; "", IFERROR(IF(C$16 = "PRELIM", SUMIF('Database (LECTURE-RES-PRAC)'!D$14:AG$14, "CLO9", 'Database (LECTURE-RES-PRAC)'!D192:AG192) / 'Grade computation'!F$12, IF(C$16 = "MIDTERM", SUMIF('Database (LECTURE-RES-PRAC)'!AJ$14:BM$14, "CLO9", 'Database (LECTURE-RES-PRAC)'!AJ192:BM192) / 'Grade computation'!G$12, IF(C$16 = "FINAL", SUMIF('Database (LECTURE-RES-PRAC)'!BP$14:CS$14, "CLO9", 'Database (LECTURE-RES-PRAC)'!BP192:CS192) / 'Grade computation'!H$12,""))),""),"")</f>
        <v/>
      </c>
      <c r="BB195" s="286" t="str">
        <f aca="false">IF(B195&lt;&gt;"",IF(BA195="","",IF(BA195&lt;0.5,1,IF(AND(BA195&gt;=0.5,BA195&lt;P$10),2,IF(BA195&gt;=P$10,3)))),"")</f>
        <v/>
      </c>
      <c r="BC195" s="194" t="str">
        <f aca="false">IF(B195 &lt;&gt; "",IF(AND('PRINTABLE (per grading)'!H$16="EXAM", 'PRINTABLE (per grading)'!B$13="Prelim"), IF(ISERROR(SUMIF('Exam (LECTURE ONLY)'!D$20:M$20, "CLO9", 'Exam (LECTURE ONLY)'!D197:M197) / 'Exam (LECTURE ONLY)'!AL$14), "", SUMIF('Exam (LECTURE ONLY)'!D$20:M$20, "CLO9", 'Exam (LECTURE ONLY)'!D197:M197) /'Exam (LECTURE ONLY)'!AL$14),
IF(AND('PRINTABLE (per grading)'!H$16="EXAM", 'PRINTABLE (per grading)'!B$13="Midterm"), IF(ISERROR(SUMIF('Exam (LECTURE ONLY)'!O$20:X$20, "CLO9", 'Exam (LECTURE ONLY)'!O197:X197) / 'Exam (LECTURE ONLY)'!AM$14), "", SUMIF('Exam (LECTURE ONLY)'!O$20:X$20, "CLO9", 'Exam (LECTURE ONLY)'!O197:X197) / 'Exam (LECTURE ONLY)'!AM$14),
IF(AND('PRINTABLE (per grading)'!H$16="EXAM", 'PRINTABLE (per grading)'!B$13="Final"), IF(ISERROR(SUMIF('Exam (LECTURE ONLY)'!Z$20:AI$20, "CLO9", 'Exam (LECTURE ONLY)'!Z197:AI197) / 'Exam (LECTURE ONLY)'!AN$14), "", SUMIF('Exam (LECTURE ONLY)'!Z$20:AI$20, "CLO9", 'Exam (LECTURE ONLY)'!Z197:AI197) / 'Exam (LECTURE ONLY)'!AN$14),
IF(AND('PRINTABLE (per grading)'!H$16="OUTPUT", 'PRINTABLE (per grading)'!B$13="Prelim"), IF(ISERROR(SUMIF(OUTPUT!C$20:M$20, "CLO9", OUTPUT!C197:M197) / OUTPUT!AL$14), "", SUMIF(OUTPUT!C$20:M$20, "CLO9", OUTPUT!C197:M197) / OUTPUT!AL$14),
IF(AND('PRINTABLE (per grading)'!H$16="OUTPUT", 'PRINTABLE (per grading)'!B$13="Midterm"), IF(ISERROR(SUMIF(OUTPUT!O$20:Y$20, "CLO9", OUTPUT!O197:Y197) / OUTPUT!AM$14), "", SUMIF(OUTPUT!O$20:Y$20, "CLO9", OUTPUT!O197:Y197) / OUTPUT!AM$14),
IF(AND('PRINTABLE (per grading)'!H$16="OUTPUT", 'PRINTABLE (per grading)'!B$13="Final"), IF(ISERROR(SUMIF(OUTPUT!AA$20:AI$20, "CLO9", OUTPUT!AA197:AI197) / OUTPUT!AN$14), "", SUMIF(OUTPUT!AA$20:AI$20, "CLO9", OUTPUT!AA197:AI197) / OUTPUT!AN$14),
"")))))),"")</f>
        <v/>
      </c>
      <c r="BD195" s="286" t="str">
        <f aca="false">IF(B195&lt;&gt;"",IF(BC195="","",IF(BC195&lt;0.5,1,IF(AND(BC195&gt;=0.5,BC195&lt;P$10),2,IF(BC195&gt;=P$10,3)))),"")</f>
        <v/>
      </c>
      <c r="BE195" s="287" t="str">
        <f aca="false">IF(B195 &lt;&gt; "",IFERROR(IF(AVERAGE(BA195,BC195)&gt;=P$10,"Y","N"),""),"")</f>
        <v/>
      </c>
      <c r="BF195" s="194" t="str">
        <f aca="false">IF(B195 &lt;&gt; "", IFERROR(IF(C$16 = "PRELIM", SUMIF('Database (LECTURE-RES-PRAC)'!D$14:AG$14, "CLO10", 'Database (LECTURE-RES-PRAC)'!D192:AG192) / 'Grade computation'!F$13, IF(C$16 = "MIDTERM", SUMIF('Database (LECTURE-RES-PRAC)'!AJ$14:BM$14, "CLO10", 'Database (LECTURE-RES-PRAC)'!AJ192:BM192) / 'Grade computation'!G$13, IF(C$16 = "FINAL", SUMIF('Database (LECTURE-RES-PRAC)'!BP$14:CS$14, "CLO10", 'Database (LECTURE-RES-PRAC)'!BP192:CS192) / 'Grade computation'!H$13,""))),""),"")</f>
        <v/>
      </c>
      <c r="BG195" s="286" t="str">
        <f aca="false">IF(B195&lt;&gt;"",IF(BF195="","",IF(BF195&lt;0.5,1,IF(AND(BF195&gt;=0.5,BF195&lt;P$10),2,IF(BF195&gt;=P$10,3)))),"")</f>
        <v/>
      </c>
      <c r="BH195" s="194" t="str">
        <f aca="false">IF(B195 &lt;&gt; "",IF(AND('PRINTABLE (per grading)'!H$16="EXAM", 'PRINTABLE (per grading)'!B$13="Prelim"), IF(ISERROR(SUMIF('Exam (LECTURE ONLY)'!D$20:M$20, "CLO10", 'Exam (LECTURE ONLY)'!D197:M197) / 'Exam (LECTURE ONLY)'!AL$15), "", SUMIF('Exam (LECTURE ONLY)'!D$20:M$20, "CLO10", 'Exam (LECTURE ONLY)'!D197:M197) /'Exam (LECTURE ONLY)'!AL$15),
IF(AND('PRINTABLE (per grading)'!H$16="EXAM", 'PRINTABLE (per grading)'!B$13="Midterm"), IF(ISERROR(SUMIF('Exam (LECTURE ONLY)'!O$20:X$20, "CLO10", 'Exam (LECTURE ONLY)'!O197:X197) / 'Exam (LECTURE ONLY)'!AM$15), "", SUMIF('Exam (LECTURE ONLY)'!O$20:X$20, "CLO10", 'Exam (LECTURE ONLY)'!O197:X197) / 'Exam (LECTURE ONLY)'!AM$15),
IF(AND('PRINTABLE (per grading)'!H$16="EXAM", 'PRINTABLE (per grading)'!B$13="Final"), IF(ISERROR(SUMIF('Exam (LECTURE ONLY)'!Z$20:AI$20, "CLO10", 'Exam (LECTURE ONLY)'!Z197:AI197) / 'Exam (LECTURE ONLY)'!AN$15), "", SUMIF('Exam (LECTURE ONLY)'!Z$20:AI$20, "CLO10", 'Exam (LECTURE ONLY)'!Z197:AI197) / 'Exam (LECTURE ONLY)'!AN$15),
IF(AND('PRINTABLE (per grading)'!H$16="OUTPUT", 'PRINTABLE (per grading)'!B$13="Prelim"), IF(ISERROR(SUMIF(OUTPUT!C$20:M$20, "CLO10", OUTPUT!C197:M197) / OUTPUT!AL$15), "", SUMIF(OUTPUT!C$20:M$20, "CLO10", OUTPUT!C197:M197) / OUTPUT!AL$15),
IF(AND('PRINTABLE (per grading)'!H$16="OUTPUT", 'PRINTABLE (per grading)'!B$13="Midterm"), IF(ISERROR(SUMIF(OUTPUT!O$20:Y$20, "CLO10", OUTPUT!O197:Y197) / OUTPUT!AM$15), "", SUMIF(OUTPUT!O$20:Y$20, "CLO10", OUTPUT!O197:Y197) / OUTPUT!AM$15),
IF(AND('PRINTABLE (per grading)'!H$16="OUTPUT", 'PRINTABLE (per grading)'!B$13="Final"), IF(ISERROR(SUMIF(OUTPUT!AA$20:AI$20, "CLO10", OUTPUT!AA197:AI197) / OUTPUT!AN$15), "", SUMIF(OUTPUT!AA$20:AI$20, "CLO10", OUTPUT!AA197:AI197) / OUTPUT!AN$15),
"")))))),"")</f>
        <v/>
      </c>
      <c r="BI195" s="286" t="str">
        <f aca="false">IF(B195&lt;&gt;"",IF(BH195="","",IF(BH195&lt;0.5,1,IF(AND(BH195&gt;=0.5,BH195&lt;P$10),2,IF(BH195&gt;=P$10,3)))),"")</f>
        <v/>
      </c>
      <c r="BJ195" s="287" t="str">
        <f aca="false">IF(B195 &lt;&gt; "",IFERROR(IF(AVERAGE(BF195,BH195)&gt;=P$10,"Y","N"),""),"")</f>
        <v/>
      </c>
      <c r="BK195" s="8"/>
    </row>
    <row r="196" customFormat="false" ht="19.5" hidden="false" customHeight="true" outlineLevel="0" collapsed="false">
      <c r="A196" s="228" t="str">
        <f aca="false">IF(ISBLANK('Database (LECTURE-RES-PRAC)'!A193),"",'Database (LECTURE-RES-PRAC)'!A193)</f>
        <v/>
      </c>
      <c r="B196" s="229" t="str">
        <f aca="false">IF(ISBLANK('Database (LECTURE-RES-PRAC)'!B193),"",'Database (LECTURE-RES-PRAC)'!B193)</f>
        <v/>
      </c>
      <c r="C196" s="230" t="str">
        <f aca="false">IF(B196&lt;&gt;"",IF(C$16="PRELIM",'Grade computation'!C196, IF(C$16="MIDTERM",'Grade computation'!K196, IF(C$16="FINAL",'Grade computation'!S196,""))),"")</f>
        <v/>
      </c>
      <c r="D196" s="231" t="str">
        <f aca="false">IF(B196&lt;&gt;"",IFERROR(IF(B$11="80-20", (((C196/C$19)*X$6)+X$7)*D$18, IF(B$11="60-40", (((C196/C$19)*Y$6)+Y$7)*D$18, 0)),0),"")</f>
        <v/>
      </c>
      <c r="E196" s="230" t="str">
        <f aca="false">IF(B196&lt;&gt;"", IF(C$16="PRELIM",'Grade computation'!E196, IF(C$16="MIDTERM",'Grade computation'!M196, IF(C$16="FINAL",'Grade computation'!U196,""))),"")</f>
        <v/>
      </c>
      <c r="F196" s="232" t="str">
        <f aca="false">IF(B196&lt;&gt;"",IFERROR(IF(B$11="80-20", (((E196/E$19)*X$6)+X$7)*F$18, IF(B$11="60-40", (((E196/E$19)*Y$6)+Y$7)*F$18, 0)),0),"")</f>
        <v/>
      </c>
      <c r="G196" s="233" t="str">
        <f aca="false">IF(B196&lt;&gt;"",IFERROR((D196+F196),0),"")</f>
        <v/>
      </c>
      <c r="H196" s="234" t="str">
        <f aca="false">IF(B196&lt;&gt;"",IF(C$16="PRELIM", 'Grade computation'!H196, IF(C$16="MIDTERM", 'Grade computation'!P196, IF(C$16="FINAL",'Grade computation'!X196, ""))),"")</f>
        <v/>
      </c>
      <c r="I196" s="233" t="str">
        <f aca="false">IF(B196&lt;&gt;"",IFERROR(IF(B$11="80-20", (((H196/H$19)*X$6)+X$7)*I$19, IF(B$11="60-40", (((H196/H$19)*Y$6)+Y$7)*I$19, 0)),0),"")</f>
        <v/>
      </c>
      <c r="J196" s="237" t="str">
        <f aca="false">IFERROR((G196+I196),"")</f>
        <v/>
      </c>
      <c r="K196" s="183" t="str">
        <f aca="false">IFERROR(IF(J196="","",IF(J196&gt;=75,"PASSED","FAILED")),"")</f>
        <v/>
      </c>
      <c r="L196" s="183"/>
      <c r="M196" s="194" t="str">
        <f aca="false">IF(B196 &lt;&gt; "", IFERROR(IF(C$16 = "PRELIM", SUMIF('Database (LECTURE-RES-PRAC)'!D$14:AG$14, "CLO1", 'Database (LECTURE-RES-PRAC)'!D193:AG193) / 'Grade computation'!F$4, IF(C$16 = "MIDTERM", SUMIF('Database (LECTURE-RES-PRAC)'!AJ$14:BM$14, "CLO1", 'Database (LECTURE-RES-PRAC)'!AJ193:BM193) / 'Grade computation'!G$4, IF(C$16 = "FINAL", SUMIF('Database (LECTURE-RES-PRAC)'!BP$14:CS$14, "CLO1", 'Database (LECTURE-RES-PRAC)'!BP193:CS193) / 'Grade computation'!H$4,""))),""),"")</f>
        <v/>
      </c>
      <c r="N196" s="286" t="str">
        <f aca="false">IF(B196&lt;&gt;"",IF(M196="","",IF(M196&lt;0.5,1,IF(AND(M196&gt;=0.5,M196&lt;P$10),2,IF(M196&gt;=P$10,3)))),"")</f>
        <v/>
      </c>
      <c r="O196" s="194" t="str">
        <f aca="false">IF(B196 &lt;&gt; "",IF(AND('PRINTABLE (per grading)'!H$16="EXAM", 'PRINTABLE (per grading)'!B$13="Prelim"), IF(ISERROR(SUMIF('Exam (LECTURE ONLY)'!D$20:M$20, "CLO1", 'Exam (LECTURE ONLY)'!D198:M198) / 'Exam (LECTURE ONLY)'!AL$6), "", SUMIF('Exam (LECTURE ONLY)'!D$20:M$20, "CLO1", 'Exam (LECTURE ONLY)'!D198:M198) /'Exam (LECTURE ONLY)'!AL$6),
IF(AND('PRINTABLE (per grading)'!H$16="EXAM", 'PRINTABLE (per grading)'!B$13="Midterm"), IF(ISERROR(SUMIF('Exam (LECTURE ONLY)'!O$20:X$20, "CLO1", 'Exam (LECTURE ONLY)'!O198:X198) / 'Exam (LECTURE ONLY)'!AM$6), "", SUMIF('Exam (LECTURE ONLY)'!O$20:X$20, "CLO1", 'Exam (LECTURE ONLY)'!O198:X198) / 'Exam (LECTURE ONLY)'!AM$6),
IF(AND('PRINTABLE (per grading)'!H$16="EXAM", 'PRINTABLE (per grading)'!B$13="Final"), IF(ISERROR(SUMIF('Exam (LECTURE ONLY)'!Z$20:AI$20, "CLO1", 'Exam (LECTURE ONLY)'!Z198:AI198) / 'Exam (LECTURE ONLY)'!AN$6), "", SUMIF('Exam (LECTURE ONLY)'!Z$20:AI$20, "CLO1", 'Exam (LECTURE ONLY)'!Z198:AI198) / 'Exam (LECTURE ONLY)'!AN$6),
IF(AND('PRINTABLE (per grading)'!H$16="OUTPUT", 'PRINTABLE (per grading)'!B$13="Prelim"), IF(ISERROR(SUMIF(OUTPUT!C$20:M$20, "CLO1", OUTPUT!C198:M198) / OUTPUT!AL$6), "", SUMIF(OUTPUT!C$20:M$20, "CLO1", OUTPUT!C198:M198) / OUTPUT!AL$6),
IF(AND('PRINTABLE (per grading)'!H$16="OUTPUT", 'PRINTABLE (per grading)'!B$13="Midterm"), IF(ISERROR(SUMIF(OUTPUT!O$20:Y$20, "CLO1", OUTPUT!O198:Y198) / OUTPUT!AM$6), "", SUMIF(OUTPUT!O$20:Y$20, "CLO1", OUTPUT!O198:Y198) / OUTPUT!AM$6),
IF(AND('PRINTABLE (per grading)'!H$16="OUTPUT", 'PRINTABLE (per grading)'!B$13="Final"), IF(ISERROR(SUMIF(OUTPUT!AA$20:AI$20, "CLO1", OUTPUT!AA198:AI198) / OUTPUT!AN$6), "", SUMIF(OUTPUT!AA$20:AI$20, "CLO1", OUTPUT!AA198:AI198) / OUTPUT!AN$6),
"")))))),"")</f>
        <v/>
      </c>
      <c r="P196" s="286" t="str">
        <f aca="false">IF(B196&lt;&gt;"",IF(O196="","",IF(O196&lt;0.5,1,IF(AND(O196&gt;=0.5,O196&lt;P$10),2,IF(O196&gt;=P$10,3)))),"")</f>
        <v/>
      </c>
      <c r="Q196" s="287" t="str">
        <f aca="false">IF(B196 &lt;&gt; "",IFERROR(IF(AVERAGE(M196,O196)&gt;=P$10,"Y","N"),""),"")</f>
        <v/>
      </c>
      <c r="R196" s="194" t="str">
        <f aca="false">IF(B196 &lt;&gt; "", IFERROR(IF(C$16 = "PRELIM", SUMIF('Database (LECTURE-RES-PRAC)'!D$14:AG$14, "CLO2", 'Database (LECTURE-RES-PRAC)'!D193:AG193) / 'Grade computation'!F$5, IF(C$16 = "MIDTERM", SUMIF('Database (LECTURE-RES-PRAC)'!AJ$14:BM$14, "CLO2", 'Database (LECTURE-RES-PRAC)'!AJ193:BM193) / 'Grade computation'!G$5, IF(C$16 = "FINAL", SUMIF('Database (LECTURE-RES-PRAC)'!BP$14:CS$14, "CLO2", 'Database (LECTURE-RES-PRAC)'!BP193:CS193) / 'Grade computation'!H$5,""))),""),"")</f>
        <v/>
      </c>
      <c r="S196" s="286" t="str">
        <f aca="false">IF(B196&lt;&gt;"",IF(R196="","",IF(R196&lt;0.5,1,IF(AND(R196&gt;=0.5,R196&lt;P$10),2,IF(R196&gt;=P$10,3)))),"")</f>
        <v/>
      </c>
      <c r="T196" s="194" t="str">
        <f aca="false">IF(B196 &lt;&gt; "",IF(AND('PRINTABLE (per grading)'!H$16="EXAM", 'PRINTABLE (per grading)'!B$13="Prelim"), IF(ISERROR(SUMIF('Exam (LECTURE ONLY)'!D$20:M$20, "CLO2", 'Exam (LECTURE ONLY)'!D198:M198) / 'Exam (LECTURE ONLY)'!AL$7), "", SUMIF('Exam (LECTURE ONLY)'!D$20:M$20, "CLO2", 'Exam (LECTURE ONLY)'!D198:M198) /'Exam (LECTURE ONLY)'!AL$7),
IF(AND('PRINTABLE (per grading)'!H$16="EXAM", 'PRINTABLE (per grading)'!B$13="Midterm"), IF(ISERROR(SUMIF('Exam (LECTURE ONLY)'!O$20:X$20, "CLO2", 'Exam (LECTURE ONLY)'!O198:X198) / 'Exam (LECTURE ONLY)'!AM$7), "", SUMIF('Exam (LECTURE ONLY)'!O$20:X$20, "CLO2", 'Exam (LECTURE ONLY)'!O198:X198) / 'Exam (LECTURE ONLY)'!AM$7),
IF(AND('PRINTABLE (per grading)'!H$16="EXAM", 'PRINTABLE (per grading)'!B$13="Final"), IF(ISERROR(SUMIF('Exam (LECTURE ONLY)'!Z$20:AI$20, "CLO2", 'Exam (LECTURE ONLY)'!Z198:AI198) / 'Exam (LECTURE ONLY)'!AN$7), "", SUMIF('Exam (LECTURE ONLY)'!Z$20:AI$20, "CLO2", 'Exam (LECTURE ONLY)'!Z198:AI198) / 'Exam (LECTURE ONLY)'!AN$7),
IF(AND('PRINTABLE (per grading)'!H$16="OUTPUT", 'PRINTABLE (per grading)'!B$13="Prelim"), IF(ISERROR(SUMIF(OUTPUT!C$20:M$20, "CLO2", OUTPUT!C198:M198) / OUTPUT!AL$7), "", SUMIF(OUTPUT!C$20:M$20, "CLO2", OUTPUT!C198:M198) / OUTPUT!AL$7),
IF(AND('PRINTABLE (per grading)'!H$16="OUTPUT", 'PRINTABLE (per grading)'!B$13="Midterm"), IF(ISERROR(SUMIF(OUTPUT!O$20:Y$20, "CLO2", OUTPUT!O198:Y198) / OUTPUT!AM$7), "", SUMIF(OUTPUT!O$20:Y$20, "CLO2", OUTPUT!O198:Y198) / OUTPUT!AM$7),
IF(AND('PRINTABLE (per grading)'!H$16="OUTPUT", 'PRINTABLE (per grading)'!B$13="Final"), IF(ISERROR(SUMIF(OUTPUT!AA$20:AI$20, "CLO2", OUTPUT!AA198:AI198) / OUTPUT!AN$7), "", SUMIF(OUTPUT!AA$20:AI$20, "CLO2", OUTPUT!AA198:AI198) / OUTPUT!AN$7),
"")))))),"")</f>
        <v/>
      </c>
      <c r="U196" s="286" t="str">
        <f aca="false">IF(B196&lt;&gt;"",IF(T196="","",IF(T196&lt;0.5,1,IF(AND(T196&gt;=0.5,T196&lt;P$10),2,IF(T196&gt;=P$10,3)))),"")</f>
        <v/>
      </c>
      <c r="V196" s="287" t="str">
        <f aca="false">IF(B196 &lt;&gt; "",IFERROR(IF(AVERAGE(R196,T196)&gt;=P$10,"Y","N"),""),"")</f>
        <v/>
      </c>
      <c r="W196" s="194" t="str">
        <f aca="false">IF(B196 &lt;&gt; "", IFERROR(IF(C$16 = "PRELIM", SUMIF('Database (LECTURE-RES-PRAC)'!D$14:AG$14, "CLO3", 'Database (LECTURE-RES-PRAC)'!D193:AG193) / 'Grade computation'!F$6, IF(C$16 = "MIDTERM", SUMIF('Database (LECTURE-RES-PRAC)'!AJ$14:BM$14, "CLO3", 'Database (LECTURE-RES-PRAC)'!AJ193:BM193) / 'Grade computation'!G$6, IF(C$16 = "FINAL", SUMIF('Database (LECTURE-RES-PRAC)'!BP$14:CS$14, "CLO3", 'Database (LECTURE-RES-PRAC)'!BP193:CS193) / 'Grade computation'!H$6,""))),""),"")</f>
        <v/>
      </c>
      <c r="X196" s="286" t="str">
        <f aca="false">IF(B196&lt;&gt;"",IF(W196="","",IF(W196&lt;0.5,1,IF(AND(W196&gt;=0.5,W196&lt;P$10),2,IF(W196&gt;=P$10,3)))),"")</f>
        <v/>
      </c>
      <c r="Y196" s="194" t="str">
        <f aca="false">IF(B196 &lt;&gt; "",IF(AND('PRINTABLE (per grading)'!H$16="EXAM", 'PRINTABLE (per grading)'!B$13="Prelim"), IF(ISERROR(SUMIF('Exam (LECTURE ONLY)'!D$20:M$20, "CLO3", 'Exam (LECTURE ONLY)'!D198:M198) / 'Exam (LECTURE ONLY)'!AL$8), "", SUMIF('Exam (LECTURE ONLY)'!D$20:M$20, "CLO3", 'Exam (LECTURE ONLY)'!D198:M198) /'Exam (LECTURE ONLY)'!AL$8),
IF(AND('PRINTABLE (per grading)'!H$16="EXAM", 'PRINTABLE (per grading)'!B$13="Midterm"), IF(ISERROR(SUMIF('Exam (LECTURE ONLY)'!O$20:X$20, "CLO3", 'Exam (LECTURE ONLY)'!O198:X198) / 'Exam (LECTURE ONLY)'!AM$8), "", SUMIF('Exam (LECTURE ONLY)'!O$20:X$20, "CLO3", 'Exam (LECTURE ONLY)'!O198:X198) / 'Exam (LECTURE ONLY)'!AM$8),
IF(AND('PRINTABLE (per grading)'!H$16="EXAM", 'PRINTABLE (per grading)'!B$13="Final"), IF(ISERROR(SUMIF('Exam (LECTURE ONLY)'!Z$20:AI$20, "CLO3", 'Exam (LECTURE ONLY)'!Z198:AI198) / 'Exam (LECTURE ONLY)'!AN$8), "", SUMIF('Exam (LECTURE ONLY)'!Z$20:AI$20, "CLO3", 'Exam (LECTURE ONLY)'!Z198:AI198) / 'Exam (LECTURE ONLY)'!AN$8),
IF(AND('PRINTABLE (per grading)'!H$16="OUTPUT", 'PRINTABLE (per grading)'!B$13="Prelim"), IF(ISERROR(SUMIF(OUTPUT!C$20:M$20, "CLO3", OUTPUT!C198:M198) / OUTPUT!AL$8), "", SUMIF(OUTPUT!C$20:M$20, "CLO3", OUTPUT!C198:M198) / OUTPUT!AL$8),
IF(AND('PRINTABLE (per grading)'!H$16="OUTPUT", 'PRINTABLE (per grading)'!B$13="Midterm"), IF(ISERROR(SUMIF(OUTPUT!O$20:Y$20, "CLO3", OUTPUT!O198:Y198) / OUTPUT!AM$8), "", SUMIF(OUTPUT!O$20:Y$20, "CLO3", OUTPUT!O198:Y198) / OUTPUT!AM$8),
IF(AND('PRINTABLE (per grading)'!H$16="OUTPUT", 'PRINTABLE (per grading)'!B$13="Final"), IF(ISERROR(SUMIF(OUTPUT!AA$20:AI$20, "CLO3", OUTPUT!AA198:AI198) / OUTPUT!AN$8), "", SUMIF(OUTPUT!AA$20:AI$20, "CLO3", OUTPUT!AA198:AI198) / OUTPUT!AN$8),
"" )))))),"")</f>
        <v/>
      </c>
      <c r="Z196" s="286" t="str">
        <f aca="false">IF(B196&lt;&gt;"",IF(Y196="","",IF(Y196&lt;0.5,1,IF(AND(Y196&gt;=0.5,Y196&lt;P$10),2,IF(Y196&gt;=P$10,3)))),"")</f>
        <v/>
      </c>
      <c r="AA196" s="287" t="str">
        <f aca="false">IF(B196 &lt;&gt; "",IFERROR(IF(AVERAGE(W196,Y196)&gt;=P$10,"Y","N"),""),"")</f>
        <v/>
      </c>
      <c r="AB196" s="194" t="str">
        <f aca="false">IF(B196 &lt;&gt; "", IFERROR(IF(C$16 = "PRELIM", SUMIF('Database (LECTURE-RES-PRAC)'!D$14:AG$14, "CLO4", 'Database (LECTURE-RES-PRAC)'!D193:AG193) / 'Grade computation'!F$7, IF(C$16 = "MIDTERM", SUMIF('Database (LECTURE-RES-PRAC)'!AJ$14:BM$14, "CLO4", 'Database (LECTURE-RES-PRAC)'!AJ193:BM193) / 'Grade computation'!G$7, IF(C$16 = "FINAL", SUMIF('Database (LECTURE-RES-PRAC)'!BP$14:CS$14, "CLO4", 'Database (LECTURE-RES-PRAC)'!BP193:CS193) / 'Grade computation'!H$7,""))),""),"")</f>
        <v/>
      </c>
      <c r="AC196" s="286" t="str">
        <f aca="false">IF(B196&lt;&gt;"",IF(AB196="","",IF(AB196&lt;0.5,1,IF(AND(AB196&gt;=0.5,AB196&lt;P$10),2,IF(AB196&gt;=P$10,3)))),"")</f>
        <v/>
      </c>
      <c r="AD196" s="194" t="str">
        <f aca="false">IF(B196 &lt;&gt; "",IF(AND('PRINTABLE (per grading)'!H$16="EXAM", 'PRINTABLE (per grading)'!B$13="Prelim"), IF(ISERROR(SUMIF('Exam (LECTURE ONLY)'!D$20:M$20, "CLO4", 'Exam (LECTURE ONLY)'!D198:M198) / 'Exam (LECTURE ONLY)'!AL$9), "", SUMIF('Exam (LECTURE ONLY)'!D$20:M$20, "CLO4", 'Exam (LECTURE ONLY)'!D198:M198) /'Exam (LECTURE ONLY)'!AL$9),
IF(AND('PRINTABLE (per grading)'!H$16="EXAM", 'PRINTABLE (per grading)'!B$13="Midterm"), IF(ISERROR(SUMIF('Exam (LECTURE ONLY)'!O$20:X$20, "CLO4", 'Exam (LECTURE ONLY)'!O198:X198) / 'Exam (LECTURE ONLY)'!AM$9), "", SUMIF('Exam (LECTURE ONLY)'!O$20:X$20, "CLO4", 'Exam (LECTURE ONLY)'!O198:X198) / 'Exam (LECTURE ONLY)'!AM$9),
IF(AND('PRINTABLE (per grading)'!H$16="EXAM", 'PRINTABLE (per grading)'!B$13="Final"), IF(ISERROR(SUMIF('Exam (LECTURE ONLY)'!Z$20:AI$20, "CLO4", 'Exam (LECTURE ONLY)'!Z198:AI198) / 'Exam (LECTURE ONLY)'!AN$9), "", SUMIF('Exam (LECTURE ONLY)'!Z$20:AI$20, "CLO4", 'Exam (LECTURE ONLY)'!Z198:AI198) / 'Exam (LECTURE ONLY)'!AN$9),
IF(AND('PRINTABLE (per grading)'!H$16="OUTPUT", 'PRINTABLE (per grading)'!B$13="Prelim"), IF(ISERROR(SUMIF(OUTPUT!C$20:M$20, "CLO4", OUTPUT!C198:M198) / OUTPUT!AL$9), "", SUMIF(OUTPUT!C$20:M$20, "CLO4", OUTPUT!C198:M198) / OUTPUT!AL$9),
IF(AND('PRINTABLE (per grading)'!H$16="OUTPUT", 'PRINTABLE (per grading)'!B$13="Midterm"), IF(ISERROR(SUMIF(OUTPUT!O$20:Y$20, "CLO4", OUTPUT!O198:Y198) / OUTPUT!AM$9), "", SUMIF(OUTPUT!O$20:Y$20, "CLO4", OUTPUT!O198:Y198) / OUTPUT!AM$9),
IF(AND('PRINTABLE (per grading)'!H$16="OUTPUT", 'PRINTABLE (per grading)'!B$13="Final"), IF(ISERROR(SUMIF(OUTPUT!AA$20:AI$20, "CLO4", OUTPUT!AA198:AI198) / OUTPUT!AN$9), "", SUMIF(OUTPUT!AA$20:AI$20, "CLO4", OUTPUT!AA198:AI198) / OUTPUT!AN$9),
"")))))),"")</f>
        <v/>
      </c>
      <c r="AE196" s="286" t="str">
        <f aca="false">IF(B196&lt;&gt;"",IF(AD196="","",IF(AD196&lt;0.5,1,IF(AND(AD196&gt;=0.5,AD196&lt;P$10),2,IF(AD196&gt;=P$10,3)))),"")</f>
        <v/>
      </c>
      <c r="AF196" s="287" t="str">
        <f aca="false">IF(B196 &lt;&gt; "",IFERROR(IF(AVERAGE(AB196,AD196)&gt;=P$10,"Y","N"),""),"")</f>
        <v/>
      </c>
      <c r="AG196" s="194" t="str">
        <f aca="false">IF(B196 &lt;&gt; "", IFERROR(IF(C$16 = "PRELIM", SUMIF('Database (LECTURE-RES-PRAC)'!D$14:AG$14, "CLO5", 'Database (LECTURE-RES-PRAC)'!D193:AG193) / 'Grade computation'!F$8, IF(C$16 = "MIDTERM", SUMIF('Database (LECTURE-RES-PRAC)'!AJ$14:BM$14, "CLO5", 'Database (LECTURE-RES-PRAC)'!AJ193:BM193) / 'Grade computation'!G$8, IF(C$16 = "FINAL", SUMIF('Database (LECTURE-RES-PRAC)'!BP$14:CS$14, "CLO5", 'Database (LECTURE-RES-PRAC)'!BP193:CS193) / 'Grade computation'!H$8,""))),""),"")</f>
        <v/>
      </c>
      <c r="AH196" s="286" t="str">
        <f aca="false">IF(B196&lt;&gt;"",IF(AG196="","",IF(AG196&lt;0.5,1,IF(AND(AG196&gt;=0.5,AG196&lt;P$10),2,IF(AG196&gt;=P$10,3)))),"")</f>
        <v/>
      </c>
      <c r="AI196" s="194" t="str">
        <f aca="false">IF(B196 &lt;&gt; "",IF(AND('PRINTABLE (per grading)'!H$16="EXAM", 'PRINTABLE (per grading)'!B$13="Prelim"), IF(ISERROR(SUMIF('Exam (LECTURE ONLY)'!D$20:M$20, "CLO5", 'Exam (LECTURE ONLY)'!D198:M198) / 'Exam (LECTURE ONLY)'!AL$10), "", SUMIF('Exam (LECTURE ONLY)'!D$20:M$20, "CLO5", 'Exam (LECTURE ONLY)'!D198:M198) /'Exam (LECTURE ONLY)'!AL$10),
IF(AND('PRINTABLE (per grading)'!H$16="EXAM", 'PRINTABLE (per grading)'!B$13="Midterm"), IF(ISERROR(SUMIF('Exam (LECTURE ONLY)'!O$20:X$20, "CLO5", 'Exam (LECTURE ONLY)'!O198:X198) / 'Exam (LECTURE ONLY)'!AM$10), "", SUMIF('Exam (LECTURE ONLY)'!O$20:X$20, "CLO5", 'Exam (LECTURE ONLY)'!O198:X198) / 'Exam (LECTURE ONLY)'!AM$10),
IF(AND('PRINTABLE (per grading)'!H$16="EXAM", 'PRINTABLE (per grading)'!B$13="Final"), IF(ISERROR(SUMIF('Exam (LECTURE ONLY)'!Z$20:AI$20, "CLO5", 'Exam (LECTURE ONLY)'!Z198:AI198) / 'Exam (LECTURE ONLY)'!AN$10), "", SUMIF('Exam (LECTURE ONLY)'!Z$20:AI$20, "CLO5", 'Exam (LECTURE ONLY)'!Z198:AI198) / 'Exam (LECTURE ONLY)'!AN$10),
IF(AND('PRINTABLE (per grading)'!H$16="OUTPUT", 'PRINTABLE (per grading)'!B$13="Prelim"), IF(ISERROR(SUMIF(OUTPUT!C$20:M$20, "CLO5", OUTPUT!C198:M198) / OUTPUT!AL$10), "", SUMIF(OUTPUT!C$20:M$20, "CLO5", OUTPUT!C198:M198) / OUTPUT!AL$10),
IF(AND('PRINTABLE (per grading)'!H$16="OUTPUT", 'PRINTABLE (per grading)'!B$13="Midterm"), IF(ISERROR(SUMIF(OUTPUT!O$20:Y$20, "CLO5", OUTPUT!O198:Y198) / OUTPUT!AM$10), "", SUMIF(OUTPUT!O$20:Y$20, "CLO5", OUTPUT!O198:Y198) / OUTPUT!AM$10),
IF(AND('PRINTABLE (per grading)'!H$16="OUTPUT", 'PRINTABLE (per grading)'!B$13="Final"), IF(ISERROR(SUMIF(OUTPUT!AA$20:AI$20, "CLO5", OUTPUT!AA198:AI198) / OUTPUT!AN$10), "", SUMIF(OUTPUT!AA$20:AI$20, "CLO5", OUTPUT!AA198:AI198) / OUTPUT!AN$10),
"")))))),"")</f>
        <v/>
      </c>
      <c r="AJ196" s="286" t="str">
        <f aca="false">IF(B196&lt;&gt;"",IF(AI196="","",IF(AI196&lt;0.5,1,IF(AND(AI196&gt;=0.5,AI196&lt;P$10),2,IF(AI196&gt;=P$10,3)))),"")</f>
        <v/>
      </c>
      <c r="AK196" s="287" t="str">
        <f aca="false">IF(B196 &lt;&gt; "",IFERROR(IF(AVERAGE(AG196,AI196)&gt;=P$10,"Y","N"),""),"")</f>
        <v/>
      </c>
      <c r="AL196" s="194" t="str">
        <f aca="false">IF(B196 &lt;&gt; "", IFERROR(IF(C$16 = "PRELIM", SUMIF('Database (LECTURE-RES-PRAC)'!D$14:AG$14, "CLO6", 'Database (LECTURE-RES-PRAC)'!D193:AG193) / 'Grade computation'!F$9, IF(C$16 = "MIDTERM", SUMIF('Database (LECTURE-RES-PRAC)'!AJ$14:BM$14, "CLO6", 'Database (LECTURE-RES-PRAC)'!AJ193:BM193) / 'Grade computation'!G$9, IF(C$16 = "FINAL", SUMIF('Database (LECTURE-RES-PRAC)'!BP$14:CS$14, "CLO6", 'Database (LECTURE-RES-PRAC)'!BP193:CS193) / 'Grade computation'!H$9,""))),""),"")</f>
        <v/>
      </c>
      <c r="AM196" s="286" t="str">
        <f aca="false">IF(B196&lt;&gt;"",IF(AL196="","",IF(AL196&lt;0.5,1,IF(AND(AL196&gt;=0.5,AL196&lt;P$10),2,IF(AL196&gt;=P$10,3)))),"")</f>
        <v/>
      </c>
      <c r="AN196" s="194" t="str">
        <f aca="false">IF(B196 &lt;&gt; "",IF(AND('PRINTABLE (per grading)'!H$16="EXAM", 'PRINTABLE (per grading)'!B$13="Prelim"), IF(ISERROR(SUMIF('Exam (LECTURE ONLY)'!D$20:M$20, "CLO6", 'Exam (LECTURE ONLY)'!D198:M198) / 'Exam (LECTURE ONLY)'!AL$11), "", SUMIF('Exam (LECTURE ONLY)'!D$20:M$20, "CLO6", 'Exam (LECTURE ONLY)'!D198:M198) /'Exam (LECTURE ONLY)'!AL$11),
IF(AND('PRINTABLE (per grading)'!H$16="EXAM", 'PRINTABLE (per grading)'!B$13="Midterm"), IF(ISERROR(SUMIF('Exam (LECTURE ONLY)'!O$20:X$20, "CLO6", 'Exam (LECTURE ONLY)'!O198:X198) / 'Exam (LECTURE ONLY)'!AM$11), "", SUMIF('Exam (LECTURE ONLY)'!O$20:X$20, "CLO6", 'Exam (LECTURE ONLY)'!O198:X198) / 'Exam (LECTURE ONLY)'!AM$11),
IF(AND('PRINTABLE (per grading)'!H$16="EXAM", 'PRINTABLE (per grading)'!B$13="Final"), IF(ISERROR(SUMIF('Exam (LECTURE ONLY)'!Z$20:AI$20, "CLO6", 'Exam (LECTURE ONLY)'!Z198:AI198) / 'Exam (LECTURE ONLY)'!AN$11), "", SUMIF('Exam (LECTURE ONLY)'!Z$20:AI$20, "CLO6", 'Exam (LECTURE ONLY)'!Z198:AI198) / 'Exam (LECTURE ONLY)'!AN$11),
IF(AND('PRINTABLE (per grading)'!H$16="OUTPUT", 'PRINTABLE (per grading)'!B$13="Prelim"), IF(ISERROR(SUMIF(OUTPUT!C$20:M$20, "CLO6", OUTPUT!C198:M198) / OUTPUT!AL$11), "", SUMIF(OUTPUT!C$20:M$20, "CLO6", OUTPUT!C198:M198) / OUTPUT!AL$11),
IF(AND('PRINTABLE (per grading)'!H$16="OUTPUT", 'PRINTABLE (per grading)'!B$13="Midterm"), IF(ISERROR(SUMIF(OUTPUT!O$20:Y$20, "CLO6", OUTPUT!O198:Y198) / OUTPUT!AM$11), "", SUMIF(OUTPUT!O$20:Y$20, "CLO6", OUTPUT!O198:Y198) / OUTPUT!AM$11),
IF(AND('PRINTABLE (per grading)'!H$16="OUTPUT", 'PRINTABLE (per grading)'!B$13="Final"), IF(ISERROR(SUMIF(OUTPUT!AA$20:AI$20, "CLO6", OUTPUT!AA198:AI198) / OUTPUT!AN$11), "", SUMIF(OUTPUT!AA$20:AI$20, "CLO6", OUTPUT!AA198:AI198) / OUTPUT!AN$11),
"")))))),"")</f>
        <v/>
      </c>
      <c r="AO196" s="286" t="str">
        <f aca="false">IF(B196&lt;&gt;"",IF(AN196="","",IF(AN196&lt;0.5,1,IF(AND(AN196&gt;=0.5,AN196&lt;P$10),2,IF(AN196&gt;=P$10,3)))),"")</f>
        <v/>
      </c>
      <c r="AP196" s="287" t="str">
        <f aca="false">IF(B196 &lt;&gt; "",IFERROR(IF(AVERAGE(AL196,AN196)&gt;=P$10,"Y","N"),""),"")</f>
        <v/>
      </c>
      <c r="AQ196" s="194" t="str">
        <f aca="false">IF(B196 &lt;&gt; "", IFERROR(IF(C$16 = "PRELIM", SUMIF('Database (LECTURE-RES-PRAC)'!D$14:AG$14, "CLO7", 'Database (LECTURE-RES-PRAC)'!D193:AG193) / 'Grade computation'!F$10, IF(C$16 = "MIDTERM", SUMIF('Database (LECTURE-RES-PRAC)'!AJ$14:BM$14, "CLO7", 'Database (LECTURE-RES-PRAC)'!AJ193:BM193) / 'Grade computation'!G$10, IF(C$16 = "FINAL", SUMIF('Database (LECTURE-RES-PRAC)'!BP$14:CS$14, "CLO7", 'Database (LECTURE-RES-PRAC)'!BP193:CS193) / 'Grade computation'!H$10,""))),""),"")</f>
        <v/>
      </c>
      <c r="AR196" s="286" t="str">
        <f aca="false">IF(B196&lt;&gt;"",IF(AQ196="","",IF(AQ196&lt;0.5,1,IF(AND(AQ196&gt;=0.5,AQ196&lt;P$10),2,IF(AQ196&gt;=P$10,3)))),"")</f>
        <v/>
      </c>
      <c r="AS196" s="194" t="str">
        <f aca="false">IF(B196 &lt;&gt; "",IF(AND('PRINTABLE (per grading)'!H$16="EXAM", 'PRINTABLE (per grading)'!B$13="Prelim"), IF(ISERROR(SUMIF('Exam (LECTURE ONLY)'!D$20:M$20, "CLO7", 'Exam (LECTURE ONLY)'!D198:M198) / 'Exam (LECTURE ONLY)'!AL$12), "", SUMIF('Exam (LECTURE ONLY)'!D$20:M$20, "CLO7", 'Exam (LECTURE ONLY)'!D198:M198) /'Exam (LECTURE ONLY)'!AL$12),
IF(AND('PRINTABLE (per grading)'!H$16="EXAM", 'PRINTABLE (per grading)'!B$13="Midterm"), IF(ISERROR(SUMIF('Exam (LECTURE ONLY)'!O$20:X$20, "CLO7", 'Exam (LECTURE ONLY)'!O198:X198) / 'Exam (LECTURE ONLY)'!AM$12), "", SUMIF('Exam (LECTURE ONLY)'!O$20:X$20, "CLO7", 'Exam (LECTURE ONLY)'!O198:X198) / 'Exam (LECTURE ONLY)'!AM$12),
IF(AND('PRINTABLE (per grading)'!H$16="EXAM", 'PRINTABLE (per grading)'!B$13="Final"), IF(ISERROR(SUMIF('Exam (LECTURE ONLY)'!Z$20:AI$20, "CLO7", 'Exam (LECTURE ONLY)'!Z198:AI198) / 'Exam (LECTURE ONLY)'!AN$12), "", SUMIF('Exam (LECTURE ONLY)'!Z$20:AI$20, "CLO7", 'Exam (LECTURE ONLY)'!Z198:AI198) / 'Exam (LECTURE ONLY)'!AN$12),
IF(AND('PRINTABLE (per grading)'!H$16="OUTPUT", 'PRINTABLE (per grading)'!B$13="Prelim"), IF(ISERROR(SUMIF(OUTPUT!C$20:M$20, "CLO7", OUTPUT!C198:M198) / OUTPUT!AL$12), "", SUMIF(OUTPUT!C$20:M$20, "CLO7", OUTPUT!C198:M198) / OUTPUT!AL$12),
IF(AND('PRINTABLE (per grading)'!H$16="OUTPUT", 'PRINTABLE (per grading)'!B$13="Midterm"), IF(ISERROR(SUMIF(OUTPUT!O$20:Y$20, "CLO7", OUTPUT!O198:Y198) / OUTPUT!AM$12), "", SUMIF(OUTPUT!O$20:Y$20, "CLO7", OUTPUT!O198:Y198) / OUTPUT!AM$12),
IF(AND('PRINTABLE (per grading)'!H$16="OUTPUT", 'PRINTABLE (per grading)'!B$13="Final"), IF(ISERROR(SUMIF(OUTPUT!AA$20:AI$20, "CLO7", OUTPUT!AA198:AI198) / OUTPUT!AN$12), "", SUMIF(OUTPUT!AA$20:AI$20, "CLO7", OUTPUT!AA198:AI198) / OUTPUT!AN$12),
"")))))),"")</f>
        <v/>
      </c>
      <c r="AT196" s="286" t="str">
        <f aca="false">IF(B196&lt;&gt;"",IF(AS196="","",IF(AS196&lt;0.5,1,IF(AND(AS196&gt;=0.5,AS196&lt;P$10),2,IF(AS196&gt;=P$10,3)))),"")</f>
        <v/>
      </c>
      <c r="AU196" s="287" t="str">
        <f aca="false">IF(B196 &lt;&gt; "",IFERROR(IF(AVERAGE(AQ196,AS196)&gt;=P$10,"Y","N"),""),"")</f>
        <v/>
      </c>
      <c r="AV196" s="194" t="str">
        <f aca="false">IF(B196 &lt;&gt; "", IFERROR(IF(C$16 = "PRELIM", SUMIF('Database (LECTURE-RES-PRAC)'!D$14:AG$14, "CLO8", 'Database (LECTURE-RES-PRAC)'!D193:AG193) / 'Grade computation'!F$11, IF(C$16 = "MIDTERM", SUMIF('Database (LECTURE-RES-PRAC)'!AJ$14:BM$14, "CLO8", 'Database (LECTURE-RES-PRAC)'!AJ193:BM193) / 'Grade computation'!G$11, IF(C$16 = "FINAL", SUMIF('Database (LECTURE-RES-PRAC)'!BP$14:CS$14, "CLO8", 'Database (LECTURE-RES-PRAC)'!BP193:CS193) / 'Grade computation'!H$11,""))),""),"")</f>
        <v/>
      </c>
      <c r="AW196" s="286" t="str">
        <f aca="false">IF(B196&lt;&gt;"",IF(AV196="","",IF(AV196&lt;0.5,1,IF(AND(AV196&gt;=0.5,AV196&lt;P$10),2,IF(AV196&gt;=P$10,3)))),"")</f>
        <v/>
      </c>
      <c r="AX196" s="194" t="str">
        <f aca="false">IF(B196 &lt;&gt; "",IF(AND('PRINTABLE (per grading)'!H$16="EXAM", 'PRINTABLE (per grading)'!B$13="Prelim"), IF(ISERROR(SUMIF('Exam (LECTURE ONLY)'!D$20:M$20, "CLO8", 'Exam (LECTURE ONLY)'!D198:M198) / 'Exam (LECTURE ONLY)'!AL$13), "", SUMIF('Exam (LECTURE ONLY)'!D$20:M$20, "CLO8", 'Exam (LECTURE ONLY)'!D198:M198) /'Exam (LECTURE ONLY)'!AL$13),
IF(AND('PRINTABLE (per grading)'!H$16="EXAM", 'PRINTABLE (per grading)'!B$13="Midterm"), IF(ISERROR(SUMIF('Exam (LECTURE ONLY)'!O$20:X$20, "CLO8", 'Exam (LECTURE ONLY)'!O198:X198) / 'Exam (LECTURE ONLY)'!AM$13), "", SUMIF('Exam (LECTURE ONLY)'!O$20:X$20, "CLO8", 'Exam (LECTURE ONLY)'!O198:X198) / 'Exam (LECTURE ONLY)'!AM$13),
IF(AND('PRINTABLE (per grading)'!H$16="EXAM", 'PRINTABLE (per grading)'!B$13="Final"), IF(ISERROR(SUMIF('Exam (LECTURE ONLY)'!Z$20:AI$20, "CLO8", 'Exam (LECTURE ONLY)'!Z198:AI198) / 'Exam (LECTURE ONLY)'!AN$13), "", SUMIF('Exam (LECTURE ONLY)'!Z$20:AI$20, "CLO8", 'Exam (LECTURE ONLY)'!Z198:AI198) / 'Exam (LECTURE ONLY)'!AN$13),
IF(AND('PRINTABLE (per grading)'!H$16="OUTPUT", 'PRINTABLE (per grading)'!B$13="Prelim"), IF(ISERROR(SUMIF(OUTPUT!C$20:M$20, "CLO8", OUTPUT!C198:M198) / OUTPUT!AL$13), "", SUMIF(OUTPUT!C$20:M$20, "CLO8", OUTPUT!C198:M198) / OUTPUT!AL$13),
IF(AND('PRINTABLE (per grading)'!H$16="OUTPUT", 'PRINTABLE (per grading)'!B$13="Midterm"), IF(ISERROR(SUMIF(OUTPUT!O$20:Y$20, "CLO8", OUTPUT!O198:Y198) / OUTPUT!AM$13), "", SUMIF(OUTPUT!O$20:Y$20, "CLO8", OUTPUT!O198:Y198) / OUTPUT!AM$13),
IF(AND('PRINTABLE (per grading)'!H$16="OUTPUT", 'PRINTABLE (per grading)'!B$13="Final"), IF(ISERROR(SUMIF(OUTPUT!AA$20:AI$20, "CLO8", OUTPUT!AA198:AI198) / OUTPUT!AN$13), "", SUMIF(OUTPUT!AA$20:AI$20, "CLO8", OUTPUT!AA198:AI198) / OUTPUT!AN$13),
"")))))),"")</f>
        <v/>
      </c>
      <c r="AY196" s="286" t="str">
        <f aca="false">IF(B196&lt;&gt;"",IF(AX196="","",IF(AX196&lt;0.5,1,IF(AND(AX196&gt;=0.5,AX196&lt;P$10),2,IF(AX196&gt;=P$10,3)))),"")</f>
        <v/>
      </c>
      <c r="AZ196" s="287" t="str">
        <f aca="false">IF(B196 &lt;&gt; "",IFERROR(IF(AVERAGE(AV196,AX196)&gt;=P$10,"Y","N"),""),"")</f>
        <v/>
      </c>
      <c r="BA196" s="194" t="str">
        <f aca="false">IF(B196 &lt;&gt; "", IFERROR(IF(C$16 = "PRELIM", SUMIF('Database (LECTURE-RES-PRAC)'!D$14:AG$14, "CLO9", 'Database (LECTURE-RES-PRAC)'!D193:AG193) / 'Grade computation'!F$12, IF(C$16 = "MIDTERM", SUMIF('Database (LECTURE-RES-PRAC)'!AJ$14:BM$14, "CLO9", 'Database (LECTURE-RES-PRAC)'!AJ193:BM193) / 'Grade computation'!G$12, IF(C$16 = "FINAL", SUMIF('Database (LECTURE-RES-PRAC)'!BP$14:CS$14, "CLO9", 'Database (LECTURE-RES-PRAC)'!BP193:CS193) / 'Grade computation'!H$12,""))),""),"")</f>
        <v/>
      </c>
      <c r="BB196" s="286" t="str">
        <f aca="false">IF(B196&lt;&gt;"",IF(BA196="","",IF(BA196&lt;0.5,1,IF(AND(BA196&gt;=0.5,BA196&lt;P$10),2,IF(BA196&gt;=P$10,3)))),"")</f>
        <v/>
      </c>
      <c r="BC196" s="194" t="str">
        <f aca="false">IF(B196 &lt;&gt; "",IF(AND('PRINTABLE (per grading)'!H$16="EXAM", 'PRINTABLE (per grading)'!B$13="Prelim"), IF(ISERROR(SUMIF('Exam (LECTURE ONLY)'!D$20:M$20, "CLO9", 'Exam (LECTURE ONLY)'!D198:M198) / 'Exam (LECTURE ONLY)'!AL$14), "", SUMIF('Exam (LECTURE ONLY)'!D$20:M$20, "CLO9", 'Exam (LECTURE ONLY)'!D198:M198) /'Exam (LECTURE ONLY)'!AL$14),
IF(AND('PRINTABLE (per grading)'!H$16="EXAM", 'PRINTABLE (per grading)'!B$13="Midterm"), IF(ISERROR(SUMIF('Exam (LECTURE ONLY)'!O$20:X$20, "CLO9", 'Exam (LECTURE ONLY)'!O198:X198) / 'Exam (LECTURE ONLY)'!AM$14), "", SUMIF('Exam (LECTURE ONLY)'!O$20:X$20, "CLO9", 'Exam (LECTURE ONLY)'!O198:X198) / 'Exam (LECTURE ONLY)'!AM$14),
IF(AND('PRINTABLE (per grading)'!H$16="EXAM", 'PRINTABLE (per grading)'!B$13="Final"), IF(ISERROR(SUMIF('Exam (LECTURE ONLY)'!Z$20:AI$20, "CLO9", 'Exam (LECTURE ONLY)'!Z198:AI198) / 'Exam (LECTURE ONLY)'!AN$14), "", SUMIF('Exam (LECTURE ONLY)'!Z$20:AI$20, "CLO9", 'Exam (LECTURE ONLY)'!Z198:AI198) / 'Exam (LECTURE ONLY)'!AN$14),
IF(AND('PRINTABLE (per grading)'!H$16="OUTPUT", 'PRINTABLE (per grading)'!B$13="Prelim"), IF(ISERROR(SUMIF(OUTPUT!C$20:M$20, "CLO9", OUTPUT!C198:M198) / OUTPUT!AL$14), "", SUMIF(OUTPUT!C$20:M$20, "CLO9", OUTPUT!C198:M198) / OUTPUT!AL$14),
IF(AND('PRINTABLE (per grading)'!H$16="OUTPUT", 'PRINTABLE (per grading)'!B$13="Midterm"), IF(ISERROR(SUMIF(OUTPUT!O$20:Y$20, "CLO9", OUTPUT!O198:Y198) / OUTPUT!AM$14), "", SUMIF(OUTPUT!O$20:Y$20, "CLO9", OUTPUT!O198:Y198) / OUTPUT!AM$14),
IF(AND('PRINTABLE (per grading)'!H$16="OUTPUT", 'PRINTABLE (per grading)'!B$13="Final"), IF(ISERROR(SUMIF(OUTPUT!AA$20:AI$20, "CLO9", OUTPUT!AA198:AI198) / OUTPUT!AN$14), "", SUMIF(OUTPUT!AA$20:AI$20, "CLO9", OUTPUT!AA198:AI198) / OUTPUT!AN$14),
"")))))),"")</f>
        <v/>
      </c>
      <c r="BD196" s="286" t="str">
        <f aca="false">IF(B196&lt;&gt;"",IF(BC196="","",IF(BC196&lt;0.5,1,IF(AND(BC196&gt;=0.5,BC196&lt;P$10),2,IF(BC196&gt;=P$10,3)))),"")</f>
        <v/>
      </c>
      <c r="BE196" s="287" t="str">
        <f aca="false">IF(B196 &lt;&gt; "",IFERROR(IF(AVERAGE(BA196,BC196)&gt;=P$10,"Y","N"),""),"")</f>
        <v/>
      </c>
      <c r="BF196" s="194" t="str">
        <f aca="false">IF(B196 &lt;&gt; "", IFERROR(IF(C$16 = "PRELIM", SUMIF('Database (LECTURE-RES-PRAC)'!D$14:AG$14, "CLO10", 'Database (LECTURE-RES-PRAC)'!D193:AG193) / 'Grade computation'!F$13, IF(C$16 = "MIDTERM", SUMIF('Database (LECTURE-RES-PRAC)'!AJ$14:BM$14, "CLO10", 'Database (LECTURE-RES-PRAC)'!AJ193:BM193) / 'Grade computation'!G$13, IF(C$16 = "FINAL", SUMIF('Database (LECTURE-RES-PRAC)'!BP$14:CS$14, "CLO10", 'Database (LECTURE-RES-PRAC)'!BP193:CS193) / 'Grade computation'!H$13,""))),""),"")</f>
        <v/>
      </c>
      <c r="BG196" s="286" t="str">
        <f aca="false">IF(B196&lt;&gt;"",IF(BF196="","",IF(BF196&lt;0.5,1,IF(AND(BF196&gt;=0.5,BF196&lt;P$10),2,IF(BF196&gt;=P$10,3)))),"")</f>
        <v/>
      </c>
      <c r="BH196" s="194" t="str">
        <f aca="false">IF(B196 &lt;&gt; "",IF(AND('PRINTABLE (per grading)'!H$16="EXAM", 'PRINTABLE (per grading)'!B$13="Prelim"), IF(ISERROR(SUMIF('Exam (LECTURE ONLY)'!D$20:M$20, "CLO10", 'Exam (LECTURE ONLY)'!D198:M198) / 'Exam (LECTURE ONLY)'!AL$15), "", SUMIF('Exam (LECTURE ONLY)'!D$20:M$20, "CLO10", 'Exam (LECTURE ONLY)'!D198:M198) /'Exam (LECTURE ONLY)'!AL$15),
IF(AND('PRINTABLE (per grading)'!H$16="EXAM", 'PRINTABLE (per grading)'!B$13="Midterm"), IF(ISERROR(SUMIF('Exam (LECTURE ONLY)'!O$20:X$20, "CLO10", 'Exam (LECTURE ONLY)'!O198:X198) / 'Exam (LECTURE ONLY)'!AM$15), "", SUMIF('Exam (LECTURE ONLY)'!O$20:X$20, "CLO10", 'Exam (LECTURE ONLY)'!O198:X198) / 'Exam (LECTURE ONLY)'!AM$15),
IF(AND('PRINTABLE (per grading)'!H$16="EXAM", 'PRINTABLE (per grading)'!B$13="Final"), IF(ISERROR(SUMIF('Exam (LECTURE ONLY)'!Z$20:AI$20, "CLO10", 'Exam (LECTURE ONLY)'!Z198:AI198) / 'Exam (LECTURE ONLY)'!AN$15), "", SUMIF('Exam (LECTURE ONLY)'!Z$20:AI$20, "CLO10", 'Exam (LECTURE ONLY)'!Z198:AI198) / 'Exam (LECTURE ONLY)'!AN$15),
IF(AND('PRINTABLE (per grading)'!H$16="OUTPUT", 'PRINTABLE (per grading)'!B$13="Prelim"), IF(ISERROR(SUMIF(OUTPUT!C$20:M$20, "CLO10", OUTPUT!C198:M198) / OUTPUT!AL$15), "", SUMIF(OUTPUT!C$20:M$20, "CLO10", OUTPUT!C198:M198) / OUTPUT!AL$15),
IF(AND('PRINTABLE (per grading)'!H$16="OUTPUT", 'PRINTABLE (per grading)'!B$13="Midterm"), IF(ISERROR(SUMIF(OUTPUT!O$20:Y$20, "CLO10", OUTPUT!O198:Y198) / OUTPUT!AM$15), "", SUMIF(OUTPUT!O$20:Y$20, "CLO10", OUTPUT!O198:Y198) / OUTPUT!AM$15),
IF(AND('PRINTABLE (per grading)'!H$16="OUTPUT", 'PRINTABLE (per grading)'!B$13="Final"), IF(ISERROR(SUMIF(OUTPUT!AA$20:AI$20, "CLO10", OUTPUT!AA198:AI198) / OUTPUT!AN$15), "", SUMIF(OUTPUT!AA$20:AI$20, "CLO10", OUTPUT!AA198:AI198) / OUTPUT!AN$15),
"")))))),"")</f>
        <v/>
      </c>
      <c r="BI196" s="286" t="str">
        <f aca="false">IF(B196&lt;&gt;"",IF(BH196="","",IF(BH196&lt;0.5,1,IF(AND(BH196&gt;=0.5,BH196&lt;P$10),2,IF(BH196&gt;=P$10,3)))),"")</f>
        <v/>
      </c>
      <c r="BJ196" s="287" t="str">
        <f aca="false">IF(B196 &lt;&gt; "",IFERROR(IF(AVERAGE(BF196,BH196)&gt;=P$10,"Y","N"),""),"")</f>
        <v/>
      </c>
      <c r="BK196" s="8"/>
    </row>
    <row r="197" customFormat="false" ht="19.5" hidden="false" customHeight="true" outlineLevel="0" collapsed="false">
      <c r="A197" s="183" t="str">
        <f aca="false">IF(ISBLANK('Database (LECTURE-RES-PRAC)'!A194),"",'Database (LECTURE-RES-PRAC)'!A194)</f>
        <v/>
      </c>
      <c r="B197" s="184" t="str">
        <f aca="false">IF(ISBLANK('Database (LECTURE-RES-PRAC)'!B194),"",'Database (LECTURE-RES-PRAC)'!B194)</f>
        <v/>
      </c>
      <c r="C197" s="230" t="str">
        <f aca="false">IF(B197&lt;&gt;"",IF(C$16="PRELIM",'Grade computation'!C197, IF(C$16="MIDTERM",'Grade computation'!K197, IF(C$16="FINAL",'Grade computation'!S197,""))),"")</f>
        <v/>
      </c>
      <c r="D197" s="231" t="str">
        <f aca="false">IF(B197&lt;&gt;"",IFERROR(IF(B$11="80-20", (((C197/C$19)*X$6)+X$7)*D$18, IF(B$11="60-40", (((C197/C$19)*Y$6)+Y$7)*D$18, 0)),0),"")</f>
        <v/>
      </c>
      <c r="E197" s="230" t="str">
        <f aca="false">IF(B197&lt;&gt;"", IF(C$16="PRELIM",'Grade computation'!E197, IF(C$16="MIDTERM",'Grade computation'!M197, IF(C$16="FINAL",'Grade computation'!U197,""))),"")</f>
        <v/>
      </c>
      <c r="F197" s="232" t="str">
        <f aca="false">IF(B197&lt;&gt;"",IFERROR(IF(B$11="80-20", (((E197/E$19)*X$6)+X$7)*F$18, IF(B$11="60-40", (((E197/E$19)*Y$6)+Y$7)*F$18, 0)),0),"")</f>
        <v/>
      </c>
      <c r="G197" s="233" t="str">
        <f aca="false">IF(B197&lt;&gt;"",IFERROR((D197+F197),0),"")</f>
        <v/>
      </c>
      <c r="H197" s="234" t="str">
        <f aca="false">IF(B197&lt;&gt;"",IF(C$16="PRELIM", 'Grade computation'!H197, IF(C$16="MIDTERM", 'Grade computation'!P197, IF(C$16="FINAL",'Grade computation'!X197, ""))),"")</f>
        <v/>
      </c>
      <c r="I197" s="233" t="str">
        <f aca="false">IF(B197&lt;&gt;"",IFERROR(IF(B$11="80-20", (((H197/H$19)*X$6)+X$7)*I$19, IF(B$11="60-40", (((H197/H$19)*Y$6)+Y$7)*I$19, 0)),0),"")</f>
        <v/>
      </c>
      <c r="J197" s="237" t="str">
        <f aca="false">IFERROR((G197+I197),"")</f>
        <v/>
      </c>
      <c r="K197" s="183" t="str">
        <f aca="false">IFERROR(IF(J197="","",IF(J197&gt;=75,"PASSED","FAILED")),"")</f>
        <v/>
      </c>
      <c r="L197" s="183"/>
      <c r="M197" s="194" t="str">
        <f aca="false">IF(B197 &lt;&gt; "", IFERROR(IF(C$16 = "PRELIM", SUMIF('Database (LECTURE-RES-PRAC)'!D$14:AG$14, "CLO1", 'Database (LECTURE-RES-PRAC)'!D194:AG194) / 'Grade computation'!F$4, IF(C$16 = "MIDTERM", SUMIF('Database (LECTURE-RES-PRAC)'!AJ$14:BM$14, "CLO1", 'Database (LECTURE-RES-PRAC)'!AJ194:BM194) / 'Grade computation'!G$4, IF(C$16 = "FINAL", SUMIF('Database (LECTURE-RES-PRAC)'!BP$14:CS$14, "CLO1", 'Database (LECTURE-RES-PRAC)'!BP194:CS194) / 'Grade computation'!H$4,""))),""),"")</f>
        <v/>
      </c>
      <c r="N197" s="286" t="str">
        <f aca="false">IF(B197&lt;&gt;"",IF(M197="","",IF(M197&lt;0.5,1,IF(AND(M197&gt;=0.5,M197&lt;P$10),2,IF(M197&gt;=P$10,3)))),"")</f>
        <v/>
      </c>
      <c r="O197" s="194" t="str">
        <f aca="false">IF(B197 &lt;&gt; "",IF(AND('PRINTABLE (per grading)'!H$16="EXAM", 'PRINTABLE (per grading)'!B$13="Prelim"), IF(ISERROR(SUMIF('Exam (LECTURE ONLY)'!D$20:M$20, "CLO1", 'Exam (LECTURE ONLY)'!D199:M199) / 'Exam (LECTURE ONLY)'!AL$6), "", SUMIF('Exam (LECTURE ONLY)'!D$20:M$20, "CLO1", 'Exam (LECTURE ONLY)'!D199:M199) /'Exam (LECTURE ONLY)'!AL$6),
IF(AND('PRINTABLE (per grading)'!H$16="EXAM", 'PRINTABLE (per grading)'!B$13="Midterm"), IF(ISERROR(SUMIF('Exam (LECTURE ONLY)'!O$20:X$20, "CLO1", 'Exam (LECTURE ONLY)'!O199:X199) / 'Exam (LECTURE ONLY)'!AM$6), "", SUMIF('Exam (LECTURE ONLY)'!O$20:X$20, "CLO1", 'Exam (LECTURE ONLY)'!O199:X199) / 'Exam (LECTURE ONLY)'!AM$6),
IF(AND('PRINTABLE (per grading)'!H$16="EXAM", 'PRINTABLE (per grading)'!B$13="Final"), IF(ISERROR(SUMIF('Exam (LECTURE ONLY)'!Z$20:AI$20, "CLO1", 'Exam (LECTURE ONLY)'!Z199:AI199) / 'Exam (LECTURE ONLY)'!AN$6), "", SUMIF('Exam (LECTURE ONLY)'!Z$20:AI$20, "CLO1", 'Exam (LECTURE ONLY)'!Z199:AI199) / 'Exam (LECTURE ONLY)'!AN$6),
IF(AND('PRINTABLE (per grading)'!H$16="OUTPUT", 'PRINTABLE (per grading)'!B$13="Prelim"), IF(ISERROR(SUMIF(OUTPUT!C$20:M$20, "CLO1", OUTPUT!C199:M199) / OUTPUT!AL$6), "", SUMIF(OUTPUT!C$20:M$20, "CLO1", OUTPUT!C199:M199) / OUTPUT!AL$6),
IF(AND('PRINTABLE (per grading)'!H$16="OUTPUT", 'PRINTABLE (per grading)'!B$13="Midterm"), IF(ISERROR(SUMIF(OUTPUT!O$20:Y$20, "CLO1", OUTPUT!O199:Y199) / OUTPUT!AM$6), "", SUMIF(OUTPUT!O$20:Y$20, "CLO1", OUTPUT!O199:Y199) / OUTPUT!AM$6),
IF(AND('PRINTABLE (per grading)'!H$16="OUTPUT", 'PRINTABLE (per grading)'!B$13="Final"), IF(ISERROR(SUMIF(OUTPUT!AA$20:AI$20, "CLO1", OUTPUT!AA199:AI199) / OUTPUT!AN$6), "", SUMIF(OUTPUT!AA$20:AI$20, "CLO1", OUTPUT!AA199:AI199) / OUTPUT!AN$6),
"")))))),"")</f>
        <v/>
      </c>
      <c r="P197" s="286" t="str">
        <f aca="false">IF(B197&lt;&gt;"",IF(O197="","",IF(O197&lt;0.5,1,IF(AND(O197&gt;=0.5,O197&lt;P$10),2,IF(O197&gt;=P$10,3)))),"")</f>
        <v/>
      </c>
      <c r="Q197" s="287" t="str">
        <f aca="false">IF(B197 &lt;&gt; "",IFERROR(IF(AVERAGE(M197,O197)&gt;=P$10,"Y","N"),""),"")</f>
        <v/>
      </c>
      <c r="R197" s="194" t="str">
        <f aca="false">IF(B197 &lt;&gt; "", IFERROR(IF(C$16 = "PRELIM", SUMIF('Database (LECTURE-RES-PRAC)'!D$14:AG$14, "CLO2", 'Database (LECTURE-RES-PRAC)'!D194:AG194) / 'Grade computation'!F$5, IF(C$16 = "MIDTERM", SUMIF('Database (LECTURE-RES-PRAC)'!AJ$14:BM$14, "CLO2", 'Database (LECTURE-RES-PRAC)'!AJ194:BM194) / 'Grade computation'!G$5, IF(C$16 = "FINAL", SUMIF('Database (LECTURE-RES-PRAC)'!BP$14:CS$14, "CLO2", 'Database (LECTURE-RES-PRAC)'!BP194:CS194) / 'Grade computation'!H$5,""))),""),"")</f>
        <v/>
      </c>
      <c r="S197" s="286" t="str">
        <f aca="false">IF(B197&lt;&gt;"",IF(R197="","",IF(R197&lt;0.5,1,IF(AND(R197&gt;=0.5,R197&lt;P$10),2,IF(R197&gt;=P$10,3)))),"")</f>
        <v/>
      </c>
      <c r="T197" s="194" t="str">
        <f aca="false">IF(B197 &lt;&gt; "",IF(AND('PRINTABLE (per grading)'!H$16="EXAM", 'PRINTABLE (per grading)'!B$13="Prelim"), IF(ISERROR(SUMIF('Exam (LECTURE ONLY)'!D$20:M$20, "CLO2", 'Exam (LECTURE ONLY)'!D199:M199) / 'Exam (LECTURE ONLY)'!AL$7), "", SUMIF('Exam (LECTURE ONLY)'!D$20:M$20, "CLO2", 'Exam (LECTURE ONLY)'!D199:M199) /'Exam (LECTURE ONLY)'!AL$7),
IF(AND('PRINTABLE (per grading)'!H$16="EXAM", 'PRINTABLE (per grading)'!B$13="Midterm"), IF(ISERROR(SUMIF('Exam (LECTURE ONLY)'!O$20:X$20, "CLO2", 'Exam (LECTURE ONLY)'!O199:X199) / 'Exam (LECTURE ONLY)'!AM$7), "", SUMIF('Exam (LECTURE ONLY)'!O$20:X$20, "CLO2", 'Exam (LECTURE ONLY)'!O199:X199) / 'Exam (LECTURE ONLY)'!AM$7),
IF(AND('PRINTABLE (per grading)'!H$16="EXAM", 'PRINTABLE (per grading)'!B$13="Final"), IF(ISERROR(SUMIF('Exam (LECTURE ONLY)'!Z$20:AI$20, "CLO2", 'Exam (LECTURE ONLY)'!Z199:AI199) / 'Exam (LECTURE ONLY)'!AN$7), "", SUMIF('Exam (LECTURE ONLY)'!Z$20:AI$20, "CLO2", 'Exam (LECTURE ONLY)'!Z199:AI199) / 'Exam (LECTURE ONLY)'!AN$7),
IF(AND('PRINTABLE (per grading)'!H$16="OUTPUT", 'PRINTABLE (per grading)'!B$13="Prelim"), IF(ISERROR(SUMIF(OUTPUT!C$20:M$20, "CLO2", OUTPUT!C199:M199) / OUTPUT!AL$7), "", SUMIF(OUTPUT!C$20:M$20, "CLO2", OUTPUT!C199:M199) / OUTPUT!AL$7),
IF(AND('PRINTABLE (per grading)'!H$16="OUTPUT", 'PRINTABLE (per grading)'!B$13="Midterm"), IF(ISERROR(SUMIF(OUTPUT!O$20:Y$20, "CLO2", OUTPUT!O199:Y199) / OUTPUT!AM$7), "", SUMIF(OUTPUT!O$20:Y$20, "CLO2", OUTPUT!O199:Y199) / OUTPUT!AM$7),
IF(AND('PRINTABLE (per grading)'!H$16="OUTPUT", 'PRINTABLE (per grading)'!B$13="Final"), IF(ISERROR(SUMIF(OUTPUT!AA$20:AI$20, "CLO2", OUTPUT!AA199:AI199) / OUTPUT!AN$7), "", SUMIF(OUTPUT!AA$20:AI$20, "CLO2", OUTPUT!AA199:AI199) / OUTPUT!AN$7),
"")))))),"")</f>
        <v/>
      </c>
      <c r="U197" s="286" t="str">
        <f aca="false">IF(B197&lt;&gt;"",IF(T197="","",IF(T197&lt;0.5,1,IF(AND(T197&gt;=0.5,T197&lt;P$10),2,IF(T197&gt;=P$10,3)))),"")</f>
        <v/>
      </c>
      <c r="V197" s="287" t="str">
        <f aca="false">IF(B197 &lt;&gt; "",IFERROR(IF(AVERAGE(R197,T197)&gt;=P$10,"Y","N"),""),"")</f>
        <v/>
      </c>
      <c r="W197" s="194" t="str">
        <f aca="false">IF(B197 &lt;&gt; "", IFERROR(IF(C$16 = "PRELIM", SUMIF('Database (LECTURE-RES-PRAC)'!D$14:AG$14, "CLO3", 'Database (LECTURE-RES-PRAC)'!D194:AG194) / 'Grade computation'!F$6, IF(C$16 = "MIDTERM", SUMIF('Database (LECTURE-RES-PRAC)'!AJ$14:BM$14, "CLO3", 'Database (LECTURE-RES-PRAC)'!AJ194:BM194) / 'Grade computation'!G$6, IF(C$16 = "FINAL", SUMIF('Database (LECTURE-RES-PRAC)'!BP$14:CS$14, "CLO3", 'Database (LECTURE-RES-PRAC)'!BP194:CS194) / 'Grade computation'!H$6,""))),""),"")</f>
        <v/>
      </c>
      <c r="X197" s="286" t="str">
        <f aca="false">IF(B197&lt;&gt;"",IF(W197="","",IF(W197&lt;0.5,1,IF(AND(W197&gt;=0.5,W197&lt;P$10),2,IF(W197&gt;=P$10,3)))),"")</f>
        <v/>
      </c>
      <c r="Y197" s="194" t="str">
        <f aca="false">IF(B197 &lt;&gt; "",IF(AND('PRINTABLE (per grading)'!H$16="EXAM", 'PRINTABLE (per grading)'!B$13="Prelim"), IF(ISERROR(SUMIF('Exam (LECTURE ONLY)'!D$20:M$20, "CLO3", 'Exam (LECTURE ONLY)'!D199:M199) / 'Exam (LECTURE ONLY)'!AL$8), "", SUMIF('Exam (LECTURE ONLY)'!D$20:M$20, "CLO3", 'Exam (LECTURE ONLY)'!D199:M199) /'Exam (LECTURE ONLY)'!AL$8),
IF(AND('PRINTABLE (per grading)'!H$16="EXAM", 'PRINTABLE (per grading)'!B$13="Midterm"), IF(ISERROR(SUMIF('Exam (LECTURE ONLY)'!O$20:X$20, "CLO3", 'Exam (LECTURE ONLY)'!O199:X199) / 'Exam (LECTURE ONLY)'!AM$8), "", SUMIF('Exam (LECTURE ONLY)'!O$20:X$20, "CLO3", 'Exam (LECTURE ONLY)'!O199:X199) / 'Exam (LECTURE ONLY)'!AM$8),
IF(AND('PRINTABLE (per grading)'!H$16="EXAM", 'PRINTABLE (per grading)'!B$13="Final"), IF(ISERROR(SUMIF('Exam (LECTURE ONLY)'!Z$20:AI$20, "CLO3", 'Exam (LECTURE ONLY)'!Z199:AI199) / 'Exam (LECTURE ONLY)'!AN$8), "", SUMIF('Exam (LECTURE ONLY)'!Z$20:AI$20, "CLO3", 'Exam (LECTURE ONLY)'!Z199:AI199) / 'Exam (LECTURE ONLY)'!AN$8),
IF(AND('PRINTABLE (per grading)'!H$16="OUTPUT", 'PRINTABLE (per grading)'!B$13="Prelim"), IF(ISERROR(SUMIF(OUTPUT!C$20:M$20, "CLO3", OUTPUT!C199:M199) / OUTPUT!AL$8), "", SUMIF(OUTPUT!C$20:M$20, "CLO3", OUTPUT!C199:M199) / OUTPUT!AL$8),
IF(AND('PRINTABLE (per grading)'!H$16="OUTPUT", 'PRINTABLE (per grading)'!B$13="Midterm"), IF(ISERROR(SUMIF(OUTPUT!O$20:Y$20, "CLO3", OUTPUT!O199:Y199) / OUTPUT!AM$8), "", SUMIF(OUTPUT!O$20:Y$20, "CLO3", OUTPUT!O199:Y199) / OUTPUT!AM$8),
IF(AND('PRINTABLE (per grading)'!H$16="OUTPUT", 'PRINTABLE (per grading)'!B$13="Final"), IF(ISERROR(SUMIF(OUTPUT!AA$20:AI$20, "CLO3", OUTPUT!AA199:AI199) / OUTPUT!AN$8), "", SUMIF(OUTPUT!AA$20:AI$20, "CLO3", OUTPUT!AA199:AI199) / OUTPUT!AN$8),
"" )))))),"")</f>
        <v/>
      </c>
      <c r="Z197" s="286" t="str">
        <f aca="false">IF(B197&lt;&gt;"",IF(Y197="","",IF(Y197&lt;0.5,1,IF(AND(Y197&gt;=0.5,Y197&lt;P$10),2,IF(Y197&gt;=P$10,3)))),"")</f>
        <v/>
      </c>
      <c r="AA197" s="287" t="str">
        <f aca="false">IF(B197 &lt;&gt; "",IFERROR(IF(AVERAGE(W197,Y197)&gt;=P$10,"Y","N"),""),"")</f>
        <v/>
      </c>
      <c r="AB197" s="194" t="str">
        <f aca="false">IF(B197 &lt;&gt; "", IFERROR(IF(C$16 = "PRELIM", SUMIF('Database (LECTURE-RES-PRAC)'!D$14:AG$14, "CLO4", 'Database (LECTURE-RES-PRAC)'!D194:AG194) / 'Grade computation'!F$7, IF(C$16 = "MIDTERM", SUMIF('Database (LECTURE-RES-PRAC)'!AJ$14:BM$14, "CLO4", 'Database (LECTURE-RES-PRAC)'!AJ194:BM194) / 'Grade computation'!G$7, IF(C$16 = "FINAL", SUMIF('Database (LECTURE-RES-PRAC)'!BP$14:CS$14, "CLO4", 'Database (LECTURE-RES-PRAC)'!BP194:CS194) / 'Grade computation'!H$7,""))),""),"")</f>
        <v/>
      </c>
      <c r="AC197" s="286" t="str">
        <f aca="false">IF(B197&lt;&gt;"",IF(AB197="","",IF(AB197&lt;0.5,1,IF(AND(AB197&gt;=0.5,AB197&lt;P$10),2,IF(AB197&gt;=P$10,3)))),"")</f>
        <v/>
      </c>
      <c r="AD197" s="194" t="str">
        <f aca="false">IF(B197 &lt;&gt; "",IF(AND('PRINTABLE (per grading)'!H$16="EXAM", 'PRINTABLE (per grading)'!B$13="Prelim"), IF(ISERROR(SUMIF('Exam (LECTURE ONLY)'!D$20:M$20, "CLO4", 'Exam (LECTURE ONLY)'!D199:M199) / 'Exam (LECTURE ONLY)'!AL$9), "", SUMIF('Exam (LECTURE ONLY)'!D$20:M$20, "CLO4", 'Exam (LECTURE ONLY)'!D199:M199) /'Exam (LECTURE ONLY)'!AL$9),
IF(AND('PRINTABLE (per grading)'!H$16="EXAM", 'PRINTABLE (per grading)'!B$13="Midterm"), IF(ISERROR(SUMIF('Exam (LECTURE ONLY)'!O$20:X$20, "CLO4", 'Exam (LECTURE ONLY)'!O199:X199) / 'Exam (LECTURE ONLY)'!AM$9), "", SUMIF('Exam (LECTURE ONLY)'!O$20:X$20, "CLO4", 'Exam (LECTURE ONLY)'!O199:X199) / 'Exam (LECTURE ONLY)'!AM$9),
IF(AND('PRINTABLE (per grading)'!H$16="EXAM", 'PRINTABLE (per grading)'!B$13="Final"), IF(ISERROR(SUMIF('Exam (LECTURE ONLY)'!Z$20:AI$20, "CLO4", 'Exam (LECTURE ONLY)'!Z199:AI199) / 'Exam (LECTURE ONLY)'!AN$9), "", SUMIF('Exam (LECTURE ONLY)'!Z$20:AI$20, "CLO4", 'Exam (LECTURE ONLY)'!Z199:AI199) / 'Exam (LECTURE ONLY)'!AN$9),
IF(AND('PRINTABLE (per grading)'!H$16="OUTPUT", 'PRINTABLE (per grading)'!B$13="Prelim"), IF(ISERROR(SUMIF(OUTPUT!C$20:M$20, "CLO4", OUTPUT!C199:M199) / OUTPUT!AL$9), "", SUMIF(OUTPUT!C$20:M$20, "CLO4", OUTPUT!C199:M199) / OUTPUT!AL$9),
IF(AND('PRINTABLE (per grading)'!H$16="OUTPUT", 'PRINTABLE (per grading)'!B$13="Midterm"), IF(ISERROR(SUMIF(OUTPUT!O$20:Y$20, "CLO4", OUTPUT!O199:Y199) / OUTPUT!AM$9), "", SUMIF(OUTPUT!O$20:Y$20, "CLO4", OUTPUT!O199:Y199) / OUTPUT!AM$9),
IF(AND('PRINTABLE (per grading)'!H$16="OUTPUT", 'PRINTABLE (per grading)'!B$13="Final"), IF(ISERROR(SUMIF(OUTPUT!AA$20:AI$20, "CLO4", OUTPUT!AA199:AI199) / OUTPUT!AN$9), "", SUMIF(OUTPUT!AA$20:AI$20, "CLO4", OUTPUT!AA199:AI199) / OUTPUT!AN$9),
"")))))),"")</f>
        <v/>
      </c>
      <c r="AE197" s="286" t="str">
        <f aca="false">IF(B197&lt;&gt;"",IF(AD197="","",IF(AD197&lt;0.5,1,IF(AND(AD197&gt;=0.5,AD197&lt;P$10),2,IF(AD197&gt;=P$10,3)))),"")</f>
        <v/>
      </c>
      <c r="AF197" s="287" t="str">
        <f aca="false">IF(B197 &lt;&gt; "",IFERROR(IF(AVERAGE(AB197,AD197)&gt;=P$10,"Y","N"),""),"")</f>
        <v/>
      </c>
      <c r="AG197" s="194" t="str">
        <f aca="false">IF(B197 &lt;&gt; "", IFERROR(IF(C$16 = "PRELIM", SUMIF('Database (LECTURE-RES-PRAC)'!D$14:AG$14, "CLO5", 'Database (LECTURE-RES-PRAC)'!D194:AG194) / 'Grade computation'!F$8, IF(C$16 = "MIDTERM", SUMIF('Database (LECTURE-RES-PRAC)'!AJ$14:BM$14, "CLO5", 'Database (LECTURE-RES-PRAC)'!AJ194:BM194) / 'Grade computation'!G$8, IF(C$16 = "FINAL", SUMIF('Database (LECTURE-RES-PRAC)'!BP$14:CS$14, "CLO5", 'Database (LECTURE-RES-PRAC)'!BP194:CS194) / 'Grade computation'!H$8,""))),""),"")</f>
        <v/>
      </c>
      <c r="AH197" s="286" t="str">
        <f aca="false">IF(B197&lt;&gt;"",IF(AG197="","",IF(AG197&lt;0.5,1,IF(AND(AG197&gt;=0.5,AG197&lt;P$10),2,IF(AG197&gt;=P$10,3)))),"")</f>
        <v/>
      </c>
      <c r="AI197" s="194" t="str">
        <f aca="false">IF(B197 &lt;&gt; "",IF(AND('PRINTABLE (per grading)'!H$16="EXAM", 'PRINTABLE (per grading)'!B$13="Prelim"), IF(ISERROR(SUMIF('Exam (LECTURE ONLY)'!D$20:M$20, "CLO5", 'Exam (LECTURE ONLY)'!D199:M199) / 'Exam (LECTURE ONLY)'!AL$10), "", SUMIF('Exam (LECTURE ONLY)'!D$20:M$20, "CLO5", 'Exam (LECTURE ONLY)'!D199:M199) /'Exam (LECTURE ONLY)'!AL$10),
IF(AND('PRINTABLE (per grading)'!H$16="EXAM", 'PRINTABLE (per grading)'!B$13="Midterm"), IF(ISERROR(SUMIF('Exam (LECTURE ONLY)'!O$20:X$20, "CLO5", 'Exam (LECTURE ONLY)'!O199:X199) / 'Exam (LECTURE ONLY)'!AM$10), "", SUMIF('Exam (LECTURE ONLY)'!O$20:X$20, "CLO5", 'Exam (LECTURE ONLY)'!O199:X199) / 'Exam (LECTURE ONLY)'!AM$10),
IF(AND('PRINTABLE (per grading)'!H$16="EXAM", 'PRINTABLE (per grading)'!B$13="Final"), IF(ISERROR(SUMIF('Exam (LECTURE ONLY)'!Z$20:AI$20, "CLO5", 'Exam (LECTURE ONLY)'!Z199:AI199) / 'Exam (LECTURE ONLY)'!AN$10), "", SUMIF('Exam (LECTURE ONLY)'!Z$20:AI$20, "CLO5", 'Exam (LECTURE ONLY)'!Z199:AI199) / 'Exam (LECTURE ONLY)'!AN$10),
IF(AND('PRINTABLE (per grading)'!H$16="OUTPUT", 'PRINTABLE (per grading)'!B$13="Prelim"), IF(ISERROR(SUMIF(OUTPUT!C$20:M$20, "CLO5", OUTPUT!C199:M199) / OUTPUT!AL$10), "", SUMIF(OUTPUT!C$20:M$20, "CLO5", OUTPUT!C199:M199) / OUTPUT!AL$10),
IF(AND('PRINTABLE (per grading)'!H$16="OUTPUT", 'PRINTABLE (per grading)'!B$13="Midterm"), IF(ISERROR(SUMIF(OUTPUT!O$20:Y$20, "CLO5", OUTPUT!O199:Y199) / OUTPUT!AM$10), "", SUMIF(OUTPUT!O$20:Y$20, "CLO5", OUTPUT!O199:Y199) / OUTPUT!AM$10),
IF(AND('PRINTABLE (per grading)'!H$16="OUTPUT", 'PRINTABLE (per grading)'!B$13="Final"), IF(ISERROR(SUMIF(OUTPUT!AA$20:AI$20, "CLO5", OUTPUT!AA199:AI199) / OUTPUT!AN$10), "", SUMIF(OUTPUT!AA$20:AI$20, "CLO5", OUTPUT!AA199:AI199) / OUTPUT!AN$10),
"")))))),"")</f>
        <v/>
      </c>
      <c r="AJ197" s="286" t="str">
        <f aca="false">IF(B197&lt;&gt;"",IF(AI197="","",IF(AI197&lt;0.5,1,IF(AND(AI197&gt;=0.5,AI197&lt;P$10),2,IF(AI197&gt;=P$10,3)))),"")</f>
        <v/>
      </c>
      <c r="AK197" s="287" t="str">
        <f aca="false">IF(B197 &lt;&gt; "",IFERROR(IF(AVERAGE(AG197,AI197)&gt;=P$10,"Y","N"),""),"")</f>
        <v/>
      </c>
      <c r="AL197" s="194" t="str">
        <f aca="false">IF(B197 &lt;&gt; "", IFERROR(IF(C$16 = "PRELIM", SUMIF('Database (LECTURE-RES-PRAC)'!D$14:AG$14, "CLO6", 'Database (LECTURE-RES-PRAC)'!D194:AG194) / 'Grade computation'!F$9, IF(C$16 = "MIDTERM", SUMIF('Database (LECTURE-RES-PRAC)'!AJ$14:BM$14, "CLO6", 'Database (LECTURE-RES-PRAC)'!AJ194:BM194) / 'Grade computation'!G$9, IF(C$16 = "FINAL", SUMIF('Database (LECTURE-RES-PRAC)'!BP$14:CS$14, "CLO6", 'Database (LECTURE-RES-PRAC)'!BP194:CS194) / 'Grade computation'!H$9,""))),""),"")</f>
        <v/>
      </c>
      <c r="AM197" s="286" t="str">
        <f aca="false">IF(B197&lt;&gt;"",IF(AL197="","",IF(AL197&lt;0.5,1,IF(AND(AL197&gt;=0.5,AL197&lt;P$10),2,IF(AL197&gt;=P$10,3)))),"")</f>
        <v/>
      </c>
      <c r="AN197" s="194" t="str">
        <f aca="false">IF(B197 &lt;&gt; "",IF(AND('PRINTABLE (per grading)'!H$16="EXAM", 'PRINTABLE (per grading)'!B$13="Prelim"), IF(ISERROR(SUMIF('Exam (LECTURE ONLY)'!D$20:M$20, "CLO6", 'Exam (LECTURE ONLY)'!D199:M199) / 'Exam (LECTURE ONLY)'!AL$11), "", SUMIF('Exam (LECTURE ONLY)'!D$20:M$20, "CLO6", 'Exam (LECTURE ONLY)'!D199:M199) /'Exam (LECTURE ONLY)'!AL$11),
IF(AND('PRINTABLE (per grading)'!H$16="EXAM", 'PRINTABLE (per grading)'!B$13="Midterm"), IF(ISERROR(SUMIF('Exam (LECTURE ONLY)'!O$20:X$20, "CLO6", 'Exam (LECTURE ONLY)'!O199:X199) / 'Exam (LECTURE ONLY)'!AM$11), "", SUMIF('Exam (LECTURE ONLY)'!O$20:X$20, "CLO6", 'Exam (LECTURE ONLY)'!O199:X199) / 'Exam (LECTURE ONLY)'!AM$11),
IF(AND('PRINTABLE (per grading)'!H$16="EXAM", 'PRINTABLE (per grading)'!B$13="Final"), IF(ISERROR(SUMIF('Exam (LECTURE ONLY)'!Z$20:AI$20, "CLO6", 'Exam (LECTURE ONLY)'!Z199:AI199) / 'Exam (LECTURE ONLY)'!AN$11), "", SUMIF('Exam (LECTURE ONLY)'!Z$20:AI$20, "CLO6", 'Exam (LECTURE ONLY)'!Z199:AI199) / 'Exam (LECTURE ONLY)'!AN$11),
IF(AND('PRINTABLE (per grading)'!H$16="OUTPUT", 'PRINTABLE (per grading)'!B$13="Prelim"), IF(ISERROR(SUMIF(OUTPUT!C$20:M$20, "CLO6", OUTPUT!C199:M199) / OUTPUT!AL$11), "", SUMIF(OUTPUT!C$20:M$20, "CLO6", OUTPUT!C199:M199) / OUTPUT!AL$11),
IF(AND('PRINTABLE (per grading)'!H$16="OUTPUT", 'PRINTABLE (per grading)'!B$13="Midterm"), IF(ISERROR(SUMIF(OUTPUT!O$20:Y$20, "CLO6", OUTPUT!O199:Y199) / OUTPUT!AM$11), "", SUMIF(OUTPUT!O$20:Y$20, "CLO6", OUTPUT!O199:Y199) / OUTPUT!AM$11),
IF(AND('PRINTABLE (per grading)'!H$16="OUTPUT", 'PRINTABLE (per grading)'!B$13="Final"), IF(ISERROR(SUMIF(OUTPUT!AA$20:AI$20, "CLO6", OUTPUT!AA199:AI199) / OUTPUT!AN$11), "", SUMIF(OUTPUT!AA$20:AI$20, "CLO6", OUTPUT!AA199:AI199) / OUTPUT!AN$11),
"")))))),"")</f>
        <v/>
      </c>
      <c r="AO197" s="286" t="str">
        <f aca="false">IF(B197&lt;&gt;"",IF(AN197="","",IF(AN197&lt;0.5,1,IF(AND(AN197&gt;=0.5,AN197&lt;P$10),2,IF(AN197&gt;=P$10,3)))),"")</f>
        <v/>
      </c>
      <c r="AP197" s="287" t="str">
        <f aca="false">IF(B197 &lt;&gt; "",IFERROR(IF(AVERAGE(AL197,AN197)&gt;=P$10,"Y","N"),""),"")</f>
        <v/>
      </c>
      <c r="AQ197" s="194" t="str">
        <f aca="false">IF(B197 &lt;&gt; "", IFERROR(IF(C$16 = "PRELIM", SUMIF('Database (LECTURE-RES-PRAC)'!D$14:AG$14, "CLO7", 'Database (LECTURE-RES-PRAC)'!D194:AG194) / 'Grade computation'!F$10, IF(C$16 = "MIDTERM", SUMIF('Database (LECTURE-RES-PRAC)'!AJ$14:BM$14, "CLO7", 'Database (LECTURE-RES-PRAC)'!AJ194:BM194) / 'Grade computation'!G$10, IF(C$16 = "FINAL", SUMIF('Database (LECTURE-RES-PRAC)'!BP$14:CS$14, "CLO7", 'Database (LECTURE-RES-PRAC)'!BP194:CS194) / 'Grade computation'!H$10,""))),""),"")</f>
        <v/>
      </c>
      <c r="AR197" s="286" t="str">
        <f aca="false">IF(B197&lt;&gt;"",IF(AQ197="","",IF(AQ197&lt;0.5,1,IF(AND(AQ197&gt;=0.5,AQ197&lt;P$10),2,IF(AQ197&gt;=P$10,3)))),"")</f>
        <v/>
      </c>
      <c r="AS197" s="194" t="str">
        <f aca="false">IF(B197 &lt;&gt; "",IF(AND('PRINTABLE (per grading)'!H$16="EXAM", 'PRINTABLE (per grading)'!B$13="Prelim"), IF(ISERROR(SUMIF('Exam (LECTURE ONLY)'!D$20:M$20, "CLO7", 'Exam (LECTURE ONLY)'!D199:M199) / 'Exam (LECTURE ONLY)'!AL$12), "", SUMIF('Exam (LECTURE ONLY)'!D$20:M$20, "CLO7", 'Exam (LECTURE ONLY)'!D199:M199) /'Exam (LECTURE ONLY)'!AL$12),
IF(AND('PRINTABLE (per grading)'!H$16="EXAM", 'PRINTABLE (per grading)'!B$13="Midterm"), IF(ISERROR(SUMIF('Exam (LECTURE ONLY)'!O$20:X$20, "CLO7", 'Exam (LECTURE ONLY)'!O199:X199) / 'Exam (LECTURE ONLY)'!AM$12), "", SUMIF('Exam (LECTURE ONLY)'!O$20:X$20, "CLO7", 'Exam (LECTURE ONLY)'!O199:X199) / 'Exam (LECTURE ONLY)'!AM$12),
IF(AND('PRINTABLE (per grading)'!H$16="EXAM", 'PRINTABLE (per grading)'!B$13="Final"), IF(ISERROR(SUMIF('Exam (LECTURE ONLY)'!Z$20:AI$20, "CLO7", 'Exam (LECTURE ONLY)'!Z199:AI199) / 'Exam (LECTURE ONLY)'!AN$12), "", SUMIF('Exam (LECTURE ONLY)'!Z$20:AI$20, "CLO7", 'Exam (LECTURE ONLY)'!Z199:AI199) / 'Exam (LECTURE ONLY)'!AN$12),
IF(AND('PRINTABLE (per grading)'!H$16="OUTPUT", 'PRINTABLE (per grading)'!B$13="Prelim"), IF(ISERROR(SUMIF(OUTPUT!C$20:M$20, "CLO7", OUTPUT!C199:M199) / OUTPUT!AL$12), "", SUMIF(OUTPUT!C$20:M$20, "CLO7", OUTPUT!C199:M199) / OUTPUT!AL$12),
IF(AND('PRINTABLE (per grading)'!H$16="OUTPUT", 'PRINTABLE (per grading)'!B$13="Midterm"), IF(ISERROR(SUMIF(OUTPUT!O$20:Y$20, "CLO7", OUTPUT!O199:Y199) / OUTPUT!AM$12), "", SUMIF(OUTPUT!O$20:Y$20, "CLO7", OUTPUT!O199:Y199) / OUTPUT!AM$12),
IF(AND('PRINTABLE (per grading)'!H$16="OUTPUT", 'PRINTABLE (per grading)'!B$13="Final"), IF(ISERROR(SUMIF(OUTPUT!AA$20:AI$20, "CLO7", OUTPUT!AA199:AI199) / OUTPUT!AN$12), "", SUMIF(OUTPUT!AA$20:AI$20, "CLO7", OUTPUT!AA199:AI199) / OUTPUT!AN$12),
"")))))),"")</f>
        <v/>
      </c>
      <c r="AT197" s="286" t="str">
        <f aca="false">IF(B197&lt;&gt;"",IF(AS197="","",IF(AS197&lt;0.5,1,IF(AND(AS197&gt;=0.5,AS197&lt;P$10),2,IF(AS197&gt;=P$10,3)))),"")</f>
        <v/>
      </c>
      <c r="AU197" s="287" t="str">
        <f aca="false">IF(B197 &lt;&gt; "",IFERROR(IF(AVERAGE(AQ197,AS197)&gt;=P$10,"Y","N"),""),"")</f>
        <v/>
      </c>
      <c r="AV197" s="194" t="str">
        <f aca="false">IF(B197 &lt;&gt; "", IFERROR(IF(C$16 = "PRELIM", SUMIF('Database (LECTURE-RES-PRAC)'!D$14:AG$14, "CLO8", 'Database (LECTURE-RES-PRAC)'!D194:AG194) / 'Grade computation'!F$11, IF(C$16 = "MIDTERM", SUMIF('Database (LECTURE-RES-PRAC)'!AJ$14:BM$14, "CLO8", 'Database (LECTURE-RES-PRAC)'!AJ194:BM194) / 'Grade computation'!G$11, IF(C$16 = "FINAL", SUMIF('Database (LECTURE-RES-PRAC)'!BP$14:CS$14, "CLO8", 'Database (LECTURE-RES-PRAC)'!BP194:CS194) / 'Grade computation'!H$11,""))),""),"")</f>
        <v/>
      </c>
      <c r="AW197" s="286" t="str">
        <f aca="false">IF(B197&lt;&gt;"",IF(AV197="","",IF(AV197&lt;0.5,1,IF(AND(AV197&gt;=0.5,AV197&lt;P$10),2,IF(AV197&gt;=P$10,3)))),"")</f>
        <v/>
      </c>
      <c r="AX197" s="194" t="str">
        <f aca="false">IF(B197 &lt;&gt; "",IF(AND('PRINTABLE (per grading)'!H$16="EXAM", 'PRINTABLE (per grading)'!B$13="Prelim"), IF(ISERROR(SUMIF('Exam (LECTURE ONLY)'!D$20:M$20, "CLO8", 'Exam (LECTURE ONLY)'!D199:M199) / 'Exam (LECTURE ONLY)'!AL$13), "", SUMIF('Exam (LECTURE ONLY)'!D$20:M$20, "CLO8", 'Exam (LECTURE ONLY)'!D199:M199) /'Exam (LECTURE ONLY)'!AL$13),
IF(AND('PRINTABLE (per grading)'!H$16="EXAM", 'PRINTABLE (per grading)'!B$13="Midterm"), IF(ISERROR(SUMIF('Exam (LECTURE ONLY)'!O$20:X$20, "CLO8", 'Exam (LECTURE ONLY)'!O199:X199) / 'Exam (LECTURE ONLY)'!AM$13), "", SUMIF('Exam (LECTURE ONLY)'!O$20:X$20, "CLO8", 'Exam (LECTURE ONLY)'!O199:X199) / 'Exam (LECTURE ONLY)'!AM$13),
IF(AND('PRINTABLE (per grading)'!H$16="EXAM", 'PRINTABLE (per grading)'!B$13="Final"), IF(ISERROR(SUMIF('Exam (LECTURE ONLY)'!Z$20:AI$20, "CLO8", 'Exam (LECTURE ONLY)'!Z199:AI199) / 'Exam (LECTURE ONLY)'!AN$13), "", SUMIF('Exam (LECTURE ONLY)'!Z$20:AI$20, "CLO8", 'Exam (LECTURE ONLY)'!Z199:AI199) / 'Exam (LECTURE ONLY)'!AN$13),
IF(AND('PRINTABLE (per grading)'!H$16="OUTPUT", 'PRINTABLE (per grading)'!B$13="Prelim"), IF(ISERROR(SUMIF(OUTPUT!C$20:M$20, "CLO8", OUTPUT!C199:M199) / OUTPUT!AL$13), "", SUMIF(OUTPUT!C$20:M$20, "CLO8", OUTPUT!C199:M199) / OUTPUT!AL$13),
IF(AND('PRINTABLE (per grading)'!H$16="OUTPUT", 'PRINTABLE (per grading)'!B$13="Midterm"), IF(ISERROR(SUMIF(OUTPUT!O$20:Y$20, "CLO8", OUTPUT!O199:Y199) / OUTPUT!AM$13), "", SUMIF(OUTPUT!O$20:Y$20, "CLO8", OUTPUT!O199:Y199) / OUTPUT!AM$13),
IF(AND('PRINTABLE (per grading)'!H$16="OUTPUT", 'PRINTABLE (per grading)'!B$13="Final"), IF(ISERROR(SUMIF(OUTPUT!AA$20:AI$20, "CLO8", OUTPUT!AA199:AI199) / OUTPUT!AN$13), "", SUMIF(OUTPUT!AA$20:AI$20, "CLO8", OUTPUT!AA199:AI199) / OUTPUT!AN$13),
"")))))),"")</f>
        <v/>
      </c>
      <c r="AY197" s="286" t="str">
        <f aca="false">IF(B197&lt;&gt;"",IF(AX197="","",IF(AX197&lt;0.5,1,IF(AND(AX197&gt;=0.5,AX197&lt;P$10),2,IF(AX197&gt;=P$10,3)))),"")</f>
        <v/>
      </c>
      <c r="AZ197" s="287" t="str">
        <f aca="false">IF(B197 &lt;&gt; "",IFERROR(IF(AVERAGE(AV197,AX197)&gt;=P$10,"Y","N"),""),"")</f>
        <v/>
      </c>
      <c r="BA197" s="194" t="str">
        <f aca="false">IF(B197 &lt;&gt; "", IFERROR(IF(C$16 = "PRELIM", SUMIF('Database (LECTURE-RES-PRAC)'!D$14:AG$14, "CLO9", 'Database (LECTURE-RES-PRAC)'!D194:AG194) / 'Grade computation'!F$12, IF(C$16 = "MIDTERM", SUMIF('Database (LECTURE-RES-PRAC)'!AJ$14:BM$14, "CLO9", 'Database (LECTURE-RES-PRAC)'!AJ194:BM194) / 'Grade computation'!G$12, IF(C$16 = "FINAL", SUMIF('Database (LECTURE-RES-PRAC)'!BP$14:CS$14, "CLO9", 'Database (LECTURE-RES-PRAC)'!BP194:CS194) / 'Grade computation'!H$12,""))),""),"")</f>
        <v/>
      </c>
      <c r="BB197" s="286" t="str">
        <f aca="false">IF(B197&lt;&gt;"",IF(BA197="","",IF(BA197&lt;0.5,1,IF(AND(BA197&gt;=0.5,BA197&lt;P$10),2,IF(BA197&gt;=P$10,3)))),"")</f>
        <v/>
      </c>
      <c r="BC197" s="194" t="str">
        <f aca="false">IF(B197 &lt;&gt; "",IF(AND('PRINTABLE (per grading)'!H$16="EXAM", 'PRINTABLE (per grading)'!B$13="Prelim"), IF(ISERROR(SUMIF('Exam (LECTURE ONLY)'!D$20:M$20, "CLO9", 'Exam (LECTURE ONLY)'!D199:M199) / 'Exam (LECTURE ONLY)'!AL$14), "", SUMIF('Exam (LECTURE ONLY)'!D$20:M$20, "CLO9", 'Exam (LECTURE ONLY)'!D199:M199) /'Exam (LECTURE ONLY)'!AL$14),
IF(AND('PRINTABLE (per grading)'!H$16="EXAM", 'PRINTABLE (per grading)'!B$13="Midterm"), IF(ISERROR(SUMIF('Exam (LECTURE ONLY)'!O$20:X$20, "CLO9", 'Exam (LECTURE ONLY)'!O199:X199) / 'Exam (LECTURE ONLY)'!AM$14), "", SUMIF('Exam (LECTURE ONLY)'!O$20:X$20, "CLO9", 'Exam (LECTURE ONLY)'!O199:X199) / 'Exam (LECTURE ONLY)'!AM$14),
IF(AND('PRINTABLE (per grading)'!H$16="EXAM", 'PRINTABLE (per grading)'!B$13="Final"), IF(ISERROR(SUMIF('Exam (LECTURE ONLY)'!Z$20:AI$20, "CLO9", 'Exam (LECTURE ONLY)'!Z199:AI199) / 'Exam (LECTURE ONLY)'!AN$14), "", SUMIF('Exam (LECTURE ONLY)'!Z$20:AI$20, "CLO9", 'Exam (LECTURE ONLY)'!Z199:AI199) / 'Exam (LECTURE ONLY)'!AN$14),
IF(AND('PRINTABLE (per grading)'!H$16="OUTPUT", 'PRINTABLE (per grading)'!B$13="Prelim"), IF(ISERROR(SUMIF(OUTPUT!C$20:M$20, "CLO9", OUTPUT!C199:M199) / OUTPUT!AL$14), "", SUMIF(OUTPUT!C$20:M$20, "CLO9", OUTPUT!C199:M199) / OUTPUT!AL$14),
IF(AND('PRINTABLE (per grading)'!H$16="OUTPUT", 'PRINTABLE (per grading)'!B$13="Midterm"), IF(ISERROR(SUMIF(OUTPUT!O$20:Y$20, "CLO9", OUTPUT!O199:Y199) / OUTPUT!AM$14), "", SUMIF(OUTPUT!O$20:Y$20, "CLO9", OUTPUT!O199:Y199) / OUTPUT!AM$14),
IF(AND('PRINTABLE (per grading)'!H$16="OUTPUT", 'PRINTABLE (per grading)'!B$13="Final"), IF(ISERROR(SUMIF(OUTPUT!AA$20:AI$20, "CLO9", OUTPUT!AA199:AI199) / OUTPUT!AN$14), "", SUMIF(OUTPUT!AA$20:AI$20, "CLO9", OUTPUT!AA199:AI199) / OUTPUT!AN$14),
"")))))),"")</f>
        <v/>
      </c>
      <c r="BD197" s="286" t="str">
        <f aca="false">IF(B197&lt;&gt;"",IF(BC197="","",IF(BC197&lt;0.5,1,IF(AND(BC197&gt;=0.5,BC197&lt;P$10),2,IF(BC197&gt;=P$10,3)))),"")</f>
        <v/>
      </c>
      <c r="BE197" s="287" t="str">
        <f aca="false">IF(B197 &lt;&gt; "",IFERROR(IF(AVERAGE(BA197,BC197)&gt;=P$10,"Y","N"),""),"")</f>
        <v/>
      </c>
      <c r="BF197" s="194" t="str">
        <f aca="false">IF(B197 &lt;&gt; "", IFERROR(IF(C$16 = "PRELIM", SUMIF('Database (LECTURE-RES-PRAC)'!D$14:AG$14, "CLO10", 'Database (LECTURE-RES-PRAC)'!D194:AG194) / 'Grade computation'!F$13, IF(C$16 = "MIDTERM", SUMIF('Database (LECTURE-RES-PRAC)'!AJ$14:BM$14, "CLO10", 'Database (LECTURE-RES-PRAC)'!AJ194:BM194) / 'Grade computation'!G$13, IF(C$16 = "FINAL", SUMIF('Database (LECTURE-RES-PRAC)'!BP$14:CS$14, "CLO10", 'Database (LECTURE-RES-PRAC)'!BP194:CS194) / 'Grade computation'!H$13,""))),""),"")</f>
        <v/>
      </c>
      <c r="BG197" s="286" t="str">
        <f aca="false">IF(B197&lt;&gt;"",IF(BF197="","",IF(BF197&lt;0.5,1,IF(AND(BF197&gt;=0.5,BF197&lt;P$10),2,IF(BF197&gt;=P$10,3)))),"")</f>
        <v/>
      </c>
      <c r="BH197" s="194" t="str">
        <f aca="false">IF(B197 &lt;&gt; "",IF(AND('PRINTABLE (per grading)'!H$16="EXAM", 'PRINTABLE (per grading)'!B$13="Prelim"), IF(ISERROR(SUMIF('Exam (LECTURE ONLY)'!D$20:M$20, "CLO10", 'Exam (LECTURE ONLY)'!D199:M199) / 'Exam (LECTURE ONLY)'!AL$15), "", SUMIF('Exam (LECTURE ONLY)'!D$20:M$20, "CLO10", 'Exam (LECTURE ONLY)'!D199:M199) /'Exam (LECTURE ONLY)'!AL$15),
IF(AND('PRINTABLE (per grading)'!H$16="EXAM", 'PRINTABLE (per grading)'!B$13="Midterm"), IF(ISERROR(SUMIF('Exam (LECTURE ONLY)'!O$20:X$20, "CLO10", 'Exam (LECTURE ONLY)'!O199:X199) / 'Exam (LECTURE ONLY)'!AM$15), "", SUMIF('Exam (LECTURE ONLY)'!O$20:X$20, "CLO10", 'Exam (LECTURE ONLY)'!O199:X199) / 'Exam (LECTURE ONLY)'!AM$15),
IF(AND('PRINTABLE (per grading)'!H$16="EXAM", 'PRINTABLE (per grading)'!B$13="Final"), IF(ISERROR(SUMIF('Exam (LECTURE ONLY)'!Z$20:AI$20, "CLO10", 'Exam (LECTURE ONLY)'!Z199:AI199) / 'Exam (LECTURE ONLY)'!AN$15), "", SUMIF('Exam (LECTURE ONLY)'!Z$20:AI$20, "CLO10", 'Exam (LECTURE ONLY)'!Z199:AI199) / 'Exam (LECTURE ONLY)'!AN$15),
IF(AND('PRINTABLE (per grading)'!H$16="OUTPUT", 'PRINTABLE (per grading)'!B$13="Prelim"), IF(ISERROR(SUMIF(OUTPUT!C$20:M$20, "CLO10", OUTPUT!C199:M199) / OUTPUT!AL$15), "", SUMIF(OUTPUT!C$20:M$20, "CLO10", OUTPUT!C199:M199) / OUTPUT!AL$15),
IF(AND('PRINTABLE (per grading)'!H$16="OUTPUT", 'PRINTABLE (per grading)'!B$13="Midterm"), IF(ISERROR(SUMIF(OUTPUT!O$20:Y$20, "CLO10", OUTPUT!O199:Y199) / OUTPUT!AM$15), "", SUMIF(OUTPUT!O$20:Y$20, "CLO10", OUTPUT!O199:Y199) / OUTPUT!AM$15),
IF(AND('PRINTABLE (per grading)'!H$16="OUTPUT", 'PRINTABLE (per grading)'!B$13="Final"), IF(ISERROR(SUMIF(OUTPUT!AA$20:AI$20, "CLO10", OUTPUT!AA199:AI199) / OUTPUT!AN$15), "", SUMIF(OUTPUT!AA$20:AI$20, "CLO10", OUTPUT!AA199:AI199) / OUTPUT!AN$15),
"")))))),"")</f>
        <v/>
      </c>
      <c r="BI197" s="286" t="str">
        <f aca="false">IF(B197&lt;&gt;"",IF(BH197="","",IF(BH197&lt;0.5,1,IF(AND(BH197&gt;=0.5,BH197&lt;P$10),2,IF(BH197&gt;=P$10,3)))),"")</f>
        <v/>
      </c>
      <c r="BJ197" s="287" t="str">
        <f aca="false">IF(B197 &lt;&gt; "",IFERROR(IF(AVERAGE(BF197,BH197)&gt;=P$10,"Y","N"),""),"")</f>
        <v/>
      </c>
      <c r="BK197" s="8"/>
    </row>
    <row r="198" customFormat="false" ht="19.5" hidden="false" customHeight="true" outlineLevel="0" collapsed="false">
      <c r="A198" s="228" t="str">
        <f aca="false">IF(ISBLANK('Database (LECTURE-RES-PRAC)'!A195),"",'Database (LECTURE-RES-PRAC)'!A195)</f>
        <v/>
      </c>
      <c r="B198" s="229" t="str">
        <f aca="false">IF(ISBLANK('Database (LECTURE-RES-PRAC)'!B195),"",'Database (LECTURE-RES-PRAC)'!B195)</f>
        <v/>
      </c>
      <c r="C198" s="230" t="str">
        <f aca="false">IF(B198&lt;&gt;"",IF(C$16="PRELIM",'Grade computation'!C198, IF(C$16="MIDTERM",'Grade computation'!K198, IF(C$16="FINAL",'Grade computation'!S198,""))),"")</f>
        <v/>
      </c>
      <c r="D198" s="231" t="str">
        <f aca="false">IF(B198&lt;&gt;"",IFERROR(IF(B$11="80-20", (((C198/C$19)*X$6)+X$7)*D$18, IF(B$11="60-40", (((C198/C$19)*Y$6)+Y$7)*D$18, 0)),0),"")</f>
        <v/>
      </c>
      <c r="E198" s="230" t="str">
        <f aca="false">IF(B198&lt;&gt;"", IF(C$16="PRELIM",'Grade computation'!E198, IF(C$16="MIDTERM",'Grade computation'!M198, IF(C$16="FINAL",'Grade computation'!U198,""))),"")</f>
        <v/>
      </c>
      <c r="F198" s="232" t="str">
        <f aca="false">IF(B198&lt;&gt;"",IFERROR(IF(B$11="80-20", (((E198/E$19)*X$6)+X$7)*F$18, IF(B$11="60-40", (((E198/E$19)*Y$6)+Y$7)*F$18, 0)),0),"")</f>
        <v/>
      </c>
      <c r="G198" s="233" t="str">
        <f aca="false">IF(B198&lt;&gt;"",IFERROR((D198+F198),0),"")</f>
        <v/>
      </c>
      <c r="H198" s="234" t="str">
        <f aca="false">IF(B198&lt;&gt;"",IF(C$16="PRELIM", 'Grade computation'!H198, IF(C$16="MIDTERM", 'Grade computation'!P198, IF(C$16="FINAL",'Grade computation'!X198, ""))),"")</f>
        <v/>
      </c>
      <c r="I198" s="233" t="str">
        <f aca="false">IF(B198&lt;&gt;"",IFERROR(IF(B$11="80-20", (((H198/H$19)*X$6)+X$7)*I$19, IF(B$11="60-40", (((H198/H$19)*Y$6)+Y$7)*I$19, 0)),0),"")</f>
        <v/>
      </c>
      <c r="J198" s="237" t="str">
        <f aca="false">IFERROR((G198+I198),"")</f>
        <v/>
      </c>
      <c r="K198" s="183" t="str">
        <f aca="false">IFERROR(IF(J198="","",IF(J198&gt;=75,"PASSED","FAILED")),"")</f>
        <v/>
      </c>
      <c r="L198" s="183"/>
      <c r="M198" s="194" t="str">
        <f aca="false">IF(B198 &lt;&gt; "", IFERROR(IF(C$16 = "PRELIM", SUMIF('Database (LECTURE-RES-PRAC)'!D$14:AG$14, "CLO1", 'Database (LECTURE-RES-PRAC)'!D195:AG195) / 'Grade computation'!F$4, IF(C$16 = "MIDTERM", SUMIF('Database (LECTURE-RES-PRAC)'!AJ$14:BM$14, "CLO1", 'Database (LECTURE-RES-PRAC)'!AJ195:BM195) / 'Grade computation'!G$4, IF(C$16 = "FINAL", SUMIF('Database (LECTURE-RES-PRAC)'!BP$14:CS$14, "CLO1", 'Database (LECTURE-RES-PRAC)'!BP195:CS195) / 'Grade computation'!H$4,""))),""),"")</f>
        <v/>
      </c>
      <c r="N198" s="286" t="str">
        <f aca="false">IF(B198&lt;&gt;"",IF(M198="","",IF(M198&lt;0.5,1,IF(AND(M198&gt;=0.5,M198&lt;P$10),2,IF(M198&gt;=P$10,3)))),"")</f>
        <v/>
      </c>
      <c r="O198" s="194" t="str">
        <f aca="false">IF(B198 &lt;&gt; "",IF(AND('PRINTABLE (per grading)'!H$16="EXAM", 'PRINTABLE (per grading)'!B$13="Prelim"), IF(ISERROR(SUMIF('Exam (LECTURE ONLY)'!D$20:M$20, "CLO1", 'Exam (LECTURE ONLY)'!D200:M200) / 'Exam (LECTURE ONLY)'!AL$6), "", SUMIF('Exam (LECTURE ONLY)'!D$20:M$20, "CLO1", 'Exam (LECTURE ONLY)'!D200:M200) /'Exam (LECTURE ONLY)'!AL$6),
IF(AND('PRINTABLE (per grading)'!H$16="EXAM", 'PRINTABLE (per grading)'!B$13="Midterm"), IF(ISERROR(SUMIF('Exam (LECTURE ONLY)'!O$20:X$20, "CLO1", 'Exam (LECTURE ONLY)'!O200:X200) / 'Exam (LECTURE ONLY)'!AM$6), "", SUMIF('Exam (LECTURE ONLY)'!O$20:X$20, "CLO1", 'Exam (LECTURE ONLY)'!O200:X200) / 'Exam (LECTURE ONLY)'!AM$6),
IF(AND('PRINTABLE (per grading)'!H$16="EXAM", 'PRINTABLE (per grading)'!B$13="Final"), IF(ISERROR(SUMIF('Exam (LECTURE ONLY)'!Z$20:AI$20, "CLO1", 'Exam (LECTURE ONLY)'!Z200:AI200) / 'Exam (LECTURE ONLY)'!AN$6), "", SUMIF('Exam (LECTURE ONLY)'!Z$20:AI$20, "CLO1", 'Exam (LECTURE ONLY)'!Z200:AI200) / 'Exam (LECTURE ONLY)'!AN$6),
IF(AND('PRINTABLE (per grading)'!H$16="OUTPUT", 'PRINTABLE (per grading)'!B$13="Prelim"), IF(ISERROR(SUMIF(OUTPUT!C$20:M$20, "CLO1", OUTPUT!C200:M200) / OUTPUT!AL$6), "", SUMIF(OUTPUT!C$20:M$20, "CLO1", OUTPUT!C200:M200) / OUTPUT!AL$6),
IF(AND('PRINTABLE (per grading)'!H$16="OUTPUT", 'PRINTABLE (per grading)'!B$13="Midterm"), IF(ISERROR(SUMIF(OUTPUT!O$20:Y$20, "CLO1", OUTPUT!O200:Y200) / OUTPUT!AM$6), "", SUMIF(OUTPUT!O$20:Y$20, "CLO1", OUTPUT!O200:Y200) / OUTPUT!AM$6),
IF(AND('PRINTABLE (per grading)'!H$16="OUTPUT", 'PRINTABLE (per grading)'!B$13="Final"), IF(ISERROR(SUMIF(OUTPUT!AA$20:AI$20, "CLO1", OUTPUT!AA200:AI200) / OUTPUT!AN$6), "", SUMIF(OUTPUT!AA$20:AI$20, "CLO1", OUTPUT!AA200:AI200) / OUTPUT!AN$6),
"")))))),"")</f>
        <v/>
      </c>
      <c r="P198" s="286" t="str">
        <f aca="false">IF(B198&lt;&gt;"",IF(O198="","",IF(O198&lt;0.5,1,IF(AND(O198&gt;=0.5,O198&lt;P$10),2,IF(O198&gt;=P$10,3)))),"")</f>
        <v/>
      </c>
      <c r="Q198" s="287" t="str">
        <f aca="false">IF(B198 &lt;&gt; "",IFERROR(IF(AVERAGE(M198,O198)&gt;=P$10,"Y","N"),""),"")</f>
        <v/>
      </c>
      <c r="R198" s="194" t="str">
        <f aca="false">IF(B198 &lt;&gt; "", IFERROR(IF(C$16 = "PRELIM", SUMIF('Database (LECTURE-RES-PRAC)'!D$14:AG$14, "CLO2", 'Database (LECTURE-RES-PRAC)'!D195:AG195) / 'Grade computation'!F$5, IF(C$16 = "MIDTERM", SUMIF('Database (LECTURE-RES-PRAC)'!AJ$14:BM$14, "CLO2", 'Database (LECTURE-RES-PRAC)'!AJ195:BM195) / 'Grade computation'!G$5, IF(C$16 = "FINAL", SUMIF('Database (LECTURE-RES-PRAC)'!BP$14:CS$14, "CLO2", 'Database (LECTURE-RES-PRAC)'!BP195:CS195) / 'Grade computation'!H$5,""))),""),"")</f>
        <v/>
      </c>
      <c r="S198" s="286" t="str">
        <f aca="false">IF(B198&lt;&gt;"",IF(R198="","",IF(R198&lt;0.5,1,IF(AND(R198&gt;=0.5,R198&lt;P$10),2,IF(R198&gt;=P$10,3)))),"")</f>
        <v/>
      </c>
      <c r="T198" s="194" t="str">
        <f aca="false">IF(B198 &lt;&gt; "",IF(AND('PRINTABLE (per grading)'!H$16="EXAM", 'PRINTABLE (per grading)'!B$13="Prelim"), IF(ISERROR(SUMIF('Exam (LECTURE ONLY)'!D$20:M$20, "CLO2", 'Exam (LECTURE ONLY)'!D200:M200) / 'Exam (LECTURE ONLY)'!AL$7), "", SUMIF('Exam (LECTURE ONLY)'!D$20:M$20, "CLO2", 'Exam (LECTURE ONLY)'!D200:M200) /'Exam (LECTURE ONLY)'!AL$7),
IF(AND('PRINTABLE (per grading)'!H$16="EXAM", 'PRINTABLE (per grading)'!B$13="Midterm"), IF(ISERROR(SUMIF('Exam (LECTURE ONLY)'!O$20:X$20, "CLO2", 'Exam (LECTURE ONLY)'!O200:X200) / 'Exam (LECTURE ONLY)'!AM$7), "", SUMIF('Exam (LECTURE ONLY)'!O$20:X$20, "CLO2", 'Exam (LECTURE ONLY)'!O200:X200) / 'Exam (LECTURE ONLY)'!AM$7),
IF(AND('PRINTABLE (per grading)'!H$16="EXAM", 'PRINTABLE (per grading)'!B$13="Final"), IF(ISERROR(SUMIF('Exam (LECTURE ONLY)'!Z$20:AI$20, "CLO2", 'Exam (LECTURE ONLY)'!Z200:AI200) / 'Exam (LECTURE ONLY)'!AN$7), "", SUMIF('Exam (LECTURE ONLY)'!Z$20:AI$20, "CLO2", 'Exam (LECTURE ONLY)'!Z200:AI200) / 'Exam (LECTURE ONLY)'!AN$7),
IF(AND('PRINTABLE (per grading)'!H$16="OUTPUT", 'PRINTABLE (per grading)'!B$13="Prelim"), IF(ISERROR(SUMIF(OUTPUT!C$20:M$20, "CLO2", OUTPUT!C200:M200) / OUTPUT!AL$7), "", SUMIF(OUTPUT!C$20:M$20, "CLO2", OUTPUT!C200:M200) / OUTPUT!AL$7),
IF(AND('PRINTABLE (per grading)'!H$16="OUTPUT", 'PRINTABLE (per grading)'!B$13="Midterm"), IF(ISERROR(SUMIF(OUTPUT!O$20:Y$20, "CLO2", OUTPUT!O200:Y200) / OUTPUT!AM$7), "", SUMIF(OUTPUT!O$20:Y$20, "CLO2", OUTPUT!O200:Y200) / OUTPUT!AM$7),
IF(AND('PRINTABLE (per grading)'!H$16="OUTPUT", 'PRINTABLE (per grading)'!B$13="Final"), IF(ISERROR(SUMIF(OUTPUT!AA$20:AI$20, "CLO2", OUTPUT!AA200:AI200) / OUTPUT!AN$7), "", SUMIF(OUTPUT!AA$20:AI$20, "CLO2", OUTPUT!AA200:AI200) / OUTPUT!AN$7),
"")))))),"")</f>
        <v/>
      </c>
      <c r="U198" s="286" t="str">
        <f aca="false">IF(B198&lt;&gt;"",IF(T198="","",IF(T198&lt;0.5,1,IF(AND(T198&gt;=0.5,T198&lt;P$10),2,IF(T198&gt;=P$10,3)))),"")</f>
        <v/>
      </c>
      <c r="V198" s="287" t="str">
        <f aca="false">IF(B198 &lt;&gt; "",IFERROR(IF(AVERAGE(R198,T198)&gt;=P$10,"Y","N"),""),"")</f>
        <v/>
      </c>
      <c r="W198" s="194" t="str">
        <f aca="false">IF(B198 &lt;&gt; "", IFERROR(IF(C$16 = "PRELIM", SUMIF('Database (LECTURE-RES-PRAC)'!D$14:AG$14, "CLO3", 'Database (LECTURE-RES-PRAC)'!D195:AG195) / 'Grade computation'!F$6, IF(C$16 = "MIDTERM", SUMIF('Database (LECTURE-RES-PRAC)'!AJ$14:BM$14, "CLO3", 'Database (LECTURE-RES-PRAC)'!AJ195:BM195) / 'Grade computation'!G$6, IF(C$16 = "FINAL", SUMIF('Database (LECTURE-RES-PRAC)'!BP$14:CS$14, "CLO3", 'Database (LECTURE-RES-PRAC)'!BP195:CS195) / 'Grade computation'!H$6,""))),""),"")</f>
        <v/>
      </c>
      <c r="X198" s="286" t="str">
        <f aca="false">IF(B198&lt;&gt;"",IF(W198="","",IF(W198&lt;0.5,1,IF(AND(W198&gt;=0.5,W198&lt;P$10),2,IF(W198&gt;=P$10,3)))),"")</f>
        <v/>
      </c>
      <c r="Y198" s="194" t="str">
        <f aca="false">IF(B198 &lt;&gt; "",IF(AND('PRINTABLE (per grading)'!H$16="EXAM", 'PRINTABLE (per grading)'!B$13="Prelim"), IF(ISERROR(SUMIF('Exam (LECTURE ONLY)'!D$20:M$20, "CLO3", 'Exam (LECTURE ONLY)'!D200:M200) / 'Exam (LECTURE ONLY)'!AL$8), "", SUMIF('Exam (LECTURE ONLY)'!D$20:M$20, "CLO3", 'Exam (LECTURE ONLY)'!D200:M200) /'Exam (LECTURE ONLY)'!AL$8),
IF(AND('PRINTABLE (per grading)'!H$16="EXAM", 'PRINTABLE (per grading)'!B$13="Midterm"), IF(ISERROR(SUMIF('Exam (LECTURE ONLY)'!O$20:X$20, "CLO3", 'Exam (LECTURE ONLY)'!O200:X200) / 'Exam (LECTURE ONLY)'!AM$8), "", SUMIF('Exam (LECTURE ONLY)'!O$20:X$20, "CLO3", 'Exam (LECTURE ONLY)'!O200:X200) / 'Exam (LECTURE ONLY)'!AM$8),
IF(AND('PRINTABLE (per grading)'!H$16="EXAM", 'PRINTABLE (per grading)'!B$13="Final"), IF(ISERROR(SUMIF('Exam (LECTURE ONLY)'!Z$20:AI$20, "CLO3", 'Exam (LECTURE ONLY)'!Z200:AI200) / 'Exam (LECTURE ONLY)'!AN$8), "", SUMIF('Exam (LECTURE ONLY)'!Z$20:AI$20, "CLO3", 'Exam (LECTURE ONLY)'!Z200:AI200) / 'Exam (LECTURE ONLY)'!AN$8),
IF(AND('PRINTABLE (per grading)'!H$16="OUTPUT", 'PRINTABLE (per grading)'!B$13="Prelim"), IF(ISERROR(SUMIF(OUTPUT!C$20:M$20, "CLO3", OUTPUT!C200:M200) / OUTPUT!AL$8), "", SUMIF(OUTPUT!C$20:M$20, "CLO3", OUTPUT!C200:M200) / OUTPUT!AL$8),
IF(AND('PRINTABLE (per grading)'!H$16="OUTPUT", 'PRINTABLE (per grading)'!B$13="Midterm"), IF(ISERROR(SUMIF(OUTPUT!O$20:Y$20, "CLO3", OUTPUT!O200:Y200) / OUTPUT!AM$8), "", SUMIF(OUTPUT!O$20:Y$20, "CLO3", OUTPUT!O200:Y200) / OUTPUT!AM$8),
IF(AND('PRINTABLE (per grading)'!H$16="OUTPUT", 'PRINTABLE (per grading)'!B$13="Final"), IF(ISERROR(SUMIF(OUTPUT!AA$20:AI$20, "CLO3", OUTPUT!AA200:AI200) / OUTPUT!AN$8), "", SUMIF(OUTPUT!AA$20:AI$20, "CLO3", OUTPUT!AA200:AI200) / OUTPUT!AN$8),
"" )))))),"")</f>
        <v/>
      </c>
      <c r="Z198" s="286" t="str">
        <f aca="false">IF(B198&lt;&gt;"",IF(Y198="","",IF(Y198&lt;0.5,1,IF(AND(Y198&gt;=0.5,Y198&lt;P$10),2,IF(Y198&gt;=P$10,3)))),"")</f>
        <v/>
      </c>
      <c r="AA198" s="287" t="str">
        <f aca="false">IF(B198 &lt;&gt; "",IFERROR(IF(AVERAGE(W198,Y198)&gt;=P$10,"Y","N"),""),"")</f>
        <v/>
      </c>
      <c r="AB198" s="194" t="str">
        <f aca="false">IF(B198 &lt;&gt; "", IFERROR(IF(C$16 = "PRELIM", SUMIF('Database (LECTURE-RES-PRAC)'!D$14:AG$14, "CLO4", 'Database (LECTURE-RES-PRAC)'!D195:AG195) / 'Grade computation'!F$7, IF(C$16 = "MIDTERM", SUMIF('Database (LECTURE-RES-PRAC)'!AJ$14:BM$14, "CLO4", 'Database (LECTURE-RES-PRAC)'!AJ195:BM195) / 'Grade computation'!G$7, IF(C$16 = "FINAL", SUMIF('Database (LECTURE-RES-PRAC)'!BP$14:CS$14, "CLO4", 'Database (LECTURE-RES-PRAC)'!BP195:CS195) / 'Grade computation'!H$7,""))),""),"")</f>
        <v/>
      </c>
      <c r="AC198" s="286" t="str">
        <f aca="false">IF(B198&lt;&gt;"",IF(AB198="","",IF(AB198&lt;0.5,1,IF(AND(AB198&gt;=0.5,AB198&lt;P$10),2,IF(AB198&gt;=P$10,3)))),"")</f>
        <v/>
      </c>
      <c r="AD198" s="194" t="str">
        <f aca="false">IF(B198 &lt;&gt; "",IF(AND('PRINTABLE (per grading)'!H$16="EXAM", 'PRINTABLE (per grading)'!B$13="Prelim"), IF(ISERROR(SUMIF('Exam (LECTURE ONLY)'!D$20:M$20, "CLO4", 'Exam (LECTURE ONLY)'!D200:M200) / 'Exam (LECTURE ONLY)'!AL$9), "", SUMIF('Exam (LECTURE ONLY)'!D$20:M$20, "CLO4", 'Exam (LECTURE ONLY)'!D200:M200) /'Exam (LECTURE ONLY)'!AL$9),
IF(AND('PRINTABLE (per grading)'!H$16="EXAM", 'PRINTABLE (per grading)'!B$13="Midterm"), IF(ISERROR(SUMIF('Exam (LECTURE ONLY)'!O$20:X$20, "CLO4", 'Exam (LECTURE ONLY)'!O200:X200) / 'Exam (LECTURE ONLY)'!AM$9), "", SUMIF('Exam (LECTURE ONLY)'!O$20:X$20, "CLO4", 'Exam (LECTURE ONLY)'!O200:X200) / 'Exam (LECTURE ONLY)'!AM$9),
IF(AND('PRINTABLE (per grading)'!H$16="EXAM", 'PRINTABLE (per grading)'!B$13="Final"), IF(ISERROR(SUMIF('Exam (LECTURE ONLY)'!Z$20:AI$20, "CLO4", 'Exam (LECTURE ONLY)'!Z200:AI200) / 'Exam (LECTURE ONLY)'!AN$9), "", SUMIF('Exam (LECTURE ONLY)'!Z$20:AI$20, "CLO4", 'Exam (LECTURE ONLY)'!Z200:AI200) / 'Exam (LECTURE ONLY)'!AN$9),
IF(AND('PRINTABLE (per grading)'!H$16="OUTPUT", 'PRINTABLE (per grading)'!B$13="Prelim"), IF(ISERROR(SUMIF(OUTPUT!C$20:M$20, "CLO4", OUTPUT!C200:M200) / OUTPUT!AL$9), "", SUMIF(OUTPUT!C$20:M$20, "CLO4", OUTPUT!C200:M200) / OUTPUT!AL$9),
IF(AND('PRINTABLE (per grading)'!H$16="OUTPUT", 'PRINTABLE (per grading)'!B$13="Midterm"), IF(ISERROR(SUMIF(OUTPUT!O$20:Y$20, "CLO4", OUTPUT!O200:Y200) / OUTPUT!AM$9), "", SUMIF(OUTPUT!O$20:Y$20, "CLO4", OUTPUT!O200:Y200) / OUTPUT!AM$9),
IF(AND('PRINTABLE (per grading)'!H$16="OUTPUT", 'PRINTABLE (per grading)'!B$13="Final"), IF(ISERROR(SUMIF(OUTPUT!AA$20:AI$20, "CLO4", OUTPUT!AA200:AI200) / OUTPUT!AN$9), "", SUMIF(OUTPUT!AA$20:AI$20, "CLO4", OUTPUT!AA200:AI200) / OUTPUT!AN$9),
"")))))),"")</f>
        <v/>
      </c>
      <c r="AE198" s="286" t="str">
        <f aca="false">IF(B198&lt;&gt;"",IF(AD198="","",IF(AD198&lt;0.5,1,IF(AND(AD198&gt;=0.5,AD198&lt;P$10),2,IF(AD198&gt;=P$10,3)))),"")</f>
        <v/>
      </c>
      <c r="AF198" s="287" t="str">
        <f aca="false">IF(B198 &lt;&gt; "",IFERROR(IF(AVERAGE(AB198,AD198)&gt;=P$10,"Y","N"),""),"")</f>
        <v/>
      </c>
      <c r="AG198" s="194" t="str">
        <f aca="false">IF(B198 &lt;&gt; "", IFERROR(IF(C$16 = "PRELIM", SUMIF('Database (LECTURE-RES-PRAC)'!D$14:AG$14, "CLO5", 'Database (LECTURE-RES-PRAC)'!D195:AG195) / 'Grade computation'!F$8, IF(C$16 = "MIDTERM", SUMIF('Database (LECTURE-RES-PRAC)'!AJ$14:BM$14, "CLO5", 'Database (LECTURE-RES-PRAC)'!AJ195:BM195) / 'Grade computation'!G$8, IF(C$16 = "FINAL", SUMIF('Database (LECTURE-RES-PRAC)'!BP$14:CS$14, "CLO5", 'Database (LECTURE-RES-PRAC)'!BP195:CS195) / 'Grade computation'!H$8,""))),""),"")</f>
        <v/>
      </c>
      <c r="AH198" s="286" t="str">
        <f aca="false">IF(B198&lt;&gt;"",IF(AG198="","",IF(AG198&lt;0.5,1,IF(AND(AG198&gt;=0.5,AG198&lt;P$10),2,IF(AG198&gt;=P$10,3)))),"")</f>
        <v/>
      </c>
      <c r="AI198" s="194" t="str">
        <f aca="false">IF(B198 &lt;&gt; "",IF(AND('PRINTABLE (per grading)'!H$16="EXAM", 'PRINTABLE (per grading)'!B$13="Prelim"), IF(ISERROR(SUMIF('Exam (LECTURE ONLY)'!D$20:M$20, "CLO5", 'Exam (LECTURE ONLY)'!D200:M200) / 'Exam (LECTURE ONLY)'!AL$10), "", SUMIF('Exam (LECTURE ONLY)'!D$20:M$20, "CLO5", 'Exam (LECTURE ONLY)'!D200:M200) /'Exam (LECTURE ONLY)'!AL$10),
IF(AND('PRINTABLE (per grading)'!H$16="EXAM", 'PRINTABLE (per grading)'!B$13="Midterm"), IF(ISERROR(SUMIF('Exam (LECTURE ONLY)'!O$20:X$20, "CLO5", 'Exam (LECTURE ONLY)'!O200:X200) / 'Exam (LECTURE ONLY)'!AM$10), "", SUMIF('Exam (LECTURE ONLY)'!O$20:X$20, "CLO5", 'Exam (LECTURE ONLY)'!O200:X200) / 'Exam (LECTURE ONLY)'!AM$10),
IF(AND('PRINTABLE (per grading)'!H$16="EXAM", 'PRINTABLE (per grading)'!B$13="Final"), IF(ISERROR(SUMIF('Exam (LECTURE ONLY)'!Z$20:AI$20, "CLO5", 'Exam (LECTURE ONLY)'!Z200:AI200) / 'Exam (LECTURE ONLY)'!AN$10), "", SUMIF('Exam (LECTURE ONLY)'!Z$20:AI$20, "CLO5", 'Exam (LECTURE ONLY)'!Z200:AI200) / 'Exam (LECTURE ONLY)'!AN$10),
IF(AND('PRINTABLE (per grading)'!H$16="OUTPUT", 'PRINTABLE (per grading)'!B$13="Prelim"), IF(ISERROR(SUMIF(OUTPUT!C$20:M$20, "CLO5", OUTPUT!C200:M200) / OUTPUT!AL$10), "", SUMIF(OUTPUT!C$20:M$20, "CLO5", OUTPUT!C200:M200) / OUTPUT!AL$10),
IF(AND('PRINTABLE (per grading)'!H$16="OUTPUT", 'PRINTABLE (per grading)'!B$13="Midterm"), IF(ISERROR(SUMIF(OUTPUT!O$20:Y$20, "CLO5", OUTPUT!O200:Y200) / OUTPUT!AM$10), "", SUMIF(OUTPUT!O$20:Y$20, "CLO5", OUTPUT!O200:Y200) / OUTPUT!AM$10),
IF(AND('PRINTABLE (per grading)'!H$16="OUTPUT", 'PRINTABLE (per grading)'!B$13="Final"), IF(ISERROR(SUMIF(OUTPUT!AA$20:AI$20, "CLO5", OUTPUT!AA200:AI200) / OUTPUT!AN$10), "", SUMIF(OUTPUT!AA$20:AI$20, "CLO5", OUTPUT!AA200:AI200) / OUTPUT!AN$10),
"")))))),"")</f>
        <v/>
      </c>
      <c r="AJ198" s="286" t="str">
        <f aca="false">IF(B198&lt;&gt;"",IF(AI198="","",IF(AI198&lt;0.5,1,IF(AND(AI198&gt;=0.5,AI198&lt;P$10),2,IF(AI198&gt;=P$10,3)))),"")</f>
        <v/>
      </c>
      <c r="AK198" s="287" t="str">
        <f aca="false">IF(B198 &lt;&gt; "",IFERROR(IF(AVERAGE(AG198,AI198)&gt;=P$10,"Y","N"),""),"")</f>
        <v/>
      </c>
      <c r="AL198" s="194" t="str">
        <f aca="false">IF(B198 &lt;&gt; "", IFERROR(IF(C$16 = "PRELIM", SUMIF('Database (LECTURE-RES-PRAC)'!D$14:AG$14, "CLO6", 'Database (LECTURE-RES-PRAC)'!D195:AG195) / 'Grade computation'!F$9, IF(C$16 = "MIDTERM", SUMIF('Database (LECTURE-RES-PRAC)'!AJ$14:BM$14, "CLO6", 'Database (LECTURE-RES-PRAC)'!AJ195:BM195) / 'Grade computation'!G$9, IF(C$16 = "FINAL", SUMIF('Database (LECTURE-RES-PRAC)'!BP$14:CS$14, "CLO6", 'Database (LECTURE-RES-PRAC)'!BP195:CS195) / 'Grade computation'!H$9,""))),""),"")</f>
        <v/>
      </c>
      <c r="AM198" s="286" t="str">
        <f aca="false">IF(B198&lt;&gt;"",IF(AL198="","",IF(AL198&lt;0.5,1,IF(AND(AL198&gt;=0.5,AL198&lt;P$10),2,IF(AL198&gt;=P$10,3)))),"")</f>
        <v/>
      </c>
      <c r="AN198" s="194" t="str">
        <f aca="false">IF(B198 &lt;&gt; "",IF(AND('PRINTABLE (per grading)'!H$16="EXAM", 'PRINTABLE (per grading)'!B$13="Prelim"), IF(ISERROR(SUMIF('Exam (LECTURE ONLY)'!D$20:M$20, "CLO6", 'Exam (LECTURE ONLY)'!D200:M200) / 'Exam (LECTURE ONLY)'!AL$11), "", SUMIF('Exam (LECTURE ONLY)'!D$20:M$20, "CLO6", 'Exam (LECTURE ONLY)'!D200:M200) /'Exam (LECTURE ONLY)'!AL$11),
IF(AND('PRINTABLE (per grading)'!H$16="EXAM", 'PRINTABLE (per grading)'!B$13="Midterm"), IF(ISERROR(SUMIF('Exam (LECTURE ONLY)'!O$20:X$20, "CLO6", 'Exam (LECTURE ONLY)'!O200:X200) / 'Exam (LECTURE ONLY)'!AM$11), "", SUMIF('Exam (LECTURE ONLY)'!O$20:X$20, "CLO6", 'Exam (LECTURE ONLY)'!O200:X200) / 'Exam (LECTURE ONLY)'!AM$11),
IF(AND('PRINTABLE (per grading)'!H$16="EXAM", 'PRINTABLE (per grading)'!B$13="Final"), IF(ISERROR(SUMIF('Exam (LECTURE ONLY)'!Z$20:AI$20, "CLO6", 'Exam (LECTURE ONLY)'!Z200:AI200) / 'Exam (LECTURE ONLY)'!AN$11), "", SUMIF('Exam (LECTURE ONLY)'!Z$20:AI$20, "CLO6", 'Exam (LECTURE ONLY)'!Z200:AI200) / 'Exam (LECTURE ONLY)'!AN$11),
IF(AND('PRINTABLE (per grading)'!H$16="OUTPUT", 'PRINTABLE (per grading)'!B$13="Prelim"), IF(ISERROR(SUMIF(OUTPUT!C$20:M$20, "CLO6", OUTPUT!C200:M200) / OUTPUT!AL$11), "", SUMIF(OUTPUT!C$20:M$20, "CLO6", OUTPUT!C200:M200) / OUTPUT!AL$11),
IF(AND('PRINTABLE (per grading)'!H$16="OUTPUT", 'PRINTABLE (per grading)'!B$13="Midterm"), IF(ISERROR(SUMIF(OUTPUT!O$20:Y$20, "CLO6", OUTPUT!O200:Y200) / OUTPUT!AM$11), "", SUMIF(OUTPUT!O$20:Y$20, "CLO6", OUTPUT!O200:Y200) / OUTPUT!AM$11),
IF(AND('PRINTABLE (per grading)'!H$16="OUTPUT", 'PRINTABLE (per grading)'!B$13="Final"), IF(ISERROR(SUMIF(OUTPUT!AA$20:AI$20, "CLO6", OUTPUT!AA200:AI200) / OUTPUT!AN$11), "", SUMIF(OUTPUT!AA$20:AI$20, "CLO6", OUTPUT!AA200:AI200) / OUTPUT!AN$11),
"")))))),"")</f>
        <v/>
      </c>
      <c r="AO198" s="286" t="str">
        <f aca="false">IF(B198&lt;&gt;"",IF(AN198="","",IF(AN198&lt;0.5,1,IF(AND(AN198&gt;=0.5,AN198&lt;P$10),2,IF(AN198&gt;=P$10,3)))),"")</f>
        <v/>
      </c>
      <c r="AP198" s="287" t="str">
        <f aca="false">IF(B198 &lt;&gt; "",IFERROR(IF(AVERAGE(AL198,AN198)&gt;=P$10,"Y","N"),""),"")</f>
        <v/>
      </c>
      <c r="AQ198" s="194" t="str">
        <f aca="false">IF(B198 &lt;&gt; "", IFERROR(IF(C$16 = "PRELIM", SUMIF('Database (LECTURE-RES-PRAC)'!D$14:AG$14, "CLO7", 'Database (LECTURE-RES-PRAC)'!D195:AG195) / 'Grade computation'!F$10, IF(C$16 = "MIDTERM", SUMIF('Database (LECTURE-RES-PRAC)'!AJ$14:BM$14, "CLO7", 'Database (LECTURE-RES-PRAC)'!AJ195:BM195) / 'Grade computation'!G$10, IF(C$16 = "FINAL", SUMIF('Database (LECTURE-RES-PRAC)'!BP$14:CS$14, "CLO7", 'Database (LECTURE-RES-PRAC)'!BP195:CS195) / 'Grade computation'!H$10,""))),""),"")</f>
        <v/>
      </c>
      <c r="AR198" s="286" t="str">
        <f aca="false">IF(B198&lt;&gt;"",IF(AQ198="","",IF(AQ198&lt;0.5,1,IF(AND(AQ198&gt;=0.5,AQ198&lt;P$10),2,IF(AQ198&gt;=P$10,3)))),"")</f>
        <v/>
      </c>
      <c r="AS198" s="194" t="str">
        <f aca="false">IF(B198 &lt;&gt; "",IF(AND('PRINTABLE (per grading)'!H$16="EXAM", 'PRINTABLE (per grading)'!B$13="Prelim"), IF(ISERROR(SUMIF('Exam (LECTURE ONLY)'!D$20:M$20, "CLO7", 'Exam (LECTURE ONLY)'!D200:M200) / 'Exam (LECTURE ONLY)'!AL$12), "", SUMIF('Exam (LECTURE ONLY)'!D$20:M$20, "CLO7", 'Exam (LECTURE ONLY)'!D200:M200) /'Exam (LECTURE ONLY)'!AL$12),
IF(AND('PRINTABLE (per grading)'!H$16="EXAM", 'PRINTABLE (per grading)'!B$13="Midterm"), IF(ISERROR(SUMIF('Exam (LECTURE ONLY)'!O$20:X$20, "CLO7", 'Exam (LECTURE ONLY)'!O200:X200) / 'Exam (LECTURE ONLY)'!AM$12), "", SUMIF('Exam (LECTURE ONLY)'!O$20:X$20, "CLO7", 'Exam (LECTURE ONLY)'!O200:X200) / 'Exam (LECTURE ONLY)'!AM$12),
IF(AND('PRINTABLE (per grading)'!H$16="EXAM", 'PRINTABLE (per grading)'!B$13="Final"), IF(ISERROR(SUMIF('Exam (LECTURE ONLY)'!Z$20:AI$20, "CLO7", 'Exam (LECTURE ONLY)'!Z200:AI200) / 'Exam (LECTURE ONLY)'!AN$12), "", SUMIF('Exam (LECTURE ONLY)'!Z$20:AI$20, "CLO7", 'Exam (LECTURE ONLY)'!Z200:AI200) / 'Exam (LECTURE ONLY)'!AN$12),
IF(AND('PRINTABLE (per grading)'!H$16="OUTPUT", 'PRINTABLE (per grading)'!B$13="Prelim"), IF(ISERROR(SUMIF(OUTPUT!C$20:M$20, "CLO7", OUTPUT!C200:M200) / OUTPUT!AL$12), "", SUMIF(OUTPUT!C$20:M$20, "CLO7", OUTPUT!C200:M200) / OUTPUT!AL$12),
IF(AND('PRINTABLE (per grading)'!H$16="OUTPUT", 'PRINTABLE (per grading)'!B$13="Midterm"), IF(ISERROR(SUMIF(OUTPUT!O$20:Y$20, "CLO7", OUTPUT!O200:Y200) / OUTPUT!AM$12), "", SUMIF(OUTPUT!O$20:Y$20, "CLO7", OUTPUT!O200:Y200) / OUTPUT!AM$12),
IF(AND('PRINTABLE (per grading)'!H$16="OUTPUT", 'PRINTABLE (per grading)'!B$13="Final"), IF(ISERROR(SUMIF(OUTPUT!AA$20:AI$20, "CLO7", OUTPUT!AA200:AI200) / OUTPUT!AN$12), "", SUMIF(OUTPUT!AA$20:AI$20, "CLO7", OUTPUT!AA200:AI200) / OUTPUT!AN$12),
"")))))),"")</f>
        <v/>
      </c>
      <c r="AT198" s="286" t="str">
        <f aca="false">IF(B198&lt;&gt;"",IF(AS198="","",IF(AS198&lt;0.5,1,IF(AND(AS198&gt;=0.5,AS198&lt;P$10),2,IF(AS198&gt;=P$10,3)))),"")</f>
        <v/>
      </c>
      <c r="AU198" s="287" t="str">
        <f aca="false">IF(B198 &lt;&gt; "",IFERROR(IF(AVERAGE(AQ198,AS198)&gt;=P$10,"Y","N"),""),"")</f>
        <v/>
      </c>
      <c r="AV198" s="194" t="str">
        <f aca="false">IF(B198 &lt;&gt; "", IFERROR(IF(C$16 = "PRELIM", SUMIF('Database (LECTURE-RES-PRAC)'!D$14:AG$14, "CLO8", 'Database (LECTURE-RES-PRAC)'!D195:AG195) / 'Grade computation'!F$11, IF(C$16 = "MIDTERM", SUMIF('Database (LECTURE-RES-PRAC)'!AJ$14:BM$14, "CLO8", 'Database (LECTURE-RES-PRAC)'!AJ195:BM195) / 'Grade computation'!G$11, IF(C$16 = "FINAL", SUMIF('Database (LECTURE-RES-PRAC)'!BP$14:CS$14, "CLO8", 'Database (LECTURE-RES-PRAC)'!BP195:CS195) / 'Grade computation'!H$11,""))),""),"")</f>
        <v/>
      </c>
      <c r="AW198" s="286" t="str">
        <f aca="false">IF(B198&lt;&gt;"",IF(AV198="","",IF(AV198&lt;0.5,1,IF(AND(AV198&gt;=0.5,AV198&lt;P$10),2,IF(AV198&gt;=P$10,3)))),"")</f>
        <v/>
      </c>
      <c r="AX198" s="194" t="str">
        <f aca="false">IF(B198 &lt;&gt; "",IF(AND('PRINTABLE (per grading)'!H$16="EXAM", 'PRINTABLE (per grading)'!B$13="Prelim"), IF(ISERROR(SUMIF('Exam (LECTURE ONLY)'!D$20:M$20, "CLO8", 'Exam (LECTURE ONLY)'!D200:M200) / 'Exam (LECTURE ONLY)'!AL$13), "", SUMIF('Exam (LECTURE ONLY)'!D$20:M$20, "CLO8", 'Exam (LECTURE ONLY)'!D200:M200) /'Exam (LECTURE ONLY)'!AL$13),
IF(AND('PRINTABLE (per grading)'!H$16="EXAM", 'PRINTABLE (per grading)'!B$13="Midterm"), IF(ISERROR(SUMIF('Exam (LECTURE ONLY)'!O$20:X$20, "CLO8", 'Exam (LECTURE ONLY)'!O200:X200) / 'Exam (LECTURE ONLY)'!AM$13), "", SUMIF('Exam (LECTURE ONLY)'!O$20:X$20, "CLO8", 'Exam (LECTURE ONLY)'!O200:X200) / 'Exam (LECTURE ONLY)'!AM$13),
IF(AND('PRINTABLE (per grading)'!H$16="EXAM", 'PRINTABLE (per grading)'!B$13="Final"), IF(ISERROR(SUMIF('Exam (LECTURE ONLY)'!Z$20:AI$20, "CLO8", 'Exam (LECTURE ONLY)'!Z200:AI200) / 'Exam (LECTURE ONLY)'!AN$13), "", SUMIF('Exam (LECTURE ONLY)'!Z$20:AI$20, "CLO8", 'Exam (LECTURE ONLY)'!Z200:AI200) / 'Exam (LECTURE ONLY)'!AN$13),
IF(AND('PRINTABLE (per grading)'!H$16="OUTPUT", 'PRINTABLE (per grading)'!B$13="Prelim"), IF(ISERROR(SUMIF(OUTPUT!C$20:M$20, "CLO8", OUTPUT!C200:M200) / OUTPUT!AL$13), "", SUMIF(OUTPUT!C$20:M$20, "CLO8", OUTPUT!C200:M200) / OUTPUT!AL$13),
IF(AND('PRINTABLE (per grading)'!H$16="OUTPUT", 'PRINTABLE (per grading)'!B$13="Midterm"), IF(ISERROR(SUMIF(OUTPUT!O$20:Y$20, "CLO8", OUTPUT!O200:Y200) / OUTPUT!AM$13), "", SUMIF(OUTPUT!O$20:Y$20, "CLO8", OUTPUT!O200:Y200) / OUTPUT!AM$13),
IF(AND('PRINTABLE (per grading)'!H$16="OUTPUT", 'PRINTABLE (per grading)'!B$13="Final"), IF(ISERROR(SUMIF(OUTPUT!AA$20:AI$20, "CLO8", OUTPUT!AA200:AI200) / OUTPUT!AN$13), "", SUMIF(OUTPUT!AA$20:AI$20, "CLO8", OUTPUT!AA200:AI200) / OUTPUT!AN$13),
"")))))),"")</f>
        <v/>
      </c>
      <c r="AY198" s="286" t="str">
        <f aca="false">IF(B198&lt;&gt;"",IF(AX198="","",IF(AX198&lt;0.5,1,IF(AND(AX198&gt;=0.5,AX198&lt;P$10),2,IF(AX198&gt;=P$10,3)))),"")</f>
        <v/>
      </c>
      <c r="AZ198" s="287" t="str">
        <f aca="false">IF(B198 &lt;&gt; "",IFERROR(IF(AVERAGE(AV198,AX198)&gt;=P$10,"Y","N"),""),"")</f>
        <v/>
      </c>
      <c r="BA198" s="194" t="str">
        <f aca="false">IF(B198 &lt;&gt; "", IFERROR(IF(C$16 = "PRELIM", SUMIF('Database (LECTURE-RES-PRAC)'!D$14:AG$14, "CLO9", 'Database (LECTURE-RES-PRAC)'!D195:AG195) / 'Grade computation'!F$12, IF(C$16 = "MIDTERM", SUMIF('Database (LECTURE-RES-PRAC)'!AJ$14:BM$14, "CLO9", 'Database (LECTURE-RES-PRAC)'!AJ195:BM195) / 'Grade computation'!G$12, IF(C$16 = "FINAL", SUMIF('Database (LECTURE-RES-PRAC)'!BP$14:CS$14, "CLO9", 'Database (LECTURE-RES-PRAC)'!BP195:CS195) / 'Grade computation'!H$12,""))),""),"")</f>
        <v/>
      </c>
      <c r="BB198" s="286" t="str">
        <f aca="false">IF(B198&lt;&gt;"",IF(BA198="","",IF(BA198&lt;0.5,1,IF(AND(BA198&gt;=0.5,BA198&lt;P$10),2,IF(BA198&gt;=P$10,3)))),"")</f>
        <v/>
      </c>
      <c r="BC198" s="194" t="str">
        <f aca="false">IF(B198 &lt;&gt; "",IF(AND('PRINTABLE (per grading)'!H$16="EXAM", 'PRINTABLE (per grading)'!B$13="Prelim"), IF(ISERROR(SUMIF('Exam (LECTURE ONLY)'!D$20:M$20, "CLO9", 'Exam (LECTURE ONLY)'!D200:M200) / 'Exam (LECTURE ONLY)'!AL$14), "", SUMIF('Exam (LECTURE ONLY)'!D$20:M$20, "CLO9", 'Exam (LECTURE ONLY)'!D200:M200) /'Exam (LECTURE ONLY)'!AL$14),
IF(AND('PRINTABLE (per grading)'!H$16="EXAM", 'PRINTABLE (per grading)'!B$13="Midterm"), IF(ISERROR(SUMIF('Exam (LECTURE ONLY)'!O$20:X$20, "CLO9", 'Exam (LECTURE ONLY)'!O200:X200) / 'Exam (LECTURE ONLY)'!AM$14), "", SUMIF('Exam (LECTURE ONLY)'!O$20:X$20, "CLO9", 'Exam (LECTURE ONLY)'!O200:X200) / 'Exam (LECTURE ONLY)'!AM$14),
IF(AND('PRINTABLE (per grading)'!H$16="EXAM", 'PRINTABLE (per grading)'!B$13="Final"), IF(ISERROR(SUMIF('Exam (LECTURE ONLY)'!Z$20:AI$20, "CLO9", 'Exam (LECTURE ONLY)'!Z200:AI200) / 'Exam (LECTURE ONLY)'!AN$14), "", SUMIF('Exam (LECTURE ONLY)'!Z$20:AI$20, "CLO9", 'Exam (LECTURE ONLY)'!Z200:AI200) / 'Exam (LECTURE ONLY)'!AN$14),
IF(AND('PRINTABLE (per grading)'!H$16="OUTPUT", 'PRINTABLE (per grading)'!B$13="Prelim"), IF(ISERROR(SUMIF(OUTPUT!C$20:M$20, "CLO9", OUTPUT!C200:M200) / OUTPUT!AL$14), "", SUMIF(OUTPUT!C$20:M$20, "CLO9", OUTPUT!C200:M200) / OUTPUT!AL$14),
IF(AND('PRINTABLE (per grading)'!H$16="OUTPUT", 'PRINTABLE (per grading)'!B$13="Midterm"), IF(ISERROR(SUMIF(OUTPUT!O$20:Y$20, "CLO9", OUTPUT!O200:Y200) / OUTPUT!AM$14), "", SUMIF(OUTPUT!O$20:Y$20, "CLO9", OUTPUT!O200:Y200) / OUTPUT!AM$14),
IF(AND('PRINTABLE (per grading)'!H$16="OUTPUT", 'PRINTABLE (per grading)'!B$13="Final"), IF(ISERROR(SUMIF(OUTPUT!AA$20:AI$20, "CLO9", OUTPUT!AA200:AI200) / OUTPUT!AN$14), "", SUMIF(OUTPUT!AA$20:AI$20, "CLO9", OUTPUT!AA200:AI200) / OUTPUT!AN$14),
"")))))),"")</f>
        <v/>
      </c>
      <c r="BD198" s="286" t="str">
        <f aca="false">IF(B198&lt;&gt;"",IF(BC198="","",IF(BC198&lt;0.5,1,IF(AND(BC198&gt;=0.5,BC198&lt;P$10),2,IF(BC198&gt;=P$10,3)))),"")</f>
        <v/>
      </c>
      <c r="BE198" s="287" t="str">
        <f aca="false">IF(B198 &lt;&gt; "",IFERROR(IF(AVERAGE(BA198,BC198)&gt;=P$10,"Y","N"),""),"")</f>
        <v/>
      </c>
      <c r="BF198" s="194" t="str">
        <f aca="false">IF(B198 &lt;&gt; "", IFERROR(IF(C$16 = "PRELIM", SUMIF('Database (LECTURE-RES-PRAC)'!D$14:AG$14, "CLO10", 'Database (LECTURE-RES-PRAC)'!D195:AG195) / 'Grade computation'!F$13, IF(C$16 = "MIDTERM", SUMIF('Database (LECTURE-RES-PRAC)'!AJ$14:BM$14, "CLO10", 'Database (LECTURE-RES-PRAC)'!AJ195:BM195) / 'Grade computation'!G$13, IF(C$16 = "FINAL", SUMIF('Database (LECTURE-RES-PRAC)'!BP$14:CS$14, "CLO10", 'Database (LECTURE-RES-PRAC)'!BP195:CS195) / 'Grade computation'!H$13,""))),""),"")</f>
        <v/>
      </c>
      <c r="BG198" s="286" t="str">
        <f aca="false">IF(B198&lt;&gt;"",IF(BF198="","",IF(BF198&lt;0.5,1,IF(AND(BF198&gt;=0.5,BF198&lt;P$10),2,IF(BF198&gt;=P$10,3)))),"")</f>
        <v/>
      </c>
      <c r="BH198" s="194" t="str">
        <f aca="false">IF(B198 &lt;&gt; "",IF(AND('PRINTABLE (per grading)'!H$16="EXAM", 'PRINTABLE (per grading)'!B$13="Prelim"), IF(ISERROR(SUMIF('Exam (LECTURE ONLY)'!D$20:M$20, "CLO10", 'Exam (LECTURE ONLY)'!D200:M200) / 'Exam (LECTURE ONLY)'!AL$15), "", SUMIF('Exam (LECTURE ONLY)'!D$20:M$20, "CLO10", 'Exam (LECTURE ONLY)'!D200:M200) /'Exam (LECTURE ONLY)'!AL$15),
IF(AND('PRINTABLE (per grading)'!H$16="EXAM", 'PRINTABLE (per grading)'!B$13="Midterm"), IF(ISERROR(SUMIF('Exam (LECTURE ONLY)'!O$20:X$20, "CLO10", 'Exam (LECTURE ONLY)'!O200:X200) / 'Exam (LECTURE ONLY)'!AM$15), "", SUMIF('Exam (LECTURE ONLY)'!O$20:X$20, "CLO10", 'Exam (LECTURE ONLY)'!O200:X200) / 'Exam (LECTURE ONLY)'!AM$15),
IF(AND('PRINTABLE (per grading)'!H$16="EXAM", 'PRINTABLE (per grading)'!B$13="Final"), IF(ISERROR(SUMIF('Exam (LECTURE ONLY)'!Z$20:AI$20, "CLO10", 'Exam (LECTURE ONLY)'!Z200:AI200) / 'Exam (LECTURE ONLY)'!AN$15), "", SUMIF('Exam (LECTURE ONLY)'!Z$20:AI$20, "CLO10", 'Exam (LECTURE ONLY)'!Z200:AI200) / 'Exam (LECTURE ONLY)'!AN$15),
IF(AND('PRINTABLE (per grading)'!H$16="OUTPUT", 'PRINTABLE (per grading)'!B$13="Prelim"), IF(ISERROR(SUMIF(OUTPUT!C$20:M$20, "CLO10", OUTPUT!C200:M200) / OUTPUT!AL$15), "", SUMIF(OUTPUT!C$20:M$20, "CLO10", OUTPUT!C200:M200) / OUTPUT!AL$15),
IF(AND('PRINTABLE (per grading)'!H$16="OUTPUT", 'PRINTABLE (per grading)'!B$13="Midterm"), IF(ISERROR(SUMIF(OUTPUT!O$20:Y$20, "CLO10", OUTPUT!O200:Y200) / OUTPUT!AM$15), "", SUMIF(OUTPUT!O$20:Y$20, "CLO10", OUTPUT!O200:Y200) / OUTPUT!AM$15),
IF(AND('PRINTABLE (per grading)'!H$16="OUTPUT", 'PRINTABLE (per grading)'!B$13="Final"), IF(ISERROR(SUMIF(OUTPUT!AA$20:AI$20, "CLO10", OUTPUT!AA200:AI200) / OUTPUT!AN$15), "", SUMIF(OUTPUT!AA$20:AI$20, "CLO10", OUTPUT!AA200:AI200) / OUTPUT!AN$15),
"")))))),"")</f>
        <v/>
      </c>
      <c r="BI198" s="286" t="str">
        <f aca="false">IF(B198&lt;&gt;"",IF(BH198="","",IF(BH198&lt;0.5,1,IF(AND(BH198&gt;=0.5,BH198&lt;P$10),2,IF(BH198&gt;=P$10,3)))),"")</f>
        <v/>
      </c>
      <c r="BJ198" s="287" t="str">
        <f aca="false">IF(B198 &lt;&gt; "",IFERROR(IF(AVERAGE(BF198,BH198)&gt;=P$10,"Y","N"),""),"")</f>
        <v/>
      </c>
      <c r="BK198" s="8"/>
    </row>
    <row r="199" customFormat="false" ht="19.5" hidden="false" customHeight="true" outlineLevel="0" collapsed="false">
      <c r="A199" s="183" t="str">
        <f aca="false">IF(ISBLANK('Database (LECTURE-RES-PRAC)'!A196),"",'Database (LECTURE-RES-PRAC)'!A196)</f>
        <v/>
      </c>
      <c r="B199" s="184" t="str">
        <f aca="false">IF(ISBLANK('Database (LECTURE-RES-PRAC)'!B196),"",'Database (LECTURE-RES-PRAC)'!B196)</f>
        <v/>
      </c>
      <c r="C199" s="230" t="str">
        <f aca="false">IF(B199&lt;&gt;"",IF(C$16="PRELIM",'Grade computation'!C199, IF(C$16="MIDTERM",'Grade computation'!K199, IF(C$16="FINAL",'Grade computation'!S199,""))),"")</f>
        <v/>
      </c>
      <c r="D199" s="231" t="str">
        <f aca="false">IF(B199&lt;&gt;"",IFERROR(IF(B$11="80-20", (((C199/C$19)*X$6)+X$7)*D$18, IF(B$11="60-40", (((C199/C$19)*Y$6)+Y$7)*D$18, 0)),0),"")</f>
        <v/>
      </c>
      <c r="E199" s="230" t="str">
        <f aca="false">IF(B199&lt;&gt;"", IF(C$16="PRELIM",'Grade computation'!E199, IF(C$16="MIDTERM",'Grade computation'!M199, IF(C$16="FINAL",'Grade computation'!U199,""))),"")</f>
        <v/>
      </c>
      <c r="F199" s="232" t="str">
        <f aca="false">IF(B199&lt;&gt;"",IFERROR(IF(B$11="80-20", (((E199/E$19)*X$6)+X$7)*F$18, IF(B$11="60-40", (((E199/E$19)*Y$6)+Y$7)*F$18, 0)),0),"")</f>
        <v/>
      </c>
      <c r="G199" s="233" t="str">
        <f aca="false">IF(B199&lt;&gt;"",IFERROR((D199+F199),0),"")</f>
        <v/>
      </c>
      <c r="H199" s="234" t="str">
        <f aca="false">IF(B199&lt;&gt;"",IF(C$16="PRELIM", 'Grade computation'!H199, IF(C$16="MIDTERM", 'Grade computation'!P199, IF(C$16="FINAL",'Grade computation'!X199, ""))),"")</f>
        <v/>
      </c>
      <c r="I199" s="233" t="str">
        <f aca="false">IF(B199&lt;&gt;"",IFERROR(IF(B$11="80-20", (((H199/H$19)*X$6)+X$7)*I$19, IF(B$11="60-40", (((H199/H$19)*Y$6)+Y$7)*I$19, 0)),0),"")</f>
        <v/>
      </c>
      <c r="J199" s="237" t="str">
        <f aca="false">IFERROR((G199+I199),"")</f>
        <v/>
      </c>
      <c r="K199" s="183" t="str">
        <f aca="false">IFERROR(IF(J199="","",IF(J199&gt;=75,"PASSED","FAILED")),"")</f>
        <v/>
      </c>
      <c r="L199" s="183"/>
      <c r="M199" s="194" t="str">
        <f aca="false">IF(B199 &lt;&gt; "", IFERROR(IF(C$16 = "PRELIM", SUMIF('Database (LECTURE-RES-PRAC)'!D$14:AG$14, "CLO1", 'Database (LECTURE-RES-PRAC)'!D196:AG196) / 'Grade computation'!F$4, IF(C$16 = "MIDTERM", SUMIF('Database (LECTURE-RES-PRAC)'!AJ$14:BM$14, "CLO1", 'Database (LECTURE-RES-PRAC)'!AJ196:BM196) / 'Grade computation'!G$4, IF(C$16 = "FINAL", SUMIF('Database (LECTURE-RES-PRAC)'!BP$14:CS$14, "CLO1", 'Database (LECTURE-RES-PRAC)'!BP196:CS196) / 'Grade computation'!H$4,""))),""),"")</f>
        <v/>
      </c>
      <c r="N199" s="286" t="str">
        <f aca="false">IF(B199&lt;&gt;"",IF(M199="","",IF(M199&lt;0.5,1,IF(AND(M199&gt;=0.5,M199&lt;P$10),2,IF(M199&gt;=P$10,3)))),"")</f>
        <v/>
      </c>
      <c r="O199" s="194" t="str">
        <f aca="false">IF(B199 &lt;&gt; "",IF(AND('PRINTABLE (per grading)'!H$16="EXAM", 'PRINTABLE (per grading)'!B$13="Prelim"), IF(ISERROR(SUMIF('Exam (LECTURE ONLY)'!D$20:M$20, "CLO1", 'Exam (LECTURE ONLY)'!D201:M201) / 'Exam (LECTURE ONLY)'!AL$6), "", SUMIF('Exam (LECTURE ONLY)'!D$20:M$20, "CLO1", 'Exam (LECTURE ONLY)'!D201:M201) /'Exam (LECTURE ONLY)'!AL$6),
IF(AND('PRINTABLE (per grading)'!H$16="EXAM", 'PRINTABLE (per grading)'!B$13="Midterm"), IF(ISERROR(SUMIF('Exam (LECTURE ONLY)'!O$20:X$20, "CLO1", 'Exam (LECTURE ONLY)'!O201:X201) / 'Exam (LECTURE ONLY)'!AM$6), "", SUMIF('Exam (LECTURE ONLY)'!O$20:X$20, "CLO1", 'Exam (LECTURE ONLY)'!O201:X201) / 'Exam (LECTURE ONLY)'!AM$6),
IF(AND('PRINTABLE (per grading)'!H$16="EXAM", 'PRINTABLE (per grading)'!B$13="Final"), IF(ISERROR(SUMIF('Exam (LECTURE ONLY)'!Z$20:AI$20, "CLO1", 'Exam (LECTURE ONLY)'!Z201:AI201) / 'Exam (LECTURE ONLY)'!AN$6), "", SUMIF('Exam (LECTURE ONLY)'!Z$20:AI$20, "CLO1", 'Exam (LECTURE ONLY)'!Z201:AI201) / 'Exam (LECTURE ONLY)'!AN$6),
IF(AND('PRINTABLE (per grading)'!H$16="OUTPUT", 'PRINTABLE (per grading)'!B$13="Prelim"), IF(ISERROR(SUMIF(OUTPUT!C$20:M$20, "CLO1", OUTPUT!C201:M201) / OUTPUT!AL$6), "", SUMIF(OUTPUT!C$20:M$20, "CLO1", OUTPUT!C201:M201) / OUTPUT!AL$6),
IF(AND('PRINTABLE (per grading)'!H$16="OUTPUT", 'PRINTABLE (per grading)'!B$13="Midterm"), IF(ISERROR(SUMIF(OUTPUT!O$20:Y$20, "CLO1", OUTPUT!O201:Y201) / OUTPUT!AM$6), "", SUMIF(OUTPUT!O$20:Y$20, "CLO1", OUTPUT!O201:Y201) / OUTPUT!AM$6),
IF(AND('PRINTABLE (per grading)'!H$16="OUTPUT", 'PRINTABLE (per grading)'!B$13="Final"), IF(ISERROR(SUMIF(OUTPUT!AA$20:AI$20, "CLO1", OUTPUT!AA201:AI201) / OUTPUT!AN$6), "", SUMIF(OUTPUT!AA$20:AI$20, "CLO1", OUTPUT!AA201:AI201) / OUTPUT!AN$6),
"")))))),"")</f>
        <v/>
      </c>
      <c r="P199" s="286" t="str">
        <f aca="false">IF(B199&lt;&gt;"",IF(O199="","",IF(O199&lt;0.5,1,IF(AND(O199&gt;=0.5,O199&lt;P$10),2,IF(O199&gt;=P$10,3)))),"")</f>
        <v/>
      </c>
      <c r="Q199" s="287" t="str">
        <f aca="false">IF(B199 &lt;&gt; "",IFERROR(IF(AVERAGE(M199,O199)&gt;=P$10,"Y","N"),""),"")</f>
        <v/>
      </c>
      <c r="R199" s="194" t="str">
        <f aca="false">IF(B199 &lt;&gt; "", IFERROR(IF(C$16 = "PRELIM", SUMIF('Database (LECTURE-RES-PRAC)'!D$14:AG$14, "CLO2", 'Database (LECTURE-RES-PRAC)'!D196:AG196) / 'Grade computation'!F$5, IF(C$16 = "MIDTERM", SUMIF('Database (LECTURE-RES-PRAC)'!AJ$14:BM$14, "CLO2", 'Database (LECTURE-RES-PRAC)'!AJ196:BM196) / 'Grade computation'!G$5, IF(C$16 = "FINAL", SUMIF('Database (LECTURE-RES-PRAC)'!BP$14:CS$14, "CLO2", 'Database (LECTURE-RES-PRAC)'!BP196:CS196) / 'Grade computation'!H$5,""))),""),"")</f>
        <v/>
      </c>
      <c r="S199" s="286" t="str">
        <f aca="false">IF(B199&lt;&gt;"",IF(R199="","",IF(R199&lt;0.5,1,IF(AND(R199&gt;=0.5,R199&lt;P$10),2,IF(R199&gt;=P$10,3)))),"")</f>
        <v/>
      </c>
      <c r="T199" s="194" t="str">
        <f aca="false">IF(B199 &lt;&gt; "",IF(AND('PRINTABLE (per grading)'!H$16="EXAM", 'PRINTABLE (per grading)'!B$13="Prelim"), IF(ISERROR(SUMIF('Exam (LECTURE ONLY)'!D$20:M$20, "CLO2", 'Exam (LECTURE ONLY)'!D201:M201) / 'Exam (LECTURE ONLY)'!AL$7), "", SUMIF('Exam (LECTURE ONLY)'!D$20:M$20, "CLO2", 'Exam (LECTURE ONLY)'!D201:M201) /'Exam (LECTURE ONLY)'!AL$7),
IF(AND('PRINTABLE (per grading)'!H$16="EXAM", 'PRINTABLE (per grading)'!B$13="Midterm"), IF(ISERROR(SUMIF('Exam (LECTURE ONLY)'!O$20:X$20, "CLO2", 'Exam (LECTURE ONLY)'!O201:X201) / 'Exam (LECTURE ONLY)'!AM$7), "", SUMIF('Exam (LECTURE ONLY)'!O$20:X$20, "CLO2", 'Exam (LECTURE ONLY)'!O201:X201) / 'Exam (LECTURE ONLY)'!AM$7),
IF(AND('PRINTABLE (per grading)'!H$16="EXAM", 'PRINTABLE (per grading)'!B$13="Final"), IF(ISERROR(SUMIF('Exam (LECTURE ONLY)'!Z$20:AI$20, "CLO2", 'Exam (LECTURE ONLY)'!Z201:AI201) / 'Exam (LECTURE ONLY)'!AN$7), "", SUMIF('Exam (LECTURE ONLY)'!Z$20:AI$20, "CLO2", 'Exam (LECTURE ONLY)'!Z201:AI201) / 'Exam (LECTURE ONLY)'!AN$7),
IF(AND('PRINTABLE (per grading)'!H$16="OUTPUT", 'PRINTABLE (per grading)'!B$13="Prelim"), IF(ISERROR(SUMIF(OUTPUT!C$20:M$20, "CLO2", OUTPUT!C201:M201) / OUTPUT!AL$7), "", SUMIF(OUTPUT!C$20:M$20, "CLO2", OUTPUT!C201:M201) / OUTPUT!AL$7),
IF(AND('PRINTABLE (per grading)'!H$16="OUTPUT", 'PRINTABLE (per grading)'!B$13="Midterm"), IF(ISERROR(SUMIF(OUTPUT!O$20:Y$20, "CLO2", OUTPUT!O201:Y201) / OUTPUT!AM$7), "", SUMIF(OUTPUT!O$20:Y$20, "CLO2", OUTPUT!O201:Y201) / OUTPUT!AM$7),
IF(AND('PRINTABLE (per grading)'!H$16="OUTPUT", 'PRINTABLE (per grading)'!B$13="Final"), IF(ISERROR(SUMIF(OUTPUT!AA$20:AI$20, "CLO2", OUTPUT!AA201:AI201) / OUTPUT!AN$7), "", SUMIF(OUTPUT!AA$20:AI$20, "CLO2", OUTPUT!AA201:AI201) / OUTPUT!AN$7),
"")))))),"")</f>
        <v/>
      </c>
      <c r="U199" s="286" t="str">
        <f aca="false">IF(B199&lt;&gt;"",IF(T199="","",IF(T199&lt;0.5,1,IF(AND(T199&gt;=0.5,T199&lt;P$10),2,IF(T199&gt;=P$10,3)))),"")</f>
        <v/>
      </c>
      <c r="V199" s="287" t="str">
        <f aca="false">IF(B199 &lt;&gt; "",IFERROR(IF(AVERAGE(R199,T199)&gt;=P$10,"Y","N"),""),"")</f>
        <v/>
      </c>
      <c r="W199" s="194" t="str">
        <f aca="false">IF(B199 &lt;&gt; "", IFERROR(IF(C$16 = "PRELIM", SUMIF('Database (LECTURE-RES-PRAC)'!D$14:AG$14, "CLO3", 'Database (LECTURE-RES-PRAC)'!D196:AG196) / 'Grade computation'!F$6, IF(C$16 = "MIDTERM", SUMIF('Database (LECTURE-RES-PRAC)'!AJ$14:BM$14, "CLO3", 'Database (LECTURE-RES-PRAC)'!AJ196:BM196) / 'Grade computation'!G$6, IF(C$16 = "FINAL", SUMIF('Database (LECTURE-RES-PRAC)'!BP$14:CS$14, "CLO3", 'Database (LECTURE-RES-PRAC)'!BP196:CS196) / 'Grade computation'!H$6,""))),""),"")</f>
        <v/>
      </c>
      <c r="X199" s="286" t="str">
        <f aca="false">IF(B199&lt;&gt;"",IF(W199="","",IF(W199&lt;0.5,1,IF(AND(W199&gt;=0.5,W199&lt;P$10),2,IF(W199&gt;=P$10,3)))),"")</f>
        <v/>
      </c>
      <c r="Y199" s="194" t="str">
        <f aca="false">IF(B199 &lt;&gt; "",IF(AND('PRINTABLE (per grading)'!H$16="EXAM", 'PRINTABLE (per grading)'!B$13="Prelim"), IF(ISERROR(SUMIF('Exam (LECTURE ONLY)'!D$20:M$20, "CLO3", 'Exam (LECTURE ONLY)'!D201:M201) / 'Exam (LECTURE ONLY)'!AL$8), "", SUMIF('Exam (LECTURE ONLY)'!D$20:M$20, "CLO3", 'Exam (LECTURE ONLY)'!D201:M201) /'Exam (LECTURE ONLY)'!AL$8),
IF(AND('PRINTABLE (per grading)'!H$16="EXAM", 'PRINTABLE (per grading)'!B$13="Midterm"), IF(ISERROR(SUMIF('Exam (LECTURE ONLY)'!O$20:X$20, "CLO3", 'Exam (LECTURE ONLY)'!O201:X201) / 'Exam (LECTURE ONLY)'!AM$8), "", SUMIF('Exam (LECTURE ONLY)'!O$20:X$20, "CLO3", 'Exam (LECTURE ONLY)'!O201:X201) / 'Exam (LECTURE ONLY)'!AM$8),
IF(AND('PRINTABLE (per grading)'!H$16="EXAM", 'PRINTABLE (per grading)'!B$13="Final"), IF(ISERROR(SUMIF('Exam (LECTURE ONLY)'!Z$20:AI$20, "CLO3", 'Exam (LECTURE ONLY)'!Z201:AI201) / 'Exam (LECTURE ONLY)'!AN$8), "", SUMIF('Exam (LECTURE ONLY)'!Z$20:AI$20, "CLO3", 'Exam (LECTURE ONLY)'!Z201:AI201) / 'Exam (LECTURE ONLY)'!AN$8),
IF(AND('PRINTABLE (per grading)'!H$16="OUTPUT", 'PRINTABLE (per grading)'!B$13="Prelim"), IF(ISERROR(SUMIF(OUTPUT!C$20:M$20, "CLO3", OUTPUT!C201:M201) / OUTPUT!AL$8), "", SUMIF(OUTPUT!C$20:M$20, "CLO3", OUTPUT!C201:M201) / OUTPUT!AL$8),
IF(AND('PRINTABLE (per grading)'!H$16="OUTPUT", 'PRINTABLE (per grading)'!B$13="Midterm"), IF(ISERROR(SUMIF(OUTPUT!O$20:Y$20, "CLO3", OUTPUT!O201:Y201) / OUTPUT!AM$8), "", SUMIF(OUTPUT!O$20:Y$20, "CLO3", OUTPUT!O201:Y201) / OUTPUT!AM$8),
IF(AND('PRINTABLE (per grading)'!H$16="OUTPUT", 'PRINTABLE (per grading)'!B$13="Final"), IF(ISERROR(SUMIF(OUTPUT!AA$20:AI$20, "CLO3", OUTPUT!AA201:AI201) / OUTPUT!AN$8), "", SUMIF(OUTPUT!AA$20:AI$20, "CLO3", OUTPUT!AA201:AI201) / OUTPUT!AN$8),
"" )))))),"")</f>
        <v/>
      </c>
      <c r="Z199" s="286" t="str">
        <f aca="false">IF(B199&lt;&gt;"",IF(Y199="","",IF(Y199&lt;0.5,1,IF(AND(Y199&gt;=0.5,Y199&lt;P$10),2,IF(Y199&gt;=P$10,3)))),"")</f>
        <v/>
      </c>
      <c r="AA199" s="287" t="str">
        <f aca="false">IF(B199 &lt;&gt; "",IFERROR(IF(AVERAGE(W199,Y199)&gt;=P$10,"Y","N"),""),"")</f>
        <v/>
      </c>
      <c r="AB199" s="194" t="str">
        <f aca="false">IF(B199 &lt;&gt; "", IFERROR(IF(C$16 = "PRELIM", SUMIF('Database (LECTURE-RES-PRAC)'!D$14:AG$14, "CLO4", 'Database (LECTURE-RES-PRAC)'!D196:AG196) / 'Grade computation'!F$7, IF(C$16 = "MIDTERM", SUMIF('Database (LECTURE-RES-PRAC)'!AJ$14:BM$14, "CLO4", 'Database (LECTURE-RES-PRAC)'!AJ196:BM196) / 'Grade computation'!G$7, IF(C$16 = "FINAL", SUMIF('Database (LECTURE-RES-PRAC)'!BP$14:CS$14, "CLO4", 'Database (LECTURE-RES-PRAC)'!BP196:CS196) / 'Grade computation'!H$7,""))),""),"")</f>
        <v/>
      </c>
      <c r="AC199" s="286" t="str">
        <f aca="false">IF(B199&lt;&gt;"",IF(AB199="","",IF(AB199&lt;0.5,1,IF(AND(AB199&gt;=0.5,AB199&lt;P$10),2,IF(AB199&gt;=P$10,3)))),"")</f>
        <v/>
      </c>
      <c r="AD199" s="194" t="str">
        <f aca="false">IF(B199 &lt;&gt; "",IF(AND('PRINTABLE (per grading)'!H$16="EXAM", 'PRINTABLE (per grading)'!B$13="Prelim"), IF(ISERROR(SUMIF('Exam (LECTURE ONLY)'!D$20:M$20, "CLO4", 'Exam (LECTURE ONLY)'!D201:M201) / 'Exam (LECTURE ONLY)'!AL$9), "", SUMIF('Exam (LECTURE ONLY)'!D$20:M$20, "CLO4", 'Exam (LECTURE ONLY)'!D201:M201) /'Exam (LECTURE ONLY)'!AL$9),
IF(AND('PRINTABLE (per grading)'!H$16="EXAM", 'PRINTABLE (per grading)'!B$13="Midterm"), IF(ISERROR(SUMIF('Exam (LECTURE ONLY)'!O$20:X$20, "CLO4", 'Exam (LECTURE ONLY)'!O201:X201) / 'Exam (LECTURE ONLY)'!AM$9), "", SUMIF('Exam (LECTURE ONLY)'!O$20:X$20, "CLO4", 'Exam (LECTURE ONLY)'!O201:X201) / 'Exam (LECTURE ONLY)'!AM$9),
IF(AND('PRINTABLE (per grading)'!H$16="EXAM", 'PRINTABLE (per grading)'!B$13="Final"), IF(ISERROR(SUMIF('Exam (LECTURE ONLY)'!Z$20:AI$20, "CLO4", 'Exam (LECTURE ONLY)'!Z201:AI201) / 'Exam (LECTURE ONLY)'!AN$9), "", SUMIF('Exam (LECTURE ONLY)'!Z$20:AI$20, "CLO4", 'Exam (LECTURE ONLY)'!Z201:AI201) / 'Exam (LECTURE ONLY)'!AN$9),
IF(AND('PRINTABLE (per grading)'!H$16="OUTPUT", 'PRINTABLE (per grading)'!B$13="Prelim"), IF(ISERROR(SUMIF(OUTPUT!C$20:M$20, "CLO4", OUTPUT!C201:M201) / OUTPUT!AL$9), "", SUMIF(OUTPUT!C$20:M$20, "CLO4", OUTPUT!C201:M201) / OUTPUT!AL$9),
IF(AND('PRINTABLE (per grading)'!H$16="OUTPUT", 'PRINTABLE (per grading)'!B$13="Midterm"), IF(ISERROR(SUMIF(OUTPUT!O$20:Y$20, "CLO4", OUTPUT!O201:Y201) / OUTPUT!AM$9), "", SUMIF(OUTPUT!O$20:Y$20, "CLO4", OUTPUT!O201:Y201) / OUTPUT!AM$9),
IF(AND('PRINTABLE (per grading)'!H$16="OUTPUT", 'PRINTABLE (per grading)'!B$13="Final"), IF(ISERROR(SUMIF(OUTPUT!AA$20:AI$20, "CLO4", OUTPUT!AA201:AI201) / OUTPUT!AN$9), "", SUMIF(OUTPUT!AA$20:AI$20, "CLO4", OUTPUT!AA201:AI201) / OUTPUT!AN$9),
"")))))),"")</f>
        <v/>
      </c>
      <c r="AE199" s="286" t="str">
        <f aca="false">IF(B199&lt;&gt;"",IF(AD199="","",IF(AD199&lt;0.5,1,IF(AND(AD199&gt;=0.5,AD199&lt;P$10),2,IF(AD199&gt;=P$10,3)))),"")</f>
        <v/>
      </c>
      <c r="AF199" s="287" t="str">
        <f aca="false">IF(B199 &lt;&gt; "",IFERROR(IF(AVERAGE(AB199,AD199)&gt;=P$10,"Y","N"),""),"")</f>
        <v/>
      </c>
      <c r="AG199" s="194" t="str">
        <f aca="false">IF(B199 &lt;&gt; "", IFERROR(IF(C$16 = "PRELIM", SUMIF('Database (LECTURE-RES-PRAC)'!D$14:AG$14, "CLO5", 'Database (LECTURE-RES-PRAC)'!D196:AG196) / 'Grade computation'!F$8, IF(C$16 = "MIDTERM", SUMIF('Database (LECTURE-RES-PRAC)'!AJ$14:BM$14, "CLO5", 'Database (LECTURE-RES-PRAC)'!AJ196:BM196) / 'Grade computation'!G$8, IF(C$16 = "FINAL", SUMIF('Database (LECTURE-RES-PRAC)'!BP$14:CS$14, "CLO5", 'Database (LECTURE-RES-PRAC)'!BP196:CS196) / 'Grade computation'!H$8,""))),""),"")</f>
        <v/>
      </c>
      <c r="AH199" s="286" t="str">
        <f aca="false">IF(B199&lt;&gt;"",IF(AG199="","",IF(AG199&lt;0.5,1,IF(AND(AG199&gt;=0.5,AG199&lt;P$10),2,IF(AG199&gt;=P$10,3)))),"")</f>
        <v/>
      </c>
      <c r="AI199" s="194" t="str">
        <f aca="false">IF(B199 &lt;&gt; "",IF(AND('PRINTABLE (per grading)'!H$16="EXAM", 'PRINTABLE (per grading)'!B$13="Prelim"), IF(ISERROR(SUMIF('Exam (LECTURE ONLY)'!D$20:M$20, "CLO5", 'Exam (LECTURE ONLY)'!D201:M201) / 'Exam (LECTURE ONLY)'!AL$10), "", SUMIF('Exam (LECTURE ONLY)'!D$20:M$20, "CLO5", 'Exam (LECTURE ONLY)'!D201:M201) /'Exam (LECTURE ONLY)'!AL$10),
IF(AND('PRINTABLE (per grading)'!H$16="EXAM", 'PRINTABLE (per grading)'!B$13="Midterm"), IF(ISERROR(SUMIF('Exam (LECTURE ONLY)'!O$20:X$20, "CLO5", 'Exam (LECTURE ONLY)'!O201:X201) / 'Exam (LECTURE ONLY)'!AM$10), "", SUMIF('Exam (LECTURE ONLY)'!O$20:X$20, "CLO5", 'Exam (LECTURE ONLY)'!O201:X201) / 'Exam (LECTURE ONLY)'!AM$10),
IF(AND('PRINTABLE (per grading)'!H$16="EXAM", 'PRINTABLE (per grading)'!B$13="Final"), IF(ISERROR(SUMIF('Exam (LECTURE ONLY)'!Z$20:AI$20, "CLO5", 'Exam (LECTURE ONLY)'!Z201:AI201) / 'Exam (LECTURE ONLY)'!AN$10), "", SUMIF('Exam (LECTURE ONLY)'!Z$20:AI$20, "CLO5", 'Exam (LECTURE ONLY)'!Z201:AI201) / 'Exam (LECTURE ONLY)'!AN$10),
IF(AND('PRINTABLE (per grading)'!H$16="OUTPUT", 'PRINTABLE (per grading)'!B$13="Prelim"), IF(ISERROR(SUMIF(OUTPUT!C$20:M$20, "CLO5", OUTPUT!C201:M201) / OUTPUT!AL$10), "", SUMIF(OUTPUT!C$20:M$20, "CLO5", OUTPUT!C201:M201) / OUTPUT!AL$10),
IF(AND('PRINTABLE (per grading)'!H$16="OUTPUT", 'PRINTABLE (per grading)'!B$13="Midterm"), IF(ISERROR(SUMIF(OUTPUT!O$20:Y$20, "CLO5", OUTPUT!O201:Y201) / OUTPUT!AM$10), "", SUMIF(OUTPUT!O$20:Y$20, "CLO5", OUTPUT!O201:Y201) / OUTPUT!AM$10),
IF(AND('PRINTABLE (per grading)'!H$16="OUTPUT", 'PRINTABLE (per grading)'!B$13="Final"), IF(ISERROR(SUMIF(OUTPUT!AA$20:AI$20, "CLO5", OUTPUT!AA201:AI201) / OUTPUT!AN$10), "", SUMIF(OUTPUT!AA$20:AI$20, "CLO5", OUTPUT!AA201:AI201) / OUTPUT!AN$10),
"")))))),"")</f>
        <v/>
      </c>
      <c r="AJ199" s="286" t="str">
        <f aca="false">IF(B199&lt;&gt;"",IF(AI199="","",IF(AI199&lt;0.5,1,IF(AND(AI199&gt;=0.5,AI199&lt;P$10),2,IF(AI199&gt;=P$10,3)))),"")</f>
        <v/>
      </c>
      <c r="AK199" s="287" t="str">
        <f aca="false">IF(B199 &lt;&gt; "",IFERROR(IF(AVERAGE(AG199,AI199)&gt;=P$10,"Y","N"),""),"")</f>
        <v/>
      </c>
      <c r="AL199" s="194" t="str">
        <f aca="false">IF(B199 &lt;&gt; "", IFERROR(IF(C$16 = "PRELIM", SUMIF('Database (LECTURE-RES-PRAC)'!D$14:AG$14, "CLO6", 'Database (LECTURE-RES-PRAC)'!D196:AG196) / 'Grade computation'!F$9, IF(C$16 = "MIDTERM", SUMIF('Database (LECTURE-RES-PRAC)'!AJ$14:BM$14, "CLO6", 'Database (LECTURE-RES-PRAC)'!AJ196:BM196) / 'Grade computation'!G$9, IF(C$16 = "FINAL", SUMIF('Database (LECTURE-RES-PRAC)'!BP$14:CS$14, "CLO6", 'Database (LECTURE-RES-PRAC)'!BP196:CS196) / 'Grade computation'!H$9,""))),""),"")</f>
        <v/>
      </c>
      <c r="AM199" s="286" t="str">
        <f aca="false">IF(B199&lt;&gt;"",IF(AL199="","",IF(AL199&lt;0.5,1,IF(AND(AL199&gt;=0.5,AL199&lt;P$10),2,IF(AL199&gt;=P$10,3)))),"")</f>
        <v/>
      </c>
      <c r="AN199" s="194" t="str">
        <f aca="false">IF(B199 &lt;&gt; "",IF(AND('PRINTABLE (per grading)'!H$16="EXAM", 'PRINTABLE (per grading)'!B$13="Prelim"), IF(ISERROR(SUMIF('Exam (LECTURE ONLY)'!D$20:M$20, "CLO6", 'Exam (LECTURE ONLY)'!D201:M201) / 'Exam (LECTURE ONLY)'!AL$11), "", SUMIF('Exam (LECTURE ONLY)'!D$20:M$20, "CLO6", 'Exam (LECTURE ONLY)'!D201:M201) /'Exam (LECTURE ONLY)'!AL$11),
IF(AND('PRINTABLE (per grading)'!H$16="EXAM", 'PRINTABLE (per grading)'!B$13="Midterm"), IF(ISERROR(SUMIF('Exam (LECTURE ONLY)'!O$20:X$20, "CLO6", 'Exam (LECTURE ONLY)'!O201:X201) / 'Exam (LECTURE ONLY)'!AM$11), "", SUMIF('Exam (LECTURE ONLY)'!O$20:X$20, "CLO6", 'Exam (LECTURE ONLY)'!O201:X201) / 'Exam (LECTURE ONLY)'!AM$11),
IF(AND('PRINTABLE (per grading)'!H$16="EXAM", 'PRINTABLE (per grading)'!B$13="Final"), IF(ISERROR(SUMIF('Exam (LECTURE ONLY)'!Z$20:AI$20, "CLO6", 'Exam (LECTURE ONLY)'!Z201:AI201) / 'Exam (LECTURE ONLY)'!AN$11), "", SUMIF('Exam (LECTURE ONLY)'!Z$20:AI$20, "CLO6", 'Exam (LECTURE ONLY)'!Z201:AI201) / 'Exam (LECTURE ONLY)'!AN$11),
IF(AND('PRINTABLE (per grading)'!H$16="OUTPUT", 'PRINTABLE (per grading)'!B$13="Prelim"), IF(ISERROR(SUMIF(OUTPUT!C$20:M$20, "CLO6", OUTPUT!C201:M201) / OUTPUT!AL$11), "", SUMIF(OUTPUT!C$20:M$20, "CLO6", OUTPUT!C201:M201) / OUTPUT!AL$11),
IF(AND('PRINTABLE (per grading)'!H$16="OUTPUT", 'PRINTABLE (per grading)'!B$13="Midterm"), IF(ISERROR(SUMIF(OUTPUT!O$20:Y$20, "CLO6", OUTPUT!O201:Y201) / OUTPUT!AM$11), "", SUMIF(OUTPUT!O$20:Y$20, "CLO6", OUTPUT!O201:Y201) / OUTPUT!AM$11),
IF(AND('PRINTABLE (per grading)'!H$16="OUTPUT", 'PRINTABLE (per grading)'!B$13="Final"), IF(ISERROR(SUMIF(OUTPUT!AA$20:AI$20, "CLO6", OUTPUT!AA201:AI201) / OUTPUT!AN$11), "", SUMIF(OUTPUT!AA$20:AI$20, "CLO6", OUTPUT!AA201:AI201) / OUTPUT!AN$11),
"")))))),"")</f>
        <v/>
      </c>
      <c r="AO199" s="286" t="str">
        <f aca="false">IF(B199&lt;&gt;"",IF(AN199="","",IF(AN199&lt;0.5,1,IF(AND(AN199&gt;=0.5,AN199&lt;P$10),2,IF(AN199&gt;=P$10,3)))),"")</f>
        <v/>
      </c>
      <c r="AP199" s="287" t="str">
        <f aca="false">IF(B199 &lt;&gt; "",IFERROR(IF(AVERAGE(AL199,AN199)&gt;=P$10,"Y","N"),""),"")</f>
        <v/>
      </c>
      <c r="AQ199" s="194" t="str">
        <f aca="false">IF(B199 &lt;&gt; "", IFERROR(IF(C$16 = "PRELIM", SUMIF('Database (LECTURE-RES-PRAC)'!D$14:AG$14, "CLO7", 'Database (LECTURE-RES-PRAC)'!D196:AG196) / 'Grade computation'!F$10, IF(C$16 = "MIDTERM", SUMIF('Database (LECTURE-RES-PRAC)'!AJ$14:BM$14, "CLO7", 'Database (LECTURE-RES-PRAC)'!AJ196:BM196) / 'Grade computation'!G$10, IF(C$16 = "FINAL", SUMIF('Database (LECTURE-RES-PRAC)'!BP$14:CS$14, "CLO7", 'Database (LECTURE-RES-PRAC)'!BP196:CS196) / 'Grade computation'!H$10,""))),""),"")</f>
        <v/>
      </c>
      <c r="AR199" s="286" t="str">
        <f aca="false">IF(B199&lt;&gt;"",IF(AQ199="","",IF(AQ199&lt;0.5,1,IF(AND(AQ199&gt;=0.5,AQ199&lt;P$10),2,IF(AQ199&gt;=P$10,3)))),"")</f>
        <v/>
      </c>
      <c r="AS199" s="194" t="str">
        <f aca="false">IF(B199 &lt;&gt; "",IF(AND('PRINTABLE (per grading)'!H$16="EXAM", 'PRINTABLE (per grading)'!B$13="Prelim"), IF(ISERROR(SUMIF('Exam (LECTURE ONLY)'!D$20:M$20, "CLO7", 'Exam (LECTURE ONLY)'!D201:M201) / 'Exam (LECTURE ONLY)'!AL$12), "", SUMIF('Exam (LECTURE ONLY)'!D$20:M$20, "CLO7", 'Exam (LECTURE ONLY)'!D201:M201) /'Exam (LECTURE ONLY)'!AL$12),
IF(AND('PRINTABLE (per grading)'!H$16="EXAM", 'PRINTABLE (per grading)'!B$13="Midterm"), IF(ISERROR(SUMIF('Exam (LECTURE ONLY)'!O$20:X$20, "CLO7", 'Exam (LECTURE ONLY)'!O201:X201) / 'Exam (LECTURE ONLY)'!AM$12), "", SUMIF('Exam (LECTURE ONLY)'!O$20:X$20, "CLO7", 'Exam (LECTURE ONLY)'!O201:X201) / 'Exam (LECTURE ONLY)'!AM$12),
IF(AND('PRINTABLE (per grading)'!H$16="EXAM", 'PRINTABLE (per grading)'!B$13="Final"), IF(ISERROR(SUMIF('Exam (LECTURE ONLY)'!Z$20:AI$20, "CLO7", 'Exam (LECTURE ONLY)'!Z201:AI201) / 'Exam (LECTURE ONLY)'!AN$12), "", SUMIF('Exam (LECTURE ONLY)'!Z$20:AI$20, "CLO7", 'Exam (LECTURE ONLY)'!Z201:AI201) / 'Exam (LECTURE ONLY)'!AN$12),
IF(AND('PRINTABLE (per grading)'!H$16="OUTPUT", 'PRINTABLE (per grading)'!B$13="Prelim"), IF(ISERROR(SUMIF(OUTPUT!C$20:M$20, "CLO7", OUTPUT!C201:M201) / OUTPUT!AL$12), "", SUMIF(OUTPUT!C$20:M$20, "CLO7", OUTPUT!C201:M201) / OUTPUT!AL$12),
IF(AND('PRINTABLE (per grading)'!H$16="OUTPUT", 'PRINTABLE (per grading)'!B$13="Midterm"), IF(ISERROR(SUMIF(OUTPUT!O$20:Y$20, "CLO7", OUTPUT!O201:Y201) / OUTPUT!AM$12), "", SUMIF(OUTPUT!O$20:Y$20, "CLO7", OUTPUT!O201:Y201) / OUTPUT!AM$12),
IF(AND('PRINTABLE (per grading)'!H$16="OUTPUT", 'PRINTABLE (per grading)'!B$13="Final"), IF(ISERROR(SUMIF(OUTPUT!AA$20:AI$20, "CLO7", OUTPUT!AA201:AI201) / OUTPUT!AN$12), "", SUMIF(OUTPUT!AA$20:AI$20, "CLO7", OUTPUT!AA201:AI201) / OUTPUT!AN$12),
"")))))),"")</f>
        <v/>
      </c>
      <c r="AT199" s="286" t="str">
        <f aca="false">IF(B199&lt;&gt;"",IF(AS199="","",IF(AS199&lt;0.5,1,IF(AND(AS199&gt;=0.5,AS199&lt;P$10),2,IF(AS199&gt;=P$10,3)))),"")</f>
        <v/>
      </c>
      <c r="AU199" s="287" t="str">
        <f aca="false">IF(B199 &lt;&gt; "",IFERROR(IF(AVERAGE(AQ199,AS199)&gt;=P$10,"Y","N"),""),"")</f>
        <v/>
      </c>
      <c r="AV199" s="194" t="str">
        <f aca="false">IF(B199 &lt;&gt; "", IFERROR(IF(C$16 = "PRELIM", SUMIF('Database (LECTURE-RES-PRAC)'!D$14:AG$14, "CLO8", 'Database (LECTURE-RES-PRAC)'!D196:AG196) / 'Grade computation'!F$11, IF(C$16 = "MIDTERM", SUMIF('Database (LECTURE-RES-PRAC)'!AJ$14:BM$14, "CLO8", 'Database (LECTURE-RES-PRAC)'!AJ196:BM196) / 'Grade computation'!G$11, IF(C$16 = "FINAL", SUMIF('Database (LECTURE-RES-PRAC)'!BP$14:CS$14, "CLO8", 'Database (LECTURE-RES-PRAC)'!BP196:CS196) / 'Grade computation'!H$11,""))),""),"")</f>
        <v/>
      </c>
      <c r="AW199" s="286" t="str">
        <f aca="false">IF(B199&lt;&gt;"",IF(AV199="","",IF(AV199&lt;0.5,1,IF(AND(AV199&gt;=0.5,AV199&lt;P$10),2,IF(AV199&gt;=P$10,3)))),"")</f>
        <v/>
      </c>
      <c r="AX199" s="194" t="str">
        <f aca="false">IF(B199 &lt;&gt; "",IF(AND('PRINTABLE (per grading)'!H$16="EXAM", 'PRINTABLE (per grading)'!B$13="Prelim"), IF(ISERROR(SUMIF('Exam (LECTURE ONLY)'!D$20:M$20, "CLO8", 'Exam (LECTURE ONLY)'!D201:M201) / 'Exam (LECTURE ONLY)'!AL$13), "", SUMIF('Exam (LECTURE ONLY)'!D$20:M$20, "CLO8", 'Exam (LECTURE ONLY)'!D201:M201) /'Exam (LECTURE ONLY)'!AL$13),
IF(AND('PRINTABLE (per grading)'!H$16="EXAM", 'PRINTABLE (per grading)'!B$13="Midterm"), IF(ISERROR(SUMIF('Exam (LECTURE ONLY)'!O$20:X$20, "CLO8", 'Exam (LECTURE ONLY)'!O201:X201) / 'Exam (LECTURE ONLY)'!AM$13), "", SUMIF('Exam (LECTURE ONLY)'!O$20:X$20, "CLO8", 'Exam (LECTURE ONLY)'!O201:X201) / 'Exam (LECTURE ONLY)'!AM$13),
IF(AND('PRINTABLE (per grading)'!H$16="EXAM", 'PRINTABLE (per grading)'!B$13="Final"), IF(ISERROR(SUMIF('Exam (LECTURE ONLY)'!Z$20:AI$20, "CLO8", 'Exam (LECTURE ONLY)'!Z201:AI201) / 'Exam (LECTURE ONLY)'!AN$13), "", SUMIF('Exam (LECTURE ONLY)'!Z$20:AI$20, "CLO8", 'Exam (LECTURE ONLY)'!Z201:AI201) / 'Exam (LECTURE ONLY)'!AN$13),
IF(AND('PRINTABLE (per grading)'!H$16="OUTPUT", 'PRINTABLE (per grading)'!B$13="Prelim"), IF(ISERROR(SUMIF(OUTPUT!C$20:M$20, "CLO8", OUTPUT!C201:M201) / OUTPUT!AL$13), "", SUMIF(OUTPUT!C$20:M$20, "CLO8", OUTPUT!C201:M201) / OUTPUT!AL$13),
IF(AND('PRINTABLE (per grading)'!H$16="OUTPUT", 'PRINTABLE (per grading)'!B$13="Midterm"), IF(ISERROR(SUMIF(OUTPUT!O$20:Y$20, "CLO8", OUTPUT!O201:Y201) / OUTPUT!AM$13), "", SUMIF(OUTPUT!O$20:Y$20, "CLO8", OUTPUT!O201:Y201) / OUTPUT!AM$13),
IF(AND('PRINTABLE (per grading)'!H$16="OUTPUT", 'PRINTABLE (per grading)'!B$13="Final"), IF(ISERROR(SUMIF(OUTPUT!AA$20:AI$20, "CLO8", OUTPUT!AA201:AI201) / OUTPUT!AN$13), "", SUMIF(OUTPUT!AA$20:AI$20, "CLO8", OUTPUT!AA201:AI201) / OUTPUT!AN$13),
"")))))),"")</f>
        <v/>
      </c>
      <c r="AY199" s="286" t="str">
        <f aca="false">IF(B199&lt;&gt;"",IF(AX199="","",IF(AX199&lt;0.5,1,IF(AND(AX199&gt;=0.5,AX199&lt;P$10),2,IF(AX199&gt;=P$10,3)))),"")</f>
        <v/>
      </c>
      <c r="AZ199" s="287" t="str">
        <f aca="false">IF(B199 &lt;&gt; "",IFERROR(IF(AVERAGE(AV199,AX199)&gt;=P$10,"Y","N"),""),"")</f>
        <v/>
      </c>
      <c r="BA199" s="194" t="str">
        <f aca="false">IF(B199 &lt;&gt; "", IFERROR(IF(C$16 = "PRELIM", SUMIF('Database (LECTURE-RES-PRAC)'!D$14:AG$14, "CLO9", 'Database (LECTURE-RES-PRAC)'!D196:AG196) / 'Grade computation'!F$12, IF(C$16 = "MIDTERM", SUMIF('Database (LECTURE-RES-PRAC)'!AJ$14:BM$14, "CLO9", 'Database (LECTURE-RES-PRAC)'!AJ196:BM196) / 'Grade computation'!G$12, IF(C$16 = "FINAL", SUMIF('Database (LECTURE-RES-PRAC)'!BP$14:CS$14, "CLO9", 'Database (LECTURE-RES-PRAC)'!BP196:CS196) / 'Grade computation'!H$12,""))),""),"")</f>
        <v/>
      </c>
      <c r="BB199" s="286" t="str">
        <f aca="false">IF(B199&lt;&gt;"",IF(BA199="","",IF(BA199&lt;0.5,1,IF(AND(BA199&gt;=0.5,BA199&lt;P$10),2,IF(BA199&gt;=P$10,3)))),"")</f>
        <v/>
      </c>
      <c r="BC199" s="194" t="str">
        <f aca="false">IF(B199 &lt;&gt; "",IF(AND('PRINTABLE (per grading)'!H$16="EXAM", 'PRINTABLE (per grading)'!B$13="Prelim"), IF(ISERROR(SUMIF('Exam (LECTURE ONLY)'!D$20:M$20, "CLO9", 'Exam (LECTURE ONLY)'!D201:M201) / 'Exam (LECTURE ONLY)'!AL$14), "", SUMIF('Exam (LECTURE ONLY)'!D$20:M$20, "CLO9", 'Exam (LECTURE ONLY)'!D201:M201) /'Exam (LECTURE ONLY)'!AL$14),
IF(AND('PRINTABLE (per grading)'!H$16="EXAM", 'PRINTABLE (per grading)'!B$13="Midterm"), IF(ISERROR(SUMIF('Exam (LECTURE ONLY)'!O$20:X$20, "CLO9", 'Exam (LECTURE ONLY)'!O201:X201) / 'Exam (LECTURE ONLY)'!AM$14), "", SUMIF('Exam (LECTURE ONLY)'!O$20:X$20, "CLO9", 'Exam (LECTURE ONLY)'!O201:X201) / 'Exam (LECTURE ONLY)'!AM$14),
IF(AND('PRINTABLE (per grading)'!H$16="EXAM", 'PRINTABLE (per grading)'!B$13="Final"), IF(ISERROR(SUMIF('Exam (LECTURE ONLY)'!Z$20:AI$20, "CLO9", 'Exam (LECTURE ONLY)'!Z201:AI201) / 'Exam (LECTURE ONLY)'!AN$14), "", SUMIF('Exam (LECTURE ONLY)'!Z$20:AI$20, "CLO9", 'Exam (LECTURE ONLY)'!Z201:AI201) / 'Exam (LECTURE ONLY)'!AN$14),
IF(AND('PRINTABLE (per grading)'!H$16="OUTPUT", 'PRINTABLE (per grading)'!B$13="Prelim"), IF(ISERROR(SUMIF(OUTPUT!C$20:M$20, "CLO9", OUTPUT!C201:M201) / OUTPUT!AL$14), "", SUMIF(OUTPUT!C$20:M$20, "CLO9", OUTPUT!C201:M201) / OUTPUT!AL$14),
IF(AND('PRINTABLE (per grading)'!H$16="OUTPUT", 'PRINTABLE (per grading)'!B$13="Midterm"), IF(ISERROR(SUMIF(OUTPUT!O$20:Y$20, "CLO9", OUTPUT!O201:Y201) / OUTPUT!AM$14), "", SUMIF(OUTPUT!O$20:Y$20, "CLO9", OUTPUT!O201:Y201) / OUTPUT!AM$14),
IF(AND('PRINTABLE (per grading)'!H$16="OUTPUT", 'PRINTABLE (per grading)'!B$13="Final"), IF(ISERROR(SUMIF(OUTPUT!AA$20:AI$20, "CLO9", OUTPUT!AA201:AI201) / OUTPUT!AN$14), "", SUMIF(OUTPUT!AA$20:AI$20, "CLO9", OUTPUT!AA201:AI201) / OUTPUT!AN$14),
"")))))),"")</f>
        <v/>
      </c>
      <c r="BD199" s="286" t="str">
        <f aca="false">IF(B199&lt;&gt;"",IF(BC199="","",IF(BC199&lt;0.5,1,IF(AND(BC199&gt;=0.5,BC199&lt;P$10),2,IF(BC199&gt;=P$10,3)))),"")</f>
        <v/>
      </c>
      <c r="BE199" s="287" t="str">
        <f aca="false">IF(B199 &lt;&gt; "",IFERROR(IF(AVERAGE(BA199,BC199)&gt;=P$10,"Y","N"),""),"")</f>
        <v/>
      </c>
      <c r="BF199" s="194" t="str">
        <f aca="false">IF(B199 &lt;&gt; "", IFERROR(IF(C$16 = "PRELIM", SUMIF('Database (LECTURE-RES-PRAC)'!D$14:AG$14, "CLO10", 'Database (LECTURE-RES-PRAC)'!D196:AG196) / 'Grade computation'!F$13, IF(C$16 = "MIDTERM", SUMIF('Database (LECTURE-RES-PRAC)'!AJ$14:BM$14, "CLO10", 'Database (LECTURE-RES-PRAC)'!AJ196:BM196) / 'Grade computation'!G$13, IF(C$16 = "FINAL", SUMIF('Database (LECTURE-RES-PRAC)'!BP$14:CS$14, "CLO10", 'Database (LECTURE-RES-PRAC)'!BP196:CS196) / 'Grade computation'!H$13,""))),""),"")</f>
        <v/>
      </c>
      <c r="BG199" s="286" t="str">
        <f aca="false">IF(B199&lt;&gt;"",IF(BF199="","",IF(BF199&lt;0.5,1,IF(AND(BF199&gt;=0.5,BF199&lt;P$10),2,IF(BF199&gt;=P$10,3)))),"")</f>
        <v/>
      </c>
      <c r="BH199" s="194" t="str">
        <f aca="false">IF(B199 &lt;&gt; "",IF(AND('PRINTABLE (per grading)'!H$16="EXAM", 'PRINTABLE (per grading)'!B$13="Prelim"), IF(ISERROR(SUMIF('Exam (LECTURE ONLY)'!D$20:M$20, "CLO10", 'Exam (LECTURE ONLY)'!D201:M201) / 'Exam (LECTURE ONLY)'!AL$15), "", SUMIF('Exam (LECTURE ONLY)'!D$20:M$20, "CLO10", 'Exam (LECTURE ONLY)'!D201:M201) /'Exam (LECTURE ONLY)'!AL$15),
IF(AND('PRINTABLE (per grading)'!H$16="EXAM", 'PRINTABLE (per grading)'!B$13="Midterm"), IF(ISERROR(SUMIF('Exam (LECTURE ONLY)'!O$20:X$20, "CLO10", 'Exam (LECTURE ONLY)'!O201:X201) / 'Exam (LECTURE ONLY)'!AM$15), "", SUMIF('Exam (LECTURE ONLY)'!O$20:X$20, "CLO10", 'Exam (LECTURE ONLY)'!O201:X201) / 'Exam (LECTURE ONLY)'!AM$15),
IF(AND('PRINTABLE (per grading)'!H$16="EXAM", 'PRINTABLE (per grading)'!B$13="Final"), IF(ISERROR(SUMIF('Exam (LECTURE ONLY)'!Z$20:AI$20, "CLO10", 'Exam (LECTURE ONLY)'!Z201:AI201) / 'Exam (LECTURE ONLY)'!AN$15), "", SUMIF('Exam (LECTURE ONLY)'!Z$20:AI$20, "CLO10", 'Exam (LECTURE ONLY)'!Z201:AI201) / 'Exam (LECTURE ONLY)'!AN$15),
IF(AND('PRINTABLE (per grading)'!H$16="OUTPUT", 'PRINTABLE (per grading)'!B$13="Prelim"), IF(ISERROR(SUMIF(OUTPUT!C$20:M$20, "CLO10", OUTPUT!C201:M201) / OUTPUT!AL$15), "", SUMIF(OUTPUT!C$20:M$20, "CLO10", OUTPUT!C201:M201) / OUTPUT!AL$15),
IF(AND('PRINTABLE (per grading)'!H$16="OUTPUT", 'PRINTABLE (per grading)'!B$13="Midterm"), IF(ISERROR(SUMIF(OUTPUT!O$20:Y$20, "CLO10", OUTPUT!O201:Y201) / OUTPUT!AM$15), "", SUMIF(OUTPUT!O$20:Y$20, "CLO10", OUTPUT!O201:Y201) / OUTPUT!AM$15),
IF(AND('PRINTABLE (per grading)'!H$16="OUTPUT", 'PRINTABLE (per grading)'!B$13="Final"), IF(ISERROR(SUMIF(OUTPUT!AA$20:AI$20, "CLO10", OUTPUT!AA201:AI201) / OUTPUT!AN$15), "", SUMIF(OUTPUT!AA$20:AI$20, "CLO10", OUTPUT!AA201:AI201) / OUTPUT!AN$15),
"")))))),"")</f>
        <v/>
      </c>
      <c r="BI199" s="286" t="str">
        <f aca="false">IF(B199&lt;&gt;"",IF(BH199="","",IF(BH199&lt;0.5,1,IF(AND(BH199&gt;=0.5,BH199&lt;P$10),2,IF(BH199&gt;=P$10,3)))),"")</f>
        <v/>
      </c>
      <c r="BJ199" s="287" t="str">
        <f aca="false">IF(B199 &lt;&gt; "",IFERROR(IF(AVERAGE(BF199,BH199)&gt;=P$10,"Y","N"),""),"")</f>
        <v/>
      </c>
      <c r="BK199" s="8"/>
    </row>
    <row r="200" customFormat="false" ht="19.5" hidden="false" customHeight="true" outlineLevel="0" collapsed="false">
      <c r="A200" s="228" t="str">
        <f aca="false">IF(ISBLANK('Database (LECTURE-RES-PRAC)'!A197),"",'Database (LECTURE-RES-PRAC)'!A197)</f>
        <v/>
      </c>
      <c r="B200" s="229" t="str">
        <f aca="false">IF(ISBLANK('Database (LECTURE-RES-PRAC)'!B197),"",'Database (LECTURE-RES-PRAC)'!B197)</f>
        <v/>
      </c>
      <c r="C200" s="230" t="str">
        <f aca="false">IF(B200&lt;&gt;"",IF(C$16="PRELIM",'Grade computation'!C200, IF(C$16="MIDTERM",'Grade computation'!K200, IF(C$16="FINAL",'Grade computation'!S200,""))),"")</f>
        <v/>
      </c>
      <c r="D200" s="231" t="str">
        <f aca="false">IF(B200&lt;&gt;"",IFERROR(IF(B$11="80-20", (((C200/C$19)*X$6)+X$7)*D$18, IF(B$11="60-40", (((C200/C$19)*Y$6)+Y$7)*D$18, 0)),0),"")</f>
        <v/>
      </c>
      <c r="E200" s="230" t="str">
        <f aca="false">IF(B200&lt;&gt;"", IF(C$16="PRELIM",'Grade computation'!E200, IF(C$16="MIDTERM",'Grade computation'!M200, IF(C$16="FINAL",'Grade computation'!U200,""))),"")</f>
        <v/>
      </c>
      <c r="F200" s="232" t="str">
        <f aca="false">IF(B200&lt;&gt;"",IFERROR(IF(B$11="80-20", (((E200/E$19)*X$6)+X$7)*F$18, IF(B$11="60-40", (((E200/E$19)*Y$6)+Y$7)*F$18, 0)),0),"")</f>
        <v/>
      </c>
      <c r="G200" s="233" t="str">
        <f aca="false">IF(B200&lt;&gt;"",IFERROR((D200+F200),0),"")</f>
        <v/>
      </c>
      <c r="H200" s="234" t="str">
        <f aca="false">IF(B200&lt;&gt;"",IF(C$16="PRELIM", 'Grade computation'!H200, IF(C$16="MIDTERM", 'Grade computation'!P200, IF(C$16="FINAL",'Grade computation'!X200, ""))),"")</f>
        <v/>
      </c>
      <c r="I200" s="233" t="str">
        <f aca="false">IF(B200&lt;&gt;"",IFERROR(IF(B$11="80-20", (((H200/H$19)*X$6)+X$7)*I$19, IF(B$11="60-40", (((H200/H$19)*Y$6)+Y$7)*I$19, 0)),0),"")</f>
        <v/>
      </c>
      <c r="J200" s="237" t="str">
        <f aca="false">IFERROR((G200+I200),"")</f>
        <v/>
      </c>
      <c r="K200" s="183" t="str">
        <f aca="false">IFERROR(IF(J200="","",IF(J200&gt;=75,"PASSED","FAILED")),"")</f>
        <v/>
      </c>
      <c r="L200" s="183"/>
      <c r="M200" s="194" t="str">
        <f aca="false">IF(B200 &lt;&gt; "", IFERROR(IF(C$16 = "PRELIM", SUMIF('Database (LECTURE-RES-PRAC)'!D$14:AG$14, "CLO1", 'Database (LECTURE-RES-PRAC)'!D197:AG197) / 'Grade computation'!F$4, IF(C$16 = "MIDTERM", SUMIF('Database (LECTURE-RES-PRAC)'!AJ$14:BM$14, "CLO1", 'Database (LECTURE-RES-PRAC)'!AJ197:BM197) / 'Grade computation'!G$4, IF(C$16 = "FINAL", SUMIF('Database (LECTURE-RES-PRAC)'!BP$14:CS$14, "CLO1", 'Database (LECTURE-RES-PRAC)'!BP197:CS197) / 'Grade computation'!H$4,""))),""),"")</f>
        <v/>
      </c>
      <c r="N200" s="286" t="str">
        <f aca="false">IF(B200&lt;&gt;"",IF(M200="","",IF(M200&lt;0.5,1,IF(AND(M200&gt;=0.5,M200&lt;P$10),2,IF(M200&gt;=P$10,3)))),"")</f>
        <v/>
      </c>
      <c r="O200" s="194" t="str">
        <f aca="false">IF(B200 &lt;&gt; "",IF(AND('PRINTABLE (per grading)'!H$16="EXAM", 'PRINTABLE (per grading)'!B$13="Prelim"), IF(ISERROR(SUMIF('Exam (LECTURE ONLY)'!D$20:M$20, "CLO1", 'Exam (LECTURE ONLY)'!D202:M202) / 'Exam (LECTURE ONLY)'!AL$6), "", SUMIF('Exam (LECTURE ONLY)'!D$20:M$20, "CLO1", 'Exam (LECTURE ONLY)'!D202:M202) /'Exam (LECTURE ONLY)'!AL$6),
IF(AND('PRINTABLE (per grading)'!H$16="EXAM", 'PRINTABLE (per grading)'!B$13="Midterm"), IF(ISERROR(SUMIF('Exam (LECTURE ONLY)'!O$20:X$20, "CLO1", 'Exam (LECTURE ONLY)'!O202:X202) / 'Exam (LECTURE ONLY)'!AM$6), "", SUMIF('Exam (LECTURE ONLY)'!O$20:X$20, "CLO1", 'Exam (LECTURE ONLY)'!O202:X202) / 'Exam (LECTURE ONLY)'!AM$6),
IF(AND('PRINTABLE (per grading)'!H$16="EXAM", 'PRINTABLE (per grading)'!B$13="Final"), IF(ISERROR(SUMIF('Exam (LECTURE ONLY)'!Z$20:AI$20, "CLO1", 'Exam (LECTURE ONLY)'!Z202:AI202) / 'Exam (LECTURE ONLY)'!AN$6), "", SUMIF('Exam (LECTURE ONLY)'!Z$20:AI$20, "CLO1", 'Exam (LECTURE ONLY)'!Z202:AI202) / 'Exam (LECTURE ONLY)'!AN$6),
IF(AND('PRINTABLE (per grading)'!H$16="OUTPUT", 'PRINTABLE (per grading)'!B$13="Prelim"), IF(ISERROR(SUMIF(OUTPUT!C$20:M$20, "CLO1", OUTPUT!C202:M202) / OUTPUT!AL$6), "", SUMIF(OUTPUT!C$20:M$20, "CLO1", OUTPUT!C202:M202) / OUTPUT!AL$6),
IF(AND('PRINTABLE (per grading)'!H$16="OUTPUT", 'PRINTABLE (per grading)'!B$13="Midterm"), IF(ISERROR(SUMIF(OUTPUT!O$20:Y$20, "CLO1", OUTPUT!O202:Y202) / OUTPUT!AM$6), "", SUMIF(OUTPUT!O$20:Y$20, "CLO1", OUTPUT!O202:Y202) / OUTPUT!AM$6),
IF(AND('PRINTABLE (per grading)'!H$16="OUTPUT", 'PRINTABLE (per grading)'!B$13="Final"), IF(ISERROR(SUMIF(OUTPUT!AA$20:AI$20, "CLO1", OUTPUT!AA202:AI202) / OUTPUT!AN$6), "", SUMIF(OUTPUT!AA$20:AI$20, "CLO1", OUTPUT!AA202:AI202) / OUTPUT!AN$6),
"")))))),"")</f>
        <v/>
      </c>
      <c r="P200" s="286" t="str">
        <f aca="false">IF(B200&lt;&gt;"",IF(O200="","",IF(O200&lt;0.5,1,IF(AND(O200&gt;=0.5,O200&lt;P$10),2,IF(O200&gt;=P$10,3)))),"")</f>
        <v/>
      </c>
      <c r="Q200" s="287" t="str">
        <f aca="false">IF(B200 &lt;&gt; "",IFERROR(IF(AVERAGE(M200,O200)&gt;=P$10,"Y","N"),""),"")</f>
        <v/>
      </c>
      <c r="R200" s="194" t="str">
        <f aca="false">IF(B200 &lt;&gt; "", IFERROR(IF(C$16 = "PRELIM", SUMIF('Database (LECTURE-RES-PRAC)'!D$14:AG$14, "CLO2", 'Database (LECTURE-RES-PRAC)'!D197:AG197) / 'Grade computation'!F$5, IF(C$16 = "MIDTERM", SUMIF('Database (LECTURE-RES-PRAC)'!AJ$14:BM$14, "CLO2", 'Database (LECTURE-RES-PRAC)'!AJ197:BM197) / 'Grade computation'!G$5, IF(C$16 = "FINAL", SUMIF('Database (LECTURE-RES-PRAC)'!BP$14:CS$14, "CLO2", 'Database (LECTURE-RES-PRAC)'!BP197:CS197) / 'Grade computation'!H$5,""))),""),"")</f>
        <v/>
      </c>
      <c r="S200" s="286" t="str">
        <f aca="false">IF(B200&lt;&gt;"",IF(R200="","",IF(R200&lt;0.5,1,IF(AND(R200&gt;=0.5,R200&lt;P$10),2,IF(R200&gt;=P$10,3)))),"")</f>
        <v/>
      </c>
      <c r="T200" s="194" t="str">
        <f aca="false">IF(B200 &lt;&gt; "",IF(AND('PRINTABLE (per grading)'!H$16="EXAM", 'PRINTABLE (per grading)'!B$13="Prelim"), IF(ISERROR(SUMIF('Exam (LECTURE ONLY)'!D$20:M$20, "CLO2", 'Exam (LECTURE ONLY)'!D202:M202) / 'Exam (LECTURE ONLY)'!AL$7), "", SUMIF('Exam (LECTURE ONLY)'!D$20:M$20, "CLO2", 'Exam (LECTURE ONLY)'!D202:M202) /'Exam (LECTURE ONLY)'!AL$7),
IF(AND('PRINTABLE (per grading)'!H$16="EXAM", 'PRINTABLE (per grading)'!B$13="Midterm"), IF(ISERROR(SUMIF('Exam (LECTURE ONLY)'!O$20:X$20, "CLO2", 'Exam (LECTURE ONLY)'!O202:X202) / 'Exam (LECTURE ONLY)'!AM$7), "", SUMIF('Exam (LECTURE ONLY)'!O$20:X$20, "CLO2", 'Exam (LECTURE ONLY)'!O202:X202) / 'Exam (LECTURE ONLY)'!AM$7),
IF(AND('PRINTABLE (per grading)'!H$16="EXAM", 'PRINTABLE (per grading)'!B$13="Final"), IF(ISERROR(SUMIF('Exam (LECTURE ONLY)'!Z$20:AI$20, "CLO2", 'Exam (LECTURE ONLY)'!Z202:AI202) / 'Exam (LECTURE ONLY)'!AN$7), "", SUMIF('Exam (LECTURE ONLY)'!Z$20:AI$20, "CLO2", 'Exam (LECTURE ONLY)'!Z202:AI202) / 'Exam (LECTURE ONLY)'!AN$7),
IF(AND('PRINTABLE (per grading)'!H$16="OUTPUT", 'PRINTABLE (per grading)'!B$13="Prelim"), IF(ISERROR(SUMIF(OUTPUT!C$20:M$20, "CLO2", OUTPUT!C202:M202) / OUTPUT!AL$7), "", SUMIF(OUTPUT!C$20:M$20, "CLO2", OUTPUT!C202:M202) / OUTPUT!AL$7),
IF(AND('PRINTABLE (per grading)'!H$16="OUTPUT", 'PRINTABLE (per grading)'!B$13="Midterm"), IF(ISERROR(SUMIF(OUTPUT!O$20:Y$20, "CLO2", OUTPUT!O202:Y202) / OUTPUT!AM$7), "", SUMIF(OUTPUT!O$20:Y$20, "CLO2", OUTPUT!O202:Y202) / OUTPUT!AM$7),
IF(AND('PRINTABLE (per grading)'!H$16="OUTPUT", 'PRINTABLE (per grading)'!B$13="Final"), IF(ISERROR(SUMIF(OUTPUT!AA$20:AI$20, "CLO2", OUTPUT!AA202:AI202) / OUTPUT!AN$7), "", SUMIF(OUTPUT!AA$20:AI$20, "CLO2", OUTPUT!AA202:AI202) / OUTPUT!AN$7),
"")))))),"")</f>
        <v/>
      </c>
      <c r="U200" s="286" t="str">
        <f aca="false">IF(B200&lt;&gt;"",IF(T200="","",IF(T200&lt;0.5,1,IF(AND(T200&gt;=0.5,T200&lt;P$10),2,IF(T200&gt;=P$10,3)))),"")</f>
        <v/>
      </c>
      <c r="V200" s="287" t="str">
        <f aca="false">IF(B200 &lt;&gt; "",IFERROR(IF(AVERAGE(R200,T200)&gt;=P$10,"Y","N"),""),"")</f>
        <v/>
      </c>
      <c r="W200" s="194" t="str">
        <f aca="false">IF(B200 &lt;&gt; "", IFERROR(IF(C$16 = "PRELIM", SUMIF('Database (LECTURE-RES-PRAC)'!D$14:AG$14, "CLO3", 'Database (LECTURE-RES-PRAC)'!D197:AG197) / 'Grade computation'!F$6, IF(C$16 = "MIDTERM", SUMIF('Database (LECTURE-RES-PRAC)'!AJ$14:BM$14, "CLO3", 'Database (LECTURE-RES-PRAC)'!AJ197:BM197) / 'Grade computation'!G$6, IF(C$16 = "FINAL", SUMIF('Database (LECTURE-RES-PRAC)'!BP$14:CS$14, "CLO3", 'Database (LECTURE-RES-PRAC)'!BP197:CS197) / 'Grade computation'!H$6,""))),""),"")</f>
        <v/>
      </c>
      <c r="X200" s="286" t="str">
        <f aca="false">IF(B200&lt;&gt;"",IF(W200="","",IF(W200&lt;0.5,1,IF(AND(W200&gt;=0.5,W200&lt;P$10),2,IF(W200&gt;=P$10,3)))),"")</f>
        <v/>
      </c>
      <c r="Y200" s="194" t="str">
        <f aca="false">IF(B200 &lt;&gt; "",IF(AND('PRINTABLE (per grading)'!H$16="EXAM", 'PRINTABLE (per grading)'!B$13="Prelim"), IF(ISERROR(SUMIF('Exam (LECTURE ONLY)'!D$20:M$20, "CLO3", 'Exam (LECTURE ONLY)'!D202:M202) / 'Exam (LECTURE ONLY)'!AL$8), "", SUMIF('Exam (LECTURE ONLY)'!D$20:M$20, "CLO3", 'Exam (LECTURE ONLY)'!D202:M202) /'Exam (LECTURE ONLY)'!AL$8),
IF(AND('PRINTABLE (per grading)'!H$16="EXAM", 'PRINTABLE (per grading)'!B$13="Midterm"), IF(ISERROR(SUMIF('Exam (LECTURE ONLY)'!O$20:X$20, "CLO3", 'Exam (LECTURE ONLY)'!O202:X202) / 'Exam (LECTURE ONLY)'!AM$8), "", SUMIF('Exam (LECTURE ONLY)'!O$20:X$20, "CLO3", 'Exam (LECTURE ONLY)'!O202:X202) / 'Exam (LECTURE ONLY)'!AM$8),
IF(AND('PRINTABLE (per grading)'!H$16="EXAM", 'PRINTABLE (per grading)'!B$13="Final"), IF(ISERROR(SUMIF('Exam (LECTURE ONLY)'!Z$20:AI$20, "CLO3", 'Exam (LECTURE ONLY)'!Z202:AI202) / 'Exam (LECTURE ONLY)'!AN$8), "", SUMIF('Exam (LECTURE ONLY)'!Z$20:AI$20, "CLO3", 'Exam (LECTURE ONLY)'!Z202:AI202) / 'Exam (LECTURE ONLY)'!AN$8),
IF(AND('PRINTABLE (per grading)'!H$16="OUTPUT", 'PRINTABLE (per grading)'!B$13="Prelim"), IF(ISERROR(SUMIF(OUTPUT!C$20:M$20, "CLO3", OUTPUT!C202:M202) / OUTPUT!AL$8), "", SUMIF(OUTPUT!C$20:M$20, "CLO3", OUTPUT!C202:M202) / OUTPUT!AL$8),
IF(AND('PRINTABLE (per grading)'!H$16="OUTPUT", 'PRINTABLE (per grading)'!B$13="Midterm"), IF(ISERROR(SUMIF(OUTPUT!O$20:Y$20, "CLO3", OUTPUT!O202:Y202) / OUTPUT!AM$8), "", SUMIF(OUTPUT!O$20:Y$20, "CLO3", OUTPUT!O202:Y202) / OUTPUT!AM$8),
IF(AND('PRINTABLE (per grading)'!H$16="OUTPUT", 'PRINTABLE (per grading)'!B$13="Final"), IF(ISERROR(SUMIF(OUTPUT!AA$20:AI$20, "CLO3", OUTPUT!AA202:AI202) / OUTPUT!AN$8), "", SUMIF(OUTPUT!AA$20:AI$20, "CLO3", OUTPUT!AA202:AI202) / OUTPUT!AN$8),
"" )))))),"")</f>
        <v/>
      </c>
      <c r="Z200" s="286" t="str">
        <f aca="false">IF(B200&lt;&gt;"",IF(Y200="","",IF(Y200&lt;0.5,1,IF(AND(Y200&gt;=0.5,Y200&lt;P$10),2,IF(Y200&gt;=P$10,3)))),"")</f>
        <v/>
      </c>
      <c r="AA200" s="287" t="str">
        <f aca="false">IF(B200 &lt;&gt; "",IFERROR(IF(AVERAGE(W200,Y200)&gt;=P$10,"Y","N"),""),"")</f>
        <v/>
      </c>
      <c r="AB200" s="194" t="str">
        <f aca="false">IF(B200 &lt;&gt; "", IFERROR(IF(C$16 = "PRELIM", SUMIF('Database (LECTURE-RES-PRAC)'!D$14:AG$14, "CLO4", 'Database (LECTURE-RES-PRAC)'!D197:AG197) / 'Grade computation'!F$7, IF(C$16 = "MIDTERM", SUMIF('Database (LECTURE-RES-PRAC)'!AJ$14:BM$14, "CLO4", 'Database (LECTURE-RES-PRAC)'!AJ197:BM197) / 'Grade computation'!G$7, IF(C$16 = "FINAL", SUMIF('Database (LECTURE-RES-PRAC)'!BP$14:CS$14, "CLO4", 'Database (LECTURE-RES-PRAC)'!BP197:CS197) / 'Grade computation'!H$7,""))),""),"")</f>
        <v/>
      </c>
      <c r="AC200" s="286" t="str">
        <f aca="false">IF(B200&lt;&gt;"",IF(AB200="","",IF(AB200&lt;0.5,1,IF(AND(AB200&gt;=0.5,AB200&lt;P$10),2,IF(AB200&gt;=P$10,3)))),"")</f>
        <v/>
      </c>
      <c r="AD200" s="194" t="str">
        <f aca="false">IF(B200 &lt;&gt; "",IF(AND('PRINTABLE (per grading)'!H$16="EXAM", 'PRINTABLE (per grading)'!B$13="Prelim"), IF(ISERROR(SUMIF('Exam (LECTURE ONLY)'!D$20:M$20, "CLO4", 'Exam (LECTURE ONLY)'!D202:M202) / 'Exam (LECTURE ONLY)'!AL$9), "", SUMIF('Exam (LECTURE ONLY)'!D$20:M$20, "CLO4", 'Exam (LECTURE ONLY)'!D202:M202) /'Exam (LECTURE ONLY)'!AL$9),
IF(AND('PRINTABLE (per grading)'!H$16="EXAM", 'PRINTABLE (per grading)'!B$13="Midterm"), IF(ISERROR(SUMIF('Exam (LECTURE ONLY)'!O$20:X$20, "CLO4", 'Exam (LECTURE ONLY)'!O202:X202) / 'Exam (LECTURE ONLY)'!AM$9), "", SUMIF('Exam (LECTURE ONLY)'!O$20:X$20, "CLO4", 'Exam (LECTURE ONLY)'!O202:X202) / 'Exam (LECTURE ONLY)'!AM$9),
IF(AND('PRINTABLE (per grading)'!H$16="EXAM", 'PRINTABLE (per grading)'!B$13="Final"), IF(ISERROR(SUMIF('Exam (LECTURE ONLY)'!Z$20:AI$20, "CLO4", 'Exam (LECTURE ONLY)'!Z202:AI202) / 'Exam (LECTURE ONLY)'!AN$9), "", SUMIF('Exam (LECTURE ONLY)'!Z$20:AI$20, "CLO4", 'Exam (LECTURE ONLY)'!Z202:AI202) / 'Exam (LECTURE ONLY)'!AN$9),
IF(AND('PRINTABLE (per grading)'!H$16="OUTPUT", 'PRINTABLE (per grading)'!B$13="Prelim"), IF(ISERROR(SUMIF(OUTPUT!C$20:M$20, "CLO4", OUTPUT!C202:M202) / OUTPUT!AL$9), "", SUMIF(OUTPUT!C$20:M$20, "CLO4", OUTPUT!C202:M202) / OUTPUT!AL$9),
IF(AND('PRINTABLE (per grading)'!H$16="OUTPUT", 'PRINTABLE (per grading)'!B$13="Midterm"), IF(ISERROR(SUMIF(OUTPUT!O$20:Y$20, "CLO4", OUTPUT!O202:Y202) / OUTPUT!AM$9), "", SUMIF(OUTPUT!O$20:Y$20, "CLO4", OUTPUT!O202:Y202) / OUTPUT!AM$9),
IF(AND('PRINTABLE (per grading)'!H$16="OUTPUT", 'PRINTABLE (per grading)'!B$13="Final"), IF(ISERROR(SUMIF(OUTPUT!AA$20:AI$20, "CLO4", OUTPUT!AA202:AI202) / OUTPUT!AN$9), "", SUMIF(OUTPUT!AA$20:AI$20, "CLO4", OUTPUT!AA202:AI202) / OUTPUT!AN$9),
"")))))),"")</f>
        <v/>
      </c>
      <c r="AE200" s="286" t="str">
        <f aca="false">IF(B200&lt;&gt;"",IF(AD200="","",IF(AD200&lt;0.5,1,IF(AND(AD200&gt;=0.5,AD200&lt;P$10),2,IF(AD200&gt;=P$10,3)))),"")</f>
        <v/>
      </c>
      <c r="AF200" s="287" t="str">
        <f aca="false">IF(B200 &lt;&gt; "",IFERROR(IF(AVERAGE(AB200,AD200)&gt;=P$10,"Y","N"),""),"")</f>
        <v/>
      </c>
      <c r="AG200" s="194" t="str">
        <f aca="false">IF(B200 &lt;&gt; "", IFERROR(IF(C$16 = "PRELIM", SUMIF('Database (LECTURE-RES-PRAC)'!D$14:AG$14, "CLO5", 'Database (LECTURE-RES-PRAC)'!D197:AG197) / 'Grade computation'!F$8, IF(C$16 = "MIDTERM", SUMIF('Database (LECTURE-RES-PRAC)'!AJ$14:BM$14, "CLO5", 'Database (LECTURE-RES-PRAC)'!AJ197:BM197) / 'Grade computation'!G$8, IF(C$16 = "FINAL", SUMIF('Database (LECTURE-RES-PRAC)'!BP$14:CS$14, "CLO5", 'Database (LECTURE-RES-PRAC)'!BP197:CS197) / 'Grade computation'!H$8,""))),""),"")</f>
        <v/>
      </c>
      <c r="AH200" s="286" t="str">
        <f aca="false">IF(B200&lt;&gt;"",IF(AG200="","",IF(AG200&lt;0.5,1,IF(AND(AG200&gt;=0.5,AG200&lt;P$10),2,IF(AG200&gt;=P$10,3)))),"")</f>
        <v/>
      </c>
      <c r="AI200" s="194" t="str">
        <f aca="false">IF(B200 &lt;&gt; "",IF(AND('PRINTABLE (per grading)'!H$16="EXAM", 'PRINTABLE (per grading)'!B$13="Prelim"), IF(ISERROR(SUMIF('Exam (LECTURE ONLY)'!D$20:M$20, "CLO5", 'Exam (LECTURE ONLY)'!D202:M202) / 'Exam (LECTURE ONLY)'!AL$10), "", SUMIF('Exam (LECTURE ONLY)'!D$20:M$20, "CLO5", 'Exam (LECTURE ONLY)'!D202:M202) /'Exam (LECTURE ONLY)'!AL$10),
IF(AND('PRINTABLE (per grading)'!H$16="EXAM", 'PRINTABLE (per grading)'!B$13="Midterm"), IF(ISERROR(SUMIF('Exam (LECTURE ONLY)'!O$20:X$20, "CLO5", 'Exam (LECTURE ONLY)'!O202:X202) / 'Exam (LECTURE ONLY)'!AM$10), "", SUMIF('Exam (LECTURE ONLY)'!O$20:X$20, "CLO5", 'Exam (LECTURE ONLY)'!O202:X202) / 'Exam (LECTURE ONLY)'!AM$10),
IF(AND('PRINTABLE (per grading)'!H$16="EXAM", 'PRINTABLE (per grading)'!B$13="Final"), IF(ISERROR(SUMIF('Exam (LECTURE ONLY)'!Z$20:AI$20, "CLO5", 'Exam (LECTURE ONLY)'!Z202:AI202) / 'Exam (LECTURE ONLY)'!AN$10), "", SUMIF('Exam (LECTURE ONLY)'!Z$20:AI$20, "CLO5", 'Exam (LECTURE ONLY)'!Z202:AI202) / 'Exam (LECTURE ONLY)'!AN$10),
IF(AND('PRINTABLE (per grading)'!H$16="OUTPUT", 'PRINTABLE (per grading)'!B$13="Prelim"), IF(ISERROR(SUMIF(OUTPUT!C$20:M$20, "CLO5", OUTPUT!C202:M202) / OUTPUT!AL$10), "", SUMIF(OUTPUT!C$20:M$20, "CLO5", OUTPUT!C202:M202) / OUTPUT!AL$10),
IF(AND('PRINTABLE (per grading)'!H$16="OUTPUT", 'PRINTABLE (per grading)'!B$13="Midterm"), IF(ISERROR(SUMIF(OUTPUT!O$20:Y$20, "CLO5", OUTPUT!O202:Y202) / OUTPUT!AM$10), "", SUMIF(OUTPUT!O$20:Y$20, "CLO5", OUTPUT!O202:Y202) / OUTPUT!AM$10),
IF(AND('PRINTABLE (per grading)'!H$16="OUTPUT", 'PRINTABLE (per grading)'!B$13="Final"), IF(ISERROR(SUMIF(OUTPUT!AA$20:AI$20, "CLO5", OUTPUT!AA202:AI202) / OUTPUT!AN$10), "", SUMIF(OUTPUT!AA$20:AI$20, "CLO5", OUTPUT!AA202:AI202) / OUTPUT!AN$10),
"")))))),"")</f>
        <v/>
      </c>
      <c r="AJ200" s="286" t="str">
        <f aca="false">IF(B200&lt;&gt;"",IF(AI200="","",IF(AI200&lt;0.5,1,IF(AND(AI200&gt;=0.5,AI200&lt;P$10),2,IF(AI200&gt;=P$10,3)))),"")</f>
        <v/>
      </c>
      <c r="AK200" s="287" t="str">
        <f aca="false">IF(B200 &lt;&gt; "",IFERROR(IF(AVERAGE(AG200,AI200)&gt;=P$10,"Y","N"),""),"")</f>
        <v/>
      </c>
      <c r="AL200" s="194" t="str">
        <f aca="false">IF(B200 &lt;&gt; "", IFERROR(IF(C$16 = "PRELIM", SUMIF('Database (LECTURE-RES-PRAC)'!D$14:AG$14, "CLO6", 'Database (LECTURE-RES-PRAC)'!D197:AG197) / 'Grade computation'!F$9, IF(C$16 = "MIDTERM", SUMIF('Database (LECTURE-RES-PRAC)'!AJ$14:BM$14, "CLO6", 'Database (LECTURE-RES-PRAC)'!AJ197:BM197) / 'Grade computation'!G$9, IF(C$16 = "FINAL", SUMIF('Database (LECTURE-RES-PRAC)'!BP$14:CS$14, "CLO6", 'Database (LECTURE-RES-PRAC)'!BP197:CS197) / 'Grade computation'!H$9,""))),""),"")</f>
        <v/>
      </c>
      <c r="AM200" s="286" t="str">
        <f aca="false">IF(B200&lt;&gt;"",IF(AL200="","",IF(AL200&lt;0.5,1,IF(AND(AL200&gt;=0.5,AL200&lt;P$10),2,IF(AL200&gt;=P$10,3)))),"")</f>
        <v/>
      </c>
      <c r="AN200" s="194" t="str">
        <f aca="false">IF(B200 &lt;&gt; "",IF(AND('PRINTABLE (per grading)'!H$16="EXAM", 'PRINTABLE (per grading)'!B$13="Prelim"), IF(ISERROR(SUMIF('Exam (LECTURE ONLY)'!D$20:M$20, "CLO6", 'Exam (LECTURE ONLY)'!D202:M202) / 'Exam (LECTURE ONLY)'!AL$11), "", SUMIF('Exam (LECTURE ONLY)'!D$20:M$20, "CLO6", 'Exam (LECTURE ONLY)'!D202:M202) /'Exam (LECTURE ONLY)'!AL$11),
IF(AND('PRINTABLE (per grading)'!H$16="EXAM", 'PRINTABLE (per grading)'!B$13="Midterm"), IF(ISERROR(SUMIF('Exam (LECTURE ONLY)'!O$20:X$20, "CLO6", 'Exam (LECTURE ONLY)'!O202:X202) / 'Exam (LECTURE ONLY)'!AM$11), "", SUMIF('Exam (LECTURE ONLY)'!O$20:X$20, "CLO6", 'Exam (LECTURE ONLY)'!O202:X202) / 'Exam (LECTURE ONLY)'!AM$11),
IF(AND('PRINTABLE (per grading)'!H$16="EXAM", 'PRINTABLE (per grading)'!B$13="Final"), IF(ISERROR(SUMIF('Exam (LECTURE ONLY)'!Z$20:AI$20, "CLO6", 'Exam (LECTURE ONLY)'!Z202:AI202) / 'Exam (LECTURE ONLY)'!AN$11), "", SUMIF('Exam (LECTURE ONLY)'!Z$20:AI$20, "CLO6", 'Exam (LECTURE ONLY)'!Z202:AI202) / 'Exam (LECTURE ONLY)'!AN$11),
IF(AND('PRINTABLE (per grading)'!H$16="OUTPUT", 'PRINTABLE (per grading)'!B$13="Prelim"), IF(ISERROR(SUMIF(OUTPUT!C$20:M$20, "CLO6", OUTPUT!C202:M202) / OUTPUT!AL$11), "", SUMIF(OUTPUT!C$20:M$20, "CLO6", OUTPUT!C202:M202) / OUTPUT!AL$11),
IF(AND('PRINTABLE (per grading)'!H$16="OUTPUT", 'PRINTABLE (per grading)'!B$13="Midterm"), IF(ISERROR(SUMIF(OUTPUT!O$20:Y$20, "CLO6", OUTPUT!O202:Y202) / OUTPUT!AM$11), "", SUMIF(OUTPUT!O$20:Y$20, "CLO6", OUTPUT!O202:Y202) / OUTPUT!AM$11),
IF(AND('PRINTABLE (per grading)'!H$16="OUTPUT", 'PRINTABLE (per grading)'!B$13="Final"), IF(ISERROR(SUMIF(OUTPUT!AA$20:AI$20, "CLO6", OUTPUT!AA202:AI202) / OUTPUT!AN$11), "", SUMIF(OUTPUT!AA$20:AI$20, "CLO6", OUTPUT!AA202:AI202) / OUTPUT!AN$11),
"")))))),"")</f>
        <v/>
      </c>
      <c r="AO200" s="286" t="str">
        <f aca="false">IF(B200&lt;&gt;"",IF(AN200="","",IF(AN200&lt;0.5,1,IF(AND(AN200&gt;=0.5,AN200&lt;P$10),2,IF(AN200&gt;=P$10,3)))),"")</f>
        <v/>
      </c>
      <c r="AP200" s="287" t="str">
        <f aca="false">IF(B200 &lt;&gt; "",IFERROR(IF(AVERAGE(AL200,AN200)&gt;=P$10,"Y","N"),""),"")</f>
        <v/>
      </c>
      <c r="AQ200" s="194" t="str">
        <f aca="false">IF(B200 &lt;&gt; "", IFERROR(IF(C$16 = "PRELIM", SUMIF('Database (LECTURE-RES-PRAC)'!D$14:AG$14, "CLO7", 'Database (LECTURE-RES-PRAC)'!D197:AG197) / 'Grade computation'!F$10, IF(C$16 = "MIDTERM", SUMIF('Database (LECTURE-RES-PRAC)'!AJ$14:BM$14, "CLO7", 'Database (LECTURE-RES-PRAC)'!AJ197:BM197) / 'Grade computation'!G$10, IF(C$16 = "FINAL", SUMIF('Database (LECTURE-RES-PRAC)'!BP$14:CS$14, "CLO7", 'Database (LECTURE-RES-PRAC)'!BP197:CS197) / 'Grade computation'!H$10,""))),""),"")</f>
        <v/>
      </c>
      <c r="AR200" s="286" t="str">
        <f aca="false">IF(B200&lt;&gt;"",IF(AQ200="","",IF(AQ200&lt;0.5,1,IF(AND(AQ200&gt;=0.5,AQ200&lt;P$10),2,IF(AQ200&gt;=P$10,3)))),"")</f>
        <v/>
      </c>
      <c r="AS200" s="194" t="str">
        <f aca="false">IF(B200 &lt;&gt; "",IF(AND('PRINTABLE (per grading)'!H$16="EXAM", 'PRINTABLE (per grading)'!B$13="Prelim"), IF(ISERROR(SUMIF('Exam (LECTURE ONLY)'!D$20:M$20, "CLO7", 'Exam (LECTURE ONLY)'!D202:M202) / 'Exam (LECTURE ONLY)'!AL$12), "", SUMIF('Exam (LECTURE ONLY)'!D$20:M$20, "CLO7", 'Exam (LECTURE ONLY)'!D202:M202) /'Exam (LECTURE ONLY)'!AL$12),
IF(AND('PRINTABLE (per grading)'!H$16="EXAM", 'PRINTABLE (per grading)'!B$13="Midterm"), IF(ISERROR(SUMIF('Exam (LECTURE ONLY)'!O$20:X$20, "CLO7", 'Exam (LECTURE ONLY)'!O202:X202) / 'Exam (LECTURE ONLY)'!AM$12), "", SUMIF('Exam (LECTURE ONLY)'!O$20:X$20, "CLO7", 'Exam (LECTURE ONLY)'!O202:X202) / 'Exam (LECTURE ONLY)'!AM$12),
IF(AND('PRINTABLE (per grading)'!H$16="EXAM", 'PRINTABLE (per grading)'!B$13="Final"), IF(ISERROR(SUMIF('Exam (LECTURE ONLY)'!Z$20:AI$20, "CLO7", 'Exam (LECTURE ONLY)'!Z202:AI202) / 'Exam (LECTURE ONLY)'!AN$12), "", SUMIF('Exam (LECTURE ONLY)'!Z$20:AI$20, "CLO7", 'Exam (LECTURE ONLY)'!Z202:AI202) / 'Exam (LECTURE ONLY)'!AN$12),
IF(AND('PRINTABLE (per grading)'!H$16="OUTPUT", 'PRINTABLE (per grading)'!B$13="Prelim"), IF(ISERROR(SUMIF(OUTPUT!C$20:M$20, "CLO7", OUTPUT!C202:M202) / OUTPUT!AL$12), "", SUMIF(OUTPUT!C$20:M$20, "CLO7", OUTPUT!C202:M202) / OUTPUT!AL$12),
IF(AND('PRINTABLE (per grading)'!H$16="OUTPUT", 'PRINTABLE (per grading)'!B$13="Midterm"), IF(ISERROR(SUMIF(OUTPUT!O$20:Y$20, "CLO7", OUTPUT!O202:Y202) / OUTPUT!AM$12), "", SUMIF(OUTPUT!O$20:Y$20, "CLO7", OUTPUT!O202:Y202) / OUTPUT!AM$12),
IF(AND('PRINTABLE (per grading)'!H$16="OUTPUT", 'PRINTABLE (per grading)'!B$13="Final"), IF(ISERROR(SUMIF(OUTPUT!AA$20:AI$20, "CLO7", OUTPUT!AA202:AI202) / OUTPUT!AN$12), "", SUMIF(OUTPUT!AA$20:AI$20, "CLO7", OUTPUT!AA202:AI202) / OUTPUT!AN$12),
"")))))),"")</f>
        <v/>
      </c>
      <c r="AT200" s="286" t="str">
        <f aca="false">IF(B200&lt;&gt;"",IF(AS200="","",IF(AS200&lt;0.5,1,IF(AND(AS200&gt;=0.5,AS200&lt;P$10),2,IF(AS200&gt;=P$10,3)))),"")</f>
        <v/>
      </c>
      <c r="AU200" s="287" t="str">
        <f aca="false">IF(B200 &lt;&gt; "",IFERROR(IF(AVERAGE(AQ200,AS200)&gt;=P$10,"Y","N"),""),"")</f>
        <v/>
      </c>
      <c r="AV200" s="194" t="str">
        <f aca="false">IF(B200 &lt;&gt; "", IFERROR(IF(C$16 = "PRELIM", SUMIF('Database (LECTURE-RES-PRAC)'!D$14:AG$14, "CLO8", 'Database (LECTURE-RES-PRAC)'!D197:AG197) / 'Grade computation'!F$11, IF(C$16 = "MIDTERM", SUMIF('Database (LECTURE-RES-PRAC)'!AJ$14:BM$14, "CLO8", 'Database (LECTURE-RES-PRAC)'!AJ197:BM197) / 'Grade computation'!G$11, IF(C$16 = "FINAL", SUMIF('Database (LECTURE-RES-PRAC)'!BP$14:CS$14, "CLO8", 'Database (LECTURE-RES-PRAC)'!BP197:CS197) / 'Grade computation'!H$11,""))),""),"")</f>
        <v/>
      </c>
      <c r="AW200" s="286" t="str">
        <f aca="false">IF(B200&lt;&gt;"",IF(AV200="","",IF(AV200&lt;0.5,1,IF(AND(AV200&gt;=0.5,AV200&lt;P$10),2,IF(AV200&gt;=P$10,3)))),"")</f>
        <v/>
      </c>
      <c r="AX200" s="194" t="str">
        <f aca="false">IF(B200 &lt;&gt; "",IF(AND('PRINTABLE (per grading)'!H$16="EXAM", 'PRINTABLE (per grading)'!B$13="Prelim"), IF(ISERROR(SUMIF('Exam (LECTURE ONLY)'!D$20:M$20, "CLO8", 'Exam (LECTURE ONLY)'!D202:M202) / 'Exam (LECTURE ONLY)'!AL$13), "", SUMIF('Exam (LECTURE ONLY)'!D$20:M$20, "CLO8", 'Exam (LECTURE ONLY)'!D202:M202) /'Exam (LECTURE ONLY)'!AL$13),
IF(AND('PRINTABLE (per grading)'!H$16="EXAM", 'PRINTABLE (per grading)'!B$13="Midterm"), IF(ISERROR(SUMIF('Exam (LECTURE ONLY)'!O$20:X$20, "CLO8", 'Exam (LECTURE ONLY)'!O202:X202) / 'Exam (LECTURE ONLY)'!AM$13), "", SUMIF('Exam (LECTURE ONLY)'!O$20:X$20, "CLO8", 'Exam (LECTURE ONLY)'!O202:X202) / 'Exam (LECTURE ONLY)'!AM$13),
IF(AND('PRINTABLE (per grading)'!H$16="EXAM", 'PRINTABLE (per grading)'!B$13="Final"), IF(ISERROR(SUMIF('Exam (LECTURE ONLY)'!Z$20:AI$20, "CLO8", 'Exam (LECTURE ONLY)'!Z202:AI202) / 'Exam (LECTURE ONLY)'!AN$13), "", SUMIF('Exam (LECTURE ONLY)'!Z$20:AI$20, "CLO8", 'Exam (LECTURE ONLY)'!Z202:AI202) / 'Exam (LECTURE ONLY)'!AN$13),
IF(AND('PRINTABLE (per grading)'!H$16="OUTPUT", 'PRINTABLE (per grading)'!B$13="Prelim"), IF(ISERROR(SUMIF(OUTPUT!C$20:M$20, "CLO8", OUTPUT!C202:M202) / OUTPUT!AL$13), "", SUMIF(OUTPUT!C$20:M$20, "CLO8", OUTPUT!C202:M202) / OUTPUT!AL$13),
IF(AND('PRINTABLE (per grading)'!H$16="OUTPUT", 'PRINTABLE (per grading)'!B$13="Midterm"), IF(ISERROR(SUMIF(OUTPUT!O$20:Y$20, "CLO8", OUTPUT!O202:Y202) / OUTPUT!AM$13), "", SUMIF(OUTPUT!O$20:Y$20, "CLO8", OUTPUT!O202:Y202) / OUTPUT!AM$13),
IF(AND('PRINTABLE (per grading)'!H$16="OUTPUT", 'PRINTABLE (per grading)'!B$13="Final"), IF(ISERROR(SUMIF(OUTPUT!AA$20:AI$20, "CLO8", OUTPUT!AA202:AI202) / OUTPUT!AN$13), "", SUMIF(OUTPUT!AA$20:AI$20, "CLO8", OUTPUT!AA202:AI202) / OUTPUT!AN$13),
"")))))),"")</f>
        <v/>
      </c>
      <c r="AY200" s="286" t="str">
        <f aca="false">IF(B200&lt;&gt;"",IF(AX200="","",IF(AX200&lt;0.5,1,IF(AND(AX200&gt;=0.5,AX200&lt;P$10),2,IF(AX200&gt;=P$10,3)))),"")</f>
        <v/>
      </c>
      <c r="AZ200" s="287" t="str">
        <f aca="false">IF(B200 &lt;&gt; "",IFERROR(IF(AVERAGE(AV200,AX200)&gt;=P$10,"Y","N"),""),"")</f>
        <v/>
      </c>
      <c r="BA200" s="194" t="str">
        <f aca="false">IF(B200 &lt;&gt; "", IFERROR(IF(C$16 = "PRELIM", SUMIF('Database (LECTURE-RES-PRAC)'!D$14:AG$14, "CLO9", 'Database (LECTURE-RES-PRAC)'!D197:AG197) / 'Grade computation'!F$12, IF(C$16 = "MIDTERM", SUMIF('Database (LECTURE-RES-PRAC)'!AJ$14:BM$14, "CLO9", 'Database (LECTURE-RES-PRAC)'!AJ197:BM197) / 'Grade computation'!G$12, IF(C$16 = "FINAL", SUMIF('Database (LECTURE-RES-PRAC)'!BP$14:CS$14, "CLO9", 'Database (LECTURE-RES-PRAC)'!BP197:CS197) / 'Grade computation'!H$12,""))),""),"")</f>
        <v/>
      </c>
      <c r="BB200" s="286" t="str">
        <f aca="false">IF(B200&lt;&gt;"",IF(BA200="","",IF(BA200&lt;0.5,1,IF(AND(BA200&gt;=0.5,BA200&lt;P$10),2,IF(BA200&gt;=P$10,3)))),"")</f>
        <v/>
      </c>
      <c r="BC200" s="194" t="str">
        <f aca="false">IF(B200 &lt;&gt; "",IF(AND('PRINTABLE (per grading)'!H$16="EXAM", 'PRINTABLE (per grading)'!B$13="Prelim"), IF(ISERROR(SUMIF('Exam (LECTURE ONLY)'!D$20:M$20, "CLO9", 'Exam (LECTURE ONLY)'!D202:M202) / 'Exam (LECTURE ONLY)'!AL$14), "", SUMIF('Exam (LECTURE ONLY)'!D$20:M$20, "CLO9", 'Exam (LECTURE ONLY)'!D202:M202) /'Exam (LECTURE ONLY)'!AL$14),
IF(AND('PRINTABLE (per grading)'!H$16="EXAM", 'PRINTABLE (per grading)'!B$13="Midterm"), IF(ISERROR(SUMIF('Exam (LECTURE ONLY)'!O$20:X$20, "CLO9", 'Exam (LECTURE ONLY)'!O202:X202) / 'Exam (LECTURE ONLY)'!AM$14), "", SUMIF('Exam (LECTURE ONLY)'!O$20:X$20, "CLO9", 'Exam (LECTURE ONLY)'!O202:X202) / 'Exam (LECTURE ONLY)'!AM$14),
IF(AND('PRINTABLE (per grading)'!H$16="EXAM", 'PRINTABLE (per grading)'!B$13="Final"), IF(ISERROR(SUMIF('Exam (LECTURE ONLY)'!Z$20:AI$20, "CLO9", 'Exam (LECTURE ONLY)'!Z202:AI202) / 'Exam (LECTURE ONLY)'!AN$14), "", SUMIF('Exam (LECTURE ONLY)'!Z$20:AI$20, "CLO9", 'Exam (LECTURE ONLY)'!Z202:AI202) / 'Exam (LECTURE ONLY)'!AN$14),
IF(AND('PRINTABLE (per grading)'!H$16="OUTPUT", 'PRINTABLE (per grading)'!B$13="Prelim"), IF(ISERROR(SUMIF(OUTPUT!C$20:M$20, "CLO9", OUTPUT!C202:M202) / OUTPUT!AL$14), "", SUMIF(OUTPUT!C$20:M$20, "CLO9", OUTPUT!C202:M202) / OUTPUT!AL$14),
IF(AND('PRINTABLE (per grading)'!H$16="OUTPUT", 'PRINTABLE (per grading)'!B$13="Midterm"), IF(ISERROR(SUMIF(OUTPUT!O$20:Y$20, "CLO9", OUTPUT!O202:Y202) / OUTPUT!AM$14), "", SUMIF(OUTPUT!O$20:Y$20, "CLO9", OUTPUT!O202:Y202) / OUTPUT!AM$14),
IF(AND('PRINTABLE (per grading)'!H$16="OUTPUT", 'PRINTABLE (per grading)'!B$13="Final"), IF(ISERROR(SUMIF(OUTPUT!AA$20:AI$20, "CLO9", OUTPUT!AA202:AI202) / OUTPUT!AN$14), "", SUMIF(OUTPUT!AA$20:AI$20, "CLO9", OUTPUT!AA202:AI202) / OUTPUT!AN$14),
"")))))),"")</f>
        <v/>
      </c>
      <c r="BD200" s="286" t="str">
        <f aca="false">IF(B200&lt;&gt;"",IF(BC200="","",IF(BC200&lt;0.5,1,IF(AND(BC200&gt;=0.5,BC200&lt;P$10),2,IF(BC200&gt;=P$10,3)))),"")</f>
        <v/>
      </c>
      <c r="BE200" s="287" t="str">
        <f aca="false">IF(B200 &lt;&gt; "",IFERROR(IF(AVERAGE(BA200,BC200)&gt;=P$10,"Y","N"),""),"")</f>
        <v/>
      </c>
      <c r="BF200" s="194" t="str">
        <f aca="false">IF(B200 &lt;&gt; "", IFERROR(IF(C$16 = "PRELIM", SUMIF('Database (LECTURE-RES-PRAC)'!D$14:AG$14, "CLO10", 'Database (LECTURE-RES-PRAC)'!D197:AG197) / 'Grade computation'!F$13, IF(C$16 = "MIDTERM", SUMIF('Database (LECTURE-RES-PRAC)'!AJ$14:BM$14, "CLO10", 'Database (LECTURE-RES-PRAC)'!AJ197:BM197) / 'Grade computation'!G$13, IF(C$16 = "FINAL", SUMIF('Database (LECTURE-RES-PRAC)'!BP$14:CS$14, "CLO10", 'Database (LECTURE-RES-PRAC)'!BP197:CS197) / 'Grade computation'!H$13,""))),""),"")</f>
        <v/>
      </c>
      <c r="BG200" s="286" t="str">
        <f aca="false">IF(B200&lt;&gt;"",IF(BF200="","",IF(BF200&lt;0.5,1,IF(AND(BF200&gt;=0.5,BF200&lt;P$10),2,IF(BF200&gt;=P$10,3)))),"")</f>
        <v/>
      </c>
      <c r="BH200" s="194" t="str">
        <f aca="false">IF(B200 &lt;&gt; "",IF(AND('PRINTABLE (per grading)'!H$16="EXAM", 'PRINTABLE (per grading)'!B$13="Prelim"), IF(ISERROR(SUMIF('Exam (LECTURE ONLY)'!D$20:M$20, "CLO10", 'Exam (LECTURE ONLY)'!D202:M202) / 'Exam (LECTURE ONLY)'!AL$15), "", SUMIF('Exam (LECTURE ONLY)'!D$20:M$20, "CLO10", 'Exam (LECTURE ONLY)'!D202:M202) /'Exam (LECTURE ONLY)'!AL$15),
IF(AND('PRINTABLE (per grading)'!H$16="EXAM", 'PRINTABLE (per grading)'!B$13="Midterm"), IF(ISERROR(SUMIF('Exam (LECTURE ONLY)'!O$20:X$20, "CLO10", 'Exam (LECTURE ONLY)'!O202:X202) / 'Exam (LECTURE ONLY)'!AM$15), "", SUMIF('Exam (LECTURE ONLY)'!O$20:X$20, "CLO10", 'Exam (LECTURE ONLY)'!O202:X202) / 'Exam (LECTURE ONLY)'!AM$15),
IF(AND('PRINTABLE (per grading)'!H$16="EXAM", 'PRINTABLE (per grading)'!B$13="Final"), IF(ISERROR(SUMIF('Exam (LECTURE ONLY)'!Z$20:AI$20, "CLO10", 'Exam (LECTURE ONLY)'!Z202:AI202) / 'Exam (LECTURE ONLY)'!AN$15), "", SUMIF('Exam (LECTURE ONLY)'!Z$20:AI$20, "CLO10", 'Exam (LECTURE ONLY)'!Z202:AI202) / 'Exam (LECTURE ONLY)'!AN$15),
IF(AND('PRINTABLE (per grading)'!H$16="OUTPUT", 'PRINTABLE (per grading)'!B$13="Prelim"), IF(ISERROR(SUMIF(OUTPUT!C$20:M$20, "CLO10", OUTPUT!C202:M202) / OUTPUT!AL$15), "", SUMIF(OUTPUT!C$20:M$20, "CLO10", OUTPUT!C202:M202) / OUTPUT!AL$15),
IF(AND('PRINTABLE (per grading)'!H$16="OUTPUT", 'PRINTABLE (per grading)'!B$13="Midterm"), IF(ISERROR(SUMIF(OUTPUT!O$20:Y$20, "CLO10", OUTPUT!O202:Y202) / OUTPUT!AM$15), "", SUMIF(OUTPUT!O$20:Y$20, "CLO10", OUTPUT!O202:Y202) / OUTPUT!AM$15),
IF(AND('PRINTABLE (per grading)'!H$16="OUTPUT", 'PRINTABLE (per grading)'!B$13="Final"), IF(ISERROR(SUMIF(OUTPUT!AA$20:AI$20, "CLO10", OUTPUT!AA202:AI202) / OUTPUT!AN$15), "", SUMIF(OUTPUT!AA$20:AI$20, "CLO10", OUTPUT!AA202:AI202) / OUTPUT!AN$15),
"")))))),"")</f>
        <v/>
      </c>
      <c r="BI200" s="286" t="str">
        <f aca="false">IF(B200&lt;&gt;"",IF(BH200="","",IF(BH200&lt;0.5,1,IF(AND(BH200&gt;=0.5,BH200&lt;P$10),2,IF(BH200&gt;=P$10,3)))),"")</f>
        <v/>
      </c>
      <c r="BJ200" s="287" t="str">
        <f aca="false">IF(B200 &lt;&gt; "",IFERROR(IF(AVERAGE(BF200,BH200)&gt;=P$10,"Y","N"),""),"")</f>
        <v/>
      </c>
      <c r="BK200" s="8"/>
    </row>
    <row r="201" customFormat="false" ht="19.5" hidden="false" customHeight="true" outlineLevel="0" collapsed="false">
      <c r="A201" s="183" t="str">
        <f aca="false">IF(ISBLANK('Database (LECTURE-RES-PRAC)'!A198),"",'Database (LECTURE-RES-PRAC)'!A198)</f>
        <v/>
      </c>
      <c r="B201" s="184" t="str">
        <f aca="false">IF(ISBLANK('Database (LECTURE-RES-PRAC)'!B198),"",'Database (LECTURE-RES-PRAC)'!B198)</f>
        <v/>
      </c>
      <c r="C201" s="230" t="str">
        <f aca="false">IF(B201&lt;&gt;"",IF(C$16="PRELIM",'Grade computation'!C201, IF(C$16="MIDTERM",'Grade computation'!K201, IF(C$16="FINAL",'Grade computation'!S201,""))),"")</f>
        <v/>
      </c>
      <c r="D201" s="231" t="str">
        <f aca="false">IF(B201&lt;&gt;"",IFERROR(IF(B$11="80-20", (((C201/C$19)*X$6)+X$7)*D$18, IF(B$11="60-40", (((C201/C$19)*Y$6)+Y$7)*D$18, 0)),0),"")</f>
        <v/>
      </c>
      <c r="E201" s="230" t="str">
        <f aca="false">IF(B201&lt;&gt;"", IF(C$16="PRELIM",'Grade computation'!E201, IF(C$16="MIDTERM",'Grade computation'!M201, IF(C$16="FINAL",'Grade computation'!U201,""))),"")</f>
        <v/>
      </c>
      <c r="F201" s="232" t="str">
        <f aca="false">IF(B201&lt;&gt;"",IFERROR(IF(B$11="80-20", (((E201/E$19)*X$6)+X$7)*F$18, IF(B$11="60-40", (((E201/E$19)*Y$6)+Y$7)*F$18, 0)),0),"")</f>
        <v/>
      </c>
      <c r="G201" s="233" t="str">
        <f aca="false">IF(B201&lt;&gt;"",IFERROR((D201+F201),0),"")</f>
        <v/>
      </c>
      <c r="H201" s="234" t="str">
        <f aca="false">IF(B201&lt;&gt;"",IF(C$16="PRELIM", 'Grade computation'!H201, IF(C$16="MIDTERM", 'Grade computation'!P201, IF(C$16="FINAL",'Grade computation'!X201, ""))),"")</f>
        <v/>
      </c>
      <c r="I201" s="233" t="str">
        <f aca="false">IF(B201&lt;&gt;"",IFERROR(IF(B$11="80-20", (((H201/H$19)*X$6)+X$7)*I$19, IF(B$11="60-40", (((H201/H$19)*Y$6)+Y$7)*I$19, 0)),0),"")</f>
        <v/>
      </c>
      <c r="J201" s="237" t="str">
        <f aca="false">IFERROR((G201+I201),"")</f>
        <v/>
      </c>
      <c r="K201" s="183" t="str">
        <f aca="false">IFERROR(IF(J201="","",IF(J201&gt;=75,"PASSED","FAILED")),"")</f>
        <v/>
      </c>
      <c r="L201" s="183"/>
      <c r="M201" s="194" t="str">
        <f aca="false">IF(B201 &lt;&gt; "", IFERROR(IF(C$16 = "PRELIM", SUMIF('Database (LECTURE-RES-PRAC)'!D$14:AG$14, "CLO1", 'Database (LECTURE-RES-PRAC)'!D198:AG198) / 'Grade computation'!F$4, IF(C$16 = "MIDTERM", SUMIF('Database (LECTURE-RES-PRAC)'!AJ$14:BM$14, "CLO1", 'Database (LECTURE-RES-PRAC)'!AJ198:BM198) / 'Grade computation'!G$4, IF(C$16 = "FINAL", SUMIF('Database (LECTURE-RES-PRAC)'!BP$14:CS$14, "CLO1", 'Database (LECTURE-RES-PRAC)'!BP198:CS198) / 'Grade computation'!H$4,""))),""),"")</f>
        <v/>
      </c>
      <c r="N201" s="286" t="str">
        <f aca="false">IF(B201&lt;&gt;"",IF(M201="","",IF(M201&lt;0.5,1,IF(AND(M201&gt;=0.5,M201&lt;P$10),2,IF(M201&gt;=P$10,3)))),"")</f>
        <v/>
      </c>
      <c r="O201" s="194" t="str">
        <f aca="false">IF(B201 &lt;&gt; "",IF(AND('PRINTABLE (per grading)'!H$16="EXAM", 'PRINTABLE (per grading)'!B$13="Prelim"), IF(ISERROR(SUMIF('Exam (LECTURE ONLY)'!D$20:M$20, "CLO1", 'Exam (LECTURE ONLY)'!D203:M203) / 'Exam (LECTURE ONLY)'!AL$6), "", SUMIF('Exam (LECTURE ONLY)'!D$20:M$20, "CLO1", 'Exam (LECTURE ONLY)'!D203:M203) /'Exam (LECTURE ONLY)'!AL$6),
IF(AND('PRINTABLE (per grading)'!H$16="EXAM", 'PRINTABLE (per grading)'!B$13="Midterm"), IF(ISERROR(SUMIF('Exam (LECTURE ONLY)'!O$20:X$20, "CLO1", 'Exam (LECTURE ONLY)'!O203:X203) / 'Exam (LECTURE ONLY)'!AM$6), "", SUMIF('Exam (LECTURE ONLY)'!O$20:X$20, "CLO1", 'Exam (LECTURE ONLY)'!O203:X203) / 'Exam (LECTURE ONLY)'!AM$6),
IF(AND('PRINTABLE (per grading)'!H$16="EXAM", 'PRINTABLE (per grading)'!B$13="Final"), IF(ISERROR(SUMIF('Exam (LECTURE ONLY)'!Z$20:AI$20, "CLO1", 'Exam (LECTURE ONLY)'!Z203:AI203) / 'Exam (LECTURE ONLY)'!AN$6), "", SUMIF('Exam (LECTURE ONLY)'!Z$20:AI$20, "CLO1", 'Exam (LECTURE ONLY)'!Z203:AI203) / 'Exam (LECTURE ONLY)'!AN$6),
IF(AND('PRINTABLE (per grading)'!H$16="OUTPUT", 'PRINTABLE (per grading)'!B$13="Prelim"), IF(ISERROR(SUMIF(OUTPUT!C$20:M$20, "CLO1", OUTPUT!C203:M203) / OUTPUT!AL$6), "", SUMIF(OUTPUT!C$20:M$20, "CLO1", OUTPUT!C203:M203) / OUTPUT!AL$6),
IF(AND('PRINTABLE (per grading)'!H$16="OUTPUT", 'PRINTABLE (per grading)'!B$13="Midterm"), IF(ISERROR(SUMIF(OUTPUT!O$20:Y$20, "CLO1", OUTPUT!O203:Y203) / OUTPUT!AM$6), "", SUMIF(OUTPUT!O$20:Y$20, "CLO1", OUTPUT!O203:Y203) / OUTPUT!AM$6),
IF(AND('PRINTABLE (per grading)'!H$16="OUTPUT", 'PRINTABLE (per grading)'!B$13="Final"), IF(ISERROR(SUMIF(OUTPUT!AA$20:AI$20, "CLO1", OUTPUT!AA203:AI203) / OUTPUT!AN$6), "", SUMIF(OUTPUT!AA$20:AI$20, "CLO1", OUTPUT!AA203:AI203) / OUTPUT!AN$6),
"")))))),"")</f>
        <v/>
      </c>
      <c r="P201" s="286" t="str">
        <f aca="false">IF(B201&lt;&gt;"",IF(O201="","",IF(O201&lt;0.5,1,IF(AND(O201&gt;=0.5,O201&lt;P$10),2,IF(O201&gt;=P$10,3)))),"")</f>
        <v/>
      </c>
      <c r="Q201" s="287" t="str">
        <f aca="false">IF(B201 &lt;&gt; "",IFERROR(IF(AVERAGE(M201,O201)&gt;=P$10,"Y","N"),""),"")</f>
        <v/>
      </c>
      <c r="R201" s="194" t="str">
        <f aca="false">IF(B201 &lt;&gt; "", IFERROR(IF(C$16 = "PRELIM", SUMIF('Database (LECTURE-RES-PRAC)'!D$14:AG$14, "CLO2", 'Database (LECTURE-RES-PRAC)'!D198:AG198) / 'Grade computation'!F$5, IF(C$16 = "MIDTERM", SUMIF('Database (LECTURE-RES-PRAC)'!AJ$14:BM$14, "CLO2", 'Database (LECTURE-RES-PRAC)'!AJ198:BM198) / 'Grade computation'!G$5, IF(C$16 = "FINAL", SUMIF('Database (LECTURE-RES-PRAC)'!BP$14:CS$14, "CLO2", 'Database (LECTURE-RES-PRAC)'!BP198:CS198) / 'Grade computation'!H$5,""))),""),"")</f>
        <v/>
      </c>
      <c r="S201" s="286" t="str">
        <f aca="false">IF(B201&lt;&gt;"",IF(R201="","",IF(R201&lt;0.5,1,IF(AND(R201&gt;=0.5,R201&lt;P$10),2,IF(R201&gt;=P$10,3)))),"")</f>
        <v/>
      </c>
      <c r="T201" s="194" t="str">
        <f aca="false">IF(B201 &lt;&gt; "",IF(AND('PRINTABLE (per grading)'!H$16="EXAM", 'PRINTABLE (per grading)'!B$13="Prelim"), IF(ISERROR(SUMIF('Exam (LECTURE ONLY)'!D$20:M$20, "CLO2", 'Exam (LECTURE ONLY)'!D203:M203) / 'Exam (LECTURE ONLY)'!AL$7), "", SUMIF('Exam (LECTURE ONLY)'!D$20:M$20, "CLO2", 'Exam (LECTURE ONLY)'!D203:M203) /'Exam (LECTURE ONLY)'!AL$7),
IF(AND('PRINTABLE (per grading)'!H$16="EXAM", 'PRINTABLE (per grading)'!B$13="Midterm"), IF(ISERROR(SUMIF('Exam (LECTURE ONLY)'!O$20:X$20, "CLO2", 'Exam (LECTURE ONLY)'!O203:X203) / 'Exam (LECTURE ONLY)'!AM$7), "", SUMIF('Exam (LECTURE ONLY)'!O$20:X$20, "CLO2", 'Exam (LECTURE ONLY)'!O203:X203) / 'Exam (LECTURE ONLY)'!AM$7),
IF(AND('PRINTABLE (per grading)'!H$16="EXAM", 'PRINTABLE (per grading)'!B$13="Final"), IF(ISERROR(SUMIF('Exam (LECTURE ONLY)'!Z$20:AI$20, "CLO2", 'Exam (LECTURE ONLY)'!Z203:AI203) / 'Exam (LECTURE ONLY)'!AN$7), "", SUMIF('Exam (LECTURE ONLY)'!Z$20:AI$20, "CLO2", 'Exam (LECTURE ONLY)'!Z203:AI203) / 'Exam (LECTURE ONLY)'!AN$7),
IF(AND('PRINTABLE (per grading)'!H$16="OUTPUT", 'PRINTABLE (per grading)'!B$13="Prelim"), IF(ISERROR(SUMIF(OUTPUT!C$20:M$20, "CLO2", OUTPUT!C203:M203) / OUTPUT!AL$7), "", SUMIF(OUTPUT!C$20:M$20, "CLO2", OUTPUT!C203:M203) / OUTPUT!AL$7),
IF(AND('PRINTABLE (per grading)'!H$16="OUTPUT", 'PRINTABLE (per grading)'!B$13="Midterm"), IF(ISERROR(SUMIF(OUTPUT!O$20:Y$20, "CLO2", OUTPUT!O203:Y203) / OUTPUT!AM$7), "", SUMIF(OUTPUT!O$20:Y$20, "CLO2", OUTPUT!O203:Y203) / OUTPUT!AM$7),
IF(AND('PRINTABLE (per grading)'!H$16="OUTPUT", 'PRINTABLE (per grading)'!B$13="Final"), IF(ISERROR(SUMIF(OUTPUT!AA$20:AI$20, "CLO2", OUTPUT!AA203:AI203) / OUTPUT!AN$7), "", SUMIF(OUTPUT!AA$20:AI$20, "CLO2", OUTPUT!AA203:AI203) / OUTPUT!AN$7),
"")))))),"")</f>
        <v/>
      </c>
      <c r="U201" s="286" t="str">
        <f aca="false">IF(B201&lt;&gt;"",IF(T201="","",IF(T201&lt;0.5,1,IF(AND(T201&gt;=0.5,T201&lt;P$10),2,IF(T201&gt;=P$10,3)))),"")</f>
        <v/>
      </c>
      <c r="V201" s="287" t="str">
        <f aca="false">IF(B201 &lt;&gt; "",IFERROR(IF(AVERAGE(R201,T201)&gt;=P$10,"Y","N"),""),"")</f>
        <v/>
      </c>
      <c r="W201" s="194" t="str">
        <f aca="false">IF(B201 &lt;&gt; "", IFERROR(IF(C$16 = "PRELIM", SUMIF('Database (LECTURE-RES-PRAC)'!D$14:AG$14, "CLO3", 'Database (LECTURE-RES-PRAC)'!D198:AG198) / 'Grade computation'!F$6, IF(C$16 = "MIDTERM", SUMIF('Database (LECTURE-RES-PRAC)'!AJ$14:BM$14, "CLO3", 'Database (LECTURE-RES-PRAC)'!AJ198:BM198) / 'Grade computation'!G$6, IF(C$16 = "FINAL", SUMIF('Database (LECTURE-RES-PRAC)'!BP$14:CS$14, "CLO3", 'Database (LECTURE-RES-PRAC)'!BP198:CS198) / 'Grade computation'!H$6,""))),""),"")</f>
        <v/>
      </c>
      <c r="X201" s="286" t="str">
        <f aca="false">IF(B201&lt;&gt;"",IF(W201="","",IF(W201&lt;0.5,1,IF(AND(W201&gt;=0.5,W201&lt;P$10),2,IF(W201&gt;=P$10,3)))),"")</f>
        <v/>
      </c>
      <c r="Y201" s="194" t="str">
        <f aca="false">IF(B201 &lt;&gt; "",IF(AND('PRINTABLE (per grading)'!H$16="EXAM", 'PRINTABLE (per grading)'!B$13="Prelim"), IF(ISERROR(SUMIF('Exam (LECTURE ONLY)'!D$20:M$20, "CLO3", 'Exam (LECTURE ONLY)'!D203:M203) / 'Exam (LECTURE ONLY)'!AL$8), "", SUMIF('Exam (LECTURE ONLY)'!D$20:M$20, "CLO3", 'Exam (LECTURE ONLY)'!D203:M203) /'Exam (LECTURE ONLY)'!AL$8),
IF(AND('PRINTABLE (per grading)'!H$16="EXAM", 'PRINTABLE (per grading)'!B$13="Midterm"), IF(ISERROR(SUMIF('Exam (LECTURE ONLY)'!O$20:X$20, "CLO3", 'Exam (LECTURE ONLY)'!O203:X203) / 'Exam (LECTURE ONLY)'!AM$8), "", SUMIF('Exam (LECTURE ONLY)'!O$20:X$20, "CLO3", 'Exam (LECTURE ONLY)'!O203:X203) / 'Exam (LECTURE ONLY)'!AM$8),
IF(AND('PRINTABLE (per grading)'!H$16="EXAM", 'PRINTABLE (per grading)'!B$13="Final"), IF(ISERROR(SUMIF('Exam (LECTURE ONLY)'!Z$20:AI$20, "CLO3", 'Exam (LECTURE ONLY)'!Z203:AI203) / 'Exam (LECTURE ONLY)'!AN$8), "", SUMIF('Exam (LECTURE ONLY)'!Z$20:AI$20, "CLO3", 'Exam (LECTURE ONLY)'!Z203:AI203) / 'Exam (LECTURE ONLY)'!AN$8),
IF(AND('PRINTABLE (per grading)'!H$16="OUTPUT", 'PRINTABLE (per grading)'!B$13="Prelim"), IF(ISERROR(SUMIF(OUTPUT!C$20:M$20, "CLO3", OUTPUT!C203:M203) / OUTPUT!AL$8), "", SUMIF(OUTPUT!C$20:M$20, "CLO3", OUTPUT!C203:M203) / OUTPUT!AL$8),
IF(AND('PRINTABLE (per grading)'!H$16="OUTPUT", 'PRINTABLE (per grading)'!B$13="Midterm"), IF(ISERROR(SUMIF(OUTPUT!O$20:Y$20, "CLO3", OUTPUT!O203:Y203) / OUTPUT!AM$8), "", SUMIF(OUTPUT!O$20:Y$20, "CLO3", OUTPUT!O203:Y203) / OUTPUT!AM$8),
IF(AND('PRINTABLE (per grading)'!H$16="OUTPUT", 'PRINTABLE (per grading)'!B$13="Final"), IF(ISERROR(SUMIF(OUTPUT!AA$20:AI$20, "CLO3", OUTPUT!AA203:AI203) / OUTPUT!AN$8), "", SUMIF(OUTPUT!AA$20:AI$20, "CLO3", OUTPUT!AA203:AI203) / OUTPUT!AN$8),
"" )))))),"")</f>
        <v/>
      </c>
      <c r="Z201" s="286" t="str">
        <f aca="false">IF(B201&lt;&gt;"",IF(Y201="","",IF(Y201&lt;0.5,1,IF(AND(Y201&gt;=0.5,Y201&lt;P$10),2,IF(Y201&gt;=P$10,3)))),"")</f>
        <v/>
      </c>
      <c r="AA201" s="287" t="str">
        <f aca="false">IF(B201 &lt;&gt; "",IFERROR(IF(AVERAGE(W201,Y201)&gt;=P$10,"Y","N"),""),"")</f>
        <v/>
      </c>
      <c r="AB201" s="194" t="str">
        <f aca="false">IF(B201 &lt;&gt; "", IFERROR(IF(C$16 = "PRELIM", SUMIF('Database (LECTURE-RES-PRAC)'!D$14:AG$14, "CLO4", 'Database (LECTURE-RES-PRAC)'!D198:AG198) / 'Grade computation'!F$7, IF(C$16 = "MIDTERM", SUMIF('Database (LECTURE-RES-PRAC)'!AJ$14:BM$14, "CLO4", 'Database (LECTURE-RES-PRAC)'!AJ198:BM198) / 'Grade computation'!G$7, IF(C$16 = "FINAL", SUMIF('Database (LECTURE-RES-PRAC)'!BP$14:CS$14, "CLO4", 'Database (LECTURE-RES-PRAC)'!BP198:CS198) / 'Grade computation'!H$7,""))),""),"")</f>
        <v/>
      </c>
      <c r="AC201" s="286" t="str">
        <f aca="false">IF(B201&lt;&gt;"",IF(AB201="","",IF(AB201&lt;0.5,1,IF(AND(AB201&gt;=0.5,AB201&lt;P$10),2,IF(AB201&gt;=P$10,3)))),"")</f>
        <v/>
      </c>
      <c r="AD201" s="194" t="str">
        <f aca="false">IF(B201 &lt;&gt; "",IF(AND('PRINTABLE (per grading)'!H$16="EXAM", 'PRINTABLE (per grading)'!B$13="Prelim"), IF(ISERROR(SUMIF('Exam (LECTURE ONLY)'!D$20:M$20, "CLO4", 'Exam (LECTURE ONLY)'!D203:M203) / 'Exam (LECTURE ONLY)'!AL$9), "", SUMIF('Exam (LECTURE ONLY)'!D$20:M$20, "CLO4", 'Exam (LECTURE ONLY)'!D203:M203) /'Exam (LECTURE ONLY)'!AL$9),
IF(AND('PRINTABLE (per grading)'!H$16="EXAM", 'PRINTABLE (per grading)'!B$13="Midterm"), IF(ISERROR(SUMIF('Exam (LECTURE ONLY)'!O$20:X$20, "CLO4", 'Exam (LECTURE ONLY)'!O203:X203) / 'Exam (LECTURE ONLY)'!AM$9), "", SUMIF('Exam (LECTURE ONLY)'!O$20:X$20, "CLO4", 'Exam (LECTURE ONLY)'!O203:X203) / 'Exam (LECTURE ONLY)'!AM$9),
IF(AND('PRINTABLE (per grading)'!H$16="EXAM", 'PRINTABLE (per grading)'!B$13="Final"), IF(ISERROR(SUMIF('Exam (LECTURE ONLY)'!Z$20:AI$20, "CLO4", 'Exam (LECTURE ONLY)'!Z203:AI203) / 'Exam (LECTURE ONLY)'!AN$9), "", SUMIF('Exam (LECTURE ONLY)'!Z$20:AI$20, "CLO4", 'Exam (LECTURE ONLY)'!Z203:AI203) / 'Exam (LECTURE ONLY)'!AN$9),
IF(AND('PRINTABLE (per grading)'!H$16="OUTPUT", 'PRINTABLE (per grading)'!B$13="Prelim"), IF(ISERROR(SUMIF(OUTPUT!C$20:M$20, "CLO4", OUTPUT!C203:M203) / OUTPUT!AL$9), "", SUMIF(OUTPUT!C$20:M$20, "CLO4", OUTPUT!C203:M203) / OUTPUT!AL$9),
IF(AND('PRINTABLE (per grading)'!H$16="OUTPUT", 'PRINTABLE (per grading)'!B$13="Midterm"), IF(ISERROR(SUMIF(OUTPUT!O$20:Y$20, "CLO4", OUTPUT!O203:Y203) / OUTPUT!AM$9), "", SUMIF(OUTPUT!O$20:Y$20, "CLO4", OUTPUT!O203:Y203) / OUTPUT!AM$9),
IF(AND('PRINTABLE (per grading)'!H$16="OUTPUT", 'PRINTABLE (per grading)'!B$13="Final"), IF(ISERROR(SUMIF(OUTPUT!AA$20:AI$20, "CLO4", OUTPUT!AA203:AI203) / OUTPUT!AN$9), "", SUMIF(OUTPUT!AA$20:AI$20, "CLO4", OUTPUT!AA203:AI203) / OUTPUT!AN$9),
"")))))),"")</f>
        <v/>
      </c>
      <c r="AE201" s="286" t="str">
        <f aca="false">IF(B201&lt;&gt;"",IF(AD201="","",IF(AD201&lt;0.5,1,IF(AND(AD201&gt;=0.5,AD201&lt;P$10),2,IF(AD201&gt;=P$10,3)))),"")</f>
        <v/>
      </c>
      <c r="AF201" s="287" t="str">
        <f aca="false">IF(B201 &lt;&gt; "",IFERROR(IF(AVERAGE(AB201,AD201)&gt;=P$10,"Y","N"),""),"")</f>
        <v/>
      </c>
      <c r="AG201" s="194" t="str">
        <f aca="false">IF(B201 &lt;&gt; "", IFERROR(IF(C$16 = "PRELIM", SUMIF('Database (LECTURE-RES-PRAC)'!D$14:AG$14, "CLO5", 'Database (LECTURE-RES-PRAC)'!D198:AG198) / 'Grade computation'!F$8, IF(C$16 = "MIDTERM", SUMIF('Database (LECTURE-RES-PRAC)'!AJ$14:BM$14, "CLO5", 'Database (LECTURE-RES-PRAC)'!AJ198:BM198) / 'Grade computation'!G$8, IF(C$16 = "FINAL", SUMIF('Database (LECTURE-RES-PRAC)'!BP$14:CS$14, "CLO5", 'Database (LECTURE-RES-PRAC)'!BP198:CS198) / 'Grade computation'!H$8,""))),""),"")</f>
        <v/>
      </c>
      <c r="AH201" s="286" t="str">
        <f aca="false">IF(B201&lt;&gt;"",IF(AG201="","",IF(AG201&lt;0.5,1,IF(AND(AG201&gt;=0.5,AG201&lt;P$10),2,IF(AG201&gt;=P$10,3)))),"")</f>
        <v/>
      </c>
      <c r="AI201" s="194" t="str">
        <f aca="false">IF(B201 &lt;&gt; "",IF(AND('PRINTABLE (per grading)'!H$16="EXAM", 'PRINTABLE (per grading)'!B$13="Prelim"), IF(ISERROR(SUMIF('Exam (LECTURE ONLY)'!D$20:M$20, "CLO5", 'Exam (LECTURE ONLY)'!D203:M203) / 'Exam (LECTURE ONLY)'!AL$10), "", SUMIF('Exam (LECTURE ONLY)'!D$20:M$20, "CLO5", 'Exam (LECTURE ONLY)'!D203:M203) /'Exam (LECTURE ONLY)'!AL$10),
IF(AND('PRINTABLE (per grading)'!H$16="EXAM", 'PRINTABLE (per grading)'!B$13="Midterm"), IF(ISERROR(SUMIF('Exam (LECTURE ONLY)'!O$20:X$20, "CLO5", 'Exam (LECTURE ONLY)'!O203:X203) / 'Exam (LECTURE ONLY)'!AM$10), "", SUMIF('Exam (LECTURE ONLY)'!O$20:X$20, "CLO5", 'Exam (LECTURE ONLY)'!O203:X203) / 'Exam (LECTURE ONLY)'!AM$10),
IF(AND('PRINTABLE (per grading)'!H$16="EXAM", 'PRINTABLE (per grading)'!B$13="Final"), IF(ISERROR(SUMIF('Exam (LECTURE ONLY)'!Z$20:AI$20, "CLO5", 'Exam (LECTURE ONLY)'!Z203:AI203) / 'Exam (LECTURE ONLY)'!AN$10), "", SUMIF('Exam (LECTURE ONLY)'!Z$20:AI$20, "CLO5", 'Exam (LECTURE ONLY)'!Z203:AI203) / 'Exam (LECTURE ONLY)'!AN$10),
IF(AND('PRINTABLE (per grading)'!H$16="OUTPUT", 'PRINTABLE (per grading)'!B$13="Prelim"), IF(ISERROR(SUMIF(OUTPUT!C$20:M$20, "CLO5", OUTPUT!C203:M203) / OUTPUT!AL$10), "", SUMIF(OUTPUT!C$20:M$20, "CLO5", OUTPUT!C203:M203) / OUTPUT!AL$10),
IF(AND('PRINTABLE (per grading)'!H$16="OUTPUT", 'PRINTABLE (per grading)'!B$13="Midterm"), IF(ISERROR(SUMIF(OUTPUT!O$20:Y$20, "CLO5", OUTPUT!O203:Y203) / OUTPUT!AM$10), "", SUMIF(OUTPUT!O$20:Y$20, "CLO5", OUTPUT!O203:Y203) / OUTPUT!AM$10),
IF(AND('PRINTABLE (per grading)'!H$16="OUTPUT", 'PRINTABLE (per grading)'!B$13="Final"), IF(ISERROR(SUMIF(OUTPUT!AA$20:AI$20, "CLO5", OUTPUT!AA203:AI203) / OUTPUT!AN$10), "", SUMIF(OUTPUT!AA$20:AI$20, "CLO5", OUTPUT!AA203:AI203) / OUTPUT!AN$10),
"")))))),"")</f>
        <v/>
      </c>
      <c r="AJ201" s="286" t="str">
        <f aca="false">IF(B201&lt;&gt;"",IF(AI201="","",IF(AI201&lt;0.5,1,IF(AND(AI201&gt;=0.5,AI201&lt;P$10),2,IF(AI201&gt;=P$10,3)))),"")</f>
        <v/>
      </c>
      <c r="AK201" s="287" t="str">
        <f aca="false">IF(B201 &lt;&gt; "",IFERROR(IF(AVERAGE(AG201,AI201)&gt;=P$10,"Y","N"),""),"")</f>
        <v/>
      </c>
      <c r="AL201" s="194" t="str">
        <f aca="false">IF(B201 &lt;&gt; "", IFERROR(IF(C$16 = "PRELIM", SUMIF('Database (LECTURE-RES-PRAC)'!D$14:AG$14, "CLO6", 'Database (LECTURE-RES-PRAC)'!D198:AG198) / 'Grade computation'!F$9, IF(C$16 = "MIDTERM", SUMIF('Database (LECTURE-RES-PRAC)'!AJ$14:BM$14, "CLO6", 'Database (LECTURE-RES-PRAC)'!AJ198:BM198) / 'Grade computation'!G$9, IF(C$16 = "FINAL", SUMIF('Database (LECTURE-RES-PRAC)'!BP$14:CS$14, "CLO6", 'Database (LECTURE-RES-PRAC)'!BP198:CS198) / 'Grade computation'!H$9,""))),""),"")</f>
        <v/>
      </c>
      <c r="AM201" s="286" t="str">
        <f aca="false">IF(B201&lt;&gt;"",IF(AL201="","",IF(AL201&lt;0.5,1,IF(AND(AL201&gt;=0.5,AL201&lt;P$10),2,IF(AL201&gt;=P$10,3)))),"")</f>
        <v/>
      </c>
      <c r="AN201" s="194" t="str">
        <f aca="false">IF(B201 &lt;&gt; "",IF(AND('PRINTABLE (per grading)'!H$16="EXAM", 'PRINTABLE (per grading)'!B$13="Prelim"), IF(ISERROR(SUMIF('Exam (LECTURE ONLY)'!D$20:M$20, "CLO6", 'Exam (LECTURE ONLY)'!D203:M203) / 'Exam (LECTURE ONLY)'!AL$11), "", SUMIF('Exam (LECTURE ONLY)'!D$20:M$20, "CLO6", 'Exam (LECTURE ONLY)'!D203:M203) /'Exam (LECTURE ONLY)'!AL$11),
IF(AND('PRINTABLE (per grading)'!H$16="EXAM", 'PRINTABLE (per grading)'!B$13="Midterm"), IF(ISERROR(SUMIF('Exam (LECTURE ONLY)'!O$20:X$20, "CLO6", 'Exam (LECTURE ONLY)'!O203:X203) / 'Exam (LECTURE ONLY)'!AM$11), "", SUMIF('Exam (LECTURE ONLY)'!O$20:X$20, "CLO6", 'Exam (LECTURE ONLY)'!O203:X203) / 'Exam (LECTURE ONLY)'!AM$11),
IF(AND('PRINTABLE (per grading)'!H$16="EXAM", 'PRINTABLE (per grading)'!B$13="Final"), IF(ISERROR(SUMIF('Exam (LECTURE ONLY)'!Z$20:AI$20, "CLO6", 'Exam (LECTURE ONLY)'!Z203:AI203) / 'Exam (LECTURE ONLY)'!AN$11), "", SUMIF('Exam (LECTURE ONLY)'!Z$20:AI$20, "CLO6", 'Exam (LECTURE ONLY)'!Z203:AI203) / 'Exam (LECTURE ONLY)'!AN$11),
IF(AND('PRINTABLE (per grading)'!H$16="OUTPUT", 'PRINTABLE (per grading)'!B$13="Prelim"), IF(ISERROR(SUMIF(OUTPUT!C$20:M$20, "CLO6", OUTPUT!C203:M203) / OUTPUT!AL$11), "", SUMIF(OUTPUT!C$20:M$20, "CLO6", OUTPUT!C203:M203) / OUTPUT!AL$11),
IF(AND('PRINTABLE (per grading)'!H$16="OUTPUT", 'PRINTABLE (per grading)'!B$13="Midterm"), IF(ISERROR(SUMIF(OUTPUT!O$20:Y$20, "CLO6", OUTPUT!O203:Y203) / OUTPUT!AM$11), "", SUMIF(OUTPUT!O$20:Y$20, "CLO6", OUTPUT!O203:Y203) / OUTPUT!AM$11),
IF(AND('PRINTABLE (per grading)'!H$16="OUTPUT", 'PRINTABLE (per grading)'!B$13="Final"), IF(ISERROR(SUMIF(OUTPUT!AA$20:AI$20, "CLO6", OUTPUT!AA203:AI203) / OUTPUT!AN$11), "", SUMIF(OUTPUT!AA$20:AI$20, "CLO6", OUTPUT!AA203:AI203) / OUTPUT!AN$11),
"")))))),"")</f>
        <v/>
      </c>
      <c r="AO201" s="286" t="str">
        <f aca="false">IF(B201&lt;&gt;"",IF(AN201="","",IF(AN201&lt;0.5,1,IF(AND(AN201&gt;=0.5,AN201&lt;P$10),2,IF(AN201&gt;=P$10,3)))),"")</f>
        <v/>
      </c>
      <c r="AP201" s="287" t="str">
        <f aca="false">IF(B201 &lt;&gt; "",IFERROR(IF(AVERAGE(AL201,AN201)&gt;=P$10,"Y","N"),""),"")</f>
        <v/>
      </c>
      <c r="AQ201" s="194" t="str">
        <f aca="false">IF(B201 &lt;&gt; "", IFERROR(IF(C$16 = "PRELIM", SUMIF('Database (LECTURE-RES-PRAC)'!D$14:AG$14, "CLO7", 'Database (LECTURE-RES-PRAC)'!D198:AG198) / 'Grade computation'!F$10, IF(C$16 = "MIDTERM", SUMIF('Database (LECTURE-RES-PRAC)'!AJ$14:BM$14, "CLO7", 'Database (LECTURE-RES-PRAC)'!AJ198:BM198) / 'Grade computation'!G$10, IF(C$16 = "FINAL", SUMIF('Database (LECTURE-RES-PRAC)'!BP$14:CS$14, "CLO7", 'Database (LECTURE-RES-PRAC)'!BP198:CS198) / 'Grade computation'!H$10,""))),""),"")</f>
        <v/>
      </c>
      <c r="AR201" s="286" t="str">
        <f aca="false">IF(B201&lt;&gt;"",IF(AQ201="","",IF(AQ201&lt;0.5,1,IF(AND(AQ201&gt;=0.5,AQ201&lt;P$10),2,IF(AQ201&gt;=P$10,3)))),"")</f>
        <v/>
      </c>
      <c r="AS201" s="194" t="str">
        <f aca="false">IF(B201 &lt;&gt; "",IF(AND('PRINTABLE (per grading)'!H$16="EXAM", 'PRINTABLE (per grading)'!B$13="Prelim"), IF(ISERROR(SUMIF('Exam (LECTURE ONLY)'!D$20:M$20, "CLO7", 'Exam (LECTURE ONLY)'!D203:M203) / 'Exam (LECTURE ONLY)'!AL$12), "", SUMIF('Exam (LECTURE ONLY)'!D$20:M$20, "CLO7", 'Exam (LECTURE ONLY)'!D203:M203) /'Exam (LECTURE ONLY)'!AL$12),
IF(AND('PRINTABLE (per grading)'!H$16="EXAM", 'PRINTABLE (per grading)'!B$13="Midterm"), IF(ISERROR(SUMIF('Exam (LECTURE ONLY)'!O$20:X$20, "CLO7", 'Exam (LECTURE ONLY)'!O203:X203) / 'Exam (LECTURE ONLY)'!AM$12), "", SUMIF('Exam (LECTURE ONLY)'!O$20:X$20, "CLO7", 'Exam (LECTURE ONLY)'!O203:X203) / 'Exam (LECTURE ONLY)'!AM$12),
IF(AND('PRINTABLE (per grading)'!H$16="EXAM", 'PRINTABLE (per grading)'!B$13="Final"), IF(ISERROR(SUMIF('Exam (LECTURE ONLY)'!Z$20:AI$20, "CLO7", 'Exam (LECTURE ONLY)'!Z203:AI203) / 'Exam (LECTURE ONLY)'!AN$12), "", SUMIF('Exam (LECTURE ONLY)'!Z$20:AI$20, "CLO7", 'Exam (LECTURE ONLY)'!Z203:AI203) / 'Exam (LECTURE ONLY)'!AN$12),
IF(AND('PRINTABLE (per grading)'!H$16="OUTPUT", 'PRINTABLE (per grading)'!B$13="Prelim"), IF(ISERROR(SUMIF(OUTPUT!C$20:M$20, "CLO7", OUTPUT!C203:M203) / OUTPUT!AL$12), "", SUMIF(OUTPUT!C$20:M$20, "CLO7", OUTPUT!C203:M203) / OUTPUT!AL$12),
IF(AND('PRINTABLE (per grading)'!H$16="OUTPUT", 'PRINTABLE (per grading)'!B$13="Midterm"), IF(ISERROR(SUMIF(OUTPUT!O$20:Y$20, "CLO7", OUTPUT!O203:Y203) / OUTPUT!AM$12), "", SUMIF(OUTPUT!O$20:Y$20, "CLO7", OUTPUT!O203:Y203) / OUTPUT!AM$12),
IF(AND('PRINTABLE (per grading)'!H$16="OUTPUT", 'PRINTABLE (per grading)'!B$13="Final"), IF(ISERROR(SUMIF(OUTPUT!AA$20:AI$20, "CLO7", OUTPUT!AA203:AI203) / OUTPUT!AN$12), "", SUMIF(OUTPUT!AA$20:AI$20, "CLO7", OUTPUT!AA203:AI203) / OUTPUT!AN$12),
"")))))),"")</f>
        <v/>
      </c>
      <c r="AT201" s="286" t="str">
        <f aca="false">IF(B201&lt;&gt;"",IF(AS201="","",IF(AS201&lt;0.5,1,IF(AND(AS201&gt;=0.5,AS201&lt;P$10),2,IF(AS201&gt;=P$10,3)))),"")</f>
        <v/>
      </c>
      <c r="AU201" s="287" t="str">
        <f aca="false">IF(B201 &lt;&gt; "",IFERROR(IF(AVERAGE(AQ201,AS201)&gt;=P$10,"Y","N"),""),"")</f>
        <v/>
      </c>
      <c r="AV201" s="194" t="str">
        <f aca="false">IF(B201 &lt;&gt; "", IFERROR(IF(C$16 = "PRELIM", SUMIF('Database (LECTURE-RES-PRAC)'!D$14:AG$14, "CLO8", 'Database (LECTURE-RES-PRAC)'!D198:AG198) / 'Grade computation'!F$11, IF(C$16 = "MIDTERM", SUMIF('Database (LECTURE-RES-PRAC)'!AJ$14:BM$14, "CLO8", 'Database (LECTURE-RES-PRAC)'!AJ198:BM198) / 'Grade computation'!G$11, IF(C$16 = "FINAL", SUMIF('Database (LECTURE-RES-PRAC)'!BP$14:CS$14, "CLO8", 'Database (LECTURE-RES-PRAC)'!BP198:CS198) / 'Grade computation'!H$11,""))),""),"")</f>
        <v/>
      </c>
      <c r="AW201" s="286" t="str">
        <f aca="false">IF(B201&lt;&gt;"",IF(AV201="","",IF(AV201&lt;0.5,1,IF(AND(AV201&gt;=0.5,AV201&lt;P$10),2,IF(AV201&gt;=P$10,3)))),"")</f>
        <v/>
      </c>
      <c r="AX201" s="194" t="str">
        <f aca="false">IF(B201 &lt;&gt; "",IF(AND('PRINTABLE (per grading)'!H$16="EXAM", 'PRINTABLE (per grading)'!B$13="Prelim"), IF(ISERROR(SUMIF('Exam (LECTURE ONLY)'!D$20:M$20, "CLO8", 'Exam (LECTURE ONLY)'!D203:M203) / 'Exam (LECTURE ONLY)'!AL$13), "", SUMIF('Exam (LECTURE ONLY)'!D$20:M$20, "CLO8", 'Exam (LECTURE ONLY)'!D203:M203) /'Exam (LECTURE ONLY)'!AL$13),
IF(AND('PRINTABLE (per grading)'!H$16="EXAM", 'PRINTABLE (per grading)'!B$13="Midterm"), IF(ISERROR(SUMIF('Exam (LECTURE ONLY)'!O$20:X$20, "CLO8", 'Exam (LECTURE ONLY)'!O203:X203) / 'Exam (LECTURE ONLY)'!AM$13), "", SUMIF('Exam (LECTURE ONLY)'!O$20:X$20, "CLO8", 'Exam (LECTURE ONLY)'!O203:X203) / 'Exam (LECTURE ONLY)'!AM$13),
IF(AND('PRINTABLE (per grading)'!H$16="EXAM", 'PRINTABLE (per grading)'!B$13="Final"), IF(ISERROR(SUMIF('Exam (LECTURE ONLY)'!Z$20:AI$20, "CLO8", 'Exam (LECTURE ONLY)'!Z203:AI203) / 'Exam (LECTURE ONLY)'!AN$13), "", SUMIF('Exam (LECTURE ONLY)'!Z$20:AI$20, "CLO8", 'Exam (LECTURE ONLY)'!Z203:AI203) / 'Exam (LECTURE ONLY)'!AN$13),
IF(AND('PRINTABLE (per grading)'!H$16="OUTPUT", 'PRINTABLE (per grading)'!B$13="Prelim"), IF(ISERROR(SUMIF(OUTPUT!C$20:M$20, "CLO8", OUTPUT!C203:M203) / OUTPUT!AL$13), "", SUMIF(OUTPUT!C$20:M$20, "CLO8", OUTPUT!C203:M203) / OUTPUT!AL$13),
IF(AND('PRINTABLE (per grading)'!H$16="OUTPUT", 'PRINTABLE (per grading)'!B$13="Midterm"), IF(ISERROR(SUMIF(OUTPUT!O$20:Y$20, "CLO8", OUTPUT!O203:Y203) / OUTPUT!AM$13), "", SUMIF(OUTPUT!O$20:Y$20, "CLO8", OUTPUT!O203:Y203) / OUTPUT!AM$13),
IF(AND('PRINTABLE (per grading)'!H$16="OUTPUT", 'PRINTABLE (per grading)'!B$13="Final"), IF(ISERROR(SUMIF(OUTPUT!AA$20:AI$20, "CLO8", OUTPUT!AA203:AI203) / OUTPUT!AN$13), "", SUMIF(OUTPUT!AA$20:AI$20, "CLO8", OUTPUT!AA203:AI203) / OUTPUT!AN$13),
"")))))),"")</f>
        <v/>
      </c>
      <c r="AY201" s="286" t="str">
        <f aca="false">IF(B201&lt;&gt;"",IF(AX201="","",IF(AX201&lt;0.5,1,IF(AND(AX201&gt;=0.5,AX201&lt;P$10),2,IF(AX201&gt;=P$10,3)))),"")</f>
        <v/>
      </c>
      <c r="AZ201" s="287" t="str">
        <f aca="false">IF(B201 &lt;&gt; "",IFERROR(IF(AVERAGE(AV201,AX201)&gt;=P$10,"Y","N"),""),"")</f>
        <v/>
      </c>
      <c r="BA201" s="194" t="str">
        <f aca="false">IF(B201 &lt;&gt; "", IFERROR(IF(C$16 = "PRELIM", SUMIF('Database (LECTURE-RES-PRAC)'!D$14:AG$14, "CLO9", 'Database (LECTURE-RES-PRAC)'!D198:AG198) / 'Grade computation'!F$12, IF(C$16 = "MIDTERM", SUMIF('Database (LECTURE-RES-PRAC)'!AJ$14:BM$14, "CLO9", 'Database (LECTURE-RES-PRAC)'!AJ198:BM198) / 'Grade computation'!G$12, IF(C$16 = "FINAL", SUMIF('Database (LECTURE-RES-PRAC)'!BP$14:CS$14, "CLO9", 'Database (LECTURE-RES-PRAC)'!BP198:CS198) / 'Grade computation'!H$12,""))),""),"")</f>
        <v/>
      </c>
      <c r="BB201" s="286" t="str">
        <f aca="false">IF(B201&lt;&gt;"",IF(BA201="","",IF(BA201&lt;0.5,1,IF(AND(BA201&gt;=0.5,BA201&lt;P$10),2,IF(BA201&gt;=P$10,3)))),"")</f>
        <v/>
      </c>
      <c r="BC201" s="194" t="str">
        <f aca="false">IF(B201 &lt;&gt; "",IF(AND('PRINTABLE (per grading)'!H$16="EXAM", 'PRINTABLE (per grading)'!B$13="Prelim"), IF(ISERROR(SUMIF('Exam (LECTURE ONLY)'!D$20:M$20, "CLO9", 'Exam (LECTURE ONLY)'!D203:M203) / 'Exam (LECTURE ONLY)'!AL$14), "", SUMIF('Exam (LECTURE ONLY)'!D$20:M$20, "CLO9", 'Exam (LECTURE ONLY)'!D203:M203) /'Exam (LECTURE ONLY)'!AL$14),
IF(AND('PRINTABLE (per grading)'!H$16="EXAM", 'PRINTABLE (per grading)'!B$13="Midterm"), IF(ISERROR(SUMIF('Exam (LECTURE ONLY)'!O$20:X$20, "CLO9", 'Exam (LECTURE ONLY)'!O203:X203) / 'Exam (LECTURE ONLY)'!AM$14), "", SUMIF('Exam (LECTURE ONLY)'!O$20:X$20, "CLO9", 'Exam (LECTURE ONLY)'!O203:X203) / 'Exam (LECTURE ONLY)'!AM$14),
IF(AND('PRINTABLE (per grading)'!H$16="EXAM", 'PRINTABLE (per grading)'!B$13="Final"), IF(ISERROR(SUMIF('Exam (LECTURE ONLY)'!Z$20:AI$20, "CLO9", 'Exam (LECTURE ONLY)'!Z203:AI203) / 'Exam (LECTURE ONLY)'!AN$14), "", SUMIF('Exam (LECTURE ONLY)'!Z$20:AI$20, "CLO9", 'Exam (LECTURE ONLY)'!Z203:AI203) / 'Exam (LECTURE ONLY)'!AN$14),
IF(AND('PRINTABLE (per grading)'!H$16="OUTPUT", 'PRINTABLE (per grading)'!B$13="Prelim"), IF(ISERROR(SUMIF(OUTPUT!C$20:M$20, "CLO9", OUTPUT!C203:M203) / OUTPUT!AL$14), "", SUMIF(OUTPUT!C$20:M$20, "CLO9", OUTPUT!C203:M203) / OUTPUT!AL$14),
IF(AND('PRINTABLE (per grading)'!H$16="OUTPUT", 'PRINTABLE (per grading)'!B$13="Midterm"), IF(ISERROR(SUMIF(OUTPUT!O$20:Y$20, "CLO9", OUTPUT!O203:Y203) / OUTPUT!AM$14), "", SUMIF(OUTPUT!O$20:Y$20, "CLO9", OUTPUT!O203:Y203) / OUTPUT!AM$14),
IF(AND('PRINTABLE (per grading)'!H$16="OUTPUT", 'PRINTABLE (per grading)'!B$13="Final"), IF(ISERROR(SUMIF(OUTPUT!AA$20:AI$20, "CLO9", OUTPUT!AA203:AI203) / OUTPUT!AN$14), "", SUMIF(OUTPUT!AA$20:AI$20, "CLO9", OUTPUT!AA203:AI203) / OUTPUT!AN$14),
"")))))),"")</f>
        <v/>
      </c>
      <c r="BD201" s="286" t="str">
        <f aca="false">IF(B201&lt;&gt;"",IF(BC201="","",IF(BC201&lt;0.5,1,IF(AND(BC201&gt;=0.5,BC201&lt;P$10),2,IF(BC201&gt;=P$10,3)))),"")</f>
        <v/>
      </c>
      <c r="BE201" s="287" t="str">
        <f aca="false">IF(B201 &lt;&gt; "",IFERROR(IF(AVERAGE(BA201,BC201)&gt;=P$10,"Y","N"),""),"")</f>
        <v/>
      </c>
      <c r="BF201" s="194" t="str">
        <f aca="false">IF(B201 &lt;&gt; "", IFERROR(IF(C$16 = "PRELIM", SUMIF('Database (LECTURE-RES-PRAC)'!D$14:AG$14, "CLO10", 'Database (LECTURE-RES-PRAC)'!D198:AG198) / 'Grade computation'!F$13, IF(C$16 = "MIDTERM", SUMIF('Database (LECTURE-RES-PRAC)'!AJ$14:BM$14, "CLO10", 'Database (LECTURE-RES-PRAC)'!AJ198:BM198) / 'Grade computation'!G$13, IF(C$16 = "FINAL", SUMIF('Database (LECTURE-RES-PRAC)'!BP$14:CS$14, "CLO10", 'Database (LECTURE-RES-PRAC)'!BP198:CS198) / 'Grade computation'!H$13,""))),""),"")</f>
        <v/>
      </c>
      <c r="BG201" s="286" t="str">
        <f aca="false">IF(B201&lt;&gt;"",IF(BF201="","",IF(BF201&lt;0.5,1,IF(AND(BF201&gt;=0.5,BF201&lt;P$10),2,IF(BF201&gt;=P$10,3)))),"")</f>
        <v/>
      </c>
      <c r="BH201" s="194" t="str">
        <f aca="false">IF(B201 &lt;&gt; "",IF(AND('PRINTABLE (per grading)'!H$16="EXAM", 'PRINTABLE (per grading)'!B$13="Prelim"), IF(ISERROR(SUMIF('Exam (LECTURE ONLY)'!D$20:M$20, "CLO10", 'Exam (LECTURE ONLY)'!D203:M203) / 'Exam (LECTURE ONLY)'!AL$15), "", SUMIF('Exam (LECTURE ONLY)'!D$20:M$20, "CLO10", 'Exam (LECTURE ONLY)'!D203:M203) /'Exam (LECTURE ONLY)'!AL$15),
IF(AND('PRINTABLE (per grading)'!H$16="EXAM", 'PRINTABLE (per grading)'!B$13="Midterm"), IF(ISERROR(SUMIF('Exam (LECTURE ONLY)'!O$20:X$20, "CLO10", 'Exam (LECTURE ONLY)'!O203:X203) / 'Exam (LECTURE ONLY)'!AM$15), "", SUMIF('Exam (LECTURE ONLY)'!O$20:X$20, "CLO10", 'Exam (LECTURE ONLY)'!O203:X203) / 'Exam (LECTURE ONLY)'!AM$15),
IF(AND('PRINTABLE (per grading)'!H$16="EXAM", 'PRINTABLE (per grading)'!B$13="Final"), IF(ISERROR(SUMIF('Exam (LECTURE ONLY)'!Z$20:AI$20, "CLO10", 'Exam (LECTURE ONLY)'!Z203:AI203) / 'Exam (LECTURE ONLY)'!AN$15), "", SUMIF('Exam (LECTURE ONLY)'!Z$20:AI$20, "CLO10", 'Exam (LECTURE ONLY)'!Z203:AI203) / 'Exam (LECTURE ONLY)'!AN$15),
IF(AND('PRINTABLE (per grading)'!H$16="OUTPUT", 'PRINTABLE (per grading)'!B$13="Prelim"), IF(ISERROR(SUMIF(OUTPUT!C$20:M$20, "CLO10", OUTPUT!C203:M203) / OUTPUT!AL$15), "", SUMIF(OUTPUT!C$20:M$20, "CLO10", OUTPUT!C203:M203) / OUTPUT!AL$15),
IF(AND('PRINTABLE (per grading)'!H$16="OUTPUT", 'PRINTABLE (per grading)'!B$13="Midterm"), IF(ISERROR(SUMIF(OUTPUT!O$20:Y$20, "CLO10", OUTPUT!O203:Y203) / OUTPUT!AM$15), "", SUMIF(OUTPUT!O$20:Y$20, "CLO10", OUTPUT!O203:Y203) / OUTPUT!AM$15),
IF(AND('PRINTABLE (per grading)'!H$16="OUTPUT", 'PRINTABLE (per grading)'!B$13="Final"), IF(ISERROR(SUMIF(OUTPUT!AA$20:AI$20, "CLO10", OUTPUT!AA203:AI203) / OUTPUT!AN$15), "", SUMIF(OUTPUT!AA$20:AI$20, "CLO10", OUTPUT!AA203:AI203) / OUTPUT!AN$15),
"")))))),"")</f>
        <v/>
      </c>
      <c r="BI201" s="286" t="str">
        <f aca="false">IF(B201&lt;&gt;"",IF(BH201="","",IF(BH201&lt;0.5,1,IF(AND(BH201&gt;=0.5,BH201&lt;P$10),2,IF(BH201&gt;=P$10,3)))),"")</f>
        <v/>
      </c>
      <c r="BJ201" s="287" t="str">
        <f aca="false">IF(B201 &lt;&gt; "",IFERROR(IF(AVERAGE(BF201,BH201)&gt;=P$10,"Y","N"),""),"")</f>
        <v/>
      </c>
      <c r="BK201" s="8"/>
    </row>
    <row r="202" customFormat="false" ht="19.5" hidden="false" customHeight="true" outlineLevel="0" collapsed="false">
      <c r="A202" s="228" t="str">
        <f aca="false">IF(ISBLANK('Database (LECTURE-RES-PRAC)'!A199),"",'Database (LECTURE-RES-PRAC)'!A199)</f>
        <v/>
      </c>
      <c r="B202" s="229" t="str">
        <f aca="false">IF(ISBLANK('Database (LECTURE-RES-PRAC)'!B199),"",'Database (LECTURE-RES-PRAC)'!B199)</f>
        <v/>
      </c>
      <c r="C202" s="230" t="str">
        <f aca="false">IF(B202&lt;&gt;"",IF(C$16="PRELIM",'Grade computation'!C202, IF(C$16="MIDTERM",'Grade computation'!K202, IF(C$16="FINAL",'Grade computation'!S202,""))),"")</f>
        <v/>
      </c>
      <c r="D202" s="231" t="str">
        <f aca="false">IF(B202&lt;&gt;"",IFERROR(IF(B$11="80-20", (((C202/C$19)*X$6)+X$7)*D$18, IF(B$11="60-40", (((C202/C$19)*Y$6)+Y$7)*D$18, 0)),0),"")</f>
        <v/>
      </c>
      <c r="E202" s="230" t="str">
        <f aca="false">IF(B202&lt;&gt;"", IF(C$16="PRELIM",'Grade computation'!E202, IF(C$16="MIDTERM",'Grade computation'!M202, IF(C$16="FINAL",'Grade computation'!U202,""))),"")</f>
        <v/>
      </c>
      <c r="F202" s="232" t="str">
        <f aca="false">IF(B202&lt;&gt;"",IFERROR(IF(B$11="80-20", (((E202/E$19)*X$6)+X$7)*F$18, IF(B$11="60-40", (((E202/E$19)*Y$6)+Y$7)*F$18, 0)),0),"")</f>
        <v/>
      </c>
      <c r="G202" s="233" t="str">
        <f aca="false">IF(B202&lt;&gt;"",IFERROR((D202+F202),0),"")</f>
        <v/>
      </c>
      <c r="H202" s="234" t="str">
        <f aca="false">IF(B202&lt;&gt;"",IF(C$16="PRELIM", 'Grade computation'!H202, IF(C$16="MIDTERM", 'Grade computation'!P202, IF(C$16="FINAL",'Grade computation'!X202, ""))),"")</f>
        <v/>
      </c>
      <c r="I202" s="233" t="str">
        <f aca="false">IF(B202&lt;&gt;"",IFERROR(IF(B$11="80-20", (((H202/H$19)*X$6)+X$7)*I$19, IF(B$11="60-40", (((H202/H$19)*Y$6)+Y$7)*I$19, 0)),0),"")</f>
        <v/>
      </c>
      <c r="J202" s="237" t="str">
        <f aca="false">IFERROR((G202+I202),"")</f>
        <v/>
      </c>
      <c r="K202" s="183" t="str">
        <f aca="false">IFERROR(IF(J202="","",IF(J202&gt;=75,"PASSED","FAILED")),"")</f>
        <v/>
      </c>
      <c r="L202" s="183"/>
      <c r="M202" s="194" t="str">
        <f aca="false">IF(B202 &lt;&gt; "", IFERROR(IF(C$16 = "PRELIM", SUMIF('Database (LECTURE-RES-PRAC)'!D$14:AG$14, "CLO1", 'Database (LECTURE-RES-PRAC)'!D199:AG199) / 'Grade computation'!F$4, IF(C$16 = "MIDTERM", SUMIF('Database (LECTURE-RES-PRAC)'!AJ$14:BM$14, "CLO1", 'Database (LECTURE-RES-PRAC)'!AJ199:BM199) / 'Grade computation'!G$4, IF(C$16 = "FINAL", SUMIF('Database (LECTURE-RES-PRAC)'!BP$14:CS$14, "CLO1", 'Database (LECTURE-RES-PRAC)'!BP199:CS199) / 'Grade computation'!H$4,""))),""),"")</f>
        <v/>
      </c>
      <c r="N202" s="286" t="str">
        <f aca="false">IF(B202&lt;&gt;"",IF(M202="","",IF(M202&lt;0.5,1,IF(AND(M202&gt;=0.5,M202&lt;P$10),2,IF(M202&gt;=P$10,3)))),"")</f>
        <v/>
      </c>
      <c r="O202" s="194" t="str">
        <f aca="false">IF(B202 &lt;&gt; "",IF(AND('PRINTABLE (per grading)'!H$16="EXAM", 'PRINTABLE (per grading)'!B$13="Prelim"), IF(ISERROR(SUMIF('Exam (LECTURE ONLY)'!D$20:M$20, "CLO1", 'Exam (LECTURE ONLY)'!D204:M204) / 'Exam (LECTURE ONLY)'!AL$6), "", SUMIF('Exam (LECTURE ONLY)'!D$20:M$20, "CLO1", 'Exam (LECTURE ONLY)'!D204:M204) /'Exam (LECTURE ONLY)'!AL$6),
IF(AND('PRINTABLE (per grading)'!H$16="EXAM", 'PRINTABLE (per grading)'!B$13="Midterm"), IF(ISERROR(SUMIF('Exam (LECTURE ONLY)'!O$20:X$20, "CLO1", 'Exam (LECTURE ONLY)'!O204:X204) / 'Exam (LECTURE ONLY)'!AM$6), "", SUMIF('Exam (LECTURE ONLY)'!O$20:X$20, "CLO1", 'Exam (LECTURE ONLY)'!O204:X204) / 'Exam (LECTURE ONLY)'!AM$6),
IF(AND('PRINTABLE (per grading)'!H$16="EXAM", 'PRINTABLE (per grading)'!B$13="Final"), IF(ISERROR(SUMIF('Exam (LECTURE ONLY)'!Z$20:AI$20, "CLO1", 'Exam (LECTURE ONLY)'!Z204:AI204) / 'Exam (LECTURE ONLY)'!AN$6), "", SUMIF('Exam (LECTURE ONLY)'!Z$20:AI$20, "CLO1", 'Exam (LECTURE ONLY)'!Z204:AI204) / 'Exam (LECTURE ONLY)'!AN$6),
IF(AND('PRINTABLE (per grading)'!H$16="OUTPUT", 'PRINTABLE (per grading)'!B$13="Prelim"), IF(ISERROR(SUMIF(OUTPUT!C$20:M$20, "CLO1", OUTPUT!C204:M204) / OUTPUT!AL$6), "", SUMIF(OUTPUT!C$20:M$20, "CLO1", OUTPUT!C204:M204) / OUTPUT!AL$6),
IF(AND('PRINTABLE (per grading)'!H$16="OUTPUT", 'PRINTABLE (per grading)'!B$13="Midterm"), IF(ISERROR(SUMIF(OUTPUT!O$20:Y$20, "CLO1", OUTPUT!O204:Y204) / OUTPUT!AM$6), "", SUMIF(OUTPUT!O$20:Y$20, "CLO1", OUTPUT!O204:Y204) / OUTPUT!AM$6),
IF(AND('PRINTABLE (per grading)'!H$16="OUTPUT", 'PRINTABLE (per grading)'!B$13="Final"), IF(ISERROR(SUMIF(OUTPUT!AA$20:AI$20, "CLO1", OUTPUT!AA204:AI204) / OUTPUT!AN$6), "", SUMIF(OUTPUT!AA$20:AI$20, "CLO1", OUTPUT!AA204:AI204) / OUTPUT!AN$6),
"")))))),"")</f>
        <v/>
      </c>
      <c r="P202" s="286" t="str">
        <f aca="false">IF(B202&lt;&gt;"",IF(O202="","",IF(O202&lt;0.5,1,IF(AND(O202&gt;=0.5,O202&lt;P$10),2,IF(O202&gt;=P$10,3)))),"")</f>
        <v/>
      </c>
      <c r="Q202" s="287" t="str">
        <f aca="false">IF(B202 &lt;&gt; "",IFERROR(IF(AVERAGE(M202,O202)&gt;=P$10,"Y","N"),""),"")</f>
        <v/>
      </c>
      <c r="R202" s="194" t="str">
        <f aca="false">IF(B202 &lt;&gt; "", IFERROR(IF(C$16 = "PRELIM", SUMIF('Database (LECTURE-RES-PRAC)'!D$14:AG$14, "CLO2", 'Database (LECTURE-RES-PRAC)'!D199:AG199) / 'Grade computation'!F$5, IF(C$16 = "MIDTERM", SUMIF('Database (LECTURE-RES-PRAC)'!AJ$14:BM$14, "CLO2", 'Database (LECTURE-RES-PRAC)'!AJ199:BM199) / 'Grade computation'!G$5, IF(C$16 = "FINAL", SUMIF('Database (LECTURE-RES-PRAC)'!BP$14:CS$14, "CLO2", 'Database (LECTURE-RES-PRAC)'!BP199:CS199) / 'Grade computation'!H$5,""))),""),"")</f>
        <v/>
      </c>
      <c r="S202" s="286" t="str">
        <f aca="false">IF(B202&lt;&gt;"",IF(R202="","",IF(R202&lt;0.5,1,IF(AND(R202&gt;=0.5,R202&lt;P$10),2,IF(R202&gt;=P$10,3)))),"")</f>
        <v/>
      </c>
      <c r="T202" s="194" t="str">
        <f aca="false">IF(B202 &lt;&gt; "",IF(AND('PRINTABLE (per grading)'!H$16="EXAM", 'PRINTABLE (per grading)'!B$13="Prelim"), IF(ISERROR(SUMIF('Exam (LECTURE ONLY)'!D$20:M$20, "CLO2", 'Exam (LECTURE ONLY)'!D204:M204) / 'Exam (LECTURE ONLY)'!AL$7), "", SUMIF('Exam (LECTURE ONLY)'!D$20:M$20, "CLO2", 'Exam (LECTURE ONLY)'!D204:M204) /'Exam (LECTURE ONLY)'!AL$7),
IF(AND('PRINTABLE (per grading)'!H$16="EXAM", 'PRINTABLE (per grading)'!B$13="Midterm"), IF(ISERROR(SUMIF('Exam (LECTURE ONLY)'!O$20:X$20, "CLO2", 'Exam (LECTURE ONLY)'!O204:X204) / 'Exam (LECTURE ONLY)'!AM$7), "", SUMIF('Exam (LECTURE ONLY)'!O$20:X$20, "CLO2", 'Exam (LECTURE ONLY)'!O204:X204) / 'Exam (LECTURE ONLY)'!AM$7),
IF(AND('PRINTABLE (per grading)'!H$16="EXAM", 'PRINTABLE (per grading)'!B$13="Final"), IF(ISERROR(SUMIF('Exam (LECTURE ONLY)'!Z$20:AI$20, "CLO2", 'Exam (LECTURE ONLY)'!Z204:AI204) / 'Exam (LECTURE ONLY)'!AN$7), "", SUMIF('Exam (LECTURE ONLY)'!Z$20:AI$20, "CLO2", 'Exam (LECTURE ONLY)'!Z204:AI204) / 'Exam (LECTURE ONLY)'!AN$7),
IF(AND('PRINTABLE (per grading)'!H$16="OUTPUT", 'PRINTABLE (per grading)'!B$13="Prelim"), IF(ISERROR(SUMIF(OUTPUT!C$20:M$20, "CLO2", OUTPUT!C204:M204) / OUTPUT!AL$7), "", SUMIF(OUTPUT!C$20:M$20, "CLO2", OUTPUT!C204:M204) / OUTPUT!AL$7),
IF(AND('PRINTABLE (per grading)'!H$16="OUTPUT", 'PRINTABLE (per grading)'!B$13="Midterm"), IF(ISERROR(SUMIF(OUTPUT!O$20:Y$20, "CLO2", OUTPUT!O204:Y204) / OUTPUT!AM$7), "", SUMIF(OUTPUT!O$20:Y$20, "CLO2", OUTPUT!O204:Y204) / OUTPUT!AM$7),
IF(AND('PRINTABLE (per grading)'!H$16="OUTPUT", 'PRINTABLE (per grading)'!B$13="Final"), IF(ISERROR(SUMIF(OUTPUT!AA$20:AI$20, "CLO2", OUTPUT!AA204:AI204) / OUTPUT!AN$7), "", SUMIF(OUTPUT!AA$20:AI$20, "CLO2", OUTPUT!AA204:AI204) / OUTPUT!AN$7),
"")))))),"")</f>
        <v/>
      </c>
      <c r="U202" s="286" t="str">
        <f aca="false">IF(B202&lt;&gt;"",IF(T202="","",IF(T202&lt;0.5,1,IF(AND(T202&gt;=0.5,T202&lt;P$10),2,IF(T202&gt;=P$10,3)))),"")</f>
        <v/>
      </c>
      <c r="V202" s="287" t="str">
        <f aca="false">IF(B202 &lt;&gt; "",IFERROR(IF(AVERAGE(R202,T202)&gt;=P$10,"Y","N"),""),"")</f>
        <v/>
      </c>
      <c r="W202" s="194" t="str">
        <f aca="false">IF(B202 &lt;&gt; "", IFERROR(IF(C$16 = "PRELIM", SUMIF('Database (LECTURE-RES-PRAC)'!D$14:AG$14, "CLO3", 'Database (LECTURE-RES-PRAC)'!D199:AG199) / 'Grade computation'!F$6, IF(C$16 = "MIDTERM", SUMIF('Database (LECTURE-RES-PRAC)'!AJ$14:BM$14, "CLO3", 'Database (LECTURE-RES-PRAC)'!AJ199:BM199) / 'Grade computation'!G$6, IF(C$16 = "FINAL", SUMIF('Database (LECTURE-RES-PRAC)'!BP$14:CS$14, "CLO3", 'Database (LECTURE-RES-PRAC)'!BP199:CS199) / 'Grade computation'!H$6,""))),""),"")</f>
        <v/>
      </c>
      <c r="X202" s="286" t="str">
        <f aca="false">IF(B202&lt;&gt;"",IF(W202="","",IF(W202&lt;0.5,1,IF(AND(W202&gt;=0.5,W202&lt;P$10),2,IF(W202&gt;=P$10,3)))),"")</f>
        <v/>
      </c>
      <c r="Y202" s="194" t="str">
        <f aca="false">IF(B202 &lt;&gt; "",IF(AND('PRINTABLE (per grading)'!H$16="EXAM", 'PRINTABLE (per grading)'!B$13="Prelim"), IF(ISERROR(SUMIF('Exam (LECTURE ONLY)'!D$20:M$20, "CLO3", 'Exam (LECTURE ONLY)'!D204:M204) / 'Exam (LECTURE ONLY)'!AL$8), "", SUMIF('Exam (LECTURE ONLY)'!D$20:M$20, "CLO3", 'Exam (LECTURE ONLY)'!D204:M204) /'Exam (LECTURE ONLY)'!AL$8),
IF(AND('PRINTABLE (per grading)'!H$16="EXAM", 'PRINTABLE (per grading)'!B$13="Midterm"), IF(ISERROR(SUMIF('Exam (LECTURE ONLY)'!O$20:X$20, "CLO3", 'Exam (LECTURE ONLY)'!O204:X204) / 'Exam (LECTURE ONLY)'!AM$8), "", SUMIF('Exam (LECTURE ONLY)'!O$20:X$20, "CLO3", 'Exam (LECTURE ONLY)'!O204:X204) / 'Exam (LECTURE ONLY)'!AM$8),
IF(AND('PRINTABLE (per grading)'!H$16="EXAM", 'PRINTABLE (per grading)'!B$13="Final"), IF(ISERROR(SUMIF('Exam (LECTURE ONLY)'!Z$20:AI$20, "CLO3", 'Exam (LECTURE ONLY)'!Z204:AI204) / 'Exam (LECTURE ONLY)'!AN$8), "", SUMIF('Exam (LECTURE ONLY)'!Z$20:AI$20, "CLO3", 'Exam (LECTURE ONLY)'!Z204:AI204) / 'Exam (LECTURE ONLY)'!AN$8),
IF(AND('PRINTABLE (per grading)'!H$16="OUTPUT", 'PRINTABLE (per grading)'!B$13="Prelim"), IF(ISERROR(SUMIF(OUTPUT!C$20:M$20, "CLO3", OUTPUT!C204:M204) / OUTPUT!AL$8), "", SUMIF(OUTPUT!C$20:M$20, "CLO3", OUTPUT!C204:M204) / OUTPUT!AL$8),
IF(AND('PRINTABLE (per grading)'!H$16="OUTPUT", 'PRINTABLE (per grading)'!B$13="Midterm"), IF(ISERROR(SUMIF(OUTPUT!O$20:Y$20, "CLO3", OUTPUT!O204:Y204) / OUTPUT!AM$8), "", SUMIF(OUTPUT!O$20:Y$20, "CLO3", OUTPUT!O204:Y204) / OUTPUT!AM$8),
IF(AND('PRINTABLE (per grading)'!H$16="OUTPUT", 'PRINTABLE (per grading)'!B$13="Final"), IF(ISERROR(SUMIF(OUTPUT!AA$20:AI$20, "CLO3", OUTPUT!AA204:AI204) / OUTPUT!AN$8), "", SUMIF(OUTPUT!AA$20:AI$20, "CLO3", OUTPUT!AA204:AI204) / OUTPUT!AN$8),
"" )))))),"")</f>
        <v/>
      </c>
      <c r="Z202" s="286" t="str">
        <f aca="false">IF(B202&lt;&gt;"",IF(Y202="","",IF(Y202&lt;0.5,1,IF(AND(Y202&gt;=0.5,Y202&lt;P$10),2,IF(Y202&gt;=P$10,3)))),"")</f>
        <v/>
      </c>
      <c r="AA202" s="287" t="str">
        <f aca="false">IF(B202 &lt;&gt; "",IFERROR(IF(AVERAGE(W202,Y202)&gt;=P$10,"Y","N"),""),"")</f>
        <v/>
      </c>
      <c r="AB202" s="194" t="str">
        <f aca="false">IF(B202 &lt;&gt; "", IFERROR(IF(C$16 = "PRELIM", SUMIF('Database (LECTURE-RES-PRAC)'!D$14:AG$14, "CLO4", 'Database (LECTURE-RES-PRAC)'!D199:AG199) / 'Grade computation'!F$7, IF(C$16 = "MIDTERM", SUMIF('Database (LECTURE-RES-PRAC)'!AJ$14:BM$14, "CLO4", 'Database (LECTURE-RES-PRAC)'!AJ199:BM199) / 'Grade computation'!G$7, IF(C$16 = "FINAL", SUMIF('Database (LECTURE-RES-PRAC)'!BP$14:CS$14, "CLO4", 'Database (LECTURE-RES-PRAC)'!BP199:CS199) / 'Grade computation'!H$7,""))),""),"")</f>
        <v/>
      </c>
      <c r="AC202" s="286" t="str">
        <f aca="false">IF(B202&lt;&gt;"",IF(AB202="","",IF(AB202&lt;0.5,1,IF(AND(AB202&gt;=0.5,AB202&lt;P$10),2,IF(AB202&gt;=P$10,3)))),"")</f>
        <v/>
      </c>
      <c r="AD202" s="194" t="str">
        <f aca="false">IF(B202 &lt;&gt; "",IF(AND('PRINTABLE (per grading)'!H$16="EXAM", 'PRINTABLE (per grading)'!B$13="Prelim"), IF(ISERROR(SUMIF('Exam (LECTURE ONLY)'!D$20:M$20, "CLO4", 'Exam (LECTURE ONLY)'!D204:M204) / 'Exam (LECTURE ONLY)'!AL$9), "", SUMIF('Exam (LECTURE ONLY)'!D$20:M$20, "CLO4", 'Exam (LECTURE ONLY)'!D204:M204) /'Exam (LECTURE ONLY)'!AL$9),
IF(AND('PRINTABLE (per grading)'!H$16="EXAM", 'PRINTABLE (per grading)'!B$13="Midterm"), IF(ISERROR(SUMIF('Exam (LECTURE ONLY)'!O$20:X$20, "CLO4", 'Exam (LECTURE ONLY)'!O204:X204) / 'Exam (LECTURE ONLY)'!AM$9), "", SUMIF('Exam (LECTURE ONLY)'!O$20:X$20, "CLO4", 'Exam (LECTURE ONLY)'!O204:X204) / 'Exam (LECTURE ONLY)'!AM$9),
IF(AND('PRINTABLE (per grading)'!H$16="EXAM", 'PRINTABLE (per grading)'!B$13="Final"), IF(ISERROR(SUMIF('Exam (LECTURE ONLY)'!Z$20:AI$20, "CLO4", 'Exam (LECTURE ONLY)'!Z204:AI204) / 'Exam (LECTURE ONLY)'!AN$9), "", SUMIF('Exam (LECTURE ONLY)'!Z$20:AI$20, "CLO4", 'Exam (LECTURE ONLY)'!Z204:AI204) / 'Exam (LECTURE ONLY)'!AN$9),
IF(AND('PRINTABLE (per grading)'!H$16="OUTPUT", 'PRINTABLE (per grading)'!B$13="Prelim"), IF(ISERROR(SUMIF(OUTPUT!C$20:M$20, "CLO4", OUTPUT!C204:M204) / OUTPUT!AL$9), "", SUMIF(OUTPUT!C$20:M$20, "CLO4", OUTPUT!C204:M204) / OUTPUT!AL$9),
IF(AND('PRINTABLE (per grading)'!H$16="OUTPUT", 'PRINTABLE (per grading)'!B$13="Midterm"), IF(ISERROR(SUMIF(OUTPUT!O$20:Y$20, "CLO4", OUTPUT!O204:Y204) / OUTPUT!AM$9), "", SUMIF(OUTPUT!O$20:Y$20, "CLO4", OUTPUT!O204:Y204) / OUTPUT!AM$9),
IF(AND('PRINTABLE (per grading)'!H$16="OUTPUT", 'PRINTABLE (per grading)'!B$13="Final"), IF(ISERROR(SUMIF(OUTPUT!AA$20:AI$20, "CLO4", OUTPUT!AA204:AI204) / OUTPUT!AN$9), "", SUMIF(OUTPUT!AA$20:AI$20, "CLO4", OUTPUT!AA204:AI204) / OUTPUT!AN$9),
"")))))),"")</f>
        <v/>
      </c>
      <c r="AE202" s="286" t="str">
        <f aca="false">IF(B202&lt;&gt;"",IF(AD202="","",IF(AD202&lt;0.5,1,IF(AND(AD202&gt;=0.5,AD202&lt;P$10),2,IF(AD202&gt;=P$10,3)))),"")</f>
        <v/>
      </c>
      <c r="AF202" s="287" t="str">
        <f aca="false">IF(B202 &lt;&gt; "",IFERROR(IF(AVERAGE(AB202,AD202)&gt;=P$10,"Y","N"),""),"")</f>
        <v/>
      </c>
      <c r="AG202" s="194" t="str">
        <f aca="false">IF(B202 &lt;&gt; "", IFERROR(IF(C$16 = "PRELIM", SUMIF('Database (LECTURE-RES-PRAC)'!D$14:AG$14, "CLO5", 'Database (LECTURE-RES-PRAC)'!D199:AG199) / 'Grade computation'!F$8, IF(C$16 = "MIDTERM", SUMIF('Database (LECTURE-RES-PRAC)'!AJ$14:BM$14, "CLO5", 'Database (LECTURE-RES-PRAC)'!AJ199:BM199) / 'Grade computation'!G$8, IF(C$16 = "FINAL", SUMIF('Database (LECTURE-RES-PRAC)'!BP$14:CS$14, "CLO5", 'Database (LECTURE-RES-PRAC)'!BP199:CS199) / 'Grade computation'!H$8,""))),""),"")</f>
        <v/>
      </c>
      <c r="AH202" s="286" t="str">
        <f aca="false">IF(B202&lt;&gt;"",IF(AG202="","",IF(AG202&lt;0.5,1,IF(AND(AG202&gt;=0.5,AG202&lt;P$10),2,IF(AG202&gt;=P$10,3)))),"")</f>
        <v/>
      </c>
      <c r="AI202" s="194" t="str">
        <f aca="false">IF(B202 &lt;&gt; "",IF(AND('PRINTABLE (per grading)'!H$16="EXAM", 'PRINTABLE (per grading)'!B$13="Prelim"), IF(ISERROR(SUMIF('Exam (LECTURE ONLY)'!D$20:M$20, "CLO5", 'Exam (LECTURE ONLY)'!D204:M204) / 'Exam (LECTURE ONLY)'!AL$10), "", SUMIF('Exam (LECTURE ONLY)'!D$20:M$20, "CLO5", 'Exam (LECTURE ONLY)'!D204:M204) /'Exam (LECTURE ONLY)'!AL$10),
IF(AND('PRINTABLE (per grading)'!H$16="EXAM", 'PRINTABLE (per grading)'!B$13="Midterm"), IF(ISERROR(SUMIF('Exam (LECTURE ONLY)'!O$20:X$20, "CLO5", 'Exam (LECTURE ONLY)'!O204:X204) / 'Exam (LECTURE ONLY)'!AM$10), "", SUMIF('Exam (LECTURE ONLY)'!O$20:X$20, "CLO5", 'Exam (LECTURE ONLY)'!O204:X204) / 'Exam (LECTURE ONLY)'!AM$10),
IF(AND('PRINTABLE (per grading)'!H$16="EXAM", 'PRINTABLE (per grading)'!B$13="Final"), IF(ISERROR(SUMIF('Exam (LECTURE ONLY)'!Z$20:AI$20, "CLO5", 'Exam (LECTURE ONLY)'!Z204:AI204) / 'Exam (LECTURE ONLY)'!AN$10), "", SUMIF('Exam (LECTURE ONLY)'!Z$20:AI$20, "CLO5", 'Exam (LECTURE ONLY)'!Z204:AI204) / 'Exam (LECTURE ONLY)'!AN$10),
IF(AND('PRINTABLE (per grading)'!H$16="OUTPUT", 'PRINTABLE (per grading)'!B$13="Prelim"), IF(ISERROR(SUMIF(OUTPUT!C$20:M$20, "CLO5", OUTPUT!C204:M204) / OUTPUT!AL$10), "", SUMIF(OUTPUT!C$20:M$20, "CLO5", OUTPUT!C204:M204) / OUTPUT!AL$10),
IF(AND('PRINTABLE (per grading)'!H$16="OUTPUT", 'PRINTABLE (per grading)'!B$13="Midterm"), IF(ISERROR(SUMIF(OUTPUT!O$20:Y$20, "CLO5", OUTPUT!O204:Y204) / OUTPUT!AM$10), "", SUMIF(OUTPUT!O$20:Y$20, "CLO5", OUTPUT!O204:Y204) / OUTPUT!AM$10),
IF(AND('PRINTABLE (per grading)'!H$16="OUTPUT", 'PRINTABLE (per grading)'!B$13="Final"), IF(ISERROR(SUMIF(OUTPUT!AA$20:AI$20, "CLO5", OUTPUT!AA204:AI204) / OUTPUT!AN$10), "", SUMIF(OUTPUT!AA$20:AI$20, "CLO5", OUTPUT!AA204:AI204) / OUTPUT!AN$10),
"")))))),"")</f>
        <v/>
      </c>
      <c r="AJ202" s="286" t="str">
        <f aca="false">IF(B202&lt;&gt;"",IF(AI202="","",IF(AI202&lt;0.5,1,IF(AND(AI202&gt;=0.5,AI202&lt;P$10),2,IF(AI202&gt;=P$10,3)))),"")</f>
        <v/>
      </c>
      <c r="AK202" s="287" t="str">
        <f aca="false">IF(B202 &lt;&gt; "",IFERROR(IF(AVERAGE(AG202,AI202)&gt;=P$10,"Y","N"),""),"")</f>
        <v/>
      </c>
      <c r="AL202" s="194" t="str">
        <f aca="false">IF(B202 &lt;&gt; "", IFERROR(IF(C$16 = "PRELIM", SUMIF('Database (LECTURE-RES-PRAC)'!D$14:AG$14, "CLO6", 'Database (LECTURE-RES-PRAC)'!D199:AG199) / 'Grade computation'!F$9, IF(C$16 = "MIDTERM", SUMIF('Database (LECTURE-RES-PRAC)'!AJ$14:BM$14, "CLO6", 'Database (LECTURE-RES-PRAC)'!AJ199:BM199) / 'Grade computation'!G$9, IF(C$16 = "FINAL", SUMIF('Database (LECTURE-RES-PRAC)'!BP$14:CS$14, "CLO6", 'Database (LECTURE-RES-PRAC)'!BP199:CS199) / 'Grade computation'!H$9,""))),""),"")</f>
        <v/>
      </c>
      <c r="AM202" s="286" t="str">
        <f aca="false">IF(B202&lt;&gt;"",IF(AL202="","",IF(AL202&lt;0.5,1,IF(AND(AL202&gt;=0.5,AL202&lt;P$10),2,IF(AL202&gt;=P$10,3)))),"")</f>
        <v/>
      </c>
      <c r="AN202" s="194" t="str">
        <f aca="false">IF(B202 &lt;&gt; "",IF(AND('PRINTABLE (per grading)'!H$16="EXAM", 'PRINTABLE (per grading)'!B$13="Prelim"), IF(ISERROR(SUMIF('Exam (LECTURE ONLY)'!D$20:M$20, "CLO6", 'Exam (LECTURE ONLY)'!D204:M204) / 'Exam (LECTURE ONLY)'!AL$11), "", SUMIF('Exam (LECTURE ONLY)'!D$20:M$20, "CLO6", 'Exam (LECTURE ONLY)'!D204:M204) /'Exam (LECTURE ONLY)'!AL$11),
IF(AND('PRINTABLE (per grading)'!H$16="EXAM", 'PRINTABLE (per grading)'!B$13="Midterm"), IF(ISERROR(SUMIF('Exam (LECTURE ONLY)'!O$20:X$20, "CLO6", 'Exam (LECTURE ONLY)'!O204:X204) / 'Exam (LECTURE ONLY)'!AM$11), "", SUMIF('Exam (LECTURE ONLY)'!O$20:X$20, "CLO6", 'Exam (LECTURE ONLY)'!O204:X204) / 'Exam (LECTURE ONLY)'!AM$11),
IF(AND('PRINTABLE (per grading)'!H$16="EXAM", 'PRINTABLE (per grading)'!B$13="Final"), IF(ISERROR(SUMIF('Exam (LECTURE ONLY)'!Z$20:AI$20, "CLO6", 'Exam (LECTURE ONLY)'!Z204:AI204) / 'Exam (LECTURE ONLY)'!AN$11), "", SUMIF('Exam (LECTURE ONLY)'!Z$20:AI$20, "CLO6", 'Exam (LECTURE ONLY)'!Z204:AI204) / 'Exam (LECTURE ONLY)'!AN$11),
IF(AND('PRINTABLE (per grading)'!H$16="OUTPUT", 'PRINTABLE (per grading)'!B$13="Prelim"), IF(ISERROR(SUMIF(OUTPUT!C$20:M$20, "CLO6", OUTPUT!C204:M204) / OUTPUT!AL$11), "", SUMIF(OUTPUT!C$20:M$20, "CLO6", OUTPUT!C204:M204) / OUTPUT!AL$11),
IF(AND('PRINTABLE (per grading)'!H$16="OUTPUT", 'PRINTABLE (per grading)'!B$13="Midterm"), IF(ISERROR(SUMIF(OUTPUT!O$20:Y$20, "CLO6", OUTPUT!O204:Y204) / OUTPUT!AM$11), "", SUMIF(OUTPUT!O$20:Y$20, "CLO6", OUTPUT!O204:Y204) / OUTPUT!AM$11),
IF(AND('PRINTABLE (per grading)'!H$16="OUTPUT", 'PRINTABLE (per grading)'!B$13="Final"), IF(ISERROR(SUMIF(OUTPUT!AA$20:AI$20, "CLO6", OUTPUT!AA204:AI204) / OUTPUT!AN$11), "", SUMIF(OUTPUT!AA$20:AI$20, "CLO6", OUTPUT!AA204:AI204) / OUTPUT!AN$11),
"")))))),"")</f>
        <v/>
      </c>
      <c r="AO202" s="286" t="str">
        <f aca="false">IF(B202&lt;&gt;"",IF(AN202="","",IF(AN202&lt;0.5,1,IF(AND(AN202&gt;=0.5,AN202&lt;P$10),2,IF(AN202&gt;=P$10,3)))),"")</f>
        <v/>
      </c>
      <c r="AP202" s="287" t="str">
        <f aca="false">IF(B202 &lt;&gt; "",IFERROR(IF(AVERAGE(AL202,AN202)&gt;=P$10,"Y","N"),""),"")</f>
        <v/>
      </c>
      <c r="AQ202" s="194" t="str">
        <f aca="false">IF(B202 &lt;&gt; "", IFERROR(IF(C$16 = "PRELIM", SUMIF('Database (LECTURE-RES-PRAC)'!D$14:AG$14, "CLO7", 'Database (LECTURE-RES-PRAC)'!D199:AG199) / 'Grade computation'!F$10, IF(C$16 = "MIDTERM", SUMIF('Database (LECTURE-RES-PRAC)'!AJ$14:BM$14, "CLO7", 'Database (LECTURE-RES-PRAC)'!AJ199:BM199) / 'Grade computation'!G$10, IF(C$16 = "FINAL", SUMIF('Database (LECTURE-RES-PRAC)'!BP$14:CS$14, "CLO7", 'Database (LECTURE-RES-PRAC)'!BP199:CS199) / 'Grade computation'!H$10,""))),""),"")</f>
        <v/>
      </c>
      <c r="AR202" s="286" t="str">
        <f aca="false">IF(B202&lt;&gt;"",IF(AQ202="","",IF(AQ202&lt;0.5,1,IF(AND(AQ202&gt;=0.5,AQ202&lt;P$10),2,IF(AQ202&gt;=P$10,3)))),"")</f>
        <v/>
      </c>
      <c r="AS202" s="194" t="str">
        <f aca="false">IF(B202 &lt;&gt; "",IF(AND('PRINTABLE (per grading)'!H$16="EXAM", 'PRINTABLE (per grading)'!B$13="Prelim"), IF(ISERROR(SUMIF('Exam (LECTURE ONLY)'!D$20:M$20, "CLO7", 'Exam (LECTURE ONLY)'!D204:M204) / 'Exam (LECTURE ONLY)'!AL$12), "", SUMIF('Exam (LECTURE ONLY)'!D$20:M$20, "CLO7", 'Exam (LECTURE ONLY)'!D204:M204) /'Exam (LECTURE ONLY)'!AL$12),
IF(AND('PRINTABLE (per grading)'!H$16="EXAM", 'PRINTABLE (per grading)'!B$13="Midterm"), IF(ISERROR(SUMIF('Exam (LECTURE ONLY)'!O$20:X$20, "CLO7", 'Exam (LECTURE ONLY)'!O204:X204) / 'Exam (LECTURE ONLY)'!AM$12), "", SUMIF('Exam (LECTURE ONLY)'!O$20:X$20, "CLO7", 'Exam (LECTURE ONLY)'!O204:X204) / 'Exam (LECTURE ONLY)'!AM$12),
IF(AND('PRINTABLE (per grading)'!H$16="EXAM", 'PRINTABLE (per grading)'!B$13="Final"), IF(ISERROR(SUMIF('Exam (LECTURE ONLY)'!Z$20:AI$20, "CLO7", 'Exam (LECTURE ONLY)'!Z204:AI204) / 'Exam (LECTURE ONLY)'!AN$12), "", SUMIF('Exam (LECTURE ONLY)'!Z$20:AI$20, "CLO7", 'Exam (LECTURE ONLY)'!Z204:AI204) / 'Exam (LECTURE ONLY)'!AN$12),
IF(AND('PRINTABLE (per grading)'!H$16="OUTPUT", 'PRINTABLE (per grading)'!B$13="Prelim"), IF(ISERROR(SUMIF(OUTPUT!C$20:M$20, "CLO7", OUTPUT!C204:M204) / OUTPUT!AL$12), "", SUMIF(OUTPUT!C$20:M$20, "CLO7", OUTPUT!C204:M204) / OUTPUT!AL$12),
IF(AND('PRINTABLE (per grading)'!H$16="OUTPUT", 'PRINTABLE (per grading)'!B$13="Midterm"), IF(ISERROR(SUMIF(OUTPUT!O$20:Y$20, "CLO7", OUTPUT!O204:Y204) / OUTPUT!AM$12), "", SUMIF(OUTPUT!O$20:Y$20, "CLO7", OUTPUT!O204:Y204) / OUTPUT!AM$12),
IF(AND('PRINTABLE (per grading)'!H$16="OUTPUT", 'PRINTABLE (per grading)'!B$13="Final"), IF(ISERROR(SUMIF(OUTPUT!AA$20:AI$20, "CLO7", OUTPUT!AA204:AI204) / OUTPUT!AN$12), "", SUMIF(OUTPUT!AA$20:AI$20, "CLO7", OUTPUT!AA204:AI204) / OUTPUT!AN$12),
"")))))),"")</f>
        <v/>
      </c>
      <c r="AT202" s="286" t="str">
        <f aca="false">IF(B202&lt;&gt;"",IF(AS202="","",IF(AS202&lt;0.5,1,IF(AND(AS202&gt;=0.5,AS202&lt;P$10),2,IF(AS202&gt;=P$10,3)))),"")</f>
        <v/>
      </c>
      <c r="AU202" s="287" t="str">
        <f aca="false">IF(B202 &lt;&gt; "",IFERROR(IF(AVERAGE(AQ202,AS202)&gt;=P$10,"Y","N"),""),"")</f>
        <v/>
      </c>
      <c r="AV202" s="194" t="str">
        <f aca="false">IF(B202 &lt;&gt; "", IFERROR(IF(C$16 = "PRELIM", SUMIF('Database (LECTURE-RES-PRAC)'!D$14:AG$14, "CLO8", 'Database (LECTURE-RES-PRAC)'!D199:AG199) / 'Grade computation'!F$11, IF(C$16 = "MIDTERM", SUMIF('Database (LECTURE-RES-PRAC)'!AJ$14:BM$14, "CLO8", 'Database (LECTURE-RES-PRAC)'!AJ199:BM199) / 'Grade computation'!G$11, IF(C$16 = "FINAL", SUMIF('Database (LECTURE-RES-PRAC)'!BP$14:CS$14, "CLO8", 'Database (LECTURE-RES-PRAC)'!BP199:CS199) / 'Grade computation'!H$11,""))),""),"")</f>
        <v/>
      </c>
      <c r="AW202" s="286" t="str">
        <f aca="false">IF(B202&lt;&gt;"",IF(AV202="","",IF(AV202&lt;0.5,1,IF(AND(AV202&gt;=0.5,AV202&lt;P$10),2,IF(AV202&gt;=P$10,3)))),"")</f>
        <v/>
      </c>
      <c r="AX202" s="194" t="str">
        <f aca="false">IF(B202 &lt;&gt; "",IF(AND('PRINTABLE (per grading)'!H$16="EXAM", 'PRINTABLE (per grading)'!B$13="Prelim"), IF(ISERROR(SUMIF('Exam (LECTURE ONLY)'!D$20:M$20, "CLO8", 'Exam (LECTURE ONLY)'!D204:M204) / 'Exam (LECTURE ONLY)'!AL$13), "", SUMIF('Exam (LECTURE ONLY)'!D$20:M$20, "CLO8", 'Exam (LECTURE ONLY)'!D204:M204) /'Exam (LECTURE ONLY)'!AL$13),
IF(AND('PRINTABLE (per grading)'!H$16="EXAM", 'PRINTABLE (per grading)'!B$13="Midterm"), IF(ISERROR(SUMIF('Exam (LECTURE ONLY)'!O$20:X$20, "CLO8", 'Exam (LECTURE ONLY)'!O204:X204) / 'Exam (LECTURE ONLY)'!AM$13), "", SUMIF('Exam (LECTURE ONLY)'!O$20:X$20, "CLO8", 'Exam (LECTURE ONLY)'!O204:X204) / 'Exam (LECTURE ONLY)'!AM$13),
IF(AND('PRINTABLE (per grading)'!H$16="EXAM", 'PRINTABLE (per grading)'!B$13="Final"), IF(ISERROR(SUMIF('Exam (LECTURE ONLY)'!Z$20:AI$20, "CLO8", 'Exam (LECTURE ONLY)'!Z204:AI204) / 'Exam (LECTURE ONLY)'!AN$13), "", SUMIF('Exam (LECTURE ONLY)'!Z$20:AI$20, "CLO8", 'Exam (LECTURE ONLY)'!Z204:AI204) / 'Exam (LECTURE ONLY)'!AN$13),
IF(AND('PRINTABLE (per grading)'!H$16="OUTPUT", 'PRINTABLE (per grading)'!B$13="Prelim"), IF(ISERROR(SUMIF(OUTPUT!C$20:M$20, "CLO8", OUTPUT!C204:M204) / OUTPUT!AL$13), "", SUMIF(OUTPUT!C$20:M$20, "CLO8", OUTPUT!C204:M204) / OUTPUT!AL$13),
IF(AND('PRINTABLE (per grading)'!H$16="OUTPUT", 'PRINTABLE (per grading)'!B$13="Midterm"), IF(ISERROR(SUMIF(OUTPUT!O$20:Y$20, "CLO8", OUTPUT!O204:Y204) / OUTPUT!AM$13), "", SUMIF(OUTPUT!O$20:Y$20, "CLO8", OUTPUT!O204:Y204) / OUTPUT!AM$13),
IF(AND('PRINTABLE (per grading)'!H$16="OUTPUT", 'PRINTABLE (per grading)'!B$13="Final"), IF(ISERROR(SUMIF(OUTPUT!AA$20:AI$20, "CLO8", OUTPUT!AA204:AI204) / OUTPUT!AN$13), "", SUMIF(OUTPUT!AA$20:AI$20, "CLO8", OUTPUT!AA204:AI204) / OUTPUT!AN$13),
"")))))),"")</f>
        <v/>
      </c>
      <c r="AY202" s="286" t="str">
        <f aca="false">IF(B202&lt;&gt;"",IF(AX202="","",IF(AX202&lt;0.5,1,IF(AND(AX202&gt;=0.5,AX202&lt;P$10),2,IF(AX202&gt;=P$10,3)))),"")</f>
        <v/>
      </c>
      <c r="AZ202" s="287" t="str">
        <f aca="false">IF(B202 &lt;&gt; "",IFERROR(IF(AVERAGE(AV202,AX202)&gt;=P$10,"Y","N"),""),"")</f>
        <v/>
      </c>
      <c r="BA202" s="194" t="str">
        <f aca="false">IF(B202 &lt;&gt; "", IFERROR(IF(C$16 = "PRELIM", SUMIF('Database (LECTURE-RES-PRAC)'!D$14:AG$14, "CLO9", 'Database (LECTURE-RES-PRAC)'!D199:AG199) / 'Grade computation'!F$12, IF(C$16 = "MIDTERM", SUMIF('Database (LECTURE-RES-PRAC)'!AJ$14:BM$14, "CLO9", 'Database (LECTURE-RES-PRAC)'!AJ199:BM199) / 'Grade computation'!G$12, IF(C$16 = "FINAL", SUMIF('Database (LECTURE-RES-PRAC)'!BP$14:CS$14, "CLO9", 'Database (LECTURE-RES-PRAC)'!BP199:CS199) / 'Grade computation'!H$12,""))),""),"")</f>
        <v/>
      </c>
      <c r="BB202" s="286" t="str">
        <f aca="false">IF(B202&lt;&gt;"",IF(BA202="","",IF(BA202&lt;0.5,1,IF(AND(BA202&gt;=0.5,BA202&lt;P$10),2,IF(BA202&gt;=P$10,3)))),"")</f>
        <v/>
      </c>
      <c r="BC202" s="194" t="str">
        <f aca="false">IF(B202 &lt;&gt; "",IF(AND('PRINTABLE (per grading)'!H$16="EXAM", 'PRINTABLE (per grading)'!B$13="Prelim"), IF(ISERROR(SUMIF('Exam (LECTURE ONLY)'!D$20:M$20, "CLO9", 'Exam (LECTURE ONLY)'!D204:M204) / 'Exam (LECTURE ONLY)'!AL$14), "", SUMIF('Exam (LECTURE ONLY)'!D$20:M$20, "CLO9", 'Exam (LECTURE ONLY)'!D204:M204) /'Exam (LECTURE ONLY)'!AL$14),
IF(AND('PRINTABLE (per grading)'!H$16="EXAM", 'PRINTABLE (per grading)'!B$13="Midterm"), IF(ISERROR(SUMIF('Exam (LECTURE ONLY)'!O$20:X$20, "CLO9", 'Exam (LECTURE ONLY)'!O204:X204) / 'Exam (LECTURE ONLY)'!AM$14), "", SUMIF('Exam (LECTURE ONLY)'!O$20:X$20, "CLO9", 'Exam (LECTURE ONLY)'!O204:X204) / 'Exam (LECTURE ONLY)'!AM$14),
IF(AND('PRINTABLE (per grading)'!H$16="EXAM", 'PRINTABLE (per grading)'!B$13="Final"), IF(ISERROR(SUMIF('Exam (LECTURE ONLY)'!Z$20:AI$20, "CLO9", 'Exam (LECTURE ONLY)'!Z204:AI204) / 'Exam (LECTURE ONLY)'!AN$14), "", SUMIF('Exam (LECTURE ONLY)'!Z$20:AI$20, "CLO9", 'Exam (LECTURE ONLY)'!Z204:AI204) / 'Exam (LECTURE ONLY)'!AN$14),
IF(AND('PRINTABLE (per grading)'!H$16="OUTPUT", 'PRINTABLE (per grading)'!B$13="Prelim"), IF(ISERROR(SUMIF(OUTPUT!C$20:M$20, "CLO9", OUTPUT!C204:M204) / OUTPUT!AL$14), "", SUMIF(OUTPUT!C$20:M$20, "CLO9", OUTPUT!C204:M204) / OUTPUT!AL$14),
IF(AND('PRINTABLE (per grading)'!H$16="OUTPUT", 'PRINTABLE (per grading)'!B$13="Midterm"), IF(ISERROR(SUMIF(OUTPUT!O$20:Y$20, "CLO9", OUTPUT!O204:Y204) / OUTPUT!AM$14), "", SUMIF(OUTPUT!O$20:Y$20, "CLO9", OUTPUT!O204:Y204) / OUTPUT!AM$14),
IF(AND('PRINTABLE (per grading)'!H$16="OUTPUT", 'PRINTABLE (per grading)'!B$13="Final"), IF(ISERROR(SUMIF(OUTPUT!AA$20:AI$20, "CLO9", OUTPUT!AA204:AI204) / OUTPUT!AN$14), "", SUMIF(OUTPUT!AA$20:AI$20, "CLO9", OUTPUT!AA204:AI204) / OUTPUT!AN$14),
"")))))),"")</f>
        <v/>
      </c>
      <c r="BD202" s="286" t="str">
        <f aca="false">IF(B202&lt;&gt;"",IF(BC202="","",IF(BC202&lt;0.5,1,IF(AND(BC202&gt;=0.5,BC202&lt;P$10),2,IF(BC202&gt;=P$10,3)))),"")</f>
        <v/>
      </c>
      <c r="BE202" s="287" t="str">
        <f aca="false">IF(B202 &lt;&gt; "",IFERROR(IF(AVERAGE(BA202,BC202)&gt;=P$10,"Y","N"),""),"")</f>
        <v/>
      </c>
      <c r="BF202" s="194" t="str">
        <f aca="false">IF(B202 &lt;&gt; "", IFERROR(IF(C$16 = "PRELIM", SUMIF('Database (LECTURE-RES-PRAC)'!D$14:AG$14, "CLO10", 'Database (LECTURE-RES-PRAC)'!D199:AG199) / 'Grade computation'!F$13, IF(C$16 = "MIDTERM", SUMIF('Database (LECTURE-RES-PRAC)'!AJ$14:BM$14, "CLO10", 'Database (LECTURE-RES-PRAC)'!AJ199:BM199) / 'Grade computation'!G$13, IF(C$16 = "FINAL", SUMIF('Database (LECTURE-RES-PRAC)'!BP$14:CS$14, "CLO10", 'Database (LECTURE-RES-PRAC)'!BP199:CS199) / 'Grade computation'!H$13,""))),""),"")</f>
        <v/>
      </c>
      <c r="BG202" s="286" t="str">
        <f aca="false">IF(B202&lt;&gt;"",IF(BF202="","",IF(BF202&lt;0.5,1,IF(AND(BF202&gt;=0.5,BF202&lt;P$10),2,IF(BF202&gt;=P$10,3)))),"")</f>
        <v/>
      </c>
      <c r="BH202" s="194" t="str">
        <f aca="false">IF(B202 &lt;&gt; "",IF(AND('PRINTABLE (per grading)'!H$16="EXAM", 'PRINTABLE (per grading)'!B$13="Prelim"), IF(ISERROR(SUMIF('Exam (LECTURE ONLY)'!D$20:M$20, "CLO10", 'Exam (LECTURE ONLY)'!D204:M204) / 'Exam (LECTURE ONLY)'!AL$15), "", SUMIF('Exam (LECTURE ONLY)'!D$20:M$20, "CLO10", 'Exam (LECTURE ONLY)'!D204:M204) /'Exam (LECTURE ONLY)'!AL$15),
IF(AND('PRINTABLE (per grading)'!H$16="EXAM", 'PRINTABLE (per grading)'!B$13="Midterm"), IF(ISERROR(SUMIF('Exam (LECTURE ONLY)'!O$20:X$20, "CLO10", 'Exam (LECTURE ONLY)'!O204:X204) / 'Exam (LECTURE ONLY)'!AM$15), "", SUMIF('Exam (LECTURE ONLY)'!O$20:X$20, "CLO10", 'Exam (LECTURE ONLY)'!O204:X204) / 'Exam (LECTURE ONLY)'!AM$15),
IF(AND('PRINTABLE (per grading)'!H$16="EXAM", 'PRINTABLE (per grading)'!B$13="Final"), IF(ISERROR(SUMIF('Exam (LECTURE ONLY)'!Z$20:AI$20, "CLO10", 'Exam (LECTURE ONLY)'!Z204:AI204) / 'Exam (LECTURE ONLY)'!AN$15), "", SUMIF('Exam (LECTURE ONLY)'!Z$20:AI$20, "CLO10", 'Exam (LECTURE ONLY)'!Z204:AI204) / 'Exam (LECTURE ONLY)'!AN$15),
IF(AND('PRINTABLE (per grading)'!H$16="OUTPUT", 'PRINTABLE (per grading)'!B$13="Prelim"), IF(ISERROR(SUMIF(OUTPUT!C$20:M$20, "CLO10", OUTPUT!C204:M204) / OUTPUT!AL$15), "", SUMIF(OUTPUT!C$20:M$20, "CLO10", OUTPUT!C204:M204) / OUTPUT!AL$15),
IF(AND('PRINTABLE (per grading)'!H$16="OUTPUT", 'PRINTABLE (per grading)'!B$13="Midterm"), IF(ISERROR(SUMIF(OUTPUT!O$20:Y$20, "CLO10", OUTPUT!O204:Y204) / OUTPUT!AM$15), "", SUMIF(OUTPUT!O$20:Y$20, "CLO10", OUTPUT!O204:Y204) / OUTPUT!AM$15),
IF(AND('PRINTABLE (per grading)'!H$16="OUTPUT", 'PRINTABLE (per grading)'!B$13="Final"), IF(ISERROR(SUMIF(OUTPUT!AA$20:AI$20, "CLO10", OUTPUT!AA204:AI204) / OUTPUT!AN$15), "", SUMIF(OUTPUT!AA$20:AI$20, "CLO10", OUTPUT!AA204:AI204) / OUTPUT!AN$15),
"")))))),"")</f>
        <v/>
      </c>
      <c r="BI202" s="286" t="str">
        <f aca="false">IF(B202&lt;&gt;"",IF(BH202="","",IF(BH202&lt;0.5,1,IF(AND(BH202&gt;=0.5,BH202&lt;P$10),2,IF(BH202&gt;=P$10,3)))),"")</f>
        <v/>
      </c>
      <c r="BJ202" s="287" t="str">
        <f aca="false">IF(B202 &lt;&gt; "",IFERROR(IF(AVERAGE(BF202,BH202)&gt;=P$10,"Y","N"),""),"")</f>
        <v/>
      </c>
      <c r="BK202" s="8"/>
    </row>
    <row r="203" customFormat="false" ht="19.5" hidden="false" customHeight="true" outlineLevel="0" collapsed="false">
      <c r="A203" s="183" t="str">
        <f aca="false">IF(ISBLANK('Database (LECTURE-RES-PRAC)'!A200),"",'Database (LECTURE-RES-PRAC)'!A200)</f>
        <v/>
      </c>
      <c r="B203" s="184" t="str">
        <f aca="false">IF(ISBLANK('Database (LECTURE-RES-PRAC)'!B200),"",'Database (LECTURE-RES-PRAC)'!B200)</f>
        <v/>
      </c>
      <c r="C203" s="230" t="str">
        <f aca="false">IF(B203&lt;&gt;"",IF(C$16="PRELIM",'Grade computation'!C203, IF(C$16="MIDTERM",'Grade computation'!K203, IF(C$16="FINAL",'Grade computation'!S203,""))),"")</f>
        <v/>
      </c>
      <c r="D203" s="231" t="str">
        <f aca="false">IF(B203&lt;&gt;"",IFERROR(IF(B$11="80-20", (((C203/C$19)*X$6)+X$7)*D$18, IF(B$11="60-40", (((C203/C$19)*Y$6)+Y$7)*D$18, 0)),0),"")</f>
        <v/>
      </c>
      <c r="E203" s="230" t="str">
        <f aca="false">IF(B203&lt;&gt;"", IF(C$16="PRELIM",'Grade computation'!E203, IF(C$16="MIDTERM",'Grade computation'!M203, IF(C$16="FINAL",'Grade computation'!U203,""))),"")</f>
        <v/>
      </c>
      <c r="F203" s="232" t="str">
        <f aca="false">IF(B203&lt;&gt;"",IFERROR(IF(B$11="80-20", (((E203/E$19)*X$6)+X$7)*F$18, IF(B$11="60-40", (((E203/E$19)*Y$6)+Y$7)*F$18, 0)),0),"")</f>
        <v/>
      </c>
      <c r="G203" s="233" t="str">
        <f aca="false">IF(B203&lt;&gt;"",IFERROR((D203+F203),0),"")</f>
        <v/>
      </c>
      <c r="H203" s="234" t="str">
        <f aca="false">IF(B203&lt;&gt;"",IF(C$16="PRELIM", 'Grade computation'!H203, IF(C$16="MIDTERM", 'Grade computation'!P203, IF(C$16="FINAL",'Grade computation'!X203, ""))),"")</f>
        <v/>
      </c>
      <c r="I203" s="233" t="str">
        <f aca="false">IF(B203&lt;&gt;"",IFERROR(IF(B$11="80-20", (((H203/H$19)*X$6)+X$7)*I$19, IF(B$11="60-40", (((H203/H$19)*Y$6)+Y$7)*I$19, 0)),0),"")</f>
        <v/>
      </c>
      <c r="J203" s="237" t="str">
        <f aca="false">IFERROR((G203+I203),"")</f>
        <v/>
      </c>
      <c r="K203" s="183" t="str">
        <f aca="false">IFERROR(IF(J203="","",IF(J203&gt;=75,"PASSED","FAILED")),"")</f>
        <v/>
      </c>
      <c r="L203" s="183"/>
      <c r="M203" s="194" t="str">
        <f aca="false">IF(B203 &lt;&gt; "", IFERROR(IF(C$16 = "PRELIM", SUMIF('Database (LECTURE-RES-PRAC)'!D$14:AG$14, "CLO1", 'Database (LECTURE-RES-PRAC)'!D200:AG200) / 'Grade computation'!F$4, IF(C$16 = "MIDTERM", SUMIF('Database (LECTURE-RES-PRAC)'!AJ$14:BM$14, "CLO1", 'Database (LECTURE-RES-PRAC)'!AJ200:BM200) / 'Grade computation'!G$4, IF(C$16 = "FINAL", SUMIF('Database (LECTURE-RES-PRAC)'!BP$14:CS$14, "CLO1", 'Database (LECTURE-RES-PRAC)'!BP200:CS200) / 'Grade computation'!H$4,""))),""),"")</f>
        <v/>
      </c>
      <c r="N203" s="286" t="str">
        <f aca="false">IF(B203&lt;&gt;"",IF(M203="","",IF(M203&lt;0.5,1,IF(AND(M203&gt;=0.5,M203&lt;P$10),2,IF(M203&gt;=P$10,3)))),"")</f>
        <v/>
      </c>
      <c r="O203" s="194" t="str">
        <f aca="false">IF(B203 &lt;&gt; "",IF(AND('PRINTABLE (per grading)'!H$16="EXAM", 'PRINTABLE (per grading)'!B$13="Prelim"), IF(ISERROR(SUMIF('Exam (LECTURE ONLY)'!D$20:M$20, "CLO1", 'Exam (LECTURE ONLY)'!D205:M205) / 'Exam (LECTURE ONLY)'!AL$6), "", SUMIF('Exam (LECTURE ONLY)'!D$20:M$20, "CLO1", 'Exam (LECTURE ONLY)'!D205:M205) /'Exam (LECTURE ONLY)'!AL$6),
IF(AND('PRINTABLE (per grading)'!H$16="EXAM", 'PRINTABLE (per grading)'!B$13="Midterm"), IF(ISERROR(SUMIF('Exam (LECTURE ONLY)'!O$20:X$20, "CLO1", 'Exam (LECTURE ONLY)'!O205:X205) / 'Exam (LECTURE ONLY)'!AM$6), "", SUMIF('Exam (LECTURE ONLY)'!O$20:X$20, "CLO1", 'Exam (LECTURE ONLY)'!O205:X205) / 'Exam (LECTURE ONLY)'!AM$6),
IF(AND('PRINTABLE (per grading)'!H$16="EXAM", 'PRINTABLE (per grading)'!B$13="Final"), IF(ISERROR(SUMIF('Exam (LECTURE ONLY)'!Z$20:AI$20, "CLO1", 'Exam (LECTURE ONLY)'!Z205:AI205) / 'Exam (LECTURE ONLY)'!AN$6), "", SUMIF('Exam (LECTURE ONLY)'!Z$20:AI$20, "CLO1", 'Exam (LECTURE ONLY)'!Z205:AI205) / 'Exam (LECTURE ONLY)'!AN$6),
IF(AND('PRINTABLE (per grading)'!H$16="OUTPUT", 'PRINTABLE (per grading)'!B$13="Prelim"), IF(ISERROR(SUMIF(OUTPUT!C$20:M$20, "CLO1", OUTPUT!C205:M205) / OUTPUT!AL$6), "", SUMIF(OUTPUT!C$20:M$20, "CLO1", OUTPUT!C205:M205) / OUTPUT!AL$6),
IF(AND('PRINTABLE (per grading)'!H$16="OUTPUT", 'PRINTABLE (per grading)'!B$13="Midterm"), IF(ISERROR(SUMIF(OUTPUT!O$20:Y$20, "CLO1", OUTPUT!O205:Y205) / OUTPUT!AM$6), "", SUMIF(OUTPUT!O$20:Y$20, "CLO1", OUTPUT!O205:Y205) / OUTPUT!AM$6),
IF(AND('PRINTABLE (per grading)'!H$16="OUTPUT", 'PRINTABLE (per grading)'!B$13="Final"), IF(ISERROR(SUMIF(OUTPUT!AA$20:AI$20, "CLO1", OUTPUT!AA205:AI205) / OUTPUT!AN$6), "", SUMIF(OUTPUT!AA$20:AI$20, "CLO1", OUTPUT!AA205:AI205) / OUTPUT!AN$6),
"")))))),"")</f>
        <v/>
      </c>
      <c r="P203" s="286" t="str">
        <f aca="false">IF(B203&lt;&gt;"",IF(O203="","",IF(O203&lt;0.5,1,IF(AND(O203&gt;=0.5,O203&lt;P$10),2,IF(O203&gt;=P$10,3)))),"")</f>
        <v/>
      </c>
      <c r="Q203" s="287" t="str">
        <f aca="false">IF(B203 &lt;&gt; "",IFERROR(IF(AVERAGE(M203,O203)&gt;=P$10,"Y","N"),""),"")</f>
        <v/>
      </c>
      <c r="R203" s="194" t="str">
        <f aca="false">IF(B203 &lt;&gt; "", IFERROR(IF(C$16 = "PRELIM", SUMIF('Database (LECTURE-RES-PRAC)'!D$14:AG$14, "CLO2", 'Database (LECTURE-RES-PRAC)'!D200:AG200) / 'Grade computation'!F$5, IF(C$16 = "MIDTERM", SUMIF('Database (LECTURE-RES-PRAC)'!AJ$14:BM$14, "CLO2", 'Database (LECTURE-RES-PRAC)'!AJ200:BM200) / 'Grade computation'!G$5, IF(C$16 = "FINAL", SUMIF('Database (LECTURE-RES-PRAC)'!BP$14:CS$14, "CLO2", 'Database (LECTURE-RES-PRAC)'!BP200:CS200) / 'Grade computation'!H$5,""))),""),"")</f>
        <v/>
      </c>
      <c r="S203" s="286" t="str">
        <f aca="false">IF(B203&lt;&gt;"",IF(R203="","",IF(R203&lt;0.5,1,IF(AND(R203&gt;=0.5,R203&lt;P$10),2,IF(R203&gt;=P$10,3)))),"")</f>
        <v/>
      </c>
      <c r="T203" s="194" t="str">
        <f aca="false">IF(B203 &lt;&gt; "",IF(AND('PRINTABLE (per grading)'!H$16="EXAM", 'PRINTABLE (per grading)'!B$13="Prelim"), IF(ISERROR(SUMIF('Exam (LECTURE ONLY)'!D$20:M$20, "CLO2", 'Exam (LECTURE ONLY)'!D205:M205) / 'Exam (LECTURE ONLY)'!AL$7), "", SUMIF('Exam (LECTURE ONLY)'!D$20:M$20, "CLO2", 'Exam (LECTURE ONLY)'!D205:M205) /'Exam (LECTURE ONLY)'!AL$7),
IF(AND('PRINTABLE (per grading)'!H$16="EXAM", 'PRINTABLE (per grading)'!B$13="Midterm"), IF(ISERROR(SUMIF('Exam (LECTURE ONLY)'!O$20:X$20, "CLO2", 'Exam (LECTURE ONLY)'!O205:X205) / 'Exam (LECTURE ONLY)'!AM$7), "", SUMIF('Exam (LECTURE ONLY)'!O$20:X$20, "CLO2", 'Exam (LECTURE ONLY)'!O205:X205) / 'Exam (LECTURE ONLY)'!AM$7),
IF(AND('PRINTABLE (per grading)'!H$16="EXAM", 'PRINTABLE (per grading)'!B$13="Final"), IF(ISERROR(SUMIF('Exam (LECTURE ONLY)'!Z$20:AI$20, "CLO2", 'Exam (LECTURE ONLY)'!Z205:AI205) / 'Exam (LECTURE ONLY)'!AN$7), "", SUMIF('Exam (LECTURE ONLY)'!Z$20:AI$20, "CLO2", 'Exam (LECTURE ONLY)'!Z205:AI205) / 'Exam (LECTURE ONLY)'!AN$7),
IF(AND('PRINTABLE (per grading)'!H$16="OUTPUT", 'PRINTABLE (per grading)'!B$13="Prelim"), IF(ISERROR(SUMIF(OUTPUT!C$20:M$20, "CLO2", OUTPUT!C205:M205) / OUTPUT!AL$7), "", SUMIF(OUTPUT!C$20:M$20, "CLO2", OUTPUT!C205:M205) / OUTPUT!AL$7),
IF(AND('PRINTABLE (per grading)'!H$16="OUTPUT", 'PRINTABLE (per grading)'!B$13="Midterm"), IF(ISERROR(SUMIF(OUTPUT!O$20:Y$20, "CLO2", OUTPUT!O205:Y205) / OUTPUT!AM$7), "", SUMIF(OUTPUT!O$20:Y$20, "CLO2", OUTPUT!O205:Y205) / OUTPUT!AM$7),
IF(AND('PRINTABLE (per grading)'!H$16="OUTPUT", 'PRINTABLE (per grading)'!B$13="Final"), IF(ISERROR(SUMIF(OUTPUT!AA$20:AI$20, "CLO2", OUTPUT!AA205:AI205) / OUTPUT!AN$7), "", SUMIF(OUTPUT!AA$20:AI$20, "CLO2", OUTPUT!AA205:AI205) / OUTPUT!AN$7),
"")))))),"")</f>
        <v/>
      </c>
      <c r="U203" s="286" t="str">
        <f aca="false">IF(B203&lt;&gt;"",IF(T203="","",IF(T203&lt;0.5,1,IF(AND(T203&gt;=0.5,T203&lt;P$10),2,IF(T203&gt;=P$10,3)))),"")</f>
        <v/>
      </c>
      <c r="V203" s="287" t="str">
        <f aca="false">IF(B203 &lt;&gt; "",IFERROR(IF(AVERAGE(R203,T203)&gt;=P$10,"Y","N"),""),"")</f>
        <v/>
      </c>
      <c r="W203" s="194" t="str">
        <f aca="false">IF(B203 &lt;&gt; "", IFERROR(IF(C$16 = "PRELIM", SUMIF('Database (LECTURE-RES-PRAC)'!D$14:AG$14, "CLO3", 'Database (LECTURE-RES-PRAC)'!D200:AG200) / 'Grade computation'!F$6, IF(C$16 = "MIDTERM", SUMIF('Database (LECTURE-RES-PRAC)'!AJ$14:BM$14, "CLO3", 'Database (LECTURE-RES-PRAC)'!AJ200:BM200) / 'Grade computation'!G$6, IF(C$16 = "FINAL", SUMIF('Database (LECTURE-RES-PRAC)'!BP$14:CS$14, "CLO3", 'Database (LECTURE-RES-PRAC)'!BP200:CS200) / 'Grade computation'!H$6,""))),""),"")</f>
        <v/>
      </c>
      <c r="X203" s="286" t="str">
        <f aca="false">IF(B203&lt;&gt;"",IF(W203="","",IF(W203&lt;0.5,1,IF(AND(W203&gt;=0.5,W203&lt;P$10),2,IF(W203&gt;=P$10,3)))),"")</f>
        <v/>
      </c>
      <c r="Y203" s="194" t="str">
        <f aca="false">IF(B203 &lt;&gt; "",IF(AND('PRINTABLE (per grading)'!H$16="EXAM", 'PRINTABLE (per grading)'!B$13="Prelim"), IF(ISERROR(SUMIF('Exam (LECTURE ONLY)'!D$20:M$20, "CLO3", 'Exam (LECTURE ONLY)'!D205:M205) / 'Exam (LECTURE ONLY)'!AL$8), "", SUMIF('Exam (LECTURE ONLY)'!D$20:M$20, "CLO3", 'Exam (LECTURE ONLY)'!D205:M205) /'Exam (LECTURE ONLY)'!AL$8),
IF(AND('PRINTABLE (per grading)'!H$16="EXAM", 'PRINTABLE (per grading)'!B$13="Midterm"), IF(ISERROR(SUMIF('Exam (LECTURE ONLY)'!O$20:X$20, "CLO3", 'Exam (LECTURE ONLY)'!O205:X205) / 'Exam (LECTURE ONLY)'!AM$8), "", SUMIF('Exam (LECTURE ONLY)'!O$20:X$20, "CLO3", 'Exam (LECTURE ONLY)'!O205:X205) / 'Exam (LECTURE ONLY)'!AM$8),
IF(AND('PRINTABLE (per grading)'!H$16="EXAM", 'PRINTABLE (per grading)'!B$13="Final"), IF(ISERROR(SUMIF('Exam (LECTURE ONLY)'!Z$20:AI$20, "CLO3", 'Exam (LECTURE ONLY)'!Z205:AI205) / 'Exam (LECTURE ONLY)'!AN$8), "", SUMIF('Exam (LECTURE ONLY)'!Z$20:AI$20, "CLO3", 'Exam (LECTURE ONLY)'!Z205:AI205) / 'Exam (LECTURE ONLY)'!AN$8),
IF(AND('PRINTABLE (per grading)'!H$16="OUTPUT", 'PRINTABLE (per grading)'!B$13="Prelim"), IF(ISERROR(SUMIF(OUTPUT!C$20:M$20, "CLO3", OUTPUT!C205:M205) / OUTPUT!AL$8), "", SUMIF(OUTPUT!C$20:M$20, "CLO3", OUTPUT!C205:M205) / OUTPUT!AL$8),
IF(AND('PRINTABLE (per grading)'!H$16="OUTPUT", 'PRINTABLE (per grading)'!B$13="Midterm"), IF(ISERROR(SUMIF(OUTPUT!O$20:Y$20, "CLO3", OUTPUT!O205:Y205) / OUTPUT!AM$8), "", SUMIF(OUTPUT!O$20:Y$20, "CLO3", OUTPUT!O205:Y205) / OUTPUT!AM$8),
IF(AND('PRINTABLE (per grading)'!H$16="OUTPUT", 'PRINTABLE (per grading)'!B$13="Final"), IF(ISERROR(SUMIF(OUTPUT!AA$20:AI$20, "CLO3", OUTPUT!AA205:AI205) / OUTPUT!AN$8), "", SUMIF(OUTPUT!AA$20:AI$20, "CLO3", OUTPUT!AA205:AI205) / OUTPUT!AN$8),
"" )))))),"")</f>
        <v/>
      </c>
      <c r="Z203" s="286" t="str">
        <f aca="false">IF(B203&lt;&gt;"",IF(Y203="","",IF(Y203&lt;0.5,1,IF(AND(Y203&gt;=0.5,Y203&lt;P$10),2,IF(Y203&gt;=P$10,3)))),"")</f>
        <v/>
      </c>
      <c r="AA203" s="287" t="str">
        <f aca="false">IF(B203 &lt;&gt; "",IFERROR(IF(AVERAGE(W203,Y203)&gt;=P$10,"Y","N"),""),"")</f>
        <v/>
      </c>
      <c r="AB203" s="194" t="str">
        <f aca="false">IF(B203 &lt;&gt; "", IFERROR(IF(C$16 = "PRELIM", SUMIF('Database (LECTURE-RES-PRAC)'!D$14:AG$14, "CLO4", 'Database (LECTURE-RES-PRAC)'!D200:AG200) / 'Grade computation'!F$7, IF(C$16 = "MIDTERM", SUMIF('Database (LECTURE-RES-PRAC)'!AJ$14:BM$14, "CLO4", 'Database (LECTURE-RES-PRAC)'!AJ200:BM200) / 'Grade computation'!G$7, IF(C$16 = "FINAL", SUMIF('Database (LECTURE-RES-PRAC)'!BP$14:CS$14, "CLO4", 'Database (LECTURE-RES-PRAC)'!BP200:CS200) / 'Grade computation'!H$7,""))),""),"")</f>
        <v/>
      </c>
      <c r="AC203" s="286" t="str">
        <f aca="false">IF(B203&lt;&gt;"",IF(AB203="","",IF(AB203&lt;0.5,1,IF(AND(AB203&gt;=0.5,AB203&lt;P$10),2,IF(AB203&gt;=P$10,3)))),"")</f>
        <v/>
      </c>
      <c r="AD203" s="194" t="str">
        <f aca="false">IF(B203 &lt;&gt; "",IF(AND('PRINTABLE (per grading)'!H$16="EXAM", 'PRINTABLE (per grading)'!B$13="Prelim"), IF(ISERROR(SUMIF('Exam (LECTURE ONLY)'!D$20:M$20, "CLO4", 'Exam (LECTURE ONLY)'!D205:M205) / 'Exam (LECTURE ONLY)'!AL$9), "", SUMIF('Exam (LECTURE ONLY)'!D$20:M$20, "CLO4", 'Exam (LECTURE ONLY)'!D205:M205) /'Exam (LECTURE ONLY)'!AL$9),
IF(AND('PRINTABLE (per grading)'!H$16="EXAM", 'PRINTABLE (per grading)'!B$13="Midterm"), IF(ISERROR(SUMIF('Exam (LECTURE ONLY)'!O$20:X$20, "CLO4", 'Exam (LECTURE ONLY)'!O205:X205) / 'Exam (LECTURE ONLY)'!AM$9), "", SUMIF('Exam (LECTURE ONLY)'!O$20:X$20, "CLO4", 'Exam (LECTURE ONLY)'!O205:X205) / 'Exam (LECTURE ONLY)'!AM$9),
IF(AND('PRINTABLE (per grading)'!H$16="EXAM", 'PRINTABLE (per grading)'!B$13="Final"), IF(ISERROR(SUMIF('Exam (LECTURE ONLY)'!Z$20:AI$20, "CLO4", 'Exam (LECTURE ONLY)'!Z205:AI205) / 'Exam (LECTURE ONLY)'!AN$9), "", SUMIF('Exam (LECTURE ONLY)'!Z$20:AI$20, "CLO4", 'Exam (LECTURE ONLY)'!Z205:AI205) / 'Exam (LECTURE ONLY)'!AN$9),
IF(AND('PRINTABLE (per grading)'!H$16="OUTPUT", 'PRINTABLE (per grading)'!B$13="Prelim"), IF(ISERROR(SUMIF(OUTPUT!C$20:M$20, "CLO4", OUTPUT!C205:M205) / OUTPUT!AL$9), "", SUMIF(OUTPUT!C$20:M$20, "CLO4", OUTPUT!C205:M205) / OUTPUT!AL$9),
IF(AND('PRINTABLE (per grading)'!H$16="OUTPUT", 'PRINTABLE (per grading)'!B$13="Midterm"), IF(ISERROR(SUMIF(OUTPUT!O$20:Y$20, "CLO4", OUTPUT!O205:Y205) / OUTPUT!AM$9), "", SUMIF(OUTPUT!O$20:Y$20, "CLO4", OUTPUT!O205:Y205) / OUTPUT!AM$9),
IF(AND('PRINTABLE (per grading)'!H$16="OUTPUT", 'PRINTABLE (per grading)'!B$13="Final"), IF(ISERROR(SUMIF(OUTPUT!AA$20:AI$20, "CLO4", OUTPUT!AA205:AI205) / OUTPUT!AN$9), "", SUMIF(OUTPUT!AA$20:AI$20, "CLO4", OUTPUT!AA205:AI205) / OUTPUT!AN$9),
"")))))),"")</f>
        <v/>
      </c>
      <c r="AE203" s="286" t="str">
        <f aca="false">IF(B203&lt;&gt;"",IF(AD203="","",IF(AD203&lt;0.5,1,IF(AND(AD203&gt;=0.5,AD203&lt;P$10),2,IF(AD203&gt;=P$10,3)))),"")</f>
        <v/>
      </c>
      <c r="AF203" s="287" t="str">
        <f aca="false">IF(B203 &lt;&gt; "",IFERROR(IF(AVERAGE(AB203,AD203)&gt;=P$10,"Y","N"),""),"")</f>
        <v/>
      </c>
      <c r="AG203" s="194" t="str">
        <f aca="false">IF(B203 &lt;&gt; "", IFERROR(IF(C$16 = "PRELIM", SUMIF('Database (LECTURE-RES-PRAC)'!D$14:AG$14, "CLO5", 'Database (LECTURE-RES-PRAC)'!D200:AG200) / 'Grade computation'!F$8, IF(C$16 = "MIDTERM", SUMIF('Database (LECTURE-RES-PRAC)'!AJ$14:BM$14, "CLO5", 'Database (LECTURE-RES-PRAC)'!AJ200:BM200) / 'Grade computation'!G$8, IF(C$16 = "FINAL", SUMIF('Database (LECTURE-RES-PRAC)'!BP$14:CS$14, "CLO5", 'Database (LECTURE-RES-PRAC)'!BP200:CS200) / 'Grade computation'!H$8,""))),""),"")</f>
        <v/>
      </c>
      <c r="AH203" s="286" t="str">
        <f aca="false">IF(B203&lt;&gt;"",IF(AG203="","",IF(AG203&lt;0.5,1,IF(AND(AG203&gt;=0.5,AG203&lt;P$10),2,IF(AG203&gt;=P$10,3)))),"")</f>
        <v/>
      </c>
      <c r="AI203" s="194" t="str">
        <f aca="false">IF(B203 &lt;&gt; "",IF(AND('PRINTABLE (per grading)'!H$16="EXAM", 'PRINTABLE (per grading)'!B$13="Prelim"), IF(ISERROR(SUMIF('Exam (LECTURE ONLY)'!D$20:M$20, "CLO5", 'Exam (LECTURE ONLY)'!D205:M205) / 'Exam (LECTURE ONLY)'!AL$10), "", SUMIF('Exam (LECTURE ONLY)'!D$20:M$20, "CLO5", 'Exam (LECTURE ONLY)'!D205:M205) /'Exam (LECTURE ONLY)'!AL$10),
IF(AND('PRINTABLE (per grading)'!H$16="EXAM", 'PRINTABLE (per grading)'!B$13="Midterm"), IF(ISERROR(SUMIF('Exam (LECTURE ONLY)'!O$20:X$20, "CLO5", 'Exam (LECTURE ONLY)'!O205:X205) / 'Exam (LECTURE ONLY)'!AM$10), "", SUMIF('Exam (LECTURE ONLY)'!O$20:X$20, "CLO5", 'Exam (LECTURE ONLY)'!O205:X205) / 'Exam (LECTURE ONLY)'!AM$10),
IF(AND('PRINTABLE (per grading)'!H$16="EXAM", 'PRINTABLE (per grading)'!B$13="Final"), IF(ISERROR(SUMIF('Exam (LECTURE ONLY)'!Z$20:AI$20, "CLO5", 'Exam (LECTURE ONLY)'!Z205:AI205) / 'Exam (LECTURE ONLY)'!AN$10), "", SUMIF('Exam (LECTURE ONLY)'!Z$20:AI$20, "CLO5", 'Exam (LECTURE ONLY)'!Z205:AI205) / 'Exam (LECTURE ONLY)'!AN$10),
IF(AND('PRINTABLE (per grading)'!H$16="OUTPUT", 'PRINTABLE (per grading)'!B$13="Prelim"), IF(ISERROR(SUMIF(OUTPUT!C$20:M$20, "CLO5", OUTPUT!C205:M205) / OUTPUT!AL$10), "", SUMIF(OUTPUT!C$20:M$20, "CLO5", OUTPUT!C205:M205) / OUTPUT!AL$10),
IF(AND('PRINTABLE (per grading)'!H$16="OUTPUT", 'PRINTABLE (per grading)'!B$13="Midterm"), IF(ISERROR(SUMIF(OUTPUT!O$20:Y$20, "CLO5", OUTPUT!O205:Y205) / OUTPUT!AM$10), "", SUMIF(OUTPUT!O$20:Y$20, "CLO5", OUTPUT!O205:Y205) / OUTPUT!AM$10),
IF(AND('PRINTABLE (per grading)'!H$16="OUTPUT", 'PRINTABLE (per grading)'!B$13="Final"), IF(ISERROR(SUMIF(OUTPUT!AA$20:AI$20, "CLO5", OUTPUT!AA205:AI205) / OUTPUT!AN$10), "", SUMIF(OUTPUT!AA$20:AI$20, "CLO5", OUTPUT!AA205:AI205) / OUTPUT!AN$10),
"")))))),"")</f>
        <v/>
      </c>
      <c r="AJ203" s="286" t="str">
        <f aca="false">IF(B203&lt;&gt;"",IF(AI203="","",IF(AI203&lt;0.5,1,IF(AND(AI203&gt;=0.5,AI203&lt;P$10),2,IF(AI203&gt;=P$10,3)))),"")</f>
        <v/>
      </c>
      <c r="AK203" s="287" t="str">
        <f aca="false">IF(B203 &lt;&gt; "",IFERROR(IF(AVERAGE(AG203,AI203)&gt;=P$10,"Y","N"),""),"")</f>
        <v/>
      </c>
      <c r="AL203" s="194" t="str">
        <f aca="false">IF(B203 &lt;&gt; "", IFERROR(IF(C$16 = "PRELIM", SUMIF('Database (LECTURE-RES-PRAC)'!D$14:AG$14, "CLO6", 'Database (LECTURE-RES-PRAC)'!D200:AG200) / 'Grade computation'!F$9, IF(C$16 = "MIDTERM", SUMIF('Database (LECTURE-RES-PRAC)'!AJ$14:BM$14, "CLO6", 'Database (LECTURE-RES-PRAC)'!AJ200:BM200) / 'Grade computation'!G$9, IF(C$16 = "FINAL", SUMIF('Database (LECTURE-RES-PRAC)'!BP$14:CS$14, "CLO6", 'Database (LECTURE-RES-PRAC)'!BP200:CS200) / 'Grade computation'!H$9,""))),""),"")</f>
        <v/>
      </c>
      <c r="AM203" s="286" t="str">
        <f aca="false">IF(B203&lt;&gt;"",IF(AL203="","",IF(AL203&lt;0.5,1,IF(AND(AL203&gt;=0.5,AL203&lt;P$10),2,IF(AL203&gt;=P$10,3)))),"")</f>
        <v/>
      </c>
      <c r="AN203" s="194" t="str">
        <f aca="false">IF(B203 &lt;&gt; "",IF(AND('PRINTABLE (per grading)'!H$16="EXAM", 'PRINTABLE (per grading)'!B$13="Prelim"), IF(ISERROR(SUMIF('Exam (LECTURE ONLY)'!D$20:M$20, "CLO6", 'Exam (LECTURE ONLY)'!D205:M205) / 'Exam (LECTURE ONLY)'!AL$11), "", SUMIF('Exam (LECTURE ONLY)'!D$20:M$20, "CLO6", 'Exam (LECTURE ONLY)'!D205:M205) /'Exam (LECTURE ONLY)'!AL$11),
IF(AND('PRINTABLE (per grading)'!H$16="EXAM", 'PRINTABLE (per grading)'!B$13="Midterm"), IF(ISERROR(SUMIF('Exam (LECTURE ONLY)'!O$20:X$20, "CLO6", 'Exam (LECTURE ONLY)'!O205:X205) / 'Exam (LECTURE ONLY)'!AM$11), "", SUMIF('Exam (LECTURE ONLY)'!O$20:X$20, "CLO6", 'Exam (LECTURE ONLY)'!O205:X205) / 'Exam (LECTURE ONLY)'!AM$11),
IF(AND('PRINTABLE (per grading)'!H$16="EXAM", 'PRINTABLE (per grading)'!B$13="Final"), IF(ISERROR(SUMIF('Exam (LECTURE ONLY)'!Z$20:AI$20, "CLO6", 'Exam (LECTURE ONLY)'!Z205:AI205) / 'Exam (LECTURE ONLY)'!AN$11), "", SUMIF('Exam (LECTURE ONLY)'!Z$20:AI$20, "CLO6", 'Exam (LECTURE ONLY)'!Z205:AI205) / 'Exam (LECTURE ONLY)'!AN$11),
IF(AND('PRINTABLE (per grading)'!H$16="OUTPUT", 'PRINTABLE (per grading)'!B$13="Prelim"), IF(ISERROR(SUMIF(OUTPUT!C$20:M$20, "CLO6", OUTPUT!C205:M205) / OUTPUT!AL$11), "", SUMIF(OUTPUT!C$20:M$20, "CLO6", OUTPUT!C205:M205) / OUTPUT!AL$11),
IF(AND('PRINTABLE (per grading)'!H$16="OUTPUT", 'PRINTABLE (per grading)'!B$13="Midterm"), IF(ISERROR(SUMIF(OUTPUT!O$20:Y$20, "CLO6", OUTPUT!O205:Y205) / OUTPUT!AM$11), "", SUMIF(OUTPUT!O$20:Y$20, "CLO6", OUTPUT!O205:Y205) / OUTPUT!AM$11),
IF(AND('PRINTABLE (per grading)'!H$16="OUTPUT", 'PRINTABLE (per grading)'!B$13="Final"), IF(ISERROR(SUMIF(OUTPUT!AA$20:AI$20, "CLO6", OUTPUT!AA205:AI205) / OUTPUT!AN$11), "", SUMIF(OUTPUT!AA$20:AI$20, "CLO6", OUTPUT!AA205:AI205) / OUTPUT!AN$11),
"")))))),"")</f>
        <v/>
      </c>
      <c r="AO203" s="286" t="str">
        <f aca="false">IF(B203&lt;&gt;"",IF(AN203="","",IF(AN203&lt;0.5,1,IF(AND(AN203&gt;=0.5,AN203&lt;P$10),2,IF(AN203&gt;=P$10,3)))),"")</f>
        <v/>
      </c>
      <c r="AP203" s="287" t="str">
        <f aca="false">IF(B203 &lt;&gt; "",IFERROR(IF(AVERAGE(AL203,AN203)&gt;=P$10,"Y","N"),""),"")</f>
        <v/>
      </c>
      <c r="AQ203" s="194" t="str">
        <f aca="false">IF(B203 &lt;&gt; "", IFERROR(IF(C$16 = "PRELIM", SUMIF('Database (LECTURE-RES-PRAC)'!D$14:AG$14, "CLO7", 'Database (LECTURE-RES-PRAC)'!D200:AG200) / 'Grade computation'!F$10, IF(C$16 = "MIDTERM", SUMIF('Database (LECTURE-RES-PRAC)'!AJ$14:BM$14, "CLO7", 'Database (LECTURE-RES-PRAC)'!AJ200:BM200) / 'Grade computation'!G$10, IF(C$16 = "FINAL", SUMIF('Database (LECTURE-RES-PRAC)'!BP$14:CS$14, "CLO7", 'Database (LECTURE-RES-PRAC)'!BP200:CS200) / 'Grade computation'!H$10,""))),""),"")</f>
        <v/>
      </c>
      <c r="AR203" s="286" t="str">
        <f aca="false">IF(B203&lt;&gt;"",IF(AQ203="","",IF(AQ203&lt;0.5,1,IF(AND(AQ203&gt;=0.5,AQ203&lt;P$10),2,IF(AQ203&gt;=P$10,3)))),"")</f>
        <v/>
      </c>
      <c r="AS203" s="194" t="str">
        <f aca="false">IF(B203 &lt;&gt; "",IF(AND('PRINTABLE (per grading)'!H$16="EXAM", 'PRINTABLE (per grading)'!B$13="Prelim"), IF(ISERROR(SUMIF('Exam (LECTURE ONLY)'!D$20:M$20, "CLO7", 'Exam (LECTURE ONLY)'!D205:M205) / 'Exam (LECTURE ONLY)'!AL$12), "", SUMIF('Exam (LECTURE ONLY)'!D$20:M$20, "CLO7", 'Exam (LECTURE ONLY)'!D205:M205) /'Exam (LECTURE ONLY)'!AL$12),
IF(AND('PRINTABLE (per grading)'!H$16="EXAM", 'PRINTABLE (per grading)'!B$13="Midterm"), IF(ISERROR(SUMIF('Exam (LECTURE ONLY)'!O$20:X$20, "CLO7", 'Exam (LECTURE ONLY)'!O205:X205) / 'Exam (LECTURE ONLY)'!AM$12), "", SUMIF('Exam (LECTURE ONLY)'!O$20:X$20, "CLO7", 'Exam (LECTURE ONLY)'!O205:X205) / 'Exam (LECTURE ONLY)'!AM$12),
IF(AND('PRINTABLE (per grading)'!H$16="EXAM", 'PRINTABLE (per grading)'!B$13="Final"), IF(ISERROR(SUMIF('Exam (LECTURE ONLY)'!Z$20:AI$20, "CLO7", 'Exam (LECTURE ONLY)'!Z205:AI205) / 'Exam (LECTURE ONLY)'!AN$12), "", SUMIF('Exam (LECTURE ONLY)'!Z$20:AI$20, "CLO7", 'Exam (LECTURE ONLY)'!Z205:AI205) / 'Exam (LECTURE ONLY)'!AN$12),
IF(AND('PRINTABLE (per grading)'!H$16="OUTPUT", 'PRINTABLE (per grading)'!B$13="Prelim"), IF(ISERROR(SUMIF(OUTPUT!C$20:M$20, "CLO7", OUTPUT!C205:M205) / OUTPUT!AL$12), "", SUMIF(OUTPUT!C$20:M$20, "CLO7", OUTPUT!C205:M205) / OUTPUT!AL$12),
IF(AND('PRINTABLE (per grading)'!H$16="OUTPUT", 'PRINTABLE (per grading)'!B$13="Midterm"), IF(ISERROR(SUMIF(OUTPUT!O$20:Y$20, "CLO7", OUTPUT!O205:Y205) / OUTPUT!AM$12), "", SUMIF(OUTPUT!O$20:Y$20, "CLO7", OUTPUT!O205:Y205) / OUTPUT!AM$12),
IF(AND('PRINTABLE (per grading)'!H$16="OUTPUT", 'PRINTABLE (per grading)'!B$13="Final"), IF(ISERROR(SUMIF(OUTPUT!AA$20:AI$20, "CLO7", OUTPUT!AA205:AI205) / OUTPUT!AN$12), "", SUMIF(OUTPUT!AA$20:AI$20, "CLO7", OUTPUT!AA205:AI205) / OUTPUT!AN$12),
"")))))),"")</f>
        <v/>
      </c>
      <c r="AT203" s="286" t="str">
        <f aca="false">IF(B203&lt;&gt;"",IF(AS203="","",IF(AS203&lt;0.5,1,IF(AND(AS203&gt;=0.5,AS203&lt;P$10),2,IF(AS203&gt;=P$10,3)))),"")</f>
        <v/>
      </c>
      <c r="AU203" s="287" t="str">
        <f aca="false">IF(B203 &lt;&gt; "",IFERROR(IF(AVERAGE(AQ203,AS203)&gt;=P$10,"Y","N"),""),"")</f>
        <v/>
      </c>
      <c r="AV203" s="194" t="str">
        <f aca="false">IF(B203 &lt;&gt; "", IFERROR(IF(C$16 = "PRELIM", SUMIF('Database (LECTURE-RES-PRAC)'!D$14:AG$14, "CLO8", 'Database (LECTURE-RES-PRAC)'!D200:AG200) / 'Grade computation'!F$11, IF(C$16 = "MIDTERM", SUMIF('Database (LECTURE-RES-PRAC)'!AJ$14:BM$14, "CLO8", 'Database (LECTURE-RES-PRAC)'!AJ200:BM200) / 'Grade computation'!G$11, IF(C$16 = "FINAL", SUMIF('Database (LECTURE-RES-PRAC)'!BP$14:CS$14, "CLO8", 'Database (LECTURE-RES-PRAC)'!BP200:CS200) / 'Grade computation'!H$11,""))),""),"")</f>
        <v/>
      </c>
      <c r="AW203" s="286" t="str">
        <f aca="false">IF(B203&lt;&gt;"",IF(AV203="","",IF(AV203&lt;0.5,1,IF(AND(AV203&gt;=0.5,AV203&lt;P$10),2,IF(AV203&gt;=P$10,3)))),"")</f>
        <v/>
      </c>
      <c r="AX203" s="194" t="str">
        <f aca="false">IF(B203 &lt;&gt; "",IF(AND('PRINTABLE (per grading)'!H$16="EXAM", 'PRINTABLE (per grading)'!B$13="Prelim"), IF(ISERROR(SUMIF('Exam (LECTURE ONLY)'!D$20:M$20, "CLO8", 'Exam (LECTURE ONLY)'!D205:M205) / 'Exam (LECTURE ONLY)'!AL$13), "", SUMIF('Exam (LECTURE ONLY)'!D$20:M$20, "CLO8", 'Exam (LECTURE ONLY)'!D205:M205) /'Exam (LECTURE ONLY)'!AL$13),
IF(AND('PRINTABLE (per grading)'!H$16="EXAM", 'PRINTABLE (per grading)'!B$13="Midterm"), IF(ISERROR(SUMIF('Exam (LECTURE ONLY)'!O$20:X$20, "CLO8", 'Exam (LECTURE ONLY)'!O205:X205) / 'Exam (LECTURE ONLY)'!AM$13), "", SUMIF('Exam (LECTURE ONLY)'!O$20:X$20, "CLO8", 'Exam (LECTURE ONLY)'!O205:X205) / 'Exam (LECTURE ONLY)'!AM$13),
IF(AND('PRINTABLE (per grading)'!H$16="EXAM", 'PRINTABLE (per grading)'!B$13="Final"), IF(ISERROR(SUMIF('Exam (LECTURE ONLY)'!Z$20:AI$20, "CLO8", 'Exam (LECTURE ONLY)'!Z205:AI205) / 'Exam (LECTURE ONLY)'!AN$13), "", SUMIF('Exam (LECTURE ONLY)'!Z$20:AI$20, "CLO8", 'Exam (LECTURE ONLY)'!Z205:AI205) / 'Exam (LECTURE ONLY)'!AN$13),
IF(AND('PRINTABLE (per grading)'!H$16="OUTPUT", 'PRINTABLE (per grading)'!B$13="Prelim"), IF(ISERROR(SUMIF(OUTPUT!C$20:M$20, "CLO8", OUTPUT!C205:M205) / OUTPUT!AL$13), "", SUMIF(OUTPUT!C$20:M$20, "CLO8", OUTPUT!C205:M205) / OUTPUT!AL$13),
IF(AND('PRINTABLE (per grading)'!H$16="OUTPUT", 'PRINTABLE (per grading)'!B$13="Midterm"), IF(ISERROR(SUMIF(OUTPUT!O$20:Y$20, "CLO8", OUTPUT!O205:Y205) / OUTPUT!AM$13), "", SUMIF(OUTPUT!O$20:Y$20, "CLO8", OUTPUT!O205:Y205) / OUTPUT!AM$13),
IF(AND('PRINTABLE (per grading)'!H$16="OUTPUT", 'PRINTABLE (per grading)'!B$13="Final"), IF(ISERROR(SUMIF(OUTPUT!AA$20:AI$20, "CLO8", OUTPUT!AA205:AI205) / OUTPUT!AN$13), "", SUMIF(OUTPUT!AA$20:AI$20, "CLO8", OUTPUT!AA205:AI205) / OUTPUT!AN$13),
"")))))),"")</f>
        <v/>
      </c>
      <c r="AY203" s="286" t="str">
        <f aca="false">IF(B203&lt;&gt;"",IF(AX203="","",IF(AX203&lt;0.5,1,IF(AND(AX203&gt;=0.5,AX203&lt;P$10),2,IF(AX203&gt;=P$10,3)))),"")</f>
        <v/>
      </c>
      <c r="AZ203" s="287" t="str">
        <f aca="false">IF(B203 &lt;&gt; "",IFERROR(IF(AVERAGE(AV203,AX203)&gt;=P$10,"Y","N"),""),"")</f>
        <v/>
      </c>
      <c r="BA203" s="194" t="str">
        <f aca="false">IF(B203 &lt;&gt; "", IFERROR(IF(C$16 = "PRELIM", SUMIF('Database (LECTURE-RES-PRAC)'!D$14:AG$14, "CLO9", 'Database (LECTURE-RES-PRAC)'!D200:AG200) / 'Grade computation'!F$12, IF(C$16 = "MIDTERM", SUMIF('Database (LECTURE-RES-PRAC)'!AJ$14:BM$14, "CLO9", 'Database (LECTURE-RES-PRAC)'!AJ200:BM200) / 'Grade computation'!G$12, IF(C$16 = "FINAL", SUMIF('Database (LECTURE-RES-PRAC)'!BP$14:CS$14, "CLO9", 'Database (LECTURE-RES-PRAC)'!BP200:CS200) / 'Grade computation'!H$12,""))),""),"")</f>
        <v/>
      </c>
      <c r="BB203" s="286" t="str">
        <f aca="false">IF(B203&lt;&gt;"",IF(BA203="","",IF(BA203&lt;0.5,1,IF(AND(BA203&gt;=0.5,BA203&lt;P$10),2,IF(BA203&gt;=P$10,3)))),"")</f>
        <v/>
      </c>
      <c r="BC203" s="194" t="str">
        <f aca="false">IF(B203 &lt;&gt; "",IF(AND('PRINTABLE (per grading)'!H$16="EXAM", 'PRINTABLE (per grading)'!B$13="Prelim"), IF(ISERROR(SUMIF('Exam (LECTURE ONLY)'!D$20:M$20, "CLO9", 'Exam (LECTURE ONLY)'!D205:M205) / 'Exam (LECTURE ONLY)'!AL$14), "", SUMIF('Exam (LECTURE ONLY)'!D$20:M$20, "CLO9", 'Exam (LECTURE ONLY)'!D205:M205) /'Exam (LECTURE ONLY)'!AL$14),
IF(AND('PRINTABLE (per grading)'!H$16="EXAM", 'PRINTABLE (per grading)'!B$13="Midterm"), IF(ISERROR(SUMIF('Exam (LECTURE ONLY)'!O$20:X$20, "CLO9", 'Exam (LECTURE ONLY)'!O205:X205) / 'Exam (LECTURE ONLY)'!AM$14), "", SUMIF('Exam (LECTURE ONLY)'!O$20:X$20, "CLO9", 'Exam (LECTURE ONLY)'!O205:X205) / 'Exam (LECTURE ONLY)'!AM$14),
IF(AND('PRINTABLE (per grading)'!H$16="EXAM", 'PRINTABLE (per grading)'!B$13="Final"), IF(ISERROR(SUMIF('Exam (LECTURE ONLY)'!Z$20:AI$20, "CLO9", 'Exam (LECTURE ONLY)'!Z205:AI205) / 'Exam (LECTURE ONLY)'!AN$14), "", SUMIF('Exam (LECTURE ONLY)'!Z$20:AI$20, "CLO9", 'Exam (LECTURE ONLY)'!Z205:AI205) / 'Exam (LECTURE ONLY)'!AN$14),
IF(AND('PRINTABLE (per grading)'!H$16="OUTPUT", 'PRINTABLE (per grading)'!B$13="Prelim"), IF(ISERROR(SUMIF(OUTPUT!C$20:M$20, "CLO9", OUTPUT!C205:M205) / OUTPUT!AL$14), "", SUMIF(OUTPUT!C$20:M$20, "CLO9", OUTPUT!C205:M205) / OUTPUT!AL$14),
IF(AND('PRINTABLE (per grading)'!H$16="OUTPUT", 'PRINTABLE (per grading)'!B$13="Midterm"), IF(ISERROR(SUMIF(OUTPUT!O$20:Y$20, "CLO9", OUTPUT!O205:Y205) / OUTPUT!AM$14), "", SUMIF(OUTPUT!O$20:Y$20, "CLO9", OUTPUT!O205:Y205) / OUTPUT!AM$14),
IF(AND('PRINTABLE (per grading)'!H$16="OUTPUT", 'PRINTABLE (per grading)'!B$13="Final"), IF(ISERROR(SUMIF(OUTPUT!AA$20:AI$20, "CLO9", OUTPUT!AA205:AI205) / OUTPUT!AN$14), "", SUMIF(OUTPUT!AA$20:AI$20, "CLO9", OUTPUT!AA205:AI205) / OUTPUT!AN$14),
"")))))),"")</f>
        <v/>
      </c>
      <c r="BD203" s="286" t="str">
        <f aca="false">IF(B203&lt;&gt;"",IF(BC203="","",IF(BC203&lt;0.5,1,IF(AND(BC203&gt;=0.5,BC203&lt;P$10),2,IF(BC203&gt;=P$10,3)))),"")</f>
        <v/>
      </c>
      <c r="BE203" s="287" t="str">
        <f aca="false">IF(B203 &lt;&gt; "",IFERROR(IF(AVERAGE(BA203,BC203)&gt;=P$10,"Y","N"),""),"")</f>
        <v/>
      </c>
      <c r="BF203" s="194" t="str">
        <f aca="false">IF(B203 &lt;&gt; "", IFERROR(IF(C$16 = "PRELIM", SUMIF('Database (LECTURE-RES-PRAC)'!D$14:AG$14, "CLO10", 'Database (LECTURE-RES-PRAC)'!D200:AG200) / 'Grade computation'!F$13, IF(C$16 = "MIDTERM", SUMIF('Database (LECTURE-RES-PRAC)'!AJ$14:BM$14, "CLO10", 'Database (LECTURE-RES-PRAC)'!AJ200:BM200) / 'Grade computation'!G$13, IF(C$16 = "FINAL", SUMIF('Database (LECTURE-RES-PRAC)'!BP$14:CS$14, "CLO10", 'Database (LECTURE-RES-PRAC)'!BP200:CS200) / 'Grade computation'!H$13,""))),""),"")</f>
        <v/>
      </c>
      <c r="BG203" s="286" t="str">
        <f aca="false">IF(B203&lt;&gt;"",IF(BF203="","",IF(BF203&lt;0.5,1,IF(AND(BF203&gt;=0.5,BF203&lt;P$10),2,IF(BF203&gt;=P$10,3)))),"")</f>
        <v/>
      </c>
      <c r="BH203" s="194" t="str">
        <f aca="false">IF(B203 &lt;&gt; "",IF(AND('PRINTABLE (per grading)'!H$16="EXAM", 'PRINTABLE (per grading)'!B$13="Prelim"), IF(ISERROR(SUMIF('Exam (LECTURE ONLY)'!D$20:M$20, "CLO10", 'Exam (LECTURE ONLY)'!D205:M205) / 'Exam (LECTURE ONLY)'!AL$15), "", SUMIF('Exam (LECTURE ONLY)'!D$20:M$20, "CLO10", 'Exam (LECTURE ONLY)'!D205:M205) /'Exam (LECTURE ONLY)'!AL$15),
IF(AND('PRINTABLE (per grading)'!H$16="EXAM", 'PRINTABLE (per grading)'!B$13="Midterm"), IF(ISERROR(SUMIF('Exam (LECTURE ONLY)'!O$20:X$20, "CLO10", 'Exam (LECTURE ONLY)'!O205:X205) / 'Exam (LECTURE ONLY)'!AM$15), "", SUMIF('Exam (LECTURE ONLY)'!O$20:X$20, "CLO10", 'Exam (LECTURE ONLY)'!O205:X205) / 'Exam (LECTURE ONLY)'!AM$15),
IF(AND('PRINTABLE (per grading)'!H$16="EXAM", 'PRINTABLE (per grading)'!B$13="Final"), IF(ISERROR(SUMIF('Exam (LECTURE ONLY)'!Z$20:AI$20, "CLO10", 'Exam (LECTURE ONLY)'!Z205:AI205) / 'Exam (LECTURE ONLY)'!AN$15), "", SUMIF('Exam (LECTURE ONLY)'!Z$20:AI$20, "CLO10", 'Exam (LECTURE ONLY)'!Z205:AI205) / 'Exam (LECTURE ONLY)'!AN$15),
IF(AND('PRINTABLE (per grading)'!H$16="OUTPUT", 'PRINTABLE (per grading)'!B$13="Prelim"), IF(ISERROR(SUMIF(OUTPUT!C$20:M$20, "CLO10", OUTPUT!C205:M205) / OUTPUT!AL$15), "", SUMIF(OUTPUT!C$20:M$20, "CLO10", OUTPUT!C205:M205) / OUTPUT!AL$15),
IF(AND('PRINTABLE (per grading)'!H$16="OUTPUT", 'PRINTABLE (per grading)'!B$13="Midterm"), IF(ISERROR(SUMIF(OUTPUT!O$20:Y$20, "CLO10", OUTPUT!O205:Y205) / OUTPUT!AM$15), "", SUMIF(OUTPUT!O$20:Y$20, "CLO10", OUTPUT!O205:Y205) / OUTPUT!AM$15),
IF(AND('PRINTABLE (per grading)'!H$16="OUTPUT", 'PRINTABLE (per grading)'!B$13="Final"), IF(ISERROR(SUMIF(OUTPUT!AA$20:AI$20, "CLO10", OUTPUT!AA205:AI205) / OUTPUT!AN$15), "", SUMIF(OUTPUT!AA$20:AI$20, "CLO10", OUTPUT!AA205:AI205) / OUTPUT!AN$15),
"")))))),"")</f>
        <v/>
      </c>
      <c r="BI203" s="286" t="str">
        <f aca="false">IF(B203&lt;&gt;"",IF(BH203="","",IF(BH203&lt;0.5,1,IF(AND(BH203&gt;=0.5,BH203&lt;P$10),2,IF(BH203&gt;=P$10,3)))),"")</f>
        <v/>
      </c>
      <c r="BJ203" s="287" t="str">
        <f aca="false">IF(B203 &lt;&gt; "",IFERROR(IF(AVERAGE(BF203,BH203)&gt;=P$10,"Y","N"),""),"")</f>
        <v/>
      </c>
      <c r="BK203" s="8"/>
    </row>
    <row r="204" customFormat="false" ht="19.5" hidden="false" customHeight="true" outlineLevel="0" collapsed="false">
      <c r="A204" s="228" t="str">
        <f aca="false">IF(ISBLANK('Database (LECTURE-RES-PRAC)'!A201),"",'Database (LECTURE-RES-PRAC)'!A201)</f>
        <v/>
      </c>
      <c r="B204" s="229" t="str">
        <f aca="false">IF(ISBLANK('Database (LECTURE-RES-PRAC)'!B201),"",'Database (LECTURE-RES-PRAC)'!B201)</f>
        <v/>
      </c>
      <c r="C204" s="230" t="str">
        <f aca="false">IF(B204&lt;&gt;"",IF(C$16="PRELIM",'Grade computation'!C204, IF(C$16="MIDTERM",'Grade computation'!K204, IF(C$16="FINAL",'Grade computation'!S204,""))),"")</f>
        <v/>
      </c>
      <c r="D204" s="231" t="str">
        <f aca="false">IF(B204&lt;&gt;"",IFERROR(IF(B$11="80-20", (((C204/C$19)*X$6)+X$7)*D$18, IF(B$11="60-40", (((C204/C$19)*Y$6)+Y$7)*D$18, 0)),0),"")</f>
        <v/>
      </c>
      <c r="E204" s="230" t="str">
        <f aca="false">IF(B204&lt;&gt;"", IF(C$16="PRELIM",'Grade computation'!E204, IF(C$16="MIDTERM",'Grade computation'!M204, IF(C$16="FINAL",'Grade computation'!U204,""))),"")</f>
        <v/>
      </c>
      <c r="F204" s="232" t="str">
        <f aca="false">IF(B204&lt;&gt;"",IFERROR(IF(B$11="80-20", (((E204/E$19)*X$6)+X$7)*F$18, IF(B$11="60-40", (((E204/E$19)*Y$6)+Y$7)*F$18, 0)),0),"")</f>
        <v/>
      </c>
      <c r="G204" s="233" t="str">
        <f aca="false">IF(B204&lt;&gt;"",IFERROR((D204+F204),0),"")</f>
        <v/>
      </c>
      <c r="H204" s="234" t="str">
        <f aca="false">IF(B204&lt;&gt;"",IF(C$16="PRELIM", 'Grade computation'!H204, IF(C$16="MIDTERM", 'Grade computation'!P204, IF(C$16="FINAL",'Grade computation'!X204, ""))),"")</f>
        <v/>
      </c>
      <c r="I204" s="233" t="str">
        <f aca="false">IF(B204&lt;&gt;"",IFERROR(IF(B$11="80-20", (((H204/H$19)*X$6)+X$7)*I$19, IF(B$11="60-40", (((H204/H$19)*Y$6)+Y$7)*I$19, 0)),0),"")</f>
        <v/>
      </c>
      <c r="J204" s="237" t="str">
        <f aca="false">IFERROR((G204+I204),"")</f>
        <v/>
      </c>
      <c r="K204" s="183" t="str">
        <f aca="false">IFERROR(IF(J204="","",IF(J204&gt;=75,"PASSED","FAILED")),"")</f>
        <v/>
      </c>
      <c r="L204" s="183"/>
      <c r="M204" s="194" t="str">
        <f aca="false">IF(B204 &lt;&gt; "", IFERROR(IF(C$16 = "PRELIM", SUMIF('Database (LECTURE-RES-PRAC)'!D$14:AG$14, "CLO1", 'Database (LECTURE-RES-PRAC)'!D201:AG201) / 'Grade computation'!F$4, IF(C$16 = "MIDTERM", SUMIF('Database (LECTURE-RES-PRAC)'!AJ$14:BM$14, "CLO1", 'Database (LECTURE-RES-PRAC)'!AJ201:BM201) / 'Grade computation'!G$4, IF(C$16 = "FINAL", SUMIF('Database (LECTURE-RES-PRAC)'!BP$14:CS$14, "CLO1", 'Database (LECTURE-RES-PRAC)'!BP201:CS201) / 'Grade computation'!H$4,""))),""),"")</f>
        <v/>
      </c>
      <c r="N204" s="286" t="str">
        <f aca="false">IF(B204&lt;&gt;"",IF(M204="","",IF(M204&lt;0.5,1,IF(AND(M204&gt;=0.5,M204&lt;P$10),2,IF(M204&gt;=P$10,3)))),"")</f>
        <v/>
      </c>
      <c r="O204" s="194" t="str">
        <f aca="false">IF(B204 &lt;&gt; "",IF(AND('PRINTABLE (per grading)'!H$16="EXAM", 'PRINTABLE (per grading)'!B$13="Prelim"), IF(ISERROR(SUMIF('Exam (LECTURE ONLY)'!D$20:M$20, "CLO1", 'Exam (LECTURE ONLY)'!D206:M206) / 'Exam (LECTURE ONLY)'!AL$6), "", SUMIF('Exam (LECTURE ONLY)'!D$20:M$20, "CLO1", 'Exam (LECTURE ONLY)'!D206:M206) /'Exam (LECTURE ONLY)'!AL$6),
IF(AND('PRINTABLE (per grading)'!H$16="EXAM", 'PRINTABLE (per grading)'!B$13="Midterm"), IF(ISERROR(SUMIF('Exam (LECTURE ONLY)'!O$20:X$20, "CLO1", 'Exam (LECTURE ONLY)'!O206:X206) / 'Exam (LECTURE ONLY)'!AM$6), "", SUMIF('Exam (LECTURE ONLY)'!O$20:X$20, "CLO1", 'Exam (LECTURE ONLY)'!O206:X206) / 'Exam (LECTURE ONLY)'!AM$6),
IF(AND('PRINTABLE (per grading)'!H$16="EXAM", 'PRINTABLE (per grading)'!B$13="Final"), IF(ISERROR(SUMIF('Exam (LECTURE ONLY)'!Z$20:AI$20, "CLO1", 'Exam (LECTURE ONLY)'!Z206:AI206) / 'Exam (LECTURE ONLY)'!AN$6), "", SUMIF('Exam (LECTURE ONLY)'!Z$20:AI$20, "CLO1", 'Exam (LECTURE ONLY)'!Z206:AI206) / 'Exam (LECTURE ONLY)'!AN$6),
IF(AND('PRINTABLE (per grading)'!H$16="OUTPUT", 'PRINTABLE (per grading)'!B$13="Prelim"), IF(ISERROR(SUMIF(OUTPUT!C$20:M$20, "CLO1", OUTPUT!C206:M206) / OUTPUT!AL$6), "", SUMIF(OUTPUT!C$20:M$20, "CLO1", OUTPUT!C206:M206) / OUTPUT!AL$6),
IF(AND('PRINTABLE (per grading)'!H$16="OUTPUT", 'PRINTABLE (per grading)'!B$13="Midterm"), IF(ISERROR(SUMIF(OUTPUT!O$20:Y$20, "CLO1", OUTPUT!O206:Y206) / OUTPUT!AM$6), "", SUMIF(OUTPUT!O$20:Y$20, "CLO1", OUTPUT!O206:Y206) / OUTPUT!AM$6),
IF(AND('PRINTABLE (per grading)'!H$16="OUTPUT", 'PRINTABLE (per grading)'!B$13="Final"), IF(ISERROR(SUMIF(OUTPUT!AA$20:AI$20, "CLO1", OUTPUT!AA206:AI206) / OUTPUT!AN$6), "", SUMIF(OUTPUT!AA$20:AI$20, "CLO1", OUTPUT!AA206:AI206) / OUTPUT!AN$6),
"")))))),"")</f>
        <v/>
      </c>
      <c r="P204" s="286" t="str">
        <f aca="false">IF(B204&lt;&gt;"",IF(O204="","",IF(O204&lt;0.5,1,IF(AND(O204&gt;=0.5,O204&lt;P$10),2,IF(O204&gt;=P$10,3)))),"")</f>
        <v/>
      </c>
      <c r="Q204" s="287" t="str">
        <f aca="false">IF(B204 &lt;&gt; "",IFERROR(IF(AVERAGE(M204,O204)&gt;=P$10,"Y","N"),""),"")</f>
        <v/>
      </c>
      <c r="R204" s="194" t="str">
        <f aca="false">IF(B204 &lt;&gt; "", IFERROR(IF(C$16 = "PRELIM", SUMIF('Database (LECTURE-RES-PRAC)'!D$14:AG$14, "CLO2", 'Database (LECTURE-RES-PRAC)'!D201:AG201) / 'Grade computation'!F$5, IF(C$16 = "MIDTERM", SUMIF('Database (LECTURE-RES-PRAC)'!AJ$14:BM$14, "CLO2", 'Database (LECTURE-RES-PRAC)'!AJ201:BM201) / 'Grade computation'!G$5, IF(C$16 = "FINAL", SUMIF('Database (LECTURE-RES-PRAC)'!BP$14:CS$14, "CLO2", 'Database (LECTURE-RES-PRAC)'!BP201:CS201) / 'Grade computation'!H$5,""))),""),"")</f>
        <v/>
      </c>
      <c r="S204" s="286" t="str">
        <f aca="false">IF(B204&lt;&gt;"",IF(R204="","",IF(R204&lt;0.5,1,IF(AND(R204&gt;=0.5,R204&lt;P$10),2,IF(R204&gt;=P$10,3)))),"")</f>
        <v/>
      </c>
      <c r="T204" s="194" t="str">
        <f aca="false">IF(B204 &lt;&gt; "",IF(AND('PRINTABLE (per grading)'!H$16="EXAM", 'PRINTABLE (per grading)'!B$13="Prelim"), IF(ISERROR(SUMIF('Exam (LECTURE ONLY)'!D$20:M$20, "CLO2", 'Exam (LECTURE ONLY)'!D206:M206) / 'Exam (LECTURE ONLY)'!AL$7), "", SUMIF('Exam (LECTURE ONLY)'!D$20:M$20, "CLO2", 'Exam (LECTURE ONLY)'!D206:M206) /'Exam (LECTURE ONLY)'!AL$7),
IF(AND('PRINTABLE (per grading)'!H$16="EXAM", 'PRINTABLE (per grading)'!B$13="Midterm"), IF(ISERROR(SUMIF('Exam (LECTURE ONLY)'!O$20:X$20, "CLO2", 'Exam (LECTURE ONLY)'!O206:X206) / 'Exam (LECTURE ONLY)'!AM$7), "", SUMIF('Exam (LECTURE ONLY)'!O$20:X$20, "CLO2", 'Exam (LECTURE ONLY)'!O206:X206) / 'Exam (LECTURE ONLY)'!AM$7),
IF(AND('PRINTABLE (per grading)'!H$16="EXAM", 'PRINTABLE (per grading)'!B$13="Final"), IF(ISERROR(SUMIF('Exam (LECTURE ONLY)'!Z$20:AI$20, "CLO2", 'Exam (LECTURE ONLY)'!Z206:AI206) / 'Exam (LECTURE ONLY)'!AN$7), "", SUMIF('Exam (LECTURE ONLY)'!Z$20:AI$20, "CLO2", 'Exam (LECTURE ONLY)'!Z206:AI206) / 'Exam (LECTURE ONLY)'!AN$7),
IF(AND('PRINTABLE (per grading)'!H$16="OUTPUT", 'PRINTABLE (per grading)'!B$13="Prelim"), IF(ISERROR(SUMIF(OUTPUT!C$20:M$20, "CLO2", OUTPUT!C206:M206) / OUTPUT!AL$7), "", SUMIF(OUTPUT!C$20:M$20, "CLO2", OUTPUT!C206:M206) / OUTPUT!AL$7),
IF(AND('PRINTABLE (per grading)'!H$16="OUTPUT", 'PRINTABLE (per grading)'!B$13="Midterm"), IF(ISERROR(SUMIF(OUTPUT!O$20:Y$20, "CLO2", OUTPUT!O206:Y206) / OUTPUT!AM$7), "", SUMIF(OUTPUT!O$20:Y$20, "CLO2", OUTPUT!O206:Y206) / OUTPUT!AM$7),
IF(AND('PRINTABLE (per grading)'!H$16="OUTPUT", 'PRINTABLE (per grading)'!B$13="Final"), IF(ISERROR(SUMIF(OUTPUT!AA$20:AI$20, "CLO2", OUTPUT!AA206:AI206) / OUTPUT!AN$7), "", SUMIF(OUTPUT!AA$20:AI$20, "CLO2", OUTPUT!AA206:AI206) / OUTPUT!AN$7),
"")))))),"")</f>
        <v/>
      </c>
      <c r="U204" s="286" t="str">
        <f aca="false">IF(B204&lt;&gt;"",IF(T204="","",IF(T204&lt;0.5,1,IF(AND(T204&gt;=0.5,T204&lt;P$10),2,IF(T204&gt;=P$10,3)))),"")</f>
        <v/>
      </c>
      <c r="V204" s="287" t="str">
        <f aca="false">IF(B204 &lt;&gt; "",IFERROR(IF(AVERAGE(R204,T204)&gt;=P$10,"Y","N"),""),"")</f>
        <v/>
      </c>
      <c r="W204" s="194" t="str">
        <f aca="false">IF(B204 &lt;&gt; "", IFERROR(IF(C$16 = "PRELIM", SUMIF('Database (LECTURE-RES-PRAC)'!D$14:AG$14, "CLO3", 'Database (LECTURE-RES-PRAC)'!D201:AG201) / 'Grade computation'!F$6, IF(C$16 = "MIDTERM", SUMIF('Database (LECTURE-RES-PRAC)'!AJ$14:BM$14, "CLO3", 'Database (LECTURE-RES-PRAC)'!AJ201:BM201) / 'Grade computation'!G$6, IF(C$16 = "FINAL", SUMIF('Database (LECTURE-RES-PRAC)'!BP$14:CS$14, "CLO3", 'Database (LECTURE-RES-PRAC)'!BP201:CS201) / 'Grade computation'!H$6,""))),""),"")</f>
        <v/>
      </c>
      <c r="X204" s="286" t="str">
        <f aca="false">IF(B204&lt;&gt;"",IF(W204="","",IF(W204&lt;0.5,1,IF(AND(W204&gt;=0.5,W204&lt;P$10),2,IF(W204&gt;=P$10,3)))),"")</f>
        <v/>
      </c>
      <c r="Y204" s="194" t="str">
        <f aca="false">IF(B204 &lt;&gt; "",IF(AND('PRINTABLE (per grading)'!H$16="EXAM", 'PRINTABLE (per grading)'!B$13="Prelim"), IF(ISERROR(SUMIF('Exam (LECTURE ONLY)'!D$20:M$20, "CLO3", 'Exam (LECTURE ONLY)'!D206:M206) / 'Exam (LECTURE ONLY)'!AL$8), "", SUMIF('Exam (LECTURE ONLY)'!D$20:M$20, "CLO3", 'Exam (LECTURE ONLY)'!D206:M206) /'Exam (LECTURE ONLY)'!AL$8),
IF(AND('PRINTABLE (per grading)'!H$16="EXAM", 'PRINTABLE (per grading)'!B$13="Midterm"), IF(ISERROR(SUMIF('Exam (LECTURE ONLY)'!O$20:X$20, "CLO3", 'Exam (LECTURE ONLY)'!O206:X206) / 'Exam (LECTURE ONLY)'!AM$8), "", SUMIF('Exam (LECTURE ONLY)'!O$20:X$20, "CLO3", 'Exam (LECTURE ONLY)'!O206:X206) / 'Exam (LECTURE ONLY)'!AM$8),
IF(AND('PRINTABLE (per grading)'!H$16="EXAM", 'PRINTABLE (per grading)'!B$13="Final"), IF(ISERROR(SUMIF('Exam (LECTURE ONLY)'!Z$20:AI$20, "CLO3", 'Exam (LECTURE ONLY)'!Z206:AI206) / 'Exam (LECTURE ONLY)'!AN$8), "", SUMIF('Exam (LECTURE ONLY)'!Z$20:AI$20, "CLO3", 'Exam (LECTURE ONLY)'!Z206:AI206) / 'Exam (LECTURE ONLY)'!AN$8),
IF(AND('PRINTABLE (per grading)'!H$16="OUTPUT", 'PRINTABLE (per grading)'!B$13="Prelim"), IF(ISERROR(SUMIF(OUTPUT!C$20:M$20, "CLO3", OUTPUT!C206:M206) / OUTPUT!AL$8), "", SUMIF(OUTPUT!C$20:M$20, "CLO3", OUTPUT!C206:M206) / OUTPUT!AL$8),
IF(AND('PRINTABLE (per grading)'!H$16="OUTPUT", 'PRINTABLE (per grading)'!B$13="Midterm"), IF(ISERROR(SUMIF(OUTPUT!O$20:Y$20, "CLO3", OUTPUT!O206:Y206) / OUTPUT!AM$8), "", SUMIF(OUTPUT!O$20:Y$20, "CLO3", OUTPUT!O206:Y206) / OUTPUT!AM$8),
IF(AND('PRINTABLE (per grading)'!H$16="OUTPUT", 'PRINTABLE (per grading)'!B$13="Final"), IF(ISERROR(SUMIF(OUTPUT!AA$20:AI$20, "CLO3", OUTPUT!AA206:AI206) / OUTPUT!AN$8), "", SUMIF(OUTPUT!AA$20:AI$20, "CLO3", OUTPUT!AA206:AI206) / OUTPUT!AN$8),
"" )))))),"")</f>
        <v/>
      </c>
      <c r="Z204" s="286" t="str">
        <f aca="false">IF(B204&lt;&gt;"",IF(Y204="","",IF(Y204&lt;0.5,1,IF(AND(Y204&gt;=0.5,Y204&lt;P$10),2,IF(Y204&gt;=P$10,3)))),"")</f>
        <v/>
      </c>
      <c r="AA204" s="287" t="str">
        <f aca="false">IF(B204 &lt;&gt; "",IFERROR(IF(AVERAGE(W204,Y204)&gt;=P$10,"Y","N"),""),"")</f>
        <v/>
      </c>
      <c r="AB204" s="194" t="str">
        <f aca="false">IF(B204 &lt;&gt; "", IFERROR(IF(C$16 = "PRELIM", SUMIF('Database (LECTURE-RES-PRAC)'!D$14:AG$14, "CLO4", 'Database (LECTURE-RES-PRAC)'!D201:AG201) / 'Grade computation'!F$7, IF(C$16 = "MIDTERM", SUMIF('Database (LECTURE-RES-PRAC)'!AJ$14:BM$14, "CLO4", 'Database (LECTURE-RES-PRAC)'!AJ201:BM201) / 'Grade computation'!G$7, IF(C$16 = "FINAL", SUMIF('Database (LECTURE-RES-PRAC)'!BP$14:CS$14, "CLO4", 'Database (LECTURE-RES-PRAC)'!BP201:CS201) / 'Grade computation'!H$7,""))),""),"")</f>
        <v/>
      </c>
      <c r="AC204" s="286" t="str">
        <f aca="false">IF(B204&lt;&gt;"",IF(AB204="","",IF(AB204&lt;0.5,1,IF(AND(AB204&gt;=0.5,AB204&lt;P$10),2,IF(AB204&gt;=P$10,3)))),"")</f>
        <v/>
      </c>
      <c r="AD204" s="194" t="str">
        <f aca="false">IF(B204 &lt;&gt; "",IF(AND('PRINTABLE (per grading)'!H$16="EXAM", 'PRINTABLE (per grading)'!B$13="Prelim"), IF(ISERROR(SUMIF('Exam (LECTURE ONLY)'!D$20:M$20, "CLO4", 'Exam (LECTURE ONLY)'!D206:M206) / 'Exam (LECTURE ONLY)'!AL$9), "", SUMIF('Exam (LECTURE ONLY)'!D$20:M$20, "CLO4", 'Exam (LECTURE ONLY)'!D206:M206) /'Exam (LECTURE ONLY)'!AL$9),
IF(AND('PRINTABLE (per grading)'!H$16="EXAM", 'PRINTABLE (per grading)'!B$13="Midterm"), IF(ISERROR(SUMIF('Exam (LECTURE ONLY)'!O$20:X$20, "CLO4", 'Exam (LECTURE ONLY)'!O206:X206) / 'Exam (LECTURE ONLY)'!AM$9), "", SUMIF('Exam (LECTURE ONLY)'!O$20:X$20, "CLO4", 'Exam (LECTURE ONLY)'!O206:X206) / 'Exam (LECTURE ONLY)'!AM$9),
IF(AND('PRINTABLE (per grading)'!H$16="EXAM", 'PRINTABLE (per grading)'!B$13="Final"), IF(ISERROR(SUMIF('Exam (LECTURE ONLY)'!Z$20:AI$20, "CLO4", 'Exam (LECTURE ONLY)'!Z206:AI206) / 'Exam (LECTURE ONLY)'!AN$9), "", SUMIF('Exam (LECTURE ONLY)'!Z$20:AI$20, "CLO4", 'Exam (LECTURE ONLY)'!Z206:AI206) / 'Exam (LECTURE ONLY)'!AN$9),
IF(AND('PRINTABLE (per grading)'!H$16="OUTPUT", 'PRINTABLE (per grading)'!B$13="Prelim"), IF(ISERROR(SUMIF(OUTPUT!C$20:M$20, "CLO4", OUTPUT!C206:M206) / OUTPUT!AL$9), "", SUMIF(OUTPUT!C$20:M$20, "CLO4", OUTPUT!C206:M206) / OUTPUT!AL$9),
IF(AND('PRINTABLE (per grading)'!H$16="OUTPUT", 'PRINTABLE (per grading)'!B$13="Midterm"), IF(ISERROR(SUMIF(OUTPUT!O$20:Y$20, "CLO4", OUTPUT!O206:Y206) / OUTPUT!AM$9), "", SUMIF(OUTPUT!O$20:Y$20, "CLO4", OUTPUT!O206:Y206) / OUTPUT!AM$9),
IF(AND('PRINTABLE (per grading)'!H$16="OUTPUT", 'PRINTABLE (per grading)'!B$13="Final"), IF(ISERROR(SUMIF(OUTPUT!AA$20:AI$20, "CLO4", OUTPUT!AA206:AI206) / OUTPUT!AN$9), "", SUMIF(OUTPUT!AA$20:AI$20, "CLO4", OUTPUT!AA206:AI206) / OUTPUT!AN$9),
"")))))),"")</f>
        <v/>
      </c>
      <c r="AE204" s="286" t="str">
        <f aca="false">IF(B204&lt;&gt;"",IF(AD204="","",IF(AD204&lt;0.5,1,IF(AND(AD204&gt;=0.5,AD204&lt;P$10),2,IF(AD204&gt;=P$10,3)))),"")</f>
        <v/>
      </c>
      <c r="AF204" s="287" t="str">
        <f aca="false">IF(B204 &lt;&gt; "",IFERROR(IF(AVERAGE(AB204,AD204)&gt;=P$10,"Y","N"),""),"")</f>
        <v/>
      </c>
      <c r="AG204" s="194" t="str">
        <f aca="false">IF(B204 &lt;&gt; "", IFERROR(IF(C$16 = "PRELIM", SUMIF('Database (LECTURE-RES-PRAC)'!D$14:AG$14, "CLO5", 'Database (LECTURE-RES-PRAC)'!D201:AG201) / 'Grade computation'!F$8, IF(C$16 = "MIDTERM", SUMIF('Database (LECTURE-RES-PRAC)'!AJ$14:BM$14, "CLO5", 'Database (LECTURE-RES-PRAC)'!AJ201:BM201) / 'Grade computation'!G$8, IF(C$16 = "FINAL", SUMIF('Database (LECTURE-RES-PRAC)'!BP$14:CS$14, "CLO5", 'Database (LECTURE-RES-PRAC)'!BP201:CS201) / 'Grade computation'!H$8,""))),""),"")</f>
        <v/>
      </c>
      <c r="AH204" s="286" t="str">
        <f aca="false">IF(B204&lt;&gt;"",IF(AG204="","",IF(AG204&lt;0.5,1,IF(AND(AG204&gt;=0.5,AG204&lt;P$10),2,IF(AG204&gt;=P$10,3)))),"")</f>
        <v/>
      </c>
      <c r="AI204" s="194" t="str">
        <f aca="false">IF(B204 &lt;&gt; "",IF(AND('PRINTABLE (per grading)'!H$16="EXAM", 'PRINTABLE (per grading)'!B$13="Prelim"), IF(ISERROR(SUMIF('Exam (LECTURE ONLY)'!D$20:M$20, "CLO5", 'Exam (LECTURE ONLY)'!D206:M206) / 'Exam (LECTURE ONLY)'!AL$10), "", SUMIF('Exam (LECTURE ONLY)'!D$20:M$20, "CLO5", 'Exam (LECTURE ONLY)'!D206:M206) /'Exam (LECTURE ONLY)'!AL$10),
IF(AND('PRINTABLE (per grading)'!H$16="EXAM", 'PRINTABLE (per grading)'!B$13="Midterm"), IF(ISERROR(SUMIF('Exam (LECTURE ONLY)'!O$20:X$20, "CLO5", 'Exam (LECTURE ONLY)'!O206:X206) / 'Exam (LECTURE ONLY)'!AM$10), "", SUMIF('Exam (LECTURE ONLY)'!O$20:X$20, "CLO5", 'Exam (LECTURE ONLY)'!O206:X206) / 'Exam (LECTURE ONLY)'!AM$10),
IF(AND('PRINTABLE (per grading)'!H$16="EXAM", 'PRINTABLE (per grading)'!B$13="Final"), IF(ISERROR(SUMIF('Exam (LECTURE ONLY)'!Z$20:AI$20, "CLO5", 'Exam (LECTURE ONLY)'!Z206:AI206) / 'Exam (LECTURE ONLY)'!AN$10), "", SUMIF('Exam (LECTURE ONLY)'!Z$20:AI$20, "CLO5", 'Exam (LECTURE ONLY)'!Z206:AI206) / 'Exam (LECTURE ONLY)'!AN$10),
IF(AND('PRINTABLE (per grading)'!H$16="OUTPUT", 'PRINTABLE (per grading)'!B$13="Prelim"), IF(ISERROR(SUMIF(OUTPUT!C$20:M$20, "CLO5", OUTPUT!C206:M206) / OUTPUT!AL$10), "", SUMIF(OUTPUT!C$20:M$20, "CLO5", OUTPUT!C206:M206) / OUTPUT!AL$10),
IF(AND('PRINTABLE (per grading)'!H$16="OUTPUT", 'PRINTABLE (per grading)'!B$13="Midterm"), IF(ISERROR(SUMIF(OUTPUT!O$20:Y$20, "CLO5", OUTPUT!O206:Y206) / OUTPUT!AM$10), "", SUMIF(OUTPUT!O$20:Y$20, "CLO5", OUTPUT!O206:Y206) / OUTPUT!AM$10),
IF(AND('PRINTABLE (per grading)'!H$16="OUTPUT", 'PRINTABLE (per grading)'!B$13="Final"), IF(ISERROR(SUMIF(OUTPUT!AA$20:AI$20, "CLO5", OUTPUT!AA206:AI206) / OUTPUT!AN$10), "", SUMIF(OUTPUT!AA$20:AI$20, "CLO5", OUTPUT!AA206:AI206) / OUTPUT!AN$10),
"")))))),"")</f>
        <v/>
      </c>
      <c r="AJ204" s="286" t="str">
        <f aca="false">IF(B204&lt;&gt;"",IF(AI204="","",IF(AI204&lt;0.5,1,IF(AND(AI204&gt;=0.5,AI204&lt;P$10),2,IF(AI204&gt;=P$10,3)))),"")</f>
        <v/>
      </c>
      <c r="AK204" s="287" t="str">
        <f aca="false">IF(B204 &lt;&gt; "",IFERROR(IF(AVERAGE(AG204,AI204)&gt;=P$10,"Y","N"),""),"")</f>
        <v/>
      </c>
      <c r="AL204" s="194" t="str">
        <f aca="false">IF(B204 &lt;&gt; "", IFERROR(IF(C$16 = "PRELIM", SUMIF('Database (LECTURE-RES-PRAC)'!D$14:AG$14, "CLO6", 'Database (LECTURE-RES-PRAC)'!D201:AG201) / 'Grade computation'!F$9, IF(C$16 = "MIDTERM", SUMIF('Database (LECTURE-RES-PRAC)'!AJ$14:BM$14, "CLO6", 'Database (LECTURE-RES-PRAC)'!AJ201:BM201) / 'Grade computation'!G$9, IF(C$16 = "FINAL", SUMIF('Database (LECTURE-RES-PRAC)'!BP$14:CS$14, "CLO6", 'Database (LECTURE-RES-PRAC)'!BP201:CS201) / 'Grade computation'!H$9,""))),""),"")</f>
        <v/>
      </c>
      <c r="AM204" s="286" t="str">
        <f aca="false">IF(B204&lt;&gt;"",IF(AL204="","",IF(AL204&lt;0.5,1,IF(AND(AL204&gt;=0.5,AL204&lt;P$10),2,IF(AL204&gt;=P$10,3)))),"")</f>
        <v/>
      </c>
      <c r="AN204" s="194" t="str">
        <f aca="false">IF(B204 &lt;&gt; "",IF(AND('PRINTABLE (per grading)'!H$16="EXAM", 'PRINTABLE (per grading)'!B$13="Prelim"), IF(ISERROR(SUMIF('Exam (LECTURE ONLY)'!D$20:M$20, "CLO6", 'Exam (LECTURE ONLY)'!D206:M206) / 'Exam (LECTURE ONLY)'!AL$11), "", SUMIF('Exam (LECTURE ONLY)'!D$20:M$20, "CLO6", 'Exam (LECTURE ONLY)'!D206:M206) /'Exam (LECTURE ONLY)'!AL$11),
IF(AND('PRINTABLE (per grading)'!H$16="EXAM", 'PRINTABLE (per grading)'!B$13="Midterm"), IF(ISERROR(SUMIF('Exam (LECTURE ONLY)'!O$20:X$20, "CLO6", 'Exam (LECTURE ONLY)'!O206:X206) / 'Exam (LECTURE ONLY)'!AM$11), "", SUMIF('Exam (LECTURE ONLY)'!O$20:X$20, "CLO6", 'Exam (LECTURE ONLY)'!O206:X206) / 'Exam (LECTURE ONLY)'!AM$11),
IF(AND('PRINTABLE (per grading)'!H$16="EXAM", 'PRINTABLE (per grading)'!B$13="Final"), IF(ISERROR(SUMIF('Exam (LECTURE ONLY)'!Z$20:AI$20, "CLO6", 'Exam (LECTURE ONLY)'!Z206:AI206) / 'Exam (LECTURE ONLY)'!AN$11), "", SUMIF('Exam (LECTURE ONLY)'!Z$20:AI$20, "CLO6", 'Exam (LECTURE ONLY)'!Z206:AI206) / 'Exam (LECTURE ONLY)'!AN$11),
IF(AND('PRINTABLE (per grading)'!H$16="OUTPUT", 'PRINTABLE (per grading)'!B$13="Prelim"), IF(ISERROR(SUMIF(OUTPUT!C$20:M$20, "CLO6", OUTPUT!C206:M206) / OUTPUT!AL$11), "", SUMIF(OUTPUT!C$20:M$20, "CLO6", OUTPUT!C206:M206) / OUTPUT!AL$11),
IF(AND('PRINTABLE (per grading)'!H$16="OUTPUT", 'PRINTABLE (per grading)'!B$13="Midterm"), IF(ISERROR(SUMIF(OUTPUT!O$20:Y$20, "CLO6", OUTPUT!O206:Y206) / OUTPUT!AM$11), "", SUMIF(OUTPUT!O$20:Y$20, "CLO6", OUTPUT!O206:Y206) / OUTPUT!AM$11),
IF(AND('PRINTABLE (per grading)'!H$16="OUTPUT", 'PRINTABLE (per grading)'!B$13="Final"), IF(ISERROR(SUMIF(OUTPUT!AA$20:AI$20, "CLO6", OUTPUT!AA206:AI206) / OUTPUT!AN$11), "", SUMIF(OUTPUT!AA$20:AI$20, "CLO6", OUTPUT!AA206:AI206) / OUTPUT!AN$11),
"")))))),"")</f>
        <v/>
      </c>
      <c r="AO204" s="286" t="str">
        <f aca="false">IF(B204&lt;&gt;"",IF(AN204="","",IF(AN204&lt;0.5,1,IF(AND(AN204&gt;=0.5,AN204&lt;P$10),2,IF(AN204&gt;=P$10,3)))),"")</f>
        <v/>
      </c>
      <c r="AP204" s="287" t="str">
        <f aca="false">IF(B204 &lt;&gt; "",IFERROR(IF(AVERAGE(AL204,AN204)&gt;=P$10,"Y","N"),""),"")</f>
        <v/>
      </c>
      <c r="AQ204" s="194" t="str">
        <f aca="false">IF(B204 &lt;&gt; "", IFERROR(IF(C$16 = "PRELIM", SUMIF('Database (LECTURE-RES-PRAC)'!D$14:AG$14, "CLO7", 'Database (LECTURE-RES-PRAC)'!D201:AG201) / 'Grade computation'!F$10, IF(C$16 = "MIDTERM", SUMIF('Database (LECTURE-RES-PRAC)'!AJ$14:BM$14, "CLO7", 'Database (LECTURE-RES-PRAC)'!AJ201:BM201) / 'Grade computation'!G$10, IF(C$16 = "FINAL", SUMIF('Database (LECTURE-RES-PRAC)'!BP$14:CS$14, "CLO7", 'Database (LECTURE-RES-PRAC)'!BP201:CS201) / 'Grade computation'!H$10,""))),""),"")</f>
        <v/>
      </c>
      <c r="AR204" s="286" t="str">
        <f aca="false">IF(B204&lt;&gt;"",IF(AQ204="","",IF(AQ204&lt;0.5,1,IF(AND(AQ204&gt;=0.5,AQ204&lt;P$10),2,IF(AQ204&gt;=P$10,3)))),"")</f>
        <v/>
      </c>
      <c r="AS204" s="194" t="str">
        <f aca="false">IF(B204 &lt;&gt; "",IF(AND('PRINTABLE (per grading)'!H$16="EXAM", 'PRINTABLE (per grading)'!B$13="Prelim"), IF(ISERROR(SUMIF('Exam (LECTURE ONLY)'!D$20:M$20, "CLO7", 'Exam (LECTURE ONLY)'!D206:M206) / 'Exam (LECTURE ONLY)'!AL$12), "", SUMIF('Exam (LECTURE ONLY)'!D$20:M$20, "CLO7", 'Exam (LECTURE ONLY)'!D206:M206) /'Exam (LECTURE ONLY)'!AL$12),
IF(AND('PRINTABLE (per grading)'!H$16="EXAM", 'PRINTABLE (per grading)'!B$13="Midterm"), IF(ISERROR(SUMIF('Exam (LECTURE ONLY)'!O$20:X$20, "CLO7", 'Exam (LECTURE ONLY)'!O206:X206) / 'Exam (LECTURE ONLY)'!AM$12), "", SUMIF('Exam (LECTURE ONLY)'!O$20:X$20, "CLO7", 'Exam (LECTURE ONLY)'!O206:X206) / 'Exam (LECTURE ONLY)'!AM$12),
IF(AND('PRINTABLE (per grading)'!H$16="EXAM", 'PRINTABLE (per grading)'!B$13="Final"), IF(ISERROR(SUMIF('Exam (LECTURE ONLY)'!Z$20:AI$20, "CLO7", 'Exam (LECTURE ONLY)'!Z206:AI206) / 'Exam (LECTURE ONLY)'!AN$12), "", SUMIF('Exam (LECTURE ONLY)'!Z$20:AI$20, "CLO7", 'Exam (LECTURE ONLY)'!Z206:AI206) / 'Exam (LECTURE ONLY)'!AN$12),
IF(AND('PRINTABLE (per grading)'!H$16="OUTPUT", 'PRINTABLE (per grading)'!B$13="Prelim"), IF(ISERROR(SUMIF(OUTPUT!C$20:M$20, "CLO7", OUTPUT!C206:M206) / OUTPUT!AL$12), "", SUMIF(OUTPUT!C$20:M$20, "CLO7", OUTPUT!C206:M206) / OUTPUT!AL$12),
IF(AND('PRINTABLE (per grading)'!H$16="OUTPUT", 'PRINTABLE (per grading)'!B$13="Midterm"), IF(ISERROR(SUMIF(OUTPUT!O$20:Y$20, "CLO7", OUTPUT!O206:Y206) / OUTPUT!AM$12), "", SUMIF(OUTPUT!O$20:Y$20, "CLO7", OUTPUT!O206:Y206) / OUTPUT!AM$12),
IF(AND('PRINTABLE (per grading)'!H$16="OUTPUT", 'PRINTABLE (per grading)'!B$13="Final"), IF(ISERROR(SUMIF(OUTPUT!AA$20:AI$20, "CLO7", OUTPUT!AA206:AI206) / OUTPUT!AN$12), "", SUMIF(OUTPUT!AA$20:AI$20, "CLO7", OUTPUT!AA206:AI206) / OUTPUT!AN$12),
"")))))),"")</f>
        <v/>
      </c>
      <c r="AT204" s="286" t="str">
        <f aca="false">IF(B204&lt;&gt;"",IF(AS204="","",IF(AS204&lt;0.5,1,IF(AND(AS204&gt;=0.5,AS204&lt;P$10),2,IF(AS204&gt;=P$10,3)))),"")</f>
        <v/>
      </c>
      <c r="AU204" s="287" t="str">
        <f aca="false">IF(B204 &lt;&gt; "",IFERROR(IF(AVERAGE(AQ204,AS204)&gt;=P$10,"Y","N"),""),"")</f>
        <v/>
      </c>
      <c r="AV204" s="194" t="str">
        <f aca="false">IF(B204 &lt;&gt; "", IFERROR(IF(C$16 = "PRELIM", SUMIF('Database (LECTURE-RES-PRAC)'!D$14:AG$14, "CLO8", 'Database (LECTURE-RES-PRAC)'!D201:AG201) / 'Grade computation'!F$11, IF(C$16 = "MIDTERM", SUMIF('Database (LECTURE-RES-PRAC)'!AJ$14:BM$14, "CLO8", 'Database (LECTURE-RES-PRAC)'!AJ201:BM201) / 'Grade computation'!G$11, IF(C$16 = "FINAL", SUMIF('Database (LECTURE-RES-PRAC)'!BP$14:CS$14, "CLO8", 'Database (LECTURE-RES-PRAC)'!BP201:CS201) / 'Grade computation'!H$11,""))),""),"")</f>
        <v/>
      </c>
      <c r="AW204" s="286" t="str">
        <f aca="false">IF(B204&lt;&gt;"",IF(AV204="","",IF(AV204&lt;0.5,1,IF(AND(AV204&gt;=0.5,AV204&lt;P$10),2,IF(AV204&gt;=P$10,3)))),"")</f>
        <v/>
      </c>
      <c r="AX204" s="194" t="str">
        <f aca="false">IF(B204 &lt;&gt; "",IF(AND('PRINTABLE (per grading)'!H$16="EXAM", 'PRINTABLE (per grading)'!B$13="Prelim"), IF(ISERROR(SUMIF('Exam (LECTURE ONLY)'!D$20:M$20, "CLO8", 'Exam (LECTURE ONLY)'!D206:M206) / 'Exam (LECTURE ONLY)'!AL$13), "", SUMIF('Exam (LECTURE ONLY)'!D$20:M$20, "CLO8", 'Exam (LECTURE ONLY)'!D206:M206) /'Exam (LECTURE ONLY)'!AL$13),
IF(AND('PRINTABLE (per grading)'!H$16="EXAM", 'PRINTABLE (per grading)'!B$13="Midterm"), IF(ISERROR(SUMIF('Exam (LECTURE ONLY)'!O$20:X$20, "CLO8", 'Exam (LECTURE ONLY)'!O206:X206) / 'Exam (LECTURE ONLY)'!AM$13), "", SUMIF('Exam (LECTURE ONLY)'!O$20:X$20, "CLO8", 'Exam (LECTURE ONLY)'!O206:X206) / 'Exam (LECTURE ONLY)'!AM$13),
IF(AND('PRINTABLE (per grading)'!H$16="EXAM", 'PRINTABLE (per grading)'!B$13="Final"), IF(ISERROR(SUMIF('Exam (LECTURE ONLY)'!Z$20:AI$20, "CLO8", 'Exam (LECTURE ONLY)'!Z206:AI206) / 'Exam (LECTURE ONLY)'!AN$13), "", SUMIF('Exam (LECTURE ONLY)'!Z$20:AI$20, "CLO8", 'Exam (LECTURE ONLY)'!Z206:AI206) / 'Exam (LECTURE ONLY)'!AN$13),
IF(AND('PRINTABLE (per grading)'!H$16="OUTPUT", 'PRINTABLE (per grading)'!B$13="Prelim"), IF(ISERROR(SUMIF(OUTPUT!C$20:M$20, "CLO8", OUTPUT!C206:M206) / OUTPUT!AL$13), "", SUMIF(OUTPUT!C$20:M$20, "CLO8", OUTPUT!C206:M206) / OUTPUT!AL$13),
IF(AND('PRINTABLE (per grading)'!H$16="OUTPUT", 'PRINTABLE (per grading)'!B$13="Midterm"), IF(ISERROR(SUMIF(OUTPUT!O$20:Y$20, "CLO8", OUTPUT!O206:Y206) / OUTPUT!AM$13), "", SUMIF(OUTPUT!O$20:Y$20, "CLO8", OUTPUT!O206:Y206) / OUTPUT!AM$13),
IF(AND('PRINTABLE (per grading)'!H$16="OUTPUT", 'PRINTABLE (per grading)'!B$13="Final"), IF(ISERROR(SUMIF(OUTPUT!AA$20:AI$20, "CLO8", OUTPUT!AA206:AI206) / OUTPUT!AN$13), "", SUMIF(OUTPUT!AA$20:AI$20, "CLO8", OUTPUT!AA206:AI206) / OUTPUT!AN$13),
"")))))),"")</f>
        <v/>
      </c>
      <c r="AY204" s="286" t="str">
        <f aca="false">IF(B204&lt;&gt;"",IF(AX204="","",IF(AX204&lt;0.5,1,IF(AND(AX204&gt;=0.5,AX204&lt;P$10),2,IF(AX204&gt;=P$10,3)))),"")</f>
        <v/>
      </c>
      <c r="AZ204" s="287" t="str">
        <f aca="false">IF(B204 &lt;&gt; "",IFERROR(IF(AVERAGE(AV204,AX204)&gt;=P$10,"Y","N"),""),"")</f>
        <v/>
      </c>
      <c r="BA204" s="194" t="str">
        <f aca="false">IF(B204 &lt;&gt; "", IFERROR(IF(C$16 = "PRELIM", SUMIF('Database (LECTURE-RES-PRAC)'!D$14:AG$14, "CLO9", 'Database (LECTURE-RES-PRAC)'!D201:AG201) / 'Grade computation'!F$12, IF(C$16 = "MIDTERM", SUMIF('Database (LECTURE-RES-PRAC)'!AJ$14:BM$14, "CLO9", 'Database (LECTURE-RES-PRAC)'!AJ201:BM201) / 'Grade computation'!G$12, IF(C$16 = "FINAL", SUMIF('Database (LECTURE-RES-PRAC)'!BP$14:CS$14, "CLO9", 'Database (LECTURE-RES-PRAC)'!BP201:CS201) / 'Grade computation'!H$12,""))),""),"")</f>
        <v/>
      </c>
      <c r="BB204" s="286" t="str">
        <f aca="false">IF(B204&lt;&gt;"",IF(BA204="","",IF(BA204&lt;0.5,1,IF(AND(BA204&gt;=0.5,BA204&lt;P$10),2,IF(BA204&gt;=P$10,3)))),"")</f>
        <v/>
      </c>
      <c r="BC204" s="194" t="str">
        <f aca="false">IF(B204 &lt;&gt; "",IF(AND('PRINTABLE (per grading)'!H$16="EXAM", 'PRINTABLE (per grading)'!B$13="Prelim"), IF(ISERROR(SUMIF('Exam (LECTURE ONLY)'!D$20:M$20, "CLO9", 'Exam (LECTURE ONLY)'!D206:M206) / 'Exam (LECTURE ONLY)'!AL$14), "", SUMIF('Exam (LECTURE ONLY)'!D$20:M$20, "CLO9", 'Exam (LECTURE ONLY)'!D206:M206) /'Exam (LECTURE ONLY)'!AL$14),
IF(AND('PRINTABLE (per grading)'!H$16="EXAM", 'PRINTABLE (per grading)'!B$13="Midterm"), IF(ISERROR(SUMIF('Exam (LECTURE ONLY)'!O$20:X$20, "CLO9", 'Exam (LECTURE ONLY)'!O206:X206) / 'Exam (LECTURE ONLY)'!AM$14), "", SUMIF('Exam (LECTURE ONLY)'!O$20:X$20, "CLO9", 'Exam (LECTURE ONLY)'!O206:X206) / 'Exam (LECTURE ONLY)'!AM$14),
IF(AND('PRINTABLE (per grading)'!H$16="EXAM", 'PRINTABLE (per grading)'!B$13="Final"), IF(ISERROR(SUMIF('Exam (LECTURE ONLY)'!Z$20:AI$20, "CLO9", 'Exam (LECTURE ONLY)'!Z206:AI206) / 'Exam (LECTURE ONLY)'!AN$14), "", SUMIF('Exam (LECTURE ONLY)'!Z$20:AI$20, "CLO9", 'Exam (LECTURE ONLY)'!Z206:AI206) / 'Exam (LECTURE ONLY)'!AN$14),
IF(AND('PRINTABLE (per grading)'!H$16="OUTPUT", 'PRINTABLE (per grading)'!B$13="Prelim"), IF(ISERROR(SUMIF(OUTPUT!C$20:M$20, "CLO9", OUTPUT!C206:M206) / OUTPUT!AL$14), "", SUMIF(OUTPUT!C$20:M$20, "CLO9", OUTPUT!C206:M206) / OUTPUT!AL$14),
IF(AND('PRINTABLE (per grading)'!H$16="OUTPUT", 'PRINTABLE (per grading)'!B$13="Midterm"), IF(ISERROR(SUMIF(OUTPUT!O$20:Y$20, "CLO9", OUTPUT!O206:Y206) / OUTPUT!AM$14), "", SUMIF(OUTPUT!O$20:Y$20, "CLO9", OUTPUT!O206:Y206) / OUTPUT!AM$14),
IF(AND('PRINTABLE (per grading)'!H$16="OUTPUT", 'PRINTABLE (per grading)'!B$13="Final"), IF(ISERROR(SUMIF(OUTPUT!AA$20:AI$20, "CLO9", OUTPUT!AA206:AI206) / OUTPUT!AN$14), "", SUMIF(OUTPUT!AA$20:AI$20, "CLO9", OUTPUT!AA206:AI206) / OUTPUT!AN$14),
"")))))),"")</f>
        <v/>
      </c>
      <c r="BD204" s="286" t="str">
        <f aca="false">IF(B204&lt;&gt;"",IF(BC204="","",IF(BC204&lt;0.5,1,IF(AND(BC204&gt;=0.5,BC204&lt;P$10),2,IF(BC204&gt;=P$10,3)))),"")</f>
        <v/>
      </c>
      <c r="BE204" s="287" t="str">
        <f aca="false">IF(B204 &lt;&gt; "",IFERROR(IF(AVERAGE(BA204,BC204)&gt;=P$10,"Y","N"),""),"")</f>
        <v/>
      </c>
      <c r="BF204" s="194" t="str">
        <f aca="false">IF(B204 &lt;&gt; "", IFERROR(IF(C$16 = "PRELIM", SUMIF('Database (LECTURE-RES-PRAC)'!D$14:AG$14, "CLO10", 'Database (LECTURE-RES-PRAC)'!D201:AG201) / 'Grade computation'!F$13, IF(C$16 = "MIDTERM", SUMIF('Database (LECTURE-RES-PRAC)'!AJ$14:BM$14, "CLO10", 'Database (LECTURE-RES-PRAC)'!AJ201:BM201) / 'Grade computation'!G$13, IF(C$16 = "FINAL", SUMIF('Database (LECTURE-RES-PRAC)'!BP$14:CS$14, "CLO10", 'Database (LECTURE-RES-PRAC)'!BP201:CS201) / 'Grade computation'!H$13,""))),""),"")</f>
        <v/>
      </c>
      <c r="BG204" s="286" t="str">
        <f aca="false">IF(B204&lt;&gt;"",IF(BF204="","",IF(BF204&lt;0.5,1,IF(AND(BF204&gt;=0.5,BF204&lt;P$10),2,IF(BF204&gt;=P$10,3)))),"")</f>
        <v/>
      </c>
      <c r="BH204" s="194" t="str">
        <f aca="false">IF(B204 &lt;&gt; "",IF(AND('PRINTABLE (per grading)'!H$16="EXAM", 'PRINTABLE (per grading)'!B$13="Prelim"), IF(ISERROR(SUMIF('Exam (LECTURE ONLY)'!D$20:M$20, "CLO10", 'Exam (LECTURE ONLY)'!D206:M206) / 'Exam (LECTURE ONLY)'!AL$15), "", SUMIF('Exam (LECTURE ONLY)'!D$20:M$20, "CLO10", 'Exam (LECTURE ONLY)'!D206:M206) /'Exam (LECTURE ONLY)'!AL$15),
IF(AND('PRINTABLE (per grading)'!H$16="EXAM", 'PRINTABLE (per grading)'!B$13="Midterm"), IF(ISERROR(SUMIF('Exam (LECTURE ONLY)'!O$20:X$20, "CLO10", 'Exam (LECTURE ONLY)'!O206:X206) / 'Exam (LECTURE ONLY)'!AM$15), "", SUMIF('Exam (LECTURE ONLY)'!O$20:X$20, "CLO10", 'Exam (LECTURE ONLY)'!O206:X206) / 'Exam (LECTURE ONLY)'!AM$15),
IF(AND('PRINTABLE (per grading)'!H$16="EXAM", 'PRINTABLE (per grading)'!B$13="Final"), IF(ISERROR(SUMIF('Exam (LECTURE ONLY)'!Z$20:AI$20, "CLO10", 'Exam (LECTURE ONLY)'!Z206:AI206) / 'Exam (LECTURE ONLY)'!AN$15), "", SUMIF('Exam (LECTURE ONLY)'!Z$20:AI$20, "CLO10", 'Exam (LECTURE ONLY)'!Z206:AI206) / 'Exam (LECTURE ONLY)'!AN$15),
IF(AND('PRINTABLE (per grading)'!H$16="OUTPUT", 'PRINTABLE (per grading)'!B$13="Prelim"), IF(ISERROR(SUMIF(OUTPUT!C$20:M$20, "CLO10", OUTPUT!C206:M206) / OUTPUT!AL$15), "", SUMIF(OUTPUT!C$20:M$20, "CLO10", OUTPUT!C206:M206) / OUTPUT!AL$15),
IF(AND('PRINTABLE (per grading)'!H$16="OUTPUT", 'PRINTABLE (per grading)'!B$13="Midterm"), IF(ISERROR(SUMIF(OUTPUT!O$20:Y$20, "CLO10", OUTPUT!O206:Y206) / OUTPUT!AM$15), "", SUMIF(OUTPUT!O$20:Y$20, "CLO10", OUTPUT!O206:Y206) / OUTPUT!AM$15),
IF(AND('PRINTABLE (per grading)'!H$16="OUTPUT", 'PRINTABLE (per grading)'!B$13="Final"), IF(ISERROR(SUMIF(OUTPUT!AA$20:AI$20, "CLO10", OUTPUT!AA206:AI206) / OUTPUT!AN$15), "", SUMIF(OUTPUT!AA$20:AI$20, "CLO10", OUTPUT!AA206:AI206) / OUTPUT!AN$15),
"")))))),"")</f>
        <v/>
      </c>
      <c r="BI204" s="286" t="str">
        <f aca="false">IF(B204&lt;&gt;"",IF(BH204="","",IF(BH204&lt;0.5,1,IF(AND(BH204&gt;=0.5,BH204&lt;P$10),2,IF(BH204&gt;=P$10,3)))),"")</f>
        <v/>
      </c>
      <c r="BJ204" s="287" t="str">
        <f aca="false">IF(B204 &lt;&gt; "",IFERROR(IF(AVERAGE(BF204,BH204)&gt;=P$10,"Y","N"),""),"")</f>
        <v/>
      </c>
      <c r="BK204" s="8"/>
    </row>
    <row r="205" customFormat="false" ht="19.5" hidden="false" customHeight="true" outlineLevel="0" collapsed="false">
      <c r="A205" s="183" t="str">
        <f aca="false">IF(ISBLANK('Database (LECTURE-RES-PRAC)'!A202),"",'Database (LECTURE-RES-PRAC)'!A202)</f>
        <v/>
      </c>
      <c r="B205" s="184" t="str">
        <f aca="false">IF(ISBLANK('Database (LECTURE-RES-PRAC)'!B202),"",'Database (LECTURE-RES-PRAC)'!B202)</f>
        <v/>
      </c>
      <c r="C205" s="230" t="str">
        <f aca="false">IF(B205&lt;&gt;"",IF(C$16="PRELIM",'Grade computation'!C205, IF(C$16="MIDTERM",'Grade computation'!K205, IF(C$16="FINAL",'Grade computation'!S205,""))),"")</f>
        <v/>
      </c>
      <c r="D205" s="231" t="str">
        <f aca="false">IF(B205&lt;&gt;"",IFERROR(IF(B$11="80-20", (((C205/C$19)*X$6)+X$7)*D$18, IF(B$11="60-40", (((C205/C$19)*Y$6)+Y$7)*D$18, 0)),0),"")</f>
        <v/>
      </c>
      <c r="E205" s="230" t="str">
        <f aca="false">IF(B205&lt;&gt;"", IF(C$16="PRELIM",'Grade computation'!E205, IF(C$16="MIDTERM",'Grade computation'!M205, IF(C$16="FINAL",'Grade computation'!U205,""))),"")</f>
        <v/>
      </c>
      <c r="F205" s="232" t="str">
        <f aca="false">IF(B205&lt;&gt;"",IFERROR(IF(B$11="80-20", (((E205/E$19)*X$6)+X$7)*F$18, IF(B$11="60-40", (((E205/E$19)*Y$6)+Y$7)*F$18, 0)),0),"")</f>
        <v/>
      </c>
      <c r="G205" s="233" t="str">
        <f aca="false">IF(B205&lt;&gt;"",IFERROR((D205+F205),0),"")</f>
        <v/>
      </c>
      <c r="H205" s="234" t="str">
        <f aca="false">IF(B205&lt;&gt;"",IF(C$16="PRELIM", 'Grade computation'!H205, IF(C$16="MIDTERM", 'Grade computation'!P205, IF(C$16="FINAL",'Grade computation'!X205, ""))),"")</f>
        <v/>
      </c>
      <c r="I205" s="233" t="str">
        <f aca="false">IF(B205&lt;&gt;"",IFERROR(IF(B$11="80-20", (((H205/H$19)*X$6)+X$7)*I$19, IF(B$11="60-40", (((H205/H$19)*Y$6)+Y$7)*I$19, 0)),0),"")</f>
        <v/>
      </c>
      <c r="J205" s="237" t="str">
        <f aca="false">IFERROR((G205+I205),"")</f>
        <v/>
      </c>
      <c r="K205" s="183" t="str">
        <f aca="false">IFERROR(IF(J205="","",IF(J205&gt;=75,"PASSED","FAILED")),"")</f>
        <v/>
      </c>
      <c r="L205" s="183"/>
      <c r="M205" s="194" t="str">
        <f aca="false">IF(B205 &lt;&gt; "", IFERROR(IF(C$16 = "PRELIM", SUMIF('Database (LECTURE-RES-PRAC)'!D$14:AG$14, "CLO1", 'Database (LECTURE-RES-PRAC)'!D202:AG202) / 'Grade computation'!F$4, IF(C$16 = "MIDTERM", SUMIF('Database (LECTURE-RES-PRAC)'!AJ$14:BM$14, "CLO1", 'Database (LECTURE-RES-PRAC)'!AJ202:BM202) / 'Grade computation'!G$4, IF(C$16 = "FINAL", SUMIF('Database (LECTURE-RES-PRAC)'!BP$14:CS$14, "CLO1", 'Database (LECTURE-RES-PRAC)'!BP202:CS202) / 'Grade computation'!H$4,""))),""),"")</f>
        <v/>
      </c>
      <c r="N205" s="286" t="str">
        <f aca="false">IF(B205&lt;&gt;"",IF(M205="","",IF(M205&lt;0.5,1,IF(AND(M205&gt;=0.5,M205&lt;P$10),2,IF(M205&gt;=P$10,3)))),"")</f>
        <v/>
      </c>
      <c r="O205" s="194" t="str">
        <f aca="false">IF(B205 &lt;&gt; "",IF(AND('PRINTABLE (per grading)'!H$16="EXAM", 'PRINTABLE (per grading)'!B$13="Prelim"), IF(ISERROR(SUMIF('Exam (LECTURE ONLY)'!D$20:M$20, "CLO1", 'Exam (LECTURE ONLY)'!D207:M207) / 'Exam (LECTURE ONLY)'!AL$6), "", SUMIF('Exam (LECTURE ONLY)'!D$20:M$20, "CLO1", 'Exam (LECTURE ONLY)'!D207:M207) /'Exam (LECTURE ONLY)'!AL$6),
IF(AND('PRINTABLE (per grading)'!H$16="EXAM", 'PRINTABLE (per grading)'!B$13="Midterm"), IF(ISERROR(SUMIF('Exam (LECTURE ONLY)'!O$20:X$20, "CLO1", 'Exam (LECTURE ONLY)'!O207:X207) / 'Exam (LECTURE ONLY)'!AM$6), "", SUMIF('Exam (LECTURE ONLY)'!O$20:X$20, "CLO1", 'Exam (LECTURE ONLY)'!O207:X207) / 'Exam (LECTURE ONLY)'!AM$6),
IF(AND('PRINTABLE (per grading)'!H$16="EXAM", 'PRINTABLE (per grading)'!B$13="Final"), IF(ISERROR(SUMIF('Exam (LECTURE ONLY)'!Z$20:AI$20, "CLO1", 'Exam (LECTURE ONLY)'!Z207:AI207) / 'Exam (LECTURE ONLY)'!AN$6), "", SUMIF('Exam (LECTURE ONLY)'!Z$20:AI$20, "CLO1", 'Exam (LECTURE ONLY)'!Z207:AI207) / 'Exam (LECTURE ONLY)'!AN$6),
IF(AND('PRINTABLE (per grading)'!H$16="OUTPUT", 'PRINTABLE (per grading)'!B$13="Prelim"), IF(ISERROR(SUMIF(OUTPUT!C$20:M$20, "CLO1", OUTPUT!C207:M207) / OUTPUT!AL$6), "", SUMIF(OUTPUT!C$20:M$20, "CLO1", OUTPUT!C207:M207) / OUTPUT!AL$6),
IF(AND('PRINTABLE (per grading)'!H$16="OUTPUT", 'PRINTABLE (per grading)'!B$13="Midterm"), IF(ISERROR(SUMIF(OUTPUT!O$20:Y$20, "CLO1", OUTPUT!O207:Y207) / OUTPUT!AM$6), "", SUMIF(OUTPUT!O$20:Y$20, "CLO1", OUTPUT!O207:Y207) / OUTPUT!AM$6),
IF(AND('PRINTABLE (per grading)'!H$16="OUTPUT", 'PRINTABLE (per grading)'!B$13="Final"), IF(ISERROR(SUMIF(OUTPUT!AA$20:AI$20, "CLO1", OUTPUT!AA207:AI207) / OUTPUT!AN$6), "", SUMIF(OUTPUT!AA$20:AI$20, "CLO1", OUTPUT!AA207:AI207) / OUTPUT!AN$6),
"")))))),"")</f>
        <v/>
      </c>
      <c r="P205" s="286" t="str">
        <f aca="false">IF(B205&lt;&gt;"",IF(O205="","",IF(O205&lt;0.5,1,IF(AND(O205&gt;=0.5,O205&lt;P$10),2,IF(O205&gt;=P$10,3)))),"")</f>
        <v/>
      </c>
      <c r="Q205" s="287" t="str">
        <f aca="false">IF(B205 &lt;&gt; "",IFERROR(IF(AVERAGE(M205,O205)&gt;=P$10,"Y","N"),""),"")</f>
        <v/>
      </c>
      <c r="R205" s="194" t="str">
        <f aca="false">IF(B205 &lt;&gt; "", IFERROR(IF(C$16 = "PRELIM", SUMIF('Database (LECTURE-RES-PRAC)'!D$14:AG$14, "CLO2", 'Database (LECTURE-RES-PRAC)'!D202:AG202) / 'Grade computation'!F$5, IF(C$16 = "MIDTERM", SUMIF('Database (LECTURE-RES-PRAC)'!AJ$14:BM$14, "CLO2", 'Database (LECTURE-RES-PRAC)'!AJ202:BM202) / 'Grade computation'!G$5, IF(C$16 = "FINAL", SUMIF('Database (LECTURE-RES-PRAC)'!BP$14:CS$14, "CLO2", 'Database (LECTURE-RES-PRAC)'!BP202:CS202) / 'Grade computation'!H$5,""))),""),"")</f>
        <v/>
      </c>
      <c r="S205" s="286" t="str">
        <f aca="false">IF(B205&lt;&gt;"",IF(R205="","",IF(R205&lt;0.5,1,IF(AND(R205&gt;=0.5,R205&lt;P$10),2,IF(R205&gt;=P$10,3)))),"")</f>
        <v/>
      </c>
      <c r="T205" s="194" t="str">
        <f aca="false">IF(B205 &lt;&gt; "",IF(AND('PRINTABLE (per grading)'!H$16="EXAM", 'PRINTABLE (per grading)'!B$13="Prelim"), IF(ISERROR(SUMIF('Exam (LECTURE ONLY)'!D$20:M$20, "CLO2", 'Exam (LECTURE ONLY)'!D207:M207) / 'Exam (LECTURE ONLY)'!AL$7), "", SUMIF('Exam (LECTURE ONLY)'!D$20:M$20, "CLO2", 'Exam (LECTURE ONLY)'!D207:M207) /'Exam (LECTURE ONLY)'!AL$7),
IF(AND('PRINTABLE (per grading)'!H$16="EXAM", 'PRINTABLE (per grading)'!B$13="Midterm"), IF(ISERROR(SUMIF('Exam (LECTURE ONLY)'!O$20:X$20, "CLO2", 'Exam (LECTURE ONLY)'!O207:X207) / 'Exam (LECTURE ONLY)'!AM$7), "", SUMIF('Exam (LECTURE ONLY)'!O$20:X$20, "CLO2", 'Exam (LECTURE ONLY)'!O207:X207) / 'Exam (LECTURE ONLY)'!AM$7),
IF(AND('PRINTABLE (per grading)'!H$16="EXAM", 'PRINTABLE (per grading)'!B$13="Final"), IF(ISERROR(SUMIF('Exam (LECTURE ONLY)'!Z$20:AI$20, "CLO2", 'Exam (LECTURE ONLY)'!Z207:AI207) / 'Exam (LECTURE ONLY)'!AN$7), "", SUMIF('Exam (LECTURE ONLY)'!Z$20:AI$20, "CLO2", 'Exam (LECTURE ONLY)'!Z207:AI207) / 'Exam (LECTURE ONLY)'!AN$7),
IF(AND('PRINTABLE (per grading)'!H$16="OUTPUT", 'PRINTABLE (per grading)'!B$13="Prelim"), IF(ISERROR(SUMIF(OUTPUT!C$20:M$20, "CLO2", OUTPUT!C207:M207) / OUTPUT!AL$7), "", SUMIF(OUTPUT!C$20:M$20, "CLO2", OUTPUT!C207:M207) / OUTPUT!AL$7),
IF(AND('PRINTABLE (per grading)'!H$16="OUTPUT", 'PRINTABLE (per grading)'!B$13="Midterm"), IF(ISERROR(SUMIF(OUTPUT!O$20:Y$20, "CLO2", OUTPUT!O207:Y207) / OUTPUT!AM$7), "", SUMIF(OUTPUT!O$20:Y$20, "CLO2", OUTPUT!O207:Y207) / OUTPUT!AM$7),
IF(AND('PRINTABLE (per grading)'!H$16="OUTPUT", 'PRINTABLE (per grading)'!B$13="Final"), IF(ISERROR(SUMIF(OUTPUT!AA$20:AI$20, "CLO2", OUTPUT!AA207:AI207) / OUTPUT!AN$7), "", SUMIF(OUTPUT!AA$20:AI$20, "CLO2", OUTPUT!AA207:AI207) / OUTPUT!AN$7),
"")))))),"")</f>
        <v/>
      </c>
      <c r="U205" s="286" t="str">
        <f aca="false">IF(B205&lt;&gt;"",IF(T205="","",IF(T205&lt;0.5,1,IF(AND(T205&gt;=0.5,T205&lt;P$10),2,IF(T205&gt;=P$10,3)))),"")</f>
        <v/>
      </c>
      <c r="V205" s="287" t="str">
        <f aca="false">IF(B205 &lt;&gt; "",IFERROR(IF(AVERAGE(R205,T205)&gt;=P$10,"Y","N"),""),"")</f>
        <v/>
      </c>
      <c r="W205" s="194" t="str">
        <f aca="false">IF(B205 &lt;&gt; "", IFERROR(IF(C$16 = "PRELIM", SUMIF('Database (LECTURE-RES-PRAC)'!D$14:AG$14, "CLO3", 'Database (LECTURE-RES-PRAC)'!D202:AG202) / 'Grade computation'!F$6, IF(C$16 = "MIDTERM", SUMIF('Database (LECTURE-RES-PRAC)'!AJ$14:BM$14, "CLO3", 'Database (LECTURE-RES-PRAC)'!AJ202:BM202) / 'Grade computation'!G$6, IF(C$16 = "FINAL", SUMIF('Database (LECTURE-RES-PRAC)'!BP$14:CS$14, "CLO3", 'Database (LECTURE-RES-PRAC)'!BP202:CS202) / 'Grade computation'!H$6,""))),""),"")</f>
        <v/>
      </c>
      <c r="X205" s="286" t="str">
        <f aca="false">IF(B205&lt;&gt;"",IF(W205="","",IF(W205&lt;0.5,1,IF(AND(W205&gt;=0.5,W205&lt;P$10),2,IF(W205&gt;=P$10,3)))),"")</f>
        <v/>
      </c>
      <c r="Y205" s="194" t="str">
        <f aca="false">IF(B205 &lt;&gt; "",IF(AND('PRINTABLE (per grading)'!H$16="EXAM", 'PRINTABLE (per grading)'!B$13="Prelim"), IF(ISERROR(SUMIF('Exam (LECTURE ONLY)'!D$20:M$20, "CLO3", 'Exam (LECTURE ONLY)'!D207:M207) / 'Exam (LECTURE ONLY)'!AL$8), "", SUMIF('Exam (LECTURE ONLY)'!D$20:M$20, "CLO3", 'Exam (LECTURE ONLY)'!D207:M207) /'Exam (LECTURE ONLY)'!AL$8),
IF(AND('PRINTABLE (per grading)'!H$16="EXAM", 'PRINTABLE (per grading)'!B$13="Midterm"), IF(ISERROR(SUMIF('Exam (LECTURE ONLY)'!O$20:X$20, "CLO3", 'Exam (LECTURE ONLY)'!O207:X207) / 'Exam (LECTURE ONLY)'!AM$8), "", SUMIF('Exam (LECTURE ONLY)'!O$20:X$20, "CLO3", 'Exam (LECTURE ONLY)'!O207:X207) / 'Exam (LECTURE ONLY)'!AM$8),
IF(AND('PRINTABLE (per grading)'!H$16="EXAM", 'PRINTABLE (per grading)'!B$13="Final"), IF(ISERROR(SUMIF('Exam (LECTURE ONLY)'!Z$20:AI$20, "CLO3", 'Exam (LECTURE ONLY)'!Z207:AI207) / 'Exam (LECTURE ONLY)'!AN$8), "", SUMIF('Exam (LECTURE ONLY)'!Z$20:AI$20, "CLO3", 'Exam (LECTURE ONLY)'!Z207:AI207) / 'Exam (LECTURE ONLY)'!AN$8),
IF(AND('PRINTABLE (per grading)'!H$16="OUTPUT", 'PRINTABLE (per grading)'!B$13="Prelim"), IF(ISERROR(SUMIF(OUTPUT!C$20:M$20, "CLO3", OUTPUT!C207:M207) / OUTPUT!AL$8), "", SUMIF(OUTPUT!C$20:M$20, "CLO3", OUTPUT!C207:M207) / OUTPUT!AL$8),
IF(AND('PRINTABLE (per grading)'!H$16="OUTPUT", 'PRINTABLE (per grading)'!B$13="Midterm"), IF(ISERROR(SUMIF(OUTPUT!O$20:Y$20, "CLO3", OUTPUT!O207:Y207) / OUTPUT!AM$8), "", SUMIF(OUTPUT!O$20:Y$20, "CLO3", OUTPUT!O207:Y207) / OUTPUT!AM$8),
IF(AND('PRINTABLE (per grading)'!H$16="OUTPUT", 'PRINTABLE (per grading)'!B$13="Final"), IF(ISERROR(SUMIF(OUTPUT!AA$20:AI$20, "CLO3", OUTPUT!AA207:AI207) / OUTPUT!AN$8), "", SUMIF(OUTPUT!AA$20:AI$20, "CLO3", OUTPUT!AA207:AI207) / OUTPUT!AN$8),
"" )))))),"")</f>
        <v/>
      </c>
      <c r="Z205" s="286" t="str">
        <f aca="false">IF(B205&lt;&gt;"",IF(Y205="","",IF(Y205&lt;0.5,1,IF(AND(Y205&gt;=0.5,Y205&lt;P$10),2,IF(Y205&gt;=P$10,3)))),"")</f>
        <v/>
      </c>
      <c r="AA205" s="287" t="str">
        <f aca="false">IF(B205 &lt;&gt; "",IFERROR(IF(AVERAGE(W205,Y205)&gt;=P$10,"Y","N"),""),"")</f>
        <v/>
      </c>
      <c r="AB205" s="194" t="str">
        <f aca="false">IF(B205 &lt;&gt; "", IFERROR(IF(C$16 = "PRELIM", SUMIF('Database (LECTURE-RES-PRAC)'!D$14:AG$14, "CLO4", 'Database (LECTURE-RES-PRAC)'!D202:AG202) / 'Grade computation'!F$7, IF(C$16 = "MIDTERM", SUMIF('Database (LECTURE-RES-PRAC)'!AJ$14:BM$14, "CLO4", 'Database (LECTURE-RES-PRAC)'!AJ202:BM202) / 'Grade computation'!G$7, IF(C$16 = "FINAL", SUMIF('Database (LECTURE-RES-PRAC)'!BP$14:CS$14, "CLO4", 'Database (LECTURE-RES-PRAC)'!BP202:CS202) / 'Grade computation'!H$7,""))),""),"")</f>
        <v/>
      </c>
      <c r="AC205" s="286" t="str">
        <f aca="false">IF(B205&lt;&gt;"",IF(AB205="","",IF(AB205&lt;0.5,1,IF(AND(AB205&gt;=0.5,AB205&lt;P$10),2,IF(AB205&gt;=P$10,3)))),"")</f>
        <v/>
      </c>
      <c r="AD205" s="194" t="str">
        <f aca="false">IF(B205 &lt;&gt; "",IF(AND('PRINTABLE (per grading)'!H$16="EXAM", 'PRINTABLE (per grading)'!B$13="Prelim"), IF(ISERROR(SUMIF('Exam (LECTURE ONLY)'!D$20:M$20, "CLO4", 'Exam (LECTURE ONLY)'!D207:M207) / 'Exam (LECTURE ONLY)'!AL$9), "", SUMIF('Exam (LECTURE ONLY)'!D$20:M$20, "CLO4", 'Exam (LECTURE ONLY)'!D207:M207) /'Exam (LECTURE ONLY)'!AL$9),
IF(AND('PRINTABLE (per grading)'!H$16="EXAM", 'PRINTABLE (per grading)'!B$13="Midterm"), IF(ISERROR(SUMIF('Exam (LECTURE ONLY)'!O$20:X$20, "CLO4", 'Exam (LECTURE ONLY)'!O207:X207) / 'Exam (LECTURE ONLY)'!AM$9), "", SUMIF('Exam (LECTURE ONLY)'!O$20:X$20, "CLO4", 'Exam (LECTURE ONLY)'!O207:X207) / 'Exam (LECTURE ONLY)'!AM$9),
IF(AND('PRINTABLE (per grading)'!H$16="EXAM", 'PRINTABLE (per grading)'!B$13="Final"), IF(ISERROR(SUMIF('Exam (LECTURE ONLY)'!Z$20:AI$20, "CLO4", 'Exam (LECTURE ONLY)'!Z207:AI207) / 'Exam (LECTURE ONLY)'!AN$9), "", SUMIF('Exam (LECTURE ONLY)'!Z$20:AI$20, "CLO4", 'Exam (LECTURE ONLY)'!Z207:AI207) / 'Exam (LECTURE ONLY)'!AN$9),
IF(AND('PRINTABLE (per grading)'!H$16="OUTPUT", 'PRINTABLE (per grading)'!B$13="Prelim"), IF(ISERROR(SUMIF(OUTPUT!C$20:M$20, "CLO4", OUTPUT!C207:M207) / OUTPUT!AL$9), "", SUMIF(OUTPUT!C$20:M$20, "CLO4", OUTPUT!C207:M207) / OUTPUT!AL$9),
IF(AND('PRINTABLE (per grading)'!H$16="OUTPUT", 'PRINTABLE (per grading)'!B$13="Midterm"), IF(ISERROR(SUMIF(OUTPUT!O$20:Y$20, "CLO4", OUTPUT!O207:Y207) / OUTPUT!AM$9), "", SUMIF(OUTPUT!O$20:Y$20, "CLO4", OUTPUT!O207:Y207) / OUTPUT!AM$9),
IF(AND('PRINTABLE (per grading)'!H$16="OUTPUT", 'PRINTABLE (per grading)'!B$13="Final"), IF(ISERROR(SUMIF(OUTPUT!AA$20:AI$20, "CLO4", OUTPUT!AA207:AI207) / OUTPUT!AN$9), "", SUMIF(OUTPUT!AA$20:AI$20, "CLO4", OUTPUT!AA207:AI207) / OUTPUT!AN$9),
"")))))),"")</f>
        <v/>
      </c>
      <c r="AE205" s="286" t="str">
        <f aca="false">IF(B205&lt;&gt;"",IF(AD205="","",IF(AD205&lt;0.5,1,IF(AND(AD205&gt;=0.5,AD205&lt;P$10),2,IF(AD205&gt;=P$10,3)))),"")</f>
        <v/>
      </c>
      <c r="AF205" s="287" t="str">
        <f aca="false">IF(B205 &lt;&gt; "",IFERROR(IF(AVERAGE(AB205,AD205)&gt;=P$10,"Y","N"),""),"")</f>
        <v/>
      </c>
      <c r="AG205" s="194" t="str">
        <f aca="false">IF(B205 &lt;&gt; "", IFERROR(IF(C$16 = "PRELIM", SUMIF('Database (LECTURE-RES-PRAC)'!D$14:AG$14, "CLO5", 'Database (LECTURE-RES-PRAC)'!D202:AG202) / 'Grade computation'!F$8, IF(C$16 = "MIDTERM", SUMIF('Database (LECTURE-RES-PRAC)'!AJ$14:BM$14, "CLO5", 'Database (LECTURE-RES-PRAC)'!AJ202:BM202) / 'Grade computation'!G$8, IF(C$16 = "FINAL", SUMIF('Database (LECTURE-RES-PRAC)'!BP$14:CS$14, "CLO5", 'Database (LECTURE-RES-PRAC)'!BP202:CS202) / 'Grade computation'!H$8,""))),""),"")</f>
        <v/>
      </c>
      <c r="AH205" s="286" t="str">
        <f aca="false">IF(B205&lt;&gt;"",IF(AG205="","",IF(AG205&lt;0.5,1,IF(AND(AG205&gt;=0.5,AG205&lt;P$10),2,IF(AG205&gt;=P$10,3)))),"")</f>
        <v/>
      </c>
      <c r="AI205" s="194" t="str">
        <f aca="false">IF(B205 &lt;&gt; "",IF(AND('PRINTABLE (per grading)'!H$16="EXAM", 'PRINTABLE (per grading)'!B$13="Prelim"), IF(ISERROR(SUMIF('Exam (LECTURE ONLY)'!D$20:M$20, "CLO5", 'Exam (LECTURE ONLY)'!D207:M207) / 'Exam (LECTURE ONLY)'!AL$10), "", SUMIF('Exam (LECTURE ONLY)'!D$20:M$20, "CLO5", 'Exam (LECTURE ONLY)'!D207:M207) /'Exam (LECTURE ONLY)'!AL$10),
IF(AND('PRINTABLE (per grading)'!H$16="EXAM", 'PRINTABLE (per grading)'!B$13="Midterm"), IF(ISERROR(SUMIF('Exam (LECTURE ONLY)'!O$20:X$20, "CLO5", 'Exam (LECTURE ONLY)'!O207:X207) / 'Exam (LECTURE ONLY)'!AM$10), "", SUMIF('Exam (LECTURE ONLY)'!O$20:X$20, "CLO5", 'Exam (LECTURE ONLY)'!O207:X207) / 'Exam (LECTURE ONLY)'!AM$10),
IF(AND('PRINTABLE (per grading)'!H$16="EXAM", 'PRINTABLE (per grading)'!B$13="Final"), IF(ISERROR(SUMIF('Exam (LECTURE ONLY)'!Z$20:AI$20, "CLO5", 'Exam (LECTURE ONLY)'!Z207:AI207) / 'Exam (LECTURE ONLY)'!AN$10), "", SUMIF('Exam (LECTURE ONLY)'!Z$20:AI$20, "CLO5", 'Exam (LECTURE ONLY)'!Z207:AI207) / 'Exam (LECTURE ONLY)'!AN$10),
IF(AND('PRINTABLE (per grading)'!H$16="OUTPUT", 'PRINTABLE (per grading)'!B$13="Prelim"), IF(ISERROR(SUMIF(OUTPUT!C$20:M$20, "CLO5", OUTPUT!C207:M207) / OUTPUT!AL$10), "", SUMIF(OUTPUT!C$20:M$20, "CLO5", OUTPUT!C207:M207) / OUTPUT!AL$10),
IF(AND('PRINTABLE (per grading)'!H$16="OUTPUT", 'PRINTABLE (per grading)'!B$13="Midterm"), IF(ISERROR(SUMIF(OUTPUT!O$20:Y$20, "CLO5", OUTPUT!O207:Y207) / OUTPUT!AM$10), "", SUMIF(OUTPUT!O$20:Y$20, "CLO5", OUTPUT!O207:Y207) / OUTPUT!AM$10),
IF(AND('PRINTABLE (per grading)'!H$16="OUTPUT", 'PRINTABLE (per grading)'!B$13="Final"), IF(ISERROR(SUMIF(OUTPUT!AA$20:AI$20, "CLO5", OUTPUT!AA207:AI207) / OUTPUT!AN$10), "", SUMIF(OUTPUT!AA$20:AI$20, "CLO5", OUTPUT!AA207:AI207) / OUTPUT!AN$10),
"")))))),"")</f>
        <v/>
      </c>
      <c r="AJ205" s="286" t="str">
        <f aca="false">IF(B205&lt;&gt;"",IF(AI205="","",IF(AI205&lt;0.5,1,IF(AND(AI205&gt;=0.5,AI205&lt;P$10),2,IF(AI205&gt;=P$10,3)))),"")</f>
        <v/>
      </c>
      <c r="AK205" s="287" t="str">
        <f aca="false">IF(B205 &lt;&gt; "",IFERROR(IF(AVERAGE(AG205,AI205)&gt;=P$10,"Y","N"),""),"")</f>
        <v/>
      </c>
      <c r="AL205" s="194" t="str">
        <f aca="false">IF(B205 &lt;&gt; "", IFERROR(IF(C$16 = "PRELIM", SUMIF('Database (LECTURE-RES-PRAC)'!D$14:AG$14, "CLO6", 'Database (LECTURE-RES-PRAC)'!D202:AG202) / 'Grade computation'!F$9, IF(C$16 = "MIDTERM", SUMIF('Database (LECTURE-RES-PRAC)'!AJ$14:BM$14, "CLO6", 'Database (LECTURE-RES-PRAC)'!AJ202:BM202) / 'Grade computation'!G$9, IF(C$16 = "FINAL", SUMIF('Database (LECTURE-RES-PRAC)'!BP$14:CS$14, "CLO6", 'Database (LECTURE-RES-PRAC)'!BP202:CS202) / 'Grade computation'!H$9,""))),""),"")</f>
        <v/>
      </c>
      <c r="AM205" s="286" t="str">
        <f aca="false">IF(B205&lt;&gt;"",IF(AL205="","",IF(AL205&lt;0.5,1,IF(AND(AL205&gt;=0.5,AL205&lt;P$10),2,IF(AL205&gt;=P$10,3)))),"")</f>
        <v/>
      </c>
      <c r="AN205" s="194" t="str">
        <f aca="false">IF(B205 &lt;&gt; "",IF(AND('PRINTABLE (per grading)'!H$16="EXAM", 'PRINTABLE (per grading)'!B$13="Prelim"), IF(ISERROR(SUMIF('Exam (LECTURE ONLY)'!D$20:M$20, "CLO6", 'Exam (LECTURE ONLY)'!D207:M207) / 'Exam (LECTURE ONLY)'!AL$11), "", SUMIF('Exam (LECTURE ONLY)'!D$20:M$20, "CLO6", 'Exam (LECTURE ONLY)'!D207:M207) /'Exam (LECTURE ONLY)'!AL$11),
IF(AND('PRINTABLE (per grading)'!H$16="EXAM", 'PRINTABLE (per grading)'!B$13="Midterm"), IF(ISERROR(SUMIF('Exam (LECTURE ONLY)'!O$20:X$20, "CLO6", 'Exam (LECTURE ONLY)'!O207:X207) / 'Exam (LECTURE ONLY)'!AM$11), "", SUMIF('Exam (LECTURE ONLY)'!O$20:X$20, "CLO6", 'Exam (LECTURE ONLY)'!O207:X207) / 'Exam (LECTURE ONLY)'!AM$11),
IF(AND('PRINTABLE (per grading)'!H$16="EXAM", 'PRINTABLE (per grading)'!B$13="Final"), IF(ISERROR(SUMIF('Exam (LECTURE ONLY)'!Z$20:AI$20, "CLO6", 'Exam (LECTURE ONLY)'!Z207:AI207) / 'Exam (LECTURE ONLY)'!AN$11), "", SUMIF('Exam (LECTURE ONLY)'!Z$20:AI$20, "CLO6", 'Exam (LECTURE ONLY)'!Z207:AI207) / 'Exam (LECTURE ONLY)'!AN$11),
IF(AND('PRINTABLE (per grading)'!H$16="OUTPUT", 'PRINTABLE (per grading)'!B$13="Prelim"), IF(ISERROR(SUMIF(OUTPUT!C$20:M$20, "CLO6", OUTPUT!C207:M207) / OUTPUT!AL$11), "", SUMIF(OUTPUT!C$20:M$20, "CLO6", OUTPUT!C207:M207) / OUTPUT!AL$11),
IF(AND('PRINTABLE (per grading)'!H$16="OUTPUT", 'PRINTABLE (per grading)'!B$13="Midterm"), IF(ISERROR(SUMIF(OUTPUT!O$20:Y$20, "CLO6", OUTPUT!O207:Y207) / OUTPUT!AM$11), "", SUMIF(OUTPUT!O$20:Y$20, "CLO6", OUTPUT!O207:Y207) / OUTPUT!AM$11),
IF(AND('PRINTABLE (per grading)'!H$16="OUTPUT", 'PRINTABLE (per grading)'!B$13="Final"), IF(ISERROR(SUMIF(OUTPUT!AA$20:AI$20, "CLO6", OUTPUT!AA207:AI207) / OUTPUT!AN$11), "", SUMIF(OUTPUT!AA$20:AI$20, "CLO6", OUTPUT!AA207:AI207) / OUTPUT!AN$11),
"")))))),"")</f>
        <v/>
      </c>
      <c r="AO205" s="286" t="str">
        <f aca="false">IF(B205&lt;&gt;"",IF(AN205="","",IF(AN205&lt;0.5,1,IF(AND(AN205&gt;=0.5,AN205&lt;P$10),2,IF(AN205&gt;=P$10,3)))),"")</f>
        <v/>
      </c>
      <c r="AP205" s="287" t="str">
        <f aca="false">IF(B205 &lt;&gt; "",IFERROR(IF(AVERAGE(AL205,AN205)&gt;=P$10,"Y","N"),""),"")</f>
        <v/>
      </c>
      <c r="AQ205" s="194" t="str">
        <f aca="false">IF(B205 &lt;&gt; "", IFERROR(IF(C$16 = "PRELIM", SUMIF('Database (LECTURE-RES-PRAC)'!D$14:AG$14, "CLO7", 'Database (LECTURE-RES-PRAC)'!D202:AG202) / 'Grade computation'!F$10, IF(C$16 = "MIDTERM", SUMIF('Database (LECTURE-RES-PRAC)'!AJ$14:BM$14, "CLO7", 'Database (LECTURE-RES-PRAC)'!AJ202:BM202) / 'Grade computation'!G$10, IF(C$16 = "FINAL", SUMIF('Database (LECTURE-RES-PRAC)'!BP$14:CS$14, "CLO7", 'Database (LECTURE-RES-PRAC)'!BP202:CS202) / 'Grade computation'!H$10,""))),""),"")</f>
        <v/>
      </c>
      <c r="AR205" s="286" t="str">
        <f aca="false">IF(B205&lt;&gt;"",IF(AQ205="","",IF(AQ205&lt;0.5,1,IF(AND(AQ205&gt;=0.5,AQ205&lt;P$10),2,IF(AQ205&gt;=P$10,3)))),"")</f>
        <v/>
      </c>
      <c r="AS205" s="194" t="str">
        <f aca="false">IF(B205 &lt;&gt; "",IF(AND('PRINTABLE (per grading)'!H$16="EXAM", 'PRINTABLE (per grading)'!B$13="Prelim"), IF(ISERROR(SUMIF('Exam (LECTURE ONLY)'!D$20:M$20, "CLO7", 'Exam (LECTURE ONLY)'!D207:M207) / 'Exam (LECTURE ONLY)'!AL$12), "", SUMIF('Exam (LECTURE ONLY)'!D$20:M$20, "CLO7", 'Exam (LECTURE ONLY)'!D207:M207) /'Exam (LECTURE ONLY)'!AL$12),
IF(AND('PRINTABLE (per grading)'!H$16="EXAM", 'PRINTABLE (per grading)'!B$13="Midterm"), IF(ISERROR(SUMIF('Exam (LECTURE ONLY)'!O$20:X$20, "CLO7", 'Exam (LECTURE ONLY)'!O207:X207) / 'Exam (LECTURE ONLY)'!AM$12), "", SUMIF('Exam (LECTURE ONLY)'!O$20:X$20, "CLO7", 'Exam (LECTURE ONLY)'!O207:X207) / 'Exam (LECTURE ONLY)'!AM$12),
IF(AND('PRINTABLE (per grading)'!H$16="EXAM", 'PRINTABLE (per grading)'!B$13="Final"), IF(ISERROR(SUMIF('Exam (LECTURE ONLY)'!Z$20:AI$20, "CLO7", 'Exam (LECTURE ONLY)'!Z207:AI207) / 'Exam (LECTURE ONLY)'!AN$12), "", SUMIF('Exam (LECTURE ONLY)'!Z$20:AI$20, "CLO7", 'Exam (LECTURE ONLY)'!Z207:AI207) / 'Exam (LECTURE ONLY)'!AN$12),
IF(AND('PRINTABLE (per grading)'!H$16="OUTPUT", 'PRINTABLE (per grading)'!B$13="Prelim"), IF(ISERROR(SUMIF(OUTPUT!C$20:M$20, "CLO7", OUTPUT!C207:M207) / OUTPUT!AL$12), "", SUMIF(OUTPUT!C$20:M$20, "CLO7", OUTPUT!C207:M207) / OUTPUT!AL$12),
IF(AND('PRINTABLE (per grading)'!H$16="OUTPUT", 'PRINTABLE (per grading)'!B$13="Midterm"), IF(ISERROR(SUMIF(OUTPUT!O$20:Y$20, "CLO7", OUTPUT!O207:Y207) / OUTPUT!AM$12), "", SUMIF(OUTPUT!O$20:Y$20, "CLO7", OUTPUT!O207:Y207) / OUTPUT!AM$12),
IF(AND('PRINTABLE (per grading)'!H$16="OUTPUT", 'PRINTABLE (per grading)'!B$13="Final"), IF(ISERROR(SUMIF(OUTPUT!AA$20:AI$20, "CLO7", OUTPUT!AA207:AI207) / OUTPUT!AN$12), "", SUMIF(OUTPUT!AA$20:AI$20, "CLO7", OUTPUT!AA207:AI207) / OUTPUT!AN$12),
"")))))),"")</f>
        <v/>
      </c>
      <c r="AT205" s="286" t="str">
        <f aca="false">IF(B205&lt;&gt;"",IF(AS205="","",IF(AS205&lt;0.5,1,IF(AND(AS205&gt;=0.5,AS205&lt;P$10),2,IF(AS205&gt;=P$10,3)))),"")</f>
        <v/>
      </c>
      <c r="AU205" s="287" t="str">
        <f aca="false">IF(B205 &lt;&gt; "",IFERROR(IF(AVERAGE(AQ205,AS205)&gt;=P$10,"Y","N"),""),"")</f>
        <v/>
      </c>
      <c r="AV205" s="194" t="str">
        <f aca="false">IF(B205 &lt;&gt; "", IFERROR(IF(C$16 = "PRELIM", SUMIF('Database (LECTURE-RES-PRAC)'!D$14:AG$14, "CLO8", 'Database (LECTURE-RES-PRAC)'!D202:AG202) / 'Grade computation'!F$11, IF(C$16 = "MIDTERM", SUMIF('Database (LECTURE-RES-PRAC)'!AJ$14:BM$14, "CLO8", 'Database (LECTURE-RES-PRAC)'!AJ202:BM202) / 'Grade computation'!G$11, IF(C$16 = "FINAL", SUMIF('Database (LECTURE-RES-PRAC)'!BP$14:CS$14, "CLO8", 'Database (LECTURE-RES-PRAC)'!BP202:CS202) / 'Grade computation'!H$11,""))),""),"")</f>
        <v/>
      </c>
      <c r="AW205" s="286" t="str">
        <f aca="false">IF(B205&lt;&gt;"",IF(AV205="","",IF(AV205&lt;0.5,1,IF(AND(AV205&gt;=0.5,AV205&lt;P$10),2,IF(AV205&gt;=P$10,3)))),"")</f>
        <v/>
      </c>
      <c r="AX205" s="194" t="str">
        <f aca="false">IF(B205 &lt;&gt; "",IF(AND('PRINTABLE (per grading)'!H$16="EXAM", 'PRINTABLE (per grading)'!B$13="Prelim"), IF(ISERROR(SUMIF('Exam (LECTURE ONLY)'!D$20:M$20, "CLO8", 'Exam (LECTURE ONLY)'!D207:M207) / 'Exam (LECTURE ONLY)'!AL$13), "", SUMIF('Exam (LECTURE ONLY)'!D$20:M$20, "CLO8", 'Exam (LECTURE ONLY)'!D207:M207) /'Exam (LECTURE ONLY)'!AL$13),
IF(AND('PRINTABLE (per grading)'!H$16="EXAM", 'PRINTABLE (per grading)'!B$13="Midterm"), IF(ISERROR(SUMIF('Exam (LECTURE ONLY)'!O$20:X$20, "CLO8", 'Exam (LECTURE ONLY)'!O207:X207) / 'Exam (LECTURE ONLY)'!AM$13), "", SUMIF('Exam (LECTURE ONLY)'!O$20:X$20, "CLO8", 'Exam (LECTURE ONLY)'!O207:X207) / 'Exam (LECTURE ONLY)'!AM$13),
IF(AND('PRINTABLE (per grading)'!H$16="EXAM", 'PRINTABLE (per grading)'!B$13="Final"), IF(ISERROR(SUMIF('Exam (LECTURE ONLY)'!Z$20:AI$20, "CLO8", 'Exam (LECTURE ONLY)'!Z207:AI207) / 'Exam (LECTURE ONLY)'!AN$13), "", SUMIF('Exam (LECTURE ONLY)'!Z$20:AI$20, "CLO8", 'Exam (LECTURE ONLY)'!Z207:AI207) / 'Exam (LECTURE ONLY)'!AN$13),
IF(AND('PRINTABLE (per grading)'!H$16="OUTPUT", 'PRINTABLE (per grading)'!B$13="Prelim"), IF(ISERROR(SUMIF(OUTPUT!C$20:M$20, "CLO8", OUTPUT!C207:M207) / OUTPUT!AL$13), "", SUMIF(OUTPUT!C$20:M$20, "CLO8", OUTPUT!C207:M207) / OUTPUT!AL$13),
IF(AND('PRINTABLE (per grading)'!H$16="OUTPUT", 'PRINTABLE (per grading)'!B$13="Midterm"), IF(ISERROR(SUMIF(OUTPUT!O$20:Y$20, "CLO8", OUTPUT!O207:Y207) / OUTPUT!AM$13), "", SUMIF(OUTPUT!O$20:Y$20, "CLO8", OUTPUT!O207:Y207) / OUTPUT!AM$13),
IF(AND('PRINTABLE (per grading)'!H$16="OUTPUT", 'PRINTABLE (per grading)'!B$13="Final"), IF(ISERROR(SUMIF(OUTPUT!AA$20:AI$20, "CLO8", OUTPUT!AA207:AI207) / OUTPUT!AN$13), "", SUMIF(OUTPUT!AA$20:AI$20, "CLO8", OUTPUT!AA207:AI207) / OUTPUT!AN$13),
"")))))),"")</f>
        <v/>
      </c>
      <c r="AY205" s="286" t="str">
        <f aca="false">IF(B205&lt;&gt;"",IF(AX205="","",IF(AX205&lt;0.5,1,IF(AND(AX205&gt;=0.5,AX205&lt;P$10),2,IF(AX205&gt;=P$10,3)))),"")</f>
        <v/>
      </c>
      <c r="AZ205" s="287" t="str">
        <f aca="false">IF(B205 &lt;&gt; "",IFERROR(IF(AVERAGE(AV205,AX205)&gt;=P$10,"Y","N"),""),"")</f>
        <v/>
      </c>
      <c r="BA205" s="194" t="str">
        <f aca="false">IF(B205 &lt;&gt; "", IFERROR(IF(C$16 = "PRELIM", SUMIF('Database (LECTURE-RES-PRAC)'!D$14:AG$14, "CLO9", 'Database (LECTURE-RES-PRAC)'!D202:AG202) / 'Grade computation'!F$12, IF(C$16 = "MIDTERM", SUMIF('Database (LECTURE-RES-PRAC)'!AJ$14:BM$14, "CLO9", 'Database (LECTURE-RES-PRAC)'!AJ202:BM202) / 'Grade computation'!G$12, IF(C$16 = "FINAL", SUMIF('Database (LECTURE-RES-PRAC)'!BP$14:CS$14, "CLO9", 'Database (LECTURE-RES-PRAC)'!BP202:CS202) / 'Grade computation'!H$12,""))),""),"")</f>
        <v/>
      </c>
      <c r="BB205" s="286" t="str">
        <f aca="false">IF(B205&lt;&gt;"",IF(BA205="","",IF(BA205&lt;0.5,1,IF(AND(BA205&gt;=0.5,BA205&lt;P$10),2,IF(BA205&gt;=P$10,3)))),"")</f>
        <v/>
      </c>
      <c r="BC205" s="194" t="str">
        <f aca="false">IF(B205 &lt;&gt; "",IF(AND('PRINTABLE (per grading)'!H$16="EXAM", 'PRINTABLE (per grading)'!B$13="Prelim"), IF(ISERROR(SUMIF('Exam (LECTURE ONLY)'!D$20:M$20, "CLO9", 'Exam (LECTURE ONLY)'!D207:M207) / 'Exam (LECTURE ONLY)'!AL$14), "", SUMIF('Exam (LECTURE ONLY)'!D$20:M$20, "CLO9", 'Exam (LECTURE ONLY)'!D207:M207) /'Exam (LECTURE ONLY)'!AL$14),
IF(AND('PRINTABLE (per grading)'!H$16="EXAM", 'PRINTABLE (per grading)'!B$13="Midterm"), IF(ISERROR(SUMIF('Exam (LECTURE ONLY)'!O$20:X$20, "CLO9", 'Exam (LECTURE ONLY)'!O207:X207) / 'Exam (LECTURE ONLY)'!AM$14), "", SUMIF('Exam (LECTURE ONLY)'!O$20:X$20, "CLO9", 'Exam (LECTURE ONLY)'!O207:X207) / 'Exam (LECTURE ONLY)'!AM$14),
IF(AND('PRINTABLE (per grading)'!H$16="EXAM", 'PRINTABLE (per grading)'!B$13="Final"), IF(ISERROR(SUMIF('Exam (LECTURE ONLY)'!Z$20:AI$20, "CLO9", 'Exam (LECTURE ONLY)'!Z207:AI207) / 'Exam (LECTURE ONLY)'!AN$14), "", SUMIF('Exam (LECTURE ONLY)'!Z$20:AI$20, "CLO9", 'Exam (LECTURE ONLY)'!Z207:AI207) / 'Exam (LECTURE ONLY)'!AN$14),
IF(AND('PRINTABLE (per grading)'!H$16="OUTPUT", 'PRINTABLE (per grading)'!B$13="Prelim"), IF(ISERROR(SUMIF(OUTPUT!C$20:M$20, "CLO9", OUTPUT!C207:M207) / OUTPUT!AL$14), "", SUMIF(OUTPUT!C$20:M$20, "CLO9", OUTPUT!C207:M207) / OUTPUT!AL$14),
IF(AND('PRINTABLE (per grading)'!H$16="OUTPUT", 'PRINTABLE (per grading)'!B$13="Midterm"), IF(ISERROR(SUMIF(OUTPUT!O$20:Y$20, "CLO9", OUTPUT!O207:Y207) / OUTPUT!AM$14), "", SUMIF(OUTPUT!O$20:Y$20, "CLO9", OUTPUT!O207:Y207) / OUTPUT!AM$14),
IF(AND('PRINTABLE (per grading)'!H$16="OUTPUT", 'PRINTABLE (per grading)'!B$13="Final"), IF(ISERROR(SUMIF(OUTPUT!AA$20:AI$20, "CLO9", OUTPUT!AA207:AI207) / OUTPUT!AN$14), "", SUMIF(OUTPUT!AA$20:AI$20, "CLO9", OUTPUT!AA207:AI207) / OUTPUT!AN$14),
"")))))),"")</f>
        <v/>
      </c>
      <c r="BD205" s="286" t="str">
        <f aca="false">IF(B205&lt;&gt;"",IF(BC205="","",IF(BC205&lt;0.5,1,IF(AND(BC205&gt;=0.5,BC205&lt;P$10),2,IF(BC205&gt;=P$10,3)))),"")</f>
        <v/>
      </c>
      <c r="BE205" s="287" t="str">
        <f aca="false">IF(B205 &lt;&gt; "",IFERROR(IF(AVERAGE(BA205,BC205)&gt;=P$10,"Y","N"),""),"")</f>
        <v/>
      </c>
      <c r="BF205" s="194" t="str">
        <f aca="false">IF(B205 &lt;&gt; "", IFERROR(IF(C$16 = "PRELIM", SUMIF('Database (LECTURE-RES-PRAC)'!D$14:AG$14, "CLO10", 'Database (LECTURE-RES-PRAC)'!D202:AG202) / 'Grade computation'!F$13, IF(C$16 = "MIDTERM", SUMIF('Database (LECTURE-RES-PRAC)'!AJ$14:BM$14, "CLO10", 'Database (LECTURE-RES-PRAC)'!AJ202:BM202) / 'Grade computation'!G$13, IF(C$16 = "FINAL", SUMIF('Database (LECTURE-RES-PRAC)'!BP$14:CS$14, "CLO10", 'Database (LECTURE-RES-PRAC)'!BP202:CS202) / 'Grade computation'!H$13,""))),""),"")</f>
        <v/>
      </c>
      <c r="BG205" s="286" t="str">
        <f aca="false">IF(B205&lt;&gt;"",IF(BF205="","",IF(BF205&lt;0.5,1,IF(AND(BF205&gt;=0.5,BF205&lt;P$10),2,IF(BF205&gt;=P$10,3)))),"")</f>
        <v/>
      </c>
      <c r="BH205" s="194" t="str">
        <f aca="false">IF(B205 &lt;&gt; "",IF(AND('PRINTABLE (per grading)'!H$16="EXAM", 'PRINTABLE (per grading)'!B$13="Prelim"), IF(ISERROR(SUMIF('Exam (LECTURE ONLY)'!D$20:M$20, "CLO10", 'Exam (LECTURE ONLY)'!D207:M207) / 'Exam (LECTURE ONLY)'!AL$15), "", SUMIF('Exam (LECTURE ONLY)'!D$20:M$20, "CLO10", 'Exam (LECTURE ONLY)'!D207:M207) /'Exam (LECTURE ONLY)'!AL$15),
IF(AND('PRINTABLE (per grading)'!H$16="EXAM", 'PRINTABLE (per grading)'!B$13="Midterm"), IF(ISERROR(SUMIF('Exam (LECTURE ONLY)'!O$20:X$20, "CLO10", 'Exam (LECTURE ONLY)'!O207:X207) / 'Exam (LECTURE ONLY)'!AM$15), "", SUMIF('Exam (LECTURE ONLY)'!O$20:X$20, "CLO10", 'Exam (LECTURE ONLY)'!O207:X207) / 'Exam (LECTURE ONLY)'!AM$15),
IF(AND('PRINTABLE (per grading)'!H$16="EXAM", 'PRINTABLE (per grading)'!B$13="Final"), IF(ISERROR(SUMIF('Exam (LECTURE ONLY)'!Z$20:AI$20, "CLO10", 'Exam (LECTURE ONLY)'!Z207:AI207) / 'Exam (LECTURE ONLY)'!AN$15), "", SUMIF('Exam (LECTURE ONLY)'!Z$20:AI$20, "CLO10", 'Exam (LECTURE ONLY)'!Z207:AI207) / 'Exam (LECTURE ONLY)'!AN$15),
IF(AND('PRINTABLE (per grading)'!H$16="OUTPUT", 'PRINTABLE (per grading)'!B$13="Prelim"), IF(ISERROR(SUMIF(OUTPUT!C$20:M$20, "CLO10", OUTPUT!C207:M207) / OUTPUT!AL$15), "", SUMIF(OUTPUT!C$20:M$20, "CLO10", OUTPUT!C207:M207) / OUTPUT!AL$15),
IF(AND('PRINTABLE (per grading)'!H$16="OUTPUT", 'PRINTABLE (per grading)'!B$13="Midterm"), IF(ISERROR(SUMIF(OUTPUT!O$20:Y$20, "CLO10", OUTPUT!O207:Y207) / OUTPUT!AM$15), "", SUMIF(OUTPUT!O$20:Y$20, "CLO10", OUTPUT!O207:Y207) / OUTPUT!AM$15),
IF(AND('PRINTABLE (per grading)'!H$16="OUTPUT", 'PRINTABLE (per grading)'!B$13="Final"), IF(ISERROR(SUMIF(OUTPUT!AA$20:AI$20, "CLO10", OUTPUT!AA207:AI207) / OUTPUT!AN$15), "", SUMIF(OUTPUT!AA$20:AI$20, "CLO10", OUTPUT!AA207:AI207) / OUTPUT!AN$15),
"")))))),"")</f>
        <v/>
      </c>
      <c r="BI205" s="286" t="str">
        <f aca="false">IF(B205&lt;&gt;"",IF(BH205="","",IF(BH205&lt;0.5,1,IF(AND(BH205&gt;=0.5,BH205&lt;P$10),2,IF(BH205&gt;=P$10,3)))),"")</f>
        <v/>
      </c>
      <c r="BJ205" s="287" t="str">
        <f aca="false">IF(B205 &lt;&gt; "",IFERROR(IF(AVERAGE(BF205,BH205)&gt;=P$10,"Y","N"),""),"")</f>
        <v/>
      </c>
      <c r="BK205" s="8"/>
    </row>
    <row r="206" customFormat="false" ht="19.5" hidden="false" customHeight="true" outlineLevel="0" collapsed="false">
      <c r="A206" s="228" t="str">
        <f aca="false">IF(ISBLANK('Database (LECTURE-RES-PRAC)'!A203),"",'Database (LECTURE-RES-PRAC)'!A203)</f>
        <v/>
      </c>
      <c r="B206" s="229" t="str">
        <f aca="false">IF(ISBLANK('Database (LECTURE-RES-PRAC)'!B203),"",'Database (LECTURE-RES-PRAC)'!B203)</f>
        <v/>
      </c>
      <c r="C206" s="230" t="str">
        <f aca="false">IF(B206&lt;&gt;"",IF(C$16="PRELIM",'Grade computation'!C206, IF(C$16="MIDTERM",'Grade computation'!K206, IF(C$16="FINAL",'Grade computation'!S206,""))),"")</f>
        <v/>
      </c>
      <c r="D206" s="231" t="str">
        <f aca="false">IF(B206&lt;&gt;"",IFERROR(IF(B$11="80-20", (((C206/C$19)*X$6)+X$7)*D$18, IF(B$11="60-40", (((C206/C$19)*Y$6)+Y$7)*D$18, 0)),0),"")</f>
        <v/>
      </c>
      <c r="E206" s="230" t="str">
        <f aca="false">IF(B206&lt;&gt;"", IF(C$16="PRELIM",'Grade computation'!E206, IF(C$16="MIDTERM",'Grade computation'!M206, IF(C$16="FINAL",'Grade computation'!U206,""))),"")</f>
        <v/>
      </c>
      <c r="F206" s="232" t="str">
        <f aca="false">IF(B206&lt;&gt;"",IFERROR(IF(B$11="80-20", (((E206/E$19)*X$6)+X$7)*F$18, IF(B$11="60-40", (((E206/E$19)*Y$6)+Y$7)*F$18, 0)),0),"")</f>
        <v/>
      </c>
      <c r="G206" s="233" t="str">
        <f aca="false">IF(B206&lt;&gt;"",IFERROR((D206+F206),0),"")</f>
        <v/>
      </c>
      <c r="H206" s="234" t="str">
        <f aca="false">IF(B206&lt;&gt;"",IF(C$16="PRELIM", 'Grade computation'!H206, IF(C$16="MIDTERM", 'Grade computation'!P206, IF(C$16="FINAL",'Grade computation'!X206, ""))),"")</f>
        <v/>
      </c>
      <c r="I206" s="233" t="str">
        <f aca="false">IF(B206&lt;&gt;"",IFERROR(IF(B$11="80-20", (((H206/H$19)*X$6)+X$7)*I$19, IF(B$11="60-40", (((H206/H$19)*Y$6)+Y$7)*I$19, 0)),0),"")</f>
        <v/>
      </c>
      <c r="J206" s="237" t="str">
        <f aca="false">IFERROR((G206+I206),"")</f>
        <v/>
      </c>
      <c r="K206" s="183" t="str">
        <f aca="false">IFERROR(IF(J206="","",IF(J206&gt;=75,"PASSED","FAILED")),"")</f>
        <v/>
      </c>
      <c r="L206" s="183"/>
      <c r="M206" s="194" t="str">
        <f aca="false">IF(B206 &lt;&gt; "", IFERROR(IF(C$16 = "PRELIM", SUMIF('Database (LECTURE-RES-PRAC)'!D$14:AG$14, "CLO1", 'Database (LECTURE-RES-PRAC)'!D203:AG203) / 'Grade computation'!F$4, IF(C$16 = "MIDTERM", SUMIF('Database (LECTURE-RES-PRAC)'!AJ$14:BM$14, "CLO1", 'Database (LECTURE-RES-PRAC)'!AJ203:BM203) / 'Grade computation'!G$4, IF(C$16 = "FINAL", SUMIF('Database (LECTURE-RES-PRAC)'!BP$14:CS$14, "CLO1", 'Database (LECTURE-RES-PRAC)'!BP203:CS203) / 'Grade computation'!H$4,""))),""),"")</f>
        <v/>
      </c>
      <c r="N206" s="286" t="str">
        <f aca="false">IF(B206&lt;&gt;"",IF(M206="","",IF(M206&lt;0.5,1,IF(AND(M206&gt;=0.5,M206&lt;P$10),2,IF(M206&gt;=P$10,3)))),"")</f>
        <v/>
      </c>
      <c r="O206" s="194" t="str">
        <f aca="false">IF(B206 &lt;&gt; "",IF(AND('PRINTABLE (per grading)'!H$16="EXAM", 'PRINTABLE (per grading)'!B$13="Prelim"), IF(ISERROR(SUMIF('Exam (LECTURE ONLY)'!D$20:M$20, "CLO1", 'Exam (LECTURE ONLY)'!D208:M208) / 'Exam (LECTURE ONLY)'!AL$6), "", SUMIF('Exam (LECTURE ONLY)'!D$20:M$20, "CLO1", 'Exam (LECTURE ONLY)'!D208:M208) /'Exam (LECTURE ONLY)'!AL$6),
IF(AND('PRINTABLE (per grading)'!H$16="EXAM", 'PRINTABLE (per grading)'!B$13="Midterm"), IF(ISERROR(SUMIF('Exam (LECTURE ONLY)'!O$20:X$20, "CLO1", 'Exam (LECTURE ONLY)'!O208:X208) / 'Exam (LECTURE ONLY)'!AM$6), "", SUMIF('Exam (LECTURE ONLY)'!O$20:X$20, "CLO1", 'Exam (LECTURE ONLY)'!O208:X208) / 'Exam (LECTURE ONLY)'!AM$6),
IF(AND('PRINTABLE (per grading)'!H$16="EXAM", 'PRINTABLE (per grading)'!B$13="Final"), IF(ISERROR(SUMIF('Exam (LECTURE ONLY)'!Z$20:AI$20, "CLO1", 'Exam (LECTURE ONLY)'!Z208:AI208) / 'Exam (LECTURE ONLY)'!AN$6), "", SUMIF('Exam (LECTURE ONLY)'!Z$20:AI$20, "CLO1", 'Exam (LECTURE ONLY)'!Z208:AI208) / 'Exam (LECTURE ONLY)'!AN$6),
IF(AND('PRINTABLE (per grading)'!H$16="OUTPUT", 'PRINTABLE (per grading)'!B$13="Prelim"), IF(ISERROR(SUMIF(OUTPUT!C$20:M$20, "CLO1", OUTPUT!C208:M208) / OUTPUT!AL$6), "", SUMIF(OUTPUT!C$20:M$20, "CLO1", OUTPUT!C208:M208) / OUTPUT!AL$6),
IF(AND('PRINTABLE (per grading)'!H$16="OUTPUT", 'PRINTABLE (per grading)'!B$13="Midterm"), IF(ISERROR(SUMIF(OUTPUT!O$20:Y$20, "CLO1", OUTPUT!O208:Y208) / OUTPUT!AM$6), "", SUMIF(OUTPUT!O$20:Y$20, "CLO1", OUTPUT!O208:Y208) / OUTPUT!AM$6),
IF(AND('PRINTABLE (per grading)'!H$16="OUTPUT", 'PRINTABLE (per grading)'!B$13="Final"), IF(ISERROR(SUMIF(OUTPUT!AA$20:AI$20, "CLO1", OUTPUT!AA208:AI208) / OUTPUT!AN$6), "", SUMIF(OUTPUT!AA$20:AI$20, "CLO1", OUTPUT!AA208:AI208) / OUTPUT!AN$6),
"")))))),"")</f>
        <v/>
      </c>
      <c r="P206" s="286" t="str">
        <f aca="false">IF(B206&lt;&gt;"",IF(O206="","",IF(O206&lt;0.5,1,IF(AND(O206&gt;=0.5,O206&lt;P$10),2,IF(O206&gt;=P$10,3)))),"")</f>
        <v/>
      </c>
      <c r="Q206" s="287" t="str">
        <f aca="false">IF(B206 &lt;&gt; "",IFERROR(IF(AVERAGE(M206,O206)&gt;=P$10,"Y","N"),""),"")</f>
        <v/>
      </c>
      <c r="R206" s="194" t="str">
        <f aca="false">IF(B206 &lt;&gt; "", IFERROR(IF(C$16 = "PRELIM", SUMIF('Database (LECTURE-RES-PRAC)'!D$14:AG$14, "CLO2", 'Database (LECTURE-RES-PRAC)'!D203:AG203) / 'Grade computation'!F$5, IF(C$16 = "MIDTERM", SUMIF('Database (LECTURE-RES-PRAC)'!AJ$14:BM$14, "CLO2", 'Database (LECTURE-RES-PRAC)'!AJ203:BM203) / 'Grade computation'!G$5, IF(C$16 = "FINAL", SUMIF('Database (LECTURE-RES-PRAC)'!BP$14:CS$14, "CLO2", 'Database (LECTURE-RES-PRAC)'!BP203:CS203) / 'Grade computation'!H$5,""))),""),"")</f>
        <v/>
      </c>
      <c r="S206" s="286" t="str">
        <f aca="false">IF(B206&lt;&gt;"",IF(R206="","",IF(R206&lt;0.5,1,IF(AND(R206&gt;=0.5,R206&lt;P$10),2,IF(R206&gt;=P$10,3)))),"")</f>
        <v/>
      </c>
      <c r="T206" s="194" t="str">
        <f aca="false">IF(B206 &lt;&gt; "",IF(AND('PRINTABLE (per grading)'!H$16="EXAM", 'PRINTABLE (per grading)'!B$13="Prelim"), IF(ISERROR(SUMIF('Exam (LECTURE ONLY)'!D$20:M$20, "CLO2", 'Exam (LECTURE ONLY)'!D208:M208) / 'Exam (LECTURE ONLY)'!AL$7), "", SUMIF('Exam (LECTURE ONLY)'!D$20:M$20, "CLO2", 'Exam (LECTURE ONLY)'!D208:M208) /'Exam (LECTURE ONLY)'!AL$7),
IF(AND('PRINTABLE (per grading)'!H$16="EXAM", 'PRINTABLE (per grading)'!B$13="Midterm"), IF(ISERROR(SUMIF('Exam (LECTURE ONLY)'!O$20:X$20, "CLO2", 'Exam (LECTURE ONLY)'!O208:X208) / 'Exam (LECTURE ONLY)'!AM$7), "", SUMIF('Exam (LECTURE ONLY)'!O$20:X$20, "CLO2", 'Exam (LECTURE ONLY)'!O208:X208) / 'Exam (LECTURE ONLY)'!AM$7),
IF(AND('PRINTABLE (per grading)'!H$16="EXAM", 'PRINTABLE (per grading)'!B$13="Final"), IF(ISERROR(SUMIF('Exam (LECTURE ONLY)'!Z$20:AI$20, "CLO2", 'Exam (LECTURE ONLY)'!Z208:AI208) / 'Exam (LECTURE ONLY)'!AN$7), "", SUMIF('Exam (LECTURE ONLY)'!Z$20:AI$20, "CLO2", 'Exam (LECTURE ONLY)'!Z208:AI208) / 'Exam (LECTURE ONLY)'!AN$7),
IF(AND('PRINTABLE (per grading)'!H$16="OUTPUT", 'PRINTABLE (per grading)'!B$13="Prelim"), IF(ISERROR(SUMIF(OUTPUT!C$20:M$20, "CLO2", OUTPUT!C208:M208) / OUTPUT!AL$7), "", SUMIF(OUTPUT!C$20:M$20, "CLO2", OUTPUT!C208:M208) / OUTPUT!AL$7),
IF(AND('PRINTABLE (per grading)'!H$16="OUTPUT", 'PRINTABLE (per grading)'!B$13="Midterm"), IF(ISERROR(SUMIF(OUTPUT!O$20:Y$20, "CLO2", OUTPUT!O208:Y208) / OUTPUT!AM$7), "", SUMIF(OUTPUT!O$20:Y$20, "CLO2", OUTPUT!O208:Y208) / OUTPUT!AM$7),
IF(AND('PRINTABLE (per grading)'!H$16="OUTPUT", 'PRINTABLE (per grading)'!B$13="Final"), IF(ISERROR(SUMIF(OUTPUT!AA$20:AI$20, "CLO2", OUTPUT!AA208:AI208) / OUTPUT!AN$7), "", SUMIF(OUTPUT!AA$20:AI$20, "CLO2", OUTPUT!AA208:AI208) / OUTPUT!AN$7),
"")))))),"")</f>
        <v/>
      </c>
      <c r="U206" s="286" t="str">
        <f aca="false">IF(B206&lt;&gt;"",IF(T206="","",IF(T206&lt;0.5,1,IF(AND(T206&gt;=0.5,T206&lt;P$10),2,IF(T206&gt;=P$10,3)))),"")</f>
        <v/>
      </c>
      <c r="V206" s="287" t="str">
        <f aca="false">IF(B206 &lt;&gt; "",IFERROR(IF(AVERAGE(R206,T206)&gt;=P$10,"Y","N"),""),"")</f>
        <v/>
      </c>
      <c r="W206" s="194" t="str">
        <f aca="false">IF(B206 &lt;&gt; "", IFERROR(IF(C$16 = "PRELIM", SUMIF('Database (LECTURE-RES-PRAC)'!D$14:AG$14, "CLO3", 'Database (LECTURE-RES-PRAC)'!D203:AG203) / 'Grade computation'!F$6, IF(C$16 = "MIDTERM", SUMIF('Database (LECTURE-RES-PRAC)'!AJ$14:BM$14, "CLO3", 'Database (LECTURE-RES-PRAC)'!AJ203:BM203) / 'Grade computation'!G$6, IF(C$16 = "FINAL", SUMIF('Database (LECTURE-RES-PRAC)'!BP$14:CS$14, "CLO3", 'Database (LECTURE-RES-PRAC)'!BP203:CS203) / 'Grade computation'!H$6,""))),""),"")</f>
        <v/>
      </c>
      <c r="X206" s="286" t="str">
        <f aca="false">IF(B206&lt;&gt;"",IF(W206="","",IF(W206&lt;0.5,1,IF(AND(W206&gt;=0.5,W206&lt;P$10),2,IF(W206&gt;=P$10,3)))),"")</f>
        <v/>
      </c>
      <c r="Y206" s="194" t="str">
        <f aca="false">IF(B206 &lt;&gt; "",IF(AND('PRINTABLE (per grading)'!H$16="EXAM", 'PRINTABLE (per grading)'!B$13="Prelim"), IF(ISERROR(SUMIF('Exam (LECTURE ONLY)'!D$20:M$20, "CLO3", 'Exam (LECTURE ONLY)'!D208:M208) / 'Exam (LECTURE ONLY)'!AL$8), "", SUMIF('Exam (LECTURE ONLY)'!D$20:M$20, "CLO3", 'Exam (LECTURE ONLY)'!D208:M208) /'Exam (LECTURE ONLY)'!AL$8),
IF(AND('PRINTABLE (per grading)'!H$16="EXAM", 'PRINTABLE (per grading)'!B$13="Midterm"), IF(ISERROR(SUMIF('Exam (LECTURE ONLY)'!O$20:X$20, "CLO3", 'Exam (LECTURE ONLY)'!O208:X208) / 'Exam (LECTURE ONLY)'!AM$8), "", SUMIF('Exam (LECTURE ONLY)'!O$20:X$20, "CLO3", 'Exam (LECTURE ONLY)'!O208:X208) / 'Exam (LECTURE ONLY)'!AM$8),
IF(AND('PRINTABLE (per grading)'!H$16="EXAM", 'PRINTABLE (per grading)'!B$13="Final"), IF(ISERROR(SUMIF('Exam (LECTURE ONLY)'!Z$20:AI$20, "CLO3", 'Exam (LECTURE ONLY)'!Z208:AI208) / 'Exam (LECTURE ONLY)'!AN$8), "", SUMIF('Exam (LECTURE ONLY)'!Z$20:AI$20, "CLO3", 'Exam (LECTURE ONLY)'!Z208:AI208) / 'Exam (LECTURE ONLY)'!AN$8),
IF(AND('PRINTABLE (per grading)'!H$16="OUTPUT", 'PRINTABLE (per grading)'!B$13="Prelim"), IF(ISERROR(SUMIF(OUTPUT!C$20:M$20, "CLO3", OUTPUT!C208:M208) / OUTPUT!AL$8), "", SUMIF(OUTPUT!C$20:M$20, "CLO3", OUTPUT!C208:M208) / OUTPUT!AL$8),
IF(AND('PRINTABLE (per grading)'!H$16="OUTPUT", 'PRINTABLE (per grading)'!B$13="Midterm"), IF(ISERROR(SUMIF(OUTPUT!O$20:Y$20, "CLO3", OUTPUT!O208:Y208) / OUTPUT!AM$8), "", SUMIF(OUTPUT!O$20:Y$20, "CLO3", OUTPUT!O208:Y208) / OUTPUT!AM$8),
IF(AND('PRINTABLE (per grading)'!H$16="OUTPUT", 'PRINTABLE (per grading)'!B$13="Final"), IF(ISERROR(SUMIF(OUTPUT!AA$20:AI$20, "CLO3", OUTPUT!AA208:AI208) / OUTPUT!AN$8), "", SUMIF(OUTPUT!AA$20:AI$20, "CLO3", OUTPUT!AA208:AI208) / OUTPUT!AN$8),
"" )))))),"")</f>
        <v/>
      </c>
      <c r="Z206" s="286" t="str">
        <f aca="false">IF(B206&lt;&gt;"",IF(Y206="","",IF(Y206&lt;0.5,1,IF(AND(Y206&gt;=0.5,Y206&lt;P$10),2,IF(Y206&gt;=P$10,3)))),"")</f>
        <v/>
      </c>
      <c r="AA206" s="287" t="str">
        <f aca="false">IF(B206 &lt;&gt; "",IFERROR(IF(AVERAGE(W206,Y206)&gt;=P$10,"Y","N"),""),"")</f>
        <v/>
      </c>
      <c r="AB206" s="194" t="str">
        <f aca="false">IF(B206 &lt;&gt; "", IFERROR(IF(C$16 = "PRELIM", SUMIF('Database (LECTURE-RES-PRAC)'!D$14:AG$14, "CLO4", 'Database (LECTURE-RES-PRAC)'!D203:AG203) / 'Grade computation'!F$7, IF(C$16 = "MIDTERM", SUMIF('Database (LECTURE-RES-PRAC)'!AJ$14:BM$14, "CLO4", 'Database (LECTURE-RES-PRAC)'!AJ203:BM203) / 'Grade computation'!G$7, IF(C$16 = "FINAL", SUMIF('Database (LECTURE-RES-PRAC)'!BP$14:CS$14, "CLO4", 'Database (LECTURE-RES-PRAC)'!BP203:CS203) / 'Grade computation'!H$7,""))),""),"")</f>
        <v/>
      </c>
      <c r="AC206" s="286" t="str">
        <f aca="false">IF(B206&lt;&gt;"",IF(AB206="","",IF(AB206&lt;0.5,1,IF(AND(AB206&gt;=0.5,AB206&lt;P$10),2,IF(AB206&gt;=P$10,3)))),"")</f>
        <v/>
      </c>
      <c r="AD206" s="194" t="str">
        <f aca="false">IF(B206 &lt;&gt; "",IF(AND('PRINTABLE (per grading)'!H$16="EXAM", 'PRINTABLE (per grading)'!B$13="Prelim"), IF(ISERROR(SUMIF('Exam (LECTURE ONLY)'!D$20:M$20, "CLO4", 'Exam (LECTURE ONLY)'!D208:M208) / 'Exam (LECTURE ONLY)'!AL$9), "", SUMIF('Exam (LECTURE ONLY)'!D$20:M$20, "CLO4", 'Exam (LECTURE ONLY)'!D208:M208) /'Exam (LECTURE ONLY)'!AL$9),
IF(AND('PRINTABLE (per grading)'!H$16="EXAM", 'PRINTABLE (per grading)'!B$13="Midterm"), IF(ISERROR(SUMIF('Exam (LECTURE ONLY)'!O$20:X$20, "CLO4", 'Exam (LECTURE ONLY)'!O208:X208) / 'Exam (LECTURE ONLY)'!AM$9), "", SUMIF('Exam (LECTURE ONLY)'!O$20:X$20, "CLO4", 'Exam (LECTURE ONLY)'!O208:X208) / 'Exam (LECTURE ONLY)'!AM$9),
IF(AND('PRINTABLE (per grading)'!H$16="EXAM", 'PRINTABLE (per grading)'!B$13="Final"), IF(ISERROR(SUMIF('Exam (LECTURE ONLY)'!Z$20:AI$20, "CLO4", 'Exam (LECTURE ONLY)'!Z208:AI208) / 'Exam (LECTURE ONLY)'!AN$9), "", SUMIF('Exam (LECTURE ONLY)'!Z$20:AI$20, "CLO4", 'Exam (LECTURE ONLY)'!Z208:AI208) / 'Exam (LECTURE ONLY)'!AN$9),
IF(AND('PRINTABLE (per grading)'!H$16="OUTPUT", 'PRINTABLE (per grading)'!B$13="Prelim"), IF(ISERROR(SUMIF(OUTPUT!C$20:M$20, "CLO4", OUTPUT!C208:M208) / OUTPUT!AL$9), "", SUMIF(OUTPUT!C$20:M$20, "CLO4", OUTPUT!C208:M208) / OUTPUT!AL$9),
IF(AND('PRINTABLE (per grading)'!H$16="OUTPUT", 'PRINTABLE (per grading)'!B$13="Midterm"), IF(ISERROR(SUMIF(OUTPUT!O$20:Y$20, "CLO4", OUTPUT!O208:Y208) / OUTPUT!AM$9), "", SUMIF(OUTPUT!O$20:Y$20, "CLO4", OUTPUT!O208:Y208) / OUTPUT!AM$9),
IF(AND('PRINTABLE (per grading)'!H$16="OUTPUT", 'PRINTABLE (per grading)'!B$13="Final"), IF(ISERROR(SUMIF(OUTPUT!AA$20:AI$20, "CLO4", OUTPUT!AA208:AI208) / OUTPUT!AN$9), "", SUMIF(OUTPUT!AA$20:AI$20, "CLO4", OUTPUT!AA208:AI208) / OUTPUT!AN$9),
"")))))),"")</f>
        <v/>
      </c>
      <c r="AE206" s="286" t="str">
        <f aca="false">IF(B206&lt;&gt;"",IF(AD206="","",IF(AD206&lt;0.5,1,IF(AND(AD206&gt;=0.5,AD206&lt;P$10),2,IF(AD206&gt;=P$10,3)))),"")</f>
        <v/>
      </c>
      <c r="AF206" s="287" t="str">
        <f aca="false">IF(B206 &lt;&gt; "",IFERROR(IF(AVERAGE(AB206,AD206)&gt;=P$10,"Y","N"),""),"")</f>
        <v/>
      </c>
      <c r="AG206" s="194" t="str">
        <f aca="false">IF(B206 &lt;&gt; "", IFERROR(IF(C$16 = "PRELIM", SUMIF('Database (LECTURE-RES-PRAC)'!D$14:AG$14, "CLO5", 'Database (LECTURE-RES-PRAC)'!D203:AG203) / 'Grade computation'!F$8, IF(C$16 = "MIDTERM", SUMIF('Database (LECTURE-RES-PRAC)'!AJ$14:BM$14, "CLO5", 'Database (LECTURE-RES-PRAC)'!AJ203:BM203) / 'Grade computation'!G$8, IF(C$16 = "FINAL", SUMIF('Database (LECTURE-RES-PRAC)'!BP$14:CS$14, "CLO5", 'Database (LECTURE-RES-PRAC)'!BP203:CS203) / 'Grade computation'!H$8,""))),""),"")</f>
        <v/>
      </c>
      <c r="AH206" s="286" t="str">
        <f aca="false">IF(B206&lt;&gt;"",IF(AG206="","",IF(AG206&lt;0.5,1,IF(AND(AG206&gt;=0.5,AG206&lt;P$10),2,IF(AG206&gt;=P$10,3)))),"")</f>
        <v/>
      </c>
      <c r="AI206" s="194" t="str">
        <f aca="false">IF(B206 &lt;&gt; "",IF(AND('PRINTABLE (per grading)'!H$16="EXAM", 'PRINTABLE (per grading)'!B$13="Prelim"), IF(ISERROR(SUMIF('Exam (LECTURE ONLY)'!D$20:M$20, "CLO5", 'Exam (LECTURE ONLY)'!D208:M208) / 'Exam (LECTURE ONLY)'!AL$10), "", SUMIF('Exam (LECTURE ONLY)'!D$20:M$20, "CLO5", 'Exam (LECTURE ONLY)'!D208:M208) /'Exam (LECTURE ONLY)'!AL$10),
IF(AND('PRINTABLE (per grading)'!H$16="EXAM", 'PRINTABLE (per grading)'!B$13="Midterm"), IF(ISERROR(SUMIF('Exam (LECTURE ONLY)'!O$20:X$20, "CLO5", 'Exam (LECTURE ONLY)'!O208:X208) / 'Exam (LECTURE ONLY)'!AM$10), "", SUMIF('Exam (LECTURE ONLY)'!O$20:X$20, "CLO5", 'Exam (LECTURE ONLY)'!O208:X208) / 'Exam (LECTURE ONLY)'!AM$10),
IF(AND('PRINTABLE (per grading)'!H$16="EXAM", 'PRINTABLE (per grading)'!B$13="Final"), IF(ISERROR(SUMIF('Exam (LECTURE ONLY)'!Z$20:AI$20, "CLO5", 'Exam (LECTURE ONLY)'!Z208:AI208) / 'Exam (LECTURE ONLY)'!AN$10), "", SUMIF('Exam (LECTURE ONLY)'!Z$20:AI$20, "CLO5", 'Exam (LECTURE ONLY)'!Z208:AI208) / 'Exam (LECTURE ONLY)'!AN$10),
IF(AND('PRINTABLE (per grading)'!H$16="OUTPUT", 'PRINTABLE (per grading)'!B$13="Prelim"), IF(ISERROR(SUMIF(OUTPUT!C$20:M$20, "CLO5", OUTPUT!C208:M208) / OUTPUT!AL$10), "", SUMIF(OUTPUT!C$20:M$20, "CLO5", OUTPUT!C208:M208) / OUTPUT!AL$10),
IF(AND('PRINTABLE (per grading)'!H$16="OUTPUT", 'PRINTABLE (per grading)'!B$13="Midterm"), IF(ISERROR(SUMIF(OUTPUT!O$20:Y$20, "CLO5", OUTPUT!O208:Y208) / OUTPUT!AM$10), "", SUMIF(OUTPUT!O$20:Y$20, "CLO5", OUTPUT!O208:Y208) / OUTPUT!AM$10),
IF(AND('PRINTABLE (per grading)'!H$16="OUTPUT", 'PRINTABLE (per grading)'!B$13="Final"), IF(ISERROR(SUMIF(OUTPUT!AA$20:AI$20, "CLO5", OUTPUT!AA208:AI208) / OUTPUT!AN$10), "", SUMIF(OUTPUT!AA$20:AI$20, "CLO5", OUTPUT!AA208:AI208) / OUTPUT!AN$10),
"")))))),"")</f>
        <v/>
      </c>
      <c r="AJ206" s="286" t="str">
        <f aca="false">IF(B206&lt;&gt;"",IF(AI206="","",IF(AI206&lt;0.5,1,IF(AND(AI206&gt;=0.5,AI206&lt;P$10),2,IF(AI206&gt;=P$10,3)))),"")</f>
        <v/>
      </c>
      <c r="AK206" s="287" t="str">
        <f aca="false">IF(B206 &lt;&gt; "",IFERROR(IF(AVERAGE(AG206,AI206)&gt;=P$10,"Y","N"),""),"")</f>
        <v/>
      </c>
      <c r="AL206" s="194" t="str">
        <f aca="false">IF(B206 &lt;&gt; "", IFERROR(IF(C$16 = "PRELIM", SUMIF('Database (LECTURE-RES-PRAC)'!D$14:AG$14, "CLO6", 'Database (LECTURE-RES-PRAC)'!D203:AG203) / 'Grade computation'!F$9, IF(C$16 = "MIDTERM", SUMIF('Database (LECTURE-RES-PRAC)'!AJ$14:BM$14, "CLO6", 'Database (LECTURE-RES-PRAC)'!AJ203:BM203) / 'Grade computation'!G$9, IF(C$16 = "FINAL", SUMIF('Database (LECTURE-RES-PRAC)'!BP$14:CS$14, "CLO6", 'Database (LECTURE-RES-PRAC)'!BP203:CS203) / 'Grade computation'!H$9,""))),""),"")</f>
        <v/>
      </c>
      <c r="AM206" s="286" t="str">
        <f aca="false">IF(B206&lt;&gt;"",IF(AL206="","",IF(AL206&lt;0.5,1,IF(AND(AL206&gt;=0.5,AL206&lt;P$10),2,IF(AL206&gt;=P$10,3)))),"")</f>
        <v/>
      </c>
      <c r="AN206" s="194" t="str">
        <f aca="false">IF(B206 &lt;&gt; "",IF(AND('PRINTABLE (per grading)'!H$16="EXAM", 'PRINTABLE (per grading)'!B$13="Prelim"), IF(ISERROR(SUMIF('Exam (LECTURE ONLY)'!D$20:M$20, "CLO6", 'Exam (LECTURE ONLY)'!D208:M208) / 'Exam (LECTURE ONLY)'!AL$11), "", SUMIF('Exam (LECTURE ONLY)'!D$20:M$20, "CLO6", 'Exam (LECTURE ONLY)'!D208:M208) /'Exam (LECTURE ONLY)'!AL$11),
IF(AND('PRINTABLE (per grading)'!H$16="EXAM", 'PRINTABLE (per grading)'!B$13="Midterm"), IF(ISERROR(SUMIF('Exam (LECTURE ONLY)'!O$20:X$20, "CLO6", 'Exam (LECTURE ONLY)'!O208:X208) / 'Exam (LECTURE ONLY)'!AM$11), "", SUMIF('Exam (LECTURE ONLY)'!O$20:X$20, "CLO6", 'Exam (LECTURE ONLY)'!O208:X208) / 'Exam (LECTURE ONLY)'!AM$11),
IF(AND('PRINTABLE (per grading)'!H$16="EXAM", 'PRINTABLE (per grading)'!B$13="Final"), IF(ISERROR(SUMIF('Exam (LECTURE ONLY)'!Z$20:AI$20, "CLO6", 'Exam (LECTURE ONLY)'!Z208:AI208) / 'Exam (LECTURE ONLY)'!AN$11), "", SUMIF('Exam (LECTURE ONLY)'!Z$20:AI$20, "CLO6", 'Exam (LECTURE ONLY)'!Z208:AI208) / 'Exam (LECTURE ONLY)'!AN$11),
IF(AND('PRINTABLE (per grading)'!H$16="OUTPUT", 'PRINTABLE (per grading)'!B$13="Prelim"), IF(ISERROR(SUMIF(OUTPUT!C$20:M$20, "CLO6", OUTPUT!C208:M208) / OUTPUT!AL$11), "", SUMIF(OUTPUT!C$20:M$20, "CLO6", OUTPUT!C208:M208) / OUTPUT!AL$11),
IF(AND('PRINTABLE (per grading)'!H$16="OUTPUT", 'PRINTABLE (per grading)'!B$13="Midterm"), IF(ISERROR(SUMIF(OUTPUT!O$20:Y$20, "CLO6", OUTPUT!O208:Y208) / OUTPUT!AM$11), "", SUMIF(OUTPUT!O$20:Y$20, "CLO6", OUTPUT!O208:Y208) / OUTPUT!AM$11),
IF(AND('PRINTABLE (per grading)'!H$16="OUTPUT", 'PRINTABLE (per grading)'!B$13="Final"), IF(ISERROR(SUMIF(OUTPUT!AA$20:AI$20, "CLO6", OUTPUT!AA208:AI208) / OUTPUT!AN$11), "", SUMIF(OUTPUT!AA$20:AI$20, "CLO6", OUTPUT!AA208:AI208) / OUTPUT!AN$11),
"")))))),"")</f>
        <v/>
      </c>
      <c r="AO206" s="286" t="str">
        <f aca="false">IF(B206&lt;&gt;"",IF(AN206="","",IF(AN206&lt;0.5,1,IF(AND(AN206&gt;=0.5,AN206&lt;P$10),2,IF(AN206&gt;=P$10,3)))),"")</f>
        <v/>
      </c>
      <c r="AP206" s="287" t="str">
        <f aca="false">IF(B206 &lt;&gt; "",IFERROR(IF(AVERAGE(AL206,AN206)&gt;=P$10,"Y","N"),""),"")</f>
        <v/>
      </c>
      <c r="AQ206" s="194" t="str">
        <f aca="false">IF(B206 &lt;&gt; "", IFERROR(IF(C$16 = "PRELIM", SUMIF('Database (LECTURE-RES-PRAC)'!D$14:AG$14, "CLO7", 'Database (LECTURE-RES-PRAC)'!D203:AG203) / 'Grade computation'!F$10, IF(C$16 = "MIDTERM", SUMIF('Database (LECTURE-RES-PRAC)'!AJ$14:BM$14, "CLO7", 'Database (LECTURE-RES-PRAC)'!AJ203:BM203) / 'Grade computation'!G$10, IF(C$16 = "FINAL", SUMIF('Database (LECTURE-RES-PRAC)'!BP$14:CS$14, "CLO7", 'Database (LECTURE-RES-PRAC)'!BP203:CS203) / 'Grade computation'!H$10,""))),""),"")</f>
        <v/>
      </c>
      <c r="AR206" s="286" t="str">
        <f aca="false">IF(B206&lt;&gt;"",IF(AQ206="","",IF(AQ206&lt;0.5,1,IF(AND(AQ206&gt;=0.5,AQ206&lt;P$10),2,IF(AQ206&gt;=P$10,3)))),"")</f>
        <v/>
      </c>
      <c r="AS206" s="194" t="str">
        <f aca="false">IF(B206 &lt;&gt; "",IF(AND('PRINTABLE (per grading)'!H$16="EXAM", 'PRINTABLE (per grading)'!B$13="Prelim"), IF(ISERROR(SUMIF('Exam (LECTURE ONLY)'!D$20:M$20, "CLO7", 'Exam (LECTURE ONLY)'!D208:M208) / 'Exam (LECTURE ONLY)'!AL$12), "", SUMIF('Exam (LECTURE ONLY)'!D$20:M$20, "CLO7", 'Exam (LECTURE ONLY)'!D208:M208) /'Exam (LECTURE ONLY)'!AL$12),
IF(AND('PRINTABLE (per grading)'!H$16="EXAM", 'PRINTABLE (per grading)'!B$13="Midterm"), IF(ISERROR(SUMIF('Exam (LECTURE ONLY)'!O$20:X$20, "CLO7", 'Exam (LECTURE ONLY)'!O208:X208) / 'Exam (LECTURE ONLY)'!AM$12), "", SUMIF('Exam (LECTURE ONLY)'!O$20:X$20, "CLO7", 'Exam (LECTURE ONLY)'!O208:X208) / 'Exam (LECTURE ONLY)'!AM$12),
IF(AND('PRINTABLE (per grading)'!H$16="EXAM", 'PRINTABLE (per grading)'!B$13="Final"), IF(ISERROR(SUMIF('Exam (LECTURE ONLY)'!Z$20:AI$20, "CLO7", 'Exam (LECTURE ONLY)'!Z208:AI208) / 'Exam (LECTURE ONLY)'!AN$12), "", SUMIF('Exam (LECTURE ONLY)'!Z$20:AI$20, "CLO7", 'Exam (LECTURE ONLY)'!Z208:AI208) / 'Exam (LECTURE ONLY)'!AN$12),
IF(AND('PRINTABLE (per grading)'!H$16="OUTPUT", 'PRINTABLE (per grading)'!B$13="Prelim"), IF(ISERROR(SUMIF(OUTPUT!C$20:M$20, "CLO7", OUTPUT!C208:M208) / OUTPUT!AL$12), "", SUMIF(OUTPUT!C$20:M$20, "CLO7", OUTPUT!C208:M208) / OUTPUT!AL$12),
IF(AND('PRINTABLE (per grading)'!H$16="OUTPUT", 'PRINTABLE (per grading)'!B$13="Midterm"), IF(ISERROR(SUMIF(OUTPUT!O$20:Y$20, "CLO7", OUTPUT!O208:Y208) / OUTPUT!AM$12), "", SUMIF(OUTPUT!O$20:Y$20, "CLO7", OUTPUT!O208:Y208) / OUTPUT!AM$12),
IF(AND('PRINTABLE (per grading)'!H$16="OUTPUT", 'PRINTABLE (per grading)'!B$13="Final"), IF(ISERROR(SUMIF(OUTPUT!AA$20:AI$20, "CLO7", OUTPUT!AA208:AI208) / OUTPUT!AN$12), "", SUMIF(OUTPUT!AA$20:AI$20, "CLO7", OUTPUT!AA208:AI208) / OUTPUT!AN$12),
"")))))),"")</f>
        <v/>
      </c>
      <c r="AT206" s="286" t="str">
        <f aca="false">IF(B206&lt;&gt;"",IF(AS206="","",IF(AS206&lt;0.5,1,IF(AND(AS206&gt;=0.5,AS206&lt;P$10),2,IF(AS206&gt;=P$10,3)))),"")</f>
        <v/>
      </c>
      <c r="AU206" s="287" t="str">
        <f aca="false">IF(B206 &lt;&gt; "",IFERROR(IF(AVERAGE(AQ206,AS206)&gt;=P$10,"Y","N"),""),"")</f>
        <v/>
      </c>
      <c r="AV206" s="194" t="str">
        <f aca="false">IF(B206 &lt;&gt; "", IFERROR(IF(C$16 = "PRELIM", SUMIF('Database (LECTURE-RES-PRAC)'!D$14:AG$14, "CLO8", 'Database (LECTURE-RES-PRAC)'!D203:AG203) / 'Grade computation'!F$11, IF(C$16 = "MIDTERM", SUMIF('Database (LECTURE-RES-PRAC)'!AJ$14:BM$14, "CLO8", 'Database (LECTURE-RES-PRAC)'!AJ203:BM203) / 'Grade computation'!G$11, IF(C$16 = "FINAL", SUMIF('Database (LECTURE-RES-PRAC)'!BP$14:CS$14, "CLO8", 'Database (LECTURE-RES-PRAC)'!BP203:CS203) / 'Grade computation'!H$11,""))),""),"")</f>
        <v/>
      </c>
      <c r="AW206" s="286" t="str">
        <f aca="false">IF(B206&lt;&gt;"",IF(AV206="","",IF(AV206&lt;0.5,1,IF(AND(AV206&gt;=0.5,AV206&lt;P$10),2,IF(AV206&gt;=P$10,3)))),"")</f>
        <v/>
      </c>
      <c r="AX206" s="194" t="str">
        <f aca="false">IF(B206 &lt;&gt; "",IF(AND('PRINTABLE (per grading)'!H$16="EXAM", 'PRINTABLE (per grading)'!B$13="Prelim"), IF(ISERROR(SUMIF('Exam (LECTURE ONLY)'!D$20:M$20, "CLO8", 'Exam (LECTURE ONLY)'!D208:M208) / 'Exam (LECTURE ONLY)'!AL$13), "", SUMIF('Exam (LECTURE ONLY)'!D$20:M$20, "CLO8", 'Exam (LECTURE ONLY)'!D208:M208) /'Exam (LECTURE ONLY)'!AL$13),
IF(AND('PRINTABLE (per grading)'!H$16="EXAM", 'PRINTABLE (per grading)'!B$13="Midterm"), IF(ISERROR(SUMIF('Exam (LECTURE ONLY)'!O$20:X$20, "CLO8", 'Exam (LECTURE ONLY)'!O208:X208) / 'Exam (LECTURE ONLY)'!AM$13), "", SUMIF('Exam (LECTURE ONLY)'!O$20:X$20, "CLO8", 'Exam (LECTURE ONLY)'!O208:X208) / 'Exam (LECTURE ONLY)'!AM$13),
IF(AND('PRINTABLE (per grading)'!H$16="EXAM", 'PRINTABLE (per grading)'!B$13="Final"), IF(ISERROR(SUMIF('Exam (LECTURE ONLY)'!Z$20:AI$20, "CLO8", 'Exam (LECTURE ONLY)'!Z208:AI208) / 'Exam (LECTURE ONLY)'!AN$13), "", SUMIF('Exam (LECTURE ONLY)'!Z$20:AI$20, "CLO8", 'Exam (LECTURE ONLY)'!Z208:AI208) / 'Exam (LECTURE ONLY)'!AN$13),
IF(AND('PRINTABLE (per grading)'!H$16="OUTPUT", 'PRINTABLE (per grading)'!B$13="Prelim"), IF(ISERROR(SUMIF(OUTPUT!C$20:M$20, "CLO8", OUTPUT!C208:M208) / OUTPUT!AL$13), "", SUMIF(OUTPUT!C$20:M$20, "CLO8", OUTPUT!C208:M208) / OUTPUT!AL$13),
IF(AND('PRINTABLE (per grading)'!H$16="OUTPUT", 'PRINTABLE (per grading)'!B$13="Midterm"), IF(ISERROR(SUMIF(OUTPUT!O$20:Y$20, "CLO8", OUTPUT!O208:Y208) / OUTPUT!AM$13), "", SUMIF(OUTPUT!O$20:Y$20, "CLO8", OUTPUT!O208:Y208) / OUTPUT!AM$13),
IF(AND('PRINTABLE (per grading)'!H$16="OUTPUT", 'PRINTABLE (per grading)'!B$13="Final"), IF(ISERROR(SUMIF(OUTPUT!AA$20:AI$20, "CLO8", OUTPUT!AA208:AI208) / OUTPUT!AN$13), "", SUMIF(OUTPUT!AA$20:AI$20, "CLO8", OUTPUT!AA208:AI208) / OUTPUT!AN$13),
"")))))),"")</f>
        <v/>
      </c>
      <c r="AY206" s="286" t="str">
        <f aca="false">IF(B206&lt;&gt;"",IF(AX206="","",IF(AX206&lt;0.5,1,IF(AND(AX206&gt;=0.5,AX206&lt;P$10),2,IF(AX206&gt;=P$10,3)))),"")</f>
        <v/>
      </c>
      <c r="AZ206" s="287" t="str">
        <f aca="false">IF(B206 &lt;&gt; "",IFERROR(IF(AVERAGE(AV206,AX206)&gt;=P$10,"Y","N"),""),"")</f>
        <v/>
      </c>
      <c r="BA206" s="194" t="str">
        <f aca="false">IF(B206 &lt;&gt; "", IFERROR(IF(C$16 = "PRELIM", SUMIF('Database (LECTURE-RES-PRAC)'!D$14:AG$14, "CLO9", 'Database (LECTURE-RES-PRAC)'!D203:AG203) / 'Grade computation'!F$12, IF(C$16 = "MIDTERM", SUMIF('Database (LECTURE-RES-PRAC)'!AJ$14:BM$14, "CLO9", 'Database (LECTURE-RES-PRAC)'!AJ203:BM203) / 'Grade computation'!G$12, IF(C$16 = "FINAL", SUMIF('Database (LECTURE-RES-PRAC)'!BP$14:CS$14, "CLO9", 'Database (LECTURE-RES-PRAC)'!BP203:CS203) / 'Grade computation'!H$12,""))),""),"")</f>
        <v/>
      </c>
      <c r="BB206" s="286" t="str">
        <f aca="false">IF(B206&lt;&gt;"",IF(BA206="","",IF(BA206&lt;0.5,1,IF(AND(BA206&gt;=0.5,BA206&lt;P$10),2,IF(BA206&gt;=P$10,3)))),"")</f>
        <v/>
      </c>
      <c r="BC206" s="194" t="str">
        <f aca="false">IF(B206 &lt;&gt; "",IF(AND('PRINTABLE (per grading)'!H$16="EXAM", 'PRINTABLE (per grading)'!B$13="Prelim"), IF(ISERROR(SUMIF('Exam (LECTURE ONLY)'!D$20:M$20, "CLO9", 'Exam (LECTURE ONLY)'!D208:M208) / 'Exam (LECTURE ONLY)'!AL$14), "", SUMIF('Exam (LECTURE ONLY)'!D$20:M$20, "CLO9", 'Exam (LECTURE ONLY)'!D208:M208) /'Exam (LECTURE ONLY)'!AL$14),
IF(AND('PRINTABLE (per grading)'!H$16="EXAM", 'PRINTABLE (per grading)'!B$13="Midterm"), IF(ISERROR(SUMIF('Exam (LECTURE ONLY)'!O$20:X$20, "CLO9", 'Exam (LECTURE ONLY)'!O208:X208) / 'Exam (LECTURE ONLY)'!AM$14), "", SUMIF('Exam (LECTURE ONLY)'!O$20:X$20, "CLO9", 'Exam (LECTURE ONLY)'!O208:X208) / 'Exam (LECTURE ONLY)'!AM$14),
IF(AND('PRINTABLE (per grading)'!H$16="EXAM", 'PRINTABLE (per grading)'!B$13="Final"), IF(ISERROR(SUMIF('Exam (LECTURE ONLY)'!Z$20:AI$20, "CLO9", 'Exam (LECTURE ONLY)'!Z208:AI208) / 'Exam (LECTURE ONLY)'!AN$14), "", SUMIF('Exam (LECTURE ONLY)'!Z$20:AI$20, "CLO9", 'Exam (LECTURE ONLY)'!Z208:AI208) / 'Exam (LECTURE ONLY)'!AN$14),
IF(AND('PRINTABLE (per grading)'!H$16="OUTPUT", 'PRINTABLE (per grading)'!B$13="Prelim"), IF(ISERROR(SUMIF(OUTPUT!C$20:M$20, "CLO9", OUTPUT!C208:M208) / OUTPUT!AL$14), "", SUMIF(OUTPUT!C$20:M$20, "CLO9", OUTPUT!C208:M208) / OUTPUT!AL$14),
IF(AND('PRINTABLE (per grading)'!H$16="OUTPUT", 'PRINTABLE (per grading)'!B$13="Midterm"), IF(ISERROR(SUMIF(OUTPUT!O$20:Y$20, "CLO9", OUTPUT!O208:Y208) / OUTPUT!AM$14), "", SUMIF(OUTPUT!O$20:Y$20, "CLO9", OUTPUT!O208:Y208) / OUTPUT!AM$14),
IF(AND('PRINTABLE (per grading)'!H$16="OUTPUT", 'PRINTABLE (per grading)'!B$13="Final"), IF(ISERROR(SUMIF(OUTPUT!AA$20:AI$20, "CLO9", OUTPUT!AA208:AI208) / OUTPUT!AN$14), "", SUMIF(OUTPUT!AA$20:AI$20, "CLO9", OUTPUT!AA208:AI208) / OUTPUT!AN$14),
"")))))),"")</f>
        <v/>
      </c>
      <c r="BD206" s="286" t="str">
        <f aca="false">IF(B206&lt;&gt;"",IF(BC206="","",IF(BC206&lt;0.5,1,IF(AND(BC206&gt;=0.5,BC206&lt;P$10),2,IF(BC206&gt;=P$10,3)))),"")</f>
        <v/>
      </c>
      <c r="BE206" s="287" t="str">
        <f aca="false">IF(B206 &lt;&gt; "",IFERROR(IF(AVERAGE(BA206,BC206)&gt;=P$10,"Y","N"),""),"")</f>
        <v/>
      </c>
      <c r="BF206" s="194" t="str">
        <f aca="false">IF(B206 &lt;&gt; "", IFERROR(IF(C$16 = "PRELIM", SUMIF('Database (LECTURE-RES-PRAC)'!D$14:AG$14, "CLO10", 'Database (LECTURE-RES-PRAC)'!D203:AG203) / 'Grade computation'!F$13, IF(C$16 = "MIDTERM", SUMIF('Database (LECTURE-RES-PRAC)'!AJ$14:BM$14, "CLO10", 'Database (LECTURE-RES-PRAC)'!AJ203:BM203) / 'Grade computation'!G$13, IF(C$16 = "FINAL", SUMIF('Database (LECTURE-RES-PRAC)'!BP$14:CS$14, "CLO10", 'Database (LECTURE-RES-PRAC)'!BP203:CS203) / 'Grade computation'!H$13,""))),""),"")</f>
        <v/>
      </c>
      <c r="BG206" s="286" t="str">
        <f aca="false">IF(B206&lt;&gt;"",IF(BF206="","",IF(BF206&lt;0.5,1,IF(AND(BF206&gt;=0.5,BF206&lt;P$10),2,IF(BF206&gt;=P$10,3)))),"")</f>
        <v/>
      </c>
      <c r="BH206" s="194" t="str">
        <f aca="false">IF(B206 &lt;&gt; "",IF(AND('PRINTABLE (per grading)'!H$16="EXAM", 'PRINTABLE (per grading)'!B$13="Prelim"), IF(ISERROR(SUMIF('Exam (LECTURE ONLY)'!D$20:M$20, "CLO10", 'Exam (LECTURE ONLY)'!D208:M208) / 'Exam (LECTURE ONLY)'!AL$15), "", SUMIF('Exam (LECTURE ONLY)'!D$20:M$20, "CLO10", 'Exam (LECTURE ONLY)'!D208:M208) /'Exam (LECTURE ONLY)'!AL$15),
IF(AND('PRINTABLE (per grading)'!H$16="EXAM", 'PRINTABLE (per grading)'!B$13="Midterm"), IF(ISERROR(SUMIF('Exam (LECTURE ONLY)'!O$20:X$20, "CLO10", 'Exam (LECTURE ONLY)'!O208:X208) / 'Exam (LECTURE ONLY)'!AM$15), "", SUMIF('Exam (LECTURE ONLY)'!O$20:X$20, "CLO10", 'Exam (LECTURE ONLY)'!O208:X208) / 'Exam (LECTURE ONLY)'!AM$15),
IF(AND('PRINTABLE (per grading)'!H$16="EXAM", 'PRINTABLE (per grading)'!B$13="Final"), IF(ISERROR(SUMIF('Exam (LECTURE ONLY)'!Z$20:AI$20, "CLO10", 'Exam (LECTURE ONLY)'!Z208:AI208) / 'Exam (LECTURE ONLY)'!AN$15), "", SUMIF('Exam (LECTURE ONLY)'!Z$20:AI$20, "CLO10", 'Exam (LECTURE ONLY)'!Z208:AI208) / 'Exam (LECTURE ONLY)'!AN$15),
IF(AND('PRINTABLE (per grading)'!H$16="OUTPUT", 'PRINTABLE (per grading)'!B$13="Prelim"), IF(ISERROR(SUMIF(OUTPUT!C$20:M$20, "CLO10", OUTPUT!C208:M208) / OUTPUT!AL$15), "", SUMIF(OUTPUT!C$20:M$20, "CLO10", OUTPUT!C208:M208) / OUTPUT!AL$15),
IF(AND('PRINTABLE (per grading)'!H$16="OUTPUT", 'PRINTABLE (per grading)'!B$13="Midterm"), IF(ISERROR(SUMIF(OUTPUT!O$20:Y$20, "CLO10", OUTPUT!O208:Y208) / OUTPUT!AM$15), "", SUMIF(OUTPUT!O$20:Y$20, "CLO10", OUTPUT!O208:Y208) / OUTPUT!AM$15),
IF(AND('PRINTABLE (per grading)'!H$16="OUTPUT", 'PRINTABLE (per grading)'!B$13="Final"), IF(ISERROR(SUMIF(OUTPUT!AA$20:AI$20, "CLO10", OUTPUT!AA208:AI208) / OUTPUT!AN$15), "", SUMIF(OUTPUT!AA$20:AI$20, "CLO10", OUTPUT!AA208:AI208) / OUTPUT!AN$15),
"")))))),"")</f>
        <v/>
      </c>
      <c r="BI206" s="286" t="str">
        <f aca="false">IF(B206&lt;&gt;"",IF(BH206="","",IF(BH206&lt;0.5,1,IF(AND(BH206&gt;=0.5,BH206&lt;P$10),2,IF(BH206&gt;=P$10,3)))),"")</f>
        <v/>
      </c>
      <c r="BJ206" s="287" t="str">
        <f aca="false">IF(B206 &lt;&gt; "",IFERROR(IF(AVERAGE(BF206,BH206)&gt;=P$10,"Y","N"),""),"")</f>
        <v/>
      </c>
      <c r="BK206" s="8"/>
    </row>
    <row r="207" customFormat="false" ht="19.5" hidden="false" customHeight="true" outlineLevel="0" collapsed="false">
      <c r="A207" s="183" t="str">
        <f aca="false">IF(ISBLANK('Database (LECTURE-RES-PRAC)'!A204),"",'Database (LECTURE-RES-PRAC)'!A204)</f>
        <v/>
      </c>
      <c r="B207" s="184" t="str">
        <f aca="false">IF(ISBLANK('Database (LECTURE-RES-PRAC)'!B204),"",'Database (LECTURE-RES-PRAC)'!B204)</f>
        <v/>
      </c>
      <c r="C207" s="230" t="str">
        <f aca="false">IF(B207&lt;&gt;"",IF(C$16="PRELIM",'Grade computation'!C207, IF(C$16="MIDTERM",'Grade computation'!K207, IF(C$16="FINAL",'Grade computation'!S207,""))),"")</f>
        <v/>
      </c>
      <c r="D207" s="231" t="str">
        <f aca="false">IF(B207&lt;&gt;"",IFERROR(IF(B$11="80-20", (((C207/C$19)*X$6)+X$7)*D$18, IF(B$11="60-40", (((C207/C$19)*Y$6)+Y$7)*D$18, 0)),0),"")</f>
        <v/>
      </c>
      <c r="E207" s="230" t="str">
        <f aca="false">IF(B207&lt;&gt;"", IF(C$16="PRELIM",'Grade computation'!E207, IF(C$16="MIDTERM",'Grade computation'!M207, IF(C$16="FINAL",'Grade computation'!U207,""))),"")</f>
        <v/>
      </c>
      <c r="F207" s="232" t="str">
        <f aca="false">IF(B207&lt;&gt;"",IFERROR(IF(B$11="80-20", (((E207/E$19)*X$6)+X$7)*F$18, IF(B$11="60-40", (((E207/E$19)*Y$6)+Y$7)*F$18, 0)),0),"")</f>
        <v/>
      </c>
      <c r="G207" s="233" t="str">
        <f aca="false">IF(B207&lt;&gt;"",IFERROR((D207+F207),0),"")</f>
        <v/>
      </c>
      <c r="H207" s="234" t="str">
        <f aca="false">IF(B207&lt;&gt;"",IF(C$16="PRELIM", 'Grade computation'!H207, IF(C$16="MIDTERM", 'Grade computation'!P207, IF(C$16="FINAL",'Grade computation'!X207, ""))),"")</f>
        <v/>
      </c>
      <c r="I207" s="233" t="str">
        <f aca="false">IF(B207&lt;&gt;"",IFERROR(IF(B$11="80-20", (((H207/H$19)*X$6)+X$7)*I$19, IF(B$11="60-40", (((H207/H$19)*Y$6)+Y$7)*I$19, 0)),0),"")</f>
        <v/>
      </c>
      <c r="J207" s="237" t="str">
        <f aca="false">IFERROR((G207+I207),"")</f>
        <v/>
      </c>
      <c r="K207" s="183" t="str">
        <f aca="false">IFERROR(IF(J207="","",IF(J207&gt;=75,"PASSED","FAILED")),"")</f>
        <v/>
      </c>
      <c r="L207" s="183"/>
      <c r="M207" s="194" t="str">
        <f aca="false">IF(B207 &lt;&gt; "", IFERROR(IF(C$16 = "PRELIM", SUMIF('Database (LECTURE-RES-PRAC)'!D$14:AG$14, "CLO1", 'Database (LECTURE-RES-PRAC)'!D204:AG204) / 'Grade computation'!F$4, IF(C$16 = "MIDTERM", SUMIF('Database (LECTURE-RES-PRAC)'!AJ$14:BM$14, "CLO1", 'Database (LECTURE-RES-PRAC)'!AJ204:BM204) / 'Grade computation'!G$4, IF(C$16 = "FINAL", SUMIF('Database (LECTURE-RES-PRAC)'!BP$14:CS$14, "CLO1", 'Database (LECTURE-RES-PRAC)'!BP204:CS204) / 'Grade computation'!H$4,""))),""),"")</f>
        <v/>
      </c>
      <c r="N207" s="286" t="str">
        <f aca="false">IF(B207&lt;&gt;"",IF(M207="","",IF(M207&lt;0.5,1,IF(AND(M207&gt;=0.5,M207&lt;P$10),2,IF(M207&gt;=P$10,3)))),"")</f>
        <v/>
      </c>
      <c r="O207" s="194" t="str">
        <f aca="false">IF(B207 &lt;&gt; "",IF(AND('PRINTABLE (per grading)'!H$16="EXAM", 'PRINTABLE (per grading)'!B$13="Prelim"), IF(ISERROR(SUMIF('Exam (LECTURE ONLY)'!D$20:M$20, "CLO1", 'Exam (LECTURE ONLY)'!D209:M209) / 'Exam (LECTURE ONLY)'!AL$6), "", SUMIF('Exam (LECTURE ONLY)'!D$20:M$20, "CLO1", 'Exam (LECTURE ONLY)'!D209:M209) /'Exam (LECTURE ONLY)'!AL$6),
IF(AND('PRINTABLE (per grading)'!H$16="EXAM", 'PRINTABLE (per grading)'!B$13="Midterm"), IF(ISERROR(SUMIF('Exam (LECTURE ONLY)'!O$20:X$20, "CLO1", 'Exam (LECTURE ONLY)'!O209:X209) / 'Exam (LECTURE ONLY)'!AM$6), "", SUMIF('Exam (LECTURE ONLY)'!O$20:X$20, "CLO1", 'Exam (LECTURE ONLY)'!O209:X209) / 'Exam (LECTURE ONLY)'!AM$6),
IF(AND('PRINTABLE (per grading)'!H$16="EXAM", 'PRINTABLE (per grading)'!B$13="Final"), IF(ISERROR(SUMIF('Exam (LECTURE ONLY)'!Z$20:AI$20, "CLO1", 'Exam (LECTURE ONLY)'!Z209:AI209) / 'Exam (LECTURE ONLY)'!AN$6), "", SUMIF('Exam (LECTURE ONLY)'!Z$20:AI$20, "CLO1", 'Exam (LECTURE ONLY)'!Z209:AI209) / 'Exam (LECTURE ONLY)'!AN$6),
IF(AND('PRINTABLE (per grading)'!H$16="OUTPUT", 'PRINTABLE (per grading)'!B$13="Prelim"), IF(ISERROR(SUMIF(OUTPUT!C$20:M$20, "CLO1", OUTPUT!C209:M209) / OUTPUT!AL$6), "", SUMIF(OUTPUT!C$20:M$20, "CLO1", OUTPUT!C209:M209) / OUTPUT!AL$6),
IF(AND('PRINTABLE (per grading)'!H$16="OUTPUT", 'PRINTABLE (per grading)'!B$13="Midterm"), IF(ISERROR(SUMIF(OUTPUT!O$20:Y$20, "CLO1", OUTPUT!O209:Y209) / OUTPUT!AM$6), "", SUMIF(OUTPUT!O$20:Y$20, "CLO1", OUTPUT!O209:Y209) / OUTPUT!AM$6),
IF(AND('PRINTABLE (per grading)'!H$16="OUTPUT", 'PRINTABLE (per grading)'!B$13="Final"), IF(ISERROR(SUMIF(OUTPUT!AA$20:AI$20, "CLO1", OUTPUT!AA209:AI209) / OUTPUT!AN$6), "", SUMIF(OUTPUT!AA$20:AI$20, "CLO1", OUTPUT!AA209:AI209) / OUTPUT!AN$6),
"")))))),"")</f>
        <v/>
      </c>
      <c r="P207" s="286" t="str">
        <f aca="false">IF(B207&lt;&gt;"",IF(O207="","",IF(O207&lt;0.5,1,IF(AND(O207&gt;=0.5,O207&lt;P$10),2,IF(O207&gt;=P$10,3)))),"")</f>
        <v/>
      </c>
      <c r="Q207" s="287" t="str">
        <f aca="false">IF(B207 &lt;&gt; "",IFERROR(IF(AVERAGE(M207,O207)&gt;=P$10,"Y","N"),""),"")</f>
        <v/>
      </c>
      <c r="R207" s="194" t="str">
        <f aca="false">IF(B207 &lt;&gt; "", IFERROR(IF(C$16 = "PRELIM", SUMIF('Database (LECTURE-RES-PRAC)'!D$14:AG$14, "CLO2", 'Database (LECTURE-RES-PRAC)'!D204:AG204) / 'Grade computation'!F$5, IF(C$16 = "MIDTERM", SUMIF('Database (LECTURE-RES-PRAC)'!AJ$14:BM$14, "CLO2", 'Database (LECTURE-RES-PRAC)'!AJ204:BM204) / 'Grade computation'!G$5, IF(C$16 = "FINAL", SUMIF('Database (LECTURE-RES-PRAC)'!BP$14:CS$14, "CLO2", 'Database (LECTURE-RES-PRAC)'!BP204:CS204) / 'Grade computation'!H$5,""))),""),"")</f>
        <v/>
      </c>
      <c r="S207" s="286" t="str">
        <f aca="false">IF(B207&lt;&gt;"",IF(R207="","",IF(R207&lt;0.5,1,IF(AND(R207&gt;=0.5,R207&lt;P$10),2,IF(R207&gt;=P$10,3)))),"")</f>
        <v/>
      </c>
      <c r="T207" s="194" t="str">
        <f aca="false">IF(B207 &lt;&gt; "",IF(AND('PRINTABLE (per grading)'!H$16="EXAM", 'PRINTABLE (per grading)'!B$13="Prelim"), IF(ISERROR(SUMIF('Exam (LECTURE ONLY)'!D$20:M$20, "CLO2", 'Exam (LECTURE ONLY)'!D209:M209) / 'Exam (LECTURE ONLY)'!AL$7), "", SUMIF('Exam (LECTURE ONLY)'!D$20:M$20, "CLO2", 'Exam (LECTURE ONLY)'!D209:M209) /'Exam (LECTURE ONLY)'!AL$7),
IF(AND('PRINTABLE (per grading)'!H$16="EXAM", 'PRINTABLE (per grading)'!B$13="Midterm"), IF(ISERROR(SUMIF('Exam (LECTURE ONLY)'!O$20:X$20, "CLO2", 'Exam (LECTURE ONLY)'!O209:X209) / 'Exam (LECTURE ONLY)'!AM$7), "", SUMIF('Exam (LECTURE ONLY)'!O$20:X$20, "CLO2", 'Exam (LECTURE ONLY)'!O209:X209) / 'Exam (LECTURE ONLY)'!AM$7),
IF(AND('PRINTABLE (per grading)'!H$16="EXAM", 'PRINTABLE (per grading)'!B$13="Final"), IF(ISERROR(SUMIF('Exam (LECTURE ONLY)'!Z$20:AI$20, "CLO2", 'Exam (LECTURE ONLY)'!Z209:AI209) / 'Exam (LECTURE ONLY)'!AN$7), "", SUMIF('Exam (LECTURE ONLY)'!Z$20:AI$20, "CLO2", 'Exam (LECTURE ONLY)'!Z209:AI209) / 'Exam (LECTURE ONLY)'!AN$7),
IF(AND('PRINTABLE (per grading)'!H$16="OUTPUT", 'PRINTABLE (per grading)'!B$13="Prelim"), IF(ISERROR(SUMIF(OUTPUT!C$20:M$20, "CLO2", OUTPUT!C209:M209) / OUTPUT!AL$7), "", SUMIF(OUTPUT!C$20:M$20, "CLO2", OUTPUT!C209:M209) / OUTPUT!AL$7),
IF(AND('PRINTABLE (per grading)'!H$16="OUTPUT", 'PRINTABLE (per grading)'!B$13="Midterm"), IF(ISERROR(SUMIF(OUTPUT!O$20:Y$20, "CLO2", OUTPUT!O209:Y209) / OUTPUT!AM$7), "", SUMIF(OUTPUT!O$20:Y$20, "CLO2", OUTPUT!O209:Y209) / OUTPUT!AM$7),
IF(AND('PRINTABLE (per grading)'!H$16="OUTPUT", 'PRINTABLE (per grading)'!B$13="Final"), IF(ISERROR(SUMIF(OUTPUT!AA$20:AI$20, "CLO2", OUTPUT!AA209:AI209) / OUTPUT!AN$7), "", SUMIF(OUTPUT!AA$20:AI$20, "CLO2", OUTPUT!AA209:AI209) / OUTPUT!AN$7),
"")))))),"")</f>
        <v/>
      </c>
      <c r="U207" s="286" t="str">
        <f aca="false">IF(B207&lt;&gt;"",IF(T207="","",IF(T207&lt;0.5,1,IF(AND(T207&gt;=0.5,T207&lt;P$10),2,IF(T207&gt;=P$10,3)))),"")</f>
        <v/>
      </c>
      <c r="V207" s="287" t="str">
        <f aca="false">IF(B207 &lt;&gt; "",IFERROR(IF(AVERAGE(R207,T207)&gt;=P$10,"Y","N"),""),"")</f>
        <v/>
      </c>
      <c r="W207" s="194" t="str">
        <f aca="false">IF(B207 &lt;&gt; "", IFERROR(IF(C$16 = "PRELIM", SUMIF('Database (LECTURE-RES-PRAC)'!D$14:AG$14, "CLO3", 'Database (LECTURE-RES-PRAC)'!D204:AG204) / 'Grade computation'!F$6, IF(C$16 = "MIDTERM", SUMIF('Database (LECTURE-RES-PRAC)'!AJ$14:BM$14, "CLO3", 'Database (LECTURE-RES-PRAC)'!AJ204:BM204) / 'Grade computation'!G$6, IF(C$16 = "FINAL", SUMIF('Database (LECTURE-RES-PRAC)'!BP$14:CS$14, "CLO3", 'Database (LECTURE-RES-PRAC)'!BP204:CS204) / 'Grade computation'!H$6,""))),""),"")</f>
        <v/>
      </c>
      <c r="X207" s="286" t="str">
        <f aca="false">IF(B207&lt;&gt;"",IF(W207="","",IF(W207&lt;0.5,1,IF(AND(W207&gt;=0.5,W207&lt;P$10),2,IF(W207&gt;=P$10,3)))),"")</f>
        <v/>
      </c>
      <c r="Y207" s="194" t="str">
        <f aca="false">IF(B207 &lt;&gt; "",IF(AND('PRINTABLE (per grading)'!H$16="EXAM", 'PRINTABLE (per grading)'!B$13="Prelim"), IF(ISERROR(SUMIF('Exam (LECTURE ONLY)'!D$20:M$20, "CLO3", 'Exam (LECTURE ONLY)'!D209:M209) / 'Exam (LECTURE ONLY)'!AL$8), "", SUMIF('Exam (LECTURE ONLY)'!D$20:M$20, "CLO3", 'Exam (LECTURE ONLY)'!D209:M209) /'Exam (LECTURE ONLY)'!AL$8),
IF(AND('PRINTABLE (per grading)'!H$16="EXAM", 'PRINTABLE (per grading)'!B$13="Midterm"), IF(ISERROR(SUMIF('Exam (LECTURE ONLY)'!O$20:X$20, "CLO3", 'Exam (LECTURE ONLY)'!O209:X209) / 'Exam (LECTURE ONLY)'!AM$8), "", SUMIF('Exam (LECTURE ONLY)'!O$20:X$20, "CLO3", 'Exam (LECTURE ONLY)'!O209:X209) / 'Exam (LECTURE ONLY)'!AM$8),
IF(AND('PRINTABLE (per grading)'!H$16="EXAM", 'PRINTABLE (per grading)'!B$13="Final"), IF(ISERROR(SUMIF('Exam (LECTURE ONLY)'!Z$20:AI$20, "CLO3", 'Exam (LECTURE ONLY)'!Z209:AI209) / 'Exam (LECTURE ONLY)'!AN$8), "", SUMIF('Exam (LECTURE ONLY)'!Z$20:AI$20, "CLO3", 'Exam (LECTURE ONLY)'!Z209:AI209) / 'Exam (LECTURE ONLY)'!AN$8),
IF(AND('PRINTABLE (per grading)'!H$16="OUTPUT", 'PRINTABLE (per grading)'!B$13="Prelim"), IF(ISERROR(SUMIF(OUTPUT!C$20:M$20, "CLO3", OUTPUT!C209:M209) / OUTPUT!AL$8), "", SUMIF(OUTPUT!C$20:M$20, "CLO3", OUTPUT!C209:M209) / OUTPUT!AL$8),
IF(AND('PRINTABLE (per grading)'!H$16="OUTPUT", 'PRINTABLE (per grading)'!B$13="Midterm"), IF(ISERROR(SUMIF(OUTPUT!O$20:Y$20, "CLO3", OUTPUT!O209:Y209) / OUTPUT!AM$8), "", SUMIF(OUTPUT!O$20:Y$20, "CLO3", OUTPUT!O209:Y209) / OUTPUT!AM$8),
IF(AND('PRINTABLE (per grading)'!H$16="OUTPUT", 'PRINTABLE (per grading)'!B$13="Final"), IF(ISERROR(SUMIF(OUTPUT!AA$20:AI$20, "CLO3", OUTPUT!AA209:AI209) / OUTPUT!AN$8), "", SUMIF(OUTPUT!AA$20:AI$20, "CLO3", OUTPUT!AA209:AI209) / OUTPUT!AN$8),
"" )))))),"")</f>
        <v/>
      </c>
      <c r="Z207" s="286" t="str">
        <f aca="false">IF(B207&lt;&gt;"",IF(Y207="","",IF(Y207&lt;0.5,1,IF(AND(Y207&gt;=0.5,Y207&lt;P$10),2,IF(Y207&gt;=P$10,3)))),"")</f>
        <v/>
      </c>
      <c r="AA207" s="287" t="str">
        <f aca="false">IF(B207 &lt;&gt; "",IFERROR(IF(AVERAGE(W207,Y207)&gt;=P$10,"Y","N"),""),"")</f>
        <v/>
      </c>
      <c r="AB207" s="194" t="str">
        <f aca="false">IF(B207 &lt;&gt; "", IFERROR(IF(C$16 = "PRELIM", SUMIF('Database (LECTURE-RES-PRAC)'!D$14:AG$14, "CLO4", 'Database (LECTURE-RES-PRAC)'!D204:AG204) / 'Grade computation'!F$7, IF(C$16 = "MIDTERM", SUMIF('Database (LECTURE-RES-PRAC)'!AJ$14:BM$14, "CLO4", 'Database (LECTURE-RES-PRAC)'!AJ204:BM204) / 'Grade computation'!G$7, IF(C$16 = "FINAL", SUMIF('Database (LECTURE-RES-PRAC)'!BP$14:CS$14, "CLO4", 'Database (LECTURE-RES-PRAC)'!BP204:CS204) / 'Grade computation'!H$7,""))),""),"")</f>
        <v/>
      </c>
      <c r="AC207" s="286" t="str">
        <f aca="false">IF(B207&lt;&gt;"",IF(AB207="","",IF(AB207&lt;0.5,1,IF(AND(AB207&gt;=0.5,AB207&lt;P$10),2,IF(AB207&gt;=P$10,3)))),"")</f>
        <v/>
      </c>
      <c r="AD207" s="194" t="str">
        <f aca="false">IF(B207 &lt;&gt; "",IF(AND('PRINTABLE (per grading)'!H$16="EXAM", 'PRINTABLE (per grading)'!B$13="Prelim"), IF(ISERROR(SUMIF('Exam (LECTURE ONLY)'!D$20:M$20, "CLO4", 'Exam (LECTURE ONLY)'!D209:M209) / 'Exam (LECTURE ONLY)'!AL$9), "", SUMIF('Exam (LECTURE ONLY)'!D$20:M$20, "CLO4", 'Exam (LECTURE ONLY)'!D209:M209) /'Exam (LECTURE ONLY)'!AL$9),
IF(AND('PRINTABLE (per grading)'!H$16="EXAM", 'PRINTABLE (per grading)'!B$13="Midterm"), IF(ISERROR(SUMIF('Exam (LECTURE ONLY)'!O$20:X$20, "CLO4", 'Exam (LECTURE ONLY)'!O209:X209) / 'Exam (LECTURE ONLY)'!AM$9), "", SUMIF('Exam (LECTURE ONLY)'!O$20:X$20, "CLO4", 'Exam (LECTURE ONLY)'!O209:X209) / 'Exam (LECTURE ONLY)'!AM$9),
IF(AND('PRINTABLE (per grading)'!H$16="EXAM", 'PRINTABLE (per grading)'!B$13="Final"), IF(ISERROR(SUMIF('Exam (LECTURE ONLY)'!Z$20:AI$20, "CLO4", 'Exam (LECTURE ONLY)'!Z209:AI209) / 'Exam (LECTURE ONLY)'!AN$9), "", SUMIF('Exam (LECTURE ONLY)'!Z$20:AI$20, "CLO4", 'Exam (LECTURE ONLY)'!Z209:AI209) / 'Exam (LECTURE ONLY)'!AN$9),
IF(AND('PRINTABLE (per grading)'!H$16="OUTPUT", 'PRINTABLE (per grading)'!B$13="Prelim"), IF(ISERROR(SUMIF(OUTPUT!C$20:M$20, "CLO4", OUTPUT!C209:M209) / OUTPUT!AL$9), "", SUMIF(OUTPUT!C$20:M$20, "CLO4", OUTPUT!C209:M209) / OUTPUT!AL$9),
IF(AND('PRINTABLE (per grading)'!H$16="OUTPUT", 'PRINTABLE (per grading)'!B$13="Midterm"), IF(ISERROR(SUMIF(OUTPUT!O$20:Y$20, "CLO4", OUTPUT!O209:Y209) / OUTPUT!AM$9), "", SUMIF(OUTPUT!O$20:Y$20, "CLO4", OUTPUT!O209:Y209) / OUTPUT!AM$9),
IF(AND('PRINTABLE (per grading)'!H$16="OUTPUT", 'PRINTABLE (per grading)'!B$13="Final"), IF(ISERROR(SUMIF(OUTPUT!AA$20:AI$20, "CLO4", OUTPUT!AA209:AI209) / OUTPUT!AN$9), "", SUMIF(OUTPUT!AA$20:AI$20, "CLO4", OUTPUT!AA209:AI209) / OUTPUT!AN$9),
"")))))),"")</f>
        <v/>
      </c>
      <c r="AE207" s="286" t="str">
        <f aca="false">IF(B207&lt;&gt;"",IF(AD207="","",IF(AD207&lt;0.5,1,IF(AND(AD207&gt;=0.5,AD207&lt;P$10),2,IF(AD207&gt;=P$10,3)))),"")</f>
        <v/>
      </c>
      <c r="AF207" s="287" t="str">
        <f aca="false">IF(B207 &lt;&gt; "",IFERROR(IF(AVERAGE(AB207,AD207)&gt;=P$10,"Y","N"),""),"")</f>
        <v/>
      </c>
      <c r="AG207" s="194" t="str">
        <f aca="false">IF(B207 &lt;&gt; "", IFERROR(IF(C$16 = "PRELIM", SUMIF('Database (LECTURE-RES-PRAC)'!D$14:AG$14, "CLO5", 'Database (LECTURE-RES-PRAC)'!D204:AG204) / 'Grade computation'!F$8, IF(C$16 = "MIDTERM", SUMIF('Database (LECTURE-RES-PRAC)'!AJ$14:BM$14, "CLO5", 'Database (LECTURE-RES-PRAC)'!AJ204:BM204) / 'Grade computation'!G$8, IF(C$16 = "FINAL", SUMIF('Database (LECTURE-RES-PRAC)'!BP$14:CS$14, "CLO5", 'Database (LECTURE-RES-PRAC)'!BP204:CS204) / 'Grade computation'!H$8,""))),""),"")</f>
        <v/>
      </c>
      <c r="AH207" s="286" t="str">
        <f aca="false">IF(B207&lt;&gt;"",IF(AG207="","",IF(AG207&lt;0.5,1,IF(AND(AG207&gt;=0.5,AG207&lt;P$10),2,IF(AG207&gt;=P$10,3)))),"")</f>
        <v/>
      </c>
      <c r="AI207" s="194" t="str">
        <f aca="false">IF(B207 &lt;&gt; "",IF(AND('PRINTABLE (per grading)'!H$16="EXAM", 'PRINTABLE (per grading)'!B$13="Prelim"), IF(ISERROR(SUMIF('Exam (LECTURE ONLY)'!D$20:M$20, "CLO5", 'Exam (LECTURE ONLY)'!D209:M209) / 'Exam (LECTURE ONLY)'!AL$10), "", SUMIF('Exam (LECTURE ONLY)'!D$20:M$20, "CLO5", 'Exam (LECTURE ONLY)'!D209:M209) /'Exam (LECTURE ONLY)'!AL$10),
IF(AND('PRINTABLE (per grading)'!H$16="EXAM", 'PRINTABLE (per grading)'!B$13="Midterm"), IF(ISERROR(SUMIF('Exam (LECTURE ONLY)'!O$20:X$20, "CLO5", 'Exam (LECTURE ONLY)'!O209:X209) / 'Exam (LECTURE ONLY)'!AM$10), "", SUMIF('Exam (LECTURE ONLY)'!O$20:X$20, "CLO5", 'Exam (LECTURE ONLY)'!O209:X209) / 'Exam (LECTURE ONLY)'!AM$10),
IF(AND('PRINTABLE (per grading)'!H$16="EXAM", 'PRINTABLE (per grading)'!B$13="Final"), IF(ISERROR(SUMIF('Exam (LECTURE ONLY)'!Z$20:AI$20, "CLO5", 'Exam (LECTURE ONLY)'!Z209:AI209) / 'Exam (LECTURE ONLY)'!AN$10), "", SUMIF('Exam (LECTURE ONLY)'!Z$20:AI$20, "CLO5", 'Exam (LECTURE ONLY)'!Z209:AI209) / 'Exam (LECTURE ONLY)'!AN$10),
IF(AND('PRINTABLE (per grading)'!H$16="OUTPUT", 'PRINTABLE (per grading)'!B$13="Prelim"), IF(ISERROR(SUMIF(OUTPUT!C$20:M$20, "CLO5", OUTPUT!C209:M209) / OUTPUT!AL$10), "", SUMIF(OUTPUT!C$20:M$20, "CLO5", OUTPUT!C209:M209) / OUTPUT!AL$10),
IF(AND('PRINTABLE (per grading)'!H$16="OUTPUT", 'PRINTABLE (per grading)'!B$13="Midterm"), IF(ISERROR(SUMIF(OUTPUT!O$20:Y$20, "CLO5", OUTPUT!O209:Y209) / OUTPUT!AM$10), "", SUMIF(OUTPUT!O$20:Y$20, "CLO5", OUTPUT!O209:Y209) / OUTPUT!AM$10),
IF(AND('PRINTABLE (per grading)'!H$16="OUTPUT", 'PRINTABLE (per grading)'!B$13="Final"), IF(ISERROR(SUMIF(OUTPUT!AA$20:AI$20, "CLO5", OUTPUT!AA209:AI209) / OUTPUT!AN$10), "", SUMIF(OUTPUT!AA$20:AI$20, "CLO5", OUTPUT!AA209:AI209) / OUTPUT!AN$10),
"")))))),"")</f>
        <v/>
      </c>
      <c r="AJ207" s="286" t="str">
        <f aca="false">IF(B207&lt;&gt;"",IF(AI207="","",IF(AI207&lt;0.5,1,IF(AND(AI207&gt;=0.5,AI207&lt;P$10),2,IF(AI207&gt;=P$10,3)))),"")</f>
        <v/>
      </c>
      <c r="AK207" s="287" t="str">
        <f aca="false">IF(B207 &lt;&gt; "",IFERROR(IF(AVERAGE(AG207,AI207)&gt;=P$10,"Y","N"),""),"")</f>
        <v/>
      </c>
      <c r="AL207" s="194" t="str">
        <f aca="false">IF(B207 &lt;&gt; "", IFERROR(IF(C$16 = "PRELIM", SUMIF('Database (LECTURE-RES-PRAC)'!D$14:AG$14, "CLO6", 'Database (LECTURE-RES-PRAC)'!D204:AG204) / 'Grade computation'!F$9, IF(C$16 = "MIDTERM", SUMIF('Database (LECTURE-RES-PRAC)'!AJ$14:BM$14, "CLO6", 'Database (LECTURE-RES-PRAC)'!AJ204:BM204) / 'Grade computation'!G$9, IF(C$16 = "FINAL", SUMIF('Database (LECTURE-RES-PRAC)'!BP$14:CS$14, "CLO6", 'Database (LECTURE-RES-PRAC)'!BP204:CS204) / 'Grade computation'!H$9,""))),""),"")</f>
        <v/>
      </c>
      <c r="AM207" s="286" t="str">
        <f aca="false">IF(B207&lt;&gt;"",IF(AL207="","",IF(AL207&lt;0.5,1,IF(AND(AL207&gt;=0.5,AL207&lt;P$10),2,IF(AL207&gt;=P$10,3)))),"")</f>
        <v/>
      </c>
      <c r="AN207" s="194" t="str">
        <f aca="false">IF(B207 &lt;&gt; "",IF(AND('PRINTABLE (per grading)'!H$16="EXAM", 'PRINTABLE (per grading)'!B$13="Prelim"), IF(ISERROR(SUMIF('Exam (LECTURE ONLY)'!D$20:M$20, "CLO6", 'Exam (LECTURE ONLY)'!D209:M209) / 'Exam (LECTURE ONLY)'!AL$11), "", SUMIF('Exam (LECTURE ONLY)'!D$20:M$20, "CLO6", 'Exam (LECTURE ONLY)'!D209:M209) /'Exam (LECTURE ONLY)'!AL$11),
IF(AND('PRINTABLE (per grading)'!H$16="EXAM", 'PRINTABLE (per grading)'!B$13="Midterm"), IF(ISERROR(SUMIF('Exam (LECTURE ONLY)'!O$20:X$20, "CLO6", 'Exam (LECTURE ONLY)'!O209:X209) / 'Exam (LECTURE ONLY)'!AM$11), "", SUMIF('Exam (LECTURE ONLY)'!O$20:X$20, "CLO6", 'Exam (LECTURE ONLY)'!O209:X209) / 'Exam (LECTURE ONLY)'!AM$11),
IF(AND('PRINTABLE (per grading)'!H$16="EXAM", 'PRINTABLE (per grading)'!B$13="Final"), IF(ISERROR(SUMIF('Exam (LECTURE ONLY)'!Z$20:AI$20, "CLO6", 'Exam (LECTURE ONLY)'!Z209:AI209) / 'Exam (LECTURE ONLY)'!AN$11), "", SUMIF('Exam (LECTURE ONLY)'!Z$20:AI$20, "CLO6", 'Exam (LECTURE ONLY)'!Z209:AI209) / 'Exam (LECTURE ONLY)'!AN$11),
IF(AND('PRINTABLE (per grading)'!H$16="OUTPUT", 'PRINTABLE (per grading)'!B$13="Prelim"), IF(ISERROR(SUMIF(OUTPUT!C$20:M$20, "CLO6", OUTPUT!C209:M209) / OUTPUT!AL$11), "", SUMIF(OUTPUT!C$20:M$20, "CLO6", OUTPUT!C209:M209) / OUTPUT!AL$11),
IF(AND('PRINTABLE (per grading)'!H$16="OUTPUT", 'PRINTABLE (per grading)'!B$13="Midterm"), IF(ISERROR(SUMIF(OUTPUT!O$20:Y$20, "CLO6", OUTPUT!O209:Y209) / OUTPUT!AM$11), "", SUMIF(OUTPUT!O$20:Y$20, "CLO6", OUTPUT!O209:Y209) / OUTPUT!AM$11),
IF(AND('PRINTABLE (per grading)'!H$16="OUTPUT", 'PRINTABLE (per grading)'!B$13="Final"), IF(ISERROR(SUMIF(OUTPUT!AA$20:AI$20, "CLO6", OUTPUT!AA209:AI209) / OUTPUT!AN$11), "", SUMIF(OUTPUT!AA$20:AI$20, "CLO6", OUTPUT!AA209:AI209) / OUTPUT!AN$11),
"")))))),"")</f>
        <v/>
      </c>
      <c r="AO207" s="286" t="str">
        <f aca="false">IF(B207&lt;&gt;"",IF(AN207="","",IF(AN207&lt;0.5,1,IF(AND(AN207&gt;=0.5,AN207&lt;P$10),2,IF(AN207&gt;=P$10,3)))),"")</f>
        <v/>
      </c>
      <c r="AP207" s="287" t="str">
        <f aca="false">IF(B207 &lt;&gt; "",IFERROR(IF(AVERAGE(AL207,AN207)&gt;=P$10,"Y","N"),""),"")</f>
        <v/>
      </c>
      <c r="AQ207" s="194" t="str">
        <f aca="false">IF(B207 &lt;&gt; "", IFERROR(IF(C$16 = "PRELIM", SUMIF('Database (LECTURE-RES-PRAC)'!D$14:AG$14, "CLO7", 'Database (LECTURE-RES-PRAC)'!D204:AG204) / 'Grade computation'!F$10, IF(C$16 = "MIDTERM", SUMIF('Database (LECTURE-RES-PRAC)'!AJ$14:BM$14, "CLO7", 'Database (LECTURE-RES-PRAC)'!AJ204:BM204) / 'Grade computation'!G$10, IF(C$16 = "FINAL", SUMIF('Database (LECTURE-RES-PRAC)'!BP$14:CS$14, "CLO7", 'Database (LECTURE-RES-PRAC)'!BP204:CS204) / 'Grade computation'!H$10,""))),""),"")</f>
        <v/>
      </c>
      <c r="AR207" s="286" t="str">
        <f aca="false">IF(B207&lt;&gt;"",IF(AQ207="","",IF(AQ207&lt;0.5,1,IF(AND(AQ207&gt;=0.5,AQ207&lt;P$10),2,IF(AQ207&gt;=P$10,3)))),"")</f>
        <v/>
      </c>
      <c r="AS207" s="194" t="str">
        <f aca="false">IF(B207 &lt;&gt; "",IF(AND('PRINTABLE (per grading)'!H$16="EXAM", 'PRINTABLE (per grading)'!B$13="Prelim"), IF(ISERROR(SUMIF('Exam (LECTURE ONLY)'!D$20:M$20, "CLO7", 'Exam (LECTURE ONLY)'!D209:M209) / 'Exam (LECTURE ONLY)'!AL$12), "", SUMIF('Exam (LECTURE ONLY)'!D$20:M$20, "CLO7", 'Exam (LECTURE ONLY)'!D209:M209) /'Exam (LECTURE ONLY)'!AL$12),
IF(AND('PRINTABLE (per grading)'!H$16="EXAM", 'PRINTABLE (per grading)'!B$13="Midterm"), IF(ISERROR(SUMIF('Exam (LECTURE ONLY)'!O$20:X$20, "CLO7", 'Exam (LECTURE ONLY)'!O209:X209) / 'Exam (LECTURE ONLY)'!AM$12), "", SUMIF('Exam (LECTURE ONLY)'!O$20:X$20, "CLO7", 'Exam (LECTURE ONLY)'!O209:X209) / 'Exam (LECTURE ONLY)'!AM$12),
IF(AND('PRINTABLE (per grading)'!H$16="EXAM", 'PRINTABLE (per grading)'!B$13="Final"), IF(ISERROR(SUMIF('Exam (LECTURE ONLY)'!Z$20:AI$20, "CLO7", 'Exam (LECTURE ONLY)'!Z209:AI209) / 'Exam (LECTURE ONLY)'!AN$12), "", SUMIF('Exam (LECTURE ONLY)'!Z$20:AI$20, "CLO7", 'Exam (LECTURE ONLY)'!Z209:AI209) / 'Exam (LECTURE ONLY)'!AN$12),
IF(AND('PRINTABLE (per grading)'!H$16="OUTPUT", 'PRINTABLE (per grading)'!B$13="Prelim"), IF(ISERROR(SUMIF(OUTPUT!C$20:M$20, "CLO7", OUTPUT!C209:M209) / OUTPUT!AL$12), "", SUMIF(OUTPUT!C$20:M$20, "CLO7", OUTPUT!C209:M209) / OUTPUT!AL$12),
IF(AND('PRINTABLE (per grading)'!H$16="OUTPUT", 'PRINTABLE (per grading)'!B$13="Midterm"), IF(ISERROR(SUMIF(OUTPUT!O$20:Y$20, "CLO7", OUTPUT!O209:Y209) / OUTPUT!AM$12), "", SUMIF(OUTPUT!O$20:Y$20, "CLO7", OUTPUT!O209:Y209) / OUTPUT!AM$12),
IF(AND('PRINTABLE (per grading)'!H$16="OUTPUT", 'PRINTABLE (per grading)'!B$13="Final"), IF(ISERROR(SUMIF(OUTPUT!AA$20:AI$20, "CLO7", OUTPUT!AA209:AI209) / OUTPUT!AN$12), "", SUMIF(OUTPUT!AA$20:AI$20, "CLO7", OUTPUT!AA209:AI209) / OUTPUT!AN$12),
"")))))),"")</f>
        <v/>
      </c>
      <c r="AT207" s="286" t="str">
        <f aca="false">IF(B207&lt;&gt;"",IF(AS207="","",IF(AS207&lt;0.5,1,IF(AND(AS207&gt;=0.5,AS207&lt;P$10),2,IF(AS207&gt;=P$10,3)))),"")</f>
        <v/>
      </c>
      <c r="AU207" s="287" t="str">
        <f aca="false">IF(B207 &lt;&gt; "",IFERROR(IF(AVERAGE(AQ207,AS207)&gt;=P$10,"Y","N"),""),"")</f>
        <v/>
      </c>
      <c r="AV207" s="194" t="str">
        <f aca="false">IF(B207 &lt;&gt; "", IFERROR(IF(C$16 = "PRELIM", SUMIF('Database (LECTURE-RES-PRAC)'!D$14:AG$14, "CLO8", 'Database (LECTURE-RES-PRAC)'!D204:AG204) / 'Grade computation'!F$11, IF(C$16 = "MIDTERM", SUMIF('Database (LECTURE-RES-PRAC)'!AJ$14:BM$14, "CLO8", 'Database (LECTURE-RES-PRAC)'!AJ204:BM204) / 'Grade computation'!G$11, IF(C$16 = "FINAL", SUMIF('Database (LECTURE-RES-PRAC)'!BP$14:CS$14, "CLO8", 'Database (LECTURE-RES-PRAC)'!BP204:CS204) / 'Grade computation'!H$11,""))),""),"")</f>
        <v/>
      </c>
      <c r="AW207" s="286" t="str">
        <f aca="false">IF(B207&lt;&gt;"",IF(AV207="","",IF(AV207&lt;0.5,1,IF(AND(AV207&gt;=0.5,AV207&lt;P$10),2,IF(AV207&gt;=P$10,3)))),"")</f>
        <v/>
      </c>
      <c r="AX207" s="194" t="str">
        <f aca="false">IF(B207 &lt;&gt; "",IF(AND('PRINTABLE (per grading)'!H$16="EXAM", 'PRINTABLE (per grading)'!B$13="Prelim"), IF(ISERROR(SUMIF('Exam (LECTURE ONLY)'!D$20:M$20, "CLO8", 'Exam (LECTURE ONLY)'!D209:M209) / 'Exam (LECTURE ONLY)'!AL$13), "", SUMIF('Exam (LECTURE ONLY)'!D$20:M$20, "CLO8", 'Exam (LECTURE ONLY)'!D209:M209) /'Exam (LECTURE ONLY)'!AL$13),
IF(AND('PRINTABLE (per grading)'!H$16="EXAM", 'PRINTABLE (per grading)'!B$13="Midterm"), IF(ISERROR(SUMIF('Exam (LECTURE ONLY)'!O$20:X$20, "CLO8", 'Exam (LECTURE ONLY)'!O209:X209) / 'Exam (LECTURE ONLY)'!AM$13), "", SUMIF('Exam (LECTURE ONLY)'!O$20:X$20, "CLO8", 'Exam (LECTURE ONLY)'!O209:X209) / 'Exam (LECTURE ONLY)'!AM$13),
IF(AND('PRINTABLE (per grading)'!H$16="EXAM", 'PRINTABLE (per grading)'!B$13="Final"), IF(ISERROR(SUMIF('Exam (LECTURE ONLY)'!Z$20:AI$20, "CLO8", 'Exam (LECTURE ONLY)'!Z209:AI209) / 'Exam (LECTURE ONLY)'!AN$13), "", SUMIF('Exam (LECTURE ONLY)'!Z$20:AI$20, "CLO8", 'Exam (LECTURE ONLY)'!Z209:AI209) / 'Exam (LECTURE ONLY)'!AN$13),
IF(AND('PRINTABLE (per grading)'!H$16="OUTPUT", 'PRINTABLE (per grading)'!B$13="Prelim"), IF(ISERROR(SUMIF(OUTPUT!C$20:M$20, "CLO8", OUTPUT!C209:M209) / OUTPUT!AL$13), "", SUMIF(OUTPUT!C$20:M$20, "CLO8", OUTPUT!C209:M209) / OUTPUT!AL$13),
IF(AND('PRINTABLE (per grading)'!H$16="OUTPUT", 'PRINTABLE (per grading)'!B$13="Midterm"), IF(ISERROR(SUMIF(OUTPUT!O$20:Y$20, "CLO8", OUTPUT!O209:Y209) / OUTPUT!AM$13), "", SUMIF(OUTPUT!O$20:Y$20, "CLO8", OUTPUT!O209:Y209) / OUTPUT!AM$13),
IF(AND('PRINTABLE (per grading)'!H$16="OUTPUT", 'PRINTABLE (per grading)'!B$13="Final"), IF(ISERROR(SUMIF(OUTPUT!AA$20:AI$20, "CLO8", OUTPUT!AA209:AI209) / OUTPUT!AN$13), "", SUMIF(OUTPUT!AA$20:AI$20, "CLO8", OUTPUT!AA209:AI209) / OUTPUT!AN$13),
"")))))),"")</f>
        <v/>
      </c>
      <c r="AY207" s="286" t="str">
        <f aca="false">IF(B207&lt;&gt;"",IF(AX207="","",IF(AX207&lt;0.5,1,IF(AND(AX207&gt;=0.5,AX207&lt;P$10),2,IF(AX207&gt;=P$10,3)))),"")</f>
        <v/>
      </c>
      <c r="AZ207" s="287" t="str">
        <f aca="false">IF(B207 &lt;&gt; "",IFERROR(IF(AVERAGE(AV207,AX207)&gt;=P$10,"Y","N"),""),"")</f>
        <v/>
      </c>
      <c r="BA207" s="194" t="str">
        <f aca="false">IF(B207 &lt;&gt; "", IFERROR(IF(C$16 = "PRELIM", SUMIF('Database (LECTURE-RES-PRAC)'!D$14:AG$14, "CLO9", 'Database (LECTURE-RES-PRAC)'!D204:AG204) / 'Grade computation'!F$12, IF(C$16 = "MIDTERM", SUMIF('Database (LECTURE-RES-PRAC)'!AJ$14:BM$14, "CLO9", 'Database (LECTURE-RES-PRAC)'!AJ204:BM204) / 'Grade computation'!G$12, IF(C$16 = "FINAL", SUMIF('Database (LECTURE-RES-PRAC)'!BP$14:CS$14, "CLO9", 'Database (LECTURE-RES-PRAC)'!BP204:CS204) / 'Grade computation'!H$12,""))),""),"")</f>
        <v/>
      </c>
      <c r="BB207" s="286" t="str">
        <f aca="false">IF(B207&lt;&gt;"",IF(BA207="","",IF(BA207&lt;0.5,1,IF(AND(BA207&gt;=0.5,BA207&lt;P$10),2,IF(BA207&gt;=P$10,3)))),"")</f>
        <v/>
      </c>
      <c r="BC207" s="194" t="str">
        <f aca="false">IF(B207 &lt;&gt; "",IF(AND('PRINTABLE (per grading)'!H$16="EXAM", 'PRINTABLE (per grading)'!B$13="Prelim"), IF(ISERROR(SUMIF('Exam (LECTURE ONLY)'!D$20:M$20, "CLO9", 'Exam (LECTURE ONLY)'!D209:M209) / 'Exam (LECTURE ONLY)'!AL$14), "", SUMIF('Exam (LECTURE ONLY)'!D$20:M$20, "CLO9", 'Exam (LECTURE ONLY)'!D209:M209) /'Exam (LECTURE ONLY)'!AL$14),
IF(AND('PRINTABLE (per grading)'!H$16="EXAM", 'PRINTABLE (per grading)'!B$13="Midterm"), IF(ISERROR(SUMIF('Exam (LECTURE ONLY)'!O$20:X$20, "CLO9", 'Exam (LECTURE ONLY)'!O209:X209) / 'Exam (LECTURE ONLY)'!AM$14), "", SUMIF('Exam (LECTURE ONLY)'!O$20:X$20, "CLO9", 'Exam (LECTURE ONLY)'!O209:X209) / 'Exam (LECTURE ONLY)'!AM$14),
IF(AND('PRINTABLE (per grading)'!H$16="EXAM", 'PRINTABLE (per grading)'!B$13="Final"), IF(ISERROR(SUMIF('Exam (LECTURE ONLY)'!Z$20:AI$20, "CLO9", 'Exam (LECTURE ONLY)'!Z209:AI209) / 'Exam (LECTURE ONLY)'!AN$14), "", SUMIF('Exam (LECTURE ONLY)'!Z$20:AI$20, "CLO9", 'Exam (LECTURE ONLY)'!Z209:AI209) / 'Exam (LECTURE ONLY)'!AN$14),
IF(AND('PRINTABLE (per grading)'!H$16="OUTPUT", 'PRINTABLE (per grading)'!B$13="Prelim"), IF(ISERROR(SUMIF(OUTPUT!C$20:M$20, "CLO9", OUTPUT!C209:M209) / OUTPUT!AL$14), "", SUMIF(OUTPUT!C$20:M$20, "CLO9", OUTPUT!C209:M209) / OUTPUT!AL$14),
IF(AND('PRINTABLE (per grading)'!H$16="OUTPUT", 'PRINTABLE (per grading)'!B$13="Midterm"), IF(ISERROR(SUMIF(OUTPUT!O$20:Y$20, "CLO9", OUTPUT!O209:Y209) / OUTPUT!AM$14), "", SUMIF(OUTPUT!O$20:Y$20, "CLO9", OUTPUT!O209:Y209) / OUTPUT!AM$14),
IF(AND('PRINTABLE (per grading)'!H$16="OUTPUT", 'PRINTABLE (per grading)'!B$13="Final"), IF(ISERROR(SUMIF(OUTPUT!AA$20:AI$20, "CLO9", OUTPUT!AA209:AI209) / OUTPUT!AN$14), "", SUMIF(OUTPUT!AA$20:AI$20, "CLO9", OUTPUT!AA209:AI209) / OUTPUT!AN$14),
"")))))),"")</f>
        <v/>
      </c>
      <c r="BD207" s="286" t="str">
        <f aca="false">IF(B207&lt;&gt;"",IF(BC207="","",IF(BC207&lt;0.5,1,IF(AND(BC207&gt;=0.5,BC207&lt;P$10),2,IF(BC207&gt;=P$10,3)))),"")</f>
        <v/>
      </c>
      <c r="BE207" s="287" t="str">
        <f aca="false">IF(B207 &lt;&gt; "",IFERROR(IF(AVERAGE(BA207,BC207)&gt;=P$10,"Y","N"),""),"")</f>
        <v/>
      </c>
      <c r="BF207" s="194" t="str">
        <f aca="false">IF(B207 &lt;&gt; "", IFERROR(IF(C$16 = "PRELIM", SUMIF('Database (LECTURE-RES-PRAC)'!D$14:AG$14, "CLO10", 'Database (LECTURE-RES-PRAC)'!D204:AG204) / 'Grade computation'!F$13, IF(C$16 = "MIDTERM", SUMIF('Database (LECTURE-RES-PRAC)'!AJ$14:BM$14, "CLO10", 'Database (LECTURE-RES-PRAC)'!AJ204:BM204) / 'Grade computation'!G$13, IF(C$16 = "FINAL", SUMIF('Database (LECTURE-RES-PRAC)'!BP$14:CS$14, "CLO10", 'Database (LECTURE-RES-PRAC)'!BP204:CS204) / 'Grade computation'!H$13,""))),""),"")</f>
        <v/>
      </c>
      <c r="BG207" s="286" t="str">
        <f aca="false">IF(B207&lt;&gt;"",IF(BF207="","",IF(BF207&lt;0.5,1,IF(AND(BF207&gt;=0.5,BF207&lt;P$10),2,IF(BF207&gt;=P$10,3)))),"")</f>
        <v/>
      </c>
      <c r="BH207" s="194" t="str">
        <f aca="false">IF(B207 &lt;&gt; "",IF(AND('PRINTABLE (per grading)'!H$16="EXAM", 'PRINTABLE (per grading)'!B$13="Prelim"), IF(ISERROR(SUMIF('Exam (LECTURE ONLY)'!D$20:M$20, "CLO10", 'Exam (LECTURE ONLY)'!D209:M209) / 'Exam (LECTURE ONLY)'!AL$15), "", SUMIF('Exam (LECTURE ONLY)'!D$20:M$20, "CLO10", 'Exam (LECTURE ONLY)'!D209:M209) /'Exam (LECTURE ONLY)'!AL$15),
IF(AND('PRINTABLE (per grading)'!H$16="EXAM", 'PRINTABLE (per grading)'!B$13="Midterm"), IF(ISERROR(SUMIF('Exam (LECTURE ONLY)'!O$20:X$20, "CLO10", 'Exam (LECTURE ONLY)'!O209:X209) / 'Exam (LECTURE ONLY)'!AM$15), "", SUMIF('Exam (LECTURE ONLY)'!O$20:X$20, "CLO10", 'Exam (LECTURE ONLY)'!O209:X209) / 'Exam (LECTURE ONLY)'!AM$15),
IF(AND('PRINTABLE (per grading)'!H$16="EXAM", 'PRINTABLE (per grading)'!B$13="Final"), IF(ISERROR(SUMIF('Exam (LECTURE ONLY)'!Z$20:AI$20, "CLO10", 'Exam (LECTURE ONLY)'!Z209:AI209) / 'Exam (LECTURE ONLY)'!AN$15), "", SUMIF('Exam (LECTURE ONLY)'!Z$20:AI$20, "CLO10", 'Exam (LECTURE ONLY)'!Z209:AI209) / 'Exam (LECTURE ONLY)'!AN$15),
IF(AND('PRINTABLE (per grading)'!H$16="OUTPUT", 'PRINTABLE (per grading)'!B$13="Prelim"), IF(ISERROR(SUMIF(OUTPUT!C$20:M$20, "CLO10", OUTPUT!C209:M209) / OUTPUT!AL$15), "", SUMIF(OUTPUT!C$20:M$20, "CLO10", OUTPUT!C209:M209) / OUTPUT!AL$15),
IF(AND('PRINTABLE (per grading)'!H$16="OUTPUT", 'PRINTABLE (per grading)'!B$13="Midterm"), IF(ISERROR(SUMIF(OUTPUT!O$20:Y$20, "CLO10", OUTPUT!O209:Y209) / OUTPUT!AM$15), "", SUMIF(OUTPUT!O$20:Y$20, "CLO10", OUTPUT!O209:Y209) / OUTPUT!AM$15),
IF(AND('PRINTABLE (per grading)'!H$16="OUTPUT", 'PRINTABLE (per grading)'!B$13="Final"), IF(ISERROR(SUMIF(OUTPUT!AA$20:AI$20, "CLO10", OUTPUT!AA209:AI209) / OUTPUT!AN$15), "", SUMIF(OUTPUT!AA$20:AI$20, "CLO10", OUTPUT!AA209:AI209) / OUTPUT!AN$15),
"")))))),"")</f>
        <v/>
      </c>
      <c r="BI207" s="286" t="str">
        <f aca="false">IF(B207&lt;&gt;"",IF(BH207="","",IF(BH207&lt;0.5,1,IF(AND(BH207&gt;=0.5,BH207&lt;P$10),2,IF(BH207&gt;=P$10,3)))),"")</f>
        <v/>
      </c>
      <c r="BJ207" s="287" t="str">
        <f aca="false">IF(B207 &lt;&gt; "",IFERROR(IF(AVERAGE(BF207,BH207)&gt;=P$10,"Y","N"),""),"")</f>
        <v/>
      </c>
      <c r="BK207" s="8"/>
    </row>
    <row r="208" customFormat="false" ht="19.5" hidden="false" customHeight="true" outlineLevel="0" collapsed="false">
      <c r="A208" s="228" t="str">
        <f aca="false">IF(ISBLANK('Database (LECTURE-RES-PRAC)'!A205),"",'Database (LECTURE-RES-PRAC)'!A205)</f>
        <v/>
      </c>
      <c r="B208" s="229" t="str">
        <f aca="false">IF(ISBLANK('Database (LECTURE-RES-PRAC)'!B205),"",'Database (LECTURE-RES-PRAC)'!B205)</f>
        <v/>
      </c>
      <c r="C208" s="230" t="str">
        <f aca="false">IF(B208&lt;&gt;"",IF(C$16="PRELIM",'Grade computation'!C208, IF(C$16="MIDTERM",'Grade computation'!K208, IF(C$16="FINAL",'Grade computation'!S208,""))),"")</f>
        <v/>
      </c>
      <c r="D208" s="231" t="str">
        <f aca="false">IF(B208&lt;&gt;"",IFERROR(IF(B$11="80-20", (((C208/C$19)*X$6)+X$7)*D$18, IF(B$11="60-40", (((C208/C$19)*Y$6)+Y$7)*D$18, 0)),0),"")</f>
        <v/>
      </c>
      <c r="E208" s="230" t="str">
        <f aca="false">IF(B208&lt;&gt;"", IF(C$16="PRELIM",'Grade computation'!E208, IF(C$16="MIDTERM",'Grade computation'!M208, IF(C$16="FINAL",'Grade computation'!U208,""))),"")</f>
        <v/>
      </c>
      <c r="F208" s="232" t="str">
        <f aca="false">IF(B208&lt;&gt;"",IFERROR(IF(B$11="80-20", (((E208/E$19)*X$6)+X$7)*F$18, IF(B$11="60-40", (((E208/E$19)*Y$6)+Y$7)*F$18, 0)),0),"")</f>
        <v/>
      </c>
      <c r="G208" s="233" t="str">
        <f aca="false">IF(B208&lt;&gt;"",IFERROR((D208+F208),0),"")</f>
        <v/>
      </c>
      <c r="H208" s="234" t="str">
        <f aca="false">IF(B208&lt;&gt;"",IF(C$16="PRELIM", 'Grade computation'!H208, IF(C$16="MIDTERM", 'Grade computation'!P208, IF(C$16="FINAL",'Grade computation'!X208, ""))),"")</f>
        <v/>
      </c>
      <c r="I208" s="233" t="str">
        <f aca="false">IF(B208&lt;&gt;"",IFERROR(IF(B$11="80-20", (((H208/H$19)*X$6)+X$7)*I$19, IF(B$11="60-40", (((H208/H$19)*Y$6)+Y$7)*I$19, 0)),0),"")</f>
        <v/>
      </c>
      <c r="J208" s="237" t="str">
        <f aca="false">IFERROR((G208+I208),"")</f>
        <v/>
      </c>
      <c r="K208" s="183" t="str">
        <f aca="false">IFERROR(IF(J208="","",IF(J208&gt;=75,"PASSED","FAILED")),"")</f>
        <v/>
      </c>
      <c r="L208" s="183"/>
      <c r="M208" s="194" t="str">
        <f aca="false">IF(B208 &lt;&gt; "", IFERROR(IF(C$16 = "PRELIM", SUMIF('Database (LECTURE-RES-PRAC)'!D$14:AG$14, "CLO1", 'Database (LECTURE-RES-PRAC)'!D205:AG205) / 'Grade computation'!F$4, IF(C$16 = "MIDTERM", SUMIF('Database (LECTURE-RES-PRAC)'!AJ$14:BM$14, "CLO1", 'Database (LECTURE-RES-PRAC)'!AJ205:BM205) / 'Grade computation'!G$4, IF(C$16 = "FINAL", SUMIF('Database (LECTURE-RES-PRAC)'!BP$14:CS$14, "CLO1", 'Database (LECTURE-RES-PRAC)'!BP205:CS205) / 'Grade computation'!H$4,""))),""),"")</f>
        <v/>
      </c>
      <c r="N208" s="286" t="str">
        <f aca="false">IF(B208&lt;&gt;"",IF(M208="","",IF(M208&lt;0.5,1,IF(AND(M208&gt;=0.5,M208&lt;P$10),2,IF(M208&gt;=P$10,3)))),"")</f>
        <v/>
      </c>
      <c r="O208" s="194" t="str">
        <f aca="false">IF(B208 &lt;&gt; "",IF(AND('PRINTABLE (per grading)'!H$16="EXAM", 'PRINTABLE (per grading)'!B$13="Prelim"), IF(ISERROR(SUMIF('Exam (LECTURE ONLY)'!D$20:M$20, "CLO1", 'Exam (LECTURE ONLY)'!D210:M210) / 'Exam (LECTURE ONLY)'!AL$6), "", SUMIF('Exam (LECTURE ONLY)'!D$20:M$20, "CLO1", 'Exam (LECTURE ONLY)'!D210:M210) /'Exam (LECTURE ONLY)'!AL$6),
IF(AND('PRINTABLE (per grading)'!H$16="EXAM", 'PRINTABLE (per grading)'!B$13="Midterm"), IF(ISERROR(SUMIF('Exam (LECTURE ONLY)'!O$20:X$20, "CLO1", 'Exam (LECTURE ONLY)'!O210:X210) / 'Exam (LECTURE ONLY)'!AM$6), "", SUMIF('Exam (LECTURE ONLY)'!O$20:X$20, "CLO1", 'Exam (LECTURE ONLY)'!O210:X210) / 'Exam (LECTURE ONLY)'!AM$6),
IF(AND('PRINTABLE (per grading)'!H$16="EXAM", 'PRINTABLE (per grading)'!B$13="Final"), IF(ISERROR(SUMIF('Exam (LECTURE ONLY)'!Z$20:AI$20, "CLO1", 'Exam (LECTURE ONLY)'!Z210:AI210) / 'Exam (LECTURE ONLY)'!AN$6), "", SUMIF('Exam (LECTURE ONLY)'!Z$20:AI$20, "CLO1", 'Exam (LECTURE ONLY)'!Z210:AI210) / 'Exam (LECTURE ONLY)'!AN$6),
IF(AND('PRINTABLE (per grading)'!H$16="OUTPUT", 'PRINTABLE (per grading)'!B$13="Prelim"), IF(ISERROR(SUMIF(OUTPUT!C$20:M$20, "CLO1", OUTPUT!C210:M210) / OUTPUT!AL$6), "", SUMIF(OUTPUT!C$20:M$20, "CLO1", OUTPUT!C210:M210) / OUTPUT!AL$6),
IF(AND('PRINTABLE (per grading)'!H$16="OUTPUT", 'PRINTABLE (per grading)'!B$13="Midterm"), IF(ISERROR(SUMIF(OUTPUT!O$20:Y$20, "CLO1", OUTPUT!O210:Y210) / OUTPUT!AM$6), "", SUMIF(OUTPUT!O$20:Y$20, "CLO1", OUTPUT!O210:Y210) / OUTPUT!AM$6),
IF(AND('PRINTABLE (per grading)'!H$16="OUTPUT", 'PRINTABLE (per grading)'!B$13="Final"), IF(ISERROR(SUMIF(OUTPUT!AA$20:AI$20, "CLO1", OUTPUT!AA210:AI210) / OUTPUT!AN$6), "", SUMIF(OUTPUT!AA$20:AI$20, "CLO1", OUTPUT!AA210:AI210) / OUTPUT!AN$6),
"")))))),"")</f>
        <v/>
      </c>
      <c r="P208" s="286" t="str">
        <f aca="false">IF(B208&lt;&gt;"",IF(O208="","",IF(O208&lt;0.5,1,IF(AND(O208&gt;=0.5,O208&lt;P$10),2,IF(O208&gt;=P$10,3)))),"")</f>
        <v/>
      </c>
      <c r="Q208" s="287" t="str">
        <f aca="false">IF(B208 &lt;&gt; "",IFERROR(IF(AVERAGE(M208,O208)&gt;=P$10,"Y","N"),""),"")</f>
        <v/>
      </c>
      <c r="R208" s="194" t="str">
        <f aca="false">IF(B208 &lt;&gt; "", IFERROR(IF(C$16 = "PRELIM", SUMIF('Database (LECTURE-RES-PRAC)'!D$14:AG$14, "CLO2", 'Database (LECTURE-RES-PRAC)'!D205:AG205) / 'Grade computation'!F$5, IF(C$16 = "MIDTERM", SUMIF('Database (LECTURE-RES-PRAC)'!AJ$14:BM$14, "CLO2", 'Database (LECTURE-RES-PRAC)'!AJ205:BM205) / 'Grade computation'!G$5, IF(C$16 = "FINAL", SUMIF('Database (LECTURE-RES-PRAC)'!BP$14:CS$14, "CLO2", 'Database (LECTURE-RES-PRAC)'!BP205:CS205) / 'Grade computation'!H$5,""))),""),"")</f>
        <v/>
      </c>
      <c r="S208" s="286" t="str">
        <f aca="false">IF(B208&lt;&gt;"",IF(R208="","",IF(R208&lt;0.5,1,IF(AND(R208&gt;=0.5,R208&lt;P$10),2,IF(R208&gt;=P$10,3)))),"")</f>
        <v/>
      </c>
      <c r="T208" s="194" t="str">
        <f aca="false">IF(B208 &lt;&gt; "",IF(AND('PRINTABLE (per grading)'!H$16="EXAM", 'PRINTABLE (per grading)'!B$13="Prelim"), IF(ISERROR(SUMIF('Exam (LECTURE ONLY)'!D$20:M$20, "CLO2", 'Exam (LECTURE ONLY)'!D210:M210) / 'Exam (LECTURE ONLY)'!AL$7), "", SUMIF('Exam (LECTURE ONLY)'!D$20:M$20, "CLO2", 'Exam (LECTURE ONLY)'!D210:M210) /'Exam (LECTURE ONLY)'!AL$7),
IF(AND('PRINTABLE (per grading)'!H$16="EXAM", 'PRINTABLE (per grading)'!B$13="Midterm"), IF(ISERROR(SUMIF('Exam (LECTURE ONLY)'!O$20:X$20, "CLO2", 'Exam (LECTURE ONLY)'!O210:X210) / 'Exam (LECTURE ONLY)'!AM$7), "", SUMIF('Exam (LECTURE ONLY)'!O$20:X$20, "CLO2", 'Exam (LECTURE ONLY)'!O210:X210) / 'Exam (LECTURE ONLY)'!AM$7),
IF(AND('PRINTABLE (per grading)'!H$16="EXAM", 'PRINTABLE (per grading)'!B$13="Final"), IF(ISERROR(SUMIF('Exam (LECTURE ONLY)'!Z$20:AI$20, "CLO2", 'Exam (LECTURE ONLY)'!Z210:AI210) / 'Exam (LECTURE ONLY)'!AN$7), "", SUMIF('Exam (LECTURE ONLY)'!Z$20:AI$20, "CLO2", 'Exam (LECTURE ONLY)'!Z210:AI210) / 'Exam (LECTURE ONLY)'!AN$7),
IF(AND('PRINTABLE (per grading)'!H$16="OUTPUT", 'PRINTABLE (per grading)'!B$13="Prelim"), IF(ISERROR(SUMIF(OUTPUT!C$20:M$20, "CLO2", OUTPUT!C210:M210) / OUTPUT!AL$7), "", SUMIF(OUTPUT!C$20:M$20, "CLO2", OUTPUT!C210:M210) / OUTPUT!AL$7),
IF(AND('PRINTABLE (per grading)'!H$16="OUTPUT", 'PRINTABLE (per grading)'!B$13="Midterm"), IF(ISERROR(SUMIF(OUTPUT!O$20:Y$20, "CLO2", OUTPUT!O210:Y210) / OUTPUT!AM$7), "", SUMIF(OUTPUT!O$20:Y$20, "CLO2", OUTPUT!O210:Y210) / OUTPUT!AM$7),
IF(AND('PRINTABLE (per grading)'!H$16="OUTPUT", 'PRINTABLE (per grading)'!B$13="Final"), IF(ISERROR(SUMIF(OUTPUT!AA$20:AI$20, "CLO2", OUTPUT!AA210:AI210) / OUTPUT!AN$7), "", SUMIF(OUTPUT!AA$20:AI$20, "CLO2", OUTPUT!AA210:AI210) / OUTPUT!AN$7),
"")))))),"")</f>
        <v/>
      </c>
      <c r="U208" s="286" t="str">
        <f aca="false">IF(B208&lt;&gt;"",IF(T208="","",IF(T208&lt;0.5,1,IF(AND(T208&gt;=0.5,T208&lt;P$10),2,IF(T208&gt;=P$10,3)))),"")</f>
        <v/>
      </c>
      <c r="V208" s="287" t="str">
        <f aca="false">IF(B208 &lt;&gt; "",IFERROR(IF(AVERAGE(R208,T208)&gt;=P$10,"Y","N"),""),"")</f>
        <v/>
      </c>
      <c r="W208" s="194" t="str">
        <f aca="false">IF(B208 &lt;&gt; "", IFERROR(IF(C$16 = "PRELIM", SUMIF('Database (LECTURE-RES-PRAC)'!D$14:AG$14, "CLO3", 'Database (LECTURE-RES-PRAC)'!D205:AG205) / 'Grade computation'!F$6, IF(C$16 = "MIDTERM", SUMIF('Database (LECTURE-RES-PRAC)'!AJ$14:BM$14, "CLO3", 'Database (LECTURE-RES-PRAC)'!AJ205:BM205) / 'Grade computation'!G$6, IF(C$16 = "FINAL", SUMIF('Database (LECTURE-RES-PRAC)'!BP$14:CS$14, "CLO3", 'Database (LECTURE-RES-PRAC)'!BP205:CS205) / 'Grade computation'!H$6,""))),""),"")</f>
        <v/>
      </c>
      <c r="X208" s="286" t="str">
        <f aca="false">IF(B208&lt;&gt;"",IF(W208="","",IF(W208&lt;0.5,1,IF(AND(W208&gt;=0.5,W208&lt;P$10),2,IF(W208&gt;=P$10,3)))),"")</f>
        <v/>
      </c>
      <c r="Y208" s="194" t="str">
        <f aca="false">IF(B208 &lt;&gt; "",IF(AND('PRINTABLE (per grading)'!H$16="EXAM", 'PRINTABLE (per grading)'!B$13="Prelim"), IF(ISERROR(SUMIF('Exam (LECTURE ONLY)'!D$20:M$20, "CLO3", 'Exam (LECTURE ONLY)'!D210:M210) / 'Exam (LECTURE ONLY)'!AL$8), "", SUMIF('Exam (LECTURE ONLY)'!D$20:M$20, "CLO3", 'Exam (LECTURE ONLY)'!D210:M210) /'Exam (LECTURE ONLY)'!AL$8),
IF(AND('PRINTABLE (per grading)'!H$16="EXAM", 'PRINTABLE (per grading)'!B$13="Midterm"), IF(ISERROR(SUMIF('Exam (LECTURE ONLY)'!O$20:X$20, "CLO3", 'Exam (LECTURE ONLY)'!O210:X210) / 'Exam (LECTURE ONLY)'!AM$8), "", SUMIF('Exam (LECTURE ONLY)'!O$20:X$20, "CLO3", 'Exam (LECTURE ONLY)'!O210:X210) / 'Exam (LECTURE ONLY)'!AM$8),
IF(AND('PRINTABLE (per grading)'!H$16="EXAM", 'PRINTABLE (per grading)'!B$13="Final"), IF(ISERROR(SUMIF('Exam (LECTURE ONLY)'!Z$20:AI$20, "CLO3", 'Exam (LECTURE ONLY)'!Z210:AI210) / 'Exam (LECTURE ONLY)'!AN$8), "", SUMIF('Exam (LECTURE ONLY)'!Z$20:AI$20, "CLO3", 'Exam (LECTURE ONLY)'!Z210:AI210) / 'Exam (LECTURE ONLY)'!AN$8),
IF(AND('PRINTABLE (per grading)'!H$16="OUTPUT", 'PRINTABLE (per grading)'!B$13="Prelim"), IF(ISERROR(SUMIF(OUTPUT!C$20:M$20, "CLO3", OUTPUT!C210:M210) / OUTPUT!AL$8), "", SUMIF(OUTPUT!C$20:M$20, "CLO3", OUTPUT!C210:M210) / OUTPUT!AL$8),
IF(AND('PRINTABLE (per grading)'!H$16="OUTPUT", 'PRINTABLE (per grading)'!B$13="Midterm"), IF(ISERROR(SUMIF(OUTPUT!O$20:Y$20, "CLO3", OUTPUT!O210:Y210) / OUTPUT!AM$8), "", SUMIF(OUTPUT!O$20:Y$20, "CLO3", OUTPUT!O210:Y210) / OUTPUT!AM$8),
IF(AND('PRINTABLE (per grading)'!H$16="OUTPUT", 'PRINTABLE (per grading)'!B$13="Final"), IF(ISERROR(SUMIF(OUTPUT!AA$20:AI$20, "CLO3", OUTPUT!AA210:AI210) / OUTPUT!AN$8), "", SUMIF(OUTPUT!AA$20:AI$20, "CLO3", OUTPUT!AA210:AI210) / OUTPUT!AN$8),
"" )))))),"")</f>
        <v/>
      </c>
      <c r="Z208" s="286" t="str">
        <f aca="false">IF(B208&lt;&gt;"",IF(Y208="","",IF(Y208&lt;0.5,1,IF(AND(Y208&gt;=0.5,Y208&lt;P$10),2,IF(Y208&gt;=P$10,3)))),"")</f>
        <v/>
      </c>
      <c r="AA208" s="287" t="str">
        <f aca="false">IF(B208 &lt;&gt; "",IFERROR(IF(AVERAGE(W208,Y208)&gt;=P$10,"Y","N"),""),"")</f>
        <v/>
      </c>
      <c r="AB208" s="194" t="str">
        <f aca="false">IF(B208 &lt;&gt; "", IFERROR(IF(C$16 = "PRELIM", SUMIF('Database (LECTURE-RES-PRAC)'!D$14:AG$14, "CLO4", 'Database (LECTURE-RES-PRAC)'!D205:AG205) / 'Grade computation'!F$7, IF(C$16 = "MIDTERM", SUMIF('Database (LECTURE-RES-PRAC)'!AJ$14:BM$14, "CLO4", 'Database (LECTURE-RES-PRAC)'!AJ205:BM205) / 'Grade computation'!G$7, IF(C$16 = "FINAL", SUMIF('Database (LECTURE-RES-PRAC)'!BP$14:CS$14, "CLO4", 'Database (LECTURE-RES-PRAC)'!BP205:CS205) / 'Grade computation'!H$7,""))),""),"")</f>
        <v/>
      </c>
      <c r="AC208" s="286" t="str">
        <f aca="false">IF(B208&lt;&gt;"",IF(AB208="","",IF(AB208&lt;0.5,1,IF(AND(AB208&gt;=0.5,AB208&lt;P$10),2,IF(AB208&gt;=P$10,3)))),"")</f>
        <v/>
      </c>
      <c r="AD208" s="194" t="str">
        <f aca="false">IF(B208 &lt;&gt; "",IF(AND('PRINTABLE (per grading)'!H$16="EXAM", 'PRINTABLE (per grading)'!B$13="Prelim"), IF(ISERROR(SUMIF('Exam (LECTURE ONLY)'!D$20:M$20, "CLO4", 'Exam (LECTURE ONLY)'!D210:M210) / 'Exam (LECTURE ONLY)'!AL$9), "", SUMIF('Exam (LECTURE ONLY)'!D$20:M$20, "CLO4", 'Exam (LECTURE ONLY)'!D210:M210) /'Exam (LECTURE ONLY)'!AL$9),
IF(AND('PRINTABLE (per grading)'!H$16="EXAM", 'PRINTABLE (per grading)'!B$13="Midterm"), IF(ISERROR(SUMIF('Exam (LECTURE ONLY)'!O$20:X$20, "CLO4", 'Exam (LECTURE ONLY)'!O210:X210) / 'Exam (LECTURE ONLY)'!AM$9), "", SUMIF('Exam (LECTURE ONLY)'!O$20:X$20, "CLO4", 'Exam (LECTURE ONLY)'!O210:X210) / 'Exam (LECTURE ONLY)'!AM$9),
IF(AND('PRINTABLE (per grading)'!H$16="EXAM", 'PRINTABLE (per grading)'!B$13="Final"), IF(ISERROR(SUMIF('Exam (LECTURE ONLY)'!Z$20:AI$20, "CLO4", 'Exam (LECTURE ONLY)'!Z210:AI210) / 'Exam (LECTURE ONLY)'!AN$9), "", SUMIF('Exam (LECTURE ONLY)'!Z$20:AI$20, "CLO4", 'Exam (LECTURE ONLY)'!Z210:AI210) / 'Exam (LECTURE ONLY)'!AN$9),
IF(AND('PRINTABLE (per grading)'!H$16="OUTPUT", 'PRINTABLE (per grading)'!B$13="Prelim"), IF(ISERROR(SUMIF(OUTPUT!C$20:M$20, "CLO4", OUTPUT!C210:M210) / OUTPUT!AL$9), "", SUMIF(OUTPUT!C$20:M$20, "CLO4", OUTPUT!C210:M210) / OUTPUT!AL$9),
IF(AND('PRINTABLE (per grading)'!H$16="OUTPUT", 'PRINTABLE (per grading)'!B$13="Midterm"), IF(ISERROR(SUMIF(OUTPUT!O$20:Y$20, "CLO4", OUTPUT!O210:Y210) / OUTPUT!AM$9), "", SUMIF(OUTPUT!O$20:Y$20, "CLO4", OUTPUT!O210:Y210) / OUTPUT!AM$9),
IF(AND('PRINTABLE (per grading)'!H$16="OUTPUT", 'PRINTABLE (per grading)'!B$13="Final"), IF(ISERROR(SUMIF(OUTPUT!AA$20:AI$20, "CLO4", OUTPUT!AA210:AI210) / OUTPUT!AN$9), "", SUMIF(OUTPUT!AA$20:AI$20, "CLO4", OUTPUT!AA210:AI210) / OUTPUT!AN$9),
"")))))),"")</f>
        <v/>
      </c>
      <c r="AE208" s="286" t="str">
        <f aca="false">IF(B208&lt;&gt;"",IF(AD208="","",IF(AD208&lt;0.5,1,IF(AND(AD208&gt;=0.5,AD208&lt;P$10),2,IF(AD208&gt;=P$10,3)))),"")</f>
        <v/>
      </c>
      <c r="AF208" s="287" t="str">
        <f aca="false">IF(B208 &lt;&gt; "",IFERROR(IF(AVERAGE(AB208,AD208)&gt;=P$10,"Y","N"),""),"")</f>
        <v/>
      </c>
      <c r="AG208" s="194" t="str">
        <f aca="false">IF(B208 &lt;&gt; "", IFERROR(IF(C$16 = "PRELIM", SUMIF('Database (LECTURE-RES-PRAC)'!D$14:AG$14, "CLO5", 'Database (LECTURE-RES-PRAC)'!D205:AG205) / 'Grade computation'!F$8, IF(C$16 = "MIDTERM", SUMIF('Database (LECTURE-RES-PRAC)'!AJ$14:BM$14, "CLO5", 'Database (LECTURE-RES-PRAC)'!AJ205:BM205) / 'Grade computation'!G$8, IF(C$16 = "FINAL", SUMIF('Database (LECTURE-RES-PRAC)'!BP$14:CS$14, "CLO5", 'Database (LECTURE-RES-PRAC)'!BP205:CS205) / 'Grade computation'!H$8,""))),""),"")</f>
        <v/>
      </c>
      <c r="AH208" s="286" t="str">
        <f aca="false">IF(B208&lt;&gt;"",IF(AG208="","",IF(AG208&lt;0.5,1,IF(AND(AG208&gt;=0.5,AG208&lt;P$10),2,IF(AG208&gt;=P$10,3)))),"")</f>
        <v/>
      </c>
      <c r="AI208" s="194" t="str">
        <f aca="false">IF(B208 &lt;&gt; "",IF(AND('PRINTABLE (per grading)'!H$16="EXAM", 'PRINTABLE (per grading)'!B$13="Prelim"), IF(ISERROR(SUMIF('Exam (LECTURE ONLY)'!D$20:M$20, "CLO5", 'Exam (LECTURE ONLY)'!D210:M210) / 'Exam (LECTURE ONLY)'!AL$10), "", SUMIF('Exam (LECTURE ONLY)'!D$20:M$20, "CLO5", 'Exam (LECTURE ONLY)'!D210:M210) /'Exam (LECTURE ONLY)'!AL$10),
IF(AND('PRINTABLE (per grading)'!H$16="EXAM", 'PRINTABLE (per grading)'!B$13="Midterm"), IF(ISERROR(SUMIF('Exam (LECTURE ONLY)'!O$20:X$20, "CLO5", 'Exam (LECTURE ONLY)'!O210:X210) / 'Exam (LECTURE ONLY)'!AM$10), "", SUMIF('Exam (LECTURE ONLY)'!O$20:X$20, "CLO5", 'Exam (LECTURE ONLY)'!O210:X210) / 'Exam (LECTURE ONLY)'!AM$10),
IF(AND('PRINTABLE (per grading)'!H$16="EXAM", 'PRINTABLE (per grading)'!B$13="Final"), IF(ISERROR(SUMIF('Exam (LECTURE ONLY)'!Z$20:AI$20, "CLO5", 'Exam (LECTURE ONLY)'!Z210:AI210) / 'Exam (LECTURE ONLY)'!AN$10), "", SUMIF('Exam (LECTURE ONLY)'!Z$20:AI$20, "CLO5", 'Exam (LECTURE ONLY)'!Z210:AI210) / 'Exam (LECTURE ONLY)'!AN$10),
IF(AND('PRINTABLE (per grading)'!H$16="OUTPUT", 'PRINTABLE (per grading)'!B$13="Prelim"), IF(ISERROR(SUMIF(OUTPUT!C$20:M$20, "CLO5", OUTPUT!C210:M210) / OUTPUT!AL$10), "", SUMIF(OUTPUT!C$20:M$20, "CLO5", OUTPUT!C210:M210) / OUTPUT!AL$10),
IF(AND('PRINTABLE (per grading)'!H$16="OUTPUT", 'PRINTABLE (per grading)'!B$13="Midterm"), IF(ISERROR(SUMIF(OUTPUT!O$20:Y$20, "CLO5", OUTPUT!O210:Y210) / OUTPUT!AM$10), "", SUMIF(OUTPUT!O$20:Y$20, "CLO5", OUTPUT!O210:Y210) / OUTPUT!AM$10),
IF(AND('PRINTABLE (per grading)'!H$16="OUTPUT", 'PRINTABLE (per grading)'!B$13="Final"), IF(ISERROR(SUMIF(OUTPUT!AA$20:AI$20, "CLO5", OUTPUT!AA210:AI210) / OUTPUT!AN$10), "", SUMIF(OUTPUT!AA$20:AI$20, "CLO5", OUTPUT!AA210:AI210) / OUTPUT!AN$10),
"")))))),"")</f>
        <v/>
      </c>
      <c r="AJ208" s="286" t="str">
        <f aca="false">IF(B208&lt;&gt;"",IF(AI208="","",IF(AI208&lt;0.5,1,IF(AND(AI208&gt;=0.5,AI208&lt;P$10),2,IF(AI208&gt;=P$10,3)))),"")</f>
        <v/>
      </c>
      <c r="AK208" s="287" t="str">
        <f aca="false">IF(B208 &lt;&gt; "",IFERROR(IF(AVERAGE(AG208,AI208)&gt;=P$10,"Y","N"),""),"")</f>
        <v/>
      </c>
      <c r="AL208" s="194" t="str">
        <f aca="false">IF(B208 &lt;&gt; "", IFERROR(IF(C$16 = "PRELIM", SUMIF('Database (LECTURE-RES-PRAC)'!D$14:AG$14, "CLO6", 'Database (LECTURE-RES-PRAC)'!D205:AG205) / 'Grade computation'!F$9, IF(C$16 = "MIDTERM", SUMIF('Database (LECTURE-RES-PRAC)'!AJ$14:BM$14, "CLO6", 'Database (LECTURE-RES-PRAC)'!AJ205:BM205) / 'Grade computation'!G$9, IF(C$16 = "FINAL", SUMIF('Database (LECTURE-RES-PRAC)'!BP$14:CS$14, "CLO6", 'Database (LECTURE-RES-PRAC)'!BP205:CS205) / 'Grade computation'!H$9,""))),""),"")</f>
        <v/>
      </c>
      <c r="AM208" s="286" t="str">
        <f aca="false">IF(B208&lt;&gt;"",IF(AL208="","",IF(AL208&lt;0.5,1,IF(AND(AL208&gt;=0.5,AL208&lt;P$10),2,IF(AL208&gt;=P$10,3)))),"")</f>
        <v/>
      </c>
      <c r="AN208" s="194" t="str">
        <f aca="false">IF(B208 &lt;&gt; "",IF(AND('PRINTABLE (per grading)'!H$16="EXAM", 'PRINTABLE (per grading)'!B$13="Prelim"), IF(ISERROR(SUMIF('Exam (LECTURE ONLY)'!D$20:M$20, "CLO6", 'Exam (LECTURE ONLY)'!D210:M210) / 'Exam (LECTURE ONLY)'!AL$11), "", SUMIF('Exam (LECTURE ONLY)'!D$20:M$20, "CLO6", 'Exam (LECTURE ONLY)'!D210:M210) /'Exam (LECTURE ONLY)'!AL$11),
IF(AND('PRINTABLE (per grading)'!H$16="EXAM", 'PRINTABLE (per grading)'!B$13="Midterm"), IF(ISERROR(SUMIF('Exam (LECTURE ONLY)'!O$20:X$20, "CLO6", 'Exam (LECTURE ONLY)'!O210:X210) / 'Exam (LECTURE ONLY)'!AM$11), "", SUMIF('Exam (LECTURE ONLY)'!O$20:X$20, "CLO6", 'Exam (LECTURE ONLY)'!O210:X210) / 'Exam (LECTURE ONLY)'!AM$11),
IF(AND('PRINTABLE (per grading)'!H$16="EXAM", 'PRINTABLE (per grading)'!B$13="Final"), IF(ISERROR(SUMIF('Exam (LECTURE ONLY)'!Z$20:AI$20, "CLO6", 'Exam (LECTURE ONLY)'!Z210:AI210) / 'Exam (LECTURE ONLY)'!AN$11), "", SUMIF('Exam (LECTURE ONLY)'!Z$20:AI$20, "CLO6", 'Exam (LECTURE ONLY)'!Z210:AI210) / 'Exam (LECTURE ONLY)'!AN$11),
IF(AND('PRINTABLE (per grading)'!H$16="OUTPUT", 'PRINTABLE (per grading)'!B$13="Prelim"), IF(ISERROR(SUMIF(OUTPUT!C$20:M$20, "CLO6", OUTPUT!C210:M210) / OUTPUT!AL$11), "", SUMIF(OUTPUT!C$20:M$20, "CLO6", OUTPUT!C210:M210) / OUTPUT!AL$11),
IF(AND('PRINTABLE (per grading)'!H$16="OUTPUT", 'PRINTABLE (per grading)'!B$13="Midterm"), IF(ISERROR(SUMIF(OUTPUT!O$20:Y$20, "CLO6", OUTPUT!O210:Y210) / OUTPUT!AM$11), "", SUMIF(OUTPUT!O$20:Y$20, "CLO6", OUTPUT!O210:Y210) / OUTPUT!AM$11),
IF(AND('PRINTABLE (per grading)'!H$16="OUTPUT", 'PRINTABLE (per grading)'!B$13="Final"), IF(ISERROR(SUMIF(OUTPUT!AA$20:AI$20, "CLO6", OUTPUT!AA210:AI210) / OUTPUT!AN$11), "", SUMIF(OUTPUT!AA$20:AI$20, "CLO6", OUTPUT!AA210:AI210) / OUTPUT!AN$11),
"")))))),"")</f>
        <v/>
      </c>
      <c r="AO208" s="286" t="str">
        <f aca="false">IF(B208&lt;&gt;"",IF(AN208="","",IF(AN208&lt;0.5,1,IF(AND(AN208&gt;=0.5,AN208&lt;P$10),2,IF(AN208&gt;=P$10,3)))),"")</f>
        <v/>
      </c>
      <c r="AP208" s="287" t="str">
        <f aca="false">IF(B208 &lt;&gt; "",IFERROR(IF(AVERAGE(AL208,AN208)&gt;=P$10,"Y","N"),""),"")</f>
        <v/>
      </c>
      <c r="AQ208" s="194" t="str">
        <f aca="false">IF(B208 &lt;&gt; "", IFERROR(IF(C$16 = "PRELIM", SUMIF('Database (LECTURE-RES-PRAC)'!D$14:AG$14, "CLO7", 'Database (LECTURE-RES-PRAC)'!D205:AG205) / 'Grade computation'!F$10, IF(C$16 = "MIDTERM", SUMIF('Database (LECTURE-RES-PRAC)'!AJ$14:BM$14, "CLO7", 'Database (LECTURE-RES-PRAC)'!AJ205:BM205) / 'Grade computation'!G$10, IF(C$16 = "FINAL", SUMIF('Database (LECTURE-RES-PRAC)'!BP$14:CS$14, "CLO7", 'Database (LECTURE-RES-PRAC)'!BP205:CS205) / 'Grade computation'!H$10,""))),""),"")</f>
        <v/>
      </c>
      <c r="AR208" s="286" t="str">
        <f aca="false">IF(B208&lt;&gt;"",IF(AQ208="","",IF(AQ208&lt;0.5,1,IF(AND(AQ208&gt;=0.5,AQ208&lt;P$10),2,IF(AQ208&gt;=P$10,3)))),"")</f>
        <v/>
      </c>
      <c r="AS208" s="194" t="str">
        <f aca="false">IF(B208 &lt;&gt; "",IF(AND('PRINTABLE (per grading)'!H$16="EXAM", 'PRINTABLE (per grading)'!B$13="Prelim"), IF(ISERROR(SUMIF('Exam (LECTURE ONLY)'!D$20:M$20, "CLO7", 'Exam (LECTURE ONLY)'!D210:M210) / 'Exam (LECTURE ONLY)'!AL$12), "", SUMIF('Exam (LECTURE ONLY)'!D$20:M$20, "CLO7", 'Exam (LECTURE ONLY)'!D210:M210) /'Exam (LECTURE ONLY)'!AL$12),
IF(AND('PRINTABLE (per grading)'!H$16="EXAM", 'PRINTABLE (per grading)'!B$13="Midterm"), IF(ISERROR(SUMIF('Exam (LECTURE ONLY)'!O$20:X$20, "CLO7", 'Exam (LECTURE ONLY)'!O210:X210) / 'Exam (LECTURE ONLY)'!AM$12), "", SUMIF('Exam (LECTURE ONLY)'!O$20:X$20, "CLO7", 'Exam (LECTURE ONLY)'!O210:X210) / 'Exam (LECTURE ONLY)'!AM$12),
IF(AND('PRINTABLE (per grading)'!H$16="EXAM", 'PRINTABLE (per grading)'!B$13="Final"), IF(ISERROR(SUMIF('Exam (LECTURE ONLY)'!Z$20:AI$20, "CLO7", 'Exam (LECTURE ONLY)'!Z210:AI210) / 'Exam (LECTURE ONLY)'!AN$12), "", SUMIF('Exam (LECTURE ONLY)'!Z$20:AI$20, "CLO7", 'Exam (LECTURE ONLY)'!Z210:AI210) / 'Exam (LECTURE ONLY)'!AN$12),
IF(AND('PRINTABLE (per grading)'!H$16="OUTPUT", 'PRINTABLE (per grading)'!B$13="Prelim"), IF(ISERROR(SUMIF(OUTPUT!C$20:M$20, "CLO7", OUTPUT!C210:M210) / OUTPUT!AL$12), "", SUMIF(OUTPUT!C$20:M$20, "CLO7", OUTPUT!C210:M210) / OUTPUT!AL$12),
IF(AND('PRINTABLE (per grading)'!H$16="OUTPUT", 'PRINTABLE (per grading)'!B$13="Midterm"), IF(ISERROR(SUMIF(OUTPUT!O$20:Y$20, "CLO7", OUTPUT!O210:Y210) / OUTPUT!AM$12), "", SUMIF(OUTPUT!O$20:Y$20, "CLO7", OUTPUT!O210:Y210) / OUTPUT!AM$12),
IF(AND('PRINTABLE (per grading)'!H$16="OUTPUT", 'PRINTABLE (per grading)'!B$13="Final"), IF(ISERROR(SUMIF(OUTPUT!AA$20:AI$20, "CLO7", OUTPUT!AA210:AI210) / OUTPUT!AN$12), "", SUMIF(OUTPUT!AA$20:AI$20, "CLO7", OUTPUT!AA210:AI210) / OUTPUT!AN$12),
"")))))),"")</f>
        <v/>
      </c>
      <c r="AT208" s="286" t="str">
        <f aca="false">IF(B208&lt;&gt;"",IF(AS208="","",IF(AS208&lt;0.5,1,IF(AND(AS208&gt;=0.5,AS208&lt;P$10),2,IF(AS208&gt;=P$10,3)))),"")</f>
        <v/>
      </c>
      <c r="AU208" s="287" t="str">
        <f aca="false">IF(B208 &lt;&gt; "",IFERROR(IF(AVERAGE(AQ208,AS208)&gt;=P$10,"Y","N"),""),"")</f>
        <v/>
      </c>
      <c r="AV208" s="194" t="str">
        <f aca="false">IF(B208 &lt;&gt; "", IFERROR(IF(C$16 = "PRELIM", SUMIF('Database (LECTURE-RES-PRAC)'!D$14:AG$14, "CLO8", 'Database (LECTURE-RES-PRAC)'!D205:AG205) / 'Grade computation'!F$11, IF(C$16 = "MIDTERM", SUMIF('Database (LECTURE-RES-PRAC)'!AJ$14:BM$14, "CLO8", 'Database (LECTURE-RES-PRAC)'!AJ205:BM205) / 'Grade computation'!G$11, IF(C$16 = "FINAL", SUMIF('Database (LECTURE-RES-PRAC)'!BP$14:CS$14, "CLO8", 'Database (LECTURE-RES-PRAC)'!BP205:CS205) / 'Grade computation'!H$11,""))),""),"")</f>
        <v/>
      </c>
      <c r="AW208" s="286" t="str">
        <f aca="false">IF(B208&lt;&gt;"",IF(AV208="","",IF(AV208&lt;0.5,1,IF(AND(AV208&gt;=0.5,AV208&lt;P$10),2,IF(AV208&gt;=P$10,3)))),"")</f>
        <v/>
      </c>
      <c r="AX208" s="194" t="str">
        <f aca="false">IF(B208 &lt;&gt; "",IF(AND('PRINTABLE (per grading)'!H$16="EXAM", 'PRINTABLE (per grading)'!B$13="Prelim"), IF(ISERROR(SUMIF('Exam (LECTURE ONLY)'!D$20:M$20, "CLO8", 'Exam (LECTURE ONLY)'!D210:M210) / 'Exam (LECTURE ONLY)'!AL$13), "", SUMIF('Exam (LECTURE ONLY)'!D$20:M$20, "CLO8", 'Exam (LECTURE ONLY)'!D210:M210) /'Exam (LECTURE ONLY)'!AL$13),
IF(AND('PRINTABLE (per grading)'!H$16="EXAM", 'PRINTABLE (per grading)'!B$13="Midterm"), IF(ISERROR(SUMIF('Exam (LECTURE ONLY)'!O$20:X$20, "CLO8", 'Exam (LECTURE ONLY)'!O210:X210) / 'Exam (LECTURE ONLY)'!AM$13), "", SUMIF('Exam (LECTURE ONLY)'!O$20:X$20, "CLO8", 'Exam (LECTURE ONLY)'!O210:X210) / 'Exam (LECTURE ONLY)'!AM$13),
IF(AND('PRINTABLE (per grading)'!H$16="EXAM", 'PRINTABLE (per grading)'!B$13="Final"), IF(ISERROR(SUMIF('Exam (LECTURE ONLY)'!Z$20:AI$20, "CLO8", 'Exam (LECTURE ONLY)'!Z210:AI210) / 'Exam (LECTURE ONLY)'!AN$13), "", SUMIF('Exam (LECTURE ONLY)'!Z$20:AI$20, "CLO8", 'Exam (LECTURE ONLY)'!Z210:AI210) / 'Exam (LECTURE ONLY)'!AN$13),
IF(AND('PRINTABLE (per grading)'!H$16="OUTPUT", 'PRINTABLE (per grading)'!B$13="Prelim"), IF(ISERROR(SUMIF(OUTPUT!C$20:M$20, "CLO8", OUTPUT!C210:M210) / OUTPUT!AL$13), "", SUMIF(OUTPUT!C$20:M$20, "CLO8", OUTPUT!C210:M210) / OUTPUT!AL$13),
IF(AND('PRINTABLE (per grading)'!H$16="OUTPUT", 'PRINTABLE (per grading)'!B$13="Midterm"), IF(ISERROR(SUMIF(OUTPUT!O$20:Y$20, "CLO8", OUTPUT!O210:Y210) / OUTPUT!AM$13), "", SUMIF(OUTPUT!O$20:Y$20, "CLO8", OUTPUT!O210:Y210) / OUTPUT!AM$13),
IF(AND('PRINTABLE (per grading)'!H$16="OUTPUT", 'PRINTABLE (per grading)'!B$13="Final"), IF(ISERROR(SUMIF(OUTPUT!AA$20:AI$20, "CLO8", OUTPUT!AA210:AI210) / OUTPUT!AN$13), "", SUMIF(OUTPUT!AA$20:AI$20, "CLO8", OUTPUT!AA210:AI210) / OUTPUT!AN$13),
"")))))),"")</f>
        <v/>
      </c>
      <c r="AY208" s="286" t="str">
        <f aca="false">IF(B208&lt;&gt;"",IF(AX208="","",IF(AX208&lt;0.5,1,IF(AND(AX208&gt;=0.5,AX208&lt;P$10),2,IF(AX208&gt;=P$10,3)))),"")</f>
        <v/>
      </c>
      <c r="AZ208" s="287" t="str">
        <f aca="false">IF(B208 &lt;&gt; "",IFERROR(IF(AVERAGE(AV208,AX208)&gt;=P$10,"Y","N"),""),"")</f>
        <v/>
      </c>
      <c r="BA208" s="194" t="str">
        <f aca="false">IF(B208 &lt;&gt; "", IFERROR(IF(C$16 = "PRELIM", SUMIF('Database (LECTURE-RES-PRAC)'!D$14:AG$14, "CLO9", 'Database (LECTURE-RES-PRAC)'!D205:AG205) / 'Grade computation'!F$12, IF(C$16 = "MIDTERM", SUMIF('Database (LECTURE-RES-PRAC)'!AJ$14:BM$14, "CLO9", 'Database (LECTURE-RES-PRAC)'!AJ205:BM205) / 'Grade computation'!G$12, IF(C$16 = "FINAL", SUMIF('Database (LECTURE-RES-PRAC)'!BP$14:CS$14, "CLO9", 'Database (LECTURE-RES-PRAC)'!BP205:CS205) / 'Grade computation'!H$12,""))),""),"")</f>
        <v/>
      </c>
      <c r="BB208" s="286" t="str">
        <f aca="false">IF(B208&lt;&gt;"",IF(BA208="","",IF(BA208&lt;0.5,1,IF(AND(BA208&gt;=0.5,BA208&lt;P$10),2,IF(BA208&gt;=P$10,3)))),"")</f>
        <v/>
      </c>
      <c r="BC208" s="194" t="str">
        <f aca="false">IF(B208 &lt;&gt; "",IF(AND('PRINTABLE (per grading)'!H$16="EXAM", 'PRINTABLE (per grading)'!B$13="Prelim"), IF(ISERROR(SUMIF('Exam (LECTURE ONLY)'!D$20:M$20, "CLO9", 'Exam (LECTURE ONLY)'!D210:M210) / 'Exam (LECTURE ONLY)'!AL$14), "", SUMIF('Exam (LECTURE ONLY)'!D$20:M$20, "CLO9", 'Exam (LECTURE ONLY)'!D210:M210) /'Exam (LECTURE ONLY)'!AL$14),
IF(AND('PRINTABLE (per grading)'!H$16="EXAM", 'PRINTABLE (per grading)'!B$13="Midterm"), IF(ISERROR(SUMIF('Exam (LECTURE ONLY)'!O$20:X$20, "CLO9", 'Exam (LECTURE ONLY)'!O210:X210) / 'Exam (LECTURE ONLY)'!AM$14), "", SUMIF('Exam (LECTURE ONLY)'!O$20:X$20, "CLO9", 'Exam (LECTURE ONLY)'!O210:X210) / 'Exam (LECTURE ONLY)'!AM$14),
IF(AND('PRINTABLE (per grading)'!H$16="EXAM", 'PRINTABLE (per grading)'!B$13="Final"), IF(ISERROR(SUMIF('Exam (LECTURE ONLY)'!Z$20:AI$20, "CLO9", 'Exam (LECTURE ONLY)'!Z210:AI210) / 'Exam (LECTURE ONLY)'!AN$14), "", SUMIF('Exam (LECTURE ONLY)'!Z$20:AI$20, "CLO9", 'Exam (LECTURE ONLY)'!Z210:AI210) / 'Exam (LECTURE ONLY)'!AN$14),
IF(AND('PRINTABLE (per grading)'!H$16="OUTPUT", 'PRINTABLE (per grading)'!B$13="Prelim"), IF(ISERROR(SUMIF(OUTPUT!C$20:M$20, "CLO9", OUTPUT!C210:M210) / OUTPUT!AL$14), "", SUMIF(OUTPUT!C$20:M$20, "CLO9", OUTPUT!C210:M210) / OUTPUT!AL$14),
IF(AND('PRINTABLE (per grading)'!H$16="OUTPUT", 'PRINTABLE (per grading)'!B$13="Midterm"), IF(ISERROR(SUMIF(OUTPUT!O$20:Y$20, "CLO9", OUTPUT!O210:Y210) / OUTPUT!AM$14), "", SUMIF(OUTPUT!O$20:Y$20, "CLO9", OUTPUT!O210:Y210) / OUTPUT!AM$14),
IF(AND('PRINTABLE (per grading)'!H$16="OUTPUT", 'PRINTABLE (per grading)'!B$13="Final"), IF(ISERROR(SUMIF(OUTPUT!AA$20:AI$20, "CLO9", OUTPUT!AA210:AI210) / OUTPUT!AN$14), "", SUMIF(OUTPUT!AA$20:AI$20, "CLO9", OUTPUT!AA210:AI210) / OUTPUT!AN$14),
"")))))),"")</f>
        <v/>
      </c>
      <c r="BD208" s="286" t="str">
        <f aca="false">IF(B208&lt;&gt;"",IF(BC208="","",IF(BC208&lt;0.5,1,IF(AND(BC208&gt;=0.5,BC208&lt;P$10),2,IF(BC208&gt;=P$10,3)))),"")</f>
        <v/>
      </c>
      <c r="BE208" s="287" t="str">
        <f aca="false">IF(B208 &lt;&gt; "",IFERROR(IF(AVERAGE(BA208,BC208)&gt;=P$10,"Y","N"),""),"")</f>
        <v/>
      </c>
      <c r="BF208" s="194" t="str">
        <f aca="false">IF(B208 &lt;&gt; "", IFERROR(IF(C$16 = "PRELIM", SUMIF('Database (LECTURE-RES-PRAC)'!D$14:AG$14, "CLO10", 'Database (LECTURE-RES-PRAC)'!D205:AG205) / 'Grade computation'!F$13, IF(C$16 = "MIDTERM", SUMIF('Database (LECTURE-RES-PRAC)'!AJ$14:BM$14, "CLO10", 'Database (LECTURE-RES-PRAC)'!AJ205:BM205) / 'Grade computation'!G$13, IF(C$16 = "FINAL", SUMIF('Database (LECTURE-RES-PRAC)'!BP$14:CS$14, "CLO10", 'Database (LECTURE-RES-PRAC)'!BP205:CS205) / 'Grade computation'!H$13,""))),""),"")</f>
        <v/>
      </c>
      <c r="BG208" s="286" t="str">
        <f aca="false">IF(B208&lt;&gt;"",IF(BF208="","",IF(BF208&lt;0.5,1,IF(AND(BF208&gt;=0.5,BF208&lt;P$10),2,IF(BF208&gt;=P$10,3)))),"")</f>
        <v/>
      </c>
      <c r="BH208" s="194" t="str">
        <f aca="false">IF(B208 &lt;&gt; "",IF(AND('PRINTABLE (per grading)'!H$16="EXAM", 'PRINTABLE (per grading)'!B$13="Prelim"), IF(ISERROR(SUMIF('Exam (LECTURE ONLY)'!D$20:M$20, "CLO10", 'Exam (LECTURE ONLY)'!D210:M210) / 'Exam (LECTURE ONLY)'!AL$15), "", SUMIF('Exam (LECTURE ONLY)'!D$20:M$20, "CLO10", 'Exam (LECTURE ONLY)'!D210:M210) /'Exam (LECTURE ONLY)'!AL$15),
IF(AND('PRINTABLE (per grading)'!H$16="EXAM", 'PRINTABLE (per grading)'!B$13="Midterm"), IF(ISERROR(SUMIF('Exam (LECTURE ONLY)'!O$20:X$20, "CLO10", 'Exam (LECTURE ONLY)'!O210:X210) / 'Exam (LECTURE ONLY)'!AM$15), "", SUMIF('Exam (LECTURE ONLY)'!O$20:X$20, "CLO10", 'Exam (LECTURE ONLY)'!O210:X210) / 'Exam (LECTURE ONLY)'!AM$15),
IF(AND('PRINTABLE (per grading)'!H$16="EXAM", 'PRINTABLE (per grading)'!B$13="Final"), IF(ISERROR(SUMIF('Exam (LECTURE ONLY)'!Z$20:AI$20, "CLO10", 'Exam (LECTURE ONLY)'!Z210:AI210) / 'Exam (LECTURE ONLY)'!AN$15), "", SUMIF('Exam (LECTURE ONLY)'!Z$20:AI$20, "CLO10", 'Exam (LECTURE ONLY)'!Z210:AI210) / 'Exam (LECTURE ONLY)'!AN$15),
IF(AND('PRINTABLE (per grading)'!H$16="OUTPUT", 'PRINTABLE (per grading)'!B$13="Prelim"), IF(ISERROR(SUMIF(OUTPUT!C$20:M$20, "CLO10", OUTPUT!C210:M210) / OUTPUT!AL$15), "", SUMIF(OUTPUT!C$20:M$20, "CLO10", OUTPUT!C210:M210) / OUTPUT!AL$15),
IF(AND('PRINTABLE (per grading)'!H$16="OUTPUT", 'PRINTABLE (per grading)'!B$13="Midterm"), IF(ISERROR(SUMIF(OUTPUT!O$20:Y$20, "CLO10", OUTPUT!O210:Y210) / OUTPUT!AM$15), "", SUMIF(OUTPUT!O$20:Y$20, "CLO10", OUTPUT!O210:Y210) / OUTPUT!AM$15),
IF(AND('PRINTABLE (per grading)'!H$16="OUTPUT", 'PRINTABLE (per grading)'!B$13="Final"), IF(ISERROR(SUMIF(OUTPUT!AA$20:AI$20, "CLO10", OUTPUT!AA210:AI210) / OUTPUT!AN$15), "", SUMIF(OUTPUT!AA$20:AI$20, "CLO10", OUTPUT!AA210:AI210) / OUTPUT!AN$15),
"")))))),"")</f>
        <v/>
      </c>
      <c r="BI208" s="286" t="str">
        <f aca="false">IF(B208&lt;&gt;"",IF(BH208="","",IF(BH208&lt;0.5,1,IF(AND(BH208&gt;=0.5,BH208&lt;P$10),2,IF(BH208&gt;=P$10,3)))),"")</f>
        <v/>
      </c>
      <c r="BJ208" s="287" t="str">
        <f aca="false">IF(B208 &lt;&gt; "",IFERROR(IF(AVERAGE(BF208,BH208)&gt;=P$10,"Y","N"),""),"")</f>
        <v/>
      </c>
      <c r="BK208" s="8"/>
    </row>
    <row r="209" customFormat="false" ht="19.5" hidden="false" customHeight="true" outlineLevel="0" collapsed="false">
      <c r="A209" s="183" t="str">
        <f aca="false">IF(ISBLANK('Database (LECTURE-RES-PRAC)'!A206),"",'Database (LECTURE-RES-PRAC)'!A206)</f>
        <v/>
      </c>
      <c r="B209" s="184" t="str">
        <f aca="false">IF(ISBLANK('Database (LECTURE-RES-PRAC)'!B206),"",'Database (LECTURE-RES-PRAC)'!B206)</f>
        <v/>
      </c>
      <c r="C209" s="230" t="str">
        <f aca="false">IF(B209&lt;&gt;"",IF(C$16="PRELIM",'Grade computation'!C209, IF(C$16="MIDTERM",'Grade computation'!K209, IF(C$16="FINAL",'Grade computation'!S209,""))),"")</f>
        <v/>
      </c>
      <c r="D209" s="231" t="str">
        <f aca="false">IF(B209&lt;&gt;"",IFERROR(IF(B$11="80-20", (((C209/C$19)*X$6)+X$7)*D$18, IF(B$11="60-40", (((C209/C$19)*Y$6)+Y$7)*D$18, 0)),0),"")</f>
        <v/>
      </c>
      <c r="E209" s="230" t="str">
        <f aca="false">IF(B209&lt;&gt;"", IF(C$16="PRELIM",'Grade computation'!E209, IF(C$16="MIDTERM",'Grade computation'!M209, IF(C$16="FINAL",'Grade computation'!U209,""))),"")</f>
        <v/>
      </c>
      <c r="F209" s="232" t="str">
        <f aca="false">IF(B209&lt;&gt;"",IFERROR(IF(B$11="80-20", (((E209/E$19)*X$6)+X$7)*F$18, IF(B$11="60-40", (((E209/E$19)*Y$6)+Y$7)*F$18, 0)),0),"")</f>
        <v/>
      </c>
      <c r="G209" s="233" t="str">
        <f aca="false">IF(B209&lt;&gt;"",IFERROR((D209+F209),0),"")</f>
        <v/>
      </c>
      <c r="H209" s="234" t="str">
        <f aca="false">IF(B209&lt;&gt;"",IF(C$16="PRELIM", 'Grade computation'!H209, IF(C$16="MIDTERM", 'Grade computation'!P209, IF(C$16="FINAL",'Grade computation'!X209, ""))),"")</f>
        <v/>
      </c>
      <c r="I209" s="233" t="str">
        <f aca="false">IF(B209&lt;&gt;"",IFERROR(IF(B$11="80-20", (((H209/H$19)*X$6)+X$7)*I$19, IF(B$11="60-40", (((H209/H$19)*Y$6)+Y$7)*I$19, 0)),0),"")</f>
        <v/>
      </c>
      <c r="J209" s="237" t="str">
        <f aca="false">IFERROR((G209+I209),"")</f>
        <v/>
      </c>
      <c r="K209" s="183" t="str">
        <f aca="false">IFERROR(IF(J209="","",IF(J209&gt;=75,"PASSED","FAILED")),"")</f>
        <v/>
      </c>
      <c r="L209" s="183"/>
      <c r="M209" s="194" t="str">
        <f aca="false">IF(B209 &lt;&gt; "", IFERROR(IF(C$16 = "PRELIM", SUMIF('Database (LECTURE-RES-PRAC)'!D$14:AG$14, "CLO1", 'Database (LECTURE-RES-PRAC)'!D206:AG206) / 'Grade computation'!F$4, IF(C$16 = "MIDTERM", SUMIF('Database (LECTURE-RES-PRAC)'!AJ$14:BM$14, "CLO1", 'Database (LECTURE-RES-PRAC)'!AJ206:BM206) / 'Grade computation'!G$4, IF(C$16 = "FINAL", SUMIF('Database (LECTURE-RES-PRAC)'!BP$14:CS$14, "CLO1", 'Database (LECTURE-RES-PRAC)'!BP206:CS206) / 'Grade computation'!H$4,""))),""),"")</f>
        <v/>
      </c>
      <c r="N209" s="286" t="str">
        <f aca="false">IF(B209&lt;&gt;"",IF(M209="","",IF(M209&lt;0.5,1,IF(AND(M209&gt;=0.5,M209&lt;P$10),2,IF(M209&gt;=P$10,3)))),"")</f>
        <v/>
      </c>
      <c r="O209" s="194" t="str">
        <f aca="false">IF(B209 &lt;&gt; "",IF(AND('PRINTABLE (per grading)'!H$16="EXAM", 'PRINTABLE (per grading)'!B$13="Prelim"), IF(ISERROR(SUMIF('Exam (LECTURE ONLY)'!D$20:M$20, "CLO1", 'Exam (LECTURE ONLY)'!D211:M211) / 'Exam (LECTURE ONLY)'!AL$6), "", SUMIF('Exam (LECTURE ONLY)'!D$20:M$20, "CLO1", 'Exam (LECTURE ONLY)'!D211:M211) /'Exam (LECTURE ONLY)'!AL$6),
IF(AND('PRINTABLE (per grading)'!H$16="EXAM", 'PRINTABLE (per grading)'!B$13="Midterm"), IF(ISERROR(SUMIF('Exam (LECTURE ONLY)'!O$20:X$20, "CLO1", 'Exam (LECTURE ONLY)'!O211:X211) / 'Exam (LECTURE ONLY)'!AM$6), "", SUMIF('Exam (LECTURE ONLY)'!O$20:X$20, "CLO1", 'Exam (LECTURE ONLY)'!O211:X211) / 'Exam (LECTURE ONLY)'!AM$6),
IF(AND('PRINTABLE (per grading)'!H$16="EXAM", 'PRINTABLE (per grading)'!B$13="Final"), IF(ISERROR(SUMIF('Exam (LECTURE ONLY)'!Z$20:AI$20, "CLO1", 'Exam (LECTURE ONLY)'!Z211:AI211) / 'Exam (LECTURE ONLY)'!AN$6), "", SUMIF('Exam (LECTURE ONLY)'!Z$20:AI$20, "CLO1", 'Exam (LECTURE ONLY)'!Z211:AI211) / 'Exam (LECTURE ONLY)'!AN$6),
IF(AND('PRINTABLE (per grading)'!H$16="OUTPUT", 'PRINTABLE (per grading)'!B$13="Prelim"), IF(ISERROR(SUMIF(OUTPUT!C$20:M$20, "CLO1", OUTPUT!C211:M211) / OUTPUT!AL$6), "", SUMIF(OUTPUT!C$20:M$20, "CLO1", OUTPUT!C211:M211) / OUTPUT!AL$6),
IF(AND('PRINTABLE (per grading)'!H$16="OUTPUT", 'PRINTABLE (per grading)'!B$13="Midterm"), IF(ISERROR(SUMIF(OUTPUT!O$20:Y$20, "CLO1", OUTPUT!O211:Y211) / OUTPUT!AM$6), "", SUMIF(OUTPUT!O$20:Y$20, "CLO1", OUTPUT!O211:Y211) / OUTPUT!AM$6),
IF(AND('PRINTABLE (per grading)'!H$16="OUTPUT", 'PRINTABLE (per grading)'!B$13="Final"), IF(ISERROR(SUMIF(OUTPUT!AA$20:AI$20, "CLO1", OUTPUT!AA211:AI211) / OUTPUT!AN$6), "", SUMIF(OUTPUT!AA$20:AI$20, "CLO1", OUTPUT!AA211:AI211) / OUTPUT!AN$6),
"")))))),"")</f>
        <v/>
      </c>
      <c r="P209" s="286" t="str">
        <f aca="false">IF(B209&lt;&gt;"",IF(O209="","",IF(O209&lt;0.5,1,IF(AND(O209&gt;=0.5,O209&lt;P$10),2,IF(O209&gt;=P$10,3)))),"")</f>
        <v/>
      </c>
      <c r="Q209" s="287" t="str">
        <f aca="false">IF(B209 &lt;&gt; "",IFERROR(IF(AVERAGE(M209,O209)&gt;=P$10,"Y","N"),""),"")</f>
        <v/>
      </c>
      <c r="R209" s="194" t="str">
        <f aca="false">IF(B209 &lt;&gt; "", IFERROR(IF(C$16 = "PRELIM", SUMIF('Database (LECTURE-RES-PRAC)'!D$14:AG$14, "CLO2", 'Database (LECTURE-RES-PRAC)'!D206:AG206) / 'Grade computation'!F$5, IF(C$16 = "MIDTERM", SUMIF('Database (LECTURE-RES-PRAC)'!AJ$14:BM$14, "CLO2", 'Database (LECTURE-RES-PRAC)'!AJ206:BM206) / 'Grade computation'!G$5, IF(C$16 = "FINAL", SUMIF('Database (LECTURE-RES-PRAC)'!BP$14:CS$14, "CLO2", 'Database (LECTURE-RES-PRAC)'!BP206:CS206) / 'Grade computation'!H$5,""))),""),"")</f>
        <v/>
      </c>
      <c r="S209" s="286" t="str">
        <f aca="false">IF(B209&lt;&gt;"",IF(R209="","",IF(R209&lt;0.5,1,IF(AND(R209&gt;=0.5,R209&lt;P$10),2,IF(R209&gt;=P$10,3)))),"")</f>
        <v/>
      </c>
      <c r="T209" s="194" t="str">
        <f aca="false">IF(B209 &lt;&gt; "",IF(AND('PRINTABLE (per grading)'!H$16="EXAM", 'PRINTABLE (per grading)'!B$13="Prelim"), IF(ISERROR(SUMIF('Exam (LECTURE ONLY)'!D$20:M$20, "CLO2", 'Exam (LECTURE ONLY)'!D211:M211) / 'Exam (LECTURE ONLY)'!AL$7), "", SUMIF('Exam (LECTURE ONLY)'!D$20:M$20, "CLO2", 'Exam (LECTURE ONLY)'!D211:M211) /'Exam (LECTURE ONLY)'!AL$7),
IF(AND('PRINTABLE (per grading)'!H$16="EXAM", 'PRINTABLE (per grading)'!B$13="Midterm"), IF(ISERROR(SUMIF('Exam (LECTURE ONLY)'!O$20:X$20, "CLO2", 'Exam (LECTURE ONLY)'!O211:X211) / 'Exam (LECTURE ONLY)'!AM$7), "", SUMIF('Exam (LECTURE ONLY)'!O$20:X$20, "CLO2", 'Exam (LECTURE ONLY)'!O211:X211) / 'Exam (LECTURE ONLY)'!AM$7),
IF(AND('PRINTABLE (per grading)'!H$16="EXAM", 'PRINTABLE (per grading)'!B$13="Final"), IF(ISERROR(SUMIF('Exam (LECTURE ONLY)'!Z$20:AI$20, "CLO2", 'Exam (LECTURE ONLY)'!Z211:AI211) / 'Exam (LECTURE ONLY)'!AN$7), "", SUMIF('Exam (LECTURE ONLY)'!Z$20:AI$20, "CLO2", 'Exam (LECTURE ONLY)'!Z211:AI211) / 'Exam (LECTURE ONLY)'!AN$7),
IF(AND('PRINTABLE (per grading)'!H$16="OUTPUT", 'PRINTABLE (per grading)'!B$13="Prelim"), IF(ISERROR(SUMIF(OUTPUT!C$20:M$20, "CLO2", OUTPUT!C211:M211) / OUTPUT!AL$7), "", SUMIF(OUTPUT!C$20:M$20, "CLO2", OUTPUT!C211:M211) / OUTPUT!AL$7),
IF(AND('PRINTABLE (per grading)'!H$16="OUTPUT", 'PRINTABLE (per grading)'!B$13="Midterm"), IF(ISERROR(SUMIF(OUTPUT!O$20:Y$20, "CLO2", OUTPUT!O211:Y211) / OUTPUT!AM$7), "", SUMIF(OUTPUT!O$20:Y$20, "CLO2", OUTPUT!O211:Y211) / OUTPUT!AM$7),
IF(AND('PRINTABLE (per grading)'!H$16="OUTPUT", 'PRINTABLE (per grading)'!B$13="Final"), IF(ISERROR(SUMIF(OUTPUT!AA$20:AI$20, "CLO2", OUTPUT!AA211:AI211) / OUTPUT!AN$7), "", SUMIF(OUTPUT!AA$20:AI$20, "CLO2", OUTPUT!AA211:AI211) / OUTPUT!AN$7),
"")))))),"")</f>
        <v/>
      </c>
      <c r="U209" s="286" t="str">
        <f aca="false">IF(B209&lt;&gt;"",IF(T209="","",IF(T209&lt;0.5,1,IF(AND(T209&gt;=0.5,T209&lt;P$10),2,IF(T209&gt;=P$10,3)))),"")</f>
        <v/>
      </c>
      <c r="V209" s="287" t="str">
        <f aca="false">IF(B209 &lt;&gt; "",IFERROR(IF(AVERAGE(R209,T209)&gt;=P$10,"Y","N"),""),"")</f>
        <v/>
      </c>
      <c r="W209" s="194" t="str">
        <f aca="false">IF(B209 &lt;&gt; "", IFERROR(IF(C$16 = "PRELIM", SUMIF('Database (LECTURE-RES-PRAC)'!D$14:AG$14, "CLO3", 'Database (LECTURE-RES-PRAC)'!D206:AG206) / 'Grade computation'!F$6, IF(C$16 = "MIDTERM", SUMIF('Database (LECTURE-RES-PRAC)'!AJ$14:BM$14, "CLO3", 'Database (LECTURE-RES-PRAC)'!AJ206:BM206) / 'Grade computation'!G$6, IF(C$16 = "FINAL", SUMIF('Database (LECTURE-RES-PRAC)'!BP$14:CS$14, "CLO3", 'Database (LECTURE-RES-PRAC)'!BP206:CS206) / 'Grade computation'!H$6,""))),""),"")</f>
        <v/>
      </c>
      <c r="X209" s="286" t="str">
        <f aca="false">IF(B209&lt;&gt;"",IF(W209="","",IF(W209&lt;0.5,1,IF(AND(W209&gt;=0.5,W209&lt;P$10),2,IF(W209&gt;=P$10,3)))),"")</f>
        <v/>
      </c>
      <c r="Y209" s="194" t="str">
        <f aca="false">IF(B209 &lt;&gt; "",IF(AND('PRINTABLE (per grading)'!H$16="EXAM", 'PRINTABLE (per grading)'!B$13="Prelim"), IF(ISERROR(SUMIF('Exam (LECTURE ONLY)'!D$20:M$20, "CLO3", 'Exam (LECTURE ONLY)'!D211:M211) / 'Exam (LECTURE ONLY)'!AL$8), "", SUMIF('Exam (LECTURE ONLY)'!D$20:M$20, "CLO3", 'Exam (LECTURE ONLY)'!D211:M211) /'Exam (LECTURE ONLY)'!AL$8),
IF(AND('PRINTABLE (per grading)'!H$16="EXAM", 'PRINTABLE (per grading)'!B$13="Midterm"), IF(ISERROR(SUMIF('Exam (LECTURE ONLY)'!O$20:X$20, "CLO3", 'Exam (LECTURE ONLY)'!O211:X211) / 'Exam (LECTURE ONLY)'!AM$8), "", SUMIF('Exam (LECTURE ONLY)'!O$20:X$20, "CLO3", 'Exam (LECTURE ONLY)'!O211:X211) / 'Exam (LECTURE ONLY)'!AM$8),
IF(AND('PRINTABLE (per grading)'!H$16="EXAM", 'PRINTABLE (per grading)'!B$13="Final"), IF(ISERROR(SUMIF('Exam (LECTURE ONLY)'!Z$20:AI$20, "CLO3", 'Exam (LECTURE ONLY)'!Z211:AI211) / 'Exam (LECTURE ONLY)'!AN$8), "", SUMIF('Exam (LECTURE ONLY)'!Z$20:AI$20, "CLO3", 'Exam (LECTURE ONLY)'!Z211:AI211) / 'Exam (LECTURE ONLY)'!AN$8),
IF(AND('PRINTABLE (per grading)'!H$16="OUTPUT", 'PRINTABLE (per grading)'!B$13="Prelim"), IF(ISERROR(SUMIF(OUTPUT!C$20:M$20, "CLO3", OUTPUT!C211:M211) / OUTPUT!AL$8), "", SUMIF(OUTPUT!C$20:M$20, "CLO3", OUTPUT!C211:M211) / OUTPUT!AL$8),
IF(AND('PRINTABLE (per grading)'!H$16="OUTPUT", 'PRINTABLE (per grading)'!B$13="Midterm"), IF(ISERROR(SUMIF(OUTPUT!O$20:Y$20, "CLO3", OUTPUT!O211:Y211) / OUTPUT!AM$8), "", SUMIF(OUTPUT!O$20:Y$20, "CLO3", OUTPUT!O211:Y211) / OUTPUT!AM$8),
IF(AND('PRINTABLE (per grading)'!H$16="OUTPUT", 'PRINTABLE (per grading)'!B$13="Final"), IF(ISERROR(SUMIF(OUTPUT!AA$20:AI$20, "CLO3", OUTPUT!AA211:AI211) / OUTPUT!AN$8), "", SUMIF(OUTPUT!AA$20:AI$20, "CLO3", OUTPUT!AA211:AI211) / OUTPUT!AN$8),
"" )))))),"")</f>
        <v/>
      </c>
      <c r="Z209" s="286" t="str">
        <f aca="false">IF(B209&lt;&gt;"",IF(Y209="","",IF(Y209&lt;0.5,1,IF(AND(Y209&gt;=0.5,Y209&lt;P$10),2,IF(Y209&gt;=P$10,3)))),"")</f>
        <v/>
      </c>
      <c r="AA209" s="287" t="str">
        <f aca="false">IF(B209 &lt;&gt; "",IFERROR(IF(AVERAGE(W209,Y209)&gt;=P$10,"Y","N"),""),"")</f>
        <v/>
      </c>
      <c r="AB209" s="194" t="str">
        <f aca="false">IF(B209 &lt;&gt; "", IFERROR(IF(C$16 = "PRELIM", SUMIF('Database (LECTURE-RES-PRAC)'!D$14:AG$14, "CLO4", 'Database (LECTURE-RES-PRAC)'!D206:AG206) / 'Grade computation'!F$7, IF(C$16 = "MIDTERM", SUMIF('Database (LECTURE-RES-PRAC)'!AJ$14:BM$14, "CLO4", 'Database (LECTURE-RES-PRAC)'!AJ206:BM206) / 'Grade computation'!G$7, IF(C$16 = "FINAL", SUMIF('Database (LECTURE-RES-PRAC)'!BP$14:CS$14, "CLO4", 'Database (LECTURE-RES-PRAC)'!BP206:CS206) / 'Grade computation'!H$7,""))),""),"")</f>
        <v/>
      </c>
      <c r="AC209" s="286" t="str">
        <f aca="false">IF(B209&lt;&gt;"",IF(AB209="","",IF(AB209&lt;0.5,1,IF(AND(AB209&gt;=0.5,AB209&lt;P$10),2,IF(AB209&gt;=P$10,3)))),"")</f>
        <v/>
      </c>
      <c r="AD209" s="194" t="str">
        <f aca="false">IF(B209 &lt;&gt; "",IF(AND('PRINTABLE (per grading)'!H$16="EXAM", 'PRINTABLE (per grading)'!B$13="Prelim"), IF(ISERROR(SUMIF('Exam (LECTURE ONLY)'!D$20:M$20, "CLO4", 'Exam (LECTURE ONLY)'!D211:M211) / 'Exam (LECTURE ONLY)'!AL$9), "", SUMIF('Exam (LECTURE ONLY)'!D$20:M$20, "CLO4", 'Exam (LECTURE ONLY)'!D211:M211) /'Exam (LECTURE ONLY)'!AL$9),
IF(AND('PRINTABLE (per grading)'!H$16="EXAM", 'PRINTABLE (per grading)'!B$13="Midterm"), IF(ISERROR(SUMIF('Exam (LECTURE ONLY)'!O$20:X$20, "CLO4", 'Exam (LECTURE ONLY)'!O211:X211) / 'Exam (LECTURE ONLY)'!AM$9), "", SUMIF('Exam (LECTURE ONLY)'!O$20:X$20, "CLO4", 'Exam (LECTURE ONLY)'!O211:X211) / 'Exam (LECTURE ONLY)'!AM$9),
IF(AND('PRINTABLE (per grading)'!H$16="EXAM", 'PRINTABLE (per grading)'!B$13="Final"), IF(ISERROR(SUMIF('Exam (LECTURE ONLY)'!Z$20:AI$20, "CLO4", 'Exam (LECTURE ONLY)'!Z211:AI211) / 'Exam (LECTURE ONLY)'!AN$9), "", SUMIF('Exam (LECTURE ONLY)'!Z$20:AI$20, "CLO4", 'Exam (LECTURE ONLY)'!Z211:AI211) / 'Exam (LECTURE ONLY)'!AN$9),
IF(AND('PRINTABLE (per grading)'!H$16="OUTPUT", 'PRINTABLE (per grading)'!B$13="Prelim"), IF(ISERROR(SUMIF(OUTPUT!C$20:M$20, "CLO4", OUTPUT!C211:M211) / OUTPUT!AL$9), "", SUMIF(OUTPUT!C$20:M$20, "CLO4", OUTPUT!C211:M211) / OUTPUT!AL$9),
IF(AND('PRINTABLE (per grading)'!H$16="OUTPUT", 'PRINTABLE (per grading)'!B$13="Midterm"), IF(ISERROR(SUMIF(OUTPUT!O$20:Y$20, "CLO4", OUTPUT!O211:Y211) / OUTPUT!AM$9), "", SUMIF(OUTPUT!O$20:Y$20, "CLO4", OUTPUT!O211:Y211) / OUTPUT!AM$9),
IF(AND('PRINTABLE (per grading)'!H$16="OUTPUT", 'PRINTABLE (per grading)'!B$13="Final"), IF(ISERROR(SUMIF(OUTPUT!AA$20:AI$20, "CLO4", OUTPUT!AA211:AI211) / OUTPUT!AN$9), "", SUMIF(OUTPUT!AA$20:AI$20, "CLO4", OUTPUT!AA211:AI211) / OUTPUT!AN$9),
"")))))),"")</f>
        <v/>
      </c>
      <c r="AE209" s="286" t="str">
        <f aca="false">IF(B209&lt;&gt;"",IF(AD209="","",IF(AD209&lt;0.5,1,IF(AND(AD209&gt;=0.5,AD209&lt;P$10),2,IF(AD209&gt;=P$10,3)))),"")</f>
        <v/>
      </c>
      <c r="AF209" s="287" t="str">
        <f aca="false">IF(B209 &lt;&gt; "",IFERROR(IF(AVERAGE(AB209,AD209)&gt;=P$10,"Y","N"),""),"")</f>
        <v/>
      </c>
      <c r="AG209" s="194" t="str">
        <f aca="false">IF(B209 &lt;&gt; "", IFERROR(IF(C$16 = "PRELIM", SUMIF('Database (LECTURE-RES-PRAC)'!D$14:AG$14, "CLO5", 'Database (LECTURE-RES-PRAC)'!D206:AG206) / 'Grade computation'!F$8, IF(C$16 = "MIDTERM", SUMIF('Database (LECTURE-RES-PRAC)'!AJ$14:BM$14, "CLO5", 'Database (LECTURE-RES-PRAC)'!AJ206:BM206) / 'Grade computation'!G$8, IF(C$16 = "FINAL", SUMIF('Database (LECTURE-RES-PRAC)'!BP$14:CS$14, "CLO5", 'Database (LECTURE-RES-PRAC)'!BP206:CS206) / 'Grade computation'!H$8,""))),""),"")</f>
        <v/>
      </c>
      <c r="AH209" s="286" t="str">
        <f aca="false">IF(B209&lt;&gt;"",IF(AG209="","",IF(AG209&lt;0.5,1,IF(AND(AG209&gt;=0.5,AG209&lt;P$10),2,IF(AG209&gt;=P$10,3)))),"")</f>
        <v/>
      </c>
      <c r="AI209" s="194" t="str">
        <f aca="false">IF(B209 &lt;&gt; "",IF(AND('PRINTABLE (per grading)'!H$16="EXAM", 'PRINTABLE (per grading)'!B$13="Prelim"), IF(ISERROR(SUMIF('Exam (LECTURE ONLY)'!D$20:M$20, "CLO5", 'Exam (LECTURE ONLY)'!D211:M211) / 'Exam (LECTURE ONLY)'!AL$10), "", SUMIF('Exam (LECTURE ONLY)'!D$20:M$20, "CLO5", 'Exam (LECTURE ONLY)'!D211:M211) /'Exam (LECTURE ONLY)'!AL$10),
IF(AND('PRINTABLE (per grading)'!H$16="EXAM", 'PRINTABLE (per grading)'!B$13="Midterm"), IF(ISERROR(SUMIF('Exam (LECTURE ONLY)'!O$20:X$20, "CLO5", 'Exam (LECTURE ONLY)'!O211:X211) / 'Exam (LECTURE ONLY)'!AM$10), "", SUMIF('Exam (LECTURE ONLY)'!O$20:X$20, "CLO5", 'Exam (LECTURE ONLY)'!O211:X211) / 'Exam (LECTURE ONLY)'!AM$10),
IF(AND('PRINTABLE (per grading)'!H$16="EXAM", 'PRINTABLE (per grading)'!B$13="Final"), IF(ISERROR(SUMIF('Exam (LECTURE ONLY)'!Z$20:AI$20, "CLO5", 'Exam (LECTURE ONLY)'!Z211:AI211) / 'Exam (LECTURE ONLY)'!AN$10), "", SUMIF('Exam (LECTURE ONLY)'!Z$20:AI$20, "CLO5", 'Exam (LECTURE ONLY)'!Z211:AI211) / 'Exam (LECTURE ONLY)'!AN$10),
IF(AND('PRINTABLE (per grading)'!H$16="OUTPUT", 'PRINTABLE (per grading)'!B$13="Prelim"), IF(ISERROR(SUMIF(OUTPUT!C$20:M$20, "CLO5", OUTPUT!C211:M211) / OUTPUT!AL$10), "", SUMIF(OUTPUT!C$20:M$20, "CLO5", OUTPUT!C211:M211) / OUTPUT!AL$10),
IF(AND('PRINTABLE (per grading)'!H$16="OUTPUT", 'PRINTABLE (per grading)'!B$13="Midterm"), IF(ISERROR(SUMIF(OUTPUT!O$20:Y$20, "CLO5", OUTPUT!O211:Y211) / OUTPUT!AM$10), "", SUMIF(OUTPUT!O$20:Y$20, "CLO5", OUTPUT!O211:Y211) / OUTPUT!AM$10),
IF(AND('PRINTABLE (per grading)'!H$16="OUTPUT", 'PRINTABLE (per grading)'!B$13="Final"), IF(ISERROR(SUMIF(OUTPUT!AA$20:AI$20, "CLO5", OUTPUT!AA211:AI211) / OUTPUT!AN$10), "", SUMIF(OUTPUT!AA$20:AI$20, "CLO5", OUTPUT!AA211:AI211) / OUTPUT!AN$10),
"")))))),"")</f>
        <v/>
      </c>
      <c r="AJ209" s="286" t="str">
        <f aca="false">IF(B209&lt;&gt;"",IF(AI209="","",IF(AI209&lt;0.5,1,IF(AND(AI209&gt;=0.5,AI209&lt;P$10),2,IF(AI209&gt;=P$10,3)))),"")</f>
        <v/>
      </c>
      <c r="AK209" s="287" t="str">
        <f aca="false">IF(B209 &lt;&gt; "",IFERROR(IF(AVERAGE(AG209,AI209)&gt;=P$10,"Y","N"),""),"")</f>
        <v/>
      </c>
      <c r="AL209" s="194" t="str">
        <f aca="false">IF(B209 &lt;&gt; "", IFERROR(IF(C$16 = "PRELIM", SUMIF('Database (LECTURE-RES-PRAC)'!D$14:AG$14, "CLO6", 'Database (LECTURE-RES-PRAC)'!D206:AG206) / 'Grade computation'!F$9, IF(C$16 = "MIDTERM", SUMIF('Database (LECTURE-RES-PRAC)'!AJ$14:BM$14, "CLO6", 'Database (LECTURE-RES-PRAC)'!AJ206:BM206) / 'Grade computation'!G$9, IF(C$16 = "FINAL", SUMIF('Database (LECTURE-RES-PRAC)'!BP$14:CS$14, "CLO6", 'Database (LECTURE-RES-PRAC)'!BP206:CS206) / 'Grade computation'!H$9,""))),""),"")</f>
        <v/>
      </c>
      <c r="AM209" s="286" t="str">
        <f aca="false">IF(B209&lt;&gt;"",IF(AL209="","",IF(AL209&lt;0.5,1,IF(AND(AL209&gt;=0.5,AL209&lt;P$10),2,IF(AL209&gt;=P$10,3)))),"")</f>
        <v/>
      </c>
      <c r="AN209" s="194" t="str">
        <f aca="false">IF(B209 &lt;&gt; "",IF(AND('PRINTABLE (per grading)'!H$16="EXAM", 'PRINTABLE (per grading)'!B$13="Prelim"), IF(ISERROR(SUMIF('Exam (LECTURE ONLY)'!D$20:M$20, "CLO6", 'Exam (LECTURE ONLY)'!D211:M211) / 'Exam (LECTURE ONLY)'!AL$11), "", SUMIF('Exam (LECTURE ONLY)'!D$20:M$20, "CLO6", 'Exam (LECTURE ONLY)'!D211:M211) /'Exam (LECTURE ONLY)'!AL$11),
IF(AND('PRINTABLE (per grading)'!H$16="EXAM", 'PRINTABLE (per grading)'!B$13="Midterm"), IF(ISERROR(SUMIF('Exam (LECTURE ONLY)'!O$20:X$20, "CLO6", 'Exam (LECTURE ONLY)'!O211:X211) / 'Exam (LECTURE ONLY)'!AM$11), "", SUMIF('Exam (LECTURE ONLY)'!O$20:X$20, "CLO6", 'Exam (LECTURE ONLY)'!O211:X211) / 'Exam (LECTURE ONLY)'!AM$11),
IF(AND('PRINTABLE (per grading)'!H$16="EXAM", 'PRINTABLE (per grading)'!B$13="Final"), IF(ISERROR(SUMIF('Exam (LECTURE ONLY)'!Z$20:AI$20, "CLO6", 'Exam (LECTURE ONLY)'!Z211:AI211) / 'Exam (LECTURE ONLY)'!AN$11), "", SUMIF('Exam (LECTURE ONLY)'!Z$20:AI$20, "CLO6", 'Exam (LECTURE ONLY)'!Z211:AI211) / 'Exam (LECTURE ONLY)'!AN$11),
IF(AND('PRINTABLE (per grading)'!H$16="OUTPUT", 'PRINTABLE (per grading)'!B$13="Prelim"), IF(ISERROR(SUMIF(OUTPUT!C$20:M$20, "CLO6", OUTPUT!C211:M211) / OUTPUT!AL$11), "", SUMIF(OUTPUT!C$20:M$20, "CLO6", OUTPUT!C211:M211) / OUTPUT!AL$11),
IF(AND('PRINTABLE (per grading)'!H$16="OUTPUT", 'PRINTABLE (per grading)'!B$13="Midterm"), IF(ISERROR(SUMIF(OUTPUT!O$20:Y$20, "CLO6", OUTPUT!O211:Y211) / OUTPUT!AM$11), "", SUMIF(OUTPUT!O$20:Y$20, "CLO6", OUTPUT!O211:Y211) / OUTPUT!AM$11),
IF(AND('PRINTABLE (per grading)'!H$16="OUTPUT", 'PRINTABLE (per grading)'!B$13="Final"), IF(ISERROR(SUMIF(OUTPUT!AA$20:AI$20, "CLO6", OUTPUT!AA211:AI211) / OUTPUT!AN$11), "", SUMIF(OUTPUT!AA$20:AI$20, "CLO6", OUTPUT!AA211:AI211) / OUTPUT!AN$11),
"")))))),"")</f>
        <v/>
      </c>
      <c r="AO209" s="286" t="str">
        <f aca="false">IF(B209&lt;&gt;"",IF(AN209="","",IF(AN209&lt;0.5,1,IF(AND(AN209&gt;=0.5,AN209&lt;P$10),2,IF(AN209&gt;=P$10,3)))),"")</f>
        <v/>
      </c>
      <c r="AP209" s="287" t="str">
        <f aca="false">IF(B209 &lt;&gt; "",IFERROR(IF(AVERAGE(AL209,AN209)&gt;=P$10,"Y","N"),""),"")</f>
        <v/>
      </c>
      <c r="AQ209" s="194" t="str">
        <f aca="false">IF(B209 &lt;&gt; "", IFERROR(IF(C$16 = "PRELIM", SUMIF('Database (LECTURE-RES-PRAC)'!D$14:AG$14, "CLO7", 'Database (LECTURE-RES-PRAC)'!D206:AG206) / 'Grade computation'!F$10, IF(C$16 = "MIDTERM", SUMIF('Database (LECTURE-RES-PRAC)'!AJ$14:BM$14, "CLO7", 'Database (LECTURE-RES-PRAC)'!AJ206:BM206) / 'Grade computation'!G$10, IF(C$16 = "FINAL", SUMIF('Database (LECTURE-RES-PRAC)'!BP$14:CS$14, "CLO7", 'Database (LECTURE-RES-PRAC)'!BP206:CS206) / 'Grade computation'!H$10,""))),""),"")</f>
        <v/>
      </c>
      <c r="AR209" s="286" t="str">
        <f aca="false">IF(B209&lt;&gt;"",IF(AQ209="","",IF(AQ209&lt;0.5,1,IF(AND(AQ209&gt;=0.5,AQ209&lt;P$10),2,IF(AQ209&gt;=P$10,3)))),"")</f>
        <v/>
      </c>
      <c r="AS209" s="194" t="str">
        <f aca="false">IF(B209 &lt;&gt; "",IF(AND('PRINTABLE (per grading)'!H$16="EXAM", 'PRINTABLE (per grading)'!B$13="Prelim"), IF(ISERROR(SUMIF('Exam (LECTURE ONLY)'!D$20:M$20, "CLO7", 'Exam (LECTURE ONLY)'!D211:M211) / 'Exam (LECTURE ONLY)'!AL$12), "", SUMIF('Exam (LECTURE ONLY)'!D$20:M$20, "CLO7", 'Exam (LECTURE ONLY)'!D211:M211) /'Exam (LECTURE ONLY)'!AL$12),
IF(AND('PRINTABLE (per grading)'!H$16="EXAM", 'PRINTABLE (per grading)'!B$13="Midterm"), IF(ISERROR(SUMIF('Exam (LECTURE ONLY)'!O$20:X$20, "CLO7", 'Exam (LECTURE ONLY)'!O211:X211) / 'Exam (LECTURE ONLY)'!AM$12), "", SUMIF('Exam (LECTURE ONLY)'!O$20:X$20, "CLO7", 'Exam (LECTURE ONLY)'!O211:X211) / 'Exam (LECTURE ONLY)'!AM$12),
IF(AND('PRINTABLE (per grading)'!H$16="EXAM", 'PRINTABLE (per grading)'!B$13="Final"), IF(ISERROR(SUMIF('Exam (LECTURE ONLY)'!Z$20:AI$20, "CLO7", 'Exam (LECTURE ONLY)'!Z211:AI211) / 'Exam (LECTURE ONLY)'!AN$12), "", SUMIF('Exam (LECTURE ONLY)'!Z$20:AI$20, "CLO7", 'Exam (LECTURE ONLY)'!Z211:AI211) / 'Exam (LECTURE ONLY)'!AN$12),
IF(AND('PRINTABLE (per grading)'!H$16="OUTPUT", 'PRINTABLE (per grading)'!B$13="Prelim"), IF(ISERROR(SUMIF(OUTPUT!C$20:M$20, "CLO7", OUTPUT!C211:M211) / OUTPUT!AL$12), "", SUMIF(OUTPUT!C$20:M$20, "CLO7", OUTPUT!C211:M211) / OUTPUT!AL$12),
IF(AND('PRINTABLE (per grading)'!H$16="OUTPUT", 'PRINTABLE (per grading)'!B$13="Midterm"), IF(ISERROR(SUMIF(OUTPUT!O$20:Y$20, "CLO7", OUTPUT!O211:Y211) / OUTPUT!AM$12), "", SUMIF(OUTPUT!O$20:Y$20, "CLO7", OUTPUT!O211:Y211) / OUTPUT!AM$12),
IF(AND('PRINTABLE (per grading)'!H$16="OUTPUT", 'PRINTABLE (per grading)'!B$13="Final"), IF(ISERROR(SUMIF(OUTPUT!AA$20:AI$20, "CLO7", OUTPUT!AA211:AI211) / OUTPUT!AN$12), "", SUMIF(OUTPUT!AA$20:AI$20, "CLO7", OUTPUT!AA211:AI211) / OUTPUT!AN$12),
"")))))),"")</f>
        <v/>
      </c>
      <c r="AT209" s="286" t="str">
        <f aca="false">IF(B209&lt;&gt;"",IF(AS209="","",IF(AS209&lt;0.5,1,IF(AND(AS209&gt;=0.5,AS209&lt;P$10),2,IF(AS209&gt;=P$10,3)))),"")</f>
        <v/>
      </c>
      <c r="AU209" s="287" t="str">
        <f aca="false">IF(B209 &lt;&gt; "",IFERROR(IF(AVERAGE(AQ209,AS209)&gt;=P$10,"Y","N"),""),"")</f>
        <v/>
      </c>
      <c r="AV209" s="194" t="str">
        <f aca="false">IF(B209 &lt;&gt; "", IFERROR(IF(C$16 = "PRELIM", SUMIF('Database (LECTURE-RES-PRAC)'!D$14:AG$14, "CLO8", 'Database (LECTURE-RES-PRAC)'!D206:AG206) / 'Grade computation'!F$11, IF(C$16 = "MIDTERM", SUMIF('Database (LECTURE-RES-PRAC)'!AJ$14:BM$14, "CLO8", 'Database (LECTURE-RES-PRAC)'!AJ206:BM206) / 'Grade computation'!G$11, IF(C$16 = "FINAL", SUMIF('Database (LECTURE-RES-PRAC)'!BP$14:CS$14, "CLO8", 'Database (LECTURE-RES-PRAC)'!BP206:CS206) / 'Grade computation'!H$11,""))),""),"")</f>
        <v/>
      </c>
      <c r="AW209" s="286" t="str">
        <f aca="false">IF(B209&lt;&gt;"",IF(AV209="","",IF(AV209&lt;0.5,1,IF(AND(AV209&gt;=0.5,AV209&lt;P$10),2,IF(AV209&gt;=P$10,3)))),"")</f>
        <v/>
      </c>
      <c r="AX209" s="194" t="str">
        <f aca="false">IF(B209 &lt;&gt; "",IF(AND('PRINTABLE (per grading)'!H$16="EXAM", 'PRINTABLE (per grading)'!B$13="Prelim"), IF(ISERROR(SUMIF('Exam (LECTURE ONLY)'!D$20:M$20, "CLO8", 'Exam (LECTURE ONLY)'!D211:M211) / 'Exam (LECTURE ONLY)'!AL$13), "", SUMIF('Exam (LECTURE ONLY)'!D$20:M$20, "CLO8", 'Exam (LECTURE ONLY)'!D211:M211) /'Exam (LECTURE ONLY)'!AL$13),
IF(AND('PRINTABLE (per grading)'!H$16="EXAM", 'PRINTABLE (per grading)'!B$13="Midterm"), IF(ISERROR(SUMIF('Exam (LECTURE ONLY)'!O$20:X$20, "CLO8", 'Exam (LECTURE ONLY)'!O211:X211) / 'Exam (LECTURE ONLY)'!AM$13), "", SUMIF('Exam (LECTURE ONLY)'!O$20:X$20, "CLO8", 'Exam (LECTURE ONLY)'!O211:X211) / 'Exam (LECTURE ONLY)'!AM$13),
IF(AND('PRINTABLE (per grading)'!H$16="EXAM", 'PRINTABLE (per grading)'!B$13="Final"), IF(ISERROR(SUMIF('Exam (LECTURE ONLY)'!Z$20:AI$20, "CLO8", 'Exam (LECTURE ONLY)'!Z211:AI211) / 'Exam (LECTURE ONLY)'!AN$13), "", SUMIF('Exam (LECTURE ONLY)'!Z$20:AI$20, "CLO8", 'Exam (LECTURE ONLY)'!Z211:AI211) / 'Exam (LECTURE ONLY)'!AN$13),
IF(AND('PRINTABLE (per grading)'!H$16="OUTPUT", 'PRINTABLE (per grading)'!B$13="Prelim"), IF(ISERROR(SUMIF(OUTPUT!C$20:M$20, "CLO8", OUTPUT!C211:M211) / OUTPUT!AL$13), "", SUMIF(OUTPUT!C$20:M$20, "CLO8", OUTPUT!C211:M211) / OUTPUT!AL$13),
IF(AND('PRINTABLE (per grading)'!H$16="OUTPUT", 'PRINTABLE (per grading)'!B$13="Midterm"), IF(ISERROR(SUMIF(OUTPUT!O$20:Y$20, "CLO8", OUTPUT!O211:Y211) / OUTPUT!AM$13), "", SUMIF(OUTPUT!O$20:Y$20, "CLO8", OUTPUT!O211:Y211) / OUTPUT!AM$13),
IF(AND('PRINTABLE (per grading)'!H$16="OUTPUT", 'PRINTABLE (per grading)'!B$13="Final"), IF(ISERROR(SUMIF(OUTPUT!AA$20:AI$20, "CLO8", OUTPUT!AA211:AI211) / OUTPUT!AN$13), "", SUMIF(OUTPUT!AA$20:AI$20, "CLO8", OUTPUT!AA211:AI211) / OUTPUT!AN$13),
"")))))),"")</f>
        <v/>
      </c>
      <c r="AY209" s="286" t="str">
        <f aca="false">IF(B209&lt;&gt;"",IF(AX209="","",IF(AX209&lt;0.5,1,IF(AND(AX209&gt;=0.5,AX209&lt;P$10),2,IF(AX209&gt;=P$10,3)))),"")</f>
        <v/>
      </c>
      <c r="AZ209" s="287" t="str">
        <f aca="false">IF(B209 &lt;&gt; "",IFERROR(IF(AVERAGE(AV209,AX209)&gt;=P$10,"Y","N"),""),"")</f>
        <v/>
      </c>
      <c r="BA209" s="194" t="str">
        <f aca="false">IF(B209 &lt;&gt; "", IFERROR(IF(C$16 = "PRELIM", SUMIF('Database (LECTURE-RES-PRAC)'!D$14:AG$14, "CLO9", 'Database (LECTURE-RES-PRAC)'!D206:AG206) / 'Grade computation'!F$12, IF(C$16 = "MIDTERM", SUMIF('Database (LECTURE-RES-PRAC)'!AJ$14:BM$14, "CLO9", 'Database (LECTURE-RES-PRAC)'!AJ206:BM206) / 'Grade computation'!G$12, IF(C$16 = "FINAL", SUMIF('Database (LECTURE-RES-PRAC)'!BP$14:CS$14, "CLO9", 'Database (LECTURE-RES-PRAC)'!BP206:CS206) / 'Grade computation'!H$12,""))),""),"")</f>
        <v/>
      </c>
      <c r="BB209" s="286" t="str">
        <f aca="false">IF(B209&lt;&gt;"",IF(BA209="","",IF(BA209&lt;0.5,1,IF(AND(BA209&gt;=0.5,BA209&lt;P$10),2,IF(BA209&gt;=P$10,3)))),"")</f>
        <v/>
      </c>
      <c r="BC209" s="194" t="str">
        <f aca="false">IF(B209 &lt;&gt; "",IF(AND('PRINTABLE (per grading)'!H$16="EXAM", 'PRINTABLE (per grading)'!B$13="Prelim"), IF(ISERROR(SUMIF('Exam (LECTURE ONLY)'!D$20:M$20, "CLO9", 'Exam (LECTURE ONLY)'!D211:M211) / 'Exam (LECTURE ONLY)'!AL$14), "", SUMIF('Exam (LECTURE ONLY)'!D$20:M$20, "CLO9", 'Exam (LECTURE ONLY)'!D211:M211) /'Exam (LECTURE ONLY)'!AL$14),
IF(AND('PRINTABLE (per grading)'!H$16="EXAM", 'PRINTABLE (per grading)'!B$13="Midterm"), IF(ISERROR(SUMIF('Exam (LECTURE ONLY)'!O$20:X$20, "CLO9", 'Exam (LECTURE ONLY)'!O211:X211) / 'Exam (LECTURE ONLY)'!AM$14), "", SUMIF('Exam (LECTURE ONLY)'!O$20:X$20, "CLO9", 'Exam (LECTURE ONLY)'!O211:X211) / 'Exam (LECTURE ONLY)'!AM$14),
IF(AND('PRINTABLE (per grading)'!H$16="EXAM", 'PRINTABLE (per grading)'!B$13="Final"), IF(ISERROR(SUMIF('Exam (LECTURE ONLY)'!Z$20:AI$20, "CLO9", 'Exam (LECTURE ONLY)'!Z211:AI211) / 'Exam (LECTURE ONLY)'!AN$14), "", SUMIF('Exam (LECTURE ONLY)'!Z$20:AI$20, "CLO9", 'Exam (LECTURE ONLY)'!Z211:AI211) / 'Exam (LECTURE ONLY)'!AN$14),
IF(AND('PRINTABLE (per grading)'!H$16="OUTPUT", 'PRINTABLE (per grading)'!B$13="Prelim"), IF(ISERROR(SUMIF(OUTPUT!C$20:M$20, "CLO9", OUTPUT!C211:M211) / OUTPUT!AL$14), "", SUMIF(OUTPUT!C$20:M$20, "CLO9", OUTPUT!C211:M211) / OUTPUT!AL$14),
IF(AND('PRINTABLE (per grading)'!H$16="OUTPUT", 'PRINTABLE (per grading)'!B$13="Midterm"), IF(ISERROR(SUMIF(OUTPUT!O$20:Y$20, "CLO9", OUTPUT!O211:Y211) / OUTPUT!AM$14), "", SUMIF(OUTPUT!O$20:Y$20, "CLO9", OUTPUT!O211:Y211) / OUTPUT!AM$14),
IF(AND('PRINTABLE (per grading)'!H$16="OUTPUT", 'PRINTABLE (per grading)'!B$13="Final"), IF(ISERROR(SUMIF(OUTPUT!AA$20:AI$20, "CLO9", OUTPUT!AA211:AI211) / OUTPUT!AN$14), "", SUMIF(OUTPUT!AA$20:AI$20, "CLO9", OUTPUT!AA211:AI211) / OUTPUT!AN$14),
"")))))),"")</f>
        <v/>
      </c>
      <c r="BD209" s="286" t="str">
        <f aca="false">IF(B209&lt;&gt;"",IF(BC209="","",IF(BC209&lt;0.5,1,IF(AND(BC209&gt;=0.5,BC209&lt;P$10),2,IF(BC209&gt;=P$10,3)))),"")</f>
        <v/>
      </c>
      <c r="BE209" s="287" t="str">
        <f aca="false">IF(B209 &lt;&gt; "",IFERROR(IF(AVERAGE(BA209,BC209)&gt;=P$10,"Y","N"),""),"")</f>
        <v/>
      </c>
      <c r="BF209" s="194" t="str">
        <f aca="false">IF(B209 &lt;&gt; "", IFERROR(IF(C$16 = "PRELIM", SUMIF('Database (LECTURE-RES-PRAC)'!D$14:AG$14, "CLO10", 'Database (LECTURE-RES-PRAC)'!D206:AG206) / 'Grade computation'!F$13, IF(C$16 = "MIDTERM", SUMIF('Database (LECTURE-RES-PRAC)'!AJ$14:BM$14, "CLO10", 'Database (LECTURE-RES-PRAC)'!AJ206:BM206) / 'Grade computation'!G$13, IF(C$16 = "FINAL", SUMIF('Database (LECTURE-RES-PRAC)'!BP$14:CS$14, "CLO10", 'Database (LECTURE-RES-PRAC)'!BP206:CS206) / 'Grade computation'!H$13,""))),""),"")</f>
        <v/>
      </c>
      <c r="BG209" s="286" t="str">
        <f aca="false">IF(B209&lt;&gt;"",IF(BF209="","",IF(BF209&lt;0.5,1,IF(AND(BF209&gt;=0.5,BF209&lt;P$10),2,IF(BF209&gt;=P$10,3)))),"")</f>
        <v/>
      </c>
      <c r="BH209" s="194" t="str">
        <f aca="false">IF(B209 &lt;&gt; "",IF(AND('PRINTABLE (per grading)'!H$16="EXAM", 'PRINTABLE (per grading)'!B$13="Prelim"), IF(ISERROR(SUMIF('Exam (LECTURE ONLY)'!D$20:M$20, "CLO10", 'Exam (LECTURE ONLY)'!D211:M211) / 'Exam (LECTURE ONLY)'!AL$15), "", SUMIF('Exam (LECTURE ONLY)'!D$20:M$20, "CLO10", 'Exam (LECTURE ONLY)'!D211:M211) /'Exam (LECTURE ONLY)'!AL$15),
IF(AND('PRINTABLE (per grading)'!H$16="EXAM", 'PRINTABLE (per grading)'!B$13="Midterm"), IF(ISERROR(SUMIF('Exam (LECTURE ONLY)'!O$20:X$20, "CLO10", 'Exam (LECTURE ONLY)'!O211:X211) / 'Exam (LECTURE ONLY)'!AM$15), "", SUMIF('Exam (LECTURE ONLY)'!O$20:X$20, "CLO10", 'Exam (LECTURE ONLY)'!O211:X211) / 'Exam (LECTURE ONLY)'!AM$15),
IF(AND('PRINTABLE (per grading)'!H$16="EXAM", 'PRINTABLE (per grading)'!B$13="Final"), IF(ISERROR(SUMIF('Exam (LECTURE ONLY)'!Z$20:AI$20, "CLO10", 'Exam (LECTURE ONLY)'!Z211:AI211) / 'Exam (LECTURE ONLY)'!AN$15), "", SUMIF('Exam (LECTURE ONLY)'!Z$20:AI$20, "CLO10", 'Exam (LECTURE ONLY)'!Z211:AI211) / 'Exam (LECTURE ONLY)'!AN$15),
IF(AND('PRINTABLE (per grading)'!H$16="OUTPUT", 'PRINTABLE (per grading)'!B$13="Prelim"), IF(ISERROR(SUMIF(OUTPUT!C$20:M$20, "CLO10", OUTPUT!C211:M211) / OUTPUT!AL$15), "", SUMIF(OUTPUT!C$20:M$20, "CLO10", OUTPUT!C211:M211) / OUTPUT!AL$15),
IF(AND('PRINTABLE (per grading)'!H$16="OUTPUT", 'PRINTABLE (per grading)'!B$13="Midterm"), IF(ISERROR(SUMIF(OUTPUT!O$20:Y$20, "CLO10", OUTPUT!O211:Y211) / OUTPUT!AM$15), "", SUMIF(OUTPUT!O$20:Y$20, "CLO10", OUTPUT!O211:Y211) / OUTPUT!AM$15),
IF(AND('PRINTABLE (per grading)'!H$16="OUTPUT", 'PRINTABLE (per grading)'!B$13="Final"), IF(ISERROR(SUMIF(OUTPUT!AA$20:AI$20, "CLO10", OUTPUT!AA211:AI211) / OUTPUT!AN$15), "", SUMIF(OUTPUT!AA$20:AI$20, "CLO10", OUTPUT!AA211:AI211) / OUTPUT!AN$15),
"")))))),"")</f>
        <v/>
      </c>
      <c r="BI209" s="286" t="str">
        <f aca="false">IF(B209&lt;&gt;"",IF(BH209="","",IF(BH209&lt;0.5,1,IF(AND(BH209&gt;=0.5,BH209&lt;P$10),2,IF(BH209&gt;=P$10,3)))),"")</f>
        <v/>
      </c>
      <c r="BJ209" s="287" t="str">
        <f aca="false">IF(B209 &lt;&gt; "",IFERROR(IF(AVERAGE(BF209,BH209)&gt;=P$10,"Y","N"),""),"")</f>
        <v/>
      </c>
      <c r="BK209" s="8"/>
    </row>
    <row r="210" customFormat="false" ht="19.5" hidden="false" customHeight="true" outlineLevel="0" collapsed="false">
      <c r="A210" s="228" t="str">
        <f aca="false">IF(ISBLANK('Database (LECTURE-RES-PRAC)'!A207),"",'Database (LECTURE-RES-PRAC)'!A207)</f>
        <v/>
      </c>
      <c r="B210" s="229" t="str">
        <f aca="false">IF(ISBLANK('Database (LECTURE-RES-PRAC)'!B207),"",'Database (LECTURE-RES-PRAC)'!B207)</f>
        <v/>
      </c>
      <c r="C210" s="230" t="str">
        <f aca="false">IF(B210&lt;&gt;"",IF(C$16="PRELIM",'Grade computation'!C210, IF(C$16="MIDTERM",'Grade computation'!K210, IF(C$16="FINAL",'Grade computation'!S210,""))),"")</f>
        <v/>
      </c>
      <c r="D210" s="231" t="str">
        <f aca="false">IF(B210&lt;&gt;"",IFERROR(IF(B$11="80-20", (((C210/C$19)*X$6)+X$7)*D$18, IF(B$11="60-40", (((C210/C$19)*Y$6)+Y$7)*D$18, 0)),0),"")</f>
        <v/>
      </c>
      <c r="E210" s="230" t="str">
        <f aca="false">IF(B210&lt;&gt;"", IF(C$16="PRELIM",'Grade computation'!E210, IF(C$16="MIDTERM",'Grade computation'!M210, IF(C$16="FINAL",'Grade computation'!U210,""))),"")</f>
        <v/>
      </c>
      <c r="F210" s="232" t="str">
        <f aca="false">IF(B210&lt;&gt;"",IFERROR(IF(B$11="80-20", (((E210/E$19)*X$6)+X$7)*F$18, IF(B$11="60-40", (((E210/E$19)*Y$6)+Y$7)*F$18, 0)),0),"")</f>
        <v/>
      </c>
      <c r="G210" s="233" t="str">
        <f aca="false">IF(B210&lt;&gt;"",IFERROR((D210+F210),0),"")</f>
        <v/>
      </c>
      <c r="H210" s="234" t="str">
        <f aca="false">IF(B210&lt;&gt;"",IF(C$16="PRELIM", 'Grade computation'!H210, IF(C$16="MIDTERM", 'Grade computation'!P210, IF(C$16="FINAL",'Grade computation'!X210, ""))),"")</f>
        <v/>
      </c>
      <c r="I210" s="233" t="str">
        <f aca="false">IF(B210&lt;&gt;"",IFERROR(IF(B$11="80-20", (((H210/H$19)*X$6)+X$7)*I$19, IF(B$11="60-40", (((H210/H$19)*Y$6)+Y$7)*I$19, 0)),0),"")</f>
        <v/>
      </c>
      <c r="J210" s="237" t="str">
        <f aca="false">IFERROR((G210+I210),"")</f>
        <v/>
      </c>
      <c r="K210" s="183" t="str">
        <f aca="false">IFERROR(IF(J210="","",IF(J210&gt;=75,"PASSED","FAILED")),"")</f>
        <v/>
      </c>
      <c r="L210" s="183"/>
      <c r="M210" s="194" t="str">
        <f aca="false">IF(B210 &lt;&gt; "", IFERROR(IF(C$16 = "PRELIM", SUMIF('Database (LECTURE-RES-PRAC)'!D$14:AG$14, "CLO1", 'Database (LECTURE-RES-PRAC)'!D207:AG207) / 'Grade computation'!F$4, IF(C$16 = "MIDTERM", SUMIF('Database (LECTURE-RES-PRAC)'!AJ$14:BM$14, "CLO1", 'Database (LECTURE-RES-PRAC)'!AJ207:BM207) / 'Grade computation'!G$4, IF(C$16 = "FINAL", SUMIF('Database (LECTURE-RES-PRAC)'!BP$14:CS$14, "CLO1", 'Database (LECTURE-RES-PRAC)'!BP207:CS207) / 'Grade computation'!H$4,""))),""),"")</f>
        <v/>
      </c>
      <c r="N210" s="286" t="str">
        <f aca="false">IF(B210&lt;&gt;"",IF(M210="","",IF(M210&lt;0.5,1,IF(AND(M210&gt;=0.5,M210&lt;P$10),2,IF(M210&gt;=P$10,3)))),"")</f>
        <v/>
      </c>
      <c r="O210" s="194" t="str">
        <f aca="false">IF(B210 &lt;&gt; "",IF(AND('PRINTABLE (per grading)'!H$16="EXAM", 'PRINTABLE (per grading)'!B$13="Prelim"), IF(ISERROR(SUMIF('Exam (LECTURE ONLY)'!D$20:M$20, "CLO1", 'Exam (LECTURE ONLY)'!D212:M212) / 'Exam (LECTURE ONLY)'!AL$6), "", SUMIF('Exam (LECTURE ONLY)'!D$20:M$20, "CLO1", 'Exam (LECTURE ONLY)'!D212:M212) /'Exam (LECTURE ONLY)'!AL$6),
IF(AND('PRINTABLE (per grading)'!H$16="EXAM", 'PRINTABLE (per grading)'!B$13="Midterm"), IF(ISERROR(SUMIF('Exam (LECTURE ONLY)'!O$20:X$20, "CLO1", 'Exam (LECTURE ONLY)'!O212:X212) / 'Exam (LECTURE ONLY)'!AM$6), "", SUMIF('Exam (LECTURE ONLY)'!O$20:X$20, "CLO1", 'Exam (LECTURE ONLY)'!O212:X212) / 'Exam (LECTURE ONLY)'!AM$6),
IF(AND('PRINTABLE (per grading)'!H$16="EXAM", 'PRINTABLE (per grading)'!B$13="Final"), IF(ISERROR(SUMIF('Exam (LECTURE ONLY)'!Z$20:AI$20, "CLO1", 'Exam (LECTURE ONLY)'!Z212:AI212) / 'Exam (LECTURE ONLY)'!AN$6), "", SUMIF('Exam (LECTURE ONLY)'!Z$20:AI$20, "CLO1", 'Exam (LECTURE ONLY)'!Z212:AI212) / 'Exam (LECTURE ONLY)'!AN$6),
IF(AND('PRINTABLE (per grading)'!H$16="OUTPUT", 'PRINTABLE (per grading)'!B$13="Prelim"), IF(ISERROR(SUMIF(OUTPUT!C$20:M$20, "CLO1", OUTPUT!C212:M212) / OUTPUT!AL$6), "", SUMIF(OUTPUT!C$20:M$20, "CLO1", OUTPUT!C212:M212) / OUTPUT!AL$6),
IF(AND('PRINTABLE (per grading)'!H$16="OUTPUT", 'PRINTABLE (per grading)'!B$13="Midterm"), IF(ISERROR(SUMIF(OUTPUT!O$20:Y$20, "CLO1", OUTPUT!O212:Y212) / OUTPUT!AM$6), "", SUMIF(OUTPUT!O$20:Y$20, "CLO1", OUTPUT!O212:Y212) / OUTPUT!AM$6),
IF(AND('PRINTABLE (per grading)'!H$16="OUTPUT", 'PRINTABLE (per grading)'!B$13="Final"), IF(ISERROR(SUMIF(OUTPUT!AA$20:AI$20, "CLO1", OUTPUT!AA212:AI212) / OUTPUT!AN$6), "", SUMIF(OUTPUT!AA$20:AI$20, "CLO1", OUTPUT!AA212:AI212) / OUTPUT!AN$6),
"")))))),"")</f>
        <v/>
      </c>
      <c r="P210" s="286" t="str">
        <f aca="false">IF(B210&lt;&gt;"",IF(O210="","",IF(O210&lt;0.5,1,IF(AND(O210&gt;=0.5,O210&lt;P$10),2,IF(O210&gt;=P$10,3)))),"")</f>
        <v/>
      </c>
      <c r="Q210" s="287" t="str">
        <f aca="false">IF(B210 &lt;&gt; "",IFERROR(IF(AVERAGE(M210,O210)&gt;=P$10,"Y","N"),""),"")</f>
        <v/>
      </c>
      <c r="R210" s="194" t="str">
        <f aca="false">IF(B210 &lt;&gt; "", IFERROR(IF(C$16 = "PRELIM", SUMIF('Database (LECTURE-RES-PRAC)'!D$14:AG$14, "CLO2", 'Database (LECTURE-RES-PRAC)'!D207:AG207) / 'Grade computation'!F$5, IF(C$16 = "MIDTERM", SUMIF('Database (LECTURE-RES-PRAC)'!AJ$14:BM$14, "CLO2", 'Database (LECTURE-RES-PRAC)'!AJ207:BM207) / 'Grade computation'!G$5, IF(C$16 = "FINAL", SUMIF('Database (LECTURE-RES-PRAC)'!BP$14:CS$14, "CLO2", 'Database (LECTURE-RES-PRAC)'!BP207:CS207) / 'Grade computation'!H$5,""))),""),"")</f>
        <v/>
      </c>
      <c r="S210" s="286" t="str">
        <f aca="false">IF(B210&lt;&gt;"",IF(R210="","",IF(R210&lt;0.5,1,IF(AND(R210&gt;=0.5,R210&lt;P$10),2,IF(R210&gt;=P$10,3)))),"")</f>
        <v/>
      </c>
      <c r="T210" s="194" t="str">
        <f aca="false">IF(B210 &lt;&gt; "",IF(AND('PRINTABLE (per grading)'!H$16="EXAM", 'PRINTABLE (per grading)'!B$13="Prelim"), IF(ISERROR(SUMIF('Exam (LECTURE ONLY)'!D$20:M$20, "CLO2", 'Exam (LECTURE ONLY)'!D212:M212) / 'Exam (LECTURE ONLY)'!AL$7), "", SUMIF('Exam (LECTURE ONLY)'!D$20:M$20, "CLO2", 'Exam (LECTURE ONLY)'!D212:M212) /'Exam (LECTURE ONLY)'!AL$7),
IF(AND('PRINTABLE (per grading)'!H$16="EXAM", 'PRINTABLE (per grading)'!B$13="Midterm"), IF(ISERROR(SUMIF('Exam (LECTURE ONLY)'!O$20:X$20, "CLO2", 'Exam (LECTURE ONLY)'!O212:X212) / 'Exam (LECTURE ONLY)'!AM$7), "", SUMIF('Exam (LECTURE ONLY)'!O$20:X$20, "CLO2", 'Exam (LECTURE ONLY)'!O212:X212) / 'Exam (LECTURE ONLY)'!AM$7),
IF(AND('PRINTABLE (per grading)'!H$16="EXAM", 'PRINTABLE (per grading)'!B$13="Final"), IF(ISERROR(SUMIF('Exam (LECTURE ONLY)'!Z$20:AI$20, "CLO2", 'Exam (LECTURE ONLY)'!Z212:AI212) / 'Exam (LECTURE ONLY)'!AN$7), "", SUMIF('Exam (LECTURE ONLY)'!Z$20:AI$20, "CLO2", 'Exam (LECTURE ONLY)'!Z212:AI212) / 'Exam (LECTURE ONLY)'!AN$7),
IF(AND('PRINTABLE (per grading)'!H$16="OUTPUT", 'PRINTABLE (per grading)'!B$13="Prelim"), IF(ISERROR(SUMIF(OUTPUT!C$20:M$20, "CLO2", OUTPUT!C212:M212) / OUTPUT!AL$7), "", SUMIF(OUTPUT!C$20:M$20, "CLO2", OUTPUT!C212:M212) / OUTPUT!AL$7),
IF(AND('PRINTABLE (per grading)'!H$16="OUTPUT", 'PRINTABLE (per grading)'!B$13="Midterm"), IF(ISERROR(SUMIF(OUTPUT!O$20:Y$20, "CLO2", OUTPUT!O212:Y212) / OUTPUT!AM$7), "", SUMIF(OUTPUT!O$20:Y$20, "CLO2", OUTPUT!O212:Y212) / OUTPUT!AM$7),
IF(AND('PRINTABLE (per grading)'!H$16="OUTPUT", 'PRINTABLE (per grading)'!B$13="Final"), IF(ISERROR(SUMIF(OUTPUT!AA$20:AI$20, "CLO2", OUTPUT!AA212:AI212) / OUTPUT!AN$7), "", SUMIF(OUTPUT!AA$20:AI$20, "CLO2", OUTPUT!AA212:AI212) / OUTPUT!AN$7),
"")))))),"")</f>
        <v/>
      </c>
      <c r="U210" s="286" t="str">
        <f aca="false">IF(B210&lt;&gt;"",IF(T210="","",IF(T210&lt;0.5,1,IF(AND(T210&gt;=0.5,T210&lt;P$10),2,IF(T210&gt;=P$10,3)))),"")</f>
        <v/>
      </c>
      <c r="V210" s="287" t="str">
        <f aca="false">IF(B210 &lt;&gt; "",IFERROR(IF(AVERAGE(R210,T210)&gt;=P$10,"Y","N"),""),"")</f>
        <v/>
      </c>
      <c r="W210" s="194" t="str">
        <f aca="false">IF(B210 &lt;&gt; "", IFERROR(IF(C$16 = "PRELIM", SUMIF('Database (LECTURE-RES-PRAC)'!D$14:AG$14, "CLO3", 'Database (LECTURE-RES-PRAC)'!D207:AG207) / 'Grade computation'!F$6, IF(C$16 = "MIDTERM", SUMIF('Database (LECTURE-RES-PRAC)'!AJ$14:BM$14, "CLO3", 'Database (LECTURE-RES-PRAC)'!AJ207:BM207) / 'Grade computation'!G$6, IF(C$16 = "FINAL", SUMIF('Database (LECTURE-RES-PRAC)'!BP$14:CS$14, "CLO3", 'Database (LECTURE-RES-PRAC)'!BP207:CS207) / 'Grade computation'!H$6,""))),""),"")</f>
        <v/>
      </c>
      <c r="X210" s="286" t="str">
        <f aca="false">IF(B210&lt;&gt;"",IF(W210="","",IF(W210&lt;0.5,1,IF(AND(W210&gt;=0.5,W210&lt;P$10),2,IF(W210&gt;=P$10,3)))),"")</f>
        <v/>
      </c>
      <c r="Y210" s="194" t="str">
        <f aca="false">IF(B210 &lt;&gt; "",IF(AND('PRINTABLE (per grading)'!H$16="EXAM", 'PRINTABLE (per grading)'!B$13="Prelim"), IF(ISERROR(SUMIF('Exam (LECTURE ONLY)'!D$20:M$20, "CLO3", 'Exam (LECTURE ONLY)'!D212:M212) / 'Exam (LECTURE ONLY)'!AL$8), "", SUMIF('Exam (LECTURE ONLY)'!D$20:M$20, "CLO3", 'Exam (LECTURE ONLY)'!D212:M212) /'Exam (LECTURE ONLY)'!AL$8),
IF(AND('PRINTABLE (per grading)'!H$16="EXAM", 'PRINTABLE (per grading)'!B$13="Midterm"), IF(ISERROR(SUMIF('Exam (LECTURE ONLY)'!O$20:X$20, "CLO3", 'Exam (LECTURE ONLY)'!O212:X212) / 'Exam (LECTURE ONLY)'!AM$8), "", SUMIF('Exam (LECTURE ONLY)'!O$20:X$20, "CLO3", 'Exam (LECTURE ONLY)'!O212:X212) / 'Exam (LECTURE ONLY)'!AM$8),
IF(AND('PRINTABLE (per grading)'!H$16="EXAM", 'PRINTABLE (per grading)'!B$13="Final"), IF(ISERROR(SUMIF('Exam (LECTURE ONLY)'!Z$20:AI$20, "CLO3", 'Exam (LECTURE ONLY)'!Z212:AI212) / 'Exam (LECTURE ONLY)'!AN$8), "", SUMIF('Exam (LECTURE ONLY)'!Z$20:AI$20, "CLO3", 'Exam (LECTURE ONLY)'!Z212:AI212) / 'Exam (LECTURE ONLY)'!AN$8),
IF(AND('PRINTABLE (per grading)'!H$16="OUTPUT", 'PRINTABLE (per grading)'!B$13="Prelim"), IF(ISERROR(SUMIF(OUTPUT!C$20:M$20, "CLO3", OUTPUT!C212:M212) / OUTPUT!AL$8), "", SUMIF(OUTPUT!C$20:M$20, "CLO3", OUTPUT!C212:M212) / OUTPUT!AL$8),
IF(AND('PRINTABLE (per grading)'!H$16="OUTPUT", 'PRINTABLE (per grading)'!B$13="Midterm"), IF(ISERROR(SUMIF(OUTPUT!O$20:Y$20, "CLO3", OUTPUT!O212:Y212) / OUTPUT!AM$8), "", SUMIF(OUTPUT!O$20:Y$20, "CLO3", OUTPUT!O212:Y212) / OUTPUT!AM$8),
IF(AND('PRINTABLE (per grading)'!H$16="OUTPUT", 'PRINTABLE (per grading)'!B$13="Final"), IF(ISERROR(SUMIF(OUTPUT!AA$20:AI$20, "CLO3", OUTPUT!AA212:AI212) / OUTPUT!AN$8), "", SUMIF(OUTPUT!AA$20:AI$20, "CLO3", OUTPUT!AA212:AI212) / OUTPUT!AN$8),
"" )))))),"")</f>
        <v/>
      </c>
      <c r="Z210" s="286" t="str">
        <f aca="false">IF(B210&lt;&gt;"",IF(Y210="","",IF(Y210&lt;0.5,1,IF(AND(Y210&gt;=0.5,Y210&lt;P$10),2,IF(Y210&gt;=P$10,3)))),"")</f>
        <v/>
      </c>
      <c r="AA210" s="287" t="str">
        <f aca="false">IF(B210 &lt;&gt; "",IFERROR(IF(AVERAGE(W210,Y210)&gt;=P$10,"Y","N"),""),"")</f>
        <v/>
      </c>
      <c r="AB210" s="194" t="str">
        <f aca="false">IF(B210 &lt;&gt; "", IFERROR(IF(C$16 = "PRELIM", SUMIF('Database (LECTURE-RES-PRAC)'!D$14:AG$14, "CLO4", 'Database (LECTURE-RES-PRAC)'!D207:AG207) / 'Grade computation'!F$7, IF(C$16 = "MIDTERM", SUMIF('Database (LECTURE-RES-PRAC)'!AJ$14:BM$14, "CLO4", 'Database (LECTURE-RES-PRAC)'!AJ207:BM207) / 'Grade computation'!G$7, IF(C$16 = "FINAL", SUMIF('Database (LECTURE-RES-PRAC)'!BP$14:CS$14, "CLO4", 'Database (LECTURE-RES-PRAC)'!BP207:CS207) / 'Grade computation'!H$7,""))),""),"")</f>
        <v/>
      </c>
      <c r="AC210" s="286" t="str">
        <f aca="false">IF(B210&lt;&gt;"",IF(AB210="","",IF(AB210&lt;0.5,1,IF(AND(AB210&gt;=0.5,AB210&lt;P$10),2,IF(AB210&gt;=P$10,3)))),"")</f>
        <v/>
      </c>
      <c r="AD210" s="194" t="str">
        <f aca="false">IF(B210 &lt;&gt; "",IF(AND('PRINTABLE (per grading)'!H$16="EXAM", 'PRINTABLE (per grading)'!B$13="Prelim"), IF(ISERROR(SUMIF('Exam (LECTURE ONLY)'!D$20:M$20, "CLO4", 'Exam (LECTURE ONLY)'!D212:M212) / 'Exam (LECTURE ONLY)'!AL$9), "", SUMIF('Exam (LECTURE ONLY)'!D$20:M$20, "CLO4", 'Exam (LECTURE ONLY)'!D212:M212) /'Exam (LECTURE ONLY)'!AL$9),
IF(AND('PRINTABLE (per grading)'!H$16="EXAM", 'PRINTABLE (per grading)'!B$13="Midterm"), IF(ISERROR(SUMIF('Exam (LECTURE ONLY)'!O$20:X$20, "CLO4", 'Exam (LECTURE ONLY)'!O212:X212) / 'Exam (LECTURE ONLY)'!AM$9), "", SUMIF('Exam (LECTURE ONLY)'!O$20:X$20, "CLO4", 'Exam (LECTURE ONLY)'!O212:X212) / 'Exam (LECTURE ONLY)'!AM$9),
IF(AND('PRINTABLE (per grading)'!H$16="EXAM", 'PRINTABLE (per grading)'!B$13="Final"), IF(ISERROR(SUMIF('Exam (LECTURE ONLY)'!Z$20:AI$20, "CLO4", 'Exam (LECTURE ONLY)'!Z212:AI212) / 'Exam (LECTURE ONLY)'!AN$9), "", SUMIF('Exam (LECTURE ONLY)'!Z$20:AI$20, "CLO4", 'Exam (LECTURE ONLY)'!Z212:AI212) / 'Exam (LECTURE ONLY)'!AN$9),
IF(AND('PRINTABLE (per grading)'!H$16="OUTPUT", 'PRINTABLE (per grading)'!B$13="Prelim"), IF(ISERROR(SUMIF(OUTPUT!C$20:M$20, "CLO4", OUTPUT!C212:M212) / OUTPUT!AL$9), "", SUMIF(OUTPUT!C$20:M$20, "CLO4", OUTPUT!C212:M212) / OUTPUT!AL$9),
IF(AND('PRINTABLE (per grading)'!H$16="OUTPUT", 'PRINTABLE (per grading)'!B$13="Midterm"), IF(ISERROR(SUMIF(OUTPUT!O$20:Y$20, "CLO4", OUTPUT!O212:Y212) / OUTPUT!AM$9), "", SUMIF(OUTPUT!O$20:Y$20, "CLO4", OUTPUT!O212:Y212) / OUTPUT!AM$9),
IF(AND('PRINTABLE (per grading)'!H$16="OUTPUT", 'PRINTABLE (per grading)'!B$13="Final"), IF(ISERROR(SUMIF(OUTPUT!AA$20:AI$20, "CLO4", OUTPUT!AA212:AI212) / OUTPUT!AN$9), "", SUMIF(OUTPUT!AA$20:AI$20, "CLO4", OUTPUT!AA212:AI212) / OUTPUT!AN$9),
"")))))),"")</f>
        <v/>
      </c>
      <c r="AE210" s="286" t="str">
        <f aca="false">IF(B210&lt;&gt;"",IF(AD210="","",IF(AD210&lt;0.5,1,IF(AND(AD210&gt;=0.5,AD210&lt;P$10),2,IF(AD210&gt;=P$10,3)))),"")</f>
        <v/>
      </c>
      <c r="AF210" s="287" t="str">
        <f aca="false">IF(B210 &lt;&gt; "",IFERROR(IF(AVERAGE(AB210,AD210)&gt;=P$10,"Y","N"),""),"")</f>
        <v/>
      </c>
      <c r="AG210" s="194" t="str">
        <f aca="false">IF(B210 &lt;&gt; "", IFERROR(IF(C$16 = "PRELIM", SUMIF('Database (LECTURE-RES-PRAC)'!D$14:AG$14, "CLO5", 'Database (LECTURE-RES-PRAC)'!D207:AG207) / 'Grade computation'!F$8, IF(C$16 = "MIDTERM", SUMIF('Database (LECTURE-RES-PRAC)'!AJ$14:BM$14, "CLO5", 'Database (LECTURE-RES-PRAC)'!AJ207:BM207) / 'Grade computation'!G$8, IF(C$16 = "FINAL", SUMIF('Database (LECTURE-RES-PRAC)'!BP$14:CS$14, "CLO5", 'Database (LECTURE-RES-PRAC)'!BP207:CS207) / 'Grade computation'!H$8,""))),""),"")</f>
        <v/>
      </c>
      <c r="AH210" s="286" t="str">
        <f aca="false">IF(B210&lt;&gt;"",IF(AG210="","",IF(AG210&lt;0.5,1,IF(AND(AG210&gt;=0.5,AG210&lt;P$10),2,IF(AG210&gt;=P$10,3)))),"")</f>
        <v/>
      </c>
      <c r="AI210" s="194" t="str">
        <f aca="false">IF(B210 &lt;&gt; "",IF(AND('PRINTABLE (per grading)'!H$16="EXAM", 'PRINTABLE (per grading)'!B$13="Prelim"), IF(ISERROR(SUMIF('Exam (LECTURE ONLY)'!D$20:M$20, "CLO5", 'Exam (LECTURE ONLY)'!D212:M212) / 'Exam (LECTURE ONLY)'!AL$10), "", SUMIF('Exam (LECTURE ONLY)'!D$20:M$20, "CLO5", 'Exam (LECTURE ONLY)'!D212:M212) /'Exam (LECTURE ONLY)'!AL$10),
IF(AND('PRINTABLE (per grading)'!H$16="EXAM", 'PRINTABLE (per grading)'!B$13="Midterm"), IF(ISERROR(SUMIF('Exam (LECTURE ONLY)'!O$20:X$20, "CLO5", 'Exam (LECTURE ONLY)'!O212:X212) / 'Exam (LECTURE ONLY)'!AM$10), "", SUMIF('Exam (LECTURE ONLY)'!O$20:X$20, "CLO5", 'Exam (LECTURE ONLY)'!O212:X212) / 'Exam (LECTURE ONLY)'!AM$10),
IF(AND('PRINTABLE (per grading)'!H$16="EXAM", 'PRINTABLE (per grading)'!B$13="Final"), IF(ISERROR(SUMIF('Exam (LECTURE ONLY)'!Z$20:AI$20, "CLO5", 'Exam (LECTURE ONLY)'!Z212:AI212) / 'Exam (LECTURE ONLY)'!AN$10), "", SUMIF('Exam (LECTURE ONLY)'!Z$20:AI$20, "CLO5", 'Exam (LECTURE ONLY)'!Z212:AI212) / 'Exam (LECTURE ONLY)'!AN$10),
IF(AND('PRINTABLE (per grading)'!H$16="OUTPUT", 'PRINTABLE (per grading)'!B$13="Prelim"), IF(ISERROR(SUMIF(OUTPUT!C$20:M$20, "CLO5", OUTPUT!C212:M212) / OUTPUT!AL$10), "", SUMIF(OUTPUT!C$20:M$20, "CLO5", OUTPUT!C212:M212) / OUTPUT!AL$10),
IF(AND('PRINTABLE (per grading)'!H$16="OUTPUT", 'PRINTABLE (per grading)'!B$13="Midterm"), IF(ISERROR(SUMIF(OUTPUT!O$20:Y$20, "CLO5", OUTPUT!O212:Y212) / OUTPUT!AM$10), "", SUMIF(OUTPUT!O$20:Y$20, "CLO5", OUTPUT!O212:Y212) / OUTPUT!AM$10),
IF(AND('PRINTABLE (per grading)'!H$16="OUTPUT", 'PRINTABLE (per grading)'!B$13="Final"), IF(ISERROR(SUMIF(OUTPUT!AA$20:AI$20, "CLO5", OUTPUT!AA212:AI212) / OUTPUT!AN$10), "", SUMIF(OUTPUT!AA$20:AI$20, "CLO5", OUTPUT!AA212:AI212) / OUTPUT!AN$10),
"")))))),"")</f>
        <v/>
      </c>
      <c r="AJ210" s="286" t="str">
        <f aca="false">IF(B210&lt;&gt;"",IF(AI210="","",IF(AI210&lt;0.5,1,IF(AND(AI210&gt;=0.5,AI210&lt;P$10),2,IF(AI210&gt;=P$10,3)))),"")</f>
        <v/>
      </c>
      <c r="AK210" s="287" t="str">
        <f aca="false">IF(B210 &lt;&gt; "",IFERROR(IF(AVERAGE(AG210,AI210)&gt;=P$10,"Y","N"),""),"")</f>
        <v/>
      </c>
      <c r="AL210" s="194" t="str">
        <f aca="false">IF(B210 &lt;&gt; "", IFERROR(IF(C$16 = "PRELIM", SUMIF('Database (LECTURE-RES-PRAC)'!D$14:AG$14, "CLO6", 'Database (LECTURE-RES-PRAC)'!D207:AG207) / 'Grade computation'!F$9, IF(C$16 = "MIDTERM", SUMIF('Database (LECTURE-RES-PRAC)'!AJ$14:BM$14, "CLO6", 'Database (LECTURE-RES-PRAC)'!AJ207:BM207) / 'Grade computation'!G$9, IF(C$16 = "FINAL", SUMIF('Database (LECTURE-RES-PRAC)'!BP$14:CS$14, "CLO6", 'Database (LECTURE-RES-PRAC)'!BP207:CS207) / 'Grade computation'!H$9,""))),""),"")</f>
        <v/>
      </c>
      <c r="AM210" s="286" t="str">
        <f aca="false">IF(B210&lt;&gt;"",IF(AL210="","",IF(AL210&lt;0.5,1,IF(AND(AL210&gt;=0.5,AL210&lt;P$10),2,IF(AL210&gt;=P$10,3)))),"")</f>
        <v/>
      </c>
      <c r="AN210" s="194" t="str">
        <f aca="false">IF(B210 &lt;&gt; "",IF(AND('PRINTABLE (per grading)'!H$16="EXAM", 'PRINTABLE (per grading)'!B$13="Prelim"), IF(ISERROR(SUMIF('Exam (LECTURE ONLY)'!D$20:M$20, "CLO6", 'Exam (LECTURE ONLY)'!D212:M212) / 'Exam (LECTURE ONLY)'!AL$11), "", SUMIF('Exam (LECTURE ONLY)'!D$20:M$20, "CLO6", 'Exam (LECTURE ONLY)'!D212:M212) /'Exam (LECTURE ONLY)'!AL$11),
IF(AND('PRINTABLE (per grading)'!H$16="EXAM", 'PRINTABLE (per grading)'!B$13="Midterm"), IF(ISERROR(SUMIF('Exam (LECTURE ONLY)'!O$20:X$20, "CLO6", 'Exam (LECTURE ONLY)'!O212:X212) / 'Exam (LECTURE ONLY)'!AM$11), "", SUMIF('Exam (LECTURE ONLY)'!O$20:X$20, "CLO6", 'Exam (LECTURE ONLY)'!O212:X212) / 'Exam (LECTURE ONLY)'!AM$11),
IF(AND('PRINTABLE (per grading)'!H$16="EXAM", 'PRINTABLE (per grading)'!B$13="Final"), IF(ISERROR(SUMIF('Exam (LECTURE ONLY)'!Z$20:AI$20, "CLO6", 'Exam (LECTURE ONLY)'!Z212:AI212) / 'Exam (LECTURE ONLY)'!AN$11), "", SUMIF('Exam (LECTURE ONLY)'!Z$20:AI$20, "CLO6", 'Exam (LECTURE ONLY)'!Z212:AI212) / 'Exam (LECTURE ONLY)'!AN$11),
IF(AND('PRINTABLE (per grading)'!H$16="OUTPUT", 'PRINTABLE (per grading)'!B$13="Prelim"), IF(ISERROR(SUMIF(OUTPUT!C$20:M$20, "CLO6", OUTPUT!C212:M212) / OUTPUT!AL$11), "", SUMIF(OUTPUT!C$20:M$20, "CLO6", OUTPUT!C212:M212) / OUTPUT!AL$11),
IF(AND('PRINTABLE (per grading)'!H$16="OUTPUT", 'PRINTABLE (per grading)'!B$13="Midterm"), IF(ISERROR(SUMIF(OUTPUT!O$20:Y$20, "CLO6", OUTPUT!O212:Y212) / OUTPUT!AM$11), "", SUMIF(OUTPUT!O$20:Y$20, "CLO6", OUTPUT!O212:Y212) / OUTPUT!AM$11),
IF(AND('PRINTABLE (per grading)'!H$16="OUTPUT", 'PRINTABLE (per grading)'!B$13="Final"), IF(ISERROR(SUMIF(OUTPUT!AA$20:AI$20, "CLO6", OUTPUT!AA212:AI212) / OUTPUT!AN$11), "", SUMIF(OUTPUT!AA$20:AI$20, "CLO6", OUTPUT!AA212:AI212) / OUTPUT!AN$11),
"")))))),"")</f>
        <v/>
      </c>
      <c r="AO210" s="286" t="str">
        <f aca="false">IF(B210&lt;&gt;"",IF(AN210="","",IF(AN210&lt;0.5,1,IF(AND(AN210&gt;=0.5,AN210&lt;P$10),2,IF(AN210&gt;=P$10,3)))),"")</f>
        <v/>
      </c>
      <c r="AP210" s="287" t="str">
        <f aca="false">IF(B210 &lt;&gt; "",IFERROR(IF(AVERAGE(AL210,AN210)&gt;=P$10,"Y","N"),""),"")</f>
        <v/>
      </c>
      <c r="AQ210" s="194" t="str">
        <f aca="false">IF(B210 &lt;&gt; "", IFERROR(IF(C$16 = "PRELIM", SUMIF('Database (LECTURE-RES-PRAC)'!D$14:AG$14, "CLO7", 'Database (LECTURE-RES-PRAC)'!D207:AG207) / 'Grade computation'!F$10, IF(C$16 = "MIDTERM", SUMIF('Database (LECTURE-RES-PRAC)'!AJ$14:BM$14, "CLO7", 'Database (LECTURE-RES-PRAC)'!AJ207:BM207) / 'Grade computation'!G$10, IF(C$16 = "FINAL", SUMIF('Database (LECTURE-RES-PRAC)'!BP$14:CS$14, "CLO7", 'Database (LECTURE-RES-PRAC)'!BP207:CS207) / 'Grade computation'!H$10,""))),""),"")</f>
        <v/>
      </c>
      <c r="AR210" s="286" t="str">
        <f aca="false">IF(B210&lt;&gt;"",IF(AQ210="","",IF(AQ210&lt;0.5,1,IF(AND(AQ210&gt;=0.5,AQ210&lt;P$10),2,IF(AQ210&gt;=P$10,3)))),"")</f>
        <v/>
      </c>
      <c r="AS210" s="194" t="str">
        <f aca="false">IF(B210 &lt;&gt; "",IF(AND('PRINTABLE (per grading)'!H$16="EXAM", 'PRINTABLE (per grading)'!B$13="Prelim"), IF(ISERROR(SUMIF('Exam (LECTURE ONLY)'!D$20:M$20, "CLO7", 'Exam (LECTURE ONLY)'!D212:M212) / 'Exam (LECTURE ONLY)'!AL$12), "", SUMIF('Exam (LECTURE ONLY)'!D$20:M$20, "CLO7", 'Exam (LECTURE ONLY)'!D212:M212) /'Exam (LECTURE ONLY)'!AL$12),
IF(AND('PRINTABLE (per grading)'!H$16="EXAM", 'PRINTABLE (per grading)'!B$13="Midterm"), IF(ISERROR(SUMIF('Exam (LECTURE ONLY)'!O$20:X$20, "CLO7", 'Exam (LECTURE ONLY)'!O212:X212) / 'Exam (LECTURE ONLY)'!AM$12), "", SUMIF('Exam (LECTURE ONLY)'!O$20:X$20, "CLO7", 'Exam (LECTURE ONLY)'!O212:X212) / 'Exam (LECTURE ONLY)'!AM$12),
IF(AND('PRINTABLE (per grading)'!H$16="EXAM", 'PRINTABLE (per grading)'!B$13="Final"), IF(ISERROR(SUMIF('Exam (LECTURE ONLY)'!Z$20:AI$20, "CLO7", 'Exam (LECTURE ONLY)'!Z212:AI212) / 'Exam (LECTURE ONLY)'!AN$12), "", SUMIF('Exam (LECTURE ONLY)'!Z$20:AI$20, "CLO7", 'Exam (LECTURE ONLY)'!Z212:AI212) / 'Exam (LECTURE ONLY)'!AN$12),
IF(AND('PRINTABLE (per grading)'!H$16="OUTPUT", 'PRINTABLE (per grading)'!B$13="Prelim"), IF(ISERROR(SUMIF(OUTPUT!C$20:M$20, "CLO7", OUTPUT!C212:M212) / OUTPUT!AL$12), "", SUMIF(OUTPUT!C$20:M$20, "CLO7", OUTPUT!C212:M212) / OUTPUT!AL$12),
IF(AND('PRINTABLE (per grading)'!H$16="OUTPUT", 'PRINTABLE (per grading)'!B$13="Midterm"), IF(ISERROR(SUMIF(OUTPUT!O$20:Y$20, "CLO7", OUTPUT!O212:Y212) / OUTPUT!AM$12), "", SUMIF(OUTPUT!O$20:Y$20, "CLO7", OUTPUT!O212:Y212) / OUTPUT!AM$12),
IF(AND('PRINTABLE (per grading)'!H$16="OUTPUT", 'PRINTABLE (per grading)'!B$13="Final"), IF(ISERROR(SUMIF(OUTPUT!AA$20:AI$20, "CLO7", OUTPUT!AA212:AI212) / OUTPUT!AN$12), "", SUMIF(OUTPUT!AA$20:AI$20, "CLO7", OUTPUT!AA212:AI212) / OUTPUT!AN$12),
"")))))),"")</f>
        <v/>
      </c>
      <c r="AT210" s="286" t="str">
        <f aca="false">IF(B210&lt;&gt;"",IF(AS210="","",IF(AS210&lt;0.5,1,IF(AND(AS210&gt;=0.5,AS210&lt;P$10),2,IF(AS210&gt;=P$10,3)))),"")</f>
        <v/>
      </c>
      <c r="AU210" s="287" t="str">
        <f aca="false">IF(B210 &lt;&gt; "",IFERROR(IF(AVERAGE(AQ210,AS210)&gt;=P$10,"Y","N"),""),"")</f>
        <v/>
      </c>
      <c r="AV210" s="194" t="str">
        <f aca="false">IF(B210 &lt;&gt; "", IFERROR(IF(C$16 = "PRELIM", SUMIF('Database (LECTURE-RES-PRAC)'!D$14:AG$14, "CLO8", 'Database (LECTURE-RES-PRAC)'!D207:AG207) / 'Grade computation'!F$11, IF(C$16 = "MIDTERM", SUMIF('Database (LECTURE-RES-PRAC)'!AJ$14:BM$14, "CLO8", 'Database (LECTURE-RES-PRAC)'!AJ207:BM207) / 'Grade computation'!G$11, IF(C$16 = "FINAL", SUMIF('Database (LECTURE-RES-PRAC)'!BP$14:CS$14, "CLO8", 'Database (LECTURE-RES-PRAC)'!BP207:CS207) / 'Grade computation'!H$11,""))),""),"")</f>
        <v/>
      </c>
      <c r="AW210" s="286" t="str">
        <f aca="false">IF(B210&lt;&gt;"",IF(AV210="","",IF(AV210&lt;0.5,1,IF(AND(AV210&gt;=0.5,AV210&lt;P$10),2,IF(AV210&gt;=P$10,3)))),"")</f>
        <v/>
      </c>
      <c r="AX210" s="194" t="str">
        <f aca="false">IF(B210 &lt;&gt; "",IF(AND('PRINTABLE (per grading)'!H$16="EXAM", 'PRINTABLE (per grading)'!B$13="Prelim"), IF(ISERROR(SUMIF('Exam (LECTURE ONLY)'!D$20:M$20, "CLO8", 'Exam (LECTURE ONLY)'!D212:M212) / 'Exam (LECTURE ONLY)'!AL$13), "", SUMIF('Exam (LECTURE ONLY)'!D$20:M$20, "CLO8", 'Exam (LECTURE ONLY)'!D212:M212) /'Exam (LECTURE ONLY)'!AL$13),
IF(AND('PRINTABLE (per grading)'!H$16="EXAM", 'PRINTABLE (per grading)'!B$13="Midterm"), IF(ISERROR(SUMIF('Exam (LECTURE ONLY)'!O$20:X$20, "CLO8", 'Exam (LECTURE ONLY)'!O212:X212) / 'Exam (LECTURE ONLY)'!AM$13), "", SUMIF('Exam (LECTURE ONLY)'!O$20:X$20, "CLO8", 'Exam (LECTURE ONLY)'!O212:X212) / 'Exam (LECTURE ONLY)'!AM$13),
IF(AND('PRINTABLE (per grading)'!H$16="EXAM", 'PRINTABLE (per grading)'!B$13="Final"), IF(ISERROR(SUMIF('Exam (LECTURE ONLY)'!Z$20:AI$20, "CLO8", 'Exam (LECTURE ONLY)'!Z212:AI212) / 'Exam (LECTURE ONLY)'!AN$13), "", SUMIF('Exam (LECTURE ONLY)'!Z$20:AI$20, "CLO8", 'Exam (LECTURE ONLY)'!Z212:AI212) / 'Exam (LECTURE ONLY)'!AN$13),
IF(AND('PRINTABLE (per grading)'!H$16="OUTPUT", 'PRINTABLE (per grading)'!B$13="Prelim"), IF(ISERROR(SUMIF(OUTPUT!C$20:M$20, "CLO8", OUTPUT!C212:M212) / OUTPUT!AL$13), "", SUMIF(OUTPUT!C$20:M$20, "CLO8", OUTPUT!C212:M212) / OUTPUT!AL$13),
IF(AND('PRINTABLE (per grading)'!H$16="OUTPUT", 'PRINTABLE (per grading)'!B$13="Midterm"), IF(ISERROR(SUMIF(OUTPUT!O$20:Y$20, "CLO8", OUTPUT!O212:Y212) / OUTPUT!AM$13), "", SUMIF(OUTPUT!O$20:Y$20, "CLO8", OUTPUT!O212:Y212) / OUTPUT!AM$13),
IF(AND('PRINTABLE (per grading)'!H$16="OUTPUT", 'PRINTABLE (per grading)'!B$13="Final"), IF(ISERROR(SUMIF(OUTPUT!AA$20:AI$20, "CLO8", OUTPUT!AA212:AI212) / OUTPUT!AN$13), "", SUMIF(OUTPUT!AA$20:AI$20, "CLO8", OUTPUT!AA212:AI212) / OUTPUT!AN$13),
"")))))),"")</f>
        <v/>
      </c>
      <c r="AY210" s="286" t="str">
        <f aca="false">IF(B210&lt;&gt;"",IF(AX210="","",IF(AX210&lt;0.5,1,IF(AND(AX210&gt;=0.5,AX210&lt;P$10),2,IF(AX210&gt;=P$10,3)))),"")</f>
        <v/>
      </c>
      <c r="AZ210" s="287" t="str">
        <f aca="false">IF(B210 &lt;&gt; "",IFERROR(IF(AVERAGE(AV210,AX210)&gt;=P$10,"Y","N"),""),"")</f>
        <v/>
      </c>
      <c r="BA210" s="194" t="str">
        <f aca="false">IF(B210 &lt;&gt; "", IFERROR(IF(C$16 = "PRELIM", SUMIF('Database (LECTURE-RES-PRAC)'!D$14:AG$14, "CLO9", 'Database (LECTURE-RES-PRAC)'!D207:AG207) / 'Grade computation'!F$12, IF(C$16 = "MIDTERM", SUMIF('Database (LECTURE-RES-PRAC)'!AJ$14:BM$14, "CLO9", 'Database (LECTURE-RES-PRAC)'!AJ207:BM207) / 'Grade computation'!G$12, IF(C$16 = "FINAL", SUMIF('Database (LECTURE-RES-PRAC)'!BP$14:CS$14, "CLO9", 'Database (LECTURE-RES-PRAC)'!BP207:CS207) / 'Grade computation'!H$12,""))),""),"")</f>
        <v/>
      </c>
      <c r="BB210" s="286" t="str">
        <f aca="false">IF(B210&lt;&gt;"",IF(BA210="","",IF(BA210&lt;0.5,1,IF(AND(BA210&gt;=0.5,BA210&lt;P$10),2,IF(BA210&gt;=P$10,3)))),"")</f>
        <v/>
      </c>
      <c r="BC210" s="194" t="str">
        <f aca="false">IF(B210 &lt;&gt; "",IF(AND('PRINTABLE (per grading)'!H$16="EXAM", 'PRINTABLE (per grading)'!B$13="Prelim"), IF(ISERROR(SUMIF('Exam (LECTURE ONLY)'!D$20:M$20, "CLO9", 'Exam (LECTURE ONLY)'!D212:M212) / 'Exam (LECTURE ONLY)'!AL$14), "", SUMIF('Exam (LECTURE ONLY)'!D$20:M$20, "CLO9", 'Exam (LECTURE ONLY)'!D212:M212) /'Exam (LECTURE ONLY)'!AL$14),
IF(AND('PRINTABLE (per grading)'!H$16="EXAM", 'PRINTABLE (per grading)'!B$13="Midterm"), IF(ISERROR(SUMIF('Exam (LECTURE ONLY)'!O$20:X$20, "CLO9", 'Exam (LECTURE ONLY)'!O212:X212) / 'Exam (LECTURE ONLY)'!AM$14), "", SUMIF('Exam (LECTURE ONLY)'!O$20:X$20, "CLO9", 'Exam (LECTURE ONLY)'!O212:X212) / 'Exam (LECTURE ONLY)'!AM$14),
IF(AND('PRINTABLE (per grading)'!H$16="EXAM", 'PRINTABLE (per grading)'!B$13="Final"), IF(ISERROR(SUMIF('Exam (LECTURE ONLY)'!Z$20:AI$20, "CLO9", 'Exam (LECTURE ONLY)'!Z212:AI212) / 'Exam (LECTURE ONLY)'!AN$14), "", SUMIF('Exam (LECTURE ONLY)'!Z$20:AI$20, "CLO9", 'Exam (LECTURE ONLY)'!Z212:AI212) / 'Exam (LECTURE ONLY)'!AN$14),
IF(AND('PRINTABLE (per grading)'!H$16="OUTPUT", 'PRINTABLE (per grading)'!B$13="Prelim"), IF(ISERROR(SUMIF(OUTPUT!C$20:M$20, "CLO9", OUTPUT!C212:M212) / OUTPUT!AL$14), "", SUMIF(OUTPUT!C$20:M$20, "CLO9", OUTPUT!C212:M212) / OUTPUT!AL$14),
IF(AND('PRINTABLE (per grading)'!H$16="OUTPUT", 'PRINTABLE (per grading)'!B$13="Midterm"), IF(ISERROR(SUMIF(OUTPUT!O$20:Y$20, "CLO9", OUTPUT!O212:Y212) / OUTPUT!AM$14), "", SUMIF(OUTPUT!O$20:Y$20, "CLO9", OUTPUT!O212:Y212) / OUTPUT!AM$14),
IF(AND('PRINTABLE (per grading)'!H$16="OUTPUT", 'PRINTABLE (per grading)'!B$13="Final"), IF(ISERROR(SUMIF(OUTPUT!AA$20:AI$20, "CLO9", OUTPUT!AA212:AI212) / OUTPUT!AN$14), "", SUMIF(OUTPUT!AA$20:AI$20, "CLO9", OUTPUT!AA212:AI212) / OUTPUT!AN$14),
"")))))),"")</f>
        <v/>
      </c>
      <c r="BD210" s="286" t="str">
        <f aca="false">IF(B210&lt;&gt;"",IF(BC210="","",IF(BC210&lt;0.5,1,IF(AND(BC210&gt;=0.5,BC210&lt;P$10),2,IF(BC210&gt;=P$10,3)))),"")</f>
        <v/>
      </c>
      <c r="BE210" s="287" t="str">
        <f aca="false">IF(B210 &lt;&gt; "",IFERROR(IF(AVERAGE(BA210,BC210)&gt;=P$10,"Y","N"),""),"")</f>
        <v/>
      </c>
      <c r="BF210" s="194" t="str">
        <f aca="false">IF(B210 &lt;&gt; "", IFERROR(IF(C$16 = "PRELIM", SUMIF('Database (LECTURE-RES-PRAC)'!D$14:AG$14, "CLO10", 'Database (LECTURE-RES-PRAC)'!D207:AG207) / 'Grade computation'!F$13, IF(C$16 = "MIDTERM", SUMIF('Database (LECTURE-RES-PRAC)'!AJ$14:BM$14, "CLO10", 'Database (LECTURE-RES-PRAC)'!AJ207:BM207) / 'Grade computation'!G$13, IF(C$16 = "FINAL", SUMIF('Database (LECTURE-RES-PRAC)'!BP$14:CS$14, "CLO10", 'Database (LECTURE-RES-PRAC)'!BP207:CS207) / 'Grade computation'!H$13,""))),""),"")</f>
        <v/>
      </c>
      <c r="BG210" s="286" t="str">
        <f aca="false">IF(B210&lt;&gt;"",IF(BF210="","",IF(BF210&lt;0.5,1,IF(AND(BF210&gt;=0.5,BF210&lt;P$10),2,IF(BF210&gt;=P$10,3)))),"")</f>
        <v/>
      </c>
      <c r="BH210" s="194" t="str">
        <f aca="false">IF(B210 &lt;&gt; "",IF(AND('PRINTABLE (per grading)'!H$16="EXAM", 'PRINTABLE (per grading)'!B$13="Prelim"), IF(ISERROR(SUMIF('Exam (LECTURE ONLY)'!D$20:M$20, "CLO10", 'Exam (LECTURE ONLY)'!D212:M212) / 'Exam (LECTURE ONLY)'!AL$15), "", SUMIF('Exam (LECTURE ONLY)'!D$20:M$20, "CLO10", 'Exam (LECTURE ONLY)'!D212:M212) /'Exam (LECTURE ONLY)'!AL$15),
IF(AND('PRINTABLE (per grading)'!H$16="EXAM", 'PRINTABLE (per grading)'!B$13="Midterm"), IF(ISERROR(SUMIF('Exam (LECTURE ONLY)'!O$20:X$20, "CLO10", 'Exam (LECTURE ONLY)'!O212:X212) / 'Exam (LECTURE ONLY)'!AM$15), "", SUMIF('Exam (LECTURE ONLY)'!O$20:X$20, "CLO10", 'Exam (LECTURE ONLY)'!O212:X212) / 'Exam (LECTURE ONLY)'!AM$15),
IF(AND('PRINTABLE (per grading)'!H$16="EXAM", 'PRINTABLE (per grading)'!B$13="Final"), IF(ISERROR(SUMIF('Exam (LECTURE ONLY)'!Z$20:AI$20, "CLO10", 'Exam (LECTURE ONLY)'!Z212:AI212) / 'Exam (LECTURE ONLY)'!AN$15), "", SUMIF('Exam (LECTURE ONLY)'!Z$20:AI$20, "CLO10", 'Exam (LECTURE ONLY)'!Z212:AI212) / 'Exam (LECTURE ONLY)'!AN$15),
IF(AND('PRINTABLE (per grading)'!H$16="OUTPUT", 'PRINTABLE (per grading)'!B$13="Prelim"), IF(ISERROR(SUMIF(OUTPUT!C$20:M$20, "CLO10", OUTPUT!C212:M212) / OUTPUT!AL$15), "", SUMIF(OUTPUT!C$20:M$20, "CLO10", OUTPUT!C212:M212) / OUTPUT!AL$15),
IF(AND('PRINTABLE (per grading)'!H$16="OUTPUT", 'PRINTABLE (per grading)'!B$13="Midterm"), IF(ISERROR(SUMIF(OUTPUT!O$20:Y$20, "CLO10", OUTPUT!O212:Y212) / OUTPUT!AM$15), "", SUMIF(OUTPUT!O$20:Y$20, "CLO10", OUTPUT!O212:Y212) / OUTPUT!AM$15),
IF(AND('PRINTABLE (per grading)'!H$16="OUTPUT", 'PRINTABLE (per grading)'!B$13="Final"), IF(ISERROR(SUMIF(OUTPUT!AA$20:AI$20, "CLO10", OUTPUT!AA212:AI212) / OUTPUT!AN$15), "", SUMIF(OUTPUT!AA$20:AI$20, "CLO10", OUTPUT!AA212:AI212) / OUTPUT!AN$15),
"")))))),"")</f>
        <v/>
      </c>
      <c r="BI210" s="286" t="str">
        <f aca="false">IF(B210&lt;&gt;"",IF(BH210="","",IF(BH210&lt;0.5,1,IF(AND(BH210&gt;=0.5,BH210&lt;P$10),2,IF(BH210&gt;=P$10,3)))),"")</f>
        <v/>
      </c>
      <c r="BJ210" s="287" t="str">
        <f aca="false">IF(B210 &lt;&gt; "",IFERROR(IF(AVERAGE(BF210,BH210)&gt;=P$10,"Y","N"),""),"")</f>
        <v/>
      </c>
      <c r="BK210" s="8"/>
    </row>
    <row r="211" customFormat="false" ht="19.5" hidden="false" customHeight="true" outlineLevel="0" collapsed="false">
      <c r="A211" s="183" t="str">
        <f aca="false">IF(ISBLANK('Database (LECTURE-RES-PRAC)'!A208),"",'Database (LECTURE-RES-PRAC)'!A208)</f>
        <v/>
      </c>
      <c r="B211" s="184" t="str">
        <f aca="false">IF(ISBLANK('Database (LECTURE-RES-PRAC)'!B208),"",'Database (LECTURE-RES-PRAC)'!B208)</f>
        <v/>
      </c>
      <c r="C211" s="230" t="str">
        <f aca="false">IF(B211&lt;&gt;"",IF(C$16="PRELIM",'Grade computation'!C211, IF(C$16="MIDTERM",'Grade computation'!K211, IF(C$16="FINAL",'Grade computation'!S211,""))),"")</f>
        <v/>
      </c>
      <c r="D211" s="231" t="str">
        <f aca="false">IF(B211&lt;&gt;"",IFERROR(IF(B$11="80-20", (((C211/C$19)*X$6)+X$7)*D$18, IF(B$11="60-40", (((C211/C$19)*Y$6)+Y$7)*D$18, 0)),0),"")</f>
        <v/>
      </c>
      <c r="E211" s="230" t="str">
        <f aca="false">IF(B211&lt;&gt;"", IF(C$16="PRELIM",'Grade computation'!E211, IF(C$16="MIDTERM",'Grade computation'!M211, IF(C$16="FINAL",'Grade computation'!U211,""))),"")</f>
        <v/>
      </c>
      <c r="F211" s="232" t="str">
        <f aca="false">IF(B211&lt;&gt;"",IFERROR(IF(B$11="80-20", (((E211/E$19)*X$6)+X$7)*F$18, IF(B$11="60-40", (((E211/E$19)*Y$6)+Y$7)*F$18, 0)),0),"")</f>
        <v/>
      </c>
      <c r="G211" s="233" t="str">
        <f aca="false">IF(B211&lt;&gt;"",IFERROR((D211+F211),0),"")</f>
        <v/>
      </c>
      <c r="H211" s="234" t="str">
        <f aca="false">IF(B211&lt;&gt;"",IF(C$16="PRELIM", 'Grade computation'!H211, IF(C$16="MIDTERM", 'Grade computation'!P211, IF(C$16="FINAL",'Grade computation'!X211, ""))),"")</f>
        <v/>
      </c>
      <c r="I211" s="233" t="str">
        <f aca="false">IF(B211&lt;&gt;"",IFERROR(IF(B$11="80-20", (((H211/H$19)*X$6)+X$7)*I$19, IF(B$11="60-40", (((H211/H$19)*Y$6)+Y$7)*I$19, 0)),0),"")</f>
        <v/>
      </c>
      <c r="J211" s="237" t="str">
        <f aca="false">IFERROR((G211+I211),"")</f>
        <v/>
      </c>
      <c r="K211" s="183" t="str">
        <f aca="false">IFERROR(IF(J211="","",IF(J211&gt;=75,"PASSED","FAILED")),"")</f>
        <v/>
      </c>
      <c r="L211" s="183"/>
      <c r="M211" s="194" t="str">
        <f aca="false">IF(B211 &lt;&gt; "", IFERROR(IF(C$16 = "PRELIM", SUMIF('Database (LECTURE-RES-PRAC)'!D$14:AG$14, "CLO1", 'Database (LECTURE-RES-PRAC)'!D208:AG208) / 'Grade computation'!F$4, IF(C$16 = "MIDTERM", SUMIF('Database (LECTURE-RES-PRAC)'!AJ$14:BM$14, "CLO1", 'Database (LECTURE-RES-PRAC)'!AJ208:BM208) / 'Grade computation'!G$4, IF(C$16 = "FINAL", SUMIF('Database (LECTURE-RES-PRAC)'!BP$14:CS$14, "CLO1", 'Database (LECTURE-RES-PRAC)'!BP208:CS208) / 'Grade computation'!H$4,""))),""),"")</f>
        <v/>
      </c>
      <c r="N211" s="286" t="str">
        <f aca="false">IF(B211&lt;&gt;"",IF(M211="","",IF(M211&lt;0.5,1,IF(AND(M211&gt;=0.5,M211&lt;P$10),2,IF(M211&gt;=P$10,3)))),"")</f>
        <v/>
      </c>
      <c r="O211" s="194" t="str">
        <f aca="false">IF(B211 &lt;&gt; "",IF(AND('PRINTABLE (per grading)'!H$16="EXAM", 'PRINTABLE (per grading)'!B$13="Prelim"), IF(ISERROR(SUMIF('Exam (LECTURE ONLY)'!D$20:M$20, "CLO1", 'Exam (LECTURE ONLY)'!D213:M213) / 'Exam (LECTURE ONLY)'!AL$6), "", SUMIF('Exam (LECTURE ONLY)'!D$20:M$20, "CLO1", 'Exam (LECTURE ONLY)'!D213:M213) /'Exam (LECTURE ONLY)'!AL$6),
IF(AND('PRINTABLE (per grading)'!H$16="EXAM", 'PRINTABLE (per grading)'!B$13="Midterm"), IF(ISERROR(SUMIF('Exam (LECTURE ONLY)'!O$20:X$20, "CLO1", 'Exam (LECTURE ONLY)'!O213:X213) / 'Exam (LECTURE ONLY)'!AM$6), "", SUMIF('Exam (LECTURE ONLY)'!O$20:X$20, "CLO1", 'Exam (LECTURE ONLY)'!O213:X213) / 'Exam (LECTURE ONLY)'!AM$6),
IF(AND('PRINTABLE (per grading)'!H$16="EXAM", 'PRINTABLE (per grading)'!B$13="Final"), IF(ISERROR(SUMIF('Exam (LECTURE ONLY)'!Z$20:AI$20, "CLO1", 'Exam (LECTURE ONLY)'!Z213:AI213) / 'Exam (LECTURE ONLY)'!AN$6), "", SUMIF('Exam (LECTURE ONLY)'!Z$20:AI$20, "CLO1", 'Exam (LECTURE ONLY)'!Z213:AI213) / 'Exam (LECTURE ONLY)'!AN$6),
IF(AND('PRINTABLE (per grading)'!H$16="OUTPUT", 'PRINTABLE (per grading)'!B$13="Prelim"), IF(ISERROR(SUMIF(OUTPUT!C$20:M$20, "CLO1", OUTPUT!C213:M213) / OUTPUT!AL$6), "", SUMIF(OUTPUT!C$20:M$20, "CLO1", OUTPUT!C213:M213) / OUTPUT!AL$6),
IF(AND('PRINTABLE (per grading)'!H$16="OUTPUT", 'PRINTABLE (per grading)'!B$13="Midterm"), IF(ISERROR(SUMIF(OUTPUT!O$20:Y$20, "CLO1", OUTPUT!O213:Y213) / OUTPUT!AM$6), "", SUMIF(OUTPUT!O$20:Y$20, "CLO1", OUTPUT!O213:Y213) / OUTPUT!AM$6),
IF(AND('PRINTABLE (per grading)'!H$16="OUTPUT", 'PRINTABLE (per grading)'!B$13="Final"), IF(ISERROR(SUMIF(OUTPUT!AA$20:AI$20, "CLO1", OUTPUT!AA213:AI213) / OUTPUT!AN$6), "", SUMIF(OUTPUT!AA$20:AI$20, "CLO1", OUTPUT!AA213:AI213) / OUTPUT!AN$6),
"")))))),"")</f>
        <v/>
      </c>
      <c r="P211" s="286" t="str">
        <f aca="false">IF(B211&lt;&gt;"",IF(O211="","",IF(O211&lt;0.5,1,IF(AND(O211&gt;=0.5,O211&lt;P$10),2,IF(O211&gt;=P$10,3)))),"")</f>
        <v/>
      </c>
      <c r="Q211" s="287" t="str">
        <f aca="false">IF(B211 &lt;&gt; "",IFERROR(IF(AVERAGE(M211,O211)&gt;=P$10,"Y","N"),""),"")</f>
        <v/>
      </c>
      <c r="R211" s="194" t="str">
        <f aca="false">IF(B211 &lt;&gt; "", IFERROR(IF(C$16 = "PRELIM", SUMIF('Database (LECTURE-RES-PRAC)'!D$14:AG$14, "CLO2", 'Database (LECTURE-RES-PRAC)'!D208:AG208) / 'Grade computation'!F$5, IF(C$16 = "MIDTERM", SUMIF('Database (LECTURE-RES-PRAC)'!AJ$14:BM$14, "CLO2", 'Database (LECTURE-RES-PRAC)'!AJ208:BM208) / 'Grade computation'!G$5, IF(C$16 = "FINAL", SUMIF('Database (LECTURE-RES-PRAC)'!BP$14:CS$14, "CLO2", 'Database (LECTURE-RES-PRAC)'!BP208:CS208) / 'Grade computation'!H$5,""))),""),"")</f>
        <v/>
      </c>
      <c r="S211" s="286" t="str">
        <f aca="false">IF(B211&lt;&gt;"",IF(R211="","",IF(R211&lt;0.5,1,IF(AND(R211&gt;=0.5,R211&lt;P$10),2,IF(R211&gt;=P$10,3)))),"")</f>
        <v/>
      </c>
      <c r="T211" s="194" t="str">
        <f aca="false">IF(B211 &lt;&gt; "",IF(AND('PRINTABLE (per grading)'!H$16="EXAM", 'PRINTABLE (per grading)'!B$13="Prelim"), IF(ISERROR(SUMIF('Exam (LECTURE ONLY)'!D$20:M$20, "CLO2", 'Exam (LECTURE ONLY)'!D213:M213) / 'Exam (LECTURE ONLY)'!AL$7), "", SUMIF('Exam (LECTURE ONLY)'!D$20:M$20, "CLO2", 'Exam (LECTURE ONLY)'!D213:M213) /'Exam (LECTURE ONLY)'!AL$7),
IF(AND('PRINTABLE (per grading)'!H$16="EXAM", 'PRINTABLE (per grading)'!B$13="Midterm"), IF(ISERROR(SUMIF('Exam (LECTURE ONLY)'!O$20:X$20, "CLO2", 'Exam (LECTURE ONLY)'!O213:X213) / 'Exam (LECTURE ONLY)'!AM$7), "", SUMIF('Exam (LECTURE ONLY)'!O$20:X$20, "CLO2", 'Exam (LECTURE ONLY)'!O213:X213) / 'Exam (LECTURE ONLY)'!AM$7),
IF(AND('PRINTABLE (per grading)'!H$16="EXAM", 'PRINTABLE (per grading)'!B$13="Final"), IF(ISERROR(SUMIF('Exam (LECTURE ONLY)'!Z$20:AI$20, "CLO2", 'Exam (LECTURE ONLY)'!Z213:AI213) / 'Exam (LECTURE ONLY)'!AN$7), "", SUMIF('Exam (LECTURE ONLY)'!Z$20:AI$20, "CLO2", 'Exam (LECTURE ONLY)'!Z213:AI213) / 'Exam (LECTURE ONLY)'!AN$7),
IF(AND('PRINTABLE (per grading)'!H$16="OUTPUT", 'PRINTABLE (per grading)'!B$13="Prelim"), IF(ISERROR(SUMIF(OUTPUT!C$20:M$20, "CLO2", OUTPUT!C213:M213) / OUTPUT!AL$7), "", SUMIF(OUTPUT!C$20:M$20, "CLO2", OUTPUT!C213:M213) / OUTPUT!AL$7),
IF(AND('PRINTABLE (per grading)'!H$16="OUTPUT", 'PRINTABLE (per grading)'!B$13="Midterm"), IF(ISERROR(SUMIF(OUTPUT!O$20:Y$20, "CLO2", OUTPUT!O213:Y213) / OUTPUT!AM$7), "", SUMIF(OUTPUT!O$20:Y$20, "CLO2", OUTPUT!O213:Y213) / OUTPUT!AM$7),
IF(AND('PRINTABLE (per grading)'!H$16="OUTPUT", 'PRINTABLE (per grading)'!B$13="Final"), IF(ISERROR(SUMIF(OUTPUT!AA$20:AI$20, "CLO2", OUTPUT!AA213:AI213) / OUTPUT!AN$7), "", SUMIF(OUTPUT!AA$20:AI$20, "CLO2", OUTPUT!AA213:AI213) / OUTPUT!AN$7),
"")))))),"")</f>
        <v/>
      </c>
      <c r="U211" s="286" t="str">
        <f aca="false">IF(B211&lt;&gt;"",IF(T211="","",IF(T211&lt;0.5,1,IF(AND(T211&gt;=0.5,T211&lt;P$10),2,IF(T211&gt;=P$10,3)))),"")</f>
        <v/>
      </c>
      <c r="V211" s="287" t="str">
        <f aca="false">IF(B211 &lt;&gt; "",IFERROR(IF(AVERAGE(R211,T211)&gt;=P$10,"Y","N"),""),"")</f>
        <v/>
      </c>
      <c r="W211" s="194" t="str">
        <f aca="false">IF(B211 &lt;&gt; "", IFERROR(IF(C$16 = "PRELIM", SUMIF('Database (LECTURE-RES-PRAC)'!D$14:AG$14, "CLO3", 'Database (LECTURE-RES-PRAC)'!D208:AG208) / 'Grade computation'!F$6, IF(C$16 = "MIDTERM", SUMIF('Database (LECTURE-RES-PRAC)'!AJ$14:BM$14, "CLO3", 'Database (LECTURE-RES-PRAC)'!AJ208:BM208) / 'Grade computation'!G$6, IF(C$16 = "FINAL", SUMIF('Database (LECTURE-RES-PRAC)'!BP$14:CS$14, "CLO3", 'Database (LECTURE-RES-PRAC)'!BP208:CS208) / 'Grade computation'!H$6,""))),""),"")</f>
        <v/>
      </c>
      <c r="X211" s="286" t="str">
        <f aca="false">IF(B211&lt;&gt;"",IF(W211="","",IF(W211&lt;0.5,1,IF(AND(W211&gt;=0.5,W211&lt;P$10),2,IF(W211&gt;=P$10,3)))),"")</f>
        <v/>
      </c>
      <c r="Y211" s="194" t="str">
        <f aca="false">IF(B211 &lt;&gt; "",IF(AND('PRINTABLE (per grading)'!H$16="EXAM", 'PRINTABLE (per grading)'!B$13="Prelim"), IF(ISERROR(SUMIF('Exam (LECTURE ONLY)'!D$20:M$20, "CLO3", 'Exam (LECTURE ONLY)'!D213:M213) / 'Exam (LECTURE ONLY)'!AL$8), "", SUMIF('Exam (LECTURE ONLY)'!D$20:M$20, "CLO3", 'Exam (LECTURE ONLY)'!D213:M213) /'Exam (LECTURE ONLY)'!AL$8),
IF(AND('PRINTABLE (per grading)'!H$16="EXAM", 'PRINTABLE (per grading)'!B$13="Midterm"), IF(ISERROR(SUMIF('Exam (LECTURE ONLY)'!O$20:X$20, "CLO3", 'Exam (LECTURE ONLY)'!O213:X213) / 'Exam (LECTURE ONLY)'!AM$8), "", SUMIF('Exam (LECTURE ONLY)'!O$20:X$20, "CLO3", 'Exam (LECTURE ONLY)'!O213:X213) / 'Exam (LECTURE ONLY)'!AM$8),
IF(AND('PRINTABLE (per grading)'!H$16="EXAM", 'PRINTABLE (per grading)'!B$13="Final"), IF(ISERROR(SUMIF('Exam (LECTURE ONLY)'!Z$20:AI$20, "CLO3", 'Exam (LECTURE ONLY)'!Z213:AI213) / 'Exam (LECTURE ONLY)'!AN$8), "", SUMIF('Exam (LECTURE ONLY)'!Z$20:AI$20, "CLO3", 'Exam (LECTURE ONLY)'!Z213:AI213) / 'Exam (LECTURE ONLY)'!AN$8),
IF(AND('PRINTABLE (per grading)'!H$16="OUTPUT", 'PRINTABLE (per grading)'!B$13="Prelim"), IF(ISERROR(SUMIF(OUTPUT!C$20:M$20, "CLO3", OUTPUT!C213:M213) / OUTPUT!AL$8), "", SUMIF(OUTPUT!C$20:M$20, "CLO3", OUTPUT!C213:M213) / OUTPUT!AL$8),
IF(AND('PRINTABLE (per grading)'!H$16="OUTPUT", 'PRINTABLE (per grading)'!B$13="Midterm"), IF(ISERROR(SUMIF(OUTPUT!O$20:Y$20, "CLO3", OUTPUT!O213:Y213) / OUTPUT!AM$8), "", SUMIF(OUTPUT!O$20:Y$20, "CLO3", OUTPUT!O213:Y213) / OUTPUT!AM$8),
IF(AND('PRINTABLE (per grading)'!H$16="OUTPUT", 'PRINTABLE (per grading)'!B$13="Final"), IF(ISERROR(SUMIF(OUTPUT!AA$20:AI$20, "CLO3", OUTPUT!AA213:AI213) / OUTPUT!AN$8), "", SUMIF(OUTPUT!AA$20:AI$20, "CLO3", OUTPUT!AA213:AI213) / OUTPUT!AN$8),
"" )))))),"")</f>
        <v/>
      </c>
      <c r="Z211" s="286" t="str">
        <f aca="false">IF(B211&lt;&gt;"",IF(Y211="","",IF(Y211&lt;0.5,1,IF(AND(Y211&gt;=0.5,Y211&lt;P$10),2,IF(Y211&gt;=P$10,3)))),"")</f>
        <v/>
      </c>
      <c r="AA211" s="287" t="str">
        <f aca="false">IF(B211 &lt;&gt; "",IFERROR(IF(AVERAGE(W211,Y211)&gt;=P$10,"Y","N"),""),"")</f>
        <v/>
      </c>
      <c r="AB211" s="194" t="str">
        <f aca="false">IF(B211 &lt;&gt; "", IFERROR(IF(C$16 = "PRELIM", SUMIF('Database (LECTURE-RES-PRAC)'!D$14:AG$14, "CLO4", 'Database (LECTURE-RES-PRAC)'!D208:AG208) / 'Grade computation'!F$7, IF(C$16 = "MIDTERM", SUMIF('Database (LECTURE-RES-PRAC)'!AJ$14:BM$14, "CLO4", 'Database (LECTURE-RES-PRAC)'!AJ208:BM208) / 'Grade computation'!G$7, IF(C$16 = "FINAL", SUMIF('Database (LECTURE-RES-PRAC)'!BP$14:CS$14, "CLO4", 'Database (LECTURE-RES-PRAC)'!BP208:CS208) / 'Grade computation'!H$7,""))),""),"")</f>
        <v/>
      </c>
      <c r="AC211" s="286" t="str">
        <f aca="false">IF(B211&lt;&gt;"",IF(AB211="","",IF(AB211&lt;0.5,1,IF(AND(AB211&gt;=0.5,AB211&lt;P$10),2,IF(AB211&gt;=P$10,3)))),"")</f>
        <v/>
      </c>
      <c r="AD211" s="194" t="str">
        <f aca="false">IF(B211 &lt;&gt; "",IF(AND('PRINTABLE (per grading)'!H$16="EXAM", 'PRINTABLE (per grading)'!B$13="Prelim"), IF(ISERROR(SUMIF('Exam (LECTURE ONLY)'!D$20:M$20, "CLO4", 'Exam (LECTURE ONLY)'!D213:M213) / 'Exam (LECTURE ONLY)'!AL$9), "", SUMIF('Exam (LECTURE ONLY)'!D$20:M$20, "CLO4", 'Exam (LECTURE ONLY)'!D213:M213) /'Exam (LECTURE ONLY)'!AL$9),
IF(AND('PRINTABLE (per grading)'!H$16="EXAM", 'PRINTABLE (per grading)'!B$13="Midterm"), IF(ISERROR(SUMIF('Exam (LECTURE ONLY)'!O$20:X$20, "CLO4", 'Exam (LECTURE ONLY)'!O213:X213) / 'Exam (LECTURE ONLY)'!AM$9), "", SUMIF('Exam (LECTURE ONLY)'!O$20:X$20, "CLO4", 'Exam (LECTURE ONLY)'!O213:X213) / 'Exam (LECTURE ONLY)'!AM$9),
IF(AND('PRINTABLE (per grading)'!H$16="EXAM", 'PRINTABLE (per grading)'!B$13="Final"), IF(ISERROR(SUMIF('Exam (LECTURE ONLY)'!Z$20:AI$20, "CLO4", 'Exam (LECTURE ONLY)'!Z213:AI213) / 'Exam (LECTURE ONLY)'!AN$9), "", SUMIF('Exam (LECTURE ONLY)'!Z$20:AI$20, "CLO4", 'Exam (LECTURE ONLY)'!Z213:AI213) / 'Exam (LECTURE ONLY)'!AN$9),
IF(AND('PRINTABLE (per grading)'!H$16="OUTPUT", 'PRINTABLE (per grading)'!B$13="Prelim"), IF(ISERROR(SUMIF(OUTPUT!C$20:M$20, "CLO4", OUTPUT!C213:M213) / OUTPUT!AL$9), "", SUMIF(OUTPUT!C$20:M$20, "CLO4", OUTPUT!C213:M213) / OUTPUT!AL$9),
IF(AND('PRINTABLE (per grading)'!H$16="OUTPUT", 'PRINTABLE (per grading)'!B$13="Midterm"), IF(ISERROR(SUMIF(OUTPUT!O$20:Y$20, "CLO4", OUTPUT!O213:Y213) / OUTPUT!AM$9), "", SUMIF(OUTPUT!O$20:Y$20, "CLO4", OUTPUT!O213:Y213) / OUTPUT!AM$9),
IF(AND('PRINTABLE (per grading)'!H$16="OUTPUT", 'PRINTABLE (per grading)'!B$13="Final"), IF(ISERROR(SUMIF(OUTPUT!AA$20:AI$20, "CLO4", OUTPUT!AA213:AI213) / OUTPUT!AN$9), "", SUMIF(OUTPUT!AA$20:AI$20, "CLO4", OUTPUT!AA213:AI213) / OUTPUT!AN$9),
"")))))),"")</f>
        <v/>
      </c>
      <c r="AE211" s="286" t="str">
        <f aca="false">IF(B211&lt;&gt;"",IF(AD211="","",IF(AD211&lt;0.5,1,IF(AND(AD211&gt;=0.5,AD211&lt;P$10),2,IF(AD211&gt;=P$10,3)))),"")</f>
        <v/>
      </c>
      <c r="AF211" s="287" t="str">
        <f aca="false">IF(B211 &lt;&gt; "",IFERROR(IF(AVERAGE(AB211,AD211)&gt;=P$10,"Y","N"),""),"")</f>
        <v/>
      </c>
      <c r="AG211" s="194" t="str">
        <f aca="false">IF(B211 &lt;&gt; "", IFERROR(IF(C$16 = "PRELIM", SUMIF('Database (LECTURE-RES-PRAC)'!D$14:AG$14, "CLO5", 'Database (LECTURE-RES-PRAC)'!D208:AG208) / 'Grade computation'!F$8, IF(C$16 = "MIDTERM", SUMIF('Database (LECTURE-RES-PRAC)'!AJ$14:BM$14, "CLO5", 'Database (LECTURE-RES-PRAC)'!AJ208:BM208) / 'Grade computation'!G$8, IF(C$16 = "FINAL", SUMIF('Database (LECTURE-RES-PRAC)'!BP$14:CS$14, "CLO5", 'Database (LECTURE-RES-PRAC)'!BP208:CS208) / 'Grade computation'!H$8,""))),""),"")</f>
        <v/>
      </c>
      <c r="AH211" s="286" t="str">
        <f aca="false">IF(B211&lt;&gt;"",IF(AG211="","",IF(AG211&lt;0.5,1,IF(AND(AG211&gt;=0.5,AG211&lt;P$10),2,IF(AG211&gt;=P$10,3)))),"")</f>
        <v/>
      </c>
      <c r="AI211" s="194" t="str">
        <f aca="false">IF(B211 &lt;&gt; "",IF(AND('PRINTABLE (per grading)'!H$16="EXAM", 'PRINTABLE (per grading)'!B$13="Prelim"), IF(ISERROR(SUMIF('Exam (LECTURE ONLY)'!D$20:M$20, "CLO5", 'Exam (LECTURE ONLY)'!D213:M213) / 'Exam (LECTURE ONLY)'!AL$10), "", SUMIF('Exam (LECTURE ONLY)'!D$20:M$20, "CLO5", 'Exam (LECTURE ONLY)'!D213:M213) /'Exam (LECTURE ONLY)'!AL$10),
IF(AND('PRINTABLE (per grading)'!H$16="EXAM", 'PRINTABLE (per grading)'!B$13="Midterm"), IF(ISERROR(SUMIF('Exam (LECTURE ONLY)'!O$20:X$20, "CLO5", 'Exam (LECTURE ONLY)'!O213:X213) / 'Exam (LECTURE ONLY)'!AM$10), "", SUMIF('Exam (LECTURE ONLY)'!O$20:X$20, "CLO5", 'Exam (LECTURE ONLY)'!O213:X213) / 'Exam (LECTURE ONLY)'!AM$10),
IF(AND('PRINTABLE (per grading)'!H$16="EXAM", 'PRINTABLE (per grading)'!B$13="Final"), IF(ISERROR(SUMIF('Exam (LECTURE ONLY)'!Z$20:AI$20, "CLO5", 'Exam (LECTURE ONLY)'!Z213:AI213) / 'Exam (LECTURE ONLY)'!AN$10), "", SUMIF('Exam (LECTURE ONLY)'!Z$20:AI$20, "CLO5", 'Exam (LECTURE ONLY)'!Z213:AI213) / 'Exam (LECTURE ONLY)'!AN$10),
IF(AND('PRINTABLE (per grading)'!H$16="OUTPUT", 'PRINTABLE (per grading)'!B$13="Prelim"), IF(ISERROR(SUMIF(OUTPUT!C$20:M$20, "CLO5", OUTPUT!C213:M213) / OUTPUT!AL$10), "", SUMIF(OUTPUT!C$20:M$20, "CLO5", OUTPUT!C213:M213) / OUTPUT!AL$10),
IF(AND('PRINTABLE (per grading)'!H$16="OUTPUT", 'PRINTABLE (per grading)'!B$13="Midterm"), IF(ISERROR(SUMIF(OUTPUT!O$20:Y$20, "CLO5", OUTPUT!O213:Y213) / OUTPUT!AM$10), "", SUMIF(OUTPUT!O$20:Y$20, "CLO5", OUTPUT!O213:Y213) / OUTPUT!AM$10),
IF(AND('PRINTABLE (per grading)'!H$16="OUTPUT", 'PRINTABLE (per grading)'!B$13="Final"), IF(ISERROR(SUMIF(OUTPUT!AA$20:AI$20, "CLO5", OUTPUT!AA213:AI213) / OUTPUT!AN$10), "", SUMIF(OUTPUT!AA$20:AI$20, "CLO5", OUTPUT!AA213:AI213) / OUTPUT!AN$10),
"")))))),"")</f>
        <v/>
      </c>
      <c r="AJ211" s="286" t="str">
        <f aca="false">IF(B211&lt;&gt;"",IF(AI211="","",IF(AI211&lt;0.5,1,IF(AND(AI211&gt;=0.5,AI211&lt;P$10),2,IF(AI211&gt;=P$10,3)))),"")</f>
        <v/>
      </c>
      <c r="AK211" s="287" t="str">
        <f aca="false">IF(B211 &lt;&gt; "",IFERROR(IF(AVERAGE(AG211,AI211)&gt;=P$10,"Y","N"),""),"")</f>
        <v/>
      </c>
      <c r="AL211" s="194" t="str">
        <f aca="false">IF(B211 &lt;&gt; "", IFERROR(IF(C$16 = "PRELIM", SUMIF('Database (LECTURE-RES-PRAC)'!D$14:AG$14, "CLO6", 'Database (LECTURE-RES-PRAC)'!D208:AG208) / 'Grade computation'!F$9, IF(C$16 = "MIDTERM", SUMIF('Database (LECTURE-RES-PRAC)'!AJ$14:BM$14, "CLO6", 'Database (LECTURE-RES-PRAC)'!AJ208:BM208) / 'Grade computation'!G$9, IF(C$16 = "FINAL", SUMIF('Database (LECTURE-RES-PRAC)'!BP$14:CS$14, "CLO6", 'Database (LECTURE-RES-PRAC)'!BP208:CS208) / 'Grade computation'!H$9,""))),""),"")</f>
        <v/>
      </c>
      <c r="AM211" s="286" t="str">
        <f aca="false">IF(B211&lt;&gt;"",IF(AL211="","",IF(AL211&lt;0.5,1,IF(AND(AL211&gt;=0.5,AL211&lt;P$10),2,IF(AL211&gt;=P$10,3)))),"")</f>
        <v/>
      </c>
      <c r="AN211" s="194" t="str">
        <f aca="false">IF(B211 &lt;&gt; "",IF(AND('PRINTABLE (per grading)'!H$16="EXAM", 'PRINTABLE (per grading)'!B$13="Prelim"), IF(ISERROR(SUMIF('Exam (LECTURE ONLY)'!D$20:M$20, "CLO6", 'Exam (LECTURE ONLY)'!D213:M213) / 'Exam (LECTURE ONLY)'!AL$11), "", SUMIF('Exam (LECTURE ONLY)'!D$20:M$20, "CLO6", 'Exam (LECTURE ONLY)'!D213:M213) /'Exam (LECTURE ONLY)'!AL$11),
IF(AND('PRINTABLE (per grading)'!H$16="EXAM", 'PRINTABLE (per grading)'!B$13="Midterm"), IF(ISERROR(SUMIF('Exam (LECTURE ONLY)'!O$20:X$20, "CLO6", 'Exam (LECTURE ONLY)'!O213:X213) / 'Exam (LECTURE ONLY)'!AM$11), "", SUMIF('Exam (LECTURE ONLY)'!O$20:X$20, "CLO6", 'Exam (LECTURE ONLY)'!O213:X213) / 'Exam (LECTURE ONLY)'!AM$11),
IF(AND('PRINTABLE (per grading)'!H$16="EXAM", 'PRINTABLE (per grading)'!B$13="Final"), IF(ISERROR(SUMIF('Exam (LECTURE ONLY)'!Z$20:AI$20, "CLO6", 'Exam (LECTURE ONLY)'!Z213:AI213) / 'Exam (LECTURE ONLY)'!AN$11), "", SUMIF('Exam (LECTURE ONLY)'!Z$20:AI$20, "CLO6", 'Exam (LECTURE ONLY)'!Z213:AI213) / 'Exam (LECTURE ONLY)'!AN$11),
IF(AND('PRINTABLE (per grading)'!H$16="OUTPUT", 'PRINTABLE (per grading)'!B$13="Prelim"), IF(ISERROR(SUMIF(OUTPUT!C$20:M$20, "CLO6", OUTPUT!C213:M213) / OUTPUT!AL$11), "", SUMIF(OUTPUT!C$20:M$20, "CLO6", OUTPUT!C213:M213) / OUTPUT!AL$11),
IF(AND('PRINTABLE (per grading)'!H$16="OUTPUT", 'PRINTABLE (per grading)'!B$13="Midterm"), IF(ISERROR(SUMIF(OUTPUT!O$20:Y$20, "CLO6", OUTPUT!O213:Y213) / OUTPUT!AM$11), "", SUMIF(OUTPUT!O$20:Y$20, "CLO6", OUTPUT!O213:Y213) / OUTPUT!AM$11),
IF(AND('PRINTABLE (per grading)'!H$16="OUTPUT", 'PRINTABLE (per grading)'!B$13="Final"), IF(ISERROR(SUMIF(OUTPUT!AA$20:AI$20, "CLO6", OUTPUT!AA213:AI213) / OUTPUT!AN$11), "", SUMIF(OUTPUT!AA$20:AI$20, "CLO6", OUTPUT!AA213:AI213) / OUTPUT!AN$11),
"")))))),"")</f>
        <v/>
      </c>
      <c r="AO211" s="286" t="str">
        <f aca="false">IF(B211&lt;&gt;"",IF(AN211="","",IF(AN211&lt;0.5,1,IF(AND(AN211&gt;=0.5,AN211&lt;P$10),2,IF(AN211&gt;=P$10,3)))),"")</f>
        <v/>
      </c>
      <c r="AP211" s="287" t="str">
        <f aca="false">IF(B211 &lt;&gt; "",IFERROR(IF(AVERAGE(AL211,AN211)&gt;=P$10,"Y","N"),""),"")</f>
        <v/>
      </c>
      <c r="AQ211" s="194" t="str">
        <f aca="false">IF(B211 &lt;&gt; "", IFERROR(IF(C$16 = "PRELIM", SUMIF('Database (LECTURE-RES-PRAC)'!D$14:AG$14, "CLO7", 'Database (LECTURE-RES-PRAC)'!D208:AG208) / 'Grade computation'!F$10, IF(C$16 = "MIDTERM", SUMIF('Database (LECTURE-RES-PRAC)'!AJ$14:BM$14, "CLO7", 'Database (LECTURE-RES-PRAC)'!AJ208:BM208) / 'Grade computation'!G$10, IF(C$16 = "FINAL", SUMIF('Database (LECTURE-RES-PRAC)'!BP$14:CS$14, "CLO7", 'Database (LECTURE-RES-PRAC)'!BP208:CS208) / 'Grade computation'!H$10,""))),""),"")</f>
        <v/>
      </c>
      <c r="AR211" s="286" t="str">
        <f aca="false">IF(B211&lt;&gt;"",IF(AQ211="","",IF(AQ211&lt;0.5,1,IF(AND(AQ211&gt;=0.5,AQ211&lt;P$10),2,IF(AQ211&gt;=P$10,3)))),"")</f>
        <v/>
      </c>
      <c r="AS211" s="194" t="str">
        <f aca="false">IF(B211 &lt;&gt; "",IF(AND('PRINTABLE (per grading)'!H$16="EXAM", 'PRINTABLE (per grading)'!B$13="Prelim"), IF(ISERROR(SUMIF('Exam (LECTURE ONLY)'!D$20:M$20, "CLO7", 'Exam (LECTURE ONLY)'!D213:M213) / 'Exam (LECTURE ONLY)'!AL$12), "", SUMIF('Exam (LECTURE ONLY)'!D$20:M$20, "CLO7", 'Exam (LECTURE ONLY)'!D213:M213) /'Exam (LECTURE ONLY)'!AL$12),
IF(AND('PRINTABLE (per grading)'!H$16="EXAM", 'PRINTABLE (per grading)'!B$13="Midterm"), IF(ISERROR(SUMIF('Exam (LECTURE ONLY)'!O$20:X$20, "CLO7", 'Exam (LECTURE ONLY)'!O213:X213) / 'Exam (LECTURE ONLY)'!AM$12), "", SUMIF('Exam (LECTURE ONLY)'!O$20:X$20, "CLO7", 'Exam (LECTURE ONLY)'!O213:X213) / 'Exam (LECTURE ONLY)'!AM$12),
IF(AND('PRINTABLE (per grading)'!H$16="EXAM", 'PRINTABLE (per grading)'!B$13="Final"), IF(ISERROR(SUMIF('Exam (LECTURE ONLY)'!Z$20:AI$20, "CLO7", 'Exam (LECTURE ONLY)'!Z213:AI213) / 'Exam (LECTURE ONLY)'!AN$12), "", SUMIF('Exam (LECTURE ONLY)'!Z$20:AI$20, "CLO7", 'Exam (LECTURE ONLY)'!Z213:AI213) / 'Exam (LECTURE ONLY)'!AN$12),
IF(AND('PRINTABLE (per grading)'!H$16="OUTPUT", 'PRINTABLE (per grading)'!B$13="Prelim"), IF(ISERROR(SUMIF(OUTPUT!C$20:M$20, "CLO7", OUTPUT!C213:M213) / OUTPUT!AL$12), "", SUMIF(OUTPUT!C$20:M$20, "CLO7", OUTPUT!C213:M213) / OUTPUT!AL$12),
IF(AND('PRINTABLE (per grading)'!H$16="OUTPUT", 'PRINTABLE (per grading)'!B$13="Midterm"), IF(ISERROR(SUMIF(OUTPUT!O$20:Y$20, "CLO7", OUTPUT!O213:Y213) / OUTPUT!AM$12), "", SUMIF(OUTPUT!O$20:Y$20, "CLO7", OUTPUT!O213:Y213) / OUTPUT!AM$12),
IF(AND('PRINTABLE (per grading)'!H$16="OUTPUT", 'PRINTABLE (per grading)'!B$13="Final"), IF(ISERROR(SUMIF(OUTPUT!AA$20:AI$20, "CLO7", OUTPUT!AA213:AI213) / OUTPUT!AN$12), "", SUMIF(OUTPUT!AA$20:AI$20, "CLO7", OUTPUT!AA213:AI213) / OUTPUT!AN$12),
"")))))),"")</f>
        <v/>
      </c>
      <c r="AT211" s="286" t="str">
        <f aca="false">IF(B211&lt;&gt;"",IF(AS211="","",IF(AS211&lt;0.5,1,IF(AND(AS211&gt;=0.5,AS211&lt;P$10),2,IF(AS211&gt;=P$10,3)))),"")</f>
        <v/>
      </c>
      <c r="AU211" s="287" t="str">
        <f aca="false">IF(B211 &lt;&gt; "",IFERROR(IF(AVERAGE(AQ211,AS211)&gt;=P$10,"Y","N"),""),"")</f>
        <v/>
      </c>
      <c r="AV211" s="194" t="str">
        <f aca="false">IF(B211 &lt;&gt; "", IFERROR(IF(C$16 = "PRELIM", SUMIF('Database (LECTURE-RES-PRAC)'!D$14:AG$14, "CLO8", 'Database (LECTURE-RES-PRAC)'!D208:AG208) / 'Grade computation'!F$11, IF(C$16 = "MIDTERM", SUMIF('Database (LECTURE-RES-PRAC)'!AJ$14:BM$14, "CLO8", 'Database (LECTURE-RES-PRAC)'!AJ208:BM208) / 'Grade computation'!G$11, IF(C$16 = "FINAL", SUMIF('Database (LECTURE-RES-PRAC)'!BP$14:CS$14, "CLO8", 'Database (LECTURE-RES-PRAC)'!BP208:CS208) / 'Grade computation'!H$11,""))),""),"")</f>
        <v/>
      </c>
      <c r="AW211" s="286" t="str">
        <f aca="false">IF(B211&lt;&gt;"",IF(AV211="","",IF(AV211&lt;0.5,1,IF(AND(AV211&gt;=0.5,AV211&lt;P$10),2,IF(AV211&gt;=P$10,3)))),"")</f>
        <v/>
      </c>
      <c r="AX211" s="194" t="str">
        <f aca="false">IF(B211 &lt;&gt; "",IF(AND('PRINTABLE (per grading)'!H$16="EXAM", 'PRINTABLE (per grading)'!B$13="Prelim"), IF(ISERROR(SUMIF('Exam (LECTURE ONLY)'!D$20:M$20, "CLO8", 'Exam (LECTURE ONLY)'!D213:M213) / 'Exam (LECTURE ONLY)'!AL$13), "", SUMIF('Exam (LECTURE ONLY)'!D$20:M$20, "CLO8", 'Exam (LECTURE ONLY)'!D213:M213) /'Exam (LECTURE ONLY)'!AL$13),
IF(AND('PRINTABLE (per grading)'!H$16="EXAM", 'PRINTABLE (per grading)'!B$13="Midterm"), IF(ISERROR(SUMIF('Exam (LECTURE ONLY)'!O$20:X$20, "CLO8", 'Exam (LECTURE ONLY)'!O213:X213) / 'Exam (LECTURE ONLY)'!AM$13), "", SUMIF('Exam (LECTURE ONLY)'!O$20:X$20, "CLO8", 'Exam (LECTURE ONLY)'!O213:X213) / 'Exam (LECTURE ONLY)'!AM$13),
IF(AND('PRINTABLE (per grading)'!H$16="EXAM", 'PRINTABLE (per grading)'!B$13="Final"), IF(ISERROR(SUMIF('Exam (LECTURE ONLY)'!Z$20:AI$20, "CLO8", 'Exam (LECTURE ONLY)'!Z213:AI213) / 'Exam (LECTURE ONLY)'!AN$13), "", SUMIF('Exam (LECTURE ONLY)'!Z$20:AI$20, "CLO8", 'Exam (LECTURE ONLY)'!Z213:AI213) / 'Exam (LECTURE ONLY)'!AN$13),
IF(AND('PRINTABLE (per grading)'!H$16="OUTPUT", 'PRINTABLE (per grading)'!B$13="Prelim"), IF(ISERROR(SUMIF(OUTPUT!C$20:M$20, "CLO8", OUTPUT!C213:M213) / OUTPUT!AL$13), "", SUMIF(OUTPUT!C$20:M$20, "CLO8", OUTPUT!C213:M213) / OUTPUT!AL$13),
IF(AND('PRINTABLE (per grading)'!H$16="OUTPUT", 'PRINTABLE (per grading)'!B$13="Midterm"), IF(ISERROR(SUMIF(OUTPUT!O$20:Y$20, "CLO8", OUTPUT!O213:Y213) / OUTPUT!AM$13), "", SUMIF(OUTPUT!O$20:Y$20, "CLO8", OUTPUT!O213:Y213) / OUTPUT!AM$13),
IF(AND('PRINTABLE (per grading)'!H$16="OUTPUT", 'PRINTABLE (per grading)'!B$13="Final"), IF(ISERROR(SUMIF(OUTPUT!AA$20:AI$20, "CLO8", OUTPUT!AA213:AI213) / OUTPUT!AN$13), "", SUMIF(OUTPUT!AA$20:AI$20, "CLO8", OUTPUT!AA213:AI213) / OUTPUT!AN$13),
"")))))),"")</f>
        <v/>
      </c>
      <c r="AY211" s="286" t="str">
        <f aca="false">IF(B211&lt;&gt;"",IF(AX211="","",IF(AX211&lt;0.5,1,IF(AND(AX211&gt;=0.5,AX211&lt;P$10),2,IF(AX211&gt;=P$10,3)))),"")</f>
        <v/>
      </c>
      <c r="AZ211" s="287" t="str">
        <f aca="false">IF(B211 &lt;&gt; "",IFERROR(IF(AVERAGE(AV211,AX211)&gt;=P$10,"Y","N"),""),"")</f>
        <v/>
      </c>
      <c r="BA211" s="194" t="str">
        <f aca="false">IF(B211 &lt;&gt; "", IFERROR(IF(C$16 = "PRELIM", SUMIF('Database (LECTURE-RES-PRAC)'!D$14:AG$14, "CLO9", 'Database (LECTURE-RES-PRAC)'!D208:AG208) / 'Grade computation'!F$12, IF(C$16 = "MIDTERM", SUMIF('Database (LECTURE-RES-PRAC)'!AJ$14:BM$14, "CLO9", 'Database (LECTURE-RES-PRAC)'!AJ208:BM208) / 'Grade computation'!G$12, IF(C$16 = "FINAL", SUMIF('Database (LECTURE-RES-PRAC)'!BP$14:CS$14, "CLO9", 'Database (LECTURE-RES-PRAC)'!BP208:CS208) / 'Grade computation'!H$12,""))),""),"")</f>
        <v/>
      </c>
      <c r="BB211" s="286" t="str">
        <f aca="false">IF(B211&lt;&gt;"",IF(BA211="","",IF(BA211&lt;0.5,1,IF(AND(BA211&gt;=0.5,BA211&lt;P$10),2,IF(BA211&gt;=P$10,3)))),"")</f>
        <v/>
      </c>
      <c r="BC211" s="194" t="str">
        <f aca="false">IF(B211 &lt;&gt; "",IF(AND('PRINTABLE (per grading)'!H$16="EXAM", 'PRINTABLE (per grading)'!B$13="Prelim"), IF(ISERROR(SUMIF('Exam (LECTURE ONLY)'!D$20:M$20, "CLO9", 'Exam (LECTURE ONLY)'!D213:M213) / 'Exam (LECTURE ONLY)'!AL$14), "", SUMIF('Exam (LECTURE ONLY)'!D$20:M$20, "CLO9", 'Exam (LECTURE ONLY)'!D213:M213) /'Exam (LECTURE ONLY)'!AL$14),
IF(AND('PRINTABLE (per grading)'!H$16="EXAM", 'PRINTABLE (per grading)'!B$13="Midterm"), IF(ISERROR(SUMIF('Exam (LECTURE ONLY)'!O$20:X$20, "CLO9", 'Exam (LECTURE ONLY)'!O213:X213) / 'Exam (LECTURE ONLY)'!AM$14), "", SUMIF('Exam (LECTURE ONLY)'!O$20:X$20, "CLO9", 'Exam (LECTURE ONLY)'!O213:X213) / 'Exam (LECTURE ONLY)'!AM$14),
IF(AND('PRINTABLE (per grading)'!H$16="EXAM", 'PRINTABLE (per grading)'!B$13="Final"), IF(ISERROR(SUMIF('Exam (LECTURE ONLY)'!Z$20:AI$20, "CLO9", 'Exam (LECTURE ONLY)'!Z213:AI213) / 'Exam (LECTURE ONLY)'!AN$14), "", SUMIF('Exam (LECTURE ONLY)'!Z$20:AI$20, "CLO9", 'Exam (LECTURE ONLY)'!Z213:AI213) / 'Exam (LECTURE ONLY)'!AN$14),
IF(AND('PRINTABLE (per grading)'!H$16="OUTPUT", 'PRINTABLE (per grading)'!B$13="Prelim"), IF(ISERROR(SUMIF(OUTPUT!C$20:M$20, "CLO9", OUTPUT!C213:M213) / OUTPUT!AL$14), "", SUMIF(OUTPUT!C$20:M$20, "CLO9", OUTPUT!C213:M213) / OUTPUT!AL$14),
IF(AND('PRINTABLE (per grading)'!H$16="OUTPUT", 'PRINTABLE (per grading)'!B$13="Midterm"), IF(ISERROR(SUMIF(OUTPUT!O$20:Y$20, "CLO9", OUTPUT!O213:Y213) / OUTPUT!AM$14), "", SUMIF(OUTPUT!O$20:Y$20, "CLO9", OUTPUT!O213:Y213) / OUTPUT!AM$14),
IF(AND('PRINTABLE (per grading)'!H$16="OUTPUT", 'PRINTABLE (per grading)'!B$13="Final"), IF(ISERROR(SUMIF(OUTPUT!AA$20:AI$20, "CLO9", OUTPUT!AA213:AI213) / OUTPUT!AN$14), "", SUMIF(OUTPUT!AA$20:AI$20, "CLO9", OUTPUT!AA213:AI213) / OUTPUT!AN$14),
"")))))),"")</f>
        <v/>
      </c>
      <c r="BD211" s="286" t="str">
        <f aca="false">IF(B211&lt;&gt;"",IF(BC211="","",IF(BC211&lt;0.5,1,IF(AND(BC211&gt;=0.5,BC211&lt;P$10),2,IF(BC211&gt;=P$10,3)))),"")</f>
        <v/>
      </c>
      <c r="BE211" s="287" t="str">
        <f aca="false">IF(B211 &lt;&gt; "",IFERROR(IF(AVERAGE(BA211,BC211)&gt;=P$10,"Y","N"),""),"")</f>
        <v/>
      </c>
      <c r="BF211" s="194" t="str">
        <f aca="false">IF(B211 &lt;&gt; "", IFERROR(IF(C$16 = "PRELIM", SUMIF('Database (LECTURE-RES-PRAC)'!D$14:AG$14, "CLO10", 'Database (LECTURE-RES-PRAC)'!D208:AG208) / 'Grade computation'!F$13, IF(C$16 = "MIDTERM", SUMIF('Database (LECTURE-RES-PRAC)'!AJ$14:BM$14, "CLO10", 'Database (LECTURE-RES-PRAC)'!AJ208:BM208) / 'Grade computation'!G$13, IF(C$16 = "FINAL", SUMIF('Database (LECTURE-RES-PRAC)'!BP$14:CS$14, "CLO10", 'Database (LECTURE-RES-PRAC)'!BP208:CS208) / 'Grade computation'!H$13,""))),""),"")</f>
        <v/>
      </c>
      <c r="BG211" s="286" t="str">
        <f aca="false">IF(B211&lt;&gt;"",IF(BF211="","",IF(BF211&lt;0.5,1,IF(AND(BF211&gt;=0.5,BF211&lt;P$10),2,IF(BF211&gt;=P$10,3)))),"")</f>
        <v/>
      </c>
      <c r="BH211" s="194" t="str">
        <f aca="false">IF(B211 &lt;&gt; "",IF(AND('PRINTABLE (per grading)'!H$16="EXAM", 'PRINTABLE (per grading)'!B$13="Prelim"), IF(ISERROR(SUMIF('Exam (LECTURE ONLY)'!D$20:M$20, "CLO10", 'Exam (LECTURE ONLY)'!D213:M213) / 'Exam (LECTURE ONLY)'!AL$15), "", SUMIF('Exam (LECTURE ONLY)'!D$20:M$20, "CLO10", 'Exam (LECTURE ONLY)'!D213:M213) /'Exam (LECTURE ONLY)'!AL$15),
IF(AND('PRINTABLE (per grading)'!H$16="EXAM", 'PRINTABLE (per grading)'!B$13="Midterm"), IF(ISERROR(SUMIF('Exam (LECTURE ONLY)'!O$20:X$20, "CLO10", 'Exam (LECTURE ONLY)'!O213:X213) / 'Exam (LECTURE ONLY)'!AM$15), "", SUMIF('Exam (LECTURE ONLY)'!O$20:X$20, "CLO10", 'Exam (LECTURE ONLY)'!O213:X213) / 'Exam (LECTURE ONLY)'!AM$15),
IF(AND('PRINTABLE (per grading)'!H$16="EXAM", 'PRINTABLE (per grading)'!B$13="Final"), IF(ISERROR(SUMIF('Exam (LECTURE ONLY)'!Z$20:AI$20, "CLO10", 'Exam (LECTURE ONLY)'!Z213:AI213) / 'Exam (LECTURE ONLY)'!AN$15), "", SUMIF('Exam (LECTURE ONLY)'!Z$20:AI$20, "CLO10", 'Exam (LECTURE ONLY)'!Z213:AI213) / 'Exam (LECTURE ONLY)'!AN$15),
IF(AND('PRINTABLE (per grading)'!H$16="OUTPUT", 'PRINTABLE (per grading)'!B$13="Prelim"), IF(ISERROR(SUMIF(OUTPUT!C$20:M$20, "CLO10", OUTPUT!C213:M213) / OUTPUT!AL$15), "", SUMIF(OUTPUT!C$20:M$20, "CLO10", OUTPUT!C213:M213) / OUTPUT!AL$15),
IF(AND('PRINTABLE (per grading)'!H$16="OUTPUT", 'PRINTABLE (per grading)'!B$13="Midterm"), IF(ISERROR(SUMIF(OUTPUT!O$20:Y$20, "CLO10", OUTPUT!O213:Y213) / OUTPUT!AM$15), "", SUMIF(OUTPUT!O$20:Y$20, "CLO10", OUTPUT!O213:Y213) / OUTPUT!AM$15),
IF(AND('PRINTABLE (per grading)'!H$16="OUTPUT", 'PRINTABLE (per grading)'!B$13="Final"), IF(ISERROR(SUMIF(OUTPUT!AA$20:AI$20, "CLO10", OUTPUT!AA213:AI213) / OUTPUT!AN$15), "", SUMIF(OUTPUT!AA$20:AI$20, "CLO10", OUTPUT!AA213:AI213) / OUTPUT!AN$15),
"")))))),"")</f>
        <v/>
      </c>
      <c r="BI211" s="286" t="str">
        <f aca="false">IF(B211&lt;&gt;"",IF(BH211="","",IF(BH211&lt;0.5,1,IF(AND(BH211&gt;=0.5,BH211&lt;P$10),2,IF(BH211&gt;=P$10,3)))),"")</f>
        <v/>
      </c>
      <c r="BJ211" s="287" t="str">
        <f aca="false">IF(B211 &lt;&gt; "",IFERROR(IF(AVERAGE(BF211,BH211)&gt;=P$10,"Y","N"),""),"")</f>
        <v/>
      </c>
      <c r="BK211" s="8"/>
    </row>
    <row r="212" customFormat="false" ht="19.5" hidden="false" customHeight="true" outlineLevel="0" collapsed="false">
      <c r="A212" s="228" t="str">
        <f aca="false">IF(ISBLANK('Database (LECTURE-RES-PRAC)'!A209),"",'Database (LECTURE-RES-PRAC)'!A209)</f>
        <v/>
      </c>
      <c r="B212" s="229" t="str">
        <f aca="false">IF(ISBLANK('Database (LECTURE-RES-PRAC)'!B209),"",'Database (LECTURE-RES-PRAC)'!B209)</f>
        <v/>
      </c>
      <c r="C212" s="230" t="str">
        <f aca="false">IF(B212&lt;&gt;"",IF(C$16="PRELIM",'Grade computation'!C212, IF(C$16="MIDTERM",'Grade computation'!K212, IF(C$16="FINAL",'Grade computation'!S212,""))),"")</f>
        <v/>
      </c>
      <c r="D212" s="231" t="str">
        <f aca="false">IF(B212&lt;&gt;"",IFERROR(IF(B$11="80-20", (((C212/C$19)*X$6)+X$7)*D$18, IF(B$11="60-40", (((C212/C$19)*Y$6)+Y$7)*D$18, 0)),0),"")</f>
        <v/>
      </c>
      <c r="E212" s="230" t="str">
        <f aca="false">IF(B212&lt;&gt;"", IF(C$16="PRELIM",'Grade computation'!E212, IF(C$16="MIDTERM",'Grade computation'!M212, IF(C$16="FINAL",'Grade computation'!U212,""))),"")</f>
        <v/>
      </c>
      <c r="F212" s="232" t="str">
        <f aca="false">IF(B212&lt;&gt;"",IFERROR(IF(B$11="80-20", (((E212/E$19)*X$6)+X$7)*F$18, IF(B$11="60-40", (((E212/E$19)*Y$6)+Y$7)*F$18, 0)),0),"")</f>
        <v/>
      </c>
      <c r="G212" s="233" t="str">
        <f aca="false">IF(B212&lt;&gt;"",IFERROR((D212+F212),0),"")</f>
        <v/>
      </c>
      <c r="H212" s="234" t="str">
        <f aca="false">IF(B212&lt;&gt;"",IF(C$16="PRELIM", 'Grade computation'!H212, IF(C$16="MIDTERM", 'Grade computation'!P212, IF(C$16="FINAL",'Grade computation'!X212, ""))),"")</f>
        <v/>
      </c>
      <c r="I212" s="233" t="str">
        <f aca="false">IF(B212&lt;&gt;"",IFERROR(IF(B$11="80-20", (((H212/H$19)*X$6)+X$7)*I$19, IF(B$11="60-40", (((H212/H$19)*Y$6)+Y$7)*I$19, 0)),0),"")</f>
        <v/>
      </c>
      <c r="J212" s="237" t="str">
        <f aca="false">IFERROR((G212+I212),"")</f>
        <v/>
      </c>
      <c r="K212" s="183" t="str">
        <f aca="false">IFERROR(IF(J212="","",IF(J212&gt;=75,"PASSED","FAILED")),"")</f>
        <v/>
      </c>
      <c r="L212" s="183"/>
      <c r="M212" s="194" t="str">
        <f aca="false">IF(B212 &lt;&gt; "", IFERROR(IF(C$16 = "PRELIM", SUMIF('Database (LECTURE-RES-PRAC)'!D$14:AG$14, "CLO1", 'Database (LECTURE-RES-PRAC)'!D209:AG209) / 'Grade computation'!F$4, IF(C$16 = "MIDTERM", SUMIF('Database (LECTURE-RES-PRAC)'!AJ$14:BM$14, "CLO1", 'Database (LECTURE-RES-PRAC)'!AJ209:BM209) / 'Grade computation'!G$4, IF(C$16 = "FINAL", SUMIF('Database (LECTURE-RES-PRAC)'!BP$14:CS$14, "CLO1", 'Database (LECTURE-RES-PRAC)'!BP209:CS209) / 'Grade computation'!H$4,""))),""),"")</f>
        <v/>
      </c>
      <c r="N212" s="286" t="str">
        <f aca="false">IF(B212&lt;&gt;"",IF(M212="","",IF(M212&lt;0.5,1,IF(AND(M212&gt;=0.5,M212&lt;P$10),2,IF(M212&gt;=P$10,3)))),"")</f>
        <v/>
      </c>
      <c r="O212" s="194" t="str">
        <f aca="false">IF(B212 &lt;&gt; "",IF(AND('PRINTABLE (per grading)'!H$16="EXAM", 'PRINTABLE (per grading)'!B$13="Prelim"), IF(ISERROR(SUMIF('Exam (LECTURE ONLY)'!D$20:M$20, "CLO1", 'Exam (LECTURE ONLY)'!D214:M214) / 'Exam (LECTURE ONLY)'!AL$6), "", SUMIF('Exam (LECTURE ONLY)'!D$20:M$20, "CLO1", 'Exam (LECTURE ONLY)'!D214:M214) /'Exam (LECTURE ONLY)'!AL$6),
IF(AND('PRINTABLE (per grading)'!H$16="EXAM", 'PRINTABLE (per grading)'!B$13="Midterm"), IF(ISERROR(SUMIF('Exam (LECTURE ONLY)'!O$20:X$20, "CLO1", 'Exam (LECTURE ONLY)'!O214:X214) / 'Exam (LECTURE ONLY)'!AM$6), "", SUMIF('Exam (LECTURE ONLY)'!O$20:X$20, "CLO1", 'Exam (LECTURE ONLY)'!O214:X214) / 'Exam (LECTURE ONLY)'!AM$6),
IF(AND('PRINTABLE (per grading)'!H$16="EXAM", 'PRINTABLE (per grading)'!B$13="Final"), IF(ISERROR(SUMIF('Exam (LECTURE ONLY)'!Z$20:AI$20, "CLO1", 'Exam (LECTURE ONLY)'!Z214:AI214) / 'Exam (LECTURE ONLY)'!AN$6), "", SUMIF('Exam (LECTURE ONLY)'!Z$20:AI$20, "CLO1", 'Exam (LECTURE ONLY)'!Z214:AI214) / 'Exam (LECTURE ONLY)'!AN$6),
IF(AND('PRINTABLE (per grading)'!H$16="OUTPUT", 'PRINTABLE (per grading)'!B$13="Prelim"), IF(ISERROR(SUMIF(OUTPUT!C$20:M$20, "CLO1", OUTPUT!C214:M214) / OUTPUT!AL$6), "", SUMIF(OUTPUT!C$20:M$20, "CLO1", OUTPUT!C214:M214) / OUTPUT!AL$6),
IF(AND('PRINTABLE (per grading)'!H$16="OUTPUT", 'PRINTABLE (per grading)'!B$13="Midterm"), IF(ISERROR(SUMIF(OUTPUT!O$20:Y$20, "CLO1", OUTPUT!O214:Y214) / OUTPUT!AM$6), "", SUMIF(OUTPUT!O$20:Y$20, "CLO1", OUTPUT!O214:Y214) / OUTPUT!AM$6),
IF(AND('PRINTABLE (per grading)'!H$16="OUTPUT", 'PRINTABLE (per grading)'!B$13="Final"), IF(ISERROR(SUMIF(OUTPUT!AA$20:AI$20, "CLO1", OUTPUT!AA214:AI214) / OUTPUT!AN$6), "", SUMIF(OUTPUT!AA$20:AI$20, "CLO1", OUTPUT!AA214:AI214) / OUTPUT!AN$6),
"")))))),"")</f>
        <v/>
      </c>
      <c r="P212" s="286" t="str">
        <f aca="false">IF(B212&lt;&gt;"",IF(O212="","",IF(O212&lt;0.5,1,IF(AND(O212&gt;=0.5,O212&lt;P$10),2,IF(O212&gt;=P$10,3)))),"")</f>
        <v/>
      </c>
      <c r="Q212" s="287" t="str">
        <f aca="false">IF(B212 &lt;&gt; "",IFERROR(IF(AVERAGE(M212,O212)&gt;=P$10,"Y","N"),""),"")</f>
        <v/>
      </c>
      <c r="R212" s="194" t="str">
        <f aca="false">IF(B212 &lt;&gt; "", IFERROR(IF(C$16 = "PRELIM", SUMIF('Database (LECTURE-RES-PRAC)'!D$14:AG$14, "CLO2", 'Database (LECTURE-RES-PRAC)'!D209:AG209) / 'Grade computation'!F$5, IF(C$16 = "MIDTERM", SUMIF('Database (LECTURE-RES-PRAC)'!AJ$14:BM$14, "CLO2", 'Database (LECTURE-RES-PRAC)'!AJ209:BM209) / 'Grade computation'!G$5, IF(C$16 = "FINAL", SUMIF('Database (LECTURE-RES-PRAC)'!BP$14:CS$14, "CLO2", 'Database (LECTURE-RES-PRAC)'!BP209:CS209) / 'Grade computation'!H$5,""))),""),"")</f>
        <v/>
      </c>
      <c r="S212" s="286" t="str">
        <f aca="false">IF(B212&lt;&gt;"",IF(R212="","",IF(R212&lt;0.5,1,IF(AND(R212&gt;=0.5,R212&lt;P$10),2,IF(R212&gt;=P$10,3)))),"")</f>
        <v/>
      </c>
      <c r="T212" s="194" t="str">
        <f aca="false">IF(B212 &lt;&gt; "",IF(AND('PRINTABLE (per grading)'!H$16="EXAM", 'PRINTABLE (per grading)'!B$13="Prelim"), IF(ISERROR(SUMIF('Exam (LECTURE ONLY)'!D$20:M$20, "CLO2", 'Exam (LECTURE ONLY)'!D214:M214) / 'Exam (LECTURE ONLY)'!AL$7), "", SUMIF('Exam (LECTURE ONLY)'!D$20:M$20, "CLO2", 'Exam (LECTURE ONLY)'!D214:M214) /'Exam (LECTURE ONLY)'!AL$7),
IF(AND('PRINTABLE (per grading)'!H$16="EXAM", 'PRINTABLE (per grading)'!B$13="Midterm"), IF(ISERROR(SUMIF('Exam (LECTURE ONLY)'!O$20:X$20, "CLO2", 'Exam (LECTURE ONLY)'!O214:X214) / 'Exam (LECTURE ONLY)'!AM$7), "", SUMIF('Exam (LECTURE ONLY)'!O$20:X$20, "CLO2", 'Exam (LECTURE ONLY)'!O214:X214) / 'Exam (LECTURE ONLY)'!AM$7),
IF(AND('PRINTABLE (per grading)'!H$16="EXAM", 'PRINTABLE (per grading)'!B$13="Final"), IF(ISERROR(SUMIF('Exam (LECTURE ONLY)'!Z$20:AI$20, "CLO2", 'Exam (LECTURE ONLY)'!Z214:AI214) / 'Exam (LECTURE ONLY)'!AN$7), "", SUMIF('Exam (LECTURE ONLY)'!Z$20:AI$20, "CLO2", 'Exam (LECTURE ONLY)'!Z214:AI214) / 'Exam (LECTURE ONLY)'!AN$7),
IF(AND('PRINTABLE (per grading)'!H$16="OUTPUT", 'PRINTABLE (per grading)'!B$13="Prelim"), IF(ISERROR(SUMIF(OUTPUT!C$20:M$20, "CLO2", OUTPUT!C214:M214) / OUTPUT!AL$7), "", SUMIF(OUTPUT!C$20:M$20, "CLO2", OUTPUT!C214:M214) / OUTPUT!AL$7),
IF(AND('PRINTABLE (per grading)'!H$16="OUTPUT", 'PRINTABLE (per grading)'!B$13="Midterm"), IF(ISERROR(SUMIF(OUTPUT!O$20:Y$20, "CLO2", OUTPUT!O214:Y214) / OUTPUT!AM$7), "", SUMIF(OUTPUT!O$20:Y$20, "CLO2", OUTPUT!O214:Y214) / OUTPUT!AM$7),
IF(AND('PRINTABLE (per grading)'!H$16="OUTPUT", 'PRINTABLE (per grading)'!B$13="Final"), IF(ISERROR(SUMIF(OUTPUT!AA$20:AI$20, "CLO2", OUTPUT!AA214:AI214) / OUTPUT!AN$7), "", SUMIF(OUTPUT!AA$20:AI$20, "CLO2", OUTPUT!AA214:AI214) / OUTPUT!AN$7),
"")))))),"")</f>
        <v/>
      </c>
      <c r="U212" s="286" t="str">
        <f aca="false">IF(B212&lt;&gt;"",IF(T212="","",IF(T212&lt;0.5,1,IF(AND(T212&gt;=0.5,T212&lt;P$10),2,IF(T212&gt;=P$10,3)))),"")</f>
        <v/>
      </c>
      <c r="V212" s="287" t="str">
        <f aca="false">IF(B212 &lt;&gt; "",IFERROR(IF(AVERAGE(R212,T212)&gt;=P$10,"Y","N"),""),"")</f>
        <v/>
      </c>
      <c r="W212" s="194" t="str">
        <f aca="false">IF(B212 &lt;&gt; "", IFERROR(IF(C$16 = "PRELIM", SUMIF('Database (LECTURE-RES-PRAC)'!D$14:AG$14, "CLO3", 'Database (LECTURE-RES-PRAC)'!D209:AG209) / 'Grade computation'!F$6, IF(C$16 = "MIDTERM", SUMIF('Database (LECTURE-RES-PRAC)'!AJ$14:BM$14, "CLO3", 'Database (LECTURE-RES-PRAC)'!AJ209:BM209) / 'Grade computation'!G$6, IF(C$16 = "FINAL", SUMIF('Database (LECTURE-RES-PRAC)'!BP$14:CS$14, "CLO3", 'Database (LECTURE-RES-PRAC)'!BP209:CS209) / 'Grade computation'!H$6,""))),""),"")</f>
        <v/>
      </c>
      <c r="X212" s="286" t="str">
        <f aca="false">IF(B212&lt;&gt;"",IF(W212="","",IF(W212&lt;0.5,1,IF(AND(W212&gt;=0.5,W212&lt;P$10),2,IF(W212&gt;=P$10,3)))),"")</f>
        <v/>
      </c>
      <c r="Y212" s="194" t="str">
        <f aca="false">IF(B212 &lt;&gt; "",IF(AND('PRINTABLE (per grading)'!H$16="EXAM", 'PRINTABLE (per grading)'!B$13="Prelim"), IF(ISERROR(SUMIF('Exam (LECTURE ONLY)'!D$20:M$20, "CLO3", 'Exam (LECTURE ONLY)'!D214:M214) / 'Exam (LECTURE ONLY)'!AL$8), "", SUMIF('Exam (LECTURE ONLY)'!D$20:M$20, "CLO3", 'Exam (LECTURE ONLY)'!D214:M214) /'Exam (LECTURE ONLY)'!AL$8),
IF(AND('PRINTABLE (per grading)'!H$16="EXAM", 'PRINTABLE (per grading)'!B$13="Midterm"), IF(ISERROR(SUMIF('Exam (LECTURE ONLY)'!O$20:X$20, "CLO3", 'Exam (LECTURE ONLY)'!O214:X214) / 'Exam (LECTURE ONLY)'!AM$8), "", SUMIF('Exam (LECTURE ONLY)'!O$20:X$20, "CLO3", 'Exam (LECTURE ONLY)'!O214:X214) / 'Exam (LECTURE ONLY)'!AM$8),
IF(AND('PRINTABLE (per grading)'!H$16="EXAM", 'PRINTABLE (per grading)'!B$13="Final"), IF(ISERROR(SUMIF('Exam (LECTURE ONLY)'!Z$20:AI$20, "CLO3", 'Exam (LECTURE ONLY)'!Z214:AI214) / 'Exam (LECTURE ONLY)'!AN$8), "", SUMIF('Exam (LECTURE ONLY)'!Z$20:AI$20, "CLO3", 'Exam (LECTURE ONLY)'!Z214:AI214) / 'Exam (LECTURE ONLY)'!AN$8),
IF(AND('PRINTABLE (per grading)'!H$16="OUTPUT", 'PRINTABLE (per grading)'!B$13="Prelim"), IF(ISERROR(SUMIF(OUTPUT!C$20:M$20, "CLO3", OUTPUT!C214:M214) / OUTPUT!AL$8), "", SUMIF(OUTPUT!C$20:M$20, "CLO3", OUTPUT!C214:M214) / OUTPUT!AL$8),
IF(AND('PRINTABLE (per grading)'!H$16="OUTPUT", 'PRINTABLE (per grading)'!B$13="Midterm"), IF(ISERROR(SUMIF(OUTPUT!O$20:Y$20, "CLO3", OUTPUT!O214:Y214) / OUTPUT!AM$8), "", SUMIF(OUTPUT!O$20:Y$20, "CLO3", OUTPUT!O214:Y214) / OUTPUT!AM$8),
IF(AND('PRINTABLE (per grading)'!H$16="OUTPUT", 'PRINTABLE (per grading)'!B$13="Final"), IF(ISERROR(SUMIF(OUTPUT!AA$20:AI$20, "CLO3", OUTPUT!AA214:AI214) / OUTPUT!AN$8), "", SUMIF(OUTPUT!AA$20:AI$20, "CLO3", OUTPUT!AA214:AI214) / OUTPUT!AN$8),
"" )))))),"")</f>
        <v/>
      </c>
      <c r="Z212" s="286" t="str">
        <f aca="false">IF(B212&lt;&gt;"",IF(Y212="","",IF(Y212&lt;0.5,1,IF(AND(Y212&gt;=0.5,Y212&lt;P$10),2,IF(Y212&gt;=P$10,3)))),"")</f>
        <v/>
      </c>
      <c r="AA212" s="287" t="str">
        <f aca="false">IF(B212 &lt;&gt; "",IFERROR(IF(AVERAGE(W212,Y212)&gt;=P$10,"Y","N"),""),"")</f>
        <v/>
      </c>
      <c r="AB212" s="194" t="str">
        <f aca="false">IF(B212 &lt;&gt; "", IFERROR(IF(C$16 = "PRELIM", SUMIF('Database (LECTURE-RES-PRAC)'!D$14:AG$14, "CLO4", 'Database (LECTURE-RES-PRAC)'!D209:AG209) / 'Grade computation'!F$7, IF(C$16 = "MIDTERM", SUMIF('Database (LECTURE-RES-PRAC)'!AJ$14:BM$14, "CLO4", 'Database (LECTURE-RES-PRAC)'!AJ209:BM209) / 'Grade computation'!G$7, IF(C$16 = "FINAL", SUMIF('Database (LECTURE-RES-PRAC)'!BP$14:CS$14, "CLO4", 'Database (LECTURE-RES-PRAC)'!BP209:CS209) / 'Grade computation'!H$7,""))),""),"")</f>
        <v/>
      </c>
      <c r="AC212" s="286" t="str">
        <f aca="false">IF(B212&lt;&gt;"",IF(AB212="","",IF(AB212&lt;0.5,1,IF(AND(AB212&gt;=0.5,AB212&lt;P$10),2,IF(AB212&gt;=P$10,3)))),"")</f>
        <v/>
      </c>
      <c r="AD212" s="194" t="str">
        <f aca="false">IF(B212 &lt;&gt; "",IF(AND('PRINTABLE (per grading)'!H$16="EXAM", 'PRINTABLE (per grading)'!B$13="Prelim"), IF(ISERROR(SUMIF('Exam (LECTURE ONLY)'!D$20:M$20, "CLO4", 'Exam (LECTURE ONLY)'!D214:M214) / 'Exam (LECTURE ONLY)'!AL$9), "", SUMIF('Exam (LECTURE ONLY)'!D$20:M$20, "CLO4", 'Exam (LECTURE ONLY)'!D214:M214) /'Exam (LECTURE ONLY)'!AL$9),
IF(AND('PRINTABLE (per grading)'!H$16="EXAM", 'PRINTABLE (per grading)'!B$13="Midterm"), IF(ISERROR(SUMIF('Exam (LECTURE ONLY)'!O$20:X$20, "CLO4", 'Exam (LECTURE ONLY)'!O214:X214) / 'Exam (LECTURE ONLY)'!AM$9), "", SUMIF('Exam (LECTURE ONLY)'!O$20:X$20, "CLO4", 'Exam (LECTURE ONLY)'!O214:X214) / 'Exam (LECTURE ONLY)'!AM$9),
IF(AND('PRINTABLE (per grading)'!H$16="EXAM", 'PRINTABLE (per grading)'!B$13="Final"), IF(ISERROR(SUMIF('Exam (LECTURE ONLY)'!Z$20:AI$20, "CLO4", 'Exam (LECTURE ONLY)'!Z214:AI214) / 'Exam (LECTURE ONLY)'!AN$9), "", SUMIF('Exam (LECTURE ONLY)'!Z$20:AI$20, "CLO4", 'Exam (LECTURE ONLY)'!Z214:AI214) / 'Exam (LECTURE ONLY)'!AN$9),
IF(AND('PRINTABLE (per grading)'!H$16="OUTPUT", 'PRINTABLE (per grading)'!B$13="Prelim"), IF(ISERROR(SUMIF(OUTPUT!C$20:M$20, "CLO4", OUTPUT!C214:M214) / OUTPUT!AL$9), "", SUMIF(OUTPUT!C$20:M$20, "CLO4", OUTPUT!C214:M214) / OUTPUT!AL$9),
IF(AND('PRINTABLE (per grading)'!H$16="OUTPUT", 'PRINTABLE (per grading)'!B$13="Midterm"), IF(ISERROR(SUMIF(OUTPUT!O$20:Y$20, "CLO4", OUTPUT!O214:Y214) / OUTPUT!AM$9), "", SUMIF(OUTPUT!O$20:Y$20, "CLO4", OUTPUT!O214:Y214) / OUTPUT!AM$9),
IF(AND('PRINTABLE (per grading)'!H$16="OUTPUT", 'PRINTABLE (per grading)'!B$13="Final"), IF(ISERROR(SUMIF(OUTPUT!AA$20:AI$20, "CLO4", OUTPUT!AA214:AI214) / OUTPUT!AN$9), "", SUMIF(OUTPUT!AA$20:AI$20, "CLO4", OUTPUT!AA214:AI214) / OUTPUT!AN$9),
"")))))),"")</f>
        <v/>
      </c>
      <c r="AE212" s="286" t="str">
        <f aca="false">IF(B212&lt;&gt;"",IF(AD212="","",IF(AD212&lt;0.5,1,IF(AND(AD212&gt;=0.5,AD212&lt;P$10),2,IF(AD212&gt;=P$10,3)))),"")</f>
        <v/>
      </c>
      <c r="AF212" s="287" t="str">
        <f aca="false">IF(B212 &lt;&gt; "",IFERROR(IF(AVERAGE(AB212,AD212)&gt;=P$10,"Y","N"),""),"")</f>
        <v/>
      </c>
      <c r="AG212" s="194" t="str">
        <f aca="false">IF(B212 &lt;&gt; "", IFERROR(IF(C$16 = "PRELIM", SUMIF('Database (LECTURE-RES-PRAC)'!D$14:AG$14, "CLO5", 'Database (LECTURE-RES-PRAC)'!D209:AG209) / 'Grade computation'!F$8, IF(C$16 = "MIDTERM", SUMIF('Database (LECTURE-RES-PRAC)'!AJ$14:BM$14, "CLO5", 'Database (LECTURE-RES-PRAC)'!AJ209:BM209) / 'Grade computation'!G$8, IF(C$16 = "FINAL", SUMIF('Database (LECTURE-RES-PRAC)'!BP$14:CS$14, "CLO5", 'Database (LECTURE-RES-PRAC)'!BP209:CS209) / 'Grade computation'!H$8,""))),""),"")</f>
        <v/>
      </c>
      <c r="AH212" s="286" t="str">
        <f aca="false">IF(B212&lt;&gt;"",IF(AG212="","",IF(AG212&lt;0.5,1,IF(AND(AG212&gt;=0.5,AG212&lt;P$10),2,IF(AG212&gt;=P$10,3)))),"")</f>
        <v/>
      </c>
      <c r="AI212" s="194" t="str">
        <f aca="false">IF(B212 &lt;&gt; "",IF(AND('PRINTABLE (per grading)'!H$16="EXAM", 'PRINTABLE (per grading)'!B$13="Prelim"), IF(ISERROR(SUMIF('Exam (LECTURE ONLY)'!D$20:M$20, "CLO5", 'Exam (LECTURE ONLY)'!D214:M214) / 'Exam (LECTURE ONLY)'!AL$10), "", SUMIF('Exam (LECTURE ONLY)'!D$20:M$20, "CLO5", 'Exam (LECTURE ONLY)'!D214:M214) /'Exam (LECTURE ONLY)'!AL$10),
IF(AND('PRINTABLE (per grading)'!H$16="EXAM", 'PRINTABLE (per grading)'!B$13="Midterm"), IF(ISERROR(SUMIF('Exam (LECTURE ONLY)'!O$20:X$20, "CLO5", 'Exam (LECTURE ONLY)'!O214:X214) / 'Exam (LECTURE ONLY)'!AM$10), "", SUMIF('Exam (LECTURE ONLY)'!O$20:X$20, "CLO5", 'Exam (LECTURE ONLY)'!O214:X214) / 'Exam (LECTURE ONLY)'!AM$10),
IF(AND('PRINTABLE (per grading)'!H$16="EXAM", 'PRINTABLE (per grading)'!B$13="Final"), IF(ISERROR(SUMIF('Exam (LECTURE ONLY)'!Z$20:AI$20, "CLO5", 'Exam (LECTURE ONLY)'!Z214:AI214) / 'Exam (LECTURE ONLY)'!AN$10), "", SUMIF('Exam (LECTURE ONLY)'!Z$20:AI$20, "CLO5", 'Exam (LECTURE ONLY)'!Z214:AI214) / 'Exam (LECTURE ONLY)'!AN$10),
IF(AND('PRINTABLE (per grading)'!H$16="OUTPUT", 'PRINTABLE (per grading)'!B$13="Prelim"), IF(ISERROR(SUMIF(OUTPUT!C$20:M$20, "CLO5", OUTPUT!C214:M214) / OUTPUT!AL$10), "", SUMIF(OUTPUT!C$20:M$20, "CLO5", OUTPUT!C214:M214) / OUTPUT!AL$10),
IF(AND('PRINTABLE (per grading)'!H$16="OUTPUT", 'PRINTABLE (per grading)'!B$13="Midterm"), IF(ISERROR(SUMIF(OUTPUT!O$20:Y$20, "CLO5", OUTPUT!O214:Y214) / OUTPUT!AM$10), "", SUMIF(OUTPUT!O$20:Y$20, "CLO5", OUTPUT!O214:Y214) / OUTPUT!AM$10),
IF(AND('PRINTABLE (per grading)'!H$16="OUTPUT", 'PRINTABLE (per grading)'!B$13="Final"), IF(ISERROR(SUMIF(OUTPUT!AA$20:AI$20, "CLO5", OUTPUT!AA214:AI214) / OUTPUT!AN$10), "", SUMIF(OUTPUT!AA$20:AI$20, "CLO5", OUTPUT!AA214:AI214) / OUTPUT!AN$10),
"")))))),"")</f>
        <v/>
      </c>
      <c r="AJ212" s="286" t="str">
        <f aca="false">IF(B212&lt;&gt;"",IF(AI212="","",IF(AI212&lt;0.5,1,IF(AND(AI212&gt;=0.5,AI212&lt;P$10),2,IF(AI212&gt;=P$10,3)))),"")</f>
        <v/>
      </c>
      <c r="AK212" s="287" t="str">
        <f aca="false">IF(B212 &lt;&gt; "",IFERROR(IF(AVERAGE(AG212,AI212)&gt;=P$10,"Y","N"),""),"")</f>
        <v/>
      </c>
      <c r="AL212" s="194" t="str">
        <f aca="false">IF(B212 &lt;&gt; "", IFERROR(IF(C$16 = "PRELIM", SUMIF('Database (LECTURE-RES-PRAC)'!D$14:AG$14, "CLO6", 'Database (LECTURE-RES-PRAC)'!D209:AG209) / 'Grade computation'!F$9, IF(C$16 = "MIDTERM", SUMIF('Database (LECTURE-RES-PRAC)'!AJ$14:BM$14, "CLO6", 'Database (LECTURE-RES-PRAC)'!AJ209:BM209) / 'Grade computation'!G$9, IF(C$16 = "FINAL", SUMIF('Database (LECTURE-RES-PRAC)'!BP$14:CS$14, "CLO6", 'Database (LECTURE-RES-PRAC)'!BP209:CS209) / 'Grade computation'!H$9,""))),""),"")</f>
        <v/>
      </c>
      <c r="AM212" s="286" t="str">
        <f aca="false">IF(B212&lt;&gt;"",IF(AL212="","",IF(AL212&lt;0.5,1,IF(AND(AL212&gt;=0.5,AL212&lt;P$10),2,IF(AL212&gt;=P$10,3)))),"")</f>
        <v/>
      </c>
      <c r="AN212" s="194" t="str">
        <f aca="false">IF(B212 &lt;&gt; "",IF(AND('PRINTABLE (per grading)'!H$16="EXAM", 'PRINTABLE (per grading)'!B$13="Prelim"), IF(ISERROR(SUMIF('Exam (LECTURE ONLY)'!D$20:M$20, "CLO6", 'Exam (LECTURE ONLY)'!D214:M214) / 'Exam (LECTURE ONLY)'!AL$11), "", SUMIF('Exam (LECTURE ONLY)'!D$20:M$20, "CLO6", 'Exam (LECTURE ONLY)'!D214:M214) /'Exam (LECTURE ONLY)'!AL$11),
IF(AND('PRINTABLE (per grading)'!H$16="EXAM", 'PRINTABLE (per grading)'!B$13="Midterm"), IF(ISERROR(SUMIF('Exam (LECTURE ONLY)'!O$20:X$20, "CLO6", 'Exam (LECTURE ONLY)'!O214:X214) / 'Exam (LECTURE ONLY)'!AM$11), "", SUMIF('Exam (LECTURE ONLY)'!O$20:X$20, "CLO6", 'Exam (LECTURE ONLY)'!O214:X214) / 'Exam (LECTURE ONLY)'!AM$11),
IF(AND('PRINTABLE (per grading)'!H$16="EXAM", 'PRINTABLE (per grading)'!B$13="Final"), IF(ISERROR(SUMIF('Exam (LECTURE ONLY)'!Z$20:AI$20, "CLO6", 'Exam (LECTURE ONLY)'!Z214:AI214) / 'Exam (LECTURE ONLY)'!AN$11), "", SUMIF('Exam (LECTURE ONLY)'!Z$20:AI$20, "CLO6", 'Exam (LECTURE ONLY)'!Z214:AI214) / 'Exam (LECTURE ONLY)'!AN$11),
IF(AND('PRINTABLE (per grading)'!H$16="OUTPUT", 'PRINTABLE (per grading)'!B$13="Prelim"), IF(ISERROR(SUMIF(OUTPUT!C$20:M$20, "CLO6", OUTPUT!C214:M214) / OUTPUT!AL$11), "", SUMIF(OUTPUT!C$20:M$20, "CLO6", OUTPUT!C214:M214) / OUTPUT!AL$11),
IF(AND('PRINTABLE (per grading)'!H$16="OUTPUT", 'PRINTABLE (per grading)'!B$13="Midterm"), IF(ISERROR(SUMIF(OUTPUT!O$20:Y$20, "CLO6", OUTPUT!O214:Y214) / OUTPUT!AM$11), "", SUMIF(OUTPUT!O$20:Y$20, "CLO6", OUTPUT!O214:Y214) / OUTPUT!AM$11),
IF(AND('PRINTABLE (per grading)'!H$16="OUTPUT", 'PRINTABLE (per grading)'!B$13="Final"), IF(ISERROR(SUMIF(OUTPUT!AA$20:AI$20, "CLO6", OUTPUT!AA214:AI214) / OUTPUT!AN$11), "", SUMIF(OUTPUT!AA$20:AI$20, "CLO6", OUTPUT!AA214:AI214) / OUTPUT!AN$11),
"")))))),"")</f>
        <v/>
      </c>
      <c r="AO212" s="286" t="str">
        <f aca="false">IF(B212&lt;&gt;"",IF(AN212="","",IF(AN212&lt;0.5,1,IF(AND(AN212&gt;=0.5,AN212&lt;P$10),2,IF(AN212&gt;=P$10,3)))),"")</f>
        <v/>
      </c>
      <c r="AP212" s="287" t="str">
        <f aca="false">IF(B212 &lt;&gt; "",IFERROR(IF(AVERAGE(AL212,AN212)&gt;=P$10,"Y","N"),""),"")</f>
        <v/>
      </c>
      <c r="AQ212" s="194" t="str">
        <f aca="false">IF(B212 &lt;&gt; "", IFERROR(IF(C$16 = "PRELIM", SUMIF('Database (LECTURE-RES-PRAC)'!D$14:AG$14, "CLO7", 'Database (LECTURE-RES-PRAC)'!D209:AG209) / 'Grade computation'!F$10, IF(C$16 = "MIDTERM", SUMIF('Database (LECTURE-RES-PRAC)'!AJ$14:BM$14, "CLO7", 'Database (LECTURE-RES-PRAC)'!AJ209:BM209) / 'Grade computation'!G$10, IF(C$16 = "FINAL", SUMIF('Database (LECTURE-RES-PRAC)'!BP$14:CS$14, "CLO7", 'Database (LECTURE-RES-PRAC)'!BP209:CS209) / 'Grade computation'!H$10,""))),""),"")</f>
        <v/>
      </c>
      <c r="AR212" s="286" t="str">
        <f aca="false">IF(B212&lt;&gt;"",IF(AQ212="","",IF(AQ212&lt;0.5,1,IF(AND(AQ212&gt;=0.5,AQ212&lt;P$10),2,IF(AQ212&gt;=P$10,3)))),"")</f>
        <v/>
      </c>
      <c r="AS212" s="194" t="str">
        <f aca="false">IF(B212 &lt;&gt; "",IF(AND('PRINTABLE (per grading)'!H$16="EXAM", 'PRINTABLE (per grading)'!B$13="Prelim"), IF(ISERROR(SUMIF('Exam (LECTURE ONLY)'!D$20:M$20, "CLO7", 'Exam (LECTURE ONLY)'!D214:M214) / 'Exam (LECTURE ONLY)'!AL$12), "", SUMIF('Exam (LECTURE ONLY)'!D$20:M$20, "CLO7", 'Exam (LECTURE ONLY)'!D214:M214) /'Exam (LECTURE ONLY)'!AL$12),
IF(AND('PRINTABLE (per grading)'!H$16="EXAM", 'PRINTABLE (per grading)'!B$13="Midterm"), IF(ISERROR(SUMIF('Exam (LECTURE ONLY)'!O$20:X$20, "CLO7", 'Exam (LECTURE ONLY)'!O214:X214) / 'Exam (LECTURE ONLY)'!AM$12), "", SUMIF('Exam (LECTURE ONLY)'!O$20:X$20, "CLO7", 'Exam (LECTURE ONLY)'!O214:X214) / 'Exam (LECTURE ONLY)'!AM$12),
IF(AND('PRINTABLE (per grading)'!H$16="EXAM", 'PRINTABLE (per grading)'!B$13="Final"), IF(ISERROR(SUMIF('Exam (LECTURE ONLY)'!Z$20:AI$20, "CLO7", 'Exam (LECTURE ONLY)'!Z214:AI214) / 'Exam (LECTURE ONLY)'!AN$12), "", SUMIF('Exam (LECTURE ONLY)'!Z$20:AI$20, "CLO7", 'Exam (LECTURE ONLY)'!Z214:AI214) / 'Exam (LECTURE ONLY)'!AN$12),
IF(AND('PRINTABLE (per grading)'!H$16="OUTPUT", 'PRINTABLE (per grading)'!B$13="Prelim"), IF(ISERROR(SUMIF(OUTPUT!C$20:M$20, "CLO7", OUTPUT!C214:M214) / OUTPUT!AL$12), "", SUMIF(OUTPUT!C$20:M$20, "CLO7", OUTPUT!C214:M214) / OUTPUT!AL$12),
IF(AND('PRINTABLE (per grading)'!H$16="OUTPUT", 'PRINTABLE (per grading)'!B$13="Midterm"), IF(ISERROR(SUMIF(OUTPUT!O$20:Y$20, "CLO7", OUTPUT!O214:Y214) / OUTPUT!AM$12), "", SUMIF(OUTPUT!O$20:Y$20, "CLO7", OUTPUT!O214:Y214) / OUTPUT!AM$12),
IF(AND('PRINTABLE (per grading)'!H$16="OUTPUT", 'PRINTABLE (per grading)'!B$13="Final"), IF(ISERROR(SUMIF(OUTPUT!AA$20:AI$20, "CLO7", OUTPUT!AA214:AI214) / OUTPUT!AN$12), "", SUMIF(OUTPUT!AA$20:AI$20, "CLO7", OUTPUT!AA214:AI214) / OUTPUT!AN$12),
"")))))),"")</f>
        <v/>
      </c>
      <c r="AT212" s="286" t="str">
        <f aca="false">IF(B212&lt;&gt;"",IF(AS212="","",IF(AS212&lt;0.5,1,IF(AND(AS212&gt;=0.5,AS212&lt;P$10),2,IF(AS212&gt;=P$10,3)))),"")</f>
        <v/>
      </c>
      <c r="AU212" s="287" t="str">
        <f aca="false">IF(B212 &lt;&gt; "",IFERROR(IF(AVERAGE(AQ212,AS212)&gt;=P$10,"Y","N"),""),"")</f>
        <v/>
      </c>
      <c r="AV212" s="194" t="str">
        <f aca="false">IF(B212 &lt;&gt; "", IFERROR(IF(C$16 = "PRELIM", SUMIF('Database (LECTURE-RES-PRAC)'!D$14:AG$14, "CLO8", 'Database (LECTURE-RES-PRAC)'!D209:AG209) / 'Grade computation'!F$11, IF(C$16 = "MIDTERM", SUMIF('Database (LECTURE-RES-PRAC)'!AJ$14:BM$14, "CLO8", 'Database (LECTURE-RES-PRAC)'!AJ209:BM209) / 'Grade computation'!G$11, IF(C$16 = "FINAL", SUMIF('Database (LECTURE-RES-PRAC)'!BP$14:CS$14, "CLO8", 'Database (LECTURE-RES-PRAC)'!BP209:CS209) / 'Grade computation'!H$11,""))),""),"")</f>
        <v/>
      </c>
      <c r="AW212" s="286" t="str">
        <f aca="false">IF(B212&lt;&gt;"",IF(AV212="","",IF(AV212&lt;0.5,1,IF(AND(AV212&gt;=0.5,AV212&lt;P$10),2,IF(AV212&gt;=P$10,3)))),"")</f>
        <v/>
      </c>
      <c r="AX212" s="194" t="str">
        <f aca="false">IF(B212 &lt;&gt; "",IF(AND('PRINTABLE (per grading)'!H$16="EXAM", 'PRINTABLE (per grading)'!B$13="Prelim"), IF(ISERROR(SUMIF('Exam (LECTURE ONLY)'!D$20:M$20, "CLO8", 'Exam (LECTURE ONLY)'!D214:M214) / 'Exam (LECTURE ONLY)'!AL$13), "", SUMIF('Exam (LECTURE ONLY)'!D$20:M$20, "CLO8", 'Exam (LECTURE ONLY)'!D214:M214) /'Exam (LECTURE ONLY)'!AL$13),
IF(AND('PRINTABLE (per grading)'!H$16="EXAM", 'PRINTABLE (per grading)'!B$13="Midterm"), IF(ISERROR(SUMIF('Exam (LECTURE ONLY)'!O$20:X$20, "CLO8", 'Exam (LECTURE ONLY)'!O214:X214) / 'Exam (LECTURE ONLY)'!AM$13), "", SUMIF('Exam (LECTURE ONLY)'!O$20:X$20, "CLO8", 'Exam (LECTURE ONLY)'!O214:X214) / 'Exam (LECTURE ONLY)'!AM$13),
IF(AND('PRINTABLE (per grading)'!H$16="EXAM", 'PRINTABLE (per grading)'!B$13="Final"), IF(ISERROR(SUMIF('Exam (LECTURE ONLY)'!Z$20:AI$20, "CLO8", 'Exam (LECTURE ONLY)'!Z214:AI214) / 'Exam (LECTURE ONLY)'!AN$13), "", SUMIF('Exam (LECTURE ONLY)'!Z$20:AI$20, "CLO8", 'Exam (LECTURE ONLY)'!Z214:AI214) / 'Exam (LECTURE ONLY)'!AN$13),
IF(AND('PRINTABLE (per grading)'!H$16="OUTPUT", 'PRINTABLE (per grading)'!B$13="Prelim"), IF(ISERROR(SUMIF(OUTPUT!C$20:M$20, "CLO8", OUTPUT!C214:M214) / OUTPUT!AL$13), "", SUMIF(OUTPUT!C$20:M$20, "CLO8", OUTPUT!C214:M214) / OUTPUT!AL$13),
IF(AND('PRINTABLE (per grading)'!H$16="OUTPUT", 'PRINTABLE (per grading)'!B$13="Midterm"), IF(ISERROR(SUMIF(OUTPUT!O$20:Y$20, "CLO8", OUTPUT!O214:Y214) / OUTPUT!AM$13), "", SUMIF(OUTPUT!O$20:Y$20, "CLO8", OUTPUT!O214:Y214) / OUTPUT!AM$13),
IF(AND('PRINTABLE (per grading)'!H$16="OUTPUT", 'PRINTABLE (per grading)'!B$13="Final"), IF(ISERROR(SUMIF(OUTPUT!AA$20:AI$20, "CLO8", OUTPUT!AA214:AI214) / OUTPUT!AN$13), "", SUMIF(OUTPUT!AA$20:AI$20, "CLO8", OUTPUT!AA214:AI214) / OUTPUT!AN$13),
"")))))),"")</f>
        <v/>
      </c>
      <c r="AY212" s="286" t="str">
        <f aca="false">IF(B212&lt;&gt;"",IF(AX212="","",IF(AX212&lt;0.5,1,IF(AND(AX212&gt;=0.5,AX212&lt;P$10),2,IF(AX212&gt;=P$10,3)))),"")</f>
        <v/>
      </c>
      <c r="AZ212" s="287" t="str">
        <f aca="false">IF(B212 &lt;&gt; "",IFERROR(IF(AVERAGE(AV212,AX212)&gt;=P$10,"Y","N"),""),"")</f>
        <v/>
      </c>
      <c r="BA212" s="194" t="str">
        <f aca="false">IF(B212 &lt;&gt; "", IFERROR(IF(C$16 = "PRELIM", SUMIF('Database (LECTURE-RES-PRAC)'!D$14:AG$14, "CLO9", 'Database (LECTURE-RES-PRAC)'!D209:AG209) / 'Grade computation'!F$12, IF(C$16 = "MIDTERM", SUMIF('Database (LECTURE-RES-PRAC)'!AJ$14:BM$14, "CLO9", 'Database (LECTURE-RES-PRAC)'!AJ209:BM209) / 'Grade computation'!G$12, IF(C$16 = "FINAL", SUMIF('Database (LECTURE-RES-PRAC)'!BP$14:CS$14, "CLO9", 'Database (LECTURE-RES-PRAC)'!BP209:CS209) / 'Grade computation'!H$12,""))),""),"")</f>
        <v/>
      </c>
      <c r="BB212" s="286" t="str">
        <f aca="false">IF(B212&lt;&gt;"",IF(BA212="","",IF(BA212&lt;0.5,1,IF(AND(BA212&gt;=0.5,BA212&lt;P$10),2,IF(BA212&gt;=P$10,3)))),"")</f>
        <v/>
      </c>
      <c r="BC212" s="194" t="str">
        <f aca="false">IF(B212 &lt;&gt; "",IF(AND('PRINTABLE (per grading)'!H$16="EXAM", 'PRINTABLE (per grading)'!B$13="Prelim"), IF(ISERROR(SUMIF('Exam (LECTURE ONLY)'!D$20:M$20, "CLO9", 'Exam (LECTURE ONLY)'!D214:M214) / 'Exam (LECTURE ONLY)'!AL$14), "", SUMIF('Exam (LECTURE ONLY)'!D$20:M$20, "CLO9", 'Exam (LECTURE ONLY)'!D214:M214) /'Exam (LECTURE ONLY)'!AL$14),
IF(AND('PRINTABLE (per grading)'!H$16="EXAM", 'PRINTABLE (per grading)'!B$13="Midterm"), IF(ISERROR(SUMIF('Exam (LECTURE ONLY)'!O$20:X$20, "CLO9", 'Exam (LECTURE ONLY)'!O214:X214) / 'Exam (LECTURE ONLY)'!AM$14), "", SUMIF('Exam (LECTURE ONLY)'!O$20:X$20, "CLO9", 'Exam (LECTURE ONLY)'!O214:X214) / 'Exam (LECTURE ONLY)'!AM$14),
IF(AND('PRINTABLE (per grading)'!H$16="EXAM", 'PRINTABLE (per grading)'!B$13="Final"), IF(ISERROR(SUMIF('Exam (LECTURE ONLY)'!Z$20:AI$20, "CLO9", 'Exam (LECTURE ONLY)'!Z214:AI214) / 'Exam (LECTURE ONLY)'!AN$14), "", SUMIF('Exam (LECTURE ONLY)'!Z$20:AI$20, "CLO9", 'Exam (LECTURE ONLY)'!Z214:AI214) / 'Exam (LECTURE ONLY)'!AN$14),
IF(AND('PRINTABLE (per grading)'!H$16="OUTPUT", 'PRINTABLE (per grading)'!B$13="Prelim"), IF(ISERROR(SUMIF(OUTPUT!C$20:M$20, "CLO9", OUTPUT!C214:M214) / OUTPUT!AL$14), "", SUMIF(OUTPUT!C$20:M$20, "CLO9", OUTPUT!C214:M214) / OUTPUT!AL$14),
IF(AND('PRINTABLE (per grading)'!H$16="OUTPUT", 'PRINTABLE (per grading)'!B$13="Midterm"), IF(ISERROR(SUMIF(OUTPUT!O$20:Y$20, "CLO9", OUTPUT!O214:Y214) / OUTPUT!AM$14), "", SUMIF(OUTPUT!O$20:Y$20, "CLO9", OUTPUT!O214:Y214) / OUTPUT!AM$14),
IF(AND('PRINTABLE (per grading)'!H$16="OUTPUT", 'PRINTABLE (per grading)'!B$13="Final"), IF(ISERROR(SUMIF(OUTPUT!AA$20:AI$20, "CLO9", OUTPUT!AA214:AI214) / OUTPUT!AN$14), "", SUMIF(OUTPUT!AA$20:AI$20, "CLO9", OUTPUT!AA214:AI214) / OUTPUT!AN$14),
"")))))),"")</f>
        <v/>
      </c>
      <c r="BD212" s="286" t="str">
        <f aca="false">IF(B212&lt;&gt;"",IF(BC212="","",IF(BC212&lt;0.5,1,IF(AND(BC212&gt;=0.5,BC212&lt;P$10),2,IF(BC212&gt;=P$10,3)))),"")</f>
        <v/>
      </c>
      <c r="BE212" s="287" t="str">
        <f aca="false">IF(B212 &lt;&gt; "",IFERROR(IF(AVERAGE(BA212,BC212)&gt;=P$10,"Y","N"),""),"")</f>
        <v/>
      </c>
      <c r="BF212" s="194" t="str">
        <f aca="false">IF(B212 &lt;&gt; "", IFERROR(IF(C$16 = "PRELIM", SUMIF('Database (LECTURE-RES-PRAC)'!D$14:AG$14, "CLO10", 'Database (LECTURE-RES-PRAC)'!D209:AG209) / 'Grade computation'!F$13, IF(C$16 = "MIDTERM", SUMIF('Database (LECTURE-RES-PRAC)'!AJ$14:BM$14, "CLO10", 'Database (LECTURE-RES-PRAC)'!AJ209:BM209) / 'Grade computation'!G$13, IF(C$16 = "FINAL", SUMIF('Database (LECTURE-RES-PRAC)'!BP$14:CS$14, "CLO10", 'Database (LECTURE-RES-PRAC)'!BP209:CS209) / 'Grade computation'!H$13,""))),""),"")</f>
        <v/>
      </c>
      <c r="BG212" s="286" t="str">
        <f aca="false">IF(B212&lt;&gt;"",IF(BF212="","",IF(BF212&lt;0.5,1,IF(AND(BF212&gt;=0.5,BF212&lt;P$10),2,IF(BF212&gt;=P$10,3)))),"")</f>
        <v/>
      </c>
      <c r="BH212" s="194" t="str">
        <f aca="false">IF(B212 &lt;&gt; "",IF(AND('PRINTABLE (per grading)'!H$16="EXAM", 'PRINTABLE (per grading)'!B$13="Prelim"), IF(ISERROR(SUMIF('Exam (LECTURE ONLY)'!D$20:M$20, "CLO10", 'Exam (LECTURE ONLY)'!D214:M214) / 'Exam (LECTURE ONLY)'!AL$15), "", SUMIF('Exam (LECTURE ONLY)'!D$20:M$20, "CLO10", 'Exam (LECTURE ONLY)'!D214:M214) /'Exam (LECTURE ONLY)'!AL$15),
IF(AND('PRINTABLE (per grading)'!H$16="EXAM", 'PRINTABLE (per grading)'!B$13="Midterm"), IF(ISERROR(SUMIF('Exam (LECTURE ONLY)'!O$20:X$20, "CLO10", 'Exam (LECTURE ONLY)'!O214:X214) / 'Exam (LECTURE ONLY)'!AM$15), "", SUMIF('Exam (LECTURE ONLY)'!O$20:X$20, "CLO10", 'Exam (LECTURE ONLY)'!O214:X214) / 'Exam (LECTURE ONLY)'!AM$15),
IF(AND('PRINTABLE (per grading)'!H$16="EXAM", 'PRINTABLE (per grading)'!B$13="Final"), IF(ISERROR(SUMIF('Exam (LECTURE ONLY)'!Z$20:AI$20, "CLO10", 'Exam (LECTURE ONLY)'!Z214:AI214) / 'Exam (LECTURE ONLY)'!AN$15), "", SUMIF('Exam (LECTURE ONLY)'!Z$20:AI$20, "CLO10", 'Exam (LECTURE ONLY)'!Z214:AI214) / 'Exam (LECTURE ONLY)'!AN$15),
IF(AND('PRINTABLE (per grading)'!H$16="OUTPUT", 'PRINTABLE (per grading)'!B$13="Prelim"), IF(ISERROR(SUMIF(OUTPUT!C$20:M$20, "CLO10", OUTPUT!C214:M214) / OUTPUT!AL$15), "", SUMIF(OUTPUT!C$20:M$20, "CLO10", OUTPUT!C214:M214) / OUTPUT!AL$15),
IF(AND('PRINTABLE (per grading)'!H$16="OUTPUT", 'PRINTABLE (per grading)'!B$13="Midterm"), IF(ISERROR(SUMIF(OUTPUT!O$20:Y$20, "CLO10", OUTPUT!O214:Y214) / OUTPUT!AM$15), "", SUMIF(OUTPUT!O$20:Y$20, "CLO10", OUTPUT!O214:Y214) / OUTPUT!AM$15),
IF(AND('PRINTABLE (per grading)'!H$16="OUTPUT", 'PRINTABLE (per grading)'!B$13="Final"), IF(ISERROR(SUMIF(OUTPUT!AA$20:AI$20, "CLO10", OUTPUT!AA214:AI214) / OUTPUT!AN$15), "", SUMIF(OUTPUT!AA$20:AI$20, "CLO10", OUTPUT!AA214:AI214) / OUTPUT!AN$15),
"")))))),"")</f>
        <v/>
      </c>
      <c r="BI212" s="286" t="str">
        <f aca="false">IF(B212&lt;&gt;"",IF(BH212="","",IF(BH212&lt;0.5,1,IF(AND(BH212&gt;=0.5,BH212&lt;P$10),2,IF(BH212&gt;=P$10,3)))),"")</f>
        <v/>
      </c>
      <c r="BJ212" s="287" t="str">
        <f aca="false">IF(B212 &lt;&gt; "",IFERROR(IF(AVERAGE(BF212,BH212)&gt;=P$10,"Y","N"),""),"")</f>
        <v/>
      </c>
      <c r="BK212" s="8"/>
    </row>
    <row r="213" customFormat="false" ht="19.5" hidden="false" customHeight="true" outlineLevel="0" collapsed="false">
      <c r="A213" s="183" t="str">
        <f aca="false">IF(ISBLANK('Database (LECTURE-RES-PRAC)'!A210),"",'Database (LECTURE-RES-PRAC)'!A210)</f>
        <v/>
      </c>
      <c r="B213" s="184" t="str">
        <f aca="false">IF(ISBLANK('Database (LECTURE-RES-PRAC)'!B210),"",'Database (LECTURE-RES-PRAC)'!B210)</f>
        <v/>
      </c>
      <c r="C213" s="230" t="str">
        <f aca="false">IF(B213&lt;&gt;"",IF(C$16="PRELIM",'Grade computation'!C213, IF(C$16="MIDTERM",'Grade computation'!K213, IF(C$16="FINAL",'Grade computation'!S213,""))),"")</f>
        <v/>
      </c>
      <c r="D213" s="231" t="str">
        <f aca="false">IF(B213&lt;&gt;"",IFERROR(IF(B$11="80-20", (((C213/C$19)*X$6)+X$7)*D$18, IF(B$11="60-40", (((C213/C$19)*Y$6)+Y$7)*D$18, 0)),0),"")</f>
        <v/>
      </c>
      <c r="E213" s="230" t="str">
        <f aca="false">IF(B213&lt;&gt;"", IF(C$16="PRELIM",'Grade computation'!E213, IF(C$16="MIDTERM",'Grade computation'!M213, IF(C$16="FINAL",'Grade computation'!U213,""))),"")</f>
        <v/>
      </c>
      <c r="F213" s="232" t="str">
        <f aca="false">IF(B213&lt;&gt;"",IFERROR(IF(B$11="80-20", (((E213/E$19)*X$6)+X$7)*F$18, IF(B$11="60-40", (((E213/E$19)*Y$6)+Y$7)*F$18, 0)),0),"")</f>
        <v/>
      </c>
      <c r="G213" s="233" t="str">
        <f aca="false">IF(B213&lt;&gt;"",IFERROR((D213+F213),0),"")</f>
        <v/>
      </c>
      <c r="H213" s="234" t="str">
        <f aca="false">IF(B213&lt;&gt;"",IF(C$16="PRELIM", 'Grade computation'!H213, IF(C$16="MIDTERM", 'Grade computation'!P213, IF(C$16="FINAL",'Grade computation'!X213, ""))),"")</f>
        <v/>
      </c>
      <c r="I213" s="233" t="str">
        <f aca="false">IF(B213&lt;&gt;"",IFERROR(IF(B$11="80-20", (((H213/H$19)*X$6)+X$7)*I$19, IF(B$11="60-40", (((H213/H$19)*Y$6)+Y$7)*I$19, 0)),0),"")</f>
        <v/>
      </c>
      <c r="J213" s="237" t="str">
        <f aca="false">IFERROR((G213+I213),"")</f>
        <v/>
      </c>
      <c r="K213" s="183" t="str">
        <f aca="false">IFERROR(IF(J213="","",IF(J213&gt;=75,"PASSED","FAILED")),"")</f>
        <v/>
      </c>
      <c r="L213" s="183"/>
      <c r="M213" s="194" t="str">
        <f aca="false">IF(B213 &lt;&gt; "", IFERROR(IF(C$16 = "PRELIM", SUMIF('Database (LECTURE-RES-PRAC)'!D$14:AG$14, "CLO1", 'Database (LECTURE-RES-PRAC)'!D210:AG210) / 'Grade computation'!F$4, IF(C$16 = "MIDTERM", SUMIF('Database (LECTURE-RES-PRAC)'!AJ$14:BM$14, "CLO1", 'Database (LECTURE-RES-PRAC)'!AJ210:BM210) / 'Grade computation'!G$4, IF(C$16 = "FINAL", SUMIF('Database (LECTURE-RES-PRAC)'!BP$14:CS$14, "CLO1", 'Database (LECTURE-RES-PRAC)'!BP210:CS210) / 'Grade computation'!H$4,""))),""),"")</f>
        <v/>
      </c>
      <c r="N213" s="286" t="str">
        <f aca="false">IF(B213&lt;&gt;"",IF(M213="","",IF(M213&lt;0.5,1,IF(AND(M213&gt;=0.5,M213&lt;P$10),2,IF(M213&gt;=P$10,3)))),"")</f>
        <v/>
      </c>
      <c r="O213" s="194" t="str">
        <f aca="false">IF(B213 &lt;&gt; "",IF(AND('PRINTABLE (per grading)'!H$16="EXAM", 'PRINTABLE (per grading)'!B$13="Prelim"), IF(ISERROR(SUMIF('Exam (LECTURE ONLY)'!D$20:M$20, "CLO1", 'Exam (LECTURE ONLY)'!D215:M215) / 'Exam (LECTURE ONLY)'!AL$6), "", SUMIF('Exam (LECTURE ONLY)'!D$20:M$20, "CLO1", 'Exam (LECTURE ONLY)'!D215:M215) /'Exam (LECTURE ONLY)'!AL$6),
IF(AND('PRINTABLE (per grading)'!H$16="EXAM", 'PRINTABLE (per grading)'!B$13="Midterm"), IF(ISERROR(SUMIF('Exam (LECTURE ONLY)'!O$20:X$20, "CLO1", 'Exam (LECTURE ONLY)'!O215:X215) / 'Exam (LECTURE ONLY)'!AM$6), "", SUMIF('Exam (LECTURE ONLY)'!O$20:X$20, "CLO1", 'Exam (LECTURE ONLY)'!O215:X215) / 'Exam (LECTURE ONLY)'!AM$6),
IF(AND('PRINTABLE (per grading)'!H$16="EXAM", 'PRINTABLE (per grading)'!B$13="Final"), IF(ISERROR(SUMIF('Exam (LECTURE ONLY)'!Z$20:AI$20, "CLO1", 'Exam (LECTURE ONLY)'!Z215:AI215) / 'Exam (LECTURE ONLY)'!AN$6), "", SUMIF('Exam (LECTURE ONLY)'!Z$20:AI$20, "CLO1", 'Exam (LECTURE ONLY)'!Z215:AI215) / 'Exam (LECTURE ONLY)'!AN$6),
IF(AND('PRINTABLE (per grading)'!H$16="OUTPUT", 'PRINTABLE (per grading)'!B$13="Prelim"), IF(ISERROR(SUMIF(OUTPUT!C$20:M$20, "CLO1", OUTPUT!C215:M215) / OUTPUT!AL$6), "", SUMIF(OUTPUT!C$20:M$20, "CLO1", OUTPUT!C215:M215) / OUTPUT!AL$6),
IF(AND('PRINTABLE (per grading)'!H$16="OUTPUT", 'PRINTABLE (per grading)'!B$13="Midterm"), IF(ISERROR(SUMIF(OUTPUT!O$20:Y$20, "CLO1", OUTPUT!O215:Y215) / OUTPUT!AM$6), "", SUMIF(OUTPUT!O$20:Y$20, "CLO1", OUTPUT!O215:Y215) / OUTPUT!AM$6),
IF(AND('PRINTABLE (per grading)'!H$16="OUTPUT", 'PRINTABLE (per grading)'!B$13="Final"), IF(ISERROR(SUMIF(OUTPUT!AA$20:AI$20, "CLO1", OUTPUT!AA215:AI215) / OUTPUT!AN$6), "", SUMIF(OUTPUT!AA$20:AI$20, "CLO1", OUTPUT!AA215:AI215) / OUTPUT!AN$6),
"")))))),"")</f>
        <v/>
      </c>
      <c r="P213" s="286" t="str">
        <f aca="false">IF(B213&lt;&gt;"",IF(O213="","",IF(O213&lt;0.5,1,IF(AND(O213&gt;=0.5,O213&lt;P$10),2,IF(O213&gt;=P$10,3)))),"")</f>
        <v/>
      </c>
      <c r="Q213" s="287" t="str">
        <f aca="false">IF(B213 &lt;&gt; "",IFERROR(IF(AVERAGE(M213,O213)&gt;=P$10,"Y","N"),""),"")</f>
        <v/>
      </c>
      <c r="R213" s="194" t="str">
        <f aca="false">IF(B213 &lt;&gt; "", IFERROR(IF(C$16 = "PRELIM", SUMIF('Database (LECTURE-RES-PRAC)'!D$14:AG$14, "CLO2", 'Database (LECTURE-RES-PRAC)'!D210:AG210) / 'Grade computation'!F$5, IF(C$16 = "MIDTERM", SUMIF('Database (LECTURE-RES-PRAC)'!AJ$14:BM$14, "CLO2", 'Database (LECTURE-RES-PRAC)'!AJ210:BM210) / 'Grade computation'!G$5, IF(C$16 = "FINAL", SUMIF('Database (LECTURE-RES-PRAC)'!BP$14:CS$14, "CLO2", 'Database (LECTURE-RES-PRAC)'!BP210:CS210) / 'Grade computation'!H$5,""))),""),"")</f>
        <v/>
      </c>
      <c r="S213" s="286" t="str">
        <f aca="false">IF(B213&lt;&gt;"",IF(R213="","",IF(R213&lt;0.5,1,IF(AND(R213&gt;=0.5,R213&lt;P$10),2,IF(R213&gt;=P$10,3)))),"")</f>
        <v/>
      </c>
      <c r="T213" s="194" t="str">
        <f aca="false">IF(B213 &lt;&gt; "",IF(AND('PRINTABLE (per grading)'!H$16="EXAM", 'PRINTABLE (per grading)'!B$13="Prelim"), IF(ISERROR(SUMIF('Exam (LECTURE ONLY)'!D$20:M$20, "CLO2", 'Exam (LECTURE ONLY)'!D215:M215) / 'Exam (LECTURE ONLY)'!AL$7), "", SUMIF('Exam (LECTURE ONLY)'!D$20:M$20, "CLO2", 'Exam (LECTURE ONLY)'!D215:M215) /'Exam (LECTURE ONLY)'!AL$7),
IF(AND('PRINTABLE (per grading)'!H$16="EXAM", 'PRINTABLE (per grading)'!B$13="Midterm"), IF(ISERROR(SUMIF('Exam (LECTURE ONLY)'!O$20:X$20, "CLO2", 'Exam (LECTURE ONLY)'!O215:X215) / 'Exam (LECTURE ONLY)'!AM$7), "", SUMIF('Exam (LECTURE ONLY)'!O$20:X$20, "CLO2", 'Exam (LECTURE ONLY)'!O215:X215) / 'Exam (LECTURE ONLY)'!AM$7),
IF(AND('PRINTABLE (per grading)'!H$16="EXAM", 'PRINTABLE (per grading)'!B$13="Final"), IF(ISERROR(SUMIF('Exam (LECTURE ONLY)'!Z$20:AI$20, "CLO2", 'Exam (LECTURE ONLY)'!Z215:AI215) / 'Exam (LECTURE ONLY)'!AN$7), "", SUMIF('Exam (LECTURE ONLY)'!Z$20:AI$20, "CLO2", 'Exam (LECTURE ONLY)'!Z215:AI215) / 'Exam (LECTURE ONLY)'!AN$7),
IF(AND('PRINTABLE (per grading)'!H$16="OUTPUT", 'PRINTABLE (per grading)'!B$13="Prelim"), IF(ISERROR(SUMIF(OUTPUT!C$20:M$20, "CLO2", OUTPUT!C215:M215) / OUTPUT!AL$7), "", SUMIF(OUTPUT!C$20:M$20, "CLO2", OUTPUT!C215:M215) / OUTPUT!AL$7),
IF(AND('PRINTABLE (per grading)'!H$16="OUTPUT", 'PRINTABLE (per grading)'!B$13="Midterm"), IF(ISERROR(SUMIF(OUTPUT!O$20:Y$20, "CLO2", OUTPUT!O215:Y215) / OUTPUT!AM$7), "", SUMIF(OUTPUT!O$20:Y$20, "CLO2", OUTPUT!O215:Y215) / OUTPUT!AM$7),
IF(AND('PRINTABLE (per grading)'!H$16="OUTPUT", 'PRINTABLE (per grading)'!B$13="Final"), IF(ISERROR(SUMIF(OUTPUT!AA$20:AI$20, "CLO2", OUTPUT!AA215:AI215) / OUTPUT!AN$7), "", SUMIF(OUTPUT!AA$20:AI$20, "CLO2", OUTPUT!AA215:AI215) / OUTPUT!AN$7),
"")))))),"")</f>
        <v/>
      </c>
      <c r="U213" s="286" t="str">
        <f aca="false">IF(B213&lt;&gt;"",IF(T213="","",IF(T213&lt;0.5,1,IF(AND(T213&gt;=0.5,T213&lt;P$10),2,IF(T213&gt;=P$10,3)))),"")</f>
        <v/>
      </c>
      <c r="V213" s="287" t="str">
        <f aca="false">IF(B213 &lt;&gt; "",IFERROR(IF(AVERAGE(R213,T213)&gt;=P$10,"Y","N"),""),"")</f>
        <v/>
      </c>
      <c r="W213" s="194" t="str">
        <f aca="false">IF(B213 &lt;&gt; "", IFERROR(IF(C$16 = "PRELIM", SUMIF('Database (LECTURE-RES-PRAC)'!D$14:AG$14, "CLO3", 'Database (LECTURE-RES-PRAC)'!D210:AG210) / 'Grade computation'!F$6, IF(C$16 = "MIDTERM", SUMIF('Database (LECTURE-RES-PRAC)'!AJ$14:BM$14, "CLO3", 'Database (LECTURE-RES-PRAC)'!AJ210:BM210) / 'Grade computation'!G$6, IF(C$16 = "FINAL", SUMIF('Database (LECTURE-RES-PRAC)'!BP$14:CS$14, "CLO3", 'Database (LECTURE-RES-PRAC)'!BP210:CS210) / 'Grade computation'!H$6,""))),""),"")</f>
        <v/>
      </c>
      <c r="X213" s="286" t="str">
        <f aca="false">IF(B213&lt;&gt;"",IF(W213="","",IF(W213&lt;0.5,1,IF(AND(W213&gt;=0.5,W213&lt;P$10),2,IF(W213&gt;=P$10,3)))),"")</f>
        <v/>
      </c>
      <c r="Y213" s="194" t="str">
        <f aca="false">IF(B213 &lt;&gt; "",IF(AND('PRINTABLE (per grading)'!H$16="EXAM", 'PRINTABLE (per grading)'!B$13="Prelim"), IF(ISERROR(SUMIF('Exam (LECTURE ONLY)'!D$20:M$20, "CLO3", 'Exam (LECTURE ONLY)'!D215:M215) / 'Exam (LECTURE ONLY)'!AL$8), "", SUMIF('Exam (LECTURE ONLY)'!D$20:M$20, "CLO3", 'Exam (LECTURE ONLY)'!D215:M215) /'Exam (LECTURE ONLY)'!AL$8),
IF(AND('PRINTABLE (per grading)'!H$16="EXAM", 'PRINTABLE (per grading)'!B$13="Midterm"), IF(ISERROR(SUMIF('Exam (LECTURE ONLY)'!O$20:X$20, "CLO3", 'Exam (LECTURE ONLY)'!O215:X215) / 'Exam (LECTURE ONLY)'!AM$8), "", SUMIF('Exam (LECTURE ONLY)'!O$20:X$20, "CLO3", 'Exam (LECTURE ONLY)'!O215:X215) / 'Exam (LECTURE ONLY)'!AM$8),
IF(AND('PRINTABLE (per grading)'!H$16="EXAM", 'PRINTABLE (per grading)'!B$13="Final"), IF(ISERROR(SUMIF('Exam (LECTURE ONLY)'!Z$20:AI$20, "CLO3", 'Exam (LECTURE ONLY)'!Z215:AI215) / 'Exam (LECTURE ONLY)'!AN$8), "", SUMIF('Exam (LECTURE ONLY)'!Z$20:AI$20, "CLO3", 'Exam (LECTURE ONLY)'!Z215:AI215) / 'Exam (LECTURE ONLY)'!AN$8),
IF(AND('PRINTABLE (per grading)'!H$16="OUTPUT", 'PRINTABLE (per grading)'!B$13="Prelim"), IF(ISERROR(SUMIF(OUTPUT!C$20:M$20, "CLO3", OUTPUT!C215:M215) / OUTPUT!AL$8), "", SUMIF(OUTPUT!C$20:M$20, "CLO3", OUTPUT!C215:M215) / OUTPUT!AL$8),
IF(AND('PRINTABLE (per grading)'!H$16="OUTPUT", 'PRINTABLE (per grading)'!B$13="Midterm"), IF(ISERROR(SUMIF(OUTPUT!O$20:Y$20, "CLO3", OUTPUT!O215:Y215) / OUTPUT!AM$8), "", SUMIF(OUTPUT!O$20:Y$20, "CLO3", OUTPUT!O215:Y215) / OUTPUT!AM$8),
IF(AND('PRINTABLE (per grading)'!H$16="OUTPUT", 'PRINTABLE (per grading)'!B$13="Final"), IF(ISERROR(SUMIF(OUTPUT!AA$20:AI$20, "CLO3", OUTPUT!AA215:AI215) / OUTPUT!AN$8), "", SUMIF(OUTPUT!AA$20:AI$20, "CLO3", OUTPUT!AA215:AI215) / OUTPUT!AN$8),
"" )))))),"")</f>
        <v/>
      </c>
      <c r="Z213" s="286" t="str">
        <f aca="false">IF(B213&lt;&gt;"",IF(Y213="","",IF(Y213&lt;0.5,1,IF(AND(Y213&gt;=0.5,Y213&lt;P$10),2,IF(Y213&gt;=P$10,3)))),"")</f>
        <v/>
      </c>
      <c r="AA213" s="287" t="str">
        <f aca="false">IF(B213 &lt;&gt; "",IFERROR(IF(AVERAGE(W213,Y213)&gt;=P$10,"Y","N"),""),"")</f>
        <v/>
      </c>
      <c r="AB213" s="194" t="str">
        <f aca="false">IF(B213 &lt;&gt; "", IFERROR(IF(C$16 = "PRELIM", SUMIF('Database (LECTURE-RES-PRAC)'!D$14:AG$14, "CLO4", 'Database (LECTURE-RES-PRAC)'!D210:AG210) / 'Grade computation'!F$7, IF(C$16 = "MIDTERM", SUMIF('Database (LECTURE-RES-PRAC)'!AJ$14:BM$14, "CLO4", 'Database (LECTURE-RES-PRAC)'!AJ210:BM210) / 'Grade computation'!G$7, IF(C$16 = "FINAL", SUMIF('Database (LECTURE-RES-PRAC)'!BP$14:CS$14, "CLO4", 'Database (LECTURE-RES-PRAC)'!BP210:CS210) / 'Grade computation'!H$7,""))),""),"")</f>
        <v/>
      </c>
      <c r="AC213" s="286" t="str">
        <f aca="false">IF(B213&lt;&gt;"",IF(AB213="","",IF(AB213&lt;0.5,1,IF(AND(AB213&gt;=0.5,AB213&lt;P$10),2,IF(AB213&gt;=P$10,3)))),"")</f>
        <v/>
      </c>
      <c r="AD213" s="194" t="str">
        <f aca="false">IF(B213 &lt;&gt; "",IF(AND('PRINTABLE (per grading)'!H$16="EXAM", 'PRINTABLE (per grading)'!B$13="Prelim"), IF(ISERROR(SUMIF('Exam (LECTURE ONLY)'!D$20:M$20, "CLO4", 'Exam (LECTURE ONLY)'!D215:M215) / 'Exam (LECTURE ONLY)'!AL$9), "", SUMIF('Exam (LECTURE ONLY)'!D$20:M$20, "CLO4", 'Exam (LECTURE ONLY)'!D215:M215) /'Exam (LECTURE ONLY)'!AL$9),
IF(AND('PRINTABLE (per grading)'!H$16="EXAM", 'PRINTABLE (per grading)'!B$13="Midterm"), IF(ISERROR(SUMIF('Exam (LECTURE ONLY)'!O$20:X$20, "CLO4", 'Exam (LECTURE ONLY)'!O215:X215) / 'Exam (LECTURE ONLY)'!AM$9), "", SUMIF('Exam (LECTURE ONLY)'!O$20:X$20, "CLO4", 'Exam (LECTURE ONLY)'!O215:X215) / 'Exam (LECTURE ONLY)'!AM$9),
IF(AND('PRINTABLE (per grading)'!H$16="EXAM", 'PRINTABLE (per grading)'!B$13="Final"), IF(ISERROR(SUMIF('Exam (LECTURE ONLY)'!Z$20:AI$20, "CLO4", 'Exam (LECTURE ONLY)'!Z215:AI215) / 'Exam (LECTURE ONLY)'!AN$9), "", SUMIF('Exam (LECTURE ONLY)'!Z$20:AI$20, "CLO4", 'Exam (LECTURE ONLY)'!Z215:AI215) / 'Exam (LECTURE ONLY)'!AN$9),
IF(AND('PRINTABLE (per grading)'!H$16="OUTPUT", 'PRINTABLE (per grading)'!B$13="Prelim"), IF(ISERROR(SUMIF(OUTPUT!C$20:M$20, "CLO4", OUTPUT!C215:M215) / OUTPUT!AL$9), "", SUMIF(OUTPUT!C$20:M$20, "CLO4", OUTPUT!C215:M215) / OUTPUT!AL$9),
IF(AND('PRINTABLE (per grading)'!H$16="OUTPUT", 'PRINTABLE (per grading)'!B$13="Midterm"), IF(ISERROR(SUMIF(OUTPUT!O$20:Y$20, "CLO4", OUTPUT!O215:Y215) / OUTPUT!AM$9), "", SUMIF(OUTPUT!O$20:Y$20, "CLO4", OUTPUT!O215:Y215) / OUTPUT!AM$9),
IF(AND('PRINTABLE (per grading)'!H$16="OUTPUT", 'PRINTABLE (per grading)'!B$13="Final"), IF(ISERROR(SUMIF(OUTPUT!AA$20:AI$20, "CLO4", OUTPUT!AA215:AI215) / OUTPUT!AN$9), "", SUMIF(OUTPUT!AA$20:AI$20, "CLO4", OUTPUT!AA215:AI215) / OUTPUT!AN$9),
"")))))),"")</f>
        <v/>
      </c>
      <c r="AE213" s="286" t="str">
        <f aca="false">IF(B213&lt;&gt;"",IF(AD213="","",IF(AD213&lt;0.5,1,IF(AND(AD213&gt;=0.5,AD213&lt;P$10),2,IF(AD213&gt;=P$10,3)))),"")</f>
        <v/>
      </c>
      <c r="AF213" s="287" t="str">
        <f aca="false">IF(B213 &lt;&gt; "",IFERROR(IF(AVERAGE(AB213,AD213)&gt;=P$10,"Y","N"),""),"")</f>
        <v/>
      </c>
      <c r="AG213" s="194" t="str">
        <f aca="false">IF(B213 &lt;&gt; "", IFERROR(IF(C$16 = "PRELIM", SUMIF('Database (LECTURE-RES-PRAC)'!D$14:AG$14, "CLO5", 'Database (LECTURE-RES-PRAC)'!D210:AG210) / 'Grade computation'!F$8, IF(C$16 = "MIDTERM", SUMIF('Database (LECTURE-RES-PRAC)'!AJ$14:BM$14, "CLO5", 'Database (LECTURE-RES-PRAC)'!AJ210:BM210) / 'Grade computation'!G$8, IF(C$16 = "FINAL", SUMIF('Database (LECTURE-RES-PRAC)'!BP$14:CS$14, "CLO5", 'Database (LECTURE-RES-PRAC)'!BP210:CS210) / 'Grade computation'!H$8,""))),""),"")</f>
        <v/>
      </c>
      <c r="AH213" s="286" t="str">
        <f aca="false">IF(B213&lt;&gt;"",IF(AG213="","",IF(AG213&lt;0.5,1,IF(AND(AG213&gt;=0.5,AG213&lt;P$10),2,IF(AG213&gt;=P$10,3)))),"")</f>
        <v/>
      </c>
      <c r="AI213" s="194" t="str">
        <f aca="false">IF(B213 &lt;&gt; "",IF(AND('PRINTABLE (per grading)'!H$16="EXAM", 'PRINTABLE (per grading)'!B$13="Prelim"), IF(ISERROR(SUMIF('Exam (LECTURE ONLY)'!D$20:M$20, "CLO5", 'Exam (LECTURE ONLY)'!D215:M215) / 'Exam (LECTURE ONLY)'!AL$10), "", SUMIF('Exam (LECTURE ONLY)'!D$20:M$20, "CLO5", 'Exam (LECTURE ONLY)'!D215:M215) /'Exam (LECTURE ONLY)'!AL$10),
IF(AND('PRINTABLE (per grading)'!H$16="EXAM", 'PRINTABLE (per grading)'!B$13="Midterm"), IF(ISERROR(SUMIF('Exam (LECTURE ONLY)'!O$20:X$20, "CLO5", 'Exam (LECTURE ONLY)'!O215:X215) / 'Exam (LECTURE ONLY)'!AM$10), "", SUMIF('Exam (LECTURE ONLY)'!O$20:X$20, "CLO5", 'Exam (LECTURE ONLY)'!O215:X215) / 'Exam (LECTURE ONLY)'!AM$10),
IF(AND('PRINTABLE (per grading)'!H$16="EXAM", 'PRINTABLE (per grading)'!B$13="Final"), IF(ISERROR(SUMIF('Exam (LECTURE ONLY)'!Z$20:AI$20, "CLO5", 'Exam (LECTURE ONLY)'!Z215:AI215) / 'Exam (LECTURE ONLY)'!AN$10), "", SUMIF('Exam (LECTURE ONLY)'!Z$20:AI$20, "CLO5", 'Exam (LECTURE ONLY)'!Z215:AI215) / 'Exam (LECTURE ONLY)'!AN$10),
IF(AND('PRINTABLE (per grading)'!H$16="OUTPUT", 'PRINTABLE (per grading)'!B$13="Prelim"), IF(ISERROR(SUMIF(OUTPUT!C$20:M$20, "CLO5", OUTPUT!C215:M215) / OUTPUT!AL$10), "", SUMIF(OUTPUT!C$20:M$20, "CLO5", OUTPUT!C215:M215) / OUTPUT!AL$10),
IF(AND('PRINTABLE (per grading)'!H$16="OUTPUT", 'PRINTABLE (per grading)'!B$13="Midterm"), IF(ISERROR(SUMIF(OUTPUT!O$20:Y$20, "CLO5", OUTPUT!O215:Y215) / OUTPUT!AM$10), "", SUMIF(OUTPUT!O$20:Y$20, "CLO5", OUTPUT!O215:Y215) / OUTPUT!AM$10),
IF(AND('PRINTABLE (per grading)'!H$16="OUTPUT", 'PRINTABLE (per grading)'!B$13="Final"), IF(ISERROR(SUMIF(OUTPUT!AA$20:AI$20, "CLO5", OUTPUT!AA215:AI215) / OUTPUT!AN$10), "", SUMIF(OUTPUT!AA$20:AI$20, "CLO5", OUTPUT!AA215:AI215) / OUTPUT!AN$10),
"")))))),"")</f>
        <v/>
      </c>
      <c r="AJ213" s="286" t="str">
        <f aca="false">IF(B213&lt;&gt;"",IF(AI213="","",IF(AI213&lt;0.5,1,IF(AND(AI213&gt;=0.5,AI213&lt;P$10),2,IF(AI213&gt;=P$10,3)))),"")</f>
        <v/>
      </c>
      <c r="AK213" s="287" t="str">
        <f aca="false">IF(B213 &lt;&gt; "",IFERROR(IF(AVERAGE(AG213,AI213)&gt;=P$10,"Y","N"),""),"")</f>
        <v/>
      </c>
      <c r="AL213" s="194" t="str">
        <f aca="false">IF(B213 &lt;&gt; "", IFERROR(IF(C$16 = "PRELIM", SUMIF('Database (LECTURE-RES-PRAC)'!D$14:AG$14, "CLO6", 'Database (LECTURE-RES-PRAC)'!D210:AG210) / 'Grade computation'!F$9, IF(C$16 = "MIDTERM", SUMIF('Database (LECTURE-RES-PRAC)'!AJ$14:BM$14, "CLO6", 'Database (LECTURE-RES-PRAC)'!AJ210:BM210) / 'Grade computation'!G$9, IF(C$16 = "FINAL", SUMIF('Database (LECTURE-RES-PRAC)'!BP$14:CS$14, "CLO6", 'Database (LECTURE-RES-PRAC)'!BP210:CS210) / 'Grade computation'!H$9,""))),""),"")</f>
        <v/>
      </c>
      <c r="AM213" s="286" t="str">
        <f aca="false">IF(B213&lt;&gt;"",IF(AL213="","",IF(AL213&lt;0.5,1,IF(AND(AL213&gt;=0.5,AL213&lt;P$10),2,IF(AL213&gt;=P$10,3)))),"")</f>
        <v/>
      </c>
      <c r="AN213" s="194" t="str">
        <f aca="false">IF(B213 &lt;&gt; "",IF(AND('PRINTABLE (per grading)'!H$16="EXAM", 'PRINTABLE (per grading)'!B$13="Prelim"), IF(ISERROR(SUMIF('Exam (LECTURE ONLY)'!D$20:M$20, "CLO6", 'Exam (LECTURE ONLY)'!D215:M215) / 'Exam (LECTURE ONLY)'!AL$11), "", SUMIF('Exam (LECTURE ONLY)'!D$20:M$20, "CLO6", 'Exam (LECTURE ONLY)'!D215:M215) /'Exam (LECTURE ONLY)'!AL$11),
IF(AND('PRINTABLE (per grading)'!H$16="EXAM", 'PRINTABLE (per grading)'!B$13="Midterm"), IF(ISERROR(SUMIF('Exam (LECTURE ONLY)'!O$20:X$20, "CLO6", 'Exam (LECTURE ONLY)'!O215:X215) / 'Exam (LECTURE ONLY)'!AM$11), "", SUMIF('Exam (LECTURE ONLY)'!O$20:X$20, "CLO6", 'Exam (LECTURE ONLY)'!O215:X215) / 'Exam (LECTURE ONLY)'!AM$11),
IF(AND('PRINTABLE (per grading)'!H$16="EXAM", 'PRINTABLE (per grading)'!B$13="Final"), IF(ISERROR(SUMIF('Exam (LECTURE ONLY)'!Z$20:AI$20, "CLO6", 'Exam (LECTURE ONLY)'!Z215:AI215) / 'Exam (LECTURE ONLY)'!AN$11), "", SUMIF('Exam (LECTURE ONLY)'!Z$20:AI$20, "CLO6", 'Exam (LECTURE ONLY)'!Z215:AI215) / 'Exam (LECTURE ONLY)'!AN$11),
IF(AND('PRINTABLE (per grading)'!H$16="OUTPUT", 'PRINTABLE (per grading)'!B$13="Prelim"), IF(ISERROR(SUMIF(OUTPUT!C$20:M$20, "CLO6", OUTPUT!C215:M215) / OUTPUT!AL$11), "", SUMIF(OUTPUT!C$20:M$20, "CLO6", OUTPUT!C215:M215) / OUTPUT!AL$11),
IF(AND('PRINTABLE (per grading)'!H$16="OUTPUT", 'PRINTABLE (per grading)'!B$13="Midterm"), IF(ISERROR(SUMIF(OUTPUT!O$20:Y$20, "CLO6", OUTPUT!O215:Y215) / OUTPUT!AM$11), "", SUMIF(OUTPUT!O$20:Y$20, "CLO6", OUTPUT!O215:Y215) / OUTPUT!AM$11),
IF(AND('PRINTABLE (per grading)'!H$16="OUTPUT", 'PRINTABLE (per grading)'!B$13="Final"), IF(ISERROR(SUMIF(OUTPUT!AA$20:AI$20, "CLO6", OUTPUT!AA215:AI215) / OUTPUT!AN$11), "", SUMIF(OUTPUT!AA$20:AI$20, "CLO6", OUTPUT!AA215:AI215) / OUTPUT!AN$11),
"")))))),"")</f>
        <v/>
      </c>
      <c r="AO213" s="286" t="str">
        <f aca="false">IF(B213&lt;&gt;"",IF(AN213="","",IF(AN213&lt;0.5,1,IF(AND(AN213&gt;=0.5,AN213&lt;P$10),2,IF(AN213&gt;=P$10,3)))),"")</f>
        <v/>
      </c>
      <c r="AP213" s="287" t="str">
        <f aca="false">IF(B213 &lt;&gt; "",IFERROR(IF(AVERAGE(AL213,AN213)&gt;=P$10,"Y","N"),""),"")</f>
        <v/>
      </c>
      <c r="AQ213" s="194" t="str">
        <f aca="false">IF(B213 &lt;&gt; "", IFERROR(IF(C$16 = "PRELIM", SUMIF('Database (LECTURE-RES-PRAC)'!D$14:AG$14, "CLO7", 'Database (LECTURE-RES-PRAC)'!D210:AG210) / 'Grade computation'!F$10, IF(C$16 = "MIDTERM", SUMIF('Database (LECTURE-RES-PRAC)'!AJ$14:BM$14, "CLO7", 'Database (LECTURE-RES-PRAC)'!AJ210:BM210) / 'Grade computation'!G$10, IF(C$16 = "FINAL", SUMIF('Database (LECTURE-RES-PRAC)'!BP$14:CS$14, "CLO7", 'Database (LECTURE-RES-PRAC)'!BP210:CS210) / 'Grade computation'!H$10,""))),""),"")</f>
        <v/>
      </c>
      <c r="AR213" s="286" t="str">
        <f aca="false">IF(B213&lt;&gt;"",IF(AQ213="","",IF(AQ213&lt;0.5,1,IF(AND(AQ213&gt;=0.5,AQ213&lt;P$10),2,IF(AQ213&gt;=P$10,3)))),"")</f>
        <v/>
      </c>
      <c r="AS213" s="194" t="str">
        <f aca="false">IF(B213 &lt;&gt; "",IF(AND('PRINTABLE (per grading)'!H$16="EXAM", 'PRINTABLE (per grading)'!B$13="Prelim"), IF(ISERROR(SUMIF('Exam (LECTURE ONLY)'!D$20:M$20, "CLO7", 'Exam (LECTURE ONLY)'!D215:M215) / 'Exam (LECTURE ONLY)'!AL$12), "", SUMIF('Exam (LECTURE ONLY)'!D$20:M$20, "CLO7", 'Exam (LECTURE ONLY)'!D215:M215) /'Exam (LECTURE ONLY)'!AL$12),
IF(AND('PRINTABLE (per grading)'!H$16="EXAM", 'PRINTABLE (per grading)'!B$13="Midterm"), IF(ISERROR(SUMIF('Exam (LECTURE ONLY)'!O$20:X$20, "CLO7", 'Exam (LECTURE ONLY)'!O215:X215) / 'Exam (LECTURE ONLY)'!AM$12), "", SUMIF('Exam (LECTURE ONLY)'!O$20:X$20, "CLO7", 'Exam (LECTURE ONLY)'!O215:X215) / 'Exam (LECTURE ONLY)'!AM$12),
IF(AND('PRINTABLE (per grading)'!H$16="EXAM", 'PRINTABLE (per grading)'!B$13="Final"), IF(ISERROR(SUMIF('Exam (LECTURE ONLY)'!Z$20:AI$20, "CLO7", 'Exam (LECTURE ONLY)'!Z215:AI215) / 'Exam (LECTURE ONLY)'!AN$12), "", SUMIF('Exam (LECTURE ONLY)'!Z$20:AI$20, "CLO7", 'Exam (LECTURE ONLY)'!Z215:AI215) / 'Exam (LECTURE ONLY)'!AN$12),
IF(AND('PRINTABLE (per grading)'!H$16="OUTPUT", 'PRINTABLE (per grading)'!B$13="Prelim"), IF(ISERROR(SUMIF(OUTPUT!C$20:M$20, "CLO7", OUTPUT!C215:M215) / OUTPUT!AL$12), "", SUMIF(OUTPUT!C$20:M$20, "CLO7", OUTPUT!C215:M215) / OUTPUT!AL$12),
IF(AND('PRINTABLE (per grading)'!H$16="OUTPUT", 'PRINTABLE (per grading)'!B$13="Midterm"), IF(ISERROR(SUMIF(OUTPUT!O$20:Y$20, "CLO7", OUTPUT!O215:Y215) / OUTPUT!AM$12), "", SUMIF(OUTPUT!O$20:Y$20, "CLO7", OUTPUT!O215:Y215) / OUTPUT!AM$12),
IF(AND('PRINTABLE (per grading)'!H$16="OUTPUT", 'PRINTABLE (per grading)'!B$13="Final"), IF(ISERROR(SUMIF(OUTPUT!AA$20:AI$20, "CLO7", OUTPUT!AA215:AI215) / OUTPUT!AN$12), "", SUMIF(OUTPUT!AA$20:AI$20, "CLO7", OUTPUT!AA215:AI215) / OUTPUT!AN$12),
"")))))),"")</f>
        <v/>
      </c>
      <c r="AT213" s="286" t="str">
        <f aca="false">IF(B213&lt;&gt;"",IF(AS213="","",IF(AS213&lt;0.5,1,IF(AND(AS213&gt;=0.5,AS213&lt;P$10),2,IF(AS213&gt;=P$10,3)))),"")</f>
        <v/>
      </c>
      <c r="AU213" s="287" t="str">
        <f aca="false">IF(B213 &lt;&gt; "",IFERROR(IF(AVERAGE(AQ213,AS213)&gt;=P$10,"Y","N"),""),"")</f>
        <v/>
      </c>
      <c r="AV213" s="194" t="str">
        <f aca="false">IF(B213 &lt;&gt; "", IFERROR(IF(C$16 = "PRELIM", SUMIF('Database (LECTURE-RES-PRAC)'!D$14:AG$14, "CLO8", 'Database (LECTURE-RES-PRAC)'!D210:AG210) / 'Grade computation'!F$11, IF(C$16 = "MIDTERM", SUMIF('Database (LECTURE-RES-PRAC)'!AJ$14:BM$14, "CLO8", 'Database (LECTURE-RES-PRAC)'!AJ210:BM210) / 'Grade computation'!G$11, IF(C$16 = "FINAL", SUMIF('Database (LECTURE-RES-PRAC)'!BP$14:CS$14, "CLO8", 'Database (LECTURE-RES-PRAC)'!BP210:CS210) / 'Grade computation'!H$11,""))),""),"")</f>
        <v/>
      </c>
      <c r="AW213" s="286" t="str">
        <f aca="false">IF(B213&lt;&gt;"",IF(AV213="","",IF(AV213&lt;0.5,1,IF(AND(AV213&gt;=0.5,AV213&lt;P$10),2,IF(AV213&gt;=P$10,3)))),"")</f>
        <v/>
      </c>
      <c r="AX213" s="194" t="str">
        <f aca="false">IF(B213 &lt;&gt; "",IF(AND('PRINTABLE (per grading)'!H$16="EXAM", 'PRINTABLE (per grading)'!B$13="Prelim"), IF(ISERROR(SUMIF('Exam (LECTURE ONLY)'!D$20:M$20, "CLO8", 'Exam (LECTURE ONLY)'!D215:M215) / 'Exam (LECTURE ONLY)'!AL$13), "", SUMIF('Exam (LECTURE ONLY)'!D$20:M$20, "CLO8", 'Exam (LECTURE ONLY)'!D215:M215) /'Exam (LECTURE ONLY)'!AL$13),
IF(AND('PRINTABLE (per grading)'!H$16="EXAM", 'PRINTABLE (per grading)'!B$13="Midterm"), IF(ISERROR(SUMIF('Exam (LECTURE ONLY)'!O$20:X$20, "CLO8", 'Exam (LECTURE ONLY)'!O215:X215) / 'Exam (LECTURE ONLY)'!AM$13), "", SUMIF('Exam (LECTURE ONLY)'!O$20:X$20, "CLO8", 'Exam (LECTURE ONLY)'!O215:X215) / 'Exam (LECTURE ONLY)'!AM$13),
IF(AND('PRINTABLE (per grading)'!H$16="EXAM", 'PRINTABLE (per grading)'!B$13="Final"), IF(ISERROR(SUMIF('Exam (LECTURE ONLY)'!Z$20:AI$20, "CLO8", 'Exam (LECTURE ONLY)'!Z215:AI215) / 'Exam (LECTURE ONLY)'!AN$13), "", SUMIF('Exam (LECTURE ONLY)'!Z$20:AI$20, "CLO8", 'Exam (LECTURE ONLY)'!Z215:AI215) / 'Exam (LECTURE ONLY)'!AN$13),
IF(AND('PRINTABLE (per grading)'!H$16="OUTPUT", 'PRINTABLE (per grading)'!B$13="Prelim"), IF(ISERROR(SUMIF(OUTPUT!C$20:M$20, "CLO8", OUTPUT!C215:M215) / OUTPUT!AL$13), "", SUMIF(OUTPUT!C$20:M$20, "CLO8", OUTPUT!C215:M215) / OUTPUT!AL$13),
IF(AND('PRINTABLE (per grading)'!H$16="OUTPUT", 'PRINTABLE (per grading)'!B$13="Midterm"), IF(ISERROR(SUMIF(OUTPUT!O$20:Y$20, "CLO8", OUTPUT!O215:Y215) / OUTPUT!AM$13), "", SUMIF(OUTPUT!O$20:Y$20, "CLO8", OUTPUT!O215:Y215) / OUTPUT!AM$13),
IF(AND('PRINTABLE (per grading)'!H$16="OUTPUT", 'PRINTABLE (per grading)'!B$13="Final"), IF(ISERROR(SUMIF(OUTPUT!AA$20:AI$20, "CLO8", OUTPUT!AA215:AI215) / OUTPUT!AN$13), "", SUMIF(OUTPUT!AA$20:AI$20, "CLO8", OUTPUT!AA215:AI215) / OUTPUT!AN$13),
"")))))),"")</f>
        <v/>
      </c>
      <c r="AY213" s="286" t="str">
        <f aca="false">IF(B213&lt;&gt;"",IF(AX213="","",IF(AX213&lt;0.5,1,IF(AND(AX213&gt;=0.5,AX213&lt;P$10),2,IF(AX213&gt;=P$10,3)))),"")</f>
        <v/>
      </c>
      <c r="AZ213" s="287" t="str">
        <f aca="false">IF(B213 &lt;&gt; "",IFERROR(IF(AVERAGE(AV213,AX213)&gt;=P$10,"Y","N"),""),"")</f>
        <v/>
      </c>
      <c r="BA213" s="194" t="str">
        <f aca="false">IF(B213 &lt;&gt; "", IFERROR(IF(C$16 = "PRELIM", SUMIF('Database (LECTURE-RES-PRAC)'!D$14:AG$14, "CLO9", 'Database (LECTURE-RES-PRAC)'!D210:AG210) / 'Grade computation'!F$12, IF(C$16 = "MIDTERM", SUMIF('Database (LECTURE-RES-PRAC)'!AJ$14:BM$14, "CLO9", 'Database (LECTURE-RES-PRAC)'!AJ210:BM210) / 'Grade computation'!G$12, IF(C$16 = "FINAL", SUMIF('Database (LECTURE-RES-PRAC)'!BP$14:CS$14, "CLO9", 'Database (LECTURE-RES-PRAC)'!BP210:CS210) / 'Grade computation'!H$12,""))),""),"")</f>
        <v/>
      </c>
      <c r="BB213" s="286" t="str">
        <f aca="false">IF(B213&lt;&gt;"",IF(BA213="","",IF(BA213&lt;0.5,1,IF(AND(BA213&gt;=0.5,BA213&lt;P$10),2,IF(BA213&gt;=P$10,3)))),"")</f>
        <v/>
      </c>
      <c r="BC213" s="194" t="str">
        <f aca="false">IF(B213 &lt;&gt; "",IF(AND('PRINTABLE (per grading)'!H$16="EXAM", 'PRINTABLE (per grading)'!B$13="Prelim"), IF(ISERROR(SUMIF('Exam (LECTURE ONLY)'!D$20:M$20, "CLO9", 'Exam (LECTURE ONLY)'!D215:M215) / 'Exam (LECTURE ONLY)'!AL$14), "", SUMIF('Exam (LECTURE ONLY)'!D$20:M$20, "CLO9", 'Exam (LECTURE ONLY)'!D215:M215) /'Exam (LECTURE ONLY)'!AL$14),
IF(AND('PRINTABLE (per grading)'!H$16="EXAM", 'PRINTABLE (per grading)'!B$13="Midterm"), IF(ISERROR(SUMIF('Exam (LECTURE ONLY)'!O$20:X$20, "CLO9", 'Exam (LECTURE ONLY)'!O215:X215) / 'Exam (LECTURE ONLY)'!AM$14), "", SUMIF('Exam (LECTURE ONLY)'!O$20:X$20, "CLO9", 'Exam (LECTURE ONLY)'!O215:X215) / 'Exam (LECTURE ONLY)'!AM$14),
IF(AND('PRINTABLE (per grading)'!H$16="EXAM", 'PRINTABLE (per grading)'!B$13="Final"), IF(ISERROR(SUMIF('Exam (LECTURE ONLY)'!Z$20:AI$20, "CLO9", 'Exam (LECTURE ONLY)'!Z215:AI215) / 'Exam (LECTURE ONLY)'!AN$14), "", SUMIF('Exam (LECTURE ONLY)'!Z$20:AI$20, "CLO9", 'Exam (LECTURE ONLY)'!Z215:AI215) / 'Exam (LECTURE ONLY)'!AN$14),
IF(AND('PRINTABLE (per grading)'!H$16="OUTPUT", 'PRINTABLE (per grading)'!B$13="Prelim"), IF(ISERROR(SUMIF(OUTPUT!C$20:M$20, "CLO9", OUTPUT!C215:M215) / OUTPUT!AL$14), "", SUMIF(OUTPUT!C$20:M$20, "CLO9", OUTPUT!C215:M215) / OUTPUT!AL$14),
IF(AND('PRINTABLE (per grading)'!H$16="OUTPUT", 'PRINTABLE (per grading)'!B$13="Midterm"), IF(ISERROR(SUMIF(OUTPUT!O$20:Y$20, "CLO9", OUTPUT!O215:Y215) / OUTPUT!AM$14), "", SUMIF(OUTPUT!O$20:Y$20, "CLO9", OUTPUT!O215:Y215) / OUTPUT!AM$14),
IF(AND('PRINTABLE (per grading)'!H$16="OUTPUT", 'PRINTABLE (per grading)'!B$13="Final"), IF(ISERROR(SUMIF(OUTPUT!AA$20:AI$20, "CLO9", OUTPUT!AA215:AI215) / OUTPUT!AN$14), "", SUMIF(OUTPUT!AA$20:AI$20, "CLO9", OUTPUT!AA215:AI215) / OUTPUT!AN$14),
"")))))),"")</f>
        <v/>
      </c>
      <c r="BD213" s="286" t="str">
        <f aca="false">IF(B213&lt;&gt;"",IF(BC213="","",IF(BC213&lt;0.5,1,IF(AND(BC213&gt;=0.5,BC213&lt;P$10),2,IF(BC213&gt;=P$10,3)))),"")</f>
        <v/>
      </c>
      <c r="BE213" s="287" t="str">
        <f aca="false">IF(B213 &lt;&gt; "",IFERROR(IF(AVERAGE(BA213,BC213)&gt;=P$10,"Y","N"),""),"")</f>
        <v/>
      </c>
      <c r="BF213" s="194" t="str">
        <f aca="false">IF(B213 &lt;&gt; "", IFERROR(IF(C$16 = "PRELIM", SUMIF('Database (LECTURE-RES-PRAC)'!D$14:AG$14, "CLO10", 'Database (LECTURE-RES-PRAC)'!D210:AG210) / 'Grade computation'!F$13, IF(C$16 = "MIDTERM", SUMIF('Database (LECTURE-RES-PRAC)'!AJ$14:BM$14, "CLO10", 'Database (LECTURE-RES-PRAC)'!AJ210:BM210) / 'Grade computation'!G$13, IF(C$16 = "FINAL", SUMIF('Database (LECTURE-RES-PRAC)'!BP$14:CS$14, "CLO10", 'Database (LECTURE-RES-PRAC)'!BP210:CS210) / 'Grade computation'!H$13,""))),""),"")</f>
        <v/>
      </c>
      <c r="BG213" s="286" t="str">
        <f aca="false">IF(B213&lt;&gt;"",IF(BF213="","",IF(BF213&lt;0.5,1,IF(AND(BF213&gt;=0.5,BF213&lt;P$10),2,IF(BF213&gt;=P$10,3)))),"")</f>
        <v/>
      </c>
      <c r="BH213" s="194" t="str">
        <f aca="false">IF(B213 &lt;&gt; "",IF(AND('PRINTABLE (per grading)'!H$16="EXAM", 'PRINTABLE (per grading)'!B$13="Prelim"), IF(ISERROR(SUMIF('Exam (LECTURE ONLY)'!D$20:M$20, "CLO10", 'Exam (LECTURE ONLY)'!D215:M215) / 'Exam (LECTURE ONLY)'!AL$15), "", SUMIF('Exam (LECTURE ONLY)'!D$20:M$20, "CLO10", 'Exam (LECTURE ONLY)'!D215:M215) /'Exam (LECTURE ONLY)'!AL$15),
IF(AND('PRINTABLE (per grading)'!H$16="EXAM", 'PRINTABLE (per grading)'!B$13="Midterm"), IF(ISERROR(SUMIF('Exam (LECTURE ONLY)'!O$20:X$20, "CLO10", 'Exam (LECTURE ONLY)'!O215:X215) / 'Exam (LECTURE ONLY)'!AM$15), "", SUMIF('Exam (LECTURE ONLY)'!O$20:X$20, "CLO10", 'Exam (LECTURE ONLY)'!O215:X215) / 'Exam (LECTURE ONLY)'!AM$15),
IF(AND('PRINTABLE (per grading)'!H$16="EXAM", 'PRINTABLE (per grading)'!B$13="Final"), IF(ISERROR(SUMIF('Exam (LECTURE ONLY)'!Z$20:AI$20, "CLO10", 'Exam (LECTURE ONLY)'!Z215:AI215) / 'Exam (LECTURE ONLY)'!AN$15), "", SUMIF('Exam (LECTURE ONLY)'!Z$20:AI$20, "CLO10", 'Exam (LECTURE ONLY)'!Z215:AI215) / 'Exam (LECTURE ONLY)'!AN$15),
IF(AND('PRINTABLE (per grading)'!H$16="OUTPUT", 'PRINTABLE (per grading)'!B$13="Prelim"), IF(ISERROR(SUMIF(OUTPUT!C$20:M$20, "CLO10", OUTPUT!C215:M215) / OUTPUT!AL$15), "", SUMIF(OUTPUT!C$20:M$20, "CLO10", OUTPUT!C215:M215) / OUTPUT!AL$15),
IF(AND('PRINTABLE (per grading)'!H$16="OUTPUT", 'PRINTABLE (per grading)'!B$13="Midterm"), IF(ISERROR(SUMIF(OUTPUT!O$20:Y$20, "CLO10", OUTPUT!O215:Y215) / OUTPUT!AM$15), "", SUMIF(OUTPUT!O$20:Y$20, "CLO10", OUTPUT!O215:Y215) / OUTPUT!AM$15),
IF(AND('PRINTABLE (per grading)'!H$16="OUTPUT", 'PRINTABLE (per grading)'!B$13="Final"), IF(ISERROR(SUMIF(OUTPUT!AA$20:AI$20, "CLO10", OUTPUT!AA215:AI215) / OUTPUT!AN$15), "", SUMIF(OUTPUT!AA$20:AI$20, "CLO10", OUTPUT!AA215:AI215) / OUTPUT!AN$15),
"")))))),"")</f>
        <v/>
      </c>
      <c r="BI213" s="286" t="str">
        <f aca="false">IF(B213&lt;&gt;"",IF(BH213="","",IF(BH213&lt;0.5,1,IF(AND(BH213&gt;=0.5,BH213&lt;P$10),2,IF(BH213&gt;=P$10,3)))),"")</f>
        <v/>
      </c>
      <c r="BJ213" s="287" t="str">
        <f aca="false">IF(B213 &lt;&gt; "",IFERROR(IF(AVERAGE(BF213,BH213)&gt;=P$10,"Y","N"),""),"")</f>
        <v/>
      </c>
      <c r="BK213" s="8"/>
    </row>
    <row r="214" customFormat="false" ht="19.5" hidden="false" customHeight="true" outlineLevel="0" collapsed="false">
      <c r="A214" s="228" t="str">
        <f aca="false">IF(ISBLANK('Database (LECTURE-RES-PRAC)'!A211),"",'Database (LECTURE-RES-PRAC)'!A211)</f>
        <v/>
      </c>
      <c r="B214" s="229" t="str">
        <f aca="false">IF(ISBLANK('Database (LECTURE-RES-PRAC)'!B211),"",'Database (LECTURE-RES-PRAC)'!B211)</f>
        <v/>
      </c>
      <c r="C214" s="230" t="str">
        <f aca="false">IF(B214&lt;&gt;"",IF(C$16="PRELIM",'Grade computation'!C214, IF(C$16="MIDTERM",'Grade computation'!K214, IF(C$16="FINAL",'Grade computation'!S214,""))),"")</f>
        <v/>
      </c>
      <c r="D214" s="231" t="str">
        <f aca="false">IF(B214&lt;&gt;"",IFERROR(IF(B$11="80-20", (((C214/C$19)*X$6)+X$7)*D$18, IF(B$11="60-40", (((C214/C$19)*Y$6)+Y$7)*D$18, 0)),0),"")</f>
        <v/>
      </c>
      <c r="E214" s="230" t="str">
        <f aca="false">IF(B214&lt;&gt;"", IF(C$16="PRELIM",'Grade computation'!E214, IF(C$16="MIDTERM",'Grade computation'!M214, IF(C$16="FINAL",'Grade computation'!U214,""))),"")</f>
        <v/>
      </c>
      <c r="F214" s="232" t="str">
        <f aca="false">IF(B214&lt;&gt;"",IFERROR(IF(B$11="80-20", (((E214/E$19)*X$6)+X$7)*F$18, IF(B$11="60-40", (((E214/E$19)*Y$6)+Y$7)*F$18, 0)),0),"")</f>
        <v/>
      </c>
      <c r="G214" s="233" t="str">
        <f aca="false">IF(B214&lt;&gt;"",IFERROR((D214+F214),0),"")</f>
        <v/>
      </c>
      <c r="H214" s="234" t="str">
        <f aca="false">IF(B214&lt;&gt;"",IF(C$16="PRELIM", 'Grade computation'!H214, IF(C$16="MIDTERM", 'Grade computation'!P214, IF(C$16="FINAL",'Grade computation'!X214, ""))),"")</f>
        <v/>
      </c>
      <c r="I214" s="233" t="str">
        <f aca="false">IF(B214&lt;&gt;"",IFERROR(IF(B$11="80-20", (((H214/H$19)*X$6)+X$7)*I$19, IF(B$11="60-40", (((H214/H$19)*Y$6)+Y$7)*I$19, 0)),0),"")</f>
        <v/>
      </c>
      <c r="J214" s="237" t="str">
        <f aca="false">IFERROR((G214+I214),"")</f>
        <v/>
      </c>
      <c r="K214" s="183" t="str">
        <f aca="false">IFERROR(IF(J214="","",IF(J214&gt;=75,"PASSED","FAILED")),"")</f>
        <v/>
      </c>
      <c r="L214" s="183"/>
      <c r="M214" s="194" t="str">
        <f aca="false">IF(B214 &lt;&gt; "", IFERROR(IF(C$16 = "PRELIM", SUMIF('Database (LECTURE-RES-PRAC)'!D$14:AG$14, "CLO1", 'Database (LECTURE-RES-PRAC)'!D211:AG211) / 'Grade computation'!F$4, IF(C$16 = "MIDTERM", SUMIF('Database (LECTURE-RES-PRAC)'!AJ$14:BM$14, "CLO1", 'Database (LECTURE-RES-PRAC)'!AJ211:BM211) / 'Grade computation'!G$4, IF(C$16 = "FINAL", SUMIF('Database (LECTURE-RES-PRAC)'!BP$14:CS$14, "CLO1", 'Database (LECTURE-RES-PRAC)'!BP211:CS211) / 'Grade computation'!H$4,""))),""),"")</f>
        <v/>
      </c>
      <c r="N214" s="286" t="str">
        <f aca="false">IF(B214&lt;&gt;"",IF(M214="","",IF(M214&lt;0.5,1,IF(AND(M214&gt;=0.5,M214&lt;P$10),2,IF(M214&gt;=P$10,3)))),"")</f>
        <v/>
      </c>
      <c r="O214" s="194" t="str">
        <f aca="false">IF(B214 &lt;&gt; "",IF(AND('PRINTABLE (per grading)'!H$16="EXAM", 'PRINTABLE (per grading)'!B$13="Prelim"), IF(ISERROR(SUMIF('Exam (LECTURE ONLY)'!D$20:M$20, "CLO1", 'Exam (LECTURE ONLY)'!D216:M216) / 'Exam (LECTURE ONLY)'!AL$6), "", SUMIF('Exam (LECTURE ONLY)'!D$20:M$20, "CLO1", 'Exam (LECTURE ONLY)'!D216:M216) /'Exam (LECTURE ONLY)'!AL$6),
IF(AND('PRINTABLE (per grading)'!H$16="EXAM", 'PRINTABLE (per grading)'!B$13="Midterm"), IF(ISERROR(SUMIF('Exam (LECTURE ONLY)'!O$20:X$20, "CLO1", 'Exam (LECTURE ONLY)'!O216:X216) / 'Exam (LECTURE ONLY)'!AM$6), "", SUMIF('Exam (LECTURE ONLY)'!O$20:X$20, "CLO1", 'Exam (LECTURE ONLY)'!O216:X216) / 'Exam (LECTURE ONLY)'!AM$6),
IF(AND('PRINTABLE (per grading)'!H$16="EXAM", 'PRINTABLE (per grading)'!B$13="Final"), IF(ISERROR(SUMIF('Exam (LECTURE ONLY)'!Z$20:AI$20, "CLO1", 'Exam (LECTURE ONLY)'!Z216:AI216) / 'Exam (LECTURE ONLY)'!AN$6), "", SUMIF('Exam (LECTURE ONLY)'!Z$20:AI$20, "CLO1", 'Exam (LECTURE ONLY)'!Z216:AI216) / 'Exam (LECTURE ONLY)'!AN$6),
IF(AND('PRINTABLE (per grading)'!H$16="OUTPUT", 'PRINTABLE (per grading)'!B$13="Prelim"), IF(ISERROR(SUMIF(OUTPUT!C$20:M$20, "CLO1", OUTPUT!C216:M216) / OUTPUT!AL$6), "", SUMIF(OUTPUT!C$20:M$20, "CLO1", OUTPUT!C216:M216) / OUTPUT!AL$6),
IF(AND('PRINTABLE (per grading)'!H$16="OUTPUT", 'PRINTABLE (per grading)'!B$13="Midterm"), IF(ISERROR(SUMIF(OUTPUT!O$20:Y$20, "CLO1", OUTPUT!O216:Y216) / OUTPUT!AM$6), "", SUMIF(OUTPUT!O$20:Y$20, "CLO1", OUTPUT!O216:Y216) / OUTPUT!AM$6),
IF(AND('PRINTABLE (per grading)'!H$16="OUTPUT", 'PRINTABLE (per grading)'!B$13="Final"), IF(ISERROR(SUMIF(OUTPUT!AA$20:AI$20, "CLO1", OUTPUT!AA216:AI216) / OUTPUT!AN$6), "", SUMIF(OUTPUT!AA$20:AI$20, "CLO1", OUTPUT!AA216:AI216) / OUTPUT!AN$6),
"")))))),"")</f>
        <v/>
      </c>
      <c r="P214" s="286" t="str">
        <f aca="false">IF(B214&lt;&gt;"",IF(O214="","",IF(O214&lt;0.5,1,IF(AND(O214&gt;=0.5,O214&lt;P$10),2,IF(O214&gt;=P$10,3)))),"")</f>
        <v/>
      </c>
      <c r="Q214" s="287" t="str">
        <f aca="false">IF(B214 &lt;&gt; "",IFERROR(IF(AVERAGE(M214,O214)&gt;=P$10,"Y","N"),""),"")</f>
        <v/>
      </c>
      <c r="R214" s="194" t="str">
        <f aca="false">IF(B214 &lt;&gt; "", IFERROR(IF(C$16 = "PRELIM", SUMIF('Database (LECTURE-RES-PRAC)'!D$14:AG$14, "CLO2", 'Database (LECTURE-RES-PRAC)'!D211:AG211) / 'Grade computation'!F$5, IF(C$16 = "MIDTERM", SUMIF('Database (LECTURE-RES-PRAC)'!AJ$14:BM$14, "CLO2", 'Database (LECTURE-RES-PRAC)'!AJ211:BM211) / 'Grade computation'!G$5, IF(C$16 = "FINAL", SUMIF('Database (LECTURE-RES-PRAC)'!BP$14:CS$14, "CLO2", 'Database (LECTURE-RES-PRAC)'!BP211:CS211) / 'Grade computation'!H$5,""))),""),"")</f>
        <v/>
      </c>
      <c r="S214" s="286" t="str">
        <f aca="false">IF(B214&lt;&gt;"",IF(R214="","",IF(R214&lt;0.5,1,IF(AND(R214&gt;=0.5,R214&lt;P$10),2,IF(R214&gt;=P$10,3)))),"")</f>
        <v/>
      </c>
      <c r="T214" s="194" t="str">
        <f aca="false">IF(B214 &lt;&gt; "",IF(AND('PRINTABLE (per grading)'!H$16="EXAM", 'PRINTABLE (per grading)'!B$13="Prelim"), IF(ISERROR(SUMIF('Exam (LECTURE ONLY)'!D$20:M$20, "CLO2", 'Exam (LECTURE ONLY)'!D216:M216) / 'Exam (LECTURE ONLY)'!AL$7), "", SUMIF('Exam (LECTURE ONLY)'!D$20:M$20, "CLO2", 'Exam (LECTURE ONLY)'!D216:M216) /'Exam (LECTURE ONLY)'!AL$7),
IF(AND('PRINTABLE (per grading)'!H$16="EXAM", 'PRINTABLE (per grading)'!B$13="Midterm"), IF(ISERROR(SUMIF('Exam (LECTURE ONLY)'!O$20:X$20, "CLO2", 'Exam (LECTURE ONLY)'!O216:X216) / 'Exam (LECTURE ONLY)'!AM$7), "", SUMIF('Exam (LECTURE ONLY)'!O$20:X$20, "CLO2", 'Exam (LECTURE ONLY)'!O216:X216) / 'Exam (LECTURE ONLY)'!AM$7),
IF(AND('PRINTABLE (per grading)'!H$16="EXAM", 'PRINTABLE (per grading)'!B$13="Final"), IF(ISERROR(SUMIF('Exam (LECTURE ONLY)'!Z$20:AI$20, "CLO2", 'Exam (LECTURE ONLY)'!Z216:AI216) / 'Exam (LECTURE ONLY)'!AN$7), "", SUMIF('Exam (LECTURE ONLY)'!Z$20:AI$20, "CLO2", 'Exam (LECTURE ONLY)'!Z216:AI216) / 'Exam (LECTURE ONLY)'!AN$7),
IF(AND('PRINTABLE (per grading)'!H$16="OUTPUT", 'PRINTABLE (per grading)'!B$13="Prelim"), IF(ISERROR(SUMIF(OUTPUT!C$20:M$20, "CLO2", OUTPUT!C216:M216) / OUTPUT!AL$7), "", SUMIF(OUTPUT!C$20:M$20, "CLO2", OUTPUT!C216:M216) / OUTPUT!AL$7),
IF(AND('PRINTABLE (per grading)'!H$16="OUTPUT", 'PRINTABLE (per grading)'!B$13="Midterm"), IF(ISERROR(SUMIF(OUTPUT!O$20:Y$20, "CLO2", OUTPUT!O216:Y216) / OUTPUT!AM$7), "", SUMIF(OUTPUT!O$20:Y$20, "CLO2", OUTPUT!O216:Y216) / OUTPUT!AM$7),
IF(AND('PRINTABLE (per grading)'!H$16="OUTPUT", 'PRINTABLE (per grading)'!B$13="Final"), IF(ISERROR(SUMIF(OUTPUT!AA$20:AI$20, "CLO2", OUTPUT!AA216:AI216) / OUTPUT!AN$7), "", SUMIF(OUTPUT!AA$20:AI$20, "CLO2", OUTPUT!AA216:AI216) / OUTPUT!AN$7),
"")))))),"")</f>
        <v/>
      </c>
      <c r="U214" s="286" t="str">
        <f aca="false">IF(B214&lt;&gt;"",IF(T214="","",IF(T214&lt;0.5,1,IF(AND(T214&gt;=0.5,T214&lt;P$10),2,IF(T214&gt;=P$10,3)))),"")</f>
        <v/>
      </c>
      <c r="V214" s="287" t="str">
        <f aca="false">IF(B214 &lt;&gt; "",IFERROR(IF(AVERAGE(R214,T214)&gt;=P$10,"Y","N"),""),"")</f>
        <v/>
      </c>
      <c r="W214" s="194" t="str">
        <f aca="false">IF(B214 &lt;&gt; "", IFERROR(IF(C$16 = "PRELIM", SUMIF('Database (LECTURE-RES-PRAC)'!D$14:AG$14, "CLO3", 'Database (LECTURE-RES-PRAC)'!D211:AG211) / 'Grade computation'!F$6, IF(C$16 = "MIDTERM", SUMIF('Database (LECTURE-RES-PRAC)'!AJ$14:BM$14, "CLO3", 'Database (LECTURE-RES-PRAC)'!AJ211:BM211) / 'Grade computation'!G$6, IF(C$16 = "FINAL", SUMIF('Database (LECTURE-RES-PRAC)'!BP$14:CS$14, "CLO3", 'Database (LECTURE-RES-PRAC)'!BP211:CS211) / 'Grade computation'!H$6,""))),""),"")</f>
        <v/>
      </c>
      <c r="X214" s="286" t="str">
        <f aca="false">IF(B214&lt;&gt;"",IF(W214="","",IF(W214&lt;0.5,1,IF(AND(W214&gt;=0.5,W214&lt;P$10),2,IF(W214&gt;=P$10,3)))),"")</f>
        <v/>
      </c>
      <c r="Y214" s="194" t="str">
        <f aca="false">IF(B214 &lt;&gt; "",IF(AND('PRINTABLE (per grading)'!H$16="EXAM", 'PRINTABLE (per grading)'!B$13="Prelim"), IF(ISERROR(SUMIF('Exam (LECTURE ONLY)'!D$20:M$20, "CLO3", 'Exam (LECTURE ONLY)'!D216:M216) / 'Exam (LECTURE ONLY)'!AL$8), "", SUMIF('Exam (LECTURE ONLY)'!D$20:M$20, "CLO3", 'Exam (LECTURE ONLY)'!D216:M216) /'Exam (LECTURE ONLY)'!AL$8),
IF(AND('PRINTABLE (per grading)'!H$16="EXAM", 'PRINTABLE (per grading)'!B$13="Midterm"), IF(ISERROR(SUMIF('Exam (LECTURE ONLY)'!O$20:X$20, "CLO3", 'Exam (LECTURE ONLY)'!O216:X216) / 'Exam (LECTURE ONLY)'!AM$8), "", SUMIF('Exam (LECTURE ONLY)'!O$20:X$20, "CLO3", 'Exam (LECTURE ONLY)'!O216:X216) / 'Exam (LECTURE ONLY)'!AM$8),
IF(AND('PRINTABLE (per grading)'!H$16="EXAM", 'PRINTABLE (per grading)'!B$13="Final"), IF(ISERROR(SUMIF('Exam (LECTURE ONLY)'!Z$20:AI$20, "CLO3", 'Exam (LECTURE ONLY)'!Z216:AI216) / 'Exam (LECTURE ONLY)'!AN$8), "", SUMIF('Exam (LECTURE ONLY)'!Z$20:AI$20, "CLO3", 'Exam (LECTURE ONLY)'!Z216:AI216) / 'Exam (LECTURE ONLY)'!AN$8),
IF(AND('PRINTABLE (per grading)'!H$16="OUTPUT", 'PRINTABLE (per grading)'!B$13="Prelim"), IF(ISERROR(SUMIF(OUTPUT!C$20:M$20, "CLO3", OUTPUT!C216:M216) / OUTPUT!AL$8), "", SUMIF(OUTPUT!C$20:M$20, "CLO3", OUTPUT!C216:M216) / OUTPUT!AL$8),
IF(AND('PRINTABLE (per grading)'!H$16="OUTPUT", 'PRINTABLE (per grading)'!B$13="Midterm"), IF(ISERROR(SUMIF(OUTPUT!O$20:Y$20, "CLO3", OUTPUT!O216:Y216) / OUTPUT!AM$8), "", SUMIF(OUTPUT!O$20:Y$20, "CLO3", OUTPUT!O216:Y216) / OUTPUT!AM$8),
IF(AND('PRINTABLE (per grading)'!H$16="OUTPUT", 'PRINTABLE (per grading)'!B$13="Final"), IF(ISERROR(SUMIF(OUTPUT!AA$20:AI$20, "CLO3", OUTPUT!AA216:AI216) / OUTPUT!AN$8), "", SUMIF(OUTPUT!AA$20:AI$20, "CLO3", OUTPUT!AA216:AI216) / OUTPUT!AN$8),
"" )))))),"")</f>
        <v/>
      </c>
      <c r="Z214" s="286" t="str">
        <f aca="false">IF(B214&lt;&gt;"",IF(Y214="","",IF(Y214&lt;0.5,1,IF(AND(Y214&gt;=0.5,Y214&lt;P$10),2,IF(Y214&gt;=P$10,3)))),"")</f>
        <v/>
      </c>
      <c r="AA214" s="287" t="str">
        <f aca="false">IF(B214 &lt;&gt; "",IFERROR(IF(AVERAGE(W214,Y214)&gt;=P$10,"Y","N"),""),"")</f>
        <v/>
      </c>
      <c r="AB214" s="194" t="str">
        <f aca="false">IF(B214 &lt;&gt; "", IFERROR(IF(C$16 = "PRELIM", SUMIF('Database (LECTURE-RES-PRAC)'!D$14:AG$14, "CLO4", 'Database (LECTURE-RES-PRAC)'!D211:AG211) / 'Grade computation'!F$7, IF(C$16 = "MIDTERM", SUMIF('Database (LECTURE-RES-PRAC)'!AJ$14:BM$14, "CLO4", 'Database (LECTURE-RES-PRAC)'!AJ211:BM211) / 'Grade computation'!G$7, IF(C$16 = "FINAL", SUMIF('Database (LECTURE-RES-PRAC)'!BP$14:CS$14, "CLO4", 'Database (LECTURE-RES-PRAC)'!BP211:CS211) / 'Grade computation'!H$7,""))),""),"")</f>
        <v/>
      </c>
      <c r="AC214" s="286" t="str">
        <f aca="false">IF(B214&lt;&gt;"",IF(AB214="","",IF(AB214&lt;0.5,1,IF(AND(AB214&gt;=0.5,AB214&lt;P$10),2,IF(AB214&gt;=P$10,3)))),"")</f>
        <v/>
      </c>
      <c r="AD214" s="194" t="str">
        <f aca="false">IF(B214 &lt;&gt; "",IF(AND('PRINTABLE (per grading)'!H$16="EXAM", 'PRINTABLE (per grading)'!B$13="Prelim"), IF(ISERROR(SUMIF('Exam (LECTURE ONLY)'!D$20:M$20, "CLO4", 'Exam (LECTURE ONLY)'!D216:M216) / 'Exam (LECTURE ONLY)'!AL$9), "", SUMIF('Exam (LECTURE ONLY)'!D$20:M$20, "CLO4", 'Exam (LECTURE ONLY)'!D216:M216) /'Exam (LECTURE ONLY)'!AL$9),
IF(AND('PRINTABLE (per grading)'!H$16="EXAM", 'PRINTABLE (per grading)'!B$13="Midterm"), IF(ISERROR(SUMIF('Exam (LECTURE ONLY)'!O$20:X$20, "CLO4", 'Exam (LECTURE ONLY)'!O216:X216) / 'Exam (LECTURE ONLY)'!AM$9), "", SUMIF('Exam (LECTURE ONLY)'!O$20:X$20, "CLO4", 'Exam (LECTURE ONLY)'!O216:X216) / 'Exam (LECTURE ONLY)'!AM$9),
IF(AND('PRINTABLE (per grading)'!H$16="EXAM", 'PRINTABLE (per grading)'!B$13="Final"), IF(ISERROR(SUMIF('Exam (LECTURE ONLY)'!Z$20:AI$20, "CLO4", 'Exam (LECTURE ONLY)'!Z216:AI216) / 'Exam (LECTURE ONLY)'!AN$9), "", SUMIF('Exam (LECTURE ONLY)'!Z$20:AI$20, "CLO4", 'Exam (LECTURE ONLY)'!Z216:AI216) / 'Exam (LECTURE ONLY)'!AN$9),
IF(AND('PRINTABLE (per grading)'!H$16="OUTPUT", 'PRINTABLE (per grading)'!B$13="Prelim"), IF(ISERROR(SUMIF(OUTPUT!C$20:M$20, "CLO4", OUTPUT!C216:M216) / OUTPUT!AL$9), "", SUMIF(OUTPUT!C$20:M$20, "CLO4", OUTPUT!C216:M216) / OUTPUT!AL$9),
IF(AND('PRINTABLE (per grading)'!H$16="OUTPUT", 'PRINTABLE (per grading)'!B$13="Midterm"), IF(ISERROR(SUMIF(OUTPUT!O$20:Y$20, "CLO4", OUTPUT!O216:Y216) / OUTPUT!AM$9), "", SUMIF(OUTPUT!O$20:Y$20, "CLO4", OUTPUT!O216:Y216) / OUTPUT!AM$9),
IF(AND('PRINTABLE (per grading)'!H$16="OUTPUT", 'PRINTABLE (per grading)'!B$13="Final"), IF(ISERROR(SUMIF(OUTPUT!AA$20:AI$20, "CLO4", OUTPUT!AA216:AI216) / OUTPUT!AN$9), "", SUMIF(OUTPUT!AA$20:AI$20, "CLO4", OUTPUT!AA216:AI216) / OUTPUT!AN$9),
"")))))),"")</f>
        <v/>
      </c>
      <c r="AE214" s="286" t="str">
        <f aca="false">IF(B214&lt;&gt;"",IF(AD214="","",IF(AD214&lt;0.5,1,IF(AND(AD214&gt;=0.5,AD214&lt;P$10),2,IF(AD214&gt;=P$10,3)))),"")</f>
        <v/>
      </c>
      <c r="AF214" s="287" t="str">
        <f aca="false">IF(B214 &lt;&gt; "",IFERROR(IF(AVERAGE(AB214,AD214)&gt;=P$10,"Y","N"),""),"")</f>
        <v/>
      </c>
      <c r="AG214" s="194" t="str">
        <f aca="false">IF(B214 &lt;&gt; "", IFERROR(IF(C$16 = "PRELIM", SUMIF('Database (LECTURE-RES-PRAC)'!D$14:AG$14, "CLO5", 'Database (LECTURE-RES-PRAC)'!D211:AG211) / 'Grade computation'!F$8, IF(C$16 = "MIDTERM", SUMIF('Database (LECTURE-RES-PRAC)'!AJ$14:BM$14, "CLO5", 'Database (LECTURE-RES-PRAC)'!AJ211:BM211) / 'Grade computation'!G$8, IF(C$16 = "FINAL", SUMIF('Database (LECTURE-RES-PRAC)'!BP$14:CS$14, "CLO5", 'Database (LECTURE-RES-PRAC)'!BP211:CS211) / 'Grade computation'!H$8,""))),""),"")</f>
        <v/>
      </c>
      <c r="AH214" s="286" t="str">
        <f aca="false">IF(B214&lt;&gt;"",IF(AG214="","",IF(AG214&lt;0.5,1,IF(AND(AG214&gt;=0.5,AG214&lt;P$10),2,IF(AG214&gt;=P$10,3)))),"")</f>
        <v/>
      </c>
      <c r="AI214" s="194" t="str">
        <f aca="false">IF(B214 &lt;&gt; "",IF(AND('PRINTABLE (per grading)'!H$16="EXAM", 'PRINTABLE (per grading)'!B$13="Prelim"), IF(ISERROR(SUMIF('Exam (LECTURE ONLY)'!D$20:M$20, "CLO5", 'Exam (LECTURE ONLY)'!D216:M216) / 'Exam (LECTURE ONLY)'!AL$10), "", SUMIF('Exam (LECTURE ONLY)'!D$20:M$20, "CLO5", 'Exam (LECTURE ONLY)'!D216:M216) /'Exam (LECTURE ONLY)'!AL$10),
IF(AND('PRINTABLE (per grading)'!H$16="EXAM", 'PRINTABLE (per grading)'!B$13="Midterm"), IF(ISERROR(SUMIF('Exam (LECTURE ONLY)'!O$20:X$20, "CLO5", 'Exam (LECTURE ONLY)'!O216:X216) / 'Exam (LECTURE ONLY)'!AM$10), "", SUMIF('Exam (LECTURE ONLY)'!O$20:X$20, "CLO5", 'Exam (LECTURE ONLY)'!O216:X216) / 'Exam (LECTURE ONLY)'!AM$10),
IF(AND('PRINTABLE (per grading)'!H$16="EXAM", 'PRINTABLE (per grading)'!B$13="Final"), IF(ISERROR(SUMIF('Exam (LECTURE ONLY)'!Z$20:AI$20, "CLO5", 'Exam (LECTURE ONLY)'!Z216:AI216) / 'Exam (LECTURE ONLY)'!AN$10), "", SUMIF('Exam (LECTURE ONLY)'!Z$20:AI$20, "CLO5", 'Exam (LECTURE ONLY)'!Z216:AI216) / 'Exam (LECTURE ONLY)'!AN$10),
IF(AND('PRINTABLE (per grading)'!H$16="OUTPUT", 'PRINTABLE (per grading)'!B$13="Prelim"), IF(ISERROR(SUMIF(OUTPUT!C$20:M$20, "CLO5", OUTPUT!C216:M216) / OUTPUT!AL$10), "", SUMIF(OUTPUT!C$20:M$20, "CLO5", OUTPUT!C216:M216) / OUTPUT!AL$10),
IF(AND('PRINTABLE (per grading)'!H$16="OUTPUT", 'PRINTABLE (per grading)'!B$13="Midterm"), IF(ISERROR(SUMIF(OUTPUT!O$20:Y$20, "CLO5", OUTPUT!O216:Y216) / OUTPUT!AM$10), "", SUMIF(OUTPUT!O$20:Y$20, "CLO5", OUTPUT!O216:Y216) / OUTPUT!AM$10),
IF(AND('PRINTABLE (per grading)'!H$16="OUTPUT", 'PRINTABLE (per grading)'!B$13="Final"), IF(ISERROR(SUMIF(OUTPUT!AA$20:AI$20, "CLO5", OUTPUT!AA216:AI216) / OUTPUT!AN$10), "", SUMIF(OUTPUT!AA$20:AI$20, "CLO5", OUTPUT!AA216:AI216) / OUTPUT!AN$10),
"")))))),"")</f>
        <v/>
      </c>
      <c r="AJ214" s="286" t="str">
        <f aca="false">IF(B214&lt;&gt;"",IF(AI214="","",IF(AI214&lt;0.5,1,IF(AND(AI214&gt;=0.5,AI214&lt;P$10),2,IF(AI214&gt;=P$10,3)))),"")</f>
        <v/>
      </c>
      <c r="AK214" s="287" t="str">
        <f aca="false">IF(B214 &lt;&gt; "",IFERROR(IF(AVERAGE(AG214,AI214)&gt;=P$10,"Y","N"),""),"")</f>
        <v/>
      </c>
      <c r="AL214" s="194" t="str">
        <f aca="false">IF(B214 &lt;&gt; "", IFERROR(IF(C$16 = "PRELIM", SUMIF('Database (LECTURE-RES-PRAC)'!D$14:AG$14, "CLO6", 'Database (LECTURE-RES-PRAC)'!D211:AG211) / 'Grade computation'!F$9, IF(C$16 = "MIDTERM", SUMIF('Database (LECTURE-RES-PRAC)'!AJ$14:BM$14, "CLO6", 'Database (LECTURE-RES-PRAC)'!AJ211:BM211) / 'Grade computation'!G$9, IF(C$16 = "FINAL", SUMIF('Database (LECTURE-RES-PRAC)'!BP$14:CS$14, "CLO6", 'Database (LECTURE-RES-PRAC)'!BP211:CS211) / 'Grade computation'!H$9,""))),""),"")</f>
        <v/>
      </c>
      <c r="AM214" s="286" t="str">
        <f aca="false">IF(B214&lt;&gt;"",IF(AL214="","",IF(AL214&lt;0.5,1,IF(AND(AL214&gt;=0.5,AL214&lt;P$10),2,IF(AL214&gt;=P$10,3)))),"")</f>
        <v/>
      </c>
      <c r="AN214" s="194" t="str">
        <f aca="false">IF(B214 &lt;&gt; "",IF(AND('PRINTABLE (per grading)'!H$16="EXAM", 'PRINTABLE (per grading)'!B$13="Prelim"), IF(ISERROR(SUMIF('Exam (LECTURE ONLY)'!D$20:M$20, "CLO6", 'Exam (LECTURE ONLY)'!D216:M216) / 'Exam (LECTURE ONLY)'!AL$11), "", SUMIF('Exam (LECTURE ONLY)'!D$20:M$20, "CLO6", 'Exam (LECTURE ONLY)'!D216:M216) /'Exam (LECTURE ONLY)'!AL$11),
IF(AND('PRINTABLE (per grading)'!H$16="EXAM", 'PRINTABLE (per grading)'!B$13="Midterm"), IF(ISERROR(SUMIF('Exam (LECTURE ONLY)'!O$20:X$20, "CLO6", 'Exam (LECTURE ONLY)'!O216:X216) / 'Exam (LECTURE ONLY)'!AM$11), "", SUMIF('Exam (LECTURE ONLY)'!O$20:X$20, "CLO6", 'Exam (LECTURE ONLY)'!O216:X216) / 'Exam (LECTURE ONLY)'!AM$11),
IF(AND('PRINTABLE (per grading)'!H$16="EXAM", 'PRINTABLE (per grading)'!B$13="Final"), IF(ISERROR(SUMIF('Exam (LECTURE ONLY)'!Z$20:AI$20, "CLO6", 'Exam (LECTURE ONLY)'!Z216:AI216) / 'Exam (LECTURE ONLY)'!AN$11), "", SUMIF('Exam (LECTURE ONLY)'!Z$20:AI$20, "CLO6", 'Exam (LECTURE ONLY)'!Z216:AI216) / 'Exam (LECTURE ONLY)'!AN$11),
IF(AND('PRINTABLE (per grading)'!H$16="OUTPUT", 'PRINTABLE (per grading)'!B$13="Prelim"), IF(ISERROR(SUMIF(OUTPUT!C$20:M$20, "CLO6", OUTPUT!C216:M216) / OUTPUT!AL$11), "", SUMIF(OUTPUT!C$20:M$20, "CLO6", OUTPUT!C216:M216) / OUTPUT!AL$11),
IF(AND('PRINTABLE (per grading)'!H$16="OUTPUT", 'PRINTABLE (per grading)'!B$13="Midterm"), IF(ISERROR(SUMIF(OUTPUT!O$20:Y$20, "CLO6", OUTPUT!O216:Y216) / OUTPUT!AM$11), "", SUMIF(OUTPUT!O$20:Y$20, "CLO6", OUTPUT!O216:Y216) / OUTPUT!AM$11),
IF(AND('PRINTABLE (per grading)'!H$16="OUTPUT", 'PRINTABLE (per grading)'!B$13="Final"), IF(ISERROR(SUMIF(OUTPUT!AA$20:AI$20, "CLO6", OUTPUT!AA216:AI216) / OUTPUT!AN$11), "", SUMIF(OUTPUT!AA$20:AI$20, "CLO6", OUTPUT!AA216:AI216) / OUTPUT!AN$11),
"")))))),"")</f>
        <v/>
      </c>
      <c r="AO214" s="286" t="str">
        <f aca="false">IF(B214&lt;&gt;"",IF(AN214="","",IF(AN214&lt;0.5,1,IF(AND(AN214&gt;=0.5,AN214&lt;P$10),2,IF(AN214&gt;=P$10,3)))),"")</f>
        <v/>
      </c>
      <c r="AP214" s="287" t="str">
        <f aca="false">IF(B214 &lt;&gt; "",IFERROR(IF(AVERAGE(AL214,AN214)&gt;=P$10,"Y","N"),""),"")</f>
        <v/>
      </c>
      <c r="AQ214" s="194" t="str">
        <f aca="false">IF(B214 &lt;&gt; "", IFERROR(IF(C$16 = "PRELIM", SUMIF('Database (LECTURE-RES-PRAC)'!D$14:AG$14, "CLO7", 'Database (LECTURE-RES-PRAC)'!D211:AG211) / 'Grade computation'!F$10, IF(C$16 = "MIDTERM", SUMIF('Database (LECTURE-RES-PRAC)'!AJ$14:BM$14, "CLO7", 'Database (LECTURE-RES-PRAC)'!AJ211:BM211) / 'Grade computation'!G$10, IF(C$16 = "FINAL", SUMIF('Database (LECTURE-RES-PRAC)'!BP$14:CS$14, "CLO7", 'Database (LECTURE-RES-PRAC)'!BP211:CS211) / 'Grade computation'!H$10,""))),""),"")</f>
        <v/>
      </c>
      <c r="AR214" s="286" t="str">
        <f aca="false">IF(B214&lt;&gt;"",IF(AQ214="","",IF(AQ214&lt;0.5,1,IF(AND(AQ214&gt;=0.5,AQ214&lt;P$10),2,IF(AQ214&gt;=P$10,3)))),"")</f>
        <v/>
      </c>
      <c r="AS214" s="194" t="str">
        <f aca="false">IF(B214 &lt;&gt; "",IF(AND('PRINTABLE (per grading)'!H$16="EXAM", 'PRINTABLE (per grading)'!B$13="Prelim"), IF(ISERROR(SUMIF('Exam (LECTURE ONLY)'!D$20:M$20, "CLO7", 'Exam (LECTURE ONLY)'!D216:M216) / 'Exam (LECTURE ONLY)'!AL$12), "", SUMIF('Exam (LECTURE ONLY)'!D$20:M$20, "CLO7", 'Exam (LECTURE ONLY)'!D216:M216) /'Exam (LECTURE ONLY)'!AL$12),
IF(AND('PRINTABLE (per grading)'!H$16="EXAM", 'PRINTABLE (per grading)'!B$13="Midterm"), IF(ISERROR(SUMIF('Exam (LECTURE ONLY)'!O$20:X$20, "CLO7", 'Exam (LECTURE ONLY)'!O216:X216) / 'Exam (LECTURE ONLY)'!AM$12), "", SUMIF('Exam (LECTURE ONLY)'!O$20:X$20, "CLO7", 'Exam (LECTURE ONLY)'!O216:X216) / 'Exam (LECTURE ONLY)'!AM$12),
IF(AND('PRINTABLE (per grading)'!H$16="EXAM", 'PRINTABLE (per grading)'!B$13="Final"), IF(ISERROR(SUMIF('Exam (LECTURE ONLY)'!Z$20:AI$20, "CLO7", 'Exam (LECTURE ONLY)'!Z216:AI216) / 'Exam (LECTURE ONLY)'!AN$12), "", SUMIF('Exam (LECTURE ONLY)'!Z$20:AI$20, "CLO7", 'Exam (LECTURE ONLY)'!Z216:AI216) / 'Exam (LECTURE ONLY)'!AN$12),
IF(AND('PRINTABLE (per grading)'!H$16="OUTPUT", 'PRINTABLE (per grading)'!B$13="Prelim"), IF(ISERROR(SUMIF(OUTPUT!C$20:M$20, "CLO7", OUTPUT!C216:M216) / OUTPUT!AL$12), "", SUMIF(OUTPUT!C$20:M$20, "CLO7", OUTPUT!C216:M216) / OUTPUT!AL$12),
IF(AND('PRINTABLE (per grading)'!H$16="OUTPUT", 'PRINTABLE (per grading)'!B$13="Midterm"), IF(ISERROR(SUMIF(OUTPUT!O$20:Y$20, "CLO7", OUTPUT!O216:Y216) / OUTPUT!AM$12), "", SUMIF(OUTPUT!O$20:Y$20, "CLO7", OUTPUT!O216:Y216) / OUTPUT!AM$12),
IF(AND('PRINTABLE (per grading)'!H$16="OUTPUT", 'PRINTABLE (per grading)'!B$13="Final"), IF(ISERROR(SUMIF(OUTPUT!AA$20:AI$20, "CLO7", OUTPUT!AA216:AI216) / OUTPUT!AN$12), "", SUMIF(OUTPUT!AA$20:AI$20, "CLO7", OUTPUT!AA216:AI216) / OUTPUT!AN$12),
"")))))),"")</f>
        <v/>
      </c>
      <c r="AT214" s="286" t="str">
        <f aca="false">IF(B214&lt;&gt;"",IF(AS214="","",IF(AS214&lt;0.5,1,IF(AND(AS214&gt;=0.5,AS214&lt;P$10),2,IF(AS214&gt;=P$10,3)))),"")</f>
        <v/>
      </c>
      <c r="AU214" s="287" t="str">
        <f aca="false">IF(B214 &lt;&gt; "",IFERROR(IF(AVERAGE(AQ214,AS214)&gt;=P$10,"Y","N"),""),"")</f>
        <v/>
      </c>
      <c r="AV214" s="194" t="str">
        <f aca="false">IF(B214 &lt;&gt; "", IFERROR(IF(C$16 = "PRELIM", SUMIF('Database (LECTURE-RES-PRAC)'!D$14:AG$14, "CLO8", 'Database (LECTURE-RES-PRAC)'!D211:AG211) / 'Grade computation'!F$11, IF(C$16 = "MIDTERM", SUMIF('Database (LECTURE-RES-PRAC)'!AJ$14:BM$14, "CLO8", 'Database (LECTURE-RES-PRAC)'!AJ211:BM211) / 'Grade computation'!G$11, IF(C$16 = "FINAL", SUMIF('Database (LECTURE-RES-PRAC)'!BP$14:CS$14, "CLO8", 'Database (LECTURE-RES-PRAC)'!BP211:CS211) / 'Grade computation'!H$11,""))),""),"")</f>
        <v/>
      </c>
      <c r="AW214" s="286" t="str">
        <f aca="false">IF(B214&lt;&gt;"",IF(AV214="","",IF(AV214&lt;0.5,1,IF(AND(AV214&gt;=0.5,AV214&lt;P$10),2,IF(AV214&gt;=P$10,3)))),"")</f>
        <v/>
      </c>
      <c r="AX214" s="194" t="str">
        <f aca="false">IF(B214 &lt;&gt; "",IF(AND('PRINTABLE (per grading)'!H$16="EXAM", 'PRINTABLE (per grading)'!B$13="Prelim"), IF(ISERROR(SUMIF('Exam (LECTURE ONLY)'!D$20:M$20, "CLO8", 'Exam (LECTURE ONLY)'!D216:M216) / 'Exam (LECTURE ONLY)'!AL$13), "", SUMIF('Exam (LECTURE ONLY)'!D$20:M$20, "CLO8", 'Exam (LECTURE ONLY)'!D216:M216) /'Exam (LECTURE ONLY)'!AL$13),
IF(AND('PRINTABLE (per grading)'!H$16="EXAM", 'PRINTABLE (per grading)'!B$13="Midterm"), IF(ISERROR(SUMIF('Exam (LECTURE ONLY)'!O$20:X$20, "CLO8", 'Exam (LECTURE ONLY)'!O216:X216) / 'Exam (LECTURE ONLY)'!AM$13), "", SUMIF('Exam (LECTURE ONLY)'!O$20:X$20, "CLO8", 'Exam (LECTURE ONLY)'!O216:X216) / 'Exam (LECTURE ONLY)'!AM$13),
IF(AND('PRINTABLE (per grading)'!H$16="EXAM", 'PRINTABLE (per grading)'!B$13="Final"), IF(ISERROR(SUMIF('Exam (LECTURE ONLY)'!Z$20:AI$20, "CLO8", 'Exam (LECTURE ONLY)'!Z216:AI216) / 'Exam (LECTURE ONLY)'!AN$13), "", SUMIF('Exam (LECTURE ONLY)'!Z$20:AI$20, "CLO8", 'Exam (LECTURE ONLY)'!Z216:AI216) / 'Exam (LECTURE ONLY)'!AN$13),
IF(AND('PRINTABLE (per grading)'!H$16="OUTPUT", 'PRINTABLE (per grading)'!B$13="Prelim"), IF(ISERROR(SUMIF(OUTPUT!C$20:M$20, "CLO8", OUTPUT!C216:M216) / OUTPUT!AL$13), "", SUMIF(OUTPUT!C$20:M$20, "CLO8", OUTPUT!C216:M216) / OUTPUT!AL$13),
IF(AND('PRINTABLE (per grading)'!H$16="OUTPUT", 'PRINTABLE (per grading)'!B$13="Midterm"), IF(ISERROR(SUMIF(OUTPUT!O$20:Y$20, "CLO8", OUTPUT!O216:Y216) / OUTPUT!AM$13), "", SUMIF(OUTPUT!O$20:Y$20, "CLO8", OUTPUT!O216:Y216) / OUTPUT!AM$13),
IF(AND('PRINTABLE (per grading)'!H$16="OUTPUT", 'PRINTABLE (per grading)'!B$13="Final"), IF(ISERROR(SUMIF(OUTPUT!AA$20:AI$20, "CLO8", OUTPUT!AA216:AI216) / OUTPUT!AN$13), "", SUMIF(OUTPUT!AA$20:AI$20, "CLO8", OUTPUT!AA216:AI216) / OUTPUT!AN$13),
"")))))),"")</f>
        <v/>
      </c>
      <c r="AY214" s="286" t="str">
        <f aca="false">IF(B214&lt;&gt;"",IF(AX214="","",IF(AX214&lt;0.5,1,IF(AND(AX214&gt;=0.5,AX214&lt;P$10),2,IF(AX214&gt;=P$10,3)))),"")</f>
        <v/>
      </c>
      <c r="AZ214" s="287" t="str">
        <f aca="false">IF(B214 &lt;&gt; "",IFERROR(IF(AVERAGE(AV214,AX214)&gt;=P$10,"Y","N"),""),"")</f>
        <v/>
      </c>
      <c r="BA214" s="194" t="str">
        <f aca="false">IF(B214 &lt;&gt; "", IFERROR(IF(C$16 = "PRELIM", SUMIF('Database (LECTURE-RES-PRAC)'!D$14:AG$14, "CLO9", 'Database (LECTURE-RES-PRAC)'!D211:AG211) / 'Grade computation'!F$12, IF(C$16 = "MIDTERM", SUMIF('Database (LECTURE-RES-PRAC)'!AJ$14:BM$14, "CLO9", 'Database (LECTURE-RES-PRAC)'!AJ211:BM211) / 'Grade computation'!G$12, IF(C$16 = "FINAL", SUMIF('Database (LECTURE-RES-PRAC)'!BP$14:CS$14, "CLO9", 'Database (LECTURE-RES-PRAC)'!BP211:CS211) / 'Grade computation'!H$12,""))),""),"")</f>
        <v/>
      </c>
      <c r="BB214" s="286" t="str">
        <f aca="false">IF(B214&lt;&gt;"",IF(BA214="","",IF(BA214&lt;0.5,1,IF(AND(BA214&gt;=0.5,BA214&lt;P$10),2,IF(BA214&gt;=P$10,3)))),"")</f>
        <v/>
      </c>
      <c r="BC214" s="194" t="str">
        <f aca="false">IF(B214 &lt;&gt; "",IF(AND('PRINTABLE (per grading)'!H$16="EXAM", 'PRINTABLE (per grading)'!B$13="Prelim"), IF(ISERROR(SUMIF('Exam (LECTURE ONLY)'!D$20:M$20, "CLO9", 'Exam (LECTURE ONLY)'!D216:M216) / 'Exam (LECTURE ONLY)'!AL$14), "", SUMIF('Exam (LECTURE ONLY)'!D$20:M$20, "CLO9", 'Exam (LECTURE ONLY)'!D216:M216) /'Exam (LECTURE ONLY)'!AL$14),
IF(AND('PRINTABLE (per grading)'!H$16="EXAM", 'PRINTABLE (per grading)'!B$13="Midterm"), IF(ISERROR(SUMIF('Exam (LECTURE ONLY)'!O$20:X$20, "CLO9", 'Exam (LECTURE ONLY)'!O216:X216) / 'Exam (LECTURE ONLY)'!AM$14), "", SUMIF('Exam (LECTURE ONLY)'!O$20:X$20, "CLO9", 'Exam (LECTURE ONLY)'!O216:X216) / 'Exam (LECTURE ONLY)'!AM$14),
IF(AND('PRINTABLE (per grading)'!H$16="EXAM", 'PRINTABLE (per grading)'!B$13="Final"), IF(ISERROR(SUMIF('Exam (LECTURE ONLY)'!Z$20:AI$20, "CLO9", 'Exam (LECTURE ONLY)'!Z216:AI216) / 'Exam (LECTURE ONLY)'!AN$14), "", SUMIF('Exam (LECTURE ONLY)'!Z$20:AI$20, "CLO9", 'Exam (LECTURE ONLY)'!Z216:AI216) / 'Exam (LECTURE ONLY)'!AN$14),
IF(AND('PRINTABLE (per grading)'!H$16="OUTPUT", 'PRINTABLE (per grading)'!B$13="Prelim"), IF(ISERROR(SUMIF(OUTPUT!C$20:M$20, "CLO9", OUTPUT!C216:M216) / OUTPUT!AL$14), "", SUMIF(OUTPUT!C$20:M$20, "CLO9", OUTPUT!C216:M216) / OUTPUT!AL$14),
IF(AND('PRINTABLE (per grading)'!H$16="OUTPUT", 'PRINTABLE (per grading)'!B$13="Midterm"), IF(ISERROR(SUMIF(OUTPUT!O$20:Y$20, "CLO9", OUTPUT!O216:Y216) / OUTPUT!AM$14), "", SUMIF(OUTPUT!O$20:Y$20, "CLO9", OUTPUT!O216:Y216) / OUTPUT!AM$14),
IF(AND('PRINTABLE (per grading)'!H$16="OUTPUT", 'PRINTABLE (per grading)'!B$13="Final"), IF(ISERROR(SUMIF(OUTPUT!AA$20:AI$20, "CLO9", OUTPUT!AA216:AI216) / OUTPUT!AN$14), "", SUMIF(OUTPUT!AA$20:AI$20, "CLO9", OUTPUT!AA216:AI216) / OUTPUT!AN$14),
"")))))),"")</f>
        <v/>
      </c>
      <c r="BD214" s="286" t="str">
        <f aca="false">IF(B214&lt;&gt;"",IF(BC214="","",IF(BC214&lt;0.5,1,IF(AND(BC214&gt;=0.5,BC214&lt;P$10),2,IF(BC214&gt;=P$10,3)))),"")</f>
        <v/>
      </c>
      <c r="BE214" s="287" t="str">
        <f aca="false">IF(B214 &lt;&gt; "",IFERROR(IF(AVERAGE(BA214,BC214)&gt;=P$10,"Y","N"),""),"")</f>
        <v/>
      </c>
      <c r="BF214" s="194" t="str">
        <f aca="false">IF(B214 &lt;&gt; "", IFERROR(IF(C$16 = "PRELIM", SUMIF('Database (LECTURE-RES-PRAC)'!D$14:AG$14, "CLO10", 'Database (LECTURE-RES-PRAC)'!D211:AG211) / 'Grade computation'!F$13, IF(C$16 = "MIDTERM", SUMIF('Database (LECTURE-RES-PRAC)'!AJ$14:BM$14, "CLO10", 'Database (LECTURE-RES-PRAC)'!AJ211:BM211) / 'Grade computation'!G$13, IF(C$16 = "FINAL", SUMIF('Database (LECTURE-RES-PRAC)'!BP$14:CS$14, "CLO10", 'Database (LECTURE-RES-PRAC)'!BP211:CS211) / 'Grade computation'!H$13,""))),""),"")</f>
        <v/>
      </c>
      <c r="BG214" s="286" t="str">
        <f aca="false">IF(B214&lt;&gt;"",IF(BF214="","",IF(BF214&lt;0.5,1,IF(AND(BF214&gt;=0.5,BF214&lt;P$10),2,IF(BF214&gt;=P$10,3)))),"")</f>
        <v/>
      </c>
      <c r="BH214" s="194" t="str">
        <f aca="false">IF(B214 &lt;&gt; "",IF(AND('PRINTABLE (per grading)'!H$16="EXAM", 'PRINTABLE (per grading)'!B$13="Prelim"), IF(ISERROR(SUMIF('Exam (LECTURE ONLY)'!D$20:M$20, "CLO10", 'Exam (LECTURE ONLY)'!D216:M216) / 'Exam (LECTURE ONLY)'!AL$15), "", SUMIF('Exam (LECTURE ONLY)'!D$20:M$20, "CLO10", 'Exam (LECTURE ONLY)'!D216:M216) /'Exam (LECTURE ONLY)'!AL$15),
IF(AND('PRINTABLE (per grading)'!H$16="EXAM", 'PRINTABLE (per grading)'!B$13="Midterm"), IF(ISERROR(SUMIF('Exam (LECTURE ONLY)'!O$20:X$20, "CLO10", 'Exam (LECTURE ONLY)'!O216:X216) / 'Exam (LECTURE ONLY)'!AM$15), "", SUMIF('Exam (LECTURE ONLY)'!O$20:X$20, "CLO10", 'Exam (LECTURE ONLY)'!O216:X216) / 'Exam (LECTURE ONLY)'!AM$15),
IF(AND('PRINTABLE (per grading)'!H$16="EXAM", 'PRINTABLE (per grading)'!B$13="Final"), IF(ISERROR(SUMIF('Exam (LECTURE ONLY)'!Z$20:AI$20, "CLO10", 'Exam (LECTURE ONLY)'!Z216:AI216) / 'Exam (LECTURE ONLY)'!AN$15), "", SUMIF('Exam (LECTURE ONLY)'!Z$20:AI$20, "CLO10", 'Exam (LECTURE ONLY)'!Z216:AI216) / 'Exam (LECTURE ONLY)'!AN$15),
IF(AND('PRINTABLE (per grading)'!H$16="OUTPUT", 'PRINTABLE (per grading)'!B$13="Prelim"), IF(ISERROR(SUMIF(OUTPUT!C$20:M$20, "CLO10", OUTPUT!C216:M216) / OUTPUT!AL$15), "", SUMIF(OUTPUT!C$20:M$20, "CLO10", OUTPUT!C216:M216) / OUTPUT!AL$15),
IF(AND('PRINTABLE (per grading)'!H$16="OUTPUT", 'PRINTABLE (per grading)'!B$13="Midterm"), IF(ISERROR(SUMIF(OUTPUT!O$20:Y$20, "CLO10", OUTPUT!O216:Y216) / OUTPUT!AM$15), "", SUMIF(OUTPUT!O$20:Y$20, "CLO10", OUTPUT!O216:Y216) / OUTPUT!AM$15),
IF(AND('PRINTABLE (per grading)'!H$16="OUTPUT", 'PRINTABLE (per grading)'!B$13="Final"), IF(ISERROR(SUMIF(OUTPUT!AA$20:AI$20, "CLO10", OUTPUT!AA216:AI216) / OUTPUT!AN$15), "", SUMIF(OUTPUT!AA$20:AI$20, "CLO10", OUTPUT!AA216:AI216) / OUTPUT!AN$15),
"")))))),"")</f>
        <v/>
      </c>
      <c r="BI214" s="286" t="str">
        <f aca="false">IF(B214&lt;&gt;"",IF(BH214="","",IF(BH214&lt;0.5,1,IF(AND(BH214&gt;=0.5,BH214&lt;P$10),2,IF(BH214&gt;=P$10,3)))),"")</f>
        <v/>
      </c>
      <c r="BJ214" s="287" t="str">
        <f aca="false">IF(B214 &lt;&gt; "",IFERROR(IF(AVERAGE(BF214,BH214)&gt;=P$10,"Y","N"),""),"")</f>
        <v/>
      </c>
      <c r="BK214" s="8"/>
    </row>
    <row r="215" customFormat="false" ht="19.5" hidden="false" customHeight="true" outlineLevel="0" collapsed="false">
      <c r="A215" s="183" t="str">
        <f aca="false">IF(ISBLANK('Database (LECTURE-RES-PRAC)'!A212),"",'Database (LECTURE-RES-PRAC)'!A212)</f>
        <v/>
      </c>
      <c r="B215" s="184" t="str">
        <f aca="false">IF(ISBLANK('Database (LECTURE-RES-PRAC)'!B212),"",'Database (LECTURE-RES-PRAC)'!B212)</f>
        <v/>
      </c>
      <c r="C215" s="230" t="str">
        <f aca="false">IF(B215&lt;&gt;"",IF(C$16="PRELIM",'Grade computation'!C215, IF(C$16="MIDTERM",'Grade computation'!K215, IF(C$16="FINAL",'Grade computation'!S215,""))),"")</f>
        <v/>
      </c>
      <c r="D215" s="231" t="str">
        <f aca="false">IF(B215&lt;&gt;"",IFERROR(IF(B$11="80-20", (((C215/C$19)*X$6)+X$7)*D$18, IF(B$11="60-40", (((C215/C$19)*Y$6)+Y$7)*D$18, 0)),0),"")</f>
        <v/>
      </c>
      <c r="E215" s="230" t="str">
        <f aca="false">IF(B215&lt;&gt;"", IF(C$16="PRELIM",'Grade computation'!E215, IF(C$16="MIDTERM",'Grade computation'!M215, IF(C$16="FINAL",'Grade computation'!U215,""))),"")</f>
        <v/>
      </c>
      <c r="F215" s="232" t="str">
        <f aca="false">IF(B215&lt;&gt;"",IFERROR(IF(B$11="80-20", (((E215/E$19)*X$6)+X$7)*F$18, IF(B$11="60-40", (((E215/E$19)*Y$6)+Y$7)*F$18, 0)),0),"")</f>
        <v/>
      </c>
      <c r="G215" s="233" t="str">
        <f aca="false">IF(B215&lt;&gt;"",IFERROR((D215+F215),0),"")</f>
        <v/>
      </c>
      <c r="H215" s="234" t="str">
        <f aca="false">IF(B215&lt;&gt;"",IF(C$16="PRELIM", 'Grade computation'!H215, IF(C$16="MIDTERM", 'Grade computation'!P215, IF(C$16="FINAL",'Grade computation'!X215, ""))),"")</f>
        <v/>
      </c>
      <c r="I215" s="233" t="str">
        <f aca="false">IF(B215&lt;&gt;"",IFERROR(IF(B$11="80-20", (((H215/H$19)*X$6)+X$7)*I$19, IF(B$11="60-40", (((H215/H$19)*Y$6)+Y$7)*I$19, 0)),0),"")</f>
        <v/>
      </c>
      <c r="J215" s="237" t="str">
        <f aca="false">IFERROR((G215+I215),"")</f>
        <v/>
      </c>
      <c r="K215" s="183" t="str">
        <f aca="false">IFERROR(IF(J215="","",IF(J215&gt;=75,"PASSED","FAILED")),"")</f>
        <v/>
      </c>
      <c r="L215" s="183"/>
      <c r="M215" s="194" t="str">
        <f aca="false">IF(B215 &lt;&gt; "", IFERROR(IF(C$16 = "PRELIM", SUMIF('Database (LECTURE-RES-PRAC)'!D$14:AG$14, "CLO1", 'Database (LECTURE-RES-PRAC)'!D212:AG212) / 'Grade computation'!F$4, IF(C$16 = "MIDTERM", SUMIF('Database (LECTURE-RES-PRAC)'!AJ$14:BM$14, "CLO1", 'Database (LECTURE-RES-PRAC)'!AJ212:BM212) / 'Grade computation'!G$4, IF(C$16 = "FINAL", SUMIF('Database (LECTURE-RES-PRAC)'!BP$14:CS$14, "CLO1", 'Database (LECTURE-RES-PRAC)'!BP212:CS212) / 'Grade computation'!H$4,""))),""),"")</f>
        <v/>
      </c>
      <c r="N215" s="286" t="str">
        <f aca="false">IF(B215&lt;&gt;"",IF(M215="","",IF(M215&lt;0.5,1,IF(AND(M215&gt;=0.5,M215&lt;P$10),2,IF(M215&gt;=P$10,3)))),"")</f>
        <v/>
      </c>
      <c r="O215" s="194" t="str">
        <f aca="false">IF(B215 &lt;&gt; "",IF(AND('PRINTABLE (per grading)'!H$16="EXAM", 'PRINTABLE (per grading)'!B$13="Prelim"), IF(ISERROR(SUMIF('Exam (LECTURE ONLY)'!D$20:M$20, "CLO1", 'Exam (LECTURE ONLY)'!D217:M217) / 'Exam (LECTURE ONLY)'!AL$6), "", SUMIF('Exam (LECTURE ONLY)'!D$20:M$20, "CLO1", 'Exam (LECTURE ONLY)'!D217:M217) /'Exam (LECTURE ONLY)'!AL$6),
IF(AND('PRINTABLE (per grading)'!H$16="EXAM", 'PRINTABLE (per grading)'!B$13="Midterm"), IF(ISERROR(SUMIF('Exam (LECTURE ONLY)'!O$20:X$20, "CLO1", 'Exam (LECTURE ONLY)'!O217:X217) / 'Exam (LECTURE ONLY)'!AM$6), "", SUMIF('Exam (LECTURE ONLY)'!O$20:X$20, "CLO1", 'Exam (LECTURE ONLY)'!O217:X217) / 'Exam (LECTURE ONLY)'!AM$6),
IF(AND('PRINTABLE (per grading)'!H$16="EXAM", 'PRINTABLE (per grading)'!B$13="Final"), IF(ISERROR(SUMIF('Exam (LECTURE ONLY)'!Z$20:AI$20, "CLO1", 'Exam (LECTURE ONLY)'!Z217:AI217) / 'Exam (LECTURE ONLY)'!AN$6), "", SUMIF('Exam (LECTURE ONLY)'!Z$20:AI$20, "CLO1", 'Exam (LECTURE ONLY)'!Z217:AI217) / 'Exam (LECTURE ONLY)'!AN$6),
IF(AND('PRINTABLE (per grading)'!H$16="OUTPUT", 'PRINTABLE (per grading)'!B$13="Prelim"), IF(ISERROR(SUMIF(OUTPUT!C$20:M$20, "CLO1", OUTPUT!C217:M217) / OUTPUT!AL$6), "", SUMIF(OUTPUT!C$20:M$20, "CLO1", OUTPUT!C217:M217) / OUTPUT!AL$6),
IF(AND('PRINTABLE (per grading)'!H$16="OUTPUT", 'PRINTABLE (per grading)'!B$13="Midterm"), IF(ISERROR(SUMIF(OUTPUT!O$20:Y$20, "CLO1", OUTPUT!O217:Y217) / OUTPUT!AM$6), "", SUMIF(OUTPUT!O$20:Y$20, "CLO1", OUTPUT!O217:Y217) / OUTPUT!AM$6),
IF(AND('PRINTABLE (per grading)'!H$16="OUTPUT", 'PRINTABLE (per grading)'!B$13="Final"), IF(ISERROR(SUMIF(OUTPUT!AA$20:AI$20, "CLO1", OUTPUT!AA217:AI217) / OUTPUT!AN$6), "", SUMIF(OUTPUT!AA$20:AI$20, "CLO1", OUTPUT!AA217:AI217) / OUTPUT!AN$6),
"")))))),"")</f>
        <v/>
      </c>
      <c r="P215" s="286" t="str">
        <f aca="false">IF(B215&lt;&gt;"",IF(O215="","",IF(O215&lt;0.5,1,IF(AND(O215&gt;=0.5,O215&lt;P$10),2,IF(O215&gt;=P$10,3)))),"")</f>
        <v/>
      </c>
      <c r="Q215" s="287" t="str">
        <f aca="false">IF(B215 &lt;&gt; "",IFERROR(IF(AVERAGE(M215,O215)&gt;=P$10,"Y","N"),""),"")</f>
        <v/>
      </c>
      <c r="R215" s="194" t="str">
        <f aca="false">IF(B215 &lt;&gt; "", IFERROR(IF(C$16 = "PRELIM", SUMIF('Database (LECTURE-RES-PRAC)'!D$14:AG$14, "CLO2", 'Database (LECTURE-RES-PRAC)'!D212:AG212) / 'Grade computation'!F$5, IF(C$16 = "MIDTERM", SUMIF('Database (LECTURE-RES-PRAC)'!AJ$14:BM$14, "CLO2", 'Database (LECTURE-RES-PRAC)'!AJ212:BM212) / 'Grade computation'!G$5, IF(C$16 = "FINAL", SUMIF('Database (LECTURE-RES-PRAC)'!BP$14:CS$14, "CLO2", 'Database (LECTURE-RES-PRAC)'!BP212:CS212) / 'Grade computation'!H$5,""))),""),"")</f>
        <v/>
      </c>
      <c r="S215" s="286" t="str">
        <f aca="false">IF(B215&lt;&gt;"",IF(R215="","",IF(R215&lt;0.5,1,IF(AND(R215&gt;=0.5,R215&lt;P$10),2,IF(R215&gt;=P$10,3)))),"")</f>
        <v/>
      </c>
      <c r="T215" s="194" t="str">
        <f aca="false">IF(B215 &lt;&gt; "",IF(AND('PRINTABLE (per grading)'!H$16="EXAM", 'PRINTABLE (per grading)'!B$13="Prelim"), IF(ISERROR(SUMIF('Exam (LECTURE ONLY)'!D$20:M$20, "CLO2", 'Exam (LECTURE ONLY)'!D217:M217) / 'Exam (LECTURE ONLY)'!AL$7), "", SUMIF('Exam (LECTURE ONLY)'!D$20:M$20, "CLO2", 'Exam (LECTURE ONLY)'!D217:M217) /'Exam (LECTURE ONLY)'!AL$7),
IF(AND('PRINTABLE (per grading)'!H$16="EXAM", 'PRINTABLE (per grading)'!B$13="Midterm"), IF(ISERROR(SUMIF('Exam (LECTURE ONLY)'!O$20:X$20, "CLO2", 'Exam (LECTURE ONLY)'!O217:X217) / 'Exam (LECTURE ONLY)'!AM$7), "", SUMIF('Exam (LECTURE ONLY)'!O$20:X$20, "CLO2", 'Exam (LECTURE ONLY)'!O217:X217) / 'Exam (LECTURE ONLY)'!AM$7),
IF(AND('PRINTABLE (per grading)'!H$16="EXAM", 'PRINTABLE (per grading)'!B$13="Final"), IF(ISERROR(SUMIF('Exam (LECTURE ONLY)'!Z$20:AI$20, "CLO2", 'Exam (LECTURE ONLY)'!Z217:AI217) / 'Exam (LECTURE ONLY)'!AN$7), "", SUMIF('Exam (LECTURE ONLY)'!Z$20:AI$20, "CLO2", 'Exam (LECTURE ONLY)'!Z217:AI217) / 'Exam (LECTURE ONLY)'!AN$7),
IF(AND('PRINTABLE (per grading)'!H$16="OUTPUT", 'PRINTABLE (per grading)'!B$13="Prelim"), IF(ISERROR(SUMIF(OUTPUT!C$20:M$20, "CLO2", OUTPUT!C217:M217) / OUTPUT!AL$7), "", SUMIF(OUTPUT!C$20:M$20, "CLO2", OUTPUT!C217:M217) / OUTPUT!AL$7),
IF(AND('PRINTABLE (per grading)'!H$16="OUTPUT", 'PRINTABLE (per grading)'!B$13="Midterm"), IF(ISERROR(SUMIF(OUTPUT!O$20:Y$20, "CLO2", OUTPUT!O217:Y217) / OUTPUT!AM$7), "", SUMIF(OUTPUT!O$20:Y$20, "CLO2", OUTPUT!O217:Y217) / OUTPUT!AM$7),
IF(AND('PRINTABLE (per grading)'!H$16="OUTPUT", 'PRINTABLE (per grading)'!B$13="Final"), IF(ISERROR(SUMIF(OUTPUT!AA$20:AI$20, "CLO2", OUTPUT!AA217:AI217) / OUTPUT!AN$7), "", SUMIF(OUTPUT!AA$20:AI$20, "CLO2", OUTPUT!AA217:AI217) / OUTPUT!AN$7),
"")))))),"")</f>
        <v/>
      </c>
      <c r="U215" s="286" t="str">
        <f aca="false">IF(B215&lt;&gt;"",IF(T215="","",IF(T215&lt;0.5,1,IF(AND(T215&gt;=0.5,T215&lt;P$10),2,IF(T215&gt;=P$10,3)))),"")</f>
        <v/>
      </c>
      <c r="V215" s="287" t="str">
        <f aca="false">IF(B215 &lt;&gt; "",IFERROR(IF(AVERAGE(R215,T215)&gt;=P$10,"Y","N"),""),"")</f>
        <v/>
      </c>
      <c r="W215" s="194" t="str">
        <f aca="false">IF(B215 &lt;&gt; "", IFERROR(IF(C$16 = "PRELIM", SUMIF('Database (LECTURE-RES-PRAC)'!D$14:AG$14, "CLO3", 'Database (LECTURE-RES-PRAC)'!D212:AG212) / 'Grade computation'!F$6, IF(C$16 = "MIDTERM", SUMIF('Database (LECTURE-RES-PRAC)'!AJ$14:BM$14, "CLO3", 'Database (LECTURE-RES-PRAC)'!AJ212:BM212) / 'Grade computation'!G$6, IF(C$16 = "FINAL", SUMIF('Database (LECTURE-RES-PRAC)'!BP$14:CS$14, "CLO3", 'Database (LECTURE-RES-PRAC)'!BP212:CS212) / 'Grade computation'!H$6,""))),""),"")</f>
        <v/>
      </c>
      <c r="X215" s="286" t="str">
        <f aca="false">IF(B215&lt;&gt;"",IF(W215="","",IF(W215&lt;0.5,1,IF(AND(W215&gt;=0.5,W215&lt;P$10),2,IF(W215&gt;=P$10,3)))),"")</f>
        <v/>
      </c>
      <c r="Y215" s="194" t="str">
        <f aca="false">IF(B215 &lt;&gt; "",IF(AND('PRINTABLE (per grading)'!H$16="EXAM", 'PRINTABLE (per grading)'!B$13="Prelim"), IF(ISERROR(SUMIF('Exam (LECTURE ONLY)'!D$20:M$20, "CLO3", 'Exam (LECTURE ONLY)'!D217:M217) / 'Exam (LECTURE ONLY)'!AL$8), "", SUMIF('Exam (LECTURE ONLY)'!D$20:M$20, "CLO3", 'Exam (LECTURE ONLY)'!D217:M217) /'Exam (LECTURE ONLY)'!AL$8),
IF(AND('PRINTABLE (per grading)'!H$16="EXAM", 'PRINTABLE (per grading)'!B$13="Midterm"), IF(ISERROR(SUMIF('Exam (LECTURE ONLY)'!O$20:X$20, "CLO3", 'Exam (LECTURE ONLY)'!O217:X217) / 'Exam (LECTURE ONLY)'!AM$8), "", SUMIF('Exam (LECTURE ONLY)'!O$20:X$20, "CLO3", 'Exam (LECTURE ONLY)'!O217:X217) / 'Exam (LECTURE ONLY)'!AM$8),
IF(AND('PRINTABLE (per grading)'!H$16="EXAM", 'PRINTABLE (per grading)'!B$13="Final"), IF(ISERROR(SUMIF('Exam (LECTURE ONLY)'!Z$20:AI$20, "CLO3", 'Exam (LECTURE ONLY)'!Z217:AI217) / 'Exam (LECTURE ONLY)'!AN$8), "", SUMIF('Exam (LECTURE ONLY)'!Z$20:AI$20, "CLO3", 'Exam (LECTURE ONLY)'!Z217:AI217) / 'Exam (LECTURE ONLY)'!AN$8),
IF(AND('PRINTABLE (per grading)'!H$16="OUTPUT", 'PRINTABLE (per grading)'!B$13="Prelim"), IF(ISERROR(SUMIF(OUTPUT!C$20:M$20, "CLO3", OUTPUT!C217:M217) / OUTPUT!AL$8), "", SUMIF(OUTPUT!C$20:M$20, "CLO3", OUTPUT!C217:M217) / OUTPUT!AL$8),
IF(AND('PRINTABLE (per grading)'!H$16="OUTPUT", 'PRINTABLE (per grading)'!B$13="Midterm"), IF(ISERROR(SUMIF(OUTPUT!O$20:Y$20, "CLO3", OUTPUT!O217:Y217) / OUTPUT!AM$8), "", SUMIF(OUTPUT!O$20:Y$20, "CLO3", OUTPUT!O217:Y217) / OUTPUT!AM$8),
IF(AND('PRINTABLE (per grading)'!H$16="OUTPUT", 'PRINTABLE (per grading)'!B$13="Final"), IF(ISERROR(SUMIF(OUTPUT!AA$20:AI$20, "CLO3", OUTPUT!AA217:AI217) / OUTPUT!AN$8), "", SUMIF(OUTPUT!AA$20:AI$20, "CLO3", OUTPUT!AA217:AI217) / OUTPUT!AN$8),
"" )))))),"")</f>
        <v/>
      </c>
      <c r="Z215" s="286" t="str">
        <f aca="false">IF(B215&lt;&gt;"",IF(Y215="","",IF(Y215&lt;0.5,1,IF(AND(Y215&gt;=0.5,Y215&lt;P$10),2,IF(Y215&gt;=P$10,3)))),"")</f>
        <v/>
      </c>
      <c r="AA215" s="287" t="str">
        <f aca="false">IF(B215 &lt;&gt; "",IFERROR(IF(AVERAGE(W215,Y215)&gt;=P$10,"Y","N"),""),"")</f>
        <v/>
      </c>
      <c r="AB215" s="194" t="str">
        <f aca="false">IF(B215 &lt;&gt; "", IFERROR(IF(C$16 = "PRELIM", SUMIF('Database (LECTURE-RES-PRAC)'!D$14:AG$14, "CLO4", 'Database (LECTURE-RES-PRAC)'!D212:AG212) / 'Grade computation'!F$7, IF(C$16 = "MIDTERM", SUMIF('Database (LECTURE-RES-PRAC)'!AJ$14:BM$14, "CLO4", 'Database (LECTURE-RES-PRAC)'!AJ212:BM212) / 'Grade computation'!G$7, IF(C$16 = "FINAL", SUMIF('Database (LECTURE-RES-PRAC)'!BP$14:CS$14, "CLO4", 'Database (LECTURE-RES-PRAC)'!BP212:CS212) / 'Grade computation'!H$7,""))),""),"")</f>
        <v/>
      </c>
      <c r="AC215" s="286" t="str">
        <f aca="false">IF(B215&lt;&gt;"",IF(AB215="","",IF(AB215&lt;0.5,1,IF(AND(AB215&gt;=0.5,AB215&lt;P$10),2,IF(AB215&gt;=P$10,3)))),"")</f>
        <v/>
      </c>
      <c r="AD215" s="194" t="str">
        <f aca="false">IF(B215 &lt;&gt; "",IF(AND('PRINTABLE (per grading)'!H$16="EXAM", 'PRINTABLE (per grading)'!B$13="Prelim"), IF(ISERROR(SUMIF('Exam (LECTURE ONLY)'!D$20:M$20, "CLO4", 'Exam (LECTURE ONLY)'!D217:M217) / 'Exam (LECTURE ONLY)'!AL$9), "", SUMIF('Exam (LECTURE ONLY)'!D$20:M$20, "CLO4", 'Exam (LECTURE ONLY)'!D217:M217) /'Exam (LECTURE ONLY)'!AL$9),
IF(AND('PRINTABLE (per grading)'!H$16="EXAM", 'PRINTABLE (per grading)'!B$13="Midterm"), IF(ISERROR(SUMIF('Exam (LECTURE ONLY)'!O$20:X$20, "CLO4", 'Exam (LECTURE ONLY)'!O217:X217) / 'Exam (LECTURE ONLY)'!AM$9), "", SUMIF('Exam (LECTURE ONLY)'!O$20:X$20, "CLO4", 'Exam (LECTURE ONLY)'!O217:X217) / 'Exam (LECTURE ONLY)'!AM$9),
IF(AND('PRINTABLE (per grading)'!H$16="EXAM", 'PRINTABLE (per grading)'!B$13="Final"), IF(ISERROR(SUMIF('Exam (LECTURE ONLY)'!Z$20:AI$20, "CLO4", 'Exam (LECTURE ONLY)'!Z217:AI217) / 'Exam (LECTURE ONLY)'!AN$9), "", SUMIF('Exam (LECTURE ONLY)'!Z$20:AI$20, "CLO4", 'Exam (LECTURE ONLY)'!Z217:AI217) / 'Exam (LECTURE ONLY)'!AN$9),
IF(AND('PRINTABLE (per grading)'!H$16="OUTPUT", 'PRINTABLE (per grading)'!B$13="Prelim"), IF(ISERROR(SUMIF(OUTPUT!C$20:M$20, "CLO4", OUTPUT!C217:M217) / OUTPUT!AL$9), "", SUMIF(OUTPUT!C$20:M$20, "CLO4", OUTPUT!C217:M217) / OUTPUT!AL$9),
IF(AND('PRINTABLE (per grading)'!H$16="OUTPUT", 'PRINTABLE (per grading)'!B$13="Midterm"), IF(ISERROR(SUMIF(OUTPUT!O$20:Y$20, "CLO4", OUTPUT!O217:Y217) / OUTPUT!AM$9), "", SUMIF(OUTPUT!O$20:Y$20, "CLO4", OUTPUT!O217:Y217) / OUTPUT!AM$9),
IF(AND('PRINTABLE (per grading)'!H$16="OUTPUT", 'PRINTABLE (per grading)'!B$13="Final"), IF(ISERROR(SUMIF(OUTPUT!AA$20:AI$20, "CLO4", OUTPUT!AA217:AI217) / OUTPUT!AN$9), "", SUMIF(OUTPUT!AA$20:AI$20, "CLO4", OUTPUT!AA217:AI217) / OUTPUT!AN$9),
"")))))),"")</f>
        <v/>
      </c>
      <c r="AE215" s="286" t="str">
        <f aca="false">IF(B215&lt;&gt;"",IF(AD215="","",IF(AD215&lt;0.5,1,IF(AND(AD215&gt;=0.5,AD215&lt;P$10),2,IF(AD215&gt;=P$10,3)))),"")</f>
        <v/>
      </c>
      <c r="AF215" s="287" t="str">
        <f aca="false">IF(B215 &lt;&gt; "",IFERROR(IF(AVERAGE(AB215,AD215)&gt;=P$10,"Y","N"),""),"")</f>
        <v/>
      </c>
      <c r="AG215" s="194" t="str">
        <f aca="false">IF(B215 &lt;&gt; "", IFERROR(IF(C$16 = "PRELIM", SUMIF('Database (LECTURE-RES-PRAC)'!D$14:AG$14, "CLO5", 'Database (LECTURE-RES-PRAC)'!D212:AG212) / 'Grade computation'!F$8, IF(C$16 = "MIDTERM", SUMIF('Database (LECTURE-RES-PRAC)'!AJ$14:BM$14, "CLO5", 'Database (LECTURE-RES-PRAC)'!AJ212:BM212) / 'Grade computation'!G$8, IF(C$16 = "FINAL", SUMIF('Database (LECTURE-RES-PRAC)'!BP$14:CS$14, "CLO5", 'Database (LECTURE-RES-PRAC)'!BP212:CS212) / 'Grade computation'!H$8,""))),""),"")</f>
        <v/>
      </c>
      <c r="AH215" s="286" t="str">
        <f aca="false">IF(B215&lt;&gt;"",IF(AG215="","",IF(AG215&lt;0.5,1,IF(AND(AG215&gt;=0.5,AG215&lt;P$10),2,IF(AG215&gt;=P$10,3)))),"")</f>
        <v/>
      </c>
      <c r="AI215" s="194" t="str">
        <f aca="false">IF(B215 &lt;&gt; "",IF(AND('PRINTABLE (per grading)'!H$16="EXAM", 'PRINTABLE (per grading)'!B$13="Prelim"), IF(ISERROR(SUMIF('Exam (LECTURE ONLY)'!D$20:M$20, "CLO5", 'Exam (LECTURE ONLY)'!D217:M217) / 'Exam (LECTURE ONLY)'!AL$10), "", SUMIF('Exam (LECTURE ONLY)'!D$20:M$20, "CLO5", 'Exam (LECTURE ONLY)'!D217:M217) /'Exam (LECTURE ONLY)'!AL$10),
IF(AND('PRINTABLE (per grading)'!H$16="EXAM", 'PRINTABLE (per grading)'!B$13="Midterm"), IF(ISERROR(SUMIF('Exam (LECTURE ONLY)'!O$20:X$20, "CLO5", 'Exam (LECTURE ONLY)'!O217:X217) / 'Exam (LECTURE ONLY)'!AM$10), "", SUMIF('Exam (LECTURE ONLY)'!O$20:X$20, "CLO5", 'Exam (LECTURE ONLY)'!O217:X217) / 'Exam (LECTURE ONLY)'!AM$10),
IF(AND('PRINTABLE (per grading)'!H$16="EXAM", 'PRINTABLE (per grading)'!B$13="Final"), IF(ISERROR(SUMIF('Exam (LECTURE ONLY)'!Z$20:AI$20, "CLO5", 'Exam (LECTURE ONLY)'!Z217:AI217) / 'Exam (LECTURE ONLY)'!AN$10), "", SUMIF('Exam (LECTURE ONLY)'!Z$20:AI$20, "CLO5", 'Exam (LECTURE ONLY)'!Z217:AI217) / 'Exam (LECTURE ONLY)'!AN$10),
IF(AND('PRINTABLE (per grading)'!H$16="OUTPUT", 'PRINTABLE (per grading)'!B$13="Prelim"), IF(ISERROR(SUMIF(OUTPUT!C$20:M$20, "CLO5", OUTPUT!C217:M217) / OUTPUT!AL$10), "", SUMIF(OUTPUT!C$20:M$20, "CLO5", OUTPUT!C217:M217) / OUTPUT!AL$10),
IF(AND('PRINTABLE (per grading)'!H$16="OUTPUT", 'PRINTABLE (per grading)'!B$13="Midterm"), IF(ISERROR(SUMIF(OUTPUT!O$20:Y$20, "CLO5", OUTPUT!O217:Y217) / OUTPUT!AM$10), "", SUMIF(OUTPUT!O$20:Y$20, "CLO5", OUTPUT!O217:Y217) / OUTPUT!AM$10),
IF(AND('PRINTABLE (per grading)'!H$16="OUTPUT", 'PRINTABLE (per grading)'!B$13="Final"), IF(ISERROR(SUMIF(OUTPUT!AA$20:AI$20, "CLO5", OUTPUT!AA217:AI217) / OUTPUT!AN$10), "", SUMIF(OUTPUT!AA$20:AI$20, "CLO5", OUTPUT!AA217:AI217) / OUTPUT!AN$10),
"")))))),"")</f>
        <v/>
      </c>
      <c r="AJ215" s="286" t="str">
        <f aca="false">IF(B215&lt;&gt;"",IF(AI215="","",IF(AI215&lt;0.5,1,IF(AND(AI215&gt;=0.5,AI215&lt;P$10),2,IF(AI215&gt;=P$10,3)))),"")</f>
        <v/>
      </c>
      <c r="AK215" s="287" t="str">
        <f aca="false">IF(B215 &lt;&gt; "",IFERROR(IF(AVERAGE(AG215,AI215)&gt;=P$10,"Y","N"),""),"")</f>
        <v/>
      </c>
      <c r="AL215" s="194" t="str">
        <f aca="false">IF(B215 &lt;&gt; "", IFERROR(IF(C$16 = "PRELIM", SUMIF('Database (LECTURE-RES-PRAC)'!D$14:AG$14, "CLO6", 'Database (LECTURE-RES-PRAC)'!D212:AG212) / 'Grade computation'!F$9, IF(C$16 = "MIDTERM", SUMIF('Database (LECTURE-RES-PRAC)'!AJ$14:BM$14, "CLO6", 'Database (LECTURE-RES-PRAC)'!AJ212:BM212) / 'Grade computation'!G$9, IF(C$16 = "FINAL", SUMIF('Database (LECTURE-RES-PRAC)'!BP$14:CS$14, "CLO6", 'Database (LECTURE-RES-PRAC)'!BP212:CS212) / 'Grade computation'!H$9,""))),""),"")</f>
        <v/>
      </c>
      <c r="AM215" s="286" t="str">
        <f aca="false">IF(B215&lt;&gt;"",IF(AL215="","",IF(AL215&lt;0.5,1,IF(AND(AL215&gt;=0.5,AL215&lt;P$10),2,IF(AL215&gt;=P$10,3)))),"")</f>
        <v/>
      </c>
      <c r="AN215" s="194" t="str">
        <f aca="false">IF(B215 &lt;&gt; "",IF(AND('PRINTABLE (per grading)'!H$16="EXAM", 'PRINTABLE (per grading)'!B$13="Prelim"), IF(ISERROR(SUMIF('Exam (LECTURE ONLY)'!D$20:M$20, "CLO6", 'Exam (LECTURE ONLY)'!D217:M217) / 'Exam (LECTURE ONLY)'!AL$11), "", SUMIF('Exam (LECTURE ONLY)'!D$20:M$20, "CLO6", 'Exam (LECTURE ONLY)'!D217:M217) /'Exam (LECTURE ONLY)'!AL$11),
IF(AND('PRINTABLE (per grading)'!H$16="EXAM", 'PRINTABLE (per grading)'!B$13="Midterm"), IF(ISERROR(SUMIF('Exam (LECTURE ONLY)'!O$20:X$20, "CLO6", 'Exam (LECTURE ONLY)'!O217:X217) / 'Exam (LECTURE ONLY)'!AM$11), "", SUMIF('Exam (LECTURE ONLY)'!O$20:X$20, "CLO6", 'Exam (LECTURE ONLY)'!O217:X217) / 'Exam (LECTURE ONLY)'!AM$11),
IF(AND('PRINTABLE (per grading)'!H$16="EXAM", 'PRINTABLE (per grading)'!B$13="Final"), IF(ISERROR(SUMIF('Exam (LECTURE ONLY)'!Z$20:AI$20, "CLO6", 'Exam (LECTURE ONLY)'!Z217:AI217) / 'Exam (LECTURE ONLY)'!AN$11), "", SUMIF('Exam (LECTURE ONLY)'!Z$20:AI$20, "CLO6", 'Exam (LECTURE ONLY)'!Z217:AI217) / 'Exam (LECTURE ONLY)'!AN$11),
IF(AND('PRINTABLE (per grading)'!H$16="OUTPUT", 'PRINTABLE (per grading)'!B$13="Prelim"), IF(ISERROR(SUMIF(OUTPUT!C$20:M$20, "CLO6", OUTPUT!C217:M217) / OUTPUT!AL$11), "", SUMIF(OUTPUT!C$20:M$20, "CLO6", OUTPUT!C217:M217) / OUTPUT!AL$11),
IF(AND('PRINTABLE (per grading)'!H$16="OUTPUT", 'PRINTABLE (per grading)'!B$13="Midterm"), IF(ISERROR(SUMIF(OUTPUT!O$20:Y$20, "CLO6", OUTPUT!O217:Y217) / OUTPUT!AM$11), "", SUMIF(OUTPUT!O$20:Y$20, "CLO6", OUTPUT!O217:Y217) / OUTPUT!AM$11),
IF(AND('PRINTABLE (per grading)'!H$16="OUTPUT", 'PRINTABLE (per grading)'!B$13="Final"), IF(ISERROR(SUMIF(OUTPUT!AA$20:AI$20, "CLO6", OUTPUT!AA217:AI217) / OUTPUT!AN$11), "", SUMIF(OUTPUT!AA$20:AI$20, "CLO6", OUTPUT!AA217:AI217) / OUTPUT!AN$11),
"")))))),"")</f>
        <v/>
      </c>
      <c r="AO215" s="286" t="str">
        <f aca="false">IF(B215&lt;&gt;"",IF(AN215="","",IF(AN215&lt;0.5,1,IF(AND(AN215&gt;=0.5,AN215&lt;P$10),2,IF(AN215&gt;=P$10,3)))),"")</f>
        <v/>
      </c>
      <c r="AP215" s="287" t="str">
        <f aca="false">IF(B215 &lt;&gt; "",IFERROR(IF(AVERAGE(AL215,AN215)&gt;=P$10,"Y","N"),""),"")</f>
        <v/>
      </c>
      <c r="AQ215" s="194" t="str">
        <f aca="false">IF(B215 &lt;&gt; "", IFERROR(IF(C$16 = "PRELIM", SUMIF('Database (LECTURE-RES-PRAC)'!D$14:AG$14, "CLO7", 'Database (LECTURE-RES-PRAC)'!D212:AG212) / 'Grade computation'!F$10, IF(C$16 = "MIDTERM", SUMIF('Database (LECTURE-RES-PRAC)'!AJ$14:BM$14, "CLO7", 'Database (LECTURE-RES-PRAC)'!AJ212:BM212) / 'Grade computation'!G$10, IF(C$16 = "FINAL", SUMIF('Database (LECTURE-RES-PRAC)'!BP$14:CS$14, "CLO7", 'Database (LECTURE-RES-PRAC)'!BP212:CS212) / 'Grade computation'!H$10,""))),""),"")</f>
        <v/>
      </c>
      <c r="AR215" s="286" t="str">
        <f aca="false">IF(B215&lt;&gt;"",IF(AQ215="","",IF(AQ215&lt;0.5,1,IF(AND(AQ215&gt;=0.5,AQ215&lt;P$10),2,IF(AQ215&gt;=P$10,3)))),"")</f>
        <v/>
      </c>
      <c r="AS215" s="194" t="str">
        <f aca="false">IF(B215 &lt;&gt; "",IF(AND('PRINTABLE (per grading)'!H$16="EXAM", 'PRINTABLE (per grading)'!B$13="Prelim"), IF(ISERROR(SUMIF('Exam (LECTURE ONLY)'!D$20:M$20, "CLO7", 'Exam (LECTURE ONLY)'!D217:M217) / 'Exam (LECTURE ONLY)'!AL$12), "", SUMIF('Exam (LECTURE ONLY)'!D$20:M$20, "CLO7", 'Exam (LECTURE ONLY)'!D217:M217) /'Exam (LECTURE ONLY)'!AL$12),
IF(AND('PRINTABLE (per grading)'!H$16="EXAM", 'PRINTABLE (per grading)'!B$13="Midterm"), IF(ISERROR(SUMIF('Exam (LECTURE ONLY)'!O$20:X$20, "CLO7", 'Exam (LECTURE ONLY)'!O217:X217) / 'Exam (LECTURE ONLY)'!AM$12), "", SUMIF('Exam (LECTURE ONLY)'!O$20:X$20, "CLO7", 'Exam (LECTURE ONLY)'!O217:X217) / 'Exam (LECTURE ONLY)'!AM$12),
IF(AND('PRINTABLE (per grading)'!H$16="EXAM", 'PRINTABLE (per grading)'!B$13="Final"), IF(ISERROR(SUMIF('Exam (LECTURE ONLY)'!Z$20:AI$20, "CLO7", 'Exam (LECTURE ONLY)'!Z217:AI217) / 'Exam (LECTURE ONLY)'!AN$12), "", SUMIF('Exam (LECTURE ONLY)'!Z$20:AI$20, "CLO7", 'Exam (LECTURE ONLY)'!Z217:AI217) / 'Exam (LECTURE ONLY)'!AN$12),
IF(AND('PRINTABLE (per grading)'!H$16="OUTPUT", 'PRINTABLE (per grading)'!B$13="Prelim"), IF(ISERROR(SUMIF(OUTPUT!C$20:M$20, "CLO7", OUTPUT!C217:M217) / OUTPUT!AL$12), "", SUMIF(OUTPUT!C$20:M$20, "CLO7", OUTPUT!C217:M217) / OUTPUT!AL$12),
IF(AND('PRINTABLE (per grading)'!H$16="OUTPUT", 'PRINTABLE (per grading)'!B$13="Midterm"), IF(ISERROR(SUMIF(OUTPUT!O$20:Y$20, "CLO7", OUTPUT!O217:Y217) / OUTPUT!AM$12), "", SUMIF(OUTPUT!O$20:Y$20, "CLO7", OUTPUT!O217:Y217) / OUTPUT!AM$12),
IF(AND('PRINTABLE (per grading)'!H$16="OUTPUT", 'PRINTABLE (per grading)'!B$13="Final"), IF(ISERROR(SUMIF(OUTPUT!AA$20:AI$20, "CLO7", OUTPUT!AA217:AI217) / OUTPUT!AN$12), "", SUMIF(OUTPUT!AA$20:AI$20, "CLO7", OUTPUT!AA217:AI217) / OUTPUT!AN$12),
"")))))),"")</f>
        <v/>
      </c>
      <c r="AT215" s="286" t="str">
        <f aca="false">IF(B215&lt;&gt;"",IF(AS215="","",IF(AS215&lt;0.5,1,IF(AND(AS215&gt;=0.5,AS215&lt;P$10),2,IF(AS215&gt;=P$10,3)))),"")</f>
        <v/>
      </c>
      <c r="AU215" s="287" t="str">
        <f aca="false">IF(B215 &lt;&gt; "",IFERROR(IF(AVERAGE(AQ215,AS215)&gt;=P$10,"Y","N"),""),"")</f>
        <v/>
      </c>
      <c r="AV215" s="194" t="str">
        <f aca="false">IF(B215 &lt;&gt; "", IFERROR(IF(C$16 = "PRELIM", SUMIF('Database (LECTURE-RES-PRAC)'!D$14:AG$14, "CLO8", 'Database (LECTURE-RES-PRAC)'!D212:AG212) / 'Grade computation'!F$11, IF(C$16 = "MIDTERM", SUMIF('Database (LECTURE-RES-PRAC)'!AJ$14:BM$14, "CLO8", 'Database (LECTURE-RES-PRAC)'!AJ212:BM212) / 'Grade computation'!G$11, IF(C$16 = "FINAL", SUMIF('Database (LECTURE-RES-PRAC)'!BP$14:CS$14, "CLO8", 'Database (LECTURE-RES-PRAC)'!BP212:CS212) / 'Grade computation'!H$11,""))),""),"")</f>
        <v/>
      </c>
      <c r="AW215" s="286" t="str">
        <f aca="false">IF(B215&lt;&gt;"",IF(AV215="","",IF(AV215&lt;0.5,1,IF(AND(AV215&gt;=0.5,AV215&lt;P$10),2,IF(AV215&gt;=P$10,3)))),"")</f>
        <v/>
      </c>
      <c r="AX215" s="194" t="str">
        <f aca="false">IF(B215 &lt;&gt; "",IF(AND('PRINTABLE (per grading)'!H$16="EXAM", 'PRINTABLE (per grading)'!B$13="Prelim"), IF(ISERROR(SUMIF('Exam (LECTURE ONLY)'!D$20:M$20, "CLO8", 'Exam (LECTURE ONLY)'!D217:M217) / 'Exam (LECTURE ONLY)'!AL$13), "", SUMIF('Exam (LECTURE ONLY)'!D$20:M$20, "CLO8", 'Exam (LECTURE ONLY)'!D217:M217) /'Exam (LECTURE ONLY)'!AL$13),
IF(AND('PRINTABLE (per grading)'!H$16="EXAM", 'PRINTABLE (per grading)'!B$13="Midterm"), IF(ISERROR(SUMIF('Exam (LECTURE ONLY)'!O$20:X$20, "CLO8", 'Exam (LECTURE ONLY)'!O217:X217) / 'Exam (LECTURE ONLY)'!AM$13), "", SUMIF('Exam (LECTURE ONLY)'!O$20:X$20, "CLO8", 'Exam (LECTURE ONLY)'!O217:X217) / 'Exam (LECTURE ONLY)'!AM$13),
IF(AND('PRINTABLE (per grading)'!H$16="EXAM", 'PRINTABLE (per grading)'!B$13="Final"), IF(ISERROR(SUMIF('Exam (LECTURE ONLY)'!Z$20:AI$20, "CLO8", 'Exam (LECTURE ONLY)'!Z217:AI217) / 'Exam (LECTURE ONLY)'!AN$13), "", SUMIF('Exam (LECTURE ONLY)'!Z$20:AI$20, "CLO8", 'Exam (LECTURE ONLY)'!Z217:AI217) / 'Exam (LECTURE ONLY)'!AN$13),
IF(AND('PRINTABLE (per grading)'!H$16="OUTPUT", 'PRINTABLE (per grading)'!B$13="Prelim"), IF(ISERROR(SUMIF(OUTPUT!C$20:M$20, "CLO8", OUTPUT!C217:M217) / OUTPUT!AL$13), "", SUMIF(OUTPUT!C$20:M$20, "CLO8", OUTPUT!C217:M217) / OUTPUT!AL$13),
IF(AND('PRINTABLE (per grading)'!H$16="OUTPUT", 'PRINTABLE (per grading)'!B$13="Midterm"), IF(ISERROR(SUMIF(OUTPUT!O$20:Y$20, "CLO8", OUTPUT!O217:Y217) / OUTPUT!AM$13), "", SUMIF(OUTPUT!O$20:Y$20, "CLO8", OUTPUT!O217:Y217) / OUTPUT!AM$13),
IF(AND('PRINTABLE (per grading)'!H$16="OUTPUT", 'PRINTABLE (per grading)'!B$13="Final"), IF(ISERROR(SUMIF(OUTPUT!AA$20:AI$20, "CLO8", OUTPUT!AA217:AI217) / OUTPUT!AN$13), "", SUMIF(OUTPUT!AA$20:AI$20, "CLO8", OUTPUT!AA217:AI217) / OUTPUT!AN$13),
"")))))),"")</f>
        <v/>
      </c>
      <c r="AY215" s="286" t="str">
        <f aca="false">IF(B215&lt;&gt;"",IF(AX215="","",IF(AX215&lt;0.5,1,IF(AND(AX215&gt;=0.5,AX215&lt;P$10),2,IF(AX215&gt;=P$10,3)))),"")</f>
        <v/>
      </c>
      <c r="AZ215" s="287" t="str">
        <f aca="false">IF(B215 &lt;&gt; "",IFERROR(IF(AVERAGE(AV215,AX215)&gt;=P$10,"Y","N"),""),"")</f>
        <v/>
      </c>
      <c r="BA215" s="194" t="str">
        <f aca="false">IF(B215 &lt;&gt; "", IFERROR(IF(C$16 = "PRELIM", SUMIF('Database (LECTURE-RES-PRAC)'!D$14:AG$14, "CLO9", 'Database (LECTURE-RES-PRAC)'!D212:AG212) / 'Grade computation'!F$12, IF(C$16 = "MIDTERM", SUMIF('Database (LECTURE-RES-PRAC)'!AJ$14:BM$14, "CLO9", 'Database (LECTURE-RES-PRAC)'!AJ212:BM212) / 'Grade computation'!G$12, IF(C$16 = "FINAL", SUMIF('Database (LECTURE-RES-PRAC)'!BP$14:CS$14, "CLO9", 'Database (LECTURE-RES-PRAC)'!BP212:CS212) / 'Grade computation'!H$12,""))),""),"")</f>
        <v/>
      </c>
      <c r="BB215" s="286" t="str">
        <f aca="false">IF(B215&lt;&gt;"",IF(BA215="","",IF(BA215&lt;0.5,1,IF(AND(BA215&gt;=0.5,BA215&lt;P$10),2,IF(BA215&gt;=P$10,3)))),"")</f>
        <v/>
      </c>
      <c r="BC215" s="194" t="str">
        <f aca="false">IF(B215 &lt;&gt; "",IF(AND('PRINTABLE (per grading)'!H$16="EXAM", 'PRINTABLE (per grading)'!B$13="Prelim"), IF(ISERROR(SUMIF('Exam (LECTURE ONLY)'!D$20:M$20, "CLO9", 'Exam (LECTURE ONLY)'!D217:M217) / 'Exam (LECTURE ONLY)'!AL$14), "", SUMIF('Exam (LECTURE ONLY)'!D$20:M$20, "CLO9", 'Exam (LECTURE ONLY)'!D217:M217) /'Exam (LECTURE ONLY)'!AL$14),
IF(AND('PRINTABLE (per grading)'!H$16="EXAM", 'PRINTABLE (per grading)'!B$13="Midterm"), IF(ISERROR(SUMIF('Exam (LECTURE ONLY)'!O$20:X$20, "CLO9", 'Exam (LECTURE ONLY)'!O217:X217) / 'Exam (LECTURE ONLY)'!AM$14), "", SUMIF('Exam (LECTURE ONLY)'!O$20:X$20, "CLO9", 'Exam (LECTURE ONLY)'!O217:X217) / 'Exam (LECTURE ONLY)'!AM$14),
IF(AND('PRINTABLE (per grading)'!H$16="EXAM", 'PRINTABLE (per grading)'!B$13="Final"), IF(ISERROR(SUMIF('Exam (LECTURE ONLY)'!Z$20:AI$20, "CLO9", 'Exam (LECTURE ONLY)'!Z217:AI217) / 'Exam (LECTURE ONLY)'!AN$14), "", SUMIF('Exam (LECTURE ONLY)'!Z$20:AI$20, "CLO9", 'Exam (LECTURE ONLY)'!Z217:AI217) / 'Exam (LECTURE ONLY)'!AN$14),
IF(AND('PRINTABLE (per grading)'!H$16="OUTPUT", 'PRINTABLE (per grading)'!B$13="Prelim"), IF(ISERROR(SUMIF(OUTPUT!C$20:M$20, "CLO9", OUTPUT!C217:M217) / OUTPUT!AL$14), "", SUMIF(OUTPUT!C$20:M$20, "CLO9", OUTPUT!C217:M217) / OUTPUT!AL$14),
IF(AND('PRINTABLE (per grading)'!H$16="OUTPUT", 'PRINTABLE (per grading)'!B$13="Midterm"), IF(ISERROR(SUMIF(OUTPUT!O$20:Y$20, "CLO9", OUTPUT!O217:Y217) / OUTPUT!AM$14), "", SUMIF(OUTPUT!O$20:Y$20, "CLO9", OUTPUT!O217:Y217) / OUTPUT!AM$14),
IF(AND('PRINTABLE (per grading)'!H$16="OUTPUT", 'PRINTABLE (per grading)'!B$13="Final"), IF(ISERROR(SUMIF(OUTPUT!AA$20:AI$20, "CLO9", OUTPUT!AA217:AI217) / OUTPUT!AN$14), "", SUMIF(OUTPUT!AA$20:AI$20, "CLO9", OUTPUT!AA217:AI217) / OUTPUT!AN$14),
"")))))),"")</f>
        <v/>
      </c>
      <c r="BD215" s="286" t="str">
        <f aca="false">IF(B215&lt;&gt;"",IF(BC215="","",IF(BC215&lt;0.5,1,IF(AND(BC215&gt;=0.5,BC215&lt;P$10),2,IF(BC215&gt;=P$10,3)))),"")</f>
        <v/>
      </c>
      <c r="BE215" s="287" t="str">
        <f aca="false">IF(B215 &lt;&gt; "",IFERROR(IF(AVERAGE(BA215,BC215)&gt;=P$10,"Y","N"),""),"")</f>
        <v/>
      </c>
      <c r="BF215" s="194" t="str">
        <f aca="false">IF(B215 &lt;&gt; "", IFERROR(IF(C$16 = "PRELIM", SUMIF('Database (LECTURE-RES-PRAC)'!D$14:AG$14, "CLO10", 'Database (LECTURE-RES-PRAC)'!D212:AG212) / 'Grade computation'!F$13, IF(C$16 = "MIDTERM", SUMIF('Database (LECTURE-RES-PRAC)'!AJ$14:BM$14, "CLO10", 'Database (LECTURE-RES-PRAC)'!AJ212:BM212) / 'Grade computation'!G$13, IF(C$16 = "FINAL", SUMIF('Database (LECTURE-RES-PRAC)'!BP$14:CS$14, "CLO10", 'Database (LECTURE-RES-PRAC)'!BP212:CS212) / 'Grade computation'!H$13,""))),""),"")</f>
        <v/>
      </c>
      <c r="BG215" s="286" t="str">
        <f aca="false">IF(B215&lt;&gt;"",IF(BF215="","",IF(BF215&lt;0.5,1,IF(AND(BF215&gt;=0.5,BF215&lt;P$10),2,IF(BF215&gt;=P$10,3)))),"")</f>
        <v/>
      </c>
      <c r="BH215" s="194" t="str">
        <f aca="false">IF(B215 &lt;&gt; "",IF(AND('PRINTABLE (per grading)'!H$16="EXAM", 'PRINTABLE (per grading)'!B$13="Prelim"), IF(ISERROR(SUMIF('Exam (LECTURE ONLY)'!D$20:M$20, "CLO10", 'Exam (LECTURE ONLY)'!D217:M217) / 'Exam (LECTURE ONLY)'!AL$15), "", SUMIF('Exam (LECTURE ONLY)'!D$20:M$20, "CLO10", 'Exam (LECTURE ONLY)'!D217:M217) /'Exam (LECTURE ONLY)'!AL$15),
IF(AND('PRINTABLE (per grading)'!H$16="EXAM", 'PRINTABLE (per grading)'!B$13="Midterm"), IF(ISERROR(SUMIF('Exam (LECTURE ONLY)'!O$20:X$20, "CLO10", 'Exam (LECTURE ONLY)'!O217:X217) / 'Exam (LECTURE ONLY)'!AM$15), "", SUMIF('Exam (LECTURE ONLY)'!O$20:X$20, "CLO10", 'Exam (LECTURE ONLY)'!O217:X217) / 'Exam (LECTURE ONLY)'!AM$15),
IF(AND('PRINTABLE (per grading)'!H$16="EXAM", 'PRINTABLE (per grading)'!B$13="Final"), IF(ISERROR(SUMIF('Exam (LECTURE ONLY)'!Z$20:AI$20, "CLO10", 'Exam (LECTURE ONLY)'!Z217:AI217) / 'Exam (LECTURE ONLY)'!AN$15), "", SUMIF('Exam (LECTURE ONLY)'!Z$20:AI$20, "CLO10", 'Exam (LECTURE ONLY)'!Z217:AI217) / 'Exam (LECTURE ONLY)'!AN$15),
IF(AND('PRINTABLE (per grading)'!H$16="OUTPUT", 'PRINTABLE (per grading)'!B$13="Prelim"), IF(ISERROR(SUMIF(OUTPUT!C$20:M$20, "CLO10", OUTPUT!C217:M217) / OUTPUT!AL$15), "", SUMIF(OUTPUT!C$20:M$20, "CLO10", OUTPUT!C217:M217) / OUTPUT!AL$15),
IF(AND('PRINTABLE (per grading)'!H$16="OUTPUT", 'PRINTABLE (per grading)'!B$13="Midterm"), IF(ISERROR(SUMIF(OUTPUT!O$20:Y$20, "CLO10", OUTPUT!O217:Y217) / OUTPUT!AM$15), "", SUMIF(OUTPUT!O$20:Y$20, "CLO10", OUTPUT!O217:Y217) / OUTPUT!AM$15),
IF(AND('PRINTABLE (per grading)'!H$16="OUTPUT", 'PRINTABLE (per grading)'!B$13="Final"), IF(ISERROR(SUMIF(OUTPUT!AA$20:AI$20, "CLO10", OUTPUT!AA217:AI217) / OUTPUT!AN$15), "", SUMIF(OUTPUT!AA$20:AI$20, "CLO10", OUTPUT!AA217:AI217) / OUTPUT!AN$15),
"")))))),"")</f>
        <v/>
      </c>
      <c r="BI215" s="286" t="str">
        <f aca="false">IF(B215&lt;&gt;"",IF(BH215="","",IF(BH215&lt;0.5,1,IF(AND(BH215&gt;=0.5,BH215&lt;P$10),2,IF(BH215&gt;=P$10,3)))),"")</f>
        <v/>
      </c>
      <c r="BJ215" s="287" t="str">
        <f aca="false">IF(B215 &lt;&gt; "",IFERROR(IF(AVERAGE(BF215,BH215)&gt;=P$10,"Y","N"),""),"")</f>
        <v/>
      </c>
      <c r="BK215" s="8"/>
    </row>
    <row r="216" customFormat="false" ht="19.5" hidden="false" customHeight="true" outlineLevel="0" collapsed="false">
      <c r="A216" s="228" t="str">
        <f aca="false">IF(ISBLANK('Database (LECTURE-RES-PRAC)'!A213),"",'Database (LECTURE-RES-PRAC)'!A213)</f>
        <v/>
      </c>
      <c r="B216" s="229" t="str">
        <f aca="false">IF(ISBLANK('Database (LECTURE-RES-PRAC)'!B213),"",'Database (LECTURE-RES-PRAC)'!B213)</f>
        <v/>
      </c>
      <c r="C216" s="230" t="str">
        <f aca="false">IF(B216&lt;&gt;"",IF(C$16="PRELIM",'Grade computation'!C216, IF(C$16="MIDTERM",'Grade computation'!K216, IF(C$16="FINAL",'Grade computation'!S216,""))),"")</f>
        <v/>
      </c>
      <c r="D216" s="231" t="str">
        <f aca="false">IF(B216&lt;&gt;"",IFERROR(IF(B$11="80-20", (((C216/C$19)*X$6)+X$7)*D$18, IF(B$11="60-40", (((C216/C$19)*Y$6)+Y$7)*D$18, 0)),0),"")</f>
        <v/>
      </c>
      <c r="E216" s="230" t="str">
        <f aca="false">IF(B216&lt;&gt;"", IF(C$16="PRELIM",'Grade computation'!E216, IF(C$16="MIDTERM",'Grade computation'!M216, IF(C$16="FINAL",'Grade computation'!U216,""))),"")</f>
        <v/>
      </c>
      <c r="F216" s="232" t="str">
        <f aca="false">IF(B216&lt;&gt;"",IFERROR(IF(B$11="80-20", (((E216/E$19)*X$6)+X$7)*F$18, IF(B$11="60-40", (((E216/E$19)*Y$6)+Y$7)*F$18, 0)),0),"")</f>
        <v/>
      </c>
      <c r="G216" s="233" t="str">
        <f aca="false">IF(B216&lt;&gt;"",IFERROR((D216+F216),0),"")</f>
        <v/>
      </c>
      <c r="H216" s="234" t="str">
        <f aca="false">IF(B216&lt;&gt;"",IF(C$16="PRELIM", 'Grade computation'!H216, IF(C$16="MIDTERM", 'Grade computation'!P216, IF(C$16="FINAL",'Grade computation'!X216, ""))),"")</f>
        <v/>
      </c>
      <c r="I216" s="233" t="str">
        <f aca="false">IF(B216&lt;&gt;"",IFERROR(IF(B$11="80-20", (((H216/H$19)*X$6)+X$7)*I$19, IF(B$11="60-40", (((H216/H$19)*Y$6)+Y$7)*I$19, 0)),0),"")</f>
        <v/>
      </c>
      <c r="J216" s="237" t="str">
        <f aca="false">IFERROR((G216+I216),"")</f>
        <v/>
      </c>
      <c r="K216" s="183" t="str">
        <f aca="false">IFERROR(IF(J216="","",IF(J216&gt;=75,"PASSED","FAILED")),"")</f>
        <v/>
      </c>
      <c r="L216" s="183"/>
      <c r="M216" s="194" t="str">
        <f aca="false">IF(B216 &lt;&gt; "", IFERROR(IF(C$16 = "PRELIM", SUMIF('Database (LECTURE-RES-PRAC)'!D$14:AG$14, "CLO1", 'Database (LECTURE-RES-PRAC)'!D213:AG213) / 'Grade computation'!F$4, IF(C$16 = "MIDTERM", SUMIF('Database (LECTURE-RES-PRAC)'!AJ$14:BM$14, "CLO1", 'Database (LECTURE-RES-PRAC)'!AJ213:BM213) / 'Grade computation'!G$4, IF(C$16 = "FINAL", SUMIF('Database (LECTURE-RES-PRAC)'!BP$14:CS$14, "CLO1", 'Database (LECTURE-RES-PRAC)'!BP213:CS213) / 'Grade computation'!H$4,""))),""),"")</f>
        <v/>
      </c>
      <c r="N216" s="286" t="str">
        <f aca="false">IF(B216&lt;&gt;"",IF(M216="","",IF(M216&lt;0.5,1,IF(AND(M216&gt;=0.5,M216&lt;P$10),2,IF(M216&gt;=P$10,3)))),"")</f>
        <v/>
      </c>
      <c r="O216" s="194" t="str">
        <f aca="false">IF(B216 &lt;&gt; "",IF(AND('PRINTABLE (per grading)'!H$16="EXAM", 'PRINTABLE (per grading)'!B$13="Prelim"), IF(ISERROR(SUMIF('Exam (LECTURE ONLY)'!D$20:M$20, "CLO1", 'Exam (LECTURE ONLY)'!D218:M218) / 'Exam (LECTURE ONLY)'!AL$6), "", SUMIF('Exam (LECTURE ONLY)'!D$20:M$20, "CLO1", 'Exam (LECTURE ONLY)'!D218:M218) /'Exam (LECTURE ONLY)'!AL$6),
IF(AND('PRINTABLE (per grading)'!H$16="EXAM", 'PRINTABLE (per grading)'!B$13="Midterm"), IF(ISERROR(SUMIF('Exam (LECTURE ONLY)'!O$20:X$20, "CLO1", 'Exam (LECTURE ONLY)'!O218:X218) / 'Exam (LECTURE ONLY)'!AM$6), "", SUMIF('Exam (LECTURE ONLY)'!O$20:X$20, "CLO1", 'Exam (LECTURE ONLY)'!O218:X218) / 'Exam (LECTURE ONLY)'!AM$6),
IF(AND('PRINTABLE (per grading)'!H$16="EXAM", 'PRINTABLE (per grading)'!B$13="Final"), IF(ISERROR(SUMIF('Exam (LECTURE ONLY)'!Z$20:AI$20, "CLO1", 'Exam (LECTURE ONLY)'!Z218:AI218) / 'Exam (LECTURE ONLY)'!AN$6), "", SUMIF('Exam (LECTURE ONLY)'!Z$20:AI$20, "CLO1", 'Exam (LECTURE ONLY)'!Z218:AI218) / 'Exam (LECTURE ONLY)'!AN$6),
IF(AND('PRINTABLE (per grading)'!H$16="OUTPUT", 'PRINTABLE (per grading)'!B$13="Prelim"), IF(ISERROR(SUMIF(OUTPUT!C$20:M$20, "CLO1", OUTPUT!C218:M218) / OUTPUT!AL$6), "", SUMIF(OUTPUT!C$20:M$20, "CLO1", OUTPUT!C218:M218) / OUTPUT!AL$6),
IF(AND('PRINTABLE (per grading)'!H$16="OUTPUT", 'PRINTABLE (per grading)'!B$13="Midterm"), IF(ISERROR(SUMIF(OUTPUT!O$20:Y$20, "CLO1", OUTPUT!O218:Y218) / OUTPUT!AM$6), "", SUMIF(OUTPUT!O$20:Y$20, "CLO1", OUTPUT!O218:Y218) / OUTPUT!AM$6),
IF(AND('PRINTABLE (per grading)'!H$16="OUTPUT", 'PRINTABLE (per grading)'!B$13="Final"), IF(ISERROR(SUMIF(OUTPUT!AA$20:AI$20, "CLO1", OUTPUT!AA218:AI218) / OUTPUT!AN$6), "", SUMIF(OUTPUT!AA$20:AI$20, "CLO1", OUTPUT!AA218:AI218) / OUTPUT!AN$6),
"")))))),"")</f>
        <v/>
      </c>
      <c r="P216" s="286" t="str">
        <f aca="false">IF(B216&lt;&gt;"",IF(O216="","",IF(O216&lt;0.5,1,IF(AND(O216&gt;=0.5,O216&lt;P$10),2,IF(O216&gt;=P$10,3)))),"")</f>
        <v/>
      </c>
      <c r="Q216" s="287" t="str">
        <f aca="false">IF(B216 &lt;&gt; "",IFERROR(IF(AVERAGE(M216,O216)&gt;=P$10,"Y","N"),""),"")</f>
        <v/>
      </c>
      <c r="R216" s="194" t="str">
        <f aca="false">IF(B216 &lt;&gt; "", IFERROR(IF(C$16 = "PRELIM", SUMIF('Database (LECTURE-RES-PRAC)'!D$14:AG$14, "CLO2", 'Database (LECTURE-RES-PRAC)'!D213:AG213) / 'Grade computation'!F$5, IF(C$16 = "MIDTERM", SUMIF('Database (LECTURE-RES-PRAC)'!AJ$14:BM$14, "CLO2", 'Database (LECTURE-RES-PRAC)'!AJ213:BM213) / 'Grade computation'!G$5, IF(C$16 = "FINAL", SUMIF('Database (LECTURE-RES-PRAC)'!BP$14:CS$14, "CLO2", 'Database (LECTURE-RES-PRAC)'!BP213:CS213) / 'Grade computation'!H$5,""))),""),"")</f>
        <v/>
      </c>
      <c r="S216" s="286" t="str">
        <f aca="false">IF(B216&lt;&gt;"",IF(R216="","",IF(R216&lt;0.5,1,IF(AND(R216&gt;=0.5,R216&lt;P$10),2,IF(R216&gt;=P$10,3)))),"")</f>
        <v/>
      </c>
      <c r="T216" s="194" t="str">
        <f aca="false">IF(B216 &lt;&gt; "",IF(AND('PRINTABLE (per grading)'!H$16="EXAM", 'PRINTABLE (per grading)'!B$13="Prelim"), IF(ISERROR(SUMIF('Exam (LECTURE ONLY)'!D$20:M$20, "CLO2", 'Exam (LECTURE ONLY)'!D218:M218) / 'Exam (LECTURE ONLY)'!AL$7), "", SUMIF('Exam (LECTURE ONLY)'!D$20:M$20, "CLO2", 'Exam (LECTURE ONLY)'!D218:M218) /'Exam (LECTURE ONLY)'!AL$7),
IF(AND('PRINTABLE (per grading)'!H$16="EXAM", 'PRINTABLE (per grading)'!B$13="Midterm"), IF(ISERROR(SUMIF('Exam (LECTURE ONLY)'!O$20:X$20, "CLO2", 'Exam (LECTURE ONLY)'!O218:X218) / 'Exam (LECTURE ONLY)'!AM$7), "", SUMIF('Exam (LECTURE ONLY)'!O$20:X$20, "CLO2", 'Exam (LECTURE ONLY)'!O218:X218) / 'Exam (LECTURE ONLY)'!AM$7),
IF(AND('PRINTABLE (per grading)'!H$16="EXAM", 'PRINTABLE (per grading)'!B$13="Final"), IF(ISERROR(SUMIF('Exam (LECTURE ONLY)'!Z$20:AI$20, "CLO2", 'Exam (LECTURE ONLY)'!Z218:AI218) / 'Exam (LECTURE ONLY)'!AN$7), "", SUMIF('Exam (LECTURE ONLY)'!Z$20:AI$20, "CLO2", 'Exam (LECTURE ONLY)'!Z218:AI218) / 'Exam (LECTURE ONLY)'!AN$7),
IF(AND('PRINTABLE (per grading)'!H$16="OUTPUT", 'PRINTABLE (per grading)'!B$13="Prelim"), IF(ISERROR(SUMIF(OUTPUT!C$20:M$20, "CLO2", OUTPUT!C218:M218) / OUTPUT!AL$7), "", SUMIF(OUTPUT!C$20:M$20, "CLO2", OUTPUT!C218:M218) / OUTPUT!AL$7),
IF(AND('PRINTABLE (per grading)'!H$16="OUTPUT", 'PRINTABLE (per grading)'!B$13="Midterm"), IF(ISERROR(SUMIF(OUTPUT!O$20:Y$20, "CLO2", OUTPUT!O218:Y218) / OUTPUT!AM$7), "", SUMIF(OUTPUT!O$20:Y$20, "CLO2", OUTPUT!O218:Y218) / OUTPUT!AM$7),
IF(AND('PRINTABLE (per grading)'!H$16="OUTPUT", 'PRINTABLE (per grading)'!B$13="Final"), IF(ISERROR(SUMIF(OUTPUT!AA$20:AI$20, "CLO2", OUTPUT!AA218:AI218) / OUTPUT!AN$7), "", SUMIF(OUTPUT!AA$20:AI$20, "CLO2", OUTPUT!AA218:AI218) / OUTPUT!AN$7),
"")))))),"")</f>
        <v/>
      </c>
      <c r="U216" s="286" t="str">
        <f aca="false">IF(B216&lt;&gt;"",IF(T216="","",IF(T216&lt;0.5,1,IF(AND(T216&gt;=0.5,T216&lt;P$10),2,IF(T216&gt;=P$10,3)))),"")</f>
        <v/>
      </c>
      <c r="V216" s="287" t="str">
        <f aca="false">IF(B216 &lt;&gt; "",IFERROR(IF(AVERAGE(R216,T216)&gt;=P$10,"Y","N"),""),"")</f>
        <v/>
      </c>
      <c r="W216" s="194" t="str">
        <f aca="false">IF(B216 &lt;&gt; "", IFERROR(IF(C$16 = "PRELIM", SUMIF('Database (LECTURE-RES-PRAC)'!D$14:AG$14, "CLO3", 'Database (LECTURE-RES-PRAC)'!D213:AG213) / 'Grade computation'!F$6, IF(C$16 = "MIDTERM", SUMIF('Database (LECTURE-RES-PRAC)'!AJ$14:BM$14, "CLO3", 'Database (LECTURE-RES-PRAC)'!AJ213:BM213) / 'Grade computation'!G$6, IF(C$16 = "FINAL", SUMIF('Database (LECTURE-RES-PRAC)'!BP$14:CS$14, "CLO3", 'Database (LECTURE-RES-PRAC)'!BP213:CS213) / 'Grade computation'!H$6,""))),""),"")</f>
        <v/>
      </c>
      <c r="X216" s="286" t="str">
        <f aca="false">IF(B216&lt;&gt;"",IF(W216="","",IF(W216&lt;0.5,1,IF(AND(W216&gt;=0.5,W216&lt;P$10),2,IF(W216&gt;=P$10,3)))),"")</f>
        <v/>
      </c>
      <c r="Y216" s="194" t="str">
        <f aca="false">IF(B216 &lt;&gt; "",IF(AND('PRINTABLE (per grading)'!H$16="EXAM", 'PRINTABLE (per grading)'!B$13="Prelim"), IF(ISERROR(SUMIF('Exam (LECTURE ONLY)'!D$20:M$20, "CLO3", 'Exam (LECTURE ONLY)'!D218:M218) / 'Exam (LECTURE ONLY)'!AL$8), "", SUMIF('Exam (LECTURE ONLY)'!D$20:M$20, "CLO3", 'Exam (LECTURE ONLY)'!D218:M218) /'Exam (LECTURE ONLY)'!AL$8),
IF(AND('PRINTABLE (per grading)'!H$16="EXAM", 'PRINTABLE (per grading)'!B$13="Midterm"), IF(ISERROR(SUMIF('Exam (LECTURE ONLY)'!O$20:X$20, "CLO3", 'Exam (LECTURE ONLY)'!O218:X218) / 'Exam (LECTURE ONLY)'!AM$8), "", SUMIF('Exam (LECTURE ONLY)'!O$20:X$20, "CLO3", 'Exam (LECTURE ONLY)'!O218:X218) / 'Exam (LECTURE ONLY)'!AM$8),
IF(AND('PRINTABLE (per grading)'!H$16="EXAM", 'PRINTABLE (per grading)'!B$13="Final"), IF(ISERROR(SUMIF('Exam (LECTURE ONLY)'!Z$20:AI$20, "CLO3", 'Exam (LECTURE ONLY)'!Z218:AI218) / 'Exam (LECTURE ONLY)'!AN$8), "", SUMIF('Exam (LECTURE ONLY)'!Z$20:AI$20, "CLO3", 'Exam (LECTURE ONLY)'!Z218:AI218) / 'Exam (LECTURE ONLY)'!AN$8),
IF(AND('PRINTABLE (per grading)'!H$16="OUTPUT", 'PRINTABLE (per grading)'!B$13="Prelim"), IF(ISERROR(SUMIF(OUTPUT!C$20:M$20, "CLO3", OUTPUT!C218:M218) / OUTPUT!AL$8), "", SUMIF(OUTPUT!C$20:M$20, "CLO3", OUTPUT!C218:M218) / OUTPUT!AL$8),
IF(AND('PRINTABLE (per grading)'!H$16="OUTPUT", 'PRINTABLE (per grading)'!B$13="Midterm"), IF(ISERROR(SUMIF(OUTPUT!O$20:Y$20, "CLO3", OUTPUT!O218:Y218) / OUTPUT!AM$8), "", SUMIF(OUTPUT!O$20:Y$20, "CLO3", OUTPUT!O218:Y218) / OUTPUT!AM$8),
IF(AND('PRINTABLE (per grading)'!H$16="OUTPUT", 'PRINTABLE (per grading)'!B$13="Final"), IF(ISERROR(SUMIF(OUTPUT!AA$20:AI$20, "CLO3", OUTPUT!AA218:AI218) / OUTPUT!AN$8), "", SUMIF(OUTPUT!AA$20:AI$20, "CLO3", OUTPUT!AA218:AI218) / OUTPUT!AN$8),
"" )))))),"")</f>
        <v/>
      </c>
      <c r="Z216" s="286" t="str">
        <f aca="false">IF(B216&lt;&gt;"",IF(Y216="","",IF(Y216&lt;0.5,1,IF(AND(Y216&gt;=0.5,Y216&lt;P$10),2,IF(Y216&gt;=P$10,3)))),"")</f>
        <v/>
      </c>
      <c r="AA216" s="287" t="str">
        <f aca="false">IF(B216 &lt;&gt; "",IFERROR(IF(AVERAGE(W216,Y216)&gt;=P$10,"Y","N"),""),"")</f>
        <v/>
      </c>
      <c r="AB216" s="194" t="str">
        <f aca="false">IF(B216 &lt;&gt; "", IFERROR(IF(C$16 = "PRELIM", SUMIF('Database (LECTURE-RES-PRAC)'!D$14:AG$14, "CLO4", 'Database (LECTURE-RES-PRAC)'!D213:AG213) / 'Grade computation'!F$7, IF(C$16 = "MIDTERM", SUMIF('Database (LECTURE-RES-PRAC)'!AJ$14:BM$14, "CLO4", 'Database (LECTURE-RES-PRAC)'!AJ213:BM213) / 'Grade computation'!G$7, IF(C$16 = "FINAL", SUMIF('Database (LECTURE-RES-PRAC)'!BP$14:CS$14, "CLO4", 'Database (LECTURE-RES-PRAC)'!BP213:CS213) / 'Grade computation'!H$7,""))),""),"")</f>
        <v/>
      </c>
      <c r="AC216" s="286" t="str">
        <f aca="false">IF(B216&lt;&gt;"",IF(AB216="","",IF(AB216&lt;0.5,1,IF(AND(AB216&gt;=0.5,AB216&lt;P$10),2,IF(AB216&gt;=P$10,3)))),"")</f>
        <v/>
      </c>
      <c r="AD216" s="194" t="str">
        <f aca="false">IF(B216 &lt;&gt; "",IF(AND('PRINTABLE (per grading)'!H$16="EXAM", 'PRINTABLE (per grading)'!B$13="Prelim"), IF(ISERROR(SUMIF('Exam (LECTURE ONLY)'!D$20:M$20, "CLO4", 'Exam (LECTURE ONLY)'!D218:M218) / 'Exam (LECTURE ONLY)'!AL$9), "", SUMIF('Exam (LECTURE ONLY)'!D$20:M$20, "CLO4", 'Exam (LECTURE ONLY)'!D218:M218) /'Exam (LECTURE ONLY)'!AL$9),
IF(AND('PRINTABLE (per grading)'!H$16="EXAM", 'PRINTABLE (per grading)'!B$13="Midterm"), IF(ISERROR(SUMIF('Exam (LECTURE ONLY)'!O$20:X$20, "CLO4", 'Exam (LECTURE ONLY)'!O218:X218) / 'Exam (LECTURE ONLY)'!AM$9), "", SUMIF('Exam (LECTURE ONLY)'!O$20:X$20, "CLO4", 'Exam (LECTURE ONLY)'!O218:X218) / 'Exam (LECTURE ONLY)'!AM$9),
IF(AND('PRINTABLE (per grading)'!H$16="EXAM", 'PRINTABLE (per grading)'!B$13="Final"), IF(ISERROR(SUMIF('Exam (LECTURE ONLY)'!Z$20:AI$20, "CLO4", 'Exam (LECTURE ONLY)'!Z218:AI218) / 'Exam (LECTURE ONLY)'!AN$9), "", SUMIF('Exam (LECTURE ONLY)'!Z$20:AI$20, "CLO4", 'Exam (LECTURE ONLY)'!Z218:AI218) / 'Exam (LECTURE ONLY)'!AN$9),
IF(AND('PRINTABLE (per grading)'!H$16="OUTPUT", 'PRINTABLE (per grading)'!B$13="Prelim"), IF(ISERROR(SUMIF(OUTPUT!C$20:M$20, "CLO4", OUTPUT!C218:M218) / OUTPUT!AL$9), "", SUMIF(OUTPUT!C$20:M$20, "CLO4", OUTPUT!C218:M218) / OUTPUT!AL$9),
IF(AND('PRINTABLE (per grading)'!H$16="OUTPUT", 'PRINTABLE (per grading)'!B$13="Midterm"), IF(ISERROR(SUMIF(OUTPUT!O$20:Y$20, "CLO4", OUTPUT!O218:Y218) / OUTPUT!AM$9), "", SUMIF(OUTPUT!O$20:Y$20, "CLO4", OUTPUT!O218:Y218) / OUTPUT!AM$9),
IF(AND('PRINTABLE (per grading)'!H$16="OUTPUT", 'PRINTABLE (per grading)'!B$13="Final"), IF(ISERROR(SUMIF(OUTPUT!AA$20:AI$20, "CLO4", OUTPUT!AA218:AI218) / OUTPUT!AN$9), "", SUMIF(OUTPUT!AA$20:AI$20, "CLO4", OUTPUT!AA218:AI218) / OUTPUT!AN$9),
"")))))),"")</f>
        <v/>
      </c>
      <c r="AE216" s="286" t="str">
        <f aca="false">IF(B216&lt;&gt;"",IF(AD216="","",IF(AD216&lt;0.5,1,IF(AND(AD216&gt;=0.5,AD216&lt;P$10),2,IF(AD216&gt;=P$10,3)))),"")</f>
        <v/>
      </c>
      <c r="AF216" s="287" t="str">
        <f aca="false">IF(B216 &lt;&gt; "",IFERROR(IF(AVERAGE(AB216,AD216)&gt;=P$10,"Y","N"),""),"")</f>
        <v/>
      </c>
      <c r="AG216" s="194" t="str">
        <f aca="false">IF(B216 &lt;&gt; "", IFERROR(IF(C$16 = "PRELIM", SUMIF('Database (LECTURE-RES-PRAC)'!D$14:AG$14, "CLO5", 'Database (LECTURE-RES-PRAC)'!D213:AG213) / 'Grade computation'!F$8, IF(C$16 = "MIDTERM", SUMIF('Database (LECTURE-RES-PRAC)'!AJ$14:BM$14, "CLO5", 'Database (LECTURE-RES-PRAC)'!AJ213:BM213) / 'Grade computation'!G$8, IF(C$16 = "FINAL", SUMIF('Database (LECTURE-RES-PRAC)'!BP$14:CS$14, "CLO5", 'Database (LECTURE-RES-PRAC)'!BP213:CS213) / 'Grade computation'!H$8,""))),""),"")</f>
        <v/>
      </c>
      <c r="AH216" s="286" t="str">
        <f aca="false">IF(B216&lt;&gt;"",IF(AG216="","",IF(AG216&lt;0.5,1,IF(AND(AG216&gt;=0.5,AG216&lt;P$10),2,IF(AG216&gt;=P$10,3)))),"")</f>
        <v/>
      </c>
      <c r="AI216" s="194" t="str">
        <f aca="false">IF(B216 &lt;&gt; "",IF(AND('PRINTABLE (per grading)'!H$16="EXAM", 'PRINTABLE (per grading)'!B$13="Prelim"), IF(ISERROR(SUMIF('Exam (LECTURE ONLY)'!D$20:M$20, "CLO5", 'Exam (LECTURE ONLY)'!D218:M218) / 'Exam (LECTURE ONLY)'!AL$10), "", SUMIF('Exam (LECTURE ONLY)'!D$20:M$20, "CLO5", 'Exam (LECTURE ONLY)'!D218:M218) /'Exam (LECTURE ONLY)'!AL$10),
IF(AND('PRINTABLE (per grading)'!H$16="EXAM", 'PRINTABLE (per grading)'!B$13="Midterm"), IF(ISERROR(SUMIF('Exam (LECTURE ONLY)'!O$20:X$20, "CLO5", 'Exam (LECTURE ONLY)'!O218:X218) / 'Exam (LECTURE ONLY)'!AM$10), "", SUMIF('Exam (LECTURE ONLY)'!O$20:X$20, "CLO5", 'Exam (LECTURE ONLY)'!O218:X218) / 'Exam (LECTURE ONLY)'!AM$10),
IF(AND('PRINTABLE (per grading)'!H$16="EXAM", 'PRINTABLE (per grading)'!B$13="Final"), IF(ISERROR(SUMIF('Exam (LECTURE ONLY)'!Z$20:AI$20, "CLO5", 'Exam (LECTURE ONLY)'!Z218:AI218) / 'Exam (LECTURE ONLY)'!AN$10), "", SUMIF('Exam (LECTURE ONLY)'!Z$20:AI$20, "CLO5", 'Exam (LECTURE ONLY)'!Z218:AI218) / 'Exam (LECTURE ONLY)'!AN$10),
IF(AND('PRINTABLE (per grading)'!H$16="OUTPUT", 'PRINTABLE (per grading)'!B$13="Prelim"), IF(ISERROR(SUMIF(OUTPUT!C$20:M$20, "CLO5", OUTPUT!C218:M218) / OUTPUT!AL$10), "", SUMIF(OUTPUT!C$20:M$20, "CLO5", OUTPUT!C218:M218) / OUTPUT!AL$10),
IF(AND('PRINTABLE (per grading)'!H$16="OUTPUT", 'PRINTABLE (per grading)'!B$13="Midterm"), IF(ISERROR(SUMIF(OUTPUT!O$20:Y$20, "CLO5", OUTPUT!O218:Y218) / OUTPUT!AM$10), "", SUMIF(OUTPUT!O$20:Y$20, "CLO5", OUTPUT!O218:Y218) / OUTPUT!AM$10),
IF(AND('PRINTABLE (per grading)'!H$16="OUTPUT", 'PRINTABLE (per grading)'!B$13="Final"), IF(ISERROR(SUMIF(OUTPUT!AA$20:AI$20, "CLO5", OUTPUT!AA218:AI218) / OUTPUT!AN$10), "", SUMIF(OUTPUT!AA$20:AI$20, "CLO5", OUTPUT!AA218:AI218) / OUTPUT!AN$10),
"")))))),"")</f>
        <v/>
      </c>
      <c r="AJ216" s="286" t="str">
        <f aca="false">IF(B216&lt;&gt;"",IF(AI216="","",IF(AI216&lt;0.5,1,IF(AND(AI216&gt;=0.5,AI216&lt;P$10),2,IF(AI216&gt;=P$10,3)))),"")</f>
        <v/>
      </c>
      <c r="AK216" s="287" t="str">
        <f aca="false">IF(B216 &lt;&gt; "",IFERROR(IF(AVERAGE(AG216,AI216)&gt;=P$10,"Y","N"),""),"")</f>
        <v/>
      </c>
      <c r="AL216" s="194" t="str">
        <f aca="false">IF(B216 &lt;&gt; "", IFERROR(IF(C$16 = "PRELIM", SUMIF('Database (LECTURE-RES-PRAC)'!D$14:AG$14, "CLO6", 'Database (LECTURE-RES-PRAC)'!D213:AG213) / 'Grade computation'!F$9, IF(C$16 = "MIDTERM", SUMIF('Database (LECTURE-RES-PRAC)'!AJ$14:BM$14, "CLO6", 'Database (LECTURE-RES-PRAC)'!AJ213:BM213) / 'Grade computation'!G$9, IF(C$16 = "FINAL", SUMIF('Database (LECTURE-RES-PRAC)'!BP$14:CS$14, "CLO6", 'Database (LECTURE-RES-PRAC)'!BP213:CS213) / 'Grade computation'!H$9,""))),""),"")</f>
        <v/>
      </c>
      <c r="AM216" s="286" t="str">
        <f aca="false">IF(B216&lt;&gt;"",IF(AL216="","",IF(AL216&lt;0.5,1,IF(AND(AL216&gt;=0.5,AL216&lt;P$10),2,IF(AL216&gt;=P$10,3)))),"")</f>
        <v/>
      </c>
      <c r="AN216" s="194" t="str">
        <f aca="false">IF(B216 &lt;&gt; "",IF(AND('PRINTABLE (per grading)'!H$16="EXAM", 'PRINTABLE (per grading)'!B$13="Prelim"), IF(ISERROR(SUMIF('Exam (LECTURE ONLY)'!D$20:M$20, "CLO6", 'Exam (LECTURE ONLY)'!D218:M218) / 'Exam (LECTURE ONLY)'!AL$11), "", SUMIF('Exam (LECTURE ONLY)'!D$20:M$20, "CLO6", 'Exam (LECTURE ONLY)'!D218:M218) /'Exam (LECTURE ONLY)'!AL$11),
IF(AND('PRINTABLE (per grading)'!H$16="EXAM", 'PRINTABLE (per grading)'!B$13="Midterm"), IF(ISERROR(SUMIF('Exam (LECTURE ONLY)'!O$20:X$20, "CLO6", 'Exam (LECTURE ONLY)'!O218:X218) / 'Exam (LECTURE ONLY)'!AM$11), "", SUMIF('Exam (LECTURE ONLY)'!O$20:X$20, "CLO6", 'Exam (LECTURE ONLY)'!O218:X218) / 'Exam (LECTURE ONLY)'!AM$11),
IF(AND('PRINTABLE (per grading)'!H$16="EXAM", 'PRINTABLE (per grading)'!B$13="Final"), IF(ISERROR(SUMIF('Exam (LECTURE ONLY)'!Z$20:AI$20, "CLO6", 'Exam (LECTURE ONLY)'!Z218:AI218) / 'Exam (LECTURE ONLY)'!AN$11), "", SUMIF('Exam (LECTURE ONLY)'!Z$20:AI$20, "CLO6", 'Exam (LECTURE ONLY)'!Z218:AI218) / 'Exam (LECTURE ONLY)'!AN$11),
IF(AND('PRINTABLE (per grading)'!H$16="OUTPUT", 'PRINTABLE (per grading)'!B$13="Prelim"), IF(ISERROR(SUMIF(OUTPUT!C$20:M$20, "CLO6", OUTPUT!C218:M218) / OUTPUT!AL$11), "", SUMIF(OUTPUT!C$20:M$20, "CLO6", OUTPUT!C218:M218) / OUTPUT!AL$11),
IF(AND('PRINTABLE (per grading)'!H$16="OUTPUT", 'PRINTABLE (per grading)'!B$13="Midterm"), IF(ISERROR(SUMIF(OUTPUT!O$20:Y$20, "CLO6", OUTPUT!O218:Y218) / OUTPUT!AM$11), "", SUMIF(OUTPUT!O$20:Y$20, "CLO6", OUTPUT!O218:Y218) / OUTPUT!AM$11),
IF(AND('PRINTABLE (per grading)'!H$16="OUTPUT", 'PRINTABLE (per grading)'!B$13="Final"), IF(ISERROR(SUMIF(OUTPUT!AA$20:AI$20, "CLO6", OUTPUT!AA218:AI218) / OUTPUT!AN$11), "", SUMIF(OUTPUT!AA$20:AI$20, "CLO6", OUTPUT!AA218:AI218) / OUTPUT!AN$11),
"")))))),"")</f>
        <v/>
      </c>
      <c r="AO216" s="286" t="str">
        <f aca="false">IF(B216&lt;&gt;"",IF(AN216="","",IF(AN216&lt;0.5,1,IF(AND(AN216&gt;=0.5,AN216&lt;P$10),2,IF(AN216&gt;=P$10,3)))),"")</f>
        <v/>
      </c>
      <c r="AP216" s="287" t="str">
        <f aca="false">IF(B216 &lt;&gt; "",IFERROR(IF(AVERAGE(AL216,AN216)&gt;=P$10,"Y","N"),""),"")</f>
        <v/>
      </c>
      <c r="AQ216" s="194" t="str">
        <f aca="false">IF(B216 &lt;&gt; "", IFERROR(IF(C$16 = "PRELIM", SUMIF('Database (LECTURE-RES-PRAC)'!D$14:AG$14, "CLO7", 'Database (LECTURE-RES-PRAC)'!D213:AG213) / 'Grade computation'!F$10, IF(C$16 = "MIDTERM", SUMIF('Database (LECTURE-RES-PRAC)'!AJ$14:BM$14, "CLO7", 'Database (LECTURE-RES-PRAC)'!AJ213:BM213) / 'Grade computation'!G$10, IF(C$16 = "FINAL", SUMIF('Database (LECTURE-RES-PRAC)'!BP$14:CS$14, "CLO7", 'Database (LECTURE-RES-PRAC)'!BP213:CS213) / 'Grade computation'!H$10,""))),""),"")</f>
        <v/>
      </c>
      <c r="AR216" s="286" t="str">
        <f aca="false">IF(B216&lt;&gt;"",IF(AQ216="","",IF(AQ216&lt;0.5,1,IF(AND(AQ216&gt;=0.5,AQ216&lt;P$10),2,IF(AQ216&gt;=P$10,3)))),"")</f>
        <v/>
      </c>
      <c r="AS216" s="194" t="str">
        <f aca="false">IF(B216 &lt;&gt; "",IF(AND('PRINTABLE (per grading)'!H$16="EXAM", 'PRINTABLE (per grading)'!B$13="Prelim"), IF(ISERROR(SUMIF('Exam (LECTURE ONLY)'!D$20:M$20, "CLO7", 'Exam (LECTURE ONLY)'!D218:M218) / 'Exam (LECTURE ONLY)'!AL$12), "", SUMIF('Exam (LECTURE ONLY)'!D$20:M$20, "CLO7", 'Exam (LECTURE ONLY)'!D218:M218) /'Exam (LECTURE ONLY)'!AL$12),
IF(AND('PRINTABLE (per grading)'!H$16="EXAM", 'PRINTABLE (per grading)'!B$13="Midterm"), IF(ISERROR(SUMIF('Exam (LECTURE ONLY)'!O$20:X$20, "CLO7", 'Exam (LECTURE ONLY)'!O218:X218) / 'Exam (LECTURE ONLY)'!AM$12), "", SUMIF('Exam (LECTURE ONLY)'!O$20:X$20, "CLO7", 'Exam (LECTURE ONLY)'!O218:X218) / 'Exam (LECTURE ONLY)'!AM$12),
IF(AND('PRINTABLE (per grading)'!H$16="EXAM", 'PRINTABLE (per grading)'!B$13="Final"), IF(ISERROR(SUMIF('Exam (LECTURE ONLY)'!Z$20:AI$20, "CLO7", 'Exam (LECTURE ONLY)'!Z218:AI218) / 'Exam (LECTURE ONLY)'!AN$12), "", SUMIF('Exam (LECTURE ONLY)'!Z$20:AI$20, "CLO7", 'Exam (LECTURE ONLY)'!Z218:AI218) / 'Exam (LECTURE ONLY)'!AN$12),
IF(AND('PRINTABLE (per grading)'!H$16="OUTPUT", 'PRINTABLE (per grading)'!B$13="Prelim"), IF(ISERROR(SUMIF(OUTPUT!C$20:M$20, "CLO7", OUTPUT!C218:M218) / OUTPUT!AL$12), "", SUMIF(OUTPUT!C$20:M$20, "CLO7", OUTPUT!C218:M218) / OUTPUT!AL$12),
IF(AND('PRINTABLE (per grading)'!H$16="OUTPUT", 'PRINTABLE (per grading)'!B$13="Midterm"), IF(ISERROR(SUMIF(OUTPUT!O$20:Y$20, "CLO7", OUTPUT!O218:Y218) / OUTPUT!AM$12), "", SUMIF(OUTPUT!O$20:Y$20, "CLO7", OUTPUT!O218:Y218) / OUTPUT!AM$12),
IF(AND('PRINTABLE (per grading)'!H$16="OUTPUT", 'PRINTABLE (per grading)'!B$13="Final"), IF(ISERROR(SUMIF(OUTPUT!AA$20:AI$20, "CLO7", OUTPUT!AA218:AI218) / OUTPUT!AN$12), "", SUMIF(OUTPUT!AA$20:AI$20, "CLO7", OUTPUT!AA218:AI218) / OUTPUT!AN$12),
"")))))),"")</f>
        <v/>
      </c>
      <c r="AT216" s="286" t="str">
        <f aca="false">IF(B216&lt;&gt;"",IF(AS216="","",IF(AS216&lt;0.5,1,IF(AND(AS216&gt;=0.5,AS216&lt;P$10),2,IF(AS216&gt;=P$10,3)))),"")</f>
        <v/>
      </c>
      <c r="AU216" s="287" t="str">
        <f aca="false">IF(B216 &lt;&gt; "",IFERROR(IF(AVERAGE(AQ216,AS216)&gt;=P$10,"Y","N"),""),"")</f>
        <v/>
      </c>
      <c r="AV216" s="194" t="str">
        <f aca="false">IF(B216 &lt;&gt; "", IFERROR(IF(C$16 = "PRELIM", SUMIF('Database (LECTURE-RES-PRAC)'!D$14:AG$14, "CLO8", 'Database (LECTURE-RES-PRAC)'!D213:AG213) / 'Grade computation'!F$11, IF(C$16 = "MIDTERM", SUMIF('Database (LECTURE-RES-PRAC)'!AJ$14:BM$14, "CLO8", 'Database (LECTURE-RES-PRAC)'!AJ213:BM213) / 'Grade computation'!G$11, IF(C$16 = "FINAL", SUMIF('Database (LECTURE-RES-PRAC)'!BP$14:CS$14, "CLO8", 'Database (LECTURE-RES-PRAC)'!BP213:CS213) / 'Grade computation'!H$11,""))),""),"")</f>
        <v/>
      </c>
      <c r="AW216" s="286" t="str">
        <f aca="false">IF(B216&lt;&gt;"",IF(AV216="","",IF(AV216&lt;0.5,1,IF(AND(AV216&gt;=0.5,AV216&lt;P$10),2,IF(AV216&gt;=P$10,3)))),"")</f>
        <v/>
      </c>
      <c r="AX216" s="194" t="str">
        <f aca="false">IF(B216 &lt;&gt; "",IF(AND('PRINTABLE (per grading)'!H$16="EXAM", 'PRINTABLE (per grading)'!B$13="Prelim"), IF(ISERROR(SUMIF('Exam (LECTURE ONLY)'!D$20:M$20, "CLO8", 'Exam (LECTURE ONLY)'!D218:M218) / 'Exam (LECTURE ONLY)'!AL$13), "", SUMIF('Exam (LECTURE ONLY)'!D$20:M$20, "CLO8", 'Exam (LECTURE ONLY)'!D218:M218) /'Exam (LECTURE ONLY)'!AL$13),
IF(AND('PRINTABLE (per grading)'!H$16="EXAM", 'PRINTABLE (per grading)'!B$13="Midterm"), IF(ISERROR(SUMIF('Exam (LECTURE ONLY)'!O$20:X$20, "CLO8", 'Exam (LECTURE ONLY)'!O218:X218) / 'Exam (LECTURE ONLY)'!AM$13), "", SUMIF('Exam (LECTURE ONLY)'!O$20:X$20, "CLO8", 'Exam (LECTURE ONLY)'!O218:X218) / 'Exam (LECTURE ONLY)'!AM$13),
IF(AND('PRINTABLE (per grading)'!H$16="EXAM", 'PRINTABLE (per grading)'!B$13="Final"), IF(ISERROR(SUMIF('Exam (LECTURE ONLY)'!Z$20:AI$20, "CLO8", 'Exam (LECTURE ONLY)'!Z218:AI218) / 'Exam (LECTURE ONLY)'!AN$13), "", SUMIF('Exam (LECTURE ONLY)'!Z$20:AI$20, "CLO8", 'Exam (LECTURE ONLY)'!Z218:AI218) / 'Exam (LECTURE ONLY)'!AN$13),
IF(AND('PRINTABLE (per grading)'!H$16="OUTPUT", 'PRINTABLE (per grading)'!B$13="Prelim"), IF(ISERROR(SUMIF(OUTPUT!C$20:M$20, "CLO8", OUTPUT!C218:M218) / OUTPUT!AL$13), "", SUMIF(OUTPUT!C$20:M$20, "CLO8", OUTPUT!C218:M218) / OUTPUT!AL$13),
IF(AND('PRINTABLE (per grading)'!H$16="OUTPUT", 'PRINTABLE (per grading)'!B$13="Midterm"), IF(ISERROR(SUMIF(OUTPUT!O$20:Y$20, "CLO8", OUTPUT!O218:Y218) / OUTPUT!AM$13), "", SUMIF(OUTPUT!O$20:Y$20, "CLO8", OUTPUT!O218:Y218) / OUTPUT!AM$13),
IF(AND('PRINTABLE (per grading)'!H$16="OUTPUT", 'PRINTABLE (per grading)'!B$13="Final"), IF(ISERROR(SUMIF(OUTPUT!AA$20:AI$20, "CLO8", OUTPUT!AA218:AI218) / OUTPUT!AN$13), "", SUMIF(OUTPUT!AA$20:AI$20, "CLO8", OUTPUT!AA218:AI218) / OUTPUT!AN$13),
"")))))),"")</f>
        <v/>
      </c>
      <c r="AY216" s="286" t="str">
        <f aca="false">IF(B216&lt;&gt;"",IF(AX216="","",IF(AX216&lt;0.5,1,IF(AND(AX216&gt;=0.5,AX216&lt;P$10),2,IF(AX216&gt;=P$10,3)))),"")</f>
        <v/>
      </c>
      <c r="AZ216" s="287" t="str">
        <f aca="false">IF(B216 &lt;&gt; "",IFERROR(IF(AVERAGE(AV216,AX216)&gt;=P$10,"Y","N"),""),"")</f>
        <v/>
      </c>
      <c r="BA216" s="194" t="str">
        <f aca="false">IF(B216 &lt;&gt; "", IFERROR(IF(C$16 = "PRELIM", SUMIF('Database (LECTURE-RES-PRAC)'!D$14:AG$14, "CLO9", 'Database (LECTURE-RES-PRAC)'!D213:AG213) / 'Grade computation'!F$12, IF(C$16 = "MIDTERM", SUMIF('Database (LECTURE-RES-PRAC)'!AJ$14:BM$14, "CLO9", 'Database (LECTURE-RES-PRAC)'!AJ213:BM213) / 'Grade computation'!G$12, IF(C$16 = "FINAL", SUMIF('Database (LECTURE-RES-PRAC)'!BP$14:CS$14, "CLO9", 'Database (LECTURE-RES-PRAC)'!BP213:CS213) / 'Grade computation'!H$12,""))),""),"")</f>
        <v/>
      </c>
      <c r="BB216" s="286" t="str">
        <f aca="false">IF(B216&lt;&gt;"",IF(BA216="","",IF(BA216&lt;0.5,1,IF(AND(BA216&gt;=0.5,BA216&lt;P$10),2,IF(BA216&gt;=P$10,3)))),"")</f>
        <v/>
      </c>
      <c r="BC216" s="194" t="str">
        <f aca="false">IF(B216 &lt;&gt; "",IF(AND('PRINTABLE (per grading)'!H$16="EXAM", 'PRINTABLE (per grading)'!B$13="Prelim"), IF(ISERROR(SUMIF('Exam (LECTURE ONLY)'!D$20:M$20, "CLO9", 'Exam (LECTURE ONLY)'!D218:M218) / 'Exam (LECTURE ONLY)'!AL$14), "", SUMIF('Exam (LECTURE ONLY)'!D$20:M$20, "CLO9", 'Exam (LECTURE ONLY)'!D218:M218) /'Exam (LECTURE ONLY)'!AL$14),
IF(AND('PRINTABLE (per grading)'!H$16="EXAM", 'PRINTABLE (per grading)'!B$13="Midterm"), IF(ISERROR(SUMIF('Exam (LECTURE ONLY)'!O$20:X$20, "CLO9", 'Exam (LECTURE ONLY)'!O218:X218) / 'Exam (LECTURE ONLY)'!AM$14), "", SUMIF('Exam (LECTURE ONLY)'!O$20:X$20, "CLO9", 'Exam (LECTURE ONLY)'!O218:X218) / 'Exam (LECTURE ONLY)'!AM$14),
IF(AND('PRINTABLE (per grading)'!H$16="EXAM", 'PRINTABLE (per grading)'!B$13="Final"), IF(ISERROR(SUMIF('Exam (LECTURE ONLY)'!Z$20:AI$20, "CLO9", 'Exam (LECTURE ONLY)'!Z218:AI218) / 'Exam (LECTURE ONLY)'!AN$14), "", SUMIF('Exam (LECTURE ONLY)'!Z$20:AI$20, "CLO9", 'Exam (LECTURE ONLY)'!Z218:AI218) / 'Exam (LECTURE ONLY)'!AN$14),
IF(AND('PRINTABLE (per grading)'!H$16="OUTPUT", 'PRINTABLE (per grading)'!B$13="Prelim"), IF(ISERROR(SUMIF(OUTPUT!C$20:M$20, "CLO9", OUTPUT!C218:M218) / OUTPUT!AL$14), "", SUMIF(OUTPUT!C$20:M$20, "CLO9", OUTPUT!C218:M218) / OUTPUT!AL$14),
IF(AND('PRINTABLE (per grading)'!H$16="OUTPUT", 'PRINTABLE (per grading)'!B$13="Midterm"), IF(ISERROR(SUMIF(OUTPUT!O$20:Y$20, "CLO9", OUTPUT!O218:Y218) / OUTPUT!AM$14), "", SUMIF(OUTPUT!O$20:Y$20, "CLO9", OUTPUT!O218:Y218) / OUTPUT!AM$14),
IF(AND('PRINTABLE (per grading)'!H$16="OUTPUT", 'PRINTABLE (per grading)'!B$13="Final"), IF(ISERROR(SUMIF(OUTPUT!AA$20:AI$20, "CLO9", OUTPUT!AA218:AI218) / OUTPUT!AN$14), "", SUMIF(OUTPUT!AA$20:AI$20, "CLO9", OUTPUT!AA218:AI218) / OUTPUT!AN$14),
"")))))),"")</f>
        <v/>
      </c>
      <c r="BD216" s="286" t="str">
        <f aca="false">IF(B216&lt;&gt;"",IF(BC216="","",IF(BC216&lt;0.5,1,IF(AND(BC216&gt;=0.5,BC216&lt;P$10),2,IF(BC216&gt;=P$10,3)))),"")</f>
        <v/>
      </c>
      <c r="BE216" s="287" t="str">
        <f aca="false">IF(B216 &lt;&gt; "",IFERROR(IF(AVERAGE(BA216,BC216)&gt;=P$10,"Y","N"),""),"")</f>
        <v/>
      </c>
      <c r="BF216" s="194" t="str">
        <f aca="false">IF(B216 &lt;&gt; "", IFERROR(IF(C$16 = "PRELIM", SUMIF('Database (LECTURE-RES-PRAC)'!D$14:AG$14, "CLO10", 'Database (LECTURE-RES-PRAC)'!D213:AG213) / 'Grade computation'!F$13, IF(C$16 = "MIDTERM", SUMIF('Database (LECTURE-RES-PRAC)'!AJ$14:BM$14, "CLO10", 'Database (LECTURE-RES-PRAC)'!AJ213:BM213) / 'Grade computation'!G$13, IF(C$16 = "FINAL", SUMIF('Database (LECTURE-RES-PRAC)'!BP$14:CS$14, "CLO10", 'Database (LECTURE-RES-PRAC)'!BP213:CS213) / 'Grade computation'!H$13,""))),""),"")</f>
        <v/>
      </c>
      <c r="BG216" s="286" t="str">
        <f aca="false">IF(B216&lt;&gt;"",IF(BF216="","",IF(BF216&lt;0.5,1,IF(AND(BF216&gt;=0.5,BF216&lt;P$10),2,IF(BF216&gt;=P$10,3)))),"")</f>
        <v/>
      </c>
      <c r="BH216" s="194" t="str">
        <f aca="false">IF(B216 &lt;&gt; "",IF(AND('PRINTABLE (per grading)'!H$16="EXAM", 'PRINTABLE (per grading)'!B$13="Prelim"), IF(ISERROR(SUMIF('Exam (LECTURE ONLY)'!D$20:M$20, "CLO10", 'Exam (LECTURE ONLY)'!D218:M218) / 'Exam (LECTURE ONLY)'!AL$15), "", SUMIF('Exam (LECTURE ONLY)'!D$20:M$20, "CLO10", 'Exam (LECTURE ONLY)'!D218:M218) /'Exam (LECTURE ONLY)'!AL$15),
IF(AND('PRINTABLE (per grading)'!H$16="EXAM", 'PRINTABLE (per grading)'!B$13="Midterm"), IF(ISERROR(SUMIF('Exam (LECTURE ONLY)'!O$20:X$20, "CLO10", 'Exam (LECTURE ONLY)'!O218:X218) / 'Exam (LECTURE ONLY)'!AM$15), "", SUMIF('Exam (LECTURE ONLY)'!O$20:X$20, "CLO10", 'Exam (LECTURE ONLY)'!O218:X218) / 'Exam (LECTURE ONLY)'!AM$15),
IF(AND('PRINTABLE (per grading)'!H$16="EXAM", 'PRINTABLE (per grading)'!B$13="Final"), IF(ISERROR(SUMIF('Exam (LECTURE ONLY)'!Z$20:AI$20, "CLO10", 'Exam (LECTURE ONLY)'!Z218:AI218) / 'Exam (LECTURE ONLY)'!AN$15), "", SUMIF('Exam (LECTURE ONLY)'!Z$20:AI$20, "CLO10", 'Exam (LECTURE ONLY)'!Z218:AI218) / 'Exam (LECTURE ONLY)'!AN$15),
IF(AND('PRINTABLE (per grading)'!H$16="OUTPUT", 'PRINTABLE (per grading)'!B$13="Prelim"), IF(ISERROR(SUMIF(OUTPUT!C$20:M$20, "CLO10", OUTPUT!C218:M218) / OUTPUT!AL$15), "", SUMIF(OUTPUT!C$20:M$20, "CLO10", OUTPUT!C218:M218) / OUTPUT!AL$15),
IF(AND('PRINTABLE (per grading)'!H$16="OUTPUT", 'PRINTABLE (per grading)'!B$13="Midterm"), IF(ISERROR(SUMIF(OUTPUT!O$20:Y$20, "CLO10", OUTPUT!O218:Y218) / OUTPUT!AM$15), "", SUMIF(OUTPUT!O$20:Y$20, "CLO10", OUTPUT!O218:Y218) / OUTPUT!AM$15),
IF(AND('PRINTABLE (per grading)'!H$16="OUTPUT", 'PRINTABLE (per grading)'!B$13="Final"), IF(ISERROR(SUMIF(OUTPUT!AA$20:AI$20, "CLO10", OUTPUT!AA218:AI218) / OUTPUT!AN$15), "", SUMIF(OUTPUT!AA$20:AI$20, "CLO10", OUTPUT!AA218:AI218) / OUTPUT!AN$15),
"")))))),"")</f>
        <v/>
      </c>
      <c r="BI216" s="286" t="str">
        <f aca="false">IF(B216&lt;&gt;"",IF(BH216="","",IF(BH216&lt;0.5,1,IF(AND(BH216&gt;=0.5,BH216&lt;P$10),2,IF(BH216&gt;=P$10,3)))),"")</f>
        <v/>
      </c>
      <c r="BJ216" s="287" t="str">
        <f aca="false">IF(B216 &lt;&gt; "",IFERROR(IF(AVERAGE(BF216,BH216)&gt;=P$10,"Y","N"),""),"")</f>
        <v/>
      </c>
      <c r="BK216" s="8"/>
    </row>
    <row r="217" customFormat="false" ht="19.5" hidden="false" customHeight="true" outlineLevel="0" collapsed="false">
      <c r="A217" s="183" t="str">
        <f aca="false">IF(ISBLANK('Database (LECTURE-RES-PRAC)'!A214),"",'Database (LECTURE-RES-PRAC)'!A214)</f>
        <v/>
      </c>
      <c r="B217" s="184" t="str">
        <f aca="false">IF(ISBLANK('Database (LECTURE-RES-PRAC)'!B214),"",'Database (LECTURE-RES-PRAC)'!B214)</f>
        <v/>
      </c>
      <c r="C217" s="230" t="str">
        <f aca="false">IF(B217&lt;&gt;"",IF(C$16="PRELIM",'Grade computation'!C217, IF(C$16="MIDTERM",'Grade computation'!K217, IF(C$16="FINAL",'Grade computation'!S217,""))),"")</f>
        <v/>
      </c>
      <c r="D217" s="231" t="str">
        <f aca="false">IF(B217&lt;&gt;"",IFERROR(IF(B$11="80-20", (((C217/C$19)*X$6)+X$7)*D$18, IF(B$11="60-40", (((C217/C$19)*Y$6)+Y$7)*D$18, 0)),0),"")</f>
        <v/>
      </c>
      <c r="E217" s="230" t="str">
        <f aca="false">IF(B217&lt;&gt;"", IF(C$16="PRELIM",'Grade computation'!E217, IF(C$16="MIDTERM",'Grade computation'!M217, IF(C$16="FINAL",'Grade computation'!U217,""))),"")</f>
        <v/>
      </c>
      <c r="F217" s="232" t="str">
        <f aca="false">IF(B217&lt;&gt;"",IFERROR(IF(B$11="80-20", (((E217/E$19)*X$6)+X$7)*F$18, IF(B$11="60-40", (((E217/E$19)*Y$6)+Y$7)*F$18, 0)),0),"")</f>
        <v/>
      </c>
      <c r="G217" s="233" t="str">
        <f aca="false">IF(B217&lt;&gt;"",IFERROR((D217+F217),0),"")</f>
        <v/>
      </c>
      <c r="H217" s="234" t="str">
        <f aca="false">IF(B217&lt;&gt;"",IF(C$16="PRELIM", 'Grade computation'!H217, IF(C$16="MIDTERM", 'Grade computation'!P217, IF(C$16="FINAL",'Grade computation'!X217, ""))),"")</f>
        <v/>
      </c>
      <c r="I217" s="233" t="str">
        <f aca="false">IF(B217&lt;&gt;"",IFERROR(IF(B$11="80-20", (((H217/H$19)*X$6)+X$7)*I$19, IF(B$11="60-40", (((H217/H$19)*Y$6)+Y$7)*I$19, 0)),0),"")</f>
        <v/>
      </c>
      <c r="J217" s="237" t="str">
        <f aca="false">IFERROR((G217+I217),"")</f>
        <v/>
      </c>
      <c r="K217" s="183" t="str">
        <f aca="false">IFERROR(IF(J217="","",IF(J217&gt;=75,"PASSED","FAILED")),"")</f>
        <v/>
      </c>
      <c r="L217" s="183"/>
      <c r="M217" s="194" t="str">
        <f aca="false">IF(B217 &lt;&gt; "", IFERROR(IF(C$16 = "PRELIM", SUMIF('Database (LECTURE-RES-PRAC)'!D$14:AG$14, "CLO1", 'Database (LECTURE-RES-PRAC)'!D214:AG214) / 'Grade computation'!F$4, IF(C$16 = "MIDTERM", SUMIF('Database (LECTURE-RES-PRAC)'!AJ$14:BM$14, "CLO1", 'Database (LECTURE-RES-PRAC)'!AJ214:BM214) / 'Grade computation'!G$4, IF(C$16 = "FINAL", SUMIF('Database (LECTURE-RES-PRAC)'!BP$14:CS$14, "CLO1", 'Database (LECTURE-RES-PRAC)'!BP214:CS214) / 'Grade computation'!H$4,""))),""),"")</f>
        <v/>
      </c>
      <c r="N217" s="286" t="str">
        <f aca="false">IF(B217&lt;&gt;"",IF(M217="","",IF(M217&lt;0.5,1,IF(AND(M217&gt;=0.5,M217&lt;P$10),2,IF(M217&gt;=P$10,3)))),"")</f>
        <v/>
      </c>
      <c r="O217" s="194" t="str">
        <f aca="false">IF(B217 &lt;&gt; "",IF(AND('PRINTABLE (per grading)'!H$16="EXAM", 'PRINTABLE (per grading)'!B$13="Prelim"), IF(ISERROR(SUMIF('Exam (LECTURE ONLY)'!D$20:M$20, "CLO1", 'Exam (LECTURE ONLY)'!D219:M219) / 'Exam (LECTURE ONLY)'!AL$6), "", SUMIF('Exam (LECTURE ONLY)'!D$20:M$20, "CLO1", 'Exam (LECTURE ONLY)'!D219:M219) /'Exam (LECTURE ONLY)'!AL$6),
IF(AND('PRINTABLE (per grading)'!H$16="EXAM", 'PRINTABLE (per grading)'!B$13="Midterm"), IF(ISERROR(SUMIF('Exam (LECTURE ONLY)'!O$20:X$20, "CLO1", 'Exam (LECTURE ONLY)'!O219:X219) / 'Exam (LECTURE ONLY)'!AM$6), "", SUMIF('Exam (LECTURE ONLY)'!O$20:X$20, "CLO1", 'Exam (LECTURE ONLY)'!O219:X219) / 'Exam (LECTURE ONLY)'!AM$6),
IF(AND('PRINTABLE (per grading)'!H$16="EXAM", 'PRINTABLE (per grading)'!B$13="Final"), IF(ISERROR(SUMIF('Exam (LECTURE ONLY)'!Z$20:AI$20, "CLO1", 'Exam (LECTURE ONLY)'!Z219:AI219) / 'Exam (LECTURE ONLY)'!AN$6), "", SUMIF('Exam (LECTURE ONLY)'!Z$20:AI$20, "CLO1", 'Exam (LECTURE ONLY)'!Z219:AI219) / 'Exam (LECTURE ONLY)'!AN$6),
IF(AND('PRINTABLE (per grading)'!H$16="OUTPUT", 'PRINTABLE (per grading)'!B$13="Prelim"), IF(ISERROR(SUMIF(OUTPUT!C$20:M$20, "CLO1", OUTPUT!C219:M219) / OUTPUT!AL$6), "", SUMIF(OUTPUT!C$20:M$20, "CLO1", OUTPUT!C219:M219) / OUTPUT!AL$6),
IF(AND('PRINTABLE (per grading)'!H$16="OUTPUT", 'PRINTABLE (per grading)'!B$13="Midterm"), IF(ISERROR(SUMIF(OUTPUT!O$20:Y$20, "CLO1", OUTPUT!O219:Y219) / OUTPUT!AM$6), "", SUMIF(OUTPUT!O$20:Y$20, "CLO1", OUTPUT!O219:Y219) / OUTPUT!AM$6),
IF(AND('PRINTABLE (per grading)'!H$16="OUTPUT", 'PRINTABLE (per grading)'!B$13="Final"), IF(ISERROR(SUMIF(OUTPUT!AA$20:AI$20, "CLO1", OUTPUT!AA219:AI219) / OUTPUT!AN$6), "", SUMIF(OUTPUT!AA$20:AI$20, "CLO1", OUTPUT!AA219:AI219) / OUTPUT!AN$6),
"")))))),"")</f>
        <v/>
      </c>
      <c r="P217" s="286" t="str">
        <f aca="false">IF(B217&lt;&gt;"",IF(O217="","",IF(O217&lt;0.5,1,IF(AND(O217&gt;=0.5,O217&lt;P$10),2,IF(O217&gt;=P$10,3)))),"")</f>
        <v/>
      </c>
      <c r="Q217" s="287" t="str">
        <f aca="false">IF(B217 &lt;&gt; "",IFERROR(IF(AVERAGE(M217,O217)&gt;=P$10,"Y","N"),""),"")</f>
        <v/>
      </c>
      <c r="R217" s="194" t="str">
        <f aca="false">IF(B217 &lt;&gt; "", IFERROR(IF(C$16 = "PRELIM", SUMIF('Database (LECTURE-RES-PRAC)'!D$14:AG$14, "CLO2", 'Database (LECTURE-RES-PRAC)'!D214:AG214) / 'Grade computation'!F$5, IF(C$16 = "MIDTERM", SUMIF('Database (LECTURE-RES-PRAC)'!AJ$14:BM$14, "CLO2", 'Database (LECTURE-RES-PRAC)'!AJ214:BM214) / 'Grade computation'!G$5, IF(C$16 = "FINAL", SUMIF('Database (LECTURE-RES-PRAC)'!BP$14:CS$14, "CLO2", 'Database (LECTURE-RES-PRAC)'!BP214:CS214) / 'Grade computation'!H$5,""))),""),"")</f>
        <v/>
      </c>
      <c r="S217" s="286" t="str">
        <f aca="false">IF(B217&lt;&gt;"",IF(R217="","",IF(R217&lt;0.5,1,IF(AND(R217&gt;=0.5,R217&lt;P$10),2,IF(R217&gt;=P$10,3)))),"")</f>
        <v/>
      </c>
      <c r="T217" s="194" t="str">
        <f aca="false">IF(B217 &lt;&gt; "",IF(AND('PRINTABLE (per grading)'!H$16="EXAM", 'PRINTABLE (per grading)'!B$13="Prelim"), IF(ISERROR(SUMIF('Exam (LECTURE ONLY)'!D$20:M$20, "CLO2", 'Exam (LECTURE ONLY)'!D219:M219) / 'Exam (LECTURE ONLY)'!AL$7), "", SUMIF('Exam (LECTURE ONLY)'!D$20:M$20, "CLO2", 'Exam (LECTURE ONLY)'!D219:M219) /'Exam (LECTURE ONLY)'!AL$7),
IF(AND('PRINTABLE (per grading)'!H$16="EXAM", 'PRINTABLE (per grading)'!B$13="Midterm"), IF(ISERROR(SUMIF('Exam (LECTURE ONLY)'!O$20:X$20, "CLO2", 'Exam (LECTURE ONLY)'!O219:X219) / 'Exam (LECTURE ONLY)'!AM$7), "", SUMIF('Exam (LECTURE ONLY)'!O$20:X$20, "CLO2", 'Exam (LECTURE ONLY)'!O219:X219) / 'Exam (LECTURE ONLY)'!AM$7),
IF(AND('PRINTABLE (per grading)'!H$16="EXAM", 'PRINTABLE (per grading)'!B$13="Final"), IF(ISERROR(SUMIF('Exam (LECTURE ONLY)'!Z$20:AI$20, "CLO2", 'Exam (LECTURE ONLY)'!Z219:AI219) / 'Exam (LECTURE ONLY)'!AN$7), "", SUMIF('Exam (LECTURE ONLY)'!Z$20:AI$20, "CLO2", 'Exam (LECTURE ONLY)'!Z219:AI219) / 'Exam (LECTURE ONLY)'!AN$7),
IF(AND('PRINTABLE (per grading)'!H$16="OUTPUT", 'PRINTABLE (per grading)'!B$13="Prelim"), IF(ISERROR(SUMIF(OUTPUT!C$20:M$20, "CLO2", OUTPUT!C219:M219) / OUTPUT!AL$7), "", SUMIF(OUTPUT!C$20:M$20, "CLO2", OUTPUT!C219:M219) / OUTPUT!AL$7),
IF(AND('PRINTABLE (per grading)'!H$16="OUTPUT", 'PRINTABLE (per grading)'!B$13="Midterm"), IF(ISERROR(SUMIF(OUTPUT!O$20:Y$20, "CLO2", OUTPUT!O219:Y219) / OUTPUT!AM$7), "", SUMIF(OUTPUT!O$20:Y$20, "CLO2", OUTPUT!O219:Y219) / OUTPUT!AM$7),
IF(AND('PRINTABLE (per grading)'!H$16="OUTPUT", 'PRINTABLE (per grading)'!B$13="Final"), IF(ISERROR(SUMIF(OUTPUT!AA$20:AI$20, "CLO2", OUTPUT!AA219:AI219) / OUTPUT!AN$7), "", SUMIF(OUTPUT!AA$20:AI$20, "CLO2", OUTPUT!AA219:AI219) / OUTPUT!AN$7),
"")))))),"")</f>
        <v/>
      </c>
      <c r="U217" s="286" t="str">
        <f aca="false">IF(B217&lt;&gt;"",IF(T217="","",IF(T217&lt;0.5,1,IF(AND(T217&gt;=0.5,T217&lt;P$10),2,IF(T217&gt;=P$10,3)))),"")</f>
        <v/>
      </c>
      <c r="V217" s="287" t="str">
        <f aca="false">IF(B217 &lt;&gt; "",IFERROR(IF(AVERAGE(R217,T217)&gt;=P$10,"Y","N"),""),"")</f>
        <v/>
      </c>
      <c r="W217" s="194" t="str">
        <f aca="false">IF(B217 &lt;&gt; "", IFERROR(IF(C$16 = "PRELIM", SUMIF('Database (LECTURE-RES-PRAC)'!D$14:AG$14, "CLO3", 'Database (LECTURE-RES-PRAC)'!D214:AG214) / 'Grade computation'!F$6, IF(C$16 = "MIDTERM", SUMIF('Database (LECTURE-RES-PRAC)'!AJ$14:BM$14, "CLO3", 'Database (LECTURE-RES-PRAC)'!AJ214:BM214) / 'Grade computation'!G$6, IF(C$16 = "FINAL", SUMIF('Database (LECTURE-RES-PRAC)'!BP$14:CS$14, "CLO3", 'Database (LECTURE-RES-PRAC)'!BP214:CS214) / 'Grade computation'!H$6,""))),""),"")</f>
        <v/>
      </c>
      <c r="X217" s="286" t="str">
        <f aca="false">IF(B217&lt;&gt;"",IF(W217="","",IF(W217&lt;0.5,1,IF(AND(W217&gt;=0.5,W217&lt;P$10),2,IF(W217&gt;=P$10,3)))),"")</f>
        <v/>
      </c>
      <c r="Y217" s="194" t="str">
        <f aca="false">IF(B217 &lt;&gt; "",IF(AND('PRINTABLE (per grading)'!H$16="EXAM", 'PRINTABLE (per grading)'!B$13="Prelim"), IF(ISERROR(SUMIF('Exam (LECTURE ONLY)'!D$20:M$20, "CLO3", 'Exam (LECTURE ONLY)'!D219:M219) / 'Exam (LECTURE ONLY)'!AL$8), "", SUMIF('Exam (LECTURE ONLY)'!D$20:M$20, "CLO3", 'Exam (LECTURE ONLY)'!D219:M219) /'Exam (LECTURE ONLY)'!AL$8),
IF(AND('PRINTABLE (per grading)'!H$16="EXAM", 'PRINTABLE (per grading)'!B$13="Midterm"), IF(ISERROR(SUMIF('Exam (LECTURE ONLY)'!O$20:X$20, "CLO3", 'Exam (LECTURE ONLY)'!O219:X219) / 'Exam (LECTURE ONLY)'!AM$8), "", SUMIF('Exam (LECTURE ONLY)'!O$20:X$20, "CLO3", 'Exam (LECTURE ONLY)'!O219:X219) / 'Exam (LECTURE ONLY)'!AM$8),
IF(AND('PRINTABLE (per grading)'!H$16="EXAM", 'PRINTABLE (per grading)'!B$13="Final"), IF(ISERROR(SUMIF('Exam (LECTURE ONLY)'!Z$20:AI$20, "CLO3", 'Exam (LECTURE ONLY)'!Z219:AI219) / 'Exam (LECTURE ONLY)'!AN$8), "", SUMIF('Exam (LECTURE ONLY)'!Z$20:AI$20, "CLO3", 'Exam (LECTURE ONLY)'!Z219:AI219) / 'Exam (LECTURE ONLY)'!AN$8),
IF(AND('PRINTABLE (per grading)'!H$16="OUTPUT", 'PRINTABLE (per grading)'!B$13="Prelim"), IF(ISERROR(SUMIF(OUTPUT!C$20:M$20, "CLO3", OUTPUT!C219:M219) / OUTPUT!AL$8), "", SUMIF(OUTPUT!C$20:M$20, "CLO3", OUTPUT!C219:M219) / OUTPUT!AL$8),
IF(AND('PRINTABLE (per grading)'!H$16="OUTPUT", 'PRINTABLE (per grading)'!B$13="Midterm"), IF(ISERROR(SUMIF(OUTPUT!O$20:Y$20, "CLO3", OUTPUT!O219:Y219) / OUTPUT!AM$8), "", SUMIF(OUTPUT!O$20:Y$20, "CLO3", OUTPUT!O219:Y219) / OUTPUT!AM$8),
IF(AND('PRINTABLE (per grading)'!H$16="OUTPUT", 'PRINTABLE (per grading)'!B$13="Final"), IF(ISERROR(SUMIF(OUTPUT!AA$20:AI$20, "CLO3", OUTPUT!AA219:AI219) / OUTPUT!AN$8), "", SUMIF(OUTPUT!AA$20:AI$20, "CLO3", OUTPUT!AA219:AI219) / OUTPUT!AN$8),
"" )))))),"")</f>
        <v/>
      </c>
      <c r="Z217" s="286" t="str">
        <f aca="false">IF(B217&lt;&gt;"",IF(Y217="","",IF(Y217&lt;0.5,1,IF(AND(Y217&gt;=0.5,Y217&lt;P$10),2,IF(Y217&gt;=P$10,3)))),"")</f>
        <v/>
      </c>
      <c r="AA217" s="287" t="str">
        <f aca="false">IF(B217 &lt;&gt; "",IFERROR(IF(AVERAGE(W217,Y217)&gt;=P$10,"Y","N"),""),"")</f>
        <v/>
      </c>
      <c r="AB217" s="194" t="str">
        <f aca="false">IF(B217 &lt;&gt; "", IFERROR(IF(C$16 = "PRELIM", SUMIF('Database (LECTURE-RES-PRAC)'!D$14:AG$14, "CLO4", 'Database (LECTURE-RES-PRAC)'!D214:AG214) / 'Grade computation'!F$7, IF(C$16 = "MIDTERM", SUMIF('Database (LECTURE-RES-PRAC)'!AJ$14:BM$14, "CLO4", 'Database (LECTURE-RES-PRAC)'!AJ214:BM214) / 'Grade computation'!G$7, IF(C$16 = "FINAL", SUMIF('Database (LECTURE-RES-PRAC)'!BP$14:CS$14, "CLO4", 'Database (LECTURE-RES-PRAC)'!BP214:CS214) / 'Grade computation'!H$7,""))),""),"")</f>
        <v/>
      </c>
      <c r="AC217" s="286" t="str">
        <f aca="false">IF(B217&lt;&gt;"",IF(AB217="","",IF(AB217&lt;0.5,1,IF(AND(AB217&gt;=0.5,AB217&lt;P$10),2,IF(AB217&gt;=P$10,3)))),"")</f>
        <v/>
      </c>
      <c r="AD217" s="194" t="str">
        <f aca="false">IF(B217 &lt;&gt; "",IF(AND('PRINTABLE (per grading)'!H$16="EXAM", 'PRINTABLE (per grading)'!B$13="Prelim"), IF(ISERROR(SUMIF('Exam (LECTURE ONLY)'!D$20:M$20, "CLO4", 'Exam (LECTURE ONLY)'!D219:M219) / 'Exam (LECTURE ONLY)'!AL$9), "", SUMIF('Exam (LECTURE ONLY)'!D$20:M$20, "CLO4", 'Exam (LECTURE ONLY)'!D219:M219) /'Exam (LECTURE ONLY)'!AL$9),
IF(AND('PRINTABLE (per grading)'!H$16="EXAM", 'PRINTABLE (per grading)'!B$13="Midterm"), IF(ISERROR(SUMIF('Exam (LECTURE ONLY)'!O$20:X$20, "CLO4", 'Exam (LECTURE ONLY)'!O219:X219) / 'Exam (LECTURE ONLY)'!AM$9), "", SUMIF('Exam (LECTURE ONLY)'!O$20:X$20, "CLO4", 'Exam (LECTURE ONLY)'!O219:X219) / 'Exam (LECTURE ONLY)'!AM$9),
IF(AND('PRINTABLE (per grading)'!H$16="EXAM", 'PRINTABLE (per grading)'!B$13="Final"), IF(ISERROR(SUMIF('Exam (LECTURE ONLY)'!Z$20:AI$20, "CLO4", 'Exam (LECTURE ONLY)'!Z219:AI219) / 'Exam (LECTURE ONLY)'!AN$9), "", SUMIF('Exam (LECTURE ONLY)'!Z$20:AI$20, "CLO4", 'Exam (LECTURE ONLY)'!Z219:AI219) / 'Exam (LECTURE ONLY)'!AN$9),
IF(AND('PRINTABLE (per grading)'!H$16="OUTPUT", 'PRINTABLE (per grading)'!B$13="Prelim"), IF(ISERROR(SUMIF(OUTPUT!C$20:M$20, "CLO4", OUTPUT!C219:M219) / OUTPUT!AL$9), "", SUMIF(OUTPUT!C$20:M$20, "CLO4", OUTPUT!C219:M219) / OUTPUT!AL$9),
IF(AND('PRINTABLE (per grading)'!H$16="OUTPUT", 'PRINTABLE (per grading)'!B$13="Midterm"), IF(ISERROR(SUMIF(OUTPUT!O$20:Y$20, "CLO4", OUTPUT!O219:Y219) / OUTPUT!AM$9), "", SUMIF(OUTPUT!O$20:Y$20, "CLO4", OUTPUT!O219:Y219) / OUTPUT!AM$9),
IF(AND('PRINTABLE (per grading)'!H$16="OUTPUT", 'PRINTABLE (per grading)'!B$13="Final"), IF(ISERROR(SUMIF(OUTPUT!AA$20:AI$20, "CLO4", OUTPUT!AA219:AI219) / OUTPUT!AN$9), "", SUMIF(OUTPUT!AA$20:AI$20, "CLO4", OUTPUT!AA219:AI219) / OUTPUT!AN$9),
"")))))),"")</f>
        <v/>
      </c>
      <c r="AE217" s="286" t="str">
        <f aca="false">IF(B217&lt;&gt;"",IF(AD217="","",IF(AD217&lt;0.5,1,IF(AND(AD217&gt;=0.5,AD217&lt;P$10),2,IF(AD217&gt;=P$10,3)))),"")</f>
        <v/>
      </c>
      <c r="AF217" s="287" t="str">
        <f aca="false">IF(B217 &lt;&gt; "",IFERROR(IF(AVERAGE(AB217,AD217)&gt;=P$10,"Y","N"),""),"")</f>
        <v/>
      </c>
      <c r="AG217" s="194" t="str">
        <f aca="false">IF(B217 &lt;&gt; "", IFERROR(IF(C$16 = "PRELIM", SUMIF('Database (LECTURE-RES-PRAC)'!D$14:AG$14, "CLO5", 'Database (LECTURE-RES-PRAC)'!D214:AG214) / 'Grade computation'!F$8, IF(C$16 = "MIDTERM", SUMIF('Database (LECTURE-RES-PRAC)'!AJ$14:BM$14, "CLO5", 'Database (LECTURE-RES-PRAC)'!AJ214:BM214) / 'Grade computation'!G$8, IF(C$16 = "FINAL", SUMIF('Database (LECTURE-RES-PRAC)'!BP$14:CS$14, "CLO5", 'Database (LECTURE-RES-PRAC)'!BP214:CS214) / 'Grade computation'!H$8,""))),""),"")</f>
        <v/>
      </c>
      <c r="AH217" s="286" t="str">
        <f aca="false">IF(B217&lt;&gt;"",IF(AG217="","",IF(AG217&lt;0.5,1,IF(AND(AG217&gt;=0.5,AG217&lt;P$10),2,IF(AG217&gt;=P$10,3)))),"")</f>
        <v/>
      </c>
      <c r="AI217" s="194" t="str">
        <f aca="false">IF(B217 &lt;&gt; "",IF(AND('PRINTABLE (per grading)'!H$16="EXAM", 'PRINTABLE (per grading)'!B$13="Prelim"), IF(ISERROR(SUMIF('Exam (LECTURE ONLY)'!D$20:M$20, "CLO5", 'Exam (LECTURE ONLY)'!D219:M219) / 'Exam (LECTURE ONLY)'!AL$10), "", SUMIF('Exam (LECTURE ONLY)'!D$20:M$20, "CLO5", 'Exam (LECTURE ONLY)'!D219:M219) /'Exam (LECTURE ONLY)'!AL$10),
IF(AND('PRINTABLE (per grading)'!H$16="EXAM", 'PRINTABLE (per grading)'!B$13="Midterm"), IF(ISERROR(SUMIF('Exam (LECTURE ONLY)'!O$20:X$20, "CLO5", 'Exam (LECTURE ONLY)'!O219:X219) / 'Exam (LECTURE ONLY)'!AM$10), "", SUMIF('Exam (LECTURE ONLY)'!O$20:X$20, "CLO5", 'Exam (LECTURE ONLY)'!O219:X219) / 'Exam (LECTURE ONLY)'!AM$10),
IF(AND('PRINTABLE (per grading)'!H$16="EXAM", 'PRINTABLE (per grading)'!B$13="Final"), IF(ISERROR(SUMIF('Exam (LECTURE ONLY)'!Z$20:AI$20, "CLO5", 'Exam (LECTURE ONLY)'!Z219:AI219) / 'Exam (LECTURE ONLY)'!AN$10), "", SUMIF('Exam (LECTURE ONLY)'!Z$20:AI$20, "CLO5", 'Exam (LECTURE ONLY)'!Z219:AI219) / 'Exam (LECTURE ONLY)'!AN$10),
IF(AND('PRINTABLE (per grading)'!H$16="OUTPUT", 'PRINTABLE (per grading)'!B$13="Prelim"), IF(ISERROR(SUMIF(OUTPUT!C$20:M$20, "CLO5", OUTPUT!C219:M219) / OUTPUT!AL$10), "", SUMIF(OUTPUT!C$20:M$20, "CLO5", OUTPUT!C219:M219) / OUTPUT!AL$10),
IF(AND('PRINTABLE (per grading)'!H$16="OUTPUT", 'PRINTABLE (per grading)'!B$13="Midterm"), IF(ISERROR(SUMIF(OUTPUT!O$20:Y$20, "CLO5", OUTPUT!O219:Y219) / OUTPUT!AM$10), "", SUMIF(OUTPUT!O$20:Y$20, "CLO5", OUTPUT!O219:Y219) / OUTPUT!AM$10),
IF(AND('PRINTABLE (per grading)'!H$16="OUTPUT", 'PRINTABLE (per grading)'!B$13="Final"), IF(ISERROR(SUMIF(OUTPUT!AA$20:AI$20, "CLO5", OUTPUT!AA219:AI219) / OUTPUT!AN$10), "", SUMIF(OUTPUT!AA$20:AI$20, "CLO5", OUTPUT!AA219:AI219) / OUTPUT!AN$10),
"")))))),"")</f>
        <v/>
      </c>
      <c r="AJ217" s="286" t="str">
        <f aca="false">IF(B217&lt;&gt;"",IF(AI217="","",IF(AI217&lt;0.5,1,IF(AND(AI217&gt;=0.5,AI217&lt;P$10),2,IF(AI217&gt;=P$10,3)))),"")</f>
        <v/>
      </c>
      <c r="AK217" s="287" t="str">
        <f aca="false">IF(B217 &lt;&gt; "",IFERROR(IF(AVERAGE(AG217,AI217)&gt;=P$10,"Y","N"),""),"")</f>
        <v/>
      </c>
      <c r="AL217" s="194" t="str">
        <f aca="false">IF(B217 &lt;&gt; "", IFERROR(IF(C$16 = "PRELIM", SUMIF('Database (LECTURE-RES-PRAC)'!D$14:AG$14, "CLO6", 'Database (LECTURE-RES-PRAC)'!D214:AG214) / 'Grade computation'!F$9, IF(C$16 = "MIDTERM", SUMIF('Database (LECTURE-RES-PRAC)'!AJ$14:BM$14, "CLO6", 'Database (LECTURE-RES-PRAC)'!AJ214:BM214) / 'Grade computation'!G$9, IF(C$16 = "FINAL", SUMIF('Database (LECTURE-RES-PRAC)'!BP$14:CS$14, "CLO6", 'Database (LECTURE-RES-PRAC)'!BP214:CS214) / 'Grade computation'!H$9,""))),""),"")</f>
        <v/>
      </c>
      <c r="AM217" s="286" t="str">
        <f aca="false">IF(B217&lt;&gt;"",IF(AL217="","",IF(AL217&lt;0.5,1,IF(AND(AL217&gt;=0.5,AL217&lt;P$10),2,IF(AL217&gt;=P$10,3)))),"")</f>
        <v/>
      </c>
      <c r="AN217" s="194" t="str">
        <f aca="false">IF(B217 &lt;&gt; "",IF(AND('PRINTABLE (per grading)'!H$16="EXAM", 'PRINTABLE (per grading)'!B$13="Prelim"), IF(ISERROR(SUMIF('Exam (LECTURE ONLY)'!D$20:M$20, "CLO6", 'Exam (LECTURE ONLY)'!D219:M219) / 'Exam (LECTURE ONLY)'!AL$11), "", SUMIF('Exam (LECTURE ONLY)'!D$20:M$20, "CLO6", 'Exam (LECTURE ONLY)'!D219:M219) /'Exam (LECTURE ONLY)'!AL$11),
IF(AND('PRINTABLE (per grading)'!H$16="EXAM", 'PRINTABLE (per grading)'!B$13="Midterm"), IF(ISERROR(SUMIF('Exam (LECTURE ONLY)'!O$20:X$20, "CLO6", 'Exam (LECTURE ONLY)'!O219:X219) / 'Exam (LECTURE ONLY)'!AM$11), "", SUMIF('Exam (LECTURE ONLY)'!O$20:X$20, "CLO6", 'Exam (LECTURE ONLY)'!O219:X219) / 'Exam (LECTURE ONLY)'!AM$11),
IF(AND('PRINTABLE (per grading)'!H$16="EXAM", 'PRINTABLE (per grading)'!B$13="Final"), IF(ISERROR(SUMIF('Exam (LECTURE ONLY)'!Z$20:AI$20, "CLO6", 'Exam (LECTURE ONLY)'!Z219:AI219) / 'Exam (LECTURE ONLY)'!AN$11), "", SUMIF('Exam (LECTURE ONLY)'!Z$20:AI$20, "CLO6", 'Exam (LECTURE ONLY)'!Z219:AI219) / 'Exam (LECTURE ONLY)'!AN$11),
IF(AND('PRINTABLE (per grading)'!H$16="OUTPUT", 'PRINTABLE (per grading)'!B$13="Prelim"), IF(ISERROR(SUMIF(OUTPUT!C$20:M$20, "CLO6", OUTPUT!C219:M219) / OUTPUT!AL$11), "", SUMIF(OUTPUT!C$20:M$20, "CLO6", OUTPUT!C219:M219) / OUTPUT!AL$11),
IF(AND('PRINTABLE (per grading)'!H$16="OUTPUT", 'PRINTABLE (per grading)'!B$13="Midterm"), IF(ISERROR(SUMIF(OUTPUT!O$20:Y$20, "CLO6", OUTPUT!O219:Y219) / OUTPUT!AM$11), "", SUMIF(OUTPUT!O$20:Y$20, "CLO6", OUTPUT!O219:Y219) / OUTPUT!AM$11),
IF(AND('PRINTABLE (per grading)'!H$16="OUTPUT", 'PRINTABLE (per grading)'!B$13="Final"), IF(ISERROR(SUMIF(OUTPUT!AA$20:AI$20, "CLO6", OUTPUT!AA219:AI219) / OUTPUT!AN$11), "", SUMIF(OUTPUT!AA$20:AI$20, "CLO6", OUTPUT!AA219:AI219) / OUTPUT!AN$11),
"")))))),"")</f>
        <v/>
      </c>
      <c r="AO217" s="286" t="str">
        <f aca="false">IF(B217&lt;&gt;"",IF(AN217="","",IF(AN217&lt;0.5,1,IF(AND(AN217&gt;=0.5,AN217&lt;P$10),2,IF(AN217&gt;=P$10,3)))),"")</f>
        <v/>
      </c>
      <c r="AP217" s="287" t="str">
        <f aca="false">IF(B217 &lt;&gt; "",IFERROR(IF(AVERAGE(AL217,AN217)&gt;=P$10,"Y","N"),""),"")</f>
        <v/>
      </c>
      <c r="AQ217" s="194" t="str">
        <f aca="false">IF(B217 &lt;&gt; "", IFERROR(IF(C$16 = "PRELIM", SUMIF('Database (LECTURE-RES-PRAC)'!D$14:AG$14, "CLO7", 'Database (LECTURE-RES-PRAC)'!D214:AG214) / 'Grade computation'!F$10, IF(C$16 = "MIDTERM", SUMIF('Database (LECTURE-RES-PRAC)'!AJ$14:BM$14, "CLO7", 'Database (LECTURE-RES-PRAC)'!AJ214:BM214) / 'Grade computation'!G$10, IF(C$16 = "FINAL", SUMIF('Database (LECTURE-RES-PRAC)'!BP$14:CS$14, "CLO7", 'Database (LECTURE-RES-PRAC)'!BP214:CS214) / 'Grade computation'!H$10,""))),""),"")</f>
        <v/>
      </c>
      <c r="AR217" s="286" t="str">
        <f aca="false">IF(B217&lt;&gt;"",IF(AQ217="","",IF(AQ217&lt;0.5,1,IF(AND(AQ217&gt;=0.5,AQ217&lt;P$10),2,IF(AQ217&gt;=P$10,3)))),"")</f>
        <v/>
      </c>
      <c r="AS217" s="194" t="str">
        <f aca="false">IF(B217 &lt;&gt; "",IF(AND('PRINTABLE (per grading)'!H$16="EXAM", 'PRINTABLE (per grading)'!B$13="Prelim"), IF(ISERROR(SUMIF('Exam (LECTURE ONLY)'!D$20:M$20, "CLO7", 'Exam (LECTURE ONLY)'!D219:M219) / 'Exam (LECTURE ONLY)'!AL$12), "", SUMIF('Exam (LECTURE ONLY)'!D$20:M$20, "CLO7", 'Exam (LECTURE ONLY)'!D219:M219) /'Exam (LECTURE ONLY)'!AL$12),
IF(AND('PRINTABLE (per grading)'!H$16="EXAM", 'PRINTABLE (per grading)'!B$13="Midterm"), IF(ISERROR(SUMIF('Exam (LECTURE ONLY)'!O$20:X$20, "CLO7", 'Exam (LECTURE ONLY)'!O219:X219) / 'Exam (LECTURE ONLY)'!AM$12), "", SUMIF('Exam (LECTURE ONLY)'!O$20:X$20, "CLO7", 'Exam (LECTURE ONLY)'!O219:X219) / 'Exam (LECTURE ONLY)'!AM$12),
IF(AND('PRINTABLE (per grading)'!H$16="EXAM", 'PRINTABLE (per grading)'!B$13="Final"), IF(ISERROR(SUMIF('Exam (LECTURE ONLY)'!Z$20:AI$20, "CLO7", 'Exam (LECTURE ONLY)'!Z219:AI219) / 'Exam (LECTURE ONLY)'!AN$12), "", SUMIF('Exam (LECTURE ONLY)'!Z$20:AI$20, "CLO7", 'Exam (LECTURE ONLY)'!Z219:AI219) / 'Exam (LECTURE ONLY)'!AN$12),
IF(AND('PRINTABLE (per grading)'!H$16="OUTPUT", 'PRINTABLE (per grading)'!B$13="Prelim"), IF(ISERROR(SUMIF(OUTPUT!C$20:M$20, "CLO7", OUTPUT!C219:M219) / OUTPUT!AL$12), "", SUMIF(OUTPUT!C$20:M$20, "CLO7", OUTPUT!C219:M219) / OUTPUT!AL$12),
IF(AND('PRINTABLE (per grading)'!H$16="OUTPUT", 'PRINTABLE (per grading)'!B$13="Midterm"), IF(ISERROR(SUMIF(OUTPUT!O$20:Y$20, "CLO7", OUTPUT!O219:Y219) / OUTPUT!AM$12), "", SUMIF(OUTPUT!O$20:Y$20, "CLO7", OUTPUT!O219:Y219) / OUTPUT!AM$12),
IF(AND('PRINTABLE (per grading)'!H$16="OUTPUT", 'PRINTABLE (per grading)'!B$13="Final"), IF(ISERROR(SUMIF(OUTPUT!AA$20:AI$20, "CLO7", OUTPUT!AA219:AI219) / OUTPUT!AN$12), "", SUMIF(OUTPUT!AA$20:AI$20, "CLO7", OUTPUT!AA219:AI219) / OUTPUT!AN$12),
"")))))),"")</f>
        <v/>
      </c>
      <c r="AT217" s="286" t="str">
        <f aca="false">IF(B217&lt;&gt;"",IF(AS217="","",IF(AS217&lt;0.5,1,IF(AND(AS217&gt;=0.5,AS217&lt;P$10),2,IF(AS217&gt;=P$10,3)))),"")</f>
        <v/>
      </c>
      <c r="AU217" s="287" t="str">
        <f aca="false">IF(B217 &lt;&gt; "",IFERROR(IF(AVERAGE(AQ217,AS217)&gt;=P$10,"Y","N"),""),"")</f>
        <v/>
      </c>
      <c r="AV217" s="194" t="str">
        <f aca="false">IF(B217 &lt;&gt; "", IFERROR(IF(C$16 = "PRELIM", SUMIF('Database (LECTURE-RES-PRAC)'!D$14:AG$14, "CLO8", 'Database (LECTURE-RES-PRAC)'!D214:AG214) / 'Grade computation'!F$11, IF(C$16 = "MIDTERM", SUMIF('Database (LECTURE-RES-PRAC)'!AJ$14:BM$14, "CLO8", 'Database (LECTURE-RES-PRAC)'!AJ214:BM214) / 'Grade computation'!G$11, IF(C$16 = "FINAL", SUMIF('Database (LECTURE-RES-PRAC)'!BP$14:CS$14, "CLO8", 'Database (LECTURE-RES-PRAC)'!BP214:CS214) / 'Grade computation'!H$11,""))),""),"")</f>
        <v/>
      </c>
      <c r="AW217" s="286" t="str">
        <f aca="false">IF(B217&lt;&gt;"",IF(AV217="","",IF(AV217&lt;0.5,1,IF(AND(AV217&gt;=0.5,AV217&lt;P$10),2,IF(AV217&gt;=P$10,3)))),"")</f>
        <v/>
      </c>
      <c r="AX217" s="194" t="str">
        <f aca="false">IF(B217 &lt;&gt; "",IF(AND('PRINTABLE (per grading)'!H$16="EXAM", 'PRINTABLE (per grading)'!B$13="Prelim"), IF(ISERROR(SUMIF('Exam (LECTURE ONLY)'!D$20:M$20, "CLO8", 'Exam (LECTURE ONLY)'!D219:M219) / 'Exam (LECTURE ONLY)'!AL$13), "", SUMIF('Exam (LECTURE ONLY)'!D$20:M$20, "CLO8", 'Exam (LECTURE ONLY)'!D219:M219) /'Exam (LECTURE ONLY)'!AL$13),
IF(AND('PRINTABLE (per grading)'!H$16="EXAM", 'PRINTABLE (per grading)'!B$13="Midterm"), IF(ISERROR(SUMIF('Exam (LECTURE ONLY)'!O$20:X$20, "CLO8", 'Exam (LECTURE ONLY)'!O219:X219) / 'Exam (LECTURE ONLY)'!AM$13), "", SUMIF('Exam (LECTURE ONLY)'!O$20:X$20, "CLO8", 'Exam (LECTURE ONLY)'!O219:X219) / 'Exam (LECTURE ONLY)'!AM$13),
IF(AND('PRINTABLE (per grading)'!H$16="EXAM", 'PRINTABLE (per grading)'!B$13="Final"), IF(ISERROR(SUMIF('Exam (LECTURE ONLY)'!Z$20:AI$20, "CLO8", 'Exam (LECTURE ONLY)'!Z219:AI219) / 'Exam (LECTURE ONLY)'!AN$13), "", SUMIF('Exam (LECTURE ONLY)'!Z$20:AI$20, "CLO8", 'Exam (LECTURE ONLY)'!Z219:AI219) / 'Exam (LECTURE ONLY)'!AN$13),
IF(AND('PRINTABLE (per grading)'!H$16="OUTPUT", 'PRINTABLE (per grading)'!B$13="Prelim"), IF(ISERROR(SUMIF(OUTPUT!C$20:M$20, "CLO8", OUTPUT!C219:M219) / OUTPUT!AL$13), "", SUMIF(OUTPUT!C$20:M$20, "CLO8", OUTPUT!C219:M219) / OUTPUT!AL$13),
IF(AND('PRINTABLE (per grading)'!H$16="OUTPUT", 'PRINTABLE (per grading)'!B$13="Midterm"), IF(ISERROR(SUMIF(OUTPUT!O$20:Y$20, "CLO8", OUTPUT!O219:Y219) / OUTPUT!AM$13), "", SUMIF(OUTPUT!O$20:Y$20, "CLO8", OUTPUT!O219:Y219) / OUTPUT!AM$13),
IF(AND('PRINTABLE (per grading)'!H$16="OUTPUT", 'PRINTABLE (per grading)'!B$13="Final"), IF(ISERROR(SUMIF(OUTPUT!AA$20:AI$20, "CLO8", OUTPUT!AA219:AI219) / OUTPUT!AN$13), "", SUMIF(OUTPUT!AA$20:AI$20, "CLO8", OUTPUT!AA219:AI219) / OUTPUT!AN$13),
"")))))),"")</f>
        <v/>
      </c>
      <c r="AY217" s="286" t="str">
        <f aca="false">IF(B217&lt;&gt;"",IF(AX217="","",IF(AX217&lt;0.5,1,IF(AND(AX217&gt;=0.5,AX217&lt;P$10),2,IF(AX217&gt;=P$10,3)))),"")</f>
        <v/>
      </c>
      <c r="AZ217" s="287" t="str">
        <f aca="false">IF(B217 &lt;&gt; "",IFERROR(IF(AVERAGE(AV217,AX217)&gt;=P$10,"Y","N"),""),"")</f>
        <v/>
      </c>
      <c r="BA217" s="194" t="str">
        <f aca="false">IF(B217 &lt;&gt; "", IFERROR(IF(C$16 = "PRELIM", SUMIF('Database (LECTURE-RES-PRAC)'!D$14:AG$14, "CLO9", 'Database (LECTURE-RES-PRAC)'!D214:AG214) / 'Grade computation'!F$12, IF(C$16 = "MIDTERM", SUMIF('Database (LECTURE-RES-PRAC)'!AJ$14:BM$14, "CLO9", 'Database (LECTURE-RES-PRAC)'!AJ214:BM214) / 'Grade computation'!G$12, IF(C$16 = "FINAL", SUMIF('Database (LECTURE-RES-PRAC)'!BP$14:CS$14, "CLO9", 'Database (LECTURE-RES-PRAC)'!BP214:CS214) / 'Grade computation'!H$12,""))),""),"")</f>
        <v/>
      </c>
      <c r="BB217" s="286" t="str">
        <f aca="false">IF(B217&lt;&gt;"",IF(BA217="","",IF(BA217&lt;0.5,1,IF(AND(BA217&gt;=0.5,BA217&lt;P$10),2,IF(BA217&gt;=P$10,3)))),"")</f>
        <v/>
      </c>
      <c r="BC217" s="194" t="str">
        <f aca="false">IF(B217 &lt;&gt; "",IF(AND('PRINTABLE (per grading)'!H$16="EXAM", 'PRINTABLE (per grading)'!B$13="Prelim"), IF(ISERROR(SUMIF('Exam (LECTURE ONLY)'!D$20:M$20, "CLO9", 'Exam (LECTURE ONLY)'!D219:M219) / 'Exam (LECTURE ONLY)'!AL$14), "", SUMIF('Exam (LECTURE ONLY)'!D$20:M$20, "CLO9", 'Exam (LECTURE ONLY)'!D219:M219) /'Exam (LECTURE ONLY)'!AL$14),
IF(AND('PRINTABLE (per grading)'!H$16="EXAM", 'PRINTABLE (per grading)'!B$13="Midterm"), IF(ISERROR(SUMIF('Exam (LECTURE ONLY)'!O$20:X$20, "CLO9", 'Exam (LECTURE ONLY)'!O219:X219) / 'Exam (LECTURE ONLY)'!AM$14), "", SUMIF('Exam (LECTURE ONLY)'!O$20:X$20, "CLO9", 'Exam (LECTURE ONLY)'!O219:X219) / 'Exam (LECTURE ONLY)'!AM$14),
IF(AND('PRINTABLE (per grading)'!H$16="EXAM", 'PRINTABLE (per grading)'!B$13="Final"), IF(ISERROR(SUMIF('Exam (LECTURE ONLY)'!Z$20:AI$20, "CLO9", 'Exam (LECTURE ONLY)'!Z219:AI219) / 'Exam (LECTURE ONLY)'!AN$14), "", SUMIF('Exam (LECTURE ONLY)'!Z$20:AI$20, "CLO9", 'Exam (LECTURE ONLY)'!Z219:AI219) / 'Exam (LECTURE ONLY)'!AN$14),
IF(AND('PRINTABLE (per grading)'!H$16="OUTPUT", 'PRINTABLE (per grading)'!B$13="Prelim"), IF(ISERROR(SUMIF(OUTPUT!C$20:M$20, "CLO9", OUTPUT!C219:M219) / OUTPUT!AL$14), "", SUMIF(OUTPUT!C$20:M$20, "CLO9", OUTPUT!C219:M219) / OUTPUT!AL$14),
IF(AND('PRINTABLE (per grading)'!H$16="OUTPUT", 'PRINTABLE (per grading)'!B$13="Midterm"), IF(ISERROR(SUMIF(OUTPUT!O$20:Y$20, "CLO9", OUTPUT!O219:Y219) / OUTPUT!AM$14), "", SUMIF(OUTPUT!O$20:Y$20, "CLO9", OUTPUT!O219:Y219) / OUTPUT!AM$14),
IF(AND('PRINTABLE (per grading)'!H$16="OUTPUT", 'PRINTABLE (per grading)'!B$13="Final"), IF(ISERROR(SUMIF(OUTPUT!AA$20:AI$20, "CLO9", OUTPUT!AA219:AI219) / OUTPUT!AN$14), "", SUMIF(OUTPUT!AA$20:AI$20, "CLO9", OUTPUT!AA219:AI219) / OUTPUT!AN$14),
"")))))),"")</f>
        <v/>
      </c>
      <c r="BD217" s="286" t="str">
        <f aca="false">IF(B217&lt;&gt;"",IF(BC217="","",IF(BC217&lt;0.5,1,IF(AND(BC217&gt;=0.5,BC217&lt;P$10),2,IF(BC217&gt;=P$10,3)))),"")</f>
        <v/>
      </c>
      <c r="BE217" s="287" t="str">
        <f aca="false">IF(B217 &lt;&gt; "",IFERROR(IF(AVERAGE(BA217,BC217)&gt;=P$10,"Y","N"),""),"")</f>
        <v/>
      </c>
      <c r="BF217" s="194" t="str">
        <f aca="false">IF(B217 &lt;&gt; "", IFERROR(IF(C$16 = "PRELIM", SUMIF('Database (LECTURE-RES-PRAC)'!D$14:AG$14, "CLO10", 'Database (LECTURE-RES-PRAC)'!D214:AG214) / 'Grade computation'!F$13, IF(C$16 = "MIDTERM", SUMIF('Database (LECTURE-RES-PRAC)'!AJ$14:BM$14, "CLO10", 'Database (LECTURE-RES-PRAC)'!AJ214:BM214) / 'Grade computation'!G$13, IF(C$16 = "FINAL", SUMIF('Database (LECTURE-RES-PRAC)'!BP$14:CS$14, "CLO10", 'Database (LECTURE-RES-PRAC)'!BP214:CS214) / 'Grade computation'!H$13,""))),""),"")</f>
        <v/>
      </c>
      <c r="BG217" s="286" t="str">
        <f aca="false">IF(B217&lt;&gt;"",IF(BF217="","",IF(BF217&lt;0.5,1,IF(AND(BF217&gt;=0.5,BF217&lt;P$10),2,IF(BF217&gt;=P$10,3)))),"")</f>
        <v/>
      </c>
      <c r="BH217" s="194" t="str">
        <f aca="false">IF(B217 &lt;&gt; "",IF(AND('PRINTABLE (per grading)'!H$16="EXAM", 'PRINTABLE (per grading)'!B$13="Prelim"), IF(ISERROR(SUMIF('Exam (LECTURE ONLY)'!D$20:M$20, "CLO10", 'Exam (LECTURE ONLY)'!D219:M219) / 'Exam (LECTURE ONLY)'!AL$15), "", SUMIF('Exam (LECTURE ONLY)'!D$20:M$20, "CLO10", 'Exam (LECTURE ONLY)'!D219:M219) /'Exam (LECTURE ONLY)'!AL$15),
IF(AND('PRINTABLE (per grading)'!H$16="EXAM", 'PRINTABLE (per grading)'!B$13="Midterm"), IF(ISERROR(SUMIF('Exam (LECTURE ONLY)'!O$20:X$20, "CLO10", 'Exam (LECTURE ONLY)'!O219:X219) / 'Exam (LECTURE ONLY)'!AM$15), "", SUMIF('Exam (LECTURE ONLY)'!O$20:X$20, "CLO10", 'Exam (LECTURE ONLY)'!O219:X219) / 'Exam (LECTURE ONLY)'!AM$15),
IF(AND('PRINTABLE (per grading)'!H$16="EXAM", 'PRINTABLE (per grading)'!B$13="Final"), IF(ISERROR(SUMIF('Exam (LECTURE ONLY)'!Z$20:AI$20, "CLO10", 'Exam (LECTURE ONLY)'!Z219:AI219) / 'Exam (LECTURE ONLY)'!AN$15), "", SUMIF('Exam (LECTURE ONLY)'!Z$20:AI$20, "CLO10", 'Exam (LECTURE ONLY)'!Z219:AI219) / 'Exam (LECTURE ONLY)'!AN$15),
IF(AND('PRINTABLE (per grading)'!H$16="OUTPUT", 'PRINTABLE (per grading)'!B$13="Prelim"), IF(ISERROR(SUMIF(OUTPUT!C$20:M$20, "CLO10", OUTPUT!C219:M219) / OUTPUT!AL$15), "", SUMIF(OUTPUT!C$20:M$20, "CLO10", OUTPUT!C219:M219) / OUTPUT!AL$15),
IF(AND('PRINTABLE (per grading)'!H$16="OUTPUT", 'PRINTABLE (per grading)'!B$13="Midterm"), IF(ISERROR(SUMIF(OUTPUT!O$20:Y$20, "CLO10", OUTPUT!O219:Y219) / OUTPUT!AM$15), "", SUMIF(OUTPUT!O$20:Y$20, "CLO10", OUTPUT!O219:Y219) / OUTPUT!AM$15),
IF(AND('PRINTABLE (per grading)'!H$16="OUTPUT", 'PRINTABLE (per grading)'!B$13="Final"), IF(ISERROR(SUMIF(OUTPUT!AA$20:AI$20, "CLO10", OUTPUT!AA219:AI219) / OUTPUT!AN$15), "", SUMIF(OUTPUT!AA$20:AI$20, "CLO10", OUTPUT!AA219:AI219) / OUTPUT!AN$15),
"")))))),"")</f>
        <v/>
      </c>
      <c r="BI217" s="286" t="str">
        <f aca="false">IF(B217&lt;&gt;"",IF(BH217="","",IF(BH217&lt;0.5,1,IF(AND(BH217&gt;=0.5,BH217&lt;P$10),2,IF(BH217&gt;=P$10,3)))),"")</f>
        <v/>
      </c>
      <c r="BJ217" s="287" t="str">
        <f aca="false">IF(B217 &lt;&gt; "",IFERROR(IF(AVERAGE(BF217,BH217)&gt;=P$10,"Y","N"),""),"")</f>
        <v/>
      </c>
      <c r="BK217" s="8"/>
    </row>
    <row r="218" customFormat="false" ht="19.5" hidden="false" customHeight="true" outlineLevel="0" collapsed="false">
      <c r="A218" s="228" t="str">
        <f aca="false">IF(ISBLANK('Database (LECTURE-RES-PRAC)'!A215),"",'Database (LECTURE-RES-PRAC)'!A215)</f>
        <v/>
      </c>
      <c r="B218" s="229" t="str">
        <f aca="false">IF(ISBLANK('Database (LECTURE-RES-PRAC)'!B215),"",'Database (LECTURE-RES-PRAC)'!B215)</f>
        <v/>
      </c>
      <c r="C218" s="230" t="str">
        <f aca="false">IF(B218&lt;&gt;"",IF(C$16="PRELIM",'Grade computation'!C218, IF(C$16="MIDTERM",'Grade computation'!K218, IF(C$16="FINAL",'Grade computation'!S218,""))),"")</f>
        <v/>
      </c>
      <c r="D218" s="231" t="str">
        <f aca="false">IF(B218&lt;&gt;"",IFERROR(IF(B$11="80-20", (((C218/C$19)*X$6)+X$7)*D$18, IF(B$11="60-40", (((C218/C$19)*Y$6)+Y$7)*D$18, 0)),0),"")</f>
        <v/>
      </c>
      <c r="E218" s="230" t="str">
        <f aca="false">IF(B218&lt;&gt;"", IF(C$16="PRELIM",'Grade computation'!E218, IF(C$16="MIDTERM",'Grade computation'!M218, IF(C$16="FINAL",'Grade computation'!U218,""))),"")</f>
        <v/>
      </c>
      <c r="F218" s="232" t="str">
        <f aca="false">IF(B218&lt;&gt;"",IFERROR(IF(B$11="80-20", (((E218/E$19)*X$6)+X$7)*F$18, IF(B$11="60-40", (((E218/E$19)*Y$6)+Y$7)*F$18, 0)),0),"")</f>
        <v/>
      </c>
      <c r="G218" s="233" t="str">
        <f aca="false">IF(B218&lt;&gt;"",IFERROR((D218+F218),0),"")</f>
        <v/>
      </c>
      <c r="H218" s="234" t="str">
        <f aca="false">IF(B218&lt;&gt;"",IF(C$16="PRELIM", 'Grade computation'!H218, IF(C$16="MIDTERM", 'Grade computation'!P218, IF(C$16="FINAL",'Grade computation'!X218, ""))),"")</f>
        <v/>
      </c>
      <c r="I218" s="233" t="str">
        <f aca="false">IF(B218&lt;&gt;"",IFERROR(IF(B$11="80-20", (((H218/H$19)*X$6)+X$7)*I$19, IF(B$11="60-40", (((H218/H$19)*Y$6)+Y$7)*I$19, 0)),0),"")</f>
        <v/>
      </c>
      <c r="J218" s="237" t="str">
        <f aca="false">IFERROR((G218+I218),"")</f>
        <v/>
      </c>
      <c r="K218" s="183" t="str">
        <f aca="false">IFERROR(IF(J218="","",IF(J218&gt;=75,"PASSED","FAILED")),"")</f>
        <v/>
      </c>
      <c r="L218" s="183"/>
      <c r="M218" s="194" t="str">
        <f aca="false">IF(B218 &lt;&gt; "", IFERROR(IF(C$16 = "PRELIM", SUMIF('Database (LECTURE-RES-PRAC)'!D$14:AG$14, "CLO1", 'Database (LECTURE-RES-PRAC)'!D215:AG215) / 'Grade computation'!F$4, IF(C$16 = "MIDTERM", SUMIF('Database (LECTURE-RES-PRAC)'!AJ$14:BM$14, "CLO1", 'Database (LECTURE-RES-PRAC)'!AJ215:BM215) / 'Grade computation'!G$4, IF(C$16 = "FINAL", SUMIF('Database (LECTURE-RES-PRAC)'!BP$14:CS$14, "CLO1", 'Database (LECTURE-RES-PRAC)'!BP215:CS215) / 'Grade computation'!H$4,""))),""),"")</f>
        <v/>
      </c>
      <c r="N218" s="286" t="str">
        <f aca="false">IF(B218&lt;&gt;"",IF(M218="","",IF(M218&lt;0.5,1,IF(AND(M218&gt;=0.5,M218&lt;P$10),2,IF(M218&gt;=P$10,3)))),"")</f>
        <v/>
      </c>
      <c r="O218" s="194" t="str">
        <f aca="false">IF(B218 &lt;&gt; "",IF(AND('PRINTABLE (per grading)'!H$16="EXAM", 'PRINTABLE (per grading)'!B$13="Prelim"), IF(ISERROR(SUMIF('Exam (LECTURE ONLY)'!D$20:M$20, "CLO1", 'Exam (LECTURE ONLY)'!D220:M220) / 'Exam (LECTURE ONLY)'!AL$6), "", SUMIF('Exam (LECTURE ONLY)'!D$20:M$20, "CLO1", 'Exam (LECTURE ONLY)'!D220:M220) /'Exam (LECTURE ONLY)'!AL$6),
IF(AND('PRINTABLE (per grading)'!H$16="EXAM", 'PRINTABLE (per grading)'!B$13="Midterm"), IF(ISERROR(SUMIF('Exam (LECTURE ONLY)'!O$20:X$20, "CLO1", 'Exam (LECTURE ONLY)'!O220:X220) / 'Exam (LECTURE ONLY)'!AM$6), "", SUMIF('Exam (LECTURE ONLY)'!O$20:X$20, "CLO1", 'Exam (LECTURE ONLY)'!O220:X220) / 'Exam (LECTURE ONLY)'!AM$6),
IF(AND('PRINTABLE (per grading)'!H$16="EXAM", 'PRINTABLE (per grading)'!B$13="Final"), IF(ISERROR(SUMIF('Exam (LECTURE ONLY)'!Z$20:AI$20, "CLO1", 'Exam (LECTURE ONLY)'!Z220:AI220) / 'Exam (LECTURE ONLY)'!AN$6), "", SUMIF('Exam (LECTURE ONLY)'!Z$20:AI$20, "CLO1", 'Exam (LECTURE ONLY)'!Z220:AI220) / 'Exam (LECTURE ONLY)'!AN$6),
IF(AND('PRINTABLE (per grading)'!H$16="OUTPUT", 'PRINTABLE (per grading)'!B$13="Prelim"), IF(ISERROR(SUMIF(OUTPUT!C$20:M$20, "CLO1", OUTPUT!C220:M220) / OUTPUT!AL$6), "", SUMIF(OUTPUT!C$20:M$20, "CLO1", OUTPUT!C220:M220) / OUTPUT!AL$6),
IF(AND('PRINTABLE (per grading)'!H$16="OUTPUT", 'PRINTABLE (per grading)'!B$13="Midterm"), IF(ISERROR(SUMIF(OUTPUT!O$20:Y$20, "CLO1", OUTPUT!O220:Y220) / OUTPUT!AM$6), "", SUMIF(OUTPUT!O$20:Y$20, "CLO1", OUTPUT!O220:Y220) / OUTPUT!AM$6),
IF(AND('PRINTABLE (per grading)'!H$16="OUTPUT", 'PRINTABLE (per grading)'!B$13="Final"), IF(ISERROR(SUMIF(OUTPUT!AA$20:AI$20, "CLO1", OUTPUT!AA220:AI220) / OUTPUT!AN$6), "", SUMIF(OUTPUT!AA$20:AI$20, "CLO1", OUTPUT!AA220:AI220) / OUTPUT!AN$6),
"")))))),"")</f>
        <v/>
      </c>
      <c r="P218" s="286" t="str">
        <f aca="false">IF(B218&lt;&gt;"",IF(O218="","",IF(O218&lt;0.5,1,IF(AND(O218&gt;=0.5,O218&lt;P$10),2,IF(O218&gt;=P$10,3)))),"")</f>
        <v/>
      </c>
      <c r="Q218" s="287" t="str">
        <f aca="false">IF(B218 &lt;&gt; "",IFERROR(IF(AVERAGE(M218,O218)&gt;=P$10,"Y","N"),""),"")</f>
        <v/>
      </c>
      <c r="R218" s="194" t="str">
        <f aca="false">IF(B218 &lt;&gt; "", IFERROR(IF(C$16 = "PRELIM", SUMIF('Database (LECTURE-RES-PRAC)'!D$14:AG$14, "CLO2", 'Database (LECTURE-RES-PRAC)'!D215:AG215) / 'Grade computation'!F$5, IF(C$16 = "MIDTERM", SUMIF('Database (LECTURE-RES-PRAC)'!AJ$14:BM$14, "CLO2", 'Database (LECTURE-RES-PRAC)'!AJ215:BM215) / 'Grade computation'!G$5, IF(C$16 = "FINAL", SUMIF('Database (LECTURE-RES-PRAC)'!BP$14:CS$14, "CLO2", 'Database (LECTURE-RES-PRAC)'!BP215:CS215) / 'Grade computation'!H$5,""))),""),"")</f>
        <v/>
      </c>
      <c r="S218" s="286" t="str">
        <f aca="false">IF(B218&lt;&gt;"",IF(R218="","",IF(R218&lt;0.5,1,IF(AND(R218&gt;=0.5,R218&lt;P$10),2,IF(R218&gt;=P$10,3)))),"")</f>
        <v/>
      </c>
      <c r="T218" s="194" t="str">
        <f aca="false">IF(B218 &lt;&gt; "",IF(AND('PRINTABLE (per grading)'!H$16="EXAM", 'PRINTABLE (per grading)'!B$13="Prelim"), IF(ISERROR(SUMIF('Exam (LECTURE ONLY)'!D$20:M$20, "CLO2", 'Exam (LECTURE ONLY)'!D220:M220) / 'Exam (LECTURE ONLY)'!AL$7), "", SUMIF('Exam (LECTURE ONLY)'!D$20:M$20, "CLO2", 'Exam (LECTURE ONLY)'!D220:M220) /'Exam (LECTURE ONLY)'!AL$7),
IF(AND('PRINTABLE (per grading)'!H$16="EXAM", 'PRINTABLE (per grading)'!B$13="Midterm"), IF(ISERROR(SUMIF('Exam (LECTURE ONLY)'!O$20:X$20, "CLO2", 'Exam (LECTURE ONLY)'!O220:X220) / 'Exam (LECTURE ONLY)'!AM$7), "", SUMIF('Exam (LECTURE ONLY)'!O$20:X$20, "CLO2", 'Exam (LECTURE ONLY)'!O220:X220) / 'Exam (LECTURE ONLY)'!AM$7),
IF(AND('PRINTABLE (per grading)'!H$16="EXAM", 'PRINTABLE (per grading)'!B$13="Final"), IF(ISERROR(SUMIF('Exam (LECTURE ONLY)'!Z$20:AI$20, "CLO2", 'Exam (LECTURE ONLY)'!Z220:AI220) / 'Exam (LECTURE ONLY)'!AN$7), "", SUMIF('Exam (LECTURE ONLY)'!Z$20:AI$20, "CLO2", 'Exam (LECTURE ONLY)'!Z220:AI220) / 'Exam (LECTURE ONLY)'!AN$7),
IF(AND('PRINTABLE (per grading)'!H$16="OUTPUT", 'PRINTABLE (per grading)'!B$13="Prelim"), IF(ISERROR(SUMIF(OUTPUT!C$20:M$20, "CLO2", OUTPUT!C220:M220) / OUTPUT!AL$7), "", SUMIF(OUTPUT!C$20:M$20, "CLO2", OUTPUT!C220:M220) / OUTPUT!AL$7),
IF(AND('PRINTABLE (per grading)'!H$16="OUTPUT", 'PRINTABLE (per grading)'!B$13="Midterm"), IF(ISERROR(SUMIF(OUTPUT!O$20:Y$20, "CLO2", OUTPUT!O220:Y220) / OUTPUT!AM$7), "", SUMIF(OUTPUT!O$20:Y$20, "CLO2", OUTPUT!O220:Y220) / OUTPUT!AM$7),
IF(AND('PRINTABLE (per grading)'!H$16="OUTPUT", 'PRINTABLE (per grading)'!B$13="Final"), IF(ISERROR(SUMIF(OUTPUT!AA$20:AI$20, "CLO2", OUTPUT!AA220:AI220) / OUTPUT!AN$7), "", SUMIF(OUTPUT!AA$20:AI$20, "CLO2", OUTPUT!AA220:AI220) / OUTPUT!AN$7),
"")))))),"")</f>
        <v/>
      </c>
      <c r="U218" s="286" t="str">
        <f aca="false">IF(B218&lt;&gt;"",IF(T218="","",IF(T218&lt;0.5,1,IF(AND(T218&gt;=0.5,T218&lt;P$10),2,IF(T218&gt;=P$10,3)))),"")</f>
        <v/>
      </c>
      <c r="V218" s="287" t="str">
        <f aca="false">IF(B218 &lt;&gt; "",IFERROR(IF(AVERAGE(R218,T218)&gt;=P$10,"Y","N"),""),"")</f>
        <v/>
      </c>
      <c r="W218" s="194" t="str">
        <f aca="false">IF(B218 &lt;&gt; "", IFERROR(IF(C$16 = "PRELIM", SUMIF('Database (LECTURE-RES-PRAC)'!D$14:AG$14, "CLO3", 'Database (LECTURE-RES-PRAC)'!D215:AG215) / 'Grade computation'!F$6, IF(C$16 = "MIDTERM", SUMIF('Database (LECTURE-RES-PRAC)'!AJ$14:BM$14, "CLO3", 'Database (LECTURE-RES-PRAC)'!AJ215:BM215) / 'Grade computation'!G$6, IF(C$16 = "FINAL", SUMIF('Database (LECTURE-RES-PRAC)'!BP$14:CS$14, "CLO3", 'Database (LECTURE-RES-PRAC)'!BP215:CS215) / 'Grade computation'!H$6,""))),""),"")</f>
        <v/>
      </c>
      <c r="X218" s="286" t="str">
        <f aca="false">IF(B218&lt;&gt;"",IF(W218="","",IF(W218&lt;0.5,1,IF(AND(W218&gt;=0.5,W218&lt;P$10),2,IF(W218&gt;=P$10,3)))),"")</f>
        <v/>
      </c>
      <c r="Y218" s="194" t="str">
        <f aca="false">IF(B218 &lt;&gt; "",IF(AND('PRINTABLE (per grading)'!H$16="EXAM", 'PRINTABLE (per grading)'!B$13="Prelim"), IF(ISERROR(SUMIF('Exam (LECTURE ONLY)'!D$20:M$20, "CLO3", 'Exam (LECTURE ONLY)'!D220:M220) / 'Exam (LECTURE ONLY)'!AL$8), "", SUMIF('Exam (LECTURE ONLY)'!D$20:M$20, "CLO3", 'Exam (LECTURE ONLY)'!D220:M220) /'Exam (LECTURE ONLY)'!AL$8),
IF(AND('PRINTABLE (per grading)'!H$16="EXAM", 'PRINTABLE (per grading)'!B$13="Midterm"), IF(ISERROR(SUMIF('Exam (LECTURE ONLY)'!O$20:X$20, "CLO3", 'Exam (LECTURE ONLY)'!O220:X220) / 'Exam (LECTURE ONLY)'!AM$8), "", SUMIF('Exam (LECTURE ONLY)'!O$20:X$20, "CLO3", 'Exam (LECTURE ONLY)'!O220:X220) / 'Exam (LECTURE ONLY)'!AM$8),
IF(AND('PRINTABLE (per grading)'!H$16="EXAM", 'PRINTABLE (per grading)'!B$13="Final"), IF(ISERROR(SUMIF('Exam (LECTURE ONLY)'!Z$20:AI$20, "CLO3", 'Exam (LECTURE ONLY)'!Z220:AI220) / 'Exam (LECTURE ONLY)'!AN$8), "", SUMIF('Exam (LECTURE ONLY)'!Z$20:AI$20, "CLO3", 'Exam (LECTURE ONLY)'!Z220:AI220) / 'Exam (LECTURE ONLY)'!AN$8),
IF(AND('PRINTABLE (per grading)'!H$16="OUTPUT", 'PRINTABLE (per grading)'!B$13="Prelim"), IF(ISERROR(SUMIF(OUTPUT!C$20:M$20, "CLO3", OUTPUT!C220:M220) / OUTPUT!AL$8), "", SUMIF(OUTPUT!C$20:M$20, "CLO3", OUTPUT!C220:M220) / OUTPUT!AL$8),
IF(AND('PRINTABLE (per grading)'!H$16="OUTPUT", 'PRINTABLE (per grading)'!B$13="Midterm"), IF(ISERROR(SUMIF(OUTPUT!O$20:Y$20, "CLO3", OUTPUT!O220:Y220) / OUTPUT!AM$8), "", SUMIF(OUTPUT!O$20:Y$20, "CLO3", OUTPUT!O220:Y220) / OUTPUT!AM$8),
IF(AND('PRINTABLE (per grading)'!H$16="OUTPUT", 'PRINTABLE (per grading)'!B$13="Final"), IF(ISERROR(SUMIF(OUTPUT!AA$20:AI$20, "CLO3", OUTPUT!AA220:AI220) / OUTPUT!AN$8), "", SUMIF(OUTPUT!AA$20:AI$20, "CLO3", OUTPUT!AA220:AI220) / OUTPUT!AN$8),
"" )))))),"")</f>
        <v/>
      </c>
      <c r="Z218" s="286" t="str">
        <f aca="false">IF(B218&lt;&gt;"",IF(Y218="","",IF(Y218&lt;0.5,1,IF(AND(Y218&gt;=0.5,Y218&lt;P$10),2,IF(Y218&gt;=P$10,3)))),"")</f>
        <v/>
      </c>
      <c r="AA218" s="287" t="str">
        <f aca="false">IF(B218 &lt;&gt; "",IFERROR(IF(AVERAGE(W218,Y218)&gt;=P$10,"Y","N"),""),"")</f>
        <v/>
      </c>
      <c r="AB218" s="194" t="str">
        <f aca="false">IF(B218 &lt;&gt; "", IFERROR(IF(C$16 = "PRELIM", SUMIF('Database (LECTURE-RES-PRAC)'!D$14:AG$14, "CLO4", 'Database (LECTURE-RES-PRAC)'!D215:AG215) / 'Grade computation'!F$7, IF(C$16 = "MIDTERM", SUMIF('Database (LECTURE-RES-PRAC)'!AJ$14:BM$14, "CLO4", 'Database (LECTURE-RES-PRAC)'!AJ215:BM215) / 'Grade computation'!G$7, IF(C$16 = "FINAL", SUMIF('Database (LECTURE-RES-PRAC)'!BP$14:CS$14, "CLO4", 'Database (LECTURE-RES-PRAC)'!BP215:CS215) / 'Grade computation'!H$7,""))),""),"")</f>
        <v/>
      </c>
      <c r="AC218" s="286" t="str">
        <f aca="false">IF(B218&lt;&gt;"",IF(AB218="","",IF(AB218&lt;0.5,1,IF(AND(AB218&gt;=0.5,AB218&lt;P$10),2,IF(AB218&gt;=P$10,3)))),"")</f>
        <v/>
      </c>
      <c r="AD218" s="194" t="str">
        <f aca="false">IF(B218 &lt;&gt; "",IF(AND('PRINTABLE (per grading)'!H$16="EXAM", 'PRINTABLE (per grading)'!B$13="Prelim"), IF(ISERROR(SUMIF('Exam (LECTURE ONLY)'!D$20:M$20, "CLO4", 'Exam (LECTURE ONLY)'!D220:M220) / 'Exam (LECTURE ONLY)'!AL$9), "", SUMIF('Exam (LECTURE ONLY)'!D$20:M$20, "CLO4", 'Exam (LECTURE ONLY)'!D220:M220) /'Exam (LECTURE ONLY)'!AL$9),
IF(AND('PRINTABLE (per grading)'!H$16="EXAM", 'PRINTABLE (per grading)'!B$13="Midterm"), IF(ISERROR(SUMIF('Exam (LECTURE ONLY)'!O$20:X$20, "CLO4", 'Exam (LECTURE ONLY)'!O220:X220) / 'Exam (LECTURE ONLY)'!AM$9), "", SUMIF('Exam (LECTURE ONLY)'!O$20:X$20, "CLO4", 'Exam (LECTURE ONLY)'!O220:X220) / 'Exam (LECTURE ONLY)'!AM$9),
IF(AND('PRINTABLE (per grading)'!H$16="EXAM", 'PRINTABLE (per grading)'!B$13="Final"), IF(ISERROR(SUMIF('Exam (LECTURE ONLY)'!Z$20:AI$20, "CLO4", 'Exam (LECTURE ONLY)'!Z220:AI220) / 'Exam (LECTURE ONLY)'!AN$9), "", SUMIF('Exam (LECTURE ONLY)'!Z$20:AI$20, "CLO4", 'Exam (LECTURE ONLY)'!Z220:AI220) / 'Exam (LECTURE ONLY)'!AN$9),
IF(AND('PRINTABLE (per grading)'!H$16="OUTPUT", 'PRINTABLE (per grading)'!B$13="Prelim"), IF(ISERROR(SUMIF(OUTPUT!C$20:M$20, "CLO4", OUTPUT!C220:M220) / OUTPUT!AL$9), "", SUMIF(OUTPUT!C$20:M$20, "CLO4", OUTPUT!C220:M220) / OUTPUT!AL$9),
IF(AND('PRINTABLE (per grading)'!H$16="OUTPUT", 'PRINTABLE (per grading)'!B$13="Midterm"), IF(ISERROR(SUMIF(OUTPUT!O$20:Y$20, "CLO4", OUTPUT!O220:Y220) / OUTPUT!AM$9), "", SUMIF(OUTPUT!O$20:Y$20, "CLO4", OUTPUT!O220:Y220) / OUTPUT!AM$9),
IF(AND('PRINTABLE (per grading)'!H$16="OUTPUT", 'PRINTABLE (per grading)'!B$13="Final"), IF(ISERROR(SUMIF(OUTPUT!AA$20:AI$20, "CLO4", OUTPUT!AA220:AI220) / OUTPUT!AN$9), "", SUMIF(OUTPUT!AA$20:AI$20, "CLO4", OUTPUT!AA220:AI220) / OUTPUT!AN$9),
"")))))),"")</f>
        <v/>
      </c>
      <c r="AE218" s="286" t="str">
        <f aca="false">IF(B218&lt;&gt;"",IF(AD218="","",IF(AD218&lt;0.5,1,IF(AND(AD218&gt;=0.5,AD218&lt;P$10),2,IF(AD218&gt;=P$10,3)))),"")</f>
        <v/>
      </c>
      <c r="AF218" s="287" t="str">
        <f aca="false">IF(B218 &lt;&gt; "",IFERROR(IF(AVERAGE(AB218,AD218)&gt;=P$10,"Y","N"),""),"")</f>
        <v/>
      </c>
      <c r="AG218" s="194" t="str">
        <f aca="false">IF(B218 &lt;&gt; "", IFERROR(IF(C$16 = "PRELIM", SUMIF('Database (LECTURE-RES-PRAC)'!D$14:AG$14, "CLO5", 'Database (LECTURE-RES-PRAC)'!D215:AG215) / 'Grade computation'!F$8, IF(C$16 = "MIDTERM", SUMIF('Database (LECTURE-RES-PRAC)'!AJ$14:BM$14, "CLO5", 'Database (LECTURE-RES-PRAC)'!AJ215:BM215) / 'Grade computation'!G$8, IF(C$16 = "FINAL", SUMIF('Database (LECTURE-RES-PRAC)'!BP$14:CS$14, "CLO5", 'Database (LECTURE-RES-PRAC)'!BP215:CS215) / 'Grade computation'!H$8,""))),""),"")</f>
        <v/>
      </c>
      <c r="AH218" s="286" t="str">
        <f aca="false">IF(B218&lt;&gt;"",IF(AG218="","",IF(AG218&lt;0.5,1,IF(AND(AG218&gt;=0.5,AG218&lt;P$10),2,IF(AG218&gt;=P$10,3)))),"")</f>
        <v/>
      </c>
      <c r="AI218" s="194" t="str">
        <f aca="false">IF(B218 &lt;&gt; "",IF(AND('PRINTABLE (per grading)'!H$16="EXAM", 'PRINTABLE (per grading)'!B$13="Prelim"), IF(ISERROR(SUMIF('Exam (LECTURE ONLY)'!D$20:M$20, "CLO5", 'Exam (LECTURE ONLY)'!D220:M220) / 'Exam (LECTURE ONLY)'!AL$10), "", SUMIF('Exam (LECTURE ONLY)'!D$20:M$20, "CLO5", 'Exam (LECTURE ONLY)'!D220:M220) /'Exam (LECTURE ONLY)'!AL$10),
IF(AND('PRINTABLE (per grading)'!H$16="EXAM", 'PRINTABLE (per grading)'!B$13="Midterm"), IF(ISERROR(SUMIF('Exam (LECTURE ONLY)'!O$20:X$20, "CLO5", 'Exam (LECTURE ONLY)'!O220:X220) / 'Exam (LECTURE ONLY)'!AM$10), "", SUMIF('Exam (LECTURE ONLY)'!O$20:X$20, "CLO5", 'Exam (LECTURE ONLY)'!O220:X220) / 'Exam (LECTURE ONLY)'!AM$10),
IF(AND('PRINTABLE (per grading)'!H$16="EXAM", 'PRINTABLE (per grading)'!B$13="Final"), IF(ISERROR(SUMIF('Exam (LECTURE ONLY)'!Z$20:AI$20, "CLO5", 'Exam (LECTURE ONLY)'!Z220:AI220) / 'Exam (LECTURE ONLY)'!AN$10), "", SUMIF('Exam (LECTURE ONLY)'!Z$20:AI$20, "CLO5", 'Exam (LECTURE ONLY)'!Z220:AI220) / 'Exam (LECTURE ONLY)'!AN$10),
IF(AND('PRINTABLE (per grading)'!H$16="OUTPUT", 'PRINTABLE (per grading)'!B$13="Prelim"), IF(ISERROR(SUMIF(OUTPUT!C$20:M$20, "CLO5", OUTPUT!C220:M220) / OUTPUT!AL$10), "", SUMIF(OUTPUT!C$20:M$20, "CLO5", OUTPUT!C220:M220) / OUTPUT!AL$10),
IF(AND('PRINTABLE (per grading)'!H$16="OUTPUT", 'PRINTABLE (per grading)'!B$13="Midterm"), IF(ISERROR(SUMIF(OUTPUT!O$20:Y$20, "CLO5", OUTPUT!O220:Y220) / OUTPUT!AM$10), "", SUMIF(OUTPUT!O$20:Y$20, "CLO5", OUTPUT!O220:Y220) / OUTPUT!AM$10),
IF(AND('PRINTABLE (per grading)'!H$16="OUTPUT", 'PRINTABLE (per grading)'!B$13="Final"), IF(ISERROR(SUMIF(OUTPUT!AA$20:AI$20, "CLO5", OUTPUT!AA220:AI220) / OUTPUT!AN$10), "", SUMIF(OUTPUT!AA$20:AI$20, "CLO5", OUTPUT!AA220:AI220) / OUTPUT!AN$10),
"")))))),"")</f>
        <v/>
      </c>
      <c r="AJ218" s="286" t="str">
        <f aca="false">IF(B218&lt;&gt;"",IF(AI218="","",IF(AI218&lt;0.5,1,IF(AND(AI218&gt;=0.5,AI218&lt;P$10),2,IF(AI218&gt;=P$10,3)))),"")</f>
        <v/>
      </c>
      <c r="AK218" s="287" t="str">
        <f aca="false">IF(B218 &lt;&gt; "",IFERROR(IF(AVERAGE(AG218,AI218)&gt;=P$10,"Y","N"),""),"")</f>
        <v/>
      </c>
      <c r="AL218" s="194" t="str">
        <f aca="false">IF(B218 &lt;&gt; "", IFERROR(IF(C$16 = "PRELIM", SUMIF('Database (LECTURE-RES-PRAC)'!D$14:AG$14, "CLO6", 'Database (LECTURE-RES-PRAC)'!D215:AG215) / 'Grade computation'!F$9, IF(C$16 = "MIDTERM", SUMIF('Database (LECTURE-RES-PRAC)'!AJ$14:BM$14, "CLO6", 'Database (LECTURE-RES-PRAC)'!AJ215:BM215) / 'Grade computation'!G$9, IF(C$16 = "FINAL", SUMIF('Database (LECTURE-RES-PRAC)'!BP$14:CS$14, "CLO6", 'Database (LECTURE-RES-PRAC)'!BP215:CS215) / 'Grade computation'!H$9,""))),""),"")</f>
        <v/>
      </c>
      <c r="AM218" s="286" t="str">
        <f aca="false">IF(B218&lt;&gt;"",IF(AL218="","",IF(AL218&lt;0.5,1,IF(AND(AL218&gt;=0.5,AL218&lt;P$10),2,IF(AL218&gt;=P$10,3)))),"")</f>
        <v/>
      </c>
      <c r="AN218" s="194" t="str">
        <f aca="false">IF(B218 &lt;&gt; "",IF(AND('PRINTABLE (per grading)'!H$16="EXAM", 'PRINTABLE (per grading)'!B$13="Prelim"), IF(ISERROR(SUMIF('Exam (LECTURE ONLY)'!D$20:M$20, "CLO6", 'Exam (LECTURE ONLY)'!D220:M220) / 'Exam (LECTURE ONLY)'!AL$11), "", SUMIF('Exam (LECTURE ONLY)'!D$20:M$20, "CLO6", 'Exam (LECTURE ONLY)'!D220:M220) /'Exam (LECTURE ONLY)'!AL$11),
IF(AND('PRINTABLE (per grading)'!H$16="EXAM", 'PRINTABLE (per grading)'!B$13="Midterm"), IF(ISERROR(SUMIF('Exam (LECTURE ONLY)'!O$20:X$20, "CLO6", 'Exam (LECTURE ONLY)'!O220:X220) / 'Exam (LECTURE ONLY)'!AM$11), "", SUMIF('Exam (LECTURE ONLY)'!O$20:X$20, "CLO6", 'Exam (LECTURE ONLY)'!O220:X220) / 'Exam (LECTURE ONLY)'!AM$11),
IF(AND('PRINTABLE (per grading)'!H$16="EXAM", 'PRINTABLE (per grading)'!B$13="Final"), IF(ISERROR(SUMIF('Exam (LECTURE ONLY)'!Z$20:AI$20, "CLO6", 'Exam (LECTURE ONLY)'!Z220:AI220) / 'Exam (LECTURE ONLY)'!AN$11), "", SUMIF('Exam (LECTURE ONLY)'!Z$20:AI$20, "CLO6", 'Exam (LECTURE ONLY)'!Z220:AI220) / 'Exam (LECTURE ONLY)'!AN$11),
IF(AND('PRINTABLE (per grading)'!H$16="OUTPUT", 'PRINTABLE (per grading)'!B$13="Prelim"), IF(ISERROR(SUMIF(OUTPUT!C$20:M$20, "CLO6", OUTPUT!C220:M220) / OUTPUT!AL$11), "", SUMIF(OUTPUT!C$20:M$20, "CLO6", OUTPUT!C220:M220) / OUTPUT!AL$11),
IF(AND('PRINTABLE (per grading)'!H$16="OUTPUT", 'PRINTABLE (per grading)'!B$13="Midterm"), IF(ISERROR(SUMIF(OUTPUT!O$20:Y$20, "CLO6", OUTPUT!O220:Y220) / OUTPUT!AM$11), "", SUMIF(OUTPUT!O$20:Y$20, "CLO6", OUTPUT!O220:Y220) / OUTPUT!AM$11),
IF(AND('PRINTABLE (per grading)'!H$16="OUTPUT", 'PRINTABLE (per grading)'!B$13="Final"), IF(ISERROR(SUMIF(OUTPUT!AA$20:AI$20, "CLO6", OUTPUT!AA220:AI220) / OUTPUT!AN$11), "", SUMIF(OUTPUT!AA$20:AI$20, "CLO6", OUTPUT!AA220:AI220) / OUTPUT!AN$11),
"")))))),"")</f>
        <v/>
      </c>
      <c r="AO218" s="286" t="str">
        <f aca="false">IF(B218&lt;&gt;"",IF(AN218="","",IF(AN218&lt;0.5,1,IF(AND(AN218&gt;=0.5,AN218&lt;P$10),2,IF(AN218&gt;=P$10,3)))),"")</f>
        <v/>
      </c>
      <c r="AP218" s="287" t="str">
        <f aca="false">IF(B218 &lt;&gt; "",IFERROR(IF(AVERAGE(AL218,AN218)&gt;=P$10,"Y","N"),""),"")</f>
        <v/>
      </c>
      <c r="AQ218" s="194" t="str">
        <f aca="false">IF(B218 &lt;&gt; "", IFERROR(IF(C$16 = "PRELIM", SUMIF('Database (LECTURE-RES-PRAC)'!D$14:AG$14, "CLO7", 'Database (LECTURE-RES-PRAC)'!D215:AG215) / 'Grade computation'!F$10, IF(C$16 = "MIDTERM", SUMIF('Database (LECTURE-RES-PRAC)'!AJ$14:BM$14, "CLO7", 'Database (LECTURE-RES-PRAC)'!AJ215:BM215) / 'Grade computation'!G$10, IF(C$16 = "FINAL", SUMIF('Database (LECTURE-RES-PRAC)'!BP$14:CS$14, "CLO7", 'Database (LECTURE-RES-PRAC)'!BP215:CS215) / 'Grade computation'!H$10,""))),""),"")</f>
        <v/>
      </c>
      <c r="AR218" s="286" t="str">
        <f aca="false">IF(B218&lt;&gt;"",IF(AQ218="","",IF(AQ218&lt;0.5,1,IF(AND(AQ218&gt;=0.5,AQ218&lt;P$10),2,IF(AQ218&gt;=P$10,3)))),"")</f>
        <v/>
      </c>
      <c r="AS218" s="194" t="str">
        <f aca="false">IF(B218 &lt;&gt; "",IF(AND('PRINTABLE (per grading)'!H$16="EXAM", 'PRINTABLE (per grading)'!B$13="Prelim"), IF(ISERROR(SUMIF('Exam (LECTURE ONLY)'!D$20:M$20, "CLO7", 'Exam (LECTURE ONLY)'!D220:M220) / 'Exam (LECTURE ONLY)'!AL$12), "", SUMIF('Exam (LECTURE ONLY)'!D$20:M$20, "CLO7", 'Exam (LECTURE ONLY)'!D220:M220) /'Exam (LECTURE ONLY)'!AL$12),
IF(AND('PRINTABLE (per grading)'!H$16="EXAM", 'PRINTABLE (per grading)'!B$13="Midterm"), IF(ISERROR(SUMIF('Exam (LECTURE ONLY)'!O$20:X$20, "CLO7", 'Exam (LECTURE ONLY)'!O220:X220) / 'Exam (LECTURE ONLY)'!AM$12), "", SUMIF('Exam (LECTURE ONLY)'!O$20:X$20, "CLO7", 'Exam (LECTURE ONLY)'!O220:X220) / 'Exam (LECTURE ONLY)'!AM$12),
IF(AND('PRINTABLE (per grading)'!H$16="EXAM", 'PRINTABLE (per grading)'!B$13="Final"), IF(ISERROR(SUMIF('Exam (LECTURE ONLY)'!Z$20:AI$20, "CLO7", 'Exam (LECTURE ONLY)'!Z220:AI220) / 'Exam (LECTURE ONLY)'!AN$12), "", SUMIF('Exam (LECTURE ONLY)'!Z$20:AI$20, "CLO7", 'Exam (LECTURE ONLY)'!Z220:AI220) / 'Exam (LECTURE ONLY)'!AN$12),
IF(AND('PRINTABLE (per grading)'!H$16="OUTPUT", 'PRINTABLE (per grading)'!B$13="Prelim"), IF(ISERROR(SUMIF(OUTPUT!C$20:M$20, "CLO7", OUTPUT!C220:M220) / OUTPUT!AL$12), "", SUMIF(OUTPUT!C$20:M$20, "CLO7", OUTPUT!C220:M220) / OUTPUT!AL$12),
IF(AND('PRINTABLE (per grading)'!H$16="OUTPUT", 'PRINTABLE (per grading)'!B$13="Midterm"), IF(ISERROR(SUMIF(OUTPUT!O$20:Y$20, "CLO7", OUTPUT!O220:Y220) / OUTPUT!AM$12), "", SUMIF(OUTPUT!O$20:Y$20, "CLO7", OUTPUT!O220:Y220) / OUTPUT!AM$12),
IF(AND('PRINTABLE (per grading)'!H$16="OUTPUT", 'PRINTABLE (per grading)'!B$13="Final"), IF(ISERROR(SUMIF(OUTPUT!AA$20:AI$20, "CLO7", OUTPUT!AA220:AI220) / OUTPUT!AN$12), "", SUMIF(OUTPUT!AA$20:AI$20, "CLO7", OUTPUT!AA220:AI220) / OUTPUT!AN$12),
"")))))),"")</f>
        <v/>
      </c>
      <c r="AT218" s="286" t="str">
        <f aca="false">IF(B218&lt;&gt;"",IF(AS218="","",IF(AS218&lt;0.5,1,IF(AND(AS218&gt;=0.5,AS218&lt;P$10),2,IF(AS218&gt;=P$10,3)))),"")</f>
        <v/>
      </c>
      <c r="AU218" s="287" t="str">
        <f aca="false">IF(B218 &lt;&gt; "",IFERROR(IF(AVERAGE(AQ218,AS218)&gt;=P$10,"Y","N"),""),"")</f>
        <v/>
      </c>
      <c r="AV218" s="194" t="str">
        <f aca="false">IF(B218 &lt;&gt; "", IFERROR(IF(C$16 = "PRELIM", SUMIF('Database (LECTURE-RES-PRAC)'!D$14:AG$14, "CLO8", 'Database (LECTURE-RES-PRAC)'!D215:AG215) / 'Grade computation'!F$11, IF(C$16 = "MIDTERM", SUMIF('Database (LECTURE-RES-PRAC)'!AJ$14:BM$14, "CLO8", 'Database (LECTURE-RES-PRAC)'!AJ215:BM215) / 'Grade computation'!G$11, IF(C$16 = "FINAL", SUMIF('Database (LECTURE-RES-PRAC)'!BP$14:CS$14, "CLO8", 'Database (LECTURE-RES-PRAC)'!BP215:CS215) / 'Grade computation'!H$11,""))),""),"")</f>
        <v/>
      </c>
      <c r="AW218" s="286" t="str">
        <f aca="false">IF(B218&lt;&gt;"",IF(AV218="","",IF(AV218&lt;0.5,1,IF(AND(AV218&gt;=0.5,AV218&lt;P$10),2,IF(AV218&gt;=P$10,3)))),"")</f>
        <v/>
      </c>
      <c r="AX218" s="194" t="str">
        <f aca="false">IF(B218 &lt;&gt; "",IF(AND('PRINTABLE (per grading)'!H$16="EXAM", 'PRINTABLE (per grading)'!B$13="Prelim"), IF(ISERROR(SUMIF('Exam (LECTURE ONLY)'!D$20:M$20, "CLO8", 'Exam (LECTURE ONLY)'!D220:M220) / 'Exam (LECTURE ONLY)'!AL$13), "", SUMIF('Exam (LECTURE ONLY)'!D$20:M$20, "CLO8", 'Exam (LECTURE ONLY)'!D220:M220) /'Exam (LECTURE ONLY)'!AL$13),
IF(AND('PRINTABLE (per grading)'!H$16="EXAM", 'PRINTABLE (per grading)'!B$13="Midterm"), IF(ISERROR(SUMIF('Exam (LECTURE ONLY)'!O$20:X$20, "CLO8", 'Exam (LECTURE ONLY)'!O220:X220) / 'Exam (LECTURE ONLY)'!AM$13), "", SUMIF('Exam (LECTURE ONLY)'!O$20:X$20, "CLO8", 'Exam (LECTURE ONLY)'!O220:X220) / 'Exam (LECTURE ONLY)'!AM$13),
IF(AND('PRINTABLE (per grading)'!H$16="EXAM", 'PRINTABLE (per grading)'!B$13="Final"), IF(ISERROR(SUMIF('Exam (LECTURE ONLY)'!Z$20:AI$20, "CLO8", 'Exam (LECTURE ONLY)'!Z220:AI220) / 'Exam (LECTURE ONLY)'!AN$13), "", SUMIF('Exam (LECTURE ONLY)'!Z$20:AI$20, "CLO8", 'Exam (LECTURE ONLY)'!Z220:AI220) / 'Exam (LECTURE ONLY)'!AN$13),
IF(AND('PRINTABLE (per grading)'!H$16="OUTPUT", 'PRINTABLE (per grading)'!B$13="Prelim"), IF(ISERROR(SUMIF(OUTPUT!C$20:M$20, "CLO8", OUTPUT!C220:M220) / OUTPUT!AL$13), "", SUMIF(OUTPUT!C$20:M$20, "CLO8", OUTPUT!C220:M220) / OUTPUT!AL$13),
IF(AND('PRINTABLE (per grading)'!H$16="OUTPUT", 'PRINTABLE (per grading)'!B$13="Midterm"), IF(ISERROR(SUMIF(OUTPUT!O$20:Y$20, "CLO8", OUTPUT!O220:Y220) / OUTPUT!AM$13), "", SUMIF(OUTPUT!O$20:Y$20, "CLO8", OUTPUT!O220:Y220) / OUTPUT!AM$13),
IF(AND('PRINTABLE (per grading)'!H$16="OUTPUT", 'PRINTABLE (per grading)'!B$13="Final"), IF(ISERROR(SUMIF(OUTPUT!AA$20:AI$20, "CLO8", OUTPUT!AA220:AI220) / OUTPUT!AN$13), "", SUMIF(OUTPUT!AA$20:AI$20, "CLO8", OUTPUT!AA220:AI220) / OUTPUT!AN$13),
"")))))),"")</f>
        <v/>
      </c>
      <c r="AY218" s="286" t="str">
        <f aca="false">IF(B218&lt;&gt;"",IF(AX218="","",IF(AX218&lt;0.5,1,IF(AND(AX218&gt;=0.5,AX218&lt;P$10),2,IF(AX218&gt;=P$10,3)))),"")</f>
        <v/>
      </c>
      <c r="AZ218" s="287" t="str">
        <f aca="false">IF(B218 &lt;&gt; "",IFERROR(IF(AVERAGE(AV218,AX218)&gt;=P$10,"Y","N"),""),"")</f>
        <v/>
      </c>
      <c r="BA218" s="194" t="str">
        <f aca="false">IF(B218 &lt;&gt; "", IFERROR(IF(C$16 = "PRELIM", SUMIF('Database (LECTURE-RES-PRAC)'!D$14:AG$14, "CLO9", 'Database (LECTURE-RES-PRAC)'!D215:AG215) / 'Grade computation'!F$12, IF(C$16 = "MIDTERM", SUMIF('Database (LECTURE-RES-PRAC)'!AJ$14:BM$14, "CLO9", 'Database (LECTURE-RES-PRAC)'!AJ215:BM215) / 'Grade computation'!G$12, IF(C$16 = "FINAL", SUMIF('Database (LECTURE-RES-PRAC)'!BP$14:CS$14, "CLO9", 'Database (LECTURE-RES-PRAC)'!BP215:CS215) / 'Grade computation'!H$12,""))),""),"")</f>
        <v/>
      </c>
      <c r="BB218" s="286" t="str">
        <f aca="false">IF(B218&lt;&gt;"",IF(BA218="","",IF(BA218&lt;0.5,1,IF(AND(BA218&gt;=0.5,BA218&lt;P$10),2,IF(BA218&gt;=P$10,3)))),"")</f>
        <v/>
      </c>
      <c r="BC218" s="194" t="str">
        <f aca="false">IF(B218 &lt;&gt; "",IF(AND('PRINTABLE (per grading)'!H$16="EXAM", 'PRINTABLE (per grading)'!B$13="Prelim"), IF(ISERROR(SUMIF('Exam (LECTURE ONLY)'!D$20:M$20, "CLO9", 'Exam (LECTURE ONLY)'!D220:M220) / 'Exam (LECTURE ONLY)'!AL$14), "", SUMIF('Exam (LECTURE ONLY)'!D$20:M$20, "CLO9", 'Exam (LECTURE ONLY)'!D220:M220) /'Exam (LECTURE ONLY)'!AL$14),
IF(AND('PRINTABLE (per grading)'!H$16="EXAM", 'PRINTABLE (per grading)'!B$13="Midterm"), IF(ISERROR(SUMIF('Exam (LECTURE ONLY)'!O$20:X$20, "CLO9", 'Exam (LECTURE ONLY)'!O220:X220) / 'Exam (LECTURE ONLY)'!AM$14), "", SUMIF('Exam (LECTURE ONLY)'!O$20:X$20, "CLO9", 'Exam (LECTURE ONLY)'!O220:X220) / 'Exam (LECTURE ONLY)'!AM$14),
IF(AND('PRINTABLE (per grading)'!H$16="EXAM", 'PRINTABLE (per grading)'!B$13="Final"), IF(ISERROR(SUMIF('Exam (LECTURE ONLY)'!Z$20:AI$20, "CLO9", 'Exam (LECTURE ONLY)'!Z220:AI220) / 'Exam (LECTURE ONLY)'!AN$14), "", SUMIF('Exam (LECTURE ONLY)'!Z$20:AI$20, "CLO9", 'Exam (LECTURE ONLY)'!Z220:AI220) / 'Exam (LECTURE ONLY)'!AN$14),
IF(AND('PRINTABLE (per grading)'!H$16="OUTPUT", 'PRINTABLE (per grading)'!B$13="Prelim"), IF(ISERROR(SUMIF(OUTPUT!C$20:M$20, "CLO9", OUTPUT!C220:M220) / OUTPUT!AL$14), "", SUMIF(OUTPUT!C$20:M$20, "CLO9", OUTPUT!C220:M220) / OUTPUT!AL$14),
IF(AND('PRINTABLE (per grading)'!H$16="OUTPUT", 'PRINTABLE (per grading)'!B$13="Midterm"), IF(ISERROR(SUMIF(OUTPUT!O$20:Y$20, "CLO9", OUTPUT!O220:Y220) / OUTPUT!AM$14), "", SUMIF(OUTPUT!O$20:Y$20, "CLO9", OUTPUT!O220:Y220) / OUTPUT!AM$14),
IF(AND('PRINTABLE (per grading)'!H$16="OUTPUT", 'PRINTABLE (per grading)'!B$13="Final"), IF(ISERROR(SUMIF(OUTPUT!AA$20:AI$20, "CLO9", OUTPUT!AA220:AI220) / OUTPUT!AN$14), "", SUMIF(OUTPUT!AA$20:AI$20, "CLO9", OUTPUT!AA220:AI220) / OUTPUT!AN$14),
"")))))),"")</f>
        <v/>
      </c>
      <c r="BD218" s="286" t="str">
        <f aca="false">IF(B218&lt;&gt;"",IF(BC218="","",IF(BC218&lt;0.5,1,IF(AND(BC218&gt;=0.5,BC218&lt;P$10),2,IF(BC218&gt;=P$10,3)))),"")</f>
        <v/>
      </c>
      <c r="BE218" s="287" t="str">
        <f aca="false">IF(B218 &lt;&gt; "",IFERROR(IF(AVERAGE(BA218,BC218)&gt;=P$10,"Y","N"),""),"")</f>
        <v/>
      </c>
      <c r="BF218" s="194" t="str">
        <f aca="false">IF(B218 &lt;&gt; "", IFERROR(IF(C$16 = "PRELIM", SUMIF('Database (LECTURE-RES-PRAC)'!D$14:AG$14, "CLO10", 'Database (LECTURE-RES-PRAC)'!D215:AG215) / 'Grade computation'!F$13, IF(C$16 = "MIDTERM", SUMIF('Database (LECTURE-RES-PRAC)'!AJ$14:BM$14, "CLO10", 'Database (LECTURE-RES-PRAC)'!AJ215:BM215) / 'Grade computation'!G$13, IF(C$16 = "FINAL", SUMIF('Database (LECTURE-RES-PRAC)'!BP$14:CS$14, "CLO10", 'Database (LECTURE-RES-PRAC)'!BP215:CS215) / 'Grade computation'!H$13,""))),""),"")</f>
        <v/>
      </c>
      <c r="BG218" s="286" t="str">
        <f aca="false">IF(B218&lt;&gt;"",IF(BF218="","",IF(BF218&lt;0.5,1,IF(AND(BF218&gt;=0.5,BF218&lt;P$10),2,IF(BF218&gt;=P$10,3)))),"")</f>
        <v/>
      </c>
      <c r="BH218" s="194" t="str">
        <f aca="false">IF(B218 &lt;&gt; "",IF(AND('PRINTABLE (per grading)'!H$16="EXAM", 'PRINTABLE (per grading)'!B$13="Prelim"), IF(ISERROR(SUMIF('Exam (LECTURE ONLY)'!D$20:M$20, "CLO10", 'Exam (LECTURE ONLY)'!D220:M220) / 'Exam (LECTURE ONLY)'!AL$15), "", SUMIF('Exam (LECTURE ONLY)'!D$20:M$20, "CLO10", 'Exam (LECTURE ONLY)'!D220:M220) /'Exam (LECTURE ONLY)'!AL$15),
IF(AND('PRINTABLE (per grading)'!H$16="EXAM", 'PRINTABLE (per grading)'!B$13="Midterm"), IF(ISERROR(SUMIF('Exam (LECTURE ONLY)'!O$20:X$20, "CLO10", 'Exam (LECTURE ONLY)'!O220:X220) / 'Exam (LECTURE ONLY)'!AM$15), "", SUMIF('Exam (LECTURE ONLY)'!O$20:X$20, "CLO10", 'Exam (LECTURE ONLY)'!O220:X220) / 'Exam (LECTURE ONLY)'!AM$15),
IF(AND('PRINTABLE (per grading)'!H$16="EXAM", 'PRINTABLE (per grading)'!B$13="Final"), IF(ISERROR(SUMIF('Exam (LECTURE ONLY)'!Z$20:AI$20, "CLO10", 'Exam (LECTURE ONLY)'!Z220:AI220) / 'Exam (LECTURE ONLY)'!AN$15), "", SUMIF('Exam (LECTURE ONLY)'!Z$20:AI$20, "CLO10", 'Exam (LECTURE ONLY)'!Z220:AI220) / 'Exam (LECTURE ONLY)'!AN$15),
IF(AND('PRINTABLE (per grading)'!H$16="OUTPUT", 'PRINTABLE (per grading)'!B$13="Prelim"), IF(ISERROR(SUMIF(OUTPUT!C$20:M$20, "CLO10", OUTPUT!C220:M220) / OUTPUT!AL$15), "", SUMIF(OUTPUT!C$20:M$20, "CLO10", OUTPUT!C220:M220) / OUTPUT!AL$15),
IF(AND('PRINTABLE (per grading)'!H$16="OUTPUT", 'PRINTABLE (per grading)'!B$13="Midterm"), IF(ISERROR(SUMIF(OUTPUT!O$20:Y$20, "CLO10", OUTPUT!O220:Y220) / OUTPUT!AM$15), "", SUMIF(OUTPUT!O$20:Y$20, "CLO10", OUTPUT!O220:Y220) / OUTPUT!AM$15),
IF(AND('PRINTABLE (per grading)'!H$16="OUTPUT", 'PRINTABLE (per grading)'!B$13="Final"), IF(ISERROR(SUMIF(OUTPUT!AA$20:AI$20, "CLO10", OUTPUT!AA220:AI220) / OUTPUT!AN$15), "", SUMIF(OUTPUT!AA$20:AI$20, "CLO10", OUTPUT!AA220:AI220) / OUTPUT!AN$15),
"")))))),"")</f>
        <v/>
      </c>
      <c r="BI218" s="286" t="str">
        <f aca="false">IF(B218&lt;&gt;"",IF(BH218="","",IF(BH218&lt;0.5,1,IF(AND(BH218&gt;=0.5,BH218&lt;P$10),2,IF(BH218&gt;=P$10,3)))),"")</f>
        <v/>
      </c>
      <c r="BJ218" s="287" t="str">
        <f aca="false">IF(B218 &lt;&gt; "",IFERROR(IF(AVERAGE(BF218,BH218)&gt;=P$10,"Y","N"),""),"")</f>
        <v/>
      </c>
      <c r="BK218" s="8"/>
    </row>
    <row r="219" customFormat="false" ht="19.5" hidden="false" customHeight="true" outlineLevel="0" collapsed="false">
      <c r="A219" s="183" t="str">
        <f aca="false">IF(ISBLANK('Database (LECTURE-RES-PRAC)'!A216),"",'Database (LECTURE-RES-PRAC)'!A216)</f>
        <v/>
      </c>
      <c r="B219" s="184" t="str">
        <f aca="false">IF(ISBLANK('Database (LECTURE-RES-PRAC)'!B216),"",'Database (LECTURE-RES-PRAC)'!B216)</f>
        <v/>
      </c>
      <c r="C219" s="230" t="str">
        <f aca="false">IF(B219&lt;&gt;"",IF(C$16="PRELIM",'Grade computation'!C219, IF(C$16="MIDTERM",'Grade computation'!K219, IF(C$16="FINAL",'Grade computation'!S219,""))),"")</f>
        <v/>
      </c>
      <c r="D219" s="231" t="str">
        <f aca="false">IF(B219&lt;&gt;"",IFERROR(IF(B$11="80-20", (((C219/C$19)*X$6)+X$7)*D$18, IF(B$11="60-40", (((C219/C$19)*Y$6)+Y$7)*D$18, 0)),0),"")</f>
        <v/>
      </c>
      <c r="E219" s="230" t="str">
        <f aca="false">IF(B219&lt;&gt;"", IF(C$16="PRELIM",'Grade computation'!E219, IF(C$16="MIDTERM",'Grade computation'!M219, IF(C$16="FINAL",'Grade computation'!U219,""))),"")</f>
        <v/>
      </c>
      <c r="F219" s="232" t="str">
        <f aca="false">IF(B219&lt;&gt;"",IFERROR(IF(B$11="80-20", (((E219/E$19)*X$6)+X$7)*F$18, IF(B$11="60-40", (((E219/E$19)*Y$6)+Y$7)*F$18, 0)),0),"")</f>
        <v/>
      </c>
      <c r="G219" s="233" t="str">
        <f aca="false">IF(B219&lt;&gt;"",IFERROR((D219+F219),0),"")</f>
        <v/>
      </c>
      <c r="H219" s="234" t="str">
        <f aca="false">IF(B219&lt;&gt;"",IF(C$16="PRELIM", 'Grade computation'!H219, IF(C$16="MIDTERM", 'Grade computation'!P219, IF(C$16="FINAL",'Grade computation'!X219, ""))),"")</f>
        <v/>
      </c>
      <c r="I219" s="233" t="str">
        <f aca="false">IF(B219&lt;&gt;"",IFERROR(IF(B$11="80-20", (((H219/H$19)*X$6)+X$7)*I$19, IF(B$11="60-40", (((H219/H$19)*Y$6)+Y$7)*I$19, 0)),0),"")</f>
        <v/>
      </c>
      <c r="J219" s="237" t="str">
        <f aca="false">IFERROR((G219+I219),"")</f>
        <v/>
      </c>
      <c r="K219" s="183" t="str">
        <f aca="false">IFERROR(IF(J219="","",IF(J219&gt;=75,"PASSED","FAILED")),"")</f>
        <v/>
      </c>
      <c r="L219" s="183"/>
      <c r="M219" s="194" t="str">
        <f aca="false">IF(B219 &lt;&gt; "", IFERROR(IF(C$16 = "PRELIM", SUMIF('Database (LECTURE-RES-PRAC)'!D$14:AG$14, "CLO1", 'Database (LECTURE-RES-PRAC)'!D216:AG216) / 'Grade computation'!F$4, IF(C$16 = "MIDTERM", SUMIF('Database (LECTURE-RES-PRAC)'!AJ$14:BM$14, "CLO1", 'Database (LECTURE-RES-PRAC)'!AJ216:BM216) / 'Grade computation'!G$4, IF(C$16 = "FINAL", SUMIF('Database (LECTURE-RES-PRAC)'!BP$14:CS$14, "CLO1", 'Database (LECTURE-RES-PRAC)'!BP216:CS216) / 'Grade computation'!H$4,""))),""),"")</f>
        <v/>
      </c>
      <c r="N219" s="286" t="str">
        <f aca="false">IF(B219&lt;&gt;"",IF(M219="","",IF(M219&lt;0.5,1,IF(AND(M219&gt;=0.5,M219&lt;P$10),2,IF(M219&gt;=P$10,3)))),"")</f>
        <v/>
      </c>
      <c r="O219" s="194" t="str">
        <f aca="false">IF(B219 &lt;&gt; "",IF(AND('PRINTABLE (per grading)'!H$16="EXAM", 'PRINTABLE (per grading)'!B$13="Prelim"), IF(ISERROR(SUMIF('Exam (LECTURE ONLY)'!D$20:M$20, "CLO1", 'Exam (LECTURE ONLY)'!D221:M221) / 'Exam (LECTURE ONLY)'!AL$6), "", SUMIF('Exam (LECTURE ONLY)'!D$20:M$20, "CLO1", 'Exam (LECTURE ONLY)'!D221:M221) /'Exam (LECTURE ONLY)'!AL$6),
IF(AND('PRINTABLE (per grading)'!H$16="EXAM", 'PRINTABLE (per grading)'!B$13="Midterm"), IF(ISERROR(SUMIF('Exam (LECTURE ONLY)'!O$20:X$20, "CLO1", 'Exam (LECTURE ONLY)'!O221:X221) / 'Exam (LECTURE ONLY)'!AM$6), "", SUMIF('Exam (LECTURE ONLY)'!O$20:X$20, "CLO1", 'Exam (LECTURE ONLY)'!O221:X221) / 'Exam (LECTURE ONLY)'!AM$6),
IF(AND('PRINTABLE (per grading)'!H$16="EXAM", 'PRINTABLE (per grading)'!B$13="Final"), IF(ISERROR(SUMIF('Exam (LECTURE ONLY)'!Z$20:AI$20, "CLO1", 'Exam (LECTURE ONLY)'!Z221:AI221) / 'Exam (LECTURE ONLY)'!AN$6), "", SUMIF('Exam (LECTURE ONLY)'!Z$20:AI$20, "CLO1", 'Exam (LECTURE ONLY)'!Z221:AI221) / 'Exam (LECTURE ONLY)'!AN$6),
IF(AND('PRINTABLE (per grading)'!H$16="OUTPUT", 'PRINTABLE (per grading)'!B$13="Prelim"), IF(ISERROR(SUMIF(OUTPUT!C$20:M$20, "CLO1", OUTPUT!C221:M221) / OUTPUT!AL$6), "", SUMIF(OUTPUT!C$20:M$20, "CLO1", OUTPUT!C221:M221) / OUTPUT!AL$6),
IF(AND('PRINTABLE (per grading)'!H$16="OUTPUT", 'PRINTABLE (per grading)'!B$13="Midterm"), IF(ISERROR(SUMIF(OUTPUT!O$20:Y$20, "CLO1", OUTPUT!O221:Y221) / OUTPUT!AM$6), "", SUMIF(OUTPUT!O$20:Y$20, "CLO1", OUTPUT!O221:Y221) / OUTPUT!AM$6),
IF(AND('PRINTABLE (per grading)'!H$16="OUTPUT", 'PRINTABLE (per grading)'!B$13="Final"), IF(ISERROR(SUMIF(OUTPUT!AA$20:AI$20, "CLO1", OUTPUT!AA221:AI221) / OUTPUT!AN$6), "", SUMIF(OUTPUT!AA$20:AI$20, "CLO1", OUTPUT!AA221:AI221) / OUTPUT!AN$6),
"")))))),"")</f>
        <v/>
      </c>
      <c r="P219" s="286" t="str">
        <f aca="false">IF(B219&lt;&gt;"",IF(O219="","",IF(O219&lt;0.5,1,IF(AND(O219&gt;=0.5,O219&lt;P$10),2,IF(O219&gt;=P$10,3)))),"")</f>
        <v/>
      </c>
      <c r="Q219" s="287" t="str">
        <f aca="false">IF(B219 &lt;&gt; "",IFERROR(IF(AVERAGE(M219,O219)&gt;=P$10,"Y","N"),""),"")</f>
        <v/>
      </c>
      <c r="R219" s="194" t="str">
        <f aca="false">IF(B219 &lt;&gt; "", IFERROR(IF(C$16 = "PRELIM", SUMIF('Database (LECTURE-RES-PRAC)'!D$14:AG$14, "CLO2", 'Database (LECTURE-RES-PRAC)'!D216:AG216) / 'Grade computation'!F$5, IF(C$16 = "MIDTERM", SUMIF('Database (LECTURE-RES-PRAC)'!AJ$14:BM$14, "CLO2", 'Database (LECTURE-RES-PRAC)'!AJ216:BM216) / 'Grade computation'!G$5, IF(C$16 = "FINAL", SUMIF('Database (LECTURE-RES-PRAC)'!BP$14:CS$14, "CLO2", 'Database (LECTURE-RES-PRAC)'!BP216:CS216) / 'Grade computation'!H$5,""))),""),"")</f>
        <v/>
      </c>
      <c r="S219" s="286" t="str">
        <f aca="false">IF(B219&lt;&gt;"",IF(R219="","",IF(R219&lt;0.5,1,IF(AND(R219&gt;=0.5,R219&lt;P$10),2,IF(R219&gt;=P$10,3)))),"")</f>
        <v/>
      </c>
      <c r="T219" s="194" t="str">
        <f aca="false">IF(B219 &lt;&gt; "",IF(AND('PRINTABLE (per grading)'!H$16="EXAM", 'PRINTABLE (per grading)'!B$13="Prelim"), IF(ISERROR(SUMIF('Exam (LECTURE ONLY)'!D$20:M$20, "CLO2", 'Exam (LECTURE ONLY)'!D221:M221) / 'Exam (LECTURE ONLY)'!AL$7), "", SUMIF('Exam (LECTURE ONLY)'!D$20:M$20, "CLO2", 'Exam (LECTURE ONLY)'!D221:M221) /'Exam (LECTURE ONLY)'!AL$7),
IF(AND('PRINTABLE (per grading)'!H$16="EXAM", 'PRINTABLE (per grading)'!B$13="Midterm"), IF(ISERROR(SUMIF('Exam (LECTURE ONLY)'!O$20:X$20, "CLO2", 'Exam (LECTURE ONLY)'!O221:X221) / 'Exam (LECTURE ONLY)'!AM$7), "", SUMIF('Exam (LECTURE ONLY)'!O$20:X$20, "CLO2", 'Exam (LECTURE ONLY)'!O221:X221) / 'Exam (LECTURE ONLY)'!AM$7),
IF(AND('PRINTABLE (per grading)'!H$16="EXAM", 'PRINTABLE (per grading)'!B$13="Final"), IF(ISERROR(SUMIF('Exam (LECTURE ONLY)'!Z$20:AI$20, "CLO2", 'Exam (LECTURE ONLY)'!Z221:AI221) / 'Exam (LECTURE ONLY)'!AN$7), "", SUMIF('Exam (LECTURE ONLY)'!Z$20:AI$20, "CLO2", 'Exam (LECTURE ONLY)'!Z221:AI221) / 'Exam (LECTURE ONLY)'!AN$7),
IF(AND('PRINTABLE (per grading)'!H$16="OUTPUT", 'PRINTABLE (per grading)'!B$13="Prelim"), IF(ISERROR(SUMIF(OUTPUT!C$20:M$20, "CLO2", OUTPUT!C221:M221) / OUTPUT!AL$7), "", SUMIF(OUTPUT!C$20:M$20, "CLO2", OUTPUT!C221:M221) / OUTPUT!AL$7),
IF(AND('PRINTABLE (per grading)'!H$16="OUTPUT", 'PRINTABLE (per grading)'!B$13="Midterm"), IF(ISERROR(SUMIF(OUTPUT!O$20:Y$20, "CLO2", OUTPUT!O221:Y221) / OUTPUT!AM$7), "", SUMIF(OUTPUT!O$20:Y$20, "CLO2", OUTPUT!O221:Y221) / OUTPUT!AM$7),
IF(AND('PRINTABLE (per grading)'!H$16="OUTPUT", 'PRINTABLE (per grading)'!B$13="Final"), IF(ISERROR(SUMIF(OUTPUT!AA$20:AI$20, "CLO2", OUTPUT!AA221:AI221) / OUTPUT!AN$7), "", SUMIF(OUTPUT!AA$20:AI$20, "CLO2", OUTPUT!AA221:AI221) / OUTPUT!AN$7),
"")))))),"")</f>
        <v/>
      </c>
      <c r="U219" s="286" t="str">
        <f aca="false">IF(B219&lt;&gt;"",IF(T219="","",IF(T219&lt;0.5,1,IF(AND(T219&gt;=0.5,T219&lt;P$10),2,IF(T219&gt;=P$10,3)))),"")</f>
        <v/>
      </c>
      <c r="V219" s="287" t="str">
        <f aca="false">IF(B219 &lt;&gt; "",IFERROR(IF(AVERAGE(R219,T219)&gt;=P$10,"Y","N"),""),"")</f>
        <v/>
      </c>
      <c r="W219" s="194" t="str">
        <f aca="false">IF(B219 &lt;&gt; "", IFERROR(IF(C$16 = "PRELIM", SUMIF('Database (LECTURE-RES-PRAC)'!D$14:AG$14, "CLO3", 'Database (LECTURE-RES-PRAC)'!D216:AG216) / 'Grade computation'!F$6, IF(C$16 = "MIDTERM", SUMIF('Database (LECTURE-RES-PRAC)'!AJ$14:BM$14, "CLO3", 'Database (LECTURE-RES-PRAC)'!AJ216:BM216) / 'Grade computation'!G$6, IF(C$16 = "FINAL", SUMIF('Database (LECTURE-RES-PRAC)'!BP$14:CS$14, "CLO3", 'Database (LECTURE-RES-PRAC)'!BP216:CS216) / 'Grade computation'!H$6,""))),""),"")</f>
        <v/>
      </c>
      <c r="X219" s="286" t="str">
        <f aca="false">IF(B219&lt;&gt;"",IF(W219="","",IF(W219&lt;0.5,1,IF(AND(W219&gt;=0.5,W219&lt;P$10),2,IF(W219&gt;=P$10,3)))),"")</f>
        <v/>
      </c>
      <c r="Y219" s="194" t="str">
        <f aca="false">IF(B219 &lt;&gt; "",IF(AND('PRINTABLE (per grading)'!H$16="EXAM", 'PRINTABLE (per grading)'!B$13="Prelim"), IF(ISERROR(SUMIF('Exam (LECTURE ONLY)'!D$20:M$20, "CLO3", 'Exam (LECTURE ONLY)'!D221:M221) / 'Exam (LECTURE ONLY)'!AL$8), "", SUMIF('Exam (LECTURE ONLY)'!D$20:M$20, "CLO3", 'Exam (LECTURE ONLY)'!D221:M221) /'Exam (LECTURE ONLY)'!AL$8),
IF(AND('PRINTABLE (per grading)'!H$16="EXAM", 'PRINTABLE (per grading)'!B$13="Midterm"), IF(ISERROR(SUMIF('Exam (LECTURE ONLY)'!O$20:X$20, "CLO3", 'Exam (LECTURE ONLY)'!O221:X221) / 'Exam (LECTURE ONLY)'!AM$8), "", SUMIF('Exam (LECTURE ONLY)'!O$20:X$20, "CLO3", 'Exam (LECTURE ONLY)'!O221:X221) / 'Exam (LECTURE ONLY)'!AM$8),
IF(AND('PRINTABLE (per grading)'!H$16="EXAM", 'PRINTABLE (per grading)'!B$13="Final"), IF(ISERROR(SUMIF('Exam (LECTURE ONLY)'!Z$20:AI$20, "CLO3", 'Exam (LECTURE ONLY)'!Z221:AI221) / 'Exam (LECTURE ONLY)'!AN$8), "", SUMIF('Exam (LECTURE ONLY)'!Z$20:AI$20, "CLO3", 'Exam (LECTURE ONLY)'!Z221:AI221) / 'Exam (LECTURE ONLY)'!AN$8),
IF(AND('PRINTABLE (per grading)'!H$16="OUTPUT", 'PRINTABLE (per grading)'!B$13="Prelim"), IF(ISERROR(SUMIF(OUTPUT!C$20:M$20, "CLO3", OUTPUT!C221:M221) / OUTPUT!AL$8), "", SUMIF(OUTPUT!C$20:M$20, "CLO3", OUTPUT!C221:M221) / OUTPUT!AL$8),
IF(AND('PRINTABLE (per grading)'!H$16="OUTPUT", 'PRINTABLE (per grading)'!B$13="Midterm"), IF(ISERROR(SUMIF(OUTPUT!O$20:Y$20, "CLO3", OUTPUT!O221:Y221) / OUTPUT!AM$8), "", SUMIF(OUTPUT!O$20:Y$20, "CLO3", OUTPUT!O221:Y221) / OUTPUT!AM$8),
IF(AND('PRINTABLE (per grading)'!H$16="OUTPUT", 'PRINTABLE (per grading)'!B$13="Final"), IF(ISERROR(SUMIF(OUTPUT!AA$20:AI$20, "CLO3", OUTPUT!AA221:AI221) / OUTPUT!AN$8), "", SUMIF(OUTPUT!AA$20:AI$20, "CLO3", OUTPUT!AA221:AI221) / OUTPUT!AN$8),
"" )))))),"")</f>
        <v/>
      </c>
      <c r="Z219" s="286" t="str">
        <f aca="false">IF(B219&lt;&gt;"",IF(Y219="","",IF(Y219&lt;0.5,1,IF(AND(Y219&gt;=0.5,Y219&lt;P$10),2,IF(Y219&gt;=P$10,3)))),"")</f>
        <v/>
      </c>
      <c r="AA219" s="287" t="str">
        <f aca="false">IF(B219 &lt;&gt; "",IFERROR(IF(AVERAGE(W219,Y219)&gt;=P$10,"Y","N"),""),"")</f>
        <v/>
      </c>
      <c r="AB219" s="194" t="str">
        <f aca="false">IF(B219 &lt;&gt; "", IFERROR(IF(C$16 = "PRELIM", SUMIF('Database (LECTURE-RES-PRAC)'!D$14:AG$14, "CLO4", 'Database (LECTURE-RES-PRAC)'!D216:AG216) / 'Grade computation'!F$7, IF(C$16 = "MIDTERM", SUMIF('Database (LECTURE-RES-PRAC)'!AJ$14:BM$14, "CLO4", 'Database (LECTURE-RES-PRAC)'!AJ216:BM216) / 'Grade computation'!G$7, IF(C$16 = "FINAL", SUMIF('Database (LECTURE-RES-PRAC)'!BP$14:CS$14, "CLO4", 'Database (LECTURE-RES-PRAC)'!BP216:CS216) / 'Grade computation'!H$7,""))),""),"")</f>
        <v/>
      </c>
      <c r="AC219" s="286" t="str">
        <f aca="false">IF(B219&lt;&gt;"",IF(AB219="","",IF(AB219&lt;0.5,1,IF(AND(AB219&gt;=0.5,AB219&lt;P$10),2,IF(AB219&gt;=P$10,3)))),"")</f>
        <v/>
      </c>
      <c r="AD219" s="194" t="str">
        <f aca="false">IF(B219 &lt;&gt; "",IF(AND('PRINTABLE (per grading)'!H$16="EXAM", 'PRINTABLE (per grading)'!B$13="Prelim"), IF(ISERROR(SUMIF('Exam (LECTURE ONLY)'!D$20:M$20, "CLO4", 'Exam (LECTURE ONLY)'!D221:M221) / 'Exam (LECTURE ONLY)'!AL$9), "", SUMIF('Exam (LECTURE ONLY)'!D$20:M$20, "CLO4", 'Exam (LECTURE ONLY)'!D221:M221) /'Exam (LECTURE ONLY)'!AL$9),
IF(AND('PRINTABLE (per grading)'!H$16="EXAM", 'PRINTABLE (per grading)'!B$13="Midterm"), IF(ISERROR(SUMIF('Exam (LECTURE ONLY)'!O$20:X$20, "CLO4", 'Exam (LECTURE ONLY)'!O221:X221) / 'Exam (LECTURE ONLY)'!AM$9), "", SUMIF('Exam (LECTURE ONLY)'!O$20:X$20, "CLO4", 'Exam (LECTURE ONLY)'!O221:X221) / 'Exam (LECTURE ONLY)'!AM$9),
IF(AND('PRINTABLE (per grading)'!H$16="EXAM", 'PRINTABLE (per grading)'!B$13="Final"), IF(ISERROR(SUMIF('Exam (LECTURE ONLY)'!Z$20:AI$20, "CLO4", 'Exam (LECTURE ONLY)'!Z221:AI221) / 'Exam (LECTURE ONLY)'!AN$9), "", SUMIF('Exam (LECTURE ONLY)'!Z$20:AI$20, "CLO4", 'Exam (LECTURE ONLY)'!Z221:AI221) / 'Exam (LECTURE ONLY)'!AN$9),
IF(AND('PRINTABLE (per grading)'!H$16="OUTPUT", 'PRINTABLE (per grading)'!B$13="Prelim"), IF(ISERROR(SUMIF(OUTPUT!C$20:M$20, "CLO4", OUTPUT!C221:M221) / OUTPUT!AL$9), "", SUMIF(OUTPUT!C$20:M$20, "CLO4", OUTPUT!C221:M221) / OUTPUT!AL$9),
IF(AND('PRINTABLE (per grading)'!H$16="OUTPUT", 'PRINTABLE (per grading)'!B$13="Midterm"), IF(ISERROR(SUMIF(OUTPUT!O$20:Y$20, "CLO4", OUTPUT!O221:Y221) / OUTPUT!AM$9), "", SUMIF(OUTPUT!O$20:Y$20, "CLO4", OUTPUT!O221:Y221) / OUTPUT!AM$9),
IF(AND('PRINTABLE (per grading)'!H$16="OUTPUT", 'PRINTABLE (per grading)'!B$13="Final"), IF(ISERROR(SUMIF(OUTPUT!AA$20:AI$20, "CLO4", OUTPUT!AA221:AI221) / OUTPUT!AN$9), "", SUMIF(OUTPUT!AA$20:AI$20, "CLO4", OUTPUT!AA221:AI221) / OUTPUT!AN$9),
"")))))),"")</f>
        <v/>
      </c>
      <c r="AE219" s="286" t="str">
        <f aca="false">IF(B219&lt;&gt;"",IF(AD219="","",IF(AD219&lt;0.5,1,IF(AND(AD219&gt;=0.5,AD219&lt;P$10),2,IF(AD219&gt;=P$10,3)))),"")</f>
        <v/>
      </c>
      <c r="AF219" s="287" t="str">
        <f aca="false">IF(B219 &lt;&gt; "",IFERROR(IF(AVERAGE(AB219,AD219)&gt;=P$10,"Y","N"),""),"")</f>
        <v/>
      </c>
      <c r="AG219" s="194" t="str">
        <f aca="false">IF(B219 &lt;&gt; "", IFERROR(IF(C$16 = "PRELIM", SUMIF('Database (LECTURE-RES-PRAC)'!D$14:AG$14, "CLO5", 'Database (LECTURE-RES-PRAC)'!D216:AG216) / 'Grade computation'!F$8, IF(C$16 = "MIDTERM", SUMIF('Database (LECTURE-RES-PRAC)'!AJ$14:BM$14, "CLO5", 'Database (LECTURE-RES-PRAC)'!AJ216:BM216) / 'Grade computation'!G$8, IF(C$16 = "FINAL", SUMIF('Database (LECTURE-RES-PRAC)'!BP$14:CS$14, "CLO5", 'Database (LECTURE-RES-PRAC)'!BP216:CS216) / 'Grade computation'!H$8,""))),""),"")</f>
        <v/>
      </c>
      <c r="AH219" s="286" t="str">
        <f aca="false">IF(B219&lt;&gt;"",IF(AG219="","",IF(AG219&lt;0.5,1,IF(AND(AG219&gt;=0.5,AG219&lt;P$10),2,IF(AG219&gt;=P$10,3)))),"")</f>
        <v/>
      </c>
      <c r="AI219" s="194" t="str">
        <f aca="false">IF(B219 &lt;&gt; "",IF(AND('PRINTABLE (per grading)'!H$16="EXAM", 'PRINTABLE (per grading)'!B$13="Prelim"), IF(ISERROR(SUMIF('Exam (LECTURE ONLY)'!D$20:M$20, "CLO5", 'Exam (LECTURE ONLY)'!D221:M221) / 'Exam (LECTURE ONLY)'!AL$10), "", SUMIF('Exam (LECTURE ONLY)'!D$20:M$20, "CLO5", 'Exam (LECTURE ONLY)'!D221:M221) /'Exam (LECTURE ONLY)'!AL$10),
IF(AND('PRINTABLE (per grading)'!H$16="EXAM", 'PRINTABLE (per grading)'!B$13="Midterm"), IF(ISERROR(SUMIF('Exam (LECTURE ONLY)'!O$20:X$20, "CLO5", 'Exam (LECTURE ONLY)'!O221:X221) / 'Exam (LECTURE ONLY)'!AM$10), "", SUMIF('Exam (LECTURE ONLY)'!O$20:X$20, "CLO5", 'Exam (LECTURE ONLY)'!O221:X221) / 'Exam (LECTURE ONLY)'!AM$10),
IF(AND('PRINTABLE (per grading)'!H$16="EXAM", 'PRINTABLE (per grading)'!B$13="Final"), IF(ISERROR(SUMIF('Exam (LECTURE ONLY)'!Z$20:AI$20, "CLO5", 'Exam (LECTURE ONLY)'!Z221:AI221) / 'Exam (LECTURE ONLY)'!AN$10), "", SUMIF('Exam (LECTURE ONLY)'!Z$20:AI$20, "CLO5", 'Exam (LECTURE ONLY)'!Z221:AI221) / 'Exam (LECTURE ONLY)'!AN$10),
IF(AND('PRINTABLE (per grading)'!H$16="OUTPUT", 'PRINTABLE (per grading)'!B$13="Prelim"), IF(ISERROR(SUMIF(OUTPUT!C$20:M$20, "CLO5", OUTPUT!C221:M221) / OUTPUT!AL$10), "", SUMIF(OUTPUT!C$20:M$20, "CLO5", OUTPUT!C221:M221) / OUTPUT!AL$10),
IF(AND('PRINTABLE (per grading)'!H$16="OUTPUT", 'PRINTABLE (per grading)'!B$13="Midterm"), IF(ISERROR(SUMIF(OUTPUT!O$20:Y$20, "CLO5", OUTPUT!O221:Y221) / OUTPUT!AM$10), "", SUMIF(OUTPUT!O$20:Y$20, "CLO5", OUTPUT!O221:Y221) / OUTPUT!AM$10),
IF(AND('PRINTABLE (per grading)'!H$16="OUTPUT", 'PRINTABLE (per grading)'!B$13="Final"), IF(ISERROR(SUMIF(OUTPUT!AA$20:AI$20, "CLO5", OUTPUT!AA221:AI221) / OUTPUT!AN$10), "", SUMIF(OUTPUT!AA$20:AI$20, "CLO5", OUTPUT!AA221:AI221) / OUTPUT!AN$10),
"")))))),"")</f>
        <v/>
      </c>
      <c r="AJ219" s="286" t="str">
        <f aca="false">IF(B219&lt;&gt;"",IF(AI219="","",IF(AI219&lt;0.5,1,IF(AND(AI219&gt;=0.5,AI219&lt;P$10),2,IF(AI219&gt;=P$10,3)))),"")</f>
        <v/>
      </c>
      <c r="AK219" s="287" t="str">
        <f aca="false">IF(B219 &lt;&gt; "",IFERROR(IF(AVERAGE(AG219,AI219)&gt;=P$10,"Y","N"),""),"")</f>
        <v/>
      </c>
      <c r="AL219" s="194" t="str">
        <f aca="false">IF(B219 &lt;&gt; "", IFERROR(IF(C$16 = "PRELIM", SUMIF('Database (LECTURE-RES-PRAC)'!D$14:AG$14, "CLO6", 'Database (LECTURE-RES-PRAC)'!D216:AG216) / 'Grade computation'!F$9, IF(C$16 = "MIDTERM", SUMIF('Database (LECTURE-RES-PRAC)'!AJ$14:BM$14, "CLO6", 'Database (LECTURE-RES-PRAC)'!AJ216:BM216) / 'Grade computation'!G$9, IF(C$16 = "FINAL", SUMIF('Database (LECTURE-RES-PRAC)'!BP$14:CS$14, "CLO6", 'Database (LECTURE-RES-PRAC)'!BP216:CS216) / 'Grade computation'!H$9,""))),""),"")</f>
        <v/>
      </c>
      <c r="AM219" s="286" t="str">
        <f aca="false">IF(B219&lt;&gt;"",IF(AL219="","",IF(AL219&lt;0.5,1,IF(AND(AL219&gt;=0.5,AL219&lt;P$10),2,IF(AL219&gt;=P$10,3)))),"")</f>
        <v/>
      </c>
      <c r="AN219" s="194" t="str">
        <f aca="false">IF(B219 &lt;&gt; "",IF(AND('PRINTABLE (per grading)'!H$16="EXAM", 'PRINTABLE (per grading)'!B$13="Prelim"), IF(ISERROR(SUMIF('Exam (LECTURE ONLY)'!D$20:M$20, "CLO6", 'Exam (LECTURE ONLY)'!D221:M221) / 'Exam (LECTURE ONLY)'!AL$11), "", SUMIF('Exam (LECTURE ONLY)'!D$20:M$20, "CLO6", 'Exam (LECTURE ONLY)'!D221:M221) /'Exam (LECTURE ONLY)'!AL$11),
IF(AND('PRINTABLE (per grading)'!H$16="EXAM", 'PRINTABLE (per grading)'!B$13="Midterm"), IF(ISERROR(SUMIF('Exam (LECTURE ONLY)'!O$20:X$20, "CLO6", 'Exam (LECTURE ONLY)'!O221:X221) / 'Exam (LECTURE ONLY)'!AM$11), "", SUMIF('Exam (LECTURE ONLY)'!O$20:X$20, "CLO6", 'Exam (LECTURE ONLY)'!O221:X221) / 'Exam (LECTURE ONLY)'!AM$11),
IF(AND('PRINTABLE (per grading)'!H$16="EXAM", 'PRINTABLE (per grading)'!B$13="Final"), IF(ISERROR(SUMIF('Exam (LECTURE ONLY)'!Z$20:AI$20, "CLO6", 'Exam (LECTURE ONLY)'!Z221:AI221) / 'Exam (LECTURE ONLY)'!AN$11), "", SUMIF('Exam (LECTURE ONLY)'!Z$20:AI$20, "CLO6", 'Exam (LECTURE ONLY)'!Z221:AI221) / 'Exam (LECTURE ONLY)'!AN$11),
IF(AND('PRINTABLE (per grading)'!H$16="OUTPUT", 'PRINTABLE (per grading)'!B$13="Prelim"), IF(ISERROR(SUMIF(OUTPUT!C$20:M$20, "CLO6", OUTPUT!C221:M221) / OUTPUT!AL$11), "", SUMIF(OUTPUT!C$20:M$20, "CLO6", OUTPUT!C221:M221) / OUTPUT!AL$11),
IF(AND('PRINTABLE (per grading)'!H$16="OUTPUT", 'PRINTABLE (per grading)'!B$13="Midterm"), IF(ISERROR(SUMIF(OUTPUT!O$20:Y$20, "CLO6", OUTPUT!O221:Y221) / OUTPUT!AM$11), "", SUMIF(OUTPUT!O$20:Y$20, "CLO6", OUTPUT!O221:Y221) / OUTPUT!AM$11),
IF(AND('PRINTABLE (per grading)'!H$16="OUTPUT", 'PRINTABLE (per grading)'!B$13="Final"), IF(ISERROR(SUMIF(OUTPUT!AA$20:AI$20, "CLO6", OUTPUT!AA221:AI221) / OUTPUT!AN$11), "", SUMIF(OUTPUT!AA$20:AI$20, "CLO6", OUTPUT!AA221:AI221) / OUTPUT!AN$11),
"")))))),"")</f>
        <v/>
      </c>
      <c r="AO219" s="286" t="str">
        <f aca="false">IF(B219&lt;&gt;"",IF(AN219="","",IF(AN219&lt;0.5,1,IF(AND(AN219&gt;=0.5,AN219&lt;P$10),2,IF(AN219&gt;=P$10,3)))),"")</f>
        <v/>
      </c>
      <c r="AP219" s="287" t="str">
        <f aca="false">IF(B219 &lt;&gt; "",IFERROR(IF(AVERAGE(AL219,AN219)&gt;=P$10,"Y","N"),""),"")</f>
        <v/>
      </c>
      <c r="AQ219" s="194" t="str">
        <f aca="false">IF(B219 &lt;&gt; "", IFERROR(IF(C$16 = "PRELIM", SUMIF('Database (LECTURE-RES-PRAC)'!D$14:AG$14, "CLO7", 'Database (LECTURE-RES-PRAC)'!D216:AG216) / 'Grade computation'!F$10, IF(C$16 = "MIDTERM", SUMIF('Database (LECTURE-RES-PRAC)'!AJ$14:BM$14, "CLO7", 'Database (LECTURE-RES-PRAC)'!AJ216:BM216) / 'Grade computation'!G$10, IF(C$16 = "FINAL", SUMIF('Database (LECTURE-RES-PRAC)'!BP$14:CS$14, "CLO7", 'Database (LECTURE-RES-PRAC)'!BP216:CS216) / 'Grade computation'!H$10,""))),""),"")</f>
        <v/>
      </c>
      <c r="AR219" s="286" t="str">
        <f aca="false">IF(B219&lt;&gt;"",IF(AQ219="","",IF(AQ219&lt;0.5,1,IF(AND(AQ219&gt;=0.5,AQ219&lt;P$10),2,IF(AQ219&gt;=P$10,3)))),"")</f>
        <v/>
      </c>
      <c r="AS219" s="194" t="str">
        <f aca="false">IF(B219 &lt;&gt; "",IF(AND('PRINTABLE (per grading)'!H$16="EXAM", 'PRINTABLE (per grading)'!B$13="Prelim"), IF(ISERROR(SUMIF('Exam (LECTURE ONLY)'!D$20:M$20, "CLO7", 'Exam (LECTURE ONLY)'!D221:M221) / 'Exam (LECTURE ONLY)'!AL$12), "", SUMIF('Exam (LECTURE ONLY)'!D$20:M$20, "CLO7", 'Exam (LECTURE ONLY)'!D221:M221) /'Exam (LECTURE ONLY)'!AL$12),
IF(AND('PRINTABLE (per grading)'!H$16="EXAM", 'PRINTABLE (per grading)'!B$13="Midterm"), IF(ISERROR(SUMIF('Exam (LECTURE ONLY)'!O$20:X$20, "CLO7", 'Exam (LECTURE ONLY)'!O221:X221) / 'Exam (LECTURE ONLY)'!AM$12), "", SUMIF('Exam (LECTURE ONLY)'!O$20:X$20, "CLO7", 'Exam (LECTURE ONLY)'!O221:X221) / 'Exam (LECTURE ONLY)'!AM$12),
IF(AND('PRINTABLE (per grading)'!H$16="EXAM", 'PRINTABLE (per grading)'!B$13="Final"), IF(ISERROR(SUMIF('Exam (LECTURE ONLY)'!Z$20:AI$20, "CLO7", 'Exam (LECTURE ONLY)'!Z221:AI221) / 'Exam (LECTURE ONLY)'!AN$12), "", SUMIF('Exam (LECTURE ONLY)'!Z$20:AI$20, "CLO7", 'Exam (LECTURE ONLY)'!Z221:AI221) / 'Exam (LECTURE ONLY)'!AN$12),
IF(AND('PRINTABLE (per grading)'!H$16="OUTPUT", 'PRINTABLE (per grading)'!B$13="Prelim"), IF(ISERROR(SUMIF(OUTPUT!C$20:M$20, "CLO7", OUTPUT!C221:M221) / OUTPUT!AL$12), "", SUMIF(OUTPUT!C$20:M$20, "CLO7", OUTPUT!C221:M221) / OUTPUT!AL$12),
IF(AND('PRINTABLE (per grading)'!H$16="OUTPUT", 'PRINTABLE (per grading)'!B$13="Midterm"), IF(ISERROR(SUMIF(OUTPUT!O$20:Y$20, "CLO7", OUTPUT!O221:Y221) / OUTPUT!AM$12), "", SUMIF(OUTPUT!O$20:Y$20, "CLO7", OUTPUT!O221:Y221) / OUTPUT!AM$12),
IF(AND('PRINTABLE (per grading)'!H$16="OUTPUT", 'PRINTABLE (per grading)'!B$13="Final"), IF(ISERROR(SUMIF(OUTPUT!AA$20:AI$20, "CLO7", OUTPUT!AA221:AI221) / OUTPUT!AN$12), "", SUMIF(OUTPUT!AA$20:AI$20, "CLO7", OUTPUT!AA221:AI221) / OUTPUT!AN$12),
"")))))),"")</f>
        <v/>
      </c>
      <c r="AT219" s="286" t="str">
        <f aca="false">IF(B219&lt;&gt;"",IF(AS219="","",IF(AS219&lt;0.5,1,IF(AND(AS219&gt;=0.5,AS219&lt;P$10),2,IF(AS219&gt;=P$10,3)))),"")</f>
        <v/>
      </c>
      <c r="AU219" s="287" t="str">
        <f aca="false">IF(B219 &lt;&gt; "",IFERROR(IF(AVERAGE(AQ219,AS219)&gt;=P$10,"Y","N"),""),"")</f>
        <v/>
      </c>
      <c r="AV219" s="194" t="str">
        <f aca="false">IF(B219 &lt;&gt; "", IFERROR(IF(C$16 = "PRELIM", SUMIF('Database (LECTURE-RES-PRAC)'!D$14:AG$14, "CLO8", 'Database (LECTURE-RES-PRAC)'!D216:AG216) / 'Grade computation'!F$11, IF(C$16 = "MIDTERM", SUMIF('Database (LECTURE-RES-PRAC)'!AJ$14:BM$14, "CLO8", 'Database (LECTURE-RES-PRAC)'!AJ216:BM216) / 'Grade computation'!G$11, IF(C$16 = "FINAL", SUMIF('Database (LECTURE-RES-PRAC)'!BP$14:CS$14, "CLO8", 'Database (LECTURE-RES-PRAC)'!BP216:CS216) / 'Grade computation'!H$11,""))),""),"")</f>
        <v/>
      </c>
      <c r="AW219" s="286" t="str">
        <f aca="false">IF(B219&lt;&gt;"",IF(AV219="","",IF(AV219&lt;0.5,1,IF(AND(AV219&gt;=0.5,AV219&lt;P$10),2,IF(AV219&gt;=P$10,3)))),"")</f>
        <v/>
      </c>
      <c r="AX219" s="194" t="str">
        <f aca="false">IF(B219 &lt;&gt; "",IF(AND('PRINTABLE (per grading)'!H$16="EXAM", 'PRINTABLE (per grading)'!B$13="Prelim"), IF(ISERROR(SUMIF('Exam (LECTURE ONLY)'!D$20:M$20, "CLO8", 'Exam (LECTURE ONLY)'!D221:M221) / 'Exam (LECTURE ONLY)'!AL$13), "", SUMIF('Exam (LECTURE ONLY)'!D$20:M$20, "CLO8", 'Exam (LECTURE ONLY)'!D221:M221) /'Exam (LECTURE ONLY)'!AL$13),
IF(AND('PRINTABLE (per grading)'!H$16="EXAM", 'PRINTABLE (per grading)'!B$13="Midterm"), IF(ISERROR(SUMIF('Exam (LECTURE ONLY)'!O$20:X$20, "CLO8", 'Exam (LECTURE ONLY)'!O221:X221) / 'Exam (LECTURE ONLY)'!AM$13), "", SUMIF('Exam (LECTURE ONLY)'!O$20:X$20, "CLO8", 'Exam (LECTURE ONLY)'!O221:X221) / 'Exam (LECTURE ONLY)'!AM$13),
IF(AND('PRINTABLE (per grading)'!H$16="EXAM", 'PRINTABLE (per grading)'!B$13="Final"), IF(ISERROR(SUMIF('Exam (LECTURE ONLY)'!Z$20:AI$20, "CLO8", 'Exam (LECTURE ONLY)'!Z221:AI221) / 'Exam (LECTURE ONLY)'!AN$13), "", SUMIF('Exam (LECTURE ONLY)'!Z$20:AI$20, "CLO8", 'Exam (LECTURE ONLY)'!Z221:AI221) / 'Exam (LECTURE ONLY)'!AN$13),
IF(AND('PRINTABLE (per grading)'!H$16="OUTPUT", 'PRINTABLE (per grading)'!B$13="Prelim"), IF(ISERROR(SUMIF(OUTPUT!C$20:M$20, "CLO8", OUTPUT!C221:M221) / OUTPUT!AL$13), "", SUMIF(OUTPUT!C$20:M$20, "CLO8", OUTPUT!C221:M221) / OUTPUT!AL$13),
IF(AND('PRINTABLE (per grading)'!H$16="OUTPUT", 'PRINTABLE (per grading)'!B$13="Midterm"), IF(ISERROR(SUMIF(OUTPUT!O$20:Y$20, "CLO8", OUTPUT!O221:Y221) / OUTPUT!AM$13), "", SUMIF(OUTPUT!O$20:Y$20, "CLO8", OUTPUT!O221:Y221) / OUTPUT!AM$13),
IF(AND('PRINTABLE (per grading)'!H$16="OUTPUT", 'PRINTABLE (per grading)'!B$13="Final"), IF(ISERROR(SUMIF(OUTPUT!AA$20:AI$20, "CLO8", OUTPUT!AA221:AI221) / OUTPUT!AN$13), "", SUMIF(OUTPUT!AA$20:AI$20, "CLO8", OUTPUT!AA221:AI221) / OUTPUT!AN$13),
"")))))),"")</f>
        <v/>
      </c>
      <c r="AY219" s="286" t="str">
        <f aca="false">IF(B219&lt;&gt;"",IF(AX219="","",IF(AX219&lt;0.5,1,IF(AND(AX219&gt;=0.5,AX219&lt;P$10),2,IF(AX219&gt;=P$10,3)))),"")</f>
        <v/>
      </c>
      <c r="AZ219" s="287" t="str">
        <f aca="false">IF(B219 &lt;&gt; "",IFERROR(IF(AVERAGE(AV219,AX219)&gt;=P$10,"Y","N"),""),"")</f>
        <v/>
      </c>
      <c r="BA219" s="194" t="str">
        <f aca="false">IF(B219 &lt;&gt; "", IFERROR(IF(C$16 = "PRELIM", SUMIF('Database (LECTURE-RES-PRAC)'!D$14:AG$14, "CLO9", 'Database (LECTURE-RES-PRAC)'!D216:AG216) / 'Grade computation'!F$12, IF(C$16 = "MIDTERM", SUMIF('Database (LECTURE-RES-PRAC)'!AJ$14:BM$14, "CLO9", 'Database (LECTURE-RES-PRAC)'!AJ216:BM216) / 'Grade computation'!G$12, IF(C$16 = "FINAL", SUMIF('Database (LECTURE-RES-PRAC)'!BP$14:CS$14, "CLO9", 'Database (LECTURE-RES-PRAC)'!BP216:CS216) / 'Grade computation'!H$12,""))),""),"")</f>
        <v/>
      </c>
      <c r="BB219" s="286" t="str">
        <f aca="false">IF(B219&lt;&gt;"",IF(BA219="","",IF(BA219&lt;0.5,1,IF(AND(BA219&gt;=0.5,BA219&lt;P$10),2,IF(BA219&gt;=P$10,3)))),"")</f>
        <v/>
      </c>
      <c r="BC219" s="194" t="str">
        <f aca="false">IF(B219 &lt;&gt; "",IF(AND('PRINTABLE (per grading)'!H$16="EXAM", 'PRINTABLE (per grading)'!B$13="Prelim"), IF(ISERROR(SUMIF('Exam (LECTURE ONLY)'!D$20:M$20, "CLO9", 'Exam (LECTURE ONLY)'!D221:M221) / 'Exam (LECTURE ONLY)'!AL$14), "", SUMIF('Exam (LECTURE ONLY)'!D$20:M$20, "CLO9", 'Exam (LECTURE ONLY)'!D221:M221) /'Exam (LECTURE ONLY)'!AL$14),
IF(AND('PRINTABLE (per grading)'!H$16="EXAM", 'PRINTABLE (per grading)'!B$13="Midterm"), IF(ISERROR(SUMIF('Exam (LECTURE ONLY)'!O$20:X$20, "CLO9", 'Exam (LECTURE ONLY)'!O221:X221) / 'Exam (LECTURE ONLY)'!AM$14), "", SUMIF('Exam (LECTURE ONLY)'!O$20:X$20, "CLO9", 'Exam (LECTURE ONLY)'!O221:X221) / 'Exam (LECTURE ONLY)'!AM$14),
IF(AND('PRINTABLE (per grading)'!H$16="EXAM", 'PRINTABLE (per grading)'!B$13="Final"), IF(ISERROR(SUMIF('Exam (LECTURE ONLY)'!Z$20:AI$20, "CLO9", 'Exam (LECTURE ONLY)'!Z221:AI221) / 'Exam (LECTURE ONLY)'!AN$14), "", SUMIF('Exam (LECTURE ONLY)'!Z$20:AI$20, "CLO9", 'Exam (LECTURE ONLY)'!Z221:AI221) / 'Exam (LECTURE ONLY)'!AN$14),
IF(AND('PRINTABLE (per grading)'!H$16="OUTPUT", 'PRINTABLE (per grading)'!B$13="Prelim"), IF(ISERROR(SUMIF(OUTPUT!C$20:M$20, "CLO9", OUTPUT!C221:M221) / OUTPUT!AL$14), "", SUMIF(OUTPUT!C$20:M$20, "CLO9", OUTPUT!C221:M221) / OUTPUT!AL$14),
IF(AND('PRINTABLE (per grading)'!H$16="OUTPUT", 'PRINTABLE (per grading)'!B$13="Midterm"), IF(ISERROR(SUMIF(OUTPUT!O$20:Y$20, "CLO9", OUTPUT!O221:Y221) / OUTPUT!AM$14), "", SUMIF(OUTPUT!O$20:Y$20, "CLO9", OUTPUT!O221:Y221) / OUTPUT!AM$14),
IF(AND('PRINTABLE (per grading)'!H$16="OUTPUT", 'PRINTABLE (per grading)'!B$13="Final"), IF(ISERROR(SUMIF(OUTPUT!AA$20:AI$20, "CLO9", OUTPUT!AA221:AI221) / OUTPUT!AN$14), "", SUMIF(OUTPUT!AA$20:AI$20, "CLO9", OUTPUT!AA221:AI221) / OUTPUT!AN$14),
"")))))),"")</f>
        <v/>
      </c>
      <c r="BD219" s="286" t="str">
        <f aca="false">IF(B219&lt;&gt;"",IF(BC219="","",IF(BC219&lt;0.5,1,IF(AND(BC219&gt;=0.5,BC219&lt;P$10),2,IF(BC219&gt;=P$10,3)))),"")</f>
        <v/>
      </c>
      <c r="BE219" s="287" t="str">
        <f aca="false">IF(B219 &lt;&gt; "",IFERROR(IF(AVERAGE(BA219,BC219)&gt;=P$10,"Y","N"),""),"")</f>
        <v/>
      </c>
      <c r="BF219" s="194" t="str">
        <f aca="false">IF(B219 &lt;&gt; "", IFERROR(IF(C$16 = "PRELIM", SUMIF('Database (LECTURE-RES-PRAC)'!D$14:AG$14, "CLO10", 'Database (LECTURE-RES-PRAC)'!D216:AG216) / 'Grade computation'!F$13, IF(C$16 = "MIDTERM", SUMIF('Database (LECTURE-RES-PRAC)'!AJ$14:BM$14, "CLO10", 'Database (LECTURE-RES-PRAC)'!AJ216:BM216) / 'Grade computation'!G$13, IF(C$16 = "FINAL", SUMIF('Database (LECTURE-RES-PRAC)'!BP$14:CS$14, "CLO10", 'Database (LECTURE-RES-PRAC)'!BP216:CS216) / 'Grade computation'!H$13,""))),""),"")</f>
        <v/>
      </c>
      <c r="BG219" s="286" t="str">
        <f aca="false">IF(B219&lt;&gt;"",IF(BF219="","",IF(BF219&lt;0.5,1,IF(AND(BF219&gt;=0.5,BF219&lt;P$10),2,IF(BF219&gt;=P$10,3)))),"")</f>
        <v/>
      </c>
      <c r="BH219" s="194" t="str">
        <f aca="false">IF(B219 &lt;&gt; "",IF(AND('PRINTABLE (per grading)'!H$16="EXAM", 'PRINTABLE (per grading)'!B$13="Prelim"), IF(ISERROR(SUMIF('Exam (LECTURE ONLY)'!D$20:M$20, "CLO10", 'Exam (LECTURE ONLY)'!D221:M221) / 'Exam (LECTURE ONLY)'!AL$15), "", SUMIF('Exam (LECTURE ONLY)'!D$20:M$20, "CLO10", 'Exam (LECTURE ONLY)'!D221:M221) /'Exam (LECTURE ONLY)'!AL$15),
IF(AND('PRINTABLE (per grading)'!H$16="EXAM", 'PRINTABLE (per grading)'!B$13="Midterm"), IF(ISERROR(SUMIF('Exam (LECTURE ONLY)'!O$20:X$20, "CLO10", 'Exam (LECTURE ONLY)'!O221:X221) / 'Exam (LECTURE ONLY)'!AM$15), "", SUMIF('Exam (LECTURE ONLY)'!O$20:X$20, "CLO10", 'Exam (LECTURE ONLY)'!O221:X221) / 'Exam (LECTURE ONLY)'!AM$15),
IF(AND('PRINTABLE (per grading)'!H$16="EXAM", 'PRINTABLE (per grading)'!B$13="Final"), IF(ISERROR(SUMIF('Exam (LECTURE ONLY)'!Z$20:AI$20, "CLO10", 'Exam (LECTURE ONLY)'!Z221:AI221) / 'Exam (LECTURE ONLY)'!AN$15), "", SUMIF('Exam (LECTURE ONLY)'!Z$20:AI$20, "CLO10", 'Exam (LECTURE ONLY)'!Z221:AI221) / 'Exam (LECTURE ONLY)'!AN$15),
IF(AND('PRINTABLE (per grading)'!H$16="OUTPUT", 'PRINTABLE (per grading)'!B$13="Prelim"), IF(ISERROR(SUMIF(OUTPUT!C$20:M$20, "CLO10", OUTPUT!C221:M221) / OUTPUT!AL$15), "", SUMIF(OUTPUT!C$20:M$20, "CLO10", OUTPUT!C221:M221) / OUTPUT!AL$15),
IF(AND('PRINTABLE (per grading)'!H$16="OUTPUT", 'PRINTABLE (per grading)'!B$13="Midterm"), IF(ISERROR(SUMIF(OUTPUT!O$20:Y$20, "CLO10", OUTPUT!O221:Y221) / OUTPUT!AM$15), "", SUMIF(OUTPUT!O$20:Y$20, "CLO10", OUTPUT!O221:Y221) / OUTPUT!AM$15),
IF(AND('PRINTABLE (per grading)'!H$16="OUTPUT", 'PRINTABLE (per grading)'!B$13="Final"), IF(ISERROR(SUMIF(OUTPUT!AA$20:AI$20, "CLO10", OUTPUT!AA221:AI221) / OUTPUT!AN$15), "", SUMIF(OUTPUT!AA$20:AI$20, "CLO10", OUTPUT!AA221:AI221) / OUTPUT!AN$15),
"")))))),"")</f>
        <v/>
      </c>
      <c r="BI219" s="286" t="str">
        <f aca="false">IF(B219&lt;&gt;"",IF(BH219="","",IF(BH219&lt;0.5,1,IF(AND(BH219&gt;=0.5,BH219&lt;P$10),2,IF(BH219&gt;=P$10,3)))),"")</f>
        <v/>
      </c>
      <c r="BJ219" s="287" t="str">
        <f aca="false">IF(B219 &lt;&gt; "",IFERROR(IF(AVERAGE(BF219,BH219)&gt;=P$10,"Y","N"),""),"")</f>
        <v/>
      </c>
      <c r="BK219" s="8"/>
    </row>
    <row r="220" customFormat="false" ht="19.5" hidden="false" customHeight="true" outlineLevel="0" collapsed="false">
      <c r="A220" s="228" t="str">
        <f aca="false">IF(ISBLANK('Database (LECTURE-RES-PRAC)'!A217),"",'Database (LECTURE-RES-PRAC)'!A217)</f>
        <v/>
      </c>
      <c r="B220" s="229" t="str">
        <f aca="false">IF(ISBLANK('Database (LECTURE-RES-PRAC)'!B217),"",'Database (LECTURE-RES-PRAC)'!B217)</f>
        <v/>
      </c>
      <c r="C220" s="230" t="str">
        <f aca="false">IF(B220&lt;&gt;"",IF(C$16="PRELIM",'Grade computation'!C220, IF(C$16="MIDTERM",'Grade computation'!K220, IF(C$16="FINAL",'Grade computation'!S220,""))),"")</f>
        <v/>
      </c>
      <c r="D220" s="231" t="str">
        <f aca="false">IF(B220&lt;&gt;"",IFERROR(IF(B$11="80-20", (((C220/C$19)*X$6)+X$7)*D$18, IF(B$11="60-40", (((C220/C$19)*Y$6)+Y$7)*D$18, 0)),0),"")</f>
        <v/>
      </c>
      <c r="E220" s="230" t="str">
        <f aca="false">IF(B220&lt;&gt;"", IF(C$16="PRELIM",'Grade computation'!E220, IF(C$16="MIDTERM",'Grade computation'!M220, IF(C$16="FINAL",'Grade computation'!U220,""))),"")</f>
        <v/>
      </c>
      <c r="F220" s="232" t="str">
        <f aca="false">IF(B220&lt;&gt;"",IFERROR(IF(B$11="80-20", (((E220/E$19)*X$6)+X$7)*F$18, IF(B$11="60-40", (((E220/E$19)*Y$6)+Y$7)*F$18, 0)),0),"")</f>
        <v/>
      </c>
      <c r="G220" s="233" t="str">
        <f aca="false">IF(B220&lt;&gt;"",IFERROR((D220+F220),0),"")</f>
        <v/>
      </c>
      <c r="H220" s="234" t="str">
        <f aca="false">IF(B220&lt;&gt;"",IF(C$16="PRELIM", 'Grade computation'!H220, IF(C$16="MIDTERM", 'Grade computation'!P220, IF(C$16="FINAL",'Grade computation'!X220, ""))),"")</f>
        <v/>
      </c>
      <c r="I220" s="233" t="str">
        <f aca="false">IF(B220&lt;&gt;"",IFERROR(IF(B$11="80-20", (((H220/H$19)*X$6)+X$7)*I$19, IF(B$11="60-40", (((H220/H$19)*Y$6)+Y$7)*I$19, 0)),0),"")</f>
        <v/>
      </c>
      <c r="J220" s="237" t="str">
        <f aca="false">IFERROR((G220+I220),"")</f>
        <v/>
      </c>
      <c r="K220" s="183" t="str">
        <f aca="false">IFERROR(IF(J220="","",IF(J220&gt;=75,"PASSED","FAILED")),"")</f>
        <v/>
      </c>
      <c r="L220" s="183"/>
      <c r="M220" s="194" t="str">
        <f aca="false">IF(B220 &lt;&gt; "", IFERROR(IF(C$16 = "PRELIM", SUMIF('Database (LECTURE-RES-PRAC)'!D$14:AG$14, "CLO1", 'Database (LECTURE-RES-PRAC)'!D217:AG217) / 'Grade computation'!F$4, IF(C$16 = "MIDTERM", SUMIF('Database (LECTURE-RES-PRAC)'!AJ$14:BM$14, "CLO1", 'Database (LECTURE-RES-PRAC)'!AJ217:BM217) / 'Grade computation'!G$4, IF(C$16 = "FINAL", SUMIF('Database (LECTURE-RES-PRAC)'!BP$14:CS$14, "CLO1", 'Database (LECTURE-RES-PRAC)'!BP217:CS217) / 'Grade computation'!H$4,""))),""),"")</f>
        <v/>
      </c>
      <c r="N220" s="286" t="str">
        <f aca="false">IF(B220&lt;&gt;"",IF(M220="","",IF(M220&lt;0.5,1,IF(AND(M220&gt;=0.5,M220&lt;P$10),2,IF(M220&gt;=P$10,3)))),"")</f>
        <v/>
      </c>
      <c r="O220" s="194" t="str">
        <f aca="false">IF(B220 &lt;&gt; "",IF(AND('PRINTABLE (per grading)'!H$16="EXAM", 'PRINTABLE (per grading)'!B$13="Prelim"), IF(ISERROR(SUMIF('Exam (LECTURE ONLY)'!D$20:M$20, "CLO1", 'Exam (LECTURE ONLY)'!D222:M222) / 'Exam (LECTURE ONLY)'!AL$6), "", SUMIF('Exam (LECTURE ONLY)'!D$20:M$20, "CLO1", 'Exam (LECTURE ONLY)'!D222:M222) /'Exam (LECTURE ONLY)'!AL$6),
IF(AND('PRINTABLE (per grading)'!H$16="EXAM", 'PRINTABLE (per grading)'!B$13="Midterm"), IF(ISERROR(SUMIF('Exam (LECTURE ONLY)'!O$20:X$20, "CLO1", 'Exam (LECTURE ONLY)'!O222:X222) / 'Exam (LECTURE ONLY)'!AM$6), "", SUMIF('Exam (LECTURE ONLY)'!O$20:X$20, "CLO1", 'Exam (LECTURE ONLY)'!O222:X222) / 'Exam (LECTURE ONLY)'!AM$6),
IF(AND('PRINTABLE (per grading)'!H$16="EXAM", 'PRINTABLE (per grading)'!B$13="Final"), IF(ISERROR(SUMIF('Exam (LECTURE ONLY)'!Z$20:AI$20, "CLO1", 'Exam (LECTURE ONLY)'!Z222:AI222) / 'Exam (LECTURE ONLY)'!AN$6), "", SUMIF('Exam (LECTURE ONLY)'!Z$20:AI$20, "CLO1", 'Exam (LECTURE ONLY)'!Z222:AI222) / 'Exam (LECTURE ONLY)'!AN$6),
IF(AND('PRINTABLE (per grading)'!H$16="OUTPUT", 'PRINTABLE (per grading)'!B$13="Prelim"), IF(ISERROR(SUMIF(OUTPUT!C$20:M$20, "CLO1", OUTPUT!C222:M222) / OUTPUT!AL$6), "", SUMIF(OUTPUT!C$20:M$20, "CLO1", OUTPUT!C222:M222) / OUTPUT!AL$6),
IF(AND('PRINTABLE (per grading)'!H$16="OUTPUT", 'PRINTABLE (per grading)'!B$13="Midterm"), IF(ISERROR(SUMIF(OUTPUT!O$20:Y$20, "CLO1", OUTPUT!O222:Y222) / OUTPUT!AM$6), "", SUMIF(OUTPUT!O$20:Y$20, "CLO1", OUTPUT!O222:Y222) / OUTPUT!AM$6),
IF(AND('PRINTABLE (per grading)'!H$16="OUTPUT", 'PRINTABLE (per grading)'!B$13="Final"), IF(ISERROR(SUMIF(OUTPUT!AA$20:AI$20, "CLO1", OUTPUT!AA222:AI222) / OUTPUT!AN$6), "", SUMIF(OUTPUT!AA$20:AI$20, "CLO1", OUTPUT!AA222:AI222) / OUTPUT!AN$6),
"")))))),"")</f>
        <v/>
      </c>
      <c r="P220" s="286" t="str">
        <f aca="false">IF(B220&lt;&gt;"",IF(O220="","",IF(O220&lt;0.5,1,IF(AND(O220&gt;=0.5,O220&lt;P$10),2,IF(O220&gt;=P$10,3)))),"")</f>
        <v/>
      </c>
      <c r="Q220" s="287" t="str">
        <f aca="false">IF(B220 &lt;&gt; "",IFERROR(IF(AVERAGE(M220,O220)&gt;=P$10,"Y","N"),""),"")</f>
        <v/>
      </c>
      <c r="R220" s="194" t="str">
        <f aca="false">IF(B220 &lt;&gt; "", IFERROR(IF(C$16 = "PRELIM", SUMIF('Database (LECTURE-RES-PRAC)'!D$14:AG$14, "CLO2", 'Database (LECTURE-RES-PRAC)'!D217:AG217) / 'Grade computation'!F$5, IF(C$16 = "MIDTERM", SUMIF('Database (LECTURE-RES-PRAC)'!AJ$14:BM$14, "CLO2", 'Database (LECTURE-RES-PRAC)'!AJ217:BM217) / 'Grade computation'!G$5, IF(C$16 = "FINAL", SUMIF('Database (LECTURE-RES-PRAC)'!BP$14:CS$14, "CLO2", 'Database (LECTURE-RES-PRAC)'!BP217:CS217) / 'Grade computation'!H$5,""))),""),"")</f>
        <v/>
      </c>
      <c r="S220" s="286" t="str">
        <f aca="false">IF(B220&lt;&gt;"",IF(R220="","",IF(R220&lt;0.5,1,IF(AND(R220&gt;=0.5,R220&lt;P$10),2,IF(R220&gt;=P$10,3)))),"")</f>
        <v/>
      </c>
      <c r="T220" s="194" t="str">
        <f aca="false">IF(B220 &lt;&gt; "",IF(AND('PRINTABLE (per grading)'!H$16="EXAM", 'PRINTABLE (per grading)'!B$13="Prelim"), IF(ISERROR(SUMIF('Exam (LECTURE ONLY)'!D$20:M$20, "CLO2", 'Exam (LECTURE ONLY)'!D222:M222) / 'Exam (LECTURE ONLY)'!AL$7), "", SUMIF('Exam (LECTURE ONLY)'!D$20:M$20, "CLO2", 'Exam (LECTURE ONLY)'!D222:M222) /'Exam (LECTURE ONLY)'!AL$7),
IF(AND('PRINTABLE (per grading)'!H$16="EXAM", 'PRINTABLE (per grading)'!B$13="Midterm"), IF(ISERROR(SUMIF('Exam (LECTURE ONLY)'!O$20:X$20, "CLO2", 'Exam (LECTURE ONLY)'!O222:X222) / 'Exam (LECTURE ONLY)'!AM$7), "", SUMIF('Exam (LECTURE ONLY)'!O$20:X$20, "CLO2", 'Exam (LECTURE ONLY)'!O222:X222) / 'Exam (LECTURE ONLY)'!AM$7),
IF(AND('PRINTABLE (per grading)'!H$16="EXAM", 'PRINTABLE (per grading)'!B$13="Final"), IF(ISERROR(SUMIF('Exam (LECTURE ONLY)'!Z$20:AI$20, "CLO2", 'Exam (LECTURE ONLY)'!Z222:AI222) / 'Exam (LECTURE ONLY)'!AN$7), "", SUMIF('Exam (LECTURE ONLY)'!Z$20:AI$20, "CLO2", 'Exam (LECTURE ONLY)'!Z222:AI222) / 'Exam (LECTURE ONLY)'!AN$7),
IF(AND('PRINTABLE (per grading)'!H$16="OUTPUT", 'PRINTABLE (per grading)'!B$13="Prelim"), IF(ISERROR(SUMIF(OUTPUT!C$20:M$20, "CLO2", OUTPUT!C222:M222) / OUTPUT!AL$7), "", SUMIF(OUTPUT!C$20:M$20, "CLO2", OUTPUT!C222:M222) / OUTPUT!AL$7),
IF(AND('PRINTABLE (per grading)'!H$16="OUTPUT", 'PRINTABLE (per grading)'!B$13="Midterm"), IF(ISERROR(SUMIF(OUTPUT!O$20:Y$20, "CLO2", OUTPUT!O222:Y222) / OUTPUT!AM$7), "", SUMIF(OUTPUT!O$20:Y$20, "CLO2", OUTPUT!O222:Y222) / OUTPUT!AM$7),
IF(AND('PRINTABLE (per grading)'!H$16="OUTPUT", 'PRINTABLE (per grading)'!B$13="Final"), IF(ISERROR(SUMIF(OUTPUT!AA$20:AI$20, "CLO2", OUTPUT!AA222:AI222) / OUTPUT!AN$7), "", SUMIF(OUTPUT!AA$20:AI$20, "CLO2", OUTPUT!AA222:AI222) / OUTPUT!AN$7),
"")))))),"")</f>
        <v/>
      </c>
      <c r="U220" s="286" t="str">
        <f aca="false">IF(B220&lt;&gt;"",IF(T220="","",IF(T220&lt;0.5,1,IF(AND(T220&gt;=0.5,T220&lt;P$10),2,IF(T220&gt;=P$10,3)))),"")</f>
        <v/>
      </c>
      <c r="V220" s="287" t="str">
        <f aca="false">IF(B220 &lt;&gt; "",IFERROR(IF(AVERAGE(R220,T220)&gt;=P$10,"Y","N"),""),"")</f>
        <v/>
      </c>
      <c r="W220" s="194" t="str">
        <f aca="false">IF(B220 &lt;&gt; "", IFERROR(IF(C$16 = "PRELIM", SUMIF('Database (LECTURE-RES-PRAC)'!D$14:AG$14, "CLO3", 'Database (LECTURE-RES-PRAC)'!D217:AG217) / 'Grade computation'!F$6, IF(C$16 = "MIDTERM", SUMIF('Database (LECTURE-RES-PRAC)'!AJ$14:BM$14, "CLO3", 'Database (LECTURE-RES-PRAC)'!AJ217:BM217) / 'Grade computation'!G$6, IF(C$16 = "FINAL", SUMIF('Database (LECTURE-RES-PRAC)'!BP$14:CS$14, "CLO3", 'Database (LECTURE-RES-PRAC)'!BP217:CS217) / 'Grade computation'!H$6,""))),""),"")</f>
        <v/>
      </c>
      <c r="X220" s="286" t="str">
        <f aca="false">IF(B220&lt;&gt;"",IF(W220="","",IF(W220&lt;0.5,1,IF(AND(W220&gt;=0.5,W220&lt;P$10),2,IF(W220&gt;=P$10,3)))),"")</f>
        <v/>
      </c>
      <c r="Y220" s="194" t="str">
        <f aca="false">IF(B220 &lt;&gt; "",IF(AND('PRINTABLE (per grading)'!H$16="EXAM", 'PRINTABLE (per grading)'!B$13="Prelim"), IF(ISERROR(SUMIF('Exam (LECTURE ONLY)'!D$20:M$20, "CLO3", 'Exam (LECTURE ONLY)'!D222:M222) / 'Exam (LECTURE ONLY)'!AL$8), "", SUMIF('Exam (LECTURE ONLY)'!D$20:M$20, "CLO3", 'Exam (LECTURE ONLY)'!D222:M222) /'Exam (LECTURE ONLY)'!AL$8),
IF(AND('PRINTABLE (per grading)'!H$16="EXAM", 'PRINTABLE (per grading)'!B$13="Midterm"), IF(ISERROR(SUMIF('Exam (LECTURE ONLY)'!O$20:X$20, "CLO3", 'Exam (LECTURE ONLY)'!O222:X222) / 'Exam (LECTURE ONLY)'!AM$8), "", SUMIF('Exam (LECTURE ONLY)'!O$20:X$20, "CLO3", 'Exam (LECTURE ONLY)'!O222:X222) / 'Exam (LECTURE ONLY)'!AM$8),
IF(AND('PRINTABLE (per grading)'!H$16="EXAM", 'PRINTABLE (per grading)'!B$13="Final"), IF(ISERROR(SUMIF('Exam (LECTURE ONLY)'!Z$20:AI$20, "CLO3", 'Exam (LECTURE ONLY)'!Z222:AI222) / 'Exam (LECTURE ONLY)'!AN$8), "", SUMIF('Exam (LECTURE ONLY)'!Z$20:AI$20, "CLO3", 'Exam (LECTURE ONLY)'!Z222:AI222) / 'Exam (LECTURE ONLY)'!AN$8),
IF(AND('PRINTABLE (per grading)'!H$16="OUTPUT", 'PRINTABLE (per grading)'!B$13="Prelim"), IF(ISERROR(SUMIF(OUTPUT!C$20:M$20, "CLO3", OUTPUT!C222:M222) / OUTPUT!AL$8), "", SUMIF(OUTPUT!C$20:M$20, "CLO3", OUTPUT!C222:M222) / OUTPUT!AL$8),
IF(AND('PRINTABLE (per grading)'!H$16="OUTPUT", 'PRINTABLE (per grading)'!B$13="Midterm"), IF(ISERROR(SUMIF(OUTPUT!O$20:Y$20, "CLO3", OUTPUT!O222:Y222) / OUTPUT!AM$8), "", SUMIF(OUTPUT!O$20:Y$20, "CLO3", OUTPUT!O222:Y222) / OUTPUT!AM$8),
IF(AND('PRINTABLE (per grading)'!H$16="OUTPUT", 'PRINTABLE (per grading)'!B$13="Final"), IF(ISERROR(SUMIF(OUTPUT!AA$20:AI$20, "CLO3", OUTPUT!AA222:AI222) / OUTPUT!AN$8), "", SUMIF(OUTPUT!AA$20:AI$20, "CLO3", OUTPUT!AA222:AI222) / OUTPUT!AN$8),
"" )))))),"")</f>
        <v/>
      </c>
      <c r="Z220" s="286" t="str">
        <f aca="false">IF(B220&lt;&gt;"",IF(Y220="","",IF(Y220&lt;0.5,1,IF(AND(Y220&gt;=0.5,Y220&lt;P$10),2,IF(Y220&gt;=P$10,3)))),"")</f>
        <v/>
      </c>
      <c r="AA220" s="287" t="str">
        <f aca="false">IF(B220 &lt;&gt; "",IFERROR(IF(AVERAGE(W220,Y220)&gt;=P$10,"Y","N"),""),"")</f>
        <v/>
      </c>
      <c r="AB220" s="194" t="str">
        <f aca="false">IF(B220 &lt;&gt; "", IFERROR(IF(C$16 = "PRELIM", SUMIF('Database (LECTURE-RES-PRAC)'!D$14:AG$14, "CLO4", 'Database (LECTURE-RES-PRAC)'!D217:AG217) / 'Grade computation'!F$7, IF(C$16 = "MIDTERM", SUMIF('Database (LECTURE-RES-PRAC)'!AJ$14:BM$14, "CLO4", 'Database (LECTURE-RES-PRAC)'!AJ217:BM217) / 'Grade computation'!G$7, IF(C$16 = "FINAL", SUMIF('Database (LECTURE-RES-PRAC)'!BP$14:CS$14, "CLO4", 'Database (LECTURE-RES-PRAC)'!BP217:CS217) / 'Grade computation'!H$7,""))),""),"")</f>
        <v/>
      </c>
      <c r="AC220" s="286" t="str">
        <f aca="false">IF(B220&lt;&gt;"",IF(AB220="","",IF(AB220&lt;0.5,1,IF(AND(AB220&gt;=0.5,AB220&lt;P$10),2,IF(AB220&gt;=P$10,3)))),"")</f>
        <v/>
      </c>
      <c r="AD220" s="194" t="str">
        <f aca="false">IF(B220 &lt;&gt; "",IF(AND('PRINTABLE (per grading)'!H$16="EXAM", 'PRINTABLE (per grading)'!B$13="Prelim"), IF(ISERROR(SUMIF('Exam (LECTURE ONLY)'!D$20:M$20, "CLO4", 'Exam (LECTURE ONLY)'!D222:M222) / 'Exam (LECTURE ONLY)'!AL$9), "", SUMIF('Exam (LECTURE ONLY)'!D$20:M$20, "CLO4", 'Exam (LECTURE ONLY)'!D222:M222) /'Exam (LECTURE ONLY)'!AL$9),
IF(AND('PRINTABLE (per grading)'!H$16="EXAM", 'PRINTABLE (per grading)'!B$13="Midterm"), IF(ISERROR(SUMIF('Exam (LECTURE ONLY)'!O$20:X$20, "CLO4", 'Exam (LECTURE ONLY)'!O222:X222) / 'Exam (LECTURE ONLY)'!AM$9), "", SUMIF('Exam (LECTURE ONLY)'!O$20:X$20, "CLO4", 'Exam (LECTURE ONLY)'!O222:X222) / 'Exam (LECTURE ONLY)'!AM$9),
IF(AND('PRINTABLE (per grading)'!H$16="EXAM", 'PRINTABLE (per grading)'!B$13="Final"), IF(ISERROR(SUMIF('Exam (LECTURE ONLY)'!Z$20:AI$20, "CLO4", 'Exam (LECTURE ONLY)'!Z222:AI222) / 'Exam (LECTURE ONLY)'!AN$9), "", SUMIF('Exam (LECTURE ONLY)'!Z$20:AI$20, "CLO4", 'Exam (LECTURE ONLY)'!Z222:AI222) / 'Exam (LECTURE ONLY)'!AN$9),
IF(AND('PRINTABLE (per grading)'!H$16="OUTPUT", 'PRINTABLE (per grading)'!B$13="Prelim"), IF(ISERROR(SUMIF(OUTPUT!C$20:M$20, "CLO4", OUTPUT!C222:M222) / OUTPUT!AL$9), "", SUMIF(OUTPUT!C$20:M$20, "CLO4", OUTPUT!C222:M222) / OUTPUT!AL$9),
IF(AND('PRINTABLE (per grading)'!H$16="OUTPUT", 'PRINTABLE (per grading)'!B$13="Midterm"), IF(ISERROR(SUMIF(OUTPUT!O$20:Y$20, "CLO4", OUTPUT!O222:Y222) / OUTPUT!AM$9), "", SUMIF(OUTPUT!O$20:Y$20, "CLO4", OUTPUT!O222:Y222) / OUTPUT!AM$9),
IF(AND('PRINTABLE (per grading)'!H$16="OUTPUT", 'PRINTABLE (per grading)'!B$13="Final"), IF(ISERROR(SUMIF(OUTPUT!AA$20:AI$20, "CLO4", OUTPUT!AA222:AI222) / OUTPUT!AN$9), "", SUMIF(OUTPUT!AA$20:AI$20, "CLO4", OUTPUT!AA222:AI222) / OUTPUT!AN$9),
"")))))),"")</f>
        <v/>
      </c>
      <c r="AE220" s="286" t="str">
        <f aca="false">IF(B220&lt;&gt;"",IF(AD220="","",IF(AD220&lt;0.5,1,IF(AND(AD220&gt;=0.5,AD220&lt;P$10),2,IF(AD220&gt;=P$10,3)))),"")</f>
        <v/>
      </c>
      <c r="AF220" s="287" t="str">
        <f aca="false">IF(B220 &lt;&gt; "",IFERROR(IF(AVERAGE(AB220,AD220)&gt;=P$10,"Y","N"),""),"")</f>
        <v/>
      </c>
      <c r="AG220" s="194" t="str">
        <f aca="false">IF(B220 &lt;&gt; "", IFERROR(IF(C$16 = "PRELIM", SUMIF('Database (LECTURE-RES-PRAC)'!D$14:AG$14, "CLO5", 'Database (LECTURE-RES-PRAC)'!D217:AG217) / 'Grade computation'!F$8, IF(C$16 = "MIDTERM", SUMIF('Database (LECTURE-RES-PRAC)'!AJ$14:BM$14, "CLO5", 'Database (LECTURE-RES-PRAC)'!AJ217:BM217) / 'Grade computation'!G$8, IF(C$16 = "FINAL", SUMIF('Database (LECTURE-RES-PRAC)'!BP$14:CS$14, "CLO5", 'Database (LECTURE-RES-PRAC)'!BP217:CS217) / 'Grade computation'!H$8,""))),""),"")</f>
        <v/>
      </c>
      <c r="AH220" s="286" t="str">
        <f aca="false">IF(B220&lt;&gt;"",IF(AG220="","",IF(AG220&lt;0.5,1,IF(AND(AG220&gt;=0.5,AG220&lt;P$10),2,IF(AG220&gt;=P$10,3)))),"")</f>
        <v/>
      </c>
      <c r="AI220" s="194" t="str">
        <f aca="false">IF(B220 &lt;&gt; "",IF(AND('PRINTABLE (per grading)'!H$16="EXAM", 'PRINTABLE (per grading)'!B$13="Prelim"), IF(ISERROR(SUMIF('Exam (LECTURE ONLY)'!D$20:M$20, "CLO5", 'Exam (LECTURE ONLY)'!D222:M222) / 'Exam (LECTURE ONLY)'!AL$10), "", SUMIF('Exam (LECTURE ONLY)'!D$20:M$20, "CLO5", 'Exam (LECTURE ONLY)'!D222:M222) /'Exam (LECTURE ONLY)'!AL$10),
IF(AND('PRINTABLE (per grading)'!H$16="EXAM", 'PRINTABLE (per grading)'!B$13="Midterm"), IF(ISERROR(SUMIF('Exam (LECTURE ONLY)'!O$20:X$20, "CLO5", 'Exam (LECTURE ONLY)'!O222:X222) / 'Exam (LECTURE ONLY)'!AM$10), "", SUMIF('Exam (LECTURE ONLY)'!O$20:X$20, "CLO5", 'Exam (LECTURE ONLY)'!O222:X222) / 'Exam (LECTURE ONLY)'!AM$10),
IF(AND('PRINTABLE (per grading)'!H$16="EXAM", 'PRINTABLE (per grading)'!B$13="Final"), IF(ISERROR(SUMIF('Exam (LECTURE ONLY)'!Z$20:AI$20, "CLO5", 'Exam (LECTURE ONLY)'!Z222:AI222) / 'Exam (LECTURE ONLY)'!AN$10), "", SUMIF('Exam (LECTURE ONLY)'!Z$20:AI$20, "CLO5", 'Exam (LECTURE ONLY)'!Z222:AI222) / 'Exam (LECTURE ONLY)'!AN$10),
IF(AND('PRINTABLE (per grading)'!H$16="OUTPUT", 'PRINTABLE (per grading)'!B$13="Prelim"), IF(ISERROR(SUMIF(OUTPUT!C$20:M$20, "CLO5", OUTPUT!C222:M222) / OUTPUT!AL$10), "", SUMIF(OUTPUT!C$20:M$20, "CLO5", OUTPUT!C222:M222) / OUTPUT!AL$10),
IF(AND('PRINTABLE (per grading)'!H$16="OUTPUT", 'PRINTABLE (per grading)'!B$13="Midterm"), IF(ISERROR(SUMIF(OUTPUT!O$20:Y$20, "CLO5", OUTPUT!O222:Y222) / OUTPUT!AM$10), "", SUMIF(OUTPUT!O$20:Y$20, "CLO5", OUTPUT!O222:Y222) / OUTPUT!AM$10),
IF(AND('PRINTABLE (per grading)'!H$16="OUTPUT", 'PRINTABLE (per grading)'!B$13="Final"), IF(ISERROR(SUMIF(OUTPUT!AA$20:AI$20, "CLO5", OUTPUT!AA222:AI222) / OUTPUT!AN$10), "", SUMIF(OUTPUT!AA$20:AI$20, "CLO5", OUTPUT!AA222:AI222) / OUTPUT!AN$10),
"")))))),"")</f>
        <v/>
      </c>
      <c r="AJ220" s="286" t="str">
        <f aca="false">IF(B220&lt;&gt;"",IF(AI220="","",IF(AI220&lt;0.5,1,IF(AND(AI220&gt;=0.5,AI220&lt;P$10),2,IF(AI220&gt;=P$10,3)))),"")</f>
        <v/>
      </c>
      <c r="AK220" s="287" t="str">
        <f aca="false">IF(B220 &lt;&gt; "",IFERROR(IF(AVERAGE(AG220,AI220)&gt;=P$10,"Y","N"),""),"")</f>
        <v/>
      </c>
      <c r="AL220" s="194" t="str">
        <f aca="false">IF(B220 &lt;&gt; "", IFERROR(IF(C$16 = "PRELIM", SUMIF('Database (LECTURE-RES-PRAC)'!D$14:AG$14, "CLO6", 'Database (LECTURE-RES-PRAC)'!D217:AG217) / 'Grade computation'!F$9, IF(C$16 = "MIDTERM", SUMIF('Database (LECTURE-RES-PRAC)'!AJ$14:BM$14, "CLO6", 'Database (LECTURE-RES-PRAC)'!AJ217:BM217) / 'Grade computation'!G$9, IF(C$16 = "FINAL", SUMIF('Database (LECTURE-RES-PRAC)'!BP$14:CS$14, "CLO6", 'Database (LECTURE-RES-PRAC)'!BP217:CS217) / 'Grade computation'!H$9,""))),""),"")</f>
        <v/>
      </c>
      <c r="AM220" s="286" t="str">
        <f aca="false">IF(B220&lt;&gt;"",IF(AL220="","",IF(AL220&lt;0.5,1,IF(AND(AL220&gt;=0.5,AL220&lt;P$10),2,IF(AL220&gt;=P$10,3)))),"")</f>
        <v/>
      </c>
      <c r="AN220" s="194" t="str">
        <f aca="false">IF(B220 &lt;&gt; "",IF(AND('PRINTABLE (per grading)'!H$16="EXAM", 'PRINTABLE (per grading)'!B$13="Prelim"), IF(ISERROR(SUMIF('Exam (LECTURE ONLY)'!D$20:M$20, "CLO6", 'Exam (LECTURE ONLY)'!D222:M222) / 'Exam (LECTURE ONLY)'!AL$11), "", SUMIF('Exam (LECTURE ONLY)'!D$20:M$20, "CLO6", 'Exam (LECTURE ONLY)'!D222:M222) /'Exam (LECTURE ONLY)'!AL$11),
IF(AND('PRINTABLE (per grading)'!H$16="EXAM", 'PRINTABLE (per grading)'!B$13="Midterm"), IF(ISERROR(SUMIF('Exam (LECTURE ONLY)'!O$20:X$20, "CLO6", 'Exam (LECTURE ONLY)'!O222:X222) / 'Exam (LECTURE ONLY)'!AM$11), "", SUMIF('Exam (LECTURE ONLY)'!O$20:X$20, "CLO6", 'Exam (LECTURE ONLY)'!O222:X222) / 'Exam (LECTURE ONLY)'!AM$11),
IF(AND('PRINTABLE (per grading)'!H$16="EXAM", 'PRINTABLE (per grading)'!B$13="Final"), IF(ISERROR(SUMIF('Exam (LECTURE ONLY)'!Z$20:AI$20, "CLO6", 'Exam (LECTURE ONLY)'!Z222:AI222) / 'Exam (LECTURE ONLY)'!AN$11), "", SUMIF('Exam (LECTURE ONLY)'!Z$20:AI$20, "CLO6", 'Exam (LECTURE ONLY)'!Z222:AI222) / 'Exam (LECTURE ONLY)'!AN$11),
IF(AND('PRINTABLE (per grading)'!H$16="OUTPUT", 'PRINTABLE (per grading)'!B$13="Prelim"), IF(ISERROR(SUMIF(OUTPUT!C$20:M$20, "CLO6", OUTPUT!C222:M222) / OUTPUT!AL$11), "", SUMIF(OUTPUT!C$20:M$20, "CLO6", OUTPUT!C222:M222) / OUTPUT!AL$11),
IF(AND('PRINTABLE (per grading)'!H$16="OUTPUT", 'PRINTABLE (per grading)'!B$13="Midterm"), IF(ISERROR(SUMIF(OUTPUT!O$20:Y$20, "CLO6", OUTPUT!O222:Y222) / OUTPUT!AM$11), "", SUMIF(OUTPUT!O$20:Y$20, "CLO6", OUTPUT!O222:Y222) / OUTPUT!AM$11),
IF(AND('PRINTABLE (per grading)'!H$16="OUTPUT", 'PRINTABLE (per grading)'!B$13="Final"), IF(ISERROR(SUMIF(OUTPUT!AA$20:AI$20, "CLO6", OUTPUT!AA222:AI222) / OUTPUT!AN$11), "", SUMIF(OUTPUT!AA$20:AI$20, "CLO6", OUTPUT!AA222:AI222) / OUTPUT!AN$11),
"")))))),"")</f>
        <v/>
      </c>
      <c r="AO220" s="286" t="str">
        <f aca="false">IF(B220&lt;&gt;"",IF(AN220="","",IF(AN220&lt;0.5,1,IF(AND(AN220&gt;=0.5,AN220&lt;P$10),2,IF(AN220&gt;=P$10,3)))),"")</f>
        <v/>
      </c>
      <c r="AP220" s="287" t="str">
        <f aca="false">IF(B220 &lt;&gt; "",IFERROR(IF(AVERAGE(AL220,AN220)&gt;=P$10,"Y","N"),""),"")</f>
        <v/>
      </c>
      <c r="AQ220" s="194" t="str">
        <f aca="false">IF(B220 &lt;&gt; "", IFERROR(IF(C$16 = "PRELIM", SUMIF('Database (LECTURE-RES-PRAC)'!D$14:AG$14, "CLO7", 'Database (LECTURE-RES-PRAC)'!D217:AG217) / 'Grade computation'!F$10, IF(C$16 = "MIDTERM", SUMIF('Database (LECTURE-RES-PRAC)'!AJ$14:BM$14, "CLO7", 'Database (LECTURE-RES-PRAC)'!AJ217:BM217) / 'Grade computation'!G$10, IF(C$16 = "FINAL", SUMIF('Database (LECTURE-RES-PRAC)'!BP$14:CS$14, "CLO7", 'Database (LECTURE-RES-PRAC)'!BP217:CS217) / 'Grade computation'!H$10,""))),""),"")</f>
        <v/>
      </c>
      <c r="AR220" s="286" t="str">
        <f aca="false">IF(B220&lt;&gt;"",IF(AQ220="","",IF(AQ220&lt;0.5,1,IF(AND(AQ220&gt;=0.5,AQ220&lt;P$10),2,IF(AQ220&gt;=P$10,3)))),"")</f>
        <v/>
      </c>
      <c r="AS220" s="194" t="str">
        <f aca="false">IF(B220 &lt;&gt; "",IF(AND('PRINTABLE (per grading)'!H$16="EXAM", 'PRINTABLE (per grading)'!B$13="Prelim"), IF(ISERROR(SUMIF('Exam (LECTURE ONLY)'!D$20:M$20, "CLO7", 'Exam (LECTURE ONLY)'!D222:M222) / 'Exam (LECTURE ONLY)'!AL$12), "", SUMIF('Exam (LECTURE ONLY)'!D$20:M$20, "CLO7", 'Exam (LECTURE ONLY)'!D222:M222) /'Exam (LECTURE ONLY)'!AL$12),
IF(AND('PRINTABLE (per grading)'!H$16="EXAM", 'PRINTABLE (per grading)'!B$13="Midterm"), IF(ISERROR(SUMIF('Exam (LECTURE ONLY)'!O$20:X$20, "CLO7", 'Exam (LECTURE ONLY)'!O222:X222) / 'Exam (LECTURE ONLY)'!AM$12), "", SUMIF('Exam (LECTURE ONLY)'!O$20:X$20, "CLO7", 'Exam (LECTURE ONLY)'!O222:X222) / 'Exam (LECTURE ONLY)'!AM$12),
IF(AND('PRINTABLE (per grading)'!H$16="EXAM", 'PRINTABLE (per grading)'!B$13="Final"), IF(ISERROR(SUMIF('Exam (LECTURE ONLY)'!Z$20:AI$20, "CLO7", 'Exam (LECTURE ONLY)'!Z222:AI222) / 'Exam (LECTURE ONLY)'!AN$12), "", SUMIF('Exam (LECTURE ONLY)'!Z$20:AI$20, "CLO7", 'Exam (LECTURE ONLY)'!Z222:AI222) / 'Exam (LECTURE ONLY)'!AN$12),
IF(AND('PRINTABLE (per grading)'!H$16="OUTPUT", 'PRINTABLE (per grading)'!B$13="Prelim"), IF(ISERROR(SUMIF(OUTPUT!C$20:M$20, "CLO7", OUTPUT!C222:M222) / OUTPUT!AL$12), "", SUMIF(OUTPUT!C$20:M$20, "CLO7", OUTPUT!C222:M222) / OUTPUT!AL$12),
IF(AND('PRINTABLE (per grading)'!H$16="OUTPUT", 'PRINTABLE (per grading)'!B$13="Midterm"), IF(ISERROR(SUMIF(OUTPUT!O$20:Y$20, "CLO7", OUTPUT!O222:Y222) / OUTPUT!AM$12), "", SUMIF(OUTPUT!O$20:Y$20, "CLO7", OUTPUT!O222:Y222) / OUTPUT!AM$12),
IF(AND('PRINTABLE (per grading)'!H$16="OUTPUT", 'PRINTABLE (per grading)'!B$13="Final"), IF(ISERROR(SUMIF(OUTPUT!AA$20:AI$20, "CLO7", OUTPUT!AA222:AI222) / OUTPUT!AN$12), "", SUMIF(OUTPUT!AA$20:AI$20, "CLO7", OUTPUT!AA222:AI222) / OUTPUT!AN$12),
"")))))),"")</f>
        <v/>
      </c>
      <c r="AT220" s="286" t="str">
        <f aca="false">IF(B220&lt;&gt;"",IF(AS220="","",IF(AS220&lt;0.5,1,IF(AND(AS220&gt;=0.5,AS220&lt;P$10),2,IF(AS220&gt;=P$10,3)))),"")</f>
        <v/>
      </c>
      <c r="AU220" s="287" t="str">
        <f aca="false">IF(B220 &lt;&gt; "",IFERROR(IF(AVERAGE(AQ220,AS220)&gt;=P$10,"Y","N"),""),"")</f>
        <v/>
      </c>
      <c r="AV220" s="194" t="str">
        <f aca="false">IF(B220 &lt;&gt; "", IFERROR(IF(C$16 = "PRELIM", SUMIF('Database (LECTURE-RES-PRAC)'!D$14:AG$14, "CLO8", 'Database (LECTURE-RES-PRAC)'!D217:AG217) / 'Grade computation'!F$11, IF(C$16 = "MIDTERM", SUMIF('Database (LECTURE-RES-PRAC)'!AJ$14:BM$14, "CLO8", 'Database (LECTURE-RES-PRAC)'!AJ217:BM217) / 'Grade computation'!G$11, IF(C$16 = "FINAL", SUMIF('Database (LECTURE-RES-PRAC)'!BP$14:CS$14, "CLO8", 'Database (LECTURE-RES-PRAC)'!BP217:CS217) / 'Grade computation'!H$11,""))),""),"")</f>
        <v/>
      </c>
      <c r="AW220" s="286" t="str">
        <f aca="false">IF(B220&lt;&gt;"",IF(AV220="","",IF(AV220&lt;0.5,1,IF(AND(AV220&gt;=0.5,AV220&lt;P$10),2,IF(AV220&gt;=P$10,3)))),"")</f>
        <v/>
      </c>
      <c r="AX220" s="194" t="str">
        <f aca="false">IF(B220 &lt;&gt; "",IF(AND('PRINTABLE (per grading)'!H$16="EXAM", 'PRINTABLE (per grading)'!B$13="Prelim"), IF(ISERROR(SUMIF('Exam (LECTURE ONLY)'!D$20:M$20, "CLO8", 'Exam (LECTURE ONLY)'!D222:M222) / 'Exam (LECTURE ONLY)'!AL$13), "", SUMIF('Exam (LECTURE ONLY)'!D$20:M$20, "CLO8", 'Exam (LECTURE ONLY)'!D222:M222) /'Exam (LECTURE ONLY)'!AL$13),
IF(AND('PRINTABLE (per grading)'!H$16="EXAM", 'PRINTABLE (per grading)'!B$13="Midterm"), IF(ISERROR(SUMIF('Exam (LECTURE ONLY)'!O$20:X$20, "CLO8", 'Exam (LECTURE ONLY)'!O222:X222) / 'Exam (LECTURE ONLY)'!AM$13), "", SUMIF('Exam (LECTURE ONLY)'!O$20:X$20, "CLO8", 'Exam (LECTURE ONLY)'!O222:X222) / 'Exam (LECTURE ONLY)'!AM$13),
IF(AND('PRINTABLE (per grading)'!H$16="EXAM", 'PRINTABLE (per grading)'!B$13="Final"), IF(ISERROR(SUMIF('Exam (LECTURE ONLY)'!Z$20:AI$20, "CLO8", 'Exam (LECTURE ONLY)'!Z222:AI222) / 'Exam (LECTURE ONLY)'!AN$13), "", SUMIF('Exam (LECTURE ONLY)'!Z$20:AI$20, "CLO8", 'Exam (LECTURE ONLY)'!Z222:AI222) / 'Exam (LECTURE ONLY)'!AN$13),
IF(AND('PRINTABLE (per grading)'!H$16="OUTPUT", 'PRINTABLE (per grading)'!B$13="Prelim"), IF(ISERROR(SUMIF(OUTPUT!C$20:M$20, "CLO8", OUTPUT!C222:M222) / OUTPUT!AL$13), "", SUMIF(OUTPUT!C$20:M$20, "CLO8", OUTPUT!C222:M222) / OUTPUT!AL$13),
IF(AND('PRINTABLE (per grading)'!H$16="OUTPUT", 'PRINTABLE (per grading)'!B$13="Midterm"), IF(ISERROR(SUMIF(OUTPUT!O$20:Y$20, "CLO8", OUTPUT!O222:Y222) / OUTPUT!AM$13), "", SUMIF(OUTPUT!O$20:Y$20, "CLO8", OUTPUT!O222:Y222) / OUTPUT!AM$13),
IF(AND('PRINTABLE (per grading)'!H$16="OUTPUT", 'PRINTABLE (per grading)'!B$13="Final"), IF(ISERROR(SUMIF(OUTPUT!AA$20:AI$20, "CLO8", OUTPUT!AA222:AI222) / OUTPUT!AN$13), "", SUMIF(OUTPUT!AA$20:AI$20, "CLO8", OUTPUT!AA222:AI222) / OUTPUT!AN$13),
"")))))),"")</f>
        <v/>
      </c>
      <c r="AY220" s="286" t="str">
        <f aca="false">IF(B220&lt;&gt;"",IF(AX220="","",IF(AX220&lt;0.5,1,IF(AND(AX220&gt;=0.5,AX220&lt;P$10),2,IF(AX220&gt;=P$10,3)))),"")</f>
        <v/>
      </c>
      <c r="AZ220" s="287" t="str">
        <f aca="false">IF(B220 &lt;&gt; "",IFERROR(IF(AVERAGE(AV220,AX220)&gt;=P$10,"Y","N"),""),"")</f>
        <v/>
      </c>
      <c r="BA220" s="194" t="str">
        <f aca="false">IF(B220 &lt;&gt; "", IFERROR(IF(C$16 = "PRELIM", SUMIF('Database (LECTURE-RES-PRAC)'!D$14:AG$14, "CLO9", 'Database (LECTURE-RES-PRAC)'!D217:AG217) / 'Grade computation'!F$12, IF(C$16 = "MIDTERM", SUMIF('Database (LECTURE-RES-PRAC)'!AJ$14:BM$14, "CLO9", 'Database (LECTURE-RES-PRAC)'!AJ217:BM217) / 'Grade computation'!G$12, IF(C$16 = "FINAL", SUMIF('Database (LECTURE-RES-PRAC)'!BP$14:CS$14, "CLO9", 'Database (LECTURE-RES-PRAC)'!BP217:CS217) / 'Grade computation'!H$12,""))),""),"")</f>
        <v/>
      </c>
      <c r="BB220" s="286" t="str">
        <f aca="false">IF(B220&lt;&gt;"",IF(BA220="","",IF(BA220&lt;0.5,1,IF(AND(BA220&gt;=0.5,BA220&lt;P$10),2,IF(BA220&gt;=P$10,3)))),"")</f>
        <v/>
      </c>
      <c r="BC220" s="194" t="str">
        <f aca="false">IF(B220 &lt;&gt; "",IF(AND('PRINTABLE (per grading)'!H$16="EXAM", 'PRINTABLE (per grading)'!B$13="Prelim"), IF(ISERROR(SUMIF('Exam (LECTURE ONLY)'!D$20:M$20, "CLO9", 'Exam (LECTURE ONLY)'!D222:M222) / 'Exam (LECTURE ONLY)'!AL$14), "", SUMIF('Exam (LECTURE ONLY)'!D$20:M$20, "CLO9", 'Exam (LECTURE ONLY)'!D222:M222) /'Exam (LECTURE ONLY)'!AL$14),
IF(AND('PRINTABLE (per grading)'!H$16="EXAM", 'PRINTABLE (per grading)'!B$13="Midterm"), IF(ISERROR(SUMIF('Exam (LECTURE ONLY)'!O$20:X$20, "CLO9", 'Exam (LECTURE ONLY)'!O222:X222) / 'Exam (LECTURE ONLY)'!AM$14), "", SUMIF('Exam (LECTURE ONLY)'!O$20:X$20, "CLO9", 'Exam (LECTURE ONLY)'!O222:X222) / 'Exam (LECTURE ONLY)'!AM$14),
IF(AND('PRINTABLE (per grading)'!H$16="EXAM", 'PRINTABLE (per grading)'!B$13="Final"), IF(ISERROR(SUMIF('Exam (LECTURE ONLY)'!Z$20:AI$20, "CLO9", 'Exam (LECTURE ONLY)'!Z222:AI222) / 'Exam (LECTURE ONLY)'!AN$14), "", SUMIF('Exam (LECTURE ONLY)'!Z$20:AI$20, "CLO9", 'Exam (LECTURE ONLY)'!Z222:AI222) / 'Exam (LECTURE ONLY)'!AN$14),
IF(AND('PRINTABLE (per grading)'!H$16="OUTPUT", 'PRINTABLE (per grading)'!B$13="Prelim"), IF(ISERROR(SUMIF(OUTPUT!C$20:M$20, "CLO9", OUTPUT!C222:M222) / OUTPUT!AL$14), "", SUMIF(OUTPUT!C$20:M$20, "CLO9", OUTPUT!C222:M222) / OUTPUT!AL$14),
IF(AND('PRINTABLE (per grading)'!H$16="OUTPUT", 'PRINTABLE (per grading)'!B$13="Midterm"), IF(ISERROR(SUMIF(OUTPUT!O$20:Y$20, "CLO9", OUTPUT!O222:Y222) / OUTPUT!AM$14), "", SUMIF(OUTPUT!O$20:Y$20, "CLO9", OUTPUT!O222:Y222) / OUTPUT!AM$14),
IF(AND('PRINTABLE (per grading)'!H$16="OUTPUT", 'PRINTABLE (per grading)'!B$13="Final"), IF(ISERROR(SUMIF(OUTPUT!AA$20:AI$20, "CLO9", OUTPUT!AA222:AI222) / OUTPUT!AN$14), "", SUMIF(OUTPUT!AA$20:AI$20, "CLO9", OUTPUT!AA222:AI222) / OUTPUT!AN$14),
"")))))),"")</f>
        <v/>
      </c>
      <c r="BD220" s="286" t="str">
        <f aca="false">IF(B220&lt;&gt;"",IF(BC220="","",IF(BC220&lt;0.5,1,IF(AND(BC220&gt;=0.5,BC220&lt;P$10),2,IF(BC220&gt;=P$10,3)))),"")</f>
        <v/>
      </c>
      <c r="BE220" s="287" t="str">
        <f aca="false">IF(B220 &lt;&gt; "",IFERROR(IF(AVERAGE(BA220,BC220)&gt;=P$10,"Y","N"),""),"")</f>
        <v/>
      </c>
      <c r="BF220" s="194" t="str">
        <f aca="false">IF(B220 &lt;&gt; "", IFERROR(IF(C$16 = "PRELIM", SUMIF('Database (LECTURE-RES-PRAC)'!D$14:AG$14, "CLO10", 'Database (LECTURE-RES-PRAC)'!D217:AG217) / 'Grade computation'!F$13, IF(C$16 = "MIDTERM", SUMIF('Database (LECTURE-RES-PRAC)'!AJ$14:BM$14, "CLO10", 'Database (LECTURE-RES-PRAC)'!AJ217:BM217) / 'Grade computation'!G$13, IF(C$16 = "FINAL", SUMIF('Database (LECTURE-RES-PRAC)'!BP$14:CS$14, "CLO10", 'Database (LECTURE-RES-PRAC)'!BP217:CS217) / 'Grade computation'!H$13,""))),""),"")</f>
        <v/>
      </c>
      <c r="BG220" s="286" t="str">
        <f aca="false">IF(B220&lt;&gt;"",IF(BF220="","",IF(BF220&lt;0.5,1,IF(AND(BF220&gt;=0.5,BF220&lt;P$10),2,IF(BF220&gt;=P$10,3)))),"")</f>
        <v/>
      </c>
      <c r="BH220" s="194" t="str">
        <f aca="false">IF(B220 &lt;&gt; "",IF(AND('PRINTABLE (per grading)'!H$16="EXAM", 'PRINTABLE (per grading)'!B$13="Prelim"), IF(ISERROR(SUMIF('Exam (LECTURE ONLY)'!D$20:M$20, "CLO10", 'Exam (LECTURE ONLY)'!D222:M222) / 'Exam (LECTURE ONLY)'!AL$15), "", SUMIF('Exam (LECTURE ONLY)'!D$20:M$20, "CLO10", 'Exam (LECTURE ONLY)'!D222:M222) /'Exam (LECTURE ONLY)'!AL$15),
IF(AND('PRINTABLE (per grading)'!H$16="EXAM", 'PRINTABLE (per grading)'!B$13="Midterm"), IF(ISERROR(SUMIF('Exam (LECTURE ONLY)'!O$20:X$20, "CLO10", 'Exam (LECTURE ONLY)'!O222:X222) / 'Exam (LECTURE ONLY)'!AM$15), "", SUMIF('Exam (LECTURE ONLY)'!O$20:X$20, "CLO10", 'Exam (LECTURE ONLY)'!O222:X222) / 'Exam (LECTURE ONLY)'!AM$15),
IF(AND('PRINTABLE (per grading)'!H$16="EXAM", 'PRINTABLE (per grading)'!B$13="Final"), IF(ISERROR(SUMIF('Exam (LECTURE ONLY)'!Z$20:AI$20, "CLO10", 'Exam (LECTURE ONLY)'!Z222:AI222) / 'Exam (LECTURE ONLY)'!AN$15), "", SUMIF('Exam (LECTURE ONLY)'!Z$20:AI$20, "CLO10", 'Exam (LECTURE ONLY)'!Z222:AI222) / 'Exam (LECTURE ONLY)'!AN$15),
IF(AND('PRINTABLE (per grading)'!H$16="OUTPUT", 'PRINTABLE (per grading)'!B$13="Prelim"), IF(ISERROR(SUMIF(OUTPUT!C$20:M$20, "CLO10", OUTPUT!C222:M222) / OUTPUT!AL$15), "", SUMIF(OUTPUT!C$20:M$20, "CLO10", OUTPUT!C222:M222) / OUTPUT!AL$15),
IF(AND('PRINTABLE (per grading)'!H$16="OUTPUT", 'PRINTABLE (per grading)'!B$13="Midterm"), IF(ISERROR(SUMIF(OUTPUT!O$20:Y$20, "CLO10", OUTPUT!O222:Y222) / OUTPUT!AM$15), "", SUMIF(OUTPUT!O$20:Y$20, "CLO10", OUTPUT!O222:Y222) / OUTPUT!AM$15),
IF(AND('PRINTABLE (per grading)'!H$16="OUTPUT", 'PRINTABLE (per grading)'!B$13="Final"), IF(ISERROR(SUMIF(OUTPUT!AA$20:AI$20, "CLO10", OUTPUT!AA222:AI222) / OUTPUT!AN$15), "", SUMIF(OUTPUT!AA$20:AI$20, "CLO10", OUTPUT!AA222:AI222) / OUTPUT!AN$15),
"")))))),"")</f>
        <v/>
      </c>
      <c r="BI220" s="286" t="str">
        <f aca="false">IF(B220&lt;&gt;"",IF(BH220="","",IF(BH220&lt;0.5,1,IF(AND(BH220&gt;=0.5,BH220&lt;P$10),2,IF(BH220&gt;=P$10,3)))),"")</f>
        <v/>
      </c>
      <c r="BJ220" s="287" t="str">
        <f aca="false">IF(B220 &lt;&gt; "",IFERROR(IF(AVERAGE(BF220,BH220)&gt;=P$10,"Y","N"),""),"")</f>
        <v/>
      </c>
      <c r="BK220" s="8"/>
    </row>
    <row r="221" customFormat="false" ht="19.5" hidden="false" customHeight="true" outlineLevel="0" collapsed="false">
      <c r="A221" s="183" t="str">
        <f aca="false">IF(ISBLANK('Database (LECTURE-RES-PRAC)'!A218),"",'Database (LECTURE-RES-PRAC)'!A218)</f>
        <v/>
      </c>
      <c r="B221" s="184" t="str">
        <f aca="false">IF(ISBLANK('Database (LECTURE-RES-PRAC)'!B218),"",'Database (LECTURE-RES-PRAC)'!B218)</f>
        <v/>
      </c>
      <c r="C221" s="230" t="str">
        <f aca="false">IF(B221&lt;&gt;"",IF(C$16="PRELIM",'Grade computation'!C221, IF(C$16="MIDTERM",'Grade computation'!K221, IF(C$16="FINAL",'Grade computation'!S221,""))),"")</f>
        <v/>
      </c>
      <c r="D221" s="231" t="str">
        <f aca="false">IF(B221&lt;&gt;"",IFERROR(IF(B$11="80-20", (((C221/C$19)*X$6)+X$7)*D$18, IF(B$11="60-40", (((C221/C$19)*Y$6)+Y$7)*D$18, 0)),0),"")</f>
        <v/>
      </c>
      <c r="E221" s="230" t="str">
        <f aca="false">IF(B221&lt;&gt;"", IF(C$16="PRELIM",'Grade computation'!E221, IF(C$16="MIDTERM",'Grade computation'!M221, IF(C$16="FINAL",'Grade computation'!U221,""))),"")</f>
        <v/>
      </c>
      <c r="F221" s="232" t="str">
        <f aca="false">IF(B221&lt;&gt;"",IFERROR(IF(B$11="80-20", (((E221/E$19)*X$6)+X$7)*F$18, IF(B$11="60-40", (((E221/E$19)*Y$6)+Y$7)*F$18, 0)),0),"")</f>
        <v/>
      </c>
      <c r="G221" s="233" t="str">
        <f aca="false">IF(B221&lt;&gt;"",IFERROR((D221+F221),0),"")</f>
        <v/>
      </c>
      <c r="H221" s="234" t="str">
        <f aca="false">IF(B221&lt;&gt;"",IF(C$16="PRELIM", 'Grade computation'!H221, IF(C$16="MIDTERM", 'Grade computation'!P221, IF(C$16="FINAL",'Grade computation'!X221, ""))),"")</f>
        <v/>
      </c>
      <c r="I221" s="233" t="str">
        <f aca="false">IF(B221&lt;&gt;"",IFERROR(IF(B$11="80-20", (((H221/H$19)*X$6)+X$7)*I$19, IF(B$11="60-40", (((H221/H$19)*Y$6)+Y$7)*I$19, 0)),0),"")</f>
        <v/>
      </c>
      <c r="J221" s="237" t="str">
        <f aca="false">IFERROR((G221+I221),"")</f>
        <v/>
      </c>
      <c r="K221" s="183" t="str">
        <f aca="false">IFERROR(IF(J221="","",IF(J221&gt;=75,"PASSED","FAILED")),"")</f>
        <v/>
      </c>
      <c r="L221" s="183"/>
      <c r="M221" s="194" t="str">
        <f aca="false">IF(B221 &lt;&gt; "", IFERROR(IF(C$16 = "PRELIM", SUMIF('Database (LECTURE-RES-PRAC)'!D$14:AG$14, "CLO1", 'Database (LECTURE-RES-PRAC)'!D218:AG218) / 'Grade computation'!F$4, IF(C$16 = "MIDTERM", SUMIF('Database (LECTURE-RES-PRAC)'!AJ$14:BM$14, "CLO1", 'Database (LECTURE-RES-PRAC)'!AJ218:BM218) / 'Grade computation'!G$4, IF(C$16 = "FINAL", SUMIF('Database (LECTURE-RES-PRAC)'!BP$14:CS$14, "CLO1", 'Database (LECTURE-RES-PRAC)'!BP218:CS218) / 'Grade computation'!H$4,""))),""),"")</f>
        <v/>
      </c>
      <c r="N221" s="286" t="str">
        <f aca="false">IF(B221&lt;&gt;"",IF(M221="","",IF(M221&lt;0.5,1,IF(AND(M221&gt;=0.5,M221&lt;P$10),2,IF(M221&gt;=P$10,3)))),"")</f>
        <v/>
      </c>
      <c r="O221" s="194" t="str">
        <f aca="false">IF(B221 &lt;&gt; "",IF(AND('PRINTABLE (per grading)'!H$16="EXAM", 'PRINTABLE (per grading)'!B$13="Prelim"), IF(ISERROR(SUMIF('Exam (LECTURE ONLY)'!D$20:M$20, "CLO1", 'Exam (LECTURE ONLY)'!D223:M223) / 'Exam (LECTURE ONLY)'!AL$6), "", SUMIF('Exam (LECTURE ONLY)'!D$20:M$20, "CLO1", 'Exam (LECTURE ONLY)'!D223:M223) /'Exam (LECTURE ONLY)'!AL$6),
IF(AND('PRINTABLE (per grading)'!H$16="EXAM", 'PRINTABLE (per grading)'!B$13="Midterm"), IF(ISERROR(SUMIF('Exam (LECTURE ONLY)'!O$20:X$20, "CLO1", 'Exam (LECTURE ONLY)'!O223:X223) / 'Exam (LECTURE ONLY)'!AM$6), "", SUMIF('Exam (LECTURE ONLY)'!O$20:X$20, "CLO1", 'Exam (LECTURE ONLY)'!O223:X223) / 'Exam (LECTURE ONLY)'!AM$6),
IF(AND('PRINTABLE (per grading)'!H$16="EXAM", 'PRINTABLE (per grading)'!B$13="Final"), IF(ISERROR(SUMIF('Exam (LECTURE ONLY)'!Z$20:AI$20, "CLO1", 'Exam (LECTURE ONLY)'!Z223:AI223) / 'Exam (LECTURE ONLY)'!AN$6), "", SUMIF('Exam (LECTURE ONLY)'!Z$20:AI$20, "CLO1", 'Exam (LECTURE ONLY)'!Z223:AI223) / 'Exam (LECTURE ONLY)'!AN$6),
IF(AND('PRINTABLE (per grading)'!H$16="OUTPUT", 'PRINTABLE (per grading)'!B$13="Prelim"), IF(ISERROR(SUMIF(OUTPUT!C$20:M$20, "CLO1", OUTPUT!C223:M223) / OUTPUT!AL$6), "", SUMIF(OUTPUT!C$20:M$20, "CLO1", OUTPUT!C223:M223) / OUTPUT!AL$6),
IF(AND('PRINTABLE (per grading)'!H$16="OUTPUT", 'PRINTABLE (per grading)'!B$13="Midterm"), IF(ISERROR(SUMIF(OUTPUT!O$20:Y$20, "CLO1", OUTPUT!O223:Y223) / OUTPUT!AM$6), "", SUMIF(OUTPUT!O$20:Y$20, "CLO1", OUTPUT!O223:Y223) / OUTPUT!AM$6),
IF(AND('PRINTABLE (per grading)'!H$16="OUTPUT", 'PRINTABLE (per grading)'!B$13="Final"), IF(ISERROR(SUMIF(OUTPUT!AA$20:AI$20, "CLO1", OUTPUT!AA223:AI223) / OUTPUT!AN$6), "", SUMIF(OUTPUT!AA$20:AI$20, "CLO1", OUTPUT!AA223:AI223) / OUTPUT!AN$6),
"")))))),"")</f>
        <v/>
      </c>
      <c r="P221" s="286" t="str">
        <f aca="false">IF(B221&lt;&gt;"",IF(O221="","",IF(O221&lt;0.5,1,IF(AND(O221&gt;=0.5,O221&lt;P$10),2,IF(O221&gt;=P$10,3)))),"")</f>
        <v/>
      </c>
      <c r="Q221" s="287" t="str">
        <f aca="false">IF(B221 &lt;&gt; "",IFERROR(IF(AVERAGE(M221,O221)&gt;=P$10,"Y","N"),""),"")</f>
        <v/>
      </c>
      <c r="R221" s="194" t="str">
        <f aca="false">IF(B221 &lt;&gt; "", IFERROR(IF(C$16 = "PRELIM", SUMIF('Database (LECTURE-RES-PRAC)'!D$14:AG$14, "CLO2", 'Database (LECTURE-RES-PRAC)'!D218:AG218) / 'Grade computation'!F$5, IF(C$16 = "MIDTERM", SUMIF('Database (LECTURE-RES-PRAC)'!AJ$14:BM$14, "CLO2", 'Database (LECTURE-RES-PRAC)'!AJ218:BM218) / 'Grade computation'!G$5, IF(C$16 = "FINAL", SUMIF('Database (LECTURE-RES-PRAC)'!BP$14:CS$14, "CLO2", 'Database (LECTURE-RES-PRAC)'!BP218:CS218) / 'Grade computation'!H$5,""))),""),"")</f>
        <v/>
      </c>
      <c r="S221" s="286" t="str">
        <f aca="false">IF(B221&lt;&gt;"",IF(R221="","",IF(R221&lt;0.5,1,IF(AND(R221&gt;=0.5,R221&lt;P$10),2,IF(R221&gt;=P$10,3)))),"")</f>
        <v/>
      </c>
      <c r="T221" s="194" t="str">
        <f aca="false">IF(B221 &lt;&gt; "",IF(AND('PRINTABLE (per grading)'!H$16="EXAM", 'PRINTABLE (per grading)'!B$13="Prelim"), IF(ISERROR(SUMIF('Exam (LECTURE ONLY)'!D$20:M$20, "CLO2", 'Exam (LECTURE ONLY)'!D223:M223) / 'Exam (LECTURE ONLY)'!AL$7), "", SUMIF('Exam (LECTURE ONLY)'!D$20:M$20, "CLO2", 'Exam (LECTURE ONLY)'!D223:M223) /'Exam (LECTURE ONLY)'!AL$7),
IF(AND('PRINTABLE (per grading)'!H$16="EXAM", 'PRINTABLE (per grading)'!B$13="Midterm"), IF(ISERROR(SUMIF('Exam (LECTURE ONLY)'!O$20:X$20, "CLO2", 'Exam (LECTURE ONLY)'!O223:X223) / 'Exam (LECTURE ONLY)'!AM$7), "", SUMIF('Exam (LECTURE ONLY)'!O$20:X$20, "CLO2", 'Exam (LECTURE ONLY)'!O223:X223) / 'Exam (LECTURE ONLY)'!AM$7),
IF(AND('PRINTABLE (per grading)'!H$16="EXAM", 'PRINTABLE (per grading)'!B$13="Final"), IF(ISERROR(SUMIF('Exam (LECTURE ONLY)'!Z$20:AI$20, "CLO2", 'Exam (LECTURE ONLY)'!Z223:AI223) / 'Exam (LECTURE ONLY)'!AN$7), "", SUMIF('Exam (LECTURE ONLY)'!Z$20:AI$20, "CLO2", 'Exam (LECTURE ONLY)'!Z223:AI223) / 'Exam (LECTURE ONLY)'!AN$7),
IF(AND('PRINTABLE (per grading)'!H$16="OUTPUT", 'PRINTABLE (per grading)'!B$13="Prelim"), IF(ISERROR(SUMIF(OUTPUT!C$20:M$20, "CLO2", OUTPUT!C223:M223) / OUTPUT!AL$7), "", SUMIF(OUTPUT!C$20:M$20, "CLO2", OUTPUT!C223:M223) / OUTPUT!AL$7),
IF(AND('PRINTABLE (per grading)'!H$16="OUTPUT", 'PRINTABLE (per grading)'!B$13="Midterm"), IF(ISERROR(SUMIF(OUTPUT!O$20:Y$20, "CLO2", OUTPUT!O223:Y223) / OUTPUT!AM$7), "", SUMIF(OUTPUT!O$20:Y$20, "CLO2", OUTPUT!O223:Y223) / OUTPUT!AM$7),
IF(AND('PRINTABLE (per grading)'!H$16="OUTPUT", 'PRINTABLE (per grading)'!B$13="Final"), IF(ISERROR(SUMIF(OUTPUT!AA$20:AI$20, "CLO2", OUTPUT!AA223:AI223) / OUTPUT!AN$7), "", SUMIF(OUTPUT!AA$20:AI$20, "CLO2", OUTPUT!AA223:AI223) / OUTPUT!AN$7),
"")))))),"")</f>
        <v/>
      </c>
      <c r="U221" s="286" t="str">
        <f aca="false">IF(B221&lt;&gt;"",IF(T221="","",IF(T221&lt;0.5,1,IF(AND(T221&gt;=0.5,T221&lt;P$10),2,IF(T221&gt;=P$10,3)))),"")</f>
        <v/>
      </c>
      <c r="V221" s="287" t="str">
        <f aca="false">IF(B221 &lt;&gt; "",IFERROR(IF(AVERAGE(R221,T221)&gt;=P$10,"Y","N"),""),"")</f>
        <v/>
      </c>
      <c r="W221" s="194" t="str">
        <f aca="false">IF(B221 &lt;&gt; "", IFERROR(IF(C$16 = "PRELIM", SUMIF('Database (LECTURE-RES-PRAC)'!D$14:AG$14, "CLO3", 'Database (LECTURE-RES-PRAC)'!D218:AG218) / 'Grade computation'!F$6, IF(C$16 = "MIDTERM", SUMIF('Database (LECTURE-RES-PRAC)'!AJ$14:BM$14, "CLO3", 'Database (LECTURE-RES-PRAC)'!AJ218:BM218) / 'Grade computation'!G$6, IF(C$16 = "FINAL", SUMIF('Database (LECTURE-RES-PRAC)'!BP$14:CS$14, "CLO3", 'Database (LECTURE-RES-PRAC)'!BP218:CS218) / 'Grade computation'!H$6,""))),""),"")</f>
        <v/>
      </c>
      <c r="X221" s="286" t="str">
        <f aca="false">IF(B221&lt;&gt;"",IF(W221="","",IF(W221&lt;0.5,1,IF(AND(W221&gt;=0.5,W221&lt;P$10),2,IF(W221&gt;=P$10,3)))),"")</f>
        <v/>
      </c>
      <c r="Y221" s="194" t="str">
        <f aca="false">IF(B221 &lt;&gt; "",IF(AND('PRINTABLE (per grading)'!H$16="EXAM", 'PRINTABLE (per grading)'!B$13="Prelim"), IF(ISERROR(SUMIF('Exam (LECTURE ONLY)'!D$20:M$20, "CLO3", 'Exam (LECTURE ONLY)'!D223:M223) / 'Exam (LECTURE ONLY)'!AL$8), "", SUMIF('Exam (LECTURE ONLY)'!D$20:M$20, "CLO3", 'Exam (LECTURE ONLY)'!D223:M223) /'Exam (LECTURE ONLY)'!AL$8),
IF(AND('PRINTABLE (per grading)'!H$16="EXAM", 'PRINTABLE (per grading)'!B$13="Midterm"), IF(ISERROR(SUMIF('Exam (LECTURE ONLY)'!O$20:X$20, "CLO3", 'Exam (LECTURE ONLY)'!O223:X223) / 'Exam (LECTURE ONLY)'!AM$8), "", SUMIF('Exam (LECTURE ONLY)'!O$20:X$20, "CLO3", 'Exam (LECTURE ONLY)'!O223:X223) / 'Exam (LECTURE ONLY)'!AM$8),
IF(AND('PRINTABLE (per grading)'!H$16="EXAM", 'PRINTABLE (per grading)'!B$13="Final"), IF(ISERROR(SUMIF('Exam (LECTURE ONLY)'!Z$20:AI$20, "CLO3", 'Exam (LECTURE ONLY)'!Z223:AI223) / 'Exam (LECTURE ONLY)'!AN$8), "", SUMIF('Exam (LECTURE ONLY)'!Z$20:AI$20, "CLO3", 'Exam (LECTURE ONLY)'!Z223:AI223) / 'Exam (LECTURE ONLY)'!AN$8),
IF(AND('PRINTABLE (per grading)'!H$16="OUTPUT", 'PRINTABLE (per grading)'!B$13="Prelim"), IF(ISERROR(SUMIF(OUTPUT!C$20:M$20, "CLO3", OUTPUT!C223:M223) / OUTPUT!AL$8), "", SUMIF(OUTPUT!C$20:M$20, "CLO3", OUTPUT!C223:M223) / OUTPUT!AL$8),
IF(AND('PRINTABLE (per grading)'!H$16="OUTPUT", 'PRINTABLE (per grading)'!B$13="Midterm"), IF(ISERROR(SUMIF(OUTPUT!O$20:Y$20, "CLO3", OUTPUT!O223:Y223) / OUTPUT!AM$8), "", SUMIF(OUTPUT!O$20:Y$20, "CLO3", OUTPUT!O223:Y223) / OUTPUT!AM$8),
IF(AND('PRINTABLE (per grading)'!H$16="OUTPUT", 'PRINTABLE (per grading)'!B$13="Final"), IF(ISERROR(SUMIF(OUTPUT!AA$20:AI$20, "CLO3", OUTPUT!AA223:AI223) / OUTPUT!AN$8), "", SUMIF(OUTPUT!AA$20:AI$20, "CLO3", OUTPUT!AA223:AI223) / OUTPUT!AN$8),
"" )))))),"")</f>
        <v/>
      </c>
      <c r="Z221" s="286" t="str">
        <f aca="false">IF(B221&lt;&gt;"",IF(Y221="","",IF(Y221&lt;0.5,1,IF(AND(Y221&gt;=0.5,Y221&lt;P$10),2,IF(Y221&gt;=P$10,3)))),"")</f>
        <v/>
      </c>
      <c r="AA221" s="287" t="str">
        <f aca="false">IF(B221 &lt;&gt; "",IFERROR(IF(AVERAGE(W221,Y221)&gt;=P$10,"Y","N"),""),"")</f>
        <v/>
      </c>
      <c r="AB221" s="194" t="str">
        <f aca="false">IF(B221 &lt;&gt; "", IFERROR(IF(C$16 = "PRELIM", SUMIF('Database (LECTURE-RES-PRAC)'!D$14:AG$14, "CLO4", 'Database (LECTURE-RES-PRAC)'!D218:AG218) / 'Grade computation'!F$7, IF(C$16 = "MIDTERM", SUMIF('Database (LECTURE-RES-PRAC)'!AJ$14:BM$14, "CLO4", 'Database (LECTURE-RES-PRAC)'!AJ218:BM218) / 'Grade computation'!G$7, IF(C$16 = "FINAL", SUMIF('Database (LECTURE-RES-PRAC)'!BP$14:CS$14, "CLO4", 'Database (LECTURE-RES-PRAC)'!BP218:CS218) / 'Grade computation'!H$7,""))),""),"")</f>
        <v/>
      </c>
      <c r="AC221" s="286" t="str">
        <f aca="false">IF(B221&lt;&gt;"",IF(AB221="","",IF(AB221&lt;0.5,1,IF(AND(AB221&gt;=0.5,AB221&lt;P$10),2,IF(AB221&gt;=P$10,3)))),"")</f>
        <v/>
      </c>
      <c r="AD221" s="194" t="str">
        <f aca="false">IF(B221 &lt;&gt; "",IF(AND('PRINTABLE (per grading)'!H$16="EXAM", 'PRINTABLE (per grading)'!B$13="Prelim"), IF(ISERROR(SUMIF('Exam (LECTURE ONLY)'!D$20:M$20, "CLO4", 'Exam (LECTURE ONLY)'!D223:M223) / 'Exam (LECTURE ONLY)'!AL$9), "", SUMIF('Exam (LECTURE ONLY)'!D$20:M$20, "CLO4", 'Exam (LECTURE ONLY)'!D223:M223) /'Exam (LECTURE ONLY)'!AL$9),
IF(AND('PRINTABLE (per grading)'!H$16="EXAM", 'PRINTABLE (per grading)'!B$13="Midterm"), IF(ISERROR(SUMIF('Exam (LECTURE ONLY)'!O$20:X$20, "CLO4", 'Exam (LECTURE ONLY)'!O223:X223) / 'Exam (LECTURE ONLY)'!AM$9), "", SUMIF('Exam (LECTURE ONLY)'!O$20:X$20, "CLO4", 'Exam (LECTURE ONLY)'!O223:X223) / 'Exam (LECTURE ONLY)'!AM$9),
IF(AND('PRINTABLE (per grading)'!H$16="EXAM", 'PRINTABLE (per grading)'!B$13="Final"), IF(ISERROR(SUMIF('Exam (LECTURE ONLY)'!Z$20:AI$20, "CLO4", 'Exam (LECTURE ONLY)'!Z223:AI223) / 'Exam (LECTURE ONLY)'!AN$9), "", SUMIF('Exam (LECTURE ONLY)'!Z$20:AI$20, "CLO4", 'Exam (LECTURE ONLY)'!Z223:AI223) / 'Exam (LECTURE ONLY)'!AN$9),
IF(AND('PRINTABLE (per grading)'!H$16="OUTPUT", 'PRINTABLE (per grading)'!B$13="Prelim"), IF(ISERROR(SUMIF(OUTPUT!C$20:M$20, "CLO4", OUTPUT!C223:M223) / OUTPUT!AL$9), "", SUMIF(OUTPUT!C$20:M$20, "CLO4", OUTPUT!C223:M223) / OUTPUT!AL$9),
IF(AND('PRINTABLE (per grading)'!H$16="OUTPUT", 'PRINTABLE (per grading)'!B$13="Midterm"), IF(ISERROR(SUMIF(OUTPUT!O$20:Y$20, "CLO4", OUTPUT!O223:Y223) / OUTPUT!AM$9), "", SUMIF(OUTPUT!O$20:Y$20, "CLO4", OUTPUT!O223:Y223) / OUTPUT!AM$9),
IF(AND('PRINTABLE (per grading)'!H$16="OUTPUT", 'PRINTABLE (per grading)'!B$13="Final"), IF(ISERROR(SUMIF(OUTPUT!AA$20:AI$20, "CLO4", OUTPUT!AA223:AI223) / OUTPUT!AN$9), "", SUMIF(OUTPUT!AA$20:AI$20, "CLO4", OUTPUT!AA223:AI223) / OUTPUT!AN$9),
"")))))),"")</f>
        <v/>
      </c>
      <c r="AE221" s="286" t="str">
        <f aca="false">IF(B221&lt;&gt;"",IF(AD221="","",IF(AD221&lt;0.5,1,IF(AND(AD221&gt;=0.5,AD221&lt;P$10),2,IF(AD221&gt;=P$10,3)))),"")</f>
        <v/>
      </c>
      <c r="AF221" s="287" t="str">
        <f aca="false">IF(B221 &lt;&gt; "",IFERROR(IF(AVERAGE(AB221,AD221)&gt;=P$10,"Y","N"),""),"")</f>
        <v/>
      </c>
      <c r="AG221" s="194" t="str">
        <f aca="false">IF(B221 &lt;&gt; "", IFERROR(IF(C$16 = "PRELIM", SUMIF('Database (LECTURE-RES-PRAC)'!D$14:AG$14, "CLO5", 'Database (LECTURE-RES-PRAC)'!D218:AG218) / 'Grade computation'!F$8, IF(C$16 = "MIDTERM", SUMIF('Database (LECTURE-RES-PRAC)'!AJ$14:BM$14, "CLO5", 'Database (LECTURE-RES-PRAC)'!AJ218:BM218) / 'Grade computation'!G$8, IF(C$16 = "FINAL", SUMIF('Database (LECTURE-RES-PRAC)'!BP$14:CS$14, "CLO5", 'Database (LECTURE-RES-PRAC)'!BP218:CS218) / 'Grade computation'!H$8,""))),""),"")</f>
        <v/>
      </c>
      <c r="AH221" s="286" t="str">
        <f aca="false">IF(B221&lt;&gt;"",IF(AG221="","",IF(AG221&lt;0.5,1,IF(AND(AG221&gt;=0.5,AG221&lt;P$10),2,IF(AG221&gt;=P$10,3)))),"")</f>
        <v/>
      </c>
      <c r="AI221" s="194" t="str">
        <f aca="false">IF(B221 &lt;&gt; "",IF(AND('PRINTABLE (per grading)'!H$16="EXAM", 'PRINTABLE (per grading)'!B$13="Prelim"), IF(ISERROR(SUMIF('Exam (LECTURE ONLY)'!D$20:M$20, "CLO5", 'Exam (LECTURE ONLY)'!D223:M223) / 'Exam (LECTURE ONLY)'!AL$10), "", SUMIF('Exam (LECTURE ONLY)'!D$20:M$20, "CLO5", 'Exam (LECTURE ONLY)'!D223:M223) /'Exam (LECTURE ONLY)'!AL$10),
IF(AND('PRINTABLE (per grading)'!H$16="EXAM", 'PRINTABLE (per grading)'!B$13="Midterm"), IF(ISERROR(SUMIF('Exam (LECTURE ONLY)'!O$20:X$20, "CLO5", 'Exam (LECTURE ONLY)'!O223:X223) / 'Exam (LECTURE ONLY)'!AM$10), "", SUMIF('Exam (LECTURE ONLY)'!O$20:X$20, "CLO5", 'Exam (LECTURE ONLY)'!O223:X223) / 'Exam (LECTURE ONLY)'!AM$10),
IF(AND('PRINTABLE (per grading)'!H$16="EXAM", 'PRINTABLE (per grading)'!B$13="Final"), IF(ISERROR(SUMIF('Exam (LECTURE ONLY)'!Z$20:AI$20, "CLO5", 'Exam (LECTURE ONLY)'!Z223:AI223) / 'Exam (LECTURE ONLY)'!AN$10), "", SUMIF('Exam (LECTURE ONLY)'!Z$20:AI$20, "CLO5", 'Exam (LECTURE ONLY)'!Z223:AI223) / 'Exam (LECTURE ONLY)'!AN$10),
IF(AND('PRINTABLE (per grading)'!H$16="OUTPUT", 'PRINTABLE (per grading)'!B$13="Prelim"), IF(ISERROR(SUMIF(OUTPUT!C$20:M$20, "CLO5", OUTPUT!C223:M223) / OUTPUT!AL$10), "", SUMIF(OUTPUT!C$20:M$20, "CLO5", OUTPUT!C223:M223) / OUTPUT!AL$10),
IF(AND('PRINTABLE (per grading)'!H$16="OUTPUT", 'PRINTABLE (per grading)'!B$13="Midterm"), IF(ISERROR(SUMIF(OUTPUT!O$20:Y$20, "CLO5", OUTPUT!O223:Y223) / OUTPUT!AM$10), "", SUMIF(OUTPUT!O$20:Y$20, "CLO5", OUTPUT!O223:Y223) / OUTPUT!AM$10),
IF(AND('PRINTABLE (per grading)'!H$16="OUTPUT", 'PRINTABLE (per grading)'!B$13="Final"), IF(ISERROR(SUMIF(OUTPUT!AA$20:AI$20, "CLO5", OUTPUT!AA223:AI223) / OUTPUT!AN$10), "", SUMIF(OUTPUT!AA$20:AI$20, "CLO5", OUTPUT!AA223:AI223) / OUTPUT!AN$10),
"")))))),"")</f>
        <v/>
      </c>
      <c r="AJ221" s="286" t="str">
        <f aca="false">IF(B221&lt;&gt;"",IF(AI221="","",IF(AI221&lt;0.5,1,IF(AND(AI221&gt;=0.5,AI221&lt;P$10),2,IF(AI221&gt;=P$10,3)))),"")</f>
        <v/>
      </c>
      <c r="AK221" s="287" t="str">
        <f aca="false">IF(B221 &lt;&gt; "",IFERROR(IF(AVERAGE(AG221,AI221)&gt;=P$10,"Y","N"),""),"")</f>
        <v/>
      </c>
      <c r="AL221" s="194" t="str">
        <f aca="false">IF(B221 &lt;&gt; "", IFERROR(IF(C$16 = "PRELIM", SUMIF('Database (LECTURE-RES-PRAC)'!D$14:AG$14, "CLO6", 'Database (LECTURE-RES-PRAC)'!D218:AG218) / 'Grade computation'!F$9, IF(C$16 = "MIDTERM", SUMIF('Database (LECTURE-RES-PRAC)'!AJ$14:BM$14, "CLO6", 'Database (LECTURE-RES-PRAC)'!AJ218:BM218) / 'Grade computation'!G$9, IF(C$16 = "FINAL", SUMIF('Database (LECTURE-RES-PRAC)'!BP$14:CS$14, "CLO6", 'Database (LECTURE-RES-PRAC)'!BP218:CS218) / 'Grade computation'!H$9,""))),""),"")</f>
        <v/>
      </c>
      <c r="AM221" s="286" t="str">
        <f aca="false">IF(B221&lt;&gt;"",IF(AL221="","",IF(AL221&lt;0.5,1,IF(AND(AL221&gt;=0.5,AL221&lt;P$10),2,IF(AL221&gt;=P$10,3)))),"")</f>
        <v/>
      </c>
      <c r="AN221" s="194" t="str">
        <f aca="false">IF(B221 &lt;&gt; "",IF(AND('PRINTABLE (per grading)'!H$16="EXAM", 'PRINTABLE (per grading)'!B$13="Prelim"), IF(ISERROR(SUMIF('Exam (LECTURE ONLY)'!D$20:M$20, "CLO6", 'Exam (LECTURE ONLY)'!D223:M223) / 'Exam (LECTURE ONLY)'!AL$11), "", SUMIF('Exam (LECTURE ONLY)'!D$20:M$20, "CLO6", 'Exam (LECTURE ONLY)'!D223:M223) /'Exam (LECTURE ONLY)'!AL$11),
IF(AND('PRINTABLE (per grading)'!H$16="EXAM", 'PRINTABLE (per grading)'!B$13="Midterm"), IF(ISERROR(SUMIF('Exam (LECTURE ONLY)'!O$20:X$20, "CLO6", 'Exam (LECTURE ONLY)'!O223:X223) / 'Exam (LECTURE ONLY)'!AM$11), "", SUMIF('Exam (LECTURE ONLY)'!O$20:X$20, "CLO6", 'Exam (LECTURE ONLY)'!O223:X223) / 'Exam (LECTURE ONLY)'!AM$11),
IF(AND('PRINTABLE (per grading)'!H$16="EXAM", 'PRINTABLE (per grading)'!B$13="Final"), IF(ISERROR(SUMIF('Exam (LECTURE ONLY)'!Z$20:AI$20, "CLO6", 'Exam (LECTURE ONLY)'!Z223:AI223) / 'Exam (LECTURE ONLY)'!AN$11), "", SUMIF('Exam (LECTURE ONLY)'!Z$20:AI$20, "CLO6", 'Exam (LECTURE ONLY)'!Z223:AI223) / 'Exam (LECTURE ONLY)'!AN$11),
IF(AND('PRINTABLE (per grading)'!H$16="OUTPUT", 'PRINTABLE (per grading)'!B$13="Prelim"), IF(ISERROR(SUMIF(OUTPUT!C$20:M$20, "CLO6", OUTPUT!C223:M223) / OUTPUT!AL$11), "", SUMIF(OUTPUT!C$20:M$20, "CLO6", OUTPUT!C223:M223) / OUTPUT!AL$11),
IF(AND('PRINTABLE (per grading)'!H$16="OUTPUT", 'PRINTABLE (per grading)'!B$13="Midterm"), IF(ISERROR(SUMIF(OUTPUT!O$20:Y$20, "CLO6", OUTPUT!O223:Y223) / OUTPUT!AM$11), "", SUMIF(OUTPUT!O$20:Y$20, "CLO6", OUTPUT!O223:Y223) / OUTPUT!AM$11),
IF(AND('PRINTABLE (per grading)'!H$16="OUTPUT", 'PRINTABLE (per grading)'!B$13="Final"), IF(ISERROR(SUMIF(OUTPUT!AA$20:AI$20, "CLO6", OUTPUT!AA223:AI223) / OUTPUT!AN$11), "", SUMIF(OUTPUT!AA$20:AI$20, "CLO6", OUTPUT!AA223:AI223) / OUTPUT!AN$11),
"")))))),"")</f>
        <v/>
      </c>
      <c r="AO221" s="286" t="str">
        <f aca="false">IF(B221&lt;&gt;"",IF(AN221="","",IF(AN221&lt;0.5,1,IF(AND(AN221&gt;=0.5,AN221&lt;P$10),2,IF(AN221&gt;=P$10,3)))),"")</f>
        <v/>
      </c>
      <c r="AP221" s="287" t="str">
        <f aca="false">IF(B221 &lt;&gt; "",IFERROR(IF(AVERAGE(AL221,AN221)&gt;=P$10,"Y","N"),""),"")</f>
        <v/>
      </c>
      <c r="AQ221" s="194" t="str">
        <f aca="false">IF(B221 &lt;&gt; "", IFERROR(IF(C$16 = "PRELIM", SUMIF('Database (LECTURE-RES-PRAC)'!D$14:AG$14, "CLO7", 'Database (LECTURE-RES-PRAC)'!D218:AG218) / 'Grade computation'!F$10, IF(C$16 = "MIDTERM", SUMIF('Database (LECTURE-RES-PRAC)'!AJ$14:BM$14, "CLO7", 'Database (LECTURE-RES-PRAC)'!AJ218:BM218) / 'Grade computation'!G$10, IF(C$16 = "FINAL", SUMIF('Database (LECTURE-RES-PRAC)'!BP$14:CS$14, "CLO7", 'Database (LECTURE-RES-PRAC)'!BP218:CS218) / 'Grade computation'!H$10,""))),""),"")</f>
        <v/>
      </c>
      <c r="AR221" s="286" t="str">
        <f aca="false">IF(B221&lt;&gt;"",IF(AQ221="","",IF(AQ221&lt;0.5,1,IF(AND(AQ221&gt;=0.5,AQ221&lt;P$10),2,IF(AQ221&gt;=P$10,3)))),"")</f>
        <v/>
      </c>
      <c r="AS221" s="194" t="str">
        <f aca="false">IF(B221 &lt;&gt; "",IF(AND('PRINTABLE (per grading)'!H$16="EXAM", 'PRINTABLE (per grading)'!B$13="Prelim"), IF(ISERROR(SUMIF('Exam (LECTURE ONLY)'!D$20:M$20, "CLO7", 'Exam (LECTURE ONLY)'!D223:M223) / 'Exam (LECTURE ONLY)'!AL$12), "", SUMIF('Exam (LECTURE ONLY)'!D$20:M$20, "CLO7", 'Exam (LECTURE ONLY)'!D223:M223) /'Exam (LECTURE ONLY)'!AL$12),
IF(AND('PRINTABLE (per grading)'!H$16="EXAM", 'PRINTABLE (per grading)'!B$13="Midterm"), IF(ISERROR(SUMIF('Exam (LECTURE ONLY)'!O$20:X$20, "CLO7", 'Exam (LECTURE ONLY)'!O223:X223) / 'Exam (LECTURE ONLY)'!AM$12), "", SUMIF('Exam (LECTURE ONLY)'!O$20:X$20, "CLO7", 'Exam (LECTURE ONLY)'!O223:X223) / 'Exam (LECTURE ONLY)'!AM$12),
IF(AND('PRINTABLE (per grading)'!H$16="EXAM", 'PRINTABLE (per grading)'!B$13="Final"), IF(ISERROR(SUMIF('Exam (LECTURE ONLY)'!Z$20:AI$20, "CLO7", 'Exam (LECTURE ONLY)'!Z223:AI223) / 'Exam (LECTURE ONLY)'!AN$12), "", SUMIF('Exam (LECTURE ONLY)'!Z$20:AI$20, "CLO7", 'Exam (LECTURE ONLY)'!Z223:AI223) / 'Exam (LECTURE ONLY)'!AN$12),
IF(AND('PRINTABLE (per grading)'!H$16="OUTPUT", 'PRINTABLE (per grading)'!B$13="Prelim"), IF(ISERROR(SUMIF(OUTPUT!C$20:M$20, "CLO7", OUTPUT!C223:M223) / OUTPUT!AL$12), "", SUMIF(OUTPUT!C$20:M$20, "CLO7", OUTPUT!C223:M223) / OUTPUT!AL$12),
IF(AND('PRINTABLE (per grading)'!H$16="OUTPUT", 'PRINTABLE (per grading)'!B$13="Midterm"), IF(ISERROR(SUMIF(OUTPUT!O$20:Y$20, "CLO7", OUTPUT!O223:Y223) / OUTPUT!AM$12), "", SUMIF(OUTPUT!O$20:Y$20, "CLO7", OUTPUT!O223:Y223) / OUTPUT!AM$12),
IF(AND('PRINTABLE (per grading)'!H$16="OUTPUT", 'PRINTABLE (per grading)'!B$13="Final"), IF(ISERROR(SUMIF(OUTPUT!AA$20:AI$20, "CLO7", OUTPUT!AA223:AI223) / OUTPUT!AN$12), "", SUMIF(OUTPUT!AA$20:AI$20, "CLO7", OUTPUT!AA223:AI223) / OUTPUT!AN$12),
"")))))),"")</f>
        <v/>
      </c>
      <c r="AT221" s="286" t="str">
        <f aca="false">IF(B221&lt;&gt;"",IF(AS221="","",IF(AS221&lt;0.5,1,IF(AND(AS221&gt;=0.5,AS221&lt;P$10),2,IF(AS221&gt;=P$10,3)))),"")</f>
        <v/>
      </c>
      <c r="AU221" s="287" t="str">
        <f aca="false">IF(B221 &lt;&gt; "",IFERROR(IF(AVERAGE(AQ221,AS221)&gt;=P$10,"Y","N"),""),"")</f>
        <v/>
      </c>
      <c r="AV221" s="194" t="str">
        <f aca="false">IF(B221 &lt;&gt; "", IFERROR(IF(C$16 = "PRELIM", SUMIF('Database (LECTURE-RES-PRAC)'!D$14:AG$14, "CLO8", 'Database (LECTURE-RES-PRAC)'!D218:AG218) / 'Grade computation'!F$11, IF(C$16 = "MIDTERM", SUMIF('Database (LECTURE-RES-PRAC)'!AJ$14:BM$14, "CLO8", 'Database (LECTURE-RES-PRAC)'!AJ218:BM218) / 'Grade computation'!G$11, IF(C$16 = "FINAL", SUMIF('Database (LECTURE-RES-PRAC)'!BP$14:CS$14, "CLO8", 'Database (LECTURE-RES-PRAC)'!BP218:CS218) / 'Grade computation'!H$11,""))),""),"")</f>
        <v/>
      </c>
      <c r="AW221" s="286" t="str">
        <f aca="false">IF(B221&lt;&gt;"",IF(AV221="","",IF(AV221&lt;0.5,1,IF(AND(AV221&gt;=0.5,AV221&lt;P$10),2,IF(AV221&gt;=P$10,3)))),"")</f>
        <v/>
      </c>
      <c r="AX221" s="194" t="str">
        <f aca="false">IF(B221 &lt;&gt; "",IF(AND('PRINTABLE (per grading)'!H$16="EXAM", 'PRINTABLE (per grading)'!B$13="Prelim"), IF(ISERROR(SUMIF('Exam (LECTURE ONLY)'!D$20:M$20, "CLO8", 'Exam (LECTURE ONLY)'!D223:M223) / 'Exam (LECTURE ONLY)'!AL$13), "", SUMIF('Exam (LECTURE ONLY)'!D$20:M$20, "CLO8", 'Exam (LECTURE ONLY)'!D223:M223) /'Exam (LECTURE ONLY)'!AL$13),
IF(AND('PRINTABLE (per grading)'!H$16="EXAM", 'PRINTABLE (per grading)'!B$13="Midterm"), IF(ISERROR(SUMIF('Exam (LECTURE ONLY)'!O$20:X$20, "CLO8", 'Exam (LECTURE ONLY)'!O223:X223) / 'Exam (LECTURE ONLY)'!AM$13), "", SUMIF('Exam (LECTURE ONLY)'!O$20:X$20, "CLO8", 'Exam (LECTURE ONLY)'!O223:X223) / 'Exam (LECTURE ONLY)'!AM$13),
IF(AND('PRINTABLE (per grading)'!H$16="EXAM", 'PRINTABLE (per grading)'!B$13="Final"), IF(ISERROR(SUMIF('Exam (LECTURE ONLY)'!Z$20:AI$20, "CLO8", 'Exam (LECTURE ONLY)'!Z223:AI223) / 'Exam (LECTURE ONLY)'!AN$13), "", SUMIF('Exam (LECTURE ONLY)'!Z$20:AI$20, "CLO8", 'Exam (LECTURE ONLY)'!Z223:AI223) / 'Exam (LECTURE ONLY)'!AN$13),
IF(AND('PRINTABLE (per grading)'!H$16="OUTPUT", 'PRINTABLE (per grading)'!B$13="Prelim"), IF(ISERROR(SUMIF(OUTPUT!C$20:M$20, "CLO8", OUTPUT!C223:M223) / OUTPUT!AL$13), "", SUMIF(OUTPUT!C$20:M$20, "CLO8", OUTPUT!C223:M223) / OUTPUT!AL$13),
IF(AND('PRINTABLE (per grading)'!H$16="OUTPUT", 'PRINTABLE (per grading)'!B$13="Midterm"), IF(ISERROR(SUMIF(OUTPUT!O$20:Y$20, "CLO8", OUTPUT!O223:Y223) / OUTPUT!AM$13), "", SUMIF(OUTPUT!O$20:Y$20, "CLO8", OUTPUT!O223:Y223) / OUTPUT!AM$13),
IF(AND('PRINTABLE (per grading)'!H$16="OUTPUT", 'PRINTABLE (per grading)'!B$13="Final"), IF(ISERROR(SUMIF(OUTPUT!AA$20:AI$20, "CLO8", OUTPUT!AA223:AI223) / OUTPUT!AN$13), "", SUMIF(OUTPUT!AA$20:AI$20, "CLO8", OUTPUT!AA223:AI223) / OUTPUT!AN$13),
"")))))),"")</f>
        <v/>
      </c>
      <c r="AY221" s="286" t="str">
        <f aca="false">IF(B221&lt;&gt;"",IF(AX221="","",IF(AX221&lt;0.5,1,IF(AND(AX221&gt;=0.5,AX221&lt;P$10),2,IF(AX221&gt;=P$10,3)))),"")</f>
        <v/>
      </c>
      <c r="AZ221" s="287" t="str">
        <f aca="false">IF(B221 &lt;&gt; "",IFERROR(IF(AVERAGE(AV221,AX221)&gt;=P$10,"Y","N"),""),"")</f>
        <v/>
      </c>
      <c r="BA221" s="194" t="str">
        <f aca="false">IF(B221 &lt;&gt; "", IFERROR(IF(C$16 = "PRELIM", SUMIF('Database (LECTURE-RES-PRAC)'!D$14:AG$14, "CLO9", 'Database (LECTURE-RES-PRAC)'!D218:AG218) / 'Grade computation'!F$12, IF(C$16 = "MIDTERM", SUMIF('Database (LECTURE-RES-PRAC)'!AJ$14:BM$14, "CLO9", 'Database (LECTURE-RES-PRAC)'!AJ218:BM218) / 'Grade computation'!G$12, IF(C$16 = "FINAL", SUMIF('Database (LECTURE-RES-PRAC)'!BP$14:CS$14, "CLO9", 'Database (LECTURE-RES-PRAC)'!BP218:CS218) / 'Grade computation'!H$12,""))),""),"")</f>
        <v/>
      </c>
      <c r="BB221" s="286" t="str">
        <f aca="false">IF(B221&lt;&gt;"",IF(BA221="","",IF(BA221&lt;0.5,1,IF(AND(BA221&gt;=0.5,BA221&lt;P$10),2,IF(BA221&gt;=P$10,3)))),"")</f>
        <v/>
      </c>
      <c r="BC221" s="194" t="str">
        <f aca="false">IF(B221 &lt;&gt; "",IF(AND('PRINTABLE (per grading)'!H$16="EXAM", 'PRINTABLE (per grading)'!B$13="Prelim"), IF(ISERROR(SUMIF('Exam (LECTURE ONLY)'!D$20:M$20, "CLO9", 'Exam (LECTURE ONLY)'!D223:M223) / 'Exam (LECTURE ONLY)'!AL$14), "", SUMIF('Exam (LECTURE ONLY)'!D$20:M$20, "CLO9", 'Exam (LECTURE ONLY)'!D223:M223) /'Exam (LECTURE ONLY)'!AL$14),
IF(AND('PRINTABLE (per grading)'!H$16="EXAM", 'PRINTABLE (per grading)'!B$13="Midterm"), IF(ISERROR(SUMIF('Exam (LECTURE ONLY)'!O$20:X$20, "CLO9", 'Exam (LECTURE ONLY)'!O223:X223) / 'Exam (LECTURE ONLY)'!AM$14), "", SUMIF('Exam (LECTURE ONLY)'!O$20:X$20, "CLO9", 'Exam (LECTURE ONLY)'!O223:X223) / 'Exam (LECTURE ONLY)'!AM$14),
IF(AND('PRINTABLE (per grading)'!H$16="EXAM", 'PRINTABLE (per grading)'!B$13="Final"), IF(ISERROR(SUMIF('Exam (LECTURE ONLY)'!Z$20:AI$20, "CLO9", 'Exam (LECTURE ONLY)'!Z223:AI223) / 'Exam (LECTURE ONLY)'!AN$14), "", SUMIF('Exam (LECTURE ONLY)'!Z$20:AI$20, "CLO9", 'Exam (LECTURE ONLY)'!Z223:AI223) / 'Exam (LECTURE ONLY)'!AN$14),
IF(AND('PRINTABLE (per grading)'!H$16="OUTPUT", 'PRINTABLE (per grading)'!B$13="Prelim"), IF(ISERROR(SUMIF(OUTPUT!C$20:M$20, "CLO9", OUTPUT!C223:M223) / OUTPUT!AL$14), "", SUMIF(OUTPUT!C$20:M$20, "CLO9", OUTPUT!C223:M223) / OUTPUT!AL$14),
IF(AND('PRINTABLE (per grading)'!H$16="OUTPUT", 'PRINTABLE (per grading)'!B$13="Midterm"), IF(ISERROR(SUMIF(OUTPUT!O$20:Y$20, "CLO9", OUTPUT!O223:Y223) / OUTPUT!AM$14), "", SUMIF(OUTPUT!O$20:Y$20, "CLO9", OUTPUT!O223:Y223) / OUTPUT!AM$14),
IF(AND('PRINTABLE (per grading)'!H$16="OUTPUT", 'PRINTABLE (per grading)'!B$13="Final"), IF(ISERROR(SUMIF(OUTPUT!AA$20:AI$20, "CLO9", OUTPUT!AA223:AI223) / OUTPUT!AN$14), "", SUMIF(OUTPUT!AA$20:AI$20, "CLO9", OUTPUT!AA223:AI223) / OUTPUT!AN$14),
"")))))),"")</f>
        <v/>
      </c>
      <c r="BD221" s="286" t="str">
        <f aca="false">IF(B221&lt;&gt;"",IF(BC221="","",IF(BC221&lt;0.5,1,IF(AND(BC221&gt;=0.5,BC221&lt;P$10),2,IF(BC221&gt;=P$10,3)))),"")</f>
        <v/>
      </c>
      <c r="BE221" s="287" t="str">
        <f aca="false">IF(B221 &lt;&gt; "",IFERROR(IF(AVERAGE(BA221,BC221)&gt;=P$10,"Y","N"),""),"")</f>
        <v/>
      </c>
      <c r="BF221" s="194" t="str">
        <f aca="false">IF(B221 &lt;&gt; "", IFERROR(IF(C$16 = "PRELIM", SUMIF('Database (LECTURE-RES-PRAC)'!D$14:AG$14, "CLO10", 'Database (LECTURE-RES-PRAC)'!D218:AG218) / 'Grade computation'!F$13, IF(C$16 = "MIDTERM", SUMIF('Database (LECTURE-RES-PRAC)'!AJ$14:BM$14, "CLO10", 'Database (LECTURE-RES-PRAC)'!AJ218:BM218) / 'Grade computation'!G$13, IF(C$16 = "FINAL", SUMIF('Database (LECTURE-RES-PRAC)'!BP$14:CS$14, "CLO10", 'Database (LECTURE-RES-PRAC)'!BP218:CS218) / 'Grade computation'!H$13,""))),""),"")</f>
        <v/>
      </c>
      <c r="BG221" s="286" t="str">
        <f aca="false">IF(B221&lt;&gt;"",IF(BF221="","",IF(BF221&lt;0.5,1,IF(AND(BF221&gt;=0.5,BF221&lt;P$10),2,IF(BF221&gt;=P$10,3)))),"")</f>
        <v/>
      </c>
      <c r="BH221" s="194" t="str">
        <f aca="false">IF(B221 &lt;&gt; "",IF(AND('PRINTABLE (per grading)'!H$16="EXAM", 'PRINTABLE (per grading)'!B$13="Prelim"), IF(ISERROR(SUMIF('Exam (LECTURE ONLY)'!D$20:M$20, "CLO10", 'Exam (LECTURE ONLY)'!D223:M223) / 'Exam (LECTURE ONLY)'!AL$15), "", SUMIF('Exam (LECTURE ONLY)'!D$20:M$20, "CLO10", 'Exam (LECTURE ONLY)'!D223:M223) /'Exam (LECTURE ONLY)'!AL$15),
IF(AND('PRINTABLE (per grading)'!H$16="EXAM", 'PRINTABLE (per grading)'!B$13="Midterm"), IF(ISERROR(SUMIF('Exam (LECTURE ONLY)'!O$20:X$20, "CLO10", 'Exam (LECTURE ONLY)'!O223:X223) / 'Exam (LECTURE ONLY)'!AM$15), "", SUMIF('Exam (LECTURE ONLY)'!O$20:X$20, "CLO10", 'Exam (LECTURE ONLY)'!O223:X223) / 'Exam (LECTURE ONLY)'!AM$15),
IF(AND('PRINTABLE (per grading)'!H$16="EXAM", 'PRINTABLE (per grading)'!B$13="Final"), IF(ISERROR(SUMIF('Exam (LECTURE ONLY)'!Z$20:AI$20, "CLO10", 'Exam (LECTURE ONLY)'!Z223:AI223) / 'Exam (LECTURE ONLY)'!AN$15), "", SUMIF('Exam (LECTURE ONLY)'!Z$20:AI$20, "CLO10", 'Exam (LECTURE ONLY)'!Z223:AI223) / 'Exam (LECTURE ONLY)'!AN$15),
IF(AND('PRINTABLE (per grading)'!H$16="OUTPUT", 'PRINTABLE (per grading)'!B$13="Prelim"), IF(ISERROR(SUMIF(OUTPUT!C$20:M$20, "CLO10", OUTPUT!C223:M223) / OUTPUT!AL$15), "", SUMIF(OUTPUT!C$20:M$20, "CLO10", OUTPUT!C223:M223) / OUTPUT!AL$15),
IF(AND('PRINTABLE (per grading)'!H$16="OUTPUT", 'PRINTABLE (per grading)'!B$13="Midterm"), IF(ISERROR(SUMIF(OUTPUT!O$20:Y$20, "CLO10", OUTPUT!O223:Y223) / OUTPUT!AM$15), "", SUMIF(OUTPUT!O$20:Y$20, "CLO10", OUTPUT!O223:Y223) / OUTPUT!AM$15),
IF(AND('PRINTABLE (per grading)'!H$16="OUTPUT", 'PRINTABLE (per grading)'!B$13="Final"), IF(ISERROR(SUMIF(OUTPUT!AA$20:AI$20, "CLO10", OUTPUT!AA223:AI223) / OUTPUT!AN$15), "", SUMIF(OUTPUT!AA$20:AI$20, "CLO10", OUTPUT!AA223:AI223) / OUTPUT!AN$15),
"")))))),"")</f>
        <v/>
      </c>
      <c r="BI221" s="286" t="str">
        <f aca="false">IF(B221&lt;&gt;"",IF(BH221="","",IF(BH221&lt;0.5,1,IF(AND(BH221&gt;=0.5,BH221&lt;P$10),2,IF(BH221&gt;=P$10,3)))),"")</f>
        <v/>
      </c>
      <c r="BJ221" s="287" t="str">
        <f aca="false">IF(B221 &lt;&gt; "",IFERROR(IF(AVERAGE(BF221,BH221)&gt;=P$10,"Y","N"),""),"")</f>
        <v/>
      </c>
      <c r="BK221" s="8"/>
    </row>
    <row r="222" customFormat="false" ht="19.5" hidden="false" customHeight="true" outlineLevel="0" collapsed="false">
      <c r="A222" s="228" t="str">
        <f aca="false">IF(ISBLANK('Database (LECTURE-RES-PRAC)'!A219),"",'Database (LECTURE-RES-PRAC)'!A219)</f>
        <v/>
      </c>
      <c r="B222" s="229" t="str">
        <f aca="false">IF(ISBLANK('Database (LECTURE-RES-PRAC)'!B219),"",'Database (LECTURE-RES-PRAC)'!B219)</f>
        <v/>
      </c>
      <c r="C222" s="230" t="str">
        <f aca="false">IF(B222&lt;&gt;"",IF(C$16="PRELIM",'Grade computation'!C222, IF(C$16="MIDTERM",'Grade computation'!K222, IF(C$16="FINAL",'Grade computation'!S222,""))),"")</f>
        <v/>
      </c>
      <c r="D222" s="231" t="str">
        <f aca="false">IF(B222&lt;&gt;"",IFERROR(IF(B$11="80-20", (((C222/C$19)*X$6)+X$7)*D$18, IF(B$11="60-40", (((C222/C$19)*Y$6)+Y$7)*D$18, 0)),0),"")</f>
        <v/>
      </c>
      <c r="E222" s="230" t="str">
        <f aca="false">IF(B222&lt;&gt;"", IF(C$16="PRELIM",'Grade computation'!E222, IF(C$16="MIDTERM",'Grade computation'!M222, IF(C$16="FINAL",'Grade computation'!U222,""))),"")</f>
        <v/>
      </c>
      <c r="F222" s="232" t="str">
        <f aca="false">IF(B222&lt;&gt;"",IFERROR(IF(B$11="80-20", (((E222/E$19)*X$6)+X$7)*F$18, IF(B$11="60-40", (((E222/E$19)*Y$6)+Y$7)*F$18, 0)),0),"")</f>
        <v/>
      </c>
      <c r="G222" s="233" t="str">
        <f aca="false">IF(B222&lt;&gt;"",IFERROR((D222+F222),0),"")</f>
        <v/>
      </c>
      <c r="H222" s="234" t="str">
        <f aca="false">IF(B222&lt;&gt;"",IF(C$16="PRELIM", 'Grade computation'!H222, IF(C$16="MIDTERM", 'Grade computation'!P222, IF(C$16="FINAL",'Grade computation'!X222, ""))),"")</f>
        <v/>
      </c>
      <c r="I222" s="233" t="str">
        <f aca="false">IF(B222&lt;&gt;"",IFERROR(IF(B$11="80-20", (((H222/H$19)*X$6)+X$7)*I$19, IF(B$11="60-40", (((H222/H$19)*Y$6)+Y$7)*I$19, 0)),0),"")</f>
        <v/>
      </c>
      <c r="J222" s="237" t="str">
        <f aca="false">IFERROR((G222+I222),"")</f>
        <v/>
      </c>
      <c r="K222" s="183" t="str">
        <f aca="false">IFERROR(IF(J222="","",IF(J222&gt;=75,"PASSED","FAILED")),"")</f>
        <v/>
      </c>
      <c r="L222" s="183"/>
      <c r="M222" s="194" t="str">
        <f aca="false">IF(B222 &lt;&gt; "", IFERROR(IF(C$16 = "PRELIM", SUMIF('Database (LECTURE-RES-PRAC)'!D$14:AG$14, "CLO1", 'Database (LECTURE-RES-PRAC)'!D219:AG219) / 'Grade computation'!F$4, IF(C$16 = "MIDTERM", SUMIF('Database (LECTURE-RES-PRAC)'!AJ$14:BM$14, "CLO1", 'Database (LECTURE-RES-PRAC)'!AJ219:BM219) / 'Grade computation'!G$4, IF(C$16 = "FINAL", SUMIF('Database (LECTURE-RES-PRAC)'!BP$14:CS$14, "CLO1", 'Database (LECTURE-RES-PRAC)'!BP219:CS219) / 'Grade computation'!H$4,""))),""),"")</f>
        <v/>
      </c>
      <c r="N222" s="286" t="str">
        <f aca="false">IF(B222&lt;&gt;"",IF(M222="","",IF(M222&lt;0.5,1,IF(AND(M222&gt;=0.5,M222&lt;P$10),2,IF(M222&gt;=P$10,3)))),"")</f>
        <v/>
      </c>
      <c r="O222" s="194" t="str">
        <f aca="false">IF(B222 &lt;&gt; "",IF(AND('PRINTABLE (per grading)'!H$16="EXAM", 'PRINTABLE (per grading)'!B$13="Prelim"), IF(ISERROR(SUMIF('Exam (LECTURE ONLY)'!D$20:M$20, "CLO1", 'Exam (LECTURE ONLY)'!D224:M224) / 'Exam (LECTURE ONLY)'!AL$6), "", SUMIF('Exam (LECTURE ONLY)'!D$20:M$20, "CLO1", 'Exam (LECTURE ONLY)'!D224:M224) /'Exam (LECTURE ONLY)'!AL$6),
IF(AND('PRINTABLE (per grading)'!H$16="EXAM", 'PRINTABLE (per grading)'!B$13="Midterm"), IF(ISERROR(SUMIF('Exam (LECTURE ONLY)'!O$20:X$20, "CLO1", 'Exam (LECTURE ONLY)'!O224:X224) / 'Exam (LECTURE ONLY)'!AM$6), "", SUMIF('Exam (LECTURE ONLY)'!O$20:X$20, "CLO1", 'Exam (LECTURE ONLY)'!O224:X224) / 'Exam (LECTURE ONLY)'!AM$6),
IF(AND('PRINTABLE (per grading)'!H$16="EXAM", 'PRINTABLE (per grading)'!B$13="Final"), IF(ISERROR(SUMIF('Exam (LECTURE ONLY)'!Z$20:AI$20, "CLO1", 'Exam (LECTURE ONLY)'!Z224:AI224) / 'Exam (LECTURE ONLY)'!AN$6), "", SUMIF('Exam (LECTURE ONLY)'!Z$20:AI$20, "CLO1", 'Exam (LECTURE ONLY)'!Z224:AI224) / 'Exam (LECTURE ONLY)'!AN$6),
IF(AND('PRINTABLE (per grading)'!H$16="OUTPUT", 'PRINTABLE (per grading)'!B$13="Prelim"), IF(ISERROR(SUMIF(OUTPUT!C$20:M$20, "CLO1", OUTPUT!C224:M224) / OUTPUT!AL$6), "", SUMIF(OUTPUT!C$20:M$20, "CLO1", OUTPUT!C224:M224) / OUTPUT!AL$6),
IF(AND('PRINTABLE (per grading)'!H$16="OUTPUT", 'PRINTABLE (per grading)'!B$13="Midterm"), IF(ISERROR(SUMIF(OUTPUT!O$20:Y$20, "CLO1", OUTPUT!O224:Y224) / OUTPUT!AM$6), "", SUMIF(OUTPUT!O$20:Y$20, "CLO1", OUTPUT!O224:Y224) / OUTPUT!AM$6),
IF(AND('PRINTABLE (per grading)'!H$16="OUTPUT", 'PRINTABLE (per grading)'!B$13="Final"), IF(ISERROR(SUMIF(OUTPUT!AA$20:AI$20, "CLO1", OUTPUT!AA224:AI224) / OUTPUT!AN$6), "", SUMIF(OUTPUT!AA$20:AI$20, "CLO1", OUTPUT!AA224:AI224) / OUTPUT!AN$6),
"")))))),"")</f>
        <v/>
      </c>
      <c r="P222" s="286" t="str">
        <f aca="false">IF(B222&lt;&gt;"",IF(O222="","",IF(O222&lt;0.5,1,IF(AND(O222&gt;=0.5,O222&lt;P$10),2,IF(O222&gt;=P$10,3)))),"")</f>
        <v/>
      </c>
      <c r="Q222" s="287" t="str">
        <f aca="false">IF(B222 &lt;&gt; "",IFERROR(IF(AVERAGE(M222,O222)&gt;=P$10,"Y","N"),""),"")</f>
        <v/>
      </c>
      <c r="R222" s="194" t="str">
        <f aca="false">IF(B222 &lt;&gt; "", IFERROR(IF(C$16 = "PRELIM", SUMIF('Database (LECTURE-RES-PRAC)'!D$14:AG$14, "CLO2", 'Database (LECTURE-RES-PRAC)'!D219:AG219) / 'Grade computation'!F$5, IF(C$16 = "MIDTERM", SUMIF('Database (LECTURE-RES-PRAC)'!AJ$14:BM$14, "CLO2", 'Database (LECTURE-RES-PRAC)'!AJ219:BM219) / 'Grade computation'!G$5, IF(C$16 = "FINAL", SUMIF('Database (LECTURE-RES-PRAC)'!BP$14:CS$14, "CLO2", 'Database (LECTURE-RES-PRAC)'!BP219:CS219) / 'Grade computation'!H$5,""))),""),"")</f>
        <v/>
      </c>
      <c r="S222" s="286" t="str">
        <f aca="false">IF(B222&lt;&gt;"",IF(R222="","",IF(R222&lt;0.5,1,IF(AND(R222&gt;=0.5,R222&lt;P$10),2,IF(R222&gt;=P$10,3)))),"")</f>
        <v/>
      </c>
      <c r="T222" s="194" t="str">
        <f aca="false">IF(B222 &lt;&gt; "",IF(AND('PRINTABLE (per grading)'!H$16="EXAM", 'PRINTABLE (per grading)'!B$13="Prelim"), IF(ISERROR(SUMIF('Exam (LECTURE ONLY)'!D$20:M$20, "CLO2", 'Exam (LECTURE ONLY)'!D224:M224) / 'Exam (LECTURE ONLY)'!AL$7), "", SUMIF('Exam (LECTURE ONLY)'!D$20:M$20, "CLO2", 'Exam (LECTURE ONLY)'!D224:M224) /'Exam (LECTURE ONLY)'!AL$7),
IF(AND('PRINTABLE (per grading)'!H$16="EXAM", 'PRINTABLE (per grading)'!B$13="Midterm"), IF(ISERROR(SUMIF('Exam (LECTURE ONLY)'!O$20:X$20, "CLO2", 'Exam (LECTURE ONLY)'!O224:X224) / 'Exam (LECTURE ONLY)'!AM$7), "", SUMIF('Exam (LECTURE ONLY)'!O$20:X$20, "CLO2", 'Exam (LECTURE ONLY)'!O224:X224) / 'Exam (LECTURE ONLY)'!AM$7),
IF(AND('PRINTABLE (per grading)'!H$16="EXAM", 'PRINTABLE (per grading)'!B$13="Final"), IF(ISERROR(SUMIF('Exam (LECTURE ONLY)'!Z$20:AI$20, "CLO2", 'Exam (LECTURE ONLY)'!Z224:AI224) / 'Exam (LECTURE ONLY)'!AN$7), "", SUMIF('Exam (LECTURE ONLY)'!Z$20:AI$20, "CLO2", 'Exam (LECTURE ONLY)'!Z224:AI224) / 'Exam (LECTURE ONLY)'!AN$7),
IF(AND('PRINTABLE (per grading)'!H$16="OUTPUT", 'PRINTABLE (per grading)'!B$13="Prelim"), IF(ISERROR(SUMIF(OUTPUT!C$20:M$20, "CLO2", OUTPUT!C224:M224) / OUTPUT!AL$7), "", SUMIF(OUTPUT!C$20:M$20, "CLO2", OUTPUT!C224:M224) / OUTPUT!AL$7),
IF(AND('PRINTABLE (per grading)'!H$16="OUTPUT", 'PRINTABLE (per grading)'!B$13="Midterm"), IF(ISERROR(SUMIF(OUTPUT!O$20:Y$20, "CLO2", OUTPUT!O224:Y224) / OUTPUT!AM$7), "", SUMIF(OUTPUT!O$20:Y$20, "CLO2", OUTPUT!O224:Y224) / OUTPUT!AM$7),
IF(AND('PRINTABLE (per grading)'!H$16="OUTPUT", 'PRINTABLE (per grading)'!B$13="Final"), IF(ISERROR(SUMIF(OUTPUT!AA$20:AI$20, "CLO2", OUTPUT!AA224:AI224) / OUTPUT!AN$7), "", SUMIF(OUTPUT!AA$20:AI$20, "CLO2", OUTPUT!AA224:AI224) / OUTPUT!AN$7),
"")))))),"")</f>
        <v/>
      </c>
      <c r="U222" s="286" t="str">
        <f aca="false">IF(B222&lt;&gt;"",IF(T222="","",IF(T222&lt;0.5,1,IF(AND(T222&gt;=0.5,T222&lt;P$10),2,IF(T222&gt;=P$10,3)))),"")</f>
        <v/>
      </c>
      <c r="V222" s="287" t="str">
        <f aca="false">IF(B222 &lt;&gt; "",IFERROR(IF(AVERAGE(R222,T222)&gt;=P$10,"Y","N"),""),"")</f>
        <v/>
      </c>
      <c r="W222" s="194" t="str">
        <f aca="false">IF(B222 &lt;&gt; "", IFERROR(IF(C$16 = "PRELIM", SUMIF('Database (LECTURE-RES-PRAC)'!D$14:AG$14, "CLO3", 'Database (LECTURE-RES-PRAC)'!D219:AG219) / 'Grade computation'!F$6, IF(C$16 = "MIDTERM", SUMIF('Database (LECTURE-RES-PRAC)'!AJ$14:BM$14, "CLO3", 'Database (LECTURE-RES-PRAC)'!AJ219:BM219) / 'Grade computation'!G$6, IF(C$16 = "FINAL", SUMIF('Database (LECTURE-RES-PRAC)'!BP$14:CS$14, "CLO3", 'Database (LECTURE-RES-PRAC)'!BP219:CS219) / 'Grade computation'!H$6,""))),""),"")</f>
        <v/>
      </c>
      <c r="X222" s="286" t="str">
        <f aca="false">IF(B222&lt;&gt;"",IF(W222="","",IF(W222&lt;0.5,1,IF(AND(W222&gt;=0.5,W222&lt;P$10),2,IF(W222&gt;=P$10,3)))),"")</f>
        <v/>
      </c>
      <c r="Y222" s="194" t="str">
        <f aca="false">IF(B222 &lt;&gt; "",IF(AND('PRINTABLE (per grading)'!H$16="EXAM", 'PRINTABLE (per grading)'!B$13="Prelim"), IF(ISERROR(SUMIF('Exam (LECTURE ONLY)'!D$20:M$20, "CLO3", 'Exam (LECTURE ONLY)'!D224:M224) / 'Exam (LECTURE ONLY)'!AL$8), "", SUMIF('Exam (LECTURE ONLY)'!D$20:M$20, "CLO3", 'Exam (LECTURE ONLY)'!D224:M224) /'Exam (LECTURE ONLY)'!AL$8),
IF(AND('PRINTABLE (per grading)'!H$16="EXAM", 'PRINTABLE (per grading)'!B$13="Midterm"), IF(ISERROR(SUMIF('Exam (LECTURE ONLY)'!O$20:X$20, "CLO3", 'Exam (LECTURE ONLY)'!O224:X224) / 'Exam (LECTURE ONLY)'!AM$8), "", SUMIF('Exam (LECTURE ONLY)'!O$20:X$20, "CLO3", 'Exam (LECTURE ONLY)'!O224:X224) / 'Exam (LECTURE ONLY)'!AM$8),
IF(AND('PRINTABLE (per grading)'!H$16="EXAM", 'PRINTABLE (per grading)'!B$13="Final"), IF(ISERROR(SUMIF('Exam (LECTURE ONLY)'!Z$20:AI$20, "CLO3", 'Exam (LECTURE ONLY)'!Z224:AI224) / 'Exam (LECTURE ONLY)'!AN$8), "", SUMIF('Exam (LECTURE ONLY)'!Z$20:AI$20, "CLO3", 'Exam (LECTURE ONLY)'!Z224:AI224) / 'Exam (LECTURE ONLY)'!AN$8),
IF(AND('PRINTABLE (per grading)'!H$16="OUTPUT", 'PRINTABLE (per grading)'!B$13="Prelim"), IF(ISERROR(SUMIF(OUTPUT!C$20:M$20, "CLO3", OUTPUT!C224:M224) / OUTPUT!AL$8), "", SUMIF(OUTPUT!C$20:M$20, "CLO3", OUTPUT!C224:M224) / OUTPUT!AL$8),
IF(AND('PRINTABLE (per grading)'!H$16="OUTPUT", 'PRINTABLE (per grading)'!B$13="Midterm"), IF(ISERROR(SUMIF(OUTPUT!O$20:Y$20, "CLO3", OUTPUT!O224:Y224) / OUTPUT!AM$8), "", SUMIF(OUTPUT!O$20:Y$20, "CLO3", OUTPUT!O224:Y224) / OUTPUT!AM$8),
IF(AND('PRINTABLE (per grading)'!H$16="OUTPUT", 'PRINTABLE (per grading)'!B$13="Final"), IF(ISERROR(SUMIF(OUTPUT!AA$20:AI$20, "CLO3", OUTPUT!AA224:AI224) / OUTPUT!AN$8), "", SUMIF(OUTPUT!AA$20:AI$20, "CLO3", OUTPUT!AA224:AI224) / OUTPUT!AN$8),
"" )))))),"")</f>
        <v/>
      </c>
      <c r="Z222" s="286" t="str">
        <f aca="false">IF(B222&lt;&gt;"",IF(Y222="","",IF(Y222&lt;0.5,1,IF(AND(Y222&gt;=0.5,Y222&lt;P$10),2,IF(Y222&gt;=P$10,3)))),"")</f>
        <v/>
      </c>
      <c r="AA222" s="287" t="str">
        <f aca="false">IF(B222 &lt;&gt; "",IFERROR(IF(AVERAGE(W222,Y222)&gt;=P$10,"Y","N"),""),"")</f>
        <v/>
      </c>
      <c r="AB222" s="194" t="str">
        <f aca="false">IF(B222 &lt;&gt; "", IFERROR(IF(C$16 = "PRELIM", SUMIF('Database (LECTURE-RES-PRAC)'!D$14:AG$14, "CLO4", 'Database (LECTURE-RES-PRAC)'!D219:AG219) / 'Grade computation'!F$7, IF(C$16 = "MIDTERM", SUMIF('Database (LECTURE-RES-PRAC)'!AJ$14:BM$14, "CLO4", 'Database (LECTURE-RES-PRAC)'!AJ219:BM219) / 'Grade computation'!G$7, IF(C$16 = "FINAL", SUMIF('Database (LECTURE-RES-PRAC)'!BP$14:CS$14, "CLO4", 'Database (LECTURE-RES-PRAC)'!BP219:CS219) / 'Grade computation'!H$7,""))),""),"")</f>
        <v/>
      </c>
      <c r="AC222" s="286" t="str">
        <f aca="false">IF(B222&lt;&gt;"",IF(AB222="","",IF(AB222&lt;0.5,1,IF(AND(AB222&gt;=0.5,AB222&lt;P$10),2,IF(AB222&gt;=P$10,3)))),"")</f>
        <v/>
      </c>
      <c r="AD222" s="194" t="str">
        <f aca="false">IF(B222 &lt;&gt; "",IF(AND('PRINTABLE (per grading)'!H$16="EXAM", 'PRINTABLE (per grading)'!B$13="Prelim"), IF(ISERROR(SUMIF('Exam (LECTURE ONLY)'!D$20:M$20, "CLO4", 'Exam (LECTURE ONLY)'!D224:M224) / 'Exam (LECTURE ONLY)'!AL$9), "", SUMIF('Exam (LECTURE ONLY)'!D$20:M$20, "CLO4", 'Exam (LECTURE ONLY)'!D224:M224) /'Exam (LECTURE ONLY)'!AL$9),
IF(AND('PRINTABLE (per grading)'!H$16="EXAM", 'PRINTABLE (per grading)'!B$13="Midterm"), IF(ISERROR(SUMIF('Exam (LECTURE ONLY)'!O$20:X$20, "CLO4", 'Exam (LECTURE ONLY)'!O224:X224) / 'Exam (LECTURE ONLY)'!AM$9), "", SUMIF('Exam (LECTURE ONLY)'!O$20:X$20, "CLO4", 'Exam (LECTURE ONLY)'!O224:X224) / 'Exam (LECTURE ONLY)'!AM$9),
IF(AND('PRINTABLE (per grading)'!H$16="EXAM", 'PRINTABLE (per grading)'!B$13="Final"), IF(ISERROR(SUMIF('Exam (LECTURE ONLY)'!Z$20:AI$20, "CLO4", 'Exam (LECTURE ONLY)'!Z224:AI224) / 'Exam (LECTURE ONLY)'!AN$9), "", SUMIF('Exam (LECTURE ONLY)'!Z$20:AI$20, "CLO4", 'Exam (LECTURE ONLY)'!Z224:AI224) / 'Exam (LECTURE ONLY)'!AN$9),
IF(AND('PRINTABLE (per grading)'!H$16="OUTPUT", 'PRINTABLE (per grading)'!B$13="Prelim"), IF(ISERROR(SUMIF(OUTPUT!C$20:M$20, "CLO4", OUTPUT!C224:M224) / OUTPUT!AL$9), "", SUMIF(OUTPUT!C$20:M$20, "CLO4", OUTPUT!C224:M224) / OUTPUT!AL$9),
IF(AND('PRINTABLE (per grading)'!H$16="OUTPUT", 'PRINTABLE (per grading)'!B$13="Midterm"), IF(ISERROR(SUMIF(OUTPUT!O$20:Y$20, "CLO4", OUTPUT!O224:Y224) / OUTPUT!AM$9), "", SUMIF(OUTPUT!O$20:Y$20, "CLO4", OUTPUT!O224:Y224) / OUTPUT!AM$9),
IF(AND('PRINTABLE (per grading)'!H$16="OUTPUT", 'PRINTABLE (per grading)'!B$13="Final"), IF(ISERROR(SUMIF(OUTPUT!AA$20:AI$20, "CLO4", OUTPUT!AA224:AI224) / OUTPUT!AN$9), "", SUMIF(OUTPUT!AA$20:AI$20, "CLO4", OUTPUT!AA224:AI224) / OUTPUT!AN$9),
"")))))),"")</f>
        <v/>
      </c>
      <c r="AE222" s="286" t="str">
        <f aca="false">IF(B222&lt;&gt;"",IF(AD222="","",IF(AD222&lt;0.5,1,IF(AND(AD222&gt;=0.5,AD222&lt;P$10),2,IF(AD222&gt;=P$10,3)))),"")</f>
        <v/>
      </c>
      <c r="AF222" s="287" t="str">
        <f aca="false">IF(B222 &lt;&gt; "",IFERROR(IF(AVERAGE(AB222,AD222)&gt;=P$10,"Y","N"),""),"")</f>
        <v/>
      </c>
      <c r="AG222" s="194" t="str">
        <f aca="false">IF(B222 &lt;&gt; "", IFERROR(IF(C$16 = "PRELIM", SUMIF('Database (LECTURE-RES-PRAC)'!D$14:AG$14, "CLO5", 'Database (LECTURE-RES-PRAC)'!D219:AG219) / 'Grade computation'!F$8, IF(C$16 = "MIDTERM", SUMIF('Database (LECTURE-RES-PRAC)'!AJ$14:BM$14, "CLO5", 'Database (LECTURE-RES-PRAC)'!AJ219:BM219) / 'Grade computation'!G$8, IF(C$16 = "FINAL", SUMIF('Database (LECTURE-RES-PRAC)'!BP$14:CS$14, "CLO5", 'Database (LECTURE-RES-PRAC)'!BP219:CS219) / 'Grade computation'!H$8,""))),""),"")</f>
        <v/>
      </c>
      <c r="AH222" s="286" t="str">
        <f aca="false">IF(B222&lt;&gt;"",IF(AG222="","",IF(AG222&lt;0.5,1,IF(AND(AG222&gt;=0.5,AG222&lt;P$10),2,IF(AG222&gt;=P$10,3)))),"")</f>
        <v/>
      </c>
      <c r="AI222" s="194" t="str">
        <f aca="false">IF(B222 &lt;&gt; "",IF(AND('PRINTABLE (per grading)'!H$16="EXAM", 'PRINTABLE (per grading)'!B$13="Prelim"), IF(ISERROR(SUMIF('Exam (LECTURE ONLY)'!D$20:M$20, "CLO5", 'Exam (LECTURE ONLY)'!D224:M224) / 'Exam (LECTURE ONLY)'!AL$10), "", SUMIF('Exam (LECTURE ONLY)'!D$20:M$20, "CLO5", 'Exam (LECTURE ONLY)'!D224:M224) /'Exam (LECTURE ONLY)'!AL$10),
IF(AND('PRINTABLE (per grading)'!H$16="EXAM", 'PRINTABLE (per grading)'!B$13="Midterm"), IF(ISERROR(SUMIF('Exam (LECTURE ONLY)'!O$20:X$20, "CLO5", 'Exam (LECTURE ONLY)'!O224:X224) / 'Exam (LECTURE ONLY)'!AM$10), "", SUMIF('Exam (LECTURE ONLY)'!O$20:X$20, "CLO5", 'Exam (LECTURE ONLY)'!O224:X224) / 'Exam (LECTURE ONLY)'!AM$10),
IF(AND('PRINTABLE (per grading)'!H$16="EXAM", 'PRINTABLE (per grading)'!B$13="Final"), IF(ISERROR(SUMIF('Exam (LECTURE ONLY)'!Z$20:AI$20, "CLO5", 'Exam (LECTURE ONLY)'!Z224:AI224) / 'Exam (LECTURE ONLY)'!AN$10), "", SUMIF('Exam (LECTURE ONLY)'!Z$20:AI$20, "CLO5", 'Exam (LECTURE ONLY)'!Z224:AI224) / 'Exam (LECTURE ONLY)'!AN$10),
IF(AND('PRINTABLE (per grading)'!H$16="OUTPUT", 'PRINTABLE (per grading)'!B$13="Prelim"), IF(ISERROR(SUMIF(OUTPUT!C$20:M$20, "CLO5", OUTPUT!C224:M224) / OUTPUT!AL$10), "", SUMIF(OUTPUT!C$20:M$20, "CLO5", OUTPUT!C224:M224) / OUTPUT!AL$10),
IF(AND('PRINTABLE (per grading)'!H$16="OUTPUT", 'PRINTABLE (per grading)'!B$13="Midterm"), IF(ISERROR(SUMIF(OUTPUT!O$20:Y$20, "CLO5", OUTPUT!O224:Y224) / OUTPUT!AM$10), "", SUMIF(OUTPUT!O$20:Y$20, "CLO5", OUTPUT!O224:Y224) / OUTPUT!AM$10),
IF(AND('PRINTABLE (per grading)'!H$16="OUTPUT", 'PRINTABLE (per grading)'!B$13="Final"), IF(ISERROR(SUMIF(OUTPUT!AA$20:AI$20, "CLO5", OUTPUT!AA224:AI224) / OUTPUT!AN$10), "", SUMIF(OUTPUT!AA$20:AI$20, "CLO5", OUTPUT!AA224:AI224) / OUTPUT!AN$10),
"")))))),"")</f>
        <v/>
      </c>
      <c r="AJ222" s="286" t="str">
        <f aca="false">IF(B222&lt;&gt;"",IF(AI222="","",IF(AI222&lt;0.5,1,IF(AND(AI222&gt;=0.5,AI222&lt;P$10),2,IF(AI222&gt;=P$10,3)))),"")</f>
        <v/>
      </c>
      <c r="AK222" s="287" t="str">
        <f aca="false">IF(B222 &lt;&gt; "",IFERROR(IF(AVERAGE(AG222,AI222)&gt;=P$10,"Y","N"),""),"")</f>
        <v/>
      </c>
      <c r="AL222" s="194" t="str">
        <f aca="false">IF(B222 &lt;&gt; "", IFERROR(IF(C$16 = "PRELIM", SUMIF('Database (LECTURE-RES-PRAC)'!D$14:AG$14, "CLO6", 'Database (LECTURE-RES-PRAC)'!D219:AG219) / 'Grade computation'!F$9, IF(C$16 = "MIDTERM", SUMIF('Database (LECTURE-RES-PRAC)'!AJ$14:BM$14, "CLO6", 'Database (LECTURE-RES-PRAC)'!AJ219:BM219) / 'Grade computation'!G$9, IF(C$16 = "FINAL", SUMIF('Database (LECTURE-RES-PRAC)'!BP$14:CS$14, "CLO6", 'Database (LECTURE-RES-PRAC)'!BP219:CS219) / 'Grade computation'!H$9,""))),""),"")</f>
        <v/>
      </c>
      <c r="AM222" s="286" t="str">
        <f aca="false">IF(B222&lt;&gt;"",IF(AL222="","",IF(AL222&lt;0.5,1,IF(AND(AL222&gt;=0.5,AL222&lt;P$10),2,IF(AL222&gt;=P$10,3)))),"")</f>
        <v/>
      </c>
      <c r="AN222" s="194" t="str">
        <f aca="false">IF(B222 &lt;&gt; "",IF(AND('PRINTABLE (per grading)'!H$16="EXAM", 'PRINTABLE (per grading)'!B$13="Prelim"), IF(ISERROR(SUMIF('Exam (LECTURE ONLY)'!D$20:M$20, "CLO6", 'Exam (LECTURE ONLY)'!D224:M224) / 'Exam (LECTURE ONLY)'!AL$11), "", SUMIF('Exam (LECTURE ONLY)'!D$20:M$20, "CLO6", 'Exam (LECTURE ONLY)'!D224:M224) /'Exam (LECTURE ONLY)'!AL$11),
IF(AND('PRINTABLE (per grading)'!H$16="EXAM", 'PRINTABLE (per grading)'!B$13="Midterm"), IF(ISERROR(SUMIF('Exam (LECTURE ONLY)'!O$20:X$20, "CLO6", 'Exam (LECTURE ONLY)'!O224:X224) / 'Exam (LECTURE ONLY)'!AM$11), "", SUMIF('Exam (LECTURE ONLY)'!O$20:X$20, "CLO6", 'Exam (LECTURE ONLY)'!O224:X224) / 'Exam (LECTURE ONLY)'!AM$11),
IF(AND('PRINTABLE (per grading)'!H$16="EXAM", 'PRINTABLE (per grading)'!B$13="Final"), IF(ISERROR(SUMIF('Exam (LECTURE ONLY)'!Z$20:AI$20, "CLO6", 'Exam (LECTURE ONLY)'!Z224:AI224) / 'Exam (LECTURE ONLY)'!AN$11), "", SUMIF('Exam (LECTURE ONLY)'!Z$20:AI$20, "CLO6", 'Exam (LECTURE ONLY)'!Z224:AI224) / 'Exam (LECTURE ONLY)'!AN$11),
IF(AND('PRINTABLE (per grading)'!H$16="OUTPUT", 'PRINTABLE (per grading)'!B$13="Prelim"), IF(ISERROR(SUMIF(OUTPUT!C$20:M$20, "CLO6", OUTPUT!C224:M224) / OUTPUT!AL$11), "", SUMIF(OUTPUT!C$20:M$20, "CLO6", OUTPUT!C224:M224) / OUTPUT!AL$11),
IF(AND('PRINTABLE (per grading)'!H$16="OUTPUT", 'PRINTABLE (per grading)'!B$13="Midterm"), IF(ISERROR(SUMIF(OUTPUT!O$20:Y$20, "CLO6", OUTPUT!O224:Y224) / OUTPUT!AM$11), "", SUMIF(OUTPUT!O$20:Y$20, "CLO6", OUTPUT!O224:Y224) / OUTPUT!AM$11),
IF(AND('PRINTABLE (per grading)'!H$16="OUTPUT", 'PRINTABLE (per grading)'!B$13="Final"), IF(ISERROR(SUMIF(OUTPUT!AA$20:AI$20, "CLO6", OUTPUT!AA224:AI224) / OUTPUT!AN$11), "", SUMIF(OUTPUT!AA$20:AI$20, "CLO6", OUTPUT!AA224:AI224) / OUTPUT!AN$11),
"")))))),"")</f>
        <v/>
      </c>
      <c r="AO222" s="286" t="str">
        <f aca="false">IF(B222&lt;&gt;"",IF(AN222="","",IF(AN222&lt;0.5,1,IF(AND(AN222&gt;=0.5,AN222&lt;P$10),2,IF(AN222&gt;=P$10,3)))),"")</f>
        <v/>
      </c>
      <c r="AP222" s="287" t="str">
        <f aca="false">IF(B222 &lt;&gt; "",IFERROR(IF(AVERAGE(AL222,AN222)&gt;=P$10,"Y","N"),""),"")</f>
        <v/>
      </c>
      <c r="AQ222" s="194" t="str">
        <f aca="false">IF(B222 &lt;&gt; "", IFERROR(IF(C$16 = "PRELIM", SUMIF('Database (LECTURE-RES-PRAC)'!D$14:AG$14, "CLO7", 'Database (LECTURE-RES-PRAC)'!D219:AG219) / 'Grade computation'!F$10, IF(C$16 = "MIDTERM", SUMIF('Database (LECTURE-RES-PRAC)'!AJ$14:BM$14, "CLO7", 'Database (LECTURE-RES-PRAC)'!AJ219:BM219) / 'Grade computation'!G$10, IF(C$16 = "FINAL", SUMIF('Database (LECTURE-RES-PRAC)'!BP$14:CS$14, "CLO7", 'Database (LECTURE-RES-PRAC)'!BP219:CS219) / 'Grade computation'!H$10,""))),""),"")</f>
        <v/>
      </c>
      <c r="AR222" s="286" t="str">
        <f aca="false">IF(B222&lt;&gt;"",IF(AQ222="","",IF(AQ222&lt;0.5,1,IF(AND(AQ222&gt;=0.5,AQ222&lt;P$10),2,IF(AQ222&gt;=P$10,3)))),"")</f>
        <v/>
      </c>
      <c r="AS222" s="194" t="str">
        <f aca="false">IF(B222 &lt;&gt; "",IF(AND('PRINTABLE (per grading)'!H$16="EXAM", 'PRINTABLE (per grading)'!B$13="Prelim"), IF(ISERROR(SUMIF('Exam (LECTURE ONLY)'!D$20:M$20, "CLO7", 'Exam (LECTURE ONLY)'!D224:M224) / 'Exam (LECTURE ONLY)'!AL$12), "", SUMIF('Exam (LECTURE ONLY)'!D$20:M$20, "CLO7", 'Exam (LECTURE ONLY)'!D224:M224) /'Exam (LECTURE ONLY)'!AL$12),
IF(AND('PRINTABLE (per grading)'!H$16="EXAM", 'PRINTABLE (per grading)'!B$13="Midterm"), IF(ISERROR(SUMIF('Exam (LECTURE ONLY)'!O$20:X$20, "CLO7", 'Exam (LECTURE ONLY)'!O224:X224) / 'Exam (LECTURE ONLY)'!AM$12), "", SUMIF('Exam (LECTURE ONLY)'!O$20:X$20, "CLO7", 'Exam (LECTURE ONLY)'!O224:X224) / 'Exam (LECTURE ONLY)'!AM$12),
IF(AND('PRINTABLE (per grading)'!H$16="EXAM", 'PRINTABLE (per grading)'!B$13="Final"), IF(ISERROR(SUMIF('Exam (LECTURE ONLY)'!Z$20:AI$20, "CLO7", 'Exam (LECTURE ONLY)'!Z224:AI224) / 'Exam (LECTURE ONLY)'!AN$12), "", SUMIF('Exam (LECTURE ONLY)'!Z$20:AI$20, "CLO7", 'Exam (LECTURE ONLY)'!Z224:AI224) / 'Exam (LECTURE ONLY)'!AN$12),
IF(AND('PRINTABLE (per grading)'!H$16="OUTPUT", 'PRINTABLE (per grading)'!B$13="Prelim"), IF(ISERROR(SUMIF(OUTPUT!C$20:M$20, "CLO7", OUTPUT!C224:M224) / OUTPUT!AL$12), "", SUMIF(OUTPUT!C$20:M$20, "CLO7", OUTPUT!C224:M224) / OUTPUT!AL$12),
IF(AND('PRINTABLE (per grading)'!H$16="OUTPUT", 'PRINTABLE (per grading)'!B$13="Midterm"), IF(ISERROR(SUMIF(OUTPUT!O$20:Y$20, "CLO7", OUTPUT!O224:Y224) / OUTPUT!AM$12), "", SUMIF(OUTPUT!O$20:Y$20, "CLO7", OUTPUT!O224:Y224) / OUTPUT!AM$12),
IF(AND('PRINTABLE (per grading)'!H$16="OUTPUT", 'PRINTABLE (per grading)'!B$13="Final"), IF(ISERROR(SUMIF(OUTPUT!AA$20:AI$20, "CLO7", OUTPUT!AA224:AI224) / OUTPUT!AN$12), "", SUMIF(OUTPUT!AA$20:AI$20, "CLO7", OUTPUT!AA224:AI224) / OUTPUT!AN$12),
"")))))),"")</f>
        <v/>
      </c>
      <c r="AT222" s="286" t="str">
        <f aca="false">IF(B222&lt;&gt;"",IF(AS222="","",IF(AS222&lt;0.5,1,IF(AND(AS222&gt;=0.5,AS222&lt;P$10),2,IF(AS222&gt;=P$10,3)))),"")</f>
        <v/>
      </c>
      <c r="AU222" s="287" t="str">
        <f aca="false">IF(B222 &lt;&gt; "",IFERROR(IF(AVERAGE(AQ222,AS222)&gt;=P$10,"Y","N"),""),"")</f>
        <v/>
      </c>
      <c r="AV222" s="194" t="str">
        <f aca="false">IF(B222 &lt;&gt; "", IFERROR(IF(C$16 = "PRELIM", SUMIF('Database (LECTURE-RES-PRAC)'!D$14:AG$14, "CLO8", 'Database (LECTURE-RES-PRAC)'!D219:AG219) / 'Grade computation'!F$11, IF(C$16 = "MIDTERM", SUMIF('Database (LECTURE-RES-PRAC)'!AJ$14:BM$14, "CLO8", 'Database (LECTURE-RES-PRAC)'!AJ219:BM219) / 'Grade computation'!G$11, IF(C$16 = "FINAL", SUMIF('Database (LECTURE-RES-PRAC)'!BP$14:CS$14, "CLO8", 'Database (LECTURE-RES-PRAC)'!BP219:CS219) / 'Grade computation'!H$11,""))),""),"")</f>
        <v/>
      </c>
      <c r="AW222" s="286" t="str">
        <f aca="false">IF(B222&lt;&gt;"",IF(AV222="","",IF(AV222&lt;0.5,1,IF(AND(AV222&gt;=0.5,AV222&lt;P$10),2,IF(AV222&gt;=P$10,3)))),"")</f>
        <v/>
      </c>
      <c r="AX222" s="194" t="str">
        <f aca="false">IF(B222 &lt;&gt; "",IF(AND('PRINTABLE (per grading)'!H$16="EXAM", 'PRINTABLE (per grading)'!B$13="Prelim"), IF(ISERROR(SUMIF('Exam (LECTURE ONLY)'!D$20:M$20, "CLO8", 'Exam (LECTURE ONLY)'!D224:M224) / 'Exam (LECTURE ONLY)'!AL$13), "", SUMIF('Exam (LECTURE ONLY)'!D$20:M$20, "CLO8", 'Exam (LECTURE ONLY)'!D224:M224) /'Exam (LECTURE ONLY)'!AL$13),
IF(AND('PRINTABLE (per grading)'!H$16="EXAM", 'PRINTABLE (per grading)'!B$13="Midterm"), IF(ISERROR(SUMIF('Exam (LECTURE ONLY)'!O$20:X$20, "CLO8", 'Exam (LECTURE ONLY)'!O224:X224) / 'Exam (LECTURE ONLY)'!AM$13), "", SUMIF('Exam (LECTURE ONLY)'!O$20:X$20, "CLO8", 'Exam (LECTURE ONLY)'!O224:X224) / 'Exam (LECTURE ONLY)'!AM$13),
IF(AND('PRINTABLE (per grading)'!H$16="EXAM", 'PRINTABLE (per grading)'!B$13="Final"), IF(ISERROR(SUMIF('Exam (LECTURE ONLY)'!Z$20:AI$20, "CLO8", 'Exam (LECTURE ONLY)'!Z224:AI224) / 'Exam (LECTURE ONLY)'!AN$13), "", SUMIF('Exam (LECTURE ONLY)'!Z$20:AI$20, "CLO8", 'Exam (LECTURE ONLY)'!Z224:AI224) / 'Exam (LECTURE ONLY)'!AN$13),
IF(AND('PRINTABLE (per grading)'!H$16="OUTPUT", 'PRINTABLE (per grading)'!B$13="Prelim"), IF(ISERROR(SUMIF(OUTPUT!C$20:M$20, "CLO8", OUTPUT!C224:M224) / OUTPUT!AL$13), "", SUMIF(OUTPUT!C$20:M$20, "CLO8", OUTPUT!C224:M224) / OUTPUT!AL$13),
IF(AND('PRINTABLE (per grading)'!H$16="OUTPUT", 'PRINTABLE (per grading)'!B$13="Midterm"), IF(ISERROR(SUMIF(OUTPUT!O$20:Y$20, "CLO8", OUTPUT!O224:Y224) / OUTPUT!AM$13), "", SUMIF(OUTPUT!O$20:Y$20, "CLO8", OUTPUT!O224:Y224) / OUTPUT!AM$13),
IF(AND('PRINTABLE (per grading)'!H$16="OUTPUT", 'PRINTABLE (per grading)'!B$13="Final"), IF(ISERROR(SUMIF(OUTPUT!AA$20:AI$20, "CLO8", OUTPUT!AA224:AI224) / OUTPUT!AN$13), "", SUMIF(OUTPUT!AA$20:AI$20, "CLO8", OUTPUT!AA224:AI224) / OUTPUT!AN$13),
"")))))),"")</f>
        <v/>
      </c>
      <c r="AY222" s="286" t="str">
        <f aca="false">IF(B222&lt;&gt;"",IF(AX222="","",IF(AX222&lt;0.5,1,IF(AND(AX222&gt;=0.5,AX222&lt;P$10),2,IF(AX222&gt;=P$10,3)))),"")</f>
        <v/>
      </c>
      <c r="AZ222" s="287" t="str">
        <f aca="false">IF(B222 &lt;&gt; "",IFERROR(IF(AVERAGE(AV222,AX222)&gt;=P$10,"Y","N"),""),"")</f>
        <v/>
      </c>
      <c r="BA222" s="194" t="str">
        <f aca="false">IF(B222 &lt;&gt; "", IFERROR(IF(C$16 = "PRELIM", SUMIF('Database (LECTURE-RES-PRAC)'!D$14:AG$14, "CLO9", 'Database (LECTURE-RES-PRAC)'!D219:AG219) / 'Grade computation'!F$12, IF(C$16 = "MIDTERM", SUMIF('Database (LECTURE-RES-PRAC)'!AJ$14:BM$14, "CLO9", 'Database (LECTURE-RES-PRAC)'!AJ219:BM219) / 'Grade computation'!G$12, IF(C$16 = "FINAL", SUMIF('Database (LECTURE-RES-PRAC)'!BP$14:CS$14, "CLO9", 'Database (LECTURE-RES-PRAC)'!BP219:CS219) / 'Grade computation'!H$12,""))),""),"")</f>
        <v/>
      </c>
      <c r="BB222" s="286" t="str">
        <f aca="false">IF(B222&lt;&gt;"",IF(BA222="","",IF(BA222&lt;0.5,1,IF(AND(BA222&gt;=0.5,BA222&lt;P$10),2,IF(BA222&gt;=P$10,3)))),"")</f>
        <v/>
      </c>
      <c r="BC222" s="194" t="str">
        <f aca="false">IF(B222 &lt;&gt; "",IF(AND('PRINTABLE (per grading)'!H$16="EXAM", 'PRINTABLE (per grading)'!B$13="Prelim"), IF(ISERROR(SUMIF('Exam (LECTURE ONLY)'!D$20:M$20, "CLO9", 'Exam (LECTURE ONLY)'!D224:M224) / 'Exam (LECTURE ONLY)'!AL$14), "", SUMIF('Exam (LECTURE ONLY)'!D$20:M$20, "CLO9", 'Exam (LECTURE ONLY)'!D224:M224) /'Exam (LECTURE ONLY)'!AL$14),
IF(AND('PRINTABLE (per grading)'!H$16="EXAM", 'PRINTABLE (per grading)'!B$13="Midterm"), IF(ISERROR(SUMIF('Exam (LECTURE ONLY)'!O$20:X$20, "CLO9", 'Exam (LECTURE ONLY)'!O224:X224) / 'Exam (LECTURE ONLY)'!AM$14), "", SUMIF('Exam (LECTURE ONLY)'!O$20:X$20, "CLO9", 'Exam (LECTURE ONLY)'!O224:X224) / 'Exam (LECTURE ONLY)'!AM$14),
IF(AND('PRINTABLE (per grading)'!H$16="EXAM", 'PRINTABLE (per grading)'!B$13="Final"), IF(ISERROR(SUMIF('Exam (LECTURE ONLY)'!Z$20:AI$20, "CLO9", 'Exam (LECTURE ONLY)'!Z224:AI224) / 'Exam (LECTURE ONLY)'!AN$14), "", SUMIF('Exam (LECTURE ONLY)'!Z$20:AI$20, "CLO9", 'Exam (LECTURE ONLY)'!Z224:AI224) / 'Exam (LECTURE ONLY)'!AN$14),
IF(AND('PRINTABLE (per grading)'!H$16="OUTPUT", 'PRINTABLE (per grading)'!B$13="Prelim"), IF(ISERROR(SUMIF(OUTPUT!C$20:M$20, "CLO9", OUTPUT!C224:M224) / OUTPUT!AL$14), "", SUMIF(OUTPUT!C$20:M$20, "CLO9", OUTPUT!C224:M224) / OUTPUT!AL$14),
IF(AND('PRINTABLE (per grading)'!H$16="OUTPUT", 'PRINTABLE (per grading)'!B$13="Midterm"), IF(ISERROR(SUMIF(OUTPUT!O$20:Y$20, "CLO9", OUTPUT!O224:Y224) / OUTPUT!AM$14), "", SUMIF(OUTPUT!O$20:Y$20, "CLO9", OUTPUT!O224:Y224) / OUTPUT!AM$14),
IF(AND('PRINTABLE (per grading)'!H$16="OUTPUT", 'PRINTABLE (per grading)'!B$13="Final"), IF(ISERROR(SUMIF(OUTPUT!AA$20:AI$20, "CLO9", OUTPUT!AA224:AI224) / OUTPUT!AN$14), "", SUMIF(OUTPUT!AA$20:AI$20, "CLO9", OUTPUT!AA224:AI224) / OUTPUT!AN$14),
"")))))),"")</f>
        <v/>
      </c>
      <c r="BD222" s="286" t="str">
        <f aca="false">IF(B222&lt;&gt;"",IF(BC222="","",IF(BC222&lt;0.5,1,IF(AND(BC222&gt;=0.5,BC222&lt;P$10),2,IF(BC222&gt;=P$10,3)))),"")</f>
        <v/>
      </c>
      <c r="BE222" s="287" t="str">
        <f aca="false">IF(B222 &lt;&gt; "",IFERROR(IF(AVERAGE(BA222,BC222)&gt;=P$10,"Y","N"),""),"")</f>
        <v/>
      </c>
      <c r="BF222" s="194" t="str">
        <f aca="false">IF(B222 &lt;&gt; "", IFERROR(IF(C$16 = "PRELIM", SUMIF('Database (LECTURE-RES-PRAC)'!D$14:AG$14, "CLO10", 'Database (LECTURE-RES-PRAC)'!D219:AG219) / 'Grade computation'!F$13, IF(C$16 = "MIDTERM", SUMIF('Database (LECTURE-RES-PRAC)'!AJ$14:BM$14, "CLO10", 'Database (LECTURE-RES-PRAC)'!AJ219:BM219) / 'Grade computation'!G$13, IF(C$16 = "FINAL", SUMIF('Database (LECTURE-RES-PRAC)'!BP$14:CS$14, "CLO10", 'Database (LECTURE-RES-PRAC)'!BP219:CS219) / 'Grade computation'!H$13,""))),""),"")</f>
        <v/>
      </c>
      <c r="BG222" s="286" t="str">
        <f aca="false">IF(B222&lt;&gt;"",IF(BF222="","",IF(BF222&lt;0.5,1,IF(AND(BF222&gt;=0.5,BF222&lt;P$10),2,IF(BF222&gt;=P$10,3)))),"")</f>
        <v/>
      </c>
      <c r="BH222" s="194" t="str">
        <f aca="false">IF(B222 &lt;&gt; "",IF(AND('PRINTABLE (per grading)'!H$16="EXAM", 'PRINTABLE (per grading)'!B$13="Prelim"), IF(ISERROR(SUMIF('Exam (LECTURE ONLY)'!D$20:M$20, "CLO10", 'Exam (LECTURE ONLY)'!D224:M224) / 'Exam (LECTURE ONLY)'!AL$15), "", SUMIF('Exam (LECTURE ONLY)'!D$20:M$20, "CLO10", 'Exam (LECTURE ONLY)'!D224:M224) /'Exam (LECTURE ONLY)'!AL$15),
IF(AND('PRINTABLE (per grading)'!H$16="EXAM", 'PRINTABLE (per grading)'!B$13="Midterm"), IF(ISERROR(SUMIF('Exam (LECTURE ONLY)'!O$20:X$20, "CLO10", 'Exam (LECTURE ONLY)'!O224:X224) / 'Exam (LECTURE ONLY)'!AM$15), "", SUMIF('Exam (LECTURE ONLY)'!O$20:X$20, "CLO10", 'Exam (LECTURE ONLY)'!O224:X224) / 'Exam (LECTURE ONLY)'!AM$15),
IF(AND('PRINTABLE (per grading)'!H$16="EXAM", 'PRINTABLE (per grading)'!B$13="Final"), IF(ISERROR(SUMIF('Exam (LECTURE ONLY)'!Z$20:AI$20, "CLO10", 'Exam (LECTURE ONLY)'!Z224:AI224) / 'Exam (LECTURE ONLY)'!AN$15), "", SUMIF('Exam (LECTURE ONLY)'!Z$20:AI$20, "CLO10", 'Exam (LECTURE ONLY)'!Z224:AI224) / 'Exam (LECTURE ONLY)'!AN$15),
IF(AND('PRINTABLE (per grading)'!H$16="OUTPUT", 'PRINTABLE (per grading)'!B$13="Prelim"), IF(ISERROR(SUMIF(OUTPUT!C$20:M$20, "CLO10", OUTPUT!C224:M224) / OUTPUT!AL$15), "", SUMIF(OUTPUT!C$20:M$20, "CLO10", OUTPUT!C224:M224) / OUTPUT!AL$15),
IF(AND('PRINTABLE (per grading)'!H$16="OUTPUT", 'PRINTABLE (per grading)'!B$13="Midterm"), IF(ISERROR(SUMIF(OUTPUT!O$20:Y$20, "CLO10", OUTPUT!O224:Y224) / OUTPUT!AM$15), "", SUMIF(OUTPUT!O$20:Y$20, "CLO10", OUTPUT!O224:Y224) / OUTPUT!AM$15),
IF(AND('PRINTABLE (per grading)'!H$16="OUTPUT", 'PRINTABLE (per grading)'!B$13="Final"), IF(ISERROR(SUMIF(OUTPUT!AA$20:AI$20, "CLO10", OUTPUT!AA224:AI224) / OUTPUT!AN$15), "", SUMIF(OUTPUT!AA$20:AI$20, "CLO10", OUTPUT!AA224:AI224) / OUTPUT!AN$15),
"")))))),"")</f>
        <v/>
      </c>
      <c r="BI222" s="286" t="str">
        <f aca="false">IF(B222&lt;&gt;"",IF(BH222="","",IF(BH222&lt;0.5,1,IF(AND(BH222&gt;=0.5,BH222&lt;P$10),2,IF(BH222&gt;=P$10,3)))),"")</f>
        <v/>
      </c>
      <c r="BJ222" s="287" t="str">
        <f aca="false">IF(B222 &lt;&gt; "",IFERROR(IF(AVERAGE(BF222,BH222)&gt;=P$10,"Y","N"),""),"")</f>
        <v/>
      </c>
      <c r="BK222" s="8"/>
    </row>
    <row r="223" customFormat="false" ht="19.5" hidden="false" customHeight="true" outlineLevel="0" collapsed="false">
      <c r="A223" s="183" t="str">
        <f aca="false">IF(ISBLANK('Database (LECTURE-RES-PRAC)'!A220),"",'Database (LECTURE-RES-PRAC)'!A220)</f>
        <v/>
      </c>
      <c r="B223" s="184" t="str">
        <f aca="false">IF(ISBLANK('Database (LECTURE-RES-PRAC)'!B220),"",'Database (LECTURE-RES-PRAC)'!B220)</f>
        <v/>
      </c>
      <c r="C223" s="230" t="str">
        <f aca="false">IF(B223&lt;&gt;"",IF(C$16="PRELIM",'Grade computation'!C223, IF(C$16="MIDTERM",'Grade computation'!K223, IF(C$16="FINAL",'Grade computation'!S223,""))),"")</f>
        <v/>
      </c>
      <c r="D223" s="231" t="str">
        <f aca="false">IF(B223&lt;&gt;"",IFERROR(IF(B$11="80-20", (((C223/C$19)*X$6)+X$7)*D$18, IF(B$11="60-40", (((C223/C$19)*Y$6)+Y$7)*D$18, 0)),0),"")</f>
        <v/>
      </c>
      <c r="E223" s="230" t="str">
        <f aca="false">IF(B223&lt;&gt;"", IF(C$16="PRELIM",'Grade computation'!E223, IF(C$16="MIDTERM",'Grade computation'!M223, IF(C$16="FINAL",'Grade computation'!U223,""))),"")</f>
        <v/>
      </c>
      <c r="F223" s="232" t="str">
        <f aca="false">IF(B223&lt;&gt;"",IFERROR(IF(B$11="80-20", (((E223/E$19)*X$6)+X$7)*F$18, IF(B$11="60-40", (((E223/E$19)*Y$6)+Y$7)*F$18, 0)),0),"")</f>
        <v/>
      </c>
      <c r="G223" s="233" t="str">
        <f aca="false">IF(B223&lt;&gt;"",IFERROR((D223+F223),0),"")</f>
        <v/>
      </c>
      <c r="H223" s="234" t="str">
        <f aca="false">IF(B223&lt;&gt;"",IF(C$16="PRELIM", 'Grade computation'!H223, IF(C$16="MIDTERM", 'Grade computation'!P223, IF(C$16="FINAL",'Grade computation'!X223, ""))),"")</f>
        <v/>
      </c>
      <c r="I223" s="233" t="str">
        <f aca="false">IF(B223&lt;&gt;"",IFERROR(IF(B$11="80-20", (((H223/H$19)*X$6)+X$7)*I$19, IF(B$11="60-40", (((H223/H$19)*Y$6)+Y$7)*I$19, 0)),0),"")</f>
        <v/>
      </c>
      <c r="J223" s="237" t="str">
        <f aca="false">IFERROR((G223+I223),"")</f>
        <v/>
      </c>
      <c r="K223" s="183" t="str">
        <f aca="false">IFERROR(IF(J223="","",IF(J223&gt;=75,"PASSED","FAILED")),"")</f>
        <v/>
      </c>
      <c r="L223" s="183"/>
      <c r="M223" s="194" t="str">
        <f aca="false">IF(B223 &lt;&gt; "", IFERROR(IF(C$16 = "PRELIM", SUMIF('Database (LECTURE-RES-PRAC)'!D$14:AG$14, "CLO1", 'Database (LECTURE-RES-PRAC)'!D220:AG220) / 'Grade computation'!F$4, IF(C$16 = "MIDTERM", SUMIF('Database (LECTURE-RES-PRAC)'!AJ$14:BM$14, "CLO1", 'Database (LECTURE-RES-PRAC)'!AJ220:BM220) / 'Grade computation'!G$4, IF(C$16 = "FINAL", SUMIF('Database (LECTURE-RES-PRAC)'!BP$14:CS$14, "CLO1", 'Database (LECTURE-RES-PRAC)'!BP220:CS220) / 'Grade computation'!H$4,""))),""),"")</f>
        <v/>
      </c>
      <c r="N223" s="286" t="str">
        <f aca="false">IF(B223&lt;&gt;"",IF(M223="","",IF(M223&lt;0.5,1,IF(AND(M223&gt;=0.5,M223&lt;P$10),2,IF(M223&gt;=P$10,3)))),"")</f>
        <v/>
      </c>
      <c r="O223" s="194" t="str">
        <f aca="false">IF(B223 &lt;&gt; "",IF(AND('PRINTABLE (per grading)'!H$16="EXAM", 'PRINTABLE (per grading)'!B$13="Prelim"), IF(ISERROR(SUMIF('Exam (LECTURE ONLY)'!D$20:M$20, "CLO1", 'Exam (LECTURE ONLY)'!D225:M225) / 'Exam (LECTURE ONLY)'!AL$6), "", SUMIF('Exam (LECTURE ONLY)'!D$20:M$20, "CLO1", 'Exam (LECTURE ONLY)'!D225:M225) /'Exam (LECTURE ONLY)'!AL$6),
IF(AND('PRINTABLE (per grading)'!H$16="EXAM", 'PRINTABLE (per grading)'!B$13="Midterm"), IF(ISERROR(SUMIF('Exam (LECTURE ONLY)'!O$20:X$20, "CLO1", 'Exam (LECTURE ONLY)'!O225:X225) / 'Exam (LECTURE ONLY)'!AM$6), "", SUMIF('Exam (LECTURE ONLY)'!O$20:X$20, "CLO1", 'Exam (LECTURE ONLY)'!O225:X225) / 'Exam (LECTURE ONLY)'!AM$6),
IF(AND('PRINTABLE (per grading)'!H$16="EXAM", 'PRINTABLE (per grading)'!B$13="Final"), IF(ISERROR(SUMIF('Exam (LECTURE ONLY)'!Z$20:AI$20, "CLO1", 'Exam (LECTURE ONLY)'!Z225:AI225) / 'Exam (LECTURE ONLY)'!AN$6), "", SUMIF('Exam (LECTURE ONLY)'!Z$20:AI$20, "CLO1", 'Exam (LECTURE ONLY)'!Z225:AI225) / 'Exam (LECTURE ONLY)'!AN$6),
IF(AND('PRINTABLE (per grading)'!H$16="OUTPUT", 'PRINTABLE (per grading)'!B$13="Prelim"), IF(ISERROR(SUMIF(OUTPUT!C$20:M$20, "CLO1", OUTPUT!C225:M225) / OUTPUT!AL$6), "", SUMIF(OUTPUT!C$20:M$20, "CLO1", OUTPUT!C225:M225) / OUTPUT!AL$6),
IF(AND('PRINTABLE (per grading)'!H$16="OUTPUT", 'PRINTABLE (per grading)'!B$13="Midterm"), IF(ISERROR(SUMIF(OUTPUT!O$20:Y$20, "CLO1", OUTPUT!O225:Y225) / OUTPUT!AM$6), "", SUMIF(OUTPUT!O$20:Y$20, "CLO1", OUTPUT!O225:Y225) / OUTPUT!AM$6),
IF(AND('PRINTABLE (per grading)'!H$16="OUTPUT", 'PRINTABLE (per grading)'!B$13="Final"), IF(ISERROR(SUMIF(OUTPUT!AA$20:AI$20, "CLO1", OUTPUT!AA225:AI225) / OUTPUT!AN$6), "", SUMIF(OUTPUT!AA$20:AI$20, "CLO1", OUTPUT!AA225:AI225) / OUTPUT!AN$6),
"")))))),"")</f>
        <v/>
      </c>
      <c r="P223" s="286" t="str">
        <f aca="false">IF(B223&lt;&gt;"",IF(O223="","",IF(O223&lt;0.5,1,IF(AND(O223&gt;=0.5,O223&lt;P$10),2,IF(O223&gt;=P$10,3)))),"")</f>
        <v/>
      </c>
      <c r="Q223" s="287" t="str">
        <f aca="false">IF(B223 &lt;&gt; "",IFERROR(IF(AVERAGE(M223,O223)&gt;=P$10,"Y","N"),""),"")</f>
        <v/>
      </c>
      <c r="R223" s="194" t="str">
        <f aca="false">IF(B223 &lt;&gt; "", IFERROR(IF(C$16 = "PRELIM", SUMIF('Database (LECTURE-RES-PRAC)'!D$14:AG$14, "CLO2", 'Database (LECTURE-RES-PRAC)'!D220:AG220) / 'Grade computation'!F$5, IF(C$16 = "MIDTERM", SUMIF('Database (LECTURE-RES-PRAC)'!AJ$14:BM$14, "CLO2", 'Database (LECTURE-RES-PRAC)'!AJ220:BM220) / 'Grade computation'!G$5, IF(C$16 = "FINAL", SUMIF('Database (LECTURE-RES-PRAC)'!BP$14:CS$14, "CLO2", 'Database (LECTURE-RES-PRAC)'!BP220:CS220) / 'Grade computation'!H$5,""))),""),"")</f>
        <v/>
      </c>
      <c r="S223" s="286" t="str">
        <f aca="false">IF(B223&lt;&gt;"",IF(R223="","",IF(R223&lt;0.5,1,IF(AND(R223&gt;=0.5,R223&lt;P$10),2,IF(R223&gt;=P$10,3)))),"")</f>
        <v/>
      </c>
      <c r="T223" s="194" t="str">
        <f aca="false">IF(B223 &lt;&gt; "",IF(AND('PRINTABLE (per grading)'!H$16="EXAM", 'PRINTABLE (per grading)'!B$13="Prelim"), IF(ISERROR(SUMIF('Exam (LECTURE ONLY)'!D$20:M$20, "CLO2", 'Exam (LECTURE ONLY)'!D225:M225) / 'Exam (LECTURE ONLY)'!AL$7), "", SUMIF('Exam (LECTURE ONLY)'!D$20:M$20, "CLO2", 'Exam (LECTURE ONLY)'!D225:M225) /'Exam (LECTURE ONLY)'!AL$7),
IF(AND('PRINTABLE (per grading)'!H$16="EXAM", 'PRINTABLE (per grading)'!B$13="Midterm"), IF(ISERROR(SUMIF('Exam (LECTURE ONLY)'!O$20:X$20, "CLO2", 'Exam (LECTURE ONLY)'!O225:X225) / 'Exam (LECTURE ONLY)'!AM$7), "", SUMIF('Exam (LECTURE ONLY)'!O$20:X$20, "CLO2", 'Exam (LECTURE ONLY)'!O225:X225) / 'Exam (LECTURE ONLY)'!AM$7),
IF(AND('PRINTABLE (per grading)'!H$16="EXAM", 'PRINTABLE (per grading)'!B$13="Final"), IF(ISERROR(SUMIF('Exam (LECTURE ONLY)'!Z$20:AI$20, "CLO2", 'Exam (LECTURE ONLY)'!Z225:AI225) / 'Exam (LECTURE ONLY)'!AN$7), "", SUMIF('Exam (LECTURE ONLY)'!Z$20:AI$20, "CLO2", 'Exam (LECTURE ONLY)'!Z225:AI225) / 'Exam (LECTURE ONLY)'!AN$7),
IF(AND('PRINTABLE (per grading)'!H$16="OUTPUT", 'PRINTABLE (per grading)'!B$13="Prelim"), IF(ISERROR(SUMIF(OUTPUT!C$20:M$20, "CLO2", OUTPUT!C225:M225) / OUTPUT!AL$7), "", SUMIF(OUTPUT!C$20:M$20, "CLO2", OUTPUT!C225:M225) / OUTPUT!AL$7),
IF(AND('PRINTABLE (per grading)'!H$16="OUTPUT", 'PRINTABLE (per grading)'!B$13="Midterm"), IF(ISERROR(SUMIF(OUTPUT!O$20:Y$20, "CLO2", OUTPUT!O225:Y225) / OUTPUT!AM$7), "", SUMIF(OUTPUT!O$20:Y$20, "CLO2", OUTPUT!O225:Y225) / OUTPUT!AM$7),
IF(AND('PRINTABLE (per grading)'!H$16="OUTPUT", 'PRINTABLE (per grading)'!B$13="Final"), IF(ISERROR(SUMIF(OUTPUT!AA$20:AI$20, "CLO2", OUTPUT!AA225:AI225) / OUTPUT!AN$7), "", SUMIF(OUTPUT!AA$20:AI$20, "CLO2", OUTPUT!AA225:AI225) / OUTPUT!AN$7),
"")))))),"")</f>
        <v/>
      </c>
      <c r="U223" s="286" t="str">
        <f aca="false">IF(B223&lt;&gt;"",IF(T223="","",IF(T223&lt;0.5,1,IF(AND(T223&gt;=0.5,T223&lt;P$10),2,IF(T223&gt;=P$10,3)))),"")</f>
        <v/>
      </c>
      <c r="V223" s="287" t="str">
        <f aca="false">IF(B223 &lt;&gt; "",IFERROR(IF(AVERAGE(R223,T223)&gt;=P$10,"Y","N"),""),"")</f>
        <v/>
      </c>
      <c r="W223" s="194" t="str">
        <f aca="false">IF(B223 &lt;&gt; "", IFERROR(IF(C$16 = "PRELIM", SUMIF('Database (LECTURE-RES-PRAC)'!D$14:AG$14, "CLO3", 'Database (LECTURE-RES-PRAC)'!D220:AG220) / 'Grade computation'!F$6, IF(C$16 = "MIDTERM", SUMIF('Database (LECTURE-RES-PRAC)'!AJ$14:BM$14, "CLO3", 'Database (LECTURE-RES-PRAC)'!AJ220:BM220) / 'Grade computation'!G$6, IF(C$16 = "FINAL", SUMIF('Database (LECTURE-RES-PRAC)'!BP$14:CS$14, "CLO3", 'Database (LECTURE-RES-PRAC)'!BP220:CS220) / 'Grade computation'!H$6,""))),""),"")</f>
        <v/>
      </c>
      <c r="X223" s="286" t="str">
        <f aca="false">IF(B223&lt;&gt;"",IF(W223="","",IF(W223&lt;0.5,1,IF(AND(W223&gt;=0.5,W223&lt;P$10),2,IF(W223&gt;=P$10,3)))),"")</f>
        <v/>
      </c>
      <c r="Y223" s="194" t="str">
        <f aca="false">IF(B223 &lt;&gt; "",IF(AND('PRINTABLE (per grading)'!H$16="EXAM", 'PRINTABLE (per grading)'!B$13="Prelim"), IF(ISERROR(SUMIF('Exam (LECTURE ONLY)'!D$20:M$20, "CLO3", 'Exam (LECTURE ONLY)'!D225:M225) / 'Exam (LECTURE ONLY)'!AL$8), "", SUMIF('Exam (LECTURE ONLY)'!D$20:M$20, "CLO3", 'Exam (LECTURE ONLY)'!D225:M225) /'Exam (LECTURE ONLY)'!AL$8),
IF(AND('PRINTABLE (per grading)'!H$16="EXAM", 'PRINTABLE (per grading)'!B$13="Midterm"), IF(ISERROR(SUMIF('Exam (LECTURE ONLY)'!O$20:X$20, "CLO3", 'Exam (LECTURE ONLY)'!O225:X225) / 'Exam (LECTURE ONLY)'!AM$8), "", SUMIF('Exam (LECTURE ONLY)'!O$20:X$20, "CLO3", 'Exam (LECTURE ONLY)'!O225:X225) / 'Exam (LECTURE ONLY)'!AM$8),
IF(AND('PRINTABLE (per grading)'!H$16="EXAM", 'PRINTABLE (per grading)'!B$13="Final"), IF(ISERROR(SUMIF('Exam (LECTURE ONLY)'!Z$20:AI$20, "CLO3", 'Exam (LECTURE ONLY)'!Z225:AI225) / 'Exam (LECTURE ONLY)'!AN$8), "", SUMIF('Exam (LECTURE ONLY)'!Z$20:AI$20, "CLO3", 'Exam (LECTURE ONLY)'!Z225:AI225) / 'Exam (LECTURE ONLY)'!AN$8),
IF(AND('PRINTABLE (per grading)'!H$16="OUTPUT", 'PRINTABLE (per grading)'!B$13="Prelim"), IF(ISERROR(SUMIF(OUTPUT!C$20:M$20, "CLO3", OUTPUT!C225:M225) / OUTPUT!AL$8), "", SUMIF(OUTPUT!C$20:M$20, "CLO3", OUTPUT!C225:M225) / OUTPUT!AL$8),
IF(AND('PRINTABLE (per grading)'!H$16="OUTPUT", 'PRINTABLE (per grading)'!B$13="Midterm"), IF(ISERROR(SUMIF(OUTPUT!O$20:Y$20, "CLO3", OUTPUT!O225:Y225) / OUTPUT!AM$8), "", SUMIF(OUTPUT!O$20:Y$20, "CLO3", OUTPUT!O225:Y225) / OUTPUT!AM$8),
IF(AND('PRINTABLE (per grading)'!H$16="OUTPUT", 'PRINTABLE (per grading)'!B$13="Final"), IF(ISERROR(SUMIF(OUTPUT!AA$20:AI$20, "CLO3", OUTPUT!AA225:AI225) / OUTPUT!AN$8), "", SUMIF(OUTPUT!AA$20:AI$20, "CLO3", OUTPUT!AA225:AI225) / OUTPUT!AN$8),
"" )))))),"")</f>
        <v/>
      </c>
      <c r="Z223" s="286" t="str">
        <f aca="false">IF(B223&lt;&gt;"",IF(Y223="","",IF(Y223&lt;0.5,1,IF(AND(Y223&gt;=0.5,Y223&lt;P$10),2,IF(Y223&gt;=P$10,3)))),"")</f>
        <v/>
      </c>
      <c r="AA223" s="287" t="str">
        <f aca="false">IF(B223 &lt;&gt; "",IFERROR(IF(AVERAGE(W223,Y223)&gt;=P$10,"Y","N"),""),"")</f>
        <v/>
      </c>
      <c r="AB223" s="194" t="str">
        <f aca="false">IF(B223 &lt;&gt; "", IFERROR(IF(C$16 = "PRELIM", SUMIF('Database (LECTURE-RES-PRAC)'!D$14:AG$14, "CLO4", 'Database (LECTURE-RES-PRAC)'!D220:AG220) / 'Grade computation'!F$7, IF(C$16 = "MIDTERM", SUMIF('Database (LECTURE-RES-PRAC)'!AJ$14:BM$14, "CLO4", 'Database (LECTURE-RES-PRAC)'!AJ220:BM220) / 'Grade computation'!G$7, IF(C$16 = "FINAL", SUMIF('Database (LECTURE-RES-PRAC)'!BP$14:CS$14, "CLO4", 'Database (LECTURE-RES-PRAC)'!BP220:CS220) / 'Grade computation'!H$7,""))),""),"")</f>
        <v/>
      </c>
      <c r="AC223" s="286" t="str">
        <f aca="false">IF(B223&lt;&gt;"",IF(AB223="","",IF(AB223&lt;0.5,1,IF(AND(AB223&gt;=0.5,AB223&lt;P$10),2,IF(AB223&gt;=P$10,3)))),"")</f>
        <v/>
      </c>
      <c r="AD223" s="194" t="str">
        <f aca="false">IF(B223 &lt;&gt; "",IF(AND('PRINTABLE (per grading)'!H$16="EXAM", 'PRINTABLE (per grading)'!B$13="Prelim"), IF(ISERROR(SUMIF('Exam (LECTURE ONLY)'!D$20:M$20, "CLO4", 'Exam (LECTURE ONLY)'!D225:M225) / 'Exam (LECTURE ONLY)'!AL$9), "", SUMIF('Exam (LECTURE ONLY)'!D$20:M$20, "CLO4", 'Exam (LECTURE ONLY)'!D225:M225) /'Exam (LECTURE ONLY)'!AL$9),
IF(AND('PRINTABLE (per grading)'!H$16="EXAM", 'PRINTABLE (per grading)'!B$13="Midterm"), IF(ISERROR(SUMIF('Exam (LECTURE ONLY)'!O$20:X$20, "CLO4", 'Exam (LECTURE ONLY)'!O225:X225) / 'Exam (LECTURE ONLY)'!AM$9), "", SUMIF('Exam (LECTURE ONLY)'!O$20:X$20, "CLO4", 'Exam (LECTURE ONLY)'!O225:X225) / 'Exam (LECTURE ONLY)'!AM$9),
IF(AND('PRINTABLE (per grading)'!H$16="EXAM", 'PRINTABLE (per grading)'!B$13="Final"), IF(ISERROR(SUMIF('Exam (LECTURE ONLY)'!Z$20:AI$20, "CLO4", 'Exam (LECTURE ONLY)'!Z225:AI225) / 'Exam (LECTURE ONLY)'!AN$9), "", SUMIF('Exam (LECTURE ONLY)'!Z$20:AI$20, "CLO4", 'Exam (LECTURE ONLY)'!Z225:AI225) / 'Exam (LECTURE ONLY)'!AN$9),
IF(AND('PRINTABLE (per grading)'!H$16="OUTPUT", 'PRINTABLE (per grading)'!B$13="Prelim"), IF(ISERROR(SUMIF(OUTPUT!C$20:M$20, "CLO4", OUTPUT!C225:M225) / OUTPUT!AL$9), "", SUMIF(OUTPUT!C$20:M$20, "CLO4", OUTPUT!C225:M225) / OUTPUT!AL$9),
IF(AND('PRINTABLE (per grading)'!H$16="OUTPUT", 'PRINTABLE (per grading)'!B$13="Midterm"), IF(ISERROR(SUMIF(OUTPUT!O$20:Y$20, "CLO4", OUTPUT!O225:Y225) / OUTPUT!AM$9), "", SUMIF(OUTPUT!O$20:Y$20, "CLO4", OUTPUT!O225:Y225) / OUTPUT!AM$9),
IF(AND('PRINTABLE (per grading)'!H$16="OUTPUT", 'PRINTABLE (per grading)'!B$13="Final"), IF(ISERROR(SUMIF(OUTPUT!AA$20:AI$20, "CLO4", OUTPUT!AA225:AI225) / OUTPUT!AN$9), "", SUMIF(OUTPUT!AA$20:AI$20, "CLO4", OUTPUT!AA225:AI225) / OUTPUT!AN$9),
"")))))),"")</f>
        <v/>
      </c>
      <c r="AE223" s="286" t="str">
        <f aca="false">IF(B223&lt;&gt;"",IF(AD223="","",IF(AD223&lt;0.5,1,IF(AND(AD223&gt;=0.5,AD223&lt;P$10),2,IF(AD223&gt;=P$10,3)))),"")</f>
        <v/>
      </c>
      <c r="AF223" s="287" t="str">
        <f aca="false">IF(B223 &lt;&gt; "",IFERROR(IF(AVERAGE(AB223,AD223)&gt;=P$10,"Y","N"),""),"")</f>
        <v/>
      </c>
      <c r="AG223" s="194" t="str">
        <f aca="false">IF(B223 &lt;&gt; "", IFERROR(IF(C$16 = "PRELIM", SUMIF('Database (LECTURE-RES-PRAC)'!D$14:AG$14, "CLO5", 'Database (LECTURE-RES-PRAC)'!D220:AG220) / 'Grade computation'!F$8, IF(C$16 = "MIDTERM", SUMIF('Database (LECTURE-RES-PRAC)'!AJ$14:BM$14, "CLO5", 'Database (LECTURE-RES-PRAC)'!AJ220:BM220) / 'Grade computation'!G$8, IF(C$16 = "FINAL", SUMIF('Database (LECTURE-RES-PRAC)'!BP$14:CS$14, "CLO5", 'Database (LECTURE-RES-PRAC)'!BP220:CS220) / 'Grade computation'!H$8,""))),""),"")</f>
        <v/>
      </c>
      <c r="AH223" s="286" t="str">
        <f aca="false">IF(B223&lt;&gt;"",IF(AG223="","",IF(AG223&lt;0.5,1,IF(AND(AG223&gt;=0.5,AG223&lt;P$10),2,IF(AG223&gt;=P$10,3)))),"")</f>
        <v/>
      </c>
      <c r="AI223" s="194" t="str">
        <f aca="false">IF(B223 &lt;&gt; "",IF(AND('PRINTABLE (per grading)'!H$16="EXAM", 'PRINTABLE (per grading)'!B$13="Prelim"), IF(ISERROR(SUMIF('Exam (LECTURE ONLY)'!D$20:M$20, "CLO5", 'Exam (LECTURE ONLY)'!D225:M225) / 'Exam (LECTURE ONLY)'!AL$10), "", SUMIF('Exam (LECTURE ONLY)'!D$20:M$20, "CLO5", 'Exam (LECTURE ONLY)'!D225:M225) /'Exam (LECTURE ONLY)'!AL$10),
IF(AND('PRINTABLE (per grading)'!H$16="EXAM", 'PRINTABLE (per grading)'!B$13="Midterm"), IF(ISERROR(SUMIF('Exam (LECTURE ONLY)'!O$20:X$20, "CLO5", 'Exam (LECTURE ONLY)'!O225:X225) / 'Exam (LECTURE ONLY)'!AM$10), "", SUMIF('Exam (LECTURE ONLY)'!O$20:X$20, "CLO5", 'Exam (LECTURE ONLY)'!O225:X225) / 'Exam (LECTURE ONLY)'!AM$10),
IF(AND('PRINTABLE (per grading)'!H$16="EXAM", 'PRINTABLE (per grading)'!B$13="Final"), IF(ISERROR(SUMIF('Exam (LECTURE ONLY)'!Z$20:AI$20, "CLO5", 'Exam (LECTURE ONLY)'!Z225:AI225) / 'Exam (LECTURE ONLY)'!AN$10), "", SUMIF('Exam (LECTURE ONLY)'!Z$20:AI$20, "CLO5", 'Exam (LECTURE ONLY)'!Z225:AI225) / 'Exam (LECTURE ONLY)'!AN$10),
IF(AND('PRINTABLE (per grading)'!H$16="OUTPUT", 'PRINTABLE (per grading)'!B$13="Prelim"), IF(ISERROR(SUMIF(OUTPUT!C$20:M$20, "CLO5", OUTPUT!C225:M225) / OUTPUT!AL$10), "", SUMIF(OUTPUT!C$20:M$20, "CLO5", OUTPUT!C225:M225) / OUTPUT!AL$10),
IF(AND('PRINTABLE (per grading)'!H$16="OUTPUT", 'PRINTABLE (per grading)'!B$13="Midterm"), IF(ISERROR(SUMIF(OUTPUT!O$20:Y$20, "CLO5", OUTPUT!O225:Y225) / OUTPUT!AM$10), "", SUMIF(OUTPUT!O$20:Y$20, "CLO5", OUTPUT!O225:Y225) / OUTPUT!AM$10),
IF(AND('PRINTABLE (per grading)'!H$16="OUTPUT", 'PRINTABLE (per grading)'!B$13="Final"), IF(ISERROR(SUMIF(OUTPUT!AA$20:AI$20, "CLO5", OUTPUT!AA225:AI225) / OUTPUT!AN$10), "", SUMIF(OUTPUT!AA$20:AI$20, "CLO5", OUTPUT!AA225:AI225) / OUTPUT!AN$10),
"")))))),"")</f>
        <v/>
      </c>
      <c r="AJ223" s="286" t="str">
        <f aca="false">IF(B223&lt;&gt;"",IF(AI223="","",IF(AI223&lt;0.5,1,IF(AND(AI223&gt;=0.5,AI223&lt;P$10),2,IF(AI223&gt;=P$10,3)))),"")</f>
        <v/>
      </c>
      <c r="AK223" s="287" t="str">
        <f aca="false">IF(B223 &lt;&gt; "",IFERROR(IF(AVERAGE(AG223,AI223)&gt;=P$10,"Y","N"),""),"")</f>
        <v/>
      </c>
      <c r="AL223" s="194" t="str">
        <f aca="false">IF(B223 &lt;&gt; "", IFERROR(IF(C$16 = "PRELIM", SUMIF('Database (LECTURE-RES-PRAC)'!D$14:AG$14, "CLO6", 'Database (LECTURE-RES-PRAC)'!D220:AG220) / 'Grade computation'!F$9, IF(C$16 = "MIDTERM", SUMIF('Database (LECTURE-RES-PRAC)'!AJ$14:BM$14, "CLO6", 'Database (LECTURE-RES-PRAC)'!AJ220:BM220) / 'Grade computation'!G$9, IF(C$16 = "FINAL", SUMIF('Database (LECTURE-RES-PRAC)'!BP$14:CS$14, "CLO6", 'Database (LECTURE-RES-PRAC)'!BP220:CS220) / 'Grade computation'!H$9,""))),""),"")</f>
        <v/>
      </c>
      <c r="AM223" s="286" t="str">
        <f aca="false">IF(B223&lt;&gt;"",IF(AL223="","",IF(AL223&lt;0.5,1,IF(AND(AL223&gt;=0.5,AL223&lt;P$10),2,IF(AL223&gt;=P$10,3)))),"")</f>
        <v/>
      </c>
      <c r="AN223" s="194" t="str">
        <f aca="false">IF(B223 &lt;&gt; "",IF(AND('PRINTABLE (per grading)'!H$16="EXAM", 'PRINTABLE (per grading)'!B$13="Prelim"), IF(ISERROR(SUMIF('Exam (LECTURE ONLY)'!D$20:M$20, "CLO6", 'Exam (LECTURE ONLY)'!D225:M225) / 'Exam (LECTURE ONLY)'!AL$11), "", SUMIF('Exam (LECTURE ONLY)'!D$20:M$20, "CLO6", 'Exam (LECTURE ONLY)'!D225:M225) /'Exam (LECTURE ONLY)'!AL$11),
IF(AND('PRINTABLE (per grading)'!H$16="EXAM", 'PRINTABLE (per grading)'!B$13="Midterm"), IF(ISERROR(SUMIF('Exam (LECTURE ONLY)'!O$20:X$20, "CLO6", 'Exam (LECTURE ONLY)'!O225:X225) / 'Exam (LECTURE ONLY)'!AM$11), "", SUMIF('Exam (LECTURE ONLY)'!O$20:X$20, "CLO6", 'Exam (LECTURE ONLY)'!O225:X225) / 'Exam (LECTURE ONLY)'!AM$11),
IF(AND('PRINTABLE (per grading)'!H$16="EXAM", 'PRINTABLE (per grading)'!B$13="Final"), IF(ISERROR(SUMIF('Exam (LECTURE ONLY)'!Z$20:AI$20, "CLO6", 'Exam (LECTURE ONLY)'!Z225:AI225) / 'Exam (LECTURE ONLY)'!AN$11), "", SUMIF('Exam (LECTURE ONLY)'!Z$20:AI$20, "CLO6", 'Exam (LECTURE ONLY)'!Z225:AI225) / 'Exam (LECTURE ONLY)'!AN$11),
IF(AND('PRINTABLE (per grading)'!H$16="OUTPUT", 'PRINTABLE (per grading)'!B$13="Prelim"), IF(ISERROR(SUMIF(OUTPUT!C$20:M$20, "CLO6", OUTPUT!C225:M225) / OUTPUT!AL$11), "", SUMIF(OUTPUT!C$20:M$20, "CLO6", OUTPUT!C225:M225) / OUTPUT!AL$11),
IF(AND('PRINTABLE (per grading)'!H$16="OUTPUT", 'PRINTABLE (per grading)'!B$13="Midterm"), IF(ISERROR(SUMIF(OUTPUT!O$20:Y$20, "CLO6", OUTPUT!O225:Y225) / OUTPUT!AM$11), "", SUMIF(OUTPUT!O$20:Y$20, "CLO6", OUTPUT!O225:Y225) / OUTPUT!AM$11),
IF(AND('PRINTABLE (per grading)'!H$16="OUTPUT", 'PRINTABLE (per grading)'!B$13="Final"), IF(ISERROR(SUMIF(OUTPUT!AA$20:AI$20, "CLO6", OUTPUT!AA225:AI225) / OUTPUT!AN$11), "", SUMIF(OUTPUT!AA$20:AI$20, "CLO6", OUTPUT!AA225:AI225) / OUTPUT!AN$11),
"")))))),"")</f>
        <v/>
      </c>
      <c r="AO223" s="286" t="str">
        <f aca="false">IF(B223&lt;&gt;"",IF(AN223="","",IF(AN223&lt;0.5,1,IF(AND(AN223&gt;=0.5,AN223&lt;P$10),2,IF(AN223&gt;=P$10,3)))),"")</f>
        <v/>
      </c>
      <c r="AP223" s="287" t="str">
        <f aca="false">IF(B223 &lt;&gt; "",IFERROR(IF(AVERAGE(AL223,AN223)&gt;=P$10,"Y","N"),""),"")</f>
        <v/>
      </c>
      <c r="AQ223" s="194" t="str">
        <f aca="false">IF(B223 &lt;&gt; "", IFERROR(IF(C$16 = "PRELIM", SUMIF('Database (LECTURE-RES-PRAC)'!D$14:AG$14, "CLO7", 'Database (LECTURE-RES-PRAC)'!D220:AG220) / 'Grade computation'!F$10, IF(C$16 = "MIDTERM", SUMIF('Database (LECTURE-RES-PRAC)'!AJ$14:BM$14, "CLO7", 'Database (LECTURE-RES-PRAC)'!AJ220:BM220) / 'Grade computation'!G$10, IF(C$16 = "FINAL", SUMIF('Database (LECTURE-RES-PRAC)'!BP$14:CS$14, "CLO7", 'Database (LECTURE-RES-PRAC)'!BP220:CS220) / 'Grade computation'!H$10,""))),""),"")</f>
        <v/>
      </c>
      <c r="AR223" s="286" t="str">
        <f aca="false">IF(B223&lt;&gt;"",IF(AQ223="","",IF(AQ223&lt;0.5,1,IF(AND(AQ223&gt;=0.5,AQ223&lt;P$10),2,IF(AQ223&gt;=P$10,3)))),"")</f>
        <v/>
      </c>
      <c r="AS223" s="194" t="str">
        <f aca="false">IF(B223 &lt;&gt; "",IF(AND('PRINTABLE (per grading)'!H$16="EXAM", 'PRINTABLE (per grading)'!B$13="Prelim"), IF(ISERROR(SUMIF('Exam (LECTURE ONLY)'!D$20:M$20, "CLO7", 'Exam (LECTURE ONLY)'!D225:M225) / 'Exam (LECTURE ONLY)'!AL$12), "", SUMIF('Exam (LECTURE ONLY)'!D$20:M$20, "CLO7", 'Exam (LECTURE ONLY)'!D225:M225) /'Exam (LECTURE ONLY)'!AL$12),
IF(AND('PRINTABLE (per grading)'!H$16="EXAM", 'PRINTABLE (per grading)'!B$13="Midterm"), IF(ISERROR(SUMIF('Exam (LECTURE ONLY)'!O$20:X$20, "CLO7", 'Exam (LECTURE ONLY)'!O225:X225) / 'Exam (LECTURE ONLY)'!AM$12), "", SUMIF('Exam (LECTURE ONLY)'!O$20:X$20, "CLO7", 'Exam (LECTURE ONLY)'!O225:X225) / 'Exam (LECTURE ONLY)'!AM$12),
IF(AND('PRINTABLE (per grading)'!H$16="EXAM", 'PRINTABLE (per grading)'!B$13="Final"), IF(ISERROR(SUMIF('Exam (LECTURE ONLY)'!Z$20:AI$20, "CLO7", 'Exam (LECTURE ONLY)'!Z225:AI225) / 'Exam (LECTURE ONLY)'!AN$12), "", SUMIF('Exam (LECTURE ONLY)'!Z$20:AI$20, "CLO7", 'Exam (LECTURE ONLY)'!Z225:AI225) / 'Exam (LECTURE ONLY)'!AN$12),
IF(AND('PRINTABLE (per grading)'!H$16="OUTPUT", 'PRINTABLE (per grading)'!B$13="Prelim"), IF(ISERROR(SUMIF(OUTPUT!C$20:M$20, "CLO7", OUTPUT!C225:M225) / OUTPUT!AL$12), "", SUMIF(OUTPUT!C$20:M$20, "CLO7", OUTPUT!C225:M225) / OUTPUT!AL$12),
IF(AND('PRINTABLE (per grading)'!H$16="OUTPUT", 'PRINTABLE (per grading)'!B$13="Midterm"), IF(ISERROR(SUMIF(OUTPUT!O$20:Y$20, "CLO7", OUTPUT!O225:Y225) / OUTPUT!AM$12), "", SUMIF(OUTPUT!O$20:Y$20, "CLO7", OUTPUT!O225:Y225) / OUTPUT!AM$12),
IF(AND('PRINTABLE (per grading)'!H$16="OUTPUT", 'PRINTABLE (per grading)'!B$13="Final"), IF(ISERROR(SUMIF(OUTPUT!AA$20:AI$20, "CLO7", OUTPUT!AA225:AI225) / OUTPUT!AN$12), "", SUMIF(OUTPUT!AA$20:AI$20, "CLO7", OUTPUT!AA225:AI225) / OUTPUT!AN$12),
"")))))),"")</f>
        <v/>
      </c>
      <c r="AT223" s="286" t="str">
        <f aca="false">IF(B223&lt;&gt;"",IF(AS223="","",IF(AS223&lt;0.5,1,IF(AND(AS223&gt;=0.5,AS223&lt;P$10),2,IF(AS223&gt;=P$10,3)))),"")</f>
        <v/>
      </c>
      <c r="AU223" s="287" t="str">
        <f aca="false">IF(B223 &lt;&gt; "",IFERROR(IF(AVERAGE(AQ223,AS223)&gt;=P$10,"Y","N"),""),"")</f>
        <v/>
      </c>
      <c r="AV223" s="194" t="str">
        <f aca="false">IF(B223 &lt;&gt; "", IFERROR(IF(C$16 = "PRELIM", SUMIF('Database (LECTURE-RES-PRAC)'!D$14:AG$14, "CLO8", 'Database (LECTURE-RES-PRAC)'!D220:AG220) / 'Grade computation'!F$11, IF(C$16 = "MIDTERM", SUMIF('Database (LECTURE-RES-PRAC)'!AJ$14:BM$14, "CLO8", 'Database (LECTURE-RES-PRAC)'!AJ220:BM220) / 'Grade computation'!G$11, IF(C$16 = "FINAL", SUMIF('Database (LECTURE-RES-PRAC)'!BP$14:CS$14, "CLO8", 'Database (LECTURE-RES-PRAC)'!BP220:CS220) / 'Grade computation'!H$11,""))),""),"")</f>
        <v/>
      </c>
      <c r="AW223" s="286" t="str">
        <f aca="false">IF(B223&lt;&gt;"",IF(AV223="","",IF(AV223&lt;0.5,1,IF(AND(AV223&gt;=0.5,AV223&lt;P$10),2,IF(AV223&gt;=P$10,3)))),"")</f>
        <v/>
      </c>
      <c r="AX223" s="194" t="str">
        <f aca="false">IF(B223 &lt;&gt; "",IF(AND('PRINTABLE (per grading)'!H$16="EXAM", 'PRINTABLE (per grading)'!B$13="Prelim"), IF(ISERROR(SUMIF('Exam (LECTURE ONLY)'!D$20:M$20, "CLO8", 'Exam (LECTURE ONLY)'!D225:M225) / 'Exam (LECTURE ONLY)'!AL$13), "", SUMIF('Exam (LECTURE ONLY)'!D$20:M$20, "CLO8", 'Exam (LECTURE ONLY)'!D225:M225) /'Exam (LECTURE ONLY)'!AL$13),
IF(AND('PRINTABLE (per grading)'!H$16="EXAM", 'PRINTABLE (per grading)'!B$13="Midterm"), IF(ISERROR(SUMIF('Exam (LECTURE ONLY)'!O$20:X$20, "CLO8", 'Exam (LECTURE ONLY)'!O225:X225) / 'Exam (LECTURE ONLY)'!AM$13), "", SUMIF('Exam (LECTURE ONLY)'!O$20:X$20, "CLO8", 'Exam (LECTURE ONLY)'!O225:X225) / 'Exam (LECTURE ONLY)'!AM$13),
IF(AND('PRINTABLE (per grading)'!H$16="EXAM", 'PRINTABLE (per grading)'!B$13="Final"), IF(ISERROR(SUMIF('Exam (LECTURE ONLY)'!Z$20:AI$20, "CLO8", 'Exam (LECTURE ONLY)'!Z225:AI225) / 'Exam (LECTURE ONLY)'!AN$13), "", SUMIF('Exam (LECTURE ONLY)'!Z$20:AI$20, "CLO8", 'Exam (LECTURE ONLY)'!Z225:AI225) / 'Exam (LECTURE ONLY)'!AN$13),
IF(AND('PRINTABLE (per grading)'!H$16="OUTPUT", 'PRINTABLE (per grading)'!B$13="Prelim"), IF(ISERROR(SUMIF(OUTPUT!C$20:M$20, "CLO8", OUTPUT!C225:M225) / OUTPUT!AL$13), "", SUMIF(OUTPUT!C$20:M$20, "CLO8", OUTPUT!C225:M225) / OUTPUT!AL$13),
IF(AND('PRINTABLE (per grading)'!H$16="OUTPUT", 'PRINTABLE (per grading)'!B$13="Midterm"), IF(ISERROR(SUMIF(OUTPUT!O$20:Y$20, "CLO8", OUTPUT!O225:Y225) / OUTPUT!AM$13), "", SUMIF(OUTPUT!O$20:Y$20, "CLO8", OUTPUT!O225:Y225) / OUTPUT!AM$13),
IF(AND('PRINTABLE (per grading)'!H$16="OUTPUT", 'PRINTABLE (per grading)'!B$13="Final"), IF(ISERROR(SUMIF(OUTPUT!AA$20:AI$20, "CLO8", OUTPUT!AA225:AI225) / OUTPUT!AN$13), "", SUMIF(OUTPUT!AA$20:AI$20, "CLO8", OUTPUT!AA225:AI225) / OUTPUT!AN$13),
"")))))),"")</f>
        <v/>
      </c>
      <c r="AY223" s="286" t="str">
        <f aca="false">IF(B223&lt;&gt;"",IF(AX223="","",IF(AX223&lt;0.5,1,IF(AND(AX223&gt;=0.5,AX223&lt;P$10),2,IF(AX223&gt;=P$10,3)))),"")</f>
        <v/>
      </c>
      <c r="AZ223" s="287" t="str">
        <f aca="false">IF(B223 &lt;&gt; "",IFERROR(IF(AVERAGE(AV223,AX223)&gt;=P$10,"Y","N"),""),"")</f>
        <v/>
      </c>
      <c r="BA223" s="194" t="str">
        <f aca="false">IF(B223 &lt;&gt; "", IFERROR(IF(C$16 = "PRELIM", SUMIF('Database (LECTURE-RES-PRAC)'!D$14:AG$14, "CLO9", 'Database (LECTURE-RES-PRAC)'!D220:AG220) / 'Grade computation'!F$12, IF(C$16 = "MIDTERM", SUMIF('Database (LECTURE-RES-PRAC)'!AJ$14:BM$14, "CLO9", 'Database (LECTURE-RES-PRAC)'!AJ220:BM220) / 'Grade computation'!G$12, IF(C$16 = "FINAL", SUMIF('Database (LECTURE-RES-PRAC)'!BP$14:CS$14, "CLO9", 'Database (LECTURE-RES-PRAC)'!BP220:CS220) / 'Grade computation'!H$12,""))),""),"")</f>
        <v/>
      </c>
      <c r="BB223" s="286" t="str">
        <f aca="false">IF(B223&lt;&gt;"",IF(BA223="","",IF(BA223&lt;0.5,1,IF(AND(BA223&gt;=0.5,BA223&lt;P$10),2,IF(BA223&gt;=P$10,3)))),"")</f>
        <v/>
      </c>
      <c r="BC223" s="194" t="str">
        <f aca="false">IF(B223 &lt;&gt; "",IF(AND('PRINTABLE (per grading)'!H$16="EXAM", 'PRINTABLE (per grading)'!B$13="Prelim"), IF(ISERROR(SUMIF('Exam (LECTURE ONLY)'!D$20:M$20, "CLO9", 'Exam (LECTURE ONLY)'!D225:M225) / 'Exam (LECTURE ONLY)'!AL$14), "", SUMIF('Exam (LECTURE ONLY)'!D$20:M$20, "CLO9", 'Exam (LECTURE ONLY)'!D225:M225) /'Exam (LECTURE ONLY)'!AL$14),
IF(AND('PRINTABLE (per grading)'!H$16="EXAM", 'PRINTABLE (per grading)'!B$13="Midterm"), IF(ISERROR(SUMIF('Exam (LECTURE ONLY)'!O$20:X$20, "CLO9", 'Exam (LECTURE ONLY)'!O225:X225) / 'Exam (LECTURE ONLY)'!AM$14), "", SUMIF('Exam (LECTURE ONLY)'!O$20:X$20, "CLO9", 'Exam (LECTURE ONLY)'!O225:X225) / 'Exam (LECTURE ONLY)'!AM$14),
IF(AND('PRINTABLE (per grading)'!H$16="EXAM", 'PRINTABLE (per grading)'!B$13="Final"), IF(ISERROR(SUMIF('Exam (LECTURE ONLY)'!Z$20:AI$20, "CLO9", 'Exam (LECTURE ONLY)'!Z225:AI225) / 'Exam (LECTURE ONLY)'!AN$14), "", SUMIF('Exam (LECTURE ONLY)'!Z$20:AI$20, "CLO9", 'Exam (LECTURE ONLY)'!Z225:AI225) / 'Exam (LECTURE ONLY)'!AN$14),
IF(AND('PRINTABLE (per grading)'!H$16="OUTPUT", 'PRINTABLE (per grading)'!B$13="Prelim"), IF(ISERROR(SUMIF(OUTPUT!C$20:M$20, "CLO9", OUTPUT!C225:M225) / OUTPUT!AL$14), "", SUMIF(OUTPUT!C$20:M$20, "CLO9", OUTPUT!C225:M225) / OUTPUT!AL$14),
IF(AND('PRINTABLE (per grading)'!H$16="OUTPUT", 'PRINTABLE (per grading)'!B$13="Midterm"), IF(ISERROR(SUMIF(OUTPUT!O$20:Y$20, "CLO9", OUTPUT!O225:Y225) / OUTPUT!AM$14), "", SUMIF(OUTPUT!O$20:Y$20, "CLO9", OUTPUT!O225:Y225) / OUTPUT!AM$14),
IF(AND('PRINTABLE (per grading)'!H$16="OUTPUT", 'PRINTABLE (per grading)'!B$13="Final"), IF(ISERROR(SUMIF(OUTPUT!AA$20:AI$20, "CLO9", OUTPUT!AA225:AI225) / OUTPUT!AN$14), "", SUMIF(OUTPUT!AA$20:AI$20, "CLO9", OUTPUT!AA225:AI225) / OUTPUT!AN$14),
"")))))),"")</f>
        <v/>
      </c>
      <c r="BD223" s="286" t="str">
        <f aca="false">IF(B223&lt;&gt;"",IF(BC223="","",IF(BC223&lt;0.5,1,IF(AND(BC223&gt;=0.5,BC223&lt;P$10),2,IF(BC223&gt;=P$10,3)))),"")</f>
        <v/>
      </c>
      <c r="BE223" s="287" t="str">
        <f aca="false">IF(B223 &lt;&gt; "",IFERROR(IF(AVERAGE(BA223,BC223)&gt;=P$10,"Y","N"),""),"")</f>
        <v/>
      </c>
      <c r="BF223" s="194" t="str">
        <f aca="false">IF(B223 &lt;&gt; "", IFERROR(IF(C$16 = "PRELIM", SUMIF('Database (LECTURE-RES-PRAC)'!D$14:AG$14, "CLO10", 'Database (LECTURE-RES-PRAC)'!D220:AG220) / 'Grade computation'!F$13, IF(C$16 = "MIDTERM", SUMIF('Database (LECTURE-RES-PRAC)'!AJ$14:BM$14, "CLO10", 'Database (LECTURE-RES-PRAC)'!AJ220:BM220) / 'Grade computation'!G$13, IF(C$16 = "FINAL", SUMIF('Database (LECTURE-RES-PRAC)'!BP$14:CS$14, "CLO10", 'Database (LECTURE-RES-PRAC)'!BP220:CS220) / 'Grade computation'!H$13,""))),""),"")</f>
        <v/>
      </c>
      <c r="BG223" s="286" t="str">
        <f aca="false">IF(B223&lt;&gt;"",IF(BF223="","",IF(BF223&lt;0.5,1,IF(AND(BF223&gt;=0.5,BF223&lt;P$10),2,IF(BF223&gt;=P$10,3)))),"")</f>
        <v/>
      </c>
      <c r="BH223" s="194" t="str">
        <f aca="false">IF(B223 &lt;&gt; "",IF(AND('PRINTABLE (per grading)'!H$16="EXAM", 'PRINTABLE (per grading)'!B$13="Prelim"), IF(ISERROR(SUMIF('Exam (LECTURE ONLY)'!D$20:M$20, "CLO10", 'Exam (LECTURE ONLY)'!D225:M225) / 'Exam (LECTURE ONLY)'!AL$15), "", SUMIF('Exam (LECTURE ONLY)'!D$20:M$20, "CLO10", 'Exam (LECTURE ONLY)'!D225:M225) /'Exam (LECTURE ONLY)'!AL$15),
IF(AND('PRINTABLE (per grading)'!H$16="EXAM", 'PRINTABLE (per grading)'!B$13="Midterm"), IF(ISERROR(SUMIF('Exam (LECTURE ONLY)'!O$20:X$20, "CLO10", 'Exam (LECTURE ONLY)'!O225:X225) / 'Exam (LECTURE ONLY)'!AM$15), "", SUMIF('Exam (LECTURE ONLY)'!O$20:X$20, "CLO10", 'Exam (LECTURE ONLY)'!O225:X225) / 'Exam (LECTURE ONLY)'!AM$15),
IF(AND('PRINTABLE (per grading)'!H$16="EXAM", 'PRINTABLE (per grading)'!B$13="Final"), IF(ISERROR(SUMIF('Exam (LECTURE ONLY)'!Z$20:AI$20, "CLO10", 'Exam (LECTURE ONLY)'!Z225:AI225) / 'Exam (LECTURE ONLY)'!AN$15), "", SUMIF('Exam (LECTURE ONLY)'!Z$20:AI$20, "CLO10", 'Exam (LECTURE ONLY)'!Z225:AI225) / 'Exam (LECTURE ONLY)'!AN$15),
IF(AND('PRINTABLE (per grading)'!H$16="OUTPUT", 'PRINTABLE (per grading)'!B$13="Prelim"), IF(ISERROR(SUMIF(OUTPUT!C$20:M$20, "CLO10", OUTPUT!C225:M225) / OUTPUT!AL$15), "", SUMIF(OUTPUT!C$20:M$20, "CLO10", OUTPUT!C225:M225) / OUTPUT!AL$15),
IF(AND('PRINTABLE (per grading)'!H$16="OUTPUT", 'PRINTABLE (per grading)'!B$13="Midterm"), IF(ISERROR(SUMIF(OUTPUT!O$20:Y$20, "CLO10", OUTPUT!O225:Y225) / OUTPUT!AM$15), "", SUMIF(OUTPUT!O$20:Y$20, "CLO10", OUTPUT!O225:Y225) / OUTPUT!AM$15),
IF(AND('PRINTABLE (per grading)'!H$16="OUTPUT", 'PRINTABLE (per grading)'!B$13="Final"), IF(ISERROR(SUMIF(OUTPUT!AA$20:AI$20, "CLO10", OUTPUT!AA225:AI225) / OUTPUT!AN$15), "", SUMIF(OUTPUT!AA$20:AI$20, "CLO10", OUTPUT!AA225:AI225) / OUTPUT!AN$15),
"")))))),"")</f>
        <v/>
      </c>
      <c r="BI223" s="286" t="str">
        <f aca="false">IF(B223&lt;&gt;"",IF(BH223="","",IF(BH223&lt;0.5,1,IF(AND(BH223&gt;=0.5,BH223&lt;P$10),2,IF(BH223&gt;=P$10,3)))),"")</f>
        <v/>
      </c>
      <c r="BJ223" s="287" t="str">
        <f aca="false">IF(B223 &lt;&gt; "",IFERROR(IF(AVERAGE(BF223,BH223)&gt;=P$10,"Y","N"),""),"")</f>
        <v/>
      </c>
      <c r="BK223" s="8"/>
    </row>
    <row r="224" customFormat="false" ht="19.5" hidden="false" customHeight="true" outlineLevel="0" collapsed="false">
      <c r="A224" s="228" t="str">
        <f aca="false">IF(ISBLANK('Database (LECTURE-RES-PRAC)'!A221),"",'Database (LECTURE-RES-PRAC)'!A221)</f>
        <v/>
      </c>
      <c r="B224" s="229" t="str">
        <f aca="false">IF(ISBLANK('Database (LECTURE-RES-PRAC)'!B221),"",'Database (LECTURE-RES-PRAC)'!B221)</f>
        <v/>
      </c>
      <c r="C224" s="230" t="str">
        <f aca="false">IF(B224&lt;&gt;"",IF(C$16="PRELIM",'Grade computation'!C224, IF(C$16="MIDTERM",'Grade computation'!K224, IF(C$16="FINAL",'Grade computation'!S224,""))),"")</f>
        <v/>
      </c>
      <c r="D224" s="231" t="str">
        <f aca="false">IF(B224&lt;&gt;"",IFERROR(IF(B$11="80-20", (((C224/C$19)*X$6)+X$7)*D$18, IF(B$11="60-40", (((C224/C$19)*Y$6)+Y$7)*D$18, 0)),0),"")</f>
        <v/>
      </c>
      <c r="E224" s="230" t="str">
        <f aca="false">IF(B224&lt;&gt;"", IF(C$16="PRELIM",'Grade computation'!E224, IF(C$16="MIDTERM",'Grade computation'!M224, IF(C$16="FINAL",'Grade computation'!U224,""))),"")</f>
        <v/>
      </c>
      <c r="F224" s="232" t="str">
        <f aca="false">IF(B224&lt;&gt;"",IFERROR(IF(B$11="80-20", (((E224/E$19)*X$6)+X$7)*F$18, IF(B$11="60-40", (((E224/E$19)*Y$6)+Y$7)*F$18, 0)),0),"")</f>
        <v/>
      </c>
      <c r="G224" s="233" t="str">
        <f aca="false">IF(B224&lt;&gt;"",IFERROR((D224+F224),0),"")</f>
        <v/>
      </c>
      <c r="H224" s="234" t="str">
        <f aca="false">IF(B224&lt;&gt;"",IF(C$16="PRELIM", 'Grade computation'!H224, IF(C$16="MIDTERM", 'Grade computation'!P224, IF(C$16="FINAL",'Grade computation'!X224, ""))),"")</f>
        <v/>
      </c>
      <c r="I224" s="233" t="str">
        <f aca="false">IF(B224&lt;&gt;"",IFERROR(IF(B$11="80-20", (((H224/H$19)*X$6)+X$7)*I$19, IF(B$11="60-40", (((H224/H$19)*Y$6)+Y$7)*I$19, 0)),0),"")</f>
        <v/>
      </c>
      <c r="J224" s="237" t="str">
        <f aca="false">IFERROR((G224+I224),"")</f>
        <v/>
      </c>
      <c r="K224" s="183" t="str">
        <f aca="false">IFERROR(IF(J224="","",IF(J224&gt;=75,"PASSED","FAILED")),"")</f>
        <v/>
      </c>
      <c r="L224" s="183"/>
      <c r="M224" s="194" t="str">
        <f aca="false">IF(B224 &lt;&gt; "", IFERROR(IF(C$16 = "PRELIM", SUMIF('Database (LECTURE-RES-PRAC)'!D$14:AG$14, "CLO1", 'Database (LECTURE-RES-PRAC)'!D221:AG221) / 'Grade computation'!F$4, IF(C$16 = "MIDTERM", SUMIF('Database (LECTURE-RES-PRAC)'!AJ$14:BM$14, "CLO1", 'Database (LECTURE-RES-PRAC)'!AJ221:BM221) / 'Grade computation'!G$4, IF(C$16 = "FINAL", SUMIF('Database (LECTURE-RES-PRAC)'!BP$14:CS$14, "CLO1", 'Database (LECTURE-RES-PRAC)'!BP221:CS221) / 'Grade computation'!H$4,""))),""),"")</f>
        <v/>
      </c>
      <c r="N224" s="286" t="str">
        <f aca="false">IF(B224&lt;&gt;"",IF(M224="","",IF(M224&lt;0.5,1,IF(AND(M224&gt;=0.5,M224&lt;P$10),2,IF(M224&gt;=P$10,3)))),"")</f>
        <v/>
      </c>
      <c r="O224" s="194" t="str">
        <f aca="false">IF(B224 &lt;&gt; "",IF(AND('PRINTABLE (per grading)'!H$16="EXAM", 'PRINTABLE (per grading)'!B$13="Prelim"), IF(ISERROR(SUMIF('Exam (LECTURE ONLY)'!D$20:M$20, "CLO1", 'Exam (LECTURE ONLY)'!D226:M226) / 'Exam (LECTURE ONLY)'!AL$6), "", SUMIF('Exam (LECTURE ONLY)'!D$20:M$20, "CLO1", 'Exam (LECTURE ONLY)'!D226:M226) /'Exam (LECTURE ONLY)'!AL$6),
IF(AND('PRINTABLE (per grading)'!H$16="EXAM", 'PRINTABLE (per grading)'!B$13="Midterm"), IF(ISERROR(SUMIF('Exam (LECTURE ONLY)'!O$20:X$20, "CLO1", 'Exam (LECTURE ONLY)'!O226:X226) / 'Exam (LECTURE ONLY)'!AM$6), "", SUMIF('Exam (LECTURE ONLY)'!O$20:X$20, "CLO1", 'Exam (LECTURE ONLY)'!O226:X226) / 'Exam (LECTURE ONLY)'!AM$6),
IF(AND('PRINTABLE (per grading)'!H$16="EXAM", 'PRINTABLE (per grading)'!B$13="Final"), IF(ISERROR(SUMIF('Exam (LECTURE ONLY)'!Z$20:AI$20, "CLO1", 'Exam (LECTURE ONLY)'!Z226:AI226) / 'Exam (LECTURE ONLY)'!AN$6), "", SUMIF('Exam (LECTURE ONLY)'!Z$20:AI$20, "CLO1", 'Exam (LECTURE ONLY)'!Z226:AI226) / 'Exam (LECTURE ONLY)'!AN$6),
IF(AND('PRINTABLE (per grading)'!H$16="OUTPUT", 'PRINTABLE (per grading)'!B$13="Prelim"), IF(ISERROR(SUMIF(OUTPUT!C$20:M$20, "CLO1", OUTPUT!C226:M226) / OUTPUT!AL$6), "", SUMIF(OUTPUT!C$20:M$20, "CLO1", OUTPUT!C226:M226) / OUTPUT!AL$6),
IF(AND('PRINTABLE (per grading)'!H$16="OUTPUT", 'PRINTABLE (per grading)'!B$13="Midterm"), IF(ISERROR(SUMIF(OUTPUT!O$20:Y$20, "CLO1", OUTPUT!O226:Y226) / OUTPUT!AM$6), "", SUMIF(OUTPUT!O$20:Y$20, "CLO1", OUTPUT!O226:Y226) / OUTPUT!AM$6),
IF(AND('PRINTABLE (per grading)'!H$16="OUTPUT", 'PRINTABLE (per grading)'!B$13="Final"), IF(ISERROR(SUMIF(OUTPUT!AA$20:AI$20, "CLO1", OUTPUT!AA226:AI226) / OUTPUT!AN$6), "", SUMIF(OUTPUT!AA$20:AI$20, "CLO1", OUTPUT!AA226:AI226) / OUTPUT!AN$6),
"")))))),"")</f>
        <v/>
      </c>
      <c r="P224" s="286" t="str">
        <f aca="false">IF(B224&lt;&gt;"",IF(O224="","",IF(O224&lt;0.5,1,IF(AND(O224&gt;=0.5,O224&lt;P$10),2,IF(O224&gt;=P$10,3)))),"")</f>
        <v/>
      </c>
      <c r="Q224" s="287" t="str">
        <f aca="false">IF(B224 &lt;&gt; "",IFERROR(IF(AVERAGE(M224,O224)&gt;=P$10,"Y","N"),""),"")</f>
        <v/>
      </c>
      <c r="R224" s="194" t="str">
        <f aca="false">IF(B224 &lt;&gt; "", IFERROR(IF(C$16 = "PRELIM", SUMIF('Database (LECTURE-RES-PRAC)'!D$14:AG$14, "CLO2", 'Database (LECTURE-RES-PRAC)'!D221:AG221) / 'Grade computation'!F$5, IF(C$16 = "MIDTERM", SUMIF('Database (LECTURE-RES-PRAC)'!AJ$14:BM$14, "CLO2", 'Database (LECTURE-RES-PRAC)'!AJ221:BM221) / 'Grade computation'!G$5, IF(C$16 = "FINAL", SUMIF('Database (LECTURE-RES-PRAC)'!BP$14:CS$14, "CLO2", 'Database (LECTURE-RES-PRAC)'!BP221:CS221) / 'Grade computation'!H$5,""))),""),"")</f>
        <v/>
      </c>
      <c r="S224" s="286" t="str">
        <f aca="false">IF(B224&lt;&gt;"",IF(R224="","",IF(R224&lt;0.5,1,IF(AND(R224&gt;=0.5,R224&lt;P$10),2,IF(R224&gt;=P$10,3)))),"")</f>
        <v/>
      </c>
      <c r="T224" s="194" t="str">
        <f aca="false">IF(B224 &lt;&gt; "",IF(AND('PRINTABLE (per grading)'!H$16="EXAM", 'PRINTABLE (per grading)'!B$13="Prelim"), IF(ISERROR(SUMIF('Exam (LECTURE ONLY)'!D$20:M$20, "CLO2", 'Exam (LECTURE ONLY)'!D226:M226) / 'Exam (LECTURE ONLY)'!AL$7), "", SUMIF('Exam (LECTURE ONLY)'!D$20:M$20, "CLO2", 'Exam (LECTURE ONLY)'!D226:M226) /'Exam (LECTURE ONLY)'!AL$7),
IF(AND('PRINTABLE (per grading)'!H$16="EXAM", 'PRINTABLE (per grading)'!B$13="Midterm"), IF(ISERROR(SUMIF('Exam (LECTURE ONLY)'!O$20:X$20, "CLO2", 'Exam (LECTURE ONLY)'!O226:X226) / 'Exam (LECTURE ONLY)'!AM$7), "", SUMIF('Exam (LECTURE ONLY)'!O$20:X$20, "CLO2", 'Exam (LECTURE ONLY)'!O226:X226) / 'Exam (LECTURE ONLY)'!AM$7),
IF(AND('PRINTABLE (per grading)'!H$16="EXAM", 'PRINTABLE (per grading)'!B$13="Final"), IF(ISERROR(SUMIF('Exam (LECTURE ONLY)'!Z$20:AI$20, "CLO2", 'Exam (LECTURE ONLY)'!Z226:AI226) / 'Exam (LECTURE ONLY)'!AN$7), "", SUMIF('Exam (LECTURE ONLY)'!Z$20:AI$20, "CLO2", 'Exam (LECTURE ONLY)'!Z226:AI226) / 'Exam (LECTURE ONLY)'!AN$7),
IF(AND('PRINTABLE (per grading)'!H$16="OUTPUT", 'PRINTABLE (per grading)'!B$13="Prelim"), IF(ISERROR(SUMIF(OUTPUT!C$20:M$20, "CLO2", OUTPUT!C226:M226) / OUTPUT!AL$7), "", SUMIF(OUTPUT!C$20:M$20, "CLO2", OUTPUT!C226:M226) / OUTPUT!AL$7),
IF(AND('PRINTABLE (per grading)'!H$16="OUTPUT", 'PRINTABLE (per grading)'!B$13="Midterm"), IF(ISERROR(SUMIF(OUTPUT!O$20:Y$20, "CLO2", OUTPUT!O226:Y226) / OUTPUT!AM$7), "", SUMIF(OUTPUT!O$20:Y$20, "CLO2", OUTPUT!O226:Y226) / OUTPUT!AM$7),
IF(AND('PRINTABLE (per grading)'!H$16="OUTPUT", 'PRINTABLE (per grading)'!B$13="Final"), IF(ISERROR(SUMIF(OUTPUT!AA$20:AI$20, "CLO2", OUTPUT!AA226:AI226) / OUTPUT!AN$7), "", SUMIF(OUTPUT!AA$20:AI$20, "CLO2", OUTPUT!AA226:AI226) / OUTPUT!AN$7),
"")))))),"")</f>
        <v/>
      </c>
      <c r="U224" s="286" t="str">
        <f aca="false">IF(B224&lt;&gt;"",IF(T224="","",IF(T224&lt;0.5,1,IF(AND(T224&gt;=0.5,T224&lt;P$10),2,IF(T224&gt;=P$10,3)))),"")</f>
        <v/>
      </c>
      <c r="V224" s="287" t="str">
        <f aca="false">IF(B224 &lt;&gt; "",IFERROR(IF(AVERAGE(R224,T224)&gt;=P$10,"Y","N"),""),"")</f>
        <v/>
      </c>
      <c r="W224" s="194" t="str">
        <f aca="false">IF(B224 &lt;&gt; "", IFERROR(IF(C$16 = "PRELIM", SUMIF('Database (LECTURE-RES-PRAC)'!D$14:AG$14, "CLO3", 'Database (LECTURE-RES-PRAC)'!D221:AG221) / 'Grade computation'!F$6, IF(C$16 = "MIDTERM", SUMIF('Database (LECTURE-RES-PRAC)'!AJ$14:BM$14, "CLO3", 'Database (LECTURE-RES-PRAC)'!AJ221:BM221) / 'Grade computation'!G$6, IF(C$16 = "FINAL", SUMIF('Database (LECTURE-RES-PRAC)'!BP$14:CS$14, "CLO3", 'Database (LECTURE-RES-PRAC)'!BP221:CS221) / 'Grade computation'!H$6,""))),""),"")</f>
        <v/>
      </c>
      <c r="X224" s="286" t="str">
        <f aca="false">IF(B224&lt;&gt;"",IF(W224="","",IF(W224&lt;0.5,1,IF(AND(W224&gt;=0.5,W224&lt;P$10),2,IF(W224&gt;=P$10,3)))),"")</f>
        <v/>
      </c>
      <c r="Y224" s="194" t="str">
        <f aca="false">IF(B224 &lt;&gt; "",IF(AND('PRINTABLE (per grading)'!H$16="EXAM", 'PRINTABLE (per grading)'!B$13="Prelim"), IF(ISERROR(SUMIF('Exam (LECTURE ONLY)'!D$20:M$20, "CLO3", 'Exam (LECTURE ONLY)'!D226:M226) / 'Exam (LECTURE ONLY)'!AL$8), "", SUMIF('Exam (LECTURE ONLY)'!D$20:M$20, "CLO3", 'Exam (LECTURE ONLY)'!D226:M226) /'Exam (LECTURE ONLY)'!AL$8),
IF(AND('PRINTABLE (per grading)'!H$16="EXAM", 'PRINTABLE (per grading)'!B$13="Midterm"), IF(ISERROR(SUMIF('Exam (LECTURE ONLY)'!O$20:X$20, "CLO3", 'Exam (LECTURE ONLY)'!O226:X226) / 'Exam (LECTURE ONLY)'!AM$8), "", SUMIF('Exam (LECTURE ONLY)'!O$20:X$20, "CLO3", 'Exam (LECTURE ONLY)'!O226:X226) / 'Exam (LECTURE ONLY)'!AM$8),
IF(AND('PRINTABLE (per grading)'!H$16="EXAM", 'PRINTABLE (per grading)'!B$13="Final"), IF(ISERROR(SUMIF('Exam (LECTURE ONLY)'!Z$20:AI$20, "CLO3", 'Exam (LECTURE ONLY)'!Z226:AI226) / 'Exam (LECTURE ONLY)'!AN$8), "", SUMIF('Exam (LECTURE ONLY)'!Z$20:AI$20, "CLO3", 'Exam (LECTURE ONLY)'!Z226:AI226) / 'Exam (LECTURE ONLY)'!AN$8),
IF(AND('PRINTABLE (per grading)'!H$16="OUTPUT", 'PRINTABLE (per grading)'!B$13="Prelim"), IF(ISERROR(SUMIF(OUTPUT!C$20:M$20, "CLO3", OUTPUT!C226:M226) / OUTPUT!AL$8), "", SUMIF(OUTPUT!C$20:M$20, "CLO3", OUTPUT!C226:M226) / OUTPUT!AL$8),
IF(AND('PRINTABLE (per grading)'!H$16="OUTPUT", 'PRINTABLE (per grading)'!B$13="Midterm"), IF(ISERROR(SUMIF(OUTPUT!O$20:Y$20, "CLO3", OUTPUT!O226:Y226) / OUTPUT!AM$8), "", SUMIF(OUTPUT!O$20:Y$20, "CLO3", OUTPUT!O226:Y226) / OUTPUT!AM$8),
IF(AND('PRINTABLE (per grading)'!H$16="OUTPUT", 'PRINTABLE (per grading)'!B$13="Final"), IF(ISERROR(SUMIF(OUTPUT!AA$20:AI$20, "CLO3", OUTPUT!AA226:AI226) / OUTPUT!AN$8), "", SUMIF(OUTPUT!AA$20:AI$20, "CLO3", OUTPUT!AA226:AI226) / OUTPUT!AN$8),
"" )))))),"")</f>
        <v/>
      </c>
      <c r="Z224" s="286" t="str">
        <f aca="false">IF(B224&lt;&gt;"",IF(Y224="","",IF(Y224&lt;0.5,1,IF(AND(Y224&gt;=0.5,Y224&lt;P$10),2,IF(Y224&gt;=P$10,3)))),"")</f>
        <v/>
      </c>
      <c r="AA224" s="287" t="str">
        <f aca="false">IF(B224 &lt;&gt; "",IFERROR(IF(AVERAGE(W224,Y224)&gt;=P$10,"Y","N"),""),"")</f>
        <v/>
      </c>
      <c r="AB224" s="194" t="str">
        <f aca="false">IF(B224 &lt;&gt; "", IFERROR(IF(C$16 = "PRELIM", SUMIF('Database (LECTURE-RES-PRAC)'!D$14:AG$14, "CLO4", 'Database (LECTURE-RES-PRAC)'!D221:AG221) / 'Grade computation'!F$7, IF(C$16 = "MIDTERM", SUMIF('Database (LECTURE-RES-PRAC)'!AJ$14:BM$14, "CLO4", 'Database (LECTURE-RES-PRAC)'!AJ221:BM221) / 'Grade computation'!G$7, IF(C$16 = "FINAL", SUMIF('Database (LECTURE-RES-PRAC)'!BP$14:CS$14, "CLO4", 'Database (LECTURE-RES-PRAC)'!BP221:CS221) / 'Grade computation'!H$7,""))),""),"")</f>
        <v/>
      </c>
      <c r="AC224" s="286" t="str">
        <f aca="false">IF(B224&lt;&gt;"",IF(AB224="","",IF(AB224&lt;0.5,1,IF(AND(AB224&gt;=0.5,AB224&lt;P$10),2,IF(AB224&gt;=P$10,3)))),"")</f>
        <v/>
      </c>
      <c r="AD224" s="194" t="str">
        <f aca="false">IF(B224 &lt;&gt; "",IF(AND('PRINTABLE (per grading)'!H$16="EXAM", 'PRINTABLE (per grading)'!B$13="Prelim"), IF(ISERROR(SUMIF('Exam (LECTURE ONLY)'!D$20:M$20, "CLO4", 'Exam (LECTURE ONLY)'!D226:M226) / 'Exam (LECTURE ONLY)'!AL$9), "", SUMIF('Exam (LECTURE ONLY)'!D$20:M$20, "CLO4", 'Exam (LECTURE ONLY)'!D226:M226) /'Exam (LECTURE ONLY)'!AL$9),
IF(AND('PRINTABLE (per grading)'!H$16="EXAM", 'PRINTABLE (per grading)'!B$13="Midterm"), IF(ISERROR(SUMIF('Exam (LECTURE ONLY)'!O$20:X$20, "CLO4", 'Exam (LECTURE ONLY)'!O226:X226) / 'Exam (LECTURE ONLY)'!AM$9), "", SUMIF('Exam (LECTURE ONLY)'!O$20:X$20, "CLO4", 'Exam (LECTURE ONLY)'!O226:X226) / 'Exam (LECTURE ONLY)'!AM$9),
IF(AND('PRINTABLE (per grading)'!H$16="EXAM", 'PRINTABLE (per grading)'!B$13="Final"), IF(ISERROR(SUMIF('Exam (LECTURE ONLY)'!Z$20:AI$20, "CLO4", 'Exam (LECTURE ONLY)'!Z226:AI226) / 'Exam (LECTURE ONLY)'!AN$9), "", SUMIF('Exam (LECTURE ONLY)'!Z$20:AI$20, "CLO4", 'Exam (LECTURE ONLY)'!Z226:AI226) / 'Exam (LECTURE ONLY)'!AN$9),
IF(AND('PRINTABLE (per grading)'!H$16="OUTPUT", 'PRINTABLE (per grading)'!B$13="Prelim"), IF(ISERROR(SUMIF(OUTPUT!C$20:M$20, "CLO4", OUTPUT!C226:M226) / OUTPUT!AL$9), "", SUMIF(OUTPUT!C$20:M$20, "CLO4", OUTPUT!C226:M226) / OUTPUT!AL$9),
IF(AND('PRINTABLE (per grading)'!H$16="OUTPUT", 'PRINTABLE (per grading)'!B$13="Midterm"), IF(ISERROR(SUMIF(OUTPUT!O$20:Y$20, "CLO4", OUTPUT!O226:Y226) / OUTPUT!AM$9), "", SUMIF(OUTPUT!O$20:Y$20, "CLO4", OUTPUT!O226:Y226) / OUTPUT!AM$9),
IF(AND('PRINTABLE (per grading)'!H$16="OUTPUT", 'PRINTABLE (per grading)'!B$13="Final"), IF(ISERROR(SUMIF(OUTPUT!AA$20:AI$20, "CLO4", OUTPUT!AA226:AI226) / OUTPUT!AN$9), "", SUMIF(OUTPUT!AA$20:AI$20, "CLO4", OUTPUT!AA226:AI226) / OUTPUT!AN$9),
"")))))),"")</f>
        <v/>
      </c>
      <c r="AE224" s="286" t="str">
        <f aca="false">IF(B224&lt;&gt;"",IF(AD224="","",IF(AD224&lt;0.5,1,IF(AND(AD224&gt;=0.5,AD224&lt;P$10),2,IF(AD224&gt;=P$10,3)))),"")</f>
        <v/>
      </c>
      <c r="AF224" s="287" t="str">
        <f aca="false">IF(B224 &lt;&gt; "",IFERROR(IF(AVERAGE(AB224,AD224)&gt;=P$10,"Y","N"),""),"")</f>
        <v/>
      </c>
      <c r="AG224" s="194" t="str">
        <f aca="false">IF(B224 &lt;&gt; "", IFERROR(IF(C$16 = "PRELIM", SUMIF('Database (LECTURE-RES-PRAC)'!D$14:AG$14, "CLO5", 'Database (LECTURE-RES-PRAC)'!D221:AG221) / 'Grade computation'!F$8, IF(C$16 = "MIDTERM", SUMIF('Database (LECTURE-RES-PRAC)'!AJ$14:BM$14, "CLO5", 'Database (LECTURE-RES-PRAC)'!AJ221:BM221) / 'Grade computation'!G$8, IF(C$16 = "FINAL", SUMIF('Database (LECTURE-RES-PRAC)'!BP$14:CS$14, "CLO5", 'Database (LECTURE-RES-PRAC)'!BP221:CS221) / 'Grade computation'!H$8,""))),""),"")</f>
        <v/>
      </c>
      <c r="AH224" s="286" t="str">
        <f aca="false">IF(B224&lt;&gt;"",IF(AG224="","",IF(AG224&lt;0.5,1,IF(AND(AG224&gt;=0.5,AG224&lt;P$10),2,IF(AG224&gt;=P$10,3)))),"")</f>
        <v/>
      </c>
      <c r="AI224" s="194" t="str">
        <f aca="false">IF(B224 &lt;&gt; "",IF(AND('PRINTABLE (per grading)'!H$16="EXAM", 'PRINTABLE (per grading)'!B$13="Prelim"), IF(ISERROR(SUMIF('Exam (LECTURE ONLY)'!D$20:M$20, "CLO5", 'Exam (LECTURE ONLY)'!D226:M226) / 'Exam (LECTURE ONLY)'!AL$10), "", SUMIF('Exam (LECTURE ONLY)'!D$20:M$20, "CLO5", 'Exam (LECTURE ONLY)'!D226:M226) /'Exam (LECTURE ONLY)'!AL$10),
IF(AND('PRINTABLE (per grading)'!H$16="EXAM", 'PRINTABLE (per grading)'!B$13="Midterm"), IF(ISERROR(SUMIF('Exam (LECTURE ONLY)'!O$20:X$20, "CLO5", 'Exam (LECTURE ONLY)'!O226:X226) / 'Exam (LECTURE ONLY)'!AM$10), "", SUMIF('Exam (LECTURE ONLY)'!O$20:X$20, "CLO5", 'Exam (LECTURE ONLY)'!O226:X226) / 'Exam (LECTURE ONLY)'!AM$10),
IF(AND('PRINTABLE (per grading)'!H$16="EXAM", 'PRINTABLE (per grading)'!B$13="Final"), IF(ISERROR(SUMIF('Exam (LECTURE ONLY)'!Z$20:AI$20, "CLO5", 'Exam (LECTURE ONLY)'!Z226:AI226) / 'Exam (LECTURE ONLY)'!AN$10), "", SUMIF('Exam (LECTURE ONLY)'!Z$20:AI$20, "CLO5", 'Exam (LECTURE ONLY)'!Z226:AI226) / 'Exam (LECTURE ONLY)'!AN$10),
IF(AND('PRINTABLE (per grading)'!H$16="OUTPUT", 'PRINTABLE (per grading)'!B$13="Prelim"), IF(ISERROR(SUMIF(OUTPUT!C$20:M$20, "CLO5", OUTPUT!C226:M226) / OUTPUT!AL$10), "", SUMIF(OUTPUT!C$20:M$20, "CLO5", OUTPUT!C226:M226) / OUTPUT!AL$10),
IF(AND('PRINTABLE (per grading)'!H$16="OUTPUT", 'PRINTABLE (per grading)'!B$13="Midterm"), IF(ISERROR(SUMIF(OUTPUT!O$20:Y$20, "CLO5", OUTPUT!O226:Y226) / OUTPUT!AM$10), "", SUMIF(OUTPUT!O$20:Y$20, "CLO5", OUTPUT!O226:Y226) / OUTPUT!AM$10),
IF(AND('PRINTABLE (per grading)'!H$16="OUTPUT", 'PRINTABLE (per grading)'!B$13="Final"), IF(ISERROR(SUMIF(OUTPUT!AA$20:AI$20, "CLO5", OUTPUT!AA226:AI226) / OUTPUT!AN$10), "", SUMIF(OUTPUT!AA$20:AI$20, "CLO5", OUTPUT!AA226:AI226) / OUTPUT!AN$10),
"")))))),"")</f>
        <v/>
      </c>
      <c r="AJ224" s="286" t="str">
        <f aca="false">IF(B224&lt;&gt;"",IF(AI224="","",IF(AI224&lt;0.5,1,IF(AND(AI224&gt;=0.5,AI224&lt;P$10),2,IF(AI224&gt;=P$10,3)))),"")</f>
        <v/>
      </c>
      <c r="AK224" s="287" t="str">
        <f aca="false">IF(B224 &lt;&gt; "",IFERROR(IF(AVERAGE(AG224,AI224)&gt;=P$10,"Y","N"),""),"")</f>
        <v/>
      </c>
      <c r="AL224" s="194" t="str">
        <f aca="false">IF(B224 &lt;&gt; "", IFERROR(IF(C$16 = "PRELIM", SUMIF('Database (LECTURE-RES-PRAC)'!D$14:AG$14, "CLO6", 'Database (LECTURE-RES-PRAC)'!D221:AG221) / 'Grade computation'!F$9, IF(C$16 = "MIDTERM", SUMIF('Database (LECTURE-RES-PRAC)'!AJ$14:BM$14, "CLO6", 'Database (LECTURE-RES-PRAC)'!AJ221:BM221) / 'Grade computation'!G$9, IF(C$16 = "FINAL", SUMIF('Database (LECTURE-RES-PRAC)'!BP$14:CS$14, "CLO6", 'Database (LECTURE-RES-PRAC)'!BP221:CS221) / 'Grade computation'!H$9,""))),""),"")</f>
        <v/>
      </c>
      <c r="AM224" s="286" t="str">
        <f aca="false">IF(B224&lt;&gt;"",IF(AL224="","",IF(AL224&lt;0.5,1,IF(AND(AL224&gt;=0.5,AL224&lt;P$10),2,IF(AL224&gt;=P$10,3)))),"")</f>
        <v/>
      </c>
      <c r="AN224" s="194" t="str">
        <f aca="false">IF(B224 &lt;&gt; "",IF(AND('PRINTABLE (per grading)'!H$16="EXAM", 'PRINTABLE (per grading)'!B$13="Prelim"), IF(ISERROR(SUMIF('Exam (LECTURE ONLY)'!D$20:M$20, "CLO6", 'Exam (LECTURE ONLY)'!D226:M226) / 'Exam (LECTURE ONLY)'!AL$11), "", SUMIF('Exam (LECTURE ONLY)'!D$20:M$20, "CLO6", 'Exam (LECTURE ONLY)'!D226:M226) /'Exam (LECTURE ONLY)'!AL$11),
IF(AND('PRINTABLE (per grading)'!H$16="EXAM", 'PRINTABLE (per grading)'!B$13="Midterm"), IF(ISERROR(SUMIF('Exam (LECTURE ONLY)'!O$20:X$20, "CLO6", 'Exam (LECTURE ONLY)'!O226:X226) / 'Exam (LECTURE ONLY)'!AM$11), "", SUMIF('Exam (LECTURE ONLY)'!O$20:X$20, "CLO6", 'Exam (LECTURE ONLY)'!O226:X226) / 'Exam (LECTURE ONLY)'!AM$11),
IF(AND('PRINTABLE (per grading)'!H$16="EXAM", 'PRINTABLE (per grading)'!B$13="Final"), IF(ISERROR(SUMIF('Exam (LECTURE ONLY)'!Z$20:AI$20, "CLO6", 'Exam (LECTURE ONLY)'!Z226:AI226) / 'Exam (LECTURE ONLY)'!AN$11), "", SUMIF('Exam (LECTURE ONLY)'!Z$20:AI$20, "CLO6", 'Exam (LECTURE ONLY)'!Z226:AI226) / 'Exam (LECTURE ONLY)'!AN$11),
IF(AND('PRINTABLE (per grading)'!H$16="OUTPUT", 'PRINTABLE (per grading)'!B$13="Prelim"), IF(ISERROR(SUMIF(OUTPUT!C$20:M$20, "CLO6", OUTPUT!C226:M226) / OUTPUT!AL$11), "", SUMIF(OUTPUT!C$20:M$20, "CLO6", OUTPUT!C226:M226) / OUTPUT!AL$11),
IF(AND('PRINTABLE (per grading)'!H$16="OUTPUT", 'PRINTABLE (per grading)'!B$13="Midterm"), IF(ISERROR(SUMIF(OUTPUT!O$20:Y$20, "CLO6", OUTPUT!O226:Y226) / OUTPUT!AM$11), "", SUMIF(OUTPUT!O$20:Y$20, "CLO6", OUTPUT!O226:Y226) / OUTPUT!AM$11),
IF(AND('PRINTABLE (per grading)'!H$16="OUTPUT", 'PRINTABLE (per grading)'!B$13="Final"), IF(ISERROR(SUMIF(OUTPUT!AA$20:AI$20, "CLO6", OUTPUT!AA226:AI226) / OUTPUT!AN$11), "", SUMIF(OUTPUT!AA$20:AI$20, "CLO6", OUTPUT!AA226:AI226) / OUTPUT!AN$11),
"")))))),"")</f>
        <v/>
      </c>
      <c r="AO224" s="286" t="str">
        <f aca="false">IF(B224&lt;&gt;"",IF(AN224="","",IF(AN224&lt;0.5,1,IF(AND(AN224&gt;=0.5,AN224&lt;P$10),2,IF(AN224&gt;=P$10,3)))),"")</f>
        <v/>
      </c>
      <c r="AP224" s="287" t="str">
        <f aca="false">IF(B224 &lt;&gt; "",IFERROR(IF(AVERAGE(AL224,AN224)&gt;=P$10,"Y","N"),""),"")</f>
        <v/>
      </c>
      <c r="AQ224" s="194" t="str">
        <f aca="false">IF(B224 &lt;&gt; "", IFERROR(IF(C$16 = "PRELIM", SUMIF('Database (LECTURE-RES-PRAC)'!D$14:AG$14, "CLO7", 'Database (LECTURE-RES-PRAC)'!D221:AG221) / 'Grade computation'!F$10, IF(C$16 = "MIDTERM", SUMIF('Database (LECTURE-RES-PRAC)'!AJ$14:BM$14, "CLO7", 'Database (LECTURE-RES-PRAC)'!AJ221:BM221) / 'Grade computation'!G$10, IF(C$16 = "FINAL", SUMIF('Database (LECTURE-RES-PRAC)'!BP$14:CS$14, "CLO7", 'Database (LECTURE-RES-PRAC)'!BP221:CS221) / 'Grade computation'!H$10,""))),""),"")</f>
        <v/>
      </c>
      <c r="AR224" s="286" t="str">
        <f aca="false">IF(B224&lt;&gt;"",IF(AQ224="","",IF(AQ224&lt;0.5,1,IF(AND(AQ224&gt;=0.5,AQ224&lt;P$10),2,IF(AQ224&gt;=P$10,3)))),"")</f>
        <v/>
      </c>
      <c r="AS224" s="194" t="str">
        <f aca="false">IF(B224 &lt;&gt; "",IF(AND('PRINTABLE (per grading)'!H$16="EXAM", 'PRINTABLE (per grading)'!B$13="Prelim"), IF(ISERROR(SUMIF('Exam (LECTURE ONLY)'!D$20:M$20, "CLO7", 'Exam (LECTURE ONLY)'!D226:M226) / 'Exam (LECTURE ONLY)'!AL$12), "", SUMIF('Exam (LECTURE ONLY)'!D$20:M$20, "CLO7", 'Exam (LECTURE ONLY)'!D226:M226) /'Exam (LECTURE ONLY)'!AL$12),
IF(AND('PRINTABLE (per grading)'!H$16="EXAM", 'PRINTABLE (per grading)'!B$13="Midterm"), IF(ISERROR(SUMIF('Exam (LECTURE ONLY)'!O$20:X$20, "CLO7", 'Exam (LECTURE ONLY)'!O226:X226) / 'Exam (LECTURE ONLY)'!AM$12), "", SUMIF('Exam (LECTURE ONLY)'!O$20:X$20, "CLO7", 'Exam (LECTURE ONLY)'!O226:X226) / 'Exam (LECTURE ONLY)'!AM$12),
IF(AND('PRINTABLE (per grading)'!H$16="EXAM", 'PRINTABLE (per grading)'!B$13="Final"), IF(ISERROR(SUMIF('Exam (LECTURE ONLY)'!Z$20:AI$20, "CLO7", 'Exam (LECTURE ONLY)'!Z226:AI226) / 'Exam (LECTURE ONLY)'!AN$12), "", SUMIF('Exam (LECTURE ONLY)'!Z$20:AI$20, "CLO7", 'Exam (LECTURE ONLY)'!Z226:AI226) / 'Exam (LECTURE ONLY)'!AN$12),
IF(AND('PRINTABLE (per grading)'!H$16="OUTPUT", 'PRINTABLE (per grading)'!B$13="Prelim"), IF(ISERROR(SUMIF(OUTPUT!C$20:M$20, "CLO7", OUTPUT!C226:M226) / OUTPUT!AL$12), "", SUMIF(OUTPUT!C$20:M$20, "CLO7", OUTPUT!C226:M226) / OUTPUT!AL$12),
IF(AND('PRINTABLE (per grading)'!H$16="OUTPUT", 'PRINTABLE (per grading)'!B$13="Midterm"), IF(ISERROR(SUMIF(OUTPUT!O$20:Y$20, "CLO7", OUTPUT!O226:Y226) / OUTPUT!AM$12), "", SUMIF(OUTPUT!O$20:Y$20, "CLO7", OUTPUT!O226:Y226) / OUTPUT!AM$12),
IF(AND('PRINTABLE (per grading)'!H$16="OUTPUT", 'PRINTABLE (per grading)'!B$13="Final"), IF(ISERROR(SUMIF(OUTPUT!AA$20:AI$20, "CLO7", OUTPUT!AA226:AI226) / OUTPUT!AN$12), "", SUMIF(OUTPUT!AA$20:AI$20, "CLO7", OUTPUT!AA226:AI226) / OUTPUT!AN$12),
"")))))),"")</f>
        <v/>
      </c>
      <c r="AT224" s="286" t="str">
        <f aca="false">IF(B224&lt;&gt;"",IF(AS224="","",IF(AS224&lt;0.5,1,IF(AND(AS224&gt;=0.5,AS224&lt;P$10),2,IF(AS224&gt;=P$10,3)))),"")</f>
        <v/>
      </c>
      <c r="AU224" s="287" t="str">
        <f aca="false">IF(B224 &lt;&gt; "",IFERROR(IF(AVERAGE(AQ224,AS224)&gt;=P$10,"Y","N"),""),"")</f>
        <v/>
      </c>
      <c r="AV224" s="194" t="str">
        <f aca="false">IF(B224 &lt;&gt; "", IFERROR(IF(C$16 = "PRELIM", SUMIF('Database (LECTURE-RES-PRAC)'!D$14:AG$14, "CLO8", 'Database (LECTURE-RES-PRAC)'!D221:AG221) / 'Grade computation'!F$11, IF(C$16 = "MIDTERM", SUMIF('Database (LECTURE-RES-PRAC)'!AJ$14:BM$14, "CLO8", 'Database (LECTURE-RES-PRAC)'!AJ221:BM221) / 'Grade computation'!G$11, IF(C$16 = "FINAL", SUMIF('Database (LECTURE-RES-PRAC)'!BP$14:CS$14, "CLO8", 'Database (LECTURE-RES-PRAC)'!BP221:CS221) / 'Grade computation'!H$11,""))),""),"")</f>
        <v/>
      </c>
      <c r="AW224" s="286" t="str">
        <f aca="false">IF(B224&lt;&gt;"",IF(AV224="","",IF(AV224&lt;0.5,1,IF(AND(AV224&gt;=0.5,AV224&lt;P$10),2,IF(AV224&gt;=P$10,3)))),"")</f>
        <v/>
      </c>
      <c r="AX224" s="194" t="str">
        <f aca="false">IF(B224 &lt;&gt; "",IF(AND('PRINTABLE (per grading)'!H$16="EXAM", 'PRINTABLE (per grading)'!B$13="Prelim"), IF(ISERROR(SUMIF('Exam (LECTURE ONLY)'!D$20:M$20, "CLO8", 'Exam (LECTURE ONLY)'!D226:M226) / 'Exam (LECTURE ONLY)'!AL$13), "", SUMIF('Exam (LECTURE ONLY)'!D$20:M$20, "CLO8", 'Exam (LECTURE ONLY)'!D226:M226) /'Exam (LECTURE ONLY)'!AL$13),
IF(AND('PRINTABLE (per grading)'!H$16="EXAM", 'PRINTABLE (per grading)'!B$13="Midterm"), IF(ISERROR(SUMIF('Exam (LECTURE ONLY)'!O$20:X$20, "CLO8", 'Exam (LECTURE ONLY)'!O226:X226) / 'Exam (LECTURE ONLY)'!AM$13), "", SUMIF('Exam (LECTURE ONLY)'!O$20:X$20, "CLO8", 'Exam (LECTURE ONLY)'!O226:X226) / 'Exam (LECTURE ONLY)'!AM$13),
IF(AND('PRINTABLE (per grading)'!H$16="EXAM", 'PRINTABLE (per grading)'!B$13="Final"), IF(ISERROR(SUMIF('Exam (LECTURE ONLY)'!Z$20:AI$20, "CLO8", 'Exam (LECTURE ONLY)'!Z226:AI226) / 'Exam (LECTURE ONLY)'!AN$13), "", SUMIF('Exam (LECTURE ONLY)'!Z$20:AI$20, "CLO8", 'Exam (LECTURE ONLY)'!Z226:AI226) / 'Exam (LECTURE ONLY)'!AN$13),
IF(AND('PRINTABLE (per grading)'!H$16="OUTPUT", 'PRINTABLE (per grading)'!B$13="Prelim"), IF(ISERROR(SUMIF(OUTPUT!C$20:M$20, "CLO8", OUTPUT!C226:M226) / OUTPUT!AL$13), "", SUMIF(OUTPUT!C$20:M$20, "CLO8", OUTPUT!C226:M226) / OUTPUT!AL$13),
IF(AND('PRINTABLE (per grading)'!H$16="OUTPUT", 'PRINTABLE (per grading)'!B$13="Midterm"), IF(ISERROR(SUMIF(OUTPUT!O$20:Y$20, "CLO8", OUTPUT!O226:Y226) / OUTPUT!AM$13), "", SUMIF(OUTPUT!O$20:Y$20, "CLO8", OUTPUT!O226:Y226) / OUTPUT!AM$13),
IF(AND('PRINTABLE (per grading)'!H$16="OUTPUT", 'PRINTABLE (per grading)'!B$13="Final"), IF(ISERROR(SUMIF(OUTPUT!AA$20:AI$20, "CLO8", OUTPUT!AA226:AI226) / OUTPUT!AN$13), "", SUMIF(OUTPUT!AA$20:AI$20, "CLO8", OUTPUT!AA226:AI226) / OUTPUT!AN$13),
"")))))),"")</f>
        <v/>
      </c>
      <c r="AY224" s="286" t="str">
        <f aca="false">IF(B224&lt;&gt;"",IF(AX224="","",IF(AX224&lt;0.5,1,IF(AND(AX224&gt;=0.5,AX224&lt;P$10),2,IF(AX224&gt;=P$10,3)))),"")</f>
        <v/>
      </c>
      <c r="AZ224" s="287" t="str">
        <f aca="false">IF(B224 &lt;&gt; "",IFERROR(IF(AVERAGE(AV224,AX224)&gt;=P$10,"Y","N"),""),"")</f>
        <v/>
      </c>
      <c r="BA224" s="194" t="str">
        <f aca="false">IF(B224 &lt;&gt; "", IFERROR(IF(C$16 = "PRELIM", SUMIF('Database (LECTURE-RES-PRAC)'!D$14:AG$14, "CLO9", 'Database (LECTURE-RES-PRAC)'!D221:AG221) / 'Grade computation'!F$12, IF(C$16 = "MIDTERM", SUMIF('Database (LECTURE-RES-PRAC)'!AJ$14:BM$14, "CLO9", 'Database (LECTURE-RES-PRAC)'!AJ221:BM221) / 'Grade computation'!G$12, IF(C$16 = "FINAL", SUMIF('Database (LECTURE-RES-PRAC)'!BP$14:CS$14, "CLO9", 'Database (LECTURE-RES-PRAC)'!BP221:CS221) / 'Grade computation'!H$12,""))),""),"")</f>
        <v/>
      </c>
      <c r="BB224" s="286" t="str">
        <f aca="false">IF(B224&lt;&gt;"",IF(BA224="","",IF(BA224&lt;0.5,1,IF(AND(BA224&gt;=0.5,BA224&lt;P$10),2,IF(BA224&gt;=P$10,3)))),"")</f>
        <v/>
      </c>
      <c r="BC224" s="194" t="str">
        <f aca="false">IF(B224 &lt;&gt; "",IF(AND('PRINTABLE (per grading)'!H$16="EXAM", 'PRINTABLE (per grading)'!B$13="Prelim"), IF(ISERROR(SUMIF('Exam (LECTURE ONLY)'!D$20:M$20, "CLO9", 'Exam (LECTURE ONLY)'!D226:M226) / 'Exam (LECTURE ONLY)'!AL$14), "", SUMIF('Exam (LECTURE ONLY)'!D$20:M$20, "CLO9", 'Exam (LECTURE ONLY)'!D226:M226) /'Exam (LECTURE ONLY)'!AL$14),
IF(AND('PRINTABLE (per grading)'!H$16="EXAM", 'PRINTABLE (per grading)'!B$13="Midterm"), IF(ISERROR(SUMIF('Exam (LECTURE ONLY)'!O$20:X$20, "CLO9", 'Exam (LECTURE ONLY)'!O226:X226) / 'Exam (LECTURE ONLY)'!AM$14), "", SUMIF('Exam (LECTURE ONLY)'!O$20:X$20, "CLO9", 'Exam (LECTURE ONLY)'!O226:X226) / 'Exam (LECTURE ONLY)'!AM$14),
IF(AND('PRINTABLE (per grading)'!H$16="EXAM", 'PRINTABLE (per grading)'!B$13="Final"), IF(ISERROR(SUMIF('Exam (LECTURE ONLY)'!Z$20:AI$20, "CLO9", 'Exam (LECTURE ONLY)'!Z226:AI226) / 'Exam (LECTURE ONLY)'!AN$14), "", SUMIF('Exam (LECTURE ONLY)'!Z$20:AI$20, "CLO9", 'Exam (LECTURE ONLY)'!Z226:AI226) / 'Exam (LECTURE ONLY)'!AN$14),
IF(AND('PRINTABLE (per grading)'!H$16="OUTPUT", 'PRINTABLE (per grading)'!B$13="Prelim"), IF(ISERROR(SUMIF(OUTPUT!C$20:M$20, "CLO9", OUTPUT!C226:M226) / OUTPUT!AL$14), "", SUMIF(OUTPUT!C$20:M$20, "CLO9", OUTPUT!C226:M226) / OUTPUT!AL$14),
IF(AND('PRINTABLE (per grading)'!H$16="OUTPUT", 'PRINTABLE (per grading)'!B$13="Midterm"), IF(ISERROR(SUMIF(OUTPUT!O$20:Y$20, "CLO9", OUTPUT!O226:Y226) / OUTPUT!AM$14), "", SUMIF(OUTPUT!O$20:Y$20, "CLO9", OUTPUT!O226:Y226) / OUTPUT!AM$14),
IF(AND('PRINTABLE (per grading)'!H$16="OUTPUT", 'PRINTABLE (per grading)'!B$13="Final"), IF(ISERROR(SUMIF(OUTPUT!AA$20:AI$20, "CLO9", OUTPUT!AA226:AI226) / OUTPUT!AN$14), "", SUMIF(OUTPUT!AA$20:AI$20, "CLO9", OUTPUT!AA226:AI226) / OUTPUT!AN$14),
"")))))),"")</f>
        <v/>
      </c>
      <c r="BD224" s="286" t="str">
        <f aca="false">IF(B224&lt;&gt;"",IF(BC224="","",IF(BC224&lt;0.5,1,IF(AND(BC224&gt;=0.5,BC224&lt;P$10),2,IF(BC224&gt;=P$10,3)))),"")</f>
        <v/>
      </c>
      <c r="BE224" s="287" t="str">
        <f aca="false">IF(B224 &lt;&gt; "",IFERROR(IF(AVERAGE(BA224,BC224)&gt;=P$10,"Y","N"),""),"")</f>
        <v/>
      </c>
      <c r="BF224" s="194" t="str">
        <f aca="false">IF(B224 &lt;&gt; "", IFERROR(IF(C$16 = "PRELIM", SUMIF('Database (LECTURE-RES-PRAC)'!D$14:AG$14, "CLO10", 'Database (LECTURE-RES-PRAC)'!D221:AG221) / 'Grade computation'!F$13, IF(C$16 = "MIDTERM", SUMIF('Database (LECTURE-RES-PRAC)'!AJ$14:BM$14, "CLO10", 'Database (LECTURE-RES-PRAC)'!AJ221:BM221) / 'Grade computation'!G$13, IF(C$16 = "FINAL", SUMIF('Database (LECTURE-RES-PRAC)'!BP$14:CS$14, "CLO10", 'Database (LECTURE-RES-PRAC)'!BP221:CS221) / 'Grade computation'!H$13,""))),""),"")</f>
        <v/>
      </c>
      <c r="BG224" s="286" t="str">
        <f aca="false">IF(B224&lt;&gt;"",IF(BF224="","",IF(BF224&lt;0.5,1,IF(AND(BF224&gt;=0.5,BF224&lt;P$10),2,IF(BF224&gt;=P$10,3)))),"")</f>
        <v/>
      </c>
      <c r="BH224" s="194" t="str">
        <f aca="false">IF(B224 &lt;&gt; "",IF(AND('PRINTABLE (per grading)'!H$16="EXAM", 'PRINTABLE (per grading)'!B$13="Prelim"), IF(ISERROR(SUMIF('Exam (LECTURE ONLY)'!D$20:M$20, "CLO10", 'Exam (LECTURE ONLY)'!D226:M226) / 'Exam (LECTURE ONLY)'!AL$15), "", SUMIF('Exam (LECTURE ONLY)'!D$20:M$20, "CLO10", 'Exam (LECTURE ONLY)'!D226:M226) /'Exam (LECTURE ONLY)'!AL$15),
IF(AND('PRINTABLE (per grading)'!H$16="EXAM", 'PRINTABLE (per grading)'!B$13="Midterm"), IF(ISERROR(SUMIF('Exam (LECTURE ONLY)'!O$20:X$20, "CLO10", 'Exam (LECTURE ONLY)'!O226:X226) / 'Exam (LECTURE ONLY)'!AM$15), "", SUMIF('Exam (LECTURE ONLY)'!O$20:X$20, "CLO10", 'Exam (LECTURE ONLY)'!O226:X226) / 'Exam (LECTURE ONLY)'!AM$15),
IF(AND('PRINTABLE (per grading)'!H$16="EXAM", 'PRINTABLE (per grading)'!B$13="Final"), IF(ISERROR(SUMIF('Exam (LECTURE ONLY)'!Z$20:AI$20, "CLO10", 'Exam (LECTURE ONLY)'!Z226:AI226) / 'Exam (LECTURE ONLY)'!AN$15), "", SUMIF('Exam (LECTURE ONLY)'!Z$20:AI$20, "CLO10", 'Exam (LECTURE ONLY)'!Z226:AI226) / 'Exam (LECTURE ONLY)'!AN$15),
IF(AND('PRINTABLE (per grading)'!H$16="OUTPUT", 'PRINTABLE (per grading)'!B$13="Prelim"), IF(ISERROR(SUMIF(OUTPUT!C$20:M$20, "CLO10", OUTPUT!C226:M226) / OUTPUT!AL$15), "", SUMIF(OUTPUT!C$20:M$20, "CLO10", OUTPUT!C226:M226) / OUTPUT!AL$15),
IF(AND('PRINTABLE (per grading)'!H$16="OUTPUT", 'PRINTABLE (per grading)'!B$13="Midterm"), IF(ISERROR(SUMIF(OUTPUT!O$20:Y$20, "CLO10", OUTPUT!O226:Y226) / OUTPUT!AM$15), "", SUMIF(OUTPUT!O$20:Y$20, "CLO10", OUTPUT!O226:Y226) / OUTPUT!AM$15),
IF(AND('PRINTABLE (per grading)'!H$16="OUTPUT", 'PRINTABLE (per grading)'!B$13="Final"), IF(ISERROR(SUMIF(OUTPUT!AA$20:AI$20, "CLO10", OUTPUT!AA226:AI226) / OUTPUT!AN$15), "", SUMIF(OUTPUT!AA$20:AI$20, "CLO10", OUTPUT!AA226:AI226) / OUTPUT!AN$15),
"")))))),"")</f>
        <v/>
      </c>
      <c r="BI224" s="286" t="str">
        <f aca="false">IF(B224&lt;&gt;"",IF(BH224="","",IF(BH224&lt;0.5,1,IF(AND(BH224&gt;=0.5,BH224&lt;P$10),2,IF(BH224&gt;=P$10,3)))),"")</f>
        <v/>
      </c>
      <c r="BJ224" s="287" t="str">
        <f aca="false">IF(B224 &lt;&gt; "",IFERROR(IF(AVERAGE(BF224,BH224)&gt;=P$10,"Y","N"),""),"")</f>
        <v/>
      </c>
      <c r="BK224" s="8"/>
    </row>
    <row r="225" customFormat="false" ht="19.5" hidden="false" customHeight="true" outlineLevel="0" collapsed="false">
      <c r="A225" s="183" t="str">
        <f aca="false">IF(ISBLANK('Database (LECTURE-RES-PRAC)'!A222),"",'Database (LECTURE-RES-PRAC)'!A222)</f>
        <v/>
      </c>
      <c r="B225" s="184" t="str">
        <f aca="false">IF(ISBLANK('Database (LECTURE-RES-PRAC)'!B222),"",'Database (LECTURE-RES-PRAC)'!B222)</f>
        <v/>
      </c>
      <c r="C225" s="230" t="str">
        <f aca="false">IF(B225&lt;&gt;"",IF(C$16="PRELIM",'Grade computation'!C225, IF(C$16="MIDTERM",'Grade computation'!K225, IF(C$16="FINAL",'Grade computation'!S225,""))),"")</f>
        <v/>
      </c>
      <c r="D225" s="231" t="str">
        <f aca="false">IF(B225&lt;&gt;"",IFERROR(IF(B$11="80-20", (((C225/C$19)*X$6)+X$7)*D$18, IF(B$11="60-40", (((C225/C$19)*Y$6)+Y$7)*D$18, 0)),0),"")</f>
        <v/>
      </c>
      <c r="E225" s="230" t="str">
        <f aca="false">IF(B225&lt;&gt;"", IF(C$16="PRELIM",'Grade computation'!E225, IF(C$16="MIDTERM",'Grade computation'!M225, IF(C$16="FINAL",'Grade computation'!U225,""))),"")</f>
        <v/>
      </c>
      <c r="F225" s="232" t="str">
        <f aca="false">IF(B225&lt;&gt;"",IFERROR(IF(B$11="80-20", (((E225/E$19)*X$6)+X$7)*F$18, IF(B$11="60-40", (((E225/E$19)*Y$6)+Y$7)*F$18, 0)),0),"")</f>
        <v/>
      </c>
      <c r="G225" s="233" t="str">
        <f aca="false">IF(B225&lt;&gt;"",IFERROR((D225+F225),0),"")</f>
        <v/>
      </c>
      <c r="H225" s="234" t="str">
        <f aca="false">IF(B225&lt;&gt;"",IF(C$16="PRELIM", 'Grade computation'!H225, IF(C$16="MIDTERM", 'Grade computation'!P225, IF(C$16="FINAL",'Grade computation'!X225, ""))),"")</f>
        <v/>
      </c>
      <c r="I225" s="233" t="str">
        <f aca="false">IF(B225&lt;&gt;"",IFERROR(IF(B$11="80-20", (((H225/H$19)*X$6)+X$7)*I$19, IF(B$11="60-40", (((H225/H$19)*Y$6)+Y$7)*I$19, 0)),0),"")</f>
        <v/>
      </c>
      <c r="J225" s="237" t="str">
        <f aca="false">IFERROR((G225+I225),"")</f>
        <v/>
      </c>
      <c r="K225" s="183" t="str">
        <f aca="false">IFERROR(IF(J225="","",IF(J225&gt;=75,"PASSED","FAILED")),"")</f>
        <v/>
      </c>
      <c r="L225" s="183"/>
      <c r="M225" s="194" t="str">
        <f aca="false">IF(B225 &lt;&gt; "", IFERROR(IF(C$16 = "PRELIM", SUMIF('Database (LECTURE-RES-PRAC)'!D$14:AG$14, "CLO1", 'Database (LECTURE-RES-PRAC)'!D222:AG222) / 'Grade computation'!F$4, IF(C$16 = "MIDTERM", SUMIF('Database (LECTURE-RES-PRAC)'!AJ$14:BM$14, "CLO1", 'Database (LECTURE-RES-PRAC)'!AJ222:BM222) / 'Grade computation'!G$4, IF(C$16 = "FINAL", SUMIF('Database (LECTURE-RES-PRAC)'!BP$14:CS$14, "CLO1", 'Database (LECTURE-RES-PRAC)'!BP222:CS222) / 'Grade computation'!H$4,""))),""),"")</f>
        <v/>
      </c>
      <c r="N225" s="286" t="str">
        <f aca="false">IF(B225&lt;&gt;"",IF(M225="","",IF(M225&lt;0.5,1,IF(AND(M225&gt;=0.5,M225&lt;P$10),2,IF(M225&gt;=P$10,3)))),"")</f>
        <v/>
      </c>
      <c r="O225" s="194" t="str">
        <f aca="false">IF(B225 &lt;&gt; "",IF(AND('PRINTABLE (per grading)'!H$16="EXAM", 'PRINTABLE (per grading)'!B$13="Prelim"), IF(ISERROR(SUMIF('Exam (LECTURE ONLY)'!D$20:M$20, "CLO1", 'Exam (LECTURE ONLY)'!D227:M227) / 'Exam (LECTURE ONLY)'!AL$6), "", SUMIF('Exam (LECTURE ONLY)'!D$20:M$20, "CLO1", 'Exam (LECTURE ONLY)'!D227:M227) /'Exam (LECTURE ONLY)'!AL$6),
IF(AND('PRINTABLE (per grading)'!H$16="EXAM", 'PRINTABLE (per grading)'!B$13="Midterm"), IF(ISERROR(SUMIF('Exam (LECTURE ONLY)'!O$20:X$20, "CLO1", 'Exam (LECTURE ONLY)'!O227:X227) / 'Exam (LECTURE ONLY)'!AM$6), "", SUMIF('Exam (LECTURE ONLY)'!O$20:X$20, "CLO1", 'Exam (LECTURE ONLY)'!O227:X227) / 'Exam (LECTURE ONLY)'!AM$6),
IF(AND('PRINTABLE (per grading)'!H$16="EXAM", 'PRINTABLE (per grading)'!B$13="Final"), IF(ISERROR(SUMIF('Exam (LECTURE ONLY)'!Z$20:AI$20, "CLO1", 'Exam (LECTURE ONLY)'!Z227:AI227) / 'Exam (LECTURE ONLY)'!AN$6), "", SUMIF('Exam (LECTURE ONLY)'!Z$20:AI$20, "CLO1", 'Exam (LECTURE ONLY)'!Z227:AI227) / 'Exam (LECTURE ONLY)'!AN$6),
IF(AND('PRINTABLE (per grading)'!H$16="OUTPUT", 'PRINTABLE (per grading)'!B$13="Prelim"), IF(ISERROR(SUMIF(OUTPUT!C$20:M$20, "CLO1", OUTPUT!C227:M227) / OUTPUT!AL$6), "", SUMIF(OUTPUT!C$20:M$20, "CLO1", OUTPUT!C227:M227) / OUTPUT!AL$6),
IF(AND('PRINTABLE (per grading)'!H$16="OUTPUT", 'PRINTABLE (per grading)'!B$13="Midterm"), IF(ISERROR(SUMIF(OUTPUT!O$20:Y$20, "CLO1", OUTPUT!O227:Y227) / OUTPUT!AM$6), "", SUMIF(OUTPUT!O$20:Y$20, "CLO1", OUTPUT!O227:Y227) / OUTPUT!AM$6),
IF(AND('PRINTABLE (per grading)'!H$16="OUTPUT", 'PRINTABLE (per grading)'!B$13="Final"), IF(ISERROR(SUMIF(OUTPUT!AA$20:AI$20, "CLO1", OUTPUT!AA227:AI227) / OUTPUT!AN$6), "", SUMIF(OUTPUT!AA$20:AI$20, "CLO1", OUTPUT!AA227:AI227) / OUTPUT!AN$6),
"")))))),"")</f>
        <v/>
      </c>
      <c r="P225" s="286" t="str">
        <f aca="false">IF(B225&lt;&gt;"",IF(O225="","",IF(O225&lt;0.5,1,IF(AND(O225&gt;=0.5,O225&lt;P$10),2,IF(O225&gt;=P$10,3)))),"")</f>
        <v/>
      </c>
      <c r="Q225" s="287" t="str">
        <f aca="false">IF(B225 &lt;&gt; "",IFERROR(IF(AVERAGE(M225,O225)&gt;=P$10,"Y","N"),""),"")</f>
        <v/>
      </c>
      <c r="R225" s="194" t="str">
        <f aca="false">IF(B225 &lt;&gt; "", IFERROR(IF(C$16 = "PRELIM", SUMIF('Database (LECTURE-RES-PRAC)'!D$14:AG$14, "CLO2", 'Database (LECTURE-RES-PRAC)'!D222:AG222) / 'Grade computation'!F$5, IF(C$16 = "MIDTERM", SUMIF('Database (LECTURE-RES-PRAC)'!AJ$14:BM$14, "CLO2", 'Database (LECTURE-RES-PRAC)'!AJ222:BM222) / 'Grade computation'!G$5, IF(C$16 = "FINAL", SUMIF('Database (LECTURE-RES-PRAC)'!BP$14:CS$14, "CLO2", 'Database (LECTURE-RES-PRAC)'!BP222:CS222) / 'Grade computation'!H$5,""))),""),"")</f>
        <v/>
      </c>
      <c r="S225" s="286" t="str">
        <f aca="false">IF(B225&lt;&gt;"",IF(R225="","",IF(R225&lt;0.5,1,IF(AND(R225&gt;=0.5,R225&lt;P$10),2,IF(R225&gt;=P$10,3)))),"")</f>
        <v/>
      </c>
      <c r="T225" s="194" t="str">
        <f aca="false">IF(B225 &lt;&gt; "",IF(AND('PRINTABLE (per grading)'!H$16="EXAM", 'PRINTABLE (per grading)'!B$13="Prelim"), IF(ISERROR(SUMIF('Exam (LECTURE ONLY)'!D$20:M$20, "CLO2", 'Exam (LECTURE ONLY)'!D227:M227) / 'Exam (LECTURE ONLY)'!AL$7), "", SUMIF('Exam (LECTURE ONLY)'!D$20:M$20, "CLO2", 'Exam (LECTURE ONLY)'!D227:M227) /'Exam (LECTURE ONLY)'!AL$7),
IF(AND('PRINTABLE (per grading)'!H$16="EXAM", 'PRINTABLE (per grading)'!B$13="Midterm"), IF(ISERROR(SUMIF('Exam (LECTURE ONLY)'!O$20:X$20, "CLO2", 'Exam (LECTURE ONLY)'!O227:X227) / 'Exam (LECTURE ONLY)'!AM$7), "", SUMIF('Exam (LECTURE ONLY)'!O$20:X$20, "CLO2", 'Exam (LECTURE ONLY)'!O227:X227) / 'Exam (LECTURE ONLY)'!AM$7),
IF(AND('PRINTABLE (per grading)'!H$16="EXAM", 'PRINTABLE (per grading)'!B$13="Final"), IF(ISERROR(SUMIF('Exam (LECTURE ONLY)'!Z$20:AI$20, "CLO2", 'Exam (LECTURE ONLY)'!Z227:AI227) / 'Exam (LECTURE ONLY)'!AN$7), "", SUMIF('Exam (LECTURE ONLY)'!Z$20:AI$20, "CLO2", 'Exam (LECTURE ONLY)'!Z227:AI227) / 'Exam (LECTURE ONLY)'!AN$7),
IF(AND('PRINTABLE (per grading)'!H$16="OUTPUT", 'PRINTABLE (per grading)'!B$13="Prelim"), IF(ISERROR(SUMIF(OUTPUT!C$20:M$20, "CLO2", OUTPUT!C227:M227) / OUTPUT!AL$7), "", SUMIF(OUTPUT!C$20:M$20, "CLO2", OUTPUT!C227:M227) / OUTPUT!AL$7),
IF(AND('PRINTABLE (per grading)'!H$16="OUTPUT", 'PRINTABLE (per grading)'!B$13="Midterm"), IF(ISERROR(SUMIF(OUTPUT!O$20:Y$20, "CLO2", OUTPUT!O227:Y227) / OUTPUT!AM$7), "", SUMIF(OUTPUT!O$20:Y$20, "CLO2", OUTPUT!O227:Y227) / OUTPUT!AM$7),
IF(AND('PRINTABLE (per grading)'!H$16="OUTPUT", 'PRINTABLE (per grading)'!B$13="Final"), IF(ISERROR(SUMIF(OUTPUT!AA$20:AI$20, "CLO2", OUTPUT!AA227:AI227) / OUTPUT!AN$7), "", SUMIF(OUTPUT!AA$20:AI$20, "CLO2", OUTPUT!AA227:AI227) / OUTPUT!AN$7),
"")))))),"")</f>
        <v/>
      </c>
      <c r="U225" s="286" t="str">
        <f aca="false">IF(B225&lt;&gt;"",IF(T225="","",IF(T225&lt;0.5,1,IF(AND(T225&gt;=0.5,T225&lt;P$10),2,IF(T225&gt;=P$10,3)))),"")</f>
        <v/>
      </c>
      <c r="V225" s="287" t="str">
        <f aca="false">IF(B225 &lt;&gt; "",IFERROR(IF(AVERAGE(R225,T225)&gt;=P$10,"Y","N"),""),"")</f>
        <v/>
      </c>
      <c r="W225" s="194" t="str">
        <f aca="false">IF(B225 &lt;&gt; "", IFERROR(IF(C$16 = "PRELIM", SUMIF('Database (LECTURE-RES-PRAC)'!D$14:AG$14, "CLO3", 'Database (LECTURE-RES-PRAC)'!D222:AG222) / 'Grade computation'!F$6, IF(C$16 = "MIDTERM", SUMIF('Database (LECTURE-RES-PRAC)'!AJ$14:BM$14, "CLO3", 'Database (LECTURE-RES-PRAC)'!AJ222:BM222) / 'Grade computation'!G$6, IF(C$16 = "FINAL", SUMIF('Database (LECTURE-RES-PRAC)'!BP$14:CS$14, "CLO3", 'Database (LECTURE-RES-PRAC)'!BP222:CS222) / 'Grade computation'!H$6,""))),""),"")</f>
        <v/>
      </c>
      <c r="X225" s="286" t="str">
        <f aca="false">IF(B225&lt;&gt;"",IF(W225="","",IF(W225&lt;0.5,1,IF(AND(W225&gt;=0.5,W225&lt;P$10),2,IF(W225&gt;=P$10,3)))),"")</f>
        <v/>
      </c>
      <c r="Y225" s="194" t="str">
        <f aca="false">IF(B225 &lt;&gt; "",IF(AND('PRINTABLE (per grading)'!H$16="EXAM", 'PRINTABLE (per grading)'!B$13="Prelim"), IF(ISERROR(SUMIF('Exam (LECTURE ONLY)'!D$20:M$20, "CLO3", 'Exam (LECTURE ONLY)'!D227:M227) / 'Exam (LECTURE ONLY)'!AL$8), "", SUMIF('Exam (LECTURE ONLY)'!D$20:M$20, "CLO3", 'Exam (LECTURE ONLY)'!D227:M227) /'Exam (LECTURE ONLY)'!AL$8),
IF(AND('PRINTABLE (per grading)'!H$16="EXAM", 'PRINTABLE (per grading)'!B$13="Midterm"), IF(ISERROR(SUMIF('Exam (LECTURE ONLY)'!O$20:X$20, "CLO3", 'Exam (LECTURE ONLY)'!O227:X227) / 'Exam (LECTURE ONLY)'!AM$8), "", SUMIF('Exam (LECTURE ONLY)'!O$20:X$20, "CLO3", 'Exam (LECTURE ONLY)'!O227:X227) / 'Exam (LECTURE ONLY)'!AM$8),
IF(AND('PRINTABLE (per grading)'!H$16="EXAM", 'PRINTABLE (per grading)'!B$13="Final"), IF(ISERROR(SUMIF('Exam (LECTURE ONLY)'!Z$20:AI$20, "CLO3", 'Exam (LECTURE ONLY)'!Z227:AI227) / 'Exam (LECTURE ONLY)'!AN$8), "", SUMIF('Exam (LECTURE ONLY)'!Z$20:AI$20, "CLO3", 'Exam (LECTURE ONLY)'!Z227:AI227) / 'Exam (LECTURE ONLY)'!AN$8),
IF(AND('PRINTABLE (per grading)'!H$16="OUTPUT", 'PRINTABLE (per grading)'!B$13="Prelim"), IF(ISERROR(SUMIF(OUTPUT!C$20:M$20, "CLO3", OUTPUT!C227:M227) / OUTPUT!AL$8), "", SUMIF(OUTPUT!C$20:M$20, "CLO3", OUTPUT!C227:M227) / OUTPUT!AL$8),
IF(AND('PRINTABLE (per grading)'!H$16="OUTPUT", 'PRINTABLE (per grading)'!B$13="Midterm"), IF(ISERROR(SUMIF(OUTPUT!O$20:Y$20, "CLO3", OUTPUT!O227:Y227) / OUTPUT!AM$8), "", SUMIF(OUTPUT!O$20:Y$20, "CLO3", OUTPUT!O227:Y227) / OUTPUT!AM$8),
IF(AND('PRINTABLE (per grading)'!H$16="OUTPUT", 'PRINTABLE (per grading)'!B$13="Final"), IF(ISERROR(SUMIF(OUTPUT!AA$20:AI$20, "CLO3", OUTPUT!AA227:AI227) / OUTPUT!AN$8), "", SUMIF(OUTPUT!AA$20:AI$20, "CLO3", OUTPUT!AA227:AI227) / OUTPUT!AN$8),
"" )))))),"")</f>
        <v/>
      </c>
      <c r="Z225" s="286" t="str">
        <f aca="false">IF(B225&lt;&gt;"",IF(Y225="","",IF(Y225&lt;0.5,1,IF(AND(Y225&gt;=0.5,Y225&lt;P$10),2,IF(Y225&gt;=P$10,3)))),"")</f>
        <v/>
      </c>
      <c r="AA225" s="287" t="str">
        <f aca="false">IF(B225 &lt;&gt; "",IFERROR(IF(AVERAGE(W225,Y225)&gt;=P$10,"Y","N"),""),"")</f>
        <v/>
      </c>
      <c r="AB225" s="194" t="str">
        <f aca="false">IF(B225 &lt;&gt; "", IFERROR(IF(C$16 = "PRELIM", SUMIF('Database (LECTURE-RES-PRAC)'!D$14:AG$14, "CLO4", 'Database (LECTURE-RES-PRAC)'!D222:AG222) / 'Grade computation'!F$7, IF(C$16 = "MIDTERM", SUMIF('Database (LECTURE-RES-PRAC)'!AJ$14:BM$14, "CLO4", 'Database (LECTURE-RES-PRAC)'!AJ222:BM222) / 'Grade computation'!G$7, IF(C$16 = "FINAL", SUMIF('Database (LECTURE-RES-PRAC)'!BP$14:CS$14, "CLO4", 'Database (LECTURE-RES-PRAC)'!BP222:CS222) / 'Grade computation'!H$7,""))),""),"")</f>
        <v/>
      </c>
      <c r="AC225" s="286" t="str">
        <f aca="false">IF(B225&lt;&gt;"",IF(AB225="","",IF(AB225&lt;0.5,1,IF(AND(AB225&gt;=0.5,AB225&lt;P$10),2,IF(AB225&gt;=P$10,3)))),"")</f>
        <v/>
      </c>
      <c r="AD225" s="194" t="str">
        <f aca="false">IF(B225 &lt;&gt; "",IF(AND('PRINTABLE (per grading)'!H$16="EXAM", 'PRINTABLE (per grading)'!B$13="Prelim"), IF(ISERROR(SUMIF('Exam (LECTURE ONLY)'!D$20:M$20, "CLO4", 'Exam (LECTURE ONLY)'!D227:M227) / 'Exam (LECTURE ONLY)'!AL$9), "", SUMIF('Exam (LECTURE ONLY)'!D$20:M$20, "CLO4", 'Exam (LECTURE ONLY)'!D227:M227) /'Exam (LECTURE ONLY)'!AL$9),
IF(AND('PRINTABLE (per grading)'!H$16="EXAM", 'PRINTABLE (per grading)'!B$13="Midterm"), IF(ISERROR(SUMIF('Exam (LECTURE ONLY)'!O$20:X$20, "CLO4", 'Exam (LECTURE ONLY)'!O227:X227) / 'Exam (LECTURE ONLY)'!AM$9), "", SUMIF('Exam (LECTURE ONLY)'!O$20:X$20, "CLO4", 'Exam (LECTURE ONLY)'!O227:X227) / 'Exam (LECTURE ONLY)'!AM$9),
IF(AND('PRINTABLE (per grading)'!H$16="EXAM", 'PRINTABLE (per grading)'!B$13="Final"), IF(ISERROR(SUMIF('Exam (LECTURE ONLY)'!Z$20:AI$20, "CLO4", 'Exam (LECTURE ONLY)'!Z227:AI227) / 'Exam (LECTURE ONLY)'!AN$9), "", SUMIF('Exam (LECTURE ONLY)'!Z$20:AI$20, "CLO4", 'Exam (LECTURE ONLY)'!Z227:AI227) / 'Exam (LECTURE ONLY)'!AN$9),
IF(AND('PRINTABLE (per grading)'!H$16="OUTPUT", 'PRINTABLE (per grading)'!B$13="Prelim"), IF(ISERROR(SUMIF(OUTPUT!C$20:M$20, "CLO4", OUTPUT!C227:M227) / OUTPUT!AL$9), "", SUMIF(OUTPUT!C$20:M$20, "CLO4", OUTPUT!C227:M227) / OUTPUT!AL$9),
IF(AND('PRINTABLE (per grading)'!H$16="OUTPUT", 'PRINTABLE (per grading)'!B$13="Midterm"), IF(ISERROR(SUMIF(OUTPUT!O$20:Y$20, "CLO4", OUTPUT!O227:Y227) / OUTPUT!AM$9), "", SUMIF(OUTPUT!O$20:Y$20, "CLO4", OUTPUT!O227:Y227) / OUTPUT!AM$9),
IF(AND('PRINTABLE (per grading)'!H$16="OUTPUT", 'PRINTABLE (per grading)'!B$13="Final"), IF(ISERROR(SUMIF(OUTPUT!AA$20:AI$20, "CLO4", OUTPUT!AA227:AI227) / OUTPUT!AN$9), "", SUMIF(OUTPUT!AA$20:AI$20, "CLO4", OUTPUT!AA227:AI227) / OUTPUT!AN$9),
"")))))),"")</f>
        <v/>
      </c>
      <c r="AE225" s="286" t="str">
        <f aca="false">IF(B225&lt;&gt;"",IF(AD225="","",IF(AD225&lt;0.5,1,IF(AND(AD225&gt;=0.5,AD225&lt;P$10),2,IF(AD225&gt;=P$10,3)))),"")</f>
        <v/>
      </c>
      <c r="AF225" s="287" t="str">
        <f aca="false">IF(B225 &lt;&gt; "",IFERROR(IF(AVERAGE(AB225,AD225)&gt;=P$10,"Y","N"),""),"")</f>
        <v/>
      </c>
      <c r="AG225" s="194" t="str">
        <f aca="false">IF(B225 &lt;&gt; "", IFERROR(IF(C$16 = "PRELIM", SUMIF('Database (LECTURE-RES-PRAC)'!D$14:AG$14, "CLO5", 'Database (LECTURE-RES-PRAC)'!D222:AG222) / 'Grade computation'!F$8, IF(C$16 = "MIDTERM", SUMIF('Database (LECTURE-RES-PRAC)'!AJ$14:BM$14, "CLO5", 'Database (LECTURE-RES-PRAC)'!AJ222:BM222) / 'Grade computation'!G$8, IF(C$16 = "FINAL", SUMIF('Database (LECTURE-RES-PRAC)'!BP$14:CS$14, "CLO5", 'Database (LECTURE-RES-PRAC)'!BP222:CS222) / 'Grade computation'!H$8,""))),""),"")</f>
        <v/>
      </c>
      <c r="AH225" s="286" t="str">
        <f aca="false">IF(B225&lt;&gt;"",IF(AG225="","",IF(AG225&lt;0.5,1,IF(AND(AG225&gt;=0.5,AG225&lt;P$10),2,IF(AG225&gt;=P$10,3)))),"")</f>
        <v/>
      </c>
      <c r="AI225" s="194" t="str">
        <f aca="false">IF(B225 &lt;&gt; "",IF(AND('PRINTABLE (per grading)'!H$16="EXAM", 'PRINTABLE (per grading)'!B$13="Prelim"), IF(ISERROR(SUMIF('Exam (LECTURE ONLY)'!D$20:M$20, "CLO5", 'Exam (LECTURE ONLY)'!D227:M227) / 'Exam (LECTURE ONLY)'!AL$10), "", SUMIF('Exam (LECTURE ONLY)'!D$20:M$20, "CLO5", 'Exam (LECTURE ONLY)'!D227:M227) /'Exam (LECTURE ONLY)'!AL$10),
IF(AND('PRINTABLE (per grading)'!H$16="EXAM", 'PRINTABLE (per grading)'!B$13="Midterm"), IF(ISERROR(SUMIF('Exam (LECTURE ONLY)'!O$20:X$20, "CLO5", 'Exam (LECTURE ONLY)'!O227:X227) / 'Exam (LECTURE ONLY)'!AM$10), "", SUMIF('Exam (LECTURE ONLY)'!O$20:X$20, "CLO5", 'Exam (LECTURE ONLY)'!O227:X227) / 'Exam (LECTURE ONLY)'!AM$10),
IF(AND('PRINTABLE (per grading)'!H$16="EXAM", 'PRINTABLE (per grading)'!B$13="Final"), IF(ISERROR(SUMIF('Exam (LECTURE ONLY)'!Z$20:AI$20, "CLO5", 'Exam (LECTURE ONLY)'!Z227:AI227) / 'Exam (LECTURE ONLY)'!AN$10), "", SUMIF('Exam (LECTURE ONLY)'!Z$20:AI$20, "CLO5", 'Exam (LECTURE ONLY)'!Z227:AI227) / 'Exam (LECTURE ONLY)'!AN$10),
IF(AND('PRINTABLE (per grading)'!H$16="OUTPUT", 'PRINTABLE (per grading)'!B$13="Prelim"), IF(ISERROR(SUMIF(OUTPUT!C$20:M$20, "CLO5", OUTPUT!C227:M227) / OUTPUT!AL$10), "", SUMIF(OUTPUT!C$20:M$20, "CLO5", OUTPUT!C227:M227) / OUTPUT!AL$10),
IF(AND('PRINTABLE (per grading)'!H$16="OUTPUT", 'PRINTABLE (per grading)'!B$13="Midterm"), IF(ISERROR(SUMIF(OUTPUT!O$20:Y$20, "CLO5", OUTPUT!O227:Y227) / OUTPUT!AM$10), "", SUMIF(OUTPUT!O$20:Y$20, "CLO5", OUTPUT!O227:Y227) / OUTPUT!AM$10),
IF(AND('PRINTABLE (per grading)'!H$16="OUTPUT", 'PRINTABLE (per grading)'!B$13="Final"), IF(ISERROR(SUMIF(OUTPUT!AA$20:AI$20, "CLO5", OUTPUT!AA227:AI227) / OUTPUT!AN$10), "", SUMIF(OUTPUT!AA$20:AI$20, "CLO5", OUTPUT!AA227:AI227) / OUTPUT!AN$10),
"")))))),"")</f>
        <v/>
      </c>
      <c r="AJ225" s="286" t="str">
        <f aca="false">IF(B225&lt;&gt;"",IF(AI225="","",IF(AI225&lt;0.5,1,IF(AND(AI225&gt;=0.5,AI225&lt;P$10),2,IF(AI225&gt;=P$10,3)))),"")</f>
        <v/>
      </c>
      <c r="AK225" s="287" t="str">
        <f aca="false">IF(B225 &lt;&gt; "",IFERROR(IF(AVERAGE(AG225,AI225)&gt;=P$10,"Y","N"),""),"")</f>
        <v/>
      </c>
      <c r="AL225" s="194" t="str">
        <f aca="false">IF(B225 &lt;&gt; "", IFERROR(IF(C$16 = "PRELIM", SUMIF('Database (LECTURE-RES-PRAC)'!D$14:AG$14, "CLO6", 'Database (LECTURE-RES-PRAC)'!D222:AG222) / 'Grade computation'!F$9, IF(C$16 = "MIDTERM", SUMIF('Database (LECTURE-RES-PRAC)'!AJ$14:BM$14, "CLO6", 'Database (LECTURE-RES-PRAC)'!AJ222:BM222) / 'Grade computation'!G$9, IF(C$16 = "FINAL", SUMIF('Database (LECTURE-RES-PRAC)'!BP$14:CS$14, "CLO6", 'Database (LECTURE-RES-PRAC)'!BP222:CS222) / 'Grade computation'!H$9,""))),""),"")</f>
        <v/>
      </c>
      <c r="AM225" s="286" t="str">
        <f aca="false">IF(B225&lt;&gt;"",IF(AL225="","",IF(AL225&lt;0.5,1,IF(AND(AL225&gt;=0.5,AL225&lt;P$10),2,IF(AL225&gt;=P$10,3)))),"")</f>
        <v/>
      </c>
      <c r="AN225" s="194" t="str">
        <f aca="false">IF(B225 &lt;&gt; "",IF(AND('PRINTABLE (per grading)'!H$16="EXAM", 'PRINTABLE (per grading)'!B$13="Prelim"), IF(ISERROR(SUMIF('Exam (LECTURE ONLY)'!D$20:M$20, "CLO6", 'Exam (LECTURE ONLY)'!D227:M227) / 'Exam (LECTURE ONLY)'!AL$11), "", SUMIF('Exam (LECTURE ONLY)'!D$20:M$20, "CLO6", 'Exam (LECTURE ONLY)'!D227:M227) /'Exam (LECTURE ONLY)'!AL$11),
IF(AND('PRINTABLE (per grading)'!H$16="EXAM", 'PRINTABLE (per grading)'!B$13="Midterm"), IF(ISERROR(SUMIF('Exam (LECTURE ONLY)'!O$20:X$20, "CLO6", 'Exam (LECTURE ONLY)'!O227:X227) / 'Exam (LECTURE ONLY)'!AM$11), "", SUMIF('Exam (LECTURE ONLY)'!O$20:X$20, "CLO6", 'Exam (LECTURE ONLY)'!O227:X227) / 'Exam (LECTURE ONLY)'!AM$11),
IF(AND('PRINTABLE (per grading)'!H$16="EXAM", 'PRINTABLE (per grading)'!B$13="Final"), IF(ISERROR(SUMIF('Exam (LECTURE ONLY)'!Z$20:AI$20, "CLO6", 'Exam (LECTURE ONLY)'!Z227:AI227) / 'Exam (LECTURE ONLY)'!AN$11), "", SUMIF('Exam (LECTURE ONLY)'!Z$20:AI$20, "CLO6", 'Exam (LECTURE ONLY)'!Z227:AI227) / 'Exam (LECTURE ONLY)'!AN$11),
IF(AND('PRINTABLE (per grading)'!H$16="OUTPUT", 'PRINTABLE (per grading)'!B$13="Prelim"), IF(ISERROR(SUMIF(OUTPUT!C$20:M$20, "CLO6", OUTPUT!C227:M227) / OUTPUT!AL$11), "", SUMIF(OUTPUT!C$20:M$20, "CLO6", OUTPUT!C227:M227) / OUTPUT!AL$11),
IF(AND('PRINTABLE (per grading)'!H$16="OUTPUT", 'PRINTABLE (per grading)'!B$13="Midterm"), IF(ISERROR(SUMIF(OUTPUT!O$20:Y$20, "CLO6", OUTPUT!O227:Y227) / OUTPUT!AM$11), "", SUMIF(OUTPUT!O$20:Y$20, "CLO6", OUTPUT!O227:Y227) / OUTPUT!AM$11),
IF(AND('PRINTABLE (per grading)'!H$16="OUTPUT", 'PRINTABLE (per grading)'!B$13="Final"), IF(ISERROR(SUMIF(OUTPUT!AA$20:AI$20, "CLO6", OUTPUT!AA227:AI227) / OUTPUT!AN$11), "", SUMIF(OUTPUT!AA$20:AI$20, "CLO6", OUTPUT!AA227:AI227) / OUTPUT!AN$11),
"")))))),"")</f>
        <v/>
      </c>
      <c r="AO225" s="286" t="str">
        <f aca="false">IF(B225&lt;&gt;"",IF(AN225="","",IF(AN225&lt;0.5,1,IF(AND(AN225&gt;=0.5,AN225&lt;P$10),2,IF(AN225&gt;=P$10,3)))),"")</f>
        <v/>
      </c>
      <c r="AP225" s="287" t="str">
        <f aca="false">IF(B225 &lt;&gt; "",IFERROR(IF(AVERAGE(AL225,AN225)&gt;=P$10,"Y","N"),""),"")</f>
        <v/>
      </c>
      <c r="AQ225" s="194" t="str">
        <f aca="false">IF(B225 &lt;&gt; "", IFERROR(IF(C$16 = "PRELIM", SUMIF('Database (LECTURE-RES-PRAC)'!D$14:AG$14, "CLO7", 'Database (LECTURE-RES-PRAC)'!D222:AG222) / 'Grade computation'!F$10, IF(C$16 = "MIDTERM", SUMIF('Database (LECTURE-RES-PRAC)'!AJ$14:BM$14, "CLO7", 'Database (LECTURE-RES-PRAC)'!AJ222:BM222) / 'Grade computation'!G$10, IF(C$16 = "FINAL", SUMIF('Database (LECTURE-RES-PRAC)'!BP$14:CS$14, "CLO7", 'Database (LECTURE-RES-PRAC)'!BP222:CS222) / 'Grade computation'!H$10,""))),""),"")</f>
        <v/>
      </c>
      <c r="AR225" s="286" t="str">
        <f aca="false">IF(B225&lt;&gt;"",IF(AQ225="","",IF(AQ225&lt;0.5,1,IF(AND(AQ225&gt;=0.5,AQ225&lt;P$10),2,IF(AQ225&gt;=P$10,3)))),"")</f>
        <v/>
      </c>
      <c r="AS225" s="194" t="str">
        <f aca="false">IF(B225 &lt;&gt; "",IF(AND('PRINTABLE (per grading)'!H$16="EXAM", 'PRINTABLE (per grading)'!B$13="Prelim"), IF(ISERROR(SUMIF('Exam (LECTURE ONLY)'!D$20:M$20, "CLO7", 'Exam (LECTURE ONLY)'!D227:M227) / 'Exam (LECTURE ONLY)'!AL$12), "", SUMIF('Exam (LECTURE ONLY)'!D$20:M$20, "CLO7", 'Exam (LECTURE ONLY)'!D227:M227) /'Exam (LECTURE ONLY)'!AL$12),
IF(AND('PRINTABLE (per grading)'!H$16="EXAM", 'PRINTABLE (per grading)'!B$13="Midterm"), IF(ISERROR(SUMIF('Exam (LECTURE ONLY)'!O$20:X$20, "CLO7", 'Exam (LECTURE ONLY)'!O227:X227) / 'Exam (LECTURE ONLY)'!AM$12), "", SUMIF('Exam (LECTURE ONLY)'!O$20:X$20, "CLO7", 'Exam (LECTURE ONLY)'!O227:X227) / 'Exam (LECTURE ONLY)'!AM$12),
IF(AND('PRINTABLE (per grading)'!H$16="EXAM", 'PRINTABLE (per grading)'!B$13="Final"), IF(ISERROR(SUMIF('Exam (LECTURE ONLY)'!Z$20:AI$20, "CLO7", 'Exam (LECTURE ONLY)'!Z227:AI227) / 'Exam (LECTURE ONLY)'!AN$12), "", SUMIF('Exam (LECTURE ONLY)'!Z$20:AI$20, "CLO7", 'Exam (LECTURE ONLY)'!Z227:AI227) / 'Exam (LECTURE ONLY)'!AN$12),
IF(AND('PRINTABLE (per grading)'!H$16="OUTPUT", 'PRINTABLE (per grading)'!B$13="Prelim"), IF(ISERROR(SUMIF(OUTPUT!C$20:M$20, "CLO7", OUTPUT!C227:M227) / OUTPUT!AL$12), "", SUMIF(OUTPUT!C$20:M$20, "CLO7", OUTPUT!C227:M227) / OUTPUT!AL$12),
IF(AND('PRINTABLE (per grading)'!H$16="OUTPUT", 'PRINTABLE (per grading)'!B$13="Midterm"), IF(ISERROR(SUMIF(OUTPUT!O$20:Y$20, "CLO7", OUTPUT!O227:Y227) / OUTPUT!AM$12), "", SUMIF(OUTPUT!O$20:Y$20, "CLO7", OUTPUT!O227:Y227) / OUTPUT!AM$12),
IF(AND('PRINTABLE (per grading)'!H$16="OUTPUT", 'PRINTABLE (per grading)'!B$13="Final"), IF(ISERROR(SUMIF(OUTPUT!AA$20:AI$20, "CLO7", OUTPUT!AA227:AI227) / OUTPUT!AN$12), "", SUMIF(OUTPUT!AA$20:AI$20, "CLO7", OUTPUT!AA227:AI227) / OUTPUT!AN$12),
"")))))),"")</f>
        <v/>
      </c>
      <c r="AT225" s="286" t="str">
        <f aca="false">IF(B225&lt;&gt;"",IF(AS225="","",IF(AS225&lt;0.5,1,IF(AND(AS225&gt;=0.5,AS225&lt;P$10),2,IF(AS225&gt;=P$10,3)))),"")</f>
        <v/>
      </c>
      <c r="AU225" s="287" t="str">
        <f aca="false">IF(B225 &lt;&gt; "",IFERROR(IF(AVERAGE(AQ225,AS225)&gt;=P$10,"Y","N"),""),"")</f>
        <v/>
      </c>
      <c r="AV225" s="194" t="str">
        <f aca="false">IF(B225 &lt;&gt; "", IFERROR(IF(C$16 = "PRELIM", SUMIF('Database (LECTURE-RES-PRAC)'!D$14:AG$14, "CLO8", 'Database (LECTURE-RES-PRAC)'!D222:AG222) / 'Grade computation'!F$11, IF(C$16 = "MIDTERM", SUMIF('Database (LECTURE-RES-PRAC)'!AJ$14:BM$14, "CLO8", 'Database (LECTURE-RES-PRAC)'!AJ222:BM222) / 'Grade computation'!G$11, IF(C$16 = "FINAL", SUMIF('Database (LECTURE-RES-PRAC)'!BP$14:CS$14, "CLO8", 'Database (LECTURE-RES-PRAC)'!BP222:CS222) / 'Grade computation'!H$11,""))),""),"")</f>
        <v/>
      </c>
      <c r="AW225" s="286" t="str">
        <f aca="false">IF(B225&lt;&gt;"",IF(AV225="","",IF(AV225&lt;0.5,1,IF(AND(AV225&gt;=0.5,AV225&lt;P$10),2,IF(AV225&gt;=P$10,3)))),"")</f>
        <v/>
      </c>
      <c r="AX225" s="194" t="str">
        <f aca="false">IF(B225 &lt;&gt; "",IF(AND('PRINTABLE (per grading)'!H$16="EXAM", 'PRINTABLE (per grading)'!B$13="Prelim"), IF(ISERROR(SUMIF('Exam (LECTURE ONLY)'!D$20:M$20, "CLO8", 'Exam (LECTURE ONLY)'!D227:M227) / 'Exam (LECTURE ONLY)'!AL$13), "", SUMIF('Exam (LECTURE ONLY)'!D$20:M$20, "CLO8", 'Exam (LECTURE ONLY)'!D227:M227) /'Exam (LECTURE ONLY)'!AL$13),
IF(AND('PRINTABLE (per grading)'!H$16="EXAM", 'PRINTABLE (per grading)'!B$13="Midterm"), IF(ISERROR(SUMIF('Exam (LECTURE ONLY)'!O$20:X$20, "CLO8", 'Exam (LECTURE ONLY)'!O227:X227) / 'Exam (LECTURE ONLY)'!AM$13), "", SUMIF('Exam (LECTURE ONLY)'!O$20:X$20, "CLO8", 'Exam (LECTURE ONLY)'!O227:X227) / 'Exam (LECTURE ONLY)'!AM$13),
IF(AND('PRINTABLE (per grading)'!H$16="EXAM", 'PRINTABLE (per grading)'!B$13="Final"), IF(ISERROR(SUMIF('Exam (LECTURE ONLY)'!Z$20:AI$20, "CLO8", 'Exam (LECTURE ONLY)'!Z227:AI227) / 'Exam (LECTURE ONLY)'!AN$13), "", SUMIF('Exam (LECTURE ONLY)'!Z$20:AI$20, "CLO8", 'Exam (LECTURE ONLY)'!Z227:AI227) / 'Exam (LECTURE ONLY)'!AN$13),
IF(AND('PRINTABLE (per grading)'!H$16="OUTPUT", 'PRINTABLE (per grading)'!B$13="Prelim"), IF(ISERROR(SUMIF(OUTPUT!C$20:M$20, "CLO8", OUTPUT!C227:M227) / OUTPUT!AL$13), "", SUMIF(OUTPUT!C$20:M$20, "CLO8", OUTPUT!C227:M227) / OUTPUT!AL$13),
IF(AND('PRINTABLE (per grading)'!H$16="OUTPUT", 'PRINTABLE (per grading)'!B$13="Midterm"), IF(ISERROR(SUMIF(OUTPUT!O$20:Y$20, "CLO8", OUTPUT!O227:Y227) / OUTPUT!AM$13), "", SUMIF(OUTPUT!O$20:Y$20, "CLO8", OUTPUT!O227:Y227) / OUTPUT!AM$13),
IF(AND('PRINTABLE (per grading)'!H$16="OUTPUT", 'PRINTABLE (per grading)'!B$13="Final"), IF(ISERROR(SUMIF(OUTPUT!AA$20:AI$20, "CLO8", OUTPUT!AA227:AI227) / OUTPUT!AN$13), "", SUMIF(OUTPUT!AA$20:AI$20, "CLO8", OUTPUT!AA227:AI227) / OUTPUT!AN$13),
"")))))),"")</f>
        <v/>
      </c>
      <c r="AY225" s="286" t="str">
        <f aca="false">IF(B225&lt;&gt;"",IF(AX225="","",IF(AX225&lt;0.5,1,IF(AND(AX225&gt;=0.5,AX225&lt;P$10),2,IF(AX225&gt;=P$10,3)))),"")</f>
        <v/>
      </c>
      <c r="AZ225" s="287" t="str">
        <f aca="false">IF(B225 &lt;&gt; "",IFERROR(IF(AVERAGE(AV225,AX225)&gt;=P$10,"Y","N"),""),"")</f>
        <v/>
      </c>
      <c r="BA225" s="194" t="str">
        <f aca="false">IF(B225 &lt;&gt; "", IFERROR(IF(C$16 = "PRELIM", SUMIF('Database (LECTURE-RES-PRAC)'!D$14:AG$14, "CLO9", 'Database (LECTURE-RES-PRAC)'!D222:AG222) / 'Grade computation'!F$12, IF(C$16 = "MIDTERM", SUMIF('Database (LECTURE-RES-PRAC)'!AJ$14:BM$14, "CLO9", 'Database (LECTURE-RES-PRAC)'!AJ222:BM222) / 'Grade computation'!G$12, IF(C$16 = "FINAL", SUMIF('Database (LECTURE-RES-PRAC)'!BP$14:CS$14, "CLO9", 'Database (LECTURE-RES-PRAC)'!BP222:CS222) / 'Grade computation'!H$12,""))),""),"")</f>
        <v/>
      </c>
      <c r="BB225" s="286" t="str">
        <f aca="false">IF(B225&lt;&gt;"",IF(BA225="","",IF(BA225&lt;0.5,1,IF(AND(BA225&gt;=0.5,BA225&lt;P$10),2,IF(BA225&gt;=P$10,3)))),"")</f>
        <v/>
      </c>
      <c r="BC225" s="194" t="str">
        <f aca="false">IF(B225 &lt;&gt; "",IF(AND('PRINTABLE (per grading)'!H$16="EXAM", 'PRINTABLE (per grading)'!B$13="Prelim"), IF(ISERROR(SUMIF('Exam (LECTURE ONLY)'!D$20:M$20, "CLO9", 'Exam (LECTURE ONLY)'!D227:M227) / 'Exam (LECTURE ONLY)'!AL$14), "", SUMIF('Exam (LECTURE ONLY)'!D$20:M$20, "CLO9", 'Exam (LECTURE ONLY)'!D227:M227) /'Exam (LECTURE ONLY)'!AL$14),
IF(AND('PRINTABLE (per grading)'!H$16="EXAM", 'PRINTABLE (per grading)'!B$13="Midterm"), IF(ISERROR(SUMIF('Exam (LECTURE ONLY)'!O$20:X$20, "CLO9", 'Exam (LECTURE ONLY)'!O227:X227) / 'Exam (LECTURE ONLY)'!AM$14), "", SUMIF('Exam (LECTURE ONLY)'!O$20:X$20, "CLO9", 'Exam (LECTURE ONLY)'!O227:X227) / 'Exam (LECTURE ONLY)'!AM$14),
IF(AND('PRINTABLE (per grading)'!H$16="EXAM", 'PRINTABLE (per grading)'!B$13="Final"), IF(ISERROR(SUMIF('Exam (LECTURE ONLY)'!Z$20:AI$20, "CLO9", 'Exam (LECTURE ONLY)'!Z227:AI227) / 'Exam (LECTURE ONLY)'!AN$14), "", SUMIF('Exam (LECTURE ONLY)'!Z$20:AI$20, "CLO9", 'Exam (LECTURE ONLY)'!Z227:AI227) / 'Exam (LECTURE ONLY)'!AN$14),
IF(AND('PRINTABLE (per grading)'!H$16="OUTPUT", 'PRINTABLE (per grading)'!B$13="Prelim"), IF(ISERROR(SUMIF(OUTPUT!C$20:M$20, "CLO9", OUTPUT!C227:M227) / OUTPUT!AL$14), "", SUMIF(OUTPUT!C$20:M$20, "CLO9", OUTPUT!C227:M227) / OUTPUT!AL$14),
IF(AND('PRINTABLE (per grading)'!H$16="OUTPUT", 'PRINTABLE (per grading)'!B$13="Midterm"), IF(ISERROR(SUMIF(OUTPUT!O$20:Y$20, "CLO9", OUTPUT!O227:Y227) / OUTPUT!AM$14), "", SUMIF(OUTPUT!O$20:Y$20, "CLO9", OUTPUT!O227:Y227) / OUTPUT!AM$14),
IF(AND('PRINTABLE (per grading)'!H$16="OUTPUT", 'PRINTABLE (per grading)'!B$13="Final"), IF(ISERROR(SUMIF(OUTPUT!AA$20:AI$20, "CLO9", OUTPUT!AA227:AI227) / OUTPUT!AN$14), "", SUMIF(OUTPUT!AA$20:AI$20, "CLO9", OUTPUT!AA227:AI227) / OUTPUT!AN$14),
"")))))),"")</f>
        <v/>
      </c>
      <c r="BD225" s="286" t="str">
        <f aca="false">IF(B225&lt;&gt;"",IF(BC225="","",IF(BC225&lt;0.5,1,IF(AND(BC225&gt;=0.5,BC225&lt;P$10),2,IF(BC225&gt;=P$10,3)))),"")</f>
        <v/>
      </c>
      <c r="BE225" s="287" t="str">
        <f aca="false">IF(B225 &lt;&gt; "",IFERROR(IF(AVERAGE(BA225,BC225)&gt;=P$10,"Y","N"),""),"")</f>
        <v/>
      </c>
      <c r="BF225" s="194" t="str">
        <f aca="false">IF(B225 &lt;&gt; "", IFERROR(IF(C$16 = "PRELIM", SUMIF('Database (LECTURE-RES-PRAC)'!D$14:AG$14, "CLO10", 'Database (LECTURE-RES-PRAC)'!D222:AG222) / 'Grade computation'!F$13, IF(C$16 = "MIDTERM", SUMIF('Database (LECTURE-RES-PRAC)'!AJ$14:BM$14, "CLO10", 'Database (LECTURE-RES-PRAC)'!AJ222:BM222) / 'Grade computation'!G$13, IF(C$16 = "FINAL", SUMIF('Database (LECTURE-RES-PRAC)'!BP$14:CS$14, "CLO10", 'Database (LECTURE-RES-PRAC)'!BP222:CS222) / 'Grade computation'!H$13,""))),""),"")</f>
        <v/>
      </c>
      <c r="BG225" s="286" t="str">
        <f aca="false">IF(B225&lt;&gt;"",IF(BF225="","",IF(BF225&lt;0.5,1,IF(AND(BF225&gt;=0.5,BF225&lt;P$10),2,IF(BF225&gt;=P$10,3)))),"")</f>
        <v/>
      </c>
      <c r="BH225" s="194" t="str">
        <f aca="false">IF(B225 &lt;&gt; "",IF(AND('PRINTABLE (per grading)'!H$16="EXAM", 'PRINTABLE (per grading)'!B$13="Prelim"), IF(ISERROR(SUMIF('Exam (LECTURE ONLY)'!D$20:M$20, "CLO10", 'Exam (LECTURE ONLY)'!D227:M227) / 'Exam (LECTURE ONLY)'!AL$15), "", SUMIF('Exam (LECTURE ONLY)'!D$20:M$20, "CLO10", 'Exam (LECTURE ONLY)'!D227:M227) /'Exam (LECTURE ONLY)'!AL$15),
IF(AND('PRINTABLE (per grading)'!H$16="EXAM", 'PRINTABLE (per grading)'!B$13="Midterm"), IF(ISERROR(SUMIF('Exam (LECTURE ONLY)'!O$20:X$20, "CLO10", 'Exam (LECTURE ONLY)'!O227:X227) / 'Exam (LECTURE ONLY)'!AM$15), "", SUMIF('Exam (LECTURE ONLY)'!O$20:X$20, "CLO10", 'Exam (LECTURE ONLY)'!O227:X227) / 'Exam (LECTURE ONLY)'!AM$15),
IF(AND('PRINTABLE (per grading)'!H$16="EXAM", 'PRINTABLE (per grading)'!B$13="Final"), IF(ISERROR(SUMIF('Exam (LECTURE ONLY)'!Z$20:AI$20, "CLO10", 'Exam (LECTURE ONLY)'!Z227:AI227) / 'Exam (LECTURE ONLY)'!AN$15), "", SUMIF('Exam (LECTURE ONLY)'!Z$20:AI$20, "CLO10", 'Exam (LECTURE ONLY)'!Z227:AI227) / 'Exam (LECTURE ONLY)'!AN$15),
IF(AND('PRINTABLE (per grading)'!H$16="OUTPUT", 'PRINTABLE (per grading)'!B$13="Prelim"), IF(ISERROR(SUMIF(OUTPUT!C$20:M$20, "CLO10", OUTPUT!C227:M227) / OUTPUT!AL$15), "", SUMIF(OUTPUT!C$20:M$20, "CLO10", OUTPUT!C227:M227) / OUTPUT!AL$15),
IF(AND('PRINTABLE (per grading)'!H$16="OUTPUT", 'PRINTABLE (per grading)'!B$13="Midterm"), IF(ISERROR(SUMIF(OUTPUT!O$20:Y$20, "CLO10", OUTPUT!O227:Y227) / OUTPUT!AM$15), "", SUMIF(OUTPUT!O$20:Y$20, "CLO10", OUTPUT!O227:Y227) / OUTPUT!AM$15),
IF(AND('PRINTABLE (per grading)'!H$16="OUTPUT", 'PRINTABLE (per grading)'!B$13="Final"), IF(ISERROR(SUMIF(OUTPUT!AA$20:AI$20, "CLO10", OUTPUT!AA227:AI227) / OUTPUT!AN$15), "", SUMIF(OUTPUT!AA$20:AI$20, "CLO10", OUTPUT!AA227:AI227) / OUTPUT!AN$15),
"")))))),"")</f>
        <v/>
      </c>
      <c r="BI225" s="286" t="str">
        <f aca="false">IF(B225&lt;&gt;"",IF(BH225="","",IF(BH225&lt;0.5,1,IF(AND(BH225&gt;=0.5,BH225&lt;P$10),2,IF(BH225&gt;=P$10,3)))),"")</f>
        <v/>
      </c>
      <c r="BJ225" s="287" t="str">
        <f aca="false">IF(B225 &lt;&gt; "",IFERROR(IF(AVERAGE(BF225,BH225)&gt;=P$10,"Y","N"),""),"")</f>
        <v/>
      </c>
      <c r="BK225" s="8"/>
    </row>
    <row r="226" customFormat="false" ht="19.5" hidden="false" customHeight="true" outlineLevel="0" collapsed="false">
      <c r="A226" s="228" t="str">
        <f aca="false">IF(ISBLANK('Database (LECTURE-RES-PRAC)'!A223),"",'Database (LECTURE-RES-PRAC)'!A223)</f>
        <v/>
      </c>
      <c r="B226" s="229" t="str">
        <f aca="false">IF(ISBLANK('Database (LECTURE-RES-PRAC)'!B223),"",'Database (LECTURE-RES-PRAC)'!B223)</f>
        <v/>
      </c>
      <c r="C226" s="230" t="str">
        <f aca="false">IF(B226&lt;&gt;"",IF(C$16="PRELIM",'Grade computation'!C226, IF(C$16="MIDTERM",'Grade computation'!K226, IF(C$16="FINAL",'Grade computation'!S226,""))),"")</f>
        <v/>
      </c>
      <c r="D226" s="231" t="str">
        <f aca="false">IF(B226&lt;&gt;"",IFERROR(IF(B$11="80-20", (((C226/C$19)*X$6)+X$7)*D$18, IF(B$11="60-40", (((C226/C$19)*Y$6)+Y$7)*D$18, 0)),0),"")</f>
        <v/>
      </c>
      <c r="E226" s="230" t="str">
        <f aca="false">IF(B226&lt;&gt;"", IF(C$16="PRELIM",'Grade computation'!E226, IF(C$16="MIDTERM",'Grade computation'!M226, IF(C$16="FINAL",'Grade computation'!U226,""))),"")</f>
        <v/>
      </c>
      <c r="F226" s="232" t="str">
        <f aca="false">IF(B226&lt;&gt;"",IFERROR(IF(B$11="80-20", (((E226/E$19)*X$6)+X$7)*F$18, IF(B$11="60-40", (((E226/E$19)*Y$6)+Y$7)*F$18, 0)),0),"")</f>
        <v/>
      </c>
      <c r="G226" s="233" t="str">
        <f aca="false">IF(B226&lt;&gt;"",IFERROR((D226+F226),0),"")</f>
        <v/>
      </c>
      <c r="H226" s="234" t="str">
        <f aca="false">IF(B226&lt;&gt;"",IF(C$16="PRELIM", 'Grade computation'!H226, IF(C$16="MIDTERM", 'Grade computation'!P226, IF(C$16="FINAL",'Grade computation'!X226, ""))),"")</f>
        <v/>
      </c>
      <c r="I226" s="233" t="str">
        <f aca="false">IF(B226&lt;&gt;"",IFERROR(IF(B$11="80-20", (((H226/H$19)*X$6)+X$7)*I$19, IF(B$11="60-40", (((H226/H$19)*Y$6)+Y$7)*I$19, 0)),0),"")</f>
        <v/>
      </c>
      <c r="J226" s="237" t="str">
        <f aca="false">IFERROR((G226+I226),"")</f>
        <v/>
      </c>
      <c r="K226" s="183" t="str">
        <f aca="false">IFERROR(IF(J226="","",IF(J226&gt;=75,"PASSED","FAILED")),"")</f>
        <v/>
      </c>
      <c r="L226" s="183"/>
      <c r="M226" s="194" t="str">
        <f aca="false">IF(B226 &lt;&gt; "", IFERROR(IF(C$16 = "PRELIM", SUMIF('Database (LECTURE-RES-PRAC)'!D$14:AG$14, "CLO1", 'Database (LECTURE-RES-PRAC)'!D223:AG223) / 'Grade computation'!F$4, IF(C$16 = "MIDTERM", SUMIF('Database (LECTURE-RES-PRAC)'!AJ$14:BM$14, "CLO1", 'Database (LECTURE-RES-PRAC)'!AJ223:BM223) / 'Grade computation'!G$4, IF(C$16 = "FINAL", SUMIF('Database (LECTURE-RES-PRAC)'!BP$14:CS$14, "CLO1", 'Database (LECTURE-RES-PRAC)'!BP223:CS223) / 'Grade computation'!H$4,""))),""),"")</f>
        <v/>
      </c>
      <c r="N226" s="286" t="str">
        <f aca="false">IF(B226&lt;&gt;"",IF(M226="","",IF(M226&lt;0.5,1,IF(AND(M226&gt;=0.5,M226&lt;P$10),2,IF(M226&gt;=P$10,3)))),"")</f>
        <v/>
      </c>
      <c r="O226" s="194" t="str">
        <f aca="false">IF(B226 &lt;&gt; "",IF(AND('PRINTABLE (per grading)'!H$16="EXAM", 'PRINTABLE (per grading)'!B$13="Prelim"), IF(ISERROR(SUMIF('Exam (LECTURE ONLY)'!D$20:M$20, "CLO1", 'Exam (LECTURE ONLY)'!D228:M228) / 'Exam (LECTURE ONLY)'!AL$6), "", SUMIF('Exam (LECTURE ONLY)'!D$20:M$20, "CLO1", 'Exam (LECTURE ONLY)'!D228:M228) /'Exam (LECTURE ONLY)'!AL$6),
IF(AND('PRINTABLE (per grading)'!H$16="EXAM", 'PRINTABLE (per grading)'!B$13="Midterm"), IF(ISERROR(SUMIF('Exam (LECTURE ONLY)'!O$20:X$20, "CLO1", 'Exam (LECTURE ONLY)'!O228:X228) / 'Exam (LECTURE ONLY)'!AM$6), "", SUMIF('Exam (LECTURE ONLY)'!O$20:X$20, "CLO1", 'Exam (LECTURE ONLY)'!O228:X228) / 'Exam (LECTURE ONLY)'!AM$6),
IF(AND('PRINTABLE (per grading)'!H$16="EXAM", 'PRINTABLE (per grading)'!B$13="Final"), IF(ISERROR(SUMIF('Exam (LECTURE ONLY)'!Z$20:AI$20, "CLO1", 'Exam (LECTURE ONLY)'!Z228:AI228) / 'Exam (LECTURE ONLY)'!AN$6), "", SUMIF('Exam (LECTURE ONLY)'!Z$20:AI$20, "CLO1", 'Exam (LECTURE ONLY)'!Z228:AI228) / 'Exam (LECTURE ONLY)'!AN$6),
IF(AND('PRINTABLE (per grading)'!H$16="OUTPUT", 'PRINTABLE (per grading)'!B$13="Prelim"), IF(ISERROR(SUMIF(OUTPUT!C$20:M$20, "CLO1", OUTPUT!C228:M228) / OUTPUT!AL$6), "", SUMIF(OUTPUT!C$20:M$20, "CLO1", OUTPUT!C228:M228) / OUTPUT!AL$6),
IF(AND('PRINTABLE (per grading)'!H$16="OUTPUT", 'PRINTABLE (per grading)'!B$13="Midterm"), IF(ISERROR(SUMIF(OUTPUT!O$20:Y$20, "CLO1", OUTPUT!O228:Y228) / OUTPUT!AM$6), "", SUMIF(OUTPUT!O$20:Y$20, "CLO1", OUTPUT!O228:Y228) / OUTPUT!AM$6),
IF(AND('PRINTABLE (per grading)'!H$16="OUTPUT", 'PRINTABLE (per grading)'!B$13="Final"), IF(ISERROR(SUMIF(OUTPUT!AA$20:AI$20, "CLO1", OUTPUT!AA228:AI228) / OUTPUT!AN$6), "", SUMIF(OUTPUT!AA$20:AI$20, "CLO1", OUTPUT!AA228:AI228) / OUTPUT!AN$6),
"")))))),"")</f>
        <v/>
      </c>
      <c r="P226" s="286" t="str">
        <f aca="false">IF(B226&lt;&gt;"",IF(O226="","",IF(O226&lt;0.5,1,IF(AND(O226&gt;=0.5,O226&lt;P$10),2,IF(O226&gt;=P$10,3)))),"")</f>
        <v/>
      </c>
      <c r="Q226" s="287" t="str">
        <f aca="false">IF(B226 &lt;&gt; "",IFERROR(IF(AVERAGE(M226,O226)&gt;=P$10,"Y","N"),""),"")</f>
        <v/>
      </c>
      <c r="R226" s="194" t="str">
        <f aca="false">IF(B226 &lt;&gt; "", IFERROR(IF(C$16 = "PRELIM", SUMIF('Database (LECTURE-RES-PRAC)'!D$14:AG$14, "CLO2", 'Database (LECTURE-RES-PRAC)'!D223:AG223) / 'Grade computation'!F$5, IF(C$16 = "MIDTERM", SUMIF('Database (LECTURE-RES-PRAC)'!AJ$14:BM$14, "CLO2", 'Database (LECTURE-RES-PRAC)'!AJ223:BM223) / 'Grade computation'!G$5, IF(C$16 = "FINAL", SUMIF('Database (LECTURE-RES-PRAC)'!BP$14:CS$14, "CLO2", 'Database (LECTURE-RES-PRAC)'!BP223:CS223) / 'Grade computation'!H$5,""))),""),"")</f>
        <v/>
      </c>
      <c r="S226" s="286" t="str">
        <f aca="false">IF(B226&lt;&gt;"",IF(R226="","",IF(R226&lt;0.5,1,IF(AND(R226&gt;=0.5,R226&lt;P$10),2,IF(R226&gt;=P$10,3)))),"")</f>
        <v/>
      </c>
      <c r="T226" s="194" t="str">
        <f aca="false">IF(B226 &lt;&gt; "",IF(AND('PRINTABLE (per grading)'!H$16="EXAM", 'PRINTABLE (per grading)'!B$13="Prelim"), IF(ISERROR(SUMIF('Exam (LECTURE ONLY)'!D$20:M$20, "CLO2", 'Exam (LECTURE ONLY)'!D228:M228) / 'Exam (LECTURE ONLY)'!AL$7), "", SUMIF('Exam (LECTURE ONLY)'!D$20:M$20, "CLO2", 'Exam (LECTURE ONLY)'!D228:M228) /'Exam (LECTURE ONLY)'!AL$7),
IF(AND('PRINTABLE (per grading)'!H$16="EXAM", 'PRINTABLE (per grading)'!B$13="Midterm"), IF(ISERROR(SUMIF('Exam (LECTURE ONLY)'!O$20:X$20, "CLO2", 'Exam (LECTURE ONLY)'!O228:X228) / 'Exam (LECTURE ONLY)'!AM$7), "", SUMIF('Exam (LECTURE ONLY)'!O$20:X$20, "CLO2", 'Exam (LECTURE ONLY)'!O228:X228) / 'Exam (LECTURE ONLY)'!AM$7),
IF(AND('PRINTABLE (per grading)'!H$16="EXAM", 'PRINTABLE (per grading)'!B$13="Final"), IF(ISERROR(SUMIF('Exam (LECTURE ONLY)'!Z$20:AI$20, "CLO2", 'Exam (LECTURE ONLY)'!Z228:AI228) / 'Exam (LECTURE ONLY)'!AN$7), "", SUMIF('Exam (LECTURE ONLY)'!Z$20:AI$20, "CLO2", 'Exam (LECTURE ONLY)'!Z228:AI228) / 'Exam (LECTURE ONLY)'!AN$7),
IF(AND('PRINTABLE (per grading)'!H$16="OUTPUT", 'PRINTABLE (per grading)'!B$13="Prelim"), IF(ISERROR(SUMIF(OUTPUT!C$20:M$20, "CLO2", OUTPUT!C228:M228) / OUTPUT!AL$7), "", SUMIF(OUTPUT!C$20:M$20, "CLO2", OUTPUT!C228:M228) / OUTPUT!AL$7),
IF(AND('PRINTABLE (per grading)'!H$16="OUTPUT", 'PRINTABLE (per grading)'!B$13="Midterm"), IF(ISERROR(SUMIF(OUTPUT!O$20:Y$20, "CLO2", OUTPUT!O228:Y228) / OUTPUT!AM$7), "", SUMIF(OUTPUT!O$20:Y$20, "CLO2", OUTPUT!O228:Y228) / OUTPUT!AM$7),
IF(AND('PRINTABLE (per grading)'!H$16="OUTPUT", 'PRINTABLE (per grading)'!B$13="Final"), IF(ISERROR(SUMIF(OUTPUT!AA$20:AI$20, "CLO2", OUTPUT!AA228:AI228) / OUTPUT!AN$7), "", SUMIF(OUTPUT!AA$20:AI$20, "CLO2", OUTPUT!AA228:AI228) / OUTPUT!AN$7),
"")))))),"")</f>
        <v/>
      </c>
      <c r="U226" s="286" t="str">
        <f aca="false">IF(B226&lt;&gt;"",IF(T226="","",IF(T226&lt;0.5,1,IF(AND(T226&gt;=0.5,T226&lt;P$10),2,IF(T226&gt;=P$10,3)))),"")</f>
        <v/>
      </c>
      <c r="V226" s="287" t="str">
        <f aca="false">IF(B226 &lt;&gt; "",IFERROR(IF(AVERAGE(R226,T226)&gt;=P$10,"Y","N"),""),"")</f>
        <v/>
      </c>
      <c r="W226" s="194" t="str">
        <f aca="false">IF(B226 &lt;&gt; "", IFERROR(IF(C$16 = "PRELIM", SUMIF('Database (LECTURE-RES-PRAC)'!D$14:AG$14, "CLO3", 'Database (LECTURE-RES-PRAC)'!D223:AG223) / 'Grade computation'!F$6, IF(C$16 = "MIDTERM", SUMIF('Database (LECTURE-RES-PRAC)'!AJ$14:BM$14, "CLO3", 'Database (LECTURE-RES-PRAC)'!AJ223:BM223) / 'Grade computation'!G$6, IF(C$16 = "FINAL", SUMIF('Database (LECTURE-RES-PRAC)'!BP$14:CS$14, "CLO3", 'Database (LECTURE-RES-PRAC)'!BP223:CS223) / 'Grade computation'!H$6,""))),""),"")</f>
        <v/>
      </c>
      <c r="X226" s="286" t="str">
        <f aca="false">IF(B226&lt;&gt;"",IF(W226="","",IF(W226&lt;0.5,1,IF(AND(W226&gt;=0.5,W226&lt;P$10),2,IF(W226&gt;=P$10,3)))),"")</f>
        <v/>
      </c>
      <c r="Y226" s="194" t="str">
        <f aca="false">IF(B226 &lt;&gt; "",IF(AND('PRINTABLE (per grading)'!H$16="EXAM", 'PRINTABLE (per grading)'!B$13="Prelim"), IF(ISERROR(SUMIF('Exam (LECTURE ONLY)'!D$20:M$20, "CLO3", 'Exam (LECTURE ONLY)'!D228:M228) / 'Exam (LECTURE ONLY)'!AL$8), "", SUMIF('Exam (LECTURE ONLY)'!D$20:M$20, "CLO3", 'Exam (LECTURE ONLY)'!D228:M228) /'Exam (LECTURE ONLY)'!AL$8),
IF(AND('PRINTABLE (per grading)'!H$16="EXAM", 'PRINTABLE (per grading)'!B$13="Midterm"), IF(ISERROR(SUMIF('Exam (LECTURE ONLY)'!O$20:X$20, "CLO3", 'Exam (LECTURE ONLY)'!O228:X228) / 'Exam (LECTURE ONLY)'!AM$8), "", SUMIF('Exam (LECTURE ONLY)'!O$20:X$20, "CLO3", 'Exam (LECTURE ONLY)'!O228:X228) / 'Exam (LECTURE ONLY)'!AM$8),
IF(AND('PRINTABLE (per grading)'!H$16="EXAM", 'PRINTABLE (per grading)'!B$13="Final"), IF(ISERROR(SUMIF('Exam (LECTURE ONLY)'!Z$20:AI$20, "CLO3", 'Exam (LECTURE ONLY)'!Z228:AI228) / 'Exam (LECTURE ONLY)'!AN$8), "", SUMIF('Exam (LECTURE ONLY)'!Z$20:AI$20, "CLO3", 'Exam (LECTURE ONLY)'!Z228:AI228) / 'Exam (LECTURE ONLY)'!AN$8),
IF(AND('PRINTABLE (per grading)'!H$16="OUTPUT", 'PRINTABLE (per grading)'!B$13="Prelim"), IF(ISERROR(SUMIF(OUTPUT!C$20:M$20, "CLO3", OUTPUT!C228:M228) / OUTPUT!AL$8), "", SUMIF(OUTPUT!C$20:M$20, "CLO3", OUTPUT!C228:M228) / OUTPUT!AL$8),
IF(AND('PRINTABLE (per grading)'!H$16="OUTPUT", 'PRINTABLE (per grading)'!B$13="Midterm"), IF(ISERROR(SUMIF(OUTPUT!O$20:Y$20, "CLO3", OUTPUT!O228:Y228) / OUTPUT!AM$8), "", SUMIF(OUTPUT!O$20:Y$20, "CLO3", OUTPUT!O228:Y228) / OUTPUT!AM$8),
IF(AND('PRINTABLE (per grading)'!H$16="OUTPUT", 'PRINTABLE (per grading)'!B$13="Final"), IF(ISERROR(SUMIF(OUTPUT!AA$20:AI$20, "CLO3", OUTPUT!AA228:AI228) / OUTPUT!AN$8), "", SUMIF(OUTPUT!AA$20:AI$20, "CLO3", OUTPUT!AA228:AI228) / OUTPUT!AN$8),
"" )))))),"")</f>
        <v/>
      </c>
      <c r="Z226" s="286" t="str">
        <f aca="false">IF(B226&lt;&gt;"",IF(Y226="","",IF(Y226&lt;0.5,1,IF(AND(Y226&gt;=0.5,Y226&lt;P$10),2,IF(Y226&gt;=P$10,3)))),"")</f>
        <v/>
      </c>
      <c r="AA226" s="287" t="str">
        <f aca="false">IF(B226 &lt;&gt; "",IFERROR(IF(AVERAGE(W226,Y226)&gt;=P$10,"Y","N"),""),"")</f>
        <v/>
      </c>
      <c r="AB226" s="194" t="str">
        <f aca="false">IF(B226 &lt;&gt; "", IFERROR(IF(C$16 = "PRELIM", SUMIF('Database (LECTURE-RES-PRAC)'!D$14:AG$14, "CLO4", 'Database (LECTURE-RES-PRAC)'!D223:AG223) / 'Grade computation'!F$7, IF(C$16 = "MIDTERM", SUMIF('Database (LECTURE-RES-PRAC)'!AJ$14:BM$14, "CLO4", 'Database (LECTURE-RES-PRAC)'!AJ223:BM223) / 'Grade computation'!G$7, IF(C$16 = "FINAL", SUMIF('Database (LECTURE-RES-PRAC)'!BP$14:CS$14, "CLO4", 'Database (LECTURE-RES-PRAC)'!BP223:CS223) / 'Grade computation'!H$7,""))),""),"")</f>
        <v/>
      </c>
      <c r="AC226" s="286" t="str">
        <f aca="false">IF(B226&lt;&gt;"",IF(AB226="","",IF(AB226&lt;0.5,1,IF(AND(AB226&gt;=0.5,AB226&lt;P$10),2,IF(AB226&gt;=P$10,3)))),"")</f>
        <v/>
      </c>
      <c r="AD226" s="194" t="str">
        <f aca="false">IF(B226 &lt;&gt; "",IF(AND('PRINTABLE (per grading)'!H$16="EXAM", 'PRINTABLE (per grading)'!B$13="Prelim"), IF(ISERROR(SUMIF('Exam (LECTURE ONLY)'!D$20:M$20, "CLO4", 'Exam (LECTURE ONLY)'!D228:M228) / 'Exam (LECTURE ONLY)'!AL$9), "", SUMIF('Exam (LECTURE ONLY)'!D$20:M$20, "CLO4", 'Exam (LECTURE ONLY)'!D228:M228) /'Exam (LECTURE ONLY)'!AL$9),
IF(AND('PRINTABLE (per grading)'!H$16="EXAM", 'PRINTABLE (per grading)'!B$13="Midterm"), IF(ISERROR(SUMIF('Exam (LECTURE ONLY)'!O$20:X$20, "CLO4", 'Exam (LECTURE ONLY)'!O228:X228) / 'Exam (LECTURE ONLY)'!AM$9), "", SUMIF('Exam (LECTURE ONLY)'!O$20:X$20, "CLO4", 'Exam (LECTURE ONLY)'!O228:X228) / 'Exam (LECTURE ONLY)'!AM$9),
IF(AND('PRINTABLE (per grading)'!H$16="EXAM", 'PRINTABLE (per grading)'!B$13="Final"), IF(ISERROR(SUMIF('Exam (LECTURE ONLY)'!Z$20:AI$20, "CLO4", 'Exam (LECTURE ONLY)'!Z228:AI228) / 'Exam (LECTURE ONLY)'!AN$9), "", SUMIF('Exam (LECTURE ONLY)'!Z$20:AI$20, "CLO4", 'Exam (LECTURE ONLY)'!Z228:AI228) / 'Exam (LECTURE ONLY)'!AN$9),
IF(AND('PRINTABLE (per grading)'!H$16="OUTPUT", 'PRINTABLE (per grading)'!B$13="Prelim"), IF(ISERROR(SUMIF(OUTPUT!C$20:M$20, "CLO4", OUTPUT!C228:M228) / OUTPUT!AL$9), "", SUMIF(OUTPUT!C$20:M$20, "CLO4", OUTPUT!C228:M228) / OUTPUT!AL$9),
IF(AND('PRINTABLE (per grading)'!H$16="OUTPUT", 'PRINTABLE (per grading)'!B$13="Midterm"), IF(ISERROR(SUMIF(OUTPUT!O$20:Y$20, "CLO4", OUTPUT!O228:Y228) / OUTPUT!AM$9), "", SUMIF(OUTPUT!O$20:Y$20, "CLO4", OUTPUT!O228:Y228) / OUTPUT!AM$9),
IF(AND('PRINTABLE (per grading)'!H$16="OUTPUT", 'PRINTABLE (per grading)'!B$13="Final"), IF(ISERROR(SUMIF(OUTPUT!AA$20:AI$20, "CLO4", OUTPUT!AA228:AI228) / OUTPUT!AN$9), "", SUMIF(OUTPUT!AA$20:AI$20, "CLO4", OUTPUT!AA228:AI228) / OUTPUT!AN$9),
"")))))),"")</f>
        <v/>
      </c>
      <c r="AE226" s="286" t="str">
        <f aca="false">IF(B226&lt;&gt;"",IF(AD226="","",IF(AD226&lt;0.5,1,IF(AND(AD226&gt;=0.5,AD226&lt;P$10),2,IF(AD226&gt;=P$10,3)))),"")</f>
        <v/>
      </c>
      <c r="AF226" s="287" t="str">
        <f aca="false">IF(B226 &lt;&gt; "",IFERROR(IF(AVERAGE(AB226,AD226)&gt;=P$10,"Y","N"),""),"")</f>
        <v/>
      </c>
      <c r="AG226" s="194" t="str">
        <f aca="false">IF(B226 &lt;&gt; "", IFERROR(IF(C$16 = "PRELIM", SUMIF('Database (LECTURE-RES-PRAC)'!D$14:AG$14, "CLO5", 'Database (LECTURE-RES-PRAC)'!D223:AG223) / 'Grade computation'!F$8, IF(C$16 = "MIDTERM", SUMIF('Database (LECTURE-RES-PRAC)'!AJ$14:BM$14, "CLO5", 'Database (LECTURE-RES-PRAC)'!AJ223:BM223) / 'Grade computation'!G$8, IF(C$16 = "FINAL", SUMIF('Database (LECTURE-RES-PRAC)'!BP$14:CS$14, "CLO5", 'Database (LECTURE-RES-PRAC)'!BP223:CS223) / 'Grade computation'!H$8,""))),""),"")</f>
        <v/>
      </c>
      <c r="AH226" s="286" t="str">
        <f aca="false">IF(B226&lt;&gt;"",IF(AG226="","",IF(AG226&lt;0.5,1,IF(AND(AG226&gt;=0.5,AG226&lt;P$10),2,IF(AG226&gt;=P$10,3)))),"")</f>
        <v/>
      </c>
      <c r="AI226" s="194" t="str">
        <f aca="false">IF(B226 &lt;&gt; "",IF(AND('PRINTABLE (per grading)'!H$16="EXAM", 'PRINTABLE (per grading)'!B$13="Prelim"), IF(ISERROR(SUMIF('Exam (LECTURE ONLY)'!D$20:M$20, "CLO5", 'Exam (LECTURE ONLY)'!D228:M228) / 'Exam (LECTURE ONLY)'!AL$10), "", SUMIF('Exam (LECTURE ONLY)'!D$20:M$20, "CLO5", 'Exam (LECTURE ONLY)'!D228:M228) /'Exam (LECTURE ONLY)'!AL$10),
IF(AND('PRINTABLE (per grading)'!H$16="EXAM", 'PRINTABLE (per grading)'!B$13="Midterm"), IF(ISERROR(SUMIF('Exam (LECTURE ONLY)'!O$20:X$20, "CLO5", 'Exam (LECTURE ONLY)'!O228:X228) / 'Exam (LECTURE ONLY)'!AM$10), "", SUMIF('Exam (LECTURE ONLY)'!O$20:X$20, "CLO5", 'Exam (LECTURE ONLY)'!O228:X228) / 'Exam (LECTURE ONLY)'!AM$10),
IF(AND('PRINTABLE (per grading)'!H$16="EXAM", 'PRINTABLE (per grading)'!B$13="Final"), IF(ISERROR(SUMIF('Exam (LECTURE ONLY)'!Z$20:AI$20, "CLO5", 'Exam (LECTURE ONLY)'!Z228:AI228) / 'Exam (LECTURE ONLY)'!AN$10), "", SUMIF('Exam (LECTURE ONLY)'!Z$20:AI$20, "CLO5", 'Exam (LECTURE ONLY)'!Z228:AI228) / 'Exam (LECTURE ONLY)'!AN$10),
IF(AND('PRINTABLE (per grading)'!H$16="OUTPUT", 'PRINTABLE (per grading)'!B$13="Prelim"), IF(ISERROR(SUMIF(OUTPUT!C$20:M$20, "CLO5", OUTPUT!C228:M228) / OUTPUT!AL$10), "", SUMIF(OUTPUT!C$20:M$20, "CLO5", OUTPUT!C228:M228) / OUTPUT!AL$10),
IF(AND('PRINTABLE (per grading)'!H$16="OUTPUT", 'PRINTABLE (per grading)'!B$13="Midterm"), IF(ISERROR(SUMIF(OUTPUT!O$20:Y$20, "CLO5", OUTPUT!O228:Y228) / OUTPUT!AM$10), "", SUMIF(OUTPUT!O$20:Y$20, "CLO5", OUTPUT!O228:Y228) / OUTPUT!AM$10),
IF(AND('PRINTABLE (per grading)'!H$16="OUTPUT", 'PRINTABLE (per grading)'!B$13="Final"), IF(ISERROR(SUMIF(OUTPUT!AA$20:AI$20, "CLO5", OUTPUT!AA228:AI228) / OUTPUT!AN$10), "", SUMIF(OUTPUT!AA$20:AI$20, "CLO5", OUTPUT!AA228:AI228) / OUTPUT!AN$10),
"")))))),"")</f>
        <v/>
      </c>
      <c r="AJ226" s="286" t="str">
        <f aca="false">IF(B226&lt;&gt;"",IF(AI226="","",IF(AI226&lt;0.5,1,IF(AND(AI226&gt;=0.5,AI226&lt;P$10),2,IF(AI226&gt;=P$10,3)))),"")</f>
        <v/>
      </c>
      <c r="AK226" s="287" t="str">
        <f aca="false">IF(B226 &lt;&gt; "",IFERROR(IF(AVERAGE(AG226,AI226)&gt;=P$10,"Y","N"),""),"")</f>
        <v/>
      </c>
      <c r="AL226" s="194" t="str">
        <f aca="false">IF(B226 &lt;&gt; "", IFERROR(IF(C$16 = "PRELIM", SUMIF('Database (LECTURE-RES-PRAC)'!D$14:AG$14, "CLO6", 'Database (LECTURE-RES-PRAC)'!D223:AG223) / 'Grade computation'!F$9, IF(C$16 = "MIDTERM", SUMIF('Database (LECTURE-RES-PRAC)'!AJ$14:BM$14, "CLO6", 'Database (LECTURE-RES-PRAC)'!AJ223:BM223) / 'Grade computation'!G$9, IF(C$16 = "FINAL", SUMIF('Database (LECTURE-RES-PRAC)'!BP$14:CS$14, "CLO6", 'Database (LECTURE-RES-PRAC)'!BP223:CS223) / 'Grade computation'!H$9,""))),""),"")</f>
        <v/>
      </c>
      <c r="AM226" s="286" t="str">
        <f aca="false">IF(B226&lt;&gt;"",IF(AL226="","",IF(AL226&lt;0.5,1,IF(AND(AL226&gt;=0.5,AL226&lt;P$10),2,IF(AL226&gt;=P$10,3)))),"")</f>
        <v/>
      </c>
      <c r="AN226" s="194" t="str">
        <f aca="false">IF(B226 &lt;&gt; "",IF(AND('PRINTABLE (per grading)'!H$16="EXAM", 'PRINTABLE (per grading)'!B$13="Prelim"), IF(ISERROR(SUMIF('Exam (LECTURE ONLY)'!D$20:M$20, "CLO6", 'Exam (LECTURE ONLY)'!D228:M228) / 'Exam (LECTURE ONLY)'!AL$11), "", SUMIF('Exam (LECTURE ONLY)'!D$20:M$20, "CLO6", 'Exam (LECTURE ONLY)'!D228:M228) /'Exam (LECTURE ONLY)'!AL$11),
IF(AND('PRINTABLE (per grading)'!H$16="EXAM", 'PRINTABLE (per grading)'!B$13="Midterm"), IF(ISERROR(SUMIF('Exam (LECTURE ONLY)'!O$20:X$20, "CLO6", 'Exam (LECTURE ONLY)'!O228:X228) / 'Exam (LECTURE ONLY)'!AM$11), "", SUMIF('Exam (LECTURE ONLY)'!O$20:X$20, "CLO6", 'Exam (LECTURE ONLY)'!O228:X228) / 'Exam (LECTURE ONLY)'!AM$11),
IF(AND('PRINTABLE (per grading)'!H$16="EXAM", 'PRINTABLE (per grading)'!B$13="Final"), IF(ISERROR(SUMIF('Exam (LECTURE ONLY)'!Z$20:AI$20, "CLO6", 'Exam (LECTURE ONLY)'!Z228:AI228) / 'Exam (LECTURE ONLY)'!AN$11), "", SUMIF('Exam (LECTURE ONLY)'!Z$20:AI$20, "CLO6", 'Exam (LECTURE ONLY)'!Z228:AI228) / 'Exam (LECTURE ONLY)'!AN$11),
IF(AND('PRINTABLE (per grading)'!H$16="OUTPUT", 'PRINTABLE (per grading)'!B$13="Prelim"), IF(ISERROR(SUMIF(OUTPUT!C$20:M$20, "CLO6", OUTPUT!C228:M228) / OUTPUT!AL$11), "", SUMIF(OUTPUT!C$20:M$20, "CLO6", OUTPUT!C228:M228) / OUTPUT!AL$11),
IF(AND('PRINTABLE (per grading)'!H$16="OUTPUT", 'PRINTABLE (per grading)'!B$13="Midterm"), IF(ISERROR(SUMIF(OUTPUT!O$20:Y$20, "CLO6", OUTPUT!O228:Y228) / OUTPUT!AM$11), "", SUMIF(OUTPUT!O$20:Y$20, "CLO6", OUTPUT!O228:Y228) / OUTPUT!AM$11),
IF(AND('PRINTABLE (per grading)'!H$16="OUTPUT", 'PRINTABLE (per grading)'!B$13="Final"), IF(ISERROR(SUMIF(OUTPUT!AA$20:AI$20, "CLO6", OUTPUT!AA228:AI228) / OUTPUT!AN$11), "", SUMIF(OUTPUT!AA$20:AI$20, "CLO6", OUTPUT!AA228:AI228) / OUTPUT!AN$11),
"")))))),"")</f>
        <v/>
      </c>
      <c r="AO226" s="286" t="str">
        <f aca="false">IF(B226&lt;&gt;"",IF(AN226="","",IF(AN226&lt;0.5,1,IF(AND(AN226&gt;=0.5,AN226&lt;P$10),2,IF(AN226&gt;=P$10,3)))),"")</f>
        <v/>
      </c>
      <c r="AP226" s="287" t="str">
        <f aca="false">IF(B226 &lt;&gt; "",IFERROR(IF(AVERAGE(AL226,AN226)&gt;=P$10,"Y","N"),""),"")</f>
        <v/>
      </c>
      <c r="AQ226" s="194" t="str">
        <f aca="false">IF(B226 &lt;&gt; "", IFERROR(IF(C$16 = "PRELIM", SUMIF('Database (LECTURE-RES-PRAC)'!D$14:AG$14, "CLO7", 'Database (LECTURE-RES-PRAC)'!D223:AG223) / 'Grade computation'!F$10, IF(C$16 = "MIDTERM", SUMIF('Database (LECTURE-RES-PRAC)'!AJ$14:BM$14, "CLO7", 'Database (LECTURE-RES-PRAC)'!AJ223:BM223) / 'Grade computation'!G$10, IF(C$16 = "FINAL", SUMIF('Database (LECTURE-RES-PRAC)'!BP$14:CS$14, "CLO7", 'Database (LECTURE-RES-PRAC)'!BP223:CS223) / 'Grade computation'!H$10,""))),""),"")</f>
        <v/>
      </c>
      <c r="AR226" s="286" t="str">
        <f aca="false">IF(B226&lt;&gt;"",IF(AQ226="","",IF(AQ226&lt;0.5,1,IF(AND(AQ226&gt;=0.5,AQ226&lt;P$10),2,IF(AQ226&gt;=P$10,3)))),"")</f>
        <v/>
      </c>
      <c r="AS226" s="194" t="str">
        <f aca="false">IF(B226 &lt;&gt; "",IF(AND('PRINTABLE (per grading)'!H$16="EXAM", 'PRINTABLE (per grading)'!B$13="Prelim"), IF(ISERROR(SUMIF('Exam (LECTURE ONLY)'!D$20:M$20, "CLO7", 'Exam (LECTURE ONLY)'!D228:M228) / 'Exam (LECTURE ONLY)'!AL$12), "", SUMIF('Exam (LECTURE ONLY)'!D$20:M$20, "CLO7", 'Exam (LECTURE ONLY)'!D228:M228) /'Exam (LECTURE ONLY)'!AL$12),
IF(AND('PRINTABLE (per grading)'!H$16="EXAM", 'PRINTABLE (per grading)'!B$13="Midterm"), IF(ISERROR(SUMIF('Exam (LECTURE ONLY)'!O$20:X$20, "CLO7", 'Exam (LECTURE ONLY)'!O228:X228) / 'Exam (LECTURE ONLY)'!AM$12), "", SUMIF('Exam (LECTURE ONLY)'!O$20:X$20, "CLO7", 'Exam (LECTURE ONLY)'!O228:X228) / 'Exam (LECTURE ONLY)'!AM$12),
IF(AND('PRINTABLE (per grading)'!H$16="EXAM", 'PRINTABLE (per grading)'!B$13="Final"), IF(ISERROR(SUMIF('Exam (LECTURE ONLY)'!Z$20:AI$20, "CLO7", 'Exam (LECTURE ONLY)'!Z228:AI228) / 'Exam (LECTURE ONLY)'!AN$12), "", SUMIF('Exam (LECTURE ONLY)'!Z$20:AI$20, "CLO7", 'Exam (LECTURE ONLY)'!Z228:AI228) / 'Exam (LECTURE ONLY)'!AN$12),
IF(AND('PRINTABLE (per grading)'!H$16="OUTPUT", 'PRINTABLE (per grading)'!B$13="Prelim"), IF(ISERROR(SUMIF(OUTPUT!C$20:M$20, "CLO7", OUTPUT!C228:M228) / OUTPUT!AL$12), "", SUMIF(OUTPUT!C$20:M$20, "CLO7", OUTPUT!C228:M228) / OUTPUT!AL$12),
IF(AND('PRINTABLE (per grading)'!H$16="OUTPUT", 'PRINTABLE (per grading)'!B$13="Midterm"), IF(ISERROR(SUMIF(OUTPUT!O$20:Y$20, "CLO7", OUTPUT!O228:Y228) / OUTPUT!AM$12), "", SUMIF(OUTPUT!O$20:Y$20, "CLO7", OUTPUT!O228:Y228) / OUTPUT!AM$12),
IF(AND('PRINTABLE (per grading)'!H$16="OUTPUT", 'PRINTABLE (per grading)'!B$13="Final"), IF(ISERROR(SUMIF(OUTPUT!AA$20:AI$20, "CLO7", OUTPUT!AA228:AI228) / OUTPUT!AN$12), "", SUMIF(OUTPUT!AA$20:AI$20, "CLO7", OUTPUT!AA228:AI228) / OUTPUT!AN$12),
"")))))),"")</f>
        <v/>
      </c>
      <c r="AT226" s="286" t="str">
        <f aca="false">IF(B226&lt;&gt;"",IF(AS226="","",IF(AS226&lt;0.5,1,IF(AND(AS226&gt;=0.5,AS226&lt;P$10),2,IF(AS226&gt;=P$10,3)))),"")</f>
        <v/>
      </c>
      <c r="AU226" s="287" t="str">
        <f aca="false">IF(B226 &lt;&gt; "",IFERROR(IF(AVERAGE(AQ226,AS226)&gt;=P$10,"Y","N"),""),"")</f>
        <v/>
      </c>
      <c r="AV226" s="194" t="str">
        <f aca="false">IF(B226 &lt;&gt; "", IFERROR(IF(C$16 = "PRELIM", SUMIF('Database (LECTURE-RES-PRAC)'!D$14:AG$14, "CLO8", 'Database (LECTURE-RES-PRAC)'!D223:AG223) / 'Grade computation'!F$11, IF(C$16 = "MIDTERM", SUMIF('Database (LECTURE-RES-PRAC)'!AJ$14:BM$14, "CLO8", 'Database (LECTURE-RES-PRAC)'!AJ223:BM223) / 'Grade computation'!G$11, IF(C$16 = "FINAL", SUMIF('Database (LECTURE-RES-PRAC)'!BP$14:CS$14, "CLO8", 'Database (LECTURE-RES-PRAC)'!BP223:CS223) / 'Grade computation'!H$11,""))),""),"")</f>
        <v/>
      </c>
      <c r="AW226" s="286" t="str">
        <f aca="false">IF(B226&lt;&gt;"",IF(AV226="","",IF(AV226&lt;0.5,1,IF(AND(AV226&gt;=0.5,AV226&lt;P$10),2,IF(AV226&gt;=P$10,3)))),"")</f>
        <v/>
      </c>
      <c r="AX226" s="194" t="str">
        <f aca="false">IF(B226 &lt;&gt; "",IF(AND('PRINTABLE (per grading)'!H$16="EXAM", 'PRINTABLE (per grading)'!B$13="Prelim"), IF(ISERROR(SUMIF('Exam (LECTURE ONLY)'!D$20:M$20, "CLO8", 'Exam (LECTURE ONLY)'!D228:M228) / 'Exam (LECTURE ONLY)'!AL$13), "", SUMIF('Exam (LECTURE ONLY)'!D$20:M$20, "CLO8", 'Exam (LECTURE ONLY)'!D228:M228) /'Exam (LECTURE ONLY)'!AL$13),
IF(AND('PRINTABLE (per grading)'!H$16="EXAM", 'PRINTABLE (per grading)'!B$13="Midterm"), IF(ISERROR(SUMIF('Exam (LECTURE ONLY)'!O$20:X$20, "CLO8", 'Exam (LECTURE ONLY)'!O228:X228) / 'Exam (LECTURE ONLY)'!AM$13), "", SUMIF('Exam (LECTURE ONLY)'!O$20:X$20, "CLO8", 'Exam (LECTURE ONLY)'!O228:X228) / 'Exam (LECTURE ONLY)'!AM$13),
IF(AND('PRINTABLE (per grading)'!H$16="EXAM", 'PRINTABLE (per grading)'!B$13="Final"), IF(ISERROR(SUMIF('Exam (LECTURE ONLY)'!Z$20:AI$20, "CLO8", 'Exam (LECTURE ONLY)'!Z228:AI228) / 'Exam (LECTURE ONLY)'!AN$13), "", SUMIF('Exam (LECTURE ONLY)'!Z$20:AI$20, "CLO8", 'Exam (LECTURE ONLY)'!Z228:AI228) / 'Exam (LECTURE ONLY)'!AN$13),
IF(AND('PRINTABLE (per grading)'!H$16="OUTPUT", 'PRINTABLE (per grading)'!B$13="Prelim"), IF(ISERROR(SUMIF(OUTPUT!C$20:M$20, "CLO8", OUTPUT!C228:M228) / OUTPUT!AL$13), "", SUMIF(OUTPUT!C$20:M$20, "CLO8", OUTPUT!C228:M228) / OUTPUT!AL$13),
IF(AND('PRINTABLE (per grading)'!H$16="OUTPUT", 'PRINTABLE (per grading)'!B$13="Midterm"), IF(ISERROR(SUMIF(OUTPUT!O$20:Y$20, "CLO8", OUTPUT!O228:Y228) / OUTPUT!AM$13), "", SUMIF(OUTPUT!O$20:Y$20, "CLO8", OUTPUT!O228:Y228) / OUTPUT!AM$13),
IF(AND('PRINTABLE (per grading)'!H$16="OUTPUT", 'PRINTABLE (per grading)'!B$13="Final"), IF(ISERROR(SUMIF(OUTPUT!AA$20:AI$20, "CLO8", OUTPUT!AA228:AI228) / OUTPUT!AN$13), "", SUMIF(OUTPUT!AA$20:AI$20, "CLO8", OUTPUT!AA228:AI228) / OUTPUT!AN$13),
"")))))),"")</f>
        <v/>
      </c>
      <c r="AY226" s="286" t="str">
        <f aca="false">IF(B226&lt;&gt;"",IF(AX226="","",IF(AX226&lt;0.5,1,IF(AND(AX226&gt;=0.5,AX226&lt;P$10),2,IF(AX226&gt;=P$10,3)))),"")</f>
        <v/>
      </c>
      <c r="AZ226" s="287" t="str">
        <f aca="false">IF(B226 &lt;&gt; "",IFERROR(IF(AVERAGE(AV226,AX226)&gt;=P$10,"Y","N"),""),"")</f>
        <v/>
      </c>
      <c r="BA226" s="194" t="str">
        <f aca="false">IF(B226 &lt;&gt; "", IFERROR(IF(C$16 = "PRELIM", SUMIF('Database (LECTURE-RES-PRAC)'!D$14:AG$14, "CLO9", 'Database (LECTURE-RES-PRAC)'!D223:AG223) / 'Grade computation'!F$12, IF(C$16 = "MIDTERM", SUMIF('Database (LECTURE-RES-PRAC)'!AJ$14:BM$14, "CLO9", 'Database (LECTURE-RES-PRAC)'!AJ223:BM223) / 'Grade computation'!G$12, IF(C$16 = "FINAL", SUMIF('Database (LECTURE-RES-PRAC)'!BP$14:CS$14, "CLO9", 'Database (LECTURE-RES-PRAC)'!BP223:CS223) / 'Grade computation'!H$12,""))),""),"")</f>
        <v/>
      </c>
      <c r="BB226" s="286" t="str">
        <f aca="false">IF(B226&lt;&gt;"",IF(BA226="","",IF(BA226&lt;0.5,1,IF(AND(BA226&gt;=0.5,BA226&lt;P$10),2,IF(BA226&gt;=P$10,3)))),"")</f>
        <v/>
      </c>
      <c r="BC226" s="194" t="str">
        <f aca="false">IF(B226 &lt;&gt; "",IF(AND('PRINTABLE (per grading)'!H$16="EXAM", 'PRINTABLE (per grading)'!B$13="Prelim"), IF(ISERROR(SUMIF('Exam (LECTURE ONLY)'!D$20:M$20, "CLO9", 'Exam (LECTURE ONLY)'!D228:M228) / 'Exam (LECTURE ONLY)'!AL$14), "", SUMIF('Exam (LECTURE ONLY)'!D$20:M$20, "CLO9", 'Exam (LECTURE ONLY)'!D228:M228) /'Exam (LECTURE ONLY)'!AL$14),
IF(AND('PRINTABLE (per grading)'!H$16="EXAM", 'PRINTABLE (per grading)'!B$13="Midterm"), IF(ISERROR(SUMIF('Exam (LECTURE ONLY)'!O$20:X$20, "CLO9", 'Exam (LECTURE ONLY)'!O228:X228) / 'Exam (LECTURE ONLY)'!AM$14), "", SUMIF('Exam (LECTURE ONLY)'!O$20:X$20, "CLO9", 'Exam (LECTURE ONLY)'!O228:X228) / 'Exam (LECTURE ONLY)'!AM$14),
IF(AND('PRINTABLE (per grading)'!H$16="EXAM", 'PRINTABLE (per grading)'!B$13="Final"), IF(ISERROR(SUMIF('Exam (LECTURE ONLY)'!Z$20:AI$20, "CLO9", 'Exam (LECTURE ONLY)'!Z228:AI228) / 'Exam (LECTURE ONLY)'!AN$14), "", SUMIF('Exam (LECTURE ONLY)'!Z$20:AI$20, "CLO9", 'Exam (LECTURE ONLY)'!Z228:AI228) / 'Exam (LECTURE ONLY)'!AN$14),
IF(AND('PRINTABLE (per grading)'!H$16="OUTPUT", 'PRINTABLE (per grading)'!B$13="Prelim"), IF(ISERROR(SUMIF(OUTPUT!C$20:M$20, "CLO9", OUTPUT!C228:M228) / OUTPUT!AL$14), "", SUMIF(OUTPUT!C$20:M$20, "CLO9", OUTPUT!C228:M228) / OUTPUT!AL$14),
IF(AND('PRINTABLE (per grading)'!H$16="OUTPUT", 'PRINTABLE (per grading)'!B$13="Midterm"), IF(ISERROR(SUMIF(OUTPUT!O$20:Y$20, "CLO9", OUTPUT!O228:Y228) / OUTPUT!AM$14), "", SUMIF(OUTPUT!O$20:Y$20, "CLO9", OUTPUT!O228:Y228) / OUTPUT!AM$14),
IF(AND('PRINTABLE (per grading)'!H$16="OUTPUT", 'PRINTABLE (per grading)'!B$13="Final"), IF(ISERROR(SUMIF(OUTPUT!AA$20:AI$20, "CLO9", OUTPUT!AA228:AI228) / OUTPUT!AN$14), "", SUMIF(OUTPUT!AA$20:AI$20, "CLO9", OUTPUT!AA228:AI228) / OUTPUT!AN$14),
"")))))),"")</f>
        <v/>
      </c>
      <c r="BD226" s="286" t="str">
        <f aca="false">IF(B226&lt;&gt;"",IF(BC226="","",IF(BC226&lt;0.5,1,IF(AND(BC226&gt;=0.5,BC226&lt;P$10),2,IF(BC226&gt;=P$10,3)))),"")</f>
        <v/>
      </c>
      <c r="BE226" s="287" t="str">
        <f aca="false">IF(B226 &lt;&gt; "",IFERROR(IF(AVERAGE(BA226,BC226)&gt;=P$10,"Y","N"),""),"")</f>
        <v/>
      </c>
      <c r="BF226" s="194" t="str">
        <f aca="false">IF(B226 &lt;&gt; "", IFERROR(IF(C$16 = "PRELIM", SUMIF('Database (LECTURE-RES-PRAC)'!D$14:AG$14, "CLO10", 'Database (LECTURE-RES-PRAC)'!D223:AG223) / 'Grade computation'!F$13, IF(C$16 = "MIDTERM", SUMIF('Database (LECTURE-RES-PRAC)'!AJ$14:BM$14, "CLO10", 'Database (LECTURE-RES-PRAC)'!AJ223:BM223) / 'Grade computation'!G$13, IF(C$16 = "FINAL", SUMIF('Database (LECTURE-RES-PRAC)'!BP$14:CS$14, "CLO10", 'Database (LECTURE-RES-PRAC)'!BP223:CS223) / 'Grade computation'!H$13,""))),""),"")</f>
        <v/>
      </c>
      <c r="BG226" s="286" t="str">
        <f aca="false">IF(B226&lt;&gt;"",IF(BF226="","",IF(BF226&lt;0.5,1,IF(AND(BF226&gt;=0.5,BF226&lt;P$10),2,IF(BF226&gt;=P$10,3)))),"")</f>
        <v/>
      </c>
      <c r="BH226" s="194" t="str">
        <f aca="false">IF(B226 &lt;&gt; "",IF(AND('PRINTABLE (per grading)'!H$16="EXAM", 'PRINTABLE (per grading)'!B$13="Prelim"), IF(ISERROR(SUMIF('Exam (LECTURE ONLY)'!D$20:M$20, "CLO10", 'Exam (LECTURE ONLY)'!D228:M228) / 'Exam (LECTURE ONLY)'!AL$15), "", SUMIF('Exam (LECTURE ONLY)'!D$20:M$20, "CLO10", 'Exam (LECTURE ONLY)'!D228:M228) /'Exam (LECTURE ONLY)'!AL$15),
IF(AND('PRINTABLE (per grading)'!H$16="EXAM", 'PRINTABLE (per grading)'!B$13="Midterm"), IF(ISERROR(SUMIF('Exam (LECTURE ONLY)'!O$20:X$20, "CLO10", 'Exam (LECTURE ONLY)'!O228:X228) / 'Exam (LECTURE ONLY)'!AM$15), "", SUMIF('Exam (LECTURE ONLY)'!O$20:X$20, "CLO10", 'Exam (LECTURE ONLY)'!O228:X228) / 'Exam (LECTURE ONLY)'!AM$15),
IF(AND('PRINTABLE (per grading)'!H$16="EXAM", 'PRINTABLE (per grading)'!B$13="Final"), IF(ISERROR(SUMIF('Exam (LECTURE ONLY)'!Z$20:AI$20, "CLO10", 'Exam (LECTURE ONLY)'!Z228:AI228) / 'Exam (LECTURE ONLY)'!AN$15), "", SUMIF('Exam (LECTURE ONLY)'!Z$20:AI$20, "CLO10", 'Exam (LECTURE ONLY)'!Z228:AI228) / 'Exam (LECTURE ONLY)'!AN$15),
IF(AND('PRINTABLE (per grading)'!H$16="OUTPUT", 'PRINTABLE (per grading)'!B$13="Prelim"), IF(ISERROR(SUMIF(OUTPUT!C$20:M$20, "CLO10", OUTPUT!C228:M228) / OUTPUT!AL$15), "", SUMIF(OUTPUT!C$20:M$20, "CLO10", OUTPUT!C228:M228) / OUTPUT!AL$15),
IF(AND('PRINTABLE (per grading)'!H$16="OUTPUT", 'PRINTABLE (per grading)'!B$13="Midterm"), IF(ISERROR(SUMIF(OUTPUT!O$20:Y$20, "CLO10", OUTPUT!O228:Y228) / OUTPUT!AM$15), "", SUMIF(OUTPUT!O$20:Y$20, "CLO10", OUTPUT!O228:Y228) / OUTPUT!AM$15),
IF(AND('PRINTABLE (per grading)'!H$16="OUTPUT", 'PRINTABLE (per grading)'!B$13="Final"), IF(ISERROR(SUMIF(OUTPUT!AA$20:AI$20, "CLO10", OUTPUT!AA228:AI228) / OUTPUT!AN$15), "", SUMIF(OUTPUT!AA$20:AI$20, "CLO10", OUTPUT!AA228:AI228) / OUTPUT!AN$15),
"")))))),"")</f>
        <v/>
      </c>
      <c r="BI226" s="286" t="str">
        <f aca="false">IF(B226&lt;&gt;"",IF(BH226="","",IF(BH226&lt;0.5,1,IF(AND(BH226&gt;=0.5,BH226&lt;P$10),2,IF(BH226&gt;=P$10,3)))),"")</f>
        <v/>
      </c>
      <c r="BJ226" s="287" t="str">
        <f aca="false">IF(B226 &lt;&gt; "",IFERROR(IF(AVERAGE(BF226,BH226)&gt;=P$10,"Y","N"),""),"")</f>
        <v/>
      </c>
      <c r="BK226" s="8"/>
    </row>
    <row r="227" customFormat="false" ht="19.5" hidden="false" customHeight="true" outlineLevel="0" collapsed="false">
      <c r="A227" s="183" t="str">
        <f aca="false">IF(ISBLANK('Database (LECTURE-RES-PRAC)'!A224),"",'Database (LECTURE-RES-PRAC)'!A224)</f>
        <v/>
      </c>
      <c r="B227" s="184" t="str">
        <f aca="false">IF(ISBLANK('Database (LECTURE-RES-PRAC)'!B224),"",'Database (LECTURE-RES-PRAC)'!B224)</f>
        <v/>
      </c>
      <c r="C227" s="230" t="str">
        <f aca="false">IF(B227&lt;&gt;"",IF(C$16="PRELIM",'Grade computation'!C227, IF(C$16="MIDTERM",'Grade computation'!K227, IF(C$16="FINAL",'Grade computation'!S227,""))),"")</f>
        <v/>
      </c>
      <c r="D227" s="231" t="str">
        <f aca="false">IF(B227&lt;&gt;"",IFERROR(IF(B$11="80-20", (((C227/C$19)*X$6)+X$7)*D$18, IF(B$11="60-40", (((C227/C$19)*Y$6)+Y$7)*D$18, 0)),0),"")</f>
        <v/>
      </c>
      <c r="E227" s="230" t="str">
        <f aca="false">IF(B227&lt;&gt;"", IF(C$16="PRELIM",'Grade computation'!E227, IF(C$16="MIDTERM",'Grade computation'!M227, IF(C$16="FINAL",'Grade computation'!U227,""))),"")</f>
        <v/>
      </c>
      <c r="F227" s="232" t="str">
        <f aca="false">IF(B227&lt;&gt;"",IFERROR(IF(B$11="80-20", (((E227/E$19)*X$6)+X$7)*F$18, IF(B$11="60-40", (((E227/E$19)*Y$6)+Y$7)*F$18, 0)),0),"")</f>
        <v/>
      </c>
      <c r="G227" s="233" t="str">
        <f aca="false">IF(B227&lt;&gt;"",IFERROR((D227+F227),0),"")</f>
        <v/>
      </c>
      <c r="H227" s="234" t="str">
        <f aca="false">IF(B227&lt;&gt;"",IF(C$16="PRELIM", 'Grade computation'!H227, IF(C$16="MIDTERM", 'Grade computation'!P227, IF(C$16="FINAL",'Grade computation'!X227, ""))),"")</f>
        <v/>
      </c>
      <c r="I227" s="233" t="str">
        <f aca="false">IF(B227&lt;&gt;"",IFERROR(IF(B$11="80-20", (((H227/H$19)*X$6)+X$7)*I$19, IF(B$11="60-40", (((H227/H$19)*Y$6)+Y$7)*I$19, 0)),0),"")</f>
        <v/>
      </c>
      <c r="J227" s="237" t="str">
        <f aca="false">IFERROR((G227+I227),"")</f>
        <v/>
      </c>
      <c r="K227" s="183" t="str">
        <f aca="false">IFERROR(IF(J227="","",IF(J227&gt;=75,"PASSED","FAILED")),"")</f>
        <v/>
      </c>
      <c r="L227" s="183"/>
      <c r="M227" s="194" t="str">
        <f aca="false">IF(B227 &lt;&gt; "", IFERROR(IF(C$16 = "PRELIM", SUMIF('Database (LECTURE-RES-PRAC)'!D$14:AG$14, "CLO1", 'Database (LECTURE-RES-PRAC)'!D224:AG224) / 'Grade computation'!F$4, IF(C$16 = "MIDTERM", SUMIF('Database (LECTURE-RES-PRAC)'!AJ$14:BM$14, "CLO1", 'Database (LECTURE-RES-PRAC)'!AJ224:BM224) / 'Grade computation'!G$4, IF(C$16 = "FINAL", SUMIF('Database (LECTURE-RES-PRAC)'!BP$14:CS$14, "CLO1", 'Database (LECTURE-RES-PRAC)'!BP224:CS224) / 'Grade computation'!H$4,""))),""),"")</f>
        <v/>
      </c>
      <c r="N227" s="286" t="str">
        <f aca="false">IF(B227&lt;&gt;"",IF(M227="","",IF(M227&lt;0.5,1,IF(AND(M227&gt;=0.5,M227&lt;P$10),2,IF(M227&gt;=P$10,3)))),"")</f>
        <v/>
      </c>
      <c r="O227" s="194" t="str">
        <f aca="false">IF(B227 &lt;&gt; "",IF(AND('PRINTABLE (per grading)'!H$16="EXAM", 'PRINTABLE (per grading)'!B$13="Prelim"), IF(ISERROR(SUMIF('Exam (LECTURE ONLY)'!D$20:M$20, "CLO1", 'Exam (LECTURE ONLY)'!D229:M229) / 'Exam (LECTURE ONLY)'!AL$6), "", SUMIF('Exam (LECTURE ONLY)'!D$20:M$20, "CLO1", 'Exam (LECTURE ONLY)'!D229:M229) /'Exam (LECTURE ONLY)'!AL$6),
IF(AND('PRINTABLE (per grading)'!H$16="EXAM", 'PRINTABLE (per grading)'!B$13="Midterm"), IF(ISERROR(SUMIF('Exam (LECTURE ONLY)'!O$20:X$20, "CLO1", 'Exam (LECTURE ONLY)'!O229:X229) / 'Exam (LECTURE ONLY)'!AM$6), "", SUMIF('Exam (LECTURE ONLY)'!O$20:X$20, "CLO1", 'Exam (LECTURE ONLY)'!O229:X229) / 'Exam (LECTURE ONLY)'!AM$6),
IF(AND('PRINTABLE (per grading)'!H$16="EXAM", 'PRINTABLE (per grading)'!B$13="Final"), IF(ISERROR(SUMIF('Exam (LECTURE ONLY)'!Z$20:AI$20, "CLO1", 'Exam (LECTURE ONLY)'!Z229:AI229) / 'Exam (LECTURE ONLY)'!AN$6), "", SUMIF('Exam (LECTURE ONLY)'!Z$20:AI$20, "CLO1", 'Exam (LECTURE ONLY)'!Z229:AI229) / 'Exam (LECTURE ONLY)'!AN$6),
IF(AND('PRINTABLE (per grading)'!H$16="OUTPUT", 'PRINTABLE (per grading)'!B$13="Prelim"), IF(ISERROR(SUMIF(OUTPUT!C$20:M$20, "CLO1", OUTPUT!C229:M229) / OUTPUT!AL$6), "", SUMIF(OUTPUT!C$20:M$20, "CLO1", OUTPUT!C229:M229) / OUTPUT!AL$6),
IF(AND('PRINTABLE (per grading)'!H$16="OUTPUT", 'PRINTABLE (per grading)'!B$13="Midterm"), IF(ISERROR(SUMIF(OUTPUT!O$20:Y$20, "CLO1", OUTPUT!O229:Y229) / OUTPUT!AM$6), "", SUMIF(OUTPUT!O$20:Y$20, "CLO1", OUTPUT!O229:Y229) / OUTPUT!AM$6),
IF(AND('PRINTABLE (per grading)'!H$16="OUTPUT", 'PRINTABLE (per grading)'!B$13="Final"), IF(ISERROR(SUMIF(OUTPUT!AA$20:AI$20, "CLO1", OUTPUT!AA229:AI229) / OUTPUT!AN$6), "", SUMIF(OUTPUT!AA$20:AI$20, "CLO1", OUTPUT!AA229:AI229) / OUTPUT!AN$6),
"")))))),"")</f>
        <v/>
      </c>
      <c r="P227" s="286" t="str">
        <f aca="false">IF(B227&lt;&gt;"",IF(O227="","",IF(O227&lt;0.5,1,IF(AND(O227&gt;=0.5,O227&lt;P$10),2,IF(O227&gt;=P$10,3)))),"")</f>
        <v/>
      </c>
      <c r="Q227" s="287" t="str">
        <f aca="false">IF(B227 &lt;&gt; "",IFERROR(IF(AVERAGE(M227,O227)&gt;=P$10,"Y","N"),""),"")</f>
        <v/>
      </c>
      <c r="R227" s="194" t="str">
        <f aca="false">IF(B227 &lt;&gt; "", IFERROR(IF(C$16 = "PRELIM", SUMIF('Database (LECTURE-RES-PRAC)'!D$14:AG$14, "CLO2", 'Database (LECTURE-RES-PRAC)'!D224:AG224) / 'Grade computation'!F$5, IF(C$16 = "MIDTERM", SUMIF('Database (LECTURE-RES-PRAC)'!AJ$14:BM$14, "CLO2", 'Database (LECTURE-RES-PRAC)'!AJ224:BM224) / 'Grade computation'!G$5, IF(C$16 = "FINAL", SUMIF('Database (LECTURE-RES-PRAC)'!BP$14:CS$14, "CLO2", 'Database (LECTURE-RES-PRAC)'!BP224:CS224) / 'Grade computation'!H$5,""))),""),"")</f>
        <v/>
      </c>
      <c r="S227" s="286" t="str">
        <f aca="false">IF(B227&lt;&gt;"",IF(R227="","",IF(R227&lt;0.5,1,IF(AND(R227&gt;=0.5,R227&lt;P$10),2,IF(R227&gt;=P$10,3)))),"")</f>
        <v/>
      </c>
      <c r="T227" s="194" t="str">
        <f aca="false">IF(B227 &lt;&gt; "",IF(AND('PRINTABLE (per grading)'!H$16="EXAM", 'PRINTABLE (per grading)'!B$13="Prelim"), IF(ISERROR(SUMIF('Exam (LECTURE ONLY)'!D$20:M$20, "CLO2", 'Exam (LECTURE ONLY)'!D229:M229) / 'Exam (LECTURE ONLY)'!AL$7), "", SUMIF('Exam (LECTURE ONLY)'!D$20:M$20, "CLO2", 'Exam (LECTURE ONLY)'!D229:M229) /'Exam (LECTURE ONLY)'!AL$7),
IF(AND('PRINTABLE (per grading)'!H$16="EXAM", 'PRINTABLE (per grading)'!B$13="Midterm"), IF(ISERROR(SUMIF('Exam (LECTURE ONLY)'!O$20:X$20, "CLO2", 'Exam (LECTURE ONLY)'!O229:X229) / 'Exam (LECTURE ONLY)'!AM$7), "", SUMIF('Exam (LECTURE ONLY)'!O$20:X$20, "CLO2", 'Exam (LECTURE ONLY)'!O229:X229) / 'Exam (LECTURE ONLY)'!AM$7),
IF(AND('PRINTABLE (per grading)'!H$16="EXAM", 'PRINTABLE (per grading)'!B$13="Final"), IF(ISERROR(SUMIF('Exam (LECTURE ONLY)'!Z$20:AI$20, "CLO2", 'Exam (LECTURE ONLY)'!Z229:AI229) / 'Exam (LECTURE ONLY)'!AN$7), "", SUMIF('Exam (LECTURE ONLY)'!Z$20:AI$20, "CLO2", 'Exam (LECTURE ONLY)'!Z229:AI229) / 'Exam (LECTURE ONLY)'!AN$7),
IF(AND('PRINTABLE (per grading)'!H$16="OUTPUT", 'PRINTABLE (per grading)'!B$13="Prelim"), IF(ISERROR(SUMIF(OUTPUT!C$20:M$20, "CLO2", OUTPUT!C229:M229) / OUTPUT!AL$7), "", SUMIF(OUTPUT!C$20:M$20, "CLO2", OUTPUT!C229:M229) / OUTPUT!AL$7),
IF(AND('PRINTABLE (per grading)'!H$16="OUTPUT", 'PRINTABLE (per grading)'!B$13="Midterm"), IF(ISERROR(SUMIF(OUTPUT!O$20:Y$20, "CLO2", OUTPUT!O229:Y229) / OUTPUT!AM$7), "", SUMIF(OUTPUT!O$20:Y$20, "CLO2", OUTPUT!O229:Y229) / OUTPUT!AM$7),
IF(AND('PRINTABLE (per grading)'!H$16="OUTPUT", 'PRINTABLE (per grading)'!B$13="Final"), IF(ISERROR(SUMIF(OUTPUT!AA$20:AI$20, "CLO2", OUTPUT!AA229:AI229) / OUTPUT!AN$7), "", SUMIF(OUTPUT!AA$20:AI$20, "CLO2", OUTPUT!AA229:AI229) / OUTPUT!AN$7),
"")))))),"")</f>
        <v/>
      </c>
      <c r="U227" s="286" t="str">
        <f aca="false">IF(B227&lt;&gt;"",IF(T227="","",IF(T227&lt;0.5,1,IF(AND(T227&gt;=0.5,T227&lt;P$10),2,IF(T227&gt;=P$10,3)))),"")</f>
        <v/>
      </c>
      <c r="V227" s="287" t="str">
        <f aca="false">IF(B227 &lt;&gt; "",IFERROR(IF(AVERAGE(R227,T227)&gt;=P$10,"Y","N"),""),"")</f>
        <v/>
      </c>
      <c r="W227" s="194" t="str">
        <f aca="false">IF(B227 &lt;&gt; "", IFERROR(IF(C$16 = "PRELIM", SUMIF('Database (LECTURE-RES-PRAC)'!D$14:AG$14, "CLO3", 'Database (LECTURE-RES-PRAC)'!D224:AG224) / 'Grade computation'!F$6, IF(C$16 = "MIDTERM", SUMIF('Database (LECTURE-RES-PRAC)'!AJ$14:BM$14, "CLO3", 'Database (LECTURE-RES-PRAC)'!AJ224:BM224) / 'Grade computation'!G$6, IF(C$16 = "FINAL", SUMIF('Database (LECTURE-RES-PRAC)'!BP$14:CS$14, "CLO3", 'Database (LECTURE-RES-PRAC)'!BP224:CS224) / 'Grade computation'!H$6,""))),""),"")</f>
        <v/>
      </c>
      <c r="X227" s="286" t="str">
        <f aca="false">IF(B227&lt;&gt;"",IF(W227="","",IF(W227&lt;0.5,1,IF(AND(W227&gt;=0.5,W227&lt;P$10),2,IF(W227&gt;=P$10,3)))),"")</f>
        <v/>
      </c>
      <c r="Y227" s="194" t="str">
        <f aca="false">IF(B227 &lt;&gt; "",IF(AND('PRINTABLE (per grading)'!H$16="EXAM", 'PRINTABLE (per grading)'!B$13="Prelim"), IF(ISERROR(SUMIF('Exam (LECTURE ONLY)'!D$20:M$20, "CLO3", 'Exam (LECTURE ONLY)'!D229:M229) / 'Exam (LECTURE ONLY)'!AL$8), "", SUMIF('Exam (LECTURE ONLY)'!D$20:M$20, "CLO3", 'Exam (LECTURE ONLY)'!D229:M229) /'Exam (LECTURE ONLY)'!AL$8),
IF(AND('PRINTABLE (per grading)'!H$16="EXAM", 'PRINTABLE (per grading)'!B$13="Midterm"), IF(ISERROR(SUMIF('Exam (LECTURE ONLY)'!O$20:X$20, "CLO3", 'Exam (LECTURE ONLY)'!O229:X229) / 'Exam (LECTURE ONLY)'!AM$8), "", SUMIF('Exam (LECTURE ONLY)'!O$20:X$20, "CLO3", 'Exam (LECTURE ONLY)'!O229:X229) / 'Exam (LECTURE ONLY)'!AM$8),
IF(AND('PRINTABLE (per grading)'!H$16="EXAM", 'PRINTABLE (per grading)'!B$13="Final"), IF(ISERROR(SUMIF('Exam (LECTURE ONLY)'!Z$20:AI$20, "CLO3", 'Exam (LECTURE ONLY)'!Z229:AI229) / 'Exam (LECTURE ONLY)'!AN$8), "", SUMIF('Exam (LECTURE ONLY)'!Z$20:AI$20, "CLO3", 'Exam (LECTURE ONLY)'!Z229:AI229) / 'Exam (LECTURE ONLY)'!AN$8),
IF(AND('PRINTABLE (per grading)'!H$16="OUTPUT", 'PRINTABLE (per grading)'!B$13="Prelim"), IF(ISERROR(SUMIF(OUTPUT!C$20:M$20, "CLO3", OUTPUT!C229:M229) / OUTPUT!AL$8), "", SUMIF(OUTPUT!C$20:M$20, "CLO3", OUTPUT!C229:M229) / OUTPUT!AL$8),
IF(AND('PRINTABLE (per grading)'!H$16="OUTPUT", 'PRINTABLE (per grading)'!B$13="Midterm"), IF(ISERROR(SUMIF(OUTPUT!O$20:Y$20, "CLO3", OUTPUT!O229:Y229) / OUTPUT!AM$8), "", SUMIF(OUTPUT!O$20:Y$20, "CLO3", OUTPUT!O229:Y229) / OUTPUT!AM$8),
IF(AND('PRINTABLE (per grading)'!H$16="OUTPUT", 'PRINTABLE (per grading)'!B$13="Final"), IF(ISERROR(SUMIF(OUTPUT!AA$20:AI$20, "CLO3", OUTPUT!AA229:AI229) / OUTPUT!AN$8), "", SUMIF(OUTPUT!AA$20:AI$20, "CLO3", OUTPUT!AA229:AI229) / OUTPUT!AN$8),
"" )))))),"")</f>
        <v/>
      </c>
      <c r="Z227" s="286" t="str">
        <f aca="false">IF(B227&lt;&gt;"",IF(Y227="","",IF(Y227&lt;0.5,1,IF(AND(Y227&gt;=0.5,Y227&lt;P$10),2,IF(Y227&gt;=P$10,3)))),"")</f>
        <v/>
      </c>
      <c r="AA227" s="287" t="str">
        <f aca="false">IF(B227 &lt;&gt; "",IFERROR(IF(AVERAGE(W227,Y227)&gt;=P$10,"Y","N"),""),"")</f>
        <v/>
      </c>
      <c r="AB227" s="194" t="str">
        <f aca="false">IF(B227 &lt;&gt; "", IFERROR(IF(C$16 = "PRELIM", SUMIF('Database (LECTURE-RES-PRAC)'!D$14:AG$14, "CLO4", 'Database (LECTURE-RES-PRAC)'!D224:AG224) / 'Grade computation'!F$7, IF(C$16 = "MIDTERM", SUMIF('Database (LECTURE-RES-PRAC)'!AJ$14:BM$14, "CLO4", 'Database (LECTURE-RES-PRAC)'!AJ224:BM224) / 'Grade computation'!G$7, IF(C$16 = "FINAL", SUMIF('Database (LECTURE-RES-PRAC)'!BP$14:CS$14, "CLO4", 'Database (LECTURE-RES-PRAC)'!BP224:CS224) / 'Grade computation'!H$7,""))),""),"")</f>
        <v/>
      </c>
      <c r="AC227" s="286" t="str">
        <f aca="false">IF(B227&lt;&gt;"",IF(AB227="","",IF(AB227&lt;0.5,1,IF(AND(AB227&gt;=0.5,AB227&lt;P$10),2,IF(AB227&gt;=P$10,3)))),"")</f>
        <v/>
      </c>
      <c r="AD227" s="194" t="str">
        <f aca="false">IF(B227 &lt;&gt; "",IF(AND('PRINTABLE (per grading)'!H$16="EXAM", 'PRINTABLE (per grading)'!B$13="Prelim"), IF(ISERROR(SUMIF('Exam (LECTURE ONLY)'!D$20:M$20, "CLO4", 'Exam (LECTURE ONLY)'!D229:M229) / 'Exam (LECTURE ONLY)'!AL$9), "", SUMIF('Exam (LECTURE ONLY)'!D$20:M$20, "CLO4", 'Exam (LECTURE ONLY)'!D229:M229) /'Exam (LECTURE ONLY)'!AL$9),
IF(AND('PRINTABLE (per grading)'!H$16="EXAM", 'PRINTABLE (per grading)'!B$13="Midterm"), IF(ISERROR(SUMIF('Exam (LECTURE ONLY)'!O$20:X$20, "CLO4", 'Exam (LECTURE ONLY)'!O229:X229) / 'Exam (LECTURE ONLY)'!AM$9), "", SUMIF('Exam (LECTURE ONLY)'!O$20:X$20, "CLO4", 'Exam (LECTURE ONLY)'!O229:X229) / 'Exam (LECTURE ONLY)'!AM$9),
IF(AND('PRINTABLE (per grading)'!H$16="EXAM", 'PRINTABLE (per grading)'!B$13="Final"), IF(ISERROR(SUMIF('Exam (LECTURE ONLY)'!Z$20:AI$20, "CLO4", 'Exam (LECTURE ONLY)'!Z229:AI229) / 'Exam (LECTURE ONLY)'!AN$9), "", SUMIF('Exam (LECTURE ONLY)'!Z$20:AI$20, "CLO4", 'Exam (LECTURE ONLY)'!Z229:AI229) / 'Exam (LECTURE ONLY)'!AN$9),
IF(AND('PRINTABLE (per grading)'!H$16="OUTPUT", 'PRINTABLE (per grading)'!B$13="Prelim"), IF(ISERROR(SUMIF(OUTPUT!C$20:M$20, "CLO4", OUTPUT!C229:M229) / OUTPUT!AL$9), "", SUMIF(OUTPUT!C$20:M$20, "CLO4", OUTPUT!C229:M229) / OUTPUT!AL$9),
IF(AND('PRINTABLE (per grading)'!H$16="OUTPUT", 'PRINTABLE (per grading)'!B$13="Midterm"), IF(ISERROR(SUMIF(OUTPUT!O$20:Y$20, "CLO4", OUTPUT!O229:Y229) / OUTPUT!AM$9), "", SUMIF(OUTPUT!O$20:Y$20, "CLO4", OUTPUT!O229:Y229) / OUTPUT!AM$9),
IF(AND('PRINTABLE (per grading)'!H$16="OUTPUT", 'PRINTABLE (per grading)'!B$13="Final"), IF(ISERROR(SUMIF(OUTPUT!AA$20:AI$20, "CLO4", OUTPUT!AA229:AI229) / OUTPUT!AN$9), "", SUMIF(OUTPUT!AA$20:AI$20, "CLO4", OUTPUT!AA229:AI229) / OUTPUT!AN$9),
"")))))),"")</f>
        <v/>
      </c>
      <c r="AE227" s="286" t="str">
        <f aca="false">IF(B227&lt;&gt;"",IF(AD227="","",IF(AD227&lt;0.5,1,IF(AND(AD227&gt;=0.5,AD227&lt;P$10),2,IF(AD227&gt;=P$10,3)))),"")</f>
        <v/>
      </c>
      <c r="AF227" s="287" t="str">
        <f aca="false">IF(B227 &lt;&gt; "",IFERROR(IF(AVERAGE(AB227,AD227)&gt;=P$10,"Y","N"),""),"")</f>
        <v/>
      </c>
      <c r="AG227" s="194" t="str">
        <f aca="false">IF(B227 &lt;&gt; "", IFERROR(IF(C$16 = "PRELIM", SUMIF('Database (LECTURE-RES-PRAC)'!D$14:AG$14, "CLO5", 'Database (LECTURE-RES-PRAC)'!D224:AG224) / 'Grade computation'!F$8, IF(C$16 = "MIDTERM", SUMIF('Database (LECTURE-RES-PRAC)'!AJ$14:BM$14, "CLO5", 'Database (LECTURE-RES-PRAC)'!AJ224:BM224) / 'Grade computation'!G$8, IF(C$16 = "FINAL", SUMIF('Database (LECTURE-RES-PRAC)'!BP$14:CS$14, "CLO5", 'Database (LECTURE-RES-PRAC)'!BP224:CS224) / 'Grade computation'!H$8,""))),""),"")</f>
        <v/>
      </c>
      <c r="AH227" s="286" t="str">
        <f aca="false">IF(B227&lt;&gt;"",IF(AG227="","",IF(AG227&lt;0.5,1,IF(AND(AG227&gt;=0.5,AG227&lt;P$10),2,IF(AG227&gt;=P$10,3)))),"")</f>
        <v/>
      </c>
      <c r="AI227" s="194" t="str">
        <f aca="false">IF(B227 &lt;&gt; "",IF(AND('PRINTABLE (per grading)'!H$16="EXAM", 'PRINTABLE (per grading)'!B$13="Prelim"), IF(ISERROR(SUMIF('Exam (LECTURE ONLY)'!D$20:M$20, "CLO5", 'Exam (LECTURE ONLY)'!D229:M229) / 'Exam (LECTURE ONLY)'!AL$10), "", SUMIF('Exam (LECTURE ONLY)'!D$20:M$20, "CLO5", 'Exam (LECTURE ONLY)'!D229:M229) /'Exam (LECTURE ONLY)'!AL$10),
IF(AND('PRINTABLE (per grading)'!H$16="EXAM", 'PRINTABLE (per grading)'!B$13="Midterm"), IF(ISERROR(SUMIF('Exam (LECTURE ONLY)'!O$20:X$20, "CLO5", 'Exam (LECTURE ONLY)'!O229:X229) / 'Exam (LECTURE ONLY)'!AM$10), "", SUMIF('Exam (LECTURE ONLY)'!O$20:X$20, "CLO5", 'Exam (LECTURE ONLY)'!O229:X229) / 'Exam (LECTURE ONLY)'!AM$10),
IF(AND('PRINTABLE (per grading)'!H$16="EXAM", 'PRINTABLE (per grading)'!B$13="Final"), IF(ISERROR(SUMIF('Exam (LECTURE ONLY)'!Z$20:AI$20, "CLO5", 'Exam (LECTURE ONLY)'!Z229:AI229) / 'Exam (LECTURE ONLY)'!AN$10), "", SUMIF('Exam (LECTURE ONLY)'!Z$20:AI$20, "CLO5", 'Exam (LECTURE ONLY)'!Z229:AI229) / 'Exam (LECTURE ONLY)'!AN$10),
IF(AND('PRINTABLE (per grading)'!H$16="OUTPUT", 'PRINTABLE (per grading)'!B$13="Prelim"), IF(ISERROR(SUMIF(OUTPUT!C$20:M$20, "CLO5", OUTPUT!C229:M229) / OUTPUT!AL$10), "", SUMIF(OUTPUT!C$20:M$20, "CLO5", OUTPUT!C229:M229) / OUTPUT!AL$10),
IF(AND('PRINTABLE (per grading)'!H$16="OUTPUT", 'PRINTABLE (per grading)'!B$13="Midterm"), IF(ISERROR(SUMIF(OUTPUT!O$20:Y$20, "CLO5", OUTPUT!O229:Y229) / OUTPUT!AM$10), "", SUMIF(OUTPUT!O$20:Y$20, "CLO5", OUTPUT!O229:Y229) / OUTPUT!AM$10),
IF(AND('PRINTABLE (per grading)'!H$16="OUTPUT", 'PRINTABLE (per grading)'!B$13="Final"), IF(ISERROR(SUMIF(OUTPUT!AA$20:AI$20, "CLO5", OUTPUT!AA229:AI229) / OUTPUT!AN$10), "", SUMIF(OUTPUT!AA$20:AI$20, "CLO5", OUTPUT!AA229:AI229) / OUTPUT!AN$10),
"")))))),"")</f>
        <v/>
      </c>
      <c r="AJ227" s="286" t="str">
        <f aca="false">IF(B227&lt;&gt;"",IF(AI227="","",IF(AI227&lt;0.5,1,IF(AND(AI227&gt;=0.5,AI227&lt;P$10),2,IF(AI227&gt;=P$10,3)))),"")</f>
        <v/>
      </c>
      <c r="AK227" s="287" t="str">
        <f aca="false">IF(B227 &lt;&gt; "",IFERROR(IF(AVERAGE(AG227,AI227)&gt;=P$10,"Y","N"),""),"")</f>
        <v/>
      </c>
      <c r="AL227" s="194" t="str">
        <f aca="false">IF(B227 &lt;&gt; "", IFERROR(IF(C$16 = "PRELIM", SUMIF('Database (LECTURE-RES-PRAC)'!D$14:AG$14, "CLO6", 'Database (LECTURE-RES-PRAC)'!D224:AG224) / 'Grade computation'!F$9, IF(C$16 = "MIDTERM", SUMIF('Database (LECTURE-RES-PRAC)'!AJ$14:BM$14, "CLO6", 'Database (LECTURE-RES-PRAC)'!AJ224:BM224) / 'Grade computation'!G$9, IF(C$16 = "FINAL", SUMIF('Database (LECTURE-RES-PRAC)'!BP$14:CS$14, "CLO6", 'Database (LECTURE-RES-PRAC)'!BP224:CS224) / 'Grade computation'!H$9,""))),""),"")</f>
        <v/>
      </c>
      <c r="AM227" s="286" t="str">
        <f aca="false">IF(B227&lt;&gt;"",IF(AL227="","",IF(AL227&lt;0.5,1,IF(AND(AL227&gt;=0.5,AL227&lt;P$10),2,IF(AL227&gt;=P$10,3)))),"")</f>
        <v/>
      </c>
      <c r="AN227" s="194" t="str">
        <f aca="false">IF(B227 &lt;&gt; "",IF(AND('PRINTABLE (per grading)'!H$16="EXAM", 'PRINTABLE (per grading)'!B$13="Prelim"), IF(ISERROR(SUMIF('Exam (LECTURE ONLY)'!D$20:M$20, "CLO6", 'Exam (LECTURE ONLY)'!D229:M229) / 'Exam (LECTURE ONLY)'!AL$11), "", SUMIF('Exam (LECTURE ONLY)'!D$20:M$20, "CLO6", 'Exam (LECTURE ONLY)'!D229:M229) /'Exam (LECTURE ONLY)'!AL$11),
IF(AND('PRINTABLE (per grading)'!H$16="EXAM", 'PRINTABLE (per grading)'!B$13="Midterm"), IF(ISERROR(SUMIF('Exam (LECTURE ONLY)'!O$20:X$20, "CLO6", 'Exam (LECTURE ONLY)'!O229:X229) / 'Exam (LECTURE ONLY)'!AM$11), "", SUMIF('Exam (LECTURE ONLY)'!O$20:X$20, "CLO6", 'Exam (LECTURE ONLY)'!O229:X229) / 'Exam (LECTURE ONLY)'!AM$11),
IF(AND('PRINTABLE (per grading)'!H$16="EXAM", 'PRINTABLE (per grading)'!B$13="Final"), IF(ISERROR(SUMIF('Exam (LECTURE ONLY)'!Z$20:AI$20, "CLO6", 'Exam (LECTURE ONLY)'!Z229:AI229) / 'Exam (LECTURE ONLY)'!AN$11), "", SUMIF('Exam (LECTURE ONLY)'!Z$20:AI$20, "CLO6", 'Exam (LECTURE ONLY)'!Z229:AI229) / 'Exam (LECTURE ONLY)'!AN$11),
IF(AND('PRINTABLE (per grading)'!H$16="OUTPUT", 'PRINTABLE (per grading)'!B$13="Prelim"), IF(ISERROR(SUMIF(OUTPUT!C$20:M$20, "CLO6", OUTPUT!C229:M229) / OUTPUT!AL$11), "", SUMIF(OUTPUT!C$20:M$20, "CLO6", OUTPUT!C229:M229) / OUTPUT!AL$11),
IF(AND('PRINTABLE (per grading)'!H$16="OUTPUT", 'PRINTABLE (per grading)'!B$13="Midterm"), IF(ISERROR(SUMIF(OUTPUT!O$20:Y$20, "CLO6", OUTPUT!O229:Y229) / OUTPUT!AM$11), "", SUMIF(OUTPUT!O$20:Y$20, "CLO6", OUTPUT!O229:Y229) / OUTPUT!AM$11),
IF(AND('PRINTABLE (per grading)'!H$16="OUTPUT", 'PRINTABLE (per grading)'!B$13="Final"), IF(ISERROR(SUMIF(OUTPUT!AA$20:AI$20, "CLO6", OUTPUT!AA229:AI229) / OUTPUT!AN$11), "", SUMIF(OUTPUT!AA$20:AI$20, "CLO6", OUTPUT!AA229:AI229) / OUTPUT!AN$11),
"")))))),"")</f>
        <v/>
      </c>
      <c r="AO227" s="286" t="str">
        <f aca="false">IF(B227&lt;&gt;"",IF(AN227="","",IF(AN227&lt;0.5,1,IF(AND(AN227&gt;=0.5,AN227&lt;P$10),2,IF(AN227&gt;=P$10,3)))),"")</f>
        <v/>
      </c>
      <c r="AP227" s="287" t="str">
        <f aca="false">IF(B227 &lt;&gt; "",IFERROR(IF(AVERAGE(AL227,AN227)&gt;=P$10,"Y","N"),""),"")</f>
        <v/>
      </c>
      <c r="AQ227" s="194" t="str">
        <f aca="false">IF(B227 &lt;&gt; "", IFERROR(IF(C$16 = "PRELIM", SUMIF('Database (LECTURE-RES-PRAC)'!D$14:AG$14, "CLO7", 'Database (LECTURE-RES-PRAC)'!D224:AG224) / 'Grade computation'!F$10, IF(C$16 = "MIDTERM", SUMIF('Database (LECTURE-RES-PRAC)'!AJ$14:BM$14, "CLO7", 'Database (LECTURE-RES-PRAC)'!AJ224:BM224) / 'Grade computation'!G$10, IF(C$16 = "FINAL", SUMIF('Database (LECTURE-RES-PRAC)'!BP$14:CS$14, "CLO7", 'Database (LECTURE-RES-PRAC)'!BP224:CS224) / 'Grade computation'!H$10,""))),""),"")</f>
        <v/>
      </c>
      <c r="AR227" s="286" t="str">
        <f aca="false">IF(B227&lt;&gt;"",IF(AQ227="","",IF(AQ227&lt;0.5,1,IF(AND(AQ227&gt;=0.5,AQ227&lt;P$10),2,IF(AQ227&gt;=P$10,3)))),"")</f>
        <v/>
      </c>
      <c r="AS227" s="194" t="str">
        <f aca="false">IF(B227 &lt;&gt; "",IF(AND('PRINTABLE (per grading)'!H$16="EXAM", 'PRINTABLE (per grading)'!B$13="Prelim"), IF(ISERROR(SUMIF('Exam (LECTURE ONLY)'!D$20:M$20, "CLO7", 'Exam (LECTURE ONLY)'!D229:M229) / 'Exam (LECTURE ONLY)'!AL$12), "", SUMIF('Exam (LECTURE ONLY)'!D$20:M$20, "CLO7", 'Exam (LECTURE ONLY)'!D229:M229) /'Exam (LECTURE ONLY)'!AL$12),
IF(AND('PRINTABLE (per grading)'!H$16="EXAM", 'PRINTABLE (per grading)'!B$13="Midterm"), IF(ISERROR(SUMIF('Exam (LECTURE ONLY)'!O$20:X$20, "CLO7", 'Exam (LECTURE ONLY)'!O229:X229) / 'Exam (LECTURE ONLY)'!AM$12), "", SUMIF('Exam (LECTURE ONLY)'!O$20:X$20, "CLO7", 'Exam (LECTURE ONLY)'!O229:X229) / 'Exam (LECTURE ONLY)'!AM$12),
IF(AND('PRINTABLE (per grading)'!H$16="EXAM", 'PRINTABLE (per grading)'!B$13="Final"), IF(ISERROR(SUMIF('Exam (LECTURE ONLY)'!Z$20:AI$20, "CLO7", 'Exam (LECTURE ONLY)'!Z229:AI229) / 'Exam (LECTURE ONLY)'!AN$12), "", SUMIF('Exam (LECTURE ONLY)'!Z$20:AI$20, "CLO7", 'Exam (LECTURE ONLY)'!Z229:AI229) / 'Exam (LECTURE ONLY)'!AN$12),
IF(AND('PRINTABLE (per grading)'!H$16="OUTPUT", 'PRINTABLE (per grading)'!B$13="Prelim"), IF(ISERROR(SUMIF(OUTPUT!C$20:M$20, "CLO7", OUTPUT!C229:M229) / OUTPUT!AL$12), "", SUMIF(OUTPUT!C$20:M$20, "CLO7", OUTPUT!C229:M229) / OUTPUT!AL$12),
IF(AND('PRINTABLE (per grading)'!H$16="OUTPUT", 'PRINTABLE (per grading)'!B$13="Midterm"), IF(ISERROR(SUMIF(OUTPUT!O$20:Y$20, "CLO7", OUTPUT!O229:Y229) / OUTPUT!AM$12), "", SUMIF(OUTPUT!O$20:Y$20, "CLO7", OUTPUT!O229:Y229) / OUTPUT!AM$12),
IF(AND('PRINTABLE (per grading)'!H$16="OUTPUT", 'PRINTABLE (per grading)'!B$13="Final"), IF(ISERROR(SUMIF(OUTPUT!AA$20:AI$20, "CLO7", OUTPUT!AA229:AI229) / OUTPUT!AN$12), "", SUMIF(OUTPUT!AA$20:AI$20, "CLO7", OUTPUT!AA229:AI229) / OUTPUT!AN$12),
"")))))),"")</f>
        <v/>
      </c>
      <c r="AT227" s="286" t="str">
        <f aca="false">IF(B227&lt;&gt;"",IF(AS227="","",IF(AS227&lt;0.5,1,IF(AND(AS227&gt;=0.5,AS227&lt;P$10),2,IF(AS227&gt;=P$10,3)))),"")</f>
        <v/>
      </c>
      <c r="AU227" s="287" t="str">
        <f aca="false">IF(B227 &lt;&gt; "",IFERROR(IF(AVERAGE(AQ227,AS227)&gt;=P$10,"Y","N"),""),"")</f>
        <v/>
      </c>
      <c r="AV227" s="194" t="str">
        <f aca="false">IF(B227 &lt;&gt; "", IFERROR(IF(C$16 = "PRELIM", SUMIF('Database (LECTURE-RES-PRAC)'!D$14:AG$14, "CLO8", 'Database (LECTURE-RES-PRAC)'!D224:AG224) / 'Grade computation'!F$11, IF(C$16 = "MIDTERM", SUMIF('Database (LECTURE-RES-PRAC)'!AJ$14:BM$14, "CLO8", 'Database (LECTURE-RES-PRAC)'!AJ224:BM224) / 'Grade computation'!G$11, IF(C$16 = "FINAL", SUMIF('Database (LECTURE-RES-PRAC)'!BP$14:CS$14, "CLO8", 'Database (LECTURE-RES-PRAC)'!BP224:CS224) / 'Grade computation'!H$11,""))),""),"")</f>
        <v/>
      </c>
      <c r="AW227" s="286" t="str">
        <f aca="false">IF(B227&lt;&gt;"",IF(AV227="","",IF(AV227&lt;0.5,1,IF(AND(AV227&gt;=0.5,AV227&lt;P$10),2,IF(AV227&gt;=P$10,3)))),"")</f>
        <v/>
      </c>
      <c r="AX227" s="194" t="str">
        <f aca="false">IF(B227 &lt;&gt; "",IF(AND('PRINTABLE (per grading)'!H$16="EXAM", 'PRINTABLE (per grading)'!B$13="Prelim"), IF(ISERROR(SUMIF('Exam (LECTURE ONLY)'!D$20:M$20, "CLO8", 'Exam (LECTURE ONLY)'!D229:M229) / 'Exam (LECTURE ONLY)'!AL$13), "", SUMIF('Exam (LECTURE ONLY)'!D$20:M$20, "CLO8", 'Exam (LECTURE ONLY)'!D229:M229) /'Exam (LECTURE ONLY)'!AL$13),
IF(AND('PRINTABLE (per grading)'!H$16="EXAM", 'PRINTABLE (per grading)'!B$13="Midterm"), IF(ISERROR(SUMIF('Exam (LECTURE ONLY)'!O$20:X$20, "CLO8", 'Exam (LECTURE ONLY)'!O229:X229) / 'Exam (LECTURE ONLY)'!AM$13), "", SUMIF('Exam (LECTURE ONLY)'!O$20:X$20, "CLO8", 'Exam (LECTURE ONLY)'!O229:X229) / 'Exam (LECTURE ONLY)'!AM$13),
IF(AND('PRINTABLE (per grading)'!H$16="EXAM", 'PRINTABLE (per grading)'!B$13="Final"), IF(ISERROR(SUMIF('Exam (LECTURE ONLY)'!Z$20:AI$20, "CLO8", 'Exam (LECTURE ONLY)'!Z229:AI229) / 'Exam (LECTURE ONLY)'!AN$13), "", SUMIF('Exam (LECTURE ONLY)'!Z$20:AI$20, "CLO8", 'Exam (LECTURE ONLY)'!Z229:AI229) / 'Exam (LECTURE ONLY)'!AN$13),
IF(AND('PRINTABLE (per grading)'!H$16="OUTPUT", 'PRINTABLE (per grading)'!B$13="Prelim"), IF(ISERROR(SUMIF(OUTPUT!C$20:M$20, "CLO8", OUTPUT!C229:M229) / OUTPUT!AL$13), "", SUMIF(OUTPUT!C$20:M$20, "CLO8", OUTPUT!C229:M229) / OUTPUT!AL$13),
IF(AND('PRINTABLE (per grading)'!H$16="OUTPUT", 'PRINTABLE (per grading)'!B$13="Midterm"), IF(ISERROR(SUMIF(OUTPUT!O$20:Y$20, "CLO8", OUTPUT!O229:Y229) / OUTPUT!AM$13), "", SUMIF(OUTPUT!O$20:Y$20, "CLO8", OUTPUT!O229:Y229) / OUTPUT!AM$13),
IF(AND('PRINTABLE (per grading)'!H$16="OUTPUT", 'PRINTABLE (per grading)'!B$13="Final"), IF(ISERROR(SUMIF(OUTPUT!AA$20:AI$20, "CLO8", OUTPUT!AA229:AI229) / OUTPUT!AN$13), "", SUMIF(OUTPUT!AA$20:AI$20, "CLO8", OUTPUT!AA229:AI229) / OUTPUT!AN$13),
"")))))),"")</f>
        <v/>
      </c>
      <c r="AY227" s="286" t="str">
        <f aca="false">IF(B227&lt;&gt;"",IF(AX227="","",IF(AX227&lt;0.5,1,IF(AND(AX227&gt;=0.5,AX227&lt;P$10),2,IF(AX227&gt;=P$10,3)))),"")</f>
        <v/>
      </c>
      <c r="AZ227" s="287" t="str">
        <f aca="false">IF(B227 &lt;&gt; "",IFERROR(IF(AVERAGE(AV227,AX227)&gt;=P$10,"Y","N"),""),"")</f>
        <v/>
      </c>
      <c r="BA227" s="194" t="str">
        <f aca="false">IF(B227 &lt;&gt; "", IFERROR(IF(C$16 = "PRELIM", SUMIF('Database (LECTURE-RES-PRAC)'!D$14:AG$14, "CLO9", 'Database (LECTURE-RES-PRAC)'!D224:AG224) / 'Grade computation'!F$12, IF(C$16 = "MIDTERM", SUMIF('Database (LECTURE-RES-PRAC)'!AJ$14:BM$14, "CLO9", 'Database (LECTURE-RES-PRAC)'!AJ224:BM224) / 'Grade computation'!G$12, IF(C$16 = "FINAL", SUMIF('Database (LECTURE-RES-PRAC)'!BP$14:CS$14, "CLO9", 'Database (LECTURE-RES-PRAC)'!BP224:CS224) / 'Grade computation'!H$12,""))),""),"")</f>
        <v/>
      </c>
      <c r="BB227" s="286" t="str">
        <f aca="false">IF(B227&lt;&gt;"",IF(BA227="","",IF(BA227&lt;0.5,1,IF(AND(BA227&gt;=0.5,BA227&lt;P$10),2,IF(BA227&gt;=P$10,3)))),"")</f>
        <v/>
      </c>
      <c r="BC227" s="194" t="str">
        <f aca="false">IF(B227 &lt;&gt; "",IF(AND('PRINTABLE (per grading)'!H$16="EXAM", 'PRINTABLE (per grading)'!B$13="Prelim"), IF(ISERROR(SUMIF('Exam (LECTURE ONLY)'!D$20:M$20, "CLO9", 'Exam (LECTURE ONLY)'!D229:M229) / 'Exam (LECTURE ONLY)'!AL$14), "", SUMIF('Exam (LECTURE ONLY)'!D$20:M$20, "CLO9", 'Exam (LECTURE ONLY)'!D229:M229) /'Exam (LECTURE ONLY)'!AL$14),
IF(AND('PRINTABLE (per grading)'!H$16="EXAM", 'PRINTABLE (per grading)'!B$13="Midterm"), IF(ISERROR(SUMIF('Exam (LECTURE ONLY)'!O$20:X$20, "CLO9", 'Exam (LECTURE ONLY)'!O229:X229) / 'Exam (LECTURE ONLY)'!AM$14), "", SUMIF('Exam (LECTURE ONLY)'!O$20:X$20, "CLO9", 'Exam (LECTURE ONLY)'!O229:X229) / 'Exam (LECTURE ONLY)'!AM$14),
IF(AND('PRINTABLE (per grading)'!H$16="EXAM", 'PRINTABLE (per grading)'!B$13="Final"), IF(ISERROR(SUMIF('Exam (LECTURE ONLY)'!Z$20:AI$20, "CLO9", 'Exam (LECTURE ONLY)'!Z229:AI229) / 'Exam (LECTURE ONLY)'!AN$14), "", SUMIF('Exam (LECTURE ONLY)'!Z$20:AI$20, "CLO9", 'Exam (LECTURE ONLY)'!Z229:AI229) / 'Exam (LECTURE ONLY)'!AN$14),
IF(AND('PRINTABLE (per grading)'!H$16="OUTPUT", 'PRINTABLE (per grading)'!B$13="Prelim"), IF(ISERROR(SUMIF(OUTPUT!C$20:M$20, "CLO9", OUTPUT!C229:M229) / OUTPUT!AL$14), "", SUMIF(OUTPUT!C$20:M$20, "CLO9", OUTPUT!C229:M229) / OUTPUT!AL$14),
IF(AND('PRINTABLE (per grading)'!H$16="OUTPUT", 'PRINTABLE (per grading)'!B$13="Midterm"), IF(ISERROR(SUMIF(OUTPUT!O$20:Y$20, "CLO9", OUTPUT!O229:Y229) / OUTPUT!AM$14), "", SUMIF(OUTPUT!O$20:Y$20, "CLO9", OUTPUT!O229:Y229) / OUTPUT!AM$14),
IF(AND('PRINTABLE (per grading)'!H$16="OUTPUT", 'PRINTABLE (per grading)'!B$13="Final"), IF(ISERROR(SUMIF(OUTPUT!AA$20:AI$20, "CLO9", OUTPUT!AA229:AI229) / OUTPUT!AN$14), "", SUMIF(OUTPUT!AA$20:AI$20, "CLO9", OUTPUT!AA229:AI229) / OUTPUT!AN$14),
"")))))),"")</f>
        <v/>
      </c>
      <c r="BD227" s="286" t="str">
        <f aca="false">IF(B227&lt;&gt;"",IF(BC227="","",IF(BC227&lt;0.5,1,IF(AND(BC227&gt;=0.5,BC227&lt;P$10),2,IF(BC227&gt;=P$10,3)))),"")</f>
        <v/>
      </c>
      <c r="BE227" s="287" t="str">
        <f aca="false">IF(B227 &lt;&gt; "",IFERROR(IF(AVERAGE(BA227,BC227)&gt;=P$10,"Y","N"),""),"")</f>
        <v/>
      </c>
      <c r="BF227" s="194" t="str">
        <f aca="false">IF(B227 &lt;&gt; "", IFERROR(IF(C$16 = "PRELIM", SUMIF('Database (LECTURE-RES-PRAC)'!D$14:AG$14, "CLO10", 'Database (LECTURE-RES-PRAC)'!D224:AG224) / 'Grade computation'!F$13, IF(C$16 = "MIDTERM", SUMIF('Database (LECTURE-RES-PRAC)'!AJ$14:BM$14, "CLO10", 'Database (LECTURE-RES-PRAC)'!AJ224:BM224) / 'Grade computation'!G$13, IF(C$16 = "FINAL", SUMIF('Database (LECTURE-RES-PRAC)'!BP$14:CS$14, "CLO10", 'Database (LECTURE-RES-PRAC)'!BP224:CS224) / 'Grade computation'!H$13,""))),""),"")</f>
        <v/>
      </c>
      <c r="BG227" s="286" t="str">
        <f aca="false">IF(B227&lt;&gt;"",IF(BF227="","",IF(BF227&lt;0.5,1,IF(AND(BF227&gt;=0.5,BF227&lt;P$10),2,IF(BF227&gt;=P$10,3)))),"")</f>
        <v/>
      </c>
      <c r="BH227" s="194" t="str">
        <f aca="false">IF(B227 &lt;&gt; "",IF(AND('PRINTABLE (per grading)'!H$16="EXAM", 'PRINTABLE (per grading)'!B$13="Prelim"), IF(ISERROR(SUMIF('Exam (LECTURE ONLY)'!D$20:M$20, "CLO10", 'Exam (LECTURE ONLY)'!D229:M229) / 'Exam (LECTURE ONLY)'!AL$15), "", SUMIF('Exam (LECTURE ONLY)'!D$20:M$20, "CLO10", 'Exam (LECTURE ONLY)'!D229:M229) /'Exam (LECTURE ONLY)'!AL$15),
IF(AND('PRINTABLE (per grading)'!H$16="EXAM", 'PRINTABLE (per grading)'!B$13="Midterm"), IF(ISERROR(SUMIF('Exam (LECTURE ONLY)'!O$20:X$20, "CLO10", 'Exam (LECTURE ONLY)'!O229:X229) / 'Exam (LECTURE ONLY)'!AM$15), "", SUMIF('Exam (LECTURE ONLY)'!O$20:X$20, "CLO10", 'Exam (LECTURE ONLY)'!O229:X229) / 'Exam (LECTURE ONLY)'!AM$15),
IF(AND('PRINTABLE (per grading)'!H$16="EXAM", 'PRINTABLE (per grading)'!B$13="Final"), IF(ISERROR(SUMIF('Exam (LECTURE ONLY)'!Z$20:AI$20, "CLO10", 'Exam (LECTURE ONLY)'!Z229:AI229) / 'Exam (LECTURE ONLY)'!AN$15), "", SUMIF('Exam (LECTURE ONLY)'!Z$20:AI$20, "CLO10", 'Exam (LECTURE ONLY)'!Z229:AI229) / 'Exam (LECTURE ONLY)'!AN$15),
IF(AND('PRINTABLE (per grading)'!H$16="OUTPUT", 'PRINTABLE (per grading)'!B$13="Prelim"), IF(ISERROR(SUMIF(OUTPUT!C$20:M$20, "CLO10", OUTPUT!C229:M229) / OUTPUT!AL$15), "", SUMIF(OUTPUT!C$20:M$20, "CLO10", OUTPUT!C229:M229) / OUTPUT!AL$15),
IF(AND('PRINTABLE (per grading)'!H$16="OUTPUT", 'PRINTABLE (per grading)'!B$13="Midterm"), IF(ISERROR(SUMIF(OUTPUT!O$20:Y$20, "CLO10", OUTPUT!O229:Y229) / OUTPUT!AM$15), "", SUMIF(OUTPUT!O$20:Y$20, "CLO10", OUTPUT!O229:Y229) / OUTPUT!AM$15),
IF(AND('PRINTABLE (per grading)'!H$16="OUTPUT", 'PRINTABLE (per grading)'!B$13="Final"), IF(ISERROR(SUMIF(OUTPUT!AA$20:AI$20, "CLO10", OUTPUT!AA229:AI229) / OUTPUT!AN$15), "", SUMIF(OUTPUT!AA$20:AI$20, "CLO10", OUTPUT!AA229:AI229) / OUTPUT!AN$15),
"")))))),"")</f>
        <v/>
      </c>
      <c r="BI227" s="286" t="str">
        <f aca="false">IF(B227&lt;&gt;"",IF(BH227="","",IF(BH227&lt;0.5,1,IF(AND(BH227&gt;=0.5,BH227&lt;P$10),2,IF(BH227&gt;=P$10,3)))),"")</f>
        <v/>
      </c>
      <c r="BJ227" s="287" t="str">
        <f aca="false">IF(B227 &lt;&gt; "",IFERROR(IF(AVERAGE(BF227,BH227)&gt;=P$10,"Y","N"),""),"")</f>
        <v/>
      </c>
      <c r="BK227" s="8"/>
    </row>
    <row r="228" customFormat="false" ht="19.5" hidden="false" customHeight="true" outlineLevel="0" collapsed="false">
      <c r="A228" s="228" t="str">
        <f aca="false">IF(ISBLANK('Database (LECTURE-RES-PRAC)'!A225),"",'Database (LECTURE-RES-PRAC)'!A225)</f>
        <v/>
      </c>
      <c r="B228" s="229" t="str">
        <f aca="false">IF(ISBLANK('Database (LECTURE-RES-PRAC)'!B225),"",'Database (LECTURE-RES-PRAC)'!B225)</f>
        <v/>
      </c>
      <c r="C228" s="230" t="str">
        <f aca="false">IF(B228&lt;&gt;"",IF(C$16="PRELIM",'Grade computation'!C228, IF(C$16="MIDTERM",'Grade computation'!K228, IF(C$16="FINAL",'Grade computation'!S228,""))),"")</f>
        <v/>
      </c>
      <c r="D228" s="231" t="str">
        <f aca="false">IF(B228&lt;&gt;"",IFERROR(IF(B$11="80-20", (((C228/C$19)*X$6)+X$7)*D$18, IF(B$11="60-40", (((C228/C$19)*Y$6)+Y$7)*D$18, 0)),0),"")</f>
        <v/>
      </c>
      <c r="E228" s="230" t="str">
        <f aca="false">IF(B228&lt;&gt;"", IF(C$16="PRELIM",'Grade computation'!E228, IF(C$16="MIDTERM",'Grade computation'!M228, IF(C$16="FINAL",'Grade computation'!U228,""))),"")</f>
        <v/>
      </c>
      <c r="F228" s="232" t="str">
        <f aca="false">IF(B228&lt;&gt;"",IFERROR(IF(B$11="80-20", (((E228/E$19)*X$6)+X$7)*F$18, IF(B$11="60-40", (((E228/E$19)*Y$6)+Y$7)*F$18, 0)),0),"")</f>
        <v/>
      </c>
      <c r="G228" s="233" t="str">
        <f aca="false">IF(B228&lt;&gt;"",IFERROR((D228+F228),0),"")</f>
        <v/>
      </c>
      <c r="H228" s="234" t="str">
        <f aca="false">IF(B228&lt;&gt;"",IF(C$16="PRELIM", 'Grade computation'!H228, IF(C$16="MIDTERM", 'Grade computation'!P228, IF(C$16="FINAL",'Grade computation'!X228, ""))),"")</f>
        <v/>
      </c>
      <c r="I228" s="233" t="str">
        <f aca="false">IF(B228&lt;&gt;"",IFERROR(IF(B$11="80-20", (((H228/H$19)*X$6)+X$7)*I$19, IF(B$11="60-40", (((H228/H$19)*Y$6)+Y$7)*I$19, 0)),0),"")</f>
        <v/>
      </c>
      <c r="J228" s="237" t="str">
        <f aca="false">IFERROR((G228+I228),"")</f>
        <v/>
      </c>
      <c r="K228" s="183" t="str">
        <f aca="false">IFERROR(IF(J228="","",IF(J228&gt;=75,"PASSED","FAILED")),"")</f>
        <v/>
      </c>
      <c r="L228" s="183"/>
      <c r="M228" s="194" t="str">
        <f aca="false">IF(B228 &lt;&gt; "", IFERROR(IF(C$16 = "PRELIM", SUMIF('Database (LECTURE-RES-PRAC)'!D$14:AG$14, "CLO1", 'Database (LECTURE-RES-PRAC)'!D225:AG225) / 'Grade computation'!F$4, IF(C$16 = "MIDTERM", SUMIF('Database (LECTURE-RES-PRAC)'!AJ$14:BM$14, "CLO1", 'Database (LECTURE-RES-PRAC)'!AJ225:BM225) / 'Grade computation'!G$4, IF(C$16 = "FINAL", SUMIF('Database (LECTURE-RES-PRAC)'!BP$14:CS$14, "CLO1", 'Database (LECTURE-RES-PRAC)'!BP225:CS225) / 'Grade computation'!H$4,""))),""),"")</f>
        <v/>
      </c>
      <c r="N228" s="286" t="str">
        <f aca="false">IF(B228&lt;&gt;"",IF(M228="","",IF(M228&lt;0.5,1,IF(AND(M228&gt;=0.5,M228&lt;P$10),2,IF(M228&gt;=P$10,3)))),"")</f>
        <v/>
      </c>
      <c r="O228" s="194" t="str">
        <f aca="false">IF(B228 &lt;&gt; "",IF(AND('PRINTABLE (per grading)'!H$16="EXAM", 'PRINTABLE (per grading)'!B$13="Prelim"), IF(ISERROR(SUMIF('Exam (LECTURE ONLY)'!D$20:M$20, "CLO1", 'Exam (LECTURE ONLY)'!D230:M230) / 'Exam (LECTURE ONLY)'!AL$6), "", SUMIF('Exam (LECTURE ONLY)'!D$20:M$20, "CLO1", 'Exam (LECTURE ONLY)'!D230:M230) /'Exam (LECTURE ONLY)'!AL$6),
IF(AND('PRINTABLE (per grading)'!H$16="EXAM", 'PRINTABLE (per grading)'!B$13="Midterm"), IF(ISERROR(SUMIF('Exam (LECTURE ONLY)'!O$20:X$20, "CLO1", 'Exam (LECTURE ONLY)'!O230:X230) / 'Exam (LECTURE ONLY)'!AM$6), "", SUMIF('Exam (LECTURE ONLY)'!O$20:X$20, "CLO1", 'Exam (LECTURE ONLY)'!O230:X230) / 'Exam (LECTURE ONLY)'!AM$6),
IF(AND('PRINTABLE (per grading)'!H$16="EXAM", 'PRINTABLE (per grading)'!B$13="Final"), IF(ISERROR(SUMIF('Exam (LECTURE ONLY)'!Z$20:AI$20, "CLO1", 'Exam (LECTURE ONLY)'!Z230:AI230) / 'Exam (LECTURE ONLY)'!AN$6), "", SUMIF('Exam (LECTURE ONLY)'!Z$20:AI$20, "CLO1", 'Exam (LECTURE ONLY)'!Z230:AI230) / 'Exam (LECTURE ONLY)'!AN$6),
IF(AND('PRINTABLE (per grading)'!H$16="OUTPUT", 'PRINTABLE (per grading)'!B$13="Prelim"), IF(ISERROR(SUMIF(OUTPUT!C$20:M$20, "CLO1", OUTPUT!C230:M230) / OUTPUT!AL$6), "", SUMIF(OUTPUT!C$20:M$20, "CLO1", OUTPUT!C230:M230) / OUTPUT!AL$6),
IF(AND('PRINTABLE (per grading)'!H$16="OUTPUT", 'PRINTABLE (per grading)'!B$13="Midterm"), IF(ISERROR(SUMIF(OUTPUT!O$20:Y$20, "CLO1", OUTPUT!O230:Y230) / OUTPUT!AM$6), "", SUMIF(OUTPUT!O$20:Y$20, "CLO1", OUTPUT!O230:Y230) / OUTPUT!AM$6),
IF(AND('PRINTABLE (per grading)'!H$16="OUTPUT", 'PRINTABLE (per grading)'!B$13="Final"), IF(ISERROR(SUMIF(OUTPUT!AA$20:AI$20, "CLO1", OUTPUT!AA230:AI230) / OUTPUT!AN$6), "", SUMIF(OUTPUT!AA$20:AI$20, "CLO1", OUTPUT!AA230:AI230) / OUTPUT!AN$6),
"")))))),"")</f>
        <v/>
      </c>
      <c r="P228" s="286" t="str">
        <f aca="false">IF(B228&lt;&gt;"",IF(O228="","",IF(O228&lt;0.5,1,IF(AND(O228&gt;=0.5,O228&lt;P$10),2,IF(O228&gt;=P$10,3)))),"")</f>
        <v/>
      </c>
      <c r="Q228" s="287" t="str">
        <f aca="false">IF(B228 &lt;&gt; "",IFERROR(IF(AVERAGE(M228,O228)&gt;=P$10,"Y","N"),""),"")</f>
        <v/>
      </c>
      <c r="R228" s="194" t="str">
        <f aca="false">IF(B228 &lt;&gt; "", IFERROR(IF(C$16 = "PRELIM", SUMIF('Database (LECTURE-RES-PRAC)'!D$14:AG$14, "CLO2", 'Database (LECTURE-RES-PRAC)'!D225:AG225) / 'Grade computation'!F$5, IF(C$16 = "MIDTERM", SUMIF('Database (LECTURE-RES-PRAC)'!AJ$14:BM$14, "CLO2", 'Database (LECTURE-RES-PRAC)'!AJ225:BM225) / 'Grade computation'!G$5, IF(C$16 = "FINAL", SUMIF('Database (LECTURE-RES-PRAC)'!BP$14:CS$14, "CLO2", 'Database (LECTURE-RES-PRAC)'!BP225:CS225) / 'Grade computation'!H$5,""))),""),"")</f>
        <v/>
      </c>
      <c r="S228" s="286" t="str">
        <f aca="false">IF(B228&lt;&gt;"",IF(R228="","",IF(R228&lt;0.5,1,IF(AND(R228&gt;=0.5,R228&lt;P$10),2,IF(R228&gt;=P$10,3)))),"")</f>
        <v/>
      </c>
      <c r="T228" s="194" t="str">
        <f aca="false">IF(B228 &lt;&gt; "",IF(AND('PRINTABLE (per grading)'!H$16="EXAM", 'PRINTABLE (per grading)'!B$13="Prelim"), IF(ISERROR(SUMIF('Exam (LECTURE ONLY)'!D$20:M$20, "CLO2", 'Exam (LECTURE ONLY)'!D230:M230) / 'Exam (LECTURE ONLY)'!AL$7), "", SUMIF('Exam (LECTURE ONLY)'!D$20:M$20, "CLO2", 'Exam (LECTURE ONLY)'!D230:M230) /'Exam (LECTURE ONLY)'!AL$7),
IF(AND('PRINTABLE (per grading)'!H$16="EXAM", 'PRINTABLE (per grading)'!B$13="Midterm"), IF(ISERROR(SUMIF('Exam (LECTURE ONLY)'!O$20:X$20, "CLO2", 'Exam (LECTURE ONLY)'!O230:X230) / 'Exam (LECTURE ONLY)'!AM$7), "", SUMIF('Exam (LECTURE ONLY)'!O$20:X$20, "CLO2", 'Exam (LECTURE ONLY)'!O230:X230) / 'Exam (LECTURE ONLY)'!AM$7),
IF(AND('PRINTABLE (per grading)'!H$16="EXAM", 'PRINTABLE (per grading)'!B$13="Final"), IF(ISERROR(SUMIF('Exam (LECTURE ONLY)'!Z$20:AI$20, "CLO2", 'Exam (LECTURE ONLY)'!Z230:AI230) / 'Exam (LECTURE ONLY)'!AN$7), "", SUMIF('Exam (LECTURE ONLY)'!Z$20:AI$20, "CLO2", 'Exam (LECTURE ONLY)'!Z230:AI230) / 'Exam (LECTURE ONLY)'!AN$7),
IF(AND('PRINTABLE (per grading)'!H$16="OUTPUT", 'PRINTABLE (per grading)'!B$13="Prelim"), IF(ISERROR(SUMIF(OUTPUT!C$20:M$20, "CLO2", OUTPUT!C230:M230) / OUTPUT!AL$7), "", SUMIF(OUTPUT!C$20:M$20, "CLO2", OUTPUT!C230:M230) / OUTPUT!AL$7),
IF(AND('PRINTABLE (per grading)'!H$16="OUTPUT", 'PRINTABLE (per grading)'!B$13="Midterm"), IF(ISERROR(SUMIF(OUTPUT!O$20:Y$20, "CLO2", OUTPUT!O230:Y230) / OUTPUT!AM$7), "", SUMIF(OUTPUT!O$20:Y$20, "CLO2", OUTPUT!O230:Y230) / OUTPUT!AM$7),
IF(AND('PRINTABLE (per grading)'!H$16="OUTPUT", 'PRINTABLE (per grading)'!B$13="Final"), IF(ISERROR(SUMIF(OUTPUT!AA$20:AI$20, "CLO2", OUTPUT!AA230:AI230) / OUTPUT!AN$7), "", SUMIF(OUTPUT!AA$20:AI$20, "CLO2", OUTPUT!AA230:AI230) / OUTPUT!AN$7),
"")))))),"")</f>
        <v/>
      </c>
      <c r="U228" s="286" t="str">
        <f aca="false">IF(B228&lt;&gt;"",IF(T228="","",IF(T228&lt;0.5,1,IF(AND(T228&gt;=0.5,T228&lt;P$10),2,IF(T228&gt;=P$10,3)))),"")</f>
        <v/>
      </c>
      <c r="V228" s="287" t="str">
        <f aca="false">IF(B228 &lt;&gt; "",IFERROR(IF(AVERAGE(R228,T228)&gt;=P$10,"Y","N"),""),"")</f>
        <v/>
      </c>
      <c r="W228" s="194" t="str">
        <f aca="false">IF(B228 &lt;&gt; "", IFERROR(IF(C$16 = "PRELIM", SUMIF('Database (LECTURE-RES-PRAC)'!D$14:AG$14, "CLO3", 'Database (LECTURE-RES-PRAC)'!D225:AG225) / 'Grade computation'!F$6, IF(C$16 = "MIDTERM", SUMIF('Database (LECTURE-RES-PRAC)'!AJ$14:BM$14, "CLO3", 'Database (LECTURE-RES-PRAC)'!AJ225:BM225) / 'Grade computation'!G$6, IF(C$16 = "FINAL", SUMIF('Database (LECTURE-RES-PRAC)'!BP$14:CS$14, "CLO3", 'Database (LECTURE-RES-PRAC)'!BP225:CS225) / 'Grade computation'!H$6,""))),""),"")</f>
        <v/>
      </c>
      <c r="X228" s="286" t="str">
        <f aca="false">IF(B228&lt;&gt;"",IF(W228="","",IF(W228&lt;0.5,1,IF(AND(W228&gt;=0.5,W228&lt;P$10),2,IF(W228&gt;=P$10,3)))),"")</f>
        <v/>
      </c>
      <c r="Y228" s="194" t="str">
        <f aca="false">IF(B228 &lt;&gt; "",IF(AND('PRINTABLE (per grading)'!H$16="EXAM", 'PRINTABLE (per grading)'!B$13="Prelim"), IF(ISERROR(SUMIF('Exam (LECTURE ONLY)'!D$20:M$20, "CLO3", 'Exam (LECTURE ONLY)'!D230:M230) / 'Exam (LECTURE ONLY)'!AL$8), "", SUMIF('Exam (LECTURE ONLY)'!D$20:M$20, "CLO3", 'Exam (LECTURE ONLY)'!D230:M230) /'Exam (LECTURE ONLY)'!AL$8),
IF(AND('PRINTABLE (per grading)'!H$16="EXAM", 'PRINTABLE (per grading)'!B$13="Midterm"), IF(ISERROR(SUMIF('Exam (LECTURE ONLY)'!O$20:X$20, "CLO3", 'Exam (LECTURE ONLY)'!O230:X230) / 'Exam (LECTURE ONLY)'!AM$8), "", SUMIF('Exam (LECTURE ONLY)'!O$20:X$20, "CLO3", 'Exam (LECTURE ONLY)'!O230:X230) / 'Exam (LECTURE ONLY)'!AM$8),
IF(AND('PRINTABLE (per grading)'!H$16="EXAM", 'PRINTABLE (per grading)'!B$13="Final"), IF(ISERROR(SUMIF('Exam (LECTURE ONLY)'!Z$20:AI$20, "CLO3", 'Exam (LECTURE ONLY)'!Z230:AI230) / 'Exam (LECTURE ONLY)'!AN$8), "", SUMIF('Exam (LECTURE ONLY)'!Z$20:AI$20, "CLO3", 'Exam (LECTURE ONLY)'!Z230:AI230) / 'Exam (LECTURE ONLY)'!AN$8),
IF(AND('PRINTABLE (per grading)'!H$16="OUTPUT", 'PRINTABLE (per grading)'!B$13="Prelim"), IF(ISERROR(SUMIF(OUTPUT!C$20:M$20, "CLO3", OUTPUT!C230:M230) / OUTPUT!AL$8), "", SUMIF(OUTPUT!C$20:M$20, "CLO3", OUTPUT!C230:M230) / OUTPUT!AL$8),
IF(AND('PRINTABLE (per grading)'!H$16="OUTPUT", 'PRINTABLE (per grading)'!B$13="Midterm"), IF(ISERROR(SUMIF(OUTPUT!O$20:Y$20, "CLO3", OUTPUT!O230:Y230) / OUTPUT!AM$8), "", SUMIF(OUTPUT!O$20:Y$20, "CLO3", OUTPUT!O230:Y230) / OUTPUT!AM$8),
IF(AND('PRINTABLE (per grading)'!H$16="OUTPUT", 'PRINTABLE (per grading)'!B$13="Final"), IF(ISERROR(SUMIF(OUTPUT!AA$20:AI$20, "CLO3", OUTPUT!AA230:AI230) / OUTPUT!AN$8), "", SUMIF(OUTPUT!AA$20:AI$20, "CLO3", OUTPUT!AA230:AI230) / OUTPUT!AN$8),
"" )))))),"")</f>
        <v/>
      </c>
      <c r="Z228" s="286" t="str">
        <f aca="false">IF(B228&lt;&gt;"",IF(Y228="","",IF(Y228&lt;0.5,1,IF(AND(Y228&gt;=0.5,Y228&lt;P$10),2,IF(Y228&gt;=P$10,3)))),"")</f>
        <v/>
      </c>
      <c r="AA228" s="287" t="str">
        <f aca="false">IF(B228 &lt;&gt; "",IFERROR(IF(AVERAGE(W228,Y228)&gt;=P$10,"Y","N"),""),"")</f>
        <v/>
      </c>
      <c r="AB228" s="194" t="str">
        <f aca="false">IF(B228 &lt;&gt; "", IFERROR(IF(C$16 = "PRELIM", SUMIF('Database (LECTURE-RES-PRAC)'!D$14:AG$14, "CLO4", 'Database (LECTURE-RES-PRAC)'!D225:AG225) / 'Grade computation'!F$7, IF(C$16 = "MIDTERM", SUMIF('Database (LECTURE-RES-PRAC)'!AJ$14:BM$14, "CLO4", 'Database (LECTURE-RES-PRAC)'!AJ225:BM225) / 'Grade computation'!G$7, IF(C$16 = "FINAL", SUMIF('Database (LECTURE-RES-PRAC)'!BP$14:CS$14, "CLO4", 'Database (LECTURE-RES-PRAC)'!BP225:CS225) / 'Grade computation'!H$7,""))),""),"")</f>
        <v/>
      </c>
      <c r="AC228" s="286" t="str">
        <f aca="false">IF(B228&lt;&gt;"",IF(AB228="","",IF(AB228&lt;0.5,1,IF(AND(AB228&gt;=0.5,AB228&lt;P$10),2,IF(AB228&gt;=P$10,3)))),"")</f>
        <v/>
      </c>
      <c r="AD228" s="194" t="str">
        <f aca="false">IF(B228 &lt;&gt; "",IF(AND('PRINTABLE (per grading)'!H$16="EXAM", 'PRINTABLE (per grading)'!B$13="Prelim"), IF(ISERROR(SUMIF('Exam (LECTURE ONLY)'!D$20:M$20, "CLO4", 'Exam (LECTURE ONLY)'!D230:M230) / 'Exam (LECTURE ONLY)'!AL$9), "", SUMIF('Exam (LECTURE ONLY)'!D$20:M$20, "CLO4", 'Exam (LECTURE ONLY)'!D230:M230) /'Exam (LECTURE ONLY)'!AL$9),
IF(AND('PRINTABLE (per grading)'!H$16="EXAM", 'PRINTABLE (per grading)'!B$13="Midterm"), IF(ISERROR(SUMIF('Exam (LECTURE ONLY)'!O$20:X$20, "CLO4", 'Exam (LECTURE ONLY)'!O230:X230) / 'Exam (LECTURE ONLY)'!AM$9), "", SUMIF('Exam (LECTURE ONLY)'!O$20:X$20, "CLO4", 'Exam (LECTURE ONLY)'!O230:X230) / 'Exam (LECTURE ONLY)'!AM$9),
IF(AND('PRINTABLE (per grading)'!H$16="EXAM", 'PRINTABLE (per grading)'!B$13="Final"), IF(ISERROR(SUMIF('Exam (LECTURE ONLY)'!Z$20:AI$20, "CLO4", 'Exam (LECTURE ONLY)'!Z230:AI230) / 'Exam (LECTURE ONLY)'!AN$9), "", SUMIF('Exam (LECTURE ONLY)'!Z$20:AI$20, "CLO4", 'Exam (LECTURE ONLY)'!Z230:AI230) / 'Exam (LECTURE ONLY)'!AN$9),
IF(AND('PRINTABLE (per grading)'!H$16="OUTPUT", 'PRINTABLE (per grading)'!B$13="Prelim"), IF(ISERROR(SUMIF(OUTPUT!C$20:M$20, "CLO4", OUTPUT!C230:M230) / OUTPUT!AL$9), "", SUMIF(OUTPUT!C$20:M$20, "CLO4", OUTPUT!C230:M230) / OUTPUT!AL$9),
IF(AND('PRINTABLE (per grading)'!H$16="OUTPUT", 'PRINTABLE (per grading)'!B$13="Midterm"), IF(ISERROR(SUMIF(OUTPUT!O$20:Y$20, "CLO4", OUTPUT!O230:Y230) / OUTPUT!AM$9), "", SUMIF(OUTPUT!O$20:Y$20, "CLO4", OUTPUT!O230:Y230) / OUTPUT!AM$9),
IF(AND('PRINTABLE (per grading)'!H$16="OUTPUT", 'PRINTABLE (per grading)'!B$13="Final"), IF(ISERROR(SUMIF(OUTPUT!AA$20:AI$20, "CLO4", OUTPUT!AA230:AI230) / OUTPUT!AN$9), "", SUMIF(OUTPUT!AA$20:AI$20, "CLO4", OUTPUT!AA230:AI230) / OUTPUT!AN$9),
"")))))),"")</f>
        <v/>
      </c>
      <c r="AE228" s="286" t="str">
        <f aca="false">IF(B228&lt;&gt;"",IF(AD228="","",IF(AD228&lt;0.5,1,IF(AND(AD228&gt;=0.5,AD228&lt;P$10),2,IF(AD228&gt;=P$10,3)))),"")</f>
        <v/>
      </c>
      <c r="AF228" s="287" t="str">
        <f aca="false">IF(B228 &lt;&gt; "",IFERROR(IF(AVERAGE(AB228,AD228)&gt;=P$10,"Y","N"),""),"")</f>
        <v/>
      </c>
      <c r="AG228" s="194" t="str">
        <f aca="false">IF(B228 &lt;&gt; "", IFERROR(IF(C$16 = "PRELIM", SUMIF('Database (LECTURE-RES-PRAC)'!D$14:AG$14, "CLO5", 'Database (LECTURE-RES-PRAC)'!D225:AG225) / 'Grade computation'!F$8, IF(C$16 = "MIDTERM", SUMIF('Database (LECTURE-RES-PRAC)'!AJ$14:BM$14, "CLO5", 'Database (LECTURE-RES-PRAC)'!AJ225:BM225) / 'Grade computation'!G$8, IF(C$16 = "FINAL", SUMIF('Database (LECTURE-RES-PRAC)'!BP$14:CS$14, "CLO5", 'Database (LECTURE-RES-PRAC)'!BP225:CS225) / 'Grade computation'!H$8,""))),""),"")</f>
        <v/>
      </c>
      <c r="AH228" s="286" t="str">
        <f aca="false">IF(B228&lt;&gt;"",IF(AG228="","",IF(AG228&lt;0.5,1,IF(AND(AG228&gt;=0.5,AG228&lt;P$10),2,IF(AG228&gt;=P$10,3)))),"")</f>
        <v/>
      </c>
      <c r="AI228" s="194" t="str">
        <f aca="false">IF(B228 &lt;&gt; "",IF(AND('PRINTABLE (per grading)'!H$16="EXAM", 'PRINTABLE (per grading)'!B$13="Prelim"), IF(ISERROR(SUMIF('Exam (LECTURE ONLY)'!D$20:M$20, "CLO5", 'Exam (LECTURE ONLY)'!D230:M230) / 'Exam (LECTURE ONLY)'!AL$10), "", SUMIF('Exam (LECTURE ONLY)'!D$20:M$20, "CLO5", 'Exam (LECTURE ONLY)'!D230:M230) /'Exam (LECTURE ONLY)'!AL$10),
IF(AND('PRINTABLE (per grading)'!H$16="EXAM", 'PRINTABLE (per grading)'!B$13="Midterm"), IF(ISERROR(SUMIF('Exam (LECTURE ONLY)'!O$20:X$20, "CLO5", 'Exam (LECTURE ONLY)'!O230:X230) / 'Exam (LECTURE ONLY)'!AM$10), "", SUMIF('Exam (LECTURE ONLY)'!O$20:X$20, "CLO5", 'Exam (LECTURE ONLY)'!O230:X230) / 'Exam (LECTURE ONLY)'!AM$10),
IF(AND('PRINTABLE (per grading)'!H$16="EXAM", 'PRINTABLE (per grading)'!B$13="Final"), IF(ISERROR(SUMIF('Exam (LECTURE ONLY)'!Z$20:AI$20, "CLO5", 'Exam (LECTURE ONLY)'!Z230:AI230) / 'Exam (LECTURE ONLY)'!AN$10), "", SUMIF('Exam (LECTURE ONLY)'!Z$20:AI$20, "CLO5", 'Exam (LECTURE ONLY)'!Z230:AI230) / 'Exam (LECTURE ONLY)'!AN$10),
IF(AND('PRINTABLE (per grading)'!H$16="OUTPUT", 'PRINTABLE (per grading)'!B$13="Prelim"), IF(ISERROR(SUMIF(OUTPUT!C$20:M$20, "CLO5", OUTPUT!C230:M230) / OUTPUT!AL$10), "", SUMIF(OUTPUT!C$20:M$20, "CLO5", OUTPUT!C230:M230) / OUTPUT!AL$10),
IF(AND('PRINTABLE (per grading)'!H$16="OUTPUT", 'PRINTABLE (per grading)'!B$13="Midterm"), IF(ISERROR(SUMIF(OUTPUT!O$20:Y$20, "CLO5", OUTPUT!O230:Y230) / OUTPUT!AM$10), "", SUMIF(OUTPUT!O$20:Y$20, "CLO5", OUTPUT!O230:Y230) / OUTPUT!AM$10),
IF(AND('PRINTABLE (per grading)'!H$16="OUTPUT", 'PRINTABLE (per grading)'!B$13="Final"), IF(ISERROR(SUMIF(OUTPUT!AA$20:AI$20, "CLO5", OUTPUT!AA230:AI230) / OUTPUT!AN$10), "", SUMIF(OUTPUT!AA$20:AI$20, "CLO5", OUTPUT!AA230:AI230) / OUTPUT!AN$10),
"")))))),"")</f>
        <v/>
      </c>
      <c r="AJ228" s="286" t="str">
        <f aca="false">IF(B228&lt;&gt;"",IF(AI228="","",IF(AI228&lt;0.5,1,IF(AND(AI228&gt;=0.5,AI228&lt;P$10),2,IF(AI228&gt;=P$10,3)))),"")</f>
        <v/>
      </c>
      <c r="AK228" s="287" t="str">
        <f aca="false">IF(B228 &lt;&gt; "",IFERROR(IF(AVERAGE(AG228,AI228)&gt;=P$10,"Y","N"),""),"")</f>
        <v/>
      </c>
      <c r="AL228" s="194" t="str">
        <f aca="false">IF(B228 &lt;&gt; "", IFERROR(IF(C$16 = "PRELIM", SUMIF('Database (LECTURE-RES-PRAC)'!D$14:AG$14, "CLO6", 'Database (LECTURE-RES-PRAC)'!D225:AG225) / 'Grade computation'!F$9, IF(C$16 = "MIDTERM", SUMIF('Database (LECTURE-RES-PRAC)'!AJ$14:BM$14, "CLO6", 'Database (LECTURE-RES-PRAC)'!AJ225:BM225) / 'Grade computation'!G$9, IF(C$16 = "FINAL", SUMIF('Database (LECTURE-RES-PRAC)'!BP$14:CS$14, "CLO6", 'Database (LECTURE-RES-PRAC)'!BP225:CS225) / 'Grade computation'!H$9,""))),""),"")</f>
        <v/>
      </c>
      <c r="AM228" s="286" t="str">
        <f aca="false">IF(B228&lt;&gt;"",IF(AL228="","",IF(AL228&lt;0.5,1,IF(AND(AL228&gt;=0.5,AL228&lt;P$10),2,IF(AL228&gt;=P$10,3)))),"")</f>
        <v/>
      </c>
      <c r="AN228" s="194" t="str">
        <f aca="false">IF(B228 &lt;&gt; "",IF(AND('PRINTABLE (per grading)'!H$16="EXAM", 'PRINTABLE (per grading)'!B$13="Prelim"), IF(ISERROR(SUMIF('Exam (LECTURE ONLY)'!D$20:M$20, "CLO6", 'Exam (LECTURE ONLY)'!D230:M230) / 'Exam (LECTURE ONLY)'!AL$11), "", SUMIF('Exam (LECTURE ONLY)'!D$20:M$20, "CLO6", 'Exam (LECTURE ONLY)'!D230:M230) /'Exam (LECTURE ONLY)'!AL$11),
IF(AND('PRINTABLE (per grading)'!H$16="EXAM", 'PRINTABLE (per grading)'!B$13="Midterm"), IF(ISERROR(SUMIF('Exam (LECTURE ONLY)'!O$20:X$20, "CLO6", 'Exam (LECTURE ONLY)'!O230:X230) / 'Exam (LECTURE ONLY)'!AM$11), "", SUMIF('Exam (LECTURE ONLY)'!O$20:X$20, "CLO6", 'Exam (LECTURE ONLY)'!O230:X230) / 'Exam (LECTURE ONLY)'!AM$11),
IF(AND('PRINTABLE (per grading)'!H$16="EXAM", 'PRINTABLE (per grading)'!B$13="Final"), IF(ISERROR(SUMIF('Exam (LECTURE ONLY)'!Z$20:AI$20, "CLO6", 'Exam (LECTURE ONLY)'!Z230:AI230) / 'Exam (LECTURE ONLY)'!AN$11), "", SUMIF('Exam (LECTURE ONLY)'!Z$20:AI$20, "CLO6", 'Exam (LECTURE ONLY)'!Z230:AI230) / 'Exam (LECTURE ONLY)'!AN$11),
IF(AND('PRINTABLE (per grading)'!H$16="OUTPUT", 'PRINTABLE (per grading)'!B$13="Prelim"), IF(ISERROR(SUMIF(OUTPUT!C$20:M$20, "CLO6", OUTPUT!C230:M230) / OUTPUT!AL$11), "", SUMIF(OUTPUT!C$20:M$20, "CLO6", OUTPUT!C230:M230) / OUTPUT!AL$11),
IF(AND('PRINTABLE (per grading)'!H$16="OUTPUT", 'PRINTABLE (per grading)'!B$13="Midterm"), IF(ISERROR(SUMIF(OUTPUT!O$20:Y$20, "CLO6", OUTPUT!O230:Y230) / OUTPUT!AM$11), "", SUMIF(OUTPUT!O$20:Y$20, "CLO6", OUTPUT!O230:Y230) / OUTPUT!AM$11),
IF(AND('PRINTABLE (per grading)'!H$16="OUTPUT", 'PRINTABLE (per grading)'!B$13="Final"), IF(ISERROR(SUMIF(OUTPUT!AA$20:AI$20, "CLO6", OUTPUT!AA230:AI230) / OUTPUT!AN$11), "", SUMIF(OUTPUT!AA$20:AI$20, "CLO6", OUTPUT!AA230:AI230) / OUTPUT!AN$11),
"")))))),"")</f>
        <v/>
      </c>
      <c r="AO228" s="286" t="str">
        <f aca="false">IF(B228&lt;&gt;"",IF(AN228="","",IF(AN228&lt;0.5,1,IF(AND(AN228&gt;=0.5,AN228&lt;P$10),2,IF(AN228&gt;=P$10,3)))),"")</f>
        <v/>
      </c>
      <c r="AP228" s="287" t="str">
        <f aca="false">IF(B228 &lt;&gt; "",IFERROR(IF(AVERAGE(AL228,AN228)&gt;=P$10,"Y","N"),""),"")</f>
        <v/>
      </c>
      <c r="AQ228" s="194" t="str">
        <f aca="false">IF(B228 &lt;&gt; "", IFERROR(IF(C$16 = "PRELIM", SUMIF('Database (LECTURE-RES-PRAC)'!D$14:AG$14, "CLO7", 'Database (LECTURE-RES-PRAC)'!D225:AG225) / 'Grade computation'!F$10, IF(C$16 = "MIDTERM", SUMIF('Database (LECTURE-RES-PRAC)'!AJ$14:BM$14, "CLO7", 'Database (LECTURE-RES-PRAC)'!AJ225:BM225) / 'Grade computation'!G$10, IF(C$16 = "FINAL", SUMIF('Database (LECTURE-RES-PRAC)'!BP$14:CS$14, "CLO7", 'Database (LECTURE-RES-PRAC)'!BP225:CS225) / 'Grade computation'!H$10,""))),""),"")</f>
        <v/>
      </c>
      <c r="AR228" s="286" t="str">
        <f aca="false">IF(B228&lt;&gt;"",IF(AQ228="","",IF(AQ228&lt;0.5,1,IF(AND(AQ228&gt;=0.5,AQ228&lt;P$10),2,IF(AQ228&gt;=P$10,3)))),"")</f>
        <v/>
      </c>
      <c r="AS228" s="194" t="str">
        <f aca="false">IF(B228 &lt;&gt; "",IF(AND('PRINTABLE (per grading)'!H$16="EXAM", 'PRINTABLE (per grading)'!B$13="Prelim"), IF(ISERROR(SUMIF('Exam (LECTURE ONLY)'!D$20:M$20, "CLO7", 'Exam (LECTURE ONLY)'!D230:M230) / 'Exam (LECTURE ONLY)'!AL$12), "", SUMIF('Exam (LECTURE ONLY)'!D$20:M$20, "CLO7", 'Exam (LECTURE ONLY)'!D230:M230) /'Exam (LECTURE ONLY)'!AL$12),
IF(AND('PRINTABLE (per grading)'!H$16="EXAM", 'PRINTABLE (per grading)'!B$13="Midterm"), IF(ISERROR(SUMIF('Exam (LECTURE ONLY)'!O$20:X$20, "CLO7", 'Exam (LECTURE ONLY)'!O230:X230) / 'Exam (LECTURE ONLY)'!AM$12), "", SUMIF('Exam (LECTURE ONLY)'!O$20:X$20, "CLO7", 'Exam (LECTURE ONLY)'!O230:X230) / 'Exam (LECTURE ONLY)'!AM$12),
IF(AND('PRINTABLE (per grading)'!H$16="EXAM", 'PRINTABLE (per grading)'!B$13="Final"), IF(ISERROR(SUMIF('Exam (LECTURE ONLY)'!Z$20:AI$20, "CLO7", 'Exam (LECTURE ONLY)'!Z230:AI230) / 'Exam (LECTURE ONLY)'!AN$12), "", SUMIF('Exam (LECTURE ONLY)'!Z$20:AI$20, "CLO7", 'Exam (LECTURE ONLY)'!Z230:AI230) / 'Exam (LECTURE ONLY)'!AN$12),
IF(AND('PRINTABLE (per grading)'!H$16="OUTPUT", 'PRINTABLE (per grading)'!B$13="Prelim"), IF(ISERROR(SUMIF(OUTPUT!C$20:M$20, "CLO7", OUTPUT!C230:M230) / OUTPUT!AL$12), "", SUMIF(OUTPUT!C$20:M$20, "CLO7", OUTPUT!C230:M230) / OUTPUT!AL$12),
IF(AND('PRINTABLE (per grading)'!H$16="OUTPUT", 'PRINTABLE (per grading)'!B$13="Midterm"), IF(ISERROR(SUMIF(OUTPUT!O$20:Y$20, "CLO7", OUTPUT!O230:Y230) / OUTPUT!AM$12), "", SUMIF(OUTPUT!O$20:Y$20, "CLO7", OUTPUT!O230:Y230) / OUTPUT!AM$12),
IF(AND('PRINTABLE (per grading)'!H$16="OUTPUT", 'PRINTABLE (per grading)'!B$13="Final"), IF(ISERROR(SUMIF(OUTPUT!AA$20:AI$20, "CLO7", OUTPUT!AA230:AI230) / OUTPUT!AN$12), "", SUMIF(OUTPUT!AA$20:AI$20, "CLO7", OUTPUT!AA230:AI230) / OUTPUT!AN$12),
"")))))),"")</f>
        <v/>
      </c>
      <c r="AT228" s="286" t="str">
        <f aca="false">IF(B228&lt;&gt;"",IF(AS228="","",IF(AS228&lt;0.5,1,IF(AND(AS228&gt;=0.5,AS228&lt;P$10),2,IF(AS228&gt;=P$10,3)))),"")</f>
        <v/>
      </c>
      <c r="AU228" s="287" t="str">
        <f aca="false">IF(B228 &lt;&gt; "",IFERROR(IF(AVERAGE(AQ228,AS228)&gt;=P$10,"Y","N"),""),"")</f>
        <v/>
      </c>
      <c r="AV228" s="194" t="str">
        <f aca="false">IF(B228 &lt;&gt; "", IFERROR(IF(C$16 = "PRELIM", SUMIF('Database (LECTURE-RES-PRAC)'!D$14:AG$14, "CLO8", 'Database (LECTURE-RES-PRAC)'!D225:AG225) / 'Grade computation'!F$11, IF(C$16 = "MIDTERM", SUMIF('Database (LECTURE-RES-PRAC)'!AJ$14:BM$14, "CLO8", 'Database (LECTURE-RES-PRAC)'!AJ225:BM225) / 'Grade computation'!G$11, IF(C$16 = "FINAL", SUMIF('Database (LECTURE-RES-PRAC)'!BP$14:CS$14, "CLO8", 'Database (LECTURE-RES-PRAC)'!BP225:CS225) / 'Grade computation'!H$11,""))),""),"")</f>
        <v/>
      </c>
      <c r="AW228" s="286" t="str">
        <f aca="false">IF(B228&lt;&gt;"",IF(AV228="","",IF(AV228&lt;0.5,1,IF(AND(AV228&gt;=0.5,AV228&lt;P$10),2,IF(AV228&gt;=P$10,3)))),"")</f>
        <v/>
      </c>
      <c r="AX228" s="194" t="str">
        <f aca="false">IF(B228 &lt;&gt; "",IF(AND('PRINTABLE (per grading)'!H$16="EXAM", 'PRINTABLE (per grading)'!B$13="Prelim"), IF(ISERROR(SUMIF('Exam (LECTURE ONLY)'!D$20:M$20, "CLO8", 'Exam (LECTURE ONLY)'!D230:M230) / 'Exam (LECTURE ONLY)'!AL$13), "", SUMIF('Exam (LECTURE ONLY)'!D$20:M$20, "CLO8", 'Exam (LECTURE ONLY)'!D230:M230) /'Exam (LECTURE ONLY)'!AL$13),
IF(AND('PRINTABLE (per grading)'!H$16="EXAM", 'PRINTABLE (per grading)'!B$13="Midterm"), IF(ISERROR(SUMIF('Exam (LECTURE ONLY)'!O$20:X$20, "CLO8", 'Exam (LECTURE ONLY)'!O230:X230) / 'Exam (LECTURE ONLY)'!AM$13), "", SUMIF('Exam (LECTURE ONLY)'!O$20:X$20, "CLO8", 'Exam (LECTURE ONLY)'!O230:X230) / 'Exam (LECTURE ONLY)'!AM$13),
IF(AND('PRINTABLE (per grading)'!H$16="EXAM", 'PRINTABLE (per grading)'!B$13="Final"), IF(ISERROR(SUMIF('Exam (LECTURE ONLY)'!Z$20:AI$20, "CLO8", 'Exam (LECTURE ONLY)'!Z230:AI230) / 'Exam (LECTURE ONLY)'!AN$13), "", SUMIF('Exam (LECTURE ONLY)'!Z$20:AI$20, "CLO8", 'Exam (LECTURE ONLY)'!Z230:AI230) / 'Exam (LECTURE ONLY)'!AN$13),
IF(AND('PRINTABLE (per grading)'!H$16="OUTPUT", 'PRINTABLE (per grading)'!B$13="Prelim"), IF(ISERROR(SUMIF(OUTPUT!C$20:M$20, "CLO8", OUTPUT!C230:M230) / OUTPUT!AL$13), "", SUMIF(OUTPUT!C$20:M$20, "CLO8", OUTPUT!C230:M230) / OUTPUT!AL$13),
IF(AND('PRINTABLE (per grading)'!H$16="OUTPUT", 'PRINTABLE (per grading)'!B$13="Midterm"), IF(ISERROR(SUMIF(OUTPUT!O$20:Y$20, "CLO8", OUTPUT!O230:Y230) / OUTPUT!AM$13), "", SUMIF(OUTPUT!O$20:Y$20, "CLO8", OUTPUT!O230:Y230) / OUTPUT!AM$13),
IF(AND('PRINTABLE (per grading)'!H$16="OUTPUT", 'PRINTABLE (per grading)'!B$13="Final"), IF(ISERROR(SUMIF(OUTPUT!AA$20:AI$20, "CLO8", OUTPUT!AA230:AI230) / OUTPUT!AN$13), "", SUMIF(OUTPUT!AA$20:AI$20, "CLO8", OUTPUT!AA230:AI230) / OUTPUT!AN$13),
"")))))),"")</f>
        <v/>
      </c>
      <c r="AY228" s="286" t="str">
        <f aca="false">IF(B228&lt;&gt;"",IF(AX228="","",IF(AX228&lt;0.5,1,IF(AND(AX228&gt;=0.5,AX228&lt;P$10),2,IF(AX228&gt;=P$10,3)))),"")</f>
        <v/>
      </c>
      <c r="AZ228" s="287" t="str">
        <f aca="false">IF(B228 &lt;&gt; "",IFERROR(IF(AVERAGE(AV228,AX228)&gt;=P$10,"Y","N"),""),"")</f>
        <v/>
      </c>
      <c r="BA228" s="194" t="str">
        <f aca="false">IF(B228 &lt;&gt; "", IFERROR(IF(C$16 = "PRELIM", SUMIF('Database (LECTURE-RES-PRAC)'!D$14:AG$14, "CLO9", 'Database (LECTURE-RES-PRAC)'!D225:AG225) / 'Grade computation'!F$12, IF(C$16 = "MIDTERM", SUMIF('Database (LECTURE-RES-PRAC)'!AJ$14:BM$14, "CLO9", 'Database (LECTURE-RES-PRAC)'!AJ225:BM225) / 'Grade computation'!G$12, IF(C$16 = "FINAL", SUMIF('Database (LECTURE-RES-PRAC)'!BP$14:CS$14, "CLO9", 'Database (LECTURE-RES-PRAC)'!BP225:CS225) / 'Grade computation'!H$12,""))),""),"")</f>
        <v/>
      </c>
      <c r="BB228" s="286" t="str">
        <f aca="false">IF(B228&lt;&gt;"",IF(BA228="","",IF(BA228&lt;0.5,1,IF(AND(BA228&gt;=0.5,BA228&lt;P$10),2,IF(BA228&gt;=P$10,3)))),"")</f>
        <v/>
      </c>
      <c r="BC228" s="194" t="str">
        <f aca="false">IF(B228 &lt;&gt; "",IF(AND('PRINTABLE (per grading)'!H$16="EXAM", 'PRINTABLE (per grading)'!B$13="Prelim"), IF(ISERROR(SUMIF('Exam (LECTURE ONLY)'!D$20:M$20, "CLO9", 'Exam (LECTURE ONLY)'!D230:M230) / 'Exam (LECTURE ONLY)'!AL$14), "", SUMIF('Exam (LECTURE ONLY)'!D$20:M$20, "CLO9", 'Exam (LECTURE ONLY)'!D230:M230) /'Exam (LECTURE ONLY)'!AL$14),
IF(AND('PRINTABLE (per grading)'!H$16="EXAM", 'PRINTABLE (per grading)'!B$13="Midterm"), IF(ISERROR(SUMIF('Exam (LECTURE ONLY)'!O$20:X$20, "CLO9", 'Exam (LECTURE ONLY)'!O230:X230) / 'Exam (LECTURE ONLY)'!AM$14), "", SUMIF('Exam (LECTURE ONLY)'!O$20:X$20, "CLO9", 'Exam (LECTURE ONLY)'!O230:X230) / 'Exam (LECTURE ONLY)'!AM$14),
IF(AND('PRINTABLE (per grading)'!H$16="EXAM", 'PRINTABLE (per grading)'!B$13="Final"), IF(ISERROR(SUMIF('Exam (LECTURE ONLY)'!Z$20:AI$20, "CLO9", 'Exam (LECTURE ONLY)'!Z230:AI230) / 'Exam (LECTURE ONLY)'!AN$14), "", SUMIF('Exam (LECTURE ONLY)'!Z$20:AI$20, "CLO9", 'Exam (LECTURE ONLY)'!Z230:AI230) / 'Exam (LECTURE ONLY)'!AN$14),
IF(AND('PRINTABLE (per grading)'!H$16="OUTPUT", 'PRINTABLE (per grading)'!B$13="Prelim"), IF(ISERROR(SUMIF(OUTPUT!C$20:M$20, "CLO9", OUTPUT!C230:M230) / OUTPUT!AL$14), "", SUMIF(OUTPUT!C$20:M$20, "CLO9", OUTPUT!C230:M230) / OUTPUT!AL$14),
IF(AND('PRINTABLE (per grading)'!H$16="OUTPUT", 'PRINTABLE (per grading)'!B$13="Midterm"), IF(ISERROR(SUMIF(OUTPUT!O$20:Y$20, "CLO9", OUTPUT!O230:Y230) / OUTPUT!AM$14), "", SUMIF(OUTPUT!O$20:Y$20, "CLO9", OUTPUT!O230:Y230) / OUTPUT!AM$14),
IF(AND('PRINTABLE (per grading)'!H$16="OUTPUT", 'PRINTABLE (per grading)'!B$13="Final"), IF(ISERROR(SUMIF(OUTPUT!AA$20:AI$20, "CLO9", OUTPUT!AA230:AI230) / OUTPUT!AN$14), "", SUMIF(OUTPUT!AA$20:AI$20, "CLO9", OUTPUT!AA230:AI230) / OUTPUT!AN$14),
"")))))),"")</f>
        <v/>
      </c>
      <c r="BD228" s="286" t="str">
        <f aca="false">IF(B228&lt;&gt;"",IF(BC228="","",IF(BC228&lt;0.5,1,IF(AND(BC228&gt;=0.5,BC228&lt;P$10),2,IF(BC228&gt;=P$10,3)))),"")</f>
        <v/>
      </c>
      <c r="BE228" s="287" t="str">
        <f aca="false">IF(B228 &lt;&gt; "",IFERROR(IF(AVERAGE(BA228,BC228)&gt;=P$10,"Y","N"),""),"")</f>
        <v/>
      </c>
      <c r="BF228" s="194" t="str">
        <f aca="false">IF(B228 &lt;&gt; "", IFERROR(IF(C$16 = "PRELIM", SUMIF('Database (LECTURE-RES-PRAC)'!D$14:AG$14, "CLO10", 'Database (LECTURE-RES-PRAC)'!D225:AG225) / 'Grade computation'!F$13, IF(C$16 = "MIDTERM", SUMIF('Database (LECTURE-RES-PRAC)'!AJ$14:BM$14, "CLO10", 'Database (LECTURE-RES-PRAC)'!AJ225:BM225) / 'Grade computation'!G$13, IF(C$16 = "FINAL", SUMIF('Database (LECTURE-RES-PRAC)'!BP$14:CS$14, "CLO10", 'Database (LECTURE-RES-PRAC)'!BP225:CS225) / 'Grade computation'!H$13,""))),""),"")</f>
        <v/>
      </c>
      <c r="BG228" s="286" t="str">
        <f aca="false">IF(B228&lt;&gt;"",IF(BF228="","",IF(BF228&lt;0.5,1,IF(AND(BF228&gt;=0.5,BF228&lt;P$10),2,IF(BF228&gt;=P$10,3)))),"")</f>
        <v/>
      </c>
      <c r="BH228" s="194" t="str">
        <f aca="false">IF(B228 &lt;&gt; "",IF(AND('PRINTABLE (per grading)'!H$16="EXAM", 'PRINTABLE (per grading)'!B$13="Prelim"), IF(ISERROR(SUMIF('Exam (LECTURE ONLY)'!D$20:M$20, "CLO10", 'Exam (LECTURE ONLY)'!D230:M230) / 'Exam (LECTURE ONLY)'!AL$15), "", SUMIF('Exam (LECTURE ONLY)'!D$20:M$20, "CLO10", 'Exam (LECTURE ONLY)'!D230:M230) /'Exam (LECTURE ONLY)'!AL$15),
IF(AND('PRINTABLE (per grading)'!H$16="EXAM", 'PRINTABLE (per grading)'!B$13="Midterm"), IF(ISERROR(SUMIF('Exam (LECTURE ONLY)'!O$20:X$20, "CLO10", 'Exam (LECTURE ONLY)'!O230:X230) / 'Exam (LECTURE ONLY)'!AM$15), "", SUMIF('Exam (LECTURE ONLY)'!O$20:X$20, "CLO10", 'Exam (LECTURE ONLY)'!O230:X230) / 'Exam (LECTURE ONLY)'!AM$15),
IF(AND('PRINTABLE (per grading)'!H$16="EXAM", 'PRINTABLE (per grading)'!B$13="Final"), IF(ISERROR(SUMIF('Exam (LECTURE ONLY)'!Z$20:AI$20, "CLO10", 'Exam (LECTURE ONLY)'!Z230:AI230) / 'Exam (LECTURE ONLY)'!AN$15), "", SUMIF('Exam (LECTURE ONLY)'!Z$20:AI$20, "CLO10", 'Exam (LECTURE ONLY)'!Z230:AI230) / 'Exam (LECTURE ONLY)'!AN$15),
IF(AND('PRINTABLE (per grading)'!H$16="OUTPUT", 'PRINTABLE (per grading)'!B$13="Prelim"), IF(ISERROR(SUMIF(OUTPUT!C$20:M$20, "CLO10", OUTPUT!C230:M230) / OUTPUT!AL$15), "", SUMIF(OUTPUT!C$20:M$20, "CLO10", OUTPUT!C230:M230) / OUTPUT!AL$15),
IF(AND('PRINTABLE (per grading)'!H$16="OUTPUT", 'PRINTABLE (per grading)'!B$13="Midterm"), IF(ISERROR(SUMIF(OUTPUT!O$20:Y$20, "CLO10", OUTPUT!O230:Y230) / OUTPUT!AM$15), "", SUMIF(OUTPUT!O$20:Y$20, "CLO10", OUTPUT!O230:Y230) / OUTPUT!AM$15),
IF(AND('PRINTABLE (per grading)'!H$16="OUTPUT", 'PRINTABLE (per grading)'!B$13="Final"), IF(ISERROR(SUMIF(OUTPUT!AA$20:AI$20, "CLO10", OUTPUT!AA230:AI230) / OUTPUT!AN$15), "", SUMIF(OUTPUT!AA$20:AI$20, "CLO10", OUTPUT!AA230:AI230) / OUTPUT!AN$15),
"")))))),"")</f>
        <v/>
      </c>
      <c r="BI228" s="286" t="str">
        <f aca="false">IF(B228&lt;&gt;"",IF(BH228="","",IF(BH228&lt;0.5,1,IF(AND(BH228&gt;=0.5,BH228&lt;P$10),2,IF(BH228&gt;=P$10,3)))),"")</f>
        <v/>
      </c>
      <c r="BJ228" s="287" t="str">
        <f aca="false">IF(B228 &lt;&gt; "",IFERROR(IF(AVERAGE(BF228,BH228)&gt;=P$10,"Y","N"),""),"")</f>
        <v/>
      </c>
      <c r="BK228" s="8"/>
    </row>
    <row r="229" customFormat="false" ht="19.5" hidden="false" customHeight="true" outlineLevel="0" collapsed="false">
      <c r="A229" s="183" t="str">
        <f aca="false">IF(ISBLANK('Database (LECTURE-RES-PRAC)'!A226),"",'Database (LECTURE-RES-PRAC)'!A226)</f>
        <v/>
      </c>
      <c r="B229" s="184" t="str">
        <f aca="false">IF(ISBLANK('Database (LECTURE-RES-PRAC)'!B226),"",'Database (LECTURE-RES-PRAC)'!B226)</f>
        <v/>
      </c>
      <c r="C229" s="230" t="str">
        <f aca="false">IF(B229&lt;&gt;"",IF(C$16="PRELIM",'Grade computation'!C229, IF(C$16="MIDTERM",'Grade computation'!K229, IF(C$16="FINAL",'Grade computation'!S229,""))),"")</f>
        <v/>
      </c>
      <c r="D229" s="231" t="str">
        <f aca="false">IF(B229&lt;&gt;"",IFERROR(IF(B$11="80-20", (((C229/C$19)*X$6)+X$7)*D$18, IF(B$11="60-40", (((C229/C$19)*Y$6)+Y$7)*D$18, 0)),0),"")</f>
        <v/>
      </c>
      <c r="E229" s="230" t="str">
        <f aca="false">IF(B229&lt;&gt;"", IF(C$16="PRELIM",'Grade computation'!E229, IF(C$16="MIDTERM",'Grade computation'!M229, IF(C$16="FINAL",'Grade computation'!U229,""))),"")</f>
        <v/>
      </c>
      <c r="F229" s="232" t="str">
        <f aca="false">IF(B229&lt;&gt;"",IFERROR(IF(B$11="80-20", (((E229/E$19)*X$6)+X$7)*F$18, IF(B$11="60-40", (((E229/E$19)*Y$6)+Y$7)*F$18, 0)),0),"")</f>
        <v/>
      </c>
      <c r="G229" s="233" t="str">
        <f aca="false">IF(B229&lt;&gt;"",IFERROR((D229+F229),0),"")</f>
        <v/>
      </c>
      <c r="H229" s="234" t="str">
        <f aca="false">IF(B229&lt;&gt;"",IF(C$16="PRELIM", 'Grade computation'!H229, IF(C$16="MIDTERM", 'Grade computation'!P229, IF(C$16="FINAL",'Grade computation'!X229, ""))),"")</f>
        <v/>
      </c>
      <c r="I229" s="233" t="str">
        <f aca="false">IF(B229&lt;&gt;"",IFERROR(IF(B$11="80-20", (((H229/H$19)*X$6)+X$7)*I$19, IF(B$11="60-40", (((H229/H$19)*Y$6)+Y$7)*I$19, 0)),0),"")</f>
        <v/>
      </c>
      <c r="J229" s="237" t="str">
        <f aca="false">IFERROR((G229+I229),"")</f>
        <v/>
      </c>
      <c r="K229" s="183" t="str">
        <f aca="false">IFERROR(IF(J229="","",IF(J229&gt;=75,"PASSED","FAILED")),"")</f>
        <v/>
      </c>
      <c r="L229" s="183"/>
      <c r="M229" s="194" t="str">
        <f aca="false">IF(B229 &lt;&gt; "", IFERROR(IF(C$16 = "PRELIM", SUMIF('Database (LECTURE-RES-PRAC)'!D$14:AG$14, "CLO1", 'Database (LECTURE-RES-PRAC)'!D226:AG226) / 'Grade computation'!F$4, IF(C$16 = "MIDTERM", SUMIF('Database (LECTURE-RES-PRAC)'!AJ$14:BM$14, "CLO1", 'Database (LECTURE-RES-PRAC)'!AJ226:BM226) / 'Grade computation'!G$4, IF(C$16 = "FINAL", SUMIF('Database (LECTURE-RES-PRAC)'!BP$14:CS$14, "CLO1", 'Database (LECTURE-RES-PRAC)'!BP226:CS226) / 'Grade computation'!H$4,""))),""),"")</f>
        <v/>
      </c>
      <c r="N229" s="286" t="str">
        <f aca="false">IF(B229&lt;&gt;"",IF(M229="","",IF(M229&lt;0.5,1,IF(AND(M229&gt;=0.5,M229&lt;P$10),2,IF(M229&gt;=P$10,3)))),"")</f>
        <v/>
      </c>
      <c r="O229" s="194" t="str">
        <f aca="false">IF(B229 &lt;&gt; "",IF(AND('PRINTABLE (per grading)'!H$16="EXAM", 'PRINTABLE (per grading)'!B$13="Prelim"), IF(ISERROR(SUMIF('Exam (LECTURE ONLY)'!D$20:M$20, "CLO1", 'Exam (LECTURE ONLY)'!D231:M231) / 'Exam (LECTURE ONLY)'!AL$6), "", SUMIF('Exam (LECTURE ONLY)'!D$20:M$20, "CLO1", 'Exam (LECTURE ONLY)'!D231:M231) /'Exam (LECTURE ONLY)'!AL$6),
IF(AND('PRINTABLE (per grading)'!H$16="EXAM", 'PRINTABLE (per grading)'!B$13="Midterm"), IF(ISERROR(SUMIF('Exam (LECTURE ONLY)'!O$20:X$20, "CLO1", 'Exam (LECTURE ONLY)'!O231:X231) / 'Exam (LECTURE ONLY)'!AM$6), "", SUMIF('Exam (LECTURE ONLY)'!O$20:X$20, "CLO1", 'Exam (LECTURE ONLY)'!O231:X231) / 'Exam (LECTURE ONLY)'!AM$6),
IF(AND('PRINTABLE (per grading)'!H$16="EXAM", 'PRINTABLE (per grading)'!B$13="Final"), IF(ISERROR(SUMIF('Exam (LECTURE ONLY)'!Z$20:AI$20, "CLO1", 'Exam (LECTURE ONLY)'!Z231:AI231) / 'Exam (LECTURE ONLY)'!AN$6), "", SUMIF('Exam (LECTURE ONLY)'!Z$20:AI$20, "CLO1", 'Exam (LECTURE ONLY)'!Z231:AI231) / 'Exam (LECTURE ONLY)'!AN$6),
IF(AND('PRINTABLE (per grading)'!H$16="OUTPUT", 'PRINTABLE (per grading)'!B$13="Prelim"), IF(ISERROR(SUMIF(OUTPUT!C$20:M$20, "CLO1", OUTPUT!C231:M231) / OUTPUT!AL$6), "", SUMIF(OUTPUT!C$20:M$20, "CLO1", OUTPUT!C231:M231) / OUTPUT!AL$6),
IF(AND('PRINTABLE (per grading)'!H$16="OUTPUT", 'PRINTABLE (per grading)'!B$13="Midterm"), IF(ISERROR(SUMIF(OUTPUT!O$20:Y$20, "CLO1", OUTPUT!O231:Y231) / OUTPUT!AM$6), "", SUMIF(OUTPUT!O$20:Y$20, "CLO1", OUTPUT!O231:Y231) / OUTPUT!AM$6),
IF(AND('PRINTABLE (per grading)'!H$16="OUTPUT", 'PRINTABLE (per grading)'!B$13="Final"), IF(ISERROR(SUMIF(OUTPUT!AA$20:AI$20, "CLO1", OUTPUT!AA231:AI231) / OUTPUT!AN$6), "", SUMIF(OUTPUT!AA$20:AI$20, "CLO1", OUTPUT!AA231:AI231) / OUTPUT!AN$6),
"")))))),"")</f>
        <v/>
      </c>
      <c r="P229" s="286" t="str">
        <f aca="false">IF(B229&lt;&gt;"",IF(O229="","",IF(O229&lt;0.5,1,IF(AND(O229&gt;=0.5,O229&lt;P$10),2,IF(O229&gt;=P$10,3)))),"")</f>
        <v/>
      </c>
      <c r="Q229" s="287" t="str">
        <f aca="false">IF(B229 &lt;&gt; "",IFERROR(IF(AVERAGE(M229,O229)&gt;=P$10,"Y","N"),""),"")</f>
        <v/>
      </c>
      <c r="R229" s="194" t="str">
        <f aca="false">IF(B229 &lt;&gt; "", IFERROR(IF(C$16 = "PRELIM", SUMIF('Database (LECTURE-RES-PRAC)'!D$14:AG$14, "CLO2", 'Database (LECTURE-RES-PRAC)'!D226:AG226) / 'Grade computation'!F$5, IF(C$16 = "MIDTERM", SUMIF('Database (LECTURE-RES-PRAC)'!AJ$14:BM$14, "CLO2", 'Database (LECTURE-RES-PRAC)'!AJ226:BM226) / 'Grade computation'!G$5, IF(C$16 = "FINAL", SUMIF('Database (LECTURE-RES-PRAC)'!BP$14:CS$14, "CLO2", 'Database (LECTURE-RES-PRAC)'!BP226:CS226) / 'Grade computation'!H$5,""))),""),"")</f>
        <v/>
      </c>
      <c r="S229" s="286" t="str">
        <f aca="false">IF(B229&lt;&gt;"",IF(R229="","",IF(R229&lt;0.5,1,IF(AND(R229&gt;=0.5,R229&lt;P$10),2,IF(R229&gt;=P$10,3)))),"")</f>
        <v/>
      </c>
      <c r="T229" s="194" t="str">
        <f aca="false">IF(B229 &lt;&gt; "",IF(AND('PRINTABLE (per grading)'!H$16="EXAM", 'PRINTABLE (per grading)'!B$13="Prelim"), IF(ISERROR(SUMIF('Exam (LECTURE ONLY)'!D$20:M$20, "CLO2", 'Exam (LECTURE ONLY)'!D231:M231) / 'Exam (LECTURE ONLY)'!AL$7), "", SUMIF('Exam (LECTURE ONLY)'!D$20:M$20, "CLO2", 'Exam (LECTURE ONLY)'!D231:M231) /'Exam (LECTURE ONLY)'!AL$7),
IF(AND('PRINTABLE (per grading)'!H$16="EXAM", 'PRINTABLE (per grading)'!B$13="Midterm"), IF(ISERROR(SUMIF('Exam (LECTURE ONLY)'!O$20:X$20, "CLO2", 'Exam (LECTURE ONLY)'!O231:X231) / 'Exam (LECTURE ONLY)'!AM$7), "", SUMIF('Exam (LECTURE ONLY)'!O$20:X$20, "CLO2", 'Exam (LECTURE ONLY)'!O231:X231) / 'Exam (LECTURE ONLY)'!AM$7),
IF(AND('PRINTABLE (per grading)'!H$16="EXAM", 'PRINTABLE (per grading)'!B$13="Final"), IF(ISERROR(SUMIF('Exam (LECTURE ONLY)'!Z$20:AI$20, "CLO2", 'Exam (LECTURE ONLY)'!Z231:AI231) / 'Exam (LECTURE ONLY)'!AN$7), "", SUMIF('Exam (LECTURE ONLY)'!Z$20:AI$20, "CLO2", 'Exam (LECTURE ONLY)'!Z231:AI231) / 'Exam (LECTURE ONLY)'!AN$7),
IF(AND('PRINTABLE (per grading)'!H$16="OUTPUT", 'PRINTABLE (per grading)'!B$13="Prelim"), IF(ISERROR(SUMIF(OUTPUT!C$20:M$20, "CLO2", OUTPUT!C231:M231) / OUTPUT!AL$7), "", SUMIF(OUTPUT!C$20:M$20, "CLO2", OUTPUT!C231:M231) / OUTPUT!AL$7),
IF(AND('PRINTABLE (per grading)'!H$16="OUTPUT", 'PRINTABLE (per grading)'!B$13="Midterm"), IF(ISERROR(SUMIF(OUTPUT!O$20:Y$20, "CLO2", OUTPUT!O231:Y231) / OUTPUT!AM$7), "", SUMIF(OUTPUT!O$20:Y$20, "CLO2", OUTPUT!O231:Y231) / OUTPUT!AM$7),
IF(AND('PRINTABLE (per grading)'!H$16="OUTPUT", 'PRINTABLE (per grading)'!B$13="Final"), IF(ISERROR(SUMIF(OUTPUT!AA$20:AI$20, "CLO2", OUTPUT!AA231:AI231) / OUTPUT!AN$7), "", SUMIF(OUTPUT!AA$20:AI$20, "CLO2", OUTPUT!AA231:AI231) / OUTPUT!AN$7),
"")))))),"")</f>
        <v/>
      </c>
      <c r="U229" s="286" t="str">
        <f aca="false">IF(B229&lt;&gt;"",IF(T229="","",IF(T229&lt;0.5,1,IF(AND(T229&gt;=0.5,T229&lt;P$10),2,IF(T229&gt;=P$10,3)))),"")</f>
        <v/>
      </c>
      <c r="V229" s="287" t="str">
        <f aca="false">IF(B229 &lt;&gt; "",IFERROR(IF(AVERAGE(R229,T229)&gt;=P$10,"Y","N"),""),"")</f>
        <v/>
      </c>
      <c r="W229" s="194" t="str">
        <f aca="false">IF(B229 &lt;&gt; "", IFERROR(IF(C$16 = "PRELIM", SUMIF('Database (LECTURE-RES-PRAC)'!D$14:AG$14, "CLO3", 'Database (LECTURE-RES-PRAC)'!D226:AG226) / 'Grade computation'!F$6, IF(C$16 = "MIDTERM", SUMIF('Database (LECTURE-RES-PRAC)'!AJ$14:BM$14, "CLO3", 'Database (LECTURE-RES-PRAC)'!AJ226:BM226) / 'Grade computation'!G$6, IF(C$16 = "FINAL", SUMIF('Database (LECTURE-RES-PRAC)'!BP$14:CS$14, "CLO3", 'Database (LECTURE-RES-PRAC)'!BP226:CS226) / 'Grade computation'!H$6,""))),""),"")</f>
        <v/>
      </c>
      <c r="X229" s="286" t="str">
        <f aca="false">IF(B229&lt;&gt;"",IF(W229="","",IF(W229&lt;0.5,1,IF(AND(W229&gt;=0.5,W229&lt;P$10),2,IF(W229&gt;=P$10,3)))),"")</f>
        <v/>
      </c>
      <c r="Y229" s="194" t="str">
        <f aca="false">IF(B229 &lt;&gt; "",IF(AND('PRINTABLE (per grading)'!H$16="EXAM", 'PRINTABLE (per grading)'!B$13="Prelim"), IF(ISERROR(SUMIF('Exam (LECTURE ONLY)'!D$20:M$20, "CLO3", 'Exam (LECTURE ONLY)'!D231:M231) / 'Exam (LECTURE ONLY)'!AL$8), "", SUMIF('Exam (LECTURE ONLY)'!D$20:M$20, "CLO3", 'Exam (LECTURE ONLY)'!D231:M231) /'Exam (LECTURE ONLY)'!AL$8),
IF(AND('PRINTABLE (per grading)'!H$16="EXAM", 'PRINTABLE (per grading)'!B$13="Midterm"), IF(ISERROR(SUMIF('Exam (LECTURE ONLY)'!O$20:X$20, "CLO3", 'Exam (LECTURE ONLY)'!O231:X231) / 'Exam (LECTURE ONLY)'!AM$8), "", SUMIF('Exam (LECTURE ONLY)'!O$20:X$20, "CLO3", 'Exam (LECTURE ONLY)'!O231:X231) / 'Exam (LECTURE ONLY)'!AM$8),
IF(AND('PRINTABLE (per grading)'!H$16="EXAM", 'PRINTABLE (per grading)'!B$13="Final"), IF(ISERROR(SUMIF('Exam (LECTURE ONLY)'!Z$20:AI$20, "CLO3", 'Exam (LECTURE ONLY)'!Z231:AI231) / 'Exam (LECTURE ONLY)'!AN$8), "", SUMIF('Exam (LECTURE ONLY)'!Z$20:AI$20, "CLO3", 'Exam (LECTURE ONLY)'!Z231:AI231) / 'Exam (LECTURE ONLY)'!AN$8),
IF(AND('PRINTABLE (per grading)'!H$16="OUTPUT", 'PRINTABLE (per grading)'!B$13="Prelim"), IF(ISERROR(SUMIF(OUTPUT!C$20:M$20, "CLO3", OUTPUT!C231:M231) / OUTPUT!AL$8), "", SUMIF(OUTPUT!C$20:M$20, "CLO3", OUTPUT!C231:M231) / OUTPUT!AL$8),
IF(AND('PRINTABLE (per grading)'!H$16="OUTPUT", 'PRINTABLE (per grading)'!B$13="Midterm"), IF(ISERROR(SUMIF(OUTPUT!O$20:Y$20, "CLO3", OUTPUT!O231:Y231) / OUTPUT!AM$8), "", SUMIF(OUTPUT!O$20:Y$20, "CLO3", OUTPUT!O231:Y231) / OUTPUT!AM$8),
IF(AND('PRINTABLE (per grading)'!H$16="OUTPUT", 'PRINTABLE (per grading)'!B$13="Final"), IF(ISERROR(SUMIF(OUTPUT!AA$20:AI$20, "CLO3", OUTPUT!AA231:AI231) / OUTPUT!AN$8), "", SUMIF(OUTPUT!AA$20:AI$20, "CLO3", OUTPUT!AA231:AI231) / OUTPUT!AN$8),
"" )))))),"")</f>
        <v/>
      </c>
      <c r="Z229" s="286" t="str">
        <f aca="false">IF(B229&lt;&gt;"",IF(Y229="","",IF(Y229&lt;0.5,1,IF(AND(Y229&gt;=0.5,Y229&lt;P$10),2,IF(Y229&gt;=P$10,3)))),"")</f>
        <v/>
      </c>
      <c r="AA229" s="287" t="str">
        <f aca="false">IF(B229 &lt;&gt; "",IFERROR(IF(AVERAGE(W229,Y229)&gt;=P$10,"Y","N"),""),"")</f>
        <v/>
      </c>
      <c r="AB229" s="194" t="str">
        <f aca="false">IF(B229 &lt;&gt; "", IFERROR(IF(C$16 = "PRELIM", SUMIF('Database (LECTURE-RES-PRAC)'!D$14:AG$14, "CLO4", 'Database (LECTURE-RES-PRAC)'!D226:AG226) / 'Grade computation'!F$7, IF(C$16 = "MIDTERM", SUMIF('Database (LECTURE-RES-PRAC)'!AJ$14:BM$14, "CLO4", 'Database (LECTURE-RES-PRAC)'!AJ226:BM226) / 'Grade computation'!G$7, IF(C$16 = "FINAL", SUMIF('Database (LECTURE-RES-PRAC)'!BP$14:CS$14, "CLO4", 'Database (LECTURE-RES-PRAC)'!BP226:CS226) / 'Grade computation'!H$7,""))),""),"")</f>
        <v/>
      </c>
      <c r="AC229" s="286" t="str">
        <f aca="false">IF(B229&lt;&gt;"",IF(AB229="","",IF(AB229&lt;0.5,1,IF(AND(AB229&gt;=0.5,AB229&lt;P$10),2,IF(AB229&gt;=P$10,3)))),"")</f>
        <v/>
      </c>
      <c r="AD229" s="194" t="str">
        <f aca="false">IF(B229 &lt;&gt; "",IF(AND('PRINTABLE (per grading)'!H$16="EXAM", 'PRINTABLE (per grading)'!B$13="Prelim"), IF(ISERROR(SUMIF('Exam (LECTURE ONLY)'!D$20:M$20, "CLO4", 'Exam (LECTURE ONLY)'!D231:M231) / 'Exam (LECTURE ONLY)'!AL$9), "", SUMIF('Exam (LECTURE ONLY)'!D$20:M$20, "CLO4", 'Exam (LECTURE ONLY)'!D231:M231) /'Exam (LECTURE ONLY)'!AL$9),
IF(AND('PRINTABLE (per grading)'!H$16="EXAM", 'PRINTABLE (per grading)'!B$13="Midterm"), IF(ISERROR(SUMIF('Exam (LECTURE ONLY)'!O$20:X$20, "CLO4", 'Exam (LECTURE ONLY)'!O231:X231) / 'Exam (LECTURE ONLY)'!AM$9), "", SUMIF('Exam (LECTURE ONLY)'!O$20:X$20, "CLO4", 'Exam (LECTURE ONLY)'!O231:X231) / 'Exam (LECTURE ONLY)'!AM$9),
IF(AND('PRINTABLE (per grading)'!H$16="EXAM", 'PRINTABLE (per grading)'!B$13="Final"), IF(ISERROR(SUMIF('Exam (LECTURE ONLY)'!Z$20:AI$20, "CLO4", 'Exam (LECTURE ONLY)'!Z231:AI231) / 'Exam (LECTURE ONLY)'!AN$9), "", SUMIF('Exam (LECTURE ONLY)'!Z$20:AI$20, "CLO4", 'Exam (LECTURE ONLY)'!Z231:AI231) / 'Exam (LECTURE ONLY)'!AN$9),
IF(AND('PRINTABLE (per grading)'!H$16="OUTPUT", 'PRINTABLE (per grading)'!B$13="Prelim"), IF(ISERROR(SUMIF(OUTPUT!C$20:M$20, "CLO4", OUTPUT!C231:M231) / OUTPUT!AL$9), "", SUMIF(OUTPUT!C$20:M$20, "CLO4", OUTPUT!C231:M231) / OUTPUT!AL$9),
IF(AND('PRINTABLE (per grading)'!H$16="OUTPUT", 'PRINTABLE (per grading)'!B$13="Midterm"), IF(ISERROR(SUMIF(OUTPUT!O$20:Y$20, "CLO4", OUTPUT!O231:Y231) / OUTPUT!AM$9), "", SUMIF(OUTPUT!O$20:Y$20, "CLO4", OUTPUT!O231:Y231) / OUTPUT!AM$9),
IF(AND('PRINTABLE (per grading)'!H$16="OUTPUT", 'PRINTABLE (per grading)'!B$13="Final"), IF(ISERROR(SUMIF(OUTPUT!AA$20:AI$20, "CLO4", OUTPUT!AA231:AI231) / OUTPUT!AN$9), "", SUMIF(OUTPUT!AA$20:AI$20, "CLO4", OUTPUT!AA231:AI231) / OUTPUT!AN$9),
"")))))),"")</f>
        <v/>
      </c>
      <c r="AE229" s="286" t="str">
        <f aca="false">IF(B229&lt;&gt;"",IF(AD229="","",IF(AD229&lt;0.5,1,IF(AND(AD229&gt;=0.5,AD229&lt;P$10),2,IF(AD229&gt;=P$10,3)))),"")</f>
        <v/>
      </c>
      <c r="AF229" s="287" t="str">
        <f aca="false">IF(B229 &lt;&gt; "",IFERROR(IF(AVERAGE(AB229,AD229)&gt;=P$10,"Y","N"),""),"")</f>
        <v/>
      </c>
      <c r="AG229" s="194" t="str">
        <f aca="false">IF(B229 &lt;&gt; "", IFERROR(IF(C$16 = "PRELIM", SUMIF('Database (LECTURE-RES-PRAC)'!D$14:AG$14, "CLO5", 'Database (LECTURE-RES-PRAC)'!D226:AG226) / 'Grade computation'!F$8, IF(C$16 = "MIDTERM", SUMIF('Database (LECTURE-RES-PRAC)'!AJ$14:BM$14, "CLO5", 'Database (LECTURE-RES-PRAC)'!AJ226:BM226) / 'Grade computation'!G$8, IF(C$16 = "FINAL", SUMIF('Database (LECTURE-RES-PRAC)'!BP$14:CS$14, "CLO5", 'Database (LECTURE-RES-PRAC)'!BP226:CS226) / 'Grade computation'!H$8,""))),""),"")</f>
        <v/>
      </c>
      <c r="AH229" s="286" t="str">
        <f aca="false">IF(B229&lt;&gt;"",IF(AG229="","",IF(AG229&lt;0.5,1,IF(AND(AG229&gt;=0.5,AG229&lt;P$10),2,IF(AG229&gt;=P$10,3)))),"")</f>
        <v/>
      </c>
      <c r="AI229" s="194" t="str">
        <f aca="false">IF(B229 &lt;&gt; "",IF(AND('PRINTABLE (per grading)'!H$16="EXAM", 'PRINTABLE (per grading)'!B$13="Prelim"), IF(ISERROR(SUMIF('Exam (LECTURE ONLY)'!D$20:M$20, "CLO5", 'Exam (LECTURE ONLY)'!D231:M231) / 'Exam (LECTURE ONLY)'!AL$10), "", SUMIF('Exam (LECTURE ONLY)'!D$20:M$20, "CLO5", 'Exam (LECTURE ONLY)'!D231:M231) /'Exam (LECTURE ONLY)'!AL$10),
IF(AND('PRINTABLE (per grading)'!H$16="EXAM", 'PRINTABLE (per grading)'!B$13="Midterm"), IF(ISERROR(SUMIF('Exam (LECTURE ONLY)'!O$20:X$20, "CLO5", 'Exam (LECTURE ONLY)'!O231:X231) / 'Exam (LECTURE ONLY)'!AM$10), "", SUMIF('Exam (LECTURE ONLY)'!O$20:X$20, "CLO5", 'Exam (LECTURE ONLY)'!O231:X231) / 'Exam (LECTURE ONLY)'!AM$10),
IF(AND('PRINTABLE (per grading)'!H$16="EXAM", 'PRINTABLE (per grading)'!B$13="Final"), IF(ISERROR(SUMIF('Exam (LECTURE ONLY)'!Z$20:AI$20, "CLO5", 'Exam (LECTURE ONLY)'!Z231:AI231) / 'Exam (LECTURE ONLY)'!AN$10), "", SUMIF('Exam (LECTURE ONLY)'!Z$20:AI$20, "CLO5", 'Exam (LECTURE ONLY)'!Z231:AI231) / 'Exam (LECTURE ONLY)'!AN$10),
IF(AND('PRINTABLE (per grading)'!H$16="OUTPUT", 'PRINTABLE (per grading)'!B$13="Prelim"), IF(ISERROR(SUMIF(OUTPUT!C$20:M$20, "CLO5", OUTPUT!C231:M231) / OUTPUT!AL$10), "", SUMIF(OUTPUT!C$20:M$20, "CLO5", OUTPUT!C231:M231) / OUTPUT!AL$10),
IF(AND('PRINTABLE (per grading)'!H$16="OUTPUT", 'PRINTABLE (per grading)'!B$13="Midterm"), IF(ISERROR(SUMIF(OUTPUT!O$20:Y$20, "CLO5", OUTPUT!O231:Y231) / OUTPUT!AM$10), "", SUMIF(OUTPUT!O$20:Y$20, "CLO5", OUTPUT!O231:Y231) / OUTPUT!AM$10),
IF(AND('PRINTABLE (per grading)'!H$16="OUTPUT", 'PRINTABLE (per grading)'!B$13="Final"), IF(ISERROR(SUMIF(OUTPUT!AA$20:AI$20, "CLO5", OUTPUT!AA231:AI231) / OUTPUT!AN$10), "", SUMIF(OUTPUT!AA$20:AI$20, "CLO5", OUTPUT!AA231:AI231) / OUTPUT!AN$10),
"")))))),"")</f>
        <v/>
      </c>
      <c r="AJ229" s="286" t="str">
        <f aca="false">IF(B229&lt;&gt;"",IF(AI229="","",IF(AI229&lt;0.5,1,IF(AND(AI229&gt;=0.5,AI229&lt;P$10),2,IF(AI229&gt;=P$10,3)))),"")</f>
        <v/>
      </c>
      <c r="AK229" s="287" t="str">
        <f aca="false">IF(B229 &lt;&gt; "",IFERROR(IF(AVERAGE(AG229,AI229)&gt;=P$10,"Y","N"),""),"")</f>
        <v/>
      </c>
      <c r="AL229" s="194" t="str">
        <f aca="false">IF(B229 &lt;&gt; "", IFERROR(IF(C$16 = "PRELIM", SUMIF('Database (LECTURE-RES-PRAC)'!D$14:AG$14, "CLO6", 'Database (LECTURE-RES-PRAC)'!D226:AG226) / 'Grade computation'!F$9, IF(C$16 = "MIDTERM", SUMIF('Database (LECTURE-RES-PRAC)'!AJ$14:BM$14, "CLO6", 'Database (LECTURE-RES-PRAC)'!AJ226:BM226) / 'Grade computation'!G$9, IF(C$16 = "FINAL", SUMIF('Database (LECTURE-RES-PRAC)'!BP$14:CS$14, "CLO6", 'Database (LECTURE-RES-PRAC)'!BP226:CS226) / 'Grade computation'!H$9,""))),""),"")</f>
        <v/>
      </c>
      <c r="AM229" s="286" t="str">
        <f aca="false">IF(B229&lt;&gt;"",IF(AL229="","",IF(AL229&lt;0.5,1,IF(AND(AL229&gt;=0.5,AL229&lt;P$10),2,IF(AL229&gt;=P$10,3)))),"")</f>
        <v/>
      </c>
      <c r="AN229" s="194" t="str">
        <f aca="false">IF(B229 &lt;&gt; "",IF(AND('PRINTABLE (per grading)'!H$16="EXAM", 'PRINTABLE (per grading)'!B$13="Prelim"), IF(ISERROR(SUMIF('Exam (LECTURE ONLY)'!D$20:M$20, "CLO6", 'Exam (LECTURE ONLY)'!D231:M231) / 'Exam (LECTURE ONLY)'!AL$11), "", SUMIF('Exam (LECTURE ONLY)'!D$20:M$20, "CLO6", 'Exam (LECTURE ONLY)'!D231:M231) /'Exam (LECTURE ONLY)'!AL$11),
IF(AND('PRINTABLE (per grading)'!H$16="EXAM", 'PRINTABLE (per grading)'!B$13="Midterm"), IF(ISERROR(SUMIF('Exam (LECTURE ONLY)'!O$20:X$20, "CLO6", 'Exam (LECTURE ONLY)'!O231:X231) / 'Exam (LECTURE ONLY)'!AM$11), "", SUMIF('Exam (LECTURE ONLY)'!O$20:X$20, "CLO6", 'Exam (LECTURE ONLY)'!O231:X231) / 'Exam (LECTURE ONLY)'!AM$11),
IF(AND('PRINTABLE (per grading)'!H$16="EXAM", 'PRINTABLE (per grading)'!B$13="Final"), IF(ISERROR(SUMIF('Exam (LECTURE ONLY)'!Z$20:AI$20, "CLO6", 'Exam (LECTURE ONLY)'!Z231:AI231) / 'Exam (LECTURE ONLY)'!AN$11), "", SUMIF('Exam (LECTURE ONLY)'!Z$20:AI$20, "CLO6", 'Exam (LECTURE ONLY)'!Z231:AI231) / 'Exam (LECTURE ONLY)'!AN$11),
IF(AND('PRINTABLE (per grading)'!H$16="OUTPUT", 'PRINTABLE (per grading)'!B$13="Prelim"), IF(ISERROR(SUMIF(OUTPUT!C$20:M$20, "CLO6", OUTPUT!C231:M231) / OUTPUT!AL$11), "", SUMIF(OUTPUT!C$20:M$20, "CLO6", OUTPUT!C231:M231) / OUTPUT!AL$11),
IF(AND('PRINTABLE (per grading)'!H$16="OUTPUT", 'PRINTABLE (per grading)'!B$13="Midterm"), IF(ISERROR(SUMIF(OUTPUT!O$20:Y$20, "CLO6", OUTPUT!O231:Y231) / OUTPUT!AM$11), "", SUMIF(OUTPUT!O$20:Y$20, "CLO6", OUTPUT!O231:Y231) / OUTPUT!AM$11),
IF(AND('PRINTABLE (per grading)'!H$16="OUTPUT", 'PRINTABLE (per grading)'!B$13="Final"), IF(ISERROR(SUMIF(OUTPUT!AA$20:AI$20, "CLO6", OUTPUT!AA231:AI231) / OUTPUT!AN$11), "", SUMIF(OUTPUT!AA$20:AI$20, "CLO6", OUTPUT!AA231:AI231) / OUTPUT!AN$11),
"")))))),"")</f>
        <v/>
      </c>
      <c r="AO229" s="286" t="str">
        <f aca="false">IF(B229&lt;&gt;"",IF(AN229="","",IF(AN229&lt;0.5,1,IF(AND(AN229&gt;=0.5,AN229&lt;P$10),2,IF(AN229&gt;=P$10,3)))),"")</f>
        <v/>
      </c>
      <c r="AP229" s="287" t="str">
        <f aca="false">IF(B229 &lt;&gt; "",IFERROR(IF(AVERAGE(AL229,AN229)&gt;=P$10,"Y","N"),""),"")</f>
        <v/>
      </c>
      <c r="AQ229" s="194" t="str">
        <f aca="false">IF(B229 &lt;&gt; "", IFERROR(IF(C$16 = "PRELIM", SUMIF('Database (LECTURE-RES-PRAC)'!D$14:AG$14, "CLO7", 'Database (LECTURE-RES-PRAC)'!D226:AG226) / 'Grade computation'!F$10, IF(C$16 = "MIDTERM", SUMIF('Database (LECTURE-RES-PRAC)'!AJ$14:BM$14, "CLO7", 'Database (LECTURE-RES-PRAC)'!AJ226:BM226) / 'Grade computation'!G$10, IF(C$16 = "FINAL", SUMIF('Database (LECTURE-RES-PRAC)'!BP$14:CS$14, "CLO7", 'Database (LECTURE-RES-PRAC)'!BP226:CS226) / 'Grade computation'!H$10,""))),""),"")</f>
        <v/>
      </c>
      <c r="AR229" s="286" t="str">
        <f aca="false">IF(B229&lt;&gt;"",IF(AQ229="","",IF(AQ229&lt;0.5,1,IF(AND(AQ229&gt;=0.5,AQ229&lt;P$10),2,IF(AQ229&gt;=P$10,3)))),"")</f>
        <v/>
      </c>
      <c r="AS229" s="194" t="str">
        <f aca="false">IF(B229 &lt;&gt; "",IF(AND('PRINTABLE (per grading)'!H$16="EXAM", 'PRINTABLE (per grading)'!B$13="Prelim"), IF(ISERROR(SUMIF('Exam (LECTURE ONLY)'!D$20:M$20, "CLO7", 'Exam (LECTURE ONLY)'!D231:M231) / 'Exam (LECTURE ONLY)'!AL$12), "", SUMIF('Exam (LECTURE ONLY)'!D$20:M$20, "CLO7", 'Exam (LECTURE ONLY)'!D231:M231) /'Exam (LECTURE ONLY)'!AL$12),
IF(AND('PRINTABLE (per grading)'!H$16="EXAM", 'PRINTABLE (per grading)'!B$13="Midterm"), IF(ISERROR(SUMIF('Exam (LECTURE ONLY)'!O$20:X$20, "CLO7", 'Exam (LECTURE ONLY)'!O231:X231) / 'Exam (LECTURE ONLY)'!AM$12), "", SUMIF('Exam (LECTURE ONLY)'!O$20:X$20, "CLO7", 'Exam (LECTURE ONLY)'!O231:X231) / 'Exam (LECTURE ONLY)'!AM$12),
IF(AND('PRINTABLE (per grading)'!H$16="EXAM", 'PRINTABLE (per grading)'!B$13="Final"), IF(ISERROR(SUMIF('Exam (LECTURE ONLY)'!Z$20:AI$20, "CLO7", 'Exam (LECTURE ONLY)'!Z231:AI231) / 'Exam (LECTURE ONLY)'!AN$12), "", SUMIF('Exam (LECTURE ONLY)'!Z$20:AI$20, "CLO7", 'Exam (LECTURE ONLY)'!Z231:AI231) / 'Exam (LECTURE ONLY)'!AN$12),
IF(AND('PRINTABLE (per grading)'!H$16="OUTPUT", 'PRINTABLE (per grading)'!B$13="Prelim"), IF(ISERROR(SUMIF(OUTPUT!C$20:M$20, "CLO7", OUTPUT!C231:M231) / OUTPUT!AL$12), "", SUMIF(OUTPUT!C$20:M$20, "CLO7", OUTPUT!C231:M231) / OUTPUT!AL$12),
IF(AND('PRINTABLE (per grading)'!H$16="OUTPUT", 'PRINTABLE (per grading)'!B$13="Midterm"), IF(ISERROR(SUMIF(OUTPUT!O$20:Y$20, "CLO7", OUTPUT!O231:Y231) / OUTPUT!AM$12), "", SUMIF(OUTPUT!O$20:Y$20, "CLO7", OUTPUT!O231:Y231) / OUTPUT!AM$12),
IF(AND('PRINTABLE (per grading)'!H$16="OUTPUT", 'PRINTABLE (per grading)'!B$13="Final"), IF(ISERROR(SUMIF(OUTPUT!AA$20:AI$20, "CLO7", OUTPUT!AA231:AI231) / OUTPUT!AN$12), "", SUMIF(OUTPUT!AA$20:AI$20, "CLO7", OUTPUT!AA231:AI231) / OUTPUT!AN$12),
"")))))),"")</f>
        <v/>
      </c>
      <c r="AT229" s="286" t="str">
        <f aca="false">IF(B229&lt;&gt;"",IF(AS229="","",IF(AS229&lt;0.5,1,IF(AND(AS229&gt;=0.5,AS229&lt;P$10),2,IF(AS229&gt;=P$10,3)))),"")</f>
        <v/>
      </c>
      <c r="AU229" s="287" t="str">
        <f aca="false">IF(B229 &lt;&gt; "",IFERROR(IF(AVERAGE(AQ229,AS229)&gt;=P$10,"Y","N"),""),"")</f>
        <v/>
      </c>
      <c r="AV229" s="194" t="str">
        <f aca="false">IF(B229 &lt;&gt; "", IFERROR(IF(C$16 = "PRELIM", SUMIF('Database (LECTURE-RES-PRAC)'!D$14:AG$14, "CLO8", 'Database (LECTURE-RES-PRAC)'!D226:AG226) / 'Grade computation'!F$11, IF(C$16 = "MIDTERM", SUMIF('Database (LECTURE-RES-PRAC)'!AJ$14:BM$14, "CLO8", 'Database (LECTURE-RES-PRAC)'!AJ226:BM226) / 'Grade computation'!G$11, IF(C$16 = "FINAL", SUMIF('Database (LECTURE-RES-PRAC)'!BP$14:CS$14, "CLO8", 'Database (LECTURE-RES-PRAC)'!BP226:CS226) / 'Grade computation'!H$11,""))),""),"")</f>
        <v/>
      </c>
      <c r="AW229" s="286" t="str">
        <f aca="false">IF(B229&lt;&gt;"",IF(AV229="","",IF(AV229&lt;0.5,1,IF(AND(AV229&gt;=0.5,AV229&lt;P$10),2,IF(AV229&gt;=P$10,3)))),"")</f>
        <v/>
      </c>
      <c r="AX229" s="194" t="str">
        <f aca="false">IF(B229 &lt;&gt; "",IF(AND('PRINTABLE (per grading)'!H$16="EXAM", 'PRINTABLE (per grading)'!B$13="Prelim"), IF(ISERROR(SUMIF('Exam (LECTURE ONLY)'!D$20:M$20, "CLO8", 'Exam (LECTURE ONLY)'!D231:M231) / 'Exam (LECTURE ONLY)'!AL$13), "", SUMIF('Exam (LECTURE ONLY)'!D$20:M$20, "CLO8", 'Exam (LECTURE ONLY)'!D231:M231) /'Exam (LECTURE ONLY)'!AL$13),
IF(AND('PRINTABLE (per grading)'!H$16="EXAM", 'PRINTABLE (per grading)'!B$13="Midterm"), IF(ISERROR(SUMIF('Exam (LECTURE ONLY)'!O$20:X$20, "CLO8", 'Exam (LECTURE ONLY)'!O231:X231) / 'Exam (LECTURE ONLY)'!AM$13), "", SUMIF('Exam (LECTURE ONLY)'!O$20:X$20, "CLO8", 'Exam (LECTURE ONLY)'!O231:X231) / 'Exam (LECTURE ONLY)'!AM$13),
IF(AND('PRINTABLE (per grading)'!H$16="EXAM", 'PRINTABLE (per grading)'!B$13="Final"), IF(ISERROR(SUMIF('Exam (LECTURE ONLY)'!Z$20:AI$20, "CLO8", 'Exam (LECTURE ONLY)'!Z231:AI231) / 'Exam (LECTURE ONLY)'!AN$13), "", SUMIF('Exam (LECTURE ONLY)'!Z$20:AI$20, "CLO8", 'Exam (LECTURE ONLY)'!Z231:AI231) / 'Exam (LECTURE ONLY)'!AN$13),
IF(AND('PRINTABLE (per grading)'!H$16="OUTPUT", 'PRINTABLE (per grading)'!B$13="Prelim"), IF(ISERROR(SUMIF(OUTPUT!C$20:M$20, "CLO8", OUTPUT!C231:M231) / OUTPUT!AL$13), "", SUMIF(OUTPUT!C$20:M$20, "CLO8", OUTPUT!C231:M231) / OUTPUT!AL$13),
IF(AND('PRINTABLE (per grading)'!H$16="OUTPUT", 'PRINTABLE (per grading)'!B$13="Midterm"), IF(ISERROR(SUMIF(OUTPUT!O$20:Y$20, "CLO8", OUTPUT!O231:Y231) / OUTPUT!AM$13), "", SUMIF(OUTPUT!O$20:Y$20, "CLO8", OUTPUT!O231:Y231) / OUTPUT!AM$13),
IF(AND('PRINTABLE (per grading)'!H$16="OUTPUT", 'PRINTABLE (per grading)'!B$13="Final"), IF(ISERROR(SUMIF(OUTPUT!AA$20:AI$20, "CLO8", OUTPUT!AA231:AI231) / OUTPUT!AN$13), "", SUMIF(OUTPUT!AA$20:AI$20, "CLO8", OUTPUT!AA231:AI231) / OUTPUT!AN$13),
"")))))),"")</f>
        <v/>
      </c>
      <c r="AY229" s="286" t="str">
        <f aca="false">IF(B229&lt;&gt;"",IF(AX229="","",IF(AX229&lt;0.5,1,IF(AND(AX229&gt;=0.5,AX229&lt;P$10),2,IF(AX229&gt;=P$10,3)))),"")</f>
        <v/>
      </c>
      <c r="AZ229" s="287" t="str">
        <f aca="false">IF(B229 &lt;&gt; "",IFERROR(IF(AVERAGE(AV229,AX229)&gt;=P$10,"Y","N"),""),"")</f>
        <v/>
      </c>
      <c r="BA229" s="194" t="str">
        <f aca="false">IF(B229 &lt;&gt; "", IFERROR(IF(C$16 = "PRELIM", SUMIF('Database (LECTURE-RES-PRAC)'!D$14:AG$14, "CLO9", 'Database (LECTURE-RES-PRAC)'!D226:AG226) / 'Grade computation'!F$12, IF(C$16 = "MIDTERM", SUMIF('Database (LECTURE-RES-PRAC)'!AJ$14:BM$14, "CLO9", 'Database (LECTURE-RES-PRAC)'!AJ226:BM226) / 'Grade computation'!G$12, IF(C$16 = "FINAL", SUMIF('Database (LECTURE-RES-PRAC)'!BP$14:CS$14, "CLO9", 'Database (LECTURE-RES-PRAC)'!BP226:CS226) / 'Grade computation'!H$12,""))),""),"")</f>
        <v/>
      </c>
      <c r="BB229" s="286" t="str">
        <f aca="false">IF(B229&lt;&gt;"",IF(BA229="","",IF(BA229&lt;0.5,1,IF(AND(BA229&gt;=0.5,BA229&lt;P$10),2,IF(BA229&gt;=P$10,3)))),"")</f>
        <v/>
      </c>
      <c r="BC229" s="194" t="str">
        <f aca="false">IF(B229 &lt;&gt; "",IF(AND('PRINTABLE (per grading)'!H$16="EXAM", 'PRINTABLE (per grading)'!B$13="Prelim"), IF(ISERROR(SUMIF('Exam (LECTURE ONLY)'!D$20:M$20, "CLO9", 'Exam (LECTURE ONLY)'!D231:M231) / 'Exam (LECTURE ONLY)'!AL$14), "", SUMIF('Exam (LECTURE ONLY)'!D$20:M$20, "CLO9", 'Exam (LECTURE ONLY)'!D231:M231) /'Exam (LECTURE ONLY)'!AL$14),
IF(AND('PRINTABLE (per grading)'!H$16="EXAM", 'PRINTABLE (per grading)'!B$13="Midterm"), IF(ISERROR(SUMIF('Exam (LECTURE ONLY)'!O$20:X$20, "CLO9", 'Exam (LECTURE ONLY)'!O231:X231) / 'Exam (LECTURE ONLY)'!AM$14), "", SUMIF('Exam (LECTURE ONLY)'!O$20:X$20, "CLO9", 'Exam (LECTURE ONLY)'!O231:X231) / 'Exam (LECTURE ONLY)'!AM$14),
IF(AND('PRINTABLE (per grading)'!H$16="EXAM", 'PRINTABLE (per grading)'!B$13="Final"), IF(ISERROR(SUMIF('Exam (LECTURE ONLY)'!Z$20:AI$20, "CLO9", 'Exam (LECTURE ONLY)'!Z231:AI231) / 'Exam (LECTURE ONLY)'!AN$14), "", SUMIF('Exam (LECTURE ONLY)'!Z$20:AI$20, "CLO9", 'Exam (LECTURE ONLY)'!Z231:AI231) / 'Exam (LECTURE ONLY)'!AN$14),
IF(AND('PRINTABLE (per grading)'!H$16="OUTPUT", 'PRINTABLE (per grading)'!B$13="Prelim"), IF(ISERROR(SUMIF(OUTPUT!C$20:M$20, "CLO9", OUTPUT!C231:M231) / OUTPUT!AL$14), "", SUMIF(OUTPUT!C$20:M$20, "CLO9", OUTPUT!C231:M231) / OUTPUT!AL$14),
IF(AND('PRINTABLE (per grading)'!H$16="OUTPUT", 'PRINTABLE (per grading)'!B$13="Midterm"), IF(ISERROR(SUMIF(OUTPUT!O$20:Y$20, "CLO9", OUTPUT!O231:Y231) / OUTPUT!AM$14), "", SUMIF(OUTPUT!O$20:Y$20, "CLO9", OUTPUT!O231:Y231) / OUTPUT!AM$14),
IF(AND('PRINTABLE (per grading)'!H$16="OUTPUT", 'PRINTABLE (per grading)'!B$13="Final"), IF(ISERROR(SUMIF(OUTPUT!AA$20:AI$20, "CLO9", OUTPUT!AA231:AI231) / OUTPUT!AN$14), "", SUMIF(OUTPUT!AA$20:AI$20, "CLO9", OUTPUT!AA231:AI231) / OUTPUT!AN$14),
"")))))),"")</f>
        <v/>
      </c>
      <c r="BD229" s="286" t="str">
        <f aca="false">IF(B229&lt;&gt;"",IF(BC229="","",IF(BC229&lt;0.5,1,IF(AND(BC229&gt;=0.5,BC229&lt;P$10),2,IF(BC229&gt;=P$10,3)))),"")</f>
        <v/>
      </c>
      <c r="BE229" s="287" t="str">
        <f aca="false">IF(B229 &lt;&gt; "",IFERROR(IF(AVERAGE(BA229,BC229)&gt;=P$10,"Y","N"),""),"")</f>
        <v/>
      </c>
      <c r="BF229" s="194" t="str">
        <f aca="false">IF(B229 &lt;&gt; "", IFERROR(IF(C$16 = "PRELIM", SUMIF('Database (LECTURE-RES-PRAC)'!D$14:AG$14, "CLO10", 'Database (LECTURE-RES-PRAC)'!D226:AG226) / 'Grade computation'!F$13, IF(C$16 = "MIDTERM", SUMIF('Database (LECTURE-RES-PRAC)'!AJ$14:BM$14, "CLO10", 'Database (LECTURE-RES-PRAC)'!AJ226:BM226) / 'Grade computation'!G$13, IF(C$16 = "FINAL", SUMIF('Database (LECTURE-RES-PRAC)'!BP$14:CS$14, "CLO10", 'Database (LECTURE-RES-PRAC)'!BP226:CS226) / 'Grade computation'!H$13,""))),""),"")</f>
        <v/>
      </c>
      <c r="BG229" s="286" t="str">
        <f aca="false">IF(B229&lt;&gt;"",IF(BF229="","",IF(BF229&lt;0.5,1,IF(AND(BF229&gt;=0.5,BF229&lt;P$10),2,IF(BF229&gt;=P$10,3)))),"")</f>
        <v/>
      </c>
      <c r="BH229" s="194" t="str">
        <f aca="false">IF(B229 &lt;&gt; "",IF(AND('PRINTABLE (per grading)'!H$16="EXAM", 'PRINTABLE (per grading)'!B$13="Prelim"), IF(ISERROR(SUMIF('Exam (LECTURE ONLY)'!D$20:M$20, "CLO10", 'Exam (LECTURE ONLY)'!D231:M231) / 'Exam (LECTURE ONLY)'!AL$15), "", SUMIF('Exam (LECTURE ONLY)'!D$20:M$20, "CLO10", 'Exam (LECTURE ONLY)'!D231:M231) /'Exam (LECTURE ONLY)'!AL$15),
IF(AND('PRINTABLE (per grading)'!H$16="EXAM", 'PRINTABLE (per grading)'!B$13="Midterm"), IF(ISERROR(SUMIF('Exam (LECTURE ONLY)'!O$20:X$20, "CLO10", 'Exam (LECTURE ONLY)'!O231:X231) / 'Exam (LECTURE ONLY)'!AM$15), "", SUMIF('Exam (LECTURE ONLY)'!O$20:X$20, "CLO10", 'Exam (LECTURE ONLY)'!O231:X231) / 'Exam (LECTURE ONLY)'!AM$15),
IF(AND('PRINTABLE (per grading)'!H$16="EXAM", 'PRINTABLE (per grading)'!B$13="Final"), IF(ISERROR(SUMIF('Exam (LECTURE ONLY)'!Z$20:AI$20, "CLO10", 'Exam (LECTURE ONLY)'!Z231:AI231) / 'Exam (LECTURE ONLY)'!AN$15), "", SUMIF('Exam (LECTURE ONLY)'!Z$20:AI$20, "CLO10", 'Exam (LECTURE ONLY)'!Z231:AI231) / 'Exam (LECTURE ONLY)'!AN$15),
IF(AND('PRINTABLE (per grading)'!H$16="OUTPUT", 'PRINTABLE (per grading)'!B$13="Prelim"), IF(ISERROR(SUMIF(OUTPUT!C$20:M$20, "CLO10", OUTPUT!C231:M231) / OUTPUT!AL$15), "", SUMIF(OUTPUT!C$20:M$20, "CLO10", OUTPUT!C231:M231) / OUTPUT!AL$15),
IF(AND('PRINTABLE (per grading)'!H$16="OUTPUT", 'PRINTABLE (per grading)'!B$13="Midterm"), IF(ISERROR(SUMIF(OUTPUT!O$20:Y$20, "CLO10", OUTPUT!O231:Y231) / OUTPUT!AM$15), "", SUMIF(OUTPUT!O$20:Y$20, "CLO10", OUTPUT!O231:Y231) / OUTPUT!AM$15),
IF(AND('PRINTABLE (per grading)'!H$16="OUTPUT", 'PRINTABLE (per grading)'!B$13="Final"), IF(ISERROR(SUMIF(OUTPUT!AA$20:AI$20, "CLO10", OUTPUT!AA231:AI231) / OUTPUT!AN$15), "", SUMIF(OUTPUT!AA$20:AI$20, "CLO10", OUTPUT!AA231:AI231) / OUTPUT!AN$15),
"")))))),"")</f>
        <v/>
      </c>
      <c r="BI229" s="286" t="str">
        <f aca="false">IF(B229&lt;&gt;"",IF(BH229="","",IF(BH229&lt;0.5,1,IF(AND(BH229&gt;=0.5,BH229&lt;P$10),2,IF(BH229&gt;=P$10,3)))),"")</f>
        <v/>
      </c>
      <c r="BJ229" s="287" t="str">
        <f aca="false">IF(B229 &lt;&gt; "",IFERROR(IF(AVERAGE(BF229,BH229)&gt;=P$10,"Y","N"),""),"")</f>
        <v/>
      </c>
      <c r="BK229" s="8"/>
    </row>
    <row r="230" customFormat="false" ht="19.5" hidden="false" customHeight="true" outlineLevel="0" collapsed="false">
      <c r="A230" s="228" t="str">
        <f aca="false">IF(ISBLANK('Database (LECTURE-RES-PRAC)'!A227),"",'Database (LECTURE-RES-PRAC)'!A227)</f>
        <v/>
      </c>
      <c r="B230" s="229" t="str">
        <f aca="false">IF(ISBLANK('Database (LECTURE-RES-PRAC)'!B227),"",'Database (LECTURE-RES-PRAC)'!B227)</f>
        <v/>
      </c>
      <c r="C230" s="230" t="str">
        <f aca="false">IF(B230&lt;&gt;"",IF(C$16="PRELIM",'Grade computation'!C230, IF(C$16="MIDTERM",'Grade computation'!K230, IF(C$16="FINAL",'Grade computation'!S230,""))),"")</f>
        <v/>
      </c>
      <c r="D230" s="231" t="str">
        <f aca="false">IF(B230&lt;&gt;"",IFERROR(IF(B$11="80-20", (((C230/C$19)*X$6)+X$7)*D$18, IF(B$11="60-40", (((C230/C$19)*Y$6)+Y$7)*D$18, 0)),0),"")</f>
        <v/>
      </c>
      <c r="E230" s="230" t="str">
        <f aca="false">IF(B230&lt;&gt;"", IF(C$16="PRELIM",'Grade computation'!E230, IF(C$16="MIDTERM",'Grade computation'!M230, IF(C$16="FINAL",'Grade computation'!U230,""))),"")</f>
        <v/>
      </c>
      <c r="F230" s="232" t="str">
        <f aca="false">IF(B230&lt;&gt;"",IFERROR(IF(B$11="80-20", (((E230/E$19)*X$6)+X$7)*F$18, IF(B$11="60-40", (((E230/E$19)*Y$6)+Y$7)*F$18, 0)),0),"")</f>
        <v/>
      </c>
      <c r="G230" s="233" t="str">
        <f aca="false">IF(B230&lt;&gt;"",IFERROR((D230+F230),0),"")</f>
        <v/>
      </c>
      <c r="H230" s="234" t="str">
        <f aca="false">IF(B230&lt;&gt;"",IF(C$16="PRELIM", 'Grade computation'!H230, IF(C$16="MIDTERM", 'Grade computation'!P230, IF(C$16="FINAL",'Grade computation'!X230, ""))),"")</f>
        <v/>
      </c>
      <c r="I230" s="233" t="str">
        <f aca="false">IF(B230&lt;&gt;"",IFERROR(IF(B$11="80-20", (((H230/H$19)*X$6)+X$7)*I$19, IF(B$11="60-40", (((H230/H$19)*Y$6)+Y$7)*I$19, 0)),0),"")</f>
        <v/>
      </c>
      <c r="J230" s="237" t="str">
        <f aca="false">IFERROR((G230+I230),"")</f>
        <v/>
      </c>
      <c r="K230" s="183" t="str">
        <f aca="false">IFERROR(IF(J230="","",IF(J230&gt;=75,"PASSED","FAILED")),"")</f>
        <v/>
      </c>
      <c r="L230" s="183"/>
      <c r="M230" s="194" t="str">
        <f aca="false">IF(B230 &lt;&gt; "", IFERROR(IF(C$16 = "PRELIM", SUMIF('Database (LECTURE-RES-PRAC)'!D$14:AG$14, "CLO1", 'Database (LECTURE-RES-PRAC)'!D227:AG227) / 'Grade computation'!F$4, IF(C$16 = "MIDTERM", SUMIF('Database (LECTURE-RES-PRAC)'!AJ$14:BM$14, "CLO1", 'Database (LECTURE-RES-PRAC)'!AJ227:BM227) / 'Grade computation'!G$4, IF(C$16 = "FINAL", SUMIF('Database (LECTURE-RES-PRAC)'!BP$14:CS$14, "CLO1", 'Database (LECTURE-RES-PRAC)'!BP227:CS227) / 'Grade computation'!H$4,""))),""),"")</f>
        <v/>
      </c>
      <c r="N230" s="286" t="str">
        <f aca="false">IF(B230&lt;&gt;"",IF(M230="","",IF(M230&lt;0.5,1,IF(AND(M230&gt;=0.5,M230&lt;P$10),2,IF(M230&gt;=P$10,3)))),"")</f>
        <v/>
      </c>
      <c r="O230" s="194" t="str">
        <f aca="false">IF(B230 &lt;&gt; "",IF(AND('PRINTABLE (per grading)'!H$16="EXAM", 'PRINTABLE (per grading)'!B$13="Prelim"), IF(ISERROR(SUMIF('Exam (LECTURE ONLY)'!D$20:M$20, "CLO1", 'Exam (LECTURE ONLY)'!D232:M232) / 'Exam (LECTURE ONLY)'!AL$6), "", SUMIF('Exam (LECTURE ONLY)'!D$20:M$20, "CLO1", 'Exam (LECTURE ONLY)'!D232:M232) /'Exam (LECTURE ONLY)'!AL$6),
IF(AND('PRINTABLE (per grading)'!H$16="EXAM", 'PRINTABLE (per grading)'!B$13="Midterm"), IF(ISERROR(SUMIF('Exam (LECTURE ONLY)'!O$20:X$20, "CLO1", 'Exam (LECTURE ONLY)'!O232:X232) / 'Exam (LECTURE ONLY)'!AM$6), "", SUMIF('Exam (LECTURE ONLY)'!O$20:X$20, "CLO1", 'Exam (LECTURE ONLY)'!O232:X232) / 'Exam (LECTURE ONLY)'!AM$6),
IF(AND('PRINTABLE (per grading)'!H$16="EXAM", 'PRINTABLE (per grading)'!B$13="Final"), IF(ISERROR(SUMIF('Exam (LECTURE ONLY)'!Z$20:AI$20, "CLO1", 'Exam (LECTURE ONLY)'!Z232:AI232) / 'Exam (LECTURE ONLY)'!AN$6), "", SUMIF('Exam (LECTURE ONLY)'!Z$20:AI$20, "CLO1", 'Exam (LECTURE ONLY)'!Z232:AI232) / 'Exam (LECTURE ONLY)'!AN$6),
IF(AND('PRINTABLE (per grading)'!H$16="OUTPUT", 'PRINTABLE (per grading)'!B$13="Prelim"), IF(ISERROR(SUMIF(OUTPUT!C$20:M$20, "CLO1", OUTPUT!C232:M232) / OUTPUT!AL$6), "", SUMIF(OUTPUT!C$20:M$20, "CLO1", OUTPUT!C232:M232) / OUTPUT!AL$6),
IF(AND('PRINTABLE (per grading)'!H$16="OUTPUT", 'PRINTABLE (per grading)'!B$13="Midterm"), IF(ISERROR(SUMIF(OUTPUT!O$20:Y$20, "CLO1", OUTPUT!O232:Y232) / OUTPUT!AM$6), "", SUMIF(OUTPUT!O$20:Y$20, "CLO1", OUTPUT!O232:Y232) / OUTPUT!AM$6),
IF(AND('PRINTABLE (per grading)'!H$16="OUTPUT", 'PRINTABLE (per grading)'!B$13="Final"), IF(ISERROR(SUMIF(OUTPUT!AA$20:AI$20, "CLO1", OUTPUT!AA232:AI232) / OUTPUT!AN$6), "", SUMIF(OUTPUT!AA$20:AI$20, "CLO1", OUTPUT!AA232:AI232) / OUTPUT!AN$6),
"")))))),"")</f>
        <v/>
      </c>
      <c r="P230" s="286" t="str">
        <f aca="false">IF(B230&lt;&gt;"",IF(O230="","",IF(O230&lt;0.5,1,IF(AND(O230&gt;=0.5,O230&lt;P$10),2,IF(O230&gt;=P$10,3)))),"")</f>
        <v/>
      </c>
      <c r="Q230" s="287" t="str">
        <f aca="false">IF(B230 &lt;&gt; "",IFERROR(IF(AVERAGE(M230,O230)&gt;=P$10,"Y","N"),""),"")</f>
        <v/>
      </c>
      <c r="R230" s="194" t="str">
        <f aca="false">IF(B230 &lt;&gt; "", IFERROR(IF(C$16 = "PRELIM", SUMIF('Database (LECTURE-RES-PRAC)'!D$14:AG$14, "CLO2", 'Database (LECTURE-RES-PRAC)'!D227:AG227) / 'Grade computation'!F$5, IF(C$16 = "MIDTERM", SUMIF('Database (LECTURE-RES-PRAC)'!AJ$14:BM$14, "CLO2", 'Database (LECTURE-RES-PRAC)'!AJ227:BM227) / 'Grade computation'!G$5, IF(C$16 = "FINAL", SUMIF('Database (LECTURE-RES-PRAC)'!BP$14:CS$14, "CLO2", 'Database (LECTURE-RES-PRAC)'!BP227:CS227) / 'Grade computation'!H$5,""))),""),"")</f>
        <v/>
      </c>
      <c r="S230" s="286" t="str">
        <f aca="false">IF(B230&lt;&gt;"",IF(R230="","",IF(R230&lt;0.5,1,IF(AND(R230&gt;=0.5,R230&lt;P$10),2,IF(R230&gt;=P$10,3)))),"")</f>
        <v/>
      </c>
      <c r="T230" s="194" t="str">
        <f aca="false">IF(B230 &lt;&gt; "",IF(AND('PRINTABLE (per grading)'!H$16="EXAM", 'PRINTABLE (per grading)'!B$13="Prelim"), IF(ISERROR(SUMIF('Exam (LECTURE ONLY)'!D$20:M$20, "CLO2", 'Exam (LECTURE ONLY)'!D232:M232) / 'Exam (LECTURE ONLY)'!AL$7), "", SUMIF('Exam (LECTURE ONLY)'!D$20:M$20, "CLO2", 'Exam (LECTURE ONLY)'!D232:M232) /'Exam (LECTURE ONLY)'!AL$7),
IF(AND('PRINTABLE (per grading)'!H$16="EXAM", 'PRINTABLE (per grading)'!B$13="Midterm"), IF(ISERROR(SUMIF('Exam (LECTURE ONLY)'!O$20:X$20, "CLO2", 'Exam (LECTURE ONLY)'!O232:X232) / 'Exam (LECTURE ONLY)'!AM$7), "", SUMIF('Exam (LECTURE ONLY)'!O$20:X$20, "CLO2", 'Exam (LECTURE ONLY)'!O232:X232) / 'Exam (LECTURE ONLY)'!AM$7),
IF(AND('PRINTABLE (per grading)'!H$16="EXAM", 'PRINTABLE (per grading)'!B$13="Final"), IF(ISERROR(SUMIF('Exam (LECTURE ONLY)'!Z$20:AI$20, "CLO2", 'Exam (LECTURE ONLY)'!Z232:AI232) / 'Exam (LECTURE ONLY)'!AN$7), "", SUMIF('Exam (LECTURE ONLY)'!Z$20:AI$20, "CLO2", 'Exam (LECTURE ONLY)'!Z232:AI232) / 'Exam (LECTURE ONLY)'!AN$7),
IF(AND('PRINTABLE (per grading)'!H$16="OUTPUT", 'PRINTABLE (per grading)'!B$13="Prelim"), IF(ISERROR(SUMIF(OUTPUT!C$20:M$20, "CLO2", OUTPUT!C232:M232) / OUTPUT!AL$7), "", SUMIF(OUTPUT!C$20:M$20, "CLO2", OUTPUT!C232:M232) / OUTPUT!AL$7),
IF(AND('PRINTABLE (per grading)'!H$16="OUTPUT", 'PRINTABLE (per grading)'!B$13="Midterm"), IF(ISERROR(SUMIF(OUTPUT!O$20:Y$20, "CLO2", OUTPUT!O232:Y232) / OUTPUT!AM$7), "", SUMIF(OUTPUT!O$20:Y$20, "CLO2", OUTPUT!O232:Y232) / OUTPUT!AM$7),
IF(AND('PRINTABLE (per grading)'!H$16="OUTPUT", 'PRINTABLE (per grading)'!B$13="Final"), IF(ISERROR(SUMIF(OUTPUT!AA$20:AI$20, "CLO2", OUTPUT!AA232:AI232) / OUTPUT!AN$7), "", SUMIF(OUTPUT!AA$20:AI$20, "CLO2", OUTPUT!AA232:AI232) / OUTPUT!AN$7),
"")))))),"")</f>
        <v/>
      </c>
      <c r="U230" s="286" t="str">
        <f aca="false">IF(B230&lt;&gt;"",IF(T230="","",IF(T230&lt;0.5,1,IF(AND(T230&gt;=0.5,T230&lt;P$10),2,IF(T230&gt;=P$10,3)))),"")</f>
        <v/>
      </c>
      <c r="V230" s="287" t="str">
        <f aca="false">IF(B230 &lt;&gt; "",IFERROR(IF(AVERAGE(R230,T230)&gt;=P$10,"Y","N"),""),"")</f>
        <v/>
      </c>
      <c r="W230" s="194" t="str">
        <f aca="false">IF(B230 &lt;&gt; "", IFERROR(IF(C$16 = "PRELIM", SUMIF('Database (LECTURE-RES-PRAC)'!D$14:AG$14, "CLO3", 'Database (LECTURE-RES-PRAC)'!D227:AG227) / 'Grade computation'!F$6, IF(C$16 = "MIDTERM", SUMIF('Database (LECTURE-RES-PRAC)'!AJ$14:BM$14, "CLO3", 'Database (LECTURE-RES-PRAC)'!AJ227:BM227) / 'Grade computation'!G$6, IF(C$16 = "FINAL", SUMIF('Database (LECTURE-RES-PRAC)'!BP$14:CS$14, "CLO3", 'Database (LECTURE-RES-PRAC)'!BP227:CS227) / 'Grade computation'!H$6,""))),""),"")</f>
        <v/>
      </c>
      <c r="X230" s="286" t="str">
        <f aca="false">IF(B230&lt;&gt;"",IF(W230="","",IF(W230&lt;0.5,1,IF(AND(W230&gt;=0.5,W230&lt;P$10),2,IF(W230&gt;=P$10,3)))),"")</f>
        <v/>
      </c>
      <c r="Y230" s="194" t="str">
        <f aca="false">IF(B230 &lt;&gt; "",IF(AND('PRINTABLE (per grading)'!H$16="EXAM", 'PRINTABLE (per grading)'!B$13="Prelim"), IF(ISERROR(SUMIF('Exam (LECTURE ONLY)'!D$20:M$20, "CLO3", 'Exam (LECTURE ONLY)'!D232:M232) / 'Exam (LECTURE ONLY)'!AL$8), "", SUMIF('Exam (LECTURE ONLY)'!D$20:M$20, "CLO3", 'Exam (LECTURE ONLY)'!D232:M232) /'Exam (LECTURE ONLY)'!AL$8),
IF(AND('PRINTABLE (per grading)'!H$16="EXAM", 'PRINTABLE (per grading)'!B$13="Midterm"), IF(ISERROR(SUMIF('Exam (LECTURE ONLY)'!O$20:X$20, "CLO3", 'Exam (LECTURE ONLY)'!O232:X232) / 'Exam (LECTURE ONLY)'!AM$8), "", SUMIF('Exam (LECTURE ONLY)'!O$20:X$20, "CLO3", 'Exam (LECTURE ONLY)'!O232:X232) / 'Exam (LECTURE ONLY)'!AM$8),
IF(AND('PRINTABLE (per grading)'!H$16="EXAM", 'PRINTABLE (per grading)'!B$13="Final"), IF(ISERROR(SUMIF('Exam (LECTURE ONLY)'!Z$20:AI$20, "CLO3", 'Exam (LECTURE ONLY)'!Z232:AI232) / 'Exam (LECTURE ONLY)'!AN$8), "", SUMIF('Exam (LECTURE ONLY)'!Z$20:AI$20, "CLO3", 'Exam (LECTURE ONLY)'!Z232:AI232) / 'Exam (LECTURE ONLY)'!AN$8),
IF(AND('PRINTABLE (per grading)'!H$16="OUTPUT", 'PRINTABLE (per grading)'!B$13="Prelim"), IF(ISERROR(SUMIF(OUTPUT!C$20:M$20, "CLO3", OUTPUT!C232:M232) / OUTPUT!AL$8), "", SUMIF(OUTPUT!C$20:M$20, "CLO3", OUTPUT!C232:M232) / OUTPUT!AL$8),
IF(AND('PRINTABLE (per grading)'!H$16="OUTPUT", 'PRINTABLE (per grading)'!B$13="Midterm"), IF(ISERROR(SUMIF(OUTPUT!O$20:Y$20, "CLO3", OUTPUT!O232:Y232) / OUTPUT!AM$8), "", SUMIF(OUTPUT!O$20:Y$20, "CLO3", OUTPUT!O232:Y232) / OUTPUT!AM$8),
IF(AND('PRINTABLE (per grading)'!H$16="OUTPUT", 'PRINTABLE (per grading)'!B$13="Final"), IF(ISERROR(SUMIF(OUTPUT!AA$20:AI$20, "CLO3", OUTPUT!AA232:AI232) / OUTPUT!AN$8), "", SUMIF(OUTPUT!AA$20:AI$20, "CLO3", OUTPUT!AA232:AI232) / OUTPUT!AN$8),
"" )))))),"")</f>
        <v/>
      </c>
      <c r="Z230" s="286" t="str">
        <f aca="false">IF(B230&lt;&gt;"",IF(Y230="","",IF(Y230&lt;0.5,1,IF(AND(Y230&gt;=0.5,Y230&lt;P$10),2,IF(Y230&gt;=P$10,3)))),"")</f>
        <v/>
      </c>
      <c r="AA230" s="287" t="str">
        <f aca="false">IF(B230 &lt;&gt; "",IFERROR(IF(AVERAGE(W230,Y230)&gt;=P$10,"Y","N"),""),"")</f>
        <v/>
      </c>
      <c r="AB230" s="194" t="str">
        <f aca="false">IF(B230 &lt;&gt; "", IFERROR(IF(C$16 = "PRELIM", SUMIF('Database (LECTURE-RES-PRAC)'!D$14:AG$14, "CLO4", 'Database (LECTURE-RES-PRAC)'!D227:AG227) / 'Grade computation'!F$7, IF(C$16 = "MIDTERM", SUMIF('Database (LECTURE-RES-PRAC)'!AJ$14:BM$14, "CLO4", 'Database (LECTURE-RES-PRAC)'!AJ227:BM227) / 'Grade computation'!G$7, IF(C$16 = "FINAL", SUMIF('Database (LECTURE-RES-PRAC)'!BP$14:CS$14, "CLO4", 'Database (LECTURE-RES-PRAC)'!BP227:CS227) / 'Grade computation'!H$7,""))),""),"")</f>
        <v/>
      </c>
      <c r="AC230" s="286" t="str">
        <f aca="false">IF(B230&lt;&gt;"",IF(AB230="","",IF(AB230&lt;0.5,1,IF(AND(AB230&gt;=0.5,AB230&lt;P$10),2,IF(AB230&gt;=P$10,3)))),"")</f>
        <v/>
      </c>
      <c r="AD230" s="194" t="str">
        <f aca="false">IF(B230 &lt;&gt; "",IF(AND('PRINTABLE (per grading)'!H$16="EXAM", 'PRINTABLE (per grading)'!B$13="Prelim"), IF(ISERROR(SUMIF('Exam (LECTURE ONLY)'!D$20:M$20, "CLO4", 'Exam (LECTURE ONLY)'!D232:M232) / 'Exam (LECTURE ONLY)'!AL$9), "", SUMIF('Exam (LECTURE ONLY)'!D$20:M$20, "CLO4", 'Exam (LECTURE ONLY)'!D232:M232) /'Exam (LECTURE ONLY)'!AL$9),
IF(AND('PRINTABLE (per grading)'!H$16="EXAM", 'PRINTABLE (per grading)'!B$13="Midterm"), IF(ISERROR(SUMIF('Exam (LECTURE ONLY)'!O$20:X$20, "CLO4", 'Exam (LECTURE ONLY)'!O232:X232) / 'Exam (LECTURE ONLY)'!AM$9), "", SUMIF('Exam (LECTURE ONLY)'!O$20:X$20, "CLO4", 'Exam (LECTURE ONLY)'!O232:X232) / 'Exam (LECTURE ONLY)'!AM$9),
IF(AND('PRINTABLE (per grading)'!H$16="EXAM", 'PRINTABLE (per grading)'!B$13="Final"), IF(ISERROR(SUMIF('Exam (LECTURE ONLY)'!Z$20:AI$20, "CLO4", 'Exam (LECTURE ONLY)'!Z232:AI232) / 'Exam (LECTURE ONLY)'!AN$9), "", SUMIF('Exam (LECTURE ONLY)'!Z$20:AI$20, "CLO4", 'Exam (LECTURE ONLY)'!Z232:AI232) / 'Exam (LECTURE ONLY)'!AN$9),
IF(AND('PRINTABLE (per grading)'!H$16="OUTPUT", 'PRINTABLE (per grading)'!B$13="Prelim"), IF(ISERROR(SUMIF(OUTPUT!C$20:M$20, "CLO4", OUTPUT!C232:M232) / OUTPUT!AL$9), "", SUMIF(OUTPUT!C$20:M$20, "CLO4", OUTPUT!C232:M232) / OUTPUT!AL$9),
IF(AND('PRINTABLE (per grading)'!H$16="OUTPUT", 'PRINTABLE (per grading)'!B$13="Midterm"), IF(ISERROR(SUMIF(OUTPUT!O$20:Y$20, "CLO4", OUTPUT!O232:Y232) / OUTPUT!AM$9), "", SUMIF(OUTPUT!O$20:Y$20, "CLO4", OUTPUT!O232:Y232) / OUTPUT!AM$9),
IF(AND('PRINTABLE (per grading)'!H$16="OUTPUT", 'PRINTABLE (per grading)'!B$13="Final"), IF(ISERROR(SUMIF(OUTPUT!AA$20:AI$20, "CLO4", OUTPUT!AA232:AI232) / OUTPUT!AN$9), "", SUMIF(OUTPUT!AA$20:AI$20, "CLO4", OUTPUT!AA232:AI232) / OUTPUT!AN$9),
"")))))),"")</f>
        <v/>
      </c>
      <c r="AE230" s="286" t="str">
        <f aca="false">IF(B230&lt;&gt;"",IF(AD230="","",IF(AD230&lt;0.5,1,IF(AND(AD230&gt;=0.5,AD230&lt;P$10),2,IF(AD230&gt;=P$10,3)))),"")</f>
        <v/>
      </c>
      <c r="AF230" s="287" t="str">
        <f aca="false">IF(B230 &lt;&gt; "",IFERROR(IF(AVERAGE(AB230,AD230)&gt;=P$10,"Y","N"),""),"")</f>
        <v/>
      </c>
      <c r="AG230" s="194" t="str">
        <f aca="false">IF(B230 &lt;&gt; "", IFERROR(IF(C$16 = "PRELIM", SUMIF('Database (LECTURE-RES-PRAC)'!D$14:AG$14, "CLO5", 'Database (LECTURE-RES-PRAC)'!D227:AG227) / 'Grade computation'!F$8, IF(C$16 = "MIDTERM", SUMIF('Database (LECTURE-RES-PRAC)'!AJ$14:BM$14, "CLO5", 'Database (LECTURE-RES-PRAC)'!AJ227:BM227) / 'Grade computation'!G$8, IF(C$16 = "FINAL", SUMIF('Database (LECTURE-RES-PRAC)'!BP$14:CS$14, "CLO5", 'Database (LECTURE-RES-PRAC)'!BP227:CS227) / 'Grade computation'!H$8,""))),""),"")</f>
        <v/>
      </c>
      <c r="AH230" s="286" t="str">
        <f aca="false">IF(B230&lt;&gt;"",IF(AG230="","",IF(AG230&lt;0.5,1,IF(AND(AG230&gt;=0.5,AG230&lt;P$10),2,IF(AG230&gt;=P$10,3)))),"")</f>
        <v/>
      </c>
      <c r="AI230" s="194" t="str">
        <f aca="false">IF(B230 &lt;&gt; "",IF(AND('PRINTABLE (per grading)'!H$16="EXAM", 'PRINTABLE (per grading)'!B$13="Prelim"), IF(ISERROR(SUMIF('Exam (LECTURE ONLY)'!D$20:M$20, "CLO5", 'Exam (LECTURE ONLY)'!D232:M232) / 'Exam (LECTURE ONLY)'!AL$10), "", SUMIF('Exam (LECTURE ONLY)'!D$20:M$20, "CLO5", 'Exam (LECTURE ONLY)'!D232:M232) /'Exam (LECTURE ONLY)'!AL$10),
IF(AND('PRINTABLE (per grading)'!H$16="EXAM", 'PRINTABLE (per grading)'!B$13="Midterm"), IF(ISERROR(SUMIF('Exam (LECTURE ONLY)'!O$20:X$20, "CLO5", 'Exam (LECTURE ONLY)'!O232:X232) / 'Exam (LECTURE ONLY)'!AM$10), "", SUMIF('Exam (LECTURE ONLY)'!O$20:X$20, "CLO5", 'Exam (LECTURE ONLY)'!O232:X232) / 'Exam (LECTURE ONLY)'!AM$10),
IF(AND('PRINTABLE (per grading)'!H$16="EXAM", 'PRINTABLE (per grading)'!B$13="Final"), IF(ISERROR(SUMIF('Exam (LECTURE ONLY)'!Z$20:AI$20, "CLO5", 'Exam (LECTURE ONLY)'!Z232:AI232) / 'Exam (LECTURE ONLY)'!AN$10), "", SUMIF('Exam (LECTURE ONLY)'!Z$20:AI$20, "CLO5", 'Exam (LECTURE ONLY)'!Z232:AI232) / 'Exam (LECTURE ONLY)'!AN$10),
IF(AND('PRINTABLE (per grading)'!H$16="OUTPUT", 'PRINTABLE (per grading)'!B$13="Prelim"), IF(ISERROR(SUMIF(OUTPUT!C$20:M$20, "CLO5", OUTPUT!C232:M232) / OUTPUT!AL$10), "", SUMIF(OUTPUT!C$20:M$20, "CLO5", OUTPUT!C232:M232) / OUTPUT!AL$10),
IF(AND('PRINTABLE (per grading)'!H$16="OUTPUT", 'PRINTABLE (per grading)'!B$13="Midterm"), IF(ISERROR(SUMIF(OUTPUT!O$20:Y$20, "CLO5", OUTPUT!O232:Y232) / OUTPUT!AM$10), "", SUMIF(OUTPUT!O$20:Y$20, "CLO5", OUTPUT!O232:Y232) / OUTPUT!AM$10),
IF(AND('PRINTABLE (per grading)'!H$16="OUTPUT", 'PRINTABLE (per grading)'!B$13="Final"), IF(ISERROR(SUMIF(OUTPUT!AA$20:AI$20, "CLO5", OUTPUT!AA232:AI232) / OUTPUT!AN$10), "", SUMIF(OUTPUT!AA$20:AI$20, "CLO5", OUTPUT!AA232:AI232) / OUTPUT!AN$10),
"")))))),"")</f>
        <v/>
      </c>
      <c r="AJ230" s="286" t="str">
        <f aca="false">IF(B230&lt;&gt;"",IF(AI230="","",IF(AI230&lt;0.5,1,IF(AND(AI230&gt;=0.5,AI230&lt;P$10),2,IF(AI230&gt;=P$10,3)))),"")</f>
        <v/>
      </c>
      <c r="AK230" s="287" t="str">
        <f aca="false">IF(B230 &lt;&gt; "",IFERROR(IF(AVERAGE(AG230,AI230)&gt;=P$10,"Y","N"),""),"")</f>
        <v/>
      </c>
      <c r="AL230" s="194" t="str">
        <f aca="false">IF(B230 &lt;&gt; "", IFERROR(IF(C$16 = "PRELIM", SUMIF('Database (LECTURE-RES-PRAC)'!D$14:AG$14, "CLO6", 'Database (LECTURE-RES-PRAC)'!D227:AG227) / 'Grade computation'!F$9, IF(C$16 = "MIDTERM", SUMIF('Database (LECTURE-RES-PRAC)'!AJ$14:BM$14, "CLO6", 'Database (LECTURE-RES-PRAC)'!AJ227:BM227) / 'Grade computation'!G$9, IF(C$16 = "FINAL", SUMIF('Database (LECTURE-RES-PRAC)'!BP$14:CS$14, "CLO6", 'Database (LECTURE-RES-PRAC)'!BP227:CS227) / 'Grade computation'!H$9,""))),""),"")</f>
        <v/>
      </c>
      <c r="AM230" s="286" t="str">
        <f aca="false">IF(B230&lt;&gt;"",IF(AL230="","",IF(AL230&lt;0.5,1,IF(AND(AL230&gt;=0.5,AL230&lt;P$10),2,IF(AL230&gt;=P$10,3)))),"")</f>
        <v/>
      </c>
      <c r="AN230" s="194" t="str">
        <f aca="false">IF(B230 &lt;&gt; "",IF(AND('PRINTABLE (per grading)'!H$16="EXAM", 'PRINTABLE (per grading)'!B$13="Prelim"), IF(ISERROR(SUMIF('Exam (LECTURE ONLY)'!D$20:M$20, "CLO6", 'Exam (LECTURE ONLY)'!D232:M232) / 'Exam (LECTURE ONLY)'!AL$11), "", SUMIF('Exam (LECTURE ONLY)'!D$20:M$20, "CLO6", 'Exam (LECTURE ONLY)'!D232:M232) /'Exam (LECTURE ONLY)'!AL$11),
IF(AND('PRINTABLE (per grading)'!H$16="EXAM", 'PRINTABLE (per grading)'!B$13="Midterm"), IF(ISERROR(SUMIF('Exam (LECTURE ONLY)'!O$20:X$20, "CLO6", 'Exam (LECTURE ONLY)'!O232:X232) / 'Exam (LECTURE ONLY)'!AM$11), "", SUMIF('Exam (LECTURE ONLY)'!O$20:X$20, "CLO6", 'Exam (LECTURE ONLY)'!O232:X232) / 'Exam (LECTURE ONLY)'!AM$11),
IF(AND('PRINTABLE (per grading)'!H$16="EXAM", 'PRINTABLE (per grading)'!B$13="Final"), IF(ISERROR(SUMIF('Exam (LECTURE ONLY)'!Z$20:AI$20, "CLO6", 'Exam (LECTURE ONLY)'!Z232:AI232) / 'Exam (LECTURE ONLY)'!AN$11), "", SUMIF('Exam (LECTURE ONLY)'!Z$20:AI$20, "CLO6", 'Exam (LECTURE ONLY)'!Z232:AI232) / 'Exam (LECTURE ONLY)'!AN$11),
IF(AND('PRINTABLE (per grading)'!H$16="OUTPUT", 'PRINTABLE (per grading)'!B$13="Prelim"), IF(ISERROR(SUMIF(OUTPUT!C$20:M$20, "CLO6", OUTPUT!C232:M232) / OUTPUT!AL$11), "", SUMIF(OUTPUT!C$20:M$20, "CLO6", OUTPUT!C232:M232) / OUTPUT!AL$11),
IF(AND('PRINTABLE (per grading)'!H$16="OUTPUT", 'PRINTABLE (per grading)'!B$13="Midterm"), IF(ISERROR(SUMIF(OUTPUT!O$20:Y$20, "CLO6", OUTPUT!O232:Y232) / OUTPUT!AM$11), "", SUMIF(OUTPUT!O$20:Y$20, "CLO6", OUTPUT!O232:Y232) / OUTPUT!AM$11),
IF(AND('PRINTABLE (per grading)'!H$16="OUTPUT", 'PRINTABLE (per grading)'!B$13="Final"), IF(ISERROR(SUMIF(OUTPUT!AA$20:AI$20, "CLO6", OUTPUT!AA232:AI232) / OUTPUT!AN$11), "", SUMIF(OUTPUT!AA$20:AI$20, "CLO6", OUTPUT!AA232:AI232) / OUTPUT!AN$11),
"")))))),"")</f>
        <v/>
      </c>
      <c r="AO230" s="286" t="str">
        <f aca="false">IF(B230&lt;&gt;"",IF(AN230="","",IF(AN230&lt;0.5,1,IF(AND(AN230&gt;=0.5,AN230&lt;P$10),2,IF(AN230&gt;=P$10,3)))),"")</f>
        <v/>
      </c>
      <c r="AP230" s="287" t="str">
        <f aca="false">IF(B230 &lt;&gt; "",IFERROR(IF(AVERAGE(AL230,AN230)&gt;=P$10,"Y","N"),""),"")</f>
        <v/>
      </c>
      <c r="AQ230" s="194" t="str">
        <f aca="false">IF(B230 &lt;&gt; "", IFERROR(IF(C$16 = "PRELIM", SUMIF('Database (LECTURE-RES-PRAC)'!D$14:AG$14, "CLO7", 'Database (LECTURE-RES-PRAC)'!D227:AG227) / 'Grade computation'!F$10, IF(C$16 = "MIDTERM", SUMIF('Database (LECTURE-RES-PRAC)'!AJ$14:BM$14, "CLO7", 'Database (LECTURE-RES-PRAC)'!AJ227:BM227) / 'Grade computation'!G$10, IF(C$16 = "FINAL", SUMIF('Database (LECTURE-RES-PRAC)'!BP$14:CS$14, "CLO7", 'Database (LECTURE-RES-PRAC)'!BP227:CS227) / 'Grade computation'!H$10,""))),""),"")</f>
        <v/>
      </c>
      <c r="AR230" s="286" t="str">
        <f aca="false">IF(B230&lt;&gt;"",IF(AQ230="","",IF(AQ230&lt;0.5,1,IF(AND(AQ230&gt;=0.5,AQ230&lt;P$10),2,IF(AQ230&gt;=P$10,3)))),"")</f>
        <v/>
      </c>
      <c r="AS230" s="194" t="str">
        <f aca="false">IF(B230 &lt;&gt; "",IF(AND('PRINTABLE (per grading)'!H$16="EXAM", 'PRINTABLE (per grading)'!B$13="Prelim"), IF(ISERROR(SUMIF('Exam (LECTURE ONLY)'!D$20:M$20, "CLO7", 'Exam (LECTURE ONLY)'!D232:M232) / 'Exam (LECTURE ONLY)'!AL$12), "", SUMIF('Exam (LECTURE ONLY)'!D$20:M$20, "CLO7", 'Exam (LECTURE ONLY)'!D232:M232) /'Exam (LECTURE ONLY)'!AL$12),
IF(AND('PRINTABLE (per grading)'!H$16="EXAM", 'PRINTABLE (per grading)'!B$13="Midterm"), IF(ISERROR(SUMIF('Exam (LECTURE ONLY)'!O$20:X$20, "CLO7", 'Exam (LECTURE ONLY)'!O232:X232) / 'Exam (LECTURE ONLY)'!AM$12), "", SUMIF('Exam (LECTURE ONLY)'!O$20:X$20, "CLO7", 'Exam (LECTURE ONLY)'!O232:X232) / 'Exam (LECTURE ONLY)'!AM$12),
IF(AND('PRINTABLE (per grading)'!H$16="EXAM", 'PRINTABLE (per grading)'!B$13="Final"), IF(ISERROR(SUMIF('Exam (LECTURE ONLY)'!Z$20:AI$20, "CLO7", 'Exam (LECTURE ONLY)'!Z232:AI232) / 'Exam (LECTURE ONLY)'!AN$12), "", SUMIF('Exam (LECTURE ONLY)'!Z$20:AI$20, "CLO7", 'Exam (LECTURE ONLY)'!Z232:AI232) / 'Exam (LECTURE ONLY)'!AN$12),
IF(AND('PRINTABLE (per grading)'!H$16="OUTPUT", 'PRINTABLE (per grading)'!B$13="Prelim"), IF(ISERROR(SUMIF(OUTPUT!C$20:M$20, "CLO7", OUTPUT!C232:M232) / OUTPUT!AL$12), "", SUMIF(OUTPUT!C$20:M$20, "CLO7", OUTPUT!C232:M232) / OUTPUT!AL$12),
IF(AND('PRINTABLE (per grading)'!H$16="OUTPUT", 'PRINTABLE (per grading)'!B$13="Midterm"), IF(ISERROR(SUMIF(OUTPUT!O$20:Y$20, "CLO7", OUTPUT!O232:Y232) / OUTPUT!AM$12), "", SUMIF(OUTPUT!O$20:Y$20, "CLO7", OUTPUT!O232:Y232) / OUTPUT!AM$12),
IF(AND('PRINTABLE (per grading)'!H$16="OUTPUT", 'PRINTABLE (per grading)'!B$13="Final"), IF(ISERROR(SUMIF(OUTPUT!AA$20:AI$20, "CLO7", OUTPUT!AA232:AI232) / OUTPUT!AN$12), "", SUMIF(OUTPUT!AA$20:AI$20, "CLO7", OUTPUT!AA232:AI232) / OUTPUT!AN$12),
"")))))),"")</f>
        <v/>
      </c>
      <c r="AT230" s="286" t="str">
        <f aca="false">IF(B230&lt;&gt;"",IF(AS230="","",IF(AS230&lt;0.5,1,IF(AND(AS230&gt;=0.5,AS230&lt;P$10),2,IF(AS230&gt;=P$10,3)))),"")</f>
        <v/>
      </c>
      <c r="AU230" s="287" t="str">
        <f aca="false">IF(B230 &lt;&gt; "",IFERROR(IF(AVERAGE(AQ230,AS230)&gt;=P$10,"Y","N"),""),"")</f>
        <v/>
      </c>
      <c r="AV230" s="194" t="str">
        <f aca="false">IF(B230 &lt;&gt; "", IFERROR(IF(C$16 = "PRELIM", SUMIF('Database (LECTURE-RES-PRAC)'!D$14:AG$14, "CLO8", 'Database (LECTURE-RES-PRAC)'!D227:AG227) / 'Grade computation'!F$11, IF(C$16 = "MIDTERM", SUMIF('Database (LECTURE-RES-PRAC)'!AJ$14:BM$14, "CLO8", 'Database (LECTURE-RES-PRAC)'!AJ227:BM227) / 'Grade computation'!G$11, IF(C$16 = "FINAL", SUMIF('Database (LECTURE-RES-PRAC)'!BP$14:CS$14, "CLO8", 'Database (LECTURE-RES-PRAC)'!BP227:CS227) / 'Grade computation'!H$11,""))),""),"")</f>
        <v/>
      </c>
      <c r="AW230" s="286" t="str">
        <f aca="false">IF(B230&lt;&gt;"",IF(AV230="","",IF(AV230&lt;0.5,1,IF(AND(AV230&gt;=0.5,AV230&lt;P$10),2,IF(AV230&gt;=P$10,3)))),"")</f>
        <v/>
      </c>
      <c r="AX230" s="194" t="str">
        <f aca="false">IF(B230 &lt;&gt; "",IF(AND('PRINTABLE (per grading)'!H$16="EXAM", 'PRINTABLE (per grading)'!B$13="Prelim"), IF(ISERROR(SUMIF('Exam (LECTURE ONLY)'!D$20:M$20, "CLO8", 'Exam (LECTURE ONLY)'!D232:M232) / 'Exam (LECTURE ONLY)'!AL$13), "", SUMIF('Exam (LECTURE ONLY)'!D$20:M$20, "CLO8", 'Exam (LECTURE ONLY)'!D232:M232) /'Exam (LECTURE ONLY)'!AL$13),
IF(AND('PRINTABLE (per grading)'!H$16="EXAM", 'PRINTABLE (per grading)'!B$13="Midterm"), IF(ISERROR(SUMIF('Exam (LECTURE ONLY)'!O$20:X$20, "CLO8", 'Exam (LECTURE ONLY)'!O232:X232) / 'Exam (LECTURE ONLY)'!AM$13), "", SUMIF('Exam (LECTURE ONLY)'!O$20:X$20, "CLO8", 'Exam (LECTURE ONLY)'!O232:X232) / 'Exam (LECTURE ONLY)'!AM$13),
IF(AND('PRINTABLE (per grading)'!H$16="EXAM", 'PRINTABLE (per grading)'!B$13="Final"), IF(ISERROR(SUMIF('Exam (LECTURE ONLY)'!Z$20:AI$20, "CLO8", 'Exam (LECTURE ONLY)'!Z232:AI232) / 'Exam (LECTURE ONLY)'!AN$13), "", SUMIF('Exam (LECTURE ONLY)'!Z$20:AI$20, "CLO8", 'Exam (LECTURE ONLY)'!Z232:AI232) / 'Exam (LECTURE ONLY)'!AN$13),
IF(AND('PRINTABLE (per grading)'!H$16="OUTPUT", 'PRINTABLE (per grading)'!B$13="Prelim"), IF(ISERROR(SUMIF(OUTPUT!C$20:M$20, "CLO8", OUTPUT!C232:M232) / OUTPUT!AL$13), "", SUMIF(OUTPUT!C$20:M$20, "CLO8", OUTPUT!C232:M232) / OUTPUT!AL$13),
IF(AND('PRINTABLE (per grading)'!H$16="OUTPUT", 'PRINTABLE (per grading)'!B$13="Midterm"), IF(ISERROR(SUMIF(OUTPUT!O$20:Y$20, "CLO8", OUTPUT!O232:Y232) / OUTPUT!AM$13), "", SUMIF(OUTPUT!O$20:Y$20, "CLO8", OUTPUT!O232:Y232) / OUTPUT!AM$13),
IF(AND('PRINTABLE (per grading)'!H$16="OUTPUT", 'PRINTABLE (per grading)'!B$13="Final"), IF(ISERROR(SUMIF(OUTPUT!AA$20:AI$20, "CLO8", OUTPUT!AA232:AI232) / OUTPUT!AN$13), "", SUMIF(OUTPUT!AA$20:AI$20, "CLO8", OUTPUT!AA232:AI232) / OUTPUT!AN$13),
"")))))),"")</f>
        <v/>
      </c>
      <c r="AY230" s="286" t="str">
        <f aca="false">IF(B230&lt;&gt;"",IF(AX230="","",IF(AX230&lt;0.5,1,IF(AND(AX230&gt;=0.5,AX230&lt;P$10),2,IF(AX230&gt;=P$10,3)))),"")</f>
        <v/>
      </c>
      <c r="AZ230" s="287" t="str">
        <f aca="false">IF(B230 &lt;&gt; "",IFERROR(IF(AVERAGE(AV230,AX230)&gt;=P$10,"Y","N"),""),"")</f>
        <v/>
      </c>
      <c r="BA230" s="194" t="str">
        <f aca="false">IF(B230 &lt;&gt; "", IFERROR(IF(C$16 = "PRELIM", SUMIF('Database (LECTURE-RES-PRAC)'!D$14:AG$14, "CLO9", 'Database (LECTURE-RES-PRAC)'!D227:AG227) / 'Grade computation'!F$12, IF(C$16 = "MIDTERM", SUMIF('Database (LECTURE-RES-PRAC)'!AJ$14:BM$14, "CLO9", 'Database (LECTURE-RES-PRAC)'!AJ227:BM227) / 'Grade computation'!G$12, IF(C$16 = "FINAL", SUMIF('Database (LECTURE-RES-PRAC)'!BP$14:CS$14, "CLO9", 'Database (LECTURE-RES-PRAC)'!BP227:CS227) / 'Grade computation'!H$12,""))),""),"")</f>
        <v/>
      </c>
      <c r="BB230" s="286" t="str">
        <f aca="false">IF(B230&lt;&gt;"",IF(BA230="","",IF(BA230&lt;0.5,1,IF(AND(BA230&gt;=0.5,BA230&lt;P$10),2,IF(BA230&gt;=P$10,3)))),"")</f>
        <v/>
      </c>
      <c r="BC230" s="194" t="str">
        <f aca="false">IF(B230 &lt;&gt; "",IF(AND('PRINTABLE (per grading)'!H$16="EXAM", 'PRINTABLE (per grading)'!B$13="Prelim"), IF(ISERROR(SUMIF('Exam (LECTURE ONLY)'!D$20:M$20, "CLO9", 'Exam (LECTURE ONLY)'!D232:M232) / 'Exam (LECTURE ONLY)'!AL$14), "", SUMIF('Exam (LECTURE ONLY)'!D$20:M$20, "CLO9", 'Exam (LECTURE ONLY)'!D232:M232) /'Exam (LECTURE ONLY)'!AL$14),
IF(AND('PRINTABLE (per grading)'!H$16="EXAM", 'PRINTABLE (per grading)'!B$13="Midterm"), IF(ISERROR(SUMIF('Exam (LECTURE ONLY)'!O$20:X$20, "CLO9", 'Exam (LECTURE ONLY)'!O232:X232) / 'Exam (LECTURE ONLY)'!AM$14), "", SUMIF('Exam (LECTURE ONLY)'!O$20:X$20, "CLO9", 'Exam (LECTURE ONLY)'!O232:X232) / 'Exam (LECTURE ONLY)'!AM$14),
IF(AND('PRINTABLE (per grading)'!H$16="EXAM", 'PRINTABLE (per grading)'!B$13="Final"), IF(ISERROR(SUMIF('Exam (LECTURE ONLY)'!Z$20:AI$20, "CLO9", 'Exam (LECTURE ONLY)'!Z232:AI232) / 'Exam (LECTURE ONLY)'!AN$14), "", SUMIF('Exam (LECTURE ONLY)'!Z$20:AI$20, "CLO9", 'Exam (LECTURE ONLY)'!Z232:AI232) / 'Exam (LECTURE ONLY)'!AN$14),
IF(AND('PRINTABLE (per grading)'!H$16="OUTPUT", 'PRINTABLE (per grading)'!B$13="Prelim"), IF(ISERROR(SUMIF(OUTPUT!C$20:M$20, "CLO9", OUTPUT!C232:M232) / OUTPUT!AL$14), "", SUMIF(OUTPUT!C$20:M$20, "CLO9", OUTPUT!C232:M232) / OUTPUT!AL$14),
IF(AND('PRINTABLE (per grading)'!H$16="OUTPUT", 'PRINTABLE (per grading)'!B$13="Midterm"), IF(ISERROR(SUMIF(OUTPUT!O$20:Y$20, "CLO9", OUTPUT!O232:Y232) / OUTPUT!AM$14), "", SUMIF(OUTPUT!O$20:Y$20, "CLO9", OUTPUT!O232:Y232) / OUTPUT!AM$14),
IF(AND('PRINTABLE (per grading)'!H$16="OUTPUT", 'PRINTABLE (per grading)'!B$13="Final"), IF(ISERROR(SUMIF(OUTPUT!AA$20:AI$20, "CLO9", OUTPUT!AA232:AI232) / OUTPUT!AN$14), "", SUMIF(OUTPUT!AA$20:AI$20, "CLO9", OUTPUT!AA232:AI232) / OUTPUT!AN$14),
"")))))),"")</f>
        <v/>
      </c>
      <c r="BD230" s="286" t="str">
        <f aca="false">IF(B230&lt;&gt;"",IF(BC230="","",IF(BC230&lt;0.5,1,IF(AND(BC230&gt;=0.5,BC230&lt;P$10),2,IF(BC230&gt;=P$10,3)))),"")</f>
        <v/>
      </c>
      <c r="BE230" s="287" t="str">
        <f aca="false">IF(B230 &lt;&gt; "",IFERROR(IF(AVERAGE(BA230,BC230)&gt;=P$10,"Y","N"),""),"")</f>
        <v/>
      </c>
      <c r="BF230" s="194" t="str">
        <f aca="false">IF(B230 &lt;&gt; "", IFERROR(IF(C$16 = "PRELIM", SUMIF('Database (LECTURE-RES-PRAC)'!D$14:AG$14, "CLO10", 'Database (LECTURE-RES-PRAC)'!D227:AG227) / 'Grade computation'!F$13, IF(C$16 = "MIDTERM", SUMIF('Database (LECTURE-RES-PRAC)'!AJ$14:BM$14, "CLO10", 'Database (LECTURE-RES-PRAC)'!AJ227:BM227) / 'Grade computation'!G$13, IF(C$16 = "FINAL", SUMIF('Database (LECTURE-RES-PRAC)'!BP$14:CS$14, "CLO10", 'Database (LECTURE-RES-PRAC)'!BP227:CS227) / 'Grade computation'!H$13,""))),""),"")</f>
        <v/>
      </c>
      <c r="BG230" s="286" t="str">
        <f aca="false">IF(B230&lt;&gt;"",IF(BF230="","",IF(BF230&lt;0.5,1,IF(AND(BF230&gt;=0.5,BF230&lt;P$10),2,IF(BF230&gt;=P$10,3)))),"")</f>
        <v/>
      </c>
      <c r="BH230" s="194" t="str">
        <f aca="false">IF(B230 &lt;&gt; "",IF(AND('PRINTABLE (per grading)'!H$16="EXAM", 'PRINTABLE (per grading)'!B$13="Prelim"), IF(ISERROR(SUMIF('Exam (LECTURE ONLY)'!D$20:M$20, "CLO10", 'Exam (LECTURE ONLY)'!D232:M232) / 'Exam (LECTURE ONLY)'!AL$15), "", SUMIF('Exam (LECTURE ONLY)'!D$20:M$20, "CLO10", 'Exam (LECTURE ONLY)'!D232:M232) /'Exam (LECTURE ONLY)'!AL$15),
IF(AND('PRINTABLE (per grading)'!H$16="EXAM", 'PRINTABLE (per grading)'!B$13="Midterm"), IF(ISERROR(SUMIF('Exam (LECTURE ONLY)'!O$20:X$20, "CLO10", 'Exam (LECTURE ONLY)'!O232:X232) / 'Exam (LECTURE ONLY)'!AM$15), "", SUMIF('Exam (LECTURE ONLY)'!O$20:X$20, "CLO10", 'Exam (LECTURE ONLY)'!O232:X232) / 'Exam (LECTURE ONLY)'!AM$15),
IF(AND('PRINTABLE (per grading)'!H$16="EXAM", 'PRINTABLE (per grading)'!B$13="Final"), IF(ISERROR(SUMIF('Exam (LECTURE ONLY)'!Z$20:AI$20, "CLO10", 'Exam (LECTURE ONLY)'!Z232:AI232) / 'Exam (LECTURE ONLY)'!AN$15), "", SUMIF('Exam (LECTURE ONLY)'!Z$20:AI$20, "CLO10", 'Exam (LECTURE ONLY)'!Z232:AI232) / 'Exam (LECTURE ONLY)'!AN$15),
IF(AND('PRINTABLE (per grading)'!H$16="OUTPUT", 'PRINTABLE (per grading)'!B$13="Prelim"), IF(ISERROR(SUMIF(OUTPUT!C$20:M$20, "CLO10", OUTPUT!C232:M232) / OUTPUT!AL$15), "", SUMIF(OUTPUT!C$20:M$20, "CLO10", OUTPUT!C232:M232) / OUTPUT!AL$15),
IF(AND('PRINTABLE (per grading)'!H$16="OUTPUT", 'PRINTABLE (per grading)'!B$13="Midterm"), IF(ISERROR(SUMIF(OUTPUT!O$20:Y$20, "CLO10", OUTPUT!O232:Y232) / OUTPUT!AM$15), "", SUMIF(OUTPUT!O$20:Y$20, "CLO10", OUTPUT!O232:Y232) / OUTPUT!AM$15),
IF(AND('PRINTABLE (per grading)'!H$16="OUTPUT", 'PRINTABLE (per grading)'!B$13="Final"), IF(ISERROR(SUMIF(OUTPUT!AA$20:AI$20, "CLO10", OUTPUT!AA232:AI232) / OUTPUT!AN$15), "", SUMIF(OUTPUT!AA$20:AI$20, "CLO10", OUTPUT!AA232:AI232) / OUTPUT!AN$15),
"")))))),"")</f>
        <v/>
      </c>
      <c r="BI230" s="286" t="str">
        <f aca="false">IF(B230&lt;&gt;"",IF(BH230="","",IF(BH230&lt;0.5,1,IF(AND(BH230&gt;=0.5,BH230&lt;P$10),2,IF(BH230&gt;=P$10,3)))),"")</f>
        <v/>
      </c>
      <c r="BJ230" s="287" t="str">
        <f aca="false">IF(B230 &lt;&gt; "",IFERROR(IF(AVERAGE(BF230,BH230)&gt;=P$10,"Y","N"),""),"")</f>
        <v/>
      </c>
      <c r="BK230" s="8"/>
    </row>
    <row r="231" customFormat="false" ht="19.5" hidden="false" customHeight="true" outlineLevel="0" collapsed="false">
      <c r="A231" s="183" t="str">
        <f aca="false">IF(ISBLANK('Database (LECTURE-RES-PRAC)'!A228),"",'Database (LECTURE-RES-PRAC)'!A228)</f>
        <v/>
      </c>
      <c r="B231" s="184" t="str">
        <f aca="false">IF(ISBLANK('Database (LECTURE-RES-PRAC)'!B228),"",'Database (LECTURE-RES-PRAC)'!B228)</f>
        <v/>
      </c>
      <c r="C231" s="230" t="str">
        <f aca="false">IF(B231&lt;&gt;"",IF(C$16="PRELIM",'Grade computation'!C231, IF(C$16="MIDTERM",'Grade computation'!K231, IF(C$16="FINAL",'Grade computation'!S231,""))),"")</f>
        <v/>
      </c>
      <c r="D231" s="231" t="str">
        <f aca="false">IF(B231&lt;&gt;"",IFERROR(IF(B$11="80-20", (((C231/C$19)*X$6)+X$7)*D$18, IF(B$11="60-40", (((C231/C$19)*Y$6)+Y$7)*D$18, 0)),0),"")</f>
        <v/>
      </c>
      <c r="E231" s="230" t="str">
        <f aca="false">IF(B231&lt;&gt;"", IF(C$16="PRELIM",'Grade computation'!E231, IF(C$16="MIDTERM",'Grade computation'!M231, IF(C$16="FINAL",'Grade computation'!U231,""))),"")</f>
        <v/>
      </c>
      <c r="F231" s="232" t="str">
        <f aca="false">IF(B231&lt;&gt;"",IFERROR(IF(B$11="80-20", (((E231/E$19)*X$6)+X$7)*F$18, IF(B$11="60-40", (((E231/E$19)*Y$6)+Y$7)*F$18, 0)),0),"")</f>
        <v/>
      </c>
      <c r="G231" s="233" t="str">
        <f aca="false">IF(B231&lt;&gt;"",IFERROR((D231+F231),0),"")</f>
        <v/>
      </c>
      <c r="H231" s="234" t="str">
        <f aca="false">IF(B231&lt;&gt;"",IF(C$16="PRELIM", 'Grade computation'!H231, IF(C$16="MIDTERM", 'Grade computation'!P231, IF(C$16="FINAL",'Grade computation'!X231, ""))),"")</f>
        <v/>
      </c>
      <c r="I231" s="233" t="str">
        <f aca="false">IF(B231&lt;&gt;"",IFERROR(IF(B$11="80-20", (((H231/H$19)*X$6)+X$7)*I$19, IF(B$11="60-40", (((H231/H$19)*Y$6)+Y$7)*I$19, 0)),0),"")</f>
        <v/>
      </c>
      <c r="J231" s="237" t="str">
        <f aca="false">IFERROR((G231+I231),"")</f>
        <v/>
      </c>
      <c r="K231" s="183" t="str">
        <f aca="false">IFERROR(IF(J231="","",IF(J231&gt;=75,"PASSED","FAILED")),"")</f>
        <v/>
      </c>
      <c r="L231" s="183"/>
      <c r="M231" s="194" t="str">
        <f aca="false">IF(B231 &lt;&gt; "", IFERROR(IF(C$16 = "PRELIM", SUMIF('Database (LECTURE-RES-PRAC)'!D$14:AG$14, "CLO1", 'Database (LECTURE-RES-PRAC)'!D228:AG228) / 'Grade computation'!F$4, IF(C$16 = "MIDTERM", SUMIF('Database (LECTURE-RES-PRAC)'!AJ$14:BM$14, "CLO1", 'Database (LECTURE-RES-PRAC)'!AJ228:BM228) / 'Grade computation'!G$4, IF(C$16 = "FINAL", SUMIF('Database (LECTURE-RES-PRAC)'!BP$14:CS$14, "CLO1", 'Database (LECTURE-RES-PRAC)'!BP228:CS228) / 'Grade computation'!H$4,""))),""),"")</f>
        <v/>
      </c>
      <c r="N231" s="286" t="str">
        <f aca="false">IF(B231&lt;&gt;"",IF(M231="","",IF(M231&lt;0.5,1,IF(AND(M231&gt;=0.5,M231&lt;P$10),2,IF(M231&gt;=P$10,3)))),"")</f>
        <v/>
      </c>
      <c r="O231" s="194" t="str">
        <f aca="false">IF(B231 &lt;&gt; "",IF(AND('PRINTABLE (per grading)'!H$16="EXAM", 'PRINTABLE (per grading)'!B$13="Prelim"), IF(ISERROR(SUMIF('Exam (LECTURE ONLY)'!D$20:M$20, "CLO1", 'Exam (LECTURE ONLY)'!D233:M233) / 'Exam (LECTURE ONLY)'!AL$6), "", SUMIF('Exam (LECTURE ONLY)'!D$20:M$20, "CLO1", 'Exam (LECTURE ONLY)'!D233:M233) /'Exam (LECTURE ONLY)'!AL$6),
IF(AND('PRINTABLE (per grading)'!H$16="EXAM", 'PRINTABLE (per grading)'!B$13="Midterm"), IF(ISERROR(SUMIF('Exam (LECTURE ONLY)'!O$20:X$20, "CLO1", 'Exam (LECTURE ONLY)'!O233:X233) / 'Exam (LECTURE ONLY)'!AM$6), "", SUMIF('Exam (LECTURE ONLY)'!O$20:X$20, "CLO1", 'Exam (LECTURE ONLY)'!O233:X233) / 'Exam (LECTURE ONLY)'!AM$6),
IF(AND('PRINTABLE (per grading)'!H$16="EXAM", 'PRINTABLE (per grading)'!B$13="Final"), IF(ISERROR(SUMIF('Exam (LECTURE ONLY)'!Z$20:AI$20, "CLO1", 'Exam (LECTURE ONLY)'!Z233:AI233) / 'Exam (LECTURE ONLY)'!AN$6), "", SUMIF('Exam (LECTURE ONLY)'!Z$20:AI$20, "CLO1", 'Exam (LECTURE ONLY)'!Z233:AI233) / 'Exam (LECTURE ONLY)'!AN$6),
IF(AND('PRINTABLE (per grading)'!H$16="OUTPUT", 'PRINTABLE (per grading)'!B$13="Prelim"), IF(ISERROR(SUMIF(OUTPUT!C$20:M$20, "CLO1", OUTPUT!C233:M233) / OUTPUT!AL$6), "", SUMIF(OUTPUT!C$20:M$20, "CLO1", OUTPUT!C233:M233) / OUTPUT!AL$6),
IF(AND('PRINTABLE (per grading)'!H$16="OUTPUT", 'PRINTABLE (per grading)'!B$13="Midterm"), IF(ISERROR(SUMIF(OUTPUT!O$20:Y$20, "CLO1", OUTPUT!O233:Y233) / OUTPUT!AM$6), "", SUMIF(OUTPUT!O$20:Y$20, "CLO1", OUTPUT!O233:Y233) / OUTPUT!AM$6),
IF(AND('PRINTABLE (per grading)'!H$16="OUTPUT", 'PRINTABLE (per grading)'!B$13="Final"), IF(ISERROR(SUMIF(OUTPUT!AA$20:AI$20, "CLO1", OUTPUT!AA233:AI233) / OUTPUT!AN$6), "", SUMIF(OUTPUT!AA$20:AI$20, "CLO1", OUTPUT!AA233:AI233) / OUTPUT!AN$6),
"")))))),"")</f>
        <v/>
      </c>
      <c r="P231" s="286" t="str">
        <f aca="false">IF(B231&lt;&gt;"",IF(O231="","",IF(O231&lt;0.5,1,IF(AND(O231&gt;=0.5,O231&lt;P$10),2,IF(O231&gt;=P$10,3)))),"")</f>
        <v/>
      </c>
      <c r="Q231" s="287" t="str">
        <f aca="false">IF(B231 &lt;&gt; "",IFERROR(IF(AVERAGE(M231,O231)&gt;=P$10,"Y","N"),""),"")</f>
        <v/>
      </c>
      <c r="R231" s="194" t="str">
        <f aca="false">IF(B231 &lt;&gt; "", IFERROR(IF(C$16 = "PRELIM", SUMIF('Database (LECTURE-RES-PRAC)'!D$14:AG$14, "CLO2", 'Database (LECTURE-RES-PRAC)'!D228:AG228) / 'Grade computation'!F$5, IF(C$16 = "MIDTERM", SUMIF('Database (LECTURE-RES-PRAC)'!AJ$14:BM$14, "CLO2", 'Database (LECTURE-RES-PRAC)'!AJ228:BM228) / 'Grade computation'!G$5, IF(C$16 = "FINAL", SUMIF('Database (LECTURE-RES-PRAC)'!BP$14:CS$14, "CLO2", 'Database (LECTURE-RES-PRAC)'!BP228:CS228) / 'Grade computation'!H$5,""))),""),"")</f>
        <v/>
      </c>
      <c r="S231" s="286" t="str">
        <f aca="false">IF(B231&lt;&gt;"",IF(R231="","",IF(R231&lt;0.5,1,IF(AND(R231&gt;=0.5,R231&lt;P$10),2,IF(R231&gt;=P$10,3)))),"")</f>
        <v/>
      </c>
      <c r="T231" s="194" t="str">
        <f aca="false">IF(B231 &lt;&gt; "",IF(AND('PRINTABLE (per grading)'!H$16="EXAM", 'PRINTABLE (per grading)'!B$13="Prelim"), IF(ISERROR(SUMIF('Exam (LECTURE ONLY)'!D$20:M$20, "CLO2", 'Exam (LECTURE ONLY)'!D233:M233) / 'Exam (LECTURE ONLY)'!AL$7), "", SUMIF('Exam (LECTURE ONLY)'!D$20:M$20, "CLO2", 'Exam (LECTURE ONLY)'!D233:M233) /'Exam (LECTURE ONLY)'!AL$7),
IF(AND('PRINTABLE (per grading)'!H$16="EXAM", 'PRINTABLE (per grading)'!B$13="Midterm"), IF(ISERROR(SUMIF('Exam (LECTURE ONLY)'!O$20:X$20, "CLO2", 'Exam (LECTURE ONLY)'!O233:X233) / 'Exam (LECTURE ONLY)'!AM$7), "", SUMIF('Exam (LECTURE ONLY)'!O$20:X$20, "CLO2", 'Exam (LECTURE ONLY)'!O233:X233) / 'Exam (LECTURE ONLY)'!AM$7),
IF(AND('PRINTABLE (per grading)'!H$16="EXAM", 'PRINTABLE (per grading)'!B$13="Final"), IF(ISERROR(SUMIF('Exam (LECTURE ONLY)'!Z$20:AI$20, "CLO2", 'Exam (LECTURE ONLY)'!Z233:AI233) / 'Exam (LECTURE ONLY)'!AN$7), "", SUMIF('Exam (LECTURE ONLY)'!Z$20:AI$20, "CLO2", 'Exam (LECTURE ONLY)'!Z233:AI233) / 'Exam (LECTURE ONLY)'!AN$7),
IF(AND('PRINTABLE (per grading)'!H$16="OUTPUT", 'PRINTABLE (per grading)'!B$13="Prelim"), IF(ISERROR(SUMIF(OUTPUT!C$20:M$20, "CLO2", OUTPUT!C233:M233) / OUTPUT!AL$7), "", SUMIF(OUTPUT!C$20:M$20, "CLO2", OUTPUT!C233:M233) / OUTPUT!AL$7),
IF(AND('PRINTABLE (per grading)'!H$16="OUTPUT", 'PRINTABLE (per grading)'!B$13="Midterm"), IF(ISERROR(SUMIF(OUTPUT!O$20:Y$20, "CLO2", OUTPUT!O233:Y233) / OUTPUT!AM$7), "", SUMIF(OUTPUT!O$20:Y$20, "CLO2", OUTPUT!O233:Y233) / OUTPUT!AM$7),
IF(AND('PRINTABLE (per grading)'!H$16="OUTPUT", 'PRINTABLE (per grading)'!B$13="Final"), IF(ISERROR(SUMIF(OUTPUT!AA$20:AI$20, "CLO2", OUTPUT!AA233:AI233) / OUTPUT!AN$7), "", SUMIF(OUTPUT!AA$20:AI$20, "CLO2", OUTPUT!AA233:AI233) / OUTPUT!AN$7),
"")))))),"")</f>
        <v/>
      </c>
      <c r="U231" s="286" t="str">
        <f aca="false">IF(B231&lt;&gt;"",IF(T231="","",IF(T231&lt;0.5,1,IF(AND(T231&gt;=0.5,T231&lt;P$10),2,IF(T231&gt;=P$10,3)))),"")</f>
        <v/>
      </c>
      <c r="V231" s="287" t="str">
        <f aca="false">IF(B231 &lt;&gt; "",IFERROR(IF(AVERAGE(R231,T231)&gt;=P$10,"Y","N"),""),"")</f>
        <v/>
      </c>
      <c r="W231" s="194" t="str">
        <f aca="false">IF(B231 &lt;&gt; "", IFERROR(IF(C$16 = "PRELIM", SUMIF('Database (LECTURE-RES-PRAC)'!D$14:AG$14, "CLO3", 'Database (LECTURE-RES-PRAC)'!D228:AG228) / 'Grade computation'!F$6, IF(C$16 = "MIDTERM", SUMIF('Database (LECTURE-RES-PRAC)'!AJ$14:BM$14, "CLO3", 'Database (LECTURE-RES-PRAC)'!AJ228:BM228) / 'Grade computation'!G$6, IF(C$16 = "FINAL", SUMIF('Database (LECTURE-RES-PRAC)'!BP$14:CS$14, "CLO3", 'Database (LECTURE-RES-PRAC)'!BP228:CS228) / 'Grade computation'!H$6,""))),""),"")</f>
        <v/>
      </c>
      <c r="X231" s="286" t="str">
        <f aca="false">IF(B231&lt;&gt;"",IF(W231="","",IF(W231&lt;0.5,1,IF(AND(W231&gt;=0.5,W231&lt;P$10),2,IF(W231&gt;=P$10,3)))),"")</f>
        <v/>
      </c>
      <c r="Y231" s="194" t="str">
        <f aca="false">IF(B231 &lt;&gt; "",IF(AND('PRINTABLE (per grading)'!H$16="EXAM", 'PRINTABLE (per grading)'!B$13="Prelim"), IF(ISERROR(SUMIF('Exam (LECTURE ONLY)'!D$20:M$20, "CLO3", 'Exam (LECTURE ONLY)'!D233:M233) / 'Exam (LECTURE ONLY)'!AL$8), "", SUMIF('Exam (LECTURE ONLY)'!D$20:M$20, "CLO3", 'Exam (LECTURE ONLY)'!D233:M233) /'Exam (LECTURE ONLY)'!AL$8),
IF(AND('PRINTABLE (per grading)'!H$16="EXAM", 'PRINTABLE (per grading)'!B$13="Midterm"), IF(ISERROR(SUMIF('Exam (LECTURE ONLY)'!O$20:X$20, "CLO3", 'Exam (LECTURE ONLY)'!O233:X233) / 'Exam (LECTURE ONLY)'!AM$8), "", SUMIF('Exam (LECTURE ONLY)'!O$20:X$20, "CLO3", 'Exam (LECTURE ONLY)'!O233:X233) / 'Exam (LECTURE ONLY)'!AM$8),
IF(AND('PRINTABLE (per grading)'!H$16="EXAM", 'PRINTABLE (per grading)'!B$13="Final"), IF(ISERROR(SUMIF('Exam (LECTURE ONLY)'!Z$20:AI$20, "CLO3", 'Exam (LECTURE ONLY)'!Z233:AI233) / 'Exam (LECTURE ONLY)'!AN$8), "", SUMIF('Exam (LECTURE ONLY)'!Z$20:AI$20, "CLO3", 'Exam (LECTURE ONLY)'!Z233:AI233) / 'Exam (LECTURE ONLY)'!AN$8),
IF(AND('PRINTABLE (per grading)'!H$16="OUTPUT", 'PRINTABLE (per grading)'!B$13="Prelim"), IF(ISERROR(SUMIF(OUTPUT!C$20:M$20, "CLO3", OUTPUT!C233:M233) / OUTPUT!AL$8), "", SUMIF(OUTPUT!C$20:M$20, "CLO3", OUTPUT!C233:M233) / OUTPUT!AL$8),
IF(AND('PRINTABLE (per grading)'!H$16="OUTPUT", 'PRINTABLE (per grading)'!B$13="Midterm"), IF(ISERROR(SUMIF(OUTPUT!O$20:Y$20, "CLO3", OUTPUT!O233:Y233) / OUTPUT!AM$8), "", SUMIF(OUTPUT!O$20:Y$20, "CLO3", OUTPUT!O233:Y233) / OUTPUT!AM$8),
IF(AND('PRINTABLE (per grading)'!H$16="OUTPUT", 'PRINTABLE (per grading)'!B$13="Final"), IF(ISERROR(SUMIF(OUTPUT!AA$20:AI$20, "CLO3", OUTPUT!AA233:AI233) / OUTPUT!AN$8), "", SUMIF(OUTPUT!AA$20:AI$20, "CLO3", OUTPUT!AA233:AI233) / OUTPUT!AN$8),
"" )))))),"")</f>
        <v/>
      </c>
      <c r="Z231" s="286" t="str">
        <f aca="false">IF(B231&lt;&gt;"",IF(Y231="","",IF(Y231&lt;0.5,1,IF(AND(Y231&gt;=0.5,Y231&lt;P$10),2,IF(Y231&gt;=P$10,3)))),"")</f>
        <v/>
      </c>
      <c r="AA231" s="287" t="str">
        <f aca="false">IF(B231 &lt;&gt; "",IFERROR(IF(AVERAGE(W231,Y231)&gt;=P$10,"Y","N"),""),"")</f>
        <v/>
      </c>
      <c r="AB231" s="194" t="str">
        <f aca="false">IF(B231 &lt;&gt; "", IFERROR(IF(C$16 = "PRELIM", SUMIF('Database (LECTURE-RES-PRAC)'!D$14:AG$14, "CLO4", 'Database (LECTURE-RES-PRAC)'!D228:AG228) / 'Grade computation'!F$7, IF(C$16 = "MIDTERM", SUMIF('Database (LECTURE-RES-PRAC)'!AJ$14:BM$14, "CLO4", 'Database (LECTURE-RES-PRAC)'!AJ228:BM228) / 'Grade computation'!G$7, IF(C$16 = "FINAL", SUMIF('Database (LECTURE-RES-PRAC)'!BP$14:CS$14, "CLO4", 'Database (LECTURE-RES-PRAC)'!BP228:CS228) / 'Grade computation'!H$7,""))),""),"")</f>
        <v/>
      </c>
      <c r="AC231" s="286" t="str">
        <f aca="false">IF(B231&lt;&gt;"",IF(AB231="","",IF(AB231&lt;0.5,1,IF(AND(AB231&gt;=0.5,AB231&lt;P$10),2,IF(AB231&gt;=P$10,3)))),"")</f>
        <v/>
      </c>
      <c r="AD231" s="194" t="str">
        <f aca="false">IF(B231 &lt;&gt; "",IF(AND('PRINTABLE (per grading)'!H$16="EXAM", 'PRINTABLE (per grading)'!B$13="Prelim"), IF(ISERROR(SUMIF('Exam (LECTURE ONLY)'!D$20:M$20, "CLO4", 'Exam (LECTURE ONLY)'!D233:M233) / 'Exam (LECTURE ONLY)'!AL$9), "", SUMIF('Exam (LECTURE ONLY)'!D$20:M$20, "CLO4", 'Exam (LECTURE ONLY)'!D233:M233) /'Exam (LECTURE ONLY)'!AL$9),
IF(AND('PRINTABLE (per grading)'!H$16="EXAM", 'PRINTABLE (per grading)'!B$13="Midterm"), IF(ISERROR(SUMIF('Exam (LECTURE ONLY)'!O$20:X$20, "CLO4", 'Exam (LECTURE ONLY)'!O233:X233) / 'Exam (LECTURE ONLY)'!AM$9), "", SUMIF('Exam (LECTURE ONLY)'!O$20:X$20, "CLO4", 'Exam (LECTURE ONLY)'!O233:X233) / 'Exam (LECTURE ONLY)'!AM$9),
IF(AND('PRINTABLE (per grading)'!H$16="EXAM", 'PRINTABLE (per grading)'!B$13="Final"), IF(ISERROR(SUMIF('Exam (LECTURE ONLY)'!Z$20:AI$20, "CLO4", 'Exam (LECTURE ONLY)'!Z233:AI233) / 'Exam (LECTURE ONLY)'!AN$9), "", SUMIF('Exam (LECTURE ONLY)'!Z$20:AI$20, "CLO4", 'Exam (LECTURE ONLY)'!Z233:AI233) / 'Exam (LECTURE ONLY)'!AN$9),
IF(AND('PRINTABLE (per grading)'!H$16="OUTPUT", 'PRINTABLE (per grading)'!B$13="Prelim"), IF(ISERROR(SUMIF(OUTPUT!C$20:M$20, "CLO4", OUTPUT!C233:M233) / OUTPUT!AL$9), "", SUMIF(OUTPUT!C$20:M$20, "CLO4", OUTPUT!C233:M233) / OUTPUT!AL$9),
IF(AND('PRINTABLE (per grading)'!H$16="OUTPUT", 'PRINTABLE (per grading)'!B$13="Midterm"), IF(ISERROR(SUMIF(OUTPUT!O$20:Y$20, "CLO4", OUTPUT!O233:Y233) / OUTPUT!AM$9), "", SUMIF(OUTPUT!O$20:Y$20, "CLO4", OUTPUT!O233:Y233) / OUTPUT!AM$9),
IF(AND('PRINTABLE (per grading)'!H$16="OUTPUT", 'PRINTABLE (per grading)'!B$13="Final"), IF(ISERROR(SUMIF(OUTPUT!AA$20:AI$20, "CLO4", OUTPUT!AA233:AI233) / OUTPUT!AN$9), "", SUMIF(OUTPUT!AA$20:AI$20, "CLO4", OUTPUT!AA233:AI233) / OUTPUT!AN$9),
"")))))),"")</f>
        <v/>
      </c>
      <c r="AE231" s="286" t="str">
        <f aca="false">IF(B231&lt;&gt;"",IF(AD231="","",IF(AD231&lt;0.5,1,IF(AND(AD231&gt;=0.5,AD231&lt;P$10),2,IF(AD231&gt;=P$10,3)))),"")</f>
        <v/>
      </c>
      <c r="AF231" s="287" t="str">
        <f aca="false">IF(B231 &lt;&gt; "",IFERROR(IF(AVERAGE(AB231,AD231)&gt;=P$10,"Y","N"),""),"")</f>
        <v/>
      </c>
      <c r="AG231" s="194" t="str">
        <f aca="false">IF(B231 &lt;&gt; "", IFERROR(IF(C$16 = "PRELIM", SUMIF('Database (LECTURE-RES-PRAC)'!D$14:AG$14, "CLO5", 'Database (LECTURE-RES-PRAC)'!D228:AG228) / 'Grade computation'!F$8, IF(C$16 = "MIDTERM", SUMIF('Database (LECTURE-RES-PRAC)'!AJ$14:BM$14, "CLO5", 'Database (LECTURE-RES-PRAC)'!AJ228:BM228) / 'Grade computation'!G$8, IF(C$16 = "FINAL", SUMIF('Database (LECTURE-RES-PRAC)'!BP$14:CS$14, "CLO5", 'Database (LECTURE-RES-PRAC)'!BP228:CS228) / 'Grade computation'!H$8,""))),""),"")</f>
        <v/>
      </c>
      <c r="AH231" s="286" t="str">
        <f aca="false">IF(B231&lt;&gt;"",IF(AG231="","",IF(AG231&lt;0.5,1,IF(AND(AG231&gt;=0.5,AG231&lt;P$10),2,IF(AG231&gt;=P$10,3)))),"")</f>
        <v/>
      </c>
      <c r="AI231" s="194" t="str">
        <f aca="false">IF(B231 &lt;&gt; "",IF(AND('PRINTABLE (per grading)'!H$16="EXAM", 'PRINTABLE (per grading)'!B$13="Prelim"), IF(ISERROR(SUMIF('Exam (LECTURE ONLY)'!D$20:M$20, "CLO5", 'Exam (LECTURE ONLY)'!D233:M233) / 'Exam (LECTURE ONLY)'!AL$10), "", SUMIF('Exam (LECTURE ONLY)'!D$20:M$20, "CLO5", 'Exam (LECTURE ONLY)'!D233:M233) /'Exam (LECTURE ONLY)'!AL$10),
IF(AND('PRINTABLE (per grading)'!H$16="EXAM", 'PRINTABLE (per grading)'!B$13="Midterm"), IF(ISERROR(SUMIF('Exam (LECTURE ONLY)'!O$20:X$20, "CLO5", 'Exam (LECTURE ONLY)'!O233:X233) / 'Exam (LECTURE ONLY)'!AM$10), "", SUMIF('Exam (LECTURE ONLY)'!O$20:X$20, "CLO5", 'Exam (LECTURE ONLY)'!O233:X233) / 'Exam (LECTURE ONLY)'!AM$10),
IF(AND('PRINTABLE (per grading)'!H$16="EXAM", 'PRINTABLE (per grading)'!B$13="Final"), IF(ISERROR(SUMIF('Exam (LECTURE ONLY)'!Z$20:AI$20, "CLO5", 'Exam (LECTURE ONLY)'!Z233:AI233) / 'Exam (LECTURE ONLY)'!AN$10), "", SUMIF('Exam (LECTURE ONLY)'!Z$20:AI$20, "CLO5", 'Exam (LECTURE ONLY)'!Z233:AI233) / 'Exam (LECTURE ONLY)'!AN$10),
IF(AND('PRINTABLE (per grading)'!H$16="OUTPUT", 'PRINTABLE (per grading)'!B$13="Prelim"), IF(ISERROR(SUMIF(OUTPUT!C$20:M$20, "CLO5", OUTPUT!C233:M233) / OUTPUT!AL$10), "", SUMIF(OUTPUT!C$20:M$20, "CLO5", OUTPUT!C233:M233) / OUTPUT!AL$10),
IF(AND('PRINTABLE (per grading)'!H$16="OUTPUT", 'PRINTABLE (per grading)'!B$13="Midterm"), IF(ISERROR(SUMIF(OUTPUT!O$20:Y$20, "CLO5", OUTPUT!O233:Y233) / OUTPUT!AM$10), "", SUMIF(OUTPUT!O$20:Y$20, "CLO5", OUTPUT!O233:Y233) / OUTPUT!AM$10),
IF(AND('PRINTABLE (per grading)'!H$16="OUTPUT", 'PRINTABLE (per grading)'!B$13="Final"), IF(ISERROR(SUMIF(OUTPUT!AA$20:AI$20, "CLO5", OUTPUT!AA233:AI233) / OUTPUT!AN$10), "", SUMIF(OUTPUT!AA$20:AI$20, "CLO5", OUTPUT!AA233:AI233) / OUTPUT!AN$10),
"")))))),"")</f>
        <v/>
      </c>
      <c r="AJ231" s="286" t="str">
        <f aca="false">IF(B231&lt;&gt;"",IF(AI231="","",IF(AI231&lt;0.5,1,IF(AND(AI231&gt;=0.5,AI231&lt;P$10),2,IF(AI231&gt;=P$10,3)))),"")</f>
        <v/>
      </c>
      <c r="AK231" s="287" t="str">
        <f aca="false">IF(B231 &lt;&gt; "",IFERROR(IF(AVERAGE(AG231,AI231)&gt;=P$10,"Y","N"),""),"")</f>
        <v/>
      </c>
      <c r="AL231" s="194" t="str">
        <f aca="false">IF(B231 &lt;&gt; "", IFERROR(IF(C$16 = "PRELIM", SUMIF('Database (LECTURE-RES-PRAC)'!D$14:AG$14, "CLO6", 'Database (LECTURE-RES-PRAC)'!D228:AG228) / 'Grade computation'!F$9, IF(C$16 = "MIDTERM", SUMIF('Database (LECTURE-RES-PRAC)'!AJ$14:BM$14, "CLO6", 'Database (LECTURE-RES-PRAC)'!AJ228:BM228) / 'Grade computation'!G$9, IF(C$16 = "FINAL", SUMIF('Database (LECTURE-RES-PRAC)'!BP$14:CS$14, "CLO6", 'Database (LECTURE-RES-PRAC)'!BP228:CS228) / 'Grade computation'!H$9,""))),""),"")</f>
        <v/>
      </c>
      <c r="AM231" s="286" t="str">
        <f aca="false">IF(B231&lt;&gt;"",IF(AL231="","",IF(AL231&lt;0.5,1,IF(AND(AL231&gt;=0.5,AL231&lt;P$10),2,IF(AL231&gt;=P$10,3)))),"")</f>
        <v/>
      </c>
      <c r="AN231" s="194" t="str">
        <f aca="false">IF(B231 &lt;&gt; "",IF(AND('PRINTABLE (per grading)'!H$16="EXAM", 'PRINTABLE (per grading)'!B$13="Prelim"), IF(ISERROR(SUMIF('Exam (LECTURE ONLY)'!D$20:M$20, "CLO6", 'Exam (LECTURE ONLY)'!D233:M233) / 'Exam (LECTURE ONLY)'!AL$11), "", SUMIF('Exam (LECTURE ONLY)'!D$20:M$20, "CLO6", 'Exam (LECTURE ONLY)'!D233:M233) /'Exam (LECTURE ONLY)'!AL$11),
IF(AND('PRINTABLE (per grading)'!H$16="EXAM", 'PRINTABLE (per grading)'!B$13="Midterm"), IF(ISERROR(SUMIF('Exam (LECTURE ONLY)'!O$20:X$20, "CLO6", 'Exam (LECTURE ONLY)'!O233:X233) / 'Exam (LECTURE ONLY)'!AM$11), "", SUMIF('Exam (LECTURE ONLY)'!O$20:X$20, "CLO6", 'Exam (LECTURE ONLY)'!O233:X233) / 'Exam (LECTURE ONLY)'!AM$11),
IF(AND('PRINTABLE (per grading)'!H$16="EXAM", 'PRINTABLE (per grading)'!B$13="Final"), IF(ISERROR(SUMIF('Exam (LECTURE ONLY)'!Z$20:AI$20, "CLO6", 'Exam (LECTURE ONLY)'!Z233:AI233) / 'Exam (LECTURE ONLY)'!AN$11), "", SUMIF('Exam (LECTURE ONLY)'!Z$20:AI$20, "CLO6", 'Exam (LECTURE ONLY)'!Z233:AI233) / 'Exam (LECTURE ONLY)'!AN$11),
IF(AND('PRINTABLE (per grading)'!H$16="OUTPUT", 'PRINTABLE (per grading)'!B$13="Prelim"), IF(ISERROR(SUMIF(OUTPUT!C$20:M$20, "CLO6", OUTPUT!C233:M233) / OUTPUT!AL$11), "", SUMIF(OUTPUT!C$20:M$20, "CLO6", OUTPUT!C233:M233) / OUTPUT!AL$11),
IF(AND('PRINTABLE (per grading)'!H$16="OUTPUT", 'PRINTABLE (per grading)'!B$13="Midterm"), IF(ISERROR(SUMIF(OUTPUT!O$20:Y$20, "CLO6", OUTPUT!O233:Y233) / OUTPUT!AM$11), "", SUMIF(OUTPUT!O$20:Y$20, "CLO6", OUTPUT!O233:Y233) / OUTPUT!AM$11),
IF(AND('PRINTABLE (per grading)'!H$16="OUTPUT", 'PRINTABLE (per grading)'!B$13="Final"), IF(ISERROR(SUMIF(OUTPUT!AA$20:AI$20, "CLO6", OUTPUT!AA233:AI233) / OUTPUT!AN$11), "", SUMIF(OUTPUT!AA$20:AI$20, "CLO6", OUTPUT!AA233:AI233) / OUTPUT!AN$11),
"")))))),"")</f>
        <v/>
      </c>
      <c r="AO231" s="286" t="str">
        <f aca="false">IF(B231&lt;&gt;"",IF(AN231="","",IF(AN231&lt;0.5,1,IF(AND(AN231&gt;=0.5,AN231&lt;P$10),2,IF(AN231&gt;=P$10,3)))),"")</f>
        <v/>
      </c>
      <c r="AP231" s="287" t="str">
        <f aca="false">IF(B231 &lt;&gt; "",IFERROR(IF(AVERAGE(AL231,AN231)&gt;=P$10,"Y","N"),""),"")</f>
        <v/>
      </c>
      <c r="AQ231" s="194" t="str">
        <f aca="false">IF(B231 &lt;&gt; "", IFERROR(IF(C$16 = "PRELIM", SUMIF('Database (LECTURE-RES-PRAC)'!D$14:AG$14, "CLO7", 'Database (LECTURE-RES-PRAC)'!D228:AG228) / 'Grade computation'!F$10, IF(C$16 = "MIDTERM", SUMIF('Database (LECTURE-RES-PRAC)'!AJ$14:BM$14, "CLO7", 'Database (LECTURE-RES-PRAC)'!AJ228:BM228) / 'Grade computation'!G$10, IF(C$16 = "FINAL", SUMIF('Database (LECTURE-RES-PRAC)'!BP$14:CS$14, "CLO7", 'Database (LECTURE-RES-PRAC)'!BP228:CS228) / 'Grade computation'!H$10,""))),""),"")</f>
        <v/>
      </c>
      <c r="AR231" s="286" t="str">
        <f aca="false">IF(B231&lt;&gt;"",IF(AQ231="","",IF(AQ231&lt;0.5,1,IF(AND(AQ231&gt;=0.5,AQ231&lt;P$10),2,IF(AQ231&gt;=P$10,3)))),"")</f>
        <v/>
      </c>
      <c r="AS231" s="194" t="str">
        <f aca="false">IF(B231 &lt;&gt; "",IF(AND('PRINTABLE (per grading)'!H$16="EXAM", 'PRINTABLE (per grading)'!B$13="Prelim"), IF(ISERROR(SUMIF('Exam (LECTURE ONLY)'!D$20:M$20, "CLO7", 'Exam (LECTURE ONLY)'!D233:M233) / 'Exam (LECTURE ONLY)'!AL$12), "", SUMIF('Exam (LECTURE ONLY)'!D$20:M$20, "CLO7", 'Exam (LECTURE ONLY)'!D233:M233) /'Exam (LECTURE ONLY)'!AL$12),
IF(AND('PRINTABLE (per grading)'!H$16="EXAM", 'PRINTABLE (per grading)'!B$13="Midterm"), IF(ISERROR(SUMIF('Exam (LECTURE ONLY)'!O$20:X$20, "CLO7", 'Exam (LECTURE ONLY)'!O233:X233) / 'Exam (LECTURE ONLY)'!AM$12), "", SUMIF('Exam (LECTURE ONLY)'!O$20:X$20, "CLO7", 'Exam (LECTURE ONLY)'!O233:X233) / 'Exam (LECTURE ONLY)'!AM$12),
IF(AND('PRINTABLE (per grading)'!H$16="EXAM", 'PRINTABLE (per grading)'!B$13="Final"), IF(ISERROR(SUMIF('Exam (LECTURE ONLY)'!Z$20:AI$20, "CLO7", 'Exam (LECTURE ONLY)'!Z233:AI233) / 'Exam (LECTURE ONLY)'!AN$12), "", SUMIF('Exam (LECTURE ONLY)'!Z$20:AI$20, "CLO7", 'Exam (LECTURE ONLY)'!Z233:AI233) / 'Exam (LECTURE ONLY)'!AN$12),
IF(AND('PRINTABLE (per grading)'!H$16="OUTPUT", 'PRINTABLE (per grading)'!B$13="Prelim"), IF(ISERROR(SUMIF(OUTPUT!C$20:M$20, "CLO7", OUTPUT!C233:M233) / OUTPUT!AL$12), "", SUMIF(OUTPUT!C$20:M$20, "CLO7", OUTPUT!C233:M233) / OUTPUT!AL$12),
IF(AND('PRINTABLE (per grading)'!H$16="OUTPUT", 'PRINTABLE (per grading)'!B$13="Midterm"), IF(ISERROR(SUMIF(OUTPUT!O$20:Y$20, "CLO7", OUTPUT!O233:Y233) / OUTPUT!AM$12), "", SUMIF(OUTPUT!O$20:Y$20, "CLO7", OUTPUT!O233:Y233) / OUTPUT!AM$12),
IF(AND('PRINTABLE (per grading)'!H$16="OUTPUT", 'PRINTABLE (per grading)'!B$13="Final"), IF(ISERROR(SUMIF(OUTPUT!AA$20:AI$20, "CLO7", OUTPUT!AA233:AI233) / OUTPUT!AN$12), "", SUMIF(OUTPUT!AA$20:AI$20, "CLO7", OUTPUT!AA233:AI233) / OUTPUT!AN$12),
"")))))),"")</f>
        <v/>
      </c>
      <c r="AT231" s="286" t="str">
        <f aca="false">IF(B231&lt;&gt;"",IF(AS231="","",IF(AS231&lt;0.5,1,IF(AND(AS231&gt;=0.5,AS231&lt;P$10),2,IF(AS231&gt;=P$10,3)))),"")</f>
        <v/>
      </c>
      <c r="AU231" s="287" t="str">
        <f aca="false">IF(B231 &lt;&gt; "",IFERROR(IF(AVERAGE(AQ231,AS231)&gt;=P$10,"Y","N"),""),"")</f>
        <v/>
      </c>
      <c r="AV231" s="194" t="str">
        <f aca="false">IF(B231 &lt;&gt; "", IFERROR(IF(C$16 = "PRELIM", SUMIF('Database (LECTURE-RES-PRAC)'!D$14:AG$14, "CLO8", 'Database (LECTURE-RES-PRAC)'!D228:AG228) / 'Grade computation'!F$11, IF(C$16 = "MIDTERM", SUMIF('Database (LECTURE-RES-PRAC)'!AJ$14:BM$14, "CLO8", 'Database (LECTURE-RES-PRAC)'!AJ228:BM228) / 'Grade computation'!G$11, IF(C$16 = "FINAL", SUMIF('Database (LECTURE-RES-PRAC)'!BP$14:CS$14, "CLO8", 'Database (LECTURE-RES-PRAC)'!BP228:CS228) / 'Grade computation'!H$11,""))),""),"")</f>
        <v/>
      </c>
      <c r="AW231" s="286" t="str">
        <f aca="false">IF(B231&lt;&gt;"",IF(AV231="","",IF(AV231&lt;0.5,1,IF(AND(AV231&gt;=0.5,AV231&lt;P$10),2,IF(AV231&gt;=P$10,3)))),"")</f>
        <v/>
      </c>
      <c r="AX231" s="194" t="str">
        <f aca="false">IF(B231 &lt;&gt; "",IF(AND('PRINTABLE (per grading)'!H$16="EXAM", 'PRINTABLE (per grading)'!B$13="Prelim"), IF(ISERROR(SUMIF('Exam (LECTURE ONLY)'!D$20:M$20, "CLO8", 'Exam (LECTURE ONLY)'!D233:M233) / 'Exam (LECTURE ONLY)'!AL$13), "", SUMIF('Exam (LECTURE ONLY)'!D$20:M$20, "CLO8", 'Exam (LECTURE ONLY)'!D233:M233) /'Exam (LECTURE ONLY)'!AL$13),
IF(AND('PRINTABLE (per grading)'!H$16="EXAM", 'PRINTABLE (per grading)'!B$13="Midterm"), IF(ISERROR(SUMIF('Exam (LECTURE ONLY)'!O$20:X$20, "CLO8", 'Exam (LECTURE ONLY)'!O233:X233) / 'Exam (LECTURE ONLY)'!AM$13), "", SUMIF('Exam (LECTURE ONLY)'!O$20:X$20, "CLO8", 'Exam (LECTURE ONLY)'!O233:X233) / 'Exam (LECTURE ONLY)'!AM$13),
IF(AND('PRINTABLE (per grading)'!H$16="EXAM", 'PRINTABLE (per grading)'!B$13="Final"), IF(ISERROR(SUMIF('Exam (LECTURE ONLY)'!Z$20:AI$20, "CLO8", 'Exam (LECTURE ONLY)'!Z233:AI233) / 'Exam (LECTURE ONLY)'!AN$13), "", SUMIF('Exam (LECTURE ONLY)'!Z$20:AI$20, "CLO8", 'Exam (LECTURE ONLY)'!Z233:AI233) / 'Exam (LECTURE ONLY)'!AN$13),
IF(AND('PRINTABLE (per grading)'!H$16="OUTPUT", 'PRINTABLE (per grading)'!B$13="Prelim"), IF(ISERROR(SUMIF(OUTPUT!C$20:M$20, "CLO8", OUTPUT!C233:M233) / OUTPUT!AL$13), "", SUMIF(OUTPUT!C$20:M$20, "CLO8", OUTPUT!C233:M233) / OUTPUT!AL$13),
IF(AND('PRINTABLE (per grading)'!H$16="OUTPUT", 'PRINTABLE (per grading)'!B$13="Midterm"), IF(ISERROR(SUMIF(OUTPUT!O$20:Y$20, "CLO8", OUTPUT!O233:Y233) / OUTPUT!AM$13), "", SUMIF(OUTPUT!O$20:Y$20, "CLO8", OUTPUT!O233:Y233) / OUTPUT!AM$13),
IF(AND('PRINTABLE (per grading)'!H$16="OUTPUT", 'PRINTABLE (per grading)'!B$13="Final"), IF(ISERROR(SUMIF(OUTPUT!AA$20:AI$20, "CLO8", OUTPUT!AA233:AI233) / OUTPUT!AN$13), "", SUMIF(OUTPUT!AA$20:AI$20, "CLO8", OUTPUT!AA233:AI233) / OUTPUT!AN$13),
"")))))),"")</f>
        <v/>
      </c>
      <c r="AY231" s="286" t="str">
        <f aca="false">IF(B231&lt;&gt;"",IF(AX231="","",IF(AX231&lt;0.5,1,IF(AND(AX231&gt;=0.5,AX231&lt;P$10),2,IF(AX231&gt;=P$10,3)))),"")</f>
        <v/>
      </c>
      <c r="AZ231" s="287" t="str">
        <f aca="false">IF(B231 &lt;&gt; "",IFERROR(IF(AVERAGE(AV231,AX231)&gt;=P$10,"Y","N"),""),"")</f>
        <v/>
      </c>
      <c r="BA231" s="194" t="str">
        <f aca="false">IF(B231 &lt;&gt; "", IFERROR(IF(C$16 = "PRELIM", SUMIF('Database (LECTURE-RES-PRAC)'!D$14:AG$14, "CLO9", 'Database (LECTURE-RES-PRAC)'!D228:AG228) / 'Grade computation'!F$12, IF(C$16 = "MIDTERM", SUMIF('Database (LECTURE-RES-PRAC)'!AJ$14:BM$14, "CLO9", 'Database (LECTURE-RES-PRAC)'!AJ228:BM228) / 'Grade computation'!G$12, IF(C$16 = "FINAL", SUMIF('Database (LECTURE-RES-PRAC)'!BP$14:CS$14, "CLO9", 'Database (LECTURE-RES-PRAC)'!BP228:CS228) / 'Grade computation'!H$12,""))),""),"")</f>
        <v/>
      </c>
      <c r="BB231" s="286" t="str">
        <f aca="false">IF(B231&lt;&gt;"",IF(BA231="","",IF(BA231&lt;0.5,1,IF(AND(BA231&gt;=0.5,BA231&lt;P$10),2,IF(BA231&gt;=P$10,3)))),"")</f>
        <v/>
      </c>
      <c r="BC231" s="194" t="str">
        <f aca="false">IF(B231 &lt;&gt; "",IF(AND('PRINTABLE (per grading)'!H$16="EXAM", 'PRINTABLE (per grading)'!B$13="Prelim"), IF(ISERROR(SUMIF('Exam (LECTURE ONLY)'!D$20:M$20, "CLO9", 'Exam (LECTURE ONLY)'!D233:M233) / 'Exam (LECTURE ONLY)'!AL$14), "", SUMIF('Exam (LECTURE ONLY)'!D$20:M$20, "CLO9", 'Exam (LECTURE ONLY)'!D233:M233) /'Exam (LECTURE ONLY)'!AL$14),
IF(AND('PRINTABLE (per grading)'!H$16="EXAM", 'PRINTABLE (per grading)'!B$13="Midterm"), IF(ISERROR(SUMIF('Exam (LECTURE ONLY)'!O$20:X$20, "CLO9", 'Exam (LECTURE ONLY)'!O233:X233) / 'Exam (LECTURE ONLY)'!AM$14), "", SUMIF('Exam (LECTURE ONLY)'!O$20:X$20, "CLO9", 'Exam (LECTURE ONLY)'!O233:X233) / 'Exam (LECTURE ONLY)'!AM$14),
IF(AND('PRINTABLE (per grading)'!H$16="EXAM", 'PRINTABLE (per grading)'!B$13="Final"), IF(ISERROR(SUMIF('Exam (LECTURE ONLY)'!Z$20:AI$20, "CLO9", 'Exam (LECTURE ONLY)'!Z233:AI233) / 'Exam (LECTURE ONLY)'!AN$14), "", SUMIF('Exam (LECTURE ONLY)'!Z$20:AI$20, "CLO9", 'Exam (LECTURE ONLY)'!Z233:AI233) / 'Exam (LECTURE ONLY)'!AN$14),
IF(AND('PRINTABLE (per grading)'!H$16="OUTPUT", 'PRINTABLE (per grading)'!B$13="Prelim"), IF(ISERROR(SUMIF(OUTPUT!C$20:M$20, "CLO9", OUTPUT!C233:M233) / OUTPUT!AL$14), "", SUMIF(OUTPUT!C$20:M$20, "CLO9", OUTPUT!C233:M233) / OUTPUT!AL$14),
IF(AND('PRINTABLE (per grading)'!H$16="OUTPUT", 'PRINTABLE (per grading)'!B$13="Midterm"), IF(ISERROR(SUMIF(OUTPUT!O$20:Y$20, "CLO9", OUTPUT!O233:Y233) / OUTPUT!AM$14), "", SUMIF(OUTPUT!O$20:Y$20, "CLO9", OUTPUT!O233:Y233) / OUTPUT!AM$14),
IF(AND('PRINTABLE (per grading)'!H$16="OUTPUT", 'PRINTABLE (per grading)'!B$13="Final"), IF(ISERROR(SUMIF(OUTPUT!AA$20:AI$20, "CLO9", OUTPUT!AA233:AI233) / OUTPUT!AN$14), "", SUMIF(OUTPUT!AA$20:AI$20, "CLO9", OUTPUT!AA233:AI233) / OUTPUT!AN$14),
"")))))),"")</f>
        <v/>
      </c>
      <c r="BD231" s="286" t="str">
        <f aca="false">IF(B231&lt;&gt;"",IF(BC231="","",IF(BC231&lt;0.5,1,IF(AND(BC231&gt;=0.5,BC231&lt;P$10),2,IF(BC231&gt;=P$10,3)))),"")</f>
        <v/>
      </c>
      <c r="BE231" s="287" t="str">
        <f aca="false">IF(B231 &lt;&gt; "",IFERROR(IF(AVERAGE(BA231,BC231)&gt;=P$10,"Y","N"),""),"")</f>
        <v/>
      </c>
      <c r="BF231" s="194" t="str">
        <f aca="false">IF(B231 &lt;&gt; "", IFERROR(IF(C$16 = "PRELIM", SUMIF('Database (LECTURE-RES-PRAC)'!D$14:AG$14, "CLO10", 'Database (LECTURE-RES-PRAC)'!D228:AG228) / 'Grade computation'!F$13, IF(C$16 = "MIDTERM", SUMIF('Database (LECTURE-RES-PRAC)'!AJ$14:BM$14, "CLO10", 'Database (LECTURE-RES-PRAC)'!AJ228:BM228) / 'Grade computation'!G$13, IF(C$16 = "FINAL", SUMIF('Database (LECTURE-RES-PRAC)'!BP$14:CS$14, "CLO10", 'Database (LECTURE-RES-PRAC)'!BP228:CS228) / 'Grade computation'!H$13,""))),""),"")</f>
        <v/>
      </c>
      <c r="BG231" s="286" t="str">
        <f aca="false">IF(B231&lt;&gt;"",IF(BF231="","",IF(BF231&lt;0.5,1,IF(AND(BF231&gt;=0.5,BF231&lt;P$10),2,IF(BF231&gt;=P$10,3)))),"")</f>
        <v/>
      </c>
      <c r="BH231" s="194" t="str">
        <f aca="false">IF(B231 &lt;&gt; "",IF(AND('PRINTABLE (per grading)'!H$16="EXAM", 'PRINTABLE (per grading)'!B$13="Prelim"), IF(ISERROR(SUMIF('Exam (LECTURE ONLY)'!D$20:M$20, "CLO10", 'Exam (LECTURE ONLY)'!D233:M233) / 'Exam (LECTURE ONLY)'!AL$15), "", SUMIF('Exam (LECTURE ONLY)'!D$20:M$20, "CLO10", 'Exam (LECTURE ONLY)'!D233:M233) /'Exam (LECTURE ONLY)'!AL$15),
IF(AND('PRINTABLE (per grading)'!H$16="EXAM", 'PRINTABLE (per grading)'!B$13="Midterm"), IF(ISERROR(SUMIF('Exam (LECTURE ONLY)'!O$20:X$20, "CLO10", 'Exam (LECTURE ONLY)'!O233:X233) / 'Exam (LECTURE ONLY)'!AM$15), "", SUMIF('Exam (LECTURE ONLY)'!O$20:X$20, "CLO10", 'Exam (LECTURE ONLY)'!O233:X233) / 'Exam (LECTURE ONLY)'!AM$15),
IF(AND('PRINTABLE (per grading)'!H$16="EXAM", 'PRINTABLE (per grading)'!B$13="Final"), IF(ISERROR(SUMIF('Exam (LECTURE ONLY)'!Z$20:AI$20, "CLO10", 'Exam (LECTURE ONLY)'!Z233:AI233) / 'Exam (LECTURE ONLY)'!AN$15), "", SUMIF('Exam (LECTURE ONLY)'!Z$20:AI$20, "CLO10", 'Exam (LECTURE ONLY)'!Z233:AI233) / 'Exam (LECTURE ONLY)'!AN$15),
IF(AND('PRINTABLE (per grading)'!H$16="OUTPUT", 'PRINTABLE (per grading)'!B$13="Prelim"), IF(ISERROR(SUMIF(OUTPUT!C$20:M$20, "CLO10", OUTPUT!C233:M233) / OUTPUT!AL$15), "", SUMIF(OUTPUT!C$20:M$20, "CLO10", OUTPUT!C233:M233) / OUTPUT!AL$15),
IF(AND('PRINTABLE (per grading)'!H$16="OUTPUT", 'PRINTABLE (per grading)'!B$13="Midterm"), IF(ISERROR(SUMIF(OUTPUT!O$20:Y$20, "CLO10", OUTPUT!O233:Y233) / OUTPUT!AM$15), "", SUMIF(OUTPUT!O$20:Y$20, "CLO10", OUTPUT!O233:Y233) / OUTPUT!AM$15),
IF(AND('PRINTABLE (per grading)'!H$16="OUTPUT", 'PRINTABLE (per grading)'!B$13="Final"), IF(ISERROR(SUMIF(OUTPUT!AA$20:AI$20, "CLO10", OUTPUT!AA233:AI233) / OUTPUT!AN$15), "", SUMIF(OUTPUT!AA$20:AI$20, "CLO10", OUTPUT!AA233:AI233) / OUTPUT!AN$15),
"")))))),"")</f>
        <v/>
      </c>
      <c r="BI231" s="286" t="str">
        <f aca="false">IF(B231&lt;&gt;"",IF(BH231="","",IF(BH231&lt;0.5,1,IF(AND(BH231&gt;=0.5,BH231&lt;P$10),2,IF(BH231&gt;=P$10,3)))),"")</f>
        <v/>
      </c>
      <c r="BJ231" s="287" t="str">
        <f aca="false">IF(B231 &lt;&gt; "",IFERROR(IF(AVERAGE(BF231,BH231)&gt;=P$10,"Y","N"),""),"")</f>
        <v/>
      </c>
      <c r="BK231" s="8"/>
    </row>
    <row r="232" customFormat="false" ht="19.5" hidden="false" customHeight="true" outlineLevel="0" collapsed="false">
      <c r="A232" s="228" t="str">
        <f aca="false">IF(ISBLANK('Database (LECTURE-RES-PRAC)'!A229),"",'Database (LECTURE-RES-PRAC)'!A229)</f>
        <v/>
      </c>
      <c r="B232" s="229" t="str">
        <f aca="false">IF(ISBLANK('Database (LECTURE-RES-PRAC)'!B229),"",'Database (LECTURE-RES-PRAC)'!B229)</f>
        <v/>
      </c>
      <c r="C232" s="230" t="str">
        <f aca="false">IF(B232&lt;&gt;"",IF(C$16="PRELIM",'Grade computation'!C232, IF(C$16="MIDTERM",'Grade computation'!K232, IF(C$16="FINAL",'Grade computation'!S232,""))),"")</f>
        <v/>
      </c>
      <c r="D232" s="231" t="str">
        <f aca="false">IF(B232&lt;&gt;"",IFERROR(IF(B$11="80-20", (((C232/C$19)*X$6)+X$7)*D$18, IF(B$11="60-40", (((C232/C$19)*Y$6)+Y$7)*D$18, 0)),0),"")</f>
        <v/>
      </c>
      <c r="E232" s="230" t="str">
        <f aca="false">IF(B232&lt;&gt;"", IF(C$16="PRELIM",'Grade computation'!E232, IF(C$16="MIDTERM",'Grade computation'!M232, IF(C$16="FINAL",'Grade computation'!U232,""))),"")</f>
        <v/>
      </c>
      <c r="F232" s="232" t="str">
        <f aca="false">IF(B232&lt;&gt;"",IFERROR(IF(B$11="80-20", (((E232/E$19)*X$6)+X$7)*F$18, IF(B$11="60-40", (((E232/E$19)*Y$6)+Y$7)*F$18, 0)),0),"")</f>
        <v/>
      </c>
      <c r="G232" s="233" t="str">
        <f aca="false">IF(B232&lt;&gt;"",IFERROR((D232+F232),0),"")</f>
        <v/>
      </c>
      <c r="H232" s="234" t="str">
        <f aca="false">IF(B232&lt;&gt;"",IF(C$16="PRELIM", 'Grade computation'!H232, IF(C$16="MIDTERM", 'Grade computation'!P232, IF(C$16="FINAL",'Grade computation'!X232, ""))),"")</f>
        <v/>
      </c>
      <c r="I232" s="233" t="str">
        <f aca="false">IF(B232&lt;&gt;"",IFERROR(IF(B$11="80-20", (((H232/H$19)*X$6)+X$7)*I$19, IF(B$11="60-40", (((H232/H$19)*Y$6)+Y$7)*I$19, 0)),0),"")</f>
        <v/>
      </c>
      <c r="J232" s="237" t="str">
        <f aca="false">IFERROR((G232+I232),"")</f>
        <v/>
      </c>
      <c r="K232" s="183" t="str">
        <f aca="false">IFERROR(IF(J232="","",IF(J232&gt;=75,"PASSED","FAILED")),"")</f>
        <v/>
      </c>
      <c r="L232" s="183"/>
      <c r="M232" s="194" t="str">
        <f aca="false">IF(B232 &lt;&gt; "", IFERROR(IF(C$16 = "PRELIM", SUMIF('Database (LECTURE-RES-PRAC)'!D$14:AG$14, "CLO1", 'Database (LECTURE-RES-PRAC)'!D229:AG229) / 'Grade computation'!F$4, IF(C$16 = "MIDTERM", SUMIF('Database (LECTURE-RES-PRAC)'!AJ$14:BM$14, "CLO1", 'Database (LECTURE-RES-PRAC)'!AJ229:BM229) / 'Grade computation'!G$4, IF(C$16 = "FINAL", SUMIF('Database (LECTURE-RES-PRAC)'!BP$14:CS$14, "CLO1", 'Database (LECTURE-RES-PRAC)'!BP229:CS229) / 'Grade computation'!H$4,""))),""),"")</f>
        <v/>
      </c>
      <c r="N232" s="286" t="str">
        <f aca="false">IF(B232&lt;&gt;"",IF(M232="","",IF(M232&lt;0.5,1,IF(AND(M232&gt;=0.5,M232&lt;P$10),2,IF(M232&gt;=P$10,3)))),"")</f>
        <v/>
      </c>
      <c r="O232" s="194" t="str">
        <f aca="false">IF(B232 &lt;&gt; "",IF(AND('PRINTABLE (per grading)'!H$16="EXAM", 'PRINTABLE (per grading)'!B$13="Prelim"), IF(ISERROR(SUMIF('Exam (LECTURE ONLY)'!D$20:M$20, "CLO1", 'Exam (LECTURE ONLY)'!D234:M234) / 'Exam (LECTURE ONLY)'!AL$6), "", SUMIF('Exam (LECTURE ONLY)'!D$20:M$20, "CLO1", 'Exam (LECTURE ONLY)'!D234:M234) /'Exam (LECTURE ONLY)'!AL$6),
IF(AND('PRINTABLE (per grading)'!H$16="EXAM", 'PRINTABLE (per grading)'!B$13="Midterm"), IF(ISERROR(SUMIF('Exam (LECTURE ONLY)'!O$20:X$20, "CLO1", 'Exam (LECTURE ONLY)'!O234:X234) / 'Exam (LECTURE ONLY)'!AM$6), "", SUMIF('Exam (LECTURE ONLY)'!O$20:X$20, "CLO1", 'Exam (LECTURE ONLY)'!O234:X234) / 'Exam (LECTURE ONLY)'!AM$6),
IF(AND('PRINTABLE (per grading)'!H$16="EXAM", 'PRINTABLE (per grading)'!B$13="Final"), IF(ISERROR(SUMIF('Exam (LECTURE ONLY)'!Z$20:AI$20, "CLO1", 'Exam (LECTURE ONLY)'!Z234:AI234) / 'Exam (LECTURE ONLY)'!AN$6), "", SUMIF('Exam (LECTURE ONLY)'!Z$20:AI$20, "CLO1", 'Exam (LECTURE ONLY)'!Z234:AI234) / 'Exam (LECTURE ONLY)'!AN$6),
IF(AND('PRINTABLE (per grading)'!H$16="OUTPUT", 'PRINTABLE (per grading)'!B$13="Prelim"), IF(ISERROR(SUMIF(OUTPUT!C$20:M$20, "CLO1", OUTPUT!C234:M234) / OUTPUT!AL$6), "", SUMIF(OUTPUT!C$20:M$20, "CLO1", OUTPUT!C234:M234) / OUTPUT!AL$6),
IF(AND('PRINTABLE (per grading)'!H$16="OUTPUT", 'PRINTABLE (per grading)'!B$13="Midterm"), IF(ISERROR(SUMIF(OUTPUT!O$20:Y$20, "CLO1", OUTPUT!O234:Y234) / OUTPUT!AM$6), "", SUMIF(OUTPUT!O$20:Y$20, "CLO1", OUTPUT!O234:Y234) / OUTPUT!AM$6),
IF(AND('PRINTABLE (per grading)'!H$16="OUTPUT", 'PRINTABLE (per grading)'!B$13="Final"), IF(ISERROR(SUMIF(OUTPUT!AA$20:AI$20, "CLO1", OUTPUT!AA234:AI234) / OUTPUT!AN$6), "", SUMIF(OUTPUT!AA$20:AI$20, "CLO1", OUTPUT!AA234:AI234) / OUTPUT!AN$6),
"")))))),"")</f>
        <v/>
      </c>
      <c r="P232" s="286" t="str">
        <f aca="false">IF(B232&lt;&gt;"",IF(O232="","",IF(O232&lt;0.5,1,IF(AND(O232&gt;=0.5,O232&lt;P$10),2,IF(O232&gt;=P$10,3)))),"")</f>
        <v/>
      </c>
      <c r="Q232" s="287" t="str">
        <f aca="false">IF(B232 &lt;&gt; "",IFERROR(IF(AVERAGE(M232,O232)&gt;=P$10,"Y","N"),""),"")</f>
        <v/>
      </c>
      <c r="R232" s="194" t="str">
        <f aca="false">IF(B232 &lt;&gt; "", IFERROR(IF(C$16 = "PRELIM", SUMIF('Database (LECTURE-RES-PRAC)'!D$14:AG$14, "CLO2", 'Database (LECTURE-RES-PRAC)'!D229:AG229) / 'Grade computation'!F$5, IF(C$16 = "MIDTERM", SUMIF('Database (LECTURE-RES-PRAC)'!AJ$14:BM$14, "CLO2", 'Database (LECTURE-RES-PRAC)'!AJ229:BM229) / 'Grade computation'!G$5, IF(C$16 = "FINAL", SUMIF('Database (LECTURE-RES-PRAC)'!BP$14:CS$14, "CLO2", 'Database (LECTURE-RES-PRAC)'!BP229:CS229) / 'Grade computation'!H$5,""))),""),"")</f>
        <v/>
      </c>
      <c r="S232" s="286" t="str">
        <f aca="false">IF(B232&lt;&gt;"",IF(R232="","",IF(R232&lt;0.5,1,IF(AND(R232&gt;=0.5,R232&lt;P$10),2,IF(R232&gt;=P$10,3)))),"")</f>
        <v/>
      </c>
      <c r="T232" s="194" t="str">
        <f aca="false">IF(B232 &lt;&gt; "",IF(AND('PRINTABLE (per grading)'!H$16="EXAM", 'PRINTABLE (per grading)'!B$13="Prelim"), IF(ISERROR(SUMIF('Exam (LECTURE ONLY)'!D$20:M$20, "CLO2", 'Exam (LECTURE ONLY)'!D234:M234) / 'Exam (LECTURE ONLY)'!AL$7), "", SUMIF('Exam (LECTURE ONLY)'!D$20:M$20, "CLO2", 'Exam (LECTURE ONLY)'!D234:M234) /'Exam (LECTURE ONLY)'!AL$7),
IF(AND('PRINTABLE (per grading)'!H$16="EXAM", 'PRINTABLE (per grading)'!B$13="Midterm"), IF(ISERROR(SUMIF('Exam (LECTURE ONLY)'!O$20:X$20, "CLO2", 'Exam (LECTURE ONLY)'!O234:X234) / 'Exam (LECTURE ONLY)'!AM$7), "", SUMIF('Exam (LECTURE ONLY)'!O$20:X$20, "CLO2", 'Exam (LECTURE ONLY)'!O234:X234) / 'Exam (LECTURE ONLY)'!AM$7),
IF(AND('PRINTABLE (per grading)'!H$16="EXAM", 'PRINTABLE (per grading)'!B$13="Final"), IF(ISERROR(SUMIF('Exam (LECTURE ONLY)'!Z$20:AI$20, "CLO2", 'Exam (LECTURE ONLY)'!Z234:AI234) / 'Exam (LECTURE ONLY)'!AN$7), "", SUMIF('Exam (LECTURE ONLY)'!Z$20:AI$20, "CLO2", 'Exam (LECTURE ONLY)'!Z234:AI234) / 'Exam (LECTURE ONLY)'!AN$7),
IF(AND('PRINTABLE (per grading)'!H$16="OUTPUT", 'PRINTABLE (per grading)'!B$13="Prelim"), IF(ISERROR(SUMIF(OUTPUT!C$20:M$20, "CLO2", OUTPUT!C234:M234) / OUTPUT!AL$7), "", SUMIF(OUTPUT!C$20:M$20, "CLO2", OUTPUT!C234:M234) / OUTPUT!AL$7),
IF(AND('PRINTABLE (per grading)'!H$16="OUTPUT", 'PRINTABLE (per grading)'!B$13="Midterm"), IF(ISERROR(SUMIF(OUTPUT!O$20:Y$20, "CLO2", OUTPUT!O234:Y234) / OUTPUT!AM$7), "", SUMIF(OUTPUT!O$20:Y$20, "CLO2", OUTPUT!O234:Y234) / OUTPUT!AM$7),
IF(AND('PRINTABLE (per grading)'!H$16="OUTPUT", 'PRINTABLE (per grading)'!B$13="Final"), IF(ISERROR(SUMIF(OUTPUT!AA$20:AI$20, "CLO2", OUTPUT!AA234:AI234) / OUTPUT!AN$7), "", SUMIF(OUTPUT!AA$20:AI$20, "CLO2", OUTPUT!AA234:AI234) / OUTPUT!AN$7),
"")))))),"")</f>
        <v/>
      </c>
      <c r="U232" s="286" t="str">
        <f aca="false">IF(B232&lt;&gt;"",IF(T232="","",IF(T232&lt;0.5,1,IF(AND(T232&gt;=0.5,T232&lt;P$10),2,IF(T232&gt;=P$10,3)))),"")</f>
        <v/>
      </c>
      <c r="V232" s="287" t="str">
        <f aca="false">IF(B232 &lt;&gt; "",IFERROR(IF(AVERAGE(R232,T232)&gt;=P$10,"Y","N"),""),"")</f>
        <v/>
      </c>
      <c r="W232" s="194" t="str">
        <f aca="false">IF(B232 &lt;&gt; "", IFERROR(IF(C$16 = "PRELIM", SUMIF('Database (LECTURE-RES-PRAC)'!D$14:AG$14, "CLO3", 'Database (LECTURE-RES-PRAC)'!D229:AG229) / 'Grade computation'!F$6, IF(C$16 = "MIDTERM", SUMIF('Database (LECTURE-RES-PRAC)'!AJ$14:BM$14, "CLO3", 'Database (LECTURE-RES-PRAC)'!AJ229:BM229) / 'Grade computation'!G$6, IF(C$16 = "FINAL", SUMIF('Database (LECTURE-RES-PRAC)'!BP$14:CS$14, "CLO3", 'Database (LECTURE-RES-PRAC)'!BP229:CS229) / 'Grade computation'!H$6,""))),""),"")</f>
        <v/>
      </c>
      <c r="X232" s="286" t="str">
        <f aca="false">IF(B232&lt;&gt;"",IF(W232="","",IF(W232&lt;0.5,1,IF(AND(W232&gt;=0.5,W232&lt;P$10),2,IF(W232&gt;=P$10,3)))),"")</f>
        <v/>
      </c>
      <c r="Y232" s="194" t="str">
        <f aca="false">IF(B232 &lt;&gt; "",IF(AND('PRINTABLE (per grading)'!H$16="EXAM", 'PRINTABLE (per grading)'!B$13="Prelim"), IF(ISERROR(SUMIF('Exam (LECTURE ONLY)'!D$20:M$20, "CLO3", 'Exam (LECTURE ONLY)'!D234:M234) / 'Exam (LECTURE ONLY)'!AL$8), "", SUMIF('Exam (LECTURE ONLY)'!D$20:M$20, "CLO3", 'Exam (LECTURE ONLY)'!D234:M234) /'Exam (LECTURE ONLY)'!AL$8),
IF(AND('PRINTABLE (per grading)'!H$16="EXAM", 'PRINTABLE (per grading)'!B$13="Midterm"), IF(ISERROR(SUMIF('Exam (LECTURE ONLY)'!O$20:X$20, "CLO3", 'Exam (LECTURE ONLY)'!O234:X234) / 'Exam (LECTURE ONLY)'!AM$8), "", SUMIF('Exam (LECTURE ONLY)'!O$20:X$20, "CLO3", 'Exam (LECTURE ONLY)'!O234:X234) / 'Exam (LECTURE ONLY)'!AM$8),
IF(AND('PRINTABLE (per grading)'!H$16="EXAM", 'PRINTABLE (per grading)'!B$13="Final"), IF(ISERROR(SUMIF('Exam (LECTURE ONLY)'!Z$20:AI$20, "CLO3", 'Exam (LECTURE ONLY)'!Z234:AI234) / 'Exam (LECTURE ONLY)'!AN$8), "", SUMIF('Exam (LECTURE ONLY)'!Z$20:AI$20, "CLO3", 'Exam (LECTURE ONLY)'!Z234:AI234) / 'Exam (LECTURE ONLY)'!AN$8),
IF(AND('PRINTABLE (per grading)'!H$16="OUTPUT", 'PRINTABLE (per grading)'!B$13="Prelim"), IF(ISERROR(SUMIF(OUTPUT!C$20:M$20, "CLO3", OUTPUT!C234:M234) / OUTPUT!AL$8), "", SUMIF(OUTPUT!C$20:M$20, "CLO3", OUTPUT!C234:M234) / OUTPUT!AL$8),
IF(AND('PRINTABLE (per grading)'!H$16="OUTPUT", 'PRINTABLE (per grading)'!B$13="Midterm"), IF(ISERROR(SUMIF(OUTPUT!O$20:Y$20, "CLO3", OUTPUT!O234:Y234) / OUTPUT!AM$8), "", SUMIF(OUTPUT!O$20:Y$20, "CLO3", OUTPUT!O234:Y234) / OUTPUT!AM$8),
IF(AND('PRINTABLE (per grading)'!H$16="OUTPUT", 'PRINTABLE (per grading)'!B$13="Final"), IF(ISERROR(SUMIF(OUTPUT!AA$20:AI$20, "CLO3", OUTPUT!AA234:AI234) / OUTPUT!AN$8), "", SUMIF(OUTPUT!AA$20:AI$20, "CLO3", OUTPUT!AA234:AI234) / OUTPUT!AN$8),
"" )))))),"")</f>
        <v/>
      </c>
      <c r="Z232" s="286" t="str">
        <f aca="false">IF(B232&lt;&gt;"",IF(Y232="","",IF(Y232&lt;0.5,1,IF(AND(Y232&gt;=0.5,Y232&lt;P$10),2,IF(Y232&gt;=P$10,3)))),"")</f>
        <v/>
      </c>
      <c r="AA232" s="287" t="str">
        <f aca="false">IF(B232 &lt;&gt; "",IFERROR(IF(AVERAGE(W232,Y232)&gt;=P$10,"Y","N"),""),"")</f>
        <v/>
      </c>
      <c r="AB232" s="194" t="str">
        <f aca="false">IF(B232 &lt;&gt; "", IFERROR(IF(C$16 = "PRELIM", SUMIF('Database (LECTURE-RES-PRAC)'!D$14:AG$14, "CLO4", 'Database (LECTURE-RES-PRAC)'!D229:AG229) / 'Grade computation'!F$7, IF(C$16 = "MIDTERM", SUMIF('Database (LECTURE-RES-PRAC)'!AJ$14:BM$14, "CLO4", 'Database (LECTURE-RES-PRAC)'!AJ229:BM229) / 'Grade computation'!G$7, IF(C$16 = "FINAL", SUMIF('Database (LECTURE-RES-PRAC)'!BP$14:CS$14, "CLO4", 'Database (LECTURE-RES-PRAC)'!BP229:CS229) / 'Grade computation'!H$7,""))),""),"")</f>
        <v/>
      </c>
      <c r="AC232" s="286" t="str">
        <f aca="false">IF(B232&lt;&gt;"",IF(AB232="","",IF(AB232&lt;0.5,1,IF(AND(AB232&gt;=0.5,AB232&lt;P$10),2,IF(AB232&gt;=P$10,3)))),"")</f>
        <v/>
      </c>
      <c r="AD232" s="194" t="str">
        <f aca="false">IF(B232 &lt;&gt; "",IF(AND('PRINTABLE (per grading)'!H$16="EXAM", 'PRINTABLE (per grading)'!B$13="Prelim"), IF(ISERROR(SUMIF('Exam (LECTURE ONLY)'!D$20:M$20, "CLO4", 'Exam (LECTURE ONLY)'!D234:M234) / 'Exam (LECTURE ONLY)'!AL$9), "", SUMIF('Exam (LECTURE ONLY)'!D$20:M$20, "CLO4", 'Exam (LECTURE ONLY)'!D234:M234) /'Exam (LECTURE ONLY)'!AL$9),
IF(AND('PRINTABLE (per grading)'!H$16="EXAM", 'PRINTABLE (per grading)'!B$13="Midterm"), IF(ISERROR(SUMIF('Exam (LECTURE ONLY)'!O$20:X$20, "CLO4", 'Exam (LECTURE ONLY)'!O234:X234) / 'Exam (LECTURE ONLY)'!AM$9), "", SUMIF('Exam (LECTURE ONLY)'!O$20:X$20, "CLO4", 'Exam (LECTURE ONLY)'!O234:X234) / 'Exam (LECTURE ONLY)'!AM$9),
IF(AND('PRINTABLE (per grading)'!H$16="EXAM", 'PRINTABLE (per grading)'!B$13="Final"), IF(ISERROR(SUMIF('Exam (LECTURE ONLY)'!Z$20:AI$20, "CLO4", 'Exam (LECTURE ONLY)'!Z234:AI234) / 'Exam (LECTURE ONLY)'!AN$9), "", SUMIF('Exam (LECTURE ONLY)'!Z$20:AI$20, "CLO4", 'Exam (LECTURE ONLY)'!Z234:AI234) / 'Exam (LECTURE ONLY)'!AN$9),
IF(AND('PRINTABLE (per grading)'!H$16="OUTPUT", 'PRINTABLE (per grading)'!B$13="Prelim"), IF(ISERROR(SUMIF(OUTPUT!C$20:M$20, "CLO4", OUTPUT!C234:M234) / OUTPUT!AL$9), "", SUMIF(OUTPUT!C$20:M$20, "CLO4", OUTPUT!C234:M234) / OUTPUT!AL$9),
IF(AND('PRINTABLE (per grading)'!H$16="OUTPUT", 'PRINTABLE (per grading)'!B$13="Midterm"), IF(ISERROR(SUMIF(OUTPUT!O$20:Y$20, "CLO4", OUTPUT!O234:Y234) / OUTPUT!AM$9), "", SUMIF(OUTPUT!O$20:Y$20, "CLO4", OUTPUT!O234:Y234) / OUTPUT!AM$9),
IF(AND('PRINTABLE (per grading)'!H$16="OUTPUT", 'PRINTABLE (per grading)'!B$13="Final"), IF(ISERROR(SUMIF(OUTPUT!AA$20:AI$20, "CLO4", OUTPUT!AA234:AI234) / OUTPUT!AN$9), "", SUMIF(OUTPUT!AA$20:AI$20, "CLO4", OUTPUT!AA234:AI234) / OUTPUT!AN$9),
"")))))),"")</f>
        <v/>
      </c>
      <c r="AE232" s="286" t="str">
        <f aca="false">IF(B232&lt;&gt;"",IF(AD232="","",IF(AD232&lt;0.5,1,IF(AND(AD232&gt;=0.5,AD232&lt;P$10),2,IF(AD232&gt;=P$10,3)))),"")</f>
        <v/>
      </c>
      <c r="AF232" s="287" t="str">
        <f aca="false">IF(B232 &lt;&gt; "",IFERROR(IF(AVERAGE(AB232,AD232)&gt;=P$10,"Y","N"),""),"")</f>
        <v/>
      </c>
      <c r="AG232" s="194" t="str">
        <f aca="false">IF(B232 &lt;&gt; "", IFERROR(IF(C$16 = "PRELIM", SUMIF('Database (LECTURE-RES-PRAC)'!D$14:AG$14, "CLO5", 'Database (LECTURE-RES-PRAC)'!D229:AG229) / 'Grade computation'!F$8, IF(C$16 = "MIDTERM", SUMIF('Database (LECTURE-RES-PRAC)'!AJ$14:BM$14, "CLO5", 'Database (LECTURE-RES-PRAC)'!AJ229:BM229) / 'Grade computation'!G$8, IF(C$16 = "FINAL", SUMIF('Database (LECTURE-RES-PRAC)'!BP$14:CS$14, "CLO5", 'Database (LECTURE-RES-PRAC)'!BP229:CS229) / 'Grade computation'!H$8,""))),""),"")</f>
        <v/>
      </c>
      <c r="AH232" s="286" t="str">
        <f aca="false">IF(B232&lt;&gt;"",IF(AG232="","",IF(AG232&lt;0.5,1,IF(AND(AG232&gt;=0.5,AG232&lt;P$10),2,IF(AG232&gt;=P$10,3)))),"")</f>
        <v/>
      </c>
      <c r="AI232" s="194" t="str">
        <f aca="false">IF(B232 &lt;&gt; "",IF(AND('PRINTABLE (per grading)'!H$16="EXAM", 'PRINTABLE (per grading)'!B$13="Prelim"), IF(ISERROR(SUMIF('Exam (LECTURE ONLY)'!D$20:M$20, "CLO5", 'Exam (LECTURE ONLY)'!D234:M234) / 'Exam (LECTURE ONLY)'!AL$10), "", SUMIF('Exam (LECTURE ONLY)'!D$20:M$20, "CLO5", 'Exam (LECTURE ONLY)'!D234:M234) /'Exam (LECTURE ONLY)'!AL$10),
IF(AND('PRINTABLE (per grading)'!H$16="EXAM", 'PRINTABLE (per grading)'!B$13="Midterm"), IF(ISERROR(SUMIF('Exam (LECTURE ONLY)'!O$20:X$20, "CLO5", 'Exam (LECTURE ONLY)'!O234:X234) / 'Exam (LECTURE ONLY)'!AM$10), "", SUMIF('Exam (LECTURE ONLY)'!O$20:X$20, "CLO5", 'Exam (LECTURE ONLY)'!O234:X234) / 'Exam (LECTURE ONLY)'!AM$10),
IF(AND('PRINTABLE (per grading)'!H$16="EXAM", 'PRINTABLE (per grading)'!B$13="Final"), IF(ISERROR(SUMIF('Exam (LECTURE ONLY)'!Z$20:AI$20, "CLO5", 'Exam (LECTURE ONLY)'!Z234:AI234) / 'Exam (LECTURE ONLY)'!AN$10), "", SUMIF('Exam (LECTURE ONLY)'!Z$20:AI$20, "CLO5", 'Exam (LECTURE ONLY)'!Z234:AI234) / 'Exam (LECTURE ONLY)'!AN$10),
IF(AND('PRINTABLE (per grading)'!H$16="OUTPUT", 'PRINTABLE (per grading)'!B$13="Prelim"), IF(ISERROR(SUMIF(OUTPUT!C$20:M$20, "CLO5", OUTPUT!C234:M234) / OUTPUT!AL$10), "", SUMIF(OUTPUT!C$20:M$20, "CLO5", OUTPUT!C234:M234) / OUTPUT!AL$10),
IF(AND('PRINTABLE (per grading)'!H$16="OUTPUT", 'PRINTABLE (per grading)'!B$13="Midterm"), IF(ISERROR(SUMIF(OUTPUT!O$20:Y$20, "CLO5", OUTPUT!O234:Y234) / OUTPUT!AM$10), "", SUMIF(OUTPUT!O$20:Y$20, "CLO5", OUTPUT!O234:Y234) / OUTPUT!AM$10),
IF(AND('PRINTABLE (per grading)'!H$16="OUTPUT", 'PRINTABLE (per grading)'!B$13="Final"), IF(ISERROR(SUMIF(OUTPUT!AA$20:AI$20, "CLO5", OUTPUT!AA234:AI234) / OUTPUT!AN$10), "", SUMIF(OUTPUT!AA$20:AI$20, "CLO5", OUTPUT!AA234:AI234) / OUTPUT!AN$10),
"")))))),"")</f>
        <v/>
      </c>
      <c r="AJ232" s="286" t="str">
        <f aca="false">IF(B232&lt;&gt;"",IF(AI232="","",IF(AI232&lt;0.5,1,IF(AND(AI232&gt;=0.5,AI232&lt;P$10),2,IF(AI232&gt;=P$10,3)))),"")</f>
        <v/>
      </c>
      <c r="AK232" s="287" t="str">
        <f aca="false">IF(B232 &lt;&gt; "",IFERROR(IF(AVERAGE(AG232,AI232)&gt;=P$10,"Y","N"),""),"")</f>
        <v/>
      </c>
      <c r="AL232" s="194" t="str">
        <f aca="false">IF(B232 &lt;&gt; "", IFERROR(IF(C$16 = "PRELIM", SUMIF('Database (LECTURE-RES-PRAC)'!D$14:AG$14, "CLO6", 'Database (LECTURE-RES-PRAC)'!D229:AG229) / 'Grade computation'!F$9, IF(C$16 = "MIDTERM", SUMIF('Database (LECTURE-RES-PRAC)'!AJ$14:BM$14, "CLO6", 'Database (LECTURE-RES-PRAC)'!AJ229:BM229) / 'Grade computation'!G$9, IF(C$16 = "FINAL", SUMIF('Database (LECTURE-RES-PRAC)'!BP$14:CS$14, "CLO6", 'Database (LECTURE-RES-PRAC)'!BP229:CS229) / 'Grade computation'!H$9,""))),""),"")</f>
        <v/>
      </c>
      <c r="AM232" s="286" t="str">
        <f aca="false">IF(B232&lt;&gt;"",IF(AL232="","",IF(AL232&lt;0.5,1,IF(AND(AL232&gt;=0.5,AL232&lt;P$10),2,IF(AL232&gt;=P$10,3)))),"")</f>
        <v/>
      </c>
      <c r="AN232" s="194" t="str">
        <f aca="false">IF(B232 &lt;&gt; "",IF(AND('PRINTABLE (per grading)'!H$16="EXAM", 'PRINTABLE (per grading)'!B$13="Prelim"), IF(ISERROR(SUMIF('Exam (LECTURE ONLY)'!D$20:M$20, "CLO6", 'Exam (LECTURE ONLY)'!D234:M234) / 'Exam (LECTURE ONLY)'!AL$11), "", SUMIF('Exam (LECTURE ONLY)'!D$20:M$20, "CLO6", 'Exam (LECTURE ONLY)'!D234:M234) /'Exam (LECTURE ONLY)'!AL$11),
IF(AND('PRINTABLE (per grading)'!H$16="EXAM", 'PRINTABLE (per grading)'!B$13="Midterm"), IF(ISERROR(SUMIF('Exam (LECTURE ONLY)'!O$20:X$20, "CLO6", 'Exam (LECTURE ONLY)'!O234:X234) / 'Exam (LECTURE ONLY)'!AM$11), "", SUMIF('Exam (LECTURE ONLY)'!O$20:X$20, "CLO6", 'Exam (LECTURE ONLY)'!O234:X234) / 'Exam (LECTURE ONLY)'!AM$11),
IF(AND('PRINTABLE (per grading)'!H$16="EXAM", 'PRINTABLE (per grading)'!B$13="Final"), IF(ISERROR(SUMIF('Exam (LECTURE ONLY)'!Z$20:AI$20, "CLO6", 'Exam (LECTURE ONLY)'!Z234:AI234) / 'Exam (LECTURE ONLY)'!AN$11), "", SUMIF('Exam (LECTURE ONLY)'!Z$20:AI$20, "CLO6", 'Exam (LECTURE ONLY)'!Z234:AI234) / 'Exam (LECTURE ONLY)'!AN$11),
IF(AND('PRINTABLE (per grading)'!H$16="OUTPUT", 'PRINTABLE (per grading)'!B$13="Prelim"), IF(ISERROR(SUMIF(OUTPUT!C$20:M$20, "CLO6", OUTPUT!C234:M234) / OUTPUT!AL$11), "", SUMIF(OUTPUT!C$20:M$20, "CLO6", OUTPUT!C234:M234) / OUTPUT!AL$11),
IF(AND('PRINTABLE (per grading)'!H$16="OUTPUT", 'PRINTABLE (per grading)'!B$13="Midterm"), IF(ISERROR(SUMIF(OUTPUT!O$20:Y$20, "CLO6", OUTPUT!O234:Y234) / OUTPUT!AM$11), "", SUMIF(OUTPUT!O$20:Y$20, "CLO6", OUTPUT!O234:Y234) / OUTPUT!AM$11),
IF(AND('PRINTABLE (per grading)'!H$16="OUTPUT", 'PRINTABLE (per grading)'!B$13="Final"), IF(ISERROR(SUMIF(OUTPUT!AA$20:AI$20, "CLO6", OUTPUT!AA234:AI234) / OUTPUT!AN$11), "", SUMIF(OUTPUT!AA$20:AI$20, "CLO6", OUTPUT!AA234:AI234) / OUTPUT!AN$11),
"")))))),"")</f>
        <v/>
      </c>
      <c r="AO232" s="286" t="str">
        <f aca="false">IF(B232&lt;&gt;"",IF(AN232="","",IF(AN232&lt;0.5,1,IF(AND(AN232&gt;=0.5,AN232&lt;P$10),2,IF(AN232&gt;=P$10,3)))),"")</f>
        <v/>
      </c>
      <c r="AP232" s="287" t="str">
        <f aca="false">IF(B232 &lt;&gt; "",IFERROR(IF(AVERAGE(AL232,AN232)&gt;=P$10,"Y","N"),""),"")</f>
        <v/>
      </c>
      <c r="AQ232" s="194" t="str">
        <f aca="false">IF(B232 &lt;&gt; "", IFERROR(IF(C$16 = "PRELIM", SUMIF('Database (LECTURE-RES-PRAC)'!D$14:AG$14, "CLO7", 'Database (LECTURE-RES-PRAC)'!D229:AG229) / 'Grade computation'!F$10, IF(C$16 = "MIDTERM", SUMIF('Database (LECTURE-RES-PRAC)'!AJ$14:BM$14, "CLO7", 'Database (LECTURE-RES-PRAC)'!AJ229:BM229) / 'Grade computation'!G$10, IF(C$16 = "FINAL", SUMIF('Database (LECTURE-RES-PRAC)'!BP$14:CS$14, "CLO7", 'Database (LECTURE-RES-PRAC)'!BP229:CS229) / 'Grade computation'!H$10,""))),""),"")</f>
        <v/>
      </c>
      <c r="AR232" s="286" t="str">
        <f aca="false">IF(B232&lt;&gt;"",IF(AQ232="","",IF(AQ232&lt;0.5,1,IF(AND(AQ232&gt;=0.5,AQ232&lt;P$10),2,IF(AQ232&gt;=P$10,3)))),"")</f>
        <v/>
      </c>
      <c r="AS232" s="194" t="str">
        <f aca="false">IF(B232 &lt;&gt; "",IF(AND('PRINTABLE (per grading)'!H$16="EXAM", 'PRINTABLE (per grading)'!B$13="Prelim"), IF(ISERROR(SUMIF('Exam (LECTURE ONLY)'!D$20:M$20, "CLO7", 'Exam (LECTURE ONLY)'!D234:M234) / 'Exam (LECTURE ONLY)'!AL$12), "", SUMIF('Exam (LECTURE ONLY)'!D$20:M$20, "CLO7", 'Exam (LECTURE ONLY)'!D234:M234) /'Exam (LECTURE ONLY)'!AL$12),
IF(AND('PRINTABLE (per grading)'!H$16="EXAM", 'PRINTABLE (per grading)'!B$13="Midterm"), IF(ISERROR(SUMIF('Exam (LECTURE ONLY)'!O$20:X$20, "CLO7", 'Exam (LECTURE ONLY)'!O234:X234) / 'Exam (LECTURE ONLY)'!AM$12), "", SUMIF('Exam (LECTURE ONLY)'!O$20:X$20, "CLO7", 'Exam (LECTURE ONLY)'!O234:X234) / 'Exam (LECTURE ONLY)'!AM$12),
IF(AND('PRINTABLE (per grading)'!H$16="EXAM", 'PRINTABLE (per grading)'!B$13="Final"), IF(ISERROR(SUMIF('Exam (LECTURE ONLY)'!Z$20:AI$20, "CLO7", 'Exam (LECTURE ONLY)'!Z234:AI234) / 'Exam (LECTURE ONLY)'!AN$12), "", SUMIF('Exam (LECTURE ONLY)'!Z$20:AI$20, "CLO7", 'Exam (LECTURE ONLY)'!Z234:AI234) / 'Exam (LECTURE ONLY)'!AN$12),
IF(AND('PRINTABLE (per grading)'!H$16="OUTPUT", 'PRINTABLE (per grading)'!B$13="Prelim"), IF(ISERROR(SUMIF(OUTPUT!C$20:M$20, "CLO7", OUTPUT!C234:M234) / OUTPUT!AL$12), "", SUMIF(OUTPUT!C$20:M$20, "CLO7", OUTPUT!C234:M234) / OUTPUT!AL$12),
IF(AND('PRINTABLE (per grading)'!H$16="OUTPUT", 'PRINTABLE (per grading)'!B$13="Midterm"), IF(ISERROR(SUMIF(OUTPUT!O$20:Y$20, "CLO7", OUTPUT!O234:Y234) / OUTPUT!AM$12), "", SUMIF(OUTPUT!O$20:Y$20, "CLO7", OUTPUT!O234:Y234) / OUTPUT!AM$12),
IF(AND('PRINTABLE (per grading)'!H$16="OUTPUT", 'PRINTABLE (per grading)'!B$13="Final"), IF(ISERROR(SUMIF(OUTPUT!AA$20:AI$20, "CLO7", OUTPUT!AA234:AI234) / OUTPUT!AN$12), "", SUMIF(OUTPUT!AA$20:AI$20, "CLO7", OUTPUT!AA234:AI234) / OUTPUT!AN$12),
"")))))),"")</f>
        <v/>
      </c>
      <c r="AT232" s="286" t="str">
        <f aca="false">IF(B232&lt;&gt;"",IF(AS232="","",IF(AS232&lt;0.5,1,IF(AND(AS232&gt;=0.5,AS232&lt;P$10),2,IF(AS232&gt;=P$10,3)))),"")</f>
        <v/>
      </c>
      <c r="AU232" s="287" t="str">
        <f aca="false">IF(B232 &lt;&gt; "",IFERROR(IF(AVERAGE(AQ232,AS232)&gt;=P$10,"Y","N"),""),"")</f>
        <v/>
      </c>
      <c r="AV232" s="194" t="str">
        <f aca="false">IF(B232 &lt;&gt; "", IFERROR(IF(C$16 = "PRELIM", SUMIF('Database (LECTURE-RES-PRAC)'!D$14:AG$14, "CLO8", 'Database (LECTURE-RES-PRAC)'!D229:AG229) / 'Grade computation'!F$11, IF(C$16 = "MIDTERM", SUMIF('Database (LECTURE-RES-PRAC)'!AJ$14:BM$14, "CLO8", 'Database (LECTURE-RES-PRAC)'!AJ229:BM229) / 'Grade computation'!G$11, IF(C$16 = "FINAL", SUMIF('Database (LECTURE-RES-PRAC)'!BP$14:CS$14, "CLO8", 'Database (LECTURE-RES-PRAC)'!BP229:CS229) / 'Grade computation'!H$11,""))),""),"")</f>
        <v/>
      </c>
      <c r="AW232" s="286" t="str">
        <f aca="false">IF(B232&lt;&gt;"",IF(AV232="","",IF(AV232&lt;0.5,1,IF(AND(AV232&gt;=0.5,AV232&lt;P$10),2,IF(AV232&gt;=P$10,3)))),"")</f>
        <v/>
      </c>
      <c r="AX232" s="194" t="str">
        <f aca="false">IF(B232 &lt;&gt; "",IF(AND('PRINTABLE (per grading)'!H$16="EXAM", 'PRINTABLE (per grading)'!B$13="Prelim"), IF(ISERROR(SUMIF('Exam (LECTURE ONLY)'!D$20:M$20, "CLO8", 'Exam (LECTURE ONLY)'!D234:M234) / 'Exam (LECTURE ONLY)'!AL$13), "", SUMIF('Exam (LECTURE ONLY)'!D$20:M$20, "CLO8", 'Exam (LECTURE ONLY)'!D234:M234) /'Exam (LECTURE ONLY)'!AL$13),
IF(AND('PRINTABLE (per grading)'!H$16="EXAM", 'PRINTABLE (per grading)'!B$13="Midterm"), IF(ISERROR(SUMIF('Exam (LECTURE ONLY)'!O$20:X$20, "CLO8", 'Exam (LECTURE ONLY)'!O234:X234) / 'Exam (LECTURE ONLY)'!AM$13), "", SUMIF('Exam (LECTURE ONLY)'!O$20:X$20, "CLO8", 'Exam (LECTURE ONLY)'!O234:X234) / 'Exam (LECTURE ONLY)'!AM$13),
IF(AND('PRINTABLE (per grading)'!H$16="EXAM", 'PRINTABLE (per grading)'!B$13="Final"), IF(ISERROR(SUMIF('Exam (LECTURE ONLY)'!Z$20:AI$20, "CLO8", 'Exam (LECTURE ONLY)'!Z234:AI234) / 'Exam (LECTURE ONLY)'!AN$13), "", SUMIF('Exam (LECTURE ONLY)'!Z$20:AI$20, "CLO8", 'Exam (LECTURE ONLY)'!Z234:AI234) / 'Exam (LECTURE ONLY)'!AN$13),
IF(AND('PRINTABLE (per grading)'!H$16="OUTPUT", 'PRINTABLE (per grading)'!B$13="Prelim"), IF(ISERROR(SUMIF(OUTPUT!C$20:M$20, "CLO8", OUTPUT!C234:M234) / OUTPUT!AL$13), "", SUMIF(OUTPUT!C$20:M$20, "CLO8", OUTPUT!C234:M234) / OUTPUT!AL$13),
IF(AND('PRINTABLE (per grading)'!H$16="OUTPUT", 'PRINTABLE (per grading)'!B$13="Midterm"), IF(ISERROR(SUMIF(OUTPUT!O$20:Y$20, "CLO8", OUTPUT!O234:Y234) / OUTPUT!AM$13), "", SUMIF(OUTPUT!O$20:Y$20, "CLO8", OUTPUT!O234:Y234) / OUTPUT!AM$13),
IF(AND('PRINTABLE (per grading)'!H$16="OUTPUT", 'PRINTABLE (per grading)'!B$13="Final"), IF(ISERROR(SUMIF(OUTPUT!AA$20:AI$20, "CLO8", OUTPUT!AA234:AI234) / OUTPUT!AN$13), "", SUMIF(OUTPUT!AA$20:AI$20, "CLO8", OUTPUT!AA234:AI234) / OUTPUT!AN$13),
"")))))),"")</f>
        <v/>
      </c>
      <c r="AY232" s="286" t="str">
        <f aca="false">IF(B232&lt;&gt;"",IF(AX232="","",IF(AX232&lt;0.5,1,IF(AND(AX232&gt;=0.5,AX232&lt;P$10),2,IF(AX232&gt;=P$10,3)))),"")</f>
        <v/>
      </c>
      <c r="AZ232" s="287" t="str">
        <f aca="false">IF(B232 &lt;&gt; "",IFERROR(IF(AVERAGE(AV232,AX232)&gt;=P$10,"Y","N"),""),"")</f>
        <v/>
      </c>
      <c r="BA232" s="194" t="str">
        <f aca="false">IF(B232 &lt;&gt; "", IFERROR(IF(C$16 = "PRELIM", SUMIF('Database (LECTURE-RES-PRAC)'!D$14:AG$14, "CLO9", 'Database (LECTURE-RES-PRAC)'!D229:AG229) / 'Grade computation'!F$12, IF(C$16 = "MIDTERM", SUMIF('Database (LECTURE-RES-PRAC)'!AJ$14:BM$14, "CLO9", 'Database (LECTURE-RES-PRAC)'!AJ229:BM229) / 'Grade computation'!G$12, IF(C$16 = "FINAL", SUMIF('Database (LECTURE-RES-PRAC)'!BP$14:CS$14, "CLO9", 'Database (LECTURE-RES-PRAC)'!BP229:CS229) / 'Grade computation'!H$12,""))),""),"")</f>
        <v/>
      </c>
      <c r="BB232" s="286" t="str">
        <f aca="false">IF(B232&lt;&gt;"",IF(BA232="","",IF(BA232&lt;0.5,1,IF(AND(BA232&gt;=0.5,BA232&lt;P$10),2,IF(BA232&gt;=P$10,3)))),"")</f>
        <v/>
      </c>
      <c r="BC232" s="194" t="str">
        <f aca="false">IF(B232 &lt;&gt; "",IF(AND('PRINTABLE (per grading)'!H$16="EXAM", 'PRINTABLE (per grading)'!B$13="Prelim"), IF(ISERROR(SUMIF('Exam (LECTURE ONLY)'!D$20:M$20, "CLO9", 'Exam (LECTURE ONLY)'!D234:M234) / 'Exam (LECTURE ONLY)'!AL$14), "", SUMIF('Exam (LECTURE ONLY)'!D$20:M$20, "CLO9", 'Exam (LECTURE ONLY)'!D234:M234) /'Exam (LECTURE ONLY)'!AL$14),
IF(AND('PRINTABLE (per grading)'!H$16="EXAM", 'PRINTABLE (per grading)'!B$13="Midterm"), IF(ISERROR(SUMIF('Exam (LECTURE ONLY)'!O$20:X$20, "CLO9", 'Exam (LECTURE ONLY)'!O234:X234) / 'Exam (LECTURE ONLY)'!AM$14), "", SUMIF('Exam (LECTURE ONLY)'!O$20:X$20, "CLO9", 'Exam (LECTURE ONLY)'!O234:X234) / 'Exam (LECTURE ONLY)'!AM$14),
IF(AND('PRINTABLE (per grading)'!H$16="EXAM", 'PRINTABLE (per grading)'!B$13="Final"), IF(ISERROR(SUMIF('Exam (LECTURE ONLY)'!Z$20:AI$20, "CLO9", 'Exam (LECTURE ONLY)'!Z234:AI234) / 'Exam (LECTURE ONLY)'!AN$14), "", SUMIF('Exam (LECTURE ONLY)'!Z$20:AI$20, "CLO9", 'Exam (LECTURE ONLY)'!Z234:AI234) / 'Exam (LECTURE ONLY)'!AN$14),
IF(AND('PRINTABLE (per grading)'!H$16="OUTPUT", 'PRINTABLE (per grading)'!B$13="Prelim"), IF(ISERROR(SUMIF(OUTPUT!C$20:M$20, "CLO9", OUTPUT!C234:M234) / OUTPUT!AL$14), "", SUMIF(OUTPUT!C$20:M$20, "CLO9", OUTPUT!C234:M234) / OUTPUT!AL$14),
IF(AND('PRINTABLE (per grading)'!H$16="OUTPUT", 'PRINTABLE (per grading)'!B$13="Midterm"), IF(ISERROR(SUMIF(OUTPUT!O$20:Y$20, "CLO9", OUTPUT!O234:Y234) / OUTPUT!AM$14), "", SUMIF(OUTPUT!O$20:Y$20, "CLO9", OUTPUT!O234:Y234) / OUTPUT!AM$14),
IF(AND('PRINTABLE (per grading)'!H$16="OUTPUT", 'PRINTABLE (per grading)'!B$13="Final"), IF(ISERROR(SUMIF(OUTPUT!AA$20:AI$20, "CLO9", OUTPUT!AA234:AI234) / OUTPUT!AN$14), "", SUMIF(OUTPUT!AA$20:AI$20, "CLO9", OUTPUT!AA234:AI234) / OUTPUT!AN$14),
"")))))),"")</f>
        <v/>
      </c>
      <c r="BD232" s="286" t="str">
        <f aca="false">IF(B232&lt;&gt;"",IF(BC232="","",IF(BC232&lt;0.5,1,IF(AND(BC232&gt;=0.5,BC232&lt;P$10),2,IF(BC232&gt;=P$10,3)))),"")</f>
        <v/>
      </c>
      <c r="BE232" s="287" t="str">
        <f aca="false">IF(B232 &lt;&gt; "",IFERROR(IF(AVERAGE(BA232,BC232)&gt;=P$10,"Y","N"),""),"")</f>
        <v/>
      </c>
      <c r="BF232" s="194" t="str">
        <f aca="false">IF(B232 &lt;&gt; "", IFERROR(IF(C$16 = "PRELIM", SUMIF('Database (LECTURE-RES-PRAC)'!D$14:AG$14, "CLO10", 'Database (LECTURE-RES-PRAC)'!D229:AG229) / 'Grade computation'!F$13, IF(C$16 = "MIDTERM", SUMIF('Database (LECTURE-RES-PRAC)'!AJ$14:BM$14, "CLO10", 'Database (LECTURE-RES-PRAC)'!AJ229:BM229) / 'Grade computation'!G$13, IF(C$16 = "FINAL", SUMIF('Database (LECTURE-RES-PRAC)'!BP$14:CS$14, "CLO10", 'Database (LECTURE-RES-PRAC)'!BP229:CS229) / 'Grade computation'!H$13,""))),""),"")</f>
        <v/>
      </c>
      <c r="BG232" s="286" t="str">
        <f aca="false">IF(B232&lt;&gt;"",IF(BF232="","",IF(BF232&lt;0.5,1,IF(AND(BF232&gt;=0.5,BF232&lt;P$10),2,IF(BF232&gt;=P$10,3)))),"")</f>
        <v/>
      </c>
      <c r="BH232" s="194" t="str">
        <f aca="false">IF(B232 &lt;&gt; "",IF(AND('PRINTABLE (per grading)'!H$16="EXAM", 'PRINTABLE (per grading)'!B$13="Prelim"), IF(ISERROR(SUMIF('Exam (LECTURE ONLY)'!D$20:M$20, "CLO10", 'Exam (LECTURE ONLY)'!D234:M234) / 'Exam (LECTURE ONLY)'!AL$15), "", SUMIF('Exam (LECTURE ONLY)'!D$20:M$20, "CLO10", 'Exam (LECTURE ONLY)'!D234:M234) /'Exam (LECTURE ONLY)'!AL$15),
IF(AND('PRINTABLE (per grading)'!H$16="EXAM", 'PRINTABLE (per grading)'!B$13="Midterm"), IF(ISERROR(SUMIF('Exam (LECTURE ONLY)'!O$20:X$20, "CLO10", 'Exam (LECTURE ONLY)'!O234:X234) / 'Exam (LECTURE ONLY)'!AM$15), "", SUMIF('Exam (LECTURE ONLY)'!O$20:X$20, "CLO10", 'Exam (LECTURE ONLY)'!O234:X234) / 'Exam (LECTURE ONLY)'!AM$15),
IF(AND('PRINTABLE (per grading)'!H$16="EXAM", 'PRINTABLE (per grading)'!B$13="Final"), IF(ISERROR(SUMIF('Exam (LECTURE ONLY)'!Z$20:AI$20, "CLO10", 'Exam (LECTURE ONLY)'!Z234:AI234) / 'Exam (LECTURE ONLY)'!AN$15), "", SUMIF('Exam (LECTURE ONLY)'!Z$20:AI$20, "CLO10", 'Exam (LECTURE ONLY)'!Z234:AI234) / 'Exam (LECTURE ONLY)'!AN$15),
IF(AND('PRINTABLE (per grading)'!H$16="OUTPUT", 'PRINTABLE (per grading)'!B$13="Prelim"), IF(ISERROR(SUMIF(OUTPUT!C$20:M$20, "CLO10", OUTPUT!C234:M234) / OUTPUT!AL$15), "", SUMIF(OUTPUT!C$20:M$20, "CLO10", OUTPUT!C234:M234) / OUTPUT!AL$15),
IF(AND('PRINTABLE (per grading)'!H$16="OUTPUT", 'PRINTABLE (per grading)'!B$13="Midterm"), IF(ISERROR(SUMIF(OUTPUT!O$20:Y$20, "CLO10", OUTPUT!O234:Y234) / OUTPUT!AM$15), "", SUMIF(OUTPUT!O$20:Y$20, "CLO10", OUTPUT!O234:Y234) / OUTPUT!AM$15),
IF(AND('PRINTABLE (per grading)'!H$16="OUTPUT", 'PRINTABLE (per grading)'!B$13="Final"), IF(ISERROR(SUMIF(OUTPUT!AA$20:AI$20, "CLO10", OUTPUT!AA234:AI234) / OUTPUT!AN$15), "", SUMIF(OUTPUT!AA$20:AI$20, "CLO10", OUTPUT!AA234:AI234) / OUTPUT!AN$15),
"")))))),"")</f>
        <v/>
      </c>
      <c r="BI232" s="286" t="str">
        <f aca="false">IF(B232&lt;&gt;"",IF(BH232="","",IF(BH232&lt;0.5,1,IF(AND(BH232&gt;=0.5,BH232&lt;P$10),2,IF(BH232&gt;=P$10,3)))),"")</f>
        <v/>
      </c>
      <c r="BJ232" s="287" t="str">
        <f aca="false">IF(B232 &lt;&gt; "",IFERROR(IF(AVERAGE(BF232,BH232)&gt;=P$10,"Y","N"),""),"")</f>
        <v/>
      </c>
      <c r="BK232" s="8"/>
    </row>
    <row r="233" customFormat="false" ht="19.5" hidden="false" customHeight="true" outlineLevel="0" collapsed="false">
      <c r="A233" s="183" t="str">
        <f aca="false">IF(ISBLANK('Database (LECTURE-RES-PRAC)'!A230),"",'Database (LECTURE-RES-PRAC)'!A230)</f>
        <v/>
      </c>
      <c r="B233" s="184" t="str">
        <f aca="false">IF(ISBLANK('Database (LECTURE-RES-PRAC)'!B230),"",'Database (LECTURE-RES-PRAC)'!B230)</f>
        <v/>
      </c>
      <c r="C233" s="230" t="str">
        <f aca="false">IF(B233&lt;&gt;"",IF(C$16="PRELIM",'Grade computation'!C233, IF(C$16="MIDTERM",'Grade computation'!K233, IF(C$16="FINAL",'Grade computation'!S233,""))),"")</f>
        <v/>
      </c>
      <c r="D233" s="231" t="str">
        <f aca="false">IF(B233&lt;&gt;"",IFERROR(IF(B$11="80-20", (((C233/C$19)*X$6)+X$7)*D$18, IF(B$11="60-40", (((C233/C$19)*Y$6)+Y$7)*D$18, 0)),0),"")</f>
        <v/>
      </c>
      <c r="E233" s="230" t="str">
        <f aca="false">IF(B233&lt;&gt;"", IF(C$16="PRELIM",'Grade computation'!E233, IF(C$16="MIDTERM",'Grade computation'!M233, IF(C$16="FINAL",'Grade computation'!U233,""))),"")</f>
        <v/>
      </c>
      <c r="F233" s="232" t="str">
        <f aca="false">IF(B233&lt;&gt;"",IFERROR(IF(B$11="80-20", (((E233/E$19)*X$6)+X$7)*F$18, IF(B$11="60-40", (((E233/E$19)*Y$6)+Y$7)*F$18, 0)),0),"")</f>
        <v/>
      </c>
      <c r="G233" s="233" t="str">
        <f aca="false">IF(B233&lt;&gt;"",IFERROR((D233+F233),0),"")</f>
        <v/>
      </c>
      <c r="H233" s="234" t="str">
        <f aca="false">IF(B233&lt;&gt;"",IF(C$16="PRELIM", 'Grade computation'!H233, IF(C$16="MIDTERM", 'Grade computation'!P233, IF(C$16="FINAL",'Grade computation'!X233, ""))),"")</f>
        <v/>
      </c>
      <c r="I233" s="233" t="str">
        <f aca="false">IF(B233&lt;&gt;"",IFERROR(IF(B$11="80-20", (((H233/H$19)*X$6)+X$7)*I$19, IF(B$11="60-40", (((H233/H$19)*Y$6)+Y$7)*I$19, 0)),0),"")</f>
        <v/>
      </c>
      <c r="J233" s="237" t="str">
        <f aca="false">IFERROR((G233+I233),"")</f>
        <v/>
      </c>
      <c r="K233" s="183" t="str">
        <f aca="false">IFERROR(IF(J233="","",IF(J233&gt;=75,"PASSED","FAILED")),"")</f>
        <v/>
      </c>
      <c r="L233" s="183"/>
      <c r="M233" s="194" t="str">
        <f aca="false">IF(B233 &lt;&gt; "", IFERROR(IF(C$16 = "PRELIM", SUMIF('Database (LECTURE-RES-PRAC)'!D$14:AG$14, "CLO1", 'Database (LECTURE-RES-PRAC)'!D230:AG230) / 'Grade computation'!F$4, IF(C$16 = "MIDTERM", SUMIF('Database (LECTURE-RES-PRAC)'!AJ$14:BM$14, "CLO1", 'Database (LECTURE-RES-PRAC)'!AJ230:BM230) / 'Grade computation'!G$4, IF(C$16 = "FINAL", SUMIF('Database (LECTURE-RES-PRAC)'!BP$14:CS$14, "CLO1", 'Database (LECTURE-RES-PRAC)'!BP230:CS230) / 'Grade computation'!H$4,""))),""),"")</f>
        <v/>
      </c>
      <c r="N233" s="286" t="str">
        <f aca="false">IF(B233&lt;&gt;"",IF(M233="","",IF(M233&lt;0.5,1,IF(AND(M233&gt;=0.5,M233&lt;P$10),2,IF(M233&gt;=P$10,3)))),"")</f>
        <v/>
      </c>
      <c r="O233" s="194" t="str">
        <f aca="false">IF(B233 &lt;&gt; "",IF(AND('PRINTABLE (per grading)'!H$16="EXAM", 'PRINTABLE (per grading)'!B$13="Prelim"), IF(ISERROR(SUMIF('Exam (LECTURE ONLY)'!D$20:M$20, "CLO1", 'Exam (LECTURE ONLY)'!D235:M235) / 'Exam (LECTURE ONLY)'!AL$6), "", SUMIF('Exam (LECTURE ONLY)'!D$20:M$20, "CLO1", 'Exam (LECTURE ONLY)'!D235:M235) /'Exam (LECTURE ONLY)'!AL$6),
IF(AND('PRINTABLE (per grading)'!H$16="EXAM", 'PRINTABLE (per grading)'!B$13="Midterm"), IF(ISERROR(SUMIF('Exam (LECTURE ONLY)'!O$20:X$20, "CLO1", 'Exam (LECTURE ONLY)'!O235:X235) / 'Exam (LECTURE ONLY)'!AM$6), "", SUMIF('Exam (LECTURE ONLY)'!O$20:X$20, "CLO1", 'Exam (LECTURE ONLY)'!O235:X235) / 'Exam (LECTURE ONLY)'!AM$6),
IF(AND('PRINTABLE (per grading)'!H$16="EXAM", 'PRINTABLE (per grading)'!B$13="Final"), IF(ISERROR(SUMIF('Exam (LECTURE ONLY)'!Z$20:AI$20, "CLO1", 'Exam (LECTURE ONLY)'!Z235:AI235) / 'Exam (LECTURE ONLY)'!AN$6), "", SUMIF('Exam (LECTURE ONLY)'!Z$20:AI$20, "CLO1", 'Exam (LECTURE ONLY)'!Z235:AI235) / 'Exam (LECTURE ONLY)'!AN$6),
IF(AND('PRINTABLE (per grading)'!H$16="OUTPUT", 'PRINTABLE (per grading)'!B$13="Prelim"), IF(ISERROR(SUMIF(OUTPUT!C$20:M$20, "CLO1", OUTPUT!C235:M235) / OUTPUT!AL$6), "", SUMIF(OUTPUT!C$20:M$20, "CLO1", OUTPUT!C235:M235) / OUTPUT!AL$6),
IF(AND('PRINTABLE (per grading)'!H$16="OUTPUT", 'PRINTABLE (per grading)'!B$13="Midterm"), IF(ISERROR(SUMIF(OUTPUT!O$20:Y$20, "CLO1", OUTPUT!O235:Y235) / OUTPUT!AM$6), "", SUMIF(OUTPUT!O$20:Y$20, "CLO1", OUTPUT!O235:Y235) / OUTPUT!AM$6),
IF(AND('PRINTABLE (per grading)'!H$16="OUTPUT", 'PRINTABLE (per grading)'!B$13="Final"), IF(ISERROR(SUMIF(OUTPUT!AA$20:AI$20, "CLO1", OUTPUT!AA235:AI235) / OUTPUT!AN$6), "", SUMIF(OUTPUT!AA$20:AI$20, "CLO1", OUTPUT!AA235:AI235) / OUTPUT!AN$6),
"")))))),"")</f>
        <v/>
      </c>
      <c r="P233" s="286" t="str">
        <f aca="false">IF(B233&lt;&gt;"",IF(O233="","",IF(O233&lt;0.5,1,IF(AND(O233&gt;=0.5,O233&lt;P$10),2,IF(O233&gt;=P$10,3)))),"")</f>
        <v/>
      </c>
      <c r="Q233" s="287" t="str">
        <f aca="false">IF(B233 &lt;&gt; "",IFERROR(IF(AVERAGE(M233,O233)&gt;=P$10,"Y","N"),""),"")</f>
        <v/>
      </c>
      <c r="R233" s="194" t="str">
        <f aca="false">IF(B233 &lt;&gt; "", IFERROR(IF(C$16 = "PRELIM", SUMIF('Database (LECTURE-RES-PRAC)'!D$14:AG$14, "CLO2", 'Database (LECTURE-RES-PRAC)'!D230:AG230) / 'Grade computation'!F$5, IF(C$16 = "MIDTERM", SUMIF('Database (LECTURE-RES-PRAC)'!AJ$14:BM$14, "CLO2", 'Database (LECTURE-RES-PRAC)'!AJ230:BM230) / 'Grade computation'!G$5, IF(C$16 = "FINAL", SUMIF('Database (LECTURE-RES-PRAC)'!BP$14:CS$14, "CLO2", 'Database (LECTURE-RES-PRAC)'!BP230:CS230) / 'Grade computation'!H$5,""))),""),"")</f>
        <v/>
      </c>
      <c r="S233" s="286" t="str">
        <f aca="false">IF(B233&lt;&gt;"",IF(R233="","",IF(R233&lt;0.5,1,IF(AND(R233&gt;=0.5,R233&lt;P$10),2,IF(R233&gt;=P$10,3)))),"")</f>
        <v/>
      </c>
      <c r="T233" s="194" t="str">
        <f aca="false">IF(B233 &lt;&gt; "",IF(AND('PRINTABLE (per grading)'!H$16="EXAM", 'PRINTABLE (per grading)'!B$13="Prelim"), IF(ISERROR(SUMIF('Exam (LECTURE ONLY)'!D$20:M$20, "CLO2", 'Exam (LECTURE ONLY)'!D235:M235) / 'Exam (LECTURE ONLY)'!AL$7), "", SUMIF('Exam (LECTURE ONLY)'!D$20:M$20, "CLO2", 'Exam (LECTURE ONLY)'!D235:M235) /'Exam (LECTURE ONLY)'!AL$7),
IF(AND('PRINTABLE (per grading)'!H$16="EXAM", 'PRINTABLE (per grading)'!B$13="Midterm"), IF(ISERROR(SUMIF('Exam (LECTURE ONLY)'!O$20:X$20, "CLO2", 'Exam (LECTURE ONLY)'!O235:X235) / 'Exam (LECTURE ONLY)'!AM$7), "", SUMIF('Exam (LECTURE ONLY)'!O$20:X$20, "CLO2", 'Exam (LECTURE ONLY)'!O235:X235) / 'Exam (LECTURE ONLY)'!AM$7),
IF(AND('PRINTABLE (per grading)'!H$16="EXAM", 'PRINTABLE (per grading)'!B$13="Final"), IF(ISERROR(SUMIF('Exam (LECTURE ONLY)'!Z$20:AI$20, "CLO2", 'Exam (LECTURE ONLY)'!Z235:AI235) / 'Exam (LECTURE ONLY)'!AN$7), "", SUMIF('Exam (LECTURE ONLY)'!Z$20:AI$20, "CLO2", 'Exam (LECTURE ONLY)'!Z235:AI235) / 'Exam (LECTURE ONLY)'!AN$7),
IF(AND('PRINTABLE (per grading)'!H$16="OUTPUT", 'PRINTABLE (per grading)'!B$13="Prelim"), IF(ISERROR(SUMIF(OUTPUT!C$20:M$20, "CLO2", OUTPUT!C235:M235) / OUTPUT!AL$7), "", SUMIF(OUTPUT!C$20:M$20, "CLO2", OUTPUT!C235:M235) / OUTPUT!AL$7),
IF(AND('PRINTABLE (per grading)'!H$16="OUTPUT", 'PRINTABLE (per grading)'!B$13="Midterm"), IF(ISERROR(SUMIF(OUTPUT!O$20:Y$20, "CLO2", OUTPUT!O235:Y235) / OUTPUT!AM$7), "", SUMIF(OUTPUT!O$20:Y$20, "CLO2", OUTPUT!O235:Y235) / OUTPUT!AM$7),
IF(AND('PRINTABLE (per grading)'!H$16="OUTPUT", 'PRINTABLE (per grading)'!B$13="Final"), IF(ISERROR(SUMIF(OUTPUT!AA$20:AI$20, "CLO2", OUTPUT!AA235:AI235) / OUTPUT!AN$7), "", SUMIF(OUTPUT!AA$20:AI$20, "CLO2", OUTPUT!AA235:AI235) / OUTPUT!AN$7),
"")))))),"")</f>
        <v/>
      </c>
      <c r="U233" s="286" t="str">
        <f aca="false">IF(B233&lt;&gt;"",IF(T233="","",IF(T233&lt;0.5,1,IF(AND(T233&gt;=0.5,T233&lt;P$10),2,IF(T233&gt;=P$10,3)))),"")</f>
        <v/>
      </c>
      <c r="V233" s="287" t="str">
        <f aca="false">IF(B233 &lt;&gt; "",IFERROR(IF(AVERAGE(R233,T233)&gt;=P$10,"Y","N"),""),"")</f>
        <v/>
      </c>
      <c r="W233" s="194" t="str">
        <f aca="false">IF(B233 &lt;&gt; "", IFERROR(IF(C$16 = "PRELIM", SUMIF('Database (LECTURE-RES-PRAC)'!D$14:AG$14, "CLO3", 'Database (LECTURE-RES-PRAC)'!D230:AG230) / 'Grade computation'!F$6, IF(C$16 = "MIDTERM", SUMIF('Database (LECTURE-RES-PRAC)'!AJ$14:BM$14, "CLO3", 'Database (LECTURE-RES-PRAC)'!AJ230:BM230) / 'Grade computation'!G$6, IF(C$16 = "FINAL", SUMIF('Database (LECTURE-RES-PRAC)'!BP$14:CS$14, "CLO3", 'Database (LECTURE-RES-PRAC)'!BP230:CS230) / 'Grade computation'!H$6,""))),""),"")</f>
        <v/>
      </c>
      <c r="X233" s="286" t="str">
        <f aca="false">IF(B233&lt;&gt;"",IF(W233="","",IF(W233&lt;0.5,1,IF(AND(W233&gt;=0.5,W233&lt;P$10),2,IF(W233&gt;=P$10,3)))),"")</f>
        <v/>
      </c>
      <c r="Y233" s="194" t="str">
        <f aca="false">IF(B233 &lt;&gt; "",IF(AND('PRINTABLE (per grading)'!H$16="EXAM", 'PRINTABLE (per grading)'!B$13="Prelim"), IF(ISERROR(SUMIF('Exam (LECTURE ONLY)'!D$20:M$20, "CLO3", 'Exam (LECTURE ONLY)'!D235:M235) / 'Exam (LECTURE ONLY)'!AL$8), "", SUMIF('Exam (LECTURE ONLY)'!D$20:M$20, "CLO3", 'Exam (LECTURE ONLY)'!D235:M235) /'Exam (LECTURE ONLY)'!AL$8),
IF(AND('PRINTABLE (per grading)'!H$16="EXAM", 'PRINTABLE (per grading)'!B$13="Midterm"), IF(ISERROR(SUMIF('Exam (LECTURE ONLY)'!O$20:X$20, "CLO3", 'Exam (LECTURE ONLY)'!O235:X235) / 'Exam (LECTURE ONLY)'!AM$8), "", SUMIF('Exam (LECTURE ONLY)'!O$20:X$20, "CLO3", 'Exam (LECTURE ONLY)'!O235:X235) / 'Exam (LECTURE ONLY)'!AM$8),
IF(AND('PRINTABLE (per grading)'!H$16="EXAM", 'PRINTABLE (per grading)'!B$13="Final"), IF(ISERROR(SUMIF('Exam (LECTURE ONLY)'!Z$20:AI$20, "CLO3", 'Exam (LECTURE ONLY)'!Z235:AI235) / 'Exam (LECTURE ONLY)'!AN$8), "", SUMIF('Exam (LECTURE ONLY)'!Z$20:AI$20, "CLO3", 'Exam (LECTURE ONLY)'!Z235:AI235) / 'Exam (LECTURE ONLY)'!AN$8),
IF(AND('PRINTABLE (per grading)'!H$16="OUTPUT", 'PRINTABLE (per grading)'!B$13="Prelim"), IF(ISERROR(SUMIF(OUTPUT!C$20:M$20, "CLO3", OUTPUT!C235:M235) / OUTPUT!AL$8), "", SUMIF(OUTPUT!C$20:M$20, "CLO3", OUTPUT!C235:M235) / OUTPUT!AL$8),
IF(AND('PRINTABLE (per grading)'!H$16="OUTPUT", 'PRINTABLE (per grading)'!B$13="Midterm"), IF(ISERROR(SUMIF(OUTPUT!O$20:Y$20, "CLO3", OUTPUT!O235:Y235) / OUTPUT!AM$8), "", SUMIF(OUTPUT!O$20:Y$20, "CLO3", OUTPUT!O235:Y235) / OUTPUT!AM$8),
IF(AND('PRINTABLE (per grading)'!H$16="OUTPUT", 'PRINTABLE (per grading)'!B$13="Final"), IF(ISERROR(SUMIF(OUTPUT!AA$20:AI$20, "CLO3", OUTPUT!AA235:AI235) / OUTPUT!AN$8), "", SUMIF(OUTPUT!AA$20:AI$20, "CLO3", OUTPUT!AA235:AI235) / OUTPUT!AN$8),
"" )))))),"")</f>
        <v/>
      </c>
      <c r="Z233" s="286" t="str">
        <f aca="false">IF(B233&lt;&gt;"",IF(Y233="","",IF(Y233&lt;0.5,1,IF(AND(Y233&gt;=0.5,Y233&lt;P$10),2,IF(Y233&gt;=P$10,3)))),"")</f>
        <v/>
      </c>
      <c r="AA233" s="287" t="str">
        <f aca="false">IF(B233 &lt;&gt; "",IFERROR(IF(AVERAGE(W233,Y233)&gt;=P$10,"Y","N"),""),"")</f>
        <v/>
      </c>
      <c r="AB233" s="194" t="str">
        <f aca="false">IF(B233 &lt;&gt; "", IFERROR(IF(C$16 = "PRELIM", SUMIF('Database (LECTURE-RES-PRAC)'!D$14:AG$14, "CLO4", 'Database (LECTURE-RES-PRAC)'!D230:AG230) / 'Grade computation'!F$7, IF(C$16 = "MIDTERM", SUMIF('Database (LECTURE-RES-PRAC)'!AJ$14:BM$14, "CLO4", 'Database (LECTURE-RES-PRAC)'!AJ230:BM230) / 'Grade computation'!G$7, IF(C$16 = "FINAL", SUMIF('Database (LECTURE-RES-PRAC)'!BP$14:CS$14, "CLO4", 'Database (LECTURE-RES-PRAC)'!BP230:CS230) / 'Grade computation'!H$7,""))),""),"")</f>
        <v/>
      </c>
      <c r="AC233" s="286" t="str">
        <f aca="false">IF(B233&lt;&gt;"",IF(AB233="","",IF(AB233&lt;0.5,1,IF(AND(AB233&gt;=0.5,AB233&lt;P$10),2,IF(AB233&gt;=P$10,3)))),"")</f>
        <v/>
      </c>
      <c r="AD233" s="194" t="str">
        <f aca="false">IF(B233 &lt;&gt; "",IF(AND('PRINTABLE (per grading)'!H$16="EXAM", 'PRINTABLE (per grading)'!B$13="Prelim"), IF(ISERROR(SUMIF('Exam (LECTURE ONLY)'!D$20:M$20, "CLO4", 'Exam (LECTURE ONLY)'!D235:M235) / 'Exam (LECTURE ONLY)'!AL$9), "", SUMIF('Exam (LECTURE ONLY)'!D$20:M$20, "CLO4", 'Exam (LECTURE ONLY)'!D235:M235) /'Exam (LECTURE ONLY)'!AL$9),
IF(AND('PRINTABLE (per grading)'!H$16="EXAM", 'PRINTABLE (per grading)'!B$13="Midterm"), IF(ISERROR(SUMIF('Exam (LECTURE ONLY)'!O$20:X$20, "CLO4", 'Exam (LECTURE ONLY)'!O235:X235) / 'Exam (LECTURE ONLY)'!AM$9), "", SUMIF('Exam (LECTURE ONLY)'!O$20:X$20, "CLO4", 'Exam (LECTURE ONLY)'!O235:X235) / 'Exam (LECTURE ONLY)'!AM$9),
IF(AND('PRINTABLE (per grading)'!H$16="EXAM", 'PRINTABLE (per grading)'!B$13="Final"), IF(ISERROR(SUMIF('Exam (LECTURE ONLY)'!Z$20:AI$20, "CLO4", 'Exam (LECTURE ONLY)'!Z235:AI235) / 'Exam (LECTURE ONLY)'!AN$9), "", SUMIF('Exam (LECTURE ONLY)'!Z$20:AI$20, "CLO4", 'Exam (LECTURE ONLY)'!Z235:AI235) / 'Exam (LECTURE ONLY)'!AN$9),
IF(AND('PRINTABLE (per grading)'!H$16="OUTPUT", 'PRINTABLE (per grading)'!B$13="Prelim"), IF(ISERROR(SUMIF(OUTPUT!C$20:M$20, "CLO4", OUTPUT!C235:M235) / OUTPUT!AL$9), "", SUMIF(OUTPUT!C$20:M$20, "CLO4", OUTPUT!C235:M235) / OUTPUT!AL$9),
IF(AND('PRINTABLE (per grading)'!H$16="OUTPUT", 'PRINTABLE (per grading)'!B$13="Midterm"), IF(ISERROR(SUMIF(OUTPUT!O$20:Y$20, "CLO4", OUTPUT!O235:Y235) / OUTPUT!AM$9), "", SUMIF(OUTPUT!O$20:Y$20, "CLO4", OUTPUT!O235:Y235) / OUTPUT!AM$9),
IF(AND('PRINTABLE (per grading)'!H$16="OUTPUT", 'PRINTABLE (per grading)'!B$13="Final"), IF(ISERROR(SUMIF(OUTPUT!AA$20:AI$20, "CLO4", OUTPUT!AA235:AI235) / OUTPUT!AN$9), "", SUMIF(OUTPUT!AA$20:AI$20, "CLO4", OUTPUT!AA235:AI235) / OUTPUT!AN$9),
"")))))),"")</f>
        <v/>
      </c>
      <c r="AE233" s="286" t="str">
        <f aca="false">IF(B233&lt;&gt;"",IF(AD233="","",IF(AD233&lt;0.5,1,IF(AND(AD233&gt;=0.5,AD233&lt;P$10),2,IF(AD233&gt;=P$10,3)))),"")</f>
        <v/>
      </c>
      <c r="AF233" s="287" t="str">
        <f aca="false">IF(B233 &lt;&gt; "",IFERROR(IF(AVERAGE(AB233,AD233)&gt;=P$10,"Y","N"),""),"")</f>
        <v/>
      </c>
      <c r="AG233" s="194" t="str">
        <f aca="false">IF(B233 &lt;&gt; "", IFERROR(IF(C$16 = "PRELIM", SUMIF('Database (LECTURE-RES-PRAC)'!D$14:AG$14, "CLO5", 'Database (LECTURE-RES-PRAC)'!D230:AG230) / 'Grade computation'!F$8, IF(C$16 = "MIDTERM", SUMIF('Database (LECTURE-RES-PRAC)'!AJ$14:BM$14, "CLO5", 'Database (LECTURE-RES-PRAC)'!AJ230:BM230) / 'Grade computation'!G$8, IF(C$16 = "FINAL", SUMIF('Database (LECTURE-RES-PRAC)'!BP$14:CS$14, "CLO5", 'Database (LECTURE-RES-PRAC)'!BP230:CS230) / 'Grade computation'!H$8,""))),""),"")</f>
        <v/>
      </c>
      <c r="AH233" s="286" t="str">
        <f aca="false">IF(B233&lt;&gt;"",IF(AG233="","",IF(AG233&lt;0.5,1,IF(AND(AG233&gt;=0.5,AG233&lt;P$10),2,IF(AG233&gt;=P$10,3)))),"")</f>
        <v/>
      </c>
      <c r="AI233" s="194" t="str">
        <f aca="false">IF(B233 &lt;&gt; "",IF(AND('PRINTABLE (per grading)'!H$16="EXAM", 'PRINTABLE (per grading)'!B$13="Prelim"), IF(ISERROR(SUMIF('Exam (LECTURE ONLY)'!D$20:M$20, "CLO5", 'Exam (LECTURE ONLY)'!D235:M235) / 'Exam (LECTURE ONLY)'!AL$10), "", SUMIF('Exam (LECTURE ONLY)'!D$20:M$20, "CLO5", 'Exam (LECTURE ONLY)'!D235:M235) /'Exam (LECTURE ONLY)'!AL$10),
IF(AND('PRINTABLE (per grading)'!H$16="EXAM", 'PRINTABLE (per grading)'!B$13="Midterm"), IF(ISERROR(SUMIF('Exam (LECTURE ONLY)'!O$20:X$20, "CLO5", 'Exam (LECTURE ONLY)'!O235:X235) / 'Exam (LECTURE ONLY)'!AM$10), "", SUMIF('Exam (LECTURE ONLY)'!O$20:X$20, "CLO5", 'Exam (LECTURE ONLY)'!O235:X235) / 'Exam (LECTURE ONLY)'!AM$10),
IF(AND('PRINTABLE (per grading)'!H$16="EXAM", 'PRINTABLE (per grading)'!B$13="Final"), IF(ISERROR(SUMIF('Exam (LECTURE ONLY)'!Z$20:AI$20, "CLO5", 'Exam (LECTURE ONLY)'!Z235:AI235) / 'Exam (LECTURE ONLY)'!AN$10), "", SUMIF('Exam (LECTURE ONLY)'!Z$20:AI$20, "CLO5", 'Exam (LECTURE ONLY)'!Z235:AI235) / 'Exam (LECTURE ONLY)'!AN$10),
IF(AND('PRINTABLE (per grading)'!H$16="OUTPUT", 'PRINTABLE (per grading)'!B$13="Prelim"), IF(ISERROR(SUMIF(OUTPUT!C$20:M$20, "CLO5", OUTPUT!C235:M235) / OUTPUT!AL$10), "", SUMIF(OUTPUT!C$20:M$20, "CLO5", OUTPUT!C235:M235) / OUTPUT!AL$10),
IF(AND('PRINTABLE (per grading)'!H$16="OUTPUT", 'PRINTABLE (per grading)'!B$13="Midterm"), IF(ISERROR(SUMIF(OUTPUT!O$20:Y$20, "CLO5", OUTPUT!O235:Y235) / OUTPUT!AM$10), "", SUMIF(OUTPUT!O$20:Y$20, "CLO5", OUTPUT!O235:Y235) / OUTPUT!AM$10),
IF(AND('PRINTABLE (per grading)'!H$16="OUTPUT", 'PRINTABLE (per grading)'!B$13="Final"), IF(ISERROR(SUMIF(OUTPUT!AA$20:AI$20, "CLO5", OUTPUT!AA235:AI235) / OUTPUT!AN$10), "", SUMIF(OUTPUT!AA$20:AI$20, "CLO5", OUTPUT!AA235:AI235) / OUTPUT!AN$10),
"")))))),"")</f>
        <v/>
      </c>
      <c r="AJ233" s="286" t="str">
        <f aca="false">IF(B233&lt;&gt;"",IF(AI233="","",IF(AI233&lt;0.5,1,IF(AND(AI233&gt;=0.5,AI233&lt;P$10),2,IF(AI233&gt;=P$10,3)))),"")</f>
        <v/>
      </c>
      <c r="AK233" s="287" t="str">
        <f aca="false">IF(B233 &lt;&gt; "",IFERROR(IF(AVERAGE(AG233,AI233)&gt;=P$10,"Y","N"),""),"")</f>
        <v/>
      </c>
      <c r="AL233" s="194" t="str">
        <f aca="false">IF(B233 &lt;&gt; "", IFERROR(IF(C$16 = "PRELIM", SUMIF('Database (LECTURE-RES-PRAC)'!D$14:AG$14, "CLO6", 'Database (LECTURE-RES-PRAC)'!D230:AG230) / 'Grade computation'!F$9, IF(C$16 = "MIDTERM", SUMIF('Database (LECTURE-RES-PRAC)'!AJ$14:BM$14, "CLO6", 'Database (LECTURE-RES-PRAC)'!AJ230:BM230) / 'Grade computation'!G$9, IF(C$16 = "FINAL", SUMIF('Database (LECTURE-RES-PRAC)'!BP$14:CS$14, "CLO6", 'Database (LECTURE-RES-PRAC)'!BP230:CS230) / 'Grade computation'!H$9,""))),""),"")</f>
        <v/>
      </c>
      <c r="AM233" s="286" t="str">
        <f aca="false">IF(B233&lt;&gt;"",IF(AL233="","",IF(AL233&lt;0.5,1,IF(AND(AL233&gt;=0.5,AL233&lt;P$10),2,IF(AL233&gt;=P$10,3)))),"")</f>
        <v/>
      </c>
      <c r="AN233" s="194" t="str">
        <f aca="false">IF(B233 &lt;&gt; "",IF(AND('PRINTABLE (per grading)'!H$16="EXAM", 'PRINTABLE (per grading)'!B$13="Prelim"), IF(ISERROR(SUMIF('Exam (LECTURE ONLY)'!D$20:M$20, "CLO6", 'Exam (LECTURE ONLY)'!D235:M235) / 'Exam (LECTURE ONLY)'!AL$11), "", SUMIF('Exam (LECTURE ONLY)'!D$20:M$20, "CLO6", 'Exam (LECTURE ONLY)'!D235:M235) /'Exam (LECTURE ONLY)'!AL$11),
IF(AND('PRINTABLE (per grading)'!H$16="EXAM", 'PRINTABLE (per grading)'!B$13="Midterm"), IF(ISERROR(SUMIF('Exam (LECTURE ONLY)'!O$20:X$20, "CLO6", 'Exam (LECTURE ONLY)'!O235:X235) / 'Exam (LECTURE ONLY)'!AM$11), "", SUMIF('Exam (LECTURE ONLY)'!O$20:X$20, "CLO6", 'Exam (LECTURE ONLY)'!O235:X235) / 'Exam (LECTURE ONLY)'!AM$11),
IF(AND('PRINTABLE (per grading)'!H$16="EXAM", 'PRINTABLE (per grading)'!B$13="Final"), IF(ISERROR(SUMIF('Exam (LECTURE ONLY)'!Z$20:AI$20, "CLO6", 'Exam (LECTURE ONLY)'!Z235:AI235) / 'Exam (LECTURE ONLY)'!AN$11), "", SUMIF('Exam (LECTURE ONLY)'!Z$20:AI$20, "CLO6", 'Exam (LECTURE ONLY)'!Z235:AI235) / 'Exam (LECTURE ONLY)'!AN$11),
IF(AND('PRINTABLE (per grading)'!H$16="OUTPUT", 'PRINTABLE (per grading)'!B$13="Prelim"), IF(ISERROR(SUMIF(OUTPUT!C$20:M$20, "CLO6", OUTPUT!C235:M235) / OUTPUT!AL$11), "", SUMIF(OUTPUT!C$20:M$20, "CLO6", OUTPUT!C235:M235) / OUTPUT!AL$11),
IF(AND('PRINTABLE (per grading)'!H$16="OUTPUT", 'PRINTABLE (per grading)'!B$13="Midterm"), IF(ISERROR(SUMIF(OUTPUT!O$20:Y$20, "CLO6", OUTPUT!O235:Y235) / OUTPUT!AM$11), "", SUMIF(OUTPUT!O$20:Y$20, "CLO6", OUTPUT!O235:Y235) / OUTPUT!AM$11),
IF(AND('PRINTABLE (per grading)'!H$16="OUTPUT", 'PRINTABLE (per grading)'!B$13="Final"), IF(ISERROR(SUMIF(OUTPUT!AA$20:AI$20, "CLO6", OUTPUT!AA235:AI235) / OUTPUT!AN$11), "", SUMIF(OUTPUT!AA$20:AI$20, "CLO6", OUTPUT!AA235:AI235) / OUTPUT!AN$11),
"")))))),"")</f>
        <v/>
      </c>
      <c r="AO233" s="286" t="str">
        <f aca="false">IF(B233&lt;&gt;"",IF(AN233="","",IF(AN233&lt;0.5,1,IF(AND(AN233&gt;=0.5,AN233&lt;P$10),2,IF(AN233&gt;=P$10,3)))),"")</f>
        <v/>
      </c>
      <c r="AP233" s="287" t="str">
        <f aca="false">IF(B233 &lt;&gt; "",IFERROR(IF(AVERAGE(AL233,AN233)&gt;=P$10,"Y","N"),""),"")</f>
        <v/>
      </c>
      <c r="AQ233" s="194" t="str">
        <f aca="false">IF(B233 &lt;&gt; "", IFERROR(IF(C$16 = "PRELIM", SUMIF('Database (LECTURE-RES-PRAC)'!D$14:AG$14, "CLO7", 'Database (LECTURE-RES-PRAC)'!D230:AG230) / 'Grade computation'!F$10, IF(C$16 = "MIDTERM", SUMIF('Database (LECTURE-RES-PRAC)'!AJ$14:BM$14, "CLO7", 'Database (LECTURE-RES-PRAC)'!AJ230:BM230) / 'Grade computation'!G$10, IF(C$16 = "FINAL", SUMIF('Database (LECTURE-RES-PRAC)'!BP$14:CS$14, "CLO7", 'Database (LECTURE-RES-PRAC)'!BP230:CS230) / 'Grade computation'!H$10,""))),""),"")</f>
        <v/>
      </c>
      <c r="AR233" s="286" t="str">
        <f aca="false">IF(B233&lt;&gt;"",IF(AQ233="","",IF(AQ233&lt;0.5,1,IF(AND(AQ233&gt;=0.5,AQ233&lt;P$10),2,IF(AQ233&gt;=P$10,3)))),"")</f>
        <v/>
      </c>
      <c r="AS233" s="194" t="str">
        <f aca="false">IF(B233 &lt;&gt; "",IF(AND('PRINTABLE (per grading)'!H$16="EXAM", 'PRINTABLE (per grading)'!B$13="Prelim"), IF(ISERROR(SUMIF('Exam (LECTURE ONLY)'!D$20:M$20, "CLO7", 'Exam (LECTURE ONLY)'!D235:M235) / 'Exam (LECTURE ONLY)'!AL$12), "", SUMIF('Exam (LECTURE ONLY)'!D$20:M$20, "CLO7", 'Exam (LECTURE ONLY)'!D235:M235) /'Exam (LECTURE ONLY)'!AL$12),
IF(AND('PRINTABLE (per grading)'!H$16="EXAM", 'PRINTABLE (per grading)'!B$13="Midterm"), IF(ISERROR(SUMIF('Exam (LECTURE ONLY)'!O$20:X$20, "CLO7", 'Exam (LECTURE ONLY)'!O235:X235) / 'Exam (LECTURE ONLY)'!AM$12), "", SUMIF('Exam (LECTURE ONLY)'!O$20:X$20, "CLO7", 'Exam (LECTURE ONLY)'!O235:X235) / 'Exam (LECTURE ONLY)'!AM$12),
IF(AND('PRINTABLE (per grading)'!H$16="EXAM", 'PRINTABLE (per grading)'!B$13="Final"), IF(ISERROR(SUMIF('Exam (LECTURE ONLY)'!Z$20:AI$20, "CLO7", 'Exam (LECTURE ONLY)'!Z235:AI235) / 'Exam (LECTURE ONLY)'!AN$12), "", SUMIF('Exam (LECTURE ONLY)'!Z$20:AI$20, "CLO7", 'Exam (LECTURE ONLY)'!Z235:AI235) / 'Exam (LECTURE ONLY)'!AN$12),
IF(AND('PRINTABLE (per grading)'!H$16="OUTPUT", 'PRINTABLE (per grading)'!B$13="Prelim"), IF(ISERROR(SUMIF(OUTPUT!C$20:M$20, "CLO7", OUTPUT!C235:M235) / OUTPUT!AL$12), "", SUMIF(OUTPUT!C$20:M$20, "CLO7", OUTPUT!C235:M235) / OUTPUT!AL$12),
IF(AND('PRINTABLE (per grading)'!H$16="OUTPUT", 'PRINTABLE (per grading)'!B$13="Midterm"), IF(ISERROR(SUMIF(OUTPUT!O$20:Y$20, "CLO7", OUTPUT!O235:Y235) / OUTPUT!AM$12), "", SUMIF(OUTPUT!O$20:Y$20, "CLO7", OUTPUT!O235:Y235) / OUTPUT!AM$12),
IF(AND('PRINTABLE (per grading)'!H$16="OUTPUT", 'PRINTABLE (per grading)'!B$13="Final"), IF(ISERROR(SUMIF(OUTPUT!AA$20:AI$20, "CLO7", OUTPUT!AA235:AI235) / OUTPUT!AN$12), "", SUMIF(OUTPUT!AA$20:AI$20, "CLO7", OUTPUT!AA235:AI235) / OUTPUT!AN$12),
"")))))),"")</f>
        <v/>
      </c>
      <c r="AT233" s="286" t="str">
        <f aca="false">IF(B233&lt;&gt;"",IF(AS233="","",IF(AS233&lt;0.5,1,IF(AND(AS233&gt;=0.5,AS233&lt;P$10),2,IF(AS233&gt;=P$10,3)))),"")</f>
        <v/>
      </c>
      <c r="AU233" s="287" t="str">
        <f aca="false">IF(B233 &lt;&gt; "",IFERROR(IF(AVERAGE(AQ233,AS233)&gt;=P$10,"Y","N"),""),"")</f>
        <v/>
      </c>
      <c r="AV233" s="194" t="str">
        <f aca="false">IF(B233 &lt;&gt; "", IFERROR(IF(C$16 = "PRELIM", SUMIF('Database (LECTURE-RES-PRAC)'!D$14:AG$14, "CLO8", 'Database (LECTURE-RES-PRAC)'!D230:AG230) / 'Grade computation'!F$11, IF(C$16 = "MIDTERM", SUMIF('Database (LECTURE-RES-PRAC)'!AJ$14:BM$14, "CLO8", 'Database (LECTURE-RES-PRAC)'!AJ230:BM230) / 'Grade computation'!G$11, IF(C$16 = "FINAL", SUMIF('Database (LECTURE-RES-PRAC)'!BP$14:CS$14, "CLO8", 'Database (LECTURE-RES-PRAC)'!BP230:CS230) / 'Grade computation'!H$11,""))),""),"")</f>
        <v/>
      </c>
      <c r="AW233" s="286" t="str">
        <f aca="false">IF(B233&lt;&gt;"",IF(AV233="","",IF(AV233&lt;0.5,1,IF(AND(AV233&gt;=0.5,AV233&lt;P$10),2,IF(AV233&gt;=P$10,3)))),"")</f>
        <v/>
      </c>
      <c r="AX233" s="194" t="str">
        <f aca="false">IF(B233 &lt;&gt; "",IF(AND('PRINTABLE (per grading)'!H$16="EXAM", 'PRINTABLE (per grading)'!B$13="Prelim"), IF(ISERROR(SUMIF('Exam (LECTURE ONLY)'!D$20:M$20, "CLO8", 'Exam (LECTURE ONLY)'!D235:M235) / 'Exam (LECTURE ONLY)'!AL$13), "", SUMIF('Exam (LECTURE ONLY)'!D$20:M$20, "CLO8", 'Exam (LECTURE ONLY)'!D235:M235) /'Exam (LECTURE ONLY)'!AL$13),
IF(AND('PRINTABLE (per grading)'!H$16="EXAM", 'PRINTABLE (per grading)'!B$13="Midterm"), IF(ISERROR(SUMIF('Exam (LECTURE ONLY)'!O$20:X$20, "CLO8", 'Exam (LECTURE ONLY)'!O235:X235) / 'Exam (LECTURE ONLY)'!AM$13), "", SUMIF('Exam (LECTURE ONLY)'!O$20:X$20, "CLO8", 'Exam (LECTURE ONLY)'!O235:X235) / 'Exam (LECTURE ONLY)'!AM$13),
IF(AND('PRINTABLE (per grading)'!H$16="EXAM", 'PRINTABLE (per grading)'!B$13="Final"), IF(ISERROR(SUMIF('Exam (LECTURE ONLY)'!Z$20:AI$20, "CLO8", 'Exam (LECTURE ONLY)'!Z235:AI235) / 'Exam (LECTURE ONLY)'!AN$13), "", SUMIF('Exam (LECTURE ONLY)'!Z$20:AI$20, "CLO8", 'Exam (LECTURE ONLY)'!Z235:AI235) / 'Exam (LECTURE ONLY)'!AN$13),
IF(AND('PRINTABLE (per grading)'!H$16="OUTPUT", 'PRINTABLE (per grading)'!B$13="Prelim"), IF(ISERROR(SUMIF(OUTPUT!C$20:M$20, "CLO8", OUTPUT!C235:M235) / OUTPUT!AL$13), "", SUMIF(OUTPUT!C$20:M$20, "CLO8", OUTPUT!C235:M235) / OUTPUT!AL$13),
IF(AND('PRINTABLE (per grading)'!H$16="OUTPUT", 'PRINTABLE (per grading)'!B$13="Midterm"), IF(ISERROR(SUMIF(OUTPUT!O$20:Y$20, "CLO8", OUTPUT!O235:Y235) / OUTPUT!AM$13), "", SUMIF(OUTPUT!O$20:Y$20, "CLO8", OUTPUT!O235:Y235) / OUTPUT!AM$13),
IF(AND('PRINTABLE (per grading)'!H$16="OUTPUT", 'PRINTABLE (per grading)'!B$13="Final"), IF(ISERROR(SUMIF(OUTPUT!AA$20:AI$20, "CLO8", OUTPUT!AA235:AI235) / OUTPUT!AN$13), "", SUMIF(OUTPUT!AA$20:AI$20, "CLO8", OUTPUT!AA235:AI235) / OUTPUT!AN$13),
"")))))),"")</f>
        <v/>
      </c>
      <c r="AY233" s="286" t="str">
        <f aca="false">IF(B233&lt;&gt;"",IF(AX233="","",IF(AX233&lt;0.5,1,IF(AND(AX233&gt;=0.5,AX233&lt;P$10),2,IF(AX233&gt;=P$10,3)))),"")</f>
        <v/>
      </c>
      <c r="AZ233" s="287" t="str">
        <f aca="false">IF(B233 &lt;&gt; "",IFERROR(IF(AVERAGE(AV233,AX233)&gt;=P$10,"Y","N"),""),"")</f>
        <v/>
      </c>
      <c r="BA233" s="194" t="str">
        <f aca="false">IF(B233 &lt;&gt; "", IFERROR(IF(C$16 = "PRELIM", SUMIF('Database (LECTURE-RES-PRAC)'!D$14:AG$14, "CLO9", 'Database (LECTURE-RES-PRAC)'!D230:AG230) / 'Grade computation'!F$12, IF(C$16 = "MIDTERM", SUMIF('Database (LECTURE-RES-PRAC)'!AJ$14:BM$14, "CLO9", 'Database (LECTURE-RES-PRAC)'!AJ230:BM230) / 'Grade computation'!G$12, IF(C$16 = "FINAL", SUMIF('Database (LECTURE-RES-PRAC)'!BP$14:CS$14, "CLO9", 'Database (LECTURE-RES-PRAC)'!BP230:CS230) / 'Grade computation'!H$12,""))),""),"")</f>
        <v/>
      </c>
      <c r="BB233" s="286" t="str">
        <f aca="false">IF(B233&lt;&gt;"",IF(BA233="","",IF(BA233&lt;0.5,1,IF(AND(BA233&gt;=0.5,BA233&lt;P$10),2,IF(BA233&gt;=P$10,3)))),"")</f>
        <v/>
      </c>
      <c r="BC233" s="194" t="str">
        <f aca="false">IF(B233 &lt;&gt; "",IF(AND('PRINTABLE (per grading)'!H$16="EXAM", 'PRINTABLE (per grading)'!B$13="Prelim"), IF(ISERROR(SUMIF('Exam (LECTURE ONLY)'!D$20:M$20, "CLO9", 'Exam (LECTURE ONLY)'!D235:M235) / 'Exam (LECTURE ONLY)'!AL$14), "", SUMIF('Exam (LECTURE ONLY)'!D$20:M$20, "CLO9", 'Exam (LECTURE ONLY)'!D235:M235) /'Exam (LECTURE ONLY)'!AL$14),
IF(AND('PRINTABLE (per grading)'!H$16="EXAM", 'PRINTABLE (per grading)'!B$13="Midterm"), IF(ISERROR(SUMIF('Exam (LECTURE ONLY)'!O$20:X$20, "CLO9", 'Exam (LECTURE ONLY)'!O235:X235) / 'Exam (LECTURE ONLY)'!AM$14), "", SUMIF('Exam (LECTURE ONLY)'!O$20:X$20, "CLO9", 'Exam (LECTURE ONLY)'!O235:X235) / 'Exam (LECTURE ONLY)'!AM$14),
IF(AND('PRINTABLE (per grading)'!H$16="EXAM", 'PRINTABLE (per grading)'!B$13="Final"), IF(ISERROR(SUMIF('Exam (LECTURE ONLY)'!Z$20:AI$20, "CLO9", 'Exam (LECTURE ONLY)'!Z235:AI235) / 'Exam (LECTURE ONLY)'!AN$14), "", SUMIF('Exam (LECTURE ONLY)'!Z$20:AI$20, "CLO9", 'Exam (LECTURE ONLY)'!Z235:AI235) / 'Exam (LECTURE ONLY)'!AN$14),
IF(AND('PRINTABLE (per grading)'!H$16="OUTPUT", 'PRINTABLE (per grading)'!B$13="Prelim"), IF(ISERROR(SUMIF(OUTPUT!C$20:M$20, "CLO9", OUTPUT!C235:M235) / OUTPUT!AL$14), "", SUMIF(OUTPUT!C$20:M$20, "CLO9", OUTPUT!C235:M235) / OUTPUT!AL$14),
IF(AND('PRINTABLE (per grading)'!H$16="OUTPUT", 'PRINTABLE (per grading)'!B$13="Midterm"), IF(ISERROR(SUMIF(OUTPUT!O$20:Y$20, "CLO9", OUTPUT!O235:Y235) / OUTPUT!AM$14), "", SUMIF(OUTPUT!O$20:Y$20, "CLO9", OUTPUT!O235:Y235) / OUTPUT!AM$14),
IF(AND('PRINTABLE (per grading)'!H$16="OUTPUT", 'PRINTABLE (per grading)'!B$13="Final"), IF(ISERROR(SUMIF(OUTPUT!AA$20:AI$20, "CLO9", OUTPUT!AA235:AI235) / OUTPUT!AN$14), "", SUMIF(OUTPUT!AA$20:AI$20, "CLO9", OUTPUT!AA235:AI235) / OUTPUT!AN$14),
"")))))),"")</f>
        <v/>
      </c>
      <c r="BD233" s="286" t="str">
        <f aca="false">IF(B233&lt;&gt;"",IF(BC233="","",IF(BC233&lt;0.5,1,IF(AND(BC233&gt;=0.5,BC233&lt;P$10),2,IF(BC233&gt;=P$10,3)))),"")</f>
        <v/>
      </c>
      <c r="BE233" s="287" t="str">
        <f aca="false">IF(B233 &lt;&gt; "",IFERROR(IF(AVERAGE(BA233,BC233)&gt;=P$10,"Y","N"),""),"")</f>
        <v/>
      </c>
      <c r="BF233" s="194" t="str">
        <f aca="false">IF(B233 &lt;&gt; "", IFERROR(IF(C$16 = "PRELIM", SUMIF('Database (LECTURE-RES-PRAC)'!D$14:AG$14, "CLO10", 'Database (LECTURE-RES-PRAC)'!D230:AG230) / 'Grade computation'!F$13, IF(C$16 = "MIDTERM", SUMIF('Database (LECTURE-RES-PRAC)'!AJ$14:BM$14, "CLO10", 'Database (LECTURE-RES-PRAC)'!AJ230:BM230) / 'Grade computation'!G$13, IF(C$16 = "FINAL", SUMIF('Database (LECTURE-RES-PRAC)'!BP$14:CS$14, "CLO10", 'Database (LECTURE-RES-PRAC)'!BP230:CS230) / 'Grade computation'!H$13,""))),""),"")</f>
        <v/>
      </c>
      <c r="BG233" s="286" t="str">
        <f aca="false">IF(B233&lt;&gt;"",IF(BF233="","",IF(BF233&lt;0.5,1,IF(AND(BF233&gt;=0.5,BF233&lt;P$10),2,IF(BF233&gt;=P$10,3)))),"")</f>
        <v/>
      </c>
      <c r="BH233" s="194" t="str">
        <f aca="false">IF(B233 &lt;&gt; "",IF(AND('PRINTABLE (per grading)'!H$16="EXAM", 'PRINTABLE (per grading)'!B$13="Prelim"), IF(ISERROR(SUMIF('Exam (LECTURE ONLY)'!D$20:M$20, "CLO10", 'Exam (LECTURE ONLY)'!D235:M235) / 'Exam (LECTURE ONLY)'!AL$15), "", SUMIF('Exam (LECTURE ONLY)'!D$20:M$20, "CLO10", 'Exam (LECTURE ONLY)'!D235:M235) /'Exam (LECTURE ONLY)'!AL$15),
IF(AND('PRINTABLE (per grading)'!H$16="EXAM", 'PRINTABLE (per grading)'!B$13="Midterm"), IF(ISERROR(SUMIF('Exam (LECTURE ONLY)'!O$20:X$20, "CLO10", 'Exam (LECTURE ONLY)'!O235:X235) / 'Exam (LECTURE ONLY)'!AM$15), "", SUMIF('Exam (LECTURE ONLY)'!O$20:X$20, "CLO10", 'Exam (LECTURE ONLY)'!O235:X235) / 'Exam (LECTURE ONLY)'!AM$15),
IF(AND('PRINTABLE (per grading)'!H$16="EXAM", 'PRINTABLE (per grading)'!B$13="Final"), IF(ISERROR(SUMIF('Exam (LECTURE ONLY)'!Z$20:AI$20, "CLO10", 'Exam (LECTURE ONLY)'!Z235:AI235) / 'Exam (LECTURE ONLY)'!AN$15), "", SUMIF('Exam (LECTURE ONLY)'!Z$20:AI$20, "CLO10", 'Exam (LECTURE ONLY)'!Z235:AI235) / 'Exam (LECTURE ONLY)'!AN$15),
IF(AND('PRINTABLE (per grading)'!H$16="OUTPUT", 'PRINTABLE (per grading)'!B$13="Prelim"), IF(ISERROR(SUMIF(OUTPUT!C$20:M$20, "CLO10", OUTPUT!C235:M235) / OUTPUT!AL$15), "", SUMIF(OUTPUT!C$20:M$20, "CLO10", OUTPUT!C235:M235) / OUTPUT!AL$15),
IF(AND('PRINTABLE (per grading)'!H$16="OUTPUT", 'PRINTABLE (per grading)'!B$13="Midterm"), IF(ISERROR(SUMIF(OUTPUT!O$20:Y$20, "CLO10", OUTPUT!O235:Y235) / OUTPUT!AM$15), "", SUMIF(OUTPUT!O$20:Y$20, "CLO10", OUTPUT!O235:Y235) / OUTPUT!AM$15),
IF(AND('PRINTABLE (per grading)'!H$16="OUTPUT", 'PRINTABLE (per grading)'!B$13="Final"), IF(ISERROR(SUMIF(OUTPUT!AA$20:AI$20, "CLO10", OUTPUT!AA235:AI235) / OUTPUT!AN$15), "", SUMIF(OUTPUT!AA$20:AI$20, "CLO10", OUTPUT!AA235:AI235) / OUTPUT!AN$15),
"")))))),"")</f>
        <v/>
      </c>
      <c r="BI233" s="286" t="str">
        <f aca="false">IF(B233&lt;&gt;"",IF(BH233="","",IF(BH233&lt;0.5,1,IF(AND(BH233&gt;=0.5,BH233&lt;P$10),2,IF(BH233&gt;=P$10,3)))),"")</f>
        <v/>
      </c>
      <c r="BJ233" s="287" t="str">
        <f aca="false">IF(B233 &lt;&gt; "",IFERROR(IF(AVERAGE(BF233,BH233)&gt;=P$10,"Y","N"),""),"")</f>
        <v/>
      </c>
      <c r="BK233" s="8"/>
    </row>
    <row r="234" customFormat="false" ht="19.5" hidden="false" customHeight="true" outlineLevel="0" collapsed="false">
      <c r="A234" s="228" t="str">
        <f aca="false">IF(ISBLANK('Database (LECTURE-RES-PRAC)'!A231),"",'Database (LECTURE-RES-PRAC)'!A231)</f>
        <v/>
      </c>
      <c r="B234" s="229" t="str">
        <f aca="false">IF(ISBLANK('Database (LECTURE-RES-PRAC)'!B231),"",'Database (LECTURE-RES-PRAC)'!B231)</f>
        <v/>
      </c>
      <c r="C234" s="230" t="str">
        <f aca="false">IF(B234&lt;&gt;"",IF(C$16="PRELIM",'Grade computation'!C234, IF(C$16="MIDTERM",'Grade computation'!K234, IF(C$16="FINAL",'Grade computation'!S234,""))),"")</f>
        <v/>
      </c>
      <c r="D234" s="231" t="str">
        <f aca="false">IF(B234&lt;&gt;"",IFERROR(IF(B$11="80-20", (((C234/C$19)*X$6)+X$7)*D$18, IF(B$11="60-40", (((C234/C$19)*Y$6)+Y$7)*D$18, 0)),0),"")</f>
        <v/>
      </c>
      <c r="E234" s="230" t="str">
        <f aca="false">IF(B234&lt;&gt;"", IF(C$16="PRELIM",'Grade computation'!E234, IF(C$16="MIDTERM",'Grade computation'!M234, IF(C$16="FINAL",'Grade computation'!U234,""))),"")</f>
        <v/>
      </c>
      <c r="F234" s="232" t="str">
        <f aca="false">IF(B234&lt;&gt;"",IFERROR(IF(B$11="80-20", (((E234/E$19)*X$6)+X$7)*F$18, IF(B$11="60-40", (((E234/E$19)*Y$6)+Y$7)*F$18, 0)),0),"")</f>
        <v/>
      </c>
      <c r="G234" s="233" t="str">
        <f aca="false">IF(B234&lt;&gt;"",IFERROR((D234+F234),0),"")</f>
        <v/>
      </c>
      <c r="H234" s="234" t="str">
        <f aca="false">IF(B234&lt;&gt;"",IF(C$16="PRELIM", 'Grade computation'!H234, IF(C$16="MIDTERM", 'Grade computation'!P234, IF(C$16="FINAL",'Grade computation'!X234, ""))),"")</f>
        <v/>
      </c>
      <c r="I234" s="233" t="str">
        <f aca="false">IF(B234&lt;&gt;"",IFERROR(IF(B$11="80-20", (((H234/H$19)*X$6)+X$7)*I$19, IF(B$11="60-40", (((H234/H$19)*Y$6)+Y$7)*I$19, 0)),0),"")</f>
        <v/>
      </c>
      <c r="J234" s="237" t="str">
        <f aca="false">IFERROR((G234+I234),"")</f>
        <v/>
      </c>
      <c r="K234" s="183" t="str">
        <f aca="false">IFERROR(IF(J234="","",IF(J234&gt;=75,"PASSED","FAILED")),"")</f>
        <v/>
      </c>
      <c r="L234" s="183"/>
      <c r="M234" s="194" t="str">
        <f aca="false">IF(B234 &lt;&gt; "", IFERROR(IF(C$16 = "PRELIM", SUMIF('Database (LECTURE-RES-PRAC)'!D$14:AG$14, "CLO1", 'Database (LECTURE-RES-PRAC)'!D231:AG231) / 'Grade computation'!F$4, IF(C$16 = "MIDTERM", SUMIF('Database (LECTURE-RES-PRAC)'!AJ$14:BM$14, "CLO1", 'Database (LECTURE-RES-PRAC)'!AJ231:BM231) / 'Grade computation'!G$4, IF(C$16 = "FINAL", SUMIF('Database (LECTURE-RES-PRAC)'!BP$14:CS$14, "CLO1", 'Database (LECTURE-RES-PRAC)'!BP231:CS231) / 'Grade computation'!H$4,""))),""),"")</f>
        <v/>
      </c>
      <c r="N234" s="286" t="str">
        <f aca="false">IF(B234&lt;&gt;"",IF(M234="","",IF(M234&lt;0.5,1,IF(AND(M234&gt;=0.5,M234&lt;P$10),2,IF(M234&gt;=P$10,3)))),"")</f>
        <v/>
      </c>
      <c r="O234" s="194" t="str">
        <f aca="false">IF(B234 &lt;&gt; "",IF(AND('PRINTABLE (per grading)'!H$16="EXAM", 'PRINTABLE (per grading)'!B$13="Prelim"), IF(ISERROR(SUMIF('Exam (LECTURE ONLY)'!D$20:M$20, "CLO1", 'Exam (LECTURE ONLY)'!D236:M236) / 'Exam (LECTURE ONLY)'!AL$6), "", SUMIF('Exam (LECTURE ONLY)'!D$20:M$20, "CLO1", 'Exam (LECTURE ONLY)'!D236:M236) /'Exam (LECTURE ONLY)'!AL$6),
IF(AND('PRINTABLE (per grading)'!H$16="EXAM", 'PRINTABLE (per grading)'!B$13="Midterm"), IF(ISERROR(SUMIF('Exam (LECTURE ONLY)'!O$20:X$20, "CLO1", 'Exam (LECTURE ONLY)'!O236:X236) / 'Exam (LECTURE ONLY)'!AM$6), "", SUMIF('Exam (LECTURE ONLY)'!O$20:X$20, "CLO1", 'Exam (LECTURE ONLY)'!O236:X236) / 'Exam (LECTURE ONLY)'!AM$6),
IF(AND('PRINTABLE (per grading)'!H$16="EXAM", 'PRINTABLE (per grading)'!B$13="Final"), IF(ISERROR(SUMIF('Exam (LECTURE ONLY)'!Z$20:AI$20, "CLO1", 'Exam (LECTURE ONLY)'!Z236:AI236) / 'Exam (LECTURE ONLY)'!AN$6), "", SUMIF('Exam (LECTURE ONLY)'!Z$20:AI$20, "CLO1", 'Exam (LECTURE ONLY)'!Z236:AI236) / 'Exam (LECTURE ONLY)'!AN$6),
IF(AND('PRINTABLE (per grading)'!H$16="OUTPUT", 'PRINTABLE (per grading)'!B$13="Prelim"), IF(ISERROR(SUMIF(OUTPUT!C$20:M$20, "CLO1", OUTPUT!C236:M236) / OUTPUT!AL$6), "", SUMIF(OUTPUT!C$20:M$20, "CLO1", OUTPUT!C236:M236) / OUTPUT!AL$6),
IF(AND('PRINTABLE (per grading)'!H$16="OUTPUT", 'PRINTABLE (per grading)'!B$13="Midterm"), IF(ISERROR(SUMIF(OUTPUT!O$20:Y$20, "CLO1", OUTPUT!O236:Y236) / OUTPUT!AM$6), "", SUMIF(OUTPUT!O$20:Y$20, "CLO1", OUTPUT!O236:Y236) / OUTPUT!AM$6),
IF(AND('PRINTABLE (per grading)'!H$16="OUTPUT", 'PRINTABLE (per grading)'!B$13="Final"), IF(ISERROR(SUMIF(OUTPUT!AA$20:AI$20, "CLO1", OUTPUT!AA236:AI236) / OUTPUT!AN$6), "", SUMIF(OUTPUT!AA$20:AI$20, "CLO1", OUTPUT!AA236:AI236) / OUTPUT!AN$6),
"")))))),"")</f>
        <v/>
      </c>
      <c r="P234" s="286" t="str">
        <f aca="false">IF(B234&lt;&gt;"",IF(O234="","",IF(O234&lt;0.5,1,IF(AND(O234&gt;=0.5,O234&lt;P$10),2,IF(O234&gt;=P$10,3)))),"")</f>
        <v/>
      </c>
      <c r="Q234" s="287" t="str">
        <f aca="false">IF(B234 &lt;&gt; "",IFERROR(IF(AVERAGE(M234,O234)&gt;=P$10,"Y","N"),""),"")</f>
        <v/>
      </c>
      <c r="R234" s="194" t="str">
        <f aca="false">IF(B234 &lt;&gt; "", IFERROR(IF(C$16 = "PRELIM", SUMIF('Database (LECTURE-RES-PRAC)'!D$14:AG$14, "CLO2", 'Database (LECTURE-RES-PRAC)'!D231:AG231) / 'Grade computation'!F$5, IF(C$16 = "MIDTERM", SUMIF('Database (LECTURE-RES-PRAC)'!AJ$14:BM$14, "CLO2", 'Database (LECTURE-RES-PRAC)'!AJ231:BM231) / 'Grade computation'!G$5, IF(C$16 = "FINAL", SUMIF('Database (LECTURE-RES-PRAC)'!BP$14:CS$14, "CLO2", 'Database (LECTURE-RES-PRAC)'!BP231:CS231) / 'Grade computation'!H$5,""))),""),"")</f>
        <v/>
      </c>
      <c r="S234" s="286" t="str">
        <f aca="false">IF(B234&lt;&gt;"",IF(R234="","",IF(R234&lt;0.5,1,IF(AND(R234&gt;=0.5,R234&lt;P$10),2,IF(R234&gt;=P$10,3)))),"")</f>
        <v/>
      </c>
      <c r="T234" s="194" t="str">
        <f aca="false">IF(B234 &lt;&gt; "",IF(AND('PRINTABLE (per grading)'!H$16="EXAM", 'PRINTABLE (per grading)'!B$13="Prelim"), IF(ISERROR(SUMIF('Exam (LECTURE ONLY)'!D$20:M$20, "CLO2", 'Exam (LECTURE ONLY)'!D236:M236) / 'Exam (LECTURE ONLY)'!AL$7), "", SUMIF('Exam (LECTURE ONLY)'!D$20:M$20, "CLO2", 'Exam (LECTURE ONLY)'!D236:M236) /'Exam (LECTURE ONLY)'!AL$7),
IF(AND('PRINTABLE (per grading)'!H$16="EXAM", 'PRINTABLE (per grading)'!B$13="Midterm"), IF(ISERROR(SUMIF('Exam (LECTURE ONLY)'!O$20:X$20, "CLO2", 'Exam (LECTURE ONLY)'!O236:X236) / 'Exam (LECTURE ONLY)'!AM$7), "", SUMIF('Exam (LECTURE ONLY)'!O$20:X$20, "CLO2", 'Exam (LECTURE ONLY)'!O236:X236) / 'Exam (LECTURE ONLY)'!AM$7),
IF(AND('PRINTABLE (per grading)'!H$16="EXAM", 'PRINTABLE (per grading)'!B$13="Final"), IF(ISERROR(SUMIF('Exam (LECTURE ONLY)'!Z$20:AI$20, "CLO2", 'Exam (LECTURE ONLY)'!Z236:AI236) / 'Exam (LECTURE ONLY)'!AN$7), "", SUMIF('Exam (LECTURE ONLY)'!Z$20:AI$20, "CLO2", 'Exam (LECTURE ONLY)'!Z236:AI236) / 'Exam (LECTURE ONLY)'!AN$7),
IF(AND('PRINTABLE (per grading)'!H$16="OUTPUT", 'PRINTABLE (per grading)'!B$13="Prelim"), IF(ISERROR(SUMIF(OUTPUT!C$20:M$20, "CLO2", OUTPUT!C236:M236) / OUTPUT!AL$7), "", SUMIF(OUTPUT!C$20:M$20, "CLO2", OUTPUT!C236:M236) / OUTPUT!AL$7),
IF(AND('PRINTABLE (per grading)'!H$16="OUTPUT", 'PRINTABLE (per grading)'!B$13="Midterm"), IF(ISERROR(SUMIF(OUTPUT!O$20:Y$20, "CLO2", OUTPUT!O236:Y236) / OUTPUT!AM$7), "", SUMIF(OUTPUT!O$20:Y$20, "CLO2", OUTPUT!O236:Y236) / OUTPUT!AM$7),
IF(AND('PRINTABLE (per grading)'!H$16="OUTPUT", 'PRINTABLE (per grading)'!B$13="Final"), IF(ISERROR(SUMIF(OUTPUT!AA$20:AI$20, "CLO2", OUTPUT!AA236:AI236) / OUTPUT!AN$7), "", SUMIF(OUTPUT!AA$20:AI$20, "CLO2", OUTPUT!AA236:AI236) / OUTPUT!AN$7),
"")))))),"")</f>
        <v/>
      </c>
      <c r="U234" s="286" t="str">
        <f aca="false">IF(B234&lt;&gt;"",IF(T234="","",IF(T234&lt;0.5,1,IF(AND(T234&gt;=0.5,T234&lt;P$10),2,IF(T234&gt;=P$10,3)))),"")</f>
        <v/>
      </c>
      <c r="V234" s="287" t="str">
        <f aca="false">IF(B234 &lt;&gt; "",IFERROR(IF(AVERAGE(R234,T234)&gt;=P$10,"Y","N"),""),"")</f>
        <v/>
      </c>
      <c r="W234" s="194" t="str">
        <f aca="false">IF(B234 &lt;&gt; "", IFERROR(IF(C$16 = "PRELIM", SUMIF('Database (LECTURE-RES-PRAC)'!D$14:AG$14, "CLO3", 'Database (LECTURE-RES-PRAC)'!D231:AG231) / 'Grade computation'!F$6, IF(C$16 = "MIDTERM", SUMIF('Database (LECTURE-RES-PRAC)'!AJ$14:BM$14, "CLO3", 'Database (LECTURE-RES-PRAC)'!AJ231:BM231) / 'Grade computation'!G$6, IF(C$16 = "FINAL", SUMIF('Database (LECTURE-RES-PRAC)'!BP$14:CS$14, "CLO3", 'Database (LECTURE-RES-PRAC)'!BP231:CS231) / 'Grade computation'!H$6,""))),""),"")</f>
        <v/>
      </c>
      <c r="X234" s="286" t="str">
        <f aca="false">IF(B234&lt;&gt;"",IF(W234="","",IF(W234&lt;0.5,1,IF(AND(W234&gt;=0.5,W234&lt;P$10),2,IF(W234&gt;=P$10,3)))),"")</f>
        <v/>
      </c>
      <c r="Y234" s="194" t="str">
        <f aca="false">IF(B234 &lt;&gt; "",IF(AND('PRINTABLE (per grading)'!H$16="EXAM", 'PRINTABLE (per grading)'!B$13="Prelim"), IF(ISERROR(SUMIF('Exam (LECTURE ONLY)'!D$20:M$20, "CLO3", 'Exam (LECTURE ONLY)'!D236:M236) / 'Exam (LECTURE ONLY)'!AL$8), "", SUMIF('Exam (LECTURE ONLY)'!D$20:M$20, "CLO3", 'Exam (LECTURE ONLY)'!D236:M236) /'Exam (LECTURE ONLY)'!AL$8),
IF(AND('PRINTABLE (per grading)'!H$16="EXAM", 'PRINTABLE (per grading)'!B$13="Midterm"), IF(ISERROR(SUMIF('Exam (LECTURE ONLY)'!O$20:X$20, "CLO3", 'Exam (LECTURE ONLY)'!O236:X236) / 'Exam (LECTURE ONLY)'!AM$8), "", SUMIF('Exam (LECTURE ONLY)'!O$20:X$20, "CLO3", 'Exam (LECTURE ONLY)'!O236:X236) / 'Exam (LECTURE ONLY)'!AM$8),
IF(AND('PRINTABLE (per grading)'!H$16="EXAM", 'PRINTABLE (per grading)'!B$13="Final"), IF(ISERROR(SUMIF('Exam (LECTURE ONLY)'!Z$20:AI$20, "CLO3", 'Exam (LECTURE ONLY)'!Z236:AI236) / 'Exam (LECTURE ONLY)'!AN$8), "", SUMIF('Exam (LECTURE ONLY)'!Z$20:AI$20, "CLO3", 'Exam (LECTURE ONLY)'!Z236:AI236) / 'Exam (LECTURE ONLY)'!AN$8),
IF(AND('PRINTABLE (per grading)'!H$16="OUTPUT", 'PRINTABLE (per grading)'!B$13="Prelim"), IF(ISERROR(SUMIF(OUTPUT!C$20:M$20, "CLO3", OUTPUT!C236:M236) / OUTPUT!AL$8), "", SUMIF(OUTPUT!C$20:M$20, "CLO3", OUTPUT!C236:M236) / OUTPUT!AL$8),
IF(AND('PRINTABLE (per grading)'!H$16="OUTPUT", 'PRINTABLE (per grading)'!B$13="Midterm"), IF(ISERROR(SUMIF(OUTPUT!O$20:Y$20, "CLO3", OUTPUT!O236:Y236) / OUTPUT!AM$8), "", SUMIF(OUTPUT!O$20:Y$20, "CLO3", OUTPUT!O236:Y236) / OUTPUT!AM$8),
IF(AND('PRINTABLE (per grading)'!H$16="OUTPUT", 'PRINTABLE (per grading)'!B$13="Final"), IF(ISERROR(SUMIF(OUTPUT!AA$20:AI$20, "CLO3", OUTPUT!AA236:AI236) / OUTPUT!AN$8), "", SUMIF(OUTPUT!AA$20:AI$20, "CLO3", OUTPUT!AA236:AI236) / OUTPUT!AN$8),
"" )))))),"")</f>
        <v/>
      </c>
      <c r="Z234" s="286" t="str">
        <f aca="false">IF(B234&lt;&gt;"",IF(Y234="","",IF(Y234&lt;0.5,1,IF(AND(Y234&gt;=0.5,Y234&lt;P$10),2,IF(Y234&gt;=P$10,3)))),"")</f>
        <v/>
      </c>
      <c r="AA234" s="287" t="str">
        <f aca="false">IF(B234 &lt;&gt; "",IFERROR(IF(AVERAGE(W234,Y234)&gt;=P$10,"Y","N"),""),"")</f>
        <v/>
      </c>
      <c r="AB234" s="194" t="str">
        <f aca="false">IF(B234 &lt;&gt; "", IFERROR(IF(C$16 = "PRELIM", SUMIF('Database (LECTURE-RES-PRAC)'!D$14:AG$14, "CLO4", 'Database (LECTURE-RES-PRAC)'!D231:AG231) / 'Grade computation'!F$7, IF(C$16 = "MIDTERM", SUMIF('Database (LECTURE-RES-PRAC)'!AJ$14:BM$14, "CLO4", 'Database (LECTURE-RES-PRAC)'!AJ231:BM231) / 'Grade computation'!G$7, IF(C$16 = "FINAL", SUMIF('Database (LECTURE-RES-PRAC)'!BP$14:CS$14, "CLO4", 'Database (LECTURE-RES-PRAC)'!BP231:CS231) / 'Grade computation'!H$7,""))),""),"")</f>
        <v/>
      </c>
      <c r="AC234" s="286" t="str">
        <f aca="false">IF(B234&lt;&gt;"",IF(AB234="","",IF(AB234&lt;0.5,1,IF(AND(AB234&gt;=0.5,AB234&lt;P$10),2,IF(AB234&gt;=P$10,3)))),"")</f>
        <v/>
      </c>
      <c r="AD234" s="194" t="str">
        <f aca="false">IF(B234 &lt;&gt; "",IF(AND('PRINTABLE (per grading)'!H$16="EXAM", 'PRINTABLE (per grading)'!B$13="Prelim"), IF(ISERROR(SUMIF('Exam (LECTURE ONLY)'!D$20:M$20, "CLO4", 'Exam (LECTURE ONLY)'!D236:M236) / 'Exam (LECTURE ONLY)'!AL$9), "", SUMIF('Exam (LECTURE ONLY)'!D$20:M$20, "CLO4", 'Exam (LECTURE ONLY)'!D236:M236) /'Exam (LECTURE ONLY)'!AL$9),
IF(AND('PRINTABLE (per grading)'!H$16="EXAM", 'PRINTABLE (per grading)'!B$13="Midterm"), IF(ISERROR(SUMIF('Exam (LECTURE ONLY)'!O$20:X$20, "CLO4", 'Exam (LECTURE ONLY)'!O236:X236) / 'Exam (LECTURE ONLY)'!AM$9), "", SUMIF('Exam (LECTURE ONLY)'!O$20:X$20, "CLO4", 'Exam (LECTURE ONLY)'!O236:X236) / 'Exam (LECTURE ONLY)'!AM$9),
IF(AND('PRINTABLE (per grading)'!H$16="EXAM", 'PRINTABLE (per grading)'!B$13="Final"), IF(ISERROR(SUMIF('Exam (LECTURE ONLY)'!Z$20:AI$20, "CLO4", 'Exam (LECTURE ONLY)'!Z236:AI236) / 'Exam (LECTURE ONLY)'!AN$9), "", SUMIF('Exam (LECTURE ONLY)'!Z$20:AI$20, "CLO4", 'Exam (LECTURE ONLY)'!Z236:AI236) / 'Exam (LECTURE ONLY)'!AN$9),
IF(AND('PRINTABLE (per grading)'!H$16="OUTPUT", 'PRINTABLE (per grading)'!B$13="Prelim"), IF(ISERROR(SUMIF(OUTPUT!C$20:M$20, "CLO4", OUTPUT!C236:M236) / OUTPUT!AL$9), "", SUMIF(OUTPUT!C$20:M$20, "CLO4", OUTPUT!C236:M236) / OUTPUT!AL$9),
IF(AND('PRINTABLE (per grading)'!H$16="OUTPUT", 'PRINTABLE (per grading)'!B$13="Midterm"), IF(ISERROR(SUMIF(OUTPUT!O$20:Y$20, "CLO4", OUTPUT!O236:Y236) / OUTPUT!AM$9), "", SUMIF(OUTPUT!O$20:Y$20, "CLO4", OUTPUT!O236:Y236) / OUTPUT!AM$9),
IF(AND('PRINTABLE (per grading)'!H$16="OUTPUT", 'PRINTABLE (per grading)'!B$13="Final"), IF(ISERROR(SUMIF(OUTPUT!AA$20:AI$20, "CLO4", OUTPUT!AA236:AI236) / OUTPUT!AN$9), "", SUMIF(OUTPUT!AA$20:AI$20, "CLO4", OUTPUT!AA236:AI236) / OUTPUT!AN$9),
"")))))),"")</f>
        <v/>
      </c>
      <c r="AE234" s="286" t="str">
        <f aca="false">IF(B234&lt;&gt;"",IF(AD234="","",IF(AD234&lt;0.5,1,IF(AND(AD234&gt;=0.5,AD234&lt;P$10),2,IF(AD234&gt;=P$10,3)))),"")</f>
        <v/>
      </c>
      <c r="AF234" s="287" t="str">
        <f aca="false">IF(B234 &lt;&gt; "",IFERROR(IF(AVERAGE(AB234,AD234)&gt;=P$10,"Y","N"),""),"")</f>
        <v/>
      </c>
      <c r="AG234" s="194" t="str">
        <f aca="false">IF(B234 &lt;&gt; "", IFERROR(IF(C$16 = "PRELIM", SUMIF('Database (LECTURE-RES-PRAC)'!D$14:AG$14, "CLO5", 'Database (LECTURE-RES-PRAC)'!D231:AG231) / 'Grade computation'!F$8, IF(C$16 = "MIDTERM", SUMIF('Database (LECTURE-RES-PRAC)'!AJ$14:BM$14, "CLO5", 'Database (LECTURE-RES-PRAC)'!AJ231:BM231) / 'Grade computation'!G$8, IF(C$16 = "FINAL", SUMIF('Database (LECTURE-RES-PRAC)'!BP$14:CS$14, "CLO5", 'Database (LECTURE-RES-PRAC)'!BP231:CS231) / 'Grade computation'!H$8,""))),""),"")</f>
        <v/>
      </c>
      <c r="AH234" s="286" t="str">
        <f aca="false">IF(B234&lt;&gt;"",IF(AG234="","",IF(AG234&lt;0.5,1,IF(AND(AG234&gt;=0.5,AG234&lt;P$10),2,IF(AG234&gt;=P$10,3)))),"")</f>
        <v/>
      </c>
      <c r="AI234" s="194" t="str">
        <f aca="false">IF(B234 &lt;&gt; "",IF(AND('PRINTABLE (per grading)'!H$16="EXAM", 'PRINTABLE (per grading)'!B$13="Prelim"), IF(ISERROR(SUMIF('Exam (LECTURE ONLY)'!D$20:M$20, "CLO5", 'Exam (LECTURE ONLY)'!D236:M236) / 'Exam (LECTURE ONLY)'!AL$10), "", SUMIF('Exam (LECTURE ONLY)'!D$20:M$20, "CLO5", 'Exam (LECTURE ONLY)'!D236:M236) /'Exam (LECTURE ONLY)'!AL$10),
IF(AND('PRINTABLE (per grading)'!H$16="EXAM", 'PRINTABLE (per grading)'!B$13="Midterm"), IF(ISERROR(SUMIF('Exam (LECTURE ONLY)'!O$20:X$20, "CLO5", 'Exam (LECTURE ONLY)'!O236:X236) / 'Exam (LECTURE ONLY)'!AM$10), "", SUMIF('Exam (LECTURE ONLY)'!O$20:X$20, "CLO5", 'Exam (LECTURE ONLY)'!O236:X236) / 'Exam (LECTURE ONLY)'!AM$10),
IF(AND('PRINTABLE (per grading)'!H$16="EXAM", 'PRINTABLE (per grading)'!B$13="Final"), IF(ISERROR(SUMIF('Exam (LECTURE ONLY)'!Z$20:AI$20, "CLO5", 'Exam (LECTURE ONLY)'!Z236:AI236) / 'Exam (LECTURE ONLY)'!AN$10), "", SUMIF('Exam (LECTURE ONLY)'!Z$20:AI$20, "CLO5", 'Exam (LECTURE ONLY)'!Z236:AI236) / 'Exam (LECTURE ONLY)'!AN$10),
IF(AND('PRINTABLE (per grading)'!H$16="OUTPUT", 'PRINTABLE (per grading)'!B$13="Prelim"), IF(ISERROR(SUMIF(OUTPUT!C$20:M$20, "CLO5", OUTPUT!C236:M236) / OUTPUT!AL$10), "", SUMIF(OUTPUT!C$20:M$20, "CLO5", OUTPUT!C236:M236) / OUTPUT!AL$10),
IF(AND('PRINTABLE (per grading)'!H$16="OUTPUT", 'PRINTABLE (per grading)'!B$13="Midterm"), IF(ISERROR(SUMIF(OUTPUT!O$20:Y$20, "CLO5", OUTPUT!O236:Y236) / OUTPUT!AM$10), "", SUMIF(OUTPUT!O$20:Y$20, "CLO5", OUTPUT!O236:Y236) / OUTPUT!AM$10),
IF(AND('PRINTABLE (per grading)'!H$16="OUTPUT", 'PRINTABLE (per grading)'!B$13="Final"), IF(ISERROR(SUMIF(OUTPUT!AA$20:AI$20, "CLO5", OUTPUT!AA236:AI236) / OUTPUT!AN$10), "", SUMIF(OUTPUT!AA$20:AI$20, "CLO5", OUTPUT!AA236:AI236) / OUTPUT!AN$10),
"")))))),"")</f>
        <v/>
      </c>
      <c r="AJ234" s="286" t="str">
        <f aca="false">IF(B234&lt;&gt;"",IF(AI234="","",IF(AI234&lt;0.5,1,IF(AND(AI234&gt;=0.5,AI234&lt;P$10),2,IF(AI234&gt;=P$10,3)))),"")</f>
        <v/>
      </c>
      <c r="AK234" s="287" t="str">
        <f aca="false">IF(B234 &lt;&gt; "",IFERROR(IF(AVERAGE(AG234,AI234)&gt;=P$10,"Y","N"),""),"")</f>
        <v/>
      </c>
      <c r="AL234" s="194" t="str">
        <f aca="false">IF(B234 &lt;&gt; "", IFERROR(IF(C$16 = "PRELIM", SUMIF('Database (LECTURE-RES-PRAC)'!D$14:AG$14, "CLO6", 'Database (LECTURE-RES-PRAC)'!D231:AG231) / 'Grade computation'!F$9, IF(C$16 = "MIDTERM", SUMIF('Database (LECTURE-RES-PRAC)'!AJ$14:BM$14, "CLO6", 'Database (LECTURE-RES-PRAC)'!AJ231:BM231) / 'Grade computation'!G$9, IF(C$16 = "FINAL", SUMIF('Database (LECTURE-RES-PRAC)'!BP$14:CS$14, "CLO6", 'Database (LECTURE-RES-PRAC)'!BP231:CS231) / 'Grade computation'!H$9,""))),""),"")</f>
        <v/>
      </c>
      <c r="AM234" s="286" t="str">
        <f aca="false">IF(B234&lt;&gt;"",IF(AL234="","",IF(AL234&lt;0.5,1,IF(AND(AL234&gt;=0.5,AL234&lt;P$10),2,IF(AL234&gt;=P$10,3)))),"")</f>
        <v/>
      </c>
      <c r="AN234" s="194" t="str">
        <f aca="false">IF(B234 &lt;&gt; "",IF(AND('PRINTABLE (per grading)'!H$16="EXAM", 'PRINTABLE (per grading)'!B$13="Prelim"), IF(ISERROR(SUMIF('Exam (LECTURE ONLY)'!D$20:M$20, "CLO6", 'Exam (LECTURE ONLY)'!D236:M236) / 'Exam (LECTURE ONLY)'!AL$11), "", SUMIF('Exam (LECTURE ONLY)'!D$20:M$20, "CLO6", 'Exam (LECTURE ONLY)'!D236:M236) /'Exam (LECTURE ONLY)'!AL$11),
IF(AND('PRINTABLE (per grading)'!H$16="EXAM", 'PRINTABLE (per grading)'!B$13="Midterm"), IF(ISERROR(SUMIF('Exam (LECTURE ONLY)'!O$20:X$20, "CLO6", 'Exam (LECTURE ONLY)'!O236:X236) / 'Exam (LECTURE ONLY)'!AM$11), "", SUMIF('Exam (LECTURE ONLY)'!O$20:X$20, "CLO6", 'Exam (LECTURE ONLY)'!O236:X236) / 'Exam (LECTURE ONLY)'!AM$11),
IF(AND('PRINTABLE (per grading)'!H$16="EXAM", 'PRINTABLE (per grading)'!B$13="Final"), IF(ISERROR(SUMIF('Exam (LECTURE ONLY)'!Z$20:AI$20, "CLO6", 'Exam (LECTURE ONLY)'!Z236:AI236) / 'Exam (LECTURE ONLY)'!AN$11), "", SUMIF('Exam (LECTURE ONLY)'!Z$20:AI$20, "CLO6", 'Exam (LECTURE ONLY)'!Z236:AI236) / 'Exam (LECTURE ONLY)'!AN$11),
IF(AND('PRINTABLE (per grading)'!H$16="OUTPUT", 'PRINTABLE (per grading)'!B$13="Prelim"), IF(ISERROR(SUMIF(OUTPUT!C$20:M$20, "CLO6", OUTPUT!C236:M236) / OUTPUT!AL$11), "", SUMIF(OUTPUT!C$20:M$20, "CLO6", OUTPUT!C236:M236) / OUTPUT!AL$11),
IF(AND('PRINTABLE (per grading)'!H$16="OUTPUT", 'PRINTABLE (per grading)'!B$13="Midterm"), IF(ISERROR(SUMIF(OUTPUT!O$20:Y$20, "CLO6", OUTPUT!O236:Y236) / OUTPUT!AM$11), "", SUMIF(OUTPUT!O$20:Y$20, "CLO6", OUTPUT!O236:Y236) / OUTPUT!AM$11),
IF(AND('PRINTABLE (per grading)'!H$16="OUTPUT", 'PRINTABLE (per grading)'!B$13="Final"), IF(ISERROR(SUMIF(OUTPUT!AA$20:AI$20, "CLO6", OUTPUT!AA236:AI236) / OUTPUT!AN$11), "", SUMIF(OUTPUT!AA$20:AI$20, "CLO6", OUTPUT!AA236:AI236) / OUTPUT!AN$11),
"")))))),"")</f>
        <v/>
      </c>
      <c r="AO234" s="286" t="str">
        <f aca="false">IF(B234&lt;&gt;"",IF(AN234="","",IF(AN234&lt;0.5,1,IF(AND(AN234&gt;=0.5,AN234&lt;P$10),2,IF(AN234&gt;=P$10,3)))),"")</f>
        <v/>
      </c>
      <c r="AP234" s="287" t="str">
        <f aca="false">IF(B234 &lt;&gt; "",IFERROR(IF(AVERAGE(AL234,AN234)&gt;=P$10,"Y","N"),""),"")</f>
        <v/>
      </c>
      <c r="AQ234" s="194" t="str">
        <f aca="false">IF(B234 &lt;&gt; "", IFERROR(IF(C$16 = "PRELIM", SUMIF('Database (LECTURE-RES-PRAC)'!D$14:AG$14, "CLO7", 'Database (LECTURE-RES-PRAC)'!D231:AG231) / 'Grade computation'!F$10, IF(C$16 = "MIDTERM", SUMIF('Database (LECTURE-RES-PRAC)'!AJ$14:BM$14, "CLO7", 'Database (LECTURE-RES-PRAC)'!AJ231:BM231) / 'Grade computation'!G$10, IF(C$16 = "FINAL", SUMIF('Database (LECTURE-RES-PRAC)'!BP$14:CS$14, "CLO7", 'Database (LECTURE-RES-PRAC)'!BP231:CS231) / 'Grade computation'!H$10,""))),""),"")</f>
        <v/>
      </c>
      <c r="AR234" s="286" t="str">
        <f aca="false">IF(B234&lt;&gt;"",IF(AQ234="","",IF(AQ234&lt;0.5,1,IF(AND(AQ234&gt;=0.5,AQ234&lt;P$10),2,IF(AQ234&gt;=P$10,3)))),"")</f>
        <v/>
      </c>
      <c r="AS234" s="194" t="str">
        <f aca="false">IF(B234 &lt;&gt; "",IF(AND('PRINTABLE (per grading)'!H$16="EXAM", 'PRINTABLE (per grading)'!B$13="Prelim"), IF(ISERROR(SUMIF('Exam (LECTURE ONLY)'!D$20:M$20, "CLO7", 'Exam (LECTURE ONLY)'!D236:M236) / 'Exam (LECTURE ONLY)'!AL$12), "", SUMIF('Exam (LECTURE ONLY)'!D$20:M$20, "CLO7", 'Exam (LECTURE ONLY)'!D236:M236) /'Exam (LECTURE ONLY)'!AL$12),
IF(AND('PRINTABLE (per grading)'!H$16="EXAM", 'PRINTABLE (per grading)'!B$13="Midterm"), IF(ISERROR(SUMIF('Exam (LECTURE ONLY)'!O$20:X$20, "CLO7", 'Exam (LECTURE ONLY)'!O236:X236) / 'Exam (LECTURE ONLY)'!AM$12), "", SUMIF('Exam (LECTURE ONLY)'!O$20:X$20, "CLO7", 'Exam (LECTURE ONLY)'!O236:X236) / 'Exam (LECTURE ONLY)'!AM$12),
IF(AND('PRINTABLE (per grading)'!H$16="EXAM", 'PRINTABLE (per grading)'!B$13="Final"), IF(ISERROR(SUMIF('Exam (LECTURE ONLY)'!Z$20:AI$20, "CLO7", 'Exam (LECTURE ONLY)'!Z236:AI236) / 'Exam (LECTURE ONLY)'!AN$12), "", SUMIF('Exam (LECTURE ONLY)'!Z$20:AI$20, "CLO7", 'Exam (LECTURE ONLY)'!Z236:AI236) / 'Exam (LECTURE ONLY)'!AN$12),
IF(AND('PRINTABLE (per grading)'!H$16="OUTPUT", 'PRINTABLE (per grading)'!B$13="Prelim"), IF(ISERROR(SUMIF(OUTPUT!C$20:M$20, "CLO7", OUTPUT!C236:M236) / OUTPUT!AL$12), "", SUMIF(OUTPUT!C$20:M$20, "CLO7", OUTPUT!C236:M236) / OUTPUT!AL$12),
IF(AND('PRINTABLE (per grading)'!H$16="OUTPUT", 'PRINTABLE (per grading)'!B$13="Midterm"), IF(ISERROR(SUMIF(OUTPUT!O$20:Y$20, "CLO7", OUTPUT!O236:Y236) / OUTPUT!AM$12), "", SUMIF(OUTPUT!O$20:Y$20, "CLO7", OUTPUT!O236:Y236) / OUTPUT!AM$12),
IF(AND('PRINTABLE (per grading)'!H$16="OUTPUT", 'PRINTABLE (per grading)'!B$13="Final"), IF(ISERROR(SUMIF(OUTPUT!AA$20:AI$20, "CLO7", OUTPUT!AA236:AI236) / OUTPUT!AN$12), "", SUMIF(OUTPUT!AA$20:AI$20, "CLO7", OUTPUT!AA236:AI236) / OUTPUT!AN$12),
"")))))),"")</f>
        <v/>
      </c>
      <c r="AT234" s="286" t="str">
        <f aca="false">IF(B234&lt;&gt;"",IF(AS234="","",IF(AS234&lt;0.5,1,IF(AND(AS234&gt;=0.5,AS234&lt;P$10),2,IF(AS234&gt;=P$10,3)))),"")</f>
        <v/>
      </c>
      <c r="AU234" s="287" t="str">
        <f aca="false">IF(B234 &lt;&gt; "",IFERROR(IF(AVERAGE(AQ234,AS234)&gt;=P$10,"Y","N"),""),"")</f>
        <v/>
      </c>
      <c r="AV234" s="194" t="str">
        <f aca="false">IF(B234 &lt;&gt; "", IFERROR(IF(C$16 = "PRELIM", SUMIF('Database (LECTURE-RES-PRAC)'!D$14:AG$14, "CLO8", 'Database (LECTURE-RES-PRAC)'!D231:AG231) / 'Grade computation'!F$11, IF(C$16 = "MIDTERM", SUMIF('Database (LECTURE-RES-PRAC)'!AJ$14:BM$14, "CLO8", 'Database (LECTURE-RES-PRAC)'!AJ231:BM231) / 'Grade computation'!G$11, IF(C$16 = "FINAL", SUMIF('Database (LECTURE-RES-PRAC)'!BP$14:CS$14, "CLO8", 'Database (LECTURE-RES-PRAC)'!BP231:CS231) / 'Grade computation'!H$11,""))),""),"")</f>
        <v/>
      </c>
      <c r="AW234" s="286" t="str">
        <f aca="false">IF(B234&lt;&gt;"",IF(AV234="","",IF(AV234&lt;0.5,1,IF(AND(AV234&gt;=0.5,AV234&lt;P$10),2,IF(AV234&gt;=P$10,3)))),"")</f>
        <v/>
      </c>
      <c r="AX234" s="194" t="str">
        <f aca="false">IF(B234 &lt;&gt; "",IF(AND('PRINTABLE (per grading)'!H$16="EXAM", 'PRINTABLE (per grading)'!B$13="Prelim"), IF(ISERROR(SUMIF('Exam (LECTURE ONLY)'!D$20:M$20, "CLO8", 'Exam (LECTURE ONLY)'!D236:M236) / 'Exam (LECTURE ONLY)'!AL$13), "", SUMIF('Exam (LECTURE ONLY)'!D$20:M$20, "CLO8", 'Exam (LECTURE ONLY)'!D236:M236) /'Exam (LECTURE ONLY)'!AL$13),
IF(AND('PRINTABLE (per grading)'!H$16="EXAM", 'PRINTABLE (per grading)'!B$13="Midterm"), IF(ISERROR(SUMIF('Exam (LECTURE ONLY)'!O$20:X$20, "CLO8", 'Exam (LECTURE ONLY)'!O236:X236) / 'Exam (LECTURE ONLY)'!AM$13), "", SUMIF('Exam (LECTURE ONLY)'!O$20:X$20, "CLO8", 'Exam (LECTURE ONLY)'!O236:X236) / 'Exam (LECTURE ONLY)'!AM$13),
IF(AND('PRINTABLE (per grading)'!H$16="EXAM", 'PRINTABLE (per grading)'!B$13="Final"), IF(ISERROR(SUMIF('Exam (LECTURE ONLY)'!Z$20:AI$20, "CLO8", 'Exam (LECTURE ONLY)'!Z236:AI236) / 'Exam (LECTURE ONLY)'!AN$13), "", SUMIF('Exam (LECTURE ONLY)'!Z$20:AI$20, "CLO8", 'Exam (LECTURE ONLY)'!Z236:AI236) / 'Exam (LECTURE ONLY)'!AN$13),
IF(AND('PRINTABLE (per grading)'!H$16="OUTPUT", 'PRINTABLE (per grading)'!B$13="Prelim"), IF(ISERROR(SUMIF(OUTPUT!C$20:M$20, "CLO8", OUTPUT!C236:M236) / OUTPUT!AL$13), "", SUMIF(OUTPUT!C$20:M$20, "CLO8", OUTPUT!C236:M236) / OUTPUT!AL$13),
IF(AND('PRINTABLE (per grading)'!H$16="OUTPUT", 'PRINTABLE (per grading)'!B$13="Midterm"), IF(ISERROR(SUMIF(OUTPUT!O$20:Y$20, "CLO8", OUTPUT!O236:Y236) / OUTPUT!AM$13), "", SUMIF(OUTPUT!O$20:Y$20, "CLO8", OUTPUT!O236:Y236) / OUTPUT!AM$13),
IF(AND('PRINTABLE (per grading)'!H$16="OUTPUT", 'PRINTABLE (per grading)'!B$13="Final"), IF(ISERROR(SUMIF(OUTPUT!AA$20:AI$20, "CLO8", OUTPUT!AA236:AI236) / OUTPUT!AN$13), "", SUMIF(OUTPUT!AA$20:AI$20, "CLO8", OUTPUT!AA236:AI236) / OUTPUT!AN$13),
"")))))),"")</f>
        <v/>
      </c>
      <c r="AY234" s="286" t="str">
        <f aca="false">IF(B234&lt;&gt;"",IF(AX234="","",IF(AX234&lt;0.5,1,IF(AND(AX234&gt;=0.5,AX234&lt;P$10),2,IF(AX234&gt;=P$10,3)))),"")</f>
        <v/>
      </c>
      <c r="AZ234" s="287" t="str">
        <f aca="false">IF(B234 &lt;&gt; "",IFERROR(IF(AVERAGE(AV234,AX234)&gt;=P$10,"Y","N"),""),"")</f>
        <v/>
      </c>
      <c r="BA234" s="194" t="str">
        <f aca="false">IF(B234 &lt;&gt; "", IFERROR(IF(C$16 = "PRELIM", SUMIF('Database (LECTURE-RES-PRAC)'!D$14:AG$14, "CLO9", 'Database (LECTURE-RES-PRAC)'!D231:AG231) / 'Grade computation'!F$12, IF(C$16 = "MIDTERM", SUMIF('Database (LECTURE-RES-PRAC)'!AJ$14:BM$14, "CLO9", 'Database (LECTURE-RES-PRAC)'!AJ231:BM231) / 'Grade computation'!G$12, IF(C$16 = "FINAL", SUMIF('Database (LECTURE-RES-PRAC)'!BP$14:CS$14, "CLO9", 'Database (LECTURE-RES-PRAC)'!BP231:CS231) / 'Grade computation'!H$12,""))),""),"")</f>
        <v/>
      </c>
      <c r="BB234" s="286" t="str">
        <f aca="false">IF(B234&lt;&gt;"",IF(BA234="","",IF(BA234&lt;0.5,1,IF(AND(BA234&gt;=0.5,BA234&lt;P$10),2,IF(BA234&gt;=P$10,3)))),"")</f>
        <v/>
      </c>
      <c r="BC234" s="194" t="str">
        <f aca="false">IF(B234 &lt;&gt; "",IF(AND('PRINTABLE (per grading)'!H$16="EXAM", 'PRINTABLE (per grading)'!B$13="Prelim"), IF(ISERROR(SUMIF('Exam (LECTURE ONLY)'!D$20:M$20, "CLO9", 'Exam (LECTURE ONLY)'!D236:M236) / 'Exam (LECTURE ONLY)'!AL$14), "", SUMIF('Exam (LECTURE ONLY)'!D$20:M$20, "CLO9", 'Exam (LECTURE ONLY)'!D236:M236) /'Exam (LECTURE ONLY)'!AL$14),
IF(AND('PRINTABLE (per grading)'!H$16="EXAM", 'PRINTABLE (per grading)'!B$13="Midterm"), IF(ISERROR(SUMIF('Exam (LECTURE ONLY)'!O$20:X$20, "CLO9", 'Exam (LECTURE ONLY)'!O236:X236) / 'Exam (LECTURE ONLY)'!AM$14), "", SUMIF('Exam (LECTURE ONLY)'!O$20:X$20, "CLO9", 'Exam (LECTURE ONLY)'!O236:X236) / 'Exam (LECTURE ONLY)'!AM$14),
IF(AND('PRINTABLE (per grading)'!H$16="EXAM", 'PRINTABLE (per grading)'!B$13="Final"), IF(ISERROR(SUMIF('Exam (LECTURE ONLY)'!Z$20:AI$20, "CLO9", 'Exam (LECTURE ONLY)'!Z236:AI236) / 'Exam (LECTURE ONLY)'!AN$14), "", SUMIF('Exam (LECTURE ONLY)'!Z$20:AI$20, "CLO9", 'Exam (LECTURE ONLY)'!Z236:AI236) / 'Exam (LECTURE ONLY)'!AN$14),
IF(AND('PRINTABLE (per grading)'!H$16="OUTPUT", 'PRINTABLE (per grading)'!B$13="Prelim"), IF(ISERROR(SUMIF(OUTPUT!C$20:M$20, "CLO9", OUTPUT!C236:M236) / OUTPUT!AL$14), "", SUMIF(OUTPUT!C$20:M$20, "CLO9", OUTPUT!C236:M236) / OUTPUT!AL$14),
IF(AND('PRINTABLE (per grading)'!H$16="OUTPUT", 'PRINTABLE (per grading)'!B$13="Midterm"), IF(ISERROR(SUMIF(OUTPUT!O$20:Y$20, "CLO9", OUTPUT!O236:Y236) / OUTPUT!AM$14), "", SUMIF(OUTPUT!O$20:Y$20, "CLO9", OUTPUT!O236:Y236) / OUTPUT!AM$14),
IF(AND('PRINTABLE (per grading)'!H$16="OUTPUT", 'PRINTABLE (per grading)'!B$13="Final"), IF(ISERROR(SUMIF(OUTPUT!AA$20:AI$20, "CLO9", OUTPUT!AA236:AI236) / OUTPUT!AN$14), "", SUMIF(OUTPUT!AA$20:AI$20, "CLO9", OUTPUT!AA236:AI236) / OUTPUT!AN$14),
"")))))),"")</f>
        <v/>
      </c>
      <c r="BD234" s="286" t="str">
        <f aca="false">IF(B234&lt;&gt;"",IF(BC234="","",IF(BC234&lt;0.5,1,IF(AND(BC234&gt;=0.5,BC234&lt;P$10),2,IF(BC234&gt;=P$10,3)))),"")</f>
        <v/>
      </c>
      <c r="BE234" s="287" t="str">
        <f aca="false">IF(B234 &lt;&gt; "",IFERROR(IF(AVERAGE(BA234,BC234)&gt;=P$10,"Y","N"),""),"")</f>
        <v/>
      </c>
      <c r="BF234" s="194" t="str">
        <f aca="false">IF(B234 &lt;&gt; "", IFERROR(IF(C$16 = "PRELIM", SUMIF('Database (LECTURE-RES-PRAC)'!D$14:AG$14, "CLO10", 'Database (LECTURE-RES-PRAC)'!D231:AG231) / 'Grade computation'!F$13, IF(C$16 = "MIDTERM", SUMIF('Database (LECTURE-RES-PRAC)'!AJ$14:BM$14, "CLO10", 'Database (LECTURE-RES-PRAC)'!AJ231:BM231) / 'Grade computation'!G$13, IF(C$16 = "FINAL", SUMIF('Database (LECTURE-RES-PRAC)'!BP$14:CS$14, "CLO10", 'Database (LECTURE-RES-PRAC)'!BP231:CS231) / 'Grade computation'!H$13,""))),""),"")</f>
        <v/>
      </c>
      <c r="BG234" s="286" t="str">
        <f aca="false">IF(B234&lt;&gt;"",IF(BF234="","",IF(BF234&lt;0.5,1,IF(AND(BF234&gt;=0.5,BF234&lt;P$10),2,IF(BF234&gt;=P$10,3)))),"")</f>
        <v/>
      </c>
      <c r="BH234" s="194" t="str">
        <f aca="false">IF(B234 &lt;&gt; "",IF(AND('PRINTABLE (per grading)'!H$16="EXAM", 'PRINTABLE (per grading)'!B$13="Prelim"), IF(ISERROR(SUMIF('Exam (LECTURE ONLY)'!D$20:M$20, "CLO10", 'Exam (LECTURE ONLY)'!D236:M236) / 'Exam (LECTURE ONLY)'!AL$15), "", SUMIF('Exam (LECTURE ONLY)'!D$20:M$20, "CLO10", 'Exam (LECTURE ONLY)'!D236:M236) /'Exam (LECTURE ONLY)'!AL$15),
IF(AND('PRINTABLE (per grading)'!H$16="EXAM", 'PRINTABLE (per grading)'!B$13="Midterm"), IF(ISERROR(SUMIF('Exam (LECTURE ONLY)'!O$20:X$20, "CLO10", 'Exam (LECTURE ONLY)'!O236:X236) / 'Exam (LECTURE ONLY)'!AM$15), "", SUMIF('Exam (LECTURE ONLY)'!O$20:X$20, "CLO10", 'Exam (LECTURE ONLY)'!O236:X236) / 'Exam (LECTURE ONLY)'!AM$15),
IF(AND('PRINTABLE (per grading)'!H$16="EXAM", 'PRINTABLE (per grading)'!B$13="Final"), IF(ISERROR(SUMIF('Exam (LECTURE ONLY)'!Z$20:AI$20, "CLO10", 'Exam (LECTURE ONLY)'!Z236:AI236) / 'Exam (LECTURE ONLY)'!AN$15), "", SUMIF('Exam (LECTURE ONLY)'!Z$20:AI$20, "CLO10", 'Exam (LECTURE ONLY)'!Z236:AI236) / 'Exam (LECTURE ONLY)'!AN$15),
IF(AND('PRINTABLE (per grading)'!H$16="OUTPUT", 'PRINTABLE (per grading)'!B$13="Prelim"), IF(ISERROR(SUMIF(OUTPUT!C$20:M$20, "CLO10", OUTPUT!C236:M236) / OUTPUT!AL$15), "", SUMIF(OUTPUT!C$20:M$20, "CLO10", OUTPUT!C236:M236) / OUTPUT!AL$15),
IF(AND('PRINTABLE (per grading)'!H$16="OUTPUT", 'PRINTABLE (per grading)'!B$13="Midterm"), IF(ISERROR(SUMIF(OUTPUT!O$20:Y$20, "CLO10", OUTPUT!O236:Y236) / OUTPUT!AM$15), "", SUMIF(OUTPUT!O$20:Y$20, "CLO10", OUTPUT!O236:Y236) / OUTPUT!AM$15),
IF(AND('PRINTABLE (per grading)'!H$16="OUTPUT", 'PRINTABLE (per grading)'!B$13="Final"), IF(ISERROR(SUMIF(OUTPUT!AA$20:AI$20, "CLO10", OUTPUT!AA236:AI236) / OUTPUT!AN$15), "", SUMIF(OUTPUT!AA$20:AI$20, "CLO10", OUTPUT!AA236:AI236) / OUTPUT!AN$15),
"")))))),"")</f>
        <v/>
      </c>
      <c r="BI234" s="286" t="str">
        <f aca="false">IF(B234&lt;&gt;"",IF(BH234="","",IF(BH234&lt;0.5,1,IF(AND(BH234&gt;=0.5,BH234&lt;P$10),2,IF(BH234&gt;=P$10,3)))),"")</f>
        <v/>
      </c>
      <c r="BJ234" s="287" t="str">
        <f aca="false">IF(B234 &lt;&gt; "",IFERROR(IF(AVERAGE(BF234,BH234)&gt;=P$10,"Y","N"),""),"")</f>
        <v/>
      </c>
      <c r="BK234" s="8"/>
    </row>
    <row r="235" customFormat="false" ht="19.5" hidden="false" customHeight="true" outlineLevel="0" collapsed="false">
      <c r="A235" s="183" t="str">
        <f aca="false">IF(ISBLANK('Database (LECTURE-RES-PRAC)'!A232),"",'Database (LECTURE-RES-PRAC)'!A232)</f>
        <v/>
      </c>
      <c r="B235" s="184" t="str">
        <f aca="false">IF(ISBLANK('Database (LECTURE-RES-PRAC)'!B232),"",'Database (LECTURE-RES-PRAC)'!B232)</f>
        <v/>
      </c>
      <c r="C235" s="230" t="str">
        <f aca="false">IF(B235&lt;&gt;"",IF(C$16="PRELIM",'Grade computation'!C235, IF(C$16="MIDTERM",'Grade computation'!K235, IF(C$16="FINAL",'Grade computation'!S235,""))),"")</f>
        <v/>
      </c>
      <c r="D235" s="231" t="str">
        <f aca="false">IF(B235&lt;&gt;"",IFERROR(IF(B$11="80-20", (((C235/C$19)*X$6)+X$7)*D$18, IF(B$11="60-40", (((C235/C$19)*Y$6)+Y$7)*D$18, 0)),0),"")</f>
        <v/>
      </c>
      <c r="E235" s="230" t="str">
        <f aca="false">IF(B235&lt;&gt;"", IF(C$16="PRELIM",'Grade computation'!E235, IF(C$16="MIDTERM",'Grade computation'!M235, IF(C$16="FINAL",'Grade computation'!U235,""))),"")</f>
        <v/>
      </c>
      <c r="F235" s="232" t="str">
        <f aca="false">IF(B235&lt;&gt;"",IFERROR(IF(B$11="80-20", (((E235/E$19)*X$6)+X$7)*F$18, IF(B$11="60-40", (((E235/E$19)*Y$6)+Y$7)*F$18, 0)),0),"")</f>
        <v/>
      </c>
      <c r="G235" s="233" t="str">
        <f aca="false">IF(B235&lt;&gt;"",IFERROR((D235+F235),0),"")</f>
        <v/>
      </c>
      <c r="H235" s="234" t="str">
        <f aca="false">IF(B235&lt;&gt;"",IF(C$16="PRELIM", 'Grade computation'!H235, IF(C$16="MIDTERM", 'Grade computation'!P235, IF(C$16="FINAL",'Grade computation'!X235, ""))),"")</f>
        <v/>
      </c>
      <c r="I235" s="233" t="str">
        <f aca="false">IF(B235&lt;&gt;"",IFERROR(IF(B$11="80-20", (((H235/H$19)*X$6)+X$7)*I$19, IF(B$11="60-40", (((H235/H$19)*Y$6)+Y$7)*I$19, 0)),0),"")</f>
        <v/>
      </c>
      <c r="J235" s="237" t="str">
        <f aca="false">IFERROR((G235+I235),"")</f>
        <v/>
      </c>
      <c r="K235" s="183" t="str">
        <f aca="false">IFERROR(IF(J235="","",IF(J235&gt;=75,"PASSED","FAILED")),"")</f>
        <v/>
      </c>
      <c r="L235" s="183"/>
      <c r="M235" s="194" t="str">
        <f aca="false">IF(B235 &lt;&gt; "", IFERROR(IF(C$16 = "PRELIM", SUMIF('Database (LECTURE-RES-PRAC)'!D$14:AG$14, "CLO1", 'Database (LECTURE-RES-PRAC)'!D232:AG232) / 'Grade computation'!F$4, IF(C$16 = "MIDTERM", SUMIF('Database (LECTURE-RES-PRAC)'!AJ$14:BM$14, "CLO1", 'Database (LECTURE-RES-PRAC)'!AJ232:BM232) / 'Grade computation'!G$4, IF(C$16 = "FINAL", SUMIF('Database (LECTURE-RES-PRAC)'!BP$14:CS$14, "CLO1", 'Database (LECTURE-RES-PRAC)'!BP232:CS232) / 'Grade computation'!H$4,""))),""),"")</f>
        <v/>
      </c>
      <c r="N235" s="286" t="str">
        <f aca="false">IF(B235&lt;&gt;"",IF(M235="","",IF(M235&lt;0.5,1,IF(AND(M235&gt;=0.5,M235&lt;P$10),2,IF(M235&gt;=P$10,3)))),"")</f>
        <v/>
      </c>
      <c r="O235" s="194" t="str">
        <f aca="false">IF(B235 &lt;&gt; "",IF(AND('PRINTABLE (per grading)'!H$16="EXAM", 'PRINTABLE (per grading)'!B$13="Prelim"), IF(ISERROR(SUMIF('Exam (LECTURE ONLY)'!D$20:M$20, "CLO1", 'Exam (LECTURE ONLY)'!D237:M237) / 'Exam (LECTURE ONLY)'!AL$6), "", SUMIF('Exam (LECTURE ONLY)'!D$20:M$20, "CLO1", 'Exam (LECTURE ONLY)'!D237:M237) /'Exam (LECTURE ONLY)'!AL$6),
IF(AND('PRINTABLE (per grading)'!H$16="EXAM", 'PRINTABLE (per grading)'!B$13="Midterm"), IF(ISERROR(SUMIF('Exam (LECTURE ONLY)'!O$20:X$20, "CLO1", 'Exam (LECTURE ONLY)'!O237:X237) / 'Exam (LECTURE ONLY)'!AM$6), "", SUMIF('Exam (LECTURE ONLY)'!O$20:X$20, "CLO1", 'Exam (LECTURE ONLY)'!O237:X237) / 'Exam (LECTURE ONLY)'!AM$6),
IF(AND('PRINTABLE (per grading)'!H$16="EXAM", 'PRINTABLE (per grading)'!B$13="Final"), IF(ISERROR(SUMIF('Exam (LECTURE ONLY)'!Z$20:AI$20, "CLO1", 'Exam (LECTURE ONLY)'!Z237:AI237) / 'Exam (LECTURE ONLY)'!AN$6), "", SUMIF('Exam (LECTURE ONLY)'!Z$20:AI$20, "CLO1", 'Exam (LECTURE ONLY)'!Z237:AI237) / 'Exam (LECTURE ONLY)'!AN$6),
IF(AND('PRINTABLE (per grading)'!H$16="OUTPUT", 'PRINTABLE (per grading)'!B$13="Prelim"), IF(ISERROR(SUMIF(OUTPUT!C$20:M$20, "CLO1", OUTPUT!C237:M237) / OUTPUT!AL$6), "", SUMIF(OUTPUT!C$20:M$20, "CLO1", OUTPUT!C237:M237) / OUTPUT!AL$6),
IF(AND('PRINTABLE (per grading)'!H$16="OUTPUT", 'PRINTABLE (per grading)'!B$13="Midterm"), IF(ISERROR(SUMIF(OUTPUT!O$20:Y$20, "CLO1", OUTPUT!O237:Y237) / OUTPUT!AM$6), "", SUMIF(OUTPUT!O$20:Y$20, "CLO1", OUTPUT!O237:Y237) / OUTPUT!AM$6),
IF(AND('PRINTABLE (per grading)'!H$16="OUTPUT", 'PRINTABLE (per grading)'!B$13="Final"), IF(ISERROR(SUMIF(OUTPUT!AA$20:AI$20, "CLO1", OUTPUT!AA237:AI237) / OUTPUT!AN$6), "", SUMIF(OUTPUT!AA$20:AI$20, "CLO1", OUTPUT!AA237:AI237) / OUTPUT!AN$6),
"")))))),"")</f>
        <v/>
      </c>
      <c r="P235" s="286" t="str">
        <f aca="false">IF(B235&lt;&gt;"",IF(O235="","",IF(O235&lt;0.5,1,IF(AND(O235&gt;=0.5,O235&lt;P$10),2,IF(O235&gt;=P$10,3)))),"")</f>
        <v/>
      </c>
      <c r="Q235" s="287" t="str">
        <f aca="false">IF(B235 &lt;&gt; "",IFERROR(IF(AVERAGE(M235,O235)&gt;=P$10,"Y","N"),""),"")</f>
        <v/>
      </c>
      <c r="R235" s="194" t="str">
        <f aca="false">IF(B235 &lt;&gt; "", IFERROR(IF(C$16 = "PRELIM", SUMIF('Database (LECTURE-RES-PRAC)'!D$14:AG$14, "CLO2", 'Database (LECTURE-RES-PRAC)'!D232:AG232) / 'Grade computation'!F$5, IF(C$16 = "MIDTERM", SUMIF('Database (LECTURE-RES-PRAC)'!AJ$14:BM$14, "CLO2", 'Database (LECTURE-RES-PRAC)'!AJ232:BM232) / 'Grade computation'!G$5, IF(C$16 = "FINAL", SUMIF('Database (LECTURE-RES-PRAC)'!BP$14:CS$14, "CLO2", 'Database (LECTURE-RES-PRAC)'!BP232:CS232) / 'Grade computation'!H$5,""))),""),"")</f>
        <v/>
      </c>
      <c r="S235" s="286" t="str">
        <f aca="false">IF(B235&lt;&gt;"",IF(R235="","",IF(R235&lt;0.5,1,IF(AND(R235&gt;=0.5,R235&lt;P$10),2,IF(R235&gt;=P$10,3)))),"")</f>
        <v/>
      </c>
      <c r="T235" s="194" t="str">
        <f aca="false">IF(B235 &lt;&gt; "",IF(AND('PRINTABLE (per grading)'!H$16="EXAM", 'PRINTABLE (per grading)'!B$13="Prelim"), IF(ISERROR(SUMIF('Exam (LECTURE ONLY)'!D$20:M$20, "CLO2", 'Exam (LECTURE ONLY)'!D237:M237) / 'Exam (LECTURE ONLY)'!AL$7), "", SUMIF('Exam (LECTURE ONLY)'!D$20:M$20, "CLO2", 'Exam (LECTURE ONLY)'!D237:M237) /'Exam (LECTURE ONLY)'!AL$7),
IF(AND('PRINTABLE (per grading)'!H$16="EXAM", 'PRINTABLE (per grading)'!B$13="Midterm"), IF(ISERROR(SUMIF('Exam (LECTURE ONLY)'!O$20:X$20, "CLO2", 'Exam (LECTURE ONLY)'!O237:X237) / 'Exam (LECTURE ONLY)'!AM$7), "", SUMIF('Exam (LECTURE ONLY)'!O$20:X$20, "CLO2", 'Exam (LECTURE ONLY)'!O237:X237) / 'Exam (LECTURE ONLY)'!AM$7),
IF(AND('PRINTABLE (per grading)'!H$16="EXAM", 'PRINTABLE (per grading)'!B$13="Final"), IF(ISERROR(SUMIF('Exam (LECTURE ONLY)'!Z$20:AI$20, "CLO2", 'Exam (LECTURE ONLY)'!Z237:AI237) / 'Exam (LECTURE ONLY)'!AN$7), "", SUMIF('Exam (LECTURE ONLY)'!Z$20:AI$20, "CLO2", 'Exam (LECTURE ONLY)'!Z237:AI237) / 'Exam (LECTURE ONLY)'!AN$7),
IF(AND('PRINTABLE (per grading)'!H$16="OUTPUT", 'PRINTABLE (per grading)'!B$13="Prelim"), IF(ISERROR(SUMIF(OUTPUT!C$20:M$20, "CLO2", OUTPUT!C237:M237) / OUTPUT!AL$7), "", SUMIF(OUTPUT!C$20:M$20, "CLO2", OUTPUT!C237:M237) / OUTPUT!AL$7),
IF(AND('PRINTABLE (per grading)'!H$16="OUTPUT", 'PRINTABLE (per grading)'!B$13="Midterm"), IF(ISERROR(SUMIF(OUTPUT!O$20:Y$20, "CLO2", OUTPUT!O237:Y237) / OUTPUT!AM$7), "", SUMIF(OUTPUT!O$20:Y$20, "CLO2", OUTPUT!O237:Y237) / OUTPUT!AM$7),
IF(AND('PRINTABLE (per grading)'!H$16="OUTPUT", 'PRINTABLE (per grading)'!B$13="Final"), IF(ISERROR(SUMIF(OUTPUT!AA$20:AI$20, "CLO2", OUTPUT!AA237:AI237) / OUTPUT!AN$7), "", SUMIF(OUTPUT!AA$20:AI$20, "CLO2", OUTPUT!AA237:AI237) / OUTPUT!AN$7),
"")))))),"")</f>
        <v/>
      </c>
      <c r="U235" s="286" t="str">
        <f aca="false">IF(B235&lt;&gt;"",IF(T235="","",IF(T235&lt;0.5,1,IF(AND(T235&gt;=0.5,T235&lt;P$10),2,IF(T235&gt;=P$10,3)))),"")</f>
        <v/>
      </c>
      <c r="V235" s="287" t="str">
        <f aca="false">IF(B235 &lt;&gt; "",IFERROR(IF(AVERAGE(R235,T235)&gt;=P$10,"Y","N"),""),"")</f>
        <v/>
      </c>
      <c r="W235" s="194" t="str">
        <f aca="false">IF(B235 &lt;&gt; "", IFERROR(IF(C$16 = "PRELIM", SUMIF('Database (LECTURE-RES-PRAC)'!D$14:AG$14, "CLO3", 'Database (LECTURE-RES-PRAC)'!D232:AG232) / 'Grade computation'!F$6, IF(C$16 = "MIDTERM", SUMIF('Database (LECTURE-RES-PRAC)'!AJ$14:BM$14, "CLO3", 'Database (LECTURE-RES-PRAC)'!AJ232:BM232) / 'Grade computation'!G$6, IF(C$16 = "FINAL", SUMIF('Database (LECTURE-RES-PRAC)'!BP$14:CS$14, "CLO3", 'Database (LECTURE-RES-PRAC)'!BP232:CS232) / 'Grade computation'!H$6,""))),""),"")</f>
        <v/>
      </c>
      <c r="X235" s="286" t="str">
        <f aca="false">IF(B235&lt;&gt;"",IF(W235="","",IF(W235&lt;0.5,1,IF(AND(W235&gt;=0.5,W235&lt;P$10),2,IF(W235&gt;=P$10,3)))),"")</f>
        <v/>
      </c>
      <c r="Y235" s="194" t="str">
        <f aca="false">IF(B235 &lt;&gt; "",IF(AND('PRINTABLE (per grading)'!H$16="EXAM", 'PRINTABLE (per grading)'!B$13="Prelim"), IF(ISERROR(SUMIF('Exam (LECTURE ONLY)'!D$20:M$20, "CLO3", 'Exam (LECTURE ONLY)'!D237:M237) / 'Exam (LECTURE ONLY)'!AL$8), "", SUMIF('Exam (LECTURE ONLY)'!D$20:M$20, "CLO3", 'Exam (LECTURE ONLY)'!D237:M237) /'Exam (LECTURE ONLY)'!AL$8),
IF(AND('PRINTABLE (per grading)'!H$16="EXAM", 'PRINTABLE (per grading)'!B$13="Midterm"), IF(ISERROR(SUMIF('Exam (LECTURE ONLY)'!O$20:X$20, "CLO3", 'Exam (LECTURE ONLY)'!O237:X237) / 'Exam (LECTURE ONLY)'!AM$8), "", SUMIF('Exam (LECTURE ONLY)'!O$20:X$20, "CLO3", 'Exam (LECTURE ONLY)'!O237:X237) / 'Exam (LECTURE ONLY)'!AM$8),
IF(AND('PRINTABLE (per grading)'!H$16="EXAM", 'PRINTABLE (per grading)'!B$13="Final"), IF(ISERROR(SUMIF('Exam (LECTURE ONLY)'!Z$20:AI$20, "CLO3", 'Exam (LECTURE ONLY)'!Z237:AI237) / 'Exam (LECTURE ONLY)'!AN$8), "", SUMIF('Exam (LECTURE ONLY)'!Z$20:AI$20, "CLO3", 'Exam (LECTURE ONLY)'!Z237:AI237) / 'Exam (LECTURE ONLY)'!AN$8),
IF(AND('PRINTABLE (per grading)'!H$16="OUTPUT", 'PRINTABLE (per grading)'!B$13="Prelim"), IF(ISERROR(SUMIF(OUTPUT!C$20:M$20, "CLO3", OUTPUT!C237:M237) / OUTPUT!AL$8), "", SUMIF(OUTPUT!C$20:M$20, "CLO3", OUTPUT!C237:M237) / OUTPUT!AL$8),
IF(AND('PRINTABLE (per grading)'!H$16="OUTPUT", 'PRINTABLE (per grading)'!B$13="Midterm"), IF(ISERROR(SUMIF(OUTPUT!O$20:Y$20, "CLO3", OUTPUT!O237:Y237) / OUTPUT!AM$8), "", SUMIF(OUTPUT!O$20:Y$20, "CLO3", OUTPUT!O237:Y237) / OUTPUT!AM$8),
IF(AND('PRINTABLE (per grading)'!H$16="OUTPUT", 'PRINTABLE (per grading)'!B$13="Final"), IF(ISERROR(SUMIF(OUTPUT!AA$20:AI$20, "CLO3", OUTPUT!AA237:AI237) / OUTPUT!AN$8), "", SUMIF(OUTPUT!AA$20:AI$20, "CLO3", OUTPUT!AA237:AI237) / OUTPUT!AN$8),
"" )))))),"")</f>
        <v/>
      </c>
      <c r="Z235" s="286" t="str">
        <f aca="false">IF(B235&lt;&gt;"",IF(Y235="","",IF(Y235&lt;0.5,1,IF(AND(Y235&gt;=0.5,Y235&lt;P$10),2,IF(Y235&gt;=P$10,3)))),"")</f>
        <v/>
      </c>
      <c r="AA235" s="287" t="str">
        <f aca="false">IF(B235 &lt;&gt; "",IFERROR(IF(AVERAGE(W235,Y235)&gt;=P$10,"Y","N"),""),"")</f>
        <v/>
      </c>
      <c r="AB235" s="194" t="str">
        <f aca="false">IF(B235 &lt;&gt; "", IFERROR(IF(C$16 = "PRELIM", SUMIF('Database (LECTURE-RES-PRAC)'!D$14:AG$14, "CLO4", 'Database (LECTURE-RES-PRAC)'!D232:AG232) / 'Grade computation'!F$7, IF(C$16 = "MIDTERM", SUMIF('Database (LECTURE-RES-PRAC)'!AJ$14:BM$14, "CLO4", 'Database (LECTURE-RES-PRAC)'!AJ232:BM232) / 'Grade computation'!G$7, IF(C$16 = "FINAL", SUMIF('Database (LECTURE-RES-PRAC)'!BP$14:CS$14, "CLO4", 'Database (LECTURE-RES-PRAC)'!BP232:CS232) / 'Grade computation'!H$7,""))),""),"")</f>
        <v/>
      </c>
      <c r="AC235" s="286" t="str">
        <f aca="false">IF(B235&lt;&gt;"",IF(AB235="","",IF(AB235&lt;0.5,1,IF(AND(AB235&gt;=0.5,AB235&lt;P$10),2,IF(AB235&gt;=P$10,3)))),"")</f>
        <v/>
      </c>
      <c r="AD235" s="194" t="str">
        <f aca="false">IF(B235 &lt;&gt; "",IF(AND('PRINTABLE (per grading)'!H$16="EXAM", 'PRINTABLE (per grading)'!B$13="Prelim"), IF(ISERROR(SUMIF('Exam (LECTURE ONLY)'!D$20:M$20, "CLO4", 'Exam (LECTURE ONLY)'!D237:M237) / 'Exam (LECTURE ONLY)'!AL$9), "", SUMIF('Exam (LECTURE ONLY)'!D$20:M$20, "CLO4", 'Exam (LECTURE ONLY)'!D237:M237) /'Exam (LECTURE ONLY)'!AL$9),
IF(AND('PRINTABLE (per grading)'!H$16="EXAM", 'PRINTABLE (per grading)'!B$13="Midterm"), IF(ISERROR(SUMIF('Exam (LECTURE ONLY)'!O$20:X$20, "CLO4", 'Exam (LECTURE ONLY)'!O237:X237) / 'Exam (LECTURE ONLY)'!AM$9), "", SUMIF('Exam (LECTURE ONLY)'!O$20:X$20, "CLO4", 'Exam (LECTURE ONLY)'!O237:X237) / 'Exam (LECTURE ONLY)'!AM$9),
IF(AND('PRINTABLE (per grading)'!H$16="EXAM", 'PRINTABLE (per grading)'!B$13="Final"), IF(ISERROR(SUMIF('Exam (LECTURE ONLY)'!Z$20:AI$20, "CLO4", 'Exam (LECTURE ONLY)'!Z237:AI237) / 'Exam (LECTURE ONLY)'!AN$9), "", SUMIF('Exam (LECTURE ONLY)'!Z$20:AI$20, "CLO4", 'Exam (LECTURE ONLY)'!Z237:AI237) / 'Exam (LECTURE ONLY)'!AN$9),
IF(AND('PRINTABLE (per grading)'!H$16="OUTPUT", 'PRINTABLE (per grading)'!B$13="Prelim"), IF(ISERROR(SUMIF(OUTPUT!C$20:M$20, "CLO4", OUTPUT!C237:M237) / OUTPUT!AL$9), "", SUMIF(OUTPUT!C$20:M$20, "CLO4", OUTPUT!C237:M237) / OUTPUT!AL$9),
IF(AND('PRINTABLE (per grading)'!H$16="OUTPUT", 'PRINTABLE (per grading)'!B$13="Midterm"), IF(ISERROR(SUMIF(OUTPUT!O$20:Y$20, "CLO4", OUTPUT!O237:Y237) / OUTPUT!AM$9), "", SUMIF(OUTPUT!O$20:Y$20, "CLO4", OUTPUT!O237:Y237) / OUTPUT!AM$9),
IF(AND('PRINTABLE (per grading)'!H$16="OUTPUT", 'PRINTABLE (per grading)'!B$13="Final"), IF(ISERROR(SUMIF(OUTPUT!AA$20:AI$20, "CLO4", OUTPUT!AA237:AI237) / OUTPUT!AN$9), "", SUMIF(OUTPUT!AA$20:AI$20, "CLO4", OUTPUT!AA237:AI237) / OUTPUT!AN$9),
"")))))),"")</f>
        <v/>
      </c>
      <c r="AE235" s="286" t="str">
        <f aca="false">IF(B235&lt;&gt;"",IF(AD235="","",IF(AD235&lt;0.5,1,IF(AND(AD235&gt;=0.5,AD235&lt;P$10),2,IF(AD235&gt;=P$10,3)))),"")</f>
        <v/>
      </c>
      <c r="AF235" s="287" t="str">
        <f aca="false">IF(B235 &lt;&gt; "",IFERROR(IF(AVERAGE(AB235,AD235)&gt;=P$10,"Y","N"),""),"")</f>
        <v/>
      </c>
      <c r="AG235" s="194" t="str">
        <f aca="false">IF(B235 &lt;&gt; "", IFERROR(IF(C$16 = "PRELIM", SUMIF('Database (LECTURE-RES-PRAC)'!D$14:AG$14, "CLO5", 'Database (LECTURE-RES-PRAC)'!D232:AG232) / 'Grade computation'!F$8, IF(C$16 = "MIDTERM", SUMIF('Database (LECTURE-RES-PRAC)'!AJ$14:BM$14, "CLO5", 'Database (LECTURE-RES-PRAC)'!AJ232:BM232) / 'Grade computation'!G$8, IF(C$16 = "FINAL", SUMIF('Database (LECTURE-RES-PRAC)'!BP$14:CS$14, "CLO5", 'Database (LECTURE-RES-PRAC)'!BP232:CS232) / 'Grade computation'!H$8,""))),""),"")</f>
        <v/>
      </c>
      <c r="AH235" s="286" t="str">
        <f aca="false">IF(B235&lt;&gt;"",IF(AG235="","",IF(AG235&lt;0.5,1,IF(AND(AG235&gt;=0.5,AG235&lt;P$10),2,IF(AG235&gt;=P$10,3)))),"")</f>
        <v/>
      </c>
      <c r="AI235" s="194" t="str">
        <f aca="false">IF(B235 &lt;&gt; "",IF(AND('PRINTABLE (per grading)'!H$16="EXAM", 'PRINTABLE (per grading)'!B$13="Prelim"), IF(ISERROR(SUMIF('Exam (LECTURE ONLY)'!D$20:M$20, "CLO5", 'Exam (LECTURE ONLY)'!D237:M237) / 'Exam (LECTURE ONLY)'!AL$10), "", SUMIF('Exam (LECTURE ONLY)'!D$20:M$20, "CLO5", 'Exam (LECTURE ONLY)'!D237:M237) /'Exam (LECTURE ONLY)'!AL$10),
IF(AND('PRINTABLE (per grading)'!H$16="EXAM", 'PRINTABLE (per grading)'!B$13="Midterm"), IF(ISERROR(SUMIF('Exam (LECTURE ONLY)'!O$20:X$20, "CLO5", 'Exam (LECTURE ONLY)'!O237:X237) / 'Exam (LECTURE ONLY)'!AM$10), "", SUMIF('Exam (LECTURE ONLY)'!O$20:X$20, "CLO5", 'Exam (LECTURE ONLY)'!O237:X237) / 'Exam (LECTURE ONLY)'!AM$10),
IF(AND('PRINTABLE (per grading)'!H$16="EXAM", 'PRINTABLE (per grading)'!B$13="Final"), IF(ISERROR(SUMIF('Exam (LECTURE ONLY)'!Z$20:AI$20, "CLO5", 'Exam (LECTURE ONLY)'!Z237:AI237) / 'Exam (LECTURE ONLY)'!AN$10), "", SUMIF('Exam (LECTURE ONLY)'!Z$20:AI$20, "CLO5", 'Exam (LECTURE ONLY)'!Z237:AI237) / 'Exam (LECTURE ONLY)'!AN$10),
IF(AND('PRINTABLE (per grading)'!H$16="OUTPUT", 'PRINTABLE (per grading)'!B$13="Prelim"), IF(ISERROR(SUMIF(OUTPUT!C$20:M$20, "CLO5", OUTPUT!C237:M237) / OUTPUT!AL$10), "", SUMIF(OUTPUT!C$20:M$20, "CLO5", OUTPUT!C237:M237) / OUTPUT!AL$10),
IF(AND('PRINTABLE (per grading)'!H$16="OUTPUT", 'PRINTABLE (per grading)'!B$13="Midterm"), IF(ISERROR(SUMIF(OUTPUT!O$20:Y$20, "CLO5", OUTPUT!O237:Y237) / OUTPUT!AM$10), "", SUMIF(OUTPUT!O$20:Y$20, "CLO5", OUTPUT!O237:Y237) / OUTPUT!AM$10),
IF(AND('PRINTABLE (per grading)'!H$16="OUTPUT", 'PRINTABLE (per grading)'!B$13="Final"), IF(ISERROR(SUMIF(OUTPUT!AA$20:AI$20, "CLO5", OUTPUT!AA237:AI237) / OUTPUT!AN$10), "", SUMIF(OUTPUT!AA$20:AI$20, "CLO5", OUTPUT!AA237:AI237) / OUTPUT!AN$10),
"")))))),"")</f>
        <v/>
      </c>
      <c r="AJ235" s="286" t="str">
        <f aca="false">IF(B235&lt;&gt;"",IF(AI235="","",IF(AI235&lt;0.5,1,IF(AND(AI235&gt;=0.5,AI235&lt;P$10),2,IF(AI235&gt;=P$10,3)))),"")</f>
        <v/>
      </c>
      <c r="AK235" s="287" t="str">
        <f aca="false">IF(B235 &lt;&gt; "",IFERROR(IF(AVERAGE(AG235,AI235)&gt;=P$10,"Y","N"),""),"")</f>
        <v/>
      </c>
      <c r="AL235" s="194" t="str">
        <f aca="false">IF(B235 &lt;&gt; "", IFERROR(IF(C$16 = "PRELIM", SUMIF('Database (LECTURE-RES-PRAC)'!D$14:AG$14, "CLO6", 'Database (LECTURE-RES-PRAC)'!D232:AG232) / 'Grade computation'!F$9, IF(C$16 = "MIDTERM", SUMIF('Database (LECTURE-RES-PRAC)'!AJ$14:BM$14, "CLO6", 'Database (LECTURE-RES-PRAC)'!AJ232:BM232) / 'Grade computation'!G$9, IF(C$16 = "FINAL", SUMIF('Database (LECTURE-RES-PRAC)'!BP$14:CS$14, "CLO6", 'Database (LECTURE-RES-PRAC)'!BP232:CS232) / 'Grade computation'!H$9,""))),""),"")</f>
        <v/>
      </c>
      <c r="AM235" s="286" t="str">
        <f aca="false">IF(B235&lt;&gt;"",IF(AL235="","",IF(AL235&lt;0.5,1,IF(AND(AL235&gt;=0.5,AL235&lt;P$10),2,IF(AL235&gt;=P$10,3)))),"")</f>
        <v/>
      </c>
      <c r="AN235" s="194" t="str">
        <f aca="false">IF(B235 &lt;&gt; "",IF(AND('PRINTABLE (per grading)'!H$16="EXAM", 'PRINTABLE (per grading)'!B$13="Prelim"), IF(ISERROR(SUMIF('Exam (LECTURE ONLY)'!D$20:M$20, "CLO6", 'Exam (LECTURE ONLY)'!D237:M237) / 'Exam (LECTURE ONLY)'!AL$11), "", SUMIF('Exam (LECTURE ONLY)'!D$20:M$20, "CLO6", 'Exam (LECTURE ONLY)'!D237:M237) /'Exam (LECTURE ONLY)'!AL$11),
IF(AND('PRINTABLE (per grading)'!H$16="EXAM", 'PRINTABLE (per grading)'!B$13="Midterm"), IF(ISERROR(SUMIF('Exam (LECTURE ONLY)'!O$20:X$20, "CLO6", 'Exam (LECTURE ONLY)'!O237:X237) / 'Exam (LECTURE ONLY)'!AM$11), "", SUMIF('Exam (LECTURE ONLY)'!O$20:X$20, "CLO6", 'Exam (LECTURE ONLY)'!O237:X237) / 'Exam (LECTURE ONLY)'!AM$11),
IF(AND('PRINTABLE (per grading)'!H$16="EXAM", 'PRINTABLE (per grading)'!B$13="Final"), IF(ISERROR(SUMIF('Exam (LECTURE ONLY)'!Z$20:AI$20, "CLO6", 'Exam (LECTURE ONLY)'!Z237:AI237) / 'Exam (LECTURE ONLY)'!AN$11), "", SUMIF('Exam (LECTURE ONLY)'!Z$20:AI$20, "CLO6", 'Exam (LECTURE ONLY)'!Z237:AI237) / 'Exam (LECTURE ONLY)'!AN$11),
IF(AND('PRINTABLE (per grading)'!H$16="OUTPUT", 'PRINTABLE (per grading)'!B$13="Prelim"), IF(ISERROR(SUMIF(OUTPUT!C$20:M$20, "CLO6", OUTPUT!C237:M237) / OUTPUT!AL$11), "", SUMIF(OUTPUT!C$20:M$20, "CLO6", OUTPUT!C237:M237) / OUTPUT!AL$11),
IF(AND('PRINTABLE (per grading)'!H$16="OUTPUT", 'PRINTABLE (per grading)'!B$13="Midterm"), IF(ISERROR(SUMIF(OUTPUT!O$20:Y$20, "CLO6", OUTPUT!O237:Y237) / OUTPUT!AM$11), "", SUMIF(OUTPUT!O$20:Y$20, "CLO6", OUTPUT!O237:Y237) / OUTPUT!AM$11),
IF(AND('PRINTABLE (per grading)'!H$16="OUTPUT", 'PRINTABLE (per grading)'!B$13="Final"), IF(ISERROR(SUMIF(OUTPUT!AA$20:AI$20, "CLO6", OUTPUT!AA237:AI237) / OUTPUT!AN$11), "", SUMIF(OUTPUT!AA$20:AI$20, "CLO6", OUTPUT!AA237:AI237) / OUTPUT!AN$11),
"")))))),"")</f>
        <v/>
      </c>
      <c r="AO235" s="286" t="str">
        <f aca="false">IF(B235&lt;&gt;"",IF(AN235="","",IF(AN235&lt;0.5,1,IF(AND(AN235&gt;=0.5,AN235&lt;P$10),2,IF(AN235&gt;=P$10,3)))),"")</f>
        <v/>
      </c>
      <c r="AP235" s="287" t="str">
        <f aca="false">IF(B235 &lt;&gt; "",IFERROR(IF(AVERAGE(AL235,AN235)&gt;=P$10,"Y","N"),""),"")</f>
        <v/>
      </c>
      <c r="AQ235" s="194" t="str">
        <f aca="false">IF(B235 &lt;&gt; "", IFERROR(IF(C$16 = "PRELIM", SUMIF('Database (LECTURE-RES-PRAC)'!D$14:AG$14, "CLO7", 'Database (LECTURE-RES-PRAC)'!D232:AG232) / 'Grade computation'!F$10, IF(C$16 = "MIDTERM", SUMIF('Database (LECTURE-RES-PRAC)'!AJ$14:BM$14, "CLO7", 'Database (LECTURE-RES-PRAC)'!AJ232:BM232) / 'Grade computation'!G$10, IF(C$16 = "FINAL", SUMIF('Database (LECTURE-RES-PRAC)'!BP$14:CS$14, "CLO7", 'Database (LECTURE-RES-PRAC)'!BP232:CS232) / 'Grade computation'!H$10,""))),""),"")</f>
        <v/>
      </c>
      <c r="AR235" s="286" t="str">
        <f aca="false">IF(B235&lt;&gt;"",IF(AQ235="","",IF(AQ235&lt;0.5,1,IF(AND(AQ235&gt;=0.5,AQ235&lt;P$10),2,IF(AQ235&gt;=P$10,3)))),"")</f>
        <v/>
      </c>
      <c r="AS235" s="194" t="str">
        <f aca="false">IF(B235 &lt;&gt; "",IF(AND('PRINTABLE (per grading)'!H$16="EXAM", 'PRINTABLE (per grading)'!B$13="Prelim"), IF(ISERROR(SUMIF('Exam (LECTURE ONLY)'!D$20:M$20, "CLO7", 'Exam (LECTURE ONLY)'!D237:M237) / 'Exam (LECTURE ONLY)'!AL$12), "", SUMIF('Exam (LECTURE ONLY)'!D$20:M$20, "CLO7", 'Exam (LECTURE ONLY)'!D237:M237) /'Exam (LECTURE ONLY)'!AL$12),
IF(AND('PRINTABLE (per grading)'!H$16="EXAM", 'PRINTABLE (per grading)'!B$13="Midterm"), IF(ISERROR(SUMIF('Exam (LECTURE ONLY)'!O$20:X$20, "CLO7", 'Exam (LECTURE ONLY)'!O237:X237) / 'Exam (LECTURE ONLY)'!AM$12), "", SUMIF('Exam (LECTURE ONLY)'!O$20:X$20, "CLO7", 'Exam (LECTURE ONLY)'!O237:X237) / 'Exam (LECTURE ONLY)'!AM$12),
IF(AND('PRINTABLE (per grading)'!H$16="EXAM", 'PRINTABLE (per grading)'!B$13="Final"), IF(ISERROR(SUMIF('Exam (LECTURE ONLY)'!Z$20:AI$20, "CLO7", 'Exam (LECTURE ONLY)'!Z237:AI237) / 'Exam (LECTURE ONLY)'!AN$12), "", SUMIF('Exam (LECTURE ONLY)'!Z$20:AI$20, "CLO7", 'Exam (LECTURE ONLY)'!Z237:AI237) / 'Exam (LECTURE ONLY)'!AN$12),
IF(AND('PRINTABLE (per grading)'!H$16="OUTPUT", 'PRINTABLE (per grading)'!B$13="Prelim"), IF(ISERROR(SUMIF(OUTPUT!C$20:M$20, "CLO7", OUTPUT!C237:M237) / OUTPUT!AL$12), "", SUMIF(OUTPUT!C$20:M$20, "CLO7", OUTPUT!C237:M237) / OUTPUT!AL$12),
IF(AND('PRINTABLE (per grading)'!H$16="OUTPUT", 'PRINTABLE (per grading)'!B$13="Midterm"), IF(ISERROR(SUMIF(OUTPUT!O$20:Y$20, "CLO7", OUTPUT!O237:Y237) / OUTPUT!AM$12), "", SUMIF(OUTPUT!O$20:Y$20, "CLO7", OUTPUT!O237:Y237) / OUTPUT!AM$12),
IF(AND('PRINTABLE (per grading)'!H$16="OUTPUT", 'PRINTABLE (per grading)'!B$13="Final"), IF(ISERROR(SUMIF(OUTPUT!AA$20:AI$20, "CLO7", OUTPUT!AA237:AI237) / OUTPUT!AN$12), "", SUMIF(OUTPUT!AA$20:AI$20, "CLO7", OUTPUT!AA237:AI237) / OUTPUT!AN$12),
"")))))),"")</f>
        <v/>
      </c>
      <c r="AT235" s="286" t="str">
        <f aca="false">IF(B235&lt;&gt;"",IF(AS235="","",IF(AS235&lt;0.5,1,IF(AND(AS235&gt;=0.5,AS235&lt;P$10),2,IF(AS235&gt;=P$10,3)))),"")</f>
        <v/>
      </c>
      <c r="AU235" s="287" t="str">
        <f aca="false">IF(B235 &lt;&gt; "",IFERROR(IF(AVERAGE(AQ235,AS235)&gt;=P$10,"Y","N"),""),"")</f>
        <v/>
      </c>
      <c r="AV235" s="194" t="str">
        <f aca="false">IF(B235 &lt;&gt; "", IFERROR(IF(C$16 = "PRELIM", SUMIF('Database (LECTURE-RES-PRAC)'!D$14:AG$14, "CLO8", 'Database (LECTURE-RES-PRAC)'!D232:AG232) / 'Grade computation'!F$11, IF(C$16 = "MIDTERM", SUMIF('Database (LECTURE-RES-PRAC)'!AJ$14:BM$14, "CLO8", 'Database (LECTURE-RES-PRAC)'!AJ232:BM232) / 'Grade computation'!G$11, IF(C$16 = "FINAL", SUMIF('Database (LECTURE-RES-PRAC)'!BP$14:CS$14, "CLO8", 'Database (LECTURE-RES-PRAC)'!BP232:CS232) / 'Grade computation'!H$11,""))),""),"")</f>
        <v/>
      </c>
      <c r="AW235" s="286" t="str">
        <f aca="false">IF(B235&lt;&gt;"",IF(AV235="","",IF(AV235&lt;0.5,1,IF(AND(AV235&gt;=0.5,AV235&lt;P$10),2,IF(AV235&gt;=P$10,3)))),"")</f>
        <v/>
      </c>
      <c r="AX235" s="194" t="str">
        <f aca="false">IF(B235 &lt;&gt; "",IF(AND('PRINTABLE (per grading)'!H$16="EXAM", 'PRINTABLE (per grading)'!B$13="Prelim"), IF(ISERROR(SUMIF('Exam (LECTURE ONLY)'!D$20:M$20, "CLO8", 'Exam (LECTURE ONLY)'!D237:M237) / 'Exam (LECTURE ONLY)'!AL$13), "", SUMIF('Exam (LECTURE ONLY)'!D$20:M$20, "CLO8", 'Exam (LECTURE ONLY)'!D237:M237) /'Exam (LECTURE ONLY)'!AL$13),
IF(AND('PRINTABLE (per grading)'!H$16="EXAM", 'PRINTABLE (per grading)'!B$13="Midterm"), IF(ISERROR(SUMIF('Exam (LECTURE ONLY)'!O$20:X$20, "CLO8", 'Exam (LECTURE ONLY)'!O237:X237) / 'Exam (LECTURE ONLY)'!AM$13), "", SUMIF('Exam (LECTURE ONLY)'!O$20:X$20, "CLO8", 'Exam (LECTURE ONLY)'!O237:X237) / 'Exam (LECTURE ONLY)'!AM$13),
IF(AND('PRINTABLE (per grading)'!H$16="EXAM", 'PRINTABLE (per grading)'!B$13="Final"), IF(ISERROR(SUMIF('Exam (LECTURE ONLY)'!Z$20:AI$20, "CLO8", 'Exam (LECTURE ONLY)'!Z237:AI237) / 'Exam (LECTURE ONLY)'!AN$13), "", SUMIF('Exam (LECTURE ONLY)'!Z$20:AI$20, "CLO8", 'Exam (LECTURE ONLY)'!Z237:AI237) / 'Exam (LECTURE ONLY)'!AN$13),
IF(AND('PRINTABLE (per grading)'!H$16="OUTPUT", 'PRINTABLE (per grading)'!B$13="Prelim"), IF(ISERROR(SUMIF(OUTPUT!C$20:M$20, "CLO8", OUTPUT!C237:M237) / OUTPUT!AL$13), "", SUMIF(OUTPUT!C$20:M$20, "CLO8", OUTPUT!C237:M237) / OUTPUT!AL$13),
IF(AND('PRINTABLE (per grading)'!H$16="OUTPUT", 'PRINTABLE (per grading)'!B$13="Midterm"), IF(ISERROR(SUMIF(OUTPUT!O$20:Y$20, "CLO8", OUTPUT!O237:Y237) / OUTPUT!AM$13), "", SUMIF(OUTPUT!O$20:Y$20, "CLO8", OUTPUT!O237:Y237) / OUTPUT!AM$13),
IF(AND('PRINTABLE (per grading)'!H$16="OUTPUT", 'PRINTABLE (per grading)'!B$13="Final"), IF(ISERROR(SUMIF(OUTPUT!AA$20:AI$20, "CLO8", OUTPUT!AA237:AI237) / OUTPUT!AN$13), "", SUMIF(OUTPUT!AA$20:AI$20, "CLO8", OUTPUT!AA237:AI237) / OUTPUT!AN$13),
"")))))),"")</f>
        <v/>
      </c>
      <c r="AY235" s="286" t="str">
        <f aca="false">IF(B235&lt;&gt;"",IF(AX235="","",IF(AX235&lt;0.5,1,IF(AND(AX235&gt;=0.5,AX235&lt;P$10),2,IF(AX235&gt;=P$10,3)))),"")</f>
        <v/>
      </c>
      <c r="AZ235" s="287" t="str">
        <f aca="false">IF(B235 &lt;&gt; "",IFERROR(IF(AVERAGE(AV235,AX235)&gt;=P$10,"Y","N"),""),"")</f>
        <v/>
      </c>
      <c r="BA235" s="194" t="str">
        <f aca="false">IF(B235 &lt;&gt; "", IFERROR(IF(C$16 = "PRELIM", SUMIF('Database (LECTURE-RES-PRAC)'!D$14:AG$14, "CLO9", 'Database (LECTURE-RES-PRAC)'!D232:AG232) / 'Grade computation'!F$12, IF(C$16 = "MIDTERM", SUMIF('Database (LECTURE-RES-PRAC)'!AJ$14:BM$14, "CLO9", 'Database (LECTURE-RES-PRAC)'!AJ232:BM232) / 'Grade computation'!G$12, IF(C$16 = "FINAL", SUMIF('Database (LECTURE-RES-PRAC)'!BP$14:CS$14, "CLO9", 'Database (LECTURE-RES-PRAC)'!BP232:CS232) / 'Grade computation'!H$12,""))),""),"")</f>
        <v/>
      </c>
      <c r="BB235" s="286" t="str">
        <f aca="false">IF(B235&lt;&gt;"",IF(BA235="","",IF(BA235&lt;0.5,1,IF(AND(BA235&gt;=0.5,BA235&lt;P$10),2,IF(BA235&gt;=P$10,3)))),"")</f>
        <v/>
      </c>
      <c r="BC235" s="194" t="str">
        <f aca="false">IF(B235 &lt;&gt; "",IF(AND('PRINTABLE (per grading)'!H$16="EXAM", 'PRINTABLE (per grading)'!B$13="Prelim"), IF(ISERROR(SUMIF('Exam (LECTURE ONLY)'!D$20:M$20, "CLO9", 'Exam (LECTURE ONLY)'!D237:M237) / 'Exam (LECTURE ONLY)'!AL$14), "", SUMIF('Exam (LECTURE ONLY)'!D$20:M$20, "CLO9", 'Exam (LECTURE ONLY)'!D237:M237) /'Exam (LECTURE ONLY)'!AL$14),
IF(AND('PRINTABLE (per grading)'!H$16="EXAM", 'PRINTABLE (per grading)'!B$13="Midterm"), IF(ISERROR(SUMIF('Exam (LECTURE ONLY)'!O$20:X$20, "CLO9", 'Exam (LECTURE ONLY)'!O237:X237) / 'Exam (LECTURE ONLY)'!AM$14), "", SUMIF('Exam (LECTURE ONLY)'!O$20:X$20, "CLO9", 'Exam (LECTURE ONLY)'!O237:X237) / 'Exam (LECTURE ONLY)'!AM$14),
IF(AND('PRINTABLE (per grading)'!H$16="EXAM", 'PRINTABLE (per grading)'!B$13="Final"), IF(ISERROR(SUMIF('Exam (LECTURE ONLY)'!Z$20:AI$20, "CLO9", 'Exam (LECTURE ONLY)'!Z237:AI237) / 'Exam (LECTURE ONLY)'!AN$14), "", SUMIF('Exam (LECTURE ONLY)'!Z$20:AI$20, "CLO9", 'Exam (LECTURE ONLY)'!Z237:AI237) / 'Exam (LECTURE ONLY)'!AN$14),
IF(AND('PRINTABLE (per grading)'!H$16="OUTPUT", 'PRINTABLE (per grading)'!B$13="Prelim"), IF(ISERROR(SUMIF(OUTPUT!C$20:M$20, "CLO9", OUTPUT!C237:M237) / OUTPUT!AL$14), "", SUMIF(OUTPUT!C$20:M$20, "CLO9", OUTPUT!C237:M237) / OUTPUT!AL$14),
IF(AND('PRINTABLE (per grading)'!H$16="OUTPUT", 'PRINTABLE (per grading)'!B$13="Midterm"), IF(ISERROR(SUMIF(OUTPUT!O$20:Y$20, "CLO9", OUTPUT!O237:Y237) / OUTPUT!AM$14), "", SUMIF(OUTPUT!O$20:Y$20, "CLO9", OUTPUT!O237:Y237) / OUTPUT!AM$14),
IF(AND('PRINTABLE (per grading)'!H$16="OUTPUT", 'PRINTABLE (per grading)'!B$13="Final"), IF(ISERROR(SUMIF(OUTPUT!AA$20:AI$20, "CLO9", OUTPUT!AA237:AI237) / OUTPUT!AN$14), "", SUMIF(OUTPUT!AA$20:AI$20, "CLO9", OUTPUT!AA237:AI237) / OUTPUT!AN$14),
"")))))),"")</f>
        <v/>
      </c>
      <c r="BD235" s="286" t="str">
        <f aca="false">IF(B235&lt;&gt;"",IF(BC235="","",IF(BC235&lt;0.5,1,IF(AND(BC235&gt;=0.5,BC235&lt;P$10),2,IF(BC235&gt;=P$10,3)))),"")</f>
        <v/>
      </c>
      <c r="BE235" s="287" t="str">
        <f aca="false">IF(B235 &lt;&gt; "",IFERROR(IF(AVERAGE(BA235,BC235)&gt;=P$10,"Y","N"),""),"")</f>
        <v/>
      </c>
      <c r="BF235" s="194" t="str">
        <f aca="false">IF(B235 &lt;&gt; "", IFERROR(IF(C$16 = "PRELIM", SUMIF('Database (LECTURE-RES-PRAC)'!D$14:AG$14, "CLO10", 'Database (LECTURE-RES-PRAC)'!D232:AG232) / 'Grade computation'!F$13, IF(C$16 = "MIDTERM", SUMIF('Database (LECTURE-RES-PRAC)'!AJ$14:BM$14, "CLO10", 'Database (LECTURE-RES-PRAC)'!AJ232:BM232) / 'Grade computation'!G$13, IF(C$16 = "FINAL", SUMIF('Database (LECTURE-RES-PRAC)'!BP$14:CS$14, "CLO10", 'Database (LECTURE-RES-PRAC)'!BP232:CS232) / 'Grade computation'!H$13,""))),""),"")</f>
        <v/>
      </c>
      <c r="BG235" s="286" t="str">
        <f aca="false">IF(B235&lt;&gt;"",IF(BF235="","",IF(BF235&lt;0.5,1,IF(AND(BF235&gt;=0.5,BF235&lt;P$10),2,IF(BF235&gt;=P$10,3)))),"")</f>
        <v/>
      </c>
      <c r="BH235" s="194" t="str">
        <f aca="false">IF(B235 &lt;&gt; "",IF(AND('PRINTABLE (per grading)'!H$16="EXAM", 'PRINTABLE (per grading)'!B$13="Prelim"), IF(ISERROR(SUMIF('Exam (LECTURE ONLY)'!D$20:M$20, "CLO10", 'Exam (LECTURE ONLY)'!D237:M237) / 'Exam (LECTURE ONLY)'!AL$15), "", SUMIF('Exam (LECTURE ONLY)'!D$20:M$20, "CLO10", 'Exam (LECTURE ONLY)'!D237:M237) /'Exam (LECTURE ONLY)'!AL$15),
IF(AND('PRINTABLE (per grading)'!H$16="EXAM", 'PRINTABLE (per grading)'!B$13="Midterm"), IF(ISERROR(SUMIF('Exam (LECTURE ONLY)'!O$20:X$20, "CLO10", 'Exam (LECTURE ONLY)'!O237:X237) / 'Exam (LECTURE ONLY)'!AM$15), "", SUMIF('Exam (LECTURE ONLY)'!O$20:X$20, "CLO10", 'Exam (LECTURE ONLY)'!O237:X237) / 'Exam (LECTURE ONLY)'!AM$15),
IF(AND('PRINTABLE (per grading)'!H$16="EXAM", 'PRINTABLE (per grading)'!B$13="Final"), IF(ISERROR(SUMIF('Exam (LECTURE ONLY)'!Z$20:AI$20, "CLO10", 'Exam (LECTURE ONLY)'!Z237:AI237) / 'Exam (LECTURE ONLY)'!AN$15), "", SUMIF('Exam (LECTURE ONLY)'!Z$20:AI$20, "CLO10", 'Exam (LECTURE ONLY)'!Z237:AI237) / 'Exam (LECTURE ONLY)'!AN$15),
IF(AND('PRINTABLE (per grading)'!H$16="OUTPUT", 'PRINTABLE (per grading)'!B$13="Prelim"), IF(ISERROR(SUMIF(OUTPUT!C$20:M$20, "CLO10", OUTPUT!C237:M237) / OUTPUT!AL$15), "", SUMIF(OUTPUT!C$20:M$20, "CLO10", OUTPUT!C237:M237) / OUTPUT!AL$15),
IF(AND('PRINTABLE (per grading)'!H$16="OUTPUT", 'PRINTABLE (per grading)'!B$13="Midterm"), IF(ISERROR(SUMIF(OUTPUT!O$20:Y$20, "CLO10", OUTPUT!O237:Y237) / OUTPUT!AM$15), "", SUMIF(OUTPUT!O$20:Y$20, "CLO10", OUTPUT!O237:Y237) / OUTPUT!AM$15),
IF(AND('PRINTABLE (per grading)'!H$16="OUTPUT", 'PRINTABLE (per grading)'!B$13="Final"), IF(ISERROR(SUMIF(OUTPUT!AA$20:AI$20, "CLO10", OUTPUT!AA237:AI237) / OUTPUT!AN$15), "", SUMIF(OUTPUT!AA$20:AI$20, "CLO10", OUTPUT!AA237:AI237) / OUTPUT!AN$15),
"")))))),"")</f>
        <v/>
      </c>
      <c r="BI235" s="286" t="str">
        <f aca="false">IF(B235&lt;&gt;"",IF(BH235="","",IF(BH235&lt;0.5,1,IF(AND(BH235&gt;=0.5,BH235&lt;P$10),2,IF(BH235&gt;=P$10,3)))),"")</f>
        <v/>
      </c>
      <c r="BJ235" s="287" t="str">
        <f aca="false">IF(B235 &lt;&gt; "",IFERROR(IF(AVERAGE(BF235,BH235)&gt;=P$10,"Y","N"),""),"")</f>
        <v/>
      </c>
      <c r="BK235" s="8"/>
    </row>
    <row r="236" customFormat="false" ht="19.5" hidden="false" customHeight="true" outlineLevel="0" collapsed="false">
      <c r="A236" s="228" t="str">
        <f aca="false">IF(ISBLANK('Database (LECTURE-RES-PRAC)'!A233),"",'Database (LECTURE-RES-PRAC)'!A233)</f>
        <v/>
      </c>
      <c r="B236" s="229" t="str">
        <f aca="false">IF(ISBLANK('Database (LECTURE-RES-PRAC)'!B233),"",'Database (LECTURE-RES-PRAC)'!B233)</f>
        <v/>
      </c>
      <c r="C236" s="230" t="str">
        <f aca="false">IF(B236&lt;&gt;"",IF(C$16="PRELIM",'Grade computation'!C236, IF(C$16="MIDTERM",'Grade computation'!K236, IF(C$16="FINAL",'Grade computation'!S236,""))),"")</f>
        <v/>
      </c>
      <c r="D236" s="231" t="str">
        <f aca="false">IF(B236&lt;&gt;"",IFERROR(IF(B$11="80-20", (((C236/C$19)*X$6)+X$7)*D$18, IF(B$11="60-40", (((C236/C$19)*Y$6)+Y$7)*D$18, 0)),0),"")</f>
        <v/>
      </c>
      <c r="E236" s="230" t="str">
        <f aca="false">IF(B236&lt;&gt;"", IF(C$16="PRELIM",'Grade computation'!E236, IF(C$16="MIDTERM",'Grade computation'!M236, IF(C$16="FINAL",'Grade computation'!U236,""))),"")</f>
        <v/>
      </c>
      <c r="F236" s="232" t="str">
        <f aca="false">IF(B236&lt;&gt;"",IFERROR(IF(B$11="80-20", (((E236/E$19)*X$6)+X$7)*F$18, IF(B$11="60-40", (((E236/E$19)*Y$6)+Y$7)*F$18, 0)),0),"")</f>
        <v/>
      </c>
      <c r="G236" s="233" t="str">
        <f aca="false">IF(B236&lt;&gt;"",IFERROR((D236+F236),0),"")</f>
        <v/>
      </c>
      <c r="H236" s="234" t="str">
        <f aca="false">IF(B236&lt;&gt;"",IF(C$16="PRELIM", 'Grade computation'!H236, IF(C$16="MIDTERM", 'Grade computation'!P236, IF(C$16="FINAL",'Grade computation'!X236, ""))),"")</f>
        <v/>
      </c>
      <c r="I236" s="233" t="str">
        <f aca="false">IF(B236&lt;&gt;"",IFERROR(IF(B$11="80-20", (((H236/H$19)*X$6)+X$7)*I$19, IF(B$11="60-40", (((H236/H$19)*Y$6)+Y$7)*I$19, 0)),0),"")</f>
        <v/>
      </c>
      <c r="J236" s="237" t="str">
        <f aca="false">IFERROR((G236+I236),"")</f>
        <v/>
      </c>
      <c r="K236" s="183" t="str">
        <f aca="false">IFERROR(IF(J236="","",IF(J236&gt;=75,"PASSED","FAILED")),"")</f>
        <v/>
      </c>
      <c r="L236" s="183"/>
      <c r="M236" s="194" t="str">
        <f aca="false">IF(B236 &lt;&gt; "", IFERROR(IF(C$16 = "PRELIM", SUMIF('Database (LECTURE-RES-PRAC)'!D$14:AG$14, "CLO1", 'Database (LECTURE-RES-PRAC)'!D233:AG233) / 'Grade computation'!F$4, IF(C$16 = "MIDTERM", SUMIF('Database (LECTURE-RES-PRAC)'!AJ$14:BM$14, "CLO1", 'Database (LECTURE-RES-PRAC)'!AJ233:BM233) / 'Grade computation'!G$4, IF(C$16 = "FINAL", SUMIF('Database (LECTURE-RES-PRAC)'!BP$14:CS$14, "CLO1", 'Database (LECTURE-RES-PRAC)'!BP233:CS233) / 'Grade computation'!H$4,""))),""),"")</f>
        <v/>
      </c>
      <c r="N236" s="286" t="str">
        <f aca="false">IF(B236&lt;&gt;"",IF(M236="","",IF(M236&lt;0.5,1,IF(AND(M236&gt;=0.5,M236&lt;P$10),2,IF(M236&gt;=P$10,3)))),"")</f>
        <v/>
      </c>
      <c r="O236" s="194" t="str">
        <f aca="false">IF(B236 &lt;&gt; "",IF(AND('PRINTABLE (per grading)'!H$16="EXAM", 'PRINTABLE (per grading)'!B$13="Prelim"), IF(ISERROR(SUMIF('Exam (LECTURE ONLY)'!D$20:M$20, "CLO1", 'Exam (LECTURE ONLY)'!D238:M238) / 'Exam (LECTURE ONLY)'!AL$6), "", SUMIF('Exam (LECTURE ONLY)'!D$20:M$20, "CLO1", 'Exam (LECTURE ONLY)'!D238:M238) /'Exam (LECTURE ONLY)'!AL$6),
IF(AND('PRINTABLE (per grading)'!H$16="EXAM", 'PRINTABLE (per grading)'!B$13="Midterm"), IF(ISERROR(SUMIF('Exam (LECTURE ONLY)'!O$20:X$20, "CLO1", 'Exam (LECTURE ONLY)'!O238:X238) / 'Exam (LECTURE ONLY)'!AM$6), "", SUMIF('Exam (LECTURE ONLY)'!O$20:X$20, "CLO1", 'Exam (LECTURE ONLY)'!O238:X238) / 'Exam (LECTURE ONLY)'!AM$6),
IF(AND('PRINTABLE (per grading)'!H$16="EXAM", 'PRINTABLE (per grading)'!B$13="Final"), IF(ISERROR(SUMIF('Exam (LECTURE ONLY)'!Z$20:AI$20, "CLO1", 'Exam (LECTURE ONLY)'!Z238:AI238) / 'Exam (LECTURE ONLY)'!AN$6), "", SUMIF('Exam (LECTURE ONLY)'!Z$20:AI$20, "CLO1", 'Exam (LECTURE ONLY)'!Z238:AI238) / 'Exam (LECTURE ONLY)'!AN$6),
IF(AND('PRINTABLE (per grading)'!H$16="OUTPUT", 'PRINTABLE (per grading)'!B$13="Prelim"), IF(ISERROR(SUMIF(OUTPUT!C$20:M$20, "CLO1", OUTPUT!C238:M238) / OUTPUT!AL$6), "", SUMIF(OUTPUT!C$20:M$20, "CLO1", OUTPUT!C238:M238) / OUTPUT!AL$6),
IF(AND('PRINTABLE (per grading)'!H$16="OUTPUT", 'PRINTABLE (per grading)'!B$13="Midterm"), IF(ISERROR(SUMIF(OUTPUT!O$20:Y$20, "CLO1", OUTPUT!O238:Y238) / OUTPUT!AM$6), "", SUMIF(OUTPUT!O$20:Y$20, "CLO1", OUTPUT!O238:Y238) / OUTPUT!AM$6),
IF(AND('PRINTABLE (per grading)'!H$16="OUTPUT", 'PRINTABLE (per grading)'!B$13="Final"), IF(ISERROR(SUMIF(OUTPUT!AA$20:AI$20, "CLO1", OUTPUT!AA238:AI238) / OUTPUT!AN$6), "", SUMIF(OUTPUT!AA$20:AI$20, "CLO1", OUTPUT!AA238:AI238) / OUTPUT!AN$6),
"")))))),"")</f>
        <v/>
      </c>
      <c r="P236" s="286" t="str">
        <f aca="false">IF(B236&lt;&gt;"",IF(O236="","",IF(O236&lt;0.5,1,IF(AND(O236&gt;=0.5,O236&lt;P$10),2,IF(O236&gt;=P$10,3)))),"")</f>
        <v/>
      </c>
      <c r="Q236" s="287" t="str">
        <f aca="false">IF(B236 &lt;&gt; "",IFERROR(IF(AVERAGE(M236,O236)&gt;=P$10,"Y","N"),""),"")</f>
        <v/>
      </c>
      <c r="R236" s="194" t="str">
        <f aca="false">IF(B236 &lt;&gt; "", IFERROR(IF(C$16 = "PRELIM", SUMIF('Database (LECTURE-RES-PRAC)'!D$14:AG$14, "CLO2", 'Database (LECTURE-RES-PRAC)'!D233:AG233) / 'Grade computation'!F$5, IF(C$16 = "MIDTERM", SUMIF('Database (LECTURE-RES-PRAC)'!AJ$14:BM$14, "CLO2", 'Database (LECTURE-RES-PRAC)'!AJ233:BM233) / 'Grade computation'!G$5, IF(C$16 = "FINAL", SUMIF('Database (LECTURE-RES-PRAC)'!BP$14:CS$14, "CLO2", 'Database (LECTURE-RES-PRAC)'!BP233:CS233) / 'Grade computation'!H$5,""))),""),"")</f>
        <v/>
      </c>
      <c r="S236" s="286" t="str">
        <f aca="false">IF(B236&lt;&gt;"",IF(R236="","",IF(R236&lt;0.5,1,IF(AND(R236&gt;=0.5,R236&lt;P$10),2,IF(R236&gt;=P$10,3)))),"")</f>
        <v/>
      </c>
      <c r="T236" s="194" t="str">
        <f aca="false">IF(B236 &lt;&gt; "",IF(AND('PRINTABLE (per grading)'!H$16="EXAM", 'PRINTABLE (per grading)'!B$13="Prelim"), IF(ISERROR(SUMIF('Exam (LECTURE ONLY)'!D$20:M$20, "CLO2", 'Exam (LECTURE ONLY)'!D238:M238) / 'Exam (LECTURE ONLY)'!AL$7), "", SUMIF('Exam (LECTURE ONLY)'!D$20:M$20, "CLO2", 'Exam (LECTURE ONLY)'!D238:M238) /'Exam (LECTURE ONLY)'!AL$7),
IF(AND('PRINTABLE (per grading)'!H$16="EXAM", 'PRINTABLE (per grading)'!B$13="Midterm"), IF(ISERROR(SUMIF('Exam (LECTURE ONLY)'!O$20:X$20, "CLO2", 'Exam (LECTURE ONLY)'!O238:X238) / 'Exam (LECTURE ONLY)'!AM$7), "", SUMIF('Exam (LECTURE ONLY)'!O$20:X$20, "CLO2", 'Exam (LECTURE ONLY)'!O238:X238) / 'Exam (LECTURE ONLY)'!AM$7),
IF(AND('PRINTABLE (per grading)'!H$16="EXAM", 'PRINTABLE (per grading)'!B$13="Final"), IF(ISERROR(SUMIF('Exam (LECTURE ONLY)'!Z$20:AI$20, "CLO2", 'Exam (LECTURE ONLY)'!Z238:AI238) / 'Exam (LECTURE ONLY)'!AN$7), "", SUMIF('Exam (LECTURE ONLY)'!Z$20:AI$20, "CLO2", 'Exam (LECTURE ONLY)'!Z238:AI238) / 'Exam (LECTURE ONLY)'!AN$7),
IF(AND('PRINTABLE (per grading)'!H$16="OUTPUT", 'PRINTABLE (per grading)'!B$13="Prelim"), IF(ISERROR(SUMIF(OUTPUT!C$20:M$20, "CLO2", OUTPUT!C238:M238) / OUTPUT!AL$7), "", SUMIF(OUTPUT!C$20:M$20, "CLO2", OUTPUT!C238:M238) / OUTPUT!AL$7),
IF(AND('PRINTABLE (per grading)'!H$16="OUTPUT", 'PRINTABLE (per grading)'!B$13="Midterm"), IF(ISERROR(SUMIF(OUTPUT!O$20:Y$20, "CLO2", OUTPUT!O238:Y238) / OUTPUT!AM$7), "", SUMIF(OUTPUT!O$20:Y$20, "CLO2", OUTPUT!O238:Y238) / OUTPUT!AM$7),
IF(AND('PRINTABLE (per grading)'!H$16="OUTPUT", 'PRINTABLE (per grading)'!B$13="Final"), IF(ISERROR(SUMIF(OUTPUT!AA$20:AI$20, "CLO2", OUTPUT!AA238:AI238) / OUTPUT!AN$7), "", SUMIF(OUTPUT!AA$20:AI$20, "CLO2", OUTPUT!AA238:AI238) / OUTPUT!AN$7),
"")))))),"")</f>
        <v/>
      </c>
      <c r="U236" s="286" t="str">
        <f aca="false">IF(B236&lt;&gt;"",IF(T236="","",IF(T236&lt;0.5,1,IF(AND(T236&gt;=0.5,T236&lt;P$10),2,IF(T236&gt;=P$10,3)))),"")</f>
        <v/>
      </c>
      <c r="V236" s="287" t="str">
        <f aca="false">IF(B236 &lt;&gt; "",IFERROR(IF(AVERAGE(R236,T236)&gt;=P$10,"Y","N"),""),"")</f>
        <v/>
      </c>
      <c r="W236" s="194" t="str">
        <f aca="false">IF(B236 &lt;&gt; "", IFERROR(IF(C$16 = "PRELIM", SUMIF('Database (LECTURE-RES-PRAC)'!D$14:AG$14, "CLO3", 'Database (LECTURE-RES-PRAC)'!D233:AG233) / 'Grade computation'!F$6, IF(C$16 = "MIDTERM", SUMIF('Database (LECTURE-RES-PRAC)'!AJ$14:BM$14, "CLO3", 'Database (LECTURE-RES-PRAC)'!AJ233:BM233) / 'Grade computation'!G$6, IF(C$16 = "FINAL", SUMIF('Database (LECTURE-RES-PRAC)'!BP$14:CS$14, "CLO3", 'Database (LECTURE-RES-PRAC)'!BP233:CS233) / 'Grade computation'!H$6,""))),""),"")</f>
        <v/>
      </c>
      <c r="X236" s="286" t="str">
        <f aca="false">IF(B236&lt;&gt;"",IF(W236="","",IF(W236&lt;0.5,1,IF(AND(W236&gt;=0.5,W236&lt;P$10),2,IF(W236&gt;=P$10,3)))),"")</f>
        <v/>
      </c>
      <c r="Y236" s="194" t="str">
        <f aca="false">IF(B236 &lt;&gt; "",IF(AND('PRINTABLE (per grading)'!H$16="EXAM", 'PRINTABLE (per grading)'!B$13="Prelim"), IF(ISERROR(SUMIF('Exam (LECTURE ONLY)'!D$20:M$20, "CLO3", 'Exam (LECTURE ONLY)'!D238:M238) / 'Exam (LECTURE ONLY)'!AL$8), "", SUMIF('Exam (LECTURE ONLY)'!D$20:M$20, "CLO3", 'Exam (LECTURE ONLY)'!D238:M238) /'Exam (LECTURE ONLY)'!AL$8),
IF(AND('PRINTABLE (per grading)'!H$16="EXAM", 'PRINTABLE (per grading)'!B$13="Midterm"), IF(ISERROR(SUMIF('Exam (LECTURE ONLY)'!O$20:X$20, "CLO3", 'Exam (LECTURE ONLY)'!O238:X238) / 'Exam (LECTURE ONLY)'!AM$8), "", SUMIF('Exam (LECTURE ONLY)'!O$20:X$20, "CLO3", 'Exam (LECTURE ONLY)'!O238:X238) / 'Exam (LECTURE ONLY)'!AM$8),
IF(AND('PRINTABLE (per grading)'!H$16="EXAM", 'PRINTABLE (per grading)'!B$13="Final"), IF(ISERROR(SUMIF('Exam (LECTURE ONLY)'!Z$20:AI$20, "CLO3", 'Exam (LECTURE ONLY)'!Z238:AI238) / 'Exam (LECTURE ONLY)'!AN$8), "", SUMIF('Exam (LECTURE ONLY)'!Z$20:AI$20, "CLO3", 'Exam (LECTURE ONLY)'!Z238:AI238) / 'Exam (LECTURE ONLY)'!AN$8),
IF(AND('PRINTABLE (per grading)'!H$16="OUTPUT", 'PRINTABLE (per grading)'!B$13="Prelim"), IF(ISERROR(SUMIF(OUTPUT!C$20:M$20, "CLO3", OUTPUT!C238:M238) / OUTPUT!AL$8), "", SUMIF(OUTPUT!C$20:M$20, "CLO3", OUTPUT!C238:M238) / OUTPUT!AL$8),
IF(AND('PRINTABLE (per grading)'!H$16="OUTPUT", 'PRINTABLE (per grading)'!B$13="Midterm"), IF(ISERROR(SUMIF(OUTPUT!O$20:Y$20, "CLO3", OUTPUT!O238:Y238) / OUTPUT!AM$8), "", SUMIF(OUTPUT!O$20:Y$20, "CLO3", OUTPUT!O238:Y238) / OUTPUT!AM$8),
IF(AND('PRINTABLE (per grading)'!H$16="OUTPUT", 'PRINTABLE (per grading)'!B$13="Final"), IF(ISERROR(SUMIF(OUTPUT!AA$20:AI$20, "CLO3", OUTPUT!AA238:AI238) / OUTPUT!AN$8), "", SUMIF(OUTPUT!AA$20:AI$20, "CLO3", OUTPUT!AA238:AI238) / OUTPUT!AN$8),
"" )))))),"")</f>
        <v/>
      </c>
      <c r="Z236" s="286" t="str">
        <f aca="false">IF(B236&lt;&gt;"",IF(Y236="","",IF(Y236&lt;0.5,1,IF(AND(Y236&gt;=0.5,Y236&lt;P$10),2,IF(Y236&gt;=P$10,3)))),"")</f>
        <v/>
      </c>
      <c r="AA236" s="287" t="str">
        <f aca="false">IF(B236 &lt;&gt; "",IFERROR(IF(AVERAGE(W236,Y236)&gt;=P$10,"Y","N"),""),"")</f>
        <v/>
      </c>
      <c r="AB236" s="194" t="str">
        <f aca="false">IF(B236 &lt;&gt; "", IFERROR(IF(C$16 = "PRELIM", SUMIF('Database (LECTURE-RES-PRAC)'!D$14:AG$14, "CLO4", 'Database (LECTURE-RES-PRAC)'!D233:AG233) / 'Grade computation'!F$7, IF(C$16 = "MIDTERM", SUMIF('Database (LECTURE-RES-PRAC)'!AJ$14:BM$14, "CLO4", 'Database (LECTURE-RES-PRAC)'!AJ233:BM233) / 'Grade computation'!G$7, IF(C$16 = "FINAL", SUMIF('Database (LECTURE-RES-PRAC)'!BP$14:CS$14, "CLO4", 'Database (LECTURE-RES-PRAC)'!BP233:CS233) / 'Grade computation'!H$7,""))),""),"")</f>
        <v/>
      </c>
      <c r="AC236" s="286" t="str">
        <f aca="false">IF(B236&lt;&gt;"",IF(AB236="","",IF(AB236&lt;0.5,1,IF(AND(AB236&gt;=0.5,AB236&lt;P$10),2,IF(AB236&gt;=P$10,3)))),"")</f>
        <v/>
      </c>
      <c r="AD236" s="194" t="str">
        <f aca="false">IF(B236 &lt;&gt; "",IF(AND('PRINTABLE (per grading)'!H$16="EXAM", 'PRINTABLE (per grading)'!B$13="Prelim"), IF(ISERROR(SUMIF('Exam (LECTURE ONLY)'!D$20:M$20, "CLO4", 'Exam (LECTURE ONLY)'!D238:M238) / 'Exam (LECTURE ONLY)'!AL$9), "", SUMIF('Exam (LECTURE ONLY)'!D$20:M$20, "CLO4", 'Exam (LECTURE ONLY)'!D238:M238) /'Exam (LECTURE ONLY)'!AL$9),
IF(AND('PRINTABLE (per grading)'!H$16="EXAM", 'PRINTABLE (per grading)'!B$13="Midterm"), IF(ISERROR(SUMIF('Exam (LECTURE ONLY)'!O$20:X$20, "CLO4", 'Exam (LECTURE ONLY)'!O238:X238) / 'Exam (LECTURE ONLY)'!AM$9), "", SUMIF('Exam (LECTURE ONLY)'!O$20:X$20, "CLO4", 'Exam (LECTURE ONLY)'!O238:X238) / 'Exam (LECTURE ONLY)'!AM$9),
IF(AND('PRINTABLE (per grading)'!H$16="EXAM", 'PRINTABLE (per grading)'!B$13="Final"), IF(ISERROR(SUMIF('Exam (LECTURE ONLY)'!Z$20:AI$20, "CLO4", 'Exam (LECTURE ONLY)'!Z238:AI238) / 'Exam (LECTURE ONLY)'!AN$9), "", SUMIF('Exam (LECTURE ONLY)'!Z$20:AI$20, "CLO4", 'Exam (LECTURE ONLY)'!Z238:AI238) / 'Exam (LECTURE ONLY)'!AN$9),
IF(AND('PRINTABLE (per grading)'!H$16="OUTPUT", 'PRINTABLE (per grading)'!B$13="Prelim"), IF(ISERROR(SUMIF(OUTPUT!C$20:M$20, "CLO4", OUTPUT!C238:M238) / OUTPUT!AL$9), "", SUMIF(OUTPUT!C$20:M$20, "CLO4", OUTPUT!C238:M238) / OUTPUT!AL$9),
IF(AND('PRINTABLE (per grading)'!H$16="OUTPUT", 'PRINTABLE (per grading)'!B$13="Midterm"), IF(ISERROR(SUMIF(OUTPUT!O$20:Y$20, "CLO4", OUTPUT!O238:Y238) / OUTPUT!AM$9), "", SUMIF(OUTPUT!O$20:Y$20, "CLO4", OUTPUT!O238:Y238) / OUTPUT!AM$9),
IF(AND('PRINTABLE (per grading)'!H$16="OUTPUT", 'PRINTABLE (per grading)'!B$13="Final"), IF(ISERROR(SUMIF(OUTPUT!AA$20:AI$20, "CLO4", OUTPUT!AA238:AI238) / OUTPUT!AN$9), "", SUMIF(OUTPUT!AA$20:AI$20, "CLO4", OUTPUT!AA238:AI238) / OUTPUT!AN$9),
"")))))),"")</f>
        <v/>
      </c>
      <c r="AE236" s="286" t="str">
        <f aca="false">IF(B236&lt;&gt;"",IF(AD236="","",IF(AD236&lt;0.5,1,IF(AND(AD236&gt;=0.5,AD236&lt;P$10),2,IF(AD236&gt;=P$10,3)))),"")</f>
        <v/>
      </c>
      <c r="AF236" s="287" t="str">
        <f aca="false">IF(B236 &lt;&gt; "",IFERROR(IF(AVERAGE(AB236,AD236)&gt;=P$10,"Y","N"),""),"")</f>
        <v/>
      </c>
      <c r="AG236" s="194" t="str">
        <f aca="false">IF(B236 &lt;&gt; "", IFERROR(IF(C$16 = "PRELIM", SUMIF('Database (LECTURE-RES-PRAC)'!D$14:AG$14, "CLO5", 'Database (LECTURE-RES-PRAC)'!D233:AG233) / 'Grade computation'!F$8, IF(C$16 = "MIDTERM", SUMIF('Database (LECTURE-RES-PRAC)'!AJ$14:BM$14, "CLO5", 'Database (LECTURE-RES-PRAC)'!AJ233:BM233) / 'Grade computation'!G$8, IF(C$16 = "FINAL", SUMIF('Database (LECTURE-RES-PRAC)'!BP$14:CS$14, "CLO5", 'Database (LECTURE-RES-PRAC)'!BP233:CS233) / 'Grade computation'!H$8,""))),""),"")</f>
        <v/>
      </c>
      <c r="AH236" s="286" t="str">
        <f aca="false">IF(B236&lt;&gt;"",IF(AG236="","",IF(AG236&lt;0.5,1,IF(AND(AG236&gt;=0.5,AG236&lt;P$10),2,IF(AG236&gt;=P$10,3)))),"")</f>
        <v/>
      </c>
      <c r="AI236" s="194" t="str">
        <f aca="false">IF(B236 &lt;&gt; "",IF(AND('PRINTABLE (per grading)'!H$16="EXAM", 'PRINTABLE (per grading)'!B$13="Prelim"), IF(ISERROR(SUMIF('Exam (LECTURE ONLY)'!D$20:M$20, "CLO5", 'Exam (LECTURE ONLY)'!D238:M238) / 'Exam (LECTURE ONLY)'!AL$10), "", SUMIF('Exam (LECTURE ONLY)'!D$20:M$20, "CLO5", 'Exam (LECTURE ONLY)'!D238:M238) /'Exam (LECTURE ONLY)'!AL$10),
IF(AND('PRINTABLE (per grading)'!H$16="EXAM", 'PRINTABLE (per grading)'!B$13="Midterm"), IF(ISERROR(SUMIF('Exam (LECTURE ONLY)'!O$20:X$20, "CLO5", 'Exam (LECTURE ONLY)'!O238:X238) / 'Exam (LECTURE ONLY)'!AM$10), "", SUMIF('Exam (LECTURE ONLY)'!O$20:X$20, "CLO5", 'Exam (LECTURE ONLY)'!O238:X238) / 'Exam (LECTURE ONLY)'!AM$10),
IF(AND('PRINTABLE (per grading)'!H$16="EXAM", 'PRINTABLE (per grading)'!B$13="Final"), IF(ISERROR(SUMIF('Exam (LECTURE ONLY)'!Z$20:AI$20, "CLO5", 'Exam (LECTURE ONLY)'!Z238:AI238) / 'Exam (LECTURE ONLY)'!AN$10), "", SUMIF('Exam (LECTURE ONLY)'!Z$20:AI$20, "CLO5", 'Exam (LECTURE ONLY)'!Z238:AI238) / 'Exam (LECTURE ONLY)'!AN$10),
IF(AND('PRINTABLE (per grading)'!H$16="OUTPUT", 'PRINTABLE (per grading)'!B$13="Prelim"), IF(ISERROR(SUMIF(OUTPUT!C$20:M$20, "CLO5", OUTPUT!C238:M238) / OUTPUT!AL$10), "", SUMIF(OUTPUT!C$20:M$20, "CLO5", OUTPUT!C238:M238) / OUTPUT!AL$10),
IF(AND('PRINTABLE (per grading)'!H$16="OUTPUT", 'PRINTABLE (per grading)'!B$13="Midterm"), IF(ISERROR(SUMIF(OUTPUT!O$20:Y$20, "CLO5", OUTPUT!O238:Y238) / OUTPUT!AM$10), "", SUMIF(OUTPUT!O$20:Y$20, "CLO5", OUTPUT!O238:Y238) / OUTPUT!AM$10),
IF(AND('PRINTABLE (per grading)'!H$16="OUTPUT", 'PRINTABLE (per grading)'!B$13="Final"), IF(ISERROR(SUMIF(OUTPUT!AA$20:AI$20, "CLO5", OUTPUT!AA238:AI238) / OUTPUT!AN$10), "", SUMIF(OUTPUT!AA$20:AI$20, "CLO5", OUTPUT!AA238:AI238) / OUTPUT!AN$10),
"")))))),"")</f>
        <v/>
      </c>
      <c r="AJ236" s="286" t="str">
        <f aca="false">IF(B236&lt;&gt;"",IF(AI236="","",IF(AI236&lt;0.5,1,IF(AND(AI236&gt;=0.5,AI236&lt;P$10),2,IF(AI236&gt;=P$10,3)))),"")</f>
        <v/>
      </c>
      <c r="AK236" s="287" t="str">
        <f aca="false">IF(B236 &lt;&gt; "",IFERROR(IF(AVERAGE(AG236,AI236)&gt;=P$10,"Y","N"),""),"")</f>
        <v/>
      </c>
      <c r="AL236" s="194" t="str">
        <f aca="false">IF(B236 &lt;&gt; "", IFERROR(IF(C$16 = "PRELIM", SUMIF('Database (LECTURE-RES-PRAC)'!D$14:AG$14, "CLO6", 'Database (LECTURE-RES-PRAC)'!D233:AG233) / 'Grade computation'!F$9, IF(C$16 = "MIDTERM", SUMIF('Database (LECTURE-RES-PRAC)'!AJ$14:BM$14, "CLO6", 'Database (LECTURE-RES-PRAC)'!AJ233:BM233) / 'Grade computation'!G$9, IF(C$16 = "FINAL", SUMIF('Database (LECTURE-RES-PRAC)'!BP$14:CS$14, "CLO6", 'Database (LECTURE-RES-PRAC)'!BP233:CS233) / 'Grade computation'!H$9,""))),""),"")</f>
        <v/>
      </c>
      <c r="AM236" s="286" t="str">
        <f aca="false">IF(B236&lt;&gt;"",IF(AL236="","",IF(AL236&lt;0.5,1,IF(AND(AL236&gt;=0.5,AL236&lt;P$10),2,IF(AL236&gt;=P$10,3)))),"")</f>
        <v/>
      </c>
      <c r="AN236" s="194" t="str">
        <f aca="false">IF(B236 &lt;&gt; "",IF(AND('PRINTABLE (per grading)'!H$16="EXAM", 'PRINTABLE (per grading)'!B$13="Prelim"), IF(ISERROR(SUMIF('Exam (LECTURE ONLY)'!D$20:M$20, "CLO6", 'Exam (LECTURE ONLY)'!D238:M238) / 'Exam (LECTURE ONLY)'!AL$11), "", SUMIF('Exam (LECTURE ONLY)'!D$20:M$20, "CLO6", 'Exam (LECTURE ONLY)'!D238:M238) /'Exam (LECTURE ONLY)'!AL$11),
IF(AND('PRINTABLE (per grading)'!H$16="EXAM", 'PRINTABLE (per grading)'!B$13="Midterm"), IF(ISERROR(SUMIF('Exam (LECTURE ONLY)'!O$20:X$20, "CLO6", 'Exam (LECTURE ONLY)'!O238:X238) / 'Exam (LECTURE ONLY)'!AM$11), "", SUMIF('Exam (LECTURE ONLY)'!O$20:X$20, "CLO6", 'Exam (LECTURE ONLY)'!O238:X238) / 'Exam (LECTURE ONLY)'!AM$11),
IF(AND('PRINTABLE (per grading)'!H$16="EXAM", 'PRINTABLE (per grading)'!B$13="Final"), IF(ISERROR(SUMIF('Exam (LECTURE ONLY)'!Z$20:AI$20, "CLO6", 'Exam (LECTURE ONLY)'!Z238:AI238) / 'Exam (LECTURE ONLY)'!AN$11), "", SUMIF('Exam (LECTURE ONLY)'!Z$20:AI$20, "CLO6", 'Exam (LECTURE ONLY)'!Z238:AI238) / 'Exam (LECTURE ONLY)'!AN$11),
IF(AND('PRINTABLE (per grading)'!H$16="OUTPUT", 'PRINTABLE (per grading)'!B$13="Prelim"), IF(ISERROR(SUMIF(OUTPUT!C$20:M$20, "CLO6", OUTPUT!C238:M238) / OUTPUT!AL$11), "", SUMIF(OUTPUT!C$20:M$20, "CLO6", OUTPUT!C238:M238) / OUTPUT!AL$11),
IF(AND('PRINTABLE (per grading)'!H$16="OUTPUT", 'PRINTABLE (per grading)'!B$13="Midterm"), IF(ISERROR(SUMIF(OUTPUT!O$20:Y$20, "CLO6", OUTPUT!O238:Y238) / OUTPUT!AM$11), "", SUMIF(OUTPUT!O$20:Y$20, "CLO6", OUTPUT!O238:Y238) / OUTPUT!AM$11),
IF(AND('PRINTABLE (per grading)'!H$16="OUTPUT", 'PRINTABLE (per grading)'!B$13="Final"), IF(ISERROR(SUMIF(OUTPUT!AA$20:AI$20, "CLO6", OUTPUT!AA238:AI238) / OUTPUT!AN$11), "", SUMIF(OUTPUT!AA$20:AI$20, "CLO6", OUTPUT!AA238:AI238) / OUTPUT!AN$11),
"")))))),"")</f>
        <v/>
      </c>
      <c r="AO236" s="286" t="str">
        <f aca="false">IF(B236&lt;&gt;"",IF(AN236="","",IF(AN236&lt;0.5,1,IF(AND(AN236&gt;=0.5,AN236&lt;P$10),2,IF(AN236&gt;=P$10,3)))),"")</f>
        <v/>
      </c>
      <c r="AP236" s="287" t="str">
        <f aca="false">IF(B236 &lt;&gt; "",IFERROR(IF(AVERAGE(AL236,AN236)&gt;=P$10,"Y","N"),""),"")</f>
        <v/>
      </c>
      <c r="AQ236" s="194" t="str">
        <f aca="false">IF(B236 &lt;&gt; "", IFERROR(IF(C$16 = "PRELIM", SUMIF('Database (LECTURE-RES-PRAC)'!D$14:AG$14, "CLO7", 'Database (LECTURE-RES-PRAC)'!D233:AG233) / 'Grade computation'!F$10, IF(C$16 = "MIDTERM", SUMIF('Database (LECTURE-RES-PRAC)'!AJ$14:BM$14, "CLO7", 'Database (LECTURE-RES-PRAC)'!AJ233:BM233) / 'Grade computation'!G$10, IF(C$16 = "FINAL", SUMIF('Database (LECTURE-RES-PRAC)'!BP$14:CS$14, "CLO7", 'Database (LECTURE-RES-PRAC)'!BP233:CS233) / 'Grade computation'!H$10,""))),""),"")</f>
        <v/>
      </c>
      <c r="AR236" s="286" t="str">
        <f aca="false">IF(B236&lt;&gt;"",IF(AQ236="","",IF(AQ236&lt;0.5,1,IF(AND(AQ236&gt;=0.5,AQ236&lt;P$10),2,IF(AQ236&gt;=P$10,3)))),"")</f>
        <v/>
      </c>
      <c r="AS236" s="194" t="str">
        <f aca="false">IF(B236 &lt;&gt; "",IF(AND('PRINTABLE (per grading)'!H$16="EXAM", 'PRINTABLE (per grading)'!B$13="Prelim"), IF(ISERROR(SUMIF('Exam (LECTURE ONLY)'!D$20:M$20, "CLO7", 'Exam (LECTURE ONLY)'!D238:M238) / 'Exam (LECTURE ONLY)'!AL$12), "", SUMIF('Exam (LECTURE ONLY)'!D$20:M$20, "CLO7", 'Exam (LECTURE ONLY)'!D238:M238) /'Exam (LECTURE ONLY)'!AL$12),
IF(AND('PRINTABLE (per grading)'!H$16="EXAM", 'PRINTABLE (per grading)'!B$13="Midterm"), IF(ISERROR(SUMIF('Exam (LECTURE ONLY)'!O$20:X$20, "CLO7", 'Exam (LECTURE ONLY)'!O238:X238) / 'Exam (LECTURE ONLY)'!AM$12), "", SUMIF('Exam (LECTURE ONLY)'!O$20:X$20, "CLO7", 'Exam (LECTURE ONLY)'!O238:X238) / 'Exam (LECTURE ONLY)'!AM$12),
IF(AND('PRINTABLE (per grading)'!H$16="EXAM", 'PRINTABLE (per grading)'!B$13="Final"), IF(ISERROR(SUMIF('Exam (LECTURE ONLY)'!Z$20:AI$20, "CLO7", 'Exam (LECTURE ONLY)'!Z238:AI238) / 'Exam (LECTURE ONLY)'!AN$12), "", SUMIF('Exam (LECTURE ONLY)'!Z$20:AI$20, "CLO7", 'Exam (LECTURE ONLY)'!Z238:AI238) / 'Exam (LECTURE ONLY)'!AN$12),
IF(AND('PRINTABLE (per grading)'!H$16="OUTPUT", 'PRINTABLE (per grading)'!B$13="Prelim"), IF(ISERROR(SUMIF(OUTPUT!C$20:M$20, "CLO7", OUTPUT!C238:M238) / OUTPUT!AL$12), "", SUMIF(OUTPUT!C$20:M$20, "CLO7", OUTPUT!C238:M238) / OUTPUT!AL$12),
IF(AND('PRINTABLE (per grading)'!H$16="OUTPUT", 'PRINTABLE (per grading)'!B$13="Midterm"), IF(ISERROR(SUMIF(OUTPUT!O$20:Y$20, "CLO7", OUTPUT!O238:Y238) / OUTPUT!AM$12), "", SUMIF(OUTPUT!O$20:Y$20, "CLO7", OUTPUT!O238:Y238) / OUTPUT!AM$12),
IF(AND('PRINTABLE (per grading)'!H$16="OUTPUT", 'PRINTABLE (per grading)'!B$13="Final"), IF(ISERROR(SUMIF(OUTPUT!AA$20:AI$20, "CLO7", OUTPUT!AA238:AI238) / OUTPUT!AN$12), "", SUMIF(OUTPUT!AA$20:AI$20, "CLO7", OUTPUT!AA238:AI238) / OUTPUT!AN$12),
"")))))),"")</f>
        <v/>
      </c>
      <c r="AT236" s="286" t="str">
        <f aca="false">IF(B236&lt;&gt;"",IF(AS236="","",IF(AS236&lt;0.5,1,IF(AND(AS236&gt;=0.5,AS236&lt;P$10),2,IF(AS236&gt;=P$10,3)))),"")</f>
        <v/>
      </c>
      <c r="AU236" s="287" t="str">
        <f aca="false">IF(B236 &lt;&gt; "",IFERROR(IF(AVERAGE(AQ236,AS236)&gt;=P$10,"Y","N"),""),"")</f>
        <v/>
      </c>
      <c r="AV236" s="194" t="str">
        <f aca="false">IF(B236 &lt;&gt; "", IFERROR(IF(C$16 = "PRELIM", SUMIF('Database (LECTURE-RES-PRAC)'!D$14:AG$14, "CLO8", 'Database (LECTURE-RES-PRAC)'!D233:AG233) / 'Grade computation'!F$11, IF(C$16 = "MIDTERM", SUMIF('Database (LECTURE-RES-PRAC)'!AJ$14:BM$14, "CLO8", 'Database (LECTURE-RES-PRAC)'!AJ233:BM233) / 'Grade computation'!G$11, IF(C$16 = "FINAL", SUMIF('Database (LECTURE-RES-PRAC)'!BP$14:CS$14, "CLO8", 'Database (LECTURE-RES-PRAC)'!BP233:CS233) / 'Grade computation'!H$11,""))),""),"")</f>
        <v/>
      </c>
      <c r="AW236" s="286" t="str">
        <f aca="false">IF(B236&lt;&gt;"",IF(AV236="","",IF(AV236&lt;0.5,1,IF(AND(AV236&gt;=0.5,AV236&lt;P$10),2,IF(AV236&gt;=P$10,3)))),"")</f>
        <v/>
      </c>
      <c r="AX236" s="194" t="str">
        <f aca="false">IF(B236 &lt;&gt; "",IF(AND('PRINTABLE (per grading)'!H$16="EXAM", 'PRINTABLE (per grading)'!B$13="Prelim"), IF(ISERROR(SUMIF('Exam (LECTURE ONLY)'!D$20:M$20, "CLO8", 'Exam (LECTURE ONLY)'!D238:M238) / 'Exam (LECTURE ONLY)'!AL$13), "", SUMIF('Exam (LECTURE ONLY)'!D$20:M$20, "CLO8", 'Exam (LECTURE ONLY)'!D238:M238) /'Exam (LECTURE ONLY)'!AL$13),
IF(AND('PRINTABLE (per grading)'!H$16="EXAM", 'PRINTABLE (per grading)'!B$13="Midterm"), IF(ISERROR(SUMIF('Exam (LECTURE ONLY)'!O$20:X$20, "CLO8", 'Exam (LECTURE ONLY)'!O238:X238) / 'Exam (LECTURE ONLY)'!AM$13), "", SUMIF('Exam (LECTURE ONLY)'!O$20:X$20, "CLO8", 'Exam (LECTURE ONLY)'!O238:X238) / 'Exam (LECTURE ONLY)'!AM$13),
IF(AND('PRINTABLE (per grading)'!H$16="EXAM", 'PRINTABLE (per grading)'!B$13="Final"), IF(ISERROR(SUMIF('Exam (LECTURE ONLY)'!Z$20:AI$20, "CLO8", 'Exam (LECTURE ONLY)'!Z238:AI238) / 'Exam (LECTURE ONLY)'!AN$13), "", SUMIF('Exam (LECTURE ONLY)'!Z$20:AI$20, "CLO8", 'Exam (LECTURE ONLY)'!Z238:AI238) / 'Exam (LECTURE ONLY)'!AN$13),
IF(AND('PRINTABLE (per grading)'!H$16="OUTPUT", 'PRINTABLE (per grading)'!B$13="Prelim"), IF(ISERROR(SUMIF(OUTPUT!C$20:M$20, "CLO8", OUTPUT!C238:M238) / OUTPUT!AL$13), "", SUMIF(OUTPUT!C$20:M$20, "CLO8", OUTPUT!C238:M238) / OUTPUT!AL$13),
IF(AND('PRINTABLE (per grading)'!H$16="OUTPUT", 'PRINTABLE (per grading)'!B$13="Midterm"), IF(ISERROR(SUMIF(OUTPUT!O$20:Y$20, "CLO8", OUTPUT!O238:Y238) / OUTPUT!AM$13), "", SUMIF(OUTPUT!O$20:Y$20, "CLO8", OUTPUT!O238:Y238) / OUTPUT!AM$13),
IF(AND('PRINTABLE (per grading)'!H$16="OUTPUT", 'PRINTABLE (per grading)'!B$13="Final"), IF(ISERROR(SUMIF(OUTPUT!AA$20:AI$20, "CLO8", OUTPUT!AA238:AI238) / OUTPUT!AN$13), "", SUMIF(OUTPUT!AA$20:AI$20, "CLO8", OUTPUT!AA238:AI238) / OUTPUT!AN$13),
"")))))),"")</f>
        <v/>
      </c>
      <c r="AY236" s="286" t="str">
        <f aca="false">IF(B236&lt;&gt;"",IF(AX236="","",IF(AX236&lt;0.5,1,IF(AND(AX236&gt;=0.5,AX236&lt;P$10),2,IF(AX236&gt;=P$10,3)))),"")</f>
        <v/>
      </c>
      <c r="AZ236" s="287" t="str">
        <f aca="false">IF(B236 &lt;&gt; "",IFERROR(IF(AVERAGE(AV236,AX236)&gt;=P$10,"Y","N"),""),"")</f>
        <v/>
      </c>
      <c r="BA236" s="194" t="str">
        <f aca="false">IF(B236 &lt;&gt; "", IFERROR(IF(C$16 = "PRELIM", SUMIF('Database (LECTURE-RES-PRAC)'!D$14:AG$14, "CLO9", 'Database (LECTURE-RES-PRAC)'!D233:AG233) / 'Grade computation'!F$12, IF(C$16 = "MIDTERM", SUMIF('Database (LECTURE-RES-PRAC)'!AJ$14:BM$14, "CLO9", 'Database (LECTURE-RES-PRAC)'!AJ233:BM233) / 'Grade computation'!G$12, IF(C$16 = "FINAL", SUMIF('Database (LECTURE-RES-PRAC)'!BP$14:CS$14, "CLO9", 'Database (LECTURE-RES-PRAC)'!BP233:CS233) / 'Grade computation'!H$12,""))),""),"")</f>
        <v/>
      </c>
      <c r="BB236" s="286" t="str">
        <f aca="false">IF(B236&lt;&gt;"",IF(BA236="","",IF(BA236&lt;0.5,1,IF(AND(BA236&gt;=0.5,BA236&lt;P$10),2,IF(BA236&gt;=P$10,3)))),"")</f>
        <v/>
      </c>
      <c r="BC236" s="194" t="str">
        <f aca="false">IF(B236 &lt;&gt; "",IF(AND('PRINTABLE (per grading)'!H$16="EXAM", 'PRINTABLE (per grading)'!B$13="Prelim"), IF(ISERROR(SUMIF('Exam (LECTURE ONLY)'!D$20:M$20, "CLO9", 'Exam (LECTURE ONLY)'!D238:M238) / 'Exam (LECTURE ONLY)'!AL$14), "", SUMIF('Exam (LECTURE ONLY)'!D$20:M$20, "CLO9", 'Exam (LECTURE ONLY)'!D238:M238) /'Exam (LECTURE ONLY)'!AL$14),
IF(AND('PRINTABLE (per grading)'!H$16="EXAM", 'PRINTABLE (per grading)'!B$13="Midterm"), IF(ISERROR(SUMIF('Exam (LECTURE ONLY)'!O$20:X$20, "CLO9", 'Exam (LECTURE ONLY)'!O238:X238) / 'Exam (LECTURE ONLY)'!AM$14), "", SUMIF('Exam (LECTURE ONLY)'!O$20:X$20, "CLO9", 'Exam (LECTURE ONLY)'!O238:X238) / 'Exam (LECTURE ONLY)'!AM$14),
IF(AND('PRINTABLE (per grading)'!H$16="EXAM", 'PRINTABLE (per grading)'!B$13="Final"), IF(ISERROR(SUMIF('Exam (LECTURE ONLY)'!Z$20:AI$20, "CLO9", 'Exam (LECTURE ONLY)'!Z238:AI238) / 'Exam (LECTURE ONLY)'!AN$14), "", SUMIF('Exam (LECTURE ONLY)'!Z$20:AI$20, "CLO9", 'Exam (LECTURE ONLY)'!Z238:AI238) / 'Exam (LECTURE ONLY)'!AN$14),
IF(AND('PRINTABLE (per grading)'!H$16="OUTPUT", 'PRINTABLE (per grading)'!B$13="Prelim"), IF(ISERROR(SUMIF(OUTPUT!C$20:M$20, "CLO9", OUTPUT!C238:M238) / OUTPUT!AL$14), "", SUMIF(OUTPUT!C$20:M$20, "CLO9", OUTPUT!C238:M238) / OUTPUT!AL$14),
IF(AND('PRINTABLE (per grading)'!H$16="OUTPUT", 'PRINTABLE (per grading)'!B$13="Midterm"), IF(ISERROR(SUMIF(OUTPUT!O$20:Y$20, "CLO9", OUTPUT!O238:Y238) / OUTPUT!AM$14), "", SUMIF(OUTPUT!O$20:Y$20, "CLO9", OUTPUT!O238:Y238) / OUTPUT!AM$14),
IF(AND('PRINTABLE (per grading)'!H$16="OUTPUT", 'PRINTABLE (per grading)'!B$13="Final"), IF(ISERROR(SUMIF(OUTPUT!AA$20:AI$20, "CLO9", OUTPUT!AA238:AI238) / OUTPUT!AN$14), "", SUMIF(OUTPUT!AA$20:AI$20, "CLO9", OUTPUT!AA238:AI238) / OUTPUT!AN$14),
"")))))),"")</f>
        <v/>
      </c>
      <c r="BD236" s="286" t="str">
        <f aca="false">IF(B236&lt;&gt;"",IF(BC236="","",IF(BC236&lt;0.5,1,IF(AND(BC236&gt;=0.5,BC236&lt;P$10),2,IF(BC236&gt;=P$10,3)))),"")</f>
        <v/>
      </c>
      <c r="BE236" s="287" t="str">
        <f aca="false">IF(B236 &lt;&gt; "",IFERROR(IF(AVERAGE(BA236,BC236)&gt;=P$10,"Y","N"),""),"")</f>
        <v/>
      </c>
      <c r="BF236" s="194" t="str">
        <f aca="false">IF(B236 &lt;&gt; "", IFERROR(IF(C$16 = "PRELIM", SUMIF('Database (LECTURE-RES-PRAC)'!D$14:AG$14, "CLO10", 'Database (LECTURE-RES-PRAC)'!D233:AG233) / 'Grade computation'!F$13, IF(C$16 = "MIDTERM", SUMIF('Database (LECTURE-RES-PRAC)'!AJ$14:BM$14, "CLO10", 'Database (LECTURE-RES-PRAC)'!AJ233:BM233) / 'Grade computation'!G$13, IF(C$16 = "FINAL", SUMIF('Database (LECTURE-RES-PRAC)'!BP$14:CS$14, "CLO10", 'Database (LECTURE-RES-PRAC)'!BP233:CS233) / 'Grade computation'!H$13,""))),""),"")</f>
        <v/>
      </c>
      <c r="BG236" s="286" t="str">
        <f aca="false">IF(B236&lt;&gt;"",IF(BF236="","",IF(BF236&lt;0.5,1,IF(AND(BF236&gt;=0.5,BF236&lt;P$10),2,IF(BF236&gt;=P$10,3)))),"")</f>
        <v/>
      </c>
      <c r="BH236" s="194" t="str">
        <f aca="false">IF(B236 &lt;&gt; "",IF(AND('PRINTABLE (per grading)'!H$16="EXAM", 'PRINTABLE (per grading)'!B$13="Prelim"), IF(ISERROR(SUMIF('Exam (LECTURE ONLY)'!D$20:M$20, "CLO10", 'Exam (LECTURE ONLY)'!D238:M238) / 'Exam (LECTURE ONLY)'!AL$15), "", SUMIF('Exam (LECTURE ONLY)'!D$20:M$20, "CLO10", 'Exam (LECTURE ONLY)'!D238:M238) /'Exam (LECTURE ONLY)'!AL$15),
IF(AND('PRINTABLE (per grading)'!H$16="EXAM", 'PRINTABLE (per grading)'!B$13="Midterm"), IF(ISERROR(SUMIF('Exam (LECTURE ONLY)'!O$20:X$20, "CLO10", 'Exam (LECTURE ONLY)'!O238:X238) / 'Exam (LECTURE ONLY)'!AM$15), "", SUMIF('Exam (LECTURE ONLY)'!O$20:X$20, "CLO10", 'Exam (LECTURE ONLY)'!O238:X238) / 'Exam (LECTURE ONLY)'!AM$15),
IF(AND('PRINTABLE (per grading)'!H$16="EXAM", 'PRINTABLE (per grading)'!B$13="Final"), IF(ISERROR(SUMIF('Exam (LECTURE ONLY)'!Z$20:AI$20, "CLO10", 'Exam (LECTURE ONLY)'!Z238:AI238) / 'Exam (LECTURE ONLY)'!AN$15), "", SUMIF('Exam (LECTURE ONLY)'!Z$20:AI$20, "CLO10", 'Exam (LECTURE ONLY)'!Z238:AI238) / 'Exam (LECTURE ONLY)'!AN$15),
IF(AND('PRINTABLE (per grading)'!H$16="OUTPUT", 'PRINTABLE (per grading)'!B$13="Prelim"), IF(ISERROR(SUMIF(OUTPUT!C$20:M$20, "CLO10", OUTPUT!C238:M238) / OUTPUT!AL$15), "", SUMIF(OUTPUT!C$20:M$20, "CLO10", OUTPUT!C238:M238) / OUTPUT!AL$15),
IF(AND('PRINTABLE (per grading)'!H$16="OUTPUT", 'PRINTABLE (per grading)'!B$13="Midterm"), IF(ISERROR(SUMIF(OUTPUT!O$20:Y$20, "CLO10", OUTPUT!O238:Y238) / OUTPUT!AM$15), "", SUMIF(OUTPUT!O$20:Y$20, "CLO10", OUTPUT!O238:Y238) / OUTPUT!AM$15),
IF(AND('PRINTABLE (per grading)'!H$16="OUTPUT", 'PRINTABLE (per grading)'!B$13="Final"), IF(ISERROR(SUMIF(OUTPUT!AA$20:AI$20, "CLO10", OUTPUT!AA238:AI238) / OUTPUT!AN$15), "", SUMIF(OUTPUT!AA$20:AI$20, "CLO10", OUTPUT!AA238:AI238) / OUTPUT!AN$15),
"")))))),"")</f>
        <v/>
      </c>
      <c r="BI236" s="286" t="str">
        <f aca="false">IF(B236&lt;&gt;"",IF(BH236="","",IF(BH236&lt;0.5,1,IF(AND(BH236&gt;=0.5,BH236&lt;P$10),2,IF(BH236&gt;=P$10,3)))),"")</f>
        <v/>
      </c>
      <c r="BJ236" s="287" t="str">
        <f aca="false">IF(B236 &lt;&gt; "",IFERROR(IF(AVERAGE(BF236,BH236)&gt;=P$10,"Y","N"),""),"")</f>
        <v/>
      </c>
      <c r="BK236" s="8"/>
    </row>
    <row r="237" customFormat="false" ht="19.5" hidden="false" customHeight="true" outlineLevel="0" collapsed="false">
      <c r="A237" s="183" t="str">
        <f aca="false">IF(ISBLANK('Database (LECTURE-RES-PRAC)'!A234),"",'Database (LECTURE-RES-PRAC)'!A234)</f>
        <v/>
      </c>
      <c r="B237" s="184" t="str">
        <f aca="false">IF(ISBLANK('Database (LECTURE-RES-PRAC)'!B234),"",'Database (LECTURE-RES-PRAC)'!B234)</f>
        <v/>
      </c>
      <c r="C237" s="230" t="str">
        <f aca="false">IF(B237&lt;&gt;"",IF(C$16="PRELIM",'Grade computation'!C237, IF(C$16="MIDTERM",'Grade computation'!K237, IF(C$16="FINAL",'Grade computation'!S237,""))),"")</f>
        <v/>
      </c>
      <c r="D237" s="231" t="str">
        <f aca="false">IF(B237&lt;&gt;"",IFERROR(IF(B$11="80-20", (((C237/C$19)*X$6)+X$7)*D$18, IF(B$11="60-40", (((C237/C$19)*Y$6)+Y$7)*D$18, 0)),0),"")</f>
        <v/>
      </c>
      <c r="E237" s="230" t="str">
        <f aca="false">IF(B237&lt;&gt;"", IF(C$16="PRELIM",'Grade computation'!E237, IF(C$16="MIDTERM",'Grade computation'!M237, IF(C$16="FINAL",'Grade computation'!U237,""))),"")</f>
        <v/>
      </c>
      <c r="F237" s="232" t="str">
        <f aca="false">IF(B237&lt;&gt;"",IFERROR(IF(B$11="80-20", (((E237/E$19)*X$6)+X$7)*F$18, IF(B$11="60-40", (((E237/E$19)*Y$6)+Y$7)*F$18, 0)),0),"")</f>
        <v/>
      </c>
      <c r="G237" s="233" t="str">
        <f aca="false">IF(B237&lt;&gt;"",IFERROR((D237+F237),0),"")</f>
        <v/>
      </c>
      <c r="H237" s="234" t="str">
        <f aca="false">IF(B237&lt;&gt;"",IF(C$16="PRELIM", 'Grade computation'!H237, IF(C$16="MIDTERM", 'Grade computation'!P237, IF(C$16="FINAL",'Grade computation'!X237, ""))),"")</f>
        <v/>
      </c>
      <c r="I237" s="233" t="str">
        <f aca="false">IF(B237&lt;&gt;"",IFERROR(IF(B$11="80-20", (((H237/H$19)*X$6)+X$7)*I$19, IF(B$11="60-40", (((H237/H$19)*Y$6)+Y$7)*I$19, 0)),0),"")</f>
        <v/>
      </c>
      <c r="J237" s="237" t="str">
        <f aca="false">IFERROR((G237+I237),"")</f>
        <v/>
      </c>
      <c r="K237" s="183" t="str">
        <f aca="false">IFERROR(IF(J237="","",IF(J237&gt;=75,"PASSED","FAILED")),"")</f>
        <v/>
      </c>
      <c r="L237" s="183"/>
      <c r="M237" s="194" t="str">
        <f aca="false">IF(B237 &lt;&gt; "", IFERROR(IF(C$16 = "PRELIM", SUMIF('Database (LECTURE-RES-PRAC)'!D$14:AG$14, "CLO1", 'Database (LECTURE-RES-PRAC)'!D234:AG234) / 'Grade computation'!F$4, IF(C$16 = "MIDTERM", SUMIF('Database (LECTURE-RES-PRAC)'!AJ$14:BM$14, "CLO1", 'Database (LECTURE-RES-PRAC)'!AJ234:BM234) / 'Grade computation'!G$4, IF(C$16 = "FINAL", SUMIF('Database (LECTURE-RES-PRAC)'!BP$14:CS$14, "CLO1", 'Database (LECTURE-RES-PRAC)'!BP234:CS234) / 'Grade computation'!H$4,""))),""),"")</f>
        <v/>
      </c>
      <c r="N237" s="286" t="str">
        <f aca="false">IF(B237&lt;&gt;"",IF(M237="","",IF(M237&lt;0.5,1,IF(AND(M237&gt;=0.5,M237&lt;P$10),2,IF(M237&gt;=P$10,3)))),"")</f>
        <v/>
      </c>
      <c r="O237" s="194" t="str">
        <f aca="false">IF(B237 &lt;&gt; "",IF(AND('PRINTABLE (per grading)'!H$16="EXAM", 'PRINTABLE (per grading)'!B$13="Prelim"), IF(ISERROR(SUMIF('Exam (LECTURE ONLY)'!D$20:M$20, "CLO1", 'Exam (LECTURE ONLY)'!D239:M239) / 'Exam (LECTURE ONLY)'!AL$6), "", SUMIF('Exam (LECTURE ONLY)'!D$20:M$20, "CLO1", 'Exam (LECTURE ONLY)'!D239:M239) /'Exam (LECTURE ONLY)'!AL$6),
IF(AND('PRINTABLE (per grading)'!H$16="EXAM", 'PRINTABLE (per grading)'!B$13="Midterm"), IF(ISERROR(SUMIF('Exam (LECTURE ONLY)'!O$20:X$20, "CLO1", 'Exam (LECTURE ONLY)'!O239:X239) / 'Exam (LECTURE ONLY)'!AM$6), "", SUMIF('Exam (LECTURE ONLY)'!O$20:X$20, "CLO1", 'Exam (LECTURE ONLY)'!O239:X239) / 'Exam (LECTURE ONLY)'!AM$6),
IF(AND('PRINTABLE (per grading)'!H$16="EXAM", 'PRINTABLE (per grading)'!B$13="Final"), IF(ISERROR(SUMIF('Exam (LECTURE ONLY)'!Z$20:AI$20, "CLO1", 'Exam (LECTURE ONLY)'!Z239:AI239) / 'Exam (LECTURE ONLY)'!AN$6), "", SUMIF('Exam (LECTURE ONLY)'!Z$20:AI$20, "CLO1", 'Exam (LECTURE ONLY)'!Z239:AI239) / 'Exam (LECTURE ONLY)'!AN$6),
IF(AND('PRINTABLE (per grading)'!H$16="OUTPUT", 'PRINTABLE (per grading)'!B$13="Prelim"), IF(ISERROR(SUMIF(OUTPUT!C$20:M$20, "CLO1", OUTPUT!C239:M239) / OUTPUT!AL$6), "", SUMIF(OUTPUT!C$20:M$20, "CLO1", OUTPUT!C239:M239) / OUTPUT!AL$6),
IF(AND('PRINTABLE (per grading)'!H$16="OUTPUT", 'PRINTABLE (per grading)'!B$13="Midterm"), IF(ISERROR(SUMIF(OUTPUT!O$20:Y$20, "CLO1", OUTPUT!O239:Y239) / OUTPUT!AM$6), "", SUMIF(OUTPUT!O$20:Y$20, "CLO1", OUTPUT!O239:Y239) / OUTPUT!AM$6),
IF(AND('PRINTABLE (per grading)'!H$16="OUTPUT", 'PRINTABLE (per grading)'!B$13="Final"), IF(ISERROR(SUMIF(OUTPUT!AA$20:AI$20, "CLO1", OUTPUT!AA239:AI239) / OUTPUT!AN$6), "", SUMIF(OUTPUT!AA$20:AI$20, "CLO1", OUTPUT!AA239:AI239) / OUTPUT!AN$6),
"")))))),"")</f>
        <v/>
      </c>
      <c r="P237" s="286" t="str">
        <f aca="false">IF(B237&lt;&gt;"",IF(O237="","",IF(O237&lt;0.5,1,IF(AND(O237&gt;=0.5,O237&lt;P$10),2,IF(O237&gt;=P$10,3)))),"")</f>
        <v/>
      </c>
      <c r="Q237" s="287" t="str">
        <f aca="false">IF(B237 &lt;&gt; "",IFERROR(IF(AVERAGE(M237,O237)&gt;=P$10,"Y","N"),""),"")</f>
        <v/>
      </c>
      <c r="R237" s="194" t="str">
        <f aca="false">IF(B237 &lt;&gt; "", IFERROR(IF(C$16 = "PRELIM", SUMIF('Database (LECTURE-RES-PRAC)'!D$14:AG$14, "CLO2", 'Database (LECTURE-RES-PRAC)'!D234:AG234) / 'Grade computation'!F$5, IF(C$16 = "MIDTERM", SUMIF('Database (LECTURE-RES-PRAC)'!AJ$14:BM$14, "CLO2", 'Database (LECTURE-RES-PRAC)'!AJ234:BM234) / 'Grade computation'!G$5, IF(C$16 = "FINAL", SUMIF('Database (LECTURE-RES-PRAC)'!BP$14:CS$14, "CLO2", 'Database (LECTURE-RES-PRAC)'!BP234:CS234) / 'Grade computation'!H$5,""))),""),"")</f>
        <v/>
      </c>
      <c r="S237" s="286" t="str">
        <f aca="false">IF(B237&lt;&gt;"",IF(R237="","",IF(R237&lt;0.5,1,IF(AND(R237&gt;=0.5,R237&lt;P$10),2,IF(R237&gt;=P$10,3)))),"")</f>
        <v/>
      </c>
      <c r="T237" s="194" t="str">
        <f aca="false">IF(B237 &lt;&gt; "",IF(AND('PRINTABLE (per grading)'!H$16="EXAM", 'PRINTABLE (per grading)'!B$13="Prelim"), IF(ISERROR(SUMIF('Exam (LECTURE ONLY)'!D$20:M$20, "CLO2", 'Exam (LECTURE ONLY)'!D239:M239) / 'Exam (LECTURE ONLY)'!AL$7), "", SUMIF('Exam (LECTURE ONLY)'!D$20:M$20, "CLO2", 'Exam (LECTURE ONLY)'!D239:M239) /'Exam (LECTURE ONLY)'!AL$7),
IF(AND('PRINTABLE (per grading)'!H$16="EXAM", 'PRINTABLE (per grading)'!B$13="Midterm"), IF(ISERROR(SUMIF('Exam (LECTURE ONLY)'!O$20:X$20, "CLO2", 'Exam (LECTURE ONLY)'!O239:X239) / 'Exam (LECTURE ONLY)'!AM$7), "", SUMIF('Exam (LECTURE ONLY)'!O$20:X$20, "CLO2", 'Exam (LECTURE ONLY)'!O239:X239) / 'Exam (LECTURE ONLY)'!AM$7),
IF(AND('PRINTABLE (per grading)'!H$16="EXAM", 'PRINTABLE (per grading)'!B$13="Final"), IF(ISERROR(SUMIF('Exam (LECTURE ONLY)'!Z$20:AI$20, "CLO2", 'Exam (LECTURE ONLY)'!Z239:AI239) / 'Exam (LECTURE ONLY)'!AN$7), "", SUMIF('Exam (LECTURE ONLY)'!Z$20:AI$20, "CLO2", 'Exam (LECTURE ONLY)'!Z239:AI239) / 'Exam (LECTURE ONLY)'!AN$7),
IF(AND('PRINTABLE (per grading)'!H$16="OUTPUT", 'PRINTABLE (per grading)'!B$13="Prelim"), IF(ISERROR(SUMIF(OUTPUT!C$20:M$20, "CLO2", OUTPUT!C239:M239) / OUTPUT!AL$7), "", SUMIF(OUTPUT!C$20:M$20, "CLO2", OUTPUT!C239:M239) / OUTPUT!AL$7),
IF(AND('PRINTABLE (per grading)'!H$16="OUTPUT", 'PRINTABLE (per grading)'!B$13="Midterm"), IF(ISERROR(SUMIF(OUTPUT!O$20:Y$20, "CLO2", OUTPUT!O239:Y239) / OUTPUT!AM$7), "", SUMIF(OUTPUT!O$20:Y$20, "CLO2", OUTPUT!O239:Y239) / OUTPUT!AM$7),
IF(AND('PRINTABLE (per grading)'!H$16="OUTPUT", 'PRINTABLE (per grading)'!B$13="Final"), IF(ISERROR(SUMIF(OUTPUT!AA$20:AI$20, "CLO2", OUTPUT!AA239:AI239) / OUTPUT!AN$7), "", SUMIF(OUTPUT!AA$20:AI$20, "CLO2", OUTPUT!AA239:AI239) / OUTPUT!AN$7),
"")))))),"")</f>
        <v/>
      </c>
      <c r="U237" s="286" t="str">
        <f aca="false">IF(B237&lt;&gt;"",IF(T237="","",IF(T237&lt;0.5,1,IF(AND(T237&gt;=0.5,T237&lt;P$10),2,IF(T237&gt;=P$10,3)))),"")</f>
        <v/>
      </c>
      <c r="V237" s="287" t="str">
        <f aca="false">IF(B237 &lt;&gt; "",IFERROR(IF(AVERAGE(R237,T237)&gt;=P$10,"Y","N"),""),"")</f>
        <v/>
      </c>
      <c r="W237" s="194" t="str">
        <f aca="false">IF(B237 &lt;&gt; "", IFERROR(IF(C$16 = "PRELIM", SUMIF('Database (LECTURE-RES-PRAC)'!D$14:AG$14, "CLO3", 'Database (LECTURE-RES-PRAC)'!D234:AG234) / 'Grade computation'!F$6, IF(C$16 = "MIDTERM", SUMIF('Database (LECTURE-RES-PRAC)'!AJ$14:BM$14, "CLO3", 'Database (LECTURE-RES-PRAC)'!AJ234:BM234) / 'Grade computation'!G$6, IF(C$16 = "FINAL", SUMIF('Database (LECTURE-RES-PRAC)'!BP$14:CS$14, "CLO3", 'Database (LECTURE-RES-PRAC)'!BP234:CS234) / 'Grade computation'!H$6,""))),""),"")</f>
        <v/>
      </c>
      <c r="X237" s="286" t="str">
        <f aca="false">IF(B237&lt;&gt;"",IF(W237="","",IF(W237&lt;0.5,1,IF(AND(W237&gt;=0.5,W237&lt;P$10),2,IF(W237&gt;=P$10,3)))),"")</f>
        <v/>
      </c>
      <c r="Y237" s="194" t="str">
        <f aca="false">IF(B237 &lt;&gt; "",IF(AND('PRINTABLE (per grading)'!H$16="EXAM", 'PRINTABLE (per grading)'!B$13="Prelim"), IF(ISERROR(SUMIF('Exam (LECTURE ONLY)'!D$20:M$20, "CLO3", 'Exam (LECTURE ONLY)'!D239:M239) / 'Exam (LECTURE ONLY)'!AL$8), "", SUMIF('Exam (LECTURE ONLY)'!D$20:M$20, "CLO3", 'Exam (LECTURE ONLY)'!D239:M239) /'Exam (LECTURE ONLY)'!AL$8),
IF(AND('PRINTABLE (per grading)'!H$16="EXAM", 'PRINTABLE (per grading)'!B$13="Midterm"), IF(ISERROR(SUMIF('Exam (LECTURE ONLY)'!O$20:X$20, "CLO3", 'Exam (LECTURE ONLY)'!O239:X239) / 'Exam (LECTURE ONLY)'!AM$8), "", SUMIF('Exam (LECTURE ONLY)'!O$20:X$20, "CLO3", 'Exam (LECTURE ONLY)'!O239:X239) / 'Exam (LECTURE ONLY)'!AM$8),
IF(AND('PRINTABLE (per grading)'!H$16="EXAM", 'PRINTABLE (per grading)'!B$13="Final"), IF(ISERROR(SUMIF('Exam (LECTURE ONLY)'!Z$20:AI$20, "CLO3", 'Exam (LECTURE ONLY)'!Z239:AI239) / 'Exam (LECTURE ONLY)'!AN$8), "", SUMIF('Exam (LECTURE ONLY)'!Z$20:AI$20, "CLO3", 'Exam (LECTURE ONLY)'!Z239:AI239) / 'Exam (LECTURE ONLY)'!AN$8),
IF(AND('PRINTABLE (per grading)'!H$16="OUTPUT", 'PRINTABLE (per grading)'!B$13="Prelim"), IF(ISERROR(SUMIF(OUTPUT!C$20:M$20, "CLO3", OUTPUT!C239:M239) / OUTPUT!AL$8), "", SUMIF(OUTPUT!C$20:M$20, "CLO3", OUTPUT!C239:M239) / OUTPUT!AL$8),
IF(AND('PRINTABLE (per grading)'!H$16="OUTPUT", 'PRINTABLE (per grading)'!B$13="Midterm"), IF(ISERROR(SUMIF(OUTPUT!O$20:Y$20, "CLO3", OUTPUT!O239:Y239) / OUTPUT!AM$8), "", SUMIF(OUTPUT!O$20:Y$20, "CLO3", OUTPUT!O239:Y239) / OUTPUT!AM$8),
IF(AND('PRINTABLE (per grading)'!H$16="OUTPUT", 'PRINTABLE (per grading)'!B$13="Final"), IF(ISERROR(SUMIF(OUTPUT!AA$20:AI$20, "CLO3", OUTPUT!AA239:AI239) / OUTPUT!AN$8), "", SUMIF(OUTPUT!AA$20:AI$20, "CLO3", OUTPUT!AA239:AI239) / OUTPUT!AN$8),
"" )))))),"")</f>
        <v/>
      </c>
      <c r="Z237" s="286" t="str">
        <f aca="false">IF(B237&lt;&gt;"",IF(Y237="","",IF(Y237&lt;0.5,1,IF(AND(Y237&gt;=0.5,Y237&lt;P$10),2,IF(Y237&gt;=P$10,3)))),"")</f>
        <v/>
      </c>
      <c r="AA237" s="287" t="str">
        <f aca="false">IF(B237 &lt;&gt; "",IFERROR(IF(AVERAGE(W237,Y237)&gt;=P$10,"Y","N"),""),"")</f>
        <v/>
      </c>
      <c r="AB237" s="194" t="str">
        <f aca="false">IF(B237 &lt;&gt; "", IFERROR(IF(C$16 = "PRELIM", SUMIF('Database (LECTURE-RES-PRAC)'!D$14:AG$14, "CLO4", 'Database (LECTURE-RES-PRAC)'!D234:AG234) / 'Grade computation'!F$7, IF(C$16 = "MIDTERM", SUMIF('Database (LECTURE-RES-PRAC)'!AJ$14:BM$14, "CLO4", 'Database (LECTURE-RES-PRAC)'!AJ234:BM234) / 'Grade computation'!G$7, IF(C$16 = "FINAL", SUMIF('Database (LECTURE-RES-PRAC)'!BP$14:CS$14, "CLO4", 'Database (LECTURE-RES-PRAC)'!BP234:CS234) / 'Grade computation'!H$7,""))),""),"")</f>
        <v/>
      </c>
      <c r="AC237" s="286" t="str">
        <f aca="false">IF(B237&lt;&gt;"",IF(AB237="","",IF(AB237&lt;0.5,1,IF(AND(AB237&gt;=0.5,AB237&lt;P$10),2,IF(AB237&gt;=P$10,3)))),"")</f>
        <v/>
      </c>
      <c r="AD237" s="194" t="str">
        <f aca="false">IF(B237 &lt;&gt; "",IF(AND('PRINTABLE (per grading)'!H$16="EXAM", 'PRINTABLE (per grading)'!B$13="Prelim"), IF(ISERROR(SUMIF('Exam (LECTURE ONLY)'!D$20:M$20, "CLO4", 'Exam (LECTURE ONLY)'!D239:M239) / 'Exam (LECTURE ONLY)'!AL$9), "", SUMIF('Exam (LECTURE ONLY)'!D$20:M$20, "CLO4", 'Exam (LECTURE ONLY)'!D239:M239) /'Exam (LECTURE ONLY)'!AL$9),
IF(AND('PRINTABLE (per grading)'!H$16="EXAM", 'PRINTABLE (per grading)'!B$13="Midterm"), IF(ISERROR(SUMIF('Exam (LECTURE ONLY)'!O$20:X$20, "CLO4", 'Exam (LECTURE ONLY)'!O239:X239) / 'Exam (LECTURE ONLY)'!AM$9), "", SUMIF('Exam (LECTURE ONLY)'!O$20:X$20, "CLO4", 'Exam (LECTURE ONLY)'!O239:X239) / 'Exam (LECTURE ONLY)'!AM$9),
IF(AND('PRINTABLE (per grading)'!H$16="EXAM", 'PRINTABLE (per grading)'!B$13="Final"), IF(ISERROR(SUMIF('Exam (LECTURE ONLY)'!Z$20:AI$20, "CLO4", 'Exam (LECTURE ONLY)'!Z239:AI239) / 'Exam (LECTURE ONLY)'!AN$9), "", SUMIF('Exam (LECTURE ONLY)'!Z$20:AI$20, "CLO4", 'Exam (LECTURE ONLY)'!Z239:AI239) / 'Exam (LECTURE ONLY)'!AN$9),
IF(AND('PRINTABLE (per grading)'!H$16="OUTPUT", 'PRINTABLE (per grading)'!B$13="Prelim"), IF(ISERROR(SUMIF(OUTPUT!C$20:M$20, "CLO4", OUTPUT!C239:M239) / OUTPUT!AL$9), "", SUMIF(OUTPUT!C$20:M$20, "CLO4", OUTPUT!C239:M239) / OUTPUT!AL$9),
IF(AND('PRINTABLE (per grading)'!H$16="OUTPUT", 'PRINTABLE (per grading)'!B$13="Midterm"), IF(ISERROR(SUMIF(OUTPUT!O$20:Y$20, "CLO4", OUTPUT!O239:Y239) / OUTPUT!AM$9), "", SUMIF(OUTPUT!O$20:Y$20, "CLO4", OUTPUT!O239:Y239) / OUTPUT!AM$9),
IF(AND('PRINTABLE (per grading)'!H$16="OUTPUT", 'PRINTABLE (per grading)'!B$13="Final"), IF(ISERROR(SUMIF(OUTPUT!AA$20:AI$20, "CLO4", OUTPUT!AA239:AI239) / OUTPUT!AN$9), "", SUMIF(OUTPUT!AA$20:AI$20, "CLO4", OUTPUT!AA239:AI239) / OUTPUT!AN$9),
"")))))),"")</f>
        <v/>
      </c>
      <c r="AE237" s="286" t="str">
        <f aca="false">IF(B237&lt;&gt;"",IF(AD237="","",IF(AD237&lt;0.5,1,IF(AND(AD237&gt;=0.5,AD237&lt;P$10),2,IF(AD237&gt;=P$10,3)))),"")</f>
        <v/>
      </c>
      <c r="AF237" s="287" t="str">
        <f aca="false">IF(B237 &lt;&gt; "",IFERROR(IF(AVERAGE(AB237,AD237)&gt;=P$10,"Y","N"),""),"")</f>
        <v/>
      </c>
      <c r="AG237" s="194" t="str">
        <f aca="false">IF(B237 &lt;&gt; "", IFERROR(IF(C$16 = "PRELIM", SUMIF('Database (LECTURE-RES-PRAC)'!D$14:AG$14, "CLO5", 'Database (LECTURE-RES-PRAC)'!D234:AG234) / 'Grade computation'!F$8, IF(C$16 = "MIDTERM", SUMIF('Database (LECTURE-RES-PRAC)'!AJ$14:BM$14, "CLO5", 'Database (LECTURE-RES-PRAC)'!AJ234:BM234) / 'Grade computation'!G$8, IF(C$16 = "FINAL", SUMIF('Database (LECTURE-RES-PRAC)'!BP$14:CS$14, "CLO5", 'Database (LECTURE-RES-PRAC)'!BP234:CS234) / 'Grade computation'!H$8,""))),""),"")</f>
        <v/>
      </c>
      <c r="AH237" s="286" t="str">
        <f aca="false">IF(B237&lt;&gt;"",IF(AG237="","",IF(AG237&lt;0.5,1,IF(AND(AG237&gt;=0.5,AG237&lt;P$10),2,IF(AG237&gt;=P$10,3)))),"")</f>
        <v/>
      </c>
      <c r="AI237" s="194" t="str">
        <f aca="false">IF(B237 &lt;&gt; "",IF(AND('PRINTABLE (per grading)'!H$16="EXAM", 'PRINTABLE (per grading)'!B$13="Prelim"), IF(ISERROR(SUMIF('Exam (LECTURE ONLY)'!D$20:M$20, "CLO5", 'Exam (LECTURE ONLY)'!D239:M239) / 'Exam (LECTURE ONLY)'!AL$10), "", SUMIF('Exam (LECTURE ONLY)'!D$20:M$20, "CLO5", 'Exam (LECTURE ONLY)'!D239:M239) /'Exam (LECTURE ONLY)'!AL$10),
IF(AND('PRINTABLE (per grading)'!H$16="EXAM", 'PRINTABLE (per grading)'!B$13="Midterm"), IF(ISERROR(SUMIF('Exam (LECTURE ONLY)'!O$20:X$20, "CLO5", 'Exam (LECTURE ONLY)'!O239:X239) / 'Exam (LECTURE ONLY)'!AM$10), "", SUMIF('Exam (LECTURE ONLY)'!O$20:X$20, "CLO5", 'Exam (LECTURE ONLY)'!O239:X239) / 'Exam (LECTURE ONLY)'!AM$10),
IF(AND('PRINTABLE (per grading)'!H$16="EXAM", 'PRINTABLE (per grading)'!B$13="Final"), IF(ISERROR(SUMIF('Exam (LECTURE ONLY)'!Z$20:AI$20, "CLO5", 'Exam (LECTURE ONLY)'!Z239:AI239) / 'Exam (LECTURE ONLY)'!AN$10), "", SUMIF('Exam (LECTURE ONLY)'!Z$20:AI$20, "CLO5", 'Exam (LECTURE ONLY)'!Z239:AI239) / 'Exam (LECTURE ONLY)'!AN$10),
IF(AND('PRINTABLE (per grading)'!H$16="OUTPUT", 'PRINTABLE (per grading)'!B$13="Prelim"), IF(ISERROR(SUMIF(OUTPUT!C$20:M$20, "CLO5", OUTPUT!C239:M239) / OUTPUT!AL$10), "", SUMIF(OUTPUT!C$20:M$20, "CLO5", OUTPUT!C239:M239) / OUTPUT!AL$10),
IF(AND('PRINTABLE (per grading)'!H$16="OUTPUT", 'PRINTABLE (per grading)'!B$13="Midterm"), IF(ISERROR(SUMIF(OUTPUT!O$20:Y$20, "CLO5", OUTPUT!O239:Y239) / OUTPUT!AM$10), "", SUMIF(OUTPUT!O$20:Y$20, "CLO5", OUTPUT!O239:Y239) / OUTPUT!AM$10),
IF(AND('PRINTABLE (per grading)'!H$16="OUTPUT", 'PRINTABLE (per grading)'!B$13="Final"), IF(ISERROR(SUMIF(OUTPUT!AA$20:AI$20, "CLO5", OUTPUT!AA239:AI239) / OUTPUT!AN$10), "", SUMIF(OUTPUT!AA$20:AI$20, "CLO5", OUTPUT!AA239:AI239) / OUTPUT!AN$10),
"")))))),"")</f>
        <v/>
      </c>
      <c r="AJ237" s="286" t="str">
        <f aca="false">IF(B237&lt;&gt;"",IF(AI237="","",IF(AI237&lt;0.5,1,IF(AND(AI237&gt;=0.5,AI237&lt;P$10),2,IF(AI237&gt;=P$10,3)))),"")</f>
        <v/>
      </c>
      <c r="AK237" s="287" t="str">
        <f aca="false">IF(B237 &lt;&gt; "",IFERROR(IF(AVERAGE(AG237,AI237)&gt;=P$10,"Y","N"),""),"")</f>
        <v/>
      </c>
      <c r="AL237" s="194" t="str">
        <f aca="false">IF(B237 &lt;&gt; "", IFERROR(IF(C$16 = "PRELIM", SUMIF('Database (LECTURE-RES-PRAC)'!D$14:AG$14, "CLO6", 'Database (LECTURE-RES-PRAC)'!D234:AG234) / 'Grade computation'!F$9, IF(C$16 = "MIDTERM", SUMIF('Database (LECTURE-RES-PRAC)'!AJ$14:BM$14, "CLO6", 'Database (LECTURE-RES-PRAC)'!AJ234:BM234) / 'Grade computation'!G$9, IF(C$16 = "FINAL", SUMIF('Database (LECTURE-RES-PRAC)'!BP$14:CS$14, "CLO6", 'Database (LECTURE-RES-PRAC)'!BP234:CS234) / 'Grade computation'!H$9,""))),""),"")</f>
        <v/>
      </c>
      <c r="AM237" s="286" t="str">
        <f aca="false">IF(B237&lt;&gt;"",IF(AL237="","",IF(AL237&lt;0.5,1,IF(AND(AL237&gt;=0.5,AL237&lt;P$10),2,IF(AL237&gt;=P$10,3)))),"")</f>
        <v/>
      </c>
      <c r="AN237" s="194" t="str">
        <f aca="false">IF(B237 &lt;&gt; "",IF(AND('PRINTABLE (per grading)'!H$16="EXAM", 'PRINTABLE (per grading)'!B$13="Prelim"), IF(ISERROR(SUMIF('Exam (LECTURE ONLY)'!D$20:M$20, "CLO6", 'Exam (LECTURE ONLY)'!D239:M239) / 'Exam (LECTURE ONLY)'!AL$11), "", SUMIF('Exam (LECTURE ONLY)'!D$20:M$20, "CLO6", 'Exam (LECTURE ONLY)'!D239:M239) /'Exam (LECTURE ONLY)'!AL$11),
IF(AND('PRINTABLE (per grading)'!H$16="EXAM", 'PRINTABLE (per grading)'!B$13="Midterm"), IF(ISERROR(SUMIF('Exam (LECTURE ONLY)'!O$20:X$20, "CLO6", 'Exam (LECTURE ONLY)'!O239:X239) / 'Exam (LECTURE ONLY)'!AM$11), "", SUMIF('Exam (LECTURE ONLY)'!O$20:X$20, "CLO6", 'Exam (LECTURE ONLY)'!O239:X239) / 'Exam (LECTURE ONLY)'!AM$11),
IF(AND('PRINTABLE (per grading)'!H$16="EXAM", 'PRINTABLE (per grading)'!B$13="Final"), IF(ISERROR(SUMIF('Exam (LECTURE ONLY)'!Z$20:AI$20, "CLO6", 'Exam (LECTURE ONLY)'!Z239:AI239) / 'Exam (LECTURE ONLY)'!AN$11), "", SUMIF('Exam (LECTURE ONLY)'!Z$20:AI$20, "CLO6", 'Exam (LECTURE ONLY)'!Z239:AI239) / 'Exam (LECTURE ONLY)'!AN$11),
IF(AND('PRINTABLE (per grading)'!H$16="OUTPUT", 'PRINTABLE (per grading)'!B$13="Prelim"), IF(ISERROR(SUMIF(OUTPUT!C$20:M$20, "CLO6", OUTPUT!C239:M239) / OUTPUT!AL$11), "", SUMIF(OUTPUT!C$20:M$20, "CLO6", OUTPUT!C239:M239) / OUTPUT!AL$11),
IF(AND('PRINTABLE (per grading)'!H$16="OUTPUT", 'PRINTABLE (per grading)'!B$13="Midterm"), IF(ISERROR(SUMIF(OUTPUT!O$20:Y$20, "CLO6", OUTPUT!O239:Y239) / OUTPUT!AM$11), "", SUMIF(OUTPUT!O$20:Y$20, "CLO6", OUTPUT!O239:Y239) / OUTPUT!AM$11),
IF(AND('PRINTABLE (per grading)'!H$16="OUTPUT", 'PRINTABLE (per grading)'!B$13="Final"), IF(ISERROR(SUMIF(OUTPUT!AA$20:AI$20, "CLO6", OUTPUT!AA239:AI239) / OUTPUT!AN$11), "", SUMIF(OUTPUT!AA$20:AI$20, "CLO6", OUTPUT!AA239:AI239) / OUTPUT!AN$11),
"")))))),"")</f>
        <v/>
      </c>
      <c r="AO237" s="286" t="str">
        <f aca="false">IF(B237&lt;&gt;"",IF(AN237="","",IF(AN237&lt;0.5,1,IF(AND(AN237&gt;=0.5,AN237&lt;P$10),2,IF(AN237&gt;=P$10,3)))),"")</f>
        <v/>
      </c>
      <c r="AP237" s="287" t="str">
        <f aca="false">IF(B237 &lt;&gt; "",IFERROR(IF(AVERAGE(AL237,AN237)&gt;=P$10,"Y","N"),""),"")</f>
        <v/>
      </c>
      <c r="AQ237" s="194" t="str">
        <f aca="false">IF(B237 &lt;&gt; "", IFERROR(IF(C$16 = "PRELIM", SUMIF('Database (LECTURE-RES-PRAC)'!D$14:AG$14, "CLO7", 'Database (LECTURE-RES-PRAC)'!D234:AG234) / 'Grade computation'!F$10, IF(C$16 = "MIDTERM", SUMIF('Database (LECTURE-RES-PRAC)'!AJ$14:BM$14, "CLO7", 'Database (LECTURE-RES-PRAC)'!AJ234:BM234) / 'Grade computation'!G$10, IF(C$16 = "FINAL", SUMIF('Database (LECTURE-RES-PRAC)'!BP$14:CS$14, "CLO7", 'Database (LECTURE-RES-PRAC)'!BP234:CS234) / 'Grade computation'!H$10,""))),""),"")</f>
        <v/>
      </c>
      <c r="AR237" s="286" t="str">
        <f aca="false">IF(B237&lt;&gt;"",IF(AQ237="","",IF(AQ237&lt;0.5,1,IF(AND(AQ237&gt;=0.5,AQ237&lt;P$10),2,IF(AQ237&gt;=P$10,3)))),"")</f>
        <v/>
      </c>
      <c r="AS237" s="194" t="str">
        <f aca="false">IF(B237 &lt;&gt; "",IF(AND('PRINTABLE (per grading)'!H$16="EXAM", 'PRINTABLE (per grading)'!B$13="Prelim"), IF(ISERROR(SUMIF('Exam (LECTURE ONLY)'!D$20:M$20, "CLO7", 'Exam (LECTURE ONLY)'!D239:M239) / 'Exam (LECTURE ONLY)'!AL$12), "", SUMIF('Exam (LECTURE ONLY)'!D$20:M$20, "CLO7", 'Exam (LECTURE ONLY)'!D239:M239) /'Exam (LECTURE ONLY)'!AL$12),
IF(AND('PRINTABLE (per grading)'!H$16="EXAM", 'PRINTABLE (per grading)'!B$13="Midterm"), IF(ISERROR(SUMIF('Exam (LECTURE ONLY)'!O$20:X$20, "CLO7", 'Exam (LECTURE ONLY)'!O239:X239) / 'Exam (LECTURE ONLY)'!AM$12), "", SUMIF('Exam (LECTURE ONLY)'!O$20:X$20, "CLO7", 'Exam (LECTURE ONLY)'!O239:X239) / 'Exam (LECTURE ONLY)'!AM$12),
IF(AND('PRINTABLE (per grading)'!H$16="EXAM", 'PRINTABLE (per grading)'!B$13="Final"), IF(ISERROR(SUMIF('Exam (LECTURE ONLY)'!Z$20:AI$20, "CLO7", 'Exam (LECTURE ONLY)'!Z239:AI239) / 'Exam (LECTURE ONLY)'!AN$12), "", SUMIF('Exam (LECTURE ONLY)'!Z$20:AI$20, "CLO7", 'Exam (LECTURE ONLY)'!Z239:AI239) / 'Exam (LECTURE ONLY)'!AN$12),
IF(AND('PRINTABLE (per grading)'!H$16="OUTPUT", 'PRINTABLE (per grading)'!B$13="Prelim"), IF(ISERROR(SUMIF(OUTPUT!C$20:M$20, "CLO7", OUTPUT!C239:M239) / OUTPUT!AL$12), "", SUMIF(OUTPUT!C$20:M$20, "CLO7", OUTPUT!C239:M239) / OUTPUT!AL$12),
IF(AND('PRINTABLE (per grading)'!H$16="OUTPUT", 'PRINTABLE (per grading)'!B$13="Midterm"), IF(ISERROR(SUMIF(OUTPUT!O$20:Y$20, "CLO7", OUTPUT!O239:Y239) / OUTPUT!AM$12), "", SUMIF(OUTPUT!O$20:Y$20, "CLO7", OUTPUT!O239:Y239) / OUTPUT!AM$12),
IF(AND('PRINTABLE (per grading)'!H$16="OUTPUT", 'PRINTABLE (per grading)'!B$13="Final"), IF(ISERROR(SUMIF(OUTPUT!AA$20:AI$20, "CLO7", OUTPUT!AA239:AI239) / OUTPUT!AN$12), "", SUMIF(OUTPUT!AA$20:AI$20, "CLO7", OUTPUT!AA239:AI239) / OUTPUT!AN$12),
"")))))),"")</f>
        <v/>
      </c>
      <c r="AT237" s="286" t="str">
        <f aca="false">IF(B237&lt;&gt;"",IF(AS237="","",IF(AS237&lt;0.5,1,IF(AND(AS237&gt;=0.5,AS237&lt;P$10),2,IF(AS237&gt;=P$10,3)))),"")</f>
        <v/>
      </c>
      <c r="AU237" s="287" t="str">
        <f aca="false">IF(B237 &lt;&gt; "",IFERROR(IF(AVERAGE(AQ237,AS237)&gt;=P$10,"Y","N"),""),"")</f>
        <v/>
      </c>
      <c r="AV237" s="194" t="str">
        <f aca="false">IF(B237 &lt;&gt; "", IFERROR(IF(C$16 = "PRELIM", SUMIF('Database (LECTURE-RES-PRAC)'!D$14:AG$14, "CLO8", 'Database (LECTURE-RES-PRAC)'!D234:AG234) / 'Grade computation'!F$11, IF(C$16 = "MIDTERM", SUMIF('Database (LECTURE-RES-PRAC)'!AJ$14:BM$14, "CLO8", 'Database (LECTURE-RES-PRAC)'!AJ234:BM234) / 'Grade computation'!G$11, IF(C$16 = "FINAL", SUMIF('Database (LECTURE-RES-PRAC)'!BP$14:CS$14, "CLO8", 'Database (LECTURE-RES-PRAC)'!BP234:CS234) / 'Grade computation'!H$11,""))),""),"")</f>
        <v/>
      </c>
      <c r="AW237" s="286" t="str">
        <f aca="false">IF(B237&lt;&gt;"",IF(AV237="","",IF(AV237&lt;0.5,1,IF(AND(AV237&gt;=0.5,AV237&lt;P$10),2,IF(AV237&gt;=P$10,3)))),"")</f>
        <v/>
      </c>
      <c r="AX237" s="194" t="str">
        <f aca="false">IF(B237 &lt;&gt; "",IF(AND('PRINTABLE (per grading)'!H$16="EXAM", 'PRINTABLE (per grading)'!B$13="Prelim"), IF(ISERROR(SUMIF('Exam (LECTURE ONLY)'!D$20:M$20, "CLO8", 'Exam (LECTURE ONLY)'!D239:M239) / 'Exam (LECTURE ONLY)'!AL$13), "", SUMIF('Exam (LECTURE ONLY)'!D$20:M$20, "CLO8", 'Exam (LECTURE ONLY)'!D239:M239) /'Exam (LECTURE ONLY)'!AL$13),
IF(AND('PRINTABLE (per grading)'!H$16="EXAM", 'PRINTABLE (per grading)'!B$13="Midterm"), IF(ISERROR(SUMIF('Exam (LECTURE ONLY)'!O$20:X$20, "CLO8", 'Exam (LECTURE ONLY)'!O239:X239) / 'Exam (LECTURE ONLY)'!AM$13), "", SUMIF('Exam (LECTURE ONLY)'!O$20:X$20, "CLO8", 'Exam (LECTURE ONLY)'!O239:X239) / 'Exam (LECTURE ONLY)'!AM$13),
IF(AND('PRINTABLE (per grading)'!H$16="EXAM", 'PRINTABLE (per grading)'!B$13="Final"), IF(ISERROR(SUMIF('Exam (LECTURE ONLY)'!Z$20:AI$20, "CLO8", 'Exam (LECTURE ONLY)'!Z239:AI239) / 'Exam (LECTURE ONLY)'!AN$13), "", SUMIF('Exam (LECTURE ONLY)'!Z$20:AI$20, "CLO8", 'Exam (LECTURE ONLY)'!Z239:AI239) / 'Exam (LECTURE ONLY)'!AN$13),
IF(AND('PRINTABLE (per grading)'!H$16="OUTPUT", 'PRINTABLE (per grading)'!B$13="Prelim"), IF(ISERROR(SUMIF(OUTPUT!C$20:M$20, "CLO8", OUTPUT!C239:M239) / OUTPUT!AL$13), "", SUMIF(OUTPUT!C$20:M$20, "CLO8", OUTPUT!C239:M239) / OUTPUT!AL$13),
IF(AND('PRINTABLE (per grading)'!H$16="OUTPUT", 'PRINTABLE (per grading)'!B$13="Midterm"), IF(ISERROR(SUMIF(OUTPUT!O$20:Y$20, "CLO8", OUTPUT!O239:Y239) / OUTPUT!AM$13), "", SUMIF(OUTPUT!O$20:Y$20, "CLO8", OUTPUT!O239:Y239) / OUTPUT!AM$13),
IF(AND('PRINTABLE (per grading)'!H$16="OUTPUT", 'PRINTABLE (per grading)'!B$13="Final"), IF(ISERROR(SUMIF(OUTPUT!AA$20:AI$20, "CLO8", OUTPUT!AA239:AI239) / OUTPUT!AN$13), "", SUMIF(OUTPUT!AA$20:AI$20, "CLO8", OUTPUT!AA239:AI239) / OUTPUT!AN$13),
"")))))),"")</f>
        <v/>
      </c>
      <c r="AY237" s="286" t="str">
        <f aca="false">IF(B237&lt;&gt;"",IF(AX237="","",IF(AX237&lt;0.5,1,IF(AND(AX237&gt;=0.5,AX237&lt;P$10),2,IF(AX237&gt;=P$10,3)))),"")</f>
        <v/>
      </c>
      <c r="AZ237" s="287" t="str">
        <f aca="false">IF(B237 &lt;&gt; "",IFERROR(IF(AVERAGE(AV237,AX237)&gt;=P$10,"Y","N"),""),"")</f>
        <v/>
      </c>
      <c r="BA237" s="194" t="str">
        <f aca="false">IF(B237 &lt;&gt; "", IFERROR(IF(C$16 = "PRELIM", SUMIF('Database (LECTURE-RES-PRAC)'!D$14:AG$14, "CLO9", 'Database (LECTURE-RES-PRAC)'!D234:AG234) / 'Grade computation'!F$12, IF(C$16 = "MIDTERM", SUMIF('Database (LECTURE-RES-PRAC)'!AJ$14:BM$14, "CLO9", 'Database (LECTURE-RES-PRAC)'!AJ234:BM234) / 'Grade computation'!G$12, IF(C$16 = "FINAL", SUMIF('Database (LECTURE-RES-PRAC)'!BP$14:CS$14, "CLO9", 'Database (LECTURE-RES-PRAC)'!BP234:CS234) / 'Grade computation'!H$12,""))),""),"")</f>
        <v/>
      </c>
      <c r="BB237" s="286" t="str">
        <f aca="false">IF(B237&lt;&gt;"",IF(BA237="","",IF(BA237&lt;0.5,1,IF(AND(BA237&gt;=0.5,BA237&lt;P$10),2,IF(BA237&gt;=P$10,3)))),"")</f>
        <v/>
      </c>
      <c r="BC237" s="194" t="str">
        <f aca="false">IF(B237 &lt;&gt; "",IF(AND('PRINTABLE (per grading)'!H$16="EXAM", 'PRINTABLE (per grading)'!B$13="Prelim"), IF(ISERROR(SUMIF('Exam (LECTURE ONLY)'!D$20:M$20, "CLO9", 'Exam (LECTURE ONLY)'!D239:M239) / 'Exam (LECTURE ONLY)'!AL$14), "", SUMIF('Exam (LECTURE ONLY)'!D$20:M$20, "CLO9", 'Exam (LECTURE ONLY)'!D239:M239) /'Exam (LECTURE ONLY)'!AL$14),
IF(AND('PRINTABLE (per grading)'!H$16="EXAM", 'PRINTABLE (per grading)'!B$13="Midterm"), IF(ISERROR(SUMIF('Exam (LECTURE ONLY)'!O$20:X$20, "CLO9", 'Exam (LECTURE ONLY)'!O239:X239) / 'Exam (LECTURE ONLY)'!AM$14), "", SUMIF('Exam (LECTURE ONLY)'!O$20:X$20, "CLO9", 'Exam (LECTURE ONLY)'!O239:X239) / 'Exam (LECTURE ONLY)'!AM$14),
IF(AND('PRINTABLE (per grading)'!H$16="EXAM", 'PRINTABLE (per grading)'!B$13="Final"), IF(ISERROR(SUMIF('Exam (LECTURE ONLY)'!Z$20:AI$20, "CLO9", 'Exam (LECTURE ONLY)'!Z239:AI239) / 'Exam (LECTURE ONLY)'!AN$14), "", SUMIF('Exam (LECTURE ONLY)'!Z$20:AI$20, "CLO9", 'Exam (LECTURE ONLY)'!Z239:AI239) / 'Exam (LECTURE ONLY)'!AN$14),
IF(AND('PRINTABLE (per grading)'!H$16="OUTPUT", 'PRINTABLE (per grading)'!B$13="Prelim"), IF(ISERROR(SUMIF(OUTPUT!C$20:M$20, "CLO9", OUTPUT!C239:M239) / OUTPUT!AL$14), "", SUMIF(OUTPUT!C$20:M$20, "CLO9", OUTPUT!C239:M239) / OUTPUT!AL$14),
IF(AND('PRINTABLE (per grading)'!H$16="OUTPUT", 'PRINTABLE (per grading)'!B$13="Midterm"), IF(ISERROR(SUMIF(OUTPUT!O$20:Y$20, "CLO9", OUTPUT!O239:Y239) / OUTPUT!AM$14), "", SUMIF(OUTPUT!O$20:Y$20, "CLO9", OUTPUT!O239:Y239) / OUTPUT!AM$14),
IF(AND('PRINTABLE (per grading)'!H$16="OUTPUT", 'PRINTABLE (per grading)'!B$13="Final"), IF(ISERROR(SUMIF(OUTPUT!AA$20:AI$20, "CLO9", OUTPUT!AA239:AI239) / OUTPUT!AN$14), "", SUMIF(OUTPUT!AA$20:AI$20, "CLO9", OUTPUT!AA239:AI239) / OUTPUT!AN$14),
"")))))),"")</f>
        <v/>
      </c>
      <c r="BD237" s="286" t="str">
        <f aca="false">IF(B237&lt;&gt;"",IF(BC237="","",IF(BC237&lt;0.5,1,IF(AND(BC237&gt;=0.5,BC237&lt;P$10),2,IF(BC237&gt;=P$10,3)))),"")</f>
        <v/>
      </c>
      <c r="BE237" s="287" t="str">
        <f aca="false">IF(B237 &lt;&gt; "",IFERROR(IF(AVERAGE(BA237,BC237)&gt;=P$10,"Y","N"),""),"")</f>
        <v/>
      </c>
      <c r="BF237" s="194" t="str">
        <f aca="false">IF(B237 &lt;&gt; "", IFERROR(IF(C$16 = "PRELIM", SUMIF('Database (LECTURE-RES-PRAC)'!D$14:AG$14, "CLO10", 'Database (LECTURE-RES-PRAC)'!D234:AG234) / 'Grade computation'!F$13, IF(C$16 = "MIDTERM", SUMIF('Database (LECTURE-RES-PRAC)'!AJ$14:BM$14, "CLO10", 'Database (LECTURE-RES-PRAC)'!AJ234:BM234) / 'Grade computation'!G$13, IF(C$16 = "FINAL", SUMIF('Database (LECTURE-RES-PRAC)'!BP$14:CS$14, "CLO10", 'Database (LECTURE-RES-PRAC)'!BP234:CS234) / 'Grade computation'!H$13,""))),""),"")</f>
        <v/>
      </c>
      <c r="BG237" s="286" t="str">
        <f aca="false">IF(B237&lt;&gt;"",IF(BF237="","",IF(BF237&lt;0.5,1,IF(AND(BF237&gt;=0.5,BF237&lt;P$10),2,IF(BF237&gt;=P$10,3)))),"")</f>
        <v/>
      </c>
      <c r="BH237" s="194" t="str">
        <f aca="false">IF(B237 &lt;&gt; "",IF(AND('PRINTABLE (per grading)'!H$16="EXAM", 'PRINTABLE (per grading)'!B$13="Prelim"), IF(ISERROR(SUMIF('Exam (LECTURE ONLY)'!D$20:M$20, "CLO10", 'Exam (LECTURE ONLY)'!D239:M239) / 'Exam (LECTURE ONLY)'!AL$15), "", SUMIF('Exam (LECTURE ONLY)'!D$20:M$20, "CLO10", 'Exam (LECTURE ONLY)'!D239:M239) /'Exam (LECTURE ONLY)'!AL$15),
IF(AND('PRINTABLE (per grading)'!H$16="EXAM", 'PRINTABLE (per grading)'!B$13="Midterm"), IF(ISERROR(SUMIF('Exam (LECTURE ONLY)'!O$20:X$20, "CLO10", 'Exam (LECTURE ONLY)'!O239:X239) / 'Exam (LECTURE ONLY)'!AM$15), "", SUMIF('Exam (LECTURE ONLY)'!O$20:X$20, "CLO10", 'Exam (LECTURE ONLY)'!O239:X239) / 'Exam (LECTURE ONLY)'!AM$15),
IF(AND('PRINTABLE (per grading)'!H$16="EXAM", 'PRINTABLE (per grading)'!B$13="Final"), IF(ISERROR(SUMIF('Exam (LECTURE ONLY)'!Z$20:AI$20, "CLO10", 'Exam (LECTURE ONLY)'!Z239:AI239) / 'Exam (LECTURE ONLY)'!AN$15), "", SUMIF('Exam (LECTURE ONLY)'!Z$20:AI$20, "CLO10", 'Exam (LECTURE ONLY)'!Z239:AI239) / 'Exam (LECTURE ONLY)'!AN$15),
IF(AND('PRINTABLE (per grading)'!H$16="OUTPUT", 'PRINTABLE (per grading)'!B$13="Prelim"), IF(ISERROR(SUMIF(OUTPUT!C$20:M$20, "CLO10", OUTPUT!C239:M239) / OUTPUT!AL$15), "", SUMIF(OUTPUT!C$20:M$20, "CLO10", OUTPUT!C239:M239) / OUTPUT!AL$15),
IF(AND('PRINTABLE (per grading)'!H$16="OUTPUT", 'PRINTABLE (per grading)'!B$13="Midterm"), IF(ISERROR(SUMIF(OUTPUT!O$20:Y$20, "CLO10", OUTPUT!O239:Y239) / OUTPUT!AM$15), "", SUMIF(OUTPUT!O$20:Y$20, "CLO10", OUTPUT!O239:Y239) / OUTPUT!AM$15),
IF(AND('PRINTABLE (per grading)'!H$16="OUTPUT", 'PRINTABLE (per grading)'!B$13="Final"), IF(ISERROR(SUMIF(OUTPUT!AA$20:AI$20, "CLO10", OUTPUT!AA239:AI239) / OUTPUT!AN$15), "", SUMIF(OUTPUT!AA$20:AI$20, "CLO10", OUTPUT!AA239:AI239) / OUTPUT!AN$15),
"")))))),"")</f>
        <v/>
      </c>
      <c r="BI237" s="286" t="str">
        <f aca="false">IF(B237&lt;&gt;"",IF(BH237="","",IF(BH237&lt;0.5,1,IF(AND(BH237&gt;=0.5,BH237&lt;P$10),2,IF(BH237&gt;=P$10,3)))),"")</f>
        <v/>
      </c>
      <c r="BJ237" s="287" t="str">
        <f aca="false">IF(B237 &lt;&gt; "",IFERROR(IF(AVERAGE(BF237,BH237)&gt;=P$10,"Y","N"),""),"")</f>
        <v/>
      </c>
      <c r="BK237" s="8"/>
    </row>
    <row r="238" customFormat="false" ht="19.5" hidden="false" customHeight="true" outlineLevel="0" collapsed="false">
      <c r="A238" s="228" t="str">
        <f aca="false">IF(ISBLANK('Database (LECTURE-RES-PRAC)'!A235),"",'Database (LECTURE-RES-PRAC)'!A235)</f>
        <v/>
      </c>
      <c r="B238" s="229" t="str">
        <f aca="false">IF(ISBLANK('Database (LECTURE-RES-PRAC)'!B235),"",'Database (LECTURE-RES-PRAC)'!B235)</f>
        <v/>
      </c>
      <c r="C238" s="230" t="str">
        <f aca="false">IF(B238&lt;&gt;"",IF(C$16="PRELIM",'Grade computation'!C238, IF(C$16="MIDTERM",'Grade computation'!K238, IF(C$16="FINAL",'Grade computation'!S238,""))),"")</f>
        <v/>
      </c>
      <c r="D238" s="231" t="str">
        <f aca="false">IF(B238&lt;&gt;"",IFERROR(IF(B$11="80-20", (((C238/C$19)*X$6)+X$7)*D$18, IF(B$11="60-40", (((C238/C$19)*Y$6)+Y$7)*D$18, 0)),0),"")</f>
        <v/>
      </c>
      <c r="E238" s="230" t="str">
        <f aca="false">IF(B238&lt;&gt;"", IF(C$16="PRELIM",'Grade computation'!E238, IF(C$16="MIDTERM",'Grade computation'!M238, IF(C$16="FINAL",'Grade computation'!U238,""))),"")</f>
        <v/>
      </c>
      <c r="F238" s="232" t="str">
        <f aca="false">IF(B238&lt;&gt;"",IFERROR(IF(B$11="80-20", (((E238/E$19)*X$6)+X$7)*F$18, IF(B$11="60-40", (((E238/E$19)*Y$6)+Y$7)*F$18, 0)),0),"")</f>
        <v/>
      </c>
      <c r="G238" s="233" t="str">
        <f aca="false">IF(B238&lt;&gt;"",IFERROR((D238+F238),0),"")</f>
        <v/>
      </c>
      <c r="H238" s="234" t="str">
        <f aca="false">IF(B238&lt;&gt;"",IF(C$16="PRELIM", 'Grade computation'!H238, IF(C$16="MIDTERM", 'Grade computation'!P238, IF(C$16="FINAL",'Grade computation'!X238, ""))),"")</f>
        <v/>
      </c>
      <c r="I238" s="233" t="str">
        <f aca="false">IF(B238&lt;&gt;"",IFERROR(IF(B$11="80-20", (((H238/H$19)*X$6)+X$7)*I$19, IF(B$11="60-40", (((H238/H$19)*Y$6)+Y$7)*I$19, 0)),0),"")</f>
        <v/>
      </c>
      <c r="J238" s="237" t="str">
        <f aca="false">IFERROR((G238+I238),"")</f>
        <v/>
      </c>
      <c r="K238" s="183" t="str">
        <f aca="false">IFERROR(IF(J238="","",IF(J238&gt;=75,"PASSED","FAILED")),"")</f>
        <v/>
      </c>
      <c r="L238" s="183"/>
      <c r="M238" s="194" t="str">
        <f aca="false">IF(B238 &lt;&gt; "", IFERROR(IF(C$16 = "PRELIM", SUMIF('Database (LECTURE-RES-PRAC)'!D$14:AG$14, "CLO1", 'Database (LECTURE-RES-PRAC)'!D235:AG235) / 'Grade computation'!F$4, IF(C$16 = "MIDTERM", SUMIF('Database (LECTURE-RES-PRAC)'!AJ$14:BM$14, "CLO1", 'Database (LECTURE-RES-PRAC)'!AJ235:BM235) / 'Grade computation'!G$4, IF(C$16 = "FINAL", SUMIF('Database (LECTURE-RES-PRAC)'!BP$14:CS$14, "CLO1", 'Database (LECTURE-RES-PRAC)'!BP235:CS235) / 'Grade computation'!H$4,""))),""),"")</f>
        <v/>
      </c>
      <c r="N238" s="286" t="str">
        <f aca="false">IF(B238&lt;&gt;"",IF(M238="","",IF(M238&lt;0.5,1,IF(AND(M238&gt;=0.5,M238&lt;P$10),2,IF(M238&gt;=P$10,3)))),"")</f>
        <v/>
      </c>
      <c r="O238" s="194" t="str">
        <f aca="false">IF(B238 &lt;&gt; "",IF(AND('PRINTABLE (per grading)'!H$16="EXAM", 'PRINTABLE (per grading)'!B$13="Prelim"), IF(ISERROR(SUMIF('Exam (LECTURE ONLY)'!D$20:M$20, "CLO1", 'Exam (LECTURE ONLY)'!D240:M240) / 'Exam (LECTURE ONLY)'!AL$6), "", SUMIF('Exam (LECTURE ONLY)'!D$20:M$20, "CLO1", 'Exam (LECTURE ONLY)'!D240:M240) /'Exam (LECTURE ONLY)'!AL$6),
IF(AND('PRINTABLE (per grading)'!H$16="EXAM", 'PRINTABLE (per grading)'!B$13="Midterm"), IF(ISERROR(SUMIF('Exam (LECTURE ONLY)'!O$20:X$20, "CLO1", 'Exam (LECTURE ONLY)'!O240:X240) / 'Exam (LECTURE ONLY)'!AM$6), "", SUMIF('Exam (LECTURE ONLY)'!O$20:X$20, "CLO1", 'Exam (LECTURE ONLY)'!O240:X240) / 'Exam (LECTURE ONLY)'!AM$6),
IF(AND('PRINTABLE (per grading)'!H$16="EXAM", 'PRINTABLE (per grading)'!B$13="Final"), IF(ISERROR(SUMIF('Exam (LECTURE ONLY)'!Z$20:AI$20, "CLO1", 'Exam (LECTURE ONLY)'!Z240:AI240) / 'Exam (LECTURE ONLY)'!AN$6), "", SUMIF('Exam (LECTURE ONLY)'!Z$20:AI$20, "CLO1", 'Exam (LECTURE ONLY)'!Z240:AI240) / 'Exam (LECTURE ONLY)'!AN$6),
IF(AND('PRINTABLE (per grading)'!H$16="OUTPUT", 'PRINTABLE (per grading)'!B$13="Prelim"), IF(ISERROR(SUMIF(OUTPUT!C$20:M$20, "CLO1", OUTPUT!C240:M240) / OUTPUT!AL$6), "", SUMIF(OUTPUT!C$20:M$20, "CLO1", OUTPUT!C240:M240) / OUTPUT!AL$6),
IF(AND('PRINTABLE (per grading)'!H$16="OUTPUT", 'PRINTABLE (per grading)'!B$13="Midterm"), IF(ISERROR(SUMIF(OUTPUT!O$20:Y$20, "CLO1", OUTPUT!O240:Y240) / OUTPUT!AM$6), "", SUMIF(OUTPUT!O$20:Y$20, "CLO1", OUTPUT!O240:Y240) / OUTPUT!AM$6),
IF(AND('PRINTABLE (per grading)'!H$16="OUTPUT", 'PRINTABLE (per grading)'!B$13="Final"), IF(ISERROR(SUMIF(OUTPUT!AA$20:AI$20, "CLO1", OUTPUT!AA240:AI240) / OUTPUT!AN$6), "", SUMIF(OUTPUT!AA$20:AI$20, "CLO1", OUTPUT!AA240:AI240) / OUTPUT!AN$6),
"")))))),"")</f>
        <v/>
      </c>
      <c r="P238" s="286" t="str">
        <f aca="false">IF(B238&lt;&gt;"",IF(O238="","",IF(O238&lt;0.5,1,IF(AND(O238&gt;=0.5,O238&lt;P$10),2,IF(O238&gt;=P$10,3)))),"")</f>
        <v/>
      </c>
      <c r="Q238" s="287" t="str">
        <f aca="false">IF(B238 &lt;&gt; "",IFERROR(IF(AVERAGE(M238,O238)&gt;=P$10,"Y","N"),""),"")</f>
        <v/>
      </c>
      <c r="R238" s="194" t="str">
        <f aca="false">IF(B238 &lt;&gt; "", IFERROR(IF(C$16 = "PRELIM", SUMIF('Database (LECTURE-RES-PRAC)'!D$14:AG$14, "CLO2", 'Database (LECTURE-RES-PRAC)'!D235:AG235) / 'Grade computation'!F$5, IF(C$16 = "MIDTERM", SUMIF('Database (LECTURE-RES-PRAC)'!AJ$14:BM$14, "CLO2", 'Database (LECTURE-RES-PRAC)'!AJ235:BM235) / 'Grade computation'!G$5, IF(C$16 = "FINAL", SUMIF('Database (LECTURE-RES-PRAC)'!BP$14:CS$14, "CLO2", 'Database (LECTURE-RES-PRAC)'!BP235:CS235) / 'Grade computation'!H$5,""))),""),"")</f>
        <v/>
      </c>
      <c r="S238" s="286" t="str">
        <f aca="false">IF(B238&lt;&gt;"",IF(R238="","",IF(R238&lt;0.5,1,IF(AND(R238&gt;=0.5,R238&lt;P$10),2,IF(R238&gt;=P$10,3)))),"")</f>
        <v/>
      </c>
      <c r="T238" s="194" t="str">
        <f aca="false">IF(B238 &lt;&gt; "",IF(AND('PRINTABLE (per grading)'!H$16="EXAM", 'PRINTABLE (per grading)'!B$13="Prelim"), IF(ISERROR(SUMIF('Exam (LECTURE ONLY)'!D$20:M$20, "CLO2", 'Exam (LECTURE ONLY)'!D240:M240) / 'Exam (LECTURE ONLY)'!AL$7), "", SUMIF('Exam (LECTURE ONLY)'!D$20:M$20, "CLO2", 'Exam (LECTURE ONLY)'!D240:M240) /'Exam (LECTURE ONLY)'!AL$7),
IF(AND('PRINTABLE (per grading)'!H$16="EXAM", 'PRINTABLE (per grading)'!B$13="Midterm"), IF(ISERROR(SUMIF('Exam (LECTURE ONLY)'!O$20:X$20, "CLO2", 'Exam (LECTURE ONLY)'!O240:X240) / 'Exam (LECTURE ONLY)'!AM$7), "", SUMIF('Exam (LECTURE ONLY)'!O$20:X$20, "CLO2", 'Exam (LECTURE ONLY)'!O240:X240) / 'Exam (LECTURE ONLY)'!AM$7),
IF(AND('PRINTABLE (per grading)'!H$16="EXAM", 'PRINTABLE (per grading)'!B$13="Final"), IF(ISERROR(SUMIF('Exam (LECTURE ONLY)'!Z$20:AI$20, "CLO2", 'Exam (LECTURE ONLY)'!Z240:AI240) / 'Exam (LECTURE ONLY)'!AN$7), "", SUMIF('Exam (LECTURE ONLY)'!Z$20:AI$20, "CLO2", 'Exam (LECTURE ONLY)'!Z240:AI240) / 'Exam (LECTURE ONLY)'!AN$7),
IF(AND('PRINTABLE (per grading)'!H$16="OUTPUT", 'PRINTABLE (per grading)'!B$13="Prelim"), IF(ISERROR(SUMIF(OUTPUT!C$20:M$20, "CLO2", OUTPUT!C240:M240) / OUTPUT!AL$7), "", SUMIF(OUTPUT!C$20:M$20, "CLO2", OUTPUT!C240:M240) / OUTPUT!AL$7),
IF(AND('PRINTABLE (per grading)'!H$16="OUTPUT", 'PRINTABLE (per grading)'!B$13="Midterm"), IF(ISERROR(SUMIF(OUTPUT!O$20:Y$20, "CLO2", OUTPUT!O240:Y240) / OUTPUT!AM$7), "", SUMIF(OUTPUT!O$20:Y$20, "CLO2", OUTPUT!O240:Y240) / OUTPUT!AM$7),
IF(AND('PRINTABLE (per grading)'!H$16="OUTPUT", 'PRINTABLE (per grading)'!B$13="Final"), IF(ISERROR(SUMIF(OUTPUT!AA$20:AI$20, "CLO2", OUTPUT!AA240:AI240) / OUTPUT!AN$7), "", SUMIF(OUTPUT!AA$20:AI$20, "CLO2", OUTPUT!AA240:AI240) / OUTPUT!AN$7),
"")))))),"")</f>
        <v/>
      </c>
      <c r="U238" s="286" t="str">
        <f aca="false">IF(B238&lt;&gt;"",IF(T238="","",IF(T238&lt;0.5,1,IF(AND(T238&gt;=0.5,T238&lt;P$10),2,IF(T238&gt;=P$10,3)))),"")</f>
        <v/>
      </c>
      <c r="V238" s="287" t="str">
        <f aca="false">IF(B238 &lt;&gt; "",IFERROR(IF(AVERAGE(R238,T238)&gt;=P$10,"Y","N"),""),"")</f>
        <v/>
      </c>
      <c r="W238" s="194" t="str">
        <f aca="false">IF(B238 &lt;&gt; "", IFERROR(IF(C$16 = "PRELIM", SUMIF('Database (LECTURE-RES-PRAC)'!D$14:AG$14, "CLO3", 'Database (LECTURE-RES-PRAC)'!D235:AG235) / 'Grade computation'!F$6, IF(C$16 = "MIDTERM", SUMIF('Database (LECTURE-RES-PRAC)'!AJ$14:BM$14, "CLO3", 'Database (LECTURE-RES-PRAC)'!AJ235:BM235) / 'Grade computation'!G$6, IF(C$16 = "FINAL", SUMIF('Database (LECTURE-RES-PRAC)'!BP$14:CS$14, "CLO3", 'Database (LECTURE-RES-PRAC)'!BP235:CS235) / 'Grade computation'!H$6,""))),""),"")</f>
        <v/>
      </c>
      <c r="X238" s="286" t="str">
        <f aca="false">IF(B238&lt;&gt;"",IF(W238="","",IF(W238&lt;0.5,1,IF(AND(W238&gt;=0.5,W238&lt;P$10),2,IF(W238&gt;=P$10,3)))),"")</f>
        <v/>
      </c>
      <c r="Y238" s="194" t="str">
        <f aca="false">IF(B238 &lt;&gt; "",IF(AND('PRINTABLE (per grading)'!H$16="EXAM", 'PRINTABLE (per grading)'!B$13="Prelim"), IF(ISERROR(SUMIF('Exam (LECTURE ONLY)'!D$20:M$20, "CLO3", 'Exam (LECTURE ONLY)'!D240:M240) / 'Exam (LECTURE ONLY)'!AL$8), "", SUMIF('Exam (LECTURE ONLY)'!D$20:M$20, "CLO3", 'Exam (LECTURE ONLY)'!D240:M240) /'Exam (LECTURE ONLY)'!AL$8),
IF(AND('PRINTABLE (per grading)'!H$16="EXAM", 'PRINTABLE (per grading)'!B$13="Midterm"), IF(ISERROR(SUMIF('Exam (LECTURE ONLY)'!O$20:X$20, "CLO3", 'Exam (LECTURE ONLY)'!O240:X240) / 'Exam (LECTURE ONLY)'!AM$8), "", SUMIF('Exam (LECTURE ONLY)'!O$20:X$20, "CLO3", 'Exam (LECTURE ONLY)'!O240:X240) / 'Exam (LECTURE ONLY)'!AM$8),
IF(AND('PRINTABLE (per grading)'!H$16="EXAM", 'PRINTABLE (per grading)'!B$13="Final"), IF(ISERROR(SUMIF('Exam (LECTURE ONLY)'!Z$20:AI$20, "CLO3", 'Exam (LECTURE ONLY)'!Z240:AI240) / 'Exam (LECTURE ONLY)'!AN$8), "", SUMIF('Exam (LECTURE ONLY)'!Z$20:AI$20, "CLO3", 'Exam (LECTURE ONLY)'!Z240:AI240) / 'Exam (LECTURE ONLY)'!AN$8),
IF(AND('PRINTABLE (per grading)'!H$16="OUTPUT", 'PRINTABLE (per grading)'!B$13="Prelim"), IF(ISERROR(SUMIF(OUTPUT!C$20:M$20, "CLO3", OUTPUT!C240:M240) / OUTPUT!AL$8), "", SUMIF(OUTPUT!C$20:M$20, "CLO3", OUTPUT!C240:M240) / OUTPUT!AL$8),
IF(AND('PRINTABLE (per grading)'!H$16="OUTPUT", 'PRINTABLE (per grading)'!B$13="Midterm"), IF(ISERROR(SUMIF(OUTPUT!O$20:Y$20, "CLO3", OUTPUT!O240:Y240) / OUTPUT!AM$8), "", SUMIF(OUTPUT!O$20:Y$20, "CLO3", OUTPUT!O240:Y240) / OUTPUT!AM$8),
IF(AND('PRINTABLE (per grading)'!H$16="OUTPUT", 'PRINTABLE (per grading)'!B$13="Final"), IF(ISERROR(SUMIF(OUTPUT!AA$20:AI$20, "CLO3", OUTPUT!AA240:AI240) / OUTPUT!AN$8), "", SUMIF(OUTPUT!AA$20:AI$20, "CLO3", OUTPUT!AA240:AI240) / OUTPUT!AN$8),
"" )))))),"")</f>
        <v/>
      </c>
      <c r="Z238" s="286" t="str">
        <f aca="false">IF(B238&lt;&gt;"",IF(Y238="","",IF(Y238&lt;0.5,1,IF(AND(Y238&gt;=0.5,Y238&lt;P$10),2,IF(Y238&gt;=P$10,3)))),"")</f>
        <v/>
      </c>
      <c r="AA238" s="287" t="str">
        <f aca="false">IF(B238 &lt;&gt; "",IFERROR(IF(AVERAGE(W238,Y238)&gt;=P$10,"Y","N"),""),"")</f>
        <v/>
      </c>
      <c r="AB238" s="194" t="str">
        <f aca="false">IF(B238 &lt;&gt; "", IFERROR(IF(C$16 = "PRELIM", SUMIF('Database (LECTURE-RES-PRAC)'!D$14:AG$14, "CLO4", 'Database (LECTURE-RES-PRAC)'!D235:AG235) / 'Grade computation'!F$7, IF(C$16 = "MIDTERM", SUMIF('Database (LECTURE-RES-PRAC)'!AJ$14:BM$14, "CLO4", 'Database (LECTURE-RES-PRAC)'!AJ235:BM235) / 'Grade computation'!G$7, IF(C$16 = "FINAL", SUMIF('Database (LECTURE-RES-PRAC)'!BP$14:CS$14, "CLO4", 'Database (LECTURE-RES-PRAC)'!BP235:CS235) / 'Grade computation'!H$7,""))),""),"")</f>
        <v/>
      </c>
      <c r="AC238" s="286" t="str">
        <f aca="false">IF(B238&lt;&gt;"",IF(AB238="","",IF(AB238&lt;0.5,1,IF(AND(AB238&gt;=0.5,AB238&lt;P$10),2,IF(AB238&gt;=P$10,3)))),"")</f>
        <v/>
      </c>
      <c r="AD238" s="194" t="str">
        <f aca="false">IF(B238 &lt;&gt; "",IF(AND('PRINTABLE (per grading)'!H$16="EXAM", 'PRINTABLE (per grading)'!B$13="Prelim"), IF(ISERROR(SUMIF('Exam (LECTURE ONLY)'!D$20:M$20, "CLO4", 'Exam (LECTURE ONLY)'!D240:M240) / 'Exam (LECTURE ONLY)'!AL$9), "", SUMIF('Exam (LECTURE ONLY)'!D$20:M$20, "CLO4", 'Exam (LECTURE ONLY)'!D240:M240) /'Exam (LECTURE ONLY)'!AL$9),
IF(AND('PRINTABLE (per grading)'!H$16="EXAM", 'PRINTABLE (per grading)'!B$13="Midterm"), IF(ISERROR(SUMIF('Exam (LECTURE ONLY)'!O$20:X$20, "CLO4", 'Exam (LECTURE ONLY)'!O240:X240) / 'Exam (LECTURE ONLY)'!AM$9), "", SUMIF('Exam (LECTURE ONLY)'!O$20:X$20, "CLO4", 'Exam (LECTURE ONLY)'!O240:X240) / 'Exam (LECTURE ONLY)'!AM$9),
IF(AND('PRINTABLE (per grading)'!H$16="EXAM", 'PRINTABLE (per grading)'!B$13="Final"), IF(ISERROR(SUMIF('Exam (LECTURE ONLY)'!Z$20:AI$20, "CLO4", 'Exam (LECTURE ONLY)'!Z240:AI240) / 'Exam (LECTURE ONLY)'!AN$9), "", SUMIF('Exam (LECTURE ONLY)'!Z$20:AI$20, "CLO4", 'Exam (LECTURE ONLY)'!Z240:AI240) / 'Exam (LECTURE ONLY)'!AN$9),
IF(AND('PRINTABLE (per grading)'!H$16="OUTPUT", 'PRINTABLE (per grading)'!B$13="Prelim"), IF(ISERROR(SUMIF(OUTPUT!C$20:M$20, "CLO4", OUTPUT!C240:M240) / OUTPUT!AL$9), "", SUMIF(OUTPUT!C$20:M$20, "CLO4", OUTPUT!C240:M240) / OUTPUT!AL$9),
IF(AND('PRINTABLE (per grading)'!H$16="OUTPUT", 'PRINTABLE (per grading)'!B$13="Midterm"), IF(ISERROR(SUMIF(OUTPUT!O$20:Y$20, "CLO4", OUTPUT!O240:Y240) / OUTPUT!AM$9), "", SUMIF(OUTPUT!O$20:Y$20, "CLO4", OUTPUT!O240:Y240) / OUTPUT!AM$9),
IF(AND('PRINTABLE (per grading)'!H$16="OUTPUT", 'PRINTABLE (per grading)'!B$13="Final"), IF(ISERROR(SUMIF(OUTPUT!AA$20:AI$20, "CLO4", OUTPUT!AA240:AI240) / OUTPUT!AN$9), "", SUMIF(OUTPUT!AA$20:AI$20, "CLO4", OUTPUT!AA240:AI240) / OUTPUT!AN$9),
"")))))),"")</f>
        <v/>
      </c>
      <c r="AE238" s="286" t="str">
        <f aca="false">IF(B238&lt;&gt;"",IF(AD238="","",IF(AD238&lt;0.5,1,IF(AND(AD238&gt;=0.5,AD238&lt;P$10),2,IF(AD238&gt;=P$10,3)))),"")</f>
        <v/>
      </c>
      <c r="AF238" s="287" t="str">
        <f aca="false">IF(B238 &lt;&gt; "",IFERROR(IF(AVERAGE(AB238,AD238)&gt;=P$10,"Y","N"),""),"")</f>
        <v/>
      </c>
      <c r="AG238" s="194" t="str">
        <f aca="false">IF(B238 &lt;&gt; "", IFERROR(IF(C$16 = "PRELIM", SUMIF('Database (LECTURE-RES-PRAC)'!D$14:AG$14, "CLO5", 'Database (LECTURE-RES-PRAC)'!D235:AG235) / 'Grade computation'!F$8, IF(C$16 = "MIDTERM", SUMIF('Database (LECTURE-RES-PRAC)'!AJ$14:BM$14, "CLO5", 'Database (LECTURE-RES-PRAC)'!AJ235:BM235) / 'Grade computation'!G$8, IF(C$16 = "FINAL", SUMIF('Database (LECTURE-RES-PRAC)'!BP$14:CS$14, "CLO5", 'Database (LECTURE-RES-PRAC)'!BP235:CS235) / 'Grade computation'!H$8,""))),""),"")</f>
        <v/>
      </c>
      <c r="AH238" s="286" t="str">
        <f aca="false">IF(B238&lt;&gt;"",IF(AG238="","",IF(AG238&lt;0.5,1,IF(AND(AG238&gt;=0.5,AG238&lt;P$10),2,IF(AG238&gt;=P$10,3)))),"")</f>
        <v/>
      </c>
      <c r="AI238" s="194" t="str">
        <f aca="false">IF(B238 &lt;&gt; "",IF(AND('PRINTABLE (per grading)'!H$16="EXAM", 'PRINTABLE (per grading)'!B$13="Prelim"), IF(ISERROR(SUMIF('Exam (LECTURE ONLY)'!D$20:M$20, "CLO5", 'Exam (LECTURE ONLY)'!D240:M240) / 'Exam (LECTURE ONLY)'!AL$10), "", SUMIF('Exam (LECTURE ONLY)'!D$20:M$20, "CLO5", 'Exam (LECTURE ONLY)'!D240:M240) /'Exam (LECTURE ONLY)'!AL$10),
IF(AND('PRINTABLE (per grading)'!H$16="EXAM", 'PRINTABLE (per grading)'!B$13="Midterm"), IF(ISERROR(SUMIF('Exam (LECTURE ONLY)'!O$20:X$20, "CLO5", 'Exam (LECTURE ONLY)'!O240:X240) / 'Exam (LECTURE ONLY)'!AM$10), "", SUMIF('Exam (LECTURE ONLY)'!O$20:X$20, "CLO5", 'Exam (LECTURE ONLY)'!O240:X240) / 'Exam (LECTURE ONLY)'!AM$10),
IF(AND('PRINTABLE (per grading)'!H$16="EXAM", 'PRINTABLE (per grading)'!B$13="Final"), IF(ISERROR(SUMIF('Exam (LECTURE ONLY)'!Z$20:AI$20, "CLO5", 'Exam (LECTURE ONLY)'!Z240:AI240) / 'Exam (LECTURE ONLY)'!AN$10), "", SUMIF('Exam (LECTURE ONLY)'!Z$20:AI$20, "CLO5", 'Exam (LECTURE ONLY)'!Z240:AI240) / 'Exam (LECTURE ONLY)'!AN$10),
IF(AND('PRINTABLE (per grading)'!H$16="OUTPUT", 'PRINTABLE (per grading)'!B$13="Prelim"), IF(ISERROR(SUMIF(OUTPUT!C$20:M$20, "CLO5", OUTPUT!C240:M240) / OUTPUT!AL$10), "", SUMIF(OUTPUT!C$20:M$20, "CLO5", OUTPUT!C240:M240) / OUTPUT!AL$10),
IF(AND('PRINTABLE (per grading)'!H$16="OUTPUT", 'PRINTABLE (per grading)'!B$13="Midterm"), IF(ISERROR(SUMIF(OUTPUT!O$20:Y$20, "CLO5", OUTPUT!O240:Y240) / OUTPUT!AM$10), "", SUMIF(OUTPUT!O$20:Y$20, "CLO5", OUTPUT!O240:Y240) / OUTPUT!AM$10),
IF(AND('PRINTABLE (per grading)'!H$16="OUTPUT", 'PRINTABLE (per grading)'!B$13="Final"), IF(ISERROR(SUMIF(OUTPUT!AA$20:AI$20, "CLO5", OUTPUT!AA240:AI240) / OUTPUT!AN$10), "", SUMIF(OUTPUT!AA$20:AI$20, "CLO5", OUTPUT!AA240:AI240) / OUTPUT!AN$10),
"")))))),"")</f>
        <v/>
      </c>
      <c r="AJ238" s="286" t="str">
        <f aca="false">IF(B238&lt;&gt;"",IF(AI238="","",IF(AI238&lt;0.5,1,IF(AND(AI238&gt;=0.5,AI238&lt;P$10),2,IF(AI238&gt;=P$10,3)))),"")</f>
        <v/>
      </c>
      <c r="AK238" s="287" t="str">
        <f aca="false">IF(B238 &lt;&gt; "",IFERROR(IF(AVERAGE(AG238,AI238)&gt;=P$10,"Y","N"),""),"")</f>
        <v/>
      </c>
      <c r="AL238" s="194" t="str">
        <f aca="false">IF(B238 &lt;&gt; "", IFERROR(IF(C$16 = "PRELIM", SUMIF('Database (LECTURE-RES-PRAC)'!D$14:AG$14, "CLO6", 'Database (LECTURE-RES-PRAC)'!D235:AG235) / 'Grade computation'!F$9, IF(C$16 = "MIDTERM", SUMIF('Database (LECTURE-RES-PRAC)'!AJ$14:BM$14, "CLO6", 'Database (LECTURE-RES-PRAC)'!AJ235:BM235) / 'Grade computation'!G$9, IF(C$16 = "FINAL", SUMIF('Database (LECTURE-RES-PRAC)'!BP$14:CS$14, "CLO6", 'Database (LECTURE-RES-PRAC)'!BP235:CS235) / 'Grade computation'!H$9,""))),""),"")</f>
        <v/>
      </c>
      <c r="AM238" s="286" t="str">
        <f aca="false">IF(B238&lt;&gt;"",IF(AL238="","",IF(AL238&lt;0.5,1,IF(AND(AL238&gt;=0.5,AL238&lt;P$10),2,IF(AL238&gt;=P$10,3)))),"")</f>
        <v/>
      </c>
      <c r="AN238" s="194" t="str">
        <f aca="false">IF(B238 &lt;&gt; "",IF(AND('PRINTABLE (per grading)'!H$16="EXAM", 'PRINTABLE (per grading)'!B$13="Prelim"), IF(ISERROR(SUMIF('Exam (LECTURE ONLY)'!D$20:M$20, "CLO6", 'Exam (LECTURE ONLY)'!D240:M240) / 'Exam (LECTURE ONLY)'!AL$11), "", SUMIF('Exam (LECTURE ONLY)'!D$20:M$20, "CLO6", 'Exam (LECTURE ONLY)'!D240:M240) /'Exam (LECTURE ONLY)'!AL$11),
IF(AND('PRINTABLE (per grading)'!H$16="EXAM", 'PRINTABLE (per grading)'!B$13="Midterm"), IF(ISERROR(SUMIF('Exam (LECTURE ONLY)'!O$20:X$20, "CLO6", 'Exam (LECTURE ONLY)'!O240:X240) / 'Exam (LECTURE ONLY)'!AM$11), "", SUMIF('Exam (LECTURE ONLY)'!O$20:X$20, "CLO6", 'Exam (LECTURE ONLY)'!O240:X240) / 'Exam (LECTURE ONLY)'!AM$11),
IF(AND('PRINTABLE (per grading)'!H$16="EXAM", 'PRINTABLE (per grading)'!B$13="Final"), IF(ISERROR(SUMIF('Exam (LECTURE ONLY)'!Z$20:AI$20, "CLO6", 'Exam (LECTURE ONLY)'!Z240:AI240) / 'Exam (LECTURE ONLY)'!AN$11), "", SUMIF('Exam (LECTURE ONLY)'!Z$20:AI$20, "CLO6", 'Exam (LECTURE ONLY)'!Z240:AI240) / 'Exam (LECTURE ONLY)'!AN$11),
IF(AND('PRINTABLE (per grading)'!H$16="OUTPUT", 'PRINTABLE (per grading)'!B$13="Prelim"), IF(ISERROR(SUMIF(OUTPUT!C$20:M$20, "CLO6", OUTPUT!C240:M240) / OUTPUT!AL$11), "", SUMIF(OUTPUT!C$20:M$20, "CLO6", OUTPUT!C240:M240) / OUTPUT!AL$11),
IF(AND('PRINTABLE (per grading)'!H$16="OUTPUT", 'PRINTABLE (per grading)'!B$13="Midterm"), IF(ISERROR(SUMIF(OUTPUT!O$20:Y$20, "CLO6", OUTPUT!O240:Y240) / OUTPUT!AM$11), "", SUMIF(OUTPUT!O$20:Y$20, "CLO6", OUTPUT!O240:Y240) / OUTPUT!AM$11),
IF(AND('PRINTABLE (per grading)'!H$16="OUTPUT", 'PRINTABLE (per grading)'!B$13="Final"), IF(ISERROR(SUMIF(OUTPUT!AA$20:AI$20, "CLO6", OUTPUT!AA240:AI240) / OUTPUT!AN$11), "", SUMIF(OUTPUT!AA$20:AI$20, "CLO6", OUTPUT!AA240:AI240) / OUTPUT!AN$11),
"")))))),"")</f>
        <v/>
      </c>
      <c r="AO238" s="286" t="str">
        <f aca="false">IF(B238&lt;&gt;"",IF(AN238="","",IF(AN238&lt;0.5,1,IF(AND(AN238&gt;=0.5,AN238&lt;P$10),2,IF(AN238&gt;=P$10,3)))),"")</f>
        <v/>
      </c>
      <c r="AP238" s="287" t="str">
        <f aca="false">IF(B238 &lt;&gt; "",IFERROR(IF(AVERAGE(AL238,AN238)&gt;=P$10,"Y","N"),""),"")</f>
        <v/>
      </c>
      <c r="AQ238" s="194" t="str">
        <f aca="false">IF(B238 &lt;&gt; "", IFERROR(IF(C$16 = "PRELIM", SUMIF('Database (LECTURE-RES-PRAC)'!D$14:AG$14, "CLO7", 'Database (LECTURE-RES-PRAC)'!D235:AG235) / 'Grade computation'!F$10, IF(C$16 = "MIDTERM", SUMIF('Database (LECTURE-RES-PRAC)'!AJ$14:BM$14, "CLO7", 'Database (LECTURE-RES-PRAC)'!AJ235:BM235) / 'Grade computation'!G$10, IF(C$16 = "FINAL", SUMIF('Database (LECTURE-RES-PRAC)'!BP$14:CS$14, "CLO7", 'Database (LECTURE-RES-PRAC)'!BP235:CS235) / 'Grade computation'!H$10,""))),""),"")</f>
        <v/>
      </c>
      <c r="AR238" s="286" t="str">
        <f aca="false">IF(B238&lt;&gt;"",IF(AQ238="","",IF(AQ238&lt;0.5,1,IF(AND(AQ238&gt;=0.5,AQ238&lt;P$10),2,IF(AQ238&gt;=P$10,3)))),"")</f>
        <v/>
      </c>
      <c r="AS238" s="194" t="str">
        <f aca="false">IF(B238 &lt;&gt; "",IF(AND('PRINTABLE (per grading)'!H$16="EXAM", 'PRINTABLE (per grading)'!B$13="Prelim"), IF(ISERROR(SUMIF('Exam (LECTURE ONLY)'!D$20:M$20, "CLO7", 'Exam (LECTURE ONLY)'!D240:M240) / 'Exam (LECTURE ONLY)'!AL$12), "", SUMIF('Exam (LECTURE ONLY)'!D$20:M$20, "CLO7", 'Exam (LECTURE ONLY)'!D240:M240) /'Exam (LECTURE ONLY)'!AL$12),
IF(AND('PRINTABLE (per grading)'!H$16="EXAM", 'PRINTABLE (per grading)'!B$13="Midterm"), IF(ISERROR(SUMIF('Exam (LECTURE ONLY)'!O$20:X$20, "CLO7", 'Exam (LECTURE ONLY)'!O240:X240) / 'Exam (LECTURE ONLY)'!AM$12), "", SUMIF('Exam (LECTURE ONLY)'!O$20:X$20, "CLO7", 'Exam (LECTURE ONLY)'!O240:X240) / 'Exam (LECTURE ONLY)'!AM$12),
IF(AND('PRINTABLE (per grading)'!H$16="EXAM", 'PRINTABLE (per grading)'!B$13="Final"), IF(ISERROR(SUMIF('Exam (LECTURE ONLY)'!Z$20:AI$20, "CLO7", 'Exam (LECTURE ONLY)'!Z240:AI240) / 'Exam (LECTURE ONLY)'!AN$12), "", SUMIF('Exam (LECTURE ONLY)'!Z$20:AI$20, "CLO7", 'Exam (LECTURE ONLY)'!Z240:AI240) / 'Exam (LECTURE ONLY)'!AN$12),
IF(AND('PRINTABLE (per grading)'!H$16="OUTPUT", 'PRINTABLE (per grading)'!B$13="Prelim"), IF(ISERROR(SUMIF(OUTPUT!C$20:M$20, "CLO7", OUTPUT!C240:M240) / OUTPUT!AL$12), "", SUMIF(OUTPUT!C$20:M$20, "CLO7", OUTPUT!C240:M240) / OUTPUT!AL$12),
IF(AND('PRINTABLE (per grading)'!H$16="OUTPUT", 'PRINTABLE (per grading)'!B$13="Midterm"), IF(ISERROR(SUMIF(OUTPUT!O$20:Y$20, "CLO7", OUTPUT!O240:Y240) / OUTPUT!AM$12), "", SUMIF(OUTPUT!O$20:Y$20, "CLO7", OUTPUT!O240:Y240) / OUTPUT!AM$12),
IF(AND('PRINTABLE (per grading)'!H$16="OUTPUT", 'PRINTABLE (per grading)'!B$13="Final"), IF(ISERROR(SUMIF(OUTPUT!AA$20:AI$20, "CLO7", OUTPUT!AA240:AI240) / OUTPUT!AN$12), "", SUMIF(OUTPUT!AA$20:AI$20, "CLO7", OUTPUT!AA240:AI240) / OUTPUT!AN$12),
"")))))),"")</f>
        <v/>
      </c>
      <c r="AT238" s="286" t="str">
        <f aca="false">IF(B238&lt;&gt;"",IF(AS238="","",IF(AS238&lt;0.5,1,IF(AND(AS238&gt;=0.5,AS238&lt;P$10),2,IF(AS238&gt;=P$10,3)))),"")</f>
        <v/>
      </c>
      <c r="AU238" s="287" t="str">
        <f aca="false">IF(B238 &lt;&gt; "",IFERROR(IF(AVERAGE(AQ238,AS238)&gt;=P$10,"Y","N"),""),"")</f>
        <v/>
      </c>
      <c r="AV238" s="194" t="str">
        <f aca="false">IF(B238 &lt;&gt; "", IFERROR(IF(C$16 = "PRELIM", SUMIF('Database (LECTURE-RES-PRAC)'!D$14:AG$14, "CLO8", 'Database (LECTURE-RES-PRAC)'!D235:AG235) / 'Grade computation'!F$11, IF(C$16 = "MIDTERM", SUMIF('Database (LECTURE-RES-PRAC)'!AJ$14:BM$14, "CLO8", 'Database (LECTURE-RES-PRAC)'!AJ235:BM235) / 'Grade computation'!G$11, IF(C$16 = "FINAL", SUMIF('Database (LECTURE-RES-PRAC)'!BP$14:CS$14, "CLO8", 'Database (LECTURE-RES-PRAC)'!BP235:CS235) / 'Grade computation'!H$11,""))),""),"")</f>
        <v/>
      </c>
      <c r="AW238" s="286" t="str">
        <f aca="false">IF(B238&lt;&gt;"",IF(AV238="","",IF(AV238&lt;0.5,1,IF(AND(AV238&gt;=0.5,AV238&lt;P$10),2,IF(AV238&gt;=P$10,3)))),"")</f>
        <v/>
      </c>
      <c r="AX238" s="194" t="str">
        <f aca="false">IF(B238 &lt;&gt; "",IF(AND('PRINTABLE (per grading)'!H$16="EXAM", 'PRINTABLE (per grading)'!B$13="Prelim"), IF(ISERROR(SUMIF('Exam (LECTURE ONLY)'!D$20:M$20, "CLO8", 'Exam (LECTURE ONLY)'!D240:M240) / 'Exam (LECTURE ONLY)'!AL$13), "", SUMIF('Exam (LECTURE ONLY)'!D$20:M$20, "CLO8", 'Exam (LECTURE ONLY)'!D240:M240) /'Exam (LECTURE ONLY)'!AL$13),
IF(AND('PRINTABLE (per grading)'!H$16="EXAM", 'PRINTABLE (per grading)'!B$13="Midterm"), IF(ISERROR(SUMIF('Exam (LECTURE ONLY)'!O$20:X$20, "CLO8", 'Exam (LECTURE ONLY)'!O240:X240) / 'Exam (LECTURE ONLY)'!AM$13), "", SUMIF('Exam (LECTURE ONLY)'!O$20:X$20, "CLO8", 'Exam (LECTURE ONLY)'!O240:X240) / 'Exam (LECTURE ONLY)'!AM$13),
IF(AND('PRINTABLE (per grading)'!H$16="EXAM", 'PRINTABLE (per grading)'!B$13="Final"), IF(ISERROR(SUMIF('Exam (LECTURE ONLY)'!Z$20:AI$20, "CLO8", 'Exam (LECTURE ONLY)'!Z240:AI240) / 'Exam (LECTURE ONLY)'!AN$13), "", SUMIF('Exam (LECTURE ONLY)'!Z$20:AI$20, "CLO8", 'Exam (LECTURE ONLY)'!Z240:AI240) / 'Exam (LECTURE ONLY)'!AN$13),
IF(AND('PRINTABLE (per grading)'!H$16="OUTPUT", 'PRINTABLE (per grading)'!B$13="Prelim"), IF(ISERROR(SUMIF(OUTPUT!C$20:M$20, "CLO8", OUTPUT!C240:M240) / OUTPUT!AL$13), "", SUMIF(OUTPUT!C$20:M$20, "CLO8", OUTPUT!C240:M240) / OUTPUT!AL$13),
IF(AND('PRINTABLE (per grading)'!H$16="OUTPUT", 'PRINTABLE (per grading)'!B$13="Midterm"), IF(ISERROR(SUMIF(OUTPUT!O$20:Y$20, "CLO8", OUTPUT!O240:Y240) / OUTPUT!AM$13), "", SUMIF(OUTPUT!O$20:Y$20, "CLO8", OUTPUT!O240:Y240) / OUTPUT!AM$13),
IF(AND('PRINTABLE (per grading)'!H$16="OUTPUT", 'PRINTABLE (per grading)'!B$13="Final"), IF(ISERROR(SUMIF(OUTPUT!AA$20:AI$20, "CLO8", OUTPUT!AA240:AI240) / OUTPUT!AN$13), "", SUMIF(OUTPUT!AA$20:AI$20, "CLO8", OUTPUT!AA240:AI240) / OUTPUT!AN$13),
"")))))),"")</f>
        <v/>
      </c>
      <c r="AY238" s="286" t="str">
        <f aca="false">IF(B238&lt;&gt;"",IF(AX238="","",IF(AX238&lt;0.5,1,IF(AND(AX238&gt;=0.5,AX238&lt;P$10),2,IF(AX238&gt;=P$10,3)))),"")</f>
        <v/>
      </c>
      <c r="AZ238" s="287" t="str">
        <f aca="false">IF(B238 &lt;&gt; "",IFERROR(IF(AVERAGE(AV238,AX238)&gt;=P$10,"Y","N"),""),"")</f>
        <v/>
      </c>
      <c r="BA238" s="194" t="str">
        <f aca="false">IF(B238 &lt;&gt; "", IFERROR(IF(C$16 = "PRELIM", SUMIF('Database (LECTURE-RES-PRAC)'!D$14:AG$14, "CLO9", 'Database (LECTURE-RES-PRAC)'!D235:AG235) / 'Grade computation'!F$12, IF(C$16 = "MIDTERM", SUMIF('Database (LECTURE-RES-PRAC)'!AJ$14:BM$14, "CLO9", 'Database (LECTURE-RES-PRAC)'!AJ235:BM235) / 'Grade computation'!G$12, IF(C$16 = "FINAL", SUMIF('Database (LECTURE-RES-PRAC)'!BP$14:CS$14, "CLO9", 'Database (LECTURE-RES-PRAC)'!BP235:CS235) / 'Grade computation'!H$12,""))),""),"")</f>
        <v/>
      </c>
      <c r="BB238" s="286" t="str">
        <f aca="false">IF(B238&lt;&gt;"",IF(BA238="","",IF(BA238&lt;0.5,1,IF(AND(BA238&gt;=0.5,BA238&lt;P$10),2,IF(BA238&gt;=P$10,3)))),"")</f>
        <v/>
      </c>
      <c r="BC238" s="194" t="str">
        <f aca="false">IF(B238 &lt;&gt; "",IF(AND('PRINTABLE (per grading)'!H$16="EXAM", 'PRINTABLE (per grading)'!B$13="Prelim"), IF(ISERROR(SUMIF('Exam (LECTURE ONLY)'!D$20:M$20, "CLO9", 'Exam (LECTURE ONLY)'!D240:M240) / 'Exam (LECTURE ONLY)'!AL$14), "", SUMIF('Exam (LECTURE ONLY)'!D$20:M$20, "CLO9", 'Exam (LECTURE ONLY)'!D240:M240) /'Exam (LECTURE ONLY)'!AL$14),
IF(AND('PRINTABLE (per grading)'!H$16="EXAM", 'PRINTABLE (per grading)'!B$13="Midterm"), IF(ISERROR(SUMIF('Exam (LECTURE ONLY)'!O$20:X$20, "CLO9", 'Exam (LECTURE ONLY)'!O240:X240) / 'Exam (LECTURE ONLY)'!AM$14), "", SUMIF('Exam (LECTURE ONLY)'!O$20:X$20, "CLO9", 'Exam (LECTURE ONLY)'!O240:X240) / 'Exam (LECTURE ONLY)'!AM$14),
IF(AND('PRINTABLE (per grading)'!H$16="EXAM", 'PRINTABLE (per grading)'!B$13="Final"), IF(ISERROR(SUMIF('Exam (LECTURE ONLY)'!Z$20:AI$20, "CLO9", 'Exam (LECTURE ONLY)'!Z240:AI240) / 'Exam (LECTURE ONLY)'!AN$14), "", SUMIF('Exam (LECTURE ONLY)'!Z$20:AI$20, "CLO9", 'Exam (LECTURE ONLY)'!Z240:AI240) / 'Exam (LECTURE ONLY)'!AN$14),
IF(AND('PRINTABLE (per grading)'!H$16="OUTPUT", 'PRINTABLE (per grading)'!B$13="Prelim"), IF(ISERROR(SUMIF(OUTPUT!C$20:M$20, "CLO9", OUTPUT!C240:M240) / OUTPUT!AL$14), "", SUMIF(OUTPUT!C$20:M$20, "CLO9", OUTPUT!C240:M240) / OUTPUT!AL$14),
IF(AND('PRINTABLE (per grading)'!H$16="OUTPUT", 'PRINTABLE (per grading)'!B$13="Midterm"), IF(ISERROR(SUMIF(OUTPUT!O$20:Y$20, "CLO9", OUTPUT!O240:Y240) / OUTPUT!AM$14), "", SUMIF(OUTPUT!O$20:Y$20, "CLO9", OUTPUT!O240:Y240) / OUTPUT!AM$14),
IF(AND('PRINTABLE (per grading)'!H$16="OUTPUT", 'PRINTABLE (per grading)'!B$13="Final"), IF(ISERROR(SUMIF(OUTPUT!AA$20:AI$20, "CLO9", OUTPUT!AA240:AI240) / OUTPUT!AN$14), "", SUMIF(OUTPUT!AA$20:AI$20, "CLO9", OUTPUT!AA240:AI240) / OUTPUT!AN$14),
"")))))),"")</f>
        <v/>
      </c>
      <c r="BD238" s="286" t="str">
        <f aca="false">IF(B238&lt;&gt;"",IF(BC238="","",IF(BC238&lt;0.5,1,IF(AND(BC238&gt;=0.5,BC238&lt;P$10),2,IF(BC238&gt;=P$10,3)))),"")</f>
        <v/>
      </c>
      <c r="BE238" s="287" t="str">
        <f aca="false">IF(B238 &lt;&gt; "",IFERROR(IF(AVERAGE(BA238,BC238)&gt;=P$10,"Y","N"),""),"")</f>
        <v/>
      </c>
      <c r="BF238" s="194" t="str">
        <f aca="false">IF(B238 &lt;&gt; "", IFERROR(IF(C$16 = "PRELIM", SUMIF('Database (LECTURE-RES-PRAC)'!D$14:AG$14, "CLO10", 'Database (LECTURE-RES-PRAC)'!D235:AG235) / 'Grade computation'!F$13, IF(C$16 = "MIDTERM", SUMIF('Database (LECTURE-RES-PRAC)'!AJ$14:BM$14, "CLO10", 'Database (LECTURE-RES-PRAC)'!AJ235:BM235) / 'Grade computation'!G$13, IF(C$16 = "FINAL", SUMIF('Database (LECTURE-RES-PRAC)'!BP$14:CS$14, "CLO10", 'Database (LECTURE-RES-PRAC)'!BP235:CS235) / 'Grade computation'!H$13,""))),""),"")</f>
        <v/>
      </c>
      <c r="BG238" s="286" t="str">
        <f aca="false">IF(B238&lt;&gt;"",IF(BF238="","",IF(BF238&lt;0.5,1,IF(AND(BF238&gt;=0.5,BF238&lt;P$10),2,IF(BF238&gt;=P$10,3)))),"")</f>
        <v/>
      </c>
      <c r="BH238" s="194" t="str">
        <f aca="false">IF(B238 &lt;&gt; "",IF(AND('PRINTABLE (per grading)'!H$16="EXAM", 'PRINTABLE (per grading)'!B$13="Prelim"), IF(ISERROR(SUMIF('Exam (LECTURE ONLY)'!D$20:M$20, "CLO10", 'Exam (LECTURE ONLY)'!D240:M240) / 'Exam (LECTURE ONLY)'!AL$15), "", SUMIF('Exam (LECTURE ONLY)'!D$20:M$20, "CLO10", 'Exam (LECTURE ONLY)'!D240:M240) /'Exam (LECTURE ONLY)'!AL$15),
IF(AND('PRINTABLE (per grading)'!H$16="EXAM", 'PRINTABLE (per grading)'!B$13="Midterm"), IF(ISERROR(SUMIF('Exam (LECTURE ONLY)'!O$20:X$20, "CLO10", 'Exam (LECTURE ONLY)'!O240:X240) / 'Exam (LECTURE ONLY)'!AM$15), "", SUMIF('Exam (LECTURE ONLY)'!O$20:X$20, "CLO10", 'Exam (LECTURE ONLY)'!O240:X240) / 'Exam (LECTURE ONLY)'!AM$15),
IF(AND('PRINTABLE (per grading)'!H$16="EXAM", 'PRINTABLE (per grading)'!B$13="Final"), IF(ISERROR(SUMIF('Exam (LECTURE ONLY)'!Z$20:AI$20, "CLO10", 'Exam (LECTURE ONLY)'!Z240:AI240) / 'Exam (LECTURE ONLY)'!AN$15), "", SUMIF('Exam (LECTURE ONLY)'!Z$20:AI$20, "CLO10", 'Exam (LECTURE ONLY)'!Z240:AI240) / 'Exam (LECTURE ONLY)'!AN$15),
IF(AND('PRINTABLE (per grading)'!H$16="OUTPUT", 'PRINTABLE (per grading)'!B$13="Prelim"), IF(ISERROR(SUMIF(OUTPUT!C$20:M$20, "CLO10", OUTPUT!C240:M240) / OUTPUT!AL$15), "", SUMIF(OUTPUT!C$20:M$20, "CLO10", OUTPUT!C240:M240) / OUTPUT!AL$15),
IF(AND('PRINTABLE (per grading)'!H$16="OUTPUT", 'PRINTABLE (per grading)'!B$13="Midterm"), IF(ISERROR(SUMIF(OUTPUT!O$20:Y$20, "CLO10", OUTPUT!O240:Y240) / OUTPUT!AM$15), "", SUMIF(OUTPUT!O$20:Y$20, "CLO10", OUTPUT!O240:Y240) / OUTPUT!AM$15),
IF(AND('PRINTABLE (per grading)'!H$16="OUTPUT", 'PRINTABLE (per grading)'!B$13="Final"), IF(ISERROR(SUMIF(OUTPUT!AA$20:AI$20, "CLO10", OUTPUT!AA240:AI240) / OUTPUT!AN$15), "", SUMIF(OUTPUT!AA$20:AI$20, "CLO10", OUTPUT!AA240:AI240) / OUTPUT!AN$15),
"")))))),"")</f>
        <v/>
      </c>
      <c r="BI238" s="286" t="str">
        <f aca="false">IF(B238&lt;&gt;"",IF(BH238="","",IF(BH238&lt;0.5,1,IF(AND(BH238&gt;=0.5,BH238&lt;P$10),2,IF(BH238&gt;=P$10,3)))),"")</f>
        <v/>
      </c>
      <c r="BJ238" s="287" t="str">
        <f aca="false">IF(B238 &lt;&gt; "",IFERROR(IF(AVERAGE(BF238,BH238)&gt;=P$10,"Y","N"),""),"")</f>
        <v/>
      </c>
      <c r="BK238" s="8"/>
    </row>
    <row r="239" customFormat="false" ht="19.5" hidden="false" customHeight="true" outlineLevel="0" collapsed="false">
      <c r="A239" s="183" t="str">
        <f aca="false">IF(ISBLANK('Database (LECTURE-RES-PRAC)'!A236),"",'Database (LECTURE-RES-PRAC)'!A236)</f>
        <v/>
      </c>
      <c r="B239" s="184" t="str">
        <f aca="false">IF(ISBLANK('Database (LECTURE-RES-PRAC)'!B236),"",'Database (LECTURE-RES-PRAC)'!B236)</f>
        <v/>
      </c>
      <c r="C239" s="230" t="str">
        <f aca="false">IF(B239&lt;&gt;"",IF(C$16="PRELIM",'Grade computation'!C239, IF(C$16="MIDTERM",'Grade computation'!K239, IF(C$16="FINAL",'Grade computation'!S239,""))),"")</f>
        <v/>
      </c>
      <c r="D239" s="231" t="str">
        <f aca="false">IF(B239&lt;&gt;"",IFERROR(IF(B$11="80-20", (((C239/C$19)*X$6)+X$7)*D$18, IF(B$11="60-40", (((C239/C$19)*Y$6)+Y$7)*D$18, 0)),0),"")</f>
        <v/>
      </c>
      <c r="E239" s="230" t="str">
        <f aca="false">IF(B239&lt;&gt;"", IF(C$16="PRELIM",'Grade computation'!E239, IF(C$16="MIDTERM",'Grade computation'!M239, IF(C$16="FINAL",'Grade computation'!U239,""))),"")</f>
        <v/>
      </c>
      <c r="F239" s="232" t="str">
        <f aca="false">IF(B239&lt;&gt;"",IFERROR(IF(B$11="80-20", (((E239/E$19)*X$6)+X$7)*F$18, IF(B$11="60-40", (((E239/E$19)*Y$6)+Y$7)*F$18, 0)),0),"")</f>
        <v/>
      </c>
      <c r="G239" s="233" t="str">
        <f aca="false">IF(B239&lt;&gt;"",IFERROR((D239+F239),0),"")</f>
        <v/>
      </c>
      <c r="H239" s="234" t="str">
        <f aca="false">IF(B239&lt;&gt;"",IF(C$16="PRELIM", 'Grade computation'!H239, IF(C$16="MIDTERM", 'Grade computation'!P239, IF(C$16="FINAL",'Grade computation'!X239, ""))),"")</f>
        <v/>
      </c>
      <c r="I239" s="233" t="str">
        <f aca="false">IF(B239&lt;&gt;"",IFERROR(IF(B$11="80-20", (((H239/H$19)*X$6)+X$7)*I$19, IF(B$11="60-40", (((H239/H$19)*Y$6)+Y$7)*I$19, 0)),0),"")</f>
        <v/>
      </c>
      <c r="J239" s="237" t="str">
        <f aca="false">IFERROR((G239+I239),"")</f>
        <v/>
      </c>
      <c r="K239" s="183" t="str">
        <f aca="false">IFERROR(IF(J239="","",IF(J239&gt;=75,"PASSED","FAILED")),"")</f>
        <v/>
      </c>
      <c r="L239" s="183"/>
      <c r="M239" s="194" t="str">
        <f aca="false">IF(B239 &lt;&gt; "", IFERROR(IF(C$16 = "PRELIM", SUMIF('Database (LECTURE-RES-PRAC)'!D$14:AG$14, "CLO1", 'Database (LECTURE-RES-PRAC)'!D236:AG236) / 'Grade computation'!F$4, IF(C$16 = "MIDTERM", SUMIF('Database (LECTURE-RES-PRAC)'!AJ$14:BM$14, "CLO1", 'Database (LECTURE-RES-PRAC)'!AJ236:BM236) / 'Grade computation'!G$4, IF(C$16 = "FINAL", SUMIF('Database (LECTURE-RES-PRAC)'!BP$14:CS$14, "CLO1", 'Database (LECTURE-RES-PRAC)'!BP236:CS236) / 'Grade computation'!H$4,""))),""),"")</f>
        <v/>
      </c>
      <c r="N239" s="286" t="str">
        <f aca="false">IF(B239&lt;&gt;"",IF(M239="","",IF(M239&lt;0.5,1,IF(AND(M239&gt;=0.5,M239&lt;P$10),2,IF(M239&gt;=P$10,3)))),"")</f>
        <v/>
      </c>
      <c r="O239" s="194" t="str">
        <f aca="false">IF(B239 &lt;&gt; "",IF(AND('PRINTABLE (per grading)'!H$16="EXAM", 'PRINTABLE (per grading)'!B$13="Prelim"), IF(ISERROR(SUMIF('Exam (LECTURE ONLY)'!D$20:M$20, "CLO1", 'Exam (LECTURE ONLY)'!D241:M241) / 'Exam (LECTURE ONLY)'!AL$6), "", SUMIF('Exam (LECTURE ONLY)'!D$20:M$20, "CLO1", 'Exam (LECTURE ONLY)'!D241:M241) /'Exam (LECTURE ONLY)'!AL$6),
IF(AND('PRINTABLE (per grading)'!H$16="EXAM", 'PRINTABLE (per grading)'!B$13="Midterm"), IF(ISERROR(SUMIF('Exam (LECTURE ONLY)'!O$20:X$20, "CLO1", 'Exam (LECTURE ONLY)'!O241:X241) / 'Exam (LECTURE ONLY)'!AM$6), "", SUMIF('Exam (LECTURE ONLY)'!O$20:X$20, "CLO1", 'Exam (LECTURE ONLY)'!O241:X241) / 'Exam (LECTURE ONLY)'!AM$6),
IF(AND('PRINTABLE (per grading)'!H$16="EXAM", 'PRINTABLE (per grading)'!B$13="Final"), IF(ISERROR(SUMIF('Exam (LECTURE ONLY)'!Z$20:AI$20, "CLO1", 'Exam (LECTURE ONLY)'!Z241:AI241) / 'Exam (LECTURE ONLY)'!AN$6), "", SUMIF('Exam (LECTURE ONLY)'!Z$20:AI$20, "CLO1", 'Exam (LECTURE ONLY)'!Z241:AI241) / 'Exam (LECTURE ONLY)'!AN$6),
IF(AND('PRINTABLE (per grading)'!H$16="OUTPUT", 'PRINTABLE (per grading)'!B$13="Prelim"), IF(ISERROR(SUMIF(OUTPUT!C$20:M$20, "CLO1", OUTPUT!C241:M241) / OUTPUT!AL$6), "", SUMIF(OUTPUT!C$20:M$20, "CLO1", OUTPUT!C241:M241) / OUTPUT!AL$6),
IF(AND('PRINTABLE (per grading)'!H$16="OUTPUT", 'PRINTABLE (per grading)'!B$13="Midterm"), IF(ISERROR(SUMIF(OUTPUT!O$20:Y$20, "CLO1", OUTPUT!O241:Y241) / OUTPUT!AM$6), "", SUMIF(OUTPUT!O$20:Y$20, "CLO1", OUTPUT!O241:Y241) / OUTPUT!AM$6),
IF(AND('PRINTABLE (per grading)'!H$16="OUTPUT", 'PRINTABLE (per grading)'!B$13="Final"), IF(ISERROR(SUMIF(OUTPUT!AA$20:AI$20, "CLO1", OUTPUT!AA241:AI241) / OUTPUT!AN$6), "", SUMIF(OUTPUT!AA$20:AI$20, "CLO1", OUTPUT!AA241:AI241) / OUTPUT!AN$6),
"")))))),"")</f>
        <v/>
      </c>
      <c r="P239" s="286" t="str">
        <f aca="false">IF(B239&lt;&gt;"",IF(O239="","",IF(O239&lt;0.5,1,IF(AND(O239&gt;=0.5,O239&lt;P$10),2,IF(O239&gt;=P$10,3)))),"")</f>
        <v/>
      </c>
      <c r="Q239" s="287" t="str">
        <f aca="false">IF(B239 &lt;&gt; "",IFERROR(IF(AVERAGE(M239,O239)&gt;=P$10,"Y","N"),""),"")</f>
        <v/>
      </c>
      <c r="R239" s="194" t="str">
        <f aca="false">IF(B239 &lt;&gt; "", IFERROR(IF(C$16 = "PRELIM", SUMIF('Database (LECTURE-RES-PRAC)'!D$14:AG$14, "CLO2", 'Database (LECTURE-RES-PRAC)'!D236:AG236) / 'Grade computation'!F$5, IF(C$16 = "MIDTERM", SUMIF('Database (LECTURE-RES-PRAC)'!AJ$14:BM$14, "CLO2", 'Database (LECTURE-RES-PRAC)'!AJ236:BM236) / 'Grade computation'!G$5, IF(C$16 = "FINAL", SUMIF('Database (LECTURE-RES-PRAC)'!BP$14:CS$14, "CLO2", 'Database (LECTURE-RES-PRAC)'!BP236:CS236) / 'Grade computation'!H$5,""))),""),"")</f>
        <v/>
      </c>
      <c r="S239" s="286" t="str">
        <f aca="false">IF(B239&lt;&gt;"",IF(R239="","",IF(R239&lt;0.5,1,IF(AND(R239&gt;=0.5,R239&lt;P$10),2,IF(R239&gt;=P$10,3)))),"")</f>
        <v/>
      </c>
      <c r="T239" s="194" t="str">
        <f aca="false">IF(B239 &lt;&gt; "",IF(AND('PRINTABLE (per grading)'!H$16="EXAM", 'PRINTABLE (per grading)'!B$13="Prelim"), IF(ISERROR(SUMIF('Exam (LECTURE ONLY)'!D$20:M$20, "CLO2", 'Exam (LECTURE ONLY)'!D241:M241) / 'Exam (LECTURE ONLY)'!AL$7), "", SUMIF('Exam (LECTURE ONLY)'!D$20:M$20, "CLO2", 'Exam (LECTURE ONLY)'!D241:M241) /'Exam (LECTURE ONLY)'!AL$7),
IF(AND('PRINTABLE (per grading)'!H$16="EXAM", 'PRINTABLE (per grading)'!B$13="Midterm"), IF(ISERROR(SUMIF('Exam (LECTURE ONLY)'!O$20:X$20, "CLO2", 'Exam (LECTURE ONLY)'!O241:X241) / 'Exam (LECTURE ONLY)'!AM$7), "", SUMIF('Exam (LECTURE ONLY)'!O$20:X$20, "CLO2", 'Exam (LECTURE ONLY)'!O241:X241) / 'Exam (LECTURE ONLY)'!AM$7),
IF(AND('PRINTABLE (per grading)'!H$16="EXAM", 'PRINTABLE (per grading)'!B$13="Final"), IF(ISERROR(SUMIF('Exam (LECTURE ONLY)'!Z$20:AI$20, "CLO2", 'Exam (LECTURE ONLY)'!Z241:AI241) / 'Exam (LECTURE ONLY)'!AN$7), "", SUMIF('Exam (LECTURE ONLY)'!Z$20:AI$20, "CLO2", 'Exam (LECTURE ONLY)'!Z241:AI241) / 'Exam (LECTURE ONLY)'!AN$7),
IF(AND('PRINTABLE (per grading)'!H$16="OUTPUT", 'PRINTABLE (per grading)'!B$13="Prelim"), IF(ISERROR(SUMIF(OUTPUT!C$20:M$20, "CLO2", OUTPUT!C241:M241) / OUTPUT!AL$7), "", SUMIF(OUTPUT!C$20:M$20, "CLO2", OUTPUT!C241:M241) / OUTPUT!AL$7),
IF(AND('PRINTABLE (per grading)'!H$16="OUTPUT", 'PRINTABLE (per grading)'!B$13="Midterm"), IF(ISERROR(SUMIF(OUTPUT!O$20:Y$20, "CLO2", OUTPUT!O241:Y241) / OUTPUT!AM$7), "", SUMIF(OUTPUT!O$20:Y$20, "CLO2", OUTPUT!O241:Y241) / OUTPUT!AM$7),
IF(AND('PRINTABLE (per grading)'!H$16="OUTPUT", 'PRINTABLE (per grading)'!B$13="Final"), IF(ISERROR(SUMIF(OUTPUT!AA$20:AI$20, "CLO2", OUTPUT!AA241:AI241) / OUTPUT!AN$7), "", SUMIF(OUTPUT!AA$20:AI$20, "CLO2", OUTPUT!AA241:AI241) / OUTPUT!AN$7),
"")))))),"")</f>
        <v/>
      </c>
      <c r="U239" s="286" t="str">
        <f aca="false">IF(B239&lt;&gt;"",IF(T239="","",IF(T239&lt;0.5,1,IF(AND(T239&gt;=0.5,T239&lt;P$10),2,IF(T239&gt;=P$10,3)))),"")</f>
        <v/>
      </c>
      <c r="V239" s="287" t="str">
        <f aca="false">IF(B239 &lt;&gt; "",IFERROR(IF(AVERAGE(R239,T239)&gt;=P$10,"Y","N"),""),"")</f>
        <v/>
      </c>
      <c r="W239" s="194" t="str">
        <f aca="false">IF(B239 &lt;&gt; "", IFERROR(IF(C$16 = "PRELIM", SUMIF('Database (LECTURE-RES-PRAC)'!D$14:AG$14, "CLO3", 'Database (LECTURE-RES-PRAC)'!D236:AG236) / 'Grade computation'!F$6, IF(C$16 = "MIDTERM", SUMIF('Database (LECTURE-RES-PRAC)'!AJ$14:BM$14, "CLO3", 'Database (LECTURE-RES-PRAC)'!AJ236:BM236) / 'Grade computation'!G$6, IF(C$16 = "FINAL", SUMIF('Database (LECTURE-RES-PRAC)'!BP$14:CS$14, "CLO3", 'Database (LECTURE-RES-PRAC)'!BP236:CS236) / 'Grade computation'!H$6,""))),""),"")</f>
        <v/>
      </c>
      <c r="X239" s="286" t="str">
        <f aca="false">IF(B239&lt;&gt;"",IF(W239="","",IF(W239&lt;0.5,1,IF(AND(W239&gt;=0.5,W239&lt;P$10),2,IF(W239&gt;=P$10,3)))),"")</f>
        <v/>
      </c>
      <c r="Y239" s="194" t="str">
        <f aca="false">IF(B239 &lt;&gt; "",IF(AND('PRINTABLE (per grading)'!H$16="EXAM", 'PRINTABLE (per grading)'!B$13="Prelim"), IF(ISERROR(SUMIF('Exam (LECTURE ONLY)'!D$20:M$20, "CLO3", 'Exam (LECTURE ONLY)'!D241:M241) / 'Exam (LECTURE ONLY)'!AL$8), "", SUMIF('Exam (LECTURE ONLY)'!D$20:M$20, "CLO3", 'Exam (LECTURE ONLY)'!D241:M241) /'Exam (LECTURE ONLY)'!AL$8),
IF(AND('PRINTABLE (per grading)'!H$16="EXAM", 'PRINTABLE (per grading)'!B$13="Midterm"), IF(ISERROR(SUMIF('Exam (LECTURE ONLY)'!O$20:X$20, "CLO3", 'Exam (LECTURE ONLY)'!O241:X241) / 'Exam (LECTURE ONLY)'!AM$8), "", SUMIF('Exam (LECTURE ONLY)'!O$20:X$20, "CLO3", 'Exam (LECTURE ONLY)'!O241:X241) / 'Exam (LECTURE ONLY)'!AM$8),
IF(AND('PRINTABLE (per grading)'!H$16="EXAM", 'PRINTABLE (per grading)'!B$13="Final"), IF(ISERROR(SUMIF('Exam (LECTURE ONLY)'!Z$20:AI$20, "CLO3", 'Exam (LECTURE ONLY)'!Z241:AI241) / 'Exam (LECTURE ONLY)'!AN$8), "", SUMIF('Exam (LECTURE ONLY)'!Z$20:AI$20, "CLO3", 'Exam (LECTURE ONLY)'!Z241:AI241) / 'Exam (LECTURE ONLY)'!AN$8),
IF(AND('PRINTABLE (per grading)'!H$16="OUTPUT", 'PRINTABLE (per grading)'!B$13="Prelim"), IF(ISERROR(SUMIF(OUTPUT!C$20:M$20, "CLO3", OUTPUT!C241:M241) / OUTPUT!AL$8), "", SUMIF(OUTPUT!C$20:M$20, "CLO3", OUTPUT!C241:M241) / OUTPUT!AL$8),
IF(AND('PRINTABLE (per grading)'!H$16="OUTPUT", 'PRINTABLE (per grading)'!B$13="Midterm"), IF(ISERROR(SUMIF(OUTPUT!O$20:Y$20, "CLO3", OUTPUT!O241:Y241) / OUTPUT!AM$8), "", SUMIF(OUTPUT!O$20:Y$20, "CLO3", OUTPUT!O241:Y241) / OUTPUT!AM$8),
IF(AND('PRINTABLE (per grading)'!H$16="OUTPUT", 'PRINTABLE (per grading)'!B$13="Final"), IF(ISERROR(SUMIF(OUTPUT!AA$20:AI$20, "CLO3", OUTPUT!AA241:AI241) / OUTPUT!AN$8), "", SUMIF(OUTPUT!AA$20:AI$20, "CLO3", OUTPUT!AA241:AI241) / OUTPUT!AN$8),
"" )))))),"")</f>
        <v/>
      </c>
      <c r="Z239" s="286" t="str">
        <f aca="false">IF(B239&lt;&gt;"",IF(Y239="","",IF(Y239&lt;0.5,1,IF(AND(Y239&gt;=0.5,Y239&lt;P$10),2,IF(Y239&gt;=P$10,3)))),"")</f>
        <v/>
      </c>
      <c r="AA239" s="287" t="str">
        <f aca="false">IF(B239 &lt;&gt; "",IFERROR(IF(AVERAGE(W239,Y239)&gt;=P$10,"Y","N"),""),"")</f>
        <v/>
      </c>
      <c r="AB239" s="194" t="str">
        <f aca="false">IF(B239 &lt;&gt; "", IFERROR(IF(C$16 = "PRELIM", SUMIF('Database (LECTURE-RES-PRAC)'!D$14:AG$14, "CLO4", 'Database (LECTURE-RES-PRAC)'!D236:AG236) / 'Grade computation'!F$7, IF(C$16 = "MIDTERM", SUMIF('Database (LECTURE-RES-PRAC)'!AJ$14:BM$14, "CLO4", 'Database (LECTURE-RES-PRAC)'!AJ236:BM236) / 'Grade computation'!G$7, IF(C$16 = "FINAL", SUMIF('Database (LECTURE-RES-PRAC)'!BP$14:CS$14, "CLO4", 'Database (LECTURE-RES-PRAC)'!BP236:CS236) / 'Grade computation'!H$7,""))),""),"")</f>
        <v/>
      </c>
      <c r="AC239" s="286" t="str">
        <f aca="false">IF(B239&lt;&gt;"",IF(AB239="","",IF(AB239&lt;0.5,1,IF(AND(AB239&gt;=0.5,AB239&lt;P$10),2,IF(AB239&gt;=P$10,3)))),"")</f>
        <v/>
      </c>
      <c r="AD239" s="194" t="str">
        <f aca="false">IF(B239 &lt;&gt; "",IF(AND('PRINTABLE (per grading)'!H$16="EXAM", 'PRINTABLE (per grading)'!B$13="Prelim"), IF(ISERROR(SUMIF('Exam (LECTURE ONLY)'!D$20:M$20, "CLO4", 'Exam (LECTURE ONLY)'!D241:M241) / 'Exam (LECTURE ONLY)'!AL$9), "", SUMIF('Exam (LECTURE ONLY)'!D$20:M$20, "CLO4", 'Exam (LECTURE ONLY)'!D241:M241) /'Exam (LECTURE ONLY)'!AL$9),
IF(AND('PRINTABLE (per grading)'!H$16="EXAM", 'PRINTABLE (per grading)'!B$13="Midterm"), IF(ISERROR(SUMIF('Exam (LECTURE ONLY)'!O$20:X$20, "CLO4", 'Exam (LECTURE ONLY)'!O241:X241) / 'Exam (LECTURE ONLY)'!AM$9), "", SUMIF('Exam (LECTURE ONLY)'!O$20:X$20, "CLO4", 'Exam (LECTURE ONLY)'!O241:X241) / 'Exam (LECTURE ONLY)'!AM$9),
IF(AND('PRINTABLE (per grading)'!H$16="EXAM", 'PRINTABLE (per grading)'!B$13="Final"), IF(ISERROR(SUMIF('Exam (LECTURE ONLY)'!Z$20:AI$20, "CLO4", 'Exam (LECTURE ONLY)'!Z241:AI241) / 'Exam (LECTURE ONLY)'!AN$9), "", SUMIF('Exam (LECTURE ONLY)'!Z$20:AI$20, "CLO4", 'Exam (LECTURE ONLY)'!Z241:AI241) / 'Exam (LECTURE ONLY)'!AN$9),
IF(AND('PRINTABLE (per grading)'!H$16="OUTPUT", 'PRINTABLE (per grading)'!B$13="Prelim"), IF(ISERROR(SUMIF(OUTPUT!C$20:M$20, "CLO4", OUTPUT!C241:M241) / OUTPUT!AL$9), "", SUMIF(OUTPUT!C$20:M$20, "CLO4", OUTPUT!C241:M241) / OUTPUT!AL$9),
IF(AND('PRINTABLE (per grading)'!H$16="OUTPUT", 'PRINTABLE (per grading)'!B$13="Midterm"), IF(ISERROR(SUMIF(OUTPUT!O$20:Y$20, "CLO4", OUTPUT!O241:Y241) / OUTPUT!AM$9), "", SUMIF(OUTPUT!O$20:Y$20, "CLO4", OUTPUT!O241:Y241) / OUTPUT!AM$9),
IF(AND('PRINTABLE (per grading)'!H$16="OUTPUT", 'PRINTABLE (per grading)'!B$13="Final"), IF(ISERROR(SUMIF(OUTPUT!AA$20:AI$20, "CLO4", OUTPUT!AA241:AI241) / OUTPUT!AN$9), "", SUMIF(OUTPUT!AA$20:AI$20, "CLO4", OUTPUT!AA241:AI241) / OUTPUT!AN$9),
"")))))),"")</f>
        <v/>
      </c>
      <c r="AE239" s="286" t="str">
        <f aca="false">IF(B239&lt;&gt;"",IF(AD239="","",IF(AD239&lt;0.5,1,IF(AND(AD239&gt;=0.5,AD239&lt;P$10),2,IF(AD239&gt;=P$10,3)))),"")</f>
        <v/>
      </c>
      <c r="AF239" s="287" t="str">
        <f aca="false">IF(B239 &lt;&gt; "",IFERROR(IF(AVERAGE(AB239,AD239)&gt;=P$10,"Y","N"),""),"")</f>
        <v/>
      </c>
      <c r="AG239" s="194" t="str">
        <f aca="false">IF(B239 &lt;&gt; "", IFERROR(IF(C$16 = "PRELIM", SUMIF('Database (LECTURE-RES-PRAC)'!D$14:AG$14, "CLO5", 'Database (LECTURE-RES-PRAC)'!D236:AG236) / 'Grade computation'!F$8, IF(C$16 = "MIDTERM", SUMIF('Database (LECTURE-RES-PRAC)'!AJ$14:BM$14, "CLO5", 'Database (LECTURE-RES-PRAC)'!AJ236:BM236) / 'Grade computation'!G$8, IF(C$16 = "FINAL", SUMIF('Database (LECTURE-RES-PRAC)'!BP$14:CS$14, "CLO5", 'Database (LECTURE-RES-PRAC)'!BP236:CS236) / 'Grade computation'!H$8,""))),""),"")</f>
        <v/>
      </c>
      <c r="AH239" s="286" t="str">
        <f aca="false">IF(B239&lt;&gt;"",IF(AG239="","",IF(AG239&lt;0.5,1,IF(AND(AG239&gt;=0.5,AG239&lt;P$10),2,IF(AG239&gt;=P$10,3)))),"")</f>
        <v/>
      </c>
      <c r="AI239" s="194" t="str">
        <f aca="false">IF(B239 &lt;&gt; "",IF(AND('PRINTABLE (per grading)'!H$16="EXAM", 'PRINTABLE (per grading)'!B$13="Prelim"), IF(ISERROR(SUMIF('Exam (LECTURE ONLY)'!D$20:M$20, "CLO5", 'Exam (LECTURE ONLY)'!D241:M241) / 'Exam (LECTURE ONLY)'!AL$10), "", SUMIF('Exam (LECTURE ONLY)'!D$20:M$20, "CLO5", 'Exam (LECTURE ONLY)'!D241:M241) /'Exam (LECTURE ONLY)'!AL$10),
IF(AND('PRINTABLE (per grading)'!H$16="EXAM", 'PRINTABLE (per grading)'!B$13="Midterm"), IF(ISERROR(SUMIF('Exam (LECTURE ONLY)'!O$20:X$20, "CLO5", 'Exam (LECTURE ONLY)'!O241:X241) / 'Exam (LECTURE ONLY)'!AM$10), "", SUMIF('Exam (LECTURE ONLY)'!O$20:X$20, "CLO5", 'Exam (LECTURE ONLY)'!O241:X241) / 'Exam (LECTURE ONLY)'!AM$10),
IF(AND('PRINTABLE (per grading)'!H$16="EXAM", 'PRINTABLE (per grading)'!B$13="Final"), IF(ISERROR(SUMIF('Exam (LECTURE ONLY)'!Z$20:AI$20, "CLO5", 'Exam (LECTURE ONLY)'!Z241:AI241) / 'Exam (LECTURE ONLY)'!AN$10), "", SUMIF('Exam (LECTURE ONLY)'!Z$20:AI$20, "CLO5", 'Exam (LECTURE ONLY)'!Z241:AI241) / 'Exam (LECTURE ONLY)'!AN$10),
IF(AND('PRINTABLE (per grading)'!H$16="OUTPUT", 'PRINTABLE (per grading)'!B$13="Prelim"), IF(ISERROR(SUMIF(OUTPUT!C$20:M$20, "CLO5", OUTPUT!C241:M241) / OUTPUT!AL$10), "", SUMIF(OUTPUT!C$20:M$20, "CLO5", OUTPUT!C241:M241) / OUTPUT!AL$10),
IF(AND('PRINTABLE (per grading)'!H$16="OUTPUT", 'PRINTABLE (per grading)'!B$13="Midterm"), IF(ISERROR(SUMIF(OUTPUT!O$20:Y$20, "CLO5", OUTPUT!O241:Y241) / OUTPUT!AM$10), "", SUMIF(OUTPUT!O$20:Y$20, "CLO5", OUTPUT!O241:Y241) / OUTPUT!AM$10),
IF(AND('PRINTABLE (per grading)'!H$16="OUTPUT", 'PRINTABLE (per grading)'!B$13="Final"), IF(ISERROR(SUMIF(OUTPUT!AA$20:AI$20, "CLO5", OUTPUT!AA241:AI241) / OUTPUT!AN$10), "", SUMIF(OUTPUT!AA$20:AI$20, "CLO5", OUTPUT!AA241:AI241) / OUTPUT!AN$10),
"")))))),"")</f>
        <v/>
      </c>
      <c r="AJ239" s="286" t="str">
        <f aca="false">IF(B239&lt;&gt;"",IF(AI239="","",IF(AI239&lt;0.5,1,IF(AND(AI239&gt;=0.5,AI239&lt;P$10),2,IF(AI239&gt;=P$10,3)))),"")</f>
        <v/>
      </c>
      <c r="AK239" s="287" t="str">
        <f aca="false">IF(B239 &lt;&gt; "",IFERROR(IF(AVERAGE(AG239,AI239)&gt;=P$10,"Y","N"),""),"")</f>
        <v/>
      </c>
      <c r="AL239" s="194" t="str">
        <f aca="false">IF(B239 &lt;&gt; "", IFERROR(IF(C$16 = "PRELIM", SUMIF('Database (LECTURE-RES-PRAC)'!D$14:AG$14, "CLO6", 'Database (LECTURE-RES-PRAC)'!D236:AG236) / 'Grade computation'!F$9, IF(C$16 = "MIDTERM", SUMIF('Database (LECTURE-RES-PRAC)'!AJ$14:BM$14, "CLO6", 'Database (LECTURE-RES-PRAC)'!AJ236:BM236) / 'Grade computation'!G$9, IF(C$16 = "FINAL", SUMIF('Database (LECTURE-RES-PRAC)'!BP$14:CS$14, "CLO6", 'Database (LECTURE-RES-PRAC)'!BP236:CS236) / 'Grade computation'!H$9,""))),""),"")</f>
        <v/>
      </c>
      <c r="AM239" s="286" t="str">
        <f aca="false">IF(B239&lt;&gt;"",IF(AL239="","",IF(AL239&lt;0.5,1,IF(AND(AL239&gt;=0.5,AL239&lt;P$10),2,IF(AL239&gt;=P$10,3)))),"")</f>
        <v/>
      </c>
      <c r="AN239" s="194" t="str">
        <f aca="false">IF(B239 &lt;&gt; "",IF(AND('PRINTABLE (per grading)'!H$16="EXAM", 'PRINTABLE (per grading)'!B$13="Prelim"), IF(ISERROR(SUMIF('Exam (LECTURE ONLY)'!D$20:M$20, "CLO6", 'Exam (LECTURE ONLY)'!D241:M241) / 'Exam (LECTURE ONLY)'!AL$11), "", SUMIF('Exam (LECTURE ONLY)'!D$20:M$20, "CLO6", 'Exam (LECTURE ONLY)'!D241:M241) /'Exam (LECTURE ONLY)'!AL$11),
IF(AND('PRINTABLE (per grading)'!H$16="EXAM", 'PRINTABLE (per grading)'!B$13="Midterm"), IF(ISERROR(SUMIF('Exam (LECTURE ONLY)'!O$20:X$20, "CLO6", 'Exam (LECTURE ONLY)'!O241:X241) / 'Exam (LECTURE ONLY)'!AM$11), "", SUMIF('Exam (LECTURE ONLY)'!O$20:X$20, "CLO6", 'Exam (LECTURE ONLY)'!O241:X241) / 'Exam (LECTURE ONLY)'!AM$11),
IF(AND('PRINTABLE (per grading)'!H$16="EXAM", 'PRINTABLE (per grading)'!B$13="Final"), IF(ISERROR(SUMIF('Exam (LECTURE ONLY)'!Z$20:AI$20, "CLO6", 'Exam (LECTURE ONLY)'!Z241:AI241) / 'Exam (LECTURE ONLY)'!AN$11), "", SUMIF('Exam (LECTURE ONLY)'!Z$20:AI$20, "CLO6", 'Exam (LECTURE ONLY)'!Z241:AI241) / 'Exam (LECTURE ONLY)'!AN$11),
IF(AND('PRINTABLE (per grading)'!H$16="OUTPUT", 'PRINTABLE (per grading)'!B$13="Prelim"), IF(ISERROR(SUMIF(OUTPUT!C$20:M$20, "CLO6", OUTPUT!C241:M241) / OUTPUT!AL$11), "", SUMIF(OUTPUT!C$20:M$20, "CLO6", OUTPUT!C241:M241) / OUTPUT!AL$11),
IF(AND('PRINTABLE (per grading)'!H$16="OUTPUT", 'PRINTABLE (per grading)'!B$13="Midterm"), IF(ISERROR(SUMIF(OUTPUT!O$20:Y$20, "CLO6", OUTPUT!O241:Y241) / OUTPUT!AM$11), "", SUMIF(OUTPUT!O$20:Y$20, "CLO6", OUTPUT!O241:Y241) / OUTPUT!AM$11),
IF(AND('PRINTABLE (per grading)'!H$16="OUTPUT", 'PRINTABLE (per grading)'!B$13="Final"), IF(ISERROR(SUMIF(OUTPUT!AA$20:AI$20, "CLO6", OUTPUT!AA241:AI241) / OUTPUT!AN$11), "", SUMIF(OUTPUT!AA$20:AI$20, "CLO6", OUTPUT!AA241:AI241) / OUTPUT!AN$11),
"")))))),"")</f>
        <v/>
      </c>
      <c r="AO239" s="286" t="str">
        <f aca="false">IF(B239&lt;&gt;"",IF(AN239="","",IF(AN239&lt;0.5,1,IF(AND(AN239&gt;=0.5,AN239&lt;P$10),2,IF(AN239&gt;=P$10,3)))),"")</f>
        <v/>
      </c>
      <c r="AP239" s="287" t="str">
        <f aca="false">IF(B239 &lt;&gt; "",IFERROR(IF(AVERAGE(AL239,AN239)&gt;=P$10,"Y","N"),""),"")</f>
        <v/>
      </c>
      <c r="AQ239" s="194" t="str">
        <f aca="false">IF(B239 &lt;&gt; "", IFERROR(IF(C$16 = "PRELIM", SUMIF('Database (LECTURE-RES-PRAC)'!D$14:AG$14, "CLO7", 'Database (LECTURE-RES-PRAC)'!D236:AG236) / 'Grade computation'!F$10, IF(C$16 = "MIDTERM", SUMIF('Database (LECTURE-RES-PRAC)'!AJ$14:BM$14, "CLO7", 'Database (LECTURE-RES-PRAC)'!AJ236:BM236) / 'Grade computation'!G$10, IF(C$16 = "FINAL", SUMIF('Database (LECTURE-RES-PRAC)'!BP$14:CS$14, "CLO7", 'Database (LECTURE-RES-PRAC)'!BP236:CS236) / 'Grade computation'!H$10,""))),""),"")</f>
        <v/>
      </c>
      <c r="AR239" s="286" t="str">
        <f aca="false">IF(B239&lt;&gt;"",IF(AQ239="","",IF(AQ239&lt;0.5,1,IF(AND(AQ239&gt;=0.5,AQ239&lt;P$10),2,IF(AQ239&gt;=P$10,3)))),"")</f>
        <v/>
      </c>
      <c r="AS239" s="194" t="str">
        <f aca="false">IF(B239 &lt;&gt; "",IF(AND('PRINTABLE (per grading)'!H$16="EXAM", 'PRINTABLE (per grading)'!B$13="Prelim"), IF(ISERROR(SUMIF('Exam (LECTURE ONLY)'!D$20:M$20, "CLO7", 'Exam (LECTURE ONLY)'!D241:M241) / 'Exam (LECTURE ONLY)'!AL$12), "", SUMIF('Exam (LECTURE ONLY)'!D$20:M$20, "CLO7", 'Exam (LECTURE ONLY)'!D241:M241) /'Exam (LECTURE ONLY)'!AL$12),
IF(AND('PRINTABLE (per grading)'!H$16="EXAM", 'PRINTABLE (per grading)'!B$13="Midterm"), IF(ISERROR(SUMIF('Exam (LECTURE ONLY)'!O$20:X$20, "CLO7", 'Exam (LECTURE ONLY)'!O241:X241) / 'Exam (LECTURE ONLY)'!AM$12), "", SUMIF('Exam (LECTURE ONLY)'!O$20:X$20, "CLO7", 'Exam (LECTURE ONLY)'!O241:X241) / 'Exam (LECTURE ONLY)'!AM$12),
IF(AND('PRINTABLE (per grading)'!H$16="EXAM", 'PRINTABLE (per grading)'!B$13="Final"), IF(ISERROR(SUMIF('Exam (LECTURE ONLY)'!Z$20:AI$20, "CLO7", 'Exam (LECTURE ONLY)'!Z241:AI241) / 'Exam (LECTURE ONLY)'!AN$12), "", SUMIF('Exam (LECTURE ONLY)'!Z$20:AI$20, "CLO7", 'Exam (LECTURE ONLY)'!Z241:AI241) / 'Exam (LECTURE ONLY)'!AN$12),
IF(AND('PRINTABLE (per grading)'!H$16="OUTPUT", 'PRINTABLE (per grading)'!B$13="Prelim"), IF(ISERROR(SUMIF(OUTPUT!C$20:M$20, "CLO7", OUTPUT!C241:M241) / OUTPUT!AL$12), "", SUMIF(OUTPUT!C$20:M$20, "CLO7", OUTPUT!C241:M241) / OUTPUT!AL$12),
IF(AND('PRINTABLE (per grading)'!H$16="OUTPUT", 'PRINTABLE (per grading)'!B$13="Midterm"), IF(ISERROR(SUMIF(OUTPUT!O$20:Y$20, "CLO7", OUTPUT!O241:Y241) / OUTPUT!AM$12), "", SUMIF(OUTPUT!O$20:Y$20, "CLO7", OUTPUT!O241:Y241) / OUTPUT!AM$12),
IF(AND('PRINTABLE (per grading)'!H$16="OUTPUT", 'PRINTABLE (per grading)'!B$13="Final"), IF(ISERROR(SUMIF(OUTPUT!AA$20:AI$20, "CLO7", OUTPUT!AA241:AI241) / OUTPUT!AN$12), "", SUMIF(OUTPUT!AA$20:AI$20, "CLO7", OUTPUT!AA241:AI241) / OUTPUT!AN$12),
"")))))),"")</f>
        <v/>
      </c>
      <c r="AT239" s="286" t="str">
        <f aca="false">IF(B239&lt;&gt;"",IF(AS239="","",IF(AS239&lt;0.5,1,IF(AND(AS239&gt;=0.5,AS239&lt;P$10),2,IF(AS239&gt;=P$10,3)))),"")</f>
        <v/>
      </c>
      <c r="AU239" s="287" t="str">
        <f aca="false">IF(B239 &lt;&gt; "",IFERROR(IF(AVERAGE(AQ239,AS239)&gt;=P$10,"Y","N"),""),"")</f>
        <v/>
      </c>
      <c r="AV239" s="194" t="str">
        <f aca="false">IF(B239 &lt;&gt; "", IFERROR(IF(C$16 = "PRELIM", SUMIF('Database (LECTURE-RES-PRAC)'!D$14:AG$14, "CLO8", 'Database (LECTURE-RES-PRAC)'!D236:AG236) / 'Grade computation'!F$11, IF(C$16 = "MIDTERM", SUMIF('Database (LECTURE-RES-PRAC)'!AJ$14:BM$14, "CLO8", 'Database (LECTURE-RES-PRAC)'!AJ236:BM236) / 'Grade computation'!G$11, IF(C$16 = "FINAL", SUMIF('Database (LECTURE-RES-PRAC)'!BP$14:CS$14, "CLO8", 'Database (LECTURE-RES-PRAC)'!BP236:CS236) / 'Grade computation'!H$11,""))),""),"")</f>
        <v/>
      </c>
      <c r="AW239" s="286" t="str">
        <f aca="false">IF(B239&lt;&gt;"",IF(AV239="","",IF(AV239&lt;0.5,1,IF(AND(AV239&gt;=0.5,AV239&lt;P$10),2,IF(AV239&gt;=P$10,3)))),"")</f>
        <v/>
      </c>
      <c r="AX239" s="194" t="str">
        <f aca="false">IF(B239 &lt;&gt; "",IF(AND('PRINTABLE (per grading)'!H$16="EXAM", 'PRINTABLE (per grading)'!B$13="Prelim"), IF(ISERROR(SUMIF('Exam (LECTURE ONLY)'!D$20:M$20, "CLO8", 'Exam (LECTURE ONLY)'!D241:M241) / 'Exam (LECTURE ONLY)'!AL$13), "", SUMIF('Exam (LECTURE ONLY)'!D$20:M$20, "CLO8", 'Exam (LECTURE ONLY)'!D241:M241) /'Exam (LECTURE ONLY)'!AL$13),
IF(AND('PRINTABLE (per grading)'!H$16="EXAM", 'PRINTABLE (per grading)'!B$13="Midterm"), IF(ISERROR(SUMIF('Exam (LECTURE ONLY)'!O$20:X$20, "CLO8", 'Exam (LECTURE ONLY)'!O241:X241) / 'Exam (LECTURE ONLY)'!AM$13), "", SUMIF('Exam (LECTURE ONLY)'!O$20:X$20, "CLO8", 'Exam (LECTURE ONLY)'!O241:X241) / 'Exam (LECTURE ONLY)'!AM$13),
IF(AND('PRINTABLE (per grading)'!H$16="EXAM", 'PRINTABLE (per grading)'!B$13="Final"), IF(ISERROR(SUMIF('Exam (LECTURE ONLY)'!Z$20:AI$20, "CLO8", 'Exam (LECTURE ONLY)'!Z241:AI241) / 'Exam (LECTURE ONLY)'!AN$13), "", SUMIF('Exam (LECTURE ONLY)'!Z$20:AI$20, "CLO8", 'Exam (LECTURE ONLY)'!Z241:AI241) / 'Exam (LECTURE ONLY)'!AN$13),
IF(AND('PRINTABLE (per grading)'!H$16="OUTPUT", 'PRINTABLE (per grading)'!B$13="Prelim"), IF(ISERROR(SUMIF(OUTPUT!C$20:M$20, "CLO8", OUTPUT!C241:M241) / OUTPUT!AL$13), "", SUMIF(OUTPUT!C$20:M$20, "CLO8", OUTPUT!C241:M241) / OUTPUT!AL$13),
IF(AND('PRINTABLE (per grading)'!H$16="OUTPUT", 'PRINTABLE (per grading)'!B$13="Midterm"), IF(ISERROR(SUMIF(OUTPUT!O$20:Y$20, "CLO8", OUTPUT!O241:Y241) / OUTPUT!AM$13), "", SUMIF(OUTPUT!O$20:Y$20, "CLO8", OUTPUT!O241:Y241) / OUTPUT!AM$13),
IF(AND('PRINTABLE (per grading)'!H$16="OUTPUT", 'PRINTABLE (per grading)'!B$13="Final"), IF(ISERROR(SUMIF(OUTPUT!AA$20:AI$20, "CLO8", OUTPUT!AA241:AI241) / OUTPUT!AN$13), "", SUMIF(OUTPUT!AA$20:AI$20, "CLO8", OUTPUT!AA241:AI241) / OUTPUT!AN$13),
"")))))),"")</f>
        <v/>
      </c>
      <c r="AY239" s="286" t="str">
        <f aca="false">IF(B239&lt;&gt;"",IF(AX239="","",IF(AX239&lt;0.5,1,IF(AND(AX239&gt;=0.5,AX239&lt;P$10),2,IF(AX239&gt;=P$10,3)))),"")</f>
        <v/>
      </c>
      <c r="AZ239" s="287" t="str">
        <f aca="false">IF(B239 &lt;&gt; "",IFERROR(IF(AVERAGE(AV239,AX239)&gt;=P$10,"Y","N"),""),"")</f>
        <v/>
      </c>
      <c r="BA239" s="194" t="str">
        <f aca="false">IF(B239 &lt;&gt; "", IFERROR(IF(C$16 = "PRELIM", SUMIF('Database (LECTURE-RES-PRAC)'!D$14:AG$14, "CLO9", 'Database (LECTURE-RES-PRAC)'!D236:AG236) / 'Grade computation'!F$12, IF(C$16 = "MIDTERM", SUMIF('Database (LECTURE-RES-PRAC)'!AJ$14:BM$14, "CLO9", 'Database (LECTURE-RES-PRAC)'!AJ236:BM236) / 'Grade computation'!G$12, IF(C$16 = "FINAL", SUMIF('Database (LECTURE-RES-PRAC)'!BP$14:CS$14, "CLO9", 'Database (LECTURE-RES-PRAC)'!BP236:CS236) / 'Grade computation'!H$12,""))),""),"")</f>
        <v/>
      </c>
      <c r="BB239" s="286" t="str">
        <f aca="false">IF(B239&lt;&gt;"",IF(BA239="","",IF(BA239&lt;0.5,1,IF(AND(BA239&gt;=0.5,BA239&lt;P$10),2,IF(BA239&gt;=P$10,3)))),"")</f>
        <v/>
      </c>
      <c r="BC239" s="194" t="str">
        <f aca="false">IF(B239 &lt;&gt; "",IF(AND('PRINTABLE (per grading)'!H$16="EXAM", 'PRINTABLE (per grading)'!B$13="Prelim"), IF(ISERROR(SUMIF('Exam (LECTURE ONLY)'!D$20:M$20, "CLO9", 'Exam (LECTURE ONLY)'!D241:M241) / 'Exam (LECTURE ONLY)'!AL$14), "", SUMIF('Exam (LECTURE ONLY)'!D$20:M$20, "CLO9", 'Exam (LECTURE ONLY)'!D241:M241) /'Exam (LECTURE ONLY)'!AL$14),
IF(AND('PRINTABLE (per grading)'!H$16="EXAM", 'PRINTABLE (per grading)'!B$13="Midterm"), IF(ISERROR(SUMIF('Exam (LECTURE ONLY)'!O$20:X$20, "CLO9", 'Exam (LECTURE ONLY)'!O241:X241) / 'Exam (LECTURE ONLY)'!AM$14), "", SUMIF('Exam (LECTURE ONLY)'!O$20:X$20, "CLO9", 'Exam (LECTURE ONLY)'!O241:X241) / 'Exam (LECTURE ONLY)'!AM$14),
IF(AND('PRINTABLE (per grading)'!H$16="EXAM", 'PRINTABLE (per grading)'!B$13="Final"), IF(ISERROR(SUMIF('Exam (LECTURE ONLY)'!Z$20:AI$20, "CLO9", 'Exam (LECTURE ONLY)'!Z241:AI241) / 'Exam (LECTURE ONLY)'!AN$14), "", SUMIF('Exam (LECTURE ONLY)'!Z$20:AI$20, "CLO9", 'Exam (LECTURE ONLY)'!Z241:AI241) / 'Exam (LECTURE ONLY)'!AN$14),
IF(AND('PRINTABLE (per grading)'!H$16="OUTPUT", 'PRINTABLE (per grading)'!B$13="Prelim"), IF(ISERROR(SUMIF(OUTPUT!C$20:M$20, "CLO9", OUTPUT!C241:M241) / OUTPUT!AL$14), "", SUMIF(OUTPUT!C$20:M$20, "CLO9", OUTPUT!C241:M241) / OUTPUT!AL$14),
IF(AND('PRINTABLE (per grading)'!H$16="OUTPUT", 'PRINTABLE (per grading)'!B$13="Midterm"), IF(ISERROR(SUMIF(OUTPUT!O$20:Y$20, "CLO9", OUTPUT!O241:Y241) / OUTPUT!AM$14), "", SUMIF(OUTPUT!O$20:Y$20, "CLO9", OUTPUT!O241:Y241) / OUTPUT!AM$14),
IF(AND('PRINTABLE (per grading)'!H$16="OUTPUT", 'PRINTABLE (per grading)'!B$13="Final"), IF(ISERROR(SUMIF(OUTPUT!AA$20:AI$20, "CLO9", OUTPUT!AA241:AI241) / OUTPUT!AN$14), "", SUMIF(OUTPUT!AA$20:AI$20, "CLO9", OUTPUT!AA241:AI241) / OUTPUT!AN$14),
"")))))),"")</f>
        <v/>
      </c>
      <c r="BD239" s="286" t="str">
        <f aca="false">IF(B239&lt;&gt;"",IF(BC239="","",IF(BC239&lt;0.5,1,IF(AND(BC239&gt;=0.5,BC239&lt;P$10),2,IF(BC239&gt;=P$10,3)))),"")</f>
        <v/>
      </c>
      <c r="BE239" s="287" t="str">
        <f aca="false">IF(B239 &lt;&gt; "",IFERROR(IF(AVERAGE(BA239,BC239)&gt;=P$10,"Y","N"),""),"")</f>
        <v/>
      </c>
      <c r="BF239" s="194" t="str">
        <f aca="false">IF(B239 &lt;&gt; "", IFERROR(IF(C$16 = "PRELIM", SUMIF('Database (LECTURE-RES-PRAC)'!D$14:AG$14, "CLO10", 'Database (LECTURE-RES-PRAC)'!D236:AG236) / 'Grade computation'!F$13, IF(C$16 = "MIDTERM", SUMIF('Database (LECTURE-RES-PRAC)'!AJ$14:BM$14, "CLO10", 'Database (LECTURE-RES-PRAC)'!AJ236:BM236) / 'Grade computation'!G$13, IF(C$16 = "FINAL", SUMIF('Database (LECTURE-RES-PRAC)'!BP$14:CS$14, "CLO10", 'Database (LECTURE-RES-PRAC)'!BP236:CS236) / 'Grade computation'!H$13,""))),""),"")</f>
        <v/>
      </c>
      <c r="BG239" s="286" t="str">
        <f aca="false">IF(B239&lt;&gt;"",IF(BF239="","",IF(BF239&lt;0.5,1,IF(AND(BF239&gt;=0.5,BF239&lt;P$10),2,IF(BF239&gt;=P$10,3)))),"")</f>
        <v/>
      </c>
      <c r="BH239" s="194" t="str">
        <f aca="false">IF(B239 &lt;&gt; "",IF(AND('PRINTABLE (per grading)'!H$16="EXAM", 'PRINTABLE (per grading)'!B$13="Prelim"), IF(ISERROR(SUMIF('Exam (LECTURE ONLY)'!D$20:M$20, "CLO10", 'Exam (LECTURE ONLY)'!D241:M241) / 'Exam (LECTURE ONLY)'!AL$15), "", SUMIF('Exam (LECTURE ONLY)'!D$20:M$20, "CLO10", 'Exam (LECTURE ONLY)'!D241:M241) /'Exam (LECTURE ONLY)'!AL$15),
IF(AND('PRINTABLE (per grading)'!H$16="EXAM", 'PRINTABLE (per grading)'!B$13="Midterm"), IF(ISERROR(SUMIF('Exam (LECTURE ONLY)'!O$20:X$20, "CLO10", 'Exam (LECTURE ONLY)'!O241:X241) / 'Exam (LECTURE ONLY)'!AM$15), "", SUMIF('Exam (LECTURE ONLY)'!O$20:X$20, "CLO10", 'Exam (LECTURE ONLY)'!O241:X241) / 'Exam (LECTURE ONLY)'!AM$15),
IF(AND('PRINTABLE (per grading)'!H$16="EXAM", 'PRINTABLE (per grading)'!B$13="Final"), IF(ISERROR(SUMIF('Exam (LECTURE ONLY)'!Z$20:AI$20, "CLO10", 'Exam (LECTURE ONLY)'!Z241:AI241) / 'Exam (LECTURE ONLY)'!AN$15), "", SUMIF('Exam (LECTURE ONLY)'!Z$20:AI$20, "CLO10", 'Exam (LECTURE ONLY)'!Z241:AI241) / 'Exam (LECTURE ONLY)'!AN$15),
IF(AND('PRINTABLE (per grading)'!H$16="OUTPUT", 'PRINTABLE (per grading)'!B$13="Prelim"), IF(ISERROR(SUMIF(OUTPUT!C$20:M$20, "CLO10", OUTPUT!C241:M241) / OUTPUT!AL$15), "", SUMIF(OUTPUT!C$20:M$20, "CLO10", OUTPUT!C241:M241) / OUTPUT!AL$15),
IF(AND('PRINTABLE (per grading)'!H$16="OUTPUT", 'PRINTABLE (per grading)'!B$13="Midterm"), IF(ISERROR(SUMIF(OUTPUT!O$20:Y$20, "CLO10", OUTPUT!O241:Y241) / OUTPUT!AM$15), "", SUMIF(OUTPUT!O$20:Y$20, "CLO10", OUTPUT!O241:Y241) / OUTPUT!AM$15),
IF(AND('PRINTABLE (per grading)'!H$16="OUTPUT", 'PRINTABLE (per grading)'!B$13="Final"), IF(ISERROR(SUMIF(OUTPUT!AA$20:AI$20, "CLO10", OUTPUT!AA241:AI241) / OUTPUT!AN$15), "", SUMIF(OUTPUT!AA$20:AI$20, "CLO10", OUTPUT!AA241:AI241) / OUTPUT!AN$15),
"")))))),"")</f>
        <v/>
      </c>
      <c r="BI239" s="286" t="str">
        <f aca="false">IF(B239&lt;&gt;"",IF(BH239="","",IF(BH239&lt;0.5,1,IF(AND(BH239&gt;=0.5,BH239&lt;P$10),2,IF(BH239&gt;=P$10,3)))),"")</f>
        <v/>
      </c>
      <c r="BJ239" s="287" t="str">
        <f aca="false">IF(B239 &lt;&gt; "",IFERROR(IF(AVERAGE(BF239,BH239)&gt;=P$10,"Y","N"),""),"")</f>
        <v/>
      </c>
      <c r="BK239" s="8"/>
    </row>
    <row r="240" customFormat="false" ht="19.5" hidden="false" customHeight="true" outlineLevel="0" collapsed="false">
      <c r="A240" s="228" t="str">
        <f aca="false">IF(ISBLANK('Database (LECTURE-RES-PRAC)'!A237),"",'Database (LECTURE-RES-PRAC)'!A237)</f>
        <v/>
      </c>
      <c r="B240" s="229" t="str">
        <f aca="false">IF(ISBLANK('Database (LECTURE-RES-PRAC)'!B237),"",'Database (LECTURE-RES-PRAC)'!B237)</f>
        <v/>
      </c>
      <c r="C240" s="230" t="str">
        <f aca="false">IF(B240&lt;&gt;"",IF(C$16="PRELIM",'Grade computation'!C240, IF(C$16="MIDTERM",'Grade computation'!K240, IF(C$16="FINAL",'Grade computation'!S240,""))),"")</f>
        <v/>
      </c>
      <c r="D240" s="231" t="str">
        <f aca="false">IF(B240&lt;&gt;"",IFERROR(IF(B$11="80-20", (((C240/C$19)*X$6)+X$7)*D$18, IF(B$11="60-40", (((C240/C$19)*Y$6)+Y$7)*D$18, 0)),0),"")</f>
        <v/>
      </c>
      <c r="E240" s="230" t="str">
        <f aca="false">IF(B240&lt;&gt;"", IF(C$16="PRELIM",'Grade computation'!E240, IF(C$16="MIDTERM",'Grade computation'!M240, IF(C$16="FINAL",'Grade computation'!U240,""))),"")</f>
        <v/>
      </c>
      <c r="F240" s="232" t="str">
        <f aca="false">IF(B240&lt;&gt;"",IFERROR(IF(B$11="80-20", (((E240/E$19)*X$6)+X$7)*F$18, IF(B$11="60-40", (((E240/E$19)*Y$6)+Y$7)*F$18, 0)),0),"")</f>
        <v/>
      </c>
      <c r="G240" s="233" t="str">
        <f aca="false">IF(B240&lt;&gt;"",IFERROR((D240+F240),0),"")</f>
        <v/>
      </c>
      <c r="H240" s="234" t="str">
        <f aca="false">IF(B240&lt;&gt;"",IF(C$16="PRELIM", 'Grade computation'!H240, IF(C$16="MIDTERM", 'Grade computation'!P240, IF(C$16="FINAL",'Grade computation'!X240, ""))),"")</f>
        <v/>
      </c>
      <c r="I240" s="233" t="str">
        <f aca="false">IF(B240&lt;&gt;"",IFERROR(IF(B$11="80-20", (((H240/H$19)*X$6)+X$7)*I$19, IF(B$11="60-40", (((H240/H$19)*Y$6)+Y$7)*I$19, 0)),0),"")</f>
        <v/>
      </c>
      <c r="J240" s="237" t="str">
        <f aca="false">IFERROR((G240+I240),"")</f>
        <v/>
      </c>
      <c r="K240" s="183" t="str">
        <f aca="false">IFERROR(IF(J240="","",IF(J240&gt;=75,"PASSED","FAILED")),"")</f>
        <v/>
      </c>
      <c r="L240" s="183"/>
      <c r="M240" s="194" t="str">
        <f aca="false">IF(B240 &lt;&gt; "", IFERROR(IF(C$16 = "PRELIM", SUMIF('Database (LECTURE-RES-PRAC)'!D$14:AG$14, "CLO1", 'Database (LECTURE-RES-PRAC)'!D237:AG237) / 'Grade computation'!F$4, IF(C$16 = "MIDTERM", SUMIF('Database (LECTURE-RES-PRAC)'!AJ$14:BM$14, "CLO1", 'Database (LECTURE-RES-PRAC)'!AJ237:BM237) / 'Grade computation'!G$4, IF(C$16 = "FINAL", SUMIF('Database (LECTURE-RES-PRAC)'!BP$14:CS$14, "CLO1", 'Database (LECTURE-RES-PRAC)'!BP237:CS237) / 'Grade computation'!H$4,""))),""),"")</f>
        <v/>
      </c>
      <c r="N240" s="286" t="str">
        <f aca="false">IF(B240&lt;&gt;"",IF(M240="","",IF(M240&lt;0.5,1,IF(AND(M240&gt;=0.5,M240&lt;P$10),2,IF(M240&gt;=P$10,3)))),"")</f>
        <v/>
      </c>
      <c r="O240" s="194" t="str">
        <f aca="false">IF(B240 &lt;&gt; "",IF(AND('PRINTABLE (per grading)'!H$16="EXAM", 'PRINTABLE (per grading)'!B$13="Prelim"), IF(ISERROR(SUMIF('Exam (LECTURE ONLY)'!D$20:M$20, "CLO1", 'Exam (LECTURE ONLY)'!D242:M242) / 'Exam (LECTURE ONLY)'!AL$6), "", SUMIF('Exam (LECTURE ONLY)'!D$20:M$20, "CLO1", 'Exam (LECTURE ONLY)'!D242:M242) /'Exam (LECTURE ONLY)'!AL$6),
IF(AND('PRINTABLE (per grading)'!H$16="EXAM", 'PRINTABLE (per grading)'!B$13="Midterm"), IF(ISERROR(SUMIF('Exam (LECTURE ONLY)'!O$20:X$20, "CLO1", 'Exam (LECTURE ONLY)'!O242:X242) / 'Exam (LECTURE ONLY)'!AM$6), "", SUMIF('Exam (LECTURE ONLY)'!O$20:X$20, "CLO1", 'Exam (LECTURE ONLY)'!O242:X242) / 'Exam (LECTURE ONLY)'!AM$6),
IF(AND('PRINTABLE (per grading)'!H$16="EXAM", 'PRINTABLE (per grading)'!B$13="Final"), IF(ISERROR(SUMIF('Exam (LECTURE ONLY)'!Z$20:AI$20, "CLO1", 'Exam (LECTURE ONLY)'!Z242:AI242) / 'Exam (LECTURE ONLY)'!AN$6), "", SUMIF('Exam (LECTURE ONLY)'!Z$20:AI$20, "CLO1", 'Exam (LECTURE ONLY)'!Z242:AI242) / 'Exam (LECTURE ONLY)'!AN$6),
IF(AND('PRINTABLE (per grading)'!H$16="OUTPUT", 'PRINTABLE (per grading)'!B$13="Prelim"), IF(ISERROR(SUMIF(OUTPUT!C$20:M$20, "CLO1", OUTPUT!C242:M242) / OUTPUT!AL$6), "", SUMIF(OUTPUT!C$20:M$20, "CLO1", OUTPUT!C242:M242) / OUTPUT!AL$6),
IF(AND('PRINTABLE (per grading)'!H$16="OUTPUT", 'PRINTABLE (per grading)'!B$13="Midterm"), IF(ISERROR(SUMIF(OUTPUT!O$20:Y$20, "CLO1", OUTPUT!O242:Y242) / OUTPUT!AM$6), "", SUMIF(OUTPUT!O$20:Y$20, "CLO1", OUTPUT!O242:Y242) / OUTPUT!AM$6),
IF(AND('PRINTABLE (per grading)'!H$16="OUTPUT", 'PRINTABLE (per grading)'!B$13="Final"), IF(ISERROR(SUMIF(OUTPUT!AA$20:AI$20, "CLO1", OUTPUT!AA242:AI242) / OUTPUT!AN$6), "", SUMIF(OUTPUT!AA$20:AI$20, "CLO1", OUTPUT!AA242:AI242) / OUTPUT!AN$6),
"")))))),"")</f>
        <v/>
      </c>
      <c r="P240" s="286" t="str">
        <f aca="false">IF(B240&lt;&gt;"",IF(O240="","",IF(O240&lt;0.5,1,IF(AND(O240&gt;=0.5,O240&lt;P$10),2,IF(O240&gt;=P$10,3)))),"")</f>
        <v/>
      </c>
      <c r="Q240" s="287" t="str">
        <f aca="false">IF(B240 &lt;&gt; "",IFERROR(IF(AVERAGE(M240,O240)&gt;=P$10,"Y","N"),""),"")</f>
        <v/>
      </c>
      <c r="R240" s="194" t="str">
        <f aca="false">IF(B240 &lt;&gt; "", IFERROR(IF(C$16 = "PRELIM", SUMIF('Database (LECTURE-RES-PRAC)'!D$14:AG$14, "CLO2", 'Database (LECTURE-RES-PRAC)'!D237:AG237) / 'Grade computation'!F$5, IF(C$16 = "MIDTERM", SUMIF('Database (LECTURE-RES-PRAC)'!AJ$14:BM$14, "CLO2", 'Database (LECTURE-RES-PRAC)'!AJ237:BM237) / 'Grade computation'!G$5, IF(C$16 = "FINAL", SUMIF('Database (LECTURE-RES-PRAC)'!BP$14:CS$14, "CLO2", 'Database (LECTURE-RES-PRAC)'!BP237:CS237) / 'Grade computation'!H$5,""))),""),"")</f>
        <v/>
      </c>
      <c r="S240" s="286" t="str">
        <f aca="false">IF(B240&lt;&gt;"",IF(R240="","",IF(R240&lt;0.5,1,IF(AND(R240&gt;=0.5,R240&lt;P$10),2,IF(R240&gt;=P$10,3)))),"")</f>
        <v/>
      </c>
      <c r="T240" s="194" t="str">
        <f aca="false">IF(B240 &lt;&gt; "",IF(AND('PRINTABLE (per grading)'!H$16="EXAM", 'PRINTABLE (per grading)'!B$13="Prelim"), IF(ISERROR(SUMIF('Exam (LECTURE ONLY)'!D$20:M$20, "CLO2", 'Exam (LECTURE ONLY)'!D242:M242) / 'Exam (LECTURE ONLY)'!AL$7), "", SUMIF('Exam (LECTURE ONLY)'!D$20:M$20, "CLO2", 'Exam (LECTURE ONLY)'!D242:M242) /'Exam (LECTURE ONLY)'!AL$7),
IF(AND('PRINTABLE (per grading)'!H$16="EXAM", 'PRINTABLE (per grading)'!B$13="Midterm"), IF(ISERROR(SUMIF('Exam (LECTURE ONLY)'!O$20:X$20, "CLO2", 'Exam (LECTURE ONLY)'!O242:X242) / 'Exam (LECTURE ONLY)'!AM$7), "", SUMIF('Exam (LECTURE ONLY)'!O$20:X$20, "CLO2", 'Exam (LECTURE ONLY)'!O242:X242) / 'Exam (LECTURE ONLY)'!AM$7),
IF(AND('PRINTABLE (per grading)'!H$16="EXAM", 'PRINTABLE (per grading)'!B$13="Final"), IF(ISERROR(SUMIF('Exam (LECTURE ONLY)'!Z$20:AI$20, "CLO2", 'Exam (LECTURE ONLY)'!Z242:AI242) / 'Exam (LECTURE ONLY)'!AN$7), "", SUMIF('Exam (LECTURE ONLY)'!Z$20:AI$20, "CLO2", 'Exam (LECTURE ONLY)'!Z242:AI242) / 'Exam (LECTURE ONLY)'!AN$7),
IF(AND('PRINTABLE (per grading)'!H$16="OUTPUT", 'PRINTABLE (per grading)'!B$13="Prelim"), IF(ISERROR(SUMIF(OUTPUT!C$20:M$20, "CLO2", OUTPUT!C242:M242) / OUTPUT!AL$7), "", SUMIF(OUTPUT!C$20:M$20, "CLO2", OUTPUT!C242:M242) / OUTPUT!AL$7),
IF(AND('PRINTABLE (per grading)'!H$16="OUTPUT", 'PRINTABLE (per grading)'!B$13="Midterm"), IF(ISERROR(SUMIF(OUTPUT!O$20:Y$20, "CLO2", OUTPUT!O242:Y242) / OUTPUT!AM$7), "", SUMIF(OUTPUT!O$20:Y$20, "CLO2", OUTPUT!O242:Y242) / OUTPUT!AM$7),
IF(AND('PRINTABLE (per grading)'!H$16="OUTPUT", 'PRINTABLE (per grading)'!B$13="Final"), IF(ISERROR(SUMIF(OUTPUT!AA$20:AI$20, "CLO2", OUTPUT!AA242:AI242) / OUTPUT!AN$7), "", SUMIF(OUTPUT!AA$20:AI$20, "CLO2", OUTPUT!AA242:AI242) / OUTPUT!AN$7),
"")))))),"")</f>
        <v/>
      </c>
      <c r="U240" s="286" t="str">
        <f aca="false">IF(B240&lt;&gt;"",IF(T240="","",IF(T240&lt;0.5,1,IF(AND(T240&gt;=0.5,T240&lt;P$10),2,IF(T240&gt;=P$10,3)))),"")</f>
        <v/>
      </c>
      <c r="V240" s="287" t="str">
        <f aca="false">IF(B240 &lt;&gt; "",IFERROR(IF(AVERAGE(R240,T240)&gt;=P$10,"Y","N"),""),"")</f>
        <v/>
      </c>
      <c r="W240" s="194" t="str">
        <f aca="false">IF(B240 &lt;&gt; "", IFERROR(IF(C$16 = "PRELIM", SUMIF('Database (LECTURE-RES-PRAC)'!D$14:AG$14, "CLO3", 'Database (LECTURE-RES-PRAC)'!D237:AG237) / 'Grade computation'!F$6, IF(C$16 = "MIDTERM", SUMIF('Database (LECTURE-RES-PRAC)'!AJ$14:BM$14, "CLO3", 'Database (LECTURE-RES-PRAC)'!AJ237:BM237) / 'Grade computation'!G$6, IF(C$16 = "FINAL", SUMIF('Database (LECTURE-RES-PRAC)'!BP$14:CS$14, "CLO3", 'Database (LECTURE-RES-PRAC)'!BP237:CS237) / 'Grade computation'!H$6,""))),""),"")</f>
        <v/>
      </c>
      <c r="X240" s="286" t="str">
        <f aca="false">IF(B240&lt;&gt;"",IF(W240="","",IF(W240&lt;0.5,1,IF(AND(W240&gt;=0.5,W240&lt;P$10),2,IF(W240&gt;=P$10,3)))),"")</f>
        <v/>
      </c>
      <c r="Y240" s="194" t="str">
        <f aca="false">IF(B240 &lt;&gt; "",IF(AND('PRINTABLE (per grading)'!H$16="EXAM", 'PRINTABLE (per grading)'!B$13="Prelim"), IF(ISERROR(SUMIF('Exam (LECTURE ONLY)'!D$20:M$20, "CLO3", 'Exam (LECTURE ONLY)'!D242:M242) / 'Exam (LECTURE ONLY)'!AL$8), "", SUMIF('Exam (LECTURE ONLY)'!D$20:M$20, "CLO3", 'Exam (LECTURE ONLY)'!D242:M242) /'Exam (LECTURE ONLY)'!AL$8),
IF(AND('PRINTABLE (per grading)'!H$16="EXAM", 'PRINTABLE (per grading)'!B$13="Midterm"), IF(ISERROR(SUMIF('Exam (LECTURE ONLY)'!O$20:X$20, "CLO3", 'Exam (LECTURE ONLY)'!O242:X242) / 'Exam (LECTURE ONLY)'!AM$8), "", SUMIF('Exam (LECTURE ONLY)'!O$20:X$20, "CLO3", 'Exam (LECTURE ONLY)'!O242:X242) / 'Exam (LECTURE ONLY)'!AM$8),
IF(AND('PRINTABLE (per grading)'!H$16="EXAM", 'PRINTABLE (per grading)'!B$13="Final"), IF(ISERROR(SUMIF('Exam (LECTURE ONLY)'!Z$20:AI$20, "CLO3", 'Exam (LECTURE ONLY)'!Z242:AI242) / 'Exam (LECTURE ONLY)'!AN$8), "", SUMIF('Exam (LECTURE ONLY)'!Z$20:AI$20, "CLO3", 'Exam (LECTURE ONLY)'!Z242:AI242) / 'Exam (LECTURE ONLY)'!AN$8),
IF(AND('PRINTABLE (per grading)'!H$16="OUTPUT", 'PRINTABLE (per grading)'!B$13="Prelim"), IF(ISERROR(SUMIF(OUTPUT!C$20:M$20, "CLO3", OUTPUT!C242:M242) / OUTPUT!AL$8), "", SUMIF(OUTPUT!C$20:M$20, "CLO3", OUTPUT!C242:M242) / OUTPUT!AL$8),
IF(AND('PRINTABLE (per grading)'!H$16="OUTPUT", 'PRINTABLE (per grading)'!B$13="Midterm"), IF(ISERROR(SUMIF(OUTPUT!O$20:Y$20, "CLO3", OUTPUT!O242:Y242) / OUTPUT!AM$8), "", SUMIF(OUTPUT!O$20:Y$20, "CLO3", OUTPUT!O242:Y242) / OUTPUT!AM$8),
IF(AND('PRINTABLE (per grading)'!H$16="OUTPUT", 'PRINTABLE (per grading)'!B$13="Final"), IF(ISERROR(SUMIF(OUTPUT!AA$20:AI$20, "CLO3", OUTPUT!AA242:AI242) / OUTPUT!AN$8), "", SUMIF(OUTPUT!AA$20:AI$20, "CLO3", OUTPUT!AA242:AI242) / OUTPUT!AN$8),
"" )))))),"")</f>
        <v/>
      </c>
      <c r="Z240" s="286" t="str">
        <f aca="false">IF(B240&lt;&gt;"",IF(Y240="","",IF(Y240&lt;0.5,1,IF(AND(Y240&gt;=0.5,Y240&lt;P$10),2,IF(Y240&gt;=P$10,3)))),"")</f>
        <v/>
      </c>
      <c r="AA240" s="287" t="str">
        <f aca="false">IF(B240 &lt;&gt; "",IFERROR(IF(AVERAGE(W240,Y240)&gt;=P$10,"Y","N"),""),"")</f>
        <v/>
      </c>
      <c r="AB240" s="194" t="str">
        <f aca="false">IF(B240 &lt;&gt; "", IFERROR(IF(C$16 = "PRELIM", SUMIF('Database (LECTURE-RES-PRAC)'!D$14:AG$14, "CLO4", 'Database (LECTURE-RES-PRAC)'!D237:AG237) / 'Grade computation'!F$7, IF(C$16 = "MIDTERM", SUMIF('Database (LECTURE-RES-PRAC)'!AJ$14:BM$14, "CLO4", 'Database (LECTURE-RES-PRAC)'!AJ237:BM237) / 'Grade computation'!G$7, IF(C$16 = "FINAL", SUMIF('Database (LECTURE-RES-PRAC)'!BP$14:CS$14, "CLO4", 'Database (LECTURE-RES-PRAC)'!BP237:CS237) / 'Grade computation'!H$7,""))),""),"")</f>
        <v/>
      </c>
      <c r="AC240" s="286" t="str">
        <f aca="false">IF(B240&lt;&gt;"",IF(AB240="","",IF(AB240&lt;0.5,1,IF(AND(AB240&gt;=0.5,AB240&lt;P$10),2,IF(AB240&gt;=P$10,3)))),"")</f>
        <v/>
      </c>
      <c r="AD240" s="194" t="str">
        <f aca="false">IF(B240 &lt;&gt; "",IF(AND('PRINTABLE (per grading)'!H$16="EXAM", 'PRINTABLE (per grading)'!B$13="Prelim"), IF(ISERROR(SUMIF('Exam (LECTURE ONLY)'!D$20:M$20, "CLO4", 'Exam (LECTURE ONLY)'!D242:M242) / 'Exam (LECTURE ONLY)'!AL$9), "", SUMIF('Exam (LECTURE ONLY)'!D$20:M$20, "CLO4", 'Exam (LECTURE ONLY)'!D242:M242) /'Exam (LECTURE ONLY)'!AL$9),
IF(AND('PRINTABLE (per grading)'!H$16="EXAM", 'PRINTABLE (per grading)'!B$13="Midterm"), IF(ISERROR(SUMIF('Exam (LECTURE ONLY)'!O$20:X$20, "CLO4", 'Exam (LECTURE ONLY)'!O242:X242) / 'Exam (LECTURE ONLY)'!AM$9), "", SUMIF('Exam (LECTURE ONLY)'!O$20:X$20, "CLO4", 'Exam (LECTURE ONLY)'!O242:X242) / 'Exam (LECTURE ONLY)'!AM$9),
IF(AND('PRINTABLE (per grading)'!H$16="EXAM", 'PRINTABLE (per grading)'!B$13="Final"), IF(ISERROR(SUMIF('Exam (LECTURE ONLY)'!Z$20:AI$20, "CLO4", 'Exam (LECTURE ONLY)'!Z242:AI242) / 'Exam (LECTURE ONLY)'!AN$9), "", SUMIF('Exam (LECTURE ONLY)'!Z$20:AI$20, "CLO4", 'Exam (LECTURE ONLY)'!Z242:AI242) / 'Exam (LECTURE ONLY)'!AN$9),
IF(AND('PRINTABLE (per grading)'!H$16="OUTPUT", 'PRINTABLE (per grading)'!B$13="Prelim"), IF(ISERROR(SUMIF(OUTPUT!C$20:M$20, "CLO4", OUTPUT!C242:M242) / OUTPUT!AL$9), "", SUMIF(OUTPUT!C$20:M$20, "CLO4", OUTPUT!C242:M242) / OUTPUT!AL$9),
IF(AND('PRINTABLE (per grading)'!H$16="OUTPUT", 'PRINTABLE (per grading)'!B$13="Midterm"), IF(ISERROR(SUMIF(OUTPUT!O$20:Y$20, "CLO4", OUTPUT!O242:Y242) / OUTPUT!AM$9), "", SUMIF(OUTPUT!O$20:Y$20, "CLO4", OUTPUT!O242:Y242) / OUTPUT!AM$9),
IF(AND('PRINTABLE (per grading)'!H$16="OUTPUT", 'PRINTABLE (per grading)'!B$13="Final"), IF(ISERROR(SUMIF(OUTPUT!AA$20:AI$20, "CLO4", OUTPUT!AA242:AI242) / OUTPUT!AN$9), "", SUMIF(OUTPUT!AA$20:AI$20, "CLO4", OUTPUT!AA242:AI242) / OUTPUT!AN$9),
"")))))),"")</f>
        <v/>
      </c>
      <c r="AE240" s="286" t="str">
        <f aca="false">IF(B240&lt;&gt;"",IF(AD240="","",IF(AD240&lt;0.5,1,IF(AND(AD240&gt;=0.5,AD240&lt;P$10),2,IF(AD240&gt;=P$10,3)))),"")</f>
        <v/>
      </c>
      <c r="AF240" s="287" t="str">
        <f aca="false">IF(B240 &lt;&gt; "",IFERROR(IF(AVERAGE(AB240,AD240)&gt;=P$10,"Y","N"),""),"")</f>
        <v/>
      </c>
      <c r="AG240" s="194" t="str">
        <f aca="false">IF(B240 &lt;&gt; "", IFERROR(IF(C$16 = "PRELIM", SUMIF('Database (LECTURE-RES-PRAC)'!D$14:AG$14, "CLO5", 'Database (LECTURE-RES-PRAC)'!D237:AG237) / 'Grade computation'!F$8, IF(C$16 = "MIDTERM", SUMIF('Database (LECTURE-RES-PRAC)'!AJ$14:BM$14, "CLO5", 'Database (LECTURE-RES-PRAC)'!AJ237:BM237) / 'Grade computation'!G$8, IF(C$16 = "FINAL", SUMIF('Database (LECTURE-RES-PRAC)'!BP$14:CS$14, "CLO5", 'Database (LECTURE-RES-PRAC)'!BP237:CS237) / 'Grade computation'!H$8,""))),""),"")</f>
        <v/>
      </c>
      <c r="AH240" s="286" t="str">
        <f aca="false">IF(B240&lt;&gt;"",IF(AG240="","",IF(AG240&lt;0.5,1,IF(AND(AG240&gt;=0.5,AG240&lt;P$10),2,IF(AG240&gt;=P$10,3)))),"")</f>
        <v/>
      </c>
      <c r="AI240" s="194" t="str">
        <f aca="false">IF(B240 &lt;&gt; "",IF(AND('PRINTABLE (per grading)'!H$16="EXAM", 'PRINTABLE (per grading)'!B$13="Prelim"), IF(ISERROR(SUMIF('Exam (LECTURE ONLY)'!D$20:M$20, "CLO5", 'Exam (LECTURE ONLY)'!D242:M242) / 'Exam (LECTURE ONLY)'!AL$10), "", SUMIF('Exam (LECTURE ONLY)'!D$20:M$20, "CLO5", 'Exam (LECTURE ONLY)'!D242:M242) /'Exam (LECTURE ONLY)'!AL$10),
IF(AND('PRINTABLE (per grading)'!H$16="EXAM", 'PRINTABLE (per grading)'!B$13="Midterm"), IF(ISERROR(SUMIF('Exam (LECTURE ONLY)'!O$20:X$20, "CLO5", 'Exam (LECTURE ONLY)'!O242:X242) / 'Exam (LECTURE ONLY)'!AM$10), "", SUMIF('Exam (LECTURE ONLY)'!O$20:X$20, "CLO5", 'Exam (LECTURE ONLY)'!O242:X242) / 'Exam (LECTURE ONLY)'!AM$10),
IF(AND('PRINTABLE (per grading)'!H$16="EXAM", 'PRINTABLE (per grading)'!B$13="Final"), IF(ISERROR(SUMIF('Exam (LECTURE ONLY)'!Z$20:AI$20, "CLO5", 'Exam (LECTURE ONLY)'!Z242:AI242) / 'Exam (LECTURE ONLY)'!AN$10), "", SUMIF('Exam (LECTURE ONLY)'!Z$20:AI$20, "CLO5", 'Exam (LECTURE ONLY)'!Z242:AI242) / 'Exam (LECTURE ONLY)'!AN$10),
IF(AND('PRINTABLE (per grading)'!H$16="OUTPUT", 'PRINTABLE (per grading)'!B$13="Prelim"), IF(ISERROR(SUMIF(OUTPUT!C$20:M$20, "CLO5", OUTPUT!C242:M242) / OUTPUT!AL$10), "", SUMIF(OUTPUT!C$20:M$20, "CLO5", OUTPUT!C242:M242) / OUTPUT!AL$10),
IF(AND('PRINTABLE (per grading)'!H$16="OUTPUT", 'PRINTABLE (per grading)'!B$13="Midterm"), IF(ISERROR(SUMIF(OUTPUT!O$20:Y$20, "CLO5", OUTPUT!O242:Y242) / OUTPUT!AM$10), "", SUMIF(OUTPUT!O$20:Y$20, "CLO5", OUTPUT!O242:Y242) / OUTPUT!AM$10),
IF(AND('PRINTABLE (per grading)'!H$16="OUTPUT", 'PRINTABLE (per grading)'!B$13="Final"), IF(ISERROR(SUMIF(OUTPUT!AA$20:AI$20, "CLO5", OUTPUT!AA242:AI242) / OUTPUT!AN$10), "", SUMIF(OUTPUT!AA$20:AI$20, "CLO5", OUTPUT!AA242:AI242) / OUTPUT!AN$10),
"")))))),"")</f>
        <v/>
      </c>
      <c r="AJ240" s="286" t="str">
        <f aca="false">IF(B240&lt;&gt;"",IF(AI240="","",IF(AI240&lt;0.5,1,IF(AND(AI240&gt;=0.5,AI240&lt;P$10),2,IF(AI240&gt;=P$10,3)))),"")</f>
        <v/>
      </c>
      <c r="AK240" s="287" t="str">
        <f aca="false">IF(B240 &lt;&gt; "",IFERROR(IF(AVERAGE(AG240,AI240)&gt;=P$10,"Y","N"),""),"")</f>
        <v/>
      </c>
      <c r="AL240" s="194" t="str">
        <f aca="false">IF(B240 &lt;&gt; "", IFERROR(IF(C$16 = "PRELIM", SUMIF('Database (LECTURE-RES-PRAC)'!D$14:AG$14, "CLO6", 'Database (LECTURE-RES-PRAC)'!D237:AG237) / 'Grade computation'!F$9, IF(C$16 = "MIDTERM", SUMIF('Database (LECTURE-RES-PRAC)'!AJ$14:BM$14, "CLO6", 'Database (LECTURE-RES-PRAC)'!AJ237:BM237) / 'Grade computation'!G$9, IF(C$16 = "FINAL", SUMIF('Database (LECTURE-RES-PRAC)'!BP$14:CS$14, "CLO6", 'Database (LECTURE-RES-PRAC)'!BP237:CS237) / 'Grade computation'!H$9,""))),""),"")</f>
        <v/>
      </c>
      <c r="AM240" s="286" t="str">
        <f aca="false">IF(B240&lt;&gt;"",IF(AL240="","",IF(AL240&lt;0.5,1,IF(AND(AL240&gt;=0.5,AL240&lt;P$10),2,IF(AL240&gt;=P$10,3)))),"")</f>
        <v/>
      </c>
      <c r="AN240" s="194" t="str">
        <f aca="false">IF(B240 &lt;&gt; "",IF(AND('PRINTABLE (per grading)'!H$16="EXAM", 'PRINTABLE (per grading)'!B$13="Prelim"), IF(ISERROR(SUMIF('Exam (LECTURE ONLY)'!D$20:M$20, "CLO6", 'Exam (LECTURE ONLY)'!D242:M242) / 'Exam (LECTURE ONLY)'!AL$11), "", SUMIF('Exam (LECTURE ONLY)'!D$20:M$20, "CLO6", 'Exam (LECTURE ONLY)'!D242:M242) /'Exam (LECTURE ONLY)'!AL$11),
IF(AND('PRINTABLE (per grading)'!H$16="EXAM", 'PRINTABLE (per grading)'!B$13="Midterm"), IF(ISERROR(SUMIF('Exam (LECTURE ONLY)'!O$20:X$20, "CLO6", 'Exam (LECTURE ONLY)'!O242:X242) / 'Exam (LECTURE ONLY)'!AM$11), "", SUMIF('Exam (LECTURE ONLY)'!O$20:X$20, "CLO6", 'Exam (LECTURE ONLY)'!O242:X242) / 'Exam (LECTURE ONLY)'!AM$11),
IF(AND('PRINTABLE (per grading)'!H$16="EXAM", 'PRINTABLE (per grading)'!B$13="Final"), IF(ISERROR(SUMIF('Exam (LECTURE ONLY)'!Z$20:AI$20, "CLO6", 'Exam (LECTURE ONLY)'!Z242:AI242) / 'Exam (LECTURE ONLY)'!AN$11), "", SUMIF('Exam (LECTURE ONLY)'!Z$20:AI$20, "CLO6", 'Exam (LECTURE ONLY)'!Z242:AI242) / 'Exam (LECTURE ONLY)'!AN$11),
IF(AND('PRINTABLE (per grading)'!H$16="OUTPUT", 'PRINTABLE (per grading)'!B$13="Prelim"), IF(ISERROR(SUMIF(OUTPUT!C$20:M$20, "CLO6", OUTPUT!C242:M242) / OUTPUT!AL$11), "", SUMIF(OUTPUT!C$20:M$20, "CLO6", OUTPUT!C242:M242) / OUTPUT!AL$11),
IF(AND('PRINTABLE (per grading)'!H$16="OUTPUT", 'PRINTABLE (per grading)'!B$13="Midterm"), IF(ISERROR(SUMIF(OUTPUT!O$20:Y$20, "CLO6", OUTPUT!O242:Y242) / OUTPUT!AM$11), "", SUMIF(OUTPUT!O$20:Y$20, "CLO6", OUTPUT!O242:Y242) / OUTPUT!AM$11),
IF(AND('PRINTABLE (per grading)'!H$16="OUTPUT", 'PRINTABLE (per grading)'!B$13="Final"), IF(ISERROR(SUMIF(OUTPUT!AA$20:AI$20, "CLO6", OUTPUT!AA242:AI242) / OUTPUT!AN$11), "", SUMIF(OUTPUT!AA$20:AI$20, "CLO6", OUTPUT!AA242:AI242) / OUTPUT!AN$11),
"")))))),"")</f>
        <v/>
      </c>
      <c r="AO240" s="286" t="str">
        <f aca="false">IF(B240&lt;&gt;"",IF(AN240="","",IF(AN240&lt;0.5,1,IF(AND(AN240&gt;=0.5,AN240&lt;P$10),2,IF(AN240&gt;=P$10,3)))),"")</f>
        <v/>
      </c>
      <c r="AP240" s="287" t="str">
        <f aca="false">IF(B240 &lt;&gt; "",IFERROR(IF(AVERAGE(AL240,AN240)&gt;=P$10,"Y","N"),""),"")</f>
        <v/>
      </c>
      <c r="AQ240" s="194" t="str">
        <f aca="false">IF(B240 &lt;&gt; "", IFERROR(IF(C$16 = "PRELIM", SUMIF('Database (LECTURE-RES-PRAC)'!D$14:AG$14, "CLO7", 'Database (LECTURE-RES-PRAC)'!D237:AG237) / 'Grade computation'!F$10, IF(C$16 = "MIDTERM", SUMIF('Database (LECTURE-RES-PRAC)'!AJ$14:BM$14, "CLO7", 'Database (LECTURE-RES-PRAC)'!AJ237:BM237) / 'Grade computation'!G$10, IF(C$16 = "FINAL", SUMIF('Database (LECTURE-RES-PRAC)'!BP$14:CS$14, "CLO7", 'Database (LECTURE-RES-PRAC)'!BP237:CS237) / 'Grade computation'!H$10,""))),""),"")</f>
        <v/>
      </c>
      <c r="AR240" s="286" t="str">
        <f aca="false">IF(B240&lt;&gt;"",IF(AQ240="","",IF(AQ240&lt;0.5,1,IF(AND(AQ240&gt;=0.5,AQ240&lt;P$10),2,IF(AQ240&gt;=P$10,3)))),"")</f>
        <v/>
      </c>
      <c r="AS240" s="194" t="str">
        <f aca="false">IF(B240 &lt;&gt; "",IF(AND('PRINTABLE (per grading)'!H$16="EXAM", 'PRINTABLE (per grading)'!B$13="Prelim"), IF(ISERROR(SUMIF('Exam (LECTURE ONLY)'!D$20:M$20, "CLO7", 'Exam (LECTURE ONLY)'!D242:M242) / 'Exam (LECTURE ONLY)'!AL$12), "", SUMIF('Exam (LECTURE ONLY)'!D$20:M$20, "CLO7", 'Exam (LECTURE ONLY)'!D242:M242) /'Exam (LECTURE ONLY)'!AL$12),
IF(AND('PRINTABLE (per grading)'!H$16="EXAM", 'PRINTABLE (per grading)'!B$13="Midterm"), IF(ISERROR(SUMIF('Exam (LECTURE ONLY)'!O$20:X$20, "CLO7", 'Exam (LECTURE ONLY)'!O242:X242) / 'Exam (LECTURE ONLY)'!AM$12), "", SUMIF('Exam (LECTURE ONLY)'!O$20:X$20, "CLO7", 'Exam (LECTURE ONLY)'!O242:X242) / 'Exam (LECTURE ONLY)'!AM$12),
IF(AND('PRINTABLE (per grading)'!H$16="EXAM", 'PRINTABLE (per grading)'!B$13="Final"), IF(ISERROR(SUMIF('Exam (LECTURE ONLY)'!Z$20:AI$20, "CLO7", 'Exam (LECTURE ONLY)'!Z242:AI242) / 'Exam (LECTURE ONLY)'!AN$12), "", SUMIF('Exam (LECTURE ONLY)'!Z$20:AI$20, "CLO7", 'Exam (LECTURE ONLY)'!Z242:AI242) / 'Exam (LECTURE ONLY)'!AN$12),
IF(AND('PRINTABLE (per grading)'!H$16="OUTPUT", 'PRINTABLE (per grading)'!B$13="Prelim"), IF(ISERROR(SUMIF(OUTPUT!C$20:M$20, "CLO7", OUTPUT!C242:M242) / OUTPUT!AL$12), "", SUMIF(OUTPUT!C$20:M$20, "CLO7", OUTPUT!C242:M242) / OUTPUT!AL$12),
IF(AND('PRINTABLE (per grading)'!H$16="OUTPUT", 'PRINTABLE (per grading)'!B$13="Midterm"), IF(ISERROR(SUMIF(OUTPUT!O$20:Y$20, "CLO7", OUTPUT!O242:Y242) / OUTPUT!AM$12), "", SUMIF(OUTPUT!O$20:Y$20, "CLO7", OUTPUT!O242:Y242) / OUTPUT!AM$12),
IF(AND('PRINTABLE (per grading)'!H$16="OUTPUT", 'PRINTABLE (per grading)'!B$13="Final"), IF(ISERROR(SUMIF(OUTPUT!AA$20:AI$20, "CLO7", OUTPUT!AA242:AI242) / OUTPUT!AN$12), "", SUMIF(OUTPUT!AA$20:AI$20, "CLO7", OUTPUT!AA242:AI242) / OUTPUT!AN$12),
"")))))),"")</f>
        <v/>
      </c>
      <c r="AT240" s="286" t="str">
        <f aca="false">IF(B240&lt;&gt;"",IF(AS240="","",IF(AS240&lt;0.5,1,IF(AND(AS240&gt;=0.5,AS240&lt;P$10),2,IF(AS240&gt;=P$10,3)))),"")</f>
        <v/>
      </c>
      <c r="AU240" s="287" t="str">
        <f aca="false">IF(B240 &lt;&gt; "",IFERROR(IF(AVERAGE(AQ240,AS240)&gt;=P$10,"Y","N"),""),"")</f>
        <v/>
      </c>
      <c r="AV240" s="194" t="str">
        <f aca="false">IF(B240 &lt;&gt; "", IFERROR(IF(C$16 = "PRELIM", SUMIF('Database (LECTURE-RES-PRAC)'!D$14:AG$14, "CLO8", 'Database (LECTURE-RES-PRAC)'!D237:AG237) / 'Grade computation'!F$11, IF(C$16 = "MIDTERM", SUMIF('Database (LECTURE-RES-PRAC)'!AJ$14:BM$14, "CLO8", 'Database (LECTURE-RES-PRAC)'!AJ237:BM237) / 'Grade computation'!G$11, IF(C$16 = "FINAL", SUMIF('Database (LECTURE-RES-PRAC)'!BP$14:CS$14, "CLO8", 'Database (LECTURE-RES-PRAC)'!BP237:CS237) / 'Grade computation'!H$11,""))),""),"")</f>
        <v/>
      </c>
      <c r="AW240" s="286" t="str">
        <f aca="false">IF(B240&lt;&gt;"",IF(AV240="","",IF(AV240&lt;0.5,1,IF(AND(AV240&gt;=0.5,AV240&lt;P$10),2,IF(AV240&gt;=P$10,3)))),"")</f>
        <v/>
      </c>
      <c r="AX240" s="194" t="str">
        <f aca="false">IF(B240 &lt;&gt; "",IF(AND('PRINTABLE (per grading)'!H$16="EXAM", 'PRINTABLE (per grading)'!B$13="Prelim"), IF(ISERROR(SUMIF('Exam (LECTURE ONLY)'!D$20:M$20, "CLO8", 'Exam (LECTURE ONLY)'!D242:M242) / 'Exam (LECTURE ONLY)'!AL$13), "", SUMIF('Exam (LECTURE ONLY)'!D$20:M$20, "CLO8", 'Exam (LECTURE ONLY)'!D242:M242) /'Exam (LECTURE ONLY)'!AL$13),
IF(AND('PRINTABLE (per grading)'!H$16="EXAM", 'PRINTABLE (per grading)'!B$13="Midterm"), IF(ISERROR(SUMIF('Exam (LECTURE ONLY)'!O$20:X$20, "CLO8", 'Exam (LECTURE ONLY)'!O242:X242) / 'Exam (LECTURE ONLY)'!AM$13), "", SUMIF('Exam (LECTURE ONLY)'!O$20:X$20, "CLO8", 'Exam (LECTURE ONLY)'!O242:X242) / 'Exam (LECTURE ONLY)'!AM$13),
IF(AND('PRINTABLE (per grading)'!H$16="EXAM", 'PRINTABLE (per grading)'!B$13="Final"), IF(ISERROR(SUMIF('Exam (LECTURE ONLY)'!Z$20:AI$20, "CLO8", 'Exam (LECTURE ONLY)'!Z242:AI242) / 'Exam (LECTURE ONLY)'!AN$13), "", SUMIF('Exam (LECTURE ONLY)'!Z$20:AI$20, "CLO8", 'Exam (LECTURE ONLY)'!Z242:AI242) / 'Exam (LECTURE ONLY)'!AN$13),
IF(AND('PRINTABLE (per grading)'!H$16="OUTPUT", 'PRINTABLE (per grading)'!B$13="Prelim"), IF(ISERROR(SUMIF(OUTPUT!C$20:M$20, "CLO8", OUTPUT!C242:M242) / OUTPUT!AL$13), "", SUMIF(OUTPUT!C$20:M$20, "CLO8", OUTPUT!C242:M242) / OUTPUT!AL$13),
IF(AND('PRINTABLE (per grading)'!H$16="OUTPUT", 'PRINTABLE (per grading)'!B$13="Midterm"), IF(ISERROR(SUMIF(OUTPUT!O$20:Y$20, "CLO8", OUTPUT!O242:Y242) / OUTPUT!AM$13), "", SUMIF(OUTPUT!O$20:Y$20, "CLO8", OUTPUT!O242:Y242) / OUTPUT!AM$13),
IF(AND('PRINTABLE (per grading)'!H$16="OUTPUT", 'PRINTABLE (per grading)'!B$13="Final"), IF(ISERROR(SUMIF(OUTPUT!AA$20:AI$20, "CLO8", OUTPUT!AA242:AI242) / OUTPUT!AN$13), "", SUMIF(OUTPUT!AA$20:AI$20, "CLO8", OUTPUT!AA242:AI242) / OUTPUT!AN$13),
"")))))),"")</f>
        <v/>
      </c>
      <c r="AY240" s="286" t="str">
        <f aca="false">IF(B240&lt;&gt;"",IF(AX240="","",IF(AX240&lt;0.5,1,IF(AND(AX240&gt;=0.5,AX240&lt;P$10),2,IF(AX240&gt;=P$10,3)))),"")</f>
        <v/>
      </c>
      <c r="AZ240" s="287" t="str">
        <f aca="false">IF(B240 &lt;&gt; "",IFERROR(IF(AVERAGE(AV240,AX240)&gt;=P$10,"Y","N"),""),"")</f>
        <v/>
      </c>
      <c r="BA240" s="194" t="str">
        <f aca="false">IF(B240 &lt;&gt; "", IFERROR(IF(C$16 = "PRELIM", SUMIF('Database (LECTURE-RES-PRAC)'!D$14:AG$14, "CLO9", 'Database (LECTURE-RES-PRAC)'!D237:AG237) / 'Grade computation'!F$12, IF(C$16 = "MIDTERM", SUMIF('Database (LECTURE-RES-PRAC)'!AJ$14:BM$14, "CLO9", 'Database (LECTURE-RES-PRAC)'!AJ237:BM237) / 'Grade computation'!G$12, IF(C$16 = "FINAL", SUMIF('Database (LECTURE-RES-PRAC)'!BP$14:CS$14, "CLO9", 'Database (LECTURE-RES-PRAC)'!BP237:CS237) / 'Grade computation'!H$12,""))),""),"")</f>
        <v/>
      </c>
      <c r="BB240" s="286" t="str">
        <f aca="false">IF(B240&lt;&gt;"",IF(BA240="","",IF(BA240&lt;0.5,1,IF(AND(BA240&gt;=0.5,BA240&lt;P$10),2,IF(BA240&gt;=P$10,3)))),"")</f>
        <v/>
      </c>
      <c r="BC240" s="194" t="str">
        <f aca="false">IF(B240 &lt;&gt; "",IF(AND('PRINTABLE (per grading)'!H$16="EXAM", 'PRINTABLE (per grading)'!B$13="Prelim"), IF(ISERROR(SUMIF('Exam (LECTURE ONLY)'!D$20:M$20, "CLO9", 'Exam (LECTURE ONLY)'!D242:M242) / 'Exam (LECTURE ONLY)'!AL$14), "", SUMIF('Exam (LECTURE ONLY)'!D$20:M$20, "CLO9", 'Exam (LECTURE ONLY)'!D242:M242) /'Exam (LECTURE ONLY)'!AL$14),
IF(AND('PRINTABLE (per grading)'!H$16="EXAM", 'PRINTABLE (per grading)'!B$13="Midterm"), IF(ISERROR(SUMIF('Exam (LECTURE ONLY)'!O$20:X$20, "CLO9", 'Exam (LECTURE ONLY)'!O242:X242) / 'Exam (LECTURE ONLY)'!AM$14), "", SUMIF('Exam (LECTURE ONLY)'!O$20:X$20, "CLO9", 'Exam (LECTURE ONLY)'!O242:X242) / 'Exam (LECTURE ONLY)'!AM$14),
IF(AND('PRINTABLE (per grading)'!H$16="EXAM", 'PRINTABLE (per grading)'!B$13="Final"), IF(ISERROR(SUMIF('Exam (LECTURE ONLY)'!Z$20:AI$20, "CLO9", 'Exam (LECTURE ONLY)'!Z242:AI242) / 'Exam (LECTURE ONLY)'!AN$14), "", SUMIF('Exam (LECTURE ONLY)'!Z$20:AI$20, "CLO9", 'Exam (LECTURE ONLY)'!Z242:AI242) / 'Exam (LECTURE ONLY)'!AN$14),
IF(AND('PRINTABLE (per grading)'!H$16="OUTPUT", 'PRINTABLE (per grading)'!B$13="Prelim"), IF(ISERROR(SUMIF(OUTPUT!C$20:M$20, "CLO9", OUTPUT!C242:M242) / OUTPUT!AL$14), "", SUMIF(OUTPUT!C$20:M$20, "CLO9", OUTPUT!C242:M242) / OUTPUT!AL$14),
IF(AND('PRINTABLE (per grading)'!H$16="OUTPUT", 'PRINTABLE (per grading)'!B$13="Midterm"), IF(ISERROR(SUMIF(OUTPUT!O$20:Y$20, "CLO9", OUTPUT!O242:Y242) / OUTPUT!AM$14), "", SUMIF(OUTPUT!O$20:Y$20, "CLO9", OUTPUT!O242:Y242) / OUTPUT!AM$14),
IF(AND('PRINTABLE (per grading)'!H$16="OUTPUT", 'PRINTABLE (per grading)'!B$13="Final"), IF(ISERROR(SUMIF(OUTPUT!AA$20:AI$20, "CLO9", OUTPUT!AA242:AI242) / OUTPUT!AN$14), "", SUMIF(OUTPUT!AA$20:AI$20, "CLO9", OUTPUT!AA242:AI242) / OUTPUT!AN$14),
"")))))),"")</f>
        <v/>
      </c>
      <c r="BD240" s="286" t="str">
        <f aca="false">IF(B240&lt;&gt;"",IF(BC240="","",IF(BC240&lt;0.5,1,IF(AND(BC240&gt;=0.5,BC240&lt;P$10),2,IF(BC240&gt;=P$10,3)))),"")</f>
        <v/>
      </c>
      <c r="BE240" s="287" t="str">
        <f aca="false">IF(B240 &lt;&gt; "",IFERROR(IF(AVERAGE(BA240,BC240)&gt;=P$10,"Y","N"),""),"")</f>
        <v/>
      </c>
      <c r="BF240" s="194" t="str">
        <f aca="false">IF(B240 &lt;&gt; "", IFERROR(IF(C$16 = "PRELIM", SUMIF('Database (LECTURE-RES-PRAC)'!D$14:AG$14, "CLO10", 'Database (LECTURE-RES-PRAC)'!D237:AG237) / 'Grade computation'!F$13, IF(C$16 = "MIDTERM", SUMIF('Database (LECTURE-RES-PRAC)'!AJ$14:BM$14, "CLO10", 'Database (LECTURE-RES-PRAC)'!AJ237:BM237) / 'Grade computation'!G$13, IF(C$16 = "FINAL", SUMIF('Database (LECTURE-RES-PRAC)'!BP$14:CS$14, "CLO10", 'Database (LECTURE-RES-PRAC)'!BP237:CS237) / 'Grade computation'!H$13,""))),""),"")</f>
        <v/>
      </c>
      <c r="BG240" s="286" t="str">
        <f aca="false">IF(B240&lt;&gt;"",IF(BF240="","",IF(BF240&lt;0.5,1,IF(AND(BF240&gt;=0.5,BF240&lt;P$10),2,IF(BF240&gt;=P$10,3)))),"")</f>
        <v/>
      </c>
      <c r="BH240" s="194" t="str">
        <f aca="false">IF(B240 &lt;&gt; "",IF(AND('PRINTABLE (per grading)'!H$16="EXAM", 'PRINTABLE (per grading)'!B$13="Prelim"), IF(ISERROR(SUMIF('Exam (LECTURE ONLY)'!D$20:M$20, "CLO10", 'Exam (LECTURE ONLY)'!D242:M242) / 'Exam (LECTURE ONLY)'!AL$15), "", SUMIF('Exam (LECTURE ONLY)'!D$20:M$20, "CLO10", 'Exam (LECTURE ONLY)'!D242:M242) /'Exam (LECTURE ONLY)'!AL$15),
IF(AND('PRINTABLE (per grading)'!H$16="EXAM", 'PRINTABLE (per grading)'!B$13="Midterm"), IF(ISERROR(SUMIF('Exam (LECTURE ONLY)'!O$20:X$20, "CLO10", 'Exam (LECTURE ONLY)'!O242:X242) / 'Exam (LECTURE ONLY)'!AM$15), "", SUMIF('Exam (LECTURE ONLY)'!O$20:X$20, "CLO10", 'Exam (LECTURE ONLY)'!O242:X242) / 'Exam (LECTURE ONLY)'!AM$15),
IF(AND('PRINTABLE (per grading)'!H$16="EXAM", 'PRINTABLE (per grading)'!B$13="Final"), IF(ISERROR(SUMIF('Exam (LECTURE ONLY)'!Z$20:AI$20, "CLO10", 'Exam (LECTURE ONLY)'!Z242:AI242) / 'Exam (LECTURE ONLY)'!AN$15), "", SUMIF('Exam (LECTURE ONLY)'!Z$20:AI$20, "CLO10", 'Exam (LECTURE ONLY)'!Z242:AI242) / 'Exam (LECTURE ONLY)'!AN$15),
IF(AND('PRINTABLE (per grading)'!H$16="OUTPUT", 'PRINTABLE (per grading)'!B$13="Prelim"), IF(ISERROR(SUMIF(OUTPUT!C$20:M$20, "CLO10", OUTPUT!C242:M242) / OUTPUT!AL$15), "", SUMIF(OUTPUT!C$20:M$20, "CLO10", OUTPUT!C242:M242) / OUTPUT!AL$15),
IF(AND('PRINTABLE (per grading)'!H$16="OUTPUT", 'PRINTABLE (per grading)'!B$13="Midterm"), IF(ISERROR(SUMIF(OUTPUT!O$20:Y$20, "CLO10", OUTPUT!O242:Y242) / OUTPUT!AM$15), "", SUMIF(OUTPUT!O$20:Y$20, "CLO10", OUTPUT!O242:Y242) / OUTPUT!AM$15),
IF(AND('PRINTABLE (per grading)'!H$16="OUTPUT", 'PRINTABLE (per grading)'!B$13="Final"), IF(ISERROR(SUMIF(OUTPUT!AA$20:AI$20, "CLO10", OUTPUT!AA242:AI242) / OUTPUT!AN$15), "", SUMIF(OUTPUT!AA$20:AI$20, "CLO10", OUTPUT!AA242:AI242) / OUTPUT!AN$15),
"")))))),"")</f>
        <v/>
      </c>
      <c r="BI240" s="286" t="str">
        <f aca="false">IF(B240&lt;&gt;"",IF(BH240="","",IF(BH240&lt;0.5,1,IF(AND(BH240&gt;=0.5,BH240&lt;P$10),2,IF(BH240&gt;=P$10,3)))),"")</f>
        <v/>
      </c>
      <c r="BJ240" s="287" t="str">
        <f aca="false">IF(B240 &lt;&gt; "",IFERROR(IF(AVERAGE(BF240,BH240)&gt;=P$10,"Y","N"),""),"")</f>
        <v/>
      </c>
      <c r="BK240" s="8"/>
    </row>
    <row r="241" customFormat="false" ht="19.5" hidden="false" customHeight="true" outlineLevel="0" collapsed="false">
      <c r="A241" s="183" t="str">
        <f aca="false">IF(ISBLANK('Database (LECTURE-RES-PRAC)'!A238),"",'Database (LECTURE-RES-PRAC)'!A238)</f>
        <v/>
      </c>
      <c r="B241" s="184" t="str">
        <f aca="false">IF(ISBLANK('Database (LECTURE-RES-PRAC)'!B238),"",'Database (LECTURE-RES-PRAC)'!B238)</f>
        <v/>
      </c>
      <c r="C241" s="230" t="str">
        <f aca="false">IF(B241&lt;&gt;"",IF(C$16="PRELIM",'Grade computation'!C241, IF(C$16="MIDTERM",'Grade computation'!K241, IF(C$16="FINAL",'Grade computation'!S241,""))),"")</f>
        <v/>
      </c>
      <c r="D241" s="231" t="str">
        <f aca="false">IF(B241&lt;&gt;"",IFERROR(IF(B$11="80-20", (((C241/C$19)*X$6)+X$7)*D$18, IF(B$11="60-40", (((C241/C$19)*Y$6)+Y$7)*D$18, 0)),0),"")</f>
        <v/>
      </c>
      <c r="E241" s="230" t="str">
        <f aca="false">IF(B241&lt;&gt;"", IF(C$16="PRELIM",'Grade computation'!E241, IF(C$16="MIDTERM",'Grade computation'!M241, IF(C$16="FINAL",'Grade computation'!U241,""))),"")</f>
        <v/>
      </c>
      <c r="F241" s="232" t="str">
        <f aca="false">IF(B241&lt;&gt;"",IFERROR(IF(B$11="80-20", (((E241/E$19)*X$6)+X$7)*F$18, IF(B$11="60-40", (((E241/E$19)*Y$6)+Y$7)*F$18, 0)),0),"")</f>
        <v/>
      </c>
      <c r="G241" s="233" t="str">
        <f aca="false">IF(B241&lt;&gt;"",IFERROR((D241+F241),0),"")</f>
        <v/>
      </c>
      <c r="H241" s="234" t="str">
        <f aca="false">IF(B241&lt;&gt;"",IF(C$16="PRELIM", 'Grade computation'!H241, IF(C$16="MIDTERM", 'Grade computation'!P241, IF(C$16="FINAL",'Grade computation'!X241, ""))),"")</f>
        <v/>
      </c>
      <c r="I241" s="233" t="str">
        <f aca="false">IF(B241&lt;&gt;"",IFERROR(IF(B$11="80-20", (((H241/H$19)*X$6)+X$7)*I$19, IF(B$11="60-40", (((H241/H$19)*Y$6)+Y$7)*I$19, 0)),0),"")</f>
        <v/>
      </c>
      <c r="J241" s="237" t="str">
        <f aca="false">IFERROR((G241+I241),"")</f>
        <v/>
      </c>
      <c r="K241" s="183" t="str">
        <f aca="false">IFERROR(IF(J241="","",IF(J241&gt;=75,"PASSED","FAILED")),"")</f>
        <v/>
      </c>
      <c r="L241" s="183"/>
      <c r="M241" s="194" t="str">
        <f aca="false">IF(B241 &lt;&gt; "", IFERROR(IF(C$16 = "PRELIM", SUMIF('Database (LECTURE-RES-PRAC)'!D$14:AG$14, "CLO1", 'Database (LECTURE-RES-PRAC)'!D238:AG238) / 'Grade computation'!F$4, IF(C$16 = "MIDTERM", SUMIF('Database (LECTURE-RES-PRAC)'!AJ$14:BM$14, "CLO1", 'Database (LECTURE-RES-PRAC)'!AJ238:BM238) / 'Grade computation'!G$4, IF(C$16 = "FINAL", SUMIF('Database (LECTURE-RES-PRAC)'!BP$14:CS$14, "CLO1", 'Database (LECTURE-RES-PRAC)'!BP238:CS238) / 'Grade computation'!H$4,""))),""),"")</f>
        <v/>
      </c>
      <c r="N241" s="286" t="str">
        <f aca="false">IF(B241&lt;&gt;"",IF(M241="","",IF(M241&lt;0.5,1,IF(AND(M241&gt;=0.5,M241&lt;P$10),2,IF(M241&gt;=P$10,3)))),"")</f>
        <v/>
      </c>
      <c r="O241" s="194" t="str">
        <f aca="false">IF(B241 &lt;&gt; "",IF(AND('PRINTABLE (per grading)'!H$16="EXAM", 'PRINTABLE (per grading)'!B$13="Prelim"), IF(ISERROR(SUMIF('Exam (LECTURE ONLY)'!D$20:M$20, "CLO1", 'Exam (LECTURE ONLY)'!D243:M243) / 'Exam (LECTURE ONLY)'!AL$6), "", SUMIF('Exam (LECTURE ONLY)'!D$20:M$20, "CLO1", 'Exam (LECTURE ONLY)'!D243:M243) /'Exam (LECTURE ONLY)'!AL$6),
IF(AND('PRINTABLE (per grading)'!H$16="EXAM", 'PRINTABLE (per grading)'!B$13="Midterm"), IF(ISERROR(SUMIF('Exam (LECTURE ONLY)'!O$20:X$20, "CLO1", 'Exam (LECTURE ONLY)'!O243:X243) / 'Exam (LECTURE ONLY)'!AM$6), "", SUMIF('Exam (LECTURE ONLY)'!O$20:X$20, "CLO1", 'Exam (LECTURE ONLY)'!O243:X243) / 'Exam (LECTURE ONLY)'!AM$6),
IF(AND('PRINTABLE (per grading)'!H$16="EXAM", 'PRINTABLE (per grading)'!B$13="Final"), IF(ISERROR(SUMIF('Exam (LECTURE ONLY)'!Z$20:AI$20, "CLO1", 'Exam (LECTURE ONLY)'!Z243:AI243) / 'Exam (LECTURE ONLY)'!AN$6), "", SUMIF('Exam (LECTURE ONLY)'!Z$20:AI$20, "CLO1", 'Exam (LECTURE ONLY)'!Z243:AI243) / 'Exam (LECTURE ONLY)'!AN$6),
IF(AND('PRINTABLE (per grading)'!H$16="OUTPUT", 'PRINTABLE (per grading)'!B$13="Prelim"), IF(ISERROR(SUMIF(OUTPUT!C$20:M$20, "CLO1", OUTPUT!C243:M243) / OUTPUT!AL$6), "", SUMIF(OUTPUT!C$20:M$20, "CLO1", OUTPUT!C243:M243) / OUTPUT!AL$6),
IF(AND('PRINTABLE (per grading)'!H$16="OUTPUT", 'PRINTABLE (per grading)'!B$13="Midterm"), IF(ISERROR(SUMIF(OUTPUT!O$20:Y$20, "CLO1", OUTPUT!O243:Y243) / OUTPUT!AM$6), "", SUMIF(OUTPUT!O$20:Y$20, "CLO1", OUTPUT!O243:Y243) / OUTPUT!AM$6),
IF(AND('PRINTABLE (per grading)'!H$16="OUTPUT", 'PRINTABLE (per grading)'!B$13="Final"), IF(ISERROR(SUMIF(OUTPUT!AA$20:AI$20, "CLO1", OUTPUT!AA243:AI243) / OUTPUT!AN$6), "", SUMIF(OUTPUT!AA$20:AI$20, "CLO1", OUTPUT!AA243:AI243) / OUTPUT!AN$6),
"")))))),"")</f>
        <v/>
      </c>
      <c r="P241" s="286" t="str">
        <f aca="false">IF(B241&lt;&gt;"",IF(O241="","",IF(O241&lt;0.5,1,IF(AND(O241&gt;=0.5,O241&lt;P$10),2,IF(O241&gt;=P$10,3)))),"")</f>
        <v/>
      </c>
      <c r="Q241" s="287" t="str">
        <f aca="false">IF(B241 &lt;&gt; "",IFERROR(IF(AVERAGE(M241,O241)&gt;=P$10,"Y","N"),""),"")</f>
        <v/>
      </c>
      <c r="R241" s="194" t="str">
        <f aca="false">IF(B241 &lt;&gt; "", IFERROR(IF(C$16 = "PRELIM", SUMIF('Database (LECTURE-RES-PRAC)'!D$14:AG$14, "CLO2", 'Database (LECTURE-RES-PRAC)'!D238:AG238) / 'Grade computation'!F$5, IF(C$16 = "MIDTERM", SUMIF('Database (LECTURE-RES-PRAC)'!AJ$14:BM$14, "CLO2", 'Database (LECTURE-RES-PRAC)'!AJ238:BM238) / 'Grade computation'!G$5, IF(C$16 = "FINAL", SUMIF('Database (LECTURE-RES-PRAC)'!BP$14:CS$14, "CLO2", 'Database (LECTURE-RES-PRAC)'!BP238:CS238) / 'Grade computation'!H$5,""))),""),"")</f>
        <v/>
      </c>
      <c r="S241" s="286" t="str">
        <f aca="false">IF(B241&lt;&gt;"",IF(R241="","",IF(R241&lt;0.5,1,IF(AND(R241&gt;=0.5,R241&lt;P$10),2,IF(R241&gt;=P$10,3)))),"")</f>
        <v/>
      </c>
      <c r="T241" s="194" t="str">
        <f aca="false">IF(B241 &lt;&gt; "",IF(AND('PRINTABLE (per grading)'!H$16="EXAM", 'PRINTABLE (per grading)'!B$13="Prelim"), IF(ISERROR(SUMIF('Exam (LECTURE ONLY)'!D$20:M$20, "CLO2", 'Exam (LECTURE ONLY)'!D243:M243) / 'Exam (LECTURE ONLY)'!AL$7), "", SUMIF('Exam (LECTURE ONLY)'!D$20:M$20, "CLO2", 'Exam (LECTURE ONLY)'!D243:M243) /'Exam (LECTURE ONLY)'!AL$7),
IF(AND('PRINTABLE (per grading)'!H$16="EXAM", 'PRINTABLE (per grading)'!B$13="Midterm"), IF(ISERROR(SUMIF('Exam (LECTURE ONLY)'!O$20:X$20, "CLO2", 'Exam (LECTURE ONLY)'!O243:X243) / 'Exam (LECTURE ONLY)'!AM$7), "", SUMIF('Exam (LECTURE ONLY)'!O$20:X$20, "CLO2", 'Exam (LECTURE ONLY)'!O243:X243) / 'Exam (LECTURE ONLY)'!AM$7),
IF(AND('PRINTABLE (per grading)'!H$16="EXAM", 'PRINTABLE (per grading)'!B$13="Final"), IF(ISERROR(SUMIF('Exam (LECTURE ONLY)'!Z$20:AI$20, "CLO2", 'Exam (LECTURE ONLY)'!Z243:AI243) / 'Exam (LECTURE ONLY)'!AN$7), "", SUMIF('Exam (LECTURE ONLY)'!Z$20:AI$20, "CLO2", 'Exam (LECTURE ONLY)'!Z243:AI243) / 'Exam (LECTURE ONLY)'!AN$7),
IF(AND('PRINTABLE (per grading)'!H$16="OUTPUT", 'PRINTABLE (per grading)'!B$13="Prelim"), IF(ISERROR(SUMIF(OUTPUT!C$20:M$20, "CLO2", OUTPUT!C243:M243) / OUTPUT!AL$7), "", SUMIF(OUTPUT!C$20:M$20, "CLO2", OUTPUT!C243:M243) / OUTPUT!AL$7),
IF(AND('PRINTABLE (per grading)'!H$16="OUTPUT", 'PRINTABLE (per grading)'!B$13="Midterm"), IF(ISERROR(SUMIF(OUTPUT!O$20:Y$20, "CLO2", OUTPUT!O243:Y243) / OUTPUT!AM$7), "", SUMIF(OUTPUT!O$20:Y$20, "CLO2", OUTPUT!O243:Y243) / OUTPUT!AM$7),
IF(AND('PRINTABLE (per grading)'!H$16="OUTPUT", 'PRINTABLE (per grading)'!B$13="Final"), IF(ISERROR(SUMIF(OUTPUT!AA$20:AI$20, "CLO2", OUTPUT!AA243:AI243) / OUTPUT!AN$7), "", SUMIF(OUTPUT!AA$20:AI$20, "CLO2", OUTPUT!AA243:AI243) / OUTPUT!AN$7),
"")))))),"")</f>
        <v/>
      </c>
      <c r="U241" s="286" t="str">
        <f aca="false">IF(B241&lt;&gt;"",IF(T241="","",IF(T241&lt;0.5,1,IF(AND(T241&gt;=0.5,T241&lt;P$10),2,IF(T241&gt;=P$10,3)))),"")</f>
        <v/>
      </c>
      <c r="V241" s="287" t="str">
        <f aca="false">IF(B241 &lt;&gt; "",IFERROR(IF(AVERAGE(R241,T241)&gt;=P$10,"Y","N"),""),"")</f>
        <v/>
      </c>
      <c r="W241" s="194" t="str">
        <f aca="false">IF(B241 &lt;&gt; "", IFERROR(IF(C$16 = "PRELIM", SUMIF('Database (LECTURE-RES-PRAC)'!D$14:AG$14, "CLO3", 'Database (LECTURE-RES-PRAC)'!D238:AG238) / 'Grade computation'!F$6, IF(C$16 = "MIDTERM", SUMIF('Database (LECTURE-RES-PRAC)'!AJ$14:BM$14, "CLO3", 'Database (LECTURE-RES-PRAC)'!AJ238:BM238) / 'Grade computation'!G$6, IF(C$16 = "FINAL", SUMIF('Database (LECTURE-RES-PRAC)'!BP$14:CS$14, "CLO3", 'Database (LECTURE-RES-PRAC)'!BP238:CS238) / 'Grade computation'!H$6,""))),""),"")</f>
        <v/>
      </c>
      <c r="X241" s="286" t="str">
        <f aca="false">IF(B241&lt;&gt;"",IF(W241="","",IF(W241&lt;0.5,1,IF(AND(W241&gt;=0.5,W241&lt;P$10),2,IF(W241&gt;=P$10,3)))),"")</f>
        <v/>
      </c>
      <c r="Y241" s="194" t="str">
        <f aca="false">IF(B241 &lt;&gt; "",IF(AND('PRINTABLE (per grading)'!H$16="EXAM", 'PRINTABLE (per grading)'!B$13="Prelim"), IF(ISERROR(SUMIF('Exam (LECTURE ONLY)'!D$20:M$20, "CLO3", 'Exam (LECTURE ONLY)'!D243:M243) / 'Exam (LECTURE ONLY)'!AL$8), "", SUMIF('Exam (LECTURE ONLY)'!D$20:M$20, "CLO3", 'Exam (LECTURE ONLY)'!D243:M243) /'Exam (LECTURE ONLY)'!AL$8),
IF(AND('PRINTABLE (per grading)'!H$16="EXAM", 'PRINTABLE (per grading)'!B$13="Midterm"), IF(ISERROR(SUMIF('Exam (LECTURE ONLY)'!O$20:X$20, "CLO3", 'Exam (LECTURE ONLY)'!O243:X243) / 'Exam (LECTURE ONLY)'!AM$8), "", SUMIF('Exam (LECTURE ONLY)'!O$20:X$20, "CLO3", 'Exam (LECTURE ONLY)'!O243:X243) / 'Exam (LECTURE ONLY)'!AM$8),
IF(AND('PRINTABLE (per grading)'!H$16="EXAM", 'PRINTABLE (per grading)'!B$13="Final"), IF(ISERROR(SUMIF('Exam (LECTURE ONLY)'!Z$20:AI$20, "CLO3", 'Exam (LECTURE ONLY)'!Z243:AI243) / 'Exam (LECTURE ONLY)'!AN$8), "", SUMIF('Exam (LECTURE ONLY)'!Z$20:AI$20, "CLO3", 'Exam (LECTURE ONLY)'!Z243:AI243) / 'Exam (LECTURE ONLY)'!AN$8),
IF(AND('PRINTABLE (per grading)'!H$16="OUTPUT", 'PRINTABLE (per grading)'!B$13="Prelim"), IF(ISERROR(SUMIF(OUTPUT!C$20:M$20, "CLO3", OUTPUT!C243:M243) / OUTPUT!AL$8), "", SUMIF(OUTPUT!C$20:M$20, "CLO3", OUTPUT!C243:M243) / OUTPUT!AL$8),
IF(AND('PRINTABLE (per grading)'!H$16="OUTPUT", 'PRINTABLE (per grading)'!B$13="Midterm"), IF(ISERROR(SUMIF(OUTPUT!O$20:Y$20, "CLO3", OUTPUT!O243:Y243) / OUTPUT!AM$8), "", SUMIF(OUTPUT!O$20:Y$20, "CLO3", OUTPUT!O243:Y243) / OUTPUT!AM$8),
IF(AND('PRINTABLE (per grading)'!H$16="OUTPUT", 'PRINTABLE (per grading)'!B$13="Final"), IF(ISERROR(SUMIF(OUTPUT!AA$20:AI$20, "CLO3", OUTPUT!AA243:AI243) / OUTPUT!AN$8), "", SUMIF(OUTPUT!AA$20:AI$20, "CLO3", OUTPUT!AA243:AI243) / OUTPUT!AN$8),
"" )))))),"")</f>
        <v/>
      </c>
      <c r="Z241" s="286" t="str">
        <f aca="false">IF(B241&lt;&gt;"",IF(Y241="","",IF(Y241&lt;0.5,1,IF(AND(Y241&gt;=0.5,Y241&lt;P$10),2,IF(Y241&gt;=P$10,3)))),"")</f>
        <v/>
      </c>
      <c r="AA241" s="287" t="str">
        <f aca="false">IF(B241 &lt;&gt; "",IFERROR(IF(AVERAGE(W241,Y241)&gt;=P$10,"Y","N"),""),"")</f>
        <v/>
      </c>
      <c r="AB241" s="194" t="str">
        <f aca="false">IF(B241 &lt;&gt; "", IFERROR(IF(C$16 = "PRELIM", SUMIF('Database (LECTURE-RES-PRAC)'!D$14:AG$14, "CLO4", 'Database (LECTURE-RES-PRAC)'!D238:AG238) / 'Grade computation'!F$7, IF(C$16 = "MIDTERM", SUMIF('Database (LECTURE-RES-PRAC)'!AJ$14:BM$14, "CLO4", 'Database (LECTURE-RES-PRAC)'!AJ238:BM238) / 'Grade computation'!G$7, IF(C$16 = "FINAL", SUMIF('Database (LECTURE-RES-PRAC)'!BP$14:CS$14, "CLO4", 'Database (LECTURE-RES-PRAC)'!BP238:CS238) / 'Grade computation'!H$7,""))),""),"")</f>
        <v/>
      </c>
      <c r="AC241" s="286" t="str">
        <f aca="false">IF(B241&lt;&gt;"",IF(AB241="","",IF(AB241&lt;0.5,1,IF(AND(AB241&gt;=0.5,AB241&lt;P$10),2,IF(AB241&gt;=P$10,3)))),"")</f>
        <v/>
      </c>
      <c r="AD241" s="194" t="str">
        <f aca="false">IF(B241 &lt;&gt; "",IF(AND('PRINTABLE (per grading)'!H$16="EXAM", 'PRINTABLE (per grading)'!B$13="Prelim"), IF(ISERROR(SUMIF('Exam (LECTURE ONLY)'!D$20:M$20, "CLO4", 'Exam (LECTURE ONLY)'!D243:M243) / 'Exam (LECTURE ONLY)'!AL$9), "", SUMIF('Exam (LECTURE ONLY)'!D$20:M$20, "CLO4", 'Exam (LECTURE ONLY)'!D243:M243) /'Exam (LECTURE ONLY)'!AL$9),
IF(AND('PRINTABLE (per grading)'!H$16="EXAM", 'PRINTABLE (per grading)'!B$13="Midterm"), IF(ISERROR(SUMIF('Exam (LECTURE ONLY)'!O$20:X$20, "CLO4", 'Exam (LECTURE ONLY)'!O243:X243) / 'Exam (LECTURE ONLY)'!AM$9), "", SUMIF('Exam (LECTURE ONLY)'!O$20:X$20, "CLO4", 'Exam (LECTURE ONLY)'!O243:X243) / 'Exam (LECTURE ONLY)'!AM$9),
IF(AND('PRINTABLE (per grading)'!H$16="EXAM", 'PRINTABLE (per grading)'!B$13="Final"), IF(ISERROR(SUMIF('Exam (LECTURE ONLY)'!Z$20:AI$20, "CLO4", 'Exam (LECTURE ONLY)'!Z243:AI243) / 'Exam (LECTURE ONLY)'!AN$9), "", SUMIF('Exam (LECTURE ONLY)'!Z$20:AI$20, "CLO4", 'Exam (LECTURE ONLY)'!Z243:AI243) / 'Exam (LECTURE ONLY)'!AN$9),
IF(AND('PRINTABLE (per grading)'!H$16="OUTPUT", 'PRINTABLE (per grading)'!B$13="Prelim"), IF(ISERROR(SUMIF(OUTPUT!C$20:M$20, "CLO4", OUTPUT!C243:M243) / OUTPUT!AL$9), "", SUMIF(OUTPUT!C$20:M$20, "CLO4", OUTPUT!C243:M243) / OUTPUT!AL$9),
IF(AND('PRINTABLE (per grading)'!H$16="OUTPUT", 'PRINTABLE (per grading)'!B$13="Midterm"), IF(ISERROR(SUMIF(OUTPUT!O$20:Y$20, "CLO4", OUTPUT!O243:Y243) / OUTPUT!AM$9), "", SUMIF(OUTPUT!O$20:Y$20, "CLO4", OUTPUT!O243:Y243) / OUTPUT!AM$9),
IF(AND('PRINTABLE (per grading)'!H$16="OUTPUT", 'PRINTABLE (per grading)'!B$13="Final"), IF(ISERROR(SUMIF(OUTPUT!AA$20:AI$20, "CLO4", OUTPUT!AA243:AI243) / OUTPUT!AN$9), "", SUMIF(OUTPUT!AA$20:AI$20, "CLO4", OUTPUT!AA243:AI243) / OUTPUT!AN$9),
"")))))),"")</f>
        <v/>
      </c>
      <c r="AE241" s="286" t="str">
        <f aca="false">IF(B241&lt;&gt;"",IF(AD241="","",IF(AD241&lt;0.5,1,IF(AND(AD241&gt;=0.5,AD241&lt;P$10),2,IF(AD241&gt;=P$10,3)))),"")</f>
        <v/>
      </c>
      <c r="AF241" s="287" t="str">
        <f aca="false">IF(B241 &lt;&gt; "",IFERROR(IF(AVERAGE(AB241,AD241)&gt;=P$10,"Y","N"),""),"")</f>
        <v/>
      </c>
      <c r="AG241" s="194" t="str">
        <f aca="false">IF(B241 &lt;&gt; "", IFERROR(IF(C$16 = "PRELIM", SUMIF('Database (LECTURE-RES-PRAC)'!D$14:AG$14, "CLO5", 'Database (LECTURE-RES-PRAC)'!D238:AG238) / 'Grade computation'!F$8, IF(C$16 = "MIDTERM", SUMIF('Database (LECTURE-RES-PRAC)'!AJ$14:BM$14, "CLO5", 'Database (LECTURE-RES-PRAC)'!AJ238:BM238) / 'Grade computation'!G$8, IF(C$16 = "FINAL", SUMIF('Database (LECTURE-RES-PRAC)'!BP$14:CS$14, "CLO5", 'Database (LECTURE-RES-PRAC)'!BP238:CS238) / 'Grade computation'!H$8,""))),""),"")</f>
        <v/>
      </c>
      <c r="AH241" s="286" t="str">
        <f aca="false">IF(B241&lt;&gt;"",IF(AG241="","",IF(AG241&lt;0.5,1,IF(AND(AG241&gt;=0.5,AG241&lt;P$10),2,IF(AG241&gt;=P$10,3)))),"")</f>
        <v/>
      </c>
      <c r="AI241" s="194" t="str">
        <f aca="false">IF(B241 &lt;&gt; "",IF(AND('PRINTABLE (per grading)'!H$16="EXAM", 'PRINTABLE (per grading)'!B$13="Prelim"), IF(ISERROR(SUMIF('Exam (LECTURE ONLY)'!D$20:M$20, "CLO5", 'Exam (LECTURE ONLY)'!D243:M243) / 'Exam (LECTURE ONLY)'!AL$10), "", SUMIF('Exam (LECTURE ONLY)'!D$20:M$20, "CLO5", 'Exam (LECTURE ONLY)'!D243:M243) /'Exam (LECTURE ONLY)'!AL$10),
IF(AND('PRINTABLE (per grading)'!H$16="EXAM", 'PRINTABLE (per grading)'!B$13="Midterm"), IF(ISERROR(SUMIF('Exam (LECTURE ONLY)'!O$20:X$20, "CLO5", 'Exam (LECTURE ONLY)'!O243:X243) / 'Exam (LECTURE ONLY)'!AM$10), "", SUMIF('Exam (LECTURE ONLY)'!O$20:X$20, "CLO5", 'Exam (LECTURE ONLY)'!O243:X243) / 'Exam (LECTURE ONLY)'!AM$10),
IF(AND('PRINTABLE (per grading)'!H$16="EXAM", 'PRINTABLE (per grading)'!B$13="Final"), IF(ISERROR(SUMIF('Exam (LECTURE ONLY)'!Z$20:AI$20, "CLO5", 'Exam (LECTURE ONLY)'!Z243:AI243) / 'Exam (LECTURE ONLY)'!AN$10), "", SUMIF('Exam (LECTURE ONLY)'!Z$20:AI$20, "CLO5", 'Exam (LECTURE ONLY)'!Z243:AI243) / 'Exam (LECTURE ONLY)'!AN$10),
IF(AND('PRINTABLE (per grading)'!H$16="OUTPUT", 'PRINTABLE (per grading)'!B$13="Prelim"), IF(ISERROR(SUMIF(OUTPUT!C$20:M$20, "CLO5", OUTPUT!C243:M243) / OUTPUT!AL$10), "", SUMIF(OUTPUT!C$20:M$20, "CLO5", OUTPUT!C243:M243) / OUTPUT!AL$10),
IF(AND('PRINTABLE (per grading)'!H$16="OUTPUT", 'PRINTABLE (per grading)'!B$13="Midterm"), IF(ISERROR(SUMIF(OUTPUT!O$20:Y$20, "CLO5", OUTPUT!O243:Y243) / OUTPUT!AM$10), "", SUMIF(OUTPUT!O$20:Y$20, "CLO5", OUTPUT!O243:Y243) / OUTPUT!AM$10),
IF(AND('PRINTABLE (per grading)'!H$16="OUTPUT", 'PRINTABLE (per grading)'!B$13="Final"), IF(ISERROR(SUMIF(OUTPUT!AA$20:AI$20, "CLO5", OUTPUT!AA243:AI243) / OUTPUT!AN$10), "", SUMIF(OUTPUT!AA$20:AI$20, "CLO5", OUTPUT!AA243:AI243) / OUTPUT!AN$10),
"")))))),"")</f>
        <v/>
      </c>
      <c r="AJ241" s="286" t="str">
        <f aca="false">IF(B241&lt;&gt;"",IF(AI241="","",IF(AI241&lt;0.5,1,IF(AND(AI241&gt;=0.5,AI241&lt;P$10),2,IF(AI241&gt;=P$10,3)))),"")</f>
        <v/>
      </c>
      <c r="AK241" s="287" t="str">
        <f aca="false">IF(B241 &lt;&gt; "",IFERROR(IF(AVERAGE(AG241,AI241)&gt;=P$10,"Y","N"),""),"")</f>
        <v/>
      </c>
      <c r="AL241" s="194" t="str">
        <f aca="false">IF(B241 &lt;&gt; "", IFERROR(IF(C$16 = "PRELIM", SUMIF('Database (LECTURE-RES-PRAC)'!D$14:AG$14, "CLO6", 'Database (LECTURE-RES-PRAC)'!D238:AG238) / 'Grade computation'!F$9, IF(C$16 = "MIDTERM", SUMIF('Database (LECTURE-RES-PRAC)'!AJ$14:BM$14, "CLO6", 'Database (LECTURE-RES-PRAC)'!AJ238:BM238) / 'Grade computation'!G$9, IF(C$16 = "FINAL", SUMIF('Database (LECTURE-RES-PRAC)'!BP$14:CS$14, "CLO6", 'Database (LECTURE-RES-PRAC)'!BP238:CS238) / 'Grade computation'!H$9,""))),""),"")</f>
        <v/>
      </c>
      <c r="AM241" s="286" t="str">
        <f aca="false">IF(B241&lt;&gt;"",IF(AL241="","",IF(AL241&lt;0.5,1,IF(AND(AL241&gt;=0.5,AL241&lt;P$10),2,IF(AL241&gt;=P$10,3)))),"")</f>
        <v/>
      </c>
      <c r="AN241" s="194" t="str">
        <f aca="false">IF(B241 &lt;&gt; "",IF(AND('PRINTABLE (per grading)'!H$16="EXAM", 'PRINTABLE (per grading)'!B$13="Prelim"), IF(ISERROR(SUMIF('Exam (LECTURE ONLY)'!D$20:M$20, "CLO6", 'Exam (LECTURE ONLY)'!D243:M243) / 'Exam (LECTURE ONLY)'!AL$11), "", SUMIF('Exam (LECTURE ONLY)'!D$20:M$20, "CLO6", 'Exam (LECTURE ONLY)'!D243:M243) /'Exam (LECTURE ONLY)'!AL$11),
IF(AND('PRINTABLE (per grading)'!H$16="EXAM", 'PRINTABLE (per grading)'!B$13="Midterm"), IF(ISERROR(SUMIF('Exam (LECTURE ONLY)'!O$20:X$20, "CLO6", 'Exam (LECTURE ONLY)'!O243:X243) / 'Exam (LECTURE ONLY)'!AM$11), "", SUMIF('Exam (LECTURE ONLY)'!O$20:X$20, "CLO6", 'Exam (LECTURE ONLY)'!O243:X243) / 'Exam (LECTURE ONLY)'!AM$11),
IF(AND('PRINTABLE (per grading)'!H$16="EXAM", 'PRINTABLE (per grading)'!B$13="Final"), IF(ISERROR(SUMIF('Exam (LECTURE ONLY)'!Z$20:AI$20, "CLO6", 'Exam (LECTURE ONLY)'!Z243:AI243) / 'Exam (LECTURE ONLY)'!AN$11), "", SUMIF('Exam (LECTURE ONLY)'!Z$20:AI$20, "CLO6", 'Exam (LECTURE ONLY)'!Z243:AI243) / 'Exam (LECTURE ONLY)'!AN$11),
IF(AND('PRINTABLE (per grading)'!H$16="OUTPUT", 'PRINTABLE (per grading)'!B$13="Prelim"), IF(ISERROR(SUMIF(OUTPUT!C$20:M$20, "CLO6", OUTPUT!C243:M243) / OUTPUT!AL$11), "", SUMIF(OUTPUT!C$20:M$20, "CLO6", OUTPUT!C243:M243) / OUTPUT!AL$11),
IF(AND('PRINTABLE (per grading)'!H$16="OUTPUT", 'PRINTABLE (per grading)'!B$13="Midterm"), IF(ISERROR(SUMIF(OUTPUT!O$20:Y$20, "CLO6", OUTPUT!O243:Y243) / OUTPUT!AM$11), "", SUMIF(OUTPUT!O$20:Y$20, "CLO6", OUTPUT!O243:Y243) / OUTPUT!AM$11),
IF(AND('PRINTABLE (per grading)'!H$16="OUTPUT", 'PRINTABLE (per grading)'!B$13="Final"), IF(ISERROR(SUMIF(OUTPUT!AA$20:AI$20, "CLO6", OUTPUT!AA243:AI243) / OUTPUT!AN$11), "", SUMIF(OUTPUT!AA$20:AI$20, "CLO6", OUTPUT!AA243:AI243) / OUTPUT!AN$11),
"")))))),"")</f>
        <v/>
      </c>
      <c r="AO241" s="286" t="str">
        <f aca="false">IF(B241&lt;&gt;"",IF(AN241="","",IF(AN241&lt;0.5,1,IF(AND(AN241&gt;=0.5,AN241&lt;P$10),2,IF(AN241&gt;=P$10,3)))),"")</f>
        <v/>
      </c>
      <c r="AP241" s="287" t="str">
        <f aca="false">IF(B241 &lt;&gt; "",IFERROR(IF(AVERAGE(AL241,AN241)&gt;=P$10,"Y","N"),""),"")</f>
        <v/>
      </c>
      <c r="AQ241" s="194" t="str">
        <f aca="false">IF(B241 &lt;&gt; "", IFERROR(IF(C$16 = "PRELIM", SUMIF('Database (LECTURE-RES-PRAC)'!D$14:AG$14, "CLO7", 'Database (LECTURE-RES-PRAC)'!D238:AG238) / 'Grade computation'!F$10, IF(C$16 = "MIDTERM", SUMIF('Database (LECTURE-RES-PRAC)'!AJ$14:BM$14, "CLO7", 'Database (LECTURE-RES-PRAC)'!AJ238:BM238) / 'Grade computation'!G$10, IF(C$16 = "FINAL", SUMIF('Database (LECTURE-RES-PRAC)'!BP$14:CS$14, "CLO7", 'Database (LECTURE-RES-PRAC)'!BP238:CS238) / 'Grade computation'!H$10,""))),""),"")</f>
        <v/>
      </c>
      <c r="AR241" s="286" t="str">
        <f aca="false">IF(B241&lt;&gt;"",IF(AQ241="","",IF(AQ241&lt;0.5,1,IF(AND(AQ241&gt;=0.5,AQ241&lt;P$10),2,IF(AQ241&gt;=P$10,3)))),"")</f>
        <v/>
      </c>
      <c r="AS241" s="194" t="str">
        <f aca="false">IF(B241 &lt;&gt; "",IF(AND('PRINTABLE (per grading)'!H$16="EXAM", 'PRINTABLE (per grading)'!B$13="Prelim"), IF(ISERROR(SUMIF('Exam (LECTURE ONLY)'!D$20:M$20, "CLO7", 'Exam (LECTURE ONLY)'!D243:M243) / 'Exam (LECTURE ONLY)'!AL$12), "", SUMIF('Exam (LECTURE ONLY)'!D$20:M$20, "CLO7", 'Exam (LECTURE ONLY)'!D243:M243) /'Exam (LECTURE ONLY)'!AL$12),
IF(AND('PRINTABLE (per grading)'!H$16="EXAM", 'PRINTABLE (per grading)'!B$13="Midterm"), IF(ISERROR(SUMIF('Exam (LECTURE ONLY)'!O$20:X$20, "CLO7", 'Exam (LECTURE ONLY)'!O243:X243) / 'Exam (LECTURE ONLY)'!AM$12), "", SUMIF('Exam (LECTURE ONLY)'!O$20:X$20, "CLO7", 'Exam (LECTURE ONLY)'!O243:X243) / 'Exam (LECTURE ONLY)'!AM$12),
IF(AND('PRINTABLE (per grading)'!H$16="EXAM", 'PRINTABLE (per grading)'!B$13="Final"), IF(ISERROR(SUMIF('Exam (LECTURE ONLY)'!Z$20:AI$20, "CLO7", 'Exam (LECTURE ONLY)'!Z243:AI243) / 'Exam (LECTURE ONLY)'!AN$12), "", SUMIF('Exam (LECTURE ONLY)'!Z$20:AI$20, "CLO7", 'Exam (LECTURE ONLY)'!Z243:AI243) / 'Exam (LECTURE ONLY)'!AN$12),
IF(AND('PRINTABLE (per grading)'!H$16="OUTPUT", 'PRINTABLE (per grading)'!B$13="Prelim"), IF(ISERROR(SUMIF(OUTPUT!C$20:M$20, "CLO7", OUTPUT!C243:M243) / OUTPUT!AL$12), "", SUMIF(OUTPUT!C$20:M$20, "CLO7", OUTPUT!C243:M243) / OUTPUT!AL$12),
IF(AND('PRINTABLE (per grading)'!H$16="OUTPUT", 'PRINTABLE (per grading)'!B$13="Midterm"), IF(ISERROR(SUMIF(OUTPUT!O$20:Y$20, "CLO7", OUTPUT!O243:Y243) / OUTPUT!AM$12), "", SUMIF(OUTPUT!O$20:Y$20, "CLO7", OUTPUT!O243:Y243) / OUTPUT!AM$12),
IF(AND('PRINTABLE (per grading)'!H$16="OUTPUT", 'PRINTABLE (per grading)'!B$13="Final"), IF(ISERROR(SUMIF(OUTPUT!AA$20:AI$20, "CLO7", OUTPUT!AA243:AI243) / OUTPUT!AN$12), "", SUMIF(OUTPUT!AA$20:AI$20, "CLO7", OUTPUT!AA243:AI243) / OUTPUT!AN$12),
"")))))),"")</f>
        <v/>
      </c>
      <c r="AT241" s="286" t="str">
        <f aca="false">IF(B241&lt;&gt;"",IF(AS241="","",IF(AS241&lt;0.5,1,IF(AND(AS241&gt;=0.5,AS241&lt;P$10),2,IF(AS241&gt;=P$10,3)))),"")</f>
        <v/>
      </c>
      <c r="AU241" s="287" t="str">
        <f aca="false">IF(B241 &lt;&gt; "",IFERROR(IF(AVERAGE(AQ241,AS241)&gt;=P$10,"Y","N"),""),"")</f>
        <v/>
      </c>
      <c r="AV241" s="194" t="str">
        <f aca="false">IF(B241 &lt;&gt; "", IFERROR(IF(C$16 = "PRELIM", SUMIF('Database (LECTURE-RES-PRAC)'!D$14:AG$14, "CLO8", 'Database (LECTURE-RES-PRAC)'!D238:AG238) / 'Grade computation'!F$11, IF(C$16 = "MIDTERM", SUMIF('Database (LECTURE-RES-PRAC)'!AJ$14:BM$14, "CLO8", 'Database (LECTURE-RES-PRAC)'!AJ238:BM238) / 'Grade computation'!G$11, IF(C$16 = "FINAL", SUMIF('Database (LECTURE-RES-PRAC)'!BP$14:CS$14, "CLO8", 'Database (LECTURE-RES-PRAC)'!BP238:CS238) / 'Grade computation'!H$11,""))),""),"")</f>
        <v/>
      </c>
      <c r="AW241" s="286" t="str">
        <f aca="false">IF(B241&lt;&gt;"",IF(AV241="","",IF(AV241&lt;0.5,1,IF(AND(AV241&gt;=0.5,AV241&lt;P$10),2,IF(AV241&gt;=P$10,3)))),"")</f>
        <v/>
      </c>
      <c r="AX241" s="194" t="str">
        <f aca="false">IF(B241 &lt;&gt; "",IF(AND('PRINTABLE (per grading)'!H$16="EXAM", 'PRINTABLE (per grading)'!B$13="Prelim"), IF(ISERROR(SUMIF('Exam (LECTURE ONLY)'!D$20:M$20, "CLO8", 'Exam (LECTURE ONLY)'!D243:M243) / 'Exam (LECTURE ONLY)'!AL$13), "", SUMIF('Exam (LECTURE ONLY)'!D$20:M$20, "CLO8", 'Exam (LECTURE ONLY)'!D243:M243) /'Exam (LECTURE ONLY)'!AL$13),
IF(AND('PRINTABLE (per grading)'!H$16="EXAM", 'PRINTABLE (per grading)'!B$13="Midterm"), IF(ISERROR(SUMIF('Exam (LECTURE ONLY)'!O$20:X$20, "CLO8", 'Exam (LECTURE ONLY)'!O243:X243) / 'Exam (LECTURE ONLY)'!AM$13), "", SUMIF('Exam (LECTURE ONLY)'!O$20:X$20, "CLO8", 'Exam (LECTURE ONLY)'!O243:X243) / 'Exam (LECTURE ONLY)'!AM$13),
IF(AND('PRINTABLE (per grading)'!H$16="EXAM", 'PRINTABLE (per grading)'!B$13="Final"), IF(ISERROR(SUMIF('Exam (LECTURE ONLY)'!Z$20:AI$20, "CLO8", 'Exam (LECTURE ONLY)'!Z243:AI243) / 'Exam (LECTURE ONLY)'!AN$13), "", SUMIF('Exam (LECTURE ONLY)'!Z$20:AI$20, "CLO8", 'Exam (LECTURE ONLY)'!Z243:AI243) / 'Exam (LECTURE ONLY)'!AN$13),
IF(AND('PRINTABLE (per grading)'!H$16="OUTPUT", 'PRINTABLE (per grading)'!B$13="Prelim"), IF(ISERROR(SUMIF(OUTPUT!C$20:M$20, "CLO8", OUTPUT!C243:M243) / OUTPUT!AL$13), "", SUMIF(OUTPUT!C$20:M$20, "CLO8", OUTPUT!C243:M243) / OUTPUT!AL$13),
IF(AND('PRINTABLE (per grading)'!H$16="OUTPUT", 'PRINTABLE (per grading)'!B$13="Midterm"), IF(ISERROR(SUMIF(OUTPUT!O$20:Y$20, "CLO8", OUTPUT!O243:Y243) / OUTPUT!AM$13), "", SUMIF(OUTPUT!O$20:Y$20, "CLO8", OUTPUT!O243:Y243) / OUTPUT!AM$13),
IF(AND('PRINTABLE (per grading)'!H$16="OUTPUT", 'PRINTABLE (per grading)'!B$13="Final"), IF(ISERROR(SUMIF(OUTPUT!AA$20:AI$20, "CLO8", OUTPUT!AA243:AI243) / OUTPUT!AN$13), "", SUMIF(OUTPUT!AA$20:AI$20, "CLO8", OUTPUT!AA243:AI243) / OUTPUT!AN$13),
"")))))),"")</f>
        <v/>
      </c>
      <c r="AY241" s="286" t="str">
        <f aca="false">IF(B241&lt;&gt;"",IF(AX241="","",IF(AX241&lt;0.5,1,IF(AND(AX241&gt;=0.5,AX241&lt;P$10),2,IF(AX241&gt;=P$10,3)))),"")</f>
        <v/>
      </c>
      <c r="AZ241" s="287" t="str">
        <f aca="false">IF(B241 &lt;&gt; "",IFERROR(IF(AVERAGE(AV241,AX241)&gt;=P$10,"Y","N"),""),"")</f>
        <v/>
      </c>
      <c r="BA241" s="194" t="str">
        <f aca="false">IF(B241 &lt;&gt; "", IFERROR(IF(C$16 = "PRELIM", SUMIF('Database (LECTURE-RES-PRAC)'!D$14:AG$14, "CLO9", 'Database (LECTURE-RES-PRAC)'!D238:AG238) / 'Grade computation'!F$12, IF(C$16 = "MIDTERM", SUMIF('Database (LECTURE-RES-PRAC)'!AJ$14:BM$14, "CLO9", 'Database (LECTURE-RES-PRAC)'!AJ238:BM238) / 'Grade computation'!G$12, IF(C$16 = "FINAL", SUMIF('Database (LECTURE-RES-PRAC)'!BP$14:CS$14, "CLO9", 'Database (LECTURE-RES-PRAC)'!BP238:CS238) / 'Grade computation'!H$12,""))),""),"")</f>
        <v/>
      </c>
      <c r="BB241" s="286" t="str">
        <f aca="false">IF(B241&lt;&gt;"",IF(BA241="","",IF(BA241&lt;0.5,1,IF(AND(BA241&gt;=0.5,BA241&lt;P$10),2,IF(BA241&gt;=P$10,3)))),"")</f>
        <v/>
      </c>
      <c r="BC241" s="194" t="str">
        <f aca="false">IF(B241 &lt;&gt; "",IF(AND('PRINTABLE (per grading)'!H$16="EXAM", 'PRINTABLE (per grading)'!B$13="Prelim"), IF(ISERROR(SUMIF('Exam (LECTURE ONLY)'!D$20:M$20, "CLO9", 'Exam (LECTURE ONLY)'!D243:M243) / 'Exam (LECTURE ONLY)'!AL$14), "", SUMIF('Exam (LECTURE ONLY)'!D$20:M$20, "CLO9", 'Exam (LECTURE ONLY)'!D243:M243) /'Exam (LECTURE ONLY)'!AL$14),
IF(AND('PRINTABLE (per grading)'!H$16="EXAM", 'PRINTABLE (per grading)'!B$13="Midterm"), IF(ISERROR(SUMIF('Exam (LECTURE ONLY)'!O$20:X$20, "CLO9", 'Exam (LECTURE ONLY)'!O243:X243) / 'Exam (LECTURE ONLY)'!AM$14), "", SUMIF('Exam (LECTURE ONLY)'!O$20:X$20, "CLO9", 'Exam (LECTURE ONLY)'!O243:X243) / 'Exam (LECTURE ONLY)'!AM$14),
IF(AND('PRINTABLE (per grading)'!H$16="EXAM", 'PRINTABLE (per grading)'!B$13="Final"), IF(ISERROR(SUMIF('Exam (LECTURE ONLY)'!Z$20:AI$20, "CLO9", 'Exam (LECTURE ONLY)'!Z243:AI243) / 'Exam (LECTURE ONLY)'!AN$14), "", SUMIF('Exam (LECTURE ONLY)'!Z$20:AI$20, "CLO9", 'Exam (LECTURE ONLY)'!Z243:AI243) / 'Exam (LECTURE ONLY)'!AN$14),
IF(AND('PRINTABLE (per grading)'!H$16="OUTPUT", 'PRINTABLE (per grading)'!B$13="Prelim"), IF(ISERROR(SUMIF(OUTPUT!C$20:M$20, "CLO9", OUTPUT!C243:M243) / OUTPUT!AL$14), "", SUMIF(OUTPUT!C$20:M$20, "CLO9", OUTPUT!C243:M243) / OUTPUT!AL$14),
IF(AND('PRINTABLE (per grading)'!H$16="OUTPUT", 'PRINTABLE (per grading)'!B$13="Midterm"), IF(ISERROR(SUMIF(OUTPUT!O$20:Y$20, "CLO9", OUTPUT!O243:Y243) / OUTPUT!AM$14), "", SUMIF(OUTPUT!O$20:Y$20, "CLO9", OUTPUT!O243:Y243) / OUTPUT!AM$14),
IF(AND('PRINTABLE (per grading)'!H$16="OUTPUT", 'PRINTABLE (per grading)'!B$13="Final"), IF(ISERROR(SUMIF(OUTPUT!AA$20:AI$20, "CLO9", OUTPUT!AA243:AI243) / OUTPUT!AN$14), "", SUMIF(OUTPUT!AA$20:AI$20, "CLO9", OUTPUT!AA243:AI243) / OUTPUT!AN$14),
"")))))),"")</f>
        <v/>
      </c>
      <c r="BD241" s="286" t="str">
        <f aca="false">IF(B241&lt;&gt;"",IF(BC241="","",IF(BC241&lt;0.5,1,IF(AND(BC241&gt;=0.5,BC241&lt;P$10),2,IF(BC241&gt;=P$10,3)))),"")</f>
        <v/>
      </c>
      <c r="BE241" s="287" t="str">
        <f aca="false">IF(B241 &lt;&gt; "",IFERROR(IF(AVERAGE(BA241,BC241)&gt;=P$10,"Y","N"),""),"")</f>
        <v/>
      </c>
      <c r="BF241" s="194" t="str">
        <f aca="false">IF(B241 &lt;&gt; "", IFERROR(IF(C$16 = "PRELIM", SUMIF('Database (LECTURE-RES-PRAC)'!D$14:AG$14, "CLO10", 'Database (LECTURE-RES-PRAC)'!D238:AG238) / 'Grade computation'!F$13, IF(C$16 = "MIDTERM", SUMIF('Database (LECTURE-RES-PRAC)'!AJ$14:BM$14, "CLO10", 'Database (LECTURE-RES-PRAC)'!AJ238:BM238) / 'Grade computation'!G$13, IF(C$16 = "FINAL", SUMIF('Database (LECTURE-RES-PRAC)'!BP$14:CS$14, "CLO10", 'Database (LECTURE-RES-PRAC)'!BP238:CS238) / 'Grade computation'!H$13,""))),""),"")</f>
        <v/>
      </c>
      <c r="BG241" s="286" t="str">
        <f aca="false">IF(B241&lt;&gt;"",IF(BF241="","",IF(BF241&lt;0.5,1,IF(AND(BF241&gt;=0.5,BF241&lt;P$10),2,IF(BF241&gt;=P$10,3)))),"")</f>
        <v/>
      </c>
      <c r="BH241" s="194" t="str">
        <f aca="false">IF(B241 &lt;&gt; "",IF(AND('PRINTABLE (per grading)'!H$16="EXAM", 'PRINTABLE (per grading)'!B$13="Prelim"), IF(ISERROR(SUMIF('Exam (LECTURE ONLY)'!D$20:M$20, "CLO10", 'Exam (LECTURE ONLY)'!D243:M243) / 'Exam (LECTURE ONLY)'!AL$15), "", SUMIF('Exam (LECTURE ONLY)'!D$20:M$20, "CLO10", 'Exam (LECTURE ONLY)'!D243:M243) /'Exam (LECTURE ONLY)'!AL$15),
IF(AND('PRINTABLE (per grading)'!H$16="EXAM", 'PRINTABLE (per grading)'!B$13="Midterm"), IF(ISERROR(SUMIF('Exam (LECTURE ONLY)'!O$20:X$20, "CLO10", 'Exam (LECTURE ONLY)'!O243:X243) / 'Exam (LECTURE ONLY)'!AM$15), "", SUMIF('Exam (LECTURE ONLY)'!O$20:X$20, "CLO10", 'Exam (LECTURE ONLY)'!O243:X243) / 'Exam (LECTURE ONLY)'!AM$15),
IF(AND('PRINTABLE (per grading)'!H$16="EXAM", 'PRINTABLE (per grading)'!B$13="Final"), IF(ISERROR(SUMIF('Exam (LECTURE ONLY)'!Z$20:AI$20, "CLO10", 'Exam (LECTURE ONLY)'!Z243:AI243) / 'Exam (LECTURE ONLY)'!AN$15), "", SUMIF('Exam (LECTURE ONLY)'!Z$20:AI$20, "CLO10", 'Exam (LECTURE ONLY)'!Z243:AI243) / 'Exam (LECTURE ONLY)'!AN$15),
IF(AND('PRINTABLE (per grading)'!H$16="OUTPUT", 'PRINTABLE (per grading)'!B$13="Prelim"), IF(ISERROR(SUMIF(OUTPUT!C$20:M$20, "CLO10", OUTPUT!C243:M243) / OUTPUT!AL$15), "", SUMIF(OUTPUT!C$20:M$20, "CLO10", OUTPUT!C243:M243) / OUTPUT!AL$15),
IF(AND('PRINTABLE (per grading)'!H$16="OUTPUT", 'PRINTABLE (per grading)'!B$13="Midterm"), IF(ISERROR(SUMIF(OUTPUT!O$20:Y$20, "CLO10", OUTPUT!O243:Y243) / OUTPUT!AM$15), "", SUMIF(OUTPUT!O$20:Y$20, "CLO10", OUTPUT!O243:Y243) / OUTPUT!AM$15),
IF(AND('PRINTABLE (per grading)'!H$16="OUTPUT", 'PRINTABLE (per grading)'!B$13="Final"), IF(ISERROR(SUMIF(OUTPUT!AA$20:AI$20, "CLO10", OUTPUT!AA243:AI243) / OUTPUT!AN$15), "", SUMIF(OUTPUT!AA$20:AI$20, "CLO10", OUTPUT!AA243:AI243) / OUTPUT!AN$15),
"")))))),"")</f>
        <v/>
      </c>
      <c r="BI241" s="286" t="str">
        <f aca="false">IF(B241&lt;&gt;"",IF(BH241="","",IF(BH241&lt;0.5,1,IF(AND(BH241&gt;=0.5,BH241&lt;P$10),2,IF(BH241&gt;=P$10,3)))),"")</f>
        <v/>
      </c>
      <c r="BJ241" s="287" t="str">
        <f aca="false">IF(B241 &lt;&gt; "",IFERROR(IF(AVERAGE(BF241,BH241)&gt;=P$10,"Y","N"),""),"")</f>
        <v/>
      </c>
      <c r="BK241" s="8"/>
    </row>
    <row r="242" customFormat="false" ht="19.5" hidden="false" customHeight="true" outlineLevel="0" collapsed="false">
      <c r="A242" s="228" t="str">
        <f aca="false">IF(ISBLANK('Database (LECTURE-RES-PRAC)'!A239),"",'Database (LECTURE-RES-PRAC)'!A239)</f>
        <v/>
      </c>
      <c r="B242" s="229" t="str">
        <f aca="false">IF(ISBLANK('Database (LECTURE-RES-PRAC)'!B239),"",'Database (LECTURE-RES-PRAC)'!B239)</f>
        <v/>
      </c>
      <c r="C242" s="230" t="str">
        <f aca="false">IF(B242&lt;&gt;"",IF(C$16="PRELIM",'Grade computation'!C242, IF(C$16="MIDTERM",'Grade computation'!K242, IF(C$16="FINAL",'Grade computation'!S242,""))),"")</f>
        <v/>
      </c>
      <c r="D242" s="231" t="str">
        <f aca="false">IF(B242&lt;&gt;"",IFERROR(IF(B$11="80-20", (((C242/C$19)*X$6)+X$7)*D$18, IF(B$11="60-40", (((C242/C$19)*Y$6)+Y$7)*D$18, 0)),0),"")</f>
        <v/>
      </c>
      <c r="E242" s="230" t="str">
        <f aca="false">IF(B242&lt;&gt;"", IF(C$16="PRELIM",'Grade computation'!E242, IF(C$16="MIDTERM",'Grade computation'!M242, IF(C$16="FINAL",'Grade computation'!U242,""))),"")</f>
        <v/>
      </c>
      <c r="F242" s="232" t="str">
        <f aca="false">IF(B242&lt;&gt;"",IFERROR(IF(B$11="80-20", (((E242/E$19)*X$6)+X$7)*F$18, IF(B$11="60-40", (((E242/E$19)*Y$6)+Y$7)*F$18, 0)),0),"")</f>
        <v/>
      </c>
      <c r="G242" s="233" t="str">
        <f aca="false">IF(B242&lt;&gt;"",IFERROR((D242+F242),0),"")</f>
        <v/>
      </c>
      <c r="H242" s="234" t="str">
        <f aca="false">IF(B242&lt;&gt;"",IF(C$16="PRELIM", 'Grade computation'!H242, IF(C$16="MIDTERM", 'Grade computation'!P242, IF(C$16="FINAL",'Grade computation'!X242, ""))),"")</f>
        <v/>
      </c>
      <c r="I242" s="233" t="str">
        <f aca="false">IF(B242&lt;&gt;"",IFERROR(IF(B$11="80-20", (((H242/H$19)*X$6)+X$7)*I$19, IF(B$11="60-40", (((H242/H$19)*Y$6)+Y$7)*I$19, 0)),0),"")</f>
        <v/>
      </c>
      <c r="J242" s="237" t="str">
        <f aca="false">IFERROR((G242+I242),"")</f>
        <v/>
      </c>
      <c r="K242" s="183" t="str">
        <f aca="false">IFERROR(IF(J242="","",IF(J242&gt;=75,"PASSED","FAILED")),"")</f>
        <v/>
      </c>
      <c r="L242" s="183"/>
      <c r="M242" s="194" t="str">
        <f aca="false">IF(B242 &lt;&gt; "", IFERROR(IF(C$16 = "PRELIM", SUMIF('Database (LECTURE-RES-PRAC)'!D$14:AG$14, "CLO1", 'Database (LECTURE-RES-PRAC)'!D239:AG239) / 'Grade computation'!F$4, IF(C$16 = "MIDTERM", SUMIF('Database (LECTURE-RES-PRAC)'!AJ$14:BM$14, "CLO1", 'Database (LECTURE-RES-PRAC)'!AJ239:BM239) / 'Grade computation'!G$4, IF(C$16 = "FINAL", SUMIF('Database (LECTURE-RES-PRAC)'!BP$14:CS$14, "CLO1", 'Database (LECTURE-RES-PRAC)'!BP239:CS239) / 'Grade computation'!H$4,""))),""),"")</f>
        <v/>
      </c>
      <c r="N242" s="286" t="str">
        <f aca="false">IF(B242&lt;&gt;"",IF(M242="","",IF(M242&lt;0.5,1,IF(AND(M242&gt;=0.5,M242&lt;P$10),2,IF(M242&gt;=P$10,3)))),"")</f>
        <v/>
      </c>
      <c r="O242" s="194" t="str">
        <f aca="false">IF(B242 &lt;&gt; "",IF(AND('PRINTABLE (per grading)'!H$16="EXAM", 'PRINTABLE (per grading)'!B$13="Prelim"), IF(ISERROR(SUMIF('Exam (LECTURE ONLY)'!D$20:M$20, "CLO1", 'Exam (LECTURE ONLY)'!D244:M244) / 'Exam (LECTURE ONLY)'!AL$6), "", SUMIF('Exam (LECTURE ONLY)'!D$20:M$20, "CLO1", 'Exam (LECTURE ONLY)'!D244:M244) /'Exam (LECTURE ONLY)'!AL$6),
IF(AND('PRINTABLE (per grading)'!H$16="EXAM", 'PRINTABLE (per grading)'!B$13="Midterm"), IF(ISERROR(SUMIF('Exam (LECTURE ONLY)'!O$20:X$20, "CLO1", 'Exam (LECTURE ONLY)'!O244:X244) / 'Exam (LECTURE ONLY)'!AM$6), "", SUMIF('Exam (LECTURE ONLY)'!O$20:X$20, "CLO1", 'Exam (LECTURE ONLY)'!O244:X244) / 'Exam (LECTURE ONLY)'!AM$6),
IF(AND('PRINTABLE (per grading)'!H$16="EXAM", 'PRINTABLE (per grading)'!B$13="Final"), IF(ISERROR(SUMIF('Exam (LECTURE ONLY)'!Z$20:AI$20, "CLO1", 'Exam (LECTURE ONLY)'!Z244:AI244) / 'Exam (LECTURE ONLY)'!AN$6), "", SUMIF('Exam (LECTURE ONLY)'!Z$20:AI$20, "CLO1", 'Exam (LECTURE ONLY)'!Z244:AI244) / 'Exam (LECTURE ONLY)'!AN$6),
IF(AND('PRINTABLE (per grading)'!H$16="OUTPUT", 'PRINTABLE (per grading)'!B$13="Prelim"), IF(ISERROR(SUMIF(OUTPUT!C$20:M$20, "CLO1", OUTPUT!C244:M244) / OUTPUT!AL$6), "", SUMIF(OUTPUT!C$20:M$20, "CLO1", OUTPUT!C244:M244) / OUTPUT!AL$6),
IF(AND('PRINTABLE (per grading)'!H$16="OUTPUT", 'PRINTABLE (per grading)'!B$13="Midterm"), IF(ISERROR(SUMIF(OUTPUT!O$20:Y$20, "CLO1", OUTPUT!O244:Y244) / OUTPUT!AM$6), "", SUMIF(OUTPUT!O$20:Y$20, "CLO1", OUTPUT!O244:Y244) / OUTPUT!AM$6),
IF(AND('PRINTABLE (per grading)'!H$16="OUTPUT", 'PRINTABLE (per grading)'!B$13="Final"), IF(ISERROR(SUMIF(OUTPUT!AA$20:AI$20, "CLO1", OUTPUT!AA244:AI244) / OUTPUT!AN$6), "", SUMIF(OUTPUT!AA$20:AI$20, "CLO1", OUTPUT!AA244:AI244) / OUTPUT!AN$6),
"")))))),"")</f>
        <v/>
      </c>
      <c r="P242" s="286" t="str">
        <f aca="false">IF(B242&lt;&gt;"",IF(O242="","",IF(O242&lt;0.5,1,IF(AND(O242&gt;=0.5,O242&lt;P$10),2,IF(O242&gt;=P$10,3)))),"")</f>
        <v/>
      </c>
      <c r="Q242" s="287" t="str">
        <f aca="false">IF(B242 &lt;&gt; "",IFERROR(IF(AVERAGE(M242,O242)&gt;=P$10,"Y","N"),""),"")</f>
        <v/>
      </c>
      <c r="R242" s="194" t="str">
        <f aca="false">IF(B242 &lt;&gt; "", IFERROR(IF(C$16 = "PRELIM", SUMIF('Database (LECTURE-RES-PRAC)'!D$14:AG$14, "CLO2", 'Database (LECTURE-RES-PRAC)'!D239:AG239) / 'Grade computation'!F$5, IF(C$16 = "MIDTERM", SUMIF('Database (LECTURE-RES-PRAC)'!AJ$14:BM$14, "CLO2", 'Database (LECTURE-RES-PRAC)'!AJ239:BM239) / 'Grade computation'!G$5, IF(C$16 = "FINAL", SUMIF('Database (LECTURE-RES-PRAC)'!BP$14:CS$14, "CLO2", 'Database (LECTURE-RES-PRAC)'!BP239:CS239) / 'Grade computation'!H$5,""))),""),"")</f>
        <v/>
      </c>
      <c r="S242" s="286" t="str">
        <f aca="false">IF(B242&lt;&gt;"",IF(R242="","",IF(R242&lt;0.5,1,IF(AND(R242&gt;=0.5,R242&lt;P$10),2,IF(R242&gt;=P$10,3)))),"")</f>
        <v/>
      </c>
      <c r="T242" s="194" t="str">
        <f aca="false">IF(B242 &lt;&gt; "",IF(AND('PRINTABLE (per grading)'!H$16="EXAM", 'PRINTABLE (per grading)'!B$13="Prelim"), IF(ISERROR(SUMIF('Exam (LECTURE ONLY)'!D$20:M$20, "CLO2", 'Exam (LECTURE ONLY)'!D244:M244) / 'Exam (LECTURE ONLY)'!AL$7), "", SUMIF('Exam (LECTURE ONLY)'!D$20:M$20, "CLO2", 'Exam (LECTURE ONLY)'!D244:M244) /'Exam (LECTURE ONLY)'!AL$7),
IF(AND('PRINTABLE (per grading)'!H$16="EXAM", 'PRINTABLE (per grading)'!B$13="Midterm"), IF(ISERROR(SUMIF('Exam (LECTURE ONLY)'!O$20:X$20, "CLO2", 'Exam (LECTURE ONLY)'!O244:X244) / 'Exam (LECTURE ONLY)'!AM$7), "", SUMIF('Exam (LECTURE ONLY)'!O$20:X$20, "CLO2", 'Exam (LECTURE ONLY)'!O244:X244) / 'Exam (LECTURE ONLY)'!AM$7),
IF(AND('PRINTABLE (per grading)'!H$16="EXAM", 'PRINTABLE (per grading)'!B$13="Final"), IF(ISERROR(SUMIF('Exam (LECTURE ONLY)'!Z$20:AI$20, "CLO2", 'Exam (LECTURE ONLY)'!Z244:AI244) / 'Exam (LECTURE ONLY)'!AN$7), "", SUMIF('Exam (LECTURE ONLY)'!Z$20:AI$20, "CLO2", 'Exam (LECTURE ONLY)'!Z244:AI244) / 'Exam (LECTURE ONLY)'!AN$7),
IF(AND('PRINTABLE (per grading)'!H$16="OUTPUT", 'PRINTABLE (per grading)'!B$13="Prelim"), IF(ISERROR(SUMIF(OUTPUT!C$20:M$20, "CLO2", OUTPUT!C244:M244) / OUTPUT!AL$7), "", SUMIF(OUTPUT!C$20:M$20, "CLO2", OUTPUT!C244:M244) / OUTPUT!AL$7),
IF(AND('PRINTABLE (per grading)'!H$16="OUTPUT", 'PRINTABLE (per grading)'!B$13="Midterm"), IF(ISERROR(SUMIF(OUTPUT!O$20:Y$20, "CLO2", OUTPUT!O244:Y244) / OUTPUT!AM$7), "", SUMIF(OUTPUT!O$20:Y$20, "CLO2", OUTPUT!O244:Y244) / OUTPUT!AM$7),
IF(AND('PRINTABLE (per grading)'!H$16="OUTPUT", 'PRINTABLE (per grading)'!B$13="Final"), IF(ISERROR(SUMIF(OUTPUT!AA$20:AI$20, "CLO2", OUTPUT!AA244:AI244) / OUTPUT!AN$7), "", SUMIF(OUTPUT!AA$20:AI$20, "CLO2", OUTPUT!AA244:AI244) / OUTPUT!AN$7),
"")))))),"")</f>
        <v/>
      </c>
      <c r="U242" s="286" t="str">
        <f aca="false">IF(B242&lt;&gt;"",IF(T242="","",IF(T242&lt;0.5,1,IF(AND(T242&gt;=0.5,T242&lt;P$10),2,IF(T242&gt;=P$10,3)))),"")</f>
        <v/>
      </c>
      <c r="V242" s="287" t="str">
        <f aca="false">IF(B242 &lt;&gt; "",IFERROR(IF(AVERAGE(R242,T242)&gt;=P$10,"Y","N"),""),"")</f>
        <v/>
      </c>
      <c r="W242" s="194" t="str">
        <f aca="false">IF(B242 &lt;&gt; "", IFERROR(IF(C$16 = "PRELIM", SUMIF('Database (LECTURE-RES-PRAC)'!D$14:AG$14, "CLO3", 'Database (LECTURE-RES-PRAC)'!D239:AG239) / 'Grade computation'!F$6, IF(C$16 = "MIDTERM", SUMIF('Database (LECTURE-RES-PRAC)'!AJ$14:BM$14, "CLO3", 'Database (LECTURE-RES-PRAC)'!AJ239:BM239) / 'Grade computation'!G$6, IF(C$16 = "FINAL", SUMIF('Database (LECTURE-RES-PRAC)'!BP$14:CS$14, "CLO3", 'Database (LECTURE-RES-PRAC)'!BP239:CS239) / 'Grade computation'!H$6,""))),""),"")</f>
        <v/>
      </c>
      <c r="X242" s="286" t="str">
        <f aca="false">IF(B242&lt;&gt;"",IF(W242="","",IF(W242&lt;0.5,1,IF(AND(W242&gt;=0.5,W242&lt;P$10),2,IF(W242&gt;=P$10,3)))),"")</f>
        <v/>
      </c>
      <c r="Y242" s="194" t="str">
        <f aca="false">IF(B242 &lt;&gt; "",IF(AND('PRINTABLE (per grading)'!H$16="EXAM", 'PRINTABLE (per grading)'!B$13="Prelim"), IF(ISERROR(SUMIF('Exam (LECTURE ONLY)'!D$20:M$20, "CLO3", 'Exam (LECTURE ONLY)'!D244:M244) / 'Exam (LECTURE ONLY)'!AL$8), "", SUMIF('Exam (LECTURE ONLY)'!D$20:M$20, "CLO3", 'Exam (LECTURE ONLY)'!D244:M244) /'Exam (LECTURE ONLY)'!AL$8),
IF(AND('PRINTABLE (per grading)'!H$16="EXAM", 'PRINTABLE (per grading)'!B$13="Midterm"), IF(ISERROR(SUMIF('Exam (LECTURE ONLY)'!O$20:X$20, "CLO3", 'Exam (LECTURE ONLY)'!O244:X244) / 'Exam (LECTURE ONLY)'!AM$8), "", SUMIF('Exam (LECTURE ONLY)'!O$20:X$20, "CLO3", 'Exam (LECTURE ONLY)'!O244:X244) / 'Exam (LECTURE ONLY)'!AM$8),
IF(AND('PRINTABLE (per grading)'!H$16="EXAM", 'PRINTABLE (per grading)'!B$13="Final"), IF(ISERROR(SUMIF('Exam (LECTURE ONLY)'!Z$20:AI$20, "CLO3", 'Exam (LECTURE ONLY)'!Z244:AI244) / 'Exam (LECTURE ONLY)'!AN$8), "", SUMIF('Exam (LECTURE ONLY)'!Z$20:AI$20, "CLO3", 'Exam (LECTURE ONLY)'!Z244:AI244) / 'Exam (LECTURE ONLY)'!AN$8),
IF(AND('PRINTABLE (per grading)'!H$16="OUTPUT", 'PRINTABLE (per grading)'!B$13="Prelim"), IF(ISERROR(SUMIF(OUTPUT!C$20:M$20, "CLO3", OUTPUT!C244:M244) / OUTPUT!AL$8), "", SUMIF(OUTPUT!C$20:M$20, "CLO3", OUTPUT!C244:M244) / OUTPUT!AL$8),
IF(AND('PRINTABLE (per grading)'!H$16="OUTPUT", 'PRINTABLE (per grading)'!B$13="Midterm"), IF(ISERROR(SUMIF(OUTPUT!O$20:Y$20, "CLO3", OUTPUT!O244:Y244) / OUTPUT!AM$8), "", SUMIF(OUTPUT!O$20:Y$20, "CLO3", OUTPUT!O244:Y244) / OUTPUT!AM$8),
IF(AND('PRINTABLE (per grading)'!H$16="OUTPUT", 'PRINTABLE (per grading)'!B$13="Final"), IF(ISERROR(SUMIF(OUTPUT!AA$20:AI$20, "CLO3", OUTPUT!AA244:AI244) / OUTPUT!AN$8), "", SUMIF(OUTPUT!AA$20:AI$20, "CLO3", OUTPUT!AA244:AI244) / OUTPUT!AN$8),
"" )))))),"")</f>
        <v/>
      </c>
      <c r="Z242" s="286" t="str">
        <f aca="false">IF(B242&lt;&gt;"",IF(Y242="","",IF(Y242&lt;0.5,1,IF(AND(Y242&gt;=0.5,Y242&lt;P$10),2,IF(Y242&gt;=P$10,3)))),"")</f>
        <v/>
      </c>
      <c r="AA242" s="287" t="str">
        <f aca="false">IF(B242 &lt;&gt; "",IFERROR(IF(AVERAGE(W242,Y242)&gt;=P$10,"Y","N"),""),"")</f>
        <v/>
      </c>
      <c r="AB242" s="194" t="str">
        <f aca="false">IF(B242 &lt;&gt; "", IFERROR(IF(C$16 = "PRELIM", SUMIF('Database (LECTURE-RES-PRAC)'!D$14:AG$14, "CLO4", 'Database (LECTURE-RES-PRAC)'!D239:AG239) / 'Grade computation'!F$7, IF(C$16 = "MIDTERM", SUMIF('Database (LECTURE-RES-PRAC)'!AJ$14:BM$14, "CLO4", 'Database (LECTURE-RES-PRAC)'!AJ239:BM239) / 'Grade computation'!G$7, IF(C$16 = "FINAL", SUMIF('Database (LECTURE-RES-PRAC)'!BP$14:CS$14, "CLO4", 'Database (LECTURE-RES-PRAC)'!BP239:CS239) / 'Grade computation'!H$7,""))),""),"")</f>
        <v/>
      </c>
      <c r="AC242" s="286" t="str">
        <f aca="false">IF(B242&lt;&gt;"",IF(AB242="","",IF(AB242&lt;0.5,1,IF(AND(AB242&gt;=0.5,AB242&lt;P$10),2,IF(AB242&gt;=P$10,3)))),"")</f>
        <v/>
      </c>
      <c r="AD242" s="194" t="str">
        <f aca="false">IF(B242 &lt;&gt; "",IF(AND('PRINTABLE (per grading)'!H$16="EXAM", 'PRINTABLE (per grading)'!B$13="Prelim"), IF(ISERROR(SUMIF('Exam (LECTURE ONLY)'!D$20:M$20, "CLO4", 'Exam (LECTURE ONLY)'!D244:M244) / 'Exam (LECTURE ONLY)'!AL$9), "", SUMIF('Exam (LECTURE ONLY)'!D$20:M$20, "CLO4", 'Exam (LECTURE ONLY)'!D244:M244) /'Exam (LECTURE ONLY)'!AL$9),
IF(AND('PRINTABLE (per grading)'!H$16="EXAM", 'PRINTABLE (per grading)'!B$13="Midterm"), IF(ISERROR(SUMIF('Exam (LECTURE ONLY)'!O$20:X$20, "CLO4", 'Exam (LECTURE ONLY)'!O244:X244) / 'Exam (LECTURE ONLY)'!AM$9), "", SUMIF('Exam (LECTURE ONLY)'!O$20:X$20, "CLO4", 'Exam (LECTURE ONLY)'!O244:X244) / 'Exam (LECTURE ONLY)'!AM$9),
IF(AND('PRINTABLE (per grading)'!H$16="EXAM", 'PRINTABLE (per grading)'!B$13="Final"), IF(ISERROR(SUMIF('Exam (LECTURE ONLY)'!Z$20:AI$20, "CLO4", 'Exam (LECTURE ONLY)'!Z244:AI244) / 'Exam (LECTURE ONLY)'!AN$9), "", SUMIF('Exam (LECTURE ONLY)'!Z$20:AI$20, "CLO4", 'Exam (LECTURE ONLY)'!Z244:AI244) / 'Exam (LECTURE ONLY)'!AN$9),
IF(AND('PRINTABLE (per grading)'!H$16="OUTPUT", 'PRINTABLE (per grading)'!B$13="Prelim"), IF(ISERROR(SUMIF(OUTPUT!C$20:M$20, "CLO4", OUTPUT!C244:M244) / OUTPUT!AL$9), "", SUMIF(OUTPUT!C$20:M$20, "CLO4", OUTPUT!C244:M244) / OUTPUT!AL$9),
IF(AND('PRINTABLE (per grading)'!H$16="OUTPUT", 'PRINTABLE (per grading)'!B$13="Midterm"), IF(ISERROR(SUMIF(OUTPUT!O$20:Y$20, "CLO4", OUTPUT!O244:Y244) / OUTPUT!AM$9), "", SUMIF(OUTPUT!O$20:Y$20, "CLO4", OUTPUT!O244:Y244) / OUTPUT!AM$9),
IF(AND('PRINTABLE (per grading)'!H$16="OUTPUT", 'PRINTABLE (per grading)'!B$13="Final"), IF(ISERROR(SUMIF(OUTPUT!AA$20:AI$20, "CLO4", OUTPUT!AA244:AI244) / OUTPUT!AN$9), "", SUMIF(OUTPUT!AA$20:AI$20, "CLO4", OUTPUT!AA244:AI244) / OUTPUT!AN$9),
"")))))),"")</f>
        <v/>
      </c>
      <c r="AE242" s="286" t="str">
        <f aca="false">IF(B242&lt;&gt;"",IF(AD242="","",IF(AD242&lt;0.5,1,IF(AND(AD242&gt;=0.5,AD242&lt;P$10),2,IF(AD242&gt;=P$10,3)))),"")</f>
        <v/>
      </c>
      <c r="AF242" s="287" t="str">
        <f aca="false">IF(B242 &lt;&gt; "",IFERROR(IF(AVERAGE(AB242,AD242)&gt;=P$10,"Y","N"),""),"")</f>
        <v/>
      </c>
      <c r="AG242" s="194" t="str">
        <f aca="false">IF(B242 &lt;&gt; "", IFERROR(IF(C$16 = "PRELIM", SUMIF('Database (LECTURE-RES-PRAC)'!D$14:AG$14, "CLO5", 'Database (LECTURE-RES-PRAC)'!D239:AG239) / 'Grade computation'!F$8, IF(C$16 = "MIDTERM", SUMIF('Database (LECTURE-RES-PRAC)'!AJ$14:BM$14, "CLO5", 'Database (LECTURE-RES-PRAC)'!AJ239:BM239) / 'Grade computation'!G$8, IF(C$16 = "FINAL", SUMIF('Database (LECTURE-RES-PRAC)'!BP$14:CS$14, "CLO5", 'Database (LECTURE-RES-PRAC)'!BP239:CS239) / 'Grade computation'!H$8,""))),""),"")</f>
        <v/>
      </c>
      <c r="AH242" s="286" t="str">
        <f aca="false">IF(B242&lt;&gt;"",IF(AG242="","",IF(AG242&lt;0.5,1,IF(AND(AG242&gt;=0.5,AG242&lt;P$10),2,IF(AG242&gt;=P$10,3)))),"")</f>
        <v/>
      </c>
      <c r="AI242" s="194" t="str">
        <f aca="false">IF(B242 &lt;&gt; "",IF(AND('PRINTABLE (per grading)'!H$16="EXAM", 'PRINTABLE (per grading)'!B$13="Prelim"), IF(ISERROR(SUMIF('Exam (LECTURE ONLY)'!D$20:M$20, "CLO5", 'Exam (LECTURE ONLY)'!D244:M244) / 'Exam (LECTURE ONLY)'!AL$10), "", SUMIF('Exam (LECTURE ONLY)'!D$20:M$20, "CLO5", 'Exam (LECTURE ONLY)'!D244:M244) /'Exam (LECTURE ONLY)'!AL$10),
IF(AND('PRINTABLE (per grading)'!H$16="EXAM", 'PRINTABLE (per grading)'!B$13="Midterm"), IF(ISERROR(SUMIF('Exam (LECTURE ONLY)'!O$20:X$20, "CLO5", 'Exam (LECTURE ONLY)'!O244:X244) / 'Exam (LECTURE ONLY)'!AM$10), "", SUMIF('Exam (LECTURE ONLY)'!O$20:X$20, "CLO5", 'Exam (LECTURE ONLY)'!O244:X244) / 'Exam (LECTURE ONLY)'!AM$10),
IF(AND('PRINTABLE (per grading)'!H$16="EXAM", 'PRINTABLE (per grading)'!B$13="Final"), IF(ISERROR(SUMIF('Exam (LECTURE ONLY)'!Z$20:AI$20, "CLO5", 'Exam (LECTURE ONLY)'!Z244:AI244) / 'Exam (LECTURE ONLY)'!AN$10), "", SUMIF('Exam (LECTURE ONLY)'!Z$20:AI$20, "CLO5", 'Exam (LECTURE ONLY)'!Z244:AI244) / 'Exam (LECTURE ONLY)'!AN$10),
IF(AND('PRINTABLE (per grading)'!H$16="OUTPUT", 'PRINTABLE (per grading)'!B$13="Prelim"), IF(ISERROR(SUMIF(OUTPUT!C$20:M$20, "CLO5", OUTPUT!C244:M244) / OUTPUT!AL$10), "", SUMIF(OUTPUT!C$20:M$20, "CLO5", OUTPUT!C244:M244) / OUTPUT!AL$10),
IF(AND('PRINTABLE (per grading)'!H$16="OUTPUT", 'PRINTABLE (per grading)'!B$13="Midterm"), IF(ISERROR(SUMIF(OUTPUT!O$20:Y$20, "CLO5", OUTPUT!O244:Y244) / OUTPUT!AM$10), "", SUMIF(OUTPUT!O$20:Y$20, "CLO5", OUTPUT!O244:Y244) / OUTPUT!AM$10),
IF(AND('PRINTABLE (per grading)'!H$16="OUTPUT", 'PRINTABLE (per grading)'!B$13="Final"), IF(ISERROR(SUMIF(OUTPUT!AA$20:AI$20, "CLO5", OUTPUT!AA244:AI244) / OUTPUT!AN$10), "", SUMIF(OUTPUT!AA$20:AI$20, "CLO5", OUTPUT!AA244:AI244) / OUTPUT!AN$10),
"")))))),"")</f>
        <v/>
      </c>
      <c r="AJ242" s="286" t="str">
        <f aca="false">IF(B242&lt;&gt;"",IF(AI242="","",IF(AI242&lt;0.5,1,IF(AND(AI242&gt;=0.5,AI242&lt;P$10),2,IF(AI242&gt;=P$10,3)))),"")</f>
        <v/>
      </c>
      <c r="AK242" s="287" t="str">
        <f aca="false">IF(B242 &lt;&gt; "",IFERROR(IF(AVERAGE(AG242,AI242)&gt;=P$10,"Y","N"),""),"")</f>
        <v/>
      </c>
      <c r="AL242" s="194" t="str">
        <f aca="false">IF(B242 &lt;&gt; "", IFERROR(IF(C$16 = "PRELIM", SUMIF('Database (LECTURE-RES-PRAC)'!D$14:AG$14, "CLO6", 'Database (LECTURE-RES-PRAC)'!D239:AG239) / 'Grade computation'!F$9, IF(C$16 = "MIDTERM", SUMIF('Database (LECTURE-RES-PRAC)'!AJ$14:BM$14, "CLO6", 'Database (LECTURE-RES-PRAC)'!AJ239:BM239) / 'Grade computation'!G$9, IF(C$16 = "FINAL", SUMIF('Database (LECTURE-RES-PRAC)'!BP$14:CS$14, "CLO6", 'Database (LECTURE-RES-PRAC)'!BP239:CS239) / 'Grade computation'!H$9,""))),""),"")</f>
        <v/>
      </c>
      <c r="AM242" s="286" t="str">
        <f aca="false">IF(B242&lt;&gt;"",IF(AL242="","",IF(AL242&lt;0.5,1,IF(AND(AL242&gt;=0.5,AL242&lt;P$10),2,IF(AL242&gt;=P$10,3)))),"")</f>
        <v/>
      </c>
      <c r="AN242" s="194" t="str">
        <f aca="false">IF(B242 &lt;&gt; "",IF(AND('PRINTABLE (per grading)'!H$16="EXAM", 'PRINTABLE (per grading)'!B$13="Prelim"), IF(ISERROR(SUMIF('Exam (LECTURE ONLY)'!D$20:M$20, "CLO6", 'Exam (LECTURE ONLY)'!D244:M244) / 'Exam (LECTURE ONLY)'!AL$11), "", SUMIF('Exam (LECTURE ONLY)'!D$20:M$20, "CLO6", 'Exam (LECTURE ONLY)'!D244:M244) /'Exam (LECTURE ONLY)'!AL$11),
IF(AND('PRINTABLE (per grading)'!H$16="EXAM", 'PRINTABLE (per grading)'!B$13="Midterm"), IF(ISERROR(SUMIF('Exam (LECTURE ONLY)'!O$20:X$20, "CLO6", 'Exam (LECTURE ONLY)'!O244:X244) / 'Exam (LECTURE ONLY)'!AM$11), "", SUMIF('Exam (LECTURE ONLY)'!O$20:X$20, "CLO6", 'Exam (LECTURE ONLY)'!O244:X244) / 'Exam (LECTURE ONLY)'!AM$11),
IF(AND('PRINTABLE (per grading)'!H$16="EXAM", 'PRINTABLE (per grading)'!B$13="Final"), IF(ISERROR(SUMIF('Exam (LECTURE ONLY)'!Z$20:AI$20, "CLO6", 'Exam (LECTURE ONLY)'!Z244:AI244) / 'Exam (LECTURE ONLY)'!AN$11), "", SUMIF('Exam (LECTURE ONLY)'!Z$20:AI$20, "CLO6", 'Exam (LECTURE ONLY)'!Z244:AI244) / 'Exam (LECTURE ONLY)'!AN$11),
IF(AND('PRINTABLE (per grading)'!H$16="OUTPUT", 'PRINTABLE (per grading)'!B$13="Prelim"), IF(ISERROR(SUMIF(OUTPUT!C$20:M$20, "CLO6", OUTPUT!C244:M244) / OUTPUT!AL$11), "", SUMIF(OUTPUT!C$20:M$20, "CLO6", OUTPUT!C244:M244) / OUTPUT!AL$11),
IF(AND('PRINTABLE (per grading)'!H$16="OUTPUT", 'PRINTABLE (per grading)'!B$13="Midterm"), IF(ISERROR(SUMIF(OUTPUT!O$20:Y$20, "CLO6", OUTPUT!O244:Y244) / OUTPUT!AM$11), "", SUMIF(OUTPUT!O$20:Y$20, "CLO6", OUTPUT!O244:Y244) / OUTPUT!AM$11),
IF(AND('PRINTABLE (per grading)'!H$16="OUTPUT", 'PRINTABLE (per grading)'!B$13="Final"), IF(ISERROR(SUMIF(OUTPUT!AA$20:AI$20, "CLO6", OUTPUT!AA244:AI244) / OUTPUT!AN$11), "", SUMIF(OUTPUT!AA$20:AI$20, "CLO6", OUTPUT!AA244:AI244) / OUTPUT!AN$11),
"")))))),"")</f>
        <v/>
      </c>
      <c r="AO242" s="286" t="str">
        <f aca="false">IF(B242&lt;&gt;"",IF(AN242="","",IF(AN242&lt;0.5,1,IF(AND(AN242&gt;=0.5,AN242&lt;P$10),2,IF(AN242&gt;=P$10,3)))),"")</f>
        <v/>
      </c>
      <c r="AP242" s="287" t="str">
        <f aca="false">IF(B242 &lt;&gt; "",IFERROR(IF(AVERAGE(AL242,AN242)&gt;=P$10,"Y","N"),""),"")</f>
        <v/>
      </c>
      <c r="AQ242" s="194" t="str">
        <f aca="false">IF(B242 &lt;&gt; "", IFERROR(IF(C$16 = "PRELIM", SUMIF('Database (LECTURE-RES-PRAC)'!D$14:AG$14, "CLO7", 'Database (LECTURE-RES-PRAC)'!D239:AG239) / 'Grade computation'!F$10, IF(C$16 = "MIDTERM", SUMIF('Database (LECTURE-RES-PRAC)'!AJ$14:BM$14, "CLO7", 'Database (LECTURE-RES-PRAC)'!AJ239:BM239) / 'Grade computation'!G$10, IF(C$16 = "FINAL", SUMIF('Database (LECTURE-RES-PRAC)'!BP$14:CS$14, "CLO7", 'Database (LECTURE-RES-PRAC)'!BP239:CS239) / 'Grade computation'!H$10,""))),""),"")</f>
        <v/>
      </c>
      <c r="AR242" s="286" t="str">
        <f aca="false">IF(B242&lt;&gt;"",IF(AQ242="","",IF(AQ242&lt;0.5,1,IF(AND(AQ242&gt;=0.5,AQ242&lt;P$10),2,IF(AQ242&gt;=P$10,3)))),"")</f>
        <v/>
      </c>
      <c r="AS242" s="194" t="str">
        <f aca="false">IF(B242 &lt;&gt; "",IF(AND('PRINTABLE (per grading)'!H$16="EXAM", 'PRINTABLE (per grading)'!B$13="Prelim"), IF(ISERROR(SUMIF('Exam (LECTURE ONLY)'!D$20:M$20, "CLO7", 'Exam (LECTURE ONLY)'!D244:M244) / 'Exam (LECTURE ONLY)'!AL$12), "", SUMIF('Exam (LECTURE ONLY)'!D$20:M$20, "CLO7", 'Exam (LECTURE ONLY)'!D244:M244) /'Exam (LECTURE ONLY)'!AL$12),
IF(AND('PRINTABLE (per grading)'!H$16="EXAM", 'PRINTABLE (per grading)'!B$13="Midterm"), IF(ISERROR(SUMIF('Exam (LECTURE ONLY)'!O$20:X$20, "CLO7", 'Exam (LECTURE ONLY)'!O244:X244) / 'Exam (LECTURE ONLY)'!AM$12), "", SUMIF('Exam (LECTURE ONLY)'!O$20:X$20, "CLO7", 'Exam (LECTURE ONLY)'!O244:X244) / 'Exam (LECTURE ONLY)'!AM$12),
IF(AND('PRINTABLE (per grading)'!H$16="EXAM", 'PRINTABLE (per grading)'!B$13="Final"), IF(ISERROR(SUMIF('Exam (LECTURE ONLY)'!Z$20:AI$20, "CLO7", 'Exam (LECTURE ONLY)'!Z244:AI244) / 'Exam (LECTURE ONLY)'!AN$12), "", SUMIF('Exam (LECTURE ONLY)'!Z$20:AI$20, "CLO7", 'Exam (LECTURE ONLY)'!Z244:AI244) / 'Exam (LECTURE ONLY)'!AN$12),
IF(AND('PRINTABLE (per grading)'!H$16="OUTPUT", 'PRINTABLE (per grading)'!B$13="Prelim"), IF(ISERROR(SUMIF(OUTPUT!C$20:M$20, "CLO7", OUTPUT!C244:M244) / OUTPUT!AL$12), "", SUMIF(OUTPUT!C$20:M$20, "CLO7", OUTPUT!C244:M244) / OUTPUT!AL$12),
IF(AND('PRINTABLE (per grading)'!H$16="OUTPUT", 'PRINTABLE (per grading)'!B$13="Midterm"), IF(ISERROR(SUMIF(OUTPUT!O$20:Y$20, "CLO7", OUTPUT!O244:Y244) / OUTPUT!AM$12), "", SUMIF(OUTPUT!O$20:Y$20, "CLO7", OUTPUT!O244:Y244) / OUTPUT!AM$12),
IF(AND('PRINTABLE (per grading)'!H$16="OUTPUT", 'PRINTABLE (per grading)'!B$13="Final"), IF(ISERROR(SUMIF(OUTPUT!AA$20:AI$20, "CLO7", OUTPUT!AA244:AI244) / OUTPUT!AN$12), "", SUMIF(OUTPUT!AA$20:AI$20, "CLO7", OUTPUT!AA244:AI244) / OUTPUT!AN$12),
"")))))),"")</f>
        <v/>
      </c>
      <c r="AT242" s="286" t="str">
        <f aca="false">IF(B242&lt;&gt;"",IF(AS242="","",IF(AS242&lt;0.5,1,IF(AND(AS242&gt;=0.5,AS242&lt;P$10),2,IF(AS242&gt;=P$10,3)))),"")</f>
        <v/>
      </c>
      <c r="AU242" s="287" t="str">
        <f aca="false">IF(B242 &lt;&gt; "",IFERROR(IF(AVERAGE(AQ242,AS242)&gt;=P$10,"Y","N"),""),"")</f>
        <v/>
      </c>
      <c r="AV242" s="194" t="str">
        <f aca="false">IF(B242 &lt;&gt; "", IFERROR(IF(C$16 = "PRELIM", SUMIF('Database (LECTURE-RES-PRAC)'!D$14:AG$14, "CLO8", 'Database (LECTURE-RES-PRAC)'!D239:AG239) / 'Grade computation'!F$11, IF(C$16 = "MIDTERM", SUMIF('Database (LECTURE-RES-PRAC)'!AJ$14:BM$14, "CLO8", 'Database (LECTURE-RES-PRAC)'!AJ239:BM239) / 'Grade computation'!G$11, IF(C$16 = "FINAL", SUMIF('Database (LECTURE-RES-PRAC)'!BP$14:CS$14, "CLO8", 'Database (LECTURE-RES-PRAC)'!BP239:CS239) / 'Grade computation'!H$11,""))),""),"")</f>
        <v/>
      </c>
      <c r="AW242" s="286" t="str">
        <f aca="false">IF(B242&lt;&gt;"",IF(AV242="","",IF(AV242&lt;0.5,1,IF(AND(AV242&gt;=0.5,AV242&lt;P$10),2,IF(AV242&gt;=P$10,3)))),"")</f>
        <v/>
      </c>
      <c r="AX242" s="194" t="str">
        <f aca="false">IF(B242 &lt;&gt; "",IF(AND('PRINTABLE (per grading)'!H$16="EXAM", 'PRINTABLE (per grading)'!B$13="Prelim"), IF(ISERROR(SUMIF('Exam (LECTURE ONLY)'!D$20:M$20, "CLO8", 'Exam (LECTURE ONLY)'!D244:M244) / 'Exam (LECTURE ONLY)'!AL$13), "", SUMIF('Exam (LECTURE ONLY)'!D$20:M$20, "CLO8", 'Exam (LECTURE ONLY)'!D244:M244) /'Exam (LECTURE ONLY)'!AL$13),
IF(AND('PRINTABLE (per grading)'!H$16="EXAM", 'PRINTABLE (per grading)'!B$13="Midterm"), IF(ISERROR(SUMIF('Exam (LECTURE ONLY)'!O$20:X$20, "CLO8", 'Exam (LECTURE ONLY)'!O244:X244) / 'Exam (LECTURE ONLY)'!AM$13), "", SUMIF('Exam (LECTURE ONLY)'!O$20:X$20, "CLO8", 'Exam (LECTURE ONLY)'!O244:X244) / 'Exam (LECTURE ONLY)'!AM$13),
IF(AND('PRINTABLE (per grading)'!H$16="EXAM", 'PRINTABLE (per grading)'!B$13="Final"), IF(ISERROR(SUMIF('Exam (LECTURE ONLY)'!Z$20:AI$20, "CLO8", 'Exam (LECTURE ONLY)'!Z244:AI244) / 'Exam (LECTURE ONLY)'!AN$13), "", SUMIF('Exam (LECTURE ONLY)'!Z$20:AI$20, "CLO8", 'Exam (LECTURE ONLY)'!Z244:AI244) / 'Exam (LECTURE ONLY)'!AN$13),
IF(AND('PRINTABLE (per grading)'!H$16="OUTPUT", 'PRINTABLE (per grading)'!B$13="Prelim"), IF(ISERROR(SUMIF(OUTPUT!C$20:M$20, "CLO8", OUTPUT!C244:M244) / OUTPUT!AL$13), "", SUMIF(OUTPUT!C$20:M$20, "CLO8", OUTPUT!C244:M244) / OUTPUT!AL$13),
IF(AND('PRINTABLE (per grading)'!H$16="OUTPUT", 'PRINTABLE (per grading)'!B$13="Midterm"), IF(ISERROR(SUMIF(OUTPUT!O$20:Y$20, "CLO8", OUTPUT!O244:Y244) / OUTPUT!AM$13), "", SUMIF(OUTPUT!O$20:Y$20, "CLO8", OUTPUT!O244:Y244) / OUTPUT!AM$13),
IF(AND('PRINTABLE (per grading)'!H$16="OUTPUT", 'PRINTABLE (per grading)'!B$13="Final"), IF(ISERROR(SUMIF(OUTPUT!AA$20:AI$20, "CLO8", OUTPUT!AA244:AI244) / OUTPUT!AN$13), "", SUMIF(OUTPUT!AA$20:AI$20, "CLO8", OUTPUT!AA244:AI244) / OUTPUT!AN$13),
"")))))),"")</f>
        <v/>
      </c>
      <c r="AY242" s="286" t="str">
        <f aca="false">IF(B242&lt;&gt;"",IF(AX242="","",IF(AX242&lt;0.5,1,IF(AND(AX242&gt;=0.5,AX242&lt;P$10),2,IF(AX242&gt;=P$10,3)))),"")</f>
        <v/>
      </c>
      <c r="AZ242" s="287" t="str">
        <f aca="false">IF(B242 &lt;&gt; "",IFERROR(IF(AVERAGE(AV242,AX242)&gt;=P$10,"Y","N"),""),"")</f>
        <v/>
      </c>
      <c r="BA242" s="194" t="str">
        <f aca="false">IF(B242 &lt;&gt; "", IFERROR(IF(C$16 = "PRELIM", SUMIF('Database (LECTURE-RES-PRAC)'!D$14:AG$14, "CLO9", 'Database (LECTURE-RES-PRAC)'!D239:AG239) / 'Grade computation'!F$12, IF(C$16 = "MIDTERM", SUMIF('Database (LECTURE-RES-PRAC)'!AJ$14:BM$14, "CLO9", 'Database (LECTURE-RES-PRAC)'!AJ239:BM239) / 'Grade computation'!G$12, IF(C$16 = "FINAL", SUMIF('Database (LECTURE-RES-PRAC)'!BP$14:CS$14, "CLO9", 'Database (LECTURE-RES-PRAC)'!BP239:CS239) / 'Grade computation'!H$12,""))),""),"")</f>
        <v/>
      </c>
      <c r="BB242" s="286" t="str">
        <f aca="false">IF(B242&lt;&gt;"",IF(BA242="","",IF(BA242&lt;0.5,1,IF(AND(BA242&gt;=0.5,BA242&lt;P$10),2,IF(BA242&gt;=P$10,3)))),"")</f>
        <v/>
      </c>
      <c r="BC242" s="194" t="str">
        <f aca="false">IF(B242 &lt;&gt; "",IF(AND('PRINTABLE (per grading)'!H$16="EXAM", 'PRINTABLE (per grading)'!B$13="Prelim"), IF(ISERROR(SUMIF('Exam (LECTURE ONLY)'!D$20:M$20, "CLO9", 'Exam (LECTURE ONLY)'!D244:M244) / 'Exam (LECTURE ONLY)'!AL$14), "", SUMIF('Exam (LECTURE ONLY)'!D$20:M$20, "CLO9", 'Exam (LECTURE ONLY)'!D244:M244) /'Exam (LECTURE ONLY)'!AL$14),
IF(AND('PRINTABLE (per grading)'!H$16="EXAM", 'PRINTABLE (per grading)'!B$13="Midterm"), IF(ISERROR(SUMIF('Exam (LECTURE ONLY)'!O$20:X$20, "CLO9", 'Exam (LECTURE ONLY)'!O244:X244) / 'Exam (LECTURE ONLY)'!AM$14), "", SUMIF('Exam (LECTURE ONLY)'!O$20:X$20, "CLO9", 'Exam (LECTURE ONLY)'!O244:X244) / 'Exam (LECTURE ONLY)'!AM$14),
IF(AND('PRINTABLE (per grading)'!H$16="EXAM", 'PRINTABLE (per grading)'!B$13="Final"), IF(ISERROR(SUMIF('Exam (LECTURE ONLY)'!Z$20:AI$20, "CLO9", 'Exam (LECTURE ONLY)'!Z244:AI244) / 'Exam (LECTURE ONLY)'!AN$14), "", SUMIF('Exam (LECTURE ONLY)'!Z$20:AI$20, "CLO9", 'Exam (LECTURE ONLY)'!Z244:AI244) / 'Exam (LECTURE ONLY)'!AN$14),
IF(AND('PRINTABLE (per grading)'!H$16="OUTPUT", 'PRINTABLE (per grading)'!B$13="Prelim"), IF(ISERROR(SUMIF(OUTPUT!C$20:M$20, "CLO9", OUTPUT!C244:M244) / OUTPUT!AL$14), "", SUMIF(OUTPUT!C$20:M$20, "CLO9", OUTPUT!C244:M244) / OUTPUT!AL$14),
IF(AND('PRINTABLE (per grading)'!H$16="OUTPUT", 'PRINTABLE (per grading)'!B$13="Midterm"), IF(ISERROR(SUMIF(OUTPUT!O$20:Y$20, "CLO9", OUTPUT!O244:Y244) / OUTPUT!AM$14), "", SUMIF(OUTPUT!O$20:Y$20, "CLO9", OUTPUT!O244:Y244) / OUTPUT!AM$14),
IF(AND('PRINTABLE (per grading)'!H$16="OUTPUT", 'PRINTABLE (per grading)'!B$13="Final"), IF(ISERROR(SUMIF(OUTPUT!AA$20:AI$20, "CLO9", OUTPUT!AA244:AI244) / OUTPUT!AN$14), "", SUMIF(OUTPUT!AA$20:AI$20, "CLO9", OUTPUT!AA244:AI244) / OUTPUT!AN$14),
"")))))),"")</f>
        <v/>
      </c>
      <c r="BD242" s="286" t="str">
        <f aca="false">IF(B242&lt;&gt;"",IF(BC242="","",IF(BC242&lt;0.5,1,IF(AND(BC242&gt;=0.5,BC242&lt;P$10),2,IF(BC242&gt;=P$10,3)))),"")</f>
        <v/>
      </c>
      <c r="BE242" s="287" t="str">
        <f aca="false">IF(B242 &lt;&gt; "",IFERROR(IF(AVERAGE(BA242,BC242)&gt;=P$10,"Y","N"),""),"")</f>
        <v/>
      </c>
      <c r="BF242" s="194" t="str">
        <f aca="false">IF(B242 &lt;&gt; "", IFERROR(IF(C$16 = "PRELIM", SUMIF('Database (LECTURE-RES-PRAC)'!D$14:AG$14, "CLO10", 'Database (LECTURE-RES-PRAC)'!D239:AG239) / 'Grade computation'!F$13, IF(C$16 = "MIDTERM", SUMIF('Database (LECTURE-RES-PRAC)'!AJ$14:BM$14, "CLO10", 'Database (LECTURE-RES-PRAC)'!AJ239:BM239) / 'Grade computation'!G$13, IF(C$16 = "FINAL", SUMIF('Database (LECTURE-RES-PRAC)'!BP$14:CS$14, "CLO10", 'Database (LECTURE-RES-PRAC)'!BP239:CS239) / 'Grade computation'!H$13,""))),""),"")</f>
        <v/>
      </c>
      <c r="BG242" s="286" t="str">
        <f aca="false">IF(B242&lt;&gt;"",IF(BF242="","",IF(BF242&lt;0.5,1,IF(AND(BF242&gt;=0.5,BF242&lt;P$10),2,IF(BF242&gt;=P$10,3)))),"")</f>
        <v/>
      </c>
      <c r="BH242" s="194" t="str">
        <f aca="false">IF(B242 &lt;&gt; "",IF(AND('PRINTABLE (per grading)'!H$16="EXAM", 'PRINTABLE (per grading)'!B$13="Prelim"), IF(ISERROR(SUMIF('Exam (LECTURE ONLY)'!D$20:M$20, "CLO10", 'Exam (LECTURE ONLY)'!D244:M244) / 'Exam (LECTURE ONLY)'!AL$15), "", SUMIF('Exam (LECTURE ONLY)'!D$20:M$20, "CLO10", 'Exam (LECTURE ONLY)'!D244:M244) /'Exam (LECTURE ONLY)'!AL$15),
IF(AND('PRINTABLE (per grading)'!H$16="EXAM", 'PRINTABLE (per grading)'!B$13="Midterm"), IF(ISERROR(SUMIF('Exam (LECTURE ONLY)'!O$20:X$20, "CLO10", 'Exam (LECTURE ONLY)'!O244:X244) / 'Exam (LECTURE ONLY)'!AM$15), "", SUMIF('Exam (LECTURE ONLY)'!O$20:X$20, "CLO10", 'Exam (LECTURE ONLY)'!O244:X244) / 'Exam (LECTURE ONLY)'!AM$15),
IF(AND('PRINTABLE (per grading)'!H$16="EXAM", 'PRINTABLE (per grading)'!B$13="Final"), IF(ISERROR(SUMIF('Exam (LECTURE ONLY)'!Z$20:AI$20, "CLO10", 'Exam (LECTURE ONLY)'!Z244:AI244) / 'Exam (LECTURE ONLY)'!AN$15), "", SUMIF('Exam (LECTURE ONLY)'!Z$20:AI$20, "CLO10", 'Exam (LECTURE ONLY)'!Z244:AI244) / 'Exam (LECTURE ONLY)'!AN$15),
IF(AND('PRINTABLE (per grading)'!H$16="OUTPUT", 'PRINTABLE (per grading)'!B$13="Prelim"), IF(ISERROR(SUMIF(OUTPUT!C$20:M$20, "CLO10", OUTPUT!C244:M244) / OUTPUT!AL$15), "", SUMIF(OUTPUT!C$20:M$20, "CLO10", OUTPUT!C244:M244) / OUTPUT!AL$15),
IF(AND('PRINTABLE (per grading)'!H$16="OUTPUT", 'PRINTABLE (per grading)'!B$13="Midterm"), IF(ISERROR(SUMIF(OUTPUT!O$20:Y$20, "CLO10", OUTPUT!O244:Y244) / OUTPUT!AM$15), "", SUMIF(OUTPUT!O$20:Y$20, "CLO10", OUTPUT!O244:Y244) / OUTPUT!AM$15),
IF(AND('PRINTABLE (per grading)'!H$16="OUTPUT", 'PRINTABLE (per grading)'!B$13="Final"), IF(ISERROR(SUMIF(OUTPUT!AA$20:AI$20, "CLO10", OUTPUT!AA244:AI244) / OUTPUT!AN$15), "", SUMIF(OUTPUT!AA$20:AI$20, "CLO10", OUTPUT!AA244:AI244) / OUTPUT!AN$15),
"")))))),"")</f>
        <v/>
      </c>
      <c r="BI242" s="286" t="str">
        <f aca="false">IF(B242&lt;&gt;"",IF(BH242="","",IF(BH242&lt;0.5,1,IF(AND(BH242&gt;=0.5,BH242&lt;P$10),2,IF(BH242&gt;=P$10,3)))),"")</f>
        <v/>
      </c>
      <c r="BJ242" s="287" t="str">
        <f aca="false">IF(B242 &lt;&gt; "",IFERROR(IF(AVERAGE(BF242,BH242)&gt;=P$10,"Y","N"),""),"")</f>
        <v/>
      </c>
      <c r="BK242" s="8"/>
    </row>
    <row r="243" customFormat="false" ht="19.5" hidden="false" customHeight="true" outlineLevel="0" collapsed="false">
      <c r="A243" s="183" t="str">
        <f aca="false">IF(ISBLANK('Database (LECTURE-RES-PRAC)'!A240),"",'Database (LECTURE-RES-PRAC)'!A240)</f>
        <v/>
      </c>
      <c r="B243" s="184" t="str">
        <f aca="false">IF(ISBLANK('Database (LECTURE-RES-PRAC)'!B240),"",'Database (LECTURE-RES-PRAC)'!B240)</f>
        <v/>
      </c>
      <c r="C243" s="230" t="str">
        <f aca="false">IF(B243&lt;&gt;"",IF(C$16="PRELIM",'Grade computation'!C243, IF(C$16="MIDTERM",'Grade computation'!K243, IF(C$16="FINAL",'Grade computation'!S243,""))),"")</f>
        <v/>
      </c>
      <c r="D243" s="231" t="str">
        <f aca="false">IF(B243&lt;&gt;"",IFERROR(IF(B$11="80-20", (((C243/C$19)*X$6)+X$7)*D$18, IF(B$11="60-40", (((C243/C$19)*Y$6)+Y$7)*D$18, 0)),0),"")</f>
        <v/>
      </c>
      <c r="E243" s="230" t="str">
        <f aca="false">IF(B243&lt;&gt;"", IF(C$16="PRELIM",'Grade computation'!E243, IF(C$16="MIDTERM",'Grade computation'!M243, IF(C$16="FINAL",'Grade computation'!U243,""))),"")</f>
        <v/>
      </c>
      <c r="F243" s="232" t="str">
        <f aca="false">IF(B243&lt;&gt;"",IFERROR(IF(B$11="80-20", (((E243/E$19)*X$6)+X$7)*F$18, IF(B$11="60-40", (((E243/E$19)*Y$6)+Y$7)*F$18, 0)),0),"")</f>
        <v/>
      </c>
      <c r="G243" s="233" t="str">
        <f aca="false">IF(B243&lt;&gt;"",IFERROR((D243+F243),0),"")</f>
        <v/>
      </c>
      <c r="H243" s="234" t="str">
        <f aca="false">IF(B243&lt;&gt;"",IF(C$16="PRELIM", 'Grade computation'!H243, IF(C$16="MIDTERM", 'Grade computation'!P243, IF(C$16="FINAL",'Grade computation'!X243, ""))),"")</f>
        <v/>
      </c>
      <c r="I243" s="233" t="str">
        <f aca="false">IF(B243&lt;&gt;"",IFERROR(IF(B$11="80-20", (((H243/H$19)*X$6)+X$7)*I$19, IF(B$11="60-40", (((H243/H$19)*Y$6)+Y$7)*I$19, 0)),0),"")</f>
        <v/>
      </c>
      <c r="J243" s="237" t="str">
        <f aca="false">IFERROR((G243+I243),"")</f>
        <v/>
      </c>
      <c r="K243" s="183" t="str">
        <f aca="false">IFERROR(IF(J243="","",IF(J243&gt;=75,"PASSED","FAILED")),"")</f>
        <v/>
      </c>
      <c r="L243" s="183"/>
      <c r="M243" s="194" t="str">
        <f aca="false">IF(B243 &lt;&gt; "", IFERROR(IF(C$16 = "PRELIM", SUMIF('Database (LECTURE-RES-PRAC)'!D$14:AG$14, "CLO1", 'Database (LECTURE-RES-PRAC)'!D240:AG240) / 'Grade computation'!F$4, IF(C$16 = "MIDTERM", SUMIF('Database (LECTURE-RES-PRAC)'!AJ$14:BM$14, "CLO1", 'Database (LECTURE-RES-PRAC)'!AJ240:BM240) / 'Grade computation'!G$4, IF(C$16 = "FINAL", SUMIF('Database (LECTURE-RES-PRAC)'!BP$14:CS$14, "CLO1", 'Database (LECTURE-RES-PRAC)'!BP240:CS240) / 'Grade computation'!H$4,""))),""),"")</f>
        <v/>
      </c>
      <c r="N243" s="286" t="str">
        <f aca="false">IF(B243&lt;&gt;"",IF(M243="","",IF(M243&lt;0.5,1,IF(AND(M243&gt;=0.5,M243&lt;P$10),2,IF(M243&gt;=P$10,3)))),"")</f>
        <v/>
      </c>
      <c r="O243" s="194" t="str">
        <f aca="false">IF(B243 &lt;&gt; "",IF(AND('PRINTABLE (per grading)'!H$16="EXAM", 'PRINTABLE (per grading)'!B$13="Prelim"), IF(ISERROR(SUMIF('Exam (LECTURE ONLY)'!D$20:M$20, "CLO1", 'Exam (LECTURE ONLY)'!D245:M245) / 'Exam (LECTURE ONLY)'!AL$6), "", SUMIF('Exam (LECTURE ONLY)'!D$20:M$20, "CLO1", 'Exam (LECTURE ONLY)'!D245:M245) /'Exam (LECTURE ONLY)'!AL$6),
IF(AND('PRINTABLE (per grading)'!H$16="EXAM", 'PRINTABLE (per grading)'!B$13="Midterm"), IF(ISERROR(SUMIF('Exam (LECTURE ONLY)'!O$20:X$20, "CLO1", 'Exam (LECTURE ONLY)'!O245:X245) / 'Exam (LECTURE ONLY)'!AM$6), "", SUMIF('Exam (LECTURE ONLY)'!O$20:X$20, "CLO1", 'Exam (LECTURE ONLY)'!O245:X245) / 'Exam (LECTURE ONLY)'!AM$6),
IF(AND('PRINTABLE (per grading)'!H$16="EXAM", 'PRINTABLE (per grading)'!B$13="Final"), IF(ISERROR(SUMIF('Exam (LECTURE ONLY)'!Z$20:AI$20, "CLO1", 'Exam (LECTURE ONLY)'!Z245:AI245) / 'Exam (LECTURE ONLY)'!AN$6), "", SUMIF('Exam (LECTURE ONLY)'!Z$20:AI$20, "CLO1", 'Exam (LECTURE ONLY)'!Z245:AI245) / 'Exam (LECTURE ONLY)'!AN$6),
IF(AND('PRINTABLE (per grading)'!H$16="OUTPUT", 'PRINTABLE (per grading)'!B$13="Prelim"), IF(ISERROR(SUMIF(OUTPUT!C$20:M$20, "CLO1", OUTPUT!C245:M245) / OUTPUT!AL$6), "", SUMIF(OUTPUT!C$20:M$20, "CLO1", OUTPUT!C245:M245) / OUTPUT!AL$6),
IF(AND('PRINTABLE (per grading)'!H$16="OUTPUT", 'PRINTABLE (per grading)'!B$13="Midterm"), IF(ISERROR(SUMIF(OUTPUT!O$20:Y$20, "CLO1", OUTPUT!O245:Y245) / OUTPUT!AM$6), "", SUMIF(OUTPUT!O$20:Y$20, "CLO1", OUTPUT!O245:Y245) / OUTPUT!AM$6),
IF(AND('PRINTABLE (per grading)'!H$16="OUTPUT", 'PRINTABLE (per grading)'!B$13="Final"), IF(ISERROR(SUMIF(OUTPUT!AA$20:AI$20, "CLO1", OUTPUT!AA245:AI245) / OUTPUT!AN$6), "", SUMIF(OUTPUT!AA$20:AI$20, "CLO1", OUTPUT!AA245:AI245) / OUTPUT!AN$6),
"")))))),"")</f>
        <v/>
      </c>
      <c r="P243" s="286" t="str">
        <f aca="false">IF(B243&lt;&gt;"",IF(O243="","",IF(O243&lt;0.5,1,IF(AND(O243&gt;=0.5,O243&lt;P$10),2,IF(O243&gt;=P$10,3)))),"")</f>
        <v/>
      </c>
      <c r="Q243" s="287" t="str">
        <f aca="false">IF(B243 &lt;&gt; "",IFERROR(IF(AVERAGE(M243,O243)&gt;=P$10,"Y","N"),""),"")</f>
        <v/>
      </c>
      <c r="R243" s="194" t="str">
        <f aca="false">IF(B243 &lt;&gt; "", IFERROR(IF(C$16 = "PRELIM", SUMIF('Database (LECTURE-RES-PRAC)'!D$14:AG$14, "CLO2", 'Database (LECTURE-RES-PRAC)'!D240:AG240) / 'Grade computation'!F$5, IF(C$16 = "MIDTERM", SUMIF('Database (LECTURE-RES-PRAC)'!AJ$14:BM$14, "CLO2", 'Database (LECTURE-RES-PRAC)'!AJ240:BM240) / 'Grade computation'!G$5, IF(C$16 = "FINAL", SUMIF('Database (LECTURE-RES-PRAC)'!BP$14:CS$14, "CLO2", 'Database (LECTURE-RES-PRAC)'!BP240:CS240) / 'Grade computation'!H$5,""))),""),"")</f>
        <v/>
      </c>
      <c r="S243" s="286" t="str">
        <f aca="false">IF(B243&lt;&gt;"",IF(R243="","",IF(R243&lt;0.5,1,IF(AND(R243&gt;=0.5,R243&lt;P$10),2,IF(R243&gt;=P$10,3)))),"")</f>
        <v/>
      </c>
      <c r="T243" s="194" t="str">
        <f aca="false">IF(B243 &lt;&gt; "",IF(AND('PRINTABLE (per grading)'!H$16="EXAM", 'PRINTABLE (per grading)'!B$13="Prelim"), IF(ISERROR(SUMIF('Exam (LECTURE ONLY)'!D$20:M$20, "CLO2", 'Exam (LECTURE ONLY)'!D245:M245) / 'Exam (LECTURE ONLY)'!AL$7), "", SUMIF('Exam (LECTURE ONLY)'!D$20:M$20, "CLO2", 'Exam (LECTURE ONLY)'!D245:M245) /'Exam (LECTURE ONLY)'!AL$7),
IF(AND('PRINTABLE (per grading)'!H$16="EXAM", 'PRINTABLE (per grading)'!B$13="Midterm"), IF(ISERROR(SUMIF('Exam (LECTURE ONLY)'!O$20:X$20, "CLO2", 'Exam (LECTURE ONLY)'!O245:X245) / 'Exam (LECTURE ONLY)'!AM$7), "", SUMIF('Exam (LECTURE ONLY)'!O$20:X$20, "CLO2", 'Exam (LECTURE ONLY)'!O245:X245) / 'Exam (LECTURE ONLY)'!AM$7),
IF(AND('PRINTABLE (per grading)'!H$16="EXAM", 'PRINTABLE (per grading)'!B$13="Final"), IF(ISERROR(SUMIF('Exam (LECTURE ONLY)'!Z$20:AI$20, "CLO2", 'Exam (LECTURE ONLY)'!Z245:AI245) / 'Exam (LECTURE ONLY)'!AN$7), "", SUMIF('Exam (LECTURE ONLY)'!Z$20:AI$20, "CLO2", 'Exam (LECTURE ONLY)'!Z245:AI245) / 'Exam (LECTURE ONLY)'!AN$7),
IF(AND('PRINTABLE (per grading)'!H$16="OUTPUT", 'PRINTABLE (per grading)'!B$13="Prelim"), IF(ISERROR(SUMIF(OUTPUT!C$20:M$20, "CLO2", OUTPUT!C245:M245) / OUTPUT!AL$7), "", SUMIF(OUTPUT!C$20:M$20, "CLO2", OUTPUT!C245:M245) / OUTPUT!AL$7),
IF(AND('PRINTABLE (per grading)'!H$16="OUTPUT", 'PRINTABLE (per grading)'!B$13="Midterm"), IF(ISERROR(SUMIF(OUTPUT!O$20:Y$20, "CLO2", OUTPUT!O245:Y245) / OUTPUT!AM$7), "", SUMIF(OUTPUT!O$20:Y$20, "CLO2", OUTPUT!O245:Y245) / OUTPUT!AM$7),
IF(AND('PRINTABLE (per grading)'!H$16="OUTPUT", 'PRINTABLE (per grading)'!B$13="Final"), IF(ISERROR(SUMIF(OUTPUT!AA$20:AI$20, "CLO2", OUTPUT!AA245:AI245) / OUTPUT!AN$7), "", SUMIF(OUTPUT!AA$20:AI$20, "CLO2", OUTPUT!AA245:AI245) / OUTPUT!AN$7),
"")))))),"")</f>
        <v/>
      </c>
      <c r="U243" s="286" t="str">
        <f aca="false">IF(B243&lt;&gt;"",IF(T243="","",IF(T243&lt;0.5,1,IF(AND(T243&gt;=0.5,T243&lt;P$10),2,IF(T243&gt;=P$10,3)))),"")</f>
        <v/>
      </c>
      <c r="V243" s="287" t="str">
        <f aca="false">IF(B243 &lt;&gt; "",IFERROR(IF(AVERAGE(R243,T243)&gt;=P$10,"Y","N"),""),"")</f>
        <v/>
      </c>
      <c r="W243" s="194" t="str">
        <f aca="false">IF(B243 &lt;&gt; "", IFERROR(IF(C$16 = "PRELIM", SUMIF('Database (LECTURE-RES-PRAC)'!D$14:AG$14, "CLO3", 'Database (LECTURE-RES-PRAC)'!D240:AG240) / 'Grade computation'!F$6, IF(C$16 = "MIDTERM", SUMIF('Database (LECTURE-RES-PRAC)'!AJ$14:BM$14, "CLO3", 'Database (LECTURE-RES-PRAC)'!AJ240:BM240) / 'Grade computation'!G$6, IF(C$16 = "FINAL", SUMIF('Database (LECTURE-RES-PRAC)'!BP$14:CS$14, "CLO3", 'Database (LECTURE-RES-PRAC)'!BP240:CS240) / 'Grade computation'!H$6,""))),""),"")</f>
        <v/>
      </c>
      <c r="X243" s="286" t="str">
        <f aca="false">IF(B243&lt;&gt;"",IF(W243="","",IF(W243&lt;0.5,1,IF(AND(W243&gt;=0.5,W243&lt;P$10),2,IF(W243&gt;=P$10,3)))),"")</f>
        <v/>
      </c>
      <c r="Y243" s="194" t="str">
        <f aca="false">IF(B243 &lt;&gt; "",IF(AND('PRINTABLE (per grading)'!H$16="EXAM", 'PRINTABLE (per grading)'!B$13="Prelim"), IF(ISERROR(SUMIF('Exam (LECTURE ONLY)'!D$20:M$20, "CLO3", 'Exam (LECTURE ONLY)'!D245:M245) / 'Exam (LECTURE ONLY)'!AL$8), "", SUMIF('Exam (LECTURE ONLY)'!D$20:M$20, "CLO3", 'Exam (LECTURE ONLY)'!D245:M245) /'Exam (LECTURE ONLY)'!AL$8),
IF(AND('PRINTABLE (per grading)'!H$16="EXAM", 'PRINTABLE (per grading)'!B$13="Midterm"), IF(ISERROR(SUMIF('Exam (LECTURE ONLY)'!O$20:X$20, "CLO3", 'Exam (LECTURE ONLY)'!O245:X245) / 'Exam (LECTURE ONLY)'!AM$8), "", SUMIF('Exam (LECTURE ONLY)'!O$20:X$20, "CLO3", 'Exam (LECTURE ONLY)'!O245:X245) / 'Exam (LECTURE ONLY)'!AM$8),
IF(AND('PRINTABLE (per grading)'!H$16="EXAM", 'PRINTABLE (per grading)'!B$13="Final"), IF(ISERROR(SUMIF('Exam (LECTURE ONLY)'!Z$20:AI$20, "CLO3", 'Exam (LECTURE ONLY)'!Z245:AI245) / 'Exam (LECTURE ONLY)'!AN$8), "", SUMIF('Exam (LECTURE ONLY)'!Z$20:AI$20, "CLO3", 'Exam (LECTURE ONLY)'!Z245:AI245) / 'Exam (LECTURE ONLY)'!AN$8),
IF(AND('PRINTABLE (per grading)'!H$16="OUTPUT", 'PRINTABLE (per grading)'!B$13="Prelim"), IF(ISERROR(SUMIF(OUTPUT!C$20:M$20, "CLO3", OUTPUT!C245:M245) / OUTPUT!AL$8), "", SUMIF(OUTPUT!C$20:M$20, "CLO3", OUTPUT!C245:M245) / OUTPUT!AL$8),
IF(AND('PRINTABLE (per grading)'!H$16="OUTPUT", 'PRINTABLE (per grading)'!B$13="Midterm"), IF(ISERROR(SUMIF(OUTPUT!O$20:Y$20, "CLO3", OUTPUT!O245:Y245) / OUTPUT!AM$8), "", SUMIF(OUTPUT!O$20:Y$20, "CLO3", OUTPUT!O245:Y245) / OUTPUT!AM$8),
IF(AND('PRINTABLE (per grading)'!H$16="OUTPUT", 'PRINTABLE (per grading)'!B$13="Final"), IF(ISERROR(SUMIF(OUTPUT!AA$20:AI$20, "CLO3", OUTPUT!AA245:AI245) / OUTPUT!AN$8), "", SUMIF(OUTPUT!AA$20:AI$20, "CLO3", OUTPUT!AA245:AI245) / OUTPUT!AN$8),
"" )))))),"")</f>
        <v/>
      </c>
      <c r="Z243" s="286" t="str">
        <f aca="false">IF(B243&lt;&gt;"",IF(Y243="","",IF(Y243&lt;0.5,1,IF(AND(Y243&gt;=0.5,Y243&lt;P$10),2,IF(Y243&gt;=P$10,3)))),"")</f>
        <v/>
      </c>
      <c r="AA243" s="287" t="str">
        <f aca="false">IF(B243 &lt;&gt; "",IFERROR(IF(AVERAGE(W243,Y243)&gt;=P$10,"Y","N"),""),"")</f>
        <v/>
      </c>
      <c r="AB243" s="194" t="str">
        <f aca="false">IF(B243 &lt;&gt; "", IFERROR(IF(C$16 = "PRELIM", SUMIF('Database (LECTURE-RES-PRAC)'!D$14:AG$14, "CLO4", 'Database (LECTURE-RES-PRAC)'!D240:AG240) / 'Grade computation'!F$7, IF(C$16 = "MIDTERM", SUMIF('Database (LECTURE-RES-PRAC)'!AJ$14:BM$14, "CLO4", 'Database (LECTURE-RES-PRAC)'!AJ240:BM240) / 'Grade computation'!G$7, IF(C$16 = "FINAL", SUMIF('Database (LECTURE-RES-PRAC)'!BP$14:CS$14, "CLO4", 'Database (LECTURE-RES-PRAC)'!BP240:CS240) / 'Grade computation'!H$7,""))),""),"")</f>
        <v/>
      </c>
      <c r="AC243" s="286" t="str">
        <f aca="false">IF(B243&lt;&gt;"",IF(AB243="","",IF(AB243&lt;0.5,1,IF(AND(AB243&gt;=0.5,AB243&lt;P$10),2,IF(AB243&gt;=P$10,3)))),"")</f>
        <v/>
      </c>
      <c r="AD243" s="194" t="str">
        <f aca="false">IF(B243 &lt;&gt; "",IF(AND('PRINTABLE (per grading)'!H$16="EXAM", 'PRINTABLE (per grading)'!B$13="Prelim"), IF(ISERROR(SUMIF('Exam (LECTURE ONLY)'!D$20:M$20, "CLO4", 'Exam (LECTURE ONLY)'!D245:M245) / 'Exam (LECTURE ONLY)'!AL$9), "", SUMIF('Exam (LECTURE ONLY)'!D$20:M$20, "CLO4", 'Exam (LECTURE ONLY)'!D245:M245) /'Exam (LECTURE ONLY)'!AL$9),
IF(AND('PRINTABLE (per grading)'!H$16="EXAM", 'PRINTABLE (per grading)'!B$13="Midterm"), IF(ISERROR(SUMIF('Exam (LECTURE ONLY)'!O$20:X$20, "CLO4", 'Exam (LECTURE ONLY)'!O245:X245) / 'Exam (LECTURE ONLY)'!AM$9), "", SUMIF('Exam (LECTURE ONLY)'!O$20:X$20, "CLO4", 'Exam (LECTURE ONLY)'!O245:X245) / 'Exam (LECTURE ONLY)'!AM$9),
IF(AND('PRINTABLE (per grading)'!H$16="EXAM", 'PRINTABLE (per grading)'!B$13="Final"), IF(ISERROR(SUMIF('Exam (LECTURE ONLY)'!Z$20:AI$20, "CLO4", 'Exam (LECTURE ONLY)'!Z245:AI245) / 'Exam (LECTURE ONLY)'!AN$9), "", SUMIF('Exam (LECTURE ONLY)'!Z$20:AI$20, "CLO4", 'Exam (LECTURE ONLY)'!Z245:AI245) / 'Exam (LECTURE ONLY)'!AN$9),
IF(AND('PRINTABLE (per grading)'!H$16="OUTPUT", 'PRINTABLE (per grading)'!B$13="Prelim"), IF(ISERROR(SUMIF(OUTPUT!C$20:M$20, "CLO4", OUTPUT!C245:M245) / OUTPUT!AL$9), "", SUMIF(OUTPUT!C$20:M$20, "CLO4", OUTPUT!C245:M245) / OUTPUT!AL$9),
IF(AND('PRINTABLE (per grading)'!H$16="OUTPUT", 'PRINTABLE (per grading)'!B$13="Midterm"), IF(ISERROR(SUMIF(OUTPUT!O$20:Y$20, "CLO4", OUTPUT!O245:Y245) / OUTPUT!AM$9), "", SUMIF(OUTPUT!O$20:Y$20, "CLO4", OUTPUT!O245:Y245) / OUTPUT!AM$9),
IF(AND('PRINTABLE (per grading)'!H$16="OUTPUT", 'PRINTABLE (per grading)'!B$13="Final"), IF(ISERROR(SUMIF(OUTPUT!AA$20:AI$20, "CLO4", OUTPUT!AA245:AI245) / OUTPUT!AN$9), "", SUMIF(OUTPUT!AA$20:AI$20, "CLO4", OUTPUT!AA245:AI245) / OUTPUT!AN$9),
"")))))),"")</f>
        <v/>
      </c>
      <c r="AE243" s="286" t="str">
        <f aca="false">IF(B243&lt;&gt;"",IF(AD243="","",IF(AD243&lt;0.5,1,IF(AND(AD243&gt;=0.5,AD243&lt;P$10),2,IF(AD243&gt;=P$10,3)))),"")</f>
        <v/>
      </c>
      <c r="AF243" s="287" t="str">
        <f aca="false">IF(B243 &lt;&gt; "",IFERROR(IF(AVERAGE(AB243,AD243)&gt;=P$10,"Y","N"),""),"")</f>
        <v/>
      </c>
      <c r="AG243" s="194" t="str">
        <f aca="false">IF(B243 &lt;&gt; "", IFERROR(IF(C$16 = "PRELIM", SUMIF('Database (LECTURE-RES-PRAC)'!D$14:AG$14, "CLO5", 'Database (LECTURE-RES-PRAC)'!D240:AG240) / 'Grade computation'!F$8, IF(C$16 = "MIDTERM", SUMIF('Database (LECTURE-RES-PRAC)'!AJ$14:BM$14, "CLO5", 'Database (LECTURE-RES-PRAC)'!AJ240:BM240) / 'Grade computation'!G$8, IF(C$16 = "FINAL", SUMIF('Database (LECTURE-RES-PRAC)'!BP$14:CS$14, "CLO5", 'Database (LECTURE-RES-PRAC)'!BP240:CS240) / 'Grade computation'!H$8,""))),""),"")</f>
        <v/>
      </c>
      <c r="AH243" s="286" t="str">
        <f aca="false">IF(B243&lt;&gt;"",IF(AG243="","",IF(AG243&lt;0.5,1,IF(AND(AG243&gt;=0.5,AG243&lt;P$10),2,IF(AG243&gt;=P$10,3)))),"")</f>
        <v/>
      </c>
      <c r="AI243" s="194" t="str">
        <f aca="false">IF(B243 &lt;&gt; "",IF(AND('PRINTABLE (per grading)'!H$16="EXAM", 'PRINTABLE (per grading)'!B$13="Prelim"), IF(ISERROR(SUMIF('Exam (LECTURE ONLY)'!D$20:M$20, "CLO5", 'Exam (LECTURE ONLY)'!D245:M245) / 'Exam (LECTURE ONLY)'!AL$10), "", SUMIF('Exam (LECTURE ONLY)'!D$20:M$20, "CLO5", 'Exam (LECTURE ONLY)'!D245:M245) /'Exam (LECTURE ONLY)'!AL$10),
IF(AND('PRINTABLE (per grading)'!H$16="EXAM", 'PRINTABLE (per grading)'!B$13="Midterm"), IF(ISERROR(SUMIF('Exam (LECTURE ONLY)'!O$20:X$20, "CLO5", 'Exam (LECTURE ONLY)'!O245:X245) / 'Exam (LECTURE ONLY)'!AM$10), "", SUMIF('Exam (LECTURE ONLY)'!O$20:X$20, "CLO5", 'Exam (LECTURE ONLY)'!O245:X245) / 'Exam (LECTURE ONLY)'!AM$10),
IF(AND('PRINTABLE (per grading)'!H$16="EXAM", 'PRINTABLE (per grading)'!B$13="Final"), IF(ISERROR(SUMIF('Exam (LECTURE ONLY)'!Z$20:AI$20, "CLO5", 'Exam (LECTURE ONLY)'!Z245:AI245) / 'Exam (LECTURE ONLY)'!AN$10), "", SUMIF('Exam (LECTURE ONLY)'!Z$20:AI$20, "CLO5", 'Exam (LECTURE ONLY)'!Z245:AI245) / 'Exam (LECTURE ONLY)'!AN$10),
IF(AND('PRINTABLE (per grading)'!H$16="OUTPUT", 'PRINTABLE (per grading)'!B$13="Prelim"), IF(ISERROR(SUMIF(OUTPUT!C$20:M$20, "CLO5", OUTPUT!C245:M245) / OUTPUT!AL$10), "", SUMIF(OUTPUT!C$20:M$20, "CLO5", OUTPUT!C245:M245) / OUTPUT!AL$10),
IF(AND('PRINTABLE (per grading)'!H$16="OUTPUT", 'PRINTABLE (per grading)'!B$13="Midterm"), IF(ISERROR(SUMIF(OUTPUT!O$20:Y$20, "CLO5", OUTPUT!O245:Y245) / OUTPUT!AM$10), "", SUMIF(OUTPUT!O$20:Y$20, "CLO5", OUTPUT!O245:Y245) / OUTPUT!AM$10),
IF(AND('PRINTABLE (per grading)'!H$16="OUTPUT", 'PRINTABLE (per grading)'!B$13="Final"), IF(ISERROR(SUMIF(OUTPUT!AA$20:AI$20, "CLO5", OUTPUT!AA245:AI245) / OUTPUT!AN$10), "", SUMIF(OUTPUT!AA$20:AI$20, "CLO5", OUTPUT!AA245:AI245) / OUTPUT!AN$10),
"")))))),"")</f>
        <v/>
      </c>
      <c r="AJ243" s="286" t="str">
        <f aca="false">IF(B243&lt;&gt;"",IF(AI243="","",IF(AI243&lt;0.5,1,IF(AND(AI243&gt;=0.5,AI243&lt;P$10),2,IF(AI243&gt;=P$10,3)))),"")</f>
        <v/>
      </c>
      <c r="AK243" s="287" t="str">
        <f aca="false">IF(B243 &lt;&gt; "",IFERROR(IF(AVERAGE(AG243,AI243)&gt;=P$10,"Y","N"),""),"")</f>
        <v/>
      </c>
      <c r="AL243" s="194" t="str">
        <f aca="false">IF(B243 &lt;&gt; "", IFERROR(IF(C$16 = "PRELIM", SUMIF('Database (LECTURE-RES-PRAC)'!D$14:AG$14, "CLO6", 'Database (LECTURE-RES-PRAC)'!D240:AG240) / 'Grade computation'!F$9, IF(C$16 = "MIDTERM", SUMIF('Database (LECTURE-RES-PRAC)'!AJ$14:BM$14, "CLO6", 'Database (LECTURE-RES-PRAC)'!AJ240:BM240) / 'Grade computation'!G$9, IF(C$16 = "FINAL", SUMIF('Database (LECTURE-RES-PRAC)'!BP$14:CS$14, "CLO6", 'Database (LECTURE-RES-PRAC)'!BP240:CS240) / 'Grade computation'!H$9,""))),""),"")</f>
        <v/>
      </c>
      <c r="AM243" s="286" t="str">
        <f aca="false">IF(B243&lt;&gt;"",IF(AL243="","",IF(AL243&lt;0.5,1,IF(AND(AL243&gt;=0.5,AL243&lt;P$10),2,IF(AL243&gt;=P$10,3)))),"")</f>
        <v/>
      </c>
      <c r="AN243" s="194" t="str">
        <f aca="false">IF(B243 &lt;&gt; "",IF(AND('PRINTABLE (per grading)'!H$16="EXAM", 'PRINTABLE (per grading)'!B$13="Prelim"), IF(ISERROR(SUMIF('Exam (LECTURE ONLY)'!D$20:M$20, "CLO6", 'Exam (LECTURE ONLY)'!D245:M245) / 'Exam (LECTURE ONLY)'!AL$11), "", SUMIF('Exam (LECTURE ONLY)'!D$20:M$20, "CLO6", 'Exam (LECTURE ONLY)'!D245:M245) /'Exam (LECTURE ONLY)'!AL$11),
IF(AND('PRINTABLE (per grading)'!H$16="EXAM", 'PRINTABLE (per grading)'!B$13="Midterm"), IF(ISERROR(SUMIF('Exam (LECTURE ONLY)'!O$20:X$20, "CLO6", 'Exam (LECTURE ONLY)'!O245:X245) / 'Exam (LECTURE ONLY)'!AM$11), "", SUMIF('Exam (LECTURE ONLY)'!O$20:X$20, "CLO6", 'Exam (LECTURE ONLY)'!O245:X245) / 'Exam (LECTURE ONLY)'!AM$11),
IF(AND('PRINTABLE (per grading)'!H$16="EXAM", 'PRINTABLE (per grading)'!B$13="Final"), IF(ISERROR(SUMIF('Exam (LECTURE ONLY)'!Z$20:AI$20, "CLO6", 'Exam (LECTURE ONLY)'!Z245:AI245) / 'Exam (LECTURE ONLY)'!AN$11), "", SUMIF('Exam (LECTURE ONLY)'!Z$20:AI$20, "CLO6", 'Exam (LECTURE ONLY)'!Z245:AI245) / 'Exam (LECTURE ONLY)'!AN$11),
IF(AND('PRINTABLE (per grading)'!H$16="OUTPUT", 'PRINTABLE (per grading)'!B$13="Prelim"), IF(ISERROR(SUMIF(OUTPUT!C$20:M$20, "CLO6", OUTPUT!C245:M245) / OUTPUT!AL$11), "", SUMIF(OUTPUT!C$20:M$20, "CLO6", OUTPUT!C245:M245) / OUTPUT!AL$11),
IF(AND('PRINTABLE (per grading)'!H$16="OUTPUT", 'PRINTABLE (per grading)'!B$13="Midterm"), IF(ISERROR(SUMIF(OUTPUT!O$20:Y$20, "CLO6", OUTPUT!O245:Y245) / OUTPUT!AM$11), "", SUMIF(OUTPUT!O$20:Y$20, "CLO6", OUTPUT!O245:Y245) / OUTPUT!AM$11),
IF(AND('PRINTABLE (per grading)'!H$16="OUTPUT", 'PRINTABLE (per grading)'!B$13="Final"), IF(ISERROR(SUMIF(OUTPUT!AA$20:AI$20, "CLO6", OUTPUT!AA245:AI245) / OUTPUT!AN$11), "", SUMIF(OUTPUT!AA$20:AI$20, "CLO6", OUTPUT!AA245:AI245) / OUTPUT!AN$11),
"")))))),"")</f>
        <v/>
      </c>
      <c r="AO243" s="286" t="str">
        <f aca="false">IF(B243&lt;&gt;"",IF(AN243="","",IF(AN243&lt;0.5,1,IF(AND(AN243&gt;=0.5,AN243&lt;P$10),2,IF(AN243&gt;=P$10,3)))),"")</f>
        <v/>
      </c>
      <c r="AP243" s="287" t="str">
        <f aca="false">IF(B243 &lt;&gt; "",IFERROR(IF(AVERAGE(AL243,AN243)&gt;=P$10,"Y","N"),""),"")</f>
        <v/>
      </c>
      <c r="AQ243" s="194" t="str">
        <f aca="false">IF(B243 &lt;&gt; "", IFERROR(IF(C$16 = "PRELIM", SUMIF('Database (LECTURE-RES-PRAC)'!D$14:AG$14, "CLO7", 'Database (LECTURE-RES-PRAC)'!D240:AG240) / 'Grade computation'!F$10, IF(C$16 = "MIDTERM", SUMIF('Database (LECTURE-RES-PRAC)'!AJ$14:BM$14, "CLO7", 'Database (LECTURE-RES-PRAC)'!AJ240:BM240) / 'Grade computation'!G$10, IF(C$16 = "FINAL", SUMIF('Database (LECTURE-RES-PRAC)'!BP$14:CS$14, "CLO7", 'Database (LECTURE-RES-PRAC)'!BP240:CS240) / 'Grade computation'!H$10,""))),""),"")</f>
        <v/>
      </c>
      <c r="AR243" s="286" t="str">
        <f aca="false">IF(B243&lt;&gt;"",IF(AQ243="","",IF(AQ243&lt;0.5,1,IF(AND(AQ243&gt;=0.5,AQ243&lt;P$10),2,IF(AQ243&gt;=P$10,3)))),"")</f>
        <v/>
      </c>
      <c r="AS243" s="194" t="str">
        <f aca="false">IF(B243 &lt;&gt; "",IF(AND('PRINTABLE (per grading)'!H$16="EXAM", 'PRINTABLE (per grading)'!B$13="Prelim"), IF(ISERROR(SUMIF('Exam (LECTURE ONLY)'!D$20:M$20, "CLO7", 'Exam (LECTURE ONLY)'!D245:M245) / 'Exam (LECTURE ONLY)'!AL$12), "", SUMIF('Exam (LECTURE ONLY)'!D$20:M$20, "CLO7", 'Exam (LECTURE ONLY)'!D245:M245) /'Exam (LECTURE ONLY)'!AL$12),
IF(AND('PRINTABLE (per grading)'!H$16="EXAM", 'PRINTABLE (per grading)'!B$13="Midterm"), IF(ISERROR(SUMIF('Exam (LECTURE ONLY)'!O$20:X$20, "CLO7", 'Exam (LECTURE ONLY)'!O245:X245) / 'Exam (LECTURE ONLY)'!AM$12), "", SUMIF('Exam (LECTURE ONLY)'!O$20:X$20, "CLO7", 'Exam (LECTURE ONLY)'!O245:X245) / 'Exam (LECTURE ONLY)'!AM$12),
IF(AND('PRINTABLE (per grading)'!H$16="EXAM", 'PRINTABLE (per grading)'!B$13="Final"), IF(ISERROR(SUMIF('Exam (LECTURE ONLY)'!Z$20:AI$20, "CLO7", 'Exam (LECTURE ONLY)'!Z245:AI245) / 'Exam (LECTURE ONLY)'!AN$12), "", SUMIF('Exam (LECTURE ONLY)'!Z$20:AI$20, "CLO7", 'Exam (LECTURE ONLY)'!Z245:AI245) / 'Exam (LECTURE ONLY)'!AN$12),
IF(AND('PRINTABLE (per grading)'!H$16="OUTPUT", 'PRINTABLE (per grading)'!B$13="Prelim"), IF(ISERROR(SUMIF(OUTPUT!C$20:M$20, "CLO7", OUTPUT!C245:M245) / OUTPUT!AL$12), "", SUMIF(OUTPUT!C$20:M$20, "CLO7", OUTPUT!C245:M245) / OUTPUT!AL$12),
IF(AND('PRINTABLE (per grading)'!H$16="OUTPUT", 'PRINTABLE (per grading)'!B$13="Midterm"), IF(ISERROR(SUMIF(OUTPUT!O$20:Y$20, "CLO7", OUTPUT!O245:Y245) / OUTPUT!AM$12), "", SUMIF(OUTPUT!O$20:Y$20, "CLO7", OUTPUT!O245:Y245) / OUTPUT!AM$12),
IF(AND('PRINTABLE (per grading)'!H$16="OUTPUT", 'PRINTABLE (per grading)'!B$13="Final"), IF(ISERROR(SUMIF(OUTPUT!AA$20:AI$20, "CLO7", OUTPUT!AA245:AI245) / OUTPUT!AN$12), "", SUMIF(OUTPUT!AA$20:AI$20, "CLO7", OUTPUT!AA245:AI245) / OUTPUT!AN$12),
"")))))),"")</f>
        <v/>
      </c>
      <c r="AT243" s="286" t="str">
        <f aca="false">IF(B243&lt;&gt;"",IF(AS243="","",IF(AS243&lt;0.5,1,IF(AND(AS243&gt;=0.5,AS243&lt;P$10),2,IF(AS243&gt;=P$10,3)))),"")</f>
        <v/>
      </c>
      <c r="AU243" s="287" t="str">
        <f aca="false">IF(B243 &lt;&gt; "",IFERROR(IF(AVERAGE(AQ243,AS243)&gt;=P$10,"Y","N"),""),"")</f>
        <v/>
      </c>
      <c r="AV243" s="194" t="str">
        <f aca="false">IF(B243 &lt;&gt; "", IFERROR(IF(C$16 = "PRELIM", SUMIF('Database (LECTURE-RES-PRAC)'!D$14:AG$14, "CLO8", 'Database (LECTURE-RES-PRAC)'!D240:AG240) / 'Grade computation'!F$11, IF(C$16 = "MIDTERM", SUMIF('Database (LECTURE-RES-PRAC)'!AJ$14:BM$14, "CLO8", 'Database (LECTURE-RES-PRAC)'!AJ240:BM240) / 'Grade computation'!G$11, IF(C$16 = "FINAL", SUMIF('Database (LECTURE-RES-PRAC)'!BP$14:CS$14, "CLO8", 'Database (LECTURE-RES-PRAC)'!BP240:CS240) / 'Grade computation'!H$11,""))),""),"")</f>
        <v/>
      </c>
      <c r="AW243" s="286" t="str">
        <f aca="false">IF(B243&lt;&gt;"",IF(AV243="","",IF(AV243&lt;0.5,1,IF(AND(AV243&gt;=0.5,AV243&lt;P$10),2,IF(AV243&gt;=P$10,3)))),"")</f>
        <v/>
      </c>
      <c r="AX243" s="194" t="str">
        <f aca="false">IF(B243 &lt;&gt; "",IF(AND('PRINTABLE (per grading)'!H$16="EXAM", 'PRINTABLE (per grading)'!B$13="Prelim"), IF(ISERROR(SUMIF('Exam (LECTURE ONLY)'!D$20:M$20, "CLO8", 'Exam (LECTURE ONLY)'!D245:M245) / 'Exam (LECTURE ONLY)'!AL$13), "", SUMIF('Exam (LECTURE ONLY)'!D$20:M$20, "CLO8", 'Exam (LECTURE ONLY)'!D245:M245) /'Exam (LECTURE ONLY)'!AL$13),
IF(AND('PRINTABLE (per grading)'!H$16="EXAM", 'PRINTABLE (per grading)'!B$13="Midterm"), IF(ISERROR(SUMIF('Exam (LECTURE ONLY)'!O$20:X$20, "CLO8", 'Exam (LECTURE ONLY)'!O245:X245) / 'Exam (LECTURE ONLY)'!AM$13), "", SUMIF('Exam (LECTURE ONLY)'!O$20:X$20, "CLO8", 'Exam (LECTURE ONLY)'!O245:X245) / 'Exam (LECTURE ONLY)'!AM$13),
IF(AND('PRINTABLE (per grading)'!H$16="EXAM", 'PRINTABLE (per grading)'!B$13="Final"), IF(ISERROR(SUMIF('Exam (LECTURE ONLY)'!Z$20:AI$20, "CLO8", 'Exam (LECTURE ONLY)'!Z245:AI245) / 'Exam (LECTURE ONLY)'!AN$13), "", SUMIF('Exam (LECTURE ONLY)'!Z$20:AI$20, "CLO8", 'Exam (LECTURE ONLY)'!Z245:AI245) / 'Exam (LECTURE ONLY)'!AN$13),
IF(AND('PRINTABLE (per grading)'!H$16="OUTPUT", 'PRINTABLE (per grading)'!B$13="Prelim"), IF(ISERROR(SUMIF(OUTPUT!C$20:M$20, "CLO8", OUTPUT!C245:M245) / OUTPUT!AL$13), "", SUMIF(OUTPUT!C$20:M$20, "CLO8", OUTPUT!C245:M245) / OUTPUT!AL$13),
IF(AND('PRINTABLE (per grading)'!H$16="OUTPUT", 'PRINTABLE (per grading)'!B$13="Midterm"), IF(ISERROR(SUMIF(OUTPUT!O$20:Y$20, "CLO8", OUTPUT!O245:Y245) / OUTPUT!AM$13), "", SUMIF(OUTPUT!O$20:Y$20, "CLO8", OUTPUT!O245:Y245) / OUTPUT!AM$13),
IF(AND('PRINTABLE (per grading)'!H$16="OUTPUT", 'PRINTABLE (per grading)'!B$13="Final"), IF(ISERROR(SUMIF(OUTPUT!AA$20:AI$20, "CLO8", OUTPUT!AA245:AI245) / OUTPUT!AN$13), "", SUMIF(OUTPUT!AA$20:AI$20, "CLO8", OUTPUT!AA245:AI245) / OUTPUT!AN$13),
"")))))),"")</f>
        <v/>
      </c>
      <c r="AY243" s="286" t="str">
        <f aca="false">IF(B243&lt;&gt;"",IF(AX243="","",IF(AX243&lt;0.5,1,IF(AND(AX243&gt;=0.5,AX243&lt;P$10),2,IF(AX243&gt;=P$10,3)))),"")</f>
        <v/>
      </c>
      <c r="AZ243" s="287" t="str">
        <f aca="false">IF(B243 &lt;&gt; "",IFERROR(IF(AVERAGE(AV243,AX243)&gt;=P$10,"Y","N"),""),"")</f>
        <v/>
      </c>
      <c r="BA243" s="194" t="str">
        <f aca="false">IF(B243 &lt;&gt; "", IFERROR(IF(C$16 = "PRELIM", SUMIF('Database (LECTURE-RES-PRAC)'!D$14:AG$14, "CLO9", 'Database (LECTURE-RES-PRAC)'!D240:AG240) / 'Grade computation'!F$12, IF(C$16 = "MIDTERM", SUMIF('Database (LECTURE-RES-PRAC)'!AJ$14:BM$14, "CLO9", 'Database (LECTURE-RES-PRAC)'!AJ240:BM240) / 'Grade computation'!G$12, IF(C$16 = "FINAL", SUMIF('Database (LECTURE-RES-PRAC)'!BP$14:CS$14, "CLO9", 'Database (LECTURE-RES-PRAC)'!BP240:CS240) / 'Grade computation'!H$12,""))),""),"")</f>
        <v/>
      </c>
      <c r="BB243" s="286" t="str">
        <f aca="false">IF(B243&lt;&gt;"",IF(BA243="","",IF(BA243&lt;0.5,1,IF(AND(BA243&gt;=0.5,BA243&lt;P$10),2,IF(BA243&gt;=P$10,3)))),"")</f>
        <v/>
      </c>
      <c r="BC243" s="194" t="str">
        <f aca="false">IF(B243 &lt;&gt; "",IF(AND('PRINTABLE (per grading)'!H$16="EXAM", 'PRINTABLE (per grading)'!B$13="Prelim"), IF(ISERROR(SUMIF('Exam (LECTURE ONLY)'!D$20:M$20, "CLO9", 'Exam (LECTURE ONLY)'!D245:M245) / 'Exam (LECTURE ONLY)'!AL$14), "", SUMIF('Exam (LECTURE ONLY)'!D$20:M$20, "CLO9", 'Exam (LECTURE ONLY)'!D245:M245) /'Exam (LECTURE ONLY)'!AL$14),
IF(AND('PRINTABLE (per grading)'!H$16="EXAM", 'PRINTABLE (per grading)'!B$13="Midterm"), IF(ISERROR(SUMIF('Exam (LECTURE ONLY)'!O$20:X$20, "CLO9", 'Exam (LECTURE ONLY)'!O245:X245) / 'Exam (LECTURE ONLY)'!AM$14), "", SUMIF('Exam (LECTURE ONLY)'!O$20:X$20, "CLO9", 'Exam (LECTURE ONLY)'!O245:X245) / 'Exam (LECTURE ONLY)'!AM$14),
IF(AND('PRINTABLE (per grading)'!H$16="EXAM", 'PRINTABLE (per grading)'!B$13="Final"), IF(ISERROR(SUMIF('Exam (LECTURE ONLY)'!Z$20:AI$20, "CLO9", 'Exam (LECTURE ONLY)'!Z245:AI245) / 'Exam (LECTURE ONLY)'!AN$14), "", SUMIF('Exam (LECTURE ONLY)'!Z$20:AI$20, "CLO9", 'Exam (LECTURE ONLY)'!Z245:AI245) / 'Exam (LECTURE ONLY)'!AN$14),
IF(AND('PRINTABLE (per grading)'!H$16="OUTPUT", 'PRINTABLE (per grading)'!B$13="Prelim"), IF(ISERROR(SUMIF(OUTPUT!C$20:M$20, "CLO9", OUTPUT!C245:M245) / OUTPUT!AL$14), "", SUMIF(OUTPUT!C$20:M$20, "CLO9", OUTPUT!C245:M245) / OUTPUT!AL$14),
IF(AND('PRINTABLE (per grading)'!H$16="OUTPUT", 'PRINTABLE (per grading)'!B$13="Midterm"), IF(ISERROR(SUMIF(OUTPUT!O$20:Y$20, "CLO9", OUTPUT!O245:Y245) / OUTPUT!AM$14), "", SUMIF(OUTPUT!O$20:Y$20, "CLO9", OUTPUT!O245:Y245) / OUTPUT!AM$14),
IF(AND('PRINTABLE (per grading)'!H$16="OUTPUT", 'PRINTABLE (per grading)'!B$13="Final"), IF(ISERROR(SUMIF(OUTPUT!AA$20:AI$20, "CLO9", OUTPUT!AA245:AI245) / OUTPUT!AN$14), "", SUMIF(OUTPUT!AA$20:AI$20, "CLO9", OUTPUT!AA245:AI245) / OUTPUT!AN$14),
"")))))),"")</f>
        <v/>
      </c>
      <c r="BD243" s="286" t="str">
        <f aca="false">IF(B243&lt;&gt;"",IF(BC243="","",IF(BC243&lt;0.5,1,IF(AND(BC243&gt;=0.5,BC243&lt;P$10),2,IF(BC243&gt;=P$10,3)))),"")</f>
        <v/>
      </c>
      <c r="BE243" s="287" t="str">
        <f aca="false">IF(B243 &lt;&gt; "",IFERROR(IF(AVERAGE(BA243,BC243)&gt;=P$10,"Y","N"),""),"")</f>
        <v/>
      </c>
      <c r="BF243" s="194" t="str">
        <f aca="false">IF(B243 &lt;&gt; "", IFERROR(IF(C$16 = "PRELIM", SUMIF('Database (LECTURE-RES-PRAC)'!D$14:AG$14, "CLO10", 'Database (LECTURE-RES-PRAC)'!D240:AG240) / 'Grade computation'!F$13, IF(C$16 = "MIDTERM", SUMIF('Database (LECTURE-RES-PRAC)'!AJ$14:BM$14, "CLO10", 'Database (LECTURE-RES-PRAC)'!AJ240:BM240) / 'Grade computation'!G$13, IF(C$16 = "FINAL", SUMIF('Database (LECTURE-RES-PRAC)'!BP$14:CS$14, "CLO10", 'Database (LECTURE-RES-PRAC)'!BP240:CS240) / 'Grade computation'!H$13,""))),""),"")</f>
        <v/>
      </c>
      <c r="BG243" s="286" t="str">
        <f aca="false">IF(B243&lt;&gt;"",IF(BF243="","",IF(BF243&lt;0.5,1,IF(AND(BF243&gt;=0.5,BF243&lt;P$10),2,IF(BF243&gt;=P$10,3)))),"")</f>
        <v/>
      </c>
      <c r="BH243" s="194" t="str">
        <f aca="false">IF(B243 &lt;&gt; "",IF(AND('PRINTABLE (per grading)'!H$16="EXAM", 'PRINTABLE (per grading)'!B$13="Prelim"), IF(ISERROR(SUMIF('Exam (LECTURE ONLY)'!D$20:M$20, "CLO10", 'Exam (LECTURE ONLY)'!D245:M245) / 'Exam (LECTURE ONLY)'!AL$15), "", SUMIF('Exam (LECTURE ONLY)'!D$20:M$20, "CLO10", 'Exam (LECTURE ONLY)'!D245:M245) /'Exam (LECTURE ONLY)'!AL$15),
IF(AND('PRINTABLE (per grading)'!H$16="EXAM", 'PRINTABLE (per grading)'!B$13="Midterm"), IF(ISERROR(SUMIF('Exam (LECTURE ONLY)'!O$20:X$20, "CLO10", 'Exam (LECTURE ONLY)'!O245:X245) / 'Exam (LECTURE ONLY)'!AM$15), "", SUMIF('Exam (LECTURE ONLY)'!O$20:X$20, "CLO10", 'Exam (LECTURE ONLY)'!O245:X245) / 'Exam (LECTURE ONLY)'!AM$15),
IF(AND('PRINTABLE (per grading)'!H$16="EXAM", 'PRINTABLE (per grading)'!B$13="Final"), IF(ISERROR(SUMIF('Exam (LECTURE ONLY)'!Z$20:AI$20, "CLO10", 'Exam (LECTURE ONLY)'!Z245:AI245) / 'Exam (LECTURE ONLY)'!AN$15), "", SUMIF('Exam (LECTURE ONLY)'!Z$20:AI$20, "CLO10", 'Exam (LECTURE ONLY)'!Z245:AI245) / 'Exam (LECTURE ONLY)'!AN$15),
IF(AND('PRINTABLE (per grading)'!H$16="OUTPUT", 'PRINTABLE (per grading)'!B$13="Prelim"), IF(ISERROR(SUMIF(OUTPUT!C$20:M$20, "CLO10", OUTPUT!C245:M245) / OUTPUT!AL$15), "", SUMIF(OUTPUT!C$20:M$20, "CLO10", OUTPUT!C245:M245) / OUTPUT!AL$15),
IF(AND('PRINTABLE (per grading)'!H$16="OUTPUT", 'PRINTABLE (per grading)'!B$13="Midterm"), IF(ISERROR(SUMIF(OUTPUT!O$20:Y$20, "CLO10", OUTPUT!O245:Y245) / OUTPUT!AM$15), "", SUMIF(OUTPUT!O$20:Y$20, "CLO10", OUTPUT!O245:Y245) / OUTPUT!AM$15),
IF(AND('PRINTABLE (per grading)'!H$16="OUTPUT", 'PRINTABLE (per grading)'!B$13="Final"), IF(ISERROR(SUMIF(OUTPUT!AA$20:AI$20, "CLO10", OUTPUT!AA245:AI245) / OUTPUT!AN$15), "", SUMIF(OUTPUT!AA$20:AI$20, "CLO10", OUTPUT!AA245:AI245) / OUTPUT!AN$15),
"")))))),"")</f>
        <v/>
      </c>
      <c r="BI243" s="286" t="str">
        <f aca="false">IF(B243&lt;&gt;"",IF(BH243="","",IF(BH243&lt;0.5,1,IF(AND(BH243&gt;=0.5,BH243&lt;P$10),2,IF(BH243&gt;=P$10,3)))),"")</f>
        <v/>
      </c>
      <c r="BJ243" s="287" t="str">
        <f aca="false">IF(B243 &lt;&gt; "",IFERROR(IF(AVERAGE(BF243,BH243)&gt;=P$10,"Y","N"),""),"")</f>
        <v/>
      </c>
      <c r="BK243" s="8"/>
    </row>
    <row r="244" customFormat="false" ht="19.5" hidden="false" customHeight="true" outlineLevel="0" collapsed="false">
      <c r="A244" s="228" t="str">
        <f aca="false">IF(ISBLANK('Database (LECTURE-RES-PRAC)'!A241),"",'Database (LECTURE-RES-PRAC)'!A241)</f>
        <v/>
      </c>
      <c r="B244" s="229" t="str">
        <f aca="false">IF(ISBLANK('Database (LECTURE-RES-PRAC)'!B241),"",'Database (LECTURE-RES-PRAC)'!B241)</f>
        <v/>
      </c>
      <c r="C244" s="230" t="str">
        <f aca="false">IF(B244&lt;&gt;"",IF(C$16="PRELIM",'Grade computation'!C244, IF(C$16="MIDTERM",'Grade computation'!K244, IF(C$16="FINAL",'Grade computation'!S244,""))),"")</f>
        <v/>
      </c>
      <c r="D244" s="231" t="str">
        <f aca="false">IF(B244&lt;&gt;"",IFERROR(IF(B$11="80-20", (((C244/C$19)*X$6)+X$7)*D$18, IF(B$11="60-40", (((C244/C$19)*Y$6)+Y$7)*D$18, 0)),0),"")</f>
        <v/>
      </c>
      <c r="E244" s="230" t="str">
        <f aca="false">IF(B244&lt;&gt;"", IF(C$16="PRELIM",'Grade computation'!E244, IF(C$16="MIDTERM",'Grade computation'!M244, IF(C$16="FINAL",'Grade computation'!U244,""))),"")</f>
        <v/>
      </c>
      <c r="F244" s="232" t="str">
        <f aca="false">IF(B244&lt;&gt;"",IFERROR(IF(B$11="80-20", (((E244/E$19)*X$6)+X$7)*F$18, IF(B$11="60-40", (((E244/E$19)*Y$6)+Y$7)*F$18, 0)),0),"")</f>
        <v/>
      </c>
      <c r="G244" s="233" t="str">
        <f aca="false">IF(B244&lt;&gt;"",IFERROR((D244+F244),0),"")</f>
        <v/>
      </c>
      <c r="H244" s="234" t="str">
        <f aca="false">IF(B244&lt;&gt;"",IF(C$16="PRELIM", 'Grade computation'!H244, IF(C$16="MIDTERM", 'Grade computation'!P244, IF(C$16="FINAL",'Grade computation'!X244, ""))),"")</f>
        <v/>
      </c>
      <c r="I244" s="233" t="str">
        <f aca="false">IF(B244&lt;&gt;"",IFERROR(IF(B$11="80-20", (((H244/H$19)*X$6)+X$7)*I$19, IF(B$11="60-40", (((H244/H$19)*Y$6)+Y$7)*I$19, 0)),0),"")</f>
        <v/>
      </c>
      <c r="J244" s="237" t="str">
        <f aca="false">IFERROR((G244+I244),"")</f>
        <v/>
      </c>
      <c r="K244" s="183" t="str">
        <f aca="false">IFERROR(IF(J244="","",IF(J244&gt;=75,"PASSED","FAILED")),"")</f>
        <v/>
      </c>
      <c r="L244" s="183"/>
      <c r="M244" s="194" t="str">
        <f aca="false">IF(B244 &lt;&gt; "", IFERROR(IF(C$16 = "PRELIM", SUMIF('Database (LECTURE-RES-PRAC)'!D$14:AG$14, "CLO1", 'Database (LECTURE-RES-PRAC)'!D241:AG241) / 'Grade computation'!F$4, IF(C$16 = "MIDTERM", SUMIF('Database (LECTURE-RES-PRAC)'!AJ$14:BM$14, "CLO1", 'Database (LECTURE-RES-PRAC)'!AJ241:BM241) / 'Grade computation'!G$4, IF(C$16 = "FINAL", SUMIF('Database (LECTURE-RES-PRAC)'!BP$14:CS$14, "CLO1", 'Database (LECTURE-RES-PRAC)'!BP241:CS241) / 'Grade computation'!H$4,""))),""),"")</f>
        <v/>
      </c>
      <c r="N244" s="286" t="str">
        <f aca="false">IF(B244&lt;&gt;"",IF(M244="","",IF(M244&lt;0.5,1,IF(AND(M244&gt;=0.5,M244&lt;P$10),2,IF(M244&gt;=P$10,3)))),"")</f>
        <v/>
      </c>
      <c r="O244" s="194" t="str">
        <f aca="false">IF(B244 &lt;&gt; "",IF(AND('PRINTABLE (per grading)'!H$16="EXAM", 'PRINTABLE (per grading)'!B$13="Prelim"), IF(ISERROR(SUMIF('Exam (LECTURE ONLY)'!D$20:M$20, "CLO1", 'Exam (LECTURE ONLY)'!D246:M246) / 'Exam (LECTURE ONLY)'!AL$6), "", SUMIF('Exam (LECTURE ONLY)'!D$20:M$20, "CLO1", 'Exam (LECTURE ONLY)'!D246:M246) /'Exam (LECTURE ONLY)'!AL$6),
IF(AND('PRINTABLE (per grading)'!H$16="EXAM", 'PRINTABLE (per grading)'!B$13="Midterm"), IF(ISERROR(SUMIF('Exam (LECTURE ONLY)'!O$20:X$20, "CLO1", 'Exam (LECTURE ONLY)'!O246:X246) / 'Exam (LECTURE ONLY)'!AM$6), "", SUMIF('Exam (LECTURE ONLY)'!O$20:X$20, "CLO1", 'Exam (LECTURE ONLY)'!O246:X246) / 'Exam (LECTURE ONLY)'!AM$6),
IF(AND('PRINTABLE (per grading)'!H$16="EXAM", 'PRINTABLE (per grading)'!B$13="Final"), IF(ISERROR(SUMIF('Exam (LECTURE ONLY)'!Z$20:AI$20, "CLO1", 'Exam (LECTURE ONLY)'!Z246:AI246) / 'Exam (LECTURE ONLY)'!AN$6), "", SUMIF('Exam (LECTURE ONLY)'!Z$20:AI$20, "CLO1", 'Exam (LECTURE ONLY)'!Z246:AI246) / 'Exam (LECTURE ONLY)'!AN$6),
IF(AND('PRINTABLE (per grading)'!H$16="OUTPUT", 'PRINTABLE (per grading)'!B$13="Prelim"), IF(ISERROR(SUMIF(OUTPUT!C$20:M$20, "CLO1", OUTPUT!C246:M246) / OUTPUT!AL$6), "", SUMIF(OUTPUT!C$20:M$20, "CLO1", OUTPUT!C246:M246) / OUTPUT!AL$6),
IF(AND('PRINTABLE (per grading)'!H$16="OUTPUT", 'PRINTABLE (per grading)'!B$13="Midterm"), IF(ISERROR(SUMIF(OUTPUT!O$20:Y$20, "CLO1", OUTPUT!O246:Y246) / OUTPUT!AM$6), "", SUMIF(OUTPUT!O$20:Y$20, "CLO1", OUTPUT!O246:Y246) / OUTPUT!AM$6),
IF(AND('PRINTABLE (per grading)'!H$16="OUTPUT", 'PRINTABLE (per grading)'!B$13="Final"), IF(ISERROR(SUMIF(OUTPUT!AA$20:AI$20, "CLO1", OUTPUT!AA246:AI246) / OUTPUT!AN$6), "", SUMIF(OUTPUT!AA$20:AI$20, "CLO1", OUTPUT!AA246:AI246) / OUTPUT!AN$6),
"")))))),"")</f>
        <v/>
      </c>
      <c r="P244" s="286" t="str">
        <f aca="false">IF(B244&lt;&gt;"",IF(O244="","",IF(O244&lt;0.5,1,IF(AND(O244&gt;=0.5,O244&lt;P$10),2,IF(O244&gt;=P$10,3)))),"")</f>
        <v/>
      </c>
      <c r="Q244" s="287" t="str">
        <f aca="false">IF(B244 &lt;&gt; "",IFERROR(IF(AVERAGE(M244,O244)&gt;=P$10,"Y","N"),""),"")</f>
        <v/>
      </c>
      <c r="R244" s="194" t="str">
        <f aca="false">IF(B244 &lt;&gt; "", IFERROR(IF(C$16 = "PRELIM", SUMIF('Database (LECTURE-RES-PRAC)'!D$14:AG$14, "CLO2", 'Database (LECTURE-RES-PRAC)'!D241:AG241) / 'Grade computation'!F$5, IF(C$16 = "MIDTERM", SUMIF('Database (LECTURE-RES-PRAC)'!AJ$14:BM$14, "CLO2", 'Database (LECTURE-RES-PRAC)'!AJ241:BM241) / 'Grade computation'!G$5, IF(C$16 = "FINAL", SUMIF('Database (LECTURE-RES-PRAC)'!BP$14:CS$14, "CLO2", 'Database (LECTURE-RES-PRAC)'!BP241:CS241) / 'Grade computation'!H$5,""))),""),"")</f>
        <v/>
      </c>
      <c r="S244" s="286" t="str">
        <f aca="false">IF(B244&lt;&gt;"",IF(R244="","",IF(R244&lt;0.5,1,IF(AND(R244&gt;=0.5,R244&lt;P$10),2,IF(R244&gt;=P$10,3)))),"")</f>
        <v/>
      </c>
      <c r="T244" s="194" t="str">
        <f aca="false">IF(B244 &lt;&gt; "",IF(AND('PRINTABLE (per grading)'!H$16="EXAM", 'PRINTABLE (per grading)'!B$13="Prelim"), IF(ISERROR(SUMIF('Exam (LECTURE ONLY)'!D$20:M$20, "CLO2", 'Exam (LECTURE ONLY)'!D246:M246) / 'Exam (LECTURE ONLY)'!AL$7), "", SUMIF('Exam (LECTURE ONLY)'!D$20:M$20, "CLO2", 'Exam (LECTURE ONLY)'!D246:M246) /'Exam (LECTURE ONLY)'!AL$7),
IF(AND('PRINTABLE (per grading)'!H$16="EXAM", 'PRINTABLE (per grading)'!B$13="Midterm"), IF(ISERROR(SUMIF('Exam (LECTURE ONLY)'!O$20:X$20, "CLO2", 'Exam (LECTURE ONLY)'!O246:X246) / 'Exam (LECTURE ONLY)'!AM$7), "", SUMIF('Exam (LECTURE ONLY)'!O$20:X$20, "CLO2", 'Exam (LECTURE ONLY)'!O246:X246) / 'Exam (LECTURE ONLY)'!AM$7),
IF(AND('PRINTABLE (per grading)'!H$16="EXAM", 'PRINTABLE (per grading)'!B$13="Final"), IF(ISERROR(SUMIF('Exam (LECTURE ONLY)'!Z$20:AI$20, "CLO2", 'Exam (LECTURE ONLY)'!Z246:AI246) / 'Exam (LECTURE ONLY)'!AN$7), "", SUMIF('Exam (LECTURE ONLY)'!Z$20:AI$20, "CLO2", 'Exam (LECTURE ONLY)'!Z246:AI246) / 'Exam (LECTURE ONLY)'!AN$7),
IF(AND('PRINTABLE (per grading)'!H$16="OUTPUT", 'PRINTABLE (per grading)'!B$13="Prelim"), IF(ISERROR(SUMIF(OUTPUT!C$20:M$20, "CLO2", OUTPUT!C246:M246) / OUTPUT!AL$7), "", SUMIF(OUTPUT!C$20:M$20, "CLO2", OUTPUT!C246:M246) / OUTPUT!AL$7),
IF(AND('PRINTABLE (per grading)'!H$16="OUTPUT", 'PRINTABLE (per grading)'!B$13="Midterm"), IF(ISERROR(SUMIF(OUTPUT!O$20:Y$20, "CLO2", OUTPUT!O246:Y246) / OUTPUT!AM$7), "", SUMIF(OUTPUT!O$20:Y$20, "CLO2", OUTPUT!O246:Y246) / OUTPUT!AM$7),
IF(AND('PRINTABLE (per grading)'!H$16="OUTPUT", 'PRINTABLE (per grading)'!B$13="Final"), IF(ISERROR(SUMIF(OUTPUT!AA$20:AI$20, "CLO2", OUTPUT!AA246:AI246) / OUTPUT!AN$7), "", SUMIF(OUTPUT!AA$20:AI$20, "CLO2", OUTPUT!AA246:AI246) / OUTPUT!AN$7),
"")))))),"")</f>
        <v/>
      </c>
      <c r="U244" s="286" t="str">
        <f aca="false">IF(B244&lt;&gt;"",IF(T244="","",IF(T244&lt;0.5,1,IF(AND(T244&gt;=0.5,T244&lt;P$10),2,IF(T244&gt;=P$10,3)))),"")</f>
        <v/>
      </c>
      <c r="V244" s="287" t="str">
        <f aca="false">IF(B244 &lt;&gt; "",IFERROR(IF(AVERAGE(R244,T244)&gt;=P$10,"Y","N"),""),"")</f>
        <v/>
      </c>
      <c r="W244" s="194" t="str">
        <f aca="false">IF(B244 &lt;&gt; "", IFERROR(IF(C$16 = "PRELIM", SUMIF('Database (LECTURE-RES-PRAC)'!D$14:AG$14, "CLO3", 'Database (LECTURE-RES-PRAC)'!D241:AG241) / 'Grade computation'!F$6, IF(C$16 = "MIDTERM", SUMIF('Database (LECTURE-RES-PRAC)'!AJ$14:BM$14, "CLO3", 'Database (LECTURE-RES-PRAC)'!AJ241:BM241) / 'Grade computation'!G$6, IF(C$16 = "FINAL", SUMIF('Database (LECTURE-RES-PRAC)'!BP$14:CS$14, "CLO3", 'Database (LECTURE-RES-PRAC)'!BP241:CS241) / 'Grade computation'!H$6,""))),""),"")</f>
        <v/>
      </c>
      <c r="X244" s="286" t="str">
        <f aca="false">IF(B244&lt;&gt;"",IF(W244="","",IF(W244&lt;0.5,1,IF(AND(W244&gt;=0.5,W244&lt;P$10),2,IF(W244&gt;=P$10,3)))),"")</f>
        <v/>
      </c>
      <c r="Y244" s="194" t="str">
        <f aca="false">IF(B244 &lt;&gt; "",IF(AND('PRINTABLE (per grading)'!H$16="EXAM", 'PRINTABLE (per grading)'!B$13="Prelim"), IF(ISERROR(SUMIF('Exam (LECTURE ONLY)'!D$20:M$20, "CLO3", 'Exam (LECTURE ONLY)'!D246:M246) / 'Exam (LECTURE ONLY)'!AL$8), "", SUMIF('Exam (LECTURE ONLY)'!D$20:M$20, "CLO3", 'Exam (LECTURE ONLY)'!D246:M246) /'Exam (LECTURE ONLY)'!AL$8),
IF(AND('PRINTABLE (per grading)'!H$16="EXAM", 'PRINTABLE (per grading)'!B$13="Midterm"), IF(ISERROR(SUMIF('Exam (LECTURE ONLY)'!O$20:X$20, "CLO3", 'Exam (LECTURE ONLY)'!O246:X246) / 'Exam (LECTURE ONLY)'!AM$8), "", SUMIF('Exam (LECTURE ONLY)'!O$20:X$20, "CLO3", 'Exam (LECTURE ONLY)'!O246:X246) / 'Exam (LECTURE ONLY)'!AM$8),
IF(AND('PRINTABLE (per grading)'!H$16="EXAM", 'PRINTABLE (per grading)'!B$13="Final"), IF(ISERROR(SUMIF('Exam (LECTURE ONLY)'!Z$20:AI$20, "CLO3", 'Exam (LECTURE ONLY)'!Z246:AI246) / 'Exam (LECTURE ONLY)'!AN$8), "", SUMIF('Exam (LECTURE ONLY)'!Z$20:AI$20, "CLO3", 'Exam (LECTURE ONLY)'!Z246:AI246) / 'Exam (LECTURE ONLY)'!AN$8),
IF(AND('PRINTABLE (per grading)'!H$16="OUTPUT", 'PRINTABLE (per grading)'!B$13="Prelim"), IF(ISERROR(SUMIF(OUTPUT!C$20:M$20, "CLO3", OUTPUT!C246:M246) / OUTPUT!AL$8), "", SUMIF(OUTPUT!C$20:M$20, "CLO3", OUTPUT!C246:M246) / OUTPUT!AL$8),
IF(AND('PRINTABLE (per grading)'!H$16="OUTPUT", 'PRINTABLE (per grading)'!B$13="Midterm"), IF(ISERROR(SUMIF(OUTPUT!O$20:Y$20, "CLO3", OUTPUT!O246:Y246) / OUTPUT!AM$8), "", SUMIF(OUTPUT!O$20:Y$20, "CLO3", OUTPUT!O246:Y246) / OUTPUT!AM$8),
IF(AND('PRINTABLE (per grading)'!H$16="OUTPUT", 'PRINTABLE (per grading)'!B$13="Final"), IF(ISERROR(SUMIF(OUTPUT!AA$20:AI$20, "CLO3", OUTPUT!AA246:AI246) / OUTPUT!AN$8), "", SUMIF(OUTPUT!AA$20:AI$20, "CLO3", OUTPUT!AA246:AI246) / OUTPUT!AN$8),
"" )))))),"")</f>
        <v/>
      </c>
      <c r="Z244" s="286" t="str">
        <f aca="false">IF(B244&lt;&gt;"",IF(Y244="","",IF(Y244&lt;0.5,1,IF(AND(Y244&gt;=0.5,Y244&lt;P$10),2,IF(Y244&gt;=P$10,3)))),"")</f>
        <v/>
      </c>
      <c r="AA244" s="287" t="str">
        <f aca="false">IF(B244 &lt;&gt; "",IFERROR(IF(AVERAGE(W244,Y244)&gt;=P$10,"Y","N"),""),"")</f>
        <v/>
      </c>
      <c r="AB244" s="194" t="str">
        <f aca="false">IF(B244 &lt;&gt; "", IFERROR(IF(C$16 = "PRELIM", SUMIF('Database (LECTURE-RES-PRAC)'!D$14:AG$14, "CLO4", 'Database (LECTURE-RES-PRAC)'!D241:AG241) / 'Grade computation'!F$7, IF(C$16 = "MIDTERM", SUMIF('Database (LECTURE-RES-PRAC)'!AJ$14:BM$14, "CLO4", 'Database (LECTURE-RES-PRAC)'!AJ241:BM241) / 'Grade computation'!G$7, IF(C$16 = "FINAL", SUMIF('Database (LECTURE-RES-PRAC)'!BP$14:CS$14, "CLO4", 'Database (LECTURE-RES-PRAC)'!BP241:CS241) / 'Grade computation'!H$7,""))),""),"")</f>
        <v/>
      </c>
      <c r="AC244" s="286" t="str">
        <f aca="false">IF(B244&lt;&gt;"",IF(AB244="","",IF(AB244&lt;0.5,1,IF(AND(AB244&gt;=0.5,AB244&lt;P$10),2,IF(AB244&gt;=P$10,3)))),"")</f>
        <v/>
      </c>
      <c r="AD244" s="194" t="str">
        <f aca="false">IF(B244 &lt;&gt; "",IF(AND('PRINTABLE (per grading)'!H$16="EXAM", 'PRINTABLE (per grading)'!B$13="Prelim"), IF(ISERROR(SUMIF('Exam (LECTURE ONLY)'!D$20:M$20, "CLO4", 'Exam (LECTURE ONLY)'!D246:M246) / 'Exam (LECTURE ONLY)'!AL$9), "", SUMIF('Exam (LECTURE ONLY)'!D$20:M$20, "CLO4", 'Exam (LECTURE ONLY)'!D246:M246) /'Exam (LECTURE ONLY)'!AL$9),
IF(AND('PRINTABLE (per grading)'!H$16="EXAM", 'PRINTABLE (per grading)'!B$13="Midterm"), IF(ISERROR(SUMIF('Exam (LECTURE ONLY)'!O$20:X$20, "CLO4", 'Exam (LECTURE ONLY)'!O246:X246) / 'Exam (LECTURE ONLY)'!AM$9), "", SUMIF('Exam (LECTURE ONLY)'!O$20:X$20, "CLO4", 'Exam (LECTURE ONLY)'!O246:X246) / 'Exam (LECTURE ONLY)'!AM$9),
IF(AND('PRINTABLE (per grading)'!H$16="EXAM", 'PRINTABLE (per grading)'!B$13="Final"), IF(ISERROR(SUMIF('Exam (LECTURE ONLY)'!Z$20:AI$20, "CLO4", 'Exam (LECTURE ONLY)'!Z246:AI246) / 'Exam (LECTURE ONLY)'!AN$9), "", SUMIF('Exam (LECTURE ONLY)'!Z$20:AI$20, "CLO4", 'Exam (LECTURE ONLY)'!Z246:AI246) / 'Exam (LECTURE ONLY)'!AN$9),
IF(AND('PRINTABLE (per grading)'!H$16="OUTPUT", 'PRINTABLE (per grading)'!B$13="Prelim"), IF(ISERROR(SUMIF(OUTPUT!C$20:M$20, "CLO4", OUTPUT!C246:M246) / OUTPUT!AL$9), "", SUMIF(OUTPUT!C$20:M$20, "CLO4", OUTPUT!C246:M246) / OUTPUT!AL$9),
IF(AND('PRINTABLE (per grading)'!H$16="OUTPUT", 'PRINTABLE (per grading)'!B$13="Midterm"), IF(ISERROR(SUMIF(OUTPUT!O$20:Y$20, "CLO4", OUTPUT!O246:Y246) / OUTPUT!AM$9), "", SUMIF(OUTPUT!O$20:Y$20, "CLO4", OUTPUT!O246:Y246) / OUTPUT!AM$9),
IF(AND('PRINTABLE (per grading)'!H$16="OUTPUT", 'PRINTABLE (per grading)'!B$13="Final"), IF(ISERROR(SUMIF(OUTPUT!AA$20:AI$20, "CLO4", OUTPUT!AA246:AI246) / OUTPUT!AN$9), "", SUMIF(OUTPUT!AA$20:AI$20, "CLO4", OUTPUT!AA246:AI246) / OUTPUT!AN$9),
"")))))),"")</f>
        <v/>
      </c>
      <c r="AE244" s="286" t="str">
        <f aca="false">IF(B244&lt;&gt;"",IF(AD244="","",IF(AD244&lt;0.5,1,IF(AND(AD244&gt;=0.5,AD244&lt;P$10),2,IF(AD244&gt;=P$10,3)))),"")</f>
        <v/>
      </c>
      <c r="AF244" s="287" t="str">
        <f aca="false">IF(B244 &lt;&gt; "",IFERROR(IF(AVERAGE(AB244,AD244)&gt;=P$10,"Y","N"),""),"")</f>
        <v/>
      </c>
      <c r="AG244" s="194" t="str">
        <f aca="false">IF(B244 &lt;&gt; "", IFERROR(IF(C$16 = "PRELIM", SUMIF('Database (LECTURE-RES-PRAC)'!D$14:AG$14, "CLO5", 'Database (LECTURE-RES-PRAC)'!D241:AG241) / 'Grade computation'!F$8, IF(C$16 = "MIDTERM", SUMIF('Database (LECTURE-RES-PRAC)'!AJ$14:BM$14, "CLO5", 'Database (LECTURE-RES-PRAC)'!AJ241:BM241) / 'Grade computation'!G$8, IF(C$16 = "FINAL", SUMIF('Database (LECTURE-RES-PRAC)'!BP$14:CS$14, "CLO5", 'Database (LECTURE-RES-PRAC)'!BP241:CS241) / 'Grade computation'!H$8,""))),""),"")</f>
        <v/>
      </c>
      <c r="AH244" s="286" t="str">
        <f aca="false">IF(B244&lt;&gt;"",IF(AG244="","",IF(AG244&lt;0.5,1,IF(AND(AG244&gt;=0.5,AG244&lt;P$10),2,IF(AG244&gt;=P$10,3)))),"")</f>
        <v/>
      </c>
      <c r="AI244" s="194" t="str">
        <f aca="false">IF(B244 &lt;&gt; "",IF(AND('PRINTABLE (per grading)'!H$16="EXAM", 'PRINTABLE (per grading)'!B$13="Prelim"), IF(ISERROR(SUMIF('Exam (LECTURE ONLY)'!D$20:M$20, "CLO5", 'Exam (LECTURE ONLY)'!D246:M246) / 'Exam (LECTURE ONLY)'!AL$10), "", SUMIF('Exam (LECTURE ONLY)'!D$20:M$20, "CLO5", 'Exam (LECTURE ONLY)'!D246:M246) /'Exam (LECTURE ONLY)'!AL$10),
IF(AND('PRINTABLE (per grading)'!H$16="EXAM", 'PRINTABLE (per grading)'!B$13="Midterm"), IF(ISERROR(SUMIF('Exam (LECTURE ONLY)'!O$20:X$20, "CLO5", 'Exam (LECTURE ONLY)'!O246:X246) / 'Exam (LECTURE ONLY)'!AM$10), "", SUMIF('Exam (LECTURE ONLY)'!O$20:X$20, "CLO5", 'Exam (LECTURE ONLY)'!O246:X246) / 'Exam (LECTURE ONLY)'!AM$10),
IF(AND('PRINTABLE (per grading)'!H$16="EXAM", 'PRINTABLE (per grading)'!B$13="Final"), IF(ISERROR(SUMIF('Exam (LECTURE ONLY)'!Z$20:AI$20, "CLO5", 'Exam (LECTURE ONLY)'!Z246:AI246) / 'Exam (LECTURE ONLY)'!AN$10), "", SUMIF('Exam (LECTURE ONLY)'!Z$20:AI$20, "CLO5", 'Exam (LECTURE ONLY)'!Z246:AI246) / 'Exam (LECTURE ONLY)'!AN$10),
IF(AND('PRINTABLE (per grading)'!H$16="OUTPUT", 'PRINTABLE (per grading)'!B$13="Prelim"), IF(ISERROR(SUMIF(OUTPUT!C$20:M$20, "CLO5", OUTPUT!C246:M246) / OUTPUT!AL$10), "", SUMIF(OUTPUT!C$20:M$20, "CLO5", OUTPUT!C246:M246) / OUTPUT!AL$10),
IF(AND('PRINTABLE (per grading)'!H$16="OUTPUT", 'PRINTABLE (per grading)'!B$13="Midterm"), IF(ISERROR(SUMIF(OUTPUT!O$20:Y$20, "CLO5", OUTPUT!O246:Y246) / OUTPUT!AM$10), "", SUMIF(OUTPUT!O$20:Y$20, "CLO5", OUTPUT!O246:Y246) / OUTPUT!AM$10),
IF(AND('PRINTABLE (per grading)'!H$16="OUTPUT", 'PRINTABLE (per grading)'!B$13="Final"), IF(ISERROR(SUMIF(OUTPUT!AA$20:AI$20, "CLO5", OUTPUT!AA246:AI246) / OUTPUT!AN$10), "", SUMIF(OUTPUT!AA$20:AI$20, "CLO5", OUTPUT!AA246:AI246) / OUTPUT!AN$10),
"")))))),"")</f>
        <v/>
      </c>
      <c r="AJ244" s="286" t="str">
        <f aca="false">IF(B244&lt;&gt;"",IF(AI244="","",IF(AI244&lt;0.5,1,IF(AND(AI244&gt;=0.5,AI244&lt;P$10),2,IF(AI244&gt;=P$10,3)))),"")</f>
        <v/>
      </c>
      <c r="AK244" s="287" t="str">
        <f aca="false">IF(B244 &lt;&gt; "",IFERROR(IF(AVERAGE(AG244,AI244)&gt;=P$10,"Y","N"),""),"")</f>
        <v/>
      </c>
      <c r="AL244" s="194" t="str">
        <f aca="false">IF(B244 &lt;&gt; "", IFERROR(IF(C$16 = "PRELIM", SUMIF('Database (LECTURE-RES-PRAC)'!D$14:AG$14, "CLO6", 'Database (LECTURE-RES-PRAC)'!D241:AG241) / 'Grade computation'!F$9, IF(C$16 = "MIDTERM", SUMIF('Database (LECTURE-RES-PRAC)'!AJ$14:BM$14, "CLO6", 'Database (LECTURE-RES-PRAC)'!AJ241:BM241) / 'Grade computation'!G$9, IF(C$16 = "FINAL", SUMIF('Database (LECTURE-RES-PRAC)'!BP$14:CS$14, "CLO6", 'Database (LECTURE-RES-PRAC)'!BP241:CS241) / 'Grade computation'!H$9,""))),""),"")</f>
        <v/>
      </c>
      <c r="AM244" s="286" t="str">
        <f aca="false">IF(B244&lt;&gt;"",IF(AL244="","",IF(AL244&lt;0.5,1,IF(AND(AL244&gt;=0.5,AL244&lt;P$10),2,IF(AL244&gt;=P$10,3)))),"")</f>
        <v/>
      </c>
      <c r="AN244" s="194" t="str">
        <f aca="false">IF(B244 &lt;&gt; "",IF(AND('PRINTABLE (per grading)'!H$16="EXAM", 'PRINTABLE (per grading)'!B$13="Prelim"), IF(ISERROR(SUMIF('Exam (LECTURE ONLY)'!D$20:M$20, "CLO6", 'Exam (LECTURE ONLY)'!D246:M246) / 'Exam (LECTURE ONLY)'!AL$11), "", SUMIF('Exam (LECTURE ONLY)'!D$20:M$20, "CLO6", 'Exam (LECTURE ONLY)'!D246:M246) /'Exam (LECTURE ONLY)'!AL$11),
IF(AND('PRINTABLE (per grading)'!H$16="EXAM", 'PRINTABLE (per grading)'!B$13="Midterm"), IF(ISERROR(SUMIF('Exam (LECTURE ONLY)'!O$20:X$20, "CLO6", 'Exam (LECTURE ONLY)'!O246:X246) / 'Exam (LECTURE ONLY)'!AM$11), "", SUMIF('Exam (LECTURE ONLY)'!O$20:X$20, "CLO6", 'Exam (LECTURE ONLY)'!O246:X246) / 'Exam (LECTURE ONLY)'!AM$11),
IF(AND('PRINTABLE (per grading)'!H$16="EXAM", 'PRINTABLE (per grading)'!B$13="Final"), IF(ISERROR(SUMIF('Exam (LECTURE ONLY)'!Z$20:AI$20, "CLO6", 'Exam (LECTURE ONLY)'!Z246:AI246) / 'Exam (LECTURE ONLY)'!AN$11), "", SUMIF('Exam (LECTURE ONLY)'!Z$20:AI$20, "CLO6", 'Exam (LECTURE ONLY)'!Z246:AI246) / 'Exam (LECTURE ONLY)'!AN$11),
IF(AND('PRINTABLE (per grading)'!H$16="OUTPUT", 'PRINTABLE (per grading)'!B$13="Prelim"), IF(ISERROR(SUMIF(OUTPUT!C$20:M$20, "CLO6", OUTPUT!C246:M246) / OUTPUT!AL$11), "", SUMIF(OUTPUT!C$20:M$20, "CLO6", OUTPUT!C246:M246) / OUTPUT!AL$11),
IF(AND('PRINTABLE (per grading)'!H$16="OUTPUT", 'PRINTABLE (per grading)'!B$13="Midterm"), IF(ISERROR(SUMIF(OUTPUT!O$20:Y$20, "CLO6", OUTPUT!O246:Y246) / OUTPUT!AM$11), "", SUMIF(OUTPUT!O$20:Y$20, "CLO6", OUTPUT!O246:Y246) / OUTPUT!AM$11),
IF(AND('PRINTABLE (per grading)'!H$16="OUTPUT", 'PRINTABLE (per grading)'!B$13="Final"), IF(ISERROR(SUMIF(OUTPUT!AA$20:AI$20, "CLO6", OUTPUT!AA246:AI246) / OUTPUT!AN$11), "", SUMIF(OUTPUT!AA$20:AI$20, "CLO6", OUTPUT!AA246:AI246) / OUTPUT!AN$11),
"")))))),"")</f>
        <v/>
      </c>
      <c r="AO244" s="286" t="str">
        <f aca="false">IF(B244&lt;&gt;"",IF(AN244="","",IF(AN244&lt;0.5,1,IF(AND(AN244&gt;=0.5,AN244&lt;P$10),2,IF(AN244&gt;=P$10,3)))),"")</f>
        <v/>
      </c>
      <c r="AP244" s="287" t="str">
        <f aca="false">IF(B244 &lt;&gt; "",IFERROR(IF(AVERAGE(AL244,AN244)&gt;=P$10,"Y","N"),""),"")</f>
        <v/>
      </c>
      <c r="AQ244" s="194" t="str">
        <f aca="false">IF(B244 &lt;&gt; "", IFERROR(IF(C$16 = "PRELIM", SUMIF('Database (LECTURE-RES-PRAC)'!D$14:AG$14, "CLO7", 'Database (LECTURE-RES-PRAC)'!D241:AG241) / 'Grade computation'!F$10, IF(C$16 = "MIDTERM", SUMIF('Database (LECTURE-RES-PRAC)'!AJ$14:BM$14, "CLO7", 'Database (LECTURE-RES-PRAC)'!AJ241:BM241) / 'Grade computation'!G$10, IF(C$16 = "FINAL", SUMIF('Database (LECTURE-RES-PRAC)'!BP$14:CS$14, "CLO7", 'Database (LECTURE-RES-PRAC)'!BP241:CS241) / 'Grade computation'!H$10,""))),""),"")</f>
        <v/>
      </c>
      <c r="AR244" s="286" t="str">
        <f aca="false">IF(B244&lt;&gt;"",IF(AQ244="","",IF(AQ244&lt;0.5,1,IF(AND(AQ244&gt;=0.5,AQ244&lt;P$10),2,IF(AQ244&gt;=P$10,3)))),"")</f>
        <v/>
      </c>
      <c r="AS244" s="194" t="str">
        <f aca="false">IF(B244 &lt;&gt; "",IF(AND('PRINTABLE (per grading)'!H$16="EXAM", 'PRINTABLE (per grading)'!B$13="Prelim"), IF(ISERROR(SUMIF('Exam (LECTURE ONLY)'!D$20:M$20, "CLO7", 'Exam (LECTURE ONLY)'!D246:M246) / 'Exam (LECTURE ONLY)'!AL$12), "", SUMIF('Exam (LECTURE ONLY)'!D$20:M$20, "CLO7", 'Exam (LECTURE ONLY)'!D246:M246) /'Exam (LECTURE ONLY)'!AL$12),
IF(AND('PRINTABLE (per grading)'!H$16="EXAM", 'PRINTABLE (per grading)'!B$13="Midterm"), IF(ISERROR(SUMIF('Exam (LECTURE ONLY)'!O$20:X$20, "CLO7", 'Exam (LECTURE ONLY)'!O246:X246) / 'Exam (LECTURE ONLY)'!AM$12), "", SUMIF('Exam (LECTURE ONLY)'!O$20:X$20, "CLO7", 'Exam (LECTURE ONLY)'!O246:X246) / 'Exam (LECTURE ONLY)'!AM$12),
IF(AND('PRINTABLE (per grading)'!H$16="EXAM", 'PRINTABLE (per grading)'!B$13="Final"), IF(ISERROR(SUMIF('Exam (LECTURE ONLY)'!Z$20:AI$20, "CLO7", 'Exam (LECTURE ONLY)'!Z246:AI246) / 'Exam (LECTURE ONLY)'!AN$12), "", SUMIF('Exam (LECTURE ONLY)'!Z$20:AI$20, "CLO7", 'Exam (LECTURE ONLY)'!Z246:AI246) / 'Exam (LECTURE ONLY)'!AN$12),
IF(AND('PRINTABLE (per grading)'!H$16="OUTPUT", 'PRINTABLE (per grading)'!B$13="Prelim"), IF(ISERROR(SUMIF(OUTPUT!C$20:M$20, "CLO7", OUTPUT!C246:M246) / OUTPUT!AL$12), "", SUMIF(OUTPUT!C$20:M$20, "CLO7", OUTPUT!C246:M246) / OUTPUT!AL$12),
IF(AND('PRINTABLE (per grading)'!H$16="OUTPUT", 'PRINTABLE (per grading)'!B$13="Midterm"), IF(ISERROR(SUMIF(OUTPUT!O$20:Y$20, "CLO7", OUTPUT!O246:Y246) / OUTPUT!AM$12), "", SUMIF(OUTPUT!O$20:Y$20, "CLO7", OUTPUT!O246:Y246) / OUTPUT!AM$12),
IF(AND('PRINTABLE (per grading)'!H$16="OUTPUT", 'PRINTABLE (per grading)'!B$13="Final"), IF(ISERROR(SUMIF(OUTPUT!AA$20:AI$20, "CLO7", OUTPUT!AA246:AI246) / OUTPUT!AN$12), "", SUMIF(OUTPUT!AA$20:AI$20, "CLO7", OUTPUT!AA246:AI246) / OUTPUT!AN$12),
"")))))),"")</f>
        <v/>
      </c>
      <c r="AT244" s="286" t="str">
        <f aca="false">IF(B244&lt;&gt;"",IF(AS244="","",IF(AS244&lt;0.5,1,IF(AND(AS244&gt;=0.5,AS244&lt;P$10),2,IF(AS244&gt;=P$10,3)))),"")</f>
        <v/>
      </c>
      <c r="AU244" s="287" t="str">
        <f aca="false">IF(B244 &lt;&gt; "",IFERROR(IF(AVERAGE(AQ244,AS244)&gt;=P$10,"Y","N"),""),"")</f>
        <v/>
      </c>
      <c r="AV244" s="194" t="str">
        <f aca="false">IF(B244 &lt;&gt; "", IFERROR(IF(C$16 = "PRELIM", SUMIF('Database (LECTURE-RES-PRAC)'!D$14:AG$14, "CLO8", 'Database (LECTURE-RES-PRAC)'!D241:AG241) / 'Grade computation'!F$11, IF(C$16 = "MIDTERM", SUMIF('Database (LECTURE-RES-PRAC)'!AJ$14:BM$14, "CLO8", 'Database (LECTURE-RES-PRAC)'!AJ241:BM241) / 'Grade computation'!G$11, IF(C$16 = "FINAL", SUMIF('Database (LECTURE-RES-PRAC)'!BP$14:CS$14, "CLO8", 'Database (LECTURE-RES-PRAC)'!BP241:CS241) / 'Grade computation'!H$11,""))),""),"")</f>
        <v/>
      </c>
      <c r="AW244" s="286" t="str">
        <f aca="false">IF(B244&lt;&gt;"",IF(AV244="","",IF(AV244&lt;0.5,1,IF(AND(AV244&gt;=0.5,AV244&lt;P$10),2,IF(AV244&gt;=P$10,3)))),"")</f>
        <v/>
      </c>
      <c r="AX244" s="194" t="str">
        <f aca="false">IF(B244 &lt;&gt; "",IF(AND('PRINTABLE (per grading)'!H$16="EXAM", 'PRINTABLE (per grading)'!B$13="Prelim"), IF(ISERROR(SUMIF('Exam (LECTURE ONLY)'!D$20:M$20, "CLO8", 'Exam (LECTURE ONLY)'!D246:M246) / 'Exam (LECTURE ONLY)'!AL$13), "", SUMIF('Exam (LECTURE ONLY)'!D$20:M$20, "CLO8", 'Exam (LECTURE ONLY)'!D246:M246) /'Exam (LECTURE ONLY)'!AL$13),
IF(AND('PRINTABLE (per grading)'!H$16="EXAM", 'PRINTABLE (per grading)'!B$13="Midterm"), IF(ISERROR(SUMIF('Exam (LECTURE ONLY)'!O$20:X$20, "CLO8", 'Exam (LECTURE ONLY)'!O246:X246) / 'Exam (LECTURE ONLY)'!AM$13), "", SUMIF('Exam (LECTURE ONLY)'!O$20:X$20, "CLO8", 'Exam (LECTURE ONLY)'!O246:X246) / 'Exam (LECTURE ONLY)'!AM$13),
IF(AND('PRINTABLE (per grading)'!H$16="EXAM", 'PRINTABLE (per grading)'!B$13="Final"), IF(ISERROR(SUMIF('Exam (LECTURE ONLY)'!Z$20:AI$20, "CLO8", 'Exam (LECTURE ONLY)'!Z246:AI246) / 'Exam (LECTURE ONLY)'!AN$13), "", SUMIF('Exam (LECTURE ONLY)'!Z$20:AI$20, "CLO8", 'Exam (LECTURE ONLY)'!Z246:AI246) / 'Exam (LECTURE ONLY)'!AN$13),
IF(AND('PRINTABLE (per grading)'!H$16="OUTPUT", 'PRINTABLE (per grading)'!B$13="Prelim"), IF(ISERROR(SUMIF(OUTPUT!C$20:M$20, "CLO8", OUTPUT!C246:M246) / OUTPUT!AL$13), "", SUMIF(OUTPUT!C$20:M$20, "CLO8", OUTPUT!C246:M246) / OUTPUT!AL$13),
IF(AND('PRINTABLE (per grading)'!H$16="OUTPUT", 'PRINTABLE (per grading)'!B$13="Midterm"), IF(ISERROR(SUMIF(OUTPUT!O$20:Y$20, "CLO8", OUTPUT!O246:Y246) / OUTPUT!AM$13), "", SUMIF(OUTPUT!O$20:Y$20, "CLO8", OUTPUT!O246:Y246) / OUTPUT!AM$13),
IF(AND('PRINTABLE (per grading)'!H$16="OUTPUT", 'PRINTABLE (per grading)'!B$13="Final"), IF(ISERROR(SUMIF(OUTPUT!AA$20:AI$20, "CLO8", OUTPUT!AA246:AI246) / OUTPUT!AN$13), "", SUMIF(OUTPUT!AA$20:AI$20, "CLO8", OUTPUT!AA246:AI246) / OUTPUT!AN$13),
"")))))),"")</f>
        <v/>
      </c>
      <c r="AY244" s="286" t="str">
        <f aca="false">IF(B244&lt;&gt;"",IF(AX244="","",IF(AX244&lt;0.5,1,IF(AND(AX244&gt;=0.5,AX244&lt;P$10),2,IF(AX244&gt;=P$10,3)))),"")</f>
        <v/>
      </c>
      <c r="AZ244" s="287" t="str">
        <f aca="false">IF(B244 &lt;&gt; "",IFERROR(IF(AVERAGE(AV244,AX244)&gt;=P$10,"Y","N"),""),"")</f>
        <v/>
      </c>
      <c r="BA244" s="194" t="str">
        <f aca="false">IF(B244 &lt;&gt; "", IFERROR(IF(C$16 = "PRELIM", SUMIF('Database (LECTURE-RES-PRAC)'!D$14:AG$14, "CLO9", 'Database (LECTURE-RES-PRAC)'!D241:AG241) / 'Grade computation'!F$12, IF(C$16 = "MIDTERM", SUMIF('Database (LECTURE-RES-PRAC)'!AJ$14:BM$14, "CLO9", 'Database (LECTURE-RES-PRAC)'!AJ241:BM241) / 'Grade computation'!G$12, IF(C$16 = "FINAL", SUMIF('Database (LECTURE-RES-PRAC)'!BP$14:CS$14, "CLO9", 'Database (LECTURE-RES-PRAC)'!BP241:CS241) / 'Grade computation'!H$12,""))),""),"")</f>
        <v/>
      </c>
      <c r="BB244" s="286" t="str">
        <f aca="false">IF(B244&lt;&gt;"",IF(BA244="","",IF(BA244&lt;0.5,1,IF(AND(BA244&gt;=0.5,BA244&lt;P$10),2,IF(BA244&gt;=P$10,3)))),"")</f>
        <v/>
      </c>
      <c r="BC244" s="194" t="str">
        <f aca="false">IF(B244 &lt;&gt; "",IF(AND('PRINTABLE (per grading)'!H$16="EXAM", 'PRINTABLE (per grading)'!B$13="Prelim"), IF(ISERROR(SUMIF('Exam (LECTURE ONLY)'!D$20:M$20, "CLO9", 'Exam (LECTURE ONLY)'!D246:M246) / 'Exam (LECTURE ONLY)'!AL$14), "", SUMIF('Exam (LECTURE ONLY)'!D$20:M$20, "CLO9", 'Exam (LECTURE ONLY)'!D246:M246) /'Exam (LECTURE ONLY)'!AL$14),
IF(AND('PRINTABLE (per grading)'!H$16="EXAM", 'PRINTABLE (per grading)'!B$13="Midterm"), IF(ISERROR(SUMIF('Exam (LECTURE ONLY)'!O$20:X$20, "CLO9", 'Exam (LECTURE ONLY)'!O246:X246) / 'Exam (LECTURE ONLY)'!AM$14), "", SUMIF('Exam (LECTURE ONLY)'!O$20:X$20, "CLO9", 'Exam (LECTURE ONLY)'!O246:X246) / 'Exam (LECTURE ONLY)'!AM$14),
IF(AND('PRINTABLE (per grading)'!H$16="EXAM", 'PRINTABLE (per grading)'!B$13="Final"), IF(ISERROR(SUMIF('Exam (LECTURE ONLY)'!Z$20:AI$20, "CLO9", 'Exam (LECTURE ONLY)'!Z246:AI246) / 'Exam (LECTURE ONLY)'!AN$14), "", SUMIF('Exam (LECTURE ONLY)'!Z$20:AI$20, "CLO9", 'Exam (LECTURE ONLY)'!Z246:AI246) / 'Exam (LECTURE ONLY)'!AN$14),
IF(AND('PRINTABLE (per grading)'!H$16="OUTPUT", 'PRINTABLE (per grading)'!B$13="Prelim"), IF(ISERROR(SUMIF(OUTPUT!C$20:M$20, "CLO9", OUTPUT!C246:M246) / OUTPUT!AL$14), "", SUMIF(OUTPUT!C$20:M$20, "CLO9", OUTPUT!C246:M246) / OUTPUT!AL$14),
IF(AND('PRINTABLE (per grading)'!H$16="OUTPUT", 'PRINTABLE (per grading)'!B$13="Midterm"), IF(ISERROR(SUMIF(OUTPUT!O$20:Y$20, "CLO9", OUTPUT!O246:Y246) / OUTPUT!AM$14), "", SUMIF(OUTPUT!O$20:Y$20, "CLO9", OUTPUT!O246:Y246) / OUTPUT!AM$14),
IF(AND('PRINTABLE (per grading)'!H$16="OUTPUT", 'PRINTABLE (per grading)'!B$13="Final"), IF(ISERROR(SUMIF(OUTPUT!AA$20:AI$20, "CLO9", OUTPUT!AA246:AI246) / OUTPUT!AN$14), "", SUMIF(OUTPUT!AA$20:AI$20, "CLO9", OUTPUT!AA246:AI246) / OUTPUT!AN$14),
"")))))),"")</f>
        <v/>
      </c>
      <c r="BD244" s="286" t="str">
        <f aca="false">IF(B244&lt;&gt;"",IF(BC244="","",IF(BC244&lt;0.5,1,IF(AND(BC244&gt;=0.5,BC244&lt;P$10),2,IF(BC244&gt;=P$10,3)))),"")</f>
        <v/>
      </c>
      <c r="BE244" s="287" t="str">
        <f aca="false">IF(B244 &lt;&gt; "",IFERROR(IF(AVERAGE(BA244,BC244)&gt;=P$10,"Y","N"),""),"")</f>
        <v/>
      </c>
      <c r="BF244" s="194" t="str">
        <f aca="false">IF(B244 &lt;&gt; "", IFERROR(IF(C$16 = "PRELIM", SUMIF('Database (LECTURE-RES-PRAC)'!D$14:AG$14, "CLO10", 'Database (LECTURE-RES-PRAC)'!D241:AG241) / 'Grade computation'!F$13, IF(C$16 = "MIDTERM", SUMIF('Database (LECTURE-RES-PRAC)'!AJ$14:BM$14, "CLO10", 'Database (LECTURE-RES-PRAC)'!AJ241:BM241) / 'Grade computation'!G$13, IF(C$16 = "FINAL", SUMIF('Database (LECTURE-RES-PRAC)'!BP$14:CS$14, "CLO10", 'Database (LECTURE-RES-PRAC)'!BP241:CS241) / 'Grade computation'!H$13,""))),""),"")</f>
        <v/>
      </c>
      <c r="BG244" s="286" t="str">
        <f aca="false">IF(B244&lt;&gt;"",IF(BF244="","",IF(BF244&lt;0.5,1,IF(AND(BF244&gt;=0.5,BF244&lt;P$10),2,IF(BF244&gt;=P$10,3)))),"")</f>
        <v/>
      </c>
      <c r="BH244" s="194" t="str">
        <f aca="false">IF(B244 &lt;&gt; "",IF(AND('PRINTABLE (per grading)'!H$16="EXAM", 'PRINTABLE (per grading)'!B$13="Prelim"), IF(ISERROR(SUMIF('Exam (LECTURE ONLY)'!D$20:M$20, "CLO10", 'Exam (LECTURE ONLY)'!D246:M246) / 'Exam (LECTURE ONLY)'!AL$15), "", SUMIF('Exam (LECTURE ONLY)'!D$20:M$20, "CLO10", 'Exam (LECTURE ONLY)'!D246:M246) /'Exam (LECTURE ONLY)'!AL$15),
IF(AND('PRINTABLE (per grading)'!H$16="EXAM", 'PRINTABLE (per grading)'!B$13="Midterm"), IF(ISERROR(SUMIF('Exam (LECTURE ONLY)'!O$20:X$20, "CLO10", 'Exam (LECTURE ONLY)'!O246:X246) / 'Exam (LECTURE ONLY)'!AM$15), "", SUMIF('Exam (LECTURE ONLY)'!O$20:X$20, "CLO10", 'Exam (LECTURE ONLY)'!O246:X246) / 'Exam (LECTURE ONLY)'!AM$15),
IF(AND('PRINTABLE (per grading)'!H$16="EXAM", 'PRINTABLE (per grading)'!B$13="Final"), IF(ISERROR(SUMIF('Exam (LECTURE ONLY)'!Z$20:AI$20, "CLO10", 'Exam (LECTURE ONLY)'!Z246:AI246) / 'Exam (LECTURE ONLY)'!AN$15), "", SUMIF('Exam (LECTURE ONLY)'!Z$20:AI$20, "CLO10", 'Exam (LECTURE ONLY)'!Z246:AI246) / 'Exam (LECTURE ONLY)'!AN$15),
IF(AND('PRINTABLE (per grading)'!H$16="OUTPUT", 'PRINTABLE (per grading)'!B$13="Prelim"), IF(ISERROR(SUMIF(OUTPUT!C$20:M$20, "CLO10", OUTPUT!C246:M246) / OUTPUT!AL$15), "", SUMIF(OUTPUT!C$20:M$20, "CLO10", OUTPUT!C246:M246) / OUTPUT!AL$15),
IF(AND('PRINTABLE (per grading)'!H$16="OUTPUT", 'PRINTABLE (per grading)'!B$13="Midterm"), IF(ISERROR(SUMIF(OUTPUT!O$20:Y$20, "CLO10", OUTPUT!O246:Y246) / OUTPUT!AM$15), "", SUMIF(OUTPUT!O$20:Y$20, "CLO10", OUTPUT!O246:Y246) / OUTPUT!AM$15),
IF(AND('PRINTABLE (per grading)'!H$16="OUTPUT", 'PRINTABLE (per grading)'!B$13="Final"), IF(ISERROR(SUMIF(OUTPUT!AA$20:AI$20, "CLO10", OUTPUT!AA246:AI246) / OUTPUT!AN$15), "", SUMIF(OUTPUT!AA$20:AI$20, "CLO10", OUTPUT!AA246:AI246) / OUTPUT!AN$15),
"")))))),"")</f>
        <v/>
      </c>
      <c r="BI244" s="286" t="str">
        <f aca="false">IF(B244&lt;&gt;"",IF(BH244="","",IF(BH244&lt;0.5,1,IF(AND(BH244&gt;=0.5,BH244&lt;P$10),2,IF(BH244&gt;=P$10,3)))),"")</f>
        <v/>
      </c>
      <c r="BJ244" s="287" t="str">
        <f aca="false">IF(B244 &lt;&gt; "",IFERROR(IF(AVERAGE(BF244,BH244)&gt;=P$10,"Y","N"),""),"")</f>
        <v/>
      </c>
      <c r="BK244" s="8"/>
    </row>
    <row r="245" customFormat="false" ht="19.5" hidden="false" customHeight="true" outlineLevel="0" collapsed="false">
      <c r="A245" s="183" t="str">
        <f aca="false">IF(ISBLANK('Database (LECTURE-RES-PRAC)'!A242),"",'Database (LECTURE-RES-PRAC)'!A242)</f>
        <v/>
      </c>
      <c r="B245" s="184" t="str">
        <f aca="false">IF(ISBLANK('Database (LECTURE-RES-PRAC)'!B242),"",'Database (LECTURE-RES-PRAC)'!B242)</f>
        <v/>
      </c>
      <c r="C245" s="230" t="str">
        <f aca="false">IF(B245&lt;&gt;"",IF(C$16="PRELIM",'Grade computation'!C245, IF(C$16="MIDTERM",'Grade computation'!K245, IF(C$16="FINAL",'Grade computation'!S245,""))),"")</f>
        <v/>
      </c>
      <c r="D245" s="231" t="str">
        <f aca="false">IF(B245&lt;&gt;"",IFERROR(IF(B$11="80-20", (((C245/C$19)*X$6)+X$7)*D$18, IF(B$11="60-40", (((C245/C$19)*Y$6)+Y$7)*D$18, 0)),0),"")</f>
        <v/>
      </c>
      <c r="E245" s="230" t="str">
        <f aca="false">IF(B245&lt;&gt;"", IF(C$16="PRELIM",'Grade computation'!E245, IF(C$16="MIDTERM",'Grade computation'!M245, IF(C$16="FINAL",'Grade computation'!U245,""))),"")</f>
        <v/>
      </c>
      <c r="F245" s="232" t="str">
        <f aca="false">IF(B245&lt;&gt;"",IFERROR(IF(B$11="80-20", (((E245/E$19)*X$6)+X$7)*F$18, IF(B$11="60-40", (((E245/E$19)*Y$6)+Y$7)*F$18, 0)),0),"")</f>
        <v/>
      </c>
      <c r="G245" s="233" t="str">
        <f aca="false">IF(B245&lt;&gt;"",IFERROR((D245+F245),0),"")</f>
        <v/>
      </c>
      <c r="H245" s="234" t="str">
        <f aca="false">IF(B245&lt;&gt;"",IF(C$16="PRELIM", 'Grade computation'!H245, IF(C$16="MIDTERM", 'Grade computation'!P245, IF(C$16="FINAL",'Grade computation'!X245, ""))),"")</f>
        <v/>
      </c>
      <c r="I245" s="233" t="str">
        <f aca="false">IF(B245&lt;&gt;"",IFERROR(IF(B$11="80-20", (((H245/H$19)*X$6)+X$7)*I$19, IF(B$11="60-40", (((H245/H$19)*Y$6)+Y$7)*I$19, 0)),0),"")</f>
        <v/>
      </c>
      <c r="J245" s="237" t="str">
        <f aca="false">IFERROR((G245+I245),"")</f>
        <v/>
      </c>
      <c r="K245" s="183" t="str">
        <f aca="false">IFERROR(IF(J245="","",IF(J245&gt;=75,"PASSED","FAILED")),"")</f>
        <v/>
      </c>
      <c r="L245" s="183"/>
      <c r="M245" s="194" t="str">
        <f aca="false">IF(B245 &lt;&gt; "", IFERROR(IF(C$16 = "PRELIM", SUMIF('Database (LECTURE-RES-PRAC)'!D$14:AG$14, "CLO1", 'Database (LECTURE-RES-PRAC)'!D242:AG242) / 'Grade computation'!F$4, IF(C$16 = "MIDTERM", SUMIF('Database (LECTURE-RES-PRAC)'!AJ$14:BM$14, "CLO1", 'Database (LECTURE-RES-PRAC)'!AJ242:BM242) / 'Grade computation'!G$4, IF(C$16 = "FINAL", SUMIF('Database (LECTURE-RES-PRAC)'!BP$14:CS$14, "CLO1", 'Database (LECTURE-RES-PRAC)'!BP242:CS242) / 'Grade computation'!H$4,""))),""),"")</f>
        <v/>
      </c>
      <c r="N245" s="286" t="str">
        <f aca="false">IF(B245&lt;&gt;"",IF(M245="","",IF(M245&lt;0.5,1,IF(AND(M245&gt;=0.5,M245&lt;P$10),2,IF(M245&gt;=P$10,3)))),"")</f>
        <v/>
      </c>
      <c r="O245" s="194" t="str">
        <f aca="false">IF(B245 &lt;&gt; "",IF(AND('PRINTABLE (per grading)'!H$16="EXAM", 'PRINTABLE (per grading)'!B$13="Prelim"), IF(ISERROR(SUMIF('Exam (LECTURE ONLY)'!D$20:M$20, "CLO1", 'Exam (LECTURE ONLY)'!D247:M247) / 'Exam (LECTURE ONLY)'!AL$6), "", SUMIF('Exam (LECTURE ONLY)'!D$20:M$20, "CLO1", 'Exam (LECTURE ONLY)'!D247:M247) /'Exam (LECTURE ONLY)'!AL$6),
IF(AND('PRINTABLE (per grading)'!H$16="EXAM", 'PRINTABLE (per grading)'!B$13="Midterm"), IF(ISERROR(SUMIF('Exam (LECTURE ONLY)'!O$20:X$20, "CLO1", 'Exam (LECTURE ONLY)'!O247:X247) / 'Exam (LECTURE ONLY)'!AM$6), "", SUMIF('Exam (LECTURE ONLY)'!O$20:X$20, "CLO1", 'Exam (LECTURE ONLY)'!O247:X247) / 'Exam (LECTURE ONLY)'!AM$6),
IF(AND('PRINTABLE (per grading)'!H$16="EXAM", 'PRINTABLE (per grading)'!B$13="Final"), IF(ISERROR(SUMIF('Exam (LECTURE ONLY)'!Z$20:AI$20, "CLO1", 'Exam (LECTURE ONLY)'!Z247:AI247) / 'Exam (LECTURE ONLY)'!AN$6), "", SUMIF('Exam (LECTURE ONLY)'!Z$20:AI$20, "CLO1", 'Exam (LECTURE ONLY)'!Z247:AI247) / 'Exam (LECTURE ONLY)'!AN$6),
IF(AND('PRINTABLE (per grading)'!H$16="OUTPUT", 'PRINTABLE (per grading)'!B$13="Prelim"), IF(ISERROR(SUMIF(OUTPUT!C$20:M$20, "CLO1", OUTPUT!C247:M247) / OUTPUT!AL$6), "", SUMIF(OUTPUT!C$20:M$20, "CLO1", OUTPUT!C247:M247) / OUTPUT!AL$6),
IF(AND('PRINTABLE (per grading)'!H$16="OUTPUT", 'PRINTABLE (per grading)'!B$13="Midterm"), IF(ISERROR(SUMIF(OUTPUT!O$20:Y$20, "CLO1", OUTPUT!O247:Y247) / OUTPUT!AM$6), "", SUMIF(OUTPUT!O$20:Y$20, "CLO1", OUTPUT!O247:Y247) / OUTPUT!AM$6),
IF(AND('PRINTABLE (per grading)'!H$16="OUTPUT", 'PRINTABLE (per grading)'!B$13="Final"), IF(ISERROR(SUMIF(OUTPUT!AA$20:AI$20, "CLO1", OUTPUT!AA247:AI247) / OUTPUT!AN$6), "", SUMIF(OUTPUT!AA$20:AI$20, "CLO1", OUTPUT!AA247:AI247) / OUTPUT!AN$6),
"")))))),"")</f>
        <v/>
      </c>
      <c r="P245" s="286" t="str">
        <f aca="false">IF(B245&lt;&gt;"",IF(O245="","",IF(O245&lt;0.5,1,IF(AND(O245&gt;=0.5,O245&lt;P$10),2,IF(O245&gt;=P$10,3)))),"")</f>
        <v/>
      </c>
      <c r="Q245" s="287" t="str">
        <f aca="false">IF(B245 &lt;&gt; "",IFERROR(IF(AVERAGE(M245,O245)&gt;=P$10,"Y","N"),""),"")</f>
        <v/>
      </c>
      <c r="R245" s="194" t="str">
        <f aca="false">IF(B245 &lt;&gt; "", IFERROR(IF(C$16 = "PRELIM", SUMIF('Database (LECTURE-RES-PRAC)'!D$14:AG$14, "CLO2", 'Database (LECTURE-RES-PRAC)'!D242:AG242) / 'Grade computation'!F$5, IF(C$16 = "MIDTERM", SUMIF('Database (LECTURE-RES-PRAC)'!AJ$14:BM$14, "CLO2", 'Database (LECTURE-RES-PRAC)'!AJ242:BM242) / 'Grade computation'!G$5, IF(C$16 = "FINAL", SUMIF('Database (LECTURE-RES-PRAC)'!BP$14:CS$14, "CLO2", 'Database (LECTURE-RES-PRAC)'!BP242:CS242) / 'Grade computation'!H$5,""))),""),"")</f>
        <v/>
      </c>
      <c r="S245" s="286" t="str">
        <f aca="false">IF(B245&lt;&gt;"",IF(R245="","",IF(R245&lt;0.5,1,IF(AND(R245&gt;=0.5,R245&lt;P$10),2,IF(R245&gt;=P$10,3)))),"")</f>
        <v/>
      </c>
      <c r="T245" s="194" t="str">
        <f aca="false">IF(B245 &lt;&gt; "",IF(AND('PRINTABLE (per grading)'!H$16="EXAM", 'PRINTABLE (per grading)'!B$13="Prelim"), IF(ISERROR(SUMIF('Exam (LECTURE ONLY)'!D$20:M$20, "CLO2", 'Exam (LECTURE ONLY)'!D247:M247) / 'Exam (LECTURE ONLY)'!AL$7), "", SUMIF('Exam (LECTURE ONLY)'!D$20:M$20, "CLO2", 'Exam (LECTURE ONLY)'!D247:M247) /'Exam (LECTURE ONLY)'!AL$7),
IF(AND('PRINTABLE (per grading)'!H$16="EXAM", 'PRINTABLE (per grading)'!B$13="Midterm"), IF(ISERROR(SUMIF('Exam (LECTURE ONLY)'!O$20:X$20, "CLO2", 'Exam (LECTURE ONLY)'!O247:X247) / 'Exam (LECTURE ONLY)'!AM$7), "", SUMIF('Exam (LECTURE ONLY)'!O$20:X$20, "CLO2", 'Exam (LECTURE ONLY)'!O247:X247) / 'Exam (LECTURE ONLY)'!AM$7),
IF(AND('PRINTABLE (per grading)'!H$16="EXAM", 'PRINTABLE (per grading)'!B$13="Final"), IF(ISERROR(SUMIF('Exam (LECTURE ONLY)'!Z$20:AI$20, "CLO2", 'Exam (LECTURE ONLY)'!Z247:AI247) / 'Exam (LECTURE ONLY)'!AN$7), "", SUMIF('Exam (LECTURE ONLY)'!Z$20:AI$20, "CLO2", 'Exam (LECTURE ONLY)'!Z247:AI247) / 'Exam (LECTURE ONLY)'!AN$7),
IF(AND('PRINTABLE (per grading)'!H$16="OUTPUT", 'PRINTABLE (per grading)'!B$13="Prelim"), IF(ISERROR(SUMIF(OUTPUT!C$20:M$20, "CLO2", OUTPUT!C247:M247) / OUTPUT!AL$7), "", SUMIF(OUTPUT!C$20:M$20, "CLO2", OUTPUT!C247:M247) / OUTPUT!AL$7),
IF(AND('PRINTABLE (per grading)'!H$16="OUTPUT", 'PRINTABLE (per grading)'!B$13="Midterm"), IF(ISERROR(SUMIF(OUTPUT!O$20:Y$20, "CLO2", OUTPUT!O247:Y247) / OUTPUT!AM$7), "", SUMIF(OUTPUT!O$20:Y$20, "CLO2", OUTPUT!O247:Y247) / OUTPUT!AM$7),
IF(AND('PRINTABLE (per grading)'!H$16="OUTPUT", 'PRINTABLE (per grading)'!B$13="Final"), IF(ISERROR(SUMIF(OUTPUT!AA$20:AI$20, "CLO2", OUTPUT!AA247:AI247) / OUTPUT!AN$7), "", SUMIF(OUTPUT!AA$20:AI$20, "CLO2", OUTPUT!AA247:AI247) / OUTPUT!AN$7),
"")))))),"")</f>
        <v/>
      </c>
      <c r="U245" s="286" t="str">
        <f aca="false">IF(B245&lt;&gt;"",IF(T245="","",IF(T245&lt;0.5,1,IF(AND(T245&gt;=0.5,T245&lt;P$10),2,IF(T245&gt;=P$10,3)))),"")</f>
        <v/>
      </c>
      <c r="V245" s="287" t="str">
        <f aca="false">IF(B245 &lt;&gt; "",IFERROR(IF(AVERAGE(R245,T245)&gt;=P$10,"Y","N"),""),"")</f>
        <v/>
      </c>
      <c r="W245" s="194" t="str">
        <f aca="false">IF(B245 &lt;&gt; "", IFERROR(IF(C$16 = "PRELIM", SUMIF('Database (LECTURE-RES-PRAC)'!D$14:AG$14, "CLO3", 'Database (LECTURE-RES-PRAC)'!D242:AG242) / 'Grade computation'!F$6, IF(C$16 = "MIDTERM", SUMIF('Database (LECTURE-RES-PRAC)'!AJ$14:BM$14, "CLO3", 'Database (LECTURE-RES-PRAC)'!AJ242:BM242) / 'Grade computation'!G$6, IF(C$16 = "FINAL", SUMIF('Database (LECTURE-RES-PRAC)'!BP$14:CS$14, "CLO3", 'Database (LECTURE-RES-PRAC)'!BP242:CS242) / 'Grade computation'!H$6,""))),""),"")</f>
        <v/>
      </c>
      <c r="X245" s="286" t="str">
        <f aca="false">IF(B245&lt;&gt;"",IF(W245="","",IF(W245&lt;0.5,1,IF(AND(W245&gt;=0.5,W245&lt;P$10),2,IF(W245&gt;=P$10,3)))),"")</f>
        <v/>
      </c>
      <c r="Y245" s="194" t="str">
        <f aca="false">IF(B245 &lt;&gt; "",IF(AND('PRINTABLE (per grading)'!H$16="EXAM", 'PRINTABLE (per grading)'!B$13="Prelim"), IF(ISERROR(SUMIF('Exam (LECTURE ONLY)'!D$20:M$20, "CLO3", 'Exam (LECTURE ONLY)'!D247:M247) / 'Exam (LECTURE ONLY)'!AL$8), "", SUMIF('Exam (LECTURE ONLY)'!D$20:M$20, "CLO3", 'Exam (LECTURE ONLY)'!D247:M247) /'Exam (LECTURE ONLY)'!AL$8),
IF(AND('PRINTABLE (per grading)'!H$16="EXAM", 'PRINTABLE (per grading)'!B$13="Midterm"), IF(ISERROR(SUMIF('Exam (LECTURE ONLY)'!O$20:X$20, "CLO3", 'Exam (LECTURE ONLY)'!O247:X247) / 'Exam (LECTURE ONLY)'!AM$8), "", SUMIF('Exam (LECTURE ONLY)'!O$20:X$20, "CLO3", 'Exam (LECTURE ONLY)'!O247:X247) / 'Exam (LECTURE ONLY)'!AM$8),
IF(AND('PRINTABLE (per grading)'!H$16="EXAM", 'PRINTABLE (per grading)'!B$13="Final"), IF(ISERROR(SUMIF('Exam (LECTURE ONLY)'!Z$20:AI$20, "CLO3", 'Exam (LECTURE ONLY)'!Z247:AI247) / 'Exam (LECTURE ONLY)'!AN$8), "", SUMIF('Exam (LECTURE ONLY)'!Z$20:AI$20, "CLO3", 'Exam (LECTURE ONLY)'!Z247:AI247) / 'Exam (LECTURE ONLY)'!AN$8),
IF(AND('PRINTABLE (per grading)'!H$16="OUTPUT", 'PRINTABLE (per grading)'!B$13="Prelim"), IF(ISERROR(SUMIF(OUTPUT!C$20:M$20, "CLO3", OUTPUT!C247:M247) / OUTPUT!AL$8), "", SUMIF(OUTPUT!C$20:M$20, "CLO3", OUTPUT!C247:M247) / OUTPUT!AL$8),
IF(AND('PRINTABLE (per grading)'!H$16="OUTPUT", 'PRINTABLE (per grading)'!B$13="Midterm"), IF(ISERROR(SUMIF(OUTPUT!O$20:Y$20, "CLO3", OUTPUT!O247:Y247) / OUTPUT!AM$8), "", SUMIF(OUTPUT!O$20:Y$20, "CLO3", OUTPUT!O247:Y247) / OUTPUT!AM$8),
IF(AND('PRINTABLE (per grading)'!H$16="OUTPUT", 'PRINTABLE (per grading)'!B$13="Final"), IF(ISERROR(SUMIF(OUTPUT!AA$20:AI$20, "CLO3", OUTPUT!AA247:AI247) / OUTPUT!AN$8), "", SUMIF(OUTPUT!AA$20:AI$20, "CLO3", OUTPUT!AA247:AI247) / OUTPUT!AN$8),
"" )))))),"")</f>
        <v/>
      </c>
      <c r="Z245" s="286" t="str">
        <f aca="false">IF(B245&lt;&gt;"",IF(Y245="","",IF(Y245&lt;0.5,1,IF(AND(Y245&gt;=0.5,Y245&lt;P$10),2,IF(Y245&gt;=P$10,3)))),"")</f>
        <v/>
      </c>
      <c r="AA245" s="287" t="str">
        <f aca="false">IF(B245 &lt;&gt; "",IFERROR(IF(AVERAGE(W245,Y245)&gt;=P$10,"Y","N"),""),"")</f>
        <v/>
      </c>
      <c r="AB245" s="194" t="str">
        <f aca="false">IF(B245 &lt;&gt; "", IFERROR(IF(C$16 = "PRELIM", SUMIF('Database (LECTURE-RES-PRAC)'!D$14:AG$14, "CLO4", 'Database (LECTURE-RES-PRAC)'!D242:AG242) / 'Grade computation'!F$7, IF(C$16 = "MIDTERM", SUMIF('Database (LECTURE-RES-PRAC)'!AJ$14:BM$14, "CLO4", 'Database (LECTURE-RES-PRAC)'!AJ242:BM242) / 'Grade computation'!G$7, IF(C$16 = "FINAL", SUMIF('Database (LECTURE-RES-PRAC)'!BP$14:CS$14, "CLO4", 'Database (LECTURE-RES-PRAC)'!BP242:CS242) / 'Grade computation'!H$7,""))),""),"")</f>
        <v/>
      </c>
      <c r="AC245" s="286" t="str">
        <f aca="false">IF(B245&lt;&gt;"",IF(AB245="","",IF(AB245&lt;0.5,1,IF(AND(AB245&gt;=0.5,AB245&lt;P$10),2,IF(AB245&gt;=P$10,3)))),"")</f>
        <v/>
      </c>
      <c r="AD245" s="194" t="str">
        <f aca="false">IF(B245 &lt;&gt; "",IF(AND('PRINTABLE (per grading)'!H$16="EXAM", 'PRINTABLE (per grading)'!B$13="Prelim"), IF(ISERROR(SUMIF('Exam (LECTURE ONLY)'!D$20:M$20, "CLO4", 'Exam (LECTURE ONLY)'!D247:M247) / 'Exam (LECTURE ONLY)'!AL$9), "", SUMIF('Exam (LECTURE ONLY)'!D$20:M$20, "CLO4", 'Exam (LECTURE ONLY)'!D247:M247) /'Exam (LECTURE ONLY)'!AL$9),
IF(AND('PRINTABLE (per grading)'!H$16="EXAM", 'PRINTABLE (per grading)'!B$13="Midterm"), IF(ISERROR(SUMIF('Exam (LECTURE ONLY)'!O$20:X$20, "CLO4", 'Exam (LECTURE ONLY)'!O247:X247) / 'Exam (LECTURE ONLY)'!AM$9), "", SUMIF('Exam (LECTURE ONLY)'!O$20:X$20, "CLO4", 'Exam (LECTURE ONLY)'!O247:X247) / 'Exam (LECTURE ONLY)'!AM$9),
IF(AND('PRINTABLE (per grading)'!H$16="EXAM", 'PRINTABLE (per grading)'!B$13="Final"), IF(ISERROR(SUMIF('Exam (LECTURE ONLY)'!Z$20:AI$20, "CLO4", 'Exam (LECTURE ONLY)'!Z247:AI247) / 'Exam (LECTURE ONLY)'!AN$9), "", SUMIF('Exam (LECTURE ONLY)'!Z$20:AI$20, "CLO4", 'Exam (LECTURE ONLY)'!Z247:AI247) / 'Exam (LECTURE ONLY)'!AN$9),
IF(AND('PRINTABLE (per grading)'!H$16="OUTPUT", 'PRINTABLE (per grading)'!B$13="Prelim"), IF(ISERROR(SUMIF(OUTPUT!C$20:M$20, "CLO4", OUTPUT!C247:M247) / OUTPUT!AL$9), "", SUMIF(OUTPUT!C$20:M$20, "CLO4", OUTPUT!C247:M247) / OUTPUT!AL$9),
IF(AND('PRINTABLE (per grading)'!H$16="OUTPUT", 'PRINTABLE (per grading)'!B$13="Midterm"), IF(ISERROR(SUMIF(OUTPUT!O$20:Y$20, "CLO4", OUTPUT!O247:Y247) / OUTPUT!AM$9), "", SUMIF(OUTPUT!O$20:Y$20, "CLO4", OUTPUT!O247:Y247) / OUTPUT!AM$9),
IF(AND('PRINTABLE (per grading)'!H$16="OUTPUT", 'PRINTABLE (per grading)'!B$13="Final"), IF(ISERROR(SUMIF(OUTPUT!AA$20:AI$20, "CLO4", OUTPUT!AA247:AI247) / OUTPUT!AN$9), "", SUMIF(OUTPUT!AA$20:AI$20, "CLO4", OUTPUT!AA247:AI247) / OUTPUT!AN$9),
"")))))),"")</f>
        <v/>
      </c>
      <c r="AE245" s="286" t="str">
        <f aca="false">IF(B245&lt;&gt;"",IF(AD245="","",IF(AD245&lt;0.5,1,IF(AND(AD245&gt;=0.5,AD245&lt;P$10),2,IF(AD245&gt;=P$10,3)))),"")</f>
        <v/>
      </c>
      <c r="AF245" s="287" t="str">
        <f aca="false">IF(B245 &lt;&gt; "",IFERROR(IF(AVERAGE(AB245,AD245)&gt;=P$10,"Y","N"),""),"")</f>
        <v/>
      </c>
      <c r="AG245" s="194" t="str">
        <f aca="false">IF(B245 &lt;&gt; "", IFERROR(IF(C$16 = "PRELIM", SUMIF('Database (LECTURE-RES-PRAC)'!D$14:AG$14, "CLO5", 'Database (LECTURE-RES-PRAC)'!D242:AG242) / 'Grade computation'!F$8, IF(C$16 = "MIDTERM", SUMIF('Database (LECTURE-RES-PRAC)'!AJ$14:BM$14, "CLO5", 'Database (LECTURE-RES-PRAC)'!AJ242:BM242) / 'Grade computation'!G$8, IF(C$16 = "FINAL", SUMIF('Database (LECTURE-RES-PRAC)'!BP$14:CS$14, "CLO5", 'Database (LECTURE-RES-PRAC)'!BP242:CS242) / 'Grade computation'!H$8,""))),""),"")</f>
        <v/>
      </c>
      <c r="AH245" s="286" t="str">
        <f aca="false">IF(B245&lt;&gt;"",IF(AG245="","",IF(AG245&lt;0.5,1,IF(AND(AG245&gt;=0.5,AG245&lt;P$10),2,IF(AG245&gt;=P$10,3)))),"")</f>
        <v/>
      </c>
      <c r="AI245" s="194" t="str">
        <f aca="false">IF(B245 &lt;&gt; "",IF(AND('PRINTABLE (per grading)'!H$16="EXAM", 'PRINTABLE (per grading)'!B$13="Prelim"), IF(ISERROR(SUMIF('Exam (LECTURE ONLY)'!D$20:M$20, "CLO5", 'Exam (LECTURE ONLY)'!D247:M247) / 'Exam (LECTURE ONLY)'!AL$10), "", SUMIF('Exam (LECTURE ONLY)'!D$20:M$20, "CLO5", 'Exam (LECTURE ONLY)'!D247:M247) /'Exam (LECTURE ONLY)'!AL$10),
IF(AND('PRINTABLE (per grading)'!H$16="EXAM", 'PRINTABLE (per grading)'!B$13="Midterm"), IF(ISERROR(SUMIF('Exam (LECTURE ONLY)'!O$20:X$20, "CLO5", 'Exam (LECTURE ONLY)'!O247:X247) / 'Exam (LECTURE ONLY)'!AM$10), "", SUMIF('Exam (LECTURE ONLY)'!O$20:X$20, "CLO5", 'Exam (LECTURE ONLY)'!O247:X247) / 'Exam (LECTURE ONLY)'!AM$10),
IF(AND('PRINTABLE (per grading)'!H$16="EXAM", 'PRINTABLE (per grading)'!B$13="Final"), IF(ISERROR(SUMIF('Exam (LECTURE ONLY)'!Z$20:AI$20, "CLO5", 'Exam (LECTURE ONLY)'!Z247:AI247) / 'Exam (LECTURE ONLY)'!AN$10), "", SUMIF('Exam (LECTURE ONLY)'!Z$20:AI$20, "CLO5", 'Exam (LECTURE ONLY)'!Z247:AI247) / 'Exam (LECTURE ONLY)'!AN$10),
IF(AND('PRINTABLE (per grading)'!H$16="OUTPUT", 'PRINTABLE (per grading)'!B$13="Prelim"), IF(ISERROR(SUMIF(OUTPUT!C$20:M$20, "CLO5", OUTPUT!C247:M247) / OUTPUT!AL$10), "", SUMIF(OUTPUT!C$20:M$20, "CLO5", OUTPUT!C247:M247) / OUTPUT!AL$10),
IF(AND('PRINTABLE (per grading)'!H$16="OUTPUT", 'PRINTABLE (per grading)'!B$13="Midterm"), IF(ISERROR(SUMIF(OUTPUT!O$20:Y$20, "CLO5", OUTPUT!O247:Y247) / OUTPUT!AM$10), "", SUMIF(OUTPUT!O$20:Y$20, "CLO5", OUTPUT!O247:Y247) / OUTPUT!AM$10),
IF(AND('PRINTABLE (per grading)'!H$16="OUTPUT", 'PRINTABLE (per grading)'!B$13="Final"), IF(ISERROR(SUMIF(OUTPUT!AA$20:AI$20, "CLO5", OUTPUT!AA247:AI247) / OUTPUT!AN$10), "", SUMIF(OUTPUT!AA$20:AI$20, "CLO5", OUTPUT!AA247:AI247) / OUTPUT!AN$10),
"")))))),"")</f>
        <v/>
      </c>
      <c r="AJ245" s="286" t="str">
        <f aca="false">IF(B245&lt;&gt;"",IF(AI245="","",IF(AI245&lt;0.5,1,IF(AND(AI245&gt;=0.5,AI245&lt;P$10),2,IF(AI245&gt;=P$10,3)))),"")</f>
        <v/>
      </c>
      <c r="AK245" s="287" t="str">
        <f aca="false">IF(B245 &lt;&gt; "",IFERROR(IF(AVERAGE(AG245,AI245)&gt;=P$10,"Y","N"),""),"")</f>
        <v/>
      </c>
      <c r="AL245" s="194" t="str">
        <f aca="false">IF(B245 &lt;&gt; "", IFERROR(IF(C$16 = "PRELIM", SUMIF('Database (LECTURE-RES-PRAC)'!D$14:AG$14, "CLO6", 'Database (LECTURE-RES-PRAC)'!D242:AG242) / 'Grade computation'!F$9, IF(C$16 = "MIDTERM", SUMIF('Database (LECTURE-RES-PRAC)'!AJ$14:BM$14, "CLO6", 'Database (LECTURE-RES-PRAC)'!AJ242:BM242) / 'Grade computation'!G$9, IF(C$16 = "FINAL", SUMIF('Database (LECTURE-RES-PRAC)'!BP$14:CS$14, "CLO6", 'Database (LECTURE-RES-PRAC)'!BP242:CS242) / 'Grade computation'!H$9,""))),""),"")</f>
        <v/>
      </c>
      <c r="AM245" s="286" t="str">
        <f aca="false">IF(B245&lt;&gt;"",IF(AL245="","",IF(AL245&lt;0.5,1,IF(AND(AL245&gt;=0.5,AL245&lt;P$10),2,IF(AL245&gt;=P$10,3)))),"")</f>
        <v/>
      </c>
      <c r="AN245" s="194" t="str">
        <f aca="false">IF(B245 &lt;&gt; "",IF(AND('PRINTABLE (per grading)'!H$16="EXAM", 'PRINTABLE (per grading)'!B$13="Prelim"), IF(ISERROR(SUMIF('Exam (LECTURE ONLY)'!D$20:M$20, "CLO6", 'Exam (LECTURE ONLY)'!D247:M247) / 'Exam (LECTURE ONLY)'!AL$11), "", SUMIF('Exam (LECTURE ONLY)'!D$20:M$20, "CLO6", 'Exam (LECTURE ONLY)'!D247:M247) /'Exam (LECTURE ONLY)'!AL$11),
IF(AND('PRINTABLE (per grading)'!H$16="EXAM", 'PRINTABLE (per grading)'!B$13="Midterm"), IF(ISERROR(SUMIF('Exam (LECTURE ONLY)'!O$20:X$20, "CLO6", 'Exam (LECTURE ONLY)'!O247:X247) / 'Exam (LECTURE ONLY)'!AM$11), "", SUMIF('Exam (LECTURE ONLY)'!O$20:X$20, "CLO6", 'Exam (LECTURE ONLY)'!O247:X247) / 'Exam (LECTURE ONLY)'!AM$11),
IF(AND('PRINTABLE (per grading)'!H$16="EXAM", 'PRINTABLE (per grading)'!B$13="Final"), IF(ISERROR(SUMIF('Exam (LECTURE ONLY)'!Z$20:AI$20, "CLO6", 'Exam (LECTURE ONLY)'!Z247:AI247) / 'Exam (LECTURE ONLY)'!AN$11), "", SUMIF('Exam (LECTURE ONLY)'!Z$20:AI$20, "CLO6", 'Exam (LECTURE ONLY)'!Z247:AI247) / 'Exam (LECTURE ONLY)'!AN$11),
IF(AND('PRINTABLE (per grading)'!H$16="OUTPUT", 'PRINTABLE (per grading)'!B$13="Prelim"), IF(ISERROR(SUMIF(OUTPUT!C$20:M$20, "CLO6", OUTPUT!C247:M247) / OUTPUT!AL$11), "", SUMIF(OUTPUT!C$20:M$20, "CLO6", OUTPUT!C247:M247) / OUTPUT!AL$11),
IF(AND('PRINTABLE (per grading)'!H$16="OUTPUT", 'PRINTABLE (per grading)'!B$13="Midterm"), IF(ISERROR(SUMIF(OUTPUT!O$20:Y$20, "CLO6", OUTPUT!O247:Y247) / OUTPUT!AM$11), "", SUMIF(OUTPUT!O$20:Y$20, "CLO6", OUTPUT!O247:Y247) / OUTPUT!AM$11),
IF(AND('PRINTABLE (per grading)'!H$16="OUTPUT", 'PRINTABLE (per grading)'!B$13="Final"), IF(ISERROR(SUMIF(OUTPUT!AA$20:AI$20, "CLO6", OUTPUT!AA247:AI247) / OUTPUT!AN$11), "", SUMIF(OUTPUT!AA$20:AI$20, "CLO6", OUTPUT!AA247:AI247) / OUTPUT!AN$11),
"")))))),"")</f>
        <v/>
      </c>
      <c r="AO245" s="286" t="str">
        <f aca="false">IF(B245&lt;&gt;"",IF(AN245="","",IF(AN245&lt;0.5,1,IF(AND(AN245&gt;=0.5,AN245&lt;P$10),2,IF(AN245&gt;=P$10,3)))),"")</f>
        <v/>
      </c>
      <c r="AP245" s="287" t="str">
        <f aca="false">IF(B245 &lt;&gt; "",IFERROR(IF(AVERAGE(AL245,AN245)&gt;=P$10,"Y","N"),""),"")</f>
        <v/>
      </c>
      <c r="AQ245" s="194" t="str">
        <f aca="false">IF(B245 &lt;&gt; "", IFERROR(IF(C$16 = "PRELIM", SUMIF('Database (LECTURE-RES-PRAC)'!D$14:AG$14, "CLO7", 'Database (LECTURE-RES-PRAC)'!D242:AG242) / 'Grade computation'!F$10, IF(C$16 = "MIDTERM", SUMIF('Database (LECTURE-RES-PRAC)'!AJ$14:BM$14, "CLO7", 'Database (LECTURE-RES-PRAC)'!AJ242:BM242) / 'Grade computation'!G$10, IF(C$16 = "FINAL", SUMIF('Database (LECTURE-RES-PRAC)'!BP$14:CS$14, "CLO7", 'Database (LECTURE-RES-PRAC)'!BP242:CS242) / 'Grade computation'!H$10,""))),""),"")</f>
        <v/>
      </c>
      <c r="AR245" s="286" t="str">
        <f aca="false">IF(B245&lt;&gt;"",IF(AQ245="","",IF(AQ245&lt;0.5,1,IF(AND(AQ245&gt;=0.5,AQ245&lt;P$10),2,IF(AQ245&gt;=P$10,3)))),"")</f>
        <v/>
      </c>
      <c r="AS245" s="194" t="str">
        <f aca="false">IF(B245 &lt;&gt; "",IF(AND('PRINTABLE (per grading)'!H$16="EXAM", 'PRINTABLE (per grading)'!B$13="Prelim"), IF(ISERROR(SUMIF('Exam (LECTURE ONLY)'!D$20:M$20, "CLO7", 'Exam (LECTURE ONLY)'!D247:M247) / 'Exam (LECTURE ONLY)'!AL$12), "", SUMIF('Exam (LECTURE ONLY)'!D$20:M$20, "CLO7", 'Exam (LECTURE ONLY)'!D247:M247) /'Exam (LECTURE ONLY)'!AL$12),
IF(AND('PRINTABLE (per grading)'!H$16="EXAM", 'PRINTABLE (per grading)'!B$13="Midterm"), IF(ISERROR(SUMIF('Exam (LECTURE ONLY)'!O$20:X$20, "CLO7", 'Exam (LECTURE ONLY)'!O247:X247) / 'Exam (LECTURE ONLY)'!AM$12), "", SUMIF('Exam (LECTURE ONLY)'!O$20:X$20, "CLO7", 'Exam (LECTURE ONLY)'!O247:X247) / 'Exam (LECTURE ONLY)'!AM$12),
IF(AND('PRINTABLE (per grading)'!H$16="EXAM", 'PRINTABLE (per grading)'!B$13="Final"), IF(ISERROR(SUMIF('Exam (LECTURE ONLY)'!Z$20:AI$20, "CLO7", 'Exam (LECTURE ONLY)'!Z247:AI247) / 'Exam (LECTURE ONLY)'!AN$12), "", SUMIF('Exam (LECTURE ONLY)'!Z$20:AI$20, "CLO7", 'Exam (LECTURE ONLY)'!Z247:AI247) / 'Exam (LECTURE ONLY)'!AN$12),
IF(AND('PRINTABLE (per grading)'!H$16="OUTPUT", 'PRINTABLE (per grading)'!B$13="Prelim"), IF(ISERROR(SUMIF(OUTPUT!C$20:M$20, "CLO7", OUTPUT!C247:M247) / OUTPUT!AL$12), "", SUMIF(OUTPUT!C$20:M$20, "CLO7", OUTPUT!C247:M247) / OUTPUT!AL$12),
IF(AND('PRINTABLE (per grading)'!H$16="OUTPUT", 'PRINTABLE (per grading)'!B$13="Midterm"), IF(ISERROR(SUMIF(OUTPUT!O$20:Y$20, "CLO7", OUTPUT!O247:Y247) / OUTPUT!AM$12), "", SUMIF(OUTPUT!O$20:Y$20, "CLO7", OUTPUT!O247:Y247) / OUTPUT!AM$12),
IF(AND('PRINTABLE (per grading)'!H$16="OUTPUT", 'PRINTABLE (per grading)'!B$13="Final"), IF(ISERROR(SUMIF(OUTPUT!AA$20:AI$20, "CLO7", OUTPUT!AA247:AI247) / OUTPUT!AN$12), "", SUMIF(OUTPUT!AA$20:AI$20, "CLO7", OUTPUT!AA247:AI247) / OUTPUT!AN$12),
"")))))),"")</f>
        <v/>
      </c>
      <c r="AT245" s="286" t="str">
        <f aca="false">IF(B245&lt;&gt;"",IF(AS245="","",IF(AS245&lt;0.5,1,IF(AND(AS245&gt;=0.5,AS245&lt;P$10),2,IF(AS245&gt;=P$10,3)))),"")</f>
        <v/>
      </c>
      <c r="AU245" s="287" t="str">
        <f aca="false">IF(B245 &lt;&gt; "",IFERROR(IF(AVERAGE(AQ245,AS245)&gt;=P$10,"Y","N"),""),"")</f>
        <v/>
      </c>
      <c r="AV245" s="194" t="str">
        <f aca="false">IF(B245 &lt;&gt; "", IFERROR(IF(C$16 = "PRELIM", SUMIF('Database (LECTURE-RES-PRAC)'!D$14:AG$14, "CLO8", 'Database (LECTURE-RES-PRAC)'!D242:AG242) / 'Grade computation'!F$11, IF(C$16 = "MIDTERM", SUMIF('Database (LECTURE-RES-PRAC)'!AJ$14:BM$14, "CLO8", 'Database (LECTURE-RES-PRAC)'!AJ242:BM242) / 'Grade computation'!G$11, IF(C$16 = "FINAL", SUMIF('Database (LECTURE-RES-PRAC)'!BP$14:CS$14, "CLO8", 'Database (LECTURE-RES-PRAC)'!BP242:CS242) / 'Grade computation'!H$11,""))),""),"")</f>
        <v/>
      </c>
      <c r="AW245" s="286" t="str">
        <f aca="false">IF(B245&lt;&gt;"",IF(AV245="","",IF(AV245&lt;0.5,1,IF(AND(AV245&gt;=0.5,AV245&lt;P$10),2,IF(AV245&gt;=P$10,3)))),"")</f>
        <v/>
      </c>
      <c r="AX245" s="194" t="str">
        <f aca="false">IF(B245 &lt;&gt; "",IF(AND('PRINTABLE (per grading)'!H$16="EXAM", 'PRINTABLE (per grading)'!B$13="Prelim"), IF(ISERROR(SUMIF('Exam (LECTURE ONLY)'!D$20:M$20, "CLO8", 'Exam (LECTURE ONLY)'!D247:M247) / 'Exam (LECTURE ONLY)'!AL$13), "", SUMIF('Exam (LECTURE ONLY)'!D$20:M$20, "CLO8", 'Exam (LECTURE ONLY)'!D247:M247) /'Exam (LECTURE ONLY)'!AL$13),
IF(AND('PRINTABLE (per grading)'!H$16="EXAM", 'PRINTABLE (per grading)'!B$13="Midterm"), IF(ISERROR(SUMIF('Exam (LECTURE ONLY)'!O$20:X$20, "CLO8", 'Exam (LECTURE ONLY)'!O247:X247) / 'Exam (LECTURE ONLY)'!AM$13), "", SUMIF('Exam (LECTURE ONLY)'!O$20:X$20, "CLO8", 'Exam (LECTURE ONLY)'!O247:X247) / 'Exam (LECTURE ONLY)'!AM$13),
IF(AND('PRINTABLE (per grading)'!H$16="EXAM", 'PRINTABLE (per grading)'!B$13="Final"), IF(ISERROR(SUMIF('Exam (LECTURE ONLY)'!Z$20:AI$20, "CLO8", 'Exam (LECTURE ONLY)'!Z247:AI247) / 'Exam (LECTURE ONLY)'!AN$13), "", SUMIF('Exam (LECTURE ONLY)'!Z$20:AI$20, "CLO8", 'Exam (LECTURE ONLY)'!Z247:AI247) / 'Exam (LECTURE ONLY)'!AN$13),
IF(AND('PRINTABLE (per grading)'!H$16="OUTPUT", 'PRINTABLE (per grading)'!B$13="Prelim"), IF(ISERROR(SUMIF(OUTPUT!C$20:M$20, "CLO8", OUTPUT!C247:M247) / OUTPUT!AL$13), "", SUMIF(OUTPUT!C$20:M$20, "CLO8", OUTPUT!C247:M247) / OUTPUT!AL$13),
IF(AND('PRINTABLE (per grading)'!H$16="OUTPUT", 'PRINTABLE (per grading)'!B$13="Midterm"), IF(ISERROR(SUMIF(OUTPUT!O$20:Y$20, "CLO8", OUTPUT!O247:Y247) / OUTPUT!AM$13), "", SUMIF(OUTPUT!O$20:Y$20, "CLO8", OUTPUT!O247:Y247) / OUTPUT!AM$13),
IF(AND('PRINTABLE (per grading)'!H$16="OUTPUT", 'PRINTABLE (per grading)'!B$13="Final"), IF(ISERROR(SUMIF(OUTPUT!AA$20:AI$20, "CLO8", OUTPUT!AA247:AI247) / OUTPUT!AN$13), "", SUMIF(OUTPUT!AA$20:AI$20, "CLO8", OUTPUT!AA247:AI247) / OUTPUT!AN$13),
"")))))),"")</f>
        <v/>
      </c>
      <c r="AY245" s="286" t="str">
        <f aca="false">IF(B245&lt;&gt;"",IF(AX245="","",IF(AX245&lt;0.5,1,IF(AND(AX245&gt;=0.5,AX245&lt;P$10),2,IF(AX245&gt;=P$10,3)))),"")</f>
        <v/>
      </c>
      <c r="AZ245" s="287" t="str">
        <f aca="false">IF(B245 &lt;&gt; "",IFERROR(IF(AVERAGE(AV245,AX245)&gt;=P$10,"Y","N"),""),"")</f>
        <v/>
      </c>
      <c r="BA245" s="194" t="str">
        <f aca="false">IF(B245 &lt;&gt; "", IFERROR(IF(C$16 = "PRELIM", SUMIF('Database (LECTURE-RES-PRAC)'!D$14:AG$14, "CLO9", 'Database (LECTURE-RES-PRAC)'!D242:AG242) / 'Grade computation'!F$12, IF(C$16 = "MIDTERM", SUMIF('Database (LECTURE-RES-PRAC)'!AJ$14:BM$14, "CLO9", 'Database (LECTURE-RES-PRAC)'!AJ242:BM242) / 'Grade computation'!G$12, IF(C$16 = "FINAL", SUMIF('Database (LECTURE-RES-PRAC)'!BP$14:CS$14, "CLO9", 'Database (LECTURE-RES-PRAC)'!BP242:CS242) / 'Grade computation'!H$12,""))),""),"")</f>
        <v/>
      </c>
      <c r="BB245" s="286" t="str">
        <f aca="false">IF(B245&lt;&gt;"",IF(BA245="","",IF(BA245&lt;0.5,1,IF(AND(BA245&gt;=0.5,BA245&lt;P$10),2,IF(BA245&gt;=P$10,3)))),"")</f>
        <v/>
      </c>
      <c r="BC245" s="194" t="str">
        <f aca="false">IF(B245 &lt;&gt; "",IF(AND('PRINTABLE (per grading)'!H$16="EXAM", 'PRINTABLE (per grading)'!B$13="Prelim"), IF(ISERROR(SUMIF('Exam (LECTURE ONLY)'!D$20:M$20, "CLO9", 'Exam (LECTURE ONLY)'!D247:M247) / 'Exam (LECTURE ONLY)'!AL$14), "", SUMIF('Exam (LECTURE ONLY)'!D$20:M$20, "CLO9", 'Exam (LECTURE ONLY)'!D247:M247) /'Exam (LECTURE ONLY)'!AL$14),
IF(AND('PRINTABLE (per grading)'!H$16="EXAM", 'PRINTABLE (per grading)'!B$13="Midterm"), IF(ISERROR(SUMIF('Exam (LECTURE ONLY)'!O$20:X$20, "CLO9", 'Exam (LECTURE ONLY)'!O247:X247) / 'Exam (LECTURE ONLY)'!AM$14), "", SUMIF('Exam (LECTURE ONLY)'!O$20:X$20, "CLO9", 'Exam (LECTURE ONLY)'!O247:X247) / 'Exam (LECTURE ONLY)'!AM$14),
IF(AND('PRINTABLE (per grading)'!H$16="EXAM", 'PRINTABLE (per grading)'!B$13="Final"), IF(ISERROR(SUMIF('Exam (LECTURE ONLY)'!Z$20:AI$20, "CLO9", 'Exam (LECTURE ONLY)'!Z247:AI247) / 'Exam (LECTURE ONLY)'!AN$14), "", SUMIF('Exam (LECTURE ONLY)'!Z$20:AI$20, "CLO9", 'Exam (LECTURE ONLY)'!Z247:AI247) / 'Exam (LECTURE ONLY)'!AN$14),
IF(AND('PRINTABLE (per grading)'!H$16="OUTPUT", 'PRINTABLE (per grading)'!B$13="Prelim"), IF(ISERROR(SUMIF(OUTPUT!C$20:M$20, "CLO9", OUTPUT!C247:M247) / OUTPUT!AL$14), "", SUMIF(OUTPUT!C$20:M$20, "CLO9", OUTPUT!C247:M247) / OUTPUT!AL$14),
IF(AND('PRINTABLE (per grading)'!H$16="OUTPUT", 'PRINTABLE (per grading)'!B$13="Midterm"), IF(ISERROR(SUMIF(OUTPUT!O$20:Y$20, "CLO9", OUTPUT!O247:Y247) / OUTPUT!AM$14), "", SUMIF(OUTPUT!O$20:Y$20, "CLO9", OUTPUT!O247:Y247) / OUTPUT!AM$14),
IF(AND('PRINTABLE (per grading)'!H$16="OUTPUT", 'PRINTABLE (per grading)'!B$13="Final"), IF(ISERROR(SUMIF(OUTPUT!AA$20:AI$20, "CLO9", OUTPUT!AA247:AI247) / OUTPUT!AN$14), "", SUMIF(OUTPUT!AA$20:AI$20, "CLO9", OUTPUT!AA247:AI247) / OUTPUT!AN$14),
"")))))),"")</f>
        <v/>
      </c>
      <c r="BD245" s="286" t="str">
        <f aca="false">IF(B245&lt;&gt;"",IF(BC245="","",IF(BC245&lt;0.5,1,IF(AND(BC245&gt;=0.5,BC245&lt;P$10),2,IF(BC245&gt;=P$10,3)))),"")</f>
        <v/>
      </c>
      <c r="BE245" s="287" t="str">
        <f aca="false">IF(B245 &lt;&gt; "",IFERROR(IF(AVERAGE(BA245,BC245)&gt;=P$10,"Y","N"),""),"")</f>
        <v/>
      </c>
      <c r="BF245" s="194" t="str">
        <f aca="false">IF(B245 &lt;&gt; "", IFERROR(IF(C$16 = "PRELIM", SUMIF('Database (LECTURE-RES-PRAC)'!D$14:AG$14, "CLO10", 'Database (LECTURE-RES-PRAC)'!D242:AG242) / 'Grade computation'!F$13, IF(C$16 = "MIDTERM", SUMIF('Database (LECTURE-RES-PRAC)'!AJ$14:BM$14, "CLO10", 'Database (LECTURE-RES-PRAC)'!AJ242:BM242) / 'Grade computation'!G$13, IF(C$16 = "FINAL", SUMIF('Database (LECTURE-RES-PRAC)'!BP$14:CS$14, "CLO10", 'Database (LECTURE-RES-PRAC)'!BP242:CS242) / 'Grade computation'!H$13,""))),""),"")</f>
        <v/>
      </c>
      <c r="BG245" s="286" t="str">
        <f aca="false">IF(B245&lt;&gt;"",IF(BF245="","",IF(BF245&lt;0.5,1,IF(AND(BF245&gt;=0.5,BF245&lt;P$10),2,IF(BF245&gt;=P$10,3)))),"")</f>
        <v/>
      </c>
      <c r="BH245" s="194" t="str">
        <f aca="false">IF(B245 &lt;&gt; "",IF(AND('PRINTABLE (per grading)'!H$16="EXAM", 'PRINTABLE (per grading)'!B$13="Prelim"), IF(ISERROR(SUMIF('Exam (LECTURE ONLY)'!D$20:M$20, "CLO10", 'Exam (LECTURE ONLY)'!D247:M247) / 'Exam (LECTURE ONLY)'!AL$15), "", SUMIF('Exam (LECTURE ONLY)'!D$20:M$20, "CLO10", 'Exam (LECTURE ONLY)'!D247:M247) /'Exam (LECTURE ONLY)'!AL$15),
IF(AND('PRINTABLE (per grading)'!H$16="EXAM", 'PRINTABLE (per grading)'!B$13="Midterm"), IF(ISERROR(SUMIF('Exam (LECTURE ONLY)'!O$20:X$20, "CLO10", 'Exam (LECTURE ONLY)'!O247:X247) / 'Exam (LECTURE ONLY)'!AM$15), "", SUMIF('Exam (LECTURE ONLY)'!O$20:X$20, "CLO10", 'Exam (LECTURE ONLY)'!O247:X247) / 'Exam (LECTURE ONLY)'!AM$15),
IF(AND('PRINTABLE (per grading)'!H$16="EXAM", 'PRINTABLE (per grading)'!B$13="Final"), IF(ISERROR(SUMIF('Exam (LECTURE ONLY)'!Z$20:AI$20, "CLO10", 'Exam (LECTURE ONLY)'!Z247:AI247) / 'Exam (LECTURE ONLY)'!AN$15), "", SUMIF('Exam (LECTURE ONLY)'!Z$20:AI$20, "CLO10", 'Exam (LECTURE ONLY)'!Z247:AI247) / 'Exam (LECTURE ONLY)'!AN$15),
IF(AND('PRINTABLE (per grading)'!H$16="OUTPUT", 'PRINTABLE (per grading)'!B$13="Prelim"), IF(ISERROR(SUMIF(OUTPUT!C$20:M$20, "CLO10", OUTPUT!C247:M247) / OUTPUT!AL$15), "", SUMIF(OUTPUT!C$20:M$20, "CLO10", OUTPUT!C247:M247) / OUTPUT!AL$15),
IF(AND('PRINTABLE (per grading)'!H$16="OUTPUT", 'PRINTABLE (per grading)'!B$13="Midterm"), IF(ISERROR(SUMIF(OUTPUT!O$20:Y$20, "CLO10", OUTPUT!O247:Y247) / OUTPUT!AM$15), "", SUMIF(OUTPUT!O$20:Y$20, "CLO10", OUTPUT!O247:Y247) / OUTPUT!AM$15),
IF(AND('PRINTABLE (per grading)'!H$16="OUTPUT", 'PRINTABLE (per grading)'!B$13="Final"), IF(ISERROR(SUMIF(OUTPUT!AA$20:AI$20, "CLO10", OUTPUT!AA247:AI247) / OUTPUT!AN$15), "", SUMIF(OUTPUT!AA$20:AI$20, "CLO10", OUTPUT!AA247:AI247) / OUTPUT!AN$15),
"")))))),"")</f>
        <v/>
      </c>
      <c r="BI245" s="286" t="str">
        <f aca="false">IF(B245&lt;&gt;"",IF(BH245="","",IF(BH245&lt;0.5,1,IF(AND(BH245&gt;=0.5,BH245&lt;P$10),2,IF(BH245&gt;=P$10,3)))),"")</f>
        <v/>
      </c>
      <c r="BJ245" s="287" t="str">
        <f aca="false">IF(B245 &lt;&gt; "",IFERROR(IF(AVERAGE(BF245,BH245)&gt;=P$10,"Y","N"),""),"")</f>
        <v/>
      </c>
      <c r="BK245" s="8"/>
    </row>
    <row r="246" customFormat="false" ht="19.5" hidden="false" customHeight="true" outlineLevel="0" collapsed="false">
      <c r="A246" s="228" t="str">
        <f aca="false">IF(ISBLANK('Database (LECTURE-RES-PRAC)'!A243),"",'Database (LECTURE-RES-PRAC)'!A243)</f>
        <v/>
      </c>
      <c r="B246" s="229" t="str">
        <f aca="false">IF(ISBLANK('Database (LECTURE-RES-PRAC)'!B243),"",'Database (LECTURE-RES-PRAC)'!B243)</f>
        <v/>
      </c>
      <c r="C246" s="230" t="str">
        <f aca="false">IF(B246&lt;&gt;"",IF(C$16="PRELIM",'Grade computation'!C246, IF(C$16="MIDTERM",'Grade computation'!K246, IF(C$16="FINAL",'Grade computation'!S246,""))),"")</f>
        <v/>
      </c>
      <c r="D246" s="231" t="str">
        <f aca="false">IF(B246&lt;&gt;"",IFERROR(IF(B$11="80-20", (((C246/C$19)*X$6)+X$7)*D$18, IF(B$11="60-40", (((C246/C$19)*Y$6)+Y$7)*D$18, 0)),0),"")</f>
        <v/>
      </c>
      <c r="E246" s="230" t="str">
        <f aca="false">IF(B246&lt;&gt;"", IF(C$16="PRELIM",'Grade computation'!E246, IF(C$16="MIDTERM",'Grade computation'!M246, IF(C$16="FINAL",'Grade computation'!U246,""))),"")</f>
        <v/>
      </c>
      <c r="F246" s="232" t="str">
        <f aca="false">IF(B246&lt;&gt;"",IFERROR(IF(B$11="80-20", (((E246/E$19)*X$6)+X$7)*F$18, IF(B$11="60-40", (((E246/E$19)*Y$6)+Y$7)*F$18, 0)),0),"")</f>
        <v/>
      </c>
      <c r="G246" s="233" t="str">
        <f aca="false">IF(B246&lt;&gt;"",IFERROR((D246+F246),0),"")</f>
        <v/>
      </c>
      <c r="H246" s="234" t="str">
        <f aca="false">IF(B246&lt;&gt;"",IF(C$16="PRELIM", 'Grade computation'!H246, IF(C$16="MIDTERM", 'Grade computation'!P246, IF(C$16="FINAL",'Grade computation'!X246, ""))),"")</f>
        <v/>
      </c>
      <c r="I246" s="233" t="str">
        <f aca="false">IF(B246&lt;&gt;"",IFERROR(IF(B$11="80-20", (((H246/H$19)*X$6)+X$7)*I$19, IF(B$11="60-40", (((H246/H$19)*Y$6)+Y$7)*I$19, 0)),0),"")</f>
        <v/>
      </c>
      <c r="J246" s="237" t="str">
        <f aca="false">IFERROR((G246+I246),"")</f>
        <v/>
      </c>
      <c r="K246" s="183" t="str">
        <f aca="false">IFERROR(IF(J246="","",IF(J246&gt;=75,"PASSED","FAILED")),"")</f>
        <v/>
      </c>
      <c r="L246" s="183"/>
      <c r="M246" s="194" t="str">
        <f aca="false">IF(B246 &lt;&gt; "", IFERROR(IF(C$16 = "PRELIM", SUMIF('Database (LECTURE-RES-PRAC)'!D$14:AG$14, "CLO1", 'Database (LECTURE-RES-PRAC)'!D243:AG243) / 'Grade computation'!F$4, IF(C$16 = "MIDTERM", SUMIF('Database (LECTURE-RES-PRAC)'!AJ$14:BM$14, "CLO1", 'Database (LECTURE-RES-PRAC)'!AJ243:BM243) / 'Grade computation'!G$4, IF(C$16 = "FINAL", SUMIF('Database (LECTURE-RES-PRAC)'!BP$14:CS$14, "CLO1", 'Database (LECTURE-RES-PRAC)'!BP243:CS243) / 'Grade computation'!H$4,""))),""),"")</f>
        <v/>
      </c>
      <c r="N246" s="286" t="str">
        <f aca="false">IF(B246&lt;&gt;"",IF(M246="","",IF(M246&lt;0.5,1,IF(AND(M246&gt;=0.5,M246&lt;P$10),2,IF(M246&gt;=P$10,3)))),"")</f>
        <v/>
      </c>
      <c r="O246" s="194" t="str">
        <f aca="false">IF(B246 &lt;&gt; "",IF(AND('PRINTABLE (per grading)'!H$16="EXAM", 'PRINTABLE (per grading)'!B$13="Prelim"), IF(ISERROR(SUMIF('Exam (LECTURE ONLY)'!D$20:M$20, "CLO1", 'Exam (LECTURE ONLY)'!D248:M248) / 'Exam (LECTURE ONLY)'!AL$6), "", SUMIF('Exam (LECTURE ONLY)'!D$20:M$20, "CLO1", 'Exam (LECTURE ONLY)'!D248:M248) /'Exam (LECTURE ONLY)'!AL$6),
IF(AND('PRINTABLE (per grading)'!H$16="EXAM", 'PRINTABLE (per grading)'!B$13="Midterm"), IF(ISERROR(SUMIF('Exam (LECTURE ONLY)'!O$20:X$20, "CLO1", 'Exam (LECTURE ONLY)'!O248:X248) / 'Exam (LECTURE ONLY)'!AM$6), "", SUMIF('Exam (LECTURE ONLY)'!O$20:X$20, "CLO1", 'Exam (LECTURE ONLY)'!O248:X248) / 'Exam (LECTURE ONLY)'!AM$6),
IF(AND('PRINTABLE (per grading)'!H$16="EXAM", 'PRINTABLE (per grading)'!B$13="Final"), IF(ISERROR(SUMIF('Exam (LECTURE ONLY)'!Z$20:AI$20, "CLO1", 'Exam (LECTURE ONLY)'!Z248:AI248) / 'Exam (LECTURE ONLY)'!AN$6), "", SUMIF('Exam (LECTURE ONLY)'!Z$20:AI$20, "CLO1", 'Exam (LECTURE ONLY)'!Z248:AI248) / 'Exam (LECTURE ONLY)'!AN$6),
IF(AND('PRINTABLE (per grading)'!H$16="OUTPUT", 'PRINTABLE (per grading)'!B$13="Prelim"), IF(ISERROR(SUMIF(OUTPUT!C$20:M$20, "CLO1", OUTPUT!C248:M248) / OUTPUT!AL$6), "", SUMIF(OUTPUT!C$20:M$20, "CLO1", OUTPUT!C248:M248) / OUTPUT!AL$6),
IF(AND('PRINTABLE (per grading)'!H$16="OUTPUT", 'PRINTABLE (per grading)'!B$13="Midterm"), IF(ISERROR(SUMIF(OUTPUT!O$20:Y$20, "CLO1", OUTPUT!O248:Y248) / OUTPUT!AM$6), "", SUMIF(OUTPUT!O$20:Y$20, "CLO1", OUTPUT!O248:Y248) / OUTPUT!AM$6),
IF(AND('PRINTABLE (per grading)'!H$16="OUTPUT", 'PRINTABLE (per grading)'!B$13="Final"), IF(ISERROR(SUMIF(OUTPUT!AA$20:AI$20, "CLO1", OUTPUT!AA248:AI248) / OUTPUT!AN$6), "", SUMIF(OUTPUT!AA$20:AI$20, "CLO1", OUTPUT!AA248:AI248) / OUTPUT!AN$6),
"")))))),"")</f>
        <v/>
      </c>
      <c r="P246" s="286" t="str">
        <f aca="false">IF(B246&lt;&gt;"",IF(O246="","",IF(O246&lt;0.5,1,IF(AND(O246&gt;=0.5,O246&lt;P$10),2,IF(O246&gt;=P$10,3)))),"")</f>
        <v/>
      </c>
      <c r="Q246" s="287" t="str">
        <f aca="false">IF(B246 &lt;&gt; "",IFERROR(IF(AVERAGE(M246,O246)&gt;=P$10,"Y","N"),""),"")</f>
        <v/>
      </c>
      <c r="R246" s="194" t="str">
        <f aca="false">IF(B246 &lt;&gt; "", IFERROR(IF(C$16 = "PRELIM", SUMIF('Database (LECTURE-RES-PRAC)'!D$14:AG$14, "CLO2", 'Database (LECTURE-RES-PRAC)'!D243:AG243) / 'Grade computation'!F$5, IF(C$16 = "MIDTERM", SUMIF('Database (LECTURE-RES-PRAC)'!AJ$14:BM$14, "CLO2", 'Database (LECTURE-RES-PRAC)'!AJ243:BM243) / 'Grade computation'!G$5, IF(C$16 = "FINAL", SUMIF('Database (LECTURE-RES-PRAC)'!BP$14:CS$14, "CLO2", 'Database (LECTURE-RES-PRAC)'!BP243:CS243) / 'Grade computation'!H$5,""))),""),"")</f>
        <v/>
      </c>
      <c r="S246" s="286" t="str">
        <f aca="false">IF(B246&lt;&gt;"",IF(R246="","",IF(R246&lt;0.5,1,IF(AND(R246&gt;=0.5,R246&lt;P$10),2,IF(R246&gt;=P$10,3)))),"")</f>
        <v/>
      </c>
      <c r="T246" s="194" t="str">
        <f aca="false">IF(B246 &lt;&gt; "",IF(AND('PRINTABLE (per grading)'!H$16="EXAM", 'PRINTABLE (per grading)'!B$13="Prelim"), IF(ISERROR(SUMIF('Exam (LECTURE ONLY)'!D$20:M$20, "CLO2", 'Exam (LECTURE ONLY)'!D248:M248) / 'Exam (LECTURE ONLY)'!AL$7), "", SUMIF('Exam (LECTURE ONLY)'!D$20:M$20, "CLO2", 'Exam (LECTURE ONLY)'!D248:M248) /'Exam (LECTURE ONLY)'!AL$7),
IF(AND('PRINTABLE (per grading)'!H$16="EXAM", 'PRINTABLE (per grading)'!B$13="Midterm"), IF(ISERROR(SUMIF('Exam (LECTURE ONLY)'!O$20:X$20, "CLO2", 'Exam (LECTURE ONLY)'!O248:X248) / 'Exam (LECTURE ONLY)'!AM$7), "", SUMIF('Exam (LECTURE ONLY)'!O$20:X$20, "CLO2", 'Exam (LECTURE ONLY)'!O248:X248) / 'Exam (LECTURE ONLY)'!AM$7),
IF(AND('PRINTABLE (per grading)'!H$16="EXAM", 'PRINTABLE (per grading)'!B$13="Final"), IF(ISERROR(SUMIF('Exam (LECTURE ONLY)'!Z$20:AI$20, "CLO2", 'Exam (LECTURE ONLY)'!Z248:AI248) / 'Exam (LECTURE ONLY)'!AN$7), "", SUMIF('Exam (LECTURE ONLY)'!Z$20:AI$20, "CLO2", 'Exam (LECTURE ONLY)'!Z248:AI248) / 'Exam (LECTURE ONLY)'!AN$7),
IF(AND('PRINTABLE (per grading)'!H$16="OUTPUT", 'PRINTABLE (per grading)'!B$13="Prelim"), IF(ISERROR(SUMIF(OUTPUT!C$20:M$20, "CLO2", OUTPUT!C248:M248) / OUTPUT!AL$7), "", SUMIF(OUTPUT!C$20:M$20, "CLO2", OUTPUT!C248:M248) / OUTPUT!AL$7),
IF(AND('PRINTABLE (per grading)'!H$16="OUTPUT", 'PRINTABLE (per grading)'!B$13="Midterm"), IF(ISERROR(SUMIF(OUTPUT!O$20:Y$20, "CLO2", OUTPUT!O248:Y248) / OUTPUT!AM$7), "", SUMIF(OUTPUT!O$20:Y$20, "CLO2", OUTPUT!O248:Y248) / OUTPUT!AM$7),
IF(AND('PRINTABLE (per grading)'!H$16="OUTPUT", 'PRINTABLE (per grading)'!B$13="Final"), IF(ISERROR(SUMIF(OUTPUT!AA$20:AI$20, "CLO2", OUTPUT!AA248:AI248) / OUTPUT!AN$7), "", SUMIF(OUTPUT!AA$20:AI$20, "CLO2", OUTPUT!AA248:AI248) / OUTPUT!AN$7),
"")))))),"")</f>
        <v/>
      </c>
      <c r="U246" s="286" t="str">
        <f aca="false">IF(B246&lt;&gt;"",IF(T246="","",IF(T246&lt;0.5,1,IF(AND(T246&gt;=0.5,T246&lt;P$10),2,IF(T246&gt;=P$10,3)))),"")</f>
        <v/>
      </c>
      <c r="V246" s="287" t="str">
        <f aca="false">IF(B246 &lt;&gt; "",IFERROR(IF(AVERAGE(R246,T246)&gt;=P$10,"Y","N"),""),"")</f>
        <v/>
      </c>
      <c r="W246" s="194" t="str">
        <f aca="false">IF(B246 &lt;&gt; "", IFERROR(IF(C$16 = "PRELIM", SUMIF('Database (LECTURE-RES-PRAC)'!D$14:AG$14, "CLO3", 'Database (LECTURE-RES-PRAC)'!D243:AG243) / 'Grade computation'!F$6, IF(C$16 = "MIDTERM", SUMIF('Database (LECTURE-RES-PRAC)'!AJ$14:BM$14, "CLO3", 'Database (LECTURE-RES-PRAC)'!AJ243:BM243) / 'Grade computation'!G$6, IF(C$16 = "FINAL", SUMIF('Database (LECTURE-RES-PRAC)'!BP$14:CS$14, "CLO3", 'Database (LECTURE-RES-PRAC)'!BP243:CS243) / 'Grade computation'!H$6,""))),""),"")</f>
        <v/>
      </c>
      <c r="X246" s="286" t="str">
        <f aca="false">IF(B246&lt;&gt;"",IF(W246="","",IF(W246&lt;0.5,1,IF(AND(W246&gt;=0.5,W246&lt;P$10),2,IF(W246&gt;=P$10,3)))),"")</f>
        <v/>
      </c>
      <c r="Y246" s="194" t="str">
        <f aca="false">IF(B246 &lt;&gt; "",IF(AND('PRINTABLE (per grading)'!H$16="EXAM", 'PRINTABLE (per grading)'!B$13="Prelim"), IF(ISERROR(SUMIF('Exam (LECTURE ONLY)'!D$20:M$20, "CLO3", 'Exam (LECTURE ONLY)'!D248:M248) / 'Exam (LECTURE ONLY)'!AL$8), "", SUMIF('Exam (LECTURE ONLY)'!D$20:M$20, "CLO3", 'Exam (LECTURE ONLY)'!D248:M248) /'Exam (LECTURE ONLY)'!AL$8),
IF(AND('PRINTABLE (per grading)'!H$16="EXAM", 'PRINTABLE (per grading)'!B$13="Midterm"), IF(ISERROR(SUMIF('Exam (LECTURE ONLY)'!O$20:X$20, "CLO3", 'Exam (LECTURE ONLY)'!O248:X248) / 'Exam (LECTURE ONLY)'!AM$8), "", SUMIF('Exam (LECTURE ONLY)'!O$20:X$20, "CLO3", 'Exam (LECTURE ONLY)'!O248:X248) / 'Exam (LECTURE ONLY)'!AM$8),
IF(AND('PRINTABLE (per grading)'!H$16="EXAM", 'PRINTABLE (per grading)'!B$13="Final"), IF(ISERROR(SUMIF('Exam (LECTURE ONLY)'!Z$20:AI$20, "CLO3", 'Exam (LECTURE ONLY)'!Z248:AI248) / 'Exam (LECTURE ONLY)'!AN$8), "", SUMIF('Exam (LECTURE ONLY)'!Z$20:AI$20, "CLO3", 'Exam (LECTURE ONLY)'!Z248:AI248) / 'Exam (LECTURE ONLY)'!AN$8),
IF(AND('PRINTABLE (per grading)'!H$16="OUTPUT", 'PRINTABLE (per grading)'!B$13="Prelim"), IF(ISERROR(SUMIF(OUTPUT!C$20:M$20, "CLO3", OUTPUT!C248:M248) / OUTPUT!AL$8), "", SUMIF(OUTPUT!C$20:M$20, "CLO3", OUTPUT!C248:M248) / OUTPUT!AL$8),
IF(AND('PRINTABLE (per grading)'!H$16="OUTPUT", 'PRINTABLE (per grading)'!B$13="Midterm"), IF(ISERROR(SUMIF(OUTPUT!O$20:Y$20, "CLO3", OUTPUT!O248:Y248) / OUTPUT!AM$8), "", SUMIF(OUTPUT!O$20:Y$20, "CLO3", OUTPUT!O248:Y248) / OUTPUT!AM$8),
IF(AND('PRINTABLE (per grading)'!H$16="OUTPUT", 'PRINTABLE (per grading)'!B$13="Final"), IF(ISERROR(SUMIF(OUTPUT!AA$20:AI$20, "CLO3", OUTPUT!AA248:AI248) / OUTPUT!AN$8), "", SUMIF(OUTPUT!AA$20:AI$20, "CLO3", OUTPUT!AA248:AI248) / OUTPUT!AN$8),
"" )))))),"")</f>
        <v/>
      </c>
      <c r="Z246" s="286" t="str">
        <f aca="false">IF(B246&lt;&gt;"",IF(Y246="","",IF(Y246&lt;0.5,1,IF(AND(Y246&gt;=0.5,Y246&lt;P$10),2,IF(Y246&gt;=P$10,3)))),"")</f>
        <v/>
      </c>
      <c r="AA246" s="287" t="str">
        <f aca="false">IF(B246 &lt;&gt; "",IFERROR(IF(AVERAGE(W246,Y246)&gt;=P$10,"Y","N"),""),"")</f>
        <v/>
      </c>
      <c r="AB246" s="194" t="str">
        <f aca="false">IF(B246 &lt;&gt; "", IFERROR(IF(C$16 = "PRELIM", SUMIF('Database (LECTURE-RES-PRAC)'!D$14:AG$14, "CLO4", 'Database (LECTURE-RES-PRAC)'!D243:AG243) / 'Grade computation'!F$7, IF(C$16 = "MIDTERM", SUMIF('Database (LECTURE-RES-PRAC)'!AJ$14:BM$14, "CLO4", 'Database (LECTURE-RES-PRAC)'!AJ243:BM243) / 'Grade computation'!G$7, IF(C$16 = "FINAL", SUMIF('Database (LECTURE-RES-PRAC)'!BP$14:CS$14, "CLO4", 'Database (LECTURE-RES-PRAC)'!BP243:CS243) / 'Grade computation'!H$7,""))),""),"")</f>
        <v/>
      </c>
      <c r="AC246" s="286" t="str">
        <f aca="false">IF(B246&lt;&gt;"",IF(AB246="","",IF(AB246&lt;0.5,1,IF(AND(AB246&gt;=0.5,AB246&lt;P$10),2,IF(AB246&gt;=P$10,3)))),"")</f>
        <v/>
      </c>
      <c r="AD246" s="194" t="str">
        <f aca="false">IF(B246 &lt;&gt; "",IF(AND('PRINTABLE (per grading)'!H$16="EXAM", 'PRINTABLE (per grading)'!B$13="Prelim"), IF(ISERROR(SUMIF('Exam (LECTURE ONLY)'!D$20:M$20, "CLO4", 'Exam (LECTURE ONLY)'!D248:M248) / 'Exam (LECTURE ONLY)'!AL$9), "", SUMIF('Exam (LECTURE ONLY)'!D$20:M$20, "CLO4", 'Exam (LECTURE ONLY)'!D248:M248) /'Exam (LECTURE ONLY)'!AL$9),
IF(AND('PRINTABLE (per grading)'!H$16="EXAM", 'PRINTABLE (per grading)'!B$13="Midterm"), IF(ISERROR(SUMIF('Exam (LECTURE ONLY)'!O$20:X$20, "CLO4", 'Exam (LECTURE ONLY)'!O248:X248) / 'Exam (LECTURE ONLY)'!AM$9), "", SUMIF('Exam (LECTURE ONLY)'!O$20:X$20, "CLO4", 'Exam (LECTURE ONLY)'!O248:X248) / 'Exam (LECTURE ONLY)'!AM$9),
IF(AND('PRINTABLE (per grading)'!H$16="EXAM", 'PRINTABLE (per grading)'!B$13="Final"), IF(ISERROR(SUMIF('Exam (LECTURE ONLY)'!Z$20:AI$20, "CLO4", 'Exam (LECTURE ONLY)'!Z248:AI248) / 'Exam (LECTURE ONLY)'!AN$9), "", SUMIF('Exam (LECTURE ONLY)'!Z$20:AI$20, "CLO4", 'Exam (LECTURE ONLY)'!Z248:AI248) / 'Exam (LECTURE ONLY)'!AN$9),
IF(AND('PRINTABLE (per grading)'!H$16="OUTPUT", 'PRINTABLE (per grading)'!B$13="Prelim"), IF(ISERROR(SUMIF(OUTPUT!C$20:M$20, "CLO4", OUTPUT!C248:M248) / OUTPUT!AL$9), "", SUMIF(OUTPUT!C$20:M$20, "CLO4", OUTPUT!C248:M248) / OUTPUT!AL$9),
IF(AND('PRINTABLE (per grading)'!H$16="OUTPUT", 'PRINTABLE (per grading)'!B$13="Midterm"), IF(ISERROR(SUMIF(OUTPUT!O$20:Y$20, "CLO4", OUTPUT!O248:Y248) / OUTPUT!AM$9), "", SUMIF(OUTPUT!O$20:Y$20, "CLO4", OUTPUT!O248:Y248) / OUTPUT!AM$9),
IF(AND('PRINTABLE (per grading)'!H$16="OUTPUT", 'PRINTABLE (per grading)'!B$13="Final"), IF(ISERROR(SUMIF(OUTPUT!AA$20:AI$20, "CLO4", OUTPUT!AA248:AI248) / OUTPUT!AN$9), "", SUMIF(OUTPUT!AA$20:AI$20, "CLO4", OUTPUT!AA248:AI248) / OUTPUT!AN$9),
"")))))),"")</f>
        <v/>
      </c>
      <c r="AE246" s="286" t="str">
        <f aca="false">IF(B246&lt;&gt;"",IF(AD246="","",IF(AD246&lt;0.5,1,IF(AND(AD246&gt;=0.5,AD246&lt;P$10),2,IF(AD246&gt;=P$10,3)))),"")</f>
        <v/>
      </c>
      <c r="AF246" s="287" t="str">
        <f aca="false">IF(B246 &lt;&gt; "",IFERROR(IF(AVERAGE(AB246,AD246)&gt;=P$10,"Y","N"),""),"")</f>
        <v/>
      </c>
      <c r="AG246" s="194" t="str">
        <f aca="false">IF(B246 &lt;&gt; "", IFERROR(IF(C$16 = "PRELIM", SUMIF('Database (LECTURE-RES-PRAC)'!D$14:AG$14, "CLO5", 'Database (LECTURE-RES-PRAC)'!D243:AG243) / 'Grade computation'!F$8, IF(C$16 = "MIDTERM", SUMIF('Database (LECTURE-RES-PRAC)'!AJ$14:BM$14, "CLO5", 'Database (LECTURE-RES-PRAC)'!AJ243:BM243) / 'Grade computation'!G$8, IF(C$16 = "FINAL", SUMIF('Database (LECTURE-RES-PRAC)'!BP$14:CS$14, "CLO5", 'Database (LECTURE-RES-PRAC)'!BP243:CS243) / 'Grade computation'!H$8,""))),""),"")</f>
        <v/>
      </c>
      <c r="AH246" s="286" t="str">
        <f aca="false">IF(B246&lt;&gt;"",IF(AG246="","",IF(AG246&lt;0.5,1,IF(AND(AG246&gt;=0.5,AG246&lt;P$10),2,IF(AG246&gt;=P$10,3)))),"")</f>
        <v/>
      </c>
      <c r="AI246" s="194" t="str">
        <f aca="false">IF(B246 &lt;&gt; "",IF(AND('PRINTABLE (per grading)'!H$16="EXAM", 'PRINTABLE (per grading)'!B$13="Prelim"), IF(ISERROR(SUMIF('Exam (LECTURE ONLY)'!D$20:M$20, "CLO5", 'Exam (LECTURE ONLY)'!D248:M248) / 'Exam (LECTURE ONLY)'!AL$10), "", SUMIF('Exam (LECTURE ONLY)'!D$20:M$20, "CLO5", 'Exam (LECTURE ONLY)'!D248:M248) /'Exam (LECTURE ONLY)'!AL$10),
IF(AND('PRINTABLE (per grading)'!H$16="EXAM", 'PRINTABLE (per grading)'!B$13="Midterm"), IF(ISERROR(SUMIF('Exam (LECTURE ONLY)'!O$20:X$20, "CLO5", 'Exam (LECTURE ONLY)'!O248:X248) / 'Exam (LECTURE ONLY)'!AM$10), "", SUMIF('Exam (LECTURE ONLY)'!O$20:X$20, "CLO5", 'Exam (LECTURE ONLY)'!O248:X248) / 'Exam (LECTURE ONLY)'!AM$10),
IF(AND('PRINTABLE (per grading)'!H$16="EXAM", 'PRINTABLE (per grading)'!B$13="Final"), IF(ISERROR(SUMIF('Exam (LECTURE ONLY)'!Z$20:AI$20, "CLO5", 'Exam (LECTURE ONLY)'!Z248:AI248) / 'Exam (LECTURE ONLY)'!AN$10), "", SUMIF('Exam (LECTURE ONLY)'!Z$20:AI$20, "CLO5", 'Exam (LECTURE ONLY)'!Z248:AI248) / 'Exam (LECTURE ONLY)'!AN$10),
IF(AND('PRINTABLE (per grading)'!H$16="OUTPUT", 'PRINTABLE (per grading)'!B$13="Prelim"), IF(ISERROR(SUMIF(OUTPUT!C$20:M$20, "CLO5", OUTPUT!C248:M248) / OUTPUT!AL$10), "", SUMIF(OUTPUT!C$20:M$20, "CLO5", OUTPUT!C248:M248) / OUTPUT!AL$10),
IF(AND('PRINTABLE (per grading)'!H$16="OUTPUT", 'PRINTABLE (per grading)'!B$13="Midterm"), IF(ISERROR(SUMIF(OUTPUT!O$20:Y$20, "CLO5", OUTPUT!O248:Y248) / OUTPUT!AM$10), "", SUMIF(OUTPUT!O$20:Y$20, "CLO5", OUTPUT!O248:Y248) / OUTPUT!AM$10),
IF(AND('PRINTABLE (per grading)'!H$16="OUTPUT", 'PRINTABLE (per grading)'!B$13="Final"), IF(ISERROR(SUMIF(OUTPUT!AA$20:AI$20, "CLO5", OUTPUT!AA248:AI248) / OUTPUT!AN$10), "", SUMIF(OUTPUT!AA$20:AI$20, "CLO5", OUTPUT!AA248:AI248) / OUTPUT!AN$10),
"")))))),"")</f>
        <v/>
      </c>
      <c r="AJ246" s="286" t="str">
        <f aca="false">IF(B246&lt;&gt;"",IF(AI246="","",IF(AI246&lt;0.5,1,IF(AND(AI246&gt;=0.5,AI246&lt;P$10),2,IF(AI246&gt;=P$10,3)))),"")</f>
        <v/>
      </c>
      <c r="AK246" s="287" t="str">
        <f aca="false">IF(B246 &lt;&gt; "",IFERROR(IF(AVERAGE(AG246,AI246)&gt;=P$10,"Y","N"),""),"")</f>
        <v/>
      </c>
      <c r="AL246" s="194" t="str">
        <f aca="false">IF(B246 &lt;&gt; "", IFERROR(IF(C$16 = "PRELIM", SUMIF('Database (LECTURE-RES-PRAC)'!D$14:AG$14, "CLO6", 'Database (LECTURE-RES-PRAC)'!D243:AG243) / 'Grade computation'!F$9, IF(C$16 = "MIDTERM", SUMIF('Database (LECTURE-RES-PRAC)'!AJ$14:BM$14, "CLO6", 'Database (LECTURE-RES-PRAC)'!AJ243:BM243) / 'Grade computation'!G$9, IF(C$16 = "FINAL", SUMIF('Database (LECTURE-RES-PRAC)'!BP$14:CS$14, "CLO6", 'Database (LECTURE-RES-PRAC)'!BP243:CS243) / 'Grade computation'!H$9,""))),""),"")</f>
        <v/>
      </c>
      <c r="AM246" s="286" t="str">
        <f aca="false">IF(B246&lt;&gt;"",IF(AL246="","",IF(AL246&lt;0.5,1,IF(AND(AL246&gt;=0.5,AL246&lt;P$10),2,IF(AL246&gt;=P$10,3)))),"")</f>
        <v/>
      </c>
      <c r="AN246" s="194" t="str">
        <f aca="false">IF(B246 &lt;&gt; "",IF(AND('PRINTABLE (per grading)'!H$16="EXAM", 'PRINTABLE (per grading)'!B$13="Prelim"), IF(ISERROR(SUMIF('Exam (LECTURE ONLY)'!D$20:M$20, "CLO6", 'Exam (LECTURE ONLY)'!D248:M248) / 'Exam (LECTURE ONLY)'!AL$11), "", SUMIF('Exam (LECTURE ONLY)'!D$20:M$20, "CLO6", 'Exam (LECTURE ONLY)'!D248:M248) /'Exam (LECTURE ONLY)'!AL$11),
IF(AND('PRINTABLE (per grading)'!H$16="EXAM", 'PRINTABLE (per grading)'!B$13="Midterm"), IF(ISERROR(SUMIF('Exam (LECTURE ONLY)'!O$20:X$20, "CLO6", 'Exam (LECTURE ONLY)'!O248:X248) / 'Exam (LECTURE ONLY)'!AM$11), "", SUMIF('Exam (LECTURE ONLY)'!O$20:X$20, "CLO6", 'Exam (LECTURE ONLY)'!O248:X248) / 'Exam (LECTURE ONLY)'!AM$11),
IF(AND('PRINTABLE (per grading)'!H$16="EXAM", 'PRINTABLE (per grading)'!B$13="Final"), IF(ISERROR(SUMIF('Exam (LECTURE ONLY)'!Z$20:AI$20, "CLO6", 'Exam (LECTURE ONLY)'!Z248:AI248) / 'Exam (LECTURE ONLY)'!AN$11), "", SUMIF('Exam (LECTURE ONLY)'!Z$20:AI$20, "CLO6", 'Exam (LECTURE ONLY)'!Z248:AI248) / 'Exam (LECTURE ONLY)'!AN$11),
IF(AND('PRINTABLE (per grading)'!H$16="OUTPUT", 'PRINTABLE (per grading)'!B$13="Prelim"), IF(ISERROR(SUMIF(OUTPUT!C$20:M$20, "CLO6", OUTPUT!C248:M248) / OUTPUT!AL$11), "", SUMIF(OUTPUT!C$20:M$20, "CLO6", OUTPUT!C248:M248) / OUTPUT!AL$11),
IF(AND('PRINTABLE (per grading)'!H$16="OUTPUT", 'PRINTABLE (per grading)'!B$13="Midterm"), IF(ISERROR(SUMIF(OUTPUT!O$20:Y$20, "CLO6", OUTPUT!O248:Y248) / OUTPUT!AM$11), "", SUMIF(OUTPUT!O$20:Y$20, "CLO6", OUTPUT!O248:Y248) / OUTPUT!AM$11),
IF(AND('PRINTABLE (per grading)'!H$16="OUTPUT", 'PRINTABLE (per grading)'!B$13="Final"), IF(ISERROR(SUMIF(OUTPUT!AA$20:AI$20, "CLO6", OUTPUT!AA248:AI248) / OUTPUT!AN$11), "", SUMIF(OUTPUT!AA$20:AI$20, "CLO6", OUTPUT!AA248:AI248) / OUTPUT!AN$11),
"")))))),"")</f>
        <v/>
      </c>
      <c r="AO246" s="286" t="str">
        <f aca="false">IF(B246&lt;&gt;"",IF(AN246="","",IF(AN246&lt;0.5,1,IF(AND(AN246&gt;=0.5,AN246&lt;P$10),2,IF(AN246&gt;=P$10,3)))),"")</f>
        <v/>
      </c>
      <c r="AP246" s="287" t="str">
        <f aca="false">IF(B246 &lt;&gt; "",IFERROR(IF(AVERAGE(AL246,AN246)&gt;=P$10,"Y","N"),""),"")</f>
        <v/>
      </c>
      <c r="AQ246" s="194" t="str">
        <f aca="false">IF(B246 &lt;&gt; "", IFERROR(IF(C$16 = "PRELIM", SUMIF('Database (LECTURE-RES-PRAC)'!D$14:AG$14, "CLO7", 'Database (LECTURE-RES-PRAC)'!D243:AG243) / 'Grade computation'!F$10, IF(C$16 = "MIDTERM", SUMIF('Database (LECTURE-RES-PRAC)'!AJ$14:BM$14, "CLO7", 'Database (LECTURE-RES-PRAC)'!AJ243:BM243) / 'Grade computation'!G$10, IF(C$16 = "FINAL", SUMIF('Database (LECTURE-RES-PRAC)'!BP$14:CS$14, "CLO7", 'Database (LECTURE-RES-PRAC)'!BP243:CS243) / 'Grade computation'!H$10,""))),""),"")</f>
        <v/>
      </c>
      <c r="AR246" s="286" t="str">
        <f aca="false">IF(B246&lt;&gt;"",IF(AQ246="","",IF(AQ246&lt;0.5,1,IF(AND(AQ246&gt;=0.5,AQ246&lt;P$10),2,IF(AQ246&gt;=P$10,3)))),"")</f>
        <v/>
      </c>
      <c r="AS246" s="194" t="str">
        <f aca="false">IF(B246 &lt;&gt; "",IF(AND('PRINTABLE (per grading)'!H$16="EXAM", 'PRINTABLE (per grading)'!B$13="Prelim"), IF(ISERROR(SUMIF('Exam (LECTURE ONLY)'!D$20:M$20, "CLO7", 'Exam (LECTURE ONLY)'!D248:M248) / 'Exam (LECTURE ONLY)'!AL$12), "", SUMIF('Exam (LECTURE ONLY)'!D$20:M$20, "CLO7", 'Exam (LECTURE ONLY)'!D248:M248) /'Exam (LECTURE ONLY)'!AL$12),
IF(AND('PRINTABLE (per grading)'!H$16="EXAM", 'PRINTABLE (per grading)'!B$13="Midterm"), IF(ISERROR(SUMIF('Exam (LECTURE ONLY)'!O$20:X$20, "CLO7", 'Exam (LECTURE ONLY)'!O248:X248) / 'Exam (LECTURE ONLY)'!AM$12), "", SUMIF('Exam (LECTURE ONLY)'!O$20:X$20, "CLO7", 'Exam (LECTURE ONLY)'!O248:X248) / 'Exam (LECTURE ONLY)'!AM$12),
IF(AND('PRINTABLE (per grading)'!H$16="EXAM", 'PRINTABLE (per grading)'!B$13="Final"), IF(ISERROR(SUMIF('Exam (LECTURE ONLY)'!Z$20:AI$20, "CLO7", 'Exam (LECTURE ONLY)'!Z248:AI248) / 'Exam (LECTURE ONLY)'!AN$12), "", SUMIF('Exam (LECTURE ONLY)'!Z$20:AI$20, "CLO7", 'Exam (LECTURE ONLY)'!Z248:AI248) / 'Exam (LECTURE ONLY)'!AN$12),
IF(AND('PRINTABLE (per grading)'!H$16="OUTPUT", 'PRINTABLE (per grading)'!B$13="Prelim"), IF(ISERROR(SUMIF(OUTPUT!C$20:M$20, "CLO7", OUTPUT!C248:M248) / OUTPUT!AL$12), "", SUMIF(OUTPUT!C$20:M$20, "CLO7", OUTPUT!C248:M248) / OUTPUT!AL$12),
IF(AND('PRINTABLE (per grading)'!H$16="OUTPUT", 'PRINTABLE (per grading)'!B$13="Midterm"), IF(ISERROR(SUMIF(OUTPUT!O$20:Y$20, "CLO7", OUTPUT!O248:Y248) / OUTPUT!AM$12), "", SUMIF(OUTPUT!O$20:Y$20, "CLO7", OUTPUT!O248:Y248) / OUTPUT!AM$12),
IF(AND('PRINTABLE (per grading)'!H$16="OUTPUT", 'PRINTABLE (per grading)'!B$13="Final"), IF(ISERROR(SUMIF(OUTPUT!AA$20:AI$20, "CLO7", OUTPUT!AA248:AI248) / OUTPUT!AN$12), "", SUMIF(OUTPUT!AA$20:AI$20, "CLO7", OUTPUT!AA248:AI248) / OUTPUT!AN$12),
"")))))),"")</f>
        <v/>
      </c>
      <c r="AT246" s="286" t="str">
        <f aca="false">IF(B246&lt;&gt;"",IF(AS246="","",IF(AS246&lt;0.5,1,IF(AND(AS246&gt;=0.5,AS246&lt;P$10),2,IF(AS246&gt;=P$10,3)))),"")</f>
        <v/>
      </c>
      <c r="AU246" s="287" t="str">
        <f aca="false">IF(B246 &lt;&gt; "",IFERROR(IF(AVERAGE(AQ246,AS246)&gt;=P$10,"Y","N"),""),"")</f>
        <v/>
      </c>
      <c r="AV246" s="194" t="str">
        <f aca="false">IF(B246 &lt;&gt; "", IFERROR(IF(C$16 = "PRELIM", SUMIF('Database (LECTURE-RES-PRAC)'!D$14:AG$14, "CLO8", 'Database (LECTURE-RES-PRAC)'!D243:AG243) / 'Grade computation'!F$11, IF(C$16 = "MIDTERM", SUMIF('Database (LECTURE-RES-PRAC)'!AJ$14:BM$14, "CLO8", 'Database (LECTURE-RES-PRAC)'!AJ243:BM243) / 'Grade computation'!G$11, IF(C$16 = "FINAL", SUMIF('Database (LECTURE-RES-PRAC)'!BP$14:CS$14, "CLO8", 'Database (LECTURE-RES-PRAC)'!BP243:CS243) / 'Grade computation'!H$11,""))),""),"")</f>
        <v/>
      </c>
      <c r="AW246" s="286" t="str">
        <f aca="false">IF(B246&lt;&gt;"",IF(AV246="","",IF(AV246&lt;0.5,1,IF(AND(AV246&gt;=0.5,AV246&lt;P$10),2,IF(AV246&gt;=P$10,3)))),"")</f>
        <v/>
      </c>
      <c r="AX246" s="194" t="str">
        <f aca="false">IF(B246 &lt;&gt; "",IF(AND('PRINTABLE (per grading)'!H$16="EXAM", 'PRINTABLE (per grading)'!B$13="Prelim"), IF(ISERROR(SUMIF('Exam (LECTURE ONLY)'!D$20:M$20, "CLO8", 'Exam (LECTURE ONLY)'!D248:M248) / 'Exam (LECTURE ONLY)'!AL$13), "", SUMIF('Exam (LECTURE ONLY)'!D$20:M$20, "CLO8", 'Exam (LECTURE ONLY)'!D248:M248) /'Exam (LECTURE ONLY)'!AL$13),
IF(AND('PRINTABLE (per grading)'!H$16="EXAM", 'PRINTABLE (per grading)'!B$13="Midterm"), IF(ISERROR(SUMIF('Exam (LECTURE ONLY)'!O$20:X$20, "CLO8", 'Exam (LECTURE ONLY)'!O248:X248) / 'Exam (LECTURE ONLY)'!AM$13), "", SUMIF('Exam (LECTURE ONLY)'!O$20:X$20, "CLO8", 'Exam (LECTURE ONLY)'!O248:X248) / 'Exam (LECTURE ONLY)'!AM$13),
IF(AND('PRINTABLE (per grading)'!H$16="EXAM", 'PRINTABLE (per grading)'!B$13="Final"), IF(ISERROR(SUMIF('Exam (LECTURE ONLY)'!Z$20:AI$20, "CLO8", 'Exam (LECTURE ONLY)'!Z248:AI248) / 'Exam (LECTURE ONLY)'!AN$13), "", SUMIF('Exam (LECTURE ONLY)'!Z$20:AI$20, "CLO8", 'Exam (LECTURE ONLY)'!Z248:AI248) / 'Exam (LECTURE ONLY)'!AN$13),
IF(AND('PRINTABLE (per grading)'!H$16="OUTPUT", 'PRINTABLE (per grading)'!B$13="Prelim"), IF(ISERROR(SUMIF(OUTPUT!C$20:M$20, "CLO8", OUTPUT!C248:M248) / OUTPUT!AL$13), "", SUMIF(OUTPUT!C$20:M$20, "CLO8", OUTPUT!C248:M248) / OUTPUT!AL$13),
IF(AND('PRINTABLE (per grading)'!H$16="OUTPUT", 'PRINTABLE (per grading)'!B$13="Midterm"), IF(ISERROR(SUMIF(OUTPUT!O$20:Y$20, "CLO8", OUTPUT!O248:Y248) / OUTPUT!AM$13), "", SUMIF(OUTPUT!O$20:Y$20, "CLO8", OUTPUT!O248:Y248) / OUTPUT!AM$13),
IF(AND('PRINTABLE (per grading)'!H$16="OUTPUT", 'PRINTABLE (per grading)'!B$13="Final"), IF(ISERROR(SUMIF(OUTPUT!AA$20:AI$20, "CLO8", OUTPUT!AA248:AI248) / OUTPUT!AN$13), "", SUMIF(OUTPUT!AA$20:AI$20, "CLO8", OUTPUT!AA248:AI248) / OUTPUT!AN$13),
"")))))),"")</f>
        <v/>
      </c>
      <c r="AY246" s="286" t="str">
        <f aca="false">IF(B246&lt;&gt;"",IF(AX246="","",IF(AX246&lt;0.5,1,IF(AND(AX246&gt;=0.5,AX246&lt;P$10),2,IF(AX246&gt;=P$10,3)))),"")</f>
        <v/>
      </c>
      <c r="AZ246" s="287" t="str">
        <f aca="false">IF(B246 &lt;&gt; "",IFERROR(IF(AVERAGE(AV246,AX246)&gt;=P$10,"Y","N"),""),"")</f>
        <v/>
      </c>
      <c r="BA246" s="194" t="str">
        <f aca="false">IF(B246 &lt;&gt; "", IFERROR(IF(C$16 = "PRELIM", SUMIF('Database (LECTURE-RES-PRAC)'!D$14:AG$14, "CLO9", 'Database (LECTURE-RES-PRAC)'!D243:AG243) / 'Grade computation'!F$12, IF(C$16 = "MIDTERM", SUMIF('Database (LECTURE-RES-PRAC)'!AJ$14:BM$14, "CLO9", 'Database (LECTURE-RES-PRAC)'!AJ243:BM243) / 'Grade computation'!G$12, IF(C$16 = "FINAL", SUMIF('Database (LECTURE-RES-PRAC)'!BP$14:CS$14, "CLO9", 'Database (LECTURE-RES-PRAC)'!BP243:CS243) / 'Grade computation'!H$12,""))),""),"")</f>
        <v/>
      </c>
      <c r="BB246" s="286" t="str">
        <f aca="false">IF(B246&lt;&gt;"",IF(BA246="","",IF(BA246&lt;0.5,1,IF(AND(BA246&gt;=0.5,BA246&lt;P$10),2,IF(BA246&gt;=P$10,3)))),"")</f>
        <v/>
      </c>
      <c r="BC246" s="194" t="str">
        <f aca="false">IF(B246 &lt;&gt; "",IF(AND('PRINTABLE (per grading)'!H$16="EXAM", 'PRINTABLE (per grading)'!B$13="Prelim"), IF(ISERROR(SUMIF('Exam (LECTURE ONLY)'!D$20:M$20, "CLO9", 'Exam (LECTURE ONLY)'!D248:M248) / 'Exam (LECTURE ONLY)'!AL$14), "", SUMIF('Exam (LECTURE ONLY)'!D$20:M$20, "CLO9", 'Exam (LECTURE ONLY)'!D248:M248) /'Exam (LECTURE ONLY)'!AL$14),
IF(AND('PRINTABLE (per grading)'!H$16="EXAM", 'PRINTABLE (per grading)'!B$13="Midterm"), IF(ISERROR(SUMIF('Exam (LECTURE ONLY)'!O$20:X$20, "CLO9", 'Exam (LECTURE ONLY)'!O248:X248) / 'Exam (LECTURE ONLY)'!AM$14), "", SUMIF('Exam (LECTURE ONLY)'!O$20:X$20, "CLO9", 'Exam (LECTURE ONLY)'!O248:X248) / 'Exam (LECTURE ONLY)'!AM$14),
IF(AND('PRINTABLE (per grading)'!H$16="EXAM", 'PRINTABLE (per grading)'!B$13="Final"), IF(ISERROR(SUMIF('Exam (LECTURE ONLY)'!Z$20:AI$20, "CLO9", 'Exam (LECTURE ONLY)'!Z248:AI248) / 'Exam (LECTURE ONLY)'!AN$14), "", SUMIF('Exam (LECTURE ONLY)'!Z$20:AI$20, "CLO9", 'Exam (LECTURE ONLY)'!Z248:AI248) / 'Exam (LECTURE ONLY)'!AN$14),
IF(AND('PRINTABLE (per grading)'!H$16="OUTPUT", 'PRINTABLE (per grading)'!B$13="Prelim"), IF(ISERROR(SUMIF(OUTPUT!C$20:M$20, "CLO9", OUTPUT!C248:M248) / OUTPUT!AL$14), "", SUMIF(OUTPUT!C$20:M$20, "CLO9", OUTPUT!C248:M248) / OUTPUT!AL$14),
IF(AND('PRINTABLE (per grading)'!H$16="OUTPUT", 'PRINTABLE (per grading)'!B$13="Midterm"), IF(ISERROR(SUMIF(OUTPUT!O$20:Y$20, "CLO9", OUTPUT!O248:Y248) / OUTPUT!AM$14), "", SUMIF(OUTPUT!O$20:Y$20, "CLO9", OUTPUT!O248:Y248) / OUTPUT!AM$14),
IF(AND('PRINTABLE (per grading)'!H$16="OUTPUT", 'PRINTABLE (per grading)'!B$13="Final"), IF(ISERROR(SUMIF(OUTPUT!AA$20:AI$20, "CLO9", OUTPUT!AA248:AI248) / OUTPUT!AN$14), "", SUMIF(OUTPUT!AA$20:AI$20, "CLO9", OUTPUT!AA248:AI248) / OUTPUT!AN$14),
"")))))),"")</f>
        <v/>
      </c>
      <c r="BD246" s="286" t="str">
        <f aca="false">IF(B246&lt;&gt;"",IF(BC246="","",IF(BC246&lt;0.5,1,IF(AND(BC246&gt;=0.5,BC246&lt;P$10),2,IF(BC246&gt;=P$10,3)))),"")</f>
        <v/>
      </c>
      <c r="BE246" s="287" t="str">
        <f aca="false">IF(B246 &lt;&gt; "",IFERROR(IF(AVERAGE(BA246,BC246)&gt;=P$10,"Y","N"),""),"")</f>
        <v/>
      </c>
      <c r="BF246" s="194" t="str">
        <f aca="false">IF(B246 &lt;&gt; "", IFERROR(IF(C$16 = "PRELIM", SUMIF('Database (LECTURE-RES-PRAC)'!D$14:AG$14, "CLO10", 'Database (LECTURE-RES-PRAC)'!D243:AG243) / 'Grade computation'!F$13, IF(C$16 = "MIDTERM", SUMIF('Database (LECTURE-RES-PRAC)'!AJ$14:BM$14, "CLO10", 'Database (LECTURE-RES-PRAC)'!AJ243:BM243) / 'Grade computation'!G$13, IF(C$16 = "FINAL", SUMIF('Database (LECTURE-RES-PRAC)'!BP$14:CS$14, "CLO10", 'Database (LECTURE-RES-PRAC)'!BP243:CS243) / 'Grade computation'!H$13,""))),""),"")</f>
        <v/>
      </c>
      <c r="BG246" s="286" t="str">
        <f aca="false">IF(B246&lt;&gt;"",IF(BF246="","",IF(BF246&lt;0.5,1,IF(AND(BF246&gt;=0.5,BF246&lt;P$10),2,IF(BF246&gt;=P$10,3)))),"")</f>
        <v/>
      </c>
      <c r="BH246" s="194" t="str">
        <f aca="false">IF(B246 &lt;&gt; "",IF(AND('PRINTABLE (per grading)'!H$16="EXAM", 'PRINTABLE (per grading)'!B$13="Prelim"), IF(ISERROR(SUMIF('Exam (LECTURE ONLY)'!D$20:M$20, "CLO10", 'Exam (LECTURE ONLY)'!D248:M248) / 'Exam (LECTURE ONLY)'!AL$15), "", SUMIF('Exam (LECTURE ONLY)'!D$20:M$20, "CLO10", 'Exam (LECTURE ONLY)'!D248:M248) /'Exam (LECTURE ONLY)'!AL$15),
IF(AND('PRINTABLE (per grading)'!H$16="EXAM", 'PRINTABLE (per grading)'!B$13="Midterm"), IF(ISERROR(SUMIF('Exam (LECTURE ONLY)'!O$20:X$20, "CLO10", 'Exam (LECTURE ONLY)'!O248:X248) / 'Exam (LECTURE ONLY)'!AM$15), "", SUMIF('Exam (LECTURE ONLY)'!O$20:X$20, "CLO10", 'Exam (LECTURE ONLY)'!O248:X248) / 'Exam (LECTURE ONLY)'!AM$15),
IF(AND('PRINTABLE (per grading)'!H$16="EXAM", 'PRINTABLE (per grading)'!B$13="Final"), IF(ISERROR(SUMIF('Exam (LECTURE ONLY)'!Z$20:AI$20, "CLO10", 'Exam (LECTURE ONLY)'!Z248:AI248) / 'Exam (LECTURE ONLY)'!AN$15), "", SUMIF('Exam (LECTURE ONLY)'!Z$20:AI$20, "CLO10", 'Exam (LECTURE ONLY)'!Z248:AI248) / 'Exam (LECTURE ONLY)'!AN$15),
IF(AND('PRINTABLE (per grading)'!H$16="OUTPUT", 'PRINTABLE (per grading)'!B$13="Prelim"), IF(ISERROR(SUMIF(OUTPUT!C$20:M$20, "CLO10", OUTPUT!C248:M248) / OUTPUT!AL$15), "", SUMIF(OUTPUT!C$20:M$20, "CLO10", OUTPUT!C248:M248) / OUTPUT!AL$15),
IF(AND('PRINTABLE (per grading)'!H$16="OUTPUT", 'PRINTABLE (per grading)'!B$13="Midterm"), IF(ISERROR(SUMIF(OUTPUT!O$20:Y$20, "CLO10", OUTPUT!O248:Y248) / OUTPUT!AM$15), "", SUMIF(OUTPUT!O$20:Y$20, "CLO10", OUTPUT!O248:Y248) / OUTPUT!AM$15),
IF(AND('PRINTABLE (per grading)'!H$16="OUTPUT", 'PRINTABLE (per grading)'!B$13="Final"), IF(ISERROR(SUMIF(OUTPUT!AA$20:AI$20, "CLO10", OUTPUT!AA248:AI248) / OUTPUT!AN$15), "", SUMIF(OUTPUT!AA$20:AI$20, "CLO10", OUTPUT!AA248:AI248) / OUTPUT!AN$15),
"")))))),"")</f>
        <v/>
      </c>
      <c r="BI246" s="286" t="str">
        <f aca="false">IF(B246&lt;&gt;"",IF(BH246="","",IF(BH246&lt;0.5,1,IF(AND(BH246&gt;=0.5,BH246&lt;P$10),2,IF(BH246&gt;=P$10,3)))),"")</f>
        <v/>
      </c>
      <c r="BJ246" s="287" t="str">
        <f aca="false">IF(B246 &lt;&gt; "",IFERROR(IF(AVERAGE(BF246,BH246)&gt;=P$10,"Y","N"),""),"")</f>
        <v/>
      </c>
      <c r="BK246" s="8"/>
    </row>
    <row r="247" customFormat="false" ht="19.5" hidden="false" customHeight="true" outlineLevel="0" collapsed="false">
      <c r="A247" s="183" t="str">
        <f aca="false">IF(ISBLANK('Database (LECTURE-RES-PRAC)'!A244),"",'Database (LECTURE-RES-PRAC)'!A244)</f>
        <v/>
      </c>
      <c r="B247" s="184" t="str">
        <f aca="false">IF(ISBLANK('Database (LECTURE-RES-PRAC)'!B244),"",'Database (LECTURE-RES-PRAC)'!B244)</f>
        <v/>
      </c>
      <c r="C247" s="230" t="str">
        <f aca="false">IF(B247&lt;&gt;"",IF(C$16="PRELIM",'Grade computation'!C247, IF(C$16="MIDTERM",'Grade computation'!K247, IF(C$16="FINAL",'Grade computation'!S247,""))),"")</f>
        <v/>
      </c>
      <c r="D247" s="231" t="str">
        <f aca="false">IF(B247&lt;&gt;"",IFERROR(IF(B$11="80-20", (((C247/C$19)*X$6)+X$7)*D$18, IF(B$11="60-40", (((C247/C$19)*Y$6)+Y$7)*D$18, 0)),0),"")</f>
        <v/>
      </c>
      <c r="E247" s="230" t="str">
        <f aca="false">IF(B247&lt;&gt;"", IF(C$16="PRELIM",'Grade computation'!E247, IF(C$16="MIDTERM",'Grade computation'!M247, IF(C$16="FINAL",'Grade computation'!U247,""))),"")</f>
        <v/>
      </c>
      <c r="F247" s="232" t="str">
        <f aca="false">IF(B247&lt;&gt;"",IFERROR(IF(B$11="80-20", (((E247/E$19)*X$6)+X$7)*F$18, IF(B$11="60-40", (((E247/E$19)*Y$6)+Y$7)*F$18, 0)),0),"")</f>
        <v/>
      </c>
      <c r="G247" s="233" t="str">
        <f aca="false">IF(B247&lt;&gt;"",IFERROR((D247+F247),0),"")</f>
        <v/>
      </c>
      <c r="H247" s="234" t="str">
        <f aca="false">IF(B247&lt;&gt;"",IF(C$16="PRELIM", 'Grade computation'!H247, IF(C$16="MIDTERM", 'Grade computation'!P247, IF(C$16="FINAL",'Grade computation'!X247, ""))),"")</f>
        <v/>
      </c>
      <c r="I247" s="233" t="str">
        <f aca="false">IF(B247&lt;&gt;"",IFERROR(IF(B$11="80-20", (((H247/H$19)*X$6)+X$7)*I$19, IF(B$11="60-40", (((H247/H$19)*Y$6)+Y$7)*I$19, 0)),0),"")</f>
        <v/>
      </c>
      <c r="J247" s="237" t="str">
        <f aca="false">IFERROR((G247+I247),"")</f>
        <v/>
      </c>
      <c r="K247" s="183" t="str">
        <f aca="false">IFERROR(IF(J247="","",IF(J247&gt;=75,"PASSED","FAILED")),"")</f>
        <v/>
      </c>
      <c r="L247" s="183"/>
      <c r="M247" s="194" t="str">
        <f aca="false">IF(B247 &lt;&gt; "", IFERROR(IF(C$16 = "PRELIM", SUMIF('Database (LECTURE-RES-PRAC)'!D$14:AG$14, "CLO1", 'Database (LECTURE-RES-PRAC)'!D244:AG244) / 'Grade computation'!F$4, IF(C$16 = "MIDTERM", SUMIF('Database (LECTURE-RES-PRAC)'!AJ$14:BM$14, "CLO1", 'Database (LECTURE-RES-PRAC)'!AJ244:BM244) / 'Grade computation'!G$4, IF(C$16 = "FINAL", SUMIF('Database (LECTURE-RES-PRAC)'!BP$14:CS$14, "CLO1", 'Database (LECTURE-RES-PRAC)'!BP244:CS244) / 'Grade computation'!H$4,""))),""),"")</f>
        <v/>
      </c>
      <c r="N247" s="286" t="str">
        <f aca="false">IF(B247&lt;&gt;"",IF(M247="","",IF(M247&lt;0.5,1,IF(AND(M247&gt;=0.5,M247&lt;P$10),2,IF(M247&gt;=P$10,3)))),"")</f>
        <v/>
      </c>
      <c r="O247" s="194" t="str">
        <f aca="false">IF(B247 &lt;&gt; "",IF(AND('PRINTABLE (per grading)'!H$16="EXAM", 'PRINTABLE (per grading)'!B$13="Prelim"), IF(ISERROR(SUMIF('Exam (LECTURE ONLY)'!D$20:M$20, "CLO1", 'Exam (LECTURE ONLY)'!D249:M249) / 'Exam (LECTURE ONLY)'!AL$6), "", SUMIF('Exam (LECTURE ONLY)'!D$20:M$20, "CLO1", 'Exam (LECTURE ONLY)'!D249:M249) /'Exam (LECTURE ONLY)'!AL$6),
IF(AND('PRINTABLE (per grading)'!H$16="EXAM", 'PRINTABLE (per grading)'!B$13="Midterm"), IF(ISERROR(SUMIF('Exam (LECTURE ONLY)'!O$20:X$20, "CLO1", 'Exam (LECTURE ONLY)'!O249:X249) / 'Exam (LECTURE ONLY)'!AM$6), "", SUMIF('Exam (LECTURE ONLY)'!O$20:X$20, "CLO1", 'Exam (LECTURE ONLY)'!O249:X249) / 'Exam (LECTURE ONLY)'!AM$6),
IF(AND('PRINTABLE (per grading)'!H$16="EXAM", 'PRINTABLE (per grading)'!B$13="Final"), IF(ISERROR(SUMIF('Exam (LECTURE ONLY)'!Z$20:AI$20, "CLO1", 'Exam (LECTURE ONLY)'!Z249:AI249) / 'Exam (LECTURE ONLY)'!AN$6), "", SUMIF('Exam (LECTURE ONLY)'!Z$20:AI$20, "CLO1", 'Exam (LECTURE ONLY)'!Z249:AI249) / 'Exam (LECTURE ONLY)'!AN$6),
IF(AND('PRINTABLE (per grading)'!H$16="OUTPUT", 'PRINTABLE (per grading)'!B$13="Prelim"), IF(ISERROR(SUMIF(OUTPUT!C$20:M$20, "CLO1", OUTPUT!C249:M249) / OUTPUT!AL$6), "", SUMIF(OUTPUT!C$20:M$20, "CLO1", OUTPUT!C249:M249) / OUTPUT!AL$6),
IF(AND('PRINTABLE (per grading)'!H$16="OUTPUT", 'PRINTABLE (per grading)'!B$13="Midterm"), IF(ISERROR(SUMIF(OUTPUT!O$20:Y$20, "CLO1", OUTPUT!O249:Y249) / OUTPUT!AM$6), "", SUMIF(OUTPUT!O$20:Y$20, "CLO1", OUTPUT!O249:Y249) / OUTPUT!AM$6),
IF(AND('PRINTABLE (per grading)'!H$16="OUTPUT", 'PRINTABLE (per grading)'!B$13="Final"), IF(ISERROR(SUMIF(OUTPUT!AA$20:AI$20, "CLO1", OUTPUT!AA249:AI249) / OUTPUT!AN$6), "", SUMIF(OUTPUT!AA$20:AI$20, "CLO1", OUTPUT!AA249:AI249) / OUTPUT!AN$6),
"")))))),"")</f>
        <v/>
      </c>
      <c r="P247" s="286" t="str">
        <f aca="false">IF(B247&lt;&gt;"",IF(O247="","",IF(O247&lt;0.5,1,IF(AND(O247&gt;=0.5,O247&lt;P$10),2,IF(O247&gt;=P$10,3)))),"")</f>
        <v/>
      </c>
      <c r="Q247" s="287" t="str">
        <f aca="false">IF(B247 &lt;&gt; "",IFERROR(IF(AVERAGE(M247,O247)&gt;=P$10,"Y","N"),""),"")</f>
        <v/>
      </c>
      <c r="R247" s="194" t="str">
        <f aca="false">IF(B247 &lt;&gt; "", IFERROR(IF(C$16 = "PRELIM", SUMIF('Database (LECTURE-RES-PRAC)'!D$14:AG$14, "CLO2", 'Database (LECTURE-RES-PRAC)'!D244:AG244) / 'Grade computation'!F$5, IF(C$16 = "MIDTERM", SUMIF('Database (LECTURE-RES-PRAC)'!AJ$14:BM$14, "CLO2", 'Database (LECTURE-RES-PRAC)'!AJ244:BM244) / 'Grade computation'!G$5, IF(C$16 = "FINAL", SUMIF('Database (LECTURE-RES-PRAC)'!BP$14:CS$14, "CLO2", 'Database (LECTURE-RES-PRAC)'!BP244:CS244) / 'Grade computation'!H$5,""))),""),"")</f>
        <v/>
      </c>
      <c r="S247" s="286" t="str">
        <f aca="false">IF(B247&lt;&gt;"",IF(R247="","",IF(R247&lt;0.5,1,IF(AND(R247&gt;=0.5,R247&lt;P$10),2,IF(R247&gt;=P$10,3)))),"")</f>
        <v/>
      </c>
      <c r="T247" s="194" t="str">
        <f aca="false">IF(B247 &lt;&gt; "",IF(AND('PRINTABLE (per grading)'!H$16="EXAM", 'PRINTABLE (per grading)'!B$13="Prelim"), IF(ISERROR(SUMIF('Exam (LECTURE ONLY)'!D$20:M$20, "CLO2", 'Exam (LECTURE ONLY)'!D249:M249) / 'Exam (LECTURE ONLY)'!AL$7), "", SUMIF('Exam (LECTURE ONLY)'!D$20:M$20, "CLO2", 'Exam (LECTURE ONLY)'!D249:M249) /'Exam (LECTURE ONLY)'!AL$7),
IF(AND('PRINTABLE (per grading)'!H$16="EXAM", 'PRINTABLE (per grading)'!B$13="Midterm"), IF(ISERROR(SUMIF('Exam (LECTURE ONLY)'!O$20:X$20, "CLO2", 'Exam (LECTURE ONLY)'!O249:X249) / 'Exam (LECTURE ONLY)'!AM$7), "", SUMIF('Exam (LECTURE ONLY)'!O$20:X$20, "CLO2", 'Exam (LECTURE ONLY)'!O249:X249) / 'Exam (LECTURE ONLY)'!AM$7),
IF(AND('PRINTABLE (per grading)'!H$16="EXAM", 'PRINTABLE (per grading)'!B$13="Final"), IF(ISERROR(SUMIF('Exam (LECTURE ONLY)'!Z$20:AI$20, "CLO2", 'Exam (LECTURE ONLY)'!Z249:AI249) / 'Exam (LECTURE ONLY)'!AN$7), "", SUMIF('Exam (LECTURE ONLY)'!Z$20:AI$20, "CLO2", 'Exam (LECTURE ONLY)'!Z249:AI249) / 'Exam (LECTURE ONLY)'!AN$7),
IF(AND('PRINTABLE (per grading)'!H$16="OUTPUT", 'PRINTABLE (per grading)'!B$13="Prelim"), IF(ISERROR(SUMIF(OUTPUT!C$20:M$20, "CLO2", OUTPUT!C249:M249) / OUTPUT!AL$7), "", SUMIF(OUTPUT!C$20:M$20, "CLO2", OUTPUT!C249:M249) / OUTPUT!AL$7),
IF(AND('PRINTABLE (per grading)'!H$16="OUTPUT", 'PRINTABLE (per grading)'!B$13="Midterm"), IF(ISERROR(SUMIF(OUTPUT!O$20:Y$20, "CLO2", OUTPUT!O249:Y249) / OUTPUT!AM$7), "", SUMIF(OUTPUT!O$20:Y$20, "CLO2", OUTPUT!O249:Y249) / OUTPUT!AM$7),
IF(AND('PRINTABLE (per grading)'!H$16="OUTPUT", 'PRINTABLE (per grading)'!B$13="Final"), IF(ISERROR(SUMIF(OUTPUT!AA$20:AI$20, "CLO2", OUTPUT!AA249:AI249) / OUTPUT!AN$7), "", SUMIF(OUTPUT!AA$20:AI$20, "CLO2", OUTPUT!AA249:AI249) / OUTPUT!AN$7),
"")))))),"")</f>
        <v/>
      </c>
      <c r="U247" s="286" t="str">
        <f aca="false">IF(B247&lt;&gt;"",IF(T247="","",IF(T247&lt;0.5,1,IF(AND(T247&gt;=0.5,T247&lt;P$10),2,IF(T247&gt;=P$10,3)))),"")</f>
        <v/>
      </c>
      <c r="V247" s="287" t="str">
        <f aca="false">IF(B247 &lt;&gt; "",IFERROR(IF(AVERAGE(R247,T247)&gt;=P$10,"Y","N"),""),"")</f>
        <v/>
      </c>
      <c r="W247" s="194" t="str">
        <f aca="false">IF(B247 &lt;&gt; "", IFERROR(IF(C$16 = "PRELIM", SUMIF('Database (LECTURE-RES-PRAC)'!D$14:AG$14, "CLO3", 'Database (LECTURE-RES-PRAC)'!D244:AG244) / 'Grade computation'!F$6, IF(C$16 = "MIDTERM", SUMIF('Database (LECTURE-RES-PRAC)'!AJ$14:BM$14, "CLO3", 'Database (LECTURE-RES-PRAC)'!AJ244:BM244) / 'Grade computation'!G$6, IF(C$16 = "FINAL", SUMIF('Database (LECTURE-RES-PRAC)'!BP$14:CS$14, "CLO3", 'Database (LECTURE-RES-PRAC)'!BP244:CS244) / 'Grade computation'!H$6,""))),""),"")</f>
        <v/>
      </c>
      <c r="X247" s="286" t="str">
        <f aca="false">IF(B247&lt;&gt;"",IF(W247="","",IF(W247&lt;0.5,1,IF(AND(W247&gt;=0.5,W247&lt;P$10),2,IF(W247&gt;=P$10,3)))),"")</f>
        <v/>
      </c>
      <c r="Y247" s="194" t="str">
        <f aca="false">IF(B247 &lt;&gt; "",IF(AND('PRINTABLE (per grading)'!H$16="EXAM", 'PRINTABLE (per grading)'!B$13="Prelim"), IF(ISERROR(SUMIF('Exam (LECTURE ONLY)'!D$20:M$20, "CLO3", 'Exam (LECTURE ONLY)'!D249:M249) / 'Exam (LECTURE ONLY)'!AL$8), "", SUMIF('Exam (LECTURE ONLY)'!D$20:M$20, "CLO3", 'Exam (LECTURE ONLY)'!D249:M249) /'Exam (LECTURE ONLY)'!AL$8),
IF(AND('PRINTABLE (per grading)'!H$16="EXAM", 'PRINTABLE (per grading)'!B$13="Midterm"), IF(ISERROR(SUMIF('Exam (LECTURE ONLY)'!O$20:X$20, "CLO3", 'Exam (LECTURE ONLY)'!O249:X249) / 'Exam (LECTURE ONLY)'!AM$8), "", SUMIF('Exam (LECTURE ONLY)'!O$20:X$20, "CLO3", 'Exam (LECTURE ONLY)'!O249:X249) / 'Exam (LECTURE ONLY)'!AM$8),
IF(AND('PRINTABLE (per grading)'!H$16="EXAM", 'PRINTABLE (per grading)'!B$13="Final"), IF(ISERROR(SUMIF('Exam (LECTURE ONLY)'!Z$20:AI$20, "CLO3", 'Exam (LECTURE ONLY)'!Z249:AI249) / 'Exam (LECTURE ONLY)'!AN$8), "", SUMIF('Exam (LECTURE ONLY)'!Z$20:AI$20, "CLO3", 'Exam (LECTURE ONLY)'!Z249:AI249) / 'Exam (LECTURE ONLY)'!AN$8),
IF(AND('PRINTABLE (per grading)'!H$16="OUTPUT", 'PRINTABLE (per grading)'!B$13="Prelim"), IF(ISERROR(SUMIF(OUTPUT!C$20:M$20, "CLO3", OUTPUT!C249:M249) / OUTPUT!AL$8), "", SUMIF(OUTPUT!C$20:M$20, "CLO3", OUTPUT!C249:M249) / OUTPUT!AL$8),
IF(AND('PRINTABLE (per grading)'!H$16="OUTPUT", 'PRINTABLE (per grading)'!B$13="Midterm"), IF(ISERROR(SUMIF(OUTPUT!O$20:Y$20, "CLO3", OUTPUT!O249:Y249) / OUTPUT!AM$8), "", SUMIF(OUTPUT!O$20:Y$20, "CLO3", OUTPUT!O249:Y249) / OUTPUT!AM$8),
IF(AND('PRINTABLE (per grading)'!H$16="OUTPUT", 'PRINTABLE (per grading)'!B$13="Final"), IF(ISERROR(SUMIF(OUTPUT!AA$20:AI$20, "CLO3", OUTPUT!AA249:AI249) / OUTPUT!AN$8), "", SUMIF(OUTPUT!AA$20:AI$20, "CLO3", OUTPUT!AA249:AI249) / OUTPUT!AN$8),
"" )))))),"")</f>
        <v/>
      </c>
      <c r="Z247" s="286" t="str">
        <f aca="false">IF(B247&lt;&gt;"",IF(Y247="","",IF(Y247&lt;0.5,1,IF(AND(Y247&gt;=0.5,Y247&lt;P$10),2,IF(Y247&gt;=P$10,3)))),"")</f>
        <v/>
      </c>
      <c r="AA247" s="287" t="str">
        <f aca="false">IF(B247 &lt;&gt; "",IFERROR(IF(AVERAGE(W247,Y247)&gt;=P$10,"Y","N"),""),"")</f>
        <v/>
      </c>
      <c r="AB247" s="194" t="str">
        <f aca="false">IF(B247 &lt;&gt; "", IFERROR(IF(C$16 = "PRELIM", SUMIF('Database (LECTURE-RES-PRAC)'!D$14:AG$14, "CLO4", 'Database (LECTURE-RES-PRAC)'!D244:AG244) / 'Grade computation'!F$7, IF(C$16 = "MIDTERM", SUMIF('Database (LECTURE-RES-PRAC)'!AJ$14:BM$14, "CLO4", 'Database (LECTURE-RES-PRAC)'!AJ244:BM244) / 'Grade computation'!G$7, IF(C$16 = "FINAL", SUMIF('Database (LECTURE-RES-PRAC)'!BP$14:CS$14, "CLO4", 'Database (LECTURE-RES-PRAC)'!BP244:CS244) / 'Grade computation'!H$7,""))),""),"")</f>
        <v/>
      </c>
      <c r="AC247" s="286" t="str">
        <f aca="false">IF(B247&lt;&gt;"",IF(AB247="","",IF(AB247&lt;0.5,1,IF(AND(AB247&gt;=0.5,AB247&lt;P$10),2,IF(AB247&gt;=P$10,3)))),"")</f>
        <v/>
      </c>
      <c r="AD247" s="194" t="str">
        <f aca="false">IF(B247 &lt;&gt; "",IF(AND('PRINTABLE (per grading)'!H$16="EXAM", 'PRINTABLE (per grading)'!B$13="Prelim"), IF(ISERROR(SUMIF('Exam (LECTURE ONLY)'!D$20:M$20, "CLO4", 'Exam (LECTURE ONLY)'!D249:M249) / 'Exam (LECTURE ONLY)'!AL$9), "", SUMIF('Exam (LECTURE ONLY)'!D$20:M$20, "CLO4", 'Exam (LECTURE ONLY)'!D249:M249) /'Exam (LECTURE ONLY)'!AL$9),
IF(AND('PRINTABLE (per grading)'!H$16="EXAM", 'PRINTABLE (per grading)'!B$13="Midterm"), IF(ISERROR(SUMIF('Exam (LECTURE ONLY)'!O$20:X$20, "CLO4", 'Exam (LECTURE ONLY)'!O249:X249) / 'Exam (LECTURE ONLY)'!AM$9), "", SUMIF('Exam (LECTURE ONLY)'!O$20:X$20, "CLO4", 'Exam (LECTURE ONLY)'!O249:X249) / 'Exam (LECTURE ONLY)'!AM$9),
IF(AND('PRINTABLE (per grading)'!H$16="EXAM", 'PRINTABLE (per grading)'!B$13="Final"), IF(ISERROR(SUMIF('Exam (LECTURE ONLY)'!Z$20:AI$20, "CLO4", 'Exam (LECTURE ONLY)'!Z249:AI249) / 'Exam (LECTURE ONLY)'!AN$9), "", SUMIF('Exam (LECTURE ONLY)'!Z$20:AI$20, "CLO4", 'Exam (LECTURE ONLY)'!Z249:AI249) / 'Exam (LECTURE ONLY)'!AN$9),
IF(AND('PRINTABLE (per grading)'!H$16="OUTPUT", 'PRINTABLE (per grading)'!B$13="Prelim"), IF(ISERROR(SUMIF(OUTPUT!C$20:M$20, "CLO4", OUTPUT!C249:M249) / OUTPUT!AL$9), "", SUMIF(OUTPUT!C$20:M$20, "CLO4", OUTPUT!C249:M249) / OUTPUT!AL$9),
IF(AND('PRINTABLE (per grading)'!H$16="OUTPUT", 'PRINTABLE (per grading)'!B$13="Midterm"), IF(ISERROR(SUMIF(OUTPUT!O$20:Y$20, "CLO4", OUTPUT!O249:Y249) / OUTPUT!AM$9), "", SUMIF(OUTPUT!O$20:Y$20, "CLO4", OUTPUT!O249:Y249) / OUTPUT!AM$9),
IF(AND('PRINTABLE (per grading)'!H$16="OUTPUT", 'PRINTABLE (per grading)'!B$13="Final"), IF(ISERROR(SUMIF(OUTPUT!AA$20:AI$20, "CLO4", OUTPUT!AA249:AI249) / OUTPUT!AN$9), "", SUMIF(OUTPUT!AA$20:AI$20, "CLO4", OUTPUT!AA249:AI249) / OUTPUT!AN$9),
"")))))),"")</f>
        <v/>
      </c>
      <c r="AE247" s="286" t="str">
        <f aca="false">IF(B247&lt;&gt;"",IF(AD247="","",IF(AD247&lt;0.5,1,IF(AND(AD247&gt;=0.5,AD247&lt;P$10),2,IF(AD247&gt;=P$10,3)))),"")</f>
        <v/>
      </c>
      <c r="AF247" s="287" t="str">
        <f aca="false">IF(B247 &lt;&gt; "",IFERROR(IF(AVERAGE(AB247,AD247)&gt;=P$10,"Y","N"),""),"")</f>
        <v/>
      </c>
      <c r="AG247" s="194" t="str">
        <f aca="false">IF(B247 &lt;&gt; "", IFERROR(IF(C$16 = "PRELIM", SUMIF('Database (LECTURE-RES-PRAC)'!D$14:AG$14, "CLO5", 'Database (LECTURE-RES-PRAC)'!D244:AG244) / 'Grade computation'!F$8, IF(C$16 = "MIDTERM", SUMIF('Database (LECTURE-RES-PRAC)'!AJ$14:BM$14, "CLO5", 'Database (LECTURE-RES-PRAC)'!AJ244:BM244) / 'Grade computation'!G$8, IF(C$16 = "FINAL", SUMIF('Database (LECTURE-RES-PRAC)'!BP$14:CS$14, "CLO5", 'Database (LECTURE-RES-PRAC)'!BP244:CS244) / 'Grade computation'!H$8,""))),""),"")</f>
        <v/>
      </c>
      <c r="AH247" s="286" t="str">
        <f aca="false">IF(B247&lt;&gt;"",IF(AG247="","",IF(AG247&lt;0.5,1,IF(AND(AG247&gt;=0.5,AG247&lt;P$10),2,IF(AG247&gt;=P$10,3)))),"")</f>
        <v/>
      </c>
      <c r="AI247" s="194" t="str">
        <f aca="false">IF(B247 &lt;&gt; "",IF(AND('PRINTABLE (per grading)'!H$16="EXAM", 'PRINTABLE (per grading)'!B$13="Prelim"), IF(ISERROR(SUMIF('Exam (LECTURE ONLY)'!D$20:M$20, "CLO5", 'Exam (LECTURE ONLY)'!D249:M249) / 'Exam (LECTURE ONLY)'!AL$10), "", SUMIF('Exam (LECTURE ONLY)'!D$20:M$20, "CLO5", 'Exam (LECTURE ONLY)'!D249:M249) /'Exam (LECTURE ONLY)'!AL$10),
IF(AND('PRINTABLE (per grading)'!H$16="EXAM", 'PRINTABLE (per grading)'!B$13="Midterm"), IF(ISERROR(SUMIF('Exam (LECTURE ONLY)'!O$20:X$20, "CLO5", 'Exam (LECTURE ONLY)'!O249:X249) / 'Exam (LECTURE ONLY)'!AM$10), "", SUMIF('Exam (LECTURE ONLY)'!O$20:X$20, "CLO5", 'Exam (LECTURE ONLY)'!O249:X249) / 'Exam (LECTURE ONLY)'!AM$10),
IF(AND('PRINTABLE (per grading)'!H$16="EXAM", 'PRINTABLE (per grading)'!B$13="Final"), IF(ISERROR(SUMIF('Exam (LECTURE ONLY)'!Z$20:AI$20, "CLO5", 'Exam (LECTURE ONLY)'!Z249:AI249) / 'Exam (LECTURE ONLY)'!AN$10), "", SUMIF('Exam (LECTURE ONLY)'!Z$20:AI$20, "CLO5", 'Exam (LECTURE ONLY)'!Z249:AI249) / 'Exam (LECTURE ONLY)'!AN$10),
IF(AND('PRINTABLE (per grading)'!H$16="OUTPUT", 'PRINTABLE (per grading)'!B$13="Prelim"), IF(ISERROR(SUMIF(OUTPUT!C$20:M$20, "CLO5", OUTPUT!C249:M249) / OUTPUT!AL$10), "", SUMIF(OUTPUT!C$20:M$20, "CLO5", OUTPUT!C249:M249) / OUTPUT!AL$10),
IF(AND('PRINTABLE (per grading)'!H$16="OUTPUT", 'PRINTABLE (per grading)'!B$13="Midterm"), IF(ISERROR(SUMIF(OUTPUT!O$20:Y$20, "CLO5", OUTPUT!O249:Y249) / OUTPUT!AM$10), "", SUMIF(OUTPUT!O$20:Y$20, "CLO5", OUTPUT!O249:Y249) / OUTPUT!AM$10),
IF(AND('PRINTABLE (per grading)'!H$16="OUTPUT", 'PRINTABLE (per grading)'!B$13="Final"), IF(ISERROR(SUMIF(OUTPUT!AA$20:AI$20, "CLO5", OUTPUT!AA249:AI249) / OUTPUT!AN$10), "", SUMIF(OUTPUT!AA$20:AI$20, "CLO5", OUTPUT!AA249:AI249) / OUTPUT!AN$10),
"")))))),"")</f>
        <v/>
      </c>
      <c r="AJ247" s="286" t="str">
        <f aca="false">IF(B247&lt;&gt;"",IF(AI247="","",IF(AI247&lt;0.5,1,IF(AND(AI247&gt;=0.5,AI247&lt;P$10),2,IF(AI247&gt;=P$10,3)))),"")</f>
        <v/>
      </c>
      <c r="AK247" s="287" t="str">
        <f aca="false">IF(B247 &lt;&gt; "",IFERROR(IF(AVERAGE(AG247,AI247)&gt;=P$10,"Y","N"),""),"")</f>
        <v/>
      </c>
      <c r="AL247" s="194" t="str">
        <f aca="false">IF(B247 &lt;&gt; "", IFERROR(IF(C$16 = "PRELIM", SUMIF('Database (LECTURE-RES-PRAC)'!D$14:AG$14, "CLO6", 'Database (LECTURE-RES-PRAC)'!D244:AG244) / 'Grade computation'!F$9, IF(C$16 = "MIDTERM", SUMIF('Database (LECTURE-RES-PRAC)'!AJ$14:BM$14, "CLO6", 'Database (LECTURE-RES-PRAC)'!AJ244:BM244) / 'Grade computation'!G$9, IF(C$16 = "FINAL", SUMIF('Database (LECTURE-RES-PRAC)'!BP$14:CS$14, "CLO6", 'Database (LECTURE-RES-PRAC)'!BP244:CS244) / 'Grade computation'!H$9,""))),""),"")</f>
        <v/>
      </c>
      <c r="AM247" s="286" t="str">
        <f aca="false">IF(B247&lt;&gt;"",IF(AL247="","",IF(AL247&lt;0.5,1,IF(AND(AL247&gt;=0.5,AL247&lt;P$10),2,IF(AL247&gt;=P$10,3)))),"")</f>
        <v/>
      </c>
      <c r="AN247" s="194" t="str">
        <f aca="false">IF(B247 &lt;&gt; "",IF(AND('PRINTABLE (per grading)'!H$16="EXAM", 'PRINTABLE (per grading)'!B$13="Prelim"), IF(ISERROR(SUMIF('Exam (LECTURE ONLY)'!D$20:M$20, "CLO6", 'Exam (LECTURE ONLY)'!D249:M249) / 'Exam (LECTURE ONLY)'!AL$11), "", SUMIF('Exam (LECTURE ONLY)'!D$20:M$20, "CLO6", 'Exam (LECTURE ONLY)'!D249:M249) /'Exam (LECTURE ONLY)'!AL$11),
IF(AND('PRINTABLE (per grading)'!H$16="EXAM", 'PRINTABLE (per grading)'!B$13="Midterm"), IF(ISERROR(SUMIF('Exam (LECTURE ONLY)'!O$20:X$20, "CLO6", 'Exam (LECTURE ONLY)'!O249:X249) / 'Exam (LECTURE ONLY)'!AM$11), "", SUMIF('Exam (LECTURE ONLY)'!O$20:X$20, "CLO6", 'Exam (LECTURE ONLY)'!O249:X249) / 'Exam (LECTURE ONLY)'!AM$11),
IF(AND('PRINTABLE (per grading)'!H$16="EXAM", 'PRINTABLE (per grading)'!B$13="Final"), IF(ISERROR(SUMIF('Exam (LECTURE ONLY)'!Z$20:AI$20, "CLO6", 'Exam (LECTURE ONLY)'!Z249:AI249) / 'Exam (LECTURE ONLY)'!AN$11), "", SUMIF('Exam (LECTURE ONLY)'!Z$20:AI$20, "CLO6", 'Exam (LECTURE ONLY)'!Z249:AI249) / 'Exam (LECTURE ONLY)'!AN$11),
IF(AND('PRINTABLE (per grading)'!H$16="OUTPUT", 'PRINTABLE (per grading)'!B$13="Prelim"), IF(ISERROR(SUMIF(OUTPUT!C$20:M$20, "CLO6", OUTPUT!C249:M249) / OUTPUT!AL$11), "", SUMIF(OUTPUT!C$20:M$20, "CLO6", OUTPUT!C249:M249) / OUTPUT!AL$11),
IF(AND('PRINTABLE (per grading)'!H$16="OUTPUT", 'PRINTABLE (per grading)'!B$13="Midterm"), IF(ISERROR(SUMIF(OUTPUT!O$20:Y$20, "CLO6", OUTPUT!O249:Y249) / OUTPUT!AM$11), "", SUMIF(OUTPUT!O$20:Y$20, "CLO6", OUTPUT!O249:Y249) / OUTPUT!AM$11),
IF(AND('PRINTABLE (per grading)'!H$16="OUTPUT", 'PRINTABLE (per grading)'!B$13="Final"), IF(ISERROR(SUMIF(OUTPUT!AA$20:AI$20, "CLO6", OUTPUT!AA249:AI249) / OUTPUT!AN$11), "", SUMIF(OUTPUT!AA$20:AI$20, "CLO6", OUTPUT!AA249:AI249) / OUTPUT!AN$11),
"")))))),"")</f>
        <v/>
      </c>
      <c r="AO247" s="286" t="str">
        <f aca="false">IF(B247&lt;&gt;"",IF(AN247="","",IF(AN247&lt;0.5,1,IF(AND(AN247&gt;=0.5,AN247&lt;P$10),2,IF(AN247&gt;=P$10,3)))),"")</f>
        <v/>
      </c>
      <c r="AP247" s="287" t="str">
        <f aca="false">IF(B247 &lt;&gt; "",IFERROR(IF(AVERAGE(AL247,AN247)&gt;=P$10,"Y","N"),""),"")</f>
        <v/>
      </c>
      <c r="AQ247" s="194" t="str">
        <f aca="false">IF(B247 &lt;&gt; "", IFERROR(IF(C$16 = "PRELIM", SUMIF('Database (LECTURE-RES-PRAC)'!D$14:AG$14, "CLO7", 'Database (LECTURE-RES-PRAC)'!D244:AG244) / 'Grade computation'!F$10, IF(C$16 = "MIDTERM", SUMIF('Database (LECTURE-RES-PRAC)'!AJ$14:BM$14, "CLO7", 'Database (LECTURE-RES-PRAC)'!AJ244:BM244) / 'Grade computation'!G$10, IF(C$16 = "FINAL", SUMIF('Database (LECTURE-RES-PRAC)'!BP$14:CS$14, "CLO7", 'Database (LECTURE-RES-PRAC)'!BP244:CS244) / 'Grade computation'!H$10,""))),""),"")</f>
        <v/>
      </c>
      <c r="AR247" s="286" t="str">
        <f aca="false">IF(B247&lt;&gt;"",IF(AQ247="","",IF(AQ247&lt;0.5,1,IF(AND(AQ247&gt;=0.5,AQ247&lt;P$10),2,IF(AQ247&gt;=P$10,3)))),"")</f>
        <v/>
      </c>
      <c r="AS247" s="194" t="str">
        <f aca="false">IF(B247 &lt;&gt; "",IF(AND('PRINTABLE (per grading)'!H$16="EXAM", 'PRINTABLE (per grading)'!B$13="Prelim"), IF(ISERROR(SUMIF('Exam (LECTURE ONLY)'!D$20:M$20, "CLO7", 'Exam (LECTURE ONLY)'!D249:M249) / 'Exam (LECTURE ONLY)'!AL$12), "", SUMIF('Exam (LECTURE ONLY)'!D$20:M$20, "CLO7", 'Exam (LECTURE ONLY)'!D249:M249) /'Exam (LECTURE ONLY)'!AL$12),
IF(AND('PRINTABLE (per grading)'!H$16="EXAM", 'PRINTABLE (per grading)'!B$13="Midterm"), IF(ISERROR(SUMIF('Exam (LECTURE ONLY)'!O$20:X$20, "CLO7", 'Exam (LECTURE ONLY)'!O249:X249) / 'Exam (LECTURE ONLY)'!AM$12), "", SUMIF('Exam (LECTURE ONLY)'!O$20:X$20, "CLO7", 'Exam (LECTURE ONLY)'!O249:X249) / 'Exam (LECTURE ONLY)'!AM$12),
IF(AND('PRINTABLE (per grading)'!H$16="EXAM", 'PRINTABLE (per grading)'!B$13="Final"), IF(ISERROR(SUMIF('Exam (LECTURE ONLY)'!Z$20:AI$20, "CLO7", 'Exam (LECTURE ONLY)'!Z249:AI249) / 'Exam (LECTURE ONLY)'!AN$12), "", SUMIF('Exam (LECTURE ONLY)'!Z$20:AI$20, "CLO7", 'Exam (LECTURE ONLY)'!Z249:AI249) / 'Exam (LECTURE ONLY)'!AN$12),
IF(AND('PRINTABLE (per grading)'!H$16="OUTPUT", 'PRINTABLE (per grading)'!B$13="Prelim"), IF(ISERROR(SUMIF(OUTPUT!C$20:M$20, "CLO7", OUTPUT!C249:M249) / OUTPUT!AL$12), "", SUMIF(OUTPUT!C$20:M$20, "CLO7", OUTPUT!C249:M249) / OUTPUT!AL$12),
IF(AND('PRINTABLE (per grading)'!H$16="OUTPUT", 'PRINTABLE (per grading)'!B$13="Midterm"), IF(ISERROR(SUMIF(OUTPUT!O$20:Y$20, "CLO7", OUTPUT!O249:Y249) / OUTPUT!AM$12), "", SUMIF(OUTPUT!O$20:Y$20, "CLO7", OUTPUT!O249:Y249) / OUTPUT!AM$12),
IF(AND('PRINTABLE (per grading)'!H$16="OUTPUT", 'PRINTABLE (per grading)'!B$13="Final"), IF(ISERROR(SUMIF(OUTPUT!AA$20:AI$20, "CLO7", OUTPUT!AA249:AI249) / OUTPUT!AN$12), "", SUMIF(OUTPUT!AA$20:AI$20, "CLO7", OUTPUT!AA249:AI249) / OUTPUT!AN$12),
"")))))),"")</f>
        <v/>
      </c>
      <c r="AT247" s="286" t="str">
        <f aca="false">IF(B247&lt;&gt;"",IF(AS247="","",IF(AS247&lt;0.5,1,IF(AND(AS247&gt;=0.5,AS247&lt;P$10),2,IF(AS247&gt;=P$10,3)))),"")</f>
        <v/>
      </c>
      <c r="AU247" s="287" t="str">
        <f aca="false">IF(B247 &lt;&gt; "",IFERROR(IF(AVERAGE(AQ247,AS247)&gt;=P$10,"Y","N"),""),"")</f>
        <v/>
      </c>
      <c r="AV247" s="194" t="str">
        <f aca="false">IF(B247 &lt;&gt; "", IFERROR(IF(C$16 = "PRELIM", SUMIF('Database (LECTURE-RES-PRAC)'!D$14:AG$14, "CLO8", 'Database (LECTURE-RES-PRAC)'!D244:AG244) / 'Grade computation'!F$11, IF(C$16 = "MIDTERM", SUMIF('Database (LECTURE-RES-PRAC)'!AJ$14:BM$14, "CLO8", 'Database (LECTURE-RES-PRAC)'!AJ244:BM244) / 'Grade computation'!G$11, IF(C$16 = "FINAL", SUMIF('Database (LECTURE-RES-PRAC)'!BP$14:CS$14, "CLO8", 'Database (LECTURE-RES-PRAC)'!BP244:CS244) / 'Grade computation'!H$11,""))),""),"")</f>
        <v/>
      </c>
      <c r="AW247" s="286" t="str">
        <f aca="false">IF(B247&lt;&gt;"",IF(AV247="","",IF(AV247&lt;0.5,1,IF(AND(AV247&gt;=0.5,AV247&lt;P$10),2,IF(AV247&gt;=P$10,3)))),"")</f>
        <v/>
      </c>
      <c r="AX247" s="194" t="str">
        <f aca="false">IF(B247 &lt;&gt; "",IF(AND('PRINTABLE (per grading)'!H$16="EXAM", 'PRINTABLE (per grading)'!B$13="Prelim"), IF(ISERROR(SUMIF('Exam (LECTURE ONLY)'!D$20:M$20, "CLO8", 'Exam (LECTURE ONLY)'!D249:M249) / 'Exam (LECTURE ONLY)'!AL$13), "", SUMIF('Exam (LECTURE ONLY)'!D$20:M$20, "CLO8", 'Exam (LECTURE ONLY)'!D249:M249) /'Exam (LECTURE ONLY)'!AL$13),
IF(AND('PRINTABLE (per grading)'!H$16="EXAM", 'PRINTABLE (per grading)'!B$13="Midterm"), IF(ISERROR(SUMIF('Exam (LECTURE ONLY)'!O$20:X$20, "CLO8", 'Exam (LECTURE ONLY)'!O249:X249) / 'Exam (LECTURE ONLY)'!AM$13), "", SUMIF('Exam (LECTURE ONLY)'!O$20:X$20, "CLO8", 'Exam (LECTURE ONLY)'!O249:X249) / 'Exam (LECTURE ONLY)'!AM$13),
IF(AND('PRINTABLE (per grading)'!H$16="EXAM", 'PRINTABLE (per grading)'!B$13="Final"), IF(ISERROR(SUMIF('Exam (LECTURE ONLY)'!Z$20:AI$20, "CLO8", 'Exam (LECTURE ONLY)'!Z249:AI249) / 'Exam (LECTURE ONLY)'!AN$13), "", SUMIF('Exam (LECTURE ONLY)'!Z$20:AI$20, "CLO8", 'Exam (LECTURE ONLY)'!Z249:AI249) / 'Exam (LECTURE ONLY)'!AN$13),
IF(AND('PRINTABLE (per grading)'!H$16="OUTPUT", 'PRINTABLE (per grading)'!B$13="Prelim"), IF(ISERROR(SUMIF(OUTPUT!C$20:M$20, "CLO8", OUTPUT!C249:M249) / OUTPUT!AL$13), "", SUMIF(OUTPUT!C$20:M$20, "CLO8", OUTPUT!C249:M249) / OUTPUT!AL$13),
IF(AND('PRINTABLE (per grading)'!H$16="OUTPUT", 'PRINTABLE (per grading)'!B$13="Midterm"), IF(ISERROR(SUMIF(OUTPUT!O$20:Y$20, "CLO8", OUTPUT!O249:Y249) / OUTPUT!AM$13), "", SUMIF(OUTPUT!O$20:Y$20, "CLO8", OUTPUT!O249:Y249) / OUTPUT!AM$13),
IF(AND('PRINTABLE (per grading)'!H$16="OUTPUT", 'PRINTABLE (per grading)'!B$13="Final"), IF(ISERROR(SUMIF(OUTPUT!AA$20:AI$20, "CLO8", OUTPUT!AA249:AI249) / OUTPUT!AN$13), "", SUMIF(OUTPUT!AA$20:AI$20, "CLO8", OUTPUT!AA249:AI249) / OUTPUT!AN$13),
"")))))),"")</f>
        <v/>
      </c>
      <c r="AY247" s="286" t="str">
        <f aca="false">IF(B247&lt;&gt;"",IF(AX247="","",IF(AX247&lt;0.5,1,IF(AND(AX247&gt;=0.5,AX247&lt;P$10),2,IF(AX247&gt;=P$10,3)))),"")</f>
        <v/>
      </c>
      <c r="AZ247" s="287" t="str">
        <f aca="false">IF(B247 &lt;&gt; "",IFERROR(IF(AVERAGE(AV247,AX247)&gt;=P$10,"Y","N"),""),"")</f>
        <v/>
      </c>
      <c r="BA247" s="194" t="str">
        <f aca="false">IF(B247 &lt;&gt; "", IFERROR(IF(C$16 = "PRELIM", SUMIF('Database (LECTURE-RES-PRAC)'!D$14:AG$14, "CLO9", 'Database (LECTURE-RES-PRAC)'!D244:AG244) / 'Grade computation'!F$12, IF(C$16 = "MIDTERM", SUMIF('Database (LECTURE-RES-PRAC)'!AJ$14:BM$14, "CLO9", 'Database (LECTURE-RES-PRAC)'!AJ244:BM244) / 'Grade computation'!G$12, IF(C$16 = "FINAL", SUMIF('Database (LECTURE-RES-PRAC)'!BP$14:CS$14, "CLO9", 'Database (LECTURE-RES-PRAC)'!BP244:CS244) / 'Grade computation'!H$12,""))),""),"")</f>
        <v/>
      </c>
      <c r="BB247" s="286" t="str">
        <f aca="false">IF(B247&lt;&gt;"",IF(BA247="","",IF(BA247&lt;0.5,1,IF(AND(BA247&gt;=0.5,BA247&lt;P$10),2,IF(BA247&gt;=P$10,3)))),"")</f>
        <v/>
      </c>
      <c r="BC247" s="194" t="str">
        <f aca="false">IF(B247 &lt;&gt; "",IF(AND('PRINTABLE (per grading)'!H$16="EXAM", 'PRINTABLE (per grading)'!B$13="Prelim"), IF(ISERROR(SUMIF('Exam (LECTURE ONLY)'!D$20:M$20, "CLO9", 'Exam (LECTURE ONLY)'!D249:M249) / 'Exam (LECTURE ONLY)'!AL$14), "", SUMIF('Exam (LECTURE ONLY)'!D$20:M$20, "CLO9", 'Exam (LECTURE ONLY)'!D249:M249) /'Exam (LECTURE ONLY)'!AL$14),
IF(AND('PRINTABLE (per grading)'!H$16="EXAM", 'PRINTABLE (per grading)'!B$13="Midterm"), IF(ISERROR(SUMIF('Exam (LECTURE ONLY)'!O$20:X$20, "CLO9", 'Exam (LECTURE ONLY)'!O249:X249) / 'Exam (LECTURE ONLY)'!AM$14), "", SUMIF('Exam (LECTURE ONLY)'!O$20:X$20, "CLO9", 'Exam (LECTURE ONLY)'!O249:X249) / 'Exam (LECTURE ONLY)'!AM$14),
IF(AND('PRINTABLE (per grading)'!H$16="EXAM", 'PRINTABLE (per grading)'!B$13="Final"), IF(ISERROR(SUMIF('Exam (LECTURE ONLY)'!Z$20:AI$20, "CLO9", 'Exam (LECTURE ONLY)'!Z249:AI249) / 'Exam (LECTURE ONLY)'!AN$14), "", SUMIF('Exam (LECTURE ONLY)'!Z$20:AI$20, "CLO9", 'Exam (LECTURE ONLY)'!Z249:AI249) / 'Exam (LECTURE ONLY)'!AN$14),
IF(AND('PRINTABLE (per grading)'!H$16="OUTPUT", 'PRINTABLE (per grading)'!B$13="Prelim"), IF(ISERROR(SUMIF(OUTPUT!C$20:M$20, "CLO9", OUTPUT!C249:M249) / OUTPUT!AL$14), "", SUMIF(OUTPUT!C$20:M$20, "CLO9", OUTPUT!C249:M249) / OUTPUT!AL$14),
IF(AND('PRINTABLE (per grading)'!H$16="OUTPUT", 'PRINTABLE (per grading)'!B$13="Midterm"), IF(ISERROR(SUMIF(OUTPUT!O$20:Y$20, "CLO9", OUTPUT!O249:Y249) / OUTPUT!AM$14), "", SUMIF(OUTPUT!O$20:Y$20, "CLO9", OUTPUT!O249:Y249) / OUTPUT!AM$14),
IF(AND('PRINTABLE (per grading)'!H$16="OUTPUT", 'PRINTABLE (per grading)'!B$13="Final"), IF(ISERROR(SUMIF(OUTPUT!AA$20:AI$20, "CLO9", OUTPUT!AA249:AI249) / OUTPUT!AN$14), "", SUMIF(OUTPUT!AA$20:AI$20, "CLO9", OUTPUT!AA249:AI249) / OUTPUT!AN$14),
"")))))),"")</f>
        <v/>
      </c>
      <c r="BD247" s="286" t="str">
        <f aca="false">IF(B247&lt;&gt;"",IF(BC247="","",IF(BC247&lt;0.5,1,IF(AND(BC247&gt;=0.5,BC247&lt;P$10),2,IF(BC247&gt;=P$10,3)))),"")</f>
        <v/>
      </c>
      <c r="BE247" s="287" t="str">
        <f aca="false">IF(B247 &lt;&gt; "",IFERROR(IF(AVERAGE(BA247,BC247)&gt;=P$10,"Y","N"),""),"")</f>
        <v/>
      </c>
      <c r="BF247" s="194" t="str">
        <f aca="false">IF(B247 &lt;&gt; "", IFERROR(IF(C$16 = "PRELIM", SUMIF('Database (LECTURE-RES-PRAC)'!D$14:AG$14, "CLO10", 'Database (LECTURE-RES-PRAC)'!D244:AG244) / 'Grade computation'!F$13, IF(C$16 = "MIDTERM", SUMIF('Database (LECTURE-RES-PRAC)'!AJ$14:BM$14, "CLO10", 'Database (LECTURE-RES-PRAC)'!AJ244:BM244) / 'Grade computation'!G$13, IF(C$16 = "FINAL", SUMIF('Database (LECTURE-RES-PRAC)'!BP$14:CS$14, "CLO10", 'Database (LECTURE-RES-PRAC)'!BP244:CS244) / 'Grade computation'!H$13,""))),""),"")</f>
        <v/>
      </c>
      <c r="BG247" s="286" t="str">
        <f aca="false">IF(B247&lt;&gt;"",IF(BF247="","",IF(BF247&lt;0.5,1,IF(AND(BF247&gt;=0.5,BF247&lt;P$10),2,IF(BF247&gt;=P$10,3)))),"")</f>
        <v/>
      </c>
      <c r="BH247" s="194" t="str">
        <f aca="false">IF(B247 &lt;&gt; "",IF(AND('PRINTABLE (per grading)'!H$16="EXAM", 'PRINTABLE (per grading)'!B$13="Prelim"), IF(ISERROR(SUMIF('Exam (LECTURE ONLY)'!D$20:M$20, "CLO10", 'Exam (LECTURE ONLY)'!D249:M249) / 'Exam (LECTURE ONLY)'!AL$15), "", SUMIF('Exam (LECTURE ONLY)'!D$20:M$20, "CLO10", 'Exam (LECTURE ONLY)'!D249:M249) /'Exam (LECTURE ONLY)'!AL$15),
IF(AND('PRINTABLE (per grading)'!H$16="EXAM", 'PRINTABLE (per grading)'!B$13="Midterm"), IF(ISERROR(SUMIF('Exam (LECTURE ONLY)'!O$20:X$20, "CLO10", 'Exam (LECTURE ONLY)'!O249:X249) / 'Exam (LECTURE ONLY)'!AM$15), "", SUMIF('Exam (LECTURE ONLY)'!O$20:X$20, "CLO10", 'Exam (LECTURE ONLY)'!O249:X249) / 'Exam (LECTURE ONLY)'!AM$15),
IF(AND('PRINTABLE (per grading)'!H$16="EXAM", 'PRINTABLE (per grading)'!B$13="Final"), IF(ISERROR(SUMIF('Exam (LECTURE ONLY)'!Z$20:AI$20, "CLO10", 'Exam (LECTURE ONLY)'!Z249:AI249) / 'Exam (LECTURE ONLY)'!AN$15), "", SUMIF('Exam (LECTURE ONLY)'!Z$20:AI$20, "CLO10", 'Exam (LECTURE ONLY)'!Z249:AI249) / 'Exam (LECTURE ONLY)'!AN$15),
IF(AND('PRINTABLE (per grading)'!H$16="OUTPUT", 'PRINTABLE (per grading)'!B$13="Prelim"), IF(ISERROR(SUMIF(OUTPUT!C$20:M$20, "CLO10", OUTPUT!C249:M249) / OUTPUT!AL$15), "", SUMIF(OUTPUT!C$20:M$20, "CLO10", OUTPUT!C249:M249) / OUTPUT!AL$15),
IF(AND('PRINTABLE (per grading)'!H$16="OUTPUT", 'PRINTABLE (per grading)'!B$13="Midterm"), IF(ISERROR(SUMIF(OUTPUT!O$20:Y$20, "CLO10", OUTPUT!O249:Y249) / OUTPUT!AM$15), "", SUMIF(OUTPUT!O$20:Y$20, "CLO10", OUTPUT!O249:Y249) / OUTPUT!AM$15),
IF(AND('PRINTABLE (per grading)'!H$16="OUTPUT", 'PRINTABLE (per grading)'!B$13="Final"), IF(ISERROR(SUMIF(OUTPUT!AA$20:AI$20, "CLO10", OUTPUT!AA249:AI249) / OUTPUT!AN$15), "", SUMIF(OUTPUT!AA$20:AI$20, "CLO10", OUTPUT!AA249:AI249) / OUTPUT!AN$15),
"")))))),"")</f>
        <v/>
      </c>
      <c r="BI247" s="286" t="str">
        <f aca="false">IF(B247&lt;&gt;"",IF(BH247="","",IF(BH247&lt;0.5,1,IF(AND(BH247&gt;=0.5,BH247&lt;P$10),2,IF(BH247&gt;=P$10,3)))),"")</f>
        <v/>
      </c>
      <c r="BJ247" s="287" t="str">
        <f aca="false">IF(B247 &lt;&gt; "",IFERROR(IF(AVERAGE(BF247,BH247)&gt;=P$10,"Y","N"),""),"")</f>
        <v/>
      </c>
      <c r="BK247" s="8"/>
    </row>
    <row r="248" customFormat="false" ht="19.5" hidden="false" customHeight="true" outlineLevel="0" collapsed="false">
      <c r="A248" s="228" t="str">
        <f aca="false">IF(ISBLANK('Database (LECTURE-RES-PRAC)'!A245),"",'Database (LECTURE-RES-PRAC)'!A245)</f>
        <v/>
      </c>
      <c r="B248" s="229" t="str">
        <f aca="false">IF(ISBLANK('Database (LECTURE-RES-PRAC)'!B245),"",'Database (LECTURE-RES-PRAC)'!B245)</f>
        <v/>
      </c>
      <c r="C248" s="230" t="str">
        <f aca="false">IF(B248&lt;&gt;"",IF(C$16="PRELIM",'Grade computation'!C248, IF(C$16="MIDTERM",'Grade computation'!K248, IF(C$16="FINAL",'Grade computation'!S248,""))),"")</f>
        <v/>
      </c>
      <c r="D248" s="231" t="str">
        <f aca="false">IF(B248&lt;&gt;"",IFERROR(IF(B$11="80-20", (((C248/C$19)*X$6)+X$7)*D$18, IF(B$11="60-40", (((C248/C$19)*Y$6)+Y$7)*D$18, 0)),0),"")</f>
        <v/>
      </c>
      <c r="E248" s="230" t="str">
        <f aca="false">IF(B248&lt;&gt;"", IF(C$16="PRELIM",'Grade computation'!E248, IF(C$16="MIDTERM",'Grade computation'!M248, IF(C$16="FINAL",'Grade computation'!U248,""))),"")</f>
        <v/>
      </c>
      <c r="F248" s="232" t="str">
        <f aca="false">IF(B248&lt;&gt;"",IFERROR(IF(B$11="80-20", (((E248/E$19)*X$6)+X$7)*F$18, IF(B$11="60-40", (((E248/E$19)*Y$6)+Y$7)*F$18, 0)),0),"")</f>
        <v/>
      </c>
      <c r="G248" s="233" t="str">
        <f aca="false">IF(B248&lt;&gt;"",IFERROR((D248+F248),0),"")</f>
        <v/>
      </c>
      <c r="H248" s="234" t="str">
        <f aca="false">IF(B248&lt;&gt;"",IF(C$16="PRELIM", 'Grade computation'!H248, IF(C$16="MIDTERM", 'Grade computation'!P248, IF(C$16="FINAL",'Grade computation'!X248, ""))),"")</f>
        <v/>
      </c>
      <c r="I248" s="233" t="str">
        <f aca="false">IF(B248&lt;&gt;"",IFERROR(IF(B$11="80-20", (((H248/H$19)*X$6)+X$7)*I$19, IF(B$11="60-40", (((H248/H$19)*Y$6)+Y$7)*I$19, 0)),0),"")</f>
        <v/>
      </c>
      <c r="J248" s="237" t="str">
        <f aca="false">IFERROR((G248+I248),"")</f>
        <v/>
      </c>
      <c r="K248" s="183" t="str">
        <f aca="false">IFERROR(IF(J248="","",IF(J248&gt;=75,"PASSED","FAILED")),"")</f>
        <v/>
      </c>
      <c r="L248" s="183"/>
      <c r="M248" s="194" t="str">
        <f aca="false">IF(B248 &lt;&gt; "", IFERROR(IF(C$16 = "PRELIM", SUMIF('Database (LECTURE-RES-PRAC)'!D$14:AG$14, "CLO1", 'Database (LECTURE-RES-PRAC)'!D245:AG245) / 'Grade computation'!F$4, IF(C$16 = "MIDTERM", SUMIF('Database (LECTURE-RES-PRAC)'!AJ$14:BM$14, "CLO1", 'Database (LECTURE-RES-PRAC)'!AJ245:BM245) / 'Grade computation'!G$4, IF(C$16 = "FINAL", SUMIF('Database (LECTURE-RES-PRAC)'!BP$14:CS$14, "CLO1", 'Database (LECTURE-RES-PRAC)'!BP245:CS245) / 'Grade computation'!H$4,""))),""),"")</f>
        <v/>
      </c>
      <c r="N248" s="286" t="str">
        <f aca="false">IF(B248&lt;&gt;"",IF(M248="","",IF(M248&lt;0.5,1,IF(AND(M248&gt;=0.5,M248&lt;P$10),2,IF(M248&gt;=P$10,3)))),"")</f>
        <v/>
      </c>
      <c r="O248" s="194" t="str">
        <f aca="false">IF(B248 &lt;&gt; "",IF(AND('PRINTABLE (per grading)'!H$16="EXAM", 'PRINTABLE (per grading)'!B$13="Prelim"), IF(ISERROR(SUMIF('Exam (LECTURE ONLY)'!D$20:M$20, "CLO1", 'Exam (LECTURE ONLY)'!D250:M250) / 'Exam (LECTURE ONLY)'!AL$6), "", SUMIF('Exam (LECTURE ONLY)'!D$20:M$20, "CLO1", 'Exam (LECTURE ONLY)'!D250:M250) /'Exam (LECTURE ONLY)'!AL$6),
IF(AND('PRINTABLE (per grading)'!H$16="EXAM", 'PRINTABLE (per grading)'!B$13="Midterm"), IF(ISERROR(SUMIF('Exam (LECTURE ONLY)'!O$20:X$20, "CLO1", 'Exam (LECTURE ONLY)'!O250:X250) / 'Exam (LECTURE ONLY)'!AM$6), "", SUMIF('Exam (LECTURE ONLY)'!O$20:X$20, "CLO1", 'Exam (LECTURE ONLY)'!O250:X250) / 'Exam (LECTURE ONLY)'!AM$6),
IF(AND('PRINTABLE (per grading)'!H$16="EXAM", 'PRINTABLE (per grading)'!B$13="Final"), IF(ISERROR(SUMIF('Exam (LECTURE ONLY)'!Z$20:AI$20, "CLO1", 'Exam (LECTURE ONLY)'!Z250:AI250) / 'Exam (LECTURE ONLY)'!AN$6), "", SUMIF('Exam (LECTURE ONLY)'!Z$20:AI$20, "CLO1", 'Exam (LECTURE ONLY)'!Z250:AI250) / 'Exam (LECTURE ONLY)'!AN$6),
IF(AND('PRINTABLE (per grading)'!H$16="OUTPUT", 'PRINTABLE (per grading)'!B$13="Prelim"), IF(ISERROR(SUMIF(OUTPUT!C$20:M$20, "CLO1", OUTPUT!C250:M250) / OUTPUT!AL$6), "", SUMIF(OUTPUT!C$20:M$20, "CLO1", OUTPUT!C250:M250) / OUTPUT!AL$6),
IF(AND('PRINTABLE (per grading)'!H$16="OUTPUT", 'PRINTABLE (per grading)'!B$13="Midterm"), IF(ISERROR(SUMIF(OUTPUT!O$20:Y$20, "CLO1", OUTPUT!O250:Y250) / OUTPUT!AM$6), "", SUMIF(OUTPUT!O$20:Y$20, "CLO1", OUTPUT!O250:Y250) / OUTPUT!AM$6),
IF(AND('PRINTABLE (per grading)'!H$16="OUTPUT", 'PRINTABLE (per grading)'!B$13="Final"), IF(ISERROR(SUMIF(OUTPUT!AA$20:AI$20, "CLO1", OUTPUT!AA250:AI250) / OUTPUT!AN$6), "", SUMIF(OUTPUT!AA$20:AI$20, "CLO1", OUTPUT!AA250:AI250) / OUTPUT!AN$6),
"")))))),"")</f>
        <v/>
      </c>
      <c r="P248" s="286" t="str">
        <f aca="false">IF(B248&lt;&gt;"",IF(O248="","",IF(O248&lt;0.5,1,IF(AND(O248&gt;=0.5,O248&lt;P$10),2,IF(O248&gt;=P$10,3)))),"")</f>
        <v/>
      </c>
      <c r="Q248" s="287" t="str">
        <f aca="false">IF(B248 &lt;&gt; "",IFERROR(IF(AVERAGE(M248,O248)&gt;=P$10,"Y","N"),""),"")</f>
        <v/>
      </c>
      <c r="R248" s="194" t="str">
        <f aca="false">IF(B248 &lt;&gt; "", IFERROR(IF(C$16 = "PRELIM", SUMIF('Database (LECTURE-RES-PRAC)'!D$14:AG$14, "CLO2", 'Database (LECTURE-RES-PRAC)'!D245:AG245) / 'Grade computation'!F$5, IF(C$16 = "MIDTERM", SUMIF('Database (LECTURE-RES-PRAC)'!AJ$14:BM$14, "CLO2", 'Database (LECTURE-RES-PRAC)'!AJ245:BM245) / 'Grade computation'!G$5, IF(C$16 = "FINAL", SUMIF('Database (LECTURE-RES-PRAC)'!BP$14:CS$14, "CLO2", 'Database (LECTURE-RES-PRAC)'!BP245:CS245) / 'Grade computation'!H$5,""))),""),"")</f>
        <v/>
      </c>
      <c r="S248" s="286" t="str">
        <f aca="false">IF(B248&lt;&gt;"",IF(R248="","",IF(R248&lt;0.5,1,IF(AND(R248&gt;=0.5,R248&lt;P$10),2,IF(R248&gt;=P$10,3)))),"")</f>
        <v/>
      </c>
      <c r="T248" s="194" t="str">
        <f aca="false">IF(B248 &lt;&gt; "",IF(AND('PRINTABLE (per grading)'!H$16="EXAM", 'PRINTABLE (per grading)'!B$13="Prelim"), IF(ISERROR(SUMIF('Exam (LECTURE ONLY)'!D$20:M$20, "CLO2", 'Exam (LECTURE ONLY)'!D250:M250) / 'Exam (LECTURE ONLY)'!AL$7), "", SUMIF('Exam (LECTURE ONLY)'!D$20:M$20, "CLO2", 'Exam (LECTURE ONLY)'!D250:M250) /'Exam (LECTURE ONLY)'!AL$7),
IF(AND('PRINTABLE (per grading)'!H$16="EXAM", 'PRINTABLE (per grading)'!B$13="Midterm"), IF(ISERROR(SUMIF('Exam (LECTURE ONLY)'!O$20:X$20, "CLO2", 'Exam (LECTURE ONLY)'!O250:X250) / 'Exam (LECTURE ONLY)'!AM$7), "", SUMIF('Exam (LECTURE ONLY)'!O$20:X$20, "CLO2", 'Exam (LECTURE ONLY)'!O250:X250) / 'Exam (LECTURE ONLY)'!AM$7),
IF(AND('PRINTABLE (per grading)'!H$16="EXAM", 'PRINTABLE (per grading)'!B$13="Final"), IF(ISERROR(SUMIF('Exam (LECTURE ONLY)'!Z$20:AI$20, "CLO2", 'Exam (LECTURE ONLY)'!Z250:AI250) / 'Exam (LECTURE ONLY)'!AN$7), "", SUMIF('Exam (LECTURE ONLY)'!Z$20:AI$20, "CLO2", 'Exam (LECTURE ONLY)'!Z250:AI250) / 'Exam (LECTURE ONLY)'!AN$7),
IF(AND('PRINTABLE (per grading)'!H$16="OUTPUT", 'PRINTABLE (per grading)'!B$13="Prelim"), IF(ISERROR(SUMIF(OUTPUT!C$20:M$20, "CLO2", OUTPUT!C250:M250) / OUTPUT!AL$7), "", SUMIF(OUTPUT!C$20:M$20, "CLO2", OUTPUT!C250:M250) / OUTPUT!AL$7),
IF(AND('PRINTABLE (per grading)'!H$16="OUTPUT", 'PRINTABLE (per grading)'!B$13="Midterm"), IF(ISERROR(SUMIF(OUTPUT!O$20:Y$20, "CLO2", OUTPUT!O250:Y250) / OUTPUT!AM$7), "", SUMIF(OUTPUT!O$20:Y$20, "CLO2", OUTPUT!O250:Y250) / OUTPUT!AM$7),
IF(AND('PRINTABLE (per grading)'!H$16="OUTPUT", 'PRINTABLE (per grading)'!B$13="Final"), IF(ISERROR(SUMIF(OUTPUT!AA$20:AI$20, "CLO2", OUTPUT!AA250:AI250) / OUTPUT!AN$7), "", SUMIF(OUTPUT!AA$20:AI$20, "CLO2", OUTPUT!AA250:AI250) / OUTPUT!AN$7),
"")))))),"")</f>
        <v/>
      </c>
      <c r="U248" s="286" t="str">
        <f aca="false">IF(B248&lt;&gt;"",IF(T248="","",IF(T248&lt;0.5,1,IF(AND(T248&gt;=0.5,T248&lt;P$10),2,IF(T248&gt;=P$10,3)))),"")</f>
        <v/>
      </c>
      <c r="V248" s="287" t="str">
        <f aca="false">IF(B248 &lt;&gt; "",IFERROR(IF(AVERAGE(R248,T248)&gt;=P$10,"Y","N"),""),"")</f>
        <v/>
      </c>
      <c r="W248" s="194" t="str">
        <f aca="false">IF(B248 &lt;&gt; "", IFERROR(IF(C$16 = "PRELIM", SUMIF('Database (LECTURE-RES-PRAC)'!D$14:AG$14, "CLO3", 'Database (LECTURE-RES-PRAC)'!D245:AG245) / 'Grade computation'!F$6, IF(C$16 = "MIDTERM", SUMIF('Database (LECTURE-RES-PRAC)'!AJ$14:BM$14, "CLO3", 'Database (LECTURE-RES-PRAC)'!AJ245:BM245) / 'Grade computation'!G$6, IF(C$16 = "FINAL", SUMIF('Database (LECTURE-RES-PRAC)'!BP$14:CS$14, "CLO3", 'Database (LECTURE-RES-PRAC)'!BP245:CS245) / 'Grade computation'!H$6,""))),""),"")</f>
        <v/>
      </c>
      <c r="X248" s="286" t="str">
        <f aca="false">IF(B248&lt;&gt;"",IF(W248="","",IF(W248&lt;0.5,1,IF(AND(W248&gt;=0.5,W248&lt;P$10),2,IF(W248&gt;=P$10,3)))),"")</f>
        <v/>
      </c>
      <c r="Y248" s="194" t="str">
        <f aca="false">IF(B248 &lt;&gt; "",IF(AND('PRINTABLE (per grading)'!H$16="EXAM", 'PRINTABLE (per grading)'!B$13="Prelim"), IF(ISERROR(SUMIF('Exam (LECTURE ONLY)'!D$20:M$20, "CLO3", 'Exam (LECTURE ONLY)'!D250:M250) / 'Exam (LECTURE ONLY)'!AL$8), "", SUMIF('Exam (LECTURE ONLY)'!D$20:M$20, "CLO3", 'Exam (LECTURE ONLY)'!D250:M250) /'Exam (LECTURE ONLY)'!AL$8),
IF(AND('PRINTABLE (per grading)'!H$16="EXAM", 'PRINTABLE (per grading)'!B$13="Midterm"), IF(ISERROR(SUMIF('Exam (LECTURE ONLY)'!O$20:X$20, "CLO3", 'Exam (LECTURE ONLY)'!O250:X250) / 'Exam (LECTURE ONLY)'!AM$8), "", SUMIF('Exam (LECTURE ONLY)'!O$20:X$20, "CLO3", 'Exam (LECTURE ONLY)'!O250:X250) / 'Exam (LECTURE ONLY)'!AM$8),
IF(AND('PRINTABLE (per grading)'!H$16="EXAM", 'PRINTABLE (per grading)'!B$13="Final"), IF(ISERROR(SUMIF('Exam (LECTURE ONLY)'!Z$20:AI$20, "CLO3", 'Exam (LECTURE ONLY)'!Z250:AI250) / 'Exam (LECTURE ONLY)'!AN$8), "", SUMIF('Exam (LECTURE ONLY)'!Z$20:AI$20, "CLO3", 'Exam (LECTURE ONLY)'!Z250:AI250) / 'Exam (LECTURE ONLY)'!AN$8),
IF(AND('PRINTABLE (per grading)'!H$16="OUTPUT", 'PRINTABLE (per grading)'!B$13="Prelim"), IF(ISERROR(SUMIF(OUTPUT!C$20:M$20, "CLO3", OUTPUT!C250:M250) / OUTPUT!AL$8), "", SUMIF(OUTPUT!C$20:M$20, "CLO3", OUTPUT!C250:M250) / OUTPUT!AL$8),
IF(AND('PRINTABLE (per grading)'!H$16="OUTPUT", 'PRINTABLE (per grading)'!B$13="Midterm"), IF(ISERROR(SUMIF(OUTPUT!O$20:Y$20, "CLO3", OUTPUT!O250:Y250) / OUTPUT!AM$8), "", SUMIF(OUTPUT!O$20:Y$20, "CLO3", OUTPUT!O250:Y250) / OUTPUT!AM$8),
IF(AND('PRINTABLE (per grading)'!H$16="OUTPUT", 'PRINTABLE (per grading)'!B$13="Final"), IF(ISERROR(SUMIF(OUTPUT!AA$20:AI$20, "CLO3", OUTPUT!AA250:AI250) / OUTPUT!AN$8), "", SUMIF(OUTPUT!AA$20:AI$20, "CLO3", OUTPUT!AA250:AI250) / OUTPUT!AN$8),
"" )))))),"")</f>
        <v/>
      </c>
      <c r="Z248" s="286" t="str">
        <f aca="false">IF(B248&lt;&gt;"",IF(Y248="","",IF(Y248&lt;0.5,1,IF(AND(Y248&gt;=0.5,Y248&lt;P$10),2,IF(Y248&gt;=P$10,3)))),"")</f>
        <v/>
      </c>
      <c r="AA248" s="287" t="str">
        <f aca="false">IF(B248 &lt;&gt; "",IFERROR(IF(AVERAGE(W248,Y248)&gt;=P$10,"Y","N"),""),"")</f>
        <v/>
      </c>
      <c r="AB248" s="194" t="str">
        <f aca="false">IF(B248 &lt;&gt; "", IFERROR(IF(C$16 = "PRELIM", SUMIF('Database (LECTURE-RES-PRAC)'!D$14:AG$14, "CLO4", 'Database (LECTURE-RES-PRAC)'!D245:AG245) / 'Grade computation'!F$7, IF(C$16 = "MIDTERM", SUMIF('Database (LECTURE-RES-PRAC)'!AJ$14:BM$14, "CLO4", 'Database (LECTURE-RES-PRAC)'!AJ245:BM245) / 'Grade computation'!G$7, IF(C$16 = "FINAL", SUMIF('Database (LECTURE-RES-PRAC)'!BP$14:CS$14, "CLO4", 'Database (LECTURE-RES-PRAC)'!BP245:CS245) / 'Grade computation'!H$7,""))),""),"")</f>
        <v/>
      </c>
      <c r="AC248" s="286" t="str">
        <f aca="false">IF(B248&lt;&gt;"",IF(AB248="","",IF(AB248&lt;0.5,1,IF(AND(AB248&gt;=0.5,AB248&lt;P$10),2,IF(AB248&gt;=P$10,3)))),"")</f>
        <v/>
      </c>
      <c r="AD248" s="194" t="str">
        <f aca="false">IF(B248 &lt;&gt; "",IF(AND('PRINTABLE (per grading)'!H$16="EXAM", 'PRINTABLE (per grading)'!B$13="Prelim"), IF(ISERROR(SUMIF('Exam (LECTURE ONLY)'!D$20:M$20, "CLO4", 'Exam (LECTURE ONLY)'!D250:M250) / 'Exam (LECTURE ONLY)'!AL$9), "", SUMIF('Exam (LECTURE ONLY)'!D$20:M$20, "CLO4", 'Exam (LECTURE ONLY)'!D250:M250) /'Exam (LECTURE ONLY)'!AL$9),
IF(AND('PRINTABLE (per grading)'!H$16="EXAM", 'PRINTABLE (per grading)'!B$13="Midterm"), IF(ISERROR(SUMIF('Exam (LECTURE ONLY)'!O$20:X$20, "CLO4", 'Exam (LECTURE ONLY)'!O250:X250) / 'Exam (LECTURE ONLY)'!AM$9), "", SUMIF('Exam (LECTURE ONLY)'!O$20:X$20, "CLO4", 'Exam (LECTURE ONLY)'!O250:X250) / 'Exam (LECTURE ONLY)'!AM$9),
IF(AND('PRINTABLE (per grading)'!H$16="EXAM", 'PRINTABLE (per grading)'!B$13="Final"), IF(ISERROR(SUMIF('Exam (LECTURE ONLY)'!Z$20:AI$20, "CLO4", 'Exam (LECTURE ONLY)'!Z250:AI250) / 'Exam (LECTURE ONLY)'!AN$9), "", SUMIF('Exam (LECTURE ONLY)'!Z$20:AI$20, "CLO4", 'Exam (LECTURE ONLY)'!Z250:AI250) / 'Exam (LECTURE ONLY)'!AN$9),
IF(AND('PRINTABLE (per grading)'!H$16="OUTPUT", 'PRINTABLE (per grading)'!B$13="Prelim"), IF(ISERROR(SUMIF(OUTPUT!C$20:M$20, "CLO4", OUTPUT!C250:M250) / OUTPUT!AL$9), "", SUMIF(OUTPUT!C$20:M$20, "CLO4", OUTPUT!C250:M250) / OUTPUT!AL$9),
IF(AND('PRINTABLE (per grading)'!H$16="OUTPUT", 'PRINTABLE (per grading)'!B$13="Midterm"), IF(ISERROR(SUMIF(OUTPUT!O$20:Y$20, "CLO4", OUTPUT!O250:Y250) / OUTPUT!AM$9), "", SUMIF(OUTPUT!O$20:Y$20, "CLO4", OUTPUT!O250:Y250) / OUTPUT!AM$9),
IF(AND('PRINTABLE (per grading)'!H$16="OUTPUT", 'PRINTABLE (per grading)'!B$13="Final"), IF(ISERROR(SUMIF(OUTPUT!AA$20:AI$20, "CLO4", OUTPUT!AA250:AI250) / OUTPUT!AN$9), "", SUMIF(OUTPUT!AA$20:AI$20, "CLO4", OUTPUT!AA250:AI250) / OUTPUT!AN$9),
"")))))),"")</f>
        <v/>
      </c>
      <c r="AE248" s="286" t="str">
        <f aca="false">IF(B248&lt;&gt;"",IF(AD248="","",IF(AD248&lt;0.5,1,IF(AND(AD248&gt;=0.5,AD248&lt;P$10),2,IF(AD248&gt;=P$10,3)))),"")</f>
        <v/>
      </c>
      <c r="AF248" s="287" t="str">
        <f aca="false">IF(B248 &lt;&gt; "",IFERROR(IF(AVERAGE(AB248,AD248)&gt;=P$10,"Y","N"),""),"")</f>
        <v/>
      </c>
      <c r="AG248" s="194" t="str">
        <f aca="false">IF(B248 &lt;&gt; "", IFERROR(IF(C$16 = "PRELIM", SUMIF('Database (LECTURE-RES-PRAC)'!D$14:AG$14, "CLO5", 'Database (LECTURE-RES-PRAC)'!D245:AG245) / 'Grade computation'!F$8, IF(C$16 = "MIDTERM", SUMIF('Database (LECTURE-RES-PRAC)'!AJ$14:BM$14, "CLO5", 'Database (LECTURE-RES-PRAC)'!AJ245:BM245) / 'Grade computation'!G$8, IF(C$16 = "FINAL", SUMIF('Database (LECTURE-RES-PRAC)'!BP$14:CS$14, "CLO5", 'Database (LECTURE-RES-PRAC)'!BP245:CS245) / 'Grade computation'!H$8,""))),""),"")</f>
        <v/>
      </c>
      <c r="AH248" s="286" t="str">
        <f aca="false">IF(B248&lt;&gt;"",IF(AG248="","",IF(AG248&lt;0.5,1,IF(AND(AG248&gt;=0.5,AG248&lt;P$10),2,IF(AG248&gt;=P$10,3)))),"")</f>
        <v/>
      </c>
      <c r="AI248" s="194" t="str">
        <f aca="false">IF(B248 &lt;&gt; "",IF(AND('PRINTABLE (per grading)'!H$16="EXAM", 'PRINTABLE (per grading)'!B$13="Prelim"), IF(ISERROR(SUMIF('Exam (LECTURE ONLY)'!D$20:M$20, "CLO5", 'Exam (LECTURE ONLY)'!D250:M250) / 'Exam (LECTURE ONLY)'!AL$10), "", SUMIF('Exam (LECTURE ONLY)'!D$20:M$20, "CLO5", 'Exam (LECTURE ONLY)'!D250:M250) /'Exam (LECTURE ONLY)'!AL$10),
IF(AND('PRINTABLE (per grading)'!H$16="EXAM", 'PRINTABLE (per grading)'!B$13="Midterm"), IF(ISERROR(SUMIF('Exam (LECTURE ONLY)'!O$20:X$20, "CLO5", 'Exam (LECTURE ONLY)'!O250:X250) / 'Exam (LECTURE ONLY)'!AM$10), "", SUMIF('Exam (LECTURE ONLY)'!O$20:X$20, "CLO5", 'Exam (LECTURE ONLY)'!O250:X250) / 'Exam (LECTURE ONLY)'!AM$10),
IF(AND('PRINTABLE (per grading)'!H$16="EXAM", 'PRINTABLE (per grading)'!B$13="Final"), IF(ISERROR(SUMIF('Exam (LECTURE ONLY)'!Z$20:AI$20, "CLO5", 'Exam (LECTURE ONLY)'!Z250:AI250) / 'Exam (LECTURE ONLY)'!AN$10), "", SUMIF('Exam (LECTURE ONLY)'!Z$20:AI$20, "CLO5", 'Exam (LECTURE ONLY)'!Z250:AI250) / 'Exam (LECTURE ONLY)'!AN$10),
IF(AND('PRINTABLE (per grading)'!H$16="OUTPUT", 'PRINTABLE (per grading)'!B$13="Prelim"), IF(ISERROR(SUMIF(OUTPUT!C$20:M$20, "CLO5", OUTPUT!C250:M250) / OUTPUT!AL$10), "", SUMIF(OUTPUT!C$20:M$20, "CLO5", OUTPUT!C250:M250) / OUTPUT!AL$10),
IF(AND('PRINTABLE (per grading)'!H$16="OUTPUT", 'PRINTABLE (per grading)'!B$13="Midterm"), IF(ISERROR(SUMIF(OUTPUT!O$20:Y$20, "CLO5", OUTPUT!O250:Y250) / OUTPUT!AM$10), "", SUMIF(OUTPUT!O$20:Y$20, "CLO5", OUTPUT!O250:Y250) / OUTPUT!AM$10),
IF(AND('PRINTABLE (per grading)'!H$16="OUTPUT", 'PRINTABLE (per grading)'!B$13="Final"), IF(ISERROR(SUMIF(OUTPUT!AA$20:AI$20, "CLO5", OUTPUT!AA250:AI250) / OUTPUT!AN$10), "", SUMIF(OUTPUT!AA$20:AI$20, "CLO5", OUTPUT!AA250:AI250) / OUTPUT!AN$10),
"")))))),"")</f>
        <v/>
      </c>
      <c r="AJ248" s="286" t="str">
        <f aca="false">IF(B248&lt;&gt;"",IF(AI248="","",IF(AI248&lt;0.5,1,IF(AND(AI248&gt;=0.5,AI248&lt;P$10),2,IF(AI248&gt;=P$10,3)))),"")</f>
        <v/>
      </c>
      <c r="AK248" s="287" t="str">
        <f aca="false">IF(B248 &lt;&gt; "",IFERROR(IF(AVERAGE(AG248,AI248)&gt;=P$10,"Y","N"),""),"")</f>
        <v/>
      </c>
      <c r="AL248" s="194" t="str">
        <f aca="false">IF(B248 &lt;&gt; "", IFERROR(IF(C$16 = "PRELIM", SUMIF('Database (LECTURE-RES-PRAC)'!D$14:AG$14, "CLO6", 'Database (LECTURE-RES-PRAC)'!D245:AG245) / 'Grade computation'!F$9, IF(C$16 = "MIDTERM", SUMIF('Database (LECTURE-RES-PRAC)'!AJ$14:BM$14, "CLO6", 'Database (LECTURE-RES-PRAC)'!AJ245:BM245) / 'Grade computation'!G$9, IF(C$16 = "FINAL", SUMIF('Database (LECTURE-RES-PRAC)'!BP$14:CS$14, "CLO6", 'Database (LECTURE-RES-PRAC)'!BP245:CS245) / 'Grade computation'!H$9,""))),""),"")</f>
        <v/>
      </c>
      <c r="AM248" s="286" t="str">
        <f aca="false">IF(B248&lt;&gt;"",IF(AL248="","",IF(AL248&lt;0.5,1,IF(AND(AL248&gt;=0.5,AL248&lt;P$10),2,IF(AL248&gt;=P$10,3)))),"")</f>
        <v/>
      </c>
      <c r="AN248" s="194" t="str">
        <f aca="false">IF(B248 &lt;&gt; "",IF(AND('PRINTABLE (per grading)'!H$16="EXAM", 'PRINTABLE (per grading)'!B$13="Prelim"), IF(ISERROR(SUMIF('Exam (LECTURE ONLY)'!D$20:M$20, "CLO6", 'Exam (LECTURE ONLY)'!D250:M250) / 'Exam (LECTURE ONLY)'!AL$11), "", SUMIF('Exam (LECTURE ONLY)'!D$20:M$20, "CLO6", 'Exam (LECTURE ONLY)'!D250:M250) /'Exam (LECTURE ONLY)'!AL$11),
IF(AND('PRINTABLE (per grading)'!H$16="EXAM", 'PRINTABLE (per grading)'!B$13="Midterm"), IF(ISERROR(SUMIF('Exam (LECTURE ONLY)'!O$20:X$20, "CLO6", 'Exam (LECTURE ONLY)'!O250:X250) / 'Exam (LECTURE ONLY)'!AM$11), "", SUMIF('Exam (LECTURE ONLY)'!O$20:X$20, "CLO6", 'Exam (LECTURE ONLY)'!O250:X250) / 'Exam (LECTURE ONLY)'!AM$11),
IF(AND('PRINTABLE (per grading)'!H$16="EXAM", 'PRINTABLE (per grading)'!B$13="Final"), IF(ISERROR(SUMIF('Exam (LECTURE ONLY)'!Z$20:AI$20, "CLO6", 'Exam (LECTURE ONLY)'!Z250:AI250) / 'Exam (LECTURE ONLY)'!AN$11), "", SUMIF('Exam (LECTURE ONLY)'!Z$20:AI$20, "CLO6", 'Exam (LECTURE ONLY)'!Z250:AI250) / 'Exam (LECTURE ONLY)'!AN$11),
IF(AND('PRINTABLE (per grading)'!H$16="OUTPUT", 'PRINTABLE (per grading)'!B$13="Prelim"), IF(ISERROR(SUMIF(OUTPUT!C$20:M$20, "CLO6", OUTPUT!C250:M250) / OUTPUT!AL$11), "", SUMIF(OUTPUT!C$20:M$20, "CLO6", OUTPUT!C250:M250) / OUTPUT!AL$11),
IF(AND('PRINTABLE (per grading)'!H$16="OUTPUT", 'PRINTABLE (per grading)'!B$13="Midterm"), IF(ISERROR(SUMIF(OUTPUT!O$20:Y$20, "CLO6", OUTPUT!O250:Y250) / OUTPUT!AM$11), "", SUMIF(OUTPUT!O$20:Y$20, "CLO6", OUTPUT!O250:Y250) / OUTPUT!AM$11),
IF(AND('PRINTABLE (per grading)'!H$16="OUTPUT", 'PRINTABLE (per grading)'!B$13="Final"), IF(ISERROR(SUMIF(OUTPUT!AA$20:AI$20, "CLO6", OUTPUT!AA250:AI250) / OUTPUT!AN$11), "", SUMIF(OUTPUT!AA$20:AI$20, "CLO6", OUTPUT!AA250:AI250) / OUTPUT!AN$11),
"")))))),"")</f>
        <v/>
      </c>
      <c r="AO248" s="286" t="str">
        <f aca="false">IF(B248&lt;&gt;"",IF(AN248="","",IF(AN248&lt;0.5,1,IF(AND(AN248&gt;=0.5,AN248&lt;P$10),2,IF(AN248&gt;=P$10,3)))),"")</f>
        <v/>
      </c>
      <c r="AP248" s="287" t="str">
        <f aca="false">IF(B248 &lt;&gt; "",IFERROR(IF(AVERAGE(AL248,AN248)&gt;=P$10,"Y","N"),""),"")</f>
        <v/>
      </c>
      <c r="AQ248" s="194" t="str">
        <f aca="false">IF(B248 &lt;&gt; "", IFERROR(IF(C$16 = "PRELIM", SUMIF('Database (LECTURE-RES-PRAC)'!D$14:AG$14, "CLO7", 'Database (LECTURE-RES-PRAC)'!D245:AG245) / 'Grade computation'!F$10, IF(C$16 = "MIDTERM", SUMIF('Database (LECTURE-RES-PRAC)'!AJ$14:BM$14, "CLO7", 'Database (LECTURE-RES-PRAC)'!AJ245:BM245) / 'Grade computation'!G$10, IF(C$16 = "FINAL", SUMIF('Database (LECTURE-RES-PRAC)'!BP$14:CS$14, "CLO7", 'Database (LECTURE-RES-PRAC)'!BP245:CS245) / 'Grade computation'!H$10,""))),""),"")</f>
        <v/>
      </c>
      <c r="AR248" s="286" t="str">
        <f aca="false">IF(B248&lt;&gt;"",IF(AQ248="","",IF(AQ248&lt;0.5,1,IF(AND(AQ248&gt;=0.5,AQ248&lt;P$10),2,IF(AQ248&gt;=P$10,3)))),"")</f>
        <v/>
      </c>
      <c r="AS248" s="194" t="str">
        <f aca="false">IF(B248 &lt;&gt; "",IF(AND('PRINTABLE (per grading)'!H$16="EXAM", 'PRINTABLE (per grading)'!B$13="Prelim"), IF(ISERROR(SUMIF('Exam (LECTURE ONLY)'!D$20:M$20, "CLO7", 'Exam (LECTURE ONLY)'!D250:M250) / 'Exam (LECTURE ONLY)'!AL$12), "", SUMIF('Exam (LECTURE ONLY)'!D$20:M$20, "CLO7", 'Exam (LECTURE ONLY)'!D250:M250) /'Exam (LECTURE ONLY)'!AL$12),
IF(AND('PRINTABLE (per grading)'!H$16="EXAM", 'PRINTABLE (per grading)'!B$13="Midterm"), IF(ISERROR(SUMIF('Exam (LECTURE ONLY)'!O$20:X$20, "CLO7", 'Exam (LECTURE ONLY)'!O250:X250) / 'Exam (LECTURE ONLY)'!AM$12), "", SUMIF('Exam (LECTURE ONLY)'!O$20:X$20, "CLO7", 'Exam (LECTURE ONLY)'!O250:X250) / 'Exam (LECTURE ONLY)'!AM$12),
IF(AND('PRINTABLE (per grading)'!H$16="EXAM", 'PRINTABLE (per grading)'!B$13="Final"), IF(ISERROR(SUMIF('Exam (LECTURE ONLY)'!Z$20:AI$20, "CLO7", 'Exam (LECTURE ONLY)'!Z250:AI250) / 'Exam (LECTURE ONLY)'!AN$12), "", SUMIF('Exam (LECTURE ONLY)'!Z$20:AI$20, "CLO7", 'Exam (LECTURE ONLY)'!Z250:AI250) / 'Exam (LECTURE ONLY)'!AN$12),
IF(AND('PRINTABLE (per grading)'!H$16="OUTPUT", 'PRINTABLE (per grading)'!B$13="Prelim"), IF(ISERROR(SUMIF(OUTPUT!C$20:M$20, "CLO7", OUTPUT!C250:M250) / OUTPUT!AL$12), "", SUMIF(OUTPUT!C$20:M$20, "CLO7", OUTPUT!C250:M250) / OUTPUT!AL$12),
IF(AND('PRINTABLE (per grading)'!H$16="OUTPUT", 'PRINTABLE (per grading)'!B$13="Midterm"), IF(ISERROR(SUMIF(OUTPUT!O$20:Y$20, "CLO7", OUTPUT!O250:Y250) / OUTPUT!AM$12), "", SUMIF(OUTPUT!O$20:Y$20, "CLO7", OUTPUT!O250:Y250) / OUTPUT!AM$12),
IF(AND('PRINTABLE (per grading)'!H$16="OUTPUT", 'PRINTABLE (per grading)'!B$13="Final"), IF(ISERROR(SUMIF(OUTPUT!AA$20:AI$20, "CLO7", OUTPUT!AA250:AI250) / OUTPUT!AN$12), "", SUMIF(OUTPUT!AA$20:AI$20, "CLO7", OUTPUT!AA250:AI250) / OUTPUT!AN$12),
"")))))),"")</f>
        <v/>
      </c>
      <c r="AT248" s="286" t="str">
        <f aca="false">IF(B248&lt;&gt;"",IF(AS248="","",IF(AS248&lt;0.5,1,IF(AND(AS248&gt;=0.5,AS248&lt;P$10),2,IF(AS248&gt;=P$10,3)))),"")</f>
        <v/>
      </c>
      <c r="AU248" s="287" t="str">
        <f aca="false">IF(B248 &lt;&gt; "",IFERROR(IF(AVERAGE(AQ248,AS248)&gt;=P$10,"Y","N"),""),"")</f>
        <v/>
      </c>
      <c r="AV248" s="194" t="str">
        <f aca="false">IF(B248 &lt;&gt; "", IFERROR(IF(C$16 = "PRELIM", SUMIF('Database (LECTURE-RES-PRAC)'!D$14:AG$14, "CLO8", 'Database (LECTURE-RES-PRAC)'!D245:AG245) / 'Grade computation'!F$11, IF(C$16 = "MIDTERM", SUMIF('Database (LECTURE-RES-PRAC)'!AJ$14:BM$14, "CLO8", 'Database (LECTURE-RES-PRAC)'!AJ245:BM245) / 'Grade computation'!G$11, IF(C$16 = "FINAL", SUMIF('Database (LECTURE-RES-PRAC)'!BP$14:CS$14, "CLO8", 'Database (LECTURE-RES-PRAC)'!BP245:CS245) / 'Grade computation'!H$11,""))),""),"")</f>
        <v/>
      </c>
      <c r="AW248" s="286" t="str">
        <f aca="false">IF(B248&lt;&gt;"",IF(AV248="","",IF(AV248&lt;0.5,1,IF(AND(AV248&gt;=0.5,AV248&lt;P$10),2,IF(AV248&gt;=P$10,3)))),"")</f>
        <v/>
      </c>
      <c r="AX248" s="194" t="str">
        <f aca="false">IF(B248 &lt;&gt; "",IF(AND('PRINTABLE (per grading)'!H$16="EXAM", 'PRINTABLE (per grading)'!B$13="Prelim"), IF(ISERROR(SUMIF('Exam (LECTURE ONLY)'!D$20:M$20, "CLO8", 'Exam (LECTURE ONLY)'!D250:M250) / 'Exam (LECTURE ONLY)'!AL$13), "", SUMIF('Exam (LECTURE ONLY)'!D$20:M$20, "CLO8", 'Exam (LECTURE ONLY)'!D250:M250) /'Exam (LECTURE ONLY)'!AL$13),
IF(AND('PRINTABLE (per grading)'!H$16="EXAM", 'PRINTABLE (per grading)'!B$13="Midterm"), IF(ISERROR(SUMIF('Exam (LECTURE ONLY)'!O$20:X$20, "CLO8", 'Exam (LECTURE ONLY)'!O250:X250) / 'Exam (LECTURE ONLY)'!AM$13), "", SUMIF('Exam (LECTURE ONLY)'!O$20:X$20, "CLO8", 'Exam (LECTURE ONLY)'!O250:X250) / 'Exam (LECTURE ONLY)'!AM$13),
IF(AND('PRINTABLE (per grading)'!H$16="EXAM", 'PRINTABLE (per grading)'!B$13="Final"), IF(ISERROR(SUMIF('Exam (LECTURE ONLY)'!Z$20:AI$20, "CLO8", 'Exam (LECTURE ONLY)'!Z250:AI250) / 'Exam (LECTURE ONLY)'!AN$13), "", SUMIF('Exam (LECTURE ONLY)'!Z$20:AI$20, "CLO8", 'Exam (LECTURE ONLY)'!Z250:AI250) / 'Exam (LECTURE ONLY)'!AN$13),
IF(AND('PRINTABLE (per grading)'!H$16="OUTPUT", 'PRINTABLE (per grading)'!B$13="Prelim"), IF(ISERROR(SUMIF(OUTPUT!C$20:M$20, "CLO8", OUTPUT!C250:M250) / OUTPUT!AL$13), "", SUMIF(OUTPUT!C$20:M$20, "CLO8", OUTPUT!C250:M250) / OUTPUT!AL$13),
IF(AND('PRINTABLE (per grading)'!H$16="OUTPUT", 'PRINTABLE (per grading)'!B$13="Midterm"), IF(ISERROR(SUMIF(OUTPUT!O$20:Y$20, "CLO8", OUTPUT!O250:Y250) / OUTPUT!AM$13), "", SUMIF(OUTPUT!O$20:Y$20, "CLO8", OUTPUT!O250:Y250) / OUTPUT!AM$13),
IF(AND('PRINTABLE (per grading)'!H$16="OUTPUT", 'PRINTABLE (per grading)'!B$13="Final"), IF(ISERROR(SUMIF(OUTPUT!AA$20:AI$20, "CLO8", OUTPUT!AA250:AI250) / OUTPUT!AN$13), "", SUMIF(OUTPUT!AA$20:AI$20, "CLO8", OUTPUT!AA250:AI250) / OUTPUT!AN$13),
"")))))),"")</f>
        <v/>
      </c>
      <c r="AY248" s="286" t="str">
        <f aca="false">IF(B248&lt;&gt;"",IF(AX248="","",IF(AX248&lt;0.5,1,IF(AND(AX248&gt;=0.5,AX248&lt;P$10),2,IF(AX248&gt;=P$10,3)))),"")</f>
        <v/>
      </c>
      <c r="AZ248" s="287" t="str">
        <f aca="false">IF(B248 &lt;&gt; "",IFERROR(IF(AVERAGE(AV248,AX248)&gt;=P$10,"Y","N"),""),"")</f>
        <v/>
      </c>
      <c r="BA248" s="194" t="str">
        <f aca="false">IF(B248 &lt;&gt; "", IFERROR(IF(C$16 = "PRELIM", SUMIF('Database (LECTURE-RES-PRAC)'!D$14:AG$14, "CLO9", 'Database (LECTURE-RES-PRAC)'!D245:AG245) / 'Grade computation'!F$12, IF(C$16 = "MIDTERM", SUMIF('Database (LECTURE-RES-PRAC)'!AJ$14:BM$14, "CLO9", 'Database (LECTURE-RES-PRAC)'!AJ245:BM245) / 'Grade computation'!G$12, IF(C$16 = "FINAL", SUMIF('Database (LECTURE-RES-PRAC)'!BP$14:CS$14, "CLO9", 'Database (LECTURE-RES-PRAC)'!BP245:CS245) / 'Grade computation'!H$12,""))),""),"")</f>
        <v/>
      </c>
      <c r="BB248" s="286" t="str">
        <f aca="false">IF(B248&lt;&gt;"",IF(BA248="","",IF(BA248&lt;0.5,1,IF(AND(BA248&gt;=0.5,BA248&lt;P$10),2,IF(BA248&gt;=P$10,3)))),"")</f>
        <v/>
      </c>
      <c r="BC248" s="194" t="str">
        <f aca="false">IF(B248 &lt;&gt; "",IF(AND('PRINTABLE (per grading)'!H$16="EXAM", 'PRINTABLE (per grading)'!B$13="Prelim"), IF(ISERROR(SUMIF('Exam (LECTURE ONLY)'!D$20:M$20, "CLO9", 'Exam (LECTURE ONLY)'!D250:M250) / 'Exam (LECTURE ONLY)'!AL$14), "", SUMIF('Exam (LECTURE ONLY)'!D$20:M$20, "CLO9", 'Exam (LECTURE ONLY)'!D250:M250) /'Exam (LECTURE ONLY)'!AL$14),
IF(AND('PRINTABLE (per grading)'!H$16="EXAM", 'PRINTABLE (per grading)'!B$13="Midterm"), IF(ISERROR(SUMIF('Exam (LECTURE ONLY)'!O$20:X$20, "CLO9", 'Exam (LECTURE ONLY)'!O250:X250) / 'Exam (LECTURE ONLY)'!AM$14), "", SUMIF('Exam (LECTURE ONLY)'!O$20:X$20, "CLO9", 'Exam (LECTURE ONLY)'!O250:X250) / 'Exam (LECTURE ONLY)'!AM$14),
IF(AND('PRINTABLE (per grading)'!H$16="EXAM", 'PRINTABLE (per grading)'!B$13="Final"), IF(ISERROR(SUMIF('Exam (LECTURE ONLY)'!Z$20:AI$20, "CLO9", 'Exam (LECTURE ONLY)'!Z250:AI250) / 'Exam (LECTURE ONLY)'!AN$14), "", SUMIF('Exam (LECTURE ONLY)'!Z$20:AI$20, "CLO9", 'Exam (LECTURE ONLY)'!Z250:AI250) / 'Exam (LECTURE ONLY)'!AN$14),
IF(AND('PRINTABLE (per grading)'!H$16="OUTPUT", 'PRINTABLE (per grading)'!B$13="Prelim"), IF(ISERROR(SUMIF(OUTPUT!C$20:M$20, "CLO9", OUTPUT!C250:M250) / OUTPUT!AL$14), "", SUMIF(OUTPUT!C$20:M$20, "CLO9", OUTPUT!C250:M250) / OUTPUT!AL$14),
IF(AND('PRINTABLE (per grading)'!H$16="OUTPUT", 'PRINTABLE (per grading)'!B$13="Midterm"), IF(ISERROR(SUMIF(OUTPUT!O$20:Y$20, "CLO9", OUTPUT!O250:Y250) / OUTPUT!AM$14), "", SUMIF(OUTPUT!O$20:Y$20, "CLO9", OUTPUT!O250:Y250) / OUTPUT!AM$14),
IF(AND('PRINTABLE (per grading)'!H$16="OUTPUT", 'PRINTABLE (per grading)'!B$13="Final"), IF(ISERROR(SUMIF(OUTPUT!AA$20:AI$20, "CLO9", OUTPUT!AA250:AI250) / OUTPUT!AN$14), "", SUMIF(OUTPUT!AA$20:AI$20, "CLO9", OUTPUT!AA250:AI250) / OUTPUT!AN$14),
"")))))),"")</f>
        <v/>
      </c>
      <c r="BD248" s="286" t="str">
        <f aca="false">IF(B248&lt;&gt;"",IF(BC248="","",IF(BC248&lt;0.5,1,IF(AND(BC248&gt;=0.5,BC248&lt;P$10),2,IF(BC248&gt;=P$10,3)))),"")</f>
        <v/>
      </c>
      <c r="BE248" s="287" t="str">
        <f aca="false">IF(B248 &lt;&gt; "",IFERROR(IF(AVERAGE(BA248,BC248)&gt;=P$10,"Y","N"),""),"")</f>
        <v/>
      </c>
      <c r="BF248" s="194" t="str">
        <f aca="false">IF(B248 &lt;&gt; "", IFERROR(IF(C$16 = "PRELIM", SUMIF('Database (LECTURE-RES-PRAC)'!D$14:AG$14, "CLO10", 'Database (LECTURE-RES-PRAC)'!D245:AG245) / 'Grade computation'!F$13, IF(C$16 = "MIDTERM", SUMIF('Database (LECTURE-RES-PRAC)'!AJ$14:BM$14, "CLO10", 'Database (LECTURE-RES-PRAC)'!AJ245:BM245) / 'Grade computation'!G$13, IF(C$16 = "FINAL", SUMIF('Database (LECTURE-RES-PRAC)'!BP$14:CS$14, "CLO10", 'Database (LECTURE-RES-PRAC)'!BP245:CS245) / 'Grade computation'!H$13,""))),""),"")</f>
        <v/>
      </c>
      <c r="BG248" s="286" t="str">
        <f aca="false">IF(B248&lt;&gt;"",IF(BF248="","",IF(BF248&lt;0.5,1,IF(AND(BF248&gt;=0.5,BF248&lt;P$10),2,IF(BF248&gt;=P$10,3)))),"")</f>
        <v/>
      </c>
      <c r="BH248" s="194" t="str">
        <f aca="false">IF(B248 &lt;&gt; "",IF(AND('PRINTABLE (per grading)'!H$16="EXAM", 'PRINTABLE (per grading)'!B$13="Prelim"), IF(ISERROR(SUMIF('Exam (LECTURE ONLY)'!D$20:M$20, "CLO10", 'Exam (LECTURE ONLY)'!D250:M250) / 'Exam (LECTURE ONLY)'!AL$15), "", SUMIF('Exam (LECTURE ONLY)'!D$20:M$20, "CLO10", 'Exam (LECTURE ONLY)'!D250:M250) /'Exam (LECTURE ONLY)'!AL$15),
IF(AND('PRINTABLE (per grading)'!H$16="EXAM", 'PRINTABLE (per grading)'!B$13="Midterm"), IF(ISERROR(SUMIF('Exam (LECTURE ONLY)'!O$20:X$20, "CLO10", 'Exam (LECTURE ONLY)'!O250:X250) / 'Exam (LECTURE ONLY)'!AM$15), "", SUMIF('Exam (LECTURE ONLY)'!O$20:X$20, "CLO10", 'Exam (LECTURE ONLY)'!O250:X250) / 'Exam (LECTURE ONLY)'!AM$15),
IF(AND('PRINTABLE (per grading)'!H$16="EXAM", 'PRINTABLE (per grading)'!B$13="Final"), IF(ISERROR(SUMIF('Exam (LECTURE ONLY)'!Z$20:AI$20, "CLO10", 'Exam (LECTURE ONLY)'!Z250:AI250) / 'Exam (LECTURE ONLY)'!AN$15), "", SUMIF('Exam (LECTURE ONLY)'!Z$20:AI$20, "CLO10", 'Exam (LECTURE ONLY)'!Z250:AI250) / 'Exam (LECTURE ONLY)'!AN$15),
IF(AND('PRINTABLE (per grading)'!H$16="OUTPUT", 'PRINTABLE (per grading)'!B$13="Prelim"), IF(ISERROR(SUMIF(OUTPUT!C$20:M$20, "CLO10", OUTPUT!C250:M250) / OUTPUT!AL$15), "", SUMIF(OUTPUT!C$20:M$20, "CLO10", OUTPUT!C250:M250) / OUTPUT!AL$15),
IF(AND('PRINTABLE (per grading)'!H$16="OUTPUT", 'PRINTABLE (per grading)'!B$13="Midterm"), IF(ISERROR(SUMIF(OUTPUT!O$20:Y$20, "CLO10", OUTPUT!O250:Y250) / OUTPUT!AM$15), "", SUMIF(OUTPUT!O$20:Y$20, "CLO10", OUTPUT!O250:Y250) / OUTPUT!AM$15),
IF(AND('PRINTABLE (per grading)'!H$16="OUTPUT", 'PRINTABLE (per grading)'!B$13="Final"), IF(ISERROR(SUMIF(OUTPUT!AA$20:AI$20, "CLO10", OUTPUT!AA250:AI250) / OUTPUT!AN$15), "", SUMIF(OUTPUT!AA$20:AI$20, "CLO10", OUTPUT!AA250:AI250) / OUTPUT!AN$15),
"")))))),"")</f>
        <v/>
      </c>
      <c r="BI248" s="286" t="str">
        <f aca="false">IF(B248&lt;&gt;"",IF(BH248="","",IF(BH248&lt;0.5,1,IF(AND(BH248&gt;=0.5,BH248&lt;P$10),2,IF(BH248&gt;=P$10,3)))),"")</f>
        <v/>
      </c>
      <c r="BJ248" s="287" t="str">
        <f aca="false">IF(B248 &lt;&gt; "",IFERROR(IF(AVERAGE(BF248,BH248)&gt;=P$10,"Y","N"),""),"")</f>
        <v/>
      </c>
      <c r="BK248" s="8"/>
    </row>
    <row r="249" customFormat="false" ht="19.5" hidden="false" customHeight="true" outlineLevel="0" collapsed="false">
      <c r="A249" s="183" t="str">
        <f aca="false">IF(ISBLANK('Database (LECTURE-RES-PRAC)'!A246),"",'Database (LECTURE-RES-PRAC)'!A246)</f>
        <v/>
      </c>
      <c r="B249" s="184" t="str">
        <f aca="false">IF(ISBLANK('Database (LECTURE-RES-PRAC)'!B246),"",'Database (LECTURE-RES-PRAC)'!B246)</f>
        <v/>
      </c>
      <c r="C249" s="230" t="str">
        <f aca="false">IF(B249&lt;&gt;"",IF(C$16="PRELIM",'Grade computation'!C249, IF(C$16="MIDTERM",'Grade computation'!K249, IF(C$16="FINAL",'Grade computation'!S249,""))),"")</f>
        <v/>
      </c>
      <c r="D249" s="231" t="str">
        <f aca="false">IF(B249&lt;&gt;"",IFERROR(IF(B$11="80-20", (((C249/C$19)*X$6)+X$7)*D$18, IF(B$11="60-40", (((C249/C$19)*Y$6)+Y$7)*D$18, 0)),0),"")</f>
        <v/>
      </c>
      <c r="E249" s="230" t="str">
        <f aca="false">IF(B249&lt;&gt;"", IF(C$16="PRELIM",'Grade computation'!E249, IF(C$16="MIDTERM",'Grade computation'!M249, IF(C$16="FINAL",'Grade computation'!U249,""))),"")</f>
        <v/>
      </c>
      <c r="F249" s="232" t="str">
        <f aca="false">IF(B249&lt;&gt;"",IFERROR(IF(B$11="80-20", (((E249/E$19)*X$6)+X$7)*F$18, IF(B$11="60-40", (((E249/E$19)*Y$6)+Y$7)*F$18, 0)),0),"")</f>
        <v/>
      </c>
      <c r="G249" s="233" t="str">
        <f aca="false">IF(B249&lt;&gt;"",IFERROR((D249+F249),0),"")</f>
        <v/>
      </c>
      <c r="H249" s="234" t="str">
        <f aca="false">IF(B249&lt;&gt;"",IF(C$16="PRELIM", 'Grade computation'!H249, IF(C$16="MIDTERM", 'Grade computation'!P249, IF(C$16="FINAL",'Grade computation'!X249, ""))),"")</f>
        <v/>
      </c>
      <c r="I249" s="233" t="str">
        <f aca="false">IF(B249&lt;&gt;"",IFERROR(IF(B$11="80-20", (((H249/H$19)*X$6)+X$7)*I$19, IF(B$11="60-40", (((H249/H$19)*Y$6)+Y$7)*I$19, 0)),0),"")</f>
        <v/>
      </c>
      <c r="J249" s="237" t="str">
        <f aca="false">IFERROR((G249+I249),"")</f>
        <v/>
      </c>
      <c r="K249" s="183" t="str">
        <f aca="false">IFERROR(IF(J249="","",IF(J249&gt;=75,"PASSED","FAILED")),"")</f>
        <v/>
      </c>
      <c r="L249" s="183"/>
      <c r="M249" s="194" t="str">
        <f aca="false">IF(B249 &lt;&gt; "", IFERROR(IF(C$16 = "PRELIM", SUMIF('Database (LECTURE-RES-PRAC)'!D$14:AG$14, "CLO1", 'Database (LECTURE-RES-PRAC)'!D246:AG246) / 'Grade computation'!F$4, IF(C$16 = "MIDTERM", SUMIF('Database (LECTURE-RES-PRAC)'!AJ$14:BM$14, "CLO1", 'Database (LECTURE-RES-PRAC)'!AJ246:BM246) / 'Grade computation'!G$4, IF(C$16 = "FINAL", SUMIF('Database (LECTURE-RES-PRAC)'!BP$14:CS$14, "CLO1", 'Database (LECTURE-RES-PRAC)'!BP246:CS246) / 'Grade computation'!H$4,""))),""),"")</f>
        <v/>
      </c>
      <c r="N249" s="286" t="str">
        <f aca="false">IF(B249&lt;&gt;"",IF(M249="","",IF(M249&lt;0.5,1,IF(AND(M249&gt;=0.5,M249&lt;P$10),2,IF(M249&gt;=P$10,3)))),"")</f>
        <v/>
      </c>
      <c r="O249" s="194" t="str">
        <f aca="false">IF(B249 &lt;&gt; "",IF(AND('PRINTABLE (per grading)'!H$16="EXAM", 'PRINTABLE (per grading)'!B$13="Prelim"), IF(ISERROR(SUMIF('Exam (LECTURE ONLY)'!D$20:M$20, "CLO1", 'Exam (LECTURE ONLY)'!D251:M251) / 'Exam (LECTURE ONLY)'!AL$6), "", SUMIF('Exam (LECTURE ONLY)'!D$20:M$20, "CLO1", 'Exam (LECTURE ONLY)'!D251:M251) /'Exam (LECTURE ONLY)'!AL$6),
IF(AND('PRINTABLE (per grading)'!H$16="EXAM", 'PRINTABLE (per grading)'!B$13="Midterm"), IF(ISERROR(SUMIF('Exam (LECTURE ONLY)'!O$20:X$20, "CLO1", 'Exam (LECTURE ONLY)'!O251:X251) / 'Exam (LECTURE ONLY)'!AM$6), "", SUMIF('Exam (LECTURE ONLY)'!O$20:X$20, "CLO1", 'Exam (LECTURE ONLY)'!O251:X251) / 'Exam (LECTURE ONLY)'!AM$6),
IF(AND('PRINTABLE (per grading)'!H$16="EXAM", 'PRINTABLE (per grading)'!B$13="Final"), IF(ISERROR(SUMIF('Exam (LECTURE ONLY)'!Z$20:AI$20, "CLO1", 'Exam (LECTURE ONLY)'!Z251:AI251) / 'Exam (LECTURE ONLY)'!AN$6), "", SUMIF('Exam (LECTURE ONLY)'!Z$20:AI$20, "CLO1", 'Exam (LECTURE ONLY)'!Z251:AI251) / 'Exam (LECTURE ONLY)'!AN$6),
IF(AND('PRINTABLE (per grading)'!H$16="OUTPUT", 'PRINTABLE (per grading)'!B$13="Prelim"), IF(ISERROR(SUMIF(OUTPUT!C$20:M$20, "CLO1", OUTPUT!C251:M251) / OUTPUT!AL$6), "", SUMIF(OUTPUT!C$20:M$20, "CLO1", OUTPUT!C251:M251) / OUTPUT!AL$6),
IF(AND('PRINTABLE (per grading)'!H$16="OUTPUT", 'PRINTABLE (per grading)'!B$13="Midterm"), IF(ISERROR(SUMIF(OUTPUT!O$20:Y$20, "CLO1", OUTPUT!O251:Y251) / OUTPUT!AM$6), "", SUMIF(OUTPUT!O$20:Y$20, "CLO1", OUTPUT!O251:Y251) / OUTPUT!AM$6),
IF(AND('PRINTABLE (per grading)'!H$16="OUTPUT", 'PRINTABLE (per grading)'!B$13="Final"), IF(ISERROR(SUMIF(OUTPUT!AA$20:AI$20, "CLO1", OUTPUT!AA251:AI251) / OUTPUT!AN$6), "", SUMIF(OUTPUT!AA$20:AI$20, "CLO1", OUTPUT!AA251:AI251) / OUTPUT!AN$6),
"")))))),"")</f>
        <v/>
      </c>
      <c r="P249" s="286" t="str">
        <f aca="false">IF(B249&lt;&gt;"",IF(O249="","",IF(O249&lt;0.5,1,IF(AND(O249&gt;=0.5,O249&lt;P$10),2,IF(O249&gt;=P$10,3)))),"")</f>
        <v/>
      </c>
      <c r="Q249" s="287" t="str">
        <f aca="false">IF(B249 &lt;&gt; "",IFERROR(IF(AVERAGE(M249,O249)&gt;=P$10,"Y","N"),""),"")</f>
        <v/>
      </c>
      <c r="R249" s="194" t="str">
        <f aca="false">IF(B249 &lt;&gt; "", IFERROR(IF(C$16 = "PRELIM", SUMIF('Database (LECTURE-RES-PRAC)'!D$14:AG$14, "CLO2", 'Database (LECTURE-RES-PRAC)'!D246:AG246) / 'Grade computation'!F$5, IF(C$16 = "MIDTERM", SUMIF('Database (LECTURE-RES-PRAC)'!AJ$14:BM$14, "CLO2", 'Database (LECTURE-RES-PRAC)'!AJ246:BM246) / 'Grade computation'!G$5, IF(C$16 = "FINAL", SUMIF('Database (LECTURE-RES-PRAC)'!BP$14:CS$14, "CLO2", 'Database (LECTURE-RES-PRAC)'!BP246:CS246) / 'Grade computation'!H$5,""))),""),"")</f>
        <v/>
      </c>
      <c r="S249" s="286" t="str">
        <f aca="false">IF(B249&lt;&gt;"",IF(R249="","",IF(R249&lt;0.5,1,IF(AND(R249&gt;=0.5,R249&lt;P$10),2,IF(R249&gt;=P$10,3)))),"")</f>
        <v/>
      </c>
      <c r="T249" s="194" t="str">
        <f aca="false">IF(B249 &lt;&gt; "",IF(AND('PRINTABLE (per grading)'!H$16="EXAM", 'PRINTABLE (per grading)'!B$13="Prelim"), IF(ISERROR(SUMIF('Exam (LECTURE ONLY)'!D$20:M$20, "CLO2", 'Exam (LECTURE ONLY)'!D251:M251) / 'Exam (LECTURE ONLY)'!AL$7), "", SUMIF('Exam (LECTURE ONLY)'!D$20:M$20, "CLO2", 'Exam (LECTURE ONLY)'!D251:M251) /'Exam (LECTURE ONLY)'!AL$7),
IF(AND('PRINTABLE (per grading)'!H$16="EXAM", 'PRINTABLE (per grading)'!B$13="Midterm"), IF(ISERROR(SUMIF('Exam (LECTURE ONLY)'!O$20:X$20, "CLO2", 'Exam (LECTURE ONLY)'!O251:X251) / 'Exam (LECTURE ONLY)'!AM$7), "", SUMIF('Exam (LECTURE ONLY)'!O$20:X$20, "CLO2", 'Exam (LECTURE ONLY)'!O251:X251) / 'Exam (LECTURE ONLY)'!AM$7),
IF(AND('PRINTABLE (per grading)'!H$16="EXAM", 'PRINTABLE (per grading)'!B$13="Final"), IF(ISERROR(SUMIF('Exam (LECTURE ONLY)'!Z$20:AI$20, "CLO2", 'Exam (LECTURE ONLY)'!Z251:AI251) / 'Exam (LECTURE ONLY)'!AN$7), "", SUMIF('Exam (LECTURE ONLY)'!Z$20:AI$20, "CLO2", 'Exam (LECTURE ONLY)'!Z251:AI251) / 'Exam (LECTURE ONLY)'!AN$7),
IF(AND('PRINTABLE (per grading)'!H$16="OUTPUT", 'PRINTABLE (per grading)'!B$13="Prelim"), IF(ISERROR(SUMIF(OUTPUT!C$20:M$20, "CLO2", OUTPUT!C251:M251) / OUTPUT!AL$7), "", SUMIF(OUTPUT!C$20:M$20, "CLO2", OUTPUT!C251:M251) / OUTPUT!AL$7),
IF(AND('PRINTABLE (per grading)'!H$16="OUTPUT", 'PRINTABLE (per grading)'!B$13="Midterm"), IF(ISERROR(SUMIF(OUTPUT!O$20:Y$20, "CLO2", OUTPUT!O251:Y251) / OUTPUT!AM$7), "", SUMIF(OUTPUT!O$20:Y$20, "CLO2", OUTPUT!O251:Y251) / OUTPUT!AM$7),
IF(AND('PRINTABLE (per grading)'!H$16="OUTPUT", 'PRINTABLE (per grading)'!B$13="Final"), IF(ISERROR(SUMIF(OUTPUT!AA$20:AI$20, "CLO2", OUTPUT!AA251:AI251) / OUTPUT!AN$7), "", SUMIF(OUTPUT!AA$20:AI$20, "CLO2", OUTPUT!AA251:AI251) / OUTPUT!AN$7),
"")))))),"")</f>
        <v/>
      </c>
      <c r="U249" s="286" t="str">
        <f aca="false">IF(B249&lt;&gt;"",IF(T249="","",IF(T249&lt;0.5,1,IF(AND(T249&gt;=0.5,T249&lt;P$10),2,IF(T249&gt;=P$10,3)))),"")</f>
        <v/>
      </c>
      <c r="V249" s="287" t="str">
        <f aca="false">IF(B249 &lt;&gt; "",IFERROR(IF(AVERAGE(R249,T249)&gt;=P$10,"Y","N"),""),"")</f>
        <v/>
      </c>
      <c r="W249" s="194" t="str">
        <f aca="false">IF(B249 &lt;&gt; "", IFERROR(IF(C$16 = "PRELIM", SUMIF('Database (LECTURE-RES-PRAC)'!D$14:AG$14, "CLO3", 'Database (LECTURE-RES-PRAC)'!D246:AG246) / 'Grade computation'!F$6, IF(C$16 = "MIDTERM", SUMIF('Database (LECTURE-RES-PRAC)'!AJ$14:BM$14, "CLO3", 'Database (LECTURE-RES-PRAC)'!AJ246:BM246) / 'Grade computation'!G$6, IF(C$16 = "FINAL", SUMIF('Database (LECTURE-RES-PRAC)'!BP$14:CS$14, "CLO3", 'Database (LECTURE-RES-PRAC)'!BP246:CS246) / 'Grade computation'!H$6,""))),""),"")</f>
        <v/>
      </c>
      <c r="X249" s="286" t="str">
        <f aca="false">IF(B249&lt;&gt;"",IF(W249="","",IF(W249&lt;0.5,1,IF(AND(W249&gt;=0.5,W249&lt;P$10),2,IF(W249&gt;=P$10,3)))),"")</f>
        <v/>
      </c>
      <c r="Y249" s="194" t="str">
        <f aca="false">IF(B249 &lt;&gt; "",IF(AND('PRINTABLE (per grading)'!H$16="EXAM", 'PRINTABLE (per grading)'!B$13="Prelim"), IF(ISERROR(SUMIF('Exam (LECTURE ONLY)'!D$20:M$20, "CLO3", 'Exam (LECTURE ONLY)'!D251:M251) / 'Exam (LECTURE ONLY)'!AL$8), "", SUMIF('Exam (LECTURE ONLY)'!D$20:M$20, "CLO3", 'Exam (LECTURE ONLY)'!D251:M251) /'Exam (LECTURE ONLY)'!AL$8),
IF(AND('PRINTABLE (per grading)'!H$16="EXAM", 'PRINTABLE (per grading)'!B$13="Midterm"), IF(ISERROR(SUMIF('Exam (LECTURE ONLY)'!O$20:X$20, "CLO3", 'Exam (LECTURE ONLY)'!O251:X251) / 'Exam (LECTURE ONLY)'!AM$8), "", SUMIF('Exam (LECTURE ONLY)'!O$20:X$20, "CLO3", 'Exam (LECTURE ONLY)'!O251:X251) / 'Exam (LECTURE ONLY)'!AM$8),
IF(AND('PRINTABLE (per grading)'!H$16="EXAM", 'PRINTABLE (per grading)'!B$13="Final"), IF(ISERROR(SUMIF('Exam (LECTURE ONLY)'!Z$20:AI$20, "CLO3", 'Exam (LECTURE ONLY)'!Z251:AI251) / 'Exam (LECTURE ONLY)'!AN$8), "", SUMIF('Exam (LECTURE ONLY)'!Z$20:AI$20, "CLO3", 'Exam (LECTURE ONLY)'!Z251:AI251) / 'Exam (LECTURE ONLY)'!AN$8),
IF(AND('PRINTABLE (per grading)'!H$16="OUTPUT", 'PRINTABLE (per grading)'!B$13="Prelim"), IF(ISERROR(SUMIF(OUTPUT!C$20:M$20, "CLO3", OUTPUT!C251:M251) / OUTPUT!AL$8), "", SUMIF(OUTPUT!C$20:M$20, "CLO3", OUTPUT!C251:M251) / OUTPUT!AL$8),
IF(AND('PRINTABLE (per grading)'!H$16="OUTPUT", 'PRINTABLE (per grading)'!B$13="Midterm"), IF(ISERROR(SUMIF(OUTPUT!O$20:Y$20, "CLO3", OUTPUT!O251:Y251) / OUTPUT!AM$8), "", SUMIF(OUTPUT!O$20:Y$20, "CLO3", OUTPUT!O251:Y251) / OUTPUT!AM$8),
IF(AND('PRINTABLE (per grading)'!H$16="OUTPUT", 'PRINTABLE (per grading)'!B$13="Final"), IF(ISERROR(SUMIF(OUTPUT!AA$20:AI$20, "CLO3", OUTPUT!AA251:AI251) / OUTPUT!AN$8), "", SUMIF(OUTPUT!AA$20:AI$20, "CLO3", OUTPUT!AA251:AI251) / OUTPUT!AN$8),
"" )))))),"")</f>
        <v/>
      </c>
      <c r="Z249" s="286" t="str">
        <f aca="false">IF(B249&lt;&gt;"",IF(Y249="","",IF(Y249&lt;0.5,1,IF(AND(Y249&gt;=0.5,Y249&lt;P$10),2,IF(Y249&gt;=P$10,3)))),"")</f>
        <v/>
      </c>
      <c r="AA249" s="287" t="str">
        <f aca="false">IF(B249 &lt;&gt; "",IFERROR(IF(AVERAGE(W249,Y249)&gt;=P$10,"Y","N"),""),"")</f>
        <v/>
      </c>
      <c r="AB249" s="194" t="str">
        <f aca="false">IF(B249 &lt;&gt; "", IFERROR(IF(C$16 = "PRELIM", SUMIF('Database (LECTURE-RES-PRAC)'!D$14:AG$14, "CLO4", 'Database (LECTURE-RES-PRAC)'!D246:AG246) / 'Grade computation'!F$7, IF(C$16 = "MIDTERM", SUMIF('Database (LECTURE-RES-PRAC)'!AJ$14:BM$14, "CLO4", 'Database (LECTURE-RES-PRAC)'!AJ246:BM246) / 'Grade computation'!G$7, IF(C$16 = "FINAL", SUMIF('Database (LECTURE-RES-PRAC)'!BP$14:CS$14, "CLO4", 'Database (LECTURE-RES-PRAC)'!BP246:CS246) / 'Grade computation'!H$7,""))),""),"")</f>
        <v/>
      </c>
      <c r="AC249" s="286" t="str">
        <f aca="false">IF(B249&lt;&gt;"",IF(AB249="","",IF(AB249&lt;0.5,1,IF(AND(AB249&gt;=0.5,AB249&lt;P$10),2,IF(AB249&gt;=P$10,3)))),"")</f>
        <v/>
      </c>
      <c r="AD249" s="194" t="str">
        <f aca="false">IF(B249 &lt;&gt; "",IF(AND('PRINTABLE (per grading)'!H$16="EXAM", 'PRINTABLE (per grading)'!B$13="Prelim"), IF(ISERROR(SUMIF('Exam (LECTURE ONLY)'!D$20:M$20, "CLO4", 'Exam (LECTURE ONLY)'!D251:M251) / 'Exam (LECTURE ONLY)'!AL$9), "", SUMIF('Exam (LECTURE ONLY)'!D$20:M$20, "CLO4", 'Exam (LECTURE ONLY)'!D251:M251) /'Exam (LECTURE ONLY)'!AL$9),
IF(AND('PRINTABLE (per grading)'!H$16="EXAM", 'PRINTABLE (per grading)'!B$13="Midterm"), IF(ISERROR(SUMIF('Exam (LECTURE ONLY)'!O$20:X$20, "CLO4", 'Exam (LECTURE ONLY)'!O251:X251) / 'Exam (LECTURE ONLY)'!AM$9), "", SUMIF('Exam (LECTURE ONLY)'!O$20:X$20, "CLO4", 'Exam (LECTURE ONLY)'!O251:X251) / 'Exam (LECTURE ONLY)'!AM$9),
IF(AND('PRINTABLE (per grading)'!H$16="EXAM", 'PRINTABLE (per grading)'!B$13="Final"), IF(ISERROR(SUMIF('Exam (LECTURE ONLY)'!Z$20:AI$20, "CLO4", 'Exam (LECTURE ONLY)'!Z251:AI251) / 'Exam (LECTURE ONLY)'!AN$9), "", SUMIF('Exam (LECTURE ONLY)'!Z$20:AI$20, "CLO4", 'Exam (LECTURE ONLY)'!Z251:AI251) / 'Exam (LECTURE ONLY)'!AN$9),
IF(AND('PRINTABLE (per grading)'!H$16="OUTPUT", 'PRINTABLE (per grading)'!B$13="Prelim"), IF(ISERROR(SUMIF(OUTPUT!C$20:M$20, "CLO4", OUTPUT!C251:M251) / OUTPUT!AL$9), "", SUMIF(OUTPUT!C$20:M$20, "CLO4", OUTPUT!C251:M251) / OUTPUT!AL$9),
IF(AND('PRINTABLE (per grading)'!H$16="OUTPUT", 'PRINTABLE (per grading)'!B$13="Midterm"), IF(ISERROR(SUMIF(OUTPUT!O$20:Y$20, "CLO4", OUTPUT!O251:Y251) / OUTPUT!AM$9), "", SUMIF(OUTPUT!O$20:Y$20, "CLO4", OUTPUT!O251:Y251) / OUTPUT!AM$9),
IF(AND('PRINTABLE (per grading)'!H$16="OUTPUT", 'PRINTABLE (per grading)'!B$13="Final"), IF(ISERROR(SUMIF(OUTPUT!AA$20:AI$20, "CLO4", OUTPUT!AA251:AI251) / OUTPUT!AN$9), "", SUMIF(OUTPUT!AA$20:AI$20, "CLO4", OUTPUT!AA251:AI251) / OUTPUT!AN$9),
"")))))),"")</f>
        <v/>
      </c>
      <c r="AE249" s="286" t="str">
        <f aca="false">IF(B249&lt;&gt;"",IF(AD249="","",IF(AD249&lt;0.5,1,IF(AND(AD249&gt;=0.5,AD249&lt;P$10),2,IF(AD249&gt;=P$10,3)))),"")</f>
        <v/>
      </c>
      <c r="AF249" s="287" t="str">
        <f aca="false">IF(B249 &lt;&gt; "",IFERROR(IF(AVERAGE(AB249,AD249)&gt;=P$10,"Y","N"),""),"")</f>
        <v/>
      </c>
      <c r="AG249" s="194" t="str">
        <f aca="false">IF(B249 &lt;&gt; "", IFERROR(IF(C$16 = "PRELIM", SUMIF('Database (LECTURE-RES-PRAC)'!D$14:AG$14, "CLO5", 'Database (LECTURE-RES-PRAC)'!D246:AG246) / 'Grade computation'!F$8, IF(C$16 = "MIDTERM", SUMIF('Database (LECTURE-RES-PRAC)'!AJ$14:BM$14, "CLO5", 'Database (LECTURE-RES-PRAC)'!AJ246:BM246) / 'Grade computation'!G$8, IF(C$16 = "FINAL", SUMIF('Database (LECTURE-RES-PRAC)'!BP$14:CS$14, "CLO5", 'Database (LECTURE-RES-PRAC)'!BP246:CS246) / 'Grade computation'!H$8,""))),""),"")</f>
        <v/>
      </c>
      <c r="AH249" s="286" t="str">
        <f aca="false">IF(B249&lt;&gt;"",IF(AG249="","",IF(AG249&lt;0.5,1,IF(AND(AG249&gt;=0.5,AG249&lt;P$10),2,IF(AG249&gt;=P$10,3)))),"")</f>
        <v/>
      </c>
      <c r="AI249" s="194" t="str">
        <f aca="false">IF(B249 &lt;&gt; "",IF(AND('PRINTABLE (per grading)'!H$16="EXAM", 'PRINTABLE (per grading)'!B$13="Prelim"), IF(ISERROR(SUMIF('Exam (LECTURE ONLY)'!D$20:M$20, "CLO5", 'Exam (LECTURE ONLY)'!D251:M251) / 'Exam (LECTURE ONLY)'!AL$10), "", SUMIF('Exam (LECTURE ONLY)'!D$20:M$20, "CLO5", 'Exam (LECTURE ONLY)'!D251:M251) /'Exam (LECTURE ONLY)'!AL$10),
IF(AND('PRINTABLE (per grading)'!H$16="EXAM", 'PRINTABLE (per grading)'!B$13="Midterm"), IF(ISERROR(SUMIF('Exam (LECTURE ONLY)'!O$20:X$20, "CLO5", 'Exam (LECTURE ONLY)'!O251:X251) / 'Exam (LECTURE ONLY)'!AM$10), "", SUMIF('Exam (LECTURE ONLY)'!O$20:X$20, "CLO5", 'Exam (LECTURE ONLY)'!O251:X251) / 'Exam (LECTURE ONLY)'!AM$10),
IF(AND('PRINTABLE (per grading)'!H$16="EXAM", 'PRINTABLE (per grading)'!B$13="Final"), IF(ISERROR(SUMIF('Exam (LECTURE ONLY)'!Z$20:AI$20, "CLO5", 'Exam (LECTURE ONLY)'!Z251:AI251) / 'Exam (LECTURE ONLY)'!AN$10), "", SUMIF('Exam (LECTURE ONLY)'!Z$20:AI$20, "CLO5", 'Exam (LECTURE ONLY)'!Z251:AI251) / 'Exam (LECTURE ONLY)'!AN$10),
IF(AND('PRINTABLE (per grading)'!H$16="OUTPUT", 'PRINTABLE (per grading)'!B$13="Prelim"), IF(ISERROR(SUMIF(OUTPUT!C$20:M$20, "CLO5", OUTPUT!C251:M251) / OUTPUT!AL$10), "", SUMIF(OUTPUT!C$20:M$20, "CLO5", OUTPUT!C251:M251) / OUTPUT!AL$10),
IF(AND('PRINTABLE (per grading)'!H$16="OUTPUT", 'PRINTABLE (per grading)'!B$13="Midterm"), IF(ISERROR(SUMIF(OUTPUT!O$20:Y$20, "CLO5", OUTPUT!O251:Y251) / OUTPUT!AM$10), "", SUMIF(OUTPUT!O$20:Y$20, "CLO5", OUTPUT!O251:Y251) / OUTPUT!AM$10),
IF(AND('PRINTABLE (per grading)'!H$16="OUTPUT", 'PRINTABLE (per grading)'!B$13="Final"), IF(ISERROR(SUMIF(OUTPUT!AA$20:AI$20, "CLO5", OUTPUT!AA251:AI251) / OUTPUT!AN$10), "", SUMIF(OUTPUT!AA$20:AI$20, "CLO5", OUTPUT!AA251:AI251) / OUTPUT!AN$10),
"")))))),"")</f>
        <v/>
      </c>
      <c r="AJ249" s="286" t="str">
        <f aca="false">IF(B249&lt;&gt;"",IF(AI249="","",IF(AI249&lt;0.5,1,IF(AND(AI249&gt;=0.5,AI249&lt;P$10),2,IF(AI249&gt;=P$10,3)))),"")</f>
        <v/>
      </c>
      <c r="AK249" s="287" t="str">
        <f aca="false">IF(B249 &lt;&gt; "",IFERROR(IF(AVERAGE(AG249,AI249)&gt;=P$10,"Y","N"),""),"")</f>
        <v/>
      </c>
      <c r="AL249" s="194" t="str">
        <f aca="false">IF(B249 &lt;&gt; "", IFERROR(IF(C$16 = "PRELIM", SUMIF('Database (LECTURE-RES-PRAC)'!D$14:AG$14, "CLO6", 'Database (LECTURE-RES-PRAC)'!D246:AG246) / 'Grade computation'!F$9, IF(C$16 = "MIDTERM", SUMIF('Database (LECTURE-RES-PRAC)'!AJ$14:BM$14, "CLO6", 'Database (LECTURE-RES-PRAC)'!AJ246:BM246) / 'Grade computation'!G$9, IF(C$16 = "FINAL", SUMIF('Database (LECTURE-RES-PRAC)'!BP$14:CS$14, "CLO6", 'Database (LECTURE-RES-PRAC)'!BP246:CS246) / 'Grade computation'!H$9,""))),""),"")</f>
        <v/>
      </c>
      <c r="AM249" s="286" t="str">
        <f aca="false">IF(B249&lt;&gt;"",IF(AL249="","",IF(AL249&lt;0.5,1,IF(AND(AL249&gt;=0.5,AL249&lt;P$10),2,IF(AL249&gt;=P$10,3)))),"")</f>
        <v/>
      </c>
      <c r="AN249" s="194" t="str">
        <f aca="false">IF(B249 &lt;&gt; "",IF(AND('PRINTABLE (per grading)'!H$16="EXAM", 'PRINTABLE (per grading)'!B$13="Prelim"), IF(ISERROR(SUMIF('Exam (LECTURE ONLY)'!D$20:M$20, "CLO6", 'Exam (LECTURE ONLY)'!D251:M251) / 'Exam (LECTURE ONLY)'!AL$11), "", SUMIF('Exam (LECTURE ONLY)'!D$20:M$20, "CLO6", 'Exam (LECTURE ONLY)'!D251:M251) /'Exam (LECTURE ONLY)'!AL$11),
IF(AND('PRINTABLE (per grading)'!H$16="EXAM", 'PRINTABLE (per grading)'!B$13="Midterm"), IF(ISERROR(SUMIF('Exam (LECTURE ONLY)'!O$20:X$20, "CLO6", 'Exam (LECTURE ONLY)'!O251:X251) / 'Exam (LECTURE ONLY)'!AM$11), "", SUMIF('Exam (LECTURE ONLY)'!O$20:X$20, "CLO6", 'Exam (LECTURE ONLY)'!O251:X251) / 'Exam (LECTURE ONLY)'!AM$11),
IF(AND('PRINTABLE (per grading)'!H$16="EXAM", 'PRINTABLE (per grading)'!B$13="Final"), IF(ISERROR(SUMIF('Exam (LECTURE ONLY)'!Z$20:AI$20, "CLO6", 'Exam (LECTURE ONLY)'!Z251:AI251) / 'Exam (LECTURE ONLY)'!AN$11), "", SUMIF('Exam (LECTURE ONLY)'!Z$20:AI$20, "CLO6", 'Exam (LECTURE ONLY)'!Z251:AI251) / 'Exam (LECTURE ONLY)'!AN$11),
IF(AND('PRINTABLE (per grading)'!H$16="OUTPUT", 'PRINTABLE (per grading)'!B$13="Prelim"), IF(ISERROR(SUMIF(OUTPUT!C$20:M$20, "CLO6", OUTPUT!C251:M251) / OUTPUT!AL$11), "", SUMIF(OUTPUT!C$20:M$20, "CLO6", OUTPUT!C251:M251) / OUTPUT!AL$11),
IF(AND('PRINTABLE (per grading)'!H$16="OUTPUT", 'PRINTABLE (per grading)'!B$13="Midterm"), IF(ISERROR(SUMIF(OUTPUT!O$20:Y$20, "CLO6", OUTPUT!O251:Y251) / OUTPUT!AM$11), "", SUMIF(OUTPUT!O$20:Y$20, "CLO6", OUTPUT!O251:Y251) / OUTPUT!AM$11),
IF(AND('PRINTABLE (per grading)'!H$16="OUTPUT", 'PRINTABLE (per grading)'!B$13="Final"), IF(ISERROR(SUMIF(OUTPUT!AA$20:AI$20, "CLO6", OUTPUT!AA251:AI251) / OUTPUT!AN$11), "", SUMIF(OUTPUT!AA$20:AI$20, "CLO6", OUTPUT!AA251:AI251) / OUTPUT!AN$11),
"")))))),"")</f>
        <v/>
      </c>
      <c r="AO249" s="286" t="str">
        <f aca="false">IF(B249&lt;&gt;"",IF(AN249="","",IF(AN249&lt;0.5,1,IF(AND(AN249&gt;=0.5,AN249&lt;P$10),2,IF(AN249&gt;=P$10,3)))),"")</f>
        <v/>
      </c>
      <c r="AP249" s="287" t="str">
        <f aca="false">IF(B249 &lt;&gt; "",IFERROR(IF(AVERAGE(AL249,AN249)&gt;=P$10,"Y","N"),""),"")</f>
        <v/>
      </c>
      <c r="AQ249" s="194" t="str">
        <f aca="false">IF(B249 &lt;&gt; "", IFERROR(IF(C$16 = "PRELIM", SUMIF('Database (LECTURE-RES-PRAC)'!D$14:AG$14, "CLO7", 'Database (LECTURE-RES-PRAC)'!D246:AG246) / 'Grade computation'!F$10, IF(C$16 = "MIDTERM", SUMIF('Database (LECTURE-RES-PRAC)'!AJ$14:BM$14, "CLO7", 'Database (LECTURE-RES-PRAC)'!AJ246:BM246) / 'Grade computation'!G$10, IF(C$16 = "FINAL", SUMIF('Database (LECTURE-RES-PRAC)'!BP$14:CS$14, "CLO7", 'Database (LECTURE-RES-PRAC)'!BP246:CS246) / 'Grade computation'!H$10,""))),""),"")</f>
        <v/>
      </c>
      <c r="AR249" s="286" t="str">
        <f aca="false">IF(B249&lt;&gt;"",IF(AQ249="","",IF(AQ249&lt;0.5,1,IF(AND(AQ249&gt;=0.5,AQ249&lt;P$10),2,IF(AQ249&gt;=P$10,3)))),"")</f>
        <v/>
      </c>
      <c r="AS249" s="194" t="str">
        <f aca="false">IF(B249 &lt;&gt; "",IF(AND('PRINTABLE (per grading)'!H$16="EXAM", 'PRINTABLE (per grading)'!B$13="Prelim"), IF(ISERROR(SUMIF('Exam (LECTURE ONLY)'!D$20:M$20, "CLO7", 'Exam (LECTURE ONLY)'!D251:M251) / 'Exam (LECTURE ONLY)'!AL$12), "", SUMIF('Exam (LECTURE ONLY)'!D$20:M$20, "CLO7", 'Exam (LECTURE ONLY)'!D251:M251) /'Exam (LECTURE ONLY)'!AL$12),
IF(AND('PRINTABLE (per grading)'!H$16="EXAM", 'PRINTABLE (per grading)'!B$13="Midterm"), IF(ISERROR(SUMIF('Exam (LECTURE ONLY)'!O$20:X$20, "CLO7", 'Exam (LECTURE ONLY)'!O251:X251) / 'Exam (LECTURE ONLY)'!AM$12), "", SUMIF('Exam (LECTURE ONLY)'!O$20:X$20, "CLO7", 'Exam (LECTURE ONLY)'!O251:X251) / 'Exam (LECTURE ONLY)'!AM$12),
IF(AND('PRINTABLE (per grading)'!H$16="EXAM", 'PRINTABLE (per grading)'!B$13="Final"), IF(ISERROR(SUMIF('Exam (LECTURE ONLY)'!Z$20:AI$20, "CLO7", 'Exam (LECTURE ONLY)'!Z251:AI251) / 'Exam (LECTURE ONLY)'!AN$12), "", SUMIF('Exam (LECTURE ONLY)'!Z$20:AI$20, "CLO7", 'Exam (LECTURE ONLY)'!Z251:AI251) / 'Exam (LECTURE ONLY)'!AN$12),
IF(AND('PRINTABLE (per grading)'!H$16="OUTPUT", 'PRINTABLE (per grading)'!B$13="Prelim"), IF(ISERROR(SUMIF(OUTPUT!C$20:M$20, "CLO7", OUTPUT!C251:M251) / OUTPUT!AL$12), "", SUMIF(OUTPUT!C$20:M$20, "CLO7", OUTPUT!C251:M251) / OUTPUT!AL$12),
IF(AND('PRINTABLE (per grading)'!H$16="OUTPUT", 'PRINTABLE (per grading)'!B$13="Midterm"), IF(ISERROR(SUMIF(OUTPUT!O$20:Y$20, "CLO7", OUTPUT!O251:Y251) / OUTPUT!AM$12), "", SUMIF(OUTPUT!O$20:Y$20, "CLO7", OUTPUT!O251:Y251) / OUTPUT!AM$12),
IF(AND('PRINTABLE (per grading)'!H$16="OUTPUT", 'PRINTABLE (per grading)'!B$13="Final"), IF(ISERROR(SUMIF(OUTPUT!AA$20:AI$20, "CLO7", OUTPUT!AA251:AI251) / OUTPUT!AN$12), "", SUMIF(OUTPUT!AA$20:AI$20, "CLO7", OUTPUT!AA251:AI251) / OUTPUT!AN$12),
"")))))),"")</f>
        <v/>
      </c>
      <c r="AT249" s="286" t="str">
        <f aca="false">IF(B249&lt;&gt;"",IF(AS249="","",IF(AS249&lt;0.5,1,IF(AND(AS249&gt;=0.5,AS249&lt;P$10),2,IF(AS249&gt;=P$10,3)))),"")</f>
        <v/>
      </c>
      <c r="AU249" s="287" t="str">
        <f aca="false">IF(B249 &lt;&gt; "",IFERROR(IF(AVERAGE(AQ249,AS249)&gt;=P$10,"Y","N"),""),"")</f>
        <v/>
      </c>
      <c r="AV249" s="194" t="str">
        <f aca="false">IF(B249 &lt;&gt; "", IFERROR(IF(C$16 = "PRELIM", SUMIF('Database (LECTURE-RES-PRAC)'!D$14:AG$14, "CLO8", 'Database (LECTURE-RES-PRAC)'!D246:AG246) / 'Grade computation'!F$11, IF(C$16 = "MIDTERM", SUMIF('Database (LECTURE-RES-PRAC)'!AJ$14:BM$14, "CLO8", 'Database (LECTURE-RES-PRAC)'!AJ246:BM246) / 'Grade computation'!G$11, IF(C$16 = "FINAL", SUMIF('Database (LECTURE-RES-PRAC)'!BP$14:CS$14, "CLO8", 'Database (LECTURE-RES-PRAC)'!BP246:CS246) / 'Grade computation'!H$11,""))),""),"")</f>
        <v/>
      </c>
      <c r="AW249" s="286" t="str">
        <f aca="false">IF(B249&lt;&gt;"",IF(AV249="","",IF(AV249&lt;0.5,1,IF(AND(AV249&gt;=0.5,AV249&lt;P$10),2,IF(AV249&gt;=P$10,3)))),"")</f>
        <v/>
      </c>
      <c r="AX249" s="194" t="str">
        <f aca="false">IF(B249 &lt;&gt; "",IF(AND('PRINTABLE (per grading)'!H$16="EXAM", 'PRINTABLE (per grading)'!B$13="Prelim"), IF(ISERROR(SUMIF('Exam (LECTURE ONLY)'!D$20:M$20, "CLO8", 'Exam (LECTURE ONLY)'!D251:M251) / 'Exam (LECTURE ONLY)'!AL$13), "", SUMIF('Exam (LECTURE ONLY)'!D$20:M$20, "CLO8", 'Exam (LECTURE ONLY)'!D251:M251) /'Exam (LECTURE ONLY)'!AL$13),
IF(AND('PRINTABLE (per grading)'!H$16="EXAM", 'PRINTABLE (per grading)'!B$13="Midterm"), IF(ISERROR(SUMIF('Exam (LECTURE ONLY)'!O$20:X$20, "CLO8", 'Exam (LECTURE ONLY)'!O251:X251) / 'Exam (LECTURE ONLY)'!AM$13), "", SUMIF('Exam (LECTURE ONLY)'!O$20:X$20, "CLO8", 'Exam (LECTURE ONLY)'!O251:X251) / 'Exam (LECTURE ONLY)'!AM$13),
IF(AND('PRINTABLE (per grading)'!H$16="EXAM", 'PRINTABLE (per grading)'!B$13="Final"), IF(ISERROR(SUMIF('Exam (LECTURE ONLY)'!Z$20:AI$20, "CLO8", 'Exam (LECTURE ONLY)'!Z251:AI251) / 'Exam (LECTURE ONLY)'!AN$13), "", SUMIF('Exam (LECTURE ONLY)'!Z$20:AI$20, "CLO8", 'Exam (LECTURE ONLY)'!Z251:AI251) / 'Exam (LECTURE ONLY)'!AN$13),
IF(AND('PRINTABLE (per grading)'!H$16="OUTPUT", 'PRINTABLE (per grading)'!B$13="Prelim"), IF(ISERROR(SUMIF(OUTPUT!C$20:M$20, "CLO8", OUTPUT!C251:M251) / OUTPUT!AL$13), "", SUMIF(OUTPUT!C$20:M$20, "CLO8", OUTPUT!C251:M251) / OUTPUT!AL$13),
IF(AND('PRINTABLE (per grading)'!H$16="OUTPUT", 'PRINTABLE (per grading)'!B$13="Midterm"), IF(ISERROR(SUMIF(OUTPUT!O$20:Y$20, "CLO8", OUTPUT!O251:Y251) / OUTPUT!AM$13), "", SUMIF(OUTPUT!O$20:Y$20, "CLO8", OUTPUT!O251:Y251) / OUTPUT!AM$13),
IF(AND('PRINTABLE (per grading)'!H$16="OUTPUT", 'PRINTABLE (per grading)'!B$13="Final"), IF(ISERROR(SUMIF(OUTPUT!AA$20:AI$20, "CLO8", OUTPUT!AA251:AI251) / OUTPUT!AN$13), "", SUMIF(OUTPUT!AA$20:AI$20, "CLO8", OUTPUT!AA251:AI251) / OUTPUT!AN$13),
"")))))),"")</f>
        <v/>
      </c>
      <c r="AY249" s="286" t="str">
        <f aca="false">IF(B249&lt;&gt;"",IF(AX249="","",IF(AX249&lt;0.5,1,IF(AND(AX249&gt;=0.5,AX249&lt;P$10),2,IF(AX249&gt;=P$10,3)))),"")</f>
        <v/>
      </c>
      <c r="AZ249" s="287" t="str">
        <f aca="false">IF(B249 &lt;&gt; "",IFERROR(IF(AVERAGE(AV249,AX249)&gt;=P$10,"Y","N"),""),"")</f>
        <v/>
      </c>
      <c r="BA249" s="194" t="str">
        <f aca="false">IF(B249 &lt;&gt; "", IFERROR(IF(C$16 = "PRELIM", SUMIF('Database (LECTURE-RES-PRAC)'!D$14:AG$14, "CLO9", 'Database (LECTURE-RES-PRAC)'!D246:AG246) / 'Grade computation'!F$12, IF(C$16 = "MIDTERM", SUMIF('Database (LECTURE-RES-PRAC)'!AJ$14:BM$14, "CLO9", 'Database (LECTURE-RES-PRAC)'!AJ246:BM246) / 'Grade computation'!G$12, IF(C$16 = "FINAL", SUMIF('Database (LECTURE-RES-PRAC)'!BP$14:CS$14, "CLO9", 'Database (LECTURE-RES-PRAC)'!BP246:CS246) / 'Grade computation'!H$12,""))),""),"")</f>
        <v/>
      </c>
      <c r="BB249" s="286" t="str">
        <f aca="false">IF(B249&lt;&gt;"",IF(BA249="","",IF(BA249&lt;0.5,1,IF(AND(BA249&gt;=0.5,BA249&lt;P$10),2,IF(BA249&gt;=P$10,3)))),"")</f>
        <v/>
      </c>
      <c r="BC249" s="194" t="str">
        <f aca="false">IF(B249 &lt;&gt; "",IF(AND('PRINTABLE (per grading)'!H$16="EXAM", 'PRINTABLE (per grading)'!B$13="Prelim"), IF(ISERROR(SUMIF('Exam (LECTURE ONLY)'!D$20:M$20, "CLO9", 'Exam (LECTURE ONLY)'!D251:M251) / 'Exam (LECTURE ONLY)'!AL$14), "", SUMIF('Exam (LECTURE ONLY)'!D$20:M$20, "CLO9", 'Exam (LECTURE ONLY)'!D251:M251) /'Exam (LECTURE ONLY)'!AL$14),
IF(AND('PRINTABLE (per grading)'!H$16="EXAM", 'PRINTABLE (per grading)'!B$13="Midterm"), IF(ISERROR(SUMIF('Exam (LECTURE ONLY)'!O$20:X$20, "CLO9", 'Exam (LECTURE ONLY)'!O251:X251) / 'Exam (LECTURE ONLY)'!AM$14), "", SUMIF('Exam (LECTURE ONLY)'!O$20:X$20, "CLO9", 'Exam (LECTURE ONLY)'!O251:X251) / 'Exam (LECTURE ONLY)'!AM$14),
IF(AND('PRINTABLE (per grading)'!H$16="EXAM", 'PRINTABLE (per grading)'!B$13="Final"), IF(ISERROR(SUMIF('Exam (LECTURE ONLY)'!Z$20:AI$20, "CLO9", 'Exam (LECTURE ONLY)'!Z251:AI251) / 'Exam (LECTURE ONLY)'!AN$14), "", SUMIF('Exam (LECTURE ONLY)'!Z$20:AI$20, "CLO9", 'Exam (LECTURE ONLY)'!Z251:AI251) / 'Exam (LECTURE ONLY)'!AN$14),
IF(AND('PRINTABLE (per grading)'!H$16="OUTPUT", 'PRINTABLE (per grading)'!B$13="Prelim"), IF(ISERROR(SUMIF(OUTPUT!C$20:M$20, "CLO9", OUTPUT!C251:M251) / OUTPUT!AL$14), "", SUMIF(OUTPUT!C$20:M$20, "CLO9", OUTPUT!C251:M251) / OUTPUT!AL$14),
IF(AND('PRINTABLE (per grading)'!H$16="OUTPUT", 'PRINTABLE (per grading)'!B$13="Midterm"), IF(ISERROR(SUMIF(OUTPUT!O$20:Y$20, "CLO9", OUTPUT!O251:Y251) / OUTPUT!AM$14), "", SUMIF(OUTPUT!O$20:Y$20, "CLO9", OUTPUT!O251:Y251) / OUTPUT!AM$14),
IF(AND('PRINTABLE (per grading)'!H$16="OUTPUT", 'PRINTABLE (per grading)'!B$13="Final"), IF(ISERROR(SUMIF(OUTPUT!AA$20:AI$20, "CLO9", OUTPUT!AA251:AI251) / OUTPUT!AN$14), "", SUMIF(OUTPUT!AA$20:AI$20, "CLO9", OUTPUT!AA251:AI251) / OUTPUT!AN$14),
"")))))),"")</f>
        <v/>
      </c>
      <c r="BD249" s="286" t="str">
        <f aca="false">IF(B249&lt;&gt;"",IF(BC249="","",IF(BC249&lt;0.5,1,IF(AND(BC249&gt;=0.5,BC249&lt;P$10),2,IF(BC249&gt;=P$10,3)))),"")</f>
        <v/>
      </c>
      <c r="BE249" s="287" t="str">
        <f aca="false">IF(B249 &lt;&gt; "",IFERROR(IF(AVERAGE(BA249,BC249)&gt;=P$10,"Y","N"),""),"")</f>
        <v/>
      </c>
      <c r="BF249" s="194" t="str">
        <f aca="false">IF(B249 &lt;&gt; "", IFERROR(IF(C$16 = "PRELIM", SUMIF('Database (LECTURE-RES-PRAC)'!D$14:AG$14, "CLO10", 'Database (LECTURE-RES-PRAC)'!D246:AG246) / 'Grade computation'!F$13, IF(C$16 = "MIDTERM", SUMIF('Database (LECTURE-RES-PRAC)'!AJ$14:BM$14, "CLO10", 'Database (LECTURE-RES-PRAC)'!AJ246:BM246) / 'Grade computation'!G$13, IF(C$16 = "FINAL", SUMIF('Database (LECTURE-RES-PRAC)'!BP$14:CS$14, "CLO10", 'Database (LECTURE-RES-PRAC)'!BP246:CS246) / 'Grade computation'!H$13,""))),""),"")</f>
        <v/>
      </c>
      <c r="BG249" s="286" t="str">
        <f aca="false">IF(B249&lt;&gt;"",IF(BF249="","",IF(BF249&lt;0.5,1,IF(AND(BF249&gt;=0.5,BF249&lt;P$10),2,IF(BF249&gt;=P$10,3)))),"")</f>
        <v/>
      </c>
      <c r="BH249" s="194" t="str">
        <f aca="false">IF(B249 &lt;&gt; "",IF(AND('PRINTABLE (per grading)'!H$16="EXAM", 'PRINTABLE (per grading)'!B$13="Prelim"), IF(ISERROR(SUMIF('Exam (LECTURE ONLY)'!D$20:M$20, "CLO10", 'Exam (LECTURE ONLY)'!D251:M251) / 'Exam (LECTURE ONLY)'!AL$15), "", SUMIF('Exam (LECTURE ONLY)'!D$20:M$20, "CLO10", 'Exam (LECTURE ONLY)'!D251:M251) /'Exam (LECTURE ONLY)'!AL$15),
IF(AND('PRINTABLE (per grading)'!H$16="EXAM", 'PRINTABLE (per grading)'!B$13="Midterm"), IF(ISERROR(SUMIF('Exam (LECTURE ONLY)'!O$20:X$20, "CLO10", 'Exam (LECTURE ONLY)'!O251:X251) / 'Exam (LECTURE ONLY)'!AM$15), "", SUMIF('Exam (LECTURE ONLY)'!O$20:X$20, "CLO10", 'Exam (LECTURE ONLY)'!O251:X251) / 'Exam (LECTURE ONLY)'!AM$15),
IF(AND('PRINTABLE (per grading)'!H$16="EXAM", 'PRINTABLE (per grading)'!B$13="Final"), IF(ISERROR(SUMIF('Exam (LECTURE ONLY)'!Z$20:AI$20, "CLO10", 'Exam (LECTURE ONLY)'!Z251:AI251) / 'Exam (LECTURE ONLY)'!AN$15), "", SUMIF('Exam (LECTURE ONLY)'!Z$20:AI$20, "CLO10", 'Exam (LECTURE ONLY)'!Z251:AI251) / 'Exam (LECTURE ONLY)'!AN$15),
IF(AND('PRINTABLE (per grading)'!H$16="OUTPUT", 'PRINTABLE (per grading)'!B$13="Prelim"), IF(ISERROR(SUMIF(OUTPUT!C$20:M$20, "CLO10", OUTPUT!C251:M251) / OUTPUT!AL$15), "", SUMIF(OUTPUT!C$20:M$20, "CLO10", OUTPUT!C251:M251) / OUTPUT!AL$15),
IF(AND('PRINTABLE (per grading)'!H$16="OUTPUT", 'PRINTABLE (per grading)'!B$13="Midterm"), IF(ISERROR(SUMIF(OUTPUT!O$20:Y$20, "CLO10", OUTPUT!O251:Y251) / OUTPUT!AM$15), "", SUMIF(OUTPUT!O$20:Y$20, "CLO10", OUTPUT!O251:Y251) / OUTPUT!AM$15),
IF(AND('PRINTABLE (per grading)'!H$16="OUTPUT", 'PRINTABLE (per grading)'!B$13="Final"), IF(ISERROR(SUMIF(OUTPUT!AA$20:AI$20, "CLO10", OUTPUT!AA251:AI251) / OUTPUT!AN$15), "", SUMIF(OUTPUT!AA$20:AI$20, "CLO10", OUTPUT!AA251:AI251) / OUTPUT!AN$15),
"")))))),"")</f>
        <v/>
      </c>
      <c r="BI249" s="286" t="str">
        <f aca="false">IF(B249&lt;&gt;"",IF(BH249="","",IF(BH249&lt;0.5,1,IF(AND(BH249&gt;=0.5,BH249&lt;P$10),2,IF(BH249&gt;=P$10,3)))),"")</f>
        <v/>
      </c>
      <c r="BJ249" s="287" t="str">
        <f aca="false">IF(B249 &lt;&gt; "",IFERROR(IF(AVERAGE(BF249,BH249)&gt;=P$10,"Y","N"),""),"")</f>
        <v/>
      </c>
      <c r="BK249" s="8"/>
    </row>
    <row r="250" customFormat="false" ht="19.5" hidden="false" customHeight="true" outlineLevel="0" collapsed="false">
      <c r="A250" s="228" t="str">
        <f aca="false">IF(ISBLANK('Database (LECTURE-RES-PRAC)'!A247),"",'Database (LECTURE-RES-PRAC)'!A247)</f>
        <v/>
      </c>
      <c r="B250" s="229" t="str">
        <f aca="false">IF(ISBLANK('Database (LECTURE-RES-PRAC)'!B247),"",'Database (LECTURE-RES-PRAC)'!B247)</f>
        <v/>
      </c>
      <c r="C250" s="230" t="str">
        <f aca="false">IF(B250&lt;&gt;"",IF(C$16="PRELIM",'Grade computation'!C250, IF(C$16="MIDTERM",'Grade computation'!K250, IF(C$16="FINAL",'Grade computation'!S250,""))),"")</f>
        <v/>
      </c>
      <c r="D250" s="231" t="str">
        <f aca="false">IF(B250&lt;&gt;"",IFERROR(IF(B$11="80-20", (((C250/C$19)*X$6)+X$7)*D$18, IF(B$11="60-40", (((C250/C$19)*Y$6)+Y$7)*D$18, 0)),0),"")</f>
        <v/>
      </c>
      <c r="E250" s="230" t="str">
        <f aca="false">IF(B250&lt;&gt;"", IF(C$16="PRELIM",'Grade computation'!E250, IF(C$16="MIDTERM",'Grade computation'!M250, IF(C$16="FINAL",'Grade computation'!U250,""))),"")</f>
        <v/>
      </c>
      <c r="F250" s="232" t="str">
        <f aca="false">IF(B250&lt;&gt;"",IFERROR(IF(B$11="80-20", (((E250/E$19)*X$6)+X$7)*F$18, IF(B$11="60-40", (((E250/E$19)*Y$6)+Y$7)*F$18, 0)),0),"")</f>
        <v/>
      </c>
      <c r="G250" s="233" t="str">
        <f aca="false">IF(B250&lt;&gt;"",IFERROR((D250+F250),0),"")</f>
        <v/>
      </c>
      <c r="H250" s="234" t="str">
        <f aca="false">IF(B250&lt;&gt;"",IF(C$16="PRELIM", 'Grade computation'!H250, IF(C$16="MIDTERM", 'Grade computation'!P250, IF(C$16="FINAL",'Grade computation'!X250, ""))),"")</f>
        <v/>
      </c>
      <c r="I250" s="233" t="str">
        <f aca="false">IF(B250&lt;&gt;"",IFERROR(IF(B$11="80-20", (((H250/H$19)*X$6)+X$7)*I$19, IF(B$11="60-40", (((H250/H$19)*Y$6)+Y$7)*I$19, 0)),0),"")</f>
        <v/>
      </c>
      <c r="J250" s="237" t="str">
        <f aca="false">IFERROR((G250+I250),"")</f>
        <v/>
      </c>
      <c r="K250" s="183" t="str">
        <f aca="false">IFERROR(IF(J250="","",IF(J250&gt;=75,"PASSED","FAILED")),"")</f>
        <v/>
      </c>
      <c r="L250" s="183"/>
      <c r="M250" s="194" t="str">
        <f aca="false">IF(B250 &lt;&gt; "", IFERROR(IF(C$16 = "PRELIM", SUMIF('Database (LECTURE-RES-PRAC)'!D$14:AG$14, "CLO1", 'Database (LECTURE-RES-PRAC)'!D247:AG247) / 'Grade computation'!F$4, IF(C$16 = "MIDTERM", SUMIF('Database (LECTURE-RES-PRAC)'!AJ$14:BM$14, "CLO1", 'Database (LECTURE-RES-PRAC)'!AJ247:BM247) / 'Grade computation'!G$4, IF(C$16 = "FINAL", SUMIF('Database (LECTURE-RES-PRAC)'!BP$14:CS$14, "CLO1", 'Database (LECTURE-RES-PRAC)'!BP247:CS247) / 'Grade computation'!H$4,""))),""),"")</f>
        <v/>
      </c>
      <c r="N250" s="286" t="str">
        <f aca="false">IF(B250&lt;&gt;"",IF(M250="","",IF(M250&lt;0.5,1,IF(AND(M250&gt;=0.5,M250&lt;P$10),2,IF(M250&gt;=P$10,3)))),"")</f>
        <v/>
      </c>
      <c r="O250" s="194" t="str">
        <f aca="false">IF(B250 &lt;&gt; "",IF(AND('PRINTABLE (per grading)'!H$16="EXAM", 'PRINTABLE (per grading)'!B$13="Prelim"), IF(ISERROR(SUMIF('Exam (LECTURE ONLY)'!D$20:M$20, "CLO1", 'Exam (LECTURE ONLY)'!D252:M252) / 'Exam (LECTURE ONLY)'!AL$6), "", SUMIF('Exam (LECTURE ONLY)'!D$20:M$20, "CLO1", 'Exam (LECTURE ONLY)'!D252:M252) /'Exam (LECTURE ONLY)'!AL$6),
IF(AND('PRINTABLE (per grading)'!H$16="EXAM", 'PRINTABLE (per grading)'!B$13="Midterm"), IF(ISERROR(SUMIF('Exam (LECTURE ONLY)'!O$20:X$20, "CLO1", 'Exam (LECTURE ONLY)'!O252:X252) / 'Exam (LECTURE ONLY)'!AM$6), "", SUMIF('Exam (LECTURE ONLY)'!O$20:X$20, "CLO1", 'Exam (LECTURE ONLY)'!O252:X252) / 'Exam (LECTURE ONLY)'!AM$6),
IF(AND('PRINTABLE (per grading)'!H$16="EXAM", 'PRINTABLE (per grading)'!B$13="Final"), IF(ISERROR(SUMIF('Exam (LECTURE ONLY)'!Z$20:AI$20, "CLO1", 'Exam (LECTURE ONLY)'!Z252:AI252) / 'Exam (LECTURE ONLY)'!AN$6), "", SUMIF('Exam (LECTURE ONLY)'!Z$20:AI$20, "CLO1", 'Exam (LECTURE ONLY)'!Z252:AI252) / 'Exam (LECTURE ONLY)'!AN$6),
IF(AND('PRINTABLE (per grading)'!H$16="OUTPUT", 'PRINTABLE (per grading)'!B$13="Prelim"), IF(ISERROR(SUMIF(OUTPUT!C$20:M$20, "CLO1", OUTPUT!C252:M252) / OUTPUT!AL$6), "", SUMIF(OUTPUT!C$20:M$20, "CLO1", OUTPUT!C252:M252) / OUTPUT!AL$6),
IF(AND('PRINTABLE (per grading)'!H$16="OUTPUT", 'PRINTABLE (per grading)'!B$13="Midterm"), IF(ISERROR(SUMIF(OUTPUT!O$20:Y$20, "CLO1", OUTPUT!O252:Y252) / OUTPUT!AM$6), "", SUMIF(OUTPUT!O$20:Y$20, "CLO1", OUTPUT!O252:Y252) / OUTPUT!AM$6),
IF(AND('PRINTABLE (per grading)'!H$16="OUTPUT", 'PRINTABLE (per grading)'!B$13="Final"), IF(ISERROR(SUMIF(OUTPUT!AA$20:AI$20, "CLO1", OUTPUT!AA252:AI252) / OUTPUT!AN$6), "", SUMIF(OUTPUT!AA$20:AI$20, "CLO1", OUTPUT!AA252:AI252) / OUTPUT!AN$6),
"")))))),"")</f>
        <v/>
      </c>
      <c r="P250" s="286" t="str">
        <f aca="false">IF(B250&lt;&gt;"",IF(O250="","",IF(O250&lt;0.5,1,IF(AND(O250&gt;=0.5,O250&lt;P$10),2,IF(O250&gt;=P$10,3)))),"")</f>
        <v/>
      </c>
      <c r="Q250" s="287" t="str">
        <f aca="false">IF(B250 &lt;&gt; "",IFERROR(IF(AVERAGE(M250,O250)&gt;=P$10,"Y","N"),""),"")</f>
        <v/>
      </c>
      <c r="R250" s="194" t="str">
        <f aca="false">IF(B250 &lt;&gt; "", IFERROR(IF(C$16 = "PRELIM", SUMIF('Database (LECTURE-RES-PRAC)'!D$14:AG$14, "CLO2", 'Database (LECTURE-RES-PRAC)'!D247:AG247) / 'Grade computation'!F$5, IF(C$16 = "MIDTERM", SUMIF('Database (LECTURE-RES-PRAC)'!AJ$14:BM$14, "CLO2", 'Database (LECTURE-RES-PRAC)'!AJ247:BM247) / 'Grade computation'!G$5, IF(C$16 = "FINAL", SUMIF('Database (LECTURE-RES-PRAC)'!BP$14:CS$14, "CLO2", 'Database (LECTURE-RES-PRAC)'!BP247:CS247) / 'Grade computation'!H$5,""))),""),"")</f>
        <v/>
      </c>
      <c r="S250" s="286" t="str">
        <f aca="false">IF(B250&lt;&gt;"",IF(R250="","",IF(R250&lt;0.5,1,IF(AND(R250&gt;=0.5,R250&lt;P$10),2,IF(R250&gt;=P$10,3)))),"")</f>
        <v/>
      </c>
      <c r="T250" s="194" t="str">
        <f aca="false">IF(B250 &lt;&gt; "",IF(AND('PRINTABLE (per grading)'!H$16="EXAM", 'PRINTABLE (per grading)'!B$13="Prelim"), IF(ISERROR(SUMIF('Exam (LECTURE ONLY)'!D$20:M$20, "CLO2", 'Exam (LECTURE ONLY)'!D252:M252) / 'Exam (LECTURE ONLY)'!AL$7), "", SUMIF('Exam (LECTURE ONLY)'!D$20:M$20, "CLO2", 'Exam (LECTURE ONLY)'!D252:M252) /'Exam (LECTURE ONLY)'!AL$7),
IF(AND('PRINTABLE (per grading)'!H$16="EXAM", 'PRINTABLE (per grading)'!B$13="Midterm"), IF(ISERROR(SUMIF('Exam (LECTURE ONLY)'!O$20:X$20, "CLO2", 'Exam (LECTURE ONLY)'!O252:X252) / 'Exam (LECTURE ONLY)'!AM$7), "", SUMIF('Exam (LECTURE ONLY)'!O$20:X$20, "CLO2", 'Exam (LECTURE ONLY)'!O252:X252) / 'Exam (LECTURE ONLY)'!AM$7),
IF(AND('PRINTABLE (per grading)'!H$16="EXAM", 'PRINTABLE (per grading)'!B$13="Final"), IF(ISERROR(SUMIF('Exam (LECTURE ONLY)'!Z$20:AI$20, "CLO2", 'Exam (LECTURE ONLY)'!Z252:AI252) / 'Exam (LECTURE ONLY)'!AN$7), "", SUMIF('Exam (LECTURE ONLY)'!Z$20:AI$20, "CLO2", 'Exam (LECTURE ONLY)'!Z252:AI252) / 'Exam (LECTURE ONLY)'!AN$7),
IF(AND('PRINTABLE (per grading)'!H$16="OUTPUT", 'PRINTABLE (per grading)'!B$13="Prelim"), IF(ISERROR(SUMIF(OUTPUT!C$20:M$20, "CLO2", OUTPUT!C252:M252) / OUTPUT!AL$7), "", SUMIF(OUTPUT!C$20:M$20, "CLO2", OUTPUT!C252:M252) / OUTPUT!AL$7),
IF(AND('PRINTABLE (per grading)'!H$16="OUTPUT", 'PRINTABLE (per grading)'!B$13="Midterm"), IF(ISERROR(SUMIF(OUTPUT!O$20:Y$20, "CLO2", OUTPUT!O252:Y252) / OUTPUT!AM$7), "", SUMIF(OUTPUT!O$20:Y$20, "CLO2", OUTPUT!O252:Y252) / OUTPUT!AM$7),
IF(AND('PRINTABLE (per grading)'!H$16="OUTPUT", 'PRINTABLE (per grading)'!B$13="Final"), IF(ISERROR(SUMIF(OUTPUT!AA$20:AI$20, "CLO2", OUTPUT!AA252:AI252) / OUTPUT!AN$7), "", SUMIF(OUTPUT!AA$20:AI$20, "CLO2", OUTPUT!AA252:AI252) / OUTPUT!AN$7),
"")))))),"")</f>
        <v/>
      </c>
      <c r="U250" s="286" t="str">
        <f aca="false">IF(B250&lt;&gt;"",IF(T250="","",IF(T250&lt;0.5,1,IF(AND(T250&gt;=0.5,T250&lt;P$10),2,IF(T250&gt;=P$10,3)))),"")</f>
        <v/>
      </c>
      <c r="V250" s="287" t="str">
        <f aca="false">IF(B250 &lt;&gt; "",IFERROR(IF(AVERAGE(R250,T250)&gt;=P$10,"Y","N"),""),"")</f>
        <v/>
      </c>
      <c r="W250" s="194" t="str">
        <f aca="false">IF(B250 &lt;&gt; "", IFERROR(IF(C$16 = "PRELIM", SUMIF('Database (LECTURE-RES-PRAC)'!D$14:AG$14, "CLO3", 'Database (LECTURE-RES-PRAC)'!D247:AG247) / 'Grade computation'!F$6, IF(C$16 = "MIDTERM", SUMIF('Database (LECTURE-RES-PRAC)'!AJ$14:BM$14, "CLO3", 'Database (LECTURE-RES-PRAC)'!AJ247:BM247) / 'Grade computation'!G$6, IF(C$16 = "FINAL", SUMIF('Database (LECTURE-RES-PRAC)'!BP$14:CS$14, "CLO3", 'Database (LECTURE-RES-PRAC)'!BP247:CS247) / 'Grade computation'!H$6,""))),""),"")</f>
        <v/>
      </c>
      <c r="X250" s="286" t="str">
        <f aca="false">IF(B250&lt;&gt;"",IF(W250="","",IF(W250&lt;0.5,1,IF(AND(W250&gt;=0.5,W250&lt;P$10),2,IF(W250&gt;=P$10,3)))),"")</f>
        <v/>
      </c>
      <c r="Y250" s="194" t="str">
        <f aca="false">IF(B250 &lt;&gt; "",IF(AND('PRINTABLE (per grading)'!H$16="EXAM", 'PRINTABLE (per grading)'!B$13="Prelim"), IF(ISERROR(SUMIF('Exam (LECTURE ONLY)'!D$20:M$20, "CLO3", 'Exam (LECTURE ONLY)'!D252:M252) / 'Exam (LECTURE ONLY)'!AL$8), "", SUMIF('Exam (LECTURE ONLY)'!D$20:M$20, "CLO3", 'Exam (LECTURE ONLY)'!D252:M252) /'Exam (LECTURE ONLY)'!AL$8),
IF(AND('PRINTABLE (per grading)'!H$16="EXAM", 'PRINTABLE (per grading)'!B$13="Midterm"), IF(ISERROR(SUMIF('Exam (LECTURE ONLY)'!O$20:X$20, "CLO3", 'Exam (LECTURE ONLY)'!O252:X252) / 'Exam (LECTURE ONLY)'!AM$8), "", SUMIF('Exam (LECTURE ONLY)'!O$20:X$20, "CLO3", 'Exam (LECTURE ONLY)'!O252:X252) / 'Exam (LECTURE ONLY)'!AM$8),
IF(AND('PRINTABLE (per grading)'!H$16="EXAM", 'PRINTABLE (per grading)'!B$13="Final"), IF(ISERROR(SUMIF('Exam (LECTURE ONLY)'!Z$20:AI$20, "CLO3", 'Exam (LECTURE ONLY)'!Z252:AI252) / 'Exam (LECTURE ONLY)'!AN$8), "", SUMIF('Exam (LECTURE ONLY)'!Z$20:AI$20, "CLO3", 'Exam (LECTURE ONLY)'!Z252:AI252) / 'Exam (LECTURE ONLY)'!AN$8),
IF(AND('PRINTABLE (per grading)'!H$16="OUTPUT", 'PRINTABLE (per grading)'!B$13="Prelim"), IF(ISERROR(SUMIF(OUTPUT!C$20:M$20, "CLO3", OUTPUT!C252:M252) / OUTPUT!AL$8), "", SUMIF(OUTPUT!C$20:M$20, "CLO3", OUTPUT!C252:M252) / OUTPUT!AL$8),
IF(AND('PRINTABLE (per grading)'!H$16="OUTPUT", 'PRINTABLE (per grading)'!B$13="Midterm"), IF(ISERROR(SUMIF(OUTPUT!O$20:Y$20, "CLO3", OUTPUT!O252:Y252) / OUTPUT!AM$8), "", SUMIF(OUTPUT!O$20:Y$20, "CLO3", OUTPUT!O252:Y252) / OUTPUT!AM$8),
IF(AND('PRINTABLE (per grading)'!H$16="OUTPUT", 'PRINTABLE (per grading)'!B$13="Final"), IF(ISERROR(SUMIF(OUTPUT!AA$20:AI$20, "CLO3", OUTPUT!AA252:AI252) / OUTPUT!AN$8), "", SUMIF(OUTPUT!AA$20:AI$20, "CLO3", OUTPUT!AA252:AI252) / OUTPUT!AN$8),
"" )))))),"")</f>
        <v/>
      </c>
      <c r="Z250" s="286" t="str">
        <f aca="false">IF(B250&lt;&gt;"",IF(Y250="","",IF(Y250&lt;0.5,1,IF(AND(Y250&gt;=0.5,Y250&lt;P$10),2,IF(Y250&gt;=P$10,3)))),"")</f>
        <v/>
      </c>
      <c r="AA250" s="287" t="str">
        <f aca="false">IF(B250 &lt;&gt; "",IFERROR(IF(AVERAGE(W250,Y250)&gt;=P$10,"Y","N"),""),"")</f>
        <v/>
      </c>
      <c r="AB250" s="194" t="str">
        <f aca="false">IF(B250 &lt;&gt; "", IFERROR(IF(C$16 = "PRELIM", SUMIF('Database (LECTURE-RES-PRAC)'!D$14:AG$14, "CLO4", 'Database (LECTURE-RES-PRAC)'!D247:AG247) / 'Grade computation'!F$7, IF(C$16 = "MIDTERM", SUMIF('Database (LECTURE-RES-PRAC)'!AJ$14:BM$14, "CLO4", 'Database (LECTURE-RES-PRAC)'!AJ247:BM247) / 'Grade computation'!G$7, IF(C$16 = "FINAL", SUMIF('Database (LECTURE-RES-PRAC)'!BP$14:CS$14, "CLO4", 'Database (LECTURE-RES-PRAC)'!BP247:CS247) / 'Grade computation'!H$7,""))),""),"")</f>
        <v/>
      </c>
      <c r="AC250" s="286" t="str">
        <f aca="false">IF(B250&lt;&gt;"",IF(AB250="","",IF(AB250&lt;0.5,1,IF(AND(AB250&gt;=0.5,AB250&lt;P$10),2,IF(AB250&gt;=P$10,3)))),"")</f>
        <v/>
      </c>
      <c r="AD250" s="194" t="str">
        <f aca="false">IF(B250 &lt;&gt; "",IF(AND('PRINTABLE (per grading)'!H$16="EXAM", 'PRINTABLE (per grading)'!B$13="Prelim"), IF(ISERROR(SUMIF('Exam (LECTURE ONLY)'!D$20:M$20, "CLO4", 'Exam (LECTURE ONLY)'!D252:M252) / 'Exam (LECTURE ONLY)'!AL$9), "", SUMIF('Exam (LECTURE ONLY)'!D$20:M$20, "CLO4", 'Exam (LECTURE ONLY)'!D252:M252) /'Exam (LECTURE ONLY)'!AL$9),
IF(AND('PRINTABLE (per grading)'!H$16="EXAM", 'PRINTABLE (per grading)'!B$13="Midterm"), IF(ISERROR(SUMIF('Exam (LECTURE ONLY)'!O$20:X$20, "CLO4", 'Exam (LECTURE ONLY)'!O252:X252) / 'Exam (LECTURE ONLY)'!AM$9), "", SUMIF('Exam (LECTURE ONLY)'!O$20:X$20, "CLO4", 'Exam (LECTURE ONLY)'!O252:X252) / 'Exam (LECTURE ONLY)'!AM$9),
IF(AND('PRINTABLE (per grading)'!H$16="EXAM", 'PRINTABLE (per grading)'!B$13="Final"), IF(ISERROR(SUMIF('Exam (LECTURE ONLY)'!Z$20:AI$20, "CLO4", 'Exam (LECTURE ONLY)'!Z252:AI252) / 'Exam (LECTURE ONLY)'!AN$9), "", SUMIF('Exam (LECTURE ONLY)'!Z$20:AI$20, "CLO4", 'Exam (LECTURE ONLY)'!Z252:AI252) / 'Exam (LECTURE ONLY)'!AN$9),
IF(AND('PRINTABLE (per grading)'!H$16="OUTPUT", 'PRINTABLE (per grading)'!B$13="Prelim"), IF(ISERROR(SUMIF(OUTPUT!C$20:M$20, "CLO4", OUTPUT!C252:M252) / OUTPUT!AL$9), "", SUMIF(OUTPUT!C$20:M$20, "CLO4", OUTPUT!C252:M252) / OUTPUT!AL$9),
IF(AND('PRINTABLE (per grading)'!H$16="OUTPUT", 'PRINTABLE (per grading)'!B$13="Midterm"), IF(ISERROR(SUMIF(OUTPUT!O$20:Y$20, "CLO4", OUTPUT!O252:Y252) / OUTPUT!AM$9), "", SUMIF(OUTPUT!O$20:Y$20, "CLO4", OUTPUT!O252:Y252) / OUTPUT!AM$9),
IF(AND('PRINTABLE (per grading)'!H$16="OUTPUT", 'PRINTABLE (per grading)'!B$13="Final"), IF(ISERROR(SUMIF(OUTPUT!AA$20:AI$20, "CLO4", OUTPUT!AA252:AI252) / OUTPUT!AN$9), "", SUMIF(OUTPUT!AA$20:AI$20, "CLO4", OUTPUT!AA252:AI252) / OUTPUT!AN$9),
"")))))),"")</f>
        <v/>
      </c>
      <c r="AE250" s="286" t="str">
        <f aca="false">IF(B250&lt;&gt;"",IF(AD250="","",IF(AD250&lt;0.5,1,IF(AND(AD250&gt;=0.5,AD250&lt;P$10),2,IF(AD250&gt;=P$10,3)))),"")</f>
        <v/>
      </c>
      <c r="AF250" s="287" t="str">
        <f aca="false">IF(B250 &lt;&gt; "",IFERROR(IF(AVERAGE(AB250,AD250)&gt;=P$10,"Y","N"),""),"")</f>
        <v/>
      </c>
      <c r="AG250" s="194" t="str">
        <f aca="false">IF(B250 &lt;&gt; "", IFERROR(IF(C$16 = "PRELIM", SUMIF('Database (LECTURE-RES-PRAC)'!D$14:AG$14, "CLO5", 'Database (LECTURE-RES-PRAC)'!D247:AG247) / 'Grade computation'!F$8, IF(C$16 = "MIDTERM", SUMIF('Database (LECTURE-RES-PRAC)'!AJ$14:BM$14, "CLO5", 'Database (LECTURE-RES-PRAC)'!AJ247:BM247) / 'Grade computation'!G$8, IF(C$16 = "FINAL", SUMIF('Database (LECTURE-RES-PRAC)'!BP$14:CS$14, "CLO5", 'Database (LECTURE-RES-PRAC)'!BP247:CS247) / 'Grade computation'!H$8,""))),""),"")</f>
        <v/>
      </c>
      <c r="AH250" s="286" t="str">
        <f aca="false">IF(B250&lt;&gt;"",IF(AG250="","",IF(AG250&lt;0.5,1,IF(AND(AG250&gt;=0.5,AG250&lt;P$10),2,IF(AG250&gt;=P$10,3)))),"")</f>
        <v/>
      </c>
      <c r="AI250" s="194" t="str">
        <f aca="false">IF(B250 &lt;&gt; "",IF(AND('PRINTABLE (per grading)'!H$16="EXAM", 'PRINTABLE (per grading)'!B$13="Prelim"), IF(ISERROR(SUMIF('Exam (LECTURE ONLY)'!D$20:M$20, "CLO5", 'Exam (LECTURE ONLY)'!D252:M252) / 'Exam (LECTURE ONLY)'!AL$10), "", SUMIF('Exam (LECTURE ONLY)'!D$20:M$20, "CLO5", 'Exam (LECTURE ONLY)'!D252:M252) /'Exam (LECTURE ONLY)'!AL$10),
IF(AND('PRINTABLE (per grading)'!H$16="EXAM", 'PRINTABLE (per grading)'!B$13="Midterm"), IF(ISERROR(SUMIF('Exam (LECTURE ONLY)'!O$20:X$20, "CLO5", 'Exam (LECTURE ONLY)'!O252:X252) / 'Exam (LECTURE ONLY)'!AM$10), "", SUMIF('Exam (LECTURE ONLY)'!O$20:X$20, "CLO5", 'Exam (LECTURE ONLY)'!O252:X252) / 'Exam (LECTURE ONLY)'!AM$10),
IF(AND('PRINTABLE (per grading)'!H$16="EXAM", 'PRINTABLE (per grading)'!B$13="Final"), IF(ISERROR(SUMIF('Exam (LECTURE ONLY)'!Z$20:AI$20, "CLO5", 'Exam (LECTURE ONLY)'!Z252:AI252) / 'Exam (LECTURE ONLY)'!AN$10), "", SUMIF('Exam (LECTURE ONLY)'!Z$20:AI$20, "CLO5", 'Exam (LECTURE ONLY)'!Z252:AI252) / 'Exam (LECTURE ONLY)'!AN$10),
IF(AND('PRINTABLE (per grading)'!H$16="OUTPUT", 'PRINTABLE (per grading)'!B$13="Prelim"), IF(ISERROR(SUMIF(OUTPUT!C$20:M$20, "CLO5", OUTPUT!C252:M252) / OUTPUT!AL$10), "", SUMIF(OUTPUT!C$20:M$20, "CLO5", OUTPUT!C252:M252) / OUTPUT!AL$10),
IF(AND('PRINTABLE (per grading)'!H$16="OUTPUT", 'PRINTABLE (per grading)'!B$13="Midterm"), IF(ISERROR(SUMIF(OUTPUT!O$20:Y$20, "CLO5", OUTPUT!O252:Y252) / OUTPUT!AM$10), "", SUMIF(OUTPUT!O$20:Y$20, "CLO5", OUTPUT!O252:Y252) / OUTPUT!AM$10),
IF(AND('PRINTABLE (per grading)'!H$16="OUTPUT", 'PRINTABLE (per grading)'!B$13="Final"), IF(ISERROR(SUMIF(OUTPUT!AA$20:AI$20, "CLO5", OUTPUT!AA252:AI252) / OUTPUT!AN$10), "", SUMIF(OUTPUT!AA$20:AI$20, "CLO5", OUTPUT!AA252:AI252) / OUTPUT!AN$10),
"")))))),"")</f>
        <v/>
      </c>
      <c r="AJ250" s="286" t="str">
        <f aca="false">IF(B250&lt;&gt;"",IF(AI250="","",IF(AI250&lt;0.5,1,IF(AND(AI250&gt;=0.5,AI250&lt;P$10),2,IF(AI250&gt;=P$10,3)))),"")</f>
        <v/>
      </c>
      <c r="AK250" s="287" t="str">
        <f aca="false">IF(B250 &lt;&gt; "",IFERROR(IF(AVERAGE(AG250,AI250)&gt;=P$10,"Y","N"),""),"")</f>
        <v/>
      </c>
      <c r="AL250" s="194" t="str">
        <f aca="false">IF(B250 &lt;&gt; "", IFERROR(IF(C$16 = "PRELIM", SUMIF('Database (LECTURE-RES-PRAC)'!D$14:AG$14, "CLO6", 'Database (LECTURE-RES-PRAC)'!D247:AG247) / 'Grade computation'!F$9, IF(C$16 = "MIDTERM", SUMIF('Database (LECTURE-RES-PRAC)'!AJ$14:BM$14, "CLO6", 'Database (LECTURE-RES-PRAC)'!AJ247:BM247) / 'Grade computation'!G$9, IF(C$16 = "FINAL", SUMIF('Database (LECTURE-RES-PRAC)'!BP$14:CS$14, "CLO6", 'Database (LECTURE-RES-PRAC)'!BP247:CS247) / 'Grade computation'!H$9,""))),""),"")</f>
        <v/>
      </c>
      <c r="AM250" s="286" t="str">
        <f aca="false">IF(B250&lt;&gt;"",IF(AL250="","",IF(AL250&lt;0.5,1,IF(AND(AL250&gt;=0.5,AL250&lt;P$10),2,IF(AL250&gt;=P$10,3)))),"")</f>
        <v/>
      </c>
      <c r="AN250" s="194" t="str">
        <f aca="false">IF(B250 &lt;&gt; "",IF(AND('PRINTABLE (per grading)'!H$16="EXAM", 'PRINTABLE (per grading)'!B$13="Prelim"), IF(ISERROR(SUMIF('Exam (LECTURE ONLY)'!D$20:M$20, "CLO6", 'Exam (LECTURE ONLY)'!D252:M252) / 'Exam (LECTURE ONLY)'!AL$11), "", SUMIF('Exam (LECTURE ONLY)'!D$20:M$20, "CLO6", 'Exam (LECTURE ONLY)'!D252:M252) /'Exam (LECTURE ONLY)'!AL$11),
IF(AND('PRINTABLE (per grading)'!H$16="EXAM", 'PRINTABLE (per grading)'!B$13="Midterm"), IF(ISERROR(SUMIF('Exam (LECTURE ONLY)'!O$20:X$20, "CLO6", 'Exam (LECTURE ONLY)'!O252:X252) / 'Exam (LECTURE ONLY)'!AM$11), "", SUMIF('Exam (LECTURE ONLY)'!O$20:X$20, "CLO6", 'Exam (LECTURE ONLY)'!O252:X252) / 'Exam (LECTURE ONLY)'!AM$11),
IF(AND('PRINTABLE (per grading)'!H$16="EXAM", 'PRINTABLE (per grading)'!B$13="Final"), IF(ISERROR(SUMIF('Exam (LECTURE ONLY)'!Z$20:AI$20, "CLO6", 'Exam (LECTURE ONLY)'!Z252:AI252) / 'Exam (LECTURE ONLY)'!AN$11), "", SUMIF('Exam (LECTURE ONLY)'!Z$20:AI$20, "CLO6", 'Exam (LECTURE ONLY)'!Z252:AI252) / 'Exam (LECTURE ONLY)'!AN$11),
IF(AND('PRINTABLE (per grading)'!H$16="OUTPUT", 'PRINTABLE (per grading)'!B$13="Prelim"), IF(ISERROR(SUMIF(OUTPUT!C$20:M$20, "CLO6", OUTPUT!C252:M252) / OUTPUT!AL$11), "", SUMIF(OUTPUT!C$20:M$20, "CLO6", OUTPUT!C252:M252) / OUTPUT!AL$11),
IF(AND('PRINTABLE (per grading)'!H$16="OUTPUT", 'PRINTABLE (per grading)'!B$13="Midterm"), IF(ISERROR(SUMIF(OUTPUT!O$20:Y$20, "CLO6", OUTPUT!O252:Y252) / OUTPUT!AM$11), "", SUMIF(OUTPUT!O$20:Y$20, "CLO6", OUTPUT!O252:Y252) / OUTPUT!AM$11),
IF(AND('PRINTABLE (per grading)'!H$16="OUTPUT", 'PRINTABLE (per grading)'!B$13="Final"), IF(ISERROR(SUMIF(OUTPUT!AA$20:AI$20, "CLO6", OUTPUT!AA252:AI252) / OUTPUT!AN$11), "", SUMIF(OUTPUT!AA$20:AI$20, "CLO6", OUTPUT!AA252:AI252) / OUTPUT!AN$11),
"")))))),"")</f>
        <v/>
      </c>
      <c r="AO250" s="286" t="str">
        <f aca="false">IF(B250&lt;&gt;"",IF(AN250="","",IF(AN250&lt;0.5,1,IF(AND(AN250&gt;=0.5,AN250&lt;P$10),2,IF(AN250&gt;=P$10,3)))),"")</f>
        <v/>
      </c>
      <c r="AP250" s="287" t="str">
        <f aca="false">IF(B250 &lt;&gt; "",IFERROR(IF(AVERAGE(AL250,AN250)&gt;=P$10,"Y","N"),""),"")</f>
        <v/>
      </c>
      <c r="AQ250" s="194" t="str">
        <f aca="false">IF(B250 &lt;&gt; "", IFERROR(IF(C$16 = "PRELIM", SUMIF('Database (LECTURE-RES-PRAC)'!D$14:AG$14, "CLO7", 'Database (LECTURE-RES-PRAC)'!D247:AG247) / 'Grade computation'!F$10, IF(C$16 = "MIDTERM", SUMIF('Database (LECTURE-RES-PRAC)'!AJ$14:BM$14, "CLO7", 'Database (LECTURE-RES-PRAC)'!AJ247:BM247) / 'Grade computation'!G$10, IF(C$16 = "FINAL", SUMIF('Database (LECTURE-RES-PRAC)'!BP$14:CS$14, "CLO7", 'Database (LECTURE-RES-PRAC)'!BP247:CS247) / 'Grade computation'!H$10,""))),""),"")</f>
        <v/>
      </c>
      <c r="AR250" s="286" t="str">
        <f aca="false">IF(B250&lt;&gt;"",IF(AQ250="","",IF(AQ250&lt;0.5,1,IF(AND(AQ250&gt;=0.5,AQ250&lt;P$10),2,IF(AQ250&gt;=P$10,3)))),"")</f>
        <v/>
      </c>
      <c r="AS250" s="194" t="str">
        <f aca="false">IF(B250 &lt;&gt; "",IF(AND('PRINTABLE (per grading)'!H$16="EXAM", 'PRINTABLE (per grading)'!B$13="Prelim"), IF(ISERROR(SUMIF('Exam (LECTURE ONLY)'!D$20:M$20, "CLO7", 'Exam (LECTURE ONLY)'!D252:M252) / 'Exam (LECTURE ONLY)'!AL$12), "", SUMIF('Exam (LECTURE ONLY)'!D$20:M$20, "CLO7", 'Exam (LECTURE ONLY)'!D252:M252) /'Exam (LECTURE ONLY)'!AL$12),
IF(AND('PRINTABLE (per grading)'!H$16="EXAM", 'PRINTABLE (per grading)'!B$13="Midterm"), IF(ISERROR(SUMIF('Exam (LECTURE ONLY)'!O$20:X$20, "CLO7", 'Exam (LECTURE ONLY)'!O252:X252) / 'Exam (LECTURE ONLY)'!AM$12), "", SUMIF('Exam (LECTURE ONLY)'!O$20:X$20, "CLO7", 'Exam (LECTURE ONLY)'!O252:X252) / 'Exam (LECTURE ONLY)'!AM$12),
IF(AND('PRINTABLE (per grading)'!H$16="EXAM", 'PRINTABLE (per grading)'!B$13="Final"), IF(ISERROR(SUMIF('Exam (LECTURE ONLY)'!Z$20:AI$20, "CLO7", 'Exam (LECTURE ONLY)'!Z252:AI252) / 'Exam (LECTURE ONLY)'!AN$12), "", SUMIF('Exam (LECTURE ONLY)'!Z$20:AI$20, "CLO7", 'Exam (LECTURE ONLY)'!Z252:AI252) / 'Exam (LECTURE ONLY)'!AN$12),
IF(AND('PRINTABLE (per grading)'!H$16="OUTPUT", 'PRINTABLE (per grading)'!B$13="Prelim"), IF(ISERROR(SUMIF(OUTPUT!C$20:M$20, "CLO7", OUTPUT!C252:M252) / OUTPUT!AL$12), "", SUMIF(OUTPUT!C$20:M$20, "CLO7", OUTPUT!C252:M252) / OUTPUT!AL$12),
IF(AND('PRINTABLE (per grading)'!H$16="OUTPUT", 'PRINTABLE (per grading)'!B$13="Midterm"), IF(ISERROR(SUMIF(OUTPUT!O$20:Y$20, "CLO7", OUTPUT!O252:Y252) / OUTPUT!AM$12), "", SUMIF(OUTPUT!O$20:Y$20, "CLO7", OUTPUT!O252:Y252) / OUTPUT!AM$12),
IF(AND('PRINTABLE (per grading)'!H$16="OUTPUT", 'PRINTABLE (per grading)'!B$13="Final"), IF(ISERROR(SUMIF(OUTPUT!AA$20:AI$20, "CLO7", OUTPUT!AA252:AI252) / OUTPUT!AN$12), "", SUMIF(OUTPUT!AA$20:AI$20, "CLO7", OUTPUT!AA252:AI252) / OUTPUT!AN$12),
"")))))),"")</f>
        <v/>
      </c>
      <c r="AT250" s="286" t="str">
        <f aca="false">IF(B250&lt;&gt;"",IF(AS250="","",IF(AS250&lt;0.5,1,IF(AND(AS250&gt;=0.5,AS250&lt;P$10),2,IF(AS250&gt;=P$10,3)))),"")</f>
        <v/>
      </c>
      <c r="AU250" s="287" t="str">
        <f aca="false">IF(B250 &lt;&gt; "",IFERROR(IF(AVERAGE(AQ250,AS250)&gt;=P$10,"Y","N"),""),"")</f>
        <v/>
      </c>
      <c r="AV250" s="194" t="str">
        <f aca="false">IF(B250 &lt;&gt; "", IFERROR(IF(C$16 = "PRELIM", SUMIF('Database (LECTURE-RES-PRAC)'!D$14:AG$14, "CLO8", 'Database (LECTURE-RES-PRAC)'!D247:AG247) / 'Grade computation'!F$11, IF(C$16 = "MIDTERM", SUMIF('Database (LECTURE-RES-PRAC)'!AJ$14:BM$14, "CLO8", 'Database (LECTURE-RES-PRAC)'!AJ247:BM247) / 'Grade computation'!G$11, IF(C$16 = "FINAL", SUMIF('Database (LECTURE-RES-PRAC)'!BP$14:CS$14, "CLO8", 'Database (LECTURE-RES-PRAC)'!BP247:CS247) / 'Grade computation'!H$11,""))),""),"")</f>
        <v/>
      </c>
      <c r="AW250" s="286" t="str">
        <f aca="false">IF(B250&lt;&gt;"",IF(AV250="","",IF(AV250&lt;0.5,1,IF(AND(AV250&gt;=0.5,AV250&lt;P$10),2,IF(AV250&gt;=P$10,3)))),"")</f>
        <v/>
      </c>
      <c r="AX250" s="194" t="str">
        <f aca="false">IF(B250 &lt;&gt; "",IF(AND('PRINTABLE (per grading)'!H$16="EXAM", 'PRINTABLE (per grading)'!B$13="Prelim"), IF(ISERROR(SUMIF('Exam (LECTURE ONLY)'!D$20:M$20, "CLO8", 'Exam (LECTURE ONLY)'!D252:M252) / 'Exam (LECTURE ONLY)'!AL$13), "", SUMIF('Exam (LECTURE ONLY)'!D$20:M$20, "CLO8", 'Exam (LECTURE ONLY)'!D252:M252) /'Exam (LECTURE ONLY)'!AL$13),
IF(AND('PRINTABLE (per grading)'!H$16="EXAM", 'PRINTABLE (per grading)'!B$13="Midterm"), IF(ISERROR(SUMIF('Exam (LECTURE ONLY)'!O$20:X$20, "CLO8", 'Exam (LECTURE ONLY)'!O252:X252) / 'Exam (LECTURE ONLY)'!AM$13), "", SUMIF('Exam (LECTURE ONLY)'!O$20:X$20, "CLO8", 'Exam (LECTURE ONLY)'!O252:X252) / 'Exam (LECTURE ONLY)'!AM$13),
IF(AND('PRINTABLE (per grading)'!H$16="EXAM", 'PRINTABLE (per grading)'!B$13="Final"), IF(ISERROR(SUMIF('Exam (LECTURE ONLY)'!Z$20:AI$20, "CLO8", 'Exam (LECTURE ONLY)'!Z252:AI252) / 'Exam (LECTURE ONLY)'!AN$13), "", SUMIF('Exam (LECTURE ONLY)'!Z$20:AI$20, "CLO8", 'Exam (LECTURE ONLY)'!Z252:AI252) / 'Exam (LECTURE ONLY)'!AN$13),
IF(AND('PRINTABLE (per grading)'!H$16="OUTPUT", 'PRINTABLE (per grading)'!B$13="Prelim"), IF(ISERROR(SUMIF(OUTPUT!C$20:M$20, "CLO8", OUTPUT!C252:M252) / OUTPUT!AL$13), "", SUMIF(OUTPUT!C$20:M$20, "CLO8", OUTPUT!C252:M252) / OUTPUT!AL$13),
IF(AND('PRINTABLE (per grading)'!H$16="OUTPUT", 'PRINTABLE (per grading)'!B$13="Midterm"), IF(ISERROR(SUMIF(OUTPUT!O$20:Y$20, "CLO8", OUTPUT!O252:Y252) / OUTPUT!AM$13), "", SUMIF(OUTPUT!O$20:Y$20, "CLO8", OUTPUT!O252:Y252) / OUTPUT!AM$13),
IF(AND('PRINTABLE (per grading)'!H$16="OUTPUT", 'PRINTABLE (per grading)'!B$13="Final"), IF(ISERROR(SUMIF(OUTPUT!AA$20:AI$20, "CLO8", OUTPUT!AA252:AI252) / OUTPUT!AN$13), "", SUMIF(OUTPUT!AA$20:AI$20, "CLO8", OUTPUT!AA252:AI252) / OUTPUT!AN$13),
"")))))),"")</f>
        <v/>
      </c>
      <c r="AY250" s="286" t="str">
        <f aca="false">IF(B250&lt;&gt;"",IF(AX250="","",IF(AX250&lt;0.5,1,IF(AND(AX250&gt;=0.5,AX250&lt;P$10),2,IF(AX250&gt;=P$10,3)))),"")</f>
        <v/>
      </c>
      <c r="AZ250" s="287" t="str">
        <f aca="false">IF(B250 &lt;&gt; "",IFERROR(IF(AVERAGE(AV250,AX250)&gt;=P$10,"Y","N"),""),"")</f>
        <v/>
      </c>
      <c r="BA250" s="194" t="str">
        <f aca="false">IF(B250 &lt;&gt; "", IFERROR(IF(C$16 = "PRELIM", SUMIF('Database (LECTURE-RES-PRAC)'!D$14:AG$14, "CLO9", 'Database (LECTURE-RES-PRAC)'!D247:AG247) / 'Grade computation'!F$12, IF(C$16 = "MIDTERM", SUMIF('Database (LECTURE-RES-PRAC)'!AJ$14:BM$14, "CLO9", 'Database (LECTURE-RES-PRAC)'!AJ247:BM247) / 'Grade computation'!G$12, IF(C$16 = "FINAL", SUMIF('Database (LECTURE-RES-PRAC)'!BP$14:CS$14, "CLO9", 'Database (LECTURE-RES-PRAC)'!BP247:CS247) / 'Grade computation'!H$12,""))),""),"")</f>
        <v/>
      </c>
      <c r="BB250" s="286" t="str">
        <f aca="false">IF(B250&lt;&gt;"",IF(BA250="","",IF(BA250&lt;0.5,1,IF(AND(BA250&gt;=0.5,BA250&lt;P$10),2,IF(BA250&gt;=P$10,3)))),"")</f>
        <v/>
      </c>
      <c r="BC250" s="194" t="str">
        <f aca="false">IF(B250 &lt;&gt; "",IF(AND('PRINTABLE (per grading)'!H$16="EXAM", 'PRINTABLE (per grading)'!B$13="Prelim"), IF(ISERROR(SUMIF('Exam (LECTURE ONLY)'!D$20:M$20, "CLO9", 'Exam (LECTURE ONLY)'!D252:M252) / 'Exam (LECTURE ONLY)'!AL$14), "", SUMIF('Exam (LECTURE ONLY)'!D$20:M$20, "CLO9", 'Exam (LECTURE ONLY)'!D252:M252) /'Exam (LECTURE ONLY)'!AL$14),
IF(AND('PRINTABLE (per grading)'!H$16="EXAM", 'PRINTABLE (per grading)'!B$13="Midterm"), IF(ISERROR(SUMIF('Exam (LECTURE ONLY)'!O$20:X$20, "CLO9", 'Exam (LECTURE ONLY)'!O252:X252) / 'Exam (LECTURE ONLY)'!AM$14), "", SUMIF('Exam (LECTURE ONLY)'!O$20:X$20, "CLO9", 'Exam (LECTURE ONLY)'!O252:X252) / 'Exam (LECTURE ONLY)'!AM$14),
IF(AND('PRINTABLE (per grading)'!H$16="EXAM", 'PRINTABLE (per grading)'!B$13="Final"), IF(ISERROR(SUMIF('Exam (LECTURE ONLY)'!Z$20:AI$20, "CLO9", 'Exam (LECTURE ONLY)'!Z252:AI252) / 'Exam (LECTURE ONLY)'!AN$14), "", SUMIF('Exam (LECTURE ONLY)'!Z$20:AI$20, "CLO9", 'Exam (LECTURE ONLY)'!Z252:AI252) / 'Exam (LECTURE ONLY)'!AN$14),
IF(AND('PRINTABLE (per grading)'!H$16="OUTPUT", 'PRINTABLE (per grading)'!B$13="Prelim"), IF(ISERROR(SUMIF(OUTPUT!C$20:M$20, "CLO9", OUTPUT!C252:M252) / OUTPUT!AL$14), "", SUMIF(OUTPUT!C$20:M$20, "CLO9", OUTPUT!C252:M252) / OUTPUT!AL$14),
IF(AND('PRINTABLE (per grading)'!H$16="OUTPUT", 'PRINTABLE (per grading)'!B$13="Midterm"), IF(ISERROR(SUMIF(OUTPUT!O$20:Y$20, "CLO9", OUTPUT!O252:Y252) / OUTPUT!AM$14), "", SUMIF(OUTPUT!O$20:Y$20, "CLO9", OUTPUT!O252:Y252) / OUTPUT!AM$14),
IF(AND('PRINTABLE (per grading)'!H$16="OUTPUT", 'PRINTABLE (per grading)'!B$13="Final"), IF(ISERROR(SUMIF(OUTPUT!AA$20:AI$20, "CLO9", OUTPUT!AA252:AI252) / OUTPUT!AN$14), "", SUMIF(OUTPUT!AA$20:AI$20, "CLO9", OUTPUT!AA252:AI252) / OUTPUT!AN$14),
"")))))),"")</f>
        <v/>
      </c>
      <c r="BD250" s="286" t="str">
        <f aca="false">IF(B250&lt;&gt;"",IF(BC250="","",IF(BC250&lt;0.5,1,IF(AND(BC250&gt;=0.5,BC250&lt;P$10),2,IF(BC250&gt;=P$10,3)))),"")</f>
        <v/>
      </c>
      <c r="BE250" s="287" t="str">
        <f aca="false">IF(B250 &lt;&gt; "",IFERROR(IF(AVERAGE(BA250,BC250)&gt;=P$10,"Y","N"),""),"")</f>
        <v/>
      </c>
      <c r="BF250" s="194" t="str">
        <f aca="false">IF(B250 &lt;&gt; "", IFERROR(IF(C$16 = "PRELIM", SUMIF('Database (LECTURE-RES-PRAC)'!D$14:AG$14, "CLO10", 'Database (LECTURE-RES-PRAC)'!D247:AG247) / 'Grade computation'!F$13, IF(C$16 = "MIDTERM", SUMIF('Database (LECTURE-RES-PRAC)'!AJ$14:BM$14, "CLO10", 'Database (LECTURE-RES-PRAC)'!AJ247:BM247) / 'Grade computation'!G$13, IF(C$16 = "FINAL", SUMIF('Database (LECTURE-RES-PRAC)'!BP$14:CS$14, "CLO10", 'Database (LECTURE-RES-PRAC)'!BP247:CS247) / 'Grade computation'!H$13,""))),""),"")</f>
        <v/>
      </c>
      <c r="BG250" s="286" t="str">
        <f aca="false">IF(B250&lt;&gt;"",IF(BF250="","",IF(BF250&lt;0.5,1,IF(AND(BF250&gt;=0.5,BF250&lt;P$10),2,IF(BF250&gt;=P$10,3)))),"")</f>
        <v/>
      </c>
      <c r="BH250" s="194" t="str">
        <f aca="false">IF(B250 &lt;&gt; "",IF(AND('PRINTABLE (per grading)'!H$16="EXAM", 'PRINTABLE (per grading)'!B$13="Prelim"), IF(ISERROR(SUMIF('Exam (LECTURE ONLY)'!D$20:M$20, "CLO10", 'Exam (LECTURE ONLY)'!D252:M252) / 'Exam (LECTURE ONLY)'!AL$15), "", SUMIF('Exam (LECTURE ONLY)'!D$20:M$20, "CLO10", 'Exam (LECTURE ONLY)'!D252:M252) /'Exam (LECTURE ONLY)'!AL$15),
IF(AND('PRINTABLE (per grading)'!H$16="EXAM", 'PRINTABLE (per grading)'!B$13="Midterm"), IF(ISERROR(SUMIF('Exam (LECTURE ONLY)'!O$20:X$20, "CLO10", 'Exam (LECTURE ONLY)'!O252:X252) / 'Exam (LECTURE ONLY)'!AM$15), "", SUMIF('Exam (LECTURE ONLY)'!O$20:X$20, "CLO10", 'Exam (LECTURE ONLY)'!O252:X252) / 'Exam (LECTURE ONLY)'!AM$15),
IF(AND('PRINTABLE (per grading)'!H$16="EXAM", 'PRINTABLE (per grading)'!B$13="Final"), IF(ISERROR(SUMIF('Exam (LECTURE ONLY)'!Z$20:AI$20, "CLO10", 'Exam (LECTURE ONLY)'!Z252:AI252) / 'Exam (LECTURE ONLY)'!AN$15), "", SUMIF('Exam (LECTURE ONLY)'!Z$20:AI$20, "CLO10", 'Exam (LECTURE ONLY)'!Z252:AI252) / 'Exam (LECTURE ONLY)'!AN$15),
IF(AND('PRINTABLE (per grading)'!H$16="OUTPUT", 'PRINTABLE (per grading)'!B$13="Prelim"), IF(ISERROR(SUMIF(OUTPUT!C$20:M$20, "CLO10", OUTPUT!C252:M252) / OUTPUT!AL$15), "", SUMIF(OUTPUT!C$20:M$20, "CLO10", OUTPUT!C252:M252) / OUTPUT!AL$15),
IF(AND('PRINTABLE (per grading)'!H$16="OUTPUT", 'PRINTABLE (per grading)'!B$13="Midterm"), IF(ISERROR(SUMIF(OUTPUT!O$20:Y$20, "CLO10", OUTPUT!O252:Y252) / OUTPUT!AM$15), "", SUMIF(OUTPUT!O$20:Y$20, "CLO10", OUTPUT!O252:Y252) / OUTPUT!AM$15),
IF(AND('PRINTABLE (per grading)'!H$16="OUTPUT", 'PRINTABLE (per grading)'!B$13="Final"), IF(ISERROR(SUMIF(OUTPUT!AA$20:AI$20, "CLO10", OUTPUT!AA252:AI252) / OUTPUT!AN$15), "", SUMIF(OUTPUT!AA$20:AI$20, "CLO10", OUTPUT!AA252:AI252) / OUTPUT!AN$15),
"")))))),"")</f>
        <v/>
      </c>
      <c r="BI250" s="286" t="str">
        <f aca="false">IF(B250&lt;&gt;"",IF(BH250="","",IF(BH250&lt;0.5,1,IF(AND(BH250&gt;=0.5,BH250&lt;P$10),2,IF(BH250&gt;=P$10,3)))),"")</f>
        <v/>
      </c>
      <c r="BJ250" s="287" t="str">
        <f aca="false">IF(B250 &lt;&gt; "",IFERROR(IF(AVERAGE(BF250,BH250)&gt;=P$10,"Y","N"),""),"")</f>
        <v/>
      </c>
      <c r="BK250" s="8"/>
    </row>
    <row r="251" customFormat="false" ht="19.5" hidden="false" customHeight="true" outlineLevel="0" collapsed="false">
      <c r="A251" s="183" t="str">
        <f aca="false">IF(ISBLANK('Database (LECTURE-RES-PRAC)'!A248),"",'Database (LECTURE-RES-PRAC)'!A248)</f>
        <v/>
      </c>
      <c r="B251" s="184" t="str">
        <f aca="false">IF(ISBLANK('Database (LECTURE-RES-PRAC)'!B248),"",'Database (LECTURE-RES-PRAC)'!B248)</f>
        <v/>
      </c>
      <c r="C251" s="230" t="str">
        <f aca="false">IF(B251&lt;&gt;"",IF(C$16="PRELIM",'Grade computation'!C251, IF(C$16="MIDTERM",'Grade computation'!K251, IF(C$16="FINAL",'Grade computation'!S251,""))),"")</f>
        <v/>
      </c>
      <c r="D251" s="231" t="str">
        <f aca="false">IF(B251&lt;&gt;"",IFERROR(IF(B$11="80-20", (((C251/C$19)*X$6)+X$7)*D$18, IF(B$11="60-40", (((C251/C$19)*Y$6)+Y$7)*D$18, 0)),0),"")</f>
        <v/>
      </c>
      <c r="E251" s="230" t="str">
        <f aca="false">IF(B251&lt;&gt;"", IF(C$16="PRELIM",'Grade computation'!E251, IF(C$16="MIDTERM",'Grade computation'!M251, IF(C$16="FINAL",'Grade computation'!U251,""))),"")</f>
        <v/>
      </c>
      <c r="F251" s="232" t="str">
        <f aca="false">IF(B251&lt;&gt;"",IFERROR(IF(B$11="80-20", (((E251/E$19)*X$6)+X$7)*F$18, IF(B$11="60-40", (((E251/E$19)*Y$6)+Y$7)*F$18, 0)),0),"")</f>
        <v/>
      </c>
      <c r="G251" s="233" t="str">
        <f aca="false">IF(B251&lt;&gt;"",IFERROR((D251+F251),0),"")</f>
        <v/>
      </c>
      <c r="H251" s="234" t="str">
        <f aca="false">IF(B251&lt;&gt;"",IF(C$16="PRELIM", 'Grade computation'!H251, IF(C$16="MIDTERM", 'Grade computation'!P251, IF(C$16="FINAL",'Grade computation'!X251, ""))),"")</f>
        <v/>
      </c>
      <c r="I251" s="233" t="str">
        <f aca="false">IF(B251&lt;&gt;"",IFERROR(IF(B$11="80-20", (((H251/H$19)*X$6)+X$7)*I$19, IF(B$11="60-40", (((H251/H$19)*Y$6)+Y$7)*I$19, 0)),0),"")</f>
        <v/>
      </c>
      <c r="J251" s="237" t="str">
        <f aca="false">IFERROR((G251+I251),"")</f>
        <v/>
      </c>
      <c r="K251" s="183" t="str">
        <f aca="false">IFERROR(IF(J251="","",IF(J251&gt;=75,"PASSED","FAILED")),"")</f>
        <v/>
      </c>
      <c r="L251" s="183"/>
      <c r="M251" s="194" t="str">
        <f aca="false">IF(B251 &lt;&gt; "", IFERROR(IF(C$16 = "PRELIM", SUMIF('Database (LECTURE-RES-PRAC)'!D$14:AG$14, "CLO1", 'Database (LECTURE-RES-PRAC)'!D248:AG248) / 'Grade computation'!F$4, IF(C$16 = "MIDTERM", SUMIF('Database (LECTURE-RES-PRAC)'!AJ$14:BM$14, "CLO1", 'Database (LECTURE-RES-PRAC)'!AJ248:BM248) / 'Grade computation'!G$4, IF(C$16 = "FINAL", SUMIF('Database (LECTURE-RES-PRAC)'!BP$14:CS$14, "CLO1", 'Database (LECTURE-RES-PRAC)'!BP248:CS248) / 'Grade computation'!H$4,""))),""),"")</f>
        <v/>
      </c>
      <c r="N251" s="286" t="str">
        <f aca="false">IF(B251&lt;&gt;"",IF(M251="","",IF(M251&lt;0.5,1,IF(AND(M251&gt;=0.5,M251&lt;P$10),2,IF(M251&gt;=P$10,3)))),"")</f>
        <v/>
      </c>
      <c r="O251" s="194" t="str">
        <f aca="false">IF(B251 &lt;&gt; "",IF(AND('PRINTABLE (per grading)'!H$16="EXAM", 'PRINTABLE (per grading)'!B$13="Prelim"), IF(ISERROR(SUMIF('Exam (LECTURE ONLY)'!D$20:M$20, "CLO1", 'Exam (LECTURE ONLY)'!D253:M253) / 'Exam (LECTURE ONLY)'!AL$6), "", SUMIF('Exam (LECTURE ONLY)'!D$20:M$20, "CLO1", 'Exam (LECTURE ONLY)'!D253:M253) /'Exam (LECTURE ONLY)'!AL$6),
IF(AND('PRINTABLE (per grading)'!H$16="EXAM", 'PRINTABLE (per grading)'!B$13="Midterm"), IF(ISERROR(SUMIF('Exam (LECTURE ONLY)'!O$20:X$20, "CLO1", 'Exam (LECTURE ONLY)'!O253:X253) / 'Exam (LECTURE ONLY)'!AM$6), "", SUMIF('Exam (LECTURE ONLY)'!O$20:X$20, "CLO1", 'Exam (LECTURE ONLY)'!O253:X253) / 'Exam (LECTURE ONLY)'!AM$6),
IF(AND('PRINTABLE (per grading)'!H$16="EXAM", 'PRINTABLE (per grading)'!B$13="Final"), IF(ISERROR(SUMIF('Exam (LECTURE ONLY)'!Z$20:AI$20, "CLO1", 'Exam (LECTURE ONLY)'!Z253:AI253) / 'Exam (LECTURE ONLY)'!AN$6), "", SUMIF('Exam (LECTURE ONLY)'!Z$20:AI$20, "CLO1", 'Exam (LECTURE ONLY)'!Z253:AI253) / 'Exam (LECTURE ONLY)'!AN$6),
IF(AND('PRINTABLE (per grading)'!H$16="OUTPUT", 'PRINTABLE (per grading)'!B$13="Prelim"), IF(ISERROR(SUMIF(OUTPUT!C$20:M$20, "CLO1", OUTPUT!C253:M253) / OUTPUT!AL$6), "", SUMIF(OUTPUT!C$20:M$20, "CLO1", OUTPUT!C253:M253) / OUTPUT!AL$6),
IF(AND('PRINTABLE (per grading)'!H$16="OUTPUT", 'PRINTABLE (per grading)'!B$13="Midterm"), IF(ISERROR(SUMIF(OUTPUT!O$20:Y$20, "CLO1", OUTPUT!O253:Y253) / OUTPUT!AM$6), "", SUMIF(OUTPUT!O$20:Y$20, "CLO1", OUTPUT!O253:Y253) / OUTPUT!AM$6),
IF(AND('PRINTABLE (per grading)'!H$16="OUTPUT", 'PRINTABLE (per grading)'!B$13="Final"), IF(ISERROR(SUMIF(OUTPUT!AA$20:AI$20, "CLO1", OUTPUT!AA253:AI253) / OUTPUT!AN$6), "", SUMIF(OUTPUT!AA$20:AI$20, "CLO1", OUTPUT!AA253:AI253) / OUTPUT!AN$6),
"")))))),"")</f>
        <v/>
      </c>
      <c r="P251" s="286" t="str">
        <f aca="false">IF(B251&lt;&gt;"",IF(O251="","",IF(O251&lt;0.5,1,IF(AND(O251&gt;=0.5,O251&lt;P$10),2,IF(O251&gt;=P$10,3)))),"")</f>
        <v/>
      </c>
      <c r="Q251" s="287" t="str">
        <f aca="false">IF(B251 &lt;&gt; "",IFERROR(IF(AVERAGE(M251,O251)&gt;=P$10,"Y","N"),""),"")</f>
        <v/>
      </c>
      <c r="R251" s="194" t="str">
        <f aca="false">IF(B251 &lt;&gt; "", IFERROR(IF(C$16 = "PRELIM", SUMIF('Database (LECTURE-RES-PRAC)'!D$14:AG$14, "CLO2", 'Database (LECTURE-RES-PRAC)'!D248:AG248) / 'Grade computation'!F$5, IF(C$16 = "MIDTERM", SUMIF('Database (LECTURE-RES-PRAC)'!AJ$14:BM$14, "CLO2", 'Database (LECTURE-RES-PRAC)'!AJ248:BM248) / 'Grade computation'!G$5, IF(C$16 = "FINAL", SUMIF('Database (LECTURE-RES-PRAC)'!BP$14:CS$14, "CLO2", 'Database (LECTURE-RES-PRAC)'!BP248:CS248) / 'Grade computation'!H$5,""))),""),"")</f>
        <v/>
      </c>
      <c r="S251" s="286" t="str">
        <f aca="false">IF(B251&lt;&gt;"",IF(R251="","",IF(R251&lt;0.5,1,IF(AND(R251&gt;=0.5,R251&lt;P$10),2,IF(R251&gt;=P$10,3)))),"")</f>
        <v/>
      </c>
      <c r="T251" s="194" t="str">
        <f aca="false">IF(B251 &lt;&gt; "",IF(AND('PRINTABLE (per grading)'!H$16="EXAM", 'PRINTABLE (per grading)'!B$13="Prelim"), IF(ISERROR(SUMIF('Exam (LECTURE ONLY)'!D$20:M$20, "CLO2", 'Exam (LECTURE ONLY)'!D253:M253) / 'Exam (LECTURE ONLY)'!AL$7), "", SUMIF('Exam (LECTURE ONLY)'!D$20:M$20, "CLO2", 'Exam (LECTURE ONLY)'!D253:M253) /'Exam (LECTURE ONLY)'!AL$7),
IF(AND('PRINTABLE (per grading)'!H$16="EXAM", 'PRINTABLE (per grading)'!B$13="Midterm"), IF(ISERROR(SUMIF('Exam (LECTURE ONLY)'!O$20:X$20, "CLO2", 'Exam (LECTURE ONLY)'!O253:X253) / 'Exam (LECTURE ONLY)'!AM$7), "", SUMIF('Exam (LECTURE ONLY)'!O$20:X$20, "CLO2", 'Exam (LECTURE ONLY)'!O253:X253) / 'Exam (LECTURE ONLY)'!AM$7),
IF(AND('PRINTABLE (per grading)'!H$16="EXAM", 'PRINTABLE (per grading)'!B$13="Final"), IF(ISERROR(SUMIF('Exam (LECTURE ONLY)'!Z$20:AI$20, "CLO2", 'Exam (LECTURE ONLY)'!Z253:AI253) / 'Exam (LECTURE ONLY)'!AN$7), "", SUMIF('Exam (LECTURE ONLY)'!Z$20:AI$20, "CLO2", 'Exam (LECTURE ONLY)'!Z253:AI253) / 'Exam (LECTURE ONLY)'!AN$7),
IF(AND('PRINTABLE (per grading)'!H$16="OUTPUT", 'PRINTABLE (per grading)'!B$13="Prelim"), IF(ISERROR(SUMIF(OUTPUT!C$20:M$20, "CLO2", OUTPUT!C253:M253) / OUTPUT!AL$7), "", SUMIF(OUTPUT!C$20:M$20, "CLO2", OUTPUT!C253:M253) / OUTPUT!AL$7),
IF(AND('PRINTABLE (per grading)'!H$16="OUTPUT", 'PRINTABLE (per grading)'!B$13="Midterm"), IF(ISERROR(SUMIF(OUTPUT!O$20:Y$20, "CLO2", OUTPUT!O253:Y253) / OUTPUT!AM$7), "", SUMIF(OUTPUT!O$20:Y$20, "CLO2", OUTPUT!O253:Y253) / OUTPUT!AM$7),
IF(AND('PRINTABLE (per grading)'!H$16="OUTPUT", 'PRINTABLE (per grading)'!B$13="Final"), IF(ISERROR(SUMIF(OUTPUT!AA$20:AI$20, "CLO2", OUTPUT!AA253:AI253) / OUTPUT!AN$7), "", SUMIF(OUTPUT!AA$20:AI$20, "CLO2", OUTPUT!AA253:AI253) / OUTPUT!AN$7),
"")))))),"")</f>
        <v/>
      </c>
      <c r="U251" s="286" t="str">
        <f aca="false">IF(B251&lt;&gt;"",IF(T251="","",IF(T251&lt;0.5,1,IF(AND(T251&gt;=0.5,T251&lt;P$10),2,IF(T251&gt;=P$10,3)))),"")</f>
        <v/>
      </c>
      <c r="V251" s="287" t="str">
        <f aca="false">IF(B251 &lt;&gt; "",IFERROR(IF(AVERAGE(R251,T251)&gt;=P$10,"Y","N"),""),"")</f>
        <v/>
      </c>
      <c r="W251" s="194" t="str">
        <f aca="false">IF(B251 &lt;&gt; "", IFERROR(IF(C$16 = "PRELIM", SUMIF('Database (LECTURE-RES-PRAC)'!D$14:AG$14, "CLO3", 'Database (LECTURE-RES-PRAC)'!D248:AG248) / 'Grade computation'!F$6, IF(C$16 = "MIDTERM", SUMIF('Database (LECTURE-RES-PRAC)'!AJ$14:BM$14, "CLO3", 'Database (LECTURE-RES-PRAC)'!AJ248:BM248) / 'Grade computation'!G$6, IF(C$16 = "FINAL", SUMIF('Database (LECTURE-RES-PRAC)'!BP$14:CS$14, "CLO3", 'Database (LECTURE-RES-PRAC)'!BP248:CS248) / 'Grade computation'!H$6,""))),""),"")</f>
        <v/>
      </c>
      <c r="X251" s="286" t="str">
        <f aca="false">IF(B251&lt;&gt;"",IF(W251="","",IF(W251&lt;0.5,1,IF(AND(W251&gt;=0.5,W251&lt;P$10),2,IF(W251&gt;=P$10,3)))),"")</f>
        <v/>
      </c>
      <c r="Y251" s="194" t="str">
        <f aca="false">IF(B251 &lt;&gt; "",IF(AND('PRINTABLE (per grading)'!H$16="EXAM", 'PRINTABLE (per grading)'!B$13="Prelim"), IF(ISERROR(SUMIF('Exam (LECTURE ONLY)'!D$20:M$20, "CLO3", 'Exam (LECTURE ONLY)'!D253:M253) / 'Exam (LECTURE ONLY)'!AL$8), "", SUMIF('Exam (LECTURE ONLY)'!D$20:M$20, "CLO3", 'Exam (LECTURE ONLY)'!D253:M253) /'Exam (LECTURE ONLY)'!AL$8),
IF(AND('PRINTABLE (per grading)'!H$16="EXAM", 'PRINTABLE (per grading)'!B$13="Midterm"), IF(ISERROR(SUMIF('Exam (LECTURE ONLY)'!O$20:X$20, "CLO3", 'Exam (LECTURE ONLY)'!O253:X253) / 'Exam (LECTURE ONLY)'!AM$8), "", SUMIF('Exam (LECTURE ONLY)'!O$20:X$20, "CLO3", 'Exam (LECTURE ONLY)'!O253:X253) / 'Exam (LECTURE ONLY)'!AM$8),
IF(AND('PRINTABLE (per grading)'!H$16="EXAM", 'PRINTABLE (per grading)'!B$13="Final"), IF(ISERROR(SUMIF('Exam (LECTURE ONLY)'!Z$20:AI$20, "CLO3", 'Exam (LECTURE ONLY)'!Z253:AI253) / 'Exam (LECTURE ONLY)'!AN$8), "", SUMIF('Exam (LECTURE ONLY)'!Z$20:AI$20, "CLO3", 'Exam (LECTURE ONLY)'!Z253:AI253) / 'Exam (LECTURE ONLY)'!AN$8),
IF(AND('PRINTABLE (per grading)'!H$16="OUTPUT", 'PRINTABLE (per grading)'!B$13="Prelim"), IF(ISERROR(SUMIF(OUTPUT!C$20:M$20, "CLO3", OUTPUT!C253:M253) / OUTPUT!AL$8), "", SUMIF(OUTPUT!C$20:M$20, "CLO3", OUTPUT!C253:M253) / OUTPUT!AL$8),
IF(AND('PRINTABLE (per grading)'!H$16="OUTPUT", 'PRINTABLE (per grading)'!B$13="Midterm"), IF(ISERROR(SUMIF(OUTPUT!O$20:Y$20, "CLO3", OUTPUT!O253:Y253) / OUTPUT!AM$8), "", SUMIF(OUTPUT!O$20:Y$20, "CLO3", OUTPUT!O253:Y253) / OUTPUT!AM$8),
IF(AND('PRINTABLE (per grading)'!H$16="OUTPUT", 'PRINTABLE (per grading)'!B$13="Final"), IF(ISERROR(SUMIF(OUTPUT!AA$20:AI$20, "CLO3", OUTPUT!AA253:AI253) / OUTPUT!AN$8), "", SUMIF(OUTPUT!AA$20:AI$20, "CLO3", OUTPUT!AA253:AI253) / OUTPUT!AN$8),
"" )))))),"")</f>
        <v/>
      </c>
      <c r="Z251" s="286" t="str">
        <f aca="false">IF(B251&lt;&gt;"",IF(Y251="","",IF(Y251&lt;0.5,1,IF(AND(Y251&gt;=0.5,Y251&lt;P$10),2,IF(Y251&gt;=P$10,3)))),"")</f>
        <v/>
      </c>
      <c r="AA251" s="287" t="str">
        <f aca="false">IF(B251 &lt;&gt; "",IFERROR(IF(AVERAGE(W251,Y251)&gt;=P$10,"Y","N"),""),"")</f>
        <v/>
      </c>
      <c r="AB251" s="194" t="str">
        <f aca="false">IF(B251 &lt;&gt; "", IFERROR(IF(C$16 = "PRELIM", SUMIF('Database (LECTURE-RES-PRAC)'!D$14:AG$14, "CLO4", 'Database (LECTURE-RES-PRAC)'!D248:AG248) / 'Grade computation'!F$7, IF(C$16 = "MIDTERM", SUMIF('Database (LECTURE-RES-PRAC)'!AJ$14:BM$14, "CLO4", 'Database (LECTURE-RES-PRAC)'!AJ248:BM248) / 'Grade computation'!G$7, IF(C$16 = "FINAL", SUMIF('Database (LECTURE-RES-PRAC)'!BP$14:CS$14, "CLO4", 'Database (LECTURE-RES-PRAC)'!BP248:CS248) / 'Grade computation'!H$7,""))),""),"")</f>
        <v/>
      </c>
      <c r="AC251" s="286" t="str">
        <f aca="false">IF(B251&lt;&gt;"",IF(AB251="","",IF(AB251&lt;0.5,1,IF(AND(AB251&gt;=0.5,AB251&lt;P$10),2,IF(AB251&gt;=P$10,3)))),"")</f>
        <v/>
      </c>
      <c r="AD251" s="194" t="str">
        <f aca="false">IF(B251 &lt;&gt; "",IF(AND('PRINTABLE (per grading)'!H$16="EXAM", 'PRINTABLE (per grading)'!B$13="Prelim"), IF(ISERROR(SUMIF('Exam (LECTURE ONLY)'!D$20:M$20, "CLO4", 'Exam (LECTURE ONLY)'!D253:M253) / 'Exam (LECTURE ONLY)'!AL$9), "", SUMIF('Exam (LECTURE ONLY)'!D$20:M$20, "CLO4", 'Exam (LECTURE ONLY)'!D253:M253) /'Exam (LECTURE ONLY)'!AL$9),
IF(AND('PRINTABLE (per grading)'!H$16="EXAM", 'PRINTABLE (per grading)'!B$13="Midterm"), IF(ISERROR(SUMIF('Exam (LECTURE ONLY)'!O$20:X$20, "CLO4", 'Exam (LECTURE ONLY)'!O253:X253) / 'Exam (LECTURE ONLY)'!AM$9), "", SUMIF('Exam (LECTURE ONLY)'!O$20:X$20, "CLO4", 'Exam (LECTURE ONLY)'!O253:X253) / 'Exam (LECTURE ONLY)'!AM$9),
IF(AND('PRINTABLE (per grading)'!H$16="EXAM", 'PRINTABLE (per grading)'!B$13="Final"), IF(ISERROR(SUMIF('Exam (LECTURE ONLY)'!Z$20:AI$20, "CLO4", 'Exam (LECTURE ONLY)'!Z253:AI253) / 'Exam (LECTURE ONLY)'!AN$9), "", SUMIF('Exam (LECTURE ONLY)'!Z$20:AI$20, "CLO4", 'Exam (LECTURE ONLY)'!Z253:AI253) / 'Exam (LECTURE ONLY)'!AN$9),
IF(AND('PRINTABLE (per grading)'!H$16="OUTPUT", 'PRINTABLE (per grading)'!B$13="Prelim"), IF(ISERROR(SUMIF(OUTPUT!C$20:M$20, "CLO4", OUTPUT!C253:M253) / OUTPUT!AL$9), "", SUMIF(OUTPUT!C$20:M$20, "CLO4", OUTPUT!C253:M253) / OUTPUT!AL$9),
IF(AND('PRINTABLE (per grading)'!H$16="OUTPUT", 'PRINTABLE (per grading)'!B$13="Midterm"), IF(ISERROR(SUMIF(OUTPUT!O$20:Y$20, "CLO4", OUTPUT!O253:Y253) / OUTPUT!AM$9), "", SUMIF(OUTPUT!O$20:Y$20, "CLO4", OUTPUT!O253:Y253) / OUTPUT!AM$9),
IF(AND('PRINTABLE (per grading)'!H$16="OUTPUT", 'PRINTABLE (per grading)'!B$13="Final"), IF(ISERROR(SUMIF(OUTPUT!AA$20:AI$20, "CLO4", OUTPUT!AA253:AI253) / OUTPUT!AN$9), "", SUMIF(OUTPUT!AA$20:AI$20, "CLO4", OUTPUT!AA253:AI253) / OUTPUT!AN$9),
"")))))),"")</f>
        <v/>
      </c>
      <c r="AE251" s="286" t="str">
        <f aca="false">IF(B251&lt;&gt;"",IF(AD251="","",IF(AD251&lt;0.5,1,IF(AND(AD251&gt;=0.5,AD251&lt;P$10),2,IF(AD251&gt;=P$10,3)))),"")</f>
        <v/>
      </c>
      <c r="AF251" s="287" t="str">
        <f aca="false">IF(B251 &lt;&gt; "",IFERROR(IF(AVERAGE(AB251,AD251)&gt;=P$10,"Y","N"),""),"")</f>
        <v/>
      </c>
      <c r="AG251" s="194" t="str">
        <f aca="false">IF(B251 &lt;&gt; "", IFERROR(IF(C$16 = "PRELIM", SUMIF('Database (LECTURE-RES-PRAC)'!D$14:AG$14, "CLO5", 'Database (LECTURE-RES-PRAC)'!D248:AG248) / 'Grade computation'!F$8, IF(C$16 = "MIDTERM", SUMIF('Database (LECTURE-RES-PRAC)'!AJ$14:BM$14, "CLO5", 'Database (LECTURE-RES-PRAC)'!AJ248:BM248) / 'Grade computation'!G$8, IF(C$16 = "FINAL", SUMIF('Database (LECTURE-RES-PRAC)'!BP$14:CS$14, "CLO5", 'Database (LECTURE-RES-PRAC)'!BP248:CS248) / 'Grade computation'!H$8,""))),""),"")</f>
        <v/>
      </c>
      <c r="AH251" s="286" t="str">
        <f aca="false">IF(B251&lt;&gt;"",IF(AG251="","",IF(AG251&lt;0.5,1,IF(AND(AG251&gt;=0.5,AG251&lt;P$10),2,IF(AG251&gt;=P$10,3)))),"")</f>
        <v/>
      </c>
      <c r="AI251" s="194" t="str">
        <f aca="false">IF(B251 &lt;&gt; "",IF(AND('PRINTABLE (per grading)'!H$16="EXAM", 'PRINTABLE (per grading)'!B$13="Prelim"), IF(ISERROR(SUMIF('Exam (LECTURE ONLY)'!D$20:M$20, "CLO5", 'Exam (LECTURE ONLY)'!D253:M253) / 'Exam (LECTURE ONLY)'!AL$10), "", SUMIF('Exam (LECTURE ONLY)'!D$20:M$20, "CLO5", 'Exam (LECTURE ONLY)'!D253:M253) /'Exam (LECTURE ONLY)'!AL$10),
IF(AND('PRINTABLE (per grading)'!H$16="EXAM", 'PRINTABLE (per grading)'!B$13="Midterm"), IF(ISERROR(SUMIF('Exam (LECTURE ONLY)'!O$20:X$20, "CLO5", 'Exam (LECTURE ONLY)'!O253:X253) / 'Exam (LECTURE ONLY)'!AM$10), "", SUMIF('Exam (LECTURE ONLY)'!O$20:X$20, "CLO5", 'Exam (LECTURE ONLY)'!O253:X253) / 'Exam (LECTURE ONLY)'!AM$10),
IF(AND('PRINTABLE (per grading)'!H$16="EXAM", 'PRINTABLE (per grading)'!B$13="Final"), IF(ISERROR(SUMIF('Exam (LECTURE ONLY)'!Z$20:AI$20, "CLO5", 'Exam (LECTURE ONLY)'!Z253:AI253) / 'Exam (LECTURE ONLY)'!AN$10), "", SUMIF('Exam (LECTURE ONLY)'!Z$20:AI$20, "CLO5", 'Exam (LECTURE ONLY)'!Z253:AI253) / 'Exam (LECTURE ONLY)'!AN$10),
IF(AND('PRINTABLE (per grading)'!H$16="OUTPUT", 'PRINTABLE (per grading)'!B$13="Prelim"), IF(ISERROR(SUMIF(OUTPUT!C$20:M$20, "CLO5", OUTPUT!C253:M253) / OUTPUT!AL$10), "", SUMIF(OUTPUT!C$20:M$20, "CLO5", OUTPUT!C253:M253) / OUTPUT!AL$10),
IF(AND('PRINTABLE (per grading)'!H$16="OUTPUT", 'PRINTABLE (per grading)'!B$13="Midterm"), IF(ISERROR(SUMIF(OUTPUT!O$20:Y$20, "CLO5", OUTPUT!O253:Y253) / OUTPUT!AM$10), "", SUMIF(OUTPUT!O$20:Y$20, "CLO5", OUTPUT!O253:Y253) / OUTPUT!AM$10),
IF(AND('PRINTABLE (per grading)'!H$16="OUTPUT", 'PRINTABLE (per grading)'!B$13="Final"), IF(ISERROR(SUMIF(OUTPUT!AA$20:AI$20, "CLO5", OUTPUT!AA253:AI253) / OUTPUT!AN$10), "", SUMIF(OUTPUT!AA$20:AI$20, "CLO5", OUTPUT!AA253:AI253) / OUTPUT!AN$10),
"")))))),"")</f>
        <v/>
      </c>
      <c r="AJ251" s="286" t="str">
        <f aca="false">IF(B251&lt;&gt;"",IF(AI251="","",IF(AI251&lt;0.5,1,IF(AND(AI251&gt;=0.5,AI251&lt;P$10),2,IF(AI251&gt;=P$10,3)))),"")</f>
        <v/>
      </c>
      <c r="AK251" s="287" t="str">
        <f aca="false">IF(B251 &lt;&gt; "",IFERROR(IF(AVERAGE(AG251,AI251)&gt;=P$10,"Y","N"),""),"")</f>
        <v/>
      </c>
      <c r="AL251" s="194" t="str">
        <f aca="false">IF(B251 &lt;&gt; "", IFERROR(IF(C$16 = "PRELIM", SUMIF('Database (LECTURE-RES-PRAC)'!D$14:AG$14, "CLO6", 'Database (LECTURE-RES-PRAC)'!D248:AG248) / 'Grade computation'!F$9, IF(C$16 = "MIDTERM", SUMIF('Database (LECTURE-RES-PRAC)'!AJ$14:BM$14, "CLO6", 'Database (LECTURE-RES-PRAC)'!AJ248:BM248) / 'Grade computation'!G$9, IF(C$16 = "FINAL", SUMIF('Database (LECTURE-RES-PRAC)'!BP$14:CS$14, "CLO6", 'Database (LECTURE-RES-PRAC)'!BP248:CS248) / 'Grade computation'!H$9,""))),""),"")</f>
        <v/>
      </c>
      <c r="AM251" s="286" t="str">
        <f aca="false">IF(B251&lt;&gt;"",IF(AL251="","",IF(AL251&lt;0.5,1,IF(AND(AL251&gt;=0.5,AL251&lt;P$10),2,IF(AL251&gt;=P$10,3)))),"")</f>
        <v/>
      </c>
      <c r="AN251" s="194" t="str">
        <f aca="false">IF(B251 &lt;&gt; "",IF(AND('PRINTABLE (per grading)'!H$16="EXAM", 'PRINTABLE (per grading)'!B$13="Prelim"), IF(ISERROR(SUMIF('Exam (LECTURE ONLY)'!D$20:M$20, "CLO6", 'Exam (LECTURE ONLY)'!D253:M253) / 'Exam (LECTURE ONLY)'!AL$11), "", SUMIF('Exam (LECTURE ONLY)'!D$20:M$20, "CLO6", 'Exam (LECTURE ONLY)'!D253:M253) /'Exam (LECTURE ONLY)'!AL$11),
IF(AND('PRINTABLE (per grading)'!H$16="EXAM", 'PRINTABLE (per grading)'!B$13="Midterm"), IF(ISERROR(SUMIF('Exam (LECTURE ONLY)'!O$20:X$20, "CLO6", 'Exam (LECTURE ONLY)'!O253:X253) / 'Exam (LECTURE ONLY)'!AM$11), "", SUMIF('Exam (LECTURE ONLY)'!O$20:X$20, "CLO6", 'Exam (LECTURE ONLY)'!O253:X253) / 'Exam (LECTURE ONLY)'!AM$11),
IF(AND('PRINTABLE (per grading)'!H$16="EXAM", 'PRINTABLE (per grading)'!B$13="Final"), IF(ISERROR(SUMIF('Exam (LECTURE ONLY)'!Z$20:AI$20, "CLO6", 'Exam (LECTURE ONLY)'!Z253:AI253) / 'Exam (LECTURE ONLY)'!AN$11), "", SUMIF('Exam (LECTURE ONLY)'!Z$20:AI$20, "CLO6", 'Exam (LECTURE ONLY)'!Z253:AI253) / 'Exam (LECTURE ONLY)'!AN$11),
IF(AND('PRINTABLE (per grading)'!H$16="OUTPUT", 'PRINTABLE (per grading)'!B$13="Prelim"), IF(ISERROR(SUMIF(OUTPUT!C$20:M$20, "CLO6", OUTPUT!C253:M253) / OUTPUT!AL$11), "", SUMIF(OUTPUT!C$20:M$20, "CLO6", OUTPUT!C253:M253) / OUTPUT!AL$11),
IF(AND('PRINTABLE (per grading)'!H$16="OUTPUT", 'PRINTABLE (per grading)'!B$13="Midterm"), IF(ISERROR(SUMIF(OUTPUT!O$20:Y$20, "CLO6", OUTPUT!O253:Y253) / OUTPUT!AM$11), "", SUMIF(OUTPUT!O$20:Y$20, "CLO6", OUTPUT!O253:Y253) / OUTPUT!AM$11),
IF(AND('PRINTABLE (per grading)'!H$16="OUTPUT", 'PRINTABLE (per grading)'!B$13="Final"), IF(ISERROR(SUMIF(OUTPUT!AA$20:AI$20, "CLO6", OUTPUT!AA253:AI253) / OUTPUT!AN$11), "", SUMIF(OUTPUT!AA$20:AI$20, "CLO6", OUTPUT!AA253:AI253) / OUTPUT!AN$11),
"")))))),"")</f>
        <v/>
      </c>
      <c r="AO251" s="286" t="str">
        <f aca="false">IF(B251&lt;&gt;"",IF(AN251="","",IF(AN251&lt;0.5,1,IF(AND(AN251&gt;=0.5,AN251&lt;P$10),2,IF(AN251&gt;=P$10,3)))),"")</f>
        <v/>
      </c>
      <c r="AP251" s="287" t="str">
        <f aca="false">IF(B251 &lt;&gt; "",IFERROR(IF(AVERAGE(AL251,AN251)&gt;=P$10,"Y","N"),""),"")</f>
        <v/>
      </c>
      <c r="AQ251" s="194" t="str">
        <f aca="false">IF(B251 &lt;&gt; "", IFERROR(IF(C$16 = "PRELIM", SUMIF('Database (LECTURE-RES-PRAC)'!D$14:AG$14, "CLO7", 'Database (LECTURE-RES-PRAC)'!D248:AG248) / 'Grade computation'!F$10, IF(C$16 = "MIDTERM", SUMIF('Database (LECTURE-RES-PRAC)'!AJ$14:BM$14, "CLO7", 'Database (LECTURE-RES-PRAC)'!AJ248:BM248) / 'Grade computation'!G$10, IF(C$16 = "FINAL", SUMIF('Database (LECTURE-RES-PRAC)'!BP$14:CS$14, "CLO7", 'Database (LECTURE-RES-PRAC)'!BP248:CS248) / 'Grade computation'!H$10,""))),""),"")</f>
        <v/>
      </c>
      <c r="AR251" s="286" t="str">
        <f aca="false">IF(B251&lt;&gt;"",IF(AQ251="","",IF(AQ251&lt;0.5,1,IF(AND(AQ251&gt;=0.5,AQ251&lt;P$10),2,IF(AQ251&gt;=P$10,3)))),"")</f>
        <v/>
      </c>
      <c r="AS251" s="194" t="str">
        <f aca="false">IF(B251 &lt;&gt; "",IF(AND('PRINTABLE (per grading)'!H$16="EXAM", 'PRINTABLE (per grading)'!B$13="Prelim"), IF(ISERROR(SUMIF('Exam (LECTURE ONLY)'!D$20:M$20, "CLO7", 'Exam (LECTURE ONLY)'!D253:M253) / 'Exam (LECTURE ONLY)'!AL$12), "", SUMIF('Exam (LECTURE ONLY)'!D$20:M$20, "CLO7", 'Exam (LECTURE ONLY)'!D253:M253) /'Exam (LECTURE ONLY)'!AL$12),
IF(AND('PRINTABLE (per grading)'!H$16="EXAM", 'PRINTABLE (per grading)'!B$13="Midterm"), IF(ISERROR(SUMIF('Exam (LECTURE ONLY)'!O$20:X$20, "CLO7", 'Exam (LECTURE ONLY)'!O253:X253) / 'Exam (LECTURE ONLY)'!AM$12), "", SUMIF('Exam (LECTURE ONLY)'!O$20:X$20, "CLO7", 'Exam (LECTURE ONLY)'!O253:X253) / 'Exam (LECTURE ONLY)'!AM$12),
IF(AND('PRINTABLE (per grading)'!H$16="EXAM", 'PRINTABLE (per grading)'!B$13="Final"), IF(ISERROR(SUMIF('Exam (LECTURE ONLY)'!Z$20:AI$20, "CLO7", 'Exam (LECTURE ONLY)'!Z253:AI253) / 'Exam (LECTURE ONLY)'!AN$12), "", SUMIF('Exam (LECTURE ONLY)'!Z$20:AI$20, "CLO7", 'Exam (LECTURE ONLY)'!Z253:AI253) / 'Exam (LECTURE ONLY)'!AN$12),
IF(AND('PRINTABLE (per grading)'!H$16="OUTPUT", 'PRINTABLE (per grading)'!B$13="Prelim"), IF(ISERROR(SUMIF(OUTPUT!C$20:M$20, "CLO7", OUTPUT!C253:M253) / OUTPUT!AL$12), "", SUMIF(OUTPUT!C$20:M$20, "CLO7", OUTPUT!C253:M253) / OUTPUT!AL$12),
IF(AND('PRINTABLE (per grading)'!H$16="OUTPUT", 'PRINTABLE (per grading)'!B$13="Midterm"), IF(ISERROR(SUMIF(OUTPUT!O$20:Y$20, "CLO7", OUTPUT!O253:Y253) / OUTPUT!AM$12), "", SUMIF(OUTPUT!O$20:Y$20, "CLO7", OUTPUT!O253:Y253) / OUTPUT!AM$12),
IF(AND('PRINTABLE (per grading)'!H$16="OUTPUT", 'PRINTABLE (per grading)'!B$13="Final"), IF(ISERROR(SUMIF(OUTPUT!AA$20:AI$20, "CLO7", OUTPUT!AA253:AI253) / OUTPUT!AN$12), "", SUMIF(OUTPUT!AA$20:AI$20, "CLO7", OUTPUT!AA253:AI253) / OUTPUT!AN$12),
"")))))),"")</f>
        <v/>
      </c>
      <c r="AT251" s="286" t="str">
        <f aca="false">IF(B251&lt;&gt;"",IF(AS251="","",IF(AS251&lt;0.5,1,IF(AND(AS251&gt;=0.5,AS251&lt;P$10),2,IF(AS251&gt;=P$10,3)))),"")</f>
        <v/>
      </c>
      <c r="AU251" s="287" t="str">
        <f aca="false">IF(B251 &lt;&gt; "",IFERROR(IF(AVERAGE(AQ251,AS251)&gt;=P$10,"Y","N"),""),"")</f>
        <v/>
      </c>
      <c r="AV251" s="194" t="str">
        <f aca="false">IF(B251 &lt;&gt; "", IFERROR(IF(C$16 = "PRELIM", SUMIF('Database (LECTURE-RES-PRAC)'!D$14:AG$14, "CLO8", 'Database (LECTURE-RES-PRAC)'!D248:AG248) / 'Grade computation'!F$11, IF(C$16 = "MIDTERM", SUMIF('Database (LECTURE-RES-PRAC)'!AJ$14:BM$14, "CLO8", 'Database (LECTURE-RES-PRAC)'!AJ248:BM248) / 'Grade computation'!G$11, IF(C$16 = "FINAL", SUMIF('Database (LECTURE-RES-PRAC)'!BP$14:CS$14, "CLO8", 'Database (LECTURE-RES-PRAC)'!BP248:CS248) / 'Grade computation'!H$11,""))),""),"")</f>
        <v/>
      </c>
      <c r="AW251" s="286" t="str">
        <f aca="false">IF(B251&lt;&gt;"",IF(AV251="","",IF(AV251&lt;0.5,1,IF(AND(AV251&gt;=0.5,AV251&lt;P$10),2,IF(AV251&gt;=P$10,3)))),"")</f>
        <v/>
      </c>
      <c r="AX251" s="194" t="str">
        <f aca="false">IF(B251 &lt;&gt; "",IF(AND('PRINTABLE (per grading)'!H$16="EXAM", 'PRINTABLE (per grading)'!B$13="Prelim"), IF(ISERROR(SUMIF('Exam (LECTURE ONLY)'!D$20:M$20, "CLO8", 'Exam (LECTURE ONLY)'!D253:M253) / 'Exam (LECTURE ONLY)'!AL$13), "", SUMIF('Exam (LECTURE ONLY)'!D$20:M$20, "CLO8", 'Exam (LECTURE ONLY)'!D253:M253) /'Exam (LECTURE ONLY)'!AL$13),
IF(AND('PRINTABLE (per grading)'!H$16="EXAM", 'PRINTABLE (per grading)'!B$13="Midterm"), IF(ISERROR(SUMIF('Exam (LECTURE ONLY)'!O$20:X$20, "CLO8", 'Exam (LECTURE ONLY)'!O253:X253) / 'Exam (LECTURE ONLY)'!AM$13), "", SUMIF('Exam (LECTURE ONLY)'!O$20:X$20, "CLO8", 'Exam (LECTURE ONLY)'!O253:X253) / 'Exam (LECTURE ONLY)'!AM$13),
IF(AND('PRINTABLE (per grading)'!H$16="EXAM", 'PRINTABLE (per grading)'!B$13="Final"), IF(ISERROR(SUMIF('Exam (LECTURE ONLY)'!Z$20:AI$20, "CLO8", 'Exam (LECTURE ONLY)'!Z253:AI253) / 'Exam (LECTURE ONLY)'!AN$13), "", SUMIF('Exam (LECTURE ONLY)'!Z$20:AI$20, "CLO8", 'Exam (LECTURE ONLY)'!Z253:AI253) / 'Exam (LECTURE ONLY)'!AN$13),
IF(AND('PRINTABLE (per grading)'!H$16="OUTPUT", 'PRINTABLE (per grading)'!B$13="Prelim"), IF(ISERROR(SUMIF(OUTPUT!C$20:M$20, "CLO8", OUTPUT!C253:M253) / OUTPUT!AL$13), "", SUMIF(OUTPUT!C$20:M$20, "CLO8", OUTPUT!C253:M253) / OUTPUT!AL$13),
IF(AND('PRINTABLE (per grading)'!H$16="OUTPUT", 'PRINTABLE (per grading)'!B$13="Midterm"), IF(ISERROR(SUMIF(OUTPUT!O$20:Y$20, "CLO8", OUTPUT!O253:Y253) / OUTPUT!AM$13), "", SUMIF(OUTPUT!O$20:Y$20, "CLO8", OUTPUT!O253:Y253) / OUTPUT!AM$13),
IF(AND('PRINTABLE (per grading)'!H$16="OUTPUT", 'PRINTABLE (per grading)'!B$13="Final"), IF(ISERROR(SUMIF(OUTPUT!AA$20:AI$20, "CLO8", OUTPUT!AA253:AI253) / OUTPUT!AN$13), "", SUMIF(OUTPUT!AA$20:AI$20, "CLO8", OUTPUT!AA253:AI253) / OUTPUT!AN$13),
"")))))),"")</f>
        <v/>
      </c>
      <c r="AY251" s="286" t="str">
        <f aca="false">IF(B251&lt;&gt;"",IF(AX251="","",IF(AX251&lt;0.5,1,IF(AND(AX251&gt;=0.5,AX251&lt;P$10),2,IF(AX251&gt;=P$10,3)))),"")</f>
        <v/>
      </c>
      <c r="AZ251" s="287" t="str">
        <f aca="false">IF(B251 &lt;&gt; "",IFERROR(IF(AVERAGE(AV251,AX251)&gt;=P$10,"Y","N"),""),"")</f>
        <v/>
      </c>
      <c r="BA251" s="194" t="str">
        <f aca="false">IF(B251 &lt;&gt; "", IFERROR(IF(C$16 = "PRELIM", SUMIF('Database (LECTURE-RES-PRAC)'!D$14:AG$14, "CLO9", 'Database (LECTURE-RES-PRAC)'!D248:AG248) / 'Grade computation'!F$12, IF(C$16 = "MIDTERM", SUMIF('Database (LECTURE-RES-PRAC)'!AJ$14:BM$14, "CLO9", 'Database (LECTURE-RES-PRAC)'!AJ248:BM248) / 'Grade computation'!G$12, IF(C$16 = "FINAL", SUMIF('Database (LECTURE-RES-PRAC)'!BP$14:CS$14, "CLO9", 'Database (LECTURE-RES-PRAC)'!BP248:CS248) / 'Grade computation'!H$12,""))),""),"")</f>
        <v/>
      </c>
      <c r="BB251" s="286" t="str">
        <f aca="false">IF(B251&lt;&gt;"",IF(BA251="","",IF(BA251&lt;0.5,1,IF(AND(BA251&gt;=0.5,BA251&lt;P$10),2,IF(BA251&gt;=P$10,3)))),"")</f>
        <v/>
      </c>
      <c r="BC251" s="194" t="str">
        <f aca="false">IF(B251 &lt;&gt; "",IF(AND('PRINTABLE (per grading)'!H$16="EXAM", 'PRINTABLE (per grading)'!B$13="Prelim"), IF(ISERROR(SUMIF('Exam (LECTURE ONLY)'!D$20:M$20, "CLO9", 'Exam (LECTURE ONLY)'!D253:M253) / 'Exam (LECTURE ONLY)'!AL$14), "", SUMIF('Exam (LECTURE ONLY)'!D$20:M$20, "CLO9", 'Exam (LECTURE ONLY)'!D253:M253) /'Exam (LECTURE ONLY)'!AL$14),
IF(AND('PRINTABLE (per grading)'!H$16="EXAM", 'PRINTABLE (per grading)'!B$13="Midterm"), IF(ISERROR(SUMIF('Exam (LECTURE ONLY)'!O$20:X$20, "CLO9", 'Exam (LECTURE ONLY)'!O253:X253) / 'Exam (LECTURE ONLY)'!AM$14), "", SUMIF('Exam (LECTURE ONLY)'!O$20:X$20, "CLO9", 'Exam (LECTURE ONLY)'!O253:X253) / 'Exam (LECTURE ONLY)'!AM$14),
IF(AND('PRINTABLE (per grading)'!H$16="EXAM", 'PRINTABLE (per grading)'!B$13="Final"), IF(ISERROR(SUMIF('Exam (LECTURE ONLY)'!Z$20:AI$20, "CLO9", 'Exam (LECTURE ONLY)'!Z253:AI253) / 'Exam (LECTURE ONLY)'!AN$14), "", SUMIF('Exam (LECTURE ONLY)'!Z$20:AI$20, "CLO9", 'Exam (LECTURE ONLY)'!Z253:AI253) / 'Exam (LECTURE ONLY)'!AN$14),
IF(AND('PRINTABLE (per grading)'!H$16="OUTPUT", 'PRINTABLE (per grading)'!B$13="Prelim"), IF(ISERROR(SUMIF(OUTPUT!C$20:M$20, "CLO9", OUTPUT!C253:M253) / OUTPUT!AL$14), "", SUMIF(OUTPUT!C$20:M$20, "CLO9", OUTPUT!C253:M253) / OUTPUT!AL$14),
IF(AND('PRINTABLE (per grading)'!H$16="OUTPUT", 'PRINTABLE (per grading)'!B$13="Midterm"), IF(ISERROR(SUMIF(OUTPUT!O$20:Y$20, "CLO9", OUTPUT!O253:Y253) / OUTPUT!AM$14), "", SUMIF(OUTPUT!O$20:Y$20, "CLO9", OUTPUT!O253:Y253) / OUTPUT!AM$14),
IF(AND('PRINTABLE (per grading)'!H$16="OUTPUT", 'PRINTABLE (per grading)'!B$13="Final"), IF(ISERROR(SUMIF(OUTPUT!AA$20:AI$20, "CLO9", OUTPUT!AA253:AI253) / OUTPUT!AN$14), "", SUMIF(OUTPUT!AA$20:AI$20, "CLO9", OUTPUT!AA253:AI253) / OUTPUT!AN$14),
"")))))),"")</f>
        <v/>
      </c>
      <c r="BD251" s="286" t="str">
        <f aca="false">IF(B251&lt;&gt;"",IF(BC251="","",IF(BC251&lt;0.5,1,IF(AND(BC251&gt;=0.5,BC251&lt;P$10),2,IF(BC251&gt;=P$10,3)))),"")</f>
        <v/>
      </c>
      <c r="BE251" s="287" t="str">
        <f aca="false">IF(B251 &lt;&gt; "",IFERROR(IF(AVERAGE(BA251,BC251)&gt;=P$10,"Y","N"),""),"")</f>
        <v/>
      </c>
      <c r="BF251" s="194" t="str">
        <f aca="false">IF(B251 &lt;&gt; "", IFERROR(IF(C$16 = "PRELIM", SUMIF('Database (LECTURE-RES-PRAC)'!D$14:AG$14, "CLO10", 'Database (LECTURE-RES-PRAC)'!D248:AG248) / 'Grade computation'!F$13, IF(C$16 = "MIDTERM", SUMIF('Database (LECTURE-RES-PRAC)'!AJ$14:BM$14, "CLO10", 'Database (LECTURE-RES-PRAC)'!AJ248:BM248) / 'Grade computation'!G$13, IF(C$16 = "FINAL", SUMIF('Database (LECTURE-RES-PRAC)'!BP$14:CS$14, "CLO10", 'Database (LECTURE-RES-PRAC)'!BP248:CS248) / 'Grade computation'!H$13,""))),""),"")</f>
        <v/>
      </c>
      <c r="BG251" s="286" t="str">
        <f aca="false">IF(B251&lt;&gt;"",IF(BF251="","",IF(BF251&lt;0.5,1,IF(AND(BF251&gt;=0.5,BF251&lt;P$10),2,IF(BF251&gt;=P$10,3)))),"")</f>
        <v/>
      </c>
      <c r="BH251" s="194" t="str">
        <f aca="false">IF(B251 &lt;&gt; "",IF(AND('PRINTABLE (per grading)'!H$16="EXAM", 'PRINTABLE (per grading)'!B$13="Prelim"), IF(ISERROR(SUMIF('Exam (LECTURE ONLY)'!D$20:M$20, "CLO10", 'Exam (LECTURE ONLY)'!D253:M253) / 'Exam (LECTURE ONLY)'!AL$15), "", SUMIF('Exam (LECTURE ONLY)'!D$20:M$20, "CLO10", 'Exam (LECTURE ONLY)'!D253:M253) /'Exam (LECTURE ONLY)'!AL$15),
IF(AND('PRINTABLE (per grading)'!H$16="EXAM", 'PRINTABLE (per grading)'!B$13="Midterm"), IF(ISERROR(SUMIF('Exam (LECTURE ONLY)'!O$20:X$20, "CLO10", 'Exam (LECTURE ONLY)'!O253:X253) / 'Exam (LECTURE ONLY)'!AM$15), "", SUMIF('Exam (LECTURE ONLY)'!O$20:X$20, "CLO10", 'Exam (LECTURE ONLY)'!O253:X253) / 'Exam (LECTURE ONLY)'!AM$15),
IF(AND('PRINTABLE (per grading)'!H$16="EXAM", 'PRINTABLE (per grading)'!B$13="Final"), IF(ISERROR(SUMIF('Exam (LECTURE ONLY)'!Z$20:AI$20, "CLO10", 'Exam (LECTURE ONLY)'!Z253:AI253) / 'Exam (LECTURE ONLY)'!AN$15), "", SUMIF('Exam (LECTURE ONLY)'!Z$20:AI$20, "CLO10", 'Exam (LECTURE ONLY)'!Z253:AI253) / 'Exam (LECTURE ONLY)'!AN$15),
IF(AND('PRINTABLE (per grading)'!H$16="OUTPUT", 'PRINTABLE (per grading)'!B$13="Prelim"), IF(ISERROR(SUMIF(OUTPUT!C$20:M$20, "CLO10", OUTPUT!C253:M253) / OUTPUT!AL$15), "", SUMIF(OUTPUT!C$20:M$20, "CLO10", OUTPUT!C253:M253) / OUTPUT!AL$15),
IF(AND('PRINTABLE (per grading)'!H$16="OUTPUT", 'PRINTABLE (per grading)'!B$13="Midterm"), IF(ISERROR(SUMIF(OUTPUT!O$20:Y$20, "CLO10", OUTPUT!O253:Y253) / OUTPUT!AM$15), "", SUMIF(OUTPUT!O$20:Y$20, "CLO10", OUTPUT!O253:Y253) / OUTPUT!AM$15),
IF(AND('PRINTABLE (per grading)'!H$16="OUTPUT", 'PRINTABLE (per grading)'!B$13="Final"), IF(ISERROR(SUMIF(OUTPUT!AA$20:AI$20, "CLO10", OUTPUT!AA253:AI253) / OUTPUT!AN$15), "", SUMIF(OUTPUT!AA$20:AI$20, "CLO10", OUTPUT!AA253:AI253) / OUTPUT!AN$15),
"")))))),"")</f>
        <v/>
      </c>
      <c r="BI251" s="286" t="str">
        <f aca="false">IF(B251&lt;&gt;"",IF(BH251="","",IF(BH251&lt;0.5,1,IF(AND(BH251&gt;=0.5,BH251&lt;P$10),2,IF(BH251&gt;=P$10,3)))),"")</f>
        <v/>
      </c>
      <c r="BJ251" s="287" t="str">
        <f aca="false">IF(B251 &lt;&gt; "",IFERROR(IF(AVERAGE(BF251,BH251)&gt;=P$10,"Y","N"),""),"")</f>
        <v/>
      </c>
      <c r="BK251" s="8"/>
    </row>
    <row r="252" customFormat="false" ht="19.5" hidden="false" customHeight="true" outlineLevel="0" collapsed="false">
      <c r="A252" s="228" t="str">
        <f aca="false">IF(ISBLANK('Database (LECTURE-RES-PRAC)'!A249),"",'Database (LECTURE-RES-PRAC)'!A249)</f>
        <v/>
      </c>
      <c r="B252" s="229" t="str">
        <f aca="false">IF(ISBLANK('Database (LECTURE-RES-PRAC)'!B249),"",'Database (LECTURE-RES-PRAC)'!B249)</f>
        <v/>
      </c>
      <c r="C252" s="230" t="str">
        <f aca="false">IF(B252&lt;&gt;"",IF(C$16="PRELIM",'Grade computation'!C252, IF(C$16="MIDTERM",'Grade computation'!K252, IF(C$16="FINAL",'Grade computation'!S252,""))),"")</f>
        <v/>
      </c>
      <c r="D252" s="231" t="str">
        <f aca="false">IF(B252&lt;&gt;"",IFERROR(IF(B$11="80-20", (((C252/C$19)*X$6)+X$7)*D$18, IF(B$11="60-40", (((C252/C$19)*Y$6)+Y$7)*D$18, 0)),0),"")</f>
        <v/>
      </c>
      <c r="E252" s="230" t="str">
        <f aca="false">IF(B252&lt;&gt;"", IF(C$16="PRELIM",'Grade computation'!E252, IF(C$16="MIDTERM",'Grade computation'!M252, IF(C$16="FINAL",'Grade computation'!U252,""))),"")</f>
        <v/>
      </c>
      <c r="F252" s="232" t="str">
        <f aca="false">IF(B252&lt;&gt;"",IFERROR(IF(B$11="80-20", (((E252/E$19)*X$6)+X$7)*F$18, IF(B$11="60-40", (((E252/E$19)*Y$6)+Y$7)*F$18, 0)),0),"")</f>
        <v/>
      </c>
      <c r="G252" s="233" t="str">
        <f aca="false">IF(B252&lt;&gt;"",IFERROR((D252+F252),0),"")</f>
        <v/>
      </c>
      <c r="H252" s="234" t="str">
        <f aca="false">IF(B252&lt;&gt;"",IF(C$16="PRELIM", 'Grade computation'!H252, IF(C$16="MIDTERM", 'Grade computation'!P252, IF(C$16="FINAL",'Grade computation'!X252, ""))),"")</f>
        <v/>
      </c>
      <c r="I252" s="233" t="str">
        <f aca="false">IF(B252&lt;&gt;"",IFERROR(IF(B$11="80-20", (((H252/H$19)*X$6)+X$7)*I$19, IF(B$11="60-40", (((H252/H$19)*Y$6)+Y$7)*I$19, 0)),0),"")</f>
        <v/>
      </c>
      <c r="J252" s="237" t="str">
        <f aca="false">IFERROR((G252+I252),"")</f>
        <v/>
      </c>
      <c r="K252" s="183" t="str">
        <f aca="false">IFERROR(IF(J252="","",IF(J252&gt;=75,"PASSED","FAILED")),"")</f>
        <v/>
      </c>
      <c r="L252" s="183"/>
      <c r="M252" s="194" t="str">
        <f aca="false">IF(B252 &lt;&gt; "", IFERROR(IF(C$16 = "PRELIM", SUMIF('Database (LECTURE-RES-PRAC)'!D$14:AG$14, "CLO1", 'Database (LECTURE-RES-PRAC)'!D249:AG249) / 'Grade computation'!F$4, IF(C$16 = "MIDTERM", SUMIF('Database (LECTURE-RES-PRAC)'!AJ$14:BM$14, "CLO1", 'Database (LECTURE-RES-PRAC)'!AJ249:BM249) / 'Grade computation'!G$4, IF(C$16 = "FINAL", SUMIF('Database (LECTURE-RES-PRAC)'!BP$14:CS$14, "CLO1", 'Database (LECTURE-RES-PRAC)'!BP249:CS249) / 'Grade computation'!H$4,""))),""),"")</f>
        <v/>
      </c>
      <c r="N252" s="286" t="str">
        <f aca="false">IF(B252&lt;&gt;"",IF(M252="","",IF(M252&lt;0.5,1,IF(AND(M252&gt;=0.5,M252&lt;P$10),2,IF(M252&gt;=P$10,3)))),"")</f>
        <v/>
      </c>
      <c r="O252" s="194" t="str">
        <f aca="false">IF(B252 &lt;&gt; "",IF(AND('PRINTABLE (per grading)'!H$16="EXAM", 'PRINTABLE (per grading)'!B$13="Prelim"), IF(ISERROR(SUMIF('Exam (LECTURE ONLY)'!D$20:M$20, "CLO1", 'Exam (LECTURE ONLY)'!D254:M254) / 'Exam (LECTURE ONLY)'!AL$6), "", SUMIF('Exam (LECTURE ONLY)'!D$20:M$20, "CLO1", 'Exam (LECTURE ONLY)'!D254:M254) /'Exam (LECTURE ONLY)'!AL$6),
IF(AND('PRINTABLE (per grading)'!H$16="EXAM", 'PRINTABLE (per grading)'!B$13="Midterm"), IF(ISERROR(SUMIF('Exam (LECTURE ONLY)'!O$20:X$20, "CLO1", 'Exam (LECTURE ONLY)'!O254:X254) / 'Exam (LECTURE ONLY)'!AM$6), "", SUMIF('Exam (LECTURE ONLY)'!O$20:X$20, "CLO1", 'Exam (LECTURE ONLY)'!O254:X254) / 'Exam (LECTURE ONLY)'!AM$6),
IF(AND('PRINTABLE (per grading)'!H$16="EXAM", 'PRINTABLE (per grading)'!B$13="Final"), IF(ISERROR(SUMIF('Exam (LECTURE ONLY)'!Z$20:AI$20, "CLO1", 'Exam (LECTURE ONLY)'!Z254:AI254) / 'Exam (LECTURE ONLY)'!AN$6), "", SUMIF('Exam (LECTURE ONLY)'!Z$20:AI$20, "CLO1", 'Exam (LECTURE ONLY)'!Z254:AI254) / 'Exam (LECTURE ONLY)'!AN$6),
IF(AND('PRINTABLE (per grading)'!H$16="OUTPUT", 'PRINTABLE (per grading)'!B$13="Prelim"), IF(ISERROR(SUMIF(OUTPUT!C$20:M$20, "CLO1", OUTPUT!C254:M254) / OUTPUT!AL$6), "", SUMIF(OUTPUT!C$20:M$20, "CLO1", OUTPUT!C254:M254) / OUTPUT!AL$6),
IF(AND('PRINTABLE (per grading)'!H$16="OUTPUT", 'PRINTABLE (per grading)'!B$13="Midterm"), IF(ISERROR(SUMIF(OUTPUT!O$20:Y$20, "CLO1", OUTPUT!O254:Y254) / OUTPUT!AM$6), "", SUMIF(OUTPUT!O$20:Y$20, "CLO1", OUTPUT!O254:Y254) / OUTPUT!AM$6),
IF(AND('PRINTABLE (per grading)'!H$16="OUTPUT", 'PRINTABLE (per grading)'!B$13="Final"), IF(ISERROR(SUMIF(OUTPUT!AA$20:AI$20, "CLO1", OUTPUT!AA254:AI254) / OUTPUT!AN$6), "", SUMIF(OUTPUT!AA$20:AI$20, "CLO1", OUTPUT!AA254:AI254) / OUTPUT!AN$6),
"")))))),"")</f>
        <v/>
      </c>
      <c r="P252" s="286" t="str">
        <f aca="false">IF(B252&lt;&gt;"",IF(O252="","",IF(O252&lt;0.5,1,IF(AND(O252&gt;=0.5,O252&lt;P$10),2,IF(O252&gt;=P$10,3)))),"")</f>
        <v/>
      </c>
      <c r="Q252" s="287" t="str">
        <f aca="false">IF(B252 &lt;&gt; "",IFERROR(IF(AVERAGE(M252,O252)&gt;=P$10,"Y","N"),""),"")</f>
        <v/>
      </c>
      <c r="R252" s="194" t="str">
        <f aca="false">IF(B252 &lt;&gt; "", IFERROR(IF(C$16 = "PRELIM", SUMIF('Database (LECTURE-RES-PRAC)'!D$14:AG$14, "CLO2", 'Database (LECTURE-RES-PRAC)'!D249:AG249) / 'Grade computation'!F$5, IF(C$16 = "MIDTERM", SUMIF('Database (LECTURE-RES-PRAC)'!AJ$14:BM$14, "CLO2", 'Database (LECTURE-RES-PRAC)'!AJ249:BM249) / 'Grade computation'!G$5, IF(C$16 = "FINAL", SUMIF('Database (LECTURE-RES-PRAC)'!BP$14:CS$14, "CLO2", 'Database (LECTURE-RES-PRAC)'!BP249:CS249) / 'Grade computation'!H$5,""))),""),"")</f>
        <v/>
      </c>
      <c r="S252" s="286" t="str">
        <f aca="false">IF(B252&lt;&gt;"",IF(R252="","",IF(R252&lt;0.5,1,IF(AND(R252&gt;=0.5,R252&lt;P$10),2,IF(R252&gt;=P$10,3)))),"")</f>
        <v/>
      </c>
      <c r="T252" s="194" t="str">
        <f aca="false">IF(B252 &lt;&gt; "",IF(AND('PRINTABLE (per grading)'!H$16="EXAM", 'PRINTABLE (per grading)'!B$13="Prelim"), IF(ISERROR(SUMIF('Exam (LECTURE ONLY)'!D$20:M$20, "CLO2", 'Exam (LECTURE ONLY)'!D254:M254) / 'Exam (LECTURE ONLY)'!AL$7), "", SUMIF('Exam (LECTURE ONLY)'!D$20:M$20, "CLO2", 'Exam (LECTURE ONLY)'!D254:M254) /'Exam (LECTURE ONLY)'!AL$7),
IF(AND('PRINTABLE (per grading)'!H$16="EXAM", 'PRINTABLE (per grading)'!B$13="Midterm"), IF(ISERROR(SUMIF('Exam (LECTURE ONLY)'!O$20:X$20, "CLO2", 'Exam (LECTURE ONLY)'!O254:X254) / 'Exam (LECTURE ONLY)'!AM$7), "", SUMIF('Exam (LECTURE ONLY)'!O$20:X$20, "CLO2", 'Exam (LECTURE ONLY)'!O254:X254) / 'Exam (LECTURE ONLY)'!AM$7),
IF(AND('PRINTABLE (per grading)'!H$16="EXAM", 'PRINTABLE (per grading)'!B$13="Final"), IF(ISERROR(SUMIF('Exam (LECTURE ONLY)'!Z$20:AI$20, "CLO2", 'Exam (LECTURE ONLY)'!Z254:AI254) / 'Exam (LECTURE ONLY)'!AN$7), "", SUMIF('Exam (LECTURE ONLY)'!Z$20:AI$20, "CLO2", 'Exam (LECTURE ONLY)'!Z254:AI254) / 'Exam (LECTURE ONLY)'!AN$7),
IF(AND('PRINTABLE (per grading)'!H$16="OUTPUT", 'PRINTABLE (per grading)'!B$13="Prelim"), IF(ISERROR(SUMIF(OUTPUT!C$20:M$20, "CLO2", OUTPUT!C254:M254) / OUTPUT!AL$7), "", SUMIF(OUTPUT!C$20:M$20, "CLO2", OUTPUT!C254:M254) / OUTPUT!AL$7),
IF(AND('PRINTABLE (per grading)'!H$16="OUTPUT", 'PRINTABLE (per grading)'!B$13="Midterm"), IF(ISERROR(SUMIF(OUTPUT!O$20:Y$20, "CLO2", OUTPUT!O254:Y254) / OUTPUT!AM$7), "", SUMIF(OUTPUT!O$20:Y$20, "CLO2", OUTPUT!O254:Y254) / OUTPUT!AM$7),
IF(AND('PRINTABLE (per grading)'!H$16="OUTPUT", 'PRINTABLE (per grading)'!B$13="Final"), IF(ISERROR(SUMIF(OUTPUT!AA$20:AI$20, "CLO2", OUTPUT!AA254:AI254) / OUTPUT!AN$7), "", SUMIF(OUTPUT!AA$20:AI$20, "CLO2", OUTPUT!AA254:AI254) / OUTPUT!AN$7),
"")))))),"")</f>
        <v/>
      </c>
      <c r="U252" s="286" t="str">
        <f aca="false">IF(B252&lt;&gt;"",IF(T252="","",IF(T252&lt;0.5,1,IF(AND(T252&gt;=0.5,T252&lt;P$10),2,IF(T252&gt;=P$10,3)))),"")</f>
        <v/>
      </c>
      <c r="V252" s="287" t="str">
        <f aca="false">IF(B252 &lt;&gt; "",IFERROR(IF(AVERAGE(R252,T252)&gt;=P$10,"Y","N"),""),"")</f>
        <v/>
      </c>
      <c r="W252" s="194" t="str">
        <f aca="false">IF(B252 &lt;&gt; "", IFERROR(IF(C$16 = "PRELIM", SUMIF('Database (LECTURE-RES-PRAC)'!D$14:AG$14, "CLO3", 'Database (LECTURE-RES-PRAC)'!D249:AG249) / 'Grade computation'!F$6, IF(C$16 = "MIDTERM", SUMIF('Database (LECTURE-RES-PRAC)'!AJ$14:BM$14, "CLO3", 'Database (LECTURE-RES-PRAC)'!AJ249:BM249) / 'Grade computation'!G$6, IF(C$16 = "FINAL", SUMIF('Database (LECTURE-RES-PRAC)'!BP$14:CS$14, "CLO3", 'Database (LECTURE-RES-PRAC)'!BP249:CS249) / 'Grade computation'!H$6,""))),""),"")</f>
        <v/>
      </c>
      <c r="X252" s="286" t="str">
        <f aca="false">IF(B252&lt;&gt;"",IF(W252="","",IF(W252&lt;0.5,1,IF(AND(W252&gt;=0.5,W252&lt;P$10),2,IF(W252&gt;=P$10,3)))),"")</f>
        <v/>
      </c>
      <c r="Y252" s="194" t="str">
        <f aca="false">IF(B252 &lt;&gt; "",IF(AND('PRINTABLE (per grading)'!H$16="EXAM", 'PRINTABLE (per grading)'!B$13="Prelim"), IF(ISERROR(SUMIF('Exam (LECTURE ONLY)'!D$20:M$20, "CLO3", 'Exam (LECTURE ONLY)'!D254:M254) / 'Exam (LECTURE ONLY)'!AL$8), "", SUMIF('Exam (LECTURE ONLY)'!D$20:M$20, "CLO3", 'Exam (LECTURE ONLY)'!D254:M254) /'Exam (LECTURE ONLY)'!AL$8),
IF(AND('PRINTABLE (per grading)'!H$16="EXAM", 'PRINTABLE (per grading)'!B$13="Midterm"), IF(ISERROR(SUMIF('Exam (LECTURE ONLY)'!O$20:X$20, "CLO3", 'Exam (LECTURE ONLY)'!O254:X254) / 'Exam (LECTURE ONLY)'!AM$8), "", SUMIF('Exam (LECTURE ONLY)'!O$20:X$20, "CLO3", 'Exam (LECTURE ONLY)'!O254:X254) / 'Exam (LECTURE ONLY)'!AM$8),
IF(AND('PRINTABLE (per grading)'!H$16="EXAM", 'PRINTABLE (per grading)'!B$13="Final"), IF(ISERROR(SUMIF('Exam (LECTURE ONLY)'!Z$20:AI$20, "CLO3", 'Exam (LECTURE ONLY)'!Z254:AI254) / 'Exam (LECTURE ONLY)'!AN$8), "", SUMIF('Exam (LECTURE ONLY)'!Z$20:AI$20, "CLO3", 'Exam (LECTURE ONLY)'!Z254:AI254) / 'Exam (LECTURE ONLY)'!AN$8),
IF(AND('PRINTABLE (per grading)'!H$16="OUTPUT", 'PRINTABLE (per grading)'!B$13="Prelim"), IF(ISERROR(SUMIF(OUTPUT!C$20:M$20, "CLO3", OUTPUT!C254:M254) / OUTPUT!AL$8), "", SUMIF(OUTPUT!C$20:M$20, "CLO3", OUTPUT!C254:M254) / OUTPUT!AL$8),
IF(AND('PRINTABLE (per grading)'!H$16="OUTPUT", 'PRINTABLE (per grading)'!B$13="Midterm"), IF(ISERROR(SUMIF(OUTPUT!O$20:Y$20, "CLO3", OUTPUT!O254:Y254) / OUTPUT!AM$8), "", SUMIF(OUTPUT!O$20:Y$20, "CLO3", OUTPUT!O254:Y254) / OUTPUT!AM$8),
IF(AND('PRINTABLE (per grading)'!H$16="OUTPUT", 'PRINTABLE (per grading)'!B$13="Final"), IF(ISERROR(SUMIF(OUTPUT!AA$20:AI$20, "CLO3", OUTPUT!AA254:AI254) / OUTPUT!AN$8), "", SUMIF(OUTPUT!AA$20:AI$20, "CLO3", OUTPUT!AA254:AI254) / OUTPUT!AN$8),
"" )))))),"")</f>
        <v/>
      </c>
      <c r="Z252" s="286" t="str">
        <f aca="false">IF(B252&lt;&gt;"",IF(Y252="","",IF(Y252&lt;0.5,1,IF(AND(Y252&gt;=0.5,Y252&lt;P$10),2,IF(Y252&gt;=P$10,3)))),"")</f>
        <v/>
      </c>
      <c r="AA252" s="287" t="str">
        <f aca="false">IF(B252 &lt;&gt; "",IFERROR(IF(AVERAGE(W252,Y252)&gt;=P$10,"Y","N"),""),"")</f>
        <v/>
      </c>
      <c r="AB252" s="194" t="str">
        <f aca="false">IF(B252 &lt;&gt; "", IFERROR(IF(C$16 = "PRELIM", SUMIF('Database (LECTURE-RES-PRAC)'!D$14:AG$14, "CLO4", 'Database (LECTURE-RES-PRAC)'!D249:AG249) / 'Grade computation'!F$7, IF(C$16 = "MIDTERM", SUMIF('Database (LECTURE-RES-PRAC)'!AJ$14:BM$14, "CLO4", 'Database (LECTURE-RES-PRAC)'!AJ249:BM249) / 'Grade computation'!G$7, IF(C$16 = "FINAL", SUMIF('Database (LECTURE-RES-PRAC)'!BP$14:CS$14, "CLO4", 'Database (LECTURE-RES-PRAC)'!BP249:CS249) / 'Grade computation'!H$7,""))),""),"")</f>
        <v/>
      </c>
      <c r="AC252" s="286" t="str">
        <f aca="false">IF(B252&lt;&gt;"",IF(AB252="","",IF(AB252&lt;0.5,1,IF(AND(AB252&gt;=0.5,AB252&lt;P$10),2,IF(AB252&gt;=P$10,3)))),"")</f>
        <v/>
      </c>
      <c r="AD252" s="194" t="str">
        <f aca="false">IF(B252 &lt;&gt; "",IF(AND('PRINTABLE (per grading)'!H$16="EXAM", 'PRINTABLE (per grading)'!B$13="Prelim"), IF(ISERROR(SUMIF('Exam (LECTURE ONLY)'!D$20:M$20, "CLO4", 'Exam (LECTURE ONLY)'!D254:M254) / 'Exam (LECTURE ONLY)'!AL$9), "", SUMIF('Exam (LECTURE ONLY)'!D$20:M$20, "CLO4", 'Exam (LECTURE ONLY)'!D254:M254) /'Exam (LECTURE ONLY)'!AL$9),
IF(AND('PRINTABLE (per grading)'!H$16="EXAM", 'PRINTABLE (per grading)'!B$13="Midterm"), IF(ISERROR(SUMIF('Exam (LECTURE ONLY)'!O$20:X$20, "CLO4", 'Exam (LECTURE ONLY)'!O254:X254) / 'Exam (LECTURE ONLY)'!AM$9), "", SUMIF('Exam (LECTURE ONLY)'!O$20:X$20, "CLO4", 'Exam (LECTURE ONLY)'!O254:X254) / 'Exam (LECTURE ONLY)'!AM$9),
IF(AND('PRINTABLE (per grading)'!H$16="EXAM", 'PRINTABLE (per grading)'!B$13="Final"), IF(ISERROR(SUMIF('Exam (LECTURE ONLY)'!Z$20:AI$20, "CLO4", 'Exam (LECTURE ONLY)'!Z254:AI254) / 'Exam (LECTURE ONLY)'!AN$9), "", SUMIF('Exam (LECTURE ONLY)'!Z$20:AI$20, "CLO4", 'Exam (LECTURE ONLY)'!Z254:AI254) / 'Exam (LECTURE ONLY)'!AN$9),
IF(AND('PRINTABLE (per grading)'!H$16="OUTPUT", 'PRINTABLE (per grading)'!B$13="Prelim"), IF(ISERROR(SUMIF(OUTPUT!C$20:M$20, "CLO4", OUTPUT!C254:M254) / OUTPUT!AL$9), "", SUMIF(OUTPUT!C$20:M$20, "CLO4", OUTPUT!C254:M254) / OUTPUT!AL$9),
IF(AND('PRINTABLE (per grading)'!H$16="OUTPUT", 'PRINTABLE (per grading)'!B$13="Midterm"), IF(ISERROR(SUMIF(OUTPUT!O$20:Y$20, "CLO4", OUTPUT!O254:Y254) / OUTPUT!AM$9), "", SUMIF(OUTPUT!O$20:Y$20, "CLO4", OUTPUT!O254:Y254) / OUTPUT!AM$9),
IF(AND('PRINTABLE (per grading)'!H$16="OUTPUT", 'PRINTABLE (per grading)'!B$13="Final"), IF(ISERROR(SUMIF(OUTPUT!AA$20:AI$20, "CLO4", OUTPUT!AA254:AI254) / OUTPUT!AN$9), "", SUMIF(OUTPUT!AA$20:AI$20, "CLO4", OUTPUT!AA254:AI254) / OUTPUT!AN$9),
"")))))),"")</f>
        <v/>
      </c>
      <c r="AE252" s="286" t="str">
        <f aca="false">IF(B252&lt;&gt;"",IF(AD252="","",IF(AD252&lt;0.5,1,IF(AND(AD252&gt;=0.5,AD252&lt;P$10),2,IF(AD252&gt;=P$10,3)))),"")</f>
        <v/>
      </c>
      <c r="AF252" s="287" t="str">
        <f aca="false">IF(B252 &lt;&gt; "",IFERROR(IF(AVERAGE(AB252,AD252)&gt;=P$10,"Y","N"),""),"")</f>
        <v/>
      </c>
      <c r="AG252" s="194" t="str">
        <f aca="false">IF(B252 &lt;&gt; "", IFERROR(IF(C$16 = "PRELIM", SUMIF('Database (LECTURE-RES-PRAC)'!D$14:AG$14, "CLO5", 'Database (LECTURE-RES-PRAC)'!D249:AG249) / 'Grade computation'!F$8, IF(C$16 = "MIDTERM", SUMIF('Database (LECTURE-RES-PRAC)'!AJ$14:BM$14, "CLO5", 'Database (LECTURE-RES-PRAC)'!AJ249:BM249) / 'Grade computation'!G$8, IF(C$16 = "FINAL", SUMIF('Database (LECTURE-RES-PRAC)'!BP$14:CS$14, "CLO5", 'Database (LECTURE-RES-PRAC)'!BP249:CS249) / 'Grade computation'!H$8,""))),""),"")</f>
        <v/>
      </c>
      <c r="AH252" s="286" t="str">
        <f aca="false">IF(B252&lt;&gt;"",IF(AG252="","",IF(AG252&lt;0.5,1,IF(AND(AG252&gt;=0.5,AG252&lt;P$10),2,IF(AG252&gt;=P$10,3)))),"")</f>
        <v/>
      </c>
      <c r="AI252" s="194" t="str">
        <f aca="false">IF(B252 &lt;&gt; "",IF(AND('PRINTABLE (per grading)'!H$16="EXAM", 'PRINTABLE (per grading)'!B$13="Prelim"), IF(ISERROR(SUMIF('Exam (LECTURE ONLY)'!D$20:M$20, "CLO5", 'Exam (LECTURE ONLY)'!D254:M254) / 'Exam (LECTURE ONLY)'!AL$10), "", SUMIF('Exam (LECTURE ONLY)'!D$20:M$20, "CLO5", 'Exam (LECTURE ONLY)'!D254:M254) /'Exam (LECTURE ONLY)'!AL$10),
IF(AND('PRINTABLE (per grading)'!H$16="EXAM", 'PRINTABLE (per grading)'!B$13="Midterm"), IF(ISERROR(SUMIF('Exam (LECTURE ONLY)'!O$20:X$20, "CLO5", 'Exam (LECTURE ONLY)'!O254:X254) / 'Exam (LECTURE ONLY)'!AM$10), "", SUMIF('Exam (LECTURE ONLY)'!O$20:X$20, "CLO5", 'Exam (LECTURE ONLY)'!O254:X254) / 'Exam (LECTURE ONLY)'!AM$10),
IF(AND('PRINTABLE (per grading)'!H$16="EXAM", 'PRINTABLE (per grading)'!B$13="Final"), IF(ISERROR(SUMIF('Exam (LECTURE ONLY)'!Z$20:AI$20, "CLO5", 'Exam (LECTURE ONLY)'!Z254:AI254) / 'Exam (LECTURE ONLY)'!AN$10), "", SUMIF('Exam (LECTURE ONLY)'!Z$20:AI$20, "CLO5", 'Exam (LECTURE ONLY)'!Z254:AI254) / 'Exam (LECTURE ONLY)'!AN$10),
IF(AND('PRINTABLE (per grading)'!H$16="OUTPUT", 'PRINTABLE (per grading)'!B$13="Prelim"), IF(ISERROR(SUMIF(OUTPUT!C$20:M$20, "CLO5", OUTPUT!C254:M254) / OUTPUT!AL$10), "", SUMIF(OUTPUT!C$20:M$20, "CLO5", OUTPUT!C254:M254) / OUTPUT!AL$10),
IF(AND('PRINTABLE (per grading)'!H$16="OUTPUT", 'PRINTABLE (per grading)'!B$13="Midterm"), IF(ISERROR(SUMIF(OUTPUT!O$20:Y$20, "CLO5", OUTPUT!O254:Y254) / OUTPUT!AM$10), "", SUMIF(OUTPUT!O$20:Y$20, "CLO5", OUTPUT!O254:Y254) / OUTPUT!AM$10),
IF(AND('PRINTABLE (per grading)'!H$16="OUTPUT", 'PRINTABLE (per grading)'!B$13="Final"), IF(ISERROR(SUMIF(OUTPUT!AA$20:AI$20, "CLO5", OUTPUT!AA254:AI254) / OUTPUT!AN$10), "", SUMIF(OUTPUT!AA$20:AI$20, "CLO5", OUTPUT!AA254:AI254) / OUTPUT!AN$10),
"")))))),"")</f>
        <v/>
      </c>
      <c r="AJ252" s="286" t="str">
        <f aca="false">IF(B252&lt;&gt;"",IF(AI252="","",IF(AI252&lt;0.5,1,IF(AND(AI252&gt;=0.5,AI252&lt;P$10),2,IF(AI252&gt;=P$10,3)))),"")</f>
        <v/>
      </c>
      <c r="AK252" s="287" t="str">
        <f aca="false">IF(B252 &lt;&gt; "",IFERROR(IF(AVERAGE(AG252,AI252)&gt;=P$10,"Y","N"),""),"")</f>
        <v/>
      </c>
      <c r="AL252" s="194" t="str">
        <f aca="false">IF(B252 &lt;&gt; "", IFERROR(IF(C$16 = "PRELIM", SUMIF('Database (LECTURE-RES-PRAC)'!D$14:AG$14, "CLO6", 'Database (LECTURE-RES-PRAC)'!D249:AG249) / 'Grade computation'!F$9, IF(C$16 = "MIDTERM", SUMIF('Database (LECTURE-RES-PRAC)'!AJ$14:BM$14, "CLO6", 'Database (LECTURE-RES-PRAC)'!AJ249:BM249) / 'Grade computation'!G$9, IF(C$16 = "FINAL", SUMIF('Database (LECTURE-RES-PRAC)'!BP$14:CS$14, "CLO6", 'Database (LECTURE-RES-PRAC)'!BP249:CS249) / 'Grade computation'!H$9,""))),""),"")</f>
        <v/>
      </c>
      <c r="AM252" s="286" t="str">
        <f aca="false">IF(B252&lt;&gt;"",IF(AL252="","",IF(AL252&lt;0.5,1,IF(AND(AL252&gt;=0.5,AL252&lt;P$10),2,IF(AL252&gt;=P$10,3)))),"")</f>
        <v/>
      </c>
      <c r="AN252" s="194" t="str">
        <f aca="false">IF(B252 &lt;&gt; "",IF(AND('PRINTABLE (per grading)'!H$16="EXAM", 'PRINTABLE (per grading)'!B$13="Prelim"), IF(ISERROR(SUMIF('Exam (LECTURE ONLY)'!D$20:M$20, "CLO6", 'Exam (LECTURE ONLY)'!D254:M254) / 'Exam (LECTURE ONLY)'!AL$11), "", SUMIF('Exam (LECTURE ONLY)'!D$20:M$20, "CLO6", 'Exam (LECTURE ONLY)'!D254:M254) /'Exam (LECTURE ONLY)'!AL$11),
IF(AND('PRINTABLE (per grading)'!H$16="EXAM", 'PRINTABLE (per grading)'!B$13="Midterm"), IF(ISERROR(SUMIF('Exam (LECTURE ONLY)'!O$20:X$20, "CLO6", 'Exam (LECTURE ONLY)'!O254:X254) / 'Exam (LECTURE ONLY)'!AM$11), "", SUMIF('Exam (LECTURE ONLY)'!O$20:X$20, "CLO6", 'Exam (LECTURE ONLY)'!O254:X254) / 'Exam (LECTURE ONLY)'!AM$11),
IF(AND('PRINTABLE (per grading)'!H$16="EXAM", 'PRINTABLE (per grading)'!B$13="Final"), IF(ISERROR(SUMIF('Exam (LECTURE ONLY)'!Z$20:AI$20, "CLO6", 'Exam (LECTURE ONLY)'!Z254:AI254) / 'Exam (LECTURE ONLY)'!AN$11), "", SUMIF('Exam (LECTURE ONLY)'!Z$20:AI$20, "CLO6", 'Exam (LECTURE ONLY)'!Z254:AI254) / 'Exam (LECTURE ONLY)'!AN$11),
IF(AND('PRINTABLE (per grading)'!H$16="OUTPUT", 'PRINTABLE (per grading)'!B$13="Prelim"), IF(ISERROR(SUMIF(OUTPUT!C$20:M$20, "CLO6", OUTPUT!C254:M254) / OUTPUT!AL$11), "", SUMIF(OUTPUT!C$20:M$20, "CLO6", OUTPUT!C254:M254) / OUTPUT!AL$11),
IF(AND('PRINTABLE (per grading)'!H$16="OUTPUT", 'PRINTABLE (per grading)'!B$13="Midterm"), IF(ISERROR(SUMIF(OUTPUT!O$20:Y$20, "CLO6", OUTPUT!O254:Y254) / OUTPUT!AM$11), "", SUMIF(OUTPUT!O$20:Y$20, "CLO6", OUTPUT!O254:Y254) / OUTPUT!AM$11),
IF(AND('PRINTABLE (per grading)'!H$16="OUTPUT", 'PRINTABLE (per grading)'!B$13="Final"), IF(ISERROR(SUMIF(OUTPUT!AA$20:AI$20, "CLO6", OUTPUT!AA254:AI254) / OUTPUT!AN$11), "", SUMIF(OUTPUT!AA$20:AI$20, "CLO6", OUTPUT!AA254:AI254) / OUTPUT!AN$11),
"")))))),"")</f>
        <v/>
      </c>
      <c r="AO252" s="286" t="str">
        <f aca="false">IF(B252&lt;&gt;"",IF(AN252="","",IF(AN252&lt;0.5,1,IF(AND(AN252&gt;=0.5,AN252&lt;P$10),2,IF(AN252&gt;=P$10,3)))),"")</f>
        <v/>
      </c>
      <c r="AP252" s="287" t="str">
        <f aca="false">IF(B252 &lt;&gt; "",IFERROR(IF(AVERAGE(AL252,AN252)&gt;=P$10,"Y","N"),""),"")</f>
        <v/>
      </c>
      <c r="AQ252" s="194" t="str">
        <f aca="false">IF(B252 &lt;&gt; "", IFERROR(IF(C$16 = "PRELIM", SUMIF('Database (LECTURE-RES-PRAC)'!D$14:AG$14, "CLO7", 'Database (LECTURE-RES-PRAC)'!D249:AG249) / 'Grade computation'!F$10, IF(C$16 = "MIDTERM", SUMIF('Database (LECTURE-RES-PRAC)'!AJ$14:BM$14, "CLO7", 'Database (LECTURE-RES-PRAC)'!AJ249:BM249) / 'Grade computation'!G$10, IF(C$16 = "FINAL", SUMIF('Database (LECTURE-RES-PRAC)'!BP$14:CS$14, "CLO7", 'Database (LECTURE-RES-PRAC)'!BP249:CS249) / 'Grade computation'!H$10,""))),""),"")</f>
        <v/>
      </c>
      <c r="AR252" s="286" t="str">
        <f aca="false">IF(B252&lt;&gt;"",IF(AQ252="","",IF(AQ252&lt;0.5,1,IF(AND(AQ252&gt;=0.5,AQ252&lt;P$10),2,IF(AQ252&gt;=P$10,3)))),"")</f>
        <v/>
      </c>
      <c r="AS252" s="194" t="str">
        <f aca="false">IF(B252 &lt;&gt; "",IF(AND('PRINTABLE (per grading)'!H$16="EXAM", 'PRINTABLE (per grading)'!B$13="Prelim"), IF(ISERROR(SUMIF('Exam (LECTURE ONLY)'!D$20:M$20, "CLO7", 'Exam (LECTURE ONLY)'!D254:M254) / 'Exam (LECTURE ONLY)'!AL$12), "", SUMIF('Exam (LECTURE ONLY)'!D$20:M$20, "CLO7", 'Exam (LECTURE ONLY)'!D254:M254) /'Exam (LECTURE ONLY)'!AL$12),
IF(AND('PRINTABLE (per grading)'!H$16="EXAM", 'PRINTABLE (per grading)'!B$13="Midterm"), IF(ISERROR(SUMIF('Exam (LECTURE ONLY)'!O$20:X$20, "CLO7", 'Exam (LECTURE ONLY)'!O254:X254) / 'Exam (LECTURE ONLY)'!AM$12), "", SUMIF('Exam (LECTURE ONLY)'!O$20:X$20, "CLO7", 'Exam (LECTURE ONLY)'!O254:X254) / 'Exam (LECTURE ONLY)'!AM$12),
IF(AND('PRINTABLE (per grading)'!H$16="EXAM", 'PRINTABLE (per grading)'!B$13="Final"), IF(ISERROR(SUMIF('Exam (LECTURE ONLY)'!Z$20:AI$20, "CLO7", 'Exam (LECTURE ONLY)'!Z254:AI254) / 'Exam (LECTURE ONLY)'!AN$12), "", SUMIF('Exam (LECTURE ONLY)'!Z$20:AI$20, "CLO7", 'Exam (LECTURE ONLY)'!Z254:AI254) / 'Exam (LECTURE ONLY)'!AN$12),
IF(AND('PRINTABLE (per grading)'!H$16="OUTPUT", 'PRINTABLE (per grading)'!B$13="Prelim"), IF(ISERROR(SUMIF(OUTPUT!C$20:M$20, "CLO7", OUTPUT!C254:M254) / OUTPUT!AL$12), "", SUMIF(OUTPUT!C$20:M$20, "CLO7", OUTPUT!C254:M254) / OUTPUT!AL$12),
IF(AND('PRINTABLE (per grading)'!H$16="OUTPUT", 'PRINTABLE (per grading)'!B$13="Midterm"), IF(ISERROR(SUMIF(OUTPUT!O$20:Y$20, "CLO7", OUTPUT!O254:Y254) / OUTPUT!AM$12), "", SUMIF(OUTPUT!O$20:Y$20, "CLO7", OUTPUT!O254:Y254) / OUTPUT!AM$12),
IF(AND('PRINTABLE (per grading)'!H$16="OUTPUT", 'PRINTABLE (per grading)'!B$13="Final"), IF(ISERROR(SUMIF(OUTPUT!AA$20:AI$20, "CLO7", OUTPUT!AA254:AI254) / OUTPUT!AN$12), "", SUMIF(OUTPUT!AA$20:AI$20, "CLO7", OUTPUT!AA254:AI254) / OUTPUT!AN$12),
"")))))),"")</f>
        <v/>
      </c>
      <c r="AT252" s="286" t="str">
        <f aca="false">IF(B252&lt;&gt;"",IF(AS252="","",IF(AS252&lt;0.5,1,IF(AND(AS252&gt;=0.5,AS252&lt;P$10),2,IF(AS252&gt;=P$10,3)))),"")</f>
        <v/>
      </c>
      <c r="AU252" s="287" t="str">
        <f aca="false">IF(B252 &lt;&gt; "",IFERROR(IF(AVERAGE(AQ252,AS252)&gt;=P$10,"Y","N"),""),"")</f>
        <v/>
      </c>
      <c r="AV252" s="194" t="str">
        <f aca="false">IF(B252 &lt;&gt; "", IFERROR(IF(C$16 = "PRELIM", SUMIF('Database (LECTURE-RES-PRAC)'!D$14:AG$14, "CLO8", 'Database (LECTURE-RES-PRAC)'!D249:AG249) / 'Grade computation'!F$11, IF(C$16 = "MIDTERM", SUMIF('Database (LECTURE-RES-PRAC)'!AJ$14:BM$14, "CLO8", 'Database (LECTURE-RES-PRAC)'!AJ249:BM249) / 'Grade computation'!G$11, IF(C$16 = "FINAL", SUMIF('Database (LECTURE-RES-PRAC)'!BP$14:CS$14, "CLO8", 'Database (LECTURE-RES-PRAC)'!BP249:CS249) / 'Grade computation'!H$11,""))),""),"")</f>
        <v/>
      </c>
      <c r="AW252" s="286" t="str">
        <f aca="false">IF(B252&lt;&gt;"",IF(AV252="","",IF(AV252&lt;0.5,1,IF(AND(AV252&gt;=0.5,AV252&lt;P$10),2,IF(AV252&gt;=P$10,3)))),"")</f>
        <v/>
      </c>
      <c r="AX252" s="194" t="str">
        <f aca="false">IF(B252 &lt;&gt; "",IF(AND('PRINTABLE (per grading)'!H$16="EXAM", 'PRINTABLE (per grading)'!B$13="Prelim"), IF(ISERROR(SUMIF('Exam (LECTURE ONLY)'!D$20:M$20, "CLO8", 'Exam (LECTURE ONLY)'!D254:M254) / 'Exam (LECTURE ONLY)'!AL$13), "", SUMIF('Exam (LECTURE ONLY)'!D$20:M$20, "CLO8", 'Exam (LECTURE ONLY)'!D254:M254) /'Exam (LECTURE ONLY)'!AL$13),
IF(AND('PRINTABLE (per grading)'!H$16="EXAM", 'PRINTABLE (per grading)'!B$13="Midterm"), IF(ISERROR(SUMIF('Exam (LECTURE ONLY)'!O$20:X$20, "CLO8", 'Exam (LECTURE ONLY)'!O254:X254) / 'Exam (LECTURE ONLY)'!AM$13), "", SUMIF('Exam (LECTURE ONLY)'!O$20:X$20, "CLO8", 'Exam (LECTURE ONLY)'!O254:X254) / 'Exam (LECTURE ONLY)'!AM$13),
IF(AND('PRINTABLE (per grading)'!H$16="EXAM", 'PRINTABLE (per grading)'!B$13="Final"), IF(ISERROR(SUMIF('Exam (LECTURE ONLY)'!Z$20:AI$20, "CLO8", 'Exam (LECTURE ONLY)'!Z254:AI254) / 'Exam (LECTURE ONLY)'!AN$13), "", SUMIF('Exam (LECTURE ONLY)'!Z$20:AI$20, "CLO8", 'Exam (LECTURE ONLY)'!Z254:AI254) / 'Exam (LECTURE ONLY)'!AN$13),
IF(AND('PRINTABLE (per grading)'!H$16="OUTPUT", 'PRINTABLE (per grading)'!B$13="Prelim"), IF(ISERROR(SUMIF(OUTPUT!C$20:M$20, "CLO8", OUTPUT!C254:M254) / OUTPUT!AL$13), "", SUMIF(OUTPUT!C$20:M$20, "CLO8", OUTPUT!C254:M254) / OUTPUT!AL$13),
IF(AND('PRINTABLE (per grading)'!H$16="OUTPUT", 'PRINTABLE (per grading)'!B$13="Midterm"), IF(ISERROR(SUMIF(OUTPUT!O$20:Y$20, "CLO8", OUTPUT!O254:Y254) / OUTPUT!AM$13), "", SUMIF(OUTPUT!O$20:Y$20, "CLO8", OUTPUT!O254:Y254) / OUTPUT!AM$13),
IF(AND('PRINTABLE (per grading)'!H$16="OUTPUT", 'PRINTABLE (per grading)'!B$13="Final"), IF(ISERROR(SUMIF(OUTPUT!AA$20:AI$20, "CLO8", OUTPUT!AA254:AI254) / OUTPUT!AN$13), "", SUMIF(OUTPUT!AA$20:AI$20, "CLO8", OUTPUT!AA254:AI254) / OUTPUT!AN$13),
"")))))),"")</f>
        <v/>
      </c>
      <c r="AY252" s="286" t="str">
        <f aca="false">IF(B252&lt;&gt;"",IF(AX252="","",IF(AX252&lt;0.5,1,IF(AND(AX252&gt;=0.5,AX252&lt;P$10),2,IF(AX252&gt;=P$10,3)))),"")</f>
        <v/>
      </c>
      <c r="AZ252" s="287" t="str">
        <f aca="false">IF(B252 &lt;&gt; "",IFERROR(IF(AVERAGE(AV252,AX252)&gt;=P$10,"Y","N"),""),"")</f>
        <v/>
      </c>
      <c r="BA252" s="194" t="str">
        <f aca="false">IF(B252 &lt;&gt; "", IFERROR(IF(C$16 = "PRELIM", SUMIF('Database (LECTURE-RES-PRAC)'!D$14:AG$14, "CLO9", 'Database (LECTURE-RES-PRAC)'!D249:AG249) / 'Grade computation'!F$12, IF(C$16 = "MIDTERM", SUMIF('Database (LECTURE-RES-PRAC)'!AJ$14:BM$14, "CLO9", 'Database (LECTURE-RES-PRAC)'!AJ249:BM249) / 'Grade computation'!G$12, IF(C$16 = "FINAL", SUMIF('Database (LECTURE-RES-PRAC)'!BP$14:CS$14, "CLO9", 'Database (LECTURE-RES-PRAC)'!BP249:CS249) / 'Grade computation'!H$12,""))),""),"")</f>
        <v/>
      </c>
      <c r="BB252" s="286" t="str">
        <f aca="false">IF(B252&lt;&gt;"",IF(BA252="","",IF(BA252&lt;0.5,1,IF(AND(BA252&gt;=0.5,BA252&lt;P$10),2,IF(BA252&gt;=P$10,3)))),"")</f>
        <v/>
      </c>
      <c r="BC252" s="194" t="str">
        <f aca="false">IF(B252 &lt;&gt; "",IF(AND('PRINTABLE (per grading)'!H$16="EXAM", 'PRINTABLE (per grading)'!B$13="Prelim"), IF(ISERROR(SUMIF('Exam (LECTURE ONLY)'!D$20:M$20, "CLO9", 'Exam (LECTURE ONLY)'!D254:M254) / 'Exam (LECTURE ONLY)'!AL$14), "", SUMIF('Exam (LECTURE ONLY)'!D$20:M$20, "CLO9", 'Exam (LECTURE ONLY)'!D254:M254) /'Exam (LECTURE ONLY)'!AL$14),
IF(AND('PRINTABLE (per grading)'!H$16="EXAM", 'PRINTABLE (per grading)'!B$13="Midterm"), IF(ISERROR(SUMIF('Exam (LECTURE ONLY)'!O$20:X$20, "CLO9", 'Exam (LECTURE ONLY)'!O254:X254) / 'Exam (LECTURE ONLY)'!AM$14), "", SUMIF('Exam (LECTURE ONLY)'!O$20:X$20, "CLO9", 'Exam (LECTURE ONLY)'!O254:X254) / 'Exam (LECTURE ONLY)'!AM$14),
IF(AND('PRINTABLE (per grading)'!H$16="EXAM", 'PRINTABLE (per grading)'!B$13="Final"), IF(ISERROR(SUMIF('Exam (LECTURE ONLY)'!Z$20:AI$20, "CLO9", 'Exam (LECTURE ONLY)'!Z254:AI254) / 'Exam (LECTURE ONLY)'!AN$14), "", SUMIF('Exam (LECTURE ONLY)'!Z$20:AI$20, "CLO9", 'Exam (LECTURE ONLY)'!Z254:AI254) / 'Exam (LECTURE ONLY)'!AN$14),
IF(AND('PRINTABLE (per grading)'!H$16="OUTPUT", 'PRINTABLE (per grading)'!B$13="Prelim"), IF(ISERROR(SUMIF(OUTPUT!C$20:M$20, "CLO9", OUTPUT!C254:M254) / OUTPUT!AL$14), "", SUMIF(OUTPUT!C$20:M$20, "CLO9", OUTPUT!C254:M254) / OUTPUT!AL$14),
IF(AND('PRINTABLE (per grading)'!H$16="OUTPUT", 'PRINTABLE (per grading)'!B$13="Midterm"), IF(ISERROR(SUMIF(OUTPUT!O$20:Y$20, "CLO9", OUTPUT!O254:Y254) / OUTPUT!AM$14), "", SUMIF(OUTPUT!O$20:Y$20, "CLO9", OUTPUT!O254:Y254) / OUTPUT!AM$14),
IF(AND('PRINTABLE (per grading)'!H$16="OUTPUT", 'PRINTABLE (per grading)'!B$13="Final"), IF(ISERROR(SUMIF(OUTPUT!AA$20:AI$20, "CLO9", OUTPUT!AA254:AI254) / OUTPUT!AN$14), "", SUMIF(OUTPUT!AA$20:AI$20, "CLO9", OUTPUT!AA254:AI254) / OUTPUT!AN$14),
"")))))),"")</f>
        <v/>
      </c>
      <c r="BD252" s="286" t="str">
        <f aca="false">IF(B252&lt;&gt;"",IF(BC252="","",IF(BC252&lt;0.5,1,IF(AND(BC252&gt;=0.5,BC252&lt;P$10),2,IF(BC252&gt;=P$10,3)))),"")</f>
        <v/>
      </c>
      <c r="BE252" s="287" t="str">
        <f aca="false">IF(B252 &lt;&gt; "",IFERROR(IF(AVERAGE(BA252,BC252)&gt;=P$10,"Y","N"),""),"")</f>
        <v/>
      </c>
      <c r="BF252" s="194" t="str">
        <f aca="false">IF(B252 &lt;&gt; "", IFERROR(IF(C$16 = "PRELIM", SUMIF('Database (LECTURE-RES-PRAC)'!D$14:AG$14, "CLO10", 'Database (LECTURE-RES-PRAC)'!D249:AG249) / 'Grade computation'!F$13, IF(C$16 = "MIDTERM", SUMIF('Database (LECTURE-RES-PRAC)'!AJ$14:BM$14, "CLO10", 'Database (LECTURE-RES-PRAC)'!AJ249:BM249) / 'Grade computation'!G$13, IF(C$16 = "FINAL", SUMIF('Database (LECTURE-RES-PRAC)'!BP$14:CS$14, "CLO10", 'Database (LECTURE-RES-PRAC)'!BP249:CS249) / 'Grade computation'!H$13,""))),""),"")</f>
        <v/>
      </c>
      <c r="BG252" s="286" t="str">
        <f aca="false">IF(B252&lt;&gt;"",IF(BF252="","",IF(BF252&lt;0.5,1,IF(AND(BF252&gt;=0.5,BF252&lt;P$10),2,IF(BF252&gt;=P$10,3)))),"")</f>
        <v/>
      </c>
      <c r="BH252" s="194" t="str">
        <f aca="false">IF(B252 &lt;&gt; "",IF(AND('PRINTABLE (per grading)'!H$16="EXAM", 'PRINTABLE (per grading)'!B$13="Prelim"), IF(ISERROR(SUMIF('Exam (LECTURE ONLY)'!D$20:M$20, "CLO10", 'Exam (LECTURE ONLY)'!D254:M254) / 'Exam (LECTURE ONLY)'!AL$15), "", SUMIF('Exam (LECTURE ONLY)'!D$20:M$20, "CLO10", 'Exam (LECTURE ONLY)'!D254:M254) /'Exam (LECTURE ONLY)'!AL$15),
IF(AND('PRINTABLE (per grading)'!H$16="EXAM", 'PRINTABLE (per grading)'!B$13="Midterm"), IF(ISERROR(SUMIF('Exam (LECTURE ONLY)'!O$20:X$20, "CLO10", 'Exam (LECTURE ONLY)'!O254:X254) / 'Exam (LECTURE ONLY)'!AM$15), "", SUMIF('Exam (LECTURE ONLY)'!O$20:X$20, "CLO10", 'Exam (LECTURE ONLY)'!O254:X254) / 'Exam (LECTURE ONLY)'!AM$15),
IF(AND('PRINTABLE (per grading)'!H$16="EXAM", 'PRINTABLE (per grading)'!B$13="Final"), IF(ISERROR(SUMIF('Exam (LECTURE ONLY)'!Z$20:AI$20, "CLO10", 'Exam (LECTURE ONLY)'!Z254:AI254) / 'Exam (LECTURE ONLY)'!AN$15), "", SUMIF('Exam (LECTURE ONLY)'!Z$20:AI$20, "CLO10", 'Exam (LECTURE ONLY)'!Z254:AI254) / 'Exam (LECTURE ONLY)'!AN$15),
IF(AND('PRINTABLE (per grading)'!H$16="OUTPUT", 'PRINTABLE (per grading)'!B$13="Prelim"), IF(ISERROR(SUMIF(OUTPUT!C$20:M$20, "CLO10", OUTPUT!C254:M254) / OUTPUT!AL$15), "", SUMIF(OUTPUT!C$20:M$20, "CLO10", OUTPUT!C254:M254) / OUTPUT!AL$15),
IF(AND('PRINTABLE (per grading)'!H$16="OUTPUT", 'PRINTABLE (per grading)'!B$13="Midterm"), IF(ISERROR(SUMIF(OUTPUT!O$20:Y$20, "CLO10", OUTPUT!O254:Y254) / OUTPUT!AM$15), "", SUMIF(OUTPUT!O$20:Y$20, "CLO10", OUTPUT!O254:Y254) / OUTPUT!AM$15),
IF(AND('PRINTABLE (per grading)'!H$16="OUTPUT", 'PRINTABLE (per grading)'!B$13="Final"), IF(ISERROR(SUMIF(OUTPUT!AA$20:AI$20, "CLO10", OUTPUT!AA254:AI254) / OUTPUT!AN$15), "", SUMIF(OUTPUT!AA$20:AI$20, "CLO10", OUTPUT!AA254:AI254) / OUTPUT!AN$15),
"")))))),"")</f>
        <v/>
      </c>
      <c r="BI252" s="286" t="str">
        <f aca="false">IF(B252&lt;&gt;"",IF(BH252="","",IF(BH252&lt;0.5,1,IF(AND(BH252&gt;=0.5,BH252&lt;P$10),2,IF(BH252&gt;=P$10,3)))),"")</f>
        <v/>
      </c>
      <c r="BJ252" s="287" t="str">
        <f aca="false">IF(B252 &lt;&gt; "",IFERROR(IF(AVERAGE(BF252,BH252)&gt;=P$10,"Y","N"),""),"")</f>
        <v/>
      </c>
      <c r="BK252" s="8"/>
    </row>
    <row r="253" customFormat="false" ht="19.5" hidden="false" customHeight="true" outlineLevel="0" collapsed="false">
      <c r="A253" s="183" t="str">
        <f aca="false">IF(ISBLANK('Database (LECTURE-RES-PRAC)'!A250),"",'Database (LECTURE-RES-PRAC)'!A250)</f>
        <v/>
      </c>
      <c r="B253" s="184" t="str">
        <f aca="false">IF(ISBLANK('Database (LECTURE-RES-PRAC)'!B250),"",'Database (LECTURE-RES-PRAC)'!B250)</f>
        <v/>
      </c>
      <c r="C253" s="230" t="str">
        <f aca="false">IF(B253&lt;&gt;"",IF(C$16="PRELIM",'Grade computation'!C253, IF(C$16="MIDTERM",'Grade computation'!K253, IF(C$16="FINAL",'Grade computation'!S253,""))),"")</f>
        <v/>
      </c>
      <c r="D253" s="231" t="str">
        <f aca="false">IF(B253&lt;&gt;"",IFERROR(IF(B$11="80-20", (((C253/C$19)*X$6)+X$7)*D$18, IF(B$11="60-40", (((C253/C$19)*Y$6)+Y$7)*D$18, 0)),0),"")</f>
        <v/>
      </c>
      <c r="E253" s="230" t="str">
        <f aca="false">IF(B253&lt;&gt;"", IF(C$16="PRELIM",'Grade computation'!E253, IF(C$16="MIDTERM",'Grade computation'!M253, IF(C$16="FINAL",'Grade computation'!U253,""))),"")</f>
        <v/>
      </c>
      <c r="F253" s="232" t="str">
        <f aca="false">IF(B253&lt;&gt;"",IFERROR(IF(B$11="80-20", (((E253/E$19)*X$6)+X$7)*F$18, IF(B$11="60-40", (((E253/E$19)*Y$6)+Y$7)*F$18, 0)),0),"")</f>
        <v/>
      </c>
      <c r="G253" s="233" t="str">
        <f aca="false">IF(B253&lt;&gt;"",IFERROR((D253+F253),0),"")</f>
        <v/>
      </c>
      <c r="H253" s="234" t="str">
        <f aca="false">IF(B253&lt;&gt;"",IF(C$16="PRELIM", 'Grade computation'!H253, IF(C$16="MIDTERM", 'Grade computation'!P253, IF(C$16="FINAL",'Grade computation'!X253, ""))),"")</f>
        <v/>
      </c>
      <c r="I253" s="233" t="str">
        <f aca="false">IF(B253&lt;&gt;"",IFERROR(IF(B$11="80-20", (((H253/H$19)*X$6)+X$7)*I$19, IF(B$11="60-40", (((H253/H$19)*Y$6)+Y$7)*I$19, 0)),0),"")</f>
        <v/>
      </c>
      <c r="J253" s="237" t="str">
        <f aca="false">IFERROR((G253+I253),"")</f>
        <v/>
      </c>
      <c r="K253" s="183" t="str">
        <f aca="false">IFERROR(IF(J253="","",IF(J253&gt;=75,"PASSED","FAILED")),"")</f>
        <v/>
      </c>
      <c r="L253" s="183"/>
      <c r="M253" s="194" t="str">
        <f aca="false">IF(B253 &lt;&gt; "", IFERROR(IF(C$16 = "PRELIM", SUMIF('Database (LECTURE-RES-PRAC)'!D$14:AG$14, "CLO1", 'Database (LECTURE-RES-PRAC)'!D250:AG250) / 'Grade computation'!F$4, IF(C$16 = "MIDTERM", SUMIF('Database (LECTURE-RES-PRAC)'!AJ$14:BM$14, "CLO1", 'Database (LECTURE-RES-PRAC)'!AJ250:BM250) / 'Grade computation'!G$4, IF(C$16 = "FINAL", SUMIF('Database (LECTURE-RES-PRAC)'!BP$14:CS$14, "CLO1", 'Database (LECTURE-RES-PRAC)'!BP250:CS250) / 'Grade computation'!H$4,""))),""),"")</f>
        <v/>
      </c>
      <c r="N253" s="286" t="str">
        <f aca="false">IF(B253&lt;&gt;"",IF(M253="","",IF(M253&lt;0.5,1,IF(AND(M253&gt;=0.5,M253&lt;P$10),2,IF(M253&gt;=P$10,3)))),"")</f>
        <v/>
      </c>
      <c r="O253" s="194" t="str">
        <f aca="false">IF(B253 &lt;&gt; "",IF(AND('PRINTABLE (per grading)'!H$16="EXAM", 'PRINTABLE (per grading)'!B$13="Prelim"), IF(ISERROR(SUMIF('Exam (LECTURE ONLY)'!D$20:M$20, "CLO1", 'Exam (LECTURE ONLY)'!D255:M255) / 'Exam (LECTURE ONLY)'!AL$6), "", SUMIF('Exam (LECTURE ONLY)'!D$20:M$20, "CLO1", 'Exam (LECTURE ONLY)'!D255:M255) /'Exam (LECTURE ONLY)'!AL$6),
IF(AND('PRINTABLE (per grading)'!H$16="EXAM", 'PRINTABLE (per grading)'!B$13="Midterm"), IF(ISERROR(SUMIF('Exam (LECTURE ONLY)'!O$20:X$20, "CLO1", 'Exam (LECTURE ONLY)'!O255:X255) / 'Exam (LECTURE ONLY)'!AM$6), "", SUMIF('Exam (LECTURE ONLY)'!O$20:X$20, "CLO1", 'Exam (LECTURE ONLY)'!O255:X255) / 'Exam (LECTURE ONLY)'!AM$6),
IF(AND('PRINTABLE (per grading)'!H$16="EXAM", 'PRINTABLE (per grading)'!B$13="Final"), IF(ISERROR(SUMIF('Exam (LECTURE ONLY)'!Z$20:AI$20, "CLO1", 'Exam (LECTURE ONLY)'!Z255:AI255) / 'Exam (LECTURE ONLY)'!AN$6), "", SUMIF('Exam (LECTURE ONLY)'!Z$20:AI$20, "CLO1", 'Exam (LECTURE ONLY)'!Z255:AI255) / 'Exam (LECTURE ONLY)'!AN$6),
IF(AND('PRINTABLE (per grading)'!H$16="OUTPUT", 'PRINTABLE (per grading)'!B$13="Prelim"), IF(ISERROR(SUMIF(OUTPUT!C$20:M$20, "CLO1", OUTPUT!C255:M255) / OUTPUT!AL$6), "", SUMIF(OUTPUT!C$20:M$20, "CLO1", OUTPUT!C255:M255) / OUTPUT!AL$6),
IF(AND('PRINTABLE (per grading)'!H$16="OUTPUT", 'PRINTABLE (per grading)'!B$13="Midterm"), IF(ISERROR(SUMIF(OUTPUT!O$20:Y$20, "CLO1", OUTPUT!O255:Y255) / OUTPUT!AM$6), "", SUMIF(OUTPUT!O$20:Y$20, "CLO1", OUTPUT!O255:Y255) / OUTPUT!AM$6),
IF(AND('PRINTABLE (per grading)'!H$16="OUTPUT", 'PRINTABLE (per grading)'!B$13="Final"), IF(ISERROR(SUMIF(OUTPUT!AA$20:AI$20, "CLO1", OUTPUT!AA255:AI255) / OUTPUT!AN$6), "", SUMIF(OUTPUT!AA$20:AI$20, "CLO1", OUTPUT!AA255:AI255) / OUTPUT!AN$6),
"")))))),"")</f>
        <v/>
      </c>
      <c r="P253" s="286" t="str">
        <f aca="false">IF(B253&lt;&gt;"",IF(O253="","",IF(O253&lt;0.5,1,IF(AND(O253&gt;=0.5,O253&lt;P$10),2,IF(O253&gt;=P$10,3)))),"")</f>
        <v/>
      </c>
      <c r="Q253" s="287" t="str">
        <f aca="false">IF(B253 &lt;&gt; "",IFERROR(IF(AVERAGE(M253,O253)&gt;=P$10,"Y","N"),""),"")</f>
        <v/>
      </c>
      <c r="R253" s="194" t="str">
        <f aca="false">IF(B253 &lt;&gt; "", IFERROR(IF(C$16 = "PRELIM", SUMIF('Database (LECTURE-RES-PRAC)'!D$14:AG$14, "CLO2", 'Database (LECTURE-RES-PRAC)'!D250:AG250) / 'Grade computation'!F$5, IF(C$16 = "MIDTERM", SUMIF('Database (LECTURE-RES-PRAC)'!AJ$14:BM$14, "CLO2", 'Database (LECTURE-RES-PRAC)'!AJ250:BM250) / 'Grade computation'!G$5, IF(C$16 = "FINAL", SUMIF('Database (LECTURE-RES-PRAC)'!BP$14:CS$14, "CLO2", 'Database (LECTURE-RES-PRAC)'!BP250:CS250) / 'Grade computation'!H$5,""))),""),"")</f>
        <v/>
      </c>
      <c r="S253" s="286" t="str">
        <f aca="false">IF(B253&lt;&gt;"",IF(R253="","",IF(R253&lt;0.5,1,IF(AND(R253&gt;=0.5,R253&lt;P$10),2,IF(R253&gt;=P$10,3)))),"")</f>
        <v/>
      </c>
      <c r="T253" s="194" t="str">
        <f aca="false">IF(B253 &lt;&gt; "",IF(AND('PRINTABLE (per grading)'!H$16="EXAM", 'PRINTABLE (per grading)'!B$13="Prelim"), IF(ISERROR(SUMIF('Exam (LECTURE ONLY)'!D$20:M$20, "CLO2", 'Exam (LECTURE ONLY)'!D255:M255) / 'Exam (LECTURE ONLY)'!AL$7), "", SUMIF('Exam (LECTURE ONLY)'!D$20:M$20, "CLO2", 'Exam (LECTURE ONLY)'!D255:M255) /'Exam (LECTURE ONLY)'!AL$7),
IF(AND('PRINTABLE (per grading)'!H$16="EXAM", 'PRINTABLE (per grading)'!B$13="Midterm"), IF(ISERROR(SUMIF('Exam (LECTURE ONLY)'!O$20:X$20, "CLO2", 'Exam (LECTURE ONLY)'!O255:X255) / 'Exam (LECTURE ONLY)'!AM$7), "", SUMIF('Exam (LECTURE ONLY)'!O$20:X$20, "CLO2", 'Exam (LECTURE ONLY)'!O255:X255) / 'Exam (LECTURE ONLY)'!AM$7),
IF(AND('PRINTABLE (per grading)'!H$16="EXAM", 'PRINTABLE (per grading)'!B$13="Final"), IF(ISERROR(SUMIF('Exam (LECTURE ONLY)'!Z$20:AI$20, "CLO2", 'Exam (LECTURE ONLY)'!Z255:AI255) / 'Exam (LECTURE ONLY)'!AN$7), "", SUMIF('Exam (LECTURE ONLY)'!Z$20:AI$20, "CLO2", 'Exam (LECTURE ONLY)'!Z255:AI255) / 'Exam (LECTURE ONLY)'!AN$7),
IF(AND('PRINTABLE (per grading)'!H$16="OUTPUT", 'PRINTABLE (per grading)'!B$13="Prelim"), IF(ISERROR(SUMIF(OUTPUT!C$20:M$20, "CLO2", OUTPUT!C255:M255) / OUTPUT!AL$7), "", SUMIF(OUTPUT!C$20:M$20, "CLO2", OUTPUT!C255:M255) / OUTPUT!AL$7),
IF(AND('PRINTABLE (per grading)'!H$16="OUTPUT", 'PRINTABLE (per grading)'!B$13="Midterm"), IF(ISERROR(SUMIF(OUTPUT!O$20:Y$20, "CLO2", OUTPUT!O255:Y255) / OUTPUT!AM$7), "", SUMIF(OUTPUT!O$20:Y$20, "CLO2", OUTPUT!O255:Y255) / OUTPUT!AM$7),
IF(AND('PRINTABLE (per grading)'!H$16="OUTPUT", 'PRINTABLE (per grading)'!B$13="Final"), IF(ISERROR(SUMIF(OUTPUT!AA$20:AI$20, "CLO2", OUTPUT!AA255:AI255) / OUTPUT!AN$7), "", SUMIF(OUTPUT!AA$20:AI$20, "CLO2", OUTPUT!AA255:AI255) / OUTPUT!AN$7),
"")))))),"")</f>
        <v/>
      </c>
      <c r="U253" s="286" t="str">
        <f aca="false">IF(B253&lt;&gt;"",IF(T253="","",IF(T253&lt;0.5,1,IF(AND(T253&gt;=0.5,T253&lt;P$10),2,IF(T253&gt;=P$10,3)))),"")</f>
        <v/>
      </c>
      <c r="V253" s="287" t="str">
        <f aca="false">IF(B253 &lt;&gt; "",IFERROR(IF(AVERAGE(R253,T253)&gt;=P$10,"Y","N"),""),"")</f>
        <v/>
      </c>
      <c r="W253" s="194" t="str">
        <f aca="false">IF(B253 &lt;&gt; "", IFERROR(IF(C$16 = "PRELIM", SUMIF('Database (LECTURE-RES-PRAC)'!D$14:AG$14, "CLO3", 'Database (LECTURE-RES-PRAC)'!D250:AG250) / 'Grade computation'!F$6, IF(C$16 = "MIDTERM", SUMIF('Database (LECTURE-RES-PRAC)'!AJ$14:BM$14, "CLO3", 'Database (LECTURE-RES-PRAC)'!AJ250:BM250) / 'Grade computation'!G$6, IF(C$16 = "FINAL", SUMIF('Database (LECTURE-RES-PRAC)'!BP$14:CS$14, "CLO3", 'Database (LECTURE-RES-PRAC)'!BP250:CS250) / 'Grade computation'!H$6,""))),""),"")</f>
        <v/>
      </c>
      <c r="X253" s="286" t="str">
        <f aca="false">IF(B253&lt;&gt;"",IF(W253="","",IF(W253&lt;0.5,1,IF(AND(W253&gt;=0.5,W253&lt;P$10),2,IF(W253&gt;=P$10,3)))),"")</f>
        <v/>
      </c>
      <c r="Y253" s="194" t="str">
        <f aca="false">IF(B253 &lt;&gt; "",IF(AND('PRINTABLE (per grading)'!H$16="EXAM", 'PRINTABLE (per grading)'!B$13="Prelim"), IF(ISERROR(SUMIF('Exam (LECTURE ONLY)'!D$20:M$20, "CLO3", 'Exam (LECTURE ONLY)'!D255:M255) / 'Exam (LECTURE ONLY)'!AL$8), "", SUMIF('Exam (LECTURE ONLY)'!D$20:M$20, "CLO3", 'Exam (LECTURE ONLY)'!D255:M255) /'Exam (LECTURE ONLY)'!AL$8),
IF(AND('PRINTABLE (per grading)'!H$16="EXAM", 'PRINTABLE (per grading)'!B$13="Midterm"), IF(ISERROR(SUMIF('Exam (LECTURE ONLY)'!O$20:X$20, "CLO3", 'Exam (LECTURE ONLY)'!O255:X255) / 'Exam (LECTURE ONLY)'!AM$8), "", SUMIF('Exam (LECTURE ONLY)'!O$20:X$20, "CLO3", 'Exam (LECTURE ONLY)'!O255:X255) / 'Exam (LECTURE ONLY)'!AM$8),
IF(AND('PRINTABLE (per grading)'!H$16="EXAM", 'PRINTABLE (per grading)'!B$13="Final"), IF(ISERROR(SUMIF('Exam (LECTURE ONLY)'!Z$20:AI$20, "CLO3", 'Exam (LECTURE ONLY)'!Z255:AI255) / 'Exam (LECTURE ONLY)'!AN$8), "", SUMIF('Exam (LECTURE ONLY)'!Z$20:AI$20, "CLO3", 'Exam (LECTURE ONLY)'!Z255:AI255) / 'Exam (LECTURE ONLY)'!AN$8),
IF(AND('PRINTABLE (per grading)'!H$16="OUTPUT", 'PRINTABLE (per grading)'!B$13="Prelim"), IF(ISERROR(SUMIF(OUTPUT!C$20:M$20, "CLO3", OUTPUT!C255:M255) / OUTPUT!AL$8), "", SUMIF(OUTPUT!C$20:M$20, "CLO3", OUTPUT!C255:M255) / OUTPUT!AL$8),
IF(AND('PRINTABLE (per grading)'!H$16="OUTPUT", 'PRINTABLE (per grading)'!B$13="Midterm"), IF(ISERROR(SUMIF(OUTPUT!O$20:Y$20, "CLO3", OUTPUT!O255:Y255) / OUTPUT!AM$8), "", SUMIF(OUTPUT!O$20:Y$20, "CLO3", OUTPUT!O255:Y255) / OUTPUT!AM$8),
IF(AND('PRINTABLE (per grading)'!H$16="OUTPUT", 'PRINTABLE (per grading)'!B$13="Final"), IF(ISERROR(SUMIF(OUTPUT!AA$20:AI$20, "CLO3", OUTPUT!AA255:AI255) / OUTPUT!AN$8), "", SUMIF(OUTPUT!AA$20:AI$20, "CLO3", OUTPUT!AA255:AI255) / OUTPUT!AN$8),
"" )))))),"")</f>
        <v/>
      </c>
      <c r="Z253" s="286" t="str">
        <f aca="false">IF(B253&lt;&gt;"",IF(Y253="","",IF(Y253&lt;0.5,1,IF(AND(Y253&gt;=0.5,Y253&lt;P$10),2,IF(Y253&gt;=P$10,3)))),"")</f>
        <v/>
      </c>
      <c r="AA253" s="287" t="str">
        <f aca="false">IF(B253 &lt;&gt; "",IFERROR(IF(AVERAGE(W253,Y253)&gt;=P$10,"Y","N"),""),"")</f>
        <v/>
      </c>
      <c r="AB253" s="194" t="str">
        <f aca="false">IF(B253 &lt;&gt; "", IFERROR(IF(C$16 = "PRELIM", SUMIF('Database (LECTURE-RES-PRAC)'!D$14:AG$14, "CLO4", 'Database (LECTURE-RES-PRAC)'!D250:AG250) / 'Grade computation'!F$7, IF(C$16 = "MIDTERM", SUMIF('Database (LECTURE-RES-PRAC)'!AJ$14:BM$14, "CLO4", 'Database (LECTURE-RES-PRAC)'!AJ250:BM250) / 'Grade computation'!G$7, IF(C$16 = "FINAL", SUMIF('Database (LECTURE-RES-PRAC)'!BP$14:CS$14, "CLO4", 'Database (LECTURE-RES-PRAC)'!BP250:CS250) / 'Grade computation'!H$7,""))),""),"")</f>
        <v/>
      </c>
      <c r="AC253" s="286" t="str">
        <f aca="false">IF(B253&lt;&gt;"",IF(AB253="","",IF(AB253&lt;0.5,1,IF(AND(AB253&gt;=0.5,AB253&lt;P$10),2,IF(AB253&gt;=P$10,3)))),"")</f>
        <v/>
      </c>
      <c r="AD253" s="194" t="str">
        <f aca="false">IF(B253 &lt;&gt; "",IF(AND('PRINTABLE (per grading)'!H$16="EXAM", 'PRINTABLE (per grading)'!B$13="Prelim"), IF(ISERROR(SUMIF('Exam (LECTURE ONLY)'!D$20:M$20, "CLO4", 'Exam (LECTURE ONLY)'!D255:M255) / 'Exam (LECTURE ONLY)'!AL$9), "", SUMIF('Exam (LECTURE ONLY)'!D$20:M$20, "CLO4", 'Exam (LECTURE ONLY)'!D255:M255) /'Exam (LECTURE ONLY)'!AL$9),
IF(AND('PRINTABLE (per grading)'!H$16="EXAM", 'PRINTABLE (per grading)'!B$13="Midterm"), IF(ISERROR(SUMIF('Exam (LECTURE ONLY)'!O$20:X$20, "CLO4", 'Exam (LECTURE ONLY)'!O255:X255) / 'Exam (LECTURE ONLY)'!AM$9), "", SUMIF('Exam (LECTURE ONLY)'!O$20:X$20, "CLO4", 'Exam (LECTURE ONLY)'!O255:X255) / 'Exam (LECTURE ONLY)'!AM$9),
IF(AND('PRINTABLE (per grading)'!H$16="EXAM", 'PRINTABLE (per grading)'!B$13="Final"), IF(ISERROR(SUMIF('Exam (LECTURE ONLY)'!Z$20:AI$20, "CLO4", 'Exam (LECTURE ONLY)'!Z255:AI255) / 'Exam (LECTURE ONLY)'!AN$9), "", SUMIF('Exam (LECTURE ONLY)'!Z$20:AI$20, "CLO4", 'Exam (LECTURE ONLY)'!Z255:AI255) / 'Exam (LECTURE ONLY)'!AN$9),
IF(AND('PRINTABLE (per grading)'!H$16="OUTPUT", 'PRINTABLE (per grading)'!B$13="Prelim"), IF(ISERROR(SUMIF(OUTPUT!C$20:M$20, "CLO4", OUTPUT!C255:M255) / OUTPUT!AL$9), "", SUMIF(OUTPUT!C$20:M$20, "CLO4", OUTPUT!C255:M255) / OUTPUT!AL$9),
IF(AND('PRINTABLE (per grading)'!H$16="OUTPUT", 'PRINTABLE (per grading)'!B$13="Midterm"), IF(ISERROR(SUMIF(OUTPUT!O$20:Y$20, "CLO4", OUTPUT!O255:Y255) / OUTPUT!AM$9), "", SUMIF(OUTPUT!O$20:Y$20, "CLO4", OUTPUT!O255:Y255) / OUTPUT!AM$9),
IF(AND('PRINTABLE (per grading)'!H$16="OUTPUT", 'PRINTABLE (per grading)'!B$13="Final"), IF(ISERROR(SUMIF(OUTPUT!AA$20:AI$20, "CLO4", OUTPUT!AA255:AI255) / OUTPUT!AN$9), "", SUMIF(OUTPUT!AA$20:AI$20, "CLO4", OUTPUT!AA255:AI255) / OUTPUT!AN$9),
"")))))),"")</f>
        <v/>
      </c>
      <c r="AE253" s="286" t="str">
        <f aca="false">IF(B253&lt;&gt;"",IF(AD253="","",IF(AD253&lt;0.5,1,IF(AND(AD253&gt;=0.5,AD253&lt;P$10),2,IF(AD253&gt;=P$10,3)))),"")</f>
        <v/>
      </c>
      <c r="AF253" s="287" t="str">
        <f aca="false">IF(B253 &lt;&gt; "",IFERROR(IF(AVERAGE(AB253,AD253)&gt;=P$10,"Y","N"),""),"")</f>
        <v/>
      </c>
      <c r="AG253" s="194" t="str">
        <f aca="false">IF(B253 &lt;&gt; "", IFERROR(IF(C$16 = "PRELIM", SUMIF('Database (LECTURE-RES-PRAC)'!D$14:AG$14, "CLO5", 'Database (LECTURE-RES-PRAC)'!D250:AG250) / 'Grade computation'!F$8, IF(C$16 = "MIDTERM", SUMIF('Database (LECTURE-RES-PRAC)'!AJ$14:BM$14, "CLO5", 'Database (LECTURE-RES-PRAC)'!AJ250:BM250) / 'Grade computation'!G$8, IF(C$16 = "FINAL", SUMIF('Database (LECTURE-RES-PRAC)'!BP$14:CS$14, "CLO5", 'Database (LECTURE-RES-PRAC)'!BP250:CS250) / 'Grade computation'!H$8,""))),""),"")</f>
        <v/>
      </c>
      <c r="AH253" s="286" t="str">
        <f aca="false">IF(B253&lt;&gt;"",IF(AG253="","",IF(AG253&lt;0.5,1,IF(AND(AG253&gt;=0.5,AG253&lt;P$10),2,IF(AG253&gt;=P$10,3)))),"")</f>
        <v/>
      </c>
      <c r="AI253" s="194" t="str">
        <f aca="false">IF(B253 &lt;&gt; "",IF(AND('PRINTABLE (per grading)'!H$16="EXAM", 'PRINTABLE (per grading)'!B$13="Prelim"), IF(ISERROR(SUMIF('Exam (LECTURE ONLY)'!D$20:M$20, "CLO5", 'Exam (LECTURE ONLY)'!D255:M255) / 'Exam (LECTURE ONLY)'!AL$10), "", SUMIF('Exam (LECTURE ONLY)'!D$20:M$20, "CLO5", 'Exam (LECTURE ONLY)'!D255:M255) /'Exam (LECTURE ONLY)'!AL$10),
IF(AND('PRINTABLE (per grading)'!H$16="EXAM", 'PRINTABLE (per grading)'!B$13="Midterm"), IF(ISERROR(SUMIF('Exam (LECTURE ONLY)'!O$20:X$20, "CLO5", 'Exam (LECTURE ONLY)'!O255:X255) / 'Exam (LECTURE ONLY)'!AM$10), "", SUMIF('Exam (LECTURE ONLY)'!O$20:X$20, "CLO5", 'Exam (LECTURE ONLY)'!O255:X255) / 'Exam (LECTURE ONLY)'!AM$10),
IF(AND('PRINTABLE (per grading)'!H$16="EXAM", 'PRINTABLE (per grading)'!B$13="Final"), IF(ISERROR(SUMIF('Exam (LECTURE ONLY)'!Z$20:AI$20, "CLO5", 'Exam (LECTURE ONLY)'!Z255:AI255) / 'Exam (LECTURE ONLY)'!AN$10), "", SUMIF('Exam (LECTURE ONLY)'!Z$20:AI$20, "CLO5", 'Exam (LECTURE ONLY)'!Z255:AI255) / 'Exam (LECTURE ONLY)'!AN$10),
IF(AND('PRINTABLE (per grading)'!H$16="OUTPUT", 'PRINTABLE (per grading)'!B$13="Prelim"), IF(ISERROR(SUMIF(OUTPUT!C$20:M$20, "CLO5", OUTPUT!C255:M255) / OUTPUT!AL$10), "", SUMIF(OUTPUT!C$20:M$20, "CLO5", OUTPUT!C255:M255) / OUTPUT!AL$10),
IF(AND('PRINTABLE (per grading)'!H$16="OUTPUT", 'PRINTABLE (per grading)'!B$13="Midterm"), IF(ISERROR(SUMIF(OUTPUT!O$20:Y$20, "CLO5", OUTPUT!O255:Y255) / OUTPUT!AM$10), "", SUMIF(OUTPUT!O$20:Y$20, "CLO5", OUTPUT!O255:Y255) / OUTPUT!AM$10),
IF(AND('PRINTABLE (per grading)'!H$16="OUTPUT", 'PRINTABLE (per grading)'!B$13="Final"), IF(ISERROR(SUMIF(OUTPUT!AA$20:AI$20, "CLO5", OUTPUT!AA255:AI255) / OUTPUT!AN$10), "", SUMIF(OUTPUT!AA$20:AI$20, "CLO5", OUTPUT!AA255:AI255) / OUTPUT!AN$10),
"")))))),"")</f>
        <v/>
      </c>
      <c r="AJ253" s="286" t="str">
        <f aca="false">IF(B253&lt;&gt;"",IF(AI253="","",IF(AI253&lt;0.5,1,IF(AND(AI253&gt;=0.5,AI253&lt;P$10),2,IF(AI253&gt;=P$10,3)))),"")</f>
        <v/>
      </c>
      <c r="AK253" s="287" t="str">
        <f aca="false">IF(B253 &lt;&gt; "",IFERROR(IF(AVERAGE(AG253,AI253)&gt;=P$10,"Y","N"),""),"")</f>
        <v/>
      </c>
      <c r="AL253" s="194" t="str">
        <f aca="false">IF(B253 &lt;&gt; "", IFERROR(IF(C$16 = "PRELIM", SUMIF('Database (LECTURE-RES-PRAC)'!D$14:AG$14, "CLO6", 'Database (LECTURE-RES-PRAC)'!D250:AG250) / 'Grade computation'!F$9, IF(C$16 = "MIDTERM", SUMIF('Database (LECTURE-RES-PRAC)'!AJ$14:BM$14, "CLO6", 'Database (LECTURE-RES-PRAC)'!AJ250:BM250) / 'Grade computation'!G$9, IF(C$16 = "FINAL", SUMIF('Database (LECTURE-RES-PRAC)'!BP$14:CS$14, "CLO6", 'Database (LECTURE-RES-PRAC)'!BP250:CS250) / 'Grade computation'!H$9,""))),""),"")</f>
        <v/>
      </c>
      <c r="AM253" s="286" t="str">
        <f aca="false">IF(B253&lt;&gt;"",IF(AL253="","",IF(AL253&lt;0.5,1,IF(AND(AL253&gt;=0.5,AL253&lt;P$10),2,IF(AL253&gt;=P$10,3)))),"")</f>
        <v/>
      </c>
      <c r="AN253" s="194" t="str">
        <f aca="false">IF(B253 &lt;&gt; "",IF(AND('PRINTABLE (per grading)'!H$16="EXAM", 'PRINTABLE (per grading)'!B$13="Prelim"), IF(ISERROR(SUMIF('Exam (LECTURE ONLY)'!D$20:M$20, "CLO6", 'Exam (LECTURE ONLY)'!D255:M255) / 'Exam (LECTURE ONLY)'!AL$11), "", SUMIF('Exam (LECTURE ONLY)'!D$20:M$20, "CLO6", 'Exam (LECTURE ONLY)'!D255:M255) /'Exam (LECTURE ONLY)'!AL$11),
IF(AND('PRINTABLE (per grading)'!H$16="EXAM", 'PRINTABLE (per grading)'!B$13="Midterm"), IF(ISERROR(SUMIF('Exam (LECTURE ONLY)'!O$20:X$20, "CLO6", 'Exam (LECTURE ONLY)'!O255:X255) / 'Exam (LECTURE ONLY)'!AM$11), "", SUMIF('Exam (LECTURE ONLY)'!O$20:X$20, "CLO6", 'Exam (LECTURE ONLY)'!O255:X255) / 'Exam (LECTURE ONLY)'!AM$11),
IF(AND('PRINTABLE (per grading)'!H$16="EXAM", 'PRINTABLE (per grading)'!B$13="Final"), IF(ISERROR(SUMIF('Exam (LECTURE ONLY)'!Z$20:AI$20, "CLO6", 'Exam (LECTURE ONLY)'!Z255:AI255) / 'Exam (LECTURE ONLY)'!AN$11), "", SUMIF('Exam (LECTURE ONLY)'!Z$20:AI$20, "CLO6", 'Exam (LECTURE ONLY)'!Z255:AI255) / 'Exam (LECTURE ONLY)'!AN$11),
IF(AND('PRINTABLE (per grading)'!H$16="OUTPUT", 'PRINTABLE (per grading)'!B$13="Prelim"), IF(ISERROR(SUMIF(OUTPUT!C$20:M$20, "CLO6", OUTPUT!C255:M255) / OUTPUT!AL$11), "", SUMIF(OUTPUT!C$20:M$20, "CLO6", OUTPUT!C255:M255) / OUTPUT!AL$11),
IF(AND('PRINTABLE (per grading)'!H$16="OUTPUT", 'PRINTABLE (per grading)'!B$13="Midterm"), IF(ISERROR(SUMIF(OUTPUT!O$20:Y$20, "CLO6", OUTPUT!O255:Y255) / OUTPUT!AM$11), "", SUMIF(OUTPUT!O$20:Y$20, "CLO6", OUTPUT!O255:Y255) / OUTPUT!AM$11),
IF(AND('PRINTABLE (per grading)'!H$16="OUTPUT", 'PRINTABLE (per grading)'!B$13="Final"), IF(ISERROR(SUMIF(OUTPUT!AA$20:AI$20, "CLO6", OUTPUT!AA255:AI255) / OUTPUT!AN$11), "", SUMIF(OUTPUT!AA$20:AI$20, "CLO6", OUTPUT!AA255:AI255) / OUTPUT!AN$11),
"")))))),"")</f>
        <v/>
      </c>
      <c r="AO253" s="286" t="str">
        <f aca="false">IF(B253&lt;&gt;"",IF(AN253="","",IF(AN253&lt;0.5,1,IF(AND(AN253&gt;=0.5,AN253&lt;P$10),2,IF(AN253&gt;=P$10,3)))),"")</f>
        <v/>
      </c>
      <c r="AP253" s="287" t="str">
        <f aca="false">IF(B253 &lt;&gt; "",IFERROR(IF(AVERAGE(AL253,AN253)&gt;=P$10,"Y","N"),""),"")</f>
        <v/>
      </c>
      <c r="AQ253" s="194" t="str">
        <f aca="false">IF(B253 &lt;&gt; "", IFERROR(IF(C$16 = "PRELIM", SUMIF('Database (LECTURE-RES-PRAC)'!D$14:AG$14, "CLO7", 'Database (LECTURE-RES-PRAC)'!D250:AG250) / 'Grade computation'!F$10, IF(C$16 = "MIDTERM", SUMIF('Database (LECTURE-RES-PRAC)'!AJ$14:BM$14, "CLO7", 'Database (LECTURE-RES-PRAC)'!AJ250:BM250) / 'Grade computation'!G$10, IF(C$16 = "FINAL", SUMIF('Database (LECTURE-RES-PRAC)'!BP$14:CS$14, "CLO7", 'Database (LECTURE-RES-PRAC)'!BP250:CS250) / 'Grade computation'!H$10,""))),""),"")</f>
        <v/>
      </c>
      <c r="AR253" s="286" t="str">
        <f aca="false">IF(B253&lt;&gt;"",IF(AQ253="","",IF(AQ253&lt;0.5,1,IF(AND(AQ253&gt;=0.5,AQ253&lt;P$10),2,IF(AQ253&gt;=P$10,3)))),"")</f>
        <v/>
      </c>
      <c r="AS253" s="194" t="str">
        <f aca="false">IF(B253 &lt;&gt; "",IF(AND('PRINTABLE (per grading)'!H$16="EXAM", 'PRINTABLE (per grading)'!B$13="Prelim"), IF(ISERROR(SUMIF('Exam (LECTURE ONLY)'!D$20:M$20, "CLO7", 'Exam (LECTURE ONLY)'!D255:M255) / 'Exam (LECTURE ONLY)'!AL$12), "", SUMIF('Exam (LECTURE ONLY)'!D$20:M$20, "CLO7", 'Exam (LECTURE ONLY)'!D255:M255) /'Exam (LECTURE ONLY)'!AL$12),
IF(AND('PRINTABLE (per grading)'!H$16="EXAM", 'PRINTABLE (per grading)'!B$13="Midterm"), IF(ISERROR(SUMIF('Exam (LECTURE ONLY)'!O$20:X$20, "CLO7", 'Exam (LECTURE ONLY)'!O255:X255) / 'Exam (LECTURE ONLY)'!AM$12), "", SUMIF('Exam (LECTURE ONLY)'!O$20:X$20, "CLO7", 'Exam (LECTURE ONLY)'!O255:X255) / 'Exam (LECTURE ONLY)'!AM$12),
IF(AND('PRINTABLE (per grading)'!H$16="EXAM", 'PRINTABLE (per grading)'!B$13="Final"), IF(ISERROR(SUMIF('Exam (LECTURE ONLY)'!Z$20:AI$20, "CLO7", 'Exam (LECTURE ONLY)'!Z255:AI255) / 'Exam (LECTURE ONLY)'!AN$12), "", SUMIF('Exam (LECTURE ONLY)'!Z$20:AI$20, "CLO7", 'Exam (LECTURE ONLY)'!Z255:AI255) / 'Exam (LECTURE ONLY)'!AN$12),
IF(AND('PRINTABLE (per grading)'!H$16="OUTPUT", 'PRINTABLE (per grading)'!B$13="Prelim"), IF(ISERROR(SUMIF(OUTPUT!C$20:M$20, "CLO7", OUTPUT!C255:M255) / OUTPUT!AL$12), "", SUMIF(OUTPUT!C$20:M$20, "CLO7", OUTPUT!C255:M255) / OUTPUT!AL$12),
IF(AND('PRINTABLE (per grading)'!H$16="OUTPUT", 'PRINTABLE (per grading)'!B$13="Midterm"), IF(ISERROR(SUMIF(OUTPUT!O$20:Y$20, "CLO7", OUTPUT!O255:Y255) / OUTPUT!AM$12), "", SUMIF(OUTPUT!O$20:Y$20, "CLO7", OUTPUT!O255:Y255) / OUTPUT!AM$12),
IF(AND('PRINTABLE (per grading)'!H$16="OUTPUT", 'PRINTABLE (per grading)'!B$13="Final"), IF(ISERROR(SUMIF(OUTPUT!AA$20:AI$20, "CLO7", OUTPUT!AA255:AI255) / OUTPUT!AN$12), "", SUMIF(OUTPUT!AA$20:AI$20, "CLO7", OUTPUT!AA255:AI255) / OUTPUT!AN$12),
"")))))),"")</f>
        <v/>
      </c>
      <c r="AT253" s="286" t="str">
        <f aca="false">IF(B253&lt;&gt;"",IF(AS253="","",IF(AS253&lt;0.5,1,IF(AND(AS253&gt;=0.5,AS253&lt;P$10),2,IF(AS253&gt;=P$10,3)))),"")</f>
        <v/>
      </c>
      <c r="AU253" s="287" t="str">
        <f aca="false">IF(B253 &lt;&gt; "",IFERROR(IF(AVERAGE(AQ253,AS253)&gt;=P$10,"Y","N"),""),"")</f>
        <v/>
      </c>
      <c r="AV253" s="194" t="str">
        <f aca="false">IF(B253 &lt;&gt; "", IFERROR(IF(C$16 = "PRELIM", SUMIF('Database (LECTURE-RES-PRAC)'!D$14:AG$14, "CLO8", 'Database (LECTURE-RES-PRAC)'!D250:AG250) / 'Grade computation'!F$11, IF(C$16 = "MIDTERM", SUMIF('Database (LECTURE-RES-PRAC)'!AJ$14:BM$14, "CLO8", 'Database (LECTURE-RES-PRAC)'!AJ250:BM250) / 'Grade computation'!G$11, IF(C$16 = "FINAL", SUMIF('Database (LECTURE-RES-PRAC)'!BP$14:CS$14, "CLO8", 'Database (LECTURE-RES-PRAC)'!BP250:CS250) / 'Grade computation'!H$11,""))),""),"")</f>
        <v/>
      </c>
      <c r="AW253" s="286" t="str">
        <f aca="false">IF(B253&lt;&gt;"",IF(AV253="","",IF(AV253&lt;0.5,1,IF(AND(AV253&gt;=0.5,AV253&lt;P$10),2,IF(AV253&gt;=P$10,3)))),"")</f>
        <v/>
      </c>
      <c r="AX253" s="194" t="str">
        <f aca="false">IF(B253 &lt;&gt; "",IF(AND('PRINTABLE (per grading)'!H$16="EXAM", 'PRINTABLE (per grading)'!B$13="Prelim"), IF(ISERROR(SUMIF('Exam (LECTURE ONLY)'!D$20:M$20, "CLO8", 'Exam (LECTURE ONLY)'!D255:M255) / 'Exam (LECTURE ONLY)'!AL$13), "", SUMIF('Exam (LECTURE ONLY)'!D$20:M$20, "CLO8", 'Exam (LECTURE ONLY)'!D255:M255) /'Exam (LECTURE ONLY)'!AL$13),
IF(AND('PRINTABLE (per grading)'!H$16="EXAM", 'PRINTABLE (per grading)'!B$13="Midterm"), IF(ISERROR(SUMIF('Exam (LECTURE ONLY)'!O$20:X$20, "CLO8", 'Exam (LECTURE ONLY)'!O255:X255) / 'Exam (LECTURE ONLY)'!AM$13), "", SUMIF('Exam (LECTURE ONLY)'!O$20:X$20, "CLO8", 'Exam (LECTURE ONLY)'!O255:X255) / 'Exam (LECTURE ONLY)'!AM$13),
IF(AND('PRINTABLE (per grading)'!H$16="EXAM", 'PRINTABLE (per grading)'!B$13="Final"), IF(ISERROR(SUMIF('Exam (LECTURE ONLY)'!Z$20:AI$20, "CLO8", 'Exam (LECTURE ONLY)'!Z255:AI255) / 'Exam (LECTURE ONLY)'!AN$13), "", SUMIF('Exam (LECTURE ONLY)'!Z$20:AI$20, "CLO8", 'Exam (LECTURE ONLY)'!Z255:AI255) / 'Exam (LECTURE ONLY)'!AN$13),
IF(AND('PRINTABLE (per grading)'!H$16="OUTPUT", 'PRINTABLE (per grading)'!B$13="Prelim"), IF(ISERROR(SUMIF(OUTPUT!C$20:M$20, "CLO8", OUTPUT!C255:M255) / OUTPUT!AL$13), "", SUMIF(OUTPUT!C$20:M$20, "CLO8", OUTPUT!C255:M255) / OUTPUT!AL$13),
IF(AND('PRINTABLE (per grading)'!H$16="OUTPUT", 'PRINTABLE (per grading)'!B$13="Midterm"), IF(ISERROR(SUMIF(OUTPUT!O$20:Y$20, "CLO8", OUTPUT!O255:Y255) / OUTPUT!AM$13), "", SUMIF(OUTPUT!O$20:Y$20, "CLO8", OUTPUT!O255:Y255) / OUTPUT!AM$13),
IF(AND('PRINTABLE (per grading)'!H$16="OUTPUT", 'PRINTABLE (per grading)'!B$13="Final"), IF(ISERROR(SUMIF(OUTPUT!AA$20:AI$20, "CLO8", OUTPUT!AA255:AI255) / OUTPUT!AN$13), "", SUMIF(OUTPUT!AA$20:AI$20, "CLO8", OUTPUT!AA255:AI255) / OUTPUT!AN$13),
"")))))),"")</f>
        <v/>
      </c>
      <c r="AY253" s="286" t="str">
        <f aca="false">IF(B253&lt;&gt;"",IF(AX253="","",IF(AX253&lt;0.5,1,IF(AND(AX253&gt;=0.5,AX253&lt;P$10),2,IF(AX253&gt;=P$10,3)))),"")</f>
        <v/>
      </c>
      <c r="AZ253" s="287" t="str">
        <f aca="false">IF(B253 &lt;&gt; "",IFERROR(IF(AVERAGE(AV253,AX253)&gt;=P$10,"Y","N"),""),"")</f>
        <v/>
      </c>
      <c r="BA253" s="194" t="str">
        <f aca="false">IF(B253 &lt;&gt; "", IFERROR(IF(C$16 = "PRELIM", SUMIF('Database (LECTURE-RES-PRAC)'!D$14:AG$14, "CLO9", 'Database (LECTURE-RES-PRAC)'!D250:AG250) / 'Grade computation'!F$12, IF(C$16 = "MIDTERM", SUMIF('Database (LECTURE-RES-PRAC)'!AJ$14:BM$14, "CLO9", 'Database (LECTURE-RES-PRAC)'!AJ250:BM250) / 'Grade computation'!G$12, IF(C$16 = "FINAL", SUMIF('Database (LECTURE-RES-PRAC)'!BP$14:CS$14, "CLO9", 'Database (LECTURE-RES-PRAC)'!BP250:CS250) / 'Grade computation'!H$12,""))),""),"")</f>
        <v/>
      </c>
      <c r="BB253" s="286" t="str">
        <f aca="false">IF(B253&lt;&gt;"",IF(BA253="","",IF(BA253&lt;0.5,1,IF(AND(BA253&gt;=0.5,BA253&lt;P$10),2,IF(BA253&gt;=P$10,3)))),"")</f>
        <v/>
      </c>
      <c r="BC253" s="194" t="str">
        <f aca="false">IF(B253 &lt;&gt; "",IF(AND('PRINTABLE (per grading)'!H$16="EXAM", 'PRINTABLE (per grading)'!B$13="Prelim"), IF(ISERROR(SUMIF('Exam (LECTURE ONLY)'!D$20:M$20, "CLO9", 'Exam (LECTURE ONLY)'!D255:M255) / 'Exam (LECTURE ONLY)'!AL$14), "", SUMIF('Exam (LECTURE ONLY)'!D$20:M$20, "CLO9", 'Exam (LECTURE ONLY)'!D255:M255) /'Exam (LECTURE ONLY)'!AL$14),
IF(AND('PRINTABLE (per grading)'!H$16="EXAM", 'PRINTABLE (per grading)'!B$13="Midterm"), IF(ISERROR(SUMIF('Exam (LECTURE ONLY)'!O$20:X$20, "CLO9", 'Exam (LECTURE ONLY)'!O255:X255) / 'Exam (LECTURE ONLY)'!AM$14), "", SUMIF('Exam (LECTURE ONLY)'!O$20:X$20, "CLO9", 'Exam (LECTURE ONLY)'!O255:X255) / 'Exam (LECTURE ONLY)'!AM$14),
IF(AND('PRINTABLE (per grading)'!H$16="EXAM", 'PRINTABLE (per grading)'!B$13="Final"), IF(ISERROR(SUMIF('Exam (LECTURE ONLY)'!Z$20:AI$20, "CLO9", 'Exam (LECTURE ONLY)'!Z255:AI255) / 'Exam (LECTURE ONLY)'!AN$14), "", SUMIF('Exam (LECTURE ONLY)'!Z$20:AI$20, "CLO9", 'Exam (LECTURE ONLY)'!Z255:AI255) / 'Exam (LECTURE ONLY)'!AN$14),
IF(AND('PRINTABLE (per grading)'!H$16="OUTPUT", 'PRINTABLE (per grading)'!B$13="Prelim"), IF(ISERROR(SUMIF(OUTPUT!C$20:M$20, "CLO9", OUTPUT!C255:M255) / OUTPUT!AL$14), "", SUMIF(OUTPUT!C$20:M$20, "CLO9", OUTPUT!C255:M255) / OUTPUT!AL$14),
IF(AND('PRINTABLE (per grading)'!H$16="OUTPUT", 'PRINTABLE (per grading)'!B$13="Midterm"), IF(ISERROR(SUMIF(OUTPUT!O$20:Y$20, "CLO9", OUTPUT!O255:Y255) / OUTPUT!AM$14), "", SUMIF(OUTPUT!O$20:Y$20, "CLO9", OUTPUT!O255:Y255) / OUTPUT!AM$14),
IF(AND('PRINTABLE (per grading)'!H$16="OUTPUT", 'PRINTABLE (per grading)'!B$13="Final"), IF(ISERROR(SUMIF(OUTPUT!AA$20:AI$20, "CLO9", OUTPUT!AA255:AI255) / OUTPUT!AN$14), "", SUMIF(OUTPUT!AA$20:AI$20, "CLO9", OUTPUT!AA255:AI255) / OUTPUT!AN$14),
"")))))),"")</f>
        <v/>
      </c>
      <c r="BD253" s="286" t="str">
        <f aca="false">IF(B253&lt;&gt;"",IF(BC253="","",IF(BC253&lt;0.5,1,IF(AND(BC253&gt;=0.5,BC253&lt;P$10),2,IF(BC253&gt;=P$10,3)))),"")</f>
        <v/>
      </c>
      <c r="BE253" s="287" t="str">
        <f aca="false">IF(B253 &lt;&gt; "",IFERROR(IF(AVERAGE(BA253,BC253)&gt;=P$10,"Y","N"),""),"")</f>
        <v/>
      </c>
      <c r="BF253" s="194" t="str">
        <f aca="false">IF(B253 &lt;&gt; "", IFERROR(IF(C$16 = "PRELIM", SUMIF('Database (LECTURE-RES-PRAC)'!D$14:AG$14, "CLO10", 'Database (LECTURE-RES-PRAC)'!D250:AG250) / 'Grade computation'!F$13, IF(C$16 = "MIDTERM", SUMIF('Database (LECTURE-RES-PRAC)'!AJ$14:BM$14, "CLO10", 'Database (LECTURE-RES-PRAC)'!AJ250:BM250) / 'Grade computation'!G$13, IF(C$16 = "FINAL", SUMIF('Database (LECTURE-RES-PRAC)'!BP$14:CS$14, "CLO10", 'Database (LECTURE-RES-PRAC)'!BP250:CS250) / 'Grade computation'!H$13,""))),""),"")</f>
        <v/>
      </c>
      <c r="BG253" s="286" t="str">
        <f aca="false">IF(B253&lt;&gt;"",IF(BF253="","",IF(BF253&lt;0.5,1,IF(AND(BF253&gt;=0.5,BF253&lt;P$10),2,IF(BF253&gt;=P$10,3)))),"")</f>
        <v/>
      </c>
      <c r="BH253" s="194" t="str">
        <f aca="false">IF(B253 &lt;&gt; "",IF(AND('PRINTABLE (per grading)'!H$16="EXAM", 'PRINTABLE (per grading)'!B$13="Prelim"), IF(ISERROR(SUMIF('Exam (LECTURE ONLY)'!D$20:M$20, "CLO10", 'Exam (LECTURE ONLY)'!D255:M255) / 'Exam (LECTURE ONLY)'!AL$15), "", SUMIF('Exam (LECTURE ONLY)'!D$20:M$20, "CLO10", 'Exam (LECTURE ONLY)'!D255:M255) /'Exam (LECTURE ONLY)'!AL$15),
IF(AND('PRINTABLE (per grading)'!H$16="EXAM", 'PRINTABLE (per grading)'!B$13="Midterm"), IF(ISERROR(SUMIF('Exam (LECTURE ONLY)'!O$20:X$20, "CLO10", 'Exam (LECTURE ONLY)'!O255:X255) / 'Exam (LECTURE ONLY)'!AM$15), "", SUMIF('Exam (LECTURE ONLY)'!O$20:X$20, "CLO10", 'Exam (LECTURE ONLY)'!O255:X255) / 'Exam (LECTURE ONLY)'!AM$15),
IF(AND('PRINTABLE (per grading)'!H$16="EXAM", 'PRINTABLE (per grading)'!B$13="Final"), IF(ISERROR(SUMIF('Exam (LECTURE ONLY)'!Z$20:AI$20, "CLO10", 'Exam (LECTURE ONLY)'!Z255:AI255) / 'Exam (LECTURE ONLY)'!AN$15), "", SUMIF('Exam (LECTURE ONLY)'!Z$20:AI$20, "CLO10", 'Exam (LECTURE ONLY)'!Z255:AI255) / 'Exam (LECTURE ONLY)'!AN$15),
IF(AND('PRINTABLE (per grading)'!H$16="OUTPUT", 'PRINTABLE (per grading)'!B$13="Prelim"), IF(ISERROR(SUMIF(OUTPUT!C$20:M$20, "CLO10", OUTPUT!C255:M255) / OUTPUT!AL$15), "", SUMIF(OUTPUT!C$20:M$20, "CLO10", OUTPUT!C255:M255) / OUTPUT!AL$15),
IF(AND('PRINTABLE (per grading)'!H$16="OUTPUT", 'PRINTABLE (per grading)'!B$13="Midterm"), IF(ISERROR(SUMIF(OUTPUT!O$20:Y$20, "CLO10", OUTPUT!O255:Y255) / OUTPUT!AM$15), "", SUMIF(OUTPUT!O$20:Y$20, "CLO10", OUTPUT!O255:Y255) / OUTPUT!AM$15),
IF(AND('PRINTABLE (per grading)'!H$16="OUTPUT", 'PRINTABLE (per grading)'!B$13="Final"), IF(ISERROR(SUMIF(OUTPUT!AA$20:AI$20, "CLO10", OUTPUT!AA255:AI255) / OUTPUT!AN$15), "", SUMIF(OUTPUT!AA$20:AI$20, "CLO10", OUTPUT!AA255:AI255) / OUTPUT!AN$15),
"")))))),"")</f>
        <v/>
      </c>
      <c r="BI253" s="286" t="str">
        <f aca="false">IF(B253&lt;&gt;"",IF(BH253="","",IF(BH253&lt;0.5,1,IF(AND(BH253&gt;=0.5,BH253&lt;P$10),2,IF(BH253&gt;=P$10,3)))),"")</f>
        <v/>
      </c>
      <c r="BJ253" s="287" t="str">
        <f aca="false">IF(B253 &lt;&gt; "",IFERROR(IF(AVERAGE(BF253,BH253)&gt;=P$10,"Y","N"),""),"")</f>
        <v/>
      </c>
      <c r="BK253" s="8"/>
    </row>
    <row r="254" customFormat="false" ht="19.5" hidden="false" customHeight="true" outlineLevel="0" collapsed="false">
      <c r="A254" s="228" t="str">
        <f aca="false">IF(ISBLANK('Database (LECTURE-RES-PRAC)'!A251),"",'Database (LECTURE-RES-PRAC)'!A251)</f>
        <v/>
      </c>
      <c r="B254" s="229" t="str">
        <f aca="false">IF(ISBLANK('Database (LECTURE-RES-PRAC)'!B251),"",'Database (LECTURE-RES-PRAC)'!B251)</f>
        <v/>
      </c>
      <c r="C254" s="230" t="str">
        <f aca="false">IF(B254&lt;&gt;"",IF(C$16="PRELIM",'Grade computation'!C254, IF(C$16="MIDTERM",'Grade computation'!K254, IF(C$16="FINAL",'Grade computation'!S254,""))),"")</f>
        <v/>
      </c>
      <c r="D254" s="231" t="str">
        <f aca="false">IF(B254&lt;&gt;"",IFERROR(IF(B$11="80-20", (((C254/C$19)*X$6)+X$7)*D$18, IF(B$11="60-40", (((C254/C$19)*Y$6)+Y$7)*D$18, 0)),0),"")</f>
        <v/>
      </c>
      <c r="E254" s="230" t="str">
        <f aca="false">IF(B254&lt;&gt;"", IF(C$16="PRELIM",'Grade computation'!E254, IF(C$16="MIDTERM",'Grade computation'!M254, IF(C$16="FINAL",'Grade computation'!U254,""))),"")</f>
        <v/>
      </c>
      <c r="F254" s="232" t="str">
        <f aca="false">IF(B254&lt;&gt;"",IFERROR(IF(B$11="80-20", (((E254/E$19)*X$6)+X$7)*F$18, IF(B$11="60-40", (((E254/E$19)*Y$6)+Y$7)*F$18, 0)),0),"")</f>
        <v/>
      </c>
      <c r="G254" s="233" t="str">
        <f aca="false">IF(B254&lt;&gt;"",IFERROR((D254+F254),0),"")</f>
        <v/>
      </c>
      <c r="H254" s="234" t="str">
        <f aca="false">IF(B254&lt;&gt;"",IF(C$16="PRELIM", 'Grade computation'!H254, IF(C$16="MIDTERM", 'Grade computation'!P254, IF(C$16="FINAL",'Grade computation'!X254, ""))),"")</f>
        <v/>
      </c>
      <c r="I254" s="233" t="str">
        <f aca="false">IF(B254&lt;&gt;"",IFERROR(IF(B$11="80-20", (((H254/H$19)*X$6)+X$7)*I$19, IF(B$11="60-40", (((H254/H$19)*Y$6)+Y$7)*I$19, 0)),0),"")</f>
        <v/>
      </c>
      <c r="J254" s="237" t="str">
        <f aca="false">IFERROR((G254+I254),"")</f>
        <v/>
      </c>
      <c r="K254" s="183" t="str">
        <f aca="false">IFERROR(IF(J254="","",IF(J254&gt;=75,"PASSED","FAILED")),"")</f>
        <v/>
      </c>
      <c r="L254" s="183"/>
      <c r="M254" s="194" t="str">
        <f aca="false">IF(B254 &lt;&gt; "", IFERROR(IF(C$16 = "PRELIM", SUMIF('Database (LECTURE-RES-PRAC)'!D$14:AG$14, "CLO1", 'Database (LECTURE-RES-PRAC)'!D251:AG251) / 'Grade computation'!F$4, IF(C$16 = "MIDTERM", SUMIF('Database (LECTURE-RES-PRAC)'!AJ$14:BM$14, "CLO1", 'Database (LECTURE-RES-PRAC)'!AJ251:BM251) / 'Grade computation'!G$4, IF(C$16 = "FINAL", SUMIF('Database (LECTURE-RES-PRAC)'!BP$14:CS$14, "CLO1", 'Database (LECTURE-RES-PRAC)'!BP251:CS251) / 'Grade computation'!H$4,""))),""),"")</f>
        <v/>
      </c>
      <c r="N254" s="286" t="str">
        <f aca="false">IF(B254&lt;&gt;"",IF(M254="","",IF(M254&lt;0.5,1,IF(AND(M254&gt;=0.5,M254&lt;P$10),2,IF(M254&gt;=P$10,3)))),"")</f>
        <v/>
      </c>
      <c r="O254" s="194" t="str">
        <f aca="false">IF(B254 &lt;&gt; "",IF(AND('PRINTABLE (per grading)'!H$16="EXAM", 'PRINTABLE (per grading)'!B$13="Prelim"), IF(ISERROR(SUMIF('Exam (LECTURE ONLY)'!D$20:M$20, "CLO1", 'Exam (LECTURE ONLY)'!D256:M256) / 'Exam (LECTURE ONLY)'!AL$6), "", SUMIF('Exam (LECTURE ONLY)'!D$20:M$20, "CLO1", 'Exam (LECTURE ONLY)'!D256:M256) /'Exam (LECTURE ONLY)'!AL$6),
IF(AND('PRINTABLE (per grading)'!H$16="EXAM", 'PRINTABLE (per grading)'!B$13="Midterm"), IF(ISERROR(SUMIF('Exam (LECTURE ONLY)'!O$20:X$20, "CLO1", 'Exam (LECTURE ONLY)'!O256:X256) / 'Exam (LECTURE ONLY)'!AM$6), "", SUMIF('Exam (LECTURE ONLY)'!O$20:X$20, "CLO1", 'Exam (LECTURE ONLY)'!O256:X256) / 'Exam (LECTURE ONLY)'!AM$6),
IF(AND('PRINTABLE (per grading)'!H$16="EXAM", 'PRINTABLE (per grading)'!B$13="Final"), IF(ISERROR(SUMIF('Exam (LECTURE ONLY)'!Z$20:AI$20, "CLO1", 'Exam (LECTURE ONLY)'!Z256:AI256) / 'Exam (LECTURE ONLY)'!AN$6), "", SUMIF('Exam (LECTURE ONLY)'!Z$20:AI$20, "CLO1", 'Exam (LECTURE ONLY)'!Z256:AI256) / 'Exam (LECTURE ONLY)'!AN$6),
IF(AND('PRINTABLE (per grading)'!H$16="OUTPUT", 'PRINTABLE (per grading)'!B$13="Prelim"), IF(ISERROR(SUMIF(OUTPUT!C$20:M$20, "CLO1", OUTPUT!C256:M256) / OUTPUT!AL$6), "", SUMIF(OUTPUT!C$20:M$20, "CLO1", OUTPUT!C256:M256) / OUTPUT!AL$6),
IF(AND('PRINTABLE (per grading)'!H$16="OUTPUT", 'PRINTABLE (per grading)'!B$13="Midterm"), IF(ISERROR(SUMIF(OUTPUT!O$20:Y$20, "CLO1", OUTPUT!O256:Y256) / OUTPUT!AM$6), "", SUMIF(OUTPUT!O$20:Y$20, "CLO1", OUTPUT!O256:Y256) / OUTPUT!AM$6),
IF(AND('PRINTABLE (per grading)'!H$16="OUTPUT", 'PRINTABLE (per grading)'!B$13="Final"), IF(ISERROR(SUMIF(OUTPUT!AA$20:AI$20, "CLO1", OUTPUT!AA256:AI256) / OUTPUT!AN$6), "", SUMIF(OUTPUT!AA$20:AI$20, "CLO1", OUTPUT!AA256:AI256) / OUTPUT!AN$6),
"")))))),"")</f>
        <v/>
      </c>
      <c r="P254" s="286" t="str">
        <f aca="false">IF(B254&lt;&gt;"",IF(O254="","",IF(O254&lt;0.5,1,IF(AND(O254&gt;=0.5,O254&lt;P$10),2,IF(O254&gt;=P$10,3)))),"")</f>
        <v/>
      </c>
      <c r="Q254" s="287" t="str">
        <f aca="false">IF(B254 &lt;&gt; "",IFERROR(IF(AVERAGE(M254,O254)&gt;=P$10,"Y","N"),""),"")</f>
        <v/>
      </c>
      <c r="R254" s="194" t="str">
        <f aca="false">IF(B254 &lt;&gt; "", IFERROR(IF(C$16 = "PRELIM", SUMIF('Database (LECTURE-RES-PRAC)'!D$14:AG$14, "CLO2", 'Database (LECTURE-RES-PRAC)'!D251:AG251) / 'Grade computation'!F$5, IF(C$16 = "MIDTERM", SUMIF('Database (LECTURE-RES-PRAC)'!AJ$14:BM$14, "CLO2", 'Database (LECTURE-RES-PRAC)'!AJ251:BM251) / 'Grade computation'!G$5, IF(C$16 = "FINAL", SUMIF('Database (LECTURE-RES-PRAC)'!BP$14:CS$14, "CLO2", 'Database (LECTURE-RES-PRAC)'!BP251:CS251) / 'Grade computation'!H$5,""))),""),"")</f>
        <v/>
      </c>
      <c r="S254" s="286" t="str">
        <f aca="false">IF(B254&lt;&gt;"",IF(R254="","",IF(R254&lt;0.5,1,IF(AND(R254&gt;=0.5,R254&lt;P$10),2,IF(R254&gt;=P$10,3)))),"")</f>
        <v/>
      </c>
      <c r="T254" s="194" t="str">
        <f aca="false">IF(B254 &lt;&gt; "",IF(AND('PRINTABLE (per grading)'!H$16="EXAM", 'PRINTABLE (per grading)'!B$13="Prelim"), IF(ISERROR(SUMIF('Exam (LECTURE ONLY)'!D$20:M$20, "CLO2", 'Exam (LECTURE ONLY)'!D256:M256) / 'Exam (LECTURE ONLY)'!AL$7), "", SUMIF('Exam (LECTURE ONLY)'!D$20:M$20, "CLO2", 'Exam (LECTURE ONLY)'!D256:M256) /'Exam (LECTURE ONLY)'!AL$7),
IF(AND('PRINTABLE (per grading)'!H$16="EXAM", 'PRINTABLE (per grading)'!B$13="Midterm"), IF(ISERROR(SUMIF('Exam (LECTURE ONLY)'!O$20:X$20, "CLO2", 'Exam (LECTURE ONLY)'!O256:X256) / 'Exam (LECTURE ONLY)'!AM$7), "", SUMIF('Exam (LECTURE ONLY)'!O$20:X$20, "CLO2", 'Exam (LECTURE ONLY)'!O256:X256) / 'Exam (LECTURE ONLY)'!AM$7),
IF(AND('PRINTABLE (per grading)'!H$16="EXAM", 'PRINTABLE (per grading)'!B$13="Final"), IF(ISERROR(SUMIF('Exam (LECTURE ONLY)'!Z$20:AI$20, "CLO2", 'Exam (LECTURE ONLY)'!Z256:AI256) / 'Exam (LECTURE ONLY)'!AN$7), "", SUMIF('Exam (LECTURE ONLY)'!Z$20:AI$20, "CLO2", 'Exam (LECTURE ONLY)'!Z256:AI256) / 'Exam (LECTURE ONLY)'!AN$7),
IF(AND('PRINTABLE (per grading)'!H$16="OUTPUT", 'PRINTABLE (per grading)'!B$13="Prelim"), IF(ISERROR(SUMIF(OUTPUT!C$20:M$20, "CLO2", OUTPUT!C256:M256) / OUTPUT!AL$7), "", SUMIF(OUTPUT!C$20:M$20, "CLO2", OUTPUT!C256:M256) / OUTPUT!AL$7),
IF(AND('PRINTABLE (per grading)'!H$16="OUTPUT", 'PRINTABLE (per grading)'!B$13="Midterm"), IF(ISERROR(SUMIF(OUTPUT!O$20:Y$20, "CLO2", OUTPUT!O256:Y256) / OUTPUT!AM$7), "", SUMIF(OUTPUT!O$20:Y$20, "CLO2", OUTPUT!O256:Y256) / OUTPUT!AM$7),
IF(AND('PRINTABLE (per grading)'!H$16="OUTPUT", 'PRINTABLE (per grading)'!B$13="Final"), IF(ISERROR(SUMIF(OUTPUT!AA$20:AI$20, "CLO2", OUTPUT!AA256:AI256) / OUTPUT!AN$7), "", SUMIF(OUTPUT!AA$20:AI$20, "CLO2", OUTPUT!AA256:AI256) / OUTPUT!AN$7),
"")))))),"")</f>
        <v/>
      </c>
      <c r="U254" s="286" t="str">
        <f aca="false">IF(B254&lt;&gt;"",IF(T254="","",IF(T254&lt;0.5,1,IF(AND(T254&gt;=0.5,T254&lt;P$10),2,IF(T254&gt;=P$10,3)))),"")</f>
        <v/>
      </c>
      <c r="V254" s="287" t="str">
        <f aca="false">IF(B254 &lt;&gt; "",IFERROR(IF(AVERAGE(R254,T254)&gt;=P$10,"Y","N"),""),"")</f>
        <v/>
      </c>
      <c r="W254" s="194" t="str">
        <f aca="false">IF(B254 &lt;&gt; "", IFERROR(IF(C$16 = "PRELIM", SUMIF('Database (LECTURE-RES-PRAC)'!D$14:AG$14, "CLO3", 'Database (LECTURE-RES-PRAC)'!D251:AG251) / 'Grade computation'!F$6, IF(C$16 = "MIDTERM", SUMIF('Database (LECTURE-RES-PRAC)'!AJ$14:BM$14, "CLO3", 'Database (LECTURE-RES-PRAC)'!AJ251:BM251) / 'Grade computation'!G$6, IF(C$16 = "FINAL", SUMIF('Database (LECTURE-RES-PRAC)'!BP$14:CS$14, "CLO3", 'Database (LECTURE-RES-PRAC)'!BP251:CS251) / 'Grade computation'!H$6,""))),""),"")</f>
        <v/>
      </c>
      <c r="X254" s="286" t="str">
        <f aca="false">IF(B254&lt;&gt;"",IF(W254="","",IF(W254&lt;0.5,1,IF(AND(W254&gt;=0.5,W254&lt;P$10),2,IF(W254&gt;=P$10,3)))),"")</f>
        <v/>
      </c>
      <c r="Y254" s="194" t="str">
        <f aca="false">IF(B254 &lt;&gt; "",IF(AND('PRINTABLE (per grading)'!H$16="EXAM", 'PRINTABLE (per grading)'!B$13="Prelim"), IF(ISERROR(SUMIF('Exam (LECTURE ONLY)'!D$20:M$20, "CLO3", 'Exam (LECTURE ONLY)'!D256:M256) / 'Exam (LECTURE ONLY)'!AL$8), "", SUMIF('Exam (LECTURE ONLY)'!D$20:M$20, "CLO3", 'Exam (LECTURE ONLY)'!D256:M256) /'Exam (LECTURE ONLY)'!AL$8),
IF(AND('PRINTABLE (per grading)'!H$16="EXAM", 'PRINTABLE (per grading)'!B$13="Midterm"), IF(ISERROR(SUMIF('Exam (LECTURE ONLY)'!O$20:X$20, "CLO3", 'Exam (LECTURE ONLY)'!O256:X256) / 'Exam (LECTURE ONLY)'!AM$8), "", SUMIF('Exam (LECTURE ONLY)'!O$20:X$20, "CLO3", 'Exam (LECTURE ONLY)'!O256:X256) / 'Exam (LECTURE ONLY)'!AM$8),
IF(AND('PRINTABLE (per grading)'!H$16="EXAM", 'PRINTABLE (per grading)'!B$13="Final"), IF(ISERROR(SUMIF('Exam (LECTURE ONLY)'!Z$20:AI$20, "CLO3", 'Exam (LECTURE ONLY)'!Z256:AI256) / 'Exam (LECTURE ONLY)'!AN$8), "", SUMIF('Exam (LECTURE ONLY)'!Z$20:AI$20, "CLO3", 'Exam (LECTURE ONLY)'!Z256:AI256) / 'Exam (LECTURE ONLY)'!AN$8),
IF(AND('PRINTABLE (per grading)'!H$16="OUTPUT", 'PRINTABLE (per grading)'!B$13="Prelim"), IF(ISERROR(SUMIF(OUTPUT!C$20:M$20, "CLO3", OUTPUT!C256:M256) / OUTPUT!AL$8), "", SUMIF(OUTPUT!C$20:M$20, "CLO3", OUTPUT!C256:M256) / OUTPUT!AL$8),
IF(AND('PRINTABLE (per grading)'!H$16="OUTPUT", 'PRINTABLE (per grading)'!B$13="Midterm"), IF(ISERROR(SUMIF(OUTPUT!O$20:Y$20, "CLO3", OUTPUT!O256:Y256) / OUTPUT!AM$8), "", SUMIF(OUTPUT!O$20:Y$20, "CLO3", OUTPUT!O256:Y256) / OUTPUT!AM$8),
IF(AND('PRINTABLE (per grading)'!H$16="OUTPUT", 'PRINTABLE (per grading)'!B$13="Final"), IF(ISERROR(SUMIF(OUTPUT!AA$20:AI$20, "CLO3", OUTPUT!AA256:AI256) / OUTPUT!AN$8), "", SUMIF(OUTPUT!AA$20:AI$20, "CLO3", OUTPUT!AA256:AI256) / OUTPUT!AN$8),
"" )))))),"")</f>
        <v/>
      </c>
      <c r="Z254" s="286" t="str">
        <f aca="false">IF(B254&lt;&gt;"",IF(Y254="","",IF(Y254&lt;0.5,1,IF(AND(Y254&gt;=0.5,Y254&lt;P$10),2,IF(Y254&gt;=P$10,3)))),"")</f>
        <v/>
      </c>
      <c r="AA254" s="287" t="str">
        <f aca="false">IF(B254 &lt;&gt; "",IFERROR(IF(AVERAGE(W254,Y254)&gt;=P$10,"Y","N"),""),"")</f>
        <v/>
      </c>
      <c r="AB254" s="194" t="str">
        <f aca="false">IF(B254 &lt;&gt; "", IFERROR(IF(C$16 = "PRELIM", SUMIF('Database (LECTURE-RES-PRAC)'!D$14:AG$14, "CLO4", 'Database (LECTURE-RES-PRAC)'!D251:AG251) / 'Grade computation'!F$7, IF(C$16 = "MIDTERM", SUMIF('Database (LECTURE-RES-PRAC)'!AJ$14:BM$14, "CLO4", 'Database (LECTURE-RES-PRAC)'!AJ251:BM251) / 'Grade computation'!G$7, IF(C$16 = "FINAL", SUMIF('Database (LECTURE-RES-PRAC)'!BP$14:CS$14, "CLO4", 'Database (LECTURE-RES-PRAC)'!BP251:CS251) / 'Grade computation'!H$7,""))),""),"")</f>
        <v/>
      </c>
      <c r="AC254" s="286" t="str">
        <f aca="false">IF(B254&lt;&gt;"",IF(AB254="","",IF(AB254&lt;0.5,1,IF(AND(AB254&gt;=0.5,AB254&lt;P$10),2,IF(AB254&gt;=P$10,3)))),"")</f>
        <v/>
      </c>
      <c r="AD254" s="194" t="str">
        <f aca="false">IF(B254 &lt;&gt; "",IF(AND('PRINTABLE (per grading)'!H$16="EXAM", 'PRINTABLE (per grading)'!B$13="Prelim"), IF(ISERROR(SUMIF('Exam (LECTURE ONLY)'!D$20:M$20, "CLO4", 'Exam (LECTURE ONLY)'!D256:M256) / 'Exam (LECTURE ONLY)'!AL$9), "", SUMIF('Exam (LECTURE ONLY)'!D$20:M$20, "CLO4", 'Exam (LECTURE ONLY)'!D256:M256) /'Exam (LECTURE ONLY)'!AL$9),
IF(AND('PRINTABLE (per grading)'!H$16="EXAM", 'PRINTABLE (per grading)'!B$13="Midterm"), IF(ISERROR(SUMIF('Exam (LECTURE ONLY)'!O$20:X$20, "CLO4", 'Exam (LECTURE ONLY)'!O256:X256) / 'Exam (LECTURE ONLY)'!AM$9), "", SUMIF('Exam (LECTURE ONLY)'!O$20:X$20, "CLO4", 'Exam (LECTURE ONLY)'!O256:X256) / 'Exam (LECTURE ONLY)'!AM$9),
IF(AND('PRINTABLE (per grading)'!H$16="EXAM", 'PRINTABLE (per grading)'!B$13="Final"), IF(ISERROR(SUMIF('Exam (LECTURE ONLY)'!Z$20:AI$20, "CLO4", 'Exam (LECTURE ONLY)'!Z256:AI256) / 'Exam (LECTURE ONLY)'!AN$9), "", SUMIF('Exam (LECTURE ONLY)'!Z$20:AI$20, "CLO4", 'Exam (LECTURE ONLY)'!Z256:AI256) / 'Exam (LECTURE ONLY)'!AN$9),
IF(AND('PRINTABLE (per grading)'!H$16="OUTPUT", 'PRINTABLE (per grading)'!B$13="Prelim"), IF(ISERROR(SUMIF(OUTPUT!C$20:M$20, "CLO4", OUTPUT!C256:M256) / OUTPUT!AL$9), "", SUMIF(OUTPUT!C$20:M$20, "CLO4", OUTPUT!C256:M256) / OUTPUT!AL$9),
IF(AND('PRINTABLE (per grading)'!H$16="OUTPUT", 'PRINTABLE (per grading)'!B$13="Midterm"), IF(ISERROR(SUMIF(OUTPUT!O$20:Y$20, "CLO4", OUTPUT!O256:Y256) / OUTPUT!AM$9), "", SUMIF(OUTPUT!O$20:Y$20, "CLO4", OUTPUT!O256:Y256) / OUTPUT!AM$9),
IF(AND('PRINTABLE (per grading)'!H$16="OUTPUT", 'PRINTABLE (per grading)'!B$13="Final"), IF(ISERROR(SUMIF(OUTPUT!AA$20:AI$20, "CLO4", OUTPUT!AA256:AI256) / OUTPUT!AN$9), "", SUMIF(OUTPUT!AA$20:AI$20, "CLO4", OUTPUT!AA256:AI256) / OUTPUT!AN$9),
"")))))),"")</f>
        <v/>
      </c>
      <c r="AE254" s="286" t="str">
        <f aca="false">IF(B254&lt;&gt;"",IF(AD254="","",IF(AD254&lt;0.5,1,IF(AND(AD254&gt;=0.5,AD254&lt;P$10),2,IF(AD254&gt;=P$10,3)))),"")</f>
        <v/>
      </c>
      <c r="AF254" s="287" t="str">
        <f aca="false">IF(B254 &lt;&gt; "",IFERROR(IF(AVERAGE(AB254,AD254)&gt;=P$10,"Y","N"),""),"")</f>
        <v/>
      </c>
      <c r="AG254" s="194" t="str">
        <f aca="false">IF(B254 &lt;&gt; "", IFERROR(IF(C$16 = "PRELIM", SUMIF('Database (LECTURE-RES-PRAC)'!D$14:AG$14, "CLO5", 'Database (LECTURE-RES-PRAC)'!D251:AG251) / 'Grade computation'!F$8, IF(C$16 = "MIDTERM", SUMIF('Database (LECTURE-RES-PRAC)'!AJ$14:BM$14, "CLO5", 'Database (LECTURE-RES-PRAC)'!AJ251:BM251) / 'Grade computation'!G$8, IF(C$16 = "FINAL", SUMIF('Database (LECTURE-RES-PRAC)'!BP$14:CS$14, "CLO5", 'Database (LECTURE-RES-PRAC)'!BP251:CS251) / 'Grade computation'!H$8,""))),""),"")</f>
        <v/>
      </c>
      <c r="AH254" s="286" t="str">
        <f aca="false">IF(B254&lt;&gt;"",IF(AG254="","",IF(AG254&lt;0.5,1,IF(AND(AG254&gt;=0.5,AG254&lt;P$10),2,IF(AG254&gt;=P$10,3)))),"")</f>
        <v/>
      </c>
      <c r="AI254" s="194" t="str">
        <f aca="false">IF(B254 &lt;&gt; "",IF(AND('PRINTABLE (per grading)'!H$16="EXAM", 'PRINTABLE (per grading)'!B$13="Prelim"), IF(ISERROR(SUMIF('Exam (LECTURE ONLY)'!D$20:M$20, "CLO5", 'Exam (LECTURE ONLY)'!D256:M256) / 'Exam (LECTURE ONLY)'!AL$10), "", SUMIF('Exam (LECTURE ONLY)'!D$20:M$20, "CLO5", 'Exam (LECTURE ONLY)'!D256:M256) /'Exam (LECTURE ONLY)'!AL$10),
IF(AND('PRINTABLE (per grading)'!H$16="EXAM", 'PRINTABLE (per grading)'!B$13="Midterm"), IF(ISERROR(SUMIF('Exam (LECTURE ONLY)'!O$20:X$20, "CLO5", 'Exam (LECTURE ONLY)'!O256:X256) / 'Exam (LECTURE ONLY)'!AM$10), "", SUMIF('Exam (LECTURE ONLY)'!O$20:X$20, "CLO5", 'Exam (LECTURE ONLY)'!O256:X256) / 'Exam (LECTURE ONLY)'!AM$10),
IF(AND('PRINTABLE (per grading)'!H$16="EXAM", 'PRINTABLE (per grading)'!B$13="Final"), IF(ISERROR(SUMIF('Exam (LECTURE ONLY)'!Z$20:AI$20, "CLO5", 'Exam (LECTURE ONLY)'!Z256:AI256) / 'Exam (LECTURE ONLY)'!AN$10), "", SUMIF('Exam (LECTURE ONLY)'!Z$20:AI$20, "CLO5", 'Exam (LECTURE ONLY)'!Z256:AI256) / 'Exam (LECTURE ONLY)'!AN$10),
IF(AND('PRINTABLE (per grading)'!H$16="OUTPUT", 'PRINTABLE (per grading)'!B$13="Prelim"), IF(ISERROR(SUMIF(OUTPUT!C$20:M$20, "CLO5", OUTPUT!C256:M256) / OUTPUT!AL$10), "", SUMIF(OUTPUT!C$20:M$20, "CLO5", OUTPUT!C256:M256) / OUTPUT!AL$10),
IF(AND('PRINTABLE (per grading)'!H$16="OUTPUT", 'PRINTABLE (per grading)'!B$13="Midterm"), IF(ISERROR(SUMIF(OUTPUT!O$20:Y$20, "CLO5", OUTPUT!O256:Y256) / OUTPUT!AM$10), "", SUMIF(OUTPUT!O$20:Y$20, "CLO5", OUTPUT!O256:Y256) / OUTPUT!AM$10),
IF(AND('PRINTABLE (per grading)'!H$16="OUTPUT", 'PRINTABLE (per grading)'!B$13="Final"), IF(ISERROR(SUMIF(OUTPUT!AA$20:AI$20, "CLO5", OUTPUT!AA256:AI256) / OUTPUT!AN$10), "", SUMIF(OUTPUT!AA$20:AI$20, "CLO5", OUTPUT!AA256:AI256) / OUTPUT!AN$10),
"")))))),"")</f>
        <v/>
      </c>
      <c r="AJ254" s="286" t="str">
        <f aca="false">IF(B254&lt;&gt;"",IF(AI254="","",IF(AI254&lt;0.5,1,IF(AND(AI254&gt;=0.5,AI254&lt;P$10),2,IF(AI254&gt;=P$10,3)))),"")</f>
        <v/>
      </c>
      <c r="AK254" s="287" t="str">
        <f aca="false">IF(B254 &lt;&gt; "",IFERROR(IF(AVERAGE(AG254,AI254)&gt;=P$10,"Y","N"),""),"")</f>
        <v/>
      </c>
      <c r="AL254" s="194" t="str">
        <f aca="false">IF(B254 &lt;&gt; "", IFERROR(IF(C$16 = "PRELIM", SUMIF('Database (LECTURE-RES-PRAC)'!D$14:AG$14, "CLO6", 'Database (LECTURE-RES-PRAC)'!D251:AG251) / 'Grade computation'!F$9, IF(C$16 = "MIDTERM", SUMIF('Database (LECTURE-RES-PRAC)'!AJ$14:BM$14, "CLO6", 'Database (LECTURE-RES-PRAC)'!AJ251:BM251) / 'Grade computation'!G$9, IF(C$16 = "FINAL", SUMIF('Database (LECTURE-RES-PRAC)'!BP$14:CS$14, "CLO6", 'Database (LECTURE-RES-PRAC)'!BP251:CS251) / 'Grade computation'!H$9,""))),""),"")</f>
        <v/>
      </c>
      <c r="AM254" s="286" t="str">
        <f aca="false">IF(B254&lt;&gt;"",IF(AL254="","",IF(AL254&lt;0.5,1,IF(AND(AL254&gt;=0.5,AL254&lt;P$10),2,IF(AL254&gt;=P$10,3)))),"")</f>
        <v/>
      </c>
      <c r="AN254" s="194" t="str">
        <f aca="false">IF(B254 &lt;&gt; "",IF(AND('PRINTABLE (per grading)'!H$16="EXAM", 'PRINTABLE (per grading)'!B$13="Prelim"), IF(ISERROR(SUMIF('Exam (LECTURE ONLY)'!D$20:M$20, "CLO6", 'Exam (LECTURE ONLY)'!D256:M256) / 'Exam (LECTURE ONLY)'!AL$11), "", SUMIF('Exam (LECTURE ONLY)'!D$20:M$20, "CLO6", 'Exam (LECTURE ONLY)'!D256:M256) /'Exam (LECTURE ONLY)'!AL$11),
IF(AND('PRINTABLE (per grading)'!H$16="EXAM", 'PRINTABLE (per grading)'!B$13="Midterm"), IF(ISERROR(SUMIF('Exam (LECTURE ONLY)'!O$20:X$20, "CLO6", 'Exam (LECTURE ONLY)'!O256:X256) / 'Exam (LECTURE ONLY)'!AM$11), "", SUMIF('Exam (LECTURE ONLY)'!O$20:X$20, "CLO6", 'Exam (LECTURE ONLY)'!O256:X256) / 'Exam (LECTURE ONLY)'!AM$11),
IF(AND('PRINTABLE (per grading)'!H$16="EXAM", 'PRINTABLE (per grading)'!B$13="Final"), IF(ISERROR(SUMIF('Exam (LECTURE ONLY)'!Z$20:AI$20, "CLO6", 'Exam (LECTURE ONLY)'!Z256:AI256) / 'Exam (LECTURE ONLY)'!AN$11), "", SUMIF('Exam (LECTURE ONLY)'!Z$20:AI$20, "CLO6", 'Exam (LECTURE ONLY)'!Z256:AI256) / 'Exam (LECTURE ONLY)'!AN$11),
IF(AND('PRINTABLE (per grading)'!H$16="OUTPUT", 'PRINTABLE (per grading)'!B$13="Prelim"), IF(ISERROR(SUMIF(OUTPUT!C$20:M$20, "CLO6", OUTPUT!C256:M256) / OUTPUT!AL$11), "", SUMIF(OUTPUT!C$20:M$20, "CLO6", OUTPUT!C256:M256) / OUTPUT!AL$11),
IF(AND('PRINTABLE (per grading)'!H$16="OUTPUT", 'PRINTABLE (per grading)'!B$13="Midterm"), IF(ISERROR(SUMIF(OUTPUT!O$20:Y$20, "CLO6", OUTPUT!O256:Y256) / OUTPUT!AM$11), "", SUMIF(OUTPUT!O$20:Y$20, "CLO6", OUTPUT!O256:Y256) / OUTPUT!AM$11),
IF(AND('PRINTABLE (per grading)'!H$16="OUTPUT", 'PRINTABLE (per grading)'!B$13="Final"), IF(ISERROR(SUMIF(OUTPUT!AA$20:AI$20, "CLO6", OUTPUT!AA256:AI256) / OUTPUT!AN$11), "", SUMIF(OUTPUT!AA$20:AI$20, "CLO6", OUTPUT!AA256:AI256) / OUTPUT!AN$11),
"")))))),"")</f>
        <v/>
      </c>
      <c r="AO254" s="286" t="str">
        <f aca="false">IF(B254&lt;&gt;"",IF(AN254="","",IF(AN254&lt;0.5,1,IF(AND(AN254&gt;=0.5,AN254&lt;P$10),2,IF(AN254&gt;=P$10,3)))),"")</f>
        <v/>
      </c>
      <c r="AP254" s="287" t="str">
        <f aca="false">IF(B254 &lt;&gt; "",IFERROR(IF(AVERAGE(AL254,AN254)&gt;=P$10,"Y","N"),""),"")</f>
        <v/>
      </c>
      <c r="AQ254" s="194" t="str">
        <f aca="false">IF(B254 &lt;&gt; "", IFERROR(IF(C$16 = "PRELIM", SUMIF('Database (LECTURE-RES-PRAC)'!D$14:AG$14, "CLO7", 'Database (LECTURE-RES-PRAC)'!D251:AG251) / 'Grade computation'!F$10, IF(C$16 = "MIDTERM", SUMIF('Database (LECTURE-RES-PRAC)'!AJ$14:BM$14, "CLO7", 'Database (LECTURE-RES-PRAC)'!AJ251:BM251) / 'Grade computation'!G$10, IF(C$16 = "FINAL", SUMIF('Database (LECTURE-RES-PRAC)'!BP$14:CS$14, "CLO7", 'Database (LECTURE-RES-PRAC)'!BP251:CS251) / 'Grade computation'!H$10,""))),""),"")</f>
        <v/>
      </c>
      <c r="AR254" s="286" t="str">
        <f aca="false">IF(B254&lt;&gt;"",IF(AQ254="","",IF(AQ254&lt;0.5,1,IF(AND(AQ254&gt;=0.5,AQ254&lt;P$10),2,IF(AQ254&gt;=P$10,3)))),"")</f>
        <v/>
      </c>
      <c r="AS254" s="194" t="str">
        <f aca="false">IF(B254 &lt;&gt; "",IF(AND('PRINTABLE (per grading)'!H$16="EXAM", 'PRINTABLE (per grading)'!B$13="Prelim"), IF(ISERROR(SUMIF('Exam (LECTURE ONLY)'!D$20:M$20, "CLO7", 'Exam (LECTURE ONLY)'!D256:M256) / 'Exam (LECTURE ONLY)'!AL$12), "", SUMIF('Exam (LECTURE ONLY)'!D$20:M$20, "CLO7", 'Exam (LECTURE ONLY)'!D256:M256) /'Exam (LECTURE ONLY)'!AL$12),
IF(AND('PRINTABLE (per grading)'!H$16="EXAM", 'PRINTABLE (per grading)'!B$13="Midterm"), IF(ISERROR(SUMIF('Exam (LECTURE ONLY)'!O$20:X$20, "CLO7", 'Exam (LECTURE ONLY)'!O256:X256) / 'Exam (LECTURE ONLY)'!AM$12), "", SUMIF('Exam (LECTURE ONLY)'!O$20:X$20, "CLO7", 'Exam (LECTURE ONLY)'!O256:X256) / 'Exam (LECTURE ONLY)'!AM$12),
IF(AND('PRINTABLE (per grading)'!H$16="EXAM", 'PRINTABLE (per grading)'!B$13="Final"), IF(ISERROR(SUMIF('Exam (LECTURE ONLY)'!Z$20:AI$20, "CLO7", 'Exam (LECTURE ONLY)'!Z256:AI256) / 'Exam (LECTURE ONLY)'!AN$12), "", SUMIF('Exam (LECTURE ONLY)'!Z$20:AI$20, "CLO7", 'Exam (LECTURE ONLY)'!Z256:AI256) / 'Exam (LECTURE ONLY)'!AN$12),
IF(AND('PRINTABLE (per grading)'!H$16="OUTPUT", 'PRINTABLE (per grading)'!B$13="Prelim"), IF(ISERROR(SUMIF(OUTPUT!C$20:M$20, "CLO7", OUTPUT!C256:M256) / OUTPUT!AL$12), "", SUMIF(OUTPUT!C$20:M$20, "CLO7", OUTPUT!C256:M256) / OUTPUT!AL$12),
IF(AND('PRINTABLE (per grading)'!H$16="OUTPUT", 'PRINTABLE (per grading)'!B$13="Midterm"), IF(ISERROR(SUMIF(OUTPUT!O$20:Y$20, "CLO7", OUTPUT!O256:Y256) / OUTPUT!AM$12), "", SUMIF(OUTPUT!O$20:Y$20, "CLO7", OUTPUT!O256:Y256) / OUTPUT!AM$12),
IF(AND('PRINTABLE (per grading)'!H$16="OUTPUT", 'PRINTABLE (per grading)'!B$13="Final"), IF(ISERROR(SUMIF(OUTPUT!AA$20:AI$20, "CLO7", OUTPUT!AA256:AI256) / OUTPUT!AN$12), "", SUMIF(OUTPUT!AA$20:AI$20, "CLO7", OUTPUT!AA256:AI256) / OUTPUT!AN$12),
"")))))),"")</f>
        <v/>
      </c>
      <c r="AT254" s="286" t="str">
        <f aca="false">IF(B254&lt;&gt;"",IF(AS254="","",IF(AS254&lt;0.5,1,IF(AND(AS254&gt;=0.5,AS254&lt;P$10),2,IF(AS254&gt;=P$10,3)))),"")</f>
        <v/>
      </c>
      <c r="AU254" s="287" t="str">
        <f aca="false">IF(B254 &lt;&gt; "",IFERROR(IF(AVERAGE(AQ254,AS254)&gt;=P$10,"Y","N"),""),"")</f>
        <v/>
      </c>
      <c r="AV254" s="194" t="str">
        <f aca="false">IF(B254 &lt;&gt; "", IFERROR(IF(C$16 = "PRELIM", SUMIF('Database (LECTURE-RES-PRAC)'!D$14:AG$14, "CLO8", 'Database (LECTURE-RES-PRAC)'!D251:AG251) / 'Grade computation'!F$11, IF(C$16 = "MIDTERM", SUMIF('Database (LECTURE-RES-PRAC)'!AJ$14:BM$14, "CLO8", 'Database (LECTURE-RES-PRAC)'!AJ251:BM251) / 'Grade computation'!G$11, IF(C$16 = "FINAL", SUMIF('Database (LECTURE-RES-PRAC)'!BP$14:CS$14, "CLO8", 'Database (LECTURE-RES-PRAC)'!BP251:CS251) / 'Grade computation'!H$11,""))),""),"")</f>
        <v/>
      </c>
      <c r="AW254" s="286" t="str">
        <f aca="false">IF(B254&lt;&gt;"",IF(AV254="","",IF(AV254&lt;0.5,1,IF(AND(AV254&gt;=0.5,AV254&lt;P$10),2,IF(AV254&gt;=P$10,3)))),"")</f>
        <v/>
      </c>
      <c r="AX254" s="194" t="str">
        <f aca="false">IF(B254 &lt;&gt; "",IF(AND('PRINTABLE (per grading)'!H$16="EXAM", 'PRINTABLE (per grading)'!B$13="Prelim"), IF(ISERROR(SUMIF('Exam (LECTURE ONLY)'!D$20:M$20, "CLO8", 'Exam (LECTURE ONLY)'!D256:M256) / 'Exam (LECTURE ONLY)'!AL$13), "", SUMIF('Exam (LECTURE ONLY)'!D$20:M$20, "CLO8", 'Exam (LECTURE ONLY)'!D256:M256) /'Exam (LECTURE ONLY)'!AL$13),
IF(AND('PRINTABLE (per grading)'!H$16="EXAM", 'PRINTABLE (per grading)'!B$13="Midterm"), IF(ISERROR(SUMIF('Exam (LECTURE ONLY)'!O$20:X$20, "CLO8", 'Exam (LECTURE ONLY)'!O256:X256) / 'Exam (LECTURE ONLY)'!AM$13), "", SUMIF('Exam (LECTURE ONLY)'!O$20:X$20, "CLO8", 'Exam (LECTURE ONLY)'!O256:X256) / 'Exam (LECTURE ONLY)'!AM$13),
IF(AND('PRINTABLE (per grading)'!H$16="EXAM", 'PRINTABLE (per grading)'!B$13="Final"), IF(ISERROR(SUMIF('Exam (LECTURE ONLY)'!Z$20:AI$20, "CLO8", 'Exam (LECTURE ONLY)'!Z256:AI256) / 'Exam (LECTURE ONLY)'!AN$13), "", SUMIF('Exam (LECTURE ONLY)'!Z$20:AI$20, "CLO8", 'Exam (LECTURE ONLY)'!Z256:AI256) / 'Exam (LECTURE ONLY)'!AN$13),
IF(AND('PRINTABLE (per grading)'!H$16="OUTPUT", 'PRINTABLE (per grading)'!B$13="Prelim"), IF(ISERROR(SUMIF(OUTPUT!C$20:M$20, "CLO8", OUTPUT!C256:M256) / OUTPUT!AL$13), "", SUMIF(OUTPUT!C$20:M$20, "CLO8", OUTPUT!C256:M256) / OUTPUT!AL$13),
IF(AND('PRINTABLE (per grading)'!H$16="OUTPUT", 'PRINTABLE (per grading)'!B$13="Midterm"), IF(ISERROR(SUMIF(OUTPUT!O$20:Y$20, "CLO8", OUTPUT!O256:Y256) / OUTPUT!AM$13), "", SUMIF(OUTPUT!O$20:Y$20, "CLO8", OUTPUT!O256:Y256) / OUTPUT!AM$13),
IF(AND('PRINTABLE (per grading)'!H$16="OUTPUT", 'PRINTABLE (per grading)'!B$13="Final"), IF(ISERROR(SUMIF(OUTPUT!AA$20:AI$20, "CLO8", OUTPUT!AA256:AI256) / OUTPUT!AN$13), "", SUMIF(OUTPUT!AA$20:AI$20, "CLO8", OUTPUT!AA256:AI256) / OUTPUT!AN$13),
"")))))),"")</f>
        <v/>
      </c>
      <c r="AY254" s="286" t="str">
        <f aca="false">IF(B254&lt;&gt;"",IF(AX254="","",IF(AX254&lt;0.5,1,IF(AND(AX254&gt;=0.5,AX254&lt;P$10),2,IF(AX254&gt;=P$10,3)))),"")</f>
        <v/>
      </c>
      <c r="AZ254" s="287" t="str">
        <f aca="false">IF(B254 &lt;&gt; "",IFERROR(IF(AVERAGE(AV254,AX254)&gt;=P$10,"Y","N"),""),"")</f>
        <v/>
      </c>
      <c r="BA254" s="194" t="str">
        <f aca="false">IF(B254 &lt;&gt; "", IFERROR(IF(C$16 = "PRELIM", SUMIF('Database (LECTURE-RES-PRAC)'!D$14:AG$14, "CLO9", 'Database (LECTURE-RES-PRAC)'!D251:AG251) / 'Grade computation'!F$12, IF(C$16 = "MIDTERM", SUMIF('Database (LECTURE-RES-PRAC)'!AJ$14:BM$14, "CLO9", 'Database (LECTURE-RES-PRAC)'!AJ251:BM251) / 'Grade computation'!G$12, IF(C$16 = "FINAL", SUMIF('Database (LECTURE-RES-PRAC)'!BP$14:CS$14, "CLO9", 'Database (LECTURE-RES-PRAC)'!BP251:CS251) / 'Grade computation'!H$12,""))),""),"")</f>
        <v/>
      </c>
      <c r="BB254" s="286" t="str">
        <f aca="false">IF(B254&lt;&gt;"",IF(BA254="","",IF(BA254&lt;0.5,1,IF(AND(BA254&gt;=0.5,BA254&lt;P$10),2,IF(BA254&gt;=P$10,3)))),"")</f>
        <v/>
      </c>
      <c r="BC254" s="194" t="str">
        <f aca="false">IF(B254 &lt;&gt; "",IF(AND('PRINTABLE (per grading)'!H$16="EXAM", 'PRINTABLE (per grading)'!B$13="Prelim"), IF(ISERROR(SUMIF('Exam (LECTURE ONLY)'!D$20:M$20, "CLO9", 'Exam (LECTURE ONLY)'!D256:M256) / 'Exam (LECTURE ONLY)'!AL$14), "", SUMIF('Exam (LECTURE ONLY)'!D$20:M$20, "CLO9", 'Exam (LECTURE ONLY)'!D256:M256) /'Exam (LECTURE ONLY)'!AL$14),
IF(AND('PRINTABLE (per grading)'!H$16="EXAM", 'PRINTABLE (per grading)'!B$13="Midterm"), IF(ISERROR(SUMIF('Exam (LECTURE ONLY)'!O$20:X$20, "CLO9", 'Exam (LECTURE ONLY)'!O256:X256) / 'Exam (LECTURE ONLY)'!AM$14), "", SUMIF('Exam (LECTURE ONLY)'!O$20:X$20, "CLO9", 'Exam (LECTURE ONLY)'!O256:X256) / 'Exam (LECTURE ONLY)'!AM$14),
IF(AND('PRINTABLE (per grading)'!H$16="EXAM", 'PRINTABLE (per grading)'!B$13="Final"), IF(ISERROR(SUMIF('Exam (LECTURE ONLY)'!Z$20:AI$20, "CLO9", 'Exam (LECTURE ONLY)'!Z256:AI256) / 'Exam (LECTURE ONLY)'!AN$14), "", SUMIF('Exam (LECTURE ONLY)'!Z$20:AI$20, "CLO9", 'Exam (LECTURE ONLY)'!Z256:AI256) / 'Exam (LECTURE ONLY)'!AN$14),
IF(AND('PRINTABLE (per grading)'!H$16="OUTPUT", 'PRINTABLE (per grading)'!B$13="Prelim"), IF(ISERROR(SUMIF(OUTPUT!C$20:M$20, "CLO9", OUTPUT!C256:M256) / OUTPUT!AL$14), "", SUMIF(OUTPUT!C$20:M$20, "CLO9", OUTPUT!C256:M256) / OUTPUT!AL$14),
IF(AND('PRINTABLE (per grading)'!H$16="OUTPUT", 'PRINTABLE (per grading)'!B$13="Midterm"), IF(ISERROR(SUMIF(OUTPUT!O$20:Y$20, "CLO9", OUTPUT!O256:Y256) / OUTPUT!AM$14), "", SUMIF(OUTPUT!O$20:Y$20, "CLO9", OUTPUT!O256:Y256) / OUTPUT!AM$14),
IF(AND('PRINTABLE (per grading)'!H$16="OUTPUT", 'PRINTABLE (per grading)'!B$13="Final"), IF(ISERROR(SUMIF(OUTPUT!AA$20:AI$20, "CLO9", OUTPUT!AA256:AI256) / OUTPUT!AN$14), "", SUMIF(OUTPUT!AA$20:AI$20, "CLO9", OUTPUT!AA256:AI256) / OUTPUT!AN$14),
"")))))),"")</f>
        <v/>
      </c>
      <c r="BD254" s="286" t="str">
        <f aca="false">IF(B254&lt;&gt;"",IF(BC254="","",IF(BC254&lt;0.5,1,IF(AND(BC254&gt;=0.5,BC254&lt;P$10),2,IF(BC254&gt;=P$10,3)))),"")</f>
        <v/>
      </c>
      <c r="BE254" s="287" t="str">
        <f aca="false">IF(B254 &lt;&gt; "",IFERROR(IF(AVERAGE(BA254,BC254)&gt;=P$10,"Y","N"),""),"")</f>
        <v/>
      </c>
      <c r="BF254" s="194" t="str">
        <f aca="false">IF(B254 &lt;&gt; "", IFERROR(IF(C$16 = "PRELIM", SUMIF('Database (LECTURE-RES-PRAC)'!D$14:AG$14, "CLO10", 'Database (LECTURE-RES-PRAC)'!D251:AG251) / 'Grade computation'!F$13, IF(C$16 = "MIDTERM", SUMIF('Database (LECTURE-RES-PRAC)'!AJ$14:BM$14, "CLO10", 'Database (LECTURE-RES-PRAC)'!AJ251:BM251) / 'Grade computation'!G$13, IF(C$16 = "FINAL", SUMIF('Database (LECTURE-RES-PRAC)'!BP$14:CS$14, "CLO10", 'Database (LECTURE-RES-PRAC)'!BP251:CS251) / 'Grade computation'!H$13,""))),""),"")</f>
        <v/>
      </c>
      <c r="BG254" s="286" t="str">
        <f aca="false">IF(B254&lt;&gt;"",IF(BF254="","",IF(BF254&lt;0.5,1,IF(AND(BF254&gt;=0.5,BF254&lt;P$10),2,IF(BF254&gt;=P$10,3)))),"")</f>
        <v/>
      </c>
      <c r="BH254" s="194" t="str">
        <f aca="false">IF(B254 &lt;&gt; "",IF(AND('PRINTABLE (per grading)'!H$16="EXAM", 'PRINTABLE (per grading)'!B$13="Prelim"), IF(ISERROR(SUMIF('Exam (LECTURE ONLY)'!D$20:M$20, "CLO10", 'Exam (LECTURE ONLY)'!D256:M256) / 'Exam (LECTURE ONLY)'!AL$15), "", SUMIF('Exam (LECTURE ONLY)'!D$20:M$20, "CLO10", 'Exam (LECTURE ONLY)'!D256:M256) /'Exam (LECTURE ONLY)'!AL$15),
IF(AND('PRINTABLE (per grading)'!H$16="EXAM", 'PRINTABLE (per grading)'!B$13="Midterm"), IF(ISERROR(SUMIF('Exam (LECTURE ONLY)'!O$20:X$20, "CLO10", 'Exam (LECTURE ONLY)'!O256:X256) / 'Exam (LECTURE ONLY)'!AM$15), "", SUMIF('Exam (LECTURE ONLY)'!O$20:X$20, "CLO10", 'Exam (LECTURE ONLY)'!O256:X256) / 'Exam (LECTURE ONLY)'!AM$15),
IF(AND('PRINTABLE (per grading)'!H$16="EXAM", 'PRINTABLE (per grading)'!B$13="Final"), IF(ISERROR(SUMIF('Exam (LECTURE ONLY)'!Z$20:AI$20, "CLO10", 'Exam (LECTURE ONLY)'!Z256:AI256) / 'Exam (LECTURE ONLY)'!AN$15), "", SUMIF('Exam (LECTURE ONLY)'!Z$20:AI$20, "CLO10", 'Exam (LECTURE ONLY)'!Z256:AI256) / 'Exam (LECTURE ONLY)'!AN$15),
IF(AND('PRINTABLE (per grading)'!H$16="OUTPUT", 'PRINTABLE (per grading)'!B$13="Prelim"), IF(ISERROR(SUMIF(OUTPUT!C$20:M$20, "CLO10", OUTPUT!C256:M256) / OUTPUT!AL$15), "", SUMIF(OUTPUT!C$20:M$20, "CLO10", OUTPUT!C256:M256) / OUTPUT!AL$15),
IF(AND('PRINTABLE (per grading)'!H$16="OUTPUT", 'PRINTABLE (per grading)'!B$13="Midterm"), IF(ISERROR(SUMIF(OUTPUT!O$20:Y$20, "CLO10", OUTPUT!O256:Y256) / OUTPUT!AM$15), "", SUMIF(OUTPUT!O$20:Y$20, "CLO10", OUTPUT!O256:Y256) / OUTPUT!AM$15),
IF(AND('PRINTABLE (per grading)'!H$16="OUTPUT", 'PRINTABLE (per grading)'!B$13="Final"), IF(ISERROR(SUMIF(OUTPUT!AA$20:AI$20, "CLO10", OUTPUT!AA256:AI256) / OUTPUT!AN$15), "", SUMIF(OUTPUT!AA$20:AI$20, "CLO10", OUTPUT!AA256:AI256) / OUTPUT!AN$15),
"")))))),"")</f>
        <v/>
      </c>
      <c r="BI254" s="286" t="str">
        <f aca="false">IF(B254&lt;&gt;"",IF(BH254="","",IF(BH254&lt;0.5,1,IF(AND(BH254&gt;=0.5,BH254&lt;P$10),2,IF(BH254&gt;=P$10,3)))),"")</f>
        <v/>
      </c>
      <c r="BJ254" s="287" t="str">
        <f aca="false">IF(B254 &lt;&gt; "",IFERROR(IF(AVERAGE(BF254,BH254)&gt;=P$10,"Y","N"),""),"")</f>
        <v/>
      </c>
      <c r="BK254" s="8"/>
    </row>
    <row r="255" customFormat="false" ht="19.5" hidden="false" customHeight="true" outlineLevel="0" collapsed="false">
      <c r="A255" s="183" t="str">
        <f aca="false">IF(ISBLANK('Database (LECTURE-RES-PRAC)'!A252),"",'Database (LECTURE-RES-PRAC)'!A252)</f>
        <v/>
      </c>
      <c r="B255" s="184" t="str">
        <f aca="false">IF(ISBLANK('Database (LECTURE-RES-PRAC)'!B252),"",'Database (LECTURE-RES-PRAC)'!B252)</f>
        <v/>
      </c>
      <c r="C255" s="230" t="str">
        <f aca="false">IF(B255&lt;&gt;"",IF(C$16="PRELIM",'Grade computation'!C255, IF(C$16="MIDTERM",'Grade computation'!K255, IF(C$16="FINAL",'Grade computation'!S255,""))),"")</f>
        <v/>
      </c>
      <c r="D255" s="231" t="str">
        <f aca="false">IF(B255&lt;&gt;"",IFERROR(IF(B$11="80-20", (((C255/C$19)*X$6)+X$7)*D$18, IF(B$11="60-40", (((C255/C$19)*Y$6)+Y$7)*D$18, 0)),0),"")</f>
        <v/>
      </c>
      <c r="E255" s="230" t="str">
        <f aca="false">IF(B255&lt;&gt;"", IF(C$16="PRELIM",'Grade computation'!E255, IF(C$16="MIDTERM",'Grade computation'!M255, IF(C$16="FINAL",'Grade computation'!U255,""))),"")</f>
        <v/>
      </c>
      <c r="F255" s="232" t="str">
        <f aca="false">IF(B255&lt;&gt;"",IFERROR(IF(B$11="80-20", (((E255/E$19)*X$6)+X$7)*F$18, IF(B$11="60-40", (((E255/E$19)*Y$6)+Y$7)*F$18, 0)),0),"")</f>
        <v/>
      </c>
      <c r="G255" s="233" t="str">
        <f aca="false">IF(B255&lt;&gt;"",IFERROR((D255+F255),0),"")</f>
        <v/>
      </c>
      <c r="H255" s="234" t="str">
        <f aca="false">IF(B255&lt;&gt;"",IF(C$16="PRELIM", 'Grade computation'!H255, IF(C$16="MIDTERM", 'Grade computation'!P255, IF(C$16="FINAL",'Grade computation'!X255, ""))),"")</f>
        <v/>
      </c>
      <c r="I255" s="233" t="str">
        <f aca="false">IF(B255&lt;&gt;"",IFERROR(IF(B$11="80-20", (((H255/H$19)*X$6)+X$7)*I$19, IF(B$11="60-40", (((H255/H$19)*Y$6)+Y$7)*I$19, 0)),0),"")</f>
        <v/>
      </c>
      <c r="J255" s="237" t="str">
        <f aca="false">IFERROR((G255+I255),"")</f>
        <v/>
      </c>
      <c r="K255" s="183" t="str">
        <f aca="false">IFERROR(IF(J255="","",IF(J255&gt;=75,"PASSED","FAILED")),"")</f>
        <v/>
      </c>
      <c r="L255" s="183"/>
      <c r="M255" s="194" t="str">
        <f aca="false">IF(B255 &lt;&gt; "", IFERROR(IF(C$16 = "PRELIM", SUMIF('Database (LECTURE-RES-PRAC)'!D$14:AG$14, "CLO1", 'Database (LECTURE-RES-PRAC)'!D252:AG252) / 'Grade computation'!F$4, IF(C$16 = "MIDTERM", SUMIF('Database (LECTURE-RES-PRAC)'!AJ$14:BM$14, "CLO1", 'Database (LECTURE-RES-PRAC)'!AJ252:BM252) / 'Grade computation'!G$4, IF(C$16 = "FINAL", SUMIF('Database (LECTURE-RES-PRAC)'!BP$14:CS$14, "CLO1", 'Database (LECTURE-RES-PRAC)'!BP252:CS252) / 'Grade computation'!H$4,""))),""),"")</f>
        <v/>
      </c>
      <c r="N255" s="286" t="str">
        <f aca="false">IF(B255&lt;&gt;"",IF(M255="","",IF(M255&lt;0.5,1,IF(AND(M255&gt;=0.5,M255&lt;P$10),2,IF(M255&gt;=P$10,3)))),"")</f>
        <v/>
      </c>
      <c r="O255" s="194" t="str">
        <f aca="false">IF(B255 &lt;&gt; "",IF(AND('PRINTABLE (per grading)'!H$16="EXAM", 'PRINTABLE (per grading)'!B$13="Prelim"), IF(ISERROR(SUMIF('Exam (LECTURE ONLY)'!D$20:M$20, "CLO1", 'Exam (LECTURE ONLY)'!D257:M257) / 'Exam (LECTURE ONLY)'!AL$6), "", SUMIF('Exam (LECTURE ONLY)'!D$20:M$20, "CLO1", 'Exam (LECTURE ONLY)'!D257:M257) /'Exam (LECTURE ONLY)'!AL$6),
IF(AND('PRINTABLE (per grading)'!H$16="EXAM", 'PRINTABLE (per grading)'!B$13="Midterm"), IF(ISERROR(SUMIF('Exam (LECTURE ONLY)'!O$20:X$20, "CLO1", 'Exam (LECTURE ONLY)'!O257:X257) / 'Exam (LECTURE ONLY)'!AM$6), "", SUMIF('Exam (LECTURE ONLY)'!O$20:X$20, "CLO1", 'Exam (LECTURE ONLY)'!O257:X257) / 'Exam (LECTURE ONLY)'!AM$6),
IF(AND('PRINTABLE (per grading)'!H$16="EXAM", 'PRINTABLE (per grading)'!B$13="Final"), IF(ISERROR(SUMIF('Exam (LECTURE ONLY)'!Z$20:AI$20, "CLO1", 'Exam (LECTURE ONLY)'!Z257:AI257) / 'Exam (LECTURE ONLY)'!AN$6), "", SUMIF('Exam (LECTURE ONLY)'!Z$20:AI$20, "CLO1", 'Exam (LECTURE ONLY)'!Z257:AI257) / 'Exam (LECTURE ONLY)'!AN$6),
IF(AND('PRINTABLE (per grading)'!H$16="OUTPUT", 'PRINTABLE (per grading)'!B$13="Prelim"), IF(ISERROR(SUMIF(OUTPUT!C$20:M$20, "CLO1", OUTPUT!C257:M257) / OUTPUT!AL$6), "", SUMIF(OUTPUT!C$20:M$20, "CLO1", OUTPUT!C257:M257) / OUTPUT!AL$6),
IF(AND('PRINTABLE (per grading)'!H$16="OUTPUT", 'PRINTABLE (per grading)'!B$13="Midterm"), IF(ISERROR(SUMIF(OUTPUT!O$20:Y$20, "CLO1", OUTPUT!O257:Y257) / OUTPUT!AM$6), "", SUMIF(OUTPUT!O$20:Y$20, "CLO1", OUTPUT!O257:Y257) / OUTPUT!AM$6),
IF(AND('PRINTABLE (per grading)'!H$16="OUTPUT", 'PRINTABLE (per grading)'!B$13="Final"), IF(ISERROR(SUMIF(OUTPUT!AA$20:AI$20, "CLO1", OUTPUT!AA257:AI257) / OUTPUT!AN$6), "", SUMIF(OUTPUT!AA$20:AI$20, "CLO1", OUTPUT!AA257:AI257) / OUTPUT!AN$6),
"")))))),"")</f>
        <v/>
      </c>
      <c r="P255" s="286" t="str">
        <f aca="false">IF(B255&lt;&gt;"",IF(O255="","",IF(O255&lt;0.5,1,IF(AND(O255&gt;=0.5,O255&lt;P$10),2,IF(O255&gt;=P$10,3)))),"")</f>
        <v/>
      </c>
      <c r="Q255" s="287" t="str">
        <f aca="false">IF(B255 &lt;&gt; "",IFERROR(IF(AVERAGE(M255,O255)&gt;=P$10,"Y","N"),""),"")</f>
        <v/>
      </c>
      <c r="R255" s="194" t="str">
        <f aca="false">IF(B255 &lt;&gt; "", IFERROR(IF(C$16 = "PRELIM", SUMIF('Database (LECTURE-RES-PRAC)'!D$14:AG$14, "CLO2", 'Database (LECTURE-RES-PRAC)'!D252:AG252) / 'Grade computation'!F$5, IF(C$16 = "MIDTERM", SUMIF('Database (LECTURE-RES-PRAC)'!AJ$14:BM$14, "CLO2", 'Database (LECTURE-RES-PRAC)'!AJ252:BM252) / 'Grade computation'!G$5, IF(C$16 = "FINAL", SUMIF('Database (LECTURE-RES-PRAC)'!BP$14:CS$14, "CLO2", 'Database (LECTURE-RES-PRAC)'!BP252:CS252) / 'Grade computation'!H$5,""))),""),"")</f>
        <v/>
      </c>
      <c r="S255" s="286" t="str">
        <f aca="false">IF(B255&lt;&gt;"",IF(R255="","",IF(R255&lt;0.5,1,IF(AND(R255&gt;=0.5,R255&lt;P$10),2,IF(R255&gt;=P$10,3)))),"")</f>
        <v/>
      </c>
      <c r="T255" s="194" t="str">
        <f aca="false">IF(B255 &lt;&gt; "",IF(AND('PRINTABLE (per grading)'!H$16="EXAM", 'PRINTABLE (per grading)'!B$13="Prelim"), IF(ISERROR(SUMIF('Exam (LECTURE ONLY)'!D$20:M$20, "CLO2", 'Exam (LECTURE ONLY)'!D257:M257) / 'Exam (LECTURE ONLY)'!AL$7), "", SUMIF('Exam (LECTURE ONLY)'!D$20:M$20, "CLO2", 'Exam (LECTURE ONLY)'!D257:M257) /'Exam (LECTURE ONLY)'!AL$7),
IF(AND('PRINTABLE (per grading)'!H$16="EXAM", 'PRINTABLE (per grading)'!B$13="Midterm"), IF(ISERROR(SUMIF('Exam (LECTURE ONLY)'!O$20:X$20, "CLO2", 'Exam (LECTURE ONLY)'!O257:X257) / 'Exam (LECTURE ONLY)'!AM$7), "", SUMIF('Exam (LECTURE ONLY)'!O$20:X$20, "CLO2", 'Exam (LECTURE ONLY)'!O257:X257) / 'Exam (LECTURE ONLY)'!AM$7),
IF(AND('PRINTABLE (per grading)'!H$16="EXAM", 'PRINTABLE (per grading)'!B$13="Final"), IF(ISERROR(SUMIF('Exam (LECTURE ONLY)'!Z$20:AI$20, "CLO2", 'Exam (LECTURE ONLY)'!Z257:AI257) / 'Exam (LECTURE ONLY)'!AN$7), "", SUMIF('Exam (LECTURE ONLY)'!Z$20:AI$20, "CLO2", 'Exam (LECTURE ONLY)'!Z257:AI257) / 'Exam (LECTURE ONLY)'!AN$7),
IF(AND('PRINTABLE (per grading)'!H$16="OUTPUT", 'PRINTABLE (per grading)'!B$13="Prelim"), IF(ISERROR(SUMIF(OUTPUT!C$20:M$20, "CLO2", OUTPUT!C257:M257) / OUTPUT!AL$7), "", SUMIF(OUTPUT!C$20:M$20, "CLO2", OUTPUT!C257:M257) / OUTPUT!AL$7),
IF(AND('PRINTABLE (per grading)'!H$16="OUTPUT", 'PRINTABLE (per grading)'!B$13="Midterm"), IF(ISERROR(SUMIF(OUTPUT!O$20:Y$20, "CLO2", OUTPUT!O257:Y257) / OUTPUT!AM$7), "", SUMIF(OUTPUT!O$20:Y$20, "CLO2", OUTPUT!O257:Y257) / OUTPUT!AM$7),
IF(AND('PRINTABLE (per grading)'!H$16="OUTPUT", 'PRINTABLE (per grading)'!B$13="Final"), IF(ISERROR(SUMIF(OUTPUT!AA$20:AI$20, "CLO2", OUTPUT!AA257:AI257) / OUTPUT!AN$7), "", SUMIF(OUTPUT!AA$20:AI$20, "CLO2", OUTPUT!AA257:AI257) / OUTPUT!AN$7),
"")))))),"")</f>
        <v/>
      </c>
      <c r="U255" s="286" t="str">
        <f aca="false">IF(B255&lt;&gt;"",IF(T255="","",IF(T255&lt;0.5,1,IF(AND(T255&gt;=0.5,T255&lt;P$10),2,IF(T255&gt;=P$10,3)))),"")</f>
        <v/>
      </c>
      <c r="V255" s="287" t="str">
        <f aca="false">IF(B255 &lt;&gt; "",IFERROR(IF(AVERAGE(R255,T255)&gt;=P$10,"Y","N"),""),"")</f>
        <v/>
      </c>
      <c r="W255" s="194" t="str">
        <f aca="false">IF(B255 &lt;&gt; "", IFERROR(IF(C$16 = "PRELIM", SUMIF('Database (LECTURE-RES-PRAC)'!D$14:AG$14, "CLO3", 'Database (LECTURE-RES-PRAC)'!D252:AG252) / 'Grade computation'!F$6, IF(C$16 = "MIDTERM", SUMIF('Database (LECTURE-RES-PRAC)'!AJ$14:BM$14, "CLO3", 'Database (LECTURE-RES-PRAC)'!AJ252:BM252) / 'Grade computation'!G$6, IF(C$16 = "FINAL", SUMIF('Database (LECTURE-RES-PRAC)'!BP$14:CS$14, "CLO3", 'Database (LECTURE-RES-PRAC)'!BP252:CS252) / 'Grade computation'!H$6,""))),""),"")</f>
        <v/>
      </c>
      <c r="X255" s="286" t="str">
        <f aca="false">IF(B255&lt;&gt;"",IF(W255="","",IF(W255&lt;0.5,1,IF(AND(W255&gt;=0.5,W255&lt;P$10),2,IF(W255&gt;=P$10,3)))),"")</f>
        <v/>
      </c>
      <c r="Y255" s="194" t="str">
        <f aca="false">IF(B255 &lt;&gt; "",IF(AND('PRINTABLE (per grading)'!H$16="EXAM", 'PRINTABLE (per grading)'!B$13="Prelim"), IF(ISERROR(SUMIF('Exam (LECTURE ONLY)'!D$20:M$20, "CLO3", 'Exam (LECTURE ONLY)'!D257:M257) / 'Exam (LECTURE ONLY)'!AL$8), "", SUMIF('Exam (LECTURE ONLY)'!D$20:M$20, "CLO3", 'Exam (LECTURE ONLY)'!D257:M257) /'Exam (LECTURE ONLY)'!AL$8),
IF(AND('PRINTABLE (per grading)'!H$16="EXAM", 'PRINTABLE (per grading)'!B$13="Midterm"), IF(ISERROR(SUMIF('Exam (LECTURE ONLY)'!O$20:X$20, "CLO3", 'Exam (LECTURE ONLY)'!O257:X257) / 'Exam (LECTURE ONLY)'!AM$8), "", SUMIF('Exam (LECTURE ONLY)'!O$20:X$20, "CLO3", 'Exam (LECTURE ONLY)'!O257:X257) / 'Exam (LECTURE ONLY)'!AM$8),
IF(AND('PRINTABLE (per grading)'!H$16="EXAM", 'PRINTABLE (per grading)'!B$13="Final"), IF(ISERROR(SUMIF('Exam (LECTURE ONLY)'!Z$20:AI$20, "CLO3", 'Exam (LECTURE ONLY)'!Z257:AI257) / 'Exam (LECTURE ONLY)'!AN$8), "", SUMIF('Exam (LECTURE ONLY)'!Z$20:AI$20, "CLO3", 'Exam (LECTURE ONLY)'!Z257:AI257) / 'Exam (LECTURE ONLY)'!AN$8),
IF(AND('PRINTABLE (per grading)'!H$16="OUTPUT", 'PRINTABLE (per grading)'!B$13="Prelim"), IF(ISERROR(SUMIF(OUTPUT!C$20:M$20, "CLO3", OUTPUT!C257:M257) / OUTPUT!AL$8), "", SUMIF(OUTPUT!C$20:M$20, "CLO3", OUTPUT!C257:M257) / OUTPUT!AL$8),
IF(AND('PRINTABLE (per grading)'!H$16="OUTPUT", 'PRINTABLE (per grading)'!B$13="Midterm"), IF(ISERROR(SUMIF(OUTPUT!O$20:Y$20, "CLO3", OUTPUT!O257:Y257) / OUTPUT!AM$8), "", SUMIF(OUTPUT!O$20:Y$20, "CLO3", OUTPUT!O257:Y257) / OUTPUT!AM$8),
IF(AND('PRINTABLE (per grading)'!H$16="OUTPUT", 'PRINTABLE (per grading)'!B$13="Final"), IF(ISERROR(SUMIF(OUTPUT!AA$20:AI$20, "CLO3", OUTPUT!AA257:AI257) / OUTPUT!AN$8), "", SUMIF(OUTPUT!AA$20:AI$20, "CLO3", OUTPUT!AA257:AI257) / OUTPUT!AN$8),
"" )))))),"")</f>
        <v/>
      </c>
      <c r="Z255" s="286" t="str">
        <f aca="false">IF(B255&lt;&gt;"",IF(Y255="","",IF(Y255&lt;0.5,1,IF(AND(Y255&gt;=0.5,Y255&lt;P$10),2,IF(Y255&gt;=P$10,3)))),"")</f>
        <v/>
      </c>
      <c r="AA255" s="287" t="str">
        <f aca="false">IF(B255 &lt;&gt; "",IFERROR(IF(AVERAGE(W255,Y255)&gt;=P$10,"Y","N"),""),"")</f>
        <v/>
      </c>
      <c r="AB255" s="194" t="str">
        <f aca="false">IF(B255 &lt;&gt; "", IFERROR(IF(C$16 = "PRELIM", SUMIF('Database (LECTURE-RES-PRAC)'!D$14:AG$14, "CLO4", 'Database (LECTURE-RES-PRAC)'!D252:AG252) / 'Grade computation'!F$7, IF(C$16 = "MIDTERM", SUMIF('Database (LECTURE-RES-PRAC)'!AJ$14:BM$14, "CLO4", 'Database (LECTURE-RES-PRAC)'!AJ252:BM252) / 'Grade computation'!G$7, IF(C$16 = "FINAL", SUMIF('Database (LECTURE-RES-PRAC)'!BP$14:CS$14, "CLO4", 'Database (LECTURE-RES-PRAC)'!BP252:CS252) / 'Grade computation'!H$7,""))),""),"")</f>
        <v/>
      </c>
      <c r="AC255" s="286" t="str">
        <f aca="false">IF(B255&lt;&gt;"",IF(AB255="","",IF(AB255&lt;0.5,1,IF(AND(AB255&gt;=0.5,AB255&lt;P$10),2,IF(AB255&gt;=P$10,3)))),"")</f>
        <v/>
      </c>
      <c r="AD255" s="194" t="str">
        <f aca="false">IF(B255 &lt;&gt; "",IF(AND('PRINTABLE (per grading)'!H$16="EXAM", 'PRINTABLE (per grading)'!B$13="Prelim"), IF(ISERROR(SUMIF('Exam (LECTURE ONLY)'!D$20:M$20, "CLO4", 'Exam (LECTURE ONLY)'!D257:M257) / 'Exam (LECTURE ONLY)'!AL$9), "", SUMIF('Exam (LECTURE ONLY)'!D$20:M$20, "CLO4", 'Exam (LECTURE ONLY)'!D257:M257) /'Exam (LECTURE ONLY)'!AL$9),
IF(AND('PRINTABLE (per grading)'!H$16="EXAM", 'PRINTABLE (per grading)'!B$13="Midterm"), IF(ISERROR(SUMIF('Exam (LECTURE ONLY)'!O$20:X$20, "CLO4", 'Exam (LECTURE ONLY)'!O257:X257) / 'Exam (LECTURE ONLY)'!AM$9), "", SUMIF('Exam (LECTURE ONLY)'!O$20:X$20, "CLO4", 'Exam (LECTURE ONLY)'!O257:X257) / 'Exam (LECTURE ONLY)'!AM$9),
IF(AND('PRINTABLE (per grading)'!H$16="EXAM", 'PRINTABLE (per grading)'!B$13="Final"), IF(ISERROR(SUMIF('Exam (LECTURE ONLY)'!Z$20:AI$20, "CLO4", 'Exam (LECTURE ONLY)'!Z257:AI257) / 'Exam (LECTURE ONLY)'!AN$9), "", SUMIF('Exam (LECTURE ONLY)'!Z$20:AI$20, "CLO4", 'Exam (LECTURE ONLY)'!Z257:AI257) / 'Exam (LECTURE ONLY)'!AN$9),
IF(AND('PRINTABLE (per grading)'!H$16="OUTPUT", 'PRINTABLE (per grading)'!B$13="Prelim"), IF(ISERROR(SUMIF(OUTPUT!C$20:M$20, "CLO4", OUTPUT!C257:M257) / OUTPUT!AL$9), "", SUMIF(OUTPUT!C$20:M$20, "CLO4", OUTPUT!C257:M257) / OUTPUT!AL$9),
IF(AND('PRINTABLE (per grading)'!H$16="OUTPUT", 'PRINTABLE (per grading)'!B$13="Midterm"), IF(ISERROR(SUMIF(OUTPUT!O$20:Y$20, "CLO4", OUTPUT!O257:Y257) / OUTPUT!AM$9), "", SUMIF(OUTPUT!O$20:Y$20, "CLO4", OUTPUT!O257:Y257) / OUTPUT!AM$9),
IF(AND('PRINTABLE (per grading)'!H$16="OUTPUT", 'PRINTABLE (per grading)'!B$13="Final"), IF(ISERROR(SUMIF(OUTPUT!AA$20:AI$20, "CLO4", OUTPUT!AA257:AI257) / OUTPUT!AN$9), "", SUMIF(OUTPUT!AA$20:AI$20, "CLO4", OUTPUT!AA257:AI257) / OUTPUT!AN$9),
"")))))),"")</f>
        <v/>
      </c>
      <c r="AE255" s="286" t="str">
        <f aca="false">IF(B255&lt;&gt;"",IF(AD255="","",IF(AD255&lt;0.5,1,IF(AND(AD255&gt;=0.5,AD255&lt;P$10),2,IF(AD255&gt;=P$10,3)))),"")</f>
        <v/>
      </c>
      <c r="AF255" s="287" t="str">
        <f aca="false">IF(B255 &lt;&gt; "",IFERROR(IF(AVERAGE(AB255,AD255)&gt;=P$10,"Y","N"),""),"")</f>
        <v/>
      </c>
      <c r="AG255" s="194" t="str">
        <f aca="false">IF(B255 &lt;&gt; "", IFERROR(IF(C$16 = "PRELIM", SUMIF('Database (LECTURE-RES-PRAC)'!D$14:AG$14, "CLO5", 'Database (LECTURE-RES-PRAC)'!D252:AG252) / 'Grade computation'!F$8, IF(C$16 = "MIDTERM", SUMIF('Database (LECTURE-RES-PRAC)'!AJ$14:BM$14, "CLO5", 'Database (LECTURE-RES-PRAC)'!AJ252:BM252) / 'Grade computation'!G$8, IF(C$16 = "FINAL", SUMIF('Database (LECTURE-RES-PRAC)'!BP$14:CS$14, "CLO5", 'Database (LECTURE-RES-PRAC)'!BP252:CS252) / 'Grade computation'!H$8,""))),""),"")</f>
        <v/>
      </c>
      <c r="AH255" s="286" t="str">
        <f aca="false">IF(B255&lt;&gt;"",IF(AG255="","",IF(AG255&lt;0.5,1,IF(AND(AG255&gt;=0.5,AG255&lt;P$10),2,IF(AG255&gt;=P$10,3)))),"")</f>
        <v/>
      </c>
      <c r="AI255" s="194" t="str">
        <f aca="false">IF(B255 &lt;&gt; "",IF(AND('PRINTABLE (per grading)'!H$16="EXAM", 'PRINTABLE (per grading)'!B$13="Prelim"), IF(ISERROR(SUMIF('Exam (LECTURE ONLY)'!D$20:M$20, "CLO5", 'Exam (LECTURE ONLY)'!D257:M257) / 'Exam (LECTURE ONLY)'!AL$10), "", SUMIF('Exam (LECTURE ONLY)'!D$20:M$20, "CLO5", 'Exam (LECTURE ONLY)'!D257:M257) /'Exam (LECTURE ONLY)'!AL$10),
IF(AND('PRINTABLE (per grading)'!H$16="EXAM", 'PRINTABLE (per grading)'!B$13="Midterm"), IF(ISERROR(SUMIF('Exam (LECTURE ONLY)'!O$20:X$20, "CLO5", 'Exam (LECTURE ONLY)'!O257:X257) / 'Exam (LECTURE ONLY)'!AM$10), "", SUMIF('Exam (LECTURE ONLY)'!O$20:X$20, "CLO5", 'Exam (LECTURE ONLY)'!O257:X257) / 'Exam (LECTURE ONLY)'!AM$10),
IF(AND('PRINTABLE (per grading)'!H$16="EXAM", 'PRINTABLE (per grading)'!B$13="Final"), IF(ISERROR(SUMIF('Exam (LECTURE ONLY)'!Z$20:AI$20, "CLO5", 'Exam (LECTURE ONLY)'!Z257:AI257) / 'Exam (LECTURE ONLY)'!AN$10), "", SUMIF('Exam (LECTURE ONLY)'!Z$20:AI$20, "CLO5", 'Exam (LECTURE ONLY)'!Z257:AI257) / 'Exam (LECTURE ONLY)'!AN$10),
IF(AND('PRINTABLE (per grading)'!H$16="OUTPUT", 'PRINTABLE (per grading)'!B$13="Prelim"), IF(ISERROR(SUMIF(OUTPUT!C$20:M$20, "CLO5", OUTPUT!C257:M257) / OUTPUT!AL$10), "", SUMIF(OUTPUT!C$20:M$20, "CLO5", OUTPUT!C257:M257) / OUTPUT!AL$10),
IF(AND('PRINTABLE (per grading)'!H$16="OUTPUT", 'PRINTABLE (per grading)'!B$13="Midterm"), IF(ISERROR(SUMIF(OUTPUT!O$20:Y$20, "CLO5", OUTPUT!O257:Y257) / OUTPUT!AM$10), "", SUMIF(OUTPUT!O$20:Y$20, "CLO5", OUTPUT!O257:Y257) / OUTPUT!AM$10),
IF(AND('PRINTABLE (per grading)'!H$16="OUTPUT", 'PRINTABLE (per grading)'!B$13="Final"), IF(ISERROR(SUMIF(OUTPUT!AA$20:AI$20, "CLO5", OUTPUT!AA257:AI257) / OUTPUT!AN$10), "", SUMIF(OUTPUT!AA$20:AI$20, "CLO5", OUTPUT!AA257:AI257) / OUTPUT!AN$10),
"")))))),"")</f>
        <v/>
      </c>
      <c r="AJ255" s="286" t="str">
        <f aca="false">IF(B255&lt;&gt;"",IF(AI255="","",IF(AI255&lt;0.5,1,IF(AND(AI255&gt;=0.5,AI255&lt;P$10),2,IF(AI255&gt;=P$10,3)))),"")</f>
        <v/>
      </c>
      <c r="AK255" s="287" t="str">
        <f aca="false">IF(B255 &lt;&gt; "",IFERROR(IF(AVERAGE(AG255,AI255)&gt;=P$10,"Y","N"),""),"")</f>
        <v/>
      </c>
      <c r="AL255" s="194" t="str">
        <f aca="false">IF(B255 &lt;&gt; "", IFERROR(IF(C$16 = "PRELIM", SUMIF('Database (LECTURE-RES-PRAC)'!D$14:AG$14, "CLO6", 'Database (LECTURE-RES-PRAC)'!D252:AG252) / 'Grade computation'!F$9, IF(C$16 = "MIDTERM", SUMIF('Database (LECTURE-RES-PRAC)'!AJ$14:BM$14, "CLO6", 'Database (LECTURE-RES-PRAC)'!AJ252:BM252) / 'Grade computation'!G$9, IF(C$16 = "FINAL", SUMIF('Database (LECTURE-RES-PRAC)'!BP$14:CS$14, "CLO6", 'Database (LECTURE-RES-PRAC)'!BP252:CS252) / 'Grade computation'!H$9,""))),""),"")</f>
        <v/>
      </c>
      <c r="AM255" s="286" t="str">
        <f aca="false">IF(B255&lt;&gt;"",IF(AL255="","",IF(AL255&lt;0.5,1,IF(AND(AL255&gt;=0.5,AL255&lt;P$10),2,IF(AL255&gt;=P$10,3)))),"")</f>
        <v/>
      </c>
      <c r="AN255" s="194" t="str">
        <f aca="false">IF(B255 &lt;&gt; "",IF(AND('PRINTABLE (per grading)'!H$16="EXAM", 'PRINTABLE (per grading)'!B$13="Prelim"), IF(ISERROR(SUMIF('Exam (LECTURE ONLY)'!D$20:M$20, "CLO6", 'Exam (LECTURE ONLY)'!D257:M257) / 'Exam (LECTURE ONLY)'!AL$11), "", SUMIF('Exam (LECTURE ONLY)'!D$20:M$20, "CLO6", 'Exam (LECTURE ONLY)'!D257:M257) /'Exam (LECTURE ONLY)'!AL$11),
IF(AND('PRINTABLE (per grading)'!H$16="EXAM", 'PRINTABLE (per grading)'!B$13="Midterm"), IF(ISERROR(SUMIF('Exam (LECTURE ONLY)'!O$20:X$20, "CLO6", 'Exam (LECTURE ONLY)'!O257:X257) / 'Exam (LECTURE ONLY)'!AM$11), "", SUMIF('Exam (LECTURE ONLY)'!O$20:X$20, "CLO6", 'Exam (LECTURE ONLY)'!O257:X257) / 'Exam (LECTURE ONLY)'!AM$11),
IF(AND('PRINTABLE (per grading)'!H$16="EXAM", 'PRINTABLE (per grading)'!B$13="Final"), IF(ISERROR(SUMIF('Exam (LECTURE ONLY)'!Z$20:AI$20, "CLO6", 'Exam (LECTURE ONLY)'!Z257:AI257) / 'Exam (LECTURE ONLY)'!AN$11), "", SUMIF('Exam (LECTURE ONLY)'!Z$20:AI$20, "CLO6", 'Exam (LECTURE ONLY)'!Z257:AI257) / 'Exam (LECTURE ONLY)'!AN$11),
IF(AND('PRINTABLE (per grading)'!H$16="OUTPUT", 'PRINTABLE (per grading)'!B$13="Prelim"), IF(ISERROR(SUMIF(OUTPUT!C$20:M$20, "CLO6", OUTPUT!C257:M257) / OUTPUT!AL$11), "", SUMIF(OUTPUT!C$20:M$20, "CLO6", OUTPUT!C257:M257) / OUTPUT!AL$11),
IF(AND('PRINTABLE (per grading)'!H$16="OUTPUT", 'PRINTABLE (per grading)'!B$13="Midterm"), IF(ISERROR(SUMIF(OUTPUT!O$20:Y$20, "CLO6", OUTPUT!O257:Y257) / OUTPUT!AM$11), "", SUMIF(OUTPUT!O$20:Y$20, "CLO6", OUTPUT!O257:Y257) / OUTPUT!AM$11),
IF(AND('PRINTABLE (per grading)'!H$16="OUTPUT", 'PRINTABLE (per grading)'!B$13="Final"), IF(ISERROR(SUMIF(OUTPUT!AA$20:AI$20, "CLO6", OUTPUT!AA257:AI257) / OUTPUT!AN$11), "", SUMIF(OUTPUT!AA$20:AI$20, "CLO6", OUTPUT!AA257:AI257) / OUTPUT!AN$11),
"")))))),"")</f>
        <v/>
      </c>
      <c r="AO255" s="286" t="str">
        <f aca="false">IF(B255&lt;&gt;"",IF(AN255="","",IF(AN255&lt;0.5,1,IF(AND(AN255&gt;=0.5,AN255&lt;P$10),2,IF(AN255&gt;=P$10,3)))),"")</f>
        <v/>
      </c>
      <c r="AP255" s="287" t="str">
        <f aca="false">IF(B255 &lt;&gt; "",IFERROR(IF(AVERAGE(AL255,AN255)&gt;=P$10,"Y","N"),""),"")</f>
        <v/>
      </c>
      <c r="AQ255" s="194" t="str">
        <f aca="false">IF(B255 &lt;&gt; "", IFERROR(IF(C$16 = "PRELIM", SUMIF('Database (LECTURE-RES-PRAC)'!D$14:AG$14, "CLO7", 'Database (LECTURE-RES-PRAC)'!D252:AG252) / 'Grade computation'!F$10, IF(C$16 = "MIDTERM", SUMIF('Database (LECTURE-RES-PRAC)'!AJ$14:BM$14, "CLO7", 'Database (LECTURE-RES-PRAC)'!AJ252:BM252) / 'Grade computation'!G$10, IF(C$16 = "FINAL", SUMIF('Database (LECTURE-RES-PRAC)'!BP$14:CS$14, "CLO7", 'Database (LECTURE-RES-PRAC)'!BP252:CS252) / 'Grade computation'!H$10,""))),""),"")</f>
        <v/>
      </c>
      <c r="AR255" s="286" t="str">
        <f aca="false">IF(B255&lt;&gt;"",IF(AQ255="","",IF(AQ255&lt;0.5,1,IF(AND(AQ255&gt;=0.5,AQ255&lt;P$10),2,IF(AQ255&gt;=P$10,3)))),"")</f>
        <v/>
      </c>
      <c r="AS255" s="194" t="str">
        <f aca="false">IF(B255 &lt;&gt; "",IF(AND('PRINTABLE (per grading)'!H$16="EXAM", 'PRINTABLE (per grading)'!B$13="Prelim"), IF(ISERROR(SUMIF('Exam (LECTURE ONLY)'!D$20:M$20, "CLO7", 'Exam (LECTURE ONLY)'!D257:M257) / 'Exam (LECTURE ONLY)'!AL$12), "", SUMIF('Exam (LECTURE ONLY)'!D$20:M$20, "CLO7", 'Exam (LECTURE ONLY)'!D257:M257) /'Exam (LECTURE ONLY)'!AL$12),
IF(AND('PRINTABLE (per grading)'!H$16="EXAM", 'PRINTABLE (per grading)'!B$13="Midterm"), IF(ISERROR(SUMIF('Exam (LECTURE ONLY)'!O$20:X$20, "CLO7", 'Exam (LECTURE ONLY)'!O257:X257) / 'Exam (LECTURE ONLY)'!AM$12), "", SUMIF('Exam (LECTURE ONLY)'!O$20:X$20, "CLO7", 'Exam (LECTURE ONLY)'!O257:X257) / 'Exam (LECTURE ONLY)'!AM$12),
IF(AND('PRINTABLE (per grading)'!H$16="EXAM", 'PRINTABLE (per grading)'!B$13="Final"), IF(ISERROR(SUMIF('Exam (LECTURE ONLY)'!Z$20:AI$20, "CLO7", 'Exam (LECTURE ONLY)'!Z257:AI257) / 'Exam (LECTURE ONLY)'!AN$12), "", SUMIF('Exam (LECTURE ONLY)'!Z$20:AI$20, "CLO7", 'Exam (LECTURE ONLY)'!Z257:AI257) / 'Exam (LECTURE ONLY)'!AN$12),
IF(AND('PRINTABLE (per grading)'!H$16="OUTPUT", 'PRINTABLE (per grading)'!B$13="Prelim"), IF(ISERROR(SUMIF(OUTPUT!C$20:M$20, "CLO7", OUTPUT!C257:M257) / OUTPUT!AL$12), "", SUMIF(OUTPUT!C$20:M$20, "CLO7", OUTPUT!C257:M257) / OUTPUT!AL$12),
IF(AND('PRINTABLE (per grading)'!H$16="OUTPUT", 'PRINTABLE (per grading)'!B$13="Midterm"), IF(ISERROR(SUMIF(OUTPUT!O$20:Y$20, "CLO7", OUTPUT!O257:Y257) / OUTPUT!AM$12), "", SUMIF(OUTPUT!O$20:Y$20, "CLO7", OUTPUT!O257:Y257) / OUTPUT!AM$12),
IF(AND('PRINTABLE (per grading)'!H$16="OUTPUT", 'PRINTABLE (per grading)'!B$13="Final"), IF(ISERROR(SUMIF(OUTPUT!AA$20:AI$20, "CLO7", OUTPUT!AA257:AI257) / OUTPUT!AN$12), "", SUMIF(OUTPUT!AA$20:AI$20, "CLO7", OUTPUT!AA257:AI257) / OUTPUT!AN$12),
"")))))),"")</f>
        <v/>
      </c>
      <c r="AT255" s="286" t="str">
        <f aca="false">IF(B255&lt;&gt;"",IF(AS255="","",IF(AS255&lt;0.5,1,IF(AND(AS255&gt;=0.5,AS255&lt;P$10),2,IF(AS255&gt;=P$10,3)))),"")</f>
        <v/>
      </c>
      <c r="AU255" s="287" t="str">
        <f aca="false">IF(B255 &lt;&gt; "",IFERROR(IF(AVERAGE(AQ255,AS255)&gt;=P$10,"Y","N"),""),"")</f>
        <v/>
      </c>
      <c r="AV255" s="194" t="str">
        <f aca="false">IF(B255 &lt;&gt; "", IFERROR(IF(C$16 = "PRELIM", SUMIF('Database (LECTURE-RES-PRAC)'!D$14:AG$14, "CLO8", 'Database (LECTURE-RES-PRAC)'!D252:AG252) / 'Grade computation'!F$11, IF(C$16 = "MIDTERM", SUMIF('Database (LECTURE-RES-PRAC)'!AJ$14:BM$14, "CLO8", 'Database (LECTURE-RES-PRAC)'!AJ252:BM252) / 'Grade computation'!G$11, IF(C$16 = "FINAL", SUMIF('Database (LECTURE-RES-PRAC)'!BP$14:CS$14, "CLO8", 'Database (LECTURE-RES-PRAC)'!BP252:CS252) / 'Grade computation'!H$11,""))),""),"")</f>
        <v/>
      </c>
      <c r="AW255" s="286" t="str">
        <f aca="false">IF(B255&lt;&gt;"",IF(AV255="","",IF(AV255&lt;0.5,1,IF(AND(AV255&gt;=0.5,AV255&lt;P$10),2,IF(AV255&gt;=P$10,3)))),"")</f>
        <v/>
      </c>
      <c r="AX255" s="194" t="str">
        <f aca="false">IF(B255 &lt;&gt; "",IF(AND('PRINTABLE (per grading)'!H$16="EXAM", 'PRINTABLE (per grading)'!B$13="Prelim"), IF(ISERROR(SUMIF('Exam (LECTURE ONLY)'!D$20:M$20, "CLO8", 'Exam (LECTURE ONLY)'!D257:M257) / 'Exam (LECTURE ONLY)'!AL$13), "", SUMIF('Exam (LECTURE ONLY)'!D$20:M$20, "CLO8", 'Exam (LECTURE ONLY)'!D257:M257) /'Exam (LECTURE ONLY)'!AL$13),
IF(AND('PRINTABLE (per grading)'!H$16="EXAM", 'PRINTABLE (per grading)'!B$13="Midterm"), IF(ISERROR(SUMIF('Exam (LECTURE ONLY)'!O$20:X$20, "CLO8", 'Exam (LECTURE ONLY)'!O257:X257) / 'Exam (LECTURE ONLY)'!AM$13), "", SUMIF('Exam (LECTURE ONLY)'!O$20:X$20, "CLO8", 'Exam (LECTURE ONLY)'!O257:X257) / 'Exam (LECTURE ONLY)'!AM$13),
IF(AND('PRINTABLE (per grading)'!H$16="EXAM", 'PRINTABLE (per grading)'!B$13="Final"), IF(ISERROR(SUMIF('Exam (LECTURE ONLY)'!Z$20:AI$20, "CLO8", 'Exam (LECTURE ONLY)'!Z257:AI257) / 'Exam (LECTURE ONLY)'!AN$13), "", SUMIF('Exam (LECTURE ONLY)'!Z$20:AI$20, "CLO8", 'Exam (LECTURE ONLY)'!Z257:AI257) / 'Exam (LECTURE ONLY)'!AN$13),
IF(AND('PRINTABLE (per grading)'!H$16="OUTPUT", 'PRINTABLE (per grading)'!B$13="Prelim"), IF(ISERROR(SUMIF(OUTPUT!C$20:M$20, "CLO8", OUTPUT!C257:M257) / OUTPUT!AL$13), "", SUMIF(OUTPUT!C$20:M$20, "CLO8", OUTPUT!C257:M257) / OUTPUT!AL$13),
IF(AND('PRINTABLE (per grading)'!H$16="OUTPUT", 'PRINTABLE (per grading)'!B$13="Midterm"), IF(ISERROR(SUMIF(OUTPUT!O$20:Y$20, "CLO8", OUTPUT!O257:Y257) / OUTPUT!AM$13), "", SUMIF(OUTPUT!O$20:Y$20, "CLO8", OUTPUT!O257:Y257) / OUTPUT!AM$13),
IF(AND('PRINTABLE (per grading)'!H$16="OUTPUT", 'PRINTABLE (per grading)'!B$13="Final"), IF(ISERROR(SUMIF(OUTPUT!AA$20:AI$20, "CLO8", OUTPUT!AA257:AI257) / OUTPUT!AN$13), "", SUMIF(OUTPUT!AA$20:AI$20, "CLO8", OUTPUT!AA257:AI257) / OUTPUT!AN$13),
"")))))),"")</f>
        <v/>
      </c>
      <c r="AY255" s="286" t="str">
        <f aca="false">IF(B255&lt;&gt;"",IF(AX255="","",IF(AX255&lt;0.5,1,IF(AND(AX255&gt;=0.5,AX255&lt;P$10),2,IF(AX255&gt;=P$10,3)))),"")</f>
        <v/>
      </c>
      <c r="AZ255" s="287" t="str">
        <f aca="false">IF(B255 &lt;&gt; "",IFERROR(IF(AVERAGE(AV255,AX255)&gt;=P$10,"Y","N"),""),"")</f>
        <v/>
      </c>
      <c r="BA255" s="194" t="str">
        <f aca="false">IF(B255 &lt;&gt; "", IFERROR(IF(C$16 = "PRELIM", SUMIF('Database (LECTURE-RES-PRAC)'!D$14:AG$14, "CLO9", 'Database (LECTURE-RES-PRAC)'!D252:AG252) / 'Grade computation'!F$12, IF(C$16 = "MIDTERM", SUMIF('Database (LECTURE-RES-PRAC)'!AJ$14:BM$14, "CLO9", 'Database (LECTURE-RES-PRAC)'!AJ252:BM252) / 'Grade computation'!G$12, IF(C$16 = "FINAL", SUMIF('Database (LECTURE-RES-PRAC)'!BP$14:CS$14, "CLO9", 'Database (LECTURE-RES-PRAC)'!BP252:CS252) / 'Grade computation'!H$12,""))),""),"")</f>
        <v/>
      </c>
      <c r="BB255" s="286" t="str">
        <f aca="false">IF(B255&lt;&gt;"",IF(BA255="","",IF(BA255&lt;0.5,1,IF(AND(BA255&gt;=0.5,BA255&lt;P$10),2,IF(BA255&gt;=P$10,3)))),"")</f>
        <v/>
      </c>
      <c r="BC255" s="194" t="str">
        <f aca="false">IF(B255 &lt;&gt; "",IF(AND('PRINTABLE (per grading)'!H$16="EXAM", 'PRINTABLE (per grading)'!B$13="Prelim"), IF(ISERROR(SUMIF('Exam (LECTURE ONLY)'!D$20:M$20, "CLO9", 'Exam (LECTURE ONLY)'!D257:M257) / 'Exam (LECTURE ONLY)'!AL$14), "", SUMIF('Exam (LECTURE ONLY)'!D$20:M$20, "CLO9", 'Exam (LECTURE ONLY)'!D257:M257) /'Exam (LECTURE ONLY)'!AL$14),
IF(AND('PRINTABLE (per grading)'!H$16="EXAM", 'PRINTABLE (per grading)'!B$13="Midterm"), IF(ISERROR(SUMIF('Exam (LECTURE ONLY)'!O$20:X$20, "CLO9", 'Exam (LECTURE ONLY)'!O257:X257) / 'Exam (LECTURE ONLY)'!AM$14), "", SUMIF('Exam (LECTURE ONLY)'!O$20:X$20, "CLO9", 'Exam (LECTURE ONLY)'!O257:X257) / 'Exam (LECTURE ONLY)'!AM$14),
IF(AND('PRINTABLE (per grading)'!H$16="EXAM", 'PRINTABLE (per grading)'!B$13="Final"), IF(ISERROR(SUMIF('Exam (LECTURE ONLY)'!Z$20:AI$20, "CLO9", 'Exam (LECTURE ONLY)'!Z257:AI257) / 'Exam (LECTURE ONLY)'!AN$14), "", SUMIF('Exam (LECTURE ONLY)'!Z$20:AI$20, "CLO9", 'Exam (LECTURE ONLY)'!Z257:AI257) / 'Exam (LECTURE ONLY)'!AN$14),
IF(AND('PRINTABLE (per grading)'!H$16="OUTPUT", 'PRINTABLE (per grading)'!B$13="Prelim"), IF(ISERROR(SUMIF(OUTPUT!C$20:M$20, "CLO9", OUTPUT!C257:M257) / OUTPUT!AL$14), "", SUMIF(OUTPUT!C$20:M$20, "CLO9", OUTPUT!C257:M257) / OUTPUT!AL$14),
IF(AND('PRINTABLE (per grading)'!H$16="OUTPUT", 'PRINTABLE (per grading)'!B$13="Midterm"), IF(ISERROR(SUMIF(OUTPUT!O$20:Y$20, "CLO9", OUTPUT!O257:Y257) / OUTPUT!AM$14), "", SUMIF(OUTPUT!O$20:Y$20, "CLO9", OUTPUT!O257:Y257) / OUTPUT!AM$14),
IF(AND('PRINTABLE (per grading)'!H$16="OUTPUT", 'PRINTABLE (per grading)'!B$13="Final"), IF(ISERROR(SUMIF(OUTPUT!AA$20:AI$20, "CLO9", OUTPUT!AA257:AI257) / OUTPUT!AN$14), "", SUMIF(OUTPUT!AA$20:AI$20, "CLO9", OUTPUT!AA257:AI257) / OUTPUT!AN$14),
"")))))),"")</f>
        <v/>
      </c>
      <c r="BD255" s="286" t="str">
        <f aca="false">IF(B255&lt;&gt;"",IF(BC255="","",IF(BC255&lt;0.5,1,IF(AND(BC255&gt;=0.5,BC255&lt;P$10),2,IF(BC255&gt;=P$10,3)))),"")</f>
        <v/>
      </c>
      <c r="BE255" s="287" t="str">
        <f aca="false">IF(B255 &lt;&gt; "",IFERROR(IF(AVERAGE(BA255,BC255)&gt;=P$10,"Y","N"),""),"")</f>
        <v/>
      </c>
      <c r="BF255" s="194" t="str">
        <f aca="false">IF(B255 &lt;&gt; "", IFERROR(IF(C$16 = "PRELIM", SUMIF('Database (LECTURE-RES-PRAC)'!D$14:AG$14, "CLO10", 'Database (LECTURE-RES-PRAC)'!D252:AG252) / 'Grade computation'!F$13, IF(C$16 = "MIDTERM", SUMIF('Database (LECTURE-RES-PRAC)'!AJ$14:BM$14, "CLO10", 'Database (LECTURE-RES-PRAC)'!AJ252:BM252) / 'Grade computation'!G$13, IF(C$16 = "FINAL", SUMIF('Database (LECTURE-RES-PRAC)'!BP$14:CS$14, "CLO10", 'Database (LECTURE-RES-PRAC)'!BP252:CS252) / 'Grade computation'!H$13,""))),""),"")</f>
        <v/>
      </c>
      <c r="BG255" s="286" t="str">
        <f aca="false">IF(B255&lt;&gt;"",IF(BF255="","",IF(BF255&lt;0.5,1,IF(AND(BF255&gt;=0.5,BF255&lt;P$10),2,IF(BF255&gt;=P$10,3)))),"")</f>
        <v/>
      </c>
      <c r="BH255" s="194" t="str">
        <f aca="false">IF(B255 &lt;&gt; "",IF(AND('PRINTABLE (per grading)'!H$16="EXAM", 'PRINTABLE (per grading)'!B$13="Prelim"), IF(ISERROR(SUMIF('Exam (LECTURE ONLY)'!D$20:M$20, "CLO10", 'Exam (LECTURE ONLY)'!D257:M257) / 'Exam (LECTURE ONLY)'!AL$15), "", SUMIF('Exam (LECTURE ONLY)'!D$20:M$20, "CLO10", 'Exam (LECTURE ONLY)'!D257:M257) /'Exam (LECTURE ONLY)'!AL$15),
IF(AND('PRINTABLE (per grading)'!H$16="EXAM", 'PRINTABLE (per grading)'!B$13="Midterm"), IF(ISERROR(SUMIF('Exam (LECTURE ONLY)'!O$20:X$20, "CLO10", 'Exam (LECTURE ONLY)'!O257:X257) / 'Exam (LECTURE ONLY)'!AM$15), "", SUMIF('Exam (LECTURE ONLY)'!O$20:X$20, "CLO10", 'Exam (LECTURE ONLY)'!O257:X257) / 'Exam (LECTURE ONLY)'!AM$15),
IF(AND('PRINTABLE (per grading)'!H$16="EXAM", 'PRINTABLE (per grading)'!B$13="Final"), IF(ISERROR(SUMIF('Exam (LECTURE ONLY)'!Z$20:AI$20, "CLO10", 'Exam (LECTURE ONLY)'!Z257:AI257) / 'Exam (LECTURE ONLY)'!AN$15), "", SUMIF('Exam (LECTURE ONLY)'!Z$20:AI$20, "CLO10", 'Exam (LECTURE ONLY)'!Z257:AI257) / 'Exam (LECTURE ONLY)'!AN$15),
IF(AND('PRINTABLE (per grading)'!H$16="OUTPUT", 'PRINTABLE (per grading)'!B$13="Prelim"), IF(ISERROR(SUMIF(OUTPUT!C$20:M$20, "CLO10", OUTPUT!C257:M257) / OUTPUT!AL$15), "", SUMIF(OUTPUT!C$20:M$20, "CLO10", OUTPUT!C257:M257) / OUTPUT!AL$15),
IF(AND('PRINTABLE (per grading)'!H$16="OUTPUT", 'PRINTABLE (per grading)'!B$13="Midterm"), IF(ISERROR(SUMIF(OUTPUT!O$20:Y$20, "CLO10", OUTPUT!O257:Y257) / OUTPUT!AM$15), "", SUMIF(OUTPUT!O$20:Y$20, "CLO10", OUTPUT!O257:Y257) / OUTPUT!AM$15),
IF(AND('PRINTABLE (per grading)'!H$16="OUTPUT", 'PRINTABLE (per grading)'!B$13="Final"), IF(ISERROR(SUMIF(OUTPUT!AA$20:AI$20, "CLO10", OUTPUT!AA257:AI257) / OUTPUT!AN$15), "", SUMIF(OUTPUT!AA$20:AI$20, "CLO10", OUTPUT!AA257:AI257) / OUTPUT!AN$15),
"")))))),"")</f>
        <v/>
      </c>
      <c r="BI255" s="286" t="str">
        <f aca="false">IF(B255&lt;&gt;"",IF(BH255="","",IF(BH255&lt;0.5,1,IF(AND(BH255&gt;=0.5,BH255&lt;P$10),2,IF(BH255&gt;=P$10,3)))),"")</f>
        <v/>
      </c>
      <c r="BJ255" s="287" t="str">
        <f aca="false">IF(B255 &lt;&gt; "",IFERROR(IF(AVERAGE(BF255,BH255)&gt;=P$10,"Y","N"),""),"")</f>
        <v/>
      </c>
      <c r="BK255" s="8"/>
    </row>
    <row r="256" customFormat="false" ht="19.5" hidden="false" customHeight="true" outlineLevel="0" collapsed="false">
      <c r="A256" s="228" t="str">
        <f aca="false">IF(ISBLANK('Database (LECTURE-RES-PRAC)'!A253),"",'Database (LECTURE-RES-PRAC)'!A253)</f>
        <v/>
      </c>
      <c r="B256" s="229" t="str">
        <f aca="false">IF(ISBLANK('Database (LECTURE-RES-PRAC)'!B253),"",'Database (LECTURE-RES-PRAC)'!B253)</f>
        <v/>
      </c>
      <c r="C256" s="230" t="str">
        <f aca="false">IF(B256&lt;&gt;"",IF(C$16="PRELIM",'Grade computation'!C256, IF(C$16="MIDTERM",'Grade computation'!K256, IF(C$16="FINAL",'Grade computation'!S256,""))),"")</f>
        <v/>
      </c>
      <c r="D256" s="231" t="str">
        <f aca="false">IF(B256&lt;&gt;"",IFERROR(IF(B$11="80-20", (((C256/C$19)*X$6)+X$7)*D$18, IF(B$11="60-40", (((C256/C$19)*Y$6)+Y$7)*D$18, 0)),0),"")</f>
        <v/>
      </c>
      <c r="E256" s="230" t="str">
        <f aca="false">IF(B256&lt;&gt;"", IF(C$16="PRELIM",'Grade computation'!E256, IF(C$16="MIDTERM",'Grade computation'!M256, IF(C$16="FINAL",'Grade computation'!U256,""))),"")</f>
        <v/>
      </c>
      <c r="F256" s="232" t="str">
        <f aca="false">IF(B256&lt;&gt;"",IFERROR(IF(B$11="80-20", (((E256/E$19)*X$6)+X$7)*F$18, IF(B$11="60-40", (((E256/E$19)*Y$6)+Y$7)*F$18, 0)),0),"")</f>
        <v/>
      </c>
      <c r="G256" s="233" t="str">
        <f aca="false">IF(B256&lt;&gt;"",IFERROR((D256+F256),0),"")</f>
        <v/>
      </c>
      <c r="H256" s="234" t="str">
        <f aca="false">IF(B256&lt;&gt;"",IF(C$16="PRELIM", 'Grade computation'!H256, IF(C$16="MIDTERM", 'Grade computation'!P256, IF(C$16="FINAL",'Grade computation'!X256, ""))),"")</f>
        <v/>
      </c>
      <c r="I256" s="233" t="str">
        <f aca="false">IF(B256&lt;&gt;"",IFERROR(IF(B$11="80-20", (((H256/H$19)*X$6)+X$7)*I$19, IF(B$11="60-40", (((H256/H$19)*Y$6)+Y$7)*I$19, 0)),0),"")</f>
        <v/>
      </c>
      <c r="J256" s="237" t="str">
        <f aca="false">IFERROR((G256+I256),"")</f>
        <v/>
      </c>
      <c r="K256" s="183" t="str">
        <f aca="false">IFERROR(IF(J256="","",IF(J256&gt;=75,"PASSED","FAILED")),"")</f>
        <v/>
      </c>
      <c r="L256" s="183"/>
      <c r="M256" s="194" t="str">
        <f aca="false">IF(B256 &lt;&gt; "", IFERROR(IF(C$16 = "PRELIM", SUMIF('Database (LECTURE-RES-PRAC)'!D$14:AG$14, "CLO1", 'Database (LECTURE-RES-PRAC)'!D253:AG253) / 'Grade computation'!F$4, IF(C$16 = "MIDTERM", SUMIF('Database (LECTURE-RES-PRAC)'!AJ$14:BM$14, "CLO1", 'Database (LECTURE-RES-PRAC)'!AJ253:BM253) / 'Grade computation'!G$4, IF(C$16 = "FINAL", SUMIF('Database (LECTURE-RES-PRAC)'!BP$14:CS$14, "CLO1", 'Database (LECTURE-RES-PRAC)'!BP253:CS253) / 'Grade computation'!H$4,""))),""),"")</f>
        <v/>
      </c>
      <c r="N256" s="286" t="str">
        <f aca="false">IF(B256&lt;&gt;"",IF(M256="","",IF(M256&lt;0.5,1,IF(AND(M256&gt;=0.5,M256&lt;P$10),2,IF(M256&gt;=P$10,3)))),"")</f>
        <v/>
      </c>
      <c r="O256" s="194" t="str">
        <f aca="false">IF(B256 &lt;&gt; "",IF(AND('PRINTABLE (per grading)'!H$16="EXAM", 'PRINTABLE (per grading)'!B$13="Prelim"), IF(ISERROR(SUMIF('Exam (LECTURE ONLY)'!D$20:M$20, "CLO1", 'Exam (LECTURE ONLY)'!D258:M258) / 'Exam (LECTURE ONLY)'!AL$6), "", SUMIF('Exam (LECTURE ONLY)'!D$20:M$20, "CLO1", 'Exam (LECTURE ONLY)'!D258:M258) /'Exam (LECTURE ONLY)'!AL$6),
IF(AND('PRINTABLE (per grading)'!H$16="EXAM", 'PRINTABLE (per grading)'!B$13="Midterm"), IF(ISERROR(SUMIF('Exam (LECTURE ONLY)'!O$20:X$20, "CLO1", 'Exam (LECTURE ONLY)'!O258:X258) / 'Exam (LECTURE ONLY)'!AM$6), "", SUMIF('Exam (LECTURE ONLY)'!O$20:X$20, "CLO1", 'Exam (LECTURE ONLY)'!O258:X258) / 'Exam (LECTURE ONLY)'!AM$6),
IF(AND('PRINTABLE (per grading)'!H$16="EXAM", 'PRINTABLE (per grading)'!B$13="Final"), IF(ISERROR(SUMIF('Exam (LECTURE ONLY)'!Z$20:AI$20, "CLO1", 'Exam (LECTURE ONLY)'!Z258:AI258) / 'Exam (LECTURE ONLY)'!AN$6), "", SUMIF('Exam (LECTURE ONLY)'!Z$20:AI$20, "CLO1", 'Exam (LECTURE ONLY)'!Z258:AI258) / 'Exam (LECTURE ONLY)'!AN$6),
IF(AND('PRINTABLE (per grading)'!H$16="OUTPUT", 'PRINTABLE (per grading)'!B$13="Prelim"), IF(ISERROR(SUMIF(OUTPUT!C$20:M$20, "CLO1", OUTPUT!C258:M258) / OUTPUT!AL$6), "", SUMIF(OUTPUT!C$20:M$20, "CLO1", OUTPUT!C258:M258) / OUTPUT!AL$6),
IF(AND('PRINTABLE (per grading)'!H$16="OUTPUT", 'PRINTABLE (per grading)'!B$13="Midterm"), IF(ISERROR(SUMIF(OUTPUT!O$20:Y$20, "CLO1", OUTPUT!O258:Y258) / OUTPUT!AM$6), "", SUMIF(OUTPUT!O$20:Y$20, "CLO1", OUTPUT!O258:Y258) / OUTPUT!AM$6),
IF(AND('PRINTABLE (per grading)'!H$16="OUTPUT", 'PRINTABLE (per grading)'!B$13="Final"), IF(ISERROR(SUMIF(OUTPUT!AA$20:AI$20, "CLO1", OUTPUT!AA258:AI258) / OUTPUT!AN$6), "", SUMIF(OUTPUT!AA$20:AI$20, "CLO1", OUTPUT!AA258:AI258) / OUTPUT!AN$6),
"")))))),"")</f>
        <v/>
      </c>
      <c r="P256" s="286" t="str">
        <f aca="false">IF(B256&lt;&gt;"",IF(O256="","",IF(O256&lt;0.5,1,IF(AND(O256&gt;=0.5,O256&lt;P$10),2,IF(O256&gt;=P$10,3)))),"")</f>
        <v/>
      </c>
      <c r="Q256" s="287" t="str">
        <f aca="false">IF(B256 &lt;&gt; "",IFERROR(IF(AVERAGE(M256,O256)&gt;=P$10,"Y","N"),""),"")</f>
        <v/>
      </c>
      <c r="R256" s="194" t="str">
        <f aca="false">IF(B256 &lt;&gt; "", IFERROR(IF(C$16 = "PRELIM", SUMIF('Database (LECTURE-RES-PRAC)'!D$14:AG$14, "CLO2", 'Database (LECTURE-RES-PRAC)'!D253:AG253) / 'Grade computation'!F$5, IF(C$16 = "MIDTERM", SUMIF('Database (LECTURE-RES-PRAC)'!AJ$14:BM$14, "CLO2", 'Database (LECTURE-RES-PRAC)'!AJ253:BM253) / 'Grade computation'!G$5, IF(C$16 = "FINAL", SUMIF('Database (LECTURE-RES-PRAC)'!BP$14:CS$14, "CLO2", 'Database (LECTURE-RES-PRAC)'!BP253:CS253) / 'Grade computation'!H$5,""))),""),"")</f>
        <v/>
      </c>
      <c r="S256" s="286" t="str">
        <f aca="false">IF(B256&lt;&gt;"",IF(R256="","",IF(R256&lt;0.5,1,IF(AND(R256&gt;=0.5,R256&lt;P$10),2,IF(R256&gt;=P$10,3)))),"")</f>
        <v/>
      </c>
      <c r="T256" s="194" t="str">
        <f aca="false">IF(B256 &lt;&gt; "",IF(AND('PRINTABLE (per grading)'!H$16="EXAM", 'PRINTABLE (per grading)'!B$13="Prelim"), IF(ISERROR(SUMIF('Exam (LECTURE ONLY)'!D$20:M$20, "CLO2", 'Exam (LECTURE ONLY)'!D258:M258) / 'Exam (LECTURE ONLY)'!AL$7), "", SUMIF('Exam (LECTURE ONLY)'!D$20:M$20, "CLO2", 'Exam (LECTURE ONLY)'!D258:M258) /'Exam (LECTURE ONLY)'!AL$7),
IF(AND('PRINTABLE (per grading)'!H$16="EXAM", 'PRINTABLE (per grading)'!B$13="Midterm"), IF(ISERROR(SUMIF('Exam (LECTURE ONLY)'!O$20:X$20, "CLO2", 'Exam (LECTURE ONLY)'!O258:X258) / 'Exam (LECTURE ONLY)'!AM$7), "", SUMIF('Exam (LECTURE ONLY)'!O$20:X$20, "CLO2", 'Exam (LECTURE ONLY)'!O258:X258) / 'Exam (LECTURE ONLY)'!AM$7),
IF(AND('PRINTABLE (per grading)'!H$16="EXAM", 'PRINTABLE (per grading)'!B$13="Final"), IF(ISERROR(SUMIF('Exam (LECTURE ONLY)'!Z$20:AI$20, "CLO2", 'Exam (LECTURE ONLY)'!Z258:AI258) / 'Exam (LECTURE ONLY)'!AN$7), "", SUMIF('Exam (LECTURE ONLY)'!Z$20:AI$20, "CLO2", 'Exam (LECTURE ONLY)'!Z258:AI258) / 'Exam (LECTURE ONLY)'!AN$7),
IF(AND('PRINTABLE (per grading)'!H$16="OUTPUT", 'PRINTABLE (per grading)'!B$13="Prelim"), IF(ISERROR(SUMIF(OUTPUT!C$20:M$20, "CLO2", OUTPUT!C258:M258) / OUTPUT!AL$7), "", SUMIF(OUTPUT!C$20:M$20, "CLO2", OUTPUT!C258:M258) / OUTPUT!AL$7),
IF(AND('PRINTABLE (per grading)'!H$16="OUTPUT", 'PRINTABLE (per grading)'!B$13="Midterm"), IF(ISERROR(SUMIF(OUTPUT!O$20:Y$20, "CLO2", OUTPUT!O258:Y258) / OUTPUT!AM$7), "", SUMIF(OUTPUT!O$20:Y$20, "CLO2", OUTPUT!O258:Y258) / OUTPUT!AM$7),
IF(AND('PRINTABLE (per grading)'!H$16="OUTPUT", 'PRINTABLE (per grading)'!B$13="Final"), IF(ISERROR(SUMIF(OUTPUT!AA$20:AI$20, "CLO2", OUTPUT!AA258:AI258) / OUTPUT!AN$7), "", SUMIF(OUTPUT!AA$20:AI$20, "CLO2", OUTPUT!AA258:AI258) / OUTPUT!AN$7),
"")))))),"")</f>
        <v/>
      </c>
      <c r="U256" s="286" t="str">
        <f aca="false">IF(B256&lt;&gt;"",IF(T256="","",IF(T256&lt;0.5,1,IF(AND(T256&gt;=0.5,T256&lt;P$10),2,IF(T256&gt;=P$10,3)))),"")</f>
        <v/>
      </c>
      <c r="V256" s="287" t="str">
        <f aca="false">IF(B256 &lt;&gt; "",IFERROR(IF(AVERAGE(R256,T256)&gt;=P$10,"Y","N"),""),"")</f>
        <v/>
      </c>
      <c r="W256" s="194" t="str">
        <f aca="false">IF(B256 &lt;&gt; "", IFERROR(IF(C$16 = "PRELIM", SUMIF('Database (LECTURE-RES-PRAC)'!D$14:AG$14, "CLO3", 'Database (LECTURE-RES-PRAC)'!D253:AG253) / 'Grade computation'!F$6, IF(C$16 = "MIDTERM", SUMIF('Database (LECTURE-RES-PRAC)'!AJ$14:BM$14, "CLO3", 'Database (LECTURE-RES-PRAC)'!AJ253:BM253) / 'Grade computation'!G$6, IF(C$16 = "FINAL", SUMIF('Database (LECTURE-RES-PRAC)'!BP$14:CS$14, "CLO3", 'Database (LECTURE-RES-PRAC)'!BP253:CS253) / 'Grade computation'!H$6,""))),""),"")</f>
        <v/>
      </c>
      <c r="X256" s="286" t="str">
        <f aca="false">IF(B256&lt;&gt;"",IF(W256="","",IF(W256&lt;0.5,1,IF(AND(W256&gt;=0.5,W256&lt;P$10),2,IF(W256&gt;=P$10,3)))),"")</f>
        <v/>
      </c>
      <c r="Y256" s="194" t="str">
        <f aca="false">IF(B256 &lt;&gt; "",IF(AND('PRINTABLE (per grading)'!H$16="EXAM", 'PRINTABLE (per grading)'!B$13="Prelim"), IF(ISERROR(SUMIF('Exam (LECTURE ONLY)'!D$20:M$20, "CLO3", 'Exam (LECTURE ONLY)'!D258:M258) / 'Exam (LECTURE ONLY)'!AL$8), "", SUMIF('Exam (LECTURE ONLY)'!D$20:M$20, "CLO3", 'Exam (LECTURE ONLY)'!D258:M258) /'Exam (LECTURE ONLY)'!AL$8),
IF(AND('PRINTABLE (per grading)'!H$16="EXAM", 'PRINTABLE (per grading)'!B$13="Midterm"), IF(ISERROR(SUMIF('Exam (LECTURE ONLY)'!O$20:X$20, "CLO3", 'Exam (LECTURE ONLY)'!O258:X258) / 'Exam (LECTURE ONLY)'!AM$8), "", SUMIF('Exam (LECTURE ONLY)'!O$20:X$20, "CLO3", 'Exam (LECTURE ONLY)'!O258:X258) / 'Exam (LECTURE ONLY)'!AM$8),
IF(AND('PRINTABLE (per grading)'!H$16="EXAM", 'PRINTABLE (per grading)'!B$13="Final"), IF(ISERROR(SUMIF('Exam (LECTURE ONLY)'!Z$20:AI$20, "CLO3", 'Exam (LECTURE ONLY)'!Z258:AI258) / 'Exam (LECTURE ONLY)'!AN$8), "", SUMIF('Exam (LECTURE ONLY)'!Z$20:AI$20, "CLO3", 'Exam (LECTURE ONLY)'!Z258:AI258) / 'Exam (LECTURE ONLY)'!AN$8),
IF(AND('PRINTABLE (per grading)'!H$16="OUTPUT", 'PRINTABLE (per grading)'!B$13="Prelim"), IF(ISERROR(SUMIF(OUTPUT!C$20:M$20, "CLO3", OUTPUT!C258:M258) / OUTPUT!AL$8), "", SUMIF(OUTPUT!C$20:M$20, "CLO3", OUTPUT!C258:M258) / OUTPUT!AL$8),
IF(AND('PRINTABLE (per grading)'!H$16="OUTPUT", 'PRINTABLE (per grading)'!B$13="Midterm"), IF(ISERROR(SUMIF(OUTPUT!O$20:Y$20, "CLO3", OUTPUT!O258:Y258) / OUTPUT!AM$8), "", SUMIF(OUTPUT!O$20:Y$20, "CLO3", OUTPUT!O258:Y258) / OUTPUT!AM$8),
IF(AND('PRINTABLE (per grading)'!H$16="OUTPUT", 'PRINTABLE (per grading)'!B$13="Final"), IF(ISERROR(SUMIF(OUTPUT!AA$20:AI$20, "CLO3", OUTPUT!AA258:AI258) / OUTPUT!AN$8), "", SUMIF(OUTPUT!AA$20:AI$20, "CLO3", OUTPUT!AA258:AI258) / OUTPUT!AN$8),
"" )))))),"")</f>
        <v/>
      </c>
      <c r="Z256" s="286" t="str">
        <f aca="false">IF(B256&lt;&gt;"",IF(Y256="","",IF(Y256&lt;0.5,1,IF(AND(Y256&gt;=0.5,Y256&lt;P$10),2,IF(Y256&gt;=P$10,3)))),"")</f>
        <v/>
      </c>
      <c r="AA256" s="287" t="str">
        <f aca="false">IF(B256 &lt;&gt; "",IFERROR(IF(AVERAGE(W256,Y256)&gt;=P$10,"Y","N"),""),"")</f>
        <v/>
      </c>
      <c r="AB256" s="194" t="str">
        <f aca="false">IF(B256 &lt;&gt; "", IFERROR(IF(C$16 = "PRELIM", SUMIF('Database (LECTURE-RES-PRAC)'!D$14:AG$14, "CLO4", 'Database (LECTURE-RES-PRAC)'!D253:AG253) / 'Grade computation'!F$7, IF(C$16 = "MIDTERM", SUMIF('Database (LECTURE-RES-PRAC)'!AJ$14:BM$14, "CLO4", 'Database (LECTURE-RES-PRAC)'!AJ253:BM253) / 'Grade computation'!G$7, IF(C$16 = "FINAL", SUMIF('Database (LECTURE-RES-PRAC)'!BP$14:CS$14, "CLO4", 'Database (LECTURE-RES-PRAC)'!BP253:CS253) / 'Grade computation'!H$7,""))),""),"")</f>
        <v/>
      </c>
      <c r="AC256" s="286" t="str">
        <f aca="false">IF(B256&lt;&gt;"",IF(AB256="","",IF(AB256&lt;0.5,1,IF(AND(AB256&gt;=0.5,AB256&lt;P$10),2,IF(AB256&gt;=P$10,3)))),"")</f>
        <v/>
      </c>
      <c r="AD256" s="194" t="str">
        <f aca="false">IF(B256 &lt;&gt; "",IF(AND('PRINTABLE (per grading)'!H$16="EXAM", 'PRINTABLE (per grading)'!B$13="Prelim"), IF(ISERROR(SUMIF('Exam (LECTURE ONLY)'!D$20:M$20, "CLO4", 'Exam (LECTURE ONLY)'!D258:M258) / 'Exam (LECTURE ONLY)'!AL$9), "", SUMIF('Exam (LECTURE ONLY)'!D$20:M$20, "CLO4", 'Exam (LECTURE ONLY)'!D258:M258) /'Exam (LECTURE ONLY)'!AL$9),
IF(AND('PRINTABLE (per grading)'!H$16="EXAM", 'PRINTABLE (per grading)'!B$13="Midterm"), IF(ISERROR(SUMIF('Exam (LECTURE ONLY)'!O$20:X$20, "CLO4", 'Exam (LECTURE ONLY)'!O258:X258) / 'Exam (LECTURE ONLY)'!AM$9), "", SUMIF('Exam (LECTURE ONLY)'!O$20:X$20, "CLO4", 'Exam (LECTURE ONLY)'!O258:X258) / 'Exam (LECTURE ONLY)'!AM$9),
IF(AND('PRINTABLE (per grading)'!H$16="EXAM", 'PRINTABLE (per grading)'!B$13="Final"), IF(ISERROR(SUMIF('Exam (LECTURE ONLY)'!Z$20:AI$20, "CLO4", 'Exam (LECTURE ONLY)'!Z258:AI258) / 'Exam (LECTURE ONLY)'!AN$9), "", SUMIF('Exam (LECTURE ONLY)'!Z$20:AI$20, "CLO4", 'Exam (LECTURE ONLY)'!Z258:AI258) / 'Exam (LECTURE ONLY)'!AN$9),
IF(AND('PRINTABLE (per grading)'!H$16="OUTPUT", 'PRINTABLE (per grading)'!B$13="Prelim"), IF(ISERROR(SUMIF(OUTPUT!C$20:M$20, "CLO4", OUTPUT!C258:M258) / OUTPUT!AL$9), "", SUMIF(OUTPUT!C$20:M$20, "CLO4", OUTPUT!C258:M258) / OUTPUT!AL$9),
IF(AND('PRINTABLE (per grading)'!H$16="OUTPUT", 'PRINTABLE (per grading)'!B$13="Midterm"), IF(ISERROR(SUMIF(OUTPUT!O$20:Y$20, "CLO4", OUTPUT!O258:Y258) / OUTPUT!AM$9), "", SUMIF(OUTPUT!O$20:Y$20, "CLO4", OUTPUT!O258:Y258) / OUTPUT!AM$9),
IF(AND('PRINTABLE (per grading)'!H$16="OUTPUT", 'PRINTABLE (per grading)'!B$13="Final"), IF(ISERROR(SUMIF(OUTPUT!AA$20:AI$20, "CLO4", OUTPUT!AA258:AI258) / OUTPUT!AN$9), "", SUMIF(OUTPUT!AA$20:AI$20, "CLO4", OUTPUT!AA258:AI258) / OUTPUT!AN$9),
"")))))),"")</f>
        <v/>
      </c>
      <c r="AE256" s="286" t="str">
        <f aca="false">IF(B256&lt;&gt;"",IF(AD256="","",IF(AD256&lt;0.5,1,IF(AND(AD256&gt;=0.5,AD256&lt;P$10),2,IF(AD256&gt;=P$10,3)))),"")</f>
        <v/>
      </c>
      <c r="AF256" s="287" t="str">
        <f aca="false">IF(B256 &lt;&gt; "",IFERROR(IF(AVERAGE(AB256,AD256)&gt;=P$10,"Y","N"),""),"")</f>
        <v/>
      </c>
      <c r="AG256" s="194" t="str">
        <f aca="false">IF(B256 &lt;&gt; "", IFERROR(IF(C$16 = "PRELIM", SUMIF('Database (LECTURE-RES-PRAC)'!D$14:AG$14, "CLO5", 'Database (LECTURE-RES-PRAC)'!D253:AG253) / 'Grade computation'!F$8, IF(C$16 = "MIDTERM", SUMIF('Database (LECTURE-RES-PRAC)'!AJ$14:BM$14, "CLO5", 'Database (LECTURE-RES-PRAC)'!AJ253:BM253) / 'Grade computation'!G$8, IF(C$16 = "FINAL", SUMIF('Database (LECTURE-RES-PRAC)'!BP$14:CS$14, "CLO5", 'Database (LECTURE-RES-PRAC)'!BP253:CS253) / 'Grade computation'!H$8,""))),""),"")</f>
        <v/>
      </c>
      <c r="AH256" s="286" t="str">
        <f aca="false">IF(B256&lt;&gt;"",IF(AG256="","",IF(AG256&lt;0.5,1,IF(AND(AG256&gt;=0.5,AG256&lt;P$10),2,IF(AG256&gt;=P$10,3)))),"")</f>
        <v/>
      </c>
      <c r="AI256" s="194" t="str">
        <f aca="false">IF(B256 &lt;&gt; "",IF(AND('PRINTABLE (per grading)'!H$16="EXAM", 'PRINTABLE (per grading)'!B$13="Prelim"), IF(ISERROR(SUMIF('Exam (LECTURE ONLY)'!D$20:M$20, "CLO5", 'Exam (LECTURE ONLY)'!D258:M258) / 'Exam (LECTURE ONLY)'!AL$10), "", SUMIF('Exam (LECTURE ONLY)'!D$20:M$20, "CLO5", 'Exam (LECTURE ONLY)'!D258:M258) /'Exam (LECTURE ONLY)'!AL$10),
IF(AND('PRINTABLE (per grading)'!H$16="EXAM", 'PRINTABLE (per grading)'!B$13="Midterm"), IF(ISERROR(SUMIF('Exam (LECTURE ONLY)'!O$20:X$20, "CLO5", 'Exam (LECTURE ONLY)'!O258:X258) / 'Exam (LECTURE ONLY)'!AM$10), "", SUMIF('Exam (LECTURE ONLY)'!O$20:X$20, "CLO5", 'Exam (LECTURE ONLY)'!O258:X258) / 'Exam (LECTURE ONLY)'!AM$10),
IF(AND('PRINTABLE (per grading)'!H$16="EXAM", 'PRINTABLE (per grading)'!B$13="Final"), IF(ISERROR(SUMIF('Exam (LECTURE ONLY)'!Z$20:AI$20, "CLO5", 'Exam (LECTURE ONLY)'!Z258:AI258) / 'Exam (LECTURE ONLY)'!AN$10), "", SUMIF('Exam (LECTURE ONLY)'!Z$20:AI$20, "CLO5", 'Exam (LECTURE ONLY)'!Z258:AI258) / 'Exam (LECTURE ONLY)'!AN$10),
IF(AND('PRINTABLE (per grading)'!H$16="OUTPUT", 'PRINTABLE (per grading)'!B$13="Prelim"), IF(ISERROR(SUMIF(OUTPUT!C$20:M$20, "CLO5", OUTPUT!C258:M258) / OUTPUT!AL$10), "", SUMIF(OUTPUT!C$20:M$20, "CLO5", OUTPUT!C258:M258) / OUTPUT!AL$10),
IF(AND('PRINTABLE (per grading)'!H$16="OUTPUT", 'PRINTABLE (per grading)'!B$13="Midterm"), IF(ISERROR(SUMIF(OUTPUT!O$20:Y$20, "CLO5", OUTPUT!O258:Y258) / OUTPUT!AM$10), "", SUMIF(OUTPUT!O$20:Y$20, "CLO5", OUTPUT!O258:Y258) / OUTPUT!AM$10),
IF(AND('PRINTABLE (per grading)'!H$16="OUTPUT", 'PRINTABLE (per grading)'!B$13="Final"), IF(ISERROR(SUMIF(OUTPUT!AA$20:AI$20, "CLO5", OUTPUT!AA258:AI258) / OUTPUT!AN$10), "", SUMIF(OUTPUT!AA$20:AI$20, "CLO5", OUTPUT!AA258:AI258) / OUTPUT!AN$10),
"")))))),"")</f>
        <v/>
      </c>
      <c r="AJ256" s="286" t="str">
        <f aca="false">IF(B256&lt;&gt;"",IF(AI256="","",IF(AI256&lt;0.5,1,IF(AND(AI256&gt;=0.5,AI256&lt;P$10),2,IF(AI256&gt;=P$10,3)))),"")</f>
        <v/>
      </c>
      <c r="AK256" s="287" t="str">
        <f aca="false">IF(B256 &lt;&gt; "",IFERROR(IF(AVERAGE(AG256,AI256)&gt;=P$10,"Y","N"),""),"")</f>
        <v/>
      </c>
      <c r="AL256" s="194" t="str">
        <f aca="false">IF(B256 &lt;&gt; "", IFERROR(IF(C$16 = "PRELIM", SUMIF('Database (LECTURE-RES-PRAC)'!D$14:AG$14, "CLO6", 'Database (LECTURE-RES-PRAC)'!D253:AG253) / 'Grade computation'!F$9, IF(C$16 = "MIDTERM", SUMIF('Database (LECTURE-RES-PRAC)'!AJ$14:BM$14, "CLO6", 'Database (LECTURE-RES-PRAC)'!AJ253:BM253) / 'Grade computation'!G$9, IF(C$16 = "FINAL", SUMIF('Database (LECTURE-RES-PRAC)'!BP$14:CS$14, "CLO6", 'Database (LECTURE-RES-PRAC)'!BP253:CS253) / 'Grade computation'!H$9,""))),""),"")</f>
        <v/>
      </c>
      <c r="AM256" s="286" t="str">
        <f aca="false">IF(B256&lt;&gt;"",IF(AL256="","",IF(AL256&lt;0.5,1,IF(AND(AL256&gt;=0.5,AL256&lt;P$10),2,IF(AL256&gt;=P$10,3)))),"")</f>
        <v/>
      </c>
      <c r="AN256" s="194" t="str">
        <f aca="false">IF(B256 &lt;&gt; "",IF(AND('PRINTABLE (per grading)'!H$16="EXAM", 'PRINTABLE (per grading)'!B$13="Prelim"), IF(ISERROR(SUMIF('Exam (LECTURE ONLY)'!D$20:M$20, "CLO6", 'Exam (LECTURE ONLY)'!D258:M258) / 'Exam (LECTURE ONLY)'!AL$11), "", SUMIF('Exam (LECTURE ONLY)'!D$20:M$20, "CLO6", 'Exam (LECTURE ONLY)'!D258:M258) /'Exam (LECTURE ONLY)'!AL$11),
IF(AND('PRINTABLE (per grading)'!H$16="EXAM", 'PRINTABLE (per grading)'!B$13="Midterm"), IF(ISERROR(SUMIF('Exam (LECTURE ONLY)'!O$20:X$20, "CLO6", 'Exam (LECTURE ONLY)'!O258:X258) / 'Exam (LECTURE ONLY)'!AM$11), "", SUMIF('Exam (LECTURE ONLY)'!O$20:X$20, "CLO6", 'Exam (LECTURE ONLY)'!O258:X258) / 'Exam (LECTURE ONLY)'!AM$11),
IF(AND('PRINTABLE (per grading)'!H$16="EXAM", 'PRINTABLE (per grading)'!B$13="Final"), IF(ISERROR(SUMIF('Exam (LECTURE ONLY)'!Z$20:AI$20, "CLO6", 'Exam (LECTURE ONLY)'!Z258:AI258) / 'Exam (LECTURE ONLY)'!AN$11), "", SUMIF('Exam (LECTURE ONLY)'!Z$20:AI$20, "CLO6", 'Exam (LECTURE ONLY)'!Z258:AI258) / 'Exam (LECTURE ONLY)'!AN$11),
IF(AND('PRINTABLE (per grading)'!H$16="OUTPUT", 'PRINTABLE (per grading)'!B$13="Prelim"), IF(ISERROR(SUMIF(OUTPUT!C$20:M$20, "CLO6", OUTPUT!C258:M258) / OUTPUT!AL$11), "", SUMIF(OUTPUT!C$20:M$20, "CLO6", OUTPUT!C258:M258) / OUTPUT!AL$11),
IF(AND('PRINTABLE (per grading)'!H$16="OUTPUT", 'PRINTABLE (per grading)'!B$13="Midterm"), IF(ISERROR(SUMIF(OUTPUT!O$20:Y$20, "CLO6", OUTPUT!O258:Y258) / OUTPUT!AM$11), "", SUMIF(OUTPUT!O$20:Y$20, "CLO6", OUTPUT!O258:Y258) / OUTPUT!AM$11),
IF(AND('PRINTABLE (per grading)'!H$16="OUTPUT", 'PRINTABLE (per grading)'!B$13="Final"), IF(ISERROR(SUMIF(OUTPUT!AA$20:AI$20, "CLO6", OUTPUT!AA258:AI258) / OUTPUT!AN$11), "", SUMIF(OUTPUT!AA$20:AI$20, "CLO6", OUTPUT!AA258:AI258) / OUTPUT!AN$11),
"")))))),"")</f>
        <v/>
      </c>
      <c r="AO256" s="286" t="str">
        <f aca="false">IF(B256&lt;&gt;"",IF(AN256="","",IF(AN256&lt;0.5,1,IF(AND(AN256&gt;=0.5,AN256&lt;P$10),2,IF(AN256&gt;=P$10,3)))),"")</f>
        <v/>
      </c>
      <c r="AP256" s="287" t="str">
        <f aca="false">IF(B256 &lt;&gt; "",IFERROR(IF(AVERAGE(AL256,AN256)&gt;=P$10,"Y","N"),""),"")</f>
        <v/>
      </c>
      <c r="AQ256" s="194" t="str">
        <f aca="false">IF(B256 &lt;&gt; "", IFERROR(IF(C$16 = "PRELIM", SUMIF('Database (LECTURE-RES-PRAC)'!D$14:AG$14, "CLO7", 'Database (LECTURE-RES-PRAC)'!D253:AG253) / 'Grade computation'!F$10, IF(C$16 = "MIDTERM", SUMIF('Database (LECTURE-RES-PRAC)'!AJ$14:BM$14, "CLO7", 'Database (LECTURE-RES-PRAC)'!AJ253:BM253) / 'Grade computation'!G$10, IF(C$16 = "FINAL", SUMIF('Database (LECTURE-RES-PRAC)'!BP$14:CS$14, "CLO7", 'Database (LECTURE-RES-PRAC)'!BP253:CS253) / 'Grade computation'!H$10,""))),""),"")</f>
        <v/>
      </c>
      <c r="AR256" s="286" t="str">
        <f aca="false">IF(B256&lt;&gt;"",IF(AQ256="","",IF(AQ256&lt;0.5,1,IF(AND(AQ256&gt;=0.5,AQ256&lt;P$10),2,IF(AQ256&gt;=P$10,3)))),"")</f>
        <v/>
      </c>
      <c r="AS256" s="194" t="str">
        <f aca="false">IF(B256 &lt;&gt; "",IF(AND('PRINTABLE (per grading)'!H$16="EXAM", 'PRINTABLE (per grading)'!B$13="Prelim"), IF(ISERROR(SUMIF('Exam (LECTURE ONLY)'!D$20:M$20, "CLO7", 'Exam (LECTURE ONLY)'!D258:M258) / 'Exam (LECTURE ONLY)'!AL$12), "", SUMIF('Exam (LECTURE ONLY)'!D$20:M$20, "CLO7", 'Exam (LECTURE ONLY)'!D258:M258) /'Exam (LECTURE ONLY)'!AL$12),
IF(AND('PRINTABLE (per grading)'!H$16="EXAM", 'PRINTABLE (per grading)'!B$13="Midterm"), IF(ISERROR(SUMIF('Exam (LECTURE ONLY)'!O$20:X$20, "CLO7", 'Exam (LECTURE ONLY)'!O258:X258) / 'Exam (LECTURE ONLY)'!AM$12), "", SUMIF('Exam (LECTURE ONLY)'!O$20:X$20, "CLO7", 'Exam (LECTURE ONLY)'!O258:X258) / 'Exam (LECTURE ONLY)'!AM$12),
IF(AND('PRINTABLE (per grading)'!H$16="EXAM", 'PRINTABLE (per grading)'!B$13="Final"), IF(ISERROR(SUMIF('Exam (LECTURE ONLY)'!Z$20:AI$20, "CLO7", 'Exam (LECTURE ONLY)'!Z258:AI258) / 'Exam (LECTURE ONLY)'!AN$12), "", SUMIF('Exam (LECTURE ONLY)'!Z$20:AI$20, "CLO7", 'Exam (LECTURE ONLY)'!Z258:AI258) / 'Exam (LECTURE ONLY)'!AN$12),
IF(AND('PRINTABLE (per grading)'!H$16="OUTPUT", 'PRINTABLE (per grading)'!B$13="Prelim"), IF(ISERROR(SUMIF(OUTPUT!C$20:M$20, "CLO7", OUTPUT!C258:M258) / OUTPUT!AL$12), "", SUMIF(OUTPUT!C$20:M$20, "CLO7", OUTPUT!C258:M258) / OUTPUT!AL$12),
IF(AND('PRINTABLE (per grading)'!H$16="OUTPUT", 'PRINTABLE (per grading)'!B$13="Midterm"), IF(ISERROR(SUMIF(OUTPUT!O$20:Y$20, "CLO7", OUTPUT!O258:Y258) / OUTPUT!AM$12), "", SUMIF(OUTPUT!O$20:Y$20, "CLO7", OUTPUT!O258:Y258) / OUTPUT!AM$12),
IF(AND('PRINTABLE (per grading)'!H$16="OUTPUT", 'PRINTABLE (per grading)'!B$13="Final"), IF(ISERROR(SUMIF(OUTPUT!AA$20:AI$20, "CLO7", OUTPUT!AA258:AI258) / OUTPUT!AN$12), "", SUMIF(OUTPUT!AA$20:AI$20, "CLO7", OUTPUT!AA258:AI258) / OUTPUT!AN$12),
"")))))),"")</f>
        <v/>
      </c>
      <c r="AT256" s="286" t="str">
        <f aca="false">IF(B256&lt;&gt;"",IF(AS256="","",IF(AS256&lt;0.5,1,IF(AND(AS256&gt;=0.5,AS256&lt;P$10),2,IF(AS256&gt;=P$10,3)))),"")</f>
        <v/>
      </c>
      <c r="AU256" s="287" t="str">
        <f aca="false">IF(B256 &lt;&gt; "",IFERROR(IF(AVERAGE(AQ256,AS256)&gt;=P$10,"Y","N"),""),"")</f>
        <v/>
      </c>
      <c r="AV256" s="194" t="str">
        <f aca="false">IF(B256 &lt;&gt; "", IFERROR(IF(C$16 = "PRELIM", SUMIF('Database (LECTURE-RES-PRAC)'!D$14:AG$14, "CLO8", 'Database (LECTURE-RES-PRAC)'!D253:AG253) / 'Grade computation'!F$11, IF(C$16 = "MIDTERM", SUMIF('Database (LECTURE-RES-PRAC)'!AJ$14:BM$14, "CLO8", 'Database (LECTURE-RES-PRAC)'!AJ253:BM253) / 'Grade computation'!G$11, IF(C$16 = "FINAL", SUMIF('Database (LECTURE-RES-PRAC)'!BP$14:CS$14, "CLO8", 'Database (LECTURE-RES-PRAC)'!BP253:CS253) / 'Grade computation'!H$11,""))),""),"")</f>
        <v/>
      </c>
      <c r="AW256" s="286" t="str">
        <f aca="false">IF(B256&lt;&gt;"",IF(AV256="","",IF(AV256&lt;0.5,1,IF(AND(AV256&gt;=0.5,AV256&lt;P$10),2,IF(AV256&gt;=P$10,3)))),"")</f>
        <v/>
      </c>
      <c r="AX256" s="194" t="str">
        <f aca="false">IF(B256 &lt;&gt; "",IF(AND('PRINTABLE (per grading)'!H$16="EXAM", 'PRINTABLE (per grading)'!B$13="Prelim"), IF(ISERROR(SUMIF('Exam (LECTURE ONLY)'!D$20:M$20, "CLO8", 'Exam (LECTURE ONLY)'!D258:M258) / 'Exam (LECTURE ONLY)'!AL$13), "", SUMIF('Exam (LECTURE ONLY)'!D$20:M$20, "CLO8", 'Exam (LECTURE ONLY)'!D258:M258) /'Exam (LECTURE ONLY)'!AL$13),
IF(AND('PRINTABLE (per grading)'!H$16="EXAM", 'PRINTABLE (per grading)'!B$13="Midterm"), IF(ISERROR(SUMIF('Exam (LECTURE ONLY)'!O$20:X$20, "CLO8", 'Exam (LECTURE ONLY)'!O258:X258) / 'Exam (LECTURE ONLY)'!AM$13), "", SUMIF('Exam (LECTURE ONLY)'!O$20:X$20, "CLO8", 'Exam (LECTURE ONLY)'!O258:X258) / 'Exam (LECTURE ONLY)'!AM$13),
IF(AND('PRINTABLE (per grading)'!H$16="EXAM", 'PRINTABLE (per grading)'!B$13="Final"), IF(ISERROR(SUMIF('Exam (LECTURE ONLY)'!Z$20:AI$20, "CLO8", 'Exam (LECTURE ONLY)'!Z258:AI258) / 'Exam (LECTURE ONLY)'!AN$13), "", SUMIF('Exam (LECTURE ONLY)'!Z$20:AI$20, "CLO8", 'Exam (LECTURE ONLY)'!Z258:AI258) / 'Exam (LECTURE ONLY)'!AN$13),
IF(AND('PRINTABLE (per grading)'!H$16="OUTPUT", 'PRINTABLE (per grading)'!B$13="Prelim"), IF(ISERROR(SUMIF(OUTPUT!C$20:M$20, "CLO8", OUTPUT!C258:M258) / OUTPUT!AL$13), "", SUMIF(OUTPUT!C$20:M$20, "CLO8", OUTPUT!C258:M258) / OUTPUT!AL$13),
IF(AND('PRINTABLE (per grading)'!H$16="OUTPUT", 'PRINTABLE (per grading)'!B$13="Midterm"), IF(ISERROR(SUMIF(OUTPUT!O$20:Y$20, "CLO8", OUTPUT!O258:Y258) / OUTPUT!AM$13), "", SUMIF(OUTPUT!O$20:Y$20, "CLO8", OUTPUT!O258:Y258) / OUTPUT!AM$13),
IF(AND('PRINTABLE (per grading)'!H$16="OUTPUT", 'PRINTABLE (per grading)'!B$13="Final"), IF(ISERROR(SUMIF(OUTPUT!AA$20:AI$20, "CLO8", OUTPUT!AA258:AI258) / OUTPUT!AN$13), "", SUMIF(OUTPUT!AA$20:AI$20, "CLO8", OUTPUT!AA258:AI258) / OUTPUT!AN$13),
"")))))),"")</f>
        <v/>
      </c>
      <c r="AY256" s="286" t="str">
        <f aca="false">IF(B256&lt;&gt;"",IF(AX256="","",IF(AX256&lt;0.5,1,IF(AND(AX256&gt;=0.5,AX256&lt;P$10),2,IF(AX256&gt;=P$10,3)))),"")</f>
        <v/>
      </c>
      <c r="AZ256" s="287" t="str">
        <f aca="false">IF(B256 &lt;&gt; "",IFERROR(IF(AVERAGE(AV256,AX256)&gt;=P$10,"Y","N"),""),"")</f>
        <v/>
      </c>
      <c r="BA256" s="194" t="str">
        <f aca="false">IF(B256 &lt;&gt; "", IFERROR(IF(C$16 = "PRELIM", SUMIF('Database (LECTURE-RES-PRAC)'!D$14:AG$14, "CLO9", 'Database (LECTURE-RES-PRAC)'!D253:AG253) / 'Grade computation'!F$12, IF(C$16 = "MIDTERM", SUMIF('Database (LECTURE-RES-PRAC)'!AJ$14:BM$14, "CLO9", 'Database (LECTURE-RES-PRAC)'!AJ253:BM253) / 'Grade computation'!G$12, IF(C$16 = "FINAL", SUMIF('Database (LECTURE-RES-PRAC)'!BP$14:CS$14, "CLO9", 'Database (LECTURE-RES-PRAC)'!BP253:CS253) / 'Grade computation'!H$12,""))),""),"")</f>
        <v/>
      </c>
      <c r="BB256" s="286" t="str">
        <f aca="false">IF(B256&lt;&gt;"",IF(BA256="","",IF(BA256&lt;0.5,1,IF(AND(BA256&gt;=0.5,BA256&lt;P$10),2,IF(BA256&gt;=P$10,3)))),"")</f>
        <v/>
      </c>
      <c r="BC256" s="194" t="str">
        <f aca="false">IF(B256 &lt;&gt; "",IF(AND('PRINTABLE (per grading)'!H$16="EXAM", 'PRINTABLE (per grading)'!B$13="Prelim"), IF(ISERROR(SUMIF('Exam (LECTURE ONLY)'!D$20:M$20, "CLO9", 'Exam (LECTURE ONLY)'!D258:M258) / 'Exam (LECTURE ONLY)'!AL$14), "", SUMIF('Exam (LECTURE ONLY)'!D$20:M$20, "CLO9", 'Exam (LECTURE ONLY)'!D258:M258) /'Exam (LECTURE ONLY)'!AL$14),
IF(AND('PRINTABLE (per grading)'!H$16="EXAM", 'PRINTABLE (per grading)'!B$13="Midterm"), IF(ISERROR(SUMIF('Exam (LECTURE ONLY)'!O$20:X$20, "CLO9", 'Exam (LECTURE ONLY)'!O258:X258) / 'Exam (LECTURE ONLY)'!AM$14), "", SUMIF('Exam (LECTURE ONLY)'!O$20:X$20, "CLO9", 'Exam (LECTURE ONLY)'!O258:X258) / 'Exam (LECTURE ONLY)'!AM$14),
IF(AND('PRINTABLE (per grading)'!H$16="EXAM", 'PRINTABLE (per grading)'!B$13="Final"), IF(ISERROR(SUMIF('Exam (LECTURE ONLY)'!Z$20:AI$20, "CLO9", 'Exam (LECTURE ONLY)'!Z258:AI258) / 'Exam (LECTURE ONLY)'!AN$14), "", SUMIF('Exam (LECTURE ONLY)'!Z$20:AI$20, "CLO9", 'Exam (LECTURE ONLY)'!Z258:AI258) / 'Exam (LECTURE ONLY)'!AN$14),
IF(AND('PRINTABLE (per grading)'!H$16="OUTPUT", 'PRINTABLE (per grading)'!B$13="Prelim"), IF(ISERROR(SUMIF(OUTPUT!C$20:M$20, "CLO9", OUTPUT!C258:M258) / OUTPUT!AL$14), "", SUMIF(OUTPUT!C$20:M$20, "CLO9", OUTPUT!C258:M258) / OUTPUT!AL$14),
IF(AND('PRINTABLE (per grading)'!H$16="OUTPUT", 'PRINTABLE (per grading)'!B$13="Midterm"), IF(ISERROR(SUMIF(OUTPUT!O$20:Y$20, "CLO9", OUTPUT!O258:Y258) / OUTPUT!AM$14), "", SUMIF(OUTPUT!O$20:Y$20, "CLO9", OUTPUT!O258:Y258) / OUTPUT!AM$14),
IF(AND('PRINTABLE (per grading)'!H$16="OUTPUT", 'PRINTABLE (per grading)'!B$13="Final"), IF(ISERROR(SUMIF(OUTPUT!AA$20:AI$20, "CLO9", OUTPUT!AA258:AI258) / OUTPUT!AN$14), "", SUMIF(OUTPUT!AA$20:AI$20, "CLO9", OUTPUT!AA258:AI258) / OUTPUT!AN$14),
"")))))),"")</f>
        <v/>
      </c>
      <c r="BD256" s="286" t="str">
        <f aca="false">IF(B256&lt;&gt;"",IF(BC256="","",IF(BC256&lt;0.5,1,IF(AND(BC256&gt;=0.5,BC256&lt;P$10),2,IF(BC256&gt;=P$10,3)))),"")</f>
        <v/>
      </c>
      <c r="BE256" s="287" t="str">
        <f aca="false">IF(B256 &lt;&gt; "",IFERROR(IF(AVERAGE(BA256,BC256)&gt;=P$10,"Y","N"),""),"")</f>
        <v/>
      </c>
      <c r="BF256" s="194" t="str">
        <f aca="false">IF(B256 &lt;&gt; "", IFERROR(IF(C$16 = "PRELIM", SUMIF('Database (LECTURE-RES-PRAC)'!D$14:AG$14, "CLO10", 'Database (LECTURE-RES-PRAC)'!D253:AG253) / 'Grade computation'!F$13, IF(C$16 = "MIDTERM", SUMIF('Database (LECTURE-RES-PRAC)'!AJ$14:BM$14, "CLO10", 'Database (LECTURE-RES-PRAC)'!AJ253:BM253) / 'Grade computation'!G$13, IF(C$16 = "FINAL", SUMIF('Database (LECTURE-RES-PRAC)'!BP$14:CS$14, "CLO10", 'Database (LECTURE-RES-PRAC)'!BP253:CS253) / 'Grade computation'!H$13,""))),""),"")</f>
        <v/>
      </c>
      <c r="BG256" s="286" t="str">
        <f aca="false">IF(B256&lt;&gt;"",IF(BF256="","",IF(BF256&lt;0.5,1,IF(AND(BF256&gt;=0.5,BF256&lt;P$10),2,IF(BF256&gt;=P$10,3)))),"")</f>
        <v/>
      </c>
      <c r="BH256" s="194" t="str">
        <f aca="false">IF(B256 &lt;&gt; "",IF(AND('PRINTABLE (per grading)'!H$16="EXAM", 'PRINTABLE (per grading)'!B$13="Prelim"), IF(ISERROR(SUMIF('Exam (LECTURE ONLY)'!D$20:M$20, "CLO10", 'Exam (LECTURE ONLY)'!D258:M258) / 'Exam (LECTURE ONLY)'!AL$15), "", SUMIF('Exam (LECTURE ONLY)'!D$20:M$20, "CLO10", 'Exam (LECTURE ONLY)'!D258:M258) /'Exam (LECTURE ONLY)'!AL$15),
IF(AND('PRINTABLE (per grading)'!H$16="EXAM", 'PRINTABLE (per grading)'!B$13="Midterm"), IF(ISERROR(SUMIF('Exam (LECTURE ONLY)'!O$20:X$20, "CLO10", 'Exam (LECTURE ONLY)'!O258:X258) / 'Exam (LECTURE ONLY)'!AM$15), "", SUMIF('Exam (LECTURE ONLY)'!O$20:X$20, "CLO10", 'Exam (LECTURE ONLY)'!O258:X258) / 'Exam (LECTURE ONLY)'!AM$15),
IF(AND('PRINTABLE (per grading)'!H$16="EXAM", 'PRINTABLE (per grading)'!B$13="Final"), IF(ISERROR(SUMIF('Exam (LECTURE ONLY)'!Z$20:AI$20, "CLO10", 'Exam (LECTURE ONLY)'!Z258:AI258) / 'Exam (LECTURE ONLY)'!AN$15), "", SUMIF('Exam (LECTURE ONLY)'!Z$20:AI$20, "CLO10", 'Exam (LECTURE ONLY)'!Z258:AI258) / 'Exam (LECTURE ONLY)'!AN$15),
IF(AND('PRINTABLE (per grading)'!H$16="OUTPUT", 'PRINTABLE (per grading)'!B$13="Prelim"), IF(ISERROR(SUMIF(OUTPUT!C$20:M$20, "CLO10", OUTPUT!C258:M258) / OUTPUT!AL$15), "", SUMIF(OUTPUT!C$20:M$20, "CLO10", OUTPUT!C258:M258) / OUTPUT!AL$15),
IF(AND('PRINTABLE (per grading)'!H$16="OUTPUT", 'PRINTABLE (per grading)'!B$13="Midterm"), IF(ISERROR(SUMIF(OUTPUT!O$20:Y$20, "CLO10", OUTPUT!O258:Y258) / OUTPUT!AM$15), "", SUMIF(OUTPUT!O$20:Y$20, "CLO10", OUTPUT!O258:Y258) / OUTPUT!AM$15),
IF(AND('PRINTABLE (per grading)'!H$16="OUTPUT", 'PRINTABLE (per grading)'!B$13="Final"), IF(ISERROR(SUMIF(OUTPUT!AA$20:AI$20, "CLO10", OUTPUT!AA258:AI258) / OUTPUT!AN$15), "", SUMIF(OUTPUT!AA$20:AI$20, "CLO10", OUTPUT!AA258:AI258) / OUTPUT!AN$15),
"")))))),"")</f>
        <v/>
      </c>
      <c r="BI256" s="286" t="str">
        <f aca="false">IF(B256&lt;&gt;"",IF(BH256="","",IF(BH256&lt;0.5,1,IF(AND(BH256&gt;=0.5,BH256&lt;P$10),2,IF(BH256&gt;=P$10,3)))),"")</f>
        <v/>
      </c>
      <c r="BJ256" s="287" t="str">
        <f aca="false">IF(B256 &lt;&gt; "",IFERROR(IF(AVERAGE(BF256,BH256)&gt;=P$10,"Y","N"),""),"")</f>
        <v/>
      </c>
      <c r="BK256" s="8"/>
    </row>
    <row r="257" customFormat="false" ht="19.5" hidden="false" customHeight="true" outlineLevel="0" collapsed="false">
      <c r="A257" s="183" t="str">
        <f aca="false">IF(ISBLANK('Database (LECTURE-RES-PRAC)'!A254),"",'Database (LECTURE-RES-PRAC)'!A254)</f>
        <v/>
      </c>
      <c r="B257" s="184" t="str">
        <f aca="false">IF(ISBLANK('Database (LECTURE-RES-PRAC)'!B254),"",'Database (LECTURE-RES-PRAC)'!B254)</f>
        <v/>
      </c>
      <c r="C257" s="230" t="str">
        <f aca="false">IF(B257&lt;&gt;"",IF(C$16="PRELIM",'Grade computation'!C257, IF(C$16="MIDTERM",'Grade computation'!K257, IF(C$16="FINAL",'Grade computation'!S257,""))),"")</f>
        <v/>
      </c>
      <c r="D257" s="231" t="str">
        <f aca="false">IF(B257&lt;&gt;"",IFERROR(IF(B$11="80-20", (((C257/C$19)*X$6)+X$7)*D$18, IF(B$11="60-40", (((C257/C$19)*Y$6)+Y$7)*D$18, 0)),0),"")</f>
        <v/>
      </c>
      <c r="E257" s="230" t="str">
        <f aca="false">IF(B257&lt;&gt;"", IF(C$16="PRELIM",'Grade computation'!E257, IF(C$16="MIDTERM",'Grade computation'!M257, IF(C$16="FINAL",'Grade computation'!U257,""))),"")</f>
        <v/>
      </c>
      <c r="F257" s="232" t="str">
        <f aca="false">IF(B257&lt;&gt;"",IFERROR(IF(B$11="80-20", (((E257/E$19)*X$6)+X$7)*F$18, IF(B$11="60-40", (((E257/E$19)*Y$6)+Y$7)*F$18, 0)),0),"")</f>
        <v/>
      </c>
      <c r="G257" s="233" t="str">
        <f aca="false">IF(B257&lt;&gt;"",IFERROR((D257+F257),0),"")</f>
        <v/>
      </c>
      <c r="H257" s="234" t="str">
        <f aca="false">IF(B257&lt;&gt;"",IF(C$16="PRELIM", 'Grade computation'!H257, IF(C$16="MIDTERM", 'Grade computation'!P257, IF(C$16="FINAL",'Grade computation'!X257, ""))),"")</f>
        <v/>
      </c>
      <c r="I257" s="233" t="str">
        <f aca="false">IF(B257&lt;&gt;"",IFERROR(IF(B$11="80-20", (((H257/H$19)*X$6)+X$7)*I$19, IF(B$11="60-40", (((H257/H$19)*Y$6)+Y$7)*I$19, 0)),0),"")</f>
        <v/>
      </c>
      <c r="J257" s="237" t="str">
        <f aca="false">IFERROR((G257+I257),"")</f>
        <v/>
      </c>
      <c r="K257" s="183" t="str">
        <f aca="false">IFERROR(IF(J257="","",IF(J257&gt;=75,"PASSED","FAILED")),"")</f>
        <v/>
      </c>
      <c r="L257" s="183"/>
      <c r="M257" s="194" t="str">
        <f aca="false">IF(B257 &lt;&gt; "", IFERROR(IF(C$16 = "PRELIM", SUMIF('Database (LECTURE-RES-PRAC)'!D$14:AG$14, "CLO1", 'Database (LECTURE-RES-PRAC)'!D254:AG254) / 'Grade computation'!F$4, IF(C$16 = "MIDTERM", SUMIF('Database (LECTURE-RES-PRAC)'!AJ$14:BM$14, "CLO1", 'Database (LECTURE-RES-PRAC)'!AJ254:BM254) / 'Grade computation'!G$4, IF(C$16 = "FINAL", SUMIF('Database (LECTURE-RES-PRAC)'!BP$14:CS$14, "CLO1", 'Database (LECTURE-RES-PRAC)'!BP254:CS254) / 'Grade computation'!H$4,""))),""),"")</f>
        <v/>
      </c>
      <c r="N257" s="286" t="str">
        <f aca="false">IF(B257&lt;&gt;"",IF(M257="","",IF(M257&lt;0.5,1,IF(AND(M257&gt;=0.5,M257&lt;P$10),2,IF(M257&gt;=P$10,3)))),"")</f>
        <v/>
      </c>
      <c r="O257" s="194" t="str">
        <f aca="false">IF(B257 &lt;&gt; "",IF(AND('PRINTABLE (per grading)'!H$16="EXAM", 'PRINTABLE (per grading)'!B$13="Prelim"), IF(ISERROR(SUMIF('Exam (LECTURE ONLY)'!D$20:M$20, "CLO1", 'Exam (LECTURE ONLY)'!D259:M259) / 'Exam (LECTURE ONLY)'!AL$6), "", SUMIF('Exam (LECTURE ONLY)'!D$20:M$20, "CLO1", 'Exam (LECTURE ONLY)'!D259:M259) /'Exam (LECTURE ONLY)'!AL$6),
IF(AND('PRINTABLE (per grading)'!H$16="EXAM", 'PRINTABLE (per grading)'!B$13="Midterm"), IF(ISERROR(SUMIF('Exam (LECTURE ONLY)'!O$20:X$20, "CLO1", 'Exam (LECTURE ONLY)'!O259:X259) / 'Exam (LECTURE ONLY)'!AM$6), "", SUMIF('Exam (LECTURE ONLY)'!O$20:X$20, "CLO1", 'Exam (LECTURE ONLY)'!O259:X259) / 'Exam (LECTURE ONLY)'!AM$6),
IF(AND('PRINTABLE (per grading)'!H$16="EXAM", 'PRINTABLE (per grading)'!B$13="Final"), IF(ISERROR(SUMIF('Exam (LECTURE ONLY)'!Z$20:AI$20, "CLO1", 'Exam (LECTURE ONLY)'!Z259:AI259) / 'Exam (LECTURE ONLY)'!AN$6), "", SUMIF('Exam (LECTURE ONLY)'!Z$20:AI$20, "CLO1", 'Exam (LECTURE ONLY)'!Z259:AI259) / 'Exam (LECTURE ONLY)'!AN$6),
IF(AND('PRINTABLE (per grading)'!H$16="OUTPUT", 'PRINTABLE (per grading)'!B$13="Prelim"), IF(ISERROR(SUMIF(OUTPUT!C$20:M$20, "CLO1", OUTPUT!C259:M259) / OUTPUT!AL$6), "", SUMIF(OUTPUT!C$20:M$20, "CLO1", OUTPUT!C259:M259) / OUTPUT!AL$6),
IF(AND('PRINTABLE (per grading)'!H$16="OUTPUT", 'PRINTABLE (per grading)'!B$13="Midterm"), IF(ISERROR(SUMIF(OUTPUT!O$20:Y$20, "CLO1", OUTPUT!O259:Y259) / OUTPUT!AM$6), "", SUMIF(OUTPUT!O$20:Y$20, "CLO1", OUTPUT!O259:Y259) / OUTPUT!AM$6),
IF(AND('PRINTABLE (per grading)'!H$16="OUTPUT", 'PRINTABLE (per grading)'!B$13="Final"), IF(ISERROR(SUMIF(OUTPUT!AA$20:AI$20, "CLO1", OUTPUT!AA259:AI259) / OUTPUT!AN$6), "", SUMIF(OUTPUT!AA$20:AI$20, "CLO1", OUTPUT!AA259:AI259) / OUTPUT!AN$6),
"")))))),"")</f>
        <v/>
      </c>
      <c r="P257" s="286" t="str">
        <f aca="false">IF(B257&lt;&gt;"",IF(O257="","",IF(O257&lt;0.5,1,IF(AND(O257&gt;=0.5,O257&lt;P$10),2,IF(O257&gt;=P$10,3)))),"")</f>
        <v/>
      </c>
      <c r="Q257" s="287" t="str">
        <f aca="false">IF(B257 &lt;&gt; "",IFERROR(IF(AVERAGE(M257,O257)&gt;=P$10,"Y","N"),""),"")</f>
        <v/>
      </c>
      <c r="R257" s="194" t="str">
        <f aca="false">IF(B257 &lt;&gt; "", IFERROR(IF(C$16 = "PRELIM", SUMIF('Database (LECTURE-RES-PRAC)'!D$14:AG$14, "CLO2", 'Database (LECTURE-RES-PRAC)'!D254:AG254) / 'Grade computation'!F$5, IF(C$16 = "MIDTERM", SUMIF('Database (LECTURE-RES-PRAC)'!AJ$14:BM$14, "CLO2", 'Database (LECTURE-RES-PRAC)'!AJ254:BM254) / 'Grade computation'!G$5, IF(C$16 = "FINAL", SUMIF('Database (LECTURE-RES-PRAC)'!BP$14:CS$14, "CLO2", 'Database (LECTURE-RES-PRAC)'!BP254:CS254) / 'Grade computation'!H$5,""))),""),"")</f>
        <v/>
      </c>
      <c r="S257" s="286" t="str">
        <f aca="false">IF(B257&lt;&gt;"",IF(R257="","",IF(R257&lt;0.5,1,IF(AND(R257&gt;=0.5,R257&lt;P$10),2,IF(R257&gt;=P$10,3)))),"")</f>
        <v/>
      </c>
      <c r="T257" s="194" t="str">
        <f aca="false">IF(B257 &lt;&gt; "",IF(AND('PRINTABLE (per grading)'!H$16="EXAM", 'PRINTABLE (per grading)'!B$13="Prelim"), IF(ISERROR(SUMIF('Exam (LECTURE ONLY)'!D$20:M$20, "CLO2", 'Exam (LECTURE ONLY)'!D259:M259) / 'Exam (LECTURE ONLY)'!AL$7), "", SUMIF('Exam (LECTURE ONLY)'!D$20:M$20, "CLO2", 'Exam (LECTURE ONLY)'!D259:M259) /'Exam (LECTURE ONLY)'!AL$7),
IF(AND('PRINTABLE (per grading)'!H$16="EXAM", 'PRINTABLE (per grading)'!B$13="Midterm"), IF(ISERROR(SUMIF('Exam (LECTURE ONLY)'!O$20:X$20, "CLO2", 'Exam (LECTURE ONLY)'!O259:X259) / 'Exam (LECTURE ONLY)'!AM$7), "", SUMIF('Exam (LECTURE ONLY)'!O$20:X$20, "CLO2", 'Exam (LECTURE ONLY)'!O259:X259) / 'Exam (LECTURE ONLY)'!AM$7),
IF(AND('PRINTABLE (per grading)'!H$16="EXAM", 'PRINTABLE (per grading)'!B$13="Final"), IF(ISERROR(SUMIF('Exam (LECTURE ONLY)'!Z$20:AI$20, "CLO2", 'Exam (LECTURE ONLY)'!Z259:AI259) / 'Exam (LECTURE ONLY)'!AN$7), "", SUMIF('Exam (LECTURE ONLY)'!Z$20:AI$20, "CLO2", 'Exam (LECTURE ONLY)'!Z259:AI259) / 'Exam (LECTURE ONLY)'!AN$7),
IF(AND('PRINTABLE (per grading)'!H$16="OUTPUT", 'PRINTABLE (per grading)'!B$13="Prelim"), IF(ISERROR(SUMIF(OUTPUT!C$20:M$20, "CLO2", OUTPUT!C259:M259) / OUTPUT!AL$7), "", SUMIF(OUTPUT!C$20:M$20, "CLO2", OUTPUT!C259:M259) / OUTPUT!AL$7),
IF(AND('PRINTABLE (per grading)'!H$16="OUTPUT", 'PRINTABLE (per grading)'!B$13="Midterm"), IF(ISERROR(SUMIF(OUTPUT!O$20:Y$20, "CLO2", OUTPUT!O259:Y259) / OUTPUT!AM$7), "", SUMIF(OUTPUT!O$20:Y$20, "CLO2", OUTPUT!O259:Y259) / OUTPUT!AM$7),
IF(AND('PRINTABLE (per grading)'!H$16="OUTPUT", 'PRINTABLE (per grading)'!B$13="Final"), IF(ISERROR(SUMIF(OUTPUT!AA$20:AI$20, "CLO2", OUTPUT!AA259:AI259) / OUTPUT!AN$7), "", SUMIF(OUTPUT!AA$20:AI$20, "CLO2", OUTPUT!AA259:AI259) / OUTPUT!AN$7),
"")))))),"")</f>
        <v/>
      </c>
      <c r="U257" s="286" t="str">
        <f aca="false">IF(B257&lt;&gt;"",IF(T257="","",IF(T257&lt;0.5,1,IF(AND(T257&gt;=0.5,T257&lt;P$10),2,IF(T257&gt;=P$10,3)))),"")</f>
        <v/>
      </c>
      <c r="V257" s="287" t="str">
        <f aca="false">IF(B257 &lt;&gt; "",IFERROR(IF(AVERAGE(R257,T257)&gt;=P$10,"Y","N"),""),"")</f>
        <v/>
      </c>
      <c r="W257" s="194" t="str">
        <f aca="false">IF(B257 &lt;&gt; "", IFERROR(IF(C$16 = "PRELIM", SUMIF('Database (LECTURE-RES-PRAC)'!D$14:AG$14, "CLO3", 'Database (LECTURE-RES-PRAC)'!D254:AG254) / 'Grade computation'!F$6, IF(C$16 = "MIDTERM", SUMIF('Database (LECTURE-RES-PRAC)'!AJ$14:BM$14, "CLO3", 'Database (LECTURE-RES-PRAC)'!AJ254:BM254) / 'Grade computation'!G$6, IF(C$16 = "FINAL", SUMIF('Database (LECTURE-RES-PRAC)'!BP$14:CS$14, "CLO3", 'Database (LECTURE-RES-PRAC)'!BP254:CS254) / 'Grade computation'!H$6,""))),""),"")</f>
        <v/>
      </c>
      <c r="X257" s="286" t="str">
        <f aca="false">IF(B257&lt;&gt;"",IF(W257="","",IF(W257&lt;0.5,1,IF(AND(W257&gt;=0.5,W257&lt;P$10),2,IF(W257&gt;=P$10,3)))),"")</f>
        <v/>
      </c>
      <c r="Y257" s="194" t="str">
        <f aca="false">IF(B257 &lt;&gt; "",IF(AND('PRINTABLE (per grading)'!H$16="EXAM", 'PRINTABLE (per grading)'!B$13="Prelim"), IF(ISERROR(SUMIF('Exam (LECTURE ONLY)'!D$20:M$20, "CLO3", 'Exam (LECTURE ONLY)'!D259:M259) / 'Exam (LECTURE ONLY)'!AL$8), "", SUMIF('Exam (LECTURE ONLY)'!D$20:M$20, "CLO3", 'Exam (LECTURE ONLY)'!D259:M259) /'Exam (LECTURE ONLY)'!AL$8),
IF(AND('PRINTABLE (per grading)'!H$16="EXAM", 'PRINTABLE (per grading)'!B$13="Midterm"), IF(ISERROR(SUMIF('Exam (LECTURE ONLY)'!O$20:X$20, "CLO3", 'Exam (LECTURE ONLY)'!O259:X259) / 'Exam (LECTURE ONLY)'!AM$8), "", SUMIF('Exam (LECTURE ONLY)'!O$20:X$20, "CLO3", 'Exam (LECTURE ONLY)'!O259:X259) / 'Exam (LECTURE ONLY)'!AM$8),
IF(AND('PRINTABLE (per grading)'!H$16="EXAM", 'PRINTABLE (per grading)'!B$13="Final"), IF(ISERROR(SUMIF('Exam (LECTURE ONLY)'!Z$20:AI$20, "CLO3", 'Exam (LECTURE ONLY)'!Z259:AI259) / 'Exam (LECTURE ONLY)'!AN$8), "", SUMIF('Exam (LECTURE ONLY)'!Z$20:AI$20, "CLO3", 'Exam (LECTURE ONLY)'!Z259:AI259) / 'Exam (LECTURE ONLY)'!AN$8),
IF(AND('PRINTABLE (per grading)'!H$16="OUTPUT", 'PRINTABLE (per grading)'!B$13="Prelim"), IF(ISERROR(SUMIF(OUTPUT!C$20:M$20, "CLO3", OUTPUT!C259:M259) / OUTPUT!AL$8), "", SUMIF(OUTPUT!C$20:M$20, "CLO3", OUTPUT!C259:M259) / OUTPUT!AL$8),
IF(AND('PRINTABLE (per grading)'!H$16="OUTPUT", 'PRINTABLE (per grading)'!B$13="Midterm"), IF(ISERROR(SUMIF(OUTPUT!O$20:Y$20, "CLO3", OUTPUT!O259:Y259) / OUTPUT!AM$8), "", SUMIF(OUTPUT!O$20:Y$20, "CLO3", OUTPUT!O259:Y259) / OUTPUT!AM$8),
IF(AND('PRINTABLE (per grading)'!H$16="OUTPUT", 'PRINTABLE (per grading)'!B$13="Final"), IF(ISERROR(SUMIF(OUTPUT!AA$20:AI$20, "CLO3", OUTPUT!AA259:AI259) / OUTPUT!AN$8), "", SUMIF(OUTPUT!AA$20:AI$20, "CLO3", OUTPUT!AA259:AI259) / OUTPUT!AN$8),
"" )))))),"")</f>
        <v/>
      </c>
      <c r="Z257" s="286" t="str">
        <f aca="false">IF(B257&lt;&gt;"",IF(Y257="","",IF(Y257&lt;0.5,1,IF(AND(Y257&gt;=0.5,Y257&lt;P$10),2,IF(Y257&gt;=P$10,3)))),"")</f>
        <v/>
      </c>
      <c r="AA257" s="287" t="str">
        <f aca="false">IF(B257 &lt;&gt; "",IFERROR(IF(AVERAGE(W257,Y257)&gt;=P$10,"Y","N"),""),"")</f>
        <v/>
      </c>
      <c r="AB257" s="194" t="str">
        <f aca="false">IF(B257 &lt;&gt; "", IFERROR(IF(C$16 = "PRELIM", SUMIF('Database (LECTURE-RES-PRAC)'!D$14:AG$14, "CLO4", 'Database (LECTURE-RES-PRAC)'!D254:AG254) / 'Grade computation'!F$7, IF(C$16 = "MIDTERM", SUMIF('Database (LECTURE-RES-PRAC)'!AJ$14:BM$14, "CLO4", 'Database (LECTURE-RES-PRAC)'!AJ254:BM254) / 'Grade computation'!G$7, IF(C$16 = "FINAL", SUMIF('Database (LECTURE-RES-PRAC)'!BP$14:CS$14, "CLO4", 'Database (LECTURE-RES-PRAC)'!BP254:CS254) / 'Grade computation'!H$7,""))),""),"")</f>
        <v/>
      </c>
      <c r="AC257" s="286" t="str">
        <f aca="false">IF(B257&lt;&gt;"",IF(AB257="","",IF(AB257&lt;0.5,1,IF(AND(AB257&gt;=0.5,AB257&lt;P$10),2,IF(AB257&gt;=P$10,3)))),"")</f>
        <v/>
      </c>
      <c r="AD257" s="194" t="str">
        <f aca="false">IF(B257 &lt;&gt; "",IF(AND('PRINTABLE (per grading)'!H$16="EXAM", 'PRINTABLE (per grading)'!B$13="Prelim"), IF(ISERROR(SUMIF('Exam (LECTURE ONLY)'!D$20:M$20, "CLO4", 'Exam (LECTURE ONLY)'!D259:M259) / 'Exam (LECTURE ONLY)'!AL$9), "", SUMIF('Exam (LECTURE ONLY)'!D$20:M$20, "CLO4", 'Exam (LECTURE ONLY)'!D259:M259) /'Exam (LECTURE ONLY)'!AL$9),
IF(AND('PRINTABLE (per grading)'!H$16="EXAM", 'PRINTABLE (per grading)'!B$13="Midterm"), IF(ISERROR(SUMIF('Exam (LECTURE ONLY)'!O$20:X$20, "CLO4", 'Exam (LECTURE ONLY)'!O259:X259) / 'Exam (LECTURE ONLY)'!AM$9), "", SUMIF('Exam (LECTURE ONLY)'!O$20:X$20, "CLO4", 'Exam (LECTURE ONLY)'!O259:X259) / 'Exam (LECTURE ONLY)'!AM$9),
IF(AND('PRINTABLE (per grading)'!H$16="EXAM", 'PRINTABLE (per grading)'!B$13="Final"), IF(ISERROR(SUMIF('Exam (LECTURE ONLY)'!Z$20:AI$20, "CLO4", 'Exam (LECTURE ONLY)'!Z259:AI259) / 'Exam (LECTURE ONLY)'!AN$9), "", SUMIF('Exam (LECTURE ONLY)'!Z$20:AI$20, "CLO4", 'Exam (LECTURE ONLY)'!Z259:AI259) / 'Exam (LECTURE ONLY)'!AN$9),
IF(AND('PRINTABLE (per grading)'!H$16="OUTPUT", 'PRINTABLE (per grading)'!B$13="Prelim"), IF(ISERROR(SUMIF(OUTPUT!C$20:M$20, "CLO4", OUTPUT!C259:M259) / OUTPUT!AL$9), "", SUMIF(OUTPUT!C$20:M$20, "CLO4", OUTPUT!C259:M259) / OUTPUT!AL$9),
IF(AND('PRINTABLE (per grading)'!H$16="OUTPUT", 'PRINTABLE (per grading)'!B$13="Midterm"), IF(ISERROR(SUMIF(OUTPUT!O$20:Y$20, "CLO4", OUTPUT!O259:Y259) / OUTPUT!AM$9), "", SUMIF(OUTPUT!O$20:Y$20, "CLO4", OUTPUT!O259:Y259) / OUTPUT!AM$9),
IF(AND('PRINTABLE (per grading)'!H$16="OUTPUT", 'PRINTABLE (per grading)'!B$13="Final"), IF(ISERROR(SUMIF(OUTPUT!AA$20:AI$20, "CLO4", OUTPUT!AA259:AI259) / OUTPUT!AN$9), "", SUMIF(OUTPUT!AA$20:AI$20, "CLO4", OUTPUT!AA259:AI259) / OUTPUT!AN$9),
"")))))),"")</f>
        <v/>
      </c>
      <c r="AE257" s="286" t="str">
        <f aca="false">IF(B257&lt;&gt;"",IF(AD257="","",IF(AD257&lt;0.5,1,IF(AND(AD257&gt;=0.5,AD257&lt;P$10),2,IF(AD257&gt;=P$10,3)))),"")</f>
        <v/>
      </c>
      <c r="AF257" s="287" t="str">
        <f aca="false">IF(B257 &lt;&gt; "",IFERROR(IF(AVERAGE(AB257,AD257)&gt;=P$10,"Y","N"),""),"")</f>
        <v/>
      </c>
      <c r="AG257" s="194" t="str">
        <f aca="false">IF(B257 &lt;&gt; "", IFERROR(IF(C$16 = "PRELIM", SUMIF('Database (LECTURE-RES-PRAC)'!D$14:AG$14, "CLO5", 'Database (LECTURE-RES-PRAC)'!D254:AG254) / 'Grade computation'!F$8, IF(C$16 = "MIDTERM", SUMIF('Database (LECTURE-RES-PRAC)'!AJ$14:BM$14, "CLO5", 'Database (LECTURE-RES-PRAC)'!AJ254:BM254) / 'Grade computation'!G$8, IF(C$16 = "FINAL", SUMIF('Database (LECTURE-RES-PRAC)'!BP$14:CS$14, "CLO5", 'Database (LECTURE-RES-PRAC)'!BP254:CS254) / 'Grade computation'!H$8,""))),""),"")</f>
        <v/>
      </c>
      <c r="AH257" s="286" t="str">
        <f aca="false">IF(B257&lt;&gt;"",IF(AG257="","",IF(AG257&lt;0.5,1,IF(AND(AG257&gt;=0.5,AG257&lt;P$10),2,IF(AG257&gt;=P$10,3)))),"")</f>
        <v/>
      </c>
      <c r="AI257" s="194" t="str">
        <f aca="false">IF(B257 &lt;&gt; "",IF(AND('PRINTABLE (per grading)'!H$16="EXAM", 'PRINTABLE (per grading)'!B$13="Prelim"), IF(ISERROR(SUMIF('Exam (LECTURE ONLY)'!D$20:M$20, "CLO5", 'Exam (LECTURE ONLY)'!D259:M259) / 'Exam (LECTURE ONLY)'!AL$10), "", SUMIF('Exam (LECTURE ONLY)'!D$20:M$20, "CLO5", 'Exam (LECTURE ONLY)'!D259:M259) /'Exam (LECTURE ONLY)'!AL$10),
IF(AND('PRINTABLE (per grading)'!H$16="EXAM", 'PRINTABLE (per grading)'!B$13="Midterm"), IF(ISERROR(SUMIF('Exam (LECTURE ONLY)'!O$20:X$20, "CLO5", 'Exam (LECTURE ONLY)'!O259:X259) / 'Exam (LECTURE ONLY)'!AM$10), "", SUMIF('Exam (LECTURE ONLY)'!O$20:X$20, "CLO5", 'Exam (LECTURE ONLY)'!O259:X259) / 'Exam (LECTURE ONLY)'!AM$10),
IF(AND('PRINTABLE (per grading)'!H$16="EXAM", 'PRINTABLE (per grading)'!B$13="Final"), IF(ISERROR(SUMIF('Exam (LECTURE ONLY)'!Z$20:AI$20, "CLO5", 'Exam (LECTURE ONLY)'!Z259:AI259) / 'Exam (LECTURE ONLY)'!AN$10), "", SUMIF('Exam (LECTURE ONLY)'!Z$20:AI$20, "CLO5", 'Exam (LECTURE ONLY)'!Z259:AI259) / 'Exam (LECTURE ONLY)'!AN$10),
IF(AND('PRINTABLE (per grading)'!H$16="OUTPUT", 'PRINTABLE (per grading)'!B$13="Prelim"), IF(ISERROR(SUMIF(OUTPUT!C$20:M$20, "CLO5", OUTPUT!C259:M259) / OUTPUT!AL$10), "", SUMIF(OUTPUT!C$20:M$20, "CLO5", OUTPUT!C259:M259) / OUTPUT!AL$10),
IF(AND('PRINTABLE (per grading)'!H$16="OUTPUT", 'PRINTABLE (per grading)'!B$13="Midterm"), IF(ISERROR(SUMIF(OUTPUT!O$20:Y$20, "CLO5", OUTPUT!O259:Y259) / OUTPUT!AM$10), "", SUMIF(OUTPUT!O$20:Y$20, "CLO5", OUTPUT!O259:Y259) / OUTPUT!AM$10),
IF(AND('PRINTABLE (per grading)'!H$16="OUTPUT", 'PRINTABLE (per grading)'!B$13="Final"), IF(ISERROR(SUMIF(OUTPUT!AA$20:AI$20, "CLO5", OUTPUT!AA259:AI259) / OUTPUT!AN$10), "", SUMIF(OUTPUT!AA$20:AI$20, "CLO5", OUTPUT!AA259:AI259) / OUTPUT!AN$10),
"")))))),"")</f>
        <v/>
      </c>
      <c r="AJ257" s="286" t="str">
        <f aca="false">IF(B257&lt;&gt;"",IF(AI257="","",IF(AI257&lt;0.5,1,IF(AND(AI257&gt;=0.5,AI257&lt;P$10),2,IF(AI257&gt;=P$10,3)))),"")</f>
        <v/>
      </c>
      <c r="AK257" s="287" t="str">
        <f aca="false">IF(B257 &lt;&gt; "",IFERROR(IF(AVERAGE(AG257,AI257)&gt;=P$10,"Y","N"),""),"")</f>
        <v/>
      </c>
      <c r="AL257" s="194" t="str">
        <f aca="false">IF(B257 &lt;&gt; "", IFERROR(IF(C$16 = "PRELIM", SUMIF('Database (LECTURE-RES-PRAC)'!D$14:AG$14, "CLO6", 'Database (LECTURE-RES-PRAC)'!D254:AG254) / 'Grade computation'!F$9, IF(C$16 = "MIDTERM", SUMIF('Database (LECTURE-RES-PRAC)'!AJ$14:BM$14, "CLO6", 'Database (LECTURE-RES-PRAC)'!AJ254:BM254) / 'Grade computation'!G$9, IF(C$16 = "FINAL", SUMIF('Database (LECTURE-RES-PRAC)'!BP$14:CS$14, "CLO6", 'Database (LECTURE-RES-PRAC)'!BP254:CS254) / 'Grade computation'!H$9,""))),""),"")</f>
        <v/>
      </c>
      <c r="AM257" s="286" t="str">
        <f aca="false">IF(B257&lt;&gt;"",IF(AL257="","",IF(AL257&lt;0.5,1,IF(AND(AL257&gt;=0.5,AL257&lt;P$10),2,IF(AL257&gt;=P$10,3)))),"")</f>
        <v/>
      </c>
      <c r="AN257" s="194" t="str">
        <f aca="false">IF(B257 &lt;&gt; "",IF(AND('PRINTABLE (per grading)'!H$16="EXAM", 'PRINTABLE (per grading)'!B$13="Prelim"), IF(ISERROR(SUMIF('Exam (LECTURE ONLY)'!D$20:M$20, "CLO6", 'Exam (LECTURE ONLY)'!D259:M259) / 'Exam (LECTURE ONLY)'!AL$11), "", SUMIF('Exam (LECTURE ONLY)'!D$20:M$20, "CLO6", 'Exam (LECTURE ONLY)'!D259:M259) /'Exam (LECTURE ONLY)'!AL$11),
IF(AND('PRINTABLE (per grading)'!H$16="EXAM", 'PRINTABLE (per grading)'!B$13="Midterm"), IF(ISERROR(SUMIF('Exam (LECTURE ONLY)'!O$20:X$20, "CLO6", 'Exam (LECTURE ONLY)'!O259:X259) / 'Exam (LECTURE ONLY)'!AM$11), "", SUMIF('Exam (LECTURE ONLY)'!O$20:X$20, "CLO6", 'Exam (LECTURE ONLY)'!O259:X259) / 'Exam (LECTURE ONLY)'!AM$11),
IF(AND('PRINTABLE (per grading)'!H$16="EXAM", 'PRINTABLE (per grading)'!B$13="Final"), IF(ISERROR(SUMIF('Exam (LECTURE ONLY)'!Z$20:AI$20, "CLO6", 'Exam (LECTURE ONLY)'!Z259:AI259) / 'Exam (LECTURE ONLY)'!AN$11), "", SUMIF('Exam (LECTURE ONLY)'!Z$20:AI$20, "CLO6", 'Exam (LECTURE ONLY)'!Z259:AI259) / 'Exam (LECTURE ONLY)'!AN$11),
IF(AND('PRINTABLE (per grading)'!H$16="OUTPUT", 'PRINTABLE (per grading)'!B$13="Prelim"), IF(ISERROR(SUMIF(OUTPUT!C$20:M$20, "CLO6", OUTPUT!C259:M259) / OUTPUT!AL$11), "", SUMIF(OUTPUT!C$20:M$20, "CLO6", OUTPUT!C259:M259) / OUTPUT!AL$11),
IF(AND('PRINTABLE (per grading)'!H$16="OUTPUT", 'PRINTABLE (per grading)'!B$13="Midterm"), IF(ISERROR(SUMIF(OUTPUT!O$20:Y$20, "CLO6", OUTPUT!O259:Y259) / OUTPUT!AM$11), "", SUMIF(OUTPUT!O$20:Y$20, "CLO6", OUTPUT!O259:Y259) / OUTPUT!AM$11),
IF(AND('PRINTABLE (per grading)'!H$16="OUTPUT", 'PRINTABLE (per grading)'!B$13="Final"), IF(ISERROR(SUMIF(OUTPUT!AA$20:AI$20, "CLO6", OUTPUT!AA259:AI259) / OUTPUT!AN$11), "", SUMIF(OUTPUT!AA$20:AI$20, "CLO6", OUTPUT!AA259:AI259) / OUTPUT!AN$11),
"")))))),"")</f>
        <v/>
      </c>
      <c r="AO257" s="286" t="str">
        <f aca="false">IF(B257&lt;&gt;"",IF(AN257="","",IF(AN257&lt;0.5,1,IF(AND(AN257&gt;=0.5,AN257&lt;P$10),2,IF(AN257&gt;=P$10,3)))),"")</f>
        <v/>
      </c>
      <c r="AP257" s="287" t="str">
        <f aca="false">IF(B257 &lt;&gt; "",IFERROR(IF(AVERAGE(AL257,AN257)&gt;=P$10,"Y","N"),""),"")</f>
        <v/>
      </c>
      <c r="AQ257" s="194" t="str">
        <f aca="false">IF(B257 &lt;&gt; "", IFERROR(IF(C$16 = "PRELIM", SUMIF('Database (LECTURE-RES-PRAC)'!D$14:AG$14, "CLO7", 'Database (LECTURE-RES-PRAC)'!D254:AG254) / 'Grade computation'!F$10, IF(C$16 = "MIDTERM", SUMIF('Database (LECTURE-RES-PRAC)'!AJ$14:BM$14, "CLO7", 'Database (LECTURE-RES-PRAC)'!AJ254:BM254) / 'Grade computation'!G$10, IF(C$16 = "FINAL", SUMIF('Database (LECTURE-RES-PRAC)'!BP$14:CS$14, "CLO7", 'Database (LECTURE-RES-PRAC)'!BP254:CS254) / 'Grade computation'!H$10,""))),""),"")</f>
        <v/>
      </c>
      <c r="AR257" s="286" t="str">
        <f aca="false">IF(B257&lt;&gt;"",IF(AQ257="","",IF(AQ257&lt;0.5,1,IF(AND(AQ257&gt;=0.5,AQ257&lt;P$10),2,IF(AQ257&gt;=P$10,3)))),"")</f>
        <v/>
      </c>
      <c r="AS257" s="194" t="str">
        <f aca="false">IF(B257 &lt;&gt; "",IF(AND('PRINTABLE (per grading)'!H$16="EXAM", 'PRINTABLE (per grading)'!B$13="Prelim"), IF(ISERROR(SUMIF('Exam (LECTURE ONLY)'!D$20:M$20, "CLO7", 'Exam (LECTURE ONLY)'!D259:M259) / 'Exam (LECTURE ONLY)'!AL$12), "", SUMIF('Exam (LECTURE ONLY)'!D$20:M$20, "CLO7", 'Exam (LECTURE ONLY)'!D259:M259) /'Exam (LECTURE ONLY)'!AL$12),
IF(AND('PRINTABLE (per grading)'!H$16="EXAM", 'PRINTABLE (per grading)'!B$13="Midterm"), IF(ISERROR(SUMIF('Exam (LECTURE ONLY)'!O$20:X$20, "CLO7", 'Exam (LECTURE ONLY)'!O259:X259) / 'Exam (LECTURE ONLY)'!AM$12), "", SUMIF('Exam (LECTURE ONLY)'!O$20:X$20, "CLO7", 'Exam (LECTURE ONLY)'!O259:X259) / 'Exam (LECTURE ONLY)'!AM$12),
IF(AND('PRINTABLE (per grading)'!H$16="EXAM", 'PRINTABLE (per grading)'!B$13="Final"), IF(ISERROR(SUMIF('Exam (LECTURE ONLY)'!Z$20:AI$20, "CLO7", 'Exam (LECTURE ONLY)'!Z259:AI259) / 'Exam (LECTURE ONLY)'!AN$12), "", SUMIF('Exam (LECTURE ONLY)'!Z$20:AI$20, "CLO7", 'Exam (LECTURE ONLY)'!Z259:AI259) / 'Exam (LECTURE ONLY)'!AN$12),
IF(AND('PRINTABLE (per grading)'!H$16="OUTPUT", 'PRINTABLE (per grading)'!B$13="Prelim"), IF(ISERROR(SUMIF(OUTPUT!C$20:M$20, "CLO7", OUTPUT!C259:M259) / OUTPUT!AL$12), "", SUMIF(OUTPUT!C$20:M$20, "CLO7", OUTPUT!C259:M259) / OUTPUT!AL$12),
IF(AND('PRINTABLE (per grading)'!H$16="OUTPUT", 'PRINTABLE (per grading)'!B$13="Midterm"), IF(ISERROR(SUMIF(OUTPUT!O$20:Y$20, "CLO7", OUTPUT!O259:Y259) / OUTPUT!AM$12), "", SUMIF(OUTPUT!O$20:Y$20, "CLO7", OUTPUT!O259:Y259) / OUTPUT!AM$12),
IF(AND('PRINTABLE (per grading)'!H$16="OUTPUT", 'PRINTABLE (per grading)'!B$13="Final"), IF(ISERROR(SUMIF(OUTPUT!AA$20:AI$20, "CLO7", OUTPUT!AA259:AI259) / OUTPUT!AN$12), "", SUMIF(OUTPUT!AA$20:AI$20, "CLO7", OUTPUT!AA259:AI259) / OUTPUT!AN$12),
"")))))),"")</f>
        <v/>
      </c>
      <c r="AT257" s="286" t="str">
        <f aca="false">IF(B257&lt;&gt;"",IF(AS257="","",IF(AS257&lt;0.5,1,IF(AND(AS257&gt;=0.5,AS257&lt;P$10),2,IF(AS257&gt;=P$10,3)))),"")</f>
        <v/>
      </c>
      <c r="AU257" s="287" t="str">
        <f aca="false">IF(B257 &lt;&gt; "",IFERROR(IF(AVERAGE(AQ257,AS257)&gt;=P$10,"Y","N"),""),"")</f>
        <v/>
      </c>
      <c r="AV257" s="194" t="str">
        <f aca="false">IF(B257 &lt;&gt; "", IFERROR(IF(C$16 = "PRELIM", SUMIF('Database (LECTURE-RES-PRAC)'!D$14:AG$14, "CLO8", 'Database (LECTURE-RES-PRAC)'!D254:AG254) / 'Grade computation'!F$11, IF(C$16 = "MIDTERM", SUMIF('Database (LECTURE-RES-PRAC)'!AJ$14:BM$14, "CLO8", 'Database (LECTURE-RES-PRAC)'!AJ254:BM254) / 'Grade computation'!G$11, IF(C$16 = "FINAL", SUMIF('Database (LECTURE-RES-PRAC)'!BP$14:CS$14, "CLO8", 'Database (LECTURE-RES-PRAC)'!BP254:CS254) / 'Grade computation'!H$11,""))),""),"")</f>
        <v/>
      </c>
      <c r="AW257" s="286" t="str">
        <f aca="false">IF(B257&lt;&gt;"",IF(AV257="","",IF(AV257&lt;0.5,1,IF(AND(AV257&gt;=0.5,AV257&lt;P$10),2,IF(AV257&gt;=P$10,3)))),"")</f>
        <v/>
      </c>
      <c r="AX257" s="194" t="str">
        <f aca="false">IF(B257 &lt;&gt; "",IF(AND('PRINTABLE (per grading)'!H$16="EXAM", 'PRINTABLE (per grading)'!B$13="Prelim"), IF(ISERROR(SUMIF('Exam (LECTURE ONLY)'!D$20:M$20, "CLO8", 'Exam (LECTURE ONLY)'!D259:M259) / 'Exam (LECTURE ONLY)'!AL$13), "", SUMIF('Exam (LECTURE ONLY)'!D$20:M$20, "CLO8", 'Exam (LECTURE ONLY)'!D259:M259) /'Exam (LECTURE ONLY)'!AL$13),
IF(AND('PRINTABLE (per grading)'!H$16="EXAM", 'PRINTABLE (per grading)'!B$13="Midterm"), IF(ISERROR(SUMIF('Exam (LECTURE ONLY)'!O$20:X$20, "CLO8", 'Exam (LECTURE ONLY)'!O259:X259) / 'Exam (LECTURE ONLY)'!AM$13), "", SUMIF('Exam (LECTURE ONLY)'!O$20:X$20, "CLO8", 'Exam (LECTURE ONLY)'!O259:X259) / 'Exam (LECTURE ONLY)'!AM$13),
IF(AND('PRINTABLE (per grading)'!H$16="EXAM", 'PRINTABLE (per grading)'!B$13="Final"), IF(ISERROR(SUMIF('Exam (LECTURE ONLY)'!Z$20:AI$20, "CLO8", 'Exam (LECTURE ONLY)'!Z259:AI259) / 'Exam (LECTURE ONLY)'!AN$13), "", SUMIF('Exam (LECTURE ONLY)'!Z$20:AI$20, "CLO8", 'Exam (LECTURE ONLY)'!Z259:AI259) / 'Exam (LECTURE ONLY)'!AN$13),
IF(AND('PRINTABLE (per grading)'!H$16="OUTPUT", 'PRINTABLE (per grading)'!B$13="Prelim"), IF(ISERROR(SUMIF(OUTPUT!C$20:M$20, "CLO8", OUTPUT!C259:M259) / OUTPUT!AL$13), "", SUMIF(OUTPUT!C$20:M$20, "CLO8", OUTPUT!C259:M259) / OUTPUT!AL$13),
IF(AND('PRINTABLE (per grading)'!H$16="OUTPUT", 'PRINTABLE (per grading)'!B$13="Midterm"), IF(ISERROR(SUMIF(OUTPUT!O$20:Y$20, "CLO8", OUTPUT!O259:Y259) / OUTPUT!AM$13), "", SUMIF(OUTPUT!O$20:Y$20, "CLO8", OUTPUT!O259:Y259) / OUTPUT!AM$13),
IF(AND('PRINTABLE (per grading)'!H$16="OUTPUT", 'PRINTABLE (per grading)'!B$13="Final"), IF(ISERROR(SUMIF(OUTPUT!AA$20:AI$20, "CLO8", OUTPUT!AA259:AI259) / OUTPUT!AN$13), "", SUMIF(OUTPUT!AA$20:AI$20, "CLO8", OUTPUT!AA259:AI259) / OUTPUT!AN$13),
"")))))),"")</f>
        <v/>
      </c>
      <c r="AY257" s="286" t="str">
        <f aca="false">IF(B257&lt;&gt;"",IF(AX257="","",IF(AX257&lt;0.5,1,IF(AND(AX257&gt;=0.5,AX257&lt;P$10),2,IF(AX257&gt;=P$10,3)))),"")</f>
        <v/>
      </c>
      <c r="AZ257" s="287" t="str">
        <f aca="false">IF(B257 &lt;&gt; "",IFERROR(IF(AVERAGE(AV257,AX257)&gt;=P$10,"Y","N"),""),"")</f>
        <v/>
      </c>
      <c r="BA257" s="194" t="str">
        <f aca="false">IF(B257 &lt;&gt; "", IFERROR(IF(C$16 = "PRELIM", SUMIF('Database (LECTURE-RES-PRAC)'!D$14:AG$14, "CLO9", 'Database (LECTURE-RES-PRAC)'!D254:AG254) / 'Grade computation'!F$12, IF(C$16 = "MIDTERM", SUMIF('Database (LECTURE-RES-PRAC)'!AJ$14:BM$14, "CLO9", 'Database (LECTURE-RES-PRAC)'!AJ254:BM254) / 'Grade computation'!G$12, IF(C$16 = "FINAL", SUMIF('Database (LECTURE-RES-PRAC)'!BP$14:CS$14, "CLO9", 'Database (LECTURE-RES-PRAC)'!BP254:CS254) / 'Grade computation'!H$12,""))),""),"")</f>
        <v/>
      </c>
      <c r="BB257" s="286" t="str">
        <f aca="false">IF(B257&lt;&gt;"",IF(BA257="","",IF(BA257&lt;0.5,1,IF(AND(BA257&gt;=0.5,BA257&lt;P$10),2,IF(BA257&gt;=P$10,3)))),"")</f>
        <v/>
      </c>
      <c r="BC257" s="194" t="str">
        <f aca="false">IF(B257 &lt;&gt; "",IF(AND('PRINTABLE (per grading)'!H$16="EXAM", 'PRINTABLE (per grading)'!B$13="Prelim"), IF(ISERROR(SUMIF('Exam (LECTURE ONLY)'!D$20:M$20, "CLO9", 'Exam (LECTURE ONLY)'!D259:M259) / 'Exam (LECTURE ONLY)'!AL$14), "", SUMIF('Exam (LECTURE ONLY)'!D$20:M$20, "CLO9", 'Exam (LECTURE ONLY)'!D259:M259) /'Exam (LECTURE ONLY)'!AL$14),
IF(AND('PRINTABLE (per grading)'!H$16="EXAM", 'PRINTABLE (per grading)'!B$13="Midterm"), IF(ISERROR(SUMIF('Exam (LECTURE ONLY)'!O$20:X$20, "CLO9", 'Exam (LECTURE ONLY)'!O259:X259) / 'Exam (LECTURE ONLY)'!AM$14), "", SUMIF('Exam (LECTURE ONLY)'!O$20:X$20, "CLO9", 'Exam (LECTURE ONLY)'!O259:X259) / 'Exam (LECTURE ONLY)'!AM$14),
IF(AND('PRINTABLE (per grading)'!H$16="EXAM", 'PRINTABLE (per grading)'!B$13="Final"), IF(ISERROR(SUMIF('Exam (LECTURE ONLY)'!Z$20:AI$20, "CLO9", 'Exam (LECTURE ONLY)'!Z259:AI259) / 'Exam (LECTURE ONLY)'!AN$14), "", SUMIF('Exam (LECTURE ONLY)'!Z$20:AI$20, "CLO9", 'Exam (LECTURE ONLY)'!Z259:AI259) / 'Exam (LECTURE ONLY)'!AN$14),
IF(AND('PRINTABLE (per grading)'!H$16="OUTPUT", 'PRINTABLE (per grading)'!B$13="Prelim"), IF(ISERROR(SUMIF(OUTPUT!C$20:M$20, "CLO9", OUTPUT!C259:M259) / OUTPUT!AL$14), "", SUMIF(OUTPUT!C$20:M$20, "CLO9", OUTPUT!C259:M259) / OUTPUT!AL$14),
IF(AND('PRINTABLE (per grading)'!H$16="OUTPUT", 'PRINTABLE (per grading)'!B$13="Midterm"), IF(ISERROR(SUMIF(OUTPUT!O$20:Y$20, "CLO9", OUTPUT!O259:Y259) / OUTPUT!AM$14), "", SUMIF(OUTPUT!O$20:Y$20, "CLO9", OUTPUT!O259:Y259) / OUTPUT!AM$14),
IF(AND('PRINTABLE (per grading)'!H$16="OUTPUT", 'PRINTABLE (per grading)'!B$13="Final"), IF(ISERROR(SUMIF(OUTPUT!AA$20:AI$20, "CLO9", OUTPUT!AA259:AI259) / OUTPUT!AN$14), "", SUMIF(OUTPUT!AA$20:AI$20, "CLO9", OUTPUT!AA259:AI259) / OUTPUT!AN$14),
"")))))),"")</f>
        <v/>
      </c>
      <c r="BD257" s="286" t="str">
        <f aca="false">IF(B257&lt;&gt;"",IF(BC257="","",IF(BC257&lt;0.5,1,IF(AND(BC257&gt;=0.5,BC257&lt;P$10),2,IF(BC257&gt;=P$10,3)))),"")</f>
        <v/>
      </c>
      <c r="BE257" s="287" t="str">
        <f aca="false">IF(B257 &lt;&gt; "",IFERROR(IF(AVERAGE(BA257,BC257)&gt;=P$10,"Y","N"),""),"")</f>
        <v/>
      </c>
      <c r="BF257" s="194" t="str">
        <f aca="false">IF(B257 &lt;&gt; "", IFERROR(IF(C$16 = "PRELIM", SUMIF('Database (LECTURE-RES-PRAC)'!D$14:AG$14, "CLO10", 'Database (LECTURE-RES-PRAC)'!D254:AG254) / 'Grade computation'!F$13, IF(C$16 = "MIDTERM", SUMIF('Database (LECTURE-RES-PRAC)'!AJ$14:BM$14, "CLO10", 'Database (LECTURE-RES-PRAC)'!AJ254:BM254) / 'Grade computation'!G$13, IF(C$16 = "FINAL", SUMIF('Database (LECTURE-RES-PRAC)'!BP$14:CS$14, "CLO10", 'Database (LECTURE-RES-PRAC)'!BP254:CS254) / 'Grade computation'!H$13,""))),""),"")</f>
        <v/>
      </c>
      <c r="BG257" s="286" t="str">
        <f aca="false">IF(B257&lt;&gt;"",IF(BF257="","",IF(BF257&lt;0.5,1,IF(AND(BF257&gt;=0.5,BF257&lt;P$10),2,IF(BF257&gt;=P$10,3)))),"")</f>
        <v/>
      </c>
      <c r="BH257" s="194" t="str">
        <f aca="false">IF(B257 &lt;&gt; "",IF(AND('PRINTABLE (per grading)'!H$16="EXAM", 'PRINTABLE (per grading)'!B$13="Prelim"), IF(ISERROR(SUMIF('Exam (LECTURE ONLY)'!D$20:M$20, "CLO10", 'Exam (LECTURE ONLY)'!D259:M259) / 'Exam (LECTURE ONLY)'!AL$15), "", SUMIF('Exam (LECTURE ONLY)'!D$20:M$20, "CLO10", 'Exam (LECTURE ONLY)'!D259:M259) /'Exam (LECTURE ONLY)'!AL$15),
IF(AND('PRINTABLE (per grading)'!H$16="EXAM", 'PRINTABLE (per grading)'!B$13="Midterm"), IF(ISERROR(SUMIF('Exam (LECTURE ONLY)'!O$20:X$20, "CLO10", 'Exam (LECTURE ONLY)'!O259:X259) / 'Exam (LECTURE ONLY)'!AM$15), "", SUMIF('Exam (LECTURE ONLY)'!O$20:X$20, "CLO10", 'Exam (LECTURE ONLY)'!O259:X259) / 'Exam (LECTURE ONLY)'!AM$15),
IF(AND('PRINTABLE (per grading)'!H$16="EXAM", 'PRINTABLE (per grading)'!B$13="Final"), IF(ISERROR(SUMIF('Exam (LECTURE ONLY)'!Z$20:AI$20, "CLO10", 'Exam (LECTURE ONLY)'!Z259:AI259) / 'Exam (LECTURE ONLY)'!AN$15), "", SUMIF('Exam (LECTURE ONLY)'!Z$20:AI$20, "CLO10", 'Exam (LECTURE ONLY)'!Z259:AI259) / 'Exam (LECTURE ONLY)'!AN$15),
IF(AND('PRINTABLE (per grading)'!H$16="OUTPUT", 'PRINTABLE (per grading)'!B$13="Prelim"), IF(ISERROR(SUMIF(OUTPUT!C$20:M$20, "CLO10", OUTPUT!C259:M259) / OUTPUT!AL$15), "", SUMIF(OUTPUT!C$20:M$20, "CLO10", OUTPUT!C259:M259) / OUTPUT!AL$15),
IF(AND('PRINTABLE (per grading)'!H$16="OUTPUT", 'PRINTABLE (per grading)'!B$13="Midterm"), IF(ISERROR(SUMIF(OUTPUT!O$20:Y$20, "CLO10", OUTPUT!O259:Y259) / OUTPUT!AM$15), "", SUMIF(OUTPUT!O$20:Y$20, "CLO10", OUTPUT!O259:Y259) / OUTPUT!AM$15),
IF(AND('PRINTABLE (per grading)'!H$16="OUTPUT", 'PRINTABLE (per grading)'!B$13="Final"), IF(ISERROR(SUMIF(OUTPUT!AA$20:AI$20, "CLO10", OUTPUT!AA259:AI259) / OUTPUT!AN$15), "", SUMIF(OUTPUT!AA$20:AI$20, "CLO10", OUTPUT!AA259:AI259) / OUTPUT!AN$15),
"")))))),"")</f>
        <v/>
      </c>
      <c r="BI257" s="286" t="str">
        <f aca="false">IF(B257&lt;&gt;"",IF(BH257="","",IF(BH257&lt;0.5,1,IF(AND(BH257&gt;=0.5,BH257&lt;P$10),2,IF(BH257&gt;=P$10,3)))),"")</f>
        <v/>
      </c>
      <c r="BJ257" s="287" t="str">
        <f aca="false">IF(B257 &lt;&gt; "",IFERROR(IF(AVERAGE(BF257,BH257)&gt;=P$10,"Y","N"),""),"")</f>
        <v/>
      </c>
      <c r="BK257" s="8"/>
    </row>
    <row r="258" customFormat="false" ht="19.5" hidden="false" customHeight="true" outlineLevel="0" collapsed="false">
      <c r="A258" s="228" t="str">
        <f aca="false">IF(ISBLANK('Database (LECTURE-RES-PRAC)'!A255),"",'Database (LECTURE-RES-PRAC)'!A255)</f>
        <v/>
      </c>
      <c r="B258" s="229" t="str">
        <f aca="false">IF(ISBLANK('Database (LECTURE-RES-PRAC)'!B255),"",'Database (LECTURE-RES-PRAC)'!B255)</f>
        <v/>
      </c>
      <c r="C258" s="230" t="str">
        <f aca="false">IF(B258&lt;&gt;"",IF(C$16="PRELIM",'Grade computation'!C258, IF(C$16="MIDTERM",'Grade computation'!K258, IF(C$16="FINAL",'Grade computation'!S258,""))),"")</f>
        <v/>
      </c>
      <c r="D258" s="231" t="str">
        <f aca="false">IF(B258&lt;&gt;"",IFERROR(IF(B$11="80-20", (((C258/C$19)*X$6)+X$7)*D$18, IF(B$11="60-40", (((C258/C$19)*Y$6)+Y$7)*D$18, 0)),0),"")</f>
        <v/>
      </c>
      <c r="E258" s="230" t="str">
        <f aca="false">IF(B258&lt;&gt;"", IF(C$16="PRELIM",'Grade computation'!E258, IF(C$16="MIDTERM",'Grade computation'!M258, IF(C$16="FINAL",'Grade computation'!U258,""))),"")</f>
        <v/>
      </c>
      <c r="F258" s="232" t="str">
        <f aca="false">IF(B258&lt;&gt;"",IFERROR(IF(B$11="80-20", (((E258/E$19)*X$6)+X$7)*F$18, IF(B$11="60-40", (((E258/E$19)*Y$6)+Y$7)*F$18, 0)),0),"")</f>
        <v/>
      </c>
      <c r="G258" s="233" t="str">
        <f aca="false">IF(B258&lt;&gt;"",IFERROR((D258+F258),0),"")</f>
        <v/>
      </c>
      <c r="H258" s="234" t="str">
        <f aca="false">IF(B258&lt;&gt;"",IF(C$16="PRELIM", 'Grade computation'!H258, IF(C$16="MIDTERM", 'Grade computation'!P258, IF(C$16="FINAL",'Grade computation'!X258, ""))),"")</f>
        <v/>
      </c>
      <c r="I258" s="233" t="str">
        <f aca="false">IF(B258&lt;&gt;"",IFERROR(IF(B$11="80-20", (((H258/H$19)*X$6)+X$7)*I$19, IF(B$11="60-40", (((H258/H$19)*Y$6)+Y$7)*I$19, 0)),0),"")</f>
        <v/>
      </c>
      <c r="J258" s="237" t="str">
        <f aca="false">IFERROR((G258+I258),"")</f>
        <v/>
      </c>
      <c r="K258" s="183" t="str">
        <f aca="false">IFERROR(IF(J258="","",IF(J258&gt;=75,"PASSED","FAILED")),"")</f>
        <v/>
      </c>
      <c r="L258" s="183"/>
      <c r="M258" s="194" t="str">
        <f aca="false">IF(B258 &lt;&gt; "", IFERROR(IF(C$16 = "PRELIM", SUMIF('Database (LECTURE-RES-PRAC)'!D$14:AG$14, "CLO1", 'Database (LECTURE-RES-PRAC)'!D255:AG255) / 'Grade computation'!F$4, IF(C$16 = "MIDTERM", SUMIF('Database (LECTURE-RES-PRAC)'!AJ$14:BM$14, "CLO1", 'Database (LECTURE-RES-PRAC)'!AJ255:BM255) / 'Grade computation'!G$4, IF(C$16 = "FINAL", SUMIF('Database (LECTURE-RES-PRAC)'!BP$14:CS$14, "CLO1", 'Database (LECTURE-RES-PRAC)'!BP255:CS255) / 'Grade computation'!H$4,""))),""),"")</f>
        <v/>
      </c>
      <c r="N258" s="286" t="str">
        <f aca="false">IF(B258&lt;&gt;"",IF(M258="","",IF(M258&lt;0.5,1,IF(AND(M258&gt;=0.5,M258&lt;P$10),2,IF(M258&gt;=P$10,3)))),"")</f>
        <v/>
      </c>
      <c r="O258" s="194" t="str">
        <f aca="false">IF(B258 &lt;&gt; "",IF(AND('PRINTABLE (per grading)'!H$16="EXAM", 'PRINTABLE (per grading)'!B$13="Prelim"), IF(ISERROR(SUMIF('Exam (LECTURE ONLY)'!D$20:M$20, "CLO1", 'Exam (LECTURE ONLY)'!D260:M260) / 'Exam (LECTURE ONLY)'!AL$6), "", SUMIF('Exam (LECTURE ONLY)'!D$20:M$20, "CLO1", 'Exam (LECTURE ONLY)'!D260:M260) /'Exam (LECTURE ONLY)'!AL$6),
IF(AND('PRINTABLE (per grading)'!H$16="EXAM", 'PRINTABLE (per grading)'!B$13="Midterm"), IF(ISERROR(SUMIF('Exam (LECTURE ONLY)'!O$20:X$20, "CLO1", 'Exam (LECTURE ONLY)'!O260:X260) / 'Exam (LECTURE ONLY)'!AM$6), "", SUMIF('Exam (LECTURE ONLY)'!O$20:X$20, "CLO1", 'Exam (LECTURE ONLY)'!O260:X260) / 'Exam (LECTURE ONLY)'!AM$6),
IF(AND('PRINTABLE (per grading)'!H$16="EXAM", 'PRINTABLE (per grading)'!B$13="Final"), IF(ISERROR(SUMIF('Exam (LECTURE ONLY)'!Z$20:AI$20, "CLO1", 'Exam (LECTURE ONLY)'!Z260:AI260) / 'Exam (LECTURE ONLY)'!AN$6), "", SUMIF('Exam (LECTURE ONLY)'!Z$20:AI$20, "CLO1", 'Exam (LECTURE ONLY)'!Z260:AI260) / 'Exam (LECTURE ONLY)'!AN$6),
IF(AND('PRINTABLE (per grading)'!H$16="OUTPUT", 'PRINTABLE (per grading)'!B$13="Prelim"), IF(ISERROR(SUMIF(OUTPUT!C$20:M$20, "CLO1", OUTPUT!C260:M260) / OUTPUT!AL$6), "", SUMIF(OUTPUT!C$20:M$20, "CLO1", OUTPUT!C260:M260) / OUTPUT!AL$6),
IF(AND('PRINTABLE (per grading)'!H$16="OUTPUT", 'PRINTABLE (per grading)'!B$13="Midterm"), IF(ISERROR(SUMIF(OUTPUT!O$20:Y$20, "CLO1", OUTPUT!O260:Y260) / OUTPUT!AM$6), "", SUMIF(OUTPUT!O$20:Y$20, "CLO1", OUTPUT!O260:Y260) / OUTPUT!AM$6),
IF(AND('PRINTABLE (per grading)'!H$16="OUTPUT", 'PRINTABLE (per grading)'!B$13="Final"), IF(ISERROR(SUMIF(OUTPUT!AA$20:AI$20, "CLO1", OUTPUT!AA260:AI260) / OUTPUT!AN$6), "", SUMIF(OUTPUT!AA$20:AI$20, "CLO1", OUTPUT!AA260:AI260) / OUTPUT!AN$6),
"")))))),"")</f>
        <v/>
      </c>
      <c r="P258" s="286" t="str">
        <f aca="false">IF(B258&lt;&gt;"",IF(O258="","",IF(O258&lt;0.5,1,IF(AND(O258&gt;=0.5,O258&lt;P$10),2,IF(O258&gt;=P$10,3)))),"")</f>
        <v/>
      </c>
      <c r="Q258" s="287" t="str">
        <f aca="false">IF(B258 &lt;&gt; "",IFERROR(IF(AVERAGE(M258,O258)&gt;=P$10,"Y","N"),""),"")</f>
        <v/>
      </c>
      <c r="R258" s="194" t="str">
        <f aca="false">IF(B258 &lt;&gt; "", IFERROR(IF(C$16 = "PRELIM", SUMIF('Database (LECTURE-RES-PRAC)'!D$14:AG$14, "CLO2", 'Database (LECTURE-RES-PRAC)'!D255:AG255) / 'Grade computation'!F$5, IF(C$16 = "MIDTERM", SUMIF('Database (LECTURE-RES-PRAC)'!AJ$14:BM$14, "CLO2", 'Database (LECTURE-RES-PRAC)'!AJ255:BM255) / 'Grade computation'!G$5, IF(C$16 = "FINAL", SUMIF('Database (LECTURE-RES-PRAC)'!BP$14:CS$14, "CLO2", 'Database (LECTURE-RES-PRAC)'!BP255:CS255) / 'Grade computation'!H$5,""))),""),"")</f>
        <v/>
      </c>
      <c r="S258" s="286" t="str">
        <f aca="false">IF(B258&lt;&gt;"",IF(R258="","",IF(R258&lt;0.5,1,IF(AND(R258&gt;=0.5,R258&lt;P$10),2,IF(R258&gt;=P$10,3)))),"")</f>
        <v/>
      </c>
      <c r="T258" s="194" t="str">
        <f aca="false">IF(B258 &lt;&gt; "",IF(AND('PRINTABLE (per grading)'!H$16="EXAM", 'PRINTABLE (per grading)'!B$13="Prelim"), IF(ISERROR(SUMIF('Exam (LECTURE ONLY)'!D$20:M$20, "CLO2", 'Exam (LECTURE ONLY)'!D260:M260) / 'Exam (LECTURE ONLY)'!AL$7), "", SUMIF('Exam (LECTURE ONLY)'!D$20:M$20, "CLO2", 'Exam (LECTURE ONLY)'!D260:M260) /'Exam (LECTURE ONLY)'!AL$7),
IF(AND('PRINTABLE (per grading)'!H$16="EXAM", 'PRINTABLE (per grading)'!B$13="Midterm"), IF(ISERROR(SUMIF('Exam (LECTURE ONLY)'!O$20:X$20, "CLO2", 'Exam (LECTURE ONLY)'!O260:X260) / 'Exam (LECTURE ONLY)'!AM$7), "", SUMIF('Exam (LECTURE ONLY)'!O$20:X$20, "CLO2", 'Exam (LECTURE ONLY)'!O260:X260) / 'Exam (LECTURE ONLY)'!AM$7),
IF(AND('PRINTABLE (per grading)'!H$16="EXAM", 'PRINTABLE (per grading)'!B$13="Final"), IF(ISERROR(SUMIF('Exam (LECTURE ONLY)'!Z$20:AI$20, "CLO2", 'Exam (LECTURE ONLY)'!Z260:AI260) / 'Exam (LECTURE ONLY)'!AN$7), "", SUMIF('Exam (LECTURE ONLY)'!Z$20:AI$20, "CLO2", 'Exam (LECTURE ONLY)'!Z260:AI260) / 'Exam (LECTURE ONLY)'!AN$7),
IF(AND('PRINTABLE (per grading)'!H$16="OUTPUT", 'PRINTABLE (per grading)'!B$13="Prelim"), IF(ISERROR(SUMIF(OUTPUT!C$20:M$20, "CLO2", OUTPUT!C260:M260) / OUTPUT!AL$7), "", SUMIF(OUTPUT!C$20:M$20, "CLO2", OUTPUT!C260:M260) / OUTPUT!AL$7),
IF(AND('PRINTABLE (per grading)'!H$16="OUTPUT", 'PRINTABLE (per grading)'!B$13="Midterm"), IF(ISERROR(SUMIF(OUTPUT!O$20:Y$20, "CLO2", OUTPUT!O260:Y260) / OUTPUT!AM$7), "", SUMIF(OUTPUT!O$20:Y$20, "CLO2", OUTPUT!O260:Y260) / OUTPUT!AM$7),
IF(AND('PRINTABLE (per grading)'!H$16="OUTPUT", 'PRINTABLE (per grading)'!B$13="Final"), IF(ISERROR(SUMIF(OUTPUT!AA$20:AI$20, "CLO2", OUTPUT!AA260:AI260) / OUTPUT!AN$7), "", SUMIF(OUTPUT!AA$20:AI$20, "CLO2", OUTPUT!AA260:AI260) / OUTPUT!AN$7),
"")))))),"")</f>
        <v/>
      </c>
      <c r="U258" s="286" t="str">
        <f aca="false">IF(B258&lt;&gt;"",IF(T258="","",IF(T258&lt;0.5,1,IF(AND(T258&gt;=0.5,T258&lt;P$10),2,IF(T258&gt;=P$10,3)))),"")</f>
        <v/>
      </c>
      <c r="V258" s="287" t="str">
        <f aca="false">IF(B258 &lt;&gt; "",IFERROR(IF(AVERAGE(R258,T258)&gt;=P$10,"Y","N"),""),"")</f>
        <v/>
      </c>
      <c r="W258" s="194" t="str">
        <f aca="false">IF(B258 &lt;&gt; "", IFERROR(IF(C$16 = "PRELIM", SUMIF('Database (LECTURE-RES-PRAC)'!D$14:AG$14, "CLO3", 'Database (LECTURE-RES-PRAC)'!D255:AG255) / 'Grade computation'!F$6, IF(C$16 = "MIDTERM", SUMIF('Database (LECTURE-RES-PRAC)'!AJ$14:BM$14, "CLO3", 'Database (LECTURE-RES-PRAC)'!AJ255:BM255) / 'Grade computation'!G$6, IF(C$16 = "FINAL", SUMIF('Database (LECTURE-RES-PRAC)'!BP$14:CS$14, "CLO3", 'Database (LECTURE-RES-PRAC)'!BP255:CS255) / 'Grade computation'!H$6,""))),""),"")</f>
        <v/>
      </c>
      <c r="X258" s="286" t="str">
        <f aca="false">IF(B258&lt;&gt;"",IF(W258="","",IF(W258&lt;0.5,1,IF(AND(W258&gt;=0.5,W258&lt;P$10),2,IF(W258&gt;=P$10,3)))),"")</f>
        <v/>
      </c>
      <c r="Y258" s="194" t="str">
        <f aca="false">IF(B258 &lt;&gt; "",IF(AND('PRINTABLE (per grading)'!H$16="EXAM", 'PRINTABLE (per grading)'!B$13="Prelim"), IF(ISERROR(SUMIF('Exam (LECTURE ONLY)'!D$20:M$20, "CLO3", 'Exam (LECTURE ONLY)'!D260:M260) / 'Exam (LECTURE ONLY)'!AL$8), "", SUMIF('Exam (LECTURE ONLY)'!D$20:M$20, "CLO3", 'Exam (LECTURE ONLY)'!D260:M260) /'Exam (LECTURE ONLY)'!AL$8),
IF(AND('PRINTABLE (per grading)'!H$16="EXAM", 'PRINTABLE (per grading)'!B$13="Midterm"), IF(ISERROR(SUMIF('Exam (LECTURE ONLY)'!O$20:X$20, "CLO3", 'Exam (LECTURE ONLY)'!O260:X260) / 'Exam (LECTURE ONLY)'!AM$8), "", SUMIF('Exam (LECTURE ONLY)'!O$20:X$20, "CLO3", 'Exam (LECTURE ONLY)'!O260:X260) / 'Exam (LECTURE ONLY)'!AM$8),
IF(AND('PRINTABLE (per grading)'!H$16="EXAM", 'PRINTABLE (per grading)'!B$13="Final"), IF(ISERROR(SUMIF('Exam (LECTURE ONLY)'!Z$20:AI$20, "CLO3", 'Exam (LECTURE ONLY)'!Z260:AI260) / 'Exam (LECTURE ONLY)'!AN$8), "", SUMIF('Exam (LECTURE ONLY)'!Z$20:AI$20, "CLO3", 'Exam (LECTURE ONLY)'!Z260:AI260) / 'Exam (LECTURE ONLY)'!AN$8),
IF(AND('PRINTABLE (per grading)'!H$16="OUTPUT", 'PRINTABLE (per grading)'!B$13="Prelim"), IF(ISERROR(SUMIF(OUTPUT!C$20:M$20, "CLO3", OUTPUT!C260:M260) / OUTPUT!AL$8), "", SUMIF(OUTPUT!C$20:M$20, "CLO3", OUTPUT!C260:M260) / OUTPUT!AL$8),
IF(AND('PRINTABLE (per grading)'!H$16="OUTPUT", 'PRINTABLE (per grading)'!B$13="Midterm"), IF(ISERROR(SUMIF(OUTPUT!O$20:Y$20, "CLO3", OUTPUT!O260:Y260) / OUTPUT!AM$8), "", SUMIF(OUTPUT!O$20:Y$20, "CLO3", OUTPUT!O260:Y260) / OUTPUT!AM$8),
IF(AND('PRINTABLE (per grading)'!H$16="OUTPUT", 'PRINTABLE (per grading)'!B$13="Final"), IF(ISERROR(SUMIF(OUTPUT!AA$20:AI$20, "CLO3", OUTPUT!AA260:AI260) / OUTPUT!AN$8), "", SUMIF(OUTPUT!AA$20:AI$20, "CLO3", OUTPUT!AA260:AI260) / OUTPUT!AN$8),
"" )))))),"")</f>
        <v/>
      </c>
      <c r="Z258" s="286" t="str">
        <f aca="false">IF(B258&lt;&gt;"",IF(Y258="","",IF(Y258&lt;0.5,1,IF(AND(Y258&gt;=0.5,Y258&lt;P$10),2,IF(Y258&gt;=P$10,3)))),"")</f>
        <v/>
      </c>
      <c r="AA258" s="287" t="str">
        <f aca="false">IF(B258 &lt;&gt; "",IFERROR(IF(AVERAGE(W258,Y258)&gt;=P$10,"Y","N"),""),"")</f>
        <v/>
      </c>
      <c r="AB258" s="194" t="str">
        <f aca="false">IF(B258 &lt;&gt; "", IFERROR(IF(C$16 = "PRELIM", SUMIF('Database (LECTURE-RES-PRAC)'!D$14:AG$14, "CLO4", 'Database (LECTURE-RES-PRAC)'!D255:AG255) / 'Grade computation'!F$7, IF(C$16 = "MIDTERM", SUMIF('Database (LECTURE-RES-PRAC)'!AJ$14:BM$14, "CLO4", 'Database (LECTURE-RES-PRAC)'!AJ255:BM255) / 'Grade computation'!G$7, IF(C$16 = "FINAL", SUMIF('Database (LECTURE-RES-PRAC)'!BP$14:CS$14, "CLO4", 'Database (LECTURE-RES-PRAC)'!BP255:CS255) / 'Grade computation'!H$7,""))),""),"")</f>
        <v/>
      </c>
      <c r="AC258" s="286" t="str">
        <f aca="false">IF(B258&lt;&gt;"",IF(AB258="","",IF(AB258&lt;0.5,1,IF(AND(AB258&gt;=0.5,AB258&lt;P$10),2,IF(AB258&gt;=P$10,3)))),"")</f>
        <v/>
      </c>
      <c r="AD258" s="194" t="str">
        <f aca="false">IF(B258 &lt;&gt; "",IF(AND('PRINTABLE (per grading)'!H$16="EXAM", 'PRINTABLE (per grading)'!B$13="Prelim"), IF(ISERROR(SUMIF('Exam (LECTURE ONLY)'!D$20:M$20, "CLO4", 'Exam (LECTURE ONLY)'!D260:M260) / 'Exam (LECTURE ONLY)'!AL$9), "", SUMIF('Exam (LECTURE ONLY)'!D$20:M$20, "CLO4", 'Exam (LECTURE ONLY)'!D260:M260) /'Exam (LECTURE ONLY)'!AL$9),
IF(AND('PRINTABLE (per grading)'!H$16="EXAM", 'PRINTABLE (per grading)'!B$13="Midterm"), IF(ISERROR(SUMIF('Exam (LECTURE ONLY)'!O$20:X$20, "CLO4", 'Exam (LECTURE ONLY)'!O260:X260) / 'Exam (LECTURE ONLY)'!AM$9), "", SUMIF('Exam (LECTURE ONLY)'!O$20:X$20, "CLO4", 'Exam (LECTURE ONLY)'!O260:X260) / 'Exam (LECTURE ONLY)'!AM$9),
IF(AND('PRINTABLE (per grading)'!H$16="EXAM", 'PRINTABLE (per grading)'!B$13="Final"), IF(ISERROR(SUMIF('Exam (LECTURE ONLY)'!Z$20:AI$20, "CLO4", 'Exam (LECTURE ONLY)'!Z260:AI260) / 'Exam (LECTURE ONLY)'!AN$9), "", SUMIF('Exam (LECTURE ONLY)'!Z$20:AI$20, "CLO4", 'Exam (LECTURE ONLY)'!Z260:AI260) / 'Exam (LECTURE ONLY)'!AN$9),
IF(AND('PRINTABLE (per grading)'!H$16="OUTPUT", 'PRINTABLE (per grading)'!B$13="Prelim"), IF(ISERROR(SUMIF(OUTPUT!C$20:M$20, "CLO4", OUTPUT!C260:M260) / OUTPUT!AL$9), "", SUMIF(OUTPUT!C$20:M$20, "CLO4", OUTPUT!C260:M260) / OUTPUT!AL$9),
IF(AND('PRINTABLE (per grading)'!H$16="OUTPUT", 'PRINTABLE (per grading)'!B$13="Midterm"), IF(ISERROR(SUMIF(OUTPUT!O$20:Y$20, "CLO4", OUTPUT!O260:Y260) / OUTPUT!AM$9), "", SUMIF(OUTPUT!O$20:Y$20, "CLO4", OUTPUT!O260:Y260) / OUTPUT!AM$9),
IF(AND('PRINTABLE (per grading)'!H$16="OUTPUT", 'PRINTABLE (per grading)'!B$13="Final"), IF(ISERROR(SUMIF(OUTPUT!AA$20:AI$20, "CLO4", OUTPUT!AA260:AI260) / OUTPUT!AN$9), "", SUMIF(OUTPUT!AA$20:AI$20, "CLO4", OUTPUT!AA260:AI260) / OUTPUT!AN$9),
"")))))),"")</f>
        <v/>
      </c>
      <c r="AE258" s="286" t="str">
        <f aca="false">IF(B258&lt;&gt;"",IF(AD258="","",IF(AD258&lt;0.5,1,IF(AND(AD258&gt;=0.5,AD258&lt;P$10),2,IF(AD258&gt;=P$10,3)))),"")</f>
        <v/>
      </c>
      <c r="AF258" s="287" t="str">
        <f aca="false">IF(B258 &lt;&gt; "",IFERROR(IF(AVERAGE(AB258,AD258)&gt;=P$10,"Y","N"),""),"")</f>
        <v/>
      </c>
      <c r="AG258" s="194" t="str">
        <f aca="false">IF(B258 &lt;&gt; "", IFERROR(IF(C$16 = "PRELIM", SUMIF('Database (LECTURE-RES-PRAC)'!D$14:AG$14, "CLO5", 'Database (LECTURE-RES-PRAC)'!D255:AG255) / 'Grade computation'!F$8, IF(C$16 = "MIDTERM", SUMIF('Database (LECTURE-RES-PRAC)'!AJ$14:BM$14, "CLO5", 'Database (LECTURE-RES-PRAC)'!AJ255:BM255) / 'Grade computation'!G$8, IF(C$16 = "FINAL", SUMIF('Database (LECTURE-RES-PRAC)'!BP$14:CS$14, "CLO5", 'Database (LECTURE-RES-PRAC)'!BP255:CS255) / 'Grade computation'!H$8,""))),""),"")</f>
        <v/>
      </c>
      <c r="AH258" s="286" t="str">
        <f aca="false">IF(B258&lt;&gt;"",IF(AG258="","",IF(AG258&lt;0.5,1,IF(AND(AG258&gt;=0.5,AG258&lt;P$10),2,IF(AG258&gt;=P$10,3)))),"")</f>
        <v/>
      </c>
      <c r="AI258" s="194" t="str">
        <f aca="false">IF(B258 &lt;&gt; "",IF(AND('PRINTABLE (per grading)'!H$16="EXAM", 'PRINTABLE (per grading)'!B$13="Prelim"), IF(ISERROR(SUMIF('Exam (LECTURE ONLY)'!D$20:M$20, "CLO5", 'Exam (LECTURE ONLY)'!D260:M260) / 'Exam (LECTURE ONLY)'!AL$10), "", SUMIF('Exam (LECTURE ONLY)'!D$20:M$20, "CLO5", 'Exam (LECTURE ONLY)'!D260:M260) /'Exam (LECTURE ONLY)'!AL$10),
IF(AND('PRINTABLE (per grading)'!H$16="EXAM", 'PRINTABLE (per grading)'!B$13="Midterm"), IF(ISERROR(SUMIF('Exam (LECTURE ONLY)'!O$20:X$20, "CLO5", 'Exam (LECTURE ONLY)'!O260:X260) / 'Exam (LECTURE ONLY)'!AM$10), "", SUMIF('Exam (LECTURE ONLY)'!O$20:X$20, "CLO5", 'Exam (LECTURE ONLY)'!O260:X260) / 'Exam (LECTURE ONLY)'!AM$10),
IF(AND('PRINTABLE (per grading)'!H$16="EXAM", 'PRINTABLE (per grading)'!B$13="Final"), IF(ISERROR(SUMIF('Exam (LECTURE ONLY)'!Z$20:AI$20, "CLO5", 'Exam (LECTURE ONLY)'!Z260:AI260) / 'Exam (LECTURE ONLY)'!AN$10), "", SUMIF('Exam (LECTURE ONLY)'!Z$20:AI$20, "CLO5", 'Exam (LECTURE ONLY)'!Z260:AI260) / 'Exam (LECTURE ONLY)'!AN$10),
IF(AND('PRINTABLE (per grading)'!H$16="OUTPUT", 'PRINTABLE (per grading)'!B$13="Prelim"), IF(ISERROR(SUMIF(OUTPUT!C$20:M$20, "CLO5", OUTPUT!C260:M260) / OUTPUT!AL$10), "", SUMIF(OUTPUT!C$20:M$20, "CLO5", OUTPUT!C260:M260) / OUTPUT!AL$10),
IF(AND('PRINTABLE (per grading)'!H$16="OUTPUT", 'PRINTABLE (per grading)'!B$13="Midterm"), IF(ISERROR(SUMIF(OUTPUT!O$20:Y$20, "CLO5", OUTPUT!O260:Y260) / OUTPUT!AM$10), "", SUMIF(OUTPUT!O$20:Y$20, "CLO5", OUTPUT!O260:Y260) / OUTPUT!AM$10),
IF(AND('PRINTABLE (per grading)'!H$16="OUTPUT", 'PRINTABLE (per grading)'!B$13="Final"), IF(ISERROR(SUMIF(OUTPUT!AA$20:AI$20, "CLO5", OUTPUT!AA260:AI260) / OUTPUT!AN$10), "", SUMIF(OUTPUT!AA$20:AI$20, "CLO5", OUTPUT!AA260:AI260) / OUTPUT!AN$10),
"")))))),"")</f>
        <v/>
      </c>
      <c r="AJ258" s="286" t="str">
        <f aca="false">IF(B258&lt;&gt;"",IF(AI258="","",IF(AI258&lt;0.5,1,IF(AND(AI258&gt;=0.5,AI258&lt;P$10),2,IF(AI258&gt;=P$10,3)))),"")</f>
        <v/>
      </c>
      <c r="AK258" s="287" t="str">
        <f aca="false">IF(B258 &lt;&gt; "",IFERROR(IF(AVERAGE(AG258,AI258)&gt;=P$10,"Y","N"),""),"")</f>
        <v/>
      </c>
      <c r="AL258" s="194" t="str">
        <f aca="false">IF(B258 &lt;&gt; "", IFERROR(IF(C$16 = "PRELIM", SUMIF('Database (LECTURE-RES-PRAC)'!D$14:AG$14, "CLO6", 'Database (LECTURE-RES-PRAC)'!D255:AG255) / 'Grade computation'!F$9, IF(C$16 = "MIDTERM", SUMIF('Database (LECTURE-RES-PRAC)'!AJ$14:BM$14, "CLO6", 'Database (LECTURE-RES-PRAC)'!AJ255:BM255) / 'Grade computation'!G$9, IF(C$16 = "FINAL", SUMIF('Database (LECTURE-RES-PRAC)'!BP$14:CS$14, "CLO6", 'Database (LECTURE-RES-PRAC)'!BP255:CS255) / 'Grade computation'!H$9,""))),""),"")</f>
        <v/>
      </c>
      <c r="AM258" s="286" t="str">
        <f aca="false">IF(B258&lt;&gt;"",IF(AL258="","",IF(AL258&lt;0.5,1,IF(AND(AL258&gt;=0.5,AL258&lt;P$10),2,IF(AL258&gt;=P$10,3)))),"")</f>
        <v/>
      </c>
      <c r="AN258" s="194" t="str">
        <f aca="false">IF(B258 &lt;&gt; "",IF(AND('PRINTABLE (per grading)'!H$16="EXAM", 'PRINTABLE (per grading)'!B$13="Prelim"), IF(ISERROR(SUMIF('Exam (LECTURE ONLY)'!D$20:M$20, "CLO6", 'Exam (LECTURE ONLY)'!D260:M260) / 'Exam (LECTURE ONLY)'!AL$11), "", SUMIF('Exam (LECTURE ONLY)'!D$20:M$20, "CLO6", 'Exam (LECTURE ONLY)'!D260:M260) /'Exam (LECTURE ONLY)'!AL$11),
IF(AND('PRINTABLE (per grading)'!H$16="EXAM", 'PRINTABLE (per grading)'!B$13="Midterm"), IF(ISERROR(SUMIF('Exam (LECTURE ONLY)'!O$20:X$20, "CLO6", 'Exam (LECTURE ONLY)'!O260:X260) / 'Exam (LECTURE ONLY)'!AM$11), "", SUMIF('Exam (LECTURE ONLY)'!O$20:X$20, "CLO6", 'Exam (LECTURE ONLY)'!O260:X260) / 'Exam (LECTURE ONLY)'!AM$11),
IF(AND('PRINTABLE (per grading)'!H$16="EXAM", 'PRINTABLE (per grading)'!B$13="Final"), IF(ISERROR(SUMIF('Exam (LECTURE ONLY)'!Z$20:AI$20, "CLO6", 'Exam (LECTURE ONLY)'!Z260:AI260) / 'Exam (LECTURE ONLY)'!AN$11), "", SUMIF('Exam (LECTURE ONLY)'!Z$20:AI$20, "CLO6", 'Exam (LECTURE ONLY)'!Z260:AI260) / 'Exam (LECTURE ONLY)'!AN$11),
IF(AND('PRINTABLE (per grading)'!H$16="OUTPUT", 'PRINTABLE (per grading)'!B$13="Prelim"), IF(ISERROR(SUMIF(OUTPUT!C$20:M$20, "CLO6", OUTPUT!C260:M260) / OUTPUT!AL$11), "", SUMIF(OUTPUT!C$20:M$20, "CLO6", OUTPUT!C260:M260) / OUTPUT!AL$11),
IF(AND('PRINTABLE (per grading)'!H$16="OUTPUT", 'PRINTABLE (per grading)'!B$13="Midterm"), IF(ISERROR(SUMIF(OUTPUT!O$20:Y$20, "CLO6", OUTPUT!O260:Y260) / OUTPUT!AM$11), "", SUMIF(OUTPUT!O$20:Y$20, "CLO6", OUTPUT!O260:Y260) / OUTPUT!AM$11),
IF(AND('PRINTABLE (per grading)'!H$16="OUTPUT", 'PRINTABLE (per grading)'!B$13="Final"), IF(ISERROR(SUMIF(OUTPUT!AA$20:AI$20, "CLO6", OUTPUT!AA260:AI260) / OUTPUT!AN$11), "", SUMIF(OUTPUT!AA$20:AI$20, "CLO6", OUTPUT!AA260:AI260) / OUTPUT!AN$11),
"")))))),"")</f>
        <v/>
      </c>
      <c r="AO258" s="286" t="str">
        <f aca="false">IF(B258&lt;&gt;"",IF(AN258="","",IF(AN258&lt;0.5,1,IF(AND(AN258&gt;=0.5,AN258&lt;P$10),2,IF(AN258&gt;=P$10,3)))),"")</f>
        <v/>
      </c>
      <c r="AP258" s="287" t="str">
        <f aca="false">IF(B258 &lt;&gt; "",IFERROR(IF(AVERAGE(AL258,AN258)&gt;=P$10,"Y","N"),""),"")</f>
        <v/>
      </c>
      <c r="AQ258" s="194" t="str">
        <f aca="false">IF(B258 &lt;&gt; "", IFERROR(IF(C$16 = "PRELIM", SUMIF('Database (LECTURE-RES-PRAC)'!D$14:AG$14, "CLO7", 'Database (LECTURE-RES-PRAC)'!D255:AG255) / 'Grade computation'!F$10, IF(C$16 = "MIDTERM", SUMIF('Database (LECTURE-RES-PRAC)'!AJ$14:BM$14, "CLO7", 'Database (LECTURE-RES-PRAC)'!AJ255:BM255) / 'Grade computation'!G$10, IF(C$16 = "FINAL", SUMIF('Database (LECTURE-RES-PRAC)'!BP$14:CS$14, "CLO7", 'Database (LECTURE-RES-PRAC)'!BP255:CS255) / 'Grade computation'!H$10,""))),""),"")</f>
        <v/>
      </c>
      <c r="AR258" s="286" t="str">
        <f aca="false">IF(B258&lt;&gt;"",IF(AQ258="","",IF(AQ258&lt;0.5,1,IF(AND(AQ258&gt;=0.5,AQ258&lt;P$10),2,IF(AQ258&gt;=P$10,3)))),"")</f>
        <v/>
      </c>
      <c r="AS258" s="194" t="str">
        <f aca="false">IF(B258 &lt;&gt; "",IF(AND('PRINTABLE (per grading)'!H$16="EXAM", 'PRINTABLE (per grading)'!B$13="Prelim"), IF(ISERROR(SUMIF('Exam (LECTURE ONLY)'!D$20:M$20, "CLO7", 'Exam (LECTURE ONLY)'!D260:M260) / 'Exam (LECTURE ONLY)'!AL$12), "", SUMIF('Exam (LECTURE ONLY)'!D$20:M$20, "CLO7", 'Exam (LECTURE ONLY)'!D260:M260) /'Exam (LECTURE ONLY)'!AL$12),
IF(AND('PRINTABLE (per grading)'!H$16="EXAM", 'PRINTABLE (per grading)'!B$13="Midterm"), IF(ISERROR(SUMIF('Exam (LECTURE ONLY)'!O$20:X$20, "CLO7", 'Exam (LECTURE ONLY)'!O260:X260) / 'Exam (LECTURE ONLY)'!AM$12), "", SUMIF('Exam (LECTURE ONLY)'!O$20:X$20, "CLO7", 'Exam (LECTURE ONLY)'!O260:X260) / 'Exam (LECTURE ONLY)'!AM$12),
IF(AND('PRINTABLE (per grading)'!H$16="EXAM", 'PRINTABLE (per grading)'!B$13="Final"), IF(ISERROR(SUMIF('Exam (LECTURE ONLY)'!Z$20:AI$20, "CLO7", 'Exam (LECTURE ONLY)'!Z260:AI260) / 'Exam (LECTURE ONLY)'!AN$12), "", SUMIF('Exam (LECTURE ONLY)'!Z$20:AI$20, "CLO7", 'Exam (LECTURE ONLY)'!Z260:AI260) / 'Exam (LECTURE ONLY)'!AN$12),
IF(AND('PRINTABLE (per grading)'!H$16="OUTPUT", 'PRINTABLE (per grading)'!B$13="Prelim"), IF(ISERROR(SUMIF(OUTPUT!C$20:M$20, "CLO7", OUTPUT!C260:M260) / OUTPUT!AL$12), "", SUMIF(OUTPUT!C$20:M$20, "CLO7", OUTPUT!C260:M260) / OUTPUT!AL$12),
IF(AND('PRINTABLE (per grading)'!H$16="OUTPUT", 'PRINTABLE (per grading)'!B$13="Midterm"), IF(ISERROR(SUMIF(OUTPUT!O$20:Y$20, "CLO7", OUTPUT!O260:Y260) / OUTPUT!AM$12), "", SUMIF(OUTPUT!O$20:Y$20, "CLO7", OUTPUT!O260:Y260) / OUTPUT!AM$12),
IF(AND('PRINTABLE (per grading)'!H$16="OUTPUT", 'PRINTABLE (per grading)'!B$13="Final"), IF(ISERROR(SUMIF(OUTPUT!AA$20:AI$20, "CLO7", OUTPUT!AA260:AI260) / OUTPUT!AN$12), "", SUMIF(OUTPUT!AA$20:AI$20, "CLO7", OUTPUT!AA260:AI260) / OUTPUT!AN$12),
"")))))),"")</f>
        <v/>
      </c>
      <c r="AT258" s="286" t="str">
        <f aca="false">IF(B258&lt;&gt;"",IF(AS258="","",IF(AS258&lt;0.5,1,IF(AND(AS258&gt;=0.5,AS258&lt;P$10),2,IF(AS258&gt;=P$10,3)))),"")</f>
        <v/>
      </c>
      <c r="AU258" s="287" t="str">
        <f aca="false">IF(B258 &lt;&gt; "",IFERROR(IF(AVERAGE(AQ258,AS258)&gt;=P$10,"Y","N"),""),"")</f>
        <v/>
      </c>
      <c r="AV258" s="194" t="str">
        <f aca="false">IF(B258 &lt;&gt; "", IFERROR(IF(C$16 = "PRELIM", SUMIF('Database (LECTURE-RES-PRAC)'!D$14:AG$14, "CLO8", 'Database (LECTURE-RES-PRAC)'!D255:AG255) / 'Grade computation'!F$11, IF(C$16 = "MIDTERM", SUMIF('Database (LECTURE-RES-PRAC)'!AJ$14:BM$14, "CLO8", 'Database (LECTURE-RES-PRAC)'!AJ255:BM255) / 'Grade computation'!G$11, IF(C$16 = "FINAL", SUMIF('Database (LECTURE-RES-PRAC)'!BP$14:CS$14, "CLO8", 'Database (LECTURE-RES-PRAC)'!BP255:CS255) / 'Grade computation'!H$11,""))),""),"")</f>
        <v/>
      </c>
      <c r="AW258" s="286" t="str">
        <f aca="false">IF(B258&lt;&gt;"",IF(AV258="","",IF(AV258&lt;0.5,1,IF(AND(AV258&gt;=0.5,AV258&lt;P$10),2,IF(AV258&gt;=P$10,3)))),"")</f>
        <v/>
      </c>
      <c r="AX258" s="194" t="str">
        <f aca="false">IF(B258 &lt;&gt; "",IF(AND('PRINTABLE (per grading)'!H$16="EXAM", 'PRINTABLE (per grading)'!B$13="Prelim"), IF(ISERROR(SUMIF('Exam (LECTURE ONLY)'!D$20:M$20, "CLO8", 'Exam (LECTURE ONLY)'!D260:M260) / 'Exam (LECTURE ONLY)'!AL$13), "", SUMIF('Exam (LECTURE ONLY)'!D$20:M$20, "CLO8", 'Exam (LECTURE ONLY)'!D260:M260) /'Exam (LECTURE ONLY)'!AL$13),
IF(AND('PRINTABLE (per grading)'!H$16="EXAM", 'PRINTABLE (per grading)'!B$13="Midterm"), IF(ISERROR(SUMIF('Exam (LECTURE ONLY)'!O$20:X$20, "CLO8", 'Exam (LECTURE ONLY)'!O260:X260) / 'Exam (LECTURE ONLY)'!AM$13), "", SUMIF('Exam (LECTURE ONLY)'!O$20:X$20, "CLO8", 'Exam (LECTURE ONLY)'!O260:X260) / 'Exam (LECTURE ONLY)'!AM$13),
IF(AND('PRINTABLE (per grading)'!H$16="EXAM", 'PRINTABLE (per grading)'!B$13="Final"), IF(ISERROR(SUMIF('Exam (LECTURE ONLY)'!Z$20:AI$20, "CLO8", 'Exam (LECTURE ONLY)'!Z260:AI260) / 'Exam (LECTURE ONLY)'!AN$13), "", SUMIF('Exam (LECTURE ONLY)'!Z$20:AI$20, "CLO8", 'Exam (LECTURE ONLY)'!Z260:AI260) / 'Exam (LECTURE ONLY)'!AN$13),
IF(AND('PRINTABLE (per grading)'!H$16="OUTPUT", 'PRINTABLE (per grading)'!B$13="Prelim"), IF(ISERROR(SUMIF(OUTPUT!C$20:M$20, "CLO8", OUTPUT!C260:M260) / OUTPUT!AL$13), "", SUMIF(OUTPUT!C$20:M$20, "CLO8", OUTPUT!C260:M260) / OUTPUT!AL$13),
IF(AND('PRINTABLE (per grading)'!H$16="OUTPUT", 'PRINTABLE (per grading)'!B$13="Midterm"), IF(ISERROR(SUMIF(OUTPUT!O$20:Y$20, "CLO8", OUTPUT!O260:Y260) / OUTPUT!AM$13), "", SUMIF(OUTPUT!O$20:Y$20, "CLO8", OUTPUT!O260:Y260) / OUTPUT!AM$13),
IF(AND('PRINTABLE (per grading)'!H$16="OUTPUT", 'PRINTABLE (per grading)'!B$13="Final"), IF(ISERROR(SUMIF(OUTPUT!AA$20:AI$20, "CLO8", OUTPUT!AA260:AI260) / OUTPUT!AN$13), "", SUMIF(OUTPUT!AA$20:AI$20, "CLO8", OUTPUT!AA260:AI260) / OUTPUT!AN$13),
"")))))),"")</f>
        <v/>
      </c>
      <c r="AY258" s="286" t="str">
        <f aca="false">IF(B258&lt;&gt;"",IF(AX258="","",IF(AX258&lt;0.5,1,IF(AND(AX258&gt;=0.5,AX258&lt;P$10),2,IF(AX258&gt;=P$10,3)))),"")</f>
        <v/>
      </c>
      <c r="AZ258" s="287" t="str">
        <f aca="false">IF(B258 &lt;&gt; "",IFERROR(IF(AVERAGE(AV258,AX258)&gt;=P$10,"Y","N"),""),"")</f>
        <v/>
      </c>
      <c r="BA258" s="194" t="str">
        <f aca="false">IF(B258 &lt;&gt; "", IFERROR(IF(C$16 = "PRELIM", SUMIF('Database (LECTURE-RES-PRAC)'!D$14:AG$14, "CLO9", 'Database (LECTURE-RES-PRAC)'!D255:AG255) / 'Grade computation'!F$12, IF(C$16 = "MIDTERM", SUMIF('Database (LECTURE-RES-PRAC)'!AJ$14:BM$14, "CLO9", 'Database (LECTURE-RES-PRAC)'!AJ255:BM255) / 'Grade computation'!G$12, IF(C$16 = "FINAL", SUMIF('Database (LECTURE-RES-PRAC)'!BP$14:CS$14, "CLO9", 'Database (LECTURE-RES-PRAC)'!BP255:CS255) / 'Grade computation'!H$12,""))),""),"")</f>
        <v/>
      </c>
      <c r="BB258" s="286" t="str">
        <f aca="false">IF(B258&lt;&gt;"",IF(BA258="","",IF(BA258&lt;0.5,1,IF(AND(BA258&gt;=0.5,BA258&lt;P$10),2,IF(BA258&gt;=P$10,3)))),"")</f>
        <v/>
      </c>
      <c r="BC258" s="194" t="str">
        <f aca="false">IF(B258 &lt;&gt; "",IF(AND('PRINTABLE (per grading)'!H$16="EXAM", 'PRINTABLE (per grading)'!B$13="Prelim"), IF(ISERROR(SUMIF('Exam (LECTURE ONLY)'!D$20:M$20, "CLO9", 'Exam (LECTURE ONLY)'!D260:M260) / 'Exam (LECTURE ONLY)'!AL$14), "", SUMIF('Exam (LECTURE ONLY)'!D$20:M$20, "CLO9", 'Exam (LECTURE ONLY)'!D260:M260) /'Exam (LECTURE ONLY)'!AL$14),
IF(AND('PRINTABLE (per grading)'!H$16="EXAM", 'PRINTABLE (per grading)'!B$13="Midterm"), IF(ISERROR(SUMIF('Exam (LECTURE ONLY)'!O$20:X$20, "CLO9", 'Exam (LECTURE ONLY)'!O260:X260) / 'Exam (LECTURE ONLY)'!AM$14), "", SUMIF('Exam (LECTURE ONLY)'!O$20:X$20, "CLO9", 'Exam (LECTURE ONLY)'!O260:X260) / 'Exam (LECTURE ONLY)'!AM$14),
IF(AND('PRINTABLE (per grading)'!H$16="EXAM", 'PRINTABLE (per grading)'!B$13="Final"), IF(ISERROR(SUMIF('Exam (LECTURE ONLY)'!Z$20:AI$20, "CLO9", 'Exam (LECTURE ONLY)'!Z260:AI260) / 'Exam (LECTURE ONLY)'!AN$14), "", SUMIF('Exam (LECTURE ONLY)'!Z$20:AI$20, "CLO9", 'Exam (LECTURE ONLY)'!Z260:AI260) / 'Exam (LECTURE ONLY)'!AN$14),
IF(AND('PRINTABLE (per grading)'!H$16="OUTPUT", 'PRINTABLE (per grading)'!B$13="Prelim"), IF(ISERROR(SUMIF(OUTPUT!C$20:M$20, "CLO9", OUTPUT!C260:M260) / OUTPUT!AL$14), "", SUMIF(OUTPUT!C$20:M$20, "CLO9", OUTPUT!C260:M260) / OUTPUT!AL$14),
IF(AND('PRINTABLE (per grading)'!H$16="OUTPUT", 'PRINTABLE (per grading)'!B$13="Midterm"), IF(ISERROR(SUMIF(OUTPUT!O$20:Y$20, "CLO9", OUTPUT!O260:Y260) / OUTPUT!AM$14), "", SUMIF(OUTPUT!O$20:Y$20, "CLO9", OUTPUT!O260:Y260) / OUTPUT!AM$14),
IF(AND('PRINTABLE (per grading)'!H$16="OUTPUT", 'PRINTABLE (per grading)'!B$13="Final"), IF(ISERROR(SUMIF(OUTPUT!AA$20:AI$20, "CLO9", OUTPUT!AA260:AI260) / OUTPUT!AN$14), "", SUMIF(OUTPUT!AA$20:AI$20, "CLO9", OUTPUT!AA260:AI260) / OUTPUT!AN$14),
"")))))),"")</f>
        <v/>
      </c>
      <c r="BD258" s="286" t="str">
        <f aca="false">IF(B258&lt;&gt;"",IF(BC258="","",IF(BC258&lt;0.5,1,IF(AND(BC258&gt;=0.5,BC258&lt;P$10),2,IF(BC258&gt;=P$10,3)))),"")</f>
        <v/>
      </c>
      <c r="BE258" s="287" t="str">
        <f aca="false">IF(B258 &lt;&gt; "",IFERROR(IF(AVERAGE(BA258,BC258)&gt;=P$10,"Y","N"),""),"")</f>
        <v/>
      </c>
      <c r="BF258" s="194" t="str">
        <f aca="false">IF(B258 &lt;&gt; "", IFERROR(IF(C$16 = "PRELIM", SUMIF('Database (LECTURE-RES-PRAC)'!D$14:AG$14, "CLO10", 'Database (LECTURE-RES-PRAC)'!D255:AG255) / 'Grade computation'!F$13, IF(C$16 = "MIDTERM", SUMIF('Database (LECTURE-RES-PRAC)'!AJ$14:BM$14, "CLO10", 'Database (LECTURE-RES-PRAC)'!AJ255:BM255) / 'Grade computation'!G$13, IF(C$16 = "FINAL", SUMIF('Database (LECTURE-RES-PRAC)'!BP$14:CS$14, "CLO10", 'Database (LECTURE-RES-PRAC)'!BP255:CS255) / 'Grade computation'!H$13,""))),""),"")</f>
        <v/>
      </c>
      <c r="BG258" s="286" t="str">
        <f aca="false">IF(B258&lt;&gt;"",IF(BF258="","",IF(BF258&lt;0.5,1,IF(AND(BF258&gt;=0.5,BF258&lt;P$10),2,IF(BF258&gt;=P$10,3)))),"")</f>
        <v/>
      </c>
      <c r="BH258" s="194" t="str">
        <f aca="false">IF(B258 &lt;&gt; "",IF(AND('PRINTABLE (per grading)'!H$16="EXAM", 'PRINTABLE (per grading)'!B$13="Prelim"), IF(ISERROR(SUMIF('Exam (LECTURE ONLY)'!D$20:M$20, "CLO10", 'Exam (LECTURE ONLY)'!D260:M260) / 'Exam (LECTURE ONLY)'!AL$15), "", SUMIF('Exam (LECTURE ONLY)'!D$20:M$20, "CLO10", 'Exam (LECTURE ONLY)'!D260:M260) /'Exam (LECTURE ONLY)'!AL$15),
IF(AND('PRINTABLE (per grading)'!H$16="EXAM", 'PRINTABLE (per grading)'!B$13="Midterm"), IF(ISERROR(SUMIF('Exam (LECTURE ONLY)'!O$20:X$20, "CLO10", 'Exam (LECTURE ONLY)'!O260:X260) / 'Exam (LECTURE ONLY)'!AM$15), "", SUMIF('Exam (LECTURE ONLY)'!O$20:X$20, "CLO10", 'Exam (LECTURE ONLY)'!O260:X260) / 'Exam (LECTURE ONLY)'!AM$15),
IF(AND('PRINTABLE (per grading)'!H$16="EXAM", 'PRINTABLE (per grading)'!B$13="Final"), IF(ISERROR(SUMIF('Exam (LECTURE ONLY)'!Z$20:AI$20, "CLO10", 'Exam (LECTURE ONLY)'!Z260:AI260) / 'Exam (LECTURE ONLY)'!AN$15), "", SUMIF('Exam (LECTURE ONLY)'!Z$20:AI$20, "CLO10", 'Exam (LECTURE ONLY)'!Z260:AI260) / 'Exam (LECTURE ONLY)'!AN$15),
IF(AND('PRINTABLE (per grading)'!H$16="OUTPUT", 'PRINTABLE (per grading)'!B$13="Prelim"), IF(ISERROR(SUMIF(OUTPUT!C$20:M$20, "CLO10", OUTPUT!C260:M260) / OUTPUT!AL$15), "", SUMIF(OUTPUT!C$20:M$20, "CLO10", OUTPUT!C260:M260) / OUTPUT!AL$15),
IF(AND('PRINTABLE (per grading)'!H$16="OUTPUT", 'PRINTABLE (per grading)'!B$13="Midterm"), IF(ISERROR(SUMIF(OUTPUT!O$20:Y$20, "CLO10", OUTPUT!O260:Y260) / OUTPUT!AM$15), "", SUMIF(OUTPUT!O$20:Y$20, "CLO10", OUTPUT!O260:Y260) / OUTPUT!AM$15),
IF(AND('PRINTABLE (per grading)'!H$16="OUTPUT", 'PRINTABLE (per grading)'!B$13="Final"), IF(ISERROR(SUMIF(OUTPUT!AA$20:AI$20, "CLO10", OUTPUT!AA260:AI260) / OUTPUT!AN$15), "", SUMIF(OUTPUT!AA$20:AI$20, "CLO10", OUTPUT!AA260:AI260) / OUTPUT!AN$15),
"")))))),"")</f>
        <v/>
      </c>
      <c r="BI258" s="286" t="str">
        <f aca="false">IF(B258&lt;&gt;"",IF(BH258="","",IF(BH258&lt;0.5,1,IF(AND(BH258&gt;=0.5,BH258&lt;P$10),2,IF(BH258&gt;=P$10,3)))),"")</f>
        <v/>
      </c>
      <c r="BJ258" s="287" t="str">
        <f aca="false">IF(B258 &lt;&gt; "",IFERROR(IF(AVERAGE(BF258,BH258)&gt;=P$10,"Y","N"),""),"")</f>
        <v/>
      </c>
      <c r="BK258" s="8"/>
    </row>
    <row r="259" customFormat="false" ht="19.5" hidden="false" customHeight="true" outlineLevel="0" collapsed="false">
      <c r="A259" s="183" t="str">
        <f aca="false">IF(ISBLANK('Database (LECTURE-RES-PRAC)'!A256),"",'Database (LECTURE-RES-PRAC)'!A256)</f>
        <v/>
      </c>
      <c r="B259" s="184" t="str">
        <f aca="false">IF(ISBLANK('Database (LECTURE-RES-PRAC)'!B256),"",'Database (LECTURE-RES-PRAC)'!B256)</f>
        <v/>
      </c>
      <c r="C259" s="230" t="str">
        <f aca="false">IF(B259&lt;&gt;"",IF(C$16="PRELIM",'Grade computation'!C259, IF(C$16="MIDTERM",'Grade computation'!K259, IF(C$16="FINAL",'Grade computation'!S259,""))),"")</f>
        <v/>
      </c>
      <c r="D259" s="231" t="str">
        <f aca="false">IF(B259&lt;&gt;"",IFERROR(IF(B$11="80-20", (((C259/C$19)*X$6)+X$7)*D$18, IF(B$11="60-40", (((C259/C$19)*Y$6)+Y$7)*D$18, 0)),0),"")</f>
        <v/>
      </c>
      <c r="E259" s="230" t="str">
        <f aca="false">IF(B259&lt;&gt;"", IF(C$16="PRELIM",'Grade computation'!E259, IF(C$16="MIDTERM",'Grade computation'!M259, IF(C$16="FINAL",'Grade computation'!U259,""))),"")</f>
        <v/>
      </c>
      <c r="F259" s="232" t="str">
        <f aca="false">IF(B259&lt;&gt;"",IFERROR(IF(B$11="80-20", (((E259/E$19)*X$6)+X$7)*F$18, IF(B$11="60-40", (((E259/E$19)*Y$6)+Y$7)*F$18, 0)),0),"")</f>
        <v/>
      </c>
      <c r="G259" s="233" t="str">
        <f aca="false">IF(B259&lt;&gt;"",IFERROR((D259+F259),0),"")</f>
        <v/>
      </c>
      <c r="H259" s="234" t="str">
        <f aca="false">IF(B259&lt;&gt;"",IF(C$16="PRELIM", 'Grade computation'!H259, IF(C$16="MIDTERM", 'Grade computation'!P259, IF(C$16="FINAL",'Grade computation'!X259, ""))),"")</f>
        <v/>
      </c>
      <c r="I259" s="233" t="str">
        <f aca="false">IF(B259&lt;&gt;"",IFERROR(IF(B$11="80-20", (((H259/H$19)*X$6)+X$7)*I$19, IF(B$11="60-40", (((H259/H$19)*Y$6)+Y$7)*I$19, 0)),0),"")</f>
        <v/>
      </c>
      <c r="J259" s="237" t="str">
        <f aca="false">IFERROR((G259+I259),"")</f>
        <v/>
      </c>
      <c r="K259" s="183" t="str">
        <f aca="false">IFERROR(IF(J259="","",IF(J259&gt;=75,"PASSED","FAILED")),"")</f>
        <v/>
      </c>
      <c r="L259" s="183"/>
      <c r="M259" s="194" t="str">
        <f aca="false">IF(B259 &lt;&gt; "", IFERROR(IF(C$16 = "PRELIM", SUMIF('Database (LECTURE-RES-PRAC)'!D$14:AG$14, "CLO1", 'Database (LECTURE-RES-PRAC)'!D256:AG256) / 'Grade computation'!F$4, IF(C$16 = "MIDTERM", SUMIF('Database (LECTURE-RES-PRAC)'!AJ$14:BM$14, "CLO1", 'Database (LECTURE-RES-PRAC)'!AJ256:BM256) / 'Grade computation'!G$4, IF(C$16 = "FINAL", SUMIF('Database (LECTURE-RES-PRAC)'!BP$14:CS$14, "CLO1", 'Database (LECTURE-RES-PRAC)'!BP256:CS256) / 'Grade computation'!H$4,""))),""),"")</f>
        <v/>
      </c>
      <c r="N259" s="286" t="str">
        <f aca="false">IF(B259&lt;&gt;"",IF(M259="","",IF(M259&lt;0.5,1,IF(AND(M259&gt;=0.5,M259&lt;P$10),2,IF(M259&gt;=P$10,3)))),"")</f>
        <v/>
      </c>
      <c r="O259" s="194" t="str">
        <f aca="false">IF(B259 &lt;&gt; "",IF(AND('PRINTABLE (per grading)'!H$16="EXAM", 'PRINTABLE (per grading)'!B$13="Prelim"), IF(ISERROR(SUMIF('Exam (LECTURE ONLY)'!D$20:M$20, "CLO1", 'Exam (LECTURE ONLY)'!D261:M261) / 'Exam (LECTURE ONLY)'!AL$6), "", SUMIF('Exam (LECTURE ONLY)'!D$20:M$20, "CLO1", 'Exam (LECTURE ONLY)'!D261:M261) /'Exam (LECTURE ONLY)'!AL$6),
IF(AND('PRINTABLE (per grading)'!H$16="EXAM", 'PRINTABLE (per grading)'!B$13="Midterm"), IF(ISERROR(SUMIF('Exam (LECTURE ONLY)'!O$20:X$20, "CLO1", 'Exam (LECTURE ONLY)'!O261:X261) / 'Exam (LECTURE ONLY)'!AM$6), "", SUMIF('Exam (LECTURE ONLY)'!O$20:X$20, "CLO1", 'Exam (LECTURE ONLY)'!O261:X261) / 'Exam (LECTURE ONLY)'!AM$6),
IF(AND('PRINTABLE (per grading)'!H$16="EXAM", 'PRINTABLE (per grading)'!B$13="Final"), IF(ISERROR(SUMIF('Exam (LECTURE ONLY)'!Z$20:AI$20, "CLO1", 'Exam (LECTURE ONLY)'!Z261:AI261) / 'Exam (LECTURE ONLY)'!AN$6), "", SUMIF('Exam (LECTURE ONLY)'!Z$20:AI$20, "CLO1", 'Exam (LECTURE ONLY)'!Z261:AI261) / 'Exam (LECTURE ONLY)'!AN$6),
IF(AND('PRINTABLE (per grading)'!H$16="OUTPUT", 'PRINTABLE (per grading)'!B$13="Prelim"), IF(ISERROR(SUMIF(OUTPUT!C$20:M$20, "CLO1", OUTPUT!C261:M261) / OUTPUT!AL$6), "", SUMIF(OUTPUT!C$20:M$20, "CLO1", OUTPUT!C261:M261) / OUTPUT!AL$6),
IF(AND('PRINTABLE (per grading)'!H$16="OUTPUT", 'PRINTABLE (per grading)'!B$13="Midterm"), IF(ISERROR(SUMIF(OUTPUT!O$20:Y$20, "CLO1", OUTPUT!O261:Y261) / OUTPUT!AM$6), "", SUMIF(OUTPUT!O$20:Y$20, "CLO1", OUTPUT!O261:Y261) / OUTPUT!AM$6),
IF(AND('PRINTABLE (per grading)'!H$16="OUTPUT", 'PRINTABLE (per grading)'!B$13="Final"), IF(ISERROR(SUMIF(OUTPUT!AA$20:AI$20, "CLO1", OUTPUT!AA261:AI261) / OUTPUT!AN$6), "", SUMIF(OUTPUT!AA$20:AI$20, "CLO1", OUTPUT!AA261:AI261) / OUTPUT!AN$6),
"")))))),"")</f>
        <v/>
      </c>
      <c r="P259" s="286" t="str">
        <f aca="false">IF(B259&lt;&gt;"",IF(O259="","",IF(O259&lt;0.5,1,IF(AND(O259&gt;=0.5,O259&lt;P$10),2,IF(O259&gt;=P$10,3)))),"")</f>
        <v/>
      </c>
      <c r="Q259" s="287" t="str">
        <f aca="false">IF(B259 &lt;&gt; "",IFERROR(IF(AVERAGE(M259,O259)&gt;=P$10,"Y","N"),""),"")</f>
        <v/>
      </c>
      <c r="R259" s="194" t="str">
        <f aca="false">IF(B259 &lt;&gt; "", IFERROR(IF(C$16 = "PRELIM", SUMIF('Database (LECTURE-RES-PRAC)'!D$14:AG$14, "CLO2", 'Database (LECTURE-RES-PRAC)'!D256:AG256) / 'Grade computation'!F$5, IF(C$16 = "MIDTERM", SUMIF('Database (LECTURE-RES-PRAC)'!AJ$14:BM$14, "CLO2", 'Database (LECTURE-RES-PRAC)'!AJ256:BM256) / 'Grade computation'!G$5, IF(C$16 = "FINAL", SUMIF('Database (LECTURE-RES-PRAC)'!BP$14:CS$14, "CLO2", 'Database (LECTURE-RES-PRAC)'!BP256:CS256) / 'Grade computation'!H$5,""))),""),"")</f>
        <v/>
      </c>
      <c r="S259" s="286" t="str">
        <f aca="false">IF(B259&lt;&gt;"",IF(R259="","",IF(R259&lt;0.5,1,IF(AND(R259&gt;=0.5,R259&lt;P$10),2,IF(R259&gt;=P$10,3)))),"")</f>
        <v/>
      </c>
      <c r="T259" s="194" t="str">
        <f aca="false">IF(B259 &lt;&gt; "",IF(AND('PRINTABLE (per grading)'!H$16="EXAM", 'PRINTABLE (per grading)'!B$13="Prelim"), IF(ISERROR(SUMIF('Exam (LECTURE ONLY)'!D$20:M$20, "CLO2", 'Exam (LECTURE ONLY)'!D261:M261) / 'Exam (LECTURE ONLY)'!AL$7), "", SUMIF('Exam (LECTURE ONLY)'!D$20:M$20, "CLO2", 'Exam (LECTURE ONLY)'!D261:M261) /'Exam (LECTURE ONLY)'!AL$7),
IF(AND('PRINTABLE (per grading)'!H$16="EXAM", 'PRINTABLE (per grading)'!B$13="Midterm"), IF(ISERROR(SUMIF('Exam (LECTURE ONLY)'!O$20:X$20, "CLO2", 'Exam (LECTURE ONLY)'!O261:X261) / 'Exam (LECTURE ONLY)'!AM$7), "", SUMIF('Exam (LECTURE ONLY)'!O$20:X$20, "CLO2", 'Exam (LECTURE ONLY)'!O261:X261) / 'Exam (LECTURE ONLY)'!AM$7),
IF(AND('PRINTABLE (per grading)'!H$16="EXAM", 'PRINTABLE (per grading)'!B$13="Final"), IF(ISERROR(SUMIF('Exam (LECTURE ONLY)'!Z$20:AI$20, "CLO2", 'Exam (LECTURE ONLY)'!Z261:AI261) / 'Exam (LECTURE ONLY)'!AN$7), "", SUMIF('Exam (LECTURE ONLY)'!Z$20:AI$20, "CLO2", 'Exam (LECTURE ONLY)'!Z261:AI261) / 'Exam (LECTURE ONLY)'!AN$7),
IF(AND('PRINTABLE (per grading)'!H$16="OUTPUT", 'PRINTABLE (per grading)'!B$13="Prelim"), IF(ISERROR(SUMIF(OUTPUT!C$20:M$20, "CLO2", OUTPUT!C261:M261) / OUTPUT!AL$7), "", SUMIF(OUTPUT!C$20:M$20, "CLO2", OUTPUT!C261:M261) / OUTPUT!AL$7),
IF(AND('PRINTABLE (per grading)'!H$16="OUTPUT", 'PRINTABLE (per grading)'!B$13="Midterm"), IF(ISERROR(SUMIF(OUTPUT!O$20:Y$20, "CLO2", OUTPUT!O261:Y261) / OUTPUT!AM$7), "", SUMIF(OUTPUT!O$20:Y$20, "CLO2", OUTPUT!O261:Y261) / OUTPUT!AM$7),
IF(AND('PRINTABLE (per grading)'!H$16="OUTPUT", 'PRINTABLE (per grading)'!B$13="Final"), IF(ISERROR(SUMIF(OUTPUT!AA$20:AI$20, "CLO2", OUTPUT!AA261:AI261) / OUTPUT!AN$7), "", SUMIF(OUTPUT!AA$20:AI$20, "CLO2", OUTPUT!AA261:AI261) / OUTPUT!AN$7),
"")))))),"")</f>
        <v/>
      </c>
      <c r="U259" s="286" t="str">
        <f aca="false">IF(B259&lt;&gt;"",IF(T259="","",IF(T259&lt;0.5,1,IF(AND(T259&gt;=0.5,T259&lt;P$10),2,IF(T259&gt;=P$10,3)))),"")</f>
        <v/>
      </c>
      <c r="V259" s="287" t="str">
        <f aca="false">IF(B259 &lt;&gt; "",IFERROR(IF(AVERAGE(R259,T259)&gt;=P$10,"Y","N"),""),"")</f>
        <v/>
      </c>
      <c r="W259" s="194" t="str">
        <f aca="false">IF(B259 &lt;&gt; "", IFERROR(IF(C$16 = "PRELIM", SUMIF('Database (LECTURE-RES-PRAC)'!D$14:AG$14, "CLO3", 'Database (LECTURE-RES-PRAC)'!D256:AG256) / 'Grade computation'!F$6, IF(C$16 = "MIDTERM", SUMIF('Database (LECTURE-RES-PRAC)'!AJ$14:BM$14, "CLO3", 'Database (LECTURE-RES-PRAC)'!AJ256:BM256) / 'Grade computation'!G$6, IF(C$16 = "FINAL", SUMIF('Database (LECTURE-RES-PRAC)'!BP$14:CS$14, "CLO3", 'Database (LECTURE-RES-PRAC)'!BP256:CS256) / 'Grade computation'!H$6,""))),""),"")</f>
        <v/>
      </c>
      <c r="X259" s="286" t="str">
        <f aca="false">IF(B259&lt;&gt;"",IF(W259="","",IF(W259&lt;0.5,1,IF(AND(W259&gt;=0.5,W259&lt;P$10),2,IF(W259&gt;=P$10,3)))),"")</f>
        <v/>
      </c>
      <c r="Y259" s="194" t="str">
        <f aca="false">IF(B259 &lt;&gt; "",IF(AND('PRINTABLE (per grading)'!H$16="EXAM", 'PRINTABLE (per grading)'!B$13="Prelim"), IF(ISERROR(SUMIF('Exam (LECTURE ONLY)'!D$20:M$20, "CLO3", 'Exam (LECTURE ONLY)'!D261:M261) / 'Exam (LECTURE ONLY)'!AL$8), "", SUMIF('Exam (LECTURE ONLY)'!D$20:M$20, "CLO3", 'Exam (LECTURE ONLY)'!D261:M261) /'Exam (LECTURE ONLY)'!AL$8),
IF(AND('PRINTABLE (per grading)'!H$16="EXAM", 'PRINTABLE (per grading)'!B$13="Midterm"), IF(ISERROR(SUMIF('Exam (LECTURE ONLY)'!O$20:X$20, "CLO3", 'Exam (LECTURE ONLY)'!O261:X261) / 'Exam (LECTURE ONLY)'!AM$8), "", SUMIF('Exam (LECTURE ONLY)'!O$20:X$20, "CLO3", 'Exam (LECTURE ONLY)'!O261:X261) / 'Exam (LECTURE ONLY)'!AM$8),
IF(AND('PRINTABLE (per grading)'!H$16="EXAM", 'PRINTABLE (per grading)'!B$13="Final"), IF(ISERROR(SUMIF('Exam (LECTURE ONLY)'!Z$20:AI$20, "CLO3", 'Exam (LECTURE ONLY)'!Z261:AI261) / 'Exam (LECTURE ONLY)'!AN$8), "", SUMIF('Exam (LECTURE ONLY)'!Z$20:AI$20, "CLO3", 'Exam (LECTURE ONLY)'!Z261:AI261) / 'Exam (LECTURE ONLY)'!AN$8),
IF(AND('PRINTABLE (per grading)'!H$16="OUTPUT", 'PRINTABLE (per grading)'!B$13="Prelim"), IF(ISERROR(SUMIF(OUTPUT!C$20:M$20, "CLO3", OUTPUT!C261:M261) / OUTPUT!AL$8), "", SUMIF(OUTPUT!C$20:M$20, "CLO3", OUTPUT!C261:M261) / OUTPUT!AL$8),
IF(AND('PRINTABLE (per grading)'!H$16="OUTPUT", 'PRINTABLE (per grading)'!B$13="Midterm"), IF(ISERROR(SUMIF(OUTPUT!O$20:Y$20, "CLO3", OUTPUT!O261:Y261) / OUTPUT!AM$8), "", SUMIF(OUTPUT!O$20:Y$20, "CLO3", OUTPUT!O261:Y261) / OUTPUT!AM$8),
IF(AND('PRINTABLE (per grading)'!H$16="OUTPUT", 'PRINTABLE (per grading)'!B$13="Final"), IF(ISERROR(SUMIF(OUTPUT!AA$20:AI$20, "CLO3", OUTPUT!AA261:AI261) / OUTPUT!AN$8), "", SUMIF(OUTPUT!AA$20:AI$20, "CLO3", OUTPUT!AA261:AI261) / OUTPUT!AN$8),
"" )))))),"")</f>
        <v/>
      </c>
      <c r="Z259" s="286" t="str">
        <f aca="false">IF(B259&lt;&gt;"",IF(Y259="","",IF(Y259&lt;0.5,1,IF(AND(Y259&gt;=0.5,Y259&lt;P$10),2,IF(Y259&gt;=P$10,3)))),"")</f>
        <v/>
      </c>
      <c r="AA259" s="287" t="str">
        <f aca="false">IF(B259 &lt;&gt; "",IFERROR(IF(AVERAGE(W259,Y259)&gt;=P$10,"Y","N"),""),"")</f>
        <v/>
      </c>
      <c r="AB259" s="194" t="str">
        <f aca="false">IF(B259 &lt;&gt; "", IFERROR(IF(C$16 = "PRELIM", SUMIF('Database (LECTURE-RES-PRAC)'!D$14:AG$14, "CLO4", 'Database (LECTURE-RES-PRAC)'!D256:AG256) / 'Grade computation'!F$7, IF(C$16 = "MIDTERM", SUMIF('Database (LECTURE-RES-PRAC)'!AJ$14:BM$14, "CLO4", 'Database (LECTURE-RES-PRAC)'!AJ256:BM256) / 'Grade computation'!G$7, IF(C$16 = "FINAL", SUMIF('Database (LECTURE-RES-PRAC)'!BP$14:CS$14, "CLO4", 'Database (LECTURE-RES-PRAC)'!BP256:CS256) / 'Grade computation'!H$7,""))),""),"")</f>
        <v/>
      </c>
      <c r="AC259" s="286" t="str">
        <f aca="false">IF(B259&lt;&gt;"",IF(AB259="","",IF(AB259&lt;0.5,1,IF(AND(AB259&gt;=0.5,AB259&lt;P$10),2,IF(AB259&gt;=P$10,3)))),"")</f>
        <v/>
      </c>
      <c r="AD259" s="194" t="str">
        <f aca="false">IF(B259 &lt;&gt; "",IF(AND('PRINTABLE (per grading)'!H$16="EXAM", 'PRINTABLE (per grading)'!B$13="Prelim"), IF(ISERROR(SUMIF('Exam (LECTURE ONLY)'!D$20:M$20, "CLO4", 'Exam (LECTURE ONLY)'!D261:M261) / 'Exam (LECTURE ONLY)'!AL$9), "", SUMIF('Exam (LECTURE ONLY)'!D$20:M$20, "CLO4", 'Exam (LECTURE ONLY)'!D261:M261) /'Exam (LECTURE ONLY)'!AL$9),
IF(AND('PRINTABLE (per grading)'!H$16="EXAM", 'PRINTABLE (per grading)'!B$13="Midterm"), IF(ISERROR(SUMIF('Exam (LECTURE ONLY)'!O$20:X$20, "CLO4", 'Exam (LECTURE ONLY)'!O261:X261) / 'Exam (LECTURE ONLY)'!AM$9), "", SUMIF('Exam (LECTURE ONLY)'!O$20:X$20, "CLO4", 'Exam (LECTURE ONLY)'!O261:X261) / 'Exam (LECTURE ONLY)'!AM$9),
IF(AND('PRINTABLE (per grading)'!H$16="EXAM", 'PRINTABLE (per grading)'!B$13="Final"), IF(ISERROR(SUMIF('Exam (LECTURE ONLY)'!Z$20:AI$20, "CLO4", 'Exam (LECTURE ONLY)'!Z261:AI261) / 'Exam (LECTURE ONLY)'!AN$9), "", SUMIF('Exam (LECTURE ONLY)'!Z$20:AI$20, "CLO4", 'Exam (LECTURE ONLY)'!Z261:AI261) / 'Exam (LECTURE ONLY)'!AN$9),
IF(AND('PRINTABLE (per grading)'!H$16="OUTPUT", 'PRINTABLE (per grading)'!B$13="Prelim"), IF(ISERROR(SUMIF(OUTPUT!C$20:M$20, "CLO4", OUTPUT!C261:M261) / OUTPUT!AL$9), "", SUMIF(OUTPUT!C$20:M$20, "CLO4", OUTPUT!C261:M261) / OUTPUT!AL$9),
IF(AND('PRINTABLE (per grading)'!H$16="OUTPUT", 'PRINTABLE (per grading)'!B$13="Midterm"), IF(ISERROR(SUMIF(OUTPUT!O$20:Y$20, "CLO4", OUTPUT!O261:Y261) / OUTPUT!AM$9), "", SUMIF(OUTPUT!O$20:Y$20, "CLO4", OUTPUT!O261:Y261) / OUTPUT!AM$9),
IF(AND('PRINTABLE (per grading)'!H$16="OUTPUT", 'PRINTABLE (per grading)'!B$13="Final"), IF(ISERROR(SUMIF(OUTPUT!AA$20:AI$20, "CLO4", OUTPUT!AA261:AI261) / OUTPUT!AN$9), "", SUMIF(OUTPUT!AA$20:AI$20, "CLO4", OUTPUT!AA261:AI261) / OUTPUT!AN$9),
"")))))),"")</f>
        <v/>
      </c>
      <c r="AE259" s="286" t="str">
        <f aca="false">IF(B259&lt;&gt;"",IF(AD259="","",IF(AD259&lt;0.5,1,IF(AND(AD259&gt;=0.5,AD259&lt;P$10),2,IF(AD259&gt;=P$10,3)))),"")</f>
        <v/>
      </c>
      <c r="AF259" s="287" t="str">
        <f aca="false">IF(B259 &lt;&gt; "",IFERROR(IF(AVERAGE(AB259,AD259)&gt;=P$10,"Y","N"),""),"")</f>
        <v/>
      </c>
      <c r="AG259" s="194" t="str">
        <f aca="false">IF(B259 &lt;&gt; "", IFERROR(IF(C$16 = "PRELIM", SUMIF('Database (LECTURE-RES-PRAC)'!D$14:AG$14, "CLO5", 'Database (LECTURE-RES-PRAC)'!D256:AG256) / 'Grade computation'!F$8, IF(C$16 = "MIDTERM", SUMIF('Database (LECTURE-RES-PRAC)'!AJ$14:BM$14, "CLO5", 'Database (LECTURE-RES-PRAC)'!AJ256:BM256) / 'Grade computation'!G$8, IF(C$16 = "FINAL", SUMIF('Database (LECTURE-RES-PRAC)'!BP$14:CS$14, "CLO5", 'Database (LECTURE-RES-PRAC)'!BP256:CS256) / 'Grade computation'!H$8,""))),""),"")</f>
        <v/>
      </c>
      <c r="AH259" s="286" t="str">
        <f aca="false">IF(B259&lt;&gt;"",IF(AG259="","",IF(AG259&lt;0.5,1,IF(AND(AG259&gt;=0.5,AG259&lt;P$10),2,IF(AG259&gt;=P$10,3)))),"")</f>
        <v/>
      </c>
      <c r="AI259" s="194" t="str">
        <f aca="false">IF(B259 &lt;&gt; "",IF(AND('PRINTABLE (per grading)'!H$16="EXAM", 'PRINTABLE (per grading)'!B$13="Prelim"), IF(ISERROR(SUMIF('Exam (LECTURE ONLY)'!D$20:M$20, "CLO5", 'Exam (LECTURE ONLY)'!D261:M261) / 'Exam (LECTURE ONLY)'!AL$10), "", SUMIF('Exam (LECTURE ONLY)'!D$20:M$20, "CLO5", 'Exam (LECTURE ONLY)'!D261:M261) /'Exam (LECTURE ONLY)'!AL$10),
IF(AND('PRINTABLE (per grading)'!H$16="EXAM", 'PRINTABLE (per grading)'!B$13="Midterm"), IF(ISERROR(SUMIF('Exam (LECTURE ONLY)'!O$20:X$20, "CLO5", 'Exam (LECTURE ONLY)'!O261:X261) / 'Exam (LECTURE ONLY)'!AM$10), "", SUMIF('Exam (LECTURE ONLY)'!O$20:X$20, "CLO5", 'Exam (LECTURE ONLY)'!O261:X261) / 'Exam (LECTURE ONLY)'!AM$10),
IF(AND('PRINTABLE (per grading)'!H$16="EXAM", 'PRINTABLE (per grading)'!B$13="Final"), IF(ISERROR(SUMIF('Exam (LECTURE ONLY)'!Z$20:AI$20, "CLO5", 'Exam (LECTURE ONLY)'!Z261:AI261) / 'Exam (LECTURE ONLY)'!AN$10), "", SUMIF('Exam (LECTURE ONLY)'!Z$20:AI$20, "CLO5", 'Exam (LECTURE ONLY)'!Z261:AI261) / 'Exam (LECTURE ONLY)'!AN$10),
IF(AND('PRINTABLE (per grading)'!H$16="OUTPUT", 'PRINTABLE (per grading)'!B$13="Prelim"), IF(ISERROR(SUMIF(OUTPUT!C$20:M$20, "CLO5", OUTPUT!C261:M261) / OUTPUT!AL$10), "", SUMIF(OUTPUT!C$20:M$20, "CLO5", OUTPUT!C261:M261) / OUTPUT!AL$10),
IF(AND('PRINTABLE (per grading)'!H$16="OUTPUT", 'PRINTABLE (per grading)'!B$13="Midterm"), IF(ISERROR(SUMIF(OUTPUT!O$20:Y$20, "CLO5", OUTPUT!O261:Y261) / OUTPUT!AM$10), "", SUMIF(OUTPUT!O$20:Y$20, "CLO5", OUTPUT!O261:Y261) / OUTPUT!AM$10),
IF(AND('PRINTABLE (per grading)'!H$16="OUTPUT", 'PRINTABLE (per grading)'!B$13="Final"), IF(ISERROR(SUMIF(OUTPUT!AA$20:AI$20, "CLO5", OUTPUT!AA261:AI261) / OUTPUT!AN$10), "", SUMIF(OUTPUT!AA$20:AI$20, "CLO5", OUTPUT!AA261:AI261) / OUTPUT!AN$10),
"")))))),"")</f>
        <v/>
      </c>
      <c r="AJ259" s="286" t="str">
        <f aca="false">IF(B259&lt;&gt;"",IF(AI259="","",IF(AI259&lt;0.5,1,IF(AND(AI259&gt;=0.5,AI259&lt;P$10),2,IF(AI259&gt;=P$10,3)))),"")</f>
        <v/>
      </c>
      <c r="AK259" s="287" t="str">
        <f aca="false">IF(B259 &lt;&gt; "",IFERROR(IF(AVERAGE(AG259,AI259)&gt;=P$10,"Y","N"),""),"")</f>
        <v/>
      </c>
      <c r="AL259" s="194" t="str">
        <f aca="false">IF(B259 &lt;&gt; "", IFERROR(IF(C$16 = "PRELIM", SUMIF('Database (LECTURE-RES-PRAC)'!D$14:AG$14, "CLO6", 'Database (LECTURE-RES-PRAC)'!D256:AG256) / 'Grade computation'!F$9, IF(C$16 = "MIDTERM", SUMIF('Database (LECTURE-RES-PRAC)'!AJ$14:BM$14, "CLO6", 'Database (LECTURE-RES-PRAC)'!AJ256:BM256) / 'Grade computation'!G$9, IF(C$16 = "FINAL", SUMIF('Database (LECTURE-RES-PRAC)'!BP$14:CS$14, "CLO6", 'Database (LECTURE-RES-PRAC)'!BP256:CS256) / 'Grade computation'!H$9,""))),""),"")</f>
        <v/>
      </c>
      <c r="AM259" s="286" t="str">
        <f aca="false">IF(B259&lt;&gt;"",IF(AL259="","",IF(AL259&lt;0.5,1,IF(AND(AL259&gt;=0.5,AL259&lt;P$10),2,IF(AL259&gt;=P$10,3)))),"")</f>
        <v/>
      </c>
      <c r="AN259" s="194" t="str">
        <f aca="false">IF(B259 &lt;&gt; "",IF(AND('PRINTABLE (per grading)'!H$16="EXAM", 'PRINTABLE (per grading)'!B$13="Prelim"), IF(ISERROR(SUMIF('Exam (LECTURE ONLY)'!D$20:M$20, "CLO6", 'Exam (LECTURE ONLY)'!D261:M261) / 'Exam (LECTURE ONLY)'!AL$11), "", SUMIF('Exam (LECTURE ONLY)'!D$20:M$20, "CLO6", 'Exam (LECTURE ONLY)'!D261:M261) /'Exam (LECTURE ONLY)'!AL$11),
IF(AND('PRINTABLE (per grading)'!H$16="EXAM", 'PRINTABLE (per grading)'!B$13="Midterm"), IF(ISERROR(SUMIF('Exam (LECTURE ONLY)'!O$20:X$20, "CLO6", 'Exam (LECTURE ONLY)'!O261:X261) / 'Exam (LECTURE ONLY)'!AM$11), "", SUMIF('Exam (LECTURE ONLY)'!O$20:X$20, "CLO6", 'Exam (LECTURE ONLY)'!O261:X261) / 'Exam (LECTURE ONLY)'!AM$11),
IF(AND('PRINTABLE (per grading)'!H$16="EXAM", 'PRINTABLE (per grading)'!B$13="Final"), IF(ISERROR(SUMIF('Exam (LECTURE ONLY)'!Z$20:AI$20, "CLO6", 'Exam (LECTURE ONLY)'!Z261:AI261) / 'Exam (LECTURE ONLY)'!AN$11), "", SUMIF('Exam (LECTURE ONLY)'!Z$20:AI$20, "CLO6", 'Exam (LECTURE ONLY)'!Z261:AI261) / 'Exam (LECTURE ONLY)'!AN$11),
IF(AND('PRINTABLE (per grading)'!H$16="OUTPUT", 'PRINTABLE (per grading)'!B$13="Prelim"), IF(ISERROR(SUMIF(OUTPUT!C$20:M$20, "CLO6", OUTPUT!C261:M261) / OUTPUT!AL$11), "", SUMIF(OUTPUT!C$20:M$20, "CLO6", OUTPUT!C261:M261) / OUTPUT!AL$11),
IF(AND('PRINTABLE (per grading)'!H$16="OUTPUT", 'PRINTABLE (per grading)'!B$13="Midterm"), IF(ISERROR(SUMIF(OUTPUT!O$20:Y$20, "CLO6", OUTPUT!O261:Y261) / OUTPUT!AM$11), "", SUMIF(OUTPUT!O$20:Y$20, "CLO6", OUTPUT!O261:Y261) / OUTPUT!AM$11),
IF(AND('PRINTABLE (per grading)'!H$16="OUTPUT", 'PRINTABLE (per grading)'!B$13="Final"), IF(ISERROR(SUMIF(OUTPUT!AA$20:AI$20, "CLO6", OUTPUT!AA261:AI261) / OUTPUT!AN$11), "", SUMIF(OUTPUT!AA$20:AI$20, "CLO6", OUTPUT!AA261:AI261) / OUTPUT!AN$11),
"")))))),"")</f>
        <v/>
      </c>
      <c r="AO259" s="286" t="str">
        <f aca="false">IF(B259&lt;&gt;"",IF(AN259="","",IF(AN259&lt;0.5,1,IF(AND(AN259&gt;=0.5,AN259&lt;P$10),2,IF(AN259&gt;=P$10,3)))),"")</f>
        <v/>
      </c>
      <c r="AP259" s="287" t="str">
        <f aca="false">IF(B259 &lt;&gt; "",IFERROR(IF(AVERAGE(AL259,AN259)&gt;=P$10,"Y","N"),""),"")</f>
        <v/>
      </c>
      <c r="AQ259" s="194" t="str">
        <f aca="false">IF(B259 &lt;&gt; "", IFERROR(IF(C$16 = "PRELIM", SUMIF('Database (LECTURE-RES-PRAC)'!D$14:AG$14, "CLO7", 'Database (LECTURE-RES-PRAC)'!D256:AG256) / 'Grade computation'!F$10, IF(C$16 = "MIDTERM", SUMIF('Database (LECTURE-RES-PRAC)'!AJ$14:BM$14, "CLO7", 'Database (LECTURE-RES-PRAC)'!AJ256:BM256) / 'Grade computation'!G$10, IF(C$16 = "FINAL", SUMIF('Database (LECTURE-RES-PRAC)'!BP$14:CS$14, "CLO7", 'Database (LECTURE-RES-PRAC)'!BP256:CS256) / 'Grade computation'!H$10,""))),""),"")</f>
        <v/>
      </c>
      <c r="AR259" s="286" t="str">
        <f aca="false">IF(B259&lt;&gt;"",IF(AQ259="","",IF(AQ259&lt;0.5,1,IF(AND(AQ259&gt;=0.5,AQ259&lt;P$10),2,IF(AQ259&gt;=P$10,3)))),"")</f>
        <v/>
      </c>
      <c r="AS259" s="194" t="str">
        <f aca="false">IF(B259 &lt;&gt; "",IF(AND('PRINTABLE (per grading)'!H$16="EXAM", 'PRINTABLE (per grading)'!B$13="Prelim"), IF(ISERROR(SUMIF('Exam (LECTURE ONLY)'!D$20:M$20, "CLO7", 'Exam (LECTURE ONLY)'!D261:M261) / 'Exam (LECTURE ONLY)'!AL$12), "", SUMIF('Exam (LECTURE ONLY)'!D$20:M$20, "CLO7", 'Exam (LECTURE ONLY)'!D261:M261) /'Exam (LECTURE ONLY)'!AL$12),
IF(AND('PRINTABLE (per grading)'!H$16="EXAM", 'PRINTABLE (per grading)'!B$13="Midterm"), IF(ISERROR(SUMIF('Exam (LECTURE ONLY)'!O$20:X$20, "CLO7", 'Exam (LECTURE ONLY)'!O261:X261) / 'Exam (LECTURE ONLY)'!AM$12), "", SUMIF('Exam (LECTURE ONLY)'!O$20:X$20, "CLO7", 'Exam (LECTURE ONLY)'!O261:X261) / 'Exam (LECTURE ONLY)'!AM$12),
IF(AND('PRINTABLE (per grading)'!H$16="EXAM", 'PRINTABLE (per grading)'!B$13="Final"), IF(ISERROR(SUMIF('Exam (LECTURE ONLY)'!Z$20:AI$20, "CLO7", 'Exam (LECTURE ONLY)'!Z261:AI261) / 'Exam (LECTURE ONLY)'!AN$12), "", SUMIF('Exam (LECTURE ONLY)'!Z$20:AI$20, "CLO7", 'Exam (LECTURE ONLY)'!Z261:AI261) / 'Exam (LECTURE ONLY)'!AN$12),
IF(AND('PRINTABLE (per grading)'!H$16="OUTPUT", 'PRINTABLE (per grading)'!B$13="Prelim"), IF(ISERROR(SUMIF(OUTPUT!C$20:M$20, "CLO7", OUTPUT!C261:M261) / OUTPUT!AL$12), "", SUMIF(OUTPUT!C$20:M$20, "CLO7", OUTPUT!C261:M261) / OUTPUT!AL$12),
IF(AND('PRINTABLE (per grading)'!H$16="OUTPUT", 'PRINTABLE (per grading)'!B$13="Midterm"), IF(ISERROR(SUMIF(OUTPUT!O$20:Y$20, "CLO7", OUTPUT!O261:Y261) / OUTPUT!AM$12), "", SUMIF(OUTPUT!O$20:Y$20, "CLO7", OUTPUT!O261:Y261) / OUTPUT!AM$12),
IF(AND('PRINTABLE (per grading)'!H$16="OUTPUT", 'PRINTABLE (per grading)'!B$13="Final"), IF(ISERROR(SUMIF(OUTPUT!AA$20:AI$20, "CLO7", OUTPUT!AA261:AI261) / OUTPUT!AN$12), "", SUMIF(OUTPUT!AA$20:AI$20, "CLO7", OUTPUT!AA261:AI261) / OUTPUT!AN$12),
"")))))),"")</f>
        <v/>
      </c>
      <c r="AT259" s="286" t="str">
        <f aca="false">IF(B259&lt;&gt;"",IF(AS259="","",IF(AS259&lt;0.5,1,IF(AND(AS259&gt;=0.5,AS259&lt;P$10),2,IF(AS259&gt;=P$10,3)))),"")</f>
        <v/>
      </c>
      <c r="AU259" s="287" t="str">
        <f aca="false">IF(B259 &lt;&gt; "",IFERROR(IF(AVERAGE(AQ259,AS259)&gt;=P$10,"Y","N"),""),"")</f>
        <v/>
      </c>
      <c r="AV259" s="194" t="str">
        <f aca="false">IF(B259 &lt;&gt; "", IFERROR(IF(C$16 = "PRELIM", SUMIF('Database (LECTURE-RES-PRAC)'!D$14:AG$14, "CLO8", 'Database (LECTURE-RES-PRAC)'!D256:AG256) / 'Grade computation'!F$11, IF(C$16 = "MIDTERM", SUMIF('Database (LECTURE-RES-PRAC)'!AJ$14:BM$14, "CLO8", 'Database (LECTURE-RES-PRAC)'!AJ256:BM256) / 'Grade computation'!G$11, IF(C$16 = "FINAL", SUMIF('Database (LECTURE-RES-PRAC)'!BP$14:CS$14, "CLO8", 'Database (LECTURE-RES-PRAC)'!BP256:CS256) / 'Grade computation'!H$11,""))),""),"")</f>
        <v/>
      </c>
      <c r="AW259" s="286" t="str">
        <f aca="false">IF(B259&lt;&gt;"",IF(AV259="","",IF(AV259&lt;0.5,1,IF(AND(AV259&gt;=0.5,AV259&lt;P$10),2,IF(AV259&gt;=P$10,3)))),"")</f>
        <v/>
      </c>
      <c r="AX259" s="194" t="str">
        <f aca="false">IF(B259 &lt;&gt; "",IF(AND('PRINTABLE (per grading)'!H$16="EXAM", 'PRINTABLE (per grading)'!B$13="Prelim"), IF(ISERROR(SUMIF('Exam (LECTURE ONLY)'!D$20:M$20, "CLO8", 'Exam (LECTURE ONLY)'!D261:M261) / 'Exam (LECTURE ONLY)'!AL$13), "", SUMIF('Exam (LECTURE ONLY)'!D$20:M$20, "CLO8", 'Exam (LECTURE ONLY)'!D261:M261) /'Exam (LECTURE ONLY)'!AL$13),
IF(AND('PRINTABLE (per grading)'!H$16="EXAM", 'PRINTABLE (per grading)'!B$13="Midterm"), IF(ISERROR(SUMIF('Exam (LECTURE ONLY)'!O$20:X$20, "CLO8", 'Exam (LECTURE ONLY)'!O261:X261) / 'Exam (LECTURE ONLY)'!AM$13), "", SUMIF('Exam (LECTURE ONLY)'!O$20:X$20, "CLO8", 'Exam (LECTURE ONLY)'!O261:X261) / 'Exam (LECTURE ONLY)'!AM$13),
IF(AND('PRINTABLE (per grading)'!H$16="EXAM", 'PRINTABLE (per grading)'!B$13="Final"), IF(ISERROR(SUMIF('Exam (LECTURE ONLY)'!Z$20:AI$20, "CLO8", 'Exam (LECTURE ONLY)'!Z261:AI261) / 'Exam (LECTURE ONLY)'!AN$13), "", SUMIF('Exam (LECTURE ONLY)'!Z$20:AI$20, "CLO8", 'Exam (LECTURE ONLY)'!Z261:AI261) / 'Exam (LECTURE ONLY)'!AN$13),
IF(AND('PRINTABLE (per grading)'!H$16="OUTPUT", 'PRINTABLE (per grading)'!B$13="Prelim"), IF(ISERROR(SUMIF(OUTPUT!C$20:M$20, "CLO8", OUTPUT!C261:M261) / OUTPUT!AL$13), "", SUMIF(OUTPUT!C$20:M$20, "CLO8", OUTPUT!C261:M261) / OUTPUT!AL$13),
IF(AND('PRINTABLE (per grading)'!H$16="OUTPUT", 'PRINTABLE (per grading)'!B$13="Midterm"), IF(ISERROR(SUMIF(OUTPUT!O$20:Y$20, "CLO8", OUTPUT!O261:Y261) / OUTPUT!AM$13), "", SUMIF(OUTPUT!O$20:Y$20, "CLO8", OUTPUT!O261:Y261) / OUTPUT!AM$13),
IF(AND('PRINTABLE (per grading)'!H$16="OUTPUT", 'PRINTABLE (per grading)'!B$13="Final"), IF(ISERROR(SUMIF(OUTPUT!AA$20:AI$20, "CLO8", OUTPUT!AA261:AI261) / OUTPUT!AN$13), "", SUMIF(OUTPUT!AA$20:AI$20, "CLO8", OUTPUT!AA261:AI261) / OUTPUT!AN$13),
"")))))),"")</f>
        <v/>
      </c>
      <c r="AY259" s="286" t="str">
        <f aca="false">IF(B259&lt;&gt;"",IF(AX259="","",IF(AX259&lt;0.5,1,IF(AND(AX259&gt;=0.5,AX259&lt;P$10),2,IF(AX259&gt;=P$10,3)))),"")</f>
        <v/>
      </c>
      <c r="AZ259" s="287" t="str">
        <f aca="false">IF(B259 &lt;&gt; "",IFERROR(IF(AVERAGE(AV259,AX259)&gt;=P$10,"Y","N"),""),"")</f>
        <v/>
      </c>
      <c r="BA259" s="194" t="str">
        <f aca="false">IF(B259 &lt;&gt; "", IFERROR(IF(C$16 = "PRELIM", SUMIF('Database (LECTURE-RES-PRAC)'!D$14:AG$14, "CLO9", 'Database (LECTURE-RES-PRAC)'!D256:AG256) / 'Grade computation'!F$12, IF(C$16 = "MIDTERM", SUMIF('Database (LECTURE-RES-PRAC)'!AJ$14:BM$14, "CLO9", 'Database (LECTURE-RES-PRAC)'!AJ256:BM256) / 'Grade computation'!G$12, IF(C$16 = "FINAL", SUMIF('Database (LECTURE-RES-PRAC)'!BP$14:CS$14, "CLO9", 'Database (LECTURE-RES-PRAC)'!BP256:CS256) / 'Grade computation'!H$12,""))),""),"")</f>
        <v/>
      </c>
      <c r="BB259" s="286" t="str">
        <f aca="false">IF(B259&lt;&gt;"",IF(BA259="","",IF(BA259&lt;0.5,1,IF(AND(BA259&gt;=0.5,BA259&lt;P$10),2,IF(BA259&gt;=P$10,3)))),"")</f>
        <v/>
      </c>
      <c r="BC259" s="194" t="str">
        <f aca="false">IF(B259 &lt;&gt; "",IF(AND('PRINTABLE (per grading)'!H$16="EXAM", 'PRINTABLE (per grading)'!B$13="Prelim"), IF(ISERROR(SUMIF('Exam (LECTURE ONLY)'!D$20:M$20, "CLO9", 'Exam (LECTURE ONLY)'!D261:M261) / 'Exam (LECTURE ONLY)'!AL$14), "", SUMIF('Exam (LECTURE ONLY)'!D$20:M$20, "CLO9", 'Exam (LECTURE ONLY)'!D261:M261) /'Exam (LECTURE ONLY)'!AL$14),
IF(AND('PRINTABLE (per grading)'!H$16="EXAM", 'PRINTABLE (per grading)'!B$13="Midterm"), IF(ISERROR(SUMIF('Exam (LECTURE ONLY)'!O$20:X$20, "CLO9", 'Exam (LECTURE ONLY)'!O261:X261) / 'Exam (LECTURE ONLY)'!AM$14), "", SUMIF('Exam (LECTURE ONLY)'!O$20:X$20, "CLO9", 'Exam (LECTURE ONLY)'!O261:X261) / 'Exam (LECTURE ONLY)'!AM$14),
IF(AND('PRINTABLE (per grading)'!H$16="EXAM", 'PRINTABLE (per grading)'!B$13="Final"), IF(ISERROR(SUMIF('Exam (LECTURE ONLY)'!Z$20:AI$20, "CLO9", 'Exam (LECTURE ONLY)'!Z261:AI261) / 'Exam (LECTURE ONLY)'!AN$14), "", SUMIF('Exam (LECTURE ONLY)'!Z$20:AI$20, "CLO9", 'Exam (LECTURE ONLY)'!Z261:AI261) / 'Exam (LECTURE ONLY)'!AN$14),
IF(AND('PRINTABLE (per grading)'!H$16="OUTPUT", 'PRINTABLE (per grading)'!B$13="Prelim"), IF(ISERROR(SUMIF(OUTPUT!C$20:M$20, "CLO9", OUTPUT!C261:M261) / OUTPUT!AL$14), "", SUMIF(OUTPUT!C$20:M$20, "CLO9", OUTPUT!C261:M261) / OUTPUT!AL$14),
IF(AND('PRINTABLE (per grading)'!H$16="OUTPUT", 'PRINTABLE (per grading)'!B$13="Midterm"), IF(ISERROR(SUMIF(OUTPUT!O$20:Y$20, "CLO9", OUTPUT!O261:Y261) / OUTPUT!AM$14), "", SUMIF(OUTPUT!O$20:Y$20, "CLO9", OUTPUT!O261:Y261) / OUTPUT!AM$14),
IF(AND('PRINTABLE (per grading)'!H$16="OUTPUT", 'PRINTABLE (per grading)'!B$13="Final"), IF(ISERROR(SUMIF(OUTPUT!AA$20:AI$20, "CLO9", OUTPUT!AA261:AI261) / OUTPUT!AN$14), "", SUMIF(OUTPUT!AA$20:AI$20, "CLO9", OUTPUT!AA261:AI261) / OUTPUT!AN$14),
"")))))),"")</f>
        <v/>
      </c>
      <c r="BD259" s="286" t="str">
        <f aca="false">IF(B259&lt;&gt;"",IF(BC259="","",IF(BC259&lt;0.5,1,IF(AND(BC259&gt;=0.5,BC259&lt;P$10),2,IF(BC259&gt;=P$10,3)))),"")</f>
        <v/>
      </c>
      <c r="BE259" s="287" t="str">
        <f aca="false">IF(B259 &lt;&gt; "",IFERROR(IF(AVERAGE(BA259,BC259)&gt;=P$10,"Y","N"),""),"")</f>
        <v/>
      </c>
      <c r="BF259" s="194" t="str">
        <f aca="false">IF(B259 &lt;&gt; "", IFERROR(IF(C$16 = "PRELIM", SUMIF('Database (LECTURE-RES-PRAC)'!D$14:AG$14, "CLO10", 'Database (LECTURE-RES-PRAC)'!D256:AG256) / 'Grade computation'!F$13, IF(C$16 = "MIDTERM", SUMIF('Database (LECTURE-RES-PRAC)'!AJ$14:BM$14, "CLO10", 'Database (LECTURE-RES-PRAC)'!AJ256:BM256) / 'Grade computation'!G$13, IF(C$16 = "FINAL", SUMIF('Database (LECTURE-RES-PRAC)'!BP$14:CS$14, "CLO10", 'Database (LECTURE-RES-PRAC)'!BP256:CS256) / 'Grade computation'!H$13,""))),""),"")</f>
        <v/>
      </c>
      <c r="BG259" s="286" t="str">
        <f aca="false">IF(B259&lt;&gt;"",IF(BF259="","",IF(BF259&lt;0.5,1,IF(AND(BF259&gt;=0.5,BF259&lt;P$10),2,IF(BF259&gt;=P$10,3)))),"")</f>
        <v/>
      </c>
      <c r="BH259" s="194" t="str">
        <f aca="false">IF(B259 &lt;&gt; "",IF(AND('PRINTABLE (per grading)'!H$16="EXAM", 'PRINTABLE (per grading)'!B$13="Prelim"), IF(ISERROR(SUMIF('Exam (LECTURE ONLY)'!D$20:M$20, "CLO10", 'Exam (LECTURE ONLY)'!D261:M261) / 'Exam (LECTURE ONLY)'!AL$15), "", SUMIF('Exam (LECTURE ONLY)'!D$20:M$20, "CLO10", 'Exam (LECTURE ONLY)'!D261:M261) /'Exam (LECTURE ONLY)'!AL$15),
IF(AND('PRINTABLE (per grading)'!H$16="EXAM", 'PRINTABLE (per grading)'!B$13="Midterm"), IF(ISERROR(SUMIF('Exam (LECTURE ONLY)'!O$20:X$20, "CLO10", 'Exam (LECTURE ONLY)'!O261:X261) / 'Exam (LECTURE ONLY)'!AM$15), "", SUMIF('Exam (LECTURE ONLY)'!O$20:X$20, "CLO10", 'Exam (LECTURE ONLY)'!O261:X261) / 'Exam (LECTURE ONLY)'!AM$15),
IF(AND('PRINTABLE (per grading)'!H$16="EXAM", 'PRINTABLE (per grading)'!B$13="Final"), IF(ISERROR(SUMIF('Exam (LECTURE ONLY)'!Z$20:AI$20, "CLO10", 'Exam (LECTURE ONLY)'!Z261:AI261) / 'Exam (LECTURE ONLY)'!AN$15), "", SUMIF('Exam (LECTURE ONLY)'!Z$20:AI$20, "CLO10", 'Exam (LECTURE ONLY)'!Z261:AI261) / 'Exam (LECTURE ONLY)'!AN$15),
IF(AND('PRINTABLE (per grading)'!H$16="OUTPUT", 'PRINTABLE (per grading)'!B$13="Prelim"), IF(ISERROR(SUMIF(OUTPUT!C$20:M$20, "CLO10", OUTPUT!C261:M261) / OUTPUT!AL$15), "", SUMIF(OUTPUT!C$20:M$20, "CLO10", OUTPUT!C261:M261) / OUTPUT!AL$15),
IF(AND('PRINTABLE (per grading)'!H$16="OUTPUT", 'PRINTABLE (per grading)'!B$13="Midterm"), IF(ISERROR(SUMIF(OUTPUT!O$20:Y$20, "CLO10", OUTPUT!O261:Y261) / OUTPUT!AM$15), "", SUMIF(OUTPUT!O$20:Y$20, "CLO10", OUTPUT!O261:Y261) / OUTPUT!AM$15),
IF(AND('PRINTABLE (per grading)'!H$16="OUTPUT", 'PRINTABLE (per grading)'!B$13="Final"), IF(ISERROR(SUMIF(OUTPUT!AA$20:AI$20, "CLO10", OUTPUT!AA261:AI261) / OUTPUT!AN$15), "", SUMIF(OUTPUT!AA$20:AI$20, "CLO10", OUTPUT!AA261:AI261) / OUTPUT!AN$15),
"")))))),"")</f>
        <v/>
      </c>
      <c r="BI259" s="286" t="str">
        <f aca="false">IF(B259&lt;&gt;"",IF(BH259="","",IF(BH259&lt;0.5,1,IF(AND(BH259&gt;=0.5,BH259&lt;P$10),2,IF(BH259&gt;=P$10,3)))),"")</f>
        <v/>
      </c>
      <c r="BJ259" s="287" t="str">
        <f aca="false">IF(B259 &lt;&gt; "",IFERROR(IF(AVERAGE(BF259,BH259)&gt;=P$10,"Y","N"),""),"")</f>
        <v/>
      </c>
      <c r="BK259" s="8"/>
    </row>
    <row r="260" customFormat="false" ht="19.5" hidden="false" customHeight="true" outlineLevel="0" collapsed="false">
      <c r="A260" s="228" t="str">
        <f aca="false">IF(ISBLANK('Database (LECTURE-RES-PRAC)'!A257),"",'Database (LECTURE-RES-PRAC)'!A257)</f>
        <v/>
      </c>
      <c r="B260" s="229" t="str">
        <f aca="false">IF(ISBLANK('Database (LECTURE-RES-PRAC)'!B257),"",'Database (LECTURE-RES-PRAC)'!B257)</f>
        <v/>
      </c>
      <c r="C260" s="230" t="str">
        <f aca="false">IF(B260&lt;&gt;"",IF(C$16="PRELIM",'Grade computation'!C260, IF(C$16="MIDTERM",'Grade computation'!K260, IF(C$16="FINAL",'Grade computation'!S260,""))),"")</f>
        <v/>
      </c>
      <c r="D260" s="231" t="str">
        <f aca="false">IF(B260&lt;&gt;"",IFERROR(IF(B$11="80-20", (((C260/C$19)*X$6)+X$7)*D$18, IF(B$11="60-40", (((C260/C$19)*Y$6)+Y$7)*D$18, 0)),0),"")</f>
        <v/>
      </c>
      <c r="E260" s="230" t="str">
        <f aca="false">IF(B260&lt;&gt;"", IF(C$16="PRELIM",'Grade computation'!E260, IF(C$16="MIDTERM",'Grade computation'!M260, IF(C$16="FINAL",'Grade computation'!U260,""))),"")</f>
        <v/>
      </c>
      <c r="F260" s="232" t="str">
        <f aca="false">IF(B260&lt;&gt;"",IFERROR(IF(B$11="80-20", (((E260/E$19)*X$6)+X$7)*F$18, IF(B$11="60-40", (((E260/E$19)*Y$6)+Y$7)*F$18, 0)),0),"")</f>
        <v/>
      </c>
      <c r="G260" s="233" t="str">
        <f aca="false">IF(B260&lt;&gt;"",IFERROR((D260+F260),0),"")</f>
        <v/>
      </c>
      <c r="H260" s="234" t="str">
        <f aca="false">IF(B260&lt;&gt;"",IF(C$16="PRELIM", 'Grade computation'!H260, IF(C$16="MIDTERM", 'Grade computation'!P260, IF(C$16="FINAL",'Grade computation'!X260, ""))),"")</f>
        <v/>
      </c>
      <c r="I260" s="233" t="str">
        <f aca="false">IF(B260&lt;&gt;"",IFERROR(IF(B$11="80-20", (((H260/H$19)*X$6)+X$7)*I$19, IF(B$11="60-40", (((H260/H$19)*Y$6)+Y$7)*I$19, 0)),0),"")</f>
        <v/>
      </c>
      <c r="J260" s="237" t="str">
        <f aca="false">IFERROR((G260+I260),"")</f>
        <v/>
      </c>
      <c r="K260" s="183" t="str">
        <f aca="false">IFERROR(IF(J260="","",IF(J260&gt;=75,"PASSED","FAILED")),"")</f>
        <v/>
      </c>
      <c r="L260" s="183"/>
      <c r="M260" s="194" t="str">
        <f aca="false">IF(B260 &lt;&gt; "", IFERROR(IF(C$16 = "PRELIM", SUMIF('Database (LECTURE-RES-PRAC)'!D$14:AG$14, "CLO1", 'Database (LECTURE-RES-PRAC)'!D257:AG257) / 'Grade computation'!F$4, IF(C$16 = "MIDTERM", SUMIF('Database (LECTURE-RES-PRAC)'!AJ$14:BM$14, "CLO1", 'Database (LECTURE-RES-PRAC)'!AJ257:BM257) / 'Grade computation'!G$4, IF(C$16 = "FINAL", SUMIF('Database (LECTURE-RES-PRAC)'!BP$14:CS$14, "CLO1", 'Database (LECTURE-RES-PRAC)'!BP257:CS257) / 'Grade computation'!H$4,""))),""),"")</f>
        <v/>
      </c>
      <c r="N260" s="286" t="str">
        <f aca="false">IF(B260&lt;&gt;"",IF(M260="","",IF(M260&lt;0.5,1,IF(AND(M260&gt;=0.5,M260&lt;P$10),2,IF(M260&gt;=P$10,3)))),"")</f>
        <v/>
      </c>
      <c r="O260" s="194" t="str">
        <f aca="false">IF(B260 &lt;&gt; "",IF(AND('PRINTABLE (per grading)'!H$16="EXAM", 'PRINTABLE (per grading)'!B$13="Prelim"), IF(ISERROR(SUMIF('Exam (LECTURE ONLY)'!D$20:M$20, "CLO1", 'Exam (LECTURE ONLY)'!D262:M262) / 'Exam (LECTURE ONLY)'!AL$6), "", SUMIF('Exam (LECTURE ONLY)'!D$20:M$20, "CLO1", 'Exam (LECTURE ONLY)'!D262:M262) /'Exam (LECTURE ONLY)'!AL$6),
IF(AND('PRINTABLE (per grading)'!H$16="EXAM", 'PRINTABLE (per grading)'!B$13="Midterm"), IF(ISERROR(SUMIF('Exam (LECTURE ONLY)'!O$20:X$20, "CLO1", 'Exam (LECTURE ONLY)'!O262:X262) / 'Exam (LECTURE ONLY)'!AM$6), "", SUMIF('Exam (LECTURE ONLY)'!O$20:X$20, "CLO1", 'Exam (LECTURE ONLY)'!O262:X262) / 'Exam (LECTURE ONLY)'!AM$6),
IF(AND('PRINTABLE (per grading)'!H$16="EXAM", 'PRINTABLE (per grading)'!B$13="Final"), IF(ISERROR(SUMIF('Exam (LECTURE ONLY)'!Z$20:AI$20, "CLO1", 'Exam (LECTURE ONLY)'!Z262:AI262) / 'Exam (LECTURE ONLY)'!AN$6), "", SUMIF('Exam (LECTURE ONLY)'!Z$20:AI$20, "CLO1", 'Exam (LECTURE ONLY)'!Z262:AI262) / 'Exam (LECTURE ONLY)'!AN$6),
IF(AND('PRINTABLE (per grading)'!H$16="OUTPUT", 'PRINTABLE (per grading)'!B$13="Prelim"), IF(ISERROR(SUMIF(OUTPUT!C$20:M$20, "CLO1", OUTPUT!C262:M262) / OUTPUT!AL$6), "", SUMIF(OUTPUT!C$20:M$20, "CLO1", OUTPUT!C262:M262) / OUTPUT!AL$6),
IF(AND('PRINTABLE (per grading)'!H$16="OUTPUT", 'PRINTABLE (per grading)'!B$13="Midterm"), IF(ISERROR(SUMIF(OUTPUT!O$20:Y$20, "CLO1", OUTPUT!O262:Y262) / OUTPUT!AM$6), "", SUMIF(OUTPUT!O$20:Y$20, "CLO1", OUTPUT!O262:Y262) / OUTPUT!AM$6),
IF(AND('PRINTABLE (per grading)'!H$16="OUTPUT", 'PRINTABLE (per grading)'!B$13="Final"), IF(ISERROR(SUMIF(OUTPUT!AA$20:AI$20, "CLO1", OUTPUT!AA262:AI262) / OUTPUT!AN$6), "", SUMIF(OUTPUT!AA$20:AI$20, "CLO1", OUTPUT!AA262:AI262) / OUTPUT!AN$6),
"")))))),"")</f>
        <v/>
      </c>
      <c r="P260" s="286" t="str">
        <f aca="false">IF(B260&lt;&gt;"",IF(O260="","",IF(O260&lt;0.5,1,IF(AND(O260&gt;=0.5,O260&lt;P$10),2,IF(O260&gt;=P$10,3)))),"")</f>
        <v/>
      </c>
      <c r="Q260" s="287" t="str">
        <f aca="false">IF(B260 &lt;&gt; "",IFERROR(IF(AVERAGE(M260,O260)&gt;=P$10,"Y","N"),""),"")</f>
        <v/>
      </c>
      <c r="R260" s="194" t="str">
        <f aca="false">IF(B260 &lt;&gt; "", IFERROR(IF(C$16 = "PRELIM", SUMIF('Database (LECTURE-RES-PRAC)'!D$14:AG$14, "CLO2", 'Database (LECTURE-RES-PRAC)'!D257:AG257) / 'Grade computation'!F$5, IF(C$16 = "MIDTERM", SUMIF('Database (LECTURE-RES-PRAC)'!AJ$14:BM$14, "CLO2", 'Database (LECTURE-RES-PRAC)'!AJ257:BM257) / 'Grade computation'!G$5, IF(C$16 = "FINAL", SUMIF('Database (LECTURE-RES-PRAC)'!BP$14:CS$14, "CLO2", 'Database (LECTURE-RES-PRAC)'!BP257:CS257) / 'Grade computation'!H$5,""))),""),"")</f>
        <v/>
      </c>
      <c r="S260" s="286" t="str">
        <f aca="false">IF(B260&lt;&gt;"",IF(R260="","",IF(R260&lt;0.5,1,IF(AND(R260&gt;=0.5,R260&lt;P$10),2,IF(R260&gt;=P$10,3)))),"")</f>
        <v/>
      </c>
      <c r="T260" s="194" t="str">
        <f aca="false">IF(B260 &lt;&gt; "",IF(AND('PRINTABLE (per grading)'!H$16="EXAM", 'PRINTABLE (per grading)'!B$13="Prelim"), IF(ISERROR(SUMIF('Exam (LECTURE ONLY)'!D$20:M$20, "CLO2", 'Exam (LECTURE ONLY)'!D262:M262) / 'Exam (LECTURE ONLY)'!AL$7), "", SUMIF('Exam (LECTURE ONLY)'!D$20:M$20, "CLO2", 'Exam (LECTURE ONLY)'!D262:M262) /'Exam (LECTURE ONLY)'!AL$7),
IF(AND('PRINTABLE (per grading)'!H$16="EXAM", 'PRINTABLE (per grading)'!B$13="Midterm"), IF(ISERROR(SUMIF('Exam (LECTURE ONLY)'!O$20:X$20, "CLO2", 'Exam (LECTURE ONLY)'!O262:X262) / 'Exam (LECTURE ONLY)'!AM$7), "", SUMIF('Exam (LECTURE ONLY)'!O$20:X$20, "CLO2", 'Exam (LECTURE ONLY)'!O262:X262) / 'Exam (LECTURE ONLY)'!AM$7),
IF(AND('PRINTABLE (per grading)'!H$16="EXAM", 'PRINTABLE (per grading)'!B$13="Final"), IF(ISERROR(SUMIF('Exam (LECTURE ONLY)'!Z$20:AI$20, "CLO2", 'Exam (LECTURE ONLY)'!Z262:AI262) / 'Exam (LECTURE ONLY)'!AN$7), "", SUMIF('Exam (LECTURE ONLY)'!Z$20:AI$20, "CLO2", 'Exam (LECTURE ONLY)'!Z262:AI262) / 'Exam (LECTURE ONLY)'!AN$7),
IF(AND('PRINTABLE (per grading)'!H$16="OUTPUT", 'PRINTABLE (per grading)'!B$13="Prelim"), IF(ISERROR(SUMIF(OUTPUT!C$20:M$20, "CLO2", OUTPUT!C262:M262) / OUTPUT!AL$7), "", SUMIF(OUTPUT!C$20:M$20, "CLO2", OUTPUT!C262:M262) / OUTPUT!AL$7),
IF(AND('PRINTABLE (per grading)'!H$16="OUTPUT", 'PRINTABLE (per grading)'!B$13="Midterm"), IF(ISERROR(SUMIF(OUTPUT!O$20:Y$20, "CLO2", OUTPUT!O262:Y262) / OUTPUT!AM$7), "", SUMIF(OUTPUT!O$20:Y$20, "CLO2", OUTPUT!O262:Y262) / OUTPUT!AM$7),
IF(AND('PRINTABLE (per grading)'!H$16="OUTPUT", 'PRINTABLE (per grading)'!B$13="Final"), IF(ISERROR(SUMIF(OUTPUT!AA$20:AI$20, "CLO2", OUTPUT!AA262:AI262) / OUTPUT!AN$7), "", SUMIF(OUTPUT!AA$20:AI$20, "CLO2", OUTPUT!AA262:AI262) / OUTPUT!AN$7),
"")))))),"")</f>
        <v/>
      </c>
      <c r="U260" s="286" t="str">
        <f aca="false">IF(B260&lt;&gt;"",IF(T260="","",IF(T260&lt;0.5,1,IF(AND(T260&gt;=0.5,T260&lt;P$10),2,IF(T260&gt;=P$10,3)))),"")</f>
        <v/>
      </c>
      <c r="V260" s="287" t="str">
        <f aca="false">IF(B260 &lt;&gt; "",IFERROR(IF(AVERAGE(R260,T260)&gt;=P$10,"Y","N"),""),"")</f>
        <v/>
      </c>
      <c r="W260" s="194" t="str">
        <f aca="false">IF(B260 &lt;&gt; "", IFERROR(IF(C$16 = "PRELIM", SUMIF('Database (LECTURE-RES-PRAC)'!D$14:AG$14, "CLO3", 'Database (LECTURE-RES-PRAC)'!D257:AG257) / 'Grade computation'!F$6, IF(C$16 = "MIDTERM", SUMIF('Database (LECTURE-RES-PRAC)'!AJ$14:BM$14, "CLO3", 'Database (LECTURE-RES-PRAC)'!AJ257:BM257) / 'Grade computation'!G$6, IF(C$16 = "FINAL", SUMIF('Database (LECTURE-RES-PRAC)'!BP$14:CS$14, "CLO3", 'Database (LECTURE-RES-PRAC)'!BP257:CS257) / 'Grade computation'!H$6,""))),""),"")</f>
        <v/>
      </c>
      <c r="X260" s="286" t="str">
        <f aca="false">IF(B260&lt;&gt;"",IF(W260="","",IF(W260&lt;0.5,1,IF(AND(W260&gt;=0.5,W260&lt;P$10),2,IF(W260&gt;=P$10,3)))),"")</f>
        <v/>
      </c>
      <c r="Y260" s="194" t="str">
        <f aca="false">IF(B260 &lt;&gt; "",IF(AND('PRINTABLE (per grading)'!H$16="EXAM", 'PRINTABLE (per grading)'!B$13="Prelim"), IF(ISERROR(SUMIF('Exam (LECTURE ONLY)'!D$20:M$20, "CLO3", 'Exam (LECTURE ONLY)'!D262:M262) / 'Exam (LECTURE ONLY)'!AL$8), "", SUMIF('Exam (LECTURE ONLY)'!D$20:M$20, "CLO3", 'Exam (LECTURE ONLY)'!D262:M262) /'Exam (LECTURE ONLY)'!AL$8),
IF(AND('PRINTABLE (per grading)'!H$16="EXAM", 'PRINTABLE (per grading)'!B$13="Midterm"), IF(ISERROR(SUMIF('Exam (LECTURE ONLY)'!O$20:X$20, "CLO3", 'Exam (LECTURE ONLY)'!O262:X262) / 'Exam (LECTURE ONLY)'!AM$8), "", SUMIF('Exam (LECTURE ONLY)'!O$20:X$20, "CLO3", 'Exam (LECTURE ONLY)'!O262:X262) / 'Exam (LECTURE ONLY)'!AM$8),
IF(AND('PRINTABLE (per grading)'!H$16="EXAM", 'PRINTABLE (per grading)'!B$13="Final"), IF(ISERROR(SUMIF('Exam (LECTURE ONLY)'!Z$20:AI$20, "CLO3", 'Exam (LECTURE ONLY)'!Z262:AI262) / 'Exam (LECTURE ONLY)'!AN$8), "", SUMIF('Exam (LECTURE ONLY)'!Z$20:AI$20, "CLO3", 'Exam (LECTURE ONLY)'!Z262:AI262) / 'Exam (LECTURE ONLY)'!AN$8),
IF(AND('PRINTABLE (per grading)'!H$16="OUTPUT", 'PRINTABLE (per grading)'!B$13="Prelim"), IF(ISERROR(SUMIF(OUTPUT!C$20:M$20, "CLO3", OUTPUT!C262:M262) / OUTPUT!AL$8), "", SUMIF(OUTPUT!C$20:M$20, "CLO3", OUTPUT!C262:M262) / OUTPUT!AL$8),
IF(AND('PRINTABLE (per grading)'!H$16="OUTPUT", 'PRINTABLE (per grading)'!B$13="Midterm"), IF(ISERROR(SUMIF(OUTPUT!O$20:Y$20, "CLO3", OUTPUT!O262:Y262) / OUTPUT!AM$8), "", SUMIF(OUTPUT!O$20:Y$20, "CLO3", OUTPUT!O262:Y262) / OUTPUT!AM$8),
IF(AND('PRINTABLE (per grading)'!H$16="OUTPUT", 'PRINTABLE (per grading)'!B$13="Final"), IF(ISERROR(SUMIF(OUTPUT!AA$20:AI$20, "CLO3", OUTPUT!AA262:AI262) / OUTPUT!AN$8), "", SUMIF(OUTPUT!AA$20:AI$20, "CLO3", OUTPUT!AA262:AI262) / OUTPUT!AN$8),
"" )))))),"")</f>
        <v/>
      </c>
      <c r="Z260" s="286" t="str">
        <f aca="false">IF(B260&lt;&gt;"",IF(Y260="","",IF(Y260&lt;0.5,1,IF(AND(Y260&gt;=0.5,Y260&lt;P$10),2,IF(Y260&gt;=P$10,3)))),"")</f>
        <v/>
      </c>
      <c r="AA260" s="287" t="str">
        <f aca="false">IF(B260 &lt;&gt; "",IFERROR(IF(AVERAGE(W260,Y260)&gt;=P$10,"Y","N"),""),"")</f>
        <v/>
      </c>
      <c r="AB260" s="194" t="str">
        <f aca="false">IF(B260 &lt;&gt; "", IFERROR(IF(C$16 = "PRELIM", SUMIF('Database (LECTURE-RES-PRAC)'!D$14:AG$14, "CLO4", 'Database (LECTURE-RES-PRAC)'!D257:AG257) / 'Grade computation'!F$7, IF(C$16 = "MIDTERM", SUMIF('Database (LECTURE-RES-PRAC)'!AJ$14:BM$14, "CLO4", 'Database (LECTURE-RES-PRAC)'!AJ257:BM257) / 'Grade computation'!G$7, IF(C$16 = "FINAL", SUMIF('Database (LECTURE-RES-PRAC)'!BP$14:CS$14, "CLO4", 'Database (LECTURE-RES-PRAC)'!BP257:CS257) / 'Grade computation'!H$7,""))),""),"")</f>
        <v/>
      </c>
      <c r="AC260" s="286" t="str">
        <f aca="false">IF(B260&lt;&gt;"",IF(AB260="","",IF(AB260&lt;0.5,1,IF(AND(AB260&gt;=0.5,AB260&lt;P$10),2,IF(AB260&gt;=P$10,3)))),"")</f>
        <v/>
      </c>
      <c r="AD260" s="194" t="str">
        <f aca="false">IF(B260 &lt;&gt; "",IF(AND('PRINTABLE (per grading)'!H$16="EXAM", 'PRINTABLE (per grading)'!B$13="Prelim"), IF(ISERROR(SUMIF('Exam (LECTURE ONLY)'!D$20:M$20, "CLO4", 'Exam (LECTURE ONLY)'!D262:M262) / 'Exam (LECTURE ONLY)'!AL$9), "", SUMIF('Exam (LECTURE ONLY)'!D$20:M$20, "CLO4", 'Exam (LECTURE ONLY)'!D262:M262) /'Exam (LECTURE ONLY)'!AL$9),
IF(AND('PRINTABLE (per grading)'!H$16="EXAM", 'PRINTABLE (per grading)'!B$13="Midterm"), IF(ISERROR(SUMIF('Exam (LECTURE ONLY)'!O$20:X$20, "CLO4", 'Exam (LECTURE ONLY)'!O262:X262) / 'Exam (LECTURE ONLY)'!AM$9), "", SUMIF('Exam (LECTURE ONLY)'!O$20:X$20, "CLO4", 'Exam (LECTURE ONLY)'!O262:X262) / 'Exam (LECTURE ONLY)'!AM$9),
IF(AND('PRINTABLE (per grading)'!H$16="EXAM", 'PRINTABLE (per grading)'!B$13="Final"), IF(ISERROR(SUMIF('Exam (LECTURE ONLY)'!Z$20:AI$20, "CLO4", 'Exam (LECTURE ONLY)'!Z262:AI262) / 'Exam (LECTURE ONLY)'!AN$9), "", SUMIF('Exam (LECTURE ONLY)'!Z$20:AI$20, "CLO4", 'Exam (LECTURE ONLY)'!Z262:AI262) / 'Exam (LECTURE ONLY)'!AN$9),
IF(AND('PRINTABLE (per grading)'!H$16="OUTPUT", 'PRINTABLE (per grading)'!B$13="Prelim"), IF(ISERROR(SUMIF(OUTPUT!C$20:M$20, "CLO4", OUTPUT!C262:M262) / OUTPUT!AL$9), "", SUMIF(OUTPUT!C$20:M$20, "CLO4", OUTPUT!C262:M262) / OUTPUT!AL$9),
IF(AND('PRINTABLE (per grading)'!H$16="OUTPUT", 'PRINTABLE (per grading)'!B$13="Midterm"), IF(ISERROR(SUMIF(OUTPUT!O$20:Y$20, "CLO4", OUTPUT!O262:Y262) / OUTPUT!AM$9), "", SUMIF(OUTPUT!O$20:Y$20, "CLO4", OUTPUT!O262:Y262) / OUTPUT!AM$9),
IF(AND('PRINTABLE (per grading)'!H$16="OUTPUT", 'PRINTABLE (per grading)'!B$13="Final"), IF(ISERROR(SUMIF(OUTPUT!AA$20:AI$20, "CLO4", OUTPUT!AA262:AI262) / OUTPUT!AN$9), "", SUMIF(OUTPUT!AA$20:AI$20, "CLO4", OUTPUT!AA262:AI262) / OUTPUT!AN$9),
"")))))),"")</f>
        <v/>
      </c>
      <c r="AE260" s="286" t="str">
        <f aca="false">IF(B260&lt;&gt;"",IF(AD260="","",IF(AD260&lt;0.5,1,IF(AND(AD260&gt;=0.5,AD260&lt;P$10),2,IF(AD260&gt;=P$10,3)))),"")</f>
        <v/>
      </c>
      <c r="AF260" s="287" t="str">
        <f aca="false">IF(B260 &lt;&gt; "",IFERROR(IF(AVERAGE(AB260,AD260)&gt;=P$10,"Y","N"),""),"")</f>
        <v/>
      </c>
      <c r="AG260" s="194" t="str">
        <f aca="false">IF(B260 &lt;&gt; "", IFERROR(IF(C$16 = "PRELIM", SUMIF('Database (LECTURE-RES-PRAC)'!D$14:AG$14, "CLO5", 'Database (LECTURE-RES-PRAC)'!D257:AG257) / 'Grade computation'!F$8, IF(C$16 = "MIDTERM", SUMIF('Database (LECTURE-RES-PRAC)'!AJ$14:BM$14, "CLO5", 'Database (LECTURE-RES-PRAC)'!AJ257:BM257) / 'Grade computation'!G$8, IF(C$16 = "FINAL", SUMIF('Database (LECTURE-RES-PRAC)'!BP$14:CS$14, "CLO5", 'Database (LECTURE-RES-PRAC)'!BP257:CS257) / 'Grade computation'!H$8,""))),""),"")</f>
        <v/>
      </c>
      <c r="AH260" s="286" t="str">
        <f aca="false">IF(B260&lt;&gt;"",IF(AG260="","",IF(AG260&lt;0.5,1,IF(AND(AG260&gt;=0.5,AG260&lt;P$10),2,IF(AG260&gt;=P$10,3)))),"")</f>
        <v/>
      </c>
      <c r="AI260" s="194" t="str">
        <f aca="false">IF(B260 &lt;&gt; "",IF(AND('PRINTABLE (per grading)'!H$16="EXAM", 'PRINTABLE (per grading)'!B$13="Prelim"), IF(ISERROR(SUMIF('Exam (LECTURE ONLY)'!D$20:M$20, "CLO5", 'Exam (LECTURE ONLY)'!D262:M262) / 'Exam (LECTURE ONLY)'!AL$10), "", SUMIF('Exam (LECTURE ONLY)'!D$20:M$20, "CLO5", 'Exam (LECTURE ONLY)'!D262:M262) /'Exam (LECTURE ONLY)'!AL$10),
IF(AND('PRINTABLE (per grading)'!H$16="EXAM", 'PRINTABLE (per grading)'!B$13="Midterm"), IF(ISERROR(SUMIF('Exam (LECTURE ONLY)'!O$20:X$20, "CLO5", 'Exam (LECTURE ONLY)'!O262:X262) / 'Exam (LECTURE ONLY)'!AM$10), "", SUMIF('Exam (LECTURE ONLY)'!O$20:X$20, "CLO5", 'Exam (LECTURE ONLY)'!O262:X262) / 'Exam (LECTURE ONLY)'!AM$10),
IF(AND('PRINTABLE (per grading)'!H$16="EXAM", 'PRINTABLE (per grading)'!B$13="Final"), IF(ISERROR(SUMIF('Exam (LECTURE ONLY)'!Z$20:AI$20, "CLO5", 'Exam (LECTURE ONLY)'!Z262:AI262) / 'Exam (LECTURE ONLY)'!AN$10), "", SUMIF('Exam (LECTURE ONLY)'!Z$20:AI$20, "CLO5", 'Exam (LECTURE ONLY)'!Z262:AI262) / 'Exam (LECTURE ONLY)'!AN$10),
IF(AND('PRINTABLE (per grading)'!H$16="OUTPUT", 'PRINTABLE (per grading)'!B$13="Prelim"), IF(ISERROR(SUMIF(OUTPUT!C$20:M$20, "CLO5", OUTPUT!C262:M262) / OUTPUT!AL$10), "", SUMIF(OUTPUT!C$20:M$20, "CLO5", OUTPUT!C262:M262) / OUTPUT!AL$10),
IF(AND('PRINTABLE (per grading)'!H$16="OUTPUT", 'PRINTABLE (per grading)'!B$13="Midterm"), IF(ISERROR(SUMIF(OUTPUT!O$20:Y$20, "CLO5", OUTPUT!O262:Y262) / OUTPUT!AM$10), "", SUMIF(OUTPUT!O$20:Y$20, "CLO5", OUTPUT!O262:Y262) / OUTPUT!AM$10),
IF(AND('PRINTABLE (per grading)'!H$16="OUTPUT", 'PRINTABLE (per grading)'!B$13="Final"), IF(ISERROR(SUMIF(OUTPUT!AA$20:AI$20, "CLO5", OUTPUT!AA262:AI262) / OUTPUT!AN$10), "", SUMIF(OUTPUT!AA$20:AI$20, "CLO5", OUTPUT!AA262:AI262) / OUTPUT!AN$10),
"")))))),"")</f>
        <v/>
      </c>
      <c r="AJ260" s="286" t="str">
        <f aca="false">IF(B260&lt;&gt;"",IF(AI260="","",IF(AI260&lt;0.5,1,IF(AND(AI260&gt;=0.5,AI260&lt;P$10),2,IF(AI260&gt;=P$10,3)))),"")</f>
        <v/>
      </c>
      <c r="AK260" s="287" t="str">
        <f aca="false">IF(B260 &lt;&gt; "",IFERROR(IF(AVERAGE(AG260,AI260)&gt;=P$10,"Y","N"),""),"")</f>
        <v/>
      </c>
      <c r="AL260" s="194" t="str">
        <f aca="false">IF(B260 &lt;&gt; "", IFERROR(IF(C$16 = "PRELIM", SUMIF('Database (LECTURE-RES-PRAC)'!D$14:AG$14, "CLO6", 'Database (LECTURE-RES-PRAC)'!D257:AG257) / 'Grade computation'!F$9, IF(C$16 = "MIDTERM", SUMIF('Database (LECTURE-RES-PRAC)'!AJ$14:BM$14, "CLO6", 'Database (LECTURE-RES-PRAC)'!AJ257:BM257) / 'Grade computation'!G$9, IF(C$16 = "FINAL", SUMIF('Database (LECTURE-RES-PRAC)'!BP$14:CS$14, "CLO6", 'Database (LECTURE-RES-PRAC)'!BP257:CS257) / 'Grade computation'!H$9,""))),""),"")</f>
        <v/>
      </c>
      <c r="AM260" s="286" t="str">
        <f aca="false">IF(B260&lt;&gt;"",IF(AL260="","",IF(AL260&lt;0.5,1,IF(AND(AL260&gt;=0.5,AL260&lt;P$10),2,IF(AL260&gt;=P$10,3)))),"")</f>
        <v/>
      </c>
      <c r="AN260" s="194" t="str">
        <f aca="false">IF(B260 &lt;&gt; "",IF(AND('PRINTABLE (per grading)'!H$16="EXAM", 'PRINTABLE (per grading)'!B$13="Prelim"), IF(ISERROR(SUMIF('Exam (LECTURE ONLY)'!D$20:M$20, "CLO6", 'Exam (LECTURE ONLY)'!D262:M262) / 'Exam (LECTURE ONLY)'!AL$11), "", SUMIF('Exam (LECTURE ONLY)'!D$20:M$20, "CLO6", 'Exam (LECTURE ONLY)'!D262:M262) /'Exam (LECTURE ONLY)'!AL$11),
IF(AND('PRINTABLE (per grading)'!H$16="EXAM", 'PRINTABLE (per grading)'!B$13="Midterm"), IF(ISERROR(SUMIF('Exam (LECTURE ONLY)'!O$20:X$20, "CLO6", 'Exam (LECTURE ONLY)'!O262:X262) / 'Exam (LECTURE ONLY)'!AM$11), "", SUMIF('Exam (LECTURE ONLY)'!O$20:X$20, "CLO6", 'Exam (LECTURE ONLY)'!O262:X262) / 'Exam (LECTURE ONLY)'!AM$11),
IF(AND('PRINTABLE (per grading)'!H$16="EXAM", 'PRINTABLE (per grading)'!B$13="Final"), IF(ISERROR(SUMIF('Exam (LECTURE ONLY)'!Z$20:AI$20, "CLO6", 'Exam (LECTURE ONLY)'!Z262:AI262) / 'Exam (LECTURE ONLY)'!AN$11), "", SUMIF('Exam (LECTURE ONLY)'!Z$20:AI$20, "CLO6", 'Exam (LECTURE ONLY)'!Z262:AI262) / 'Exam (LECTURE ONLY)'!AN$11),
IF(AND('PRINTABLE (per grading)'!H$16="OUTPUT", 'PRINTABLE (per grading)'!B$13="Prelim"), IF(ISERROR(SUMIF(OUTPUT!C$20:M$20, "CLO6", OUTPUT!C262:M262) / OUTPUT!AL$11), "", SUMIF(OUTPUT!C$20:M$20, "CLO6", OUTPUT!C262:M262) / OUTPUT!AL$11),
IF(AND('PRINTABLE (per grading)'!H$16="OUTPUT", 'PRINTABLE (per grading)'!B$13="Midterm"), IF(ISERROR(SUMIF(OUTPUT!O$20:Y$20, "CLO6", OUTPUT!O262:Y262) / OUTPUT!AM$11), "", SUMIF(OUTPUT!O$20:Y$20, "CLO6", OUTPUT!O262:Y262) / OUTPUT!AM$11),
IF(AND('PRINTABLE (per grading)'!H$16="OUTPUT", 'PRINTABLE (per grading)'!B$13="Final"), IF(ISERROR(SUMIF(OUTPUT!AA$20:AI$20, "CLO6", OUTPUT!AA262:AI262) / OUTPUT!AN$11), "", SUMIF(OUTPUT!AA$20:AI$20, "CLO6", OUTPUT!AA262:AI262) / OUTPUT!AN$11),
"")))))),"")</f>
        <v/>
      </c>
      <c r="AO260" s="286" t="str">
        <f aca="false">IF(B260&lt;&gt;"",IF(AN260="","",IF(AN260&lt;0.5,1,IF(AND(AN260&gt;=0.5,AN260&lt;P$10),2,IF(AN260&gt;=P$10,3)))),"")</f>
        <v/>
      </c>
      <c r="AP260" s="287" t="str">
        <f aca="false">IF(B260 &lt;&gt; "",IFERROR(IF(AVERAGE(AL260,AN260)&gt;=P$10,"Y","N"),""),"")</f>
        <v/>
      </c>
      <c r="AQ260" s="194" t="str">
        <f aca="false">IF(B260 &lt;&gt; "", IFERROR(IF(C$16 = "PRELIM", SUMIF('Database (LECTURE-RES-PRAC)'!D$14:AG$14, "CLO7", 'Database (LECTURE-RES-PRAC)'!D257:AG257) / 'Grade computation'!F$10, IF(C$16 = "MIDTERM", SUMIF('Database (LECTURE-RES-PRAC)'!AJ$14:BM$14, "CLO7", 'Database (LECTURE-RES-PRAC)'!AJ257:BM257) / 'Grade computation'!G$10, IF(C$16 = "FINAL", SUMIF('Database (LECTURE-RES-PRAC)'!BP$14:CS$14, "CLO7", 'Database (LECTURE-RES-PRAC)'!BP257:CS257) / 'Grade computation'!H$10,""))),""),"")</f>
        <v/>
      </c>
      <c r="AR260" s="286" t="str">
        <f aca="false">IF(B260&lt;&gt;"",IF(AQ260="","",IF(AQ260&lt;0.5,1,IF(AND(AQ260&gt;=0.5,AQ260&lt;P$10),2,IF(AQ260&gt;=P$10,3)))),"")</f>
        <v/>
      </c>
      <c r="AS260" s="194" t="str">
        <f aca="false">IF(B260 &lt;&gt; "",IF(AND('PRINTABLE (per grading)'!H$16="EXAM", 'PRINTABLE (per grading)'!B$13="Prelim"), IF(ISERROR(SUMIF('Exam (LECTURE ONLY)'!D$20:M$20, "CLO7", 'Exam (LECTURE ONLY)'!D262:M262) / 'Exam (LECTURE ONLY)'!AL$12), "", SUMIF('Exam (LECTURE ONLY)'!D$20:M$20, "CLO7", 'Exam (LECTURE ONLY)'!D262:M262) /'Exam (LECTURE ONLY)'!AL$12),
IF(AND('PRINTABLE (per grading)'!H$16="EXAM", 'PRINTABLE (per grading)'!B$13="Midterm"), IF(ISERROR(SUMIF('Exam (LECTURE ONLY)'!O$20:X$20, "CLO7", 'Exam (LECTURE ONLY)'!O262:X262) / 'Exam (LECTURE ONLY)'!AM$12), "", SUMIF('Exam (LECTURE ONLY)'!O$20:X$20, "CLO7", 'Exam (LECTURE ONLY)'!O262:X262) / 'Exam (LECTURE ONLY)'!AM$12),
IF(AND('PRINTABLE (per grading)'!H$16="EXAM", 'PRINTABLE (per grading)'!B$13="Final"), IF(ISERROR(SUMIF('Exam (LECTURE ONLY)'!Z$20:AI$20, "CLO7", 'Exam (LECTURE ONLY)'!Z262:AI262) / 'Exam (LECTURE ONLY)'!AN$12), "", SUMIF('Exam (LECTURE ONLY)'!Z$20:AI$20, "CLO7", 'Exam (LECTURE ONLY)'!Z262:AI262) / 'Exam (LECTURE ONLY)'!AN$12),
IF(AND('PRINTABLE (per grading)'!H$16="OUTPUT", 'PRINTABLE (per grading)'!B$13="Prelim"), IF(ISERROR(SUMIF(OUTPUT!C$20:M$20, "CLO7", OUTPUT!C262:M262) / OUTPUT!AL$12), "", SUMIF(OUTPUT!C$20:M$20, "CLO7", OUTPUT!C262:M262) / OUTPUT!AL$12),
IF(AND('PRINTABLE (per grading)'!H$16="OUTPUT", 'PRINTABLE (per grading)'!B$13="Midterm"), IF(ISERROR(SUMIF(OUTPUT!O$20:Y$20, "CLO7", OUTPUT!O262:Y262) / OUTPUT!AM$12), "", SUMIF(OUTPUT!O$20:Y$20, "CLO7", OUTPUT!O262:Y262) / OUTPUT!AM$12),
IF(AND('PRINTABLE (per grading)'!H$16="OUTPUT", 'PRINTABLE (per grading)'!B$13="Final"), IF(ISERROR(SUMIF(OUTPUT!AA$20:AI$20, "CLO7", OUTPUT!AA262:AI262) / OUTPUT!AN$12), "", SUMIF(OUTPUT!AA$20:AI$20, "CLO7", OUTPUT!AA262:AI262) / OUTPUT!AN$12),
"")))))),"")</f>
        <v/>
      </c>
      <c r="AT260" s="286" t="str">
        <f aca="false">IF(B260&lt;&gt;"",IF(AS260="","",IF(AS260&lt;0.5,1,IF(AND(AS260&gt;=0.5,AS260&lt;P$10),2,IF(AS260&gt;=P$10,3)))),"")</f>
        <v/>
      </c>
      <c r="AU260" s="287" t="str">
        <f aca="false">IF(B260 &lt;&gt; "",IFERROR(IF(AVERAGE(AQ260,AS260)&gt;=P$10,"Y","N"),""),"")</f>
        <v/>
      </c>
      <c r="AV260" s="194" t="str">
        <f aca="false">IF(B260 &lt;&gt; "", IFERROR(IF(C$16 = "PRELIM", SUMIF('Database (LECTURE-RES-PRAC)'!D$14:AG$14, "CLO8", 'Database (LECTURE-RES-PRAC)'!D257:AG257) / 'Grade computation'!F$11, IF(C$16 = "MIDTERM", SUMIF('Database (LECTURE-RES-PRAC)'!AJ$14:BM$14, "CLO8", 'Database (LECTURE-RES-PRAC)'!AJ257:BM257) / 'Grade computation'!G$11, IF(C$16 = "FINAL", SUMIF('Database (LECTURE-RES-PRAC)'!BP$14:CS$14, "CLO8", 'Database (LECTURE-RES-PRAC)'!BP257:CS257) / 'Grade computation'!H$11,""))),""),"")</f>
        <v/>
      </c>
      <c r="AW260" s="286" t="str">
        <f aca="false">IF(B260&lt;&gt;"",IF(AV260="","",IF(AV260&lt;0.5,1,IF(AND(AV260&gt;=0.5,AV260&lt;P$10),2,IF(AV260&gt;=P$10,3)))),"")</f>
        <v/>
      </c>
      <c r="AX260" s="194" t="str">
        <f aca="false">IF(B260 &lt;&gt; "",IF(AND('PRINTABLE (per grading)'!H$16="EXAM", 'PRINTABLE (per grading)'!B$13="Prelim"), IF(ISERROR(SUMIF('Exam (LECTURE ONLY)'!D$20:M$20, "CLO8", 'Exam (LECTURE ONLY)'!D262:M262) / 'Exam (LECTURE ONLY)'!AL$13), "", SUMIF('Exam (LECTURE ONLY)'!D$20:M$20, "CLO8", 'Exam (LECTURE ONLY)'!D262:M262) /'Exam (LECTURE ONLY)'!AL$13),
IF(AND('PRINTABLE (per grading)'!H$16="EXAM", 'PRINTABLE (per grading)'!B$13="Midterm"), IF(ISERROR(SUMIF('Exam (LECTURE ONLY)'!O$20:X$20, "CLO8", 'Exam (LECTURE ONLY)'!O262:X262) / 'Exam (LECTURE ONLY)'!AM$13), "", SUMIF('Exam (LECTURE ONLY)'!O$20:X$20, "CLO8", 'Exam (LECTURE ONLY)'!O262:X262) / 'Exam (LECTURE ONLY)'!AM$13),
IF(AND('PRINTABLE (per grading)'!H$16="EXAM", 'PRINTABLE (per grading)'!B$13="Final"), IF(ISERROR(SUMIF('Exam (LECTURE ONLY)'!Z$20:AI$20, "CLO8", 'Exam (LECTURE ONLY)'!Z262:AI262) / 'Exam (LECTURE ONLY)'!AN$13), "", SUMIF('Exam (LECTURE ONLY)'!Z$20:AI$20, "CLO8", 'Exam (LECTURE ONLY)'!Z262:AI262) / 'Exam (LECTURE ONLY)'!AN$13),
IF(AND('PRINTABLE (per grading)'!H$16="OUTPUT", 'PRINTABLE (per grading)'!B$13="Prelim"), IF(ISERROR(SUMIF(OUTPUT!C$20:M$20, "CLO8", OUTPUT!C262:M262) / OUTPUT!AL$13), "", SUMIF(OUTPUT!C$20:M$20, "CLO8", OUTPUT!C262:M262) / OUTPUT!AL$13),
IF(AND('PRINTABLE (per grading)'!H$16="OUTPUT", 'PRINTABLE (per grading)'!B$13="Midterm"), IF(ISERROR(SUMIF(OUTPUT!O$20:Y$20, "CLO8", OUTPUT!O262:Y262) / OUTPUT!AM$13), "", SUMIF(OUTPUT!O$20:Y$20, "CLO8", OUTPUT!O262:Y262) / OUTPUT!AM$13),
IF(AND('PRINTABLE (per grading)'!H$16="OUTPUT", 'PRINTABLE (per grading)'!B$13="Final"), IF(ISERROR(SUMIF(OUTPUT!AA$20:AI$20, "CLO8", OUTPUT!AA262:AI262) / OUTPUT!AN$13), "", SUMIF(OUTPUT!AA$20:AI$20, "CLO8", OUTPUT!AA262:AI262) / OUTPUT!AN$13),
"")))))),"")</f>
        <v/>
      </c>
      <c r="AY260" s="286" t="str">
        <f aca="false">IF(B260&lt;&gt;"",IF(AX260="","",IF(AX260&lt;0.5,1,IF(AND(AX260&gt;=0.5,AX260&lt;P$10),2,IF(AX260&gt;=P$10,3)))),"")</f>
        <v/>
      </c>
      <c r="AZ260" s="287" t="str">
        <f aca="false">IF(B260 &lt;&gt; "",IFERROR(IF(AVERAGE(AV260,AX260)&gt;=P$10,"Y","N"),""),"")</f>
        <v/>
      </c>
      <c r="BA260" s="194" t="str">
        <f aca="false">IF(B260 &lt;&gt; "", IFERROR(IF(C$16 = "PRELIM", SUMIF('Database (LECTURE-RES-PRAC)'!D$14:AG$14, "CLO9", 'Database (LECTURE-RES-PRAC)'!D257:AG257) / 'Grade computation'!F$12, IF(C$16 = "MIDTERM", SUMIF('Database (LECTURE-RES-PRAC)'!AJ$14:BM$14, "CLO9", 'Database (LECTURE-RES-PRAC)'!AJ257:BM257) / 'Grade computation'!G$12, IF(C$16 = "FINAL", SUMIF('Database (LECTURE-RES-PRAC)'!BP$14:CS$14, "CLO9", 'Database (LECTURE-RES-PRAC)'!BP257:CS257) / 'Grade computation'!H$12,""))),""),"")</f>
        <v/>
      </c>
      <c r="BB260" s="286" t="str">
        <f aca="false">IF(B260&lt;&gt;"",IF(BA260="","",IF(BA260&lt;0.5,1,IF(AND(BA260&gt;=0.5,BA260&lt;P$10),2,IF(BA260&gt;=P$10,3)))),"")</f>
        <v/>
      </c>
      <c r="BC260" s="194" t="str">
        <f aca="false">IF(B260 &lt;&gt; "",IF(AND('PRINTABLE (per grading)'!H$16="EXAM", 'PRINTABLE (per grading)'!B$13="Prelim"), IF(ISERROR(SUMIF('Exam (LECTURE ONLY)'!D$20:M$20, "CLO9", 'Exam (LECTURE ONLY)'!D262:M262) / 'Exam (LECTURE ONLY)'!AL$14), "", SUMIF('Exam (LECTURE ONLY)'!D$20:M$20, "CLO9", 'Exam (LECTURE ONLY)'!D262:M262) /'Exam (LECTURE ONLY)'!AL$14),
IF(AND('PRINTABLE (per grading)'!H$16="EXAM", 'PRINTABLE (per grading)'!B$13="Midterm"), IF(ISERROR(SUMIF('Exam (LECTURE ONLY)'!O$20:X$20, "CLO9", 'Exam (LECTURE ONLY)'!O262:X262) / 'Exam (LECTURE ONLY)'!AM$14), "", SUMIF('Exam (LECTURE ONLY)'!O$20:X$20, "CLO9", 'Exam (LECTURE ONLY)'!O262:X262) / 'Exam (LECTURE ONLY)'!AM$14),
IF(AND('PRINTABLE (per grading)'!H$16="EXAM", 'PRINTABLE (per grading)'!B$13="Final"), IF(ISERROR(SUMIF('Exam (LECTURE ONLY)'!Z$20:AI$20, "CLO9", 'Exam (LECTURE ONLY)'!Z262:AI262) / 'Exam (LECTURE ONLY)'!AN$14), "", SUMIF('Exam (LECTURE ONLY)'!Z$20:AI$20, "CLO9", 'Exam (LECTURE ONLY)'!Z262:AI262) / 'Exam (LECTURE ONLY)'!AN$14),
IF(AND('PRINTABLE (per grading)'!H$16="OUTPUT", 'PRINTABLE (per grading)'!B$13="Prelim"), IF(ISERROR(SUMIF(OUTPUT!C$20:M$20, "CLO9", OUTPUT!C262:M262) / OUTPUT!AL$14), "", SUMIF(OUTPUT!C$20:M$20, "CLO9", OUTPUT!C262:M262) / OUTPUT!AL$14),
IF(AND('PRINTABLE (per grading)'!H$16="OUTPUT", 'PRINTABLE (per grading)'!B$13="Midterm"), IF(ISERROR(SUMIF(OUTPUT!O$20:Y$20, "CLO9", OUTPUT!O262:Y262) / OUTPUT!AM$14), "", SUMIF(OUTPUT!O$20:Y$20, "CLO9", OUTPUT!O262:Y262) / OUTPUT!AM$14),
IF(AND('PRINTABLE (per grading)'!H$16="OUTPUT", 'PRINTABLE (per grading)'!B$13="Final"), IF(ISERROR(SUMIF(OUTPUT!AA$20:AI$20, "CLO9", OUTPUT!AA262:AI262) / OUTPUT!AN$14), "", SUMIF(OUTPUT!AA$20:AI$20, "CLO9", OUTPUT!AA262:AI262) / OUTPUT!AN$14),
"")))))),"")</f>
        <v/>
      </c>
      <c r="BD260" s="286" t="str">
        <f aca="false">IF(B260&lt;&gt;"",IF(BC260="","",IF(BC260&lt;0.5,1,IF(AND(BC260&gt;=0.5,BC260&lt;P$10),2,IF(BC260&gt;=P$10,3)))),"")</f>
        <v/>
      </c>
      <c r="BE260" s="287" t="str">
        <f aca="false">IF(B260 &lt;&gt; "",IFERROR(IF(AVERAGE(BA260,BC260)&gt;=P$10,"Y","N"),""),"")</f>
        <v/>
      </c>
      <c r="BF260" s="194" t="str">
        <f aca="false">IF(B260 &lt;&gt; "", IFERROR(IF(C$16 = "PRELIM", SUMIF('Database (LECTURE-RES-PRAC)'!D$14:AG$14, "CLO10", 'Database (LECTURE-RES-PRAC)'!D257:AG257) / 'Grade computation'!F$13, IF(C$16 = "MIDTERM", SUMIF('Database (LECTURE-RES-PRAC)'!AJ$14:BM$14, "CLO10", 'Database (LECTURE-RES-PRAC)'!AJ257:BM257) / 'Grade computation'!G$13, IF(C$16 = "FINAL", SUMIF('Database (LECTURE-RES-PRAC)'!BP$14:CS$14, "CLO10", 'Database (LECTURE-RES-PRAC)'!BP257:CS257) / 'Grade computation'!H$13,""))),""),"")</f>
        <v/>
      </c>
      <c r="BG260" s="286" t="str">
        <f aca="false">IF(B260&lt;&gt;"",IF(BF260="","",IF(BF260&lt;0.5,1,IF(AND(BF260&gt;=0.5,BF260&lt;P$10),2,IF(BF260&gt;=P$10,3)))),"")</f>
        <v/>
      </c>
      <c r="BH260" s="194" t="str">
        <f aca="false">IF(B260 &lt;&gt; "",IF(AND('PRINTABLE (per grading)'!H$16="EXAM", 'PRINTABLE (per grading)'!B$13="Prelim"), IF(ISERROR(SUMIF('Exam (LECTURE ONLY)'!D$20:M$20, "CLO10", 'Exam (LECTURE ONLY)'!D262:M262) / 'Exam (LECTURE ONLY)'!AL$15), "", SUMIF('Exam (LECTURE ONLY)'!D$20:M$20, "CLO10", 'Exam (LECTURE ONLY)'!D262:M262) /'Exam (LECTURE ONLY)'!AL$15),
IF(AND('PRINTABLE (per grading)'!H$16="EXAM", 'PRINTABLE (per grading)'!B$13="Midterm"), IF(ISERROR(SUMIF('Exam (LECTURE ONLY)'!O$20:X$20, "CLO10", 'Exam (LECTURE ONLY)'!O262:X262) / 'Exam (LECTURE ONLY)'!AM$15), "", SUMIF('Exam (LECTURE ONLY)'!O$20:X$20, "CLO10", 'Exam (LECTURE ONLY)'!O262:X262) / 'Exam (LECTURE ONLY)'!AM$15),
IF(AND('PRINTABLE (per grading)'!H$16="EXAM", 'PRINTABLE (per grading)'!B$13="Final"), IF(ISERROR(SUMIF('Exam (LECTURE ONLY)'!Z$20:AI$20, "CLO10", 'Exam (LECTURE ONLY)'!Z262:AI262) / 'Exam (LECTURE ONLY)'!AN$15), "", SUMIF('Exam (LECTURE ONLY)'!Z$20:AI$20, "CLO10", 'Exam (LECTURE ONLY)'!Z262:AI262) / 'Exam (LECTURE ONLY)'!AN$15),
IF(AND('PRINTABLE (per grading)'!H$16="OUTPUT", 'PRINTABLE (per grading)'!B$13="Prelim"), IF(ISERROR(SUMIF(OUTPUT!C$20:M$20, "CLO10", OUTPUT!C262:M262) / OUTPUT!AL$15), "", SUMIF(OUTPUT!C$20:M$20, "CLO10", OUTPUT!C262:M262) / OUTPUT!AL$15),
IF(AND('PRINTABLE (per grading)'!H$16="OUTPUT", 'PRINTABLE (per grading)'!B$13="Midterm"), IF(ISERROR(SUMIF(OUTPUT!O$20:Y$20, "CLO10", OUTPUT!O262:Y262) / OUTPUT!AM$15), "", SUMIF(OUTPUT!O$20:Y$20, "CLO10", OUTPUT!O262:Y262) / OUTPUT!AM$15),
IF(AND('PRINTABLE (per grading)'!H$16="OUTPUT", 'PRINTABLE (per grading)'!B$13="Final"), IF(ISERROR(SUMIF(OUTPUT!AA$20:AI$20, "CLO10", OUTPUT!AA262:AI262) / OUTPUT!AN$15), "", SUMIF(OUTPUT!AA$20:AI$20, "CLO10", OUTPUT!AA262:AI262) / OUTPUT!AN$15),
"")))))),"")</f>
        <v/>
      </c>
      <c r="BI260" s="286" t="str">
        <f aca="false">IF(B260&lt;&gt;"",IF(BH260="","",IF(BH260&lt;0.5,1,IF(AND(BH260&gt;=0.5,BH260&lt;P$10),2,IF(BH260&gt;=P$10,3)))),"")</f>
        <v/>
      </c>
      <c r="BJ260" s="287" t="str">
        <f aca="false">IF(B260 &lt;&gt; "",IFERROR(IF(AVERAGE(BF260,BH260)&gt;=P$10,"Y","N"),""),"")</f>
        <v/>
      </c>
      <c r="BK260" s="8"/>
    </row>
    <row r="261" customFormat="false" ht="19.5" hidden="false" customHeight="true" outlineLevel="0" collapsed="false">
      <c r="A261" s="183" t="str">
        <f aca="false">IF(ISBLANK('Database (LECTURE-RES-PRAC)'!A258),"",'Database (LECTURE-RES-PRAC)'!A258)</f>
        <v/>
      </c>
      <c r="B261" s="184" t="str">
        <f aca="false">IF(ISBLANK('Database (LECTURE-RES-PRAC)'!B258),"",'Database (LECTURE-RES-PRAC)'!B258)</f>
        <v/>
      </c>
      <c r="C261" s="230" t="str">
        <f aca="false">IF(B261&lt;&gt;"",IF(C$16="PRELIM",'Grade computation'!C261, IF(C$16="MIDTERM",'Grade computation'!K261, IF(C$16="FINAL",'Grade computation'!S261,""))),"")</f>
        <v/>
      </c>
      <c r="D261" s="231" t="str">
        <f aca="false">IF(B261&lt;&gt;"",IFERROR(IF(B$11="80-20", (((C261/C$19)*X$6)+X$7)*D$18, IF(B$11="60-40", (((C261/C$19)*Y$6)+Y$7)*D$18, 0)),0),"")</f>
        <v/>
      </c>
      <c r="E261" s="230" t="str">
        <f aca="false">IF(B261&lt;&gt;"", IF(C$16="PRELIM",'Grade computation'!E261, IF(C$16="MIDTERM",'Grade computation'!M261, IF(C$16="FINAL",'Grade computation'!U261,""))),"")</f>
        <v/>
      </c>
      <c r="F261" s="232" t="str">
        <f aca="false">IF(B261&lt;&gt;"",IFERROR(IF(B$11="80-20", (((E261/E$19)*X$6)+X$7)*F$18, IF(B$11="60-40", (((E261/E$19)*Y$6)+Y$7)*F$18, 0)),0),"")</f>
        <v/>
      </c>
      <c r="G261" s="233" t="str">
        <f aca="false">IF(B261&lt;&gt;"",IFERROR((D261+F261),0),"")</f>
        <v/>
      </c>
      <c r="H261" s="234" t="str">
        <f aca="false">IF(B261&lt;&gt;"",IF(C$16="PRELIM", 'Grade computation'!H261, IF(C$16="MIDTERM", 'Grade computation'!P261, IF(C$16="FINAL",'Grade computation'!X261, ""))),"")</f>
        <v/>
      </c>
      <c r="I261" s="233" t="str">
        <f aca="false">IF(B261&lt;&gt;"",IFERROR(IF(B$11="80-20", (((H261/H$19)*X$6)+X$7)*I$19, IF(B$11="60-40", (((H261/H$19)*Y$6)+Y$7)*I$19, 0)),0),"")</f>
        <v/>
      </c>
      <c r="J261" s="237" t="str">
        <f aca="false">IFERROR((G261+I261),"")</f>
        <v/>
      </c>
      <c r="K261" s="183" t="str">
        <f aca="false">IFERROR(IF(J261="","",IF(J261&gt;=75,"PASSED","FAILED")),"")</f>
        <v/>
      </c>
      <c r="L261" s="183"/>
      <c r="M261" s="194" t="str">
        <f aca="false">IF(B261 &lt;&gt; "", IFERROR(IF(C$16 = "PRELIM", SUMIF('Database (LECTURE-RES-PRAC)'!D$14:AG$14, "CLO1", 'Database (LECTURE-RES-PRAC)'!D258:AG258) / 'Grade computation'!F$4, IF(C$16 = "MIDTERM", SUMIF('Database (LECTURE-RES-PRAC)'!AJ$14:BM$14, "CLO1", 'Database (LECTURE-RES-PRAC)'!AJ258:BM258) / 'Grade computation'!G$4, IF(C$16 = "FINAL", SUMIF('Database (LECTURE-RES-PRAC)'!BP$14:CS$14, "CLO1", 'Database (LECTURE-RES-PRAC)'!BP258:CS258) / 'Grade computation'!H$4,""))),""),"")</f>
        <v/>
      </c>
      <c r="N261" s="286" t="str">
        <f aca="false">IF(B261&lt;&gt;"",IF(M261="","",IF(M261&lt;0.5,1,IF(AND(M261&gt;=0.5,M261&lt;P$10),2,IF(M261&gt;=P$10,3)))),"")</f>
        <v/>
      </c>
      <c r="O261" s="194" t="str">
        <f aca="false">IF(B261 &lt;&gt; "",IF(AND('PRINTABLE (per grading)'!H$16="EXAM", 'PRINTABLE (per grading)'!B$13="Prelim"), IF(ISERROR(SUMIF('Exam (LECTURE ONLY)'!D$20:M$20, "CLO1", 'Exam (LECTURE ONLY)'!D263:M263) / 'Exam (LECTURE ONLY)'!AL$6), "", SUMIF('Exam (LECTURE ONLY)'!D$20:M$20, "CLO1", 'Exam (LECTURE ONLY)'!D263:M263) /'Exam (LECTURE ONLY)'!AL$6),
IF(AND('PRINTABLE (per grading)'!H$16="EXAM", 'PRINTABLE (per grading)'!B$13="Midterm"), IF(ISERROR(SUMIF('Exam (LECTURE ONLY)'!O$20:X$20, "CLO1", 'Exam (LECTURE ONLY)'!O263:X263) / 'Exam (LECTURE ONLY)'!AM$6), "", SUMIF('Exam (LECTURE ONLY)'!O$20:X$20, "CLO1", 'Exam (LECTURE ONLY)'!O263:X263) / 'Exam (LECTURE ONLY)'!AM$6),
IF(AND('PRINTABLE (per grading)'!H$16="EXAM", 'PRINTABLE (per grading)'!B$13="Final"), IF(ISERROR(SUMIF('Exam (LECTURE ONLY)'!Z$20:AI$20, "CLO1", 'Exam (LECTURE ONLY)'!Z263:AI263) / 'Exam (LECTURE ONLY)'!AN$6), "", SUMIF('Exam (LECTURE ONLY)'!Z$20:AI$20, "CLO1", 'Exam (LECTURE ONLY)'!Z263:AI263) / 'Exam (LECTURE ONLY)'!AN$6),
IF(AND('PRINTABLE (per grading)'!H$16="OUTPUT", 'PRINTABLE (per grading)'!B$13="Prelim"), IF(ISERROR(SUMIF(OUTPUT!C$20:M$20, "CLO1", OUTPUT!C263:M263) / OUTPUT!AL$6), "", SUMIF(OUTPUT!C$20:M$20, "CLO1", OUTPUT!C263:M263) / OUTPUT!AL$6),
IF(AND('PRINTABLE (per grading)'!H$16="OUTPUT", 'PRINTABLE (per grading)'!B$13="Midterm"), IF(ISERROR(SUMIF(OUTPUT!O$20:Y$20, "CLO1", OUTPUT!O263:Y263) / OUTPUT!AM$6), "", SUMIF(OUTPUT!O$20:Y$20, "CLO1", OUTPUT!O263:Y263) / OUTPUT!AM$6),
IF(AND('PRINTABLE (per grading)'!H$16="OUTPUT", 'PRINTABLE (per grading)'!B$13="Final"), IF(ISERROR(SUMIF(OUTPUT!AA$20:AI$20, "CLO1", OUTPUT!AA263:AI263) / OUTPUT!AN$6), "", SUMIF(OUTPUT!AA$20:AI$20, "CLO1", OUTPUT!AA263:AI263) / OUTPUT!AN$6),
"")))))),"")</f>
        <v/>
      </c>
      <c r="P261" s="286" t="str">
        <f aca="false">IF(B261&lt;&gt;"",IF(O261="","",IF(O261&lt;0.5,1,IF(AND(O261&gt;=0.5,O261&lt;P$10),2,IF(O261&gt;=P$10,3)))),"")</f>
        <v/>
      </c>
      <c r="Q261" s="287" t="str">
        <f aca="false">IF(B261 &lt;&gt; "",IFERROR(IF(AVERAGE(M261,O261)&gt;=P$10,"Y","N"),""),"")</f>
        <v/>
      </c>
      <c r="R261" s="194" t="str">
        <f aca="false">IF(B261 &lt;&gt; "", IFERROR(IF(C$16 = "PRELIM", SUMIF('Database (LECTURE-RES-PRAC)'!D$14:AG$14, "CLO2", 'Database (LECTURE-RES-PRAC)'!D258:AG258) / 'Grade computation'!F$5, IF(C$16 = "MIDTERM", SUMIF('Database (LECTURE-RES-PRAC)'!AJ$14:BM$14, "CLO2", 'Database (LECTURE-RES-PRAC)'!AJ258:BM258) / 'Grade computation'!G$5, IF(C$16 = "FINAL", SUMIF('Database (LECTURE-RES-PRAC)'!BP$14:CS$14, "CLO2", 'Database (LECTURE-RES-PRAC)'!BP258:CS258) / 'Grade computation'!H$5,""))),""),"")</f>
        <v/>
      </c>
      <c r="S261" s="286" t="str">
        <f aca="false">IF(B261&lt;&gt;"",IF(R261="","",IF(R261&lt;0.5,1,IF(AND(R261&gt;=0.5,R261&lt;P$10),2,IF(R261&gt;=P$10,3)))),"")</f>
        <v/>
      </c>
      <c r="T261" s="194" t="str">
        <f aca="false">IF(B261 &lt;&gt; "",IF(AND('PRINTABLE (per grading)'!H$16="EXAM", 'PRINTABLE (per grading)'!B$13="Prelim"), IF(ISERROR(SUMIF('Exam (LECTURE ONLY)'!D$20:M$20, "CLO2", 'Exam (LECTURE ONLY)'!D263:M263) / 'Exam (LECTURE ONLY)'!AL$7), "", SUMIF('Exam (LECTURE ONLY)'!D$20:M$20, "CLO2", 'Exam (LECTURE ONLY)'!D263:M263) /'Exam (LECTURE ONLY)'!AL$7),
IF(AND('PRINTABLE (per grading)'!H$16="EXAM", 'PRINTABLE (per grading)'!B$13="Midterm"), IF(ISERROR(SUMIF('Exam (LECTURE ONLY)'!O$20:X$20, "CLO2", 'Exam (LECTURE ONLY)'!O263:X263) / 'Exam (LECTURE ONLY)'!AM$7), "", SUMIF('Exam (LECTURE ONLY)'!O$20:X$20, "CLO2", 'Exam (LECTURE ONLY)'!O263:X263) / 'Exam (LECTURE ONLY)'!AM$7),
IF(AND('PRINTABLE (per grading)'!H$16="EXAM", 'PRINTABLE (per grading)'!B$13="Final"), IF(ISERROR(SUMIF('Exam (LECTURE ONLY)'!Z$20:AI$20, "CLO2", 'Exam (LECTURE ONLY)'!Z263:AI263) / 'Exam (LECTURE ONLY)'!AN$7), "", SUMIF('Exam (LECTURE ONLY)'!Z$20:AI$20, "CLO2", 'Exam (LECTURE ONLY)'!Z263:AI263) / 'Exam (LECTURE ONLY)'!AN$7),
IF(AND('PRINTABLE (per grading)'!H$16="OUTPUT", 'PRINTABLE (per grading)'!B$13="Prelim"), IF(ISERROR(SUMIF(OUTPUT!C$20:M$20, "CLO2", OUTPUT!C263:M263) / OUTPUT!AL$7), "", SUMIF(OUTPUT!C$20:M$20, "CLO2", OUTPUT!C263:M263) / OUTPUT!AL$7),
IF(AND('PRINTABLE (per grading)'!H$16="OUTPUT", 'PRINTABLE (per grading)'!B$13="Midterm"), IF(ISERROR(SUMIF(OUTPUT!O$20:Y$20, "CLO2", OUTPUT!O263:Y263) / OUTPUT!AM$7), "", SUMIF(OUTPUT!O$20:Y$20, "CLO2", OUTPUT!O263:Y263) / OUTPUT!AM$7),
IF(AND('PRINTABLE (per grading)'!H$16="OUTPUT", 'PRINTABLE (per grading)'!B$13="Final"), IF(ISERROR(SUMIF(OUTPUT!AA$20:AI$20, "CLO2", OUTPUT!AA263:AI263) / OUTPUT!AN$7), "", SUMIF(OUTPUT!AA$20:AI$20, "CLO2", OUTPUT!AA263:AI263) / OUTPUT!AN$7),
"")))))),"")</f>
        <v/>
      </c>
      <c r="U261" s="286" t="str">
        <f aca="false">IF(B261&lt;&gt;"",IF(T261="","",IF(T261&lt;0.5,1,IF(AND(T261&gt;=0.5,T261&lt;P$10),2,IF(T261&gt;=P$10,3)))),"")</f>
        <v/>
      </c>
      <c r="V261" s="287" t="str">
        <f aca="false">IF(B261 &lt;&gt; "",IFERROR(IF(AVERAGE(R261,T261)&gt;=P$10,"Y","N"),""),"")</f>
        <v/>
      </c>
      <c r="W261" s="194" t="str">
        <f aca="false">IF(B261 &lt;&gt; "", IFERROR(IF(C$16 = "PRELIM", SUMIF('Database (LECTURE-RES-PRAC)'!D$14:AG$14, "CLO3", 'Database (LECTURE-RES-PRAC)'!D258:AG258) / 'Grade computation'!F$6, IF(C$16 = "MIDTERM", SUMIF('Database (LECTURE-RES-PRAC)'!AJ$14:BM$14, "CLO3", 'Database (LECTURE-RES-PRAC)'!AJ258:BM258) / 'Grade computation'!G$6, IF(C$16 = "FINAL", SUMIF('Database (LECTURE-RES-PRAC)'!BP$14:CS$14, "CLO3", 'Database (LECTURE-RES-PRAC)'!BP258:CS258) / 'Grade computation'!H$6,""))),""),"")</f>
        <v/>
      </c>
      <c r="X261" s="286" t="str">
        <f aca="false">IF(B261&lt;&gt;"",IF(W261="","",IF(W261&lt;0.5,1,IF(AND(W261&gt;=0.5,W261&lt;P$10),2,IF(W261&gt;=P$10,3)))),"")</f>
        <v/>
      </c>
      <c r="Y261" s="194" t="str">
        <f aca="false">IF(B261 &lt;&gt; "",IF(AND('PRINTABLE (per grading)'!H$16="EXAM", 'PRINTABLE (per grading)'!B$13="Prelim"), IF(ISERROR(SUMIF('Exam (LECTURE ONLY)'!D$20:M$20, "CLO3", 'Exam (LECTURE ONLY)'!D263:M263) / 'Exam (LECTURE ONLY)'!AL$8), "", SUMIF('Exam (LECTURE ONLY)'!D$20:M$20, "CLO3", 'Exam (LECTURE ONLY)'!D263:M263) /'Exam (LECTURE ONLY)'!AL$8),
IF(AND('PRINTABLE (per grading)'!H$16="EXAM", 'PRINTABLE (per grading)'!B$13="Midterm"), IF(ISERROR(SUMIF('Exam (LECTURE ONLY)'!O$20:X$20, "CLO3", 'Exam (LECTURE ONLY)'!O263:X263) / 'Exam (LECTURE ONLY)'!AM$8), "", SUMIF('Exam (LECTURE ONLY)'!O$20:X$20, "CLO3", 'Exam (LECTURE ONLY)'!O263:X263) / 'Exam (LECTURE ONLY)'!AM$8),
IF(AND('PRINTABLE (per grading)'!H$16="EXAM", 'PRINTABLE (per grading)'!B$13="Final"), IF(ISERROR(SUMIF('Exam (LECTURE ONLY)'!Z$20:AI$20, "CLO3", 'Exam (LECTURE ONLY)'!Z263:AI263) / 'Exam (LECTURE ONLY)'!AN$8), "", SUMIF('Exam (LECTURE ONLY)'!Z$20:AI$20, "CLO3", 'Exam (LECTURE ONLY)'!Z263:AI263) / 'Exam (LECTURE ONLY)'!AN$8),
IF(AND('PRINTABLE (per grading)'!H$16="OUTPUT", 'PRINTABLE (per grading)'!B$13="Prelim"), IF(ISERROR(SUMIF(OUTPUT!C$20:M$20, "CLO3", OUTPUT!C263:M263) / OUTPUT!AL$8), "", SUMIF(OUTPUT!C$20:M$20, "CLO3", OUTPUT!C263:M263) / OUTPUT!AL$8),
IF(AND('PRINTABLE (per grading)'!H$16="OUTPUT", 'PRINTABLE (per grading)'!B$13="Midterm"), IF(ISERROR(SUMIF(OUTPUT!O$20:Y$20, "CLO3", OUTPUT!O263:Y263) / OUTPUT!AM$8), "", SUMIF(OUTPUT!O$20:Y$20, "CLO3", OUTPUT!O263:Y263) / OUTPUT!AM$8),
IF(AND('PRINTABLE (per grading)'!H$16="OUTPUT", 'PRINTABLE (per grading)'!B$13="Final"), IF(ISERROR(SUMIF(OUTPUT!AA$20:AI$20, "CLO3", OUTPUT!AA263:AI263) / OUTPUT!AN$8), "", SUMIF(OUTPUT!AA$20:AI$20, "CLO3", OUTPUT!AA263:AI263) / OUTPUT!AN$8),
"" )))))),"")</f>
        <v/>
      </c>
      <c r="Z261" s="286" t="str">
        <f aca="false">IF(B261&lt;&gt;"",IF(Y261="","",IF(Y261&lt;0.5,1,IF(AND(Y261&gt;=0.5,Y261&lt;P$10),2,IF(Y261&gt;=P$10,3)))),"")</f>
        <v/>
      </c>
      <c r="AA261" s="287" t="str">
        <f aca="false">IF(B261 &lt;&gt; "",IFERROR(IF(AVERAGE(W261,Y261)&gt;=P$10,"Y","N"),""),"")</f>
        <v/>
      </c>
      <c r="AB261" s="194" t="str">
        <f aca="false">IF(B261 &lt;&gt; "", IFERROR(IF(C$16 = "PRELIM", SUMIF('Database (LECTURE-RES-PRAC)'!D$14:AG$14, "CLO4", 'Database (LECTURE-RES-PRAC)'!D258:AG258) / 'Grade computation'!F$7, IF(C$16 = "MIDTERM", SUMIF('Database (LECTURE-RES-PRAC)'!AJ$14:BM$14, "CLO4", 'Database (LECTURE-RES-PRAC)'!AJ258:BM258) / 'Grade computation'!G$7, IF(C$16 = "FINAL", SUMIF('Database (LECTURE-RES-PRAC)'!BP$14:CS$14, "CLO4", 'Database (LECTURE-RES-PRAC)'!BP258:CS258) / 'Grade computation'!H$7,""))),""),"")</f>
        <v/>
      </c>
      <c r="AC261" s="286" t="str">
        <f aca="false">IF(B261&lt;&gt;"",IF(AB261="","",IF(AB261&lt;0.5,1,IF(AND(AB261&gt;=0.5,AB261&lt;P$10),2,IF(AB261&gt;=P$10,3)))),"")</f>
        <v/>
      </c>
      <c r="AD261" s="194" t="str">
        <f aca="false">IF(B261 &lt;&gt; "",IF(AND('PRINTABLE (per grading)'!H$16="EXAM", 'PRINTABLE (per grading)'!B$13="Prelim"), IF(ISERROR(SUMIF('Exam (LECTURE ONLY)'!D$20:M$20, "CLO4", 'Exam (LECTURE ONLY)'!D263:M263) / 'Exam (LECTURE ONLY)'!AL$9), "", SUMIF('Exam (LECTURE ONLY)'!D$20:M$20, "CLO4", 'Exam (LECTURE ONLY)'!D263:M263) /'Exam (LECTURE ONLY)'!AL$9),
IF(AND('PRINTABLE (per grading)'!H$16="EXAM", 'PRINTABLE (per grading)'!B$13="Midterm"), IF(ISERROR(SUMIF('Exam (LECTURE ONLY)'!O$20:X$20, "CLO4", 'Exam (LECTURE ONLY)'!O263:X263) / 'Exam (LECTURE ONLY)'!AM$9), "", SUMIF('Exam (LECTURE ONLY)'!O$20:X$20, "CLO4", 'Exam (LECTURE ONLY)'!O263:X263) / 'Exam (LECTURE ONLY)'!AM$9),
IF(AND('PRINTABLE (per grading)'!H$16="EXAM", 'PRINTABLE (per grading)'!B$13="Final"), IF(ISERROR(SUMIF('Exam (LECTURE ONLY)'!Z$20:AI$20, "CLO4", 'Exam (LECTURE ONLY)'!Z263:AI263) / 'Exam (LECTURE ONLY)'!AN$9), "", SUMIF('Exam (LECTURE ONLY)'!Z$20:AI$20, "CLO4", 'Exam (LECTURE ONLY)'!Z263:AI263) / 'Exam (LECTURE ONLY)'!AN$9),
IF(AND('PRINTABLE (per grading)'!H$16="OUTPUT", 'PRINTABLE (per grading)'!B$13="Prelim"), IF(ISERROR(SUMIF(OUTPUT!C$20:M$20, "CLO4", OUTPUT!C263:M263) / OUTPUT!AL$9), "", SUMIF(OUTPUT!C$20:M$20, "CLO4", OUTPUT!C263:M263) / OUTPUT!AL$9),
IF(AND('PRINTABLE (per grading)'!H$16="OUTPUT", 'PRINTABLE (per grading)'!B$13="Midterm"), IF(ISERROR(SUMIF(OUTPUT!O$20:Y$20, "CLO4", OUTPUT!O263:Y263) / OUTPUT!AM$9), "", SUMIF(OUTPUT!O$20:Y$20, "CLO4", OUTPUT!O263:Y263) / OUTPUT!AM$9),
IF(AND('PRINTABLE (per grading)'!H$16="OUTPUT", 'PRINTABLE (per grading)'!B$13="Final"), IF(ISERROR(SUMIF(OUTPUT!AA$20:AI$20, "CLO4", OUTPUT!AA263:AI263) / OUTPUT!AN$9), "", SUMIF(OUTPUT!AA$20:AI$20, "CLO4", OUTPUT!AA263:AI263) / OUTPUT!AN$9),
"")))))),"")</f>
        <v/>
      </c>
      <c r="AE261" s="286" t="str">
        <f aca="false">IF(B261&lt;&gt;"",IF(AD261="","",IF(AD261&lt;0.5,1,IF(AND(AD261&gt;=0.5,AD261&lt;P$10),2,IF(AD261&gt;=P$10,3)))),"")</f>
        <v/>
      </c>
      <c r="AF261" s="287" t="str">
        <f aca="false">IF(B261 &lt;&gt; "",IFERROR(IF(AVERAGE(AB261,AD261)&gt;=P$10,"Y","N"),""),"")</f>
        <v/>
      </c>
      <c r="AG261" s="194" t="str">
        <f aca="false">IF(B261 &lt;&gt; "", IFERROR(IF(C$16 = "PRELIM", SUMIF('Database (LECTURE-RES-PRAC)'!D$14:AG$14, "CLO5", 'Database (LECTURE-RES-PRAC)'!D258:AG258) / 'Grade computation'!F$8, IF(C$16 = "MIDTERM", SUMIF('Database (LECTURE-RES-PRAC)'!AJ$14:BM$14, "CLO5", 'Database (LECTURE-RES-PRAC)'!AJ258:BM258) / 'Grade computation'!G$8, IF(C$16 = "FINAL", SUMIF('Database (LECTURE-RES-PRAC)'!BP$14:CS$14, "CLO5", 'Database (LECTURE-RES-PRAC)'!BP258:CS258) / 'Grade computation'!H$8,""))),""),"")</f>
        <v/>
      </c>
      <c r="AH261" s="286" t="str">
        <f aca="false">IF(B261&lt;&gt;"",IF(AG261="","",IF(AG261&lt;0.5,1,IF(AND(AG261&gt;=0.5,AG261&lt;P$10),2,IF(AG261&gt;=P$10,3)))),"")</f>
        <v/>
      </c>
      <c r="AI261" s="194" t="str">
        <f aca="false">IF(B261 &lt;&gt; "",IF(AND('PRINTABLE (per grading)'!H$16="EXAM", 'PRINTABLE (per grading)'!B$13="Prelim"), IF(ISERROR(SUMIF('Exam (LECTURE ONLY)'!D$20:M$20, "CLO5", 'Exam (LECTURE ONLY)'!D263:M263) / 'Exam (LECTURE ONLY)'!AL$10), "", SUMIF('Exam (LECTURE ONLY)'!D$20:M$20, "CLO5", 'Exam (LECTURE ONLY)'!D263:M263) /'Exam (LECTURE ONLY)'!AL$10),
IF(AND('PRINTABLE (per grading)'!H$16="EXAM", 'PRINTABLE (per grading)'!B$13="Midterm"), IF(ISERROR(SUMIF('Exam (LECTURE ONLY)'!O$20:X$20, "CLO5", 'Exam (LECTURE ONLY)'!O263:X263) / 'Exam (LECTURE ONLY)'!AM$10), "", SUMIF('Exam (LECTURE ONLY)'!O$20:X$20, "CLO5", 'Exam (LECTURE ONLY)'!O263:X263) / 'Exam (LECTURE ONLY)'!AM$10),
IF(AND('PRINTABLE (per grading)'!H$16="EXAM", 'PRINTABLE (per grading)'!B$13="Final"), IF(ISERROR(SUMIF('Exam (LECTURE ONLY)'!Z$20:AI$20, "CLO5", 'Exam (LECTURE ONLY)'!Z263:AI263) / 'Exam (LECTURE ONLY)'!AN$10), "", SUMIF('Exam (LECTURE ONLY)'!Z$20:AI$20, "CLO5", 'Exam (LECTURE ONLY)'!Z263:AI263) / 'Exam (LECTURE ONLY)'!AN$10),
IF(AND('PRINTABLE (per grading)'!H$16="OUTPUT", 'PRINTABLE (per grading)'!B$13="Prelim"), IF(ISERROR(SUMIF(OUTPUT!C$20:M$20, "CLO5", OUTPUT!C263:M263) / OUTPUT!AL$10), "", SUMIF(OUTPUT!C$20:M$20, "CLO5", OUTPUT!C263:M263) / OUTPUT!AL$10),
IF(AND('PRINTABLE (per grading)'!H$16="OUTPUT", 'PRINTABLE (per grading)'!B$13="Midterm"), IF(ISERROR(SUMIF(OUTPUT!O$20:Y$20, "CLO5", OUTPUT!O263:Y263) / OUTPUT!AM$10), "", SUMIF(OUTPUT!O$20:Y$20, "CLO5", OUTPUT!O263:Y263) / OUTPUT!AM$10),
IF(AND('PRINTABLE (per grading)'!H$16="OUTPUT", 'PRINTABLE (per grading)'!B$13="Final"), IF(ISERROR(SUMIF(OUTPUT!AA$20:AI$20, "CLO5", OUTPUT!AA263:AI263) / OUTPUT!AN$10), "", SUMIF(OUTPUT!AA$20:AI$20, "CLO5", OUTPUT!AA263:AI263) / OUTPUT!AN$10),
"")))))),"")</f>
        <v/>
      </c>
      <c r="AJ261" s="286" t="str">
        <f aca="false">IF(B261&lt;&gt;"",IF(AI261="","",IF(AI261&lt;0.5,1,IF(AND(AI261&gt;=0.5,AI261&lt;P$10),2,IF(AI261&gt;=P$10,3)))),"")</f>
        <v/>
      </c>
      <c r="AK261" s="287" t="str">
        <f aca="false">IF(B261 &lt;&gt; "",IFERROR(IF(AVERAGE(AG261,AI261)&gt;=P$10,"Y","N"),""),"")</f>
        <v/>
      </c>
      <c r="AL261" s="194" t="str">
        <f aca="false">IF(B261 &lt;&gt; "", IFERROR(IF(C$16 = "PRELIM", SUMIF('Database (LECTURE-RES-PRAC)'!D$14:AG$14, "CLO6", 'Database (LECTURE-RES-PRAC)'!D258:AG258) / 'Grade computation'!F$9, IF(C$16 = "MIDTERM", SUMIF('Database (LECTURE-RES-PRAC)'!AJ$14:BM$14, "CLO6", 'Database (LECTURE-RES-PRAC)'!AJ258:BM258) / 'Grade computation'!G$9, IF(C$16 = "FINAL", SUMIF('Database (LECTURE-RES-PRAC)'!BP$14:CS$14, "CLO6", 'Database (LECTURE-RES-PRAC)'!BP258:CS258) / 'Grade computation'!H$9,""))),""),"")</f>
        <v/>
      </c>
      <c r="AM261" s="286" t="str">
        <f aca="false">IF(B261&lt;&gt;"",IF(AL261="","",IF(AL261&lt;0.5,1,IF(AND(AL261&gt;=0.5,AL261&lt;P$10),2,IF(AL261&gt;=P$10,3)))),"")</f>
        <v/>
      </c>
      <c r="AN261" s="194" t="str">
        <f aca="false">IF(B261 &lt;&gt; "",IF(AND('PRINTABLE (per grading)'!H$16="EXAM", 'PRINTABLE (per grading)'!B$13="Prelim"), IF(ISERROR(SUMIF('Exam (LECTURE ONLY)'!D$20:M$20, "CLO6", 'Exam (LECTURE ONLY)'!D263:M263) / 'Exam (LECTURE ONLY)'!AL$11), "", SUMIF('Exam (LECTURE ONLY)'!D$20:M$20, "CLO6", 'Exam (LECTURE ONLY)'!D263:M263) /'Exam (LECTURE ONLY)'!AL$11),
IF(AND('PRINTABLE (per grading)'!H$16="EXAM", 'PRINTABLE (per grading)'!B$13="Midterm"), IF(ISERROR(SUMIF('Exam (LECTURE ONLY)'!O$20:X$20, "CLO6", 'Exam (LECTURE ONLY)'!O263:X263) / 'Exam (LECTURE ONLY)'!AM$11), "", SUMIF('Exam (LECTURE ONLY)'!O$20:X$20, "CLO6", 'Exam (LECTURE ONLY)'!O263:X263) / 'Exam (LECTURE ONLY)'!AM$11),
IF(AND('PRINTABLE (per grading)'!H$16="EXAM", 'PRINTABLE (per grading)'!B$13="Final"), IF(ISERROR(SUMIF('Exam (LECTURE ONLY)'!Z$20:AI$20, "CLO6", 'Exam (LECTURE ONLY)'!Z263:AI263) / 'Exam (LECTURE ONLY)'!AN$11), "", SUMIF('Exam (LECTURE ONLY)'!Z$20:AI$20, "CLO6", 'Exam (LECTURE ONLY)'!Z263:AI263) / 'Exam (LECTURE ONLY)'!AN$11),
IF(AND('PRINTABLE (per grading)'!H$16="OUTPUT", 'PRINTABLE (per grading)'!B$13="Prelim"), IF(ISERROR(SUMIF(OUTPUT!C$20:M$20, "CLO6", OUTPUT!C263:M263) / OUTPUT!AL$11), "", SUMIF(OUTPUT!C$20:M$20, "CLO6", OUTPUT!C263:M263) / OUTPUT!AL$11),
IF(AND('PRINTABLE (per grading)'!H$16="OUTPUT", 'PRINTABLE (per grading)'!B$13="Midterm"), IF(ISERROR(SUMIF(OUTPUT!O$20:Y$20, "CLO6", OUTPUT!O263:Y263) / OUTPUT!AM$11), "", SUMIF(OUTPUT!O$20:Y$20, "CLO6", OUTPUT!O263:Y263) / OUTPUT!AM$11),
IF(AND('PRINTABLE (per grading)'!H$16="OUTPUT", 'PRINTABLE (per grading)'!B$13="Final"), IF(ISERROR(SUMIF(OUTPUT!AA$20:AI$20, "CLO6", OUTPUT!AA263:AI263) / OUTPUT!AN$11), "", SUMIF(OUTPUT!AA$20:AI$20, "CLO6", OUTPUT!AA263:AI263) / OUTPUT!AN$11),
"")))))),"")</f>
        <v/>
      </c>
      <c r="AO261" s="286" t="str">
        <f aca="false">IF(B261&lt;&gt;"",IF(AN261="","",IF(AN261&lt;0.5,1,IF(AND(AN261&gt;=0.5,AN261&lt;P$10),2,IF(AN261&gt;=P$10,3)))),"")</f>
        <v/>
      </c>
      <c r="AP261" s="287" t="str">
        <f aca="false">IF(B261 &lt;&gt; "",IFERROR(IF(AVERAGE(AL261,AN261)&gt;=P$10,"Y","N"),""),"")</f>
        <v/>
      </c>
      <c r="AQ261" s="194" t="str">
        <f aca="false">IF(B261 &lt;&gt; "", IFERROR(IF(C$16 = "PRELIM", SUMIF('Database (LECTURE-RES-PRAC)'!D$14:AG$14, "CLO7", 'Database (LECTURE-RES-PRAC)'!D258:AG258) / 'Grade computation'!F$10, IF(C$16 = "MIDTERM", SUMIF('Database (LECTURE-RES-PRAC)'!AJ$14:BM$14, "CLO7", 'Database (LECTURE-RES-PRAC)'!AJ258:BM258) / 'Grade computation'!G$10, IF(C$16 = "FINAL", SUMIF('Database (LECTURE-RES-PRAC)'!BP$14:CS$14, "CLO7", 'Database (LECTURE-RES-PRAC)'!BP258:CS258) / 'Grade computation'!H$10,""))),""),"")</f>
        <v/>
      </c>
      <c r="AR261" s="286" t="str">
        <f aca="false">IF(B261&lt;&gt;"",IF(AQ261="","",IF(AQ261&lt;0.5,1,IF(AND(AQ261&gt;=0.5,AQ261&lt;P$10),2,IF(AQ261&gt;=P$10,3)))),"")</f>
        <v/>
      </c>
      <c r="AS261" s="194" t="str">
        <f aca="false">IF(B261 &lt;&gt; "",IF(AND('PRINTABLE (per grading)'!H$16="EXAM", 'PRINTABLE (per grading)'!B$13="Prelim"), IF(ISERROR(SUMIF('Exam (LECTURE ONLY)'!D$20:M$20, "CLO7", 'Exam (LECTURE ONLY)'!D263:M263) / 'Exam (LECTURE ONLY)'!AL$12), "", SUMIF('Exam (LECTURE ONLY)'!D$20:M$20, "CLO7", 'Exam (LECTURE ONLY)'!D263:M263) /'Exam (LECTURE ONLY)'!AL$12),
IF(AND('PRINTABLE (per grading)'!H$16="EXAM", 'PRINTABLE (per grading)'!B$13="Midterm"), IF(ISERROR(SUMIF('Exam (LECTURE ONLY)'!O$20:X$20, "CLO7", 'Exam (LECTURE ONLY)'!O263:X263) / 'Exam (LECTURE ONLY)'!AM$12), "", SUMIF('Exam (LECTURE ONLY)'!O$20:X$20, "CLO7", 'Exam (LECTURE ONLY)'!O263:X263) / 'Exam (LECTURE ONLY)'!AM$12),
IF(AND('PRINTABLE (per grading)'!H$16="EXAM", 'PRINTABLE (per grading)'!B$13="Final"), IF(ISERROR(SUMIF('Exam (LECTURE ONLY)'!Z$20:AI$20, "CLO7", 'Exam (LECTURE ONLY)'!Z263:AI263) / 'Exam (LECTURE ONLY)'!AN$12), "", SUMIF('Exam (LECTURE ONLY)'!Z$20:AI$20, "CLO7", 'Exam (LECTURE ONLY)'!Z263:AI263) / 'Exam (LECTURE ONLY)'!AN$12),
IF(AND('PRINTABLE (per grading)'!H$16="OUTPUT", 'PRINTABLE (per grading)'!B$13="Prelim"), IF(ISERROR(SUMIF(OUTPUT!C$20:M$20, "CLO7", OUTPUT!C263:M263) / OUTPUT!AL$12), "", SUMIF(OUTPUT!C$20:M$20, "CLO7", OUTPUT!C263:M263) / OUTPUT!AL$12),
IF(AND('PRINTABLE (per grading)'!H$16="OUTPUT", 'PRINTABLE (per grading)'!B$13="Midterm"), IF(ISERROR(SUMIF(OUTPUT!O$20:Y$20, "CLO7", OUTPUT!O263:Y263) / OUTPUT!AM$12), "", SUMIF(OUTPUT!O$20:Y$20, "CLO7", OUTPUT!O263:Y263) / OUTPUT!AM$12),
IF(AND('PRINTABLE (per grading)'!H$16="OUTPUT", 'PRINTABLE (per grading)'!B$13="Final"), IF(ISERROR(SUMIF(OUTPUT!AA$20:AI$20, "CLO7", OUTPUT!AA263:AI263) / OUTPUT!AN$12), "", SUMIF(OUTPUT!AA$20:AI$20, "CLO7", OUTPUT!AA263:AI263) / OUTPUT!AN$12),
"")))))),"")</f>
        <v/>
      </c>
      <c r="AT261" s="286" t="str">
        <f aca="false">IF(B261&lt;&gt;"",IF(AS261="","",IF(AS261&lt;0.5,1,IF(AND(AS261&gt;=0.5,AS261&lt;P$10),2,IF(AS261&gt;=P$10,3)))),"")</f>
        <v/>
      </c>
      <c r="AU261" s="287" t="str">
        <f aca="false">IF(B261 &lt;&gt; "",IFERROR(IF(AVERAGE(AQ261,AS261)&gt;=P$10,"Y","N"),""),"")</f>
        <v/>
      </c>
      <c r="AV261" s="194" t="str">
        <f aca="false">IF(B261 &lt;&gt; "", IFERROR(IF(C$16 = "PRELIM", SUMIF('Database (LECTURE-RES-PRAC)'!D$14:AG$14, "CLO8", 'Database (LECTURE-RES-PRAC)'!D258:AG258) / 'Grade computation'!F$11, IF(C$16 = "MIDTERM", SUMIF('Database (LECTURE-RES-PRAC)'!AJ$14:BM$14, "CLO8", 'Database (LECTURE-RES-PRAC)'!AJ258:BM258) / 'Grade computation'!G$11, IF(C$16 = "FINAL", SUMIF('Database (LECTURE-RES-PRAC)'!BP$14:CS$14, "CLO8", 'Database (LECTURE-RES-PRAC)'!BP258:CS258) / 'Grade computation'!H$11,""))),""),"")</f>
        <v/>
      </c>
      <c r="AW261" s="286" t="str">
        <f aca="false">IF(B261&lt;&gt;"",IF(AV261="","",IF(AV261&lt;0.5,1,IF(AND(AV261&gt;=0.5,AV261&lt;P$10),2,IF(AV261&gt;=P$10,3)))),"")</f>
        <v/>
      </c>
      <c r="AX261" s="194" t="str">
        <f aca="false">IF(B261 &lt;&gt; "",IF(AND('PRINTABLE (per grading)'!H$16="EXAM", 'PRINTABLE (per grading)'!B$13="Prelim"), IF(ISERROR(SUMIF('Exam (LECTURE ONLY)'!D$20:M$20, "CLO8", 'Exam (LECTURE ONLY)'!D263:M263) / 'Exam (LECTURE ONLY)'!AL$13), "", SUMIF('Exam (LECTURE ONLY)'!D$20:M$20, "CLO8", 'Exam (LECTURE ONLY)'!D263:M263) /'Exam (LECTURE ONLY)'!AL$13),
IF(AND('PRINTABLE (per grading)'!H$16="EXAM", 'PRINTABLE (per grading)'!B$13="Midterm"), IF(ISERROR(SUMIF('Exam (LECTURE ONLY)'!O$20:X$20, "CLO8", 'Exam (LECTURE ONLY)'!O263:X263) / 'Exam (LECTURE ONLY)'!AM$13), "", SUMIF('Exam (LECTURE ONLY)'!O$20:X$20, "CLO8", 'Exam (LECTURE ONLY)'!O263:X263) / 'Exam (LECTURE ONLY)'!AM$13),
IF(AND('PRINTABLE (per grading)'!H$16="EXAM", 'PRINTABLE (per grading)'!B$13="Final"), IF(ISERROR(SUMIF('Exam (LECTURE ONLY)'!Z$20:AI$20, "CLO8", 'Exam (LECTURE ONLY)'!Z263:AI263) / 'Exam (LECTURE ONLY)'!AN$13), "", SUMIF('Exam (LECTURE ONLY)'!Z$20:AI$20, "CLO8", 'Exam (LECTURE ONLY)'!Z263:AI263) / 'Exam (LECTURE ONLY)'!AN$13),
IF(AND('PRINTABLE (per grading)'!H$16="OUTPUT", 'PRINTABLE (per grading)'!B$13="Prelim"), IF(ISERROR(SUMIF(OUTPUT!C$20:M$20, "CLO8", OUTPUT!C263:M263) / OUTPUT!AL$13), "", SUMIF(OUTPUT!C$20:M$20, "CLO8", OUTPUT!C263:M263) / OUTPUT!AL$13),
IF(AND('PRINTABLE (per grading)'!H$16="OUTPUT", 'PRINTABLE (per grading)'!B$13="Midterm"), IF(ISERROR(SUMIF(OUTPUT!O$20:Y$20, "CLO8", OUTPUT!O263:Y263) / OUTPUT!AM$13), "", SUMIF(OUTPUT!O$20:Y$20, "CLO8", OUTPUT!O263:Y263) / OUTPUT!AM$13),
IF(AND('PRINTABLE (per grading)'!H$16="OUTPUT", 'PRINTABLE (per grading)'!B$13="Final"), IF(ISERROR(SUMIF(OUTPUT!AA$20:AI$20, "CLO8", OUTPUT!AA263:AI263) / OUTPUT!AN$13), "", SUMIF(OUTPUT!AA$20:AI$20, "CLO8", OUTPUT!AA263:AI263) / OUTPUT!AN$13),
"")))))),"")</f>
        <v/>
      </c>
      <c r="AY261" s="286" t="str">
        <f aca="false">IF(B261&lt;&gt;"",IF(AX261="","",IF(AX261&lt;0.5,1,IF(AND(AX261&gt;=0.5,AX261&lt;P$10),2,IF(AX261&gt;=P$10,3)))),"")</f>
        <v/>
      </c>
      <c r="AZ261" s="287" t="str">
        <f aca="false">IF(B261 &lt;&gt; "",IFERROR(IF(AVERAGE(AV261,AX261)&gt;=P$10,"Y","N"),""),"")</f>
        <v/>
      </c>
      <c r="BA261" s="194" t="str">
        <f aca="false">IF(B261 &lt;&gt; "", IFERROR(IF(C$16 = "PRELIM", SUMIF('Database (LECTURE-RES-PRAC)'!D$14:AG$14, "CLO9", 'Database (LECTURE-RES-PRAC)'!D258:AG258) / 'Grade computation'!F$12, IF(C$16 = "MIDTERM", SUMIF('Database (LECTURE-RES-PRAC)'!AJ$14:BM$14, "CLO9", 'Database (LECTURE-RES-PRAC)'!AJ258:BM258) / 'Grade computation'!G$12, IF(C$16 = "FINAL", SUMIF('Database (LECTURE-RES-PRAC)'!BP$14:CS$14, "CLO9", 'Database (LECTURE-RES-PRAC)'!BP258:CS258) / 'Grade computation'!H$12,""))),""),"")</f>
        <v/>
      </c>
      <c r="BB261" s="286" t="str">
        <f aca="false">IF(B261&lt;&gt;"",IF(BA261="","",IF(BA261&lt;0.5,1,IF(AND(BA261&gt;=0.5,BA261&lt;P$10),2,IF(BA261&gt;=P$10,3)))),"")</f>
        <v/>
      </c>
      <c r="BC261" s="194" t="str">
        <f aca="false">IF(B261 &lt;&gt; "",IF(AND('PRINTABLE (per grading)'!H$16="EXAM", 'PRINTABLE (per grading)'!B$13="Prelim"), IF(ISERROR(SUMIF('Exam (LECTURE ONLY)'!D$20:M$20, "CLO9", 'Exam (LECTURE ONLY)'!D263:M263) / 'Exam (LECTURE ONLY)'!AL$14), "", SUMIF('Exam (LECTURE ONLY)'!D$20:M$20, "CLO9", 'Exam (LECTURE ONLY)'!D263:M263) /'Exam (LECTURE ONLY)'!AL$14),
IF(AND('PRINTABLE (per grading)'!H$16="EXAM", 'PRINTABLE (per grading)'!B$13="Midterm"), IF(ISERROR(SUMIF('Exam (LECTURE ONLY)'!O$20:X$20, "CLO9", 'Exam (LECTURE ONLY)'!O263:X263) / 'Exam (LECTURE ONLY)'!AM$14), "", SUMIF('Exam (LECTURE ONLY)'!O$20:X$20, "CLO9", 'Exam (LECTURE ONLY)'!O263:X263) / 'Exam (LECTURE ONLY)'!AM$14),
IF(AND('PRINTABLE (per grading)'!H$16="EXAM", 'PRINTABLE (per grading)'!B$13="Final"), IF(ISERROR(SUMIF('Exam (LECTURE ONLY)'!Z$20:AI$20, "CLO9", 'Exam (LECTURE ONLY)'!Z263:AI263) / 'Exam (LECTURE ONLY)'!AN$14), "", SUMIF('Exam (LECTURE ONLY)'!Z$20:AI$20, "CLO9", 'Exam (LECTURE ONLY)'!Z263:AI263) / 'Exam (LECTURE ONLY)'!AN$14),
IF(AND('PRINTABLE (per grading)'!H$16="OUTPUT", 'PRINTABLE (per grading)'!B$13="Prelim"), IF(ISERROR(SUMIF(OUTPUT!C$20:M$20, "CLO9", OUTPUT!C263:M263) / OUTPUT!AL$14), "", SUMIF(OUTPUT!C$20:M$20, "CLO9", OUTPUT!C263:M263) / OUTPUT!AL$14),
IF(AND('PRINTABLE (per grading)'!H$16="OUTPUT", 'PRINTABLE (per grading)'!B$13="Midterm"), IF(ISERROR(SUMIF(OUTPUT!O$20:Y$20, "CLO9", OUTPUT!O263:Y263) / OUTPUT!AM$14), "", SUMIF(OUTPUT!O$20:Y$20, "CLO9", OUTPUT!O263:Y263) / OUTPUT!AM$14),
IF(AND('PRINTABLE (per grading)'!H$16="OUTPUT", 'PRINTABLE (per grading)'!B$13="Final"), IF(ISERROR(SUMIF(OUTPUT!AA$20:AI$20, "CLO9", OUTPUT!AA263:AI263) / OUTPUT!AN$14), "", SUMIF(OUTPUT!AA$20:AI$20, "CLO9", OUTPUT!AA263:AI263) / OUTPUT!AN$14),
"")))))),"")</f>
        <v/>
      </c>
      <c r="BD261" s="286" t="str">
        <f aca="false">IF(B261&lt;&gt;"",IF(BC261="","",IF(BC261&lt;0.5,1,IF(AND(BC261&gt;=0.5,BC261&lt;P$10),2,IF(BC261&gt;=P$10,3)))),"")</f>
        <v/>
      </c>
      <c r="BE261" s="287" t="str">
        <f aca="false">IF(B261 &lt;&gt; "",IFERROR(IF(AVERAGE(BA261,BC261)&gt;=P$10,"Y","N"),""),"")</f>
        <v/>
      </c>
      <c r="BF261" s="194" t="str">
        <f aca="false">IF(B261 &lt;&gt; "", IFERROR(IF(C$16 = "PRELIM", SUMIF('Database (LECTURE-RES-PRAC)'!D$14:AG$14, "CLO10", 'Database (LECTURE-RES-PRAC)'!D258:AG258) / 'Grade computation'!F$13, IF(C$16 = "MIDTERM", SUMIF('Database (LECTURE-RES-PRAC)'!AJ$14:BM$14, "CLO10", 'Database (LECTURE-RES-PRAC)'!AJ258:BM258) / 'Grade computation'!G$13, IF(C$16 = "FINAL", SUMIF('Database (LECTURE-RES-PRAC)'!BP$14:CS$14, "CLO10", 'Database (LECTURE-RES-PRAC)'!BP258:CS258) / 'Grade computation'!H$13,""))),""),"")</f>
        <v/>
      </c>
      <c r="BG261" s="286" t="str">
        <f aca="false">IF(B261&lt;&gt;"",IF(BF261="","",IF(BF261&lt;0.5,1,IF(AND(BF261&gt;=0.5,BF261&lt;P$10),2,IF(BF261&gt;=P$10,3)))),"")</f>
        <v/>
      </c>
      <c r="BH261" s="194" t="str">
        <f aca="false">IF(B261 &lt;&gt; "",IF(AND('PRINTABLE (per grading)'!H$16="EXAM", 'PRINTABLE (per grading)'!B$13="Prelim"), IF(ISERROR(SUMIF('Exam (LECTURE ONLY)'!D$20:M$20, "CLO10", 'Exam (LECTURE ONLY)'!D263:M263) / 'Exam (LECTURE ONLY)'!AL$15), "", SUMIF('Exam (LECTURE ONLY)'!D$20:M$20, "CLO10", 'Exam (LECTURE ONLY)'!D263:M263) /'Exam (LECTURE ONLY)'!AL$15),
IF(AND('PRINTABLE (per grading)'!H$16="EXAM", 'PRINTABLE (per grading)'!B$13="Midterm"), IF(ISERROR(SUMIF('Exam (LECTURE ONLY)'!O$20:X$20, "CLO10", 'Exam (LECTURE ONLY)'!O263:X263) / 'Exam (LECTURE ONLY)'!AM$15), "", SUMIF('Exam (LECTURE ONLY)'!O$20:X$20, "CLO10", 'Exam (LECTURE ONLY)'!O263:X263) / 'Exam (LECTURE ONLY)'!AM$15),
IF(AND('PRINTABLE (per grading)'!H$16="EXAM", 'PRINTABLE (per grading)'!B$13="Final"), IF(ISERROR(SUMIF('Exam (LECTURE ONLY)'!Z$20:AI$20, "CLO10", 'Exam (LECTURE ONLY)'!Z263:AI263) / 'Exam (LECTURE ONLY)'!AN$15), "", SUMIF('Exam (LECTURE ONLY)'!Z$20:AI$20, "CLO10", 'Exam (LECTURE ONLY)'!Z263:AI263) / 'Exam (LECTURE ONLY)'!AN$15),
IF(AND('PRINTABLE (per grading)'!H$16="OUTPUT", 'PRINTABLE (per grading)'!B$13="Prelim"), IF(ISERROR(SUMIF(OUTPUT!C$20:M$20, "CLO10", OUTPUT!C263:M263) / OUTPUT!AL$15), "", SUMIF(OUTPUT!C$20:M$20, "CLO10", OUTPUT!C263:M263) / OUTPUT!AL$15),
IF(AND('PRINTABLE (per grading)'!H$16="OUTPUT", 'PRINTABLE (per grading)'!B$13="Midterm"), IF(ISERROR(SUMIF(OUTPUT!O$20:Y$20, "CLO10", OUTPUT!O263:Y263) / OUTPUT!AM$15), "", SUMIF(OUTPUT!O$20:Y$20, "CLO10", OUTPUT!O263:Y263) / OUTPUT!AM$15),
IF(AND('PRINTABLE (per grading)'!H$16="OUTPUT", 'PRINTABLE (per grading)'!B$13="Final"), IF(ISERROR(SUMIF(OUTPUT!AA$20:AI$20, "CLO10", OUTPUT!AA263:AI263) / OUTPUT!AN$15), "", SUMIF(OUTPUT!AA$20:AI$20, "CLO10", OUTPUT!AA263:AI263) / OUTPUT!AN$15),
"")))))),"")</f>
        <v/>
      </c>
      <c r="BI261" s="286" t="str">
        <f aca="false">IF(B261&lt;&gt;"",IF(BH261="","",IF(BH261&lt;0.5,1,IF(AND(BH261&gt;=0.5,BH261&lt;P$10),2,IF(BH261&gt;=P$10,3)))),"")</f>
        <v/>
      </c>
      <c r="BJ261" s="287" t="str">
        <f aca="false">IF(B261 &lt;&gt; "",IFERROR(IF(AVERAGE(BF261,BH261)&gt;=P$10,"Y","N"),""),"")</f>
        <v/>
      </c>
      <c r="BK261" s="8"/>
    </row>
    <row r="262" customFormat="false" ht="19.5" hidden="false" customHeight="true" outlineLevel="0" collapsed="false">
      <c r="A262" s="228" t="str">
        <f aca="false">IF(ISBLANK('Database (LECTURE-RES-PRAC)'!A259),"",'Database (LECTURE-RES-PRAC)'!A259)</f>
        <v/>
      </c>
      <c r="B262" s="229" t="str">
        <f aca="false">IF(ISBLANK('Database (LECTURE-RES-PRAC)'!B259),"",'Database (LECTURE-RES-PRAC)'!B259)</f>
        <v/>
      </c>
      <c r="C262" s="230" t="str">
        <f aca="false">IF(B262&lt;&gt;"",IF(C$16="PRELIM",'Grade computation'!C262, IF(C$16="MIDTERM",'Grade computation'!K262, IF(C$16="FINAL",'Grade computation'!S262,""))),"")</f>
        <v/>
      </c>
      <c r="D262" s="231" t="str">
        <f aca="false">IF(B262&lt;&gt;"",IFERROR(IF(B$11="80-20", (((C262/C$19)*X$6)+X$7)*D$18, IF(B$11="60-40", (((C262/C$19)*Y$6)+Y$7)*D$18, 0)),0),"")</f>
        <v/>
      </c>
      <c r="E262" s="230" t="str">
        <f aca="false">IF(B262&lt;&gt;"", IF(C$16="PRELIM",'Grade computation'!E262, IF(C$16="MIDTERM",'Grade computation'!M262, IF(C$16="FINAL",'Grade computation'!U262,""))),"")</f>
        <v/>
      </c>
      <c r="F262" s="232" t="str">
        <f aca="false">IF(B262&lt;&gt;"",IFERROR(IF(B$11="80-20", (((E262/E$19)*X$6)+X$7)*F$18, IF(B$11="60-40", (((E262/E$19)*Y$6)+Y$7)*F$18, 0)),0),"")</f>
        <v/>
      </c>
      <c r="G262" s="233" t="str">
        <f aca="false">IF(B262&lt;&gt;"",IFERROR((D262+F262),0),"")</f>
        <v/>
      </c>
      <c r="H262" s="234" t="str">
        <f aca="false">IF(B262&lt;&gt;"",IF(C$16="PRELIM", 'Grade computation'!H262, IF(C$16="MIDTERM", 'Grade computation'!P262, IF(C$16="FINAL",'Grade computation'!X262, ""))),"")</f>
        <v/>
      </c>
      <c r="I262" s="233" t="str">
        <f aca="false">IF(B262&lt;&gt;"",IFERROR(IF(B$11="80-20", (((H262/H$19)*X$6)+X$7)*I$19, IF(B$11="60-40", (((H262/H$19)*Y$6)+Y$7)*I$19, 0)),0),"")</f>
        <v/>
      </c>
      <c r="J262" s="237" t="str">
        <f aca="false">IFERROR((G262+I262),"")</f>
        <v/>
      </c>
      <c r="K262" s="183" t="str">
        <f aca="false">IFERROR(IF(J262="","",IF(J262&gt;=75,"PASSED","FAILED")),"")</f>
        <v/>
      </c>
      <c r="L262" s="183"/>
      <c r="M262" s="194" t="str">
        <f aca="false">IF(B262 &lt;&gt; "", IFERROR(IF(C$16 = "PRELIM", SUMIF('Database (LECTURE-RES-PRAC)'!D$14:AG$14, "CLO1", 'Database (LECTURE-RES-PRAC)'!D259:AG259) / 'Grade computation'!F$4, IF(C$16 = "MIDTERM", SUMIF('Database (LECTURE-RES-PRAC)'!AJ$14:BM$14, "CLO1", 'Database (LECTURE-RES-PRAC)'!AJ259:BM259) / 'Grade computation'!G$4, IF(C$16 = "FINAL", SUMIF('Database (LECTURE-RES-PRAC)'!BP$14:CS$14, "CLO1", 'Database (LECTURE-RES-PRAC)'!BP259:CS259) / 'Grade computation'!H$4,""))),""),"")</f>
        <v/>
      </c>
      <c r="N262" s="286" t="str">
        <f aca="false">IF(B262&lt;&gt;"",IF(M262="","",IF(M262&lt;0.5,1,IF(AND(M262&gt;=0.5,M262&lt;P$10),2,IF(M262&gt;=P$10,3)))),"")</f>
        <v/>
      </c>
      <c r="O262" s="194" t="str">
        <f aca="false">IF(B262 &lt;&gt; "",IF(AND('PRINTABLE (per grading)'!H$16="EXAM", 'PRINTABLE (per grading)'!B$13="Prelim"), IF(ISERROR(SUMIF('Exam (LECTURE ONLY)'!D$20:M$20, "CLO1", 'Exam (LECTURE ONLY)'!D264:M264) / 'Exam (LECTURE ONLY)'!AL$6), "", SUMIF('Exam (LECTURE ONLY)'!D$20:M$20, "CLO1", 'Exam (LECTURE ONLY)'!D264:M264) /'Exam (LECTURE ONLY)'!AL$6),
IF(AND('PRINTABLE (per grading)'!H$16="EXAM", 'PRINTABLE (per grading)'!B$13="Midterm"), IF(ISERROR(SUMIF('Exam (LECTURE ONLY)'!O$20:X$20, "CLO1", 'Exam (LECTURE ONLY)'!O264:X264) / 'Exam (LECTURE ONLY)'!AM$6), "", SUMIF('Exam (LECTURE ONLY)'!O$20:X$20, "CLO1", 'Exam (LECTURE ONLY)'!O264:X264) / 'Exam (LECTURE ONLY)'!AM$6),
IF(AND('PRINTABLE (per grading)'!H$16="EXAM", 'PRINTABLE (per grading)'!B$13="Final"), IF(ISERROR(SUMIF('Exam (LECTURE ONLY)'!Z$20:AI$20, "CLO1", 'Exam (LECTURE ONLY)'!Z264:AI264) / 'Exam (LECTURE ONLY)'!AN$6), "", SUMIF('Exam (LECTURE ONLY)'!Z$20:AI$20, "CLO1", 'Exam (LECTURE ONLY)'!Z264:AI264) / 'Exam (LECTURE ONLY)'!AN$6),
IF(AND('PRINTABLE (per grading)'!H$16="OUTPUT", 'PRINTABLE (per grading)'!B$13="Prelim"), IF(ISERROR(SUMIF(OUTPUT!C$20:M$20, "CLO1", OUTPUT!C264:M264) / OUTPUT!AL$6), "", SUMIF(OUTPUT!C$20:M$20, "CLO1", OUTPUT!C264:M264) / OUTPUT!AL$6),
IF(AND('PRINTABLE (per grading)'!H$16="OUTPUT", 'PRINTABLE (per grading)'!B$13="Midterm"), IF(ISERROR(SUMIF(OUTPUT!O$20:Y$20, "CLO1", OUTPUT!O264:Y264) / OUTPUT!AM$6), "", SUMIF(OUTPUT!O$20:Y$20, "CLO1", OUTPUT!O264:Y264) / OUTPUT!AM$6),
IF(AND('PRINTABLE (per grading)'!H$16="OUTPUT", 'PRINTABLE (per grading)'!B$13="Final"), IF(ISERROR(SUMIF(OUTPUT!AA$20:AI$20, "CLO1", OUTPUT!AA264:AI264) / OUTPUT!AN$6), "", SUMIF(OUTPUT!AA$20:AI$20, "CLO1", OUTPUT!AA264:AI264) / OUTPUT!AN$6),
"")))))),"")</f>
        <v/>
      </c>
      <c r="P262" s="286" t="str">
        <f aca="false">IF(B262&lt;&gt;"",IF(O262="","",IF(O262&lt;0.5,1,IF(AND(O262&gt;=0.5,O262&lt;P$10),2,IF(O262&gt;=P$10,3)))),"")</f>
        <v/>
      </c>
      <c r="Q262" s="287" t="str">
        <f aca="false">IF(B262 &lt;&gt; "",IFERROR(IF(AVERAGE(M262,O262)&gt;=P$10,"Y","N"),""),"")</f>
        <v/>
      </c>
      <c r="R262" s="194" t="str">
        <f aca="false">IF(B262 &lt;&gt; "", IFERROR(IF(C$16 = "PRELIM", SUMIF('Database (LECTURE-RES-PRAC)'!D$14:AG$14, "CLO2", 'Database (LECTURE-RES-PRAC)'!D259:AG259) / 'Grade computation'!F$5, IF(C$16 = "MIDTERM", SUMIF('Database (LECTURE-RES-PRAC)'!AJ$14:BM$14, "CLO2", 'Database (LECTURE-RES-PRAC)'!AJ259:BM259) / 'Grade computation'!G$5, IF(C$16 = "FINAL", SUMIF('Database (LECTURE-RES-PRAC)'!BP$14:CS$14, "CLO2", 'Database (LECTURE-RES-PRAC)'!BP259:CS259) / 'Grade computation'!H$5,""))),""),"")</f>
        <v/>
      </c>
      <c r="S262" s="286" t="str">
        <f aca="false">IF(B262&lt;&gt;"",IF(R262="","",IF(R262&lt;0.5,1,IF(AND(R262&gt;=0.5,R262&lt;P$10),2,IF(R262&gt;=P$10,3)))),"")</f>
        <v/>
      </c>
      <c r="T262" s="194" t="str">
        <f aca="false">IF(B262 &lt;&gt; "",IF(AND('PRINTABLE (per grading)'!H$16="EXAM", 'PRINTABLE (per grading)'!B$13="Prelim"), IF(ISERROR(SUMIF('Exam (LECTURE ONLY)'!D$20:M$20, "CLO2", 'Exam (LECTURE ONLY)'!D264:M264) / 'Exam (LECTURE ONLY)'!AL$7), "", SUMIF('Exam (LECTURE ONLY)'!D$20:M$20, "CLO2", 'Exam (LECTURE ONLY)'!D264:M264) /'Exam (LECTURE ONLY)'!AL$7),
IF(AND('PRINTABLE (per grading)'!H$16="EXAM", 'PRINTABLE (per grading)'!B$13="Midterm"), IF(ISERROR(SUMIF('Exam (LECTURE ONLY)'!O$20:X$20, "CLO2", 'Exam (LECTURE ONLY)'!O264:X264) / 'Exam (LECTURE ONLY)'!AM$7), "", SUMIF('Exam (LECTURE ONLY)'!O$20:X$20, "CLO2", 'Exam (LECTURE ONLY)'!O264:X264) / 'Exam (LECTURE ONLY)'!AM$7),
IF(AND('PRINTABLE (per grading)'!H$16="EXAM", 'PRINTABLE (per grading)'!B$13="Final"), IF(ISERROR(SUMIF('Exam (LECTURE ONLY)'!Z$20:AI$20, "CLO2", 'Exam (LECTURE ONLY)'!Z264:AI264) / 'Exam (LECTURE ONLY)'!AN$7), "", SUMIF('Exam (LECTURE ONLY)'!Z$20:AI$20, "CLO2", 'Exam (LECTURE ONLY)'!Z264:AI264) / 'Exam (LECTURE ONLY)'!AN$7),
IF(AND('PRINTABLE (per grading)'!H$16="OUTPUT", 'PRINTABLE (per grading)'!B$13="Prelim"), IF(ISERROR(SUMIF(OUTPUT!C$20:M$20, "CLO2", OUTPUT!C264:M264) / OUTPUT!AL$7), "", SUMIF(OUTPUT!C$20:M$20, "CLO2", OUTPUT!C264:M264) / OUTPUT!AL$7),
IF(AND('PRINTABLE (per grading)'!H$16="OUTPUT", 'PRINTABLE (per grading)'!B$13="Midterm"), IF(ISERROR(SUMIF(OUTPUT!O$20:Y$20, "CLO2", OUTPUT!O264:Y264) / OUTPUT!AM$7), "", SUMIF(OUTPUT!O$20:Y$20, "CLO2", OUTPUT!O264:Y264) / OUTPUT!AM$7),
IF(AND('PRINTABLE (per grading)'!H$16="OUTPUT", 'PRINTABLE (per grading)'!B$13="Final"), IF(ISERROR(SUMIF(OUTPUT!AA$20:AI$20, "CLO2", OUTPUT!AA264:AI264) / OUTPUT!AN$7), "", SUMIF(OUTPUT!AA$20:AI$20, "CLO2", OUTPUT!AA264:AI264) / OUTPUT!AN$7),
"")))))),"")</f>
        <v/>
      </c>
      <c r="U262" s="286" t="str">
        <f aca="false">IF(B262&lt;&gt;"",IF(T262="","",IF(T262&lt;0.5,1,IF(AND(T262&gt;=0.5,T262&lt;P$10),2,IF(T262&gt;=P$10,3)))),"")</f>
        <v/>
      </c>
      <c r="V262" s="287" t="str">
        <f aca="false">IF(B262 &lt;&gt; "",IFERROR(IF(AVERAGE(R262,T262)&gt;=P$10,"Y","N"),""),"")</f>
        <v/>
      </c>
      <c r="W262" s="194" t="str">
        <f aca="false">IF(B262 &lt;&gt; "", IFERROR(IF(C$16 = "PRELIM", SUMIF('Database (LECTURE-RES-PRAC)'!D$14:AG$14, "CLO3", 'Database (LECTURE-RES-PRAC)'!D259:AG259) / 'Grade computation'!F$6, IF(C$16 = "MIDTERM", SUMIF('Database (LECTURE-RES-PRAC)'!AJ$14:BM$14, "CLO3", 'Database (LECTURE-RES-PRAC)'!AJ259:BM259) / 'Grade computation'!G$6, IF(C$16 = "FINAL", SUMIF('Database (LECTURE-RES-PRAC)'!BP$14:CS$14, "CLO3", 'Database (LECTURE-RES-PRAC)'!BP259:CS259) / 'Grade computation'!H$6,""))),""),"")</f>
        <v/>
      </c>
      <c r="X262" s="286" t="str">
        <f aca="false">IF(B262&lt;&gt;"",IF(W262="","",IF(W262&lt;0.5,1,IF(AND(W262&gt;=0.5,W262&lt;P$10),2,IF(W262&gt;=P$10,3)))),"")</f>
        <v/>
      </c>
      <c r="Y262" s="194" t="str">
        <f aca="false">IF(B262 &lt;&gt; "",IF(AND('PRINTABLE (per grading)'!H$16="EXAM", 'PRINTABLE (per grading)'!B$13="Prelim"), IF(ISERROR(SUMIF('Exam (LECTURE ONLY)'!D$20:M$20, "CLO3", 'Exam (LECTURE ONLY)'!D264:M264) / 'Exam (LECTURE ONLY)'!AL$8), "", SUMIF('Exam (LECTURE ONLY)'!D$20:M$20, "CLO3", 'Exam (LECTURE ONLY)'!D264:M264) /'Exam (LECTURE ONLY)'!AL$8),
IF(AND('PRINTABLE (per grading)'!H$16="EXAM", 'PRINTABLE (per grading)'!B$13="Midterm"), IF(ISERROR(SUMIF('Exam (LECTURE ONLY)'!O$20:X$20, "CLO3", 'Exam (LECTURE ONLY)'!O264:X264) / 'Exam (LECTURE ONLY)'!AM$8), "", SUMIF('Exam (LECTURE ONLY)'!O$20:X$20, "CLO3", 'Exam (LECTURE ONLY)'!O264:X264) / 'Exam (LECTURE ONLY)'!AM$8),
IF(AND('PRINTABLE (per grading)'!H$16="EXAM", 'PRINTABLE (per grading)'!B$13="Final"), IF(ISERROR(SUMIF('Exam (LECTURE ONLY)'!Z$20:AI$20, "CLO3", 'Exam (LECTURE ONLY)'!Z264:AI264) / 'Exam (LECTURE ONLY)'!AN$8), "", SUMIF('Exam (LECTURE ONLY)'!Z$20:AI$20, "CLO3", 'Exam (LECTURE ONLY)'!Z264:AI264) / 'Exam (LECTURE ONLY)'!AN$8),
IF(AND('PRINTABLE (per grading)'!H$16="OUTPUT", 'PRINTABLE (per grading)'!B$13="Prelim"), IF(ISERROR(SUMIF(OUTPUT!C$20:M$20, "CLO3", OUTPUT!C264:M264) / OUTPUT!AL$8), "", SUMIF(OUTPUT!C$20:M$20, "CLO3", OUTPUT!C264:M264) / OUTPUT!AL$8),
IF(AND('PRINTABLE (per grading)'!H$16="OUTPUT", 'PRINTABLE (per grading)'!B$13="Midterm"), IF(ISERROR(SUMIF(OUTPUT!O$20:Y$20, "CLO3", OUTPUT!O264:Y264) / OUTPUT!AM$8), "", SUMIF(OUTPUT!O$20:Y$20, "CLO3", OUTPUT!O264:Y264) / OUTPUT!AM$8),
IF(AND('PRINTABLE (per grading)'!H$16="OUTPUT", 'PRINTABLE (per grading)'!B$13="Final"), IF(ISERROR(SUMIF(OUTPUT!AA$20:AI$20, "CLO3", OUTPUT!AA264:AI264) / OUTPUT!AN$8), "", SUMIF(OUTPUT!AA$20:AI$20, "CLO3", OUTPUT!AA264:AI264) / OUTPUT!AN$8),
"" )))))),"")</f>
        <v/>
      </c>
      <c r="Z262" s="286" t="str">
        <f aca="false">IF(B262&lt;&gt;"",IF(Y262="","",IF(Y262&lt;0.5,1,IF(AND(Y262&gt;=0.5,Y262&lt;P$10),2,IF(Y262&gt;=P$10,3)))),"")</f>
        <v/>
      </c>
      <c r="AA262" s="287" t="str">
        <f aca="false">IF(B262 &lt;&gt; "",IFERROR(IF(AVERAGE(W262,Y262)&gt;=P$10,"Y","N"),""),"")</f>
        <v/>
      </c>
      <c r="AB262" s="194" t="str">
        <f aca="false">IF(B262 &lt;&gt; "", IFERROR(IF(C$16 = "PRELIM", SUMIF('Database (LECTURE-RES-PRAC)'!D$14:AG$14, "CLO4", 'Database (LECTURE-RES-PRAC)'!D259:AG259) / 'Grade computation'!F$7, IF(C$16 = "MIDTERM", SUMIF('Database (LECTURE-RES-PRAC)'!AJ$14:BM$14, "CLO4", 'Database (LECTURE-RES-PRAC)'!AJ259:BM259) / 'Grade computation'!G$7, IF(C$16 = "FINAL", SUMIF('Database (LECTURE-RES-PRAC)'!BP$14:CS$14, "CLO4", 'Database (LECTURE-RES-PRAC)'!BP259:CS259) / 'Grade computation'!H$7,""))),""),"")</f>
        <v/>
      </c>
      <c r="AC262" s="286" t="str">
        <f aca="false">IF(B262&lt;&gt;"",IF(AB262="","",IF(AB262&lt;0.5,1,IF(AND(AB262&gt;=0.5,AB262&lt;P$10),2,IF(AB262&gt;=P$10,3)))),"")</f>
        <v/>
      </c>
      <c r="AD262" s="194" t="str">
        <f aca="false">IF(B262 &lt;&gt; "",IF(AND('PRINTABLE (per grading)'!H$16="EXAM", 'PRINTABLE (per grading)'!B$13="Prelim"), IF(ISERROR(SUMIF('Exam (LECTURE ONLY)'!D$20:M$20, "CLO4", 'Exam (LECTURE ONLY)'!D264:M264) / 'Exam (LECTURE ONLY)'!AL$9), "", SUMIF('Exam (LECTURE ONLY)'!D$20:M$20, "CLO4", 'Exam (LECTURE ONLY)'!D264:M264) /'Exam (LECTURE ONLY)'!AL$9),
IF(AND('PRINTABLE (per grading)'!H$16="EXAM", 'PRINTABLE (per grading)'!B$13="Midterm"), IF(ISERROR(SUMIF('Exam (LECTURE ONLY)'!O$20:X$20, "CLO4", 'Exam (LECTURE ONLY)'!O264:X264) / 'Exam (LECTURE ONLY)'!AM$9), "", SUMIF('Exam (LECTURE ONLY)'!O$20:X$20, "CLO4", 'Exam (LECTURE ONLY)'!O264:X264) / 'Exam (LECTURE ONLY)'!AM$9),
IF(AND('PRINTABLE (per grading)'!H$16="EXAM", 'PRINTABLE (per grading)'!B$13="Final"), IF(ISERROR(SUMIF('Exam (LECTURE ONLY)'!Z$20:AI$20, "CLO4", 'Exam (LECTURE ONLY)'!Z264:AI264) / 'Exam (LECTURE ONLY)'!AN$9), "", SUMIF('Exam (LECTURE ONLY)'!Z$20:AI$20, "CLO4", 'Exam (LECTURE ONLY)'!Z264:AI264) / 'Exam (LECTURE ONLY)'!AN$9),
IF(AND('PRINTABLE (per grading)'!H$16="OUTPUT", 'PRINTABLE (per grading)'!B$13="Prelim"), IF(ISERROR(SUMIF(OUTPUT!C$20:M$20, "CLO4", OUTPUT!C264:M264) / OUTPUT!AL$9), "", SUMIF(OUTPUT!C$20:M$20, "CLO4", OUTPUT!C264:M264) / OUTPUT!AL$9),
IF(AND('PRINTABLE (per grading)'!H$16="OUTPUT", 'PRINTABLE (per grading)'!B$13="Midterm"), IF(ISERROR(SUMIF(OUTPUT!O$20:Y$20, "CLO4", OUTPUT!O264:Y264) / OUTPUT!AM$9), "", SUMIF(OUTPUT!O$20:Y$20, "CLO4", OUTPUT!O264:Y264) / OUTPUT!AM$9),
IF(AND('PRINTABLE (per grading)'!H$16="OUTPUT", 'PRINTABLE (per grading)'!B$13="Final"), IF(ISERROR(SUMIF(OUTPUT!AA$20:AI$20, "CLO4", OUTPUT!AA264:AI264) / OUTPUT!AN$9), "", SUMIF(OUTPUT!AA$20:AI$20, "CLO4", OUTPUT!AA264:AI264) / OUTPUT!AN$9),
"")))))),"")</f>
        <v/>
      </c>
      <c r="AE262" s="286" t="str">
        <f aca="false">IF(B262&lt;&gt;"",IF(AD262="","",IF(AD262&lt;0.5,1,IF(AND(AD262&gt;=0.5,AD262&lt;P$10),2,IF(AD262&gt;=P$10,3)))),"")</f>
        <v/>
      </c>
      <c r="AF262" s="287" t="str">
        <f aca="false">IF(B262 &lt;&gt; "",IFERROR(IF(AVERAGE(AB262,AD262)&gt;=P$10,"Y","N"),""),"")</f>
        <v/>
      </c>
      <c r="AG262" s="194" t="str">
        <f aca="false">IF(B262 &lt;&gt; "", IFERROR(IF(C$16 = "PRELIM", SUMIF('Database (LECTURE-RES-PRAC)'!D$14:AG$14, "CLO5", 'Database (LECTURE-RES-PRAC)'!D259:AG259) / 'Grade computation'!F$8, IF(C$16 = "MIDTERM", SUMIF('Database (LECTURE-RES-PRAC)'!AJ$14:BM$14, "CLO5", 'Database (LECTURE-RES-PRAC)'!AJ259:BM259) / 'Grade computation'!G$8, IF(C$16 = "FINAL", SUMIF('Database (LECTURE-RES-PRAC)'!BP$14:CS$14, "CLO5", 'Database (LECTURE-RES-PRAC)'!BP259:CS259) / 'Grade computation'!H$8,""))),""),"")</f>
        <v/>
      </c>
      <c r="AH262" s="286" t="str">
        <f aca="false">IF(B262&lt;&gt;"",IF(AG262="","",IF(AG262&lt;0.5,1,IF(AND(AG262&gt;=0.5,AG262&lt;P$10),2,IF(AG262&gt;=P$10,3)))),"")</f>
        <v/>
      </c>
      <c r="AI262" s="194" t="str">
        <f aca="false">IF(B262 &lt;&gt; "",IF(AND('PRINTABLE (per grading)'!H$16="EXAM", 'PRINTABLE (per grading)'!B$13="Prelim"), IF(ISERROR(SUMIF('Exam (LECTURE ONLY)'!D$20:M$20, "CLO5", 'Exam (LECTURE ONLY)'!D264:M264) / 'Exam (LECTURE ONLY)'!AL$10), "", SUMIF('Exam (LECTURE ONLY)'!D$20:M$20, "CLO5", 'Exam (LECTURE ONLY)'!D264:M264) /'Exam (LECTURE ONLY)'!AL$10),
IF(AND('PRINTABLE (per grading)'!H$16="EXAM", 'PRINTABLE (per grading)'!B$13="Midterm"), IF(ISERROR(SUMIF('Exam (LECTURE ONLY)'!O$20:X$20, "CLO5", 'Exam (LECTURE ONLY)'!O264:X264) / 'Exam (LECTURE ONLY)'!AM$10), "", SUMIF('Exam (LECTURE ONLY)'!O$20:X$20, "CLO5", 'Exam (LECTURE ONLY)'!O264:X264) / 'Exam (LECTURE ONLY)'!AM$10),
IF(AND('PRINTABLE (per grading)'!H$16="EXAM", 'PRINTABLE (per grading)'!B$13="Final"), IF(ISERROR(SUMIF('Exam (LECTURE ONLY)'!Z$20:AI$20, "CLO5", 'Exam (LECTURE ONLY)'!Z264:AI264) / 'Exam (LECTURE ONLY)'!AN$10), "", SUMIF('Exam (LECTURE ONLY)'!Z$20:AI$20, "CLO5", 'Exam (LECTURE ONLY)'!Z264:AI264) / 'Exam (LECTURE ONLY)'!AN$10),
IF(AND('PRINTABLE (per grading)'!H$16="OUTPUT", 'PRINTABLE (per grading)'!B$13="Prelim"), IF(ISERROR(SUMIF(OUTPUT!C$20:M$20, "CLO5", OUTPUT!C264:M264) / OUTPUT!AL$10), "", SUMIF(OUTPUT!C$20:M$20, "CLO5", OUTPUT!C264:M264) / OUTPUT!AL$10),
IF(AND('PRINTABLE (per grading)'!H$16="OUTPUT", 'PRINTABLE (per grading)'!B$13="Midterm"), IF(ISERROR(SUMIF(OUTPUT!O$20:Y$20, "CLO5", OUTPUT!O264:Y264) / OUTPUT!AM$10), "", SUMIF(OUTPUT!O$20:Y$20, "CLO5", OUTPUT!O264:Y264) / OUTPUT!AM$10),
IF(AND('PRINTABLE (per grading)'!H$16="OUTPUT", 'PRINTABLE (per grading)'!B$13="Final"), IF(ISERROR(SUMIF(OUTPUT!AA$20:AI$20, "CLO5", OUTPUT!AA264:AI264) / OUTPUT!AN$10), "", SUMIF(OUTPUT!AA$20:AI$20, "CLO5", OUTPUT!AA264:AI264) / OUTPUT!AN$10),
"")))))),"")</f>
        <v/>
      </c>
      <c r="AJ262" s="286" t="str">
        <f aca="false">IF(B262&lt;&gt;"",IF(AI262="","",IF(AI262&lt;0.5,1,IF(AND(AI262&gt;=0.5,AI262&lt;P$10),2,IF(AI262&gt;=P$10,3)))),"")</f>
        <v/>
      </c>
      <c r="AK262" s="287" t="str">
        <f aca="false">IF(B262 &lt;&gt; "",IFERROR(IF(AVERAGE(AG262,AI262)&gt;=P$10,"Y","N"),""),"")</f>
        <v/>
      </c>
      <c r="AL262" s="194" t="str">
        <f aca="false">IF(B262 &lt;&gt; "", IFERROR(IF(C$16 = "PRELIM", SUMIF('Database (LECTURE-RES-PRAC)'!D$14:AG$14, "CLO6", 'Database (LECTURE-RES-PRAC)'!D259:AG259) / 'Grade computation'!F$9, IF(C$16 = "MIDTERM", SUMIF('Database (LECTURE-RES-PRAC)'!AJ$14:BM$14, "CLO6", 'Database (LECTURE-RES-PRAC)'!AJ259:BM259) / 'Grade computation'!G$9, IF(C$16 = "FINAL", SUMIF('Database (LECTURE-RES-PRAC)'!BP$14:CS$14, "CLO6", 'Database (LECTURE-RES-PRAC)'!BP259:CS259) / 'Grade computation'!H$9,""))),""),"")</f>
        <v/>
      </c>
      <c r="AM262" s="286" t="str">
        <f aca="false">IF(B262&lt;&gt;"",IF(AL262="","",IF(AL262&lt;0.5,1,IF(AND(AL262&gt;=0.5,AL262&lt;P$10),2,IF(AL262&gt;=P$10,3)))),"")</f>
        <v/>
      </c>
      <c r="AN262" s="194" t="str">
        <f aca="false">IF(B262 &lt;&gt; "",IF(AND('PRINTABLE (per grading)'!H$16="EXAM", 'PRINTABLE (per grading)'!B$13="Prelim"), IF(ISERROR(SUMIF('Exam (LECTURE ONLY)'!D$20:M$20, "CLO6", 'Exam (LECTURE ONLY)'!D264:M264) / 'Exam (LECTURE ONLY)'!AL$11), "", SUMIF('Exam (LECTURE ONLY)'!D$20:M$20, "CLO6", 'Exam (LECTURE ONLY)'!D264:M264) /'Exam (LECTURE ONLY)'!AL$11),
IF(AND('PRINTABLE (per grading)'!H$16="EXAM", 'PRINTABLE (per grading)'!B$13="Midterm"), IF(ISERROR(SUMIF('Exam (LECTURE ONLY)'!O$20:X$20, "CLO6", 'Exam (LECTURE ONLY)'!O264:X264) / 'Exam (LECTURE ONLY)'!AM$11), "", SUMIF('Exam (LECTURE ONLY)'!O$20:X$20, "CLO6", 'Exam (LECTURE ONLY)'!O264:X264) / 'Exam (LECTURE ONLY)'!AM$11),
IF(AND('PRINTABLE (per grading)'!H$16="EXAM", 'PRINTABLE (per grading)'!B$13="Final"), IF(ISERROR(SUMIF('Exam (LECTURE ONLY)'!Z$20:AI$20, "CLO6", 'Exam (LECTURE ONLY)'!Z264:AI264) / 'Exam (LECTURE ONLY)'!AN$11), "", SUMIF('Exam (LECTURE ONLY)'!Z$20:AI$20, "CLO6", 'Exam (LECTURE ONLY)'!Z264:AI264) / 'Exam (LECTURE ONLY)'!AN$11),
IF(AND('PRINTABLE (per grading)'!H$16="OUTPUT", 'PRINTABLE (per grading)'!B$13="Prelim"), IF(ISERROR(SUMIF(OUTPUT!C$20:M$20, "CLO6", OUTPUT!C264:M264) / OUTPUT!AL$11), "", SUMIF(OUTPUT!C$20:M$20, "CLO6", OUTPUT!C264:M264) / OUTPUT!AL$11),
IF(AND('PRINTABLE (per grading)'!H$16="OUTPUT", 'PRINTABLE (per grading)'!B$13="Midterm"), IF(ISERROR(SUMIF(OUTPUT!O$20:Y$20, "CLO6", OUTPUT!O264:Y264) / OUTPUT!AM$11), "", SUMIF(OUTPUT!O$20:Y$20, "CLO6", OUTPUT!O264:Y264) / OUTPUT!AM$11),
IF(AND('PRINTABLE (per grading)'!H$16="OUTPUT", 'PRINTABLE (per grading)'!B$13="Final"), IF(ISERROR(SUMIF(OUTPUT!AA$20:AI$20, "CLO6", OUTPUT!AA264:AI264) / OUTPUT!AN$11), "", SUMIF(OUTPUT!AA$20:AI$20, "CLO6", OUTPUT!AA264:AI264) / OUTPUT!AN$11),
"")))))),"")</f>
        <v/>
      </c>
      <c r="AO262" s="286" t="str">
        <f aca="false">IF(B262&lt;&gt;"",IF(AN262="","",IF(AN262&lt;0.5,1,IF(AND(AN262&gt;=0.5,AN262&lt;P$10),2,IF(AN262&gt;=P$10,3)))),"")</f>
        <v/>
      </c>
      <c r="AP262" s="287" t="str">
        <f aca="false">IF(B262 &lt;&gt; "",IFERROR(IF(AVERAGE(AL262,AN262)&gt;=P$10,"Y","N"),""),"")</f>
        <v/>
      </c>
      <c r="AQ262" s="194" t="str">
        <f aca="false">IF(B262 &lt;&gt; "", IFERROR(IF(C$16 = "PRELIM", SUMIF('Database (LECTURE-RES-PRAC)'!D$14:AG$14, "CLO7", 'Database (LECTURE-RES-PRAC)'!D259:AG259) / 'Grade computation'!F$10, IF(C$16 = "MIDTERM", SUMIF('Database (LECTURE-RES-PRAC)'!AJ$14:BM$14, "CLO7", 'Database (LECTURE-RES-PRAC)'!AJ259:BM259) / 'Grade computation'!G$10, IF(C$16 = "FINAL", SUMIF('Database (LECTURE-RES-PRAC)'!BP$14:CS$14, "CLO7", 'Database (LECTURE-RES-PRAC)'!BP259:CS259) / 'Grade computation'!H$10,""))),""),"")</f>
        <v/>
      </c>
      <c r="AR262" s="286" t="str">
        <f aca="false">IF(B262&lt;&gt;"",IF(AQ262="","",IF(AQ262&lt;0.5,1,IF(AND(AQ262&gt;=0.5,AQ262&lt;P$10),2,IF(AQ262&gt;=P$10,3)))),"")</f>
        <v/>
      </c>
      <c r="AS262" s="194" t="str">
        <f aca="false">IF(B262 &lt;&gt; "",IF(AND('PRINTABLE (per grading)'!H$16="EXAM", 'PRINTABLE (per grading)'!B$13="Prelim"), IF(ISERROR(SUMIF('Exam (LECTURE ONLY)'!D$20:M$20, "CLO7", 'Exam (LECTURE ONLY)'!D264:M264) / 'Exam (LECTURE ONLY)'!AL$12), "", SUMIF('Exam (LECTURE ONLY)'!D$20:M$20, "CLO7", 'Exam (LECTURE ONLY)'!D264:M264) /'Exam (LECTURE ONLY)'!AL$12),
IF(AND('PRINTABLE (per grading)'!H$16="EXAM", 'PRINTABLE (per grading)'!B$13="Midterm"), IF(ISERROR(SUMIF('Exam (LECTURE ONLY)'!O$20:X$20, "CLO7", 'Exam (LECTURE ONLY)'!O264:X264) / 'Exam (LECTURE ONLY)'!AM$12), "", SUMIF('Exam (LECTURE ONLY)'!O$20:X$20, "CLO7", 'Exam (LECTURE ONLY)'!O264:X264) / 'Exam (LECTURE ONLY)'!AM$12),
IF(AND('PRINTABLE (per grading)'!H$16="EXAM", 'PRINTABLE (per grading)'!B$13="Final"), IF(ISERROR(SUMIF('Exam (LECTURE ONLY)'!Z$20:AI$20, "CLO7", 'Exam (LECTURE ONLY)'!Z264:AI264) / 'Exam (LECTURE ONLY)'!AN$12), "", SUMIF('Exam (LECTURE ONLY)'!Z$20:AI$20, "CLO7", 'Exam (LECTURE ONLY)'!Z264:AI264) / 'Exam (LECTURE ONLY)'!AN$12),
IF(AND('PRINTABLE (per grading)'!H$16="OUTPUT", 'PRINTABLE (per grading)'!B$13="Prelim"), IF(ISERROR(SUMIF(OUTPUT!C$20:M$20, "CLO7", OUTPUT!C264:M264) / OUTPUT!AL$12), "", SUMIF(OUTPUT!C$20:M$20, "CLO7", OUTPUT!C264:M264) / OUTPUT!AL$12),
IF(AND('PRINTABLE (per grading)'!H$16="OUTPUT", 'PRINTABLE (per grading)'!B$13="Midterm"), IF(ISERROR(SUMIF(OUTPUT!O$20:Y$20, "CLO7", OUTPUT!O264:Y264) / OUTPUT!AM$12), "", SUMIF(OUTPUT!O$20:Y$20, "CLO7", OUTPUT!O264:Y264) / OUTPUT!AM$12),
IF(AND('PRINTABLE (per grading)'!H$16="OUTPUT", 'PRINTABLE (per grading)'!B$13="Final"), IF(ISERROR(SUMIF(OUTPUT!AA$20:AI$20, "CLO7", OUTPUT!AA264:AI264) / OUTPUT!AN$12), "", SUMIF(OUTPUT!AA$20:AI$20, "CLO7", OUTPUT!AA264:AI264) / OUTPUT!AN$12),
"")))))),"")</f>
        <v/>
      </c>
      <c r="AT262" s="286" t="str">
        <f aca="false">IF(B262&lt;&gt;"",IF(AS262="","",IF(AS262&lt;0.5,1,IF(AND(AS262&gt;=0.5,AS262&lt;P$10),2,IF(AS262&gt;=P$10,3)))),"")</f>
        <v/>
      </c>
      <c r="AU262" s="287" t="str">
        <f aca="false">IF(B262 &lt;&gt; "",IFERROR(IF(AVERAGE(AQ262,AS262)&gt;=P$10,"Y","N"),""),"")</f>
        <v/>
      </c>
      <c r="AV262" s="194" t="str">
        <f aca="false">IF(B262 &lt;&gt; "", IFERROR(IF(C$16 = "PRELIM", SUMIF('Database (LECTURE-RES-PRAC)'!D$14:AG$14, "CLO8", 'Database (LECTURE-RES-PRAC)'!D259:AG259) / 'Grade computation'!F$11, IF(C$16 = "MIDTERM", SUMIF('Database (LECTURE-RES-PRAC)'!AJ$14:BM$14, "CLO8", 'Database (LECTURE-RES-PRAC)'!AJ259:BM259) / 'Grade computation'!G$11, IF(C$16 = "FINAL", SUMIF('Database (LECTURE-RES-PRAC)'!BP$14:CS$14, "CLO8", 'Database (LECTURE-RES-PRAC)'!BP259:CS259) / 'Grade computation'!H$11,""))),""),"")</f>
        <v/>
      </c>
      <c r="AW262" s="286" t="str">
        <f aca="false">IF(B262&lt;&gt;"",IF(AV262="","",IF(AV262&lt;0.5,1,IF(AND(AV262&gt;=0.5,AV262&lt;P$10),2,IF(AV262&gt;=P$10,3)))),"")</f>
        <v/>
      </c>
      <c r="AX262" s="194" t="str">
        <f aca="false">IF(B262 &lt;&gt; "",IF(AND('PRINTABLE (per grading)'!H$16="EXAM", 'PRINTABLE (per grading)'!B$13="Prelim"), IF(ISERROR(SUMIF('Exam (LECTURE ONLY)'!D$20:M$20, "CLO8", 'Exam (LECTURE ONLY)'!D264:M264) / 'Exam (LECTURE ONLY)'!AL$13), "", SUMIF('Exam (LECTURE ONLY)'!D$20:M$20, "CLO8", 'Exam (LECTURE ONLY)'!D264:M264) /'Exam (LECTURE ONLY)'!AL$13),
IF(AND('PRINTABLE (per grading)'!H$16="EXAM", 'PRINTABLE (per grading)'!B$13="Midterm"), IF(ISERROR(SUMIF('Exam (LECTURE ONLY)'!O$20:X$20, "CLO8", 'Exam (LECTURE ONLY)'!O264:X264) / 'Exam (LECTURE ONLY)'!AM$13), "", SUMIF('Exam (LECTURE ONLY)'!O$20:X$20, "CLO8", 'Exam (LECTURE ONLY)'!O264:X264) / 'Exam (LECTURE ONLY)'!AM$13),
IF(AND('PRINTABLE (per grading)'!H$16="EXAM", 'PRINTABLE (per grading)'!B$13="Final"), IF(ISERROR(SUMIF('Exam (LECTURE ONLY)'!Z$20:AI$20, "CLO8", 'Exam (LECTURE ONLY)'!Z264:AI264) / 'Exam (LECTURE ONLY)'!AN$13), "", SUMIF('Exam (LECTURE ONLY)'!Z$20:AI$20, "CLO8", 'Exam (LECTURE ONLY)'!Z264:AI264) / 'Exam (LECTURE ONLY)'!AN$13),
IF(AND('PRINTABLE (per grading)'!H$16="OUTPUT", 'PRINTABLE (per grading)'!B$13="Prelim"), IF(ISERROR(SUMIF(OUTPUT!C$20:M$20, "CLO8", OUTPUT!C264:M264) / OUTPUT!AL$13), "", SUMIF(OUTPUT!C$20:M$20, "CLO8", OUTPUT!C264:M264) / OUTPUT!AL$13),
IF(AND('PRINTABLE (per grading)'!H$16="OUTPUT", 'PRINTABLE (per grading)'!B$13="Midterm"), IF(ISERROR(SUMIF(OUTPUT!O$20:Y$20, "CLO8", OUTPUT!O264:Y264) / OUTPUT!AM$13), "", SUMIF(OUTPUT!O$20:Y$20, "CLO8", OUTPUT!O264:Y264) / OUTPUT!AM$13),
IF(AND('PRINTABLE (per grading)'!H$16="OUTPUT", 'PRINTABLE (per grading)'!B$13="Final"), IF(ISERROR(SUMIF(OUTPUT!AA$20:AI$20, "CLO8", OUTPUT!AA264:AI264) / OUTPUT!AN$13), "", SUMIF(OUTPUT!AA$20:AI$20, "CLO8", OUTPUT!AA264:AI264) / OUTPUT!AN$13),
"")))))),"")</f>
        <v/>
      </c>
      <c r="AY262" s="286" t="str">
        <f aca="false">IF(B262&lt;&gt;"",IF(AX262="","",IF(AX262&lt;0.5,1,IF(AND(AX262&gt;=0.5,AX262&lt;P$10),2,IF(AX262&gt;=P$10,3)))),"")</f>
        <v/>
      </c>
      <c r="AZ262" s="287" t="str">
        <f aca="false">IF(B262 &lt;&gt; "",IFERROR(IF(AVERAGE(AV262,AX262)&gt;=P$10,"Y","N"),""),"")</f>
        <v/>
      </c>
      <c r="BA262" s="194" t="str">
        <f aca="false">IF(B262 &lt;&gt; "", IFERROR(IF(C$16 = "PRELIM", SUMIF('Database (LECTURE-RES-PRAC)'!D$14:AG$14, "CLO9", 'Database (LECTURE-RES-PRAC)'!D259:AG259) / 'Grade computation'!F$12, IF(C$16 = "MIDTERM", SUMIF('Database (LECTURE-RES-PRAC)'!AJ$14:BM$14, "CLO9", 'Database (LECTURE-RES-PRAC)'!AJ259:BM259) / 'Grade computation'!G$12, IF(C$16 = "FINAL", SUMIF('Database (LECTURE-RES-PRAC)'!BP$14:CS$14, "CLO9", 'Database (LECTURE-RES-PRAC)'!BP259:CS259) / 'Grade computation'!H$12,""))),""),"")</f>
        <v/>
      </c>
      <c r="BB262" s="286" t="str">
        <f aca="false">IF(B262&lt;&gt;"",IF(BA262="","",IF(BA262&lt;0.5,1,IF(AND(BA262&gt;=0.5,BA262&lt;P$10),2,IF(BA262&gt;=P$10,3)))),"")</f>
        <v/>
      </c>
      <c r="BC262" s="194" t="str">
        <f aca="false">IF(B262 &lt;&gt; "",IF(AND('PRINTABLE (per grading)'!H$16="EXAM", 'PRINTABLE (per grading)'!B$13="Prelim"), IF(ISERROR(SUMIF('Exam (LECTURE ONLY)'!D$20:M$20, "CLO9", 'Exam (LECTURE ONLY)'!D264:M264) / 'Exam (LECTURE ONLY)'!AL$14), "", SUMIF('Exam (LECTURE ONLY)'!D$20:M$20, "CLO9", 'Exam (LECTURE ONLY)'!D264:M264) /'Exam (LECTURE ONLY)'!AL$14),
IF(AND('PRINTABLE (per grading)'!H$16="EXAM", 'PRINTABLE (per grading)'!B$13="Midterm"), IF(ISERROR(SUMIF('Exam (LECTURE ONLY)'!O$20:X$20, "CLO9", 'Exam (LECTURE ONLY)'!O264:X264) / 'Exam (LECTURE ONLY)'!AM$14), "", SUMIF('Exam (LECTURE ONLY)'!O$20:X$20, "CLO9", 'Exam (LECTURE ONLY)'!O264:X264) / 'Exam (LECTURE ONLY)'!AM$14),
IF(AND('PRINTABLE (per grading)'!H$16="EXAM", 'PRINTABLE (per grading)'!B$13="Final"), IF(ISERROR(SUMIF('Exam (LECTURE ONLY)'!Z$20:AI$20, "CLO9", 'Exam (LECTURE ONLY)'!Z264:AI264) / 'Exam (LECTURE ONLY)'!AN$14), "", SUMIF('Exam (LECTURE ONLY)'!Z$20:AI$20, "CLO9", 'Exam (LECTURE ONLY)'!Z264:AI264) / 'Exam (LECTURE ONLY)'!AN$14),
IF(AND('PRINTABLE (per grading)'!H$16="OUTPUT", 'PRINTABLE (per grading)'!B$13="Prelim"), IF(ISERROR(SUMIF(OUTPUT!C$20:M$20, "CLO9", OUTPUT!C264:M264) / OUTPUT!AL$14), "", SUMIF(OUTPUT!C$20:M$20, "CLO9", OUTPUT!C264:M264) / OUTPUT!AL$14),
IF(AND('PRINTABLE (per grading)'!H$16="OUTPUT", 'PRINTABLE (per grading)'!B$13="Midterm"), IF(ISERROR(SUMIF(OUTPUT!O$20:Y$20, "CLO9", OUTPUT!O264:Y264) / OUTPUT!AM$14), "", SUMIF(OUTPUT!O$20:Y$20, "CLO9", OUTPUT!O264:Y264) / OUTPUT!AM$14),
IF(AND('PRINTABLE (per grading)'!H$16="OUTPUT", 'PRINTABLE (per grading)'!B$13="Final"), IF(ISERROR(SUMIF(OUTPUT!AA$20:AI$20, "CLO9", OUTPUT!AA264:AI264) / OUTPUT!AN$14), "", SUMIF(OUTPUT!AA$20:AI$20, "CLO9", OUTPUT!AA264:AI264) / OUTPUT!AN$14),
"")))))),"")</f>
        <v/>
      </c>
      <c r="BD262" s="286" t="str">
        <f aca="false">IF(B262&lt;&gt;"",IF(BC262="","",IF(BC262&lt;0.5,1,IF(AND(BC262&gt;=0.5,BC262&lt;P$10),2,IF(BC262&gt;=P$10,3)))),"")</f>
        <v/>
      </c>
      <c r="BE262" s="287" t="str">
        <f aca="false">IF(B262 &lt;&gt; "",IFERROR(IF(AVERAGE(BA262,BC262)&gt;=P$10,"Y","N"),""),"")</f>
        <v/>
      </c>
      <c r="BF262" s="194" t="str">
        <f aca="false">IF(B262 &lt;&gt; "", IFERROR(IF(C$16 = "PRELIM", SUMIF('Database (LECTURE-RES-PRAC)'!D$14:AG$14, "CLO10", 'Database (LECTURE-RES-PRAC)'!D259:AG259) / 'Grade computation'!F$13, IF(C$16 = "MIDTERM", SUMIF('Database (LECTURE-RES-PRAC)'!AJ$14:BM$14, "CLO10", 'Database (LECTURE-RES-PRAC)'!AJ259:BM259) / 'Grade computation'!G$13, IF(C$16 = "FINAL", SUMIF('Database (LECTURE-RES-PRAC)'!BP$14:CS$14, "CLO10", 'Database (LECTURE-RES-PRAC)'!BP259:CS259) / 'Grade computation'!H$13,""))),""),"")</f>
        <v/>
      </c>
      <c r="BG262" s="286" t="str">
        <f aca="false">IF(B262&lt;&gt;"",IF(BF262="","",IF(BF262&lt;0.5,1,IF(AND(BF262&gt;=0.5,BF262&lt;P$10),2,IF(BF262&gt;=P$10,3)))),"")</f>
        <v/>
      </c>
      <c r="BH262" s="194" t="str">
        <f aca="false">IF(B262 &lt;&gt; "",IF(AND('PRINTABLE (per grading)'!H$16="EXAM", 'PRINTABLE (per grading)'!B$13="Prelim"), IF(ISERROR(SUMIF('Exam (LECTURE ONLY)'!D$20:M$20, "CLO10", 'Exam (LECTURE ONLY)'!D264:M264) / 'Exam (LECTURE ONLY)'!AL$15), "", SUMIF('Exam (LECTURE ONLY)'!D$20:M$20, "CLO10", 'Exam (LECTURE ONLY)'!D264:M264) /'Exam (LECTURE ONLY)'!AL$15),
IF(AND('PRINTABLE (per grading)'!H$16="EXAM", 'PRINTABLE (per grading)'!B$13="Midterm"), IF(ISERROR(SUMIF('Exam (LECTURE ONLY)'!O$20:X$20, "CLO10", 'Exam (LECTURE ONLY)'!O264:X264) / 'Exam (LECTURE ONLY)'!AM$15), "", SUMIF('Exam (LECTURE ONLY)'!O$20:X$20, "CLO10", 'Exam (LECTURE ONLY)'!O264:X264) / 'Exam (LECTURE ONLY)'!AM$15),
IF(AND('PRINTABLE (per grading)'!H$16="EXAM", 'PRINTABLE (per grading)'!B$13="Final"), IF(ISERROR(SUMIF('Exam (LECTURE ONLY)'!Z$20:AI$20, "CLO10", 'Exam (LECTURE ONLY)'!Z264:AI264) / 'Exam (LECTURE ONLY)'!AN$15), "", SUMIF('Exam (LECTURE ONLY)'!Z$20:AI$20, "CLO10", 'Exam (LECTURE ONLY)'!Z264:AI264) / 'Exam (LECTURE ONLY)'!AN$15),
IF(AND('PRINTABLE (per grading)'!H$16="OUTPUT", 'PRINTABLE (per grading)'!B$13="Prelim"), IF(ISERROR(SUMIF(OUTPUT!C$20:M$20, "CLO10", OUTPUT!C264:M264) / OUTPUT!AL$15), "", SUMIF(OUTPUT!C$20:M$20, "CLO10", OUTPUT!C264:M264) / OUTPUT!AL$15),
IF(AND('PRINTABLE (per grading)'!H$16="OUTPUT", 'PRINTABLE (per grading)'!B$13="Midterm"), IF(ISERROR(SUMIF(OUTPUT!O$20:Y$20, "CLO10", OUTPUT!O264:Y264) / OUTPUT!AM$15), "", SUMIF(OUTPUT!O$20:Y$20, "CLO10", OUTPUT!O264:Y264) / OUTPUT!AM$15),
IF(AND('PRINTABLE (per grading)'!H$16="OUTPUT", 'PRINTABLE (per grading)'!B$13="Final"), IF(ISERROR(SUMIF(OUTPUT!AA$20:AI$20, "CLO10", OUTPUT!AA264:AI264) / OUTPUT!AN$15), "", SUMIF(OUTPUT!AA$20:AI$20, "CLO10", OUTPUT!AA264:AI264) / OUTPUT!AN$15),
"")))))),"")</f>
        <v/>
      </c>
      <c r="BI262" s="286" t="str">
        <f aca="false">IF(B262&lt;&gt;"",IF(BH262="","",IF(BH262&lt;0.5,1,IF(AND(BH262&gt;=0.5,BH262&lt;P$10),2,IF(BH262&gt;=P$10,3)))),"")</f>
        <v/>
      </c>
      <c r="BJ262" s="287" t="str">
        <f aca="false">IF(B262 &lt;&gt; "",IFERROR(IF(AVERAGE(BF262,BH262)&gt;=P$10,"Y","N"),""),"")</f>
        <v/>
      </c>
      <c r="BK262" s="8"/>
    </row>
    <row r="263" customFormat="false" ht="19.5" hidden="false" customHeight="true" outlineLevel="0" collapsed="false">
      <c r="A263" s="183" t="str">
        <f aca="false">IF(ISBLANK('Database (LECTURE-RES-PRAC)'!A260),"",'Database (LECTURE-RES-PRAC)'!A260)</f>
        <v/>
      </c>
      <c r="B263" s="184" t="str">
        <f aca="false">IF(ISBLANK('Database (LECTURE-RES-PRAC)'!B260),"",'Database (LECTURE-RES-PRAC)'!B260)</f>
        <v/>
      </c>
      <c r="C263" s="230" t="str">
        <f aca="false">IF(B263&lt;&gt;"",IF(C$16="PRELIM",'Grade computation'!C263, IF(C$16="MIDTERM",'Grade computation'!K263, IF(C$16="FINAL",'Grade computation'!S263,""))),"")</f>
        <v/>
      </c>
      <c r="D263" s="231" t="str">
        <f aca="false">IF(B263&lt;&gt;"",IFERROR(IF(B$11="80-20", (((C263/C$19)*X$6)+X$7)*D$18, IF(B$11="60-40", (((C263/C$19)*Y$6)+Y$7)*D$18, 0)),0),"")</f>
        <v/>
      </c>
      <c r="E263" s="230" t="str">
        <f aca="false">IF(B263&lt;&gt;"", IF(C$16="PRELIM",'Grade computation'!E263, IF(C$16="MIDTERM",'Grade computation'!M263, IF(C$16="FINAL",'Grade computation'!U263,""))),"")</f>
        <v/>
      </c>
      <c r="F263" s="232" t="str">
        <f aca="false">IF(B263&lt;&gt;"",IFERROR(IF(B$11="80-20", (((E263/E$19)*X$6)+X$7)*F$18, IF(B$11="60-40", (((E263/E$19)*Y$6)+Y$7)*F$18, 0)),0),"")</f>
        <v/>
      </c>
      <c r="G263" s="233" t="str">
        <f aca="false">IF(B263&lt;&gt;"",IFERROR((D263+F263),0),"")</f>
        <v/>
      </c>
      <c r="H263" s="234" t="str">
        <f aca="false">IF(B263&lt;&gt;"",IF(C$16="PRELIM", 'Grade computation'!H263, IF(C$16="MIDTERM", 'Grade computation'!P263, IF(C$16="FINAL",'Grade computation'!X263, ""))),"")</f>
        <v/>
      </c>
      <c r="I263" s="233" t="str">
        <f aca="false">IF(B263&lt;&gt;"",IFERROR(IF(B$11="80-20", (((H263/H$19)*X$6)+X$7)*I$19, IF(B$11="60-40", (((H263/H$19)*Y$6)+Y$7)*I$19, 0)),0),"")</f>
        <v/>
      </c>
      <c r="J263" s="237" t="str">
        <f aca="false">IFERROR((G263+I263),"")</f>
        <v/>
      </c>
      <c r="K263" s="183" t="str">
        <f aca="false">IFERROR(IF(J263="","",IF(J263&gt;=75,"PASSED","FAILED")),"")</f>
        <v/>
      </c>
      <c r="L263" s="183"/>
      <c r="M263" s="194" t="str">
        <f aca="false">IF(B263 &lt;&gt; "", IFERROR(IF(C$16 = "PRELIM", SUMIF('Database (LECTURE-RES-PRAC)'!D$14:AG$14, "CLO1", 'Database (LECTURE-RES-PRAC)'!D260:AG260) / 'Grade computation'!F$4, IF(C$16 = "MIDTERM", SUMIF('Database (LECTURE-RES-PRAC)'!AJ$14:BM$14, "CLO1", 'Database (LECTURE-RES-PRAC)'!AJ260:BM260) / 'Grade computation'!G$4, IF(C$16 = "FINAL", SUMIF('Database (LECTURE-RES-PRAC)'!BP$14:CS$14, "CLO1", 'Database (LECTURE-RES-PRAC)'!BP260:CS260) / 'Grade computation'!H$4,""))),""),"")</f>
        <v/>
      </c>
      <c r="N263" s="286" t="str">
        <f aca="false">IF(B263&lt;&gt;"",IF(M263="","",IF(M263&lt;0.5,1,IF(AND(M263&gt;=0.5,M263&lt;P$10),2,IF(M263&gt;=P$10,3)))),"")</f>
        <v/>
      </c>
      <c r="O263" s="194" t="str">
        <f aca="false">IF(B263 &lt;&gt; "",IF(AND('PRINTABLE (per grading)'!H$16="EXAM", 'PRINTABLE (per grading)'!B$13="Prelim"), IF(ISERROR(SUMIF('Exam (LECTURE ONLY)'!D$20:M$20, "CLO1", 'Exam (LECTURE ONLY)'!D265:M265) / 'Exam (LECTURE ONLY)'!AL$6), "", SUMIF('Exam (LECTURE ONLY)'!D$20:M$20, "CLO1", 'Exam (LECTURE ONLY)'!D265:M265) /'Exam (LECTURE ONLY)'!AL$6),
IF(AND('PRINTABLE (per grading)'!H$16="EXAM", 'PRINTABLE (per grading)'!B$13="Midterm"), IF(ISERROR(SUMIF('Exam (LECTURE ONLY)'!O$20:X$20, "CLO1", 'Exam (LECTURE ONLY)'!O265:X265) / 'Exam (LECTURE ONLY)'!AM$6), "", SUMIF('Exam (LECTURE ONLY)'!O$20:X$20, "CLO1", 'Exam (LECTURE ONLY)'!O265:X265) / 'Exam (LECTURE ONLY)'!AM$6),
IF(AND('PRINTABLE (per grading)'!H$16="EXAM", 'PRINTABLE (per grading)'!B$13="Final"), IF(ISERROR(SUMIF('Exam (LECTURE ONLY)'!Z$20:AI$20, "CLO1", 'Exam (LECTURE ONLY)'!Z265:AI265) / 'Exam (LECTURE ONLY)'!AN$6), "", SUMIF('Exam (LECTURE ONLY)'!Z$20:AI$20, "CLO1", 'Exam (LECTURE ONLY)'!Z265:AI265) / 'Exam (LECTURE ONLY)'!AN$6),
IF(AND('PRINTABLE (per grading)'!H$16="OUTPUT", 'PRINTABLE (per grading)'!B$13="Prelim"), IF(ISERROR(SUMIF(OUTPUT!C$20:M$20, "CLO1", OUTPUT!C265:M265) / OUTPUT!AL$6), "", SUMIF(OUTPUT!C$20:M$20, "CLO1", OUTPUT!C265:M265) / OUTPUT!AL$6),
IF(AND('PRINTABLE (per grading)'!H$16="OUTPUT", 'PRINTABLE (per grading)'!B$13="Midterm"), IF(ISERROR(SUMIF(OUTPUT!O$20:Y$20, "CLO1", OUTPUT!O265:Y265) / OUTPUT!AM$6), "", SUMIF(OUTPUT!O$20:Y$20, "CLO1", OUTPUT!O265:Y265) / OUTPUT!AM$6),
IF(AND('PRINTABLE (per grading)'!H$16="OUTPUT", 'PRINTABLE (per grading)'!B$13="Final"), IF(ISERROR(SUMIF(OUTPUT!AA$20:AI$20, "CLO1", OUTPUT!AA265:AI265) / OUTPUT!AN$6), "", SUMIF(OUTPUT!AA$20:AI$20, "CLO1", OUTPUT!AA265:AI265) / OUTPUT!AN$6),
"")))))),"")</f>
        <v/>
      </c>
      <c r="P263" s="286" t="str">
        <f aca="false">IF(B263&lt;&gt;"",IF(O263="","",IF(O263&lt;0.5,1,IF(AND(O263&gt;=0.5,O263&lt;P$10),2,IF(O263&gt;=P$10,3)))),"")</f>
        <v/>
      </c>
      <c r="Q263" s="287" t="str">
        <f aca="false">IF(B263 &lt;&gt; "",IFERROR(IF(AVERAGE(M263,O263)&gt;=P$10,"Y","N"),""),"")</f>
        <v/>
      </c>
      <c r="R263" s="194" t="str">
        <f aca="false">IF(B263 &lt;&gt; "", IFERROR(IF(C$16 = "PRELIM", SUMIF('Database (LECTURE-RES-PRAC)'!D$14:AG$14, "CLO2", 'Database (LECTURE-RES-PRAC)'!D260:AG260) / 'Grade computation'!F$5, IF(C$16 = "MIDTERM", SUMIF('Database (LECTURE-RES-PRAC)'!AJ$14:BM$14, "CLO2", 'Database (LECTURE-RES-PRAC)'!AJ260:BM260) / 'Grade computation'!G$5, IF(C$16 = "FINAL", SUMIF('Database (LECTURE-RES-PRAC)'!BP$14:CS$14, "CLO2", 'Database (LECTURE-RES-PRAC)'!BP260:CS260) / 'Grade computation'!H$5,""))),""),"")</f>
        <v/>
      </c>
      <c r="S263" s="286" t="str">
        <f aca="false">IF(B263&lt;&gt;"",IF(R263="","",IF(R263&lt;0.5,1,IF(AND(R263&gt;=0.5,R263&lt;P$10),2,IF(R263&gt;=P$10,3)))),"")</f>
        <v/>
      </c>
      <c r="T263" s="194" t="str">
        <f aca="false">IF(B263 &lt;&gt; "",IF(AND('PRINTABLE (per grading)'!H$16="EXAM", 'PRINTABLE (per grading)'!B$13="Prelim"), IF(ISERROR(SUMIF('Exam (LECTURE ONLY)'!D$20:M$20, "CLO2", 'Exam (LECTURE ONLY)'!D265:M265) / 'Exam (LECTURE ONLY)'!AL$7), "", SUMIF('Exam (LECTURE ONLY)'!D$20:M$20, "CLO2", 'Exam (LECTURE ONLY)'!D265:M265) /'Exam (LECTURE ONLY)'!AL$7),
IF(AND('PRINTABLE (per grading)'!H$16="EXAM", 'PRINTABLE (per grading)'!B$13="Midterm"), IF(ISERROR(SUMIF('Exam (LECTURE ONLY)'!O$20:X$20, "CLO2", 'Exam (LECTURE ONLY)'!O265:X265) / 'Exam (LECTURE ONLY)'!AM$7), "", SUMIF('Exam (LECTURE ONLY)'!O$20:X$20, "CLO2", 'Exam (LECTURE ONLY)'!O265:X265) / 'Exam (LECTURE ONLY)'!AM$7),
IF(AND('PRINTABLE (per grading)'!H$16="EXAM", 'PRINTABLE (per grading)'!B$13="Final"), IF(ISERROR(SUMIF('Exam (LECTURE ONLY)'!Z$20:AI$20, "CLO2", 'Exam (LECTURE ONLY)'!Z265:AI265) / 'Exam (LECTURE ONLY)'!AN$7), "", SUMIF('Exam (LECTURE ONLY)'!Z$20:AI$20, "CLO2", 'Exam (LECTURE ONLY)'!Z265:AI265) / 'Exam (LECTURE ONLY)'!AN$7),
IF(AND('PRINTABLE (per grading)'!H$16="OUTPUT", 'PRINTABLE (per grading)'!B$13="Prelim"), IF(ISERROR(SUMIF(OUTPUT!C$20:M$20, "CLO2", OUTPUT!C265:M265) / OUTPUT!AL$7), "", SUMIF(OUTPUT!C$20:M$20, "CLO2", OUTPUT!C265:M265) / OUTPUT!AL$7),
IF(AND('PRINTABLE (per grading)'!H$16="OUTPUT", 'PRINTABLE (per grading)'!B$13="Midterm"), IF(ISERROR(SUMIF(OUTPUT!O$20:Y$20, "CLO2", OUTPUT!O265:Y265) / OUTPUT!AM$7), "", SUMIF(OUTPUT!O$20:Y$20, "CLO2", OUTPUT!O265:Y265) / OUTPUT!AM$7),
IF(AND('PRINTABLE (per grading)'!H$16="OUTPUT", 'PRINTABLE (per grading)'!B$13="Final"), IF(ISERROR(SUMIF(OUTPUT!AA$20:AI$20, "CLO2", OUTPUT!AA265:AI265) / OUTPUT!AN$7), "", SUMIF(OUTPUT!AA$20:AI$20, "CLO2", OUTPUT!AA265:AI265) / OUTPUT!AN$7),
"")))))),"")</f>
        <v/>
      </c>
      <c r="U263" s="286" t="str">
        <f aca="false">IF(B263&lt;&gt;"",IF(T263="","",IF(T263&lt;0.5,1,IF(AND(T263&gt;=0.5,T263&lt;P$10),2,IF(T263&gt;=P$10,3)))),"")</f>
        <v/>
      </c>
      <c r="V263" s="287" t="str">
        <f aca="false">IF(B263 &lt;&gt; "",IFERROR(IF(AVERAGE(R263,T263)&gt;=P$10,"Y","N"),""),"")</f>
        <v/>
      </c>
      <c r="W263" s="194" t="str">
        <f aca="false">IF(B263 &lt;&gt; "", IFERROR(IF(C$16 = "PRELIM", SUMIF('Database (LECTURE-RES-PRAC)'!D$14:AG$14, "CLO3", 'Database (LECTURE-RES-PRAC)'!D260:AG260) / 'Grade computation'!F$6, IF(C$16 = "MIDTERM", SUMIF('Database (LECTURE-RES-PRAC)'!AJ$14:BM$14, "CLO3", 'Database (LECTURE-RES-PRAC)'!AJ260:BM260) / 'Grade computation'!G$6, IF(C$16 = "FINAL", SUMIF('Database (LECTURE-RES-PRAC)'!BP$14:CS$14, "CLO3", 'Database (LECTURE-RES-PRAC)'!BP260:CS260) / 'Grade computation'!H$6,""))),""),"")</f>
        <v/>
      </c>
      <c r="X263" s="286" t="str">
        <f aca="false">IF(B263&lt;&gt;"",IF(W263="","",IF(W263&lt;0.5,1,IF(AND(W263&gt;=0.5,W263&lt;P$10),2,IF(W263&gt;=P$10,3)))),"")</f>
        <v/>
      </c>
      <c r="Y263" s="194" t="str">
        <f aca="false">IF(B263 &lt;&gt; "",IF(AND('PRINTABLE (per grading)'!H$16="EXAM", 'PRINTABLE (per grading)'!B$13="Prelim"), IF(ISERROR(SUMIF('Exam (LECTURE ONLY)'!D$20:M$20, "CLO3", 'Exam (LECTURE ONLY)'!D265:M265) / 'Exam (LECTURE ONLY)'!AL$8), "", SUMIF('Exam (LECTURE ONLY)'!D$20:M$20, "CLO3", 'Exam (LECTURE ONLY)'!D265:M265) /'Exam (LECTURE ONLY)'!AL$8),
IF(AND('PRINTABLE (per grading)'!H$16="EXAM", 'PRINTABLE (per grading)'!B$13="Midterm"), IF(ISERROR(SUMIF('Exam (LECTURE ONLY)'!O$20:X$20, "CLO3", 'Exam (LECTURE ONLY)'!O265:X265) / 'Exam (LECTURE ONLY)'!AM$8), "", SUMIF('Exam (LECTURE ONLY)'!O$20:X$20, "CLO3", 'Exam (LECTURE ONLY)'!O265:X265) / 'Exam (LECTURE ONLY)'!AM$8),
IF(AND('PRINTABLE (per grading)'!H$16="EXAM", 'PRINTABLE (per grading)'!B$13="Final"), IF(ISERROR(SUMIF('Exam (LECTURE ONLY)'!Z$20:AI$20, "CLO3", 'Exam (LECTURE ONLY)'!Z265:AI265) / 'Exam (LECTURE ONLY)'!AN$8), "", SUMIF('Exam (LECTURE ONLY)'!Z$20:AI$20, "CLO3", 'Exam (LECTURE ONLY)'!Z265:AI265) / 'Exam (LECTURE ONLY)'!AN$8),
IF(AND('PRINTABLE (per grading)'!H$16="OUTPUT", 'PRINTABLE (per grading)'!B$13="Prelim"), IF(ISERROR(SUMIF(OUTPUT!C$20:M$20, "CLO3", OUTPUT!C265:M265) / OUTPUT!AL$8), "", SUMIF(OUTPUT!C$20:M$20, "CLO3", OUTPUT!C265:M265) / OUTPUT!AL$8),
IF(AND('PRINTABLE (per grading)'!H$16="OUTPUT", 'PRINTABLE (per grading)'!B$13="Midterm"), IF(ISERROR(SUMIF(OUTPUT!O$20:Y$20, "CLO3", OUTPUT!O265:Y265) / OUTPUT!AM$8), "", SUMIF(OUTPUT!O$20:Y$20, "CLO3", OUTPUT!O265:Y265) / OUTPUT!AM$8),
IF(AND('PRINTABLE (per grading)'!H$16="OUTPUT", 'PRINTABLE (per grading)'!B$13="Final"), IF(ISERROR(SUMIF(OUTPUT!AA$20:AI$20, "CLO3", OUTPUT!AA265:AI265) / OUTPUT!AN$8), "", SUMIF(OUTPUT!AA$20:AI$20, "CLO3", OUTPUT!AA265:AI265) / OUTPUT!AN$8),
"" )))))),"")</f>
        <v/>
      </c>
      <c r="Z263" s="286" t="str">
        <f aca="false">IF(B263&lt;&gt;"",IF(Y263="","",IF(Y263&lt;0.5,1,IF(AND(Y263&gt;=0.5,Y263&lt;P$10),2,IF(Y263&gt;=P$10,3)))),"")</f>
        <v/>
      </c>
      <c r="AA263" s="287" t="str">
        <f aca="false">IF(B263 &lt;&gt; "",IFERROR(IF(AVERAGE(W263,Y263)&gt;=P$10,"Y","N"),""),"")</f>
        <v/>
      </c>
      <c r="AB263" s="194" t="str">
        <f aca="false">IF(B263 &lt;&gt; "", IFERROR(IF(C$16 = "PRELIM", SUMIF('Database (LECTURE-RES-PRAC)'!D$14:AG$14, "CLO4", 'Database (LECTURE-RES-PRAC)'!D260:AG260) / 'Grade computation'!F$7, IF(C$16 = "MIDTERM", SUMIF('Database (LECTURE-RES-PRAC)'!AJ$14:BM$14, "CLO4", 'Database (LECTURE-RES-PRAC)'!AJ260:BM260) / 'Grade computation'!G$7, IF(C$16 = "FINAL", SUMIF('Database (LECTURE-RES-PRAC)'!BP$14:CS$14, "CLO4", 'Database (LECTURE-RES-PRAC)'!BP260:CS260) / 'Grade computation'!H$7,""))),""),"")</f>
        <v/>
      </c>
      <c r="AC263" s="286" t="str">
        <f aca="false">IF(B263&lt;&gt;"",IF(AB263="","",IF(AB263&lt;0.5,1,IF(AND(AB263&gt;=0.5,AB263&lt;P$10),2,IF(AB263&gt;=P$10,3)))),"")</f>
        <v/>
      </c>
      <c r="AD263" s="194" t="str">
        <f aca="false">IF(B263 &lt;&gt; "",IF(AND('PRINTABLE (per grading)'!H$16="EXAM", 'PRINTABLE (per grading)'!B$13="Prelim"), IF(ISERROR(SUMIF('Exam (LECTURE ONLY)'!D$20:M$20, "CLO4", 'Exam (LECTURE ONLY)'!D265:M265) / 'Exam (LECTURE ONLY)'!AL$9), "", SUMIF('Exam (LECTURE ONLY)'!D$20:M$20, "CLO4", 'Exam (LECTURE ONLY)'!D265:M265) /'Exam (LECTURE ONLY)'!AL$9),
IF(AND('PRINTABLE (per grading)'!H$16="EXAM", 'PRINTABLE (per grading)'!B$13="Midterm"), IF(ISERROR(SUMIF('Exam (LECTURE ONLY)'!O$20:X$20, "CLO4", 'Exam (LECTURE ONLY)'!O265:X265) / 'Exam (LECTURE ONLY)'!AM$9), "", SUMIF('Exam (LECTURE ONLY)'!O$20:X$20, "CLO4", 'Exam (LECTURE ONLY)'!O265:X265) / 'Exam (LECTURE ONLY)'!AM$9),
IF(AND('PRINTABLE (per grading)'!H$16="EXAM", 'PRINTABLE (per grading)'!B$13="Final"), IF(ISERROR(SUMIF('Exam (LECTURE ONLY)'!Z$20:AI$20, "CLO4", 'Exam (LECTURE ONLY)'!Z265:AI265) / 'Exam (LECTURE ONLY)'!AN$9), "", SUMIF('Exam (LECTURE ONLY)'!Z$20:AI$20, "CLO4", 'Exam (LECTURE ONLY)'!Z265:AI265) / 'Exam (LECTURE ONLY)'!AN$9),
IF(AND('PRINTABLE (per grading)'!H$16="OUTPUT", 'PRINTABLE (per grading)'!B$13="Prelim"), IF(ISERROR(SUMIF(OUTPUT!C$20:M$20, "CLO4", OUTPUT!C265:M265) / OUTPUT!AL$9), "", SUMIF(OUTPUT!C$20:M$20, "CLO4", OUTPUT!C265:M265) / OUTPUT!AL$9),
IF(AND('PRINTABLE (per grading)'!H$16="OUTPUT", 'PRINTABLE (per grading)'!B$13="Midterm"), IF(ISERROR(SUMIF(OUTPUT!O$20:Y$20, "CLO4", OUTPUT!O265:Y265) / OUTPUT!AM$9), "", SUMIF(OUTPUT!O$20:Y$20, "CLO4", OUTPUT!O265:Y265) / OUTPUT!AM$9),
IF(AND('PRINTABLE (per grading)'!H$16="OUTPUT", 'PRINTABLE (per grading)'!B$13="Final"), IF(ISERROR(SUMIF(OUTPUT!AA$20:AI$20, "CLO4", OUTPUT!AA265:AI265) / OUTPUT!AN$9), "", SUMIF(OUTPUT!AA$20:AI$20, "CLO4", OUTPUT!AA265:AI265) / OUTPUT!AN$9),
"")))))),"")</f>
        <v/>
      </c>
      <c r="AE263" s="286" t="str">
        <f aca="false">IF(B263&lt;&gt;"",IF(AD263="","",IF(AD263&lt;0.5,1,IF(AND(AD263&gt;=0.5,AD263&lt;P$10),2,IF(AD263&gt;=P$10,3)))),"")</f>
        <v/>
      </c>
      <c r="AF263" s="287" t="str">
        <f aca="false">IF(B263 &lt;&gt; "",IFERROR(IF(AVERAGE(AB263,AD263)&gt;=P$10,"Y","N"),""),"")</f>
        <v/>
      </c>
      <c r="AG263" s="194" t="str">
        <f aca="false">IF(B263 &lt;&gt; "", IFERROR(IF(C$16 = "PRELIM", SUMIF('Database (LECTURE-RES-PRAC)'!D$14:AG$14, "CLO5", 'Database (LECTURE-RES-PRAC)'!D260:AG260) / 'Grade computation'!F$8, IF(C$16 = "MIDTERM", SUMIF('Database (LECTURE-RES-PRAC)'!AJ$14:BM$14, "CLO5", 'Database (LECTURE-RES-PRAC)'!AJ260:BM260) / 'Grade computation'!G$8, IF(C$16 = "FINAL", SUMIF('Database (LECTURE-RES-PRAC)'!BP$14:CS$14, "CLO5", 'Database (LECTURE-RES-PRAC)'!BP260:CS260) / 'Grade computation'!H$8,""))),""),"")</f>
        <v/>
      </c>
      <c r="AH263" s="286" t="str">
        <f aca="false">IF(B263&lt;&gt;"",IF(AG263="","",IF(AG263&lt;0.5,1,IF(AND(AG263&gt;=0.5,AG263&lt;P$10),2,IF(AG263&gt;=P$10,3)))),"")</f>
        <v/>
      </c>
      <c r="AI263" s="194" t="str">
        <f aca="false">IF(B263 &lt;&gt; "",IF(AND('PRINTABLE (per grading)'!H$16="EXAM", 'PRINTABLE (per grading)'!B$13="Prelim"), IF(ISERROR(SUMIF('Exam (LECTURE ONLY)'!D$20:M$20, "CLO5", 'Exam (LECTURE ONLY)'!D265:M265) / 'Exam (LECTURE ONLY)'!AL$10), "", SUMIF('Exam (LECTURE ONLY)'!D$20:M$20, "CLO5", 'Exam (LECTURE ONLY)'!D265:M265) /'Exam (LECTURE ONLY)'!AL$10),
IF(AND('PRINTABLE (per grading)'!H$16="EXAM", 'PRINTABLE (per grading)'!B$13="Midterm"), IF(ISERROR(SUMIF('Exam (LECTURE ONLY)'!O$20:X$20, "CLO5", 'Exam (LECTURE ONLY)'!O265:X265) / 'Exam (LECTURE ONLY)'!AM$10), "", SUMIF('Exam (LECTURE ONLY)'!O$20:X$20, "CLO5", 'Exam (LECTURE ONLY)'!O265:X265) / 'Exam (LECTURE ONLY)'!AM$10),
IF(AND('PRINTABLE (per grading)'!H$16="EXAM", 'PRINTABLE (per grading)'!B$13="Final"), IF(ISERROR(SUMIF('Exam (LECTURE ONLY)'!Z$20:AI$20, "CLO5", 'Exam (LECTURE ONLY)'!Z265:AI265) / 'Exam (LECTURE ONLY)'!AN$10), "", SUMIF('Exam (LECTURE ONLY)'!Z$20:AI$20, "CLO5", 'Exam (LECTURE ONLY)'!Z265:AI265) / 'Exam (LECTURE ONLY)'!AN$10),
IF(AND('PRINTABLE (per grading)'!H$16="OUTPUT", 'PRINTABLE (per grading)'!B$13="Prelim"), IF(ISERROR(SUMIF(OUTPUT!C$20:M$20, "CLO5", OUTPUT!C265:M265) / OUTPUT!AL$10), "", SUMIF(OUTPUT!C$20:M$20, "CLO5", OUTPUT!C265:M265) / OUTPUT!AL$10),
IF(AND('PRINTABLE (per grading)'!H$16="OUTPUT", 'PRINTABLE (per grading)'!B$13="Midterm"), IF(ISERROR(SUMIF(OUTPUT!O$20:Y$20, "CLO5", OUTPUT!O265:Y265) / OUTPUT!AM$10), "", SUMIF(OUTPUT!O$20:Y$20, "CLO5", OUTPUT!O265:Y265) / OUTPUT!AM$10),
IF(AND('PRINTABLE (per grading)'!H$16="OUTPUT", 'PRINTABLE (per grading)'!B$13="Final"), IF(ISERROR(SUMIF(OUTPUT!AA$20:AI$20, "CLO5", OUTPUT!AA265:AI265) / OUTPUT!AN$10), "", SUMIF(OUTPUT!AA$20:AI$20, "CLO5", OUTPUT!AA265:AI265) / OUTPUT!AN$10),
"")))))),"")</f>
        <v/>
      </c>
      <c r="AJ263" s="286" t="str">
        <f aca="false">IF(B263&lt;&gt;"",IF(AI263="","",IF(AI263&lt;0.5,1,IF(AND(AI263&gt;=0.5,AI263&lt;P$10),2,IF(AI263&gt;=P$10,3)))),"")</f>
        <v/>
      </c>
      <c r="AK263" s="287" t="str">
        <f aca="false">IF(B263 &lt;&gt; "",IFERROR(IF(AVERAGE(AG263,AI263)&gt;=P$10,"Y","N"),""),"")</f>
        <v/>
      </c>
      <c r="AL263" s="194" t="str">
        <f aca="false">IF(B263 &lt;&gt; "", IFERROR(IF(C$16 = "PRELIM", SUMIF('Database (LECTURE-RES-PRAC)'!D$14:AG$14, "CLO6", 'Database (LECTURE-RES-PRAC)'!D260:AG260) / 'Grade computation'!F$9, IF(C$16 = "MIDTERM", SUMIF('Database (LECTURE-RES-PRAC)'!AJ$14:BM$14, "CLO6", 'Database (LECTURE-RES-PRAC)'!AJ260:BM260) / 'Grade computation'!G$9, IF(C$16 = "FINAL", SUMIF('Database (LECTURE-RES-PRAC)'!BP$14:CS$14, "CLO6", 'Database (LECTURE-RES-PRAC)'!BP260:CS260) / 'Grade computation'!H$9,""))),""),"")</f>
        <v/>
      </c>
      <c r="AM263" s="286" t="str">
        <f aca="false">IF(B263&lt;&gt;"",IF(AL263="","",IF(AL263&lt;0.5,1,IF(AND(AL263&gt;=0.5,AL263&lt;P$10),2,IF(AL263&gt;=P$10,3)))),"")</f>
        <v/>
      </c>
      <c r="AN263" s="194" t="str">
        <f aca="false">IF(B263 &lt;&gt; "",IF(AND('PRINTABLE (per grading)'!H$16="EXAM", 'PRINTABLE (per grading)'!B$13="Prelim"), IF(ISERROR(SUMIF('Exam (LECTURE ONLY)'!D$20:M$20, "CLO6", 'Exam (LECTURE ONLY)'!D265:M265) / 'Exam (LECTURE ONLY)'!AL$11), "", SUMIF('Exam (LECTURE ONLY)'!D$20:M$20, "CLO6", 'Exam (LECTURE ONLY)'!D265:M265) /'Exam (LECTURE ONLY)'!AL$11),
IF(AND('PRINTABLE (per grading)'!H$16="EXAM", 'PRINTABLE (per grading)'!B$13="Midterm"), IF(ISERROR(SUMIF('Exam (LECTURE ONLY)'!O$20:X$20, "CLO6", 'Exam (LECTURE ONLY)'!O265:X265) / 'Exam (LECTURE ONLY)'!AM$11), "", SUMIF('Exam (LECTURE ONLY)'!O$20:X$20, "CLO6", 'Exam (LECTURE ONLY)'!O265:X265) / 'Exam (LECTURE ONLY)'!AM$11),
IF(AND('PRINTABLE (per grading)'!H$16="EXAM", 'PRINTABLE (per grading)'!B$13="Final"), IF(ISERROR(SUMIF('Exam (LECTURE ONLY)'!Z$20:AI$20, "CLO6", 'Exam (LECTURE ONLY)'!Z265:AI265) / 'Exam (LECTURE ONLY)'!AN$11), "", SUMIF('Exam (LECTURE ONLY)'!Z$20:AI$20, "CLO6", 'Exam (LECTURE ONLY)'!Z265:AI265) / 'Exam (LECTURE ONLY)'!AN$11),
IF(AND('PRINTABLE (per grading)'!H$16="OUTPUT", 'PRINTABLE (per grading)'!B$13="Prelim"), IF(ISERROR(SUMIF(OUTPUT!C$20:M$20, "CLO6", OUTPUT!C265:M265) / OUTPUT!AL$11), "", SUMIF(OUTPUT!C$20:M$20, "CLO6", OUTPUT!C265:M265) / OUTPUT!AL$11),
IF(AND('PRINTABLE (per grading)'!H$16="OUTPUT", 'PRINTABLE (per grading)'!B$13="Midterm"), IF(ISERROR(SUMIF(OUTPUT!O$20:Y$20, "CLO6", OUTPUT!O265:Y265) / OUTPUT!AM$11), "", SUMIF(OUTPUT!O$20:Y$20, "CLO6", OUTPUT!O265:Y265) / OUTPUT!AM$11),
IF(AND('PRINTABLE (per grading)'!H$16="OUTPUT", 'PRINTABLE (per grading)'!B$13="Final"), IF(ISERROR(SUMIF(OUTPUT!AA$20:AI$20, "CLO6", OUTPUT!AA265:AI265) / OUTPUT!AN$11), "", SUMIF(OUTPUT!AA$20:AI$20, "CLO6", OUTPUT!AA265:AI265) / OUTPUT!AN$11),
"")))))),"")</f>
        <v/>
      </c>
      <c r="AO263" s="286" t="str">
        <f aca="false">IF(B263&lt;&gt;"",IF(AN263="","",IF(AN263&lt;0.5,1,IF(AND(AN263&gt;=0.5,AN263&lt;P$10),2,IF(AN263&gt;=P$10,3)))),"")</f>
        <v/>
      </c>
      <c r="AP263" s="287" t="str">
        <f aca="false">IF(B263 &lt;&gt; "",IFERROR(IF(AVERAGE(AL263,AN263)&gt;=P$10,"Y","N"),""),"")</f>
        <v/>
      </c>
      <c r="AQ263" s="194" t="str">
        <f aca="false">IF(B263 &lt;&gt; "", IFERROR(IF(C$16 = "PRELIM", SUMIF('Database (LECTURE-RES-PRAC)'!D$14:AG$14, "CLO7", 'Database (LECTURE-RES-PRAC)'!D260:AG260) / 'Grade computation'!F$10, IF(C$16 = "MIDTERM", SUMIF('Database (LECTURE-RES-PRAC)'!AJ$14:BM$14, "CLO7", 'Database (LECTURE-RES-PRAC)'!AJ260:BM260) / 'Grade computation'!G$10, IF(C$16 = "FINAL", SUMIF('Database (LECTURE-RES-PRAC)'!BP$14:CS$14, "CLO7", 'Database (LECTURE-RES-PRAC)'!BP260:CS260) / 'Grade computation'!H$10,""))),""),"")</f>
        <v/>
      </c>
      <c r="AR263" s="286" t="str">
        <f aca="false">IF(B263&lt;&gt;"",IF(AQ263="","",IF(AQ263&lt;0.5,1,IF(AND(AQ263&gt;=0.5,AQ263&lt;P$10),2,IF(AQ263&gt;=P$10,3)))),"")</f>
        <v/>
      </c>
      <c r="AS263" s="194" t="str">
        <f aca="false">IF(B263 &lt;&gt; "",IF(AND('PRINTABLE (per grading)'!H$16="EXAM", 'PRINTABLE (per grading)'!B$13="Prelim"), IF(ISERROR(SUMIF('Exam (LECTURE ONLY)'!D$20:M$20, "CLO7", 'Exam (LECTURE ONLY)'!D265:M265) / 'Exam (LECTURE ONLY)'!AL$12), "", SUMIF('Exam (LECTURE ONLY)'!D$20:M$20, "CLO7", 'Exam (LECTURE ONLY)'!D265:M265) /'Exam (LECTURE ONLY)'!AL$12),
IF(AND('PRINTABLE (per grading)'!H$16="EXAM", 'PRINTABLE (per grading)'!B$13="Midterm"), IF(ISERROR(SUMIF('Exam (LECTURE ONLY)'!O$20:X$20, "CLO7", 'Exam (LECTURE ONLY)'!O265:X265) / 'Exam (LECTURE ONLY)'!AM$12), "", SUMIF('Exam (LECTURE ONLY)'!O$20:X$20, "CLO7", 'Exam (LECTURE ONLY)'!O265:X265) / 'Exam (LECTURE ONLY)'!AM$12),
IF(AND('PRINTABLE (per grading)'!H$16="EXAM", 'PRINTABLE (per grading)'!B$13="Final"), IF(ISERROR(SUMIF('Exam (LECTURE ONLY)'!Z$20:AI$20, "CLO7", 'Exam (LECTURE ONLY)'!Z265:AI265) / 'Exam (LECTURE ONLY)'!AN$12), "", SUMIF('Exam (LECTURE ONLY)'!Z$20:AI$20, "CLO7", 'Exam (LECTURE ONLY)'!Z265:AI265) / 'Exam (LECTURE ONLY)'!AN$12),
IF(AND('PRINTABLE (per grading)'!H$16="OUTPUT", 'PRINTABLE (per grading)'!B$13="Prelim"), IF(ISERROR(SUMIF(OUTPUT!C$20:M$20, "CLO7", OUTPUT!C265:M265) / OUTPUT!AL$12), "", SUMIF(OUTPUT!C$20:M$20, "CLO7", OUTPUT!C265:M265) / OUTPUT!AL$12),
IF(AND('PRINTABLE (per grading)'!H$16="OUTPUT", 'PRINTABLE (per grading)'!B$13="Midterm"), IF(ISERROR(SUMIF(OUTPUT!O$20:Y$20, "CLO7", OUTPUT!O265:Y265) / OUTPUT!AM$12), "", SUMIF(OUTPUT!O$20:Y$20, "CLO7", OUTPUT!O265:Y265) / OUTPUT!AM$12),
IF(AND('PRINTABLE (per grading)'!H$16="OUTPUT", 'PRINTABLE (per grading)'!B$13="Final"), IF(ISERROR(SUMIF(OUTPUT!AA$20:AI$20, "CLO7", OUTPUT!AA265:AI265) / OUTPUT!AN$12), "", SUMIF(OUTPUT!AA$20:AI$20, "CLO7", OUTPUT!AA265:AI265) / OUTPUT!AN$12),
"")))))),"")</f>
        <v/>
      </c>
      <c r="AT263" s="286" t="str">
        <f aca="false">IF(B263&lt;&gt;"",IF(AS263="","",IF(AS263&lt;0.5,1,IF(AND(AS263&gt;=0.5,AS263&lt;P$10),2,IF(AS263&gt;=P$10,3)))),"")</f>
        <v/>
      </c>
      <c r="AU263" s="287" t="str">
        <f aca="false">IF(B263 &lt;&gt; "",IFERROR(IF(AVERAGE(AQ263,AS263)&gt;=P$10,"Y","N"),""),"")</f>
        <v/>
      </c>
      <c r="AV263" s="194" t="str">
        <f aca="false">IF(B263 &lt;&gt; "", IFERROR(IF(C$16 = "PRELIM", SUMIF('Database (LECTURE-RES-PRAC)'!D$14:AG$14, "CLO8", 'Database (LECTURE-RES-PRAC)'!D260:AG260) / 'Grade computation'!F$11, IF(C$16 = "MIDTERM", SUMIF('Database (LECTURE-RES-PRAC)'!AJ$14:BM$14, "CLO8", 'Database (LECTURE-RES-PRAC)'!AJ260:BM260) / 'Grade computation'!G$11, IF(C$16 = "FINAL", SUMIF('Database (LECTURE-RES-PRAC)'!BP$14:CS$14, "CLO8", 'Database (LECTURE-RES-PRAC)'!BP260:CS260) / 'Grade computation'!H$11,""))),""),"")</f>
        <v/>
      </c>
      <c r="AW263" s="286" t="str">
        <f aca="false">IF(B263&lt;&gt;"",IF(AV263="","",IF(AV263&lt;0.5,1,IF(AND(AV263&gt;=0.5,AV263&lt;P$10),2,IF(AV263&gt;=P$10,3)))),"")</f>
        <v/>
      </c>
      <c r="AX263" s="194" t="str">
        <f aca="false">IF(B263 &lt;&gt; "",IF(AND('PRINTABLE (per grading)'!H$16="EXAM", 'PRINTABLE (per grading)'!B$13="Prelim"), IF(ISERROR(SUMIF('Exam (LECTURE ONLY)'!D$20:M$20, "CLO8", 'Exam (LECTURE ONLY)'!D265:M265) / 'Exam (LECTURE ONLY)'!AL$13), "", SUMIF('Exam (LECTURE ONLY)'!D$20:M$20, "CLO8", 'Exam (LECTURE ONLY)'!D265:M265) /'Exam (LECTURE ONLY)'!AL$13),
IF(AND('PRINTABLE (per grading)'!H$16="EXAM", 'PRINTABLE (per grading)'!B$13="Midterm"), IF(ISERROR(SUMIF('Exam (LECTURE ONLY)'!O$20:X$20, "CLO8", 'Exam (LECTURE ONLY)'!O265:X265) / 'Exam (LECTURE ONLY)'!AM$13), "", SUMIF('Exam (LECTURE ONLY)'!O$20:X$20, "CLO8", 'Exam (LECTURE ONLY)'!O265:X265) / 'Exam (LECTURE ONLY)'!AM$13),
IF(AND('PRINTABLE (per grading)'!H$16="EXAM", 'PRINTABLE (per grading)'!B$13="Final"), IF(ISERROR(SUMIF('Exam (LECTURE ONLY)'!Z$20:AI$20, "CLO8", 'Exam (LECTURE ONLY)'!Z265:AI265) / 'Exam (LECTURE ONLY)'!AN$13), "", SUMIF('Exam (LECTURE ONLY)'!Z$20:AI$20, "CLO8", 'Exam (LECTURE ONLY)'!Z265:AI265) / 'Exam (LECTURE ONLY)'!AN$13),
IF(AND('PRINTABLE (per grading)'!H$16="OUTPUT", 'PRINTABLE (per grading)'!B$13="Prelim"), IF(ISERROR(SUMIF(OUTPUT!C$20:M$20, "CLO8", OUTPUT!C265:M265) / OUTPUT!AL$13), "", SUMIF(OUTPUT!C$20:M$20, "CLO8", OUTPUT!C265:M265) / OUTPUT!AL$13),
IF(AND('PRINTABLE (per grading)'!H$16="OUTPUT", 'PRINTABLE (per grading)'!B$13="Midterm"), IF(ISERROR(SUMIF(OUTPUT!O$20:Y$20, "CLO8", OUTPUT!O265:Y265) / OUTPUT!AM$13), "", SUMIF(OUTPUT!O$20:Y$20, "CLO8", OUTPUT!O265:Y265) / OUTPUT!AM$13),
IF(AND('PRINTABLE (per grading)'!H$16="OUTPUT", 'PRINTABLE (per grading)'!B$13="Final"), IF(ISERROR(SUMIF(OUTPUT!AA$20:AI$20, "CLO8", OUTPUT!AA265:AI265) / OUTPUT!AN$13), "", SUMIF(OUTPUT!AA$20:AI$20, "CLO8", OUTPUT!AA265:AI265) / OUTPUT!AN$13),
"")))))),"")</f>
        <v/>
      </c>
      <c r="AY263" s="286" t="str">
        <f aca="false">IF(B263&lt;&gt;"",IF(AX263="","",IF(AX263&lt;0.5,1,IF(AND(AX263&gt;=0.5,AX263&lt;P$10),2,IF(AX263&gt;=P$10,3)))),"")</f>
        <v/>
      </c>
      <c r="AZ263" s="287" t="str">
        <f aca="false">IF(B263 &lt;&gt; "",IFERROR(IF(AVERAGE(AV263,AX263)&gt;=P$10,"Y","N"),""),"")</f>
        <v/>
      </c>
      <c r="BA263" s="194" t="str">
        <f aca="false">IF(B263 &lt;&gt; "", IFERROR(IF(C$16 = "PRELIM", SUMIF('Database (LECTURE-RES-PRAC)'!D$14:AG$14, "CLO9", 'Database (LECTURE-RES-PRAC)'!D260:AG260) / 'Grade computation'!F$12, IF(C$16 = "MIDTERM", SUMIF('Database (LECTURE-RES-PRAC)'!AJ$14:BM$14, "CLO9", 'Database (LECTURE-RES-PRAC)'!AJ260:BM260) / 'Grade computation'!G$12, IF(C$16 = "FINAL", SUMIF('Database (LECTURE-RES-PRAC)'!BP$14:CS$14, "CLO9", 'Database (LECTURE-RES-PRAC)'!BP260:CS260) / 'Grade computation'!H$12,""))),""),"")</f>
        <v/>
      </c>
      <c r="BB263" s="286" t="str">
        <f aca="false">IF(B263&lt;&gt;"",IF(BA263="","",IF(BA263&lt;0.5,1,IF(AND(BA263&gt;=0.5,BA263&lt;P$10),2,IF(BA263&gt;=P$10,3)))),"")</f>
        <v/>
      </c>
      <c r="BC263" s="194" t="str">
        <f aca="false">IF(B263 &lt;&gt; "",IF(AND('PRINTABLE (per grading)'!H$16="EXAM", 'PRINTABLE (per grading)'!B$13="Prelim"), IF(ISERROR(SUMIF('Exam (LECTURE ONLY)'!D$20:M$20, "CLO9", 'Exam (LECTURE ONLY)'!D265:M265) / 'Exam (LECTURE ONLY)'!AL$14), "", SUMIF('Exam (LECTURE ONLY)'!D$20:M$20, "CLO9", 'Exam (LECTURE ONLY)'!D265:M265) /'Exam (LECTURE ONLY)'!AL$14),
IF(AND('PRINTABLE (per grading)'!H$16="EXAM", 'PRINTABLE (per grading)'!B$13="Midterm"), IF(ISERROR(SUMIF('Exam (LECTURE ONLY)'!O$20:X$20, "CLO9", 'Exam (LECTURE ONLY)'!O265:X265) / 'Exam (LECTURE ONLY)'!AM$14), "", SUMIF('Exam (LECTURE ONLY)'!O$20:X$20, "CLO9", 'Exam (LECTURE ONLY)'!O265:X265) / 'Exam (LECTURE ONLY)'!AM$14),
IF(AND('PRINTABLE (per grading)'!H$16="EXAM", 'PRINTABLE (per grading)'!B$13="Final"), IF(ISERROR(SUMIF('Exam (LECTURE ONLY)'!Z$20:AI$20, "CLO9", 'Exam (LECTURE ONLY)'!Z265:AI265) / 'Exam (LECTURE ONLY)'!AN$14), "", SUMIF('Exam (LECTURE ONLY)'!Z$20:AI$20, "CLO9", 'Exam (LECTURE ONLY)'!Z265:AI265) / 'Exam (LECTURE ONLY)'!AN$14),
IF(AND('PRINTABLE (per grading)'!H$16="OUTPUT", 'PRINTABLE (per grading)'!B$13="Prelim"), IF(ISERROR(SUMIF(OUTPUT!C$20:M$20, "CLO9", OUTPUT!C265:M265) / OUTPUT!AL$14), "", SUMIF(OUTPUT!C$20:M$20, "CLO9", OUTPUT!C265:M265) / OUTPUT!AL$14),
IF(AND('PRINTABLE (per grading)'!H$16="OUTPUT", 'PRINTABLE (per grading)'!B$13="Midterm"), IF(ISERROR(SUMIF(OUTPUT!O$20:Y$20, "CLO9", OUTPUT!O265:Y265) / OUTPUT!AM$14), "", SUMIF(OUTPUT!O$20:Y$20, "CLO9", OUTPUT!O265:Y265) / OUTPUT!AM$14),
IF(AND('PRINTABLE (per grading)'!H$16="OUTPUT", 'PRINTABLE (per grading)'!B$13="Final"), IF(ISERROR(SUMIF(OUTPUT!AA$20:AI$20, "CLO9", OUTPUT!AA265:AI265) / OUTPUT!AN$14), "", SUMIF(OUTPUT!AA$20:AI$20, "CLO9", OUTPUT!AA265:AI265) / OUTPUT!AN$14),
"")))))),"")</f>
        <v/>
      </c>
      <c r="BD263" s="286" t="str">
        <f aca="false">IF(B263&lt;&gt;"",IF(BC263="","",IF(BC263&lt;0.5,1,IF(AND(BC263&gt;=0.5,BC263&lt;P$10),2,IF(BC263&gt;=P$10,3)))),"")</f>
        <v/>
      </c>
      <c r="BE263" s="287" t="str">
        <f aca="false">IF(B263 &lt;&gt; "",IFERROR(IF(AVERAGE(BA263,BC263)&gt;=P$10,"Y","N"),""),"")</f>
        <v/>
      </c>
      <c r="BF263" s="194" t="str">
        <f aca="false">IF(B263 &lt;&gt; "", IFERROR(IF(C$16 = "PRELIM", SUMIF('Database (LECTURE-RES-PRAC)'!D$14:AG$14, "CLO10", 'Database (LECTURE-RES-PRAC)'!D260:AG260) / 'Grade computation'!F$13, IF(C$16 = "MIDTERM", SUMIF('Database (LECTURE-RES-PRAC)'!AJ$14:BM$14, "CLO10", 'Database (LECTURE-RES-PRAC)'!AJ260:BM260) / 'Grade computation'!G$13, IF(C$16 = "FINAL", SUMIF('Database (LECTURE-RES-PRAC)'!BP$14:CS$14, "CLO10", 'Database (LECTURE-RES-PRAC)'!BP260:CS260) / 'Grade computation'!H$13,""))),""),"")</f>
        <v/>
      </c>
      <c r="BG263" s="286" t="str">
        <f aca="false">IF(B263&lt;&gt;"",IF(BF263="","",IF(BF263&lt;0.5,1,IF(AND(BF263&gt;=0.5,BF263&lt;P$10),2,IF(BF263&gt;=P$10,3)))),"")</f>
        <v/>
      </c>
      <c r="BH263" s="194" t="str">
        <f aca="false">IF(B263 &lt;&gt; "",IF(AND('PRINTABLE (per grading)'!H$16="EXAM", 'PRINTABLE (per grading)'!B$13="Prelim"), IF(ISERROR(SUMIF('Exam (LECTURE ONLY)'!D$20:M$20, "CLO10", 'Exam (LECTURE ONLY)'!D265:M265) / 'Exam (LECTURE ONLY)'!AL$15), "", SUMIF('Exam (LECTURE ONLY)'!D$20:M$20, "CLO10", 'Exam (LECTURE ONLY)'!D265:M265) /'Exam (LECTURE ONLY)'!AL$15),
IF(AND('PRINTABLE (per grading)'!H$16="EXAM", 'PRINTABLE (per grading)'!B$13="Midterm"), IF(ISERROR(SUMIF('Exam (LECTURE ONLY)'!O$20:X$20, "CLO10", 'Exam (LECTURE ONLY)'!O265:X265) / 'Exam (LECTURE ONLY)'!AM$15), "", SUMIF('Exam (LECTURE ONLY)'!O$20:X$20, "CLO10", 'Exam (LECTURE ONLY)'!O265:X265) / 'Exam (LECTURE ONLY)'!AM$15),
IF(AND('PRINTABLE (per grading)'!H$16="EXAM", 'PRINTABLE (per grading)'!B$13="Final"), IF(ISERROR(SUMIF('Exam (LECTURE ONLY)'!Z$20:AI$20, "CLO10", 'Exam (LECTURE ONLY)'!Z265:AI265) / 'Exam (LECTURE ONLY)'!AN$15), "", SUMIF('Exam (LECTURE ONLY)'!Z$20:AI$20, "CLO10", 'Exam (LECTURE ONLY)'!Z265:AI265) / 'Exam (LECTURE ONLY)'!AN$15),
IF(AND('PRINTABLE (per grading)'!H$16="OUTPUT", 'PRINTABLE (per grading)'!B$13="Prelim"), IF(ISERROR(SUMIF(OUTPUT!C$20:M$20, "CLO10", OUTPUT!C265:M265) / OUTPUT!AL$15), "", SUMIF(OUTPUT!C$20:M$20, "CLO10", OUTPUT!C265:M265) / OUTPUT!AL$15),
IF(AND('PRINTABLE (per grading)'!H$16="OUTPUT", 'PRINTABLE (per grading)'!B$13="Midterm"), IF(ISERROR(SUMIF(OUTPUT!O$20:Y$20, "CLO10", OUTPUT!O265:Y265) / OUTPUT!AM$15), "", SUMIF(OUTPUT!O$20:Y$20, "CLO10", OUTPUT!O265:Y265) / OUTPUT!AM$15),
IF(AND('PRINTABLE (per grading)'!H$16="OUTPUT", 'PRINTABLE (per grading)'!B$13="Final"), IF(ISERROR(SUMIF(OUTPUT!AA$20:AI$20, "CLO10", OUTPUT!AA265:AI265) / OUTPUT!AN$15), "", SUMIF(OUTPUT!AA$20:AI$20, "CLO10", OUTPUT!AA265:AI265) / OUTPUT!AN$15),
"")))))),"")</f>
        <v/>
      </c>
      <c r="BI263" s="286" t="str">
        <f aca="false">IF(B263&lt;&gt;"",IF(BH263="","",IF(BH263&lt;0.5,1,IF(AND(BH263&gt;=0.5,BH263&lt;P$10),2,IF(BH263&gt;=P$10,3)))),"")</f>
        <v/>
      </c>
      <c r="BJ263" s="287" t="str">
        <f aca="false">IF(B263 &lt;&gt; "",IFERROR(IF(AVERAGE(BF263,BH263)&gt;=P$10,"Y","N"),""),"")</f>
        <v/>
      </c>
      <c r="BK263" s="8"/>
    </row>
    <row r="264" customFormat="false" ht="19.5" hidden="false" customHeight="true" outlineLevel="0" collapsed="false">
      <c r="A264" s="228" t="str">
        <f aca="false">IF(ISBLANK('Database (LECTURE-RES-PRAC)'!A261),"",'Database (LECTURE-RES-PRAC)'!A261)</f>
        <v/>
      </c>
      <c r="B264" s="229" t="str">
        <f aca="false">IF(ISBLANK('Database (LECTURE-RES-PRAC)'!B261),"",'Database (LECTURE-RES-PRAC)'!B261)</f>
        <v/>
      </c>
      <c r="C264" s="230" t="str">
        <f aca="false">IF(B264&lt;&gt;"",IF(C$16="PRELIM",'Grade computation'!C264, IF(C$16="MIDTERM",'Grade computation'!K264, IF(C$16="FINAL",'Grade computation'!S264,""))),"")</f>
        <v/>
      </c>
      <c r="D264" s="231" t="str">
        <f aca="false">IF(B264&lt;&gt;"",IFERROR(IF(B$11="80-20", (((C264/C$19)*X$6)+X$7)*D$18, IF(B$11="60-40", (((C264/C$19)*Y$6)+Y$7)*D$18, 0)),0),"")</f>
        <v/>
      </c>
      <c r="E264" s="230" t="str">
        <f aca="false">IF(B264&lt;&gt;"", IF(C$16="PRELIM",'Grade computation'!E264, IF(C$16="MIDTERM",'Grade computation'!M264, IF(C$16="FINAL",'Grade computation'!U264,""))),"")</f>
        <v/>
      </c>
      <c r="F264" s="232" t="str">
        <f aca="false">IF(B264&lt;&gt;"",IFERROR(IF(B$11="80-20", (((E264/E$19)*X$6)+X$7)*F$18, IF(B$11="60-40", (((E264/E$19)*Y$6)+Y$7)*F$18, 0)),0),"")</f>
        <v/>
      </c>
      <c r="G264" s="233" t="str">
        <f aca="false">IF(B264&lt;&gt;"",IFERROR((D264+F264),0),"")</f>
        <v/>
      </c>
      <c r="H264" s="234" t="str">
        <f aca="false">IF(B264&lt;&gt;"",IF(C$16="PRELIM", 'Grade computation'!H264, IF(C$16="MIDTERM", 'Grade computation'!P264, IF(C$16="FINAL",'Grade computation'!X264, ""))),"")</f>
        <v/>
      </c>
      <c r="I264" s="233" t="str">
        <f aca="false">IF(B264&lt;&gt;"",IFERROR(IF(B$11="80-20", (((H264/H$19)*X$6)+X$7)*I$19, IF(B$11="60-40", (((H264/H$19)*Y$6)+Y$7)*I$19, 0)),0),"")</f>
        <v/>
      </c>
      <c r="J264" s="237" t="str">
        <f aca="false">IFERROR((G264+I264),"")</f>
        <v/>
      </c>
      <c r="K264" s="183" t="str">
        <f aca="false">IFERROR(IF(J264="","",IF(J264&gt;=75,"PASSED","FAILED")),"")</f>
        <v/>
      </c>
      <c r="L264" s="183"/>
      <c r="M264" s="194" t="str">
        <f aca="false">IF(B264 &lt;&gt; "", IFERROR(IF(C$16 = "PRELIM", SUMIF('Database (LECTURE-RES-PRAC)'!D$14:AG$14, "CLO1", 'Database (LECTURE-RES-PRAC)'!D261:AG261) / 'Grade computation'!F$4, IF(C$16 = "MIDTERM", SUMIF('Database (LECTURE-RES-PRAC)'!AJ$14:BM$14, "CLO1", 'Database (LECTURE-RES-PRAC)'!AJ261:BM261) / 'Grade computation'!G$4, IF(C$16 = "FINAL", SUMIF('Database (LECTURE-RES-PRAC)'!BP$14:CS$14, "CLO1", 'Database (LECTURE-RES-PRAC)'!BP261:CS261) / 'Grade computation'!H$4,""))),""),"")</f>
        <v/>
      </c>
      <c r="N264" s="286" t="str">
        <f aca="false">IF(B264&lt;&gt;"",IF(M264="","",IF(M264&lt;0.5,1,IF(AND(M264&gt;=0.5,M264&lt;P$10),2,IF(M264&gt;=P$10,3)))),"")</f>
        <v/>
      </c>
      <c r="O264" s="194" t="str">
        <f aca="false">IF(B264 &lt;&gt; "",IF(AND('PRINTABLE (per grading)'!H$16="EXAM", 'PRINTABLE (per grading)'!B$13="Prelim"), IF(ISERROR(SUMIF('Exam (LECTURE ONLY)'!D$20:M$20, "CLO1", 'Exam (LECTURE ONLY)'!D266:M266) / 'Exam (LECTURE ONLY)'!AL$6), "", SUMIF('Exam (LECTURE ONLY)'!D$20:M$20, "CLO1", 'Exam (LECTURE ONLY)'!D266:M266) /'Exam (LECTURE ONLY)'!AL$6),
IF(AND('PRINTABLE (per grading)'!H$16="EXAM", 'PRINTABLE (per grading)'!B$13="Midterm"), IF(ISERROR(SUMIF('Exam (LECTURE ONLY)'!O$20:X$20, "CLO1", 'Exam (LECTURE ONLY)'!O266:X266) / 'Exam (LECTURE ONLY)'!AM$6), "", SUMIF('Exam (LECTURE ONLY)'!O$20:X$20, "CLO1", 'Exam (LECTURE ONLY)'!O266:X266) / 'Exam (LECTURE ONLY)'!AM$6),
IF(AND('PRINTABLE (per grading)'!H$16="EXAM", 'PRINTABLE (per grading)'!B$13="Final"), IF(ISERROR(SUMIF('Exam (LECTURE ONLY)'!Z$20:AI$20, "CLO1", 'Exam (LECTURE ONLY)'!Z266:AI266) / 'Exam (LECTURE ONLY)'!AN$6), "", SUMIF('Exam (LECTURE ONLY)'!Z$20:AI$20, "CLO1", 'Exam (LECTURE ONLY)'!Z266:AI266) / 'Exam (LECTURE ONLY)'!AN$6),
IF(AND('PRINTABLE (per grading)'!H$16="OUTPUT", 'PRINTABLE (per grading)'!B$13="Prelim"), IF(ISERROR(SUMIF(OUTPUT!C$20:M$20, "CLO1", OUTPUT!C266:M266) / OUTPUT!AL$6), "", SUMIF(OUTPUT!C$20:M$20, "CLO1", OUTPUT!C266:M266) / OUTPUT!AL$6),
IF(AND('PRINTABLE (per grading)'!H$16="OUTPUT", 'PRINTABLE (per grading)'!B$13="Midterm"), IF(ISERROR(SUMIF(OUTPUT!O$20:Y$20, "CLO1", OUTPUT!O266:Y266) / OUTPUT!AM$6), "", SUMIF(OUTPUT!O$20:Y$20, "CLO1", OUTPUT!O266:Y266) / OUTPUT!AM$6),
IF(AND('PRINTABLE (per grading)'!H$16="OUTPUT", 'PRINTABLE (per grading)'!B$13="Final"), IF(ISERROR(SUMIF(OUTPUT!AA$20:AI$20, "CLO1", OUTPUT!AA266:AI266) / OUTPUT!AN$6), "", SUMIF(OUTPUT!AA$20:AI$20, "CLO1", OUTPUT!AA266:AI266) / OUTPUT!AN$6),
"")))))),"")</f>
        <v/>
      </c>
      <c r="P264" s="286" t="str">
        <f aca="false">IF(B264&lt;&gt;"",IF(O264="","",IF(O264&lt;0.5,1,IF(AND(O264&gt;=0.5,O264&lt;P$10),2,IF(O264&gt;=P$10,3)))),"")</f>
        <v/>
      </c>
      <c r="Q264" s="287" t="str">
        <f aca="false">IF(B264 &lt;&gt; "",IFERROR(IF(AVERAGE(M264,O264)&gt;=P$10,"Y","N"),""),"")</f>
        <v/>
      </c>
      <c r="R264" s="194" t="str">
        <f aca="false">IF(B264 &lt;&gt; "", IFERROR(IF(C$16 = "PRELIM", SUMIF('Database (LECTURE-RES-PRAC)'!D$14:AG$14, "CLO2", 'Database (LECTURE-RES-PRAC)'!D261:AG261) / 'Grade computation'!F$5, IF(C$16 = "MIDTERM", SUMIF('Database (LECTURE-RES-PRAC)'!AJ$14:BM$14, "CLO2", 'Database (LECTURE-RES-PRAC)'!AJ261:BM261) / 'Grade computation'!G$5, IF(C$16 = "FINAL", SUMIF('Database (LECTURE-RES-PRAC)'!BP$14:CS$14, "CLO2", 'Database (LECTURE-RES-PRAC)'!BP261:CS261) / 'Grade computation'!H$5,""))),""),"")</f>
        <v/>
      </c>
      <c r="S264" s="286" t="str">
        <f aca="false">IF(B264&lt;&gt;"",IF(R264="","",IF(R264&lt;0.5,1,IF(AND(R264&gt;=0.5,R264&lt;P$10),2,IF(R264&gt;=P$10,3)))),"")</f>
        <v/>
      </c>
      <c r="T264" s="194" t="str">
        <f aca="false">IF(B264 &lt;&gt; "",IF(AND('PRINTABLE (per grading)'!H$16="EXAM", 'PRINTABLE (per grading)'!B$13="Prelim"), IF(ISERROR(SUMIF('Exam (LECTURE ONLY)'!D$20:M$20, "CLO2", 'Exam (LECTURE ONLY)'!D266:M266) / 'Exam (LECTURE ONLY)'!AL$7), "", SUMIF('Exam (LECTURE ONLY)'!D$20:M$20, "CLO2", 'Exam (LECTURE ONLY)'!D266:M266) /'Exam (LECTURE ONLY)'!AL$7),
IF(AND('PRINTABLE (per grading)'!H$16="EXAM", 'PRINTABLE (per grading)'!B$13="Midterm"), IF(ISERROR(SUMIF('Exam (LECTURE ONLY)'!O$20:X$20, "CLO2", 'Exam (LECTURE ONLY)'!O266:X266) / 'Exam (LECTURE ONLY)'!AM$7), "", SUMIF('Exam (LECTURE ONLY)'!O$20:X$20, "CLO2", 'Exam (LECTURE ONLY)'!O266:X266) / 'Exam (LECTURE ONLY)'!AM$7),
IF(AND('PRINTABLE (per grading)'!H$16="EXAM", 'PRINTABLE (per grading)'!B$13="Final"), IF(ISERROR(SUMIF('Exam (LECTURE ONLY)'!Z$20:AI$20, "CLO2", 'Exam (LECTURE ONLY)'!Z266:AI266) / 'Exam (LECTURE ONLY)'!AN$7), "", SUMIF('Exam (LECTURE ONLY)'!Z$20:AI$20, "CLO2", 'Exam (LECTURE ONLY)'!Z266:AI266) / 'Exam (LECTURE ONLY)'!AN$7),
IF(AND('PRINTABLE (per grading)'!H$16="OUTPUT", 'PRINTABLE (per grading)'!B$13="Prelim"), IF(ISERROR(SUMIF(OUTPUT!C$20:M$20, "CLO2", OUTPUT!C266:M266) / OUTPUT!AL$7), "", SUMIF(OUTPUT!C$20:M$20, "CLO2", OUTPUT!C266:M266) / OUTPUT!AL$7),
IF(AND('PRINTABLE (per grading)'!H$16="OUTPUT", 'PRINTABLE (per grading)'!B$13="Midterm"), IF(ISERROR(SUMIF(OUTPUT!O$20:Y$20, "CLO2", OUTPUT!O266:Y266) / OUTPUT!AM$7), "", SUMIF(OUTPUT!O$20:Y$20, "CLO2", OUTPUT!O266:Y266) / OUTPUT!AM$7),
IF(AND('PRINTABLE (per grading)'!H$16="OUTPUT", 'PRINTABLE (per grading)'!B$13="Final"), IF(ISERROR(SUMIF(OUTPUT!AA$20:AI$20, "CLO2", OUTPUT!AA266:AI266) / OUTPUT!AN$7), "", SUMIF(OUTPUT!AA$20:AI$20, "CLO2", OUTPUT!AA266:AI266) / OUTPUT!AN$7),
"")))))),"")</f>
        <v/>
      </c>
      <c r="U264" s="286" t="str">
        <f aca="false">IF(B264&lt;&gt;"",IF(T264="","",IF(T264&lt;0.5,1,IF(AND(T264&gt;=0.5,T264&lt;P$10),2,IF(T264&gt;=P$10,3)))),"")</f>
        <v/>
      </c>
      <c r="V264" s="287" t="str">
        <f aca="false">IF(B264 &lt;&gt; "",IFERROR(IF(AVERAGE(R264,T264)&gt;=P$10,"Y","N"),""),"")</f>
        <v/>
      </c>
      <c r="W264" s="194" t="str">
        <f aca="false">IF(B264 &lt;&gt; "", IFERROR(IF(C$16 = "PRELIM", SUMIF('Database (LECTURE-RES-PRAC)'!D$14:AG$14, "CLO3", 'Database (LECTURE-RES-PRAC)'!D261:AG261) / 'Grade computation'!F$6, IF(C$16 = "MIDTERM", SUMIF('Database (LECTURE-RES-PRAC)'!AJ$14:BM$14, "CLO3", 'Database (LECTURE-RES-PRAC)'!AJ261:BM261) / 'Grade computation'!G$6, IF(C$16 = "FINAL", SUMIF('Database (LECTURE-RES-PRAC)'!BP$14:CS$14, "CLO3", 'Database (LECTURE-RES-PRAC)'!BP261:CS261) / 'Grade computation'!H$6,""))),""),"")</f>
        <v/>
      </c>
      <c r="X264" s="286" t="str">
        <f aca="false">IF(B264&lt;&gt;"",IF(W264="","",IF(W264&lt;0.5,1,IF(AND(W264&gt;=0.5,W264&lt;P$10),2,IF(W264&gt;=P$10,3)))),"")</f>
        <v/>
      </c>
      <c r="Y264" s="194" t="str">
        <f aca="false">IF(B264 &lt;&gt; "",IF(AND('PRINTABLE (per grading)'!H$16="EXAM", 'PRINTABLE (per grading)'!B$13="Prelim"), IF(ISERROR(SUMIF('Exam (LECTURE ONLY)'!D$20:M$20, "CLO3", 'Exam (LECTURE ONLY)'!D266:M266) / 'Exam (LECTURE ONLY)'!AL$8), "", SUMIF('Exam (LECTURE ONLY)'!D$20:M$20, "CLO3", 'Exam (LECTURE ONLY)'!D266:M266) /'Exam (LECTURE ONLY)'!AL$8),
IF(AND('PRINTABLE (per grading)'!H$16="EXAM", 'PRINTABLE (per grading)'!B$13="Midterm"), IF(ISERROR(SUMIF('Exam (LECTURE ONLY)'!O$20:X$20, "CLO3", 'Exam (LECTURE ONLY)'!O266:X266) / 'Exam (LECTURE ONLY)'!AM$8), "", SUMIF('Exam (LECTURE ONLY)'!O$20:X$20, "CLO3", 'Exam (LECTURE ONLY)'!O266:X266) / 'Exam (LECTURE ONLY)'!AM$8),
IF(AND('PRINTABLE (per grading)'!H$16="EXAM", 'PRINTABLE (per grading)'!B$13="Final"), IF(ISERROR(SUMIF('Exam (LECTURE ONLY)'!Z$20:AI$20, "CLO3", 'Exam (LECTURE ONLY)'!Z266:AI266) / 'Exam (LECTURE ONLY)'!AN$8), "", SUMIF('Exam (LECTURE ONLY)'!Z$20:AI$20, "CLO3", 'Exam (LECTURE ONLY)'!Z266:AI266) / 'Exam (LECTURE ONLY)'!AN$8),
IF(AND('PRINTABLE (per grading)'!H$16="OUTPUT", 'PRINTABLE (per grading)'!B$13="Prelim"), IF(ISERROR(SUMIF(OUTPUT!C$20:M$20, "CLO3", OUTPUT!C266:M266) / OUTPUT!AL$8), "", SUMIF(OUTPUT!C$20:M$20, "CLO3", OUTPUT!C266:M266) / OUTPUT!AL$8),
IF(AND('PRINTABLE (per grading)'!H$16="OUTPUT", 'PRINTABLE (per grading)'!B$13="Midterm"), IF(ISERROR(SUMIF(OUTPUT!O$20:Y$20, "CLO3", OUTPUT!O266:Y266) / OUTPUT!AM$8), "", SUMIF(OUTPUT!O$20:Y$20, "CLO3", OUTPUT!O266:Y266) / OUTPUT!AM$8),
IF(AND('PRINTABLE (per grading)'!H$16="OUTPUT", 'PRINTABLE (per grading)'!B$13="Final"), IF(ISERROR(SUMIF(OUTPUT!AA$20:AI$20, "CLO3", OUTPUT!AA266:AI266) / OUTPUT!AN$8), "", SUMIF(OUTPUT!AA$20:AI$20, "CLO3", OUTPUT!AA266:AI266) / OUTPUT!AN$8),
"" )))))),"")</f>
        <v/>
      </c>
      <c r="Z264" s="286" t="str">
        <f aca="false">IF(B264&lt;&gt;"",IF(Y264="","",IF(Y264&lt;0.5,1,IF(AND(Y264&gt;=0.5,Y264&lt;P$10),2,IF(Y264&gt;=P$10,3)))),"")</f>
        <v/>
      </c>
      <c r="AA264" s="287" t="str">
        <f aca="false">IF(B264 &lt;&gt; "",IFERROR(IF(AVERAGE(W264,Y264)&gt;=P$10,"Y","N"),""),"")</f>
        <v/>
      </c>
      <c r="AB264" s="194" t="str">
        <f aca="false">IF(B264 &lt;&gt; "", IFERROR(IF(C$16 = "PRELIM", SUMIF('Database (LECTURE-RES-PRAC)'!D$14:AG$14, "CLO4", 'Database (LECTURE-RES-PRAC)'!D261:AG261) / 'Grade computation'!F$7, IF(C$16 = "MIDTERM", SUMIF('Database (LECTURE-RES-PRAC)'!AJ$14:BM$14, "CLO4", 'Database (LECTURE-RES-PRAC)'!AJ261:BM261) / 'Grade computation'!G$7, IF(C$16 = "FINAL", SUMIF('Database (LECTURE-RES-PRAC)'!BP$14:CS$14, "CLO4", 'Database (LECTURE-RES-PRAC)'!BP261:CS261) / 'Grade computation'!H$7,""))),""),"")</f>
        <v/>
      </c>
      <c r="AC264" s="286" t="str">
        <f aca="false">IF(B264&lt;&gt;"",IF(AB264="","",IF(AB264&lt;0.5,1,IF(AND(AB264&gt;=0.5,AB264&lt;P$10),2,IF(AB264&gt;=P$10,3)))),"")</f>
        <v/>
      </c>
      <c r="AD264" s="194" t="str">
        <f aca="false">IF(B264 &lt;&gt; "",IF(AND('PRINTABLE (per grading)'!H$16="EXAM", 'PRINTABLE (per grading)'!B$13="Prelim"), IF(ISERROR(SUMIF('Exam (LECTURE ONLY)'!D$20:M$20, "CLO4", 'Exam (LECTURE ONLY)'!D266:M266) / 'Exam (LECTURE ONLY)'!AL$9), "", SUMIF('Exam (LECTURE ONLY)'!D$20:M$20, "CLO4", 'Exam (LECTURE ONLY)'!D266:M266) /'Exam (LECTURE ONLY)'!AL$9),
IF(AND('PRINTABLE (per grading)'!H$16="EXAM", 'PRINTABLE (per grading)'!B$13="Midterm"), IF(ISERROR(SUMIF('Exam (LECTURE ONLY)'!O$20:X$20, "CLO4", 'Exam (LECTURE ONLY)'!O266:X266) / 'Exam (LECTURE ONLY)'!AM$9), "", SUMIF('Exam (LECTURE ONLY)'!O$20:X$20, "CLO4", 'Exam (LECTURE ONLY)'!O266:X266) / 'Exam (LECTURE ONLY)'!AM$9),
IF(AND('PRINTABLE (per grading)'!H$16="EXAM", 'PRINTABLE (per grading)'!B$13="Final"), IF(ISERROR(SUMIF('Exam (LECTURE ONLY)'!Z$20:AI$20, "CLO4", 'Exam (LECTURE ONLY)'!Z266:AI266) / 'Exam (LECTURE ONLY)'!AN$9), "", SUMIF('Exam (LECTURE ONLY)'!Z$20:AI$20, "CLO4", 'Exam (LECTURE ONLY)'!Z266:AI266) / 'Exam (LECTURE ONLY)'!AN$9),
IF(AND('PRINTABLE (per grading)'!H$16="OUTPUT", 'PRINTABLE (per grading)'!B$13="Prelim"), IF(ISERROR(SUMIF(OUTPUT!C$20:M$20, "CLO4", OUTPUT!C266:M266) / OUTPUT!AL$9), "", SUMIF(OUTPUT!C$20:M$20, "CLO4", OUTPUT!C266:M266) / OUTPUT!AL$9),
IF(AND('PRINTABLE (per grading)'!H$16="OUTPUT", 'PRINTABLE (per grading)'!B$13="Midterm"), IF(ISERROR(SUMIF(OUTPUT!O$20:Y$20, "CLO4", OUTPUT!O266:Y266) / OUTPUT!AM$9), "", SUMIF(OUTPUT!O$20:Y$20, "CLO4", OUTPUT!O266:Y266) / OUTPUT!AM$9),
IF(AND('PRINTABLE (per grading)'!H$16="OUTPUT", 'PRINTABLE (per grading)'!B$13="Final"), IF(ISERROR(SUMIF(OUTPUT!AA$20:AI$20, "CLO4", OUTPUT!AA266:AI266) / OUTPUT!AN$9), "", SUMIF(OUTPUT!AA$20:AI$20, "CLO4", OUTPUT!AA266:AI266) / OUTPUT!AN$9),
"")))))),"")</f>
        <v/>
      </c>
      <c r="AE264" s="286" t="str">
        <f aca="false">IF(B264&lt;&gt;"",IF(AD264="","",IF(AD264&lt;0.5,1,IF(AND(AD264&gt;=0.5,AD264&lt;P$10),2,IF(AD264&gt;=P$10,3)))),"")</f>
        <v/>
      </c>
      <c r="AF264" s="287" t="str">
        <f aca="false">IF(B264 &lt;&gt; "",IFERROR(IF(AVERAGE(AB264,AD264)&gt;=P$10,"Y","N"),""),"")</f>
        <v/>
      </c>
      <c r="AG264" s="194" t="str">
        <f aca="false">IF(B264 &lt;&gt; "", IFERROR(IF(C$16 = "PRELIM", SUMIF('Database (LECTURE-RES-PRAC)'!D$14:AG$14, "CLO5", 'Database (LECTURE-RES-PRAC)'!D261:AG261) / 'Grade computation'!F$8, IF(C$16 = "MIDTERM", SUMIF('Database (LECTURE-RES-PRAC)'!AJ$14:BM$14, "CLO5", 'Database (LECTURE-RES-PRAC)'!AJ261:BM261) / 'Grade computation'!G$8, IF(C$16 = "FINAL", SUMIF('Database (LECTURE-RES-PRAC)'!BP$14:CS$14, "CLO5", 'Database (LECTURE-RES-PRAC)'!BP261:CS261) / 'Grade computation'!H$8,""))),""),"")</f>
        <v/>
      </c>
      <c r="AH264" s="286" t="str">
        <f aca="false">IF(B264&lt;&gt;"",IF(AG264="","",IF(AG264&lt;0.5,1,IF(AND(AG264&gt;=0.5,AG264&lt;P$10),2,IF(AG264&gt;=P$10,3)))),"")</f>
        <v/>
      </c>
      <c r="AI264" s="194" t="str">
        <f aca="false">IF(B264 &lt;&gt; "",IF(AND('PRINTABLE (per grading)'!H$16="EXAM", 'PRINTABLE (per grading)'!B$13="Prelim"), IF(ISERROR(SUMIF('Exam (LECTURE ONLY)'!D$20:M$20, "CLO5", 'Exam (LECTURE ONLY)'!D266:M266) / 'Exam (LECTURE ONLY)'!AL$10), "", SUMIF('Exam (LECTURE ONLY)'!D$20:M$20, "CLO5", 'Exam (LECTURE ONLY)'!D266:M266) /'Exam (LECTURE ONLY)'!AL$10),
IF(AND('PRINTABLE (per grading)'!H$16="EXAM", 'PRINTABLE (per grading)'!B$13="Midterm"), IF(ISERROR(SUMIF('Exam (LECTURE ONLY)'!O$20:X$20, "CLO5", 'Exam (LECTURE ONLY)'!O266:X266) / 'Exam (LECTURE ONLY)'!AM$10), "", SUMIF('Exam (LECTURE ONLY)'!O$20:X$20, "CLO5", 'Exam (LECTURE ONLY)'!O266:X266) / 'Exam (LECTURE ONLY)'!AM$10),
IF(AND('PRINTABLE (per grading)'!H$16="EXAM", 'PRINTABLE (per grading)'!B$13="Final"), IF(ISERROR(SUMIF('Exam (LECTURE ONLY)'!Z$20:AI$20, "CLO5", 'Exam (LECTURE ONLY)'!Z266:AI266) / 'Exam (LECTURE ONLY)'!AN$10), "", SUMIF('Exam (LECTURE ONLY)'!Z$20:AI$20, "CLO5", 'Exam (LECTURE ONLY)'!Z266:AI266) / 'Exam (LECTURE ONLY)'!AN$10),
IF(AND('PRINTABLE (per grading)'!H$16="OUTPUT", 'PRINTABLE (per grading)'!B$13="Prelim"), IF(ISERROR(SUMIF(OUTPUT!C$20:M$20, "CLO5", OUTPUT!C266:M266) / OUTPUT!AL$10), "", SUMIF(OUTPUT!C$20:M$20, "CLO5", OUTPUT!C266:M266) / OUTPUT!AL$10),
IF(AND('PRINTABLE (per grading)'!H$16="OUTPUT", 'PRINTABLE (per grading)'!B$13="Midterm"), IF(ISERROR(SUMIF(OUTPUT!O$20:Y$20, "CLO5", OUTPUT!O266:Y266) / OUTPUT!AM$10), "", SUMIF(OUTPUT!O$20:Y$20, "CLO5", OUTPUT!O266:Y266) / OUTPUT!AM$10),
IF(AND('PRINTABLE (per grading)'!H$16="OUTPUT", 'PRINTABLE (per grading)'!B$13="Final"), IF(ISERROR(SUMIF(OUTPUT!AA$20:AI$20, "CLO5", OUTPUT!AA266:AI266) / OUTPUT!AN$10), "", SUMIF(OUTPUT!AA$20:AI$20, "CLO5", OUTPUT!AA266:AI266) / OUTPUT!AN$10),
"")))))),"")</f>
        <v/>
      </c>
      <c r="AJ264" s="286" t="str">
        <f aca="false">IF(B264&lt;&gt;"",IF(AI264="","",IF(AI264&lt;0.5,1,IF(AND(AI264&gt;=0.5,AI264&lt;P$10),2,IF(AI264&gt;=P$10,3)))),"")</f>
        <v/>
      </c>
      <c r="AK264" s="287" t="str">
        <f aca="false">IF(B264 &lt;&gt; "",IFERROR(IF(AVERAGE(AG264,AI264)&gt;=P$10,"Y","N"),""),"")</f>
        <v/>
      </c>
      <c r="AL264" s="194" t="str">
        <f aca="false">IF(B264 &lt;&gt; "", IFERROR(IF(C$16 = "PRELIM", SUMIF('Database (LECTURE-RES-PRAC)'!D$14:AG$14, "CLO6", 'Database (LECTURE-RES-PRAC)'!D261:AG261) / 'Grade computation'!F$9, IF(C$16 = "MIDTERM", SUMIF('Database (LECTURE-RES-PRAC)'!AJ$14:BM$14, "CLO6", 'Database (LECTURE-RES-PRAC)'!AJ261:BM261) / 'Grade computation'!G$9, IF(C$16 = "FINAL", SUMIF('Database (LECTURE-RES-PRAC)'!BP$14:CS$14, "CLO6", 'Database (LECTURE-RES-PRAC)'!BP261:CS261) / 'Grade computation'!H$9,""))),""),"")</f>
        <v/>
      </c>
      <c r="AM264" s="286" t="str">
        <f aca="false">IF(B264&lt;&gt;"",IF(AL264="","",IF(AL264&lt;0.5,1,IF(AND(AL264&gt;=0.5,AL264&lt;P$10),2,IF(AL264&gt;=P$10,3)))),"")</f>
        <v/>
      </c>
      <c r="AN264" s="194" t="str">
        <f aca="false">IF(B264 &lt;&gt; "",IF(AND('PRINTABLE (per grading)'!H$16="EXAM", 'PRINTABLE (per grading)'!B$13="Prelim"), IF(ISERROR(SUMIF('Exam (LECTURE ONLY)'!D$20:M$20, "CLO6", 'Exam (LECTURE ONLY)'!D266:M266) / 'Exam (LECTURE ONLY)'!AL$11), "", SUMIF('Exam (LECTURE ONLY)'!D$20:M$20, "CLO6", 'Exam (LECTURE ONLY)'!D266:M266) /'Exam (LECTURE ONLY)'!AL$11),
IF(AND('PRINTABLE (per grading)'!H$16="EXAM", 'PRINTABLE (per grading)'!B$13="Midterm"), IF(ISERROR(SUMIF('Exam (LECTURE ONLY)'!O$20:X$20, "CLO6", 'Exam (LECTURE ONLY)'!O266:X266) / 'Exam (LECTURE ONLY)'!AM$11), "", SUMIF('Exam (LECTURE ONLY)'!O$20:X$20, "CLO6", 'Exam (LECTURE ONLY)'!O266:X266) / 'Exam (LECTURE ONLY)'!AM$11),
IF(AND('PRINTABLE (per grading)'!H$16="EXAM", 'PRINTABLE (per grading)'!B$13="Final"), IF(ISERROR(SUMIF('Exam (LECTURE ONLY)'!Z$20:AI$20, "CLO6", 'Exam (LECTURE ONLY)'!Z266:AI266) / 'Exam (LECTURE ONLY)'!AN$11), "", SUMIF('Exam (LECTURE ONLY)'!Z$20:AI$20, "CLO6", 'Exam (LECTURE ONLY)'!Z266:AI266) / 'Exam (LECTURE ONLY)'!AN$11),
IF(AND('PRINTABLE (per grading)'!H$16="OUTPUT", 'PRINTABLE (per grading)'!B$13="Prelim"), IF(ISERROR(SUMIF(OUTPUT!C$20:M$20, "CLO6", OUTPUT!C266:M266) / OUTPUT!AL$11), "", SUMIF(OUTPUT!C$20:M$20, "CLO6", OUTPUT!C266:M266) / OUTPUT!AL$11),
IF(AND('PRINTABLE (per grading)'!H$16="OUTPUT", 'PRINTABLE (per grading)'!B$13="Midterm"), IF(ISERROR(SUMIF(OUTPUT!O$20:Y$20, "CLO6", OUTPUT!O266:Y266) / OUTPUT!AM$11), "", SUMIF(OUTPUT!O$20:Y$20, "CLO6", OUTPUT!O266:Y266) / OUTPUT!AM$11),
IF(AND('PRINTABLE (per grading)'!H$16="OUTPUT", 'PRINTABLE (per grading)'!B$13="Final"), IF(ISERROR(SUMIF(OUTPUT!AA$20:AI$20, "CLO6", OUTPUT!AA266:AI266) / OUTPUT!AN$11), "", SUMIF(OUTPUT!AA$20:AI$20, "CLO6", OUTPUT!AA266:AI266) / OUTPUT!AN$11),
"")))))),"")</f>
        <v/>
      </c>
      <c r="AO264" s="286" t="str">
        <f aca="false">IF(B264&lt;&gt;"",IF(AN264="","",IF(AN264&lt;0.5,1,IF(AND(AN264&gt;=0.5,AN264&lt;P$10),2,IF(AN264&gt;=P$10,3)))),"")</f>
        <v/>
      </c>
      <c r="AP264" s="287" t="str">
        <f aca="false">IF(B264 &lt;&gt; "",IFERROR(IF(AVERAGE(AL264,AN264)&gt;=P$10,"Y","N"),""),"")</f>
        <v/>
      </c>
      <c r="AQ264" s="194" t="str">
        <f aca="false">IF(B264 &lt;&gt; "", IFERROR(IF(C$16 = "PRELIM", SUMIF('Database (LECTURE-RES-PRAC)'!D$14:AG$14, "CLO7", 'Database (LECTURE-RES-PRAC)'!D261:AG261) / 'Grade computation'!F$10, IF(C$16 = "MIDTERM", SUMIF('Database (LECTURE-RES-PRAC)'!AJ$14:BM$14, "CLO7", 'Database (LECTURE-RES-PRAC)'!AJ261:BM261) / 'Grade computation'!G$10, IF(C$16 = "FINAL", SUMIF('Database (LECTURE-RES-PRAC)'!BP$14:CS$14, "CLO7", 'Database (LECTURE-RES-PRAC)'!BP261:CS261) / 'Grade computation'!H$10,""))),""),"")</f>
        <v/>
      </c>
      <c r="AR264" s="286" t="str">
        <f aca="false">IF(B264&lt;&gt;"",IF(AQ264="","",IF(AQ264&lt;0.5,1,IF(AND(AQ264&gt;=0.5,AQ264&lt;P$10),2,IF(AQ264&gt;=P$10,3)))),"")</f>
        <v/>
      </c>
      <c r="AS264" s="194" t="str">
        <f aca="false">IF(B264 &lt;&gt; "",IF(AND('PRINTABLE (per grading)'!H$16="EXAM", 'PRINTABLE (per grading)'!B$13="Prelim"), IF(ISERROR(SUMIF('Exam (LECTURE ONLY)'!D$20:M$20, "CLO7", 'Exam (LECTURE ONLY)'!D266:M266) / 'Exam (LECTURE ONLY)'!AL$12), "", SUMIF('Exam (LECTURE ONLY)'!D$20:M$20, "CLO7", 'Exam (LECTURE ONLY)'!D266:M266) /'Exam (LECTURE ONLY)'!AL$12),
IF(AND('PRINTABLE (per grading)'!H$16="EXAM", 'PRINTABLE (per grading)'!B$13="Midterm"), IF(ISERROR(SUMIF('Exam (LECTURE ONLY)'!O$20:X$20, "CLO7", 'Exam (LECTURE ONLY)'!O266:X266) / 'Exam (LECTURE ONLY)'!AM$12), "", SUMIF('Exam (LECTURE ONLY)'!O$20:X$20, "CLO7", 'Exam (LECTURE ONLY)'!O266:X266) / 'Exam (LECTURE ONLY)'!AM$12),
IF(AND('PRINTABLE (per grading)'!H$16="EXAM", 'PRINTABLE (per grading)'!B$13="Final"), IF(ISERROR(SUMIF('Exam (LECTURE ONLY)'!Z$20:AI$20, "CLO7", 'Exam (LECTURE ONLY)'!Z266:AI266) / 'Exam (LECTURE ONLY)'!AN$12), "", SUMIF('Exam (LECTURE ONLY)'!Z$20:AI$20, "CLO7", 'Exam (LECTURE ONLY)'!Z266:AI266) / 'Exam (LECTURE ONLY)'!AN$12),
IF(AND('PRINTABLE (per grading)'!H$16="OUTPUT", 'PRINTABLE (per grading)'!B$13="Prelim"), IF(ISERROR(SUMIF(OUTPUT!C$20:M$20, "CLO7", OUTPUT!C266:M266) / OUTPUT!AL$12), "", SUMIF(OUTPUT!C$20:M$20, "CLO7", OUTPUT!C266:M266) / OUTPUT!AL$12),
IF(AND('PRINTABLE (per grading)'!H$16="OUTPUT", 'PRINTABLE (per grading)'!B$13="Midterm"), IF(ISERROR(SUMIF(OUTPUT!O$20:Y$20, "CLO7", OUTPUT!O266:Y266) / OUTPUT!AM$12), "", SUMIF(OUTPUT!O$20:Y$20, "CLO7", OUTPUT!O266:Y266) / OUTPUT!AM$12),
IF(AND('PRINTABLE (per grading)'!H$16="OUTPUT", 'PRINTABLE (per grading)'!B$13="Final"), IF(ISERROR(SUMIF(OUTPUT!AA$20:AI$20, "CLO7", OUTPUT!AA266:AI266) / OUTPUT!AN$12), "", SUMIF(OUTPUT!AA$20:AI$20, "CLO7", OUTPUT!AA266:AI266) / OUTPUT!AN$12),
"")))))),"")</f>
        <v/>
      </c>
      <c r="AT264" s="286" t="str">
        <f aca="false">IF(B264&lt;&gt;"",IF(AS264="","",IF(AS264&lt;0.5,1,IF(AND(AS264&gt;=0.5,AS264&lt;P$10),2,IF(AS264&gt;=P$10,3)))),"")</f>
        <v/>
      </c>
      <c r="AU264" s="287" t="str">
        <f aca="false">IF(B264 &lt;&gt; "",IFERROR(IF(AVERAGE(AQ264,AS264)&gt;=P$10,"Y","N"),""),"")</f>
        <v/>
      </c>
      <c r="AV264" s="194" t="str">
        <f aca="false">IF(B264 &lt;&gt; "", IFERROR(IF(C$16 = "PRELIM", SUMIF('Database (LECTURE-RES-PRAC)'!D$14:AG$14, "CLO8", 'Database (LECTURE-RES-PRAC)'!D261:AG261) / 'Grade computation'!F$11, IF(C$16 = "MIDTERM", SUMIF('Database (LECTURE-RES-PRAC)'!AJ$14:BM$14, "CLO8", 'Database (LECTURE-RES-PRAC)'!AJ261:BM261) / 'Grade computation'!G$11, IF(C$16 = "FINAL", SUMIF('Database (LECTURE-RES-PRAC)'!BP$14:CS$14, "CLO8", 'Database (LECTURE-RES-PRAC)'!BP261:CS261) / 'Grade computation'!H$11,""))),""),"")</f>
        <v/>
      </c>
      <c r="AW264" s="286" t="str">
        <f aca="false">IF(B264&lt;&gt;"",IF(AV264="","",IF(AV264&lt;0.5,1,IF(AND(AV264&gt;=0.5,AV264&lt;P$10),2,IF(AV264&gt;=P$10,3)))),"")</f>
        <v/>
      </c>
      <c r="AX264" s="194" t="str">
        <f aca="false">IF(B264 &lt;&gt; "",IF(AND('PRINTABLE (per grading)'!H$16="EXAM", 'PRINTABLE (per grading)'!B$13="Prelim"), IF(ISERROR(SUMIF('Exam (LECTURE ONLY)'!D$20:M$20, "CLO8", 'Exam (LECTURE ONLY)'!D266:M266) / 'Exam (LECTURE ONLY)'!AL$13), "", SUMIF('Exam (LECTURE ONLY)'!D$20:M$20, "CLO8", 'Exam (LECTURE ONLY)'!D266:M266) /'Exam (LECTURE ONLY)'!AL$13),
IF(AND('PRINTABLE (per grading)'!H$16="EXAM", 'PRINTABLE (per grading)'!B$13="Midterm"), IF(ISERROR(SUMIF('Exam (LECTURE ONLY)'!O$20:X$20, "CLO8", 'Exam (LECTURE ONLY)'!O266:X266) / 'Exam (LECTURE ONLY)'!AM$13), "", SUMIF('Exam (LECTURE ONLY)'!O$20:X$20, "CLO8", 'Exam (LECTURE ONLY)'!O266:X266) / 'Exam (LECTURE ONLY)'!AM$13),
IF(AND('PRINTABLE (per grading)'!H$16="EXAM", 'PRINTABLE (per grading)'!B$13="Final"), IF(ISERROR(SUMIF('Exam (LECTURE ONLY)'!Z$20:AI$20, "CLO8", 'Exam (LECTURE ONLY)'!Z266:AI266) / 'Exam (LECTURE ONLY)'!AN$13), "", SUMIF('Exam (LECTURE ONLY)'!Z$20:AI$20, "CLO8", 'Exam (LECTURE ONLY)'!Z266:AI266) / 'Exam (LECTURE ONLY)'!AN$13),
IF(AND('PRINTABLE (per grading)'!H$16="OUTPUT", 'PRINTABLE (per grading)'!B$13="Prelim"), IF(ISERROR(SUMIF(OUTPUT!C$20:M$20, "CLO8", OUTPUT!C266:M266) / OUTPUT!AL$13), "", SUMIF(OUTPUT!C$20:M$20, "CLO8", OUTPUT!C266:M266) / OUTPUT!AL$13),
IF(AND('PRINTABLE (per grading)'!H$16="OUTPUT", 'PRINTABLE (per grading)'!B$13="Midterm"), IF(ISERROR(SUMIF(OUTPUT!O$20:Y$20, "CLO8", OUTPUT!O266:Y266) / OUTPUT!AM$13), "", SUMIF(OUTPUT!O$20:Y$20, "CLO8", OUTPUT!O266:Y266) / OUTPUT!AM$13),
IF(AND('PRINTABLE (per grading)'!H$16="OUTPUT", 'PRINTABLE (per grading)'!B$13="Final"), IF(ISERROR(SUMIF(OUTPUT!AA$20:AI$20, "CLO8", OUTPUT!AA266:AI266) / OUTPUT!AN$13), "", SUMIF(OUTPUT!AA$20:AI$20, "CLO8", OUTPUT!AA266:AI266) / OUTPUT!AN$13),
"")))))),"")</f>
        <v/>
      </c>
      <c r="AY264" s="286" t="str">
        <f aca="false">IF(B264&lt;&gt;"",IF(AX264="","",IF(AX264&lt;0.5,1,IF(AND(AX264&gt;=0.5,AX264&lt;P$10),2,IF(AX264&gt;=P$10,3)))),"")</f>
        <v/>
      </c>
      <c r="AZ264" s="287" t="str">
        <f aca="false">IF(B264 &lt;&gt; "",IFERROR(IF(AVERAGE(AV264,AX264)&gt;=P$10,"Y","N"),""),"")</f>
        <v/>
      </c>
      <c r="BA264" s="194" t="str">
        <f aca="false">IF(B264 &lt;&gt; "", IFERROR(IF(C$16 = "PRELIM", SUMIF('Database (LECTURE-RES-PRAC)'!D$14:AG$14, "CLO9", 'Database (LECTURE-RES-PRAC)'!D261:AG261) / 'Grade computation'!F$12, IF(C$16 = "MIDTERM", SUMIF('Database (LECTURE-RES-PRAC)'!AJ$14:BM$14, "CLO9", 'Database (LECTURE-RES-PRAC)'!AJ261:BM261) / 'Grade computation'!G$12, IF(C$16 = "FINAL", SUMIF('Database (LECTURE-RES-PRAC)'!BP$14:CS$14, "CLO9", 'Database (LECTURE-RES-PRAC)'!BP261:CS261) / 'Grade computation'!H$12,""))),""),"")</f>
        <v/>
      </c>
      <c r="BB264" s="286" t="str">
        <f aca="false">IF(B264&lt;&gt;"",IF(BA264="","",IF(BA264&lt;0.5,1,IF(AND(BA264&gt;=0.5,BA264&lt;P$10),2,IF(BA264&gt;=P$10,3)))),"")</f>
        <v/>
      </c>
      <c r="BC264" s="194" t="str">
        <f aca="false">IF(B264 &lt;&gt; "",IF(AND('PRINTABLE (per grading)'!H$16="EXAM", 'PRINTABLE (per grading)'!B$13="Prelim"), IF(ISERROR(SUMIF('Exam (LECTURE ONLY)'!D$20:M$20, "CLO9", 'Exam (LECTURE ONLY)'!D266:M266) / 'Exam (LECTURE ONLY)'!AL$14), "", SUMIF('Exam (LECTURE ONLY)'!D$20:M$20, "CLO9", 'Exam (LECTURE ONLY)'!D266:M266) /'Exam (LECTURE ONLY)'!AL$14),
IF(AND('PRINTABLE (per grading)'!H$16="EXAM", 'PRINTABLE (per grading)'!B$13="Midterm"), IF(ISERROR(SUMIF('Exam (LECTURE ONLY)'!O$20:X$20, "CLO9", 'Exam (LECTURE ONLY)'!O266:X266) / 'Exam (LECTURE ONLY)'!AM$14), "", SUMIF('Exam (LECTURE ONLY)'!O$20:X$20, "CLO9", 'Exam (LECTURE ONLY)'!O266:X266) / 'Exam (LECTURE ONLY)'!AM$14),
IF(AND('PRINTABLE (per grading)'!H$16="EXAM", 'PRINTABLE (per grading)'!B$13="Final"), IF(ISERROR(SUMIF('Exam (LECTURE ONLY)'!Z$20:AI$20, "CLO9", 'Exam (LECTURE ONLY)'!Z266:AI266) / 'Exam (LECTURE ONLY)'!AN$14), "", SUMIF('Exam (LECTURE ONLY)'!Z$20:AI$20, "CLO9", 'Exam (LECTURE ONLY)'!Z266:AI266) / 'Exam (LECTURE ONLY)'!AN$14),
IF(AND('PRINTABLE (per grading)'!H$16="OUTPUT", 'PRINTABLE (per grading)'!B$13="Prelim"), IF(ISERROR(SUMIF(OUTPUT!C$20:M$20, "CLO9", OUTPUT!C266:M266) / OUTPUT!AL$14), "", SUMIF(OUTPUT!C$20:M$20, "CLO9", OUTPUT!C266:M266) / OUTPUT!AL$14),
IF(AND('PRINTABLE (per grading)'!H$16="OUTPUT", 'PRINTABLE (per grading)'!B$13="Midterm"), IF(ISERROR(SUMIF(OUTPUT!O$20:Y$20, "CLO9", OUTPUT!O266:Y266) / OUTPUT!AM$14), "", SUMIF(OUTPUT!O$20:Y$20, "CLO9", OUTPUT!O266:Y266) / OUTPUT!AM$14),
IF(AND('PRINTABLE (per grading)'!H$16="OUTPUT", 'PRINTABLE (per grading)'!B$13="Final"), IF(ISERROR(SUMIF(OUTPUT!AA$20:AI$20, "CLO9", OUTPUT!AA266:AI266) / OUTPUT!AN$14), "", SUMIF(OUTPUT!AA$20:AI$20, "CLO9", OUTPUT!AA266:AI266) / OUTPUT!AN$14),
"")))))),"")</f>
        <v/>
      </c>
      <c r="BD264" s="286" t="str">
        <f aca="false">IF(B264&lt;&gt;"",IF(BC264="","",IF(BC264&lt;0.5,1,IF(AND(BC264&gt;=0.5,BC264&lt;P$10),2,IF(BC264&gt;=P$10,3)))),"")</f>
        <v/>
      </c>
      <c r="BE264" s="287" t="str">
        <f aca="false">IF(B264 &lt;&gt; "",IFERROR(IF(AVERAGE(BA264,BC264)&gt;=P$10,"Y","N"),""),"")</f>
        <v/>
      </c>
      <c r="BF264" s="194" t="str">
        <f aca="false">IF(B264 &lt;&gt; "", IFERROR(IF(C$16 = "PRELIM", SUMIF('Database (LECTURE-RES-PRAC)'!D$14:AG$14, "CLO10", 'Database (LECTURE-RES-PRAC)'!D261:AG261) / 'Grade computation'!F$13, IF(C$16 = "MIDTERM", SUMIF('Database (LECTURE-RES-PRAC)'!AJ$14:BM$14, "CLO10", 'Database (LECTURE-RES-PRAC)'!AJ261:BM261) / 'Grade computation'!G$13, IF(C$16 = "FINAL", SUMIF('Database (LECTURE-RES-PRAC)'!BP$14:CS$14, "CLO10", 'Database (LECTURE-RES-PRAC)'!BP261:CS261) / 'Grade computation'!H$13,""))),""),"")</f>
        <v/>
      </c>
      <c r="BG264" s="286" t="str">
        <f aca="false">IF(B264&lt;&gt;"",IF(BF264="","",IF(BF264&lt;0.5,1,IF(AND(BF264&gt;=0.5,BF264&lt;P$10),2,IF(BF264&gt;=P$10,3)))),"")</f>
        <v/>
      </c>
      <c r="BH264" s="194" t="str">
        <f aca="false">IF(B264 &lt;&gt; "",IF(AND('PRINTABLE (per grading)'!H$16="EXAM", 'PRINTABLE (per grading)'!B$13="Prelim"), IF(ISERROR(SUMIF('Exam (LECTURE ONLY)'!D$20:M$20, "CLO10", 'Exam (LECTURE ONLY)'!D266:M266) / 'Exam (LECTURE ONLY)'!AL$15), "", SUMIF('Exam (LECTURE ONLY)'!D$20:M$20, "CLO10", 'Exam (LECTURE ONLY)'!D266:M266) /'Exam (LECTURE ONLY)'!AL$15),
IF(AND('PRINTABLE (per grading)'!H$16="EXAM", 'PRINTABLE (per grading)'!B$13="Midterm"), IF(ISERROR(SUMIF('Exam (LECTURE ONLY)'!O$20:X$20, "CLO10", 'Exam (LECTURE ONLY)'!O266:X266) / 'Exam (LECTURE ONLY)'!AM$15), "", SUMIF('Exam (LECTURE ONLY)'!O$20:X$20, "CLO10", 'Exam (LECTURE ONLY)'!O266:X266) / 'Exam (LECTURE ONLY)'!AM$15),
IF(AND('PRINTABLE (per grading)'!H$16="EXAM", 'PRINTABLE (per grading)'!B$13="Final"), IF(ISERROR(SUMIF('Exam (LECTURE ONLY)'!Z$20:AI$20, "CLO10", 'Exam (LECTURE ONLY)'!Z266:AI266) / 'Exam (LECTURE ONLY)'!AN$15), "", SUMIF('Exam (LECTURE ONLY)'!Z$20:AI$20, "CLO10", 'Exam (LECTURE ONLY)'!Z266:AI266) / 'Exam (LECTURE ONLY)'!AN$15),
IF(AND('PRINTABLE (per grading)'!H$16="OUTPUT", 'PRINTABLE (per grading)'!B$13="Prelim"), IF(ISERROR(SUMIF(OUTPUT!C$20:M$20, "CLO10", OUTPUT!C266:M266) / OUTPUT!AL$15), "", SUMIF(OUTPUT!C$20:M$20, "CLO10", OUTPUT!C266:M266) / OUTPUT!AL$15),
IF(AND('PRINTABLE (per grading)'!H$16="OUTPUT", 'PRINTABLE (per grading)'!B$13="Midterm"), IF(ISERROR(SUMIF(OUTPUT!O$20:Y$20, "CLO10", OUTPUT!O266:Y266) / OUTPUT!AM$15), "", SUMIF(OUTPUT!O$20:Y$20, "CLO10", OUTPUT!O266:Y266) / OUTPUT!AM$15),
IF(AND('PRINTABLE (per grading)'!H$16="OUTPUT", 'PRINTABLE (per grading)'!B$13="Final"), IF(ISERROR(SUMIF(OUTPUT!AA$20:AI$20, "CLO10", OUTPUT!AA266:AI266) / OUTPUT!AN$15), "", SUMIF(OUTPUT!AA$20:AI$20, "CLO10", OUTPUT!AA266:AI266) / OUTPUT!AN$15),
"")))))),"")</f>
        <v/>
      </c>
      <c r="BI264" s="286" t="str">
        <f aca="false">IF(B264&lt;&gt;"",IF(BH264="","",IF(BH264&lt;0.5,1,IF(AND(BH264&gt;=0.5,BH264&lt;P$10),2,IF(BH264&gt;=P$10,3)))),"")</f>
        <v/>
      </c>
      <c r="BJ264" s="287" t="str">
        <f aca="false">IF(B264 &lt;&gt; "",IFERROR(IF(AVERAGE(BF264,BH264)&gt;=P$10,"Y","N"),""),"")</f>
        <v/>
      </c>
      <c r="BK264" s="8"/>
    </row>
    <row r="265" customFormat="false" ht="19.5" hidden="false" customHeight="true" outlineLevel="0" collapsed="false">
      <c r="A265" s="183" t="str">
        <f aca="false">IF(ISBLANK('Database (LECTURE-RES-PRAC)'!A262),"",'Database (LECTURE-RES-PRAC)'!A262)</f>
        <v/>
      </c>
      <c r="B265" s="184" t="str">
        <f aca="false">IF(ISBLANK('Database (LECTURE-RES-PRAC)'!B262),"",'Database (LECTURE-RES-PRAC)'!B262)</f>
        <v/>
      </c>
      <c r="C265" s="230" t="str">
        <f aca="false">IF(B265&lt;&gt;"",IF(C$16="PRELIM",'Grade computation'!C265, IF(C$16="MIDTERM",'Grade computation'!K265, IF(C$16="FINAL",'Grade computation'!S265,""))),"")</f>
        <v/>
      </c>
      <c r="D265" s="231" t="str">
        <f aca="false">IF(B265&lt;&gt;"",IFERROR(IF(B$11="80-20", (((C265/C$19)*X$6)+X$7)*D$18, IF(B$11="60-40", (((C265/C$19)*Y$6)+Y$7)*D$18, 0)),0),"")</f>
        <v/>
      </c>
      <c r="E265" s="230" t="str">
        <f aca="false">IF(B265&lt;&gt;"", IF(C$16="PRELIM",'Grade computation'!E265, IF(C$16="MIDTERM",'Grade computation'!M265, IF(C$16="FINAL",'Grade computation'!U265,""))),"")</f>
        <v/>
      </c>
      <c r="F265" s="232" t="str">
        <f aca="false">IF(B265&lt;&gt;"",IFERROR(IF(B$11="80-20", (((E265/E$19)*X$6)+X$7)*F$18, IF(B$11="60-40", (((E265/E$19)*Y$6)+Y$7)*F$18, 0)),0),"")</f>
        <v/>
      </c>
      <c r="G265" s="233" t="str">
        <f aca="false">IF(B265&lt;&gt;"",IFERROR((D265+F265),0),"")</f>
        <v/>
      </c>
      <c r="H265" s="234" t="str">
        <f aca="false">IF(B265&lt;&gt;"",IF(C$16="PRELIM", 'Grade computation'!H265, IF(C$16="MIDTERM", 'Grade computation'!P265, IF(C$16="FINAL",'Grade computation'!X265, ""))),"")</f>
        <v/>
      </c>
      <c r="I265" s="233" t="str">
        <f aca="false">IF(B265&lt;&gt;"",IFERROR(IF(B$11="80-20", (((H265/H$19)*X$6)+X$7)*I$19, IF(B$11="60-40", (((H265/H$19)*Y$6)+Y$7)*I$19, 0)),0),"")</f>
        <v/>
      </c>
      <c r="J265" s="237" t="str">
        <f aca="false">IFERROR((G265+I265),"")</f>
        <v/>
      </c>
      <c r="K265" s="183" t="str">
        <f aca="false">IFERROR(IF(J265="","",IF(J265&gt;=75,"PASSED","FAILED")),"")</f>
        <v/>
      </c>
      <c r="L265" s="183"/>
      <c r="M265" s="194" t="str">
        <f aca="false">IF(B265 &lt;&gt; "", IFERROR(IF(C$16 = "PRELIM", SUMIF('Database (LECTURE-RES-PRAC)'!D$14:AG$14, "CLO1", 'Database (LECTURE-RES-PRAC)'!D262:AG262) / 'Grade computation'!F$4, IF(C$16 = "MIDTERM", SUMIF('Database (LECTURE-RES-PRAC)'!AJ$14:BM$14, "CLO1", 'Database (LECTURE-RES-PRAC)'!AJ262:BM262) / 'Grade computation'!G$4, IF(C$16 = "FINAL", SUMIF('Database (LECTURE-RES-PRAC)'!BP$14:CS$14, "CLO1", 'Database (LECTURE-RES-PRAC)'!BP262:CS262) / 'Grade computation'!H$4,""))),""),"")</f>
        <v/>
      </c>
      <c r="N265" s="286" t="str">
        <f aca="false">IF(B265&lt;&gt;"",IF(M265="","",IF(M265&lt;0.5,1,IF(AND(M265&gt;=0.5,M265&lt;P$10),2,IF(M265&gt;=P$10,3)))),"")</f>
        <v/>
      </c>
      <c r="O265" s="194" t="str">
        <f aca="false">IF(B265 &lt;&gt; "",IF(AND('PRINTABLE (per grading)'!H$16="EXAM", 'PRINTABLE (per grading)'!B$13="Prelim"), IF(ISERROR(SUMIF('Exam (LECTURE ONLY)'!D$20:M$20, "CLO1", 'Exam (LECTURE ONLY)'!D267:M267) / 'Exam (LECTURE ONLY)'!AL$6), "", SUMIF('Exam (LECTURE ONLY)'!D$20:M$20, "CLO1", 'Exam (LECTURE ONLY)'!D267:M267) /'Exam (LECTURE ONLY)'!AL$6),
IF(AND('PRINTABLE (per grading)'!H$16="EXAM", 'PRINTABLE (per grading)'!B$13="Midterm"), IF(ISERROR(SUMIF('Exam (LECTURE ONLY)'!O$20:X$20, "CLO1", 'Exam (LECTURE ONLY)'!O267:X267) / 'Exam (LECTURE ONLY)'!AM$6), "", SUMIF('Exam (LECTURE ONLY)'!O$20:X$20, "CLO1", 'Exam (LECTURE ONLY)'!O267:X267) / 'Exam (LECTURE ONLY)'!AM$6),
IF(AND('PRINTABLE (per grading)'!H$16="EXAM", 'PRINTABLE (per grading)'!B$13="Final"), IF(ISERROR(SUMIF('Exam (LECTURE ONLY)'!Z$20:AI$20, "CLO1", 'Exam (LECTURE ONLY)'!Z267:AI267) / 'Exam (LECTURE ONLY)'!AN$6), "", SUMIF('Exam (LECTURE ONLY)'!Z$20:AI$20, "CLO1", 'Exam (LECTURE ONLY)'!Z267:AI267) / 'Exam (LECTURE ONLY)'!AN$6),
IF(AND('PRINTABLE (per grading)'!H$16="OUTPUT", 'PRINTABLE (per grading)'!B$13="Prelim"), IF(ISERROR(SUMIF(OUTPUT!C$20:M$20, "CLO1", OUTPUT!C267:M267) / OUTPUT!AL$6), "", SUMIF(OUTPUT!C$20:M$20, "CLO1", OUTPUT!C267:M267) / OUTPUT!AL$6),
IF(AND('PRINTABLE (per grading)'!H$16="OUTPUT", 'PRINTABLE (per grading)'!B$13="Midterm"), IF(ISERROR(SUMIF(OUTPUT!O$20:Y$20, "CLO1", OUTPUT!O267:Y267) / OUTPUT!AM$6), "", SUMIF(OUTPUT!O$20:Y$20, "CLO1", OUTPUT!O267:Y267) / OUTPUT!AM$6),
IF(AND('PRINTABLE (per grading)'!H$16="OUTPUT", 'PRINTABLE (per grading)'!B$13="Final"), IF(ISERROR(SUMIF(OUTPUT!AA$20:AI$20, "CLO1", OUTPUT!AA267:AI267) / OUTPUT!AN$6), "", SUMIF(OUTPUT!AA$20:AI$20, "CLO1", OUTPUT!AA267:AI267) / OUTPUT!AN$6),
"")))))),"")</f>
        <v/>
      </c>
      <c r="P265" s="286" t="str">
        <f aca="false">IF(B265&lt;&gt;"",IF(O265="","",IF(O265&lt;0.5,1,IF(AND(O265&gt;=0.5,O265&lt;P$10),2,IF(O265&gt;=P$10,3)))),"")</f>
        <v/>
      </c>
      <c r="Q265" s="287" t="str">
        <f aca="false">IF(B265 &lt;&gt; "",IFERROR(IF(AVERAGE(M265,O265)&gt;=P$10,"Y","N"),""),"")</f>
        <v/>
      </c>
      <c r="R265" s="194" t="str">
        <f aca="false">IF(B265 &lt;&gt; "", IFERROR(IF(C$16 = "PRELIM", SUMIF('Database (LECTURE-RES-PRAC)'!D$14:AG$14, "CLO2", 'Database (LECTURE-RES-PRAC)'!D262:AG262) / 'Grade computation'!F$5, IF(C$16 = "MIDTERM", SUMIF('Database (LECTURE-RES-PRAC)'!AJ$14:BM$14, "CLO2", 'Database (LECTURE-RES-PRAC)'!AJ262:BM262) / 'Grade computation'!G$5, IF(C$16 = "FINAL", SUMIF('Database (LECTURE-RES-PRAC)'!BP$14:CS$14, "CLO2", 'Database (LECTURE-RES-PRAC)'!BP262:CS262) / 'Grade computation'!H$5,""))),""),"")</f>
        <v/>
      </c>
      <c r="S265" s="286" t="str">
        <f aca="false">IF(B265&lt;&gt;"",IF(R265="","",IF(R265&lt;0.5,1,IF(AND(R265&gt;=0.5,R265&lt;P$10),2,IF(R265&gt;=P$10,3)))),"")</f>
        <v/>
      </c>
      <c r="T265" s="194" t="str">
        <f aca="false">IF(B265 &lt;&gt; "",IF(AND('PRINTABLE (per grading)'!H$16="EXAM", 'PRINTABLE (per grading)'!B$13="Prelim"), IF(ISERROR(SUMIF('Exam (LECTURE ONLY)'!D$20:M$20, "CLO2", 'Exam (LECTURE ONLY)'!D267:M267) / 'Exam (LECTURE ONLY)'!AL$7), "", SUMIF('Exam (LECTURE ONLY)'!D$20:M$20, "CLO2", 'Exam (LECTURE ONLY)'!D267:M267) /'Exam (LECTURE ONLY)'!AL$7),
IF(AND('PRINTABLE (per grading)'!H$16="EXAM", 'PRINTABLE (per grading)'!B$13="Midterm"), IF(ISERROR(SUMIF('Exam (LECTURE ONLY)'!O$20:X$20, "CLO2", 'Exam (LECTURE ONLY)'!O267:X267) / 'Exam (LECTURE ONLY)'!AM$7), "", SUMIF('Exam (LECTURE ONLY)'!O$20:X$20, "CLO2", 'Exam (LECTURE ONLY)'!O267:X267) / 'Exam (LECTURE ONLY)'!AM$7),
IF(AND('PRINTABLE (per grading)'!H$16="EXAM", 'PRINTABLE (per grading)'!B$13="Final"), IF(ISERROR(SUMIF('Exam (LECTURE ONLY)'!Z$20:AI$20, "CLO2", 'Exam (LECTURE ONLY)'!Z267:AI267) / 'Exam (LECTURE ONLY)'!AN$7), "", SUMIF('Exam (LECTURE ONLY)'!Z$20:AI$20, "CLO2", 'Exam (LECTURE ONLY)'!Z267:AI267) / 'Exam (LECTURE ONLY)'!AN$7),
IF(AND('PRINTABLE (per grading)'!H$16="OUTPUT", 'PRINTABLE (per grading)'!B$13="Prelim"), IF(ISERROR(SUMIF(OUTPUT!C$20:M$20, "CLO2", OUTPUT!C267:M267) / OUTPUT!AL$7), "", SUMIF(OUTPUT!C$20:M$20, "CLO2", OUTPUT!C267:M267) / OUTPUT!AL$7),
IF(AND('PRINTABLE (per grading)'!H$16="OUTPUT", 'PRINTABLE (per grading)'!B$13="Midterm"), IF(ISERROR(SUMIF(OUTPUT!O$20:Y$20, "CLO2", OUTPUT!O267:Y267) / OUTPUT!AM$7), "", SUMIF(OUTPUT!O$20:Y$20, "CLO2", OUTPUT!O267:Y267) / OUTPUT!AM$7),
IF(AND('PRINTABLE (per grading)'!H$16="OUTPUT", 'PRINTABLE (per grading)'!B$13="Final"), IF(ISERROR(SUMIF(OUTPUT!AA$20:AI$20, "CLO2", OUTPUT!AA267:AI267) / OUTPUT!AN$7), "", SUMIF(OUTPUT!AA$20:AI$20, "CLO2", OUTPUT!AA267:AI267) / OUTPUT!AN$7),
"")))))),"")</f>
        <v/>
      </c>
      <c r="U265" s="286" t="str">
        <f aca="false">IF(B265&lt;&gt;"",IF(T265="","",IF(T265&lt;0.5,1,IF(AND(T265&gt;=0.5,T265&lt;P$10),2,IF(T265&gt;=P$10,3)))),"")</f>
        <v/>
      </c>
      <c r="V265" s="287" t="str">
        <f aca="false">IF(B265 &lt;&gt; "",IFERROR(IF(AVERAGE(R265,T265)&gt;=P$10,"Y","N"),""),"")</f>
        <v/>
      </c>
      <c r="W265" s="194" t="str">
        <f aca="false">IF(B265 &lt;&gt; "", IFERROR(IF(C$16 = "PRELIM", SUMIF('Database (LECTURE-RES-PRAC)'!D$14:AG$14, "CLO3", 'Database (LECTURE-RES-PRAC)'!D262:AG262) / 'Grade computation'!F$6, IF(C$16 = "MIDTERM", SUMIF('Database (LECTURE-RES-PRAC)'!AJ$14:BM$14, "CLO3", 'Database (LECTURE-RES-PRAC)'!AJ262:BM262) / 'Grade computation'!G$6, IF(C$16 = "FINAL", SUMIF('Database (LECTURE-RES-PRAC)'!BP$14:CS$14, "CLO3", 'Database (LECTURE-RES-PRAC)'!BP262:CS262) / 'Grade computation'!H$6,""))),""),"")</f>
        <v/>
      </c>
      <c r="X265" s="286" t="str">
        <f aca="false">IF(B265&lt;&gt;"",IF(W265="","",IF(W265&lt;0.5,1,IF(AND(W265&gt;=0.5,W265&lt;P$10),2,IF(W265&gt;=P$10,3)))),"")</f>
        <v/>
      </c>
      <c r="Y265" s="194" t="str">
        <f aca="false">IF(B265 &lt;&gt; "",IF(AND('PRINTABLE (per grading)'!H$16="EXAM", 'PRINTABLE (per grading)'!B$13="Prelim"), IF(ISERROR(SUMIF('Exam (LECTURE ONLY)'!D$20:M$20, "CLO3", 'Exam (LECTURE ONLY)'!D267:M267) / 'Exam (LECTURE ONLY)'!AL$8), "", SUMIF('Exam (LECTURE ONLY)'!D$20:M$20, "CLO3", 'Exam (LECTURE ONLY)'!D267:M267) /'Exam (LECTURE ONLY)'!AL$8),
IF(AND('PRINTABLE (per grading)'!H$16="EXAM", 'PRINTABLE (per grading)'!B$13="Midterm"), IF(ISERROR(SUMIF('Exam (LECTURE ONLY)'!O$20:X$20, "CLO3", 'Exam (LECTURE ONLY)'!O267:X267) / 'Exam (LECTURE ONLY)'!AM$8), "", SUMIF('Exam (LECTURE ONLY)'!O$20:X$20, "CLO3", 'Exam (LECTURE ONLY)'!O267:X267) / 'Exam (LECTURE ONLY)'!AM$8),
IF(AND('PRINTABLE (per grading)'!H$16="EXAM", 'PRINTABLE (per grading)'!B$13="Final"), IF(ISERROR(SUMIF('Exam (LECTURE ONLY)'!Z$20:AI$20, "CLO3", 'Exam (LECTURE ONLY)'!Z267:AI267) / 'Exam (LECTURE ONLY)'!AN$8), "", SUMIF('Exam (LECTURE ONLY)'!Z$20:AI$20, "CLO3", 'Exam (LECTURE ONLY)'!Z267:AI267) / 'Exam (LECTURE ONLY)'!AN$8),
IF(AND('PRINTABLE (per grading)'!H$16="OUTPUT", 'PRINTABLE (per grading)'!B$13="Prelim"), IF(ISERROR(SUMIF(OUTPUT!C$20:M$20, "CLO3", OUTPUT!C267:M267) / OUTPUT!AL$8), "", SUMIF(OUTPUT!C$20:M$20, "CLO3", OUTPUT!C267:M267) / OUTPUT!AL$8),
IF(AND('PRINTABLE (per grading)'!H$16="OUTPUT", 'PRINTABLE (per grading)'!B$13="Midterm"), IF(ISERROR(SUMIF(OUTPUT!O$20:Y$20, "CLO3", OUTPUT!O267:Y267) / OUTPUT!AM$8), "", SUMIF(OUTPUT!O$20:Y$20, "CLO3", OUTPUT!O267:Y267) / OUTPUT!AM$8),
IF(AND('PRINTABLE (per grading)'!H$16="OUTPUT", 'PRINTABLE (per grading)'!B$13="Final"), IF(ISERROR(SUMIF(OUTPUT!AA$20:AI$20, "CLO3", OUTPUT!AA267:AI267) / OUTPUT!AN$8), "", SUMIF(OUTPUT!AA$20:AI$20, "CLO3", OUTPUT!AA267:AI267) / OUTPUT!AN$8),
"" )))))),"")</f>
        <v/>
      </c>
      <c r="Z265" s="286" t="str">
        <f aca="false">IF(B265&lt;&gt;"",IF(Y265="","",IF(Y265&lt;0.5,1,IF(AND(Y265&gt;=0.5,Y265&lt;P$10),2,IF(Y265&gt;=P$10,3)))),"")</f>
        <v/>
      </c>
      <c r="AA265" s="287" t="str">
        <f aca="false">IF(B265 &lt;&gt; "",IFERROR(IF(AVERAGE(W265,Y265)&gt;=P$10,"Y","N"),""),"")</f>
        <v/>
      </c>
      <c r="AB265" s="194" t="str">
        <f aca="false">IF(B265 &lt;&gt; "", IFERROR(IF(C$16 = "PRELIM", SUMIF('Database (LECTURE-RES-PRAC)'!D$14:AG$14, "CLO4", 'Database (LECTURE-RES-PRAC)'!D262:AG262) / 'Grade computation'!F$7, IF(C$16 = "MIDTERM", SUMIF('Database (LECTURE-RES-PRAC)'!AJ$14:BM$14, "CLO4", 'Database (LECTURE-RES-PRAC)'!AJ262:BM262) / 'Grade computation'!G$7, IF(C$16 = "FINAL", SUMIF('Database (LECTURE-RES-PRAC)'!BP$14:CS$14, "CLO4", 'Database (LECTURE-RES-PRAC)'!BP262:CS262) / 'Grade computation'!H$7,""))),""),"")</f>
        <v/>
      </c>
      <c r="AC265" s="286" t="str">
        <f aca="false">IF(B265&lt;&gt;"",IF(AB265="","",IF(AB265&lt;0.5,1,IF(AND(AB265&gt;=0.5,AB265&lt;P$10),2,IF(AB265&gt;=P$10,3)))),"")</f>
        <v/>
      </c>
      <c r="AD265" s="194" t="str">
        <f aca="false">IF(B265 &lt;&gt; "",IF(AND('PRINTABLE (per grading)'!H$16="EXAM", 'PRINTABLE (per grading)'!B$13="Prelim"), IF(ISERROR(SUMIF('Exam (LECTURE ONLY)'!D$20:M$20, "CLO4", 'Exam (LECTURE ONLY)'!D267:M267) / 'Exam (LECTURE ONLY)'!AL$9), "", SUMIF('Exam (LECTURE ONLY)'!D$20:M$20, "CLO4", 'Exam (LECTURE ONLY)'!D267:M267) /'Exam (LECTURE ONLY)'!AL$9),
IF(AND('PRINTABLE (per grading)'!H$16="EXAM", 'PRINTABLE (per grading)'!B$13="Midterm"), IF(ISERROR(SUMIF('Exam (LECTURE ONLY)'!O$20:X$20, "CLO4", 'Exam (LECTURE ONLY)'!O267:X267) / 'Exam (LECTURE ONLY)'!AM$9), "", SUMIF('Exam (LECTURE ONLY)'!O$20:X$20, "CLO4", 'Exam (LECTURE ONLY)'!O267:X267) / 'Exam (LECTURE ONLY)'!AM$9),
IF(AND('PRINTABLE (per grading)'!H$16="EXAM", 'PRINTABLE (per grading)'!B$13="Final"), IF(ISERROR(SUMIF('Exam (LECTURE ONLY)'!Z$20:AI$20, "CLO4", 'Exam (LECTURE ONLY)'!Z267:AI267) / 'Exam (LECTURE ONLY)'!AN$9), "", SUMIF('Exam (LECTURE ONLY)'!Z$20:AI$20, "CLO4", 'Exam (LECTURE ONLY)'!Z267:AI267) / 'Exam (LECTURE ONLY)'!AN$9),
IF(AND('PRINTABLE (per grading)'!H$16="OUTPUT", 'PRINTABLE (per grading)'!B$13="Prelim"), IF(ISERROR(SUMIF(OUTPUT!C$20:M$20, "CLO4", OUTPUT!C267:M267) / OUTPUT!AL$9), "", SUMIF(OUTPUT!C$20:M$20, "CLO4", OUTPUT!C267:M267) / OUTPUT!AL$9),
IF(AND('PRINTABLE (per grading)'!H$16="OUTPUT", 'PRINTABLE (per grading)'!B$13="Midterm"), IF(ISERROR(SUMIF(OUTPUT!O$20:Y$20, "CLO4", OUTPUT!O267:Y267) / OUTPUT!AM$9), "", SUMIF(OUTPUT!O$20:Y$20, "CLO4", OUTPUT!O267:Y267) / OUTPUT!AM$9),
IF(AND('PRINTABLE (per grading)'!H$16="OUTPUT", 'PRINTABLE (per grading)'!B$13="Final"), IF(ISERROR(SUMIF(OUTPUT!AA$20:AI$20, "CLO4", OUTPUT!AA267:AI267) / OUTPUT!AN$9), "", SUMIF(OUTPUT!AA$20:AI$20, "CLO4", OUTPUT!AA267:AI267) / OUTPUT!AN$9),
"")))))),"")</f>
        <v/>
      </c>
      <c r="AE265" s="286" t="str">
        <f aca="false">IF(B265&lt;&gt;"",IF(AD265="","",IF(AD265&lt;0.5,1,IF(AND(AD265&gt;=0.5,AD265&lt;P$10),2,IF(AD265&gt;=P$10,3)))),"")</f>
        <v/>
      </c>
      <c r="AF265" s="287" t="str">
        <f aca="false">IF(B265 &lt;&gt; "",IFERROR(IF(AVERAGE(AB265,AD265)&gt;=P$10,"Y","N"),""),"")</f>
        <v/>
      </c>
      <c r="AG265" s="194" t="str">
        <f aca="false">IF(B265 &lt;&gt; "", IFERROR(IF(C$16 = "PRELIM", SUMIF('Database (LECTURE-RES-PRAC)'!D$14:AG$14, "CLO5", 'Database (LECTURE-RES-PRAC)'!D262:AG262) / 'Grade computation'!F$8, IF(C$16 = "MIDTERM", SUMIF('Database (LECTURE-RES-PRAC)'!AJ$14:BM$14, "CLO5", 'Database (LECTURE-RES-PRAC)'!AJ262:BM262) / 'Grade computation'!G$8, IF(C$16 = "FINAL", SUMIF('Database (LECTURE-RES-PRAC)'!BP$14:CS$14, "CLO5", 'Database (LECTURE-RES-PRAC)'!BP262:CS262) / 'Grade computation'!H$8,""))),""),"")</f>
        <v/>
      </c>
      <c r="AH265" s="286" t="str">
        <f aca="false">IF(B265&lt;&gt;"",IF(AG265="","",IF(AG265&lt;0.5,1,IF(AND(AG265&gt;=0.5,AG265&lt;P$10),2,IF(AG265&gt;=P$10,3)))),"")</f>
        <v/>
      </c>
      <c r="AI265" s="194" t="str">
        <f aca="false">IF(B265 &lt;&gt; "",IF(AND('PRINTABLE (per grading)'!H$16="EXAM", 'PRINTABLE (per grading)'!B$13="Prelim"), IF(ISERROR(SUMIF('Exam (LECTURE ONLY)'!D$20:M$20, "CLO5", 'Exam (LECTURE ONLY)'!D267:M267) / 'Exam (LECTURE ONLY)'!AL$10), "", SUMIF('Exam (LECTURE ONLY)'!D$20:M$20, "CLO5", 'Exam (LECTURE ONLY)'!D267:M267) /'Exam (LECTURE ONLY)'!AL$10),
IF(AND('PRINTABLE (per grading)'!H$16="EXAM", 'PRINTABLE (per grading)'!B$13="Midterm"), IF(ISERROR(SUMIF('Exam (LECTURE ONLY)'!O$20:X$20, "CLO5", 'Exam (LECTURE ONLY)'!O267:X267) / 'Exam (LECTURE ONLY)'!AM$10), "", SUMIF('Exam (LECTURE ONLY)'!O$20:X$20, "CLO5", 'Exam (LECTURE ONLY)'!O267:X267) / 'Exam (LECTURE ONLY)'!AM$10),
IF(AND('PRINTABLE (per grading)'!H$16="EXAM", 'PRINTABLE (per grading)'!B$13="Final"), IF(ISERROR(SUMIF('Exam (LECTURE ONLY)'!Z$20:AI$20, "CLO5", 'Exam (LECTURE ONLY)'!Z267:AI267) / 'Exam (LECTURE ONLY)'!AN$10), "", SUMIF('Exam (LECTURE ONLY)'!Z$20:AI$20, "CLO5", 'Exam (LECTURE ONLY)'!Z267:AI267) / 'Exam (LECTURE ONLY)'!AN$10),
IF(AND('PRINTABLE (per grading)'!H$16="OUTPUT", 'PRINTABLE (per grading)'!B$13="Prelim"), IF(ISERROR(SUMIF(OUTPUT!C$20:M$20, "CLO5", OUTPUT!C267:M267) / OUTPUT!AL$10), "", SUMIF(OUTPUT!C$20:M$20, "CLO5", OUTPUT!C267:M267) / OUTPUT!AL$10),
IF(AND('PRINTABLE (per grading)'!H$16="OUTPUT", 'PRINTABLE (per grading)'!B$13="Midterm"), IF(ISERROR(SUMIF(OUTPUT!O$20:Y$20, "CLO5", OUTPUT!O267:Y267) / OUTPUT!AM$10), "", SUMIF(OUTPUT!O$20:Y$20, "CLO5", OUTPUT!O267:Y267) / OUTPUT!AM$10),
IF(AND('PRINTABLE (per grading)'!H$16="OUTPUT", 'PRINTABLE (per grading)'!B$13="Final"), IF(ISERROR(SUMIF(OUTPUT!AA$20:AI$20, "CLO5", OUTPUT!AA267:AI267) / OUTPUT!AN$10), "", SUMIF(OUTPUT!AA$20:AI$20, "CLO5", OUTPUT!AA267:AI267) / OUTPUT!AN$10),
"")))))),"")</f>
        <v/>
      </c>
      <c r="AJ265" s="286" t="str">
        <f aca="false">IF(B265&lt;&gt;"",IF(AI265="","",IF(AI265&lt;0.5,1,IF(AND(AI265&gt;=0.5,AI265&lt;P$10),2,IF(AI265&gt;=P$10,3)))),"")</f>
        <v/>
      </c>
      <c r="AK265" s="287" t="str">
        <f aca="false">IF(B265 &lt;&gt; "",IFERROR(IF(AVERAGE(AG265,AI265)&gt;=P$10,"Y","N"),""),"")</f>
        <v/>
      </c>
      <c r="AL265" s="194" t="str">
        <f aca="false">IF(B265 &lt;&gt; "", IFERROR(IF(C$16 = "PRELIM", SUMIF('Database (LECTURE-RES-PRAC)'!D$14:AG$14, "CLO6", 'Database (LECTURE-RES-PRAC)'!D262:AG262) / 'Grade computation'!F$9, IF(C$16 = "MIDTERM", SUMIF('Database (LECTURE-RES-PRAC)'!AJ$14:BM$14, "CLO6", 'Database (LECTURE-RES-PRAC)'!AJ262:BM262) / 'Grade computation'!G$9, IF(C$16 = "FINAL", SUMIF('Database (LECTURE-RES-PRAC)'!BP$14:CS$14, "CLO6", 'Database (LECTURE-RES-PRAC)'!BP262:CS262) / 'Grade computation'!H$9,""))),""),"")</f>
        <v/>
      </c>
      <c r="AM265" s="286" t="str">
        <f aca="false">IF(B265&lt;&gt;"",IF(AL265="","",IF(AL265&lt;0.5,1,IF(AND(AL265&gt;=0.5,AL265&lt;P$10),2,IF(AL265&gt;=P$10,3)))),"")</f>
        <v/>
      </c>
      <c r="AN265" s="194" t="str">
        <f aca="false">IF(B265 &lt;&gt; "",IF(AND('PRINTABLE (per grading)'!H$16="EXAM", 'PRINTABLE (per grading)'!B$13="Prelim"), IF(ISERROR(SUMIF('Exam (LECTURE ONLY)'!D$20:M$20, "CLO6", 'Exam (LECTURE ONLY)'!D267:M267) / 'Exam (LECTURE ONLY)'!AL$11), "", SUMIF('Exam (LECTURE ONLY)'!D$20:M$20, "CLO6", 'Exam (LECTURE ONLY)'!D267:M267) /'Exam (LECTURE ONLY)'!AL$11),
IF(AND('PRINTABLE (per grading)'!H$16="EXAM", 'PRINTABLE (per grading)'!B$13="Midterm"), IF(ISERROR(SUMIF('Exam (LECTURE ONLY)'!O$20:X$20, "CLO6", 'Exam (LECTURE ONLY)'!O267:X267) / 'Exam (LECTURE ONLY)'!AM$11), "", SUMIF('Exam (LECTURE ONLY)'!O$20:X$20, "CLO6", 'Exam (LECTURE ONLY)'!O267:X267) / 'Exam (LECTURE ONLY)'!AM$11),
IF(AND('PRINTABLE (per grading)'!H$16="EXAM", 'PRINTABLE (per grading)'!B$13="Final"), IF(ISERROR(SUMIF('Exam (LECTURE ONLY)'!Z$20:AI$20, "CLO6", 'Exam (LECTURE ONLY)'!Z267:AI267) / 'Exam (LECTURE ONLY)'!AN$11), "", SUMIF('Exam (LECTURE ONLY)'!Z$20:AI$20, "CLO6", 'Exam (LECTURE ONLY)'!Z267:AI267) / 'Exam (LECTURE ONLY)'!AN$11),
IF(AND('PRINTABLE (per grading)'!H$16="OUTPUT", 'PRINTABLE (per grading)'!B$13="Prelim"), IF(ISERROR(SUMIF(OUTPUT!C$20:M$20, "CLO6", OUTPUT!C267:M267) / OUTPUT!AL$11), "", SUMIF(OUTPUT!C$20:M$20, "CLO6", OUTPUT!C267:M267) / OUTPUT!AL$11),
IF(AND('PRINTABLE (per grading)'!H$16="OUTPUT", 'PRINTABLE (per grading)'!B$13="Midterm"), IF(ISERROR(SUMIF(OUTPUT!O$20:Y$20, "CLO6", OUTPUT!O267:Y267) / OUTPUT!AM$11), "", SUMIF(OUTPUT!O$20:Y$20, "CLO6", OUTPUT!O267:Y267) / OUTPUT!AM$11),
IF(AND('PRINTABLE (per grading)'!H$16="OUTPUT", 'PRINTABLE (per grading)'!B$13="Final"), IF(ISERROR(SUMIF(OUTPUT!AA$20:AI$20, "CLO6", OUTPUT!AA267:AI267) / OUTPUT!AN$11), "", SUMIF(OUTPUT!AA$20:AI$20, "CLO6", OUTPUT!AA267:AI267) / OUTPUT!AN$11),
"")))))),"")</f>
        <v/>
      </c>
      <c r="AO265" s="286" t="str">
        <f aca="false">IF(B265&lt;&gt;"",IF(AN265="","",IF(AN265&lt;0.5,1,IF(AND(AN265&gt;=0.5,AN265&lt;P$10),2,IF(AN265&gt;=P$10,3)))),"")</f>
        <v/>
      </c>
      <c r="AP265" s="287" t="str">
        <f aca="false">IF(B265 &lt;&gt; "",IFERROR(IF(AVERAGE(AL265,AN265)&gt;=P$10,"Y","N"),""),"")</f>
        <v/>
      </c>
      <c r="AQ265" s="194" t="str">
        <f aca="false">IF(B265 &lt;&gt; "", IFERROR(IF(C$16 = "PRELIM", SUMIF('Database (LECTURE-RES-PRAC)'!D$14:AG$14, "CLO7", 'Database (LECTURE-RES-PRAC)'!D262:AG262) / 'Grade computation'!F$10, IF(C$16 = "MIDTERM", SUMIF('Database (LECTURE-RES-PRAC)'!AJ$14:BM$14, "CLO7", 'Database (LECTURE-RES-PRAC)'!AJ262:BM262) / 'Grade computation'!G$10, IF(C$16 = "FINAL", SUMIF('Database (LECTURE-RES-PRAC)'!BP$14:CS$14, "CLO7", 'Database (LECTURE-RES-PRAC)'!BP262:CS262) / 'Grade computation'!H$10,""))),""),"")</f>
        <v/>
      </c>
      <c r="AR265" s="286" t="str">
        <f aca="false">IF(B265&lt;&gt;"",IF(AQ265="","",IF(AQ265&lt;0.5,1,IF(AND(AQ265&gt;=0.5,AQ265&lt;P$10),2,IF(AQ265&gt;=P$10,3)))),"")</f>
        <v/>
      </c>
      <c r="AS265" s="194" t="str">
        <f aca="false">IF(B265 &lt;&gt; "",IF(AND('PRINTABLE (per grading)'!H$16="EXAM", 'PRINTABLE (per grading)'!B$13="Prelim"), IF(ISERROR(SUMIF('Exam (LECTURE ONLY)'!D$20:M$20, "CLO7", 'Exam (LECTURE ONLY)'!D267:M267) / 'Exam (LECTURE ONLY)'!AL$12), "", SUMIF('Exam (LECTURE ONLY)'!D$20:M$20, "CLO7", 'Exam (LECTURE ONLY)'!D267:M267) /'Exam (LECTURE ONLY)'!AL$12),
IF(AND('PRINTABLE (per grading)'!H$16="EXAM", 'PRINTABLE (per grading)'!B$13="Midterm"), IF(ISERROR(SUMIF('Exam (LECTURE ONLY)'!O$20:X$20, "CLO7", 'Exam (LECTURE ONLY)'!O267:X267) / 'Exam (LECTURE ONLY)'!AM$12), "", SUMIF('Exam (LECTURE ONLY)'!O$20:X$20, "CLO7", 'Exam (LECTURE ONLY)'!O267:X267) / 'Exam (LECTURE ONLY)'!AM$12),
IF(AND('PRINTABLE (per grading)'!H$16="EXAM", 'PRINTABLE (per grading)'!B$13="Final"), IF(ISERROR(SUMIF('Exam (LECTURE ONLY)'!Z$20:AI$20, "CLO7", 'Exam (LECTURE ONLY)'!Z267:AI267) / 'Exam (LECTURE ONLY)'!AN$12), "", SUMIF('Exam (LECTURE ONLY)'!Z$20:AI$20, "CLO7", 'Exam (LECTURE ONLY)'!Z267:AI267) / 'Exam (LECTURE ONLY)'!AN$12),
IF(AND('PRINTABLE (per grading)'!H$16="OUTPUT", 'PRINTABLE (per grading)'!B$13="Prelim"), IF(ISERROR(SUMIF(OUTPUT!C$20:M$20, "CLO7", OUTPUT!C267:M267) / OUTPUT!AL$12), "", SUMIF(OUTPUT!C$20:M$20, "CLO7", OUTPUT!C267:M267) / OUTPUT!AL$12),
IF(AND('PRINTABLE (per grading)'!H$16="OUTPUT", 'PRINTABLE (per grading)'!B$13="Midterm"), IF(ISERROR(SUMIF(OUTPUT!O$20:Y$20, "CLO7", OUTPUT!O267:Y267) / OUTPUT!AM$12), "", SUMIF(OUTPUT!O$20:Y$20, "CLO7", OUTPUT!O267:Y267) / OUTPUT!AM$12),
IF(AND('PRINTABLE (per grading)'!H$16="OUTPUT", 'PRINTABLE (per grading)'!B$13="Final"), IF(ISERROR(SUMIF(OUTPUT!AA$20:AI$20, "CLO7", OUTPUT!AA267:AI267) / OUTPUT!AN$12), "", SUMIF(OUTPUT!AA$20:AI$20, "CLO7", OUTPUT!AA267:AI267) / OUTPUT!AN$12),
"")))))),"")</f>
        <v/>
      </c>
      <c r="AT265" s="286" t="str">
        <f aca="false">IF(B265&lt;&gt;"",IF(AS265="","",IF(AS265&lt;0.5,1,IF(AND(AS265&gt;=0.5,AS265&lt;P$10),2,IF(AS265&gt;=P$10,3)))),"")</f>
        <v/>
      </c>
      <c r="AU265" s="287" t="str">
        <f aca="false">IF(B265 &lt;&gt; "",IFERROR(IF(AVERAGE(AQ265,AS265)&gt;=P$10,"Y","N"),""),"")</f>
        <v/>
      </c>
      <c r="AV265" s="194" t="str">
        <f aca="false">IF(B265 &lt;&gt; "", IFERROR(IF(C$16 = "PRELIM", SUMIF('Database (LECTURE-RES-PRAC)'!D$14:AG$14, "CLO8", 'Database (LECTURE-RES-PRAC)'!D262:AG262) / 'Grade computation'!F$11, IF(C$16 = "MIDTERM", SUMIF('Database (LECTURE-RES-PRAC)'!AJ$14:BM$14, "CLO8", 'Database (LECTURE-RES-PRAC)'!AJ262:BM262) / 'Grade computation'!G$11, IF(C$16 = "FINAL", SUMIF('Database (LECTURE-RES-PRAC)'!BP$14:CS$14, "CLO8", 'Database (LECTURE-RES-PRAC)'!BP262:CS262) / 'Grade computation'!H$11,""))),""),"")</f>
        <v/>
      </c>
      <c r="AW265" s="286" t="str">
        <f aca="false">IF(B265&lt;&gt;"",IF(AV265="","",IF(AV265&lt;0.5,1,IF(AND(AV265&gt;=0.5,AV265&lt;P$10),2,IF(AV265&gt;=P$10,3)))),"")</f>
        <v/>
      </c>
      <c r="AX265" s="194" t="str">
        <f aca="false">IF(B265 &lt;&gt; "",IF(AND('PRINTABLE (per grading)'!H$16="EXAM", 'PRINTABLE (per grading)'!B$13="Prelim"), IF(ISERROR(SUMIF('Exam (LECTURE ONLY)'!D$20:M$20, "CLO8", 'Exam (LECTURE ONLY)'!D267:M267) / 'Exam (LECTURE ONLY)'!AL$13), "", SUMIF('Exam (LECTURE ONLY)'!D$20:M$20, "CLO8", 'Exam (LECTURE ONLY)'!D267:M267) /'Exam (LECTURE ONLY)'!AL$13),
IF(AND('PRINTABLE (per grading)'!H$16="EXAM", 'PRINTABLE (per grading)'!B$13="Midterm"), IF(ISERROR(SUMIF('Exam (LECTURE ONLY)'!O$20:X$20, "CLO8", 'Exam (LECTURE ONLY)'!O267:X267) / 'Exam (LECTURE ONLY)'!AM$13), "", SUMIF('Exam (LECTURE ONLY)'!O$20:X$20, "CLO8", 'Exam (LECTURE ONLY)'!O267:X267) / 'Exam (LECTURE ONLY)'!AM$13),
IF(AND('PRINTABLE (per grading)'!H$16="EXAM", 'PRINTABLE (per grading)'!B$13="Final"), IF(ISERROR(SUMIF('Exam (LECTURE ONLY)'!Z$20:AI$20, "CLO8", 'Exam (LECTURE ONLY)'!Z267:AI267) / 'Exam (LECTURE ONLY)'!AN$13), "", SUMIF('Exam (LECTURE ONLY)'!Z$20:AI$20, "CLO8", 'Exam (LECTURE ONLY)'!Z267:AI267) / 'Exam (LECTURE ONLY)'!AN$13),
IF(AND('PRINTABLE (per grading)'!H$16="OUTPUT", 'PRINTABLE (per grading)'!B$13="Prelim"), IF(ISERROR(SUMIF(OUTPUT!C$20:M$20, "CLO8", OUTPUT!C267:M267) / OUTPUT!AL$13), "", SUMIF(OUTPUT!C$20:M$20, "CLO8", OUTPUT!C267:M267) / OUTPUT!AL$13),
IF(AND('PRINTABLE (per grading)'!H$16="OUTPUT", 'PRINTABLE (per grading)'!B$13="Midterm"), IF(ISERROR(SUMIF(OUTPUT!O$20:Y$20, "CLO8", OUTPUT!O267:Y267) / OUTPUT!AM$13), "", SUMIF(OUTPUT!O$20:Y$20, "CLO8", OUTPUT!O267:Y267) / OUTPUT!AM$13),
IF(AND('PRINTABLE (per grading)'!H$16="OUTPUT", 'PRINTABLE (per grading)'!B$13="Final"), IF(ISERROR(SUMIF(OUTPUT!AA$20:AI$20, "CLO8", OUTPUT!AA267:AI267) / OUTPUT!AN$13), "", SUMIF(OUTPUT!AA$20:AI$20, "CLO8", OUTPUT!AA267:AI267) / OUTPUT!AN$13),
"")))))),"")</f>
        <v/>
      </c>
      <c r="AY265" s="286" t="str">
        <f aca="false">IF(B265&lt;&gt;"",IF(AX265="","",IF(AX265&lt;0.5,1,IF(AND(AX265&gt;=0.5,AX265&lt;P$10),2,IF(AX265&gt;=P$10,3)))),"")</f>
        <v/>
      </c>
      <c r="AZ265" s="287" t="str">
        <f aca="false">IF(B265 &lt;&gt; "",IFERROR(IF(AVERAGE(AV265,AX265)&gt;=P$10,"Y","N"),""),"")</f>
        <v/>
      </c>
      <c r="BA265" s="194" t="str">
        <f aca="false">IF(B265 &lt;&gt; "", IFERROR(IF(C$16 = "PRELIM", SUMIF('Database (LECTURE-RES-PRAC)'!D$14:AG$14, "CLO9", 'Database (LECTURE-RES-PRAC)'!D262:AG262) / 'Grade computation'!F$12, IF(C$16 = "MIDTERM", SUMIF('Database (LECTURE-RES-PRAC)'!AJ$14:BM$14, "CLO9", 'Database (LECTURE-RES-PRAC)'!AJ262:BM262) / 'Grade computation'!G$12, IF(C$16 = "FINAL", SUMIF('Database (LECTURE-RES-PRAC)'!BP$14:CS$14, "CLO9", 'Database (LECTURE-RES-PRAC)'!BP262:CS262) / 'Grade computation'!H$12,""))),""),"")</f>
        <v/>
      </c>
      <c r="BB265" s="286" t="str">
        <f aca="false">IF(B265&lt;&gt;"",IF(BA265="","",IF(BA265&lt;0.5,1,IF(AND(BA265&gt;=0.5,BA265&lt;P$10),2,IF(BA265&gt;=P$10,3)))),"")</f>
        <v/>
      </c>
      <c r="BC265" s="194" t="str">
        <f aca="false">IF(B265 &lt;&gt; "",IF(AND('PRINTABLE (per grading)'!H$16="EXAM", 'PRINTABLE (per grading)'!B$13="Prelim"), IF(ISERROR(SUMIF('Exam (LECTURE ONLY)'!D$20:M$20, "CLO9", 'Exam (LECTURE ONLY)'!D267:M267) / 'Exam (LECTURE ONLY)'!AL$14), "", SUMIF('Exam (LECTURE ONLY)'!D$20:M$20, "CLO9", 'Exam (LECTURE ONLY)'!D267:M267) /'Exam (LECTURE ONLY)'!AL$14),
IF(AND('PRINTABLE (per grading)'!H$16="EXAM", 'PRINTABLE (per grading)'!B$13="Midterm"), IF(ISERROR(SUMIF('Exam (LECTURE ONLY)'!O$20:X$20, "CLO9", 'Exam (LECTURE ONLY)'!O267:X267) / 'Exam (LECTURE ONLY)'!AM$14), "", SUMIF('Exam (LECTURE ONLY)'!O$20:X$20, "CLO9", 'Exam (LECTURE ONLY)'!O267:X267) / 'Exam (LECTURE ONLY)'!AM$14),
IF(AND('PRINTABLE (per grading)'!H$16="EXAM", 'PRINTABLE (per grading)'!B$13="Final"), IF(ISERROR(SUMIF('Exam (LECTURE ONLY)'!Z$20:AI$20, "CLO9", 'Exam (LECTURE ONLY)'!Z267:AI267) / 'Exam (LECTURE ONLY)'!AN$14), "", SUMIF('Exam (LECTURE ONLY)'!Z$20:AI$20, "CLO9", 'Exam (LECTURE ONLY)'!Z267:AI267) / 'Exam (LECTURE ONLY)'!AN$14),
IF(AND('PRINTABLE (per grading)'!H$16="OUTPUT", 'PRINTABLE (per grading)'!B$13="Prelim"), IF(ISERROR(SUMIF(OUTPUT!C$20:M$20, "CLO9", OUTPUT!C267:M267) / OUTPUT!AL$14), "", SUMIF(OUTPUT!C$20:M$20, "CLO9", OUTPUT!C267:M267) / OUTPUT!AL$14),
IF(AND('PRINTABLE (per grading)'!H$16="OUTPUT", 'PRINTABLE (per grading)'!B$13="Midterm"), IF(ISERROR(SUMIF(OUTPUT!O$20:Y$20, "CLO9", OUTPUT!O267:Y267) / OUTPUT!AM$14), "", SUMIF(OUTPUT!O$20:Y$20, "CLO9", OUTPUT!O267:Y267) / OUTPUT!AM$14),
IF(AND('PRINTABLE (per grading)'!H$16="OUTPUT", 'PRINTABLE (per grading)'!B$13="Final"), IF(ISERROR(SUMIF(OUTPUT!AA$20:AI$20, "CLO9", OUTPUT!AA267:AI267) / OUTPUT!AN$14), "", SUMIF(OUTPUT!AA$20:AI$20, "CLO9", OUTPUT!AA267:AI267) / OUTPUT!AN$14),
"")))))),"")</f>
        <v/>
      </c>
      <c r="BD265" s="286" t="str">
        <f aca="false">IF(B265&lt;&gt;"",IF(BC265="","",IF(BC265&lt;0.5,1,IF(AND(BC265&gt;=0.5,BC265&lt;P$10),2,IF(BC265&gt;=P$10,3)))),"")</f>
        <v/>
      </c>
      <c r="BE265" s="287" t="str">
        <f aca="false">IF(B265 &lt;&gt; "",IFERROR(IF(AVERAGE(BA265,BC265)&gt;=P$10,"Y","N"),""),"")</f>
        <v/>
      </c>
      <c r="BF265" s="194" t="str">
        <f aca="false">IF(B265 &lt;&gt; "", IFERROR(IF(C$16 = "PRELIM", SUMIF('Database (LECTURE-RES-PRAC)'!D$14:AG$14, "CLO10", 'Database (LECTURE-RES-PRAC)'!D262:AG262) / 'Grade computation'!F$13, IF(C$16 = "MIDTERM", SUMIF('Database (LECTURE-RES-PRAC)'!AJ$14:BM$14, "CLO10", 'Database (LECTURE-RES-PRAC)'!AJ262:BM262) / 'Grade computation'!G$13, IF(C$16 = "FINAL", SUMIF('Database (LECTURE-RES-PRAC)'!BP$14:CS$14, "CLO10", 'Database (LECTURE-RES-PRAC)'!BP262:CS262) / 'Grade computation'!H$13,""))),""),"")</f>
        <v/>
      </c>
      <c r="BG265" s="286" t="str">
        <f aca="false">IF(B265&lt;&gt;"",IF(BF265="","",IF(BF265&lt;0.5,1,IF(AND(BF265&gt;=0.5,BF265&lt;P$10),2,IF(BF265&gt;=P$10,3)))),"")</f>
        <v/>
      </c>
      <c r="BH265" s="194" t="str">
        <f aca="false">IF(B265 &lt;&gt; "",IF(AND('PRINTABLE (per grading)'!H$16="EXAM", 'PRINTABLE (per grading)'!B$13="Prelim"), IF(ISERROR(SUMIF('Exam (LECTURE ONLY)'!D$20:M$20, "CLO10", 'Exam (LECTURE ONLY)'!D267:M267) / 'Exam (LECTURE ONLY)'!AL$15), "", SUMIF('Exam (LECTURE ONLY)'!D$20:M$20, "CLO10", 'Exam (LECTURE ONLY)'!D267:M267) /'Exam (LECTURE ONLY)'!AL$15),
IF(AND('PRINTABLE (per grading)'!H$16="EXAM", 'PRINTABLE (per grading)'!B$13="Midterm"), IF(ISERROR(SUMIF('Exam (LECTURE ONLY)'!O$20:X$20, "CLO10", 'Exam (LECTURE ONLY)'!O267:X267) / 'Exam (LECTURE ONLY)'!AM$15), "", SUMIF('Exam (LECTURE ONLY)'!O$20:X$20, "CLO10", 'Exam (LECTURE ONLY)'!O267:X267) / 'Exam (LECTURE ONLY)'!AM$15),
IF(AND('PRINTABLE (per grading)'!H$16="EXAM", 'PRINTABLE (per grading)'!B$13="Final"), IF(ISERROR(SUMIF('Exam (LECTURE ONLY)'!Z$20:AI$20, "CLO10", 'Exam (LECTURE ONLY)'!Z267:AI267) / 'Exam (LECTURE ONLY)'!AN$15), "", SUMIF('Exam (LECTURE ONLY)'!Z$20:AI$20, "CLO10", 'Exam (LECTURE ONLY)'!Z267:AI267) / 'Exam (LECTURE ONLY)'!AN$15),
IF(AND('PRINTABLE (per grading)'!H$16="OUTPUT", 'PRINTABLE (per grading)'!B$13="Prelim"), IF(ISERROR(SUMIF(OUTPUT!C$20:M$20, "CLO10", OUTPUT!C267:M267) / OUTPUT!AL$15), "", SUMIF(OUTPUT!C$20:M$20, "CLO10", OUTPUT!C267:M267) / OUTPUT!AL$15),
IF(AND('PRINTABLE (per grading)'!H$16="OUTPUT", 'PRINTABLE (per grading)'!B$13="Midterm"), IF(ISERROR(SUMIF(OUTPUT!O$20:Y$20, "CLO10", OUTPUT!O267:Y267) / OUTPUT!AM$15), "", SUMIF(OUTPUT!O$20:Y$20, "CLO10", OUTPUT!O267:Y267) / OUTPUT!AM$15),
IF(AND('PRINTABLE (per grading)'!H$16="OUTPUT", 'PRINTABLE (per grading)'!B$13="Final"), IF(ISERROR(SUMIF(OUTPUT!AA$20:AI$20, "CLO10", OUTPUT!AA267:AI267) / OUTPUT!AN$15), "", SUMIF(OUTPUT!AA$20:AI$20, "CLO10", OUTPUT!AA267:AI267) / OUTPUT!AN$15),
"")))))),"")</f>
        <v/>
      </c>
      <c r="BI265" s="286" t="str">
        <f aca="false">IF(B265&lt;&gt;"",IF(BH265="","",IF(BH265&lt;0.5,1,IF(AND(BH265&gt;=0.5,BH265&lt;P$10),2,IF(BH265&gt;=P$10,3)))),"")</f>
        <v/>
      </c>
      <c r="BJ265" s="287" t="str">
        <f aca="false">IF(B265 &lt;&gt; "",IFERROR(IF(AVERAGE(BF265,BH265)&gt;=P$10,"Y","N"),""),"")</f>
        <v/>
      </c>
      <c r="BK265" s="8"/>
    </row>
    <row r="266" customFormat="false" ht="19.5" hidden="false" customHeight="true" outlineLevel="0" collapsed="false">
      <c r="A266" s="228" t="str">
        <f aca="false">IF(ISBLANK('Database (LECTURE-RES-PRAC)'!A263),"",'Database (LECTURE-RES-PRAC)'!A263)</f>
        <v/>
      </c>
      <c r="B266" s="229" t="str">
        <f aca="false">IF(ISBLANK('Database (LECTURE-RES-PRAC)'!B263),"",'Database (LECTURE-RES-PRAC)'!B263)</f>
        <v/>
      </c>
      <c r="C266" s="230" t="str">
        <f aca="false">IF(B266&lt;&gt;"",IF(C$16="PRELIM",'Grade computation'!C266, IF(C$16="MIDTERM",'Grade computation'!K266, IF(C$16="FINAL",'Grade computation'!S266,""))),"")</f>
        <v/>
      </c>
      <c r="D266" s="231" t="str">
        <f aca="false">IF(B266&lt;&gt;"",IFERROR(IF(B$11="80-20", (((C266/C$19)*X$6)+X$7)*D$18, IF(B$11="60-40", (((C266/C$19)*Y$6)+Y$7)*D$18, 0)),0),"")</f>
        <v/>
      </c>
      <c r="E266" s="230" t="str">
        <f aca="false">IF(B266&lt;&gt;"", IF(C$16="PRELIM",'Grade computation'!E266, IF(C$16="MIDTERM",'Grade computation'!M266, IF(C$16="FINAL",'Grade computation'!U266,""))),"")</f>
        <v/>
      </c>
      <c r="F266" s="232" t="str">
        <f aca="false">IF(B266&lt;&gt;"",IFERROR(IF(B$11="80-20", (((E266/E$19)*X$6)+X$7)*F$18, IF(B$11="60-40", (((E266/E$19)*Y$6)+Y$7)*F$18, 0)),0),"")</f>
        <v/>
      </c>
      <c r="G266" s="233" t="str">
        <f aca="false">IF(B266&lt;&gt;"",IFERROR((D266+F266),0),"")</f>
        <v/>
      </c>
      <c r="H266" s="234" t="str">
        <f aca="false">IF(B266&lt;&gt;"",IF(C$16="PRELIM", 'Grade computation'!H266, IF(C$16="MIDTERM", 'Grade computation'!P266, IF(C$16="FINAL",'Grade computation'!X266, ""))),"")</f>
        <v/>
      </c>
      <c r="I266" s="233" t="str">
        <f aca="false">IF(B266&lt;&gt;"",IFERROR(IF(B$11="80-20", (((H266/H$19)*X$6)+X$7)*I$19, IF(B$11="60-40", (((H266/H$19)*Y$6)+Y$7)*I$19, 0)),0),"")</f>
        <v/>
      </c>
      <c r="J266" s="237" t="str">
        <f aca="false">IFERROR((G266+I266),"")</f>
        <v/>
      </c>
      <c r="K266" s="183" t="str">
        <f aca="false">IFERROR(IF(J266="","",IF(J266&gt;=75,"PASSED","FAILED")),"")</f>
        <v/>
      </c>
      <c r="L266" s="183"/>
      <c r="M266" s="194" t="str">
        <f aca="false">IF(B266 &lt;&gt; "", IFERROR(IF(C$16 = "PRELIM", SUMIF('Database (LECTURE-RES-PRAC)'!D$14:AG$14, "CLO1", 'Database (LECTURE-RES-PRAC)'!D263:AG263) / 'Grade computation'!F$4, IF(C$16 = "MIDTERM", SUMIF('Database (LECTURE-RES-PRAC)'!AJ$14:BM$14, "CLO1", 'Database (LECTURE-RES-PRAC)'!AJ263:BM263) / 'Grade computation'!G$4, IF(C$16 = "FINAL", SUMIF('Database (LECTURE-RES-PRAC)'!BP$14:CS$14, "CLO1", 'Database (LECTURE-RES-PRAC)'!BP263:CS263) / 'Grade computation'!H$4,""))),""),"")</f>
        <v/>
      </c>
      <c r="N266" s="286" t="str">
        <f aca="false">IF(B266&lt;&gt;"",IF(M266="","",IF(M266&lt;0.5,1,IF(AND(M266&gt;=0.5,M266&lt;P$10),2,IF(M266&gt;=P$10,3)))),"")</f>
        <v/>
      </c>
      <c r="O266" s="194" t="str">
        <f aca="false">IF(B266 &lt;&gt; "",IF(AND('PRINTABLE (per grading)'!H$16="EXAM", 'PRINTABLE (per grading)'!B$13="Prelim"), IF(ISERROR(SUMIF('Exam (LECTURE ONLY)'!D$20:M$20, "CLO1", 'Exam (LECTURE ONLY)'!D268:M268) / 'Exam (LECTURE ONLY)'!AL$6), "", SUMIF('Exam (LECTURE ONLY)'!D$20:M$20, "CLO1", 'Exam (LECTURE ONLY)'!D268:M268) /'Exam (LECTURE ONLY)'!AL$6),
IF(AND('PRINTABLE (per grading)'!H$16="EXAM", 'PRINTABLE (per grading)'!B$13="Midterm"), IF(ISERROR(SUMIF('Exam (LECTURE ONLY)'!O$20:X$20, "CLO1", 'Exam (LECTURE ONLY)'!O268:X268) / 'Exam (LECTURE ONLY)'!AM$6), "", SUMIF('Exam (LECTURE ONLY)'!O$20:X$20, "CLO1", 'Exam (LECTURE ONLY)'!O268:X268) / 'Exam (LECTURE ONLY)'!AM$6),
IF(AND('PRINTABLE (per grading)'!H$16="EXAM", 'PRINTABLE (per grading)'!B$13="Final"), IF(ISERROR(SUMIF('Exam (LECTURE ONLY)'!Z$20:AI$20, "CLO1", 'Exam (LECTURE ONLY)'!Z268:AI268) / 'Exam (LECTURE ONLY)'!AN$6), "", SUMIF('Exam (LECTURE ONLY)'!Z$20:AI$20, "CLO1", 'Exam (LECTURE ONLY)'!Z268:AI268) / 'Exam (LECTURE ONLY)'!AN$6),
IF(AND('PRINTABLE (per grading)'!H$16="OUTPUT", 'PRINTABLE (per grading)'!B$13="Prelim"), IF(ISERROR(SUMIF(OUTPUT!C$20:M$20, "CLO1", OUTPUT!C268:M268) / OUTPUT!AL$6), "", SUMIF(OUTPUT!C$20:M$20, "CLO1", OUTPUT!C268:M268) / OUTPUT!AL$6),
IF(AND('PRINTABLE (per grading)'!H$16="OUTPUT", 'PRINTABLE (per grading)'!B$13="Midterm"), IF(ISERROR(SUMIF(OUTPUT!O$20:Y$20, "CLO1", OUTPUT!O268:Y268) / OUTPUT!AM$6), "", SUMIF(OUTPUT!O$20:Y$20, "CLO1", OUTPUT!O268:Y268) / OUTPUT!AM$6),
IF(AND('PRINTABLE (per grading)'!H$16="OUTPUT", 'PRINTABLE (per grading)'!B$13="Final"), IF(ISERROR(SUMIF(OUTPUT!AA$20:AI$20, "CLO1", OUTPUT!AA268:AI268) / OUTPUT!AN$6), "", SUMIF(OUTPUT!AA$20:AI$20, "CLO1", OUTPUT!AA268:AI268) / OUTPUT!AN$6),
"")))))),"")</f>
        <v/>
      </c>
      <c r="P266" s="286" t="str">
        <f aca="false">IF(B266&lt;&gt;"",IF(O266="","",IF(O266&lt;0.5,1,IF(AND(O266&gt;=0.5,O266&lt;P$10),2,IF(O266&gt;=P$10,3)))),"")</f>
        <v/>
      </c>
      <c r="Q266" s="287" t="str">
        <f aca="false">IF(B266 &lt;&gt; "",IFERROR(IF(AVERAGE(M266,O266)&gt;=P$10,"Y","N"),""),"")</f>
        <v/>
      </c>
      <c r="R266" s="194" t="str">
        <f aca="false">IF(B266 &lt;&gt; "", IFERROR(IF(C$16 = "PRELIM", SUMIF('Database (LECTURE-RES-PRAC)'!D$14:AG$14, "CLO2", 'Database (LECTURE-RES-PRAC)'!D263:AG263) / 'Grade computation'!F$5, IF(C$16 = "MIDTERM", SUMIF('Database (LECTURE-RES-PRAC)'!AJ$14:BM$14, "CLO2", 'Database (LECTURE-RES-PRAC)'!AJ263:BM263) / 'Grade computation'!G$5, IF(C$16 = "FINAL", SUMIF('Database (LECTURE-RES-PRAC)'!BP$14:CS$14, "CLO2", 'Database (LECTURE-RES-PRAC)'!BP263:CS263) / 'Grade computation'!H$5,""))),""),"")</f>
        <v/>
      </c>
      <c r="S266" s="286" t="str">
        <f aca="false">IF(B266&lt;&gt;"",IF(R266="","",IF(R266&lt;0.5,1,IF(AND(R266&gt;=0.5,R266&lt;P$10),2,IF(R266&gt;=P$10,3)))),"")</f>
        <v/>
      </c>
      <c r="T266" s="194" t="str">
        <f aca="false">IF(B266 &lt;&gt; "",IF(AND('PRINTABLE (per grading)'!H$16="EXAM", 'PRINTABLE (per grading)'!B$13="Prelim"), IF(ISERROR(SUMIF('Exam (LECTURE ONLY)'!D$20:M$20, "CLO2", 'Exam (LECTURE ONLY)'!D268:M268) / 'Exam (LECTURE ONLY)'!AL$7), "", SUMIF('Exam (LECTURE ONLY)'!D$20:M$20, "CLO2", 'Exam (LECTURE ONLY)'!D268:M268) /'Exam (LECTURE ONLY)'!AL$7),
IF(AND('PRINTABLE (per grading)'!H$16="EXAM", 'PRINTABLE (per grading)'!B$13="Midterm"), IF(ISERROR(SUMIF('Exam (LECTURE ONLY)'!O$20:X$20, "CLO2", 'Exam (LECTURE ONLY)'!O268:X268) / 'Exam (LECTURE ONLY)'!AM$7), "", SUMIF('Exam (LECTURE ONLY)'!O$20:X$20, "CLO2", 'Exam (LECTURE ONLY)'!O268:X268) / 'Exam (LECTURE ONLY)'!AM$7),
IF(AND('PRINTABLE (per grading)'!H$16="EXAM", 'PRINTABLE (per grading)'!B$13="Final"), IF(ISERROR(SUMIF('Exam (LECTURE ONLY)'!Z$20:AI$20, "CLO2", 'Exam (LECTURE ONLY)'!Z268:AI268) / 'Exam (LECTURE ONLY)'!AN$7), "", SUMIF('Exam (LECTURE ONLY)'!Z$20:AI$20, "CLO2", 'Exam (LECTURE ONLY)'!Z268:AI268) / 'Exam (LECTURE ONLY)'!AN$7),
IF(AND('PRINTABLE (per grading)'!H$16="OUTPUT", 'PRINTABLE (per grading)'!B$13="Prelim"), IF(ISERROR(SUMIF(OUTPUT!C$20:M$20, "CLO2", OUTPUT!C268:M268) / OUTPUT!AL$7), "", SUMIF(OUTPUT!C$20:M$20, "CLO2", OUTPUT!C268:M268) / OUTPUT!AL$7),
IF(AND('PRINTABLE (per grading)'!H$16="OUTPUT", 'PRINTABLE (per grading)'!B$13="Midterm"), IF(ISERROR(SUMIF(OUTPUT!O$20:Y$20, "CLO2", OUTPUT!O268:Y268) / OUTPUT!AM$7), "", SUMIF(OUTPUT!O$20:Y$20, "CLO2", OUTPUT!O268:Y268) / OUTPUT!AM$7),
IF(AND('PRINTABLE (per grading)'!H$16="OUTPUT", 'PRINTABLE (per grading)'!B$13="Final"), IF(ISERROR(SUMIF(OUTPUT!AA$20:AI$20, "CLO2", OUTPUT!AA268:AI268) / OUTPUT!AN$7), "", SUMIF(OUTPUT!AA$20:AI$20, "CLO2", OUTPUT!AA268:AI268) / OUTPUT!AN$7),
"")))))),"")</f>
        <v/>
      </c>
      <c r="U266" s="286" t="str">
        <f aca="false">IF(B266&lt;&gt;"",IF(T266="","",IF(T266&lt;0.5,1,IF(AND(T266&gt;=0.5,T266&lt;P$10),2,IF(T266&gt;=P$10,3)))),"")</f>
        <v/>
      </c>
      <c r="V266" s="287" t="str">
        <f aca="false">IF(B266 &lt;&gt; "",IFERROR(IF(AVERAGE(R266,T266)&gt;=P$10,"Y","N"),""),"")</f>
        <v/>
      </c>
      <c r="W266" s="194" t="str">
        <f aca="false">IF(B266 &lt;&gt; "", IFERROR(IF(C$16 = "PRELIM", SUMIF('Database (LECTURE-RES-PRAC)'!D$14:AG$14, "CLO3", 'Database (LECTURE-RES-PRAC)'!D263:AG263) / 'Grade computation'!F$6, IF(C$16 = "MIDTERM", SUMIF('Database (LECTURE-RES-PRAC)'!AJ$14:BM$14, "CLO3", 'Database (LECTURE-RES-PRAC)'!AJ263:BM263) / 'Grade computation'!G$6, IF(C$16 = "FINAL", SUMIF('Database (LECTURE-RES-PRAC)'!BP$14:CS$14, "CLO3", 'Database (LECTURE-RES-PRAC)'!BP263:CS263) / 'Grade computation'!H$6,""))),""),"")</f>
        <v/>
      </c>
      <c r="X266" s="286" t="str">
        <f aca="false">IF(B266&lt;&gt;"",IF(W266="","",IF(W266&lt;0.5,1,IF(AND(W266&gt;=0.5,W266&lt;P$10),2,IF(W266&gt;=P$10,3)))),"")</f>
        <v/>
      </c>
      <c r="Y266" s="194" t="str">
        <f aca="false">IF(B266 &lt;&gt; "",IF(AND('PRINTABLE (per grading)'!H$16="EXAM", 'PRINTABLE (per grading)'!B$13="Prelim"), IF(ISERROR(SUMIF('Exam (LECTURE ONLY)'!D$20:M$20, "CLO3", 'Exam (LECTURE ONLY)'!D268:M268) / 'Exam (LECTURE ONLY)'!AL$8), "", SUMIF('Exam (LECTURE ONLY)'!D$20:M$20, "CLO3", 'Exam (LECTURE ONLY)'!D268:M268) /'Exam (LECTURE ONLY)'!AL$8),
IF(AND('PRINTABLE (per grading)'!H$16="EXAM", 'PRINTABLE (per grading)'!B$13="Midterm"), IF(ISERROR(SUMIF('Exam (LECTURE ONLY)'!O$20:X$20, "CLO3", 'Exam (LECTURE ONLY)'!O268:X268) / 'Exam (LECTURE ONLY)'!AM$8), "", SUMIF('Exam (LECTURE ONLY)'!O$20:X$20, "CLO3", 'Exam (LECTURE ONLY)'!O268:X268) / 'Exam (LECTURE ONLY)'!AM$8),
IF(AND('PRINTABLE (per grading)'!H$16="EXAM", 'PRINTABLE (per grading)'!B$13="Final"), IF(ISERROR(SUMIF('Exam (LECTURE ONLY)'!Z$20:AI$20, "CLO3", 'Exam (LECTURE ONLY)'!Z268:AI268) / 'Exam (LECTURE ONLY)'!AN$8), "", SUMIF('Exam (LECTURE ONLY)'!Z$20:AI$20, "CLO3", 'Exam (LECTURE ONLY)'!Z268:AI268) / 'Exam (LECTURE ONLY)'!AN$8),
IF(AND('PRINTABLE (per grading)'!H$16="OUTPUT", 'PRINTABLE (per grading)'!B$13="Prelim"), IF(ISERROR(SUMIF(OUTPUT!C$20:M$20, "CLO3", OUTPUT!C268:M268) / OUTPUT!AL$8), "", SUMIF(OUTPUT!C$20:M$20, "CLO3", OUTPUT!C268:M268) / OUTPUT!AL$8),
IF(AND('PRINTABLE (per grading)'!H$16="OUTPUT", 'PRINTABLE (per grading)'!B$13="Midterm"), IF(ISERROR(SUMIF(OUTPUT!O$20:Y$20, "CLO3", OUTPUT!O268:Y268) / OUTPUT!AM$8), "", SUMIF(OUTPUT!O$20:Y$20, "CLO3", OUTPUT!O268:Y268) / OUTPUT!AM$8),
IF(AND('PRINTABLE (per grading)'!H$16="OUTPUT", 'PRINTABLE (per grading)'!B$13="Final"), IF(ISERROR(SUMIF(OUTPUT!AA$20:AI$20, "CLO3", OUTPUT!AA268:AI268) / OUTPUT!AN$8), "", SUMIF(OUTPUT!AA$20:AI$20, "CLO3", OUTPUT!AA268:AI268) / OUTPUT!AN$8),
"" )))))),"")</f>
        <v/>
      </c>
      <c r="Z266" s="286" t="str">
        <f aca="false">IF(B266&lt;&gt;"",IF(Y266="","",IF(Y266&lt;0.5,1,IF(AND(Y266&gt;=0.5,Y266&lt;P$10),2,IF(Y266&gt;=P$10,3)))),"")</f>
        <v/>
      </c>
      <c r="AA266" s="287" t="str">
        <f aca="false">IF(B266 &lt;&gt; "",IFERROR(IF(AVERAGE(W266,Y266)&gt;=P$10,"Y","N"),""),"")</f>
        <v/>
      </c>
      <c r="AB266" s="194" t="str">
        <f aca="false">IF(B266 &lt;&gt; "", IFERROR(IF(C$16 = "PRELIM", SUMIF('Database (LECTURE-RES-PRAC)'!D$14:AG$14, "CLO4", 'Database (LECTURE-RES-PRAC)'!D263:AG263) / 'Grade computation'!F$7, IF(C$16 = "MIDTERM", SUMIF('Database (LECTURE-RES-PRAC)'!AJ$14:BM$14, "CLO4", 'Database (LECTURE-RES-PRAC)'!AJ263:BM263) / 'Grade computation'!G$7, IF(C$16 = "FINAL", SUMIF('Database (LECTURE-RES-PRAC)'!BP$14:CS$14, "CLO4", 'Database (LECTURE-RES-PRAC)'!BP263:CS263) / 'Grade computation'!H$7,""))),""),"")</f>
        <v/>
      </c>
      <c r="AC266" s="286" t="str">
        <f aca="false">IF(B266&lt;&gt;"",IF(AB266="","",IF(AB266&lt;0.5,1,IF(AND(AB266&gt;=0.5,AB266&lt;P$10),2,IF(AB266&gt;=P$10,3)))),"")</f>
        <v/>
      </c>
      <c r="AD266" s="194" t="str">
        <f aca="false">IF(B266 &lt;&gt; "",IF(AND('PRINTABLE (per grading)'!H$16="EXAM", 'PRINTABLE (per grading)'!B$13="Prelim"), IF(ISERROR(SUMIF('Exam (LECTURE ONLY)'!D$20:M$20, "CLO4", 'Exam (LECTURE ONLY)'!D268:M268) / 'Exam (LECTURE ONLY)'!AL$9), "", SUMIF('Exam (LECTURE ONLY)'!D$20:M$20, "CLO4", 'Exam (LECTURE ONLY)'!D268:M268) /'Exam (LECTURE ONLY)'!AL$9),
IF(AND('PRINTABLE (per grading)'!H$16="EXAM", 'PRINTABLE (per grading)'!B$13="Midterm"), IF(ISERROR(SUMIF('Exam (LECTURE ONLY)'!O$20:X$20, "CLO4", 'Exam (LECTURE ONLY)'!O268:X268) / 'Exam (LECTURE ONLY)'!AM$9), "", SUMIF('Exam (LECTURE ONLY)'!O$20:X$20, "CLO4", 'Exam (LECTURE ONLY)'!O268:X268) / 'Exam (LECTURE ONLY)'!AM$9),
IF(AND('PRINTABLE (per grading)'!H$16="EXAM", 'PRINTABLE (per grading)'!B$13="Final"), IF(ISERROR(SUMIF('Exam (LECTURE ONLY)'!Z$20:AI$20, "CLO4", 'Exam (LECTURE ONLY)'!Z268:AI268) / 'Exam (LECTURE ONLY)'!AN$9), "", SUMIF('Exam (LECTURE ONLY)'!Z$20:AI$20, "CLO4", 'Exam (LECTURE ONLY)'!Z268:AI268) / 'Exam (LECTURE ONLY)'!AN$9),
IF(AND('PRINTABLE (per grading)'!H$16="OUTPUT", 'PRINTABLE (per grading)'!B$13="Prelim"), IF(ISERROR(SUMIF(OUTPUT!C$20:M$20, "CLO4", OUTPUT!C268:M268) / OUTPUT!AL$9), "", SUMIF(OUTPUT!C$20:M$20, "CLO4", OUTPUT!C268:M268) / OUTPUT!AL$9),
IF(AND('PRINTABLE (per grading)'!H$16="OUTPUT", 'PRINTABLE (per grading)'!B$13="Midterm"), IF(ISERROR(SUMIF(OUTPUT!O$20:Y$20, "CLO4", OUTPUT!O268:Y268) / OUTPUT!AM$9), "", SUMIF(OUTPUT!O$20:Y$20, "CLO4", OUTPUT!O268:Y268) / OUTPUT!AM$9),
IF(AND('PRINTABLE (per grading)'!H$16="OUTPUT", 'PRINTABLE (per grading)'!B$13="Final"), IF(ISERROR(SUMIF(OUTPUT!AA$20:AI$20, "CLO4", OUTPUT!AA268:AI268) / OUTPUT!AN$9), "", SUMIF(OUTPUT!AA$20:AI$20, "CLO4", OUTPUT!AA268:AI268) / OUTPUT!AN$9),
"")))))),"")</f>
        <v/>
      </c>
      <c r="AE266" s="286" t="str">
        <f aca="false">IF(B266&lt;&gt;"",IF(AD266="","",IF(AD266&lt;0.5,1,IF(AND(AD266&gt;=0.5,AD266&lt;P$10),2,IF(AD266&gt;=P$10,3)))),"")</f>
        <v/>
      </c>
      <c r="AF266" s="287" t="str">
        <f aca="false">IF(B266 &lt;&gt; "",IFERROR(IF(AVERAGE(AB266,AD266)&gt;=P$10,"Y","N"),""),"")</f>
        <v/>
      </c>
      <c r="AG266" s="194" t="str">
        <f aca="false">IF(B266 &lt;&gt; "", IFERROR(IF(C$16 = "PRELIM", SUMIF('Database (LECTURE-RES-PRAC)'!D$14:AG$14, "CLO5", 'Database (LECTURE-RES-PRAC)'!D263:AG263) / 'Grade computation'!F$8, IF(C$16 = "MIDTERM", SUMIF('Database (LECTURE-RES-PRAC)'!AJ$14:BM$14, "CLO5", 'Database (LECTURE-RES-PRAC)'!AJ263:BM263) / 'Grade computation'!G$8, IF(C$16 = "FINAL", SUMIF('Database (LECTURE-RES-PRAC)'!BP$14:CS$14, "CLO5", 'Database (LECTURE-RES-PRAC)'!BP263:CS263) / 'Grade computation'!H$8,""))),""),"")</f>
        <v/>
      </c>
      <c r="AH266" s="286" t="str">
        <f aca="false">IF(B266&lt;&gt;"",IF(AG266="","",IF(AG266&lt;0.5,1,IF(AND(AG266&gt;=0.5,AG266&lt;P$10),2,IF(AG266&gt;=P$10,3)))),"")</f>
        <v/>
      </c>
      <c r="AI266" s="194" t="str">
        <f aca="false">IF(B266 &lt;&gt; "",IF(AND('PRINTABLE (per grading)'!H$16="EXAM", 'PRINTABLE (per grading)'!B$13="Prelim"), IF(ISERROR(SUMIF('Exam (LECTURE ONLY)'!D$20:M$20, "CLO5", 'Exam (LECTURE ONLY)'!D268:M268) / 'Exam (LECTURE ONLY)'!AL$10), "", SUMIF('Exam (LECTURE ONLY)'!D$20:M$20, "CLO5", 'Exam (LECTURE ONLY)'!D268:M268) /'Exam (LECTURE ONLY)'!AL$10),
IF(AND('PRINTABLE (per grading)'!H$16="EXAM", 'PRINTABLE (per grading)'!B$13="Midterm"), IF(ISERROR(SUMIF('Exam (LECTURE ONLY)'!O$20:X$20, "CLO5", 'Exam (LECTURE ONLY)'!O268:X268) / 'Exam (LECTURE ONLY)'!AM$10), "", SUMIF('Exam (LECTURE ONLY)'!O$20:X$20, "CLO5", 'Exam (LECTURE ONLY)'!O268:X268) / 'Exam (LECTURE ONLY)'!AM$10),
IF(AND('PRINTABLE (per grading)'!H$16="EXAM", 'PRINTABLE (per grading)'!B$13="Final"), IF(ISERROR(SUMIF('Exam (LECTURE ONLY)'!Z$20:AI$20, "CLO5", 'Exam (LECTURE ONLY)'!Z268:AI268) / 'Exam (LECTURE ONLY)'!AN$10), "", SUMIF('Exam (LECTURE ONLY)'!Z$20:AI$20, "CLO5", 'Exam (LECTURE ONLY)'!Z268:AI268) / 'Exam (LECTURE ONLY)'!AN$10),
IF(AND('PRINTABLE (per grading)'!H$16="OUTPUT", 'PRINTABLE (per grading)'!B$13="Prelim"), IF(ISERROR(SUMIF(OUTPUT!C$20:M$20, "CLO5", OUTPUT!C268:M268) / OUTPUT!AL$10), "", SUMIF(OUTPUT!C$20:M$20, "CLO5", OUTPUT!C268:M268) / OUTPUT!AL$10),
IF(AND('PRINTABLE (per grading)'!H$16="OUTPUT", 'PRINTABLE (per grading)'!B$13="Midterm"), IF(ISERROR(SUMIF(OUTPUT!O$20:Y$20, "CLO5", OUTPUT!O268:Y268) / OUTPUT!AM$10), "", SUMIF(OUTPUT!O$20:Y$20, "CLO5", OUTPUT!O268:Y268) / OUTPUT!AM$10),
IF(AND('PRINTABLE (per grading)'!H$16="OUTPUT", 'PRINTABLE (per grading)'!B$13="Final"), IF(ISERROR(SUMIF(OUTPUT!AA$20:AI$20, "CLO5", OUTPUT!AA268:AI268) / OUTPUT!AN$10), "", SUMIF(OUTPUT!AA$20:AI$20, "CLO5", OUTPUT!AA268:AI268) / OUTPUT!AN$10),
"")))))),"")</f>
        <v/>
      </c>
      <c r="AJ266" s="286" t="str">
        <f aca="false">IF(B266&lt;&gt;"",IF(AI266="","",IF(AI266&lt;0.5,1,IF(AND(AI266&gt;=0.5,AI266&lt;P$10),2,IF(AI266&gt;=P$10,3)))),"")</f>
        <v/>
      </c>
      <c r="AK266" s="287" t="str">
        <f aca="false">IF(B266 &lt;&gt; "",IFERROR(IF(AVERAGE(AG266,AI266)&gt;=P$10,"Y","N"),""),"")</f>
        <v/>
      </c>
      <c r="AL266" s="194" t="str">
        <f aca="false">IF(B266 &lt;&gt; "", IFERROR(IF(C$16 = "PRELIM", SUMIF('Database (LECTURE-RES-PRAC)'!D$14:AG$14, "CLO6", 'Database (LECTURE-RES-PRAC)'!D263:AG263) / 'Grade computation'!F$9, IF(C$16 = "MIDTERM", SUMIF('Database (LECTURE-RES-PRAC)'!AJ$14:BM$14, "CLO6", 'Database (LECTURE-RES-PRAC)'!AJ263:BM263) / 'Grade computation'!G$9, IF(C$16 = "FINAL", SUMIF('Database (LECTURE-RES-PRAC)'!BP$14:CS$14, "CLO6", 'Database (LECTURE-RES-PRAC)'!BP263:CS263) / 'Grade computation'!H$9,""))),""),"")</f>
        <v/>
      </c>
      <c r="AM266" s="286" t="str">
        <f aca="false">IF(B266&lt;&gt;"",IF(AL266="","",IF(AL266&lt;0.5,1,IF(AND(AL266&gt;=0.5,AL266&lt;P$10),2,IF(AL266&gt;=P$10,3)))),"")</f>
        <v/>
      </c>
      <c r="AN266" s="194" t="str">
        <f aca="false">IF(B266 &lt;&gt; "",IF(AND('PRINTABLE (per grading)'!H$16="EXAM", 'PRINTABLE (per grading)'!B$13="Prelim"), IF(ISERROR(SUMIF('Exam (LECTURE ONLY)'!D$20:M$20, "CLO6", 'Exam (LECTURE ONLY)'!D268:M268) / 'Exam (LECTURE ONLY)'!AL$11), "", SUMIF('Exam (LECTURE ONLY)'!D$20:M$20, "CLO6", 'Exam (LECTURE ONLY)'!D268:M268) /'Exam (LECTURE ONLY)'!AL$11),
IF(AND('PRINTABLE (per grading)'!H$16="EXAM", 'PRINTABLE (per grading)'!B$13="Midterm"), IF(ISERROR(SUMIF('Exam (LECTURE ONLY)'!O$20:X$20, "CLO6", 'Exam (LECTURE ONLY)'!O268:X268) / 'Exam (LECTURE ONLY)'!AM$11), "", SUMIF('Exam (LECTURE ONLY)'!O$20:X$20, "CLO6", 'Exam (LECTURE ONLY)'!O268:X268) / 'Exam (LECTURE ONLY)'!AM$11),
IF(AND('PRINTABLE (per grading)'!H$16="EXAM", 'PRINTABLE (per grading)'!B$13="Final"), IF(ISERROR(SUMIF('Exam (LECTURE ONLY)'!Z$20:AI$20, "CLO6", 'Exam (LECTURE ONLY)'!Z268:AI268) / 'Exam (LECTURE ONLY)'!AN$11), "", SUMIF('Exam (LECTURE ONLY)'!Z$20:AI$20, "CLO6", 'Exam (LECTURE ONLY)'!Z268:AI268) / 'Exam (LECTURE ONLY)'!AN$11),
IF(AND('PRINTABLE (per grading)'!H$16="OUTPUT", 'PRINTABLE (per grading)'!B$13="Prelim"), IF(ISERROR(SUMIF(OUTPUT!C$20:M$20, "CLO6", OUTPUT!C268:M268) / OUTPUT!AL$11), "", SUMIF(OUTPUT!C$20:M$20, "CLO6", OUTPUT!C268:M268) / OUTPUT!AL$11),
IF(AND('PRINTABLE (per grading)'!H$16="OUTPUT", 'PRINTABLE (per grading)'!B$13="Midterm"), IF(ISERROR(SUMIF(OUTPUT!O$20:Y$20, "CLO6", OUTPUT!O268:Y268) / OUTPUT!AM$11), "", SUMIF(OUTPUT!O$20:Y$20, "CLO6", OUTPUT!O268:Y268) / OUTPUT!AM$11),
IF(AND('PRINTABLE (per grading)'!H$16="OUTPUT", 'PRINTABLE (per grading)'!B$13="Final"), IF(ISERROR(SUMIF(OUTPUT!AA$20:AI$20, "CLO6", OUTPUT!AA268:AI268) / OUTPUT!AN$11), "", SUMIF(OUTPUT!AA$20:AI$20, "CLO6", OUTPUT!AA268:AI268) / OUTPUT!AN$11),
"")))))),"")</f>
        <v/>
      </c>
      <c r="AO266" s="286" t="str">
        <f aca="false">IF(B266&lt;&gt;"",IF(AN266="","",IF(AN266&lt;0.5,1,IF(AND(AN266&gt;=0.5,AN266&lt;P$10),2,IF(AN266&gt;=P$10,3)))),"")</f>
        <v/>
      </c>
      <c r="AP266" s="287" t="str">
        <f aca="false">IF(B266 &lt;&gt; "",IFERROR(IF(AVERAGE(AL266,AN266)&gt;=P$10,"Y","N"),""),"")</f>
        <v/>
      </c>
      <c r="AQ266" s="194" t="str">
        <f aca="false">IF(B266 &lt;&gt; "", IFERROR(IF(C$16 = "PRELIM", SUMIF('Database (LECTURE-RES-PRAC)'!D$14:AG$14, "CLO7", 'Database (LECTURE-RES-PRAC)'!D263:AG263) / 'Grade computation'!F$10, IF(C$16 = "MIDTERM", SUMIF('Database (LECTURE-RES-PRAC)'!AJ$14:BM$14, "CLO7", 'Database (LECTURE-RES-PRAC)'!AJ263:BM263) / 'Grade computation'!G$10, IF(C$16 = "FINAL", SUMIF('Database (LECTURE-RES-PRAC)'!BP$14:CS$14, "CLO7", 'Database (LECTURE-RES-PRAC)'!BP263:CS263) / 'Grade computation'!H$10,""))),""),"")</f>
        <v/>
      </c>
      <c r="AR266" s="286" t="str">
        <f aca="false">IF(B266&lt;&gt;"",IF(AQ266="","",IF(AQ266&lt;0.5,1,IF(AND(AQ266&gt;=0.5,AQ266&lt;P$10),2,IF(AQ266&gt;=P$10,3)))),"")</f>
        <v/>
      </c>
      <c r="AS266" s="194" t="str">
        <f aca="false">IF(B266 &lt;&gt; "",IF(AND('PRINTABLE (per grading)'!H$16="EXAM", 'PRINTABLE (per grading)'!B$13="Prelim"), IF(ISERROR(SUMIF('Exam (LECTURE ONLY)'!D$20:M$20, "CLO7", 'Exam (LECTURE ONLY)'!D268:M268) / 'Exam (LECTURE ONLY)'!AL$12), "", SUMIF('Exam (LECTURE ONLY)'!D$20:M$20, "CLO7", 'Exam (LECTURE ONLY)'!D268:M268) /'Exam (LECTURE ONLY)'!AL$12),
IF(AND('PRINTABLE (per grading)'!H$16="EXAM", 'PRINTABLE (per grading)'!B$13="Midterm"), IF(ISERROR(SUMIF('Exam (LECTURE ONLY)'!O$20:X$20, "CLO7", 'Exam (LECTURE ONLY)'!O268:X268) / 'Exam (LECTURE ONLY)'!AM$12), "", SUMIF('Exam (LECTURE ONLY)'!O$20:X$20, "CLO7", 'Exam (LECTURE ONLY)'!O268:X268) / 'Exam (LECTURE ONLY)'!AM$12),
IF(AND('PRINTABLE (per grading)'!H$16="EXAM", 'PRINTABLE (per grading)'!B$13="Final"), IF(ISERROR(SUMIF('Exam (LECTURE ONLY)'!Z$20:AI$20, "CLO7", 'Exam (LECTURE ONLY)'!Z268:AI268) / 'Exam (LECTURE ONLY)'!AN$12), "", SUMIF('Exam (LECTURE ONLY)'!Z$20:AI$20, "CLO7", 'Exam (LECTURE ONLY)'!Z268:AI268) / 'Exam (LECTURE ONLY)'!AN$12),
IF(AND('PRINTABLE (per grading)'!H$16="OUTPUT", 'PRINTABLE (per grading)'!B$13="Prelim"), IF(ISERROR(SUMIF(OUTPUT!C$20:M$20, "CLO7", OUTPUT!C268:M268) / OUTPUT!AL$12), "", SUMIF(OUTPUT!C$20:M$20, "CLO7", OUTPUT!C268:M268) / OUTPUT!AL$12),
IF(AND('PRINTABLE (per grading)'!H$16="OUTPUT", 'PRINTABLE (per grading)'!B$13="Midterm"), IF(ISERROR(SUMIF(OUTPUT!O$20:Y$20, "CLO7", OUTPUT!O268:Y268) / OUTPUT!AM$12), "", SUMIF(OUTPUT!O$20:Y$20, "CLO7", OUTPUT!O268:Y268) / OUTPUT!AM$12),
IF(AND('PRINTABLE (per grading)'!H$16="OUTPUT", 'PRINTABLE (per grading)'!B$13="Final"), IF(ISERROR(SUMIF(OUTPUT!AA$20:AI$20, "CLO7", OUTPUT!AA268:AI268) / OUTPUT!AN$12), "", SUMIF(OUTPUT!AA$20:AI$20, "CLO7", OUTPUT!AA268:AI268) / OUTPUT!AN$12),
"")))))),"")</f>
        <v/>
      </c>
      <c r="AT266" s="286" t="str">
        <f aca="false">IF(B266&lt;&gt;"",IF(AS266="","",IF(AS266&lt;0.5,1,IF(AND(AS266&gt;=0.5,AS266&lt;P$10),2,IF(AS266&gt;=P$10,3)))),"")</f>
        <v/>
      </c>
      <c r="AU266" s="287" t="str">
        <f aca="false">IF(B266 &lt;&gt; "",IFERROR(IF(AVERAGE(AQ266,AS266)&gt;=P$10,"Y","N"),""),"")</f>
        <v/>
      </c>
      <c r="AV266" s="194" t="str">
        <f aca="false">IF(B266 &lt;&gt; "", IFERROR(IF(C$16 = "PRELIM", SUMIF('Database (LECTURE-RES-PRAC)'!D$14:AG$14, "CLO8", 'Database (LECTURE-RES-PRAC)'!D263:AG263) / 'Grade computation'!F$11, IF(C$16 = "MIDTERM", SUMIF('Database (LECTURE-RES-PRAC)'!AJ$14:BM$14, "CLO8", 'Database (LECTURE-RES-PRAC)'!AJ263:BM263) / 'Grade computation'!G$11, IF(C$16 = "FINAL", SUMIF('Database (LECTURE-RES-PRAC)'!BP$14:CS$14, "CLO8", 'Database (LECTURE-RES-PRAC)'!BP263:CS263) / 'Grade computation'!H$11,""))),""),"")</f>
        <v/>
      </c>
      <c r="AW266" s="286" t="str">
        <f aca="false">IF(B266&lt;&gt;"",IF(AV266="","",IF(AV266&lt;0.5,1,IF(AND(AV266&gt;=0.5,AV266&lt;P$10),2,IF(AV266&gt;=P$10,3)))),"")</f>
        <v/>
      </c>
      <c r="AX266" s="194" t="str">
        <f aca="false">IF(B266 &lt;&gt; "",IF(AND('PRINTABLE (per grading)'!H$16="EXAM", 'PRINTABLE (per grading)'!B$13="Prelim"), IF(ISERROR(SUMIF('Exam (LECTURE ONLY)'!D$20:M$20, "CLO8", 'Exam (LECTURE ONLY)'!D268:M268) / 'Exam (LECTURE ONLY)'!AL$13), "", SUMIF('Exam (LECTURE ONLY)'!D$20:M$20, "CLO8", 'Exam (LECTURE ONLY)'!D268:M268) /'Exam (LECTURE ONLY)'!AL$13),
IF(AND('PRINTABLE (per grading)'!H$16="EXAM", 'PRINTABLE (per grading)'!B$13="Midterm"), IF(ISERROR(SUMIF('Exam (LECTURE ONLY)'!O$20:X$20, "CLO8", 'Exam (LECTURE ONLY)'!O268:X268) / 'Exam (LECTURE ONLY)'!AM$13), "", SUMIF('Exam (LECTURE ONLY)'!O$20:X$20, "CLO8", 'Exam (LECTURE ONLY)'!O268:X268) / 'Exam (LECTURE ONLY)'!AM$13),
IF(AND('PRINTABLE (per grading)'!H$16="EXAM", 'PRINTABLE (per grading)'!B$13="Final"), IF(ISERROR(SUMIF('Exam (LECTURE ONLY)'!Z$20:AI$20, "CLO8", 'Exam (LECTURE ONLY)'!Z268:AI268) / 'Exam (LECTURE ONLY)'!AN$13), "", SUMIF('Exam (LECTURE ONLY)'!Z$20:AI$20, "CLO8", 'Exam (LECTURE ONLY)'!Z268:AI268) / 'Exam (LECTURE ONLY)'!AN$13),
IF(AND('PRINTABLE (per grading)'!H$16="OUTPUT", 'PRINTABLE (per grading)'!B$13="Prelim"), IF(ISERROR(SUMIF(OUTPUT!C$20:M$20, "CLO8", OUTPUT!C268:M268) / OUTPUT!AL$13), "", SUMIF(OUTPUT!C$20:M$20, "CLO8", OUTPUT!C268:M268) / OUTPUT!AL$13),
IF(AND('PRINTABLE (per grading)'!H$16="OUTPUT", 'PRINTABLE (per grading)'!B$13="Midterm"), IF(ISERROR(SUMIF(OUTPUT!O$20:Y$20, "CLO8", OUTPUT!O268:Y268) / OUTPUT!AM$13), "", SUMIF(OUTPUT!O$20:Y$20, "CLO8", OUTPUT!O268:Y268) / OUTPUT!AM$13),
IF(AND('PRINTABLE (per grading)'!H$16="OUTPUT", 'PRINTABLE (per grading)'!B$13="Final"), IF(ISERROR(SUMIF(OUTPUT!AA$20:AI$20, "CLO8", OUTPUT!AA268:AI268) / OUTPUT!AN$13), "", SUMIF(OUTPUT!AA$20:AI$20, "CLO8", OUTPUT!AA268:AI268) / OUTPUT!AN$13),
"")))))),"")</f>
        <v/>
      </c>
      <c r="AY266" s="286" t="str">
        <f aca="false">IF(B266&lt;&gt;"",IF(AX266="","",IF(AX266&lt;0.5,1,IF(AND(AX266&gt;=0.5,AX266&lt;P$10),2,IF(AX266&gt;=P$10,3)))),"")</f>
        <v/>
      </c>
      <c r="AZ266" s="287" t="str">
        <f aca="false">IF(B266 &lt;&gt; "",IFERROR(IF(AVERAGE(AV266,AX266)&gt;=P$10,"Y","N"),""),"")</f>
        <v/>
      </c>
      <c r="BA266" s="194" t="str">
        <f aca="false">IF(B266 &lt;&gt; "", IFERROR(IF(C$16 = "PRELIM", SUMIF('Database (LECTURE-RES-PRAC)'!D$14:AG$14, "CLO9", 'Database (LECTURE-RES-PRAC)'!D263:AG263) / 'Grade computation'!F$12, IF(C$16 = "MIDTERM", SUMIF('Database (LECTURE-RES-PRAC)'!AJ$14:BM$14, "CLO9", 'Database (LECTURE-RES-PRAC)'!AJ263:BM263) / 'Grade computation'!G$12, IF(C$16 = "FINAL", SUMIF('Database (LECTURE-RES-PRAC)'!BP$14:CS$14, "CLO9", 'Database (LECTURE-RES-PRAC)'!BP263:CS263) / 'Grade computation'!H$12,""))),""),"")</f>
        <v/>
      </c>
      <c r="BB266" s="286" t="str">
        <f aca="false">IF(B266&lt;&gt;"",IF(BA266="","",IF(BA266&lt;0.5,1,IF(AND(BA266&gt;=0.5,BA266&lt;P$10),2,IF(BA266&gt;=P$10,3)))),"")</f>
        <v/>
      </c>
      <c r="BC266" s="194" t="str">
        <f aca="false">IF(B266 &lt;&gt; "",IF(AND('PRINTABLE (per grading)'!H$16="EXAM", 'PRINTABLE (per grading)'!B$13="Prelim"), IF(ISERROR(SUMIF('Exam (LECTURE ONLY)'!D$20:M$20, "CLO9", 'Exam (LECTURE ONLY)'!D268:M268) / 'Exam (LECTURE ONLY)'!AL$14), "", SUMIF('Exam (LECTURE ONLY)'!D$20:M$20, "CLO9", 'Exam (LECTURE ONLY)'!D268:M268) /'Exam (LECTURE ONLY)'!AL$14),
IF(AND('PRINTABLE (per grading)'!H$16="EXAM", 'PRINTABLE (per grading)'!B$13="Midterm"), IF(ISERROR(SUMIF('Exam (LECTURE ONLY)'!O$20:X$20, "CLO9", 'Exam (LECTURE ONLY)'!O268:X268) / 'Exam (LECTURE ONLY)'!AM$14), "", SUMIF('Exam (LECTURE ONLY)'!O$20:X$20, "CLO9", 'Exam (LECTURE ONLY)'!O268:X268) / 'Exam (LECTURE ONLY)'!AM$14),
IF(AND('PRINTABLE (per grading)'!H$16="EXAM", 'PRINTABLE (per grading)'!B$13="Final"), IF(ISERROR(SUMIF('Exam (LECTURE ONLY)'!Z$20:AI$20, "CLO9", 'Exam (LECTURE ONLY)'!Z268:AI268) / 'Exam (LECTURE ONLY)'!AN$14), "", SUMIF('Exam (LECTURE ONLY)'!Z$20:AI$20, "CLO9", 'Exam (LECTURE ONLY)'!Z268:AI268) / 'Exam (LECTURE ONLY)'!AN$14),
IF(AND('PRINTABLE (per grading)'!H$16="OUTPUT", 'PRINTABLE (per grading)'!B$13="Prelim"), IF(ISERROR(SUMIF(OUTPUT!C$20:M$20, "CLO9", OUTPUT!C268:M268) / OUTPUT!AL$14), "", SUMIF(OUTPUT!C$20:M$20, "CLO9", OUTPUT!C268:M268) / OUTPUT!AL$14),
IF(AND('PRINTABLE (per grading)'!H$16="OUTPUT", 'PRINTABLE (per grading)'!B$13="Midterm"), IF(ISERROR(SUMIF(OUTPUT!O$20:Y$20, "CLO9", OUTPUT!O268:Y268) / OUTPUT!AM$14), "", SUMIF(OUTPUT!O$20:Y$20, "CLO9", OUTPUT!O268:Y268) / OUTPUT!AM$14),
IF(AND('PRINTABLE (per grading)'!H$16="OUTPUT", 'PRINTABLE (per grading)'!B$13="Final"), IF(ISERROR(SUMIF(OUTPUT!AA$20:AI$20, "CLO9", OUTPUT!AA268:AI268) / OUTPUT!AN$14), "", SUMIF(OUTPUT!AA$20:AI$20, "CLO9", OUTPUT!AA268:AI268) / OUTPUT!AN$14),
"")))))),"")</f>
        <v/>
      </c>
      <c r="BD266" s="286" t="str">
        <f aca="false">IF(B266&lt;&gt;"",IF(BC266="","",IF(BC266&lt;0.5,1,IF(AND(BC266&gt;=0.5,BC266&lt;P$10),2,IF(BC266&gt;=P$10,3)))),"")</f>
        <v/>
      </c>
      <c r="BE266" s="287" t="str">
        <f aca="false">IF(B266 &lt;&gt; "",IFERROR(IF(AVERAGE(BA266,BC266)&gt;=P$10,"Y","N"),""),"")</f>
        <v/>
      </c>
      <c r="BF266" s="194" t="str">
        <f aca="false">IF(B266 &lt;&gt; "", IFERROR(IF(C$16 = "PRELIM", SUMIF('Database (LECTURE-RES-PRAC)'!D$14:AG$14, "CLO10", 'Database (LECTURE-RES-PRAC)'!D263:AG263) / 'Grade computation'!F$13, IF(C$16 = "MIDTERM", SUMIF('Database (LECTURE-RES-PRAC)'!AJ$14:BM$14, "CLO10", 'Database (LECTURE-RES-PRAC)'!AJ263:BM263) / 'Grade computation'!G$13, IF(C$16 = "FINAL", SUMIF('Database (LECTURE-RES-PRAC)'!BP$14:CS$14, "CLO10", 'Database (LECTURE-RES-PRAC)'!BP263:CS263) / 'Grade computation'!H$13,""))),""),"")</f>
        <v/>
      </c>
      <c r="BG266" s="286" t="str">
        <f aca="false">IF(B266&lt;&gt;"",IF(BF266="","",IF(BF266&lt;0.5,1,IF(AND(BF266&gt;=0.5,BF266&lt;P$10),2,IF(BF266&gt;=P$10,3)))),"")</f>
        <v/>
      </c>
      <c r="BH266" s="194" t="str">
        <f aca="false">IF(B266 &lt;&gt; "",IF(AND('PRINTABLE (per grading)'!H$16="EXAM", 'PRINTABLE (per grading)'!B$13="Prelim"), IF(ISERROR(SUMIF('Exam (LECTURE ONLY)'!D$20:M$20, "CLO10", 'Exam (LECTURE ONLY)'!D268:M268) / 'Exam (LECTURE ONLY)'!AL$15), "", SUMIF('Exam (LECTURE ONLY)'!D$20:M$20, "CLO10", 'Exam (LECTURE ONLY)'!D268:M268) /'Exam (LECTURE ONLY)'!AL$15),
IF(AND('PRINTABLE (per grading)'!H$16="EXAM", 'PRINTABLE (per grading)'!B$13="Midterm"), IF(ISERROR(SUMIF('Exam (LECTURE ONLY)'!O$20:X$20, "CLO10", 'Exam (LECTURE ONLY)'!O268:X268) / 'Exam (LECTURE ONLY)'!AM$15), "", SUMIF('Exam (LECTURE ONLY)'!O$20:X$20, "CLO10", 'Exam (LECTURE ONLY)'!O268:X268) / 'Exam (LECTURE ONLY)'!AM$15),
IF(AND('PRINTABLE (per grading)'!H$16="EXAM", 'PRINTABLE (per grading)'!B$13="Final"), IF(ISERROR(SUMIF('Exam (LECTURE ONLY)'!Z$20:AI$20, "CLO10", 'Exam (LECTURE ONLY)'!Z268:AI268) / 'Exam (LECTURE ONLY)'!AN$15), "", SUMIF('Exam (LECTURE ONLY)'!Z$20:AI$20, "CLO10", 'Exam (LECTURE ONLY)'!Z268:AI268) / 'Exam (LECTURE ONLY)'!AN$15),
IF(AND('PRINTABLE (per grading)'!H$16="OUTPUT", 'PRINTABLE (per grading)'!B$13="Prelim"), IF(ISERROR(SUMIF(OUTPUT!C$20:M$20, "CLO10", OUTPUT!C268:M268) / OUTPUT!AL$15), "", SUMIF(OUTPUT!C$20:M$20, "CLO10", OUTPUT!C268:M268) / OUTPUT!AL$15),
IF(AND('PRINTABLE (per grading)'!H$16="OUTPUT", 'PRINTABLE (per grading)'!B$13="Midterm"), IF(ISERROR(SUMIF(OUTPUT!O$20:Y$20, "CLO10", OUTPUT!O268:Y268) / OUTPUT!AM$15), "", SUMIF(OUTPUT!O$20:Y$20, "CLO10", OUTPUT!O268:Y268) / OUTPUT!AM$15),
IF(AND('PRINTABLE (per grading)'!H$16="OUTPUT", 'PRINTABLE (per grading)'!B$13="Final"), IF(ISERROR(SUMIF(OUTPUT!AA$20:AI$20, "CLO10", OUTPUT!AA268:AI268) / OUTPUT!AN$15), "", SUMIF(OUTPUT!AA$20:AI$20, "CLO10", OUTPUT!AA268:AI268) / OUTPUT!AN$15),
"")))))),"")</f>
        <v/>
      </c>
      <c r="BI266" s="286" t="str">
        <f aca="false">IF(B266&lt;&gt;"",IF(BH266="","",IF(BH266&lt;0.5,1,IF(AND(BH266&gt;=0.5,BH266&lt;P$10),2,IF(BH266&gt;=P$10,3)))),"")</f>
        <v/>
      </c>
      <c r="BJ266" s="287" t="str">
        <f aca="false">IF(B266 &lt;&gt; "",IFERROR(IF(AVERAGE(BF266,BH266)&gt;=P$10,"Y","N"),""),"")</f>
        <v/>
      </c>
      <c r="BK266" s="8"/>
    </row>
    <row r="267" customFormat="false" ht="19.5" hidden="false" customHeight="true" outlineLevel="0" collapsed="false">
      <c r="A267" s="183" t="str">
        <f aca="false">IF(ISBLANK('Database (LECTURE-RES-PRAC)'!A264),"",'Database (LECTURE-RES-PRAC)'!A264)</f>
        <v/>
      </c>
      <c r="B267" s="184" t="str">
        <f aca="false">IF(ISBLANK('Database (LECTURE-RES-PRAC)'!B264),"",'Database (LECTURE-RES-PRAC)'!B264)</f>
        <v/>
      </c>
      <c r="C267" s="230" t="str">
        <f aca="false">IF(B267&lt;&gt;"",IF(C$16="PRELIM",'Grade computation'!C267, IF(C$16="MIDTERM",'Grade computation'!K267, IF(C$16="FINAL",'Grade computation'!S267,""))),"")</f>
        <v/>
      </c>
      <c r="D267" s="231" t="str">
        <f aca="false">IF(B267&lt;&gt;"",IFERROR(IF(B$11="80-20", (((C267/C$19)*X$6)+X$7)*D$18, IF(B$11="60-40", (((C267/C$19)*Y$6)+Y$7)*D$18, 0)),0),"")</f>
        <v/>
      </c>
      <c r="E267" s="230" t="str">
        <f aca="false">IF(B267&lt;&gt;"", IF(C$16="PRELIM",'Grade computation'!E267, IF(C$16="MIDTERM",'Grade computation'!M267, IF(C$16="FINAL",'Grade computation'!U267,""))),"")</f>
        <v/>
      </c>
      <c r="F267" s="232" t="str">
        <f aca="false">IF(B267&lt;&gt;"",IFERROR(IF(B$11="80-20", (((E267/E$19)*X$6)+X$7)*F$18, IF(B$11="60-40", (((E267/E$19)*Y$6)+Y$7)*F$18, 0)),0),"")</f>
        <v/>
      </c>
      <c r="G267" s="233" t="str">
        <f aca="false">IF(B267&lt;&gt;"",IFERROR((D267+F267),0),"")</f>
        <v/>
      </c>
      <c r="H267" s="234" t="str">
        <f aca="false">IF(B267&lt;&gt;"",IF(C$16="PRELIM", 'Grade computation'!H267, IF(C$16="MIDTERM", 'Grade computation'!P267, IF(C$16="FINAL",'Grade computation'!X267, ""))),"")</f>
        <v/>
      </c>
      <c r="I267" s="233" t="str">
        <f aca="false">IF(B267&lt;&gt;"",IFERROR(IF(B$11="80-20", (((H267/H$19)*X$6)+X$7)*I$19, IF(B$11="60-40", (((H267/H$19)*Y$6)+Y$7)*I$19, 0)),0),"")</f>
        <v/>
      </c>
      <c r="J267" s="237" t="str">
        <f aca="false">IFERROR((G267+I267),"")</f>
        <v/>
      </c>
      <c r="K267" s="183" t="str">
        <f aca="false">IFERROR(IF(J267="","",IF(J267&gt;=75,"PASSED","FAILED")),"")</f>
        <v/>
      </c>
      <c r="L267" s="183"/>
      <c r="M267" s="194" t="str">
        <f aca="false">IF(B267 &lt;&gt; "", IFERROR(IF(C$16 = "PRELIM", SUMIF('Database (LECTURE-RES-PRAC)'!D$14:AG$14, "CLO1", 'Database (LECTURE-RES-PRAC)'!D264:AG264) / 'Grade computation'!F$4, IF(C$16 = "MIDTERM", SUMIF('Database (LECTURE-RES-PRAC)'!AJ$14:BM$14, "CLO1", 'Database (LECTURE-RES-PRAC)'!AJ264:BM264) / 'Grade computation'!G$4, IF(C$16 = "FINAL", SUMIF('Database (LECTURE-RES-PRAC)'!BP$14:CS$14, "CLO1", 'Database (LECTURE-RES-PRAC)'!BP264:CS264) / 'Grade computation'!H$4,""))),""),"")</f>
        <v/>
      </c>
      <c r="N267" s="286" t="str">
        <f aca="false">IF(B267&lt;&gt;"",IF(M267="","",IF(M267&lt;0.5,1,IF(AND(M267&gt;=0.5,M267&lt;P$10),2,IF(M267&gt;=P$10,3)))),"")</f>
        <v/>
      </c>
      <c r="O267" s="194" t="str">
        <f aca="false">IF(B267 &lt;&gt; "",IF(AND('PRINTABLE (per grading)'!H$16="EXAM", 'PRINTABLE (per grading)'!B$13="Prelim"), IF(ISERROR(SUMIF('Exam (LECTURE ONLY)'!D$20:M$20, "CLO1", 'Exam (LECTURE ONLY)'!D269:M269) / 'Exam (LECTURE ONLY)'!AL$6), "", SUMIF('Exam (LECTURE ONLY)'!D$20:M$20, "CLO1", 'Exam (LECTURE ONLY)'!D269:M269) /'Exam (LECTURE ONLY)'!AL$6),
IF(AND('PRINTABLE (per grading)'!H$16="EXAM", 'PRINTABLE (per grading)'!B$13="Midterm"), IF(ISERROR(SUMIF('Exam (LECTURE ONLY)'!O$20:X$20, "CLO1", 'Exam (LECTURE ONLY)'!O269:X269) / 'Exam (LECTURE ONLY)'!AM$6), "", SUMIF('Exam (LECTURE ONLY)'!O$20:X$20, "CLO1", 'Exam (LECTURE ONLY)'!O269:X269) / 'Exam (LECTURE ONLY)'!AM$6),
IF(AND('PRINTABLE (per grading)'!H$16="EXAM", 'PRINTABLE (per grading)'!B$13="Final"), IF(ISERROR(SUMIF('Exam (LECTURE ONLY)'!Z$20:AI$20, "CLO1", 'Exam (LECTURE ONLY)'!Z269:AI269) / 'Exam (LECTURE ONLY)'!AN$6), "", SUMIF('Exam (LECTURE ONLY)'!Z$20:AI$20, "CLO1", 'Exam (LECTURE ONLY)'!Z269:AI269) / 'Exam (LECTURE ONLY)'!AN$6),
IF(AND('PRINTABLE (per grading)'!H$16="OUTPUT", 'PRINTABLE (per grading)'!B$13="Prelim"), IF(ISERROR(SUMIF(OUTPUT!C$20:M$20, "CLO1", OUTPUT!C269:M269) / OUTPUT!AL$6), "", SUMIF(OUTPUT!C$20:M$20, "CLO1", OUTPUT!C269:M269) / OUTPUT!AL$6),
IF(AND('PRINTABLE (per grading)'!H$16="OUTPUT", 'PRINTABLE (per grading)'!B$13="Midterm"), IF(ISERROR(SUMIF(OUTPUT!O$20:Y$20, "CLO1", OUTPUT!O269:Y269) / OUTPUT!AM$6), "", SUMIF(OUTPUT!O$20:Y$20, "CLO1", OUTPUT!O269:Y269) / OUTPUT!AM$6),
IF(AND('PRINTABLE (per grading)'!H$16="OUTPUT", 'PRINTABLE (per grading)'!B$13="Final"), IF(ISERROR(SUMIF(OUTPUT!AA$20:AI$20, "CLO1", OUTPUT!AA269:AI269) / OUTPUT!AN$6), "", SUMIF(OUTPUT!AA$20:AI$20, "CLO1", OUTPUT!AA269:AI269) / OUTPUT!AN$6),
"")))))),"")</f>
        <v/>
      </c>
      <c r="P267" s="286" t="str">
        <f aca="false">IF(B267&lt;&gt;"",IF(O267="","",IF(O267&lt;0.5,1,IF(AND(O267&gt;=0.5,O267&lt;P$10),2,IF(O267&gt;=P$10,3)))),"")</f>
        <v/>
      </c>
      <c r="Q267" s="287" t="str">
        <f aca="false">IF(B267 &lt;&gt; "",IFERROR(IF(AVERAGE(M267,O267)&gt;=P$10,"Y","N"),""),"")</f>
        <v/>
      </c>
      <c r="R267" s="194" t="str">
        <f aca="false">IF(B267 &lt;&gt; "", IFERROR(IF(C$16 = "PRELIM", SUMIF('Database (LECTURE-RES-PRAC)'!D$14:AG$14, "CLO2", 'Database (LECTURE-RES-PRAC)'!D264:AG264) / 'Grade computation'!F$5, IF(C$16 = "MIDTERM", SUMIF('Database (LECTURE-RES-PRAC)'!AJ$14:BM$14, "CLO2", 'Database (LECTURE-RES-PRAC)'!AJ264:BM264) / 'Grade computation'!G$5, IF(C$16 = "FINAL", SUMIF('Database (LECTURE-RES-PRAC)'!BP$14:CS$14, "CLO2", 'Database (LECTURE-RES-PRAC)'!BP264:CS264) / 'Grade computation'!H$5,""))),""),"")</f>
        <v/>
      </c>
      <c r="S267" s="286" t="str">
        <f aca="false">IF(B267&lt;&gt;"",IF(R267="","",IF(R267&lt;0.5,1,IF(AND(R267&gt;=0.5,R267&lt;P$10),2,IF(R267&gt;=P$10,3)))),"")</f>
        <v/>
      </c>
      <c r="T267" s="194" t="str">
        <f aca="false">IF(B267 &lt;&gt; "",IF(AND('PRINTABLE (per grading)'!H$16="EXAM", 'PRINTABLE (per grading)'!B$13="Prelim"), IF(ISERROR(SUMIF('Exam (LECTURE ONLY)'!D$20:M$20, "CLO2", 'Exam (LECTURE ONLY)'!D269:M269) / 'Exam (LECTURE ONLY)'!AL$7), "", SUMIF('Exam (LECTURE ONLY)'!D$20:M$20, "CLO2", 'Exam (LECTURE ONLY)'!D269:M269) /'Exam (LECTURE ONLY)'!AL$7),
IF(AND('PRINTABLE (per grading)'!H$16="EXAM", 'PRINTABLE (per grading)'!B$13="Midterm"), IF(ISERROR(SUMIF('Exam (LECTURE ONLY)'!O$20:X$20, "CLO2", 'Exam (LECTURE ONLY)'!O269:X269) / 'Exam (LECTURE ONLY)'!AM$7), "", SUMIF('Exam (LECTURE ONLY)'!O$20:X$20, "CLO2", 'Exam (LECTURE ONLY)'!O269:X269) / 'Exam (LECTURE ONLY)'!AM$7),
IF(AND('PRINTABLE (per grading)'!H$16="EXAM", 'PRINTABLE (per grading)'!B$13="Final"), IF(ISERROR(SUMIF('Exam (LECTURE ONLY)'!Z$20:AI$20, "CLO2", 'Exam (LECTURE ONLY)'!Z269:AI269) / 'Exam (LECTURE ONLY)'!AN$7), "", SUMIF('Exam (LECTURE ONLY)'!Z$20:AI$20, "CLO2", 'Exam (LECTURE ONLY)'!Z269:AI269) / 'Exam (LECTURE ONLY)'!AN$7),
IF(AND('PRINTABLE (per grading)'!H$16="OUTPUT", 'PRINTABLE (per grading)'!B$13="Prelim"), IF(ISERROR(SUMIF(OUTPUT!C$20:M$20, "CLO2", OUTPUT!C269:M269) / OUTPUT!AL$7), "", SUMIF(OUTPUT!C$20:M$20, "CLO2", OUTPUT!C269:M269) / OUTPUT!AL$7),
IF(AND('PRINTABLE (per grading)'!H$16="OUTPUT", 'PRINTABLE (per grading)'!B$13="Midterm"), IF(ISERROR(SUMIF(OUTPUT!O$20:Y$20, "CLO2", OUTPUT!O269:Y269) / OUTPUT!AM$7), "", SUMIF(OUTPUT!O$20:Y$20, "CLO2", OUTPUT!O269:Y269) / OUTPUT!AM$7),
IF(AND('PRINTABLE (per grading)'!H$16="OUTPUT", 'PRINTABLE (per grading)'!B$13="Final"), IF(ISERROR(SUMIF(OUTPUT!AA$20:AI$20, "CLO2", OUTPUT!AA269:AI269) / OUTPUT!AN$7), "", SUMIF(OUTPUT!AA$20:AI$20, "CLO2", OUTPUT!AA269:AI269) / OUTPUT!AN$7),
"")))))),"")</f>
        <v/>
      </c>
      <c r="U267" s="286" t="str">
        <f aca="false">IF(B267&lt;&gt;"",IF(T267="","",IF(T267&lt;0.5,1,IF(AND(T267&gt;=0.5,T267&lt;P$10),2,IF(T267&gt;=P$10,3)))),"")</f>
        <v/>
      </c>
      <c r="V267" s="287" t="str">
        <f aca="false">IF(B267 &lt;&gt; "",IFERROR(IF(AVERAGE(R267,T267)&gt;=P$10,"Y","N"),""),"")</f>
        <v/>
      </c>
      <c r="W267" s="194" t="str">
        <f aca="false">IF(B267 &lt;&gt; "", IFERROR(IF(C$16 = "PRELIM", SUMIF('Database (LECTURE-RES-PRAC)'!D$14:AG$14, "CLO3", 'Database (LECTURE-RES-PRAC)'!D264:AG264) / 'Grade computation'!F$6, IF(C$16 = "MIDTERM", SUMIF('Database (LECTURE-RES-PRAC)'!AJ$14:BM$14, "CLO3", 'Database (LECTURE-RES-PRAC)'!AJ264:BM264) / 'Grade computation'!G$6, IF(C$16 = "FINAL", SUMIF('Database (LECTURE-RES-PRAC)'!BP$14:CS$14, "CLO3", 'Database (LECTURE-RES-PRAC)'!BP264:CS264) / 'Grade computation'!H$6,""))),""),"")</f>
        <v/>
      </c>
      <c r="X267" s="286" t="str">
        <f aca="false">IF(B267&lt;&gt;"",IF(W267="","",IF(W267&lt;0.5,1,IF(AND(W267&gt;=0.5,W267&lt;P$10),2,IF(W267&gt;=P$10,3)))),"")</f>
        <v/>
      </c>
      <c r="Y267" s="194" t="str">
        <f aca="false">IF(B267 &lt;&gt; "",IF(AND('PRINTABLE (per grading)'!H$16="EXAM", 'PRINTABLE (per grading)'!B$13="Prelim"), IF(ISERROR(SUMIF('Exam (LECTURE ONLY)'!D$20:M$20, "CLO3", 'Exam (LECTURE ONLY)'!D269:M269) / 'Exam (LECTURE ONLY)'!AL$8), "", SUMIF('Exam (LECTURE ONLY)'!D$20:M$20, "CLO3", 'Exam (LECTURE ONLY)'!D269:M269) /'Exam (LECTURE ONLY)'!AL$8),
IF(AND('PRINTABLE (per grading)'!H$16="EXAM", 'PRINTABLE (per grading)'!B$13="Midterm"), IF(ISERROR(SUMIF('Exam (LECTURE ONLY)'!O$20:X$20, "CLO3", 'Exam (LECTURE ONLY)'!O269:X269) / 'Exam (LECTURE ONLY)'!AM$8), "", SUMIF('Exam (LECTURE ONLY)'!O$20:X$20, "CLO3", 'Exam (LECTURE ONLY)'!O269:X269) / 'Exam (LECTURE ONLY)'!AM$8),
IF(AND('PRINTABLE (per grading)'!H$16="EXAM", 'PRINTABLE (per grading)'!B$13="Final"), IF(ISERROR(SUMIF('Exam (LECTURE ONLY)'!Z$20:AI$20, "CLO3", 'Exam (LECTURE ONLY)'!Z269:AI269) / 'Exam (LECTURE ONLY)'!AN$8), "", SUMIF('Exam (LECTURE ONLY)'!Z$20:AI$20, "CLO3", 'Exam (LECTURE ONLY)'!Z269:AI269) / 'Exam (LECTURE ONLY)'!AN$8),
IF(AND('PRINTABLE (per grading)'!H$16="OUTPUT", 'PRINTABLE (per grading)'!B$13="Prelim"), IF(ISERROR(SUMIF(OUTPUT!C$20:M$20, "CLO3", OUTPUT!C269:M269) / OUTPUT!AL$8), "", SUMIF(OUTPUT!C$20:M$20, "CLO3", OUTPUT!C269:M269) / OUTPUT!AL$8),
IF(AND('PRINTABLE (per grading)'!H$16="OUTPUT", 'PRINTABLE (per grading)'!B$13="Midterm"), IF(ISERROR(SUMIF(OUTPUT!O$20:Y$20, "CLO3", OUTPUT!O269:Y269) / OUTPUT!AM$8), "", SUMIF(OUTPUT!O$20:Y$20, "CLO3", OUTPUT!O269:Y269) / OUTPUT!AM$8),
IF(AND('PRINTABLE (per grading)'!H$16="OUTPUT", 'PRINTABLE (per grading)'!B$13="Final"), IF(ISERROR(SUMIF(OUTPUT!AA$20:AI$20, "CLO3", OUTPUT!AA269:AI269) / OUTPUT!AN$8), "", SUMIF(OUTPUT!AA$20:AI$20, "CLO3", OUTPUT!AA269:AI269) / OUTPUT!AN$8),
"" )))))),"")</f>
        <v/>
      </c>
      <c r="Z267" s="286" t="str">
        <f aca="false">IF(B267&lt;&gt;"",IF(Y267="","",IF(Y267&lt;0.5,1,IF(AND(Y267&gt;=0.5,Y267&lt;P$10),2,IF(Y267&gt;=P$10,3)))),"")</f>
        <v/>
      </c>
      <c r="AA267" s="287" t="str">
        <f aca="false">IF(B267 &lt;&gt; "",IFERROR(IF(AVERAGE(W267,Y267)&gt;=P$10,"Y","N"),""),"")</f>
        <v/>
      </c>
      <c r="AB267" s="194" t="str">
        <f aca="false">IF(B267 &lt;&gt; "", IFERROR(IF(C$16 = "PRELIM", SUMIF('Database (LECTURE-RES-PRAC)'!D$14:AG$14, "CLO4", 'Database (LECTURE-RES-PRAC)'!D264:AG264) / 'Grade computation'!F$7, IF(C$16 = "MIDTERM", SUMIF('Database (LECTURE-RES-PRAC)'!AJ$14:BM$14, "CLO4", 'Database (LECTURE-RES-PRAC)'!AJ264:BM264) / 'Grade computation'!G$7, IF(C$16 = "FINAL", SUMIF('Database (LECTURE-RES-PRAC)'!BP$14:CS$14, "CLO4", 'Database (LECTURE-RES-PRAC)'!BP264:CS264) / 'Grade computation'!H$7,""))),""),"")</f>
        <v/>
      </c>
      <c r="AC267" s="286" t="str">
        <f aca="false">IF(B267&lt;&gt;"",IF(AB267="","",IF(AB267&lt;0.5,1,IF(AND(AB267&gt;=0.5,AB267&lt;P$10),2,IF(AB267&gt;=P$10,3)))),"")</f>
        <v/>
      </c>
      <c r="AD267" s="194" t="str">
        <f aca="false">IF(B267 &lt;&gt; "",IF(AND('PRINTABLE (per grading)'!H$16="EXAM", 'PRINTABLE (per grading)'!B$13="Prelim"), IF(ISERROR(SUMIF('Exam (LECTURE ONLY)'!D$20:M$20, "CLO4", 'Exam (LECTURE ONLY)'!D269:M269) / 'Exam (LECTURE ONLY)'!AL$9), "", SUMIF('Exam (LECTURE ONLY)'!D$20:M$20, "CLO4", 'Exam (LECTURE ONLY)'!D269:M269) /'Exam (LECTURE ONLY)'!AL$9),
IF(AND('PRINTABLE (per grading)'!H$16="EXAM", 'PRINTABLE (per grading)'!B$13="Midterm"), IF(ISERROR(SUMIF('Exam (LECTURE ONLY)'!O$20:X$20, "CLO4", 'Exam (LECTURE ONLY)'!O269:X269) / 'Exam (LECTURE ONLY)'!AM$9), "", SUMIF('Exam (LECTURE ONLY)'!O$20:X$20, "CLO4", 'Exam (LECTURE ONLY)'!O269:X269) / 'Exam (LECTURE ONLY)'!AM$9),
IF(AND('PRINTABLE (per grading)'!H$16="EXAM", 'PRINTABLE (per grading)'!B$13="Final"), IF(ISERROR(SUMIF('Exam (LECTURE ONLY)'!Z$20:AI$20, "CLO4", 'Exam (LECTURE ONLY)'!Z269:AI269) / 'Exam (LECTURE ONLY)'!AN$9), "", SUMIF('Exam (LECTURE ONLY)'!Z$20:AI$20, "CLO4", 'Exam (LECTURE ONLY)'!Z269:AI269) / 'Exam (LECTURE ONLY)'!AN$9),
IF(AND('PRINTABLE (per grading)'!H$16="OUTPUT", 'PRINTABLE (per grading)'!B$13="Prelim"), IF(ISERROR(SUMIF(OUTPUT!C$20:M$20, "CLO4", OUTPUT!C269:M269) / OUTPUT!AL$9), "", SUMIF(OUTPUT!C$20:M$20, "CLO4", OUTPUT!C269:M269) / OUTPUT!AL$9),
IF(AND('PRINTABLE (per grading)'!H$16="OUTPUT", 'PRINTABLE (per grading)'!B$13="Midterm"), IF(ISERROR(SUMIF(OUTPUT!O$20:Y$20, "CLO4", OUTPUT!O269:Y269) / OUTPUT!AM$9), "", SUMIF(OUTPUT!O$20:Y$20, "CLO4", OUTPUT!O269:Y269) / OUTPUT!AM$9),
IF(AND('PRINTABLE (per grading)'!H$16="OUTPUT", 'PRINTABLE (per grading)'!B$13="Final"), IF(ISERROR(SUMIF(OUTPUT!AA$20:AI$20, "CLO4", OUTPUT!AA269:AI269) / OUTPUT!AN$9), "", SUMIF(OUTPUT!AA$20:AI$20, "CLO4", OUTPUT!AA269:AI269) / OUTPUT!AN$9),
"")))))),"")</f>
        <v/>
      </c>
      <c r="AE267" s="286" t="str">
        <f aca="false">IF(B267&lt;&gt;"",IF(AD267="","",IF(AD267&lt;0.5,1,IF(AND(AD267&gt;=0.5,AD267&lt;P$10),2,IF(AD267&gt;=P$10,3)))),"")</f>
        <v/>
      </c>
      <c r="AF267" s="287" t="str">
        <f aca="false">IF(B267 &lt;&gt; "",IFERROR(IF(AVERAGE(AB267,AD267)&gt;=P$10,"Y","N"),""),"")</f>
        <v/>
      </c>
      <c r="AG267" s="194" t="str">
        <f aca="false">IF(B267 &lt;&gt; "", IFERROR(IF(C$16 = "PRELIM", SUMIF('Database (LECTURE-RES-PRAC)'!D$14:AG$14, "CLO5", 'Database (LECTURE-RES-PRAC)'!D264:AG264) / 'Grade computation'!F$8, IF(C$16 = "MIDTERM", SUMIF('Database (LECTURE-RES-PRAC)'!AJ$14:BM$14, "CLO5", 'Database (LECTURE-RES-PRAC)'!AJ264:BM264) / 'Grade computation'!G$8, IF(C$16 = "FINAL", SUMIF('Database (LECTURE-RES-PRAC)'!BP$14:CS$14, "CLO5", 'Database (LECTURE-RES-PRAC)'!BP264:CS264) / 'Grade computation'!H$8,""))),""),"")</f>
        <v/>
      </c>
      <c r="AH267" s="286" t="str">
        <f aca="false">IF(B267&lt;&gt;"",IF(AG267="","",IF(AG267&lt;0.5,1,IF(AND(AG267&gt;=0.5,AG267&lt;P$10),2,IF(AG267&gt;=P$10,3)))),"")</f>
        <v/>
      </c>
      <c r="AI267" s="194" t="str">
        <f aca="false">IF(B267 &lt;&gt; "",IF(AND('PRINTABLE (per grading)'!H$16="EXAM", 'PRINTABLE (per grading)'!B$13="Prelim"), IF(ISERROR(SUMIF('Exam (LECTURE ONLY)'!D$20:M$20, "CLO5", 'Exam (LECTURE ONLY)'!D269:M269) / 'Exam (LECTURE ONLY)'!AL$10), "", SUMIF('Exam (LECTURE ONLY)'!D$20:M$20, "CLO5", 'Exam (LECTURE ONLY)'!D269:M269) /'Exam (LECTURE ONLY)'!AL$10),
IF(AND('PRINTABLE (per grading)'!H$16="EXAM", 'PRINTABLE (per grading)'!B$13="Midterm"), IF(ISERROR(SUMIF('Exam (LECTURE ONLY)'!O$20:X$20, "CLO5", 'Exam (LECTURE ONLY)'!O269:X269) / 'Exam (LECTURE ONLY)'!AM$10), "", SUMIF('Exam (LECTURE ONLY)'!O$20:X$20, "CLO5", 'Exam (LECTURE ONLY)'!O269:X269) / 'Exam (LECTURE ONLY)'!AM$10),
IF(AND('PRINTABLE (per grading)'!H$16="EXAM", 'PRINTABLE (per grading)'!B$13="Final"), IF(ISERROR(SUMIF('Exam (LECTURE ONLY)'!Z$20:AI$20, "CLO5", 'Exam (LECTURE ONLY)'!Z269:AI269) / 'Exam (LECTURE ONLY)'!AN$10), "", SUMIF('Exam (LECTURE ONLY)'!Z$20:AI$20, "CLO5", 'Exam (LECTURE ONLY)'!Z269:AI269) / 'Exam (LECTURE ONLY)'!AN$10),
IF(AND('PRINTABLE (per grading)'!H$16="OUTPUT", 'PRINTABLE (per grading)'!B$13="Prelim"), IF(ISERROR(SUMIF(OUTPUT!C$20:M$20, "CLO5", OUTPUT!C269:M269) / OUTPUT!AL$10), "", SUMIF(OUTPUT!C$20:M$20, "CLO5", OUTPUT!C269:M269) / OUTPUT!AL$10),
IF(AND('PRINTABLE (per grading)'!H$16="OUTPUT", 'PRINTABLE (per grading)'!B$13="Midterm"), IF(ISERROR(SUMIF(OUTPUT!O$20:Y$20, "CLO5", OUTPUT!O269:Y269) / OUTPUT!AM$10), "", SUMIF(OUTPUT!O$20:Y$20, "CLO5", OUTPUT!O269:Y269) / OUTPUT!AM$10),
IF(AND('PRINTABLE (per grading)'!H$16="OUTPUT", 'PRINTABLE (per grading)'!B$13="Final"), IF(ISERROR(SUMIF(OUTPUT!AA$20:AI$20, "CLO5", OUTPUT!AA269:AI269) / OUTPUT!AN$10), "", SUMIF(OUTPUT!AA$20:AI$20, "CLO5", OUTPUT!AA269:AI269) / OUTPUT!AN$10),
"")))))),"")</f>
        <v/>
      </c>
      <c r="AJ267" s="286" t="str">
        <f aca="false">IF(B267&lt;&gt;"",IF(AI267="","",IF(AI267&lt;0.5,1,IF(AND(AI267&gt;=0.5,AI267&lt;P$10),2,IF(AI267&gt;=P$10,3)))),"")</f>
        <v/>
      </c>
      <c r="AK267" s="287" t="str">
        <f aca="false">IF(B267 &lt;&gt; "",IFERROR(IF(AVERAGE(AG267,AI267)&gt;=P$10,"Y","N"),""),"")</f>
        <v/>
      </c>
      <c r="AL267" s="194" t="str">
        <f aca="false">IF(B267 &lt;&gt; "", IFERROR(IF(C$16 = "PRELIM", SUMIF('Database (LECTURE-RES-PRAC)'!D$14:AG$14, "CLO6", 'Database (LECTURE-RES-PRAC)'!D264:AG264) / 'Grade computation'!F$9, IF(C$16 = "MIDTERM", SUMIF('Database (LECTURE-RES-PRAC)'!AJ$14:BM$14, "CLO6", 'Database (LECTURE-RES-PRAC)'!AJ264:BM264) / 'Grade computation'!G$9, IF(C$16 = "FINAL", SUMIF('Database (LECTURE-RES-PRAC)'!BP$14:CS$14, "CLO6", 'Database (LECTURE-RES-PRAC)'!BP264:CS264) / 'Grade computation'!H$9,""))),""),"")</f>
        <v/>
      </c>
      <c r="AM267" s="286" t="str">
        <f aca="false">IF(B267&lt;&gt;"",IF(AL267="","",IF(AL267&lt;0.5,1,IF(AND(AL267&gt;=0.5,AL267&lt;P$10),2,IF(AL267&gt;=P$10,3)))),"")</f>
        <v/>
      </c>
      <c r="AN267" s="194" t="str">
        <f aca="false">IF(B267 &lt;&gt; "",IF(AND('PRINTABLE (per grading)'!H$16="EXAM", 'PRINTABLE (per grading)'!B$13="Prelim"), IF(ISERROR(SUMIF('Exam (LECTURE ONLY)'!D$20:M$20, "CLO6", 'Exam (LECTURE ONLY)'!D269:M269) / 'Exam (LECTURE ONLY)'!AL$11), "", SUMIF('Exam (LECTURE ONLY)'!D$20:M$20, "CLO6", 'Exam (LECTURE ONLY)'!D269:M269) /'Exam (LECTURE ONLY)'!AL$11),
IF(AND('PRINTABLE (per grading)'!H$16="EXAM", 'PRINTABLE (per grading)'!B$13="Midterm"), IF(ISERROR(SUMIF('Exam (LECTURE ONLY)'!O$20:X$20, "CLO6", 'Exam (LECTURE ONLY)'!O269:X269) / 'Exam (LECTURE ONLY)'!AM$11), "", SUMIF('Exam (LECTURE ONLY)'!O$20:X$20, "CLO6", 'Exam (LECTURE ONLY)'!O269:X269) / 'Exam (LECTURE ONLY)'!AM$11),
IF(AND('PRINTABLE (per grading)'!H$16="EXAM", 'PRINTABLE (per grading)'!B$13="Final"), IF(ISERROR(SUMIF('Exam (LECTURE ONLY)'!Z$20:AI$20, "CLO6", 'Exam (LECTURE ONLY)'!Z269:AI269) / 'Exam (LECTURE ONLY)'!AN$11), "", SUMIF('Exam (LECTURE ONLY)'!Z$20:AI$20, "CLO6", 'Exam (LECTURE ONLY)'!Z269:AI269) / 'Exam (LECTURE ONLY)'!AN$11),
IF(AND('PRINTABLE (per grading)'!H$16="OUTPUT", 'PRINTABLE (per grading)'!B$13="Prelim"), IF(ISERROR(SUMIF(OUTPUT!C$20:M$20, "CLO6", OUTPUT!C269:M269) / OUTPUT!AL$11), "", SUMIF(OUTPUT!C$20:M$20, "CLO6", OUTPUT!C269:M269) / OUTPUT!AL$11),
IF(AND('PRINTABLE (per grading)'!H$16="OUTPUT", 'PRINTABLE (per grading)'!B$13="Midterm"), IF(ISERROR(SUMIF(OUTPUT!O$20:Y$20, "CLO6", OUTPUT!O269:Y269) / OUTPUT!AM$11), "", SUMIF(OUTPUT!O$20:Y$20, "CLO6", OUTPUT!O269:Y269) / OUTPUT!AM$11),
IF(AND('PRINTABLE (per grading)'!H$16="OUTPUT", 'PRINTABLE (per grading)'!B$13="Final"), IF(ISERROR(SUMIF(OUTPUT!AA$20:AI$20, "CLO6", OUTPUT!AA269:AI269) / OUTPUT!AN$11), "", SUMIF(OUTPUT!AA$20:AI$20, "CLO6", OUTPUT!AA269:AI269) / OUTPUT!AN$11),
"")))))),"")</f>
        <v/>
      </c>
      <c r="AO267" s="286" t="str">
        <f aca="false">IF(B267&lt;&gt;"",IF(AN267="","",IF(AN267&lt;0.5,1,IF(AND(AN267&gt;=0.5,AN267&lt;P$10),2,IF(AN267&gt;=P$10,3)))),"")</f>
        <v/>
      </c>
      <c r="AP267" s="287" t="str">
        <f aca="false">IF(B267 &lt;&gt; "",IFERROR(IF(AVERAGE(AL267,AN267)&gt;=P$10,"Y","N"),""),"")</f>
        <v/>
      </c>
      <c r="AQ267" s="194" t="str">
        <f aca="false">IF(B267 &lt;&gt; "", IFERROR(IF(C$16 = "PRELIM", SUMIF('Database (LECTURE-RES-PRAC)'!D$14:AG$14, "CLO7", 'Database (LECTURE-RES-PRAC)'!D264:AG264) / 'Grade computation'!F$10, IF(C$16 = "MIDTERM", SUMIF('Database (LECTURE-RES-PRAC)'!AJ$14:BM$14, "CLO7", 'Database (LECTURE-RES-PRAC)'!AJ264:BM264) / 'Grade computation'!G$10, IF(C$16 = "FINAL", SUMIF('Database (LECTURE-RES-PRAC)'!BP$14:CS$14, "CLO7", 'Database (LECTURE-RES-PRAC)'!BP264:CS264) / 'Grade computation'!H$10,""))),""),"")</f>
        <v/>
      </c>
      <c r="AR267" s="286" t="str">
        <f aca="false">IF(B267&lt;&gt;"",IF(AQ267="","",IF(AQ267&lt;0.5,1,IF(AND(AQ267&gt;=0.5,AQ267&lt;P$10),2,IF(AQ267&gt;=P$10,3)))),"")</f>
        <v/>
      </c>
      <c r="AS267" s="194" t="str">
        <f aca="false">IF(B267 &lt;&gt; "",IF(AND('PRINTABLE (per grading)'!H$16="EXAM", 'PRINTABLE (per grading)'!B$13="Prelim"), IF(ISERROR(SUMIF('Exam (LECTURE ONLY)'!D$20:M$20, "CLO7", 'Exam (LECTURE ONLY)'!D269:M269) / 'Exam (LECTURE ONLY)'!AL$12), "", SUMIF('Exam (LECTURE ONLY)'!D$20:M$20, "CLO7", 'Exam (LECTURE ONLY)'!D269:M269) /'Exam (LECTURE ONLY)'!AL$12),
IF(AND('PRINTABLE (per grading)'!H$16="EXAM", 'PRINTABLE (per grading)'!B$13="Midterm"), IF(ISERROR(SUMIF('Exam (LECTURE ONLY)'!O$20:X$20, "CLO7", 'Exam (LECTURE ONLY)'!O269:X269) / 'Exam (LECTURE ONLY)'!AM$12), "", SUMIF('Exam (LECTURE ONLY)'!O$20:X$20, "CLO7", 'Exam (LECTURE ONLY)'!O269:X269) / 'Exam (LECTURE ONLY)'!AM$12),
IF(AND('PRINTABLE (per grading)'!H$16="EXAM", 'PRINTABLE (per grading)'!B$13="Final"), IF(ISERROR(SUMIF('Exam (LECTURE ONLY)'!Z$20:AI$20, "CLO7", 'Exam (LECTURE ONLY)'!Z269:AI269) / 'Exam (LECTURE ONLY)'!AN$12), "", SUMIF('Exam (LECTURE ONLY)'!Z$20:AI$20, "CLO7", 'Exam (LECTURE ONLY)'!Z269:AI269) / 'Exam (LECTURE ONLY)'!AN$12),
IF(AND('PRINTABLE (per grading)'!H$16="OUTPUT", 'PRINTABLE (per grading)'!B$13="Prelim"), IF(ISERROR(SUMIF(OUTPUT!C$20:M$20, "CLO7", OUTPUT!C269:M269) / OUTPUT!AL$12), "", SUMIF(OUTPUT!C$20:M$20, "CLO7", OUTPUT!C269:M269) / OUTPUT!AL$12),
IF(AND('PRINTABLE (per grading)'!H$16="OUTPUT", 'PRINTABLE (per grading)'!B$13="Midterm"), IF(ISERROR(SUMIF(OUTPUT!O$20:Y$20, "CLO7", OUTPUT!O269:Y269) / OUTPUT!AM$12), "", SUMIF(OUTPUT!O$20:Y$20, "CLO7", OUTPUT!O269:Y269) / OUTPUT!AM$12),
IF(AND('PRINTABLE (per grading)'!H$16="OUTPUT", 'PRINTABLE (per grading)'!B$13="Final"), IF(ISERROR(SUMIF(OUTPUT!AA$20:AI$20, "CLO7", OUTPUT!AA269:AI269) / OUTPUT!AN$12), "", SUMIF(OUTPUT!AA$20:AI$20, "CLO7", OUTPUT!AA269:AI269) / OUTPUT!AN$12),
"")))))),"")</f>
        <v/>
      </c>
      <c r="AT267" s="286" t="str">
        <f aca="false">IF(B267&lt;&gt;"",IF(AS267="","",IF(AS267&lt;0.5,1,IF(AND(AS267&gt;=0.5,AS267&lt;P$10),2,IF(AS267&gt;=P$10,3)))),"")</f>
        <v/>
      </c>
      <c r="AU267" s="287" t="str">
        <f aca="false">IF(B267 &lt;&gt; "",IFERROR(IF(AVERAGE(AQ267,AS267)&gt;=P$10,"Y","N"),""),"")</f>
        <v/>
      </c>
      <c r="AV267" s="194" t="str">
        <f aca="false">IF(B267 &lt;&gt; "", IFERROR(IF(C$16 = "PRELIM", SUMIF('Database (LECTURE-RES-PRAC)'!D$14:AG$14, "CLO8", 'Database (LECTURE-RES-PRAC)'!D264:AG264) / 'Grade computation'!F$11, IF(C$16 = "MIDTERM", SUMIF('Database (LECTURE-RES-PRAC)'!AJ$14:BM$14, "CLO8", 'Database (LECTURE-RES-PRAC)'!AJ264:BM264) / 'Grade computation'!G$11, IF(C$16 = "FINAL", SUMIF('Database (LECTURE-RES-PRAC)'!BP$14:CS$14, "CLO8", 'Database (LECTURE-RES-PRAC)'!BP264:CS264) / 'Grade computation'!H$11,""))),""),"")</f>
        <v/>
      </c>
      <c r="AW267" s="286" t="str">
        <f aca="false">IF(B267&lt;&gt;"",IF(AV267="","",IF(AV267&lt;0.5,1,IF(AND(AV267&gt;=0.5,AV267&lt;P$10),2,IF(AV267&gt;=P$10,3)))),"")</f>
        <v/>
      </c>
      <c r="AX267" s="194" t="str">
        <f aca="false">IF(B267 &lt;&gt; "",IF(AND('PRINTABLE (per grading)'!H$16="EXAM", 'PRINTABLE (per grading)'!B$13="Prelim"), IF(ISERROR(SUMIF('Exam (LECTURE ONLY)'!D$20:M$20, "CLO8", 'Exam (LECTURE ONLY)'!D269:M269) / 'Exam (LECTURE ONLY)'!AL$13), "", SUMIF('Exam (LECTURE ONLY)'!D$20:M$20, "CLO8", 'Exam (LECTURE ONLY)'!D269:M269) /'Exam (LECTURE ONLY)'!AL$13),
IF(AND('PRINTABLE (per grading)'!H$16="EXAM", 'PRINTABLE (per grading)'!B$13="Midterm"), IF(ISERROR(SUMIF('Exam (LECTURE ONLY)'!O$20:X$20, "CLO8", 'Exam (LECTURE ONLY)'!O269:X269) / 'Exam (LECTURE ONLY)'!AM$13), "", SUMIF('Exam (LECTURE ONLY)'!O$20:X$20, "CLO8", 'Exam (LECTURE ONLY)'!O269:X269) / 'Exam (LECTURE ONLY)'!AM$13),
IF(AND('PRINTABLE (per grading)'!H$16="EXAM", 'PRINTABLE (per grading)'!B$13="Final"), IF(ISERROR(SUMIF('Exam (LECTURE ONLY)'!Z$20:AI$20, "CLO8", 'Exam (LECTURE ONLY)'!Z269:AI269) / 'Exam (LECTURE ONLY)'!AN$13), "", SUMIF('Exam (LECTURE ONLY)'!Z$20:AI$20, "CLO8", 'Exam (LECTURE ONLY)'!Z269:AI269) / 'Exam (LECTURE ONLY)'!AN$13),
IF(AND('PRINTABLE (per grading)'!H$16="OUTPUT", 'PRINTABLE (per grading)'!B$13="Prelim"), IF(ISERROR(SUMIF(OUTPUT!C$20:M$20, "CLO8", OUTPUT!C269:M269) / OUTPUT!AL$13), "", SUMIF(OUTPUT!C$20:M$20, "CLO8", OUTPUT!C269:M269) / OUTPUT!AL$13),
IF(AND('PRINTABLE (per grading)'!H$16="OUTPUT", 'PRINTABLE (per grading)'!B$13="Midterm"), IF(ISERROR(SUMIF(OUTPUT!O$20:Y$20, "CLO8", OUTPUT!O269:Y269) / OUTPUT!AM$13), "", SUMIF(OUTPUT!O$20:Y$20, "CLO8", OUTPUT!O269:Y269) / OUTPUT!AM$13),
IF(AND('PRINTABLE (per grading)'!H$16="OUTPUT", 'PRINTABLE (per grading)'!B$13="Final"), IF(ISERROR(SUMIF(OUTPUT!AA$20:AI$20, "CLO8", OUTPUT!AA269:AI269) / OUTPUT!AN$13), "", SUMIF(OUTPUT!AA$20:AI$20, "CLO8", OUTPUT!AA269:AI269) / OUTPUT!AN$13),
"")))))),"")</f>
        <v/>
      </c>
      <c r="AY267" s="286" t="str">
        <f aca="false">IF(B267&lt;&gt;"",IF(AX267="","",IF(AX267&lt;0.5,1,IF(AND(AX267&gt;=0.5,AX267&lt;P$10),2,IF(AX267&gt;=P$10,3)))),"")</f>
        <v/>
      </c>
      <c r="AZ267" s="287" t="str">
        <f aca="false">IF(B267 &lt;&gt; "",IFERROR(IF(AVERAGE(AV267,AX267)&gt;=P$10,"Y","N"),""),"")</f>
        <v/>
      </c>
      <c r="BA267" s="194" t="str">
        <f aca="false">IF(B267 &lt;&gt; "", IFERROR(IF(C$16 = "PRELIM", SUMIF('Database (LECTURE-RES-PRAC)'!D$14:AG$14, "CLO9", 'Database (LECTURE-RES-PRAC)'!D264:AG264) / 'Grade computation'!F$12, IF(C$16 = "MIDTERM", SUMIF('Database (LECTURE-RES-PRAC)'!AJ$14:BM$14, "CLO9", 'Database (LECTURE-RES-PRAC)'!AJ264:BM264) / 'Grade computation'!G$12, IF(C$16 = "FINAL", SUMIF('Database (LECTURE-RES-PRAC)'!BP$14:CS$14, "CLO9", 'Database (LECTURE-RES-PRAC)'!BP264:CS264) / 'Grade computation'!H$12,""))),""),"")</f>
        <v/>
      </c>
      <c r="BB267" s="286" t="str">
        <f aca="false">IF(B267&lt;&gt;"",IF(BA267="","",IF(BA267&lt;0.5,1,IF(AND(BA267&gt;=0.5,BA267&lt;P$10),2,IF(BA267&gt;=P$10,3)))),"")</f>
        <v/>
      </c>
      <c r="BC267" s="194" t="str">
        <f aca="false">IF(B267 &lt;&gt; "",IF(AND('PRINTABLE (per grading)'!H$16="EXAM", 'PRINTABLE (per grading)'!B$13="Prelim"), IF(ISERROR(SUMIF('Exam (LECTURE ONLY)'!D$20:M$20, "CLO9", 'Exam (LECTURE ONLY)'!D269:M269) / 'Exam (LECTURE ONLY)'!AL$14), "", SUMIF('Exam (LECTURE ONLY)'!D$20:M$20, "CLO9", 'Exam (LECTURE ONLY)'!D269:M269) /'Exam (LECTURE ONLY)'!AL$14),
IF(AND('PRINTABLE (per grading)'!H$16="EXAM", 'PRINTABLE (per grading)'!B$13="Midterm"), IF(ISERROR(SUMIF('Exam (LECTURE ONLY)'!O$20:X$20, "CLO9", 'Exam (LECTURE ONLY)'!O269:X269) / 'Exam (LECTURE ONLY)'!AM$14), "", SUMIF('Exam (LECTURE ONLY)'!O$20:X$20, "CLO9", 'Exam (LECTURE ONLY)'!O269:X269) / 'Exam (LECTURE ONLY)'!AM$14),
IF(AND('PRINTABLE (per grading)'!H$16="EXAM", 'PRINTABLE (per grading)'!B$13="Final"), IF(ISERROR(SUMIF('Exam (LECTURE ONLY)'!Z$20:AI$20, "CLO9", 'Exam (LECTURE ONLY)'!Z269:AI269) / 'Exam (LECTURE ONLY)'!AN$14), "", SUMIF('Exam (LECTURE ONLY)'!Z$20:AI$20, "CLO9", 'Exam (LECTURE ONLY)'!Z269:AI269) / 'Exam (LECTURE ONLY)'!AN$14),
IF(AND('PRINTABLE (per grading)'!H$16="OUTPUT", 'PRINTABLE (per grading)'!B$13="Prelim"), IF(ISERROR(SUMIF(OUTPUT!C$20:M$20, "CLO9", OUTPUT!C269:M269) / OUTPUT!AL$14), "", SUMIF(OUTPUT!C$20:M$20, "CLO9", OUTPUT!C269:M269) / OUTPUT!AL$14),
IF(AND('PRINTABLE (per grading)'!H$16="OUTPUT", 'PRINTABLE (per grading)'!B$13="Midterm"), IF(ISERROR(SUMIF(OUTPUT!O$20:Y$20, "CLO9", OUTPUT!O269:Y269) / OUTPUT!AM$14), "", SUMIF(OUTPUT!O$20:Y$20, "CLO9", OUTPUT!O269:Y269) / OUTPUT!AM$14),
IF(AND('PRINTABLE (per grading)'!H$16="OUTPUT", 'PRINTABLE (per grading)'!B$13="Final"), IF(ISERROR(SUMIF(OUTPUT!AA$20:AI$20, "CLO9", OUTPUT!AA269:AI269) / OUTPUT!AN$14), "", SUMIF(OUTPUT!AA$20:AI$20, "CLO9", OUTPUT!AA269:AI269) / OUTPUT!AN$14),
"")))))),"")</f>
        <v/>
      </c>
      <c r="BD267" s="286" t="str">
        <f aca="false">IF(B267&lt;&gt;"",IF(BC267="","",IF(BC267&lt;0.5,1,IF(AND(BC267&gt;=0.5,BC267&lt;P$10),2,IF(BC267&gt;=P$10,3)))),"")</f>
        <v/>
      </c>
      <c r="BE267" s="287" t="str">
        <f aca="false">IF(B267 &lt;&gt; "",IFERROR(IF(AVERAGE(BA267,BC267)&gt;=P$10,"Y","N"),""),"")</f>
        <v/>
      </c>
      <c r="BF267" s="194" t="str">
        <f aca="false">IF(B267 &lt;&gt; "", IFERROR(IF(C$16 = "PRELIM", SUMIF('Database (LECTURE-RES-PRAC)'!D$14:AG$14, "CLO10", 'Database (LECTURE-RES-PRAC)'!D264:AG264) / 'Grade computation'!F$13, IF(C$16 = "MIDTERM", SUMIF('Database (LECTURE-RES-PRAC)'!AJ$14:BM$14, "CLO10", 'Database (LECTURE-RES-PRAC)'!AJ264:BM264) / 'Grade computation'!G$13, IF(C$16 = "FINAL", SUMIF('Database (LECTURE-RES-PRAC)'!BP$14:CS$14, "CLO10", 'Database (LECTURE-RES-PRAC)'!BP264:CS264) / 'Grade computation'!H$13,""))),""),"")</f>
        <v/>
      </c>
      <c r="BG267" s="286" t="str">
        <f aca="false">IF(B267&lt;&gt;"",IF(BF267="","",IF(BF267&lt;0.5,1,IF(AND(BF267&gt;=0.5,BF267&lt;P$10),2,IF(BF267&gt;=P$10,3)))),"")</f>
        <v/>
      </c>
      <c r="BH267" s="194" t="str">
        <f aca="false">IF(B267 &lt;&gt; "",IF(AND('PRINTABLE (per grading)'!H$16="EXAM", 'PRINTABLE (per grading)'!B$13="Prelim"), IF(ISERROR(SUMIF('Exam (LECTURE ONLY)'!D$20:M$20, "CLO10", 'Exam (LECTURE ONLY)'!D269:M269) / 'Exam (LECTURE ONLY)'!AL$15), "", SUMIF('Exam (LECTURE ONLY)'!D$20:M$20, "CLO10", 'Exam (LECTURE ONLY)'!D269:M269) /'Exam (LECTURE ONLY)'!AL$15),
IF(AND('PRINTABLE (per grading)'!H$16="EXAM", 'PRINTABLE (per grading)'!B$13="Midterm"), IF(ISERROR(SUMIF('Exam (LECTURE ONLY)'!O$20:X$20, "CLO10", 'Exam (LECTURE ONLY)'!O269:X269) / 'Exam (LECTURE ONLY)'!AM$15), "", SUMIF('Exam (LECTURE ONLY)'!O$20:X$20, "CLO10", 'Exam (LECTURE ONLY)'!O269:X269) / 'Exam (LECTURE ONLY)'!AM$15),
IF(AND('PRINTABLE (per grading)'!H$16="EXAM", 'PRINTABLE (per grading)'!B$13="Final"), IF(ISERROR(SUMIF('Exam (LECTURE ONLY)'!Z$20:AI$20, "CLO10", 'Exam (LECTURE ONLY)'!Z269:AI269) / 'Exam (LECTURE ONLY)'!AN$15), "", SUMIF('Exam (LECTURE ONLY)'!Z$20:AI$20, "CLO10", 'Exam (LECTURE ONLY)'!Z269:AI269) / 'Exam (LECTURE ONLY)'!AN$15),
IF(AND('PRINTABLE (per grading)'!H$16="OUTPUT", 'PRINTABLE (per grading)'!B$13="Prelim"), IF(ISERROR(SUMIF(OUTPUT!C$20:M$20, "CLO10", OUTPUT!C269:M269) / OUTPUT!AL$15), "", SUMIF(OUTPUT!C$20:M$20, "CLO10", OUTPUT!C269:M269) / OUTPUT!AL$15),
IF(AND('PRINTABLE (per grading)'!H$16="OUTPUT", 'PRINTABLE (per grading)'!B$13="Midterm"), IF(ISERROR(SUMIF(OUTPUT!O$20:Y$20, "CLO10", OUTPUT!O269:Y269) / OUTPUT!AM$15), "", SUMIF(OUTPUT!O$20:Y$20, "CLO10", OUTPUT!O269:Y269) / OUTPUT!AM$15),
IF(AND('PRINTABLE (per grading)'!H$16="OUTPUT", 'PRINTABLE (per grading)'!B$13="Final"), IF(ISERROR(SUMIF(OUTPUT!AA$20:AI$20, "CLO10", OUTPUT!AA269:AI269) / OUTPUT!AN$15), "", SUMIF(OUTPUT!AA$20:AI$20, "CLO10", OUTPUT!AA269:AI269) / OUTPUT!AN$15),
"")))))),"")</f>
        <v/>
      </c>
      <c r="BI267" s="286" t="str">
        <f aca="false">IF(B267&lt;&gt;"",IF(BH267="","",IF(BH267&lt;0.5,1,IF(AND(BH267&gt;=0.5,BH267&lt;P$10),2,IF(BH267&gt;=P$10,3)))),"")</f>
        <v/>
      </c>
      <c r="BJ267" s="287" t="str">
        <f aca="false">IF(B267 &lt;&gt; "",IFERROR(IF(AVERAGE(BF267,BH267)&gt;=P$10,"Y","N"),""),"")</f>
        <v/>
      </c>
      <c r="BK267" s="8"/>
    </row>
    <row r="268" customFormat="false" ht="19.5" hidden="false" customHeight="true" outlineLevel="0" collapsed="false">
      <c r="A268" s="228" t="str">
        <f aca="false">IF(ISBLANK('Database (LECTURE-RES-PRAC)'!A265),"",'Database (LECTURE-RES-PRAC)'!A265)</f>
        <v/>
      </c>
      <c r="B268" s="229" t="str">
        <f aca="false">IF(ISBLANK('Database (LECTURE-RES-PRAC)'!B265),"",'Database (LECTURE-RES-PRAC)'!B265)</f>
        <v/>
      </c>
      <c r="C268" s="230" t="str">
        <f aca="false">IF(B268&lt;&gt;"",IF(C$16="PRELIM",'Grade computation'!C268, IF(C$16="MIDTERM",'Grade computation'!K268, IF(C$16="FINAL",'Grade computation'!S268,""))),"")</f>
        <v/>
      </c>
      <c r="D268" s="231" t="str">
        <f aca="false">IF(B268&lt;&gt;"",IFERROR(IF(B$11="80-20", (((C268/C$19)*X$6)+X$7)*D$18, IF(B$11="60-40", (((C268/C$19)*Y$6)+Y$7)*D$18, 0)),0),"")</f>
        <v/>
      </c>
      <c r="E268" s="230" t="str">
        <f aca="false">IF(B268&lt;&gt;"", IF(C$16="PRELIM",'Grade computation'!E268, IF(C$16="MIDTERM",'Grade computation'!M268, IF(C$16="FINAL",'Grade computation'!U268,""))),"")</f>
        <v/>
      </c>
      <c r="F268" s="232" t="str">
        <f aca="false">IF(B268&lt;&gt;"",IFERROR(IF(B$11="80-20", (((E268/E$19)*X$6)+X$7)*F$18, IF(B$11="60-40", (((E268/E$19)*Y$6)+Y$7)*F$18, 0)),0),"")</f>
        <v/>
      </c>
      <c r="G268" s="233" t="str">
        <f aca="false">IF(B268&lt;&gt;"",IFERROR((D268+F268),0),"")</f>
        <v/>
      </c>
      <c r="H268" s="234" t="str">
        <f aca="false">IF(B268&lt;&gt;"",IF(C$16="PRELIM", 'Grade computation'!H268, IF(C$16="MIDTERM", 'Grade computation'!P268, IF(C$16="FINAL",'Grade computation'!X268, ""))),"")</f>
        <v/>
      </c>
      <c r="I268" s="233" t="str">
        <f aca="false">IF(B268&lt;&gt;"",IFERROR(IF(B$11="80-20", (((H268/H$19)*X$6)+X$7)*I$19, IF(B$11="60-40", (((H268/H$19)*Y$6)+Y$7)*I$19, 0)),0),"")</f>
        <v/>
      </c>
      <c r="J268" s="237" t="str">
        <f aca="false">IFERROR((G268+I268),"")</f>
        <v/>
      </c>
      <c r="K268" s="183" t="str">
        <f aca="false">IFERROR(IF(J268="","",IF(J268&gt;=75,"PASSED","FAILED")),"")</f>
        <v/>
      </c>
      <c r="L268" s="183"/>
      <c r="M268" s="194" t="str">
        <f aca="false">IF(B268 &lt;&gt; "", IFERROR(IF(C$16 = "PRELIM", SUMIF('Database (LECTURE-RES-PRAC)'!D$14:AG$14, "CLO1", 'Database (LECTURE-RES-PRAC)'!D265:AG265) / 'Grade computation'!F$4, IF(C$16 = "MIDTERM", SUMIF('Database (LECTURE-RES-PRAC)'!AJ$14:BM$14, "CLO1", 'Database (LECTURE-RES-PRAC)'!AJ265:BM265) / 'Grade computation'!G$4, IF(C$16 = "FINAL", SUMIF('Database (LECTURE-RES-PRAC)'!BP$14:CS$14, "CLO1", 'Database (LECTURE-RES-PRAC)'!BP265:CS265) / 'Grade computation'!H$4,""))),""),"")</f>
        <v/>
      </c>
      <c r="N268" s="286" t="str">
        <f aca="false">IF(B268&lt;&gt;"",IF(M268="","",IF(M268&lt;0.5,1,IF(AND(M268&gt;=0.5,M268&lt;P$10),2,IF(M268&gt;=P$10,3)))),"")</f>
        <v/>
      </c>
      <c r="O268" s="194" t="str">
        <f aca="false">IF(B268 &lt;&gt; "",IF(AND('PRINTABLE (per grading)'!H$16="EXAM", 'PRINTABLE (per grading)'!B$13="Prelim"), IF(ISERROR(SUMIF('Exam (LECTURE ONLY)'!D$20:M$20, "CLO1", 'Exam (LECTURE ONLY)'!D270:M270) / 'Exam (LECTURE ONLY)'!AL$6), "", SUMIF('Exam (LECTURE ONLY)'!D$20:M$20, "CLO1", 'Exam (LECTURE ONLY)'!D270:M270) /'Exam (LECTURE ONLY)'!AL$6),
IF(AND('PRINTABLE (per grading)'!H$16="EXAM", 'PRINTABLE (per grading)'!B$13="Midterm"), IF(ISERROR(SUMIF('Exam (LECTURE ONLY)'!O$20:X$20, "CLO1", 'Exam (LECTURE ONLY)'!O270:X270) / 'Exam (LECTURE ONLY)'!AM$6), "", SUMIF('Exam (LECTURE ONLY)'!O$20:X$20, "CLO1", 'Exam (LECTURE ONLY)'!O270:X270) / 'Exam (LECTURE ONLY)'!AM$6),
IF(AND('PRINTABLE (per grading)'!H$16="EXAM", 'PRINTABLE (per grading)'!B$13="Final"), IF(ISERROR(SUMIF('Exam (LECTURE ONLY)'!Z$20:AI$20, "CLO1", 'Exam (LECTURE ONLY)'!Z270:AI270) / 'Exam (LECTURE ONLY)'!AN$6), "", SUMIF('Exam (LECTURE ONLY)'!Z$20:AI$20, "CLO1", 'Exam (LECTURE ONLY)'!Z270:AI270) / 'Exam (LECTURE ONLY)'!AN$6),
IF(AND('PRINTABLE (per grading)'!H$16="OUTPUT", 'PRINTABLE (per grading)'!B$13="Prelim"), IF(ISERROR(SUMIF(OUTPUT!C$20:M$20, "CLO1", OUTPUT!C270:M270) / OUTPUT!AL$6), "", SUMIF(OUTPUT!C$20:M$20, "CLO1", OUTPUT!C270:M270) / OUTPUT!AL$6),
IF(AND('PRINTABLE (per grading)'!H$16="OUTPUT", 'PRINTABLE (per grading)'!B$13="Midterm"), IF(ISERROR(SUMIF(OUTPUT!O$20:Y$20, "CLO1", OUTPUT!O270:Y270) / OUTPUT!AM$6), "", SUMIF(OUTPUT!O$20:Y$20, "CLO1", OUTPUT!O270:Y270) / OUTPUT!AM$6),
IF(AND('PRINTABLE (per grading)'!H$16="OUTPUT", 'PRINTABLE (per grading)'!B$13="Final"), IF(ISERROR(SUMIF(OUTPUT!AA$20:AI$20, "CLO1", OUTPUT!AA270:AI270) / OUTPUT!AN$6), "", SUMIF(OUTPUT!AA$20:AI$20, "CLO1", OUTPUT!AA270:AI270) / OUTPUT!AN$6),
"")))))),"")</f>
        <v/>
      </c>
      <c r="P268" s="286" t="str">
        <f aca="false">IF(B268&lt;&gt;"",IF(O268="","",IF(O268&lt;0.5,1,IF(AND(O268&gt;=0.5,O268&lt;P$10),2,IF(O268&gt;=P$10,3)))),"")</f>
        <v/>
      </c>
      <c r="Q268" s="287" t="str">
        <f aca="false">IF(B268 &lt;&gt; "",IFERROR(IF(AVERAGE(M268,O268)&gt;=P$10,"Y","N"),""),"")</f>
        <v/>
      </c>
      <c r="R268" s="194" t="str">
        <f aca="false">IF(B268 &lt;&gt; "", IFERROR(IF(C$16 = "PRELIM", SUMIF('Database (LECTURE-RES-PRAC)'!D$14:AG$14, "CLO2", 'Database (LECTURE-RES-PRAC)'!D265:AG265) / 'Grade computation'!F$5, IF(C$16 = "MIDTERM", SUMIF('Database (LECTURE-RES-PRAC)'!AJ$14:BM$14, "CLO2", 'Database (LECTURE-RES-PRAC)'!AJ265:BM265) / 'Grade computation'!G$5, IF(C$16 = "FINAL", SUMIF('Database (LECTURE-RES-PRAC)'!BP$14:CS$14, "CLO2", 'Database (LECTURE-RES-PRAC)'!BP265:CS265) / 'Grade computation'!H$5,""))),""),"")</f>
        <v/>
      </c>
      <c r="S268" s="286" t="str">
        <f aca="false">IF(B268&lt;&gt;"",IF(R268="","",IF(R268&lt;0.5,1,IF(AND(R268&gt;=0.5,R268&lt;P$10),2,IF(R268&gt;=P$10,3)))),"")</f>
        <v/>
      </c>
      <c r="T268" s="194" t="str">
        <f aca="false">IF(B268 &lt;&gt; "",IF(AND('PRINTABLE (per grading)'!H$16="EXAM", 'PRINTABLE (per grading)'!B$13="Prelim"), IF(ISERROR(SUMIF('Exam (LECTURE ONLY)'!D$20:M$20, "CLO2", 'Exam (LECTURE ONLY)'!D270:M270) / 'Exam (LECTURE ONLY)'!AL$7), "", SUMIF('Exam (LECTURE ONLY)'!D$20:M$20, "CLO2", 'Exam (LECTURE ONLY)'!D270:M270) /'Exam (LECTURE ONLY)'!AL$7),
IF(AND('PRINTABLE (per grading)'!H$16="EXAM", 'PRINTABLE (per grading)'!B$13="Midterm"), IF(ISERROR(SUMIF('Exam (LECTURE ONLY)'!O$20:X$20, "CLO2", 'Exam (LECTURE ONLY)'!O270:X270) / 'Exam (LECTURE ONLY)'!AM$7), "", SUMIF('Exam (LECTURE ONLY)'!O$20:X$20, "CLO2", 'Exam (LECTURE ONLY)'!O270:X270) / 'Exam (LECTURE ONLY)'!AM$7),
IF(AND('PRINTABLE (per grading)'!H$16="EXAM", 'PRINTABLE (per grading)'!B$13="Final"), IF(ISERROR(SUMIF('Exam (LECTURE ONLY)'!Z$20:AI$20, "CLO2", 'Exam (LECTURE ONLY)'!Z270:AI270) / 'Exam (LECTURE ONLY)'!AN$7), "", SUMIF('Exam (LECTURE ONLY)'!Z$20:AI$20, "CLO2", 'Exam (LECTURE ONLY)'!Z270:AI270) / 'Exam (LECTURE ONLY)'!AN$7),
IF(AND('PRINTABLE (per grading)'!H$16="OUTPUT", 'PRINTABLE (per grading)'!B$13="Prelim"), IF(ISERROR(SUMIF(OUTPUT!C$20:M$20, "CLO2", OUTPUT!C270:M270) / OUTPUT!AL$7), "", SUMIF(OUTPUT!C$20:M$20, "CLO2", OUTPUT!C270:M270) / OUTPUT!AL$7),
IF(AND('PRINTABLE (per grading)'!H$16="OUTPUT", 'PRINTABLE (per grading)'!B$13="Midterm"), IF(ISERROR(SUMIF(OUTPUT!O$20:Y$20, "CLO2", OUTPUT!O270:Y270) / OUTPUT!AM$7), "", SUMIF(OUTPUT!O$20:Y$20, "CLO2", OUTPUT!O270:Y270) / OUTPUT!AM$7),
IF(AND('PRINTABLE (per grading)'!H$16="OUTPUT", 'PRINTABLE (per grading)'!B$13="Final"), IF(ISERROR(SUMIF(OUTPUT!AA$20:AI$20, "CLO2", OUTPUT!AA270:AI270) / OUTPUT!AN$7), "", SUMIF(OUTPUT!AA$20:AI$20, "CLO2", OUTPUT!AA270:AI270) / OUTPUT!AN$7),
"")))))),"")</f>
        <v/>
      </c>
      <c r="U268" s="286" t="str">
        <f aca="false">IF(B268&lt;&gt;"",IF(T268="","",IF(T268&lt;0.5,1,IF(AND(T268&gt;=0.5,T268&lt;P$10),2,IF(T268&gt;=P$10,3)))),"")</f>
        <v/>
      </c>
      <c r="V268" s="287" t="str">
        <f aca="false">IF(B268 &lt;&gt; "",IFERROR(IF(AVERAGE(R268,T268)&gt;=P$10,"Y","N"),""),"")</f>
        <v/>
      </c>
      <c r="W268" s="194" t="str">
        <f aca="false">IF(B268 &lt;&gt; "", IFERROR(IF(C$16 = "PRELIM", SUMIF('Database (LECTURE-RES-PRAC)'!D$14:AG$14, "CLO3", 'Database (LECTURE-RES-PRAC)'!D265:AG265) / 'Grade computation'!F$6, IF(C$16 = "MIDTERM", SUMIF('Database (LECTURE-RES-PRAC)'!AJ$14:BM$14, "CLO3", 'Database (LECTURE-RES-PRAC)'!AJ265:BM265) / 'Grade computation'!G$6, IF(C$16 = "FINAL", SUMIF('Database (LECTURE-RES-PRAC)'!BP$14:CS$14, "CLO3", 'Database (LECTURE-RES-PRAC)'!BP265:CS265) / 'Grade computation'!H$6,""))),""),"")</f>
        <v/>
      </c>
      <c r="X268" s="286" t="str">
        <f aca="false">IF(B268&lt;&gt;"",IF(W268="","",IF(W268&lt;0.5,1,IF(AND(W268&gt;=0.5,W268&lt;P$10),2,IF(W268&gt;=P$10,3)))),"")</f>
        <v/>
      </c>
      <c r="Y268" s="194" t="str">
        <f aca="false">IF(B268 &lt;&gt; "",IF(AND('PRINTABLE (per grading)'!H$16="EXAM", 'PRINTABLE (per grading)'!B$13="Prelim"), IF(ISERROR(SUMIF('Exam (LECTURE ONLY)'!D$20:M$20, "CLO3", 'Exam (LECTURE ONLY)'!D270:M270) / 'Exam (LECTURE ONLY)'!AL$8), "", SUMIF('Exam (LECTURE ONLY)'!D$20:M$20, "CLO3", 'Exam (LECTURE ONLY)'!D270:M270) /'Exam (LECTURE ONLY)'!AL$8),
IF(AND('PRINTABLE (per grading)'!H$16="EXAM", 'PRINTABLE (per grading)'!B$13="Midterm"), IF(ISERROR(SUMIF('Exam (LECTURE ONLY)'!O$20:X$20, "CLO3", 'Exam (LECTURE ONLY)'!O270:X270) / 'Exam (LECTURE ONLY)'!AM$8), "", SUMIF('Exam (LECTURE ONLY)'!O$20:X$20, "CLO3", 'Exam (LECTURE ONLY)'!O270:X270) / 'Exam (LECTURE ONLY)'!AM$8),
IF(AND('PRINTABLE (per grading)'!H$16="EXAM", 'PRINTABLE (per grading)'!B$13="Final"), IF(ISERROR(SUMIF('Exam (LECTURE ONLY)'!Z$20:AI$20, "CLO3", 'Exam (LECTURE ONLY)'!Z270:AI270) / 'Exam (LECTURE ONLY)'!AN$8), "", SUMIF('Exam (LECTURE ONLY)'!Z$20:AI$20, "CLO3", 'Exam (LECTURE ONLY)'!Z270:AI270) / 'Exam (LECTURE ONLY)'!AN$8),
IF(AND('PRINTABLE (per grading)'!H$16="OUTPUT", 'PRINTABLE (per grading)'!B$13="Prelim"), IF(ISERROR(SUMIF(OUTPUT!C$20:M$20, "CLO3", OUTPUT!C270:M270) / OUTPUT!AL$8), "", SUMIF(OUTPUT!C$20:M$20, "CLO3", OUTPUT!C270:M270) / OUTPUT!AL$8),
IF(AND('PRINTABLE (per grading)'!H$16="OUTPUT", 'PRINTABLE (per grading)'!B$13="Midterm"), IF(ISERROR(SUMIF(OUTPUT!O$20:Y$20, "CLO3", OUTPUT!O270:Y270) / OUTPUT!AM$8), "", SUMIF(OUTPUT!O$20:Y$20, "CLO3", OUTPUT!O270:Y270) / OUTPUT!AM$8),
IF(AND('PRINTABLE (per grading)'!H$16="OUTPUT", 'PRINTABLE (per grading)'!B$13="Final"), IF(ISERROR(SUMIF(OUTPUT!AA$20:AI$20, "CLO3", OUTPUT!AA270:AI270) / OUTPUT!AN$8), "", SUMIF(OUTPUT!AA$20:AI$20, "CLO3", OUTPUT!AA270:AI270) / OUTPUT!AN$8),
"" )))))),"")</f>
        <v/>
      </c>
      <c r="Z268" s="286" t="str">
        <f aca="false">IF(B268&lt;&gt;"",IF(Y268="","",IF(Y268&lt;0.5,1,IF(AND(Y268&gt;=0.5,Y268&lt;P$10),2,IF(Y268&gt;=P$10,3)))),"")</f>
        <v/>
      </c>
      <c r="AA268" s="287" t="str">
        <f aca="false">IF(B268 &lt;&gt; "",IFERROR(IF(AVERAGE(W268,Y268)&gt;=P$10,"Y","N"),""),"")</f>
        <v/>
      </c>
      <c r="AB268" s="194" t="str">
        <f aca="false">IF(B268 &lt;&gt; "", IFERROR(IF(C$16 = "PRELIM", SUMIF('Database (LECTURE-RES-PRAC)'!D$14:AG$14, "CLO4", 'Database (LECTURE-RES-PRAC)'!D265:AG265) / 'Grade computation'!F$7, IF(C$16 = "MIDTERM", SUMIF('Database (LECTURE-RES-PRAC)'!AJ$14:BM$14, "CLO4", 'Database (LECTURE-RES-PRAC)'!AJ265:BM265) / 'Grade computation'!G$7, IF(C$16 = "FINAL", SUMIF('Database (LECTURE-RES-PRAC)'!BP$14:CS$14, "CLO4", 'Database (LECTURE-RES-PRAC)'!BP265:CS265) / 'Grade computation'!H$7,""))),""),"")</f>
        <v/>
      </c>
      <c r="AC268" s="286" t="str">
        <f aca="false">IF(B268&lt;&gt;"",IF(AB268="","",IF(AB268&lt;0.5,1,IF(AND(AB268&gt;=0.5,AB268&lt;P$10),2,IF(AB268&gt;=P$10,3)))),"")</f>
        <v/>
      </c>
      <c r="AD268" s="194" t="str">
        <f aca="false">IF(B268 &lt;&gt; "",IF(AND('PRINTABLE (per grading)'!H$16="EXAM", 'PRINTABLE (per grading)'!B$13="Prelim"), IF(ISERROR(SUMIF('Exam (LECTURE ONLY)'!D$20:M$20, "CLO4", 'Exam (LECTURE ONLY)'!D270:M270) / 'Exam (LECTURE ONLY)'!AL$9), "", SUMIF('Exam (LECTURE ONLY)'!D$20:M$20, "CLO4", 'Exam (LECTURE ONLY)'!D270:M270) /'Exam (LECTURE ONLY)'!AL$9),
IF(AND('PRINTABLE (per grading)'!H$16="EXAM", 'PRINTABLE (per grading)'!B$13="Midterm"), IF(ISERROR(SUMIF('Exam (LECTURE ONLY)'!O$20:X$20, "CLO4", 'Exam (LECTURE ONLY)'!O270:X270) / 'Exam (LECTURE ONLY)'!AM$9), "", SUMIF('Exam (LECTURE ONLY)'!O$20:X$20, "CLO4", 'Exam (LECTURE ONLY)'!O270:X270) / 'Exam (LECTURE ONLY)'!AM$9),
IF(AND('PRINTABLE (per grading)'!H$16="EXAM", 'PRINTABLE (per grading)'!B$13="Final"), IF(ISERROR(SUMIF('Exam (LECTURE ONLY)'!Z$20:AI$20, "CLO4", 'Exam (LECTURE ONLY)'!Z270:AI270) / 'Exam (LECTURE ONLY)'!AN$9), "", SUMIF('Exam (LECTURE ONLY)'!Z$20:AI$20, "CLO4", 'Exam (LECTURE ONLY)'!Z270:AI270) / 'Exam (LECTURE ONLY)'!AN$9),
IF(AND('PRINTABLE (per grading)'!H$16="OUTPUT", 'PRINTABLE (per grading)'!B$13="Prelim"), IF(ISERROR(SUMIF(OUTPUT!C$20:M$20, "CLO4", OUTPUT!C270:M270) / OUTPUT!AL$9), "", SUMIF(OUTPUT!C$20:M$20, "CLO4", OUTPUT!C270:M270) / OUTPUT!AL$9),
IF(AND('PRINTABLE (per grading)'!H$16="OUTPUT", 'PRINTABLE (per grading)'!B$13="Midterm"), IF(ISERROR(SUMIF(OUTPUT!O$20:Y$20, "CLO4", OUTPUT!O270:Y270) / OUTPUT!AM$9), "", SUMIF(OUTPUT!O$20:Y$20, "CLO4", OUTPUT!O270:Y270) / OUTPUT!AM$9),
IF(AND('PRINTABLE (per grading)'!H$16="OUTPUT", 'PRINTABLE (per grading)'!B$13="Final"), IF(ISERROR(SUMIF(OUTPUT!AA$20:AI$20, "CLO4", OUTPUT!AA270:AI270) / OUTPUT!AN$9), "", SUMIF(OUTPUT!AA$20:AI$20, "CLO4", OUTPUT!AA270:AI270) / OUTPUT!AN$9),
"")))))),"")</f>
        <v/>
      </c>
      <c r="AE268" s="286" t="str">
        <f aca="false">IF(B268&lt;&gt;"",IF(AD268="","",IF(AD268&lt;0.5,1,IF(AND(AD268&gt;=0.5,AD268&lt;P$10),2,IF(AD268&gt;=P$10,3)))),"")</f>
        <v/>
      </c>
      <c r="AF268" s="287" t="str">
        <f aca="false">IF(B268 &lt;&gt; "",IFERROR(IF(AVERAGE(AB268,AD268)&gt;=P$10,"Y","N"),""),"")</f>
        <v/>
      </c>
      <c r="AG268" s="194" t="str">
        <f aca="false">IF(B268 &lt;&gt; "", IFERROR(IF(C$16 = "PRELIM", SUMIF('Database (LECTURE-RES-PRAC)'!D$14:AG$14, "CLO5", 'Database (LECTURE-RES-PRAC)'!D265:AG265) / 'Grade computation'!F$8, IF(C$16 = "MIDTERM", SUMIF('Database (LECTURE-RES-PRAC)'!AJ$14:BM$14, "CLO5", 'Database (LECTURE-RES-PRAC)'!AJ265:BM265) / 'Grade computation'!G$8, IF(C$16 = "FINAL", SUMIF('Database (LECTURE-RES-PRAC)'!BP$14:CS$14, "CLO5", 'Database (LECTURE-RES-PRAC)'!BP265:CS265) / 'Grade computation'!H$8,""))),""),"")</f>
        <v/>
      </c>
      <c r="AH268" s="286" t="str">
        <f aca="false">IF(B268&lt;&gt;"",IF(AG268="","",IF(AG268&lt;0.5,1,IF(AND(AG268&gt;=0.5,AG268&lt;P$10),2,IF(AG268&gt;=P$10,3)))),"")</f>
        <v/>
      </c>
      <c r="AI268" s="194" t="str">
        <f aca="false">IF(B268 &lt;&gt; "",IF(AND('PRINTABLE (per grading)'!H$16="EXAM", 'PRINTABLE (per grading)'!B$13="Prelim"), IF(ISERROR(SUMIF('Exam (LECTURE ONLY)'!D$20:M$20, "CLO5", 'Exam (LECTURE ONLY)'!D270:M270) / 'Exam (LECTURE ONLY)'!AL$10), "", SUMIF('Exam (LECTURE ONLY)'!D$20:M$20, "CLO5", 'Exam (LECTURE ONLY)'!D270:M270) /'Exam (LECTURE ONLY)'!AL$10),
IF(AND('PRINTABLE (per grading)'!H$16="EXAM", 'PRINTABLE (per grading)'!B$13="Midterm"), IF(ISERROR(SUMIF('Exam (LECTURE ONLY)'!O$20:X$20, "CLO5", 'Exam (LECTURE ONLY)'!O270:X270) / 'Exam (LECTURE ONLY)'!AM$10), "", SUMIF('Exam (LECTURE ONLY)'!O$20:X$20, "CLO5", 'Exam (LECTURE ONLY)'!O270:X270) / 'Exam (LECTURE ONLY)'!AM$10),
IF(AND('PRINTABLE (per grading)'!H$16="EXAM", 'PRINTABLE (per grading)'!B$13="Final"), IF(ISERROR(SUMIF('Exam (LECTURE ONLY)'!Z$20:AI$20, "CLO5", 'Exam (LECTURE ONLY)'!Z270:AI270) / 'Exam (LECTURE ONLY)'!AN$10), "", SUMIF('Exam (LECTURE ONLY)'!Z$20:AI$20, "CLO5", 'Exam (LECTURE ONLY)'!Z270:AI270) / 'Exam (LECTURE ONLY)'!AN$10),
IF(AND('PRINTABLE (per grading)'!H$16="OUTPUT", 'PRINTABLE (per grading)'!B$13="Prelim"), IF(ISERROR(SUMIF(OUTPUT!C$20:M$20, "CLO5", OUTPUT!C270:M270) / OUTPUT!AL$10), "", SUMIF(OUTPUT!C$20:M$20, "CLO5", OUTPUT!C270:M270) / OUTPUT!AL$10),
IF(AND('PRINTABLE (per grading)'!H$16="OUTPUT", 'PRINTABLE (per grading)'!B$13="Midterm"), IF(ISERROR(SUMIF(OUTPUT!O$20:Y$20, "CLO5", OUTPUT!O270:Y270) / OUTPUT!AM$10), "", SUMIF(OUTPUT!O$20:Y$20, "CLO5", OUTPUT!O270:Y270) / OUTPUT!AM$10),
IF(AND('PRINTABLE (per grading)'!H$16="OUTPUT", 'PRINTABLE (per grading)'!B$13="Final"), IF(ISERROR(SUMIF(OUTPUT!AA$20:AI$20, "CLO5", OUTPUT!AA270:AI270) / OUTPUT!AN$10), "", SUMIF(OUTPUT!AA$20:AI$20, "CLO5", OUTPUT!AA270:AI270) / OUTPUT!AN$10),
"")))))),"")</f>
        <v/>
      </c>
      <c r="AJ268" s="286" t="str">
        <f aca="false">IF(B268&lt;&gt;"",IF(AI268="","",IF(AI268&lt;0.5,1,IF(AND(AI268&gt;=0.5,AI268&lt;P$10),2,IF(AI268&gt;=P$10,3)))),"")</f>
        <v/>
      </c>
      <c r="AK268" s="287" t="str">
        <f aca="false">IF(B268 &lt;&gt; "",IFERROR(IF(AVERAGE(AG268,AI268)&gt;=P$10,"Y","N"),""),"")</f>
        <v/>
      </c>
      <c r="AL268" s="194" t="str">
        <f aca="false">IF(B268 &lt;&gt; "", IFERROR(IF(C$16 = "PRELIM", SUMIF('Database (LECTURE-RES-PRAC)'!D$14:AG$14, "CLO6", 'Database (LECTURE-RES-PRAC)'!D265:AG265) / 'Grade computation'!F$9, IF(C$16 = "MIDTERM", SUMIF('Database (LECTURE-RES-PRAC)'!AJ$14:BM$14, "CLO6", 'Database (LECTURE-RES-PRAC)'!AJ265:BM265) / 'Grade computation'!G$9, IF(C$16 = "FINAL", SUMIF('Database (LECTURE-RES-PRAC)'!BP$14:CS$14, "CLO6", 'Database (LECTURE-RES-PRAC)'!BP265:CS265) / 'Grade computation'!H$9,""))),""),"")</f>
        <v/>
      </c>
      <c r="AM268" s="286" t="str">
        <f aca="false">IF(B268&lt;&gt;"",IF(AL268="","",IF(AL268&lt;0.5,1,IF(AND(AL268&gt;=0.5,AL268&lt;P$10),2,IF(AL268&gt;=P$10,3)))),"")</f>
        <v/>
      </c>
      <c r="AN268" s="194" t="str">
        <f aca="false">IF(B268 &lt;&gt; "",IF(AND('PRINTABLE (per grading)'!H$16="EXAM", 'PRINTABLE (per grading)'!B$13="Prelim"), IF(ISERROR(SUMIF('Exam (LECTURE ONLY)'!D$20:M$20, "CLO6", 'Exam (LECTURE ONLY)'!D270:M270) / 'Exam (LECTURE ONLY)'!AL$11), "", SUMIF('Exam (LECTURE ONLY)'!D$20:M$20, "CLO6", 'Exam (LECTURE ONLY)'!D270:M270) /'Exam (LECTURE ONLY)'!AL$11),
IF(AND('PRINTABLE (per grading)'!H$16="EXAM", 'PRINTABLE (per grading)'!B$13="Midterm"), IF(ISERROR(SUMIF('Exam (LECTURE ONLY)'!O$20:X$20, "CLO6", 'Exam (LECTURE ONLY)'!O270:X270) / 'Exam (LECTURE ONLY)'!AM$11), "", SUMIF('Exam (LECTURE ONLY)'!O$20:X$20, "CLO6", 'Exam (LECTURE ONLY)'!O270:X270) / 'Exam (LECTURE ONLY)'!AM$11),
IF(AND('PRINTABLE (per grading)'!H$16="EXAM", 'PRINTABLE (per grading)'!B$13="Final"), IF(ISERROR(SUMIF('Exam (LECTURE ONLY)'!Z$20:AI$20, "CLO6", 'Exam (LECTURE ONLY)'!Z270:AI270) / 'Exam (LECTURE ONLY)'!AN$11), "", SUMIF('Exam (LECTURE ONLY)'!Z$20:AI$20, "CLO6", 'Exam (LECTURE ONLY)'!Z270:AI270) / 'Exam (LECTURE ONLY)'!AN$11),
IF(AND('PRINTABLE (per grading)'!H$16="OUTPUT", 'PRINTABLE (per grading)'!B$13="Prelim"), IF(ISERROR(SUMIF(OUTPUT!C$20:M$20, "CLO6", OUTPUT!C270:M270) / OUTPUT!AL$11), "", SUMIF(OUTPUT!C$20:M$20, "CLO6", OUTPUT!C270:M270) / OUTPUT!AL$11),
IF(AND('PRINTABLE (per grading)'!H$16="OUTPUT", 'PRINTABLE (per grading)'!B$13="Midterm"), IF(ISERROR(SUMIF(OUTPUT!O$20:Y$20, "CLO6", OUTPUT!O270:Y270) / OUTPUT!AM$11), "", SUMIF(OUTPUT!O$20:Y$20, "CLO6", OUTPUT!O270:Y270) / OUTPUT!AM$11),
IF(AND('PRINTABLE (per grading)'!H$16="OUTPUT", 'PRINTABLE (per grading)'!B$13="Final"), IF(ISERROR(SUMIF(OUTPUT!AA$20:AI$20, "CLO6", OUTPUT!AA270:AI270) / OUTPUT!AN$11), "", SUMIF(OUTPUT!AA$20:AI$20, "CLO6", OUTPUT!AA270:AI270) / OUTPUT!AN$11),
"")))))),"")</f>
        <v/>
      </c>
      <c r="AO268" s="286" t="str">
        <f aca="false">IF(B268&lt;&gt;"",IF(AN268="","",IF(AN268&lt;0.5,1,IF(AND(AN268&gt;=0.5,AN268&lt;P$10),2,IF(AN268&gt;=P$10,3)))),"")</f>
        <v/>
      </c>
      <c r="AP268" s="287" t="str">
        <f aca="false">IF(B268 &lt;&gt; "",IFERROR(IF(AVERAGE(AL268,AN268)&gt;=P$10,"Y","N"),""),"")</f>
        <v/>
      </c>
      <c r="AQ268" s="194" t="str">
        <f aca="false">IF(B268 &lt;&gt; "", IFERROR(IF(C$16 = "PRELIM", SUMIF('Database (LECTURE-RES-PRAC)'!D$14:AG$14, "CLO7", 'Database (LECTURE-RES-PRAC)'!D265:AG265) / 'Grade computation'!F$10, IF(C$16 = "MIDTERM", SUMIF('Database (LECTURE-RES-PRAC)'!AJ$14:BM$14, "CLO7", 'Database (LECTURE-RES-PRAC)'!AJ265:BM265) / 'Grade computation'!G$10, IF(C$16 = "FINAL", SUMIF('Database (LECTURE-RES-PRAC)'!BP$14:CS$14, "CLO7", 'Database (LECTURE-RES-PRAC)'!BP265:CS265) / 'Grade computation'!H$10,""))),""),"")</f>
        <v/>
      </c>
      <c r="AR268" s="286" t="str">
        <f aca="false">IF(B268&lt;&gt;"",IF(AQ268="","",IF(AQ268&lt;0.5,1,IF(AND(AQ268&gt;=0.5,AQ268&lt;P$10),2,IF(AQ268&gt;=P$10,3)))),"")</f>
        <v/>
      </c>
      <c r="AS268" s="194" t="str">
        <f aca="false">IF(B268 &lt;&gt; "",IF(AND('PRINTABLE (per grading)'!H$16="EXAM", 'PRINTABLE (per grading)'!B$13="Prelim"), IF(ISERROR(SUMIF('Exam (LECTURE ONLY)'!D$20:M$20, "CLO7", 'Exam (LECTURE ONLY)'!D270:M270) / 'Exam (LECTURE ONLY)'!AL$12), "", SUMIF('Exam (LECTURE ONLY)'!D$20:M$20, "CLO7", 'Exam (LECTURE ONLY)'!D270:M270) /'Exam (LECTURE ONLY)'!AL$12),
IF(AND('PRINTABLE (per grading)'!H$16="EXAM", 'PRINTABLE (per grading)'!B$13="Midterm"), IF(ISERROR(SUMIF('Exam (LECTURE ONLY)'!O$20:X$20, "CLO7", 'Exam (LECTURE ONLY)'!O270:X270) / 'Exam (LECTURE ONLY)'!AM$12), "", SUMIF('Exam (LECTURE ONLY)'!O$20:X$20, "CLO7", 'Exam (LECTURE ONLY)'!O270:X270) / 'Exam (LECTURE ONLY)'!AM$12),
IF(AND('PRINTABLE (per grading)'!H$16="EXAM", 'PRINTABLE (per grading)'!B$13="Final"), IF(ISERROR(SUMIF('Exam (LECTURE ONLY)'!Z$20:AI$20, "CLO7", 'Exam (LECTURE ONLY)'!Z270:AI270) / 'Exam (LECTURE ONLY)'!AN$12), "", SUMIF('Exam (LECTURE ONLY)'!Z$20:AI$20, "CLO7", 'Exam (LECTURE ONLY)'!Z270:AI270) / 'Exam (LECTURE ONLY)'!AN$12),
IF(AND('PRINTABLE (per grading)'!H$16="OUTPUT", 'PRINTABLE (per grading)'!B$13="Prelim"), IF(ISERROR(SUMIF(OUTPUT!C$20:M$20, "CLO7", OUTPUT!C270:M270) / OUTPUT!AL$12), "", SUMIF(OUTPUT!C$20:M$20, "CLO7", OUTPUT!C270:M270) / OUTPUT!AL$12),
IF(AND('PRINTABLE (per grading)'!H$16="OUTPUT", 'PRINTABLE (per grading)'!B$13="Midterm"), IF(ISERROR(SUMIF(OUTPUT!O$20:Y$20, "CLO7", OUTPUT!O270:Y270) / OUTPUT!AM$12), "", SUMIF(OUTPUT!O$20:Y$20, "CLO7", OUTPUT!O270:Y270) / OUTPUT!AM$12),
IF(AND('PRINTABLE (per grading)'!H$16="OUTPUT", 'PRINTABLE (per grading)'!B$13="Final"), IF(ISERROR(SUMIF(OUTPUT!AA$20:AI$20, "CLO7", OUTPUT!AA270:AI270) / OUTPUT!AN$12), "", SUMIF(OUTPUT!AA$20:AI$20, "CLO7", OUTPUT!AA270:AI270) / OUTPUT!AN$12),
"")))))),"")</f>
        <v/>
      </c>
      <c r="AT268" s="286" t="str">
        <f aca="false">IF(B268&lt;&gt;"",IF(AS268="","",IF(AS268&lt;0.5,1,IF(AND(AS268&gt;=0.5,AS268&lt;P$10),2,IF(AS268&gt;=P$10,3)))),"")</f>
        <v/>
      </c>
      <c r="AU268" s="287" t="str">
        <f aca="false">IF(B268 &lt;&gt; "",IFERROR(IF(AVERAGE(AQ268,AS268)&gt;=P$10,"Y","N"),""),"")</f>
        <v/>
      </c>
      <c r="AV268" s="194" t="str">
        <f aca="false">IF(B268 &lt;&gt; "", IFERROR(IF(C$16 = "PRELIM", SUMIF('Database (LECTURE-RES-PRAC)'!D$14:AG$14, "CLO8", 'Database (LECTURE-RES-PRAC)'!D265:AG265) / 'Grade computation'!F$11, IF(C$16 = "MIDTERM", SUMIF('Database (LECTURE-RES-PRAC)'!AJ$14:BM$14, "CLO8", 'Database (LECTURE-RES-PRAC)'!AJ265:BM265) / 'Grade computation'!G$11, IF(C$16 = "FINAL", SUMIF('Database (LECTURE-RES-PRAC)'!BP$14:CS$14, "CLO8", 'Database (LECTURE-RES-PRAC)'!BP265:CS265) / 'Grade computation'!H$11,""))),""),"")</f>
        <v/>
      </c>
      <c r="AW268" s="286" t="str">
        <f aca="false">IF(B268&lt;&gt;"",IF(AV268="","",IF(AV268&lt;0.5,1,IF(AND(AV268&gt;=0.5,AV268&lt;P$10),2,IF(AV268&gt;=P$10,3)))),"")</f>
        <v/>
      </c>
      <c r="AX268" s="194" t="str">
        <f aca="false">IF(B268 &lt;&gt; "",IF(AND('PRINTABLE (per grading)'!H$16="EXAM", 'PRINTABLE (per grading)'!B$13="Prelim"), IF(ISERROR(SUMIF('Exam (LECTURE ONLY)'!D$20:M$20, "CLO8", 'Exam (LECTURE ONLY)'!D270:M270) / 'Exam (LECTURE ONLY)'!AL$13), "", SUMIF('Exam (LECTURE ONLY)'!D$20:M$20, "CLO8", 'Exam (LECTURE ONLY)'!D270:M270) /'Exam (LECTURE ONLY)'!AL$13),
IF(AND('PRINTABLE (per grading)'!H$16="EXAM", 'PRINTABLE (per grading)'!B$13="Midterm"), IF(ISERROR(SUMIF('Exam (LECTURE ONLY)'!O$20:X$20, "CLO8", 'Exam (LECTURE ONLY)'!O270:X270) / 'Exam (LECTURE ONLY)'!AM$13), "", SUMIF('Exam (LECTURE ONLY)'!O$20:X$20, "CLO8", 'Exam (LECTURE ONLY)'!O270:X270) / 'Exam (LECTURE ONLY)'!AM$13),
IF(AND('PRINTABLE (per grading)'!H$16="EXAM", 'PRINTABLE (per grading)'!B$13="Final"), IF(ISERROR(SUMIF('Exam (LECTURE ONLY)'!Z$20:AI$20, "CLO8", 'Exam (LECTURE ONLY)'!Z270:AI270) / 'Exam (LECTURE ONLY)'!AN$13), "", SUMIF('Exam (LECTURE ONLY)'!Z$20:AI$20, "CLO8", 'Exam (LECTURE ONLY)'!Z270:AI270) / 'Exam (LECTURE ONLY)'!AN$13),
IF(AND('PRINTABLE (per grading)'!H$16="OUTPUT", 'PRINTABLE (per grading)'!B$13="Prelim"), IF(ISERROR(SUMIF(OUTPUT!C$20:M$20, "CLO8", OUTPUT!C270:M270) / OUTPUT!AL$13), "", SUMIF(OUTPUT!C$20:M$20, "CLO8", OUTPUT!C270:M270) / OUTPUT!AL$13),
IF(AND('PRINTABLE (per grading)'!H$16="OUTPUT", 'PRINTABLE (per grading)'!B$13="Midterm"), IF(ISERROR(SUMIF(OUTPUT!O$20:Y$20, "CLO8", OUTPUT!O270:Y270) / OUTPUT!AM$13), "", SUMIF(OUTPUT!O$20:Y$20, "CLO8", OUTPUT!O270:Y270) / OUTPUT!AM$13),
IF(AND('PRINTABLE (per grading)'!H$16="OUTPUT", 'PRINTABLE (per grading)'!B$13="Final"), IF(ISERROR(SUMIF(OUTPUT!AA$20:AI$20, "CLO8", OUTPUT!AA270:AI270) / OUTPUT!AN$13), "", SUMIF(OUTPUT!AA$20:AI$20, "CLO8", OUTPUT!AA270:AI270) / OUTPUT!AN$13),
"")))))),"")</f>
        <v/>
      </c>
      <c r="AY268" s="286" t="str">
        <f aca="false">IF(B268&lt;&gt;"",IF(AX268="","",IF(AX268&lt;0.5,1,IF(AND(AX268&gt;=0.5,AX268&lt;P$10),2,IF(AX268&gt;=P$10,3)))),"")</f>
        <v/>
      </c>
      <c r="AZ268" s="287" t="str">
        <f aca="false">IF(B268 &lt;&gt; "",IFERROR(IF(AVERAGE(AV268,AX268)&gt;=P$10,"Y","N"),""),"")</f>
        <v/>
      </c>
      <c r="BA268" s="194" t="str">
        <f aca="false">IF(B268 &lt;&gt; "", IFERROR(IF(C$16 = "PRELIM", SUMIF('Database (LECTURE-RES-PRAC)'!D$14:AG$14, "CLO9", 'Database (LECTURE-RES-PRAC)'!D265:AG265) / 'Grade computation'!F$12, IF(C$16 = "MIDTERM", SUMIF('Database (LECTURE-RES-PRAC)'!AJ$14:BM$14, "CLO9", 'Database (LECTURE-RES-PRAC)'!AJ265:BM265) / 'Grade computation'!G$12, IF(C$16 = "FINAL", SUMIF('Database (LECTURE-RES-PRAC)'!BP$14:CS$14, "CLO9", 'Database (LECTURE-RES-PRAC)'!BP265:CS265) / 'Grade computation'!H$12,""))),""),"")</f>
        <v/>
      </c>
      <c r="BB268" s="286" t="str">
        <f aca="false">IF(B268&lt;&gt;"",IF(BA268="","",IF(BA268&lt;0.5,1,IF(AND(BA268&gt;=0.5,BA268&lt;P$10),2,IF(BA268&gt;=P$10,3)))),"")</f>
        <v/>
      </c>
      <c r="BC268" s="194" t="str">
        <f aca="false">IF(B268 &lt;&gt; "",IF(AND('PRINTABLE (per grading)'!H$16="EXAM", 'PRINTABLE (per grading)'!B$13="Prelim"), IF(ISERROR(SUMIF('Exam (LECTURE ONLY)'!D$20:M$20, "CLO9", 'Exam (LECTURE ONLY)'!D270:M270) / 'Exam (LECTURE ONLY)'!AL$14), "", SUMIF('Exam (LECTURE ONLY)'!D$20:M$20, "CLO9", 'Exam (LECTURE ONLY)'!D270:M270) /'Exam (LECTURE ONLY)'!AL$14),
IF(AND('PRINTABLE (per grading)'!H$16="EXAM", 'PRINTABLE (per grading)'!B$13="Midterm"), IF(ISERROR(SUMIF('Exam (LECTURE ONLY)'!O$20:X$20, "CLO9", 'Exam (LECTURE ONLY)'!O270:X270) / 'Exam (LECTURE ONLY)'!AM$14), "", SUMIF('Exam (LECTURE ONLY)'!O$20:X$20, "CLO9", 'Exam (LECTURE ONLY)'!O270:X270) / 'Exam (LECTURE ONLY)'!AM$14),
IF(AND('PRINTABLE (per grading)'!H$16="EXAM", 'PRINTABLE (per grading)'!B$13="Final"), IF(ISERROR(SUMIF('Exam (LECTURE ONLY)'!Z$20:AI$20, "CLO9", 'Exam (LECTURE ONLY)'!Z270:AI270) / 'Exam (LECTURE ONLY)'!AN$14), "", SUMIF('Exam (LECTURE ONLY)'!Z$20:AI$20, "CLO9", 'Exam (LECTURE ONLY)'!Z270:AI270) / 'Exam (LECTURE ONLY)'!AN$14),
IF(AND('PRINTABLE (per grading)'!H$16="OUTPUT", 'PRINTABLE (per grading)'!B$13="Prelim"), IF(ISERROR(SUMIF(OUTPUT!C$20:M$20, "CLO9", OUTPUT!C270:M270) / OUTPUT!AL$14), "", SUMIF(OUTPUT!C$20:M$20, "CLO9", OUTPUT!C270:M270) / OUTPUT!AL$14),
IF(AND('PRINTABLE (per grading)'!H$16="OUTPUT", 'PRINTABLE (per grading)'!B$13="Midterm"), IF(ISERROR(SUMIF(OUTPUT!O$20:Y$20, "CLO9", OUTPUT!O270:Y270) / OUTPUT!AM$14), "", SUMIF(OUTPUT!O$20:Y$20, "CLO9", OUTPUT!O270:Y270) / OUTPUT!AM$14),
IF(AND('PRINTABLE (per grading)'!H$16="OUTPUT", 'PRINTABLE (per grading)'!B$13="Final"), IF(ISERROR(SUMIF(OUTPUT!AA$20:AI$20, "CLO9", OUTPUT!AA270:AI270) / OUTPUT!AN$14), "", SUMIF(OUTPUT!AA$20:AI$20, "CLO9", OUTPUT!AA270:AI270) / OUTPUT!AN$14),
"")))))),"")</f>
        <v/>
      </c>
      <c r="BD268" s="286" t="str">
        <f aca="false">IF(B268&lt;&gt;"",IF(BC268="","",IF(BC268&lt;0.5,1,IF(AND(BC268&gt;=0.5,BC268&lt;P$10),2,IF(BC268&gt;=P$10,3)))),"")</f>
        <v/>
      </c>
      <c r="BE268" s="287" t="str">
        <f aca="false">IF(B268 &lt;&gt; "",IFERROR(IF(AVERAGE(BA268,BC268)&gt;=P$10,"Y","N"),""),"")</f>
        <v/>
      </c>
      <c r="BF268" s="194" t="str">
        <f aca="false">IF(B268 &lt;&gt; "", IFERROR(IF(C$16 = "PRELIM", SUMIF('Database (LECTURE-RES-PRAC)'!D$14:AG$14, "CLO10", 'Database (LECTURE-RES-PRAC)'!D265:AG265) / 'Grade computation'!F$13, IF(C$16 = "MIDTERM", SUMIF('Database (LECTURE-RES-PRAC)'!AJ$14:BM$14, "CLO10", 'Database (LECTURE-RES-PRAC)'!AJ265:BM265) / 'Grade computation'!G$13, IF(C$16 = "FINAL", SUMIF('Database (LECTURE-RES-PRAC)'!BP$14:CS$14, "CLO10", 'Database (LECTURE-RES-PRAC)'!BP265:CS265) / 'Grade computation'!H$13,""))),""),"")</f>
        <v/>
      </c>
      <c r="BG268" s="286" t="str">
        <f aca="false">IF(B268&lt;&gt;"",IF(BF268="","",IF(BF268&lt;0.5,1,IF(AND(BF268&gt;=0.5,BF268&lt;P$10),2,IF(BF268&gt;=P$10,3)))),"")</f>
        <v/>
      </c>
      <c r="BH268" s="194" t="str">
        <f aca="false">IF(B268 &lt;&gt; "",IF(AND('PRINTABLE (per grading)'!H$16="EXAM", 'PRINTABLE (per grading)'!B$13="Prelim"), IF(ISERROR(SUMIF('Exam (LECTURE ONLY)'!D$20:M$20, "CLO10", 'Exam (LECTURE ONLY)'!D270:M270) / 'Exam (LECTURE ONLY)'!AL$15), "", SUMIF('Exam (LECTURE ONLY)'!D$20:M$20, "CLO10", 'Exam (LECTURE ONLY)'!D270:M270) /'Exam (LECTURE ONLY)'!AL$15),
IF(AND('PRINTABLE (per grading)'!H$16="EXAM", 'PRINTABLE (per grading)'!B$13="Midterm"), IF(ISERROR(SUMIF('Exam (LECTURE ONLY)'!O$20:X$20, "CLO10", 'Exam (LECTURE ONLY)'!O270:X270) / 'Exam (LECTURE ONLY)'!AM$15), "", SUMIF('Exam (LECTURE ONLY)'!O$20:X$20, "CLO10", 'Exam (LECTURE ONLY)'!O270:X270) / 'Exam (LECTURE ONLY)'!AM$15),
IF(AND('PRINTABLE (per grading)'!H$16="EXAM", 'PRINTABLE (per grading)'!B$13="Final"), IF(ISERROR(SUMIF('Exam (LECTURE ONLY)'!Z$20:AI$20, "CLO10", 'Exam (LECTURE ONLY)'!Z270:AI270) / 'Exam (LECTURE ONLY)'!AN$15), "", SUMIF('Exam (LECTURE ONLY)'!Z$20:AI$20, "CLO10", 'Exam (LECTURE ONLY)'!Z270:AI270) / 'Exam (LECTURE ONLY)'!AN$15),
IF(AND('PRINTABLE (per grading)'!H$16="OUTPUT", 'PRINTABLE (per grading)'!B$13="Prelim"), IF(ISERROR(SUMIF(OUTPUT!C$20:M$20, "CLO10", OUTPUT!C270:M270) / OUTPUT!AL$15), "", SUMIF(OUTPUT!C$20:M$20, "CLO10", OUTPUT!C270:M270) / OUTPUT!AL$15),
IF(AND('PRINTABLE (per grading)'!H$16="OUTPUT", 'PRINTABLE (per grading)'!B$13="Midterm"), IF(ISERROR(SUMIF(OUTPUT!O$20:Y$20, "CLO10", OUTPUT!O270:Y270) / OUTPUT!AM$15), "", SUMIF(OUTPUT!O$20:Y$20, "CLO10", OUTPUT!O270:Y270) / OUTPUT!AM$15),
IF(AND('PRINTABLE (per grading)'!H$16="OUTPUT", 'PRINTABLE (per grading)'!B$13="Final"), IF(ISERROR(SUMIF(OUTPUT!AA$20:AI$20, "CLO10", OUTPUT!AA270:AI270) / OUTPUT!AN$15), "", SUMIF(OUTPUT!AA$20:AI$20, "CLO10", OUTPUT!AA270:AI270) / OUTPUT!AN$15),
"")))))),"")</f>
        <v/>
      </c>
      <c r="BI268" s="286" t="str">
        <f aca="false">IF(B268&lt;&gt;"",IF(BH268="","",IF(BH268&lt;0.5,1,IF(AND(BH268&gt;=0.5,BH268&lt;P$10),2,IF(BH268&gt;=P$10,3)))),"")</f>
        <v/>
      </c>
      <c r="BJ268" s="287" t="str">
        <f aca="false">IF(B268 &lt;&gt; "",IFERROR(IF(AVERAGE(BF268,BH268)&gt;=P$10,"Y","N"),""),"")</f>
        <v/>
      </c>
      <c r="BK268" s="8"/>
    </row>
    <row r="269" customFormat="false" ht="19.5" hidden="false" customHeight="true" outlineLevel="0" collapsed="false">
      <c r="A269" s="183" t="str">
        <f aca="false">IF(ISBLANK('Database (LECTURE-RES-PRAC)'!A266),"",'Database (LECTURE-RES-PRAC)'!A266)</f>
        <v/>
      </c>
      <c r="B269" s="184" t="str">
        <f aca="false">IF(ISBLANK('Database (LECTURE-RES-PRAC)'!B266),"",'Database (LECTURE-RES-PRAC)'!B266)</f>
        <v/>
      </c>
      <c r="C269" s="230" t="str">
        <f aca="false">IF(B269&lt;&gt;"",IF(C$16="PRELIM",'Grade computation'!C269, IF(C$16="MIDTERM",'Grade computation'!K269, IF(C$16="FINAL",'Grade computation'!S269,""))),"")</f>
        <v/>
      </c>
      <c r="D269" s="231" t="str">
        <f aca="false">IF(B269&lt;&gt;"",IFERROR(IF(B$11="80-20", (((C269/C$19)*X$6)+X$7)*D$18, IF(B$11="60-40", (((C269/C$19)*Y$6)+Y$7)*D$18, 0)),0),"")</f>
        <v/>
      </c>
      <c r="E269" s="230" t="str">
        <f aca="false">IF(B269&lt;&gt;"", IF(C$16="PRELIM",'Grade computation'!E269, IF(C$16="MIDTERM",'Grade computation'!M269, IF(C$16="FINAL",'Grade computation'!U269,""))),"")</f>
        <v/>
      </c>
      <c r="F269" s="232" t="str">
        <f aca="false">IF(B269&lt;&gt;"",IFERROR(IF(B$11="80-20", (((E269/E$19)*X$6)+X$7)*F$18, IF(B$11="60-40", (((E269/E$19)*Y$6)+Y$7)*F$18, 0)),0),"")</f>
        <v/>
      </c>
      <c r="G269" s="233" t="str">
        <f aca="false">IF(B269&lt;&gt;"",IFERROR((D269+F269),0),"")</f>
        <v/>
      </c>
      <c r="H269" s="234" t="str">
        <f aca="false">IF(B269&lt;&gt;"",IF(C$16="PRELIM", 'Grade computation'!H269, IF(C$16="MIDTERM", 'Grade computation'!P269, IF(C$16="FINAL",'Grade computation'!X269, ""))),"")</f>
        <v/>
      </c>
      <c r="I269" s="233" t="str">
        <f aca="false">IF(B269&lt;&gt;"",IFERROR(IF(B$11="80-20", (((H269/H$19)*X$6)+X$7)*I$19, IF(B$11="60-40", (((H269/H$19)*Y$6)+Y$7)*I$19, 0)),0),"")</f>
        <v/>
      </c>
      <c r="J269" s="237" t="str">
        <f aca="false">IFERROR((G269+I269),"")</f>
        <v/>
      </c>
      <c r="K269" s="183" t="str">
        <f aca="false">IFERROR(IF(J269="","",IF(J269&gt;=75,"PASSED","FAILED")),"")</f>
        <v/>
      </c>
      <c r="L269" s="183"/>
      <c r="M269" s="194" t="str">
        <f aca="false">IF(B269 &lt;&gt; "", IFERROR(IF(C$16 = "PRELIM", SUMIF('Database (LECTURE-RES-PRAC)'!D$14:AG$14, "CLO1", 'Database (LECTURE-RES-PRAC)'!D266:AG266) / 'Grade computation'!F$4, IF(C$16 = "MIDTERM", SUMIF('Database (LECTURE-RES-PRAC)'!AJ$14:BM$14, "CLO1", 'Database (LECTURE-RES-PRAC)'!AJ266:BM266) / 'Grade computation'!G$4, IF(C$16 = "FINAL", SUMIF('Database (LECTURE-RES-PRAC)'!BP$14:CS$14, "CLO1", 'Database (LECTURE-RES-PRAC)'!BP266:CS266) / 'Grade computation'!H$4,""))),""),"")</f>
        <v/>
      </c>
      <c r="N269" s="286" t="str">
        <f aca="false">IF(B269&lt;&gt;"",IF(M269="","",IF(M269&lt;0.5,1,IF(AND(M269&gt;=0.5,M269&lt;P$10),2,IF(M269&gt;=P$10,3)))),"")</f>
        <v/>
      </c>
      <c r="O269" s="194" t="str">
        <f aca="false">IF(B269 &lt;&gt; "",IF(AND('PRINTABLE (per grading)'!H$16="EXAM", 'PRINTABLE (per grading)'!B$13="Prelim"), IF(ISERROR(SUMIF('Exam (LECTURE ONLY)'!D$20:M$20, "CLO1", 'Exam (LECTURE ONLY)'!D271:M271) / 'Exam (LECTURE ONLY)'!AL$6), "", SUMIF('Exam (LECTURE ONLY)'!D$20:M$20, "CLO1", 'Exam (LECTURE ONLY)'!D271:M271) /'Exam (LECTURE ONLY)'!AL$6),
IF(AND('PRINTABLE (per grading)'!H$16="EXAM", 'PRINTABLE (per grading)'!B$13="Midterm"), IF(ISERROR(SUMIF('Exam (LECTURE ONLY)'!O$20:X$20, "CLO1", 'Exam (LECTURE ONLY)'!O271:X271) / 'Exam (LECTURE ONLY)'!AM$6), "", SUMIF('Exam (LECTURE ONLY)'!O$20:X$20, "CLO1", 'Exam (LECTURE ONLY)'!O271:X271) / 'Exam (LECTURE ONLY)'!AM$6),
IF(AND('PRINTABLE (per grading)'!H$16="EXAM", 'PRINTABLE (per grading)'!B$13="Final"), IF(ISERROR(SUMIF('Exam (LECTURE ONLY)'!Z$20:AI$20, "CLO1", 'Exam (LECTURE ONLY)'!Z271:AI271) / 'Exam (LECTURE ONLY)'!AN$6), "", SUMIF('Exam (LECTURE ONLY)'!Z$20:AI$20, "CLO1", 'Exam (LECTURE ONLY)'!Z271:AI271) / 'Exam (LECTURE ONLY)'!AN$6),
IF(AND('PRINTABLE (per grading)'!H$16="OUTPUT", 'PRINTABLE (per grading)'!B$13="Prelim"), IF(ISERROR(SUMIF(OUTPUT!C$20:M$20, "CLO1", OUTPUT!C271:M271) / OUTPUT!AL$6), "", SUMIF(OUTPUT!C$20:M$20, "CLO1", OUTPUT!C271:M271) / OUTPUT!AL$6),
IF(AND('PRINTABLE (per grading)'!H$16="OUTPUT", 'PRINTABLE (per grading)'!B$13="Midterm"), IF(ISERROR(SUMIF(OUTPUT!O$20:Y$20, "CLO1", OUTPUT!O271:Y271) / OUTPUT!AM$6), "", SUMIF(OUTPUT!O$20:Y$20, "CLO1", OUTPUT!O271:Y271) / OUTPUT!AM$6),
IF(AND('PRINTABLE (per grading)'!H$16="OUTPUT", 'PRINTABLE (per grading)'!B$13="Final"), IF(ISERROR(SUMIF(OUTPUT!AA$20:AI$20, "CLO1", OUTPUT!AA271:AI271) / OUTPUT!AN$6), "", SUMIF(OUTPUT!AA$20:AI$20, "CLO1", OUTPUT!AA271:AI271) / OUTPUT!AN$6),
"")))))),"")</f>
        <v/>
      </c>
      <c r="P269" s="286" t="str">
        <f aca="false">IF(B269&lt;&gt;"",IF(O269="","",IF(O269&lt;0.5,1,IF(AND(O269&gt;=0.5,O269&lt;P$10),2,IF(O269&gt;=P$10,3)))),"")</f>
        <v/>
      </c>
      <c r="Q269" s="287" t="str">
        <f aca="false">IF(B269 &lt;&gt; "",IFERROR(IF(AVERAGE(M269,O269)&gt;=P$10,"Y","N"),""),"")</f>
        <v/>
      </c>
      <c r="R269" s="194" t="str">
        <f aca="false">IF(B269 &lt;&gt; "", IFERROR(IF(C$16 = "PRELIM", SUMIF('Database (LECTURE-RES-PRAC)'!D$14:AG$14, "CLO2", 'Database (LECTURE-RES-PRAC)'!D266:AG266) / 'Grade computation'!F$5, IF(C$16 = "MIDTERM", SUMIF('Database (LECTURE-RES-PRAC)'!AJ$14:BM$14, "CLO2", 'Database (LECTURE-RES-PRAC)'!AJ266:BM266) / 'Grade computation'!G$5, IF(C$16 = "FINAL", SUMIF('Database (LECTURE-RES-PRAC)'!BP$14:CS$14, "CLO2", 'Database (LECTURE-RES-PRAC)'!BP266:CS266) / 'Grade computation'!H$5,""))),""),"")</f>
        <v/>
      </c>
      <c r="S269" s="286" t="str">
        <f aca="false">IF(B269&lt;&gt;"",IF(R269="","",IF(R269&lt;0.5,1,IF(AND(R269&gt;=0.5,R269&lt;P$10),2,IF(R269&gt;=P$10,3)))),"")</f>
        <v/>
      </c>
      <c r="T269" s="194" t="str">
        <f aca="false">IF(B269 &lt;&gt; "",IF(AND('PRINTABLE (per grading)'!H$16="EXAM", 'PRINTABLE (per grading)'!B$13="Prelim"), IF(ISERROR(SUMIF('Exam (LECTURE ONLY)'!D$20:M$20, "CLO2", 'Exam (LECTURE ONLY)'!D271:M271) / 'Exam (LECTURE ONLY)'!AL$7), "", SUMIF('Exam (LECTURE ONLY)'!D$20:M$20, "CLO2", 'Exam (LECTURE ONLY)'!D271:M271) /'Exam (LECTURE ONLY)'!AL$7),
IF(AND('PRINTABLE (per grading)'!H$16="EXAM", 'PRINTABLE (per grading)'!B$13="Midterm"), IF(ISERROR(SUMIF('Exam (LECTURE ONLY)'!O$20:X$20, "CLO2", 'Exam (LECTURE ONLY)'!O271:X271) / 'Exam (LECTURE ONLY)'!AM$7), "", SUMIF('Exam (LECTURE ONLY)'!O$20:X$20, "CLO2", 'Exam (LECTURE ONLY)'!O271:X271) / 'Exam (LECTURE ONLY)'!AM$7),
IF(AND('PRINTABLE (per grading)'!H$16="EXAM", 'PRINTABLE (per grading)'!B$13="Final"), IF(ISERROR(SUMIF('Exam (LECTURE ONLY)'!Z$20:AI$20, "CLO2", 'Exam (LECTURE ONLY)'!Z271:AI271) / 'Exam (LECTURE ONLY)'!AN$7), "", SUMIF('Exam (LECTURE ONLY)'!Z$20:AI$20, "CLO2", 'Exam (LECTURE ONLY)'!Z271:AI271) / 'Exam (LECTURE ONLY)'!AN$7),
IF(AND('PRINTABLE (per grading)'!H$16="OUTPUT", 'PRINTABLE (per grading)'!B$13="Prelim"), IF(ISERROR(SUMIF(OUTPUT!C$20:M$20, "CLO2", OUTPUT!C271:M271) / OUTPUT!AL$7), "", SUMIF(OUTPUT!C$20:M$20, "CLO2", OUTPUT!C271:M271) / OUTPUT!AL$7),
IF(AND('PRINTABLE (per grading)'!H$16="OUTPUT", 'PRINTABLE (per grading)'!B$13="Midterm"), IF(ISERROR(SUMIF(OUTPUT!O$20:Y$20, "CLO2", OUTPUT!O271:Y271) / OUTPUT!AM$7), "", SUMIF(OUTPUT!O$20:Y$20, "CLO2", OUTPUT!O271:Y271) / OUTPUT!AM$7),
IF(AND('PRINTABLE (per grading)'!H$16="OUTPUT", 'PRINTABLE (per grading)'!B$13="Final"), IF(ISERROR(SUMIF(OUTPUT!AA$20:AI$20, "CLO2", OUTPUT!AA271:AI271) / OUTPUT!AN$7), "", SUMIF(OUTPUT!AA$20:AI$20, "CLO2", OUTPUT!AA271:AI271) / OUTPUT!AN$7),
"")))))),"")</f>
        <v/>
      </c>
      <c r="U269" s="286" t="str">
        <f aca="false">IF(B269&lt;&gt;"",IF(T269="","",IF(T269&lt;0.5,1,IF(AND(T269&gt;=0.5,T269&lt;P$10),2,IF(T269&gt;=P$10,3)))),"")</f>
        <v/>
      </c>
      <c r="V269" s="287" t="str">
        <f aca="false">IF(B269 &lt;&gt; "",IFERROR(IF(AVERAGE(R269,T269)&gt;=P$10,"Y","N"),""),"")</f>
        <v/>
      </c>
      <c r="W269" s="194" t="str">
        <f aca="false">IF(B269 &lt;&gt; "", IFERROR(IF(C$16 = "PRELIM", SUMIF('Database (LECTURE-RES-PRAC)'!D$14:AG$14, "CLO3", 'Database (LECTURE-RES-PRAC)'!D266:AG266) / 'Grade computation'!F$6, IF(C$16 = "MIDTERM", SUMIF('Database (LECTURE-RES-PRAC)'!AJ$14:BM$14, "CLO3", 'Database (LECTURE-RES-PRAC)'!AJ266:BM266) / 'Grade computation'!G$6, IF(C$16 = "FINAL", SUMIF('Database (LECTURE-RES-PRAC)'!BP$14:CS$14, "CLO3", 'Database (LECTURE-RES-PRAC)'!BP266:CS266) / 'Grade computation'!H$6,""))),""),"")</f>
        <v/>
      </c>
      <c r="X269" s="286" t="str">
        <f aca="false">IF(B269&lt;&gt;"",IF(W269="","",IF(W269&lt;0.5,1,IF(AND(W269&gt;=0.5,W269&lt;P$10),2,IF(W269&gt;=P$10,3)))),"")</f>
        <v/>
      </c>
      <c r="Y269" s="194" t="str">
        <f aca="false">IF(B269 &lt;&gt; "",IF(AND('PRINTABLE (per grading)'!H$16="EXAM", 'PRINTABLE (per grading)'!B$13="Prelim"), IF(ISERROR(SUMIF('Exam (LECTURE ONLY)'!D$20:M$20, "CLO3", 'Exam (LECTURE ONLY)'!D271:M271) / 'Exam (LECTURE ONLY)'!AL$8), "", SUMIF('Exam (LECTURE ONLY)'!D$20:M$20, "CLO3", 'Exam (LECTURE ONLY)'!D271:M271) /'Exam (LECTURE ONLY)'!AL$8),
IF(AND('PRINTABLE (per grading)'!H$16="EXAM", 'PRINTABLE (per grading)'!B$13="Midterm"), IF(ISERROR(SUMIF('Exam (LECTURE ONLY)'!O$20:X$20, "CLO3", 'Exam (LECTURE ONLY)'!O271:X271) / 'Exam (LECTURE ONLY)'!AM$8), "", SUMIF('Exam (LECTURE ONLY)'!O$20:X$20, "CLO3", 'Exam (LECTURE ONLY)'!O271:X271) / 'Exam (LECTURE ONLY)'!AM$8),
IF(AND('PRINTABLE (per grading)'!H$16="EXAM", 'PRINTABLE (per grading)'!B$13="Final"), IF(ISERROR(SUMIF('Exam (LECTURE ONLY)'!Z$20:AI$20, "CLO3", 'Exam (LECTURE ONLY)'!Z271:AI271) / 'Exam (LECTURE ONLY)'!AN$8), "", SUMIF('Exam (LECTURE ONLY)'!Z$20:AI$20, "CLO3", 'Exam (LECTURE ONLY)'!Z271:AI271) / 'Exam (LECTURE ONLY)'!AN$8),
IF(AND('PRINTABLE (per grading)'!H$16="OUTPUT", 'PRINTABLE (per grading)'!B$13="Prelim"), IF(ISERROR(SUMIF(OUTPUT!C$20:M$20, "CLO3", OUTPUT!C271:M271) / OUTPUT!AL$8), "", SUMIF(OUTPUT!C$20:M$20, "CLO3", OUTPUT!C271:M271) / OUTPUT!AL$8),
IF(AND('PRINTABLE (per grading)'!H$16="OUTPUT", 'PRINTABLE (per grading)'!B$13="Midterm"), IF(ISERROR(SUMIF(OUTPUT!O$20:Y$20, "CLO3", OUTPUT!O271:Y271) / OUTPUT!AM$8), "", SUMIF(OUTPUT!O$20:Y$20, "CLO3", OUTPUT!O271:Y271) / OUTPUT!AM$8),
IF(AND('PRINTABLE (per grading)'!H$16="OUTPUT", 'PRINTABLE (per grading)'!B$13="Final"), IF(ISERROR(SUMIF(OUTPUT!AA$20:AI$20, "CLO3", OUTPUT!AA271:AI271) / OUTPUT!AN$8), "", SUMIF(OUTPUT!AA$20:AI$20, "CLO3", OUTPUT!AA271:AI271) / OUTPUT!AN$8),
"" )))))),"")</f>
        <v/>
      </c>
      <c r="Z269" s="286" t="str">
        <f aca="false">IF(B269&lt;&gt;"",IF(Y269="","",IF(Y269&lt;0.5,1,IF(AND(Y269&gt;=0.5,Y269&lt;P$10),2,IF(Y269&gt;=P$10,3)))),"")</f>
        <v/>
      </c>
      <c r="AA269" s="287" t="str">
        <f aca="false">IF(B269 &lt;&gt; "",IFERROR(IF(AVERAGE(W269,Y269)&gt;=P$10,"Y","N"),""),"")</f>
        <v/>
      </c>
      <c r="AB269" s="194" t="str">
        <f aca="false">IF(B269 &lt;&gt; "", IFERROR(IF(C$16 = "PRELIM", SUMIF('Database (LECTURE-RES-PRAC)'!D$14:AG$14, "CLO4", 'Database (LECTURE-RES-PRAC)'!D266:AG266) / 'Grade computation'!F$7, IF(C$16 = "MIDTERM", SUMIF('Database (LECTURE-RES-PRAC)'!AJ$14:BM$14, "CLO4", 'Database (LECTURE-RES-PRAC)'!AJ266:BM266) / 'Grade computation'!G$7, IF(C$16 = "FINAL", SUMIF('Database (LECTURE-RES-PRAC)'!BP$14:CS$14, "CLO4", 'Database (LECTURE-RES-PRAC)'!BP266:CS266) / 'Grade computation'!H$7,""))),""),"")</f>
        <v/>
      </c>
      <c r="AC269" s="286" t="str">
        <f aca="false">IF(B269&lt;&gt;"",IF(AB269="","",IF(AB269&lt;0.5,1,IF(AND(AB269&gt;=0.5,AB269&lt;P$10),2,IF(AB269&gt;=P$10,3)))),"")</f>
        <v/>
      </c>
      <c r="AD269" s="194" t="str">
        <f aca="false">IF(B269 &lt;&gt; "",IF(AND('PRINTABLE (per grading)'!H$16="EXAM", 'PRINTABLE (per grading)'!B$13="Prelim"), IF(ISERROR(SUMIF('Exam (LECTURE ONLY)'!D$20:M$20, "CLO4", 'Exam (LECTURE ONLY)'!D271:M271) / 'Exam (LECTURE ONLY)'!AL$9), "", SUMIF('Exam (LECTURE ONLY)'!D$20:M$20, "CLO4", 'Exam (LECTURE ONLY)'!D271:M271) /'Exam (LECTURE ONLY)'!AL$9),
IF(AND('PRINTABLE (per grading)'!H$16="EXAM", 'PRINTABLE (per grading)'!B$13="Midterm"), IF(ISERROR(SUMIF('Exam (LECTURE ONLY)'!O$20:X$20, "CLO4", 'Exam (LECTURE ONLY)'!O271:X271) / 'Exam (LECTURE ONLY)'!AM$9), "", SUMIF('Exam (LECTURE ONLY)'!O$20:X$20, "CLO4", 'Exam (LECTURE ONLY)'!O271:X271) / 'Exam (LECTURE ONLY)'!AM$9),
IF(AND('PRINTABLE (per grading)'!H$16="EXAM", 'PRINTABLE (per grading)'!B$13="Final"), IF(ISERROR(SUMIF('Exam (LECTURE ONLY)'!Z$20:AI$20, "CLO4", 'Exam (LECTURE ONLY)'!Z271:AI271) / 'Exam (LECTURE ONLY)'!AN$9), "", SUMIF('Exam (LECTURE ONLY)'!Z$20:AI$20, "CLO4", 'Exam (LECTURE ONLY)'!Z271:AI271) / 'Exam (LECTURE ONLY)'!AN$9),
IF(AND('PRINTABLE (per grading)'!H$16="OUTPUT", 'PRINTABLE (per grading)'!B$13="Prelim"), IF(ISERROR(SUMIF(OUTPUT!C$20:M$20, "CLO4", OUTPUT!C271:M271) / OUTPUT!AL$9), "", SUMIF(OUTPUT!C$20:M$20, "CLO4", OUTPUT!C271:M271) / OUTPUT!AL$9),
IF(AND('PRINTABLE (per grading)'!H$16="OUTPUT", 'PRINTABLE (per grading)'!B$13="Midterm"), IF(ISERROR(SUMIF(OUTPUT!O$20:Y$20, "CLO4", OUTPUT!O271:Y271) / OUTPUT!AM$9), "", SUMIF(OUTPUT!O$20:Y$20, "CLO4", OUTPUT!O271:Y271) / OUTPUT!AM$9),
IF(AND('PRINTABLE (per grading)'!H$16="OUTPUT", 'PRINTABLE (per grading)'!B$13="Final"), IF(ISERROR(SUMIF(OUTPUT!AA$20:AI$20, "CLO4", OUTPUT!AA271:AI271) / OUTPUT!AN$9), "", SUMIF(OUTPUT!AA$20:AI$20, "CLO4", OUTPUT!AA271:AI271) / OUTPUT!AN$9),
"")))))),"")</f>
        <v/>
      </c>
      <c r="AE269" s="286" t="str">
        <f aca="false">IF(B269&lt;&gt;"",IF(AD269="","",IF(AD269&lt;0.5,1,IF(AND(AD269&gt;=0.5,AD269&lt;P$10),2,IF(AD269&gt;=P$10,3)))),"")</f>
        <v/>
      </c>
      <c r="AF269" s="287" t="str">
        <f aca="false">IF(B269 &lt;&gt; "",IFERROR(IF(AVERAGE(AB269,AD269)&gt;=P$10,"Y","N"),""),"")</f>
        <v/>
      </c>
      <c r="AG269" s="194" t="str">
        <f aca="false">IF(B269 &lt;&gt; "", IFERROR(IF(C$16 = "PRELIM", SUMIF('Database (LECTURE-RES-PRAC)'!D$14:AG$14, "CLO5", 'Database (LECTURE-RES-PRAC)'!D266:AG266) / 'Grade computation'!F$8, IF(C$16 = "MIDTERM", SUMIF('Database (LECTURE-RES-PRAC)'!AJ$14:BM$14, "CLO5", 'Database (LECTURE-RES-PRAC)'!AJ266:BM266) / 'Grade computation'!G$8, IF(C$16 = "FINAL", SUMIF('Database (LECTURE-RES-PRAC)'!BP$14:CS$14, "CLO5", 'Database (LECTURE-RES-PRAC)'!BP266:CS266) / 'Grade computation'!H$8,""))),""),"")</f>
        <v/>
      </c>
      <c r="AH269" s="286" t="str">
        <f aca="false">IF(B269&lt;&gt;"",IF(AG269="","",IF(AG269&lt;0.5,1,IF(AND(AG269&gt;=0.5,AG269&lt;P$10),2,IF(AG269&gt;=P$10,3)))),"")</f>
        <v/>
      </c>
      <c r="AI269" s="194" t="str">
        <f aca="false">IF(B269 &lt;&gt; "",IF(AND('PRINTABLE (per grading)'!H$16="EXAM", 'PRINTABLE (per grading)'!B$13="Prelim"), IF(ISERROR(SUMIF('Exam (LECTURE ONLY)'!D$20:M$20, "CLO5", 'Exam (LECTURE ONLY)'!D271:M271) / 'Exam (LECTURE ONLY)'!AL$10), "", SUMIF('Exam (LECTURE ONLY)'!D$20:M$20, "CLO5", 'Exam (LECTURE ONLY)'!D271:M271) /'Exam (LECTURE ONLY)'!AL$10),
IF(AND('PRINTABLE (per grading)'!H$16="EXAM", 'PRINTABLE (per grading)'!B$13="Midterm"), IF(ISERROR(SUMIF('Exam (LECTURE ONLY)'!O$20:X$20, "CLO5", 'Exam (LECTURE ONLY)'!O271:X271) / 'Exam (LECTURE ONLY)'!AM$10), "", SUMIF('Exam (LECTURE ONLY)'!O$20:X$20, "CLO5", 'Exam (LECTURE ONLY)'!O271:X271) / 'Exam (LECTURE ONLY)'!AM$10),
IF(AND('PRINTABLE (per grading)'!H$16="EXAM", 'PRINTABLE (per grading)'!B$13="Final"), IF(ISERROR(SUMIF('Exam (LECTURE ONLY)'!Z$20:AI$20, "CLO5", 'Exam (LECTURE ONLY)'!Z271:AI271) / 'Exam (LECTURE ONLY)'!AN$10), "", SUMIF('Exam (LECTURE ONLY)'!Z$20:AI$20, "CLO5", 'Exam (LECTURE ONLY)'!Z271:AI271) / 'Exam (LECTURE ONLY)'!AN$10),
IF(AND('PRINTABLE (per grading)'!H$16="OUTPUT", 'PRINTABLE (per grading)'!B$13="Prelim"), IF(ISERROR(SUMIF(OUTPUT!C$20:M$20, "CLO5", OUTPUT!C271:M271) / OUTPUT!AL$10), "", SUMIF(OUTPUT!C$20:M$20, "CLO5", OUTPUT!C271:M271) / OUTPUT!AL$10),
IF(AND('PRINTABLE (per grading)'!H$16="OUTPUT", 'PRINTABLE (per grading)'!B$13="Midterm"), IF(ISERROR(SUMIF(OUTPUT!O$20:Y$20, "CLO5", OUTPUT!O271:Y271) / OUTPUT!AM$10), "", SUMIF(OUTPUT!O$20:Y$20, "CLO5", OUTPUT!O271:Y271) / OUTPUT!AM$10),
IF(AND('PRINTABLE (per grading)'!H$16="OUTPUT", 'PRINTABLE (per grading)'!B$13="Final"), IF(ISERROR(SUMIF(OUTPUT!AA$20:AI$20, "CLO5", OUTPUT!AA271:AI271) / OUTPUT!AN$10), "", SUMIF(OUTPUT!AA$20:AI$20, "CLO5", OUTPUT!AA271:AI271) / OUTPUT!AN$10),
"")))))),"")</f>
        <v/>
      </c>
      <c r="AJ269" s="286" t="str">
        <f aca="false">IF(B269&lt;&gt;"",IF(AI269="","",IF(AI269&lt;0.5,1,IF(AND(AI269&gt;=0.5,AI269&lt;P$10),2,IF(AI269&gt;=P$10,3)))),"")</f>
        <v/>
      </c>
      <c r="AK269" s="287" t="str">
        <f aca="false">IF(B269 &lt;&gt; "",IFERROR(IF(AVERAGE(AG269,AI269)&gt;=P$10,"Y","N"),""),"")</f>
        <v/>
      </c>
      <c r="AL269" s="194" t="str">
        <f aca="false">IF(B269 &lt;&gt; "", IFERROR(IF(C$16 = "PRELIM", SUMIF('Database (LECTURE-RES-PRAC)'!D$14:AG$14, "CLO6", 'Database (LECTURE-RES-PRAC)'!D266:AG266) / 'Grade computation'!F$9, IF(C$16 = "MIDTERM", SUMIF('Database (LECTURE-RES-PRAC)'!AJ$14:BM$14, "CLO6", 'Database (LECTURE-RES-PRAC)'!AJ266:BM266) / 'Grade computation'!G$9, IF(C$16 = "FINAL", SUMIF('Database (LECTURE-RES-PRAC)'!BP$14:CS$14, "CLO6", 'Database (LECTURE-RES-PRAC)'!BP266:CS266) / 'Grade computation'!H$9,""))),""),"")</f>
        <v/>
      </c>
      <c r="AM269" s="286" t="str">
        <f aca="false">IF(B269&lt;&gt;"",IF(AL269="","",IF(AL269&lt;0.5,1,IF(AND(AL269&gt;=0.5,AL269&lt;P$10),2,IF(AL269&gt;=P$10,3)))),"")</f>
        <v/>
      </c>
      <c r="AN269" s="194" t="str">
        <f aca="false">IF(B269 &lt;&gt; "",IF(AND('PRINTABLE (per grading)'!H$16="EXAM", 'PRINTABLE (per grading)'!B$13="Prelim"), IF(ISERROR(SUMIF('Exam (LECTURE ONLY)'!D$20:M$20, "CLO6", 'Exam (LECTURE ONLY)'!D271:M271) / 'Exam (LECTURE ONLY)'!AL$11), "", SUMIF('Exam (LECTURE ONLY)'!D$20:M$20, "CLO6", 'Exam (LECTURE ONLY)'!D271:M271) /'Exam (LECTURE ONLY)'!AL$11),
IF(AND('PRINTABLE (per grading)'!H$16="EXAM", 'PRINTABLE (per grading)'!B$13="Midterm"), IF(ISERROR(SUMIF('Exam (LECTURE ONLY)'!O$20:X$20, "CLO6", 'Exam (LECTURE ONLY)'!O271:X271) / 'Exam (LECTURE ONLY)'!AM$11), "", SUMIF('Exam (LECTURE ONLY)'!O$20:X$20, "CLO6", 'Exam (LECTURE ONLY)'!O271:X271) / 'Exam (LECTURE ONLY)'!AM$11),
IF(AND('PRINTABLE (per grading)'!H$16="EXAM", 'PRINTABLE (per grading)'!B$13="Final"), IF(ISERROR(SUMIF('Exam (LECTURE ONLY)'!Z$20:AI$20, "CLO6", 'Exam (LECTURE ONLY)'!Z271:AI271) / 'Exam (LECTURE ONLY)'!AN$11), "", SUMIF('Exam (LECTURE ONLY)'!Z$20:AI$20, "CLO6", 'Exam (LECTURE ONLY)'!Z271:AI271) / 'Exam (LECTURE ONLY)'!AN$11),
IF(AND('PRINTABLE (per grading)'!H$16="OUTPUT", 'PRINTABLE (per grading)'!B$13="Prelim"), IF(ISERROR(SUMIF(OUTPUT!C$20:M$20, "CLO6", OUTPUT!C271:M271) / OUTPUT!AL$11), "", SUMIF(OUTPUT!C$20:M$20, "CLO6", OUTPUT!C271:M271) / OUTPUT!AL$11),
IF(AND('PRINTABLE (per grading)'!H$16="OUTPUT", 'PRINTABLE (per grading)'!B$13="Midterm"), IF(ISERROR(SUMIF(OUTPUT!O$20:Y$20, "CLO6", OUTPUT!O271:Y271) / OUTPUT!AM$11), "", SUMIF(OUTPUT!O$20:Y$20, "CLO6", OUTPUT!O271:Y271) / OUTPUT!AM$11),
IF(AND('PRINTABLE (per grading)'!H$16="OUTPUT", 'PRINTABLE (per grading)'!B$13="Final"), IF(ISERROR(SUMIF(OUTPUT!AA$20:AI$20, "CLO6", OUTPUT!AA271:AI271) / OUTPUT!AN$11), "", SUMIF(OUTPUT!AA$20:AI$20, "CLO6", OUTPUT!AA271:AI271) / OUTPUT!AN$11),
"")))))),"")</f>
        <v/>
      </c>
      <c r="AO269" s="286" t="str">
        <f aca="false">IF(B269&lt;&gt;"",IF(AN269="","",IF(AN269&lt;0.5,1,IF(AND(AN269&gt;=0.5,AN269&lt;P$10),2,IF(AN269&gt;=P$10,3)))),"")</f>
        <v/>
      </c>
      <c r="AP269" s="287" t="str">
        <f aca="false">IF(B269 &lt;&gt; "",IFERROR(IF(AVERAGE(AL269,AN269)&gt;=P$10,"Y","N"),""),"")</f>
        <v/>
      </c>
      <c r="AQ269" s="194" t="str">
        <f aca="false">IF(B269 &lt;&gt; "", IFERROR(IF(C$16 = "PRELIM", SUMIF('Database (LECTURE-RES-PRAC)'!D$14:AG$14, "CLO7", 'Database (LECTURE-RES-PRAC)'!D266:AG266) / 'Grade computation'!F$10, IF(C$16 = "MIDTERM", SUMIF('Database (LECTURE-RES-PRAC)'!AJ$14:BM$14, "CLO7", 'Database (LECTURE-RES-PRAC)'!AJ266:BM266) / 'Grade computation'!G$10, IF(C$16 = "FINAL", SUMIF('Database (LECTURE-RES-PRAC)'!BP$14:CS$14, "CLO7", 'Database (LECTURE-RES-PRAC)'!BP266:CS266) / 'Grade computation'!H$10,""))),""),"")</f>
        <v/>
      </c>
      <c r="AR269" s="286" t="str">
        <f aca="false">IF(B269&lt;&gt;"",IF(AQ269="","",IF(AQ269&lt;0.5,1,IF(AND(AQ269&gt;=0.5,AQ269&lt;P$10),2,IF(AQ269&gt;=P$10,3)))),"")</f>
        <v/>
      </c>
      <c r="AS269" s="194" t="str">
        <f aca="false">IF(B269 &lt;&gt; "",IF(AND('PRINTABLE (per grading)'!H$16="EXAM", 'PRINTABLE (per grading)'!B$13="Prelim"), IF(ISERROR(SUMIF('Exam (LECTURE ONLY)'!D$20:M$20, "CLO7", 'Exam (LECTURE ONLY)'!D271:M271) / 'Exam (LECTURE ONLY)'!AL$12), "", SUMIF('Exam (LECTURE ONLY)'!D$20:M$20, "CLO7", 'Exam (LECTURE ONLY)'!D271:M271) /'Exam (LECTURE ONLY)'!AL$12),
IF(AND('PRINTABLE (per grading)'!H$16="EXAM", 'PRINTABLE (per grading)'!B$13="Midterm"), IF(ISERROR(SUMIF('Exam (LECTURE ONLY)'!O$20:X$20, "CLO7", 'Exam (LECTURE ONLY)'!O271:X271) / 'Exam (LECTURE ONLY)'!AM$12), "", SUMIF('Exam (LECTURE ONLY)'!O$20:X$20, "CLO7", 'Exam (LECTURE ONLY)'!O271:X271) / 'Exam (LECTURE ONLY)'!AM$12),
IF(AND('PRINTABLE (per grading)'!H$16="EXAM", 'PRINTABLE (per grading)'!B$13="Final"), IF(ISERROR(SUMIF('Exam (LECTURE ONLY)'!Z$20:AI$20, "CLO7", 'Exam (LECTURE ONLY)'!Z271:AI271) / 'Exam (LECTURE ONLY)'!AN$12), "", SUMIF('Exam (LECTURE ONLY)'!Z$20:AI$20, "CLO7", 'Exam (LECTURE ONLY)'!Z271:AI271) / 'Exam (LECTURE ONLY)'!AN$12),
IF(AND('PRINTABLE (per grading)'!H$16="OUTPUT", 'PRINTABLE (per grading)'!B$13="Prelim"), IF(ISERROR(SUMIF(OUTPUT!C$20:M$20, "CLO7", OUTPUT!C271:M271) / OUTPUT!AL$12), "", SUMIF(OUTPUT!C$20:M$20, "CLO7", OUTPUT!C271:M271) / OUTPUT!AL$12),
IF(AND('PRINTABLE (per grading)'!H$16="OUTPUT", 'PRINTABLE (per grading)'!B$13="Midterm"), IF(ISERROR(SUMIF(OUTPUT!O$20:Y$20, "CLO7", OUTPUT!O271:Y271) / OUTPUT!AM$12), "", SUMIF(OUTPUT!O$20:Y$20, "CLO7", OUTPUT!O271:Y271) / OUTPUT!AM$12),
IF(AND('PRINTABLE (per grading)'!H$16="OUTPUT", 'PRINTABLE (per grading)'!B$13="Final"), IF(ISERROR(SUMIF(OUTPUT!AA$20:AI$20, "CLO7", OUTPUT!AA271:AI271) / OUTPUT!AN$12), "", SUMIF(OUTPUT!AA$20:AI$20, "CLO7", OUTPUT!AA271:AI271) / OUTPUT!AN$12),
"")))))),"")</f>
        <v/>
      </c>
      <c r="AT269" s="286" t="str">
        <f aca="false">IF(B269&lt;&gt;"",IF(AS269="","",IF(AS269&lt;0.5,1,IF(AND(AS269&gt;=0.5,AS269&lt;P$10),2,IF(AS269&gt;=P$10,3)))),"")</f>
        <v/>
      </c>
      <c r="AU269" s="287" t="str">
        <f aca="false">IF(B269 &lt;&gt; "",IFERROR(IF(AVERAGE(AQ269,AS269)&gt;=P$10,"Y","N"),""),"")</f>
        <v/>
      </c>
      <c r="AV269" s="194" t="str">
        <f aca="false">IF(B269 &lt;&gt; "", IFERROR(IF(C$16 = "PRELIM", SUMIF('Database (LECTURE-RES-PRAC)'!D$14:AG$14, "CLO8", 'Database (LECTURE-RES-PRAC)'!D266:AG266) / 'Grade computation'!F$11, IF(C$16 = "MIDTERM", SUMIF('Database (LECTURE-RES-PRAC)'!AJ$14:BM$14, "CLO8", 'Database (LECTURE-RES-PRAC)'!AJ266:BM266) / 'Grade computation'!G$11, IF(C$16 = "FINAL", SUMIF('Database (LECTURE-RES-PRAC)'!BP$14:CS$14, "CLO8", 'Database (LECTURE-RES-PRAC)'!BP266:CS266) / 'Grade computation'!H$11,""))),""),"")</f>
        <v/>
      </c>
      <c r="AW269" s="286" t="str">
        <f aca="false">IF(B269&lt;&gt;"",IF(AV269="","",IF(AV269&lt;0.5,1,IF(AND(AV269&gt;=0.5,AV269&lt;P$10),2,IF(AV269&gt;=P$10,3)))),"")</f>
        <v/>
      </c>
      <c r="AX269" s="194" t="str">
        <f aca="false">IF(B269 &lt;&gt; "",IF(AND('PRINTABLE (per grading)'!H$16="EXAM", 'PRINTABLE (per grading)'!B$13="Prelim"), IF(ISERROR(SUMIF('Exam (LECTURE ONLY)'!D$20:M$20, "CLO8", 'Exam (LECTURE ONLY)'!D271:M271) / 'Exam (LECTURE ONLY)'!AL$13), "", SUMIF('Exam (LECTURE ONLY)'!D$20:M$20, "CLO8", 'Exam (LECTURE ONLY)'!D271:M271) /'Exam (LECTURE ONLY)'!AL$13),
IF(AND('PRINTABLE (per grading)'!H$16="EXAM", 'PRINTABLE (per grading)'!B$13="Midterm"), IF(ISERROR(SUMIF('Exam (LECTURE ONLY)'!O$20:X$20, "CLO8", 'Exam (LECTURE ONLY)'!O271:X271) / 'Exam (LECTURE ONLY)'!AM$13), "", SUMIF('Exam (LECTURE ONLY)'!O$20:X$20, "CLO8", 'Exam (LECTURE ONLY)'!O271:X271) / 'Exam (LECTURE ONLY)'!AM$13),
IF(AND('PRINTABLE (per grading)'!H$16="EXAM", 'PRINTABLE (per grading)'!B$13="Final"), IF(ISERROR(SUMIF('Exam (LECTURE ONLY)'!Z$20:AI$20, "CLO8", 'Exam (LECTURE ONLY)'!Z271:AI271) / 'Exam (LECTURE ONLY)'!AN$13), "", SUMIF('Exam (LECTURE ONLY)'!Z$20:AI$20, "CLO8", 'Exam (LECTURE ONLY)'!Z271:AI271) / 'Exam (LECTURE ONLY)'!AN$13),
IF(AND('PRINTABLE (per grading)'!H$16="OUTPUT", 'PRINTABLE (per grading)'!B$13="Prelim"), IF(ISERROR(SUMIF(OUTPUT!C$20:M$20, "CLO8", OUTPUT!C271:M271) / OUTPUT!AL$13), "", SUMIF(OUTPUT!C$20:M$20, "CLO8", OUTPUT!C271:M271) / OUTPUT!AL$13),
IF(AND('PRINTABLE (per grading)'!H$16="OUTPUT", 'PRINTABLE (per grading)'!B$13="Midterm"), IF(ISERROR(SUMIF(OUTPUT!O$20:Y$20, "CLO8", OUTPUT!O271:Y271) / OUTPUT!AM$13), "", SUMIF(OUTPUT!O$20:Y$20, "CLO8", OUTPUT!O271:Y271) / OUTPUT!AM$13),
IF(AND('PRINTABLE (per grading)'!H$16="OUTPUT", 'PRINTABLE (per grading)'!B$13="Final"), IF(ISERROR(SUMIF(OUTPUT!AA$20:AI$20, "CLO8", OUTPUT!AA271:AI271) / OUTPUT!AN$13), "", SUMIF(OUTPUT!AA$20:AI$20, "CLO8", OUTPUT!AA271:AI271) / OUTPUT!AN$13),
"")))))),"")</f>
        <v/>
      </c>
      <c r="AY269" s="286" t="str">
        <f aca="false">IF(B269&lt;&gt;"",IF(AX269="","",IF(AX269&lt;0.5,1,IF(AND(AX269&gt;=0.5,AX269&lt;P$10),2,IF(AX269&gt;=P$10,3)))),"")</f>
        <v/>
      </c>
      <c r="AZ269" s="287" t="str">
        <f aca="false">IF(B269 &lt;&gt; "",IFERROR(IF(AVERAGE(AV269,AX269)&gt;=P$10,"Y","N"),""),"")</f>
        <v/>
      </c>
      <c r="BA269" s="194" t="str">
        <f aca="false">IF(B269 &lt;&gt; "", IFERROR(IF(C$16 = "PRELIM", SUMIF('Database (LECTURE-RES-PRAC)'!D$14:AG$14, "CLO9", 'Database (LECTURE-RES-PRAC)'!D266:AG266) / 'Grade computation'!F$12, IF(C$16 = "MIDTERM", SUMIF('Database (LECTURE-RES-PRAC)'!AJ$14:BM$14, "CLO9", 'Database (LECTURE-RES-PRAC)'!AJ266:BM266) / 'Grade computation'!G$12, IF(C$16 = "FINAL", SUMIF('Database (LECTURE-RES-PRAC)'!BP$14:CS$14, "CLO9", 'Database (LECTURE-RES-PRAC)'!BP266:CS266) / 'Grade computation'!H$12,""))),""),"")</f>
        <v/>
      </c>
      <c r="BB269" s="286" t="str">
        <f aca="false">IF(B269&lt;&gt;"",IF(BA269="","",IF(BA269&lt;0.5,1,IF(AND(BA269&gt;=0.5,BA269&lt;P$10),2,IF(BA269&gt;=P$10,3)))),"")</f>
        <v/>
      </c>
      <c r="BC269" s="194" t="str">
        <f aca="false">IF(B269 &lt;&gt; "",IF(AND('PRINTABLE (per grading)'!H$16="EXAM", 'PRINTABLE (per grading)'!B$13="Prelim"), IF(ISERROR(SUMIF('Exam (LECTURE ONLY)'!D$20:M$20, "CLO9", 'Exam (LECTURE ONLY)'!D271:M271) / 'Exam (LECTURE ONLY)'!AL$14), "", SUMIF('Exam (LECTURE ONLY)'!D$20:M$20, "CLO9", 'Exam (LECTURE ONLY)'!D271:M271) /'Exam (LECTURE ONLY)'!AL$14),
IF(AND('PRINTABLE (per grading)'!H$16="EXAM", 'PRINTABLE (per grading)'!B$13="Midterm"), IF(ISERROR(SUMIF('Exam (LECTURE ONLY)'!O$20:X$20, "CLO9", 'Exam (LECTURE ONLY)'!O271:X271) / 'Exam (LECTURE ONLY)'!AM$14), "", SUMIF('Exam (LECTURE ONLY)'!O$20:X$20, "CLO9", 'Exam (LECTURE ONLY)'!O271:X271) / 'Exam (LECTURE ONLY)'!AM$14),
IF(AND('PRINTABLE (per grading)'!H$16="EXAM", 'PRINTABLE (per grading)'!B$13="Final"), IF(ISERROR(SUMIF('Exam (LECTURE ONLY)'!Z$20:AI$20, "CLO9", 'Exam (LECTURE ONLY)'!Z271:AI271) / 'Exam (LECTURE ONLY)'!AN$14), "", SUMIF('Exam (LECTURE ONLY)'!Z$20:AI$20, "CLO9", 'Exam (LECTURE ONLY)'!Z271:AI271) / 'Exam (LECTURE ONLY)'!AN$14),
IF(AND('PRINTABLE (per grading)'!H$16="OUTPUT", 'PRINTABLE (per grading)'!B$13="Prelim"), IF(ISERROR(SUMIF(OUTPUT!C$20:M$20, "CLO9", OUTPUT!C271:M271) / OUTPUT!AL$14), "", SUMIF(OUTPUT!C$20:M$20, "CLO9", OUTPUT!C271:M271) / OUTPUT!AL$14),
IF(AND('PRINTABLE (per grading)'!H$16="OUTPUT", 'PRINTABLE (per grading)'!B$13="Midterm"), IF(ISERROR(SUMIF(OUTPUT!O$20:Y$20, "CLO9", OUTPUT!O271:Y271) / OUTPUT!AM$14), "", SUMIF(OUTPUT!O$20:Y$20, "CLO9", OUTPUT!O271:Y271) / OUTPUT!AM$14),
IF(AND('PRINTABLE (per grading)'!H$16="OUTPUT", 'PRINTABLE (per grading)'!B$13="Final"), IF(ISERROR(SUMIF(OUTPUT!AA$20:AI$20, "CLO9", OUTPUT!AA271:AI271) / OUTPUT!AN$14), "", SUMIF(OUTPUT!AA$20:AI$20, "CLO9", OUTPUT!AA271:AI271) / OUTPUT!AN$14),
"")))))),"")</f>
        <v/>
      </c>
      <c r="BD269" s="286" t="str">
        <f aca="false">IF(B269&lt;&gt;"",IF(BC269="","",IF(BC269&lt;0.5,1,IF(AND(BC269&gt;=0.5,BC269&lt;P$10),2,IF(BC269&gt;=P$10,3)))),"")</f>
        <v/>
      </c>
      <c r="BE269" s="287" t="str">
        <f aca="false">IF(B269 &lt;&gt; "",IFERROR(IF(AVERAGE(BA269,BC269)&gt;=P$10,"Y","N"),""),"")</f>
        <v/>
      </c>
      <c r="BF269" s="194" t="str">
        <f aca="false">IF(B269 &lt;&gt; "", IFERROR(IF(C$16 = "PRELIM", SUMIF('Database (LECTURE-RES-PRAC)'!D$14:AG$14, "CLO10", 'Database (LECTURE-RES-PRAC)'!D266:AG266) / 'Grade computation'!F$13, IF(C$16 = "MIDTERM", SUMIF('Database (LECTURE-RES-PRAC)'!AJ$14:BM$14, "CLO10", 'Database (LECTURE-RES-PRAC)'!AJ266:BM266) / 'Grade computation'!G$13, IF(C$16 = "FINAL", SUMIF('Database (LECTURE-RES-PRAC)'!BP$14:CS$14, "CLO10", 'Database (LECTURE-RES-PRAC)'!BP266:CS266) / 'Grade computation'!H$13,""))),""),"")</f>
        <v/>
      </c>
      <c r="BG269" s="286" t="str">
        <f aca="false">IF(B269&lt;&gt;"",IF(BF269="","",IF(BF269&lt;0.5,1,IF(AND(BF269&gt;=0.5,BF269&lt;P$10),2,IF(BF269&gt;=P$10,3)))),"")</f>
        <v/>
      </c>
      <c r="BH269" s="194" t="str">
        <f aca="false">IF(B269 &lt;&gt; "",IF(AND('PRINTABLE (per grading)'!H$16="EXAM", 'PRINTABLE (per grading)'!B$13="Prelim"), IF(ISERROR(SUMIF('Exam (LECTURE ONLY)'!D$20:M$20, "CLO10", 'Exam (LECTURE ONLY)'!D271:M271) / 'Exam (LECTURE ONLY)'!AL$15), "", SUMIF('Exam (LECTURE ONLY)'!D$20:M$20, "CLO10", 'Exam (LECTURE ONLY)'!D271:M271) /'Exam (LECTURE ONLY)'!AL$15),
IF(AND('PRINTABLE (per grading)'!H$16="EXAM", 'PRINTABLE (per grading)'!B$13="Midterm"), IF(ISERROR(SUMIF('Exam (LECTURE ONLY)'!O$20:X$20, "CLO10", 'Exam (LECTURE ONLY)'!O271:X271) / 'Exam (LECTURE ONLY)'!AM$15), "", SUMIF('Exam (LECTURE ONLY)'!O$20:X$20, "CLO10", 'Exam (LECTURE ONLY)'!O271:X271) / 'Exam (LECTURE ONLY)'!AM$15),
IF(AND('PRINTABLE (per grading)'!H$16="EXAM", 'PRINTABLE (per grading)'!B$13="Final"), IF(ISERROR(SUMIF('Exam (LECTURE ONLY)'!Z$20:AI$20, "CLO10", 'Exam (LECTURE ONLY)'!Z271:AI271) / 'Exam (LECTURE ONLY)'!AN$15), "", SUMIF('Exam (LECTURE ONLY)'!Z$20:AI$20, "CLO10", 'Exam (LECTURE ONLY)'!Z271:AI271) / 'Exam (LECTURE ONLY)'!AN$15),
IF(AND('PRINTABLE (per grading)'!H$16="OUTPUT", 'PRINTABLE (per grading)'!B$13="Prelim"), IF(ISERROR(SUMIF(OUTPUT!C$20:M$20, "CLO10", OUTPUT!C271:M271) / OUTPUT!AL$15), "", SUMIF(OUTPUT!C$20:M$20, "CLO10", OUTPUT!C271:M271) / OUTPUT!AL$15),
IF(AND('PRINTABLE (per grading)'!H$16="OUTPUT", 'PRINTABLE (per grading)'!B$13="Midterm"), IF(ISERROR(SUMIF(OUTPUT!O$20:Y$20, "CLO10", OUTPUT!O271:Y271) / OUTPUT!AM$15), "", SUMIF(OUTPUT!O$20:Y$20, "CLO10", OUTPUT!O271:Y271) / OUTPUT!AM$15),
IF(AND('PRINTABLE (per grading)'!H$16="OUTPUT", 'PRINTABLE (per grading)'!B$13="Final"), IF(ISERROR(SUMIF(OUTPUT!AA$20:AI$20, "CLO10", OUTPUT!AA271:AI271) / OUTPUT!AN$15), "", SUMIF(OUTPUT!AA$20:AI$20, "CLO10", OUTPUT!AA271:AI271) / OUTPUT!AN$15),
"")))))),"")</f>
        <v/>
      </c>
      <c r="BI269" s="286" t="str">
        <f aca="false">IF(B269&lt;&gt;"",IF(BH269="","",IF(BH269&lt;0.5,1,IF(AND(BH269&gt;=0.5,BH269&lt;P$10),2,IF(BH269&gt;=P$10,3)))),"")</f>
        <v/>
      </c>
      <c r="BJ269" s="287" t="str">
        <f aca="false">IF(B269 &lt;&gt; "",IFERROR(IF(AVERAGE(BF269,BH269)&gt;=P$10,"Y","N"),""),"")</f>
        <v/>
      </c>
      <c r="BK269" s="8"/>
    </row>
    <row r="270" customFormat="false" ht="19.5" hidden="false" customHeight="true" outlineLevel="0" collapsed="false">
      <c r="A270" s="228" t="str">
        <f aca="false">IF(ISBLANK('Database (LECTURE-RES-PRAC)'!A267),"",'Database (LECTURE-RES-PRAC)'!A267)</f>
        <v/>
      </c>
      <c r="B270" s="229" t="str">
        <f aca="false">IF(ISBLANK('Database (LECTURE-RES-PRAC)'!B267),"",'Database (LECTURE-RES-PRAC)'!B267)</f>
        <v/>
      </c>
      <c r="C270" s="230" t="str">
        <f aca="false">IF(B270&lt;&gt;"",IF(C$16="PRELIM",'Grade computation'!C270, IF(C$16="MIDTERM",'Grade computation'!K270, IF(C$16="FINAL",'Grade computation'!S270,""))),"")</f>
        <v/>
      </c>
      <c r="D270" s="231" t="str">
        <f aca="false">IF(B270&lt;&gt;"",IFERROR(IF(B$11="80-20", (((C270/C$19)*X$6)+X$7)*D$18, IF(B$11="60-40", (((C270/C$19)*Y$6)+Y$7)*D$18, 0)),0),"")</f>
        <v/>
      </c>
      <c r="E270" s="230" t="str">
        <f aca="false">IF(B270&lt;&gt;"", IF(C$16="PRELIM",'Grade computation'!E270, IF(C$16="MIDTERM",'Grade computation'!M270, IF(C$16="FINAL",'Grade computation'!U270,""))),"")</f>
        <v/>
      </c>
      <c r="F270" s="232" t="str">
        <f aca="false">IF(B270&lt;&gt;"",IFERROR(IF(B$11="80-20", (((E270/E$19)*X$6)+X$7)*F$18, IF(B$11="60-40", (((E270/E$19)*Y$6)+Y$7)*F$18, 0)),0),"")</f>
        <v/>
      </c>
      <c r="G270" s="233" t="str">
        <f aca="false">IF(B270&lt;&gt;"",IFERROR((D270+F270),0),"")</f>
        <v/>
      </c>
      <c r="H270" s="234" t="str">
        <f aca="false">IF(B270&lt;&gt;"",IF(C$16="PRELIM", 'Grade computation'!H270, IF(C$16="MIDTERM", 'Grade computation'!P270, IF(C$16="FINAL",'Grade computation'!X270, ""))),"")</f>
        <v/>
      </c>
      <c r="I270" s="233" t="str">
        <f aca="false">IF(B270&lt;&gt;"",IFERROR(IF(B$11="80-20", (((H270/H$19)*X$6)+X$7)*I$19, IF(B$11="60-40", (((H270/H$19)*Y$6)+Y$7)*I$19, 0)),0),"")</f>
        <v/>
      </c>
      <c r="J270" s="237" t="str">
        <f aca="false">IFERROR((G270+I270),"")</f>
        <v/>
      </c>
      <c r="K270" s="183" t="str">
        <f aca="false">IFERROR(IF(J270="","",IF(J270&gt;=75,"PASSED","FAILED")),"")</f>
        <v/>
      </c>
      <c r="L270" s="183"/>
      <c r="M270" s="194" t="str">
        <f aca="false">IF(B270 &lt;&gt; "", IFERROR(IF(C$16 = "PRELIM", SUMIF('Database (LECTURE-RES-PRAC)'!D$14:AG$14, "CLO1", 'Database (LECTURE-RES-PRAC)'!D267:AG267) / 'Grade computation'!F$4, IF(C$16 = "MIDTERM", SUMIF('Database (LECTURE-RES-PRAC)'!AJ$14:BM$14, "CLO1", 'Database (LECTURE-RES-PRAC)'!AJ267:BM267) / 'Grade computation'!G$4, IF(C$16 = "FINAL", SUMIF('Database (LECTURE-RES-PRAC)'!BP$14:CS$14, "CLO1", 'Database (LECTURE-RES-PRAC)'!BP267:CS267) / 'Grade computation'!H$4,""))),""),"")</f>
        <v/>
      </c>
      <c r="N270" s="286" t="str">
        <f aca="false">IF(B270&lt;&gt;"",IF(M270="","",IF(M270&lt;0.5,1,IF(AND(M270&gt;=0.5,M270&lt;P$10),2,IF(M270&gt;=P$10,3)))),"")</f>
        <v/>
      </c>
      <c r="O270" s="194" t="str">
        <f aca="false">IF(B270 &lt;&gt; "",IF(AND('PRINTABLE (per grading)'!H$16="EXAM", 'PRINTABLE (per grading)'!B$13="Prelim"), IF(ISERROR(SUMIF('Exam (LECTURE ONLY)'!D$20:M$20, "CLO1", 'Exam (LECTURE ONLY)'!D272:M272) / 'Exam (LECTURE ONLY)'!AL$6), "", SUMIF('Exam (LECTURE ONLY)'!D$20:M$20, "CLO1", 'Exam (LECTURE ONLY)'!D272:M272) /'Exam (LECTURE ONLY)'!AL$6),
IF(AND('PRINTABLE (per grading)'!H$16="EXAM", 'PRINTABLE (per grading)'!B$13="Midterm"), IF(ISERROR(SUMIF('Exam (LECTURE ONLY)'!O$20:X$20, "CLO1", 'Exam (LECTURE ONLY)'!O272:X272) / 'Exam (LECTURE ONLY)'!AM$6), "", SUMIF('Exam (LECTURE ONLY)'!O$20:X$20, "CLO1", 'Exam (LECTURE ONLY)'!O272:X272) / 'Exam (LECTURE ONLY)'!AM$6),
IF(AND('PRINTABLE (per grading)'!H$16="EXAM", 'PRINTABLE (per grading)'!B$13="Final"), IF(ISERROR(SUMIF('Exam (LECTURE ONLY)'!Z$20:AI$20, "CLO1", 'Exam (LECTURE ONLY)'!Z272:AI272) / 'Exam (LECTURE ONLY)'!AN$6), "", SUMIF('Exam (LECTURE ONLY)'!Z$20:AI$20, "CLO1", 'Exam (LECTURE ONLY)'!Z272:AI272) / 'Exam (LECTURE ONLY)'!AN$6),
IF(AND('PRINTABLE (per grading)'!H$16="OUTPUT", 'PRINTABLE (per grading)'!B$13="Prelim"), IF(ISERROR(SUMIF(OUTPUT!C$20:M$20, "CLO1", OUTPUT!C272:M272) / OUTPUT!AL$6), "", SUMIF(OUTPUT!C$20:M$20, "CLO1", OUTPUT!C272:M272) / OUTPUT!AL$6),
IF(AND('PRINTABLE (per grading)'!H$16="OUTPUT", 'PRINTABLE (per grading)'!B$13="Midterm"), IF(ISERROR(SUMIF(OUTPUT!O$20:Y$20, "CLO1", OUTPUT!O272:Y272) / OUTPUT!AM$6), "", SUMIF(OUTPUT!O$20:Y$20, "CLO1", OUTPUT!O272:Y272) / OUTPUT!AM$6),
IF(AND('PRINTABLE (per grading)'!H$16="OUTPUT", 'PRINTABLE (per grading)'!B$13="Final"), IF(ISERROR(SUMIF(OUTPUT!AA$20:AI$20, "CLO1", OUTPUT!AA272:AI272) / OUTPUT!AN$6), "", SUMIF(OUTPUT!AA$20:AI$20, "CLO1", OUTPUT!AA272:AI272) / OUTPUT!AN$6),
"")))))),"")</f>
        <v/>
      </c>
      <c r="P270" s="286" t="str">
        <f aca="false">IF(B270&lt;&gt;"",IF(O270="","",IF(O270&lt;0.5,1,IF(AND(O270&gt;=0.5,O270&lt;P$10),2,IF(O270&gt;=P$10,3)))),"")</f>
        <v/>
      </c>
      <c r="Q270" s="287" t="str">
        <f aca="false">IF(B270 &lt;&gt; "",IFERROR(IF(AVERAGE(M270,O270)&gt;=P$10,"Y","N"),""),"")</f>
        <v/>
      </c>
      <c r="R270" s="194" t="str">
        <f aca="false">IF(B270 &lt;&gt; "", IFERROR(IF(C$16 = "PRELIM", SUMIF('Database (LECTURE-RES-PRAC)'!D$14:AG$14, "CLO2", 'Database (LECTURE-RES-PRAC)'!D267:AG267) / 'Grade computation'!F$5, IF(C$16 = "MIDTERM", SUMIF('Database (LECTURE-RES-PRAC)'!AJ$14:BM$14, "CLO2", 'Database (LECTURE-RES-PRAC)'!AJ267:BM267) / 'Grade computation'!G$5, IF(C$16 = "FINAL", SUMIF('Database (LECTURE-RES-PRAC)'!BP$14:CS$14, "CLO2", 'Database (LECTURE-RES-PRAC)'!BP267:CS267) / 'Grade computation'!H$5,""))),""),"")</f>
        <v/>
      </c>
      <c r="S270" s="286" t="str">
        <f aca="false">IF(B270&lt;&gt;"",IF(R270="","",IF(R270&lt;0.5,1,IF(AND(R270&gt;=0.5,R270&lt;P$10),2,IF(R270&gt;=P$10,3)))),"")</f>
        <v/>
      </c>
      <c r="T270" s="194" t="str">
        <f aca="false">IF(B270 &lt;&gt; "",IF(AND('PRINTABLE (per grading)'!H$16="EXAM", 'PRINTABLE (per grading)'!B$13="Prelim"), IF(ISERROR(SUMIF('Exam (LECTURE ONLY)'!D$20:M$20, "CLO2", 'Exam (LECTURE ONLY)'!D272:M272) / 'Exam (LECTURE ONLY)'!AL$7), "", SUMIF('Exam (LECTURE ONLY)'!D$20:M$20, "CLO2", 'Exam (LECTURE ONLY)'!D272:M272) /'Exam (LECTURE ONLY)'!AL$7),
IF(AND('PRINTABLE (per grading)'!H$16="EXAM", 'PRINTABLE (per grading)'!B$13="Midterm"), IF(ISERROR(SUMIF('Exam (LECTURE ONLY)'!O$20:X$20, "CLO2", 'Exam (LECTURE ONLY)'!O272:X272) / 'Exam (LECTURE ONLY)'!AM$7), "", SUMIF('Exam (LECTURE ONLY)'!O$20:X$20, "CLO2", 'Exam (LECTURE ONLY)'!O272:X272) / 'Exam (LECTURE ONLY)'!AM$7),
IF(AND('PRINTABLE (per grading)'!H$16="EXAM", 'PRINTABLE (per grading)'!B$13="Final"), IF(ISERROR(SUMIF('Exam (LECTURE ONLY)'!Z$20:AI$20, "CLO2", 'Exam (LECTURE ONLY)'!Z272:AI272) / 'Exam (LECTURE ONLY)'!AN$7), "", SUMIF('Exam (LECTURE ONLY)'!Z$20:AI$20, "CLO2", 'Exam (LECTURE ONLY)'!Z272:AI272) / 'Exam (LECTURE ONLY)'!AN$7),
IF(AND('PRINTABLE (per grading)'!H$16="OUTPUT", 'PRINTABLE (per grading)'!B$13="Prelim"), IF(ISERROR(SUMIF(OUTPUT!C$20:M$20, "CLO2", OUTPUT!C272:M272) / OUTPUT!AL$7), "", SUMIF(OUTPUT!C$20:M$20, "CLO2", OUTPUT!C272:M272) / OUTPUT!AL$7),
IF(AND('PRINTABLE (per grading)'!H$16="OUTPUT", 'PRINTABLE (per grading)'!B$13="Midterm"), IF(ISERROR(SUMIF(OUTPUT!O$20:Y$20, "CLO2", OUTPUT!O272:Y272) / OUTPUT!AM$7), "", SUMIF(OUTPUT!O$20:Y$20, "CLO2", OUTPUT!O272:Y272) / OUTPUT!AM$7),
IF(AND('PRINTABLE (per grading)'!H$16="OUTPUT", 'PRINTABLE (per grading)'!B$13="Final"), IF(ISERROR(SUMIF(OUTPUT!AA$20:AI$20, "CLO2", OUTPUT!AA272:AI272) / OUTPUT!AN$7), "", SUMIF(OUTPUT!AA$20:AI$20, "CLO2", OUTPUT!AA272:AI272) / OUTPUT!AN$7),
"")))))),"")</f>
        <v/>
      </c>
      <c r="U270" s="286" t="str">
        <f aca="false">IF(B270&lt;&gt;"",IF(T270="","",IF(T270&lt;0.5,1,IF(AND(T270&gt;=0.5,T270&lt;P$10),2,IF(T270&gt;=P$10,3)))),"")</f>
        <v/>
      </c>
      <c r="V270" s="287" t="str">
        <f aca="false">IF(B270 &lt;&gt; "",IFERROR(IF(AVERAGE(R270,T270)&gt;=P$10,"Y","N"),""),"")</f>
        <v/>
      </c>
      <c r="W270" s="194" t="str">
        <f aca="false">IF(B270 &lt;&gt; "", IFERROR(IF(C$16 = "PRELIM", SUMIF('Database (LECTURE-RES-PRAC)'!D$14:AG$14, "CLO3", 'Database (LECTURE-RES-PRAC)'!D267:AG267) / 'Grade computation'!F$6, IF(C$16 = "MIDTERM", SUMIF('Database (LECTURE-RES-PRAC)'!AJ$14:BM$14, "CLO3", 'Database (LECTURE-RES-PRAC)'!AJ267:BM267) / 'Grade computation'!G$6, IF(C$16 = "FINAL", SUMIF('Database (LECTURE-RES-PRAC)'!BP$14:CS$14, "CLO3", 'Database (LECTURE-RES-PRAC)'!BP267:CS267) / 'Grade computation'!H$6,""))),""),"")</f>
        <v/>
      </c>
      <c r="X270" s="286" t="str">
        <f aca="false">IF(B270&lt;&gt;"",IF(W270="","",IF(W270&lt;0.5,1,IF(AND(W270&gt;=0.5,W270&lt;P$10),2,IF(W270&gt;=P$10,3)))),"")</f>
        <v/>
      </c>
      <c r="Y270" s="194" t="str">
        <f aca="false">IF(B270 &lt;&gt; "",IF(AND('PRINTABLE (per grading)'!H$16="EXAM", 'PRINTABLE (per grading)'!B$13="Prelim"), IF(ISERROR(SUMIF('Exam (LECTURE ONLY)'!D$20:M$20, "CLO3", 'Exam (LECTURE ONLY)'!D272:M272) / 'Exam (LECTURE ONLY)'!AL$8), "", SUMIF('Exam (LECTURE ONLY)'!D$20:M$20, "CLO3", 'Exam (LECTURE ONLY)'!D272:M272) /'Exam (LECTURE ONLY)'!AL$8),
IF(AND('PRINTABLE (per grading)'!H$16="EXAM", 'PRINTABLE (per grading)'!B$13="Midterm"), IF(ISERROR(SUMIF('Exam (LECTURE ONLY)'!O$20:X$20, "CLO3", 'Exam (LECTURE ONLY)'!O272:X272) / 'Exam (LECTURE ONLY)'!AM$8), "", SUMIF('Exam (LECTURE ONLY)'!O$20:X$20, "CLO3", 'Exam (LECTURE ONLY)'!O272:X272) / 'Exam (LECTURE ONLY)'!AM$8),
IF(AND('PRINTABLE (per grading)'!H$16="EXAM", 'PRINTABLE (per grading)'!B$13="Final"), IF(ISERROR(SUMIF('Exam (LECTURE ONLY)'!Z$20:AI$20, "CLO3", 'Exam (LECTURE ONLY)'!Z272:AI272) / 'Exam (LECTURE ONLY)'!AN$8), "", SUMIF('Exam (LECTURE ONLY)'!Z$20:AI$20, "CLO3", 'Exam (LECTURE ONLY)'!Z272:AI272) / 'Exam (LECTURE ONLY)'!AN$8),
IF(AND('PRINTABLE (per grading)'!H$16="OUTPUT", 'PRINTABLE (per grading)'!B$13="Prelim"), IF(ISERROR(SUMIF(OUTPUT!C$20:M$20, "CLO3", OUTPUT!C272:M272) / OUTPUT!AL$8), "", SUMIF(OUTPUT!C$20:M$20, "CLO3", OUTPUT!C272:M272) / OUTPUT!AL$8),
IF(AND('PRINTABLE (per grading)'!H$16="OUTPUT", 'PRINTABLE (per grading)'!B$13="Midterm"), IF(ISERROR(SUMIF(OUTPUT!O$20:Y$20, "CLO3", OUTPUT!O272:Y272) / OUTPUT!AM$8), "", SUMIF(OUTPUT!O$20:Y$20, "CLO3", OUTPUT!O272:Y272) / OUTPUT!AM$8),
IF(AND('PRINTABLE (per grading)'!H$16="OUTPUT", 'PRINTABLE (per grading)'!B$13="Final"), IF(ISERROR(SUMIF(OUTPUT!AA$20:AI$20, "CLO3", OUTPUT!AA272:AI272) / OUTPUT!AN$8), "", SUMIF(OUTPUT!AA$20:AI$20, "CLO3", OUTPUT!AA272:AI272) / OUTPUT!AN$8),
"" )))))),"")</f>
        <v/>
      </c>
      <c r="Z270" s="286" t="str">
        <f aca="false">IF(B270&lt;&gt;"",IF(Y270="","",IF(Y270&lt;0.5,1,IF(AND(Y270&gt;=0.5,Y270&lt;P$10),2,IF(Y270&gt;=P$10,3)))),"")</f>
        <v/>
      </c>
      <c r="AA270" s="287" t="str">
        <f aca="false">IF(B270 &lt;&gt; "",IFERROR(IF(AVERAGE(W270,Y270)&gt;=P$10,"Y","N"),""),"")</f>
        <v/>
      </c>
      <c r="AB270" s="194" t="str">
        <f aca="false">IF(B270 &lt;&gt; "", IFERROR(IF(C$16 = "PRELIM", SUMIF('Database (LECTURE-RES-PRAC)'!D$14:AG$14, "CLO4", 'Database (LECTURE-RES-PRAC)'!D267:AG267) / 'Grade computation'!F$7, IF(C$16 = "MIDTERM", SUMIF('Database (LECTURE-RES-PRAC)'!AJ$14:BM$14, "CLO4", 'Database (LECTURE-RES-PRAC)'!AJ267:BM267) / 'Grade computation'!G$7, IF(C$16 = "FINAL", SUMIF('Database (LECTURE-RES-PRAC)'!BP$14:CS$14, "CLO4", 'Database (LECTURE-RES-PRAC)'!BP267:CS267) / 'Grade computation'!H$7,""))),""),"")</f>
        <v/>
      </c>
      <c r="AC270" s="286" t="str">
        <f aca="false">IF(B270&lt;&gt;"",IF(AB270="","",IF(AB270&lt;0.5,1,IF(AND(AB270&gt;=0.5,AB270&lt;P$10),2,IF(AB270&gt;=P$10,3)))),"")</f>
        <v/>
      </c>
      <c r="AD270" s="194" t="str">
        <f aca="false">IF(B270 &lt;&gt; "",IF(AND('PRINTABLE (per grading)'!H$16="EXAM", 'PRINTABLE (per grading)'!B$13="Prelim"), IF(ISERROR(SUMIF('Exam (LECTURE ONLY)'!D$20:M$20, "CLO4", 'Exam (LECTURE ONLY)'!D272:M272) / 'Exam (LECTURE ONLY)'!AL$9), "", SUMIF('Exam (LECTURE ONLY)'!D$20:M$20, "CLO4", 'Exam (LECTURE ONLY)'!D272:M272) /'Exam (LECTURE ONLY)'!AL$9),
IF(AND('PRINTABLE (per grading)'!H$16="EXAM", 'PRINTABLE (per grading)'!B$13="Midterm"), IF(ISERROR(SUMIF('Exam (LECTURE ONLY)'!O$20:X$20, "CLO4", 'Exam (LECTURE ONLY)'!O272:X272) / 'Exam (LECTURE ONLY)'!AM$9), "", SUMIF('Exam (LECTURE ONLY)'!O$20:X$20, "CLO4", 'Exam (LECTURE ONLY)'!O272:X272) / 'Exam (LECTURE ONLY)'!AM$9),
IF(AND('PRINTABLE (per grading)'!H$16="EXAM", 'PRINTABLE (per grading)'!B$13="Final"), IF(ISERROR(SUMIF('Exam (LECTURE ONLY)'!Z$20:AI$20, "CLO4", 'Exam (LECTURE ONLY)'!Z272:AI272) / 'Exam (LECTURE ONLY)'!AN$9), "", SUMIF('Exam (LECTURE ONLY)'!Z$20:AI$20, "CLO4", 'Exam (LECTURE ONLY)'!Z272:AI272) / 'Exam (LECTURE ONLY)'!AN$9),
IF(AND('PRINTABLE (per grading)'!H$16="OUTPUT", 'PRINTABLE (per grading)'!B$13="Prelim"), IF(ISERROR(SUMIF(OUTPUT!C$20:M$20, "CLO4", OUTPUT!C272:M272) / OUTPUT!AL$9), "", SUMIF(OUTPUT!C$20:M$20, "CLO4", OUTPUT!C272:M272) / OUTPUT!AL$9),
IF(AND('PRINTABLE (per grading)'!H$16="OUTPUT", 'PRINTABLE (per grading)'!B$13="Midterm"), IF(ISERROR(SUMIF(OUTPUT!O$20:Y$20, "CLO4", OUTPUT!O272:Y272) / OUTPUT!AM$9), "", SUMIF(OUTPUT!O$20:Y$20, "CLO4", OUTPUT!O272:Y272) / OUTPUT!AM$9),
IF(AND('PRINTABLE (per grading)'!H$16="OUTPUT", 'PRINTABLE (per grading)'!B$13="Final"), IF(ISERROR(SUMIF(OUTPUT!AA$20:AI$20, "CLO4", OUTPUT!AA272:AI272) / OUTPUT!AN$9), "", SUMIF(OUTPUT!AA$20:AI$20, "CLO4", OUTPUT!AA272:AI272) / OUTPUT!AN$9),
"")))))),"")</f>
        <v/>
      </c>
      <c r="AE270" s="286" t="str">
        <f aca="false">IF(B270&lt;&gt;"",IF(AD270="","",IF(AD270&lt;0.5,1,IF(AND(AD270&gt;=0.5,AD270&lt;P$10),2,IF(AD270&gt;=P$10,3)))),"")</f>
        <v/>
      </c>
      <c r="AF270" s="287" t="str">
        <f aca="false">IF(B270 &lt;&gt; "",IFERROR(IF(AVERAGE(AB270,AD270)&gt;=P$10,"Y","N"),""),"")</f>
        <v/>
      </c>
      <c r="AG270" s="194" t="str">
        <f aca="false">IF(B270 &lt;&gt; "", IFERROR(IF(C$16 = "PRELIM", SUMIF('Database (LECTURE-RES-PRAC)'!D$14:AG$14, "CLO5", 'Database (LECTURE-RES-PRAC)'!D267:AG267) / 'Grade computation'!F$8, IF(C$16 = "MIDTERM", SUMIF('Database (LECTURE-RES-PRAC)'!AJ$14:BM$14, "CLO5", 'Database (LECTURE-RES-PRAC)'!AJ267:BM267) / 'Grade computation'!G$8, IF(C$16 = "FINAL", SUMIF('Database (LECTURE-RES-PRAC)'!BP$14:CS$14, "CLO5", 'Database (LECTURE-RES-PRAC)'!BP267:CS267) / 'Grade computation'!H$8,""))),""),"")</f>
        <v/>
      </c>
      <c r="AH270" s="286" t="str">
        <f aca="false">IF(B270&lt;&gt;"",IF(AG270="","",IF(AG270&lt;0.5,1,IF(AND(AG270&gt;=0.5,AG270&lt;P$10),2,IF(AG270&gt;=P$10,3)))),"")</f>
        <v/>
      </c>
      <c r="AI270" s="194" t="str">
        <f aca="false">IF(B270 &lt;&gt; "",IF(AND('PRINTABLE (per grading)'!H$16="EXAM", 'PRINTABLE (per grading)'!B$13="Prelim"), IF(ISERROR(SUMIF('Exam (LECTURE ONLY)'!D$20:M$20, "CLO5", 'Exam (LECTURE ONLY)'!D272:M272) / 'Exam (LECTURE ONLY)'!AL$10), "", SUMIF('Exam (LECTURE ONLY)'!D$20:M$20, "CLO5", 'Exam (LECTURE ONLY)'!D272:M272) /'Exam (LECTURE ONLY)'!AL$10),
IF(AND('PRINTABLE (per grading)'!H$16="EXAM", 'PRINTABLE (per grading)'!B$13="Midterm"), IF(ISERROR(SUMIF('Exam (LECTURE ONLY)'!O$20:X$20, "CLO5", 'Exam (LECTURE ONLY)'!O272:X272) / 'Exam (LECTURE ONLY)'!AM$10), "", SUMIF('Exam (LECTURE ONLY)'!O$20:X$20, "CLO5", 'Exam (LECTURE ONLY)'!O272:X272) / 'Exam (LECTURE ONLY)'!AM$10),
IF(AND('PRINTABLE (per grading)'!H$16="EXAM", 'PRINTABLE (per grading)'!B$13="Final"), IF(ISERROR(SUMIF('Exam (LECTURE ONLY)'!Z$20:AI$20, "CLO5", 'Exam (LECTURE ONLY)'!Z272:AI272) / 'Exam (LECTURE ONLY)'!AN$10), "", SUMIF('Exam (LECTURE ONLY)'!Z$20:AI$20, "CLO5", 'Exam (LECTURE ONLY)'!Z272:AI272) / 'Exam (LECTURE ONLY)'!AN$10),
IF(AND('PRINTABLE (per grading)'!H$16="OUTPUT", 'PRINTABLE (per grading)'!B$13="Prelim"), IF(ISERROR(SUMIF(OUTPUT!C$20:M$20, "CLO5", OUTPUT!C272:M272) / OUTPUT!AL$10), "", SUMIF(OUTPUT!C$20:M$20, "CLO5", OUTPUT!C272:M272) / OUTPUT!AL$10),
IF(AND('PRINTABLE (per grading)'!H$16="OUTPUT", 'PRINTABLE (per grading)'!B$13="Midterm"), IF(ISERROR(SUMIF(OUTPUT!O$20:Y$20, "CLO5", OUTPUT!O272:Y272) / OUTPUT!AM$10), "", SUMIF(OUTPUT!O$20:Y$20, "CLO5", OUTPUT!O272:Y272) / OUTPUT!AM$10),
IF(AND('PRINTABLE (per grading)'!H$16="OUTPUT", 'PRINTABLE (per grading)'!B$13="Final"), IF(ISERROR(SUMIF(OUTPUT!AA$20:AI$20, "CLO5", OUTPUT!AA272:AI272) / OUTPUT!AN$10), "", SUMIF(OUTPUT!AA$20:AI$20, "CLO5", OUTPUT!AA272:AI272) / OUTPUT!AN$10),
"")))))),"")</f>
        <v/>
      </c>
      <c r="AJ270" s="286" t="str">
        <f aca="false">IF(B270&lt;&gt;"",IF(AI270="","",IF(AI270&lt;0.5,1,IF(AND(AI270&gt;=0.5,AI270&lt;P$10),2,IF(AI270&gt;=P$10,3)))),"")</f>
        <v/>
      </c>
      <c r="AK270" s="287" t="str">
        <f aca="false">IF(B270 &lt;&gt; "",IFERROR(IF(AVERAGE(AG270,AI270)&gt;=P$10,"Y","N"),""),"")</f>
        <v/>
      </c>
      <c r="AL270" s="194" t="str">
        <f aca="false">IF(B270 &lt;&gt; "", IFERROR(IF(C$16 = "PRELIM", SUMIF('Database (LECTURE-RES-PRAC)'!D$14:AG$14, "CLO6", 'Database (LECTURE-RES-PRAC)'!D267:AG267) / 'Grade computation'!F$9, IF(C$16 = "MIDTERM", SUMIF('Database (LECTURE-RES-PRAC)'!AJ$14:BM$14, "CLO6", 'Database (LECTURE-RES-PRAC)'!AJ267:BM267) / 'Grade computation'!G$9, IF(C$16 = "FINAL", SUMIF('Database (LECTURE-RES-PRAC)'!BP$14:CS$14, "CLO6", 'Database (LECTURE-RES-PRAC)'!BP267:CS267) / 'Grade computation'!H$9,""))),""),"")</f>
        <v/>
      </c>
      <c r="AM270" s="286" t="str">
        <f aca="false">IF(B270&lt;&gt;"",IF(AL270="","",IF(AL270&lt;0.5,1,IF(AND(AL270&gt;=0.5,AL270&lt;P$10),2,IF(AL270&gt;=P$10,3)))),"")</f>
        <v/>
      </c>
      <c r="AN270" s="194" t="str">
        <f aca="false">IF(B270 &lt;&gt; "",IF(AND('PRINTABLE (per grading)'!H$16="EXAM", 'PRINTABLE (per grading)'!B$13="Prelim"), IF(ISERROR(SUMIF('Exam (LECTURE ONLY)'!D$20:M$20, "CLO6", 'Exam (LECTURE ONLY)'!D272:M272) / 'Exam (LECTURE ONLY)'!AL$11), "", SUMIF('Exam (LECTURE ONLY)'!D$20:M$20, "CLO6", 'Exam (LECTURE ONLY)'!D272:M272) /'Exam (LECTURE ONLY)'!AL$11),
IF(AND('PRINTABLE (per grading)'!H$16="EXAM", 'PRINTABLE (per grading)'!B$13="Midterm"), IF(ISERROR(SUMIF('Exam (LECTURE ONLY)'!O$20:X$20, "CLO6", 'Exam (LECTURE ONLY)'!O272:X272) / 'Exam (LECTURE ONLY)'!AM$11), "", SUMIF('Exam (LECTURE ONLY)'!O$20:X$20, "CLO6", 'Exam (LECTURE ONLY)'!O272:X272) / 'Exam (LECTURE ONLY)'!AM$11),
IF(AND('PRINTABLE (per grading)'!H$16="EXAM", 'PRINTABLE (per grading)'!B$13="Final"), IF(ISERROR(SUMIF('Exam (LECTURE ONLY)'!Z$20:AI$20, "CLO6", 'Exam (LECTURE ONLY)'!Z272:AI272) / 'Exam (LECTURE ONLY)'!AN$11), "", SUMIF('Exam (LECTURE ONLY)'!Z$20:AI$20, "CLO6", 'Exam (LECTURE ONLY)'!Z272:AI272) / 'Exam (LECTURE ONLY)'!AN$11),
IF(AND('PRINTABLE (per grading)'!H$16="OUTPUT", 'PRINTABLE (per grading)'!B$13="Prelim"), IF(ISERROR(SUMIF(OUTPUT!C$20:M$20, "CLO6", OUTPUT!C272:M272) / OUTPUT!AL$11), "", SUMIF(OUTPUT!C$20:M$20, "CLO6", OUTPUT!C272:M272) / OUTPUT!AL$11),
IF(AND('PRINTABLE (per grading)'!H$16="OUTPUT", 'PRINTABLE (per grading)'!B$13="Midterm"), IF(ISERROR(SUMIF(OUTPUT!O$20:Y$20, "CLO6", OUTPUT!O272:Y272) / OUTPUT!AM$11), "", SUMIF(OUTPUT!O$20:Y$20, "CLO6", OUTPUT!O272:Y272) / OUTPUT!AM$11),
IF(AND('PRINTABLE (per grading)'!H$16="OUTPUT", 'PRINTABLE (per grading)'!B$13="Final"), IF(ISERROR(SUMIF(OUTPUT!AA$20:AI$20, "CLO6", OUTPUT!AA272:AI272) / OUTPUT!AN$11), "", SUMIF(OUTPUT!AA$20:AI$20, "CLO6", OUTPUT!AA272:AI272) / OUTPUT!AN$11),
"")))))),"")</f>
        <v/>
      </c>
      <c r="AO270" s="286" t="str">
        <f aca="false">IF(B270&lt;&gt;"",IF(AN270="","",IF(AN270&lt;0.5,1,IF(AND(AN270&gt;=0.5,AN270&lt;P$10),2,IF(AN270&gt;=P$10,3)))),"")</f>
        <v/>
      </c>
      <c r="AP270" s="287" t="str">
        <f aca="false">IF(B270 &lt;&gt; "",IFERROR(IF(AVERAGE(AL270,AN270)&gt;=P$10,"Y","N"),""),"")</f>
        <v/>
      </c>
      <c r="AQ270" s="194" t="str">
        <f aca="false">IF(B270 &lt;&gt; "", IFERROR(IF(C$16 = "PRELIM", SUMIF('Database (LECTURE-RES-PRAC)'!D$14:AG$14, "CLO7", 'Database (LECTURE-RES-PRAC)'!D267:AG267) / 'Grade computation'!F$10, IF(C$16 = "MIDTERM", SUMIF('Database (LECTURE-RES-PRAC)'!AJ$14:BM$14, "CLO7", 'Database (LECTURE-RES-PRAC)'!AJ267:BM267) / 'Grade computation'!G$10, IF(C$16 = "FINAL", SUMIF('Database (LECTURE-RES-PRAC)'!BP$14:CS$14, "CLO7", 'Database (LECTURE-RES-PRAC)'!BP267:CS267) / 'Grade computation'!H$10,""))),""),"")</f>
        <v/>
      </c>
      <c r="AR270" s="286" t="str">
        <f aca="false">IF(B270&lt;&gt;"",IF(AQ270="","",IF(AQ270&lt;0.5,1,IF(AND(AQ270&gt;=0.5,AQ270&lt;P$10),2,IF(AQ270&gt;=P$10,3)))),"")</f>
        <v/>
      </c>
      <c r="AS270" s="194" t="str">
        <f aca="false">IF(B270 &lt;&gt; "",IF(AND('PRINTABLE (per grading)'!H$16="EXAM", 'PRINTABLE (per grading)'!B$13="Prelim"), IF(ISERROR(SUMIF('Exam (LECTURE ONLY)'!D$20:M$20, "CLO7", 'Exam (LECTURE ONLY)'!D272:M272) / 'Exam (LECTURE ONLY)'!AL$12), "", SUMIF('Exam (LECTURE ONLY)'!D$20:M$20, "CLO7", 'Exam (LECTURE ONLY)'!D272:M272) /'Exam (LECTURE ONLY)'!AL$12),
IF(AND('PRINTABLE (per grading)'!H$16="EXAM", 'PRINTABLE (per grading)'!B$13="Midterm"), IF(ISERROR(SUMIF('Exam (LECTURE ONLY)'!O$20:X$20, "CLO7", 'Exam (LECTURE ONLY)'!O272:X272) / 'Exam (LECTURE ONLY)'!AM$12), "", SUMIF('Exam (LECTURE ONLY)'!O$20:X$20, "CLO7", 'Exam (LECTURE ONLY)'!O272:X272) / 'Exam (LECTURE ONLY)'!AM$12),
IF(AND('PRINTABLE (per grading)'!H$16="EXAM", 'PRINTABLE (per grading)'!B$13="Final"), IF(ISERROR(SUMIF('Exam (LECTURE ONLY)'!Z$20:AI$20, "CLO7", 'Exam (LECTURE ONLY)'!Z272:AI272) / 'Exam (LECTURE ONLY)'!AN$12), "", SUMIF('Exam (LECTURE ONLY)'!Z$20:AI$20, "CLO7", 'Exam (LECTURE ONLY)'!Z272:AI272) / 'Exam (LECTURE ONLY)'!AN$12),
IF(AND('PRINTABLE (per grading)'!H$16="OUTPUT", 'PRINTABLE (per grading)'!B$13="Prelim"), IF(ISERROR(SUMIF(OUTPUT!C$20:M$20, "CLO7", OUTPUT!C272:M272) / OUTPUT!AL$12), "", SUMIF(OUTPUT!C$20:M$20, "CLO7", OUTPUT!C272:M272) / OUTPUT!AL$12),
IF(AND('PRINTABLE (per grading)'!H$16="OUTPUT", 'PRINTABLE (per grading)'!B$13="Midterm"), IF(ISERROR(SUMIF(OUTPUT!O$20:Y$20, "CLO7", OUTPUT!O272:Y272) / OUTPUT!AM$12), "", SUMIF(OUTPUT!O$20:Y$20, "CLO7", OUTPUT!O272:Y272) / OUTPUT!AM$12),
IF(AND('PRINTABLE (per grading)'!H$16="OUTPUT", 'PRINTABLE (per grading)'!B$13="Final"), IF(ISERROR(SUMIF(OUTPUT!AA$20:AI$20, "CLO7", OUTPUT!AA272:AI272) / OUTPUT!AN$12), "", SUMIF(OUTPUT!AA$20:AI$20, "CLO7", OUTPUT!AA272:AI272) / OUTPUT!AN$12),
"")))))),"")</f>
        <v/>
      </c>
      <c r="AT270" s="286" t="str">
        <f aca="false">IF(B270&lt;&gt;"",IF(AS270="","",IF(AS270&lt;0.5,1,IF(AND(AS270&gt;=0.5,AS270&lt;P$10),2,IF(AS270&gt;=P$10,3)))),"")</f>
        <v/>
      </c>
      <c r="AU270" s="287" t="str">
        <f aca="false">IF(B270 &lt;&gt; "",IFERROR(IF(AVERAGE(AQ270,AS270)&gt;=P$10,"Y","N"),""),"")</f>
        <v/>
      </c>
      <c r="AV270" s="194" t="str">
        <f aca="false">IF(B270 &lt;&gt; "", IFERROR(IF(C$16 = "PRELIM", SUMIF('Database (LECTURE-RES-PRAC)'!D$14:AG$14, "CLO8", 'Database (LECTURE-RES-PRAC)'!D267:AG267) / 'Grade computation'!F$11, IF(C$16 = "MIDTERM", SUMIF('Database (LECTURE-RES-PRAC)'!AJ$14:BM$14, "CLO8", 'Database (LECTURE-RES-PRAC)'!AJ267:BM267) / 'Grade computation'!G$11, IF(C$16 = "FINAL", SUMIF('Database (LECTURE-RES-PRAC)'!BP$14:CS$14, "CLO8", 'Database (LECTURE-RES-PRAC)'!BP267:CS267) / 'Grade computation'!H$11,""))),""),"")</f>
        <v/>
      </c>
      <c r="AW270" s="286" t="str">
        <f aca="false">IF(B270&lt;&gt;"",IF(AV270="","",IF(AV270&lt;0.5,1,IF(AND(AV270&gt;=0.5,AV270&lt;P$10),2,IF(AV270&gt;=P$10,3)))),"")</f>
        <v/>
      </c>
      <c r="AX270" s="194" t="str">
        <f aca="false">IF(B270 &lt;&gt; "",IF(AND('PRINTABLE (per grading)'!H$16="EXAM", 'PRINTABLE (per grading)'!B$13="Prelim"), IF(ISERROR(SUMIF('Exam (LECTURE ONLY)'!D$20:M$20, "CLO8", 'Exam (LECTURE ONLY)'!D272:M272) / 'Exam (LECTURE ONLY)'!AL$13), "", SUMIF('Exam (LECTURE ONLY)'!D$20:M$20, "CLO8", 'Exam (LECTURE ONLY)'!D272:M272) /'Exam (LECTURE ONLY)'!AL$13),
IF(AND('PRINTABLE (per grading)'!H$16="EXAM", 'PRINTABLE (per grading)'!B$13="Midterm"), IF(ISERROR(SUMIF('Exam (LECTURE ONLY)'!O$20:X$20, "CLO8", 'Exam (LECTURE ONLY)'!O272:X272) / 'Exam (LECTURE ONLY)'!AM$13), "", SUMIF('Exam (LECTURE ONLY)'!O$20:X$20, "CLO8", 'Exam (LECTURE ONLY)'!O272:X272) / 'Exam (LECTURE ONLY)'!AM$13),
IF(AND('PRINTABLE (per grading)'!H$16="EXAM", 'PRINTABLE (per grading)'!B$13="Final"), IF(ISERROR(SUMIF('Exam (LECTURE ONLY)'!Z$20:AI$20, "CLO8", 'Exam (LECTURE ONLY)'!Z272:AI272) / 'Exam (LECTURE ONLY)'!AN$13), "", SUMIF('Exam (LECTURE ONLY)'!Z$20:AI$20, "CLO8", 'Exam (LECTURE ONLY)'!Z272:AI272) / 'Exam (LECTURE ONLY)'!AN$13),
IF(AND('PRINTABLE (per grading)'!H$16="OUTPUT", 'PRINTABLE (per grading)'!B$13="Prelim"), IF(ISERROR(SUMIF(OUTPUT!C$20:M$20, "CLO8", OUTPUT!C272:M272) / OUTPUT!AL$13), "", SUMIF(OUTPUT!C$20:M$20, "CLO8", OUTPUT!C272:M272) / OUTPUT!AL$13),
IF(AND('PRINTABLE (per grading)'!H$16="OUTPUT", 'PRINTABLE (per grading)'!B$13="Midterm"), IF(ISERROR(SUMIF(OUTPUT!O$20:Y$20, "CLO8", OUTPUT!O272:Y272) / OUTPUT!AM$13), "", SUMIF(OUTPUT!O$20:Y$20, "CLO8", OUTPUT!O272:Y272) / OUTPUT!AM$13),
IF(AND('PRINTABLE (per grading)'!H$16="OUTPUT", 'PRINTABLE (per grading)'!B$13="Final"), IF(ISERROR(SUMIF(OUTPUT!AA$20:AI$20, "CLO8", OUTPUT!AA272:AI272) / OUTPUT!AN$13), "", SUMIF(OUTPUT!AA$20:AI$20, "CLO8", OUTPUT!AA272:AI272) / OUTPUT!AN$13),
"")))))),"")</f>
        <v/>
      </c>
      <c r="AY270" s="286" t="str">
        <f aca="false">IF(B270&lt;&gt;"",IF(AX270="","",IF(AX270&lt;0.5,1,IF(AND(AX270&gt;=0.5,AX270&lt;P$10),2,IF(AX270&gt;=P$10,3)))),"")</f>
        <v/>
      </c>
      <c r="AZ270" s="287" t="str">
        <f aca="false">IF(B270 &lt;&gt; "",IFERROR(IF(AVERAGE(AV270,AX270)&gt;=P$10,"Y","N"),""),"")</f>
        <v/>
      </c>
      <c r="BA270" s="194" t="str">
        <f aca="false">IF(B270 &lt;&gt; "", IFERROR(IF(C$16 = "PRELIM", SUMIF('Database (LECTURE-RES-PRAC)'!D$14:AG$14, "CLO9", 'Database (LECTURE-RES-PRAC)'!D267:AG267) / 'Grade computation'!F$12, IF(C$16 = "MIDTERM", SUMIF('Database (LECTURE-RES-PRAC)'!AJ$14:BM$14, "CLO9", 'Database (LECTURE-RES-PRAC)'!AJ267:BM267) / 'Grade computation'!G$12, IF(C$16 = "FINAL", SUMIF('Database (LECTURE-RES-PRAC)'!BP$14:CS$14, "CLO9", 'Database (LECTURE-RES-PRAC)'!BP267:CS267) / 'Grade computation'!H$12,""))),""),"")</f>
        <v/>
      </c>
      <c r="BB270" s="286" t="str">
        <f aca="false">IF(B270&lt;&gt;"",IF(BA270="","",IF(BA270&lt;0.5,1,IF(AND(BA270&gt;=0.5,BA270&lt;P$10),2,IF(BA270&gt;=P$10,3)))),"")</f>
        <v/>
      </c>
      <c r="BC270" s="194" t="str">
        <f aca="false">IF(B270 &lt;&gt; "",IF(AND('PRINTABLE (per grading)'!H$16="EXAM", 'PRINTABLE (per grading)'!B$13="Prelim"), IF(ISERROR(SUMIF('Exam (LECTURE ONLY)'!D$20:M$20, "CLO9", 'Exam (LECTURE ONLY)'!D272:M272) / 'Exam (LECTURE ONLY)'!AL$14), "", SUMIF('Exam (LECTURE ONLY)'!D$20:M$20, "CLO9", 'Exam (LECTURE ONLY)'!D272:M272) /'Exam (LECTURE ONLY)'!AL$14),
IF(AND('PRINTABLE (per grading)'!H$16="EXAM", 'PRINTABLE (per grading)'!B$13="Midterm"), IF(ISERROR(SUMIF('Exam (LECTURE ONLY)'!O$20:X$20, "CLO9", 'Exam (LECTURE ONLY)'!O272:X272) / 'Exam (LECTURE ONLY)'!AM$14), "", SUMIF('Exam (LECTURE ONLY)'!O$20:X$20, "CLO9", 'Exam (LECTURE ONLY)'!O272:X272) / 'Exam (LECTURE ONLY)'!AM$14),
IF(AND('PRINTABLE (per grading)'!H$16="EXAM", 'PRINTABLE (per grading)'!B$13="Final"), IF(ISERROR(SUMIF('Exam (LECTURE ONLY)'!Z$20:AI$20, "CLO9", 'Exam (LECTURE ONLY)'!Z272:AI272) / 'Exam (LECTURE ONLY)'!AN$14), "", SUMIF('Exam (LECTURE ONLY)'!Z$20:AI$20, "CLO9", 'Exam (LECTURE ONLY)'!Z272:AI272) / 'Exam (LECTURE ONLY)'!AN$14),
IF(AND('PRINTABLE (per grading)'!H$16="OUTPUT", 'PRINTABLE (per grading)'!B$13="Prelim"), IF(ISERROR(SUMIF(OUTPUT!C$20:M$20, "CLO9", OUTPUT!C272:M272) / OUTPUT!AL$14), "", SUMIF(OUTPUT!C$20:M$20, "CLO9", OUTPUT!C272:M272) / OUTPUT!AL$14),
IF(AND('PRINTABLE (per grading)'!H$16="OUTPUT", 'PRINTABLE (per grading)'!B$13="Midterm"), IF(ISERROR(SUMIF(OUTPUT!O$20:Y$20, "CLO9", OUTPUT!O272:Y272) / OUTPUT!AM$14), "", SUMIF(OUTPUT!O$20:Y$20, "CLO9", OUTPUT!O272:Y272) / OUTPUT!AM$14),
IF(AND('PRINTABLE (per grading)'!H$16="OUTPUT", 'PRINTABLE (per grading)'!B$13="Final"), IF(ISERROR(SUMIF(OUTPUT!AA$20:AI$20, "CLO9", OUTPUT!AA272:AI272) / OUTPUT!AN$14), "", SUMIF(OUTPUT!AA$20:AI$20, "CLO9", OUTPUT!AA272:AI272) / OUTPUT!AN$14),
"")))))),"")</f>
        <v/>
      </c>
      <c r="BD270" s="286" t="str">
        <f aca="false">IF(B270&lt;&gt;"",IF(BC270="","",IF(BC270&lt;0.5,1,IF(AND(BC270&gt;=0.5,BC270&lt;P$10),2,IF(BC270&gt;=P$10,3)))),"")</f>
        <v/>
      </c>
      <c r="BE270" s="287" t="str">
        <f aca="false">IF(B270 &lt;&gt; "",IFERROR(IF(AVERAGE(BA270,BC270)&gt;=P$10,"Y","N"),""),"")</f>
        <v/>
      </c>
      <c r="BF270" s="194" t="str">
        <f aca="false">IF(B270 &lt;&gt; "", IFERROR(IF(C$16 = "PRELIM", SUMIF('Database (LECTURE-RES-PRAC)'!D$14:AG$14, "CLO10", 'Database (LECTURE-RES-PRAC)'!D267:AG267) / 'Grade computation'!F$13, IF(C$16 = "MIDTERM", SUMIF('Database (LECTURE-RES-PRAC)'!AJ$14:BM$14, "CLO10", 'Database (LECTURE-RES-PRAC)'!AJ267:BM267) / 'Grade computation'!G$13, IF(C$16 = "FINAL", SUMIF('Database (LECTURE-RES-PRAC)'!BP$14:CS$14, "CLO10", 'Database (LECTURE-RES-PRAC)'!BP267:CS267) / 'Grade computation'!H$13,""))),""),"")</f>
        <v/>
      </c>
      <c r="BG270" s="286" t="str">
        <f aca="false">IF(B270&lt;&gt;"",IF(BF270="","",IF(BF270&lt;0.5,1,IF(AND(BF270&gt;=0.5,BF270&lt;P$10),2,IF(BF270&gt;=P$10,3)))),"")</f>
        <v/>
      </c>
      <c r="BH270" s="194" t="str">
        <f aca="false">IF(B270 &lt;&gt; "",IF(AND('PRINTABLE (per grading)'!H$16="EXAM", 'PRINTABLE (per grading)'!B$13="Prelim"), IF(ISERROR(SUMIF('Exam (LECTURE ONLY)'!D$20:M$20, "CLO10", 'Exam (LECTURE ONLY)'!D272:M272) / 'Exam (LECTURE ONLY)'!AL$15), "", SUMIF('Exam (LECTURE ONLY)'!D$20:M$20, "CLO10", 'Exam (LECTURE ONLY)'!D272:M272) /'Exam (LECTURE ONLY)'!AL$15),
IF(AND('PRINTABLE (per grading)'!H$16="EXAM", 'PRINTABLE (per grading)'!B$13="Midterm"), IF(ISERROR(SUMIF('Exam (LECTURE ONLY)'!O$20:X$20, "CLO10", 'Exam (LECTURE ONLY)'!O272:X272) / 'Exam (LECTURE ONLY)'!AM$15), "", SUMIF('Exam (LECTURE ONLY)'!O$20:X$20, "CLO10", 'Exam (LECTURE ONLY)'!O272:X272) / 'Exam (LECTURE ONLY)'!AM$15),
IF(AND('PRINTABLE (per grading)'!H$16="EXAM", 'PRINTABLE (per grading)'!B$13="Final"), IF(ISERROR(SUMIF('Exam (LECTURE ONLY)'!Z$20:AI$20, "CLO10", 'Exam (LECTURE ONLY)'!Z272:AI272) / 'Exam (LECTURE ONLY)'!AN$15), "", SUMIF('Exam (LECTURE ONLY)'!Z$20:AI$20, "CLO10", 'Exam (LECTURE ONLY)'!Z272:AI272) / 'Exam (LECTURE ONLY)'!AN$15),
IF(AND('PRINTABLE (per grading)'!H$16="OUTPUT", 'PRINTABLE (per grading)'!B$13="Prelim"), IF(ISERROR(SUMIF(OUTPUT!C$20:M$20, "CLO10", OUTPUT!C272:M272) / OUTPUT!AL$15), "", SUMIF(OUTPUT!C$20:M$20, "CLO10", OUTPUT!C272:M272) / OUTPUT!AL$15),
IF(AND('PRINTABLE (per grading)'!H$16="OUTPUT", 'PRINTABLE (per grading)'!B$13="Midterm"), IF(ISERROR(SUMIF(OUTPUT!O$20:Y$20, "CLO10", OUTPUT!O272:Y272) / OUTPUT!AM$15), "", SUMIF(OUTPUT!O$20:Y$20, "CLO10", OUTPUT!O272:Y272) / OUTPUT!AM$15),
IF(AND('PRINTABLE (per grading)'!H$16="OUTPUT", 'PRINTABLE (per grading)'!B$13="Final"), IF(ISERROR(SUMIF(OUTPUT!AA$20:AI$20, "CLO10", OUTPUT!AA272:AI272) / OUTPUT!AN$15), "", SUMIF(OUTPUT!AA$20:AI$20, "CLO10", OUTPUT!AA272:AI272) / OUTPUT!AN$15),
"")))))),"")</f>
        <v/>
      </c>
      <c r="BI270" s="286" t="str">
        <f aca="false">IF(B270&lt;&gt;"",IF(BH270="","",IF(BH270&lt;0.5,1,IF(AND(BH270&gt;=0.5,BH270&lt;P$10),2,IF(BH270&gt;=P$10,3)))),"")</f>
        <v/>
      </c>
      <c r="BJ270" s="287" t="str">
        <f aca="false">IF(B270 &lt;&gt; "",IFERROR(IF(AVERAGE(BF270,BH270)&gt;=P$10,"Y","N"),""),"")</f>
        <v/>
      </c>
      <c r="BK270" s="8"/>
    </row>
    <row r="271" customFormat="false" ht="19.5" hidden="false" customHeight="true" outlineLevel="0" collapsed="false">
      <c r="A271" s="183" t="str">
        <f aca="false">IF(ISBLANK('Database (LECTURE-RES-PRAC)'!A268),"",'Database (LECTURE-RES-PRAC)'!A268)</f>
        <v/>
      </c>
      <c r="B271" s="184" t="str">
        <f aca="false">IF(ISBLANK('Database (LECTURE-RES-PRAC)'!B268),"",'Database (LECTURE-RES-PRAC)'!B268)</f>
        <v/>
      </c>
      <c r="C271" s="230" t="str">
        <f aca="false">IF(B271&lt;&gt;"",IF(C$16="PRELIM",'Grade computation'!C271, IF(C$16="MIDTERM",'Grade computation'!K271, IF(C$16="FINAL",'Grade computation'!S271,""))),"")</f>
        <v/>
      </c>
      <c r="D271" s="231" t="str">
        <f aca="false">IF(B271&lt;&gt;"",IFERROR(IF(B$11="80-20", (((C271/C$19)*X$6)+X$7)*D$18, IF(B$11="60-40", (((C271/C$19)*Y$6)+Y$7)*D$18, 0)),0),"")</f>
        <v/>
      </c>
      <c r="E271" s="230" t="str">
        <f aca="false">IF(B271&lt;&gt;"", IF(C$16="PRELIM",'Grade computation'!E271, IF(C$16="MIDTERM",'Grade computation'!M271, IF(C$16="FINAL",'Grade computation'!U271,""))),"")</f>
        <v/>
      </c>
      <c r="F271" s="232" t="str">
        <f aca="false">IF(B271&lt;&gt;"",IFERROR(IF(B$11="80-20", (((E271/E$19)*X$6)+X$7)*F$18, IF(B$11="60-40", (((E271/E$19)*Y$6)+Y$7)*F$18, 0)),0),"")</f>
        <v/>
      </c>
      <c r="G271" s="233" t="str">
        <f aca="false">IF(B271&lt;&gt;"",IFERROR((D271+F271),0),"")</f>
        <v/>
      </c>
      <c r="H271" s="234" t="str">
        <f aca="false">IF(B271&lt;&gt;"",IF(C$16="PRELIM", 'Grade computation'!H271, IF(C$16="MIDTERM", 'Grade computation'!P271, IF(C$16="FINAL",'Grade computation'!X271, ""))),"")</f>
        <v/>
      </c>
      <c r="I271" s="233" t="str">
        <f aca="false">IF(B271&lt;&gt;"",IFERROR(IF(B$11="80-20", (((H271/H$19)*X$6)+X$7)*I$19, IF(B$11="60-40", (((H271/H$19)*Y$6)+Y$7)*I$19, 0)),0),"")</f>
        <v/>
      </c>
      <c r="J271" s="237" t="str">
        <f aca="false">IFERROR((G271+I271),"")</f>
        <v/>
      </c>
      <c r="K271" s="183" t="str">
        <f aca="false">IFERROR(IF(J271="","",IF(J271&gt;=75,"PASSED","FAILED")),"")</f>
        <v/>
      </c>
      <c r="L271" s="183"/>
      <c r="M271" s="194" t="str">
        <f aca="false">IF(B271 &lt;&gt; "", IFERROR(IF(C$16 = "PRELIM", SUMIF('Database (LECTURE-RES-PRAC)'!D$14:AG$14, "CLO1", 'Database (LECTURE-RES-PRAC)'!D268:AG268) / 'Grade computation'!F$4, IF(C$16 = "MIDTERM", SUMIF('Database (LECTURE-RES-PRAC)'!AJ$14:BM$14, "CLO1", 'Database (LECTURE-RES-PRAC)'!AJ268:BM268) / 'Grade computation'!G$4, IF(C$16 = "FINAL", SUMIF('Database (LECTURE-RES-PRAC)'!BP$14:CS$14, "CLO1", 'Database (LECTURE-RES-PRAC)'!BP268:CS268) / 'Grade computation'!H$4,""))),""),"")</f>
        <v/>
      </c>
      <c r="N271" s="286" t="str">
        <f aca="false">IF(B271&lt;&gt;"",IF(M271="","",IF(M271&lt;0.5,1,IF(AND(M271&gt;=0.5,M271&lt;P$10),2,IF(M271&gt;=P$10,3)))),"")</f>
        <v/>
      </c>
      <c r="O271" s="194" t="str">
        <f aca="false">IF(B271 &lt;&gt; "",IF(AND('PRINTABLE (per grading)'!H$16="EXAM", 'PRINTABLE (per grading)'!B$13="Prelim"), IF(ISERROR(SUMIF('Exam (LECTURE ONLY)'!D$20:M$20, "CLO1", 'Exam (LECTURE ONLY)'!D273:M273) / 'Exam (LECTURE ONLY)'!AL$6), "", SUMIF('Exam (LECTURE ONLY)'!D$20:M$20, "CLO1", 'Exam (LECTURE ONLY)'!D273:M273) /'Exam (LECTURE ONLY)'!AL$6),
IF(AND('PRINTABLE (per grading)'!H$16="EXAM", 'PRINTABLE (per grading)'!B$13="Midterm"), IF(ISERROR(SUMIF('Exam (LECTURE ONLY)'!O$20:X$20, "CLO1", 'Exam (LECTURE ONLY)'!O273:X273) / 'Exam (LECTURE ONLY)'!AM$6), "", SUMIF('Exam (LECTURE ONLY)'!O$20:X$20, "CLO1", 'Exam (LECTURE ONLY)'!O273:X273) / 'Exam (LECTURE ONLY)'!AM$6),
IF(AND('PRINTABLE (per grading)'!H$16="EXAM", 'PRINTABLE (per grading)'!B$13="Final"), IF(ISERROR(SUMIF('Exam (LECTURE ONLY)'!Z$20:AI$20, "CLO1", 'Exam (LECTURE ONLY)'!Z273:AI273) / 'Exam (LECTURE ONLY)'!AN$6), "", SUMIF('Exam (LECTURE ONLY)'!Z$20:AI$20, "CLO1", 'Exam (LECTURE ONLY)'!Z273:AI273) / 'Exam (LECTURE ONLY)'!AN$6),
IF(AND('PRINTABLE (per grading)'!H$16="OUTPUT", 'PRINTABLE (per grading)'!B$13="Prelim"), IF(ISERROR(SUMIF(OUTPUT!C$20:M$20, "CLO1", OUTPUT!C273:M273) / OUTPUT!AL$6), "", SUMIF(OUTPUT!C$20:M$20, "CLO1", OUTPUT!C273:M273) / OUTPUT!AL$6),
IF(AND('PRINTABLE (per grading)'!H$16="OUTPUT", 'PRINTABLE (per grading)'!B$13="Midterm"), IF(ISERROR(SUMIF(OUTPUT!O$20:Y$20, "CLO1", OUTPUT!O273:Y273) / OUTPUT!AM$6), "", SUMIF(OUTPUT!O$20:Y$20, "CLO1", OUTPUT!O273:Y273) / OUTPUT!AM$6),
IF(AND('PRINTABLE (per grading)'!H$16="OUTPUT", 'PRINTABLE (per grading)'!B$13="Final"), IF(ISERROR(SUMIF(OUTPUT!AA$20:AI$20, "CLO1", OUTPUT!AA273:AI273) / OUTPUT!AN$6), "", SUMIF(OUTPUT!AA$20:AI$20, "CLO1", OUTPUT!AA273:AI273) / OUTPUT!AN$6),
"")))))),"")</f>
        <v/>
      </c>
      <c r="P271" s="286" t="str">
        <f aca="false">IF(B271&lt;&gt;"",IF(O271="","",IF(O271&lt;0.5,1,IF(AND(O271&gt;=0.5,O271&lt;P$10),2,IF(O271&gt;=P$10,3)))),"")</f>
        <v/>
      </c>
      <c r="Q271" s="287" t="str">
        <f aca="false">IF(B271 &lt;&gt; "",IFERROR(IF(AVERAGE(M271,O271)&gt;=P$10,"Y","N"),""),"")</f>
        <v/>
      </c>
      <c r="R271" s="194" t="str">
        <f aca="false">IF(B271 &lt;&gt; "", IFERROR(IF(C$16 = "PRELIM", SUMIF('Database (LECTURE-RES-PRAC)'!D$14:AG$14, "CLO2", 'Database (LECTURE-RES-PRAC)'!D268:AG268) / 'Grade computation'!F$5, IF(C$16 = "MIDTERM", SUMIF('Database (LECTURE-RES-PRAC)'!AJ$14:BM$14, "CLO2", 'Database (LECTURE-RES-PRAC)'!AJ268:BM268) / 'Grade computation'!G$5, IF(C$16 = "FINAL", SUMIF('Database (LECTURE-RES-PRAC)'!BP$14:CS$14, "CLO2", 'Database (LECTURE-RES-PRAC)'!BP268:CS268) / 'Grade computation'!H$5,""))),""),"")</f>
        <v/>
      </c>
      <c r="S271" s="286" t="str">
        <f aca="false">IF(B271&lt;&gt;"",IF(R271="","",IF(R271&lt;0.5,1,IF(AND(R271&gt;=0.5,R271&lt;P$10),2,IF(R271&gt;=P$10,3)))),"")</f>
        <v/>
      </c>
      <c r="T271" s="194" t="str">
        <f aca="false">IF(B271 &lt;&gt; "",IF(AND('PRINTABLE (per grading)'!H$16="EXAM", 'PRINTABLE (per grading)'!B$13="Prelim"), IF(ISERROR(SUMIF('Exam (LECTURE ONLY)'!D$20:M$20, "CLO2", 'Exam (LECTURE ONLY)'!D273:M273) / 'Exam (LECTURE ONLY)'!AL$7), "", SUMIF('Exam (LECTURE ONLY)'!D$20:M$20, "CLO2", 'Exam (LECTURE ONLY)'!D273:M273) /'Exam (LECTURE ONLY)'!AL$7),
IF(AND('PRINTABLE (per grading)'!H$16="EXAM", 'PRINTABLE (per grading)'!B$13="Midterm"), IF(ISERROR(SUMIF('Exam (LECTURE ONLY)'!O$20:X$20, "CLO2", 'Exam (LECTURE ONLY)'!O273:X273) / 'Exam (LECTURE ONLY)'!AM$7), "", SUMIF('Exam (LECTURE ONLY)'!O$20:X$20, "CLO2", 'Exam (LECTURE ONLY)'!O273:X273) / 'Exam (LECTURE ONLY)'!AM$7),
IF(AND('PRINTABLE (per grading)'!H$16="EXAM", 'PRINTABLE (per grading)'!B$13="Final"), IF(ISERROR(SUMIF('Exam (LECTURE ONLY)'!Z$20:AI$20, "CLO2", 'Exam (LECTURE ONLY)'!Z273:AI273) / 'Exam (LECTURE ONLY)'!AN$7), "", SUMIF('Exam (LECTURE ONLY)'!Z$20:AI$20, "CLO2", 'Exam (LECTURE ONLY)'!Z273:AI273) / 'Exam (LECTURE ONLY)'!AN$7),
IF(AND('PRINTABLE (per grading)'!H$16="OUTPUT", 'PRINTABLE (per grading)'!B$13="Prelim"), IF(ISERROR(SUMIF(OUTPUT!C$20:M$20, "CLO2", OUTPUT!C273:M273) / OUTPUT!AL$7), "", SUMIF(OUTPUT!C$20:M$20, "CLO2", OUTPUT!C273:M273) / OUTPUT!AL$7),
IF(AND('PRINTABLE (per grading)'!H$16="OUTPUT", 'PRINTABLE (per grading)'!B$13="Midterm"), IF(ISERROR(SUMIF(OUTPUT!O$20:Y$20, "CLO2", OUTPUT!O273:Y273) / OUTPUT!AM$7), "", SUMIF(OUTPUT!O$20:Y$20, "CLO2", OUTPUT!O273:Y273) / OUTPUT!AM$7),
IF(AND('PRINTABLE (per grading)'!H$16="OUTPUT", 'PRINTABLE (per grading)'!B$13="Final"), IF(ISERROR(SUMIF(OUTPUT!AA$20:AI$20, "CLO2", OUTPUT!AA273:AI273) / OUTPUT!AN$7), "", SUMIF(OUTPUT!AA$20:AI$20, "CLO2", OUTPUT!AA273:AI273) / OUTPUT!AN$7),
"")))))),"")</f>
        <v/>
      </c>
      <c r="U271" s="286" t="str">
        <f aca="false">IF(B271&lt;&gt;"",IF(T271="","",IF(T271&lt;0.5,1,IF(AND(T271&gt;=0.5,T271&lt;P$10),2,IF(T271&gt;=P$10,3)))),"")</f>
        <v/>
      </c>
      <c r="V271" s="287" t="str">
        <f aca="false">IF(B271 &lt;&gt; "",IFERROR(IF(AVERAGE(R271,T271)&gt;=P$10,"Y","N"),""),"")</f>
        <v/>
      </c>
      <c r="W271" s="194" t="str">
        <f aca="false">IF(B271 &lt;&gt; "", IFERROR(IF(C$16 = "PRELIM", SUMIF('Database (LECTURE-RES-PRAC)'!D$14:AG$14, "CLO3", 'Database (LECTURE-RES-PRAC)'!D268:AG268) / 'Grade computation'!F$6, IF(C$16 = "MIDTERM", SUMIF('Database (LECTURE-RES-PRAC)'!AJ$14:BM$14, "CLO3", 'Database (LECTURE-RES-PRAC)'!AJ268:BM268) / 'Grade computation'!G$6, IF(C$16 = "FINAL", SUMIF('Database (LECTURE-RES-PRAC)'!BP$14:CS$14, "CLO3", 'Database (LECTURE-RES-PRAC)'!BP268:CS268) / 'Grade computation'!H$6,""))),""),"")</f>
        <v/>
      </c>
      <c r="X271" s="286" t="str">
        <f aca="false">IF(B271&lt;&gt;"",IF(W271="","",IF(W271&lt;0.5,1,IF(AND(W271&gt;=0.5,W271&lt;P$10),2,IF(W271&gt;=P$10,3)))),"")</f>
        <v/>
      </c>
      <c r="Y271" s="194" t="str">
        <f aca="false">IF(B271 &lt;&gt; "",IF(AND('PRINTABLE (per grading)'!H$16="EXAM", 'PRINTABLE (per grading)'!B$13="Prelim"), IF(ISERROR(SUMIF('Exam (LECTURE ONLY)'!D$20:M$20, "CLO3", 'Exam (LECTURE ONLY)'!D273:M273) / 'Exam (LECTURE ONLY)'!AL$8), "", SUMIF('Exam (LECTURE ONLY)'!D$20:M$20, "CLO3", 'Exam (LECTURE ONLY)'!D273:M273) /'Exam (LECTURE ONLY)'!AL$8),
IF(AND('PRINTABLE (per grading)'!H$16="EXAM", 'PRINTABLE (per grading)'!B$13="Midterm"), IF(ISERROR(SUMIF('Exam (LECTURE ONLY)'!O$20:X$20, "CLO3", 'Exam (LECTURE ONLY)'!O273:X273) / 'Exam (LECTURE ONLY)'!AM$8), "", SUMIF('Exam (LECTURE ONLY)'!O$20:X$20, "CLO3", 'Exam (LECTURE ONLY)'!O273:X273) / 'Exam (LECTURE ONLY)'!AM$8),
IF(AND('PRINTABLE (per grading)'!H$16="EXAM", 'PRINTABLE (per grading)'!B$13="Final"), IF(ISERROR(SUMIF('Exam (LECTURE ONLY)'!Z$20:AI$20, "CLO3", 'Exam (LECTURE ONLY)'!Z273:AI273) / 'Exam (LECTURE ONLY)'!AN$8), "", SUMIF('Exam (LECTURE ONLY)'!Z$20:AI$20, "CLO3", 'Exam (LECTURE ONLY)'!Z273:AI273) / 'Exam (LECTURE ONLY)'!AN$8),
IF(AND('PRINTABLE (per grading)'!H$16="OUTPUT", 'PRINTABLE (per grading)'!B$13="Prelim"), IF(ISERROR(SUMIF(OUTPUT!C$20:M$20, "CLO3", OUTPUT!C273:M273) / OUTPUT!AL$8), "", SUMIF(OUTPUT!C$20:M$20, "CLO3", OUTPUT!C273:M273) / OUTPUT!AL$8),
IF(AND('PRINTABLE (per grading)'!H$16="OUTPUT", 'PRINTABLE (per grading)'!B$13="Midterm"), IF(ISERROR(SUMIF(OUTPUT!O$20:Y$20, "CLO3", OUTPUT!O273:Y273) / OUTPUT!AM$8), "", SUMIF(OUTPUT!O$20:Y$20, "CLO3", OUTPUT!O273:Y273) / OUTPUT!AM$8),
IF(AND('PRINTABLE (per grading)'!H$16="OUTPUT", 'PRINTABLE (per grading)'!B$13="Final"), IF(ISERROR(SUMIF(OUTPUT!AA$20:AI$20, "CLO3", OUTPUT!AA273:AI273) / OUTPUT!AN$8), "", SUMIF(OUTPUT!AA$20:AI$20, "CLO3", OUTPUT!AA273:AI273) / OUTPUT!AN$8),
"" )))))),"")</f>
        <v/>
      </c>
      <c r="Z271" s="286" t="str">
        <f aca="false">IF(B271&lt;&gt;"",IF(Y271="","",IF(Y271&lt;0.5,1,IF(AND(Y271&gt;=0.5,Y271&lt;P$10),2,IF(Y271&gt;=P$10,3)))),"")</f>
        <v/>
      </c>
      <c r="AA271" s="287" t="str">
        <f aca="false">IF(B271 &lt;&gt; "",IFERROR(IF(AVERAGE(W271,Y271)&gt;=P$10,"Y","N"),""),"")</f>
        <v/>
      </c>
      <c r="AB271" s="194" t="str">
        <f aca="false">IF(B271 &lt;&gt; "", IFERROR(IF(C$16 = "PRELIM", SUMIF('Database (LECTURE-RES-PRAC)'!D$14:AG$14, "CLO4", 'Database (LECTURE-RES-PRAC)'!D268:AG268) / 'Grade computation'!F$7, IF(C$16 = "MIDTERM", SUMIF('Database (LECTURE-RES-PRAC)'!AJ$14:BM$14, "CLO4", 'Database (LECTURE-RES-PRAC)'!AJ268:BM268) / 'Grade computation'!G$7, IF(C$16 = "FINAL", SUMIF('Database (LECTURE-RES-PRAC)'!BP$14:CS$14, "CLO4", 'Database (LECTURE-RES-PRAC)'!BP268:CS268) / 'Grade computation'!H$7,""))),""),"")</f>
        <v/>
      </c>
      <c r="AC271" s="286" t="str">
        <f aca="false">IF(B271&lt;&gt;"",IF(AB271="","",IF(AB271&lt;0.5,1,IF(AND(AB271&gt;=0.5,AB271&lt;P$10),2,IF(AB271&gt;=P$10,3)))),"")</f>
        <v/>
      </c>
      <c r="AD271" s="194" t="str">
        <f aca="false">IF(B271 &lt;&gt; "",IF(AND('PRINTABLE (per grading)'!H$16="EXAM", 'PRINTABLE (per grading)'!B$13="Prelim"), IF(ISERROR(SUMIF('Exam (LECTURE ONLY)'!D$20:M$20, "CLO4", 'Exam (LECTURE ONLY)'!D273:M273) / 'Exam (LECTURE ONLY)'!AL$9), "", SUMIF('Exam (LECTURE ONLY)'!D$20:M$20, "CLO4", 'Exam (LECTURE ONLY)'!D273:M273) /'Exam (LECTURE ONLY)'!AL$9),
IF(AND('PRINTABLE (per grading)'!H$16="EXAM", 'PRINTABLE (per grading)'!B$13="Midterm"), IF(ISERROR(SUMIF('Exam (LECTURE ONLY)'!O$20:X$20, "CLO4", 'Exam (LECTURE ONLY)'!O273:X273) / 'Exam (LECTURE ONLY)'!AM$9), "", SUMIF('Exam (LECTURE ONLY)'!O$20:X$20, "CLO4", 'Exam (LECTURE ONLY)'!O273:X273) / 'Exam (LECTURE ONLY)'!AM$9),
IF(AND('PRINTABLE (per grading)'!H$16="EXAM", 'PRINTABLE (per grading)'!B$13="Final"), IF(ISERROR(SUMIF('Exam (LECTURE ONLY)'!Z$20:AI$20, "CLO4", 'Exam (LECTURE ONLY)'!Z273:AI273) / 'Exam (LECTURE ONLY)'!AN$9), "", SUMIF('Exam (LECTURE ONLY)'!Z$20:AI$20, "CLO4", 'Exam (LECTURE ONLY)'!Z273:AI273) / 'Exam (LECTURE ONLY)'!AN$9),
IF(AND('PRINTABLE (per grading)'!H$16="OUTPUT", 'PRINTABLE (per grading)'!B$13="Prelim"), IF(ISERROR(SUMIF(OUTPUT!C$20:M$20, "CLO4", OUTPUT!C273:M273) / OUTPUT!AL$9), "", SUMIF(OUTPUT!C$20:M$20, "CLO4", OUTPUT!C273:M273) / OUTPUT!AL$9),
IF(AND('PRINTABLE (per grading)'!H$16="OUTPUT", 'PRINTABLE (per grading)'!B$13="Midterm"), IF(ISERROR(SUMIF(OUTPUT!O$20:Y$20, "CLO4", OUTPUT!O273:Y273) / OUTPUT!AM$9), "", SUMIF(OUTPUT!O$20:Y$20, "CLO4", OUTPUT!O273:Y273) / OUTPUT!AM$9),
IF(AND('PRINTABLE (per grading)'!H$16="OUTPUT", 'PRINTABLE (per grading)'!B$13="Final"), IF(ISERROR(SUMIF(OUTPUT!AA$20:AI$20, "CLO4", OUTPUT!AA273:AI273) / OUTPUT!AN$9), "", SUMIF(OUTPUT!AA$20:AI$20, "CLO4", OUTPUT!AA273:AI273) / OUTPUT!AN$9),
"")))))),"")</f>
        <v/>
      </c>
      <c r="AE271" s="286" t="str">
        <f aca="false">IF(B271&lt;&gt;"",IF(AD271="","",IF(AD271&lt;0.5,1,IF(AND(AD271&gt;=0.5,AD271&lt;P$10),2,IF(AD271&gt;=P$10,3)))),"")</f>
        <v/>
      </c>
      <c r="AF271" s="287" t="str">
        <f aca="false">IF(B271 &lt;&gt; "",IFERROR(IF(AVERAGE(AB271,AD271)&gt;=P$10,"Y","N"),""),"")</f>
        <v/>
      </c>
      <c r="AG271" s="194" t="str">
        <f aca="false">IF(B271 &lt;&gt; "", IFERROR(IF(C$16 = "PRELIM", SUMIF('Database (LECTURE-RES-PRAC)'!D$14:AG$14, "CLO5", 'Database (LECTURE-RES-PRAC)'!D268:AG268) / 'Grade computation'!F$8, IF(C$16 = "MIDTERM", SUMIF('Database (LECTURE-RES-PRAC)'!AJ$14:BM$14, "CLO5", 'Database (LECTURE-RES-PRAC)'!AJ268:BM268) / 'Grade computation'!G$8, IF(C$16 = "FINAL", SUMIF('Database (LECTURE-RES-PRAC)'!BP$14:CS$14, "CLO5", 'Database (LECTURE-RES-PRAC)'!BP268:CS268) / 'Grade computation'!H$8,""))),""),"")</f>
        <v/>
      </c>
      <c r="AH271" s="286" t="str">
        <f aca="false">IF(B271&lt;&gt;"",IF(AG271="","",IF(AG271&lt;0.5,1,IF(AND(AG271&gt;=0.5,AG271&lt;P$10),2,IF(AG271&gt;=P$10,3)))),"")</f>
        <v/>
      </c>
      <c r="AI271" s="194" t="str">
        <f aca="false">IF(B271 &lt;&gt; "",IF(AND('PRINTABLE (per grading)'!H$16="EXAM", 'PRINTABLE (per grading)'!B$13="Prelim"), IF(ISERROR(SUMIF('Exam (LECTURE ONLY)'!D$20:M$20, "CLO5", 'Exam (LECTURE ONLY)'!D273:M273) / 'Exam (LECTURE ONLY)'!AL$10), "", SUMIF('Exam (LECTURE ONLY)'!D$20:M$20, "CLO5", 'Exam (LECTURE ONLY)'!D273:M273) /'Exam (LECTURE ONLY)'!AL$10),
IF(AND('PRINTABLE (per grading)'!H$16="EXAM", 'PRINTABLE (per grading)'!B$13="Midterm"), IF(ISERROR(SUMIF('Exam (LECTURE ONLY)'!O$20:X$20, "CLO5", 'Exam (LECTURE ONLY)'!O273:X273) / 'Exam (LECTURE ONLY)'!AM$10), "", SUMIF('Exam (LECTURE ONLY)'!O$20:X$20, "CLO5", 'Exam (LECTURE ONLY)'!O273:X273) / 'Exam (LECTURE ONLY)'!AM$10),
IF(AND('PRINTABLE (per grading)'!H$16="EXAM", 'PRINTABLE (per grading)'!B$13="Final"), IF(ISERROR(SUMIF('Exam (LECTURE ONLY)'!Z$20:AI$20, "CLO5", 'Exam (LECTURE ONLY)'!Z273:AI273) / 'Exam (LECTURE ONLY)'!AN$10), "", SUMIF('Exam (LECTURE ONLY)'!Z$20:AI$20, "CLO5", 'Exam (LECTURE ONLY)'!Z273:AI273) / 'Exam (LECTURE ONLY)'!AN$10),
IF(AND('PRINTABLE (per grading)'!H$16="OUTPUT", 'PRINTABLE (per grading)'!B$13="Prelim"), IF(ISERROR(SUMIF(OUTPUT!C$20:M$20, "CLO5", OUTPUT!C273:M273) / OUTPUT!AL$10), "", SUMIF(OUTPUT!C$20:M$20, "CLO5", OUTPUT!C273:M273) / OUTPUT!AL$10),
IF(AND('PRINTABLE (per grading)'!H$16="OUTPUT", 'PRINTABLE (per grading)'!B$13="Midterm"), IF(ISERROR(SUMIF(OUTPUT!O$20:Y$20, "CLO5", OUTPUT!O273:Y273) / OUTPUT!AM$10), "", SUMIF(OUTPUT!O$20:Y$20, "CLO5", OUTPUT!O273:Y273) / OUTPUT!AM$10),
IF(AND('PRINTABLE (per grading)'!H$16="OUTPUT", 'PRINTABLE (per grading)'!B$13="Final"), IF(ISERROR(SUMIF(OUTPUT!AA$20:AI$20, "CLO5", OUTPUT!AA273:AI273) / OUTPUT!AN$10), "", SUMIF(OUTPUT!AA$20:AI$20, "CLO5", OUTPUT!AA273:AI273) / OUTPUT!AN$10),
"")))))),"")</f>
        <v/>
      </c>
      <c r="AJ271" s="286" t="str">
        <f aca="false">IF(B271&lt;&gt;"",IF(AI271="","",IF(AI271&lt;0.5,1,IF(AND(AI271&gt;=0.5,AI271&lt;P$10),2,IF(AI271&gt;=P$10,3)))),"")</f>
        <v/>
      </c>
      <c r="AK271" s="287" t="str">
        <f aca="false">IF(B271 &lt;&gt; "",IFERROR(IF(AVERAGE(AG271,AI271)&gt;=P$10,"Y","N"),""),"")</f>
        <v/>
      </c>
      <c r="AL271" s="194" t="str">
        <f aca="false">IF(B271 &lt;&gt; "", IFERROR(IF(C$16 = "PRELIM", SUMIF('Database (LECTURE-RES-PRAC)'!D$14:AG$14, "CLO6", 'Database (LECTURE-RES-PRAC)'!D268:AG268) / 'Grade computation'!F$9, IF(C$16 = "MIDTERM", SUMIF('Database (LECTURE-RES-PRAC)'!AJ$14:BM$14, "CLO6", 'Database (LECTURE-RES-PRAC)'!AJ268:BM268) / 'Grade computation'!G$9, IF(C$16 = "FINAL", SUMIF('Database (LECTURE-RES-PRAC)'!BP$14:CS$14, "CLO6", 'Database (LECTURE-RES-PRAC)'!BP268:CS268) / 'Grade computation'!H$9,""))),""),"")</f>
        <v/>
      </c>
      <c r="AM271" s="286" t="str">
        <f aca="false">IF(B271&lt;&gt;"",IF(AL271="","",IF(AL271&lt;0.5,1,IF(AND(AL271&gt;=0.5,AL271&lt;P$10),2,IF(AL271&gt;=P$10,3)))),"")</f>
        <v/>
      </c>
      <c r="AN271" s="194" t="str">
        <f aca="false">IF(B271 &lt;&gt; "",IF(AND('PRINTABLE (per grading)'!H$16="EXAM", 'PRINTABLE (per grading)'!B$13="Prelim"), IF(ISERROR(SUMIF('Exam (LECTURE ONLY)'!D$20:M$20, "CLO6", 'Exam (LECTURE ONLY)'!D273:M273) / 'Exam (LECTURE ONLY)'!AL$11), "", SUMIF('Exam (LECTURE ONLY)'!D$20:M$20, "CLO6", 'Exam (LECTURE ONLY)'!D273:M273) /'Exam (LECTURE ONLY)'!AL$11),
IF(AND('PRINTABLE (per grading)'!H$16="EXAM", 'PRINTABLE (per grading)'!B$13="Midterm"), IF(ISERROR(SUMIF('Exam (LECTURE ONLY)'!O$20:X$20, "CLO6", 'Exam (LECTURE ONLY)'!O273:X273) / 'Exam (LECTURE ONLY)'!AM$11), "", SUMIF('Exam (LECTURE ONLY)'!O$20:X$20, "CLO6", 'Exam (LECTURE ONLY)'!O273:X273) / 'Exam (LECTURE ONLY)'!AM$11),
IF(AND('PRINTABLE (per grading)'!H$16="EXAM", 'PRINTABLE (per grading)'!B$13="Final"), IF(ISERROR(SUMIF('Exam (LECTURE ONLY)'!Z$20:AI$20, "CLO6", 'Exam (LECTURE ONLY)'!Z273:AI273) / 'Exam (LECTURE ONLY)'!AN$11), "", SUMIF('Exam (LECTURE ONLY)'!Z$20:AI$20, "CLO6", 'Exam (LECTURE ONLY)'!Z273:AI273) / 'Exam (LECTURE ONLY)'!AN$11),
IF(AND('PRINTABLE (per grading)'!H$16="OUTPUT", 'PRINTABLE (per grading)'!B$13="Prelim"), IF(ISERROR(SUMIF(OUTPUT!C$20:M$20, "CLO6", OUTPUT!C273:M273) / OUTPUT!AL$11), "", SUMIF(OUTPUT!C$20:M$20, "CLO6", OUTPUT!C273:M273) / OUTPUT!AL$11),
IF(AND('PRINTABLE (per grading)'!H$16="OUTPUT", 'PRINTABLE (per grading)'!B$13="Midterm"), IF(ISERROR(SUMIF(OUTPUT!O$20:Y$20, "CLO6", OUTPUT!O273:Y273) / OUTPUT!AM$11), "", SUMIF(OUTPUT!O$20:Y$20, "CLO6", OUTPUT!O273:Y273) / OUTPUT!AM$11),
IF(AND('PRINTABLE (per grading)'!H$16="OUTPUT", 'PRINTABLE (per grading)'!B$13="Final"), IF(ISERROR(SUMIF(OUTPUT!AA$20:AI$20, "CLO6", OUTPUT!AA273:AI273) / OUTPUT!AN$11), "", SUMIF(OUTPUT!AA$20:AI$20, "CLO6", OUTPUT!AA273:AI273) / OUTPUT!AN$11),
"")))))),"")</f>
        <v/>
      </c>
      <c r="AO271" s="286" t="str">
        <f aca="false">IF(B271&lt;&gt;"",IF(AN271="","",IF(AN271&lt;0.5,1,IF(AND(AN271&gt;=0.5,AN271&lt;P$10),2,IF(AN271&gt;=P$10,3)))),"")</f>
        <v/>
      </c>
      <c r="AP271" s="287" t="str">
        <f aca="false">IF(B271 &lt;&gt; "",IFERROR(IF(AVERAGE(AL271,AN271)&gt;=P$10,"Y","N"),""),"")</f>
        <v/>
      </c>
      <c r="AQ271" s="194" t="str">
        <f aca="false">IF(B271 &lt;&gt; "", IFERROR(IF(C$16 = "PRELIM", SUMIF('Database (LECTURE-RES-PRAC)'!D$14:AG$14, "CLO7", 'Database (LECTURE-RES-PRAC)'!D268:AG268) / 'Grade computation'!F$10, IF(C$16 = "MIDTERM", SUMIF('Database (LECTURE-RES-PRAC)'!AJ$14:BM$14, "CLO7", 'Database (LECTURE-RES-PRAC)'!AJ268:BM268) / 'Grade computation'!G$10, IF(C$16 = "FINAL", SUMIF('Database (LECTURE-RES-PRAC)'!BP$14:CS$14, "CLO7", 'Database (LECTURE-RES-PRAC)'!BP268:CS268) / 'Grade computation'!H$10,""))),""),"")</f>
        <v/>
      </c>
      <c r="AR271" s="286" t="str">
        <f aca="false">IF(B271&lt;&gt;"",IF(AQ271="","",IF(AQ271&lt;0.5,1,IF(AND(AQ271&gt;=0.5,AQ271&lt;P$10),2,IF(AQ271&gt;=P$10,3)))),"")</f>
        <v/>
      </c>
      <c r="AS271" s="194" t="str">
        <f aca="false">IF(B271 &lt;&gt; "",IF(AND('PRINTABLE (per grading)'!H$16="EXAM", 'PRINTABLE (per grading)'!B$13="Prelim"), IF(ISERROR(SUMIF('Exam (LECTURE ONLY)'!D$20:M$20, "CLO7", 'Exam (LECTURE ONLY)'!D273:M273) / 'Exam (LECTURE ONLY)'!AL$12), "", SUMIF('Exam (LECTURE ONLY)'!D$20:M$20, "CLO7", 'Exam (LECTURE ONLY)'!D273:M273) /'Exam (LECTURE ONLY)'!AL$12),
IF(AND('PRINTABLE (per grading)'!H$16="EXAM", 'PRINTABLE (per grading)'!B$13="Midterm"), IF(ISERROR(SUMIF('Exam (LECTURE ONLY)'!O$20:X$20, "CLO7", 'Exam (LECTURE ONLY)'!O273:X273) / 'Exam (LECTURE ONLY)'!AM$12), "", SUMIF('Exam (LECTURE ONLY)'!O$20:X$20, "CLO7", 'Exam (LECTURE ONLY)'!O273:X273) / 'Exam (LECTURE ONLY)'!AM$12),
IF(AND('PRINTABLE (per grading)'!H$16="EXAM", 'PRINTABLE (per grading)'!B$13="Final"), IF(ISERROR(SUMIF('Exam (LECTURE ONLY)'!Z$20:AI$20, "CLO7", 'Exam (LECTURE ONLY)'!Z273:AI273) / 'Exam (LECTURE ONLY)'!AN$12), "", SUMIF('Exam (LECTURE ONLY)'!Z$20:AI$20, "CLO7", 'Exam (LECTURE ONLY)'!Z273:AI273) / 'Exam (LECTURE ONLY)'!AN$12),
IF(AND('PRINTABLE (per grading)'!H$16="OUTPUT", 'PRINTABLE (per grading)'!B$13="Prelim"), IF(ISERROR(SUMIF(OUTPUT!C$20:M$20, "CLO7", OUTPUT!C273:M273) / OUTPUT!AL$12), "", SUMIF(OUTPUT!C$20:M$20, "CLO7", OUTPUT!C273:M273) / OUTPUT!AL$12),
IF(AND('PRINTABLE (per grading)'!H$16="OUTPUT", 'PRINTABLE (per grading)'!B$13="Midterm"), IF(ISERROR(SUMIF(OUTPUT!O$20:Y$20, "CLO7", OUTPUT!O273:Y273) / OUTPUT!AM$12), "", SUMIF(OUTPUT!O$20:Y$20, "CLO7", OUTPUT!O273:Y273) / OUTPUT!AM$12),
IF(AND('PRINTABLE (per grading)'!H$16="OUTPUT", 'PRINTABLE (per grading)'!B$13="Final"), IF(ISERROR(SUMIF(OUTPUT!AA$20:AI$20, "CLO7", OUTPUT!AA273:AI273) / OUTPUT!AN$12), "", SUMIF(OUTPUT!AA$20:AI$20, "CLO7", OUTPUT!AA273:AI273) / OUTPUT!AN$12),
"")))))),"")</f>
        <v/>
      </c>
      <c r="AT271" s="286" t="str">
        <f aca="false">IF(B271&lt;&gt;"",IF(AS271="","",IF(AS271&lt;0.5,1,IF(AND(AS271&gt;=0.5,AS271&lt;P$10),2,IF(AS271&gt;=P$10,3)))),"")</f>
        <v/>
      </c>
      <c r="AU271" s="287" t="str">
        <f aca="false">IF(B271 &lt;&gt; "",IFERROR(IF(AVERAGE(AQ271,AS271)&gt;=P$10,"Y","N"),""),"")</f>
        <v/>
      </c>
      <c r="AV271" s="194" t="str">
        <f aca="false">IF(B271 &lt;&gt; "", IFERROR(IF(C$16 = "PRELIM", SUMIF('Database (LECTURE-RES-PRAC)'!D$14:AG$14, "CLO8", 'Database (LECTURE-RES-PRAC)'!D268:AG268) / 'Grade computation'!F$11, IF(C$16 = "MIDTERM", SUMIF('Database (LECTURE-RES-PRAC)'!AJ$14:BM$14, "CLO8", 'Database (LECTURE-RES-PRAC)'!AJ268:BM268) / 'Grade computation'!G$11, IF(C$16 = "FINAL", SUMIF('Database (LECTURE-RES-PRAC)'!BP$14:CS$14, "CLO8", 'Database (LECTURE-RES-PRAC)'!BP268:CS268) / 'Grade computation'!H$11,""))),""),"")</f>
        <v/>
      </c>
      <c r="AW271" s="286" t="str">
        <f aca="false">IF(B271&lt;&gt;"",IF(AV271="","",IF(AV271&lt;0.5,1,IF(AND(AV271&gt;=0.5,AV271&lt;P$10),2,IF(AV271&gt;=P$10,3)))),"")</f>
        <v/>
      </c>
      <c r="AX271" s="194" t="str">
        <f aca="false">IF(B271 &lt;&gt; "",IF(AND('PRINTABLE (per grading)'!H$16="EXAM", 'PRINTABLE (per grading)'!B$13="Prelim"), IF(ISERROR(SUMIF('Exam (LECTURE ONLY)'!D$20:M$20, "CLO8", 'Exam (LECTURE ONLY)'!D273:M273) / 'Exam (LECTURE ONLY)'!AL$13), "", SUMIF('Exam (LECTURE ONLY)'!D$20:M$20, "CLO8", 'Exam (LECTURE ONLY)'!D273:M273) /'Exam (LECTURE ONLY)'!AL$13),
IF(AND('PRINTABLE (per grading)'!H$16="EXAM", 'PRINTABLE (per grading)'!B$13="Midterm"), IF(ISERROR(SUMIF('Exam (LECTURE ONLY)'!O$20:X$20, "CLO8", 'Exam (LECTURE ONLY)'!O273:X273) / 'Exam (LECTURE ONLY)'!AM$13), "", SUMIF('Exam (LECTURE ONLY)'!O$20:X$20, "CLO8", 'Exam (LECTURE ONLY)'!O273:X273) / 'Exam (LECTURE ONLY)'!AM$13),
IF(AND('PRINTABLE (per grading)'!H$16="EXAM", 'PRINTABLE (per grading)'!B$13="Final"), IF(ISERROR(SUMIF('Exam (LECTURE ONLY)'!Z$20:AI$20, "CLO8", 'Exam (LECTURE ONLY)'!Z273:AI273) / 'Exam (LECTURE ONLY)'!AN$13), "", SUMIF('Exam (LECTURE ONLY)'!Z$20:AI$20, "CLO8", 'Exam (LECTURE ONLY)'!Z273:AI273) / 'Exam (LECTURE ONLY)'!AN$13),
IF(AND('PRINTABLE (per grading)'!H$16="OUTPUT", 'PRINTABLE (per grading)'!B$13="Prelim"), IF(ISERROR(SUMIF(OUTPUT!C$20:M$20, "CLO8", OUTPUT!C273:M273) / OUTPUT!AL$13), "", SUMIF(OUTPUT!C$20:M$20, "CLO8", OUTPUT!C273:M273) / OUTPUT!AL$13),
IF(AND('PRINTABLE (per grading)'!H$16="OUTPUT", 'PRINTABLE (per grading)'!B$13="Midterm"), IF(ISERROR(SUMIF(OUTPUT!O$20:Y$20, "CLO8", OUTPUT!O273:Y273) / OUTPUT!AM$13), "", SUMIF(OUTPUT!O$20:Y$20, "CLO8", OUTPUT!O273:Y273) / OUTPUT!AM$13),
IF(AND('PRINTABLE (per grading)'!H$16="OUTPUT", 'PRINTABLE (per grading)'!B$13="Final"), IF(ISERROR(SUMIF(OUTPUT!AA$20:AI$20, "CLO8", OUTPUT!AA273:AI273) / OUTPUT!AN$13), "", SUMIF(OUTPUT!AA$20:AI$20, "CLO8", OUTPUT!AA273:AI273) / OUTPUT!AN$13),
"")))))),"")</f>
        <v/>
      </c>
      <c r="AY271" s="286" t="str">
        <f aca="false">IF(B271&lt;&gt;"",IF(AX271="","",IF(AX271&lt;0.5,1,IF(AND(AX271&gt;=0.5,AX271&lt;P$10),2,IF(AX271&gt;=P$10,3)))),"")</f>
        <v/>
      </c>
      <c r="AZ271" s="287" t="str">
        <f aca="false">IF(B271 &lt;&gt; "",IFERROR(IF(AVERAGE(AV271,AX271)&gt;=P$10,"Y","N"),""),"")</f>
        <v/>
      </c>
      <c r="BA271" s="194" t="str">
        <f aca="false">IF(B271 &lt;&gt; "", IFERROR(IF(C$16 = "PRELIM", SUMIF('Database (LECTURE-RES-PRAC)'!D$14:AG$14, "CLO9", 'Database (LECTURE-RES-PRAC)'!D268:AG268) / 'Grade computation'!F$12, IF(C$16 = "MIDTERM", SUMIF('Database (LECTURE-RES-PRAC)'!AJ$14:BM$14, "CLO9", 'Database (LECTURE-RES-PRAC)'!AJ268:BM268) / 'Grade computation'!G$12, IF(C$16 = "FINAL", SUMIF('Database (LECTURE-RES-PRAC)'!BP$14:CS$14, "CLO9", 'Database (LECTURE-RES-PRAC)'!BP268:CS268) / 'Grade computation'!H$12,""))),""),"")</f>
        <v/>
      </c>
      <c r="BB271" s="286" t="str">
        <f aca="false">IF(B271&lt;&gt;"",IF(BA271="","",IF(BA271&lt;0.5,1,IF(AND(BA271&gt;=0.5,BA271&lt;P$10),2,IF(BA271&gt;=P$10,3)))),"")</f>
        <v/>
      </c>
      <c r="BC271" s="194" t="str">
        <f aca="false">IF(B271 &lt;&gt; "",IF(AND('PRINTABLE (per grading)'!H$16="EXAM", 'PRINTABLE (per grading)'!B$13="Prelim"), IF(ISERROR(SUMIF('Exam (LECTURE ONLY)'!D$20:M$20, "CLO9", 'Exam (LECTURE ONLY)'!D273:M273) / 'Exam (LECTURE ONLY)'!AL$14), "", SUMIF('Exam (LECTURE ONLY)'!D$20:M$20, "CLO9", 'Exam (LECTURE ONLY)'!D273:M273) /'Exam (LECTURE ONLY)'!AL$14),
IF(AND('PRINTABLE (per grading)'!H$16="EXAM", 'PRINTABLE (per grading)'!B$13="Midterm"), IF(ISERROR(SUMIF('Exam (LECTURE ONLY)'!O$20:X$20, "CLO9", 'Exam (LECTURE ONLY)'!O273:X273) / 'Exam (LECTURE ONLY)'!AM$14), "", SUMIF('Exam (LECTURE ONLY)'!O$20:X$20, "CLO9", 'Exam (LECTURE ONLY)'!O273:X273) / 'Exam (LECTURE ONLY)'!AM$14),
IF(AND('PRINTABLE (per grading)'!H$16="EXAM", 'PRINTABLE (per grading)'!B$13="Final"), IF(ISERROR(SUMIF('Exam (LECTURE ONLY)'!Z$20:AI$20, "CLO9", 'Exam (LECTURE ONLY)'!Z273:AI273) / 'Exam (LECTURE ONLY)'!AN$14), "", SUMIF('Exam (LECTURE ONLY)'!Z$20:AI$20, "CLO9", 'Exam (LECTURE ONLY)'!Z273:AI273) / 'Exam (LECTURE ONLY)'!AN$14),
IF(AND('PRINTABLE (per grading)'!H$16="OUTPUT", 'PRINTABLE (per grading)'!B$13="Prelim"), IF(ISERROR(SUMIF(OUTPUT!C$20:M$20, "CLO9", OUTPUT!C273:M273) / OUTPUT!AL$14), "", SUMIF(OUTPUT!C$20:M$20, "CLO9", OUTPUT!C273:M273) / OUTPUT!AL$14),
IF(AND('PRINTABLE (per grading)'!H$16="OUTPUT", 'PRINTABLE (per grading)'!B$13="Midterm"), IF(ISERROR(SUMIF(OUTPUT!O$20:Y$20, "CLO9", OUTPUT!O273:Y273) / OUTPUT!AM$14), "", SUMIF(OUTPUT!O$20:Y$20, "CLO9", OUTPUT!O273:Y273) / OUTPUT!AM$14),
IF(AND('PRINTABLE (per grading)'!H$16="OUTPUT", 'PRINTABLE (per grading)'!B$13="Final"), IF(ISERROR(SUMIF(OUTPUT!AA$20:AI$20, "CLO9", OUTPUT!AA273:AI273) / OUTPUT!AN$14), "", SUMIF(OUTPUT!AA$20:AI$20, "CLO9", OUTPUT!AA273:AI273) / OUTPUT!AN$14),
"")))))),"")</f>
        <v/>
      </c>
      <c r="BD271" s="286" t="str">
        <f aca="false">IF(B271&lt;&gt;"",IF(BC271="","",IF(BC271&lt;0.5,1,IF(AND(BC271&gt;=0.5,BC271&lt;P$10),2,IF(BC271&gt;=P$10,3)))),"")</f>
        <v/>
      </c>
      <c r="BE271" s="287" t="str">
        <f aca="false">IF(B271 &lt;&gt; "",IFERROR(IF(AVERAGE(BA271,BC271)&gt;=P$10,"Y","N"),""),"")</f>
        <v/>
      </c>
      <c r="BF271" s="194" t="str">
        <f aca="false">IF(B271 &lt;&gt; "", IFERROR(IF(C$16 = "PRELIM", SUMIF('Database (LECTURE-RES-PRAC)'!D$14:AG$14, "CLO10", 'Database (LECTURE-RES-PRAC)'!D268:AG268) / 'Grade computation'!F$13, IF(C$16 = "MIDTERM", SUMIF('Database (LECTURE-RES-PRAC)'!AJ$14:BM$14, "CLO10", 'Database (LECTURE-RES-PRAC)'!AJ268:BM268) / 'Grade computation'!G$13, IF(C$16 = "FINAL", SUMIF('Database (LECTURE-RES-PRAC)'!BP$14:CS$14, "CLO10", 'Database (LECTURE-RES-PRAC)'!BP268:CS268) / 'Grade computation'!H$13,""))),""),"")</f>
        <v/>
      </c>
      <c r="BG271" s="286" t="str">
        <f aca="false">IF(B271&lt;&gt;"",IF(BF271="","",IF(BF271&lt;0.5,1,IF(AND(BF271&gt;=0.5,BF271&lt;P$10),2,IF(BF271&gt;=P$10,3)))),"")</f>
        <v/>
      </c>
      <c r="BH271" s="194" t="str">
        <f aca="false">IF(B271 &lt;&gt; "",IF(AND('PRINTABLE (per grading)'!H$16="EXAM", 'PRINTABLE (per grading)'!B$13="Prelim"), IF(ISERROR(SUMIF('Exam (LECTURE ONLY)'!D$20:M$20, "CLO10", 'Exam (LECTURE ONLY)'!D273:M273) / 'Exam (LECTURE ONLY)'!AL$15), "", SUMIF('Exam (LECTURE ONLY)'!D$20:M$20, "CLO10", 'Exam (LECTURE ONLY)'!D273:M273) /'Exam (LECTURE ONLY)'!AL$15),
IF(AND('PRINTABLE (per grading)'!H$16="EXAM", 'PRINTABLE (per grading)'!B$13="Midterm"), IF(ISERROR(SUMIF('Exam (LECTURE ONLY)'!O$20:X$20, "CLO10", 'Exam (LECTURE ONLY)'!O273:X273) / 'Exam (LECTURE ONLY)'!AM$15), "", SUMIF('Exam (LECTURE ONLY)'!O$20:X$20, "CLO10", 'Exam (LECTURE ONLY)'!O273:X273) / 'Exam (LECTURE ONLY)'!AM$15),
IF(AND('PRINTABLE (per grading)'!H$16="EXAM", 'PRINTABLE (per grading)'!B$13="Final"), IF(ISERROR(SUMIF('Exam (LECTURE ONLY)'!Z$20:AI$20, "CLO10", 'Exam (LECTURE ONLY)'!Z273:AI273) / 'Exam (LECTURE ONLY)'!AN$15), "", SUMIF('Exam (LECTURE ONLY)'!Z$20:AI$20, "CLO10", 'Exam (LECTURE ONLY)'!Z273:AI273) / 'Exam (LECTURE ONLY)'!AN$15),
IF(AND('PRINTABLE (per grading)'!H$16="OUTPUT", 'PRINTABLE (per grading)'!B$13="Prelim"), IF(ISERROR(SUMIF(OUTPUT!C$20:M$20, "CLO10", OUTPUT!C273:M273) / OUTPUT!AL$15), "", SUMIF(OUTPUT!C$20:M$20, "CLO10", OUTPUT!C273:M273) / OUTPUT!AL$15),
IF(AND('PRINTABLE (per grading)'!H$16="OUTPUT", 'PRINTABLE (per grading)'!B$13="Midterm"), IF(ISERROR(SUMIF(OUTPUT!O$20:Y$20, "CLO10", OUTPUT!O273:Y273) / OUTPUT!AM$15), "", SUMIF(OUTPUT!O$20:Y$20, "CLO10", OUTPUT!O273:Y273) / OUTPUT!AM$15),
IF(AND('PRINTABLE (per grading)'!H$16="OUTPUT", 'PRINTABLE (per grading)'!B$13="Final"), IF(ISERROR(SUMIF(OUTPUT!AA$20:AI$20, "CLO10", OUTPUT!AA273:AI273) / OUTPUT!AN$15), "", SUMIF(OUTPUT!AA$20:AI$20, "CLO10", OUTPUT!AA273:AI273) / OUTPUT!AN$15),
"")))))),"")</f>
        <v/>
      </c>
      <c r="BI271" s="286" t="str">
        <f aca="false">IF(B271&lt;&gt;"",IF(BH271="","",IF(BH271&lt;0.5,1,IF(AND(BH271&gt;=0.5,BH271&lt;P$10),2,IF(BH271&gt;=P$10,3)))),"")</f>
        <v/>
      </c>
      <c r="BJ271" s="287" t="str">
        <f aca="false">IF(B271 &lt;&gt; "",IFERROR(IF(AVERAGE(BF271,BH271)&gt;=P$10,"Y","N"),""),"")</f>
        <v/>
      </c>
      <c r="BK271" s="8"/>
    </row>
    <row r="272" customFormat="false" ht="19.5" hidden="false" customHeight="true" outlineLevel="0" collapsed="false">
      <c r="A272" s="228" t="str">
        <f aca="false">IF(ISBLANK('Database (LECTURE-RES-PRAC)'!A269),"",'Database (LECTURE-RES-PRAC)'!A269)</f>
        <v/>
      </c>
      <c r="B272" s="229" t="str">
        <f aca="false">IF(ISBLANK('Database (LECTURE-RES-PRAC)'!B269),"",'Database (LECTURE-RES-PRAC)'!B269)</f>
        <v/>
      </c>
      <c r="C272" s="230" t="str">
        <f aca="false">IF(B272&lt;&gt;"",IF(C$16="PRELIM",'Grade computation'!C272, IF(C$16="MIDTERM",'Grade computation'!K272, IF(C$16="FINAL",'Grade computation'!S272,""))),"")</f>
        <v/>
      </c>
      <c r="D272" s="231" t="str">
        <f aca="false">IF(B272&lt;&gt;"",IFERROR(IF(B$11="80-20", (((C272/C$19)*X$6)+X$7)*D$18, IF(B$11="60-40", (((C272/C$19)*Y$6)+Y$7)*D$18, 0)),0),"")</f>
        <v/>
      </c>
      <c r="E272" s="230" t="str">
        <f aca="false">IF(B272&lt;&gt;"", IF(C$16="PRELIM",'Grade computation'!E272, IF(C$16="MIDTERM",'Grade computation'!M272, IF(C$16="FINAL",'Grade computation'!U272,""))),"")</f>
        <v/>
      </c>
      <c r="F272" s="232" t="str">
        <f aca="false">IF(B272&lt;&gt;"",IFERROR(IF(B$11="80-20", (((E272/E$19)*X$6)+X$7)*F$18, IF(B$11="60-40", (((E272/E$19)*Y$6)+Y$7)*F$18, 0)),0),"")</f>
        <v/>
      </c>
      <c r="G272" s="233" t="str">
        <f aca="false">IF(B272&lt;&gt;"",IFERROR((D272+F272),0),"")</f>
        <v/>
      </c>
      <c r="H272" s="234" t="str">
        <f aca="false">IF(B272&lt;&gt;"",IF(C$16="PRELIM", 'Grade computation'!H272, IF(C$16="MIDTERM", 'Grade computation'!P272, IF(C$16="FINAL",'Grade computation'!X272, ""))),"")</f>
        <v/>
      </c>
      <c r="I272" s="233" t="str">
        <f aca="false">IF(B272&lt;&gt;"",IFERROR(IF(B$11="80-20", (((H272/H$19)*X$6)+X$7)*I$19, IF(B$11="60-40", (((H272/H$19)*Y$6)+Y$7)*I$19, 0)),0),"")</f>
        <v/>
      </c>
      <c r="J272" s="237" t="str">
        <f aca="false">IFERROR((G272+I272),"")</f>
        <v/>
      </c>
      <c r="K272" s="183" t="str">
        <f aca="false">IFERROR(IF(J272="","",IF(J272&gt;=75,"PASSED","FAILED")),"")</f>
        <v/>
      </c>
      <c r="L272" s="183"/>
      <c r="M272" s="194" t="str">
        <f aca="false">IF(B272 &lt;&gt; "", IFERROR(IF(C$16 = "PRELIM", SUMIF('Database (LECTURE-RES-PRAC)'!D$14:AG$14, "CLO1", 'Database (LECTURE-RES-PRAC)'!D269:AG269) / 'Grade computation'!F$4, IF(C$16 = "MIDTERM", SUMIF('Database (LECTURE-RES-PRAC)'!AJ$14:BM$14, "CLO1", 'Database (LECTURE-RES-PRAC)'!AJ269:BM269) / 'Grade computation'!G$4, IF(C$16 = "FINAL", SUMIF('Database (LECTURE-RES-PRAC)'!BP$14:CS$14, "CLO1", 'Database (LECTURE-RES-PRAC)'!BP269:CS269) / 'Grade computation'!H$4,""))),""),"")</f>
        <v/>
      </c>
      <c r="N272" s="286" t="str">
        <f aca="false">IF(B272&lt;&gt;"",IF(M272="","",IF(M272&lt;0.5,1,IF(AND(M272&gt;=0.5,M272&lt;P$10),2,IF(M272&gt;=P$10,3)))),"")</f>
        <v/>
      </c>
      <c r="O272" s="194" t="str">
        <f aca="false">IF(B272 &lt;&gt; "",IF(AND('PRINTABLE (per grading)'!H$16="EXAM", 'PRINTABLE (per grading)'!B$13="Prelim"), IF(ISERROR(SUMIF('Exam (LECTURE ONLY)'!D$20:M$20, "CLO1", 'Exam (LECTURE ONLY)'!D274:M274) / 'Exam (LECTURE ONLY)'!AL$6), "", SUMIF('Exam (LECTURE ONLY)'!D$20:M$20, "CLO1", 'Exam (LECTURE ONLY)'!D274:M274) /'Exam (LECTURE ONLY)'!AL$6),
IF(AND('PRINTABLE (per grading)'!H$16="EXAM", 'PRINTABLE (per grading)'!B$13="Midterm"), IF(ISERROR(SUMIF('Exam (LECTURE ONLY)'!O$20:X$20, "CLO1", 'Exam (LECTURE ONLY)'!O274:X274) / 'Exam (LECTURE ONLY)'!AM$6), "", SUMIF('Exam (LECTURE ONLY)'!O$20:X$20, "CLO1", 'Exam (LECTURE ONLY)'!O274:X274) / 'Exam (LECTURE ONLY)'!AM$6),
IF(AND('PRINTABLE (per grading)'!H$16="EXAM", 'PRINTABLE (per grading)'!B$13="Final"), IF(ISERROR(SUMIF('Exam (LECTURE ONLY)'!Z$20:AI$20, "CLO1", 'Exam (LECTURE ONLY)'!Z274:AI274) / 'Exam (LECTURE ONLY)'!AN$6), "", SUMIF('Exam (LECTURE ONLY)'!Z$20:AI$20, "CLO1", 'Exam (LECTURE ONLY)'!Z274:AI274) / 'Exam (LECTURE ONLY)'!AN$6),
IF(AND('PRINTABLE (per grading)'!H$16="OUTPUT", 'PRINTABLE (per grading)'!B$13="Prelim"), IF(ISERROR(SUMIF(OUTPUT!C$20:M$20, "CLO1", OUTPUT!C274:M274) / OUTPUT!AL$6), "", SUMIF(OUTPUT!C$20:M$20, "CLO1", OUTPUT!C274:M274) / OUTPUT!AL$6),
IF(AND('PRINTABLE (per grading)'!H$16="OUTPUT", 'PRINTABLE (per grading)'!B$13="Midterm"), IF(ISERROR(SUMIF(OUTPUT!O$20:Y$20, "CLO1", OUTPUT!O274:Y274) / OUTPUT!AM$6), "", SUMIF(OUTPUT!O$20:Y$20, "CLO1", OUTPUT!O274:Y274) / OUTPUT!AM$6),
IF(AND('PRINTABLE (per grading)'!H$16="OUTPUT", 'PRINTABLE (per grading)'!B$13="Final"), IF(ISERROR(SUMIF(OUTPUT!AA$20:AI$20, "CLO1", OUTPUT!AA274:AI274) / OUTPUT!AN$6), "", SUMIF(OUTPUT!AA$20:AI$20, "CLO1", OUTPUT!AA274:AI274) / OUTPUT!AN$6),
"")))))),"")</f>
        <v/>
      </c>
      <c r="P272" s="286" t="str">
        <f aca="false">IF(B272&lt;&gt;"",IF(O272="","",IF(O272&lt;0.5,1,IF(AND(O272&gt;=0.5,O272&lt;P$10),2,IF(O272&gt;=P$10,3)))),"")</f>
        <v/>
      </c>
      <c r="Q272" s="287" t="str">
        <f aca="false">IF(B272 &lt;&gt; "",IFERROR(IF(AVERAGE(M272,O272)&gt;=P$10,"Y","N"),""),"")</f>
        <v/>
      </c>
      <c r="R272" s="194" t="str">
        <f aca="false">IF(B272 &lt;&gt; "", IFERROR(IF(C$16 = "PRELIM", SUMIF('Database (LECTURE-RES-PRAC)'!D$14:AG$14, "CLO2", 'Database (LECTURE-RES-PRAC)'!D269:AG269) / 'Grade computation'!F$5, IF(C$16 = "MIDTERM", SUMIF('Database (LECTURE-RES-PRAC)'!AJ$14:BM$14, "CLO2", 'Database (LECTURE-RES-PRAC)'!AJ269:BM269) / 'Grade computation'!G$5, IF(C$16 = "FINAL", SUMIF('Database (LECTURE-RES-PRAC)'!BP$14:CS$14, "CLO2", 'Database (LECTURE-RES-PRAC)'!BP269:CS269) / 'Grade computation'!H$5,""))),""),"")</f>
        <v/>
      </c>
      <c r="S272" s="286" t="str">
        <f aca="false">IF(B272&lt;&gt;"",IF(R272="","",IF(R272&lt;0.5,1,IF(AND(R272&gt;=0.5,R272&lt;P$10),2,IF(R272&gt;=P$10,3)))),"")</f>
        <v/>
      </c>
      <c r="T272" s="194" t="str">
        <f aca="false">IF(B272 &lt;&gt; "",IF(AND('PRINTABLE (per grading)'!H$16="EXAM", 'PRINTABLE (per grading)'!B$13="Prelim"), IF(ISERROR(SUMIF('Exam (LECTURE ONLY)'!D$20:M$20, "CLO2", 'Exam (LECTURE ONLY)'!D274:M274) / 'Exam (LECTURE ONLY)'!AL$7), "", SUMIF('Exam (LECTURE ONLY)'!D$20:M$20, "CLO2", 'Exam (LECTURE ONLY)'!D274:M274) /'Exam (LECTURE ONLY)'!AL$7),
IF(AND('PRINTABLE (per grading)'!H$16="EXAM", 'PRINTABLE (per grading)'!B$13="Midterm"), IF(ISERROR(SUMIF('Exam (LECTURE ONLY)'!O$20:X$20, "CLO2", 'Exam (LECTURE ONLY)'!O274:X274) / 'Exam (LECTURE ONLY)'!AM$7), "", SUMIF('Exam (LECTURE ONLY)'!O$20:X$20, "CLO2", 'Exam (LECTURE ONLY)'!O274:X274) / 'Exam (LECTURE ONLY)'!AM$7),
IF(AND('PRINTABLE (per grading)'!H$16="EXAM", 'PRINTABLE (per grading)'!B$13="Final"), IF(ISERROR(SUMIF('Exam (LECTURE ONLY)'!Z$20:AI$20, "CLO2", 'Exam (LECTURE ONLY)'!Z274:AI274) / 'Exam (LECTURE ONLY)'!AN$7), "", SUMIF('Exam (LECTURE ONLY)'!Z$20:AI$20, "CLO2", 'Exam (LECTURE ONLY)'!Z274:AI274) / 'Exam (LECTURE ONLY)'!AN$7),
IF(AND('PRINTABLE (per grading)'!H$16="OUTPUT", 'PRINTABLE (per grading)'!B$13="Prelim"), IF(ISERROR(SUMIF(OUTPUT!C$20:M$20, "CLO2", OUTPUT!C274:M274) / OUTPUT!AL$7), "", SUMIF(OUTPUT!C$20:M$20, "CLO2", OUTPUT!C274:M274) / OUTPUT!AL$7),
IF(AND('PRINTABLE (per grading)'!H$16="OUTPUT", 'PRINTABLE (per grading)'!B$13="Midterm"), IF(ISERROR(SUMIF(OUTPUT!O$20:Y$20, "CLO2", OUTPUT!O274:Y274) / OUTPUT!AM$7), "", SUMIF(OUTPUT!O$20:Y$20, "CLO2", OUTPUT!O274:Y274) / OUTPUT!AM$7),
IF(AND('PRINTABLE (per grading)'!H$16="OUTPUT", 'PRINTABLE (per grading)'!B$13="Final"), IF(ISERROR(SUMIF(OUTPUT!AA$20:AI$20, "CLO2", OUTPUT!AA274:AI274) / OUTPUT!AN$7), "", SUMIF(OUTPUT!AA$20:AI$20, "CLO2", OUTPUT!AA274:AI274) / OUTPUT!AN$7),
"")))))),"")</f>
        <v/>
      </c>
      <c r="U272" s="286" t="str">
        <f aca="false">IF(B272&lt;&gt;"",IF(T272="","",IF(T272&lt;0.5,1,IF(AND(T272&gt;=0.5,T272&lt;P$10),2,IF(T272&gt;=P$10,3)))),"")</f>
        <v/>
      </c>
      <c r="V272" s="287" t="str">
        <f aca="false">IF(B272 &lt;&gt; "",IFERROR(IF(AVERAGE(R272,T272)&gt;=P$10,"Y","N"),""),"")</f>
        <v/>
      </c>
      <c r="W272" s="194" t="str">
        <f aca="false">IF(B272 &lt;&gt; "", IFERROR(IF(C$16 = "PRELIM", SUMIF('Database (LECTURE-RES-PRAC)'!D$14:AG$14, "CLO3", 'Database (LECTURE-RES-PRAC)'!D269:AG269) / 'Grade computation'!F$6, IF(C$16 = "MIDTERM", SUMIF('Database (LECTURE-RES-PRAC)'!AJ$14:BM$14, "CLO3", 'Database (LECTURE-RES-PRAC)'!AJ269:BM269) / 'Grade computation'!G$6, IF(C$16 = "FINAL", SUMIF('Database (LECTURE-RES-PRAC)'!BP$14:CS$14, "CLO3", 'Database (LECTURE-RES-PRAC)'!BP269:CS269) / 'Grade computation'!H$6,""))),""),"")</f>
        <v/>
      </c>
      <c r="X272" s="286" t="str">
        <f aca="false">IF(B272&lt;&gt;"",IF(W272="","",IF(W272&lt;0.5,1,IF(AND(W272&gt;=0.5,W272&lt;P$10),2,IF(W272&gt;=P$10,3)))),"")</f>
        <v/>
      </c>
      <c r="Y272" s="194" t="str">
        <f aca="false">IF(B272 &lt;&gt; "",IF(AND('PRINTABLE (per grading)'!H$16="EXAM", 'PRINTABLE (per grading)'!B$13="Prelim"), IF(ISERROR(SUMIF('Exam (LECTURE ONLY)'!D$20:M$20, "CLO3", 'Exam (LECTURE ONLY)'!D274:M274) / 'Exam (LECTURE ONLY)'!AL$8), "", SUMIF('Exam (LECTURE ONLY)'!D$20:M$20, "CLO3", 'Exam (LECTURE ONLY)'!D274:M274) /'Exam (LECTURE ONLY)'!AL$8),
IF(AND('PRINTABLE (per grading)'!H$16="EXAM", 'PRINTABLE (per grading)'!B$13="Midterm"), IF(ISERROR(SUMIF('Exam (LECTURE ONLY)'!O$20:X$20, "CLO3", 'Exam (LECTURE ONLY)'!O274:X274) / 'Exam (LECTURE ONLY)'!AM$8), "", SUMIF('Exam (LECTURE ONLY)'!O$20:X$20, "CLO3", 'Exam (LECTURE ONLY)'!O274:X274) / 'Exam (LECTURE ONLY)'!AM$8),
IF(AND('PRINTABLE (per grading)'!H$16="EXAM", 'PRINTABLE (per grading)'!B$13="Final"), IF(ISERROR(SUMIF('Exam (LECTURE ONLY)'!Z$20:AI$20, "CLO3", 'Exam (LECTURE ONLY)'!Z274:AI274) / 'Exam (LECTURE ONLY)'!AN$8), "", SUMIF('Exam (LECTURE ONLY)'!Z$20:AI$20, "CLO3", 'Exam (LECTURE ONLY)'!Z274:AI274) / 'Exam (LECTURE ONLY)'!AN$8),
IF(AND('PRINTABLE (per grading)'!H$16="OUTPUT", 'PRINTABLE (per grading)'!B$13="Prelim"), IF(ISERROR(SUMIF(OUTPUT!C$20:M$20, "CLO3", OUTPUT!C274:M274) / OUTPUT!AL$8), "", SUMIF(OUTPUT!C$20:M$20, "CLO3", OUTPUT!C274:M274) / OUTPUT!AL$8),
IF(AND('PRINTABLE (per grading)'!H$16="OUTPUT", 'PRINTABLE (per grading)'!B$13="Midterm"), IF(ISERROR(SUMIF(OUTPUT!O$20:Y$20, "CLO3", OUTPUT!O274:Y274) / OUTPUT!AM$8), "", SUMIF(OUTPUT!O$20:Y$20, "CLO3", OUTPUT!O274:Y274) / OUTPUT!AM$8),
IF(AND('PRINTABLE (per grading)'!H$16="OUTPUT", 'PRINTABLE (per grading)'!B$13="Final"), IF(ISERROR(SUMIF(OUTPUT!AA$20:AI$20, "CLO3", OUTPUT!AA274:AI274) / OUTPUT!AN$8), "", SUMIF(OUTPUT!AA$20:AI$20, "CLO3", OUTPUT!AA274:AI274) / OUTPUT!AN$8),
"" )))))),"")</f>
        <v/>
      </c>
      <c r="Z272" s="286" t="str">
        <f aca="false">IF(B272&lt;&gt;"",IF(Y272="","",IF(Y272&lt;0.5,1,IF(AND(Y272&gt;=0.5,Y272&lt;P$10),2,IF(Y272&gt;=P$10,3)))),"")</f>
        <v/>
      </c>
      <c r="AA272" s="287" t="str">
        <f aca="false">IF(B272 &lt;&gt; "",IFERROR(IF(AVERAGE(W272,Y272)&gt;=P$10,"Y","N"),""),"")</f>
        <v/>
      </c>
      <c r="AB272" s="194" t="str">
        <f aca="false">IF(B272 &lt;&gt; "", IFERROR(IF(C$16 = "PRELIM", SUMIF('Database (LECTURE-RES-PRAC)'!D$14:AG$14, "CLO4", 'Database (LECTURE-RES-PRAC)'!D269:AG269) / 'Grade computation'!F$7, IF(C$16 = "MIDTERM", SUMIF('Database (LECTURE-RES-PRAC)'!AJ$14:BM$14, "CLO4", 'Database (LECTURE-RES-PRAC)'!AJ269:BM269) / 'Grade computation'!G$7, IF(C$16 = "FINAL", SUMIF('Database (LECTURE-RES-PRAC)'!BP$14:CS$14, "CLO4", 'Database (LECTURE-RES-PRAC)'!BP269:CS269) / 'Grade computation'!H$7,""))),""),"")</f>
        <v/>
      </c>
      <c r="AC272" s="286" t="str">
        <f aca="false">IF(B272&lt;&gt;"",IF(AB272="","",IF(AB272&lt;0.5,1,IF(AND(AB272&gt;=0.5,AB272&lt;P$10),2,IF(AB272&gt;=P$10,3)))),"")</f>
        <v/>
      </c>
      <c r="AD272" s="194" t="str">
        <f aca="false">IF(B272 &lt;&gt; "",IF(AND('PRINTABLE (per grading)'!H$16="EXAM", 'PRINTABLE (per grading)'!B$13="Prelim"), IF(ISERROR(SUMIF('Exam (LECTURE ONLY)'!D$20:M$20, "CLO4", 'Exam (LECTURE ONLY)'!D274:M274) / 'Exam (LECTURE ONLY)'!AL$9), "", SUMIF('Exam (LECTURE ONLY)'!D$20:M$20, "CLO4", 'Exam (LECTURE ONLY)'!D274:M274) /'Exam (LECTURE ONLY)'!AL$9),
IF(AND('PRINTABLE (per grading)'!H$16="EXAM", 'PRINTABLE (per grading)'!B$13="Midterm"), IF(ISERROR(SUMIF('Exam (LECTURE ONLY)'!O$20:X$20, "CLO4", 'Exam (LECTURE ONLY)'!O274:X274) / 'Exam (LECTURE ONLY)'!AM$9), "", SUMIF('Exam (LECTURE ONLY)'!O$20:X$20, "CLO4", 'Exam (LECTURE ONLY)'!O274:X274) / 'Exam (LECTURE ONLY)'!AM$9),
IF(AND('PRINTABLE (per grading)'!H$16="EXAM", 'PRINTABLE (per grading)'!B$13="Final"), IF(ISERROR(SUMIF('Exam (LECTURE ONLY)'!Z$20:AI$20, "CLO4", 'Exam (LECTURE ONLY)'!Z274:AI274) / 'Exam (LECTURE ONLY)'!AN$9), "", SUMIF('Exam (LECTURE ONLY)'!Z$20:AI$20, "CLO4", 'Exam (LECTURE ONLY)'!Z274:AI274) / 'Exam (LECTURE ONLY)'!AN$9),
IF(AND('PRINTABLE (per grading)'!H$16="OUTPUT", 'PRINTABLE (per grading)'!B$13="Prelim"), IF(ISERROR(SUMIF(OUTPUT!C$20:M$20, "CLO4", OUTPUT!C274:M274) / OUTPUT!AL$9), "", SUMIF(OUTPUT!C$20:M$20, "CLO4", OUTPUT!C274:M274) / OUTPUT!AL$9),
IF(AND('PRINTABLE (per grading)'!H$16="OUTPUT", 'PRINTABLE (per grading)'!B$13="Midterm"), IF(ISERROR(SUMIF(OUTPUT!O$20:Y$20, "CLO4", OUTPUT!O274:Y274) / OUTPUT!AM$9), "", SUMIF(OUTPUT!O$20:Y$20, "CLO4", OUTPUT!O274:Y274) / OUTPUT!AM$9),
IF(AND('PRINTABLE (per grading)'!H$16="OUTPUT", 'PRINTABLE (per grading)'!B$13="Final"), IF(ISERROR(SUMIF(OUTPUT!AA$20:AI$20, "CLO4", OUTPUT!AA274:AI274) / OUTPUT!AN$9), "", SUMIF(OUTPUT!AA$20:AI$20, "CLO4", OUTPUT!AA274:AI274) / OUTPUT!AN$9),
"")))))),"")</f>
        <v/>
      </c>
      <c r="AE272" s="286" t="str">
        <f aca="false">IF(B272&lt;&gt;"",IF(AD272="","",IF(AD272&lt;0.5,1,IF(AND(AD272&gt;=0.5,AD272&lt;P$10),2,IF(AD272&gt;=P$10,3)))),"")</f>
        <v/>
      </c>
      <c r="AF272" s="287" t="str">
        <f aca="false">IF(B272 &lt;&gt; "",IFERROR(IF(AVERAGE(AB272,AD272)&gt;=P$10,"Y","N"),""),"")</f>
        <v/>
      </c>
      <c r="AG272" s="194" t="str">
        <f aca="false">IF(B272 &lt;&gt; "", IFERROR(IF(C$16 = "PRELIM", SUMIF('Database (LECTURE-RES-PRAC)'!D$14:AG$14, "CLO5", 'Database (LECTURE-RES-PRAC)'!D269:AG269) / 'Grade computation'!F$8, IF(C$16 = "MIDTERM", SUMIF('Database (LECTURE-RES-PRAC)'!AJ$14:BM$14, "CLO5", 'Database (LECTURE-RES-PRAC)'!AJ269:BM269) / 'Grade computation'!G$8, IF(C$16 = "FINAL", SUMIF('Database (LECTURE-RES-PRAC)'!BP$14:CS$14, "CLO5", 'Database (LECTURE-RES-PRAC)'!BP269:CS269) / 'Grade computation'!H$8,""))),""),"")</f>
        <v/>
      </c>
      <c r="AH272" s="286" t="str">
        <f aca="false">IF(B272&lt;&gt;"",IF(AG272="","",IF(AG272&lt;0.5,1,IF(AND(AG272&gt;=0.5,AG272&lt;P$10),2,IF(AG272&gt;=P$10,3)))),"")</f>
        <v/>
      </c>
      <c r="AI272" s="194" t="str">
        <f aca="false">IF(B272 &lt;&gt; "",IF(AND('PRINTABLE (per grading)'!H$16="EXAM", 'PRINTABLE (per grading)'!B$13="Prelim"), IF(ISERROR(SUMIF('Exam (LECTURE ONLY)'!D$20:M$20, "CLO5", 'Exam (LECTURE ONLY)'!D274:M274) / 'Exam (LECTURE ONLY)'!AL$10), "", SUMIF('Exam (LECTURE ONLY)'!D$20:M$20, "CLO5", 'Exam (LECTURE ONLY)'!D274:M274) /'Exam (LECTURE ONLY)'!AL$10),
IF(AND('PRINTABLE (per grading)'!H$16="EXAM", 'PRINTABLE (per grading)'!B$13="Midterm"), IF(ISERROR(SUMIF('Exam (LECTURE ONLY)'!O$20:X$20, "CLO5", 'Exam (LECTURE ONLY)'!O274:X274) / 'Exam (LECTURE ONLY)'!AM$10), "", SUMIF('Exam (LECTURE ONLY)'!O$20:X$20, "CLO5", 'Exam (LECTURE ONLY)'!O274:X274) / 'Exam (LECTURE ONLY)'!AM$10),
IF(AND('PRINTABLE (per grading)'!H$16="EXAM", 'PRINTABLE (per grading)'!B$13="Final"), IF(ISERROR(SUMIF('Exam (LECTURE ONLY)'!Z$20:AI$20, "CLO5", 'Exam (LECTURE ONLY)'!Z274:AI274) / 'Exam (LECTURE ONLY)'!AN$10), "", SUMIF('Exam (LECTURE ONLY)'!Z$20:AI$20, "CLO5", 'Exam (LECTURE ONLY)'!Z274:AI274) / 'Exam (LECTURE ONLY)'!AN$10),
IF(AND('PRINTABLE (per grading)'!H$16="OUTPUT", 'PRINTABLE (per grading)'!B$13="Prelim"), IF(ISERROR(SUMIF(OUTPUT!C$20:M$20, "CLO5", OUTPUT!C274:M274) / OUTPUT!AL$10), "", SUMIF(OUTPUT!C$20:M$20, "CLO5", OUTPUT!C274:M274) / OUTPUT!AL$10),
IF(AND('PRINTABLE (per grading)'!H$16="OUTPUT", 'PRINTABLE (per grading)'!B$13="Midterm"), IF(ISERROR(SUMIF(OUTPUT!O$20:Y$20, "CLO5", OUTPUT!O274:Y274) / OUTPUT!AM$10), "", SUMIF(OUTPUT!O$20:Y$20, "CLO5", OUTPUT!O274:Y274) / OUTPUT!AM$10),
IF(AND('PRINTABLE (per grading)'!H$16="OUTPUT", 'PRINTABLE (per grading)'!B$13="Final"), IF(ISERROR(SUMIF(OUTPUT!AA$20:AI$20, "CLO5", OUTPUT!AA274:AI274) / OUTPUT!AN$10), "", SUMIF(OUTPUT!AA$20:AI$20, "CLO5", OUTPUT!AA274:AI274) / OUTPUT!AN$10),
"")))))),"")</f>
        <v/>
      </c>
      <c r="AJ272" s="286" t="str">
        <f aca="false">IF(B272&lt;&gt;"",IF(AI272="","",IF(AI272&lt;0.5,1,IF(AND(AI272&gt;=0.5,AI272&lt;P$10),2,IF(AI272&gt;=P$10,3)))),"")</f>
        <v/>
      </c>
      <c r="AK272" s="287" t="str">
        <f aca="false">IF(B272 &lt;&gt; "",IFERROR(IF(AVERAGE(AG272,AI272)&gt;=P$10,"Y","N"),""),"")</f>
        <v/>
      </c>
      <c r="AL272" s="194" t="str">
        <f aca="false">IF(B272 &lt;&gt; "", IFERROR(IF(C$16 = "PRELIM", SUMIF('Database (LECTURE-RES-PRAC)'!D$14:AG$14, "CLO6", 'Database (LECTURE-RES-PRAC)'!D269:AG269) / 'Grade computation'!F$9, IF(C$16 = "MIDTERM", SUMIF('Database (LECTURE-RES-PRAC)'!AJ$14:BM$14, "CLO6", 'Database (LECTURE-RES-PRAC)'!AJ269:BM269) / 'Grade computation'!G$9, IF(C$16 = "FINAL", SUMIF('Database (LECTURE-RES-PRAC)'!BP$14:CS$14, "CLO6", 'Database (LECTURE-RES-PRAC)'!BP269:CS269) / 'Grade computation'!H$9,""))),""),"")</f>
        <v/>
      </c>
      <c r="AM272" s="286" t="str">
        <f aca="false">IF(B272&lt;&gt;"",IF(AL272="","",IF(AL272&lt;0.5,1,IF(AND(AL272&gt;=0.5,AL272&lt;P$10),2,IF(AL272&gt;=P$10,3)))),"")</f>
        <v/>
      </c>
      <c r="AN272" s="194" t="str">
        <f aca="false">IF(B272 &lt;&gt; "",IF(AND('PRINTABLE (per grading)'!H$16="EXAM", 'PRINTABLE (per grading)'!B$13="Prelim"), IF(ISERROR(SUMIF('Exam (LECTURE ONLY)'!D$20:M$20, "CLO6", 'Exam (LECTURE ONLY)'!D274:M274) / 'Exam (LECTURE ONLY)'!AL$11), "", SUMIF('Exam (LECTURE ONLY)'!D$20:M$20, "CLO6", 'Exam (LECTURE ONLY)'!D274:M274) /'Exam (LECTURE ONLY)'!AL$11),
IF(AND('PRINTABLE (per grading)'!H$16="EXAM", 'PRINTABLE (per grading)'!B$13="Midterm"), IF(ISERROR(SUMIF('Exam (LECTURE ONLY)'!O$20:X$20, "CLO6", 'Exam (LECTURE ONLY)'!O274:X274) / 'Exam (LECTURE ONLY)'!AM$11), "", SUMIF('Exam (LECTURE ONLY)'!O$20:X$20, "CLO6", 'Exam (LECTURE ONLY)'!O274:X274) / 'Exam (LECTURE ONLY)'!AM$11),
IF(AND('PRINTABLE (per grading)'!H$16="EXAM", 'PRINTABLE (per grading)'!B$13="Final"), IF(ISERROR(SUMIF('Exam (LECTURE ONLY)'!Z$20:AI$20, "CLO6", 'Exam (LECTURE ONLY)'!Z274:AI274) / 'Exam (LECTURE ONLY)'!AN$11), "", SUMIF('Exam (LECTURE ONLY)'!Z$20:AI$20, "CLO6", 'Exam (LECTURE ONLY)'!Z274:AI274) / 'Exam (LECTURE ONLY)'!AN$11),
IF(AND('PRINTABLE (per grading)'!H$16="OUTPUT", 'PRINTABLE (per grading)'!B$13="Prelim"), IF(ISERROR(SUMIF(OUTPUT!C$20:M$20, "CLO6", OUTPUT!C274:M274) / OUTPUT!AL$11), "", SUMIF(OUTPUT!C$20:M$20, "CLO6", OUTPUT!C274:M274) / OUTPUT!AL$11),
IF(AND('PRINTABLE (per grading)'!H$16="OUTPUT", 'PRINTABLE (per grading)'!B$13="Midterm"), IF(ISERROR(SUMIF(OUTPUT!O$20:Y$20, "CLO6", OUTPUT!O274:Y274) / OUTPUT!AM$11), "", SUMIF(OUTPUT!O$20:Y$20, "CLO6", OUTPUT!O274:Y274) / OUTPUT!AM$11),
IF(AND('PRINTABLE (per grading)'!H$16="OUTPUT", 'PRINTABLE (per grading)'!B$13="Final"), IF(ISERROR(SUMIF(OUTPUT!AA$20:AI$20, "CLO6", OUTPUT!AA274:AI274) / OUTPUT!AN$11), "", SUMIF(OUTPUT!AA$20:AI$20, "CLO6", OUTPUT!AA274:AI274) / OUTPUT!AN$11),
"")))))),"")</f>
        <v/>
      </c>
      <c r="AO272" s="286" t="str">
        <f aca="false">IF(B272&lt;&gt;"",IF(AN272="","",IF(AN272&lt;0.5,1,IF(AND(AN272&gt;=0.5,AN272&lt;P$10),2,IF(AN272&gt;=P$10,3)))),"")</f>
        <v/>
      </c>
      <c r="AP272" s="287" t="str">
        <f aca="false">IF(B272 &lt;&gt; "",IFERROR(IF(AVERAGE(AL272,AN272)&gt;=P$10,"Y","N"),""),"")</f>
        <v/>
      </c>
      <c r="AQ272" s="194" t="str">
        <f aca="false">IF(B272 &lt;&gt; "", IFERROR(IF(C$16 = "PRELIM", SUMIF('Database (LECTURE-RES-PRAC)'!D$14:AG$14, "CLO7", 'Database (LECTURE-RES-PRAC)'!D269:AG269) / 'Grade computation'!F$10, IF(C$16 = "MIDTERM", SUMIF('Database (LECTURE-RES-PRAC)'!AJ$14:BM$14, "CLO7", 'Database (LECTURE-RES-PRAC)'!AJ269:BM269) / 'Grade computation'!G$10, IF(C$16 = "FINAL", SUMIF('Database (LECTURE-RES-PRAC)'!BP$14:CS$14, "CLO7", 'Database (LECTURE-RES-PRAC)'!BP269:CS269) / 'Grade computation'!H$10,""))),""),"")</f>
        <v/>
      </c>
      <c r="AR272" s="286" t="str">
        <f aca="false">IF(B272&lt;&gt;"",IF(AQ272="","",IF(AQ272&lt;0.5,1,IF(AND(AQ272&gt;=0.5,AQ272&lt;P$10),2,IF(AQ272&gt;=P$10,3)))),"")</f>
        <v/>
      </c>
      <c r="AS272" s="194" t="str">
        <f aca="false">IF(B272 &lt;&gt; "",IF(AND('PRINTABLE (per grading)'!H$16="EXAM", 'PRINTABLE (per grading)'!B$13="Prelim"), IF(ISERROR(SUMIF('Exam (LECTURE ONLY)'!D$20:M$20, "CLO7", 'Exam (LECTURE ONLY)'!D274:M274) / 'Exam (LECTURE ONLY)'!AL$12), "", SUMIF('Exam (LECTURE ONLY)'!D$20:M$20, "CLO7", 'Exam (LECTURE ONLY)'!D274:M274) /'Exam (LECTURE ONLY)'!AL$12),
IF(AND('PRINTABLE (per grading)'!H$16="EXAM", 'PRINTABLE (per grading)'!B$13="Midterm"), IF(ISERROR(SUMIF('Exam (LECTURE ONLY)'!O$20:X$20, "CLO7", 'Exam (LECTURE ONLY)'!O274:X274) / 'Exam (LECTURE ONLY)'!AM$12), "", SUMIF('Exam (LECTURE ONLY)'!O$20:X$20, "CLO7", 'Exam (LECTURE ONLY)'!O274:X274) / 'Exam (LECTURE ONLY)'!AM$12),
IF(AND('PRINTABLE (per grading)'!H$16="EXAM", 'PRINTABLE (per grading)'!B$13="Final"), IF(ISERROR(SUMIF('Exam (LECTURE ONLY)'!Z$20:AI$20, "CLO7", 'Exam (LECTURE ONLY)'!Z274:AI274) / 'Exam (LECTURE ONLY)'!AN$12), "", SUMIF('Exam (LECTURE ONLY)'!Z$20:AI$20, "CLO7", 'Exam (LECTURE ONLY)'!Z274:AI274) / 'Exam (LECTURE ONLY)'!AN$12),
IF(AND('PRINTABLE (per grading)'!H$16="OUTPUT", 'PRINTABLE (per grading)'!B$13="Prelim"), IF(ISERROR(SUMIF(OUTPUT!C$20:M$20, "CLO7", OUTPUT!C274:M274) / OUTPUT!AL$12), "", SUMIF(OUTPUT!C$20:M$20, "CLO7", OUTPUT!C274:M274) / OUTPUT!AL$12),
IF(AND('PRINTABLE (per grading)'!H$16="OUTPUT", 'PRINTABLE (per grading)'!B$13="Midterm"), IF(ISERROR(SUMIF(OUTPUT!O$20:Y$20, "CLO7", OUTPUT!O274:Y274) / OUTPUT!AM$12), "", SUMIF(OUTPUT!O$20:Y$20, "CLO7", OUTPUT!O274:Y274) / OUTPUT!AM$12),
IF(AND('PRINTABLE (per grading)'!H$16="OUTPUT", 'PRINTABLE (per grading)'!B$13="Final"), IF(ISERROR(SUMIF(OUTPUT!AA$20:AI$20, "CLO7", OUTPUT!AA274:AI274) / OUTPUT!AN$12), "", SUMIF(OUTPUT!AA$20:AI$20, "CLO7", OUTPUT!AA274:AI274) / OUTPUT!AN$12),
"")))))),"")</f>
        <v/>
      </c>
      <c r="AT272" s="286" t="str">
        <f aca="false">IF(B272&lt;&gt;"",IF(AS272="","",IF(AS272&lt;0.5,1,IF(AND(AS272&gt;=0.5,AS272&lt;P$10),2,IF(AS272&gt;=P$10,3)))),"")</f>
        <v/>
      </c>
      <c r="AU272" s="287" t="str">
        <f aca="false">IF(B272 &lt;&gt; "",IFERROR(IF(AVERAGE(AQ272,AS272)&gt;=P$10,"Y","N"),""),"")</f>
        <v/>
      </c>
      <c r="AV272" s="194" t="str">
        <f aca="false">IF(B272 &lt;&gt; "", IFERROR(IF(C$16 = "PRELIM", SUMIF('Database (LECTURE-RES-PRAC)'!D$14:AG$14, "CLO8", 'Database (LECTURE-RES-PRAC)'!D269:AG269) / 'Grade computation'!F$11, IF(C$16 = "MIDTERM", SUMIF('Database (LECTURE-RES-PRAC)'!AJ$14:BM$14, "CLO8", 'Database (LECTURE-RES-PRAC)'!AJ269:BM269) / 'Grade computation'!G$11, IF(C$16 = "FINAL", SUMIF('Database (LECTURE-RES-PRAC)'!BP$14:CS$14, "CLO8", 'Database (LECTURE-RES-PRAC)'!BP269:CS269) / 'Grade computation'!H$11,""))),""),"")</f>
        <v/>
      </c>
      <c r="AW272" s="286" t="str">
        <f aca="false">IF(B272&lt;&gt;"",IF(AV272="","",IF(AV272&lt;0.5,1,IF(AND(AV272&gt;=0.5,AV272&lt;P$10),2,IF(AV272&gt;=P$10,3)))),"")</f>
        <v/>
      </c>
      <c r="AX272" s="194" t="str">
        <f aca="false">IF(B272 &lt;&gt; "",IF(AND('PRINTABLE (per grading)'!H$16="EXAM", 'PRINTABLE (per grading)'!B$13="Prelim"), IF(ISERROR(SUMIF('Exam (LECTURE ONLY)'!D$20:M$20, "CLO8", 'Exam (LECTURE ONLY)'!D274:M274) / 'Exam (LECTURE ONLY)'!AL$13), "", SUMIF('Exam (LECTURE ONLY)'!D$20:M$20, "CLO8", 'Exam (LECTURE ONLY)'!D274:M274) /'Exam (LECTURE ONLY)'!AL$13),
IF(AND('PRINTABLE (per grading)'!H$16="EXAM", 'PRINTABLE (per grading)'!B$13="Midterm"), IF(ISERROR(SUMIF('Exam (LECTURE ONLY)'!O$20:X$20, "CLO8", 'Exam (LECTURE ONLY)'!O274:X274) / 'Exam (LECTURE ONLY)'!AM$13), "", SUMIF('Exam (LECTURE ONLY)'!O$20:X$20, "CLO8", 'Exam (LECTURE ONLY)'!O274:X274) / 'Exam (LECTURE ONLY)'!AM$13),
IF(AND('PRINTABLE (per grading)'!H$16="EXAM", 'PRINTABLE (per grading)'!B$13="Final"), IF(ISERROR(SUMIF('Exam (LECTURE ONLY)'!Z$20:AI$20, "CLO8", 'Exam (LECTURE ONLY)'!Z274:AI274) / 'Exam (LECTURE ONLY)'!AN$13), "", SUMIF('Exam (LECTURE ONLY)'!Z$20:AI$20, "CLO8", 'Exam (LECTURE ONLY)'!Z274:AI274) / 'Exam (LECTURE ONLY)'!AN$13),
IF(AND('PRINTABLE (per grading)'!H$16="OUTPUT", 'PRINTABLE (per grading)'!B$13="Prelim"), IF(ISERROR(SUMIF(OUTPUT!C$20:M$20, "CLO8", OUTPUT!C274:M274) / OUTPUT!AL$13), "", SUMIF(OUTPUT!C$20:M$20, "CLO8", OUTPUT!C274:M274) / OUTPUT!AL$13),
IF(AND('PRINTABLE (per grading)'!H$16="OUTPUT", 'PRINTABLE (per grading)'!B$13="Midterm"), IF(ISERROR(SUMIF(OUTPUT!O$20:Y$20, "CLO8", OUTPUT!O274:Y274) / OUTPUT!AM$13), "", SUMIF(OUTPUT!O$20:Y$20, "CLO8", OUTPUT!O274:Y274) / OUTPUT!AM$13),
IF(AND('PRINTABLE (per grading)'!H$16="OUTPUT", 'PRINTABLE (per grading)'!B$13="Final"), IF(ISERROR(SUMIF(OUTPUT!AA$20:AI$20, "CLO8", OUTPUT!AA274:AI274) / OUTPUT!AN$13), "", SUMIF(OUTPUT!AA$20:AI$20, "CLO8", OUTPUT!AA274:AI274) / OUTPUT!AN$13),
"")))))),"")</f>
        <v/>
      </c>
      <c r="AY272" s="286" t="str">
        <f aca="false">IF(B272&lt;&gt;"",IF(AX272="","",IF(AX272&lt;0.5,1,IF(AND(AX272&gt;=0.5,AX272&lt;P$10),2,IF(AX272&gt;=P$10,3)))),"")</f>
        <v/>
      </c>
      <c r="AZ272" s="287" t="str">
        <f aca="false">IF(B272 &lt;&gt; "",IFERROR(IF(AVERAGE(AV272,AX272)&gt;=P$10,"Y","N"),""),"")</f>
        <v/>
      </c>
      <c r="BA272" s="194" t="str">
        <f aca="false">IF(B272 &lt;&gt; "", IFERROR(IF(C$16 = "PRELIM", SUMIF('Database (LECTURE-RES-PRAC)'!D$14:AG$14, "CLO9", 'Database (LECTURE-RES-PRAC)'!D269:AG269) / 'Grade computation'!F$12, IF(C$16 = "MIDTERM", SUMIF('Database (LECTURE-RES-PRAC)'!AJ$14:BM$14, "CLO9", 'Database (LECTURE-RES-PRAC)'!AJ269:BM269) / 'Grade computation'!G$12, IF(C$16 = "FINAL", SUMIF('Database (LECTURE-RES-PRAC)'!BP$14:CS$14, "CLO9", 'Database (LECTURE-RES-PRAC)'!BP269:CS269) / 'Grade computation'!H$12,""))),""),"")</f>
        <v/>
      </c>
      <c r="BB272" s="286" t="str">
        <f aca="false">IF(B272&lt;&gt;"",IF(BA272="","",IF(BA272&lt;0.5,1,IF(AND(BA272&gt;=0.5,BA272&lt;P$10),2,IF(BA272&gt;=P$10,3)))),"")</f>
        <v/>
      </c>
      <c r="BC272" s="194" t="str">
        <f aca="false">IF(B272 &lt;&gt; "",IF(AND('PRINTABLE (per grading)'!H$16="EXAM", 'PRINTABLE (per grading)'!B$13="Prelim"), IF(ISERROR(SUMIF('Exam (LECTURE ONLY)'!D$20:M$20, "CLO9", 'Exam (LECTURE ONLY)'!D274:M274) / 'Exam (LECTURE ONLY)'!AL$14), "", SUMIF('Exam (LECTURE ONLY)'!D$20:M$20, "CLO9", 'Exam (LECTURE ONLY)'!D274:M274) /'Exam (LECTURE ONLY)'!AL$14),
IF(AND('PRINTABLE (per grading)'!H$16="EXAM", 'PRINTABLE (per grading)'!B$13="Midterm"), IF(ISERROR(SUMIF('Exam (LECTURE ONLY)'!O$20:X$20, "CLO9", 'Exam (LECTURE ONLY)'!O274:X274) / 'Exam (LECTURE ONLY)'!AM$14), "", SUMIF('Exam (LECTURE ONLY)'!O$20:X$20, "CLO9", 'Exam (LECTURE ONLY)'!O274:X274) / 'Exam (LECTURE ONLY)'!AM$14),
IF(AND('PRINTABLE (per grading)'!H$16="EXAM", 'PRINTABLE (per grading)'!B$13="Final"), IF(ISERROR(SUMIF('Exam (LECTURE ONLY)'!Z$20:AI$20, "CLO9", 'Exam (LECTURE ONLY)'!Z274:AI274) / 'Exam (LECTURE ONLY)'!AN$14), "", SUMIF('Exam (LECTURE ONLY)'!Z$20:AI$20, "CLO9", 'Exam (LECTURE ONLY)'!Z274:AI274) / 'Exam (LECTURE ONLY)'!AN$14),
IF(AND('PRINTABLE (per grading)'!H$16="OUTPUT", 'PRINTABLE (per grading)'!B$13="Prelim"), IF(ISERROR(SUMIF(OUTPUT!C$20:M$20, "CLO9", OUTPUT!C274:M274) / OUTPUT!AL$14), "", SUMIF(OUTPUT!C$20:M$20, "CLO9", OUTPUT!C274:M274) / OUTPUT!AL$14),
IF(AND('PRINTABLE (per grading)'!H$16="OUTPUT", 'PRINTABLE (per grading)'!B$13="Midterm"), IF(ISERROR(SUMIF(OUTPUT!O$20:Y$20, "CLO9", OUTPUT!O274:Y274) / OUTPUT!AM$14), "", SUMIF(OUTPUT!O$20:Y$20, "CLO9", OUTPUT!O274:Y274) / OUTPUT!AM$14),
IF(AND('PRINTABLE (per grading)'!H$16="OUTPUT", 'PRINTABLE (per grading)'!B$13="Final"), IF(ISERROR(SUMIF(OUTPUT!AA$20:AI$20, "CLO9", OUTPUT!AA274:AI274) / OUTPUT!AN$14), "", SUMIF(OUTPUT!AA$20:AI$20, "CLO9", OUTPUT!AA274:AI274) / OUTPUT!AN$14),
"")))))),"")</f>
        <v/>
      </c>
      <c r="BD272" s="286" t="str">
        <f aca="false">IF(B272&lt;&gt;"",IF(BC272="","",IF(BC272&lt;0.5,1,IF(AND(BC272&gt;=0.5,BC272&lt;P$10),2,IF(BC272&gt;=P$10,3)))),"")</f>
        <v/>
      </c>
      <c r="BE272" s="287" t="str">
        <f aca="false">IF(B272 &lt;&gt; "",IFERROR(IF(AVERAGE(BA272,BC272)&gt;=P$10,"Y","N"),""),"")</f>
        <v/>
      </c>
      <c r="BF272" s="194" t="str">
        <f aca="false">IF(B272 &lt;&gt; "", IFERROR(IF(C$16 = "PRELIM", SUMIF('Database (LECTURE-RES-PRAC)'!D$14:AG$14, "CLO10", 'Database (LECTURE-RES-PRAC)'!D269:AG269) / 'Grade computation'!F$13, IF(C$16 = "MIDTERM", SUMIF('Database (LECTURE-RES-PRAC)'!AJ$14:BM$14, "CLO10", 'Database (LECTURE-RES-PRAC)'!AJ269:BM269) / 'Grade computation'!G$13, IF(C$16 = "FINAL", SUMIF('Database (LECTURE-RES-PRAC)'!BP$14:CS$14, "CLO10", 'Database (LECTURE-RES-PRAC)'!BP269:CS269) / 'Grade computation'!H$13,""))),""),"")</f>
        <v/>
      </c>
      <c r="BG272" s="286" t="str">
        <f aca="false">IF(B272&lt;&gt;"",IF(BF272="","",IF(BF272&lt;0.5,1,IF(AND(BF272&gt;=0.5,BF272&lt;P$10),2,IF(BF272&gt;=P$10,3)))),"")</f>
        <v/>
      </c>
      <c r="BH272" s="194" t="str">
        <f aca="false">IF(B272 &lt;&gt; "",IF(AND('PRINTABLE (per grading)'!H$16="EXAM", 'PRINTABLE (per grading)'!B$13="Prelim"), IF(ISERROR(SUMIF('Exam (LECTURE ONLY)'!D$20:M$20, "CLO10", 'Exam (LECTURE ONLY)'!D274:M274) / 'Exam (LECTURE ONLY)'!AL$15), "", SUMIF('Exam (LECTURE ONLY)'!D$20:M$20, "CLO10", 'Exam (LECTURE ONLY)'!D274:M274) /'Exam (LECTURE ONLY)'!AL$15),
IF(AND('PRINTABLE (per grading)'!H$16="EXAM", 'PRINTABLE (per grading)'!B$13="Midterm"), IF(ISERROR(SUMIF('Exam (LECTURE ONLY)'!O$20:X$20, "CLO10", 'Exam (LECTURE ONLY)'!O274:X274) / 'Exam (LECTURE ONLY)'!AM$15), "", SUMIF('Exam (LECTURE ONLY)'!O$20:X$20, "CLO10", 'Exam (LECTURE ONLY)'!O274:X274) / 'Exam (LECTURE ONLY)'!AM$15),
IF(AND('PRINTABLE (per grading)'!H$16="EXAM", 'PRINTABLE (per grading)'!B$13="Final"), IF(ISERROR(SUMIF('Exam (LECTURE ONLY)'!Z$20:AI$20, "CLO10", 'Exam (LECTURE ONLY)'!Z274:AI274) / 'Exam (LECTURE ONLY)'!AN$15), "", SUMIF('Exam (LECTURE ONLY)'!Z$20:AI$20, "CLO10", 'Exam (LECTURE ONLY)'!Z274:AI274) / 'Exam (LECTURE ONLY)'!AN$15),
IF(AND('PRINTABLE (per grading)'!H$16="OUTPUT", 'PRINTABLE (per grading)'!B$13="Prelim"), IF(ISERROR(SUMIF(OUTPUT!C$20:M$20, "CLO10", OUTPUT!C274:M274) / OUTPUT!AL$15), "", SUMIF(OUTPUT!C$20:M$20, "CLO10", OUTPUT!C274:M274) / OUTPUT!AL$15),
IF(AND('PRINTABLE (per grading)'!H$16="OUTPUT", 'PRINTABLE (per grading)'!B$13="Midterm"), IF(ISERROR(SUMIF(OUTPUT!O$20:Y$20, "CLO10", OUTPUT!O274:Y274) / OUTPUT!AM$15), "", SUMIF(OUTPUT!O$20:Y$20, "CLO10", OUTPUT!O274:Y274) / OUTPUT!AM$15),
IF(AND('PRINTABLE (per grading)'!H$16="OUTPUT", 'PRINTABLE (per grading)'!B$13="Final"), IF(ISERROR(SUMIF(OUTPUT!AA$20:AI$20, "CLO10", OUTPUT!AA274:AI274) / OUTPUT!AN$15), "", SUMIF(OUTPUT!AA$20:AI$20, "CLO10", OUTPUT!AA274:AI274) / OUTPUT!AN$15),
"")))))),"")</f>
        <v/>
      </c>
      <c r="BI272" s="286" t="str">
        <f aca="false">IF(B272&lt;&gt;"",IF(BH272="","",IF(BH272&lt;0.5,1,IF(AND(BH272&gt;=0.5,BH272&lt;P$10),2,IF(BH272&gt;=P$10,3)))),"")</f>
        <v/>
      </c>
      <c r="BJ272" s="287" t="str">
        <f aca="false">IF(B272 &lt;&gt; "",IFERROR(IF(AVERAGE(BF272,BH272)&gt;=P$10,"Y","N"),""),"")</f>
        <v/>
      </c>
      <c r="BK272" s="8"/>
    </row>
    <row r="273" customFormat="false" ht="19.5" hidden="false" customHeight="true" outlineLevel="0" collapsed="false">
      <c r="A273" s="183" t="str">
        <f aca="false">IF(ISBLANK('Database (LECTURE-RES-PRAC)'!A270),"",'Database (LECTURE-RES-PRAC)'!A270)</f>
        <v/>
      </c>
      <c r="B273" s="184" t="str">
        <f aca="false">IF(ISBLANK('Database (LECTURE-RES-PRAC)'!B270),"",'Database (LECTURE-RES-PRAC)'!B270)</f>
        <v/>
      </c>
      <c r="C273" s="230" t="str">
        <f aca="false">IF(B273&lt;&gt;"",IF(C$16="PRELIM",'Grade computation'!C273, IF(C$16="MIDTERM",'Grade computation'!K273, IF(C$16="FINAL",'Grade computation'!S273,""))),"")</f>
        <v/>
      </c>
      <c r="D273" s="231" t="str">
        <f aca="false">IF(B273&lt;&gt;"",IFERROR(IF(B$11="80-20", (((C273/C$19)*X$6)+X$7)*D$18, IF(B$11="60-40", (((C273/C$19)*Y$6)+Y$7)*D$18, 0)),0),"")</f>
        <v/>
      </c>
      <c r="E273" s="230" t="str">
        <f aca="false">IF(B273&lt;&gt;"", IF(C$16="PRELIM",'Grade computation'!E273, IF(C$16="MIDTERM",'Grade computation'!M273, IF(C$16="FINAL",'Grade computation'!U273,""))),"")</f>
        <v/>
      </c>
      <c r="F273" s="232" t="str">
        <f aca="false">IF(B273&lt;&gt;"",IFERROR(IF(B$11="80-20", (((E273/E$19)*X$6)+X$7)*F$18, IF(B$11="60-40", (((E273/E$19)*Y$6)+Y$7)*F$18, 0)),0),"")</f>
        <v/>
      </c>
      <c r="G273" s="233" t="str">
        <f aca="false">IF(B273&lt;&gt;"",IFERROR((D273+F273),0),"")</f>
        <v/>
      </c>
      <c r="H273" s="234" t="str">
        <f aca="false">IF(B273&lt;&gt;"",IF(C$16="PRELIM", 'Grade computation'!H273, IF(C$16="MIDTERM", 'Grade computation'!P273, IF(C$16="FINAL",'Grade computation'!X273, ""))),"")</f>
        <v/>
      </c>
      <c r="I273" s="233" t="str">
        <f aca="false">IF(B273&lt;&gt;"",IFERROR(IF(B$11="80-20", (((H273/H$19)*X$6)+X$7)*I$19, IF(B$11="60-40", (((H273/H$19)*Y$6)+Y$7)*I$19, 0)),0),"")</f>
        <v/>
      </c>
      <c r="J273" s="237" t="str">
        <f aca="false">IFERROR((G273+I273),"")</f>
        <v/>
      </c>
      <c r="K273" s="183" t="str">
        <f aca="false">IFERROR(IF(J273="","",IF(J273&gt;=75,"PASSED","FAILED")),"")</f>
        <v/>
      </c>
      <c r="L273" s="183"/>
      <c r="M273" s="194" t="str">
        <f aca="false">IF(B273 &lt;&gt; "", IFERROR(IF(C$16 = "PRELIM", SUMIF('Database (LECTURE-RES-PRAC)'!D$14:AG$14, "CLO1", 'Database (LECTURE-RES-PRAC)'!D270:AG270) / 'Grade computation'!F$4, IF(C$16 = "MIDTERM", SUMIF('Database (LECTURE-RES-PRAC)'!AJ$14:BM$14, "CLO1", 'Database (LECTURE-RES-PRAC)'!AJ270:BM270) / 'Grade computation'!G$4, IF(C$16 = "FINAL", SUMIF('Database (LECTURE-RES-PRAC)'!BP$14:CS$14, "CLO1", 'Database (LECTURE-RES-PRAC)'!BP270:CS270) / 'Grade computation'!H$4,""))),""),"")</f>
        <v/>
      </c>
      <c r="N273" s="286" t="str">
        <f aca="false">IF(B273&lt;&gt;"",IF(M273="","",IF(M273&lt;0.5,1,IF(AND(M273&gt;=0.5,M273&lt;P$10),2,IF(M273&gt;=P$10,3)))),"")</f>
        <v/>
      </c>
      <c r="O273" s="194" t="str">
        <f aca="false">IF(B273 &lt;&gt; "",IF(AND('PRINTABLE (per grading)'!H$16="EXAM", 'PRINTABLE (per grading)'!B$13="Prelim"), IF(ISERROR(SUMIF('Exam (LECTURE ONLY)'!D$20:M$20, "CLO1", 'Exam (LECTURE ONLY)'!D275:M275) / 'Exam (LECTURE ONLY)'!AL$6), "", SUMIF('Exam (LECTURE ONLY)'!D$20:M$20, "CLO1", 'Exam (LECTURE ONLY)'!D275:M275) /'Exam (LECTURE ONLY)'!AL$6),
IF(AND('PRINTABLE (per grading)'!H$16="EXAM", 'PRINTABLE (per grading)'!B$13="Midterm"), IF(ISERROR(SUMIF('Exam (LECTURE ONLY)'!O$20:X$20, "CLO1", 'Exam (LECTURE ONLY)'!O275:X275) / 'Exam (LECTURE ONLY)'!AM$6), "", SUMIF('Exam (LECTURE ONLY)'!O$20:X$20, "CLO1", 'Exam (LECTURE ONLY)'!O275:X275) / 'Exam (LECTURE ONLY)'!AM$6),
IF(AND('PRINTABLE (per grading)'!H$16="EXAM", 'PRINTABLE (per grading)'!B$13="Final"), IF(ISERROR(SUMIF('Exam (LECTURE ONLY)'!Z$20:AI$20, "CLO1", 'Exam (LECTURE ONLY)'!Z275:AI275) / 'Exam (LECTURE ONLY)'!AN$6), "", SUMIF('Exam (LECTURE ONLY)'!Z$20:AI$20, "CLO1", 'Exam (LECTURE ONLY)'!Z275:AI275) / 'Exam (LECTURE ONLY)'!AN$6),
IF(AND('PRINTABLE (per grading)'!H$16="OUTPUT", 'PRINTABLE (per grading)'!B$13="Prelim"), IF(ISERROR(SUMIF(OUTPUT!C$20:M$20, "CLO1", OUTPUT!C275:M275) / OUTPUT!AL$6), "", SUMIF(OUTPUT!C$20:M$20, "CLO1", OUTPUT!C275:M275) / OUTPUT!AL$6),
IF(AND('PRINTABLE (per grading)'!H$16="OUTPUT", 'PRINTABLE (per grading)'!B$13="Midterm"), IF(ISERROR(SUMIF(OUTPUT!O$20:Y$20, "CLO1", OUTPUT!O275:Y275) / OUTPUT!AM$6), "", SUMIF(OUTPUT!O$20:Y$20, "CLO1", OUTPUT!O275:Y275) / OUTPUT!AM$6),
IF(AND('PRINTABLE (per grading)'!H$16="OUTPUT", 'PRINTABLE (per grading)'!B$13="Final"), IF(ISERROR(SUMIF(OUTPUT!AA$20:AI$20, "CLO1", OUTPUT!AA275:AI275) / OUTPUT!AN$6), "", SUMIF(OUTPUT!AA$20:AI$20, "CLO1", OUTPUT!AA275:AI275) / OUTPUT!AN$6),
"")))))),"")</f>
        <v/>
      </c>
      <c r="P273" s="286" t="str">
        <f aca="false">IF(B273&lt;&gt;"",IF(O273="","",IF(O273&lt;0.5,1,IF(AND(O273&gt;=0.5,O273&lt;P$10),2,IF(O273&gt;=P$10,3)))),"")</f>
        <v/>
      </c>
      <c r="Q273" s="287" t="str">
        <f aca="false">IF(B273 &lt;&gt; "",IFERROR(IF(AVERAGE(M273,O273)&gt;=P$10,"Y","N"),""),"")</f>
        <v/>
      </c>
      <c r="R273" s="194" t="str">
        <f aca="false">IF(B273 &lt;&gt; "", IFERROR(IF(C$16 = "PRELIM", SUMIF('Database (LECTURE-RES-PRAC)'!D$14:AG$14, "CLO2", 'Database (LECTURE-RES-PRAC)'!D270:AG270) / 'Grade computation'!F$5, IF(C$16 = "MIDTERM", SUMIF('Database (LECTURE-RES-PRAC)'!AJ$14:BM$14, "CLO2", 'Database (LECTURE-RES-PRAC)'!AJ270:BM270) / 'Grade computation'!G$5, IF(C$16 = "FINAL", SUMIF('Database (LECTURE-RES-PRAC)'!BP$14:CS$14, "CLO2", 'Database (LECTURE-RES-PRAC)'!BP270:CS270) / 'Grade computation'!H$5,""))),""),"")</f>
        <v/>
      </c>
      <c r="S273" s="286" t="str">
        <f aca="false">IF(B273&lt;&gt;"",IF(R273="","",IF(R273&lt;0.5,1,IF(AND(R273&gt;=0.5,R273&lt;P$10),2,IF(R273&gt;=P$10,3)))),"")</f>
        <v/>
      </c>
      <c r="T273" s="194" t="str">
        <f aca="false">IF(B273 &lt;&gt; "",IF(AND('PRINTABLE (per grading)'!H$16="EXAM", 'PRINTABLE (per grading)'!B$13="Prelim"), IF(ISERROR(SUMIF('Exam (LECTURE ONLY)'!D$20:M$20, "CLO2", 'Exam (LECTURE ONLY)'!D275:M275) / 'Exam (LECTURE ONLY)'!AL$7), "", SUMIF('Exam (LECTURE ONLY)'!D$20:M$20, "CLO2", 'Exam (LECTURE ONLY)'!D275:M275) /'Exam (LECTURE ONLY)'!AL$7),
IF(AND('PRINTABLE (per grading)'!H$16="EXAM", 'PRINTABLE (per grading)'!B$13="Midterm"), IF(ISERROR(SUMIF('Exam (LECTURE ONLY)'!O$20:X$20, "CLO2", 'Exam (LECTURE ONLY)'!O275:X275) / 'Exam (LECTURE ONLY)'!AM$7), "", SUMIF('Exam (LECTURE ONLY)'!O$20:X$20, "CLO2", 'Exam (LECTURE ONLY)'!O275:X275) / 'Exam (LECTURE ONLY)'!AM$7),
IF(AND('PRINTABLE (per grading)'!H$16="EXAM", 'PRINTABLE (per grading)'!B$13="Final"), IF(ISERROR(SUMIF('Exam (LECTURE ONLY)'!Z$20:AI$20, "CLO2", 'Exam (LECTURE ONLY)'!Z275:AI275) / 'Exam (LECTURE ONLY)'!AN$7), "", SUMIF('Exam (LECTURE ONLY)'!Z$20:AI$20, "CLO2", 'Exam (LECTURE ONLY)'!Z275:AI275) / 'Exam (LECTURE ONLY)'!AN$7),
IF(AND('PRINTABLE (per grading)'!H$16="OUTPUT", 'PRINTABLE (per grading)'!B$13="Prelim"), IF(ISERROR(SUMIF(OUTPUT!C$20:M$20, "CLO2", OUTPUT!C275:M275) / OUTPUT!AL$7), "", SUMIF(OUTPUT!C$20:M$20, "CLO2", OUTPUT!C275:M275) / OUTPUT!AL$7),
IF(AND('PRINTABLE (per grading)'!H$16="OUTPUT", 'PRINTABLE (per grading)'!B$13="Midterm"), IF(ISERROR(SUMIF(OUTPUT!O$20:Y$20, "CLO2", OUTPUT!O275:Y275) / OUTPUT!AM$7), "", SUMIF(OUTPUT!O$20:Y$20, "CLO2", OUTPUT!O275:Y275) / OUTPUT!AM$7),
IF(AND('PRINTABLE (per grading)'!H$16="OUTPUT", 'PRINTABLE (per grading)'!B$13="Final"), IF(ISERROR(SUMIF(OUTPUT!AA$20:AI$20, "CLO2", OUTPUT!AA275:AI275) / OUTPUT!AN$7), "", SUMIF(OUTPUT!AA$20:AI$20, "CLO2", OUTPUT!AA275:AI275) / OUTPUT!AN$7),
"")))))),"")</f>
        <v/>
      </c>
      <c r="U273" s="286" t="str">
        <f aca="false">IF(B273&lt;&gt;"",IF(T273="","",IF(T273&lt;0.5,1,IF(AND(T273&gt;=0.5,T273&lt;P$10),2,IF(T273&gt;=P$10,3)))),"")</f>
        <v/>
      </c>
      <c r="V273" s="287" t="str">
        <f aca="false">IF(B273 &lt;&gt; "",IFERROR(IF(AVERAGE(R273,T273)&gt;=P$10,"Y","N"),""),"")</f>
        <v/>
      </c>
      <c r="W273" s="194" t="str">
        <f aca="false">IF(B273 &lt;&gt; "", IFERROR(IF(C$16 = "PRELIM", SUMIF('Database (LECTURE-RES-PRAC)'!D$14:AG$14, "CLO3", 'Database (LECTURE-RES-PRAC)'!D270:AG270) / 'Grade computation'!F$6, IF(C$16 = "MIDTERM", SUMIF('Database (LECTURE-RES-PRAC)'!AJ$14:BM$14, "CLO3", 'Database (LECTURE-RES-PRAC)'!AJ270:BM270) / 'Grade computation'!G$6, IF(C$16 = "FINAL", SUMIF('Database (LECTURE-RES-PRAC)'!BP$14:CS$14, "CLO3", 'Database (LECTURE-RES-PRAC)'!BP270:CS270) / 'Grade computation'!H$6,""))),""),"")</f>
        <v/>
      </c>
      <c r="X273" s="286" t="str">
        <f aca="false">IF(B273&lt;&gt;"",IF(W273="","",IF(W273&lt;0.5,1,IF(AND(W273&gt;=0.5,W273&lt;P$10),2,IF(W273&gt;=P$10,3)))),"")</f>
        <v/>
      </c>
      <c r="Y273" s="194" t="str">
        <f aca="false">IF(B273 &lt;&gt; "",IF(AND('PRINTABLE (per grading)'!H$16="EXAM", 'PRINTABLE (per grading)'!B$13="Prelim"), IF(ISERROR(SUMIF('Exam (LECTURE ONLY)'!D$20:M$20, "CLO3", 'Exam (LECTURE ONLY)'!D275:M275) / 'Exam (LECTURE ONLY)'!AL$8), "", SUMIF('Exam (LECTURE ONLY)'!D$20:M$20, "CLO3", 'Exam (LECTURE ONLY)'!D275:M275) /'Exam (LECTURE ONLY)'!AL$8),
IF(AND('PRINTABLE (per grading)'!H$16="EXAM", 'PRINTABLE (per grading)'!B$13="Midterm"), IF(ISERROR(SUMIF('Exam (LECTURE ONLY)'!O$20:X$20, "CLO3", 'Exam (LECTURE ONLY)'!O275:X275) / 'Exam (LECTURE ONLY)'!AM$8), "", SUMIF('Exam (LECTURE ONLY)'!O$20:X$20, "CLO3", 'Exam (LECTURE ONLY)'!O275:X275) / 'Exam (LECTURE ONLY)'!AM$8),
IF(AND('PRINTABLE (per grading)'!H$16="EXAM", 'PRINTABLE (per grading)'!B$13="Final"), IF(ISERROR(SUMIF('Exam (LECTURE ONLY)'!Z$20:AI$20, "CLO3", 'Exam (LECTURE ONLY)'!Z275:AI275) / 'Exam (LECTURE ONLY)'!AN$8), "", SUMIF('Exam (LECTURE ONLY)'!Z$20:AI$20, "CLO3", 'Exam (LECTURE ONLY)'!Z275:AI275) / 'Exam (LECTURE ONLY)'!AN$8),
IF(AND('PRINTABLE (per grading)'!H$16="OUTPUT", 'PRINTABLE (per grading)'!B$13="Prelim"), IF(ISERROR(SUMIF(OUTPUT!C$20:M$20, "CLO3", OUTPUT!C275:M275) / OUTPUT!AL$8), "", SUMIF(OUTPUT!C$20:M$20, "CLO3", OUTPUT!C275:M275) / OUTPUT!AL$8),
IF(AND('PRINTABLE (per grading)'!H$16="OUTPUT", 'PRINTABLE (per grading)'!B$13="Midterm"), IF(ISERROR(SUMIF(OUTPUT!O$20:Y$20, "CLO3", OUTPUT!O275:Y275) / OUTPUT!AM$8), "", SUMIF(OUTPUT!O$20:Y$20, "CLO3", OUTPUT!O275:Y275) / OUTPUT!AM$8),
IF(AND('PRINTABLE (per grading)'!H$16="OUTPUT", 'PRINTABLE (per grading)'!B$13="Final"), IF(ISERROR(SUMIF(OUTPUT!AA$20:AI$20, "CLO3", OUTPUT!AA275:AI275) / OUTPUT!AN$8), "", SUMIF(OUTPUT!AA$20:AI$20, "CLO3", OUTPUT!AA275:AI275) / OUTPUT!AN$8),
"" )))))),"")</f>
        <v/>
      </c>
      <c r="Z273" s="286" t="str">
        <f aca="false">IF(B273&lt;&gt;"",IF(Y273="","",IF(Y273&lt;0.5,1,IF(AND(Y273&gt;=0.5,Y273&lt;P$10),2,IF(Y273&gt;=P$10,3)))),"")</f>
        <v/>
      </c>
      <c r="AA273" s="287" t="str">
        <f aca="false">IF(B273 &lt;&gt; "",IFERROR(IF(AVERAGE(W273,Y273)&gt;=P$10,"Y","N"),""),"")</f>
        <v/>
      </c>
      <c r="AB273" s="194" t="str">
        <f aca="false">IF(B273 &lt;&gt; "", IFERROR(IF(C$16 = "PRELIM", SUMIF('Database (LECTURE-RES-PRAC)'!D$14:AG$14, "CLO4", 'Database (LECTURE-RES-PRAC)'!D270:AG270) / 'Grade computation'!F$7, IF(C$16 = "MIDTERM", SUMIF('Database (LECTURE-RES-PRAC)'!AJ$14:BM$14, "CLO4", 'Database (LECTURE-RES-PRAC)'!AJ270:BM270) / 'Grade computation'!G$7, IF(C$16 = "FINAL", SUMIF('Database (LECTURE-RES-PRAC)'!BP$14:CS$14, "CLO4", 'Database (LECTURE-RES-PRAC)'!BP270:CS270) / 'Grade computation'!H$7,""))),""),"")</f>
        <v/>
      </c>
      <c r="AC273" s="286" t="str">
        <f aca="false">IF(B273&lt;&gt;"",IF(AB273="","",IF(AB273&lt;0.5,1,IF(AND(AB273&gt;=0.5,AB273&lt;P$10),2,IF(AB273&gt;=P$10,3)))),"")</f>
        <v/>
      </c>
      <c r="AD273" s="194" t="str">
        <f aca="false">IF(B273 &lt;&gt; "",IF(AND('PRINTABLE (per grading)'!H$16="EXAM", 'PRINTABLE (per grading)'!B$13="Prelim"), IF(ISERROR(SUMIF('Exam (LECTURE ONLY)'!D$20:M$20, "CLO4", 'Exam (LECTURE ONLY)'!D275:M275) / 'Exam (LECTURE ONLY)'!AL$9), "", SUMIF('Exam (LECTURE ONLY)'!D$20:M$20, "CLO4", 'Exam (LECTURE ONLY)'!D275:M275) /'Exam (LECTURE ONLY)'!AL$9),
IF(AND('PRINTABLE (per grading)'!H$16="EXAM", 'PRINTABLE (per grading)'!B$13="Midterm"), IF(ISERROR(SUMIF('Exam (LECTURE ONLY)'!O$20:X$20, "CLO4", 'Exam (LECTURE ONLY)'!O275:X275) / 'Exam (LECTURE ONLY)'!AM$9), "", SUMIF('Exam (LECTURE ONLY)'!O$20:X$20, "CLO4", 'Exam (LECTURE ONLY)'!O275:X275) / 'Exam (LECTURE ONLY)'!AM$9),
IF(AND('PRINTABLE (per grading)'!H$16="EXAM", 'PRINTABLE (per grading)'!B$13="Final"), IF(ISERROR(SUMIF('Exam (LECTURE ONLY)'!Z$20:AI$20, "CLO4", 'Exam (LECTURE ONLY)'!Z275:AI275) / 'Exam (LECTURE ONLY)'!AN$9), "", SUMIF('Exam (LECTURE ONLY)'!Z$20:AI$20, "CLO4", 'Exam (LECTURE ONLY)'!Z275:AI275) / 'Exam (LECTURE ONLY)'!AN$9),
IF(AND('PRINTABLE (per grading)'!H$16="OUTPUT", 'PRINTABLE (per grading)'!B$13="Prelim"), IF(ISERROR(SUMIF(OUTPUT!C$20:M$20, "CLO4", OUTPUT!C275:M275) / OUTPUT!AL$9), "", SUMIF(OUTPUT!C$20:M$20, "CLO4", OUTPUT!C275:M275) / OUTPUT!AL$9),
IF(AND('PRINTABLE (per grading)'!H$16="OUTPUT", 'PRINTABLE (per grading)'!B$13="Midterm"), IF(ISERROR(SUMIF(OUTPUT!O$20:Y$20, "CLO4", OUTPUT!O275:Y275) / OUTPUT!AM$9), "", SUMIF(OUTPUT!O$20:Y$20, "CLO4", OUTPUT!O275:Y275) / OUTPUT!AM$9),
IF(AND('PRINTABLE (per grading)'!H$16="OUTPUT", 'PRINTABLE (per grading)'!B$13="Final"), IF(ISERROR(SUMIF(OUTPUT!AA$20:AI$20, "CLO4", OUTPUT!AA275:AI275) / OUTPUT!AN$9), "", SUMIF(OUTPUT!AA$20:AI$20, "CLO4", OUTPUT!AA275:AI275) / OUTPUT!AN$9),
"")))))),"")</f>
        <v/>
      </c>
      <c r="AE273" s="286" t="str">
        <f aca="false">IF(B273&lt;&gt;"",IF(AD273="","",IF(AD273&lt;0.5,1,IF(AND(AD273&gt;=0.5,AD273&lt;P$10),2,IF(AD273&gt;=P$10,3)))),"")</f>
        <v/>
      </c>
      <c r="AF273" s="287" t="str">
        <f aca="false">IF(B273 &lt;&gt; "",IFERROR(IF(AVERAGE(AB273,AD273)&gt;=P$10,"Y","N"),""),"")</f>
        <v/>
      </c>
      <c r="AG273" s="194" t="str">
        <f aca="false">IF(B273 &lt;&gt; "", IFERROR(IF(C$16 = "PRELIM", SUMIF('Database (LECTURE-RES-PRAC)'!D$14:AG$14, "CLO5", 'Database (LECTURE-RES-PRAC)'!D270:AG270) / 'Grade computation'!F$8, IF(C$16 = "MIDTERM", SUMIF('Database (LECTURE-RES-PRAC)'!AJ$14:BM$14, "CLO5", 'Database (LECTURE-RES-PRAC)'!AJ270:BM270) / 'Grade computation'!G$8, IF(C$16 = "FINAL", SUMIF('Database (LECTURE-RES-PRAC)'!BP$14:CS$14, "CLO5", 'Database (LECTURE-RES-PRAC)'!BP270:CS270) / 'Grade computation'!H$8,""))),""),"")</f>
        <v/>
      </c>
      <c r="AH273" s="286" t="str">
        <f aca="false">IF(B273&lt;&gt;"",IF(AG273="","",IF(AG273&lt;0.5,1,IF(AND(AG273&gt;=0.5,AG273&lt;P$10),2,IF(AG273&gt;=P$10,3)))),"")</f>
        <v/>
      </c>
      <c r="AI273" s="194" t="str">
        <f aca="false">IF(B273 &lt;&gt; "",IF(AND('PRINTABLE (per grading)'!H$16="EXAM", 'PRINTABLE (per grading)'!B$13="Prelim"), IF(ISERROR(SUMIF('Exam (LECTURE ONLY)'!D$20:M$20, "CLO5", 'Exam (LECTURE ONLY)'!D275:M275) / 'Exam (LECTURE ONLY)'!AL$10), "", SUMIF('Exam (LECTURE ONLY)'!D$20:M$20, "CLO5", 'Exam (LECTURE ONLY)'!D275:M275) /'Exam (LECTURE ONLY)'!AL$10),
IF(AND('PRINTABLE (per grading)'!H$16="EXAM", 'PRINTABLE (per grading)'!B$13="Midterm"), IF(ISERROR(SUMIF('Exam (LECTURE ONLY)'!O$20:X$20, "CLO5", 'Exam (LECTURE ONLY)'!O275:X275) / 'Exam (LECTURE ONLY)'!AM$10), "", SUMIF('Exam (LECTURE ONLY)'!O$20:X$20, "CLO5", 'Exam (LECTURE ONLY)'!O275:X275) / 'Exam (LECTURE ONLY)'!AM$10),
IF(AND('PRINTABLE (per grading)'!H$16="EXAM", 'PRINTABLE (per grading)'!B$13="Final"), IF(ISERROR(SUMIF('Exam (LECTURE ONLY)'!Z$20:AI$20, "CLO5", 'Exam (LECTURE ONLY)'!Z275:AI275) / 'Exam (LECTURE ONLY)'!AN$10), "", SUMIF('Exam (LECTURE ONLY)'!Z$20:AI$20, "CLO5", 'Exam (LECTURE ONLY)'!Z275:AI275) / 'Exam (LECTURE ONLY)'!AN$10),
IF(AND('PRINTABLE (per grading)'!H$16="OUTPUT", 'PRINTABLE (per grading)'!B$13="Prelim"), IF(ISERROR(SUMIF(OUTPUT!C$20:M$20, "CLO5", OUTPUT!C275:M275) / OUTPUT!AL$10), "", SUMIF(OUTPUT!C$20:M$20, "CLO5", OUTPUT!C275:M275) / OUTPUT!AL$10),
IF(AND('PRINTABLE (per grading)'!H$16="OUTPUT", 'PRINTABLE (per grading)'!B$13="Midterm"), IF(ISERROR(SUMIF(OUTPUT!O$20:Y$20, "CLO5", OUTPUT!O275:Y275) / OUTPUT!AM$10), "", SUMIF(OUTPUT!O$20:Y$20, "CLO5", OUTPUT!O275:Y275) / OUTPUT!AM$10),
IF(AND('PRINTABLE (per grading)'!H$16="OUTPUT", 'PRINTABLE (per grading)'!B$13="Final"), IF(ISERROR(SUMIF(OUTPUT!AA$20:AI$20, "CLO5", OUTPUT!AA275:AI275) / OUTPUT!AN$10), "", SUMIF(OUTPUT!AA$20:AI$20, "CLO5", OUTPUT!AA275:AI275) / OUTPUT!AN$10),
"")))))),"")</f>
        <v/>
      </c>
      <c r="AJ273" s="286" t="str">
        <f aca="false">IF(B273&lt;&gt;"",IF(AI273="","",IF(AI273&lt;0.5,1,IF(AND(AI273&gt;=0.5,AI273&lt;P$10),2,IF(AI273&gt;=P$10,3)))),"")</f>
        <v/>
      </c>
      <c r="AK273" s="287" t="str">
        <f aca="false">IF(B273 &lt;&gt; "",IFERROR(IF(AVERAGE(AG273,AI273)&gt;=P$10,"Y","N"),""),"")</f>
        <v/>
      </c>
      <c r="AL273" s="194" t="str">
        <f aca="false">IF(B273 &lt;&gt; "", IFERROR(IF(C$16 = "PRELIM", SUMIF('Database (LECTURE-RES-PRAC)'!D$14:AG$14, "CLO6", 'Database (LECTURE-RES-PRAC)'!D270:AG270) / 'Grade computation'!F$9, IF(C$16 = "MIDTERM", SUMIF('Database (LECTURE-RES-PRAC)'!AJ$14:BM$14, "CLO6", 'Database (LECTURE-RES-PRAC)'!AJ270:BM270) / 'Grade computation'!G$9, IF(C$16 = "FINAL", SUMIF('Database (LECTURE-RES-PRAC)'!BP$14:CS$14, "CLO6", 'Database (LECTURE-RES-PRAC)'!BP270:CS270) / 'Grade computation'!H$9,""))),""),"")</f>
        <v/>
      </c>
      <c r="AM273" s="286" t="str">
        <f aca="false">IF(B273&lt;&gt;"",IF(AL273="","",IF(AL273&lt;0.5,1,IF(AND(AL273&gt;=0.5,AL273&lt;P$10),2,IF(AL273&gt;=P$10,3)))),"")</f>
        <v/>
      </c>
      <c r="AN273" s="194" t="str">
        <f aca="false">IF(B273 &lt;&gt; "",IF(AND('PRINTABLE (per grading)'!H$16="EXAM", 'PRINTABLE (per grading)'!B$13="Prelim"), IF(ISERROR(SUMIF('Exam (LECTURE ONLY)'!D$20:M$20, "CLO6", 'Exam (LECTURE ONLY)'!D275:M275) / 'Exam (LECTURE ONLY)'!AL$11), "", SUMIF('Exam (LECTURE ONLY)'!D$20:M$20, "CLO6", 'Exam (LECTURE ONLY)'!D275:M275) /'Exam (LECTURE ONLY)'!AL$11),
IF(AND('PRINTABLE (per grading)'!H$16="EXAM", 'PRINTABLE (per grading)'!B$13="Midterm"), IF(ISERROR(SUMIF('Exam (LECTURE ONLY)'!O$20:X$20, "CLO6", 'Exam (LECTURE ONLY)'!O275:X275) / 'Exam (LECTURE ONLY)'!AM$11), "", SUMIF('Exam (LECTURE ONLY)'!O$20:X$20, "CLO6", 'Exam (LECTURE ONLY)'!O275:X275) / 'Exam (LECTURE ONLY)'!AM$11),
IF(AND('PRINTABLE (per grading)'!H$16="EXAM", 'PRINTABLE (per grading)'!B$13="Final"), IF(ISERROR(SUMIF('Exam (LECTURE ONLY)'!Z$20:AI$20, "CLO6", 'Exam (LECTURE ONLY)'!Z275:AI275) / 'Exam (LECTURE ONLY)'!AN$11), "", SUMIF('Exam (LECTURE ONLY)'!Z$20:AI$20, "CLO6", 'Exam (LECTURE ONLY)'!Z275:AI275) / 'Exam (LECTURE ONLY)'!AN$11),
IF(AND('PRINTABLE (per grading)'!H$16="OUTPUT", 'PRINTABLE (per grading)'!B$13="Prelim"), IF(ISERROR(SUMIF(OUTPUT!C$20:M$20, "CLO6", OUTPUT!C275:M275) / OUTPUT!AL$11), "", SUMIF(OUTPUT!C$20:M$20, "CLO6", OUTPUT!C275:M275) / OUTPUT!AL$11),
IF(AND('PRINTABLE (per grading)'!H$16="OUTPUT", 'PRINTABLE (per grading)'!B$13="Midterm"), IF(ISERROR(SUMIF(OUTPUT!O$20:Y$20, "CLO6", OUTPUT!O275:Y275) / OUTPUT!AM$11), "", SUMIF(OUTPUT!O$20:Y$20, "CLO6", OUTPUT!O275:Y275) / OUTPUT!AM$11),
IF(AND('PRINTABLE (per grading)'!H$16="OUTPUT", 'PRINTABLE (per grading)'!B$13="Final"), IF(ISERROR(SUMIF(OUTPUT!AA$20:AI$20, "CLO6", OUTPUT!AA275:AI275) / OUTPUT!AN$11), "", SUMIF(OUTPUT!AA$20:AI$20, "CLO6", OUTPUT!AA275:AI275) / OUTPUT!AN$11),
"")))))),"")</f>
        <v/>
      </c>
      <c r="AO273" s="286" t="str">
        <f aca="false">IF(B273&lt;&gt;"",IF(AN273="","",IF(AN273&lt;0.5,1,IF(AND(AN273&gt;=0.5,AN273&lt;P$10),2,IF(AN273&gt;=P$10,3)))),"")</f>
        <v/>
      </c>
      <c r="AP273" s="287" t="str">
        <f aca="false">IF(B273 &lt;&gt; "",IFERROR(IF(AVERAGE(AL273,AN273)&gt;=P$10,"Y","N"),""),"")</f>
        <v/>
      </c>
      <c r="AQ273" s="194" t="str">
        <f aca="false">IF(B273 &lt;&gt; "", IFERROR(IF(C$16 = "PRELIM", SUMIF('Database (LECTURE-RES-PRAC)'!D$14:AG$14, "CLO7", 'Database (LECTURE-RES-PRAC)'!D270:AG270) / 'Grade computation'!F$10, IF(C$16 = "MIDTERM", SUMIF('Database (LECTURE-RES-PRAC)'!AJ$14:BM$14, "CLO7", 'Database (LECTURE-RES-PRAC)'!AJ270:BM270) / 'Grade computation'!G$10, IF(C$16 = "FINAL", SUMIF('Database (LECTURE-RES-PRAC)'!BP$14:CS$14, "CLO7", 'Database (LECTURE-RES-PRAC)'!BP270:CS270) / 'Grade computation'!H$10,""))),""),"")</f>
        <v/>
      </c>
      <c r="AR273" s="286" t="str">
        <f aca="false">IF(B273&lt;&gt;"",IF(AQ273="","",IF(AQ273&lt;0.5,1,IF(AND(AQ273&gt;=0.5,AQ273&lt;P$10),2,IF(AQ273&gt;=P$10,3)))),"")</f>
        <v/>
      </c>
      <c r="AS273" s="194" t="str">
        <f aca="false">IF(B273 &lt;&gt; "",IF(AND('PRINTABLE (per grading)'!H$16="EXAM", 'PRINTABLE (per grading)'!B$13="Prelim"), IF(ISERROR(SUMIF('Exam (LECTURE ONLY)'!D$20:M$20, "CLO7", 'Exam (LECTURE ONLY)'!D275:M275) / 'Exam (LECTURE ONLY)'!AL$12), "", SUMIF('Exam (LECTURE ONLY)'!D$20:M$20, "CLO7", 'Exam (LECTURE ONLY)'!D275:M275) /'Exam (LECTURE ONLY)'!AL$12),
IF(AND('PRINTABLE (per grading)'!H$16="EXAM", 'PRINTABLE (per grading)'!B$13="Midterm"), IF(ISERROR(SUMIF('Exam (LECTURE ONLY)'!O$20:X$20, "CLO7", 'Exam (LECTURE ONLY)'!O275:X275) / 'Exam (LECTURE ONLY)'!AM$12), "", SUMIF('Exam (LECTURE ONLY)'!O$20:X$20, "CLO7", 'Exam (LECTURE ONLY)'!O275:X275) / 'Exam (LECTURE ONLY)'!AM$12),
IF(AND('PRINTABLE (per grading)'!H$16="EXAM", 'PRINTABLE (per grading)'!B$13="Final"), IF(ISERROR(SUMIF('Exam (LECTURE ONLY)'!Z$20:AI$20, "CLO7", 'Exam (LECTURE ONLY)'!Z275:AI275) / 'Exam (LECTURE ONLY)'!AN$12), "", SUMIF('Exam (LECTURE ONLY)'!Z$20:AI$20, "CLO7", 'Exam (LECTURE ONLY)'!Z275:AI275) / 'Exam (LECTURE ONLY)'!AN$12),
IF(AND('PRINTABLE (per grading)'!H$16="OUTPUT", 'PRINTABLE (per grading)'!B$13="Prelim"), IF(ISERROR(SUMIF(OUTPUT!C$20:M$20, "CLO7", OUTPUT!C275:M275) / OUTPUT!AL$12), "", SUMIF(OUTPUT!C$20:M$20, "CLO7", OUTPUT!C275:M275) / OUTPUT!AL$12),
IF(AND('PRINTABLE (per grading)'!H$16="OUTPUT", 'PRINTABLE (per grading)'!B$13="Midterm"), IF(ISERROR(SUMIF(OUTPUT!O$20:Y$20, "CLO7", OUTPUT!O275:Y275) / OUTPUT!AM$12), "", SUMIF(OUTPUT!O$20:Y$20, "CLO7", OUTPUT!O275:Y275) / OUTPUT!AM$12),
IF(AND('PRINTABLE (per grading)'!H$16="OUTPUT", 'PRINTABLE (per grading)'!B$13="Final"), IF(ISERROR(SUMIF(OUTPUT!AA$20:AI$20, "CLO7", OUTPUT!AA275:AI275) / OUTPUT!AN$12), "", SUMIF(OUTPUT!AA$20:AI$20, "CLO7", OUTPUT!AA275:AI275) / OUTPUT!AN$12),
"")))))),"")</f>
        <v/>
      </c>
      <c r="AT273" s="286" t="str">
        <f aca="false">IF(B273&lt;&gt;"",IF(AS273="","",IF(AS273&lt;0.5,1,IF(AND(AS273&gt;=0.5,AS273&lt;P$10),2,IF(AS273&gt;=P$10,3)))),"")</f>
        <v/>
      </c>
      <c r="AU273" s="287" t="str">
        <f aca="false">IF(B273 &lt;&gt; "",IFERROR(IF(AVERAGE(AQ273,AS273)&gt;=P$10,"Y","N"),""),"")</f>
        <v/>
      </c>
      <c r="AV273" s="194" t="str">
        <f aca="false">IF(B273 &lt;&gt; "", IFERROR(IF(C$16 = "PRELIM", SUMIF('Database (LECTURE-RES-PRAC)'!D$14:AG$14, "CLO8", 'Database (LECTURE-RES-PRAC)'!D270:AG270) / 'Grade computation'!F$11, IF(C$16 = "MIDTERM", SUMIF('Database (LECTURE-RES-PRAC)'!AJ$14:BM$14, "CLO8", 'Database (LECTURE-RES-PRAC)'!AJ270:BM270) / 'Grade computation'!G$11, IF(C$16 = "FINAL", SUMIF('Database (LECTURE-RES-PRAC)'!BP$14:CS$14, "CLO8", 'Database (LECTURE-RES-PRAC)'!BP270:CS270) / 'Grade computation'!H$11,""))),""),"")</f>
        <v/>
      </c>
      <c r="AW273" s="286" t="str">
        <f aca="false">IF(B273&lt;&gt;"",IF(AV273="","",IF(AV273&lt;0.5,1,IF(AND(AV273&gt;=0.5,AV273&lt;P$10),2,IF(AV273&gt;=P$10,3)))),"")</f>
        <v/>
      </c>
      <c r="AX273" s="194" t="str">
        <f aca="false">IF(B273 &lt;&gt; "",IF(AND('PRINTABLE (per grading)'!H$16="EXAM", 'PRINTABLE (per grading)'!B$13="Prelim"), IF(ISERROR(SUMIF('Exam (LECTURE ONLY)'!D$20:M$20, "CLO8", 'Exam (LECTURE ONLY)'!D275:M275) / 'Exam (LECTURE ONLY)'!AL$13), "", SUMIF('Exam (LECTURE ONLY)'!D$20:M$20, "CLO8", 'Exam (LECTURE ONLY)'!D275:M275) /'Exam (LECTURE ONLY)'!AL$13),
IF(AND('PRINTABLE (per grading)'!H$16="EXAM", 'PRINTABLE (per grading)'!B$13="Midterm"), IF(ISERROR(SUMIF('Exam (LECTURE ONLY)'!O$20:X$20, "CLO8", 'Exam (LECTURE ONLY)'!O275:X275) / 'Exam (LECTURE ONLY)'!AM$13), "", SUMIF('Exam (LECTURE ONLY)'!O$20:X$20, "CLO8", 'Exam (LECTURE ONLY)'!O275:X275) / 'Exam (LECTURE ONLY)'!AM$13),
IF(AND('PRINTABLE (per grading)'!H$16="EXAM", 'PRINTABLE (per grading)'!B$13="Final"), IF(ISERROR(SUMIF('Exam (LECTURE ONLY)'!Z$20:AI$20, "CLO8", 'Exam (LECTURE ONLY)'!Z275:AI275) / 'Exam (LECTURE ONLY)'!AN$13), "", SUMIF('Exam (LECTURE ONLY)'!Z$20:AI$20, "CLO8", 'Exam (LECTURE ONLY)'!Z275:AI275) / 'Exam (LECTURE ONLY)'!AN$13),
IF(AND('PRINTABLE (per grading)'!H$16="OUTPUT", 'PRINTABLE (per grading)'!B$13="Prelim"), IF(ISERROR(SUMIF(OUTPUT!C$20:M$20, "CLO8", OUTPUT!C275:M275) / OUTPUT!AL$13), "", SUMIF(OUTPUT!C$20:M$20, "CLO8", OUTPUT!C275:M275) / OUTPUT!AL$13),
IF(AND('PRINTABLE (per grading)'!H$16="OUTPUT", 'PRINTABLE (per grading)'!B$13="Midterm"), IF(ISERROR(SUMIF(OUTPUT!O$20:Y$20, "CLO8", OUTPUT!O275:Y275) / OUTPUT!AM$13), "", SUMIF(OUTPUT!O$20:Y$20, "CLO8", OUTPUT!O275:Y275) / OUTPUT!AM$13),
IF(AND('PRINTABLE (per grading)'!H$16="OUTPUT", 'PRINTABLE (per grading)'!B$13="Final"), IF(ISERROR(SUMIF(OUTPUT!AA$20:AI$20, "CLO8", OUTPUT!AA275:AI275) / OUTPUT!AN$13), "", SUMIF(OUTPUT!AA$20:AI$20, "CLO8", OUTPUT!AA275:AI275) / OUTPUT!AN$13),
"")))))),"")</f>
        <v/>
      </c>
      <c r="AY273" s="286" t="str">
        <f aca="false">IF(B273&lt;&gt;"",IF(AX273="","",IF(AX273&lt;0.5,1,IF(AND(AX273&gt;=0.5,AX273&lt;P$10),2,IF(AX273&gt;=P$10,3)))),"")</f>
        <v/>
      </c>
      <c r="AZ273" s="287" t="str">
        <f aca="false">IF(B273 &lt;&gt; "",IFERROR(IF(AVERAGE(AV273,AX273)&gt;=P$10,"Y","N"),""),"")</f>
        <v/>
      </c>
      <c r="BA273" s="194" t="str">
        <f aca="false">IF(B273 &lt;&gt; "", IFERROR(IF(C$16 = "PRELIM", SUMIF('Database (LECTURE-RES-PRAC)'!D$14:AG$14, "CLO9", 'Database (LECTURE-RES-PRAC)'!D270:AG270) / 'Grade computation'!F$12, IF(C$16 = "MIDTERM", SUMIF('Database (LECTURE-RES-PRAC)'!AJ$14:BM$14, "CLO9", 'Database (LECTURE-RES-PRAC)'!AJ270:BM270) / 'Grade computation'!G$12, IF(C$16 = "FINAL", SUMIF('Database (LECTURE-RES-PRAC)'!BP$14:CS$14, "CLO9", 'Database (LECTURE-RES-PRAC)'!BP270:CS270) / 'Grade computation'!H$12,""))),""),"")</f>
        <v/>
      </c>
      <c r="BB273" s="286" t="str">
        <f aca="false">IF(B273&lt;&gt;"",IF(BA273="","",IF(BA273&lt;0.5,1,IF(AND(BA273&gt;=0.5,BA273&lt;P$10),2,IF(BA273&gt;=P$10,3)))),"")</f>
        <v/>
      </c>
      <c r="BC273" s="194" t="str">
        <f aca="false">IF(B273 &lt;&gt; "",IF(AND('PRINTABLE (per grading)'!H$16="EXAM", 'PRINTABLE (per grading)'!B$13="Prelim"), IF(ISERROR(SUMIF('Exam (LECTURE ONLY)'!D$20:M$20, "CLO9", 'Exam (LECTURE ONLY)'!D275:M275) / 'Exam (LECTURE ONLY)'!AL$14), "", SUMIF('Exam (LECTURE ONLY)'!D$20:M$20, "CLO9", 'Exam (LECTURE ONLY)'!D275:M275) /'Exam (LECTURE ONLY)'!AL$14),
IF(AND('PRINTABLE (per grading)'!H$16="EXAM", 'PRINTABLE (per grading)'!B$13="Midterm"), IF(ISERROR(SUMIF('Exam (LECTURE ONLY)'!O$20:X$20, "CLO9", 'Exam (LECTURE ONLY)'!O275:X275) / 'Exam (LECTURE ONLY)'!AM$14), "", SUMIF('Exam (LECTURE ONLY)'!O$20:X$20, "CLO9", 'Exam (LECTURE ONLY)'!O275:X275) / 'Exam (LECTURE ONLY)'!AM$14),
IF(AND('PRINTABLE (per grading)'!H$16="EXAM", 'PRINTABLE (per grading)'!B$13="Final"), IF(ISERROR(SUMIF('Exam (LECTURE ONLY)'!Z$20:AI$20, "CLO9", 'Exam (LECTURE ONLY)'!Z275:AI275) / 'Exam (LECTURE ONLY)'!AN$14), "", SUMIF('Exam (LECTURE ONLY)'!Z$20:AI$20, "CLO9", 'Exam (LECTURE ONLY)'!Z275:AI275) / 'Exam (LECTURE ONLY)'!AN$14),
IF(AND('PRINTABLE (per grading)'!H$16="OUTPUT", 'PRINTABLE (per grading)'!B$13="Prelim"), IF(ISERROR(SUMIF(OUTPUT!C$20:M$20, "CLO9", OUTPUT!C275:M275) / OUTPUT!AL$14), "", SUMIF(OUTPUT!C$20:M$20, "CLO9", OUTPUT!C275:M275) / OUTPUT!AL$14),
IF(AND('PRINTABLE (per grading)'!H$16="OUTPUT", 'PRINTABLE (per grading)'!B$13="Midterm"), IF(ISERROR(SUMIF(OUTPUT!O$20:Y$20, "CLO9", OUTPUT!O275:Y275) / OUTPUT!AM$14), "", SUMIF(OUTPUT!O$20:Y$20, "CLO9", OUTPUT!O275:Y275) / OUTPUT!AM$14),
IF(AND('PRINTABLE (per grading)'!H$16="OUTPUT", 'PRINTABLE (per grading)'!B$13="Final"), IF(ISERROR(SUMIF(OUTPUT!AA$20:AI$20, "CLO9", OUTPUT!AA275:AI275) / OUTPUT!AN$14), "", SUMIF(OUTPUT!AA$20:AI$20, "CLO9", OUTPUT!AA275:AI275) / OUTPUT!AN$14),
"")))))),"")</f>
        <v/>
      </c>
      <c r="BD273" s="286" t="str">
        <f aca="false">IF(B273&lt;&gt;"",IF(BC273="","",IF(BC273&lt;0.5,1,IF(AND(BC273&gt;=0.5,BC273&lt;P$10),2,IF(BC273&gt;=P$10,3)))),"")</f>
        <v/>
      </c>
      <c r="BE273" s="287" t="str">
        <f aca="false">IF(B273 &lt;&gt; "",IFERROR(IF(AVERAGE(BA273,BC273)&gt;=P$10,"Y","N"),""),"")</f>
        <v/>
      </c>
      <c r="BF273" s="194" t="str">
        <f aca="false">IF(B273 &lt;&gt; "", IFERROR(IF(C$16 = "PRELIM", SUMIF('Database (LECTURE-RES-PRAC)'!D$14:AG$14, "CLO10", 'Database (LECTURE-RES-PRAC)'!D270:AG270) / 'Grade computation'!F$13, IF(C$16 = "MIDTERM", SUMIF('Database (LECTURE-RES-PRAC)'!AJ$14:BM$14, "CLO10", 'Database (LECTURE-RES-PRAC)'!AJ270:BM270) / 'Grade computation'!G$13, IF(C$16 = "FINAL", SUMIF('Database (LECTURE-RES-PRAC)'!BP$14:CS$14, "CLO10", 'Database (LECTURE-RES-PRAC)'!BP270:CS270) / 'Grade computation'!H$13,""))),""),"")</f>
        <v/>
      </c>
      <c r="BG273" s="286" t="str">
        <f aca="false">IF(B273&lt;&gt;"",IF(BF273="","",IF(BF273&lt;0.5,1,IF(AND(BF273&gt;=0.5,BF273&lt;P$10),2,IF(BF273&gt;=P$10,3)))),"")</f>
        <v/>
      </c>
      <c r="BH273" s="194" t="str">
        <f aca="false">IF(B273 &lt;&gt; "",IF(AND('PRINTABLE (per grading)'!H$16="EXAM", 'PRINTABLE (per grading)'!B$13="Prelim"), IF(ISERROR(SUMIF('Exam (LECTURE ONLY)'!D$20:M$20, "CLO10", 'Exam (LECTURE ONLY)'!D275:M275) / 'Exam (LECTURE ONLY)'!AL$15), "", SUMIF('Exam (LECTURE ONLY)'!D$20:M$20, "CLO10", 'Exam (LECTURE ONLY)'!D275:M275) /'Exam (LECTURE ONLY)'!AL$15),
IF(AND('PRINTABLE (per grading)'!H$16="EXAM", 'PRINTABLE (per grading)'!B$13="Midterm"), IF(ISERROR(SUMIF('Exam (LECTURE ONLY)'!O$20:X$20, "CLO10", 'Exam (LECTURE ONLY)'!O275:X275) / 'Exam (LECTURE ONLY)'!AM$15), "", SUMIF('Exam (LECTURE ONLY)'!O$20:X$20, "CLO10", 'Exam (LECTURE ONLY)'!O275:X275) / 'Exam (LECTURE ONLY)'!AM$15),
IF(AND('PRINTABLE (per grading)'!H$16="EXAM", 'PRINTABLE (per grading)'!B$13="Final"), IF(ISERROR(SUMIF('Exam (LECTURE ONLY)'!Z$20:AI$20, "CLO10", 'Exam (LECTURE ONLY)'!Z275:AI275) / 'Exam (LECTURE ONLY)'!AN$15), "", SUMIF('Exam (LECTURE ONLY)'!Z$20:AI$20, "CLO10", 'Exam (LECTURE ONLY)'!Z275:AI275) / 'Exam (LECTURE ONLY)'!AN$15),
IF(AND('PRINTABLE (per grading)'!H$16="OUTPUT", 'PRINTABLE (per grading)'!B$13="Prelim"), IF(ISERROR(SUMIF(OUTPUT!C$20:M$20, "CLO10", OUTPUT!C275:M275) / OUTPUT!AL$15), "", SUMIF(OUTPUT!C$20:M$20, "CLO10", OUTPUT!C275:M275) / OUTPUT!AL$15),
IF(AND('PRINTABLE (per grading)'!H$16="OUTPUT", 'PRINTABLE (per grading)'!B$13="Midterm"), IF(ISERROR(SUMIF(OUTPUT!O$20:Y$20, "CLO10", OUTPUT!O275:Y275) / OUTPUT!AM$15), "", SUMIF(OUTPUT!O$20:Y$20, "CLO10", OUTPUT!O275:Y275) / OUTPUT!AM$15),
IF(AND('PRINTABLE (per grading)'!H$16="OUTPUT", 'PRINTABLE (per grading)'!B$13="Final"), IF(ISERROR(SUMIF(OUTPUT!AA$20:AI$20, "CLO10", OUTPUT!AA275:AI275) / OUTPUT!AN$15), "", SUMIF(OUTPUT!AA$20:AI$20, "CLO10", OUTPUT!AA275:AI275) / OUTPUT!AN$15),
"")))))),"")</f>
        <v/>
      </c>
      <c r="BI273" s="286" t="str">
        <f aca="false">IF(B273&lt;&gt;"",IF(BH273="","",IF(BH273&lt;0.5,1,IF(AND(BH273&gt;=0.5,BH273&lt;P$10),2,IF(BH273&gt;=P$10,3)))),"")</f>
        <v/>
      </c>
      <c r="BJ273" s="287" t="str">
        <f aca="false">IF(B273 &lt;&gt; "",IFERROR(IF(AVERAGE(BF273,BH273)&gt;=P$10,"Y","N"),""),"")</f>
        <v/>
      </c>
      <c r="BK273" s="8"/>
    </row>
    <row r="274" customFormat="false" ht="19.5" hidden="false" customHeight="true" outlineLevel="0" collapsed="false">
      <c r="A274" s="228" t="str">
        <f aca="false">IF(ISBLANK('Database (LECTURE-RES-PRAC)'!A271),"",'Database (LECTURE-RES-PRAC)'!A271)</f>
        <v/>
      </c>
      <c r="B274" s="229" t="str">
        <f aca="false">IF(ISBLANK('Database (LECTURE-RES-PRAC)'!B271),"",'Database (LECTURE-RES-PRAC)'!B271)</f>
        <v/>
      </c>
      <c r="C274" s="230" t="str">
        <f aca="false">IF(B274&lt;&gt;"",IF(C$16="PRELIM",'Grade computation'!C274, IF(C$16="MIDTERM",'Grade computation'!K274, IF(C$16="FINAL",'Grade computation'!S274,""))),"")</f>
        <v/>
      </c>
      <c r="D274" s="231" t="str">
        <f aca="false">IF(B274&lt;&gt;"",IFERROR(IF(B$11="80-20", (((C274/C$19)*X$6)+X$7)*D$18, IF(B$11="60-40", (((C274/C$19)*Y$6)+Y$7)*D$18, 0)),0),"")</f>
        <v/>
      </c>
      <c r="E274" s="230" t="str">
        <f aca="false">IF(B274&lt;&gt;"", IF(C$16="PRELIM",'Grade computation'!E274, IF(C$16="MIDTERM",'Grade computation'!M274, IF(C$16="FINAL",'Grade computation'!U274,""))),"")</f>
        <v/>
      </c>
      <c r="F274" s="232" t="str">
        <f aca="false">IF(B274&lt;&gt;"",IFERROR(IF(B$11="80-20", (((E274/E$19)*X$6)+X$7)*F$18, IF(B$11="60-40", (((E274/E$19)*Y$6)+Y$7)*F$18, 0)),0),"")</f>
        <v/>
      </c>
      <c r="G274" s="233" t="str">
        <f aca="false">IF(B274&lt;&gt;"",IFERROR((D274+F274),0),"")</f>
        <v/>
      </c>
      <c r="H274" s="234" t="str">
        <f aca="false">IF(B274&lt;&gt;"",IF(C$16="PRELIM", 'Grade computation'!H274, IF(C$16="MIDTERM", 'Grade computation'!P274, IF(C$16="FINAL",'Grade computation'!X274, ""))),"")</f>
        <v/>
      </c>
      <c r="I274" s="233" t="str">
        <f aca="false">IF(B274&lt;&gt;"",IFERROR(IF(B$11="80-20", (((H274/H$19)*X$6)+X$7)*I$19, IF(B$11="60-40", (((H274/H$19)*Y$6)+Y$7)*I$19, 0)),0),"")</f>
        <v/>
      </c>
      <c r="J274" s="237" t="str">
        <f aca="false">IFERROR((G274+I274),"")</f>
        <v/>
      </c>
      <c r="K274" s="183" t="str">
        <f aca="false">IFERROR(IF(J274="","",IF(J274&gt;=75,"PASSED","FAILED")),"")</f>
        <v/>
      </c>
      <c r="L274" s="183"/>
      <c r="M274" s="194" t="str">
        <f aca="false">IF(B274 &lt;&gt; "", IFERROR(IF(C$16 = "PRELIM", SUMIF('Database (LECTURE-RES-PRAC)'!D$14:AG$14, "CLO1", 'Database (LECTURE-RES-PRAC)'!D271:AG271) / 'Grade computation'!F$4, IF(C$16 = "MIDTERM", SUMIF('Database (LECTURE-RES-PRAC)'!AJ$14:BM$14, "CLO1", 'Database (LECTURE-RES-PRAC)'!AJ271:BM271) / 'Grade computation'!G$4, IF(C$16 = "FINAL", SUMIF('Database (LECTURE-RES-PRAC)'!BP$14:CS$14, "CLO1", 'Database (LECTURE-RES-PRAC)'!BP271:CS271) / 'Grade computation'!H$4,""))),""),"")</f>
        <v/>
      </c>
      <c r="N274" s="286" t="str">
        <f aca="false">IF(B274&lt;&gt;"",IF(M274="","",IF(M274&lt;0.5,1,IF(AND(M274&gt;=0.5,M274&lt;P$10),2,IF(M274&gt;=P$10,3)))),"")</f>
        <v/>
      </c>
      <c r="O274" s="194" t="str">
        <f aca="false">IF(B274 &lt;&gt; "",IF(AND('PRINTABLE (per grading)'!H$16="EXAM", 'PRINTABLE (per grading)'!B$13="Prelim"), IF(ISERROR(SUMIF('Exam (LECTURE ONLY)'!D$20:M$20, "CLO1", 'Exam (LECTURE ONLY)'!D276:M276) / 'Exam (LECTURE ONLY)'!AL$6), "", SUMIF('Exam (LECTURE ONLY)'!D$20:M$20, "CLO1", 'Exam (LECTURE ONLY)'!D276:M276) /'Exam (LECTURE ONLY)'!AL$6),
IF(AND('PRINTABLE (per grading)'!H$16="EXAM", 'PRINTABLE (per grading)'!B$13="Midterm"), IF(ISERROR(SUMIF('Exam (LECTURE ONLY)'!O$20:X$20, "CLO1", 'Exam (LECTURE ONLY)'!O276:X276) / 'Exam (LECTURE ONLY)'!AM$6), "", SUMIF('Exam (LECTURE ONLY)'!O$20:X$20, "CLO1", 'Exam (LECTURE ONLY)'!O276:X276) / 'Exam (LECTURE ONLY)'!AM$6),
IF(AND('PRINTABLE (per grading)'!H$16="EXAM", 'PRINTABLE (per grading)'!B$13="Final"), IF(ISERROR(SUMIF('Exam (LECTURE ONLY)'!Z$20:AI$20, "CLO1", 'Exam (LECTURE ONLY)'!Z276:AI276) / 'Exam (LECTURE ONLY)'!AN$6), "", SUMIF('Exam (LECTURE ONLY)'!Z$20:AI$20, "CLO1", 'Exam (LECTURE ONLY)'!Z276:AI276) / 'Exam (LECTURE ONLY)'!AN$6),
IF(AND('PRINTABLE (per grading)'!H$16="OUTPUT", 'PRINTABLE (per grading)'!B$13="Prelim"), IF(ISERROR(SUMIF(OUTPUT!C$20:M$20, "CLO1", OUTPUT!C276:M276) / OUTPUT!AL$6), "", SUMIF(OUTPUT!C$20:M$20, "CLO1", OUTPUT!C276:M276) / OUTPUT!AL$6),
IF(AND('PRINTABLE (per grading)'!H$16="OUTPUT", 'PRINTABLE (per grading)'!B$13="Midterm"), IF(ISERROR(SUMIF(OUTPUT!O$20:Y$20, "CLO1", OUTPUT!O276:Y276) / OUTPUT!AM$6), "", SUMIF(OUTPUT!O$20:Y$20, "CLO1", OUTPUT!O276:Y276) / OUTPUT!AM$6),
IF(AND('PRINTABLE (per grading)'!H$16="OUTPUT", 'PRINTABLE (per grading)'!B$13="Final"), IF(ISERROR(SUMIF(OUTPUT!AA$20:AI$20, "CLO1", OUTPUT!AA276:AI276) / OUTPUT!AN$6), "", SUMIF(OUTPUT!AA$20:AI$20, "CLO1", OUTPUT!AA276:AI276) / OUTPUT!AN$6),
"")))))),"")</f>
        <v/>
      </c>
      <c r="P274" s="286" t="str">
        <f aca="false">IF(B274&lt;&gt;"",IF(O274="","",IF(O274&lt;0.5,1,IF(AND(O274&gt;=0.5,O274&lt;P$10),2,IF(O274&gt;=P$10,3)))),"")</f>
        <v/>
      </c>
      <c r="Q274" s="287" t="str">
        <f aca="false">IF(B274 &lt;&gt; "",IFERROR(IF(AVERAGE(M274,O274)&gt;=P$10,"Y","N"),""),"")</f>
        <v/>
      </c>
      <c r="R274" s="194" t="str">
        <f aca="false">IF(B274 &lt;&gt; "", IFERROR(IF(C$16 = "PRELIM", SUMIF('Database (LECTURE-RES-PRAC)'!D$14:AG$14, "CLO2", 'Database (LECTURE-RES-PRAC)'!D271:AG271) / 'Grade computation'!F$5, IF(C$16 = "MIDTERM", SUMIF('Database (LECTURE-RES-PRAC)'!AJ$14:BM$14, "CLO2", 'Database (LECTURE-RES-PRAC)'!AJ271:BM271) / 'Grade computation'!G$5, IF(C$16 = "FINAL", SUMIF('Database (LECTURE-RES-PRAC)'!BP$14:CS$14, "CLO2", 'Database (LECTURE-RES-PRAC)'!BP271:CS271) / 'Grade computation'!H$5,""))),""),"")</f>
        <v/>
      </c>
      <c r="S274" s="286" t="str">
        <f aca="false">IF(B274&lt;&gt;"",IF(R274="","",IF(R274&lt;0.5,1,IF(AND(R274&gt;=0.5,R274&lt;P$10),2,IF(R274&gt;=P$10,3)))),"")</f>
        <v/>
      </c>
      <c r="T274" s="194" t="str">
        <f aca="false">IF(B274 &lt;&gt; "",IF(AND('PRINTABLE (per grading)'!H$16="EXAM", 'PRINTABLE (per grading)'!B$13="Prelim"), IF(ISERROR(SUMIF('Exam (LECTURE ONLY)'!D$20:M$20, "CLO2", 'Exam (LECTURE ONLY)'!D276:M276) / 'Exam (LECTURE ONLY)'!AL$7), "", SUMIF('Exam (LECTURE ONLY)'!D$20:M$20, "CLO2", 'Exam (LECTURE ONLY)'!D276:M276) /'Exam (LECTURE ONLY)'!AL$7),
IF(AND('PRINTABLE (per grading)'!H$16="EXAM", 'PRINTABLE (per grading)'!B$13="Midterm"), IF(ISERROR(SUMIF('Exam (LECTURE ONLY)'!O$20:X$20, "CLO2", 'Exam (LECTURE ONLY)'!O276:X276) / 'Exam (LECTURE ONLY)'!AM$7), "", SUMIF('Exam (LECTURE ONLY)'!O$20:X$20, "CLO2", 'Exam (LECTURE ONLY)'!O276:X276) / 'Exam (LECTURE ONLY)'!AM$7),
IF(AND('PRINTABLE (per grading)'!H$16="EXAM", 'PRINTABLE (per grading)'!B$13="Final"), IF(ISERROR(SUMIF('Exam (LECTURE ONLY)'!Z$20:AI$20, "CLO2", 'Exam (LECTURE ONLY)'!Z276:AI276) / 'Exam (LECTURE ONLY)'!AN$7), "", SUMIF('Exam (LECTURE ONLY)'!Z$20:AI$20, "CLO2", 'Exam (LECTURE ONLY)'!Z276:AI276) / 'Exam (LECTURE ONLY)'!AN$7),
IF(AND('PRINTABLE (per grading)'!H$16="OUTPUT", 'PRINTABLE (per grading)'!B$13="Prelim"), IF(ISERROR(SUMIF(OUTPUT!C$20:M$20, "CLO2", OUTPUT!C276:M276) / OUTPUT!AL$7), "", SUMIF(OUTPUT!C$20:M$20, "CLO2", OUTPUT!C276:M276) / OUTPUT!AL$7),
IF(AND('PRINTABLE (per grading)'!H$16="OUTPUT", 'PRINTABLE (per grading)'!B$13="Midterm"), IF(ISERROR(SUMIF(OUTPUT!O$20:Y$20, "CLO2", OUTPUT!O276:Y276) / OUTPUT!AM$7), "", SUMIF(OUTPUT!O$20:Y$20, "CLO2", OUTPUT!O276:Y276) / OUTPUT!AM$7),
IF(AND('PRINTABLE (per grading)'!H$16="OUTPUT", 'PRINTABLE (per grading)'!B$13="Final"), IF(ISERROR(SUMIF(OUTPUT!AA$20:AI$20, "CLO2", OUTPUT!AA276:AI276) / OUTPUT!AN$7), "", SUMIF(OUTPUT!AA$20:AI$20, "CLO2", OUTPUT!AA276:AI276) / OUTPUT!AN$7),
"")))))),"")</f>
        <v/>
      </c>
      <c r="U274" s="286" t="str">
        <f aca="false">IF(B274&lt;&gt;"",IF(T274="","",IF(T274&lt;0.5,1,IF(AND(T274&gt;=0.5,T274&lt;P$10),2,IF(T274&gt;=P$10,3)))),"")</f>
        <v/>
      </c>
      <c r="V274" s="287" t="str">
        <f aca="false">IF(B274 &lt;&gt; "",IFERROR(IF(AVERAGE(R274,T274)&gt;=P$10,"Y","N"),""),"")</f>
        <v/>
      </c>
      <c r="W274" s="194" t="str">
        <f aca="false">IF(B274 &lt;&gt; "", IFERROR(IF(C$16 = "PRELIM", SUMIF('Database (LECTURE-RES-PRAC)'!D$14:AG$14, "CLO3", 'Database (LECTURE-RES-PRAC)'!D271:AG271) / 'Grade computation'!F$6, IF(C$16 = "MIDTERM", SUMIF('Database (LECTURE-RES-PRAC)'!AJ$14:BM$14, "CLO3", 'Database (LECTURE-RES-PRAC)'!AJ271:BM271) / 'Grade computation'!G$6, IF(C$16 = "FINAL", SUMIF('Database (LECTURE-RES-PRAC)'!BP$14:CS$14, "CLO3", 'Database (LECTURE-RES-PRAC)'!BP271:CS271) / 'Grade computation'!H$6,""))),""),"")</f>
        <v/>
      </c>
      <c r="X274" s="286" t="str">
        <f aca="false">IF(B274&lt;&gt;"",IF(W274="","",IF(W274&lt;0.5,1,IF(AND(W274&gt;=0.5,W274&lt;P$10),2,IF(W274&gt;=P$10,3)))),"")</f>
        <v/>
      </c>
      <c r="Y274" s="194" t="str">
        <f aca="false">IF(B274 &lt;&gt; "",IF(AND('PRINTABLE (per grading)'!H$16="EXAM", 'PRINTABLE (per grading)'!B$13="Prelim"), IF(ISERROR(SUMIF('Exam (LECTURE ONLY)'!D$20:M$20, "CLO3", 'Exam (LECTURE ONLY)'!D276:M276) / 'Exam (LECTURE ONLY)'!AL$8), "", SUMIF('Exam (LECTURE ONLY)'!D$20:M$20, "CLO3", 'Exam (LECTURE ONLY)'!D276:M276) /'Exam (LECTURE ONLY)'!AL$8),
IF(AND('PRINTABLE (per grading)'!H$16="EXAM", 'PRINTABLE (per grading)'!B$13="Midterm"), IF(ISERROR(SUMIF('Exam (LECTURE ONLY)'!O$20:X$20, "CLO3", 'Exam (LECTURE ONLY)'!O276:X276) / 'Exam (LECTURE ONLY)'!AM$8), "", SUMIF('Exam (LECTURE ONLY)'!O$20:X$20, "CLO3", 'Exam (LECTURE ONLY)'!O276:X276) / 'Exam (LECTURE ONLY)'!AM$8),
IF(AND('PRINTABLE (per grading)'!H$16="EXAM", 'PRINTABLE (per grading)'!B$13="Final"), IF(ISERROR(SUMIF('Exam (LECTURE ONLY)'!Z$20:AI$20, "CLO3", 'Exam (LECTURE ONLY)'!Z276:AI276) / 'Exam (LECTURE ONLY)'!AN$8), "", SUMIF('Exam (LECTURE ONLY)'!Z$20:AI$20, "CLO3", 'Exam (LECTURE ONLY)'!Z276:AI276) / 'Exam (LECTURE ONLY)'!AN$8),
IF(AND('PRINTABLE (per grading)'!H$16="OUTPUT", 'PRINTABLE (per grading)'!B$13="Prelim"), IF(ISERROR(SUMIF(OUTPUT!C$20:M$20, "CLO3", OUTPUT!C276:M276) / OUTPUT!AL$8), "", SUMIF(OUTPUT!C$20:M$20, "CLO3", OUTPUT!C276:M276) / OUTPUT!AL$8),
IF(AND('PRINTABLE (per grading)'!H$16="OUTPUT", 'PRINTABLE (per grading)'!B$13="Midterm"), IF(ISERROR(SUMIF(OUTPUT!O$20:Y$20, "CLO3", OUTPUT!O276:Y276) / OUTPUT!AM$8), "", SUMIF(OUTPUT!O$20:Y$20, "CLO3", OUTPUT!O276:Y276) / OUTPUT!AM$8),
IF(AND('PRINTABLE (per grading)'!H$16="OUTPUT", 'PRINTABLE (per grading)'!B$13="Final"), IF(ISERROR(SUMIF(OUTPUT!AA$20:AI$20, "CLO3", OUTPUT!AA276:AI276) / OUTPUT!AN$8), "", SUMIF(OUTPUT!AA$20:AI$20, "CLO3", OUTPUT!AA276:AI276) / OUTPUT!AN$8),
"" )))))),"")</f>
        <v/>
      </c>
      <c r="Z274" s="286" t="str">
        <f aca="false">IF(B274&lt;&gt;"",IF(Y274="","",IF(Y274&lt;0.5,1,IF(AND(Y274&gt;=0.5,Y274&lt;P$10),2,IF(Y274&gt;=P$10,3)))),"")</f>
        <v/>
      </c>
      <c r="AA274" s="287" t="str">
        <f aca="false">IF(B274 &lt;&gt; "",IFERROR(IF(AVERAGE(W274,Y274)&gt;=P$10,"Y","N"),""),"")</f>
        <v/>
      </c>
      <c r="AB274" s="194" t="str">
        <f aca="false">IF(B274 &lt;&gt; "", IFERROR(IF(C$16 = "PRELIM", SUMIF('Database (LECTURE-RES-PRAC)'!D$14:AG$14, "CLO4", 'Database (LECTURE-RES-PRAC)'!D271:AG271) / 'Grade computation'!F$7, IF(C$16 = "MIDTERM", SUMIF('Database (LECTURE-RES-PRAC)'!AJ$14:BM$14, "CLO4", 'Database (LECTURE-RES-PRAC)'!AJ271:BM271) / 'Grade computation'!G$7, IF(C$16 = "FINAL", SUMIF('Database (LECTURE-RES-PRAC)'!BP$14:CS$14, "CLO4", 'Database (LECTURE-RES-PRAC)'!BP271:CS271) / 'Grade computation'!H$7,""))),""),"")</f>
        <v/>
      </c>
      <c r="AC274" s="286" t="str">
        <f aca="false">IF(B274&lt;&gt;"",IF(AB274="","",IF(AB274&lt;0.5,1,IF(AND(AB274&gt;=0.5,AB274&lt;P$10),2,IF(AB274&gt;=P$10,3)))),"")</f>
        <v/>
      </c>
      <c r="AD274" s="194" t="str">
        <f aca="false">IF(B274 &lt;&gt; "",IF(AND('PRINTABLE (per grading)'!H$16="EXAM", 'PRINTABLE (per grading)'!B$13="Prelim"), IF(ISERROR(SUMIF('Exam (LECTURE ONLY)'!D$20:M$20, "CLO4", 'Exam (LECTURE ONLY)'!D276:M276) / 'Exam (LECTURE ONLY)'!AL$9), "", SUMIF('Exam (LECTURE ONLY)'!D$20:M$20, "CLO4", 'Exam (LECTURE ONLY)'!D276:M276) /'Exam (LECTURE ONLY)'!AL$9),
IF(AND('PRINTABLE (per grading)'!H$16="EXAM", 'PRINTABLE (per grading)'!B$13="Midterm"), IF(ISERROR(SUMIF('Exam (LECTURE ONLY)'!O$20:X$20, "CLO4", 'Exam (LECTURE ONLY)'!O276:X276) / 'Exam (LECTURE ONLY)'!AM$9), "", SUMIF('Exam (LECTURE ONLY)'!O$20:X$20, "CLO4", 'Exam (LECTURE ONLY)'!O276:X276) / 'Exam (LECTURE ONLY)'!AM$9),
IF(AND('PRINTABLE (per grading)'!H$16="EXAM", 'PRINTABLE (per grading)'!B$13="Final"), IF(ISERROR(SUMIF('Exam (LECTURE ONLY)'!Z$20:AI$20, "CLO4", 'Exam (LECTURE ONLY)'!Z276:AI276) / 'Exam (LECTURE ONLY)'!AN$9), "", SUMIF('Exam (LECTURE ONLY)'!Z$20:AI$20, "CLO4", 'Exam (LECTURE ONLY)'!Z276:AI276) / 'Exam (LECTURE ONLY)'!AN$9),
IF(AND('PRINTABLE (per grading)'!H$16="OUTPUT", 'PRINTABLE (per grading)'!B$13="Prelim"), IF(ISERROR(SUMIF(OUTPUT!C$20:M$20, "CLO4", OUTPUT!C276:M276) / OUTPUT!AL$9), "", SUMIF(OUTPUT!C$20:M$20, "CLO4", OUTPUT!C276:M276) / OUTPUT!AL$9),
IF(AND('PRINTABLE (per grading)'!H$16="OUTPUT", 'PRINTABLE (per grading)'!B$13="Midterm"), IF(ISERROR(SUMIF(OUTPUT!O$20:Y$20, "CLO4", OUTPUT!O276:Y276) / OUTPUT!AM$9), "", SUMIF(OUTPUT!O$20:Y$20, "CLO4", OUTPUT!O276:Y276) / OUTPUT!AM$9),
IF(AND('PRINTABLE (per grading)'!H$16="OUTPUT", 'PRINTABLE (per grading)'!B$13="Final"), IF(ISERROR(SUMIF(OUTPUT!AA$20:AI$20, "CLO4", OUTPUT!AA276:AI276) / OUTPUT!AN$9), "", SUMIF(OUTPUT!AA$20:AI$20, "CLO4", OUTPUT!AA276:AI276) / OUTPUT!AN$9),
"")))))),"")</f>
        <v/>
      </c>
      <c r="AE274" s="286" t="str">
        <f aca="false">IF(B274&lt;&gt;"",IF(AD274="","",IF(AD274&lt;0.5,1,IF(AND(AD274&gt;=0.5,AD274&lt;P$10),2,IF(AD274&gt;=P$10,3)))),"")</f>
        <v/>
      </c>
      <c r="AF274" s="287" t="str">
        <f aca="false">IF(B274 &lt;&gt; "",IFERROR(IF(AVERAGE(AB274,AD274)&gt;=P$10,"Y","N"),""),"")</f>
        <v/>
      </c>
      <c r="AG274" s="194" t="str">
        <f aca="false">IF(B274 &lt;&gt; "", IFERROR(IF(C$16 = "PRELIM", SUMIF('Database (LECTURE-RES-PRAC)'!D$14:AG$14, "CLO5", 'Database (LECTURE-RES-PRAC)'!D271:AG271) / 'Grade computation'!F$8, IF(C$16 = "MIDTERM", SUMIF('Database (LECTURE-RES-PRAC)'!AJ$14:BM$14, "CLO5", 'Database (LECTURE-RES-PRAC)'!AJ271:BM271) / 'Grade computation'!G$8, IF(C$16 = "FINAL", SUMIF('Database (LECTURE-RES-PRAC)'!BP$14:CS$14, "CLO5", 'Database (LECTURE-RES-PRAC)'!BP271:CS271) / 'Grade computation'!H$8,""))),""),"")</f>
        <v/>
      </c>
      <c r="AH274" s="286" t="str">
        <f aca="false">IF(B274&lt;&gt;"",IF(AG274="","",IF(AG274&lt;0.5,1,IF(AND(AG274&gt;=0.5,AG274&lt;P$10),2,IF(AG274&gt;=P$10,3)))),"")</f>
        <v/>
      </c>
      <c r="AI274" s="194" t="str">
        <f aca="false">IF(B274 &lt;&gt; "",IF(AND('PRINTABLE (per grading)'!H$16="EXAM", 'PRINTABLE (per grading)'!B$13="Prelim"), IF(ISERROR(SUMIF('Exam (LECTURE ONLY)'!D$20:M$20, "CLO5", 'Exam (LECTURE ONLY)'!D276:M276) / 'Exam (LECTURE ONLY)'!AL$10), "", SUMIF('Exam (LECTURE ONLY)'!D$20:M$20, "CLO5", 'Exam (LECTURE ONLY)'!D276:M276) /'Exam (LECTURE ONLY)'!AL$10),
IF(AND('PRINTABLE (per grading)'!H$16="EXAM", 'PRINTABLE (per grading)'!B$13="Midterm"), IF(ISERROR(SUMIF('Exam (LECTURE ONLY)'!O$20:X$20, "CLO5", 'Exam (LECTURE ONLY)'!O276:X276) / 'Exam (LECTURE ONLY)'!AM$10), "", SUMIF('Exam (LECTURE ONLY)'!O$20:X$20, "CLO5", 'Exam (LECTURE ONLY)'!O276:X276) / 'Exam (LECTURE ONLY)'!AM$10),
IF(AND('PRINTABLE (per grading)'!H$16="EXAM", 'PRINTABLE (per grading)'!B$13="Final"), IF(ISERROR(SUMIF('Exam (LECTURE ONLY)'!Z$20:AI$20, "CLO5", 'Exam (LECTURE ONLY)'!Z276:AI276) / 'Exam (LECTURE ONLY)'!AN$10), "", SUMIF('Exam (LECTURE ONLY)'!Z$20:AI$20, "CLO5", 'Exam (LECTURE ONLY)'!Z276:AI276) / 'Exam (LECTURE ONLY)'!AN$10),
IF(AND('PRINTABLE (per grading)'!H$16="OUTPUT", 'PRINTABLE (per grading)'!B$13="Prelim"), IF(ISERROR(SUMIF(OUTPUT!C$20:M$20, "CLO5", OUTPUT!C276:M276) / OUTPUT!AL$10), "", SUMIF(OUTPUT!C$20:M$20, "CLO5", OUTPUT!C276:M276) / OUTPUT!AL$10),
IF(AND('PRINTABLE (per grading)'!H$16="OUTPUT", 'PRINTABLE (per grading)'!B$13="Midterm"), IF(ISERROR(SUMIF(OUTPUT!O$20:Y$20, "CLO5", OUTPUT!O276:Y276) / OUTPUT!AM$10), "", SUMIF(OUTPUT!O$20:Y$20, "CLO5", OUTPUT!O276:Y276) / OUTPUT!AM$10),
IF(AND('PRINTABLE (per grading)'!H$16="OUTPUT", 'PRINTABLE (per grading)'!B$13="Final"), IF(ISERROR(SUMIF(OUTPUT!AA$20:AI$20, "CLO5", OUTPUT!AA276:AI276) / OUTPUT!AN$10), "", SUMIF(OUTPUT!AA$20:AI$20, "CLO5", OUTPUT!AA276:AI276) / OUTPUT!AN$10),
"")))))),"")</f>
        <v/>
      </c>
      <c r="AJ274" s="286" t="str">
        <f aca="false">IF(B274&lt;&gt;"",IF(AI274="","",IF(AI274&lt;0.5,1,IF(AND(AI274&gt;=0.5,AI274&lt;P$10),2,IF(AI274&gt;=P$10,3)))),"")</f>
        <v/>
      </c>
      <c r="AK274" s="287" t="str">
        <f aca="false">IF(B274 &lt;&gt; "",IFERROR(IF(AVERAGE(AG274,AI274)&gt;=P$10,"Y","N"),""),"")</f>
        <v/>
      </c>
      <c r="AL274" s="194" t="str">
        <f aca="false">IF(B274 &lt;&gt; "", IFERROR(IF(C$16 = "PRELIM", SUMIF('Database (LECTURE-RES-PRAC)'!D$14:AG$14, "CLO6", 'Database (LECTURE-RES-PRAC)'!D271:AG271) / 'Grade computation'!F$9, IF(C$16 = "MIDTERM", SUMIF('Database (LECTURE-RES-PRAC)'!AJ$14:BM$14, "CLO6", 'Database (LECTURE-RES-PRAC)'!AJ271:BM271) / 'Grade computation'!G$9, IF(C$16 = "FINAL", SUMIF('Database (LECTURE-RES-PRAC)'!BP$14:CS$14, "CLO6", 'Database (LECTURE-RES-PRAC)'!BP271:CS271) / 'Grade computation'!H$9,""))),""),"")</f>
        <v/>
      </c>
      <c r="AM274" s="286" t="str">
        <f aca="false">IF(B274&lt;&gt;"",IF(AL274="","",IF(AL274&lt;0.5,1,IF(AND(AL274&gt;=0.5,AL274&lt;P$10),2,IF(AL274&gt;=P$10,3)))),"")</f>
        <v/>
      </c>
      <c r="AN274" s="194" t="str">
        <f aca="false">IF(B274 &lt;&gt; "",IF(AND('PRINTABLE (per grading)'!H$16="EXAM", 'PRINTABLE (per grading)'!B$13="Prelim"), IF(ISERROR(SUMIF('Exam (LECTURE ONLY)'!D$20:M$20, "CLO6", 'Exam (LECTURE ONLY)'!D276:M276) / 'Exam (LECTURE ONLY)'!AL$11), "", SUMIF('Exam (LECTURE ONLY)'!D$20:M$20, "CLO6", 'Exam (LECTURE ONLY)'!D276:M276) /'Exam (LECTURE ONLY)'!AL$11),
IF(AND('PRINTABLE (per grading)'!H$16="EXAM", 'PRINTABLE (per grading)'!B$13="Midterm"), IF(ISERROR(SUMIF('Exam (LECTURE ONLY)'!O$20:X$20, "CLO6", 'Exam (LECTURE ONLY)'!O276:X276) / 'Exam (LECTURE ONLY)'!AM$11), "", SUMIF('Exam (LECTURE ONLY)'!O$20:X$20, "CLO6", 'Exam (LECTURE ONLY)'!O276:X276) / 'Exam (LECTURE ONLY)'!AM$11),
IF(AND('PRINTABLE (per grading)'!H$16="EXAM", 'PRINTABLE (per grading)'!B$13="Final"), IF(ISERROR(SUMIF('Exam (LECTURE ONLY)'!Z$20:AI$20, "CLO6", 'Exam (LECTURE ONLY)'!Z276:AI276) / 'Exam (LECTURE ONLY)'!AN$11), "", SUMIF('Exam (LECTURE ONLY)'!Z$20:AI$20, "CLO6", 'Exam (LECTURE ONLY)'!Z276:AI276) / 'Exam (LECTURE ONLY)'!AN$11),
IF(AND('PRINTABLE (per grading)'!H$16="OUTPUT", 'PRINTABLE (per grading)'!B$13="Prelim"), IF(ISERROR(SUMIF(OUTPUT!C$20:M$20, "CLO6", OUTPUT!C276:M276) / OUTPUT!AL$11), "", SUMIF(OUTPUT!C$20:M$20, "CLO6", OUTPUT!C276:M276) / OUTPUT!AL$11),
IF(AND('PRINTABLE (per grading)'!H$16="OUTPUT", 'PRINTABLE (per grading)'!B$13="Midterm"), IF(ISERROR(SUMIF(OUTPUT!O$20:Y$20, "CLO6", OUTPUT!O276:Y276) / OUTPUT!AM$11), "", SUMIF(OUTPUT!O$20:Y$20, "CLO6", OUTPUT!O276:Y276) / OUTPUT!AM$11),
IF(AND('PRINTABLE (per grading)'!H$16="OUTPUT", 'PRINTABLE (per grading)'!B$13="Final"), IF(ISERROR(SUMIF(OUTPUT!AA$20:AI$20, "CLO6", OUTPUT!AA276:AI276) / OUTPUT!AN$11), "", SUMIF(OUTPUT!AA$20:AI$20, "CLO6", OUTPUT!AA276:AI276) / OUTPUT!AN$11),
"")))))),"")</f>
        <v/>
      </c>
      <c r="AO274" s="286" t="str">
        <f aca="false">IF(B274&lt;&gt;"",IF(AN274="","",IF(AN274&lt;0.5,1,IF(AND(AN274&gt;=0.5,AN274&lt;P$10),2,IF(AN274&gt;=P$10,3)))),"")</f>
        <v/>
      </c>
      <c r="AP274" s="287" t="str">
        <f aca="false">IF(B274 &lt;&gt; "",IFERROR(IF(AVERAGE(AL274,AN274)&gt;=P$10,"Y","N"),""),"")</f>
        <v/>
      </c>
      <c r="AQ274" s="194" t="str">
        <f aca="false">IF(B274 &lt;&gt; "", IFERROR(IF(C$16 = "PRELIM", SUMIF('Database (LECTURE-RES-PRAC)'!D$14:AG$14, "CLO7", 'Database (LECTURE-RES-PRAC)'!D271:AG271) / 'Grade computation'!F$10, IF(C$16 = "MIDTERM", SUMIF('Database (LECTURE-RES-PRAC)'!AJ$14:BM$14, "CLO7", 'Database (LECTURE-RES-PRAC)'!AJ271:BM271) / 'Grade computation'!G$10, IF(C$16 = "FINAL", SUMIF('Database (LECTURE-RES-PRAC)'!BP$14:CS$14, "CLO7", 'Database (LECTURE-RES-PRAC)'!BP271:CS271) / 'Grade computation'!H$10,""))),""),"")</f>
        <v/>
      </c>
      <c r="AR274" s="286" t="str">
        <f aca="false">IF(B274&lt;&gt;"",IF(AQ274="","",IF(AQ274&lt;0.5,1,IF(AND(AQ274&gt;=0.5,AQ274&lt;P$10),2,IF(AQ274&gt;=P$10,3)))),"")</f>
        <v/>
      </c>
      <c r="AS274" s="194" t="str">
        <f aca="false">IF(B274 &lt;&gt; "",IF(AND('PRINTABLE (per grading)'!H$16="EXAM", 'PRINTABLE (per grading)'!B$13="Prelim"), IF(ISERROR(SUMIF('Exam (LECTURE ONLY)'!D$20:M$20, "CLO7", 'Exam (LECTURE ONLY)'!D276:M276) / 'Exam (LECTURE ONLY)'!AL$12), "", SUMIF('Exam (LECTURE ONLY)'!D$20:M$20, "CLO7", 'Exam (LECTURE ONLY)'!D276:M276) /'Exam (LECTURE ONLY)'!AL$12),
IF(AND('PRINTABLE (per grading)'!H$16="EXAM", 'PRINTABLE (per grading)'!B$13="Midterm"), IF(ISERROR(SUMIF('Exam (LECTURE ONLY)'!O$20:X$20, "CLO7", 'Exam (LECTURE ONLY)'!O276:X276) / 'Exam (LECTURE ONLY)'!AM$12), "", SUMIF('Exam (LECTURE ONLY)'!O$20:X$20, "CLO7", 'Exam (LECTURE ONLY)'!O276:X276) / 'Exam (LECTURE ONLY)'!AM$12),
IF(AND('PRINTABLE (per grading)'!H$16="EXAM", 'PRINTABLE (per grading)'!B$13="Final"), IF(ISERROR(SUMIF('Exam (LECTURE ONLY)'!Z$20:AI$20, "CLO7", 'Exam (LECTURE ONLY)'!Z276:AI276) / 'Exam (LECTURE ONLY)'!AN$12), "", SUMIF('Exam (LECTURE ONLY)'!Z$20:AI$20, "CLO7", 'Exam (LECTURE ONLY)'!Z276:AI276) / 'Exam (LECTURE ONLY)'!AN$12),
IF(AND('PRINTABLE (per grading)'!H$16="OUTPUT", 'PRINTABLE (per grading)'!B$13="Prelim"), IF(ISERROR(SUMIF(OUTPUT!C$20:M$20, "CLO7", OUTPUT!C276:M276) / OUTPUT!AL$12), "", SUMIF(OUTPUT!C$20:M$20, "CLO7", OUTPUT!C276:M276) / OUTPUT!AL$12),
IF(AND('PRINTABLE (per grading)'!H$16="OUTPUT", 'PRINTABLE (per grading)'!B$13="Midterm"), IF(ISERROR(SUMIF(OUTPUT!O$20:Y$20, "CLO7", OUTPUT!O276:Y276) / OUTPUT!AM$12), "", SUMIF(OUTPUT!O$20:Y$20, "CLO7", OUTPUT!O276:Y276) / OUTPUT!AM$12),
IF(AND('PRINTABLE (per grading)'!H$16="OUTPUT", 'PRINTABLE (per grading)'!B$13="Final"), IF(ISERROR(SUMIF(OUTPUT!AA$20:AI$20, "CLO7", OUTPUT!AA276:AI276) / OUTPUT!AN$12), "", SUMIF(OUTPUT!AA$20:AI$20, "CLO7", OUTPUT!AA276:AI276) / OUTPUT!AN$12),
"")))))),"")</f>
        <v/>
      </c>
      <c r="AT274" s="286" t="str">
        <f aca="false">IF(B274&lt;&gt;"",IF(AS274="","",IF(AS274&lt;0.5,1,IF(AND(AS274&gt;=0.5,AS274&lt;P$10),2,IF(AS274&gt;=P$10,3)))),"")</f>
        <v/>
      </c>
      <c r="AU274" s="287" t="str">
        <f aca="false">IF(B274 &lt;&gt; "",IFERROR(IF(AVERAGE(AQ274,AS274)&gt;=P$10,"Y","N"),""),"")</f>
        <v/>
      </c>
      <c r="AV274" s="194" t="str">
        <f aca="false">IF(B274 &lt;&gt; "", IFERROR(IF(C$16 = "PRELIM", SUMIF('Database (LECTURE-RES-PRAC)'!D$14:AG$14, "CLO8", 'Database (LECTURE-RES-PRAC)'!D271:AG271) / 'Grade computation'!F$11, IF(C$16 = "MIDTERM", SUMIF('Database (LECTURE-RES-PRAC)'!AJ$14:BM$14, "CLO8", 'Database (LECTURE-RES-PRAC)'!AJ271:BM271) / 'Grade computation'!G$11, IF(C$16 = "FINAL", SUMIF('Database (LECTURE-RES-PRAC)'!BP$14:CS$14, "CLO8", 'Database (LECTURE-RES-PRAC)'!BP271:CS271) / 'Grade computation'!H$11,""))),""),"")</f>
        <v/>
      </c>
      <c r="AW274" s="286" t="str">
        <f aca="false">IF(B274&lt;&gt;"",IF(AV274="","",IF(AV274&lt;0.5,1,IF(AND(AV274&gt;=0.5,AV274&lt;P$10),2,IF(AV274&gt;=P$10,3)))),"")</f>
        <v/>
      </c>
      <c r="AX274" s="194" t="str">
        <f aca="false">IF(B274 &lt;&gt; "",IF(AND('PRINTABLE (per grading)'!H$16="EXAM", 'PRINTABLE (per grading)'!B$13="Prelim"), IF(ISERROR(SUMIF('Exam (LECTURE ONLY)'!D$20:M$20, "CLO8", 'Exam (LECTURE ONLY)'!D276:M276) / 'Exam (LECTURE ONLY)'!AL$13), "", SUMIF('Exam (LECTURE ONLY)'!D$20:M$20, "CLO8", 'Exam (LECTURE ONLY)'!D276:M276) /'Exam (LECTURE ONLY)'!AL$13),
IF(AND('PRINTABLE (per grading)'!H$16="EXAM", 'PRINTABLE (per grading)'!B$13="Midterm"), IF(ISERROR(SUMIF('Exam (LECTURE ONLY)'!O$20:X$20, "CLO8", 'Exam (LECTURE ONLY)'!O276:X276) / 'Exam (LECTURE ONLY)'!AM$13), "", SUMIF('Exam (LECTURE ONLY)'!O$20:X$20, "CLO8", 'Exam (LECTURE ONLY)'!O276:X276) / 'Exam (LECTURE ONLY)'!AM$13),
IF(AND('PRINTABLE (per grading)'!H$16="EXAM", 'PRINTABLE (per grading)'!B$13="Final"), IF(ISERROR(SUMIF('Exam (LECTURE ONLY)'!Z$20:AI$20, "CLO8", 'Exam (LECTURE ONLY)'!Z276:AI276) / 'Exam (LECTURE ONLY)'!AN$13), "", SUMIF('Exam (LECTURE ONLY)'!Z$20:AI$20, "CLO8", 'Exam (LECTURE ONLY)'!Z276:AI276) / 'Exam (LECTURE ONLY)'!AN$13),
IF(AND('PRINTABLE (per grading)'!H$16="OUTPUT", 'PRINTABLE (per grading)'!B$13="Prelim"), IF(ISERROR(SUMIF(OUTPUT!C$20:M$20, "CLO8", OUTPUT!C276:M276) / OUTPUT!AL$13), "", SUMIF(OUTPUT!C$20:M$20, "CLO8", OUTPUT!C276:M276) / OUTPUT!AL$13),
IF(AND('PRINTABLE (per grading)'!H$16="OUTPUT", 'PRINTABLE (per grading)'!B$13="Midterm"), IF(ISERROR(SUMIF(OUTPUT!O$20:Y$20, "CLO8", OUTPUT!O276:Y276) / OUTPUT!AM$13), "", SUMIF(OUTPUT!O$20:Y$20, "CLO8", OUTPUT!O276:Y276) / OUTPUT!AM$13),
IF(AND('PRINTABLE (per grading)'!H$16="OUTPUT", 'PRINTABLE (per grading)'!B$13="Final"), IF(ISERROR(SUMIF(OUTPUT!AA$20:AI$20, "CLO8", OUTPUT!AA276:AI276) / OUTPUT!AN$13), "", SUMIF(OUTPUT!AA$20:AI$20, "CLO8", OUTPUT!AA276:AI276) / OUTPUT!AN$13),
"")))))),"")</f>
        <v/>
      </c>
      <c r="AY274" s="286" t="str">
        <f aca="false">IF(B274&lt;&gt;"",IF(AX274="","",IF(AX274&lt;0.5,1,IF(AND(AX274&gt;=0.5,AX274&lt;P$10),2,IF(AX274&gt;=P$10,3)))),"")</f>
        <v/>
      </c>
      <c r="AZ274" s="287" t="str">
        <f aca="false">IF(B274 &lt;&gt; "",IFERROR(IF(AVERAGE(AV274,AX274)&gt;=P$10,"Y","N"),""),"")</f>
        <v/>
      </c>
      <c r="BA274" s="194" t="str">
        <f aca="false">IF(B274 &lt;&gt; "", IFERROR(IF(C$16 = "PRELIM", SUMIF('Database (LECTURE-RES-PRAC)'!D$14:AG$14, "CLO9", 'Database (LECTURE-RES-PRAC)'!D271:AG271) / 'Grade computation'!F$12, IF(C$16 = "MIDTERM", SUMIF('Database (LECTURE-RES-PRAC)'!AJ$14:BM$14, "CLO9", 'Database (LECTURE-RES-PRAC)'!AJ271:BM271) / 'Grade computation'!G$12, IF(C$16 = "FINAL", SUMIF('Database (LECTURE-RES-PRAC)'!BP$14:CS$14, "CLO9", 'Database (LECTURE-RES-PRAC)'!BP271:CS271) / 'Grade computation'!H$12,""))),""),"")</f>
        <v/>
      </c>
      <c r="BB274" s="286" t="str">
        <f aca="false">IF(B274&lt;&gt;"",IF(BA274="","",IF(BA274&lt;0.5,1,IF(AND(BA274&gt;=0.5,BA274&lt;P$10),2,IF(BA274&gt;=P$10,3)))),"")</f>
        <v/>
      </c>
      <c r="BC274" s="194" t="str">
        <f aca="false">IF(B274 &lt;&gt; "",IF(AND('PRINTABLE (per grading)'!H$16="EXAM", 'PRINTABLE (per grading)'!B$13="Prelim"), IF(ISERROR(SUMIF('Exam (LECTURE ONLY)'!D$20:M$20, "CLO9", 'Exam (LECTURE ONLY)'!D276:M276) / 'Exam (LECTURE ONLY)'!AL$14), "", SUMIF('Exam (LECTURE ONLY)'!D$20:M$20, "CLO9", 'Exam (LECTURE ONLY)'!D276:M276) /'Exam (LECTURE ONLY)'!AL$14),
IF(AND('PRINTABLE (per grading)'!H$16="EXAM", 'PRINTABLE (per grading)'!B$13="Midterm"), IF(ISERROR(SUMIF('Exam (LECTURE ONLY)'!O$20:X$20, "CLO9", 'Exam (LECTURE ONLY)'!O276:X276) / 'Exam (LECTURE ONLY)'!AM$14), "", SUMIF('Exam (LECTURE ONLY)'!O$20:X$20, "CLO9", 'Exam (LECTURE ONLY)'!O276:X276) / 'Exam (LECTURE ONLY)'!AM$14),
IF(AND('PRINTABLE (per grading)'!H$16="EXAM", 'PRINTABLE (per grading)'!B$13="Final"), IF(ISERROR(SUMIF('Exam (LECTURE ONLY)'!Z$20:AI$20, "CLO9", 'Exam (LECTURE ONLY)'!Z276:AI276) / 'Exam (LECTURE ONLY)'!AN$14), "", SUMIF('Exam (LECTURE ONLY)'!Z$20:AI$20, "CLO9", 'Exam (LECTURE ONLY)'!Z276:AI276) / 'Exam (LECTURE ONLY)'!AN$14),
IF(AND('PRINTABLE (per grading)'!H$16="OUTPUT", 'PRINTABLE (per grading)'!B$13="Prelim"), IF(ISERROR(SUMIF(OUTPUT!C$20:M$20, "CLO9", OUTPUT!C276:M276) / OUTPUT!AL$14), "", SUMIF(OUTPUT!C$20:M$20, "CLO9", OUTPUT!C276:M276) / OUTPUT!AL$14),
IF(AND('PRINTABLE (per grading)'!H$16="OUTPUT", 'PRINTABLE (per grading)'!B$13="Midterm"), IF(ISERROR(SUMIF(OUTPUT!O$20:Y$20, "CLO9", OUTPUT!O276:Y276) / OUTPUT!AM$14), "", SUMIF(OUTPUT!O$20:Y$20, "CLO9", OUTPUT!O276:Y276) / OUTPUT!AM$14),
IF(AND('PRINTABLE (per grading)'!H$16="OUTPUT", 'PRINTABLE (per grading)'!B$13="Final"), IF(ISERROR(SUMIF(OUTPUT!AA$20:AI$20, "CLO9", OUTPUT!AA276:AI276) / OUTPUT!AN$14), "", SUMIF(OUTPUT!AA$20:AI$20, "CLO9", OUTPUT!AA276:AI276) / OUTPUT!AN$14),
"")))))),"")</f>
        <v/>
      </c>
      <c r="BD274" s="286" t="str">
        <f aca="false">IF(B274&lt;&gt;"",IF(BC274="","",IF(BC274&lt;0.5,1,IF(AND(BC274&gt;=0.5,BC274&lt;P$10),2,IF(BC274&gt;=P$10,3)))),"")</f>
        <v/>
      </c>
      <c r="BE274" s="287" t="str">
        <f aca="false">IF(B274 &lt;&gt; "",IFERROR(IF(AVERAGE(BA274,BC274)&gt;=P$10,"Y","N"),""),"")</f>
        <v/>
      </c>
      <c r="BF274" s="194" t="str">
        <f aca="false">IF(B274 &lt;&gt; "", IFERROR(IF(C$16 = "PRELIM", SUMIF('Database (LECTURE-RES-PRAC)'!D$14:AG$14, "CLO10", 'Database (LECTURE-RES-PRAC)'!D271:AG271) / 'Grade computation'!F$13, IF(C$16 = "MIDTERM", SUMIF('Database (LECTURE-RES-PRAC)'!AJ$14:BM$14, "CLO10", 'Database (LECTURE-RES-PRAC)'!AJ271:BM271) / 'Grade computation'!G$13, IF(C$16 = "FINAL", SUMIF('Database (LECTURE-RES-PRAC)'!BP$14:CS$14, "CLO10", 'Database (LECTURE-RES-PRAC)'!BP271:CS271) / 'Grade computation'!H$13,""))),""),"")</f>
        <v/>
      </c>
      <c r="BG274" s="286" t="str">
        <f aca="false">IF(B274&lt;&gt;"",IF(BF274="","",IF(BF274&lt;0.5,1,IF(AND(BF274&gt;=0.5,BF274&lt;P$10),2,IF(BF274&gt;=P$10,3)))),"")</f>
        <v/>
      </c>
      <c r="BH274" s="194" t="str">
        <f aca="false">IF(B274 &lt;&gt; "",IF(AND('PRINTABLE (per grading)'!H$16="EXAM", 'PRINTABLE (per grading)'!B$13="Prelim"), IF(ISERROR(SUMIF('Exam (LECTURE ONLY)'!D$20:M$20, "CLO10", 'Exam (LECTURE ONLY)'!D276:M276) / 'Exam (LECTURE ONLY)'!AL$15), "", SUMIF('Exam (LECTURE ONLY)'!D$20:M$20, "CLO10", 'Exam (LECTURE ONLY)'!D276:M276) /'Exam (LECTURE ONLY)'!AL$15),
IF(AND('PRINTABLE (per grading)'!H$16="EXAM", 'PRINTABLE (per grading)'!B$13="Midterm"), IF(ISERROR(SUMIF('Exam (LECTURE ONLY)'!O$20:X$20, "CLO10", 'Exam (LECTURE ONLY)'!O276:X276) / 'Exam (LECTURE ONLY)'!AM$15), "", SUMIF('Exam (LECTURE ONLY)'!O$20:X$20, "CLO10", 'Exam (LECTURE ONLY)'!O276:X276) / 'Exam (LECTURE ONLY)'!AM$15),
IF(AND('PRINTABLE (per grading)'!H$16="EXAM", 'PRINTABLE (per grading)'!B$13="Final"), IF(ISERROR(SUMIF('Exam (LECTURE ONLY)'!Z$20:AI$20, "CLO10", 'Exam (LECTURE ONLY)'!Z276:AI276) / 'Exam (LECTURE ONLY)'!AN$15), "", SUMIF('Exam (LECTURE ONLY)'!Z$20:AI$20, "CLO10", 'Exam (LECTURE ONLY)'!Z276:AI276) / 'Exam (LECTURE ONLY)'!AN$15),
IF(AND('PRINTABLE (per grading)'!H$16="OUTPUT", 'PRINTABLE (per grading)'!B$13="Prelim"), IF(ISERROR(SUMIF(OUTPUT!C$20:M$20, "CLO10", OUTPUT!C276:M276) / OUTPUT!AL$15), "", SUMIF(OUTPUT!C$20:M$20, "CLO10", OUTPUT!C276:M276) / OUTPUT!AL$15),
IF(AND('PRINTABLE (per grading)'!H$16="OUTPUT", 'PRINTABLE (per grading)'!B$13="Midterm"), IF(ISERROR(SUMIF(OUTPUT!O$20:Y$20, "CLO10", OUTPUT!O276:Y276) / OUTPUT!AM$15), "", SUMIF(OUTPUT!O$20:Y$20, "CLO10", OUTPUT!O276:Y276) / OUTPUT!AM$15),
IF(AND('PRINTABLE (per grading)'!H$16="OUTPUT", 'PRINTABLE (per grading)'!B$13="Final"), IF(ISERROR(SUMIF(OUTPUT!AA$20:AI$20, "CLO10", OUTPUT!AA276:AI276) / OUTPUT!AN$15), "", SUMIF(OUTPUT!AA$20:AI$20, "CLO10", OUTPUT!AA276:AI276) / OUTPUT!AN$15),
"")))))),"")</f>
        <v/>
      </c>
      <c r="BI274" s="286" t="str">
        <f aca="false">IF(B274&lt;&gt;"",IF(BH274="","",IF(BH274&lt;0.5,1,IF(AND(BH274&gt;=0.5,BH274&lt;P$10),2,IF(BH274&gt;=P$10,3)))),"")</f>
        <v/>
      </c>
      <c r="BJ274" s="287" t="str">
        <f aca="false">IF(B274 &lt;&gt; "",IFERROR(IF(AVERAGE(BF274,BH274)&gt;=P$10,"Y","N"),""),"")</f>
        <v/>
      </c>
      <c r="BK274" s="8"/>
    </row>
    <row r="275" customFormat="false" ht="19.5" hidden="false" customHeight="true" outlineLevel="0" collapsed="false">
      <c r="A275" s="183" t="str">
        <f aca="false">IF(ISBLANK('Database (LECTURE-RES-PRAC)'!A272),"",'Database (LECTURE-RES-PRAC)'!A272)</f>
        <v/>
      </c>
      <c r="B275" s="184" t="str">
        <f aca="false">IF(ISBLANK('Database (LECTURE-RES-PRAC)'!B272),"",'Database (LECTURE-RES-PRAC)'!B272)</f>
        <v/>
      </c>
      <c r="C275" s="230" t="str">
        <f aca="false">IF(B275&lt;&gt;"",IF(C$16="PRELIM",'Grade computation'!C275, IF(C$16="MIDTERM",'Grade computation'!K275, IF(C$16="FINAL",'Grade computation'!S275,""))),"")</f>
        <v/>
      </c>
      <c r="D275" s="231" t="str">
        <f aca="false">IF(B275&lt;&gt;"",IFERROR(IF(B$11="80-20", (((C275/C$19)*X$6)+X$7)*D$18, IF(B$11="60-40", (((C275/C$19)*Y$6)+Y$7)*D$18, 0)),0),"")</f>
        <v/>
      </c>
      <c r="E275" s="230" t="str">
        <f aca="false">IF(B275&lt;&gt;"", IF(C$16="PRELIM",'Grade computation'!E275, IF(C$16="MIDTERM",'Grade computation'!M275, IF(C$16="FINAL",'Grade computation'!U275,""))),"")</f>
        <v/>
      </c>
      <c r="F275" s="232" t="str">
        <f aca="false">IF(B275&lt;&gt;"",IFERROR(IF(B$11="80-20", (((E275/E$19)*X$6)+X$7)*F$18, IF(B$11="60-40", (((E275/E$19)*Y$6)+Y$7)*F$18, 0)),0),"")</f>
        <v/>
      </c>
      <c r="G275" s="233" t="str">
        <f aca="false">IF(B275&lt;&gt;"",IFERROR((D275+F275),0),"")</f>
        <v/>
      </c>
      <c r="H275" s="234" t="str">
        <f aca="false">IF(B275&lt;&gt;"",IF(C$16="PRELIM", 'Grade computation'!H275, IF(C$16="MIDTERM", 'Grade computation'!P275, IF(C$16="FINAL",'Grade computation'!X275, ""))),"")</f>
        <v/>
      </c>
      <c r="I275" s="233" t="str">
        <f aca="false">IF(B275&lt;&gt;"",IFERROR(IF(B$11="80-20", (((H275/H$19)*X$6)+X$7)*I$19, IF(B$11="60-40", (((H275/H$19)*Y$6)+Y$7)*I$19, 0)),0),"")</f>
        <v/>
      </c>
      <c r="J275" s="237" t="str">
        <f aca="false">IFERROR((G275+I275),"")</f>
        <v/>
      </c>
      <c r="K275" s="183" t="str">
        <f aca="false">IFERROR(IF(J275="","",IF(J275&gt;=75,"PASSED","FAILED")),"")</f>
        <v/>
      </c>
      <c r="L275" s="183"/>
      <c r="M275" s="194" t="str">
        <f aca="false">IF(B275 &lt;&gt; "", IFERROR(IF(C$16 = "PRELIM", SUMIF('Database (LECTURE-RES-PRAC)'!D$14:AG$14, "CLO1", 'Database (LECTURE-RES-PRAC)'!D272:AG272) / 'Grade computation'!F$4, IF(C$16 = "MIDTERM", SUMIF('Database (LECTURE-RES-PRAC)'!AJ$14:BM$14, "CLO1", 'Database (LECTURE-RES-PRAC)'!AJ272:BM272) / 'Grade computation'!G$4, IF(C$16 = "FINAL", SUMIF('Database (LECTURE-RES-PRAC)'!BP$14:CS$14, "CLO1", 'Database (LECTURE-RES-PRAC)'!BP272:CS272) / 'Grade computation'!H$4,""))),""),"")</f>
        <v/>
      </c>
      <c r="N275" s="286" t="str">
        <f aca="false">IF(B275&lt;&gt;"",IF(M275="","",IF(M275&lt;0.5,1,IF(AND(M275&gt;=0.5,M275&lt;P$10),2,IF(M275&gt;=P$10,3)))),"")</f>
        <v/>
      </c>
      <c r="O275" s="194" t="str">
        <f aca="false">IF(B275 &lt;&gt; "",IF(AND('PRINTABLE (per grading)'!H$16="EXAM", 'PRINTABLE (per grading)'!B$13="Prelim"), IF(ISERROR(SUMIF('Exam (LECTURE ONLY)'!D$20:M$20, "CLO1", 'Exam (LECTURE ONLY)'!D277:M277) / 'Exam (LECTURE ONLY)'!AL$6), "", SUMIF('Exam (LECTURE ONLY)'!D$20:M$20, "CLO1", 'Exam (LECTURE ONLY)'!D277:M277) /'Exam (LECTURE ONLY)'!AL$6),
IF(AND('PRINTABLE (per grading)'!H$16="EXAM", 'PRINTABLE (per grading)'!B$13="Midterm"), IF(ISERROR(SUMIF('Exam (LECTURE ONLY)'!O$20:X$20, "CLO1", 'Exam (LECTURE ONLY)'!O277:X277) / 'Exam (LECTURE ONLY)'!AM$6), "", SUMIF('Exam (LECTURE ONLY)'!O$20:X$20, "CLO1", 'Exam (LECTURE ONLY)'!O277:X277) / 'Exam (LECTURE ONLY)'!AM$6),
IF(AND('PRINTABLE (per grading)'!H$16="EXAM", 'PRINTABLE (per grading)'!B$13="Final"), IF(ISERROR(SUMIF('Exam (LECTURE ONLY)'!Z$20:AI$20, "CLO1", 'Exam (LECTURE ONLY)'!Z277:AI277) / 'Exam (LECTURE ONLY)'!AN$6), "", SUMIF('Exam (LECTURE ONLY)'!Z$20:AI$20, "CLO1", 'Exam (LECTURE ONLY)'!Z277:AI277) / 'Exam (LECTURE ONLY)'!AN$6),
IF(AND('PRINTABLE (per grading)'!H$16="OUTPUT", 'PRINTABLE (per grading)'!B$13="Prelim"), IF(ISERROR(SUMIF(OUTPUT!C$20:M$20, "CLO1", OUTPUT!C277:M277) / OUTPUT!AL$6), "", SUMIF(OUTPUT!C$20:M$20, "CLO1", OUTPUT!C277:M277) / OUTPUT!AL$6),
IF(AND('PRINTABLE (per grading)'!H$16="OUTPUT", 'PRINTABLE (per grading)'!B$13="Midterm"), IF(ISERROR(SUMIF(OUTPUT!O$20:Y$20, "CLO1", OUTPUT!O277:Y277) / OUTPUT!AM$6), "", SUMIF(OUTPUT!O$20:Y$20, "CLO1", OUTPUT!O277:Y277) / OUTPUT!AM$6),
IF(AND('PRINTABLE (per grading)'!H$16="OUTPUT", 'PRINTABLE (per grading)'!B$13="Final"), IF(ISERROR(SUMIF(OUTPUT!AA$20:AI$20, "CLO1", OUTPUT!AA277:AI277) / OUTPUT!AN$6), "", SUMIF(OUTPUT!AA$20:AI$20, "CLO1", OUTPUT!AA277:AI277) / OUTPUT!AN$6),
"")))))),"")</f>
        <v/>
      </c>
      <c r="P275" s="286" t="str">
        <f aca="false">IF(B275&lt;&gt;"",IF(O275="","",IF(O275&lt;0.5,1,IF(AND(O275&gt;=0.5,O275&lt;P$10),2,IF(O275&gt;=P$10,3)))),"")</f>
        <v/>
      </c>
      <c r="Q275" s="287" t="str">
        <f aca="false">IF(B275 &lt;&gt; "",IFERROR(IF(AVERAGE(M275,O275)&gt;=P$10,"Y","N"),""),"")</f>
        <v/>
      </c>
      <c r="R275" s="194" t="str">
        <f aca="false">IF(B275 &lt;&gt; "", IFERROR(IF(C$16 = "PRELIM", SUMIF('Database (LECTURE-RES-PRAC)'!D$14:AG$14, "CLO2", 'Database (LECTURE-RES-PRAC)'!D272:AG272) / 'Grade computation'!F$5, IF(C$16 = "MIDTERM", SUMIF('Database (LECTURE-RES-PRAC)'!AJ$14:BM$14, "CLO2", 'Database (LECTURE-RES-PRAC)'!AJ272:BM272) / 'Grade computation'!G$5, IF(C$16 = "FINAL", SUMIF('Database (LECTURE-RES-PRAC)'!BP$14:CS$14, "CLO2", 'Database (LECTURE-RES-PRAC)'!BP272:CS272) / 'Grade computation'!H$5,""))),""),"")</f>
        <v/>
      </c>
      <c r="S275" s="286" t="str">
        <f aca="false">IF(B275&lt;&gt;"",IF(R275="","",IF(R275&lt;0.5,1,IF(AND(R275&gt;=0.5,R275&lt;P$10),2,IF(R275&gt;=P$10,3)))),"")</f>
        <v/>
      </c>
      <c r="T275" s="194" t="str">
        <f aca="false">IF(B275 &lt;&gt; "",IF(AND('PRINTABLE (per grading)'!H$16="EXAM", 'PRINTABLE (per grading)'!B$13="Prelim"), IF(ISERROR(SUMIF('Exam (LECTURE ONLY)'!D$20:M$20, "CLO2", 'Exam (LECTURE ONLY)'!D277:M277) / 'Exam (LECTURE ONLY)'!AL$7), "", SUMIF('Exam (LECTURE ONLY)'!D$20:M$20, "CLO2", 'Exam (LECTURE ONLY)'!D277:M277) /'Exam (LECTURE ONLY)'!AL$7),
IF(AND('PRINTABLE (per grading)'!H$16="EXAM", 'PRINTABLE (per grading)'!B$13="Midterm"), IF(ISERROR(SUMIF('Exam (LECTURE ONLY)'!O$20:X$20, "CLO2", 'Exam (LECTURE ONLY)'!O277:X277) / 'Exam (LECTURE ONLY)'!AM$7), "", SUMIF('Exam (LECTURE ONLY)'!O$20:X$20, "CLO2", 'Exam (LECTURE ONLY)'!O277:X277) / 'Exam (LECTURE ONLY)'!AM$7),
IF(AND('PRINTABLE (per grading)'!H$16="EXAM", 'PRINTABLE (per grading)'!B$13="Final"), IF(ISERROR(SUMIF('Exam (LECTURE ONLY)'!Z$20:AI$20, "CLO2", 'Exam (LECTURE ONLY)'!Z277:AI277) / 'Exam (LECTURE ONLY)'!AN$7), "", SUMIF('Exam (LECTURE ONLY)'!Z$20:AI$20, "CLO2", 'Exam (LECTURE ONLY)'!Z277:AI277) / 'Exam (LECTURE ONLY)'!AN$7),
IF(AND('PRINTABLE (per grading)'!H$16="OUTPUT", 'PRINTABLE (per grading)'!B$13="Prelim"), IF(ISERROR(SUMIF(OUTPUT!C$20:M$20, "CLO2", OUTPUT!C277:M277) / OUTPUT!AL$7), "", SUMIF(OUTPUT!C$20:M$20, "CLO2", OUTPUT!C277:M277) / OUTPUT!AL$7),
IF(AND('PRINTABLE (per grading)'!H$16="OUTPUT", 'PRINTABLE (per grading)'!B$13="Midterm"), IF(ISERROR(SUMIF(OUTPUT!O$20:Y$20, "CLO2", OUTPUT!O277:Y277) / OUTPUT!AM$7), "", SUMIF(OUTPUT!O$20:Y$20, "CLO2", OUTPUT!O277:Y277) / OUTPUT!AM$7),
IF(AND('PRINTABLE (per grading)'!H$16="OUTPUT", 'PRINTABLE (per grading)'!B$13="Final"), IF(ISERROR(SUMIF(OUTPUT!AA$20:AI$20, "CLO2", OUTPUT!AA277:AI277) / OUTPUT!AN$7), "", SUMIF(OUTPUT!AA$20:AI$20, "CLO2", OUTPUT!AA277:AI277) / OUTPUT!AN$7),
"")))))),"")</f>
        <v/>
      </c>
      <c r="U275" s="286" t="str">
        <f aca="false">IF(B275&lt;&gt;"",IF(T275="","",IF(T275&lt;0.5,1,IF(AND(T275&gt;=0.5,T275&lt;P$10),2,IF(T275&gt;=P$10,3)))),"")</f>
        <v/>
      </c>
      <c r="V275" s="287" t="str">
        <f aca="false">IF(B275 &lt;&gt; "",IFERROR(IF(AVERAGE(R275,T275)&gt;=P$10,"Y","N"),""),"")</f>
        <v/>
      </c>
      <c r="W275" s="194" t="str">
        <f aca="false">IF(B275 &lt;&gt; "", IFERROR(IF(C$16 = "PRELIM", SUMIF('Database (LECTURE-RES-PRAC)'!D$14:AG$14, "CLO3", 'Database (LECTURE-RES-PRAC)'!D272:AG272) / 'Grade computation'!F$6, IF(C$16 = "MIDTERM", SUMIF('Database (LECTURE-RES-PRAC)'!AJ$14:BM$14, "CLO3", 'Database (LECTURE-RES-PRAC)'!AJ272:BM272) / 'Grade computation'!G$6, IF(C$16 = "FINAL", SUMIF('Database (LECTURE-RES-PRAC)'!BP$14:CS$14, "CLO3", 'Database (LECTURE-RES-PRAC)'!BP272:CS272) / 'Grade computation'!H$6,""))),""),"")</f>
        <v/>
      </c>
      <c r="X275" s="286" t="str">
        <f aca="false">IF(B275&lt;&gt;"",IF(W275="","",IF(W275&lt;0.5,1,IF(AND(W275&gt;=0.5,W275&lt;P$10),2,IF(W275&gt;=P$10,3)))),"")</f>
        <v/>
      </c>
      <c r="Y275" s="194" t="str">
        <f aca="false">IF(B275 &lt;&gt; "",IF(AND('PRINTABLE (per grading)'!H$16="EXAM", 'PRINTABLE (per grading)'!B$13="Prelim"), IF(ISERROR(SUMIF('Exam (LECTURE ONLY)'!D$20:M$20, "CLO3", 'Exam (LECTURE ONLY)'!D277:M277) / 'Exam (LECTURE ONLY)'!AL$8), "", SUMIF('Exam (LECTURE ONLY)'!D$20:M$20, "CLO3", 'Exam (LECTURE ONLY)'!D277:M277) /'Exam (LECTURE ONLY)'!AL$8),
IF(AND('PRINTABLE (per grading)'!H$16="EXAM", 'PRINTABLE (per grading)'!B$13="Midterm"), IF(ISERROR(SUMIF('Exam (LECTURE ONLY)'!O$20:X$20, "CLO3", 'Exam (LECTURE ONLY)'!O277:X277) / 'Exam (LECTURE ONLY)'!AM$8), "", SUMIF('Exam (LECTURE ONLY)'!O$20:X$20, "CLO3", 'Exam (LECTURE ONLY)'!O277:X277) / 'Exam (LECTURE ONLY)'!AM$8),
IF(AND('PRINTABLE (per grading)'!H$16="EXAM", 'PRINTABLE (per grading)'!B$13="Final"), IF(ISERROR(SUMIF('Exam (LECTURE ONLY)'!Z$20:AI$20, "CLO3", 'Exam (LECTURE ONLY)'!Z277:AI277) / 'Exam (LECTURE ONLY)'!AN$8), "", SUMIF('Exam (LECTURE ONLY)'!Z$20:AI$20, "CLO3", 'Exam (LECTURE ONLY)'!Z277:AI277) / 'Exam (LECTURE ONLY)'!AN$8),
IF(AND('PRINTABLE (per grading)'!H$16="OUTPUT", 'PRINTABLE (per grading)'!B$13="Prelim"), IF(ISERROR(SUMIF(OUTPUT!C$20:M$20, "CLO3", OUTPUT!C277:M277) / OUTPUT!AL$8), "", SUMIF(OUTPUT!C$20:M$20, "CLO3", OUTPUT!C277:M277) / OUTPUT!AL$8),
IF(AND('PRINTABLE (per grading)'!H$16="OUTPUT", 'PRINTABLE (per grading)'!B$13="Midterm"), IF(ISERROR(SUMIF(OUTPUT!O$20:Y$20, "CLO3", OUTPUT!O277:Y277) / OUTPUT!AM$8), "", SUMIF(OUTPUT!O$20:Y$20, "CLO3", OUTPUT!O277:Y277) / OUTPUT!AM$8),
IF(AND('PRINTABLE (per grading)'!H$16="OUTPUT", 'PRINTABLE (per grading)'!B$13="Final"), IF(ISERROR(SUMIF(OUTPUT!AA$20:AI$20, "CLO3", OUTPUT!AA277:AI277) / OUTPUT!AN$8), "", SUMIF(OUTPUT!AA$20:AI$20, "CLO3", OUTPUT!AA277:AI277) / OUTPUT!AN$8),
"" )))))),"")</f>
        <v/>
      </c>
      <c r="Z275" s="286" t="str">
        <f aca="false">IF(B275&lt;&gt;"",IF(Y275="","",IF(Y275&lt;0.5,1,IF(AND(Y275&gt;=0.5,Y275&lt;P$10),2,IF(Y275&gt;=P$10,3)))),"")</f>
        <v/>
      </c>
      <c r="AA275" s="287" t="str">
        <f aca="false">IF(B275 &lt;&gt; "",IFERROR(IF(AVERAGE(W275,Y275)&gt;=P$10,"Y","N"),""),"")</f>
        <v/>
      </c>
      <c r="AB275" s="194" t="str">
        <f aca="false">IF(B275 &lt;&gt; "", IFERROR(IF(C$16 = "PRELIM", SUMIF('Database (LECTURE-RES-PRAC)'!D$14:AG$14, "CLO4", 'Database (LECTURE-RES-PRAC)'!D272:AG272) / 'Grade computation'!F$7, IF(C$16 = "MIDTERM", SUMIF('Database (LECTURE-RES-PRAC)'!AJ$14:BM$14, "CLO4", 'Database (LECTURE-RES-PRAC)'!AJ272:BM272) / 'Grade computation'!G$7, IF(C$16 = "FINAL", SUMIF('Database (LECTURE-RES-PRAC)'!BP$14:CS$14, "CLO4", 'Database (LECTURE-RES-PRAC)'!BP272:CS272) / 'Grade computation'!H$7,""))),""),"")</f>
        <v/>
      </c>
      <c r="AC275" s="286" t="str">
        <f aca="false">IF(B275&lt;&gt;"",IF(AB275="","",IF(AB275&lt;0.5,1,IF(AND(AB275&gt;=0.5,AB275&lt;P$10),2,IF(AB275&gt;=P$10,3)))),"")</f>
        <v/>
      </c>
      <c r="AD275" s="194" t="str">
        <f aca="false">IF(B275 &lt;&gt; "",IF(AND('PRINTABLE (per grading)'!H$16="EXAM", 'PRINTABLE (per grading)'!B$13="Prelim"), IF(ISERROR(SUMIF('Exam (LECTURE ONLY)'!D$20:M$20, "CLO4", 'Exam (LECTURE ONLY)'!D277:M277) / 'Exam (LECTURE ONLY)'!AL$9), "", SUMIF('Exam (LECTURE ONLY)'!D$20:M$20, "CLO4", 'Exam (LECTURE ONLY)'!D277:M277) /'Exam (LECTURE ONLY)'!AL$9),
IF(AND('PRINTABLE (per grading)'!H$16="EXAM", 'PRINTABLE (per grading)'!B$13="Midterm"), IF(ISERROR(SUMIF('Exam (LECTURE ONLY)'!O$20:X$20, "CLO4", 'Exam (LECTURE ONLY)'!O277:X277) / 'Exam (LECTURE ONLY)'!AM$9), "", SUMIF('Exam (LECTURE ONLY)'!O$20:X$20, "CLO4", 'Exam (LECTURE ONLY)'!O277:X277) / 'Exam (LECTURE ONLY)'!AM$9),
IF(AND('PRINTABLE (per grading)'!H$16="EXAM", 'PRINTABLE (per grading)'!B$13="Final"), IF(ISERROR(SUMIF('Exam (LECTURE ONLY)'!Z$20:AI$20, "CLO4", 'Exam (LECTURE ONLY)'!Z277:AI277) / 'Exam (LECTURE ONLY)'!AN$9), "", SUMIF('Exam (LECTURE ONLY)'!Z$20:AI$20, "CLO4", 'Exam (LECTURE ONLY)'!Z277:AI277) / 'Exam (LECTURE ONLY)'!AN$9),
IF(AND('PRINTABLE (per grading)'!H$16="OUTPUT", 'PRINTABLE (per grading)'!B$13="Prelim"), IF(ISERROR(SUMIF(OUTPUT!C$20:M$20, "CLO4", OUTPUT!C277:M277) / OUTPUT!AL$9), "", SUMIF(OUTPUT!C$20:M$20, "CLO4", OUTPUT!C277:M277) / OUTPUT!AL$9),
IF(AND('PRINTABLE (per grading)'!H$16="OUTPUT", 'PRINTABLE (per grading)'!B$13="Midterm"), IF(ISERROR(SUMIF(OUTPUT!O$20:Y$20, "CLO4", OUTPUT!O277:Y277) / OUTPUT!AM$9), "", SUMIF(OUTPUT!O$20:Y$20, "CLO4", OUTPUT!O277:Y277) / OUTPUT!AM$9),
IF(AND('PRINTABLE (per grading)'!H$16="OUTPUT", 'PRINTABLE (per grading)'!B$13="Final"), IF(ISERROR(SUMIF(OUTPUT!AA$20:AI$20, "CLO4", OUTPUT!AA277:AI277) / OUTPUT!AN$9), "", SUMIF(OUTPUT!AA$20:AI$20, "CLO4", OUTPUT!AA277:AI277) / OUTPUT!AN$9),
"")))))),"")</f>
        <v/>
      </c>
      <c r="AE275" s="286" t="str">
        <f aca="false">IF(B275&lt;&gt;"",IF(AD275="","",IF(AD275&lt;0.5,1,IF(AND(AD275&gt;=0.5,AD275&lt;P$10),2,IF(AD275&gt;=P$10,3)))),"")</f>
        <v/>
      </c>
      <c r="AF275" s="287" t="str">
        <f aca="false">IF(B275 &lt;&gt; "",IFERROR(IF(AVERAGE(AB275,AD275)&gt;=P$10,"Y","N"),""),"")</f>
        <v/>
      </c>
      <c r="AG275" s="194" t="str">
        <f aca="false">IF(B275 &lt;&gt; "", IFERROR(IF(C$16 = "PRELIM", SUMIF('Database (LECTURE-RES-PRAC)'!D$14:AG$14, "CLO5", 'Database (LECTURE-RES-PRAC)'!D272:AG272) / 'Grade computation'!F$8, IF(C$16 = "MIDTERM", SUMIF('Database (LECTURE-RES-PRAC)'!AJ$14:BM$14, "CLO5", 'Database (LECTURE-RES-PRAC)'!AJ272:BM272) / 'Grade computation'!G$8, IF(C$16 = "FINAL", SUMIF('Database (LECTURE-RES-PRAC)'!BP$14:CS$14, "CLO5", 'Database (LECTURE-RES-PRAC)'!BP272:CS272) / 'Grade computation'!H$8,""))),""),"")</f>
        <v/>
      </c>
      <c r="AH275" s="286" t="str">
        <f aca="false">IF(B275&lt;&gt;"",IF(AG275="","",IF(AG275&lt;0.5,1,IF(AND(AG275&gt;=0.5,AG275&lt;P$10),2,IF(AG275&gt;=P$10,3)))),"")</f>
        <v/>
      </c>
      <c r="AI275" s="194" t="str">
        <f aca="false">IF(B275 &lt;&gt; "",IF(AND('PRINTABLE (per grading)'!H$16="EXAM", 'PRINTABLE (per grading)'!B$13="Prelim"), IF(ISERROR(SUMIF('Exam (LECTURE ONLY)'!D$20:M$20, "CLO5", 'Exam (LECTURE ONLY)'!D277:M277) / 'Exam (LECTURE ONLY)'!AL$10), "", SUMIF('Exam (LECTURE ONLY)'!D$20:M$20, "CLO5", 'Exam (LECTURE ONLY)'!D277:M277) /'Exam (LECTURE ONLY)'!AL$10),
IF(AND('PRINTABLE (per grading)'!H$16="EXAM", 'PRINTABLE (per grading)'!B$13="Midterm"), IF(ISERROR(SUMIF('Exam (LECTURE ONLY)'!O$20:X$20, "CLO5", 'Exam (LECTURE ONLY)'!O277:X277) / 'Exam (LECTURE ONLY)'!AM$10), "", SUMIF('Exam (LECTURE ONLY)'!O$20:X$20, "CLO5", 'Exam (LECTURE ONLY)'!O277:X277) / 'Exam (LECTURE ONLY)'!AM$10),
IF(AND('PRINTABLE (per grading)'!H$16="EXAM", 'PRINTABLE (per grading)'!B$13="Final"), IF(ISERROR(SUMIF('Exam (LECTURE ONLY)'!Z$20:AI$20, "CLO5", 'Exam (LECTURE ONLY)'!Z277:AI277) / 'Exam (LECTURE ONLY)'!AN$10), "", SUMIF('Exam (LECTURE ONLY)'!Z$20:AI$20, "CLO5", 'Exam (LECTURE ONLY)'!Z277:AI277) / 'Exam (LECTURE ONLY)'!AN$10),
IF(AND('PRINTABLE (per grading)'!H$16="OUTPUT", 'PRINTABLE (per grading)'!B$13="Prelim"), IF(ISERROR(SUMIF(OUTPUT!C$20:M$20, "CLO5", OUTPUT!C277:M277) / OUTPUT!AL$10), "", SUMIF(OUTPUT!C$20:M$20, "CLO5", OUTPUT!C277:M277) / OUTPUT!AL$10),
IF(AND('PRINTABLE (per grading)'!H$16="OUTPUT", 'PRINTABLE (per grading)'!B$13="Midterm"), IF(ISERROR(SUMIF(OUTPUT!O$20:Y$20, "CLO5", OUTPUT!O277:Y277) / OUTPUT!AM$10), "", SUMIF(OUTPUT!O$20:Y$20, "CLO5", OUTPUT!O277:Y277) / OUTPUT!AM$10),
IF(AND('PRINTABLE (per grading)'!H$16="OUTPUT", 'PRINTABLE (per grading)'!B$13="Final"), IF(ISERROR(SUMIF(OUTPUT!AA$20:AI$20, "CLO5", OUTPUT!AA277:AI277) / OUTPUT!AN$10), "", SUMIF(OUTPUT!AA$20:AI$20, "CLO5", OUTPUT!AA277:AI277) / OUTPUT!AN$10),
"")))))),"")</f>
        <v/>
      </c>
      <c r="AJ275" s="286" t="str">
        <f aca="false">IF(B275&lt;&gt;"",IF(AI275="","",IF(AI275&lt;0.5,1,IF(AND(AI275&gt;=0.5,AI275&lt;P$10),2,IF(AI275&gt;=P$10,3)))),"")</f>
        <v/>
      </c>
      <c r="AK275" s="287" t="str">
        <f aca="false">IF(B275 &lt;&gt; "",IFERROR(IF(AVERAGE(AG275,AI275)&gt;=P$10,"Y","N"),""),"")</f>
        <v/>
      </c>
      <c r="AL275" s="194" t="str">
        <f aca="false">IF(B275 &lt;&gt; "", IFERROR(IF(C$16 = "PRELIM", SUMIF('Database (LECTURE-RES-PRAC)'!D$14:AG$14, "CLO6", 'Database (LECTURE-RES-PRAC)'!D272:AG272) / 'Grade computation'!F$9, IF(C$16 = "MIDTERM", SUMIF('Database (LECTURE-RES-PRAC)'!AJ$14:BM$14, "CLO6", 'Database (LECTURE-RES-PRAC)'!AJ272:BM272) / 'Grade computation'!G$9, IF(C$16 = "FINAL", SUMIF('Database (LECTURE-RES-PRAC)'!BP$14:CS$14, "CLO6", 'Database (LECTURE-RES-PRAC)'!BP272:CS272) / 'Grade computation'!H$9,""))),""),"")</f>
        <v/>
      </c>
      <c r="AM275" s="286" t="str">
        <f aca="false">IF(B275&lt;&gt;"",IF(AL275="","",IF(AL275&lt;0.5,1,IF(AND(AL275&gt;=0.5,AL275&lt;P$10),2,IF(AL275&gt;=P$10,3)))),"")</f>
        <v/>
      </c>
      <c r="AN275" s="194" t="str">
        <f aca="false">IF(B275 &lt;&gt; "",IF(AND('PRINTABLE (per grading)'!H$16="EXAM", 'PRINTABLE (per grading)'!B$13="Prelim"), IF(ISERROR(SUMIF('Exam (LECTURE ONLY)'!D$20:M$20, "CLO6", 'Exam (LECTURE ONLY)'!D277:M277) / 'Exam (LECTURE ONLY)'!AL$11), "", SUMIF('Exam (LECTURE ONLY)'!D$20:M$20, "CLO6", 'Exam (LECTURE ONLY)'!D277:M277) /'Exam (LECTURE ONLY)'!AL$11),
IF(AND('PRINTABLE (per grading)'!H$16="EXAM", 'PRINTABLE (per grading)'!B$13="Midterm"), IF(ISERROR(SUMIF('Exam (LECTURE ONLY)'!O$20:X$20, "CLO6", 'Exam (LECTURE ONLY)'!O277:X277) / 'Exam (LECTURE ONLY)'!AM$11), "", SUMIF('Exam (LECTURE ONLY)'!O$20:X$20, "CLO6", 'Exam (LECTURE ONLY)'!O277:X277) / 'Exam (LECTURE ONLY)'!AM$11),
IF(AND('PRINTABLE (per grading)'!H$16="EXAM", 'PRINTABLE (per grading)'!B$13="Final"), IF(ISERROR(SUMIF('Exam (LECTURE ONLY)'!Z$20:AI$20, "CLO6", 'Exam (LECTURE ONLY)'!Z277:AI277) / 'Exam (LECTURE ONLY)'!AN$11), "", SUMIF('Exam (LECTURE ONLY)'!Z$20:AI$20, "CLO6", 'Exam (LECTURE ONLY)'!Z277:AI277) / 'Exam (LECTURE ONLY)'!AN$11),
IF(AND('PRINTABLE (per grading)'!H$16="OUTPUT", 'PRINTABLE (per grading)'!B$13="Prelim"), IF(ISERROR(SUMIF(OUTPUT!C$20:M$20, "CLO6", OUTPUT!C277:M277) / OUTPUT!AL$11), "", SUMIF(OUTPUT!C$20:M$20, "CLO6", OUTPUT!C277:M277) / OUTPUT!AL$11),
IF(AND('PRINTABLE (per grading)'!H$16="OUTPUT", 'PRINTABLE (per grading)'!B$13="Midterm"), IF(ISERROR(SUMIF(OUTPUT!O$20:Y$20, "CLO6", OUTPUT!O277:Y277) / OUTPUT!AM$11), "", SUMIF(OUTPUT!O$20:Y$20, "CLO6", OUTPUT!O277:Y277) / OUTPUT!AM$11),
IF(AND('PRINTABLE (per grading)'!H$16="OUTPUT", 'PRINTABLE (per grading)'!B$13="Final"), IF(ISERROR(SUMIF(OUTPUT!AA$20:AI$20, "CLO6", OUTPUT!AA277:AI277) / OUTPUT!AN$11), "", SUMIF(OUTPUT!AA$20:AI$20, "CLO6", OUTPUT!AA277:AI277) / OUTPUT!AN$11),
"")))))),"")</f>
        <v/>
      </c>
      <c r="AO275" s="286" t="str">
        <f aca="false">IF(B275&lt;&gt;"",IF(AN275="","",IF(AN275&lt;0.5,1,IF(AND(AN275&gt;=0.5,AN275&lt;P$10),2,IF(AN275&gt;=P$10,3)))),"")</f>
        <v/>
      </c>
      <c r="AP275" s="287" t="str">
        <f aca="false">IF(B275 &lt;&gt; "",IFERROR(IF(AVERAGE(AL275,AN275)&gt;=P$10,"Y","N"),""),"")</f>
        <v/>
      </c>
      <c r="AQ275" s="194" t="str">
        <f aca="false">IF(B275 &lt;&gt; "", IFERROR(IF(C$16 = "PRELIM", SUMIF('Database (LECTURE-RES-PRAC)'!D$14:AG$14, "CLO7", 'Database (LECTURE-RES-PRAC)'!D272:AG272) / 'Grade computation'!F$10, IF(C$16 = "MIDTERM", SUMIF('Database (LECTURE-RES-PRAC)'!AJ$14:BM$14, "CLO7", 'Database (LECTURE-RES-PRAC)'!AJ272:BM272) / 'Grade computation'!G$10, IF(C$16 = "FINAL", SUMIF('Database (LECTURE-RES-PRAC)'!BP$14:CS$14, "CLO7", 'Database (LECTURE-RES-PRAC)'!BP272:CS272) / 'Grade computation'!H$10,""))),""),"")</f>
        <v/>
      </c>
      <c r="AR275" s="286" t="str">
        <f aca="false">IF(B275&lt;&gt;"",IF(AQ275="","",IF(AQ275&lt;0.5,1,IF(AND(AQ275&gt;=0.5,AQ275&lt;P$10),2,IF(AQ275&gt;=P$10,3)))),"")</f>
        <v/>
      </c>
      <c r="AS275" s="194" t="str">
        <f aca="false">IF(B275 &lt;&gt; "",IF(AND('PRINTABLE (per grading)'!H$16="EXAM", 'PRINTABLE (per grading)'!B$13="Prelim"), IF(ISERROR(SUMIF('Exam (LECTURE ONLY)'!D$20:M$20, "CLO7", 'Exam (LECTURE ONLY)'!D277:M277) / 'Exam (LECTURE ONLY)'!AL$12), "", SUMIF('Exam (LECTURE ONLY)'!D$20:M$20, "CLO7", 'Exam (LECTURE ONLY)'!D277:M277) /'Exam (LECTURE ONLY)'!AL$12),
IF(AND('PRINTABLE (per grading)'!H$16="EXAM", 'PRINTABLE (per grading)'!B$13="Midterm"), IF(ISERROR(SUMIF('Exam (LECTURE ONLY)'!O$20:X$20, "CLO7", 'Exam (LECTURE ONLY)'!O277:X277) / 'Exam (LECTURE ONLY)'!AM$12), "", SUMIF('Exam (LECTURE ONLY)'!O$20:X$20, "CLO7", 'Exam (LECTURE ONLY)'!O277:X277) / 'Exam (LECTURE ONLY)'!AM$12),
IF(AND('PRINTABLE (per grading)'!H$16="EXAM", 'PRINTABLE (per grading)'!B$13="Final"), IF(ISERROR(SUMIF('Exam (LECTURE ONLY)'!Z$20:AI$20, "CLO7", 'Exam (LECTURE ONLY)'!Z277:AI277) / 'Exam (LECTURE ONLY)'!AN$12), "", SUMIF('Exam (LECTURE ONLY)'!Z$20:AI$20, "CLO7", 'Exam (LECTURE ONLY)'!Z277:AI277) / 'Exam (LECTURE ONLY)'!AN$12),
IF(AND('PRINTABLE (per grading)'!H$16="OUTPUT", 'PRINTABLE (per grading)'!B$13="Prelim"), IF(ISERROR(SUMIF(OUTPUT!C$20:M$20, "CLO7", OUTPUT!C277:M277) / OUTPUT!AL$12), "", SUMIF(OUTPUT!C$20:M$20, "CLO7", OUTPUT!C277:M277) / OUTPUT!AL$12),
IF(AND('PRINTABLE (per grading)'!H$16="OUTPUT", 'PRINTABLE (per grading)'!B$13="Midterm"), IF(ISERROR(SUMIF(OUTPUT!O$20:Y$20, "CLO7", OUTPUT!O277:Y277) / OUTPUT!AM$12), "", SUMIF(OUTPUT!O$20:Y$20, "CLO7", OUTPUT!O277:Y277) / OUTPUT!AM$12),
IF(AND('PRINTABLE (per grading)'!H$16="OUTPUT", 'PRINTABLE (per grading)'!B$13="Final"), IF(ISERROR(SUMIF(OUTPUT!AA$20:AI$20, "CLO7", OUTPUT!AA277:AI277) / OUTPUT!AN$12), "", SUMIF(OUTPUT!AA$20:AI$20, "CLO7", OUTPUT!AA277:AI277) / OUTPUT!AN$12),
"")))))),"")</f>
        <v/>
      </c>
      <c r="AT275" s="286" t="str">
        <f aca="false">IF(B275&lt;&gt;"",IF(AS275="","",IF(AS275&lt;0.5,1,IF(AND(AS275&gt;=0.5,AS275&lt;P$10),2,IF(AS275&gt;=P$10,3)))),"")</f>
        <v/>
      </c>
      <c r="AU275" s="287" t="str">
        <f aca="false">IF(B275 &lt;&gt; "",IFERROR(IF(AVERAGE(AQ275,AS275)&gt;=P$10,"Y","N"),""),"")</f>
        <v/>
      </c>
      <c r="AV275" s="194" t="str">
        <f aca="false">IF(B275 &lt;&gt; "", IFERROR(IF(C$16 = "PRELIM", SUMIF('Database (LECTURE-RES-PRAC)'!D$14:AG$14, "CLO8", 'Database (LECTURE-RES-PRAC)'!D272:AG272) / 'Grade computation'!F$11, IF(C$16 = "MIDTERM", SUMIF('Database (LECTURE-RES-PRAC)'!AJ$14:BM$14, "CLO8", 'Database (LECTURE-RES-PRAC)'!AJ272:BM272) / 'Grade computation'!G$11, IF(C$16 = "FINAL", SUMIF('Database (LECTURE-RES-PRAC)'!BP$14:CS$14, "CLO8", 'Database (LECTURE-RES-PRAC)'!BP272:CS272) / 'Grade computation'!H$11,""))),""),"")</f>
        <v/>
      </c>
      <c r="AW275" s="286" t="str">
        <f aca="false">IF(B275&lt;&gt;"",IF(AV275="","",IF(AV275&lt;0.5,1,IF(AND(AV275&gt;=0.5,AV275&lt;P$10),2,IF(AV275&gt;=P$10,3)))),"")</f>
        <v/>
      </c>
      <c r="AX275" s="194" t="str">
        <f aca="false">IF(B275 &lt;&gt; "",IF(AND('PRINTABLE (per grading)'!H$16="EXAM", 'PRINTABLE (per grading)'!B$13="Prelim"), IF(ISERROR(SUMIF('Exam (LECTURE ONLY)'!D$20:M$20, "CLO8", 'Exam (LECTURE ONLY)'!D277:M277) / 'Exam (LECTURE ONLY)'!AL$13), "", SUMIF('Exam (LECTURE ONLY)'!D$20:M$20, "CLO8", 'Exam (LECTURE ONLY)'!D277:M277) /'Exam (LECTURE ONLY)'!AL$13),
IF(AND('PRINTABLE (per grading)'!H$16="EXAM", 'PRINTABLE (per grading)'!B$13="Midterm"), IF(ISERROR(SUMIF('Exam (LECTURE ONLY)'!O$20:X$20, "CLO8", 'Exam (LECTURE ONLY)'!O277:X277) / 'Exam (LECTURE ONLY)'!AM$13), "", SUMIF('Exam (LECTURE ONLY)'!O$20:X$20, "CLO8", 'Exam (LECTURE ONLY)'!O277:X277) / 'Exam (LECTURE ONLY)'!AM$13),
IF(AND('PRINTABLE (per grading)'!H$16="EXAM", 'PRINTABLE (per grading)'!B$13="Final"), IF(ISERROR(SUMIF('Exam (LECTURE ONLY)'!Z$20:AI$20, "CLO8", 'Exam (LECTURE ONLY)'!Z277:AI277) / 'Exam (LECTURE ONLY)'!AN$13), "", SUMIF('Exam (LECTURE ONLY)'!Z$20:AI$20, "CLO8", 'Exam (LECTURE ONLY)'!Z277:AI277) / 'Exam (LECTURE ONLY)'!AN$13),
IF(AND('PRINTABLE (per grading)'!H$16="OUTPUT", 'PRINTABLE (per grading)'!B$13="Prelim"), IF(ISERROR(SUMIF(OUTPUT!C$20:M$20, "CLO8", OUTPUT!C277:M277) / OUTPUT!AL$13), "", SUMIF(OUTPUT!C$20:M$20, "CLO8", OUTPUT!C277:M277) / OUTPUT!AL$13),
IF(AND('PRINTABLE (per grading)'!H$16="OUTPUT", 'PRINTABLE (per grading)'!B$13="Midterm"), IF(ISERROR(SUMIF(OUTPUT!O$20:Y$20, "CLO8", OUTPUT!O277:Y277) / OUTPUT!AM$13), "", SUMIF(OUTPUT!O$20:Y$20, "CLO8", OUTPUT!O277:Y277) / OUTPUT!AM$13),
IF(AND('PRINTABLE (per grading)'!H$16="OUTPUT", 'PRINTABLE (per grading)'!B$13="Final"), IF(ISERROR(SUMIF(OUTPUT!AA$20:AI$20, "CLO8", OUTPUT!AA277:AI277) / OUTPUT!AN$13), "", SUMIF(OUTPUT!AA$20:AI$20, "CLO8", OUTPUT!AA277:AI277) / OUTPUT!AN$13),
"")))))),"")</f>
        <v/>
      </c>
      <c r="AY275" s="286" t="str">
        <f aca="false">IF(B275&lt;&gt;"",IF(AX275="","",IF(AX275&lt;0.5,1,IF(AND(AX275&gt;=0.5,AX275&lt;P$10),2,IF(AX275&gt;=P$10,3)))),"")</f>
        <v/>
      </c>
      <c r="AZ275" s="287" t="str">
        <f aca="false">IF(B275 &lt;&gt; "",IFERROR(IF(AVERAGE(AV275,AX275)&gt;=P$10,"Y","N"),""),"")</f>
        <v/>
      </c>
      <c r="BA275" s="194" t="str">
        <f aca="false">IF(B275 &lt;&gt; "", IFERROR(IF(C$16 = "PRELIM", SUMIF('Database (LECTURE-RES-PRAC)'!D$14:AG$14, "CLO9", 'Database (LECTURE-RES-PRAC)'!D272:AG272) / 'Grade computation'!F$12, IF(C$16 = "MIDTERM", SUMIF('Database (LECTURE-RES-PRAC)'!AJ$14:BM$14, "CLO9", 'Database (LECTURE-RES-PRAC)'!AJ272:BM272) / 'Grade computation'!G$12, IF(C$16 = "FINAL", SUMIF('Database (LECTURE-RES-PRAC)'!BP$14:CS$14, "CLO9", 'Database (LECTURE-RES-PRAC)'!BP272:CS272) / 'Grade computation'!H$12,""))),""),"")</f>
        <v/>
      </c>
      <c r="BB275" s="286" t="str">
        <f aca="false">IF(B275&lt;&gt;"",IF(BA275="","",IF(BA275&lt;0.5,1,IF(AND(BA275&gt;=0.5,BA275&lt;P$10),2,IF(BA275&gt;=P$10,3)))),"")</f>
        <v/>
      </c>
      <c r="BC275" s="194" t="str">
        <f aca="false">IF(B275 &lt;&gt; "",IF(AND('PRINTABLE (per grading)'!H$16="EXAM", 'PRINTABLE (per grading)'!B$13="Prelim"), IF(ISERROR(SUMIF('Exam (LECTURE ONLY)'!D$20:M$20, "CLO9", 'Exam (LECTURE ONLY)'!D277:M277) / 'Exam (LECTURE ONLY)'!AL$14), "", SUMIF('Exam (LECTURE ONLY)'!D$20:M$20, "CLO9", 'Exam (LECTURE ONLY)'!D277:M277) /'Exam (LECTURE ONLY)'!AL$14),
IF(AND('PRINTABLE (per grading)'!H$16="EXAM", 'PRINTABLE (per grading)'!B$13="Midterm"), IF(ISERROR(SUMIF('Exam (LECTURE ONLY)'!O$20:X$20, "CLO9", 'Exam (LECTURE ONLY)'!O277:X277) / 'Exam (LECTURE ONLY)'!AM$14), "", SUMIF('Exam (LECTURE ONLY)'!O$20:X$20, "CLO9", 'Exam (LECTURE ONLY)'!O277:X277) / 'Exam (LECTURE ONLY)'!AM$14),
IF(AND('PRINTABLE (per grading)'!H$16="EXAM", 'PRINTABLE (per grading)'!B$13="Final"), IF(ISERROR(SUMIF('Exam (LECTURE ONLY)'!Z$20:AI$20, "CLO9", 'Exam (LECTURE ONLY)'!Z277:AI277) / 'Exam (LECTURE ONLY)'!AN$14), "", SUMIF('Exam (LECTURE ONLY)'!Z$20:AI$20, "CLO9", 'Exam (LECTURE ONLY)'!Z277:AI277) / 'Exam (LECTURE ONLY)'!AN$14),
IF(AND('PRINTABLE (per grading)'!H$16="OUTPUT", 'PRINTABLE (per grading)'!B$13="Prelim"), IF(ISERROR(SUMIF(OUTPUT!C$20:M$20, "CLO9", OUTPUT!C277:M277) / OUTPUT!AL$14), "", SUMIF(OUTPUT!C$20:M$20, "CLO9", OUTPUT!C277:M277) / OUTPUT!AL$14),
IF(AND('PRINTABLE (per grading)'!H$16="OUTPUT", 'PRINTABLE (per grading)'!B$13="Midterm"), IF(ISERROR(SUMIF(OUTPUT!O$20:Y$20, "CLO9", OUTPUT!O277:Y277) / OUTPUT!AM$14), "", SUMIF(OUTPUT!O$20:Y$20, "CLO9", OUTPUT!O277:Y277) / OUTPUT!AM$14),
IF(AND('PRINTABLE (per grading)'!H$16="OUTPUT", 'PRINTABLE (per grading)'!B$13="Final"), IF(ISERROR(SUMIF(OUTPUT!AA$20:AI$20, "CLO9", OUTPUT!AA277:AI277) / OUTPUT!AN$14), "", SUMIF(OUTPUT!AA$20:AI$20, "CLO9", OUTPUT!AA277:AI277) / OUTPUT!AN$14),
"")))))),"")</f>
        <v/>
      </c>
      <c r="BD275" s="286" t="str">
        <f aca="false">IF(B275&lt;&gt;"",IF(BC275="","",IF(BC275&lt;0.5,1,IF(AND(BC275&gt;=0.5,BC275&lt;P$10),2,IF(BC275&gt;=P$10,3)))),"")</f>
        <v/>
      </c>
      <c r="BE275" s="287" t="str">
        <f aca="false">IF(B275 &lt;&gt; "",IFERROR(IF(AVERAGE(BA275,BC275)&gt;=P$10,"Y","N"),""),"")</f>
        <v/>
      </c>
      <c r="BF275" s="194" t="str">
        <f aca="false">IF(B275 &lt;&gt; "", IFERROR(IF(C$16 = "PRELIM", SUMIF('Database (LECTURE-RES-PRAC)'!D$14:AG$14, "CLO10", 'Database (LECTURE-RES-PRAC)'!D272:AG272) / 'Grade computation'!F$13, IF(C$16 = "MIDTERM", SUMIF('Database (LECTURE-RES-PRAC)'!AJ$14:BM$14, "CLO10", 'Database (LECTURE-RES-PRAC)'!AJ272:BM272) / 'Grade computation'!G$13, IF(C$16 = "FINAL", SUMIF('Database (LECTURE-RES-PRAC)'!BP$14:CS$14, "CLO10", 'Database (LECTURE-RES-PRAC)'!BP272:CS272) / 'Grade computation'!H$13,""))),""),"")</f>
        <v/>
      </c>
      <c r="BG275" s="286" t="str">
        <f aca="false">IF(B275&lt;&gt;"",IF(BF275="","",IF(BF275&lt;0.5,1,IF(AND(BF275&gt;=0.5,BF275&lt;P$10),2,IF(BF275&gt;=P$10,3)))),"")</f>
        <v/>
      </c>
      <c r="BH275" s="194" t="str">
        <f aca="false">IF(B275 &lt;&gt; "",IF(AND('PRINTABLE (per grading)'!H$16="EXAM", 'PRINTABLE (per grading)'!B$13="Prelim"), IF(ISERROR(SUMIF('Exam (LECTURE ONLY)'!D$20:M$20, "CLO10", 'Exam (LECTURE ONLY)'!D277:M277) / 'Exam (LECTURE ONLY)'!AL$15), "", SUMIF('Exam (LECTURE ONLY)'!D$20:M$20, "CLO10", 'Exam (LECTURE ONLY)'!D277:M277) /'Exam (LECTURE ONLY)'!AL$15),
IF(AND('PRINTABLE (per grading)'!H$16="EXAM", 'PRINTABLE (per grading)'!B$13="Midterm"), IF(ISERROR(SUMIF('Exam (LECTURE ONLY)'!O$20:X$20, "CLO10", 'Exam (LECTURE ONLY)'!O277:X277) / 'Exam (LECTURE ONLY)'!AM$15), "", SUMIF('Exam (LECTURE ONLY)'!O$20:X$20, "CLO10", 'Exam (LECTURE ONLY)'!O277:X277) / 'Exam (LECTURE ONLY)'!AM$15),
IF(AND('PRINTABLE (per grading)'!H$16="EXAM", 'PRINTABLE (per grading)'!B$13="Final"), IF(ISERROR(SUMIF('Exam (LECTURE ONLY)'!Z$20:AI$20, "CLO10", 'Exam (LECTURE ONLY)'!Z277:AI277) / 'Exam (LECTURE ONLY)'!AN$15), "", SUMIF('Exam (LECTURE ONLY)'!Z$20:AI$20, "CLO10", 'Exam (LECTURE ONLY)'!Z277:AI277) / 'Exam (LECTURE ONLY)'!AN$15),
IF(AND('PRINTABLE (per grading)'!H$16="OUTPUT", 'PRINTABLE (per grading)'!B$13="Prelim"), IF(ISERROR(SUMIF(OUTPUT!C$20:M$20, "CLO10", OUTPUT!C277:M277) / OUTPUT!AL$15), "", SUMIF(OUTPUT!C$20:M$20, "CLO10", OUTPUT!C277:M277) / OUTPUT!AL$15),
IF(AND('PRINTABLE (per grading)'!H$16="OUTPUT", 'PRINTABLE (per grading)'!B$13="Midterm"), IF(ISERROR(SUMIF(OUTPUT!O$20:Y$20, "CLO10", OUTPUT!O277:Y277) / OUTPUT!AM$15), "", SUMIF(OUTPUT!O$20:Y$20, "CLO10", OUTPUT!O277:Y277) / OUTPUT!AM$15),
IF(AND('PRINTABLE (per grading)'!H$16="OUTPUT", 'PRINTABLE (per grading)'!B$13="Final"), IF(ISERROR(SUMIF(OUTPUT!AA$20:AI$20, "CLO10", OUTPUT!AA277:AI277) / OUTPUT!AN$15), "", SUMIF(OUTPUT!AA$20:AI$20, "CLO10", OUTPUT!AA277:AI277) / OUTPUT!AN$15),
"")))))),"")</f>
        <v/>
      </c>
      <c r="BI275" s="286" t="str">
        <f aca="false">IF(B275&lt;&gt;"",IF(BH275="","",IF(BH275&lt;0.5,1,IF(AND(BH275&gt;=0.5,BH275&lt;P$10),2,IF(BH275&gt;=P$10,3)))),"")</f>
        <v/>
      </c>
      <c r="BJ275" s="287" t="str">
        <f aca="false">IF(B275 &lt;&gt; "",IFERROR(IF(AVERAGE(BF275,BH275)&gt;=P$10,"Y","N"),""),"")</f>
        <v/>
      </c>
      <c r="BK275" s="8"/>
    </row>
    <row r="276" customFormat="false" ht="19.5" hidden="false" customHeight="true" outlineLevel="0" collapsed="false">
      <c r="A276" s="228" t="str">
        <f aca="false">IF(ISBLANK('Database (LECTURE-RES-PRAC)'!A273),"",'Database (LECTURE-RES-PRAC)'!A273)</f>
        <v/>
      </c>
      <c r="B276" s="229" t="str">
        <f aca="false">IF(ISBLANK('Database (LECTURE-RES-PRAC)'!B273),"",'Database (LECTURE-RES-PRAC)'!B273)</f>
        <v/>
      </c>
      <c r="C276" s="230" t="str">
        <f aca="false">IF(B276&lt;&gt;"",IF(C$16="PRELIM",'Grade computation'!C276, IF(C$16="MIDTERM",'Grade computation'!K276, IF(C$16="FINAL",'Grade computation'!S276,""))),"")</f>
        <v/>
      </c>
      <c r="D276" s="231" t="str">
        <f aca="false">IF(B276&lt;&gt;"",IFERROR(IF(B$11="80-20", (((C276/C$19)*X$6)+X$7)*D$18, IF(B$11="60-40", (((C276/C$19)*Y$6)+Y$7)*D$18, 0)),0),"")</f>
        <v/>
      </c>
      <c r="E276" s="230" t="str">
        <f aca="false">IF(B276&lt;&gt;"", IF(C$16="PRELIM",'Grade computation'!E276, IF(C$16="MIDTERM",'Grade computation'!M276, IF(C$16="FINAL",'Grade computation'!U276,""))),"")</f>
        <v/>
      </c>
      <c r="F276" s="232" t="str">
        <f aca="false">IF(B276&lt;&gt;"",IFERROR(IF(B$11="80-20", (((E276/E$19)*X$6)+X$7)*F$18, IF(B$11="60-40", (((E276/E$19)*Y$6)+Y$7)*F$18, 0)),0),"")</f>
        <v/>
      </c>
      <c r="G276" s="233" t="str">
        <f aca="false">IF(B276&lt;&gt;"",IFERROR((D276+F276),0),"")</f>
        <v/>
      </c>
      <c r="H276" s="234" t="str">
        <f aca="false">IF(B276&lt;&gt;"",IF(C$16="PRELIM", 'Grade computation'!H276, IF(C$16="MIDTERM", 'Grade computation'!P276, IF(C$16="FINAL",'Grade computation'!X276, ""))),"")</f>
        <v/>
      </c>
      <c r="I276" s="233" t="str">
        <f aca="false">IF(B276&lt;&gt;"",IFERROR(IF(B$11="80-20", (((H276/H$19)*X$6)+X$7)*I$19, IF(B$11="60-40", (((H276/H$19)*Y$6)+Y$7)*I$19, 0)),0),"")</f>
        <v/>
      </c>
      <c r="J276" s="237" t="str">
        <f aca="false">IFERROR((G276+I276),"")</f>
        <v/>
      </c>
      <c r="K276" s="183" t="str">
        <f aca="false">IFERROR(IF(J276="","",IF(J276&gt;=75,"PASSED","FAILED")),"")</f>
        <v/>
      </c>
      <c r="L276" s="183"/>
      <c r="M276" s="194" t="str">
        <f aca="false">IF(B276 &lt;&gt; "", IFERROR(IF(C$16 = "PRELIM", SUMIF('Database (LECTURE-RES-PRAC)'!D$14:AG$14, "CLO1", 'Database (LECTURE-RES-PRAC)'!D273:AG273) / 'Grade computation'!F$4, IF(C$16 = "MIDTERM", SUMIF('Database (LECTURE-RES-PRAC)'!AJ$14:BM$14, "CLO1", 'Database (LECTURE-RES-PRAC)'!AJ273:BM273) / 'Grade computation'!G$4, IF(C$16 = "FINAL", SUMIF('Database (LECTURE-RES-PRAC)'!BP$14:CS$14, "CLO1", 'Database (LECTURE-RES-PRAC)'!BP273:CS273) / 'Grade computation'!H$4,""))),""),"")</f>
        <v/>
      </c>
      <c r="N276" s="286" t="str">
        <f aca="false">IF(B276&lt;&gt;"",IF(M276="","",IF(M276&lt;0.5,1,IF(AND(M276&gt;=0.5,M276&lt;P$10),2,IF(M276&gt;=P$10,3)))),"")</f>
        <v/>
      </c>
      <c r="O276" s="194" t="str">
        <f aca="false">IF(B276 &lt;&gt; "",IF(AND('PRINTABLE (per grading)'!H$16="EXAM", 'PRINTABLE (per grading)'!B$13="Prelim"), IF(ISERROR(SUMIF('Exam (LECTURE ONLY)'!D$20:M$20, "CLO1", 'Exam (LECTURE ONLY)'!D278:M278) / 'Exam (LECTURE ONLY)'!AL$6), "", SUMIF('Exam (LECTURE ONLY)'!D$20:M$20, "CLO1", 'Exam (LECTURE ONLY)'!D278:M278) /'Exam (LECTURE ONLY)'!AL$6),
IF(AND('PRINTABLE (per grading)'!H$16="EXAM", 'PRINTABLE (per grading)'!B$13="Midterm"), IF(ISERROR(SUMIF('Exam (LECTURE ONLY)'!O$20:X$20, "CLO1", 'Exam (LECTURE ONLY)'!O278:X278) / 'Exam (LECTURE ONLY)'!AM$6), "", SUMIF('Exam (LECTURE ONLY)'!O$20:X$20, "CLO1", 'Exam (LECTURE ONLY)'!O278:X278) / 'Exam (LECTURE ONLY)'!AM$6),
IF(AND('PRINTABLE (per grading)'!H$16="EXAM", 'PRINTABLE (per grading)'!B$13="Final"), IF(ISERROR(SUMIF('Exam (LECTURE ONLY)'!Z$20:AI$20, "CLO1", 'Exam (LECTURE ONLY)'!Z278:AI278) / 'Exam (LECTURE ONLY)'!AN$6), "", SUMIF('Exam (LECTURE ONLY)'!Z$20:AI$20, "CLO1", 'Exam (LECTURE ONLY)'!Z278:AI278) / 'Exam (LECTURE ONLY)'!AN$6),
IF(AND('PRINTABLE (per grading)'!H$16="OUTPUT", 'PRINTABLE (per grading)'!B$13="Prelim"), IF(ISERROR(SUMIF(OUTPUT!C$20:M$20, "CLO1", OUTPUT!C278:M278) / OUTPUT!AL$6), "", SUMIF(OUTPUT!C$20:M$20, "CLO1", OUTPUT!C278:M278) / OUTPUT!AL$6),
IF(AND('PRINTABLE (per grading)'!H$16="OUTPUT", 'PRINTABLE (per grading)'!B$13="Midterm"), IF(ISERROR(SUMIF(OUTPUT!O$20:Y$20, "CLO1", OUTPUT!O278:Y278) / OUTPUT!AM$6), "", SUMIF(OUTPUT!O$20:Y$20, "CLO1", OUTPUT!O278:Y278) / OUTPUT!AM$6),
IF(AND('PRINTABLE (per grading)'!H$16="OUTPUT", 'PRINTABLE (per grading)'!B$13="Final"), IF(ISERROR(SUMIF(OUTPUT!AA$20:AI$20, "CLO1", OUTPUT!AA278:AI278) / OUTPUT!AN$6), "", SUMIF(OUTPUT!AA$20:AI$20, "CLO1", OUTPUT!AA278:AI278) / OUTPUT!AN$6),
"")))))),"")</f>
        <v/>
      </c>
      <c r="P276" s="286" t="str">
        <f aca="false">IF(B276&lt;&gt;"",IF(O276="","",IF(O276&lt;0.5,1,IF(AND(O276&gt;=0.5,O276&lt;P$10),2,IF(O276&gt;=P$10,3)))),"")</f>
        <v/>
      </c>
      <c r="Q276" s="287" t="str">
        <f aca="false">IF(B276 &lt;&gt; "",IFERROR(IF(AVERAGE(M276,O276)&gt;=P$10,"Y","N"),""),"")</f>
        <v/>
      </c>
      <c r="R276" s="194" t="str">
        <f aca="false">IF(B276 &lt;&gt; "", IFERROR(IF(C$16 = "PRELIM", SUMIF('Database (LECTURE-RES-PRAC)'!D$14:AG$14, "CLO2", 'Database (LECTURE-RES-PRAC)'!D273:AG273) / 'Grade computation'!F$5, IF(C$16 = "MIDTERM", SUMIF('Database (LECTURE-RES-PRAC)'!AJ$14:BM$14, "CLO2", 'Database (LECTURE-RES-PRAC)'!AJ273:BM273) / 'Grade computation'!G$5, IF(C$16 = "FINAL", SUMIF('Database (LECTURE-RES-PRAC)'!BP$14:CS$14, "CLO2", 'Database (LECTURE-RES-PRAC)'!BP273:CS273) / 'Grade computation'!H$5,""))),""),"")</f>
        <v/>
      </c>
      <c r="S276" s="286" t="str">
        <f aca="false">IF(B276&lt;&gt;"",IF(R276="","",IF(R276&lt;0.5,1,IF(AND(R276&gt;=0.5,R276&lt;P$10),2,IF(R276&gt;=P$10,3)))),"")</f>
        <v/>
      </c>
      <c r="T276" s="194" t="str">
        <f aca="false">IF(B276 &lt;&gt; "",IF(AND('PRINTABLE (per grading)'!H$16="EXAM", 'PRINTABLE (per grading)'!B$13="Prelim"), IF(ISERROR(SUMIF('Exam (LECTURE ONLY)'!D$20:M$20, "CLO2", 'Exam (LECTURE ONLY)'!D278:M278) / 'Exam (LECTURE ONLY)'!AL$7), "", SUMIF('Exam (LECTURE ONLY)'!D$20:M$20, "CLO2", 'Exam (LECTURE ONLY)'!D278:M278) /'Exam (LECTURE ONLY)'!AL$7),
IF(AND('PRINTABLE (per grading)'!H$16="EXAM", 'PRINTABLE (per grading)'!B$13="Midterm"), IF(ISERROR(SUMIF('Exam (LECTURE ONLY)'!O$20:X$20, "CLO2", 'Exam (LECTURE ONLY)'!O278:X278) / 'Exam (LECTURE ONLY)'!AM$7), "", SUMIF('Exam (LECTURE ONLY)'!O$20:X$20, "CLO2", 'Exam (LECTURE ONLY)'!O278:X278) / 'Exam (LECTURE ONLY)'!AM$7),
IF(AND('PRINTABLE (per grading)'!H$16="EXAM", 'PRINTABLE (per grading)'!B$13="Final"), IF(ISERROR(SUMIF('Exam (LECTURE ONLY)'!Z$20:AI$20, "CLO2", 'Exam (LECTURE ONLY)'!Z278:AI278) / 'Exam (LECTURE ONLY)'!AN$7), "", SUMIF('Exam (LECTURE ONLY)'!Z$20:AI$20, "CLO2", 'Exam (LECTURE ONLY)'!Z278:AI278) / 'Exam (LECTURE ONLY)'!AN$7),
IF(AND('PRINTABLE (per grading)'!H$16="OUTPUT", 'PRINTABLE (per grading)'!B$13="Prelim"), IF(ISERROR(SUMIF(OUTPUT!C$20:M$20, "CLO2", OUTPUT!C278:M278) / OUTPUT!AL$7), "", SUMIF(OUTPUT!C$20:M$20, "CLO2", OUTPUT!C278:M278) / OUTPUT!AL$7),
IF(AND('PRINTABLE (per grading)'!H$16="OUTPUT", 'PRINTABLE (per grading)'!B$13="Midterm"), IF(ISERROR(SUMIF(OUTPUT!O$20:Y$20, "CLO2", OUTPUT!O278:Y278) / OUTPUT!AM$7), "", SUMIF(OUTPUT!O$20:Y$20, "CLO2", OUTPUT!O278:Y278) / OUTPUT!AM$7),
IF(AND('PRINTABLE (per grading)'!H$16="OUTPUT", 'PRINTABLE (per grading)'!B$13="Final"), IF(ISERROR(SUMIF(OUTPUT!AA$20:AI$20, "CLO2", OUTPUT!AA278:AI278) / OUTPUT!AN$7), "", SUMIF(OUTPUT!AA$20:AI$20, "CLO2", OUTPUT!AA278:AI278) / OUTPUT!AN$7),
"")))))),"")</f>
        <v/>
      </c>
      <c r="U276" s="286" t="str">
        <f aca="false">IF(B276&lt;&gt;"",IF(T276="","",IF(T276&lt;0.5,1,IF(AND(T276&gt;=0.5,T276&lt;P$10),2,IF(T276&gt;=P$10,3)))),"")</f>
        <v/>
      </c>
      <c r="V276" s="287" t="str">
        <f aca="false">IF(B276 &lt;&gt; "",IFERROR(IF(AVERAGE(R276,T276)&gt;=P$10,"Y","N"),""),"")</f>
        <v/>
      </c>
      <c r="W276" s="194" t="str">
        <f aca="false">IF(B276 &lt;&gt; "", IFERROR(IF(C$16 = "PRELIM", SUMIF('Database (LECTURE-RES-PRAC)'!D$14:AG$14, "CLO3", 'Database (LECTURE-RES-PRAC)'!D273:AG273) / 'Grade computation'!F$6, IF(C$16 = "MIDTERM", SUMIF('Database (LECTURE-RES-PRAC)'!AJ$14:BM$14, "CLO3", 'Database (LECTURE-RES-PRAC)'!AJ273:BM273) / 'Grade computation'!G$6, IF(C$16 = "FINAL", SUMIF('Database (LECTURE-RES-PRAC)'!BP$14:CS$14, "CLO3", 'Database (LECTURE-RES-PRAC)'!BP273:CS273) / 'Grade computation'!H$6,""))),""),"")</f>
        <v/>
      </c>
      <c r="X276" s="286" t="str">
        <f aca="false">IF(B276&lt;&gt;"",IF(W276="","",IF(W276&lt;0.5,1,IF(AND(W276&gt;=0.5,W276&lt;P$10),2,IF(W276&gt;=P$10,3)))),"")</f>
        <v/>
      </c>
      <c r="Y276" s="194" t="str">
        <f aca="false">IF(B276 &lt;&gt; "",IF(AND('PRINTABLE (per grading)'!H$16="EXAM", 'PRINTABLE (per grading)'!B$13="Prelim"), IF(ISERROR(SUMIF('Exam (LECTURE ONLY)'!D$20:M$20, "CLO3", 'Exam (LECTURE ONLY)'!D278:M278) / 'Exam (LECTURE ONLY)'!AL$8), "", SUMIF('Exam (LECTURE ONLY)'!D$20:M$20, "CLO3", 'Exam (LECTURE ONLY)'!D278:M278) /'Exam (LECTURE ONLY)'!AL$8),
IF(AND('PRINTABLE (per grading)'!H$16="EXAM", 'PRINTABLE (per grading)'!B$13="Midterm"), IF(ISERROR(SUMIF('Exam (LECTURE ONLY)'!O$20:X$20, "CLO3", 'Exam (LECTURE ONLY)'!O278:X278) / 'Exam (LECTURE ONLY)'!AM$8), "", SUMIF('Exam (LECTURE ONLY)'!O$20:X$20, "CLO3", 'Exam (LECTURE ONLY)'!O278:X278) / 'Exam (LECTURE ONLY)'!AM$8),
IF(AND('PRINTABLE (per grading)'!H$16="EXAM", 'PRINTABLE (per grading)'!B$13="Final"), IF(ISERROR(SUMIF('Exam (LECTURE ONLY)'!Z$20:AI$20, "CLO3", 'Exam (LECTURE ONLY)'!Z278:AI278) / 'Exam (LECTURE ONLY)'!AN$8), "", SUMIF('Exam (LECTURE ONLY)'!Z$20:AI$20, "CLO3", 'Exam (LECTURE ONLY)'!Z278:AI278) / 'Exam (LECTURE ONLY)'!AN$8),
IF(AND('PRINTABLE (per grading)'!H$16="OUTPUT", 'PRINTABLE (per grading)'!B$13="Prelim"), IF(ISERROR(SUMIF(OUTPUT!C$20:M$20, "CLO3", OUTPUT!C278:M278) / OUTPUT!AL$8), "", SUMIF(OUTPUT!C$20:M$20, "CLO3", OUTPUT!C278:M278) / OUTPUT!AL$8),
IF(AND('PRINTABLE (per grading)'!H$16="OUTPUT", 'PRINTABLE (per grading)'!B$13="Midterm"), IF(ISERROR(SUMIF(OUTPUT!O$20:Y$20, "CLO3", OUTPUT!O278:Y278) / OUTPUT!AM$8), "", SUMIF(OUTPUT!O$20:Y$20, "CLO3", OUTPUT!O278:Y278) / OUTPUT!AM$8),
IF(AND('PRINTABLE (per grading)'!H$16="OUTPUT", 'PRINTABLE (per grading)'!B$13="Final"), IF(ISERROR(SUMIF(OUTPUT!AA$20:AI$20, "CLO3", OUTPUT!AA278:AI278) / OUTPUT!AN$8), "", SUMIF(OUTPUT!AA$20:AI$20, "CLO3", OUTPUT!AA278:AI278) / OUTPUT!AN$8),
"" )))))),"")</f>
        <v/>
      </c>
      <c r="Z276" s="286" t="str">
        <f aca="false">IF(B276&lt;&gt;"",IF(Y276="","",IF(Y276&lt;0.5,1,IF(AND(Y276&gt;=0.5,Y276&lt;P$10),2,IF(Y276&gt;=P$10,3)))),"")</f>
        <v/>
      </c>
      <c r="AA276" s="287" t="str">
        <f aca="false">IF(B276 &lt;&gt; "",IFERROR(IF(AVERAGE(W276,Y276)&gt;=P$10,"Y","N"),""),"")</f>
        <v/>
      </c>
      <c r="AB276" s="194" t="str">
        <f aca="false">IF(B276 &lt;&gt; "", IFERROR(IF(C$16 = "PRELIM", SUMIF('Database (LECTURE-RES-PRAC)'!D$14:AG$14, "CLO4", 'Database (LECTURE-RES-PRAC)'!D273:AG273) / 'Grade computation'!F$7, IF(C$16 = "MIDTERM", SUMIF('Database (LECTURE-RES-PRAC)'!AJ$14:BM$14, "CLO4", 'Database (LECTURE-RES-PRAC)'!AJ273:BM273) / 'Grade computation'!G$7, IF(C$16 = "FINAL", SUMIF('Database (LECTURE-RES-PRAC)'!BP$14:CS$14, "CLO4", 'Database (LECTURE-RES-PRAC)'!BP273:CS273) / 'Grade computation'!H$7,""))),""),"")</f>
        <v/>
      </c>
      <c r="AC276" s="286" t="str">
        <f aca="false">IF(B276&lt;&gt;"",IF(AB276="","",IF(AB276&lt;0.5,1,IF(AND(AB276&gt;=0.5,AB276&lt;P$10),2,IF(AB276&gt;=P$10,3)))),"")</f>
        <v/>
      </c>
      <c r="AD276" s="194" t="str">
        <f aca="false">IF(B276 &lt;&gt; "",IF(AND('PRINTABLE (per grading)'!H$16="EXAM", 'PRINTABLE (per grading)'!B$13="Prelim"), IF(ISERROR(SUMIF('Exam (LECTURE ONLY)'!D$20:M$20, "CLO4", 'Exam (LECTURE ONLY)'!D278:M278) / 'Exam (LECTURE ONLY)'!AL$9), "", SUMIF('Exam (LECTURE ONLY)'!D$20:M$20, "CLO4", 'Exam (LECTURE ONLY)'!D278:M278) /'Exam (LECTURE ONLY)'!AL$9),
IF(AND('PRINTABLE (per grading)'!H$16="EXAM", 'PRINTABLE (per grading)'!B$13="Midterm"), IF(ISERROR(SUMIF('Exam (LECTURE ONLY)'!O$20:X$20, "CLO4", 'Exam (LECTURE ONLY)'!O278:X278) / 'Exam (LECTURE ONLY)'!AM$9), "", SUMIF('Exam (LECTURE ONLY)'!O$20:X$20, "CLO4", 'Exam (LECTURE ONLY)'!O278:X278) / 'Exam (LECTURE ONLY)'!AM$9),
IF(AND('PRINTABLE (per grading)'!H$16="EXAM", 'PRINTABLE (per grading)'!B$13="Final"), IF(ISERROR(SUMIF('Exam (LECTURE ONLY)'!Z$20:AI$20, "CLO4", 'Exam (LECTURE ONLY)'!Z278:AI278) / 'Exam (LECTURE ONLY)'!AN$9), "", SUMIF('Exam (LECTURE ONLY)'!Z$20:AI$20, "CLO4", 'Exam (LECTURE ONLY)'!Z278:AI278) / 'Exam (LECTURE ONLY)'!AN$9),
IF(AND('PRINTABLE (per grading)'!H$16="OUTPUT", 'PRINTABLE (per grading)'!B$13="Prelim"), IF(ISERROR(SUMIF(OUTPUT!C$20:M$20, "CLO4", OUTPUT!C278:M278) / OUTPUT!AL$9), "", SUMIF(OUTPUT!C$20:M$20, "CLO4", OUTPUT!C278:M278) / OUTPUT!AL$9),
IF(AND('PRINTABLE (per grading)'!H$16="OUTPUT", 'PRINTABLE (per grading)'!B$13="Midterm"), IF(ISERROR(SUMIF(OUTPUT!O$20:Y$20, "CLO4", OUTPUT!O278:Y278) / OUTPUT!AM$9), "", SUMIF(OUTPUT!O$20:Y$20, "CLO4", OUTPUT!O278:Y278) / OUTPUT!AM$9),
IF(AND('PRINTABLE (per grading)'!H$16="OUTPUT", 'PRINTABLE (per grading)'!B$13="Final"), IF(ISERROR(SUMIF(OUTPUT!AA$20:AI$20, "CLO4", OUTPUT!AA278:AI278) / OUTPUT!AN$9), "", SUMIF(OUTPUT!AA$20:AI$20, "CLO4", OUTPUT!AA278:AI278) / OUTPUT!AN$9),
"")))))),"")</f>
        <v/>
      </c>
      <c r="AE276" s="286" t="str">
        <f aca="false">IF(B276&lt;&gt;"",IF(AD276="","",IF(AD276&lt;0.5,1,IF(AND(AD276&gt;=0.5,AD276&lt;P$10),2,IF(AD276&gt;=P$10,3)))),"")</f>
        <v/>
      </c>
      <c r="AF276" s="287" t="str">
        <f aca="false">IF(B276 &lt;&gt; "",IFERROR(IF(AVERAGE(AB276,AD276)&gt;=P$10,"Y","N"),""),"")</f>
        <v/>
      </c>
      <c r="AG276" s="194" t="str">
        <f aca="false">IF(B276 &lt;&gt; "", IFERROR(IF(C$16 = "PRELIM", SUMIF('Database (LECTURE-RES-PRAC)'!D$14:AG$14, "CLO5", 'Database (LECTURE-RES-PRAC)'!D273:AG273) / 'Grade computation'!F$8, IF(C$16 = "MIDTERM", SUMIF('Database (LECTURE-RES-PRAC)'!AJ$14:BM$14, "CLO5", 'Database (LECTURE-RES-PRAC)'!AJ273:BM273) / 'Grade computation'!G$8, IF(C$16 = "FINAL", SUMIF('Database (LECTURE-RES-PRAC)'!BP$14:CS$14, "CLO5", 'Database (LECTURE-RES-PRAC)'!BP273:CS273) / 'Grade computation'!H$8,""))),""),"")</f>
        <v/>
      </c>
      <c r="AH276" s="286" t="str">
        <f aca="false">IF(B276&lt;&gt;"",IF(AG276="","",IF(AG276&lt;0.5,1,IF(AND(AG276&gt;=0.5,AG276&lt;P$10),2,IF(AG276&gt;=P$10,3)))),"")</f>
        <v/>
      </c>
      <c r="AI276" s="194" t="str">
        <f aca="false">IF(B276 &lt;&gt; "",IF(AND('PRINTABLE (per grading)'!H$16="EXAM", 'PRINTABLE (per grading)'!B$13="Prelim"), IF(ISERROR(SUMIF('Exam (LECTURE ONLY)'!D$20:M$20, "CLO5", 'Exam (LECTURE ONLY)'!D278:M278) / 'Exam (LECTURE ONLY)'!AL$10), "", SUMIF('Exam (LECTURE ONLY)'!D$20:M$20, "CLO5", 'Exam (LECTURE ONLY)'!D278:M278) /'Exam (LECTURE ONLY)'!AL$10),
IF(AND('PRINTABLE (per grading)'!H$16="EXAM", 'PRINTABLE (per grading)'!B$13="Midterm"), IF(ISERROR(SUMIF('Exam (LECTURE ONLY)'!O$20:X$20, "CLO5", 'Exam (LECTURE ONLY)'!O278:X278) / 'Exam (LECTURE ONLY)'!AM$10), "", SUMIF('Exam (LECTURE ONLY)'!O$20:X$20, "CLO5", 'Exam (LECTURE ONLY)'!O278:X278) / 'Exam (LECTURE ONLY)'!AM$10),
IF(AND('PRINTABLE (per grading)'!H$16="EXAM", 'PRINTABLE (per grading)'!B$13="Final"), IF(ISERROR(SUMIF('Exam (LECTURE ONLY)'!Z$20:AI$20, "CLO5", 'Exam (LECTURE ONLY)'!Z278:AI278) / 'Exam (LECTURE ONLY)'!AN$10), "", SUMIF('Exam (LECTURE ONLY)'!Z$20:AI$20, "CLO5", 'Exam (LECTURE ONLY)'!Z278:AI278) / 'Exam (LECTURE ONLY)'!AN$10),
IF(AND('PRINTABLE (per grading)'!H$16="OUTPUT", 'PRINTABLE (per grading)'!B$13="Prelim"), IF(ISERROR(SUMIF(OUTPUT!C$20:M$20, "CLO5", OUTPUT!C278:M278) / OUTPUT!AL$10), "", SUMIF(OUTPUT!C$20:M$20, "CLO5", OUTPUT!C278:M278) / OUTPUT!AL$10),
IF(AND('PRINTABLE (per grading)'!H$16="OUTPUT", 'PRINTABLE (per grading)'!B$13="Midterm"), IF(ISERROR(SUMIF(OUTPUT!O$20:Y$20, "CLO5", OUTPUT!O278:Y278) / OUTPUT!AM$10), "", SUMIF(OUTPUT!O$20:Y$20, "CLO5", OUTPUT!O278:Y278) / OUTPUT!AM$10),
IF(AND('PRINTABLE (per grading)'!H$16="OUTPUT", 'PRINTABLE (per grading)'!B$13="Final"), IF(ISERROR(SUMIF(OUTPUT!AA$20:AI$20, "CLO5", OUTPUT!AA278:AI278) / OUTPUT!AN$10), "", SUMIF(OUTPUT!AA$20:AI$20, "CLO5", OUTPUT!AA278:AI278) / OUTPUT!AN$10),
"")))))),"")</f>
        <v/>
      </c>
      <c r="AJ276" s="286" t="str">
        <f aca="false">IF(B276&lt;&gt;"",IF(AI276="","",IF(AI276&lt;0.5,1,IF(AND(AI276&gt;=0.5,AI276&lt;P$10),2,IF(AI276&gt;=P$10,3)))),"")</f>
        <v/>
      </c>
      <c r="AK276" s="287" t="str">
        <f aca="false">IF(B276 &lt;&gt; "",IFERROR(IF(AVERAGE(AG276,AI276)&gt;=P$10,"Y","N"),""),"")</f>
        <v/>
      </c>
      <c r="AL276" s="194" t="str">
        <f aca="false">IF(B276 &lt;&gt; "", IFERROR(IF(C$16 = "PRELIM", SUMIF('Database (LECTURE-RES-PRAC)'!D$14:AG$14, "CLO6", 'Database (LECTURE-RES-PRAC)'!D273:AG273) / 'Grade computation'!F$9, IF(C$16 = "MIDTERM", SUMIF('Database (LECTURE-RES-PRAC)'!AJ$14:BM$14, "CLO6", 'Database (LECTURE-RES-PRAC)'!AJ273:BM273) / 'Grade computation'!G$9, IF(C$16 = "FINAL", SUMIF('Database (LECTURE-RES-PRAC)'!BP$14:CS$14, "CLO6", 'Database (LECTURE-RES-PRAC)'!BP273:CS273) / 'Grade computation'!H$9,""))),""),"")</f>
        <v/>
      </c>
      <c r="AM276" s="286" t="str">
        <f aca="false">IF(B276&lt;&gt;"",IF(AL276="","",IF(AL276&lt;0.5,1,IF(AND(AL276&gt;=0.5,AL276&lt;P$10),2,IF(AL276&gt;=P$10,3)))),"")</f>
        <v/>
      </c>
      <c r="AN276" s="194" t="str">
        <f aca="false">IF(B276 &lt;&gt; "",IF(AND('PRINTABLE (per grading)'!H$16="EXAM", 'PRINTABLE (per grading)'!B$13="Prelim"), IF(ISERROR(SUMIF('Exam (LECTURE ONLY)'!D$20:M$20, "CLO6", 'Exam (LECTURE ONLY)'!D278:M278) / 'Exam (LECTURE ONLY)'!AL$11), "", SUMIF('Exam (LECTURE ONLY)'!D$20:M$20, "CLO6", 'Exam (LECTURE ONLY)'!D278:M278) /'Exam (LECTURE ONLY)'!AL$11),
IF(AND('PRINTABLE (per grading)'!H$16="EXAM", 'PRINTABLE (per grading)'!B$13="Midterm"), IF(ISERROR(SUMIF('Exam (LECTURE ONLY)'!O$20:X$20, "CLO6", 'Exam (LECTURE ONLY)'!O278:X278) / 'Exam (LECTURE ONLY)'!AM$11), "", SUMIF('Exam (LECTURE ONLY)'!O$20:X$20, "CLO6", 'Exam (LECTURE ONLY)'!O278:X278) / 'Exam (LECTURE ONLY)'!AM$11),
IF(AND('PRINTABLE (per grading)'!H$16="EXAM", 'PRINTABLE (per grading)'!B$13="Final"), IF(ISERROR(SUMIF('Exam (LECTURE ONLY)'!Z$20:AI$20, "CLO6", 'Exam (LECTURE ONLY)'!Z278:AI278) / 'Exam (LECTURE ONLY)'!AN$11), "", SUMIF('Exam (LECTURE ONLY)'!Z$20:AI$20, "CLO6", 'Exam (LECTURE ONLY)'!Z278:AI278) / 'Exam (LECTURE ONLY)'!AN$11),
IF(AND('PRINTABLE (per grading)'!H$16="OUTPUT", 'PRINTABLE (per grading)'!B$13="Prelim"), IF(ISERROR(SUMIF(OUTPUT!C$20:M$20, "CLO6", OUTPUT!C278:M278) / OUTPUT!AL$11), "", SUMIF(OUTPUT!C$20:M$20, "CLO6", OUTPUT!C278:M278) / OUTPUT!AL$11),
IF(AND('PRINTABLE (per grading)'!H$16="OUTPUT", 'PRINTABLE (per grading)'!B$13="Midterm"), IF(ISERROR(SUMIF(OUTPUT!O$20:Y$20, "CLO6", OUTPUT!O278:Y278) / OUTPUT!AM$11), "", SUMIF(OUTPUT!O$20:Y$20, "CLO6", OUTPUT!O278:Y278) / OUTPUT!AM$11),
IF(AND('PRINTABLE (per grading)'!H$16="OUTPUT", 'PRINTABLE (per grading)'!B$13="Final"), IF(ISERROR(SUMIF(OUTPUT!AA$20:AI$20, "CLO6", OUTPUT!AA278:AI278) / OUTPUT!AN$11), "", SUMIF(OUTPUT!AA$20:AI$20, "CLO6", OUTPUT!AA278:AI278) / OUTPUT!AN$11),
"")))))),"")</f>
        <v/>
      </c>
      <c r="AO276" s="286" t="str">
        <f aca="false">IF(B276&lt;&gt;"",IF(AN276="","",IF(AN276&lt;0.5,1,IF(AND(AN276&gt;=0.5,AN276&lt;P$10),2,IF(AN276&gt;=P$10,3)))),"")</f>
        <v/>
      </c>
      <c r="AP276" s="287" t="str">
        <f aca="false">IF(B276 &lt;&gt; "",IFERROR(IF(AVERAGE(AL276,AN276)&gt;=P$10,"Y","N"),""),"")</f>
        <v/>
      </c>
      <c r="AQ276" s="194" t="str">
        <f aca="false">IF(B276 &lt;&gt; "", IFERROR(IF(C$16 = "PRELIM", SUMIF('Database (LECTURE-RES-PRAC)'!D$14:AG$14, "CLO7", 'Database (LECTURE-RES-PRAC)'!D273:AG273) / 'Grade computation'!F$10, IF(C$16 = "MIDTERM", SUMIF('Database (LECTURE-RES-PRAC)'!AJ$14:BM$14, "CLO7", 'Database (LECTURE-RES-PRAC)'!AJ273:BM273) / 'Grade computation'!G$10, IF(C$16 = "FINAL", SUMIF('Database (LECTURE-RES-PRAC)'!BP$14:CS$14, "CLO7", 'Database (LECTURE-RES-PRAC)'!BP273:CS273) / 'Grade computation'!H$10,""))),""),"")</f>
        <v/>
      </c>
      <c r="AR276" s="286" t="str">
        <f aca="false">IF(B276&lt;&gt;"",IF(AQ276="","",IF(AQ276&lt;0.5,1,IF(AND(AQ276&gt;=0.5,AQ276&lt;P$10),2,IF(AQ276&gt;=P$10,3)))),"")</f>
        <v/>
      </c>
      <c r="AS276" s="194" t="str">
        <f aca="false">IF(B276 &lt;&gt; "",IF(AND('PRINTABLE (per grading)'!H$16="EXAM", 'PRINTABLE (per grading)'!B$13="Prelim"), IF(ISERROR(SUMIF('Exam (LECTURE ONLY)'!D$20:M$20, "CLO7", 'Exam (LECTURE ONLY)'!D278:M278) / 'Exam (LECTURE ONLY)'!AL$12), "", SUMIF('Exam (LECTURE ONLY)'!D$20:M$20, "CLO7", 'Exam (LECTURE ONLY)'!D278:M278) /'Exam (LECTURE ONLY)'!AL$12),
IF(AND('PRINTABLE (per grading)'!H$16="EXAM", 'PRINTABLE (per grading)'!B$13="Midterm"), IF(ISERROR(SUMIF('Exam (LECTURE ONLY)'!O$20:X$20, "CLO7", 'Exam (LECTURE ONLY)'!O278:X278) / 'Exam (LECTURE ONLY)'!AM$12), "", SUMIF('Exam (LECTURE ONLY)'!O$20:X$20, "CLO7", 'Exam (LECTURE ONLY)'!O278:X278) / 'Exam (LECTURE ONLY)'!AM$12),
IF(AND('PRINTABLE (per grading)'!H$16="EXAM", 'PRINTABLE (per grading)'!B$13="Final"), IF(ISERROR(SUMIF('Exam (LECTURE ONLY)'!Z$20:AI$20, "CLO7", 'Exam (LECTURE ONLY)'!Z278:AI278) / 'Exam (LECTURE ONLY)'!AN$12), "", SUMIF('Exam (LECTURE ONLY)'!Z$20:AI$20, "CLO7", 'Exam (LECTURE ONLY)'!Z278:AI278) / 'Exam (LECTURE ONLY)'!AN$12),
IF(AND('PRINTABLE (per grading)'!H$16="OUTPUT", 'PRINTABLE (per grading)'!B$13="Prelim"), IF(ISERROR(SUMIF(OUTPUT!C$20:M$20, "CLO7", OUTPUT!C278:M278) / OUTPUT!AL$12), "", SUMIF(OUTPUT!C$20:M$20, "CLO7", OUTPUT!C278:M278) / OUTPUT!AL$12),
IF(AND('PRINTABLE (per grading)'!H$16="OUTPUT", 'PRINTABLE (per grading)'!B$13="Midterm"), IF(ISERROR(SUMIF(OUTPUT!O$20:Y$20, "CLO7", OUTPUT!O278:Y278) / OUTPUT!AM$12), "", SUMIF(OUTPUT!O$20:Y$20, "CLO7", OUTPUT!O278:Y278) / OUTPUT!AM$12),
IF(AND('PRINTABLE (per grading)'!H$16="OUTPUT", 'PRINTABLE (per grading)'!B$13="Final"), IF(ISERROR(SUMIF(OUTPUT!AA$20:AI$20, "CLO7", OUTPUT!AA278:AI278) / OUTPUT!AN$12), "", SUMIF(OUTPUT!AA$20:AI$20, "CLO7", OUTPUT!AA278:AI278) / OUTPUT!AN$12),
"")))))),"")</f>
        <v/>
      </c>
      <c r="AT276" s="286" t="str">
        <f aca="false">IF(B276&lt;&gt;"",IF(AS276="","",IF(AS276&lt;0.5,1,IF(AND(AS276&gt;=0.5,AS276&lt;P$10),2,IF(AS276&gt;=P$10,3)))),"")</f>
        <v/>
      </c>
      <c r="AU276" s="287" t="str">
        <f aca="false">IF(B276 &lt;&gt; "",IFERROR(IF(AVERAGE(AQ276,AS276)&gt;=P$10,"Y","N"),""),"")</f>
        <v/>
      </c>
      <c r="AV276" s="194" t="str">
        <f aca="false">IF(B276 &lt;&gt; "", IFERROR(IF(C$16 = "PRELIM", SUMIF('Database (LECTURE-RES-PRAC)'!D$14:AG$14, "CLO8", 'Database (LECTURE-RES-PRAC)'!D273:AG273) / 'Grade computation'!F$11, IF(C$16 = "MIDTERM", SUMIF('Database (LECTURE-RES-PRAC)'!AJ$14:BM$14, "CLO8", 'Database (LECTURE-RES-PRAC)'!AJ273:BM273) / 'Grade computation'!G$11, IF(C$16 = "FINAL", SUMIF('Database (LECTURE-RES-PRAC)'!BP$14:CS$14, "CLO8", 'Database (LECTURE-RES-PRAC)'!BP273:CS273) / 'Grade computation'!H$11,""))),""),"")</f>
        <v/>
      </c>
      <c r="AW276" s="286" t="str">
        <f aca="false">IF(B276&lt;&gt;"",IF(AV276="","",IF(AV276&lt;0.5,1,IF(AND(AV276&gt;=0.5,AV276&lt;P$10),2,IF(AV276&gt;=P$10,3)))),"")</f>
        <v/>
      </c>
      <c r="AX276" s="194" t="str">
        <f aca="false">IF(B276 &lt;&gt; "",IF(AND('PRINTABLE (per grading)'!H$16="EXAM", 'PRINTABLE (per grading)'!B$13="Prelim"), IF(ISERROR(SUMIF('Exam (LECTURE ONLY)'!D$20:M$20, "CLO8", 'Exam (LECTURE ONLY)'!D278:M278) / 'Exam (LECTURE ONLY)'!AL$13), "", SUMIF('Exam (LECTURE ONLY)'!D$20:M$20, "CLO8", 'Exam (LECTURE ONLY)'!D278:M278) /'Exam (LECTURE ONLY)'!AL$13),
IF(AND('PRINTABLE (per grading)'!H$16="EXAM", 'PRINTABLE (per grading)'!B$13="Midterm"), IF(ISERROR(SUMIF('Exam (LECTURE ONLY)'!O$20:X$20, "CLO8", 'Exam (LECTURE ONLY)'!O278:X278) / 'Exam (LECTURE ONLY)'!AM$13), "", SUMIF('Exam (LECTURE ONLY)'!O$20:X$20, "CLO8", 'Exam (LECTURE ONLY)'!O278:X278) / 'Exam (LECTURE ONLY)'!AM$13),
IF(AND('PRINTABLE (per grading)'!H$16="EXAM", 'PRINTABLE (per grading)'!B$13="Final"), IF(ISERROR(SUMIF('Exam (LECTURE ONLY)'!Z$20:AI$20, "CLO8", 'Exam (LECTURE ONLY)'!Z278:AI278) / 'Exam (LECTURE ONLY)'!AN$13), "", SUMIF('Exam (LECTURE ONLY)'!Z$20:AI$20, "CLO8", 'Exam (LECTURE ONLY)'!Z278:AI278) / 'Exam (LECTURE ONLY)'!AN$13),
IF(AND('PRINTABLE (per grading)'!H$16="OUTPUT", 'PRINTABLE (per grading)'!B$13="Prelim"), IF(ISERROR(SUMIF(OUTPUT!C$20:M$20, "CLO8", OUTPUT!C278:M278) / OUTPUT!AL$13), "", SUMIF(OUTPUT!C$20:M$20, "CLO8", OUTPUT!C278:M278) / OUTPUT!AL$13),
IF(AND('PRINTABLE (per grading)'!H$16="OUTPUT", 'PRINTABLE (per grading)'!B$13="Midterm"), IF(ISERROR(SUMIF(OUTPUT!O$20:Y$20, "CLO8", OUTPUT!O278:Y278) / OUTPUT!AM$13), "", SUMIF(OUTPUT!O$20:Y$20, "CLO8", OUTPUT!O278:Y278) / OUTPUT!AM$13),
IF(AND('PRINTABLE (per grading)'!H$16="OUTPUT", 'PRINTABLE (per grading)'!B$13="Final"), IF(ISERROR(SUMIF(OUTPUT!AA$20:AI$20, "CLO8", OUTPUT!AA278:AI278) / OUTPUT!AN$13), "", SUMIF(OUTPUT!AA$20:AI$20, "CLO8", OUTPUT!AA278:AI278) / OUTPUT!AN$13),
"")))))),"")</f>
        <v/>
      </c>
      <c r="AY276" s="286" t="str">
        <f aca="false">IF(B276&lt;&gt;"",IF(AX276="","",IF(AX276&lt;0.5,1,IF(AND(AX276&gt;=0.5,AX276&lt;P$10),2,IF(AX276&gt;=P$10,3)))),"")</f>
        <v/>
      </c>
      <c r="AZ276" s="287" t="str">
        <f aca="false">IF(B276 &lt;&gt; "",IFERROR(IF(AVERAGE(AV276,AX276)&gt;=P$10,"Y","N"),""),"")</f>
        <v/>
      </c>
      <c r="BA276" s="194" t="str">
        <f aca="false">IF(B276 &lt;&gt; "", IFERROR(IF(C$16 = "PRELIM", SUMIF('Database (LECTURE-RES-PRAC)'!D$14:AG$14, "CLO9", 'Database (LECTURE-RES-PRAC)'!D273:AG273) / 'Grade computation'!F$12, IF(C$16 = "MIDTERM", SUMIF('Database (LECTURE-RES-PRAC)'!AJ$14:BM$14, "CLO9", 'Database (LECTURE-RES-PRAC)'!AJ273:BM273) / 'Grade computation'!G$12, IF(C$16 = "FINAL", SUMIF('Database (LECTURE-RES-PRAC)'!BP$14:CS$14, "CLO9", 'Database (LECTURE-RES-PRAC)'!BP273:CS273) / 'Grade computation'!H$12,""))),""),"")</f>
        <v/>
      </c>
      <c r="BB276" s="286" t="str">
        <f aca="false">IF(B276&lt;&gt;"",IF(BA276="","",IF(BA276&lt;0.5,1,IF(AND(BA276&gt;=0.5,BA276&lt;P$10),2,IF(BA276&gt;=P$10,3)))),"")</f>
        <v/>
      </c>
      <c r="BC276" s="194" t="str">
        <f aca="false">IF(B276 &lt;&gt; "",IF(AND('PRINTABLE (per grading)'!H$16="EXAM", 'PRINTABLE (per grading)'!B$13="Prelim"), IF(ISERROR(SUMIF('Exam (LECTURE ONLY)'!D$20:M$20, "CLO9", 'Exam (LECTURE ONLY)'!D278:M278) / 'Exam (LECTURE ONLY)'!AL$14), "", SUMIF('Exam (LECTURE ONLY)'!D$20:M$20, "CLO9", 'Exam (LECTURE ONLY)'!D278:M278) /'Exam (LECTURE ONLY)'!AL$14),
IF(AND('PRINTABLE (per grading)'!H$16="EXAM", 'PRINTABLE (per grading)'!B$13="Midterm"), IF(ISERROR(SUMIF('Exam (LECTURE ONLY)'!O$20:X$20, "CLO9", 'Exam (LECTURE ONLY)'!O278:X278) / 'Exam (LECTURE ONLY)'!AM$14), "", SUMIF('Exam (LECTURE ONLY)'!O$20:X$20, "CLO9", 'Exam (LECTURE ONLY)'!O278:X278) / 'Exam (LECTURE ONLY)'!AM$14),
IF(AND('PRINTABLE (per grading)'!H$16="EXAM", 'PRINTABLE (per grading)'!B$13="Final"), IF(ISERROR(SUMIF('Exam (LECTURE ONLY)'!Z$20:AI$20, "CLO9", 'Exam (LECTURE ONLY)'!Z278:AI278) / 'Exam (LECTURE ONLY)'!AN$14), "", SUMIF('Exam (LECTURE ONLY)'!Z$20:AI$20, "CLO9", 'Exam (LECTURE ONLY)'!Z278:AI278) / 'Exam (LECTURE ONLY)'!AN$14),
IF(AND('PRINTABLE (per grading)'!H$16="OUTPUT", 'PRINTABLE (per grading)'!B$13="Prelim"), IF(ISERROR(SUMIF(OUTPUT!C$20:M$20, "CLO9", OUTPUT!C278:M278) / OUTPUT!AL$14), "", SUMIF(OUTPUT!C$20:M$20, "CLO9", OUTPUT!C278:M278) / OUTPUT!AL$14),
IF(AND('PRINTABLE (per grading)'!H$16="OUTPUT", 'PRINTABLE (per grading)'!B$13="Midterm"), IF(ISERROR(SUMIF(OUTPUT!O$20:Y$20, "CLO9", OUTPUT!O278:Y278) / OUTPUT!AM$14), "", SUMIF(OUTPUT!O$20:Y$20, "CLO9", OUTPUT!O278:Y278) / OUTPUT!AM$14),
IF(AND('PRINTABLE (per grading)'!H$16="OUTPUT", 'PRINTABLE (per grading)'!B$13="Final"), IF(ISERROR(SUMIF(OUTPUT!AA$20:AI$20, "CLO9", OUTPUT!AA278:AI278) / OUTPUT!AN$14), "", SUMIF(OUTPUT!AA$20:AI$20, "CLO9", OUTPUT!AA278:AI278) / OUTPUT!AN$14),
"")))))),"")</f>
        <v/>
      </c>
      <c r="BD276" s="286" t="str">
        <f aca="false">IF(B276&lt;&gt;"",IF(BC276="","",IF(BC276&lt;0.5,1,IF(AND(BC276&gt;=0.5,BC276&lt;P$10),2,IF(BC276&gt;=P$10,3)))),"")</f>
        <v/>
      </c>
      <c r="BE276" s="287" t="str">
        <f aca="false">IF(B276 &lt;&gt; "",IFERROR(IF(AVERAGE(BA276,BC276)&gt;=P$10,"Y","N"),""),"")</f>
        <v/>
      </c>
      <c r="BF276" s="194" t="str">
        <f aca="false">IF(B276 &lt;&gt; "", IFERROR(IF(C$16 = "PRELIM", SUMIF('Database (LECTURE-RES-PRAC)'!D$14:AG$14, "CLO10", 'Database (LECTURE-RES-PRAC)'!D273:AG273) / 'Grade computation'!F$13, IF(C$16 = "MIDTERM", SUMIF('Database (LECTURE-RES-PRAC)'!AJ$14:BM$14, "CLO10", 'Database (LECTURE-RES-PRAC)'!AJ273:BM273) / 'Grade computation'!G$13, IF(C$16 = "FINAL", SUMIF('Database (LECTURE-RES-PRAC)'!BP$14:CS$14, "CLO10", 'Database (LECTURE-RES-PRAC)'!BP273:CS273) / 'Grade computation'!H$13,""))),""),"")</f>
        <v/>
      </c>
      <c r="BG276" s="286" t="str">
        <f aca="false">IF(B276&lt;&gt;"",IF(BF276="","",IF(BF276&lt;0.5,1,IF(AND(BF276&gt;=0.5,BF276&lt;P$10),2,IF(BF276&gt;=P$10,3)))),"")</f>
        <v/>
      </c>
      <c r="BH276" s="194" t="str">
        <f aca="false">IF(B276 &lt;&gt; "",IF(AND('PRINTABLE (per grading)'!H$16="EXAM", 'PRINTABLE (per grading)'!B$13="Prelim"), IF(ISERROR(SUMIF('Exam (LECTURE ONLY)'!D$20:M$20, "CLO10", 'Exam (LECTURE ONLY)'!D278:M278) / 'Exam (LECTURE ONLY)'!AL$15), "", SUMIF('Exam (LECTURE ONLY)'!D$20:M$20, "CLO10", 'Exam (LECTURE ONLY)'!D278:M278) /'Exam (LECTURE ONLY)'!AL$15),
IF(AND('PRINTABLE (per grading)'!H$16="EXAM", 'PRINTABLE (per grading)'!B$13="Midterm"), IF(ISERROR(SUMIF('Exam (LECTURE ONLY)'!O$20:X$20, "CLO10", 'Exam (LECTURE ONLY)'!O278:X278) / 'Exam (LECTURE ONLY)'!AM$15), "", SUMIF('Exam (LECTURE ONLY)'!O$20:X$20, "CLO10", 'Exam (LECTURE ONLY)'!O278:X278) / 'Exam (LECTURE ONLY)'!AM$15),
IF(AND('PRINTABLE (per grading)'!H$16="EXAM", 'PRINTABLE (per grading)'!B$13="Final"), IF(ISERROR(SUMIF('Exam (LECTURE ONLY)'!Z$20:AI$20, "CLO10", 'Exam (LECTURE ONLY)'!Z278:AI278) / 'Exam (LECTURE ONLY)'!AN$15), "", SUMIF('Exam (LECTURE ONLY)'!Z$20:AI$20, "CLO10", 'Exam (LECTURE ONLY)'!Z278:AI278) / 'Exam (LECTURE ONLY)'!AN$15),
IF(AND('PRINTABLE (per grading)'!H$16="OUTPUT", 'PRINTABLE (per grading)'!B$13="Prelim"), IF(ISERROR(SUMIF(OUTPUT!C$20:M$20, "CLO10", OUTPUT!C278:M278) / OUTPUT!AL$15), "", SUMIF(OUTPUT!C$20:M$20, "CLO10", OUTPUT!C278:M278) / OUTPUT!AL$15),
IF(AND('PRINTABLE (per grading)'!H$16="OUTPUT", 'PRINTABLE (per grading)'!B$13="Midterm"), IF(ISERROR(SUMIF(OUTPUT!O$20:Y$20, "CLO10", OUTPUT!O278:Y278) / OUTPUT!AM$15), "", SUMIF(OUTPUT!O$20:Y$20, "CLO10", OUTPUT!O278:Y278) / OUTPUT!AM$15),
IF(AND('PRINTABLE (per grading)'!H$16="OUTPUT", 'PRINTABLE (per grading)'!B$13="Final"), IF(ISERROR(SUMIF(OUTPUT!AA$20:AI$20, "CLO10", OUTPUT!AA278:AI278) / OUTPUT!AN$15), "", SUMIF(OUTPUT!AA$20:AI$20, "CLO10", OUTPUT!AA278:AI278) / OUTPUT!AN$15),
"")))))),"")</f>
        <v/>
      </c>
      <c r="BI276" s="286" t="str">
        <f aca="false">IF(B276&lt;&gt;"",IF(BH276="","",IF(BH276&lt;0.5,1,IF(AND(BH276&gt;=0.5,BH276&lt;P$10),2,IF(BH276&gt;=P$10,3)))),"")</f>
        <v/>
      </c>
      <c r="BJ276" s="287" t="str">
        <f aca="false">IF(B276 &lt;&gt; "",IFERROR(IF(AVERAGE(BF276,BH276)&gt;=P$10,"Y","N"),""),"")</f>
        <v/>
      </c>
      <c r="BK276" s="8"/>
    </row>
    <row r="277" customFormat="false" ht="19.5" hidden="false" customHeight="true" outlineLevel="0" collapsed="false">
      <c r="A277" s="183" t="str">
        <f aca="false">IF(ISBLANK('Database (LECTURE-RES-PRAC)'!A274),"",'Database (LECTURE-RES-PRAC)'!A274)</f>
        <v/>
      </c>
      <c r="B277" s="184" t="str">
        <f aca="false">IF(ISBLANK('Database (LECTURE-RES-PRAC)'!B274),"",'Database (LECTURE-RES-PRAC)'!B274)</f>
        <v/>
      </c>
      <c r="C277" s="230" t="str">
        <f aca="false">IF(B277&lt;&gt;"",IF(C$16="PRELIM",'Grade computation'!C277, IF(C$16="MIDTERM",'Grade computation'!K277, IF(C$16="FINAL",'Grade computation'!S277,""))),"")</f>
        <v/>
      </c>
      <c r="D277" s="231" t="str">
        <f aca="false">IF(B277&lt;&gt;"",IFERROR(IF(B$11="80-20", (((C277/C$19)*X$6)+X$7)*D$18, IF(B$11="60-40", (((C277/C$19)*Y$6)+Y$7)*D$18, 0)),0),"")</f>
        <v/>
      </c>
      <c r="E277" s="230" t="str">
        <f aca="false">IF(B277&lt;&gt;"", IF(C$16="PRELIM",'Grade computation'!E277, IF(C$16="MIDTERM",'Grade computation'!M277, IF(C$16="FINAL",'Grade computation'!U277,""))),"")</f>
        <v/>
      </c>
      <c r="F277" s="232" t="str">
        <f aca="false">IF(B277&lt;&gt;"",IFERROR(IF(B$11="80-20", (((E277/E$19)*X$6)+X$7)*F$18, IF(B$11="60-40", (((E277/E$19)*Y$6)+Y$7)*F$18, 0)),0),"")</f>
        <v/>
      </c>
      <c r="G277" s="233" t="str">
        <f aca="false">IF(B277&lt;&gt;"",IFERROR((D277+F277),0),"")</f>
        <v/>
      </c>
      <c r="H277" s="234" t="str">
        <f aca="false">IF(B277&lt;&gt;"",IF(C$16="PRELIM", 'Grade computation'!H277, IF(C$16="MIDTERM", 'Grade computation'!P277, IF(C$16="FINAL",'Grade computation'!X277, ""))),"")</f>
        <v/>
      </c>
      <c r="I277" s="233" t="str">
        <f aca="false">IF(B277&lt;&gt;"",IFERROR(IF(B$11="80-20", (((H277/H$19)*X$6)+X$7)*I$19, IF(B$11="60-40", (((H277/H$19)*Y$6)+Y$7)*I$19, 0)),0),"")</f>
        <v/>
      </c>
      <c r="J277" s="237" t="str">
        <f aca="false">IFERROR((G277+I277),"")</f>
        <v/>
      </c>
      <c r="K277" s="183" t="str">
        <f aca="false">IFERROR(IF(J277="","",IF(J277&gt;=75,"PASSED","FAILED")),"")</f>
        <v/>
      </c>
      <c r="L277" s="183"/>
      <c r="M277" s="194" t="str">
        <f aca="false">IF(B277 &lt;&gt; "", IFERROR(IF(C$16 = "PRELIM", SUMIF('Database (LECTURE-RES-PRAC)'!D$14:AG$14, "CLO1", 'Database (LECTURE-RES-PRAC)'!D274:AG274) / 'Grade computation'!F$4, IF(C$16 = "MIDTERM", SUMIF('Database (LECTURE-RES-PRAC)'!AJ$14:BM$14, "CLO1", 'Database (LECTURE-RES-PRAC)'!AJ274:BM274) / 'Grade computation'!G$4, IF(C$16 = "FINAL", SUMIF('Database (LECTURE-RES-PRAC)'!BP$14:CS$14, "CLO1", 'Database (LECTURE-RES-PRAC)'!BP274:CS274) / 'Grade computation'!H$4,""))),""),"")</f>
        <v/>
      </c>
      <c r="N277" s="286" t="str">
        <f aca="false">IF(B277&lt;&gt;"",IF(M277="","",IF(M277&lt;0.5,1,IF(AND(M277&gt;=0.5,M277&lt;P$10),2,IF(M277&gt;=P$10,3)))),"")</f>
        <v/>
      </c>
      <c r="O277" s="194" t="str">
        <f aca="false">IF(B277 &lt;&gt; "",IF(AND('PRINTABLE (per grading)'!H$16="EXAM", 'PRINTABLE (per grading)'!B$13="Prelim"), IF(ISERROR(SUMIF('Exam (LECTURE ONLY)'!D$20:M$20, "CLO1", 'Exam (LECTURE ONLY)'!D279:M279) / 'Exam (LECTURE ONLY)'!AL$6), "", SUMIF('Exam (LECTURE ONLY)'!D$20:M$20, "CLO1", 'Exam (LECTURE ONLY)'!D279:M279) /'Exam (LECTURE ONLY)'!AL$6),
IF(AND('PRINTABLE (per grading)'!H$16="EXAM", 'PRINTABLE (per grading)'!B$13="Midterm"), IF(ISERROR(SUMIF('Exam (LECTURE ONLY)'!O$20:X$20, "CLO1", 'Exam (LECTURE ONLY)'!O279:X279) / 'Exam (LECTURE ONLY)'!AM$6), "", SUMIF('Exam (LECTURE ONLY)'!O$20:X$20, "CLO1", 'Exam (LECTURE ONLY)'!O279:X279) / 'Exam (LECTURE ONLY)'!AM$6),
IF(AND('PRINTABLE (per grading)'!H$16="EXAM", 'PRINTABLE (per grading)'!B$13="Final"), IF(ISERROR(SUMIF('Exam (LECTURE ONLY)'!Z$20:AI$20, "CLO1", 'Exam (LECTURE ONLY)'!Z279:AI279) / 'Exam (LECTURE ONLY)'!AN$6), "", SUMIF('Exam (LECTURE ONLY)'!Z$20:AI$20, "CLO1", 'Exam (LECTURE ONLY)'!Z279:AI279) / 'Exam (LECTURE ONLY)'!AN$6),
IF(AND('PRINTABLE (per grading)'!H$16="OUTPUT", 'PRINTABLE (per grading)'!B$13="Prelim"), IF(ISERROR(SUMIF(OUTPUT!C$20:M$20, "CLO1", OUTPUT!C279:M279) / OUTPUT!AL$6), "", SUMIF(OUTPUT!C$20:M$20, "CLO1", OUTPUT!C279:M279) / OUTPUT!AL$6),
IF(AND('PRINTABLE (per grading)'!H$16="OUTPUT", 'PRINTABLE (per grading)'!B$13="Midterm"), IF(ISERROR(SUMIF(OUTPUT!O$20:Y$20, "CLO1", OUTPUT!O279:Y279) / OUTPUT!AM$6), "", SUMIF(OUTPUT!O$20:Y$20, "CLO1", OUTPUT!O279:Y279) / OUTPUT!AM$6),
IF(AND('PRINTABLE (per grading)'!H$16="OUTPUT", 'PRINTABLE (per grading)'!B$13="Final"), IF(ISERROR(SUMIF(OUTPUT!AA$20:AI$20, "CLO1", OUTPUT!AA279:AI279) / OUTPUT!AN$6), "", SUMIF(OUTPUT!AA$20:AI$20, "CLO1", OUTPUT!AA279:AI279) / OUTPUT!AN$6),
"")))))),"")</f>
        <v/>
      </c>
      <c r="P277" s="286" t="str">
        <f aca="false">IF(B277&lt;&gt;"",IF(O277="","",IF(O277&lt;0.5,1,IF(AND(O277&gt;=0.5,O277&lt;P$10),2,IF(O277&gt;=P$10,3)))),"")</f>
        <v/>
      </c>
      <c r="Q277" s="287" t="str">
        <f aca="false">IF(B277 &lt;&gt; "",IFERROR(IF(AVERAGE(M277,O277)&gt;=P$10,"Y","N"),""),"")</f>
        <v/>
      </c>
      <c r="R277" s="194" t="str">
        <f aca="false">IF(B277 &lt;&gt; "", IFERROR(IF(C$16 = "PRELIM", SUMIF('Database (LECTURE-RES-PRAC)'!D$14:AG$14, "CLO2", 'Database (LECTURE-RES-PRAC)'!D274:AG274) / 'Grade computation'!F$5, IF(C$16 = "MIDTERM", SUMIF('Database (LECTURE-RES-PRAC)'!AJ$14:BM$14, "CLO2", 'Database (LECTURE-RES-PRAC)'!AJ274:BM274) / 'Grade computation'!G$5, IF(C$16 = "FINAL", SUMIF('Database (LECTURE-RES-PRAC)'!BP$14:CS$14, "CLO2", 'Database (LECTURE-RES-PRAC)'!BP274:CS274) / 'Grade computation'!H$5,""))),""),"")</f>
        <v/>
      </c>
      <c r="S277" s="286" t="str">
        <f aca="false">IF(B277&lt;&gt;"",IF(R277="","",IF(R277&lt;0.5,1,IF(AND(R277&gt;=0.5,R277&lt;P$10),2,IF(R277&gt;=P$10,3)))),"")</f>
        <v/>
      </c>
      <c r="T277" s="194" t="str">
        <f aca="false">IF(B277 &lt;&gt; "",IF(AND('PRINTABLE (per grading)'!H$16="EXAM", 'PRINTABLE (per grading)'!B$13="Prelim"), IF(ISERROR(SUMIF('Exam (LECTURE ONLY)'!D$20:M$20, "CLO2", 'Exam (LECTURE ONLY)'!D279:M279) / 'Exam (LECTURE ONLY)'!AL$7), "", SUMIF('Exam (LECTURE ONLY)'!D$20:M$20, "CLO2", 'Exam (LECTURE ONLY)'!D279:M279) /'Exam (LECTURE ONLY)'!AL$7),
IF(AND('PRINTABLE (per grading)'!H$16="EXAM", 'PRINTABLE (per grading)'!B$13="Midterm"), IF(ISERROR(SUMIF('Exam (LECTURE ONLY)'!O$20:X$20, "CLO2", 'Exam (LECTURE ONLY)'!O279:X279) / 'Exam (LECTURE ONLY)'!AM$7), "", SUMIF('Exam (LECTURE ONLY)'!O$20:X$20, "CLO2", 'Exam (LECTURE ONLY)'!O279:X279) / 'Exam (LECTURE ONLY)'!AM$7),
IF(AND('PRINTABLE (per grading)'!H$16="EXAM", 'PRINTABLE (per grading)'!B$13="Final"), IF(ISERROR(SUMIF('Exam (LECTURE ONLY)'!Z$20:AI$20, "CLO2", 'Exam (LECTURE ONLY)'!Z279:AI279) / 'Exam (LECTURE ONLY)'!AN$7), "", SUMIF('Exam (LECTURE ONLY)'!Z$20:AI$20, "CLO2", 'Exam (LECTURE ONLY)'!Z279:AI279) / 'Exam (LECTURE ONLY)'!AN$7),
IF(AND('PRINTABLE (per grading)'!H$16="OUTPUT", 'PRINTABLE (per grading)'!B$13="Prelim"), IF(ISERROR(SUMIF(OUTPUT!C$20:M$20, "CLO2", OUTPUT!C279:M279) / OUTPUT!AL$7), "", SUMIF(OUTPUT!C$20:M$20, "CLO2", OUTPUT!C279:M279) / OUTPUT!AL$7),
IF(AND('PRINTABLE (per grading)'!H$16="OUTPUT", 'PRINTABLE (per grading)'!B$13="Midterm"), IF(ISERROR(SUMIF(OUTPUT!O$20:Y$20, "CLO2", OUTPUT!O279:Y279) / OUTPUT!AM$7), "", SUMIF(OUTPUT!O$20:Y$20, "CLO2", OUTPUT!O279:Y279) / OUTPUT!AM$7),
IF(AND('PRINTABLE (per grading)'!H$16="OUTPUT", 'PRINTABLE (per grading)'!B$13="Final"), IF(ISERROR(SUMIF(OUTPUT!AA$20:AI$20, "CLO2", OUTPUT!AA279:AI279) / OUTPUT!AN$7), "", SUMIF(OUTPUT!AA$20:AI$20, "CLO2", OUTPUT!AA279:AI279) / OUTPUT!AN$7),
"")))))),"")</f>
        <v/>
      </c>
      <c r="U277" s="286" t="str">
        <f aca="false">IF(B277&lt;&gt;"",IF(T277="","",IF(T277&lt;0.5,1,IF(AND(T277&gt;=0.5,T277&lt;P$10),2,IF(T277&gt;=P$10,3)))),"")</f>
        <v/>
      </c>
      <c r="V277" s="287" t="str">
        <f aca="false">IF(B277 &lt;&gt; "",IFERROR(IF(AVERAGE(R277,T277)&gt;=P$10,"Y","N"),""),"")</f>
        <v/>
      </c>
      <c r="W277" s="194" t="str">
        <f aca="false">IF(B277 &lt;&gt; "", IFERROR(IF(C$16 = "PRELIM", SUMIF('Database (LECTURE-RES-PRAC)'!D$14:AG$14, "CLO3", 'Database (LECTURE-RES-PRAC)'!D274:AG274) / 'Grade computation'!F$6, IF(C$16 = "MIDTERM", SUMIF('Database (LECTURE-RES-PRAC)'!AJ$14:BM$14, "CLO3", 'Database (LECTURE-RES-PRAC)'!AJ274:BM274) / 'Grade computation'!G$6, IF(C$16 = "FINAL", SUMIF('Database (LECTURE-RES-PRAC)'!BP$14:CS$14, "CLO3", 'Database (LECTURE-RES-PRAC)'!BP274:CS274) / 'Grade computation'!H$6,""))),""),"")</f>
        <v/>
      </c>
      <c r="X277" s="286" t="str">
        <f aca="false">IF(B277&lt;&gt;"",IF(W277="","",IF(W277&lt;0.5,1,IF(AND(W277&gt;=0.5,W277&lt;P$10),2,IF(W277&gt;=P$10,3)))),"")</f>
        <v/>
      </c>
      <c r="Y277" s="194" t="str">
        <f aca="false">IF(B277 &lt;&gt; "",IF(AND('PRINTABLE (per grading)'!H$16="EXAM", 'PRINTABLE (per grading)'!B$13="Prelim"), IF(ISERROR(SUMIF('Exam (LECTURE ONLY)'!D$20:M$20, "CLO3", 'Exam (LECTURE ONLY)'!D279:M279) / 'Exam (LECTURE ONLY)'!AL$8), "", SUMIF('Exam (LECTURE ONLY)'!D$20:M$20, "CLO3", 'Exam (LECTURE ONLY)'!D279:M279) /'Exam (LECTURE ONLY)'!AL$8),
IF(AND('PRINTABLE (per grading)'!H$16="EXAM", 'PRINTABLE (per grading)'!B$13="Midterm"), IF(ISERROR(SUMIF('Exam (LECTURE ONLY)'!O$20:X$20, "CLO3", 'Exam (LECTURE ONLY)'!O279:X279) / 'Exam (LECTURE ONLY)'!AM$8), "", SUMIF('Exam (LECTURE ONLY)'!O$20:X$20, "CLO3", 'Exam (LECTURE ONLY)'!O279:X279) / 'Exam (LECTURE ONLY)'!AM$8),
IF(AND('PRINTABLE (per grading)'!H$16="EXAM", 'PRINTABLE (per grading)'!B$13="Final"), IF(ISERROR(SUMIF('Exam (LECTURE ONLY)'!Z$20:AI$20, "CLO3", 'Exam (LECTURE ONLY)'!Z279:AI279) / 'Exam (LECTURE ONLY)'!AN$8), "", SUMIF('Exam (LECTURE ONLY)'!Z$20:AI$20, "CLO3", 'Exam (LECTURE ONLY)'!Z279:AI279) / 'Exam (LECTURE ONLY)'!AN$8),
IF(AND('PRINTABLE (per grading)'!H$16="OUTPUT", 'PRINTABLE (per grading)'!B$13="Prelim"), IF(ISERROR(SUMIF(OUTPUT!C$20:M$20, "CLO3", OUTPUT!C279:M279) / OUTPUT!AL$8), "", SUMIF(OUTPUT!C$20:M$20, "CLO3", OUTPUT!C279:M279) / OUTPUT!AL$8),
IF(AND('PRINTABLE (per grading)'!H$16="OUTPUT", 'PRINTABLE (per grading)'!B$13="Midterm"), IF(ISERROR(SUMIF(OUTPUT!O$20:Y$20, "CLO3", OUTPUT!O279:Y279) / OUTPUT!AM$8), "", SUMIF(OUTPUT!O$20:Y$20, "CLO3", OUTPUT!O279:Y279) / OUTPUT!AM$8),
IF(AND('PRINTABLE (per grading)'!H$16="OUTPUT", 'PRINTABLE (per grading)'!B$13="Final"), IF(ISERROR(SUMIF(OUTPUT!AA$20:AI$20, "CLO3", OUTPUT!AA279:AI279) / OUTPUT!AN$8), "", SUMIF(OUTPUT!AA$20:AI$20, "CLO3", OUTPUT!AA279:AI279) / OUTPUT!AN$8),
"" )))))),"")</f>
        <v/>
      </c>
      <c r="Z277" s="286" t="str">
        <f aca="false">IF(B277&lt;&gt;"",IF(Y277="","",IF(Y277&lt;0.5,1,IF(AND(Y277&gt;=0.5,Y277&lt;P$10),2,IF(Y277&gt;=P$10,3)))),"")</f>
        <v/>
      </c>
      <c r="AA277" s="287" t="str">
        <f aca="false">IF(B277 &lt;&gt; "",IFERROR(IF(AVERAGE(W277,Y277)&gt;=P$10,"Y","N"),""),"")</f>
        <v/>
      </c>
      <c r="AB277" s="194" t="str">
        <f aca="false">IF(B277 &lt;&gt; "", IFERROR(IF(C$16 = "PRELIM", SUMIF('Database (LECTURE-RES-PRAC)'!D$14:AG$14, "CLO4", 'Database (LECTURE-RES-PRAC)'!D274:AG274) / 'Grade computation'!F$7, IF(C$16 = "MIDTERM", SUMIF('Database (LECTURE-RES-PRAC)'!AJ$14:BM$14, "CLO4", 'Database (LECTURE-RES-PRAC)'!AJ274:BM274) / 'Grade computation'!G$7, IF(C$16 = "FINAL", SUMIF('Database (LECTURE-RES-PRAC)'!BP$14:CS$14, "CLO4", 'Database (LECTURE-RES-PRAC)'!BP274:CS274) / 'Grade computation'!H$7,""))),""),"")</f>
        <v/>
      </c>
      <c r="AC277" s="286" t="str">
        <f aca="false">IF(B277&lt;&gt;"",IF(AB277="","",IF(AB277&lt;0.5,1,IF(AND(AB277&gt;=0.5,AB277&lt;P$10),2,IF(AB277&gt;=P$10,3)))),"")</f>
        <v/>
      </c>
      <c r="AD277" s="194" t="str">
        <f aca="false">IF(B277 &lt;&gt; "",IF(AND('PRINTABLE (per grading)'!H$16="EXAM", 'PRINTABLE (per grading)'!B$13="Prelim"), IF(ISERROR(SUMIF('Exam (LECTURE ONLY)'!D$20:M$20, "CLO4", 'Exam (LECTURE ONLY)'!D279:M279) / 'Exam (LECTURE ONLY)'!AL$9), "", SUMIF('Exam (LECTURE ONLY)'!D$20:M$20, "CLO4", 'Exam (LECTURE ONLY)'!D279:M279) /'Exam (LECTURE ONLY)'!AL$9),
IF(AND('PRINTABLE (per grading)'!H$16="EXAM", 'PRINTABLE (per grading)'!B$13="Midterm"), IF(ISERROR(SUMIF('Exam (LECTURE ONLY)'!O$20:X$20, "CLO4", 'Exam (LECTURE ONLY)'!O279:X279) / 'Exam (LECTURE ONLY)'!AM$9), "", SUMIF('Exam (LECTURE ONLY)'!O$20:X$20, "CLO4", 'Exam (LECTURE ONLY)'!O279:X279) / 'Exam (LECTURE ONLY)'!AM$9),
IF(AND('PRINTABLE (per grading)'!H$16="EXAM", 'PRINTABLE (per grading)'!B$13="Final"), IF(ISERROR(SUMIF('Exam (LECTURE ONLY)'!Z$20:AI$20, "CLO4", 'Exam (LECTURE ONLY)'!Z279:AI279) / 'Exam (LECTURE ONLY)'!AN$9), "", SUMIF('Exam (LECTURE ONLY)'!Z$20:AI$20, "CLO4", 'Exam (LECTURE ONLY)'!Z279:AI279) / 'Exam (LECTURE ONLY)'!AN$9),
IF(AND('PRINTABLE (per grading)'!H$16="OUTPUT", 'PRINTABLE (per grading)'!B$13="Prelim"), IF(ISERROR(SUMIF(OUTPUT!C$20:M$20, "CLO4", OUTPUT!C279:M279) / OUTPUT!AL$9), "", SUMIF(OUTPUT!C$20:M$20, "CLO4", OUTPUT!C279:M279) / OUTPUT!AL$9),
IF(AND('PRINTABLE (per grading)'!H$16="OUTPUT", 'PRINTABLE (per grading)'!B$13="Midterm"), IF(ISERROR(SUMIF(OUTPUT!O$20:Y$20, "CLO4", OUTPUT!O279:Y279) / OUTPUT!AM$9), "", SUMIF(OUTPUT!O$20:Y$20, "CLO4", OUTPUT!O279:Y279) / OUTPUT!AM$9),
IF(AND('PRINTABLE (per grading)'!H$16="OUTPUT", 'PRINTABLE (per grading)'!B$13="Final"), IF(ISERROR(SUMIF(OUTPUT!AA$20:AI$20, "CLO4", OUTPUT!AA279:AI279) / OUTPUT!AN$9), "", SUMIF(OUTPUT!AA$20:AI$20, "CLO4", OUTPUT!AA279:AI279) / OUTPUT!AN$9),
"")))))),"")</f>
        <v/>
      </c>
      <c r="AE277" s="286" t="str">
        <f aca="false">IF(B277&lt;&gt;"",IF(AD277="","",IF(AD277&lt;0.5,1,IF(AND(AD277&gt;=0.5,AD277&lt;P$10),2,IF(AD277&gt;=P$10,3)))),"")</f>
        <v/>
      </c>
      <c r="AF277" s="287" t="str">
        <f aca="false">IF(B277 &lt;&gt; "",IFERROR(IF(AVERAGE(AB277,AD277)&gt;=P$10,"Y","N"),""),"")</f>
        <v/>
      </c>
      <c r="AG277" s="194" t="str">
        <f aca="false">IF(B277 &lt;&gt; "", IFERROR(IF(C$16 = "PRELIM", SUMIF('Database (LECTURE-RES-PRAC)'!D$14:AG$14, "CLO5", 'Database (LECTURE-RES-PRAC)'!D274:AG274) / 'Grade computation'!F$8, IF(C$16 = "MIDTERM", SUMIF('Database (LECTURE-RES-PRAC)'!AJ$14:BM$14, "CLO5", 'Database (LECTURE-RES-PRAC)'!AJ274:BM274) / 'Grade computation'!G$8, IF(C$16 = "FINAL", SUMIF('Database (LECTURE-RES-PRAC)'!BP$14:CS$14, "CLO5", 'Database (LECTURE-RES-PRAC)'!BP274:CS274) / 'Grade computation'!H$8,""))),""),"")</f>
        <v/>
      </c>
      <c r="AH277" s="286" t="str">
        <f aca="false">IF(B277&lt;&gt;"",IF(AG277="","",IF(AG277&lt;0.5,1,IF(AND(AG277&gt;=0.5,AG277&lt;P$10),2,IF(AG277&gt;=P$10,3)))),"")</f>
        <v/>
      </c>
      <c r="AI277" s="194" t="str">
        <f aca="false">IF(B277 &lt;&gt; "",IF(AND('PRINTABLE (per grading)'!H$16="EXAM", 'PRINTABLE (per grading)'!B$13="Prelim"), IF(ISERROR(SUMIF('Exam (LECTURE ONLY)'!D$20:M$20, "CLO5", 'Exam (LECTURE ONLY)'!D279:M279) / 'Exam (LECTURE ONLY)'!AL$10), "", SUMIF('Exam (LECTURE ONLY)'!D$20:M$20, "CLO5", 'Exam (LECTURE ONLY)'!D279:M279) /'Exam (LECTURE ONLY)'!AL$10),
IF(AND('PRINTABLE (per grading)'!H$16="EXAM", 'PRINTABLE (per grading)'!B$13="Midterm"), IF(ISERROR(SUMIF('Exam (LECTURE ONLY)'!O$20:X$20, "CLO5", 'Exam (LECTURE ONLY)'!O279:X279) / 'Exam (LECTURE ONLY)'!AM$10), "", SUMIF('Exam (LECTURE ONLY)'!O$20:X$20, "CLO5", 'Exam (LECTURE ONLY)'!O279:X279) / 'Exam (LECTURE ONLY)'!AM$10),
IF(AND('PRINTABLE (per grading)'!H$16="EXAM", 'PRINTABLE (per grading)'!B$13="Final"), IF(ISERROR(SUMIF('Exam (LECTURE ONLY)'!Z$20:AI$20, "CLO5", 'Exam (LECTURE ONLY)'!Z279:AI279) / 'Exam (LECTURE ONLY)'!AN$10), "", SUMIF('Exam (LECTURE ONLY)'!Z$20:AI$20, "CLO5", 'Exam (LECTURE ONLY)'!Z279:AI279) / 'Exam (LECTURE ONLY)'!AN$10),
IF(AND('PRINTABLE (per grading)'!H$16="OUTPUT", 'PRINTABLE (per grading)'!B$13="Prelim"), IF(ISERROR(SUMIF(OUTPUT!C$20:M$20, "CLO5", OUTPUT!C279:M279) / OUTPUT!AL$10), "", SUMIF(OUTPUT!C$20:M$20, "CLO5", OUTPUT!C279:M279) / OUTPUT!AL$10),
IF(AND('PRINTABLE (per grading)'!H$16="OUTPUT", 'PRINTABLE (per grading)'!B$13="Midterm"), IF(ISERROR(SUMIF(OUTPUT!O$20:Y$20, "CLO5", OUTPUT!O279:Y279) / OUTPUT!AM$10), "", SUMIF(OUTPUT!O$20:Y$20, "CLO5", OUTPUT!O279:Y279) / OUTPUT!AM$10),
IF(AND('PRINTABLE (per grading)'!H$16="OUTPUT", 'PRINTABLE (per grading)'!B$13="Final"), IF(ISERROR(SUMIF(OUTPUT!AA$20:AI$20, "CLO5", OUTPUT!AA279:AI279) / OUTPUT!AN$10), "", SUMIF(OUTPUT!AA$20:AI$20, "CLO5", OUTPUT!AA279:AI279) / OUTPUT!AN$10),
"")))))),"")</f>
        <v/>
      </c>
      <c r="AJ277" s="286" t="str">
        <f aca="false">IF(B277&lt;&gt;"",IF(AI277="","",IF(AI277&lt;0.5,1,IF(AND(AI277&gt;=0.5,AI277&lt;P$10),2,IF(AI277&gt;=P$10,3)))),"")</f>
        <v/>
      </c>
      <c r="AK277" s="287" t="str">
        <f aca="false">IF(B277 &lt;&gt; "",IFERROR(IF(AVERAGE(AG277,AI277)&gt;=P$10,"Y","N"),""),"")</f>
        <v/>
      </c>
      <c r="AL277" s="194" t="str">
        <f aca="false">IF(B277 &lt;&gt; "", IFERROR(IF(C$16 = "PRELIM", SUMIF('Database (LECTURE-RES-PRAC)'!D$14:AG$14, "CLO6", 'Database (LECTURE-RES-PRAC)'!D274:AG274) / 'Grade computation'!F$9, IF(C$16 = "MIDTERM", SUMIF('Database (LECTURE-RES-PRAC)'!AJ$14:BM$14, "CLO6", 'Database (LECTURE-RES-PRAC)'!AJ274:BM274) / 'Grade computation'!G$9, IF(C$16 = "FINAL", SUMIF('Database (LECTURE-RES-PRAC)'!BP$14:CS$14, "CLO6", 'Database (LECTURE-RES-PRAC)'!BP274:CS274) / 'Grade computation'!H$9,""))),""),"")</f>
        <v/>
      </c>
      <c r="AM277" s="286" t="str">
        <f aca="false">IF(B277&lt;&gt;"",IF(AL277="","",IF(AL277&lt;0.5,1,IF(AND(AL277&gt;=0.5,AL277&lt;P$10),2,IF(AL277&gt;=P$10,3)))),"")</f>
        <v/>
      </c>
      <c r="AN277" s="194" t="str">
        <f aca="false">IF(B277 &lt;&gt; "",IF(AND('PRINTABLE (per grading)'!H$16="EXAM", 'PRINTABLE (per grading)'!B$13="Prelim"), IF(ISERROR(SUMIF('Exam (LECTURE ONLY)'!D$20:M$20, "CLO6", 'Exam (LECTURE ONLY)'!D279:M279) / 'Exam (LECTURE ONLY)'!AL$11), "", SUMIF('Exam (LECTURE ONLY)'!D$20:M$20, "CLO6", 'Exam (LECTURE ONLY)'!D279:M279) /'Exam (LECTURE ONLY)'!AL$11),
IF(AND('PRINTABLE (per grading)'!H$16="EXAM", 'PRINTABLE (per grading)'!B$13="Midterm"), IF(ISERROR(SUMIF('Exam (LECTURE ONLY)'!O$20:X$20, "CLO6", 'Exam (LECTURE ONLY)'!O279:X279) / 'Exam (LECTURE ONLY)'!AM$11), "", SUMIF('Exam (LECTURE ONLY)'!O$20:X$20, "CLO6", 'Exam (LECTURE ONLY)'!O279:X279) / 'Exam (LECTURE ONLY)'!AM$11),
IF(AND('PRINTABLE (per grading)'!H$16="EXAM", 'PRINTABLE (per grading)'!B$13="Final"), IF(ISERROR(SUMIF('Exam (LECTURE ONLY)'!Z$20:AI$20, "CLO6", 'Exam (LECTURE ONLY)'!Z279:AI279) / 'Exam (LECTURE ONLY)'!AN$11), "", SUMIF('Exam (LECTURE ONLY)'!Z$20:AI$20, "CLO6", 'Exam (LECTURE ONLY)'!Z279:AI279) / 'Exam (LECTURE ONLY)'!AN$11),
IF(AND('PRINTABLE (per grading)'!H$16="OUTPUT", 'PRINTABLE (per grading)'!B$13="Prelim"), IF(ISERROR(SUMIF(OUTPUT!C$20:M$20, "CLO6", OUTPUT!C279:M279) / OUTPUT!AL$11), "", SUMIF(OUTPUT!C$20:M$20, "CLO6", OUTPUT!C279:M279) / OUTPUT!AL$11),
IF(AND('PRINTABLE (per grading)'!H$16="OUTPUT", 'PRINTABLE (per grading)'!B$13="Midterm"), IF(ISERROR(SUMIF(OUTPUT!O$20:Y$20, "CLO6", OUTPUT!O279:Y279) / OUTPUT!AM$11), "", SUMIF(OUTPUT!O$20:Y$20, "CLO6", OUTPUT!O279:Y279) / OUTPUT!AM$11),
IF(AND('PRINTABLE (per grading)'!H$16="OUTPUT", 'PRINTABLE (per grading)'!B$13="Final"), IF(ISERROR(SUMIF(OUTPUT!AA$20:AI$20, "CLO6", OUTPUT!AA279:AI279) / OUTPUT!AN$11), "", SUMIF(OUTPUT!AA$20:AI$20, "CLO6", OUTPUT!AA279:AI279) / OUTPUT!AN$11),
"")))))),"")</f>
        <v/>
      </c>
      <c r="AO277" s="286" t="str">
        <f aca="false">IF(B277&lt;&gt;"",IF(AN277="","",IF(AN277&lt;0.5,1,IF(AND(AN277&gt;=0.5,AN277&lt;P$10),2,IF(AN277&gt;=P$10,3)))),"")</f>
        <v/>
      </c>
      <c r="AP277" s="287" t="str">
        <f aca="false">IF(B277 &lt;&gt; "",IFERROR(IF(AVERAGE(AL277,AN277)&gt;=P$10,"Y","N"),""),"")</f>
        <v/>
      </c>
      <c r="AQ277" s="194" t="str">
        <f aca="false">IF(B277 &lt;&gt; "", IFERROR(IF(C$16 = "PRELIM", SUMIF('Database (LECTURE-RES-PRAC)'!D$14:AG$14, "CLO7", 'Database (LECTURE-RES-PRAC)'!D274:AG274) / 'Grade computation'!F$10, IF(C$16 = "MIDTERM", SUMIF('Database (LECTURE-RES-PRAC)'!AJ$14:BM$14, "CLO7", 'Database (LECTURE-RES-PRAC)'!AJ274:BM274) / 'Grade computation'!G$10, IF(C$16 = "FINAL", SUMIF('Database (LECTURE-RES-PRAC)'!BP$14:CS$14, "CLO7", 'Database (LECTURE-RES-PRAC)'!BP274:CS274) / 'Grade computation'!H$10,""))),""),"")</f>
        <v/>
      </c>
      <c r="AR277" s="286" t="str">
        <f aca="false">IF(B277&lt;&gt;"",IF(AQ277="","",IF(AQ277&lt;0.5,1,IF(AND(AQ277&gt;=0.5,AQ277&lt;P$10),2,IF(AQ277&gt;=P$10,3)))),"")</f>
        <v/>
      </c>
      <c r="AS277" s="194" t="str">
        <f aca="false">IF(B277 &lt;&gt; "",IF(AND('PRINTABLE (per grading)'!H$16="EXAM", 'PRINTABLE (per grading)'!B$13="Prelim"), IF(ISERROR(SUMIF('Exam (LECTURE ONLY)'!D$20:M$20, "CLO7", 'Exam (LECTURE ONLY)'!D279:M279) / 'Exam (LECTURE ONLY)'!AL$12), "", SUMIF('Exam (LECTURE ONLY)'!D$20:M$20, "CLO7", 'Exam (LECTURE ONLY)'!D279:M279) /'Exam (LECTURE ONLY)'!AL$12),
IF(AND('PRINTABLE (per grading)'!H$16="EXAM", 'PRINTABLE (per grading)'!B$13="Midterm"), IF(ISERROR(SUMIF('Exam (LECTURE ONLY)'!O$20:X$20, "CLO7", 'Exam (LECTURE ONLY)'!O279:X279) / 'Exam (LECTURE ONLY)'!AM$12), "", SUMIF('Exam (LECTURE ONLY)'!O$20:X$20, "CLO7", 'Exam (LECTURE ONLY)'!O279:X279) / 'Exam (LECTURE ONLY)'!AM$12),
IF(AND('PRINTABLE (per grading)'!H$16="EXAM", 'PRINTABLE (per grading)'!B$13="Final"), IF(ISERROR(SUMIF('Exam (LECTURE ONLY)'!Z$20:AI$20, "CLO7", 'Exam (LECTURE ONLY)'!Z279:AI279) / 'Exam (LECTURE ONLY)'!AN$12), "", SUMIF('Exam (LECTURE ONLY)'!Z$20:AI$20, "CLO7", 'Exam (LECTURE ONLY)'!Z279:AI279) / 'Exam (LECTURE ONLY)'!AN$12),
IF(AND('PRINTABLE (per grading)'!H$16="OUTPUT", 'PRINTABLE (per grading)'!B$13="Prelim"), IF(ISERROR(SUMIF(OUTPUT!C$20:M$20, "CLO7", OUTPUT!C279:M279) / OUTPUT!AL$12), "", SUMIF(OUTPUT!C$20:M$20, "CLO7", OUTPUT!C279:M279) / OUTPUT!AL$12),
IF(AND('PRINTABLE (per grading)'!H$16="OUTPUT", 'PRINTABLE (per grading)'!B$13="Midterm"), IF(ISERROR(SUMIF(OUTPUT!O$20:Y$20, "CLO7", OUTPUT!O279:Y279) / OUTPUT!AM$12), "", SUMIF(OUTPUT!O$20:Y$20, "CLO7", OUTPUT!O279:Y279) / OUTPUT!AM$12),
IF(AND('PRINTABLE (per grading)'!H$16="OUTPUT", 'PRINTABLE (per grading)'!B$13="Final"), IF(ISERROR(SUMIF(OUTPUT!AA$20:AI$20, "CLO7", OUTPUT!AA279:AI279) / OUTPUT!AN$12), "", SUMIF(OUTPUT!AA$20:AI$20, "CLO7", OUTPUT!AA279:AI279) / OUTPUT!AN$12),
"")))))),"")</f>
        <v/>
      </c>
      <c r="AT277" s="286" t="str">
        <f aca="false">IF(B277&lt;&gt;"",IF(AS277="","",IF(AS277&lt;0.5,1,IF(AND(AS277&gt;=0.5,AS277&lt;P$10),2,IF(AS277&gt;=P$10,3)))),"")</f>
        <v/>
      </c>
      <c r="AU277" s="287" t="str">
        <f aca="false">IF(B277 &lt;&gt; "",IFERROR(IF(AVERAGE(AQ277,AS277)&gt;=P$10,"Y","N"),""),"")</f>
        <v/>
      </c>
      <c r="AV277" s="194" t="str">
        <f aca="false">IF(B277 &lt;&gt; "", IFERROR(IF(C$16 = "PRELIM", SUMIF('Database (LECTURE-RES-PRAC)'!D$14:AG$14, "CLO8", 'Database (LECTURE-RES-PRAC)'!D274:AG274) / 'Grade computation'!F$11, IF(C$16 = "MIDTERM", SUMIF('Database (LECTURE-RES-PRAC)'!AJ$14:BM$14, "CLO8", 'Database (LECTURE-RES-PRAC)'!AJ274:BM274) / 'Grade computation'!G$11, IF(C$16 = "FINAL", SUMIF('Database (LECTURE-RES-PRAC)'!BP$14:CS$14, "CLO8", 'Database (LECTURE-RES-PRAC)'!BP274:CS274) / 'Grade computation'!H$11,""))),""),"")</f>
        <v/>
      </c>
      <c r="AW277" s="286" t="str">
        <f aca="false">IF(B277&lt;&gt;"",IF(AV277="","",IF(AV277&lt;0.5,1,IF(AND(AV277&gt;=0.5,AV277&lt;P$10),2,IF(AV277&gt;=P$10,3)))),"")</f>
        <v/>
      </c>
      <c r="AX277" s="194" t="str">
        <f aca="false">IF(B277 &lt;&gt; "",IF(AND('PRINTABLE (per grading)'!H$16="EXAM", 'PRINTABLE (per grading)'!B$13="Prelim"), IF(ISERROR(SUMIF('Exam (LECTURE ONLY)'!D$20:M$20, "CLO8", 'Exam (LECTURE ONLY)'!D279:M279) / 'Exam (LECTURE ONLY)'!AL$13), "", SUMIF('Exam (LECTURE ONLY)'!D$20:M$20, "CLO8", 'Exam (LECTURE ONLY)'!D279:M279) /'Exam (LECTURE ONLY)'!AL$13),
IF(AND('PRINTABLE (per grading)'!H$16="EXAM", 'PRINTABLE (per grading)'!B$13="Midterm"), IF(ISERROR(SUMIF('Exam (LECTURE ONLY)'!O$20:X$20, "CLO8", 'Exam (LECTURE ONLY)'!O279:X279) / 'Exam (LECTURE ONLY)'!AM$13), "", SUMIF('Exam (LECTURE ONLY)'!O$20:X$20, "CLO8", 'Exam (LECTURE ONLY)'!O279:X279) / 'Exam (LECTURE ONLY)'!AM$13),
IF(AND('PRINTABLE (per grading)'!H$16="EXAM", 'PRINTABLE (per grading)'!B$13="Final"), IF(ISERROR(SUMIF('Exam (LECTURE ONLY)'!Z$20:AI$20, "CLO8", 'Exam (LECTURE ONLY)'!Z279:AI279) / 'Exam (LECTURE ONLY)'!AN$13), "", SUMIF('Exam (LECTURE ONLY)'!Z$20:AI$20, "CLO8", 'Exam (LECTURE ONLY)'!Z279:AI279) / 'Exam (LECTURE ONLY)'!AN$13),
IF(AND('PRINTABLE (per grading)'!H$16="OUTPUT", 'PRINTABLE (per grading)'!B$13="Prelim"), IF(ISERROR(SUMIF(OUTPUT!C$20:M$20, "CLO8", OUTPUT!C279:M279) / OUTPUT!AL$13), "", SUMIF(OUTPUT!C$20:M$20, "CLO8", OUTPUT!C279:M279) / OUTPUT!AL$13),
IF(AND('PRINTABLE (per grading)'!H$16="OUTPUT", 'PRINTABLE (per grading)'!B$13="Midterm"), IF(ISERROR(SUMIF(OUTPUT!O$20:Y$20, "CLO8", OUTPUT!O279:Y279) / OUTPUT!AM$13), "", SUMIF(OUTPUT!O$20:Y$20, "CLO8", OUTPUT!O279:Y279) / OUTPUT!AM$13),
IF(AND('PRINTABLE (per grading)'!H$16="OUTPUT", 'PRINTABLE (per grading)'!B$13="Final"), IF(ISERROR(SUMIF(OUTPUT!AA$20:AI$20, "CLO8", OUTPUT!AA279:AI279) / OUTPUT!AN$13), "", SUMIF(OUTPUT!AA$20:AI$20, "CLO8", OUTPUT!AA279:AI279) / OUTPUT!AN$13),
"")))))),"")</f>
        <v/>
      </c>
      <c r="AY277" s="286" t="str">
        <f aca="false">IF(B277&lt;&gt;"",IF(AX277="","",IF(AX277&lt;0.5,1,IF(AND(AX277&gt;=0.5,AX277&lt;P$10),2,IF(AX277&gt;=P$10,3)))),"")</f>
        <v/>
      </c>
      <c r="AZ277" s="287" t="str">
        <f aca="false">IF(B277 &lt;&gt; "",IFERROR(IF(AVERAGE(AV277,AX277)&gt;=P$10,"Y","N"),""),"")</f>
        <v/>
      </c>
      <c r="BA277" s="194" t="str">
        <f aca="false">IF(B277 &lt;&gt; "", IFERROR(IF(C$16 = "PRELIM", SUMIF('Database (LECTURE-RES-PRAC)'!D$14:AG$14, "CLO9", 'Database (LECTURE-RES-PRAC)'!D274:AG274) / 'Grade computation'!F$12, IF(C$16 = "MIDTERM", SUMIF('Database (LECTURE-RES-PRAC)'!AJ$14:BM$14, "CLO9", 'Database (LECTURE-RES-PRAC)'!AJ274:BM274) / 'Grade computation'!G$12, IF(C$16 = "FINAL", SUMIF('Database (LECTURE-RES-PRAC)'!BP$14:CS$14, "CLO9", 'Database (LECTURE-RES-PRAC)'!BP274:CS274) / 'Grade computation'!H$12,""))),""),"")</f>
        <v/>
      </c>
      <c r="BB277" s="286" t="str">
        <f aca="false">IF(B277&lt;&gt;"",IF(BA277="","",IF(BA277&lt;0.5,1,IF(AND(BA277&gt;=0.5,BA277&lt;P$10),2,IF(BA277&gt;=P$10,3)))),"")</f>
        <v/>
      </c>
      <c r="BC277" s="194" t="str">
        <f aca="false">IF(B277 &lt;&gt; "",IF(AND('PRINTABLE (per grading)'!H$16="EXAM", 'PRINTABLE (per grading)'!B$13="Prelim"), IF(ISERROR(SUMIF('Exam (LECTURE ONLY)'!D$20:M$20, "CLO9", 'Exam (LECTURE ONLY)'!D279:M279) / 'Exam (LECTURE ONLY)'!AL$14), "", SUMIF('Exam (LECTURE ONLY)'!D$20:M$20, "CLO9", 'Exam (LECTURE ONLY)'!D279:M279) /'Exam (LECTURE ONLY)'!AL$14),
IF(AND('PRINTABLE (per grading)'!H$16="EXAM", 'PRINTABLE (per grading)'!B$13="Midterm"), IF(ISERROR(SUMIF('Exam (LECTURE ONLY)'!O$20:X$20, "CLO9", 'Exam (LECTURE ONLY)'!O279:X279) / 'Exam (LECTURE ONLY)'!AM$14), "", SUMIF('Exam (LECTURE ONLY)'!O$20:X$20, "CLO9", 'Exam (LECTURE ONLY)'!O279:X279) / 'Exam (LECTURE ONLY)'!AM$14),
IF(AND('PRINTABLE (per grading)'!H$16="EXAM", 'PRINTABLE (per grading)'!B$13="Final"), IF(ISERROR(SUMIF('Exam (LECTURE ONLY)'!Z$20:AI$20, "CLO9", 'Exam (LECTURE ONLY)'!Z279:AI279) / 'Exam (LECTURE ONLY)'!AN$14), "", SUMIF('Exam (LECTURE ONLY)'!Z$20:AI$20, "CLO9", 'Exam (LECTURE ONLY)'!Z279:AI279) / 'Exam (LECTURE ONLY)'!AN$14),
IF(AND('PRINTABLE (per grading)'!H$16="OUTPUT", 'PRINTABLE (per grading)'!B$13="Prelim"), IF(ISERROR(SUMIF(OUTPUT!C$20:M$20, "CLO9", OUTPUT!C279:M279) / OUTPUT!AL$14), "", SUMIF(OUTPUT!C$20:M$20, "CLO9", OUTPUT!C279:M279) / OUTPUT!AL$14),
IF(AND('PRINTABLE (per grading)'!H$16="OUTPUT", 'PRINTABLE (per grading)'!B$13="Midterm"), IF(ISERROR(SUMIF(OUTPUT!O$20:Y$20, "CLO9", OUTPUT!O279:Y279) / OUTPUT!AM$14), "", SUMIF(OUTPUT!O$20:Y$20, "CLO9", OUTPUT!O279:Y279) / OUTPUT!AM$14),
IF(AND('PRINTABLE (per grading)'!H$16="OUTPUT", 'PRINTABLE (per grading)'!B$13="Final"), IF(ISERROR(SUMIF(OUTPUT!AA$20:AI$20, "CLO9", OUTPUT!AA279:AI279) / OUTPUT!AN$14), "", SUMIF(OUTPUT!AA$20:AI$20, "CLO9", OUTPUT!AA279:AI279) / OUTPUT!AN$14),
"")))))),"")</f>
        <v/>
      </c>
      <c r="BD277" s="286" t="str">
        <f aca="false">IF(B277&lt;&gt;"",IF(BC277="","",IF(BC277&lt;0.5,1,IF(AND(BC277&gt;=0.5,BC277&lt;P$10),2,IF(BC277&gt;=P$10,3)))),"")</f>
        <v/>
      </c>
      <c r="BE277" s="287" t="str">
        <f aca="false">IF(B277 &lt;&gt; "",IFERROR(IF(AVERAGE(BA277,BC277)&gt;=P$10,"Y","N"),""),"")</f>
        <v/>
      </c>
      <c r="BF277" s="194" t="str">
        <f aca="false">IF(B277 &lt;&gt; "", IFERROR(IF(C$16 = "PRELIM", SUMIF('Database (LECTURE-RES-PRAC)'!D$14:AG$14, "CLO10", 'Database (LECTURE-RES-PRAC)'!D274:AG274) / 'Grade computation'!F$13, IF(C$16 = "MIDTERM", SUMIF('Database (LECTURE-RES-PRAC)'!AJ$14:BM$14, "CLO10", 'Database (LECTURE-RES-PRAC)'!AJ274:BM274) / 'Grade computation'!G$13, IF(C$16 = "FINAL", SUMIF('Database (LECTURE-RES-PRAC)'!BP$14:CS$14, "CLO10", 'Database (LECTURE-RES-PRAC)'!BP274:CS274) / 'Grade computation'!H$13,""))),""),"")</f>
        <v/>
      </c>
      <c r="BG277" s="286" t="str">
        <f aca="false">IF(B277&lt;&gt;"",IF(BF277="","",IF(BF277&lt;0.5,1,IF(AND(BF277&gt;=0.5,BF277&lt;P$10),2,IF(BF277&gt;=P$10,3)))),"")</f>
        <v/>
      </c>
      <c r="BH277" s="194" t="str">
        <f aca="false">IF(B277 &lt;&gt; "",IF(AND('PRINTABLE (per grading)'!H$16="EXAM", 'PRINTABLE (per grading)'!B$13="Prelim"), IF(ISERROR(SUMIF('Exam (LECTURE ONLY)'!D$20:M$20, "CLO10", 'Exam (LECTURE ONLY)'!D279:M279) / 'Exam (LECTURE ONLY)'!AL$15), "", SUMIF('Exam (LECTURE ONLY)'!D$20:M$20, "CLO10", 'Exam (LECTURE ONLY)'!D279:M279) /'Exam (LECTURE ONLY)'!AL$15),
IF(AND('PRINTABLE (per grading)'!H$16="EXAM", 'PRINTABLE (per grading)'!B$13="Midterm"), IF(ISERROR(SUMIF('Exam (LECTURE ONLY)'!O$20:X$20, "CLO10", 'Exam (LECTURE ONLY)'!O279:X279) / 'Exam (LECTURE ONLY)'!AM$15), "", SUMIF('Exam (LECTURE ONLY)'!O$20:X$20, "CLO10", 'Exam (LECTURE ONLY)'!O279:X279) / 'Exam (LECTURE ONLY)'!AM$15),
IF(AND('PRINTABLE (per grading)'!H$16="EXAM", 'PRINTABLE (per grading)'!B$13="Final"), IF(ISERROR(SUMIF('Exam (LECTURE ONLY)'!Z$20:AI$20, "CLO10", 'Exam (LECTURE ONLY)'!Z279:AI279) / 'Exam (LECTURE ONLY)'!AN$15), "", SUMIF('Exam (LECTURE ONLY)'!Z$20:AI$20, "CLO10", 'Exam (LECTURE ONLY)'!Z279:AI279) / 'Exam (LECTURE ONLY)'!AN$15),
IF(AND('PRINTABLE (per grading)'!H$16="OUTPUT", 'PRINTABLE (per grading)'!B$13="Prelim"), IF(ISERROR(SUMIF(OUTPUT!C$20:M$20, "CLO10", OUTPUT!C279:M279) / OUTPUT!AL$15), "", SUMIF(OUTPUT!C$20:M$20, "CLO10", OUTPUT!C279:M279) / OUTPUT!AL$15),
IF(AND('PRINTABLE (per grading)'!H$16="OUTPUT", 'PRINTABLE (per grading)'!B$13="Midterm"), IF(ISERROR(SUMIF(OUTPUT!O$20:Y$20, "CLO10", OUTPUT!O279:Y279) / OUTPUT!AM$15), "", SUMIF(OUTPUT!O$20:Y$20, "CLO10", OUTPUT!O279:Y279) / OUTPUT!AM$15),
IF(AND('PRINTABLE (per grading)'!H$16="OUTPUT", 'PRINTABLE (per grading)'!B$13="Final"), IF(ISERROR(SUMIF(OUTPUT!AA$20:AI$20, "CLO10", OUTPUT!AA279:AI279) / OUTPUT!AN$15), "", SUMIF(OUTPUT!AA$20:AI$20, "CLO10", OUTPUT!AA279:AI279) / OUTPUT!AN$15),
"")))))),"")</f>
        <v/>
      </c>
      <c r="BI277" s="286" t="str">
        <f aca="false">IF(B277&lt;&gt;"",IF(BH277="","",IF(BH277&lt;0.5,1,IF(AND(BH277&gt;=0.5,BH277&lt;P$10),2,IF(BH277&gt;=P$10,3)))),"")</f>
        <v/>
      </c>
      <c r="BJ277" s="287" t="str">
        <f aca="false">IF(B277 &lt;&gt; "",IFERROR(IF(AVERAGE(BF277,BH277)&gt;=P$10,"Y","N"),""),"")</f>
        <v/>
      </c>
      <c r="BK277" s="8"/>
    </row>
    <row r="278" customFormat="false" ht="19.5" hidden="false" customHeight="true" outlineLevel="0" collapsed="false">
      <c r="A278" s="228" t="str">
        <f aca="false">IF(ISBLANK('Database (LECTURE-RES-PRAC)'!A275),"",'Database (LECTURE-RES-PRAC)'!A275)</f>
        <v/>
      </c>
      <c r="B278" s="229" t="str">
        <f aca="false">IF(ISBLANK('Database (LECTURE-RES-PRAC)'!B275),"",'Database (LECTURE-RES-PRAC)'!B275)</f>
        <v/>
      </c>
      <c r="C278" s="230" t="str">
        <f aca="false">IF(B278&lt;&gt;"",IF(C$16="PRELIM",'Grade computation'!C278, IF(C$16="MIDTERM",'Grade computation'!K278, IF(C$16="FINAL",'Grade computation'!S278,""))),"")</f>
        <v/>
      </c>
      <c r="D278" s="231" t="str">
        <f aca="false">IF(B278&lt;&gt;"",IFERROR(IF(B$11="80-20", (((C278/C$19)*X$6)+X$7)*D$18, IF(B$11="60-40", (((C278/C$19)*Y$6)+Y$7)*D$18, 0)),0),"")</f>
        <v/>
      </c>
      <c r="E278" s="230" t="str">
        <f aca="false">IF(B278&lt;&gt;"", IF(C$16="PRELIM",'Grade computation'!E278, IF(C$16="MIDTERM",'Grade computation'!M278, IF(C$16="FINAL",'Grade computation'!U278,""))),"")</f>
        <v/>
      </c>
      <c r="F278" s="232" t="str">
        <f aca="false">IF(B278&lt;&gt;"",IFERROR(IF(B$11="80-20", (((E278/E$19)*X$6)+X$7)*F$18, IF(B$11="60-40", (((E278/E$19)*Y$6)+Y$7)*F$18, 0)),0),"")</f>
        <v/>
      </c>
      <c r="G278" s="233" t="str">
        <f aca="false">IF(B278&lt;&gt;"",IFERROR((D278+F278),0),"")</f>
        <v/>
      </c>
      <c r="H278" s="234" t="str">
        <f aca="false">IF(B278&lt;&gt;"",IF(C$16="PRELIM", 'Grade computation'!H278, IF(C$16="MIDTERM", 'Grade computation'!P278, IF(C$16="FINAL",'Grade computation'!X278, ""))),"")</f>
        <v/>
      </c>
      <c r="I278" s="233" t="str">
        <f aca="false">IF(B278&lt;&gt;"",IFERROR(IF(B$11="80-20", (((H278/H$19)*X$6)+X$7)*I$19, IF(B$11="60-40", (((H278/H$19)*Y$6)+Y$7)*I$19, 0)),0),"")</f>
        <v/>
      </c>
      <c r="J278" s="237" t="str">
        <f aca="false">IFERROR((G278+I278),"")</f>
        <v/>
      </c>
      <c r="K278" s="183" t="str">
        <f aca="false">IFERROR(IF(J278="","",IF(J278&gt;=75,"PASSED","FAILED")),"")</f>
        <v/>
      </c>
      <c r="L278" s="183"/>
      <c r="M278" s="194" t="str">
        <f aca="false">IF(B278 &lt;&gt; "", IFERROR(IF(C$16 = "PRELIM", SUMIF('Database (LECTURE-RES-PRAC)'!D$14:AG$14, "CLO1", 'Database (LECTURE-RES-PRAC)'!D275:AG275) / 'Grade computation'!F$4, IF(C$16 = "MIDTERM", SUMIF('Database (LECTURE-RES-PRAC)'!AJ$14:BM$14, "CLO1", 'Database (LECTURE-RES-PRAC)'!AJ275:BM275) / 'Grade computation'!G$4, IF(C$16 = "FINAL", SUMIF('Database (LECTURE-RES-PRAC)'!BP$14:CS$14, "CLO1", 'Database (LECTURE-RES-PRAC)'!BP275:CS275) / 'Grade computation'!H$4,""))),""),"")</f>
        <v/>
      </c>
      <c r="N278" s="286" t="str">
        <f aca="false">IF(B278&lt;&gt;"",IF(M278="","",IF(M278&lt;0.5,1,IF(AND(M278&gt;=0.5,M278&lt;P$10),2,IF(M278&gt;=P$10,3)))),"")</f>
        <v/>
      </c>
      <c r="O278" s="194" t="str">
        <f aca="false">IF(B278 &lt;&gt; "",IF(AND('PRINTABLE (per grading)'!H$16="EXAM", 'PRINTABLE (per grading)'!B$13="Prelim"), IF(ISERROR(SUMIF('Exam (LECTURE ONLY)'!D$20:M$20, "CLO1", 'Exam (LECTURE ONLY)'!D280:M280) / 'Exam (LECTURE ONLY)'!AL$6), "", SUMIF('Exam (LECTURE ONLY)'!D$20:M$20, "CLO1", 'Exam (LECTURE ONLY)'!D280:M280) /'Exam (LECTURE ONLY)'!AL$6),
IF(AND('PRINTABLE (per grading)'!H$16="EXAM", 'PRINTABLE (per grading)'!B$13="Midterm"), IF(ISERROR(SUMIF('Exam (LECTURE ONLY)'!O$20:X$20, "CLO1", 'Exam (LECTURE ONLY)'!O280:X280) / 'Exam (LECTURE ONLY)'!AM$6), "", SUMIF('Exam (LECTURE ONLY)'!O$20:X$20, "CLO1", 'Exam (LECTURE ONLY)'!O280:X280) / 'Exam (LECTURE ONLY)'!AM$6),
IF(AND('PRINTABLE (per grading)'!H$16="EXAM", 'PRINTABLE (per grading)'!B$13="Final"), IF(ISERROR(SUMIF('Exam (LECTURE ONLY)'!Z$20:AI$20, "CLO1", 'Exam (LECTURE ONLY)'!Z280:AI280) / 'Exam (LECTURE ONLY)'!AN$6), "", SUMIF('Exam (LECTURE ONLY)'!Z$20:AI$20, "CLO1", 'Exam (LECTURE ONLY)'!Z280:AI280) / 'Exam (LECTURE ONLY)'!AN$6),
IF(AND('PRINTABLE (per grading)'!H$16="OUTPUT", 'PRINTABLE (per grading)'!B$13="Prelim"), IF(ISERROR(SUMIF(OUTPUT!C$20:M$20, "CLO1", OUTPUT!C280:M280) / OUTPUT!AL$6), "", SUMIF(OUTPUT!C$20:M$20, "CLO1", OUTPUT!C280:M280) / OUTPUT!AL$6),
IF(AND('PRINTABLE (per grading)'!H$16="OUTPUT", 'PRINTABLE (per grading)'!B$13="Midterm"), IF(ISERROR(SUMIF(OUTPUT!O$20:Y$20, "CLO1", OUTPUT!O280:Y280) / OUTPUT!AM$6), "", SUMIF(OUTPUT!O$20:Y$20, "CLO1", OUTPUT!O280:Y280) / OUTPUT!AM$6),
IF(AND('PRINTABLE (per grading)'!H$16="OUTPUT", 'PRINTABLE (per grading)'!B$13="Final"), IF(ISERROR(SUMIF(OUTPUT!AA$20:AI$20, "CLO1", OUTPUT!AA280:AI280) / OUTPUT!AN$6), "", SUMIF(OUTPUT!AA$20:AI$20, "CLO1", OUTPUT!AA280:AI280) / OUTPUT!AN$6),
"")))))),"")</f>
        <v/>
      </c>
      <c r="P278" s="286" t="str">
        <f aca="false">IF(B278&lt;&gt;"",IF(O278="","",IF(O278&lt;0.5,1,IF(AND(O278&gt;=0.5,O278&lt;P$10),2,IF(O278&gt;=P$10,3)))),"")</f>
        <v/>
      </c>
      <c r="Q278" s="287" t="str">
        <f aca="false">IF(B278 &lt;&gt; "",IFERROR(IF(AVERAGE(M278,O278)&gt;=P$10,"Y","N"),""),"")</f>
        <v/>
      </c>
      <c r="R278" s="194" t="str">
        <f aca="false">IF(B278 &lt;&gt; "", IFERROR(IF(C$16 = "PRELIM", SUMIF('Database (LECTURE-RES-PRAC)'!D$14:AG$14, "CLO2", 'Database (LECTURE-RES-PRAC)'!D275:AG275) / 'Grade computation'!F$5, IF(C$16 = "MIDTERM", SUMIF('Database (LECTURE-RES-PRAC)'!AJ$14:BM$14, "CLO2", 'Database (LECTURE-RES-PRAC)'!AJ275:BM275) / 'Grade computation'!G$5, IF(C$16 = "FINAL", SUMIF('Database (LECTURE-RES-PRAC)'!BP$14:CS$14, "CLO2", 'Database (LECTURE-RES-PRAC)'!BP275:CS275) / 'Grade computation'!H$5,""))),""),"")</f>
        <v/>
      </c>
      <c r="S278" s="286" t="str">
        <f aca="false">IF(B278&lt;&gt;"",IF(R278="","",IF(R278&lt;0.5,1,IF(AND(R278&gt;=0.5,R278&lt;P$10),2,IF(R278&gt;=P$10,3)))),"")</f>
        <v/>
      </c>
      <c r="T278" s="194" t="str">
        <f aca="false">IF(B278 &lt;&gt; "",IF(AND('PRINTABLE (per grading)'!H$16="EXAM", 'PRINTABLE (per grading)'!B$13="Prelim"), IF(ISERROR(SUMIF('Exam (LECTURE ONLY)'!D$20:M$20, "CLO2", 'Exam (LECTURE ONLY)'!D280:M280) / 'Exam (LECTURE ONLY)'!AL$7), "", SUMIF('Exam (LECTURE ONLY)'!D$20:M$20, "CLO2", 'Exam (LECTURE ONLY)'!D280:M280) /'Exam (LECTURE ONLY)'!AL$7),
IF(AND('PRINTABLE (per grading)'!H$16="EXAM", 'PRINTABLE (per grading)'!B$13="Midterm"), IF(ISERROR(SUMIF('Exam (LECTURE ONLY)'!O$20:X$20, "CLO2", 'Exam (LECTURE ONLY)'!O280:X280) / 'Exam (LECTURE ONLY)'!AM$7), "", SUMIF('Exam (LECTURE ONLY)'!O$20:X$20, "CLO2", 'Exam (LECTURE ONLY)'!O280:X280) / 'Exam (LECTURE ONLY)'!AM$7),
IF(AND('PRINTABLE (per grading)'!H$16="EXAM", 'PRINTABLE (per grading)'!B$13="Final"), IF(ISERROR(SUMIF('Exam (LECTURE ONLY)'!Z$20:AI$20, "CLO2", 'Exam (LECTURE ONLY)'!Z280:AI280) / 'Exam (LECTURE ONLY)'!AN$7), "", SUMIF('Exam (LECTURE ONLY)'!Z$20:AI$20, "CLO2", 'Exam (LECTURE ONLY)'!Z280:AI280) / 'Exam (LECTURE ONLY)'!AN$7),
IF(AND('PRINTABLE (per grading)'!H$16="OUTPUT", 'PRINTABLE (per grading)'!B$13="Prelim"), IF(ISERROR(SUMIF(OUTPUT!C$20:M$20, "CLO2", OUTPUT!C280:M280) / OUTPUT!AL$7), "", SUMIF(OUTPUT!C$20:M$20, "CLO2", OUTPUT!C280:M280) / OUTPUT!AL$7),
IF(AND('PRINTABLE (per grading)'!H$16="OUTPUT", 'PRINTABLE (per grading)'!B$13="Midterm"), IF(ISERROR(SUMIF(OUTPUT!O$20:Y$20, "CLO2", OUTPUT!O280:Y280) / OUTPUT!AM$7), "", SUMIF(OUTPUT!O$20:Y$20, "CLO2", OUTPUT!O280:Y280) / OUTPUT!AM$7),
IF(AND('PRINTABLE (per grading)'!H$16="OUTPUT", 'PRINTABLE (per grading)'!B$13="Final"), IF(ISERROR(SUMIF(OUTPUT!AA$20:AI$20, "CLO2", OUTPUT!AA280:AI280) / OUTPUT!AN$7), "", SUMIF(OUTPUT!AA$20:AI$20, "CLO2", OUTPUT!AA280:AI280) / OUTPUT!AN$7),
"")))))),"")</f>
        <v/>
      </c>
      <c r="U278" s="286" t="str">
        <f aca="false">IF(B278&lt;&gt;"",IF(T278="","",IF(T278&lt;0.5,1,IF(AND(T278&gt;=0.5,T278&lt;P$10),2,IF(T278&gt;=P$10,3)))),"")</f>
        <v/>
      </c>
      <c r="V278" s="287" t="str">
        <f aca="false">IF(B278 &lt;&gt; "",IFERROR(IF(AVERAGE(R278,T278)&gt;=P$10,"Y","N"),""),"")</f>
        <v/>
      </c>
      <c r="W278" s="194" t="str">
        <f aca="false">IF(B278 &lt;&gt; "", IFERROR(IF(C$16 = "PRELIM", SUMIF('Database (LECTURE-RES-PRAC)'!D$14:AG$14, "CLO3", 'Database (LECTURE-RES-PRAC)'!D275:AG275) / 'Grade computation'!F$6, IF(C$16 = "MIDTERM", SUMIF('Database (LECTURE-RES-PRAC)'!AJ$14:BM$14, "CLO3", 'Database (LECTURE-RES-PRAC)'!AJ275:BM275) / 'Grade computation'!G$6, IF(C$16 = "FINAL", SUMIF('Database (LECTURE-RES-PRAC)'!BP$14:CS$14, "CLO3", 'Database (LECTURE-RES-PRAC)'!BP275:CS275) / 'Grade computation'!H$6,""))),""),"")</f>
        <v/>
      </c>
      <c r="X278" s="286" t="str">
        <f aca="false">IF(B278&lt;&gt;"",IF(W278="","",IF(W278&lt;0.5,1,IF(AND(W278&gt;=0.5,W278&lt;P$10),2,IF(W278&gt;=P$10,3)))),"")</f>
        <v/>
      </c>
      <c r="Y278" s="194" t="str">
        <f aca="false">IF(B278 &lt;&gt; "",IF(AND('PRINTABLE (per grading)'!H$16="EXAM", 'PRINTABLE (per grading)'!B$13="Prelim"), IF(ISERROR(SUMIF('Exam (LECTURE ONLY)'!D$20:M$20, "CLO3", 'Exam (LECTURE ONLY)'!D280:M280) / 'Exam (LECTURE ONLY)'!AL$8), "", SUMIF('Exam (LECTURE ONLY)'!D$20:M$20, "CLO3", 'Exam (LECTURE ONLY)'!D280:M280) /'Exam (LECTURE ONLY)'!AL$8),
IF(AND('PRINTABLE (per grading)'!H$16="EXAM", 'PRINTABLE (per grading)'!B$13="Midterm"), IF(ISERROR(SUMIF('Exam (LECTURE ONLY)'!O$20:X$20, "CLO3", 'Exam (LECTURE ONLY)'!O280:X280) / 'Exam (LECTURE ONLY)'!AM$8), "", SUMIF('Exam (LECTURE ONLY)'!O$20:X$20, "CLO3", 'Exam (LECTURE ONLY)'!O280:X280) / 'Exam (LECTURE ONLY)'!AM$8),
IF(AND('PRINTABLE (per grading)'!H$16="EXAM", 'PRINTABLE (per grading)'!B$13="Final"), IF(ISERROR(SUMIF('Exam (LECTURE ONLY)'!Z$20:AI$20, "CLO3", 'Exam (LECTURE ONLY)'!Z280:AI280) / 'Exam (LECTURE ONLY)'!AN$8), "", SUMIF('Exam (LECTURE ONLY)'!Z$20:AI$20, "CLO3", 'Exam (LECTURE ONLY)'!Z280:AI280) / 'Exam (LECTURE ONLY)'!AN$8),
IF(AND('PRINTABLE (per grading)'!H$16="OUTPUT", 'PRINTABLE (per grading)'!B$13="Prelim"), IF(ISERROR(SUMIF(OUTPUT!C$20:M$20, "CLO3", OUTPUT!C280:M280) / OUTPUT!AL$8), "", SUMIF(OUTPUT!C$20:M$20, "CLO3", OUTPUT!C280:M280) / OUTPUT!AL$8),
IF(AND('PRINTABLE (per grading)'!H$16="OUTPUT", 'PRINTABLE (per grading)'!B$13="Midterm"), IF(ISERROR(SUMIF(OUTPUT!O$20:Y$20, "CLO3", OUTPUT!O280:Y280) / OUTPUT!AM$8), "", SUMIF(OUTPUT!O$20:Y$20, "CLO3", OUTPUT!O280:Y280) / OUTPUT!AM$8),
IF(AND('PRINTABLE (per grading)'!H$16="OUTPUT", 'PRINTABLE (per grading)'!B$13="Final"), IF(ISERROR(SUMIF(OUTPUT!AA$20:AI$20, "CLO3", OUTPUT!AA280:AI280) / OUTPUT!AN$8), "", SUMIF(OUTPUT!AA$20:AI$20, "CLO3", OUTPUT!AA280:AI280) / OUTPUT!AN$8),
"" )))))),"")</f>
        <v/>
      </c>
      <c r="Z278" s="286" t="str">
        <f aca="false">IF(B278&lt;&gt;"",IF(Y278="","",IF(Y278&lt;0.5,1,IF(AND(Y278&gt;=0.5,Y278&lt;P$10),2,IF(Y278&gt;=P$10,3)))),"")</f>
        <v/>
      </c>
      <c r="AA278" s="287" t="str">
        <f aca="false">IF(B278 &lt;&gt; "",IFERROR(IF(AVERAGE(W278,Y278)&gt;=P$10,"Y","N"),""),"")</f>
        <v/>
      </c>
      <c r="AB278" s="194" t="str">
        <f aca="false">IF(B278 &lt;&gt; "", IFERROR(IF(C$16 = "PRELIM", SUMIF('Database (LECTURE-RES-PRAC)'!D$14:AG$14, "CLO4", 'Database (LECTURE-RES-PRAC)'!D275:AG275) / 'Grade computation'!F$7, IF(C$16 = "MIDTERM", SUMIF('Database (LECTURE-RES-PRAC)'!AJ$14:BM$14, "CLO4", 'Database (LECTURE-RES-PRAC)'!AJ275:BM275) / 'Grade computation'!G$7, IF(C$16 = "FINAL", SUMIF('Database (LECTURE-RES-PRAC)'!BP$14:CS$14, "CLO4", 'Database (LECTURE-RES-PRAC)'!BP275:CS275) / 'Grade computation'!H$7,""))),""),"")</f>
        <v/>
      </c>
      <c r="AC278" s="286" t="str">
        <f aca="false">IF(B278&lt;&gt;"",IF(AB278="","",IF(AB278&lt;0.5,1,IF(AND(AB278&gt;=0.5,AB278&lt;P$10),2,IF(AB278&gt;=P$10,3)))),"")</f>
        <v/>
      </c>
      <c r="AD278" s="194" t="str">
        <f aca="false">IF(B278 &lt;&gt; "",IF(AND('PRINTABLE (per grading)'!H$16="EXAM", 'PRINTABLE (per grading)'!B$13="Prelim"), IF(ISERROR(SUMIF('Exam (LECTURE ONLY)'!D$20:M$20, "CLO4", 'Exam (LECTURE ONLY)'!D280:M280) / 'Exam (LECTURE ONLY)'!AL$9), "", SUMIF('Exam (LECTURE ONLY)'!D$20:M$20, "CLO4", 'Exam (LECTURE ONLY)'!D280:M280) /'Exam (LECTURE ONLY)'!AL$9),
IF(AND('PRINTABLE (per grading)'!H$16="EXAM", 'PRINTABLE (per grading)'!B$13="Midterm"), IF(ISERROR(SUMIF('Exam (LECTURE ONLY)'!O$20:X$20, "CLO4", 'Exam (LECTURE ONLY)'!O280:X280) / 'Exam (LECTURE ONLY)'!AM$9), "", SUMIF('Exam (LECTURE ONLY)'!O$20:X$20, "CLO4", 'Exam (LECTURE ONLY)'!O280:X280) / 'Exam (LECTURE ONLY)'!AM$9),
IF(AND('PRINTABLE (per grading)'!H$16="EXAM", 'PRINTABLE (per grading)'!B$13="Final"), IF(ISERROR(SUMIF('Exam (LECTURE ONLY)'!Z$20:AI$20, "CLO4", 'Exam (LECTURE ONLY)'!Z280:AI280) / 'Exam (LECTURE ONLY)'!AN$9), "", SUMIF('Exam (LECTURE ONLY)'!Z$20:AI$20, "CLO4", 'Exam (LECTURE ONLY)'!Z280:AI280) / 'Exam (LECTURE ONLY)'!AN$9),
IF(AND('PRINTABLE (per grading)'!H$16="OUTPUT", 'PRINTABLE (per grading)'!B$13="Prelim"), IF(ISERROR(SUMIF(OUTPUT!C$20:M$20, "CLO4", OUTPUT!C280:M280) / OUTPUT!AL$9), "", SUMIF(OUTPUT!C$20:M$20, "CLO4", OUTPUT!C280:M280) / OUTPUT!AL$9),
IF(AND('PRINTABLE (per grading)'!H$16="OUTPUT", 'PRINTABLE (per grading)'!B$13="Midterm"), IF(ISERROR(SUMIF(OUTPUT!O$20:Y$20, "CLO4", OUTPUT!O280:Y280) / OUTPUT!AM$9), "", SUMIF(OUTPUT!O$20:Y$20, "CLO4", OUTPUT!O280:Y280) / OUTPUT!AM$9),
IF(AND('PRINTABLE (per grading)'!H$16="OUTPUT", 'PRINTABLE (per grading)'!B$13="Final"), IF(ISERROR(SUMIF(OUTPUT!AA$20:AI$20, "CLO4", OUTPUT!AA280:AI280) / OUTPUT!AN$9), "", SUMIF(OUTPUT!AA$20:AI$20, "CLO4", OUTPUT!AA280:AI280) / OUTPUT!AN$9),
"")))))),"")</f>
        <v/>
      </c>
      <c r="AE278" s="286" t="str">
        <f aca="false">IF(B278&lt;&gt;"",IF(AD278="","",IF(AD278&lt;0.5,1,IF(AND(AD278&gt;=0.5,AD278&lt;P$10),2,IF(AD278&gt;=P$10,3)))),"")</f>
        <v/>
      </c>
      <c r="AF278" s="287" t="str">
        <f aca="false">IF(B278 &lt;&gt; "",IFERROR(IF(AVERAGE(AB278,AD278)&gt;=P$10,"Y","N"),""),"")</f>
        <v/>
      </c>
      <c r="AG278" s="194" t="str">
        <f aca="false">IF(B278 &lt;&gt; "", IFERROR(IF(C$16 = "PRELIM", SUMIF('Database (LECTURE-RES-PRAC)'!D$14:AG$14, "CLO5", 'Database (LECTURE-RES-PRAC)'!D275:AG275) / 'Grade computation'!F$8, IF(C$16 = "MIDTERM", SUMIF('Database (LECTURE-RES-PRAC)'!AJ$14:BM$14, "CLO5", 'Database (LECTURE-RES-PRAC)'!AJ275:BM275) / 'Grade computation'!G$8, IF(C$16 = "FINAL", SUMIF('Database (LECTURE-RES-PRAC)'!BP$14:CS$14, "CLO5", 'Database (LECTURE-RES-PRAC)'!BP275:CS275) / 'Grade computation'!H$8,""))),""),"")</f>
        <v/>
      </c>
      <c r="AH278" s="286" t="str">
        <f aca="false">IF(B278&lt;&gt;"",IF(AG278="","",IF(AG278&lt;0.5,1,IF(AND(AG278&gt;=0.5,AG278&lt;P$10),2,IF(AG278&gt;=P$10,3)))),"")</f>
        <v/>
      </c>
      <c r="AI278" s="194" t="str">
        <f aca="false">IF(B278 &lt;&gt; "",IF(AND('PRINTABLE (per grading)'!H$16="EXAM", 'PRINTABLE (per grading)'!B$13="Prelim"), IF(ISERROR(SUMIF('Exam (LECTURE ONLY)'!D$20:M$20, "CLO5", 'Exam (LECTURE ONLY)'!D280:M280) / 'Exam (LECTURE ONLY)'!AL$10), "", SUMIF('Exam (LECTURE ONLY)'!D$20:M$20, "CLO5", 'Exam (LECTURE ONLY)'!D280:M280) /'Exam (LECTURE ONLY)'!AL$10),
IF(AND('PRINTABLE (per grading)'!H$16="EXAM", 'PRINTABLE (per grading)'!B$13="Midterm"), IF(ISERROR(SUMIF('Exam (LECTURE ONLY)'!O$20:X$20, "CLO5", 'Exam (LECTURE ONLY)'!O280:X280) / 'Exam (LECTURE ONLY)'!AM$10), "", SUMIF('Exam (LECTURE ONLY)'!O$20:X$20, "CLO5", 'Exam (LECTURE ONLY)'!O280:X280) / 'Exam (LECTURE ONLY)'!AM$10),
IF(AND('PRINTABLE (per grading)'!H$16="EXAM", 'PRINTABLE (per grading)'!B$13="Final"), IF(ISERROR(SUMIF('Exam (LECTURE ONLY)'!Z$20:AI$20, "CLO5", 'Exam (LECTURE ONLY)'!Z280:AI280) / 'Exam (LECTURE ONLY)'!AN$10), "", SUMIF('Exam (LECTURE ONLY)'!Z$20:AI$20, "CLO5", 'Exam (LECTURE ONLY)'!Z280:AI280) / 'Exam (LECTURE ONLY)'!AN$10),
IF(AND('PRINTABLE (per grading)'!H$16="OUTPUT", 'PRINTABLE (per grading)'!B$13="Prelim"), IF(ISERROR(SUMIF(OUTPUT!C$20:M$20, "CLO5", OUTPUT!C280:M280) / OUTPUT!AL$10), "", SUMIF(OUTPUT!C$20:M$20, "CLO5", OUTPUT!C280:M280) / OUTPUT!AL$10),
IF(AND('PRINTABLE (per grading)'!H$16="OUTPUT", 'PRINTABLE (per grading)'!B$13="Midterm"), IF(ISERROR(SUMIF(OUTPUT!O$20:Y$20, "CLO5", OUTPUT!O280:Y280) / OUTPUT!AM$10), "", SUMIF(OUTPUT!O$20:Y$20, "CLO5", OUTPUT!O280:Y280) / OUTPUT!AM$10),
IF(AND('PRINTABLE (per grading)'!H$16="OUTPUT", 'PRINTABLE (per grading)'!B$13="Final"), IF(ISERROR(SUMIF(OUTPUT!AA$20:AI$20, "CLO5", OUTPUT!AA280:AI280) / OUTPUT!AN$10), "", SUMIF(OUTPUT!AA$20:AI$20, "CLO5", OUTPUT!AA280:AI280) / OUTPUT!AN$10),
"")))))),"")</f>
        <v/>
      </c>
      <c r="AJ278" s="286" t="str">
        <f aca="false">IF(B278&lt;&gt;"",IF(AI278="","",IF(AI278&lt;0.5,1,IF(AND(AI278&gt;=0.5,AI278&lt;P$10),2,IF(AI278&gt;=P$10,3)))),"")</f>
        <v/>
      </c>
      <c r="AK278" s="287" t="str">
        <f aca="false">IF(B278 &lt;&gt; "",IFERROR(IF(AVERAGE(AG278,AI278)&gt;=P$10,"Y","N"),""),"")</f>
        <v/>
      </c>
      <c r="AL278" s="194" t="str">
        <f aca="false">IF(B278 &lt;&gt; "", IFERROR(IF(C$16 = "PRELIM", SUMIF('Database (LECTURE-RES-PRAC)'!D$14:AG$14, "CLO6", 'Database (LECTURE-RES-PRAC)'!D275:AG275) / 'Grade computation'!F$9, IF(C$16 = "MIDTERM", SUMIF('Database (LECTURE-RES-PRAC)'!AJ$14:BM$14, "CLO6", 'Database (LECTURE-RES-PRAC)'!AJ275:BM275) / 'Grade computation'!G$9, IF(C$16 = "FINAL", SUMIF('Database (LECTURE-RES-PRAC)'!BP$14:CS$14, "CLO6", 'Database (LECTURE-RES-PRAC)'!BP275:CS275) / 'Grade computation'!H$9,""))),""),"")</f>
        <v/>
      </c>
      <c r="AM278" s="286" t="str">
        <f aca="false">IF(B278&lt;&gt;"",IF(AL278="","",IF(AL278&lt;0.5,1,IF(AND(AL278&gt;=0.5,AL278&lt;P$10),2,IF(AL278&gt;=P$10,3)))),"")</f>
        <v/>
      </c>
      <c r="AN278" s="194" t="str">
        <f aca="false">IF(B278 &lt;&gt; "",IF(AND('PRINTABLE (per grading)'!H$16="EXAM", 'PRINTABLE (per grading)'!B$13="Prelim"), IF(ISERROR(SUMIF('Exam (LECTURE ONLY)'!D$20:M$20, "CLO6", 'Exam (LECTURE ONLY)'!D280:M280) / 'Exam (LECTURE ONLY)'!AL$11), "", SUMIF('Exam (LECTURE ONLY)'!D$20:M$20, "CLO6", 'Exam (LECTURE ONLY)'!D280:M280) /'Exam (LECTURE ONLY)'!AL$11),
IF(AND('PRINTABLE (per grading)'!H$16="EXAM", 'PRINTABLE (per grading)'!B$13="Midterm"), IF(ISERROR(SUMIF('Exam (LECTURE ONLY)'!O$20:X$20, "CLO6", 'Exam (LECTURE ONLY)'!O280:X280) / 'Exam (LECTURE ONLY)'!AM$11), "", SUMIF('Exam (LECTURE ONLY)'!O$20:X$20, "CLO6", 'Exam (LECTURE ONLY)'!O280:X280) / 'Exam (LECTURE ONLY)'!AM$11),
IF(AND('PRINTABLE (per grading)'!H$16="EXAM", 'PRINTABLE (per grading)'!B$13="Final"), IF(ISERROR(SUMIF('Exam (LECTURE ONLY)'!Z$20:AI$20, "CLO6", 'Exam (LECTURE ONLY)'!Z280:AI280) / 'Exam (LECTURE ONLY)'!AN$11), "", SUMIF('Exam (LECTURE ONLY)'!Z$20:AI$20, "CLO6", 'Exam (LECTURE ONLY)'!Z280:AI280) / 'Exam (LECTURE ONLY)'!AN$11),
IF(AND('PRINTABLE (per grading)'!H$16="OUTPUT", 'PRINTABLE (per grading)'!B$13="Prelim"), IF(ISERROR(SUMIF(OUTPUT!C$20:M$20, "CLO6", OUTPUT!C280:M280) / OUTPUT!AL$11), "", SUMIF(OUTPUT!C$20:M$20, "CLO6", OUTPUT!C280:M280) / OUTPUT!AL$11),
IF(AND('PRINTABLE (per grading)'!H$16="OUTPUT", 'PRINTABLE (per grading)'!B$13="Midterm"), IF(ISERROR(SUMIF(OUTPUT!O$20:Y$20, "CLO6", OUTPUT!O280:Y280) / OUTPUT!AM$11), "", SUMIF(OUTPUT!O$20:Y$20, "CLO6", OUTPUT!O280:Y280) / OUTPUT!AM$11),
IF(AND('PRINTABLE (per grading)'!H$16="OUTPUT", 'PRINTABLE (per grading)'!B$13="Final"), IF(ISERROR(SUMIF(OUTPUT!AA$20:AI$20, "CLO6", OUTPUT!AA280:AI280) / OUTPUT!AN$11), "", SUMIF(OUTPUT!AA$20:AI$20, "CLO6", OUTPUT!AA280:AI280) / OUTPUT!AN$11),
"")))))),"")</f>
        <v/>
      </c>
      <c r="AO278" s="286" t="str">
        <f aca="false">IF(B278&lt;&gt;"",IF(AN278="","",IF(AN278&lt;0.5,1,IF(AND(AN278&gt;=0.5,AN278&lt;P$10),2,IF(AN278&gt;=P$10,3)))),"")</f>
        <v/>
      </c>
      <c r="AP278" s="287" t="str">
        <f aca="false">IF(B278 &lt;&gt; "",IFERROR(IF(AVERAGE(AL278,AN278)&gt;=P$10,"Y","N"),""),"")</f>
        <v/>
      </c>
      <c r="AQ278" s="194" t="str">
        <f aca="false">IF(B278 &lt;&gt; "", IFERROR(IF(C$16 = "PRELIM", SUMIF('Database (LECTURE-RES-PRAC)'!D$14:AG$14, "CLO7", 'Database (LECTURE-RES-PRAC)'!D275:AG275) / 'Grade computation'!F$10, IF(C$16 = "MIDTERM", SUMIF('Database (LECTURE-RES-PRAC)'!AJ$14:BM$14, "CLO7", 'Database (LECTURE-RES-PRAC)'!AJ275:BM275) / 'Grade computation'!G$10, IF(C$16 = "FINAL", SUMIF('Database (LECTURE-RES-PRAC)'!BP$14:CS$14, "CLO7", 'Database (LECTURE-RES-PRAC)'!BP275:CS275) / 'Grade computation'!H$10,""))),""),"")</f>
        <v/>
      </c>
      <c r="AR278" s="286" t="str">
        <f aca="false">IF(B278&lt;&gt;"",IF(AQ278="","",IF(AQ278&lt;0.5,1,IF(AND(AQ278&gt;=0.5,AQ278&lt;P$10),2,IF(AQ278&gt;=P$10,3)))),"")</f>
        <v/>
      </c>
      <c r="AS278" s="194" t="str">
        <f aca="false">IF(B278 &lt;&gt; "",IF(AND('PRINTABLE (per grading)'!H$16="EXAM", 'PRINTABLE (per grading)'!B$13="Prelim"), IF(ISERROR(SUMIF('Exam (LECTURE ONLY)'!D$20:M$20, "CLO7", 'Exam (LECTURE ONLY)'!D280:M280) / 'Exam (LECTURE ONLY)'!AL$12), "", SUMIF('Exam (LECTURE ONLY)'!D$20:M$20, "CLO7", 'Exam (LECTURE ONLY)'!D280:M280) /'Exam (LECTURE ONLY)'!AL$12),
IF(AND('PRINTABLE (per grading)'!H$16="EXAM", 'PRINTABLE (per grading)'!B$13="Midterm"), IF(ISERROR(SUMIF('Exam (LECTURE ONLY)'!O$20:X$20, "CLO7", 'Exam (LECTURE ONLY)'!O280:X280) / 'Exam (LECTURE ONLY)'!AM$12), "", SUMIF('Exam (LECTURE ONLY)'!O$20:X$20, "CLO7", 'Exam (LECTURE ONLY)'!O280:X280) / 'Exam (LECTURE ONLY)'!AM$12),
IF(AND('PRINTABLE (per grading)'!H$16="EXAM", 'PRINTABLE (per grading)'!B$13="Final"), IF(ISERROR(SUMIF('Exam (LECTURE ONLY)'!Z$20:AI$20, "CLO7", 'Exam (LECTURE ONLY)'!Z280:AI280) / 'Exam (LECTURE ONLY)'!AN$12), "", SUMIF('Exam (LECTURE ONLY)'!Z$20:AI$20, "CLO7", 'Exam (LECTURE ONLY)'!Z280:AI280) / 'Exam (LECTURE ONLY)'!AN$12),
IF(AND('PRINTABLE (per grading)'!H$16="OUTPUT", 'PRINTABLE (per grading)'!B$13="Prelim"), IF(ISERROR(SUMIF(OUTPUT!C$20:M$20, "CLO7", OUTPUT!C280:M280) / OUTPUT!AL$12), "", SUMIF(OUTPUT!C$20:M$20, "CLO7", OUTPUT!C280:M280) / OUTPUT!AL$12),
IF(AND('PRINTABLE (per grading)'!H$16="OUTPUT", 'PRINTABLE (per grading)'!B$13="Midterm"), IF(ISERROR(SUMIF(OUTPUT!O$20:Y$20, "CLO7", OUTPUT!O280:Y280) / OUTPUT!AM$12), "", SUMIF(OUTPUT!O$20:Y$20, "CLO7", OUTPUT!O280:Y280) / OUTPUT!AM$12),
IF(AND('PRINTABLE (per grading)'!H$16="OUTPUT", 'PRINTABLE (per grading)'!B$13="Final"), IF(ISERROR(SUMIF(OUTPUT!AA$20:AI$20, "CLO7", OUTPUT!AA280:AI280) / OUTPUT!AN$12), "", SUMIF(OUTPUT!AA$20:AI$20, "CLO7", OUTPUT!AA280:AI280) / OUTPUT!AN$12),
"")))))),"")</f>
        <v/>
      </c>
      <c r="AT278" s="286" t="str">
        <f aca="false">IF(B278&lt;&gt;"",IF(AS278="","",IF(AS278&lt;0.5,1,IF(AND(AS278&gt;=0.5,AS278&lt;P$10),2,IF(AS278&gt;=P$10,3)))),"")</f>
        <v/>
      </c>
      <c r="AU278" s="287" t="str">
        <f aca="false">IF(B278 &lt;&gt; "",IFERROR(IF(AVERAGE(AQ278,AS278)&gt;=P$10,"Y","N"),""),"")</f>
        <v/>
      </c>
      <c r="AV278" s="194" t="str">
        <f aca="false">IF(B278 &lt;&gt; "", IFERROR(IF(C$16 = "PRELIM", SUMIF('Database (LECTURE-RES-PRAC)'!D$14:AG$14, "CLO8", 'Database (LECTURE-RES-PRAC)'!D275:AG275) / 'Grade computation'!F$11, IF(C$16 = "MIDTERM", SUMIF('Database (LECTURE-RES-PRAC)'!AJ$14:BM$14, "CLO8", 'Database (LECTURE-RES-PRAC)'!AJ275:BM275) / 'Grade computation'!G$11, IF(C$16 = "FINAL", SUMIF('Database (LECTURE-RES-PRAC)'!BP$14:CS$14, "CLO8", 'Database (LECTURE-RES-PRAC)'!BP275:CS275) / 'Grade computation'!H$11,""))),""),"")</f>
        <v/>
      </c>
      <c r="AW278" s="286" t="str">
        <f aca="false">IF(B278&lt;&gt;"",IF(AV278="","",IF(AV278&lt;0.5,1,IF(AND(AV278&gt;=0.5,AV278&lt;P$10),2,IF(AV278&gt;=P$10,3)))),"")</f>
        <v/>
      </c>
      <c r="AX278" s="194" t="str">
        <f aca="false">IF(B278 &lt;&gt; "",IF(AND('PRINTABLE (per grading)'!H$16="EXAM", 'PRINTABLE (per grading)'!B$13="Prelim"), IF(ISERROR(SUMIF('Exam (LECTURE ONLY)'!D$20:M$20, "CLO8", 'Exam (LECTURE ONLY)'!D280:M280) / 'Exam (LECTURE ONLY)'!AL$13), "", SUMIF('Exam (LECTURE ONLY)'!D$20:M$20, "CLO8", 'Exam (LECTURE ONLY)'!D280:M280) /'Exam (LECTURE ONLY)'!AL$13),
IF(AND('PRINTABLE (per grading)'!H$16="EXAM", 'PRINTABLE (per grading)'!B$13="Midterm"), IF(ISERROR(SUMIF('Exam (LECTURE ONLY)'!O$20:X$20, "CLO8", 'Exam (LECTURE ONLY)'!O280:X280) / 'Exam (LECTURE ONLY)'!AM$13), "", SUMIF('Exam (LECTURE ONLY)'!O$20:X$20, "CLO8", 'Exam (LECTURE ONLY)'!O280:X280) / 'Exam (LECTURE ONLY)'!AM$13),
IF(AND('PRINTABLE (per grading)'!H$16="EXAM", 'PRINTABLE (per grading)'!B$13="Final"), IF(ISERROR(SUMIF('Exam (LECTURE ONLY)'!Z$20:AI$20, "CLO8", 'Exam (LECTURE ONLY)'!Z280:AI280) / 'Exam (LECTURE ONLY)'!AN$13), "", SUMIF('Exam (LECTURE ONLY)'!Z$20:AI$20, "CLO8", 'Exam (LECTURE ONLY)'!Z280:AI280) / 'Exam (LECTURE ONLY)'!AN$13),
IF(AND('PRINTABLE (per grading)'!H$16="OUTPUT", 'PRINTABLE (per grading)'!B$13="Prelim"), IF(ISERROR(SUMIF(OUTPUT!C$20:M$20, "CLO8", OUTPUT!C280:M280) / OUTPUT!AL$13), "", SUMIF(OUTPUT!C$20:M$20, "CLO8", OUTPUT!C280:M280) / OUTPUT!AL$13),
IF(AND('PRINTABLE (per grading)'!H$16="OUTPUT", 'PRINTABLE (per grading)'!B$13="Midterm"), IF(ISERROR(SUMIF(OUTPUT!O$20:Y$20, "CLO8", OUTPUT!O280:Y280) / OUTPUT!AM$13), "", SUMIF(OUTPUT!O$20:Y$20, "CLO8", OUTPUT!O280:Y280) / OUTPUT!AM$13),
IF(AND('PRINTABLE (per grading)'!H$16="OUTPUT", 'PRINTABLE (per grading)'!B$13="Final"), IF(ISERROR(SUMIF(OUTPUT!AA$20:AI$20, "CLO8", OUTPUT!AA280:AI280) / OUTPUT!AN$13), "", SUMIF(OUTPUT!AA$20:AI$20, "CLO8", OUTPUT!AA280:AI280) / OUTPUT!AN$13),
"")))))),"")</f>
        <v/>
      </c>
      <c r="AY278" s="286" t="str">
        <f aca="false">IF(B278&lt;&gt;"",IF(AX278="","",IF(AX278&lt;0.5,1,IF(AND(AX278&gt;=0.5,AX278&lt;P$10),2,IF(AX278&gt;=P$10,3)))),"")</f>
        <v/>
      </c>
      <c r="AZ278" s="287" t="str">
        <f aca="false">IF(B278 &lt;&gt; "",IFERROR(IF(AVERAGE(AV278,AX278)&gt;=P$10,"Y","N"),""),"")</f>
        <v/>
      </c>
      <c r="BA278" s="194" t="str">
        <f aca="false">IF(B278 &lt;&gt; "", IFERROR(IF(C$16 = "PRELIM", SUMIF('Database (LECTURE-RES-PRAC)'!D$14:AG$14, "CLO9", 'Database (LECTURE-RES-PRAC)'!D275:AG275) / 'Grade computation'!F$12, IF(C$16 = "MIDTERM", SUMIF('Database (LECTURE-RES-PRAC)'!AJ$14:BM$14, "CLO9", 'Database (LECTURE-RES-PRAC)'!AJ275:BM275) / 'Grade computation'!G$12, IF(C$16 = "FINAL", SUMIF('Database (LECTURE-RES-PRAC)'!BP$14:CS$14, "CLO9", 'Database (LECTURE-RES-PRAC)'!BP275:CS275) / 'Grade computation'!H$12,""))),""),"")</f>
        <v/>
      </c>
      <c r="BB278" s="286" t="str">
        <f aca="false">IF(B278&lt;&gt;"",IF(BA278="","",IF(BA278&lt;0.5,1,IF(AND(BA278&gt;=0.5,BA278&lt;P$10),2,IF(BA278&gt;=P$10,3)))),"")</f>
        <v/>
      </c>
      <c r="BC278" s="194" t="str">
        <f aca="false">IF(B278 &lt;&gt; "",IF(AND('PRINTABLE (per grading)'!H$16="EXAM", 'PRINTABLE (per grading)'!B$13="Prelim"), IF(ISERROR(SUMIF('Exam (LECTURE ONLY)'!D$20:M$20, "CLO9", 'Exam (LECTURE ONLY)'!D280:M280) / 'Exam (LECTURE ONLY)'!AL$14), "", SUMIF('Exam (LECTURE ONLY)'!D$20:M$20, "CLO9", 'Exam (LECTURE ONLY)'!D280:M280) /'Exam (LECTURE ONLY)'!AL$14),
IF(AND('PRINTABLE (per grading)'!H$16="EXAM", 'PRINTABLE (per grading)'!B$13="Midterm"), IF(ISERROR(SUMIF('Exam (LECTURE ONLY)'!O$20:X$20, "CLO9", 'Exam (LECTURE ONLY)'!O280:X280) / 'Exam (LECTURE ONLY)'!AM$14), "", SUMIF('Exam (LECTURE ONLY)'!O$20:X$20, "CLO9", 'Exam (LECTURE ONLY)'!O280:X280) / 'Exam (LECTURE ONLY)'!AM$14),
IF(AND('PRINTABLE (per grading)'!H$16="EXAM", 'PRINTABLE (per grading)'!B$13="Final"), IF(ISERROR(SUMIF('Exam (LECTURE ONLY)'!Z$20:AI$20, "CLO9", 'Exam (LECTURE ONLY)'!Z280:AI280) / 'Exam (LECTURE ONLY)'!AN$14), "", SUMIF('Exam (LECTURE ONLY)'!Z$20:AI$20, "CLO9", 'Exam (LECTURE ONLY)'!Z280:AI280) / 'Exam (LECTURE ONLY)'!AN$14),
IF(AND('PRINTABLE (per grading)'!H$16="OUTPUT", 'PRINTABLE (per grading)'!B$13="Prelim"), IF(ISERROR(SUMIF(OUTPUT!C$20:M$20, "CLO9", OUTPUT!C280:M280) / OUTPUT!AL$14), "", SUMIF(OUTPUT!C$20:M$20, "CLO9", OUTPUT!C280:M280) / OUTPUT!AL$14),
IF(AND('PRINTABLE (per grading)'!H$16="OUTPUT", 'PRINTABLE (per grading)'!B$13="Midterm"), IF(ISERROR(SUMIF(OUTPUT!O$20:Y$20, "CLO9", OUTPUT!O280:Y280) / OUTPUT!AM$14), "", SUMIF(OUTPUT!O$20:Y$20, "CLO9", OUTPUT!O280:Y280) / OUTPUT!AM$14),
IF(AND('PRINTABLE (per grading)'!H$16="OUTPUT", 'PRINTABLE (per grading)'!B$13="Final"), IF(ISERROR(SUMIF(OUTPUT!AA$20:AI$20, "CLO9", OUTPUT!AA280:AI280) / OUTPUT!AN$14), "", SUMIF(OUTPUT!AA$20:AI$20, "CLO9", OUTPUT!AA280:AI280) / OUTPUT!AN$14),
"")))))),"")</f>
        <v/>
      </c>
      <c r="BD278" s="286" t="str">
        <f aca="false">IF(B278&lt;&gt;"",IF(BC278="","",IF(BC278&lt;0.5,1,IF(AND(BC278&gt;=0.5,BC278&lt;P$10),2,IF(BC278&gt;=P$10,3)))),"")</f>
        <v/>
      </c>
      <c r="BE278" s="287" t="str">
        <f aca="false">IF(B278 &lt;&gt; "",IFERROR(IF(AVERAGE(BA278,BC278)&gt;=P$10,"Y","N"),""),"")</f>
        <v/>
      </c>
      <c r="BF278" s="194" t="str">
        <f aca="false">IF(B278 &lt;&gt; "", IFERROR(IF(C$16 = "PRELIM", SUMIF('Database (LECTURE-RES-PRAC)'!D$14:AG$14, "CLO10", 'Database (LECTURE-RES-PRAC)'!D275:AG275) / 'Grade computation'!F$13, IF(C$16 = "MIDTERM", SUMIF('Database (LECTURE-RES-PRAC)'!AJ$14:BM$14, "CLO10", 'Database (LECTURE-RES-PRAC)'!AJ275:BM275) / 'Grade computation'!G$13, IF(C$16 = "FINAL", SUMIF('Database (LECTURE-RES-PRAC)'!BP$14:CS$14, "CLO10", 'Database (LECTURE-RES-PRAC)'!BP275:CS275) / 'Grade computation'!H$13,""))),""),"")</f>
        <v/>
      </c>
      <c r="BG278" s="286" t="str">
        <f aca="false">IF(B278&lt;&gt;"",IF(BF278="","",IF(BF278&lt;0.5,1,IF(AND(BF278&gt;=0.5,BF278&lt;P$10),2,IF(BF278&gt;=P$10,3)))),"")</f>
        <v/>
      </c>
      <c r="BH278" s="194" t="str">
        <f aca="false">IF(B278 &lt;&gt; "",IF(AND('PRINTABLE (per grading)'!H$16="EXAM", 'PRINTABLE (per grading)'!B$13="Prelim"), IF(ISERROR(SUMIF('Exam (LECTURE ONLY)'!D$20:M$20, "CLO10", 'Exam (LECTURE ONLY)'!D280:M280) / 'Exam (LECTURE ONLY)'!AL$15), "", SUMIF('Exam (LECTURE ONLY)'!D$20:M$20, "CLO10", 'Exam (LECTURE ONLY)'!D280:M280) /'Exam (LECTURE ONLY)'!AL$15),
IF(AND('PRINTABLE (per grading)'!H$16="EXAM", 'PRINTABLE (per grading)'!B$13="Midterm"), IF(ISERROR(SUMIF('Exam (LECTURE ONLY)'!O$20:X$20, "CLO10", 'Exam (LECTURE ONLY)'!O280:X280) / 'Exam (LECTURE ONLY)'!AM$15), "", SUMIF('Exam (LECTURE ONLY)'!O$20:X$20, "CLO10", 'Exam (LECTURE ONLY)'!O280:X280) / 'Exam (LECTURE ONLY)'!AM$15),
IF(AND('PRINTABLE (per grading)'!H$16="EXAM", 'PRINTABLE (per grading)'!B$13="Final"), IF(ISERROR(SUMIF('Exam (LECTURE ONLY)'!Z$20:AI$20, "CLO10", 'Exam (LECTURE ONLY)'!Z280:AI280) / 'Exam (LECTURE ONLY)'!AN$15), "", SUMIF('Exam (LECTURE ONLY)'!Z$20:AI$20, "CLO10", 'Exam (LECTURE ONLY)'!Z280:AI280) / 'Exam (LECTURE ONLY)'!AN$15),
IF(AND('PRINTABLE (per grading)'!H$16="OUTPUT", 'PRINTABLE (per grading)'!B$13="Prelim"), IF(ISERROR(SUMIF(OUTPUT!C$20:M$20, "CLO10", OUTPUT!C280:M280) / OUTPUT!AL$15), "", SUMIF(OUTPUT!C$20:M$20, "CLO10", OUTPUT!C280:M280) / OUTPUT!AL$15),
IF(AND('PRINTABLE (per grading)'!H$16="OUTPUT", 'PRINTABLE (per grading)'!B$13="Midterm"), IF(ISERROR(SUMIF(OUTPUT!O$20:Y$20, "CLO10", OUTPUT!O280:Y280) / OUTPUT!AM$15), "", SUMIF(OUTPUT!O$20:Y$20, "CLO10", OUTPUT!O280:Y280) / OUTPUT!AM$15),
IF(AND('PRINTABLE (per grading)'!H$16="OUTPUT", 'PRINTABLE (per grading)'!B$13="Final"), IF(ISERROR(SUMIF(OUTPUT!AA$20:AI$20, "CLO10", OUTPUT!AA280:AI280) / OUTPUT!AN$15), "", SUMIF(OUTPUT!AA$20:AI$20, "CLO10", OUTPUT!AA280:AI280) / OUTPUT!AN$15),
"")))))),"")</f>
        <v/>
      </c>
      <c r="BI278" s="286" t="str">
        <f aca="false">IF(B278&lt;&gt;"",IF(BH278="","",IF(BH278&lt;0.5,1,IF(AND(BH278&gt;=0.5,BH278&lt;P$10),2,IF(BH278&gt;=P$10,3)))),"")</f>
        <v/>
      </c>
      <c r="BJ278" s="287" t="str">
        <f aca="false">IF(B278 &lt;&gt; "",IFERROR(IF(AVERAGE(BF278,BH278)&gt;=P$10,"Y","N"),""),"")</f>
        <v/>
      </c>
      <c r="BK278" s="8"/>
    </row>
    <row r="279" customFormat="false" ht="19.5" hidden="false" customHeight="true" outlineLevel="0" collapsed="false">
      <c r="A279" s="183" t="str">
        <f aca="false">IF(ISBLANK('Database (LECTURE-RES-PRAC)'!A276),"",'Database (LECTURE-RES-PRAC)'!A276)</f>
        <v/>
      </c>
      <c r="B279" s="184" t="str">
        <f aca="false">IF(ISBLANK('Database (LECTURE-RES-PRAC)'!B276),"",'Database (LECTURE-RES-PRAC)'!B276)</f>
        <v/>
      </c>
      <c r="C279" s="230" t="str">
        <f aca="false">IF(B279&lt;&gt;"",IF(C$16="PRELIM",'Grade computation'!C279, IF(C$16="MIDTERM",'Grade computation'!K279, IF(C$16="FINAL",'Grade computation'!S279,""))),"")</f>
        <v/>
      </c>
      <c r="D279" s="231" t="str">
        <f aca="false">IF(B279&lt;&gt;"",IFERROR(IF(B$11="80-20", (((C279/C$19)*X$6)+X$7)*D$18, IF(B$11="60-40", (((C279/C$19)*Y$6)+Y$7)*D$18, 0)),0),"")</f>
        <v/>
      </c>
      <c r="E279" s="230" t="str">
        <f aca="false">IF(B279&lt;&gt;"", IF(C$16="PRELIM",'Grade computation'!E279, IF(C$16="MIDTERM",'Grade computation'!M279, IF(C$16="FINAL",'Grade computation'!U279,""))),"")</f>
        <v/>
      </c>
      <c r="F279" s="232" t="str">
        <f aca="false">IF(B279&lt;&gt;"",IFERROR(IF(B$11="80-20", (((E279/E$19)*X$6)+X$7)*F$18, IF(B$11="60-40", (((E279/E$19)*Y$6)+Y$7)*F$18, 0)),0),"")</f>
        <v/>
      </c>
      <c r="G279" s="233" t="str">
        <f aca="false">IF(B279&lt;&gt;"",IFERROR((D279+F279),0),"")</f>
        <v/>
      </c>
      <c r="H279" s="234" t="str">
        <f aca="false">IF(B279&lt;&gt;"",IF(C$16="PRELIM", 'Grade computation'!H279, IF(C$16="MIDTERM", 'Grade computation'!P279, IF(C$16="FINAL",'Grade computation'!X279, ""))),"")</f>
        <v/>
      </c>
      <c r="I279" s="233" t="str">
        <f aca="false">IF(B279&lt;&gt;"",IFERROR(IF(B$11="80-20", (((H279/H$19)*X$6)+X$7)*I$19, IF(B$11="60-40", (((H279/H$19)*Y$6)+Y$7)*I$19, 0)),0),"")</f>
        <v/>
      </c>
      <c r="J279" s="237" t="str">
        <f aca="false">IFERROR((G279+I279),"")</f>
        <v/>
      </c>
      <c r="K279" s="183" t="str">
        <f aca="false">IFERROR(IF(J279="","",IF(J279&gt;=75,"PASSED","FAILED")),"")</f>
        <v/>
      </c>
      <c r="L279" s="183"/>
      <c r="M279" s="194" t="str">
        <f aca="false">IF(B279 &lt;&gt; "", IFERROR(IF(C$16 = "PRELIM", SUMIF('Database (LECTURE-RES-PRAC)'!D$14:AG$14, "CLO1", 'Database (LECTURE-RES-PRAC)'!D276:AG276) / 'Grade computation'!F$4, IF(C$16 = "MIDTERM", SUMIF('Database (LECTURE-RES-PRAC)'!AJ$14:BM$14, "CLO1", 'Database (LECTURE-RES-PRAC)'!AJ276:BM276) / 'Grade computation'!G$4, IF(C$16 = "FINAL", SUMIF('Database (LECTURE-RES-PRAC)'!BP$14:CS$14, "CLO1", 'Database (LECTURE-RES-PRAC)'!BP276:CS276) / 'Grade computation'!H$4,""))),""),"")</f>
        <v/>
      </c>
      <c r="N279" s="286" t="str">
        <f aca="false">IF(B279&lt;&gt;"",IF(M279="","",IF(M279&lt;0.5,1,IF(AND(M279&gt;=0.5,M279&lt;P$10),2,IF(M279&gt;=P$10,3)))),"")</f>
        <v/>
      </c>
      <c r="O279" s="194" t="str">
        <f aca="false">IF(B279 &lt;&gt; "",IF(AND('PRINTABLE (per grading)'!H$16="EXAM", 'PRINTABLE (per grading)'!B$13="Prelim"), IF(ISERROR(SUMIF('Exam (LECTURE ONLY)'!D$20:M$20, "CLO1", 'Exam (LECTURE ONLY)'!D281:M281) / 'Exam (LECTURE ONLY)'!AL$6), "", SUMIF('Exam (LECTURE ONLY)'!D$20:M$20, "CLO1", 'Exam (LECTURE ONLY)'!D281:M281) /'Exam (LECTURE ONLY)'!AL$6),
IF(AND('PRINTABLE (per grading)'!H$16="EXAM", 'PRINTABLE (per grading)'!B$13="Midterm"), IF(ISERROR(SUMIF('Exam (LECTURE ONLY)'!O$20:X$20, "CLO1", 'Exam (LECTURE ONLY)'!O281:X281) / 'Exam (LECTURE ONLY)'!AM$6), "", SUMIF('Exam (LECTURE ONLY)'!O$20:X$20, "CLO1", 'Exam (LECTURE ONLY)'!O281:X281) / 'Exam (LECTURE ONLY)'!AM$6),
IF(AND('PRINTABLE (per grading)'!H$16="EXAM", 'PRINTABLE (per grading)'!B$13="Final"), IF(ISERROR(SUMIF('Exam (LECTURE ONLY)'!Z$20:AI$20, "CLO1", 'Exam (LECTURE ONLY)'!Z281:AI281) / 'Exam (LECTURE ONLY)'!AN$6), "", SUMIF('Exam (LECTURE ONLY)'!Z$20:AI$20, "CLO1", 'Exam (LECTURE ONLY)'!Z281:AI281) / 'Exam (LECTURE ONLY)'!AN$6),
IF(AND('PRINTABLE (per grading)'!H$16="OUTPUT", 'PRINTABLE (per grading)'!B$13="Prelim"), IF(ISERROR(SUMIF(OUTPUT!C$20:M$20, "CLO1", OUTPUT!C281:M281) / OUTPUT!AL$6), "", SUMIF(OUTPUT!C$20:M$20, "CLO1", OUTPUT!C281:M281) / OUTPUT!AL$6),
IF(AND('PRINTABLE (per grading)'!H$16="OUTPUT", 'PRINTABLE (per grading)'!B$13="Midterm"), IF(ISERROR(SUMIF(OUTPUT!O$20:Y$20, "CLO1", OUTPUT!O281:Y281) / OUTPUT!AM$6), "", SUMIF(OUTPUT!O$20:Y$20, "CLO1", OUTPUT!O281:Y281) / OUTPUT!AM$6),
IF(AND('PRINTABLE (per grading)'!H$16="OUTPUT", 'PRINTABLE (per grading)'!B$13="Final"), IF(ISERROR(SUMIF(OUTPUT!AA$20:AI$20, "CLO1", OUTPUT!AA281:AI281) / OUTPUT!AN$6), "", SUMIF(OUTPUT!AA$20:AI$20, "CLO1", OUTPUT!AA281:AI281) / OUTPUT!AN$6),
"")))))),"")</f>
        <v/>
      </c>
      <c r="P279" s="286" t="str">
        <f aca="false">IF(B279&lt;&gt;"",IF(O279="","",IF(O279&lt;0.5,1,IF(AND(O279&gt;=0.5,O279&lt;P$10),2,IF(O279&gt;=P$10,3)))),"")</f>
        <v/>
      </c>
      <c r="Q279" s="287" t="str">
        <f aca="false">IF(B279 &lt;&gt; "",IFERROR(IF(AVERAGE(M279,O279)&gt;=P$10,"Y","N"),""),"")</f>
        <v/>
      </c>
      <c r="R279" s="194" t="str">
        <f aca="false">IF(B279 &lt;&gt; "", IFERROR(IF(C$16 = "PRELIM", SUMIF('Database (LECTURE-RES-PRAC)'!D$14:AG$14, "CLO2", 'Database (LECTURE-RES-PRAC)'!D276:AG276) / 'Grade computation'!F$5, IF(C$16 = "MIDTERM", SUMIF('Database (LECTURE-RES-PRAC)'!AJ$14:BM$14, "CLO2", 'Database (LECTURE-RES-PRAC)'!AJ276:BM276) / 'Grade computation'!G$5, IF(C$16 = "FINAL", SUMIF('Database (LECTURE-RES-PRAC)'!BP$14:CS$14, "CLO2", 'Database (LECTURE-RES-PRAC)'!BP276:CS276) / 'Grade computation'!H$5,""))),""),"")</f>
        <v/>
      </c>
      <c r="S279" s="286" t="str">
        <f aca="false">IF(B279&lt;&gt;"",IF(R279="","",IF(R279&lt;0.5,1,IF(AND(R279&gt;=0.5,R279&lt;P$10),2,IF(R279&gt;=P$10,3)))),"")</f>
        <v/>
      </c>
      <c r="T279" s="194" t="str">
        <f aca="false">IF(B279 &lt;&gt; "",IF(AND('PRINTABLE (per grading)'!H$16="EXAM", 'PRINTABLE (per grading)'!B$13="Prelim"), IF(ISERROR(SUMIF('Exam (LECTURE ONLY)'!D$20:M$20, "CLO2", 'Exam (LECTURE ONLY)'!D281:M281) / 'Exam (LECTURE ONLY)'!AL$7), "", SUMIF('Exam (LECTURE ONLY)'!D$20:M$20, "CLO2", 'Exam (LECTURE ONLY)'!D281:M281) /'Exam (LECTURE ONLY)'!AL$7),
IF(AND('PRINTABLE (per grading)'!H$16="EXAM", 'PRINTABLE (per grading)'!B$13="Midterm"), IF(ISERROR(SUMIF('Exam (LECTURE ONLY)'!O$20:X$20, "CLO2", 'Exam (LECTURE ONLY)'!O281:X281) / 'Exam (LECTURE ONLY)'!AM$7), "", SUMIF('Exam (LECTURE ONLY)'!O$20:X$20, "CLO2", 'Exam (LECTURE ONLY)'!O281:X281) / 'Exam (LECTURE ONLY)'!AM$7),
IF(AND('PRINTABLE (per grading)'!H$16="EXAM", 'PRINTABLE (per grading)'!B$13="Final"), IF(ISERROR(SUMIF('Exam (LECTURE ONLY)'!Z$20:AI$20, "CLO2", 'Exam (LECTURE ONLY)'!Z281:AI281) / 'Exam (LECTURE ONLY)'!AN$7), "", SUMIF('Exam (LECTURE ONLY)'!Z$20:AI$20, "CLO2", 'Exam (LECTURE ONLY)'!Z281:AI281) / 'Exam (LECTURE ONLY)'!AN$7),
IF(AND('PRINTABLE (per grading)'!H$16="OUTPUT", 'PRINTABLE (per grading)'!B$13="Prelim"), IF(ISERROR(SUMIF(OUTPUT!C$20:M$20, "CLO2", OUTPUT!C281:M281) / OUTPUT!AL$7), "", SUMIF(OUTPUT!C$20:M$20, "CLO2", OUTPUT!C281:M281) / OUTPUT!AL$7),
IF(AND('PRINTABLE (per grading)'!H$16="OUTPUT", 'PRINTABLE (per grading)'!B$13="Midterm"), IF(ISERROR(SUMIF(OUTPUT!O$20:Y$20, "CLO2", OUTPUT!O281:Y281) / OUTPUT!AM$7), "", SUMIF(OUTPUT!O$20:Y$20, "CLO2", OUTPUT!O281:Y281) / OUTPUT!AM$7),
IF(AND('PRINTABLE (per grading)'!H$16="OUTPUT", 'PRINTABLE (per grading)'!B$13="Final"), IF(ISERROR(SUMIF(OUTPUT!AA$20:AI$20, "CLO2", OUTPUT!AA281:AI281) / OUTPUT!AN$7), "", SUMIF(OUTPUT!AA$20:AI$20, "CLO2", OUTPUT!AA281:AI281) / OUTPUT!AN$7),
"")))))),"")</f>
        <v/>
      </c>
      <c r="U279" s="286" t="str">
        <f aca="false">IF(B279&lt;&gt;"",IF(T279="","",IF(T279&lt;0.5,1,IF(AND(T279&gt;=0.5,T279&lt;P$10),2,IF(T279&gt;=P$10,3)))),"")</f>
        <v/>
      </c>
      <c r="V279" s="287" t="str">
        <f aca="false">IF(B279 &lt;&gt; "",IFERROR(IF(AVERAGE(R279,T279)&gt;=P$10,"Y","N"),""),"")</f>
        <v/>
      </c>
      <c r="W279" s="194" t="str">
        <f aca="false">IF(B279 &lt;&gt; "", IFERROR(IF(C$16 = "PRELIM", SUMIF('Database (LECTURE-RES-PRAC)'!D$14:AG$14, "CLO3", 'Database (LECTURE-RES-PRAC)'!D276:AG276) / 'Grade computation'!F$6, IF(C$16 = "MIDTERM", SUMIF('Database (LECTURE-RES-PRAC)'!AJ$14:BM$14, "CLO3", 'Database (LECTURE-RES-PRAC)'!AJ276:BM276) / 'Grade computation'!G$6, IF(C$16 = "FINAL", SUMIF('Database (LECTURE-RES-PRAC)'!BP$14:CS$14, "CLO3", 'Database (LECTURE-RES-PRAC)'!BP276:CS276) / 'Grade computation'!H$6,""))),""),"")</f>
        <v/>
      </c>
      <c r="X279" s="286" t="str">
        <f aca="false">IF(B279&lt;&gt;"",IF(W279="","",IF(W279&lt;0.5,1,IF(AND(W279&gt;=0.5,W279&lt;P$10),2,IF(W279&gt;=P$10,3)))),"")</f>
        <v/>
      </c>
      <c r="Y279" s="194" t="str">
        <f aca="false">IF(B279 &lt;&gt; "",IF(AND('PRINTABLE (per grading)'!H$16="EXAM", 'PRINTABLE (per grading)'!B$13="Prelim"), IF(ISERROR(SUMIF('Exam (LECTURE ONLY)'!D$20:M$20, "CLO3", 'Exam (LECTURE ONLY)'!D281:M281) / 'Exam (LECTURE ONLY)'!AL$8), "", SUMIF('Exam (LECTURE ONLY)'!D$20:M$20, "CLO3", 'Exam (LECTURE ONLY)'!D281:M281) /'Exam (LECTURE ONLY)'!AL$8),
IF(AND('PRINTABLE (per grading)'!H$16="EXAM", 'PRINTABLE (per grading)'!B$13="Midterm"), IF(ISERROR(SUMIF('Exam (LECTURE ONLY)'!O$20:X$20, "CLO3", 'Exam (LECTURE ONLY)'!O281:X281) / 'Exam (LECTURE ONLY)'!AM$8), "", SUMIF('Exam (LECTURE ONLY)'!O$20:X$20, "CLO3", 'Exam (LECTURE ONLY)'!O281:X281) / 'Exam (LECTURE ONLY)'!AM$8),
IF(AND('PRINTABLE (per grading)'!H$16="EXAM", 'PRINTABLE (per grading)'!B$13="Final"), IF(ISERROR(SUMIF('Exam (LECTURE ONLY)'!Z$20:AI$20, "CLO3", 'Exam (LECTURE ONLY)'!Z281:AI281) / 'Exam (LECTURE ONLY)'!AN$8), "", SUMIF('Exam (LECTURE ONLY)'!Z$20:AI$20, "CLO3", 'Exam (LECTURE ONLY)'!Z281:AI281) / 'Exam (LECTURE ONLY)'!AN$8),
IF(AND('PRINTABLE (per grading)'!H$16="OUTPUT", 'PRINTABLE (per grading)'!B$13="Prelim"), IF(ISERROR(SUMIF(OUTPUT!C$20:M$20, "CLO3", OUTPUT!C281:M281) / OUTPUT!AL$8), "", SUMIF(OUTPUT!C$20:M$20, "CLO3", OUTPUT!C281:M281) / OUTPUT!AL$8),
IF(AND('PRINTABLE (per grading)'!H$16="OUTPUT", 'PRINTABLE (per grading)'!B$13="Midterm"), IF(ISERROR(SUMIF(OUTPUT!O$20:Y$20, "CLO3", OUTPUT!O281:Y281) / OUTPUT!AM$8), "", SUMIF(OUTPUT!O$20:Y$20, "CLO3", OUTPUT!O281:Y281) / OUTPUT!AM$8),
IF(AND('PRINTABLE (per grading)'!H$16="OUTPUT", 'PRINTABLE (per grading)'!B$13="Final"), IF(ISERROR(SUMIF(OUTPUT!AA$20:AI$20, "CLO3", OUTPUT!AA281:AI281) / OUTPUT!AN$8), "", SUMIF(OUTPUT!AA$20:AI$20, "CLO3", OUTPUT!AA281:AI281) / OUTPUT!AN$8),
"" )))))),"")</f>
        <v/>
      </c>
      <c r="Z279" s="286" t="str">
        <f aca="false">IF(B279&lt;&gt;"",IF(Y279="","",IF(Y279&lt;0.5,1,IF(AND(Y279&gt;=0.5,Y279&lt;P$10),2,IF(Y279&gt;=P$10,3)))),"")</f>
        <v/>
      </c>
      <c r="AA279" s="287" t="str">
        <f aca="false">IF(B279 &lt;&gt; "",IFERROR(IF(AVERAGE(W279,Y279)&gt;=P$10,"Y","N"),""),"")</f>
        <v/>
      </c>
      <c r="AB279" s="194" t="str">
        <f aca="false">IF(B279 &lt;&gt; "", IFERROR(IF(C$16 = "PRELIM", SUMIF('Database (LECTURE-RES-PRAC)'!D$14:AG$14, "CLO4", 'Database (LECTURE-RES-PRAC)'!D276:AG276) / 'Grade computation'!F$7, IF(C$16 = "MIDTERM", SUMIF('Database (LECTURE-RES-PRAC)'!AJ$14:BM$14, "CLO4", 'Database (LECTURE-RES-PRAC)'!AJ276:BM276) / 'Grade computation'!G$7, IF(C$16 = "FINAL", SUMIF('Database (LECTURE-RES-PRAC)'!BP$14:CS$14, "CLO4", 'Database (LECTURE-RES-PRAC)'!BP276:CS276) / 'Grade computation'!H$7,""))),""),"")</f>
        <v/>
      </c>
      <c r="AC279" s="286" t="str">
        <f aca="false">IF(B279&lt;&gt;"",IF(AB279="","",IF(AB279&lt;0.5,1,IF(AND(AB279&gt;=0.5,AB279&lt;P$10),2,IF(AB279&gt;=P$10,3)))),"")</f>
        <v/>
      </c>
      <c r="AD279" s="194" t="str">
        <f aca="false">IF(B279 &lt;&gt; "",IF(AND('PRINTABLE (per grading)'!H$16="EXAM", 'PRINTABLE (per grading)'!B$13="Prelim"), IF(ISERROR(SUMIF('Exam (LECTURE ONLY)'!D$20:M$20, "CLO4", 'Exam (LECTURE ONLY)'!D281:M281) / 'Exam (LECTURE ONLY)'!AL$9), "", SUMIF('Exam (LECTURE ONLY)'!D$20:M$20, "CLO4", 'Exam (LECTURE ONLY)'!D281:M281) /'Exam (LECTURE ONLY)'!AL$9),
IF(AND('PRINTABLE (per grading)'!H$16="EXAM", 'PRINTABLE (per grading)'!B$13="Midterm"), IF(ISERROR(SUMIF('Exam (LECTURE ONLY)'!O$20:X$20, "CLO4", 'Exam (LECTURE ONLY)'!O281:X281) / 'Exam (LECTURE ONLY)'!AM$9), "", SUMIF('Exam (LECTURE ONLY)'!O$20:X$20, "CLO4", 'Exam (LECTURE ONLY)'!O281:X281) / 'Exam (LECTURE ONLY)'!AM$9),
IF(AND('PRINTABLE (per grading)'!H$16="EXAM", 'PRINTABLE (per grading)'!B$13="Final"), IF(ISERROR(SUMIF('Exam (LECTURE ONLY)'!Z$20:AI$20, "CLO4", 'Exam (LECTURE ONLY)'!Z281:AI281) / 'Exam (LECTURE ONLY)'!AN$9), "", SUMIF('Exam (LECTURE ONLY)'!Z$20:AI$20, "CLO4", 'Exam (LECTURE ONLY)'!Z281:AI281) / 'Exam (LECTURE ONLY)'!AN$9),
IF(AND('PRINTABLE (per grading)'!H$16="OUTPUT", 'PRINTABLE (per grading)'!B$13="Prelim"), IF(ISERROR(SUMIF(OUTPUT!C$20:M$20, "CLO4", OUTPUT!C281:M281) / OUTPUT!AL$9), "", SUMIF(OUTPUT!C$20:M$20, "CLO4", OUTPUT!C281:M281) / OUTPUT!AL$9),
IF(AND('PRINTABLE (per grading)'!H$16="OUTPUT", 'PRINTABLE (per grading)'!B$13="Midterm"), IF(ISERROR(SUMIF(OUTPUT!O$20:Y$20, "CLO4", OUTPUT!O281:Y281) / OUTPUT!AM$9), "", SUMIF(OUTPUT!O$20:Y$20, "CLO4", OUTPUT!O281:Y281) / OUTPUT!AM$9),
IF(AND('PRINTABLE (per grading)'!H$16="OUTPUT", 'PRINTABLE (per grading)'!B$13="Final"), IF(ISERROR(SUMIF(OUTPUT!AA$20:AI$20, "CLO4", OUTPUT!AA281:AI281) / OUTPUT!AN$9), "", SUMIF(OUTPUT!AA$20:AI$20, "CLO4", OUTPUT!AA281:AI281) / OUTPUT!AN$9),
"")))))),"")</f>
        <v/>
      </c>
      <c r="AE279" s="286" t="str">
        <f aca="false">IF(B279&lt;&gt;"",IF(AD279="","",IF(AD279&lt;0.5,1,IF(AND(AD279&gt;=0.5,AD279&lt;P$10),2,IF(AD279&gt;=P$10,3)))),"")</f>
        <v/>
      </c>
      <c r="AF279" s="287" t="str">
        <f aca="false">IF(B279 &lt;&gt; "",IFERROR(IF(AVERAGE(AB279,AD279)&gt;=P$10,"Y","N"),""),"")</f>
        <v/>
      </c>
      <c r="AG279" s="194" t="str">
        <f aca="false">IF(B279 &lt;&gt; "", IFERROR(IF(C$16 = "PRELIM", SUMIF('Database (LECTURE-RES-PRAC)'!D$14:AG$14, "CLO5", 'Database (LECTURE-RES-PRAC)'!D276:AG276) / 'Grade computation'!F$8, IF(C$16 = "MIDTERM", SUMIF('Database (LECTURE-RES-PRAC)'!AJ$14:BM$14, "CLO5", 'Database (LECTURE-RES-PRAC)'!AJ276:BM276) / 'Grade computation'!G$8, IF(C$16 = "FINAL", SUMIF('Database (LECTURE-RES-PRAC)'!BP$14:CS$14, "CLO5", 'Database (LECTURE-RES-PRAC)'!BP276:CS276) / 'Grade computation'!H$8,""))),""),"")</f>
        <v/>
      </c>
      <c r="AH279" s="286" t="str">
        <f aca="false">IF(B279&lt;&gt;"",IF(AG279="","",IF(AG279&lt;0.5,1,IF(AND(AG279&gt;=0.5,AG279&lt;P$10),2,IF(AG279&gt;=P$10,3)))),"")</f>
        <v/>
      </c>
      <c r="AI279" s="194" t="str">
        <f aca="false">IF(B279 &lt;&gt; "",IF(AND('PRINTABLE (per grading)'!H$16="EXAM", 'PRINTABLE (per grading)'!B$13="Prelim"), IF(ISERROR(SUMIF('Exam (LECTURE ONLY)'!D$20:M$20, "CLO5", 'Exam (LECTURE ONLY)'!D281:M281) / 'Exam (LECTURE ONLY)'!AL$10), "", SUMIF('Exam (LECTURE ONLY)'!D$20:M$20, "CLO5", 'Exam (LECTURE ONLY)'!D281:M281) /'Exam (LECTURE ONLY)'!AL$10),
IF(AND('PRINTABLE (per grading)'!H$16="EXAM", 'PRINTABLE (per grading)'!B$13="Midterm"), IF(ISERROR(SUMIF('Exam (LECTURE ONLY)'!O$20:X$20, "CLO5", 'Exam (LECTURE ONLY)'!O281:X281) / 'Exam (LECTURE ONLY)'!AM$10), "", SUMIF('Exam (LECTURE ONLY)'!O$20:X$20, "CLO5", 'Exam (LECTURE ONLY)'!O281:X281) / 'Exam (LECTURE ONLY)'!AM$10),
IF(AND('PRINTABLE (per grading)'!H$16="EXAM", 'PRINTABLE (per grading)'!B$13="Final"), IF(ISERROR(SUMIF('Exam (LECTURE ONLY)'!Z$20:AI$20, "CLO5", 'Exam (LECTURE ONLY)'!Z281:AI281) / 'Exam (LECTURE ONLY)'!AN$10), "", SUMIF('Exam (LECTURE ONLY)'!Z$20:AI$20, "CLO5", 'Exam (LECTURE ONLY)'!Z281:AI281) / 'Exam (LECTURE ONLY)'!AN$10),
IF(AND('PRINTABLE (per grading)'!H$16="OUTPUT", 'PRINTABLE (per grading)'!B$13="Prelim"), IF(ISERROR(SUMIF(OUTPUT!C$20:M$20, "CLO5", OUTPUT!C281:M281) / OUTPUT!AL$10), "", SUMIF(OUTPUT!C$20:M$20, "CLO5", OUTPUT!C281:M281) / OUTPUT!AL$10),
IF(AND('PRINTABLE (per grading)'!H$16="OUTPUT", 'PRINTABLE (per grading)'!B$13="Midterm"), IF(ISERROR(SUMIF(OUTPUT!O$20:Y$20, "CLO5", OUTPUT!O281:Y281) / OUTPUT!AM$10), "", SUMIF(OUTPUT!O$20:Y$20, "CLO5", OUTPUT!O281:Y281) / OUTPUT!AM$10),
IF(AND('PRINTABLE (per grading)'!H$16="OUTPUT", 'PRINTABLE (per grading)'!B$13="Final"), IF(ISERROR(SUMIF(OUTPUT!AA$20:AI$20, "CLO5", OUTPUT!AA281:AI281) / OUTPUT!AN$10), "", SUMIF(OUTPUT!AA$20:AI$20, "CLO5", OUTPUT!AA281:AI281) / OUTPUT!AN$10),
"")))))),"")</f>
        <v/>
      </c>
      <c r="AJ279" s="286" t="str">
        <f aca="false">IF(B279&lt;&gt;"",IF(AI279="","",IF(AI279&lt;0.5,1,IF(AND(AI279&gt;=0.5,AI279&lt;P$10),2,IF(AI279&gt;=P$10,3)))),"")</f>
        <v/>
      </c>
      <c r="AK279" s="287" t="str">
        <f aca="false">IF(B279 &lt;&gt; "",IFERROR(IF(AVERAGE(AG279,AI279)&gt;=P$10,"Y","N"),""),"")</f>
        <v/>
      </c>
      <c r="AL279" s="194" t="str">
        <f aca="false">IF(B279 &lt;&gt; "", IFERROR(IF(C$16 = "PRELIM", SUMIF('Database (LECTURE-RES-PRAC)'!D$14:AG$14, "CLO6", 'Database (LECTURE-RES-PRAC)'!D276:AG276) / 'Grade computation'!F$9, IF(C$16 = "MIDTERM", SUMIF('Database (LECTURE-RES-PRAC)'!AJ$14:BM$14, "CLO6", 'Database (LECTURE-RES-PRAC)'!AJ276:BM276) / 'Grade computation'!G$9, IF(C$16 = "FINAL", SUMIF('Database (LECTURE-RES-PRAC)'!BP$14:CS$14, "CLO6", 'Database (LECTURE-RES-PRAC)'!BP276:CS276) / 'Grade computation'!H$9,""))),""),"")</f>
        <v/>
      </c>
      <c r="AM279" s="286" t="str">
        <f aca="false">IF(B279&lt;&gt;"",IF(AL279="","",IF(AL279&lt;0.5,1,IF(AND(AL279&gt;=0.5,AL279&lt;P$10),2,IF(AL279&gt;=P$10,3)))),"")</f>
        <v/>
      </c>
      <c r="AN279" s="194" t="str">
        <f aca="false">IF(B279 &lt;&gt; "",IF(AND('PRINTABLE (per grading)'!H$16="EXAM", 'PRINTABLE (per grading)'!B$13="Prelim"), IF(ISERROR(SUMIF('Exam (LECTURE ONLY)'!D$20:M$20, "CLO6", 'Exam (LECTURE ONLY)'!D281:M281) / 'Exam (LECTURE ONLY)'!AL$11), "", SUMIF('Exam (LECTURE ONLY)'!D$20:M$20, "CLO6", 'Exam (LECTURE ONLY)'!D281:M281) /'Exam (LECTURE ONLY)'!AL$11),
IF(AND('PRINTABLE (per grading)'!H$16="EXAM", 'PRINTABLE (per grading)'!B$13="Midterm"), IF(ISERROR(SUMIF('Exam (LECTURE ONLY)'!O$20:X$20, "CLO6", 'Exam (LECTURE ONLY)'!O281:X281) / 'Exam (LECTURE ONLY)'!AM$11), "", SUMIF('Exam (LECTURE ONLY)'!O$20:X$20, "CLO6", 'Exam (LECTURE ONLY)'!O281:X281) / 'Exam (LECTURE ONLY)'!AM$11),
IF(AND('PRINTABLE (per grading)'!H$16="EXAM", 'PRINTABLE (per grading)'!B$13="Final"), IF(ISERROR(SUMIF('Exam (LECTURE ONLY)'!Z$20:AI$20, "CLO6", 'Exam (LECTURE ONLY)'!Z281:AI281) / 'Exam (LECTURE ONLY)'!AN$11), "", SUMIF('Exam (LECTURE ONLY)'!Z$20:AI$20, "CLO6", 'Exam (LECTURE ONLY)'!Z281:AI281) / 'Exam (LECTURE ONLY)'!AN$11),
IF(AND('PRINTABLE (per grading)'!H$16="OUTPUT", 'PRINTABLE (per grading)'!B$13="Prelim"), IF(ISERROR(SUMIF(OUTPUT!C$20:M$20, "CLO6", OUTPUT!C281:M281) / OUTPUT!AL$11), "", SUMIF(OUTPUT!C$20:M$20, "CLO6", OUTPUT!C281:M281) / OUTPUT!AL$11),
IF(AND('PRINTABLE (per grading)'!H$16="OUTPUT", 'PRINTABLE (per grading)'!B$13="Midterm"), IF(ISERROR(SUMIF(OUTPUT!O$20:Y$20, "CLO6", OUTPUT!O281:Y281) / OUTPUT!AM$11), "", SUMIF(OUTPUT!O$20:Y$20, "CLO6", OUTPUT!O281:Y281) / OUTPUT!AM$11),
IF(AND('PRINTABLE (per grading)'!H$16="OUTPUT", 'PRINTABLE (per grading)'!B$13="Final"), IF(ISERROR(SUMIF(OUTPUT!AA$20:AI$20, "CLO6", OUTPUT!AA281:AI281) / OUTPUT!AN$11), "", SUMIF(OUTPUT!AA$20:AI$20, "CLO6", OUTPUT!AA281:AI281) / OUTPUT!AN$11),
"")))))),"")</f>
        <v/>
      </c>
      <c r="AO279" s="286" t="str">
        <f aca="false">IF(B279&lt;&gt;"",IF(AN279="","",IF(AN279&lt;0.5,1,IF(AND(AN279&gt;=0.5,AN279&lt;P$10),2,IF(AN279&gt;=P$10,3)))),"")</f>
        <v/>
      </c>
      <c r="AP279" s="287" t="str">
        <f aca="false">IF(B279 &lt;&gt; "",IFERROR(IF(AVERAGE(AL279,AN279)&gt;=P$10,"Y","N"),""),"")</f>
        <v/>
      </c>
      <c r="AQ279" s="194" t="str">
        <f aca="false">IF(B279 &lt;&gt; "", IFERROR(IF(C$16 = "PRELIM", SUMIF('Database (LECTURE-RES-PRAC)'!D$14:AG$14, "CLO7", 'Database (LECTURE-RES-PRAC)'!D276:AG276) / 'Grade computation'!F$10, IF(C$16 = "MIDTERM", SUMIF('Database (LECTURE-RES-PRAC)'!AJ$14:BM$14, "CLO7", 'Database (LECTURE-RES-PRAC)'!AJ276:BM276) / 'Grade computation'!G$10, IF(C$16 = "FINAL", SUMIF('Database (LECTURE-RES-PRAC)'!BP$14:CS$14, "CLO7", 'Database (LECTURE-RES-PRAC)'!BP276:CS276) / 'Grade computation'!H$10,""))),""),"")</f>
        <v/>
      </c>
      <c r="AR279" s="286" t="str">
        <f aca="false">IF(B279&lt;&gt;"",IF(AQ279="","",IF(AQ279&lt;0.5,1,IF(AND(AQ279&gt;=0.5,AQ279&lt;P$10),2,IF(AQ279&gt;=P$10,3)))),"")</f>
        <v/>
      </c>
      <c r="AS279" s="194" t="str">
        <f aca="false">IF(B279 &lt;&gt; "",IF(AND('PRINTABLE (per grading)'!H$16="EXAM", 'PRINTABLE (per grading)'!B$13="Prelim"), IF(ISERROR(SUMIF('Exam (LECTURE ONLY)'!D$20:M$20, "CLO7", 'Exam (LECTURE ONLY)'!D281:M281) / 'Exam (LECTURE ONLY)'!AL$12), "", SUMIF('Exam (LECTURE ONLY)'!D$20:M$20, "CLO7", 'Exam (LECTURE ONLY)'!D281:M281) /'Exam (LECTURE ONLY)'!AL$12),
IF(AND('PRINTABLE (per grading)'!H$16="EXAM", 'PRINTABLE (per grading)'!B$13="Midterm"), IF(ISERROR(SUMIF('Exam (LECTURE ONLY)'!O$20:X$20, "CLO7", 'Exam (LECTURE ONLY)'!O281:X281) / 'Exam (LECTURE ONLY)'!AM$12), "", SUMIF('Exam (LECTURE ONLY)'!O$20:X$20, "CLO7", 'Exam (LECTURE ONLY)'!O281:X281) / 'Exam (LECTURE ONLY)'!AM$12),
IF(AND('PRINTABLE (per grading)'!H$16="EXAM", 'PRINTABLE (per grading)'!B$13="Final"), IF(ISERROR(SUMIF('Exam (LECTURE ONLY)'!Z$20:AI$20, "CLO7", 'Exam (LECTURE ONLY)'!Z281:AI281) / 'Exam (LECTURE ONLY)'!AN$12), "", SUMIF('Exam (LECTURE ONLY)'!Z$20:AI$20, "CLO7", 'Exam (LECTURE ONLY)'!Z281:AI281) / 'Exam (LECTURE ONLY)'!AN$12),
IF(AND('PRINTABLE (per grading)'!H$16="OUTPUT", 'PRINTABLE (per grading)'!B$13="Prelim"), IF(ISERROR(SUMIF(OUTPUT!C$20:M$20, "CLO7", OUTPUT!C281:M281) / OUTPUT!AL$12), "", SUMIF(OUTPUT!C$20:M$20, "CLO7", OUTPUT!C281:M281) / OUTPUT!AL$12),
IF(AND('PRINTABLE (per grading)'!H$16="OUTPUT", 'PRINTABLE (per grading)'!B$13="Midterm"), IF(ISERROR(SUMIF(OUTPUT!O$20:Y$20, "CLO7", OUTPUT!O281:Y281) / OUTPUT!AM$12), "", SUMIF(OUTPUT!O$20:Y$20, "CLO7", OUTPUT!O281:Y281) / OUTPUT!AM$12),
IF(AND('PRINTABLE (per grading)'!H$16="OUTPUT", 'PRINTABLE (per grading)'!B$13="Final"), IF(ISERROR(SUMIF(OUTPUT!AA$20:AI$20, "CLO7", OUTPUT!AA281:AI281) / OUTPUT!AN$12), "", SUMIF(OUTPUT!AA$20:AI$20, "CLO7", OUTPUT!AA281:AI281) / OUTPUT!AN$12),
"")))))),"")</f>
        <v/>
      </c>
      <c r="AT279" s="286" t="str">
        <f aca="false">IF(B279&lt;&gt;"",IF(AS279="","",IF(AS279&lt;0.5,1,IF(AND(AS279&gt;=0.5,AS279&lt;P$10),2,IF(AS279&gt;=P$10,3)))),"")</f>
        <v/>
      </c>
      <c r="AU279" s="287" t="str">
        <f aca="false">IF(B279 &lt;&gt; "",IFERROR(IF(AVERAGE(AQ279,AS279)&gt;=P$10,"Y","N"),""),"")</f>
        <v/>
      </c>
      <c r="AV279" s="194" t="str">
        <f aca="false">IF(B279 &lt;&gt; "", IFERROR(IF(C$16 = "PRELIM", SUMIF('Database (LECTURE-RES-PRAC)'!D$14:AG$14, "CLO8", 'Database (LECTURE-RES-PRAC)'!D276:AG276) / 'Grade computation'!F$11, IF(C$16 = "MIDTERM", SUMIF('Database (LECTURE-RES-PRAC)'!AJ$14:BM$14, "CLO8", 'Database (LECTURE-RES-PRAC)'!AJ276:BM276) / 'Grade computation'!G$11, IF(C$16 = "FINAL", SUMIF('Database (LECTURE-RES-PRAC)'!BP$14:CS$14, "CLO8", 'Database (LECTURE-RES-PRAC)'!BP276:CS276) / 'Grade computation'!H$11,""))),""),"")</f>
        <v/>
      </c>
      <c r="AW279" s="286" t="str">
        <f aca="false">IF(B279&lt;&gt;"",IF(AV279="","",IF(AV279&lt;0.5,1,IF(AND(AV279&gt;=0.5,AV279&lt;P$10),2,IF(AV279&gt;=P$10,3)))),"")</f>
        <v/>
      </c>
      <c r="AX279" s="194" t="str">
        <f aca="false">IF(B279 &lt;&gt; "",IF(AND('PRINTABLE (per grading)'!H$16="EXAM", 'PRINTABLE (per grading)'!B$13="Prelim"), IF(ISERROR(SUMIF('Exam (LECTURE ONLY)'!D$20:M$20, "CLO8", 'Exam (LECTURE ONLY)'!D281:M281) / 'Exam (LECTURE ONLY)'!AL$13), "", SUMIF('Exam (LECTURE ONLY)'!D$20:M$20, "CLO8", 'Exam (LECTURE ONLY)'!D281:M281) /'Exam (LECTURE ONLY)'!AL$13),
IF(AND('PRINTABLE (per grading)'!H$16="EXAM", 'PRINTABLE (per grading)'!B$13="Midterm"), IF(ISERROR(SUMIF('Exam (LECTURE ONLY)'!O$20:X$20, "CLO8", 'Exam (LECTURE ONLY)'!O281:X281) / 'Exam (LECTURE ONLY)'!AM$13), "", SUMIF('Exam (LECTURE ONLY)'!O$20:X$20, "CLO8", 'Exam (LECTURE ONLY)'!O281:X281) / 'Exam (LECTURE ONLY)'!AM$13),
IF(AND('PRINTABLE (per grading)'!H$16="EXAM", 'PRINTABLE (per grading)'!B$13="Final"), IF(ISERROR(SUMIF('Exam (LECTURE ONLY)'!Z$20:AI$20, "CLO8", 'Exam (LECTURE ONLY)'!Z281:AI281) / 'Exam (LECTURE ONLY)'!AN$13), "", SUMIF('Exam (LECTURE ONLY)'!Z$20:AI$20, "CLO8", 'Exam (LECTURE ONLY)'!Z281:AI281) / 'Exam (LECTURE ONLY)'!AN$13),
IF(AND('PRINTABLE (per grading)'!H$16="OUTPUT", 'PRINTABLE (per grading)'!B$13="Prelim"), IF(ISERROR(SUMIF(OUTPUT!C$20:M$20, "CLO8", OUTPUT!C281:M281) / OUTPUT!AL$13), "", SUMIF(OUTPUT!C$20:M$20, "CLO8", OUTPUT!C281:M281) / OUTPUT!AL$13),
IF(AND('PRINTABLE (per grading)'!H$16="OUTPUT", 'PRINTABLE (per grading)'!B$13="Midterm"), IF(ISERROR(SUMIF(OUTPUT!O$20:Y$20, "CLO8", OUTPUT!O281:Y281) / OUTPUT!AM$13), "", SUMIF(OUTPUT!O$20:Y$20, "CLO8", OUTPUT!O281:Y281) / OUTPUT!AM$13),
IF(AND('PRINTABLE (per grading)'!H$16="OUTPUT", 'PRINTABLE (per grading)'!B$13="Final"), IF(ISERROR(SUMIF(OUTPUT!AA$20:AI$20, "CLO8", OUTPUT!AA281:AI281) / OUTPUT!AN$13), "", SUMIF(OUTPUT!AA$20:AI$20, "CLO8", OUTPUT!AA281:AI281) / OUTPUT!AN$13),
"")))))),"")</f>
        <v/>
      </c>
      <c r="AY279" s="286" t="str">
        <f aca="false">IF(B279&lt;&gt;"",IF(AX279="","",IF(AX279&lt;0.5,1,IF(AND(AX279&gt;=0.5,AX279&lt;P$10),2,IF(AX279&gt;=P$10,3)))),"")</f>
        <v/>
      </c>
      <c r="AZ279" s="287" t="str">
        <f aca="false">IF(B279 &lt;&gt; "",IFERROR(IF(AVERAGE(AV279,AX279)&gt;=P$10,"Y","N"),""),"")</f>
        <v/>
      </c>
      <c r="BA279" s="194" t="str">
        <f aca="false">IF(B279 &lt;&gt; "", IFERROR(IF(C$16 = "PRELIM", SUMIF('Database (LECTURE-RES-PRAC)'!D$14:AG$14, "CLO9", 'Database (LECTURE-RES-PRAC)'!D276:AG276) / 'Grade computation'!F$12, IF(C$16 = "MIDTERM", SUMIF('Database (LECTURE-RES-PRAC)'!AJ$14:BM$14, "CLO9", 'Database (LECTURE-RES-PRAC)'!AJ276:BM276) / 'Grade computation'!G$12, IF(C$16 = "FINAL", SUMIF('Database (LECTURE-RES-PRAC)'!BP$14:CS$14, "CLO9", 'Database (LECTURE-RES-PRAC)'!BP276:CS276) / 'Grade computation'!H$12,""))),""),"")</f>
        <v/>
      </c>
      <c r="BB279" s="286" t="str">
        <f aca="false">IF(B279&lt;&gt;"",IF(BA279="","",IF(BA279&lt;0.5,1,IF(AND(BA279&gt;=0.5,BA279&lt;P$10),2,IF(BA279&gt;=P$10,3)))),"")</f>
        <v/>
      </c>
      <c r="BC279" s="194" t="str">
        <f aca="false">IF(B279 &lt;&gt; "",IF(AND('PRINTABLE (per grading)'!H$16="EXAM", 'PRINTABLE (per grading)'!B$13="Prelim"), IF(ISERROR(SUMIF('Exam (LECTURE ONLY)'!D$20:M$20, "CLO9", 'Exam (LECTURE ONLY)'!D281:M281) / 'Exam (LECTURE ONLY)'!AL$14), "", SUMIF('Exam (LECTURE ONLY)'!D$20:M$20, "CLO9", 'Exam (LECTURE ONLY)'!D281:M281) /'Exam (LECTURE ONLY)'!AL$14),
IF(AND('PRINTABLE (per grading)'!H$16="EXAM", 'PRINTABLE (per grading)'!B$13="Midterm"), IF(ISERROR(SUMIF('Exam (LECTURE ONLY)'!O$20:X$20, "CLO9", 'Exam (LECTURE ONLY)'!O281:X281) / 'Exam (LECTURE ONLY)'!AM$14), "", SUMIF('Exam (LECTURE ONLY)'!O$20:X$20, "CLO9", 'Exam (LECTURE ONLY)'!O281:X281) / 'Exam (LECTURE ONLY)'!AM$14),
IF(AND('PRINTABLE (per grading)'!H$16="EXAM", 'PRINTABLE (per grading)'!B$13="Final"), IF(ISERROR(SUMIF('Exam (LECTURE ONLY)'!Z$20:AI$20, "CLO9", 'Exam (LECTURE ONLY)'!Z281:AI281) / 'Exam (LECTURE ONLY)'!AN$14), "", SUMIF('Exam (LECTURE ONLY)'!Z$20:AI$20, "CLO9", 'Exam (LECTURE ONLY)'!Z281:AI281) / 'Exam (LECTURE ONLY)'!AN$14),
IF(AND('PRINTABLE (per grading)'!H$16="OUTPUT", 'PRINTABLE (per grading)'!B$13="Prelim"), IF(ISERROR(SUMIF(OUTPUT!C$20:M$20, "CLO9", OUTPUT!C281:M281) / OUTPUT!AL$14), "", SUMIF(OUTPUT!C$20:M$20, "CLO9", OUTPUT!C281:M281) / OUTPUT!AL$14),
IF(AND('PRINTABLE (per grading)'!H$16="OUTPUT", 'PRINTABLE (per grading)'!B$13="Midterm"), IF(ISERROR(SUMIF(OUTPUT!O$20:Y$20, "CLO9", OUTPUT!O281:Y281) / OUTPUT!AM$14), "", SUMIF(OUTPUT!O$20:Y$20, "CLO9", OUTPUT!O281:Y281) / OUTPUT!AM$14),
IF(AND('PRINTABLE (per grading)'!H$16="OUTPUT", 'PRINTABLE (per grading)'!B$13="Final"), IF(ISERROR(SUMIF(OUTPUT!AA$20:AI$20, "CLO9", OUTPUT!AA281:AI281) / OUTPUT!AN$14), "", SUMIF(OUTPUT!AA$20:AI$20, "CLO9", OUTPUT!AA281:AI281) / OUTPUT!AN$14),
"")))))),"")</f>
        <v/>
      </c>
      <c r="BD279" s="286" t="str">
        <f aca="false">IF(B279&lt;&gt;"",IF(BC279="","",IF(BC279&lt;0.5,1,IF(AND(BC279&gt;=0.5,BC279&lt;P$10),2,IF(BC279&gt;=P$10,3)))),"")</f>
        <v/>
      </c>
      <c r="BE279" s="287" t="str">
        <f aca="false">IF(B279 &lt;&gt; "",IFERROR(IF(AVERAGE(BA279,BC279)&gt;=P$10,"Y","N"),""),"")</f>
        <v/>
      </c>
      <c r="BF279" s="194" t="str">
        <f aca="false">IF(B279 &lt;&gt; "", IFERROR(IF(C$16 = "PRELIM", SUMIF('Database (LECTURE-RES-PRAC)'!D$14:AG$14, "CLO10", 'Database (LECTURE-RES-PRAC)'!D276:AG276) / 'Grade computation'!F$13, IF(C$16 = "MIDTERM", SUMIF('Database (LECTURE-RES-PRAC)'!AJ$14:BM$14, "CLO10", 'Database (LECTURE-RES-PRAC)'!AJ276:BM276) / 'Grade computation'!G$13, IF(C$16 = "FINAL", SUMIF('Database (LECTURE-RES-PRAC)'!BP$14:CS$14, "CLO10", 'Database (LECTURE-RES-PRAC)'!BP276:CS276) / 'Grade computation'!H$13,""))),""),"")</f>
        <v/>
      </c>
      <c r="BG279" s="286" t="str">
        <f aca="false">IF(B279&lt;&gt;"",IF(BF279="","",IF(BF279&lt;0.5,1,IF(AND(BF279&gt;=0.5,BF279&lt;P$10),2,IF(BF279&gt;=P$10,3)))),"")</f>
        <v/>
      </c>
      <c r="BH279" s="194" t="str">
        <f aca="false">IF(B279 &lt;&gt; "",IF(AND('PRINTABLE (per grading)'!H$16="EXAM", 'PRINTABLE (per grading)'!B$13="Prelim"), IF(ISERROR(SUMIF('Exam (LECTURE ONLY)'!D$20:M$20, "CLO10", 'Exam (LECTURE ONLY)'!D281:M281) / 'Exam (LECTURE ONLY)'!AL$15), "", SUMIF('Exam (LECTURE ONLY)'!D$20:M$20, "CLO10", 'Exam (LECTURE ONLY)'!D281:M281) /'Exam (LECTURE ONLY)'!AL$15),
IF(AND('PRINTABLE (per grading)'!H$16="EXAM", 'PRINTABLE (per grading)'!B$13="Midterm"), IF(ISERROR(SUMIF('Exam (LECTURE ONLY)'!O$20:X$20, "CLO10", 'Exam (LECTURE ONLY)'!O281:X281) / 'Exam (LECTURE ONLY)'!AM$15), "", SUMIF('Exam (LECTURE ONLY)'!O$20:X$20, "CLO10", 'Exam (LECTURE ONLY)'!O281:X281) / 'Exam (LECTURE ONLY)'!AM$15),
IF(AND('PRINTABLE (per grading)'!H$16="EXAM", 'PRINTABLE (per grading)'!B$13="Final"), IF(ISERROR(SUMIF('Exam (LECTURE ONLY)'!Z$20:AI$20, "CLO10", 'Exam (LECTURE ONLY)'!Z281:AI281) / 'Exam (LECTURE ONLY)'!AN$15), "", SUMIF('Exam (LECTURE ONLY)'!Z$20:AI$20, "CLO10", 'Exam (LECTURE ONLY)'!Z281:AI281) / 'Exam (LECTURE ONLY)'!AN$15),
IF(AND('PRINTABLE (per grading)'!H$16="OUTPUT", 'PRINTABLE (per grading)'!B$13="Prelim"), IF(ISERROR(SUMIF(OUTPUT!C$20:M$20, "CLO10", OUTPUT!C281:M281) / OUTPUT!AL$15), "", SUMIF(OUTPUT!C$20:M$20, "CLO10", OUTPUT!C281:M281) / OUTPUT!AL$15),
IF(AND('PRINTABLE (per grading)'!H$16="OUTPUT", 'PRINTABLE (per grading)'!B$13="Midterm"), IF(ISERROR(SUMIF(OUTPUT!O$20:Y$20, "CLO10", OUTPUT!O281:Y281) / OUTPUT!AM$15), "", SUMIF(OUTPUT!O$20:Y$20, "CLO10", OUTPUT!O281:Y281) / OUTPUT!AM$15),
IF(AND('PRINTABLE (per grading)'!H$16="OUTPUT", 'PRINTABLE (per grading)'!B$13="Final"), IF(ISERROR(SUMIF(OUTPUT!AA$20:AI$20, "CLO10", OUTPUT!AA281:AI281) / OUTPUT!AN$15), "", SUMIF(OUTPUT!AA$20:AI$20, "CLO10", OUTPUT!AA281:AI281) / OUTPUT!AN$15),
"")))))),"")</f>
        <v/>
      </c>
      <c r="BI279" s="286" t="str">
        <f aca="false">IF(B279&lt;&gt;"",IF(BH279="","",IF(BH279&lt;0.5,1,IF(AND(BH279&gt;=0.5,BH279&lt;P$10),2,IF(BH279&gt;=P$10,3)))),"")</f>
        <v/>
      </c>
      <c r="BJ279" s="287" t="str">
        <f aca="false">IF(B279 &lt;&gt; "",IFERROR(IF(AVERAGE(BF279,BH279)&gt;=P$10,"Y","N"),""),"")</f>
        <v/>
      </c>
      <c r="BK279" s="8"/>
    </row>
    <row r="280" customFormat="false" ht="19.5" hidden="false" customHeight="true" outlineLevel="0" collapsed="false">
      <c r="A280" s="228" t="str">
        <f aca="false">IF(ISBLANK('Database (LECTURE-RES-PRAC)'!A277),"",'Database (LECTURE-RES-PRAC)'!A277)</f>
        <v/>
      </c>
      <c r="B280" s="229" t="str">
        <f aca="false">IF(ISBLANK('Database (LECTURE-RES-PRAC)'!B277),"",'Database (LECTURE-RES-PRAC)'!B277)</f>
        <v/>
      </c>
      <c r="C280" s="230" t="str">
        <f aca="false">IF(B280&lt;&gt;"",IF(C$16="PRELIM",'Grade computation'!C280, IF(C$16="MIDTERM",'Grade computation'!K280, IF(C$16="FINAL",'Grade computation'!S280,""))),"")</f>
        <v/>
      </c>
      <c r="D280" s="231" t="str">
        <f aca="false">IF(B280&lt;&gt;"",IFERROR(IF(B$11="80-20", (((C280/C$19)*X$6)+X$7)*D$18, IF(B$11="60-40", (((C280/C$19)*Y$6)+Y$7)*D$18, 0)),0),"")</f>
        <v/>
      </c>
      <c r="E280" s="230" t="str">
        <f aca="false">IF(B280&lt;&gt;"", IF(C$16="PRELIM",'Grade computation'!E280, IF(C$16="MIDTERM",'Grade computation'!M280, IF(C$16="FINAL",'Grade computation'!U280,""))),"")</f>
        <v/>
      </c>
      <c r="F280" s="232" t="str">
        <f aca="false">IF(B280&lt;&gt;"",IFERROR(IF(B$11="80-20", (((E280/E$19)*X$6)+X$7)*F$18, IF(B$11="60-40", (((E280/E$19)*Y$6)+Y$7)*F$18, 0)),0),"")</f>
        <v/>
      </c>
      <c r="G280" s="233" t="str">
        <f aca="false">IF(B280&lt;&gt;"",IFERROR((D280+F280),0),"")</f>
        <v/>
      </c>
      <c r="H280" s="234" t="str">
        <f aca="false">IF(B280&lt;&gt;"",IF(C$16="PRELIM", 'Grade computation'!H280, IF(C$16="MIDTERM", 'Grade computation'!P280, IF(C$16="FINAL",'Grade computation'!X280, ""))),"")</f>
        <v/>
      </c>
      <c r="I280" s="233" t="str">
        <f aca="false">IF(B280&lt;&gt;"",IFERROR(IF(B$11="80-20", (((H280/H$19)*X$6)+X$7)*I$19, IF(B$11="60-40", (((H280/H$19)*Y$6)+Y$7)*I$19, 0)),0),"")</f>
        <v/>
      </c>
      <c r="J280" s="237" t="str">
        <f aca="false">IFERROR((G280+I280),"")</f>
        <v/>
      </c>
      <c r="K280" s="183" t="str">
        <f aca="false">IFERROR(IF(J280="","",IF(J280&gt;=75,"PASSED","FAILED")),"")</f>
        <v/>
      </c>
      <c r="L280" s="183"/>
      <c r="M280" s="194" t="str">
        <f aca="false">IF(B280 &lt;&gt; "", IFERROR(IF(C$16 = "PRELIM", SUMIF('Database (LECTURE-RES-PRAC)'!D$14:AG$14, "CLO1", 'Database (LECTURE-RES-PRAC)'!D277:AG277) / 'Grade computation'!F$4, IF(C$16 = "MIDTERM", SUMIF('Database (LECTURE-RES-PRAC)'!AJ$14:BM$14, "CLO1", 'Database (LECTURE-RES-PRAC)'!AJ277:BM277) / 'Grade computation'!G$4, IF(C$16 = "FINAL", SUMIF('Database (LECTURE-RES-PRAC)'!BP$14:CS$14, "CLO1", 'Database (LECTURE-RES-PRAC)'!BP277:CS277) / 'Grade computation'!H$4,""))),""),"")</f>
        <v/>
      </c>
      <c r="N280" s="286" t="str">
        <f aca="false">IF(B280&lt;&gt;"",IF(M280="","",IF(M280&lt;0.5,1,IF(AND(M280&gt;=0.5,M280&lt;P$10),2,IF(M280&gt;=P$10,3)))),"")</f>
        <v/>
      </c>
      <c r="O280" s="194" t="str">
        <f aca="false">IF(B280 &lt;&gt; "",IF(AND('PRINTABLE (per grading)'!H$16="EXAM", 'PRINTABLE (per grading)'!B$13="Prelim"), IF(ISERROR(SUMIF('Exam (LECTURE ONLY)'!D$20:M$20, "CLO1", 'Exam (LECTURE ONLY)'!D282:M282) / 'Exam (LECTURE ONLY)'!AL$6), "", SUMIF('Exam (LECTURE ONLY)'!D$20:M$20, "CLO1", 'Exam (LECTURE ONLY)'!D282:M282) /'Exam (LECTURE ONLY)'!AL$6),
IF(AND('PRINTABLE (per grading)'!H$16="EXAM", 'PRINTABLE (per grading)'!B$13="Midterm"), IF(ISERROR(SUMIF('Exam (LECTURE ONLY)'!O$20:X$20, "CLO1", 'Exam (LECTURE ONLY)'!O282:X282) / 'Exam (LECTURE ONLY)'!AM$6), "", SUMIF('Exam (LECTURE ONLY)'!O$20:X$20, "CLO1", 'Exam (LECTURE ONLY)'!O282:X282) / 'Exam (LECTURE ONLY)'!AM$6),
IF(AND('PRINTABLE (per grading)'!H$16="EXAM", 'PRINTABLE (per grading)'!B$13="Final"), IF(ISERROR(SUMIF('Exam (LECTURE ONLY)'!Z$20:AI$20, "CLO1", 'Exam (LECTURE ONLY)'!Z282:AI282) / 'Exam (LECTURE ONLY)'!AN$6), "", SUMIF('Exam (LECTURE ONLY)'!Z$20:AI$20, "CLO1", 'Exam (LECTURE ONLY)'!Z282:AI282) / 'Exam (LECTURE ONLY)'!AN$6),
IF(AND('PRINTABLE (per grading)'!H$16="OUTPUT", 'PRINTABLE (per grading)'!B$13="Prelim"), IF(ISERROR(SUMIF(OUTPUT!C$20:M$20, "CLO1", OUTPUT!C282:M282) / OUTPUT!AL$6), "", SUMIF(OUTPUT!C$20:M$20, "CLO1", OUTPUT!C282:M282) / OUTPUT!AL$6),
IF(AND('PRINTABLE (per grading)'!H$16="OUTPUT", 'PRINTABLE (per grading)'!B$13="Midterm"), IF(ISERROR(SUMIF(OUTPUT!O$20:Y$20, "CLO1", OUTPUT!O282:Y282) / OUTPUT!AM$6), "", SUMIF(OUTPUT!O$20:Y$20, "CLO1", OUTPUT!O282:Y282) / OUTPUT!AM$6),
IF(AND('PRINTABLE (per grading)'!H$16="OUTPUT", 'PRINTABLE (per grading)'!B$13="Final"), IF(ISERROR(SUMIF(OUTPUT!AA$20:AI$20, "CLO1", OUTPUT!AA282:AI282) / OUTPUT!AN$6), "", SUMIF(OUTPUT!AA$20:AI$20, "CLO1", OUTPUT!AA282:AI282) / OUTPUT!AN$6),
"")))))),"")</f>
        <v/>
      </c>
      <c r="P280" s="286" t="str">
        <f aca="false">IF(B280&lt;&gt;"",IF(O280="","",IF(O280&lt;0.5,1,IF(AND(O280&gt;=0.5,O280&lt;P$10),2,IF(O280&gt;=P$10,3)))),"")</f>
        <v/>
      </c>
      <c r="Q280" s="287" t="str">
        <f aca="false">IF(B280 &lt;&gt; "",IFERROR(IF(AVERAGE(M280,O280)&gt;=P$10,"Y","N"),""),"")</f>
        <v/>
      </c>
      <c r="R280" s="194" t="str">
        <f aca="false">IF(B280 &lt;&gt; "", IFERROR(IF(C$16 = "PRELIM", SUMIF('Database (LECTURE-RES-PRAC)'!D$14:AG$14, "CLO2", 'Database (LECTURE-RES-PRAC)'!D277:AG277) / 'Grade computation'!F$5, IF(C$16 = "MIDTERM", SUMIF('Database (LECTURE-RES-PRAC)'!AJ$14:BM$14, "CLO2", 'Database (LECTURE-RES-PRAC)'!AJ277:BM277) / 'Grade computation'!G$5, IF(C$16 = "FINAL", SUMIF('Database (LECTURE-RES-PRAC)'!BP$14:CS$14, "CLO2", 'Database (LECTURE-RES-PRAC)'!BP277:CS277) / 'Grade computation'!H$5,""))),""),"")</f>
        <v/>
      </c>
      <c r="S280" s="286" t="str">
        <f aca="false">IF(B280&lt;&gt;"",IF(R280="","",IF(R280&lt;0.5,1,IF(AND(R280&gt;=0.5,R280&lt;P$10),2,IF(R280&gt;=P$10,3)))),"")</f>
        <v/>
      </c>
      <c r="T280" s="194" t="str">
        <f aca="false">IF(B280 &lt;&gt; "",IF(AND('PRINTABLE (per grading)'!H$16="EXAM", 'PRINTABLE (per grading)'!B$13="Prelim"), IF(ISERROR(SUMIF('Exam (LECTURE ONLY)'!D$20:M$20, "CLO2", 'Exam (LECTURE ONLY)'!D282:M282) / 'Exam (LECTURE ONLY)'!AL$7), "", SUMIF('Exam (LECTURE ONLY)'!D$20:M$20, "CLO2", 'Exam (LECTURE ONLY)'!D282:M282) /'Exam (LECTURE ONLY)'!AL$7),
IF(AND('PRINTABLE (per grading)'!H$16="EXAM", 'PRINTABLE (per grading)'!B$13="Midterm"), IF(ISERROR(SUMIF('Exam (LECTURE ONLY)'!O$20:X$20, "CLO2", 'Exam (LECTURE ONLY)'!O282:X282) / 'Exam (LECTURE ONLY)'!AM$7), "", SUMIF('Exam (LECTURE ONLY)'!O$20:X$20, "CLO2", 'Exam (LECTURE ONLY)'!O282:X282) / 'Exam (LECTURE ONLY)'!AM$7),
IF(AND('PRINTABLE (per grading)'!H$16="EXAM", 'PRINTABLE (per grading)'!B$13="Final"), IF(ISERROR(SUMIF('Exam (LECTURE ONLY)'!Z$20:AI$20, "CLO2", 'Exam (LECTURE ONLY)'!Z282:AI282) / 'Exam (LECTURE ONLY)'!AN$7), "", SUMIF('Exam (LECTURE ONLY)'!Z$20:AI$20, "CLO2", 'Exam (LECTURE ONLY)'!Z282:AI282) / 'Exam (LECTURE ONLY)'!AN$7),
IF(AND('PRINTABLE (per grading)'!H$16="OUTPUT", 'PRINTABLE (per grading)'!B$13="Prelim"), IF(ISERROR(SUMIF(OUTPUT!C$20:M$20, "CLO2", OUTPUT!C282:M282) / OUTPUT!AL$7), "", SUMIF(OUTPUT!C$20:M$20, "CLO2", OUTPUT!C282:M282) / OUTPUT!AL$7),
IF(AND('PRINTABLE (per grading)'!H$16="OUTPUT", 'PRINTABLE (per grading)'!B$13="Midterm"), IF(ISERROR(SUMIF(OUTPUT!O$20:Y$20, "CLO2", OUTPUT!O282:Y282) / OUTPUT!AM$7), "", SUMIF(OUTPUT!O$20:Y$20, "CLO2", OUTPUT!O282:Y282) / OUTPUT!AM$7),
IF(AND('PRINTABLE (per grading)'!H$16="OUTPUT", 'PRINTABLE (per grading)'!B$13="Final"), IF(ISERROR(SUMIF(OUTPUT!AA$20:AI$20, "CLO2", OUTPUT!AA282:AI282) / OUTPUT!AN$7), "", SUMIF(OUTPUT!AA$20:AI$20, "CLO2", OUTPUT!AA282:AI282) / OUTPUT!AN$7),
"")))))),"")</f>
        <v/>
      </c>
      <c r="U280" s="286" t="str">
        <f aca="false">IF(B280&lt;&gt;"",IF(T280="","",IF(T280&lt;0.5,1,IF(AND(T280&gt;=0.5,T280&lt;P$10),2,IF(T280&gt;=P$10,3)))),"")</f>
        <v/>
      </c>
      <c r="V280" s="287" t="str">
        <f aca="false">IF(B280 &lt;&gt; "",IFERROR(IF(AVERAGE(R280,T280)&gt;=P$10,"Y","N"),""),"")</f>
        <v/>
      </c>
      <c r="W280" s="194" t="str">
        <f aca="false">IF(B280 &lt;&gt; "", IFERROR(IF(C$16 = "PRELIM", SUMIF('Database (LECTURE-RES-PRAC)'!D$14:AG$14, "CLO3", 'Database (LECTURE-RES-PRAC)'!D277:AG277) / 'Grade computation'!F$6, IF(C$16 = "MIDTERM", SUMIF('Database (LECTURE-RES-PRAC)'!AJ$14:BM$14, "CLO3", 'Database (LECTURE-RES-PRAC)'!AJ277:BM277) / 'Grade computation'!G$6, IF(C$16 = "FINAL", SUMIF('Database (LECTURE-RES-PRAC)'!BP$14:CS$14, "CLO3", 'Database (LECTURE-RES-PRAC)'!BP277:CS277) / 'Grade computation'!H$6,""))),""),"")</f>
        <v/>
      </c>
      <c r="X280" s="286" t="str">
        <f aca="false">IF(B280&lt;&gt;"",IF(W280="","",IF(W280&lt;0.5,1,IF(AND(W280&gt;=0.5,W280&lt;P$10),2,IF(W280&gt;=P$10,3)))),"")</f>
        <v/>
      </c>
      <c r="Y280" s="194" t="str">
        <f aca="false">IF(B280 &lt;&gt; "",IF(AND('PRINTABLE (per grading)'!H$16="EXAM", 'PRINTABLE (per grading)'!B$13="Prelim"), IF(ISERROR(SUMIF('Exam (LECTURE ONLY)'!D$20:M$20, "CLO3", 'Exam (LECTURE ONLY)'!D282:M282) / 'Exam (LECTURE ONLY)'!AL$8), "", SUMIF('Exam (LECTURE ONLY)'!D$20:M$20, "CLO3", 'Exam (LECTURE ONLY)'!D282:M282) /'Exam (LECTURE ONLY)'!AL$8),
IF(AND('PRINTABLE (per grading)'!H$16="EXAM", 'PRINTABLE (per grading)'!B$13="Midterm"), IF(ISERROR(SUMIF('Exam (LECTURE ONLY)'!O$20:X$20, "CLO3", 'Exam (LECTURE ONLY)'!O282:X282) / 'Exam (LECTURE ONLY)'!AM$8), "", SUMIF('Exam (LECTURE ONLY)'!O$20:X$20, "CLO3", 'Exam (LECTURE ONLY)'!O282:X282) / 'Exam (LECTURE ONLY)'!AM$8),
IF(AND('PRINTABLE (per grading)'!H$16="EXAM", 'PRINTABLE (per grading)'!B$13="Final"), IF(ISERROR(SUMIF('Exam (LECTURE ONLY)'!Z$20:AI$20, "CLO3", 'Exam (LECTURE ONLY)'!Z282:AI282) / 'Exam (LECTURE ONLY)'!AN$8), "", SUMIF('Exam (LECTURE ONLY)'!Z$20:AI$20, "CLO3", 'Exam (LECTURE ONLY)'!Z282:AI282) / 'Exam (LECTURE ONLY)'!AN$8),
IF(AND('PRINTABLE (per grading)'!H$16="OUTPUT", 'PRINTABLE (per grading)'!B$13="Prelim"), IF(ISERROR(SUMIF(OUTPUT!C$20:M$20, "CLO3", OUTPUT!C282:M282) / OUTPUT!AL$8), "", SUMIF(OUTPUT!C$20:M$20, "CLO3", OUTPUT!C282:M282) / OUTPUT!AL$8),
IF(AND('PRINTABLE (per grading)'!H$16="OUTPUT", 'PRINTABLE (per grading)'!B$13="Midterm"), IF(ISERROR(SUMIF(OUTPUT!O$20:Y$20, "CLO3", OUTPUT!O282:Y282) / OUTPUT!AM$8), "", SUMIF(OUTPUT!O$20:Y$20, "CLO3", OUTPUT!O282:Y282) / OUTPUT!AM$8),
IF(AND('PRINTABLE (per grading)'!H$16="OUTPUT", 'PRINTABLE (per grading)'!B$13="Final"), IF(ISERROR(SUMIF(OUTPUT!AA$20:AI$20, "CLO3", OUTPUT!AA282:AI282) / OUTPUT!AN$8), "", SUMIF(OUTPUT!AA$20:AI$20, "CLO3", OUTPUT!AA282:AI282) / OUTPUT!AN$8),
"" )))))),"")</f>
        <v/>
      </c>
      <c r="Z280" s="286" t="str">
        <f aca="false">IF(B280&lt;&gt;"",IF(Y280="","",IF(Y280&lt;0.5,1,IF(AND(Y280&gt;=0.5,Y280&lt;P$10),2,IF(Y280&gt;=P$10,3)))),"")</f>
        <v/>
      </c>
      <c r="AA280" s="287" t="str">
        <f aca="false">IF(B280 &lt;&gt; "",IFERROR(IF(AVERAGE(W280,Y280)&gt;=P$10,"Y","N"),""),"")</f>
        <v/>
      </c>
      <c r="AB280" s="194" t="str">
        <f aca="false">IF(B280 &lt;&gt; "", IFERROR(IF(C$16 = "PRELIM", SUMIF('Database (LECTURE-RES-PRAC)'!D$14:AG$14, "CLO4", 'Database (LECTURE-RES-PRAC)'!D277:AG277) / 'Grade computation'!F$7, IF(C$16 = "MIDTERM", SUMIF('Database (LECTURE-RES-PRAC)'!AJ$14:BM$14, "CLO4", 'Database (LECTURE-RES-PRAC)'!AJ277:BM277) / 'Grade computation'!G$7, IF(C$16 = "FINAL", SUMIF('Database (LECTURE-RES-PRAC)'!BP$14:CS$14, "CLO4", 'Database (LECTURE-RES-PRAC)'!BP277:CS277) / 'Grade computation'!H$7,""))),""),"")</f>
        <v/>
      </c>
      <c r="AC280" s="286" t="str">
        <f aca="false">IF(B280&lt;&gt;"",IF(AB280="","",IF(AB280&lt;0.5,1,IF(AND(AB280&gt;=0.5,AB280&lt;P$10),2,IF(AB280&gt;=P$10,3)))),"")</f>
        <v/>
      </c>
      <c r="AD280" s="194" t="str">
        <f aca="false">IF(B280 &lt;&gt; "",IF(AND('PRINTABLE (per grading)'!H$16="EXAM", 'PRINTABLE (per grading)'!B$13="Prelim"), IF(ISERROR(SUMIF('Exam (LECTURE ONLY)'!D$20:M$20, "CLO4", 'Exam (LECTURE ONLY)'!D282:M282) / 'Exam (LECTURE ONLY)'!AL$9), "", SUMIF('Exam (LECTURE ONLY)'!D$20:M$20, "CLO4", 'Exam (LECTURE ONLY)'!D282:M282) /'Exam (LECTURE ONLY)'!AL$9),
IF(AND('PRINTABLE (per grading)'!H$16="EXAM", 'PRINTABLE (per grading)'!B$13="Midterm"), IF(ISERROR(SUMIF('Exam (LECTURE ONLY)'!O$20:X$20, "CLO4", 'Exam (LECTURE ONLY)'!O282:X282) / 'Exam (LECTURE ONLY)'!AM$9), "", SUMIF('Exam (LECTURE ONLY)'!O$20:X$20, "CLO4", 'Exam (LECTURE ONLY)'!O282:X282) / 'Exam (LECTURE ONLY)'!AM$9),
IF(AND('PRINTABLE (per grading)'!H$16="EXAM", 'PRINTABLE (per grading)'!B$13="Final"), IF(ISERROR(SUMIF('Exam (LECTURE ONLY)'!Z$20:AI$20, "CLO4", 'Exam (LECTURE ONLY)'!Z282:AI282) / 'Exam (LECTURE ONLY)'!AN$9), "", SUMIF('Exam (LECTURE ONLY)'!Z$20:AI$20, "CLO4", 'Exam (LECTURE ONLY)'!Z282:AI282) / 'Exam (LECTURE ONLY)'!AN$9),
IF(AND('PRINTABLE (per grading)'!H$16="OUTPUT", 'PRINTABLE (per grading)'!B$13="Prelim"), IF(ISERROR(SUMIF(OUTPUT!C$20:M$20, "CLO4", OUTPUT!C282:M282) / OUTPUT!AL$9), "", SUMIF(OUTPUT!C$20:M$20, "CLO4", OUTPUT!C282:M282) / OUTPUT!AL$9),
IF(AND('PRINTABLE (per grading)'!H$16="OUTPUT", 'PRINTABLE (per grading)'!B$13="Midterm"), IF(ISERROR(SUMIF(OUTPUT!O$20:Y$20, "CLO4", OUTPUT!O282:Y282) / OUTPUT!AM$9), "", SUMIF(OUTPUT!O$20:Y$20, "CLO4", OUTPUT!O282:Y282) / OUTPUT!AM$9),
IF(AND('PRINTABLE (per grading)'!H$16="OUTPUT", 'PRINTABLE (per grading)'!B$13="Final"), IF(ISERROR(SUMIF(OUTPUT!AA$20:AI$20, "CLO4", OUTPUT!AA282:AI282) / OUTPUT!AN$9), "", SUMIF(OUTPUT!AA$20:AI$20, "CLO4", OUTPUT!AA282:AI282) / OUTPUT!AN$9),
"")))))),"")</f>
        <v/>
      </c>
      <c r="AE280" s="286" t="str">
        <f aca="false">IF(B280&lt;&gt;"",IF(AD280="","",IF(AD280&lt;0.5,1,IF(AND(AD280&gt;=0.5,AD280&lt;P$10),2,IF(AD280&gt;=P$10,3)))),"")</f>
        <v/>
      </c>
      <c r="AF280" s="287" t="str">
        <f aca="false">IF(B280 &lt;&gt; "",IFERROR(IF(AVERAGE(AB280,AD280)&gt;=P$10,"Y","N"),""),"")</f>
        <v/>
      </c>
      <c r="AG280" s="194" t="str">
        <f aca="false">IF(B280 &lt;&gt; "", IFERROR(IF(C$16 = "PRELIM", SUMIF('Database (LECTURE-RES-PRAC)'!D$14:AG$14, "CLO5", 'Database (LECTURE-RES-PRAC)'!D277:AG277) / 'Grade computation'!F$8, IF(C$16 = "MIDTERM", SUMIF('Database (LECTURE-RES-PRAC)'!AJ$14:BM$14, "CLO5", 'Database (LECTURE-RES-PRAC)'!AJ277:BM277) / 'Grade computation'!G$8, IF(C$16 = "FINAL", SUMIF('Database (LECTURE-RES-PRAC)'!BP$14:CS$14, "CLO5", 'Database (LECTURE-RES-PRAC)'!BP277:CS277) / 'Grade computation'!H$8,""))),""),"")</f>
        <v/>
      </c>
      <c r="AH280" s="286" t="str">
        <f aca="false">IF(B280&lt;&gt;"",IF(AG280="","",IF(AG280&lt;0.5,1,IF(AND(AG280&gt;=0.5,AG280&lt;P$10),2,IF(AG280&gt;=P$10,3)))),"")</f>
        <v/>
      </c>
      <c r="AI280" s="194" t="str">
        <f aca="false">IF(B280 &lt;&gt; "",IF(AND('PRINTABLE (per grading)'!H$16="EXAM", 'PRINTABLE (per grading)'!B$13="Prelim"), IF(ISERROR(SUMIF('Exam (LECTURE ONLY)'!D$20:M$20, "CLO5", 'Exam (LECTURE ONLY)'!D282:M282) / 'Exam (LECTURE ONLY)'!AL$10), "", SUMIF('Exam (LECTURE ONLY)'!D$20:M$20, "CLO5", 'Exam (LECTURE ONLY)'!D282:M282) /'Exam (LECTURE ONLY)'!AL$10),
IF(AND('PRINTABLE (per grading)'!H$16="EXAM", 'PRINTABLE (per grading)'!B$13="Midterm"), IF(ISERROR(SUMIF('Exam (LECTURE ONLY)'!O$20:X$20, "CLO5", 'Exam (LECTURE ONLY)'!O282:X282) / 'Exam (LECTURE ONLY)'!AM$10), "", SUMIF('Exam (LECTURE ONLY)'!O$20:X$20, "CLO5", 'Exam (LECTURE ONLY)'!O282:X282) / 'Exam (LECTURE ONLY)'!AM$10),
IF(AND('PRINTABLE (per grading)'!H$16="EXAM", 'PRINTABLE (per grading)'!B$13="Final"), IF(ISERROR(SUMIF('Exam (LECTURE ONLY)'!Z$20:AI$20, "CLO5", 'Exam (LECTURE ONLY)'!Z282:AI282) / 'Exam (LECTURE ONLY)'!AN$10), "", SUMIF('Exam (LECTURE ONLY)'!Z$20:AI$20, "CLO5", 'Exam (LECTURE ONLY)'!Z282:AI282) / 'Exam (LECTURE ONLY)'!AN$10),
IF(AND('PRINTABLE (per grading)'!H$16="OUTPUT", 'PRINTABLE (per grading)'!B$13="Prelim"), IF(ISERROR(SUMIF(OUTPUT!C$20:M$20, "CLO5", OUTPUT!C282:M282) / OUTPUT!AL$10), "", SUMIF(OUTPUT!C$20:M$20, "CLO5", OUTPUT!C282:M282) / OUTPUT!AL$10),
IF(AND('PRINTABLE (per grading)'!H$16="OUTPUT", 'PRINTABLE (per grading)'!B$13="Midterm"), IF(ISERROR(SUMIF(OUTPUT!O$20:Y$20, "CLO5", OUTPUT!O282:Y282) / OUTPUT!AM$10), "", SUMIF(OUTPUT!O$20:Y$20, "CLO5", OUTPUT!O282:Y282) / OUTPUT!AM$10),
IF(AND('PRINTABLE (per grading)'!H$16="OUTPUT", 'PRINTABLE (per grading)'!B$13="Final"), IF(ISERROR(SUMIF(OUTPUT!AA$20:AI$20, "CLO5", OUTPUT!AA282:AI282) / OUTPUT!AN$10), "", SUMIF(OUTPUT!AA$20:AI$20, "CLO5", OUTPUT!AA282:AI282) / OUTPUT!AN$10),
"")))))),"")</f>
        <v/>
      </c>
      <c r="AJ280" s="286" t="str">
        <f aca="false">IF(B280&lt;&gt;"",IF(AI280="","",IF(AI280&lt;0.5,1,IF(AND(AI280&gt;=0.5,AI280&lt;P$10),2,IF(AI280&gt;=P$10,3)))),"")</f>
        <v/>
      </c>
      <c r="AK280" s="287" t="str">
        <f aca="false">IF(B280 &lt;&gt; "",IFERROR(IF(AVERAGE(AG280,AI280)&gt;=P$10,"Y","N"),""),"")</f>
        <v/>
      </c>
      <c r="AL280" s="194" t="str">
        <f aca="false">IF(B280 &lt;&gt; "", IFERROR(IF(C$16 = "PRELIM", SUMIF('Database (LECTURE-RES-PRAC)'!D$14:AG$14, "CLO6", 'Database (LECTURE-RES-PRAC)'!D277:AG277) / 'Grade computation'!F$9, IF(C$16 = "MIDTERM", SUMIF('Database (LECTURE-RES-PRAC)'!AJ$14:BM$14, "CLO6", 'Database (LECTURE-RES-PRAC)'!AJ277:BM277) / 'Grade computation'!G$9, IF(C$16 = "FINAL", SUMIF('Database (LECTURE-RES-PRAC)'!BP$14:CS$14, "CLO6", 'Database (LECTURE-RES-PRAC)'!BP277:CS277) / 'Grade computation'!H$9,""))),""),"")</f>
        <v/>
      </c>
      <c r="AM280" s="286" t="str">
        <f aca="false">IF(B280&lt;&gt;"",IF(AL280="","",IF(AL280&lt;0.5,1,IF(AND(AL280&gt;=0.5,AL280&lt;P$10),2,IF(AL280&gt;=P$10,3)))),"")</f>
        <v/>
      </c>
      <c r="AN280" s="194" t="str">
        <f aca="false">IF(B280 &lt;&gt; "",IF(AND('PRINTABLE (per grading)'!H$16="EXAM", 'PRINTABLE (per grading)'!B$13="Prelim"), IF(ISERROR(SUMIF('Exam (LECTURE ONLY)'!D$20:M$20, "CLO6", 'Exam (LECTURE ONLY)'!D282:M282) / 'Exam (LECTURE ONLY)'!AL$11), "", SUMIF('Exam (LECTURE ONLY)'!D$20:M$20, "CLO6", 'Exam (LECTURE ONLY)'!D282:M282) /'Exam (LECTURE ONLY)'!AL$11),
IF(AND('PRINTABLE (per grading)'!H$16="EXAM", 'PRINTABLE (per grading)'!B$13="Midterm"), IF(ISERROR(SUMIF('Exam (LECTURE ONLY)'!O$20:X$20, "CLO6", 'Exam (LECTURE ONLY)'!O282:X282) / 'Exam (LECTURE ONLY)'!AM$11), "", SUMIF('Exam (LECTURE ONLY)'!O$20:X$20, "CLO6", 'Exam (LECTURE ONLY)'!O282:X282) / 'Exam (LECTURE ONLY)'!AM$11),
IF(AND('PRINTABLE (per grading)'!H$16="EXAM", 'PRINTABLE (per grading)'!B$13="Final"), IF(ISERROR(SUMIF('Exam (LECTURE ONLY)'!Z$20:AI$20, "CLO6", 'Exam (LECTURE ONLY)'!Z282:AI282) / 'Exam (LECTURE ONLY)'!AN$11), "", SUMIF('Exam (LECTURE ONLY)'!Z$20:AI$20, "CLO6", 'Exam (LECTURE ONLY)'!Z282:AI282) / 'Exam (LECTURE ONLY)'!AN$11),
IF(AND('PRINTABLE (per grading)'!H$16="OUTPUT", 'PRINTABLE (per grading)'!B$13="Prelim"), IF(ISERROR(SUMIF(OUTPUT!C$20:M$20, "CLO6", OUTPUT!C282:M282) / OUTPUT!AL$11), "", SUMIF(OUTPUT!C$20:M$20, "CLO6", OUTPUT!C282:M282) / OUTPUT!AL$11),
IF(AND('PRINTABLE (per grading)'!H$16="OUTPUT", 'PRINTABLE (per grading)'!B$13="Midterm"), IF(ISERROR(SUMIF(OUTPUT!O$20:Y$20, "CLO6", OUTPUT!O282:Y282) / OUTPUT!AM$11), "", SUMIF(OUTPUT!O$20:Y$20, "CLO6", OUTPUT!O282:Y282) / OUTPUT!AM$11),
IF(AND('PRINTABLE (per grading)'!H$16="OUTPUT", 'PRINTABLE (per grading)'!B$13="Final"), IF(ISERROR(SUMIF(OUTPUT!AA$20:AI$20, "CLO6", OUTPUT!AA282:AI282) / OUTPUT!AN$11), "", SUMIF(OUTPUT!AA$20:AI$20, "CLO6", OUTPUT!AA282:AI282) / OUTPUT!AN$11),
"")))))),"")</f>
        <v/>
      </c>
      <c r="AO280" s="286" t="str">
        <f aca="false">IF(B280&lt;&gt;"",IF(AN280="","",IF(AN280&lt;0.5,1,IF(AND(AN280&gt;=0.5,AN280&lt;P$10),2,IF(AN280&gt;=P$10,3)))),"")</f>
        <v/>
      </c>
      <c r="AP280" s="287" t="str">
        <f aca="false">IF(B280 &lt;&gt; "",IFERROR(IF(AVERAGE(AL280,AN280)&gt;=P$10,"Y","N"),""),"")</f>
        <v/>
      </c>
      <c r="AQ280" s="194" t="str">
        <f aca="false">IF(B280 &lt;&gt; "", IFERROR(IF(C$16 = "PRELIM", SUMIF('Database (LECTURE-RES-PRAC)'!D$14:AG$14, "CLO7", 'Database (LECTURE-RES-PRAC)'!D277:AG277) / 'Grade computation'!F$10, IF(C$16 = "MIDTERM", SUMIF('Database (LECTURE-RES-PRAC)'!AJ$14:BM$14, "CLO7", 'Database (LECTURE-RES-PRAC)'!AJ277:BM277) / 'Grade computation'!G$10, IF(C$16 = "FINAL", SUMIF('Database (LECTURE-RES-PRAC)'!BP$14:CS$14, "CLO7", 'Database (LECTURE-RES-PRAC)'!BP277:CS277) / 'Grade computation'!H$10,""))),""),"")</f>
        <v/>
      </c>
      <c r="AR280" s="286" t="str">
        <f aca="false">IF(B280&lt;&gt;"",IF(AQ280="","",IF(AQ280&lt;0.5,1,IF(AND(AQ280&gt;=0.5,AQ280&lt;P$10),2,IF(AQ280&gt;=P$10,3)))),"")</f>
        <v/>
      </c>
      <c r="AS280" s="194" t="str">
        <f aca="false">IF(B280 &lt;&gt; "",IF(AND('PRINTABLE (per grading)'!H$16="EXAM", 'PRINTABLE (per grading)'!B$13="Prelim"), IF(ISERROR(SUMIF('Exam (LECTURE ONLY)'!D$20:M$20, "CLO7", 'Exam (LECTURE ONLY)'!D282:M282) / 'Exam (LECTURE ONLY)'!AL$12), "", SUMIF('Exam (LECTURE ONLY)'!D$20:M$20, "CLO7", 'Exam (LECTURE ONLY)'!D282:M282) /'Exam (LECTURE ONLY)'!AL$12),
IF(AND('PRINTABLE (per grading)'!H$16="EXAM", 'PRINTABLE (per grading)'!B$13="Midterm"), IF(ISERROR(SUMIF('Exam (LECTURE ONLY)'!O$20:X$20, "CLO7", 'Exam (LECTURE ONLY)'!O282:X282) / 'Exam (LECTURE ONLY)'!AM$12), "", SUMIF('Exam (LECTURE ONLY)'!O$20:X$20, "CLO7", 'Exam (LECTURE ONLY)'!O282:X282) / 'Exam (LECTURE ONLY)'!AM$12),
IF(AND('PRINTABLE (per grading)'!H$16="EXAM", 'PRINTABLE (per grading)'!B$13="Final"), IF(ISERROR(SUMIF('Exam (LECTURE ONLY)'!Z$20:AI$20, "CLO7", 'Exam (LECTURE ONLY)'!Z282:AI282) / 'Exam (LECTURE ONLY)'!AN$12), "", SUMIF('Exam (LECTURE ONLY)'!Z$20:AI$20, "CLO7", 'Exam (LECTURE ONLY)'!Z282:AI282) / 'Exam (LECTURE ONLY)'!AN$12),
IF(AND('PRINTABLE (per grading)'!H$16="OUTPUT", 'PRINTABLE (per grading)'!B$13="Prelim"), IF(ISERROR(SUMIF(OUTPUT!C$20:M$20, "CLO7", OUTPUT!C282:M282) / OUTPUT!AL$12), "", SUMIF(OUTPUT!C$20:M$20, "CLO7", OUTPUT!C282:M282) / OUTPUT!AL$12),
IF(AND('PRINTABLE (per grading)'!H$16="OUTPUT", 'PRINTABLE (per grading)'!B$13="Midterm"), IF(ISERROR(SUMIF(OUTPUT!O$20:Y$20, "CLO7", OUTPUT!O282:Y282) / OUTPUT!AM$12), "", SUMIF(OUTPUT!O$20:Y$20, "CLO7", OUTPUT!O282:Y282) / OUTPUT!AM$12),
IF(AND('PRINTABLE (per grading)'!H$16="OUTPUT", 'PRINTABLE (per grading)'!B$13="Final"), IF(ISERROR(SUMIF(OUTPUT!AA$20:AI$20, "CLO7", OUTPUT!AA282:AI282) / OUTPUT!AN$12), "", SUMIF(OUTPUT!AA$20:AI$20, "CLO7", OUTPUT!AA282:AI282) / OUTPUT!AN$12),
"")))))),"")</f>
        <v/>
      </c>
      <c r="AT280" s="286" t="str">
        <f aca="false">IF(B280&lt;&gt;"",IF(AS280="","",IF(AS280&lt;0.5,1,IF(AND(AS280&gt;=0.5,AS280&lt;P$10),2,IF(AS280&gt;=P$10,3)))),"")</f>
        <v/>
      </c>
      <c r="AU280" s="287" t="str">
        <f aca="false">IF(B280 &lt;&gt; "",IFERROR(IF(AVERAGE(AQ280,AS280)&gt;=P$10,"Y","N"),""),"")</f>
        <v/>
      </c>
      <c r="AV280" s="194" t="str">
        <f aca="false">IF(B280 &lt;&gt; "", IFERROR(IF(C$16 = "PRELIM", SUMIF('Database (LECTURE-RES-PRAC)'!D$14:AG$14, "CLO8", 'Database (LECTURE-RES-PRAC)'!D277:AG277) / 'Grade computation'!F$11, IF(C$16 = "MIDTERM", SUMIF('Database (LECTURE-RES-PRAC)'!AJ$14:BM$14, "CLO8", 'Database (LECTURE-RES-PRAC)'!AJ277:BM277) / 'Grade computation'!G$11, IF(C$16 = "FINAL", SUMIF('Database (LECTURE-RES-PRAC)'!BP$14:CS$14, "CLO8", 'Database (LECTURE-RES-PRAC)'!BP277:CS277) / 'Grade computation'!H$11,""))),""),"")</f>
        <v/>
      </c>
      <c r="AW280" s="286" t="str">
        <f aca="false">IF(B280&lt;&gt;"",IF(AV280="","",IF(AV280&lt;0.5,1,IF(AND(AV280&gt;=0.5,AV280&lt;P$10),2,IF(AV280&gt;=P$10,3)))),"")</f>
        <v/>
      </c>
      <c r="AX280" s="194" t="str">
        <f aca="false">IF(B280 &lt;&gt; "",IF(AND('PRINTABLE (per grading)'!H$16="EXAM", 'PRINTABLE (per grading)'!B$13="Prelim"), IF(ISERROR(SUMIF('Exam (LECTURE ONLY)'!D$20:M$20, "CLO8", 'Exam (LECTURE ONLY)'!D282:M282) / 'Exam (LECTURE ONLY)'!AL$13), "", SUMIF('Exam (LECTURE ONLY)'!D$20:M$20, "CLO8", 'Exam (LECTURE ONLY)'!D282:M282) /'Exam (LECTURE ONLY)'!AL$13),
IF(AND('PRINTABLE (per grading)'!H$16="EXAM", 'PRINTABLE (per grading)'!B$13="Midterm"), IF(ISERROR(SUMIF('Exam (LECTURE ONLY)'!O$20:X$20, "CLO8", 'Exam (LECTURE ONLY)'!O282:X282) / 'Exam (LECTURE ONLY)'!AM$13), "", SUMIF('Exam (LECTURE ONLY)'!O$20:X$20, "CLO8", 'Exam (LECTURE ONLY)'!O282:X282) / 'Exam (LECTURE ONLY)'!AM$13),
IF(AND('PRINTABLE (per grading)'!H$16="EXAM", 'PRINTABLE (per grading)'!B$13="Final"), IF(ISERROR(SUMIF('Exam (LECTURE ONLY)'!Z$20:AI$20, "CLO8", 'Exam (LECTURE ONLY)'!Z282:AI282) / 'Exam (LECTURE ONLY)'!AN$13), "", SUMIF('Exam (LECTURE ONLY)'!Z$20:AI$20, "CLO8", 'Exam (LECTURE ONLY)'!Z282:AI282) / 'Exam (LECTURE ONLY)'!AN$13),
IF(AND('PRINTABLE (per grading)'!H$16="OUTPUT", 'PRINTABLE (per grading)'!B$13="Prelim"), IF(ISERROR(SUMIF(OUTPUT!C$20:M$20, "CLO8", OUTPUT!C282:M282) / OUTPUT!AL$13), "", SUMIF(OUTPUT!C$20:M$20, "CLO8", OUTPUT!C282:M282) / OUTPUT!AL$13),
IF(AND('PRINTABLE (per grading)'!H$16="OUTPUT", 'PRINTABLE (per grading)'!B$13="Midterm"), IF(ISERROR(SUMIF(OUTPUT!O$20:Y$20, "CLO8", OUTPUT!O282:Y282) / OUTPUT!AM$13), "", SUMIF(OUTPUT!O$20:Y$20, "CLO8", OUTPUT!O282:Y282) / OUTPUT!AM$13),
IF(AND('PRINTABLE (per grading)'!H$16="OUTPUT", 'PRINTABLE (per grading)'!B$13="Final"), IF(ISERROR(SUMIF(OUTPUT!AA$20:AI$20, "CLO8", OUTPUT!AA282:AI282) / OUTPUT!AN$13), "", SUMIF(OUTPUT!AA$20:AI$20, "CLO8", OUTPUT!AA282:AI282) / OUTPUT!AN$13),
"")))))),"")</f>
        <v/>
      </c>
      <c r="AY280" s="286" t="str">
        <f aca="false">IF(B280&lt;&gt;"",IF(AX280="","",IF(AX280&lt;0.5,1,IF(AND(AX280&gt;=0.5,AX280&lt;P$10),2,IF(AX280&gt;=P$10,3)))),"")</f>
        <v/>
      </c>
      <c r="AZ280" s="287" t="str">
        <f aca="false">IF(B280 &lt;&gt; "",IFERROR(IF(AVERAGE(AV280,AX280)&gt;=P$10,"Y","N"),""),"")</f>
        <v/>
      </c>
      <c r="BA280" s="194" t="str">
        <f aca="false">IF(B280 &lt;&gt; "", IFERROR(IF(C$16 = "PRELIM", SUMIF('Database (LECTURE-RES-PRAC)'!D$14:AG$14, "CLO9", 'Database (LECTURE-RES-PRAC)'!D277:AG277) / 'Grade computation'!F$12, IF(C$16 = "MIDTERM", SUMIF('Database (LECTURE-RES-PRAC)'!AJ$14:BM$14, "CLO9", 'Database (LECTURE-RES-PRAC)'!AJ277:BM277) / 'Grade computation'!G$12, IF(C$16 = "FINAL", SUMIF('Database (LECTURE-RES-PRAC)'!BP$14:CS$14, "CLO9", 'Database (LECTURE-RES-PRAC)'!BP277:CS277) / 'Grade computation'!H$12,""))),""),"")</f>
        <v/>
      </c>
      <c r="BB280" s="286" t="str">
        <f aca="false">IF(B280&lt;&gt;"",IF(BA280="","",IF(BA280&lt;0.5,1,IF(AND(BA280&gt;=0.5,BA280&lt;P$10),2,IF(BA280&gt;=P$10,3)))),"")</f>
        <v/>
      </c>
      <c r="BC280" s="194" t="str">
        <f aca="false">IF(B280 &lt;&gt; "",IF(AND('PRINTABLE (per grading)'!H$16="EXAM", 'PRINTABLE (per grading)'!B$13="Prelim"), IF(ISERROR(SUMIF('Exam (LECTURE ONLY)'!D$20:M$20, "CLO9", 'Exam (LECTURE ONLY)'!D282:M282) / 'Exam (LECTURE ONLY)'!AL$14), "", SUMIF('Exam (LECTURE ONLY)'!D$20:M$20, "CLO9", 'Exam (LECTURE ONLY)'!D282:M282) /'Exam (LECTURE ONLY)'!AL$14),
IF(AND('PRINTABLE (per grading)'!H$16="EXAM", 'PRINTABLE (per grading)'!B$13="Midterm"), IF(ISERROR(SUMIF('Exam (LECTURE ONLY)'!O$20:X$20, "CLO9", 'Exam (LECTURE ONLY)'!O282:X282) / 'Exam (LECTURE ONLY)'!AM$14), "", SUMIF('Exam (LECTURE ONLY)'!O$20:X$20, "CLO9", 'Exam (LECTURE ONLY)'!O282:X282) / 'Exam (LECTURE ONLY)'!AM$14),
IF(AND('PRINTABLE (per grading)'!H$16="EXAM", 'PRINTABLE (per grading)'!B$13="Final"), IF(ISERROR(SUMIF('Exam (LECTURE ONLY)'!Z$20:AI$20, "CLO9", 'Exam (LECTURE ONLY)'!Z282:AI282) / 'Exam (LECTURE ONLY)'!AN$14), "", SUMIF('Exam (LECTURE ONLY)'!Z$20:AI$20, "CLO9", 'Exam (LECTURE ONLY)'!Z282:AI282) / 'Exam (LECTURE ONLY)'!AN$14),
IF(AND('PRINTABLE (per grading)'!H$16="OUTPUT", 'PRINTABLE (per grading)'!B$13="Prelim"), IF(ISERROR(SUMIF(OUTPUT!C$20:M$20, "CLO9", OUTPUT!C282:M282) / OUTPUT!AL$14), "", SUMIF(OUTPUT!C$20:M$20, "CLO9", OUTPUT!C282:M282) / OUTPUT!AL$14),
IF(AND('PRINTABLE (per grading)'!H$16="OUTPUT", 'PRINTABLE (per grading)'!B$13="Midterm"), IF(ISERROR(SUMIF(OUTPUT!O$20:Y$20, "CLO9", OUTPUT!O282:Y282) / OUTPUT!AM$14), "", SUMIF(OUTPUT!O$20:Y$20, "CLO9", OUTPUT!O282:Y282) / OUTPUT!AM$14),
IF(AND('PRINTABLE (per grading)'!H$16="OUTPUT", 'PRINTABLE (per grading)'!B$13="Final"), IF(ISERROR(SUMIF(OUTPUT!AA$20:AI$20, "CLO9", OUTPUT!AA282:AI282) / OUTPUT!AN$14), "", SUMIF(OUTPUT!AA$20:AI$20, "CLO9", OUTPUT!AA282:AI282) / OUTPUT!AN$14),
"")))))),"")</f>
        <v/>
      </c>
      <c r="BD280" s="286" t="str">
        <f aca="false">IF(B280&lt;&gt;"",IF(BC280="","",IF(BC280&lt;0.5,1,IF(AND(BC280&gt;=0.5,BC280&lt;P$10),2,IF(BC280&gt;=P$10,3)))),"")</f>
        <v/>
      </c>
      <c r="BE280" s="287" t="str">
        <f aca="false">IF(B280 &lt;&gt; "",IFERROR(IF(AVERAGE(BA280,BC280)&gt;=P$10,"Y","N"),""),"")</f>
        <v/>
      </c>
      <c r="BF280" s="194" t="str">
        <f aca="false">IF(B280 &lt;&gt; "", IFERROR(IF(C$16 = "PRELIM", SUMIF('Database (LECTURE-RES-PRAC)'!D$14:AG$14, "CLO10", 'Database (LECTURE-RES-PRAC)'!D277:AG277) / 'Grade computation'!F$13, IF(C$16 = "MIDTERM", SUMIF('Database (LECTURE-RES-PRAC)'!AJ$14:BM$14, "CLO10", 'Database (LECTURE-RES-PRAC)'!AJ277:BM277) / 'Grade computation'!G$13, IF(C$16 = "FINAL", SUMIF('Database (LECTURE-RES-PRAC)'!BP$14:CS$14, "CLO10", 'Database (LECTURE-RES-PRAC)'!BP277:CS277) / 'Grade computation'!H$13,""))),""),"")</f>
        <v/>
      </c>
      <c r="BG280" s="286" t="str">
        <f aca="false">IF(B280&lt;&gt;"",IF(BF280="","",IF(BF280&lt;0.5,1,IF(AND(BF280&gt;=0.5,BF280&lt;P$10),2,IF(BF280&gt;=P$10,3)))),"")</f>
        <v/>
      </c>
      <c r="BH280" s="194" t="str">
        <f aca="false">IF(B280 &lt;&gt; "",IF(AND('PRINTABLE (per grading)'!H$16="EXAM", 'PRINTABLE (per grading)'!B$13="Prelim"), IF(ISERROR(SUMIF('Exam (LECTURE ONLY)'!D$20:M$20, "CLO10", 'Exam (LECTURE ONLY)'!D282:M282) / 'Exam (LECTURE ONLY)'!AL$15), "", SUMIF('Exam (LECTURE ONLY)'!D$20:M$20, "CLO10", 'Exam (LECTURE ONLY)'!D282:M282) /'Exam (LECTURE ONLY)'!AL$15),
IF(AND('PRINTABLE (per grading)'!H$16="EXAM", 'PRINTABLE (per grading)'!B$13="Midterm"), IF(ISERROR(SUMIF('Exam (LECTURE ONLY)'!O$20:X$20, "CLO10", 'Exam (LECTURE ONLY)'!O282:X282) / 'Exam (LECTURE ONLY)'!AM$15), "", SUMIF('Exam (LECTURE ONLY)'!O$20:X$20, "CLO10", 'Exam (LECTURE ONLY)'!O282:X282) / 'Exam (LECTURE ONLY)'!AM$15),
IF(AND('PRINTABLE (per grading)'!H$16="EXAM", 'PRINTABLE (per grading)'!B$13="Final"), IF(ISERROR(SUMIF('Exam (LECTURE ONLY)'!Z$20:AI$20, "CLO10", 'Exam (LECTURE ONLY)'!Z282:AI282) / 'Exam (LECTURE ONLY)'!AN$15), "", SUMIF('Exam (LECTURE ONLY)'!Z$20:AI$20, "CLO10", 'Exam (LECTURE ONLY)'!Z282:AI282) / 'Exam (LECTURE ONLY)'!AN$15),
IF(AND('PRINTABLE (per grading)'!H$16="OUTPUT", 'PRINTABLE (per grading)'!B$13="Prelim"), IF(ISERROR(SUMIF(OUTPUT!C$20:M$20, "CLO10", OUTPUT!C282:M282) / OUTPUT!AL$15), "", SUMIF(OUTPUT!C$20:M$20, "CLO10", OUTPUT!C282:M282) / OUTPUT!AL$15),
IF(AND('PRINTABLE (per grading)'!H$16="OUTPUT", 'PRINTABLE (per grading)'!B$13="Midterm"), IF(ISERROR(SUMIF(OUTPUT!O$20:Y$20, "CLO10", OUTPUT!O282:Y282) / OUTPUT!AM$15), "", SUMIF(OUTPUT!O$20:Y$20, "CLO10", OUTPUT!O282:Y282) / OUTPUT!AM$15),
IF(AND('PRINTABLE (per grading)'!H$16="OUTPUT", 'PRINTABLE (per grading)'!B$13="Final"), IF(ISERROR(SUMIF(OUTPUT!AA$20:AI$20, "CLO10", OUTPUT!AA282:AI282) / OUTPUT!AN$15), "", SUMIF(OUTPUT!AA$20:AI$20, "CLO10", OUTPUT!AA282:AI282) / OUTPUT!AN$15),
"")))))),"")</f>
        <v/>
      </c>
      <c r="BI280" s="286" t="str">
        <f aca="false">IF(B280&lt;&gt;"",IF(BH280="","",IF(BH280&lt;0.5,1,IF(AND(BH280&gt;=0.5,BH280&lt;P$10),2,IF(BH280&gt;=P$10,3)))),"")</f>
        <v/>
      </c>
      <c r="BJ280" s="287" t="str">
        <f aca="false">IF(B280 &lt;&gt; "",IFERROR(IF(AVERAGE(BF280,BH280)&gt;=P$10,"Y","N"),""),"")</f>
        <v/>
      </c>
      <c r="BK280" s="8"/>
    </row>
    <row r="281" customFormat="false" ht="19.5" hidden="false" customHeight="true" outlineLevel="0" collapsed="false">
      <c r="A281" s="183" t="str">
        <f aca="false">IF(ISBLANK('Database (LECTURE-RES-PRAC)'!A278),"",'Database (LECTURE-RES-PRAC)'!A278)</f>
        <v/>
      </c>
      <c r="B281" s="184" t="str">
        <f aca="false">IF(ISBLANK('Database (LECTURE-RES-PRAC)'!B278),"",'Database (LECTURE-RES-PRAC)'!B278)</f>
        <v/>
      </c>
      <c r="C281" s="230" t="str">
        <f aca="false">IF(B281&lt;&gt;"",IF(C$16="PRELIM",'Grade computation'!C281, IF(C$16="MIDTERM",'Grade computation'!K281, IF(C$16="FINAL",'Grade computation'!S281,""))),"")</f>
        <v/>
      </c>
      <c r="D281" s="231" t="str">
        <f aca="false">IF(B281&lt;&gt;"",IFERROR(IF(B$11="80-20", (((C281/C$19)*X$6)+X$7)*D$18, IF(B$11="60-40", (((C281/C$19)*Y$6)+Y$7)*D$18, 0)),0),"")</f>
        <v/>
      </c>
      <c r="E281" s="230" t="str">
        <f aca="false">IF(B281&lt;&gt;"", IF(C$16="PRELIM",'Grade computation'!E281, IF(C$16="MIDTERM",'Grade computation'!M281, IF(C$16="FINAL",'Grade computation'!U281,""))),"")</f>
        <v/>
      </c>
      <c r="F281" s="232" t="str">
        <f aca="false">IF(B281&lt;&gt;"",IFERROR(IF(B$11="80-20", (((E281/E$19)*X$6)+X$7)*F$18, IF(B$11="60-40", (((E281/E$19)*Y$6)+Y$7)*F$18, 0)),0),"")</f>
        <v/>
      </c>
      <c r="G281" s="233" t="str">
        <f aca="false">IF(B281&lt;&gt;"",IFERROR((D281+F281),0),"")</f>
        <v/>
      </c>
      <c r="H281" s="234" t="str">
        <f aca="false">IF(B281&lt;&gt;"",IF(C$16="PRELIM", 'Grade computation'!H281, IF(C$16="MIDTERM", 'Grade computation'!P281, IF(C$16="FINAL",'Grade computation'!X281, ""))),"")</f>
        <v/>
      </c>
      <c r="I281" s="233" t="str">
        <f aca="false">IF(B281&lt;&gt;"",IFERROR(IF(B$11="80-20", (((H281/H$19)*X$6)+X$7)*I$19, IF(B$11="60-40", (((H281/H$19)*Y$6)+Y$7)*I$19, 0)),0),"")</f>
        <v/>
      </c>
      <c r="J281" s="237" t="str">
        <f aca="false">IFERROR((G281+I281),"")</f>
        <v/>
      </c>
      <c r="K281" s="183" t="str">
        <f aca="false">IFERROR(IF(J281="","",IF(J281&gt;=75,"PASSED","FAILED")),"")</f>
        <v/>
      </c>
      <c r="L281" s="183"/>
      <c r="M281" s="194" t="str">
        <f aca="false">IF(B281 &lt;&gt; "", IFERROR(IF(C$16 = "PRELIM", SUMIF('Database (LECTURE-RES-PRAC)'!D$14:AG$14, "CLO1", 'Database (LECTURE-RES-PRAC)'!D278:AG278) / 'Grade computation'!F$4, IF(C$16 = "MIDTERM", SUMIF('Database (LECTURE-RES-PRAC)'!AJ$14:BM$14, "CLO1", 'Database (LECTURE-RES-PRAC)'!AJ278:BM278) / 'Grade computation'!G$4, IF(C$16 = "FINAL", SUMIF('Database (LECTURE-RES-PRAC)'!BP$14:CS$14, "CLO1", 'Database (LECTURE-RES-PRAC)'!BP278:CS278) / 'Grade computation'!H$4,""))),""),"")</f>
        <v/>
      </c>
      <c r="N281" s="286" t="str">
        <f aca="false">IF(B281&lt;&gt;"",IF(M281="","",IF(M281&lt;0.5,1,IF(AND(M281&gt;=0.5,M281&lt;P$10),2,IF(M281&gt;=P$10,3)))),"")</f>
        <v/>
      </c>
      <c r="O281" s="194" t="str">
        <f aca="false">IF(B281 &lt;&gt; "",IF(AND('PRINTABLE (per grading)'!H$16="EXAM", 'PRINTABLE (per grading)'!B$13="Prelim"), IF(ISERROR(SUMIF('Exam (LECTURE ONLY)'!D$20:M$20, "CLO1", 'Exam (LECTURE ONLY)'!D283:M283) / 'Exam (LECTURE ONLY)'!AL$6), "", SUMIF('Exam (LECTURE ONLY)'!D$20:M$20, "CLO1", 'Exam (LECTURE ONLY)'!D283:M283) /'Exam (LECTURE ONLY)'!AL$6),
IF(AND('PRINTABLE (per grading)'!H$16="EXAM", 'PRINTABLE (per grading)'!B$13="Midterm"), IF(ISERROR(SUMIF('Exam (LECTURE ONLY)'!O$20:X$20, "CLO1", 'Exam (LECTURE ONLY)'!O283:X283) / 'Exam (LECTURE ONLY)'!AM$6), "", SUMIF('Exam (LECTURE ONLY)'!O$20:X$20, "CLO1", 'Exam (LECTURE ONLY)'!O283:X283) / 'Exam (LECTURE ONLY)'!AM$6),
IF(AND('PRINTABLE (per grading)'!H$16="EXAM", 'PRINTABLE (per grading)'!B$13="Final"), IF(ISERROR(SUMIF('Exam (LECTURE ONLY)'!Z$20:AI$20, "CLO1", 'Exam (LECTURE ONLY)'!Z283:AI283) / 'Exam (LECTURE ONLY)'!AN$6), "", SUMIF('Exam (LECTURE ONLY)'!Z$20:AI$20, "CLO1", 'Exam (LECTURE ONLY)'!Z283:AI283) / 'Exam (LECTURE ONLY)'!AN$6),
IF(AND('PRINTABLE (per grading)'!H$16="OUTPUT", 'PRINTABLE (per grading)'!B$13="Prelim"), IF(ISERROR(SUMIF(OUTPUT!C$20:M$20, "CLO1", OUTPUT!C283:M283) / OUTPUT!AL$6), "", SUMIF(OUTPUT!C$20:M$20, "CLO1", OUTPUT!C283:M283) / OUTPUT!AL$6),
IF(AND('PRINTABLE (per grading)'!H$16="OUTPUT", 'PRINTABLE (per grading)'!B$13="Midterm"), IF(ISERROR(SUMIF(OUTPUT!O$20:Y$20, "CLO1", OUTPUT!O283:Y283) / OUTPUT!AM$6), "", SUMIF(OUTPUT!O$20:Y$20, "CLO1", OUTPUT!O283:Y283) / OUTPUT!AM$6),
IF(AND('PRINTABLE (per grading)'!H$16="OUTPUT", 'PRINTABLE (per grading)'!B$13="Final"), IF(ISERROR(SUMIF(OUTPUT!AA$20:AI$20, "CLO1", OUTPUT!AA283:AI283) / OUTPUT!AN$6), "", SUMIF(OUTPUT!AA$20:AI$20, "CLO1", OUTPUT!AA283:AI283) / OUTPUT!AN$6),
"")))))),"")</f>
        <v/>
      </c>
      <c r="P281" s="286" t="str">
        <f aca="false">IF(B281&lt;&gt;"",IF(O281="","",IF(O281&lt;0.5,1,IF(AND(O281&gt;=0.5,O281&lt;P$10),2,IF(O281&gt;=P$10,3)))),"")</f>
        <v/>
      </c>
      <c r="Q281" s="287" t="str">
        <f aca="false">IF(B281 &lt;&gt; "",IFERROR(IF(AVERAGE(M281,O281)&gt;=P$10,"Y","N"),""),"")</f>
        <v/>
      </c>
      <c r="R281" s="194" t="str">
        <f aca="false">IF(B281 &lt;&gt; "", IFERROR(IF(C$16 = "PRELIM", SUMIF('Database (LECTURE-RES-PRAC)'!D$14:AG$14, "CLO2", 'Database (LECTURE-RES-PRAC)'!D278:AG278) / 'Grade computation'!F$5, IF(C$16 = "MIDTERM", SUMIF('Database (LECTURE-RES-PRAC)'!AJ$14:BM$14, "CLO2", 'Database (LECTURE-RES-PRAC)'!AJ278:BM278) / 'Grade computation'!G$5, IF(C$16 = "FINAL", SUMIF('Database (LECTURE-RES-PRAC)'!BP$14:CS$14, "CLO2", 'Database (LECTURE-RES-PRAC)'!BP278:CS278) / 'Grade computation'!H$5,""))),""),"")</f>
        <v/>
      </c>
      <c r="S281" s="286" t="str">
        <f aca="false">IF(B281&lt;&gt;"",IF(R281="","",IF(R281&lt;0.5,1,IF(AND(R281&gt;=0.5,R281&lt;P$10),2,IF(R281&gt;=P$10,3)))),"")</f>
        <v/>
      </c>
      <c r="T281" s="194" t="str">
        <f aca="false">IF(B281 &lt;&gt; "",IF(AND('PRINTABLE (per grading)'!H$16="EXAM", 'PRINTABLE (per grading)'!B$13="Prelim"), IF(ISERROR(SUMIF('Exam (LECTURE ONLY)'!D$20:M$20, "CLO2", 'Exam (LECTURE ONLY)'!D283:M283) / 'Exam (LECTURE ONLY)'!AL$7), "", SUMIF('Exam (LECTURE ONLY)'!D$20:M$20, "CLO2", 'Exam (LECTURE ONLY)'!D283:M283) /'Exam (LECTURE ONLY)'!AL$7),
IF(AND('PRINTABLE (per grading)'!H$16="EXAM", 'PRINTABLE (per grading)'!B$13="Midterm"), IF(ISERROR(SUMIF('Exam (LECTURE ONLY)'!O$20:X$20, "CLO2", 'Exam (LECTURE ONLY)'!O283:X283) / 'Exam (LECTURE ONLY)'!AM$7), "", SUMIF('Exam (LECTURE ONLY)'!O$20:X$20, "CLO2", 'Exam (LECTURE ONLY)'!O283:X283) / 'Exam (LECTURE ONLY)'!AM$7),
IF(AND('PRINTABLE (per grading)'!H$16="EXAM", 'PRINTABLE (per grading)'!B$13="Final"), IF(ISERROR(SUMIF('Exam (LECTURE ONLY)'!Z$20:AI$20, "CLO2", 'Exam (LECTURE ONLY)'!Z283:AI283) / 'Exam (LECTURE ONLY)'!AN$7), "", SUMIF('Exam (LECTURE ONLY)'!Z$20:AI$20, "CLO2", 'Exam (LECTURE ONLY)'!Z283:AI283) / 'Exam (LECTURE ONLY)'!AN$7),
IF(AND('PRINTABLE (per grading)'!H$16="OUTPUT", 'PRINTABLE (per grading)'!B$13="Prelim"), IF(ISERROR(SUMIF(OUTPUT!C$20:M$20, "CLO2", OUTPUT!C283:M283) / OUTPUT!AL$7), "", SUMIF(OUTPUT!C$20:M$20, "CLO2", OUTPUT!C283:M283) / OUTPUT!AL$7),
IF(AND('PRINTABLE (per grading)'!H$16="OUTPUT", 'PRINTABLE (per grading)'!B$13="Midterm"), IF(ISERROR(SUMIF(OUTPUT!O$20:Y$20, "CLO2", OUTPUT!O283:Y283) / OUTPUT!AM$7), "", SUMIF(OUTPUT!O$20:Y$20, "CLO2", OUTPUT!O283:Y283) / OUTPUT!AM$7),
IF(AND('PRINTABLE (per grading)'!H$16="OUTPUT", 'PRINTABLE (per grading)'!B$13="Final"), IF(ISERROR(SUMIF(OUTPUT!AA$20:AI$20, "CLO2", OUTPUT!AA283:AI283) / OUTPUT!AN$7), "", SUMIF(OUTPUT!AA$20:AI$20, "CLO2", OUTPUT!AA283:AI283) / OUTPUT!AN$7),
"")))))),"")</f>
        <v/>
      </c>
      <c r="U281" s="286" t="str">
        <f aca="false">IF(B281&lt;&gt;"",IF(T281="","",IF(T281&lt;0.5,1,IF(AND(T281&gt;=0.5,T281&lt;P$10),2,IF(T281&gt;=P$10,3)))),"")</f>
        <v/>
      </c>
      <c r="V281" s="287" t="str">
        <f aca="false">IF(B281 &lt;&gt; "",IFERROR(IF(AVERAGE(R281,T281)&gt;=P$10,"Y","N"),""),"")</f>
        <v/>
      </c>
      <c r="W281" s="194" t="str">
        <f aca="false">IF(B281 &lt;&gt; "", IFERROR(IF(C$16 = "PRELIM", SUMIF('Database (LECTURE-RES-PRAC)'!D$14:AG$14, "CLO3", 'Database (LECTURE-RES-PRAC)'!D278:AG278) / 'Grade computation'!F$6, IF(C$16 = "MIDTERM", SUMIF('Database (LECTURE-RES-PRAC)'!AJ$14:BM$14, "CLO3", 'Database (LECTURE-RES-PRAC)'!AJ278:BM278) / 'Grade computation'!G$6, IF(C$16 = "FINAL", SUMIF('Database (LECTURE-RES-PRAC)'!BP$14:CS$14, "CLO3", 'Database (LECTURE-RES-PRAC)'!BP278:CS278) / 'Grade computation'!H$6,""))),""),"")</f>
        <v/>
      </c>
      <c r="X281" s="286" t="str">
        <f aca="false">IF(B281&lt;&gt;"",IF(W281="","",IF(W281&lt;0.5,1,IF(AND(W281&gt;=0.5,W281&lt;P$10),2,IF(W281&gt;=P$10,3)))),"")</f>
        <v/>
      </c>
      <c r="Y281" s="194" t="str">
        <f aca="false">IF(B281 &lt;&gt; "",IF(AND('PRINTABLE (per grading)'!H$16="EXAM", 'PRINTABLE (per grading)'!B$13="Prelim"), IF(ISERROR(SUMIF('Exam (LECTURE ONLY)'!D$20:M$20, "CLO3", 'Exam (LECTURE ONLY)'!D283:M283) / 'Exam (LECTURE ONLY)'!AL$8), "", SUMIF('Exam (LECTURE ONLY)'!D$20:M$20, "CLO3", 'Exam (LECTURE ONLY)'!D283:M283) /'Exam (LECTURE ONLY)'!AL$8),
IF(AND('PRINTABLE (per grading)'!H$16="EXAM", 'PRINTABLE (per grading)'!B$13="Midterm"), IF(ISERROR(SUMIF('Exam (LECTURE ONLY)'!O$20:X$20, "CLO3", 'Exam (LECTURE ONLY)'!O283:X283) / 'Exam (LECTURE ONLY)'!AM$8), "", SUMIF('Exam (LECTURE ONLY)'!O$20:X$20, "CLO3", 'Exam (LECTURE ONLY)'!O283:X283) / 'Exam (LECTURE ONLY)'!AM$8),
IF(AND('PRINTABLE (per grading)'!H$16="EXAM", 'PRINTABLE (per grading)'!B$13="Final"), IF(ISERROR(SUMIF('Exam (LECTURE ONLY)'!Z$20:AI$20, "CLO3", 'Exam (LECTURE ONLY)'!Z283:AI283) / 'Exam (LECTURE ONLY)'!AN$8), "", SUMIF('Exam (LECTURE ONLY)'!Z$20:AI$20, "CLO3", 'Exam (LECTURE ONLY)'!Z283:AI283) / 'Exam (LECTURE ONLY)'!AN$8),
IF(AND('PRINTABLE (per grading)'!H$16="OUTPUT", 'PRINTABLE (per grading)'!B$13="Prelim"), IF(ISERROR(SUMIF(OUTPUT!C$20:M$20, "CLO3", OUTPUT!C283:M283) / OUTPUT!AL$8), "", SUMIF(OUTPUT!C$20:M$20, "CLO3", OUTPUT!C283:M283) / OUTPUT!AL$8),
IF(AND('PRINTABLE (per grading)'!H$16="OUTPUT", 'PRINTABLE (per grading)'!B$13="Midterm"), IF(ISERROR(SUMIF(OUTPUT!O$20:Y$20, "CLO3", OUTPUT!O283:Y283) / OUTPUT!AM$8), "", SUMIF(OUTPUT!O$20:Y$20, "CLO3", OUTPUT!O283:Y283) / OUTPUT!AM$8),
IF(AND('PRINTABLE (per grading)'!H$16="OUTPUT", 'PRINTABLE (per grading)'!B$13="Final"), IF(ISERROR(SUMIF(OUTPUT!AA$20:AI$20, "CLO3", OUTPUT!AA283:AI283) / OUTPUT!AN$8), "", SUMIF(OUTPUT!AA$20:AI$20, "CLO3", OUTPUT!AA283:AI283) / OUTPUT!AN$8),
"" )))))),"")</f>
        <v/>
      </c>
      <c r="Z281" s="286" t="str">
        <f aca="false">IF(B281&lt;&gt;"",IF(Y281="","",IF(Y281&lt;0.5,1,IF(AND(Y281&gt;=0.5,Y281&lt;P$10),2,IF(Y281&gt;=P$10,3)))),"")</f>
        <v/>
      </c>
      <c r="AA281" s="287" t="str">
        <f aca="false">IF(B281 &lt;&gt; "",IFERROR(IF(AVERAGE(W281,Y281)&gt;=P$10,"Y","N"),""),"")</f>
        <v/>
      </c>
      <c r="AB281" s="194" t="str">
        <f aca="false">IF(B281 &lt;&gt; "", IFERROR(IF(C$16 = "PRELIM", SUMIF('Database (LECTURE-RES-PRAC)'!D$14:AG$14, "CLO4", 'Database (LECTURE-RES-PRAC)'!D278:AG278) / 'Grade computation'!F$7, IF(C$16 = "MIDTERM", SUMIF('Database (LECTURE-RES-PRAC)'!AJ$14:BM$14, "CLO4", 'Database (LECTURE-RES-PRAC)'!AJ278:BM278) / 'Grade computation'!G$7, IF(C$16 = "FINAL", SUMIF('Database (LECTURE-RES-PRAC)'!BP$14:CS$14, "CLO4", 'Database (LECTURE-RES-PRAC)'!BP278:CS278) / 'Grade computation'!H$7,""))),""),"")</f>
        <v/>
      </c>
      <c r="AC281" s="286" t="str">
        <f aca="false">IF(B281&lt;&gt;"",IF(AB281="","",IF(AB281&lt;0.5,1,IF(AND(AB281&gt;=0.5,AB281&lt;P$10),2,IF(AB281&gt;=P$10,3)))),"")</f>
        <v/>
      </c>
      <c r="AD281" s="194" t="str">
        <f aca="false">IF(B281 &lt;&gt; "",IF(AND('PRINTABLE (per grading)'!H$16="EXAM", 'PRINTABLE (per grading)'!B$13="Prelim"), IF(ISERROR(SUMIF('Exam (LECTURE ONLY)'!D$20:M$20, "CLO4", 'Exam (LECTURE ONLY)'!D283:M283) / 'Exam (LECTURE ONLY)'!AL$9), "", SUMIF('Exam (LECTURE ONLY)'!D$20:M$20, "CLO4", 'Exam (LECTURE ONLY)'!D283:M283) /'Exam (LECTURE ONLY)'!AL$9),
IF(AND('PRINTABLE (per grading)'!H$16="EXAM", 'PRINTABLE (per grading)'!B$13="Midterm"), IF(ISERROR(SUMIF('Exam (LECTURE ONLY)'!O$20:X$20, "CLO4", 'Exam (LECTURE ONLY)'!O283:X283) / 'Exam (LECTURE ONLY)'!AM$9), "", SUMIF('Exam (LECTURE ONLY)'!O$20:X$20, "CLO4", 'Exam (LECTURE ONLY)'!O283:X283) / 'Exam (LECTURE ONLY)'!AM$9),
IF(AND('PRINTABLE (per grading)'!H$16="EXAM", 'PRINTABLE (per grading)'!B$13="Final"), IF(ISERROR(SUMIF('Exam (LECTURE ONLY)'!Z$20:AI$20, "CLO4", 'Exam (LECTURE ONLY)'!Z283:AI283) / 'Exam (LECTURE ONLY)'!AN$9), "", SUMIF('Exam (LECTURE ONLY)'!Z$20:AI$20, "CLO4", 'Exam (LECTURE ONLY)'!Z283:AI283) / 'Exam (LECTURE ONLY)'!AN$9),
IF(AND('PRINTABLE (per grading)'!H$16="OUTPUT", 'PRINTABLE (per grading)'!B$13="Prelim"), IF(ISERROR(SUMIF(OUTPUT!C$20:M$20, "CLO4", OUTPUT!C283:M283) / OUTPUT!AL$9), "", SUMIF(OUTPUT!C$20:M$20, "CLO4", OUTPUT!C283:M283) / OUTPUT!AL$9),
IF(AND('PRINTABLE (per grading)'!H$16="OUTPUT", 'PRINTABLE (per grading)'!B$13="Midterm"), IF(ISERROR(SUMIF(OUTPUT!O$20:Y$20, "CLO4", OUTPUT!O283:Y283) / OUTPUT!AM$9), "", SUMIF(OUTPUT!O$20:Y$20, "CLO4", OUTPUT!O283:Y283) / OUTPUT!AM$9),
IF(AND('PRINTABLE (per grading)'!H$16="OUTPUT", 'PRINTABLE (per grading)'!B$13="Final"), IF(ISERROR(SUMIF(OUTPUT!AA$20:AI$20, "CLO4", OUTPUT!AA283:AI283) / OUTPUT!AN$9), "", SUMIF(OUTPUT!AA$20:AI$20, "CLO4", OUTPUT!AA283:AI283) / OUTPUT!AN$9),
"")))))),"")</f>
        <v/>
      </c>
      <c r="AE281" s="286" t="str">
        <f aca="false">IF(B281&lt;&gt;"",IF(AD281="","",IF(AD281&lt;0.5,1,IF(AND(AD281&gt;=0.5,AD281&lt;P$10),2,IF(AD281&gt;=P$10,3)))),"")</f>
        <v/>
      </c>
      <c r="AF281" s="287" t="str">
        <f aca="false">IF(B281 &lt;&gt; "",IFERROR(IF(AVERAGE(AB281,AD281)&gt;=P$10,"Y","N"),""),"")</f>
        <v/>
      </c>
      <c r="AG281" s="194" t="str">
        <f aca="false">IF(B281 &lt;&gt; "", IFERROR(IF(C$16 = "PRELIM", SUMIF('Database (LECTURE-RES-PRAC)'!D$14:AG$14, "CLO5", 'Database (LECTURE-RES-PRAC)'!D278:AG278) / 'Grade computation'!F$8, IF(C$16 = "MIDTERM", SUMIF('Database (LECTURE-RES-PRAC)'!AJ$14:BM$14, "CLO5", 'Database (LECTURE-RES-PRAC)'!AJ278:BM278) / 'Grade computation'!G$8, IF(C$16 = "FINAL", SUMIF('Database (LECTURE-RES-PRAC)'!BP$14:CS$14, "CLO5", 'Database (LECTURE-RES-PRAC)'!BP278:CS278) / 'Grade computation'!H$8,""))),""),"")</f>
        <v/>
      </c>
      <c r="AH281" s="286" t="str">
        <f aca="false">IF(B281&lt;&gt;"",IF(AG281="","",IF(AG281&lt;0.5,1,IF(AND(AG281&gt;=0.5,AG281&lt;P$10),2,IF(AG281&gt;=P$10,3)))),"")</f>
        <v/>
      </c>
      <c r="AI281" s="194" t="str">
        <f aca="false">IF(B281 &lt;&gt; "",IF(AND('PRINTABLE (per grading)'!H$16="EXAM", 'PRINTABLE (per grading)'!B$13="Prelim"), IF(ISERROR(SUMIF('Exam (LECTURE ONLY)'!D$20:M$20, "CLO5", 'Exam (LECTURE ONLY)'!D283:M283) / 'Exam (LECTURE ONLY)'!AL$10), "", SUMIF('Exam (LECTURE ONLY)'!D$20:M$20, "CLO5", 'Exam (LECTURE ONLY)'!D283:M283) /'Exam (LECTURE ONLY)'!AL$10),
IF(AND('PRINTABLE (per grading)'!H$16="EXAM", 'PRINTABLE (per grading)'!B$13="Midterm"), IF(ISERROR(SUMIF('Exam (LECTURE ONLY)'!O$20:X$20, "CLO5", 'Exam (LECTURE ONLY)'!O283:X283) / 'Exam (LECTURE ONLY)'!AM$10), "", SUMIF('Exam (LECTURE ONLY)'!O$20:X$20, "CLO5", 'Exam (LECTURE ONLY)'!O283:X283) / 'Exam (LECTURE ONLY)'!AM$10),
IF(AND('PRINTABLE (per grading)'!H$16="EXAM", 'PRINTABLE (per grading)'!B$13="Final"), IF(ISERROR(SUMIF('Exam (LECTURE ONLY)'!Z$20:AI$20, "CLO5", 'Exam (LECTURE ONLY)'!Z283:AI283) / 'Exam (LECTURE ONLY)'!AN$10), "", SUMIF('Exam (LECTURE ONLY)'!Z$20:AI$20, "CLO5", 'Exam (LECTURE ONLY)'!Z283:AI283) / 'Exam (LECTURE ONLY)'!AN$10),
IF(AND('PRINTABLE (per grading)'!H$16="OUTPUT", 'PRINTABLE (per grading)'!B$13="Prelim"), IF(ISERROR(SUMIF(OUTPUT!C$20:M$20, "CLO5", OUTPUT!C283:M283) / OUTPUT!AL$10), "", SUMIF(OUTPUT!C$20:M$20, "CLO5", OUTPUT!C283:M283) / OUTPUT!AL$10),
IF(AND('PRINTABLE (per grading)'!H$16="OUTPUT", 'PRINTABLE (per grading)'!B$13="Midterm"), IF(ISERROR(SUMIF(OUTPUT!O$20:Y$20, "CLO5", OUTPUT!O283:Y283) / OUTPUT!AM$10), "", SUMIF(OUTPUT!O$20:Y$20, "CLO5", OUTPUT!O283:Y283) / OUTPUT!AM$10),
IF(AND('PRINTABLE (per grading)'!H$16="OUTPUT", 'PRINTABLE (per grading)'!B$13="Final"), IF(ISERROR(SUMIF(OUTPUT!AA$20:AI$20, "CLO5", OUTPUT!AA283:AI283) / OUTPUT!AN$10), "", SUMIF(OUTPUT!AA$20:AI$20, "CLO5", OUTPUT!AA283:AI283) / OUTPUT!AN$10),
"")))))),"")</f>
        <v/>
      </c>
      <c r="AJ281" s="286" t="str">
        <f aca="false">IF(B281&lt;&gt;"",IF(AI281="","",IF(AI281&lt;0.5,1,IF(AND(AI281&gt;=0.5,AI281&lt;P$10),2,IF(AI281&gt;=P$10,3)))),"")</f>
        <v/>
      </c>
      <c r="AK281" s="287" t="str">
        <f aca="false">IF(B281 &lt;&gt; "",IFERROR(IF(AVERAGE(AG281,AI281)&gt;=P$10,"Y","N"),""),"")</f>
        <v/>
      </c>
      <c r="AL281" s="194" t="str">
        <f aca="false">IF(B281 &lt;&gt; "", IFERROR(IF(C$16 = "PRELIM", SUMIF('Database (LECTURE-RES-PRAC)'!D$14:AG$14, "CLO6", 'Database (LECTURE-RES-PRAC)'!D278:AG278) / 'Grade computation'!F$9, IF(C$16 = "MIDTERM", SUMIF('Database (LECTURE-RES-PRAC)'!AJ$14:BM$14, "CLO6", 'Database (LECTURE-RES-PRAC)'!AJ278:BM278) / 'Grade computation'!G$9, IF(C$16 = "FINAL", SUMIF('Database (LECTURE-RES-PRAC)'!BP$14:CS$14, "CLO6", 'Database (LECTURE-RES-PRAC)'!BP278:CS278) / 'Grade computation'!H$9,""))),""),"")</f>
        <v/>
      </c>
      <c r="AM281" s="286" t="str">
        <f aca="false">IF(B281&lt;&gt;"",IF(AL281="","",IF(AL281&lt;0.5,1,IF(AND(AL281&gt;=0.5,AL281&lt;P$10),2,IF(AL281&gt;=P$10,3)))),"")</f>
        <v/>
      </c>
      <c r="AN281" s="194" t="str">
        <f aca="false">IF(B281 &lt;&gt; "",IF(AND('PRINTABLE (per grading)'!H$16="EXAM", 'PRINTABLE (per grading)'!B$13="Prelim"), IF(ISERROR(SUMIF('Exam (LECTURE ONLY)'!D$20:M$20, "CLO6", 'Exam (LECTURE ONLY)'!D283:M283) / 'Exam (LECTURE ONLY)'!AL$11), "", SUMIF('Exam (LECTURE ONLY)'!D$20:M$20, "CLO6", 'Exam (LECTURE ONLY)'!D283:M283) /'Exam (LECTURE ONLY)'!AL$11),
IF(AND('PRINTABLE (per grading)'!H$16="EXAM", 'PRINTABLE (per grading)'!B$13="Midterm"), IF(ISERROR(SUMIF('Exam (LECTURE ONLY)'!O$20:X$20, "CLO6", 'Exam (LECTURE ONLY)'!O283:X283) / 'Exam (LECTURE ONLY)'!AM$11), "", SUMIF('Exam (LECTURE ONLY)'!O$20:X$20, "CLO6", 'Exam (LECTURE ONLY)'!O283:X283) / 'Exam (LECTURE ONLY)'!AM$11),
IF(AND('PRINTABLE (per grading)'!H$16="EXAM", 'PRINTABLE (per grading)'!B$13="Final"), IF(ISERROR(SUMIF('Exam (LECTURE ONLY)'!Z$20:AI$20, "CLO6", 'Exam (LECTURE ONLY)'!Z283:AI283) / 'Exam (LECTURE ONLY)'!AN$11), "", SUMIF('Exam (LECTURE ONLY)'!Z$20:AI$20, "CLO6", 'Exam (LECTURE ONLY)'!Z283:AI283) / 'Exam (LECTURE ONLY)'!AN$11),
IF(AND('PRINTABLE (per grading)'!H$16="OUTPUT", 'PRINTABLE (per grading)'!B$13="Prelim"), IF(ISERROR(SUMIF(OUTPUT!C$20:M$20, "CLO6", OUTPUT!C283:M283) / OUTPUT!AL$11), "", SUMIF(OUTPUT!C$20:M$20, "CLO6", OUTPUT!C283:M283) / OUTPUT!AL$11),
IF(AND('PRINTABLE (per grading)'!H$16="OUTPUT", 'PRINTABLE (per grading)'!B$13="Midterm"), IF(ISERROR(SUMIF(OUTPUT!O$20:Y$20, "CLO6", OUTPUT!O283:Y283) / OUTPUT!AM$11), "", SUMIF(OUTPUT!O$20:Y$20, "CLO6", OUTPUT!O283:Y283) / OUTPUT!AM$11),
IF(AND('PRINTABLE (per grading)'!H$16="OUTPUT", 'PRINTABLE (per grading)'!B$13="Final"), IF(ISERROR(SUMIF(OUTPUT!AA$20:AI$20, "CLO6", OUTPUT!AA283:AI283) / OUTPUT!AN$11), "", SUMIF(OUTPUT!AA$20:AI$20, "CLO6", OUTPUT!AA283:AI283) / OUTPUT!AN$11),
"")))))),"")</f>
        <v/>
      </c>
      <c r="AO281" s="286" t="str">
        <f aca="false">IF(B281&lt;&gt;"",IF(AN281="","",IF(AN281&lt;0.5,1,IF(AND(AN281&gt;=0.5,AN281&lt;P$10),2,IF(AN281&gt;=P$10,3)))),"")</f>
        <v/>
      </c>
      <c r="AP281" s="287" t="str">
        <f aca="false">IF(B281 &lt;&gt; "",IFERROR(IF(AVERAGE(AL281,AN281)&gt;=P$10,"Y","N"),""),"")</f>
        <v/>
      </c>
      <c r="AQ281" s="194" t="str">
        <f aca="false">IF(B281 &lt;&gt; "", IFERROR(IF(C$16 = "PRELIM", SUMIF('Database (LECTURE-RES-PRAC)'!D$14:AG$14, "CLO7", 'Database (LECTURE-RES-PRAC)'!D278:AG278) / 'Grade computation'!F$10, IF(C$16 = "MIDTERM", SUMIF('Database (LECTURE-RES-PRAC)'!AJ$14:BM$14, "CLO7", 'Database (LECTURE-RES-PRAC)'!AJ278:BM278) / 'Grade computation'!G$10, IF(C$16 = "FINAL", SUMIF('Database (LECTURE-RES-PRAC)'!BP$14:CS$14, "CLO7", 'Database (LECTURE-RES-PRAC)'!BP278:CS278) / 'Grade computation'!H$10,""))),""),"")</f>
        <v/>
      </c>
      <c r="AR281" s="286" t="str">
        <f aca="false">IF(B281&lt;&gt;"",IF(AQ281="","",IF(AQ281&lt;0.5,1,IF(AND(AQ281&gt;=0.5,AQ281&lt;P$10),2,IF(AQ281&gt;=P$10,3)))),"")</f>
        <v/>
      </c>
      <c r="AS281" s="194" t="str">
        <f aca="false">IF(B281 &lt;&gt; "",IF(AND('PRINTABLE (per grading)'!H$16="EXAM", 'PRINTABLE (per grading)'!B$13="Prelim"), IF(ISERROR(SUMIF('Exam (LECTURE ONLY)'!D$20:M$20, "CLO7", 'Exam (LECTURE ONLY)'!D283:M283) / 'Exam (LECTURE ONLY)'!AL$12), "", SUMIF('Exam (LECTURE ONLY)'!D$20:M$20, "CLO7", 'Exam (LECTURE ONLY)'!D283:M283) /'Exam (LECTURE ONLY)'!AL$12),
IF(AND('PRINTABLE (per grading)'!H$16="EXAM", 'PRINTABLE (per grading)'!B$13="Midterm"), IF(ISERROR(SUMIF('Exam (LECTURE ONLY)'!O$20:X$20, "CLO7", 'Exam (LECTURE ONLY)'!O283:X283) / 'Exam (LECTURE ONLY)'!AM$12), "", SUMIF('Exam (LECTURE ONLY)'!O$20:X$20, "CLO7", 'Exam (LECTURE ONLY)'!O283:X283) / 'Exam (LECTURE ONLY)'!AM$12),
IF(AND('PRINTABLE (per grading)'!H$16="EXAM", 'PRINTABLE (per grading)'!B$13="Final"), IF(ISERROR(SUMIF('Exam (LECTURE ONLY)'!Z$20:AI$20, "CLO7", 'Exam (LECTURE ONLY)'!Z283:AI283) / 'Exam (LECTURE ONLY)'!AN$12), "", SUMIF('Exam (LECTURE ONLY)'!Z$20:AI$20, "CLO7", 'Exam (LECTURE ONLY)'!Z283:AI283) / 'Exam (LECTURE ONLY)'!AN$12),
IF(AND('PRINTABLE (per grading)'!H$16="OUTPUT", 'PRINTABLE (per grading)'!B$13="Prelim"), IF(ISERROR(SUMIF(OUTPUT!C$20:M$20, "CLO7", OUTPUT!C283:M283) / OUTPUT!AL$12), "", SUMIF(OUTPUT!C$20:M$20, "CLO7", OUTPUT!C283:M283) / OUTPUT!AL$12),
IF(AND('PRINTABLE (per grading)'!H$16="OUTPUT", 'PRINTABLE (per grading)'!B$13="Midterm"), IF(ISERROR(SUMIF(OUTPUT!O$20:Y$20, "CLO7", OUTPUT!O283:Y283) / OUTPUT!AM$12), "", SUMIF(OUTPUT!O$20:Y$20, "CLO7", OUTPUT!O283:Y283) / OUTPUT!AM$12),
IF(AND('PRINTABLE (per grading)'!H$16="OUTPUT", 'PRINTABLE (per grading)'!B$13="Final"), IF(ISERROR(SUMIF(OUTPUT!AA$20:AI$20, "CLO7", OUTPUT!AA283:AI283) / OUTPUT!AN$12), "", SUMIF(OUTPUT!AA$20:AI$20, "CLO7", OUTPUT!AA283:AI283) / OUTPUT!AN$12),
"")))))),"")</f>
        <v/>
      </c>
      <c r="AT281" s="286" t="str">
        <f aca="false">IF(B281&lt;&gt;"",IF(AS281="","",IF(AS281&lt;0.5,1,IF(AND(AS281&gt;=0.5,AS281&lt;P$10),2,IF(AS281&gt;=P$10,3)))),"")</f>
        <v/>
      </c>
      <c r="AU281" s="287" t="str">
        <f aca="false">IF(B281 &lt;&gt; "",IFERROR(IF(AVERAGE(AQ281,AS281)&gt;=P$10,"Y","N"),""),"")</f>
        <v/>
      </c>
      <c r="AV281" s="194" t="str">
        <f aca="false">IF(B281 &lt;&gt; "", IFERROR(IF(C$16 = "PRELIM", SUMIF('Database (LECTURE-RES-PRAC)'!D$14:AG$14, "CLO8", 'Database (LECTURE-RES-PRAC)'!D278:AG278) / 'Grade computation'!F$11, IF(C$16 = "MIDTERM", SUMIF('Database (LECTURE-RES-PRAC)'!AJ$14:BM$14, "CLO8", 'Database (LECTURE-RES-PRAC)'!AJ278:BM278) / 'Grade computation'!G$11, IF(C$16 = "FINAL", SUMIF('Database (LECTURE-RES-PRAC)'!BP$14:CS$14, "CLO8", 'Database (LECTURE-RES-PRAC)'!BP278:CS278) / 'Grade computation'!H$11,""))),""),"")</f>
        <v/>
      </c>
      <c r="AW281" s="286" t="str">
        <f aca="false">IF(B281&lt;&gt;"",IF(AV281="","",IF(AV281&lt;0.5,1,IF(AND(AV281&gt;=0.5,AV281&lt;P$10),2,IF(AV281&gt;=P$10,3)))),"")</f>
        <v/>
      </c>
      <c r="AX281" s="194" t="str">
        <f aca="false">IF(B281 &lt;&gt; "",IF(AND('PRINTABLE (per grading)'!H$16="EXAM", 'PRINTABLE (per grading)'!B$13="Prelim"), IF(ISERROR(SUMIF('Exam (LECTURE ONLY)'!D$20:M$20, "CLO8", 'Exam (LECTURE ONLY)'!D283:M283) / 'Exam (LECTURE ONLY)'!AL$13), "", SUMIF('Exam (LECTURE ONLY)'!D$20:M$20, "CLO8", 'Exam (LECTURE ONLY)'!D283:M283) /'Exam (LECTURE ONLY)'!AL$13),
IF(AND('PRINTABLE (per grading)'!H$16="EXAM", 'PRINTABLE (per grading)'!B$13="Midterm"), IF(ISERROR(SUMIF('Exam (LECTURE ONLY)'!O$20:X$20, "CLO8", 'Exam (LECTURE ONLY)'!O283:X283) / 'Exam (LECTURE ONLY)'!AM$13), "", SUMIF('Exam (LECTURE ONLY)'!O$20:X$20, "CLO8", 'Exam (LECTURE ONLY)'!O283:X283) / 'Exam (LECTURE ONLY)'!AM$13),
IF(AND('PRINTABLE (per grading)'!H$16="EXAM", 'PRINTABLE (per grading)'!B$13="Final"), IF(ISERROR(SUMIF('Exam (LECTURE ONLY)'!Z$20:AI$20, "CLO8", 'Exam (LECTURE ONLY)'!Z283:AI283) / 'Exam (LECTURE ONLY)'!AN$13), "", SUMIF('Exam (LECTURE ONLY)'!Z$20:AI$20, "CLO8", 'Exam (LECTURE ONLY)'!Z283:AI283) / 'Exam (LECTURE ONLY)'!AN$13),
IF(AND('PRINTABLE (per grading)'!H$16="OUTPUT", 'PRINTABLE (per grading)'!B$13="Prelim"), IF(ISERROR(SUMIF(OUTPUT!C$20:M$20, "CLO8", OUTPUT!C283:M283) / OUTPUT!AL$13), "", SUMIF(OUTPUT!C$20:M$20, "CLO8", OUTPUT!C283:M283) / OUTPUT!AL$13),
IF(AND('PRINTABLE (per grading)'!H$16="OUTPUT", 'PRINTABLE (per grading)'!B$13="Midterm"), IF(ISERROR(SUMIF(OUTPUT!O$20:Y$20, "CLO8", OUTPUT!O283:Y283) / OUTPUT!AM$13), "", SUMIF(OUTPUT!O$20:Y$20, "CLO8", OUTPUT!O283:Y283) / OUTPUT!AM$13),
IF(AND('PRINTABLE (per grading)'!H$16="OUTPUT", 'PRINTABLE (per grading)'!B$13="Final"), IF(ISERROR(SUMIF(OUTPUT!AA$20:AI$20, "CLO8", OUTPUT!AA283:AI283) / OUTPUT!AN$13), "", SUMIF(OUTPUT!AA$20:AI$20, "CLO8", OUTPUT!AA283:AI283) / OUTPUT!AN$13),
"")))))),"")</f>
        <v/>
      </c>
      <c r="AY281" s="286" t="str">
        <f aca="false">IF(B281&lt;&gt;"",IF(AX281="","",IF(AX281&lt;0.5,1,IF(AND(AX281&gt;=0.5,AX281&lt;P$10),2,IF(AX281&gt;=P$10,3)))),"")</f>
        <v/>
      </c>
      <c r="AZ281" s="287" t="str">
        <f aca="false">IF(B281 &lt;&gt; "",IFERROR(IF(AVERAGE(AV281,AX281)&gt;=P$10,"Y","N"),""),"")</f>
        <v/>
      </c>
      <c r="BA281" s="194" t="str">
        <f aca="false">IF(B281 &lt;&gt; "", IFERROR(IF(C$16 = "PRELIM", SUMIF('Database (LECTURE-RES-PRAC)'!D$14:AG$14, "CLO9", 'Database (LECTURE-RES-PRAC)'!D278:AG278) / 'Grade computation'!F$12, IF(C$16 = "MIDTERM", SUMIF('Database (LECTURE-RES-PRAC)'!AJ$14:BM$14, "CLO9", 'Database (LECTURE-RES-PRAC)'!AJ278:BM278) / 'Grade computation'!G$12, IF(C$16 = "FINAL", SUMIF('Database (LECTURE-RES-PRAC)'!BP$14:CS$14, "CLO9", 'Database (LECTURE-RES-PRAC)'!BP278:CS278) / 'Grade computation'!H$12,""))),""),"")</f>
        <v/>
      </c>
      <c r="BB281" s="286" t="str">
        <f aca="false">IF(B281&lt;&gt;"",IF(BA281="","",IF(BA281&lt;0.5,1,IF(AND(BA281&gt;=0.5,BA281&lt;P$10),2,IF(BA281&gt;=P$10,3)))),"")</f>
        <v/>
      </c>
      <c r="BC281" s="194" t="str">
        <f aca="false">IF(B281 &lt;&gt; "",IF(AND('PRINTABLE (per grading)'!H$16="EXAM", 'PRINTABLE (per grading)'!B$13="Prelim"), IF(ISERROR(SUMIF('Exam (LECTURE ONLY)'!D$20:M$20, "CLO9", 'Exam (LECTURE ONLY)'!D283:M283) / 'Exam (LECTURE ONLY)'!AL$14), "", SUMIF('Exam (LECTURE ONLY)'!D$20:M$20, "CLO9", 'Exam (LECTURE ONLY)'!D283:M283) /'Exam (LECTURE ONLY)'!AL$14),
IF(AND('PRINTABLE (per grading)'!H$16="EXAM", 'PRINTABLE (per grading)'!B$13="Midterm"), IF(ISERROR(SUMIF('Exam (LECTURE ONLY)'!O$20:X$20, "CLO9", 'Exam (LECTURE ONLY)'!O283:X283) / 'Exam (LECTURE ONLY)'!AM$14), "", SUMIF('Exam (LECTURE ONLY)'!O$20:X$20, "CLO9", 'Exam (LECTURE ONLY)'!O283:X283) / 'Exam (LECTURE ONLY)'!AM$14),
IF(AND('PRINTABLE (per grading)'!H$16="EXAM", 'PRINTABLE (per grading)'!B$13="Final"), IF(ISERROR(SUMIF('Exam (LECTURE ONLY)'!Z$20:AI$20, "CLO9", 'Exam (LECTURE ONLY)'!Z283:AI283) / 'Exam (LECTURE ONLY)'!AN$14), "", SUMIF('Exam (LECTURE ONLY)'!Z$20:AI$20, "CLO9", 'Exam (LECTURE ONLY)'!Z283:AI283) / 'Exam (LECTURE ONLY)'!AN$14),
IF(AND('PRINTABLE (per grading)'!H$16="OUTPUT", 'PRINTABLE (per grading)'!B$13="Prelim"), IF(ISERROR(SUMIF(OUTPUT!C$20:M$20, "CLO9", OUTPUT!C283:M283) / OUTPUT!AL$14), "", SUMIF(OUTPUT!C$20:M$20, "CLO9", OUTPUT!C283:M283) / OUTPUT!AL$14),
IF(AND('PRINTABLE (per grading)'!H$16="OUTPUT", 'PRINTABLE (per grading)'!B$13="Midterm"), IF(ISERROR(SUMIF(OUTPUT!O$20:Y$20, "CLO9", OUTPUT!O283:Y283) / OUTPUT!AM$14), "", SUMIF(OUTPUT!O$20:Y$20, "CLO9", OUTPUT!O283:Y283) / OUTPUT!AM$14),
IF(AND('PRINTABLE (per grading)'!H$16="OUTPUT", 'PRINTABLE (per grading)'!B$13="Final"), IF(ISERROR(SUMIF(OUTPUT!AA$20:AI$20, "CLO9", OUTPUT!AA283:AI283) / OUTPUT!AN$14), "", SUMIF(OUTPUT!AA$20:AI$20, "CLO9", OUTPUT!AA283:AI283) / OUTPUT!AN$14),
"")))))),"")</f>
        <v/>
      </c>
      <c r="BD281" s="286" t="str">
        <f aca="false">IF(B281&lt;&gt;"",IF(BC281="","",IF(BC281&lt;0.5,1,IF(AND(BC281&gt;=0.5,BC281&lt;P$10),2,IF(BC281&gt;=P$10,3)))),"")</f>
        <v/>
      </c>
      <c r="BE281" s="287" t="str">
        <f aca="false">IF(B281 &lt;&gt; "",IFERROR(IF(AVERAGE(BA281,BC281)&gt;=P$10,"Y","N"),""),"")</f>
        <v/>
      </c>
      <c r="BF281" s="194" t="str">
        <f aca="false">IF(B281 &lt;&gt; "", IFERROR(IF(C$16 = "PRELIM", SUMIF('Database (LECTURE-RES-PRAC)'!D$14:AG$14, "CLO10", 'Database (LECTURE-RES-PRAC)'!D278:AG278) / 'Grade computation'!F$13, IF(C$16 = "MIDTERM", SUMIF('Database (LECTURE-RES-PRAC)'!AJ$14:BM$14, "CLO10", 'Database (LECTURE-RES-PRAC)'!AJ278:BM278) / 'Grade computation'!G$13, IF(C$16 = "FINAL", SUMIF('Database (LECTURE-RES-PRAC)'!BP$14:CS$14, "CLO10", 'Database (LECTURE-RES-PRAC)'!BP278:CS278) / 'Grade computation'!H$13,""))),""),"")</f>
        <v/>
      </c>
      <c r="BG281" s="286" t="str">
        <f aca="false">IF(B281&lt;&gt;"",IF(BF281="","",IF(BF281&lt;0.5,1,IF(AND(BF281&gt;=0.5,BF281&lt;P$10),2,IF(BF281&gt;=P$10,3)))),"")</f>
        <v/>
      </c>
      <c r="BH281" s="194" t="str">
        <f aca="false">IF(B281 &lt;&gt; "",IF(AND('PRINTABLE (per grading)'!H$16="EXAM", 'PRINTABLE (per grading)'!B$13="Prelim"), IF(ISERROR(SUMIF('Exam (LECTURE ONLY)'!D$20:M$20, "CLO10", 'Exam (LECTURE ONLY)'!D283:M283) / 'Exam (LECTURE ONLY)'!AL$15), "", SUMIF('Exam (LECTURE ONLY)'!D$20:M$20, "CLO10", 'Exam (LECTURE ONLY)'!D283:M283) /'Exam (LECTURE ONLY)'!AL$15),
IF(AND('PRINTABLE (per grading)'!H$16="EXAM", 'PRINTABLE (per grading)'!B$13="Midterm"), IF(ISERROR(SUMIF('Exam (LECTURE ONLY)'!O$20:X$20, "CLO10", 'Exam (LECTURE ONLY)'!O283:X283) / 'Exam (LECTURE ONLY)'!AM$15), "", SUMIF('Exam (LECTURE ONLY)'!O$20:X$20, "CLO10", 'Exam (LECTURE ONLY)'!O283:X283) / 'Exam (LECTURE ONLY)'!AM$15),
IF(AND('PRINTABLE (per grading)'!H$16="EXAM", 'PRINTABLE (per grading)'!B$13="Final"), IF(ISERROR(SUMIF('Exam (LECTURE ONLY)'!Z$20:AI$20, "CLO10", 'Exam (LECTURE ONLY)'!Z283:AI283) / 'Exam (LECTURE ONLY)'!AN$15), "", SUMIF('Exam (LECTURE ONLY)'!Z$20:AI$20, "CLO10", 'Exam (LECTURE ONLY)'!Z283:AI283) / 'Exam (LECTURE ONLY)'!AN$15),
IF(AND('PRINTABLE (per grading)'!H$16="OUTPUT", 'PRINTABLE (per grading)'!B$13="Prelim"), IF(ISERROR(SUMIF(OUTPUT!C$20:M$20, "CLO10", OUTPUT!C283:M283) / OUTPUT!AL$15), "", SUMIF(OUTPUT!C$20:M$20, "CLO10", OUTPUT!C283:M283) / OUTPUT!AL$15),
IF(AND('PRINTABLE (per grading)'!H$16="OUTPUT", 'PRINTABLE (per grading)'!B$13="Midterm"), IF(ISERROR(SUMIF(OUTPUT!O$20:Y$20, "CLO10", OUTPUT!O283:Y283) / OUTPUT!AM$15), "", SUMIF(OUTPUT!O$20:Y$20, "CLO10", OUTPUT!O283:Y283) / OUTPUT!AM$15),
IF(AND('PRINTABLE (per grading)'!H$16="OUTPUT", 'PRINTABLE (per grading)'!B$13="Final"), IF(ISERROR(SUMIF(OUTPUT!AA$20:AI$20, "CLO10", OUTPUT!AA283:AI283) / OUTPUT!AN$15), "", SUMIF(OUTPUT!AA$20:AI$20, "CLO10", OUTPUT!AA283:AI283) / OUTPUT!AN$15),
"")))))),"")</f>
        <v/>
      </c>
      <c r="BI281" s="286" t="str">
        <f aca="false">IF(B281&lt;&gt;"",IF(BH281="","",IF(BH281&lt;0.5,1,IF(AND(BH281&gt;=0.5,BH281&lt;P$10),2,IF(BH281&gt;=P$10,3)))),"")</f>
        <v/>
      </c>
      <c r="BJ281" s="287" t="str">
        <f aca="false">IF(B281 &lt;&gt; "",IFERROR(IF(AVERAGE(BF281,BH281)&gt;=P$10,"Y","N"),""),"")</f>
        <v/>
      </c>
      <c r="BK281" s="8"/>
    </row>
    <row r="282" customFormat="false" ht="19.5" hidden="false" customHeight="true" outlineLevel="0" collapsed="false">
      <c r="A282" s="228" t="str">
        <f aca="false">IF(ISBLANK('Database (LECTURE-RES-PRAC)'!A279),"",'Database (LECTURE-RES-PRAC)'!A279)</f>
        <v/>
      </c>
      <c r="B282" s="229" t="str">
        <f aca="false">IF(ISBLANK('Database (LECTURE-RES-PRAC)'!B279),"",'Database (LECTURE-RES-PRAC)'!B279)</f>
        <v/>
      </c>
      <c r="C282" s="230" t="str">
        <f aca="false">IF(B282&lt;&gt;"",IF(C$16="PRELIM",'Grade computation'!C282, IF(C$16="MIDTERM",'Grade computation'!K282, IF(C$16="FINAL",'Grade computation'!S282,""))),"")</f>
        <v/>
      </c>
      <c r="D282" s="231" t="str">
        <f aca="false">IF(B282&lt;&gt;"",IFERROR(IF(B$11="80-20", (((C282/C$19)*X$6)+X$7)*D$18, IF(B$11="60-40", (((C282/C$19)*Y$6)+Y$7)*D$18, 0)),0),"")</f>
        <v/>
      </c>
      <c r="E282" s="230" t="str">
        <f aca="false">IF(B282&lt;&gt;"", IF(C$16="PRELIM",'Grade computation'!E282, IF(C$16="MIDTERM",'Grade computation'!M282, IF(C$16="FINAL",'Grade computation'!U282,""))),"")</f>
        <v/>
      </c>
      <c r="F282" s="232" t="str">
        <f aca="false">IF(B282&lt;&gt;"",IFERROR(IF(B$11="80-20", (((E282/E$19)*X$6)+X$7)*F$18, IF(B$11="60-40", (((E282/E$19)*Y$6)+Y$7)*F$18, 0)),0),"")</f>
        <v/>
      </c>
      <c r="G282" s="233" t="str">
        <f aca="false">IF(B282&lt;&gt;"",IFERROR((D282+F282),0),"")</f>
        <v/>
      </c>
      <c r="H282" s="234" t="str">
        <f aca="false">IF(B282&lt;&gt;"",IF(C$16="PRELIM", 'Grade computation'!H282, IF(C$16="MIDTERM", 'Grade computation'!P282, IF(C$16="FINAL",'Grade computation'!X282, ""))),"")</f>
        <v/>
      </c>
      <c r="I282" s="233" t="str">
        <f aca="false">IF(B282&lt;&gt;"",IFERROR(IF(B$11="80-20", (((H282/H$19)*X$6)+X$7)*I$19, IF(B$11="60-40", (((H282/H$19)*Y$6)+Y$7)*I$19, 0)),0),"")</f>
        <v/>
      </c>
      <c r="J282" s="237" t="str">
        <f aca="false">IFERROR((G282+I282),"")</f>
        <v/>
      </c>
      <c r="K282" s="183" t="str">
        <f aca="false">IFERROR(IF(J282="","",IF(J282&gt;=75,"PASSED","FAILED")),"")</f>
        <v/>
      </c>
      <c r="L282" s="183"/>
      <c r="M282" s="194" t="str">
        <f aca="false">IF(B282 &lt;&gt; "", IFERROR(IF(C$16 = "PRELIM", SUMIF('Database (LECTURE-RES-PRAC)'!D$14:AG$14, "CLO1", 'Database (LECTURE-RES-PRAC)'!D279:AG279) / 'Grade computation'!F$4, IF(C$16 = "MIDTERM", SUMIF('Database (LECTURE-RES-PRAC)'!AJ$14:BM$14, "CLO1", 'Database (LECTURE-RES-PRAC)'!AJ279:BM279) / 'Grade computation'!G$4, IF(C$16 = "FINAL", SUMIF('Database (LECTURE-RES-PRAC)'!BP$14:CS$14, "CLO1", 'Database (LECTURE-RES-PRAC)'!BP279:CS279) / 'Grade computation'!H$4,""))),""),"")</f>
        <v/>
      </c>
      <c r="N282" s="286" t="str">
        <f aca="false">IF(B282&lt;&gt;"",IF(M282="","",IF(M282&lt;0.5,1,IF(AND(M282&gt;=0.5,M282&lt;P$10),2,IF(M282&gt;=P$10,3)))),"")</f>
        <v/>
      </c>
      <c r="O282" s="194" t="str">
        <f aca="false">IF(B282 &lt;&gt; "",IF(AND('PRINTABLE (per grading)'!H$16="EXAM", 'PRINTABLE (per grading)'!B$13="Prelim"), IF(ISERROR(SUMIF('Exam (LECTURE ONLY)'!D$20:M$20, "CLO1", 'Exam (LECTURE ONLY)'!D284:M284) / 'Exam (LECTURE ONLY)'!AL$6), "", SUMIF('Exam (LECTURE ONLY)'!D$20:M$20, "CLO1", 'Exam (LECTURE ONLY)'!D284:M284) /'Exam (LECTURE ONLY)'!AL$6),
IF(AND('PRINTABLE (per grading)'!H$16="EXAM", 'PRINTABLE (per grading)'!B$13="Midterm"), IF(ISERROR(SUMIF('Exam (LECTURE ONLY)'!O$20:X$20, "CLO1", 'Exam (LECTURE ONLY)'!O284:X284) / 'Exam (LECTURE ONLY)'!AM$6), "", SUMIF('Exam (LECTURE ONLY)'!O$20:X$20, "CLO1", 'Exam (LECTURE ONLY)'!O284:X284) / 'Exam (LECTURE ONLY)'!AM$6),
IF(AND('PRINTABLE (per grading)'!H$16="EXAM", 'PRINTABLE (per grading)'!B$13="Final"), IF(ISERROR(SUMIF('Exam (LECTURE ONLY)'!Z$20:AI$20, "CLO1", 'Exam (LECTURE ONLY)'!Z284:AI284) / 'Exam (LECTURE ONLY)'!AN$6), "", SUMIF('Exam (LECTURE ONLY)'!Z$20:AI$20, "CLO1", 'Exam (LECTURE ONLY)'!Z284:AI284) / 'Exam (LECTURE ONLY)'!AN$6),
IF(AND('PRINTABLE (per grading)'!H$16="OUTPUT", 'PRINTABLE (per grading)'!B$13="Prelim"), IF(ISERROR(SUMIF(OUTPUT!C$20:M$20, "CLO1", OUTPUT!C284:M284) / OUTPUT!AL$6), "", SUMIF(OUTPUT!C$20:M$20, "CLO1", OUTPUT!C284:M284) / OUTPUT!AL$6),
IF(AND('PRINTABLE (per grading)'!H$16="OUTPUT", 'PRINTABLE (per grading)'!B$13="Midterm"), IF(ISERROR(SUMIF(OUTPUT!O$20:Y$20, "CLO1", OUTPUT!O284:Y284) / OUTPUT!AM$6), "", SUMIF(OUTPUT!O$20:Y$20, "CLO1", OUTPUT!O284:Y284) / OUTPUT!AM$6),
IF(AND('PRINTABLE (per grading)'!H$16="OUTPUT", 'PRINTABLE (per grading)'!B$13="Final"), IF(ISERROR(SUMIF(OUTPUT!AA$20:AI$20, "CLO1", OUTPUT!AA284:AI284) / OUTPUT!AN$6), "", SUMIF(OUTPUT!AA$20:AI$20, "CLO1", OUTPUT!AA284:AI284) / OUTPUT!AN$6),
"")))))),"")</f>
        <v/>
      </c>
      <c r="P282" s="286" t="str">
        <f aca="false">IF(B282&lt;&gt;"",IF(O282="","",IF(O282&lt;0.5,1,IF(AND(O282&gt;=0.5,O282&lt;P$10),2,IF(O282&gt;=P$10,3)))),"")</f>
        <v/>
      </c>
      <c r="Q282" s="287" t="str">
        <f aca="false">IF(B282 &lt;&gt; "",IFERROR(IF(AVERAGE(M282,O282)&gt;=P$10,"Y","N"),""),"")</f>
        <v/>
      </c>
      <c r="R282" s="194" t="str">
        <f aca="false">IF(B282 &lt;&gt; "", IFERROR(IF(C$16 = "PRELIM", SUMIF('Database (LECTURE-RES-PRAC)'!D$14:AG$14, "CLO2", 'Database (LECTURE-RES-PRAC)'!D279:AG279) / 'Grade computation'!F$5, IF(C$16 = "MIDTERM", SUMIF('Database (LECTURE-RES-PRAC)'!AJ$14:BM$14, "CLO2", 'Database (LECTURE-RES-PRAC)'!AJ279:BM279) / 'Grade computation'!G$5, IF(C$16 = "FINAL", SUMIF('Database (LECTURE-RES-PRAC)'!BP$14:CS$14, "CLO2", 'Database (LECTURE-RES-PRAC)'!BP279:CS279) / 'Grade computation'!H$5,""))),""),"")</f>
        <v/>
      </c>
      <c r="S282" s="286" t="str">
        <f aca="false">IF(B282&lt;&gt;"",IF(R282="","",IF(R282&lt;0.5,1,IF(AND(R282&gt;=0.5,R282&lt;P$10),2,IF(R282&gt;=P$10,3)))),"")</f>
        <v/>
      </c>
      <c r="T282" s="194" t="str">
        <f aca="false">IF(B282 &lt;&gt; "",IF(AND('PRINTABLE (per grading)'!H$16="EXAM", 'PRINTABLE (per grading)'!B$13="Prelim"), IF(ISERROR(SUMIF('Exam (LECTURE ONLY)'!D$20:M$20, "CLO2", 'Exam (LECTURE ONLY)'!D284:M284) / 'Exam (LECTURE ONLY)'!AL$7), "", SUMIF('Exam (LECTURE ONLY)'!D$20:M$20, "CLO2", 'Exam (LECTURE ONLY)'!D284:M284) /'Exam (LECTURE ONLY)'!AL$7),
IF(AND('PRINTABLE (per grading)'!H$16="EXAM", 'PRINTABLE (per grading)'!B$13="Midterm"), IF(ISERROR(SUMIF('Exam (LECTURE ONLY)'!O$20:X$20, "CLO2", 'Exam (LECTURE ONLY)'!O284:X284) / 'Exam (LECTURE ONLY)'!AM$7), "", SUMIF('Exam (LECTURE ONLY)'!O$20:X$20, "CLO2", 'Exam (LECTURE ONLY)'!O284:X284) / 'Exam (LECTURE ONLY)'!AM$7),
IF(AND('PRINTABLE (per grading)'!H$16="EXAM", 'PRINTABLE (per grading)'!B$13="Final"), IF(ISERROR(SUMIF('Exam (LECTURE ONLY)'!Z$20:AI$20, "CLO2", 'Exam (LECTURE ONLY)'!Z284:AI284) / 'Exam (LECTURE ONLY)'!AN$7), "", SUMIF('Exam (LECTURE ONLY)'!Z$20:AI$20, "CLO2", 'Exam (LECTURE ONLY)'!Z284:AI284) / 'Exam (LECTURE ONLY)'!AN$7),
IF(AND('PRINTABLE (per grading)'!H$16="OUTPUT", 'PRINTABLE (per grading)'!B$13="Prelim"), IF(ISERROR(SUMIF(OUTPUT!C$20:M$20, "CLO2", OUTPUT!C284:M284) / OUTPUT!AL$7), "", SUMIF(OUTPUT!C$20:M$20, "CLO2", OUTPUT!C284:M284) / OUTPUT!AL$7),
IF(AND('PRINTABLE (per grading)'!H$16="OUTPUT", 'PRINTABLE (per grading)'!B$13="Midterm"), IF(ISERROR(SUMIF(OUTPUT!O$20:Y$20, "CLO2", OUTPUT!O284:Y284) / OUTPUT!AM$7), "", SUMIF(OUTPUT!O$20:Y$20, "CLO2", OUTPUT!O284:Y284) / OUTPUT!AM$7),
IF(AND('PRINTABLE (per grading)'!H$16="OUTPUT", 'PRINTABLE (per grading)'!B$13="Final"), IF(ISERROR(SUMIF(OUTPUT!AA$20:AI$20, "CLO2", OUTPUT!AA284:AI284) / OUTPUT!AN$7), "", SUMIF(OUTPUT!AA$20:AI$20, "CLO2", OUTPUT!AA284:AI284) / OUTPUT!AN$7),
"")))))),"")</f>
        <v/>
      </c>
      <c r="U282" s="286" t="str">
        <f aca="false">IF(B282&lt;&gt;"",IF(T282="","",IF(T282&lt;0.5,1,IF(AND(T282&gt;=0.5,T282&lt;P$10),2,IF(T282&gt;=P$10,3)))),"")</f>
        <v/>
      </c>
      <c r="V282" s="287" t="str">
        <f aca="false">IF(B282 &lt;&gt; "",IFERROR(IF(AVERAGE(R282,T282)&gt;=P$10,"Y","N"),""),"")</f>
        <v/>
      </c>
      <c r="W282" s="194" t="str">
        <f aca="false">IF(B282 &lt;&gt; "", IFERROR(IF(C$16 = "PRELIM", SUMIF('Database (LECTURE-RES-PRAC)'!D$14:AG$14, "CLO3", 'Database (LECTURE-RES-PRAC)'!D279:AG279) / 'Grade computation'!F$6, IF(C$16 = "MIDTERM", SUMIF('Database (LECTURE-RES-PRAC)'!AJ$14:BM$14, "CLO3", 'Database (LECTURE-RES-PRAC)'!AJ279:BM279) / 'Grade computation'!G$6, IF(C$16 = "FINAL", SUMIF('Database (LECTURE-RES-PRAC)'!BP$14:CS$14, "CLO3", 'Database (LECTURE-RES-PRAC)'!BP279:CS279) / 'Grade computation'!H$6,""))),""),"")</f>
        <v/>
      </c>
      <c r="X282" s="286" t="str">
        <f aca="false">IF(B282&lt;&gt;"",IF(W282="","",IF(W282&lt;0.5,1,IF(AND(W282&gt;=0.5,W282&lt;P$10),2,IF(W282&gt;=P$10,3)))),"")</f>
        <v/>
      </c>
      <c r="Y282" s="194" t="str">
        <f aca="false">IF(B282 &lt;&gt; "",IF(AND('PRINTABLE (per grading)'!H$16="EXAM", 'PRINTABLE (per grading)'!B$13="Prelim"), IF(ISERROR(SUMIF('Exam (LECTURE ONLY)'!D$20:M$20, "CLO3", 'Exam (LECTURE ONLY)'!D284:M284) / 'Exam (LECTURE ONLY)'!AL$8), "", SUMIF('Exam (LECTURE ONLY)'!D$20:M$20, "CLO3", 'Exam (LECTURE ONLY)'!D284:M284) /'Exam (LECTURE ONLY)'!AL$8),
IF(AND('PRINTABLE (per grading)'!H$16="EXAM", 'PRINTABLE (per grading)'!B$13="Midterm"), IF(ISERROR(SUMIF('Exam (LECTURE ONLY)'!O$20:X$20, "CLO3", 'Exam (LECTURE ONLY)'!O284:X284) / 'Exam (LECTURE ONLY)'!AM$8), "", SUMIF('Exam (LECTURE ONLY)'!O$20:X$20, "CLO3", 'Exam (LECTURE ONLY)'!O284:X284) / 'Exam (LECTURE ONLY)'!AM$8),
IF(AND('PRINTABLE (per grading)'!H$16="EXAM", 'PRINTABLE (per grading)'!B$13="Final"), IF(ISERROR(SUMIF('Exam (LECTURE ONLY)'!Z$20:AI$20, "CLO3", 'Exam (LECTURE ONLY)'!Z284:AI284) / 'Exam (LECTURE ONLY)'!AN$8), "", SUMIF('Exam (LECTURE ONLY)'!Z$20:AI$20, "CLO3", 'Exam (LECTURE ONLY)'!Z284:AI284) / 'Exam (LECTURE ONLY)'!AN$8),
IF(AND('PRINTABLE (per grading)'!H$16="OUTPUT", 'PRINTABLE (per grading)'!B$13="Prelim"), IF(ISERROR(SUMIF(OUTPUT!C$20:M$20, "CLO3", OUTPUT!C284:M284) / OUTPUT!AL$8), "", SUMIF(OUTPUT!C$20:M$20, "CLO3", OUTPUT!C284:M284) / OUTPUT!AL$8),
IF(AND('PRINTABLE (per grading)'!H$16="OUTPUT", 'PRINTABLE (per grading)'!B$13="Midterm"), IF(ISERROR(SUMIF(OUTPUT!O$20:Y$20, "CLO3", OUTPUT!O284:Y284) / OUTPUT!AM$8), "", SUMIF(OUTPUT!O$20:Y$20, "CLO3", OUTPUT!O284:Y284) / OUTPUT!AM$8),
IF(AND('PRINTABLE (per grading)'!H$16="OUTPUT", 'PRINTABLE (per grading)'!B$13="Final"), IF(ISERROR(SUMIF(OUTPUT!AA$20:AI$20, "CLO3", OUTPUT!AA284:AI284) / OUTPUT!AN$8), "", SUMIF(OUTPUT!AA$20:AI$20, "CLO3", OUTPUT!AA284:AI284) / OUTPUT!AN$8),
"" )))))),"")</f>
        <v/>
      </c>
      <c r="Z282" s="286" t="str">
        <f aca="false">IF(B282&lt;&gt;"",IF(Y282="","",IF(Y282&lt;0.5,1,IF(AND(Y282&gt;=0.5,Y282&lt;P$10),2,IF(Y282&gt;=P$10,3)))),"")</f>
        <v/>
      </c>
      <c r="AA282" s="287" t="str">
        <f aca="false">IF(B282 &lt;&gt; "",IFERROR(IF(AVERAGE(W282,Y282)&gt;=P$10,"Y","N"),""),"")</f>
        <v/>
      </c>
      <c r="AB282" s="194" t="str">
        <f aca="false">IF(B282 &lt;&gt; "", IFERROR(IF(C$16 = "PRELIM", SUMIF('Database (LECTURE-RES-PRAC)'!D$14:AG$14, "CLO4", 'Database (LECTURE-RES-PRAC)'!D279:AG279) / 'Grade computation'!F$7, IF(C$16 = "MIDTERM", SUMIF('Database (LECTURE-RES-PRAC)'!AJ$14:BM$14, "CLO4", 'Database (LECTURE-RES-PRAC)'!AJ279:BM279) / 'Grade computation'!G$7, IF(C$16 = "FINAL", SUMIF('Database (LECTURE-RES-PRAC)'!BP$14:CS$14, "CLO4", 'Database (LECTURE-RES-PRAC)'!BP279:CS279) / 'Grade computation'!H$7,""))),""),"")</f>
        <v/>
      </c>
      <c r="AC282" s="286" t="str">
        <f aca="false">IF(B282&lt;&gt;"",IF(AB282="","",IF(AB282&lt;0.5,1,IF(AND(AB282&gt;=0.5,AB282&lt;P$10),2,IF(AB282&gt;=P$10,3)))),"")</f>
        <v/>
      </c>
      <c r="AD282" s="194" t="str">
        <f aca="false">IF(B282 &lt;&gt; "",IF(AND('PRINTABLE (per grading)'!H$16="EXAM", 'PRINTABLE (per grading)'!B$13="Prelim"), IF(ISERROR(SUMIF('Exam (LECTURE ONLY)'!D$20:M$20, "CLO4", 'Exam (LECTURE ONLY)'!D284:M284) / 'Exam (LECTURE ONLY)'!AL$9), "", SUMIF('Exam (LECTURE ONLY)'!D$20:M$20, "CLO4", 'Exam (LECTURE ONLY)'!D284:M284) /'Exam (LECTURE ONLY)'!AL$9),
IF(AND('PRINTABLE (per grading)'!H$16="EXAM", 'PRINTABLE (per grading)'!B$13="Midterm"), IF(ISERROR(SUMIF('Exam (LECTURE ONLY)'!O$20:X$20, "CLO4", 'Exam (LECTURE ONLY)'!O284:X284) / 'Exam (LECTURE ONLY)'!AM$9), "", SUMIF('Exam (LECTURE ONLY)'!O$20:X$20, "CLO4", 'Exam (LECTURE ONLY)'!O284:X284) / 'Exam (LECTURE ONLY)'!AM$9),
IF(AND('PRINTABLE (per grading)'!H$16="EXAM", 'PRINTABLE (per grading)'!B$13="Final"), IF(ISERROR(SUMIF('Exam (LECTURE ONLY)'!Z$20:AI$20, "CLO4", 'Exam (LECTURE ONLY)'!Z284:AI284) / 'Exam (LECTURE ONLY)'!AN$9), "", SUMIF('Exam (LECTURE ONLY)'!Z$20:AI$20, "CLO4", 'Exam (LECTURE ONLY)'!Z284:AI284) / 'Exam (LECTURE ONLY)'!AN$9),
IF(AND('PRINTABLE (per grading)'!H$16="OUTPUT", 'PRINTABLE (per grading)'!B$13="Prelim"), IF(ISERROR(SUMIF(OUTPUT!C$20:M$20, "CLO4", OUTPUT!C284:M284) / OUTPUT!AL$9), "", SUMIF(OUTPUT!C$20:M$20, "CLO4", OUTPUT!C284:M284) / OUTPUT!AL$9),
IF(AND('PRINTABLE (per grading)'!H$16="OUTPUT", 'PRINTABLE (per grading)'!B$13="Midterm"), IF(ISERROR(SUMIF(OUTPUT!O$20:Y$20, "CLO4", OUTPUT!O284:Y284) / OUTPUT!AM$9), "", SUMIF(OUTPUT!O$20:Y$20, "CLO4", OUTPUT!O284:Y284) / OUTPUT!AM$9),
IF(AND('PRINTABLE (per grading)'!H$16="OUTPUT", 'PRINTABLE (per grading)'!B$13="Final"), IF(ISERROR(SUMIF(OUTPUT!AA$20:AI$20, "CLO4", OUTPUT!AA284:AI284) / OUTPUT!AN$9), "", SUMIF(OUTPUT!AA$20:AI$20, "CLO4", OUTPUT!AA284:AI284) / OUTPUT!AN$9),
"")))))),"")</f>
        <v/>
      </c>
      <c r="AE282" s="286" t="str">
        <f aca="false">IF(B282&lt;&gt;"",IF(AD282="","",IF(AD282&lt;0.5,1,IF(AND(AD282&gt;=0.5,AD282&lt;P$10),2,IF(AD282&gt;=P$10,3)))),"")</f>
        <v/>
      </c>
      <c r="AF282" s="287" t="str">
        <f aca="false">IF(B282 &lt;&gt; "",IFERROR(IF(AVERAGE(AB282,AD282)&gt;=P$10,"Y","N"),""),"")</f>
        <v/>
      </c>
      <c r="AG282" s="194" t="str">
        <f aca="false">IF(B282 &lt;&gt; "", IFERROR(IF(C$16 = "PRELIM", SUMIF('Database (LECTURE-RES-PRAC)'!D$14:AG$14, "CLO5", 'Database (LECTURE-RES-PRAC)'!D279:AG279) / 'Grade computation'!F$8, IF(C$16 = "MIDTERM", SUMIF('Database (LECTURE-RES-PRAC)'!AJ$14:BM$14, "CLO5", 'Database (LECTURE-RES-PRAC)'!AJ279:BM279) / 'Grade computation'!G$8, IF(C$16 = "FINAL", SUMIF('Database (LECTURE-RES-PRAC)'!BP$14:CS$14, "CLO5", 'Database (LECTURE-RES-PRAC)'!BP279:CS279) / 'Grade computation'!H$8,""))),""),"")</f>
        <v/>
      </c>
      <c r="AH282" s="286" t="str">
        <f aca="false">IF(B282&lt;&gt;"",IF(AG282="","",IF(AG282&lt;0.5,1,IF(AND(AG282&gt;=0.5,AG282&lt;P$10),2,IF(AG282&gt;=P$10,3)))),"")</f>
        <v/>
      </c>
      <c r="AI282" s="194" t="str">
        <f aca="false">IF(B282 &lt;&gt; "",IF(AND('PRINTABLE (per grading)'!H$16="EXAM", 'PRINTABLE (per grading)'!B$13="Prelim"), IF(ISERROR(SUMIF('Exam (LECTURE ONLY)'!D$20:M$20, "CLO5", 'Exam (LECTURE ONLY)'!D284:M284) / 'Exam (LECTURE ONLY)'!AL$10), "", SUMIF('Exam (LECTURE ONLY)'!D$20:M$20, "CLO5", 'Exam (LECTURE ONLY)'!D284:M284) /'Exam (LECTURE ONLY)'!AL$10),
IF(AND('PRINTABLE (per grading)'!H$16="EXAM", 'PRINTABLE (per grading)'!B$13="Midterm"), IF(ISERROR(SUMIF('Exam (LECTURE ONLY)'!O$20:X$20, "CLO5", 'Exam (LECTURE ONLY)'!O284:X284) / 'Exam (LECTURE ONLY)'!AM$10), "", SUMIF('Exam (LECTURE ONLY)'!O$20:X$20, "CLO5", 'Exam (LECTURE ONLY)'!O284:X284) / 'Exam (LECTURE ONLY)'!AM$10),
IF(AND('PRINTABLE (per grading)'!H$16="EXAM", 'PRINTABLE (per grading)'!B$13="Final"), IF(ISERROR(SUMIF('Exam (LECTURE ONLY)'!Z$20:AI$20, "CLO5", 'Exam (LECTURE ONLY)'!Z284:AI284) / 'Exam (LECTURE ONLY)'!AN$10), "", SUMIF('Exam (LECTURE ONLY)'!Z$20:AI$20, "CLO5", 'Exam (LECTURE ONLY)'!Z284:AI284) / 'Exam (LECTURE ONLY)'!AN$10),
IF(AND('PRINTABLE (per grading)'!H$16="OUTPUT", 'PRINTABLE (per grading)'!B$13="Prelim"), IF(ISERROR(SUMIF(OUTPUT!C$20:M$20, "CLO5", OUTPUT!C284:M284) / OUTPUT!AL$10), "", SUMIF(OUTPUT!C$20:M$20, "CLO5", OUTPUT!C284:M284) / OUTPUT!AL$10),
IF(AND('PRINTABLE (per grading)'!H$16="OUTPUT", 'PRINTABLE (per grading)'!B$13="Midterm"), IF(ISERROR(SUMIF(OUTPUT!O$20:Y$20, "CLO5", OUTPUT!O284:Y284) / OUTPUT!AM$10), "", SUMIF(OUTPUT!O$20:Y$20, "CLO5", OUTPUT!O284:Y284) / OUTPUT!AM$10),
IF(AND('PRINTABLE (per grading)'!H$16="OUTPUT", 'PRINTABLE (per grading)'!B$13="Final"), IF(ISERROR(SUMIF(OUTPUT!AA$20:AI$20, "CLO5", OUTPUT!AA284:AI284) / OUTPUT!AN$10), "", SUMIF(OUTPUT!AA$20:AI$20, "CLO5", OUTPUT!AA284:AI284) / OUTPUT!AN$10),
"")))))),"")</f>
        <v/>
      </c>
      <c r="AJ282" s="286" t="str">
        <f aca="false">IF(B282&lt;&gt;"",IF(AI282="","",IF(AI282&lt;0.5,1,IF(AND(AI282&gt;=0.5,AI282&lt;P$10),2,IF(AI282&gt;=P$10,3)))),"")</f>
        <v/>
      </c>
      <c r="AK282" s="287" t="str">
        <f aca="false">IF(B282 &lt;&gt; "",IFERROR(IF(AVERAGE(AG282,AI282)&gt;=P$10,"Y","N"),""),"")</f>
        <v/>
      </c>
      <c r="AL282" s="194" t="str">
        <f aca="false">IF(B282 &lt;&gt; "", IFERROR(IF(C$16 = "PRELIM", SUMIF('Database (LECTURE-RES-PRAC)'!D$14:AG$14, "CLO6", 'Database (LECTURE-RES-PRAC)'!D279:AG279) / 'Grade computation'!F$9, IF(C$16 = "MIDTERM", SUMIF('Database (LECTURE-RES-PRAC)'!AJ$14:BM$14, "CLO6", 'Database (LECTURE-RES-PRAC)'!AJ279:BM279) / 'Grade computation'!G$9, IF(C$16 = "FINAL", SUMIF('Database (LECTURE-RES-PRAC)'!BP$14:CS$14, "CLO6", 'Database (LECTURE-RES-PRAC)'!BP279:CS279) / 'Grade computation'!H$9,""))),""),"")</f>
        <v/>
      </c>
      <c r="AM282" s="286" t="str">
        <f aca="false">IF(B282&lt;&gt;"",IF(AL282="","",IF(AL282&lt;0.5,1,IF(AND(AL282&gt;=0.5,AL282&lt;P$10),2,IF(AL282&gt;=P$10,3)))),"")</f>
        <v/>
      </c>
      <c r="AN282" s="194" t="str">
        <f aca="false">IF(B282 &lt;&gt; "",IF(AND('PRINTABLE (per grading)'!H$16="EXAM", 'PRINTABLE (per grading)'!B$13="Prelim"), IF(ISERROR(SUMIF('Exam (LECTURE ONLY)'!D$20:M$20, "CLO6", 'Exam (LECTURE ONLY)'!D284:M284) / 'Exam (LECTURE ONLY)'!AL$11), "", SUMIF('Exam (LECTURE ONLY)'!D$20:M$20, "CLO6", 'Exam (LECTURE ONLY)'!D284:M284) /'Exam (LECTURE ONLY)'!AL$11),
IF(AND('PRINTABLE (per grading)'!H$16="EXAM", 'PRINTABLE (per grading)'!B$13="Midterm"), IF(ISERROR(SUMIF('Exam (LECTURE ONLY)'!O$20:X$20, "CLO6", 'Exam (LECTURE ONLY)'!O284:X284) / 'Exam (LECTURE ONLY)'!AM$11), "", SUMIF('Exam (LECTURE ONLY)'!O$20:X$20, "CLO6", 'Exam (LECTURE ONLY)'!O284:X284) / 'Exam (LECTURE ONLY)'!AM$11),
IF(AND('PRINTABLE (per grading)'!H$16="EXAM", 'PRINTABLE (per grading)'!B$13="Final"), IF(ISERROR(SUMIF('Exam (LECTURE ONLY)'!Z$20:AI$20, "CLO6", 'Exam (LECTURE ONLY)'!Z284:AI284) / 'Exam (LECTURE ONLY)'!AN$11), "", SUMIF('Exam (LECTURE ONLY)'!Z$20:AI$20, "CLO6", 'Exam (LECTURE ONLY)'!Z284:AI284) / 'Exam (LECTURE ONLY)'!AN$11),
IF(AND('PRINTABLE (per grading)'!H$16="OUTPUT", 'PRINTABLE (per grading)'!B$13="Prelim"), IF(ISERROR(SUMIF(OUTPUT!C$20:M$20, "CLO6", OUTPUT!C284:M284) / OUTPUT!AL$11), "", SUMIF(OUTPUT!C$20:M$20, "CLO6", OUTPUT!C284:M284) / OUTPUT!AL$11),
IF(AND('PRINTABLE (per grading)'!H$16="OUTPUT", 'PRINTABLE (per grading)'!B$13="Midterm"), IF(ISERROR(SUMIF(OUTPUT!O$20:Y$20, "CLO6", OUTPUT!O284:Y284) / OUTPUT!AM$11), "", SUMIF(OUTPUT!O$20:Y$20, "CLO6", OUTPUT!O284:Y284) / OUTPUT!AM$11),
IF(AND('PRINTABLE (per grading)'!H$16="OUTPUT", 'PRINTABLE (per grading)'!B$13="Final"), IF(ISERROR(SUMIF(OUTPUT!AA$20:AI$20, "CLO6", OUTPUT!AA284:AI284) / OUTPUT!AN$11), "", SUMIF(OUTPUT!AA$20:AI$20, "CLO6", OUTPUT!AA284:AI284) / OUTPUT!AN$11),
"")))))),"")</f>
        <v/>
      </c>
      <c r="AO282" s="286" t="str">
        <f aca="false">IF(B282&lt;&gt;"",IF(AN282="","",IF(AN282&lt;0.5,1,IF(AND(AN282&gt;=0.5,AN282&lt;P$10),2,IF(AN282&gt;=P$10,3)))),"")</f>
        <v/>
      </c>
      <c r="AP282" s="287" t="str">
        <f aca="false">IF(B282 &lt;&gt; "",IFERROR(IF(AVERAGE(AL282,AN282)&gt;=P$10,"Y","N"),""),"")</f>
        <v/>
      </c>
      <c r="AQ282" s="194" t="str">
        <f aca="false">IF(B282 &lt;&gt; "", IFERROR(IF(C$16 = "PRELIM", SUMIF('Database (LECTURE-RES-PRAC)'!D$14:AG$14, "CLO7", 'Database (LECTURE-RES-PRAC)'!D279:AG279) / 'Grade computation'!F$10, IF(C$16 = "MIDTERM", SUMIF('Database (LECTURE-RES-PRAC)'!AJ$14:BM$14, "CLO7", 'Database (LECTURE-RES-PRAC)'!AJ279:BM279) / 'Grade computation'!G$10, IF(C$16 = "FINAL", SUMIF('Database (LECTURE-RES-PRAC)'!BP$14:CS$14, "CLO7", 'Database (LECTURE-RES-PRAC)'!BP279:CS279) / 'Grade computation'!H$10,""))),""),"")</f>
        <v/>
      </c>
      <c r="AR282" s="286" t="str">
        <f aca="false">IF(B282&lt;&gt;"",IF(AQ282="","",IF(AQ282&lt;0.5,1,IF(AND(AQ282&gt;=0.5,AQ282&lt;P$10),2,IF(AQ282&gt;=P$10,3)))),"")</f>
        <v/>
      </c>
      <c r="AS282" s="194" t="str">
        <f aca="false">IF(B282 &lt;&gt; "",IF(AND('PRINTABLE (per grading)'!H$16="EXAM", 'PRINTABLE (per grading)'!B$13="Prelim"), IF(ISERROR(SUMIF('Exam (LECTURE ONLY)'!D$20:M$20, "CLO7", 'Exam (LECTURE ONLY)'!D284:M284) / 'Exam (LECTURE ONLY)'!AL$12), "", SUMIF('Exam (LECTURE ONLY)'!D$20:M$20, "CLO7", 'Exam (LECTURE ONLY)'!D284:M284) /'Exam (LECTURE ONLY)'!AL$12),
IF(AND('PRINTABLE (per grading)'!H$16="EXAM", 'PRINTABLE (per grading)'!B$13="Midterm"), IF(ISERROR(SUMIF('Exam (LECTURE ONLY)'!O$20:X$20, "CLO7", 'Exam (LECTURE ONLY)'!O284:X284) / 'Exam (LECTURE ONLY)'!AM$12), "", SUMIF('Exam (LECTURE ONLY)'!O$20:X$20, "CLO7", 'Exam (LECTURE ONLY)'!O284:X284) / 'Exam (LECTURE ONLY)'!AM$12),
IF(AND('PRINTABLE (per grading)'!H$16="EXAM", 'PRINTABLE (per grading)'!B$13="Final"), IF(ISERROR(SUMIF('Exam (LECTURE ONLY)'!Z$20:AI$20, "CLO7", 'Exam (LECTURE ONLY)'!Z284:AI284) / 'Exam (LECTURE ONLY)'!AN$12), "", SUMIF('Exam (LECTURE ONLY)'!Z$20:AI$20, "CLO7", 'Exam (LECTURE ONLY)'!Z284:AI284) / 'Exam (LECTURE ONLY)'!AN$12),
IF(AND('PRINTABLE (per grading)'!H$16="OUTPUT", 'PRINTABLE (per grading)'!B$13="Prelim"), IF(ISERROR(SUMIF(OUTPUT!C$20:M$20, "CLO7", OUTPUT!C284:M284) / OUTPUT!AL$12), "", SUMIF(OUTPUT!C$20:M$20, "CLO7", OUTPUT!C284:M284) / OUTPUT!AL$12),
IF(AND('PRINTABLE (per grading)'!H$16="OUTPUT", 'PRINTABLE (per grading)'!B$13="Midterm"), IF(ISERROR(SUMIF(OUTPUT!O$20:Y$20, "CLO7", OUTPUT!O284:Y284) / OUTPUT!AM$12), "", SUMIF(OUTPUT!O$20:Y$20, "CLO7", OUTPUT!O284:Y284) / OUTPUT!AM$12),
IF(AND('PRINTABLE (per grading)'!H$16="OUTPUT", 'PRINTABLE (per grading)'!B$13="Final"), IF(ISERROR(SUMIF(OUTPUT!AA$20:AI$20, "CLO7", OUTPUT!AA284:AI284) / OUTPUT!AN$12), "", SUMIF(OUTPUT!AA$20:AI$20, "CLO7", OUTPUT!AA284:AI284) / OUTPUT!AN$12),
"")))))),"")</f>
        <v/>
      </c>
      <c r="AT282" s="286" t="str">
        <f aca="false">IF(B282&lt;&gt;"",IF(AS282="","",IF(AS282&lt;0.5,1,IF(AND(AS282&gt;=0.5,AS282&lt;P$10),2,IF(AS282&gt;=P$10,3)))),"")</f>
        <v/>
      </c>
      <c r="AU282" s="287" t="str">
        <f aca="false">IF(B282 &lt;&gt; "",IFERROR(IF(AVERAGE(AQ282,AS282)&gt;=P$10,"Y","N"),""),"")</f>
        <v/>
      </c>
      <c r="AV282" s="194" t="str">
        <f aca="false">IF(B282 &lt;&gt; "", IFERROR(IF(C$16 = "PRELIM", SUMIF('Database (LECTURE-RES-PRAC)'!D$14:AG$14, "CLO8", 'Database (LECTURE-RES-PRAC)'!D279:AG279) / 'Grade computation'!F$11, IF(C$16 = "MIDTERM", SUMIF('Database (LECTURE-RES-PRAC)'!AJ$14:BM$14, "CLO8", 'Database (LECTURE-RES-PRAC)'!AJ279:BM279) / 'Grade computation'!G$11, IF(C$16 = "FINAL", SUMIF('Database (LECTURE-RES-PRAC)'!BP$14:CS$14, "CLO8", 'Database (LECTURE-RES-PRAC)'!BP279:CS279) / 'Grade computation'!H$11,""))),""),"")</f>
        <v/>
      </c>
      <c r="AW282" s="286" t="str">
        <f aca="false">IF(B282&lt;&gt;"",IF(AV282="","",IF(AV282&lt;0.5,1,IF(AND(AV282&gt;=0.5,AV282&lt;P$10),2,IF(AV282&gt;=P$10,3)))),"")</f>
        <v/>
      </c>
      <c r="AX282" s="194" t="str">
        <f aca="false">IF(B282 &lt;&gt; "",IF(AND('PRINTABLE (per grading)'!H$16="EXAM", 'PRINTABLE (per grading)'!B$13="Prelim"), IF(ISERROR(SUMIF('Exam (LECTURE ONLY)'!D$20:M$20, "CLO8", 'Exam (LECTURE ONLY)'!D284:M284) / 'Exam (LECTURE ONLY)'!AL$13), "", SUMIF('Exam (LECTURE ONLY)'!D$20:M$20, "CLO8", 'Exam (LECTURE ONLY)'!D284:M284) /'Exam (LECTURE ONLY)'!AL$13),
IF(AND('PRINTABLE (per grading)'!H$16="EXAM", 'PRINTABLE (per grading)'!B$13="Midterm"), IF(ISERROR(SUMIF('Exam (LECTURE ONLY)'!O$20:X$20, "CLO8", 'Exam (LECTURE ONLY)'!O284:X284) / 'Exam (LECTURE ONLY)'!AM$13), "", SUMIF('Exam (LECTURE ONLY)'!O$20:X$20, "CLO8", 'Exam (LECTURE ONLY)'!O284:X284) / 'Exam (LECTURE ONLY)'!AM$13),
IF(AND('PRINTABLE (per grading)'!H$16="EXAM", 'PRINTABLE (per grading)'!B$13="Final"), IF(ISERROR(SUMIF('Exam (LECTURE ONLY)'!Z$20:AI$20, "CLO8", 'Exam (LECTURE ONLY)'!Z284:AI284) / 'Exam (LECTURE ONLY)'!AN$13), "", SUMIF('Exam (LECTURE ONLY)'!Z$20:AI$20, "CLO8", 'Exam (LECTURE ONLY)'!Z284:AI284) / 'Exam (LECTURE ONLY)'!AN$13),
IF(AND('PRINTABLE (per grading)'!H$16="OUTPUT", 'PRINTABLE (per grading)'!B$13="Prelim"), IF(ISERROR(SUMIF(OUTPUT!C$20:M$20, "CLO8", OUTPUT!C284:M284) / OUTPUT!AL$13), "", SUMIF(OUTPUT!C$20:M$20, "CLO8", OUTPUT!C284:M284) / OUTPUT!AL$13),
IF(AND('PRINTABLE (per grading)'!H$16="OUTPUT", 'PRINTABLE (per grading)'!B$13="Midterm"), IF(ISERROR(SUMIF(OUTPUT!O$20:Y$20, "CLO8", OUTPUT!O284:Y284) / OUTPUT!AM$13), "", SUMIF(OUTPUT!O$20:Y$20, "CLO8", OUTPUT!O284:Y284) / OUTPUT!AM$13),
IF(AND('PRINTABLE (per grading)'!H$16="OUTPUT", 'PRINTABLE (per grading)'!B$13="Final"), IF(ISERROR(SUMIF(OUTPUT!AA$20:AI$20, "CLO8", OUTPUT!AA284:AI284) / OUTPUT!AN$13), "", SUMIF(OUTPUT!AA$20:AI$20, "CLO8", OUTPUT!AA284:AI284) / OUTPUT!AN$13),
"")))))),"")</f>
        <v/>
      </c>
      <c r="AY282" s="286" t="str">
        <f aca="false">IF(B282&lt;&gt;"",IF(AX282="","",IF(AX282&lt;0.5,1,IF(AND(AX282&gt;=0.5,AX282&lt;P$10),2,IF(AX282&gt;=P$10,3)))),"")</f>
        <v/>
      </c>
      <c r="AZ282" s="287" t="str">
        <f aca="false">IF(B282 &lt;&gt; "",IFERROR(IF(AVERAGE(AV282,AX282)&gt;=P$10,"Y","N"),""),"")</f>
        <v/>
      </c>
      <c r="BA282" s="194" t="str">
        <f aca="false">IF(B282 &lt;&gt; "", IFERROR(IF(C$16 = "PRELIM", SUMIF('Database (LECTURE-RES-PRAC)'!D$14:AG$14, "CLO9", 'Database (LECTURE-RES-PRAC)'!D279:AG279) / 'Grade computation'!F$12, IF(C$16 = "MIDTERM", SUMIF('Database (LECTURE-RES-PRAC)'!AJ$14:BM$14, "CLO9", 'Database (LECTURE-RES-PRAC)'!AJ279:BM279) / 'Grade computation'!G$12, IF(C$16 = "FINAL", SUMIF('Database (LECTURE-RES-PRAC)'!BP$14:CS$14, "CLO9", 'Database (LECTURE-RES-PRAC)'!BP279:CS279) / 'Grade computation'!H$12,""))),""),"")</f>
        <v/>
      </c>
      <c r="BB282" s="286" t="str">
        <f aca="false">IF(B282&lt;&gt;"",IF(BA282="","",IF(BA282&lt;0.5,1,IF(AND(BA282&gt;=0.5,BA282&lt;P$10),2,IF(BA282&gt;=P$10,3)))),"")</f>
        <v/>
      </c>
      <c r="BC282" s="194" t="str">
        <f aca="false">IF(B282 &lt;&gt; "",IF(AND('PRINTABLE (per grading)'!H$16="EXAM", 'PRINTABLE (per grading)'!B$13="Prelim"), IF(ISERROR(SUMIF('Exam (LECTURE ONLY)'!D$20:M$20, "CLO9", 'Exam (LECTURE ONLY)'!D284:M284) / 'Exam (LECTURE ONLY)'!AL$14), "", SUMIF('Exam (LECTURE ONLY)'!D$20:M$20, "CLO9", 'Exam (LECTURE ONLY)'!D284:M284) /'Exam (LECTURE ONLY)'!AL$14),
IF(AND('PRINTABLE (per grading)'!H$16="EXAM", 'PRINTABLE (per grading)'!B$13="Midterm"), IF(ISERROR(SUMIF('Exam (LECTURE ONLY)'!O$20:X$20, "CLO9", 'Exam (LECTURE ONLY)'!O284:X284) / 'Exam (LECTURE ONLY)'!AM$14), "", SUMIF('Exam (LECTURE ONLY)'!O$20:X$20, "CLO9", 'Exam (LECTURE ONLY)'!O284:X284) / 'Exam (LECTURE ONLY)'!AM$14),
IF(AND('PRINTABLE (per grading)'!H$16="EXAM", 'PRINTABLE (per grading)'!B$13="Final"), IF(ISERROR(SUMIF('Exam (LECTURE ONLY)'!Z$20:AI$20, "CLO9", 'Exam (LECTURE ONLY)'!Z284:AI284) / 'Exam (LECTURE ONLY)'!AN$14), "", SUMIF('Exam (LECTURE ONLY)'!Z$20:AI$20, "CLO9", 'Exam (LECTURE ONLY)'!Z284:AI284) / 'Exam (LECTURE ONLY)'!AN$14),
IF(AND('PRINTABLE (per grading)'!H$16="OUTPUT", 'PRINTABLE (per grading)'!B$13="Prelim"), IF(ISERROR(SUMIF(OUTPUT!C$20:M$20, "CLO9", OUTPUT!C284:M284) / OUTPUT!AL$14), "", SUMIF(OUTPUT!C$20:M$20, "CLO9", OUTPUT!C284:M284) / OUTPUT!AL$14),
IF(AND('PRINTABLE (per grading)'!H$16="OUTPUT", 'PRINTABLE (per grading)'!B$13="Midterm"), IF(ISERROR(SUMIF(OUTPUT!O$20:Y$20, "CLO9", OUTPUT!O284:Y284) / OUTPUT!AM$14), "", SUMIF(OUTPUT!O$20:Y$20, "CLO9", OUTPUT!O284:Y284) / OUTPUT!AM$14),
IF(AND('PRINTABLE (per grading)'!H$16="OUTPUT", 'PRINTABLE (per grading)'!B$13="Final"), IF(ISERROR(SUMIF(OUTPUT!AA$20:AI$20, "CLO9", OUTPUT!AA284:AI284) / OUTPUT!AN$14), "", SUMIF(OUTPUT!AA$20:AI$20, "CLO9", OUTPUT!AA284:AI284) / OUTPUT!AN$14),
"")))))),"")</f>
        <v/>
      </c>
      <c r="BD282" s="286" t="str">
        <f aca="false">IF(B282&lt;&gt;"",IF(BC282="","",IF(BC282&lt;0.5,1,IF(AND(BC282&gt;=0.5,BC282&lt;P$10),2,IF(BC282&gt;=P$10,3)))),"")</f>
        <v/>
      </c>
      <c r="BE282" s="287" t="str">
        <f aca="false">IF(B282 &lt;&gt; "",IFERROR(IF(AVERAGE(BA282,BC282)&gt;=P$10,"Y","N"),""),"")</f>
        <v/>
      </c>
      <c r="BF282" s="194" t="str">
        <f aca="false">IF(B282 &lt;&gt; "", IFERROR(IF(C$16 = "PRELIM", SUMIF('Database (LECTURE-RES-PRAC)'!D$14:AG$14, "CLO10", 'Database (LECTURE-RES-PRAC)'!D279:AG279) / 'Grade computation'!F$13, IF(C$16 = "MIDTERM", SUMIF('Database (LECTURE-RES-PRAC)'!AJ$14:BM$14, "CLO10", 'Database (LECTURE-RES-PRAC)'!AJ279:BM279) / 'Grade computation'!G$13, IF(C$16 = "FINAL", SUMIF('Database (LECTURE-RES-PRAC)'!BP$14:CS$14, "CLO10", 'Database (LECTURE-RES-PRAC)'!BP279:CS279) / 'Grade computation'!H$13,""))),""),"")</f>
        <v/>
      </c>
      <c r="BG282" s="286" t="str">
        <f aca="false">IF(B282&lt;&gt;"",IF(BF282="","",IF(BF282&lt;0.5,1,IF(AND(BF282&gt;=0.5,BF282&lt;P$10),2,IF(BF282&gt;=P$10,3)))),"")</f>
        <v/>
      </c>
      <c r="BH282" s="194" t="str">
        <f aca="false">IF(B282 &lt;&gt; "",IF(AND('PRINTABLE (per grading)'!H$16="EXAM", 'PRINTABLE (per grading)'!B$13="Prelim"), IF(ISERROR(SUMIF('Exam (LECTURE ONLY)'!D$20:M$20, "CLO10", 'Exam (LECTURE ONLY)'!D284:M284) / 'Exam (LECTURE ONLY)'!AL$15), "", SUMIF('Exam (LECTURE ONLY)'!D$20:M$20, "CLO10", 'Exam (LECTURE ONLY)'!D284:M284) /'Exam (LECTURE ONLY)'!AL$15),
IF(AND('PRINTABLE (per grading)'!H$16="EXAM", 'PRINTABLE (per grading)'!B$13="Midterm"), IF(ISERROR(SUMIF('Exam (LECTURE ONLY)'!O$20:X$20, "CLO10", 'Exam (LECTURE ONLY)'!O284:X284) / 'Exam (LECTURE ONLY)'!AM$15), "", SUMIF('Exam (LECTURE ONLY)'!O$20:X$20, "CLO10", 'Exam (LECTURE ONLY)'!O284:X284) / 'Exam (LECTURE ONLY)'!AM$15),
IF(AND('PRINTABLE (per grading)'!H$16="EXAM", 'PRINTABLE (per grading)'!B$13="Final"), IF(ISERROR(SUMIF('Exam (LECTURE ONLY)'!Z$20:AI$20, "CLO10", 'Exam (LECTURE ONLY)'!Z284:AI284) / 'Exam (LECTURE ONLY)'!AN$15), "", SUMIF('Exam (LECTURE ONLY)'!Z$20:AI$20, "CLO10", 'Exam (LECTURE ONLY)'!Z284:AI284) / 'Exam (LECTURE ONLY)'!AN$15),
IF(AND('PRINTABLE (per grading)'!H$16="OUTPUT", 'PRINTABLE (per grading)'!B$13="Prelim"), IF(ISERROR(SUMIF(OUTPUT!C$20:M$20, "CLO10", OUTPUT!C284:M284) / OUTPUT!AL$15), "", SUMIF(OUTPUT!C$20:M$20, "CLO10", OUTPUT!C284:M284) / OUTPUT!AL$15),
IF(AND('PRINTABLE (per grading)'!H$16="OUTPUT", 'PRINTABLE (per grading)'!B$13="Midterm"), IF(ISERROR(SUMIF(OUTPUT!O$20:Y$20, "CLO10", OUTPUT!O284:Y284) / OUTPUT!AM$15), "", SUMIF(OUTPUT!O$20:Y$20, "CLO10", OUTPUT!O284:Y284) / OUTPUT!AM$15),
IF(AND('PRINTABLE (per grading)'!H$16="OUTPUT", 'PRINTABLE (per grading)'!B$13="Final"), IF(ISERROR(SUMIF(OUTPUT!AA$20:AI$20, "CLO10", OUTPUT!AA284:AI284) / OUTPUT!AN$15), "", SUMIF(OUTPUT!AA$20:AI$20, "CLO10", OUTPUT!AA284:AI284) / OUTPUT!AN$15),
"")))))),"")</f>
        <v/>
      </c>
      <c r="BI282" s="286" t="str">
        <f aca="false">IF(B282&lt;&gt;"",IF(BH282="","",IF(BH282&lt;0.5,1,IF(AND(BH282&gt;=0.5,BH282&lt;P$10),2,IF(BH282&gt;=P$10,3)))),"")</f>
        <v/>
      </c>
      <c r="BJ282" s="287" t="str">
        <f aca="false">IF(B282 &lt;&gt; "",IFERROR(IF(AVERAGE(BF282,BH282)&gt;=P$10,"Y","N"),""),"")</f>
        <v/>
      </c>
      <c r="BK282" s="8"/>
    </row>
    <row r="283" customFormat="false" ht="19.5" hidden="false" customHeight="true" outlineLevel="0" collapsed="false">
      <c r="A283" s="183" t="str">
        <f aca="false">IF(ISBLANK('Database (LECTURE-RES-PRAC)'!A280),"",'Database (LECTURE-RES-PRAC)'!A280)</f>
        <v/>
      </c>
      <c r="B283" s="184" t="str">
        <f aca="false">IF(ISBLANK('Database (LECTURE-RES-PRAC)'!B280),"",'Database (LECTURE-RES-PRAC)'!B280)</f>
        <v/>
      </c>
      <c r="C283" s="230" t="str">
        <f aca="false">IF(B283&lt;&gt;"",IF(C$16="PRELIM",'Grade computation'!C283, IF(C$16="MIDTERM",'Grade computation'!K283, IF(C$16="FINAL",'Grade computation'!S283,""))),"")</f>
        <v/>
      </c>
      <c r="D283" s="231" t="str">
        <f aca="false">IF(B283&lt;&gt;"",IFERROR(IF(B$11="80-20", (((C283/C$19)*X$6)+X$7)*D$18, IF(B$11="60-40", (((C283/C$19)*Y$6)+Y$7)*D$18, 0)),0),"")</f>
        <v/>
      </c>
      <c r="E283" s="230" t="str">
        <f aca="false">IF(B283&lt;&gt;"", IF(C$16="PRELIM",'Grade computation'!E283, IF(C$16="MIDTERM",'Grade computation'!M283, IF(C$16="FINAL",'Grade computation'!U283,""))),"")</f>
        <v/>
      </c>
      <c r="F283" s="232" t="str">
        <f aca="false">IF(B283&lt;&gt;"",IFERROR(IF(B$11="80-20", (((E283/E$19)*X$6)+X$7)*F$18, IF(B$11="60-40", (((E283/E$19)*Y$6)+Y$7)*F$18, 0)),0),"")</f>
        <v/>
      </c>
      <c r="G283" s="233" t="str">
        <f aca="false">IF(B283&lt;&gt;"",IFERROR((D283+F283),0),"")</f>
        <v/>
      </c>
      <c r="H283" s="234" t="str">
        <f aca="false">IF(B283&lt;&gt;"",IF(C$16="PRELIM", 'Grade computation'!H283, IF(C$16="MIDTERM", 'Grade computation'!P283, IF(C$16="FINAL",'Grade computation'!X283, ""))),"")</f>
        <v/>
      </c>
      <c r="I283" s="233" t="str">
        <f aca="false">IF(B283&lt;&gt;"",IFERROR(IF(B$11="80-20", (((H283/H$19)*X$6)+X$7)*I$19, IF(B$11="60-40", (((H283/H$19)*Y$6)+Y$7)*I$19, 0)),0),"")</f>
        <v/>
      </c>
      <c r="J283" s="237" t="str">
        <f aca="false">IFERROR((G283+I283),"")</f>
        <v/>
      </c>
      <c r="K283" s="183" t="str">
        <f aca="false">IFERROR(IF(J283="","",IF(J283&gt;=75,"PASSED","FAILED")),"")</f>
        <v/>
      </c>
      <c r="L283" s="183"/>
      <c r="M283" s="194" t="str">
        <f aca="false">IF(B283 &lt;&gt; "", IFERROR(IF(C$16 = "PRELIM", SUMIF('Database (LECTURE-RES-PRAC)'!D$14:AG$14, "CLO1", 'Database (LECTURE-RES-PRAC)'!D280:AG280) / 'Grade computation'!F$4, IF(C$16 = "MIDTERM", SUMIF('Database (LECTURE-RES-PRAC)'!AJ$14:BM$14, "CLO1", 'Database (LECTURE-RES-PRAC)'!AJ280:BM280) / 'Grade computation'!G$4, IF(C$16 = "FINAL", SUMIF('Database (LECTURE-RES-PRAC)'!BP$14:CS$14, "CLO1", 'Database (LECTURE-RES-PRAC)'!BP280:CS280) / 'Grade computation'!H$4,""))),""),"")</f>
        <v/>
      </c>
      <c r="N283" s="286" t="str">
        <f aca="false">IF(B283&lt;&gt;"",IF(M283="","",IF(M283&lt;0.5,1,IF(AND(M283&gt;=0.5,M283&lt;P$10),2,IF(M283&gt;=P$10,3)))),"")</f>
        <v/>
      </c>
      <c r="O283" s="194" t="str">
        <f aca="false">IF(B283 &lt;&gt; "",IF(AND('PRINTABLE (per grading)'!H$16="EXAM", 'PRINTABLE (per grading)'!B$13="Prelim"), IF(ISERROR(SUMIF('Exam (LECTURE ONLY)'!D$20:M$20, "CLO1", 'Exam (LECTURE ONLY)'!D285:M285) / 'Exam (LECTURE ONLY)'!AL$6), "", SUMIF('Exam (LECTURE ONLY)'!D$20:M$20, "CLO1", 'Exam (LECTURE ONLY)'!D285:M285) /'Exam (LECTURE ONLY)'!AL$6),
IF(AND('PRINTABLE (per grading)'!H$16="EXAM", 'PRINTABLE (per grading)'!B$13="Midterm"), IF(ISERROR(SUMIF('Exam (LECTURE ONLY)'!O$20:X$20, "CLO1", 'Exam (LECTURE ONLY)'!O285:X285) / 'Exam (LECTURE ONLY)'!AM$6), "", SUMIF('Exam (LECTURE ONLY)'!O$20:X$20, "CLO1", 'Exam (LECTURE ONLY)'!O285:X285) / 'Exam (LECTURE ONLY)'!AM$6),
IF(AND('PRINTABLE (per grading)'!H$16="EXAM", 'PRINTABLE (per grading)'!B$13="Final"), IF(ISERROR(SUMIF('Exam (LECTURE ONLY)'!Z$20:AI$20, "CLO1", 'Exam (LECTURE ONLY)'!Z285:AI285) / 'Exam (LECTURE ONLY)'!AN$6), "", SUMIF('Exam (LECTURE ONLY)'!Z$20:AI$20, "CLO1", 'Exam (LECTURE ONLY)'!Z285:AI285) / 'Exam (LECTURE ONLY)'!AN$6),
IF(AND('PRINTABLE (per grading)'!H$16="OUTPUT", 'PRINTABLE (per grading)'!B$13="Prelim"), IF(ISERROR(SUMIF(OUTPUT!C$20:M$20, "CLO1", OUTPUT!C285:M285) / OUTPUT!AL$6), "", SUMIF(OUTPUT!C$20:M$20, "CLO1", OUTPUT!C285:M285) / OUTPUT!AL$6),
IF(AND('PRINTABLE (per grading)'!H$16="OUTPUT", 'PRINTABLE (per grading)'!B$13="Midterm"), IF(ISERROR(SUMIF(OUTPUT!O$20:Y$20, "CLO1", OUTPUT!O285:Y285) / OUTPUT!AM$6), "", SUMIF(OUTPUT!O$20:Y$20, "CLO1", OUTPUT!O285:Y285) / OUTPUT!AM$6),
IF(AND('PRINTABLE (per grading)'!H$16="OUTPUT", 'PRINTABLE (per grading)'!B$13="Final"), IF(ISERROR(SUMIF(OUTPUT!AA$20:AI$20, "CLO1", OUTPUT!AA285:AI285) / OUTPUT!AN$6), "", SUMIF(OUTPUT!AA$20:AI$20, "CLO1", OUTPUT!AA285:AI285) / OUTPUT!AN$6),
"")))))),"")</f>
        <v/>
      </c>
      <c r="P283" s="286" t="str">
        <f aca="false">IF(B283&lt;&gt;"",IF(O283="","",IF(O283&lt;0.5,1,IF(AND(O283&gt;=0.5,O283&lt;P$10),2,IF(O283&gt;=P$10,3)))),"")</f>
        <v/>
      </c>
      <c r="Q283" s="287" t="str">
        <f aca="false">IF(B283 &lt;&gt; "",IFERROR(IF(AVERAGE(M283,O283)&gt;=P$10,"Y","N"),""),"")</f>
        <v/>
      </c>
      <c r="R283" s="194" t="str">
        <f aca="false">IF(B283 &lt;&gt; "", IFERROR(IF(C$16 = "PRELIM", SUMIF('Database (LECTURE-RES-PRAC)'!D$14:AG$14, "CLO2", 'Database (LECTURE-RES-PRAC)'!D280:AG280) / 'Grade computation'!F$5, IF(C$16 = "MIDTERM", SUMIF('Database (LECTURE-RES-PRAC)'!AJ$14:BM$14, "CLO2", 'Database (LECTURE-RES-PRAC)'!AJ280:BM280) / 'Grade computation'!G$5, IF(C$16 = "FINAL", SUMIF('Database (LECTURE-RES-PRAC)'!BP$14:CS$14, "CLO2", 'Database (LECTURE-RES-PRAC)'!BP280:CS280) / 'Grade computation'!H$5,""))),""),"")</f>
        <v/>
      </c>
      <c r="S283" s="286" t="str">
        <f aca="false">IF(B283&lt;&gt;"",IF(R283="","",IF(R283&lt;0.5,1,IF(AND(R283&gt;=0.5,R283&lt;P$10),2,IF(R283&gt;=P$10,3)))),"")</f>
        <v/>
      </c>
      <c r="T283" s="194" t="str">
        <f aca="false">IF(B283 &lt;&gt; "",IF(AND('PRINTABLE (per grading)'!H$16="EXAM", 'PRINTABLE (per grading)'!B$13="Prelim"), IF(ISERROR(SUMIF('Exam (LECTURE ONLY)'!D$20:M$20, "CLO2", 'Exam (LECTURE ONLY)'!D285:M285) / 'Exam (LECTURE ONLY)'!AL$7), "", SUMIF('Exam (LECTURE ONLY)'!D$20:M$20, "CLO2", 'Exam (LECTURE ONLY)'!D285:M285) /'Exam (LECTURE ONLY)'!AL$7),
IF(AND('PRINTABLE (per grading)'!H$16="EXAM", 'PRINTABLE (per grading)'!B$13="Midterm"), IF(ISERROR(SUMIF('Exam (LECTURE ONLY)'!O$20:X$20, "CLO2", 'Exam (LECTURE ONLY)'!O285:X285) / 'Exam (LECTURE ONLY)'!AM$7), "", SUMIF('Exam (LECTURE ONLY)'!O$20:X$20, "CLO2", 'Exam (LECTURE ONLY)'!O285:X285) / 'Exam (LECTURE ONLY)'!AM$7),
IF(AND('PRINTABLE (per grading)'!H$16="EXAM", 'PRINTABLE (per grading)'!B$13="Final"), IF(ISERROR(SUMIF('Exam (LECTURE ONLY)'!Z$20:AI$20, "CLO2", 'Exam (LECTURE ONLY)'!Z285:AI285) / 'Exam (LECTURE ONLY)'!AN$7), "", SUMIF('Exam (LECTURE ONLY)'!Z$20:AI$20, "CLO2", 'Exam (LECTURE ONLY)'!Z285:AI285) / 'Exam (LECTURE ONLY)'!AN$7),
IF(AND('PRINTABLE (per grading)'!H$16="OUTPUT", 'PRINTABLE (per grading)'!B$13="Prelim"), IF(ISERROR(SUMIF(OUTPUT!C$20:M$20, "CLO2", OUTPUT!C285:M285) / OUTPUT!AL$7), "", SUMIF(OUTPUT!C$20:M$20, "CLO2", OUTPUT!C285:M285) / OUTPUT!AL$7),
IF(AND('PRINTABLE (per grading)'!H$16="OUTPUT", 'PRINTABLE (per grading)'!B$13="Midterm"), IF(ISERROR(SUMIF(OUTPUT!O$20:Y$20, "CLO2", OUTPUT!O285:Y285) / OUTPUT!AM$7), "", SUMIF(OUTPUT!O$20:Y$20, "CLO2", OUTPUT!O285:Y285) / OUTPUT!AM$7),
IF(AND('PRINTABLE (per grading)'!H$16="OUTPUT", 'PRINTABLE (per grading)'!B$13="Final"), IF(ISERROR(SUMIF(OUTPUT!AA$20:AI$20, "CLO2", OUTPUT!AA285:AI285) / OUTPUT!AN$7), "", SUMIF(OUTPUT!AA$20:AI$20, "CLO2", OUTPUT!AA285:AI285) / OUTPUT!AN$7),
"")))))),"")</f>
        <v/>
      </c>
      <c r="U283" s="286" t="str">
        <f aca="false">IF(B283&lt;&gt;"",IF(T283="","",IF(T283&lt;0.5,1,IF(AND(T283&gt;=0.5,T283&lt;P$10),2,IF(T283&gt;=P$10,3)))),"")</f>
        <v/>
      </c>
      <c r="V283" s="287" t="str">
        <f aca="false">IF(B283 &lt;&gt; "",IFERROR(IF(AVERAGE(R283,T283)&gt;=P$10,"Y","N"),""),"")</f>
        <v/>
      </c>
      <c r="W283" s="194" t="str">
        <f aca="false">IF(B283 &lt;&gt; "", IFERROR(IF(C$16 = "PRELIM", SUMIF('Database (LECTURE-RES-PRAC)'!D$14:AG$14, "CLO3", 'Database (LECTURE-RES-PRAC)'!D280:AG280) / 'Grade computation'!F$6, IF(C$16 = "MIDTERM", SUMIF('Database (LECTURE-RES-PRAC)'!AJ$14:BM$14, "CLO3", 'Database (LECTURE-RES-PRAC)'!AJ280:BM280) / 'Grade computation'!G$6, IF(C$16 = "FINAL", SUMIF('Database (LECTURE-RES-PRAC)'!BP$14:CS$14, "CLO3", 'Database (LECTURE-RES-PRAC)'!BP280:CS280) / 'Grade computation'!H$6,""))),""),"")</f>
        <v/>
      </c>
      <c r="X283" s="286" t="str">
        <f aca="false">IF(B283&lt;&gt;"",IF(W283="","",IF(W283&lt;0.5,1,IF(AND(W283&gt;=0.5,W283&lt;P$10),2,IF(W283&gt;=P$10,3)))),"")</f>
        <v/>
      </c>
      <c r="Y283" s="194" t="str">
        <f aca="false">IF(B283 &lt;&gt; "",IF(AND('PRINTABLE (per grading)'!H$16="EXAM", 'PRINTABLE (per grading)'!B$13="Prelim"), IF(ISERROR(SUMIF('Exam (LECTURE ONLY)'!D$20:M$20, "CLO3", 'Exam (LECTURE ONLY)'!D285:M285) / 'Exam (LECTURE ONLY)'!AL$8), "", SUMIF('Exam (LECTURE ONLY)'!D$20:M$20, "CLO3", 'Exam (LECTURE ONLY)'!D285:M285) /'Exam (LECTURE ONLY)'!AL$8),
IF(AND('PRINTABLE (per grading)'!H$16="EXAM", 'PRINTABLE (per grading)'!B$13="Midterm"), IF(ISERROR(SUMIF('Exam (LECTURE ONLY)'!O$20:X$20, "CLO3", 'Exam (LECTURE ONLY)'!O285:X285) / 'Exam (LECTURE ONLY)'!AM$8), "", SUMIF('Exam (LECTURE ONLY)'!O$20:X$20, "CLO3", 'Exam (LECTURE ONLY)'!O285:X285) / 'Exam (LECTURE ONLY)'!AM$8),
IF(AND('PRINTABLE (per grading)'!H$16="EXAM", 'PRINTABLE (per grading)'!B$13="Final"), IF(ISERROR(SUMIF('Exam (LECTURE ONLY)'!Z$20:AI$20, "CLO3", 'Exam (LECTURE ONLY)'!Z285:AI285) / 'Exam (LECTURE ONLY)'!AN$8), "", SUMIF('Exam (LECTURE ONLY)'!Z$20:AI$20, "CLO3", 'Exam (LECTURE ONLY)'!Z285:AI285) / 'Exam (LECTURE ONLY)'!AN$8),
IF(AND('PRINTABLE (per grading)'!H$16="OUTPUT", 'PRINTABLE (per grading)'!B$13="Prelim"), IF(ISERROR(SUMIF(OUTPUT!C$20:M$20, "CLO3", OUTPUT!C285:M285) / OUTPUT!AL$8), "", SUMIF(OUTPUT!C$20:M$20, "CLO3", OUTPUT!C285:M285) / OUTPUT!AL$8),
IF(AND('PRINTABLE (per grading)'!H$16="OUTPUT", 'PRINTABLE (per grading)'!B$13="Midterm"), IF(ISERROR(SUMIF(OUTPUT!O$20:Y$20, "CLO3", OUTPUT!O285:Y285) / OUTPUT!AM$8), "", SUMIF(OUTPUT!O$20:Y$20, "CLO3", OUTPUT!O285:Y285) / OUTPUT!AM$8),
IF(AND('PRINTABLE (per grading)'!H$16="OUTPUT", 'PRINTABLE (per grading)'!B$13="Final"), IF(ISERROR(SUMIF(OUTPUT!AA$20:AI$20, "CLO3", OUTPUT!AA285:AI285) / OUTPUT!AN$8), "", SUMIF(OUTPUT!AA$20:AI$20, "CLO3", OUTPUT!AA285:AI285) / OUTPUT!AN$8),
"" )))))),"")</f>
        <v/>
      </c>
      <c r="Z283" s="286" t="str">
        <f aca="false">IF(B283&lt;&gt;"",IF(Y283="","",IF(Y283&lt;0.5,1,IF(AND(Y283&gt;=0.5,Y283&lt;P$10),2,IF(Y283&gt;=P$10,3)))),"")</f>
        <v/>
      </c>
      <c r="AA283" s="287" t="str">
        <f aca="false">IF(B283 &lt;&gt; "",IFERROR(IF(AVERAGE(W283,Y283)&gt;=P$10,"Y","N"),""),"")</f>
        <v/>
      </c>
      <c r="AB283" s="194" t="str">
        <f aca="false">IF(B283 &lt;&gt; "", IFERROR(IF(C$16 = "PRELIM", SUMIF('Database (LECTURE-RES-PRAC)'!D$14:AG$14, "CLO4", 'Database (LECTURE-RES-PRAC)'!D280:AG280) / 'Grade computation'!F$7, IF(C$16 = "MIDTERM", SUMIF('Database (LECTURE-RES-PRAC)'!AJ$14:BM$14, "CLO4", 'Database (LECTURE-RES-PRAC)'!AJ280:BM280) / 'Grade computation'!G$7, IF(C$16 = "FINAL", SUMIF('Database (LECTURE-RES-PRAC)'!BP$14:CS$14, "CLO4", 'Database (LECTURE-RES-PRAC)'!BP280:CS280) / 'Grade computation'!H$7,""))),""),"")</f>
        <v/>
      </c>
      <c r="AC283" s="286" t="str">
        <f aca="false">IF(B283&lt;&gt;"",IF(AB283="","",IF(AB283&lt;0.5,1,IF(AND(AB283&gt;=0.5,AB283&lt;P$10),2,IF(AB283&gt;=P$10,3)))),"")</f>
        <v/>
      </c>
      <c r="AD283" s="194" t="str">
        <f aca="false">IF(B283 &lt;&gt; "",IF(AND('PRINTABLE (per grading)'!H$16="EXAM", 'PRINTABLE (per grading)'!B$13="Prelim"), IF(ISERROR(SUMIF('Exam (LECTURE ONLY)'!D$20:M$20, "CLO4", 'Exam (LECTURE ONLY)'!D285:M285) / 'Exam (LECTURE ONLY)'!AL$9), "", SUMIF('Exam (LECTURE ONLY)'!D$20:M$20, "CLO4", 'Exam (LECTURE ONLY)'!D285:M285) /'Exam (LECTURE ONLY)'!AL$9),
IF(AND('PRINTABLE (per grading)'!H$16="EXAM", 'PRINTABLE (per grading)'!B$13="Midterm"), IF(ISERROR(SUMIF('Exam (LECTURE ONLY)'!O$20:X$20, "CLO4", 'Exam (LECTURE ONLY)'!O285:X285) / 'Exam (LECTURE ONLY)'!AM$9), "", SUMIF('Exam (LECTURE ONLY)'!O$20:X$20, "CLO4", 'Exam (LECTURE ONLY)'!O285:X285) / 'Exam (LECTURE ONLY)'!AM$9),
IF(AND('PRINTABLE (per grading)'!H$16="EXAM", 'PRINTABLE (per grading)'!B$13="Final"), IF(ISERROR(SUMIF('Exam (LECTURE ONLY)'!Z$20:AI$20, "CLO4", 'Exam (LECTURE ONLY)'!Z285:AI285) / 'Exam (LECTURE ONLY)'!AN$9), "", SUMIF('Exam (LECTURE ONLY)'!Z$20:AI$20, "CLO4", 'Exam (LECTURE ONLY)'!Z285:AI285) / 'Exam (LECTURE ONLY)'!AN$9),
IF(AND('PRINTABLE (per grading)'!H$16="OUTPUT", 'PRINTABLE (per grading)'!B$13="Prelim"), IF(ISERROR(SUMIF(OUTPUT!C$20:M$20, "CLO4", OUTPUT!C285:M285) / OUTPUT!AL$9), "", SUMIF(OUTPUT!C$20:M$20, "CLO4", OUTPUT!C285:M285) / OUTPUT!AL$9),
IF(AND('PRINTABLE (per grading)'!H$16="OUTPUT", 'PRINTABLE (per grading)'!B$13="Midterm"), IF(ISERROR(SUMIF(OUTPUT!O$20:Y$20, "CLO4", OUTPUT!O285:Y285) / OUTPUT!AM$9), "", SUMIF(OUTPUT!O$20:Y$20, "CLO4", OUTPUT!O285:Y285) / OUTPUT!AM$9),
IF(AND('PRINTABLE (per grading)'!H$16="OUTPUT", 'PRINTABLE (per grading)'!B$13="Final"), IF(ISERROR(SUMIF(OUTPUT!AA$20:AI$20, "CLO4", OUTPUT!AA285:AI285) / OUTPUT!AN$9), "", SUMIF(OUTPUT!AA$20:AI$20, "CLO4", OUTPUT!AA285:AI285) / OUTPUT!AN$9),
"")))))),"")</f>
        <v/>
      </c>
      <c r="AE283" s="286" t="str">
        <f aca="false">IF(B283&lt;&gt;"",IF(AD283="","",IF(AD283&lt;0.5,1,IF(AND(AD283&gt;=0.5,AD283&lt;P$10),2,IF(AD283&gt;=P$10,3)))),"")</f>
        <v/>
      </c>
      <c r="AF283" s="287" t="str">
        <f aca="false">IF(B283 &lt;&gt; "",IFERROR(IF(AVERAGE(AB283,AD283)&gt;=P$10,"Y","N"),""),"")</f>
        <v/>
      </c>
      <c r="AG283" s="194" t="str">
        <f aca="false">IF(B283 &lt;&gt; "", IFERROR(IF(C$16 = "PRELIM", SUMIF('Database (LECTURE-RES-PRAC)'!D$14:AG$14, "CLO5", 'Database (LECTURE-RES-PRAC)'!D280:AG280) / 'Grade computation'!F$8, IF(C$16 = "MIDTERM", SUMIF('Database (LECTURE-RES-PRAC)'!AJ$14:BM$14, "CLO5", 'Database (LECTURE-RES-PRAC)'!AJ280:BM280) / 'Grade computation'!G$8, IF(C$16 = "FINAL", SUMIF('Database (LECTURE-RES-PRAC)'!BP$14:CS$14, "CLO5", 'Database (LECTURE-RES-PRAC)'!BP280:CS280) / 'Grade computation'!H$8,""))),""),"")</f>
        <v/>
      </c>
      <c r="AH283" s="286" t="str">
        <f aca="false">IF(B283&lt;&gt;"",IF(AG283="","",IF(AG283&lt;0.5,1,IF(AND(AG283&gt;=0.5,AG283&lt;P$10),2,IF(AG283&gt;=P$10,3)))),"")</f>
        <v/>
      </c>
      <c r="AI283" s="194" t="str">
        <f aca="false">IF(B283 &lt;&gt; "",IF(AND('PRINTABLE (per grading)'!H$16="EXAM", 'PRINTABLE (per grading)'!B$13="Prelim"), IF(ISERROR(SUMIF('Exam (LECTURE ONLY)'!D$20:M$20, "CLO5", 'Exam (LECTURE ONLY)'!D285:M285) / 'Exam (LECTURE ONLY)'!AL$10), "", SUMIF('Exam (LECTURE ONLY)'!D$20:M$20, "CLO5", 'Exam (LECTURE ONLY)'!D285:M285) /'Exam (LECTURE ONLY)'!AL$10),
IF(AND('PRINTABLE (per grading)'!H$16="EXAM", 'PRINTABLE (per grading)'!B$13="Midterm"), IF(ISERROR(SUMIF('Exam (LECTURE ONLY)'!O$20:X$20, "CLO5", 'Exam (LECTURE ONLY)'!O285:X285) / 'Exam (LECTURE ONLY)'!AM$10), "", SUMIF('Exam (LECTURE ONLY)'!O$20:X$20, "CLO5", 'Exam (LECTURE ONLY)'!O285:X285) / 'Exam (LECTURE ONLY)'!AM$10),
IF(AND('PRINTABLE (per grading)'!H$16="EXAM", 'PRINTABLE (per grading)'!B$13="Final"), IF(ISERROR(SUMIF('Exam (LECTURE ONLY)'!Z$20:AI$20, "CLO5", 'Exam (LECTURE ONLY)'!Z285:AI285) / 'Exam (LECTURE ONLY)'!AN$10), "", SUMIF('Exam (LECTURE ONLY)'!Z$20:AI$20, "CLO5", 'Exam (LECTURE ONLY)'!Z285:AI285) / 'Exam (LECTURE ONLY)'!AN$10),
IF(AND('PRINTABLE (per grading)'!H$16="OUTPUT", 'PRINTABLE (per grading)'!B$13="Prelim"), IF(ISERROR(SUMIF(OUTPUT!C$20:M$20, "CLO5", OUTPUT!C285:M285) / OUTPUT!AL$10), "", SUMIF(OUTPUT!C$20:M$20, "CLO5", OUTPUT!C285:M285) / OUTPUT!AL$10),
IF(AND('PRINTABLE (per grading)'!H$16="OUTPUT", 'PRINTABLE (per grading)'!B$13="Midterm"), IF(ISERROR(SUMIF(OUTPUT!O$20:Y$20, "CLO5", OUTPUT!O285:Y285) / OUTPUT!AM$10), "", SUMIF(OUTPUT!O$20:Y$20, "CLO5", OUTPUT!O285:Y285) / OUTPUT!AM$10),
IF(AND('PRINTABLE (per grading)'!H$16="OUTPUT", 'PRINTABLE (per grading)'!B$13="Final"), IF(ISERROR(SUMIF(OUTPUT!AA$20:AI$20, "CLO5", OUTPUT!AA285:AI285) / OUTPUT!AN$10), "", SUMIF(OUTPUT!AA$20:AI$20, "CLO5", OUTPUT!AA285:AI285) / OUTPUT!AN$10),
"")))))),"")</f>
        <v/>
      </c>
      <c r="AJ283" s="286" t="str">
        <f aca="false">IF(B283&lt;&gt;"",IF(AI283="","",IF(AI283&lt;0.5,1,IF(AND(AI283&gt;=0.5,AI283&lt;P$10),2,IF(AI283&gt;=P$10,3)))),"")</f>
        <v/>
      </c>
      <c r="AK283" s="287" t="str">
        <f aca="false">IF(B283 &lt;&gt; "",IFERROR(IF(AVERAGE(AG283,AI283)&gt;=P$10,"Y","N"),""),"")</f>
        <v/>
      </c>
      <c r="AL283" s="194" t="str">
        <f aca="false">IF(B283 &lt;&gt; "", IFERROR(IF(C$16 = "PRELIM", SUMIF('Database (LECTURE-RES-PRAC)'!D$14:AG$14, "CLO6", 'Database (LECTURE-RES-PRAC)'!D280:AG280) / 'Grade computation'!F$9, IF(C$16 = "MIDTERM", SUMIF('Database (LECTURE-RES-PRAC)'!AJ$14:BM$14, "CLO6", 'Database (LECTURE-RES-PRAC)'!AJ280:BM280) / 'Grade computation'!G$9, IF(C$16 = "FINAL", SUMIF('Database (LECTURE-RES-PRAC)'!BP$14:CS$14, "CLO6", 'Database (LECTURE-RES-PRAC)'!BP280:CS280) / 'Grade computation'!H$9,""))),""),"")</f>
        <v/>
      </c>
      <c r="AM283" s="286" t="str">
        <f aca="false">IF(B283&lt;&gt;"",IF(AL283="","",IF(AL283&lt;0.5,1,IF(AND(AL283&gt;=0.5,AL283&lt;P$10),2,IF(AL283&gt;=P$10,3)))),"")</f>
        <v/>
      </c>
      <c r="AN283" s="194" t="str">
        <f aca="false">IF(B283 &lt;&gt; "",IF(AND('PRINTABLE (per grading)'!H$16="EXAM", 'PRINTABLE (per grading)'!B$13="Prelim"), IF(ISERROR(SUMIF('Exam (LECTURE ONLY)'!D$20:M$20, "CLO6", 'Exam (LECTURE ONLY)'!D285:M285) / 'Exam (LECTURE ONLY)'!AL$11), "", SUMIF('Exam (LECTURE ONLY)'!D$20:M$20, "CLO6", 'Exam (LECTURE ONLY)'!D285:M285) /'Exam (LECTURE ONLY)'!AL$11),
IF(AND('PRINTABLE (per grading)'!H$16="EXAM", 'PRINTABLE (per grading)'!B$13="Midterm"), IF(ISERROR(SUMIF('Exam (LECTURE ONLY)'!O$20:X$20, "CLO6", 'Exam (LECTURE ONLY)'!O285:X285) / 'Exam (LECTURE ONLY)'!AM$11), "", SUMIF('Exam (LECTURE ONLY)'!O$20:X$20, "CLO6", 'Exam (LECTURE ONLY)'!O285:X285) / 'Exam (LECTURE ONLY)'!AM$11),
IF(AND('PRINTABLE (per grading)'!H$16="EXAM", 'PRINTABLE (per grading)'!B$13="Final"), IF(ISERROR(SUMIF('Exam (LECTURE ONLY)'!Z$20:AI$20, "CLO6", 'Exam (LECTURE ONLY)'!Z285:AI285) / 'Exam (LECTURE ONLY)'!AN$11), "", SUMIF('Exam (LECTURE ONLY)'!Z$20:AI$20, "CLO6", 'Exam (LECTURE ONLY)'!Z285:AI285) / 'Exam (LECTURE ONLY)'!AN$11),
IF(AND('PRINTABLE (per grading)'!H$16="OUTPUT", 'PRINTABLE (per grading)'!B$13="Prelim"), IF(ISERROR(SUMIF(OUTPUT!C$20:M$20, "CLO6", OUTPUT!C285:M285) / OUTPUT!AL$11), "", SUMIF(OUTPUT!C$20:M$20, "CLO6", OUTPUT!C285:M285) / OUTPUT!AL$11),
IF(AND('PRINTABLE (per grading)'!H$16="OUTPUT", 'PRINTABLE (per grading)'!B$13="Midterm"), IF(ISERROR(SUMIF(OUTPUT!O$20:Y$20, "CLO6", OUTPUT!O285:Y285) / OUTPUT!AM$11), "", SUMIF(OUTPUT!O$20:Y$20, "CLO6", OUTPUT!O285:Y285) / OUTPUT!AM$11),
IF(AND('PRINTABLE (per grading)'!H$16="OUTPUT", 'PRINTABLE (per grading)'!B$13="Final"), IF(ISERROR(SUMIF(OUTPUT!AA$20:AI$20, "CLO6", OUTPUT!AA285:AI285) / OUTPUT!AN$11), "", SUMIF(OUTPUT!AA$20:AI$20, "CLO6", OUTPUT!AA285:AI285) / OUTPUT!AN$11),
"")))))),"")</f>
        <v/>
      </c>
      <c r="AO283" s="286" t="str">
        <f aca="false">IF(B283&lt;&gt;"",IF(AN283="","",IF(AN283&lt;0.5,1,IF(AND(AN283&gt;=0.5,AN283&lt;P$10),2,IF(AN283&gt;=P$10,3)))),"")</f>
        <v/>
      </c>
      <c r="AP283" s="287" t="str">
        <f aca="false">IF(B283 &lt;&gt; "",IFERROR(IF(AVERAGE(AL283,AN283)&gt;=P$10,"Y","N"),""),"")</f>
        <v/>
      </c>
      <c r="AQ283" s="194" t="str">
        <f aca="false">IF(B283 &lt;&gt; "", IFERROR(IF(C$16 = "PRELIM", SUMIF('Database (LECTURE-RES-PRAC)'!D$14:AG$14, "CLO7", 'Database (LECTURE-RES-PRAC)'!D280:AG280) / 'Grade computation'!F$10, IF(C$16 = "MIDTERM", SUMIF('Database (LECTURE-RES-PRAC)'!AJ$14:BM$14, "CLO7", 'Database (LECTURE-RES-PRAC)'!AJ280:BM280) / 'Grade computation'!G$10, IF(C$16 = "FINAL", SUMIF('Database (LECTURE-RES-PRAC)'!BP$14:CS$14, "CLO7", 'Database (LECTURE-RES-PRAC)'!BP280:CS280) / 'Grade computation'!H$10,""))),""),"")</f>
        <v/>
      </c>
      <c r="AR283" s="286" t="str">
        <f aca="false">IF(B283&lt;&gt;"",IF(AQ283="","",IF(AQ283&lt;0.5,1,IF(AND(AQ283&gt;=0.5,AQ283&lt;P$10),2,IF(AQ283&gt;=P$10,3)))),"")</f>
        <v/>
      </c>
      <c r="AS283" s="194" t="str">
        <f aca="false">IF(B283 &lt;&gt; "",IF(AND('PRINTABLE (per grading)'!H$16="EXAM", 'PRINTABLE (per grading)'!B$13="Prelim"), IF(ISERROR(SUMIF('Exam (LECTURE ONLY)'!D$20:M$20, "CLO7", 'Exam (LECTURE ONLY)'!D285:M285) / 'Exam (LECTURE ONLY)'!AL$12), "", SUMIF('Exam (LECTURE ONLY)'!D$20:M$20, "CLO7", 'Exam (LECTURE ONLY)'!D285:M285) /'Exam (LECTURE ONLY)'!AL$12),
IF(AND('PRINTABLE (per grading)'!H$16="EXAM", 'PRINTABLE (per grading)'!B$13="Midterm"), IF(ISERROR(SUMIF('Exam (LECTURE ONLY)'!O$20:X$20, "CLO7", 'Exam (LECTURE ONLY)'!O285:X285) / 'Exam (LECTURE ONLY)'!AM$12), "", SUMIF('Exam (LECTURE ONLY)'!O$20:X$20, "CLO7", 'Exam (LECTURE ONLY)'!O285:X285) / 'Exam (LECTURE ONLY)'!AM$12),
IF(AND('PRINTABLE (per grading)'!H$16="EXAM", 'PRINTABLE (per grading)'!B$13="Final"), IF(ISERROR(SUMIF('Exam (LECTURE ONLY)'!Z$20:AI$20, "CLO7", 'Exam (LECTURE ONLY)'!Z285:AI285) / 'Exam (LECTURE ONLY)'!AN$12), "", SUMIF('Exam (LECTURE ONLY)'!Z$20:AI$20, "CLO7", 'Exam (LECTURE ONLY)'!Z285:AI285) / 'Exam (LECTURE ONLY)'!AN$12),
IF(AND('PRINTABLE (per grading)'!H$16="OUTPUT", 'PRINTABLE (per grading)'!B$13="Prelim"), IF(ISERROR(SUMIF(OUTPUT!C$20:M$20, "CLO7", OUTPUT!C285:M285) / OUTPUT!AL$12), "", SUMIF(OUTPUT!C$20:M$20, "CLO7", OUTPUT!C285:M285) / OUTPUT!AL$12),
IF(AND('PRINTABLE (per grading)'!H$16="OUTPUT", 'PRINTABLE (per grading)'!B$13="Midterm"), IF(ISERROR(SUMIF(OUTPUT!O$20:Y$20, "CLO7", OUTPUT!O285:Y285) / OUTPUT!AM$12), "", SUMIF(OUTPUT!O$20:Y$20, "CLO7", OUTPUT!O285:Y285) / OUTPUT!AM$12),
IF(AND('PRINTABLE (per grading)'!H$16="OUTPUT", 'PRINTABLE (per grading)'!B$13="Final"), IF(ISERROR(SUMIF(OUTPUT!AA$20:AI$20, "CLO7", OUTPUT!AA285:AI285) / OUTPUT!AN$12), "", SUMIF(OUTPUT!AA$20:AI$20, "CLO7", OUTPUT!AA285:AI285) / OUTPUT!AN$12),
"")))))),"")</f>
        <v/>
      </c>
      <c r="AT283" s="286" t="str">
        <f aca="false">IF(B283&lt;&gt;"",IF(AS283="","",IF(AS283&lt;0.5,1,IF(AND(AS283&gt;=0.5,AS283&lt;P$10),2,IF(AS283&gt;=P$10,3)))),"")</f>
        <v/>
      </c>
      <c r="AU283" s="287" t="str">
        <f aca="false">IF(B283 &lt;&gt; "",IFERROR(IF(AVERAGE(AQ283,AS283)&gt;=P$10,"Y","N"),""),"")</f>
        <v/>
      </c>
      <c r="AV283" s="194" t="str">
        <f aca="false">IF(B283 &lt;&gt; "", IFERROR(IF(C$16 = "PRELIM", SUMIF('Database (LECTURE-RES-PRAC)'!D$14:AG$14, "CLO8", 'Database (LECTURE-RES-PRAC)'!D280:AG280) / 'Grade computation'!F$11, IF(C$16 = "MIDTERM", SUMIF('Database (LECTURE-RES-PRAC)'!AJ$14:BM$14, "CLO8", 'Database (LECTURE-RES-PRAC)'!AJ280:BM280) / 'Grade computation'!G$11, IF(C$16 = "FINAL", SUMIF('Database (LECTURE-RES-PRAC)'!BP$14:CS$14, "CLO8", 'Database (LECTURE-RES-PRAC)'!BP280:CS280) / 'Grade computation'!H$11,""))),""),"")</f>
        <v/>
      </c>
      <c r="AW283" s="286" t="str">
        <f aca="false">IF(B283&lt;&gt;"",IF(AV283="","",IF(AV283&lt;0.5,1,IF(AND(AV283&gt;=0.5,AV283&lt;P$10),2,IF(AV283&gt;=P$10,3)))),"")</f>
        <v/>
      </c>
      <c r="AX283" s="194" t="str">
        <f aca="false">IF(B283 &lt;&gt; "",IF(AND('PRINTABLE (per grading)'!H$16="EXAM", 'PRINTABLE (per grading)'!B$13="Prelim"), IF(ISERROR(SUMIF('Exam (LECTURE ONLY)'!D$20:M$20, "CLO8", 'Exam (LECTURE ONLY)'!D285:M285) / 'Exam (LECTURE ONLY)'!AL$13), "", SUMIF('Exam (LECTURE ONLY)'!D$20:M$20, "CLO8", 'Exam (LECTURE ONLY)'!D285:M285) /'Exam (LECTURE ONLY)'!AL$13),
IF(AND('PRINTABLE (per grading)'!H$16="EXAM", 'PRINTABLE (per grading)'!B$13="Midterm"), IF(ISERROR(SUMIF('Exam (LECTURE ONLY)'!O$20:X$20, "CLO8", 'Exam (LECTURE ONLY)'!O285:X285) / 'Exam (LECTURE ONLY)'!AM$13), "", SUMIF('Exam (LECTURE ONLY)'!O$20:X$20, "CLO8", 'Exam (LECTURE ONLY)'!O285:X285) / 'Exam (LECTURE ONLY)'!AM$13),
IF(AND('PRINTABLE (per grading)'!H$16="EXAM", 'PRINTABLE (per grading)'!B$13="Final"), IF(ISERROR(SUMIF('Exam (LECTURE ONLY)'!Z$20:AI$20, "CLO8", 'Exam (LECTURE ONLY)'!Z285:AI285) / 'Exam (LECTURE ONLY)'!AN$13), "", SUMIF('Exam (LECTURE ONLY)'!Z$20:AI$20, "CLO8", 'Exam (LECTURE ONLY)'!Z285:AI285) / 'Exam (LECTURE ONLY)'!AN$13),
IF(AND('PRINTABLE (per grading)'!H$16="OUTPUT", 'PRINTABLE (per grading)'!B$13="Prelim"), IF(ISERROR(SUMIF(OUTPUT!C$20:M$20, "CLO8", OUTPUT!C285:M285) / OUTPUT!AL$13), "", SUMIF(OUTPUT!C$20:M$20, "CLO8", OUTPUT!C285:M285) / OUTPUT!AL$13),
IF(AND('PRINTABLE (per grading)'!H$16="OUTPUT", 'PRINTABLE (per grading)'!B$13="Midterm"), IF(ISERROR(SUMIF(OUTPUT!O$20:Y$20, "CLO8", OUTPUT!O285:Y285) / OUTPUT!AM$13), "", SUMIF(OUTPUT!O$20:Y$20, "CLO8", OUTPUT!O285:Y285) / OUTPUT!AM$13),
IF(AND('PRINTABLE (per grading)'!H$16="OUTPUT", 'PRINTABLE (per grading)'!B$13="Final"), IF(ISERROR(SUMIF(OUTPUT!AA$20:AI$20, "CLO8", OUTPUT!AA285:AI285) / OUTPUT!AN$13), "", SUMIF(OUTPUT!AA$20:AI$20, "CLO8", OUTPUT!AA285:AI285) / OUTPUT!AN$13),
"")))))),"")</f>
        <v/>
      </c>
      <c r="AY283" s="286" t="str">
        <f aca="false">IF(B283&lt;&gt;"",IF(AX283="","",IF(AX283&lt;0.5,1,IF(AND(AX283&gt;=0.5,AX283&lt;P$10),2,IF(AX283&gt;=P$10,3)))),"")</f>
        <v/>
      </c>
      <c r="AZ283" s="287" t="str">
        <f aca="false">IF(B283 &lt;&gt; "",IFERROR(IF(AVERAGE(AV283,AX283)&gt;=P$10,"Y","N"),""),"")</f>
        <v/>
      </c>
      <c r="BA283" s="194" t="str">
        <f aca="false">IF(B283 &lt;&gt; "", IFERROR(IF(C$16 = "PRELIM", SUMIF('Database (LECTURE-RES-PRAC)'!D$14:AG$14, "CLO9", 'Database (LECTURE-RES-PRAC)'!D280:AG280) / 'Grade computation'!F$12, IF(C$16 = "MIDTERM", SUMIF('Database (LECTURE-RES-PRAC)'!AJ$14:BM$14, "CLO9", 'Database (LECTURE-RES-PRAC)'!AJ280:BM280) / 'Grade computation'!G$12, IF(C$16 = "FINAL", SUMIF('Database (LECTURE-RES-PRAC)'!BP$14:CS$14, "CLO9", 'Database (LECTURE-RES-PRAC)'!BP280:CS280) / 'Grade computation'!H$12,""))),""),"")</f>
        <v/>
      </c>
      <c r="BB283" s="286" t="str">
        <f aca="false">IF(B283&lt;&gt;"",IF(BA283="","",IF(BA283&lt;0.5,1,IF(AND(BA283&gt;=0.5,BA283&lt;P$10),2,IF(BA283&gt;=P$10,3)))),"")</f>
        <v/>
      </c>
      <c r="BC283" s="194" t="str">
        <f aca="false">IF(B283 &lt;&gt; "",IF(AND('PRINTABLE (per grading)'!H$16="EXAM", 'PRINTABLE (per grading)'!B$13="Prelim"), IF(ISERROR(SUMIF('Exam (LECTURE ONLY)'!D$20:M$20, "CLO9", 'Exam (LECTURE ONLY)'!D285:M285) / 'Exam (LECTURE ONLY)'!AL$14), "", SUMIF('Exam (LECTURE ONLY)'!D$20:M$20, "CLO9", 'Exam (LECTURE ONLY)'!D285:M285) /'Exam (LECTURE ONLY)'!AL$14),
IF(AND('PRINTABLE (per grading)'!H$16="EXAM", 'PRINTABLE (per grading)'!B$13="Midterm"), IF(ISERROR(SUMIF('Exam (LECTURE ONLY)'!O$20:X$20, "CLO9", 'Exam (LECTURE ONLY)'!O285:X285) / 'Exam (LECTURE ONLY)'!AM$14), "", SUMIF('Exam (LECTURE ONLY)'!O$20:X$20, "CLO9", 'Exam (LECTURE ONLY)'!O285:X285) / 'Exam (LECTURE ONLY)'!AM$14),
IF(AND('PRINTABLE (per grading)'!H$16="EXAM", 'PRINTABLE (per grading)'!B$13="Final"), IF(ISERROR(SUMIF('Exam (LECTURE ONLY)'!Z$20:AI$20, "CLO9", 'Exam (LECTURE ONLY)'!Z285:AI285) / 'Exam (LECTURE ONLY)'!AN$14), "", SUMIF('Exam (LECTURE ONLY)'!Z$20:AI$20, "CLO9", 'Exam (LECTURE ONLY)'!Z285:AI285) / 'Exam (LECTURE ONLY)'!AN$14),
IF(AND('PRINTABLE (per grading)'!H$16="OUTPUT", 'PRINTABLE (per grading)'!B$13="Prelim"), IF(ISERROR(SUMIF(OUTPUT!C$20:M$20, "CLO9", OUTPUT!C285:M285) / OUTPUT!AL$14), "", SUMIF(OUTPUT!C$20:M$20, "CLO9", OUTPUT!C285:M285) / OUTPUT!AL$14),
IF(AND('PRINTABLE (per grading)'!H$16="OUTPUT", 'PRINTABLE (per grading)'!B$13="Midterm"), IF(ISERROR(SUMIF(OUTPUT!O$20:Y$20, "CLO9", OUTPUT!O285:Y285) / OUTPUT!AM$14), "", SUMIF(OUTPUT!O$20:Y$20, "CLO9", OUTPUT!O285:Y285) / OUTPUT!AM$14),
IF(AND('PRINTABLE (per grading)'!H$16="OUTPUT", 'PRINTABLE (per grading)'!B$13="Final"), IF(ISERROR(SUMIF(OUTPUT!AA$20:AI$20, "CLO9", OUTPUT!AA285:AI285) / OUTPUT!AN$14), "", SUMIF(OUTPUT!AA$20:AI$20, "CLO9", OUTPUT!AA285:AI285) / OUTPUT!AN$14),
"")))))),"")</f>
        <v/>
      </c>
      <c r="BD283" s="286" t="str">
        <f aca="false">IF(B283&lt;&gt;"",IF(BC283="","",IF(BC283&lt;0.5,1,IF(AND(BC283&gt;=0.5,BC283&lt;P$10),2,IF(BC283&gt;=P$10,3)))),"")</f>
        <v/>
      </c>
      <c r="BE283" s="287" t="str">
        <f aca="false">IF(B283 &lt;&gt; "",IFERROR(IF(AVERAGE(BA283,BC283)&gt;=P$10,"Y","N"),""),"")</f>
        <v/>
      </c>
      <c r="BF283" s="194" t="str">
        <f aca="false">IF(B283 &lt;&gt; "", IFERROR(IF(C$16 = "PRELIM", SUMIF('Database (LECTURE-RES-PRAC)'!D$14:AG$14, "CLO10", 'Database (LECTURE-RES-PRAC)'!D280:AG280) / 'Grade computation'!F$13, IF(C$16 = "MIDTERM", SUMIF('Database (LECTURE-RES-PRAC)'!AJ$14:BM$14, "CLO10", 'Database (LECTURE-RES-PRAC)'!AJ280:BM280) / 'Grade computation'!G$13, IF(C$16 = "FINAL", SUMIF('Database (LECTURE-RES-PRAC)'!BP$14:CS$14, "CLO10", 'Database (LECTURE-RES-PRAC)'!BP280:CS280) / 'Grade computation'!H$13,""))),""),"")</f>
        <v/>
      </c>
      <c r="BG283" s="286" t="str">
        <f aca="false">IF(B283&lt;&gt;"",IF(BF283="","",IF(BF283&lt;0.5,1,IF(AND(BF283&gt;=0.5,BF283&lt;P$10),2,IF(BF283&gt;=P$10,3)))),"")</f>
        <v/>
      </c>
      <c r="BH283" s="194" t="str">
        <f aca="false">IF(B283 &lt;&gt; "",IF(AND('PRINTABLE (per grading)'!H$16="EXAM", 'PRINTABLE (per grading)'!B$13="Prelim"), IF(ISERROR(SUMIF('Exam (LECTURE ONLY)'!D$20:M$20, "CLO10", 'Exam (LECTURE ONLY)'!D285:M285) / 'Exam (LECTURE ONLY)'!AL$15), "", SUMIF('Exam (LECTURE ONLY)'!D$20:M$20, "CLO10", 'Exam (LECTURE ONLY)'!D285:M285) /'Exam (LECTURE ONLY)'!AL$15),
IF(AND('PRINTABLE (per grading)'!H$16="EXAM", 'PRINTABLE (per grading)'!B$13="Midterm"), IF(ISERROR(SUMIF('Exam (LECTURE ONLY)'!O$20:X$20, "CLO10", 'Exam (LECTURE ONLY)'!O285:X285) / 'Exam (LECTURE ONLY)'!AM$15), "", SUMIF('Exam (LECTURE ONLY)'!O$20:X$20, "CLO10", 'Exam (LECTURE ONLY)'!O285:X285) / 'Exam (LECTURE ONLY)'!AM$15),
IF(AND('PRINTABLE (per grading)'!H$16="EXAM", 'PRINTABLE (per grading)'!B$13="Final"), IF(ISERROR(SUMIF('Exam (LECTURE ONLY)'!Z$20:AI$20, "CLO10", 'Exam (LECTURE ONLY)'!Z285:AI285) / 'Exam (LECTURE ONLY)'!AN$15), "", SUMIF('Exam (LECTURE ONLY)'!Z$20:AI$20, "CLO10", 'Exam (LECTURE ONLY)'!Z285:AI285) / 'Exam (LECTURE ONLY)'!AN$15),
IF(AND('PRINTABLE (per grading)'!H$16="OUTPUT", 'PRINTABLE (per grading)'!B$13="Prelim"), IF(ISERROR(SUMIF(OUTPUT!C$20:M$20, "CLO10", OUTPUT!C285:M285) / OUTPUT!AL$15), "", SUMIF(OUTPUT!C$20:M$20, "CLO10", OUTPUT!C285:M285) / OUTPUT!AL$15),
IF(AND('PRINTABLE (per grading)'!H$16="OUTPUT", 'PRINTABLE (per grading)'!B$13="Midterm"), IF(ISERROR(SUMIF(OUTPUT!O$20:Y$20, "CLO10", OUTPUT!O285:Y285) / OUTPUT!AM$15), "", SUMIF(OUTPUT!O$20:Y$20, "CLO10", OUTPUT!O285:Y285) / OUTPUT!AM$15),
IF(AND('PRINTABLE (per grading)'!H$16="OUTPUT", 'PRINTABLE (per grading)'!B$13="Final"), IF(ISERROR(SUMIF(OUTPUT!AA$20:AI$20, "CLO10", OUTPUT!AA285:AI285) / OUTPUT!AN$15), "", SUMIF(OUTPUT!AA$20:AI$20, "CLO10", OUTPUT!AA285:AI285) / OUTPUT!AN$15),
"")))))),"")</f>
        <v/>
      </c>
      <c r="BI283" s="286" t="str">
        <f aca="false">IF(B283&lt;&gt;"",IF(BH283="","",IF(BH283&lt;0.5,1,IF(AND(BH283&gt;=0.5,BH283&lt;P$10),2,IF(BH283&gt;=P$10,3)))),"")</f>
        <v/>
      </c>
      <c r="BJ283" s="287" t="str">
        <f aca="false">IF(B283 &lt;&gt; "",IFERROR(IF(AVERAGE(BF283,BH283)&gt;=P$10,"Y","N"),""),"")</f>
        <v/>
      </c>
      <c r="BK283" s="8"/>
    </row>
    <row r="284" customFormat="false" ht="19.5" hidden="false" customHeight="true" outlineLevel="0" collapsed="false">
      <c r="A284" s="228" t="str">
        <f aca="false">IF(ISBLANK('Database (LECTURE-RES-PRAC)'!A281),"",'Database (LECTURE-RES-PRAC)'!A281)</f>
        <v/>
      </c>
      <c r="B284" s="229" t="str">
        <f aca="false">IF(ISBLANK('Database (LECTURE-RES-PRAC)'!B281),"",'Database (LECTURE-RES-PRAC)'!B281)</f>
        <v/>
      </c>
      <c r="C284" s="230" t="str">
        <f aca="false">IF(B284&lt;&gt;"",IF(C$16="PRELIM",'Grade computation'!C284, IF(C$16="MIDTERM",'Grade computation'!K284, IF(C$16="FINAL",'Grade computation'!S284,""))),"")</f>
        <v/>
      </c>
      <c r="D284" s="231" t="str">
        <f aca="false">IF(B284&lt;&gt;"",IFERROR(IF(B$11="80-20", (((C284/C$19)*X$6)+X$7)*D$18, IF(B$11="60-40", (((C284/C$19)*Y$6)+Y$7)*D$18, 0)),0),"")</f>
        <v/>
      </c>
      <c r="E284" s="230" t="str">
        <f aca="false">IF(B284&lt;&gt;"", IF(C$16="PRELIM",'Grade computation'!E284, IF(C$16="MIDTERM",'Grade computation'!M284, IF(C$16="FINAL",'Grade computation'!U284,""))),"")</f>
        <v/>
      </c>
      <c r="F284" s="232" t="str">
        <f aca="false">IF(B284&lt;&gt;"",IFERROR(IF(B$11="80-20", (((E284/E$19)*X$6)+X$7)*F$18, IF(B$11="60-40", (((E284/E$19)*Y$6)+Y$7)*F$18, 0)),0),"")</f>
        <v/>
      </c>
      <c r="G284" s="233" t="str">
        <f aca="false">IF(B284&lt;&gt;"",IFERROR((D284+F284),0),"")</f>
        <v/>
      </c>
      <c r="H284" s="234" t="str">
        <f aca="false">IF(B284&lt;&gt;"",IF(C$16="PRELIM", 'Grade computation'!H284, IF(C$16="MIDTERM", 'Grade computation'!P284, IF(C$16="FINAL",'Grade computation'!X284, ""))),"")</f>
        <v/>
      </c>
      <c r="I284" s="233" t="str">
        <f aca="false">IF(B284&lt;&gt;"",IFERROR(IF(B$11="80-20", (((H284/H$19)*X$6)+X$7)*I$19, IF(B$11="60-40", (((H284/H$19)*Y$6)+Y$7)*I$19, 0)),0),"")</f>
        <v/>
      </c>
      <c r="J284" s="237" t="str">
        <f aca="false">IFERROR((G284+I284),"")</f>
        <v/>
      </c>
      <c r="K284" s="183" t="str">
        <f aca="false">IFERROR(IF(J284="","",IF(J284&gt;=75,"PASSED","FAILED")),"")</f>
        <v/>
      </c>
      <c r="L284" s="183"/>
      <c r="M284" s="194" t="str">
        <f aca="false">IF(B284 &lt;&gt; "", IFERROR(IF(C$16 = "PRELIM", SUMIF('Database (LECTURE-RES-PRAC)'!D$14:AG$14, "CLO1", 'Database (LECTURE-RES-PRAC)'!D281:AG281) / 'Grade computation'!F$4, IF(C$16 = "MIDTERM", SUMIF('Database (LECTURE-RES-PRAC)'!AJ$14:BM$14, "CLO1", 'Database (LECTURE-RES-PRAC)'!AJ281:BM281) / 'Grade computation'!G$4, IF(C$16 = "FINAL", SUMIF('Database (LECTURE-RES-PRAC)'!BP$14:CS$14, "CLO1", 'Database (LECTURE-RES-PRAC)'!BP281:CS281) / 'Grade computation'!H$4,""))),""),"")</f>
        <v/>
      </c>
      <c r="N284" s="286" t="str">
        <f aca="false">IF(B284&lt;&gt;"",IF(M284="","",IF(M284&lt;0.5,1,IF(AND(M284&gt;=0.5,M284&lt;P$10),2,IF(M284&gt;=P$10,3)))),"")</f>
        <v/>
      </c>
      <c r="O284" s="194" t="str">
        <f aca="false">IF(B284 &lt;&gt; "",IF(AND('PRINTABLE (per grading)'!H$16="EXAM", 'PRINTABLE (per grading)'!B$13="Prelim"), IF(ISERROR(SUMIF('Exam (LECTURE ONLY)'!D$20:M$20, "CLO1", 'Exam (LECTURE ONLY)'!D286:M286) / 'Exam (LECTURE ONLY)'!AL$6), "", SUMIF('Exam (LECTURE ONLY)'!D$20:M$20, "CLO1", 'Exam (LECTURE ONLY)'!D286:M286) /'Exam (LECTURE ONLY)'!AL$6),
IF(AND('PRINTABLE (per grading)'!H$16="EXAM", 'PRINTABLE (per grading)'!B$13="Midterm"), IF(ISERROR(SUMIF('Exam (LECTURE ONLY)'!O$20:X$20, "CLO1", 'Exam (LECTURE ONLY)'!O286:X286) / 'Exam (LECTURE ONLY)'!AM$6), "", SUMIF('Exam (LECTURE ONLY)'!O$20:X$20, "CLO1", 'Exam (LECTURE ONLY)'!O286:X286) / 'Exam (LECTURE ONLY)'!AM$6),
IF(AND('PRINTABLE (per grading)'!H$16="EXAM", 'PRINTABLE (per grading)'!B$13="Final"), IF(ISERROR(SUMIF('Exam (LECTURE ONLY)'!Z$20:AI$20, "CLO1", 'Exam (LECTURE ONLY)'!Z286:AI286) / 'Exam (LECTURE ONLY)'!AN$6), "", SUMIF('Exam (LECTURE ONLY)'!Z$20:AI$20, "CLO1", 'Exam (LECTURE ONLY)'!Z286:AI286) / 'Exam (LECTURE ONLY)'!AN$6),
IF(AND('PRINTABLE (per grading)'!H$16="OUTPUT", 'PRINTABLE (per grading)'!B$13="Prelim"), IF(ISERROR(SUMIF(OUTPUT!C$20:M$20, "CLO1", OUTPUT!C286:M286) / OUTPUT!AL$6), "", SUMIF(OUTPUT!C$20:M$20, "CLO1", OUTPUT!C286:M286) / OUTPUT!AL$6),
IF(AND('PRINTABLE (per grading)'!H$16="OUTPUT", 'PRINTABLE (per grading)'!B$13="Midterm"), IF(ISERROR(SUMIF(OUTPUT!O$20:Y$20, "CLO1", OUTPUT!O286:Y286) / OUTPUT!AM$6), "", SUMIF(OUTPUT!O$20:Y$20, "CLO1", OUTPUT!O286:Y286) / OUTPUT!AM$6),
IF(AND('PRINTABLE (per grading)'!H$16="OUTPUT", 'PRINTABLE (per grading)'!B$13="Final"), IF(ISERROR(SUMIF(OUTPUT!AA$20:AI$20, "CLO1", OUTPUT!AA286:AI286) / OUTPUT!AN$6), "", SUMIF(OUTPUT!AA$20:AI$20, "CLO1", OUTPUT!AA286:AI286) / OUTPUT!AN$6),
"")))))),"")</f>
        <v/>
      </c>
      <c r="P284" s="286" t="str">
        <f aca="false">IF(B284&lt;&gt;"",IF(O284="","",IF(O284&lt;0.5,1,IF(AND(O284&gt;=0.5,O284&lt;P$10),2,IF(O284&gt;=P$10,3)))),"")</f>
        <v/>
      </c>
      <c r="Q284" s="287" t="str">
        <f aca="false">IF(B284 &lt;&gt; "",IFERROR(IF(AVERAGE(M284,O284)&gt;=P$10,"Y","N"),""),"")</f>
        <v/>
      </c>
      <c r="R284" s="194" t="str">
        <f aca="false">IF(B284 &lt;&gt; "", IFERROR(IF(C$16 = "PRELIM", SUMIF('Database (LECTURE-RES-PRAC)'!D$14:AG$14, "CLO2", 'Database (LECTURE-RES-PRAC)'!D281:AG281) / 'Grade computation'!F$5, IF(C$16 = "MIDTERM", SUMIF('Database (LECTURE-RES-PRAC)'!AJ$14:BM$14, "CLO2", 'Database (LECTURE-RES-PRAC)'!AJ281:BM281) / 'Grade computation'!G$5, IF(C$16 = "FINAL", SUMIF('Database (LECTURE-RES-PRAC)'!BP$14:CS$14, "CLO2", 'Database (LECTURE-RES-PRAC)'!BP281:CS281) / 'Grade computation'!H$5,""))),""),"")</f>
        <v/>
      </c>
      <c r="S284" s="286" t="str">
        <f aca="false">IF(B284&lt;&gt;"",IF(R284="","",IF(R284&lt;0.5,1,IF(AND(R284&gt;=0.5,R284&lt;P$10),2,IF(R284&gt;=P$10,3)))),"")</f>
        <v/>
      </c>
      <c r="T284" s="194" t="str">
        <f aca="false">IF(B284 &lt;&gt; "",IF(AND('PRINTABLE (per grading)'!H$16="EXAM", 'PRINTABLE (per grading)'!B$13="Prelim"), IF(ISERROR(SUMIF('Exam (LECTURE ONLY)'!D$20:M$20, "CLO2", 'Exam (LECTURE ONLY)'!D286:M286) / 'Exam (LECTURE ONLY)'!AL$7), "", SUMIF('Exam (LECTURE ONLY)'!D$20:M$20, "CLO2", 'Exam (LECTURE ONLY)'!D286:M286) /'Exam (LECTURE ONLY)'!AL$7),
IF(AND('PRINTABLE (per grading)'!H$16="EXAM", 'PRINTABLE (per grading)'!B$13="Midterm"), IF(ISERROR(SUMIF('Exam (LECTURE ONLY)'!O$20:X$20, "CLO2", 'Exam (LECTURE ONLY)'!O286:X286) / 'Exam (LECTURE ONLY)'!AM$7), "", SUMIF('Exam (LECTURE ONLY)'!O$20:X$20, "CLO2", 'Exam (LECTURE ONLY)'!O286:X286) / 'Exam (LECTURE ONLY)'!AM$7),
IF(AND('PRINTABLE (per grading)'!H$16="EXAM", 'PRINTABLE (per grading)'!B$13="Final"), IF(ISERROR(SUMIF('Exam (LECTURE ONLY)'!Z$20:AI$20, "CLO2", 'Exam (LECTURE ONLY)'!Z286:AI286) / 'Exam (LECTURE ONLY)'!AN$7), "", SUMIF('Exam (LECTURE ONLY)'!Z$20:AI$20, "CLO2", 'Exam (LECTURE ONLY)'!Z286:AI286) / 'Exam (LECTURE ONLY)'!AN$7),
IF(AND('PRINTABLE (per grading)'!H$16="OUTPUT", 'PRINTABLE (per grading)'!B$13="Prelim"), IF(ISERROR(SUMIF(OUTPUT!C$20:M$20, "CLO2", OUTPUT!C286:M286) / OUTPUT!AL$7), "", SUMIF(OUTPUT!C$20:M$20, "CLO2", OUTPUT!C286:M286) / OUTPUT!AL$7),
IF(AND('PRINTABLE (per grading)'!H$16="OUTPUT", 'PRINTABLE (per grading)'!B$13="Midterm"), IF(ISERROR(SUMIF(OUTPUT!O$20:Y$20, "CLO2", OUTPUT!O286:Y286) / OUTPUT!AM$7), "", SUMIF(OUTPUT!O$20:Y$20, "CLO2", OUTPUT!O286:Y286) / OUTPUT!AM$7),
IF(AND('PRINTABLE (per grading)'!H$16="OUTPUT", 'PRINTABLE (per grading)'!B$13="Final"), IF(ISERROR(SUMIF(OUTPUT!AA$20:AI$20, "CLO2", OUTPUT!AA286:AI286) / OUTPUT!AN$7), "", SUMIF(OUTPUT!AA$20:AI$20, "CLO2", OUTPUT!AA286:AI286) / OUTPUT!AN$7),
"")))))),"")</f>
        <v/>
      </c>
      <c r="U284" s="286" t="str">
        <f aca="false">IF(B284&lt;&gt;"",IF(T284="","",IF(T284&lt;0.5,1,IF(AND(T284&gt;=0.5,T284&lt;P$10),2,IF(T284&gt;=P$10,3)))),"")</f>
        <v/>
      </c>
      <c r="V284" s="287" t="str">
        <f aca="false">IF(B284 &lt;&gt; "",IFERROR(IF(AVERAGE(R284,T284)&gt;=P$10,"Y","N"),""),"")</f>
        <v/>
      </c>
      <c r="W284" s="194" t="str">
        <f aca="false">IF(B284 &lt;&gt; "", IFERROR(IF(C$16 = "PRELIM", SUMIF('Database (LECTURE-RES-PRAC)'!D$14:AG$14, "CLO3", 'Database (LECTURE-RES-PRAC)'!D281:AG281) / 'Grade computation'!F$6, IF(C$16 = "MIDTERM", SUMIF('Database (LECTURE-RES-PRAC)'!AJ$14:BM$14, "CLO3", 'Database (LECTURE-RES-PRAC)'!AJ281:BM281) / 'Grade computation'!G$6, IF(C$16 = "FINAL", SUMIF('Database (LECTURE-RES-PRAC)'!BP$14:CS$14, "CLO3", 'Database (LECTURE-RES-PRAC)'!BP281:CS281) / 'Grade computation'!H$6,""))),""),"")</f>
        <v/>
      </c>
      <c r="X284" s="286" t="str">
        <f aca="false">IF(B284&lt;&gt;"",IF(W284="","",IF(W284&lt;0.5,1,IF(AND(W284&gt;=0.5,W284&lt;P$10),2,IF(W284&gt;=P$10,3)))),"")</f>
        <v/>
      </c>
      <c r="Y284" s="194" t="str">
        <f aca="false">IF(B284 &lt;&gt; "",IF(AND('PRINTABLE (per grading)'!H$16="EXAM", 'PRINTABLE (per grading)'!B$13="Prelim"), IF(ISERROR(SUMIF('Exam (LECTURE ONLY)'!D$20:M$20, "CLO3", 'Exam (LECTURE ONLY)'!D286:M286) / 'Exam (LECTURE ONLY)'!AL$8), "", SUMIF('Exam (LECTURE ONLY)'!D$20:M$20, "CLO3", 'Exam (LECTURE ONLY)'!D286:M286) /'Exam (LECTURE ONLY)'!AL$8),
IF(AND('PRINTABLE (per grading)'!H$16="EXAM", 'PRINTABLE (per grading)'!B$13="Midterm"), IF(ISERROR(SUMIF('Exam (LECTURE ONLY)'!O$20:X$20, "CLO3", 'Exam (LECTURE ONLY)'!O286:X286) / 'Exam (LECTURE ONLY)'!AM$8), "", SUMIF('Exam (LECTURE ONLY)'!O$20:X$20, "CLO3", 'Exam (LECTURE ONLY)'!O286:X286) / 'Exam (LECTURE ONLY)'!AM$8),
IF(AND('PRINTABLE (per grading)'!H$16="EXAM", 'PRINTABLE (per grading)'!B$13="Final"), IF(ISERROR(SUMIF('Exam (LECTURE ONLY)'!Z$20:AI$20, "CLO3", 'Exam (LECTURE ONLY)'!Z286:AI286) / 'Exam (LECTURE ONLY)'!AN$8), "", SUMIF('Exam (LECTURE ONLY)'!Z$20:AI$20, "CLO3", 'Exam (LECTURE ONLY)'!Z286:AI286) / 'Exam (LECTURE ONLY)'!AN$8),
IF(AND('PRINTABLE (per grading)'!H$16="OUTPUT", 'PRINTABLE (per grading)'!B$13="Prelim"), IF(ISERROR(SUMIF(OUTPUT!C$20:M$20, "CLO3", OUTPUT!C286:M286) / OUTPUT!AL$8), "", SUMIF(OUTPUT!C$20:M$20, "CLO3", OUTPUT!C286:M286) / OUTPUT!AL$8),
IF(AND('PRINTABLE (per grading)'!H$16="OUTPUT", 'PRINTABLE (per grading)'!B$13="Midterm"), IF(ISERROR(SUMIF(OUTPUT!O$20:Y$20, "CLO3", OUTPUT!O286:Y286) / OUTPUT!AM$8), "", SUMIF(OUTPUT!O$20:Y$20, "CLO3", OUTPUT!O286:Y286) / OUTPUT!AM$8),
IF(AND('PRINTABLE (per grading)'!H$16="OUTPUT", 'PRINTABLE (per grading)'!B$13="Final"), IF(ISERROR(SUMIF(OUTPUT!AA$20:AI$20, "CLO3", OUTPUT!AA286:AI286) / OUTPUT!AN$8), "", SUMIF(OUTPUT!AA$20:AI$20, "CLO3", OUTPUT!AA286:AI286) / OUTPUT!AN$8),
"" )))))),"")</f>
        <v/>
      </c>
      <c r="Z284" s="286" t="str">
        <f aca="false">IF(B284&lt;&gt;"",IF(Y284="","",IF(Y284&lt;0.5,1,IF(AND(Y284&gt;=0.5,Y284&lt;P$10),2,IF(Y284&gt;=P$10,3)))),"")</f>
        <v/>
      </c>
      <c r="AA284" s="287" t="str">
        <f aca="false">IF(B284 &lt;&gt; "",IFERROR(IF(AVERAGE(W284,Y284)&gt;=P$10,"Y","N"),""),"")</f>
        <v/>
      </c>
      <c r="AB284" s="194" t="str">
        <f aca="false">IF(B284 &lt;&gt; "", IFERROR(IF(C$16 = "PRELIM", SUMIF('Database (LECTURE-RES-PRAC)'!D$14:AG$14, "CLO4", 'Database (LECTURE-RES-PRAC)'!D281:AG281) / 'Grade computation'!F$7, IF(C$16 = "MIDTERM", SUMIF('Database (LECTURE-RES-PRAC)'!AJ$14:BM$14, "CLO4", 'Database (LECTURE-RES-PRAC)'!AJ281:BM281) / 'Grade computation'!G$7, IF(C$16 = "FINAL", SUMIF('Database (LECTURE-RES-PRAC)'!BP$14:CS$14, "CLO4", 'Database (LECTURE-RES-PRAC)'!BP281:CS281) / 'Grade computation'!H$7,""))),""),"")</f>
        <v/>
      </c>
      <c r="AC284" s="286" t="str">
        <f aca="false">IF(B284&lt;&gt;"",IF(AB284="","",IF(AB284&lt;0.5,1,IF(AND(AB284&gt;=0.5,AB284&lt;P$10),2,IF(AB284&gt;=P$10,3)))),"")</f>
        <v/>
      </c>
      <c r="AD284" s="194" t="str">
        <f aca="false">IF(B284 &lt;&gt; "",IF(AND('PRINTABLE (per grading)'!H$16="EXAM", 'PRINTABLE (per grading)'!B$13="Prelim"), IF(ISERROR(SUMIF('Exam (LECTURE ONLY)'!D$20:M$20, "CLO4", 'Exam (LECTURE ONLY)'!D286:M286) / 'Exam (LECTURE ONLY)'!AL$9), "", SUMIF('Exam (LECTURE ONLY)'!D$20:M$20, "CLO4", 'Exam (LECTURE ONLY)'!D286:M286) /'Exam (LECTURE ONLY)'!AL$9),
IF(AND('PRINTABLE (per grading)'!H$16="EXAM", 'PRINTABLE (per grading)'!B$13="Midterm"), IF(ISERROR(SUMIF('Exam (LECTURE ONLY)'!O$20:X$20, "CLO4", 'Exam (LECTURE ONLY)'!O286:X286) / 'Exam (LECTURE ONLY)'!AM$9), "", SUMIF('Exam (LECTURE ONLY)'!O$20:X$20, "CLO4", 'Exam (LECTURE ONLY)'!O286:X286) / 'Exam (LECTURE ONLY)'!AM$9),
IF(AND('PRINTABLE (per grading)'!H$16="EXAM", 'PRINTABLE (per grading)'!B$13="Final"), IF(ISERROR(SUMIF('Exam (LECTURE ONLY)'!Z$20:AI$20, "CLO4", 'Exam (LECTURE ONLY)'!Z286:AI286) / 'Exam (LECTURE ONLY)'!AN$9), "", SUMIF('Exam (LECTURE ONLY)'!Z$20:AI$20, "CLO4", 'Exam (LECTURE ONLY)'!Z286:AI286) / 'Exam (LECTURE ONLY)'!AN$9),
IF(AND('PRINTABLE (per grading)'!H$16="OUTPUT", 'PRINTABLE (per grading)'!B$13="Prelim"), IF(ISERROR(SUMIF(OUTPUT!C$20:M$20, "CLO4", OUTPUT!C286:M286) / OUTPUT!AL$9), "", SUMIF(OUTPUT!C$20:M$20, "CLO4", OUTPUT!C286:M286) / OUTPUT!AL$9),
IF(AND('PRINTABLE (per grading)'!H$16="OUTPUT", 'PRINTABLE (per grading)'!B$13="Midterm"), IF(ISERROR(SUMIF(OUTPUT!O$20:Y$20, "CLO4", OUTPUT!O286:Y286) / OUTPUT!AM$9), "", SUMIF(OUTPUT!O$20:Y$20, "CLO4", OUTPUT!O286:Y286) / OUTPUT!AM$9),
IF(AND('PRINTABLE (per grading)'!H$16="OUTPUT", 'PRINTABLE (per grading)'!B$13="Final"), IF(ISERROR(SUMIF(OUTPUT!AA$20:AI$20, "CLO4", OUTPUT!AA286:AI286) / OUTPUT!AN$9), "", SUMIF(OUTPUT!AA$20:AI$20, "CLO4", OUTPUT!AA286:AI286) / OUTPUT!AN$9),
"")))))),"")</f>
        <v/>
      </c>
      <c r="AE284" s="286" t="str">
        <f aca="false">IF(B284&lt;&gt;"",IF(AD284="","",IF(AD284&lt;0.5,1,IF(AND(AD284&gt;=0.5,AD284&lt;P$10),2,IF(AD284&gt;=P$10,3)))),"")</f>
        <v/>
      </c>
      <c r="AF284" s="287" t="str">
        <f aca="false">IF(B284 &lt;&gt; "",IFERROR(IF(AVERAGE(AB284,AD284)&gt;=P$10,"Y","N"),""),"")</f>
        <v/>
      </c>
      <c r="AG284" s="194" t="str">
        <f aca="false">IF(B284 &lt;&gt; "", IFERROR(IF(C$16 = "PRELIM", SUMIF('Database (LECTURE-RES-PRAC)'!D$14:AG$14, "CLO5", 'Database (LECTURE-RES-PRAC)'!D281:AG281) / 'Grade computation'!F$8, IF(C$16 = "MIDTERM", SUMIF('Database (LECTURE-RES-PRAC)'!AJ$14:BM$14, "CLO5", 'Database (LECTURE-RES-PRAC)'!AJ281:BM281) / 'Grade computation'!G$8, IF(C$16 = "FINAL", SUMIF('Database (LECTURE-RES-PRAC)'!BP$14:CS$14, "CLO5", 'Database (LECTURE-RES-PRAC)'!BP281:CS281) / 'Grade computation'!H$8,""))),""),"")</f>
        <v/>
      </c>
      <c r="AH284" s="286" t="str">
        <f aca="false">IF(B284&lt;&gt;"",IF(AG284="","",IF(AG284&lt;0.5,1,IF(AND(AG284&gt;=0.5,AG284&lt;P$10),2,IF(AG284&gt;=P$10,3)))),"")</f>
        <v/>
      </c>
      <c r="AI284" s="194" t="str">
        <f aca="false">IF(B284 &lt;&gt; "",IF(AND('PRINTABLE (per grading)'!H$16="EXAM", 'PRINTABLE (per grading)'!B$13="Prelim"), IF(ISERROR(SUMIF('Exam (LECTURE ONLY)'!D$20:M$20, "CLO5", 'Exam (LECTURE ONLY)'!D286:M286) / 'Exam (LECTURE ONLY)'!AL$10), "", SUMIF('Exam (LECTURE ONLY)'!D$20:M$20, "CLO5", 'Exam (LECTURE ONLY)'!D286:M286) /'Exam (LECTURE ONLY)'!AL$10),
IF(AND('PRINTABLE (per grading)'!H$16="EXAM", 'PRINTABLE (per grading)'!B$13="Midterm"), IF(ISERROR(SUMIF('Exam (LECTURE ONLY)'!O$20:X$20, "CLO5", 'Exam (LECTURE ONLY)'!O286:X286) / 'Exam (LECTURE ONLY)'!AM$10), "", SUMIF('Exam (LECTURE ONLY)'!O$20:X$20, "CLO5", 'Exam (LECTURE ONLY)'!O286:X286) / 'Exam (LECTURE ONLY)'!AM$10),
IF(AND('PRINTABLE (per grading)'!H$16="EXAM", 'PRINTABLE (per grading)'!B$13="Final"), IF(ISERROR(SUMIF('Exam (LECTURE ONLY)'!Z$20:AI$20, "CLO5", 'Exam (LECTURE ONLY)'!Z286:AI286) / 'Exam (LECTURE ONLY)'!AN$10), "", SUMIF('Exam (LECTURE ONLY)'!Z$20:AI$20, "CLO5", 'Exam (LECTURE ONLY)'!Z286:AI286) / 'Exam (LECTURE ONLY)'!AN$10),
IF(AND('PRINTABLE (per grading)'!H$16="OUTPUT", 'PRINTABLE (per grading)'!B$13="Prelim"), IF(ISERROR(SUMIF(OUTPUT!C$20:M$20, "CLO5", OUTPUT!C286:M286) / OUTPUT!AL$10), "", SUMIF(OUTPUT!C$20:M$20, "CLO5", OUTPUT!C286:M286) / OUTPUT!AL$10),
IF(AND('PRINTABLE (per grading)'!H$16="OUTPUT", 'PRINTABLE (per grading)'!B$13="Midterm"), IF(ISERROR(SUMIF(OUTPUT!O$20:Y$20, "CLO5", OUTPUT!O286:Y286) / OUTPUT!AM$10), "", SUMIF(OUTPUT!O$20:Y$20, "CLO5", OUTPUT!O286:Y286) / OUTPUT!AM$10),
IF(AND('PRINTABLE (per grading)'!H$16="OUTPUT", 'PRINTABLE (per grading)'!B$13="Final"), IF(ISERROR(SUMIF(OUTPUT!AA$20:AI$20, "CLO5", OUTPUT!AA286:AI286) / OUTPUT!AN$10), "", SUMIF(OUTPUT!AA$20:AI$20, "CLO5", OUTPUT!AA286:AI286) / OUTPUT!AN$10),
"")))))),"")</f>
        <v/>
      </c>
      <c r="AJ284" s="286" t="str">
        <f aca="false">IF(B284&lt;&gt;"",IF(AI284="","",IF(AI284&lt;0.5,1,IF(AND(AI284&gt;=0.5,AI284&lt;P$10),2,IF(AI284&gt;=P$10,3)))),"")</f>
        <v/>
      </c>
      <c r="AK284" s="287" t="str">
        <f aca="false">IF(B284 &lt;&gt; "",IFERROR(IF(AVERAGE(AG284,AI284)&gt;=P$10,"Y","N"),""),"")</f>
        <v/>
      </c>
      <c r="AL284" s="194" t="str">
        <f aca="false">IF(B284 &lt;&gt; "", IFERROR(IF(C$16 = "PRELIM", SUMIF('Database (LECTURE-RES-PRAC)'!D$14:AG$14, "CLO6", 'Database (LECTURE-RES-PRAC)'!D281:AG281) / 'Grade computation'!F$9, IF(C$16 = "MIDTERM", SUMIF('Database (LECTURE-RES-PRAC)'!AJ$14:BM$14, "CLO6", 'Database (LECTURE-RES-PRAC)'!AJ281:BM281) / 'Grade computation'!G$9, IF(C$16 = "FINAL", SUMIF('Database (LECTURE-RES-PRAC)'!BP$14:CS$14, "CLO6", 'Database (LECTURE-RES-PRAC)'!BP281:CS281) / 'Grade computation'!H$9,""))),""),"")</f>
        <v/>
      </c>
      <c r="AM284" s="286" t="str">
        <f aca="false">IF(B284&lt;&gt;"",IF(AL284="","",IF(AL284&lt;0.5,1,IF(AND(AL284&gt;=0.5,AL284&lt;P$10),2,IF(AL284&gt;=P$10,3)))),"")</f>
        <v/>
      </c>
      <c r="AN284" s="194" t="str">
        <f aca="false">IF(B284 &lt;&gt; "",IF(AND('PRINTABLE (per grading)'!H$16="EXAM", 'PRINTABLE (per grading)'!B$13="Prelim"), IF(ISERROR(SUMIF('Exam (LECTURE ONLY)'!D$20:M$20, "CLO6", 'Exam (LECTURE ONLY)'!D286:M286) / 'Exam (LECTURE ONLY)'!AL$11), "", SUMIF('Exam (LECTURE ONLY)'!D$20:M$20, "CLO6", 'Exam (LECTURE ONLY)'!D286:M286) /'Exam (LECTURE ONLY)'!AL$11),
IF(AND('PRINTABLE (per grading)'!H$16="EXAM", 'PRINTABLE (per grading)'!B$13="Midterm"), IF(ISERROR(SUMIF('Exam (LECTURE ONLY)'!O$20:X$20, "CLO6", 'Exam (LECTURE ONLY)'!O286:X286) / 'Exam (LECTURE ONLY)'!AM$11), "", SUMIF('Exam (LECTURE ONLY)'!O$20:X$20, "CLO6", 'Exam (LECTURE ONLY)'!O286:X286) / 'Exam (LECTURE ONLY)'!AM$11),
IF(AND('PRINTABLE (per grading)'!H$16="EXAM", 'PRINTABLE (per grading)'!B$13="Final"), IF(ISERROR(SUMIF('Exam (LECTURE ONLY)'!Z$20:AI$20, "CLO6", 'Exam (LECTURE ONLY)'!Z286:AI286) / 'Exam (LECTURE ONLY)'!AN$11), "", SUMIF('Exam (LECTURE ONLY)'!Z$20:AI$20, "CLO6", 'Exam (LECTURE ONLY)'!Z286:AI286) / 'Exam (LECTURE ONLY)'!AN$11),
IF(AND('PRINTABLE (per grading)'!H$16="OUTPUT", 'PRINTABLE (per grading)'!B$13="Prelim"), IF(ISERROR(SUMIF(OUTPUT!C$20:M$20, "CLO6", OUTPUT!C286:M286) / OUTPUT!AL$11), "", SUMIF(OUTPUT!C$20:M$20, "CLO6", OUTPUT!C286:M286) / OUTPUT!AL$11),
IF(AND('PRINTABLE (per grading)'!H$16="OUTPUT", 'PRINTABLE (per grading)'!B$13="Midterm"), IF(ISERROR(SUMIF(OUTPUT!O$20:Y$20, "CLO6", OUTPUT!O286:Y286) / OUTPUT!AM$11), "", SUMIF(OUTPUT!O$20:Y$20, "CLO6", OUTPUT!O286:Y286) / OUTPUT!AM$11),
IF(AND('PRINTABLE (per grading)'!H$16="OUTPUT", 'PRINTABLE (per grading)'!B$13="Final"), IF(ISERROR(SUMIF(OUTPUT!AA$20:AI$20, "CLO6", OUTPUT!AA286:AI286) / OUTPUT!AN$11), "", SUMIF(OUTPUT!AA$20:AI$20, "CLO6", OUTPUT!AA286:AI286) / OUTPUT!AN$11),
"")))))),"")</f>
        <v/>
      </c>
      <c r="AO284" s="286" t="str">
        <f aca="false">IF(B284&lt;&gt;"",IF(AN284="","",IF(AN284&lt;0.5,1,IF(AND(AN284&gt;=0.5,AN284&lt;P$10),2,IF(AN284&gt;=P$10,3)))),"")</f>
        <v/>
      </c>
      <c r="AP284" s="287" t="str">
        <f aca="false">IF(B284 &lt;&gt; "",IFERROR(IF(AVERAGE(AL284,AN284)&gt;=P$10,"Y","N"),""),"")</f>
        <v/>
      </c>
      <c r="AQ284" s="194" t="str">
        <f aca="false">IF(B284 &lt;&gt; "", IFERROR(IF(C$16 = "PRELIM", SUMIF('Database (LECTURE-RES-PRAC)'!D$14:AG$14, "CLO7", 'Database (LECTURE-RES-PRAC)'!D281:AG281) / 'Grade computation'!F$10, IF(C$16 = "MIDTERM", SUMIF('Database (LECTURE-RES-PRAC)'!AJ$14:BM$14, "CLO7", 'Database (LECTURE-RES-PRAC)'!AJ281:BM281) / 'Grade computation'!G$10, IF(C$16 = "FINAL", SUMIF('Database (LECTURE-RES-PRAC)'!BP$14:CS$14, "CLO7", 'Database (LECTURE-RES-PRAC)'!BP281:CS281) / 'Grade computation'!H$10,""))),""),"")</f>
        <v/>
      </c>
      <c r="AR284" s="286" t="str">
        <f aca="false">IF(B284&lt;&gt;"",IF(AQ284="","",IF(AQ284&lt;0.5,1,IF(AND(AQ284&gt;=0.5,AQ284&lt;P$10),2,IF(AQ284&gt;=P$10,3)))),"")</f>
        <v/>
      </c>
      <c r="AS284" s="194" t="str">
        <f aca="false">IF(B284 &lt;&gt; "",IF(AND('PRINTABLE (per grading)'!H$16="EXAM", 'PRINTABLE (per grading)'!B$13="Prelim"), IF(ISERROR(SUMIF('Exam (LECTURE ONLY)'!D$20:M$20, "CLO7", 'Exam (LECTURE ONLY)'!D286:M286) / 'Exam (LECTURE ONLY)'!AL$12), "", SUMIF('Exam (LECTURE ONLY)'!D$20:M$20, "CLO7", 'Exam (LECTURE ONLY)'!D286:M286) /'Exam (LECTURE ONLY)'!AL$12),
IF(AND('PRINTABLE (per grading)'!H$16="EXAM", 'PRINTABLE (per grading)'!B$13="Midterm"), IF(ISERROR(SUMIF('Exam (LECTURE ONLY)'!O$20:X$20, "CLO7", 'Exam (LECTURE ONLY)'!O286:X286) / 'Exam (LECTURE ONLY)'!AM$12), "", SUMIF('Exam (LECTURE ONLY)'!O$20:X$20, "CLO7", 'Exam (LECTURE ONLY)'!O286:X286) / 'Exam (LECTURE ONLY)'!AM$12),
IF(AND('PRINTABLE (per grading)'!H$16="EXAM", 'PRINTABLE (per grading)'!B$13="Final"), IF(ISERROR(SUMIF('Exam (LECTURE ONLY)'!Z$20:AI$20, "CLO7", 'Exam (LECTURE ONLY)'!Z286:AI286) / 'Exam (LECTURE ONLY)'!AN$12), "", SUMIF('Exam (LECTURE ONLY)'!Z$20:AI$20, "CLO7", 'Exam (LECTURE ONLY)'!Z286:AI286) / 'Exam (LECTURE ONLY)'!AN$12),
IF(AND('PRINTABLE (per grading)'!H$16="OUTPUT", 'PRINTABLE (per grading)'!B$13="Prelim"), IF(ISERROR(SUMIF(OUTPUT!C$20:M$20, "CLO7", OUTPUT!C286:M286) / OUTPUT!AL$12), "", SUMIF(OUTPUT!C$20:M$20, "CLO7", OUTPUT!C286:M286) / OUTPUT!AL$12),
IF(AND('PRINTABLE (per grading)'!H$16="OUTPUT", 'PRINTABLE (per grading)'!B$13="Midterm"), IF(ISERROR(SUMIF(OUTPUT!O$20:Y$20, "CLO7", OUTPUT!O286:Y286) / OUTPUT!AM$12), "", SUMIF(OUTPUT!O$20:Y$20, "CLO7", OUTPUT!O286:Y286) / OUTPUT!AM$12),
IF(AND('PRINTABLE (per grading)'!H$16="OUTPUT", 'PRINTABLE (per grading)'!B$13="Final"), IF(ISERROR(SUMIF(OUTPUT!AA$20:AI$20, "CLO7", OUTPUT!AA286:AI286) / OUTPUT!AN$12), "", SUMIF(OUTPUT!AA$20:AI$20, "CLO7", OUTPUT!AA286:AI286) / OUTPUT!AN$12),
"")))))),"")</f>
        <v/>
      </c>
      <c r="AT284" s="286" t="str">
        <f aca="false">IF(B284&lt;&gt;"",IF(AS284="","",IF(AS284&lt;0.5,1,IF(AND(AS284&gt;=0.5,AS284&lt;P$10),2,IF(AS284&gt;=P$10,3)))),"")</f>
        <v/>
      </c>
      <c r="AU284" s="287" t="str">
        <f aca="false">IF(B284 &lt;&gt; "",IFERROR(IF(AVERAGE(AQ284,AS284)&gt;=P$10,"Y","N"),""),"")</f>
        <v/>
      </c>
      <c r="AV284" s="194" t="str">
        <f aca="false">IF(B284 &lt;&gt; "", IFERROR(IF(C$16 = "PRELIM", SUMIF('Database (LECTURE-RES-PRAC)'!D$14:AG$14, "CLO8", 'Database (LECTURE-RES-PRAC)'!D281:AG281) / 'Grade computation'!F$11, IF(C$16 = "MIDTERM", SUMIF('Database (LECTURE-RES-PRAC)'!AJ$14:BM$14, "CLO8", 'Database (LECTURE-RES-PRAC)'!AJ281:BM281) / 'Grade computation'!G$11, IF(C$16 = "FINAL", SUMIF('Database (LECTURE-RES-PRAC)'!BP$14:CS$14, "CLO8", 'Database (LECTURE-RES-PRAC)'!BP281:CS281) / 'Grade computation'!H$11,""))),""),"")</f>
        <v/>
      </c>
      <c r="AW284" s="286" t="str">
        <f aca="false">IF(B284&lt;&gt;"",IF(AV284="","",IF(AV284&lt;0.5,1,IF(AND(AV284&gt;=0.5,AV284&lt;P$10),2,IF(AV284&gt;=P$10,3)))),"")</f>
        <v/>
      </c>
      <c r="AX284" s="194" t="str">
        <f aca="false">IF(B284 &lt;&gt; "",IF(AND('PRINTABLE (per grading)'!H$16="EXAM", 'PRINTABLE (per grading)'!B$13="Prelim"), IF(ISERROR(SUMIF('Exam (LECTURE ONLY)'!D$20:M$20, "CLO8", 'Exam (LECTURE ONLY)'!D286:M286) / 'Exam (LECTURE ONLY)'!AL$13), "", SUMIF('Exam (LECTURE ONLY)'!D$20:M$20, "CLO8", 'Exam (LECTURE ONLY)'!D286:M286) /'Exam (LECTURE ONLY)'!AL$13),
IF(AND('PRINTABLE (per grading)'!H$16="EXAM", 'PRINTABLE (per grading)'!B$13="Midterm"), IF(ISERROR(SUMIF('Exam (LECTURE ONLY)'!O$20:X$20, "CLO8", 'Exam (LECTURE ONLY)'!O286:X286) / 'Exam (LECTURE ONLY)'!AM$13), "", SUMIF('Exam (LECTURE ONLY)'!O$20:X$20, "CLO8", 'Exam (LECTURE ONLY)'!O286:X286) / 'Exam (LECTURE ONLY)'!AM$13),
IF(AND('PRINTABLE (per grading)'!H$16="EXAM", 'PRINTABLE (per grading)'!B$13="Final"), IF(ISERROR(SUMIF('Exam (LECTURE ONLY)'!Z$20:AI$20, "CLO8", 'Exam (LECTURE ONLY)'!Z286:AI286) / 'Exam (LECTURE ONLY)'!AN$13), "", SUMIF('Exam (LECTURE ONLY)'!Z$20:AI$20, "CLO8", 'Exam (LECTURE ONLY)'!Z286:AI286) / 'Exam (LECTURE ONLY)'!AN$13),
IF(AND('PRINTABLE (per grading)'!H$16="OUTPUT", 'PRINTABLE (per grading)'!B$13="Prelim"), IF(ISERROR(SUMIF(OUTPUT!C$20:M$20, "CLO8", OUTPUT!C286:M286) / OUTPUT!AL$13), "", SUMIF(OUTPUT!C$20:M$20, "CLO8", OUTPUT!C286:M286) / OUTPUT!AL$13),
IF(AND('PRINTABLE (per grading)'!H$16="OUTPUT", 'PRINTABLE (per grading)'!B$13="Midterm"), IF(ISERROR(SUMIF(OUTPUT!O$20:Y$20, "CLO8", OUTPUT!O286:Y286) / OUTPUT!AM$13), "", SUMIF(OUTPUT!O$20:Y$20, "CLO8", OUTPUT!O286:Y286) / OUTPUT!AM$13),
IF(AND('PRINTABLE (per grading)'!H$16="OUTPUT", 'PRINTABLE (per grading)'!B$13="Final"), IF(ISERROR(SUMIF(OUTPUT!AA$20:AI$20, "CLO8", OUTPUT!AA286:AI286) / OUTPUT!AN$13), "", SUMIF(OUTPUT!AA$20:AI$20, "CLO8", OUTPUT!AA286:AI286) / OUTPUT!AN$13),
"")))))),"")</f>
        <v/>
      </c>
      <c r="AY284" s="286" t="str">
        <f aca="false">IF(B284&lt;&gt;"",IF(AX284="","",IF(AX284&lt;0.5,1,IF(AND(AX284&gt;=0.5,AX284&lt;P$10),2,IF(AX284&gt;=P$10,3)))),"")</f>
        <v/>
      </c>
      <c r="AZ284" s="287" t="str">
        <f aca="false">IF(B284 &lt;&gt; "",IFERROR(IF(AVERAGE(AV284,AX284)&gt;=P$10,"Y","N"),""),"")</f>
        <v/>
      </c>
      <c r="BA284" s="194" t="str">
        <f aca="false">IF(B284 &lt;&gt; "", IFERROR(IF(C$16 = "PRELIM", SUMIF('Database (LECTURE-RES-PRAC)'!D$14:AG$14, "CLO9", 'Database (LECTURE-RES-PRAC)'!D281:AG281) / 'Grade computation'!F$12, IF(C$16 = "MIDTERM", SUMIF('Database (LECTURE-RES-PRAC)'!AJ$14:BM$14, "CLO9", 'Database (LECTURE-RES-PRAC)'!AJ281:BM281) / 'Grade computation'!G$12, IF(C$16 = "FINAL", SUMIF('Database (LECTURE-RES-PRAC)'!BP$14:CS$14, "CLO9", 'Database (LECTURE-RES-PRAC)'!BP281:CS281) / 'Grade computation'!H$12,""))),""),"")</f>
        <v/>
      </c>
      <c r="BB284" s="286" t="str">
        <f aca="false">IF(B284&lt;&gt;"",IF(BA284="","",IF(BA284&lt;0.5,1,IF(AND(BA284&gt;=0.5,BA284&lt;P$10),2,IF(BA284&gt;=P$10,3)))),"")</f>
        <v/>
      </c>
      <c r="BC284" s="194" t="str">
        <f aca="false">IF(B284 &lt;&gt; "",IF(AND('PRINTABLE (per grading)'!H$16="EXAM", 'PRINTABLE (per grading)'!B$13="Prelim"), IF(ISERROR(SUMIF('Exam (LECTURE ONLY)'!D$20:M$20, "CLO9", 'Exam (LECTURE ONLY)'!D286:M286) / 'Exam (LECTURE ONLY)'!AL$14), "", SUMIF('Exam (LECTURE ONLY)'!D$20:M$20, "CLO9", 'Exam (LECTURE ONLY)'!D286:M286) /'Exam (LECTURE ONLY)'!AL$14),
IF(AND('PRINTABLE (per grading)'!H$16="EXAM", 'PRINTABLE (per grading)'!B$13="Midterm"), IF(ISERROR(SUMIF('Exam (LECTURE ONLY)'!O$20:X$20, "CLO9", 'Exam (LECTURE ONLY)'!O286:X286) / 'Exam (LECTURE ONLY)'!AM$14), "", SUMIF('Exam (LECTURE ONLY)'!O$20:X$20, "CLO9", 'Exam (LECTURE ONLY)'!O286:X286) / 'Exam (LECTURE ONLY)'!AM$14),
IF(AND('PRINTABLE (per grading)'!H$16="EXAM", 'PRINTABLE (per grading)'!B$13="Final"), IF(ISERROR(SUMIF('Exam (LECTURE ONLY)'!Z$20:AI$20, "CLO9", 'Exam (LECTURE ONLY)'!Z286:AI286) / 'Exam (LECTURE ONLY)'!AN$14), "", SUMIF('Exam (LECTURE ONLY)'!Z$20:AI$20, "CLO9", 'Exam (LECTURE ONLY)'!Z286:AI286) / 'Exam (LECTURE ONLY)'!AN$14),
IF(AND('PRINTABLE (per grading)'!H$16="OUTPUT", 'PRINTABLE (per grading)'!B$13="Prelim"), IF(ISERROR(SUMIF(OUTPUT!C$20:M$20, "CLO9", OUTPUT!C286:M286) / OUTPUT!AL$14), "", SUMIF(OUTPUT!C$20:M$20, "CLO9", OUTPUT!C286:M286) / OUTPUT!AL$14),
IF(AND('PRINTABLE (per grading)'!H$16="OUTPUT", 'PRINTABLE (per grading)'!B$13="Midterm"), IF(ISERROR(SUMIF(OUTPUT!O$20:Y$20, "CLO9", OUTPUT!O286:Y286) / OUTPUT!AM$14), "", SUMIF(OUTPUT!O$20:Y$20, "CLO9", OUTPUT!O286:Y286) / OUTPUT!AM$14),
IF(AND('PRINTABLE (per grading)'!H$16="OUTPUT", 'PRINTABLE (per grading)'!B$13="Final"), IF(ISERROR(SUMIF(OUTPUT!AA$20:AI$20, "CLO9", OUTPUT!AA286:AI286) / OUTPUT!AN$14), "", SUMIF(OUTPUT!AA$20:AI$20, "CLO9", OUTPUT!AA286:AI286) / OUTPUT!AN$14),
"")))))),"")</f>
        <v/>
      </c>
      <c r="BD284" s="286" t="str">
        <f aca="false">IF(B284&lt;&gt;"",IF(BC284="","",IF(BC284&lt;0.5,1,IF(AND(BC284&gt;=0.5,BC284&lt;P$10),2,IF(BC284&gt;=P$10,3)))),"")</f>
        <v/>
      </c>
      <c r="BE284" s="287" t="str">
        <f aca="false">IF(B284 &lt;&gt; "",IFERROR(IF(AVERAGE(BA284,BC284)&gt;=P$10,"Y","N"),""),"")</f>
        <v/>
      </c>
      <c r="BF284" s="194" t="str">
        <f aca="false">IF(B284 &lt;&gt; "", IFERROR(IF(C$16 = "PRELIM", SUMIF('Database (LECTURE-RES-PRAC)'!D$14:AG$14, "CLO10", 'Database (LECTURE-RES-PRAC)'!D281:AG281) / 'Grade computation'!F$13, IF(C$16 = "MIDTERM", SUMIF('Database (LECTURE-RES-PRAC)'!AJ$14:BM$14, "CLO10", 'Database (LECTURE-RES-PRAC)'!AJ281:BM281) / 'Grade computation'!G$13, IF(C$16 = "FINAL", SUMIF('Database (LECTURE-RES-PRAC)'!BP$14:CS$14, "CLO10", 'Database (LECTURE-RES-PRAC)'!BP281:CS281) / 'Grade computation'!H$13,""))),""),"")</f>
        <v/>
      </c>
      <c r="BG284" s="286" t="str">
        <f aca="false">IF(B284&lt;&gt;"",IF(BF284="","",IF(BF284&lt;0.5,1,IF(AND(BF284&gt;=0.5,BF284&lt;P$10),2,IF(BF284&gt;=P$10,3)))),"")</f>
        <v/>
      </c>
      <c r="BH284" s="194" t="str">
        <f aca="false">IF(B284 &lt;&gt; "",IF(AND('PRINTABLE (per grading)'!H$16="EXAM", 'PRINTABLE (per grading)'!B$13="Prelim"), IF(ISERROR(SUMIF('Exam (LECTURE ONLY)'!D$20:M$20, "CLO10", 'Exam (LECTURE ONLY)'!D286:M286) / 'Exam (LECTURE ONLY)'!AL$15), "", SUMIF('Exam (LECTURE ONLY)'!D$20:M$20, "CLO10", 'Exam (LECTURE ONLY)'!D286:M286) /'Exam (LECTURE ONLY)'!AL$15),
IF(AND('PRINTABLE (per grading)'!H$16="EXAM", 'PRINTABLE (per grading)'!B$13="Midterm"), IF(ISERROR(SUMIF('Exam (LECTURE ONLY)'!O$20:X$20, "CLO10", 'Exam (LECTURE ONLY)'!O286:X286) / 'Exam (LECTURE ONLY)'!AM$15), "", SUMIF('Exam (LECTURE ONLY)'!O$20:X$20, "CLO10", 'Exam (LECTURE ONLY)'!O286:X286) / 'Exam (LECTURE ONLY)'!AM$15),
IF(AND('PRINTABLE (per grading)'!H$16="EXAM", 'PRINTABLE (per grading)'!B$13="Final"), IF(ISERROR(SUMIF('Exam (LECTURE ONLY)'!Z$20:AI$20, "CLO10", 'Exam (LECTURE ONLY)'!Z286:AI286) / 'Exam (LECTURE ONLY)'!AN$15), "", SUMIF('Exam (LECTURE ONLY)'!Z$20:AI$20, "CLO10", 'Exam (LECTURE ONLY)'!Z286:AI286) / 'Exam (LECTURE ONLY)'!AN$15),
IF(AND('PRINTABLE (per grading)'!H$16="OUTPUT", 'PRINTABLE (per grading)'!B$13="Prelim"), IF(ISERROR(SUMIF(OUTPUT!C$20:M$20, "CLO10", OUTPUT!C286:M286) / OUTPUT!AL$15), "", SUMIF(OUTPUT!C$20:M$20, "CLO10", OUTPUT!C286:M286) / OUTPUT!AL$15),
IF(AND('PRINTABLE (per grading)'!H$16="OUTPUT", 'PRINTABLE (per grading)'!B$13="Midterm"), IF(ISERROR(SUMIF(OUTPUT!O$20:Y$20, "CLO10", OUTPUT!O286:Y286) / OUTPUT!AM$15), "", SUMIF(OUTPUT!O$20:Y$20, "CLO10", OUTPUT!O286:Y286) / OUTPUT!AM$15),
IF(AND('PRINTABLE (per grading)'!H$16="OUTPUT", 'PRINTABLE (per grading)'!B$13="Final"), IF(ISERROR(SUMIF(OUTPUT!AA$20:AI$20, "CLO10", OUTPUT!AA286:AI286) / OUTPUT!AN$15), "", SUMIF(OUTPUT!AA$20:AI$20, "CLO10", OUTPUT!AA286:AI286) / OUTPUT!AN$15),
"")))))),"")</f>
        <v/>
      </c>
      <c r="BI284" s="286" t="str">
        <f aca="false">IF(B284&lt;&gt;"",IF(BH284="","",IF(BH284&lt;0.5,1,IF(AND(BH284&gt;=0.5,BH284&lt;P$10),2,IF(BH284&gt;=P$10,3)))),"")</f>
        <v/>
      </c>
      <c r="BJ284" s="287" t="str">
        <f aca="false">IF(B284 &lt;&gt; "",IFERROR(IF(AVERAGE(BF284,BH284)&gt;=P$10,"Y","N"),""),"")</f>
        <v/>
      </c>
      <c r="BK284" s="8"/>
    </row>
    <row r="285" customFormat="false" ht="19.5" hidden="false" customHeight="true" outlineLevel="0" collapsed="false">
      <c r="A285" s="183" t="str">
        <f aca="false">IF(ISBLANK('Database (LECTURE-RES-PRAC)'!A282),"",'Database (LECTURE-RES-PRAC)'!A282)</f>
        <v/>
      </c>
      <c r="B285" s="184" t="str">
        <f aca="false">IF(ISBLANK('Database (LECTURE-RES-PRAC)'!B282),"",'Database (LECTURE-RES-PRAC)'!B282)</f>
        <v/>
      </c>
      <c r="C285" s="230" t="str">
        <f aca="false">IF(B285&lt;&gt;"",IF(C$16="PRELIM",'Grade computation'!C285, IF(C$16="MIDTERM",'Grade computation'!K285, IF(C$16="FINAL",'Grade computation'!S285,""))),"")</f>
        <v/>
      </c>
      <c r="D285" s="231" t="str">
        <f aca="false">IF(B285&lt;&gt;"",IFERROR(IF(B$11="80-20", (((C285/C$19)*X$6)+X$7)*D$18, IF(B$11="60-40", (((C285/C$19)*Y$6)+Y$7)*D$18, 0)),0),"")</f>
        <v/>
      </c>
      <c r="E285" s="230" t="str">
        <f aca="false">IF(B285&lt;&gt;"", IF(C$16="PRELIM",'Grade computation'!E285, IF(C$16="MIDTERM",'Grade computation'!M285, IF(C$16="FINAL",'Grade computation'!U285,""))),"")</f>
        <v/>
      </c>
      <c r="F285" s="232" t="str">
        <f aca="false">IF(B285&lt;&gt;"",IFERROR(IF(B$11="80-20", (((E285/E$19)*X$6)+X$7)*F$18, IF(B$11="60-40", (((E285/E$19)*Y$6)+Y$7)*F$18, 0)),0),"")</f>
        <v/>
      </c>
      <c r="G285" s="233" t="str">
        <f aca="false">IF(B285&lt;&gt;"",IFERROR((D285+F285),0),"")</f>
        <v/>
      </c>
      <c r="H285" s="234" t="str">
        <f aca="false">IF(B285&lt;&gt;"",IF(C$16="PRELIM", 'Grade computation'!H285, IF(C$16="MIDTERM", 'Grade computation'!P285, IF(C$16="FINAL",'Grade computation'!X285, ""))),"")</f>
        <v/>
      </c>
      <c r="I285" s="233" t="str">
        <f aca="false">IF(B285&lt;&gt;"",IFERROR(IF(B$11="80-20", (((H285/H$19)*X$6)+X$7)*I$19, IF(B$11="60-40", (((H285/H$19)*Y$6)+Y$7)*I$19, 0)),0),"")</f>
        <v/>
      </c>
      <c r="J285" s="237" t="str">
        <f aca="false">IFERROR((G285+I285),"")</f>
        <v/>
      </c>
      <c r="K285" s="183" t="str">
        <f aca="false">IFERROR(IF(J285="","",IF(J285&gt;=75,"PASSED","FAILED")),"")</f>
        <v/>
      </c>
      <c r="L285" s="183"/>
      <c r="M285" s="194" t="str">
        <f aca="false">IF(B285 &lt;&gt; "", IFERROR(IF(C$16 = "PRELIM", SUMIF('Database (LECTURE-RES-PRAC)'!D$14:AG$14, "CLO1", 'Database (LECTURE-RES-PRAC)'!D282:AG282) / 'Grade computation'!F$4, IF(C$16 = "MIDTERM", SUMIF('Database (LECTURE-RES-PRAC)'!AJ$14:BM$14, "CLO1", 'Database (LECTURE-RES-PRAC)'!AJ282:BM282) / 'Grade computation'!G$4, IF(C$16 = "FINAL", SUMIF('Database (LECTURE-RES-PRAC)'!BP$14:CS$14, "CLO1", 'Database (LECTURE-RES-PRAC)'!BP282:CS282) / 'Grade computation'!H$4,""))),""),"")</f>
        <v/>
      </c>
      <c r="N285" s="286" t="str">
        <f aca="false">IF(B285&lt;&gt;"",IF(M285="","",IF(M285&lt;0.5,1,IF(AND(M285&gt;=0.5,M285&lt;P$10),2,IF(M285&gt;=P$10,3)))),"")</f>
        <v/>
      </c>
      <c r="O285" s="194" t="str">
        <f aca="false">IF(B285 &lt;&gt; "",IF(AND('PRINTABLE (per grading)'!H$16="EXAM", 'PRINTABLE (per grading)'!B$13="Prelim"), IF(ISERROR(SUMIF('Exam (LECTURE ONLY)'!D$20:M$20, "CLO1", 'Exam (LECTURE ONLY)'!D287:M287) / 'Exam (LECTURE ONLY)'!AL$6), "", SUMIF('Exam (LECTURE ONLY)'!D$20:M$20, "CLO1", 'Exam (LECTURE ONLY)'!D287:M287) /'Exam (LECTURE ONLY)'!AL$6),
IF(AND('PRINTABLE (per grading)'!H$16="EXAM", 'PRINTABLE (per grading)'!B$13="Midterm"), IF(ISERROR(SUMIF('Exam (LECTURE ONLY)'!O$20:X$20, "CLO1", 'Exam (LECTURE ONLY)'!O287:X287) / 'Exam (LECTURE ONLY)'!AM$6), "", SUMIF('Exam (LECTURE ONLY)'!O$20:X$20, "CLO1", 'Exam (LECTURE ONLY)'!O287:X287) / 'Exam (LECTURE ONLY)'!AM$6),
IF(AND('PRINTABLE (per grading)'!H$16="EXAM", 'PRINTABLE (per grading)'!B$13="Final"), IF(ISERROR(SUMIF('Exam (LECTURE ONLY)'!Z$20:AI$20, "CLO1", 'Exam (LECTURE ONLY)'!Z287:AI287) / 'Exam (LECTURE ONLY)'!AN$6), "", SUMIF('Exam (LECTURE ONLY)'!Z$20:AI$20, "CLO1", 'Exam (LECTURE ONLY)'!Z287:AI287) / 'Exam (LECTURE ONLY)'!AN$6),
IF(AND('PRINTABLE (per grading)'!H$16="OUTPUT", 'PRINTABLE (per grading)'!B$13="Prelim"), IF(ISERROR(SUMIF(OUTPUT!C$20:M$20, "CLO1", OUTPUT!C287:M287) / OUTPUT!AL$6), "", SUMIF(OUTPUT!C$20:M$20, "CLO1", OUTPUT!C287:M287) / OUTPUT!AL$6),
IF(AND('PRINTABLE (per grading)'!H$16="OUTPUT", 'PRINTABLE (per grading)'!B$13="Midterm"), IF(ISERROR(SUMIF(OUTPUT!O$20:Y$20, "CLO1", OUTPUT!O287:Y287) / OUTPUT!AM$6), "", SUMIF(OUTPUT!O$20:Y$20, "CLO1", OUTPUT!O287:Y287) / OUTPUT!AM$6),
IF(AND('PRINTABLE (per grading)'!H$16="OUTPUT", 'PRINTABLE (per grading)'!B$13="Final"), IF(ISERROR(SUMIF(OUTPUT!AA$20:AI$20, "CLO1", OUTPUT!AA287:AI287) / OUTPUT!AN$6), "", SUMIF(OUTPUT!AA$20:AI$20, "CLO1", OUTPUT!AA287:AI287) / OUTPUT!AN$6),
"")))))),"")</f>
        <v/>
      </c>
      <c r="P285" s="286" t="str">
        <f aca="false">IF(B285&lt;&gt;"",IF(O285="","",IF(O285&lt;0.5,1,IF(AND(O285&gt;=0.5,O285&lt;P$10),2,IF(O285&gt;=P$10,3)))),"")</f>
        <v/>
      </c>
      <c r="Q285" s="287" t="str">
        <f aca="false">IF(B285 &lt;&gt; "",IFERROR(IF(AVERAGE(M285,O285)&gt;=P$10,"Y","N"),""),"")</f>
        <v/>
      </c>
      <c r="R285" s="194" t="str">
        <f aca="false">IF(B285 &lt;&gt; "", IFERROR(IF(C$16 = "PRELIM", SUMIF('Database (LECTURE-RES-PRAC)'!D$14:AG$14, "CLO2", 'Database (LECTURE-RES-PRAC)'!D282:AG282) / 'Grade computation'!F$5, IF(C$16 = "MIDTERM", SUMIF('Database (LECTURE-RES-PRAC)'!AJ$14:BM$14, "CLO2", 'Database (LECTURE-RES-PRAC)'!AJ282:BM282) / 'Grade computation'!G$5, IF(C$16 = "FINAL", SUMIF('Database (LECTURE-RES-PRAC)'!BP$14:CS$14, "CLO2", 'Database (LECTURE-RES-PRAC)'!BP282:CS282) / 'Grade computation'!H$5,""))),""),"")</f>
        <v/>
      </c>
      <c r="S285" s="286" t="str">
        <f aca="false">IF(B285&lt;&gt;"",IF(R285="","",IF(R285&lt;0.5,1,IF(AND(R285&gt;=0.5,R285&lt;P$10),2,IF(R285&gt;=P$10,3)))),"")</f>
        <v/>
      </c>
      <c r="T285" s="194" t="str">
        <f aca="false">IF(B285 &lt;&gt; "",IF(AND('PRINTABLE (per grading)'!H$16="EXAM", 'PRINTABLE (per grading)'!B$13="Prelim"), IF(ISERROR(SUMIF('Exam (LECTURE ONLY)'!D$20:M$20, "CLO2", 'Exam (LECTURE ONLY)'!D287:M287) / 'Exam (LECTURE ONLY)'!AL$7), "", SUMIF('Exam (LECTURE ONLY)'!D$20:M$20, "CLO2", 'Exam (LECTURE ONLY)'!D287:M287) /'Exam (LECTURE ONLY)'!AL$7),
IF(AND('PRINTABLE (per grading)'!H$16="EXAM", 'PRINTABLE (per grading)'!B$13="Midterm"), IF(ISERROR(SUMIF('Exam (LECTURE ONLY)'!O$20:X$20, "CLO2", 'Exam (LECTURE ONLY)'!O287:X287) / 'Exam (LECTURE ONLY)'!AM$7), "", SUMIF('Exam (LECTURE ONLY)'!O$20:X$20, "CLO2", 'Exam (LECTURE ONLY)'!O287:X287) / 'Exam (LECTURE ONLY)'!AM$7),
IF(AND('PRINTABLE (per grading)'!H$16="EXAM", 'PRINTABLE (per grading)'!B$13="Final"), IF(ISERROR(SUMIF('Exam (LECTURE ONLY)'!Z$20:AI$20, "CLO2", 'Exam (LECTURE ONLY)'!Z287:AI287) / 'Exam (LECTURE ONLY)'!AN$7), "", SUMIF('Exam (LECTURE ONLY)'!Z$20:AI$20, "CLO2", 'Exam (LECTURE ONLY)'!Z287:AI287) / 'Exam (LECTURE ONLY)'!AN$7),
IF(AND('PRINTABLE (per grading)'!H$16="OUTPUT", 'PRINTABLE (per grading)'!B$13="Prelim"), IF(ISERROR(SUMIF(OUTPUT!C$20:M$20, "CLO2", OUTPUT!C287:M287) / OUTPUT!AL$7), "", SUMIF(OUTPUT!C$20:M$20, "CLO2", OUTPUT!C287:M287) / OUTPUT!AL$7),
IF(AND('PRINTABLE (per grading)'!H$16="OUTPUT", 'PRINTABLE (per grading)'!B$13="Midterm"), IF(ISERROR(SUMIF(OUTPUT!O$20:Y$20, "CLO2", OUTPUT!O287:Y287) / OUTPUT!AM$7), "", SUMIF(OUTPUT!O$20:Y$20, "CLO2", OUTPUT!O287:Y287) / OUTPUT!AM$7),
IF(AND('PRINTABLE (per grading)'!H$16="OUTPUT", 'PRINTABLE (per grading)'!B$13="Final"), IF(ISERROR(SUMIF(OUTPUT!AA$20:AI$20, "CLO2", OUTPUT!AA287:AI287) / OUTPUT!AN$7), "", SUMIF(OUTPUT!AA$20:AI$20, "CLO2", OUTPUT!AA287:AI287) / OUTPUT!AN$7),
"")))))),"")</f>
        <v/>
      </c>
      <c r="U285" s="286" t="str">
        <f aca="false">IF(B285&lt;&gt;"",IF(T285="","",IF(T285&lt;0.5,1,IF(AND(T285&gt;=0.5,T285&lt;P$10),2,IF(T285&gt;=P$10,3)))),"")</f>
        <v/>
      </c>
      <c r="V285" s="287" t="str">
        <f aca="false">IF(B285 &lt;&gt; "",IFERROR(IF(AVERAGE(R285,T285)&gt;=P$10,"Y","N"),""),"")</f>
        <v/>
      </c>
      <c r="W285" s="194" t="str">
        <f aca="false">IF(B285 &lt;&gt; "", IFERROR(IF(C$16 = "PRELIM", SUMIF('Database (LECTURE-RES-PRAC)'!D$14:AG$14, "CLO3", 'Database (LECTURE-RES-PRAC)'!D282:AG282) / 'Grade computation'!F$6, IF(C$16 = "MIDTERM", SUMIF('Database (LECTURE-RES-PRAC)'!AJ$14:BM$14, "CLO3", 'Database (LECTURE-RES-PRAC)'!AJ282:BM282) / 'Grade computation'!G$6, IF(C$16 = "FINAL", SUMIF('Database (LECTURE-RES-PRAC)'!BP$14:CS$14, "CLO3", 'Database (LECTURE-RES-PRAC)'!BP282:CS282) / 'Grade computation'!H$6,""))),""),"")</f>
        <v/>
      </c>
      <c r="X285" s="286" t="str">
        <f aca="false">IF(B285&lt;&gt;"",IF(W285="","",IF(W285&lt;0.5,1,IF(AND(W285&gt;=0.5,W285&lt;P$10),2,IF(W285&gt;=P$10,3)))),"")</f>
        <v/>
      </c>
      <c r="Y285" s="194" t="str">
        <f aca="false">IF(B285 &lt;&gt; "",IF(AND('PRINTABLE (per grading)'!H$16="EXAM", 'PRINTABLE (per grading)'!B$13="Prelim"), IF(ISERROR(SUMIF('Exam (LECTURE ONLY)'!D$20:M$20, "CLO3", 'Exam (LECTURE ONLY)'!D287:M287) / 'Exam (LECTURE ONLY)'!AL$8), "", SUMIF('Exam (LECTURE ONLY)'!D$20:M$20, "CLO3", 'Exam (LECTURE ONLY)'!D287:M287) /'Exam (LECTURE ONLY)'!AL$8),
IF(AND('PRINTABLE (per grading)'!H$16="EXAM", 'PRINTABLE (per grading)'!B$13="Midterm"), IF(ISERROR(SUMIF('Exam (LECTURE ONLY)'!O$20:X$20, "CLO3", 'Exam (LECTURE ONLY)'!O287:X287) / 'Exam (LECTURE ONLY)'!AM$8), "", SUMIF('Exam (LECTURE ONLY)'!O$20:X$20, "CLO3", 'Exam (LECTURE ONLY)'!O287:X287) / 'Exam (LECTURE ONLY)'!AM$8),
IF(AND('PRINTABLE (per grading)'!H$16="EXAM", 'PRINTABLE (per grading)'!B$13="Final"), IF(ISERROR(SUMIF('Exam (LECTURE ONLY)'!Z$20:AI$20, "CLO3", 'Exam (LECTURE ONLY)'!Z287:AI287) / 'Exam (LECTURE ONLY)'!AN$8), "", SUMIF('Exam (LECTURE ONLY)'!Z$20:AI$20, "CLO3", 'Exam (LECTURE ONLY)'!Z287:AI287) / 'Exam (LECTURE ONLY)'!AN$8),
IF(AND('PRINTABLE (per grading)'!H$16="OUTPUT", 'PRINTABLE (per grading)'!B$13="Prelim"), IF(ISERROR(SUMIF(OUTPUT!C$20:M$20, "CLO3", OUTPUT!C287:M287) / OUTPUT!AL$8), "", SUMIF(OUTPUT!C$20:M$20, "CLO3", OUTPUT!C287:M287) / OUTPUT!AL$8),
IF(AND('PRINTABLE (per grading)'!H$16="OUTPUT", 'PRINTABLE (per grading)'!B$13="Midterm"), IF(ISERROR(SUMIF(OUTPUT!O$20:Y$20, "CLO3", OUTPUT!O287:Y287) / OUTPUT!AM$8), "", SUMIF(OUTPUT!O$20:Y$20, "CLO3", OUTPUT!O287:Y287) / OUTPUT!AM$8),
IF(AND('PRINTABLE (per grading)'!H$16="OUTPUT", 'PRINTABLE (per grading)'!B$13="Final"), IF(ISERROR(SUMIF(OUTPUT!AA$20:AI$20, "CLO3", OUTPUT!AA287:AI287) / OUTPUT!AN$8), "", SUMIF(OUTPUT!AA$20:AI$20, "CLO3", OUTPUT!AA287:AI287) / OUTPUT!AN$8),
"" )))))),"")</f>
        <v/>
      </c>
      <c r="Z285" s="286" t="str">
        <f aca="false">IF(B285&lt;&gt;"",IF(Y285="","",IF(Y285&lt;0.5,1,IF(AND(Y285&gt;=0.5,Y285&lt;P$10),2,IF(Y285&gt;=P$10,3)))),"")</f>
        <v/>
      </c>
      <c r="AA285" s="287" t="str">
        <f aca="false">IF(B285 &lt;&gt; "",IFERROR(IF(AVERAGE(W285,Y285)&gt;=P$10,"Y","N"),""),"")</f>
        <v/>
      </c>
      <c r="AB285" s="194" t="str">
        <f aca="false">IF(B285 &lt;&gt; "", IFERROR(IF(C$16 = "PRELIM", SUMIF('Database (LECTURE-RES-PRAC)'!D$14:AG$14, "CLO4", 'Database (LECTURE-RES-PRAC)'!D282:AG282) / 'Grade computation'!F$7, IF(C$16 = "MIDTERM", SUMIF('Database (LECTURE-RES-PRAC)'!AJ$14:BM$14, "CLO4", 'Database (LECTURE-RES-PRAC)'!AJ282:BM282) / 'Grade computation'!G$7, IF(C$16 = "FINAL", SUMIF('Database (LECTURE-RES-PRAC)'!BP$14:CS$14, "CLO4", 'Database (LECTURE-RES-PRAC)'!BP282:CS282) / 'Grade computation'!H$7,""))),""),"")</f>
        <v/>
      </c>
      <c r="AC285" s="286" t="str">
        <f aca="false">IF(B285&lt;&gt;"",IF(AB285="","",IF(AB285&lt;0.5,1,IF(AND(AB285&gt;=0.5,AB285&lt;P$10),2,IF(AB285&gt;=P$10,3)))),"")</f>
        <v/>
      </c>
      <c r="AD285" s="194" t="str">
        <f aca="false">IF(B285 &lt;&gt; "",IF(AND('PRINTABLE (per grading)'!H$16="EXAM", 'PRINTABLE (per grading)'!B$13="Prelim"), IF(ISERROR(SUMIF('Exam (LECTURE ONLY)'!D$20:M$20, "CLO4", 'Exam (LECTURE ONLY)'!D287:M287) / 'Exam (LECTURE ONLY)'!AL$9), "", SUMIF('Exam (LECTURE ONLY)'!D$20:M$20, "CLO4", 'Exam (LECTURE ONLY)'!D287:M287) /'Exam (LECTURE ONLY)'!AL$9),
IF(AND('PRINTABLE (per grading)'!H$16="EXAM", 'PRINTABLE (per grading)'!B$13="Midterm"), IF(ISERROR(SUMIF('Exam (LECTURE ONLY)'!O$20:X$20, "CLO4", 'Exam (LECTURE ONLY)'!O287:X287) / 'Exam (LECTURE ONLY)'!AM$9), "", SUMIF('Exam (LECTURE ONLY)'!O$20:X$20, "CLO4", 'Exam (LECTURE ONLY)'!O287:X287) / 'Exam (LECTURE ONLY)'!AM$9),
IF(AND('PRINTABLE (per grading)'!H$16="EXAM", 'PRINTABLE (per grading)'!B$13="Final"), IF(ISERROR(SUMIF('Exam (LECTURE ONLY)'!Z$20:AI$20, "CLO4", 'Exam (LECTURE ONLY)'!Z287:AI287) / 'Exam (LECTURE ONLY)'!AN$9), "", SUMIF('Exam (LECTURE ONLY)'!Z$20:AI$20, "CLO4", 'Exam (LECTURE ONLY)'!Z287:AI287) / 'Exam (LECTURE ONLY)'!AN$9),
IF(AND('PRINTABLE (per grading)'!H$16="OUTPUT", 'PRINTABLE (per grading)'!B$13="Prelim"), IF(ISERROR(SUMIF(OUTPUT!C$20:M$20, "CLO4", OUTPUT!C287:M287) / OUTPUT!AL$9), "", SUMIF(OUTPUT!C$20:M$20, "CLO4", OUTPUT!C287:M287) / OUTPUT!AL$9),
IF(AND('PRINTABLE (per grading)'!H$16="OUTPUT", 'PRINTABLE (per grading)'!B$13="Midterm"), IF(ISERROR(SUMIF(OUTPUT!O$20:Y$20, "CLO4", OUTPUT!O287:Y287) / OUTPUT!AM$9), "", SUMIF(OUTPUT!O$20:Y$20, "CLO4", OUTPUT!O287:Y287) / OUTPUT!AM$9),
IF(AND('PRINTABLE (per grading)'!H$16="OUTPUT", 'PRINTABLE (per grading)'!B$13="Final"), IF(ISERROR(SUMIF(OUTPUT!AA$20:AI$20, "CLO4", OUTPUT!AA287:AI287) / OUTPUT!AN$9), "", SUMIF(OUTPUT!AA$20:AI$20, "CLO4", OUTPUT!AA287:AI287) / OUTPUT!AN$9),
"")))))),"")</f>
        <v/>
      </c>
      <c r="AE285" s="286" t="str">
        <f aca="false">IF(B285&lt;&gt;"",IF(AD285="","",IF(AD285&lt;0.5,1,IF(AND(AD285&gt;=0.5,AD285&lt;P$10),2,IF(AD285&gt;=P$10,3)))),"")</f>
        <v/>
      </c>
      <c r="AF285" s="287" t="str">
        <f aca="false">IF(B285 &lt;&gt; "",IFERROR(IF(AVERAGE(AB285,AD285)&gt;=P$10,"Y","N"),""),"")</f>
        <v/>
      </c>
      <c r="AG285" s="194" t="str">
        <f aca="false">IF(B285 &lt;&gt; "", IFERROR(IF(C$16 = "PRELIM", SUMIF('Database (LECTURE-RES-PRAC)'!D$14:AG$14, "CLO5", 'Database (LECTURE-RES-PRAC)'!D282:AG282) / 'Grade computation'!F$8, IF(C$16 = "MIDTERM", SUMIF('Database (LECTURE-RES-PRAC)'!AJ$14:BM$14, "CLO5", 'Database (LECTURE-RES-PRAC)'!AJ282:BM282) / 'Grade computation'!G$8, IF(C$16 = "FINAL", SUMIF('Database (LECTURE-RES-PRAC)'!BP$14:CS$14, "CLO5", 'Database (LECTURE-RES-PRAC)'!BP282:CS282) / 'Grade computation'!H$8,""))),""),"")</f>
        <v/>
      </c>
      <c r="AH285" s="286" t="str">
        <f aca="false">IF(B285&lt;&gt;"",IF(AG285="","",IF(AG285&lt;0.5,1,IF(AND(AG285&gt;=0.5,AG285&lt;P$10),2,IF(AG285&gt;=P$10,3)))),"")</f>
        <v/>
      </c>
      <c r="AI285" s="194" t="str">
        <f aca="false">IF(B285 &lt;&gt; "",IF(AND('PRINTABLE (per grading)'!H$16="EXAM", 'PRINTABLE (per grading)'!B$13="Prelim"), IF(ISERROR(SUMIF('Exam (LECTURE ONLY)'!D$20:M$20, "CLO5", 'Exam (LECTURE ONLY)'!D287:M287) / 'Exam (LECTURE ONLY)'!AL$10), "", SUMIF('Exam (LECTURE ONLY)'!D$20:M$20, "CLO5", 'Exam (LECTURE ONLY)'!D287:M287) /'Exam (LECTURE ONLY)'!AL$10),
IF(AND('PRINTABLE (per grading)'!H$16="EXAM", 'PRINTABLE (per grading)'!B$13="Midterm"), IF(ISERROR(SUMIF('Exam (LECTURE ONLY)'!O$20:X$20, "CLO5", 'Exam (LECTURE ONLY)'!O287:X287) / 'Exam (LECTURE ONLY)'!AM$10), "", SUMIF('Exam (LECTURE ONLY)'!O$20:X$20, "CLO5", 'Exam (LECTURE ONLY)'!O287:X287) / 'Exam (LECTURE ONLY)'!AM$10),
IF(AND('PRINTABLE (per grading)'!H$16="EXAM", 'PRINTABLE (per grading)'!B$13="Final"), IF(ISERROR(SUMIF('Exam (LECTURE ONLY)'!Z$20:AI$20, "CLO5", 'Exam (LECTURE ONLY)'!Z287:AI287) / 'Exam (LECTURE ONLY)'!AN$10), "", SUMIF('Exam (LECTURE ONLY)'!Z$20:AI$20, "CLO5", 'Exam (LECTURE ONLY)'!Z287:AI287) / 'Exam (LECTURE ONLY)'!AN$10),
IF(AND('PRINTABLE (per grading)'!H$16="OUTPUT", 'PRINTABLE (per grading)'!B$13="Prelim"), IF(ISERROR(SUMIF(OUTPUT!C$20:M$20, "CLO5", OUTPUT!C287:M287) / OUTPUT!AL$10), "", SUMIF(OUTPUT!C$20:M$20, "CLO5", OUTPUT!C287:M287) / OUTPUT!AL$10),
IF(AND('PRINTABLE (per grading)'!H$16="OUTPUT", 'PRINTABLE (per grading)'!B$13="Midterm"), IF(ISERROR(SUMIF(OUTPUT!O$20:Y$20, "CLO5", OUTPUT!O287:Y287) / OUTPUT!AM$10), "", SUMIF(OUTPUT!O$20:Y$20, "CLO5", OUTPUT!O287:Y287) / OUTPUT!AM$10),
IF(AND('PRINTABLE (per grading)'!H$16="OUTPUT", 'PRINTABLE (per grading)'!B$13="Final"), IF(ISERROR(SUMIF(OUTPUT!AA$20:AI$20, "CLO5", OUTPUT!AA287:AI287) / OUTPUT!AN$10), "", SUMIF(OUTPUT!AA$20:AI$20, "CLO5", OUTPUT!AA287:AI287) / OUTPUT!AN$10),
"")))))),"")</f>
        <v/>
      </c>
      <c r="AJ285" s="286" t="str">
        <f aca="false">IF(B285&lt;&gt;"",IF(AI285="","",IF(AI285&lt;0.5,1,IF(AND(AI285&gt;=0.5,AI285&lt;P$10),2,IF(AI285&gt;=P$10,3)))),"")</f>
        <v/>
      </c>
      <c r="AK285" s="287" t="str">
        <f aca="false">IF(B285 &lt;&gt; "",IFERROR(IF(AVERAGE(AG285,AI285)&gt;=P$10,"Y","N"),""),"")</f>
        <v/>
      </c>
      <c r="AL285" s="194" t="str">
        <f aca="false">IF(B285 &lt;&gt; "", IFERROR(IF(C$16 = "PRELIM", SUMIF('Database (LECTURE-RES-PRAC)'!D$14:AG$14, "CLO6", 'Database (LECTURE-RES-PRAC)'!D282:AG282) / 'Grade computation'!F$9, IF(C$16 = "MIDTERM", SUMIF('Database (LECTURE-RES-PRAC)'!AJ$14:BM$14, "CLO6", 'Database (LECTURE-RES-PRAC)'!AJ282:BM282) / 'Grade computation'!G$9, IF(C$16 = "FINAL", SUMIF('Database (LECTURE-RES-PRAC)'!BP$14:CS$14, "CLO6", 'Database (LECTURE-RES-PRAC)'!BP282:CS282) / 'Grade computation'!H$9,""))),""),"")</f>
        <v/>
      </c>
      <c r="AM285" s="286" t="str">
        <f aca="false">IF(B285&lt;&gt;"",IF(AL285="","",IF(AL285&lt;0.5,1,IF(AND(AL285&gt;=0.5,AL285&lt;P$10),2,IF(AL285&gt;=P$10,3)))),"")</f>
        <v/>
      </c>
      <c r="AN285" s="194" t="str">
        <f aca="false">IF(B285 &lt;&gt; "",IF(AND('PRINTABLE (per grading)'!H$16="EXAM", 'PRINTABLE (per grading)'!B$13="Prelim"), IF(ISERROR(SUMIF('Exam (LECTURE ONLY)'!D$20:M$20, "CLO6", 'Exam (LECTURE ONLY)'!D287:M287) / 'Exam (LECTURE ONLY)'!AL$11), "", SUMIF('Exam (LECTURE ONLY)'!D$20:M$20, "CLO6", 'Exam (LECTURE ONLY)'!D287:M287) /'Exam (LECTURE ONLY)'!AL$11),
IF(AND('PRINTABLE (per grading)'!H$16="EXAM", 'PRINTABLE (per grading)'!B$13="Midterm"), IF(ISERROR(SUMIF('Exam (LECTURE ONLY)'!O$20:X$20, "CLO6", 'Exam (LECTURE ONLY)'!O287:X287) / 'Exam (LECTURE ONLY)'!AM$11), "", SUMIF('Exam (LECTURE ONLY)'!O$20:X$20, "CLO6", 'Exam (LECTURE ONLY)'!O287:X287) / 'Exam (LECTURE ONLY)'!AM$11),
IF(AND('PRINTABLE (per grading)'!H$16="EXAM", 'PRINTABLE (per grading)'!B$13="Final"), IF(ISERROR(SUMIF('Exam (LECTURE ONLY)'!Z$20:AI$20, "CLO6", 'Exam (LECTURE ONLY)'!Z287:AI287) / 'Exam (LECTURE ONLY)'!AN$11), "", SUMIF('Exam (LECTURE ONLY)'!Z$20:AI$20, "CLO6", 'Exam (LECTURE ONLY)'!Z287:AI287) / 'Exam (LECTURE ONLY)'!AN$11),
IF(AND('PRINTABLE (per grading)'!H$16="OUTPUT", 'PRINTABLE (per grading)'!B$13="Prelim"), IF(ISERROR(SUMIF(OUTPUT!C$20:M$20, "CLO6", OUTPUT!C287:M287) / OUTPUT!AL$11), "", SUMIF(OUTPUT!C$20:M$20, "CLO6", OUTPUT!C287:M287) / OUTPUT!AL$11),
IF(AND('PRINTABLE (per grading)'!H$16="OUTPUT", 'PRINTABLE (per grading)'!B$13="Midterm"), IF(ISERROR(SUMIF(OUTPUT!O$20:Y$20, "CLO6", OUTPUT!O287:Y287) / OUTPUT!AM$11), "", SUMIF(OUTPUT!O$20:Y$20, "CLO6", OUTPUT!O287:Y287) / OUTPUT!AM$11),
IF(AND('PRINTABLE (per grading)'!H$16="OUTPUT", 'PRINTABLE (per grading)'!B$13="Final"), IF(ISERROR(SUMIF(OUTPUT!AA$20:AI$20, "CLO6", OUTPUT!AA287:AI287) / OUTPUT!AN$11), "", SUMIF(OUTPUT!AA$20:AI$20, "CLO6", OUTPUT!AA287:AI287) / OUTPUT!AN$11),
"")))))),"")</f>
        <v/>
      </c>
      <c r="AO285" s="286" t="str">
        <f aca="false">IF(B285&lt;&gt;"",IF(AN285="","",IF(AN285&lt;0.5,1,IF(AND(AN285&gt;=0.5,AN285&lt;P$10),2,IF(AN285&gt;=P$10,3)))),"")</f>
        <v/>
      </c>
      <c r="AP285" s="287" t="str">
        <f aca="false">IF(B285 &lt;&gt; "",IFERROR(IF(AVERAGE(AL285,AN285)&gt;=P$10,"Y","N"),""),"")</f>
        <v/>
      </c>
      <c r="AQ285" s="194" t="str">
        <f aca="false">IF(B285 &lt;&gt; "", IFERROR(IF(C$16 = "PRELIM", SUMIF('Database (LECTURE-RES-PRAC)'!D$14:AG$14, "CLO7", 'Database (LECTURE-RES-PRAC)'!D282:AG282) / 'Grade computation'!F$10, IF(C$16 = "MIDTERM", SUMIF('Database (LECTURE-RES-PRAC)'!AJ$14:BM$14, "CLO7", 'Database (LECTURE-RES-PRAC)'!AJ282:BM282) / 'Grade computation'!G$10, IF(C$16 = "FINAL", SUMIF('Database (LECTURE-RES-PRAC)'!BP$14:CS$14, "CLO7", 'Database (LECTURE-RES-PRAC)'!BP282:CS282) / 'Grade computation'!H$10,""))),""),"")</f>
        <v/>
      </c>
      <c r="AR285" s="286" t="str">
        <f aca="false">IF(B285&lt;&gt;"",IF(AQ285="","",IF(AQ285&lt;0.5,1,IF(AND(AQ285&gt;=0.5,AQ285&lt;P$10),2,IF(AQ285&gt;=P$10,3)))),"")</f>
        <v/>
      </c>
      <c r="AS285" s="194" t="str">
        <f aca="false">IF(B285 &lt;&gt; "",IF(AND('PRINTABLE (per grading)'!H$16="EXAM", 'PRINTABLE (per grading)'!B$13="Prelim"), IF(ISERROR(SUMIF('Exam (LECTURE ONLY)'!D$20:M$20, "CLO7", 'Exam (LECTURE ONLY)'!D287:M287) / 'Exam (LECTURE ONLY)'!AL$12), "", SUMIF('Exam (LECTURE ONLY)'!D$20:M$20, "CLO7", 'Exam (LECTURE ONLY)'!D287:M287) /'Exam (LECTURE ONLY)'!AL$12),
IF(AND('PRINTABLE (per grading)'!H$16="EXAM", 'PRINTABLE (per grading)'!B$13="Midterm"), IF(ISERROR(SUMIF('Exam (LECTURE ONLY)'!O$20:X$20, "CLO7", 'Exam (LECTURE ONLY)'!O287:X287) / 'Exam (LECTURE ONLY)'!AM$12), "", SUMIF('Exam (LECTURE ONLY)'!O$20:X$20, "CLO7", 'Exam (LECTURE ONLY)'!O287:X287) / 'Exam (LECTURE ONLY)'!AM$12),
IF(AND('PRINTABLE (per grading)'!H$16="EXAM", 'PRINTABLE (per grading)'!B$13="Final"), IF(ISERROR(SUMIF('Exam (LECTURE ONLY)'!Z$20:AI$20, "CLO7", 'Exam (LECTURE ONLY)'!Z287:AI287) / 'Exam (LECTURE ONLY)'!AN$12), "", SUMIF('Exam (LECTURE ONLY)'!Z$20:AI$20, "CLO7", 'Exam (LECTURE ONLY)'!Z287:AI287) / 'Exam (LECTURE ONLY)'!AN$12),
IF(AND('PRINTABLE (per grading)'!H$16="OUTPUT", 'PRINTABLE (per grading)'!B$13="Prelim"), IF(ISERROR(SUMIF(OUTPUT!C$20:M$20, "CLO7", OUTPUT!C287:M287) / OUTPUT!AL$12), "", SUMIF(OUTPUT!C$20:M$20, "CLO7", OUTPUT!C287:M287) / OUTPUT!AL$12),
IF(AND('PRINTABLE (per grading)'!H$16="OUTPUT", 'PRINTABLE (per grading)'!B$13="Midterm"), IF(ISERROR(SUMIF(OUTPUT!O$20:Y$20, "CLO7", OUTPUT!O287:Y287) / OUTPUT!AM$12), "", SUMIF(OUTPUT!O$20:Y$20, "CLO7", OUTPUT!O287:Y287) / OUTPUT!AM$12),
IF(AND('PRINTABLE (per grading)'!H$16="OUTPUT", 'PRINTABLE (per grading)'!B$13="Final"), IF(ISERROR(SUMIF(OUTPUT!AA$20:AI$20, "CLO7", OUTPUT!AA287:AI287) / OUTPUT!AN$12), "", SUMIF(OUTPUT!AA$20:AI$20, "CLO7", OUTPUT!AA287:AI287) / OUTPUT!AN$12),
"")))))),"")</f>
        <v/>
      </c>
      <c r="AT285" s="286" t="str">
        <f aca="false">IF(B285&lt;&gt;"",IF(AS285="","",IF(AS285&lt;0.5,1,IF(AND(AS285&gt;=0.5,AS285&lt;P$10),2,IF(AS285&gt;=P$10,3)))),"")</f>
        <v/>
      </c>
      <c r="AU285" s="287" t="str">
        <f aca="false">IF(B285 &lt;&gt; "",IFERROR(IF(AVERAGE(AQ285,AS285)&gt;=P$10,"Y","N"),""),"")</f>
        <v/>
      </c>
      <c r="AV285" s="194" t="str">
        <f aca="false">IF(B285 &lt;&gt; "", IFERROR(IF(C$16 = "PRELIM", SUMIF('Database (LECTURE-RES-PRAC)'!D$14:AG$14, "CLO8", 'Database (LECTURE-RES-PRAC)'!D282:AG282) / 'Grade computation'!F$11, IF(C$16 = "MIDTERM", SUMIF('Database (LECTURE-RES-PRAC)'!AJ$14:BM$14, "CLO8", 'Database (LECTURE-RES-PRAC)'!AJ282:BM282) / 'Grade computation'!G$11, IF(C$16 = "FINAL", SUMIF('Database (LECTURE-RES-PRAC)'!BP$14:CS$14, "CLO8", 'Database (LECTURE-RES-PRAC)'!BP282:CS282) / 'Grade computation'!H$11,""))),""),"")</f>
        <v/>
      </c>
      <c r="AW285" s="286" t="str">
        <f aca="false">IF(B285&lt;&gt;"",IF(AV285="","",IF(AV285&lt;0.5,1,IF(AND(AV285&gt;=0.5,AV285&lt;P$10),2,IF(AV285&gt;=P$10,3)))),"")</f>
        <v/>
      </c>
      <c r="AX285" s="194" t="str">
        <f aca="false">IF(B285 &lt;&gt; "",IF(AND('PRINTABLE (per grading)'!H$16="EXAM", 'PRINTABLE (per grading)'!B$13="Prelim"), IF(ISERROR(SUMIF('Exam (LECTURE ONLY)'!D$20:M$20, "CLO8", 'Exam (LECTURE ONLY)'!D287:M287) / 'Exam (LECTURE ONLY)'!AL$13), "", SUMIF('Exam (LECTURE ONLY)'!D$20:M$20, "CLO8", 'Exam (LECTURE ONLY)'!D287:M287) /'Exam (LECTURE ONLY)'!AL$13),
IF(AND('PRINTABLE (per grading)'!H$16="EXAM", 'PRINTABLE (per grading)'!B$13="Midterm"), IF(ISERROR(SUMIF('Exam (LECTURE ONLY)'!O$20:X$20, "CLO8", 'Exam (LECTURE ONLY)'!O287:X287) / 'Exam (LECTURE ONLY)'!AM$13), "", SUMIF('Exam (LECTURE ONLY)'!O$20:X$20, "CLO8", 'Exam (LECTURE ONLY)'!O287:X287) / 'Exam (LECTURE ONLY)'!AM$13),
IF(AND('PRINTABLE (per grading)'!H$16="EXAM", 'PRINTABLE (per grading)'!B$13="Final"), IF(ISERROR(SUMIF('Exam (LECTURE ONLY)'!Z$20:AI$20, "CLO8", 'Exam (LECTURE ONLY)'!Z287:AI287) / 'Exam (LECTURE ONLY)'!AN$13), "", SUMIF('Exam (LECTURE ONLY)'!Z$20:AI$20, "CLO8", 'Exam (LECTURE ONLY)'!Z287:AI287) / 'Exam (LECTURE ONLY)'!AN$13),
IF(AND('PRINTABLE (per grading)'!H$16="OUTPUT", 'PRINTABLE (per grading)'!B$13="Prelim"), IF(ISERROR(SUMIF(OUTPUT!C$20:M$20, "CLO8", OUTPUT!C287:M287) / OUTPUT!AL$13), "", SUMIF(OUTPUT!C$20:M$20, "CLO8", OUTPUT!C287:M287) / OUTPUT!AL$13),
IF(AND('PRINTABLE (per grading)'!H$16="OUTPUT", 'PRINTABLE (per grading)'!B$13="Midterm"), IF(ISERROR(SUMIF(OUTPUT!O$20:Y$20, "CLO8", OUTPUT!O287:Y287) / OUTPUT!AM$13), "", SUMIF(OUTPUT!O$20:Y$20, "CLO8", OUTPUT!O287:Y287) / OUTPUT!AM$13),
IF(AND('PRINTABLE (per grading)'!H$16="OUTPUT", 'PRINTABLE (per grading)'!B$13="Final"), IF(ISERROR(SUMIF(OUTPUT!AA$20:AI$20, "CLO8", OUTPUT!AA287:AI287) / OUTPUT!AN$13), "", SUMIF(OUTPUT!AA$20:AI$20, "CLO8", OUTPUT!AA287:AI287) / OUTPUT!AN$13),
"")))))),"")</f>
        <v/>
      </c>
      <c r="AY285" s="286" t="str">
        <f aca="false">IF(B285&lt;&gt;"",IF(AX285="","",IF(AX285&lt;0.5,1,IF(AND(AX285&gt;=0.5,AX285&lt;P$10),2,IF(AX285&gt;=P$10,3)))),"")</f>
        <v/>
      </c>
      <c r="AZ285" s="287" t="str">
        <f aca="false">IF(B285 &lt;&gt; "",IFERROR(IF(AVERAGE(AV285,AX285)&gt;=P$10,"Y","N"),""),"")</f>
        <v/>
      </c>
      <c r="BA285" s="194" t="str">
        <f aca="false">IF(B285 &lt;&gt; "", IFERROR(IF(C$16 = "PRELIM", SUMIF('Database (LECTURE-RES-PRAC)'!D$14:AG$14, "CLO9", 'Database (LECTURE-RES-PRAC)'!D282:AG282) / 'Grade computation'!F$12, IF(C$16 = "MIDTERM", SUMIF('Database (LECTURE-RES-PRAC)'!AJ$14:BM$14, "CLO9", 'Database (LECTURE-RES-PRAC)'!AJ282:BM282) / 'Grade computation'!G$12, IF(C$16 = "FINAL", SUMIF('Database (LECTURE-RES-PRAC)'!BP$14:CS$14, "CLO9", 'Database (LECTURE-RES-PRAC)'!BP282:CS282) / 'Grade computation'!H$12,""))),""),"")</f>
        <v/>
      </c>
      <c r="BB285" s="286" t="str">
        <f aca="false">IF(B285&lt;&gt;"",IF(BA285="","",IF(BA285&lt;0.5,1,IF(AND(BA285&gt;=0.5,BA285&lt;P$10),2,IF(BA285&gt;=P$10,3)))),"")</f>
        <v/>
      </c>
      <c r="BC285" s="194" t="str">
        <f aca="false">IF(B285 &lt;&gt; "",IF(AND('PRINTABLE (per grading)'!H$16="EXAM", 'PRINTABLE (per grading)'!B$13="Prelim"), IF(ISERROR(SUMIF('Exam (LECTURE ONLY)'!D$20:M$20, "CLO9", 'Exam (LECTURE ONLY)'!D287:M287) / 'Exam (LECTURE ONLY)'!AL$14), "", SUMIF('Exam (LECTURE ONLY)'!D$20:M$20, "CLO9", 'Exam (LECTURE ONLY)'!D287:M287) /'Exam (LECTURE ONLY)'!AL$14),
IF(AND('PRINTABLE (per grading)'!H$16="EXAM", 'PRINTABLE (per grading)'!B$13="Midterm"), IF(ISERROR(SUMIF('Exam (LECTURE ONLY)'!O$20:X$20, "CLO9", 'Exam (LECTURE ONLY)'!O287:X287) / 'Exam (LECTURE ONLY)'!AM$14), "", SUMIF('Exam (LECTURE ONLY)'!O$20:X$20, "CLO9", 'Exam (LECTURE ONLY)'!O287:X287) / 'Exam (LECTURE ONLY)'!AM$14),
IF(AND('PRINTABLE (per grading)'!H$16="EXAM", 'PRINTABLE (per grading)'!B$13="Final"), IF(ISERROR(SUMIF('Exam (LECTURE ONLY)'!Z$20:AI$20, "CLO9", 'Exam (LECTURE ONLY)'!Z287:AI287) / 'Exam (LECTURE ONLY)'!AN$14), "", SUMIF('Exam (LECTURE ONLY)'!Z$20:AI$20, "CLO9", 'Exam (LECTURE ONLY)'!Z287:AI287) / 'Exam (LECTURE ONLY)'!AN$14),
IF(AND('PRINTABLE (per grading)'!H$16="OUTPUT", 'PRINTABLE (per grading)'!B$13="Prelim"), IF(ISERROR(SUMIF(OUTPUT!C$20:M$20, "CLO9", OUTPUT!C287:M287) / OUTPUT!AL$14), "", SUMIF(OUTPUT!C$20:M$20, "CLO9", OUTPUT!C287:M287) / OUTPUT!AL$14),
IF(AND('PRINTABLE (per grading)'!H$16="OUTPUT", 'PRINTABLE (per grading)'!B$13="Midterm"), IF(ISERROR(SUMIF(OUTPUT!O$20:Y$20, "CLO9", OUTPUT!O287:Y287) / OUTPUT!AM$14), "", SUMIF(OUTPUT!O$20:Y$20, "CLO9", OUTPUT!O287:Y287) / OUTPUT!AM$14),
IF(AND('PRINTABLE (per grading)'!H$16="OUTPUT", 'PRINTABLE (per grading)'!B$13="Final"), IF(ISERROR(SUMIF(OUTPUT!AA$20:AI$20, "CLO9", OUTPUT!AA287:AI287) / OUTPUT!AN$14), "", SUMIF(OUTPUT!AA$20:AI$20, "CLO9", OUTPUT!AA287:AI287) / OUTPUT!AN$14),
"")))))),"")</f>
        <v/>
      </c>
      <c r="BD285" s="286" t="str">
        <f aca="false">IF(B285&lt;&gt;"",IF(BC285="","",IF(BC285&lt;0.5,1,IF(AND(BC285&gt;=0.5,BC285&lt;P$10),2,IF(BC285&gt;=P$10,3)))),"")</f>
        <v/>
      </c>
      <c r="BE285" s="287" t="str">
        <f aca="false">IF(B285 &lt;&gt; "",IFERROR(IF(AVERAGE(BA285,BC285)&gt;=P$10,"Y","N"),""),"")</f>
        <v/>
      </c>
      <c r="BF285" s="194" t="str">
        <f aca="false">IF(B285 &lt;&gt; "", IFERROR(IF(C$16 = "PRELIM", SUMIF('Database (LECTURE-RES-PRAC)'!D$14:AG$14, "CLO10", 'Database (LECTURE-RES-PRAC)'!D282:AG282) / 'Grade computation'!F$13, IF(C$16 = "MIDTERM", SUMIF('Database (LECTURE-RES-PRAC)'!AJ$14:BM$14, "CLO10", 'Database (LECTURE-RES-PRAC)'!AJ282:BM282) / 'Grade computation'!G$13, IF(C$16 = "FINAL", SUMIF('Database (LECTURE-RES-PRAC)'!BP$14:CS$14, "CLO10", 'Database (LECTURE-RES-PRAC)'!BP282:CS282) / 'Grade computation'!H$13,""))),""),"")</f>
        <v/>
      </c>
      <c r="BG285" s="286" t="str">
        <f aca="false">IF(B285&lt;&gt;"",IF(BF285="","",IF(BF285&lt;0.5,1,IF(AND(BF285&gt;=0.5,BF285&lt;P$10),2,IF(BF285&gt;=P$10,3)))),"")</f>
        <v/>
      </c>
      <c r="BH285" s="194" t="str">
        <f aca="false">IF(B285 &lt;&gt; "",IF(AND('PRINTABLE (per grading)'!H$16="EXAM", 'PRINTABLE (per grading)'!B$13="Prelim"), IF(ISERROR(SUMIF('Exam (LECTURE ONLY)'!D$20:M$20, "CLO10", 'Exam (LECTURE ONLY)'!D287:M287) / 'Exam (LECTURE ONLY)'!AL$15), "", SUMIF('Exam (LECTURE ONLY)'!D$20:M$20, "CLO10", 'Exam (LECTURE ONLY)'!D287:M287) /'Exam (LECTURE ONLY)'!AL$15),
IF(AND('PRINTABLE (per grading)'!H$16="EXAM", 'PRINTABLE (per grading)'!B$13="Midterm"), IF(ISERROR(SUMIF('Exam (LECTURE ONLY)'!O$20:X$20, "CLO10", 'Exam (LECTURE ONLY)'!O287:X287) / 'Exam (LECTURE ONLY)'!AM$15), "", SUMIF('Exam (LECTURE ONLY)'!O$20:X$20, "CLO10", 'Exam (LECTURE ONLY)'!O287:X287) / 'Exam (LECTURE ONLY)'!AM$15),
IF(AND('PRINTABLE (per grading)'!H$16="EXAM", 'PRINTABLE (per grading)'!B$13="Final"), IF(ISERROR(SUMIF('Exam (LECTURE ONLY)'!Z$20:AI$20, "CLO10", 'Exam (LECTURE ONLY)'!Z287:AI287) / 'Exam (LECTURE ONLY)'!AN$15), "", SUMIF('Exam (LECTURE ONLY)'!Z$20:AI$20, "CLO10", 'Exam (LECTURE ONLY)'!Z287:AI287) / 'Exam (LECTURE ONLY)'!AN$15),
IF(AND('PRINTABLE (per grading)'!H$16="OUTPUT", 'PRINTABLE (per grading)'!B$13="Prelim"), IF(ISERROR(SUMIF(OUTPUT!C$20:M$20, "CLO10", OUTPUT!C287:M287) / OUTPUT!AL$15), "", SUMIF(OUTPUT!C$20:M$20, "CLO10", OUTPUT!C287:M287) / OUTPUT!AL$15),
IF(AND('PRINTABLE (per grading)'!H$16="OUTPUT", 'PRINTABLE (per grading)'!B$13="Midterm"), IF(ISERROR(SUMIF(OUTPUT!O$20:Y$20, "CLO10", OUTPUT!O287:Y287) / OUTPUT!AM$15), "", SUMIF(OUTPUT!O$20:Y$20, "CLO10", OUTPUT!O287:Y287) / OUTPUT!AM$15),
IF(AND('PRINTABLE (per grading)'!H$16="OUTPUT", 'PRINTABLE (per grading)'!B$13="Final"), IF(ISERROR(SUMIF(OUTPUT!AA$20:AI$20, "CLO10", OUTPUT!AA287:AI287) / OUTPUT!AN$15), "", SUMIF(OUTPUT!AA$20:AI$20, "CLO10", OUTPUT!AA287:AI287) / OUTPUT!AN$15),
"")))))),"")</f>
        <v/>
      </c>
      <c r="BI285" s="286" t="str">
        <f aca="false">IF(B285&lt;&gt;"",IF(BH285="","",IF(BH285&lt;0.5,1,IF(AND(BH285&gt;=0.5,BH285&lt;P$10),2,IF(BH285&gt;=P$10,3)))),"")</f>
        <v/>
      </c>
      <c r="BJ285" s="287" t="str">
        <f aca="false">IF(B285 &lt;&gt; "",IFERROR(IF(AVERAGE(BF285,BH285)&gt;=P$10,"Y","N"),""),"")</f>
        <v/>
      </c>
      <c r="BK285" s="8"/>
    </row>
    <row r="286" customFormat="false" ht="19.5" hidden="false" customHeight="true" outlineLevel="0" collapsed="false">
      <c r="A286" s="228" t="str">
        <f aca="false">IF(ISBLANK('Database (LECTURE-RES-PRAC)'!A283),"",'Database (LECTURE-RES-PRAC)'!A283)</f>
        <v/>
      </c>
      <c r="B286" s="229" t="str">
        <f aca="false">IF(ISBLANK('Database (LECTURE-RES-PRAC)'!B283),"",'Database (LECTURE-RES-PRAC)'!B283)</f>
        <v/>
      </c>
      <c r="C286" s="230" t="str">
        <f aca="false">IF(B286&lt;&gt;"",IF(C$16="PRELIM",'Grade computation'!C286, IF(C$16="MIDTERM",'Grade computation'!K286, IF(C$16="FINAL",'Grade computation'!S286,""))),"")</f>
        <v/>
      </c>
      <c r="D286" s="231" t="str">
        <f aca="false">IF(B286&lt;&gt;"",IFERROR(IF(B$11="80-20", (((C286/C$19)*X$6)+X$7)*D$18, IF(B$11="60-40", (((C286/C$19)*Y$6)+Y$7)*D$18, 0)),0),"")</f>
        <v/>
      </c>
      <c r="E286" s="230" t="str">
        <f aca="false">IF(B286&lt;&gt;"", IF(C$16="PRELIM",'Grade computation'!E286, IF(C$16="MIDTERM",'Grade computation'!M286, IF(C$16="FINAL",'Grade computation'!U286,""))),"")</f>
        <v/>
      </c>
      <c r="F286" s="232" t="str">
        <f aca="false">IF(B286&lt;&gt;"",IFERROR(IF(B$11="80-20", (((E286/E$19)*X$6)+X$7)*F$18, IF(B$11="60-40", (((E286/E$19)*Y$6)+Y$7)*F$18, 0)),0),"")</f>
        <v/>
      </c>
      <c r="G286" s="233" t="str">
        <f aca="false">IF(B286&lt;&gt;"",IFERROR((D286+F286),0),"")</f>
        <v/>
      </c>
      <c r="H286" s="234" t="str">
        <f aca="false">IF(B286&lt;&gt;"",IF(C$16="PRELIM", 'Grade computation'!H286, IF(C$16="MIDTERM", 'Grade computation'!P286, IF(C$16="FINAL",'Grade computation'!X286, ""))),"")</f>
        <v/>
      </c>
      <c r="I286" s="233" t="str">
        <f aca="false">IF(B286&lt;&gt;"",IFERROR(IF(B$11="80-20", (((H286/H$19)*X$6)+X$7)*I$19, IF(B$11="60-40", (((H286/H$19)*Y$6)+Y$7)*I$19, 0)),0),"")</f>
        <v/>
      </c>
      <c r="J286" s="237" t="str">
        <f aca="false">IFERROR((G286+I286),"")</f>
        <v/>
      </c>
      <c r="K286" s="183" t="str">
        <f aca="false">IFERROR(IF(J286="","",IF(J286&gt;=75,"PASSED","FAILED")),"")</f>
        <v/>
      </c>
      <c r="L286" s="183"/>
      <c r="M286" s="194" t="str">
        <f aca="false">IF(B286 &lt;&gt; "", IFERROR(IF(C$16 = "PRELIM", SUMIF('Database (LECTURE-RES-PRAC)'!D$14:AG$14, "CLO1", 'Database (LECTURE-RES-PRAC)'!D283:AG283) / 'Grade computation'!F$4, IF(C$16 = "MIDTERM", SUMIF('Database (LECTURE-RES-PRAC)'!AJ$14:BM$14, "CLO1", 'Database (LECTURE-RES-PRAC)'!AJ283:BM283) / 'Grade computation'!G$4, IF(C$16 = "FINAL", SUMIF('Database (LECTURE-RES-PRAC)'!BP$14:CS$14, "CLO1", 'Database (LECTURE-RES-PRAC)'!BP283:CS283) / 'Grade computation'!H$4,""))),""),"")</f>
        <v/>
      </c>
      <c r="N286" s="286" t="str">
        <f aca="false">IF(B286&lt;&gt;"",IF(M286="","",IF(M286&lt;0.5,1,IF(AND(M286&gt;=0.5,M286&lt;P$10),2,IF(M286&gt;=P$10,3)))),"")</f>
        <v/>
      </c>
      <c r="O286" s="194" t="str">
        <f aca="false">IF(B286 &lt;&gt; "",IF(AND('PRINTABLE (per grading)'!H$16="EXAM", 'PRINTABLE (per grading)'!B$13="Prelim"), IF(ISERROR(SUMIF('Exam (LECTURE ONLY)'!D$20:M$20, "CLO1", 'Exam (LECTURE ONLY)'!D288:M288) / 'Exam (LECTURE ONLY)'!AL$6), "", SUMIF('Exam (LECTURE ONLY)'!D$20:M$20, "CLO1", 'Exam (LECTURE ONLY)'!D288:M288) /'Exam (LECTURE ONLY)'!AL$6),
IF(AND('PRINTABLE (per grading)'!H$16="EXAM", 'PRINTABLE (per grading)'!B$13="Midterm"), IF(ISERROR(SUMIF('Exam (LECTURE ONLY)'!O$20:X$20, "CLO1", 'Exam (LECTURE ONLY)'!O288:X288) / 'Exam (LECTURE ONLY)'!AM$6), "", SUMIF('Exam (LECTURE ONLY)'!O$20:X$20, "CLO1", 'Exam (LECTURE ONLY)'!O288:X288) / 'Exam (LECTURE ONLY)'!AM$6),
IF(AND('PRINTABLE (per grading)'!H$16="EXAM", 'PRINTABLE (per grading)'!B$13="Final"), IF(ISERROR(SUMIF('Exam (LECTURE ONLY)'!Z$20:AI$20, "CLO1", 'Exam (LECTURE ONLY)'!Z288:AI288) / 'Exam (LECTURE ONLY)'!AN$6), "", SUMIF('Exam (LECTURE ONLY)'!Z$20:AI$20, "CLO1", 'Exam (LECTURE ONLY)'!Z288:AI288) / 'Exam (LECTURE ONLY)'!AN$6),
IF(AND('PRINTABLE (per grading)'!H$16="OUTPUT", 'PRINTABLE (per grading)'!B$13="Prelim"), IF(ISERROR(SUMIF(OUTPUT!C$20:M$20, "CLO1", OUTPUT!C288:M288) / OUTPUT!AL$6), "", SUMIF(OUTPUT!C$20:M$20, "CLO1", OUTPUT!C288:M288) / OUTPUT!AL$6),
IF(AND('PRINTABLE (per grading)'!H$16="OUTPUT", 'PRINTABLE (per grading)'!B$13="Midterm"), IF(ISERROR(SUMIF(OUTPUT!O$20:Y$20, "CLO1", OUTPUT!O288:Y288) / OUTPUT!AM$6), "", SUMIF(OUTPUT!O$20:Y$20, "CLO1", OUTPUT!O288:Y288) / OUTPUT!AM$6),
IF(AND('PRINTABLE (per grading)'!H$16="OUTPUT", 'PRINTABLE (per grading)'!B$13="Final"), IF(ISERROR(SUMIF(OUTPUT!AA$20:AI$20, "CLO1", OUTPUT!AA288:AI288) / OUTPUT!AN$6), "", SUMIF(OUTPUT!AA$20:AI$20, "CLO1", OUTPUT!AA288:AI288) / OUTPUT!AN$6),
"")))))),"")</f>
        <v/>
      </c>
      <c r="P286" s="286" t="str">
        <f aca="false">IF(B286&lt;&gt;"",IF(O286="","",IF(O286&lt;0.5,1,IF(AND(O286&gt;=0.5,O286&lt;P$10),2,IF(O286&gt;=P$10,3)))),"")</f>
        <v/>
      </c>
      <c r="Q286" s="287" t="str">
        <f aca="false">IF(B286 &lt;&gt; "",IFERROR(IF(AVERAGE(M286,O286)&gt;=P$10,"Y","N"),""),"")</f>
        <v/>
      </c>
      <c r="R286" s="194" t="str">
        <f aca="false">IF(B286 &lt;&gt; "", IFERROR(IF(C$16 = "PRELIM", SUMIF('Database (LECTURE-RES-PRAC)'!D$14:AG$14, "CLO2", 'Database (LECTURE-RES-PRAC)'!D283:AG283) / 'Grade computation'!F$5, IF(C$16 = "MIDTERM", SUMIF('Database (LECTURE-RES-PRAC)'!AJ$14:BM$14, "CLO2", 'Database (LECTURE-RES-PRAC)'!AJ283:BM283) / 'Grade computation'!G$5, IF(C$16 = "FINAL", SUMIF('Database (LECTURE-RES-PRAC)'!BP$14:CS$14, "CLO2", 'Database (LECTURE-RES-PRAC)'!BP283:CS283) / 'Grade computation'!H$5,""))),""),"")</f>
        <v/>
      </c>
      <c r="S286" s="286" t="str">
        <f aca="false">IF(B286&lt;&gt;"",IF(R286="","",IF(R286&lt;0.5,1,IF(AND(R286&gt;=0.5,R286&lt;P$10),2,IF(R286&gt;=P$10,3)))),"")</f>
        <v/>
      </c>
      <c r="T286" s="194" t="str">
        <f aca="false">IF(B286 &lt;&gt; "",IF(AND('PRINTABLE (per grading)'!H$16="EXAM", 'PRINTABLE (per grading)'!B$13="Prelim"), IF(ISERROR(SUMIF('Exam (LECTURE ONLY)'!D$20:M$20, "CLO2", 'Exam (LECTURE ONLY)'!D288:M288) / 'Exam (LECTURE ONLY)'!AL$7), "", SUMIF('Exam (LECTURE ONLY)'!D$20:M$20, "CLO2", 'Exam (LECTURE ONLY)'!D288:M288) /'Exam (LECTURE ONLY)'!AL$7),
IF(AND('PRINTABLE (per grading)'!H$16="EXAM", 'PRINTABLE (per grading)'!B$13="Midterm"), IF(ISERROR(SUMIF('Exam (LECTURE ONLY)'!O$20:X$20, "CLO2", 'Exam (LECTURE ONLY)'!O288:X288) / 'Exam (LECTURE ONLY)'!AM$7), "", SUMIF('Exam (LECTURE ONLY)'!O$20:X$20, "CLO2", 'Exam (LECTURE ONLY)'!O288:X288) / 'Exam (LECTURE ONLY)'!AM$7),
IF(AND('PRINTABLE (per grading)'!H$16="EXAM", 'PRINTABLE (per grading)'!B$13="Final"), IF(ISERROR(SUMIF('Exam (LECTURE ONLY)'!Z$20:AI$20, "CLO2", 'Exam (LECTURE ONLY)'!Z288:AI288) / 'Exam (LECTURE ONLY)'!AN$7), "", SUMIF('Exam (LECTURE ONLY)'!Z$20:AI$20, "CLO2", 'Exam (LECTURE ONLY)'!Z288:AI288) / 'Exam (LECTURE ONLY)'!AN$7),
IF(AND('PRINTABLE (per grading)'!H$16="OUTPUT", 'PRINTABLE (per grading)'!B$13="Prelim"), IF(ISERROR(SUMIF(OUTPUT!C$20:M$20, "CLO2", OUTPUT!C288:M288) / OUTPUT!AL$7), "", SUMIF(OUTPUT!C$20:M$20, "CLO2", OUTPUT!C288:M288) / OUTPUT!AL$7),
IF(AND('PRINTABLE (per grading)'!H$16="OUTPUT", 'PRINTABLE (per grading)'!B$13="Midterm"), IF(ISERROR(SUMIF(OUTPUT!O$20:Y$20, "CLO2", OUTPUT!O288:Y288) / OUTPUT!AM$7), "", SUMIF(OUTPUT!O$20:Y$20, "CLO2", OUTPUT!O288:Y288) / OUTPUT!AM$7),
IF(AND('PRINTABLE (per grading)'!H$16="OUTPUT", 'PRINTABLE (per grading)'!B$13="Final"), IF(ISERROR(SUMIF(OUTPUT!AA$20:AI$20, "CLO2", OUTPUT!AA288:AI288) / OUTPUT!AN$7), "", SUMIF(OUTPUT!AA$20:AI$20, "CLO2", OUTPUT!AA288:AI288) / OUTPUT!AN$7),
"")))))),"")</f>
        <v/>
      </c>
      <c r="U286" s="286" t="str">
        <f aca="false">IF(B286&lt;&gt;"",IF(T286="","",IF(T286&lt;0.5,1,IF(AND(T286&gt;=0.5,T286&lt;P$10),2,IF(T286&gt;=P$10,3)))),"")</f>
        <v/>
      </c>
      <c r="V286" s="287" t="str">
        <f aca="false">IF(B286 &lt;&gt; "",IFERROR(IF(AVERAGE(R286,T286)&gt;=P$10,"Y","N"),""),"")</f>
        <v/>
      </c>
      <c r="W286" s="194" t="str">
        <f aca="false">IF(B286 &lt;&gt; "", IFERROR(IF(C$16 = "PRELIM", SUMIF('Database (LECTURE-RES-PRAC)'!D$14:AG$14, "CLO3", 'Database (LECTURE-RES-PRAC)'!D283:AG283) / 'Grade computation'!F$6, IF(C$16 = "MIDTERM", SUMIF('Database (LECTURE-RES-PRAC)'!AJ$14:BM$14, "CLO3", 'Database (LECTURE-RES-PRAC)'!AJ283:BM283) / 'Grade computation'!G$6, IF(C$16 = "FINAL", SUMIF('Database (LECTURE-RES-PRAC)'!BP$14:CS$14, "CLO3", 'Database (LECTURE-RES-PRAC)'!BP283:CS283) / 'Grade computation'!H$6,""))),""),"")</f>
        <v/>
      </c>
      <c r="X286" s="286" t="str">
        <f aca="false">IF(B286&lt;&gt;"",IF(W286="","",IF(W286&lt;0.5,1,IF(AND(W286&gt;=0.5,W286&lt;P$10),2,IF(W286&gt;=P$10,3)))),"")</f>
        <v/>
      </c>
      <c r="Y286" s="194" t="str">
        <f aca="false">IF(B286 &lt;&gt; "",IF(AND('PRINTABLE (per grading)'!H$16="EXAM", 'PRINTABLE (per grading)'!B$13="Prelim"), IF(ISERROR(SUMIF('Exam (LECTURE ONLY)'!D$20:M$20, "CLO3", 'Exam (LECTURE ONLY)'!D288:M288) / 'Exam (LECTURE ONLY)'!AL$8), "", SUMIF('Exam (LECTURE ONLY)'!D$20:M$20, "CLO3", 'Exam (LECTURE ONLY)'!D288:M288) /'Exam (LECTURE ONLY)'!AL$8),
IF(AND('PRINTABLE (per grading)'!H$16="EXAM", 'PRINTABLE (per grading)'!B$13="Midterm"), IF(ISERROR(SUMIF('Exam (LECTURE ONLY)'!O$20:X$20, "CLO3", 'Exam (LECTURE ONLY)'!O288:X288) / 'Exam (LECTURE ONLY)'!AM$8), "", SUMIF('Exam (LECTURE ONLY)'!O$20:X$20, "CLO3", 'Exam (LECTURE ONLY)'!O288:X288) / 'Exam (LECTURE ONLY)'!AM$8),
IF(AND('PRINTABLE (per grading)'!H$16="EXAM", 'PRINTABLE (per grading)'!B$13="Final"), IF(ISERROR(SUMIF('Exam (LECTURE ONLY)'!Z$20:AI$20, "CLO3", 'Exam (LECTURE ONLY)'!Z288:AI288) / 'Exam (LECTURE ONLY)'!AN$8), "", SUMIF('Exam (LECTURE ONLY)'!Z$20:AI$20, "CLO3", 'Exam (LECTURE ONLY)'!Z288:AI288) / 'Exam (LECTURE ONLY)'!AN$8),
IF(AND('PRINTABLE (per grading)'!H$16="OUTPUT", 'PRINTABLE (per grading)'!B$13="Prelim"), IF(ISERROR(SUMIF(OUTPUT!C$20:M$20, "CLO3", OUTPUT!C288:M288) / OUTPUT!AL$8), "", SUMIF(OUTPUT!C$20:M$20, "CLO3", OUTPUT!C288:M288) / OUTPUT!AL$8),
IF(AND('PRINTABLE (per grading)'!H$16="OUTPUT", 'PRINTABLE (per grading)'!B$13="Midterm"), IF(ISERROR(SUMIF(OUTPUT!O$20:Y$20, "CLO3", OUTPUT!O288:Y288) / OUTPUT!AM$8), "", SUMIF(OUTPUT!O$20:Y$20, "CLO3", OUTPUT!O288:Y288) / OUTPUT!AM$8),
IF(AND('PRINTABLE (per grading)'!H$16="OUTPUT", 'PRINTABLE (per grading)'!B$13="Final"), IF(ISERROR(SUMIF(OUTPUT!AA$20:AI$20, "CLO3", OUTPUT!AA288:AI288) / OUTPUT!AN$8), "", SUMIF(OUTPUT!AA$20:AI$20, "CLO3", OUTPUT!AA288:AI288) / OUTPUT!AN$8),
"" )))))),"")</f>
        <v/>
      </c>
      <c r="Z286" s="286" t="str">
        <f aca="false">IF(B286&lt;&gt;"",IF(Y286="","",IF(Y286&lt;0.5,1,IF(AND(Y286&gt;=0.5,Y286&lt;P$10),2,IF(Y286&gt;=P$10,3)))),"")</f>
        <v/>
      </c>
      <c r="AA286" s="287" t="str">
        <f aca="false">IF(B286 &lt;&gt; "",IFERROR(IF(AVERAGE(W286,Y286)&gt;=P$10,"Y","N"),""),"")</f>
        <v/>
      </c>
      <c r="AB286" s="194" t="str">
        <f aca="false">IF(B286 &lt;&gt; "", IFERROR(IF(C$16 = "PRELIM", SUMIF('Database (LECTURE-RES-PRAC)'!D$14:AG$14, "CLO4", 'Database (LECTURE-RES-PRAC)'!D283:AG283) / 'Grade computation'!F$7, IF(C$16 = "MIDTERM", SUMIF('Database (LECTURE-RES-PRAC)'!AJ$14:BM$14, "CLO4", 'Database (LECTURE-RES-PRAC)'!AJ283:BM283) / 'Grade computation'!G$7, IF(C$16 = "FINAL", SUMIF('Database (LECTURE-RES-PRAC)'!BP$14:CS$14, "CLO4", 'Database (LECTURE-RES-PRAC)'!BP283:CS283) / 'Grade computation'!H$7,""))),""),"")</f>
        <v/>
      </c>
      <c r="AC286" s="286" t="str">
        <f aca="false">IF(B286&lt;&gt;"",IF(AB286="","",IF(AB286&lt;0.5,1,IF(AND(AB286&gt;=0.5,AB286&lt;P$10),2,IF(AB286&gt;=P$10,3)))),"")</f>
        <v/>
      </c>
      <c r="AD286" s="194" t="str">
        <f aca="false">IF(B286 &lt;&gt; "",IF(AND('PRINTABLE (per grading)'!H$16="EXAM", 'PRINTABLE (per grading)'!B$13="Prelim"), IF(ISERROR(SUMIF('Exam (LECTURE ONLY)'!D$20:M$20, "CLO4", 'Exam (LECTURE ONLY)'!D288:M288) / 'Exam (LECTURE ONLY)'!AL$9), "", SUMIF('Exam (LECTURE ONLY)'!D$20:M$20, "CLO4", 'Exam (LECTURE ONLY)'!D288:M288) /'Exam (LECTURE ONLY)'!AL$9),
IF(AND('PRINTABLE (per grading)'!H$16="EXAM", 'PRINTABLE (per grading)'!B$13="Midterm"), IF(ISERROR(SUMIF('Exam (LECTURE ONLY)'!O$20:X$20, "CLO4", 'Exam (LECTURE ONLY)'!O288:X288) / 'Exam (LECTURE ONLY)'!AM$9), "", SUMIF('Exam (LECTURE ONLY)'!O$20:X$20, "CLO4", 'Exam (LECTURE ONLY)'!O288:X288) / 'Exam (LECTURE ONLY)'!AM$9),
IF(AND('PRINTABLE (per grading)'!H$16="EXAM", 'PRINTABLE (per grading)'!B$13="Final"), IF(ISERROR(SUMIF('Exam (LECTURE ONLY)'!Z$20:AI$20, "CLO4", 'Exam (LECTURE ONLY)'!Z288:AI288) / 'Exam (LECTURE ONLY)'!AN$9), "", SUMIF('Exam (LECTURE ONLY)'!Z$20:AI$20, "CLO4", 'Exam (LECTURE ONLY)'!Z288:AI288) / 'Exam (LECTURE ONLY)'!AN$9),
IF(AND('PRINTABLE (per grading)'!H$16="OUTPUT", 'PRINTABLE (per grading)'!B$13="Prelim"), IF(ISERROR(SUMIF(OUTPUT!C$20:M$20, "CLO4", OUTPUT!C288:M288) / OUTPUT!AL$9), "", SUMIF(OUTPUT!C$20:M$20, "CLO4", OUTPUT!C288:M288) / OUTPUT!AL$9),
IF(AND('PRINTABLE (per grading)'!H$16="OUTPUT", 'PRINTABLE (per grading)'!B$13="Midterm"), IF(ISERROR(SUMIF(OUTPUT!O$20:Y$20, "CLO4", OUTPUT!O288:Y288) / OUTPUT!AM$9), "", SUMIF(OUTPUT!O$20:Y$20, "CLO4", OUTPUT!O288:Y288) / OUTPUT!AM$9),
IF(AND('PRINTABLE (per grading)'!H$16="OUTPUT", 'PRINTABLE (per grading)'!B$13="Final"), IF(ISERROR(SUMIF(OUTPUT!AA$20:AI$20, "CLO4", OUTPUT!AA288:AI288) / OUTPUT!AN$9), "", SUMIF(OUTPUT!AA$20:AI$20, "CLO4", OUTPUT!AA288:AI288) / OUTPUT!AN$9),
"")))))),"")</f>
        <v/>
      </c>
      <c r="AE286" s="286" t="str">
        <f aca="false">IF(B286&lt;&gt;"",IF(AD286="","",IF(AD286&lt;0.5,1,IF(AND(AD286&gt;=0.5,AD286&lt;P$10),2,IF(AD286&gt;=P$10,3)))),"")</f>
        <v/>
      </c>
      <c r="AF286" s="287" t="str">
        <f aca="false">IF(B286 &lt;&gt; "",IFERROR(IF(AVERAGE(AB286,AD286)&gt;=P$10,"Y","N"),""),"")</f>
        <v/>
      </c>
      <c r="AG286" s="194" t="str">
        <f aca="false">IF(B286 &lt;&gt; "", IFERROR(IF(C$16 = "PRELIM", SUMIF('Database (LECTURE-RES-PRAC)'!D$14:AG$14, "CLO5", 'Database (LECTURE-RES-PRAC)'!D283:AG283) / 'Grade computation'!F$8, IF(C$16 = "MIDTERM", SUMIF('Database (LECTURE-RES-PRAC)'!AJ$14:BM$14, "CLO5", 'Database (LECTURE-RES-PRAC)'!AJ283:BM283) / 'Grade computation'!G$8, IF(C$16 = "FINAL", SUMIF('Database (LECTURE-RES-PRAC)'!BP$14:CS$14, "CLO5", 'Database (LECTURE-RES-PRAC)'!BP283:CS283) / 'Grade computation'!H$8,""))),""),"")</f>
        <v/>
      </c>
      <c r="AH286" s="286" t="str">
        <f aca="false">IF(B286&lt;&gt;"",IF(AG286="","",IF(AG286&lt;0.5,1,IF(AND(AG286&gt;=0.5,AG286&lt;P$10),2,IF(AG286&gt;=P$10,3)))),"")</f>
        <v/>
      </c>
      <c r="AI286" s="194" t="str">
        <f aca="false">IF(B286 &lt;&gt; "",IF(AND('PRINTABLE (per grading)'!H$16="EXAM", 'PRINTABLE (per grading)'!B$13="Prelim"), IF(ISERROR(SUMIF('Exam (LECTURE ONLY)'!D$20:M$20, "CLO5", 'Exam (LECTURE ONLY)'!D288:M288) / 'Exam (LECTURE ONLY)'!AL$10), "", SUMIF('Exam (LECTURE ONLY)'!D$20:M$20, "CLO5", 'Exam (LECTURE ONLY)'!D288:M288) /'Exam (LECTURE ONLY)'!AL$10),
IF(AND('PRINTABLE (per grading)'!H$16="EXAM", 'PRINTABLE (per grading)'!B$13="Midterm"), IF(ISERROR(SUMIF('Exam (LECTURE ONLY)'!O$20:X$20, "CLO5", 'Exam (LECTURE ONLY)'!O288:X288) / 'Exam (LECTURE ONLY)'!AM$10), "", SUMIF('Exam (LECTURE ONLY)'!O$20:X$20, "CLO5", 'Exam (LECTURE ONLY)'!O288:X288) / 'Exam (LECTURE ONLY)'!AM$10),
IF(AND('PRINTABLE (per grading)'!H$16="EXAM", 'PRINTABLE (per grading)'!B$13="Final"), IF(ISERROR(SUMIF('Exam (LECTURE ONLY)'!Z$20:AI$20, "CLO5", 'Exam (LECTURE ONLY)'!Z288:AI288) / 'Exam (LECTURE ONLY)'!AN$10), "", SUMIF('Exam (LECTURE ONLY)'!Z$20:AI$20, "CLO5", 'Exam (LECTURE ONLY)'!Z288:AI288) / 'Exam (LECTURE ONLY)'!AN$10),
IF(AND('PRINTABLE (per grading)'!H$16="OUTPUT", 'PRINTABLE (per grading)'!B$13="Prelim"), IF(ISERROR(SUMIF(OUTPUT!C$20:M$20, "CLO5", OUTPUT!C288:M288) / OUTPUT!AL$10), "", SUMIF(OUTPUT!C$20:M$20, "CLO5", OUTPUT!C288:M288) / OUTPUT!AL$10),
IF(AND('PRINTABLE (per grading)'!H$16="OUTPUT", 'PRINTABLE (per grading)'!B$13="Midterm"), IF(ISERROR(SUMIF(OUTPUT!O$20:Y$20, "CLO5", OUTPUT!O288:Y288) / OUTPUT!AM$10), "", SUMIF(OUTPUT!O$20:Y$20, "CLO5", OUTPUT!O288:Y288) / OUTPUT!AM$10),
IF(AND('PRINTABLE (per grading)'!H$16="OUTPUT", 'PRINTABLE (per grading)'!B$13="Final"), IF(ISERROR(SUMIF(OUTPUT!AA$20:AI$20, "CLO5", OUTPUT!AA288:AI288) / OUTPUT!AN$10), "", SUMIF(OUTPUT!AA$20:AI$20, "CLO5", OUTPUT!AA288:AI288) / OUTPUT!AN$10),
"")))))),"")</f>
        <v/>
      </c>
      <c r="AJ286" s="286" t="str">
        <f aca="false">IF(B286&lt;&gt;"",IF(AI286="","",IF(AI286&lt;0.5,1,IF(AND(AI286&gt;=0.5,AI286&lt;P$10),2,IF(AI286&gt;=P$10,3)))),"")</f>
        <v/>
      </c>
      <c r="AK286" s="287" t="str">
        <f aca="false">IF(B286 &lt;&gt; "",IFERROR(IF(AVERAGE(AG286,AI286)&gt;=P$10,"Y","N"),""),"")</f>
        <v/>
      </c>
      <c r="AL286" s="194" t="str">
        <f aca="false">IF(B286 &lt;&gt; "", IFERROR(IF(C$16 = "PRELIM", SUMIF('Database (LECTURE-RES-PRAC)'!D$14:AG$14, "CLO6", 'Database (LECTURE-RES-PRAC)'!D283:AG283) / 'Grade computation'!F$9, IF(C$16 = "MIDTERM", SUMIF('Database (LECTURE-RES-PRAC)'!AJ$14:BM$14, "CLO6", 'Database (LECTURE-RES-PRAC)'!AJ283:BM283) / 'Grade computation'!G$9, IF(C$16 = "FINAL", SUMIF('Database (LECTURE-RES-PRAC)'!BP$14:CS$14, "CLO6", 'Database (LECTURE-RES-PRAC)'!BP283:CS283) / 'Grade computation'!H$9,""))),""),"")</f>
        <v/>
      </c>
      <c r="AM286" s="286" t="str">
        <f aca="false">IF(B286&lt;&gt;"",IF(AL286="","",IF(AL286&lt;0.5,1,IF(AND(AL286&gt;=0.5,AL286&lt;P$10),2,IF(AL286&gt;=P$10,3)))),"")</f>
        <v/>
      </c>
      <c r="AN286" s="194" t="str">
        <f aca="false">IF(B286 &lt;&gt; "",IF(AND('PRINTABLE (per grading)'!H$16="EXAM", 'PRINTABLE (per grading)'!B$13="Prelim"), IF(ISERROR(SUMIF('Exam (LECTURE ONLY)'!D$20:M$20, "CLO6", 'Exam (LECTURE ONLY)'!D288:M288) / 'Exam (LECTURE ONLY)'!AL$11), "", SUMIF('Exam (LECTURE ONLY)'!D$20:M$20, "CLO6", 'Exam (LECTURE ONLY)'!D288:M288) /'Exam (LECTURE ONLY)'!AL$11),
IF(AND('PRINTABLE (per grading)'!H$16="EXAM", 'PRINTABLE (per grading)'!B$13="Midterm"), IF(ISERROR(SUMIF('Exam (LECTURE ONLY)'!O$20:X$20, "CLO6", 'Exam (LECTURE ONLY)'!O288:X288) / 'Exam (LECTURE ONLY)'!AM$11), "", SUMIF('Exam (LECTURE ONLY)'!O$20:X$20, "CLO6", 'Exam (LECTURE ONLY)'!O288:X288) / 'Exam (LECTURE ONLY)'!AM$11),
IF(AND('PRINTABLE (per grading)'!H$16="EXAM", 'PRINTABLE (per grading)'!B$13="Final"), IF(ISERROR(SUMIF('Exam (LECTURE ONLY)'!Z$20:AI$20, "CLO6", 'Exam (LECTURE ONLY)'!Z288:AI288) / 'Exam (LECTURE ONLY)'!AN$11), "", SUMIF('Exam (LECTURE ONLY)'!Z$20:AI$20, "CLO6", 'Exam (LECTURE ONLY)'!Z288:AI288) / 'Exam (LECTURE ONLY)'!AN$11),
IF(AND('PRINTABLE (per grading)'!H$16="OUTPUT", 'PRINTABLE (per grading)'!B$13="Prelim"), IF(ISERROR(SUMIF(OUTPUT!C$20:M$20, "CLO6", OUTPUT!C288:M288) / OUTPUT!AL$11), "", SUMIF(OUTPUT!C$20:M$20, "CLO6", OUTPUT!C288:M288) / OUTPUT!AL$11),
IF(AND('PRINTABLE (per grading)'!H$16="OUTPUT", 'PRINTABLE (per grading)'!B$13="Midterm"), IF(ISERROR(SUMIF(OUTPUT!O$20:Y$20, "CLO6", OUTPUT!O288:Y288) / OUTPUT!AM$11), "", SUMIF(OUTPUT!O$20:Y$20, "CLO6", OUTPUT!O288:Y288) / OUTPUT!AM$11),
IF(AND('PRINTABLE (per grading)'!H$16="OUTPUT", 'PRINTABLE (per grading)'!B$13="Final"), IF(ISERROR(SUMIF(OUTPUT!AA$20:AI$20, "CLO6", OUTPUT!AA288:AI288) / OUTPUT!AN$11), "", SUMIF(OUTPUT!AA$20:AI$20, "CLO6", OUTPUT!AA288:AI288) / OUTPUT!AN$11),
"")))))),"")</f>
        <v/>
      </c>
      <c r="AO286" s="286" t="str">
        <f aca="false">IF(B286&lt;&gt;"",IF(AN286="","",IF(AN286&lt;0.5,1,IF(AND(AN286&gt;=0.5,AN286&lt;P$10),2,IF(AN286&gt;=P$10,3)))),"")</f>
        <v/>
      </c>
      <c r="AP286" s="287" t="str">
        <f aca="false">IF(B286 &lt;&gt; "",IFERROR(IF(AVERAGE(AL286,AN286)&gt;=P$10,"Y","N"),""),"")</f>
        <v/>
      </c>
      <c r="AQ286" s="194" t="str">
        <f aca="false">IF(B286 &lt;&gt; "", IFERROR(IF(C$16 = "PRELIM", SUMIF('Database (LECTURE-RES-PRAC)'!D$14:AG$14, "CLO7", 'Database (LECTURE-RES-PRAC)'!D283:AG283) / 'Grade computation'!F$10, IF(C$16 = "MIDTERM", SUMIF('Database (LECTURE-RES-PRAC)'!AJ$14:BM$14, "CLO7", 'Database (LECTURE-RES-PRAC)'!AJ283:BM283) / 'Grade computation'!G$10, IF(C$16 = "FINAL", SUMIF('Database (LECTURE-RES-PRAC)'!BP$14:CS$14, "CLO7", 'Database (LECTURE-RES-PRAC)'!BP283:CS283) / 'Grade computation'!H$10,""))),""),"")</f>
        <v/>
      </c>
      <c r="AR286" s="286" t="str">
        <f aca="false">IF(B286&lt;&gt;"",IF(AQ286="","",IF(AQ286&lt;0.5,1,IF(AND(AQ286&gt;=0.5,AQ286&lt;P$10),2,IF(AQ286&gt;=P$10,3)))),"")</f>
        <v/>
      </c>
      <c r="AS286" s="194" t="str">
        <f aca="false">IF(B286 &lt;&gt; "",IF(AND('PRINTABLE (per grading)'!H$16="EXAM", 'PRINTABLE (per grading)'!B$13="Prelim"), IF(ISERROR(SUMIF('Exam (LECTURE ONLY)'!D$20:M$20, "CLO7", 'Exam (LECTURE ONLY)'!D288:M288) / 'Exam (LECTURE ONLY)'!AL$12), "", SUMIF('Exam (LECTURE ONLY)'!D$20:M$20, "CLO7", 'Exam (LECTURE ONLY)'!D288:M288) /'Exam (LECTURE ONLY)'!AL$12),
IF(AND('PRINTABLE (per grading)'!H$16="EXAM", 'PRINTABLE (per grading)'!B$13="Midterm"), IF(ISERROR(SUMIF('Exam (LECTURE ONLY)'!O$20:X$20, "CLO7", 'Exam (LECTURE ONLY)'!O288:X288) / 'Exam (LECTURE ONLY)'!AM$12), "", SUMIF('Exam (LECTURE ONLY)'!O$20:X$20, "CLO7", 'Exam (LECTURE ONLY)'!O288:X288) / 'Exam (LECTURE ONLY)'!AM$12),
IF(AND('PRINTABLE (per grading)'!H$16="EXAM", 'PRINTABLE (per grading)'!B$13="Final"), IF(ISERROR(SUMIF('Exam (LECTURE ONLY)'!Z$20:AI$20, "CLO7", 'Exam (LECTURE ONLY)'!Z288:AI288) / 'Exam (LECTURE ONLY)'!AN$12), "", SUMIF('Exam (LECTURE ONLY)'!Z$20:AI$20, "CLO7", 'Exam (LECTURE ONLY)'!Z288:AI288) / 'Exam (LECTURE ONLY)'!AN$12),
IF(AND('PRINTABLE (per grading)'!H$16="OUTPUT", 'PRINTABLE (per grading)'!B$13="Prelim"), IF(ISERROR(SUMIF(OUTPUT!C$20:M$20, "CLO7", OUTPUT!C288:M288) / OUTPUT!AL$12), "", SUMIF(OUTPUT!C$20:M$20, "CLO7", OUTPUT!C288:M288) / OUTPUT!AL$12),
IF(AND('PRINTABLE (per grading)'!H$16="OUTPUT", 'PRINTABLE (per grading)'!B$13="Midterm"), IF(ISERROR(SUMIF(OUTPUT!O$20:Y$20, "CLO7", OUTPUT!O288:Y288) / OUTPUT!AM$12), "", SUMIF(OUTPUT!O$20:Y$20, "CLO7", OUTPUT!O288:Y288) / OUTPUT!AM$12),
IF(AND('PRINTABLE (per grading)'!H$16="OUTPUT", 'PRINTABLE (per grading)'!B$13="Final"), IF(ISERROR(SUMIF(OUTPUT!AA$20:AI$20, "CLO7", OUTPUT!AA288:AI288) / OUTPUT!AN$12), "", SUMIF(OUTPUT!AA$20:AI$20, "CLO7", OUTPUT!AA288:AI288) / OUTPUT!AN$12),
"")))))),"")</f>
        <v/>
      </c>
      <c r="AT286" s="286" t="str">
        <f aca="false">IF(B286&lt;&gt;"",IF(AS286="","",IF(AS286&lt;0.5,1,IF(AND(AS286&gt;=0.5,AS286&lt;P$10),2,IF(AS286&gt;=P$10,3)))),"")</f>
        <v/>
      </c>
      <c r="AU286" s="287" t="str">
        <f aca="false">IF(B286 &lt;&gt; "",IFERROR(IF(AVERAGE(AQ286,AS286)&gt;=P$10,"Y","N"),""),"")</f>
        <v/>
      </c>
      <c r="AV286" s="194" t="str">
        <f aca="false">IF(B286 &lt;&gt; "", IFERROR(IF(C$16 = "PRELIM", SUMIF('Database (LECTURE-RES-PRAC)'!D$14:AG$14, "CLO8", 'Database (LECTURE-RES-PRAC)'!D283:AG283) / 'Grade computation'!F$11, IF(C$16 = "MIDTERM", SUMIF('Database (LECTURE-RES-PRAC)'!AJ$14:BM$14, "CLO8", 'Database (LECTURE-RES-PRAC)'!AJ283:BM283) / 'Grade computation'!G$11, IF(C$16 = "FINAL", SUMIF('Database (LECTURE-RES-PRAC)'!BP$14:CS$14, "CLO8", 'Database (LECTURE-RES-PRAC)'!BP283:CS283) / 'Grade computation'!H$11,""))),""),"")</f>
        <v/>
      </c>
      <c r="AW286" s="286" t="str">
        <f aca="false">IF(B286&lt;&gt;"",IF(AV286="","",IF(AV286&lt;0.5,1,IF(AND(AV286&gt;=0.5,AV286&lt;P$10),2,IF(AV286&gt;=P$10,3)))),"")</f>
        <v/>
      </c>
      <c r="AX286" s="194" t="str">
        <f aca="false">IF(B286 &lt;&gt; "",IF(AND('PRINTABLE (per grading)'!H$16="EXAM", 'PRINTABLE (per grading)'!B$13="Prelim"), IF(ISERROR(SUMIF('Exam (LECTURE ONLY)'!D$20:M$20, "CLO8", 'Exam (LECTURE ONLY)'!D288:M288) / 'Exam (LECTURE ONLY)'!AL$13), "", SUMIF('Exam (LECTURE ONLY)'!D$20:M$20, "CLO8", 'Exam (LECTURE ONLY)'!D288:M288) /'Exam (LECTURE ONLY)'!AL$13),
IF(AND('PRINTABLE (per grading)'!H$16="EXAM", 'PRINTABLE (per grading)'!B$13="Midterm"), IF(ISERROR(SUMIF('Exam (LECTURE ONLY)'!O$20:X$20, "CLO8", 'Exam (LECTURE ONLY)'!O288:X288) / 'Exam (LECTURE ONLY)'!AM$13), "", SUMIF('Exam (LECTURE ONLY)'!O$20:X$20, "CLO8", 'Exam (LECTURE ONLY)'!O288:X288) / 'Exam (LECTURE ONLY)'!AM$13),
IF(AND('PRINTABLE (per grading)'!H$16="EXAM", 'PRINTABLE (per grading)'!B$13="Final"), IF(ISERROR(SUMIF('Exam (LECTURE ONLY)'!Z$20:AI$20, "CLO8", 'Exam (LECTURE ONLY)'!Z288:AI288) / 'Exam (LECTURE ONLY)'!AN$13), "", SUMIF('Exam (LECTURE ONLY)'!Z$20:AI$20, "CLO8", 'Exam (LECTURE ONLY)'!Z288:AI288) / 'Exam (LECTURE ONLY)'!AN$13),
IF(AND('PRINTABLE (per grading)'!H$16="OUTPUT", 'PRINTABLE (per grading)'!B$13="Prelim"), IF(ISERROR(SUMIF(OUTPUT!C$20:M$20, "CLO8", OUTPUT!C288:M288) / OUTPUT!AL$13), "", SUMIF(OUTPUT!C$20:M$20, "CLO8", OUTPUT!C288:M288) / OUTPUT!AL$13),
IF(AND('PRINTABLE (per grading)'!H$16="OUTPUT", 'PRINTABLE (per grading)'!B$13="Midterm"), IF(ISERROR(SUMIF(OUTPUT!O$20:Y$20, "CLO8", OUTPUT!O288:Y288) / OUTPUT!AM$13), "", SUMIF(OUTPUT!O$20:Y$20, "CLO8", OUTPUT!O288:Y288) / OUTPUT!AM$13),
IF(AND('PRINTABLE (per grading)'!H$16="OUTPUT", 'PRINTABLE (per grading)'!B$13="Final"), IF(ISERROR(SUMIF(OUTPUT!AA$20:AI$20, "CLO8", OUTPUT!AA288:AI288) / OUTPUT!AN$13), "", SUMIF(OUTPUT!AA$20:AI$20, "CLO8", OUTPUT!AA288:AI288) / OUTPUT!AN$13),
"")))))),"")</f>
        <v/>
      </c>
      <c r="AY286" s="286" t="str">
        <f aca="false">IF(B286&lt;&gt;"",IF(AX286="","",IF(AX286&lt;0.5,1,IF(AND(AX286&gt;=0.5,AX286&lt;P$10),2,IF(AX286&gt;=P$10,3)))),"")</f>
        <v/>
      </c>
      <c r="AZ286" s="287" t="str">
        <f aca="false">IF(B286 &lt;&gt; "",IFERROR(IF(AVERAGE(AV286,AX286)&gt;=P$10,"Y","N"),""),"")</f>
        <v/>
      </c>
      <c r="BA286" s="194" t="str">
        <f aca="false">IF(B286 &lt;&gt; "", IFERROR(IF(C$16 = "PRELIM", SUMIF('Database (LECTURE-RES-PRAC)'!D$14:AG$14, "CLO9", 'Database (LECTURE-RES-PRAC)'!D283:AG283) / 'Grade computation'!F$12, IF(C$16 = "MIDTERM", SUMIF('Database (LECTURE-RES-PRAC)'!AJ$14:BM$14, "CLO9", 'Database (LECTURE-RES-PRAC)'!AJ283:BM283) / 'Grade computation'!G$12, IF(C$16 = "FINAL", SUMIF('Database (LECTURE-RES-PRAC)'!BP$14:CS$14, "CLO9", 'Database (LECTURE-RES-PRAC)'!BP283:CS283) / 'Grade computation'!H$12,""))),""),"")</f>
        <v/>
      </c>
      <c r="BB286" s="286" t="str">
        <f aca="false">IF(B286&lt;&gt;"",IF(BA286="","",IF(BA286&lt;0.5,1,IF(AND(BA286&gt;=0.5,BA286&lt;P$10),2,IF(BA286&gt;=P$10,3)))),"")</f>
        <v/>
      </c>
      <c r="BC286" s="194" t="str">
        <f aca="false">IF(B286 &lt;&gt; "",IF(AND('PRINTABLE (per grading)'!H$16="EXAM", 'PRINTABLE (per grading)'!B$13="Prelim"), IF(ISERROR(SUMIF('Exam (LECTURE ONLY)'!D$20:M$20, "CLO9", 'Exam (LECTURE ONLY)'!D288:M288) / 'Exam (LECTURE ONLY)'!AL$14), "", SUMIF('Exam (LECTURE ONLY)'!D$20:M$20, "CLO9", 'Exam (LECTURE ONLY)'!D288:M288) /'Exam (LECTURE ONLY)'!AL$14),
IF(AND('PRINTABLE (per grading)'!H$16="EXAM", 'PRINTABLE (per grading)'!B$13="Midterm"), IF(ISERROR(SUMIF('Exam (LECTURE ONLY)'!O$20:X$20, "CLO9", 'Exam (LECTURE ONLY)'!O288:X288) / 'Exam (LECTURE ONLY)'!AM$14), "", SUMIF('Exam (LECTURE ONLY)'!O$20:X$20, "CLO9", 'Exam (LECTURE ONLY)'!O288:X288) / 'Exam (LECTURE ONLY)'!AM$14),
IF(AND('PRINTABLE (per grading)'!H$16="EXAM", 'PRINTABLE (per grading)'!B$13="Final"), IF(ISERROR(SUMIF('Exam (LECTURE ONLY)'!Z$20:AI$20, "CLO9", 'Exam (LECTURE ONLY)'!Z288:AI288) / 'Exam (LECTURE ONLY)'!AN$14), "", SUMIF('Exam (LECTURE ONLY)'!Z$20:AI$20, "CLO9", 'Exam (LECTURE ONLY)'!Z288:AI288) / 'Exam (LECTURE ONLY)'!AN$14),
IF(AND('PRINTABLE (per grading)'!H$16="OUTPUT", 'PRINTABLE (per grading)'!B$13="Prelim"), IF(ISERROR(SUMIF(OUTPUT!C$20:M$20, "CLO9", OUTPUT!C288:M288) / OUTPUT!AL$14), "", SUMIF(OUTPUT!C$20:M$20, "CLO9", OUTPUT!C288:M288) / OUTPUT!AL$14),
IF(AND('PRINTABLE (per grading)'!H$16="OUTPUT", 'PRINTABLE (per grading)'!B$13="Midterm"), IF(ISERROR(SUMIF(OUTPUT!O$20:Y$20, "CLO9", OUTPUT!O288:Y288) / OUTPUT!AM$14), "", SUMIF(OUTPUT!O$20:Y$20, "CLO9", OUTPUT!O288:Y288) / OUTPUT!AM$14),
IF(AND('PRINTABLE (per grading)'!H$16="OUTPUT", 'PRINTABLE (per grading)'!B$13="Final"), IF(ISERROR(SUMIF(OUTPUT!AA$20:AI$20, "CLO9", OUTPUT!AA288:AI288) / OUTPUT!AN$14), "", SUMIF(OUTPUT!AA$20:AI$20, "CLO9", OUTPUT!AA288:AI288) / OUTPUT!AN$14),
"")))))),"")</f>
        <v/>
      </c>
      <c r="BD286" s="286" t="str">
        <f aca="false">IF(B286&lt;&gt;"",IF(BC286="","",IF(BC286&lt;0.5,1,IF(AND(BC286&gt;=0.5,BC286&lt;P$10),2,IF(BC286&gt;=P$10,3)))),"")</f>
        <v/>
      </c>
      <c r="BE286" s="287" t="str">
        <f aca="false">IF(B286 &lt;&gt; "",IFERROR(IF(AVERAGE(BA286,BC286)&gt;=P$10,"Y","N"),""),"")</f>
        <v/>
      </c>
      <c r="BF286" s="194" t="str">
        <f aca="false">IF(B286 &lt;&gt; "", IFERROR(IF(C$16 = "PRELIM", SUMIF('Database (LECTURE-RES-PRAC)'!D$14:AG$14, "CLO10", 'Database (LECTURE-RES-PRAC)'!D283:AG283) / 'Grade computation'!F$13, IF(C$16 = "MIDTERM", SUMIF('Database (LECTURE-RES-PRAC)'!AJ$14:BM$14, "CLO10", 'Database (LECTURE-RES-PRAC)'!AJ283:BM283) / 'Grade computation'!G$13, IF(C$16 = "FINAL", SUMIF('Database (LECTURE-RES-PRAC)'!BP$14:CS$14, "CLO10", 'Database (LECTURE-RES-PRAC)'!BP283:CS283) / 'Grade computation'!H$13,""))),""),"")</f>
        <v/>
      </c>
      <c r="BG286" s="286" t="str">
        <f aca="false">IF(B286&lt;&gt;"",IF(BF286="","",IF(BF286&lt;0.5,1,IF(AND(BF286&gt;=0.5,BF286&lt;P$10),2,IF(BF286&gt;=P$10,3)))),"")</f>
        <v/>
      </c>
      <c r="BH286" s="194" t="str">
        <f aca="false">IF(B286 &lt;&gt; "",IF(AND('PRINTABLE (per grading)'!H$16="EXAM", 'PRINTABLE (per grading)'!B$13="Prelim"), IF(ISERROR(SUMIF('Exam (LECTURE ONLY)'!D$20:M$20, "CLO10", 'Exam (LECTURE ONLY)'!D288:M288) / 'Exam (LECTURE ONLY)'!AL$15), "", SUMIF('Exam (LECTURE ONLY)'!D$20:M$20, "CLO10", 'Exam (LECTURE ONLY)'!D288:M288) /'Exam (LECTURE ONLY)'!AL$15),
IF(AND('PRINTABLE (per grading)'!H$16="EXAM", 'PRINTABLE (per grading)'!B$13="Midterm"), IF(ISERROR(SUMIF('Exam (LECTURE ONLY)'!O$20:X$20, "CLO10", 'Exam (LECTURE ONLY)'!O288:X288) / 'Exam (LECTURE ONLY)'!AM$15), "", SUMIF('Exam (LECTURE ONLY)'!O$20:X$20, "CLO10", 'Exam (LECTURE ONLY)'!O288:X288) / 'Exam (LECTURE ONLY)'!AM$15),
IF(AND('PRINTABLE (per grading)'!H$16="EXAM", 'PRINTABLE (per grading)'!B$13="Final"), IF(ISERROR(SUMIF('Exam (LECTURE ONLY)'!Z$20:AI$20, "CLO10", 'Exam (LECTURE ONLY)'!Z288:AI288) / 'Exam (LECTURE ONLY)'!AN$15), "", SUMIF('Exam (LECTURE ONLY)'!Z$20:AI$20, "CLO10", 'Exam (LECTURE ONLY)'!Z288:AI288) / 'Exam (LECTURE ONLY)'!AN$15),
IF(AND('PRINTABLE (per grading)'!H$16="OUTPUT", 'PRINTABLE (per grading)'!B$13="Prelim"), IF(ISERROR(SUMIF(OUTPUT!C$20:M$20, "CLO10", OUTPUT!C288:M288) / OUTPUT!AL$15), "", SUMIF(OUTPUT!C$20:M$20, "CLO10", OUTPUT!C288:M288) / OUTPUT!AL$15),
IF(AND('PRINTABLE (per grading)'!H$16="OUTPUT", 'PRINTABLE (per grading)'!B$13="Midterm"), IF(ISERROR(SUMIF(OUTPUT!O$20:Y$20, "CLO10", OUTPUT!O288:Y288) / OUTPUT!AM$15), "", SUMIF(OUTPUT!O$20:Y$20, "CLO10", OUTPUT!O288:Y288) / OUTPUT!AM$15),
IF(AND('PRINTABLE (per grading)'!H$16="OUTPUT", 'PRINTABLE (per grading)'!B$13="Final"), IF(ISERROR(SUMIF(OUTPUT!AA$20:AI$20, "CLO10", OUTPUT!AA288:AI288) / OUTPUT!AN$15), "", SUMIF(OUTPUT!AA$20:AI$20, "CLO10", OUTPUT!AA288:AI288) / OUTPUT!AN$15),
"")))))),"")</f>
        <v/>
      </c>
      <c r="BI286" s="286" t="str">
        <f aca="false">IF(B286&lt;&gt;"",IF(BH286="","",IF(BH286&lt;0.5,1,IF(AND(BH286&gt;=0.5,BH286&lt;P$10),2,IF(BH286&gt;=P$10,3)))),"")</f>
        <v/>
      </c>
      <c r="BJ286" s="287" t="str">
        <f aca="false">IF(B286 &lt;&gt; "",IFERROR(IF(AVERAGE(BF286,BH286)&gt;=P$10,"Y","N"),""),"")</f>
        <v/>
      </c>
      <c r="BK286" s="8"/>
    </row>
    <row r="287" customFormat="false" ht="19.5" hidden="false" customHeight="true" outlineLevel="0" collapsed="false">
      <c r="A287" s="183" t="str">
        <f aca="false">IF(ISBLANK('Database (LECTURE-RES-PRAC)'!A284),"",'Database (LECTURE-RES-PRAC)'!A284)</f>
        <v/>
      </c>
      <c r="B287" s="184" t="str">
        <f aca="false">IF(ISBLANK('Database (LECTURE-RES-PRAC)'!B284),"",'Database (LECTURE-RES-PRAC)'!B284)</f>
        <v/>
      </c>
      <c r="C287" s="230" t="str">
        <f aca="false">IF(B287&lt;&gt;"",IF(C$16="PRELIM",'Grade computation'!C287, IF(C$16="MIDTERM",'Grade computation'!K287, IF(C$16="FINAL",'Grade computation'!S287,""))),"")</f>
        <v/>
      </c>
      <c r="D287" s="231" t="str">
        <f aca="false">IF(B287&lt;&gt;"",IFERROR(IF(B$11="80-20", (((C287/C$19)*X$6)+X$7)*D$18, IF(B$11="60-40", (((C287/C$19)*Y$6)+Y$7)*D$18, 0)),0),"")</f>
        <v/>
      </c>
      <c r="E287" s="230" t="str">
        <f aca="false">IF(B287&lt;&gt;"", IF(C$16="PRELIM",'Grade computation'!E287, IF(C$16="MIDTERM",'Grade computation'!M287, IF(C$16="FINAL",'Grade computation'!U287,""))),"")</f>
        <v/>
      </c>
      <c r="F287" s="232" t="str">
        <f aca="false">IF(B287&lt;&gt;"",IFERROR(IF(B$11="80-20", (((E287/E$19)*X$6)+X$7)*F$18, IF(B$11="60-40", (((E287/E$19)*Y$6)+Y$7)*F$18, 0)),0),"")</f>
        <v/>
      </c>
      <c r="G287" s="233" t="str">
        <f aca="false">IF(B287&lt;&gt;"",IFERROR((D287+F287),0),"")</f>
        <v/>
      </c>
      <c r="H287" s="234" t="str">
        <f aca="false">IF(B287&lt;&gt;"",IF(C$16="PRELIM", 'Grade computation'!H287, IF(C$16="MIDTERM", 'Grade computation'!P287, IF(C$16="FINAL",'Grade computation'!X287, ""))),"")</f>
        <v/>
      </c>
      <c r="I287" s="233" t="str">
        <f aca="false">IF(B287&lt;&gt;"",IFERROR(IF(B$11="80-20", (((H287/H$19)*X$6)+X$7)*I$19, IF(B$11="60-40", (((H287/H$19)*Y$6)+Y$7)*I$19, 0)),0),"")</f>
        <v/>
      </c>
      <c r="J287" s="237" t="str">
        <f aca="false">IFERROR((G287+I287),"")</f>
        <v/>
      </c>
      <c r="K287" s="183" t="str">
        <f aca="false">IFERROR(IF(J287="","",IF(J287&gt;=75,"PASSED","FAILED")),"")</f>
        <v/>
      </c>
      <c r="L287" s="183"/>
      <c r="M287" s="194" t="str">
        <f aca="false">IF(B287 &lt;&gt; "", IFERROR(IF(C$16 = "PRELIM", SUMIF('Database (LECTURE-RES-PRAC)'!D$14:AG$14, "CLO1", 'Database (LECTURE-RES-PRAC)'!D284:AG284) / 'Grade computation'!F$4, IF(C$16 = "MIDTERM", SUMIF('Database (LECTURE-RES-PRAC)'!AJ$14:BM$14, "CLO1", 'Database (LECTURE-RES-PRAC)'!AJ284:BM284) / 'Grade computation'!G$4, IF(C$16 = "FINAL", SUMIF('Database (LECTURE-RES-PRAC)'!BP$14:CS$14, "CLO1", 'Database (LECTURE-RES-PRAC)'!BP284:CS284) / 'Grade computation'!H$4,""))),""),"")</f>
        <v/>
      </c>
      <c r="N287" s="286" t="str">
        <f aca="false">IF(B287&lt;&gt;"",IF(M287="","",IF(M287&lt;0.5,1,IF(AND(M287&gt;=0.5,M287&lt;P$10),2,IF(M287&gt;=P$10,3)))),"")</f>
        <v/>
      </c>
      <c r="O287" s="194" t="str">
        <f aca="false">IF(B287 &lt;&gt; "",IF(AND('PRINTABLE (per grading)'!H$16="EXAM", 'PRINTABLE (per grading)'!B$13="Prelim"), IF(ISERROR(SUMIF('Exam (LECTURE ONLY)'!D$20:M$20, "CLO1", 'Exam (LECTURE ONLY)'!D289:M289) / 'Exam (LECTURE ONLY)'!AL$6), "", SUMIF('Exam (LECTURE ONLY)'!D$20:M$20, "CLO1", 'Exam (LECTURE ONLY)'!D289:M289) /'Exam (LECTURE ONLY)'!AL$6),
IF(AND('PRINTABLE (per grading)'!H$16="EXAM", 'PRINTABLE (per grading)'!B$13="Midterm"), IF(ISERROR(SUMIF('Exam (LECTURE ONLY)'!O$20:X$20, "CLO1", 'Exam (LECTURE ONLY)'!O289:X289) / 'Exam (LECTURE ONLY)'!AM$6), "", SUMIF('Exam (LECTURE ONLY)'!O$20:X$20, "CLO1", 'Exam (LECTURE ONLY)'!O289:X289) / 'Exam (LECTURE ONLY)'!AM$6),
IF(AND('PRINTABLE (per grading)'!H$16="EXAM", 'PRINTABLE (per grading)'!B$13="Final"), IF(ISERROR(SUMIF('Exam (LECTURE ONLY)'!Z$20:AI$20, "CLO1", 'Exam (LECTURE ONLY)'!Z289:AI289) / 'Exam (LECTURE ONLY)'!AN$6), "", SUMIF('Exam (LECTURE ONLY)'!Z$20:AI$20, "CLO1", 'Exam (LECTURE ONLY)'!Z289:AI289) / 'Exam (LECTURE ONLY)'!AN$6),
IF(AND('PRINTABLE (per grading)'!H$16="OUTPUT", 'PRINTABLE (per grading)'!B$13="Prelim"), IF(ISERROR(SUMIF(OUTPUT!C$20:M$20, "CLO1", OUTPUT!C289:M289) / OUTPUT!AL$6), "", SUMIF(OUTPUT!C$20:M$20, "CLO1", OUTPUT!C289:M289) / OUTPUT!AL$6),
IF(AND('PRINTABLE (per grading)'!H$16="OUTPUT", 'PRINTABLE (per grading)'!B$13="Midterm"), IF(ISERROR(SUMIF(OUTPUT!O$20:Y$20, "CLO1", OUTPUT!O289:Y289) / OUTPUT!AM$6), "", SUMIF(OUTPUT!O$20:Y$20, "CLO1", OUTPUT!O289:Y289) / OUTPUT!AM$6),
IF(AND('PRINTABLE (per grading)'!H$16="OUTPUT", 'PRINTABLE (per grading)'!B$13="Final"), IF(ISERROR(SUMIF(OUTPUT!AA$20:AI$20, "CLO1", OUTPUT!AA289:AI289) / OUTPUT!AN$6), "", SUMIF(OUTPUT!AA$20:AI$20, "CLO1", OUTPUT!AA289:AI289) / OUTPUT!AN$6),
"")))))),"")</f>
        <v/>
      </c>
      <c r="P287" s="286" t="str">
        <f aca="false">IF(B287&lt;&gt;"",IF(O287="","",IF(O287&lt;0.5,1,IF(AND(O287&gt;=0.5,O287&lt;P$10),2,IF(O287&gt;=P$10,3)))),"")</f>
        <v/>
      </c>
      <c r="Q287" s="287" t="str">
        <f aca="false">IF(B287 &lt;&gt; "",IFERROR(IF(AVERAGE(M287,O287)&gt;=P$10,"Y","N"),""),"")</f>
        <v/>
      </c>
      <c r="R287" s="194" t="str">
        <f aca="false">IF(B287 &lt;&gt; "", IFERROR(IF(C$16 = "PRELIM", SUMIF('Database (LECTURE-RES-PRAC)'!D$14:AG$14, "CLO2", 'Database (LECTURE-RES-PRAC)'!D284:AG284) / 'Grade computation'!F$5, IF(C$16 = "MIDTERM", SUMIF('Database (LECTURE-RES-PRAC)'!AJ$14:BM$14, "CLO2", 'Database (LECTURE-RES-PRAC)'!AJ284:BM284) / 'Grade computation'!G$5, IF(C$16 = "FINAL", SUMIF('Database (LECTURE-RES-PRAC)'!BP$14:CS$14, "CLO2", 'Database (LECTURE-RES-PRAC)'!BP284:CS284) / 'Grade computation'!H$5,""))),""),"")</f>
        <v/>
      </c>
      <c r="S287" s="286" t="str">
        <f aca="false">IF(B287&lt;&gt;"",IF(R287="","",IF(R287&lt;0.5,1,IF(AND(R287&gt;=0.5,R287&lt;P$10),2,IF(R287&gt;=P$10,3)))),"")</f>
        <v/>
      </c>
      <c r="T287" s="194" t="str">
        <f aca="false">IF(B287 &lt;&gt; "",IF(AND('PRINTABLE (per grading)'!H$16="EXAM", 'PRINTABLE (per grading)'!B$13="Prelim"), IF(ISERROR(SUMIF('Exam (LECTURE ONLY)'!D$20:M$20, "CLO2", 'Exam (LECTURE ONLY)'!D289:M289) / 'Exam (LECTURE ONLY)'!AL$7), "", SUMIF('Exam (LECTURE ONLY)'!D$20:M$20, "CLO2", 'Exam (LECTURE ONLY)'!D289:M289) /'Exam (LECTURE ONLY)'!AL$7),
IF(AND('PRINTABLE (per grading)'!H$16="EXAM", 'PRINTABLE (per grading)'!B$13="Midterm"), IF(ISERROR(SUMIF('Exam (LECTURE ONLY)'!O$20:X$20, "CLO2", 'Exam (LECTURE ONLY)'!O289:X289) / 'Exam (LECTURE ONLY)'!AM$7), "", SUMIF('Exam (LECTURE ONLY)'!O$20:X$20, "CLO2", 'Exam (LECTURE ONLY)'!O289:X289) / 'Exam (LECTURE ONLY)'!AM$7),
IF(AND('PRINTABLE (per grading)'!H$16="EXAM", 'PRINTABLE (per grading)'!B$13="Final"), IF(ISERROR(SUMIF('Exam (LECTURE ONLY)'!Z$20:AI$20, "CLO2", 'Exam (LECTURE ONLY)'!Z289:AI289) / 'Exam (LECTURE ONLY)'!AN$7), "", SUMIF('Exam (LECTURE ONLY)'!Z$20:AI$20, "CLO2", 'Exam (LECTURE ONLY)'!Z289:AI289) / 'Exam (LECTURE ONLY)'!AN$7),
IF(AND('PRINTABLE (per grading)'!H$16="OUTPUT", 'PRINTABLE (per grading)'!B$13="Prelim"), IF(ISERROR(SUMIF(OUTPUT!C$20:M$20, "CLO2", OUTPUT!C289:M289) / OUTPUT!AL$7), "", SUMIF(OUTPUT!C$20:M$20, "CLO2", OUTPUT!C289:M289) / OUTPUT!AL$7),
IF(AND('PRINTABLE (per grading)'!H$16="OUTPUT", 'PRINTABLE (per grading)'!B$13="Midterm"), IF(ISERROR(SUMIF(OUTPUT!O$20:Y$20, "CLO2", OUTPUT!O289:Y289) / OUTPUT!AM$7), "", SUMIF(OUTPUT!O$20:Y$20, "CLO2", OUTPUT!O289:Y289) / OUTPUT!AM$7),
IF(AND('PRINTABLE (per grading)'!H$16="OUTPUT", 'PRINTABLE (per grading)'!B$13="Final"), IF(ISERROR(SUMIF(OUTPUT!AA$20:AI$20, "CLO2", OUTPUT!AA289:AI289) / OUTPUT!AN$7), "", SUMIF(OUTPUT!AA$20:AI$20, "CLO2", OUTPUT!AA289:AI289) / OUTPUT!AN$7),
"")))))),"")</f>
        <v/>
      </c>
      <c r="U287" s="286" t="str">
        <f aca="false">IF(B287&lt;&gt;"",IF(T287="","",IF(T287&lt;0.5,1,IF(AND(T287&gt;=0.5,T287&lt;P$10),2,IF(T287&gt;=P$10,3)))),"")</f>
        <v/>
      </c>
      <c r="V287" s="287" t="str">
        <f aca="false">IF(B287 &lt;&gt; "",IFERROR(IF(AVERAGE(R287,T287)&gt;=P$10,"Y","N"),""),"")</f>
        <v/>
      </c>
      <c r="W287" s="194" t="str">
        <f aca="false">IF(B287 &lt;&gt; "", IFERROR(IF(C$16 = "PRELIM", SUMIF('Database (LECTURE-RES-PRAC)'!D$14:AG$14, "CLO3", 'Database (LECTURE-RES-PRAC)'!D284:AG284) / 'Grade computation'!F$6, IF(C$16 = "MIDTERM", SUMIF('Database (LECTURE-RES-PRAC)'!AJ$14:BM$14, "CLO3", 'Database (LECTURE-RES-PRAC)'!AJ284:BM284) / 'Grade computation'!G$6, IF(C$16 = "FINAL", SUMIF('Database (LECTURE-RES-PRAC)'!BP$14:CS$14, "CLO3", 'Database (LECTURE-RES-PRAC)'!BP284:CS284) / 'Grade computation'!H$6,""))),""),"")</f>
        <v/>
      </c>
      <c r="X287" s="286" t="str">
        <f aca="false">IF(B287&lt;&gt;"",IF(W287="","",IF(W287&lt;0.5,1,IF(AND(W287&gt;=0.5,W287&lt;P$10),2,IF(W287&gt;=P$10,3)))),"")</f>
        <v/>
      </c>
      <c r="Y287" s="194" t="str">
        <f aca="false">IF(B287 &lt;&gt; "",IF(AND('PRINTABLE (per grading)'!H$16="EXAM", 'PRINTABLE (per grading)'!B$13="Prelim"), IF(ISERROR(SUMIF('Exam (LECTURE ONLY)'!D$20:M$20, "CLO3", 'Exam (LECTURE ONLY)'!D289:M289) / 'Exam (LECTURE ONLY)'!AL$8), "", SUMIF('Exam (LECTURE ONLY)'!D$20:M$20, "CLO3", 'Exam (LECTURE ONLY)'!D289:M289) /'Exam (LECTURE ONLY)'!AL$8),
IF(AND('PRINTABLE (per grading)'!H$16="EXAM", 'PRINTABLE (per grading)'!B$13="Midterm"), IF(ISERROR(SUMIF('Exam (LECTURE ONLY)'!O$20:X$20, "CLO3", 'Exam (LECTURE ONLY)'!O289:X289) / 'Exam (LECTURE ONLY)'!AM$8), "", SUMIF('Exam (LECTURE ONLY)'!O$20:X$20, "CLO3", 'Exam (LECTURE ONLY)'!O289:X289) / 'Exam (LECTURE ONLY)'!AM$8),
IF(AND('PRINTABLE (per grading)'!H$16="EXAM", 'PRINTABLE (per grading)'!B$13="Final"), IF(ISERROR(SUMIF('Exam (LECTURE ONLY)'!Z$20:AI$20, "CLO3", 'Exam (LECTURE ONLY)'!Z289:AI289) / 'Exam (LECTURE ONLY)'!AN$8), "", SUMIF('Exam (LECTURE ONLY)'!Z$20:AI$20, "CLO3", 'Exam (LECTURE ONLY)'!Z289:AI289) / 'Exam (LECTURE ONLY)'!AN$8),
IF(AND('PRINTABLE (per grading)'!H$16="OUTPUT", 'PRINTABLE (per grading)'!B$13="Prelim"), IF(ISERROR(SUMIF(OUTPUT!C$20:M$20, "CLO3", OUTPUT!C289:M289) / OUTPUT!AL$8), "", SUMIF(OUTPUT!C$20:M$20, "CLO3", OUTPUT!C289:M289) / OUTPUT!AL$8),
IF(AND('PRINTABLE (per grading)'!H$16="OUTPUT", 'PRINTABLE (per grading)'!B$13="Midterm"), IF(ISERROR(SUMIF(OUTPUT!O$20:Y$20, "CLO3", OUTPUT!O289:Y289) / OUTPUT!AM$8), "", SUMIF(OUTPUT!O$20:Y$20, "CLO3", OUTPUT!O289:Y289) / OUTPUT!AM$8),
IF(AND('PRINTABLE (per grading)'!H$16="OUTPUT", 'PRINTABLE (per grading)'!B$13="Final"), IF(ISERROR(SUMIF(OUTPUT!AA$20:AI$20, "CLO3", OUTPUT!AA289:AI289) / OUTPUT!AN$8), "", SUMIF(OUTPUT!AA$20:AI$20, "CLO3", OUTPUT!AA289:AI289) / OUTPUT!AN$8),
"" )))))),"")</f>
        <v/>
      </c>
      <c r="Z287" s="286" t="str">
        <f aca="false">IF(B287&lt;&gt;"",IF(Y287="","",IF(Y287&lt;0.5,1,IF(AND(Y287&gt;=0.5,Y287&lt;P$10),2,IF(Y287&gt;=P$10,3)))),"")</f>
        <v/>
      </c>
      <c r="AA287" s="287" t="str">
        <f aca="false">IF(B287 &lt;&gt; "",IFERROR(IF(AVERAGE(W287,Y287)&gt;=P$10,"Y","N"),""),"")</f>
        <v/>
      </c>
      <c r="AB287" s="194" t="str">
        <f aca="false">IF(B287 &lt;&gt; "", IFERROR(IF(C$16 = "PRELIM", SUMIF('Database (LECTURE-RES-PRAC)'!D$14:AG$14, "CLO4", 'Database (LECTURE-RES-PRAC)'!D284:AG284) / 'Grade computation'!F$7, IF(C$16 = "MIDTERM", SUMIF('Database (LECTURE-RES-PRAC)'!AJ$14:BM$14, "CLO4", 'Database (LECTURE-RES-PRAC)'!AJ284:BM284) / 'Grade computation'!G$7, IF(C$16 = "FINAL", SUMIF('Database (LECTURE-RES-PRAC)'!BP$14:CS$14, "CLO4", 'Database (LECTURE-RES-PRAC)'!BP284:CS284) / 'Grade computation'!H$7,""))),""),"")</f>
        <v/>
      </c>
      <c r="AC287" s="286" t="str">
        <f aca="false">IF(B287&lt;&gt;"",IF(AB287="","",IF(AB287&lt;0.5,1,IF(AND(AB287&gt;=0.5,AB287&lt;P$10),2,IF(AB287&gt;=P$10,3)))),"")</f>
        <v/>
      </c>
      <c r="AD287" s="194" t="str">
        <f aca="false">IF(B287 &lt;&gt; "",IF(AND('PRINTABLE (per grading)'!H$16="EXAM", 'PRINTABLE (per grading)'!B$13="Prelim"), IF(ISERROR(SUMIF('Exam (LECTURE ONLY)'!D$20:M$20, "CLO4", 'Exam (LECTURE ONLY)'!D289:M289) / 'Exam (LECTURE ONLY)'!AL$9), "", SUMIF('Exam (LECTURE ONLY)'!D$20:M$20, "CLO4", 'Exam (LECTURE ONLY)'!D289:M289) /'Exam (LECTURE ONLY)'!AL$9),
IF(AND('PRINTABLE (per grading)'!H$16="EXAM", 'PRINTABLE (per grading)'!B$13="Midterm"), IF(ISERROR(SUMIF('Exam (LECTURE ONLY)'!O$20:X$20, "CLO4", 'Exam (LECTURE ONLY)'!O289:X289) / 'Exam (LECTURE ONLY)'!AM$9), "", SUMIF('Exam (LECTURE ONLY)'!O$20:X$20, "CLO4", 'Exam (LECTURE ONLY)'!O289:X289) / 'Exam (LECTURE ONLY)'!AM$9),
IF(AND('PRINTABLE (per grading)'!H$16="EXAM", 'PRINTABLE (per grading)'!B$13="Final"), IF(ISERROR(SUMIF('Exam (LECTURE ONLY)'!Z$20:AI$20, "CLO4", 'Exam (LECTURE ONLY)'!Z289:AI289) / 'Exam (LECTURE ONLY)'!AN$9), "", SUMIF('Exam (LECTURE ONLY)'!Z$20:AI$20, "CLO4", 'Exam (LECTURE ONLY)'!Z289:AI289) / 'Exam (LECTURE ONLY)'!AN$9),
IF(AND('PRINTABLE (per grading)'!H$16="OUTPUT", 'PRINTABLE (per grading)'!B$13="Prelim"), IF(ISERROR(SUMIF(OUTPUT!C$20:M$20, "CLO4", OUTPUT!C289:M289) / OUTPUT!AL$9), "", SUMIF(OUTPUT!C$20:M$20, "CLO4", OUTPUT!C289:M289) / OUTPUT!AL$9),
IF(AND('PRINTABLE (per grading)'!H$16="OUTPUT", 'PRINTABLE (per grading)'!B$13="Midterm"), IF(ISERROR(SUMIF(OUTPUT!O$20:Y$20, "CLO4", OUTPUT!O289:Y289) / OUTPUT!AM$9), "", SUMIF(OUTPUT!O$20:Y$20, "CLO4", OUTPUT!O289:Y289) / OUTPUT!AM$9),
IF(AND('PRINTABLE (per grading)'!H$16="OUTPUT", 'PRINTABLE (per grading)'!B$13="Final"), IF(ISERROR(SUMIF(OUTPUT!AA$20:AI$20, "CLO4", OUTPUT!AA289:AI289) / OUTPUT!AN$9), "", SUMIF(OUTPUT!AA$20:AI$20, "CLO4", OUTPUT!AA289:AI289) / OUTPUT!AN$9),
"")))))),"")</f>
        <v/>
      </c>
      <c r="AE287" s="286" t="str">
        <f aca="false">IF(B287&lt;&gt;"",IF(AD287="","",IF(AD287&lt;0.5,1,IF(AND(AD287&gt;=0.5,AD287&lt;P$10),2,IF(AD287&gt;=P$10,3)))),"")</f>
        <v/>
      </c>
      <c r="AF287" s="287" t="str">
        <f aca="false">IF(B287 &lt;&gt; "",IFERROR(IF(AVERAGE(AB287,AD287)&gt;=P$10,"Y","N"),""),"")</f>
        <v/>
      </c>
      <c r="AG287" s="194" t="str">
        <f aca="false">IF(B287 &lt;&gt; "", IFERROR(IF(C$16 = "PRELIM", SUMIF('Database (LECTURE-RES-PRAC)'!D$14:AG$14, "CLO5", 'Database (LECTURE-RES-PRAC)'!D284:AG284) / 'Grade computation'!F$8, IF(C$16 = "MIDTERM", SUMIF('Database (LECTURE-RES-PRAC)'!AJ$14:BM$14, "CLO5", 'Database (LECTURE-RES-PRAC)'!AJ284:BM284) / 'Grade computation'!G$8, IF(C$16 = "FINAL", SUMIF('Database (LECTURE-RES-PRAC)'!BP$14:CS$14, "CLO5", 'Database (LECTURE-RES-PRAC)'!BP284:CS284) / 'Grade computation'!H$8,""))),""),"")</f>
        <v/>
      </c>
      <c r="AH287" s="286" t="str">
        <f aca="false">IF(B287&lt;&gt;"",IF(AG287="","",IF(AG287&lt;0.5,1,IF(AND(AG287&gt;=0.5,AG287&lt;P$10),2,IF(AG287&gt;=P$10,3)))),"")</f>
        <v/>
      </c>
      <c r="AI287" s="194" t="str">
        <f aca="false">IF(B287 &lt;&gt; "",IF(AND('PRINTABLE (per grading)'!H$16="EXAM", 'PRINTABLE (per grading)'!B$13="Prelim"), IF(ISERROR(SUMIF('Exam (LECTURE ONLY)'!D$20:M$20, "CLO5", 'Exam (LECTURE ONLY)'!D289:M289) / 'Exam (LECTURE ONLY)'!AL$10), "", SUMIF('Exam (LECTURE ONLY)'!D$20:M$20, "CLO5", 'Exam (LECTURE ONLY)'!D289:M289) /'Exam (LECTURE ONLY)'!AL$10),
IF(AND('PRINTABLE (per grading)'!H$16="EXAM", 'PRINTABLE (per grading)'!B$13="Midterm"), IF(ISERROR(SUMIF('Exam (LECTURE ONLY)'!O$20:X$20, "CLO5", 'Exam (LECTURE ONLY)'!O289:X289) / 'Exam (LECTURE ONLY)'!AM$10), "", SUMIF('Exam (LECTURE ONLY)'!O$20:X$20, "CLO5", 'Exam (LECTURE ONLY)'!O289:X289) / 'Exam (LECTURE ONLY)'!AM$10),
IF(AND('PRINTABLE (per grading)'!H$16="EXAM", 'PRINTABLE (per grading)'!B$13="Final"), IF(ISERROR(SUMIF('Exam (LECTURE ONLY)'!Z$20:AI$20, "CLO5", 'Exam (LECTURE ONLY)'!Z289:AI289) / 'Exam (LECTURE ONLY)'!AN$10), "", SUMIF('Exam (LECTURE ONLY)'!Z$20:AI$20, "CLO5", 'Exam (LECTURE ONLY)'!Z289:AI289) / 'Exam (LECTURE ONLY)'!AN$10),
IF(AND('PRINTABLE (per grading)'!H$16="OUTPUT", 'PRINTABLE (per grading)'!B$13="Prelim"), IF(ISERROR(SUMIF(OUTPUT!C$20:M$20, "CLO5", OUTPUT!C289:M289) / OUTPUT!AL$10), "", SUMIF(OUTPUT!C$20:M$20, "CLO5", OUTPUT!C289:M289) / OUTPUT!AL$10),
IF(AND('PRINTABLE (per grading)'!H$16="OUTPUT", 'PRINTABLE (per grading)'!B$13="Midterm"), IF(ISERROR(SUMIF(OUTPUT!O$20:Y$20, "CLO5", OUTPUT!O289:Y289) / OUTPUT!AM$10), "", SUMIF(OUTPUT!O$20:Y$20, "CLO5", OUTPUT!O289:Y289) / OUTPUT!AM$10),
IF(AND('PRINTABLE (per grading)'!H$16="OUTPUT", 'PRINTABLE (per grading)'!B$13="Final"), IF(ISERROR(SUMIF(OUTPUT!AA$20:AI$20, "CLO5", OUTPUT!AA289:AI289) / OUTPUT!AN$10), "", SUMIF(OUTPUT!AA$20:AI$20, "CLO5", OUTPUT!AA289:AI289) / OUTPUT!AN$10),
"")))))),"")</f>
        <v/>
      </c>
      <c r="AJ287" s="286" t="str">
        <f aca="false">IF(B287&lt;&gt;"",IF(AI287="","",IF(AI287&lt;0.5,1,IF(AND(AI287&gt;=0.5,AI287&lt;P$10),2,IF(AI287&gt;=P$10,3)))),"")</f>
        <v/>
      </c>
      <c r="AK287" s="287" t="str">
        <f aca="false">IF(B287 &lt;&gt; "",IFERROR(IF(AVERAGE(AG287,AI287)&gt;=P$10,"Y","N"),""),"")</f>
        <v/>
      </c>
      <c r="AL287" s="194" t="str">
        <f aca="false">IF(B287 &lt;&gt; "", IFERROR(IF(C$16 = "PRELIM", SUMIF('Database (LECTURE-RES-PRAC)'!D$14:AG$14, "CLO6", 'Database (LECTURE-RES-PRAC)'!D284:AG284) / 'Grade computation'!F$9, IF(C$16 = "MIDTERM", SUMIF('Database (LECTURE-RES-PRAC)'!AJ$14:BM$14, "CLO6", 'Database (LECTURE-RES-PRAC)'!AJ284:BM284) / 'Grade computation'!G$9, IF(C$16 = "FINAL", SUMIF('Database (LECTURE-RES-PRAC)'!BP$14:CS$14, "CLO6", 'Database (LECTURE-RES-PRAC)'!BP284:CS284) / 'Grade computation'!H$9,""))),""),"")</f>
        <v/>
      </c>
      <c r="AM287" s="286" t="str">
        <f aca="false">IF(B287&lt;&gt;"",IF(AL287="","",IF(AL287&lt;0.5,1,IF(AND(AL287&gt;=0.5,AL287&lt;P$10),2,IF(AL287&gt;=P$10,3)))),"")</f>
        <v/>
      </c>
      <c r="AN287" s="194" t="str">
        <f aca="false">IF(B287 &lt;&gt; "",IF(AND('PRINTABLE (per grading)'!H$16="EXAM", 'PRINTABLE (per grading)'!B$13="Prelim"), IF(ISERROR(SUMIF('Exam (LECTURE ONLY)'!D$20:M$20, "CLO6", 'Exam (LECTURE ONLY)'!D289:M289) / 'Exam (LECTURE ONLY)'!AL$11), "", SUMIF('Exam (LECTURE ONLY)'!D$20:M$20, "CLO6", 'Exam (LECTURE ONLY)'!D289:M289) /'Exam (LECTURE ONLY)'!AL$11),
IF(AND('PRINTABLE (per grading)'!H$16="EXAM", 'PRINTABLE (per grading)'!B$13="Midterm"), IF(ISERROR(SUMIF('Exam (LECTURE ONLY)'!O$20:X$20, "CLO6", 'Exam (LECTURE ONLY)'!O289:X289) / 'Exam (LECTURE ONLY)'!AM$11), "", SUMIF('Exam (LECTURE ONLY)'!O$20:X$20, "CLO6", 'Exam (LECTURE ONLY)'!O289:X289) / 'Exam (LECTURE ONLY)'!AM$11),
IF(AND('PRINTABLE (per grading)'!H$16="EXAM", 'PRINTABLE (per grading)'!B$13="Final"), IF(ISERROR(SUMIF('Exam (LECTURE ONLY)'!Z$20:AI$20, "CLO6", 'Exam (LECTURE ONLY)'!Z289:AI289) / 'Exam (LECTURE ONLY)'!AN$11), "", SUMIF('Exam (LECTURE ONLY)'!Z$20:AI$20, "CLO6", 'Exam (LECTURE ONLY)'!Z289:AI289) / 'Exam (LECTURE ONLY)'!AN$11),
IF(AND('PRINTABLE (per grading)'!H$16="OUTPUT", 'PRINTABLE (per grading)'!B$13="Prelim"), IF(ISERROR(SUMIF(OUTPUT!C$20:M$20, "CLO6", OUTPUT!C289:M289) / OUTPUT!AL$11), "", SUMIF(OUTPUT!C$20:M$20, "CLO6", OUTPUT!C289:M289) / OUTPUT!AL$11),
IF(AND('PRINTABLE (per grading)'!H$16="OUTPUT", 'PRINTABLE (per grading)'!B$13="Midterm"), IF(ISERROR(SUMIF(OUTPUT!O$20:Y$20, "CLO6", OUTPUT!O289:Y289) / OUTPUT!AM$11), "", SUMIF(OUTPUT!O$20:Y$20, "CLO6", OUTPUT!O289:Y289) / OUTPUT!AM$11),
IF(AND('PRINTABLE (per grading)'!H$16="OUTPUT", 'PRINTABLE (per grading)'!B$13="Final"), IF(ISERROR(SUMIF(OUTPUT!AA$20:AI$20, "CLO6", OUTPUT!AA289:AI289) / OUTPUT!AN$11), "", SUMIF(OUTPUT!AA$20:AI$20, "CLO6", OUTPUT!AA289:AI289) / OUTPUT!AN$11),
"")))))),"")</f>
        <v/>
      </c>
      <c r="AO287" s="286" t="str">
        <f aca="false">IF(B287&lt;&gt;"",IF(AN287="","",IF(AN287&lt;0.5,1,IF(AND(AN287&gt;=0.5,AN287&lt;P$10),2,IF(AN287&gt;=P$10,3)))),"")</f>
        <v/>
      </c>
      <c r="AP287" s="287" t="str">
        <f aca="false">IF(B287 &lt;&gt; "",IFERROR(IF(AVERAGE(AL287,AN287)&gt;=P$10,"Y","N"),""),"")</f>
        <v/>
      </c>
      <c r="AQ287" s="194" t="str">
        <f aca="false">IF(B287 &lt;&gt; "", IFERROR(IF(C$16 = "PRELIM", SUMIF('Database (LECTURE-RES-PRAC)'!D$14:AG$14, "CLO7", 'Database (LECTURE-RES-PRAC)'!D284:AG284) / 'Grade computation'!F$10, IF(C$16 = "MIDTERM", SUMIF('Database (LECTURE-RES-PRAC)'!AJ$14:BM$14, "CLO7", 'Database (LECTURE-RES-PRAC)'!AJ284:BM284) / 'Grade computation'!G$10, IF(C$16 = "FINAL", SUMIF('Database (LECTURE-RES-PRAC)'!BP$14:CS$14, "CLO7", 'Database (LECTURE-RES-PRAC)'!BP284:CS284) / 'Grade computation'!H$10,""))),""),"")</f>
        <v/>
      </c>
      <c r="AR287" s="286" t="str">
        <f aca="false">IF(B287&lt;&gt;"",IF(AQ287="","",IF(AQ287&lt;0.5,1,IF(AND(AQ287&gt;=0.5,AQ287&lt;P$10),2,IF(AQ287&gt;=P$10,3)))),"")</f>
        <v/>
      </c>
      <c r="AS287" s="194" t="str">
        <f aca="false">IF(B287 &lt;&gt; "",IF(AND('PRINTABLE (per grading)'!H$16="EXAM", 'PRINTABLE (per grading)'!B$13="Prelim"), IF(ISERROR(SUMIF('Exam (LECTURE ONLY)'!D$20:M$20, "CLO7", 'Exam (LECTURE ONLY)'!D289:M289) / 'Exam (LECTURE ONLY)'!AL$12), "", SUMIF('Exam (LECTURE ONLY)'!D$20:M$20, "CLO7", 'Exam (LECTURE ONLY)'!D289:M289) /'Exam (LECTURE ONLY)'!AL$12),
IF(AND('PRINTABLE (per grading)'!H$16="EXAM", 'PRINTABLE (per grading)'!B$13="Midterm"), IF(ISERROR(SUMIF('Exam (LECTURE ONLY)'!O$20:X$20, "CLO7", 'Exam (LECTURE ONLY)'!O289:X289) / 'Exam (LECTURE ONLY)'!AM$12), "", SUMIF('Exam (LECTURE ONLY)'!O$20:X$20, "CLO7", 'Exam (LECTURE ONLY)'!O289:X289) / 'Exam (LECTURE ONLY)'!AM$12),
IF(AND('PRINTABLE (per grading)'!H$16="EXAM", 'PRINTABLE (per grading)'!B$13="Final"), IF(ISERROR(SUMIF('Exam (LECTURE ONLY)'!Z$20:AI$20, "CLO7", 'Exam (LECTURE ONLY)'!Z289:AI289) / 'Exam (LECTURE ONLY)'!AN$12), "", SUMIF('Exam (LECTURE ONLY)'!Z$20:AI$20, "CLO7", 'Exam (LECTURE ONLY)'!Z289:AI289) / 'Exam (LECTURE ONLY)'!AN$12),
IF(AND('PRINTABLE (per grading)'!H$16="OUTPUT", 'PRINTABLE (per grading)'!B$13="Prelim"), IF(ISERROR(SUMIF(OUTPUT!C$20:M$20, "CLO7", OUTPUT!C289:M289) / OUTPUT!AL$12), "", SUMIF(OUTPUT!C$20:M$20, "CLO7", OUTPUT!C289:M289) / OUTPUT!AL$12),
IF(AND('PRINTABLE (per grading)'!H$16="OUTPUT", 'PRINTABLE (per grading)'!B$13="Midterm"), IF(ISERROR(SUMIF(OUTPUT!O$20:Y$20, "CLO7", OUTPUT!O289:Y289) / OUTPUT!AM$12), "", SUMIF(OUTPUT!O$20:Y$20, "CLO7", OUTPUT!O289:Y289) / OUTPUT!AM$12),
IF(AND('PRINTABLE (per grading)'!H$16="OUTPUT", 'PRINTABLE (per grading)'!B$13="Final"), IF(ISERROR(SUMIF(OUTPUT!AA$20:AI$20, "CLO7", OUTPUT!AA289:AI289) / OUTPUT!AN$12), "", SUMIF(OUTPUT!AA$20:AI$20, "CLO7", OUTPUT!AA289:AI289) / OUTPUT!AN$12),
"")))))),"")</f>
        <v/>
      </c>
      <c r="AT287" s="286" t="str">
        <f aca="false">IF(B287&lt;&gt;"",IF(AS287="","",IF(AS287&lt;0.5,1,IF(AND(AS287&gt;=0.5,AS287&lt;P$10),2,IF(AS287&gt;=P$10,3)))),"")</f>
        <v/>
      </c>
      <c r="AU287" s="287" t="str">
        <f aca="false">IF(B287 &lt;&gt; "",IFERROR(IF(AVERAGE(AQ287,AS287)&gt;=P$10,"Y","N"),""),"")</f>
        <v/>
      </c>
      <c r="AV287" s="194" t="str">
        <f aca="false">IF(B287 &lt;&gt; "", IFERROR(IF(C$16 = "PRELIM", SUMIF('Database (LECTURE-RES-PRAC)'!D$14:AG$14, "CLO8", 'Database (LECTURE-RES-PRAC)'!D284:AG284) / 'Grade computation'!F$11, IF(C$16 = "MIDTERM", SUMIF('Database (LECTURE-RES-PRAC)'!AJ$14:BM$14, "CLO8", 'Database (LECTURE-RES-PRAC)'!AJ284:BM284) / 'Grade computation'!G$11, IF(C$16 = "FINAL", SUMIF('Database (LECTURE-RES-PRAC)'!BP$14:CS$14, "CLO8", 'Database (LECTURE-RES-PRAC)'!BP284:CS284) / 'Grade computation'!H$11,""))),""),"")</f>
        <v/>
      </c>
      <c r="AW287" s="286" t="str">
        <f aca="false">IF(B287&lt;&gt;"",IF(AV287="","",IF(AV287&lt;0.5,1,IF(AND(AV287&gt;=0.5,AV287&lt;P$10),2,IF(AV287&gt;=P$10,3)))),"")</f>
        <v/>
      </c>
      <c r="AX287" s="194" t="str">
        <f aca="false">IF(B287 &lt;&gt; "",IF(AND('PRINTABLE (per grading)'!H$16="EXAM", 'PRINTABLE (per grading)'!B$13="Prelim"), IF(ISERROR(SUMIF('Exam (LECTURE ONLY)'!D$20:M$20, "CLO8", 'Exam (LECTURE ONLY)'!D289:M289) / 'Exam (LECTURE ONLY)'!AL$13), "", SUMIF('Exam (LECTURE ONLY)'!D$20:M$20, "CLO8", 'Exam (LECTURE ONLY)'!D289:M289) /'Exam (LECTURE ONLY)'!AL$13),
IF(AND('PRINTABLE (per grading)'!H$16="EXAM", 'PRINTABLE (per grading)'!B$13="Midterm"), IF(ISERROR(SUMIF('Exam (LECTURE ONLY)'!O$20:X$20, "CLO8", 'Exam (LECTURE ONLY)'!O289:X289) / 'Exam (LECTURE ONLY)'!AM$13), "", SUMIF('Exam (LECTURE ONLY)'!O$20:X$20, "CLO8", 'Exam (LECTURE ONLY)'!O289:X289) / 'Exam (LECTURE ONLY)'!AM$13),
IF(AND('PRINTABLE (per grading)'!H$16="EXAM", 'PRINTABLE (per grading)'!B$13="Final"), IF(ISERROR(SUMIF('Exam (LECTURE ONLY)'!Z$20:AI$20, "CLO8", 'Exam (LECTURE ONLY)'!Z289:AI289) / 'Exam (LECTURE ONLY)'!AN$13), "", SUMIF('Exam (LECTURE ONLY)'!Z$20:AI$20, "CLO8", 'Exam (LECTURE ONLY)'!Z289:AI289) / 'Exam (LECTURE ONLY)'!AN$13),
IF(AND('PRINTABLE (per grading)'!H$16="OUTPUT", 'PRINTABLE (per grading)'!B$13="Prelim"), IF(ISERROR(SUMIF(OUTPUT!C$20:M$20, "CLO8", OUTPUT!C289:M289) / OUTPUT!AL$13), "", SUMIF(OUTPUT!C$20:M$20, "CLO8", OUTPUT!C289:M289) / OUTPUT!AL$13),
IF(AND('PRINTABLE (per grading)'!H$16="OUTPUT", 'PRINTABLE (per grading)'!B$13="Midterm"), IF(ISERROR(SUMIF(OUTPUT!O$20:Y$20, "CLO8", OUTPUT!O289:Y289) / OUTPUT!AM$13), "", SUMIF(OUTPUT!O$20:Y$20, "CLO8", OUTPUT!O289:Y289) / OUTPUT!AM$13),
IF(AND('PRINTABLE (per grading)'!H$16="OUTPUT", 'PRINTABLE (per grading)'!B$13="Final"), IF(ISERROR(SUMIF(OUTPUT!AA$20:AI$20, "CLO8", OUTPUT!AA289:AI289) / OUTPUT!AN$13), "", SUMIF(OUTPUT!AA$20:AI$20, "CLO8", OUTPUT!AA289:AI289) / OUTPUT!AN$13),
"")))))),"")</f>
        <v/>
      </c>
      <c r="AY287" s="286" t="str">
        <f aca="false">IF(B287&lt;&gt;"",IF(AX287="","",IF(AX287&lt;0.5,1,IF(AND(AX287&gt;=0.5,AX287&lt;P$10),2,IF(AX287&gt;=P$10,3)))),"")</f>
        <v/>
      </c>
      <c r="AZ287" s="287" t="str">
        <f aca="false">IF(B287 &lt;&gt; "",IFERROR(IF(AVERAGE(AV287,AX287)&gt;=P$10,"Y","N"),""),"")</f>
        <v/>
      </c>
      <c r="BA287" s="194" t="str">
        <f aca="false">IF(B287 &lt;&gt; "", IFERROR(IF(C$16 = "PRELIM", SUMIF('Database (LECTURE-RES-PRAC)'!D$14:AG$14, "CLO9", 'Database (LECTURE-RES-PRAC)'!D284:AG284) / 'Grade computation'!F$12, IF(C$16 = "MIDTERM", SUMIF('Database (LECTURE-RES-PRAC)'!AJ$14:BM$14, "CLO9", 'Database (LECTURE-RES-PRAC)'!AJ284:BM284) / 'Grade computation'!G$12, IF(C$16 = "FINAL", SUMIF('Database (LECTURE-RES-PRAC)'!BP$14:CS$14, "CLO9", 'Database (LECTURE-RES-PRAC)'!BP284:CS284) / 'Grade computation'!H$12,""))),""),"")</f>
        <v/>
      </c>
      <c r="BB287" s="286" t="str">
        <f aca="false">IF(B287&lt;&gt;"",IF(BA287="","",IF(BA287&lt;0.5,1,IF(AND(BA287&gt;=0.5,BA287&lt;P$10),2,IF(BA287&gt;=P$10,3)))),"")</f>
        <v/>
      </c>
      <c r="BC287" s="194" t="str">
        <f aca="false">IF(B287 &lt;&gt; "",IF(AND('PRINTABLE (per grading)'!H$16="EXAM", 'PRINTABLE (per grading)'!B$13="Prelim"), IF(ISERROR(SUMIF('Exam (LECTURE ONLY)'!D$20:M$20, "CLO9", 'Exam (LECTURE ONLY)'!D289:M289) / 'Exam (LECTURE ONLY)'!AL$14), "", SUMIF('Exam (LECTURE ONLY)'!D$20:M$20, "CLO9", 'Exam (LECTURE ONLY)'!D289:M289) /'Exam (LECTURE ONLY)'!AL$14),
IF(AND('PRINTABLE (per grading)'!H$16="EXAM", 'PRINTABLE (per grading)'!B$13="Midterm"), IF(ISERROR(SUMIF('Exam (LECTURE ONLY)'!O$20:X$20, "CLO9", 'Exam (LECTURE ONLY)'!O289:X289) / 'Exam (LECTURE ONLY)'!AM$14), "", SUMIF('Exam (LECTURE ONLY)'!O$20:X$20, "CLO9", 'Exam (LECTURE ONLY)'!O289:X289) / 'Exam (LECTURE ONLY)'!AM$14),
IF(AND('PRINTABLE (per grading)'!H$16="EXAM", 'PRINTABLE (per grading)'!B$13="Final"), IF(ISERROR(SUMIF('Exam (LECTURE ONLY)'!Z$20:AI$20, "CLO9", 'Exam (LECTURE ONLY)'!Z289:AI289) / 'Exam (LECTURE ONLY)'!AN$14), "", SUMIF('Exam (LECTURE ONLY)'!Z$20:AI$20, "CLO9", 'Exam (LECTURE ONLY)'!Z289:AI289) / 'Exam (LECTURE ONLY)'!AN$14),
IF(AND('PRINTABLE (per grading)'!H$16="OUTPUT", 'PRINTABLE (per grading)'!B$13="Prelim"), IF(ISERROR(SUMIF(OUTPUT!C$20:M$20, "CLO9", OUTPUT!C289:M289) / OUTPUT!AL$14), "", SUMIF(OUTPUT!C$20:M$20, "CLO9", OUTPUT!C289:M289) / OUTPUT!AL$14),
IF(AND('PRINTABLE (per grading)'!H$16="OUTPUT", 'PRINTABLE (per grading)'!B$13="Midterm"), IF(ISERROR(SUMIF(OUTPUT!O$20:Y$20, "CLO9", OUTPUT!O289:Y289) / OUTPUT!AM$14), "", SUMIF(OUTPUT!O$20:Y$20, "CLO9", OUTPUT!O289:Y289) / OUTPUT!AM$14),
IF(AND('PRINTABLE (per grading)'!H$16="OUTPUT", 'PRINTABLE (per grading)'!B$13="Final"), IF(ISERROR(SUMIF(OUTPUT!AA$20:AI$20, "CLO9", OUTPUT!AA289:AI289) / OUTPUT!AN$14), "", SUMIF(OUTPUT!AA$20:AI$20, "CLO9", OUTPUT!AA289:AI289) / OUTPUT!AN$14),
"")))))),"")</f>
        <v/>
      </c>
      <c r="BD287" s="286" t="str">
        <f aca="false">IF(B287&lt;&gt;"",IF(BC287="","",IF(BC287&lt;0.5,1,IF(AND(BC287&gt;=0.5,BC287&lt;P$10),2,IF(BC287&gt;=P$10,3)))),"")</f>
        <v/>
      </c>
      <c r="BE287" s="287" t="str">
        <f aca="false">IF(B287 &lt;&gt; "",IFERROR(IF(AVERAGE(BA287,BC287)&gt;=P$10,"Y","N"),""),"")</f>
        <v/>
      </c>
      <c r="BF287" s="194" t="str">
        <f aca="false">IF(B287 &lt;&gt; "", IFERROR(IF(C$16 = "PRELIM", SUMIF('Database (LECTURE-RES-PRAC)'!D$14:AG$14, "CLO10", 'Database (LECTURE-RES-PRAC)'!D284:AG284) / 'Grade computation'!F$13, IF(C$16 = "MIDTERM", SUMIF('Database (LECTURE-RES-PRAC)'!AJ$14:BM$14, "CLO10", 'Database (LECTURE-RES-PRAC)'!AJ284:BM284) / 'Grade computation'!G$13, IF(C$16 = "FINAL", SUMIF('Database (LECTURE-RES-PRAC)'!BP$14:CS$14, "CLO10", 'Database (LECTURE-RES-PRAC)'!BP284:CS284) / 'Grade computation'!H$13,""))),""),"")</f>
        <v/>
      </c>
      <c r="BG287" s="286" t="str">
        <f aca="false">IF(B287&lt;&gt;"",IF(BF287="","",IF(BF287&lt;0.5,1,IF(AND(BF287&gt;=0.5,BF287&lt;P$10),2,IF(BF287&gt;=P$10,3)))),"")</f>
        <v/>
      </c>
      <c r="BH287" s="194" t="str">
        <f aca="false">IF(B287 &lt;&gt; "",IF(AND('PRINTABLE (per grading)'!H$16="EXAM", 'PRINTABLE (per grading)'!B$13="Prelim"), IF(ISERROR(SUMIF('Exam (LECTURE ONLY)'!D$20:M$20, "CLO10", 'Exam (LECTURE ONLY)'!D289:M289) / 'Exam (LECTURE ONLY)'!AL$15), "", SUMIF('Exam (LECTURE ONLY)'!D$20:M$20, "CLO10", 'Exam (LECTURE ONLY)'!D289:M289) /'Exam (LECTURE ONLY)'!AL$15),
IF(AND('PRINTABLE (per grading)'!H$16="EXAM", 'PRINTABLE (per grading)'!B$13="Midterm"), IF(ISERROR(SUMIF('Exam (LECTURE ONLY)'!O$20:X$20, "CLO10", 'Exam (LECTURE ONLY)'!O289:X289) / 'Exam (LECTURE ONLY)'!AM$15), "", SUMIF('Exam (LECTURE ONLY)'!O$20:X$20, "CLO10", 'Exam (LECTURE ONLY)'!O289:X289) / 'Exam (LECTURE ONLY)'!AM$15),
IF(AND('PRINTABLE (per grading)'!H$16="EXAM", 'PRINTABLE (per grading)'!B$13="Final"), IF(ISERROR(SUMIF('Exam (LECTURE ONLY)'!Z$20:AI$20, "CLO10", 'Exam (LECTURE ONLY)'!Z289:AI289) / 'Exam (LECTURE ONLY)'!AN$15), "", SUMIF('Exam (LECTURE ONLY)'!Z$20:AI$20, "CLO10", 'Exam (LECTURE ONLY)'!Z289:AI289) / 'Exam (LECTURE ONLY)'!AN$15),
IF(AND('PRINTABLE (per grading)'!H$16="OUTPUT", 'PRINTABLE (per grading)'!B$13="Prelim"), IF(ISERROR(SUMIF(OUTPUT!C$20:M$20, "CLO10", OUTPUT!C289:M289) / OUTPUT!AL$15), "", SUMIF(OUTPUT!C$20:M$20, "CLO10", OUTPUT!C289:M289) / OUTPUT!AL$15),
IF(AND('PRINTABLE (per grading)'!H$16="OUTPUT", 'PRINTABLE (per grading)'!B$13="Midterm"), IF(ISERROR(SUMIF(OUTPUT!O$20:Y$20, "CLO10", OUTPUT!O289:Y289) / OUTPUT!AM$15), "", SUMIF(OUTPUT!O$20:Y$20, "CLO10", OUTPUT!O289:Y289) / OUTPUT!AM$15),
IF(AND('PRINTABLE (per grading)'!H$16="OUTPUT", 'PRINTABLE (per grading)'!B$13="Final"), IF(ISERROR(SUMIF(OUTPUT!AA$20:AI$20, "CLO10", OUTPUT!AA289:AI289) / OUTPUT!AN$15), "", SUMIF(OUTPUT!AA$20:AI$20, "CLO10", OUTPUT!AA289:AI289) / OUTPUT!AN$15),
"")))))),"")</f>
        <v/>
      </c>
      <c r="BI287" s="286" t="str">
        <f aca="false">IF(B287&lt;&gt;"",IF(BH287="","",IF(BH287&lt;0.5,1,IF(AND(BH287&gt;=0.5,BH287&lt;P$10),2,IF(BH287&gt;=P$10,3)))),"")</f>
        <v/>
      </c>
      <c r="BJ287" s="287" t="str">
        <f aca="false">IF(B287 &lt;&gt; "",IFERROR(IF(AVERAGE(BF287,BH287)&gt;=P$10,"Y","N"),""),"")</f>
        <v/>
      </c>
      <c r="BK287" s="8"/>
    </row>
    <row r="288" customFormat="false" ht="19.5" hidden="false" customHeight="true" outlineLevel="0" collapsed="false">
      <c r="A288" s="228" t="str">
        <f aca="false">IF(ISBLANK('Database (LECTURE-RES-PRAC)'!A285),"",'Database (LECTURE-RES-PRAC)'!A285)</f>
        <v/>
      </c>
      <c r="B288" s="229" t="str">
        <f aca="false">IF(ISBLANK('Database (LECTURE-RES-PRAC)'!B285),"",'Database (LECTURE-RES-PRAC)'!B285)</f>
        <v/>
      </c>
      <c r="C288" s="230" t="str">
        <f aca="false">IF(B288&lt;&gt;"",IF(C$16="PRELIM",'Grade computation'!C288, IF(C$16="MIDTERM",'Grade computation'!K288, IF(C$16="FINAL",'Grade computation'!S288,""))),"")</f>
        <v/>
      </c>
      <c r="D288" s="231" t="str">
        <f aca="false">IF(B288&lt;&gt;"",IFERROR(IF(B$11="80-20", (((C288/C$19)*X$6)+X$7)*D$18, IF(B$11="60-40", (((C288/C$19)*Y$6)+Y$7)*D$18, 0)),0),"")</f>
        <v/>
      </c>
      <c r="E288" s="230" t="str">
        <f aca="false">IF(B288&lt;&gt;"", IF(C$16="PRELIM",'Grade computation'!E288, IF(C$16="MIDTERM",'Grade computation'!M288, IF(C$16="FINAL",'Grade computation'!U288,""))),"")</f>
        <v/>
      </c>
      <c r="F288" s="232" t="str">
        <f aca="false">IF(B288&lt;&gt;"",IFERROR(IF(B$11="80-20", (((E288/E$19)*X$6)+X$7)*F$18, IF(B$11="60-40", (((E288/E$19)*Y$6)+Y$7)*F$18, 0)),0),"")</f>
        <v/>
      </c>
      <c r="G288" s="233" t="str">
        <f aca="false">IF(B288&lt;&gt;"",IFERROR((D288+F288),0),"")</f>
        <v/>
      </c>
      <c r="H288" s="234" t="str">
        <f aca="false">IF(B288&lt;&gt;"",IF(C$16="PRELIM", 'Grade computation'!H288, IF(C$16="MIDTERM", 'Grade computation'!P288, IF(C$16="FINAL",'Grade computation'!X288, ""))),"")</f>
        <v/>
      </c>
      <c r="I288" s="233" t="str">
        <f aca="false">IF(B288&lt;&gt;"",IFERROR(IF(B$11="80-20", (((H288/H$19)*X$6)+X$7)*I$19, IF(B$11="60-40", (((H288/H$19)*Y$6)+Y$7)*I$19, 0)),0),"")</f>
        <v/>
      </c>
      <c r="J288" s="237" t="str">
        <f aca="false">IFERROR((G288+I288),"")</f>
        <v/>
      </c>
      <c r="K288" s="183" t="str">
        <f aca="false">IFERROR(IF(J288="","",IF(J288&gt;=75,"PASSED","FAILED")),"")</f>
        <v/>
      </c>
      <c r="L288" s="183"/>
      <c r="M288" s="194" t="str">
        <f aca="false">IF(B288 &lt;&gt; "", IFERROR(IF(C$16 = "PRELIM", SUMIF('Database (LECTURE-RES-PRAC)'!D$14:AG$14, "CLO1", 'Database (LECTURE-RES-PRAC)'!D285:AG285) / 'Grade computation'!F$4, IF(C$16 = "MIDTERM", SUMIF('Database (LECTURE-RES-PRAC)'!AJ$14:BM$14, "CLO1", 'Database (LECTURE-RES-PRAC)'!AJ285:BM285) / 'Grade computation'!G$4, IF(C$16 = "FINAL", SUMIF('Database (LECTURE-RES-PRAC)'!BP$14:CS$14, "CLO1", 'Database (LECTURE-RES-PRAC)'!BP285:CS285) / 'Grade computation'!H$4,""))),""),"")</f>
        <v/>
      </c>
      <c r="N288" s="286" t="str">
        <f aca="false">IF(B288&lt;&gt;"",IF(M288="","",IF(M288&lt;0.5,1,IF(AND(M288&gt;=0.5,M288&lt;P$10),2,IF(M288&gt;=P$10,3)))),"")</f>
        <v/>
      </c>
      <c r="O288" s="194" t="str">
        <f aca="false">IF(B288 &lt;&gt; "",IF(AND('PRINTABLE (per grading)'!H$16="EXAM", 'PRINTABLE (per grading)'!B$13="Prelim"), IF(ISERROR(SUMIF('Exam (LECTURE ONLY)'!D$20:M$20, "CLO1", 'Exam (LECTURE ONLY)'!D290:M290) / 'Exam (LECTURE ONLY)'!AL$6), "", SUMIF('Exam (LECTURE ONLY)'!D$20:M$20, "CLO1", 'Exam (LECTURE ONLY)'!D290:M290) /'Exam (LECTURE ONLY)'!AL$6),
IF(AND('PRINTABLE (per grading)'!H$16="EXAM", 'PRINTABLE (per grading)'!B$13="Midterm"), IF(ISERROR(SUMIF('Exam (LECTURE ONLY)'!O$20:X$20, "CLO1", 'Exam (LECTURE ONLY)'!O290:X290) / 'Exam (LECTURE ONLY)'!AM$6), "", SUMIF('Exam (LECTURE ONLY)'!O$20:X$20, "CLO1", 'Exam (LECTURE ONLY)'!O290:X290) / 'Exam (LECTURE ONLY)'!AM$6),
IF(AND('PRINTABLE (per grading)'!H$16="EXAM", 'PRINTABLE (per grading)'!B$13="Final"), IF(ISERROR(SUMIF('Exam (LECTURE ONLY)'!Z$20:AI$20, "CLO1", 'Exam (LECTURE ONLY)'!Z290:AI290) / 'Exam (LECTURE ONLY)'!AN$6), "", SUMIF('Exam (LECTURE ONLY)'!Z$20:AI$20, "CLO1", 'Exam (LECTURE ONLY)'!Z290:AI290) / 'Exam (LECTURE ONLY)'!AN$6),
IF(AND('PRINTABLE (per grading)'!H$16="OUTPUT", 'PRINTABLE (per grading)'!B$13="Prelim"), IF(ISERROR(SUMIF(OUTPUT!C$20:M$20, "CLO1", OUTPUT!C290:M290) / OUTPUT!AL$6), "", SUMIF(OUTPUT!C$20:M$20, "CLO1", OUTPUT!C290:M290) / OUTPUT!AL$6),
IF(AND('PRINTABLE (per grading)'!H$16="OUTPUT", 'PRINTABLE (per grading)'!B$13="Midterm"), IF(ISERROR(SUMIF(OUTPUT!O$20:Y$20, "CLO1", OUTPUT!O290:Y290) / OUTPUT!AM$6), "", SUMIF(OUTPUT!O$20:Y$20, "CLO1", OUTPUT!O290:Y290) / OUTPUT!AM$6),
IF(AND('PRINTABLE (per grading)'!H$16="OUTPUT", 'PRINTABLE (per grading)'!B$13="Final"), IF(ISERROR(SUMIF(OUTPUT!AA$20:AI$20, "CLO1", OUTPUT!AA290:AI290) / OUTPUT!AN$6), "", SUMIF(OUTPUT!AA$20:AI$20, "CLO1", OUTPUT!AA290:AI290) / OUTPUT!AN$6),
"")))))),"")</f>
        <v/>
      </c>
      <c r="P288" s="286" t="str">
        <f aca="false">IF(B288&lt;&gt;"",IF(O288="","",IF(O288&lt;0.5,1,IF(AND(O288&gt;=0.5,O288&lt;P$10),2,IF(O288&gt;=P$10,3)))),"")</f>
        <v/>
      </c>
      <c r="Q288" s="287" t="str">
        <f aca="false">IF(B288 &lt;&gt; "",IFERROR(IF(AVERAGE(M288,O288)&gt;=P$10,"Y","N"),""),"")</f>
        <v/>
      </c>
      <c r="R288" s="194" t="str">
        <f aca="false">IF(B288 &lt;&gt; "", IFERROR(IF(C$16 = "PRELIM", SUMIF('Database (LECTURE-RES-PRAC)'!D$14:AG$14, "CLO2", 'Database (LECTURE-RES-PRAC)'!D285:AG285) / 'Grade computation'!F$5, IF(C$16 = "MIDTERM", SUMIF('Database (LECTURE-RES-PRAC)'!AJ$14:BM$14, "CLO2", 'Database (LECTURE-RES-PRAC)'!AJ285:BM285) / 'Grade computation'!G$5, IF(C$16 = "FINAL", SUMIF('Database (LECTURE-RES-PRAC)'!BP$14:CS$14, "CLO2", 'Database (LECTURE-RES-PRAC)'!BP285:CS285) / 'Grade computation'!H$5,""))),""),"")</f>
        <v/>
      </c>
      <c r="S288" s="286" t="str">
        <f aca="false">IF(B288&lt;&gt;"",IF(R288="","",IF(R288&lt;0.5,1,IF(AND(R288&gt;=0.5,R288&lt;P$10),2,IF(R288&gt;=P$10,3)))),"")</f>
        <v/>
      </c>
      <c r="T288" s="194" t="str">
        <f aca="false">IF(B288 &lt;&gt; "",IF(AND('PRINTABLE (per grading)'!H$16="EXAM", 'PRINTABLE (per grading)'!B$13="Prelim"), IF(ISERROR(SUMIF('Exam (LECTURE ONLY)'!D$20:M$20, "CLO2", 'Exam (LECTURE ONLY)'!D290:M290) / 'Exam (LECTURE ONLY)'!AL$7), "", SUMIF('Exam (LECTURE ONLY)'!D$20:M$20, "CLO2", 'Exam (LECTURE ONLY)'!D290:M290) /'Exam (LECTURE ONLY)'!AL$7),
IF(AND('PRINTABLE (per grading)'!H$16="EXAM", 'PRINTABLE (per grading)'!B$13="Midterm"), IF(ISERROR(SUMIF('Exam (LECTURE ONLY)'!O$20:X$20, "CLO2", 'Exam (LECTURE ONLY)'!O290:X290) / 'Exam (LECTURE ONLY)'!AM$7), "", SUMIF('Exam (LECTURE ONLY)'!O$20:X$20, "CLO2", 'Exam (LECTURE ONLY)'!O290:X290) / 'Exam (LECTURE ONLY)'!AM$7),
IF(AND('PRINTABLE (per grading)'!H$16="EXAM", 'PRINTABLE (per grading)'!B$13="Final"), IF(ISERROR(SUMIF('Exam (LECTURE ONLY)'!Z$20:AI$20, "CLO2", 'Exam (LECTURE ONLY)'!Z290:AI290) / 'Exam (LECTURE ONLY)'!AN$7), "", SUMIF('Exam (LECTURE ONLY)'!Z$20:AI$20, "CLO2", 'Exam (LECTURE ONLY)'!Z290:AI290) / 'Exam (LECTURE ONLY)'!AN$7),
IF(AND('PRINTABLE (per grading)'!H$16="OUTPUT", 'PRINTABLE (per grading)'!B$13="Prelim"), IF(ISERROR(SUMIF(OUTPUT!C$20:M$20, "CLO2", OUTPUT!C290:M290) / OUTPUT!AL$7), "", SUMIF(OUTPUT!C$20:M$20, "CLO2", OUTPUT!C290:M290) / OUTPUT!AL$7),
IF(AND('PRINTABLE (per grading)'!H$16="OUTPUT", 'PRINTABLE (per grading)'!B$13="Midterm"), IF(ISERROR(SUMIF(OUTPUT!O$20:Y$20, "CLO2", OUTPUT!O290:Y290) / OUTPUT!AM$7), "", SUMIF(OUTPUT!O$20:Y$20, "CLO2", OUTPUT!O290:Y290) / OUTPUT!AM$7),
IF(AND('PRINTABLE (per grading)'!H$16="OUTPUT", 'PRINTABLE (per grading)'!B$13="Final"), IF(ISERROR(SUMIF(OUTPUT!AA$20:AI$20, "CLO2", OUTPUT!AA290:AI290) / OUTPUT!AN$7), "", SUMIF(OUTPUT!AA$20:AI$20, "CLO2", OUTPUT!AA290:AI290) / OUTPUT!AN$7),
"")))))),"")</f>
        <v/>
      </c>
      <c r="U288" s="286" t="str">
        <f aca="false">IF(B288&lt;&gt;"",IF(T288="","",IF(T288&lt;0.5,1,IF(AND(T288&gt;=0.5,T288&lt;P$10),2,IF(T288&gt;=P$10,3)))),"")</f>
        <v/>
      </c>
      <c r="V288" s="287" t="str">
        <f aca="false">IF(B288 &lt;&gt; "",IFERROR(IF(AVERAGE(R288,T288)&gt;=P$10,"Y","N"),""),"")</f>
        <v/>
      </c>
      <c r="W288" s="194" t="str">
        <f aca="false">IF(B288 &lt;&gt; "", IFERROR(IF(C$16 = "PRELIM", SUMIF('Database (LECTURE-RES-PRAC)'!D$14:AG$14, "CLO3", 'Database (LECTURE-RES-PRAC)'!D285:AG285) / 'Grade computation'!F$6, IF(C$16 = "MIDTERM", SUMIF('Database (LECTURE-RES-PRAC)'!AJ$14:BM$14, "CLO3", 'Database (LECTURE-RES-PRAC)'!AJ285:BM285) / 'Grade computation'!G$6, IF(C$16 = "FINAL", SUMIF('Database (LECTURE-RES-PRAC)'!BP$14:CS$14, "CLO3", 'Database (LECTURE-RES-PRAC)'!BP285:CS285) / 'Grade computation'!H$6,""))),""),"")</f>
        <v/>
      </c>
      <c r="X288" s="286" t="str">
        <f aca="false">IF(B288&lt;&gt;"",IF(W288="","",IF(W288&lt;0.5,1,IF(AND(W288&gt;=0.5,W288&lt;P$10),2,IF(W288&gt;=P$10,3)))),"")</f>
        <v/>
      </c>
      <c r="Y288" s="194" t="str">
        <f aca="false">IF(B288 &lt;&gt; "",IF(AND('PRINTABLE (per grading)'!H$16="EXAM", 'PRINTABLE (per grading)'!B$13="Prelim"), IF(ISERROR(SUMIF('Exam (LECTURE ONLY)'!D$20:M$20, "CLO3", 'Exam (LECTURE ONLY)'!D290:M290) / 'Exam (LECTURE ONLY)'!AL$8), "", SUMIF('Exam (LECTURE ONLY)'!D$20:M$20, "CLO3", 'Exam (LECTURE ONLY)'!D290:M290) /'Exam (LECTURE ONLY)'!AL$8),
IF(AND('PRINTABLE (per grading)'!H$16="EXAM", 'PRINTABLE (per grading)'!B$13="Midterm"), IF(ISERROR(SUMIF('Exam (LECTURE ONLY)'!O$20:X$20, "CLO3", 'Exam (LECTURE ONLY)'!O290:X290) / 'Exam (LECTURE ONLY)'!AM$8), "", SUMIF('Exam (LECTURE ONLY)'!O$20:X$20, "CLO3", 'Exam (LECTURE ONLY)'!O290:X290) / 'Exam (LECTURE ONLY)'!AM$8),
IF(AND('PRINTABLE (per grading)'!H$16="EXAM", 'PRINTABLE (per grading)'!B$13="Final"), IF(ISERROR(SUMIF('Exam (LECTURE ONLY)'!Z$20:AI$20, "CLO3", 'Exam (LECTURE ONLY)'!Z290:AI290) / 'Exam (LECTURE ONLY)'!AN$8), "", SUMIF('Exam (LECTURE ONLY)'!Z$20:AI$20, "CLO3", 'Exam (LECTURE ONLY)'!Z290:AI290) / 'Exam (LECTURE ONLY)'!AN$8),
IF(AND('PRINTABLE (per grading)'!H$16="OUTPUT", 'PRINTABLE (per grading)'!B$13="Prelim"), IF(ISERROR(SUMIF(OUTPUT!C$20:M$20, "CLO3", OUTPUT!C290:M290) / OUTPUT!AL$8), "", SUMIF(OUTPUT!C$20:M$20, "CLO3", OUTPUT!C290:M290) / OUTPUT!AL$8),
IF(AND('PRINTABLE (per grading)'!H$16="OUTPUT", 'PRINTABLE (per grading)'!B$13="Midterm"), IF(ISERROR(SUMIF(OUTPUT!O$20:Y$20, "CLO3", OUTPUT!O290:Y290) / OUTPUT!AM$8), "", SUMIF(OUTPUT!O$20:Y$20, "CLO3", OUTPUT!O290:Y290) / OUTPUT!AM$8),
IF(AND('PRINTABLE (per grading)'!H$16="OUTPUT", 'PRINTABLE (per grading)'!B$13="Final"), IF(ISERROR(SUMIF(OUTPUT!AA$20:AI$20, "CLO3", OUTPUT!AA290:AI290) / OUTPUT!AN$8), "", SUMIF(OUTPUT!AA$20:AI$20, "CLO3", OUTPUT!AA290:AI290) / OUTPUT!AN$8),
"" )))))),"")</f>
        <v/>
      </c>
      <c r="Z288" s="286" t="str">
        <f aca="false">IF(B288&lt;&gt;"",IF(Y288="","",IF(Y288&lt;0.5,1,IF(AND(Y288&gt;=0.5,Y288&lt;P$10),2,IF(Y288&gt;=P$10,3)))),"")</f>
        <v/>
      </c>
      <c r="AA288" s="287" t="str">
        <f aca="false">IF(B288 &lt;&gt; "",IFERROR(IF(AVERAGE(W288,Y288)&gt;=P$10,"Y","N"),""),"")</f>
        <v/>
      </c>
      <c r="AB288" s="194" t="str">
        <f aca="false">IF(B288 &lt;&gt; "", IFERROR(IF(C$16 = "PRELIM", SUMIF('Database (LECTURE-RES-PRAC)'!D$14:AG$14, "CLO4", 'Database (LECTURE-RES-PRAC)'!D285:AG285) / 'Grade computation'!F$7, IF(C$16 = "MIDTERM", SUMIF('Database (LECTURE-RES-PRAC)'!AJ$14:BM$14, "CLO4", 'Database (LECTURE-RES-PRAC)'!AJ285:BM285) / 'Grade computation'!G$7, IF(C$16 = "FINAL", SUMIF('Database (LECTURE-RES-PRAC)'!BP$14:CS$14, "CLO4", 'Database (LECTURE-RES-PRAC)'!BP285:CS285) / 'Grade computation'!H$7,""))),""),"")</f>
        <v/>
      </c>
      <c r="AC288" s="286" t="str">
        <f aca="false">IF(B288&lt;&gt;"",IF(AB288="","",IF(AB288&lt;0.5,1,IF(AND(AB288&gt;=0.5,AB288&lt;P$10),2,IF(AB288&gt;=P$10,3)))),"")</f>
        <v/>
      </c>
      <c r="AD288" s="194" t="str">
        <f aca="false">IF(B288 &lt;&gt; "",IF(AND('PRINTABLE (per grading)'!H$16="EXAM", 'PRINTABLE (per grading)'!B$13="Prelim"), IF(ISERROR(SUMIF('Exam (LECTURE ONLY)'!D$20:M$20, "CLO4", 'Exam (LECTURE ONLY)'!D290:M290) / 'Exam (LECTURE ONLY)'!AL$9), "", SUMIF('Exam (LECTURE ONLY)'!D$20:M$20, "CLO4", 'Exam (LECTURE ONLY)'!D290:M290) /'Exam (LECTURE ONLY)'!AL$9),
IF(AND('PRINTABLE (per grading)'!H$16="EXAM", 'PRINTABLE (per grading)'!B$13="Midterm"), IF(ISERROR(SUMIF('Exam (LECTURE ONLY)'!O$20:X$20, "CLO4", 'Exam (LECTURE ONLY)'!O290:X290) / 'Exam (LECTURE ONLY)'!AM$9), "", SUMIF('Exam (LECTURE ONLY)'!O$20:X$20, "CLO4", 'Exam (LECTURE ONLY)'!O290:X290) / 'Exam (LECTURE ONLY)'!AM$9),
IF(AND('PRINTABLE (per grading)'!H$16="EXAM", 'PRINTABLE (per grading)'!B$13="Final"), IF(ISERROR(SUMIF('Exam (LECTURE ONLY)'!Z$20:AI$20, "CLO4", 'Exam (LECTURE ONLY)'!Z290:AI290) / 'Exam (LECTURE ONLY)'!AN$9), "", SUMIF('Exam (LECTURE ONLY)'!Z$20:AI$20, "CLO4", 'Exam (LECTURE ONLY)'!Z290:AI290) / 'Exam (LECTURE ONLY)'!AN$9),
IF(AND('PRINTABLE (per grading)'!H$16="OUTPUT", 'PRINTABLE (per grading)'!B$13="Prelim"), IF(ISERROR(SUMIF(OUTPUT!C$20:M$20, "CLO4", OUTPUT!C290:M290) / OUTPUT!AL$9), "", SUMIF(OUTPUT!C$20:M$20, "CLO4", OUTPUT!C290:M290) / OUTPUT!AL$9),
IF(AND('PRINTABLE (per grading)'!H$16="OUTPUT", 'PRINTABLE (per grading)'!B$13="Midterm"), IF(ISERROR(SUMIF(OUTPUT!O$20:Y$20, "CLO4", OUTPUT!O290:Y290) / OUTPUT!AM$9), "", SUMIF(OUTPUT!O$20:Y$20, "CLO4", OUTPUT!O290:Y290) / OUTPUT!AM$9),
IF(AND('PRINTABLE (per grading)'!H$16="OUTPUT", 'PRINTABLE (per grading)'!B$13="Final"), IF(ISERROR(SUMIF(OUTPUT!AA$20:AI$20, "CLO4", OUTPUT!AA290:AI290) / OUTPUT!AN$9), "", SUMIF(OUTPUT!AA$20:AI$20, "CLO4", OUTPUT!AA290:AI290) / OUTPUT!AN$9),
"")))))),"")</f>
        <v/>
      </c>
      <c r="AE288" s="286" t="str">
        <f aca="false">IF(B288&lt;&gt;"",IF(AD288="","",IF(AD288&lt;0.5,1,IF(AND(AD288&gt;=0.5,AD288&lt;P$10),2,IF(AD288&gt;=P$10,3)))),"")</f>
        <v/>
      </c>
      <c r="AF288" s="287" t="str">
        <f aca="false">IF(B288 &lt;&gt; "",IFERROR(IF(AVERAGE(AB288,AD288)&gt;=P$10,"Y","N"),""),"")</f>
        <v/>
      </c>
      <c r="AG288" s="194" t="str">
        <f aca="false">IF(B288 &lt;&gt; "", IFERROR(IF(C$16 = "PRELIM", SUMIF('Database (LECTURE-RES-PRAC)'!D$14:AG$14, "CLO5", 'Database (LECTURE-RES-PRAC)'!D285:AG285) / 'Grade computation'!F$8, IF(C$16 = "MIDTERM", SUMIF('Database (LECTURE-RES-PRAC)'!AJ$14:BM$14, "CLO5", 'Database (LECTURE-RES-PRAC)'!AJ285:BM285) / 'Grade computation'!G$8, IF(C$16 = "FINAL", SUMIF('Database (LECTURE-RES-PRAC)'!BP$14:CS$14, "CLO5", 'Database (LECTURE-RES-PRAC)'!BP285:CS285) / 'Grade computation'!H$8,""))),""),"")</f>
        <v/>
      </c>
      <c r="AH288" s="286" t="str">
        <f aca="false">IF(B288&lt;&gt;"",IF(AG288="","",IF(AG288&lt;0.5,1,IF(AND(AG288&gt;=0.5,AG288&lt;P$10),2,IF(AG288&gt;=P$10,3)))),"")</f>
        <v/>
      </c>
      <c r="AI288" s="194" t="str">
        <f aca="false">IF(B288 &lt;&gt; "",IF(AND('PRINTABLE (per grading)'!H$16="EXAM", 'PRINTABLE (per grading)'!B$13="Prelim"), IF(ISERROR(SUMIF('Exam (LECTURE ONLY)'!D$20:M$20, "CLO5", 'Exam (LECTURE ONLY)'!D290:M290) / 'Exam (LECTURE ONLY)'!AL$10), "", SUMIF('Exam (LECTURE ONLY)'!D$20:M$20, "CLO5", 'Exam (LECTURE ONLY)'!D290:M290) /'Exam (LECTURE ONLY)'!AL$10),
IF(AND('PRINTABLE (per grading)'!H$16="EXAM", 'PRINTABLE (per grading)'!B$13="Midterm"), IF(ISERROR(SUMIF('Exam (LECTURE ONLY)'!O$20:X$20, "CLO5", 'Exam (LECTURE ONLY)'!O290:X290) / 'Exam (LECTURE ONLY)'!AM$10), "", SUMIF('Exam (LECTURE ONLY)'!O$20:X$20, "CLO5", 'Exam (LECTURE ONLY)'!O290:X290) / 'Exam (LECTURE ONLY)'!AM$10),
IF(AND('PRINTABLE (per grading)'!H$16="EXAM", 'PRINTABLE (per grading)'!B$13="Final"), IF(ISERROR(SUMIF('Exam (LECTURE ONLY)'!Z$20:AI$20, "CLO5", 'Exam (LECTURE ONLY)'!Z290:AI290) / 'Exam (LECTURE ONLY)'!AN$10), "", SUMIF('Exam (LECTURE ONLY)'!Z$20:AI$20, "CLO5", 'Exam (LECTURE ONLY)'!Z290:AI290) / 'Exam (LECTURE ONLY)'!AN$10),
IF(AND('PRINTABLE (per grading)'!H$16="OUTPUT", 'PRINTABLE (per grading)'!B$13="Prelim"), IF(ISERROR(SUMIF(OUTPUT!C$20:M$20, "CLO5", OUTPUT!C290:M290) / OUTPUT!AL$10), "", SUMIF(OUTPUT!C$20:M$20, "CLO5", OUTPUT!C290:M290) / OUTPUT!AL$10),
IF(AND('PRINTABLE (per grading)'!H$16="OUTPUT", 'PRINTABLE (per grading)'!B$13="Midterm"), IF(ISERROR(SUMIF(OUTPUT!O$20:Y$20, "CLO5", OUTPUT!O290:Y290) / OUTPUT!AM$10), "", SUMIF(OUTPUT!O$20:Y$20, "CLO5", OUTPUT!O290:Y290) / OUTPUT!AM$10),
IF(AND('PRINTABLE (per grading)'!H$16="OUTPUT", 'PRINTABLE (per grading)'!B$13="Final"), IF(ISERROR(SUMIF(OUTPUT!AA$20:AI$20, "CLO5", OUTPUT!AA290:AI290) / OUTPUT!AN$10), "", SUMIF(OUTPUT!AA$20:AI$20, "CLO5", OUTPUT!AA290:AI290) / OUTPUT!AN$10),
"")))))),"")</f>
        <v/>
      </c>
      <c r="AJ288" s="286" t="str">
        <f aca="false">IF(B288&lt;&gt;"",IF(AI288="","",IF(AI288&lt;0.5,1,IF(AND(AI288&gt;=0.5,AI288&lt;P$10),2,IF(AI288&gt;=P$10,3)))),"")</f>
        <v/>
      </c>
      <c r="AK288" s="287" t="str">
        <f aca="false">IF(B288 &lt;&gt; "",IFERROR(IF(AVERAGE(AG288,AI288)&gt;=P$10,"Y","N"),""),"")</f>
        <v/>
      </c>
      <c r="AL288" s="194" t="str">
        <f aca="false">IF(B288 &lt;&gt; "", IFERROR(IF(C$16 = "PRELIM", SUMIF('Database (LECTURE-RES-PRAC)'!D$14:AG$14, "CLO6", 'Database (LECTURE-RES-PRAC)'!D285:AG285) / 'Grade computation'!F$9, IF(C$16 = "MIDTERM", SUMIF('Database (LECTURE-RES-PRAC)'!AJ$14:BM$14, "CLO6", 'Database (LECTURE-RES-PRAC)'!AJ285:BM285) / 'Grade computation'!G$9, IF(C$16 = "FINAL", SUMIF('Database (LECTURE-RES-PRAC)'!BP$14:CS$14, "CLO6", 'Database (LECTURE-RES-PRAC)'!BP285:CS285) / 'Grade computation'!H$9,""))),""),"")</f>
        <v/>
      </c>
      <c r="AM288" s="286" t="str">
        <f aca="false">IF(B288&lt;&gt;"",IF(AL288="","",IF(AL288&lt;0.5,1,IF(AND(AL288&gt;=0.5,AL288&lt;P$10),2,IF(AL288&gt;=P$10,3)))),"")</f>
        <v/>
      </c>
      <c r="AN288" s="194" t="str">
        <f aca="false">IF(B288 &lt;&gt; "",IF(AND('PRINTABLE (per grading)'!H$16="EXAM", 'PRINTABLE (per grading)'!B$13="Prelim"), IF(ISERROR(SUMIF('Exam (LECTURE ONLY)'!D$20:M$20, "CLO6", 'Exam (LECTURE ONLY)'!D290:M290) / 'Exam (LECTURE ONLY)'!AL$11), "", SUMIF('Exam (LECTURE ONLY)'!D$20:M$20, "CLO6", 'Exam (LECTURE ONLY)'!D290:M290) /'Exam (LECTURE ONLY)'!AL$11),
IF(AND('PRINTABLE (per grading)'!H$16="EXAM", 'PRINTABLE (per grading)'!B$13="Midterm"), IF(ISERROR(SUMIF('Exam (LECTURE ONLY)'!O$20:X$20, "CLO6", 'Exam (LECTURE ONLY)'!O290:X290) / 'Exam (LECTURE ONLY)'!AM$11), "", SUMIF('Exam (LECTURE ONLY)'!O$20:X$20, "CLO6", 'Exam (LECTURE ONLY)'!O290:X290) / 'Exam (LECTURE ONLY)'!AM$11),
IF(AND('PRINTABLE (per grading)'!H$16="EXAM", 'PRINTABLE (per grading)'!B$13="Final"), IF(ISERROR(SUMIF('Exam (LECTURE ONLY)'!Z$20:AI$20, "CLO6", 'Exam (LECTURE ONLY)'!Z290:AI290) / 'Exam (LECTURE ONLY)'!AN$11), "", SUMIF('Exam (LECTURE ONLY)'!Z$20:AI$20, "CLO6", 'Exam (LECTURE ONLY)'!Z290:AI290) / 'Exam (LECTURE ONLY)'!AN$11),
IF(AND('PRINTABLE (per grading)'!H$16="OUTPUT", 'PRINTABLE (per grading)'!B$13="Prelim"), IF(ISERROR(SUMIF(OUTPUT!C$20:M$20, "CLO6", OUTPUT!C290:M290) / OUTPUT!AL$11), "", SUMIF(OUTPUT!C$20:M$20, "CLO6", OUTPUT!C290:M290) / OUTPUT!AL$11),
IF(AND('PRINTABLE (per grading)'!H$16="OUTPUT", 'PRINTABLE (per grading)'!B$13="Midterm"), IF(ISERROR(SUMIF(OUTPUT!O$20:Y$20, "CLO6", OUTPUT!O290:Y290) / OUTPUT!AM$11), "", SUMIF(OUTPUT!O$20:Y$20, "CLO6", OUTPUT!O290:Y290) / OUTPUT!AM$11),
IF(AND('PRINTABLE (per grading)'!H$16="OUTPUT", 'PRINTABLE (per grading)'!B$13="Final"), IF(ISERROR(SUMIF(OUTPUT!AA$20:AI$20, "CLO6", OUTPUT!AA290:AI290) / OUTPUT!AN$11), "", SUMIF(OUTPUT!AA$20:AI$20, "CLO6", OUTPUT!AA290:AI290) / OUTPUT!AN$11),
"")))))),"")</f>
        <v/>
      </c>
      <c r="AO288" s="286" t="str">
        <f aca="false">IF(B288&lt;&gt;"",IF(AN288="","",IF(AN288&lt;0.5,1,IF(AND(AN288&gt;=0.5,AN288&lt;P$10),2,IF(AN288&gt;=P$10,3)))),"")</f>
        <v/>
      </c>
      <c r="AP288" s="287" t="str">
        <f aca="false">IF(B288 &lt;&gt; "",IFERROR(IF(AVERAGE(AL288,AN288)&gt;=P$10,"Y","N"),""),"")</f>
        <v/>
      </c>
      <c r="AQ288" s="194" t="str">
        <f aca="false">IF(B288 &lt;&gt; "", IFERROR(IF(C$16 = "PRELIM", SUMIF('Database (LECTURE-RES-PRAC)'!D$14:AG$14, "CLO7", 'Database (LECTURE-RES-PRAC)'!D285:AG285) / 'Grade computation'!F$10, IF(C$16 = "MIDTERM", SUMIF('Database (LECTURE-RES-PRAC)'!AJ$14:BM$14, "CLO7", 'Database (LECTURE-RES-PRAC)'!AJ285:BM285) / 'Grade computation'!G$10, IF(C$16 = "FINAL", SUMIF('Database (LECTURE-RES-PRAC)'!BP$14:CS$14, "CLO7", 'Database (LECTURE-RES-PRAC)'!BP285:CS285) / 'Grade computation'!H$10,""))),""),"")</f>
        <v/>
      </c>
      <c r="AR288" s="286" t="str">
        <f aca="false">IF(B288&lt;&gt;"",IF(AQ288="","",IF(AQ288&lt;0.5,1,IF(AND(AQ288&gt;=0.5,AQ288&lt;P$10),2,IF(AQ288&gt;=P$10,3)))),"")</f>
        <v/>
      </c>
      <c r="AS288" s="194" t="str">
        <f aca="false">IF(B288 &lt;&gt; "",IF(AND('PRINTABLE (per grading)'!H$16="EXAM", 'PRINTABLE (per grading)'!B$13="Prelim"), IF(ISERROR(SUMIF('Exam (LECTURE ONLY)'!D$20:M$20, "CLO7", 'Exam (LECTURE ONLY)'!D290:M290) / 'Exam (LECTURE ONLY)'!AL$12), "", SUMIF('Exam (LECTURE ONLY)'!D$20:M$20, "CLO7", 'Exam (LECTURE ONLY)'!D290:M290) /'Exam (LECTURE ONLY)'!AL$12),
IF(AND('PRINTABLE (per grading)'!H$16="EXAM", 'PRINTABLE (per grading)'!B$13="Midterm"), IF(ISERROR(SUMIF('Exam (LECTURE ONLY)'!O$20:X$20, "CLO7", 'Exam (LECTURE ONLY)'!O290:X290) / 'Exam (LECTURE ONLY)'!AM$12), "", SUMIF('Exam (LECTURE ONLY)'!O$20:X$20, "CLO7", 'Exam (LECTURE ONLY)'!O290:X290) / 'Exam (LECTURE ONLY)'!AM$12),
IF(AND('PRINTABLE (per grading)'!H$16="EXAM", 'PRINTABLE (per grading)'!B$13="Final"), IF(ISERROR(SUMIF('Exam (LECTURE ONLY)'!Z$20:AI$20, "CLO7", 'Exam (LECTURE ONLY)'!Z290:AI290) / 'Exam (LECTURE ONLY)'!AN$12), "", SUMIF('Exam (LECTURE ONLY)'!Z$20:AI$20, "CLO7", 'Exam (LECTURE ONLY)'!Z290:AI290) / 'Exam (LECTURE ONLY)'!AN$12),
IF(AND('PRINTABLE (per grading)'!H$16="OUTPUT", 'PRINTABLE (per grading)'!B$13="Prelim"), IF(ISERROR(SUMIF(OUTPUT!C$20:M$20, "CLO7", OUTPUT!C290:M290) / OUTPUT!AL$12), "", SUMIF(OUTPUT!C$20:M$20, "CLO7", OUTPUT!C290:M290) / OUTPUT!AL$12),
IF(AND('PRINTABLE (per grading)'!H$16="OUTPUT", 'PRINTABLE (per grading)'!B$13="Midterm"), IF(ISERROR(SUMIF(OUTPUT!O$20:Y$20, "CLO7", OUTPUT!O290:Y290) / OUTPUT!AM$12), "", SUMIF(OUTPUT!O$20:Y$20, "CLO7", OUTPUT!O290:Y290) / OUTPUT!AM$12),
IF(AND('PRINTABLE (per grading)'!H$16="OUTPUT", 'PRINTABLE (per grading)'!B$13="Final"), IF(ISERROR(SUMIF(OUTPUT!AA$20:AI$20, "CLO7", OUTPUT!AA290:AI290) / OUTPUT!AN$12), "", SUMIF(OUTPUT!AA$20:AI$20, "CLO7", OUTPUT!AA290:AI290) / OUTPUT!AN$12),
"")))))),"")</f>
        <v/>
      </c>
      <c r="AT288" s="286" t="str">
        <f aca="false">IF(B288&lt;&gt;"",IF(AS288="","",IF(AS288&lt;0.5,1,IF(AND(AS288&gt;=0.5,AS288&lt;P$10),2,IF(AS288&gt;=P$10,3)))),"")</f>
        <v/>
      </c>
      <c r="AU288" s="287" t="str">
        <f aca="false">IF(B288 &lt;&gt; "",IFERROR(IF(AVERAGE(AQ288,AS288)&gt;=P$10,"Y","N"),""),"")</f>
        <v/>
      </c>
      <c r="AV288" s="194" t="str">
        <f aca="false">IF(B288 &lt;&gt; "", IFERROR(IF(C$16 = "PRELIM", SUMIF('Database (LECTURE-RES-PRAC)'!D$14:AG$14, "CLO8", 'Database (LECTURE-RES-PRAC)'!D285:AG285) / 'Grade computation'!F$11, IF(C$16 = "MIDTERM", SUMIF('Database (LECTURE-RES-PRAC)'!AJ$14:BM$14, "CLO8", 'Database (LECTURE-RES-PRAC)'!AJ285:BM285) / 'Grade computation'!G$11, IF(C$16 = "FINAL", SUMIF('Database (LECTURE-RES-PRAC)'!BP$14:CS$14, "CLO8", 'Database (LECTURE-RES-PRAC)'!BP285:CS285) / 'Grade computation'!H$11,""))),""),"")</f>
        <v/>
      </c>
      <c r="AW288" s="286" t="str">
        <f aca="false">IF(B288&lt;&gt;"",IF(AV288="","",IF(AV288&lt;0.5,1,IF(AND(AV288&gt;=0.5,AV288&lt;P$10),2,IF(AV288&gt;=P$10,3)))),"")</f>
        <v/>
      </c>
      <c r="AX288" s="194" t="str">
        <f aca="false">IF(B288 &lt;&gt; "",IF(AND('PRINTABLE (per grading)'!H$16="EXAM", 'PRINTABLE (per grading)'!B$13="Prelim"), IF(ISERROR(SUMIF('Exam (LECTURE ONLY)'!D$20:M$20, "CLO8", 'Exam (LECTURE ONLY)'!D290:M290) / 'Exam (LECTURE ONLY)'!AL$13), "", SUMIF('Exam (LECTURE ONLY)'!D$20:M$20, "CLO8", 'Exam (LECTURE ONLY)'!D290:M290) /'Exam (LECTURE ONLY)'!AL$13),
IF(AND('PRINTABLE (per grading)'!H$16="EXAM", 'PRINTABLE (per grading)'!B$13="Midterm"), IF(ISERROR(SUMIF('Exam (LECTURE ONLY)'!O$20:X$20, "CLO8", 'Exam (LECTURE ONLY)'!O290:X290) / 'Exam (LECTURE ONLY)'!AM$13), "", SUMIF('Exam (LECTURE ONLY)'!O$20:X$20, "CLO8", 'Exam (LECTURE ONLY)'!O290:X290) / 'Exam (LECTURE ONLY)'!AM$13),
IF(AND('PRINTABLE (per grading)'!H$16="EXAM", 'PRINTABLE (per grading)'!B$13="Final"), IF(ISERROR(SUMIF('Exam (LECTURE ONLY)'!Z$20:AI$20, "CLO8", 'Exam (LECTURE ONLY)'!Z290:AI290) / 'Exam (LECTURE ONLY)'!AN$13), "", SUMIF('Exam (LECTURE ONLY)'!Z$20:AI$20, "CLO8", 'Exam (LECTURE ONLY)'!Z290:AI290) / 'Exam (LECTURE ONLY)'!AN$13),
IF(AND('PRINTABLE (per grading)'!H$16="OUTPUT", 'PRINTABLE (per grading)'!B$13="Prelim"), IF(ISERROR(SUMIF(OUTPUT!C$20:M$20, "CLO8", OUTPUT!C290:M290) / OUTPUT!AL$13), "", SUMIF(OUTPUT!C$20:M$20, "CLO8", OUTPUT!C290:M290) / OUTPUT!AL$13),
IF(AND('PRINTABLE (per grading)'!H$16="OUTPUT", 'PRINTABLE (per grading)'!B$13="Midterm"), IF(ISERROR(SUMIF(OUTPUT!O$20:Y$20, "CLO8", OUTPUT!O290:Y290) / OUTPUT!AM$13), "", SUMIF(OUTPUT!O$20:Y$20, "CLO8", OUTPUT!O290:Y290) / OUTPUT!AM$13),
IF(AND('PRINTABLE (per grading)'!H$16="OUTPUT", 'PRINTABLE (per grading)'!B$13="Final"), IF(ISERROR(SUMIF(OUTPUT!AA$20:AI$20, "CLO8", OUTPUT!AA290:AI290) / OUTPUT!AN$13), "", SUMIF(OUTPUT!AA$20:AI$20, "CLO8", OUTPUT!AA290:AI290) / OUTPUT!AN$13),
"")))))),"")</f>
        <v/>
      </c>
      <c r="AY288" s="286" t="str">
        <f aca="false">IF(B288&lt;&gt;"",IF(AX288="","",IF(AX288&lt;0.5,1,IF(AND(AX288&gt;=0.5,AX288&lt;P$10),2,IF(AX288&gt;=P$10,3)))),"")</f>
        <v/>
      </c>
      <c r="AZ288" s="287" t="str">
        <f aca="false">IF(B288 &lt;&gt; "",IFERROR(IF(AVERAGE(AV288,AX288)&gt;=P$10,"Y","N"),""),"")</f>
        <v/>
      </c>
      <c r="BA288" s="194" t="str">
        <f aca="false">IF(B288 &lt;&gt; "", IFERROR(IF(C$16 = "PRELIM", SUMIF('Database (LECTURE-RES-PRAC)'!D$14:AG$14, "CLO9", 'Database (LECTURE-RES-PRAC)'!D285:AG285) / 'Grade computation'!F$12, IF(C$16 = "MIDTERM", SUMIF('Database (LECTURE-RES-PRAC)'!AJ$14:BM$14, "CLO9", 'Database (LECTURE-RES-PRAC)'!AJ285:BM285) / 'Grade computation'!G$12, IF(C$16 = "FINAL", SUMIF('Database (LECTURE-RES-PRAC)'!BP$14:CS$14, "CLO9", 'Database (LECTURE-RES-PRAC)'!BP285:CS285) / 'Grade computation'!H$12,""))),""),"")</f>
        <v/>
      </c>
      <c r="BB288" s="286" t="str">
        <f aca="false">IF(B288&lt;&gt;"",IF(BA288="","",IF(BA288&lt;0.5,1,IF(AND(BA288&gt;=0.5,BA288&lt;P$10),2,IF(BA288&gt;=P$10,3)))),"")</f>
        <v/>
      </c>
      <c r="BC288" s="194" t="str">
        <f aca="false">IF(B288 &lt;&gt; "",IF(AND('PRINTABLE (per grading)'!H$16="EXAM", 'PRINTABLE (per grading)'!B$13="Prelim"), IF(ISERROR(SUMIF('Exam (LECTURE ONLY)'!D$20:M$20, "CLO9", 'Exam (LECTURE ONLY)'!D290:M290) / 'Exam (LECTURE ONLY)'!AL$14), "", SUMIF('Exam (LECTURE ONLY)'!D$20:M$20, "CLO9", 'Exam (LECTURE ONLY)'!D290:M290) /'Exam (LECTURE ONLY)'!AL$14),
IF(AND('PRINTABLE (per grading)'!H$16="EXAM", 'PRINTABLE (per grading)'!B$13="Midterm"), IF(ISERROR(SUMIF('Exam (LECTURE ONLY)'!O$20:X$20, "CLO9", 'Exam (LECTURE ONLY)'!O290:X290) / 'Exam (LECTURE ONLY)'!AM$14), "", SUMIF('Exam (LECTURE ONLY)'!O$20:X$20, "CLO9", 'Exam (LECTURE ONLY)'!O290:X290) / 'Exam (LECTURE ONLY)'!AM$14),
IF(AND('PRINTABLE (per grading)'!H$16="EXAM", 'PRINTABLE (per grading)'!B$13="Final"), IF(ISERROR(SUMIF('Exam (LECTURE ONLY)'!Z$20:AI$20, "CLO9", 'Exam (LECTURE ONLY)'!Z290:AI290) / 'Exam (LECTURE ONLY)'!AN$14), "", SUMIF('Exam (LECTURE ONLY)'!Z$20:AI$20, "CLO9", 'Exam (LECTURE ONLY)'!Z290:AI290) / 'Exam (LECTURE ONLY)'!AN$14),
IF(AND('PRINTABLE (per grading)'!H$16="OUTPUT", 'PRINTABLE (per grading)'!B$13="Prelim"), IF(ISERROR(SUMIF(OUTPUT!C$20:M$20, "CLO9", OUTPUT!C290:M290) / OUTPUT!AL$14), "", SUMIF(OUTPUT!C$20:M$20, "CLO9", OUTPUT!C290:M290) / OUTPUT!AL$14),
IF(AND('PRINTABLE (per grading)'!H$16="OUTPUT", 'PRINTABLE (per grading)'!B$13="Midterm"), IF(ISERROR(SUMIF(OUTPUT!O$20:Y$20, "CLO9", OUTPUT!O290:Y290) / OUTPUT!AM$14), "", SUMIF(OUTPUT!O$20:Y$20, "CLO9", OUTPUT!O290:Y290) / OUTPUT!AM$14),
IF(AND('PRINTABLE (per grading)'!H$16="OUTPUT", 'PRINTABLE (per grading)'!B$13="Final"), IF(ISERROR(SUMIF(OUTPUT!AA$20:AI$20, "CLO9", OUTPUT!AA290:AI290) / OUTPUT!AN$14), "", SUMIF(OUTPUT!AA$20:AI$20, "CLO9", OUTPUT!AA290:AI290) / OUTPUT!AN$14),
"")))))),"")</f>
        <v/>
      </c>
      <c r="BD288" s="286" t="str">
        <f aca="false">IF(B288&lt;&gt;"",IF(BC288="","",IF(BC288&lt;0.5,1,IF(AND(BC288&gt;=0.5,BC288&lt;P$10),2,IF(BC288&gt;=P$10,3)))),"")</f>
        <v/>
      </c>
      <c r="BE288" s="287" t="str">
        <f aca="false">IF(B288 &lt;&gt; "",IFERROR(IF(AVERAGE(BA288,BC288)&gt;=P$10,"Y","N"),""),"")</f>
        <v/>
      </c>
      <c r="BF288" s="194" t="str">
        <f aca="false">IF(B288 &lt;&gt; "", IFERROR(IF(C$16 = "PRELIM", SUMIF('Database (LECTURE-RES-PRAC)'!D$14:AG$14, "CLO10", 'Database (LECTURE-RES-PRAC)'!D285:AG285) / 'Grade computation'!F$13, IF(C$16 = "MIDTERM", SUMIF('Database (LECTURE-RES-PRAC)'!AJ$14:BM$14, "CLO10", 'Database (LECTURE-RES-PRAC)'!AJ285:BM285) / 'Grade computation'!G$13, IF(C$16 = "FINAL", SUMIF('Database (LECTURE-RES-PRAC)'!BP$14:CS$14, "CLO10", 'Database (LECTURE-RES-PRAC)'!BP285:CS285) / 'Grade computation'!H$13,""))),""),"")</f>
        <v/>
      </c>
      <c r="BG288" s="286" t="str">
        <f aca="false">IF(B288&lt;&gt;"",IF(BF288="","",IF(BF288&lt;0.5,1,IF(AND(BF288&gt;=0.5,BF288&lt;P$10),2,IF(BF288&gt;=P$10,3)))),"")</f>
        <v/>
      </c>
      <c r="BH288" s="194" t="str">
        <f aca="false">IF(B288 &lt;&gt; "",IF(AND('PRINTABLE (per grading)'!H$16="EXAM", 'PRINTABLE (per grading)'!B$13="Prelim"), IF(ISERROR(SUMIF('Exam (LECTURE ONLY)'!D$20:M$20, "CLO10", 'Exam (LECTURE ONLY)'!D290:M290) / 'Exam (LECTURE ONLY)'!AL$15), "", SUMIF('Exam (LECTURE ONLY)'!D$20:M$20, "CLO10", 'Exam (LECTURE ONLY)'!D290:M290) /'Exam (LECTURE ONLY)'!AL$15),
IF(AND('PRINTABLE (per grading)'!H$16="EXAM", 'PRINTABLE (per grading)'!B$13="Midterm"), IF(ISERROR(SUMIF('Exam (LECTURE ONLY)'!O$20:X$20, "CLO10", 'Exam (LECTURE ONLY)'!O290:X290) / 'Exam (LECTURE ONLY)'!AM$15), "", SUMIF('Exam (LECTURE ONLY)'!O$20:X$20, "CLO10", 'Exam (LECTURE ONLY)'!O290:X290) / 'Exam (LECTURE ONLY)'!AM$15),
IF(AND('PRINTABLE (per grading)'!H$16="EXAM", 'PRINTABLE (per grading)'!B$13="Final"), IF(ISERROR(SUMIF('Exam (LECTURE ONLY)'!Z$20:AI$20, "CLO10", 'Exam (LECTURE ONLY)'!Z290:AI290) / 'Exam (LECTURE ONLY)'!AN$15), "", SUMIF('Exam (LECTURE ONLY)'!Z$20:AI$20, "CLO10", 'Exam (LECTURE ONLY)'!Z290:AI290) / 'Exam (LECTURE ONLY)'!AN$15),
IF(AND('PRINTABLE (per grading)'!H$16="OUTPUT", 'PRINTABLE (per grading)'!B$13="Prelim"), IF(ISERROR(SUMIF(OUTPUT!C$20:M$20, "CLO10", OUTPUT!C290:M290) / OUTPUT!AL$15), "", SUMIF(OUTPUT!C$20:M$20, "CLO10", OUTPUT!C290:M290) / OUTPUT!AL$15),
IF(AND('PRINTABLE (per grading)'!H$16="OUTPUT", 'PRINTABLE (per grading)'!B$13="Midterm"), IF(ISERROR(SUMIF(OUTPUT!O$20:Y$20, "CLO10", OUTPUT!O290:Y290) / OUTPUT!AM$15), "", SUMIF(OUTPUT!O$20:Y$20, "CLO10", OUTPUT!O290:Y290) / OUTPUT!AM$15),
IF(AND('PRINTABLE (per grading)'!H$16="OUTPUT", 'PRINTABLE (per grading)'!B$13="Final"), IF(ISERROR(SUMIF(OUTPUT!AA$20:AI$20, "CLO10", OUTPUT!AA290:AI290) / OUTPUT!AN$15), "", SUMIF(OUTPUT!AA$20:AI$20, "CLO10", OUTPUT!AA290:AI290) / OUTPUT!AN$15),
"")))))),"")</f>
        <v/>
      </c>
      <c r="BI288" s="286" t="str">
        <f aca="false">IF(B288&lt;&gt;"",IF(BH288="","",IF(BH288&lt;0.5,1,IF(AND(BH288&gt;=0.5,BH288&lt;P$10),2,IF(BH288&gt;=P$10,3)))),"")</f>
        <v/>
      </c>
      <c r="BJ288" s="287" t="str">
        <f aca="false">IF(B288 &lt;&gt; "",IFERROR(IF(AVERAGE(BF288,BH288)&gt;=P$10,"Y","N"),""),"")</f>
        <v/>
      </c>
      <c r="BK288" s="8"/>
    </row>
    <row r="289" customFormat="false" ht="19.5" hidden="false" customHeight="true" outlineLevel="0" collapsed="false">
      <c r="A289" s="183" t="str">
        <f aca="false">IF(ISBLANK('Database (LECTURE-RES-PRAC)'!A286),"",'Database (LECTURE-RES-PRAC)'!A286)</f>
        <v/>
      </c>
      <c r="B289" s="184" t="str">
        <f aca="false">IF(ISBLANK('Database (LECTURE-RES-PRAC)'!B286),"",'Database (LECTURE-RES-PRAC)'!B286)</f>
        <v/>
      </c>
      <c r="C289" s="230" t="str">
        <f aca="false">IF(B289&lt;&gt;"",IF(C$16="PRELIM",'Grade computation'!C289, IF(C$16="MIDTERM",'Grade computation'!K289, IF(C$16="FINAL",'Grade computation'!S289,""))),"")</f>
        <v/>
      </c>
      <c r="D289" s="231" t="str">
        <f aca="false">IF(B289&lt;&gt;"",IFERROR(IF(B$11="80-20", (((C289/C$19)*X$6)+X$7)*D$18, IF(B$11="60-40", (((C289/C$19)*Y$6)+Y$7)*D$18, 0)),0),"")</f>
        <v/>
      </c>
      <c r="E289" s="230" t="str">
        <f aca="false">IF(B289&lt;&gt;"", IF(C$16="PRELIM",'Grade computation'!E289, IF(C$16="MIDTERM",'Grade computation'!M289, IF(C$16="FINAL",'Grade computation'!U289,""))),"")</f>
        <v/>
      </c>
      <c r="F289" s="232" t="str">
        <f aca="false">IF(B289&lt;&gt;"",IFERROR(IF(B$11="80-20", (((E289/E$19)*X$6)+X$7)*F$18, IF(B$11="60-40", (((E289/E$19)*Y$6)+Y$7)*F$18, 0)),0),"")</f>
        <v/>
      </c>
      <c r="G289" s="233" t="str">
        <f aca="false">IF(B289&lt;&gt;"",IFERROR((D289+F289),0),"")</f>
        <v/>
      </c>
      <c r="H289" s="234" t="str">
        <f aca="false">IF(B289&lt;&gt;"",IF(C$16="PRELIM", 'Grade computation'!H289, IF(C$16="MIDTERM", 'Grade computation'!P289, IF(C$16="FINAL",'Grade computation'!X289, ""))),"")</f>
        <v/>
      </c>
      <c r="I289" s="233" t="str">
        <f aca="false">IF(B289&lt;&gt;"",IFERROR(IF(B$11="80-20", (((H289/H$19)*X$6)+X$7)*I$19, IF(B$11="60-40", (((H289/H$19)*Y$6)+Y$7)*I$19, 0)),0),"")</f>
        <v/>
      </c>
      <c r="J289" s="237" t="str">
        <f aca="false">IFERROR((G289+I289),"")</f>
        <v/>
      </c>
      <c r="K289" s="183" t="str">
        <f aca="false">IFERROR(IF(J289="","",IF(J289&gt;=75,"PASSED","FAILED")),"")</f>
        <v/>
      </c>
      <c r="L289" s="183"/>
      <c r="M289" s="194" t="str">
        <f aca="false">IF(B289 &lt;&gt; "", IFERROR(IF(C$16 = "PRELIM", SUMIF('Database (LECTURE-RES-PRAC)'!D$14:AG$14, "CLO1", 'Database (LECTURE-RES-PRAC)'!D286:AG286) / 'Grade computation'!F$4, IF(C$16 = "MIDTERM", SUMIF('Database (LECTURE-RES-PRAC)'!AJ$14:BM$14, "CLO1", 'Database (LECTURE-RES-PRAC)'!AJ286:BM286) / 'Grade computation'!G$4, IF(C$16 = "FINAL", SUMIF('Database (LECTURE-RES-PRAC)'!BP$14:CS$14, "CLO1", 'Database (LECTURE-RES-PRAC)'!BP286:CS286) / 'Grade computation'!H$4,""))),""),"")</f>
        <v/>
      </c>
      <c r="N289" s="286" t="str">
        <f aca="false">IF(B289&lt;&gt;"",IF(M289="","",IF(M289&lt;0.5,1,IF(AND(M289&gt;=0.5,M289&lt;P$10),2,IF(M289&gt;=P$10,3)))),"")</f>
        <v/>
      </c>
      <c r="O289" s="194" t="str">
        <f aca="false">IF(B289 &lt;&gt; "",IF(AND('PRINTABLE (per grading)'!H$16="EXAM", 'PRINTABLE (per grading)'!B$13="Prelim"), IF(ISERROR(SUMIF('Exam (LECTURE ONLY)'!D$20:M$20, "CLO1", 'Exam (LECTURE ONLY)'!D291:M291) / 'Exam (LECTURE ONLY)'!AL$6), "", SUMIF('Exam (LECTURE ONLY)'!D$20:M$20, "CLO1", 'Exam (LECTURE ONLY)'!D291:M291) /'Exam (LECTURE ONLY)'!AL$6),
IF(AND('PRINTABLE (per grading)'!H$16="EXAM", 'PRINTABLE (per grading)'!B$13="Midterm"), IF(ISERROR(SUMIF('Exam (LECTURE ONLY)'!O$20:X$20, "CLO1", 'Exam (LECTURE ONLY)'!O291:X291) / 'Exam (LECTURE ONLY)'!AM$6), "", SUMIF('Exam (LECTURE ONLY)'!O$20:X$20, "CLO1", 'Exam (LECTURE ONLY)'!O291:X291) / 'Exam (LECTURE ONLY)'!AM$6),
IF(AND('PRINTABLE (per grading)'!H$16="EXAM", 'PRINTABLE (per grading)'!B$13="Final"), IF(ISERROR(SUMIF('Exam (LECTURE ONLY)'!Z$20:AI$20, "CLO1", 'Exam (LECTURE ONLY)'!Z291:AI291) / 'Exam (LECTURE ONLY)'!AN$6), "", SUMIF('Exam (LECTURE ONLY)'!Z$20:AI$20, "CLO1", 'Exam (LECTURE ONLY)'!Z291:AI291) / 'Exam (LECTURE ONLY)'!AN$6),
IF(AND('PRINTABLE (per grading)'!H$16="OUTPUT", 'PRINTABLE (per grading)'!B$13="Prelim"), IF(ISERROR(SUMIF(OUTPUT!C$20:M$20, "CLO1", OUTPUT!C291:M291) / OUTPUT!AL$6), "", SUMIF(OUTPUT!C$20:M$20, "CLO1", OUTPUT!C291:M291) / OUTPUT!AL$6),
IF(AND('PRINTABLE (per grading)'!H$16="OUTPUT", 'PRINTABLE (per grading)'!B$13="Midterm"), IF(ISERROR(SUMIF(OUTPUT!O$20:Y$20, "CLO1", OUTPUT!O291:Y291) / OUTPUT!AM$6), "", SUMIF(OUTPUT!O$20:Y$20, "CLO1", OUTPUT!O291:Y291) / OUTPUT!AM$6),
IF(AND('PRINTABLE (per grading)'!H$16="OUTPUT", 'PRINTABLE (per grading)'!B$13="Final"), IF(ISERROR(SUMIF(OUTPUT!AA$20:AI$20, "CLO1", OUTPUT!AA291:AI291) / OUTPUT!AN$6), "", SUMIF(OUTPUT!AA$20:AI$20, "CLO1", OUTPUT!AA291:AI291) / OUTPUT!AN$6),
"")))))),"")</f>
        <v/>
      </c>
      <c r="P289" s="286" t="str">
        <f aca="false">IF(B289&lt;&gt;"",IF(O289="","",IF(O289&lt;0.5,1,IF(AND(O289&gt;=0.5,O289&lt;P$10),2,IF(O289&gt;=P$10,3)))),"")</f>
        <v/>
      </c>
      <c r="Q289" s="287" t="str">
        <f aca="false">IF(B289 &lt;&gt; "",IFERROR(IF(AVERAGE(M289,O289)&gt;=P$10,"Y","N"),""),"")</f>
        <v/>
      </c>
      <c r="R289" s="194" t="str">
        <f aca="false">IF(B289 &lt;&gt; "", IFERROR(IF(C$16 = "PRELIM", SUMIF('Database (LECTURE-RES-PRAC)'!D$14:AG$14, "CLO2", 'Database (LECTURE-RES-PRAC)'!D286:AG286) / 'Grade computation'!F$5, IF(C$16 = "MIDTERM", SUMIF('Database (LECTURE-RES-PRAC)'!AJ$14:BM$14, "CLO2", 'Database (LECTURE-RES-PRAC)'!AJ286:BM286) / 'Grade computation'!G$5, IF(C$16 = "FINAL", SUMIF('Database (LECTURE-RES-PRAC)'!BP$14:CS$14, "CLO2", 'Database (LECTURE-RES-PRAC)'!BP286:CS286) / 'Grade computation'!H$5,""))),""),"")</f>
        <v/>
      </c>
      <c r="S289" s="286" t="str">
        <f aca="false">IF(B289&lt;&gt;"",IF(R289="","",IF(R289&lt;0.5,1,IF(AND(R289&gt;=0.5,R289&lt;P$10),2,IF(R289&gt;=P$10,3)))),"")</f>
        <v/>
      </c>
      <c r="T289" s="194" t="str">
        <f aca="false">IF(B289 &lt;&gt; "",IF(AND('PRINTABLE (per grading)'!H$16="EXAM", 'PRINTABLE (per grading)'!B$13="Prelim"), IF(ISERROR(SUMIF('Exam (LECTURE ONLY)'!D$20:M$20, "CLO2", 'Exam (LECTURE ONLY)'!D291:M291) / 'Exam (LECTURE ONLY)'!AL$7), "", SUMIF('Exam (LECTURE ONLY)'!D$20:M$20, "CLO2", 'Exam (LECTURE ONLY)'!D291:M291) /'Exam (LECTURE ONLY)'!AL$7),
IF(AND('PRINTABLE (per grading)'!H$16="EXAM", 'PRINTABLE (per grading)'!B$13="Midterm"), IF(ISERROR(SUMIF('Exam (LECTURE ONLY)'!O$20:X$20, "CLO2", 'Exam (LECTURE ONLY)'!O291:X291) / 'Exam (LECTURE ONLY)'!AM$7), "", SUMIF('Exam (LECTURE ONLY)'!O$20:X$20, "CLO2", 'Exam (LECTURE ONLY)'!O291:X291) / 'Exam (LECTURE ONLY)'!AM$7),
IF(AND('PRINTABLE (per grading)'!H$16="EXAM", 'PRINTABLE (per grading)'!B$13="Final"), IF(ISERROR(SUMIF('Exam (LECTURE ONLY)'!Z$20:AI$20, "CLO2", 'Exam (LECTURE ONLY)'!Z291:AI291) / 'Exam (LECTURE ONLY)'!AN$7), "", SUMIF('Exam (LECTURE ONLY)'!Z$20:AI$20, "CLO2", 'Exam (LECTURE ONLY)'!Z291:AI291) / 'Exam (LECTURE ONLY)'!AN$7),
IF(AND('PRINTABLE (per grading)'!H$16="OUTPUT", 'PRINTABLE (per grading)'!B$13="Prelim"), IF(ISERROR(SUMIF(OUTPUT!C$20:M$20, "CLO2", OUTPUT!C291:M291) / OUTPUT!AL$7), "", SUMIF(OUTPUT!C$20:M$20, "CLO2", OUTPUT!C291:M291) / OUTPUT!AL$7),
IF(AND('PRINTABLE (per grading)'!H$16="OUTPUT", 'PRINTABLE (per grading)'!B$13="Midterm"), IF(ISERROR(SUMIF(OUTPUT!O$20:Y$20, "CLO2", OUTPUT!O291:Y291) / OUTPUT!AM$7), "", SUMIF(OUTPUT!O$20:Y$20, "CLO2", OUTPUT!O291:Y291) / OUTPUT!AM$7),
IF(AND('PRINTABLE (per grading)'!H$16="OUTPUT", 'PRINTABLE (per grading)'!B$13="Final"), IF(ISERROR(SUMIF(OUTPUT!AA$20:AI$20, "CLO2", OUTPUT!AA291:AI291) / OUTPUT!AN$7), "", SUMIF(OUTPUT!AA$20:AI$20, "CLO2", OUTPUT!AA291:AI291) / OUTPUT!AN$7),
"")))))),"")</f>
        <v/>
      </c>
      <c r="U289" s="286" t="str">
        <f aca="false">IF(B289&lt;&gt;"",IF(T289="","",IF(T289&lt;0.5,1,IF(AND(T289&gt;=0.5,T289&lt;P$10),2,IF(T289&gt;=P$10,3)))),"")</f>
        <v/>
      </c>
      <c r="V289" s="287" t="str">
        <f aca="false">IF(B289 &lt;&gt; "",IFERROR(IF(AVERAGE(R289,T289)&gt;=P$10,"Y","N"),""),"")</f>
        <v/>
      </c>
      <c r="W289" s="194" t="str">
        <f aca="false">IF(B289 &lt;&gt; "", IFERROR(IF(C$16 = "PRELIM", SUMIF('Database (LECTURE-RES-PRAC)'!D$14:AG$14, "CLO3", 'Database (LECTURE-RES-PRAC)'!D286:AG286) / 'Grade computation'!F$6, IF(C$16 = "MIDTERM", SUMIF('Database (LECTURE-RES-PRAC)'!AJ$14:BM$14, "CLO3", 'Database (LECTURE-RES-PRAC)'!AJ286:BM286) / 'Grade computation'!G$6, IF(C$16 = "FINAL", SUMIF('Database (LECTURE-RES-PRAC)'!BP$14:CS$14, "CLO3", 'Database (LECTURE-RES-PRAC)'!BP286:CS286) / 'Grade computation'!H$6,""))),""),"")</f>
        <v/>
      </c>
      <c r="X289" s="286" t="str">
        <f aca="false">IF(B289&lt;&gt;"",IF(W289="","",IF(W289&lt;0.5,1,IF(AND(W289&gt;=0.5,W289&lt;P$10),2,IF(W289&gt;=P$10,3)))),"")</f>
        <v/>
      </c>
      <c r="Y289" s="194" t="str">
        <f aca="false">IF(B289 &lt;&gt; "",IF(AND('PRINTABLE (per grading)'!H$16="EXAM", 'PRINTABLE (per grading)'!B$13="Prelim"), IF(ISERROR(SUMIF('Exam (LECTURE ONLY)'!D$20:M$20, "CLO3", 'Exam (LECTURE ONLY)'!D291:M291) / 'Exam (LECTURE ONLY)'!AL$8), "", SUMIF('Exam (LECTURE ONLY)'!D$20:M$20, "CLO3", 'Exam (LECTURE ONLY)'!D291:M291) /'Exam (LECTURE ONLY)'!AL$8),
IF(AND('PRINTABLE (per grading)'!H$16="EXAM", 'PRINTABLE (per grading)'!B$13="Midterm"), IF(ISERROR(SUMIF('Exam (LECTURE ONLY)'!O$20:X$20, "CLO3", 'Exam (LECTURE ONLY)'!O291:X291) / 'Exam (LECTURE ONLY)'!AM$8), "", SUMIF('Exam (LECTURE ONLY)'!O$20:X$20, "CLO3", 'Exam (LECTURE ONLY)'!O291:X291) / 'Exam (LECTURE ONLY)'!AM$8),
IF(AND('PRINTABLE (per grading)'!H$16="EXAM", 'PRINTABLE (per grading)'!B$13="Final"), IF(ISERROR(SUMIF('Exam (LECTURE ONLY)'!Z$20:AI$20, "CLO3", 'Exam (LECTURE ONLY)'!Z291:AI291) / 'Exam (LECTURE ONLY)'!AN$8), "", SUMIF('Exam (LECTURE ONLY)'!Z$20:AI$20, "CLO3", 'Exam (LECTURE ONLY)'!Z291:AI291) / 'Exam (LECTURE ONLY)'!AN$8),
IF(AND('PRINTABLE (per grading)'!H$16="OUTPUT", 'PRINTABLE (per grading)'!B$13="Prelim"), IF(ISERROR(SUMIF(OUTPUT!C$20:M$20, "CLO3", OUTPUT!C291:M291) / OUTPUT!AL$8), "", SUMIF(OUTPUT!C$20:M$20, "CLO3", OUTPUT!C291:M291) / OUTPUT!AL$8),
IF(AND('PRINTABLE (per grading)'!H$16="OUTPUT", 'PRINTABLE (per grading)'!B$13="Midterm"), IF(ISERROR(SUMIF(OUTPUT!O$20:Y$20, "CLO3", OUTPUT!O291:Y291) / OUTPUT!AM$8), "", SUMIF(OUTPUT!O$20:Y$20, "CLO3", OUTPUT!O291:Y291) / OUTPUT!AM$8),
IF(AND('PRINTABLE (per grading)'!H$16="OUTPUT", 'PRINTABLE (per grading)'!B$13="Final"), IF(ISERROR(SUMIF(OUTPUT!AA$20:AI$20, "CLO3", OUTPUT!AA291:AI291) / OUTPUT!AN$8), "", SUMIF(OUTPUT!AA$20:AI$20, "CLO3", OUTPUT!AA291:AI291) / OUTPUT!AN$8),
"" )))))),"")</f>
        <v/>
      </c>
      <c r="Z289" s="286" t="str">
        <f aca="false">IF(B289&lt;&gt;"",IF(Y289="","",IF(Y289&lt;0.5,1,IF(AND(Y289&gt;=0.5,Y289&lt;P$10),2,IF(Y289&gt;=P$10,3)))),"")</f>
        <v/>
      </c>
      <c r="AA289" s="287" t="str">
        <f aca="false">IF(B289 &lt;&gt; "",IFERROR(IF(AVERAGE(W289,Y289)&gt;=P$10,"Y","N"),""),"")</f>
        <v/>
      </c>
      <c r="AB289" s="194" t="str">
        <f aca="false">IF(B289 &lt;&gt; "", IFERROR(IF(C$16 = "PRELIM", SUMIF('Database (LECTURE-RES-PRAC)'!D$14:AG$14, "CLO4", 'Database (LECTURE-RES-PRAC)'!D286:AG286) / 'Grade computation'!F$7, IF(C$16 = "MIDTERM", SUMIF('Database (LECTURE-RES-PRAC)'!AJ$14:BM$14, "CLO4", 'Database (LECTURE-RES-PRAC)'!AJ286:BM286) / 'Grade computation'!G$7, IF(C$16 = "FINAL", SUMIF('Database (LECTURE-RES-PRAC)'!BP$14:CS$14, "CLO4", 'Database (LECTURE-RES-PRAC)'!BP286:CS286) / 'Grade computation'!H$7,""))),""),"")</f>
        <v/>
      </c>
      <c r="AC289" s="286" t="str">
        <f aca="false">IF(B289&lt;&gt;"",IF(AB289="","",IF(AB289&lt;0.5,1,IF(AND(AB289&gt;=0.5,AB289&lt;P$10),2,IF(AB289&gt;=P$10,3)))),"")</f>
        <v/>
      </c>
      <c r="AD289" s="194" t="str">
        <f aca="false">IF(B289 &lt;&gt; "",IF(AND('PRINTABLE (per grading)'!H$16="EXAM", 'PRINTABLE (per grading)'!B$13="Prelim"), IF(ISERROR(SUMIF('Exam (LECTURE ONLY)'!D$20:M$20, "CLO4", 'Exam (LECTURE ONLY)'!D291:M291) / 'Exam (LECTURE ONLY)'!AL$9), "", SUMIF('Exam (LECTURE ONLY)'!D$20:M$20, "CLO4", 'Exam (LECTURE ONLY)'!D291:M291) /'Exam (LECTURE ONLY)'!AL$9),
IF(AND('PRINTABLE (per grading)'!H$16="EXAM", 'PRINTABLE (per grading)'!B$13="Midterm"), IF(ISERROR(SUMIF('Exam (LECTURE ONLY)'!O$20:X$20, "CLO4", 'Exam (LECTURE ONLY)'!O291:X291) / 'Exam (LECTURE ONLY)'!AM$9), "", SUMIF('Exam (LECTURE ONLY)'!O$20:X$20, "CLO4", 'Exam (LECTURE ONLY)'!O291:X291) / 'Exam (LECTURE ONLY)'!AM$9),
IF(AND('PRINTABLE (per grading)'!H$16="EXAM", 'PRINTABLE (per grading)'!B$13="Final"), IF(ISERROR(SUMIF('Exam (LECTURE ONLY)'!Z$20:AI$20, "CLO4", 'Exam (LECTURE ONLY)'!Z291:AI291) / 'Exam (LECTURE ONLY)'!AN$9), "", SUMIF('Exam (LECTURE ONLY)'!Z$20:AI$20, "CLO4", 'Exam (LECTURE ONLY)'!Z291:AI291) / 'Exam (LECTURE ONLY)'!AN$9),
IF(AND('PRINTABLE (per grading)'!H$16="OUTPUT", 'PRINTABLE (per grading)'!B$13="Prelim"), IF(ISERROR(SUMIF(OUTPUT!C$20:M$20, "CLO4", OUTPUT!C291:M291) / OUTPUT!AL$9), "", SUMIF(OUTPUT!C$20:M$20, "CLO4", OUTPUT!C291:M291) / OUTPUT!AL$9),
IF(AND('PRINTABLE (per grading)'!H$16="OUTPUT", 'PRINTABLE (per grading)'!B$13="Midterm"), IF(ISERROR(SUMIF(OUTPUT!O$20:Y$20, "CLO4", OUTPUT!O291:Y291) / OUTPUT!AM$9), "", SUMIF(OUTPUT!O$20:Y$20, "CLO4", OUTPUT!O291:Y291) / OUTPUT!AM$9),
IF(AND('PRINTABLE (per grading)'!H$16="OUTPUT", 'PRINTABLE (per grading)'!B$13="Final"), IF(ISERROR(SUMIF(OUTPUT!AA$20:AI$20, "CLO4", OUTPUT!AA291:AI291) / OUTPUT!AN$9), "", SUMIF(OUTPUT!AA$20:AI$20, "CLO4", OUTPUT!AA291:AI291) / OUTPUT!AN$9),
"")))))),"")</f>
        <v/>
      </c>
      <c r="AE289" s="286" t="str">
        <f aca="false">IF(B289&lt;&gt;"",IF(AD289="","",IF(AD289&lt;0.5,1,IF(AND(AD289&gt;=0.5,AD289&lt;P$10),2,IF(AD289&gt;=P$10,3)))),"")</f>
        <v/>
      </c>
      <c r="AF289" s="287" t="str">
        <f aca="false">IF(B289 &lt;&gt; "",IFERROR(IF(AVERAGE(AB289,AD289)&gt;=P$10,"Y","N"),""),"")</f>
        <v/>
      </c>
      <c r="AG289" s="194" t="str">
        <f aca="false">IF(B289 &lt;&gt; "", IFERROR(IF(C$16 = "PRELIM", SUMIF('Database (LECTURE-RES-PRAC)'!D$14:AG$14, "CLO5", 'Database (LECTURE-RES-PRAC)'!D286:AG286) / 'Grade computation'!F$8, IF(C$16 = "MIDTERM", SUMIF('Database (LECTURE-RES-PRAC)'!AJ$14:BM$14, "CLO5", 'Database (LECTURE-RES-PRAC)'!AJ286:BM286) / 'Grade computation'!G$8, IF(C$16 = "FINAL", SUMIF('Database (LECTURE-RES-PRAC)'!BP$14:CS$14, "CLO5", 'Database (LECTURE-RES-PRAC)'!BP286:CS286) / 'Grade computation'!H$8,""))),""),"")</f>
        <v/>
      </c>
      <c r="AH289" s="286" t="str">
        <f aca="false">IF(B289&lt;&gt;"",IF(AG289="","",IF(AG289&lt;0.5,1,IF(AND(AG289&gt;=0.5,AG289&lt;P$10),2,IF(AG289&gt;=P$10,3)))),"")</f>
        <v/>
      </c>
      <c r="AI289" s="194" t="str">
        <f aca="false">IF(B289 &lt;&gt; "",IF(AND('PRINTABLE (per grading)'!H$16="EXAM", 'PRINTABLE (per grading)'!B$13="Prelim"), IF(ISERROR(SUMIF('Exam (LECTURE ONLY)'!D$20:M$20, "CLO5", 'Exam (LECTURE ONLY)'!D291:M291) / 'Exam (LECTURE ONLY)'!AL$10), "", SUMIF('Exam (LECTURE ONLY)'!D$20:M$20, "CLO5", 'Exam (LECTURE ONLY)'!D291:M291) /'Exam (LECTURE ONLY)'!AL$10),
IF(AND('PRINTABLE (per grading)'!H$16="EXAM", 'PRINTABLE (per grading)'!B$13="Midterm"), IF(ISERROR(SUMIF('Exam (LECTURE ONLY)'!O$20:X$20, "CLO5", 'Exam (LECTURE ONLY)'!O291:X291) / 'Exam (LECTURE ONLY)'!AM$10), "", SUMIF('Exam (LECTURE ONLY)'!O$20:X$20, "CLO5", 'Exam (LECTURE ONLY)'!O291:X291) / 'Exam (LECTURE ONLY)'!AM$10),
IF(AND('PRINTABLE (per grading)'!H$16="EXAM", 'PRINTABLE (per grading)'!B$13="Final"), IF(ISERROR(SUMIF('Exam (LECTURE ONLY)'!Z$20:AI$20, "CLO5", 'Exam (LECTURE ONLY)'!Z291:AI291) / 'Exam (LECTURE ONLY)'!AN$10), "", SUMIF('Exam (LECTURE ONLY)'!Z$20:AI$20, "CLO5", 'Exam (LECTURE ONLY)'!Z291:AI291) / 'Exam (LECTURE ONLY)'!AN$10),
IF(AND('PRINTABLE (per grading)'!H$16="OUTPUT", 'PRINTABLE (per grading)'!B$13="Prelim"), IF(ISERROR(SUMIF(OUTPUT!C$20:M$20, "CLO5", OUTPUT!C291:M291) / OUTPUT!AL$10), "", SUMIF(OUTPUT!C$20:M$20, "CLO5", OUTPUT!C291:M291) / OUTPUT!AL$10),
IF(AND('PRINTABLE (per grading)'!H$16="OUTPUT", 'PRINTABLE (per grading)'!B$13="Midterm"), IF(ISERROR(SUMIF(OUTPUT!O$20:Y$20, "CLO5", OUTPUT!O291:Y291) / OUTPUT!AM$10), "", SUMIF(OUTPUT!O$20:Y$20, "CLO5", OUTPUT!O291:Y291) / OUTPUT!AM$10),
IF(AND('PRINTABLE (per grading)'!H$16="OUTPUT", 'PRINTABLE (per grading)'!B$13="Final"), IF(ISERROR(SUMIF(OUTPUT!AA$20:AI$20, "CLO5", OUTPUT!AA291:AI291) / OUTPUT!AN$10), "", SUMIF(OUTPUT!AA$20:AI$20, "CLO5", OUTPUT!AA291:AI291) / OUTPUT!AN$10),
"")))))),"")</f>
        <v/>
      </c>
      <c r="AJ289" s="286" t="str">
        <f aca="false">IF(B289&lt;&gt;"",IF(AI289="","",IF(AI289&lt;0.5,1,IF(AND(AI289&gt;=0.5,AI289&lt;P$10),2,IF(AI289&gt;=P$10,3)))),"")</f>
        <v/>
      </c>
      <c r="AK289" s="287" t="str">
        <f aca="false">IF(B289 &lt;&gt; "",IFERROR(IF(AVERAGE(AG289,AI289)&gt;=P$10,"Y","N"),""),"")</f>
        <v/>
      </c>
      <c r="AL289" s="194" t="str">
        <f aca="false">IF(B289 &lt;&gt; "", IFERROR(IF(C$16 = "PRELIM", SUMIF('Database (LECTURE-RES-PRAC)'!D$14:AG$14, "CLO6", 'Database (LECTURE-RES-PRAC)'!D286:AG286) / 'Grade computation'!F$9, IF(C$16 = "MIDTERM", SUMIF('Database (LECTURE-RES-PRAC)'!AJ$14:BM$14, "CLO6", 'Database (LECTURE-RES-PRAC)'!AJ286:BM286) / 'Grade computation'!G$9, IF(C$16 = "FINAL", SUMIF('Database (LECTURE-RES-PRAC)'!BP$14:CS$14, "CLO6", 'Database (LECTURE-RES-PRAC)'!BP286:CS286) / 'Grade computation'!H$9,""))),""),"")</f>
        <v/>
      </c>
      <c r="AM289" s="286" t="str">
        <f aca="false">IF(B289&lt;&gt;"",IF(AL289="","",IF(AL289&lt;0.5,1,IF(AND(AL289&gt;=0.5,AL289&lt;P$10),2,IF(AL289&gt;=P$10,3)))),"")</f>
        <v/>
      </c>
      <c r="AN289" s="194" t="str">
        <f aca="false">IF(B289 &lt;&gt; "",IF(AND('PRINTABLE (per grading)'!H$16="EXAM", 'PRINTABLE (per grading)'!B$13="Prelim"), IF(ISERROR(SUMIF('Exam (LECTURE ONLY)'!D$20:M$20, "CLO6", 'Exam (LECTURE ONLY)'!D291:M291) / 'Exam (LECTURE ONLY)'!AL$11), "", SUMIF('Exam (LECTURE ONLY)'!D$20:M$20, "CLO6", 'Exam (LECTURE ONLY)'!D291:M291) /'Exam (LECTURE ONLY)'!AL$11),
IF(AND('PRINTABLE (per grading)'!H$16="EXAM", 'PRINTABLE (per grading)'!B$13="Midterm"), IF(ISERROR(SUMIF('Exam (LECTURE ONLY)'!O$20:X$20, "CLO6", 'Exam (LECTURE ONLY)'!O291:X291) / 'Exam (LECTURE ONLY)'!AM$11), "", SUMIF('Exam (LECTURE ONLY)'!O$20:X$20, "CLO6", 'Exam (LECTURE ONLY)'!O291:X291) / 'Exam (LECTURE ONLY)'!AM$11),
IF(AND('PRINTABLE (per grading)'!H$16="EXAM", 'PRINTABLE (per grading)'!B$13="Final"), IF(ISERROR(SUMIF('Exam (LECTURE ONLY)'!Z$20:AI$20, "CLO6", 'Exam (LECTURE ONLY)'!Z291:AI291) / 'Exam (LECTURE ONLY)'!AN$11), "", SUMIF('Exam (LECTURE ONLY)'!Z$20:AI$20, "CLO6", 'Exam (LECTURE ONLY)'!Z291:AI291) / 'Exam (LECTURE ONLY)'!AN$11),
IF(AND('PRINTABLE (per grading)'!H$16="OUTPUT", 'PRINTABLE (per grading)'!B$13="Prelim"), IF(ISERROR(SUMIF(OUTPUT!C$20:M$20, "CLO6", OUTPUT!C291:M291) / OUTPUT!AL$11), "", SUMIF(OUTPUT!C$20:M$20, "CLO6", OUTPUT!C291:M291) / OUTPUT!AL$11),
IF(AND('PRINTABLE (per grading)'!H$16="OUTPUT", 'PRINTABLE (per grading)'!B$13="Midterm"), IF(ISERROR(SUMIF(OUTPUT!O$20:Y$20, "CLO6", OUTPUT!O291:Y291) / OUTPUT!AM$11), "", SUMIF(OUTPUT!O$20:Y$20, "CLO6", OUTPUT!O291:Y291) / OUTPUT!AM$11),
IF(AND('PRINTABLE (per grading)'!H$16="OUTPUT", 'PRINTABLE (per grading)'!B$13="Final"), IF(ISERROR(SUMIF(OUTPUT!AA$20:AI$20, "CLO6", OUTPUT!AA291:AI291) / OUTPUT!AN$11), "", SUMIF(OUTPUT!AA$20:AI$20, "CLO6", OUTPUT!AA291:AI291) / OUTPUT!AN$11),
"")))))),"")</f>
        <v/>
      </c>
      <c r="AO289" s="286" t="str">
        <f aca="false">IF(B289&lt;&gt;"",IF(AN289="","",IF(AN289&lt;0.5,1,IF(AND(AN289&gt;=0.5,AN289&lt;P$10),2,IF(AN289&gt;=P$10,3)))),"")</f>
        <v/>
      </c>
      <c r="AP289" s="287" t="str">
        <f aca="false">IF(B289 &lt;&gt; "",IFERROR(IF(AVERAGE(AL289,AN289)&gt;=P$10,"Y","N"),""),"")</f>
        <v/>
      </c>
      <c r="AQ289" s="194" t="str">
        <f aca="false">IF(B289 &lt;&gt; "", IFERROR(IF(C$16 = "PRELIM", SUMIF('Database (LECTURE-RES-PRAC)'!D$14:AG$14, "CLO7", 'Database (LECTURE-RES-PRAC)'!D286:AG286) / 'Grade computation'!F$10, IF(C$16 = "MIDTERM", SUMIF('Database (LECTURE-RES-PRAC)'!AJ$14:BM$14, "CLO7", 'Database (LECTURE-RES-PRAC)'!AJ286:BM286) / 'Grade computation'!G$10, IF(C$16 = "FINAL", SUMIF('Database (LECTURE-RES-PRAC)'!BP$14:CS$14, "CLO7", 'Database (LECTURE-RES-PRAC)'!BP286:CS286) / 'Grade computation'!H$10,""))),""),"")</f>
        <v/>
      </c>
      <c r="AR289" s="286" t="str">
        <f aca="false">IF(B289&lt;&gt;"",IF(AQ289="","",IF(AQ289&lt;0.5,1,IF(AND(AQ289&gt;=0.5,AQ289&lt;P$10),2,IF(AQ289&gt;=P$10,3)))),"")</f>
        <v/>
      </c>
      <c r="AS289" s="194" t="str">
        <f aca="false">IF(B289 &lt;&gt; "",IF(AND('PRINTABLE (per grading)'!H$16="EXAM", 'PRINTABLE (per grading)'!B$13="Prelim"), IF(ISERROR(SUMIF('Exam (LECTURE ONLY)'!D$20:M$20, "CLO7", 'Exam (LECTURE ONLY)'!D291:M291) / 'Exam (LECTURE ONLY)'!AL$12), "", SUMIF('Exam (LECTURE ONLY)'!D$20:M$20, "CLO7", 'Exam (LECTURE ONLY)'!D291:M291) /'Exam (LECTURE ONLY)'!AL$12),
IF(AND('PRINTABLE (per grading)'!H$16="EXAM", 'PRINTABLE (per grading)'!B$13="Midterm"), IF(ISERROR(SUMIF('Exam (LECTURE ONLY)'!O$20:X$20, "CLO7", 'Exam (LECTURE ONLY)'!O291:X291) / 'Exam (LECTURE ONLY)'!AM$12), "", SUMIF('Exam (LECTURE ONLY)'!O$20:X$20, "CLO7", 'Exam (LECTURE ONLY)'!O291:X291) / 'Exam (LECTURE ONLY)'!AM$12),
IF(AND('PRINTABLE (per grading)'!H$16="EXAM", 'PRINTABLE (per grading)'!B$13="Final"), IF(ISERROR(SUMIF('Exam (LECTURE ONLY)'!Z$20:AI$20, "CLO7", 'Exam (LECTURE ONLY)'!Z291:AI291) / 'Exam (LECTURE ONLY)'!AN$12), "", SUMIF('Exam (LECTURE ONLY)'!Z$20:AI$20, "CLO7", 'Exam (LECTURE ONLY)'!Z291:AI291) / 'Exam (LECTURE ONLY)'!AN$12),
IF(AND('PRINTABLE (per grading)'!H$16="OUTPUT", 'PRINTABLE (per grading)'!B$13="Prelim"), IF(ISERROR(SUMIF(OUTPUT!C$20:M$20, "CLO7", OUTPUT!C291:M291) / OUTPUT!AL$12), "", SUMIF(OUTPUT!C$20:M$20, "CLO7", OUTPUT!C291:M291) / OUTPUT!AL$12),
IF(AND('PRINTABLE (per grading)'!H$16="OUTPUT", 'PRINTABLE (per grading)'!B$13="Midterm"), IF(ISERROR(SUMIF(OUTPUT!O$20:Y$20, "CLO7", OUTPUT!O291:Y291) / OUTPUT!AM$12), "", SUMIF(OUTPUT!O$20:Y$20, "CLO7", OUTPUT!O291:Y291) / OUTPUT!AM$12),
IF(AND('PRINTABLE (per grading)'!H$16="OUTPUT", 'PRINTABLE (per grading)'!B$13="Final"), IF(ISERROR(SUMIF(OUTPUT!AA$20:AI$20, "CLO7", OUTPUT!AA291:AI291) / OUTPUT!AN$12), "", SUMIF(OUTPUT!AA$20:AI$20, "CLO7", OUTPUT!AA291:AI291) / OUTPUT!AN$12),
"")))))),"")</f>
        <v/>
      </c>
      <c r="AT289" s="286" t="str">
        <f aca="false">IF(B289&lt;&gt;"",IF(AS289="","",IF(AS289&lt;0.5,1,IF(AND(AS289&gt;=0.5,AS289&lt;P$10),2,IF(AS289&gt;=P$10,3)))),"")</f>
        <v/>
      </c>
      <c r="AU289" s="287" t="str">
        <f aca="false">IF(B289 &lt;&gt; "",IFERROR(IF(AVERAGE(AQ289,AS289)&gt;=P$10,"Y","N"),""),"")</f>
        <v/>
      </c>
      <c r="AV289" s="194" t="str">
        <f aca="false">IF(B289 &lt;&gt; "", IFERROR(IF(C$16 = "PRELIM", SUMIF('Database (LECTURE-RES-PRAC)'!D$14:AG$14, "CLO8", 'Database (LECTURE-RES-PRAC)'!D286:AG286) / 'Grade computation'!F$11, IF(C$16 = "MIDTERM", SUMIF('Database (LECTURE-RES-PRAC)'!AJ$14:BM$14, "CLO8", 'Database (LECTURE-RES-PRAC)'!AJ286:BM286) / 'Grade computation'!G$11, IF(C$16 = "FINAL", SUMIF('Database (LECTURE-RES-PRAC)'!BP$14:CS$14, "CLO8", 'Database (LECTURE-RES-PRAC)'!BP286:CS286) / 'Grade computation'!H$11,""))),""),"")</f>
        <v/>
      </c>
      <c r="AW289" s="286" t="str">
        <f aca="false">IF(B289&lt;&gt;"",IF(AV289="","",IF(AV289&lt;0.5,1,IF(AND(AV289&gt;=0.5,AV289&lt;P$10),2,IF(AV289&gt;=P$10,3)))),"")</f>
        <v/>
      </c>
      <c r="AX289" s="194" t="str">
        <f aca="false">IF(B289 &lt;&gt; "",IF(AND('PRINTABLE (per grading)'!H$16="EXAM", 'PRINTABLE (per grading)'!B$13="Prelim"), IF(ISERROR(SUMIF('Exam (LECTURE ONLY)'!D$20:M$20, "CLO8", 'Exam (LECTURE ONLY)'!D291:M291) / 'Exam (LECTURE ONLY)'!AL$13), "", SUMIF('Exam (LECTURE ONLY)'!D$20:M$20, "CLO8", 'Exam (LECTURE ONLY)'!D291:M291) /'Exam (LECTURE ONLY)'!AL$13),
IF(AND('PRINTABLE (per grading)'!H$16="EXAM", 'PRINTABLE (per grading)'!B$13="Midterm"), IF(ISERROR(SUMIF('Exam (LECTURE ONLY)'!O$20:X$20, "CLO8", 'Exam (LECTURE ONLY)'!O291:X291) / 'Exam (LECTURE ONLY)'!AM$13), "", SUMIF('Exam (LECTURE ONLY)'!O$20:X$20, "CLO8", 'Exam (LECTURE ONLY)'!O291:X291) / 'Exam (LECTURE ONLY)'!AM$13),
IF(AND('PRINTABLE (per grading)'!H$16="EXAM", 'PRINTABLE (per grading)'!B$13="Final"), IF(ISERROR(SUMIF('Exam (LECTURE ONLY)'!Z$20:AI$20, "CLO8", 'Exam (LECTURE ONLY)'!Z291:AI291) / 'Exam (LECTURE ONLY)'!AN$13), "", SUMIF('Exam (LECTURE ONLY)'!Z$20:AI$20, "CLO8", 'Exam (LECTURE ONLY)'!Z291:AI291) / 'Exam (LECTURE ONLY)'!AN$13),
IF(AND('PRINTABLE (per grading)'!H$16="OUTPUT", 'PRINTABLE (per grading)'!B$13="Prelim"), IF(ISERROR(SUMIF(OUTPUT!C$20:M$20, "CLO8", OUTPUT!C291:M291) / OUTPUT!AL$13), "", SUMIF(OUTPUT!C$20:M$20, "CLO8", OUTPUT!C291:M291) / OUTPUT!AL$13),
IF(AND('PRINTABLE (per grading)'!H$16="OUTPUT", 'PRINTABLE (per grading)'!B$13="Midterm"), IF(ISERROR(SUMIF(OUTPUT!O$20:Y$20, "CLO8", OUTPUT!O291:Y291) / OUTPUT!AM$13), "", SUMIF(OUTPUT!O$20:Y$20, "CLO8", OUTPUT!O291:Y291) / OUTPUT!AM$13),
IF(AND('PRINTABLE (per grading)'!H$16="OUTPUT", 'PRINTABLE (per grading)'!B$13="Final"), IF(ISERROR(SUMIF(OUTPUT!AA$20:AI$20, "CLO8", OUTPUT!AA291:AI291) / OUTPUT!AN$13), "", SUMIF(OUTPUT!AA$20:AI$20, "CLO8", OUTPUT!AA291:AI291) / OUTPUT!AN$13),
"")))))),"")</f>
        <v/>
      </c>
      <c r="AY289" s="286" t="str">
        <f aca="false">IF(B289&lt;&gt;"",IF(AX289="","",IF(AX289&lt;0.5,1,IF(AND(AX289&gt;=0.5,AX289&lt;P$10),2,IF(AX289&gt;=P$10,3)))),"")</f>
        <v/>
      </c>
      <c r="AZ289" s="287" t="str">
        <f aca="false">IF(B289 &lt;&gt; "",IFERROR(IF(AVERAGE(AV289,AX289)&gt;=P$10,"Y","N"),""),"")</f>
        <v/>
      </c>
      <c r="BA289" s="194" t="str">
        <f aca="false">IF(B289 &lt;&gt; "", IFERROR(IF(C$16 = "PRELIM", SUMIF('Database (LECTURE-RES-PRAC)'!D$14:AG$14, "CLO9", 'Database (LECTURE-RES-PRAC)'!D286:AG286) / 'Grade computation'!F$12, IF(C$16 = "MIDTERM", SUMIF('Database (LECTURE-RES-PRAC)'!AJ$14:BM$14, "CLO9", 'Database (LECTURE-RES-PRAC)'!AJ286:BM286) / 'Grade computation'!G$12, IF(C$16 = "FINAL", SUMIF('Database (LECTURE-RES-PRAC)'!BP$14:CS$14, "CLO9", 'Database (LECTURE-RES-PRAC)'!BP286:CS286) / 'Grade computation'!H$12,""))),""),"")</f>
        <v/>
      </c>
      <c r="BB289" s="286" t="str">
        <f aca="false">IF(B289&lt;&gt;"",IF(BA289="","",IF(BA289&lt;0.5,1,IF(AND(BA289&gt;=0.5,BA289&lt;P$10),2,IF(BA289&gt;=P$10,3)))),"")</f>
        <v/>
      </c>
      <c r="BC289" s="194" t="str">
        <f aca="false">IF(B289 &lt;&gt; "",IF(AND('PRINTABLE (per grading)'!H$16="EXAM", 'PRINTABLE (per grading)'!B$13="Prelim"), IF(ISERROR(SUMIF('Exam (LECTURE ONLY)'!D$20:M$20, "CLO9", 'Exam (LECTURE ONLY)'!D291:M291) / 'Exam (LECTURE ONLY)'!AL$14), "", SUMIF('Exam (LECTURE ONLY)'!D$20:M$20, "CLO9", 'Exam (LECTURE ONLY)'!D291:M291) /'Exam (LECTURE ONLY)'!AL$14),
IF(AND('PRINTABLE (per grading)'!H$16="EXAM", 'PRINTABLE (per grading)'!B$13="Midterm"), IF(ISERROR(SUMIF('Exam (LECTURE ONLY)'!O$20:X$20, "CLO9", 'Exam (LECTURE ONLY)'!O291:X291) / 'Exam (LECTURE ONLY)'!AM$14), "", SUMIF('Exam (LECTURE ONLY)'!O$20:X$20, "CLO9", 'Exam (LECTURE ONLY)'!O291:X291) / 'Exam (LECTURE ONLY)'!AM$14),
IF(AND('PRINTABLE (per grading)'!H$16="EXAM", 'PRINTABLE (per grading)'!B$13="Final"), IF(ISERROR(SUMIF('Exam (LECTURE ONLY)'!Z$20:AI$20, "CLO9", 'Exam (LECTURE ONLY)'!Z291:AI291) / 'Exam (LECTURE ONLY)'!AN$14), "", SUMIF('Exam (LECTURE ONLY)'!Z$20:AI$20, "CLO9", 'Exam (LECTURE ONLY)'!Z291:AI291) / 'Exam (LECTURE ONLY)'!AN$14),
IF(AND('PRINTABLE (per grading)'!H$16="OUTPUT", 'PRINTABLE (per grading)'!B$13="Prelim"), IF(ISERROR(SUMIF(OUTPUT!C$20:M$20, "CLO9", OUTPUT!C291:M291) / OUTPUT!AL$14), "", SUMIF(OUTPUT!C$20:M$20, "CLO9", OUTPUT!C291:M291) / OUTPUT!AL$14),
IF(AND('PRINTABLE (per grading)'!H$16="OUTPUT", 'PRINTABLE (per grading)'!B$13="Midterm"), IF(ISERROR(SUMIF(OUTPUT!O$20:Y$20, "CLO9", OUTPUT!O291:Y291) / OUTPUT!AM$14), "", SUMIF(OUTPUT!O$20:Y$20, "CLO9", OUTPUT!O291:Y291) / OUTPUT!AM$14),
IF(AND('PRINTABLE (per grading)'!H$16="OUTPUT", 'PRINTABLE (per grading)'!B$13="Final"), IF(ISERROR(SUMIF(OUTPUT!AA$20:AI$20, "CLO9", OUTPUT!AA291:AI291) / OUTPUT!AN$14), "", SUMIF(OUTPUT!AA$20:AI$20, "CLO9", OUTPUT!AA291:AI291) / OUTPUT!AN$14),
"")))))),"")</f>
        <v/>
      </c>
      <c r="BD289" s="286" t="str">
        <f aca="false">IF(B289&lt;&gt;"",IF(BC289="","",IF(BC289&lt;0.5,1,IF(AND(BC289&gt;=0.5,BC289&lt;P$10),2,IF(BC289&gt;=P$10,3)))),"")</f>
        <v/>
      </c>
      <c r="BE289" s="287" t="str">
        <f aca="false">IF(B289 &lt;&gt; "",IFERROR(IF(AVERAGE(BA289,BC289)&gt;=P$10,"Y","N"),""),"")</f>
        <v/>
      </c>
      <c r="BF289" s="194" t="str">
        <f aca="false">IF(B289 &lt;&gt; "", IFERROR(IF(C$16 = "PRELIM", SUMIF('Database (LECTURE-RES-PRAC)'!D$14:AG$14, "CLO10", 'Database (LECTURE-RES-PRAC)'!D286:AG286) / 'Grade computation'!F$13, IF(C$16 = "MIDTERM", SUMIF('Database (LECTURE-RES-PRAC)'!AJ$14:BM$14, "CLO10", 'Database (LECTURE-RES-PRAC)'!AJ286:BM286) / 'Grade computation'!G$13, IF(C$16 = "FINAL", SUMIF('Database (LECTURE-RES-PRAC)'!BP$14:CS$14, "CLO10", 'Database (LECTURE-RES-PRAC)'!BP286:CS286) / 'Grade computation'!H$13,""))),""),"")</f>
        <v/>
      </c>
      <c r="BG289" s="286" t="str">
        <f aca="false">IF(B289&lt;&gt;"",IF(BF289="","",IF(BF289&lt;0.5,1,IF(AND(BF289&gt;=0.5,BF289&lt;P$10),2,IF(BF289&gt;=P$10,3)))),"")</f>
        <v/>
      </c>
      <c r="BH289" s="194" t="str">
        <f aca="false">IF(B289 &lt;&gt; "",IF(AND('PRINTABLE (per grading)'!H$16="EXAM", 'PRINTABLE (per grading)'!B$13="Prelim"), IF(ISERROR(SUMIF('Exam (LECTURE ONLY)'!D$20:M$20, "CLO10", 'Exam (LECTURE ONLY)'!D291:M291) / 'Exam (LECTURE ONLY)'!AL$15), "", SUMIF('Exam (LECTURE ONLY)'!D$20:M$20, "CLO10", 'Exam (LECTURE ONLY)'!D291:M291) /'Exam (LECTURE ONLY)'!AL$15),
IF(AND('PRINTABLE (per grading)'!H$16="EXAM", 'PRINTABLE (per grading)'!B$13="Midterm"), IF(ISERROR(SUMIF('Exam (LECTURE ONLY)'!O$20:X$20, "CLO10", 'Exam (LECTURE ONLY)'!O291:X291) / 'Exam (LECTURE ONLY)'!AM$15), "", SUMIF('Exam (LECTURE ONLY)'!O$20:X$20, "CLO10", 'Exam (LECTURE ONLY)'!O291:X291) / 'Exam (LECTURE ONLY)'!AM$15),
IF(AND('PRINTABLE (per grading)'!H$16="EXAM", 'PRINTABLE (per grading)'!B$13="Final"), IF(ISERROR(SUMIF('Exam (LECTURE ONLY)'!Z$20:AI$20, "CLO10", 'Exam (LECTURE ONLY)'!Z291:AI291) / 'Exam (LECTURE ONLY)'!AN$15), "", SUMIF('Exam (LECTURE ONLY)'!Z$20:AI$20, "CLO10", 'Exam (LECTURE ONLY)'!Z291:AI291) / 'Exam (LECTURE ONLY)'!AN$15),
IF(AND('PRINTABLE (per grading)'!H$16="OUTPUT", 'PRINTABLE (per grading)'!B$13="Prelim"), IF(ISERROR(SUMIF(OUTPUT!C$20:M$20, "CLO10", OUTPUT!C291:M291) / OUTPUT!AL$15), "", SUMIF(OUTPUT!C$20:M$20, "CLO10", OUTPUT!C291:M291) / OUTPUT!AL$15),
IF(AND('PRINTABLE (per grading)'!H$16="OUTPUT", 'PRINTABLE (per grading)'!B$13="Midterm"), IF(ISERROR(SUMIF(OUTPUT!O$20:Y$20, "CLO10", OUTPUT!O291:Y291) / OUTPUT!AM$15), "", SUMIF(OUTPUT!O$20:Y$20, "CLO10", OUTPUT!O291:Y291) / OUTPUT!AM$15),
IF(AND('PRINTABLE (per grading)'!H$16="OUTPUT", 'PRINTABLE (per grading)'!B$13="Final"), IF(ISERROR(SUMIF(OUTPUT!AA$20:AI$20, "CLO10", OUTPUT!AA291:AI291) / OUTPUT!AN$15), "", SUMIF(OUTPUT!AA$20:AI$20, "CLO10", OUTPUT!AA291:AI291) / OUTPUT!AN$15),
"")))))),"")</f>
        <v/>
      </c>
      <c r="BI289" s="286" t="str">
        <f aca="false">IF(B289&lt;&gt;"",IF(BH289="","",IF(BH289&lt;0.5,1,IF(AND(BH289&gt;=0.5,BH289&lt;P$10),2,IF(BH289&gt;=P$10,3)))),"")</f>
        <v/>
      </c>
      <c r="BJ289" s="287" t="str">
        <f aca="false">IF(B289 &lt;&gt; "",IFERROR(IF(AVERAGE(BF289,BH289)&gt;=P$10,"Y","N"),""),"")</f>
        <v/>
      </c>
      <c r="BK289" s="8"/>
    </row>
    <row r="290" customFormat="false" ht="19.5" hidden="false" customHeight="true" outlineLevel="0" collapsed="false">
      <c r="A290" s="228" t="str">
        <f aca="false">IF(ISBLANK('Database (LECTURE-RES-PRAC)'!A287),"",'Database (LECTURE-RES-PRAC)'!A287)</f>
        <v/>
      </c>
      <c r="B290" s="229" t="str">
        <f aca="false">IF(ISBLANK('Database (LECTURE-RES-PRAC)'!B287),"",'Database (LECTURE-RES-PRAC)'!B287)</f>
        <v/>
      </c>
      <c r="C290" s="230" t="str">
        <f aca="false">IF(B290&lt;&gt;"",IF(C$16="PRELIM",'Grade computation'!C290, IF(C$16="MIDTERM",'Grade computation'!K290, IF(C$16="FINAL",'Grade computation'!S290,""))),"")</f>
        <v/>
      </c>
      <c r="D290" s="231" t="str">
        <f aca="false">IF(B290&lt;&gt;"",IFERROR(IF(B$11="80-20", (((C290/C$19)*X$6)+X$7)*D$18, IF(B$11="60-40", (((C290/C$19)*Y$6)+Y$7)*D$18, 0)),0),"")</f>
        <v/>
      </c>
      <c r="E290" s="230" t="str">
        <f aca="false">IF(B290&lt;&gt;"", IF(C$16="PRELIM",'Grade computation'!E290, IF(C$16="MIDTERM",'Grade computation'!M290, IF(C$16="FINAL",'Grade computation'!U290,""))),"")</f>
        <v/>
      </c>
      <c r="F290" s="232" t="str">
        <f aca="false">IF(B290&lt;&gt;"",IFERROR(IF(B$11="80-20", (((E290/E$19)*X$6)+X$7)*F$18, IF(B$11="60-40", (((E290/E$19)*Y$6)+Y$7)*F$18, 0)),0),"")</f>
        <v/>
      </c>
      <c r="G290" s="233" t="str">
        <f aca="false">IF(B290&lt;&gt;"",IFERROR((D290+F290),0),"")</f>
        <v/>
      </c>
      <c r="H290" s="234" t="str">
        <f aca="false">IF(B290&lt;&gt;"",IF(C$16="PRELIM", 'Grade computation'!H290, IF(C$16="MIDTERM", 'Grade computation'!P290, IF(C$16="FINAL",'Grade computation'!X290, ""))),"")</f>
        <v/>
      </c>
      <c r="I290" s="233" t="str">
        <f aca="false">IF(B290&lt;&gt;"",IFERROR(IF(B$11="80-20", (((H290/H$19)*X$6)+X$7)*I$19, IF(B$11="60-40", (((H290/H$19)*Y$6)+Y$7)*I$19, 0)),0),"")</f>
        <v/>
      </c>
      <c r="J290" s="237" t="str">
        <f aca="false">IFERROR((G290+I290),"")</f>
        <v/>
      </c>
      <c r="K290" s="183" t="str">
        <f aca="false">IFERROR(IF(J290="","",IF(J290&gt;=75,"PASSED","FAILED")),"")</f>
        <v/>
      </c>
      <c r="L290" s="183"/>
      <c r="M290" s="194" t="str">
        <f aca="false">IF(B290 &lt;&gt; "", IFERROR(IF(C$16 = "PRELIM", SUMIF('Database (LECTURE-RES-PRAC)'!D$14:AG$14, "CLO1", 'Database (LECTURE-RES-PRAC)'!D287:AG287) / 'Grade computation'!F$4, IF(C$16 = "MIDTERM", SUMIF('Database (LECTURE-RES-PRAC)'!AJ$14:BM$14, "CLO1", 'Database (LECTURE-RES-PRAC)'!AJ287:BM287) / 'Grade computation'!G$4, IF(C$16 = "FINAL", SUMIF('Database (LECTURE-RES-PRAC)'!BP$14:CS$14, "CLO1", 'Database (LECTURE-RES-PRAC)'!BP287:CS287) / 'Grade computation'!H$4,""))),""),"")</f>
        <v/>
      </c>
      <c r="N290" s="286" t="str">
        <f aca="false">IF(B290&lt;&gt;"",IF(M290="","",IF(M290&lt;0.5,1,IF(AND(M290&gt;=0.5,M290&lt;P$10),2,IF(M290&gt;=P$10,3)))),"")</f>
        <v/>
      </c>
      <c r="O290" s="194" t="str">
        <f aca="false">IF(B290 &lt;&gt; "",IF(AND('PRINTABLE (per grading)'!H$16="EXAM", 'PRINTABLE (per grading)'!B$13="Prelim"), IF(ISERROR(SUMIF('Exam (LECTURE ONLY)'!D$20:M$20, "CLO1", 'Exam (LECTURE ONLY)'!D292:M292) / 'Exam (LECTURE ONLY)'!AL$6), "", SUMIF('Exam (LECTURE ONLY)'!D$20:M$20, "CLO1", 'Exam (LECTURE ONLY)'!D292:M292) /'Exam (LECTURE ONLY)'!AL$6),
IF(AND('PRINTABLE (per grading)'!H$16="EXAM", 'PRINTABLE (per grading)'!B$13="Midterm"), IF(ISERROR(SUMIF('Exam (LECTURE ONLY)'!O$20:X$20, "CLO1", 'Exam (LECTURE ONLY)'!O292:X292) / 'Exam (LECTURE ONLY)'!AM$6), "", SUMIF('Exam (LECTURE ONLY)'!O$20:X$20, "CLO1", 'Exam (LECTURE ONLY)'!O292:X292) / 'Exam (LECTURE ONLY)'!AM$6),
IF(AND('PRINTABLE (per grading)'!H$16="EXAM", 'PRINTABLE (per grading)'!B$13="Final"), IF(ISERROR(SUMIF('Exam (LECTURE ONLY)'!Z$20:AI$20, "CLO1", 'Exam (LECTURE ONLY)'!Z292:AI292) / 'Exam (LECTURE ONLY)'!AN$6), "", SUMIF('Exam (LECTURE ONLY)'!Z$20:AI$20, "CLO1", 'Exam (LECTURE ONLY)'!Z292:AI292) / 'Exam (LECTURE ONLY)'!AN$6),
IF(AND('PRINTABLE (per grading)'!H$16="OUTPUT", 'PRINTABLE (per grading)'!B$13="Prelim"), IF(ISERROR(SUMIF(OUTPUT!C$20:M$20, "CLO1", OUTPUT!C292:M292) / OUTPUT!AL$6), "", SUMIF(OUTPUT!C$20:M$20, "CLO1", OUTPUT!C292:M292) / OUTPUT!AL$6),
IF(AND('PRINTABLE (per grading)'!H$16="OUTPUT", 'PRINTABLE (per grading)'!B$13="Midterm"), IF(ISERROR(SUMIF(OUTPUT!O$20:Y$20, "CLO1", OUTPUT!O292:Y292) / OUTPUT!AM$6), "", SUMIF(OUTPUT!O$20:Y$20, "CLO1", OUTPUT!O292:Y292) / OUTPUT!AM$6),
IF(AND('PRINTABLE (per grading)'!H$16="OUTPUT", 'PRINTABLE (per grading)'!B$13="Final"), IF(ISERROR(SUMIF(OUTPUT!AA$20:AI$20, "CLO1", OUTPUT!AA292:AI292) / OUTPUT!AN$6), "", SUMIF(OUTPUT!AA$20:AI$20, "CLO1", OUTPUT!AA292:AI292) / OUTPUT!AN$6),
"")))))),"")</f>
        <v/>
      </c>
      <c r="P290" s="286" t="str">
        <f aca="false">IF(B290&lt;&gt;"",IF(O290="","",IF(O290&lt;0.5,1,IF(AND(O290&gt;=0.5,O290&lt;P$10),2,IF(O290&gt;=P$10,3)))),"")</f>
        <v/>
      </c>
      <c r="Q290" s="287" t="str">
        <f aca="false">IF(B290 &lt;&gt; "",IFERROR(IF(AVERAGE(M290,O290)&gt;=P$10,"Y","N"),""),"")</f>
        <v/>
      </c>
      <c r="R290" s="194" t="str">
        <f aca="false">IF(B290 &lt;&gt; "", IFERROR(IF(C$16 = "PRELIM", SUMIF('Database (LECTURE-RES-PRAC)'!D$14:AG$14, "CLO2", 'Database (LECTURE-RES-PRAC)'!D287:AG287) / 'Grade computation'!F$5, IF(C$16 = "MIDTERM", SUMIF('Database (LECTURE-RES-PRAC)'!AJ$14:BM$14, "CLO2", 'Database (LECTURE-RES-PRAC)'!AJ287:BM287) / 'Grade computation'!G$5, IF(C$16 = "FINAL", SUMIF('Database (LECTURE-RES-PRAC)'!BP$14:CS$14, "CLO2", 'Database (LECTURE-RES-PRAC)'!BP287:CS287) / 'Grade computation'!H$5,""))),""),"")</f>
        <v/>
      </c>
      <c r="S290" s="286" t="str">
        <f aca="false">IF(B290&lt;&gt;"",IF(R290="","",IF(R290&lt;0.5,1,IF(AND(R290&gt;=0.5,R290&lt;P$10),2,IF(R290&gt;=P$10,3)))),"")</f>
        <v/>
      </c>
      <c r="T290" s="194" t="str">
        <f aca="false">IF(B290 &lt;&gt; "",IF(AND('PRINTABLE (per grading)'!H$16="EXAM", 'PRINTABLE (per grading)'!B$13="Prelim"), IF(ISERROR(SUMIF('Exam (LECTURE ONLY)'!D$20:M$20, "CLO2", 'Exam (LECTURE ONLY)'!D292:M292) / 'Exam (LECTURE ONLY)'!AL$7), "", SUMIF('Exam (LECTURE ONLY)'!D$20:M$20, "CLO2", 'Exam (LECTURE ONLY)'!D292:M292) /'Exam (LECTURE ONLY)'!AL$7),
IF(AND('PRINTABLE (per grading)'!H$16="EXAM", 'PRINTABLE (per grading)'!B$13="Midterm"), IF(ISERROR(SUMIF('Exam (LECTURE ONLY)'!O$20:X$20, "CLO2", 'Exam (LECTURE ONLY)'!O292:X292) / 'Exam (LECTURE ONLY)'!AM$7), "", SUMIF('Exam (LECTURE ONLY)'!O$20:X$20, "CLO2", 'Exam (LECTURE ONLY)'!O292:X292) / 'Exam (LECTURE ONLY)'!AM$7),
IF(AND('PRINTABLE (per grading)'!H$16="EXAM", 'PRINTABLE (per grading)'!B$13="Final"), IF(ISERROR(SUMIF('Exam (LECTURE ONLY)'!Z$20:AI$20, "CLO2", 'Exam (LECTURE ONLY)'!Z292:AI292) / 'Exam (LECTURE ONLY)'!AN$7), "", SUMIF('Exam (LECTURE ONLY)'!Z$20:AI$20, "CLO2", 'Exam (LECTURE ONLY)'!Z292:AI292) / 'Exam (LECTURE ONLY)'!AN$7),
IF(AND('PRINTABLE (per grading)'!H$16="OUTPUT", 'PRINTABLE (per grading)'!B$13="Prelim"), IF(ISERROR(SUMIF(OUTPUT!C$20:M$20, "CLO2", OUTPUT!C292:M292) / OUTPUT!AL$7), "", SUMIF(OUTPUT!C$20:M$20, "CLO2", OUTPUT!C292:M292) / OUTPUT!AL$7),
IF(AND('PRINTABLE (per grading)'!H$16="OUTPUT", 'PRINTABLE (per grading)'!B$13="Midterm"), IF(ISERROR(SUMIF(OUTPUT!O$20:Y$20, "CLO2", OUTPUT!O292:Y292) / OUTPUT!AM$7), "", SUMIF(OUTPUT!O$20:Y$20, "CLO2", OUTPUT!O292:Y292) / OUTPUT!AM$7),
IF(AND('PRINTABLE (per grading)'!H$16="OUTPUT", 'PRINTABLE (per grading)'!B$13="Final"), IF(ISERROR(SUMIF(OUTPUT!AA$20:AI$20, "CLO2", OUTPUT!AA292:AI292) / OUTPUT!AN$7), "", SUMIF(OUTPUT!AA$20:AI$20, "CLO2", OUTPUT!AA292:AI292) / OUTPUT!AN$7),
"")))))),"")</f>
        <v/>
      </c>
      <c r="U290" s="286" t="str">
        <f aca="false">IF(B290&lt;&gt;"",IF(T290="","",IF(T290&lt;0.5,1,IF(AND(T290&gt;=0.5,T290&lt;P$10),2,IF(T290&gt;=P$10,3)))),"")</f>
        <v/>
      </c>
      <c r="V290" s="287" t="str">
        <f aca="false">IF(B290 &lt;&gt; "",IFERROR(IF(AVERAGE(R290,T290)&gt;=P$10,"Y","N"),""),"")</f>
        <v/>
      </c>
      <c r="W290" s="194" t="str">
        <f aca="false">IF(B290 &lt;&gt; "", IFERROR(IF(C$16 = "PRELIM", SUMIF('Database (LECTURE-RES-PRAC)'!D$14:AG$14, "CLO3", 'Database (LECTURE-RES-PRAC)'!D287:AG287) / 'Grade computation'!F$6, IF(C$16 = "MIDTERM", SUMIF('Database (LECTURE-RES-PRAC)'!AJ$14:BM$14, "CLO3", 'Database (LECTURE-RES-PRAC)'!AJ287:BM287) / 'Grade computation'!G$6, IF(C$16 = "FINAL", SUMIF('Database (LECTURE-RES-PRAC)'!BP$14:CS$14, "CLO3", 'Database (LECTURE-RES-PRAC)'!BP287:CS287) / 'Grade computation'!H$6,""))),""),"")</f>
        <v/>
      </c>
      <c r="X290" s="286" t="str">
        <f aca="false">IF(B290&lt;&gt;"",IF(W290="","",IF(W290&lt;0.5,1,IF(AND(W290&gt;=0.5,W290&lt;P$10),2,IF(W290&gt;=P$10,3)))),"")</f>
        <v/>
      </c>
      <c r="Y290" s="194" t="str">
        <f aca="false">IF(B290 &lt;&gt; "",IF(AND('PRINTABLE (per grading)'!H$16="EXAM", 'PRINTABLE (per grading)'!B$13="Prelim"), IF(ISERROR(SUMIF('Exam (LECTURE ONLY)'!D$20:M$20, "CLO3", 'Exam (LECTURE ONLY)'!D292:M292) / 'Exam (LECTURE ONLY)'!AL$8), "", SUMIF('Exam (LECTURE ONLY)'!D$20:M$20, "CLO3", 'Exam (LECTURE ONLY)'!D292:M292) /'Exam (LECTURE ONLY)'!AL$8),
IF(AND('PRINTABLE (per grading)'!H$16="EXAM", 'PRINTABLE (per grading)'!B$13="Midterm"), IF(ISERROR(SUMIF('Exam (LECTURE ONLY)'!O$20:X$20, "CLO3", 'Exam (LECTURE ONLY)'!O292:X292) / 'Exam (LECTURE ONLY)'!AM$8), "", SUMIF('Exam (LECTURE ONLY)'!O$20:X$20, "CLO3", 'Exam (LECTURE ONLY)'!O292:X292) / 'Exam (LECTURE ONLY)'!AM$8),
IF(AND('PRINTABLE (per grading)'!H$16="EXAM", 'PRINTABLE (per grading)'!B$13="Final"), IF(ISERROR(SUMIF('Exam (LECTURE ONLY)'!Z$20:AI$20, "CLO3", 'Exam (LECTURE ONLY)'!Z292:AI292) / 'Exam (LECTURE ONLY)'!AN$8), "", SUMIF('Exam (LECTURE ONLY)'!Z$20:AI$20, "CLO3", 'Exam (LECTURE ONLY)'!Z292:AI292) / 'Exam (LECTURE ONLY)'!AN$8),
IF(AND('PRINTABLE (per grading)'!H$16="OUTPUT", 'PRINTABLE (per grading)'!B$13="Prelim"), IF(ISERROR(SUMIF(OUTPUT!C$20:M$20, "CLO3", OUTPUT!C292:M292) / OUTPUT!AL$8), "", SUMIF(OUTPUT!C$20:M$20, "CLO3", OUTPUT!C292:M292) / OUTPUT!AL$8),
IF(AND('PRINTABLE (per grading)'!H$16="OUTPUT", 'PRINTABLE (per grading)'!B$13="Midterm"), IF(ISERROR(SUMIF(OUTPUT!O$20:Y$20, "CLO3", OUTPUT!O292:Y292) / OUTPUT!AM$8), "", SUMIF(OUTPUT!O$20:Y$20, "CLO3", OUTPUT!O292:Y292) / OUTPUT!AM$8),
IF(AND('PRINTABLE (per grading)'!H$16="OUTPUT", 'PRINTABLE (per grading)'!B$13="Final"), IF(ISERROR(SUMIF(OUTPUT!AA$20:AI$20, "CLO3", OUTPUT!AA292:AI292) / OUTPUT!AN$8), "", SUMIF(OUTPUT!AA$20:AI$20, "CLO3", OUTPUT!AA292:AI292) / OUTPUT!AN$8),
"" )))))),"")</f>
        <v/>
      </c>
      <c r="Z290" s="286" t="str">
        <f aca="false">IF(B290&lt;&gt;"",IF(Y290="","",IF(Y290&lt;0.5,1,IF(AND(Y290&gt;=0.5,Y290&lt;P$10),2,IF(Y290&gt;=P$10,3)))),"")</f>
        <v/>
      </c>
      <c r="AA290" s="287" t="str">
        <f aca="false">IF(B290 &lt;&gt; "",IFERROR(IF(AVERAGE(W290,Y290)&gt;=P$10,"Y","N"),""),"")</f>
        <v/>
      </c>
      <c r="AB290" s="194" t="str">
        <f aca="false">IF(B290 &lt;&gt; "", IFERROR(IF(C$16 = "PRELIM", SUMIF('Database (LECTURE-RES-PRAC)'!D$14:AG$14, "CLO4", 'Database (LECTURE-RES-PRAC)'!D287:AG287) / 'Grade computation'!F$7, IF(C$16 = "MIDTERM", SUMIF('Database (LECTURE-RES-PRAC)'!AJ$14:BM$14, "CLO4", 'Database (LECTURE-RES-PRAC)'!AJ287:BM287) / 'Grade computation'!G$7, IF(C$16 = "FINAL", SUMIF('Database (LECTURE-RES-PRAC)'!BP$14:CS$14, "CLO4", 'Database (LECTURE-RES-PRAC)'!BP287:CS287) / 'Grade computation'!H$7,""))),""),"")</f>
        <v/>
      </c>
      <c r="AC290" s="286" t="str">
        <f aca="false">IF(B290&lt;&gt;"",IF(AB290="","",IF(AB290&lt;0.5,1,IF(AND(AB290&gt;=0.5,AB290&lt;P$10),2,IF(AB290&gt;=P$10,3)))),"")</f>
        <v/>
      </c>
      <c r="AD290" s="194" t="str">
        <f aca="false">IF(B290 &lt;&gt; "",IF(AND('PRINTABLE (per grading)'!H$16="EXAM", 'PRINTABLE (per grading)'!B$13="Prelim"), IF(ISERROR(SUMIF('Exam (LECTURE ONLY)'!D$20:M$20, "CLO4", 'Exam (LECTURE ONLY)'!D292:M292) / 'Exam (LECTURE ONLY)'!AL$9), "", SUMIF('Exam (LECTURE ONLY)'!D$20:M$20, "CLO4", 'Exam (LECTURE ONLY)'!D292:M292) /'Exam (LECTURE ONLY)'!AL$9),
IF(AND('PRINTABLE (per grading)'!H$16="EXAM", 'PRINTABLE (per grading)'!B$13="Midterm"), IF(ISERROR(SUMIF('Exam (LECTURE ONLY)'!O$20:X$20, "CLO4", 'Exam (LECTURE ONLY)'!O292:X292) / 'Exam (LECTURE ONLY)'!AM$9), "", SUMIF('Exam (LECTURE ONLY)'!O$20:X$20, "CLO4", 'Exam (LECTURE ONLY)'!O292:X292) / 'Exam (LECTURE ONLY)'!AM$9),
IF(AND('PRINTABLE (per grading)'!H$16="EXAM", 'PRINTABLE (per grading)'!B$13="Final"), IF(ISERROR(SUMIF('Exam (LECTURE ONLY)'!Z$20:AI$20, "CLO4", 'Exam (LECTURE ONLY)'!Z292:AI292) / 'Exam (LECTURE ONLY)'!AN$9), "", SUMIF('Exam (LECTURE ONLY)'!Z$20:AI$20, "CLO4", 'Exam (LECTURE ONLY)'!Z292:AI292) / 'Exam (LECTURE ONLY)'!AN$9),
IF(AND('PRINTABLE (per grading)'!H$16="OUTPUT", 'PRINTABLE (per grading)'!B$13="Prelim"), IF(ISERROR(SUMIF(OUTPUT!C$20:M$20, "CLO4", OUTPUT!C292:M292) / OUTPUT!AL$9), "", SUMIF(OUTPUT!C$20:M$20, "CLO4", OUTPUT!C292:M292) / OUTPUT!AL$9),
IF(AND('PRINTABLE (per grading)'!H$16="OUTPUT", 'PRINTABLE (per grading)'!B$13="Midterm"), IF(ISERROR(SUMIF(OUTPUT!O$20:Y$20, "CLO4", OUTPUT!O292:Y292) / OUTPUT!AM$9), "", SUMIF(OUTPUT!O$20:Y$20, "CLO4", OUTPUT!O292:Y292) / OUTPUT!AM$9),
IF(AND('PRINTABLE (per grading)'!H$16="OUTPUT", 'PRINTABLE (per grading)'!B$13="Final"), IF(ISERROR(SUMIF(OUTPUT!AA$20:AI$20, "CLO4", OUTPUT!AA292:AI292) / OUTPUT!AN$9), "", SUMIF(OUTPUT!AA$20:AI$20, "CLO4", OUTPUT!AA292:AI292) / OUTPUT!AN$9),
"")))))),"")</f>
        <v/>
      </c>
      <c r="AE290" s="286" t="str">
        <f aca="false">IF(B290&lt;&gt;"",IF(AD290="","",IF(AD290&lt;0.5,1,IF(AND(AD290&gt;=0.5,AD290&lt;P$10),2,IF(AD290&gt;=P$10,3)))),"")</f>
        <v/>
      </c>
      <c r="AF290" s="287" t="str">
        <f aca="false">IF(B290 &lt;&gt; "",IFERROR(IF(AVERAGE(AB290,AD290)&gt;=P$10,"Y","N"),""),"")</f>
        <v/>
      </c>
      <c r="AG290" s="194" t="str">
        <f aca="false">IF(B290 &lt;&gt; "", IFERROR(IF(C$16 = "PRELIM", SUMIF('Database (LECTURE-RES-PRAC)'!D$14:AG$14, "CLO5", 'Database (LECTURE-RES-PRAC)'!D287:AG287) / 'Grade computation'!F$8, IF(C$16 = "MIDTERM", SUMIF('Database (LECTURE-RES-PRAC)'!AJ$14:BM$14, "CLO5", 'Database (LECTURE-RES-PRAC)'!AJ287:BM287) / 'Grade computation'!G$8, IF(C$16 = "FINAL", SUMIF('Database (LECTURE-RES-PRAC)'!BP$14:CS$14, "CLO5", 'Database (LECTURE-RES-PRAC)'!BP287:CS287) / 'Grade computation'!H$8,""))),""),"")</f>
        <v/>
      </c>
      <c r="AH290" s="286" t="str">
        <f aca="false">IF(B290&lt;&gt;"",IF(AG290="","",IF(AG290&lt;0.5,1,IF(AND(AG290&gt;=0.5,AG290&lt;P$10),2,IF(AG290&gt;=P$10,3)))),"")</f>
        <v/>
      </c>
      <c r="AI290" s="194" t="str">
        <f aca="false">IF(B290 &lt;&gt; "",IF(AND('PRINTABLE (per grading)'!H$16="EXAM", 'PRINTABLE (per grading)'!B$13="Prelim"), IF(ISERROR(SUMIF('Exam (LECTURE ONLY)'!D$20:M$20, "CLO5", 'Exam (LECTURE ONLY)'!D292:M292) / 'Exam (LECTURE ONLY)'!AL$10), "", SUMIF('Exam (LECTURE ONLY)'!D$20:M$20, "CLO5", 'Exam (LECTURE ONLY)'!D292:M292) /'Exam (LECTURE ONLY)'!AL$10),
IF(AND('PRINTABLE (per grading)'!H$16="EXAM", 'PRINTABLE (per grading)'!B$13="Midterm"), IF(ISERROR(SUMIF('Exam (LECTURE ONLY)'!O$20:X$20, "CLO5", 'Exam (LECTURE ONLY)'!O292:X292) / 'Exam (LECTURE ONLY)'!AM$10), "", SUMIF('Exam (LECTURE ONLY)'!O$20:X$20, "CLO5", 'Exam (LECTURE ONLY)'!O292:X292) / 'Exam (LECTURE ONLY)'!AM$10),
IF(AND('PRINTABLE (per grading)'!H$16="EXAM", 'PRINTABLE (per grading)'!B$13="Final"), IF(ISERROR(SUMIF('Exam (LECTURE ONLY)'!Z$20:AI$20, "CLO5", 'Exam (LECTURE ONLY)'!Z292:AI292) / 'Exam (LECTURE ONLY)'!AN$10), "", SUMIF('Exam (LECTURE ONLY)'!Z$20:AI$20, "CLO5", 'Exam (LECTURE ONLY)'!Z292:AI292) / 'Exam (LECTURE ONLY)'!AN$10),
IF(AND('PRINTABLE (per grading)'!H$16="OUTPUT", 'PRINTABLE (per grading)'!B$13="Prelim"), IF(ISERROR(SUMIF(OUTPUT!C$20:M$20, "CLO5", OUTPUT!C292:M292) / OUTPUT!AL$10), "", SUMIF(OUTPUT!C$20:M$20, "CLO5", OUTPUT!C292:M292) / OUTPUT!AL$10),
IF(AND('PRINTABLE (per grading)'!H$16="OUTPUT", 'PRINTABLE (per grading)'!B$13="Midterm"), IF(ISERROR(SUMIF(OUTPUT!O$20:Y$20, "CLO5", OUTPUT!O292:Y292) / OUTPUT!AM$10), "", SUMIF(OUTPUT!O$20:Y$20, "CLO5", OUTPUT!O292:Y292) / OUTPUT!AM$10),
IF(AND('PRINTABLE (per grading)'!H$16="OUTPUT", 'PRINTABLE (per grading)'!B$13="Final"), IF(ISERROR(SUMIF(OUTPUT!AA$20:AI$20, "CLO5", OUTPUT!AA292:AI292) / OUTPUT!AN$10), "", SUMIF(OUTPUT!AA$20:AI$20, "CLO5", OUTPUT!AA292:AI292) / OUTPUT!AN$10),
"")))))),"")</f>
        <v/>
      </c>
      <c r="AJ290" s="286" t="str">
        <f aca="false">IF(B290&lt;&gt;"",IF(AI290="","",IF(AI290&lt;0.5,1,IF(AND(AI290&gt;=0.5,AI290&lt;P$10),2,IF(AI290&gt;=P$10,3)))),"")</f>
        <v/>
      </c>
      <c r="AK290" s="287" t="str">
        <f aca="false">IF(B290 &lt;&gt; "",IFERROR(IF(AVERAGE(AG290,AI290)&gt;=P$10,"Y","N"),""),"")</f>
        <v/>
      </c>
      <c r="AL290" s="194" t="str">
        <f aca="false">IF(B290 &lt;&gt; "", IFERROR(IF(C$16 = "PRELIM", SUMIF('Database (LECTURE-RES-PRAC)'!D$14:AG$14, "CLO6", 'Database (LECTURE-RES-PRAC)'!D287:AG287) / 'Grade computation'!F$9, IF(C$16 = "MIDTERM", SUMIF('Database (LECTURE-RES-PRAC)'!AJ$14:BM$14, "CLO6", 'Database (LECTURE-RES-PRAC)'!AJ287:BM287) / 'Grade computation'!G$9, IF(C$16 = "FINAL", SUMIF('Database (LECTURE-RES-PRAC)'!BP$14:CS$14, "CLO6", 'Database (LECTURE-RES-PRAC)'!BP287:CS287) / 'Grade computation'!H$9,""))),""),"")</f>
        <v/>
      </c>
      <c r="AM290" s="286" t="str">
        <f aca="false">IF(B290&lt;&gt;"",IF(AL290="","",IF(AL290&lt;0.5,1,IF(AND(AL290&gt;=0.5,AL290&lt;P$10),2,IF(AL290&gt;=P$10,3)))),"")</f>
        <v/>
      </c>
      <c r="AN290" s="194" t="str">
        <f aca="false">IF(B290 &lt;&gt; "",IF(AND('PRINTABLE (per grading)'!H$16="EXAM", 'PRINTABLE (per grading)'!B$13="Prelim"), IF(ISERROR(SUMIF('Exam (LECTURE ONLY)'!D$20:M$20, "CLO6", 'Exam (LECTURE ONLY)'!D292:M292) / 'Exam (LECTURE ONLY)'!AL$11), "", SUMIF('Exam (LECTURE ONLY)'!D$20:M$20, "CLO6", 'Exam (LECTURE ONLY)'!D292:M292) /'Exam (LECTURE ONLY)'!AL$11),
IF(AND('PRINTABLE (per grading)'!H$16="EXAM", 'PRINTABLE (per grading)'!B$13="Midterm"), IF(ISERROR(SUMIF('Exam (LECTURE ONLY)'!O$20:X$20, "CLO6", 'Exam (LECTURE ONLY)'!O292:X292) / 'Exam (LECTURE ONLY)'!AM$11), "", SUMIF('Exam (LECTURE ONLY)'!O$20:X$20, "CLO6", 'Exam (LECTURE ONLY)'!O292:X292) / 'Exam (LECTURE ONLY)'!AM$11),
IF(AND('PRINTABLE (per grading)'!H$16="EXAM", 'PRINTABLE (per grading)'!B$13="Final"), IF(ISERROR(SUMIF('Exam (LECTURE ONLY)'!Z$20:AI$20, "CLO6", 'Exam (LECTURE ONLY)'!Z292:AI292) / 'Exam (LECTURE ONLY)'!AN$11), "", SUMIF('Exam (LECTURE ONLY)'!Z$20:AI$20, "CLO6", 'Exam (LECTURE ONLY)'!Z292:AI292) / 'Exam (LECTURE ONLY)'!AN$11),
IF(AND('PRINTABLE (per grading)'!H$16="OUTPUT", 'PRINTABLE (per grading)'!B$13="Prelim"), IF(ISERROR(SUMIF(OUTPUT!C$20:M$20, "CLO6", OUTPUT!C292:M292) / OUTPUT!AL$11), "", SUMIF(OUTPUT!C$20:M$20, "CLO6", OUTPUT!C292:M292) / OUTPUT!AL$11),
IF(AND('PRINTABLE (per grading)'!H$16="OUTPUT", 'PRINTABLE (per grading)'!B$13="Midterm"), IF(ISERROR(SUMIF(OUTPUT!O$20:Y$20, "CLO6", OUTPUT!O292:Y292) / OUTPUT!AM$11), "", SUMIF(OUTPUT!O$20:Y$20, "CLO6", OUTPUT!O292:Y292) / OUTPUT!AM$11),
IF(AND('PRINTABLE (per grading)'!H$16="OUTPUT", 'PRINTABLE (per grading)'!B$13="Final"), IF(ISERROR(SUMIF(OUTPUT!AA$20:AI$20, "CLO6", OUTPUT!AA292:AI292) / OUTPUT!AN$11), "", SUMIF(OUTPUT!AA$20:AI$20, "CLO6", OUTPUT!AA292:AI292) / OUTPUT!AN$11),
"")))))),"")</f>
        <v/>
      </c>
      <c r="AO290" s="286" t="str">
        <f aca="false">IF(B290&lt;&gt;"",IF(AN290="","",IF(AN290&lt;0.5,1,IF(AND(AN290&gt;=0.5,AN290&lt;P$10),2,IF(AN290&gt;=P$10,3)))),"")</f>
        <v/>
      </c>
      <c r="AP290" s="287" t="str">
        <f aca="false">IF(B290 &lt;&gt; "",IFERROR(IF(AVERAGE(AL290,AN290)&gt;=P$10,"Y","N"),""),"")</f>
        <v/>
      </c>
      <c r="AQ290" s="194" t="str">
        <f aca="false">IF(B290 &lt;&gt; "", IFERROR(IF(C$16 = "PRELIM", SUMIF('Database (LECTURE-RES-PRAC)'!D$14:AG$14, "CLO7", 'Database (LECTURE-RES-PRAC)'!D287:AG287) / 'Grade computation'!F$10, IF(C$16 = "MIDTERM", SUMIF('Database (LECTURE-RES-PRAC)'!AJ$14:BM$14, "CLO7", 'Database (LECTURE-RES-PRAC)'!AJ287:BM287) / 'Grade computation'!G$10, IF(C$16 = "FINAL", SUMIF('Database (LECTURE-RES-PRAC)'!BP$14:CS$14, "CLO7", 'Database (LECTURE-RES-PRAC)'!BP287:CS287) / 'Grade computation'!H$10,""))),""),"")</f>
        <v/>
      </c>
      <c r="AR290" s="286" t="str">
        <f aca="false">IF(B290&lt;&gt;"",IF(AQ290="","",IF(AQ290&lt;0.5,1,IF(AND(AQ290&gt;=0.5,AQ290&lt;P$10),2,IF(AQ290&gt;=P$10,3)))),"")</f>
        <v/>
      </c>
      <c r="AS290" s="194" t="str">
        <f aca="false">IF(B290 &lt;&gt; "",IF(AND('PRINTABLE (per grading)'!H$16="EXAM", 'PRINTABLE (per grading)'!B$13="Prelim"), IF(ISERROR(SUMIF('Exam (LECTURE ONLY)'!D$20:M$20, "CLO7", 'Exam (LECTURE ONLY)'!D292:M292) / 'Exam (LECTURE ONLY)'!AL$12), "", SUMIF('Exam (LECTURE ONLY)'!D$20:M$20, "CLO7", 'Exam (LECTURE ONLY)'!D292:M292) /'Exam (LECTURE ONLY)'!AL$12),
IF(AND('PRINTABLE (per grading)'!H$16="EXAM", 'PRINTABLE (per grading)'!B$13="Midterm"), IF(ISERROR(SUMIF('Exam (LECTURE ONLY)'!O$20:X$20, "CLO7", 'Exam (LECTURE ONLY)'!O292:X292) / 'Exam (LECTURE ONLY)'!AM$12), "", SUMIF('Exam (LECTURE ONLY)'!O$20:X$20, "CLO7", 'Exam (LECTURE ONLY)'!O292:X292) / 'Exam (LECTURE ONLY)'!AM$12),
IF(AND('PRINTABLE (per grading)'!H$16="EXAM", 'PRINTABLE (per grading)'!B$13="Final"), IF(ISERROR(SUMIF('Exam (LECTURE ONLY)'!Z$20:AI$20, "CLO7", 'Exam (LECTURE ONLY)'!Z292:AI292) / 'Exam (LECTURE ONLY)'!AN$12), "", SUMIF('Exam (LECTURE ONLY)'!Z$20:AI$20, "CLO7", 'Exam (LECTURE ONLY)'!Z292:AI292) / 'Exam (LECTURE ONLY)'!AN$12),
IF(AND('PRINTABLE (per grading)'!H$16="OUTPUT", 'PRINTABLE (per grading)'!B$13="Prelim"), IF(ISERROR(SUMIF(OUTPUT!C$20:M$20, "CLO7", OUTPUT!C292:M292) / OUTPUT!AL$12), "", SUMIF(OUTPUT!C$20:M$20, "CLO7", OUTPUT!C292:M292) / OUTPUT!AL$12),
IF(AND('PRINTABLE (per grading)'!H$16="OUTPUT", 'PRINTABLE (per grading)'!B$13="Midterm"), IF(ISERROR(SUMIF(OUTPUT!O$20:Y$20, "CLO7", OUTPUT!O292:Y292) / OUTPUT!AM$12), "", SUMIF(OUTPUT!O$20:Y$20, "CLO7", OUTPUT!O292:Y292) / OUTPUT!AM$12),
IF(AND('PRINTABLE (per grading)'!H$16="OUTPUT", 'PRINTABLE (per grading)'!B$13="Final"), IF(ISERROR(SUMIF(OUTPUT!AA$20:AI$20, "CLO7", OUTPUT!AA292:AI292) / OUTPUT!AN$12), "", SUMIF(OUTPUT!AA$20:AI$20, "CLO7", OUTPUT!AA292:AI292) / OUTPUT!AN$12),
"")))))),"")</f>
        <v/>
      </c>
      <c r="AT290" s="286" t="str">
        <f aca="false">IF(B290&lt;&gt;"",IF(AS290="","",IF(AS290&lt;0.5,1,IF(AND(AS290&gt;=0.5,AS290&lt;P$10),2,IF(AS290&gt;=P$10,3)))),"")</f>
        <v/>
      </c>
      <c r="AU290" s="287" t="str">
        <f aca="false">IF(B290 &lt;&gt; "",IFERROR(IF(AVERAGE(AQ290,AS290)&gt;=P$10,"Y","N"),""),"")</f>
        <v/>
      </c>
      <c r="AV290" s="194" t="str">
        <f aca="false">IF(B290 &lt;&gt; "", IFERROR(IF(C$16 = "PRELIM", SUMIF('Database (LECTURE-RES-PRAC)'!D$14:AG$14, "CLO8", 'Database (LECTURE-RES-PRAC)'!D287:AG287) / 'Grade computation'!F$11, IF(C$16 = "MIDTERM", SUMIF('Database (LECTURE-RES-PRAC)'!AJ$14:BM$14, "CLO8", 'Database (LECTURE-RES-PRAC)'!AJ287:BM287) / 'Grade computation'!G$11, IF(C$16 = "FINAL", SUMIF('Database (LECTURE-RES-PRAC)'!BP$14:CS$14, "CLO8", 'Database (LECTURE-RES-PRAC)'!BP287:CS287) / 'Grade computation'!H$11,""))),""),"")</f>
        <v/>
      </c>
      <c r="AW290" s="286" t="str">
        <f aca="false">IF(B290&lt;&gt;"",IF(AV290="","",IF(AV290&lt;0.5,1,IF(AND(AV290&gt;=0.5,AV290&lt;P$10),2,IF(AV290&gt;=P$10,3)))),"")</f>
        <v/>
      </c>
      <c r="AX290" s="194" t="str">
        <f aca="false">IF(B290 &lt;&gt; "",IF(AND('PRINTABLE (per grading)'!H$16="EXAM", 'PRINTABLE (per grading)'!B$13="Prelim"), IF(ISERROR(SUMIF('Exam (LECTURE ONLY)'!D$20:M$20, "CLO8", 'Exam (LECTURE ONLY)'!D292:M292) / 'Exam (LECTURE ONLY)'!AL$13), "", SUMIF('Exam (LECTURE ONLY)'!D$20:M$20, "CLO8", 'Exam (LECTURE ONLY)'!D292:M292) /'Exam (LECTURE ONLY)'!AL$13),
IF(AND('PRINTABLE (per grading)'!H$16="EXAM", 'PRINTABLE (per grading)'!B$13="Midterm"), IF(ISERROR(SUMIF('Exam (LECTURE ONLY)'!O$20:X$20, "CLO8", 'Exam (LECTURE ONLY)'!O292:X292) / 'Exam (LECTURE ONLY)'!AM$13), "", SUMIF('Exam (LECTURE ONLY)'!O$20:X$20, "CLO8", 'Exam (LECTURE ONLY)'!O292:X292) / 'Exam (LECTURE ONLY)'!AM$13),
IF(AND('PRINTABLE (per grading)'!H$16="EXAM", 'PRINTABLE (per grading)'!B$13="Final"), IF(ISERROR(SUMIF('Exam (LECTURE ONLY)'!Z$20:AI$20, "CLO8", 'Exam (LECTURE ONLY)'!Z292:AI292) / 'Exam (LECTURE ONLY)'!AN$13), "", SUMIF('Exam (LECTURE ONLY)'!Z$20:AI$20, "CLO8", 'Exam (LECTURE ONLY)'!Z292:AI292) / 'Exam (LECTURE ONLY)'!AN$13),
IF(AND('PRINTABLE (per grading)'!H$16="OUTPUT", 'PRINTABLE (per grading)'!B$13="Prelim"), IF(ISERROR(SUMIF(OUTPUT!C$20:M$20, "CLO8", OUTPUT!C292:M292) / OUTPUT!AL$13), "", SUMIF(OUTPUT!C$20:M$20, "CLO8", OUTPUT!C292:M292) / OUTPUT!AL$13),
IF(AND('PRINTABLE (per grading)'!H$16="OUTPUT", 'PRINTABLE (per grading)'!B$13="Midterm"), IF(ISERROR(SUMIF(OUTPUT!O$20:Y$20, "CLO8", OUTPUT!O292:Y292) / OUTPUT!AM$13), "", SUMIF(OUTPUT!O$20:Y$20, "CLO8", OUTPUT!O292:Y292) / OUTPUT!AM$13),
IF(AND('PRINTABLE (per grading)'!H$16="OUTPUT", 'PRINTABLE (per grading)'!B$13="Final"), IF(ISERROR(SUMIF(OUTPUT!AA$20:AI$20, "CLO8", OUTPUT!AA292:AI292) / OUTPUT!AN$13), "", SUMIF(OUTPUT!AA$20:AI$20, "CLO8", OUTPUT!AA292:AI292) / OUTPUT!AN$13),
"")))))),"")</f>
        <v/>
      </c>
      <c r="AY290" s="286" t="str">
        <f aca="false">IF(B290&lt;&gt;"",IF(AX290="","",IF(AX290&lt;0.5,1,IF(AND(AX290&gt;=0.5,AX290&lt;P$10),2,IF(AX290&gt;=P$10,3)))),"")</f>
        <v/>
      </c>
      <c r="AZ290" s="287" t="str">
        <f aca="false">IF(B290 &lt;&gt; "",IFERROR(IF(AVERAGE(AV290,AX290)&gt;=P$10,"Y","N"),""),"")</f>
        <v/>
      </c>
      <c r="BA290" s="194" t="str">
        <f aca="false">IF(B290 &lt;&gt; "", IFERROR(IF(C$16 = "PRELIM", SUMIF('Database (LECTURE-RES-PRAC)'!D$14:AG$14, "CLO9", 'Database (LECTURE-RES-PRAC)'!D287:AG287) / 'Grade computation'!F$12, IF(C$16 = "MIDTERM", SUMIF('Database (LECTURE-RES-PRAC)'!AJ$14:BM$14, "CLO9", 'Database (LECTURE-RES-PRAC)'!AJ287:BM287) / 'Grade computation'!G$12, IF(C$16 = "FINAL", SUMIF('Database (LECTURE-RES-PRAC)'!BP$14:CS$14, "CLO9", 'Database (LECTURE-RES-PRAC)'!BP287:CS287) / 'Grade computation'!H$12,""))),""),"")</f>
        <v/>
      </c>
      <c r="BB290" s="286" t="str">
        <f aca="false">IF(B290&lt;&gt;"",IF(BA290="","",IF(BA290&lt;0.5,1,IF(AND(BA290&gt;=0.5,BA290&lt;P$10),2,IF(BA290&gt;=P$10,3)))),"")</f>
        <v/>
      </c>
      <c r="BC290" s="194" t="str">
        <f aca="false">IF(B290 &lt;&gt; "",IF(AND('PRINTABLE (per grading)'!H$16="EXAM", 'PRINTABLE (per grading)'!B$13="Prelim"), IF(ISERROR(SUMIF('Exam (LECTURE ONLY)'!D$20:M$20, "CLO9", 'Exam (LECTURE ONLY)'!D292:M292) / 'Exam (LECTURE ONLY)'!AL$14), "", SUMIF('Exam (LECTURE ONLY)'!D$20:M$20, "CLO9", 'Exam (LECTURE ONLY)'!D292:M292) /'Exam (LECTURE ONLY)'!AL$14),
IF(AND('PRINTABLE (per grading)'!H$16="EXAM", 'PRINTABLE (per grading)'!B$13="Midterm"), IF(ISERROR(SUMIF('Exam (LECTURE ONLY)'!O$20:X$20, "CLO9", 'Exam (LECTURE ONLY)'!O292:X292) / 'Exam (LECTURE ONLY)'!AM$14), "", SUMIF('Exam (LECTURE ONLY)'!O$20:X$20, "CLO9", 'Exam (LECTURE ONLY)'!O292:X292) / 'Exam (LECTURE ONLY)'!AM$14),
IF(AND('PRINTABLE (per grading)'!H$16="EXAM", 'PRINTABLE (per grading)'!B$13="Final"), IF(ISERROR(SUMIF('Exam (LECTURE ONLY)'!Z$20:AI$20, "CLO9", 'Exam (LECTURE ONLY)'!Z292:AI292) / 'Exam (LECTURE ONLY)'!AN$14), "", SUMIF('Exam (LECTURE ONLY)'!Z$20:AI$20, "CLO9", 'Exam (LECTURE ONLY)'!Z292:AI292) / 'Exam (LECTURE ONLY)'!AN$14),
IF(AND('PRINTABLE (per grading)'!H$16="OUTPUT", 'PRINTABLE (per grading)'!B$13="Prelim"), IF(ISERROR(SUMIF(OUTPUT!C$20:M$20, "CLO9", OUTPUT!C292:M292) / OUTPUT!AL$14), "", SUMIF(OUTPUT!C$20:M$20, "CLO9", OUTPUT!C292:M292) / OUTPUT!AL$14),
IF(AND('PRINTABLE (per grading)'!H$16="OUTPUT", 'PRINTABLE (per grading)'!B$13="Midterm"), IF(ISERROR(SUMIF(OUTPUT!O$20:Y$20, "CLO9", OUTPUT!O292:Y292) / OUTPUT!AM$14), "", SUMIF(OUTPUT!O$20:Y$20, "CLO9", OUTPUT!O292:Y292) / OUTPUT!AM$14),
IF(AND('PRINTABLE (per grading)'!H$16="OUTPUT", 'PRINTABLE (per grading)'!B$13="Final"), IF(ISERROR(SUMIF(OUTPUT!AA$20:AI$20, "CLO9", OUTPUT!AA292:AI292) / OUTPUT!AN$14), "", SUMIF(OUTPUT!AA$20:AI$20, "CLO9", OUTPUT!AA292:AI292) / OUTPUT!AN$14),
"")))))),"")</f>
        <v/>
      </c>
      <c r="BD290" s="286" t="str">
        <f aca="false">IF(B290&lt;&gt;"",IF(BC290="","",IF(BC290&lt;0.5,1,IF(AND(BC290&gt;=0.5,BC290&lt;P$10),2,IF(BC290&gt;=P$10,3)))),"")</f>
        <v/>
      </c>
      <c r="BE290" s="287" t="str">
        <f aca="false">IF(B290 &lt;&gt; "",IFERROR(IF(AVERAGE(BA290,BC290)&gt;=P$10,"Y","N"),""),"")</f>
        <v/>
      </c>
      <c r="BF290" s="194" t="str">
        <f aca="false">IF(B290 &lt;&gt; "", IFERROR(IF(C$16 = "PRELIM", SUMIF('Database (LECTURE-RES-PRAC)'!D$14:AG$14, "CLO10", 'Database (LECTURE-RES-PRAC)'!D287:AG287) / 'Grade computation'!F$13, IF(C$16 = "MIDTERM", SUMIF('Database (LECTURE-RES-PRAC)'!AJ$14:BM$14, "CLO10", 'Database (LECTURE-RES-PRAC)'!AJ287:BM287) / 'Grade computation'!G$13, IF(C$16 = "FINAL", SUMIF('Database (LECTURE-RES-PRAC)'!BP$14:CS$14, "CLO10", 'Database (LECTURE-RES-PRAC)'!BP287:CS287) / 'Grade computation'!H$13,""))),""),"")</f>
        <v/>
      </c>
      <c r="BG290" s="286" t="str">
        <f aca="false">IF(B290&lt;&gt;"",IF(BF290="","",IF(BF290&lt;0.5,1,IF(AND(BF290&gt;=0.5,BF290&lt;P$10),2,IF(BF290&gt;=P$10,3)))),"")</f>
        <v/>
      </c>
      <c r="BH290" s="194" t="str">
        <f aca="false">IF(B290 &lt;&gt; "",IF(AND('PRINTABLE (per grading)'!H$16="EXAM", 'PRINTABLE (per grading)'!B$13="Prelim"), IF(ISERROR(SUMIF('Exam (LECTURE ONLY)'!D$20:M$20, "CLO10", 'Exam (LECTURE ONLY)'!D292:M292) / 'Exam (LECTURE ONLY)'!AL$15), "", SUMIF('Exam (LECTURE ONLY)'!D$20:M$20, "CLO10", 'Exam (LECTURE ONLY)'!D292:M292) /'Exam (LECTURE ONLY)'!AL$15),
IF(AND('PRINTABLE (per grading)'!H$16="EXAM", 'PRINTABLE (per grading)'!B$13="Midterm"), IF(ISERROR(SUMIF('Exam (LECTURE ONLY)'!O$20:X$20, "CLO10", 'Exam (LECTURE ONLY)'!O292:X292) / 'Exam (LECTURE ONLY)'!AM$15), "", SUMIF('Exam (LECTURE ONLY)'!O$20:X$20, "CLO10", 'Exam (LECTURE ONLY)'!O292:X292) / 'Exam (LECTURE ONLY)'!AM$15),
IF(AND('PRINTABLE (per grading)'!H$16="EXAM", 'PRINTABLE (per grading)'!B$13="Final"), IF(ISERROR(SUMIF('Exam (LECTURE ONLY)'!Z$20:AI$20, "CLO10", 'Exam (LECTURE ONLY)'!Z292:AI292) / 'Exam (LECTURE ONLY)'!AN$15), "", SUMIF('Exam (LECTURE ONLY)'!Z$20:AI$20, "CLO10", 'Exam (LECTURE ONLY)'!Z292:AI292) / 'Exam (LECTURE ONLY)'!AN$15),
IF(AND('PRINTABLE (per grading)'!H$16="OUTPUT", 'PRINTABLE (per grading)'!B$13="Prelim"), IF(ISERROR(SUMIF(OUTPUT!C$20:M$20, "CLO10", OUTPUT!C292:M292) / OUTPUT!AL$15), "", SUMIF(OUTPUT!C$20:M$20, "CLO10", OUTPUT!C292:M292) / OUTPUT!AL$15),
IF(AND('PRINTABLE (per grading)'!H$16="OUTPUT", 'PRINTABLE (per grading)'!B$13="Midterm"), IF(ISERROR(SUMIF(OUTPUT!O$20:Y$20, "CLO10", OUTPUT!O292:Y292) / OUTPUT!AM$15), "", SUMIF(OUTPUT!O$20:Y$20, "CLO10", OUTPUT!O292:Y292) / OUTPUT!AM$15),
IF(AND('PRINTABLE (per grading)'!H$16="OUTPUT", 'PRINTABLE (per grading)'!B$13="Final"), IF(ISERROR(SUMIF(OUTPUT!AA$20:AI$20, "CLO10", OUTPUT!AA292:AI292) / OUTPUT!AN$15), "", SUMIF(OUTPUT!AA$20:AI$20, "CLO10", OUTPUT!AA292:AI292) / OUTPUT!AN$15),
"")))))),"")</f>
        <v/>
      </c>
      <c r="BI290" s="286" t="str">
        <f aca="false">IF(B290&lt;&gt;"",IF(BH290="","",IF(BH290&lt;0.5,1,IF(AND(BH290&gt;=0.5,BH290&lt;P$10),2,IF(BH290&gt;=P$10,3)))),"")</f>
        <v/>
      </c>
      <c r="BJ290" s="287" t="str">
        <f aca="false">IF(B290 &lt;&gt; "",IFERROR(IF(AVERAGE(BF290,BH290)&gt;=P$10,"Y","N"),""),"")</f>
        <v/>
      </c>
      <c r="BK290" s="8"/>
    </row>
    <row r="291" customFormat="false" ht="19.5" hidden="false" customHeight="true" outlineLevel="0" collapsed="false">
      <c r="A291" s="183" t="str">
        <f aca="false">IF(ISBLANK('Database (LECTURE-RES-PRAC)'!A288),"",'Database (LECTURE-RES-PRAC)'!A288)</f>
        <v/>
      </c>
      <c r="B291" s="184" t="str">
        <f aca="false">IF(ISBLANK('Database (LECTURE-RES-PRAC)'!B288),"",'Database (LECTURE-RES-PRAC)'!B288)</f>
        <v/>
      </c>
      <c r="C291" s="230" t="str">
        <f aca="false">IF(B291&lt;&gt;"",IF(C$16="PRELIM",'Grade computation'!C291, IF(C$16="MIDTERM",'Grade computation'!K291, IF(C$16="FINAL",'Grade computation'!S291,""))),"")</f>
        <v/>
      </c>
      <c r="D291" s="231" t="str">
        <f aca="false">IF(B291&lt;&gt;"",IFERROR(IF(B$11="80-20", (((C291/C$19)*X$6)+X$7)*D$18, IF(B$11="60-40", (((C291/C$19)*Y$6)+Y$7)*D$18, 0)),0),"")</f>
        <v/>
      </c>
      <c r="E291" s="230" t="str">
        <f aca="false">IF(B291&lt;&gt;"", IF(C$16="PRELIM",'Grade computation'!E291, IF(C$16="MIDTERM",'Grade computation'!M291, IF(C$16="FINAL",'Grade computation'!U291,""))),"")</f>
        <v/>
      </c>
      <c r="F291" s="232" t="str">
        <f aca="false">IF(B291&lt;&gt;"",IFERROR(IF(B$11="80-20", (((E291/E$19)*X$6)+X$7)*F$18, IF(B$11="60-40", (((E291/E$19)*Y$6)+Y$7)*F$18, 0)),0),"")</f>
        <v/>
      </c>
      <c r="G291" s="233" t="str">
        <f aca="false">IF(B291&lt;&gt;"",IFERROR((D291+F291),0),"")</f>
        <v/>
      </c>
      <c r="H291" s="234" t="str">
        <f aca="false">IF(B291&lt;&gt;"",IF(C$16="PRELIM", 'Grade computation'!H291, IF(C$16="MIDTERM", 'Grade computation'!P291, IF(C$16="FINAL",'Grade computation'!X291, ""))),"")</f>
        <v/>
      </c>
      <c r="I291" s="233" t="str">
        <f aca="false">IF(B291&lt;&gt;"",IFERROR(IF(B$11="80-20", (((H291/H$19)*X$6)+X$7)*I$19, IF(B$11="60-40", (((H291/H$19)*Y$6)+Y$7)*I$19, 0)),0),"")</f>
        <v/>
      </c>
      <c r="J291" s="237" t="str">
        <f aca="false">IFERROR((G291+I291),"")</f>
        <v/>
      </c>
      <c r="K291" s="183" t="str">
        <f aca="false">IFERROR(IF(J291="","",IF(J291&gt;=75,"PASSED","FAILED")),"")</f>
        <v/>
      </c>
      <c r="L291" s="183"/>
      <c r="M291" s="194" t="str">
        <f aca="false">IF(B291 &lt;&gt; "", IFERROR(IF(C$16 = "PRELIM", SUMIF('Database (LECTURE-RES-PRAC)'!D$14:AG$14, "CLO1", 'Database (LECTURE-RES-PRAC)'!D288:AG288) / 'Grade computation'!F$4, IF(C$16 = "MIDTERM", SUMIF('Database (LECTURE-RES-PRAC)'!AJ$14:BM$14, "CLO1", 'Database (LECTURE-RES-PRAC)'!AJ288:BM288) / 'Grade computation'!G$4, IF(C$16 = "FINAL", SUMIF('Database (LECTURE-RES-PRAC)'!BP$14:CS$14, "CLO1", 'Database (LECTURE-RES-PRAC)'!BP288:CS288) / 'Grade computation'!H$4,""))),""),"")</f>
        <v/>
      </c>
      <c r="N291" s="286" t="str">
        <f aca="false">IF(B291&lt;&gt;"",IF(M291="","",IF(M291&lt;0.5,1,IF(AND(M291&gt;=0.5,M291&lt;P$10),2,IF(M291&gt;=P$10,3)))),"")</f>
        <v/>
      </c>
      <c r="O291" s="194" t="str">
        <f aca="false">IF(B291 &lt;&gt; "",IF(AND('PRINTABLE (per grading)'!H$16="EXAM", 'PRINTABLE (per grading)'!B$13="Prelim"), IF(ISERROR(SUMIF('Exam (LECTURE ONLY)'!D$20:M$20, "CLO1", 'Exam (LECTURE ONLY)'!D293:M293) / 'Exam (LECTURE ONLY)'!AL$6), "", SUMIF('Exam (LECTURE ONLY)'!D$20:M$20, "CLO1", 'Exam (LECTURE ONLY)'!D293:M293) /'Exam (LECTURE ONLY)'!AL$6),
IF(AND('PRINTABLE (per grading)'!H$16="EXAM", 'PRINTABLE (per grading)'!B$13="Midterm"), IF(ISERROR(SUMIF('Exam (LECTURE ONLY)'!O$20:X$20, "CLO1", 'Exam (LECTURE ONLY)'!O293:X293) / 'Exam (LECTURE ONLY)'!AM$6), "", SUMIF('Exam (LECTURE ONLY)'!O$20:X$20, "CLO1", 'Exam (LECTURE ONLY)'!O293:X293) / 'Exam (LECTURE ONLY)'!AM$6),
IF(AND('PRINTABLE (per grading)'!H$16="EXAM", 'PRINTABLE (per grading)'!B$13="Final"), IF(ISERROR(SUMIF('Exam (LECTURE ONLY)'!Z$20:AI$20, "CLO1", 'Exam (LECTURE ONLY)'!Z293:AI293) / 'Exam (LECTURE ONLY)'!AN$6), "", SUMIF('Exam (LECTURE ONLY)'!Z$20:AI$20, "CLO1", 'Exam (LECTURE ONLY)'!Z293:AI293) / 'Exam (LECTURE ONLY)'!AN$6),
IF(AND('PRINTABLE (per grading)'!H$16="OUTPUT", 'PRINTABLE (per grading)'!B$13="Prelim"), IF(ISERROR(SUMIF(OUTPUT!C$20:M$20, "CLO1", OUTPUT!C293:M293) / OUTPUT!AL$6), "", SUMIF(OUTPUT!C$20:M$20, "CLO1", OUTPUT!C293:M293) / OUTPUT!AL$6),
IF(AND('PRINTABLE (per grading)'!H$16="OUTPUT", 'PRINTABLE (per grading)'!B$13="Midterm"), IF(ISERROR(SUMIF(OUTPUT!O$20:Y$20, "CLO1", OUTPUT!O293:Y293) / OUTPUT!AM$6), "", SUMIF(OUTPUT!O$20:Y$20, "CLO1", OUTPUT!O293:Y293) / OUTPUT!AM$6),
IF(AND('PRINTABLE (per grading)'!H$16="OUTPUT", 'PRINTABLE (per grading)'!B$13="Final"), IF(ISERROR(SUMIF(OUTPUT!AA$20:AI$20, "CLO1", OUTPUT!AA293:AI293) / OUTPUT!AN$6), "", SUMIF(OUTPUT!AA$20:AI$20, "CLO1", OUTPUT!AA293:AI293) / OUTPUT!AN$6),
"")))))),"")</f>
        <v/>
      </c>
      <c r="P291" s="286" t="str">
        <f aca="false">IF(B291&lt;&gt;"",IF(O291="","",IF(O291&lt;0.5,1,IF(AND(O291&gt;=0.5,O291&lt;P$10),2,IF(O291&gt;=P$10,3)))),"")</f>
        <v/>
      </c>
      <c r="Q291" s="287" t="str">
        <f aca="false">IF(B291 &lt;&gt; "",IFERROR(IF(AVERAGE(M291,O291)&gt;=P$10,"Y","N"),""),"")</f>
        <v/>
      </c>
      <c r="R291" s="194" t="str">
        <f aca="false">IF(B291 &lt;&gt; "", IFERROR(IF(C$16 = "PRELIM", SUMIF('Database (LECTURE-RES-PRAC)'!D$14:AG$14, "CLO2", 'Database (LECTURE-RES-PRAC)'!D288:AG288) / 'Grade computation'!F$5, IF(C$16 = "MIDTERM", SUMIF('Database (LECTURE-RES-PRAC)'!AJ$14:BM$14, "CLO2", 'Database (LECTURE-RES-PRAC)'!AJ288:BM288) / 'Grade computation'!G$5, IF(C$16 = "FINAL", SUMIF('Database (LECTURE-RES-PRAC)'!BP$14:CS$14, "CLO2", 'Database (LECTURE-RES-PRAC)'!BP288:CS288) / 'Grade computation'!H$5,""))),""),"")</f>
        <v/>
      </c>
      <c r="S291" s="286" t="str">
        <f aca="false">IF(B291&lt;&gt;"",IF(R291="","",IF(R291&lt;0.5,1,IF(AND(R291&gt;=0.5,R291&lt;P$10),2,IF(R291&gt;=P$10,3)))),"")</f>
        <v/>
      </c>
      <c r="T291" s="194" t="str">
        <f aca="false">IF(B291 &lt;&gt; "",IF(AND('PRINTABLE (per grading)'!H$16="EXAM", 'PRINTABLE (per grading)'!B$13="Prelim"), IF(ISERROR(SUMIF('Exam (LECTURE ONLY)'!D$20:M$20, "CLO2", 'Exam (LECTURE ONLY)'!D293:M293) / 'Exam (LECTURE ONLY)'!AL$7), "", SUMIF('Exam (LECTURE ONLY)'!D$20:M$20, "CLO2", 'Exam (LECTURE ONLY)'!D293:M293) /'Exam (LECTURE ONLY)'!AL$7),
IF(AND('PRINTABLE (per grading)'!H$16="EXAM", 'PRINTABLE (per grading)'!B$13="Midterm"), IF(ISERROR(SUMIF('Exam (LECTURE ONLY)'!O$20:X$20, "CLO2", 'Exam (LECTURE ONLY)'!O293:X293) / 'Exam (LECTURE ONLY)'!AM$7), "", SUMIF('Exam (LECTURE ONLY)'!O$20:X$20, "CLO2", 'Exam (LECTURE ONLY)'!O293:X293) / 'Exam (LECTURE ONLY)'!AM$7),
IF(AND('PRINTABLE (per grading)'!H$16="EXAM", 'PRINTABLE (per grading)'!B$13="Final"), IF(ISERROR(SUMIF('Exam (LECTURE ONLY)'!Z$20:AI$20, "CLO2", 'Exam (LECTURE ONLY)'!Z293:AI293) / 'Exam (LECTURE ONLY)'!AN$7), "", SUMIF('Exam (LECTURE ONLY)'!Z$20:AI$20, "CLO2", 'Exam (LECTURE ONLY)'!Z293:AI293) / 'Exam (LECTURE ONLY)'!AN$7),
IF(AND('PRINTABLE (per grading)'!H$16="OUTPUT", 'PRINTABLE (per grading)'!B$13="Prelim"), IF(ISERROR(SUMIF(OUTPUT!C$20:M$20, "CLO2", OUTPUT!C293:M293) / OUTPUT!AL$7), "", SUMIF(OUTPUT!C$20:M$20, "CLO2", OUTPUT!C293:M293) / OUTPUT!AL$7),
IF(AND('PRINTABLE (per grading)'!H$16="OUTPUT", 'PRINTABLE (per grading)'!B$13="Midterm"), IF(ISERROR(SUMIF(OUTPUT!O$20:Y$20, "CLO2", OUTPUT!O293:Y293) / OUTPUT!AM$7), "", SUMIF(OUTPUT!O$20:Y$20, "CLO2", OUTPUT!O293:Y293) / OUTPUT!AM$7),
IF(AND('PRINTABLE (per grading)'!H$16="OUTPUT", 'PRINTABLE (per grading)'!B$13="Final"), IF(ISERROR(SUMIF(OUTPUT!AA$20:AI$20, "CLO2", OUTPUT!AA293:AI293) / OUTPUT!AN$7), "", SUMIF(OUTPUT!AA$20:AI$20, "CLO2", OUTPUT!AA293:AI293) / OUTPUT!AN$7),
"")))))),"")</f>
        <v/>
      </c>
      <c r="U291" s="286" t="str">
        <f aca="false">IF(B291&lt;&gt;"",IF(T291="","",IF(T291&lt;0.5,1,IF(AND(T291&gt;=0.5,T291&lt;P$10),2,IF(T291&gt;=P$10,3)))),"")</f>
        <v/>
      </c>
      <c r="V291" s="287" t="str">
        <f aca="false">IF(B291 &lt;&gt; "",IFERROR(IF(AVERAGE(R291,T291)&gt;=P$10,"Y","N"),""),"")</f>
        <v/>
      </c>
      <c r="W291" s="194" t="str">
        <f aca="false">IF(B291 &lt;&gt; "", IFERROR(IF(C$16 = "PRELIM", SUMIF('Database (LECTURE-RES-PRAC)'!D$14:AG$14, "CLO3", 'Database (LECTURE-RES-PRAC)'!D288:AG288) / 'Grade computation'!F$6, IF(C$16 = "MIDTERM", SUMIF('Database (LECTURE-RES-PRAC)'!AJ$14:BM$14, "CLO3", 'Database (LECTURE-RES-PRAC)'!AJ288:BM288) / 'Grade computation'!G$6, IF(C$16 = "FINAL", SUMIF('Database (LECTURE-RES-PRAC)'!BP$14:CS$14, "CLO3", 'Database (LECTURE-RES-PRAC)'!BP288:CS288) / 'Grade computation'!H$6,""))),""),"")</f>
        <v/>
      </c>
      <c r="X291" s="286" t="str">
        <f aca="false">IF(B291&lt;&gt;"",IF(W291="","",IF(W291&lt;0.5,1,IF(AND(W291&gt;=0.5,W291&lt;P$10),2,IF(W291&gt;=P$10,3)))),"")</f>
        <v/>
      </c>
      <c r="Y291" s="194" t="str">
        <f aca="false">IF(B291 &lt;&gt; "",IF(AND('PRINTABLE (per grading)'!H$16="EXAM", 'PRINTABLE (per grading)'!B$13="Prelim"), IF(ISERROR(SUMIF('Exam (LECTURE ONLY)'!D$20:M$20, "CLO3", 'Exam (LECTURE ONLY)'!D293:M293) / 'Exam (LECTURE ONLY)'!AL$8), "", SUMIF('Exam (LECTURE ONLY)'!D$20:M$20, "CLO3", 'Exam (LECTURE ONLY)'!D293:M293) /'Exam (LECTURE ONLY)'!AL$8),
IF(AND('PRINTABLE (per grading)'!H$16="EXAM", 'PRINTABLE (per grading)'!B$13="Midterm"), IF(ISERROR(SUMIF('Exam (LECTURE ONLY)'!O$20:X$20, "CLO3", 'Exam (LECTURE ONLY)'!O293:X293) / 'Exam (LECTURE ONLY)'!AM$8), "", SUMIF('Exam (LECTURE ONLY)'!O$20:X$20, "CLO3", 'Exam (LECTURE ONLY)'!O293:X293) / 'Exam (LECTURE ONLY)'!AM$8),
IF(AND('PRINTABLE (per grading)'!H$16="EXAM", 'PRINTABLE (per grading)'!B$13="Final"), IF(ISERROR(SUMIF('Exam (LECTURE ONLY)'!Z$20:AI$20, "CLO3", 'Exam (LECTURE ONLY)'!Z293:AI293) / 'Exam (LECTURE ONLY)'!AN$8), "", SUMIF('Exam (LECTURE ONLY)'!Z$20:AI$20, "CLO3", 'Exam (LECTURE ONLY)'!Z293:AI293) / 'Exam (LECTURE ONLY)'!AN$8),
IF(AND('PRINTABLE (per grading)'!H$16="OUTPUT", 'PRINTABLE (per grading)'!B$13="Prelim"), IF(ISERROR(SUMIF(OUTPUT!C$20:M$20, "CLO3", OUTPUT!C293:M293) / OUTPUT!AL$8), "", SUMIF(OUTPUT!C$20:M$20, "CLO3", OUTPUT!C293:M293) / OUTPUT!AL$8),
IF(AND('PRINTABLE (per grading)'!H$16="OUTPUT", 'PRINTABLE (per grading)'!B$13="Midterm"), IF(ISERROR(SUMIF(OUTPUT!O$20:Y$20, "CLO3", OUTPUT!O293:Y293) / OUTPUT!AM$8), "", SUMIF(OUTPUT!O$20:Y$20, "CLO3", OUTPUT!O293:Y293) / OUTPUT!AM$8),
IF(AND('PRINTABLE (per grading)'!H$16="OUTPUT", 'PRINTABLE (per grading)'!B$13="Final"), IF(ISERROR(SUMIF(OUTPUT!AA$20:AI$20, "CLO3", OUTPUT!AA293:AI293) / OUTPUT!AN$8), "", SUMIF(OUTPUT!AA$20:AI$20, "CLO3", OUTPUT!AA293:AI293) / OUTPUT!AN$8),
"" )))))),"")</f>
        <v/>
      </c>
      <c r="Z291" s="286" t="str">
        <f aca="false">IF(B291&lt;&gt;"",IF(Y291="","",IF(Y291&lt;0.5,1,IF(AND(Y291&gt;=0.5,Y291&lt;P$10),2,IF(Y291&gt;=P$10,3)))),"")</f>
        <v/>
      </c>
      <c r="AA291" s="287" t="str">
        <f aca="false">IF(B291 &lt;&gt; "",IFERROR(IF(AVERAGE(W291,Y291)&gt;=P$10,"Y","N"),""),"")</f>
        <v/>
      </c>
      <c r="AB291" s="194" t="str">
        <f aca="false">IF(B291 &lt;&gt; "", IFERROR(IF(C$16 = "PRELIM", SUMIF('Database (LECTURE-RES-PRAC)'!D$14:AG$14, "CLO4", 'Database (LECTURE-RES-PRAC)'!D288:AG288) / 'Grade computation'!F$7, IF(C$16 = "MIDTERM", SUMIF('Database (LECTURE-RES-PRAC)'!AJ$14:BM$14, "CLO4", 'Database (LECTURE-RES-PRAC)'!AJ288:BM288) / 'Grade computation'!G$7, IF(C$16 = "FINAL", SUMIF('Database (LECTURE-RES-PRAC)'!BP$14:CS$14, "CLO4", 'Database (LECTURE-RES-PRAC)'!BP288:CS288) / 'Grade computation'!H$7,""))),""),"")</f>
        <v/>
      </c>
      <c r="AC291" s="286" t="str">
        <f aca="false">IF(B291&lt;&gt;"",IF(AB291="","",IF(AB291&lt;0.5,1,IF(AND(AB291&gt;=0.5,AB291&lt;P$10),2,IF(AB291&gt;=P$10,3)))),"")</f>
        <v/>
      </c>
      <c r="AD291" s="194" t="str">
        <f aca="false">IF(B291 &lt;&gt; "",IF(AND('PRINTABLE (per grading)'!H$16="EXAM", 'PRINTABLE (per grading)'!B$13="Prelim"), IF(ISERROR(SUMIF('Exam (LECTURE ONLY)'!D$20:M$20, "CLO4", 'Exam (LECTURE ONLY)'!D293:M293) / 'Exam (LECTURE ONLY)'!AL$9), "", SUMIF('Exam (LECTURE ONLY)'!D$20:M$20, "CLO4", 'Exam (LECTURE ONLY)'!D293:M293) /'Exam (LECTURE ONLY)'!AL$9),
IF(AND('PRINTABLE (per grading)'!H$16="EXAM", 'PRINTABLE (per grading)'!B$13="Midterm"), IF(ISERROR(SUMIF('Exam (LECTURE ONLY)'!O$20:X$20, "CLO4", 'Exam (LECTURE ONLY)'!O293:X293) / 'Exam (LECTURE ONLY)'!AM$9), "", SUMIF('Exam (LECTURE ONLY)'!O$20:X$20, "CLO4", 'Exam (LECTURE ONLY)'!O293:X293) / 'Exam (LECTURE ONLY)'!AM$9),
IF(AND('PRINTABLE (per grading)'!H$16="EXAM", 'PRINTABLE (per grading)'!B$13="Final"), IF(ISERROR(SUMIF('Exam (LECTURE ONLY)'!Z$20:AI$20, "CLO4", 'Exam (LECTURE ONLY)'!Z293:AI293) / 'Exam (LECTURE ONLY)'!AN$9), "", SUMIF('Exam (LECTURE ONLY)'!Z$20:AI$20, "CLO4", 'Exam (LECTURE ONLY)'!Z293:AI293) / 'Exam (LECTURE ONLY)'!AN$9),
IF(AND('PRINTABLE (per grading)'!H$16="OUTPUT", 'PRINTABLE (per grading)'!B$13="Prelim"), IF(ISERROR(SUMIF(OUTPUT!C$20:M$20, "CLO4", OUTPUT!C293:M293) / OUTPUT!AL$9), "", SUMIF(OUTPUT!C$20:M$20, "CLO4", OUTPUT!C293:M293) / OUTPUT!AL$9),
IF(AND('PRINTABLE (per grading)'!H$16="OUTPUT", 'PRINTABLE (per grading)'!B$13="Midterm"), IF(ISERROR(SUMIF(OUTPUT!O$20:Y$20, "CLO4", OUTPUT!O293:Y293) / OUTPUT!AM$9), "", SUMIF(OUTPUT!O$20:Y$20, "CLO4", OUTPUT!O293:Y293) / OUTPUT!AM$9),
IF(AND('PRINTABLE (per grading)'!H$16="OUTPUT", 'PRINTABLE (per grading)'!B$13="Final"), IF(ISERROR(SUMIF(OUTPUT!AA$20:AI$20, "CLO4", OUTPUT!AA293:AI293) / OUTPUT!AN$9), "", SUMIF(OUTPUT!AA$20:AI$20, "CLO4", OUTPUT!AA293:AI293) / OUTPUT!AN$9),
"")))))),"")</f>
        <v/>
      </c>
      <c r="AE291" s="286" t="str">
        <f aca="false">IF(B291&lt;&gt;"",IF(AD291="","",IF(AD291&lt;0.5,1,IF(AND(AD291&gt;=0.5,AD291&lt;P$10),2,IF(AD291&gt;=P$10,3)))),"")</f>
        <v/>
      </c>
      <c r="AF291" s="287" t="str">
        <f aca="false">IF(B291 &lt;&gt; "",IFERROR(IF(AVERAGE(AB291,AD291)&gt;=P$10,"Y","N"),""),"")</f>
        <v/>
      </c>
      <c r="AG291" s="194" t="str">
        <f aca="false">IF(B291 &lt;&gt; "", IFERROR(IF(C$16 = "PRELIM", SUMIF('Database (LECTURE-RES-PRAC)'!D$14:AG$14, "CLO5", 'Database (LECTURE-RES-PRAC)'!D288:AG288) / 'Grade computation'!F$8, IF(C$16 = "MIDTERM", SUMIF('Database (LECTURE-RES-PRAC)'!AJ$14:BM$14, "CLO5", 'Database (LECTURE-RES-PRAC)'!AJ288:BM288) / 'Grade computation'!G$8, IF(C$16 = "FINAL", SUMIF('Database (LECTURE-RES-PRAC)'!BP$14:CS$14, "CLO5", 'Database (LECTURE-RES-PRAC)'!BP288:CS288) / 'Grade computation'!H$8,""))),""),"")</f>
        <v/>
      </c>
      <c r="AH291" s="286" t="str">
        <f aca="false">IF(B291&lt;&gt;"",IF(AG291="","",IF(AG291&lt;0.5,1,IF(AND(AG291&gt;=0.5,AG291&lt;P$10),2,IF(AG291&gt;=P$10,3)))),"")</f>
        <v/>
      </c>
      <c r="AI291" s="194" t="str">
        <f aca="false">IF(B291 &lt;&gt; "",IF(AND('PRINTABLE (per grading)'!H$16="EXAM", 'PRINTABLE (per grading)'!B$13="Prelim"), IF(ISERROR(SUMIF('Exam (LECTURE ONLY)'!D$20:M$20, "CLO5", 'Exam (LECTURE ONLY)'!D293:M293) / 'Exam (LECTURE ONLY)'!AL$10), "", SUMIF('Exam (LECTURE ONLY)'!D$20:M$20, "CLO5", 'Exam (LECTURE ONLY)'!D293:M293) /'Exam (LECTURE ONLY)'!AL$10),
IF(AND('PRINTABLE (per grading)'!H$16="EXAM", 'PRINTABLE (per grading)'!B$13="Midterm"), IF(ISERROR(SUMIF('Exam (LECTURE ONLY)'!O$20:X$20, "CLO5", 'Exam (LECTURE ONLY)'!O293:X293) / 'Exam (LECTURE ONLY)'!AM$10), "", SUMIF('Exam (LECTURE ONLY)'!O$20:X$20, "CLO5", 'Exam (LECTURE ONLY)'!O293:X293) / 'Exam (LECTURE ONLY)'!AM$10),
IF(AND('PRINTABLE (per grading)'!H$16="EXAM", 'PRINTABLE (per grading)'!B$13="Final"), IF(ISERROR(SUMIF('Exam (LECTURE ONLY)'!Z$20:AI$20, "CLO5", 'Exam (LECTURE ONLY)'!Z293:AI293) / 'Exam (LECTURE ONLY)'!AN$10), "", SUMIF('Exam (LECTURE ONLY)'!Z$20:AI$20, "CLO5", 'Exam (LECTURE ONLY)'!Z293:AI293) / 'Exam (LECTURE ONLY)'!AN$10),
IF(AND('PRINTABLE (per grading)'!H$16="OUTPUT", 'PRINTABLE (per grading)'!B$13="Prelim"), IF(ISERROR(SUMIF(OUTPUT!C$20:M$20, "CLO5", OUTPUT!C293:M293) / OUTPUT!AL$10), "", SUMIF(OUTPUT!C$20:M$20, "CLO5", OUTPUT!C293:M293) / OUTPUT!AL$10),
IF(AND('PRINTABLE (per grading)'!H$16="OUTPUT", 'PRINTABLE (per grading)'!B$13="Midterm"), IF(ISERROR(SUMIF(OUTPUT!O$20:Y$20, "CLO5", OUTPUT!O293:Y293) / OUTPUT!AM$10), "", SUMIF(OUTPUT!O$20:Y$20, "CLO5", OUTPUT!O293:Y293) / OUTPUT!AM$10),
IF(AND('PRINTABLE (per grading)'!H$16="OUTPUT", 'PRINTABLE (per grading)'!B$13="Final"), IF(ISERROR(SUMIF(OUTPUT!AA$20:AI$20, "CLO5", OUTPUT!AA293:AI293) / OUTPUT!AN$10), "", SUMIF(OUTPUT!AA$20:AI$20, "CLO5", OUTPUT!AA293:AI293) / OUTPUT!AN$10),
"")))))),"")</f>
        <v/>
      </c>
      <c r="AJ291" s="286" t="str">
        <f aca="false">IF(B291&lt;&gt;"",IF(AI291="","",IF(AI291&lt;0.5,1,IF(AND(AI291&gt;=0.5,AI291&lt;P$10),2,IF(AI291&gt;=P$10,3)))),"")</f>
        <v/>
      </c>
      <c r="AK291" s="287" t="str">
        <f aca="false">IF(B291 &lt;&gt; "",IFERROR(IF(AVERAGE(AG291,AI291)&gt;=P$10,"Y","N"),""),"")</f>
        <v/>
      </c>
      <c r="AL291" s="194" t="str">
        <f aca="false">IF(B291 &lt;&gt; "", IFERROR(IF(C$16 = "PRELIM", SUMIF('Database (LECTURE-RES-PRAC)'!D$14:AG$14, "CLO6", 'Database (LECTURE-RES-PRAC)'!D288:AG288) / 'Grade computation'!F$9, IF(C$16 = "MIDTERM", SUMIF('Database (LECTURE-RES-PRAC)'!AJ$14:BM$14, "CLO6", 'Database (LECTURE-RES-PRAC)'!AJ288:BM288) / 'Grade computation'!G$9, IF(C$16 = "FINAL", SUMIF('Database (LECTURE-RES-PRAC)'!BP$14:CS$14, "CLO6", 'Database (LECTURE-RES-PRAC)'!BP288:CS288) / 'Grade computation'!H$9,""))),""),"")</f>
        <v/>
      </c>
      <c r="AM291" s="286" t="str">
        <f aca="false">IF(B291&lt;&gt;"",IF(AL291="","",IF(AL291&lt;0.5,1,IF(AND(AL291&gt;=0.5,AL291&lt;P$10),2,IF(AL291&gt;=P$10,3)))),"")</f>
        <v/>
      </c>
      <c r="AN291" s="194" t="str">
        <f aca="false">IF(B291 &lt;&gt; "",IF(AND('PRINTABLE (per grading)'!H$16="EXAM", 'PRINTABLE (per grading)'!B$13="Prelim"), IF(ISERROR(SUMIF('Exam (LECTURE ONLY)'!D$20:M$20, "CLO6", 'Exam (LECTURE ONLY)'!D293:M293) / 'Exam (LECTURE ONLY)'!AL$11), "", SUMIF('Exam (LECTURE ONLY)'!D$20:M$20, "CLO6", 'Exam (LECTURE ONLY)'!D293:M293) /'Exam (LECTURE ONLY)'!AL$11),
IF(AND('PRINTABLE (per grading)'!H$16="EXAM", 'PRINTABLE (per grading)'!B$13="Midterm"), IF(ISERROR(SUMIF('Exam (LECTURE ONLY)'!O$20:X$20, "CLO6", 'Exam (LECTURE ONLY)'!O293:X293) / 'Exam (LECTURE ONLY)'!AM$11), "", SUMIF('Exam (LECTURE ONLY)'!O$20:X$20, "CLO6", 'Exam (LECTURE ONLY)'!O293:X293) / 'Exam (LECTURE ONLY)'!AM$11),
IF(AND('PRINTABLE (per grading)'!H$16="EXAM", 'PRINTABLE (per grading)'!B$13="Final"), IF(ISERROR(SUMIF('Exam (LECTURE ONLY)'!Z$20:AI$20, "CLO6", 'Exam (LECTURE ONLY)'!Z293:AI293) / 'Exam (LECTURE ONLY)'!AN$11), "", SUMIF('Exam (LECTURE ONLY)'!Z$20:AI$20, "CLO6", 'Exam (LECTURE ONLY)'!Z293:AI293) / 'Exam (LECTURE ONLY)'!AN$11),
IF(AND('PRINTABLE (per grading)'!H$16="OUTPUT", 'PRINTABLE (per grading)'!B$13="Prelim"), IF(ISERROR(SUMIF(OUTPUT!C$20:M$20, "CLO6", OUTPUT!C293:M293) / OUTPUT!AL$11), "", SUMIF(OUTPUT!C$20:M$20, "CLO6", OUTPUT!C293:M293) / OUTPUT!AL$11),
IF(AND('PRINTABLE (per grading)'!H$16="OUTPUT", 'PRINTABLE (per grading)'!B$13="Midterm"), IF(ISERROR(SUMIF(OUTPUT!O$20:Y$20, "CLO6", OUTPUT!O293:Y293) / OUTPUT!AM$11), "", SUMIF(OUTPUT!O$20:Y$20, "CLO6", OUTPUT!O293:Y293) / OUTPUT!AM$11),
IF(AND('PRINTABLE (per grading)'!H$16="OUTPUT", 'PRINTABLE (per grading)'!B$13="Final"), IF(ISERROR(SUMIF(OUTPUT!AA$20:AI$20, "CLO6", OUTPUT!AA293:AI293) / OUTPUT!AN$11), "", SUMIF(OUTPUT!AA$20:AI$20, "CLO6", OUTPUT!AA293:AI293) / OUTPUT!AN$11),
"")))))),"")</f>
        <v/>
      </c>
      <c r="AO291" s="286" t="str">
        <f aca="false">IF(B291&lt;&gt;"",IF(AN291="","",IF(AN291&lt;0.5,1,IF(AND(AN291&gt;=0.5,AN291&lt;P$10),2,IF(AN291&gt;=P$10,3)))),"")</f>
        <v/>
      </c>
      <c r="AP291" s="287" t="str">
        <f aca="false">IF(B291 &lt;&gt; "",IFERROR(IF(AVERAGE(AL291,AN291)&gt;=P$10,"Y","N"),""),"")</f>
        <v/>
      </c>
      <c r="AQ291" s="194" t="str">
        <f aca="false">IF(B291 &lt;&gt; "", IFERROR(IF(C$16 = "PRELIM", SUMIF('Database (LECTURE-RES-PRAC)'!D$14:AG$14, "CLO7", 'Database (LECTURE-RES-PRAC)'!D288:AG288) / 'Grade computation'!F$10, IF(C$16 = "MIDTERM", SUMIF('Database (LECTURE-RES-PRAC)'!AJ$14:BM$14, "CLO7", 'Database (LECTURE-RES-PRAC)'!AJ288:BM288) / 'Grade computation'!G$10, IF(C$16 = "FINAL", SUMIF('Database (LECTURE-RES-PRAC)'!BP$14:CS$14, "CLO7", 'Database (LECTURE-RES-PRAC)'!BP288:CS288) / 'Grade computation'!H$10,""))),""),"")</f>
        <v/>
      </c>
      <c r="AR291" s="286" t="str">
        <f aca="false">IF(B291&lt;&gt;"",IF(AQ291="","",IF(AQ291&lt;0.5,1,IF(AND(AQ291&gt;=0.5,AQ291&lt;P$10),2,IF(AQ291&gt;=P$10,3)))),"")</f>
        <v/>
      </c>
      <c r="AS291" s="194" t="str">
        <f aca="false">IF(B291 &lt;&gt; "",IF(AND('PRINTABLE (per grading)'!H$16="EXAM", 'PRINTABLE (per grading)'!B$13="Prelim"), IF(ISERROR(SUMIF('Exam (LECTURE ONLY)'!D$20:M$20, "CLO7", 'Exam (LECTURE ONLY)'!D293:M293) / 'Exam (LECTURE ONLY)'!AL$12), "", SUMIF('Exam (LECTURE ONLY)'!D$20:M$20, "CLO7", 'Exam (LECTURE ONLY)'!D293:M293) /'Exam (LECTURE ONLY)'!AL$12),
IF(AND('PRINTABLE (per grading)'!H$16="EXAM", 'PRINTABLE (per grading)'!B$13="Midterm"), IF(ISERROR(SUMIF('Exam (LECTURE ONLY)'!O$20:X$20, "CLO7", 'Exam (LECTURE ONLY)'!O293:X293) / 'Exam (LECTURE ONLY)'!AM$12), "", SUMIF('Exam (LECTURE ONLY)'!O$20:X$20, "CLO7", 'Exam (LECTURE ONLY)'!O293:X293) / 'Exam (LECTURE ONLY)'!AM$12),
IF(AND('PRINTABLE (per grading)'!H$16="EXAM", 'PRINTABLE (per grading)'!B$13="Final"), IF(ISERROR(SUMIF('Exam (LECTURE ONLY)'!Z$20:AI$20, "CLO7", 'Exam (LECTURE ONLY)'!Z293:AI293) / 'Exam (LECTURE ONLY)'!AN$12), "", SUMIF('Exam (LECTURE ONLY)'!Z$20:AI$20, "CLO7", 'Exam (LECTURE ONLY)'!Z293:AI293) / 'Exam (LECTURE ONLY)'!AN$12),
IF(AND('PRINTABLE (per grading)'!H$16="OUTPUT", 'PRINTABLE (per grading)'!B$13="Prelim"), IF(ISERROR(SUMIF(OUTPUT!C$20:M$20, "CLO7", OUTPUT!C293:M293) / OUTPUT!AL$12), "", SUMIF(OUTPUT!C$20:M$20, "CLO7", OUTPUT!C293:M293) / OUTPUT!AL$12),
IF(AND('PRINTABLE (per grading)'!H$16="OUTPUT", 'PRINTABLE (per grading)'!B$13="Midterm"), IF(ISERROR(SUMIF(OUTPUT!O$20:Y$20, "CLO7", OUTPUT!O293:Y293) / OUTPUT!AM$12), "", SUMIF(OUTPUT!O$20:Y$20, "CLO7", OUTPUT!O293:Y293) / OUTPUT!AM$12),
IF(AND('PRINTABLE (per grading)'!H$16="OUTPUT", 'PRINTABLE (per grading)'!B$13="Final"), IF(ISERROR(SUMIF(OUTPUT!AA$20:AI$20, "CLO7", OUTPUT!AA293:AI293) / OUTPUT!AN$12), "", SUMIF(OUTPUT!AA$20:AI$20, "CLO7", OUTPUT!AA293:AI293) / OUTPUT!AN$12),
"")))))),"")</f>
        <v/>
      </c>
      <c r="AT291" s="286" t="str">
        <f aca="false">IF(B291&lt;&gt;"",IF(AS291="","",IF(AS291&lt;0.5,1,IF(AND(AS291&gt;=0.5,AS291&lt;P$10),2,IF(AS291&gt;=P$10,3)))),"")</f>
        <v/>
      </c>
      <c r="AU291" s="287" t="str">
        <f aca="false">IF(B291 &lt;&gt; "",IFERROR(IF(AVERAGE(AQ291,AS291)&gt;=P$10,"Y","N"),""),"")</f>
        <v/>
      </c>
      <c r="AV291" s="194" t="str">
        <f aca="false">IF(B291 &lt;&gt; "", IFERROR(IF(C$16 = "PRELIM", SUMIF('Database (LECTURE-RES-PRAC)'!D$14:AG$14, "CLO8", 'Database (LECTURE-RES-PRAC)'!D288:AG288) / 'Grade computation'!F$11, IF(C$16 = "MIDTERM", SUMIF('Database (LECTURE-RES-PRAC)'!AJ$14:BM$14, "CLO8", 'Database (LECTURE-RES-PRAC)'!AJ288:BM288) / 'Grade computation'!G$11, IF(C$16 = "FINAL", SUMIF('Database (LECTURE-RES-PRAC)'!BP$14:CS$14, "CLO8", 'Database (LECTURE-RES-PRAC)'!BP288:CS288) / 'Grade computation'!H$11,""))),""),"")</f>
        <v/>
      </c>
      <c r="AW291" s="286" t="str">
        <f aca="false">IF(B291&lt;&gt;"",IF(AV291="","",IF(AV291&lt;0.5,1,IF(AND(AV291&gt;=0.5,AV291&lt;P$10),2,IF(AV291&gt;=P$10,3)))),"")</f>
        <v/>
      </c>
      <c r="AX291" s="194" t="str">
        <f aca="false">IF(B291 &lt;&gt; "",IF(AND('PRINTABLE (per grading)'!H$16="EXAM", 'PRINTABLE (per grading)'!B$13="Prelim"), IF(ISERROR(SUMIF('Exam (LECTURE ONLY)'!D$20:M$20, "CLO8", 'Exam (LECTURE ONLY)'!D293:M293) / 'Exam (LECTURE ONLY)'!AL$13), "", SUMIF('Exam (LECTURE ONLY)'!D$20:M$20, "CLO8", 'Exam (LECTURE ONLY)'!D293:M293) /'Exam (LECTURE ONLY)'!AL$13),
IF(AND('PRINTABLE (per grading)'!H$16="EXAM", 'PRINTABLE (per grading)'!B$13="Midterm"), IF(ISERROR(SUMIF('Exam (LECTURE ONLY)'!O$20:X$20, "CLO8", 'Exam (LECTURE ONLY)'!O293:X293) / 'Exam (LECTURE ONLY)'!AM$13), "", SUMIF('Exam (LECTURE ONLY)'!O$20:X$20, "CLO8", 'Exam (LECTURE ONLY)'!O293:X293) / 'Exam (LECTURE ONLY)'!AM$13),
IF(AND('PRINTABLE (per grading)'!H$16="EXAM", 'PRINTABLE (per grading)'!B$13="Final"), IF(ISERROR(SUMIF('Exam (LECTURE ONLY)'!Z$20:AI$20, "CLO8", 'Exam (LECTURE ONLY)'!Z293:AI293) / 'Exam (LECTURE ONLY)'!AN$13), "", SUMIF('Exam (LECTURE ONLY)'!Z$20:AI$20, "CLO8", 'Exam (LECTURE ONLY)'!Z293:AI293) / 'Exam (LECTURE ONLY)'!AN$13),
IF(AND('PRINTABLE (per grading)'!H$16="OUTPUT", 'PRINTABLE (per grading)'!B$13="Prelim"), IF(ISERROR(SUMIF(OUTPUT!C$20:M$20, "CLO8", OUTPUT!C293:M293) / OUTPUT!AL$13), "", SUMIF(OUTPUT!C$20:M$20, "CLO8", OUTPUT!C293:M293) / OUTPUT!AL$13),
IF(AND('PRINTABLE (per grading)'!H$16="OUTPUT", 'PRINTABLE (per grading)'!B$13="Midterm"), IF(ISERROR(SUMIF(OUTPUT!O$20:Y$20, "CLO8", OUTPUT!O293:Y293) / OUTPUT!AM$13), "", SUMIF(OUTPUT!O$20:Y$20, "CLO8", OUTPUT!O293:Y293) / OUTPUT!AM$13),
IF(AND('PRINTABLE (per grading)'!H$16="OUTPUT", 'PRINTABLE (per grading)'!B$13="Final"), IF(ISERROR(SUMIF(OUTPUT!AA$20:AI$20, "CLO8", OUTPUT!AA293:AI293) / OUTPUT!AN$13), "", SUMIF(OUTPUT!AA$20:AI$20, "CLO8", OUTPUT!AA293:AI293) / OUTPUT!AN$13),
"")))))),"")</f>
        <v/>
      </c>
      <c r="AY291" s="286" t="str">
        <f aca="false">IF(B291&lt;&gt;"",IF(AX291="","",IF(AX291&lt;0.5,1,IF(AND(AX291&gt;=0.5,AX291&lt;P$10),2,IF(AX291&gt;=P$10,3)))),"")</f>
        <v/>
      </c>
      <c r="AZ291" s="287" t="str">
        <f aca="false">IF(B291 &lt;&gt; "",IFERROR(IF(AVERAGE(AV291,AX291)&gt;=P$10,"Y","N"),""),"")</f>
        <v/>
      </c>
      <c r="BA291" s="194" t="str">
        <f aca="false">IF(B291 &lt;&gt; "", IFERROR(IF(C$16 = "PRELIM", SUMIF('Database (LECTURE-RES-PRAC)'!D$14:AG$14, "CLO9", 'Database (LECTURE-RES-PRAC)'!D288:AG288) / 'Grade computation'!F$12, IF(C$16 = "MIDTERM", SUMIF('Database (LECTURE-RES-PRAC)'!AJ$14:BM$14, "CLO9", 'Database (LECTURE-RES-PRAC)'!AJ288:BM288) / 'Grade computation'!G$12, IF(C$16 = "FINAL", SUMIF('Database (LECTURE-RES-PRAC)'!BP$14:CS$14, "CLO9", 'Database (LECTURE-RES-PRAC)'!BP288:CS288) / 'Grade computation'!H$12,""))),""),"")</f>
        <v/>
      </c>
      <c r="BB291" s="286" t="str">
        <f aca="false">IF(B291&lt;&gt;"",IF(BA291="","",IF(BA291&lt;0.5,1,IF(AND(BA291&gt;=0.5,BA291&lt;P$10),2,IF(BA291&gt;=P$10,3)))),"")</f>
        <v/>
      </c>
      <c r="BC291" s="194" t="str">
        <f aca="false">IF(B291 &lt;&gt; "",IF(AND('PRINTABLE (per grading)'!H$16="EXAM", 'PRINTABLE (per grading)'!B$13="Prelim"), IF(ISERROR(SUMIF('Exam (LECTURE ONLY)'!D$20:M$20, "CLO9", 'Exam (LECTURE ONLY)'!D293:M293) / 'Exam (LECTURE ONLY)'!AL$14), "", SUMIF('Exam (LECTURE ONLY)'!D$20:M$20, "CLO9", 'Exam (LECTURE ONLY)'!D293:M293) /'Exam (LECTURE ONLY)'!AL$14),
IF(AND('PRINTABLE (per grading)'!H$16="EXAM", 'PRINTABLE (per grading)'!B$13="Midterm"), IF(ISERROR(SUMIF('Exam (LECTURE ONLY)'!O$20:X$20, "CLO9", 'Exam (LECTURE ONLY)'!O293:X293) / 'Exam (LECTURE ONLY)'!AM$14), "", SUMIF('Exam (LECTURE ONLY)'!O$20:X$20, "CLO9", 'Exam (LECTURE ONLY)'!O293:X293) / 'Exam (LECTURE ONLY)'!AM$14),
IF(AND('PRINTABLE (per grading)'!H$16="EXAM", 'PRINTABLE (per grading)'!B$13="Final"), IF(ISERROR(SUMIF('Exam (LECTURE ONLY)'!Z$20:AI$20, "CLO9", 'Exam (LECTURE ONLY)'!Z293:AI293) / 'Exam (LECTURE ONLY)'!AN$14), "", SUMIF('Exam (LECTURE ONLY)'!Z$20:AI$20, "CLO9", 'Exam (LECTURE ONLY)'!Z293:AI293) / 'Exam (LECTURE ONLY)'!AN$14),
IF(AND('PRINTABLE (per grading)'!H$16="OUTPUT", 'PRINTABLE (per grading)'!B$13="Prelim"), IF(ISERROR(SUMIF(OUTPUT!C$20:M$20, "CLO9", OUTPUT!C293:M293) / OUTPUT!AL$14), "", SUMIF(OUTPUT!C$20:M$20, "CLO9", OUTPUT!C293:M293) / OUTPUT!AL$14),
IF(AND('PRINTABLE (per grading)'!H$16="OUTPUT", 'PRINTABLE (per grading)'!B$13="Midterm"), IF(ISERROR(SUMIF(OUTPUT!O$20:Y$20, "CLO9", OUTPUT!O293:Y293) / OUTPUT!AM$14), "", SUMIF(OUTPUT!O$20:Y$20, "CLO9", OUTPUT!O293:Y293) / OUTPUT!AM$14),
IF(AND('PRINTABLE (per grading)'!H$16="OUTPUT", 'PRINTABLE (per grading)'!B$13="Final"), IF(ISERROR(SUMIF(OUTPUT!AA$20:AI$20, "CLO9", OUTPUT!AA293:AI293) / OUTPUT!AN$14), "", SUMIF(OUTPUT!AA$20:AI$20, "CLO9", OUTPUT!AA293:AI293) / OUTPUT!AN$14),
"")))))),"")</f>
        <v/>
      </c>
      <c r="BD291" s="286" t="str">
        <f aca="false">IF(B291&lt;&gt;"",IF(BC291="","",IF(BC291&lt;0.5,1,IF(AND(BC291&gt;=0.5,BC291&lt;P$10),2,IF(BC291&gt;=P$10,3)))),"")</f>
        <v/>
      </c>
      <c r="BE291" s="287" t="str">
        <f aca="false">IF(B291 &lt;&gt; "",IFERROR(IF(AVERAGE(BA291,BC291)&gt;=P$10,"Y","N"),""),"")</f>
        <v/>
      </c>
      <c r="BF291" s="194" t="str">
        <f aca="false">IF(B291 &lt;&gt; "", IFERROR(IF(C$16 = "PRELIM", SUMIF('Database (LECTURE-RES-PRAC)'!D$14:AG$14, "CLO10", 'Database (LECTURE-RES-PRAC)'!D288:AG288) / 'Grade computation'!F$13, IF(C$16 = "MIDTERM", SUMIF('Database (LECTURE-RES-PRAC)'!AJ$14:BM$14, "CLO10", 'Database (LECTURE-RES-PRAC)'!AJ288:BM288) / 'Grade computation'!G$13, IF(C$16 = "FINAL", SUMIF('Database (LECTURE-RES-PRAC)'!BP$14:CS$14, "CLO10", 'Database (LECTURE-RES-PRAC)'!BP288:CS288) / 'Grade computation'!H$13,""))),""),"")</f>
        <v/>
      </c>
      <c r="BG291" s="286" t="str">
        <f aca="false">IF(B291&lt;&gt;"",IF(BF291="","",IF(BF291&lt;0.5,1,IF(AND(BF291&gt;=0.5,BF291&lt;P$10),2,IF(BF291&gt;=P$10,3)))),"")</f>
        <v/>
      </c>
      <c r="BH291" s="194" t="str">
        <f aca="false">IF(B291 &lt;&gt; "",IF(AND('PRINTABLE (per grading)'!H$16="EXAM", 'PRINTABLE (per grading)'!B$13="Prelim"), IF(ISERROR(SUMIF('Exam (LECTURE ONLY)'!D$20:M$20, "CLO10", 'Exam (LECTURE ONLY)'!D293:M293) / 'Exam (LECTURE ONLY)'!AL$15), "", SUMIF('Exam (LECTURE ONLY)'!D$20:M$20, "CLO10", 'Exam (LECTURE ONLY)'!D293:M293) /'Exam (LECTURE ONLY)'!AL$15),
IF(AND('PRINTABLE (per grading)'!H$16="EXAM", 'PRINTABLE (per grading)'!B$13="Midterm"), IF(ISERROR(SUMIF('Exam (LECTURE ONLY)'!O$20:X$20, "CLO10", 'Exam (LECTURE ONLY)'!O293:X293) / 'Exam (LECTURE ONLY)'!AM$15), "", SUMIF('Exam (LECTURE ONLY)'!O$20:X$20, "CLO10", 'Exam (LECTURE ONLY)'!O293:X293) / 'Exam (LECTURE ONLY)'!AM$15),
IF(AND('PRINTABLE (per grading)'!H$16="EXAM", 'PRINTABLE (per grading)'!B$13="Final"), IF(ISERROR(SUMIF('Exam (LECTURE ONLY)'!Z$20:AI$20, "CLO10", 'Exam (LECTURE ONLY)'!Z293:AI293) / 'Exam (LECTURE ONLY)'!AN$15), "", SUMIF('Exam (LECTURE ONLY)'!Z$20:AI$20, "CLO10", 'Exam (LECTURE ONLY)'!Z293:AI293) / 'Exam (LECTURE ONLY)'!AN$15),
IF(AND('PRINTABLE (per grading)'!H$16="OUTPUT", 'PRINTABLE (per grading)'!B$13="Prelim"), IF(ISERROR(SUMIF(OUTPUT!C$20:M$20, "CLO10", OUTPUT!C293:M293) / OUTPUT!AL$15), "", SUMIF(OUTPUT!C$20:M$20, "CLO10", OUTPUT!C293:M293) / OUTPUT!AL$15),
IF(AND('PRINTABLE (per grading)'!H$16="OUTPUT", 'PRINTABLE (per grading)'!B$13="Midterm"), IF(ISERROR(SUMIF(OUTPUT!O$20:Y$20, "CLO10", OUTPUT!O293:Y293) / OUTPUT!AM$15), "", SUMIF(OUTPUT!O$20:Y$20, "CLO10", OUTPUT!O293:Y293) / OUTPUT!AM$15),
IF(AND('PRINTABLE (per grading)'!H$16="OUTPUT", 'PRINTABLE (per grading)'!B$13="Final"), IF(ISERROR(SUMIF(OUTPUT!AA$20:AI$20, "CLO10", OUTPUT!AA293:AI293) / OUTPUT!AN$15), "", SUMIF(OUTPUT!AA$20:AI$20, "CLO10", OUTPUT!AA293:AI293) / OUTPUT!AN$15),
"")))))),"")</f>
        <v/>
      </c>
      <c r="BI291" s="286" t="str">
        <f aca="false">IF(B291&lt;&gt;"",IF(BH291="","",IF(BH291&lt;0.5,1,IF(AND(BH291&gt;=0.5,BH291&lt;P$10),2,IF(BH291&gt;=P$10,3)))),"")</f>
        <v/>
      </c>
      <c r="BJ291" s="287" t="str">
        <f aca="false">IF(B291 &lt;&gt; "",IFERROR(IF(AVERAGE(BF291,BH291)&gt;=P$10,"Y","N"),""),"")</f>
        <v/>
      </c>
      <c r="BK291" s="8"/>
    </row>
    <row r="292" customFormat="false" ht="19.5" hidden="false" customHeight="true" outlineLevel="0" collapsed="false">
      <c r="A292" s="228" t="str">
        <f aca="false">IF(ISBLANK('Database (LECTURE-RES-PRAC)'!A289),"",'Database (LECTURE-RES-PRAC)'!A289)</f>
        <v/>
      </c>
      <c r="B292" s="229" t="str">
        <f aca="false">IF(ISBLANK('Database (LECTURE-RES-PRAC)'!B289),"",'Database (LECTURE-RES-PRAC)'!B289)</f>
        <v/>
      </c>
      <c r="C292" s="230" t="str">
        <f aca="false">IF(B292&lt;&gt;"",IF(C$16="PRELIM",'Grade computation'!C292, IF(C$16="MIDTERM",'Grade computation'!K292, IF(C$16="FINAL",'Grade computation'!S292,""))),"")</f>
        <v/>
      </c>
      <c r="D292" s="231" t="str">
        <f aca="false">IF(B292&lt;&gt;"",IFERROR(IF(B$11="80-20", (((C292/C$19)*X$6)+X$7)*D$18, IF(B$11="60-40", (((C292/C$19)*Y$6)+Y$7)*D$18, 0)),0),"")</f>
        <v/>
      </c>
      <c r="E292" s="230" t="str">
        <f aca="false">IF(B292&lt;&gt;"", IF(C$16="PRELIM",'Grade computation'!E292, IF(C$16="MIDTERM",'Grade computation'!M292, IF(C$16="FINAL",'Grade computation'!U292,""))),"")</f>
        <v/>
      </c>
      <c r="F292" s="232" t="str">
        <f aca="false">IF(B292&lt;&gt;"",IFERROR(IF(B$11="80-20", (((E292/E$19)*X$6)+X$7)*F$18, IF(B$11="60-40", (((E292/E$19)*Y$6)+Y$7)*F$18, 0)),0),"")</f>
        <v/>
      </c>
      <c r="G292" s="233" t="str">
        <f aca="false">IF(B292&lt;&gt;"",IFERROR((D292+F292),0),"")</f>
        <v/>
      </c>
      <c r="H292" s="234" t="str">
        <f aca="false">IF(B292&lt;&gt;"",IF(C$16="PRELIM", 'Grade computation'!H292, IF(C$16="MIDTERM", 'Grade computation'!P292, IF(C$16="FINAL",'Grade computation'!X292, ""))),"")</f>
        <v/>
      </c>
      <c r="I292" s="233" t="str">
        <f aca="false">IF(B292&lt;&gt;"",IFERROR(IF(B$11="80-20", (((H292/H$19)*X$6)+X$7)*I$19, IF(B$11="60-40", (((H292/H$19)*Y$6)+Y$7)*I$19, 0)),0),"")</f>
        <v/>
      </c>
      <c r="J292" s="237" t="str">
        <f aca="false">IFERROR((G292+I292),"")</f>
        <v/>
      </c>
      <c r="K292" s="183" t="str">
        <f aca="false">IFERROR(IF(J292="","",IF(J292&gt;=75,"PASSED","FAILED")),"")</f>
        <v/>
      </c>
      <c r="L292" s="183"/>
      <c r="M292" s="194" t="str">
        <f aca="false">IF(B292 &lt;&gt; "", IFERROR(IF(C$16 = "PRELIM", SUMIF('Database (LECTURE-RES-PRAC)'!D$14:AG$14, "CLO1", 'Database (LECTURE-RES-PRAC)'!D289:AG289) / 'Grade computation'!F$4, IF(C$16 = "MIDTERM", SUMIF('Database (LECTURE-RES-PRAC)'!AJ$14:BM$14, "CLO1", 'Database (LECTURE-RES-PRAC)'!AJ289:BM289) / 'Grade computation'!G$4, IF(C$16 = "FINAL", SUMIF('Database (LECTURE-RES-PRAC)'!BP$14:CS$14, "CLO1", 'Database (LECTURE-RES-PRAC)'!BP289:CS289) / 'Grade computation'!H$4,""))),""),"")</f>
        <v/>
      </c>
      <c r="N292" s="286" t="str">
        <f aca="false">IF(B292&lt;&gt;"",IF(M292="","",IF(M292&lt;0.5,1,IF(AND(M292&gt;=0.5,M292&lt;P$10),2,IF(M292&gt;=P$10,3)))),"")</f>
        <v/>
      </c>
      <c r="O292" s="194" t="str">
        <f aca="false">IF(B292 &lt;&gt; "",IF(AND('PRINTABLE (per grading)'!H$16="EXAM", 'PRINTABLE (per grading)'!B$13="Prelim"), IF(ISERROR(SUMIF('Exam (LECTURE ONLY)'!D$20:M$20, "CLO1", 'Exam (LECTURE ONLY)'!D294:M294) / 'Exam (LECTURE ONLY)'!AL$6), "", SUMIF('Exam (LECTURE ONLY)'!D$20:M$20, "CLO1", 'Exam (LECTURE ONLY)'!D294:M294) /'Exam (LECTURE ONLY)'!AL$6),
IF(AND('PRINTABLE (per grading)'!H$16="EXAM", 'PRINTABLE (per grading)'!B$13="Midterm"), IF(ISERROR(SUMIF('Exam (LECTURE ONLY)'!O$20:X$20, "CLO1", 'Exam (LECTURE ONLY)'!O294:X294) / 'Exam (LECTURE ONLY)'!AM$6), "", SUMIF('Exam (LECTURE ONLY)'!O$20:X$20, "CLO1", 'Exam (LECTURE ONLY)'!O294:X294) / 'Exam (LECTURE ONLY)'!AM$6),
IF(AND('PRINTABLE (per grading)'!H$16="EXAM", 'PRINTABLE (per grading)'!B$13="Final"), IF(ISERROR(SUMIF('Exam (LECTURE ONLY)'!Z$20:AI$20, "CLO1", 'Exam (LECTURE ONLY)'!Z294:AI294) / 'Exam (LECTURE ONLY)'!AN$6), "", SUMIF('Exam (LECTURE ONLY)'!Z$20:AI$20, "CLO1", 'Exam (LECTURE ONLY)'!Z294:AI294) / 'Exam (LECTURE ONLY)'!AN$6),
IF(AND('PRINTABLE (per grading)'!H$16="OUTPUT", 'PRINTABLE (per grading)'!B$13="Prelim"), IF(ISERROR(SUMIF(OUTPUT!C$20:M$20, "CLO1", OUTPUT!C294:M294) / OUTPUT!AL$6), "", SUMIF(OUTPUT!C$20:M$20, "CLO1", OUTPUT!C294:M294) / OUTPUT!AL$6),
IF(AND('PRINTABLE (per grading)'!H$16="OUTPUT", 'PRINTABLE (per grading)'!B$13="Midterm"), IF(ISERROR(SUMIF(OUTPUT!O$20:Y$20, "CLO1", OUTPUT!O294:Y294) / OUTPUT!AM$6), "", SUMIF(OUTPUT!O$20:Y$20, "CLO1", OUTPUT!O294:Y294) / OUTPUT!AM$6),
IF(AND('PRINTABLE (per grading)'!H$16="OUTPUT", 'PRINTABLE (per grading)'!B$13="Final"), IF(ISERROR(SUMIF(OUTPUT!AA$20:AI$20, "CLO1", OUTPUT!AA294:AI294) / OUTPUT!AN$6), "", SUMIF(OUTPUT!AA$20:AI$20, "CLO1", OUTPUT!AA294:AI294) / OUTPUT!AN$6),
"")))))),"")</f>
        <v/>
      </c>
      <c r="P292" s="286" t="str">
        <f aca="false">IF(B292&lt;&gt;"",IF(O292="","",IF(O292&lt;0.5,1,IF(AND(O292&gt;=0.5,O292&lt;P$10),2,IF(O292&gt;=P$10,3)))),"")</f>
        <v/>
      </c>
      <c r="Q292" s="287" t="str">
        <f aca="false">IF(B292 &lt;&gt; "",IFERROR(IF(AVERAGE(M292,O292)&gt;=P$10,"Y","N"),""),"")</f>
        <v/>
      </c>
      <c r="R292" s="194" t="str">
        <f aca="false">IF(B292 &lt;&gt; "", IFERROR(IF(C$16 = "PRELIM", SUMIF('Database (LECTURE-RES-PRAC)'!D$14:AG$14, "CLO2", 'Database (LECTURE-RES-PRAC)'!D289:AG289) / 'Grade computation'!F$5, IF(C$16 = "MIDTERM", SUMIF('Database (LECTURE-RES-PRAC)'!AJ$14:BM$14, "CLO2", 'Database (LECTURE-RES-PRAC)'!AJ289:BM289) / 'Grade computation'!G$5, IF(C$16 = "FINAL", SUMIF('Database (LECTURE-RES-PRAC)'!BP$14:CS$14, "CLO2", 'Database (LECTURE-RES-PRAC)'!BP289:CS289) / 'Grade computation'!H$5,""))),""),"")</f>
        <v/>
      </c>
      <c r="S292" s="286" t="str">
        <f aca="false">IF(B292&lt;&gt;"",IF(R292="","",IF(R292&lt;0.5,1,IF(AND(R292&gt;=0.5,R292&lt;P$10),2,IF(R292&gt;=P$10,3)))),"")</f>
        <v/>
      </c>
      <c r="T292" s="194" t="str">
        <f aca="false">IF(B292 &lt;&gt; "",IF(AND('PRINTABLE (per grading)'!H$16="EXAM", 'PRINTABLE (per grading)'!B$13="Prelim"), IF(ISERROR(SUMIF('Exam (LECTURE ONLY)'!D$20:M$20, "CLO2", 'Exam (LECTURE ONLY)'!D294:M294) / 'Exam (LECTURE ONLY)'!AL$7), "", SUMIF('Exam (LECTURE ONLY)'!D$20:M$20, "CLO2", 'Exam (LECTURE ONLY)'!D294:M294) /'Exam (LECTURE ONLY)'!AL$7),
IF(AND('PRINTABLE (per grading)'!H$16="EXAM", 'PRINTABLE (per grading)'!B$13="Midterm"), IF(ISERROR(SUMIF('Exam (LECTURE ONLY)'!O$20:X$20, "CLO2", 'Exam (LECTURE ONLY)'!O294:X294) / 'Exam (LECTURE ONLY)'!AM$7), "", SUMIF('Exam (LECTURE ONLY)'!O$20:X$20, "CLO2", 'Exam (LECTURE ONLY)'!O294:X294) / 'Exam (LECTURE ONLY)'!AM$7),
IF(AND('PRINTABLE (per grading)'!H$16="EXAM", 'PRINTABLE (per grading)'!B$13="Final"), IF(ISERROR(SUMIF('Exam (LECTURE ONLY)'!Z$20:AI$20, "CLO2", 'Exam (LECTURE ONLY)'!Z294:AI294) / 'Exam (LECTURE ONLY)'!AN$7), "", SUMIF('Exam (LECTURE ONLY)'!Z$20:AI$20, "CLO2", 'Exam (LECTURE ONLY)'!Z294:AI294) / 'Exam (LECTURE ONLY)'!AN$7),
IF(AND('PRINTABLE (per grading)'!H$16="OUTPUT", 'PRINTABLE (per grading)'!B$13="Prelim"), IF(ISERROR(SUMIF(OUTPUT!C$20:M$20, "CLO2", OUTPUT!C294:M294) / OUTPUT!AL$7), "", SUMIF(OUTPUT!C$20:M$20, "CLO2", OUTPUT!C294:M294) / OUTPUT!AL$7),
IF(AND('PRINTABLE (per grading)'!H$16="OUTPUT", 'PRINTABLE (per grading)'!B$13="Midterm"), IF(ISERROR(SUMIF(OUTPUT!O$20:Y$20, "CLO2", OUTPUT!O294:Y294) / OUTPUT!AM$7), "", SUMIF(OUTPUT!O$20:Y$20, "CLO2", OUTPUT!O294:Y294) / OUTPUT!AM$7),
IF(AND('PRINTABLE (per grading)'!H$16="OUTPUT", 'PRINTABLE (per grading)'!B$13="Final"), IF(ISERROR(SUMIF(OUTPUT!AA$20:AI$20, "CLO2", OUTPUT!AA294:AI294) / OUTPUT!AN$7), "", SUMIF(OUTPUT!AA$20:AI$20, "CLO2", OUTPUT!AA294:AI294) / OUTPUT!AN$7),
"")))))),"")</f>
        <v/>
      </c>
      <c r="U292" s="286" t="str">
        <f aca="false">IF(B292&lt;&gt;"",IF(T292="","",IF(T292&lt;0.5,1,IF(AND(T292&gt;=0.5,T292&lt;P$10),2,IF(T292&gt;=P$10,3)))),"")</f>
        <v/>
      </c>
      <c r="V292" s="287" t="str">
        <f aca="false">IF(B292 &lt;&gt; "",IFERROR(IF(AVERAGE(R292,T292)&gt;=P$10,"Y","N"),""),"")</f>
        <v/>
      </c>
      <c r="W292" s="194" t="str">
        <f aca="false">IF(B292 &lt;&gt; "", IFERROR(IF(C$16 = "PRELIM", SUMIF('Database (LECTURE-RES-PRAC)'!D$14:AG$14, "CLO3", 'Database (LECTURE-RES-PRAC)'!D289:AG289) / 'Grade computation'!F$6, IF(C$16 = "MIDTERM", SUMIF('Database (LECTURE-RES-PRAC)'!AJ$14:BM$14, "CLO3", 'Database (LECTURE-RES-PRAC)'!AJ289:BM289) / 'Grade computation'!G$6, IF(C$16 = "FINAL", SUMIF('Database (LECTURE-RES-PRAC)'!BP$14:CS$14, "CLO3", 'Database (LECTURE-RES-PRAC)'!BP289:CS289) / 'Grade computation'!H$6,""))),""),"")</f>
        <v/>
      </c>
      <c r="X292" s="286" t="str">
        <f aca="false">IF(B292&lt;&gt;"",IF(W292="","",IF(W292&lt;0.5,1,IF(AND(W292&gt;=0.5,W292&lt;P$10),2,IF(W292&gt;=P$10,3)))),"")</f>
        <v/>
      </c>
      <c r="Y292" s="194" t="str">
        <f aca="false">IF(B292 &lt;&gt; "",IF(AND('PRINTABLE (per grading)'!H$16="EXAM", 'PRINTABLE (per grading)'!B$13="Prelim"), IF(ISERROR(SUMIF('Exam (LECTURE ONLY)'!D$20:M$20, "CLO3", 'Exam (LECTURE ONLY)'!D294:M294) / 'Exam (LECTURE ONLY)'!AL$8), "", SUMIF('Exam (LECTURE ONLY)'!D$20:M$20, "CLO3", 'Exam (LECTURE ONLY)'!D294:M294) /'Exam (LECTURE ONLY)'!AL$8),
IF(AND('PRINTABLE (per grading)'!H$16="EXAM", 'PRINTABLE (per grading)'!B$13="Midterm"), IF(ISERROR(SUMIF('Exam (LECTURE ONLY)'!O$20:X$20, "CLO3", 'Exam (LECTURE ONLY)'!O294:X294) / 'Exam (LECTURE ONLY)'!AM$8), "", SUMIF('Exam (LECTURE ONLY)'!O$20:X$20, "CLO3", 'Exam (LECTURE ONLY)'!O294:X294) / 'Exam (LECTURE ONLY)'!AM$8),
IF(AND('PRINTABLE (per grading)'!H$16="EXAM", 'PRINTABLE (per grading)'!B$13="Final"), IF(ISERROR(SUMIF('Exam (LECTURE ONLY)'!Z$20:AI$20, "CLO3", 'Exam (LECTURE ONLY)'!Z294:AI294) / 'Exam (LECTURE ONLY)'!AN$8), "", SUMIF('Exam (LECTURE ONLY)'!Z$20:AI$20, "CLO3", 'Exam (LECTURE ONLY)'!Z294:AI294) / 'Exam (LECTURE ONLY)'!AN$8),
IF(AND('PRINTABLE (per grading)'!H$16="OUTPUT", 'PRINTABLE (per grading)'!B$13="Prelim"), IF(ISERROR(SUMIF(OUTPUT!C$20:M$20, "CLO3", OUTPUT!C294:M294) / OUTPUT!AL$8), "", SUMIF(OUTPUT!C$20:M$20, "CLO3", OUTPUT!C294:M294) / OUTPUT!AL$8),
IF(AND('PRINTABLE (per grading)'!H$16="OUTPUT", 'PRINTABLE (per grading)'!B$13="Midterm"), IF(ISERROR(SUMIF(OUTPUT!O$20:Y$20, "CLO3", OUTPUT!O294:Y294) / OUTPUT!AM$8), "", SUMIF(OUTPUT!O$20:Y$20, "CLO3", OUTPUT!O294:Y294) / OUTPUT!AM$8),
IF(AND('PRINTABLE (per grading)'!H$16="OUTPUT", 'PRINTABLE (per grading)'!B$13="Final"), IF(ISERROR(SUMIF(OUTPUT!AA$20:AI$20, "CLO3", OUTPUT!AA294:AI294) / OUTPUT!AN$8), "", SUMIF(OUTPUT!AA$20:AI$20, "CLO3", OUTPUT!AA294:AI294) / OUTPUT!AN$8),
"" )))))),"")</f>
        <v/>
      </c>
      <c r="Z292" s="286" t="str">
        <f aca="false">IF(B292&lt;&gt;"",IF(Y292="","",IF(Y292&lt;0.5,1,IF(AND(Y292&gt;=0.5,Y292&lt;P$10),2,IF(Y292&gt;=P$10,3)))),"")</f>
        <v/>
      </c>
      <c r="AA292" s="287" t="str">
        <f aca="false">IF(B292 &lt;&gt; "",IFERROR(IF(AVERAGE(W292,Y292)&gt;=P$10,"Y","N"),""),"")</f>
        <v/>
      </c>
      <c r="AB292" s="194" t="str">
        <f aca="false">IF(B292 &lt;&gt; "", IFERROR(IF(C$16 = "PRELIM", SUMIF('Database (LECTURE-RES-PRAC)'!D$14:AG$14, "CLO4", 'Database (LECTURE-RES-PRAC)'!D289:AG289) / 'Grade computation'!F$7, IF(C$16 = "MIDTERM", SUMIF('Database (LECTURE-RES-PRAC)'!AJ$14:BM$14, "CLO4", 'Database (LECTURE-RES-PRAC)'!AJ289:BM289) / 'Grade computation'!G$7, IF(C$16 = "FINAL", SUMIF('Database (LECTURE-RES-PRAC)'!BP$14:CS$14, "CLO4", 'Database (LECTURE-RES-PRAC)'!BP289:CS289) / 'Grade computation'!H$7,""))),""),"")</f>
        <v/>
      </c>
      <c r="AC292" s="286" t="str">
        <f aca="false">IF(B292&lt;&gt;"",IF(AB292="","",IF(AB292&lt;0.5,1,IF(AND(AB292&gt;=0.5,AB292&lt;P$10),2,IF(AB292&gt;=P$10,3)))),"")</f>
        <v/>
      </c>
      <c r="AD292" s="194" t="str">
        <f aca="false">IF(B292 &lt;&gt; "",IF(AND('PRINTABLE (per grading)'!H$16="EXAM", 'PRINTABLE (per grading)'!B$13="Prelim"), IF(ISERROR(SUMIF('Exam (LECTURE ONLY)'!D$20:M$20, "CLO4", 'Exam (LECTURE ONLY)'!D294:M294) / 'Exam (LECTURE ONLY)'!AL$9), "", SUMIF('Exam (LECTURE ONLY)'!D$20:M$20, "CLO4", 'Exam (LECTURE ONLY)'!D294:M294) /'Exam (LECTURE ONLY)'!AL$9),
IF(AND('PRINTABLE (per grading)'!H$16="EXAM", 'PRINTABLE (per grading)'!B$13="Midterm"), IF(ISERROR(SUMIF('Exam (LECTURE ONLY)'!O$20:X$20, "CLO4", 'Exam (LECTURE ONLY)'!O294:X294) / 'Exam (LECTURE ONLY)'!AM$9), "", SUMIF('Exam (LECTURE ONLY)'!O$20:X$20, "CLO4", 'Exam (LECTURE ONLY)'!O294:X294) / 'Exam (LECTURE ONLY)'!AM$9),
IF(AND('PRINTABLE (per grading)'!H$16="EXAM", 'PRINTABLE (per grading)'!B$13="Final"), IF(ISERROR(SUMIF('Exam (LECTURE ONLY)'!Z$20:AI$20, "CLO4", 'Exam (LECTURE ONLY)'!Z294:AI294) / 'Exam (LECTURE ONLY)'!AN$9), "", SUMIF('Exam (LECTURE ONLY)'!Z$20:AI$20, "CLO4", 'Exam (LECTURE ONLY)'!Z294:AI294) / 'Exam (LECTURE ONLY)'!AN$9),
IF(AND('PRINTABLE (per grading)'!H$16="OUTPUT", 'PRINTABLE (per grading)'!B$13="Prelim"), IF(ISERROR(SUMIF(OUTPUT!C$20:M$20, "CLO4", OUTPUT!C294:M294) / OUTPUT!AL$9), "", SUMIF(OUTPUT!C$20:M$20, "CLO4", OUTPUT!C294:M294) / OUTPUT!AL$9),
IF(AND('PRINTABLE (per grading)'!H$16="OUTPUT", 'PRINTABLE (per grading)'!B$13="Midterm"), IF(ISERROR(SUMIF(OUTPUT!O$20:Y$20, "CLO4", OUTPUT!O294:Y294) / OUTPUT!AM$9), "", SUMIF(OUTPUT!O$20:Y$20, "CLO4", OUTPUT!O294:Y294) / OUTPUT!AM$9),
IF(AND('PRINTABLE (per grading)'!H$16="OUTPUT", 'PRINTABLE (per grading)'!B$13="Final"), IF(ISERROR(SUMIF(OUTPUT!AA$20:AI$20, "CLO4", OUTPUT!AA294:AI294) / OUTPUT!AN$9), "", SUMIF(OUTPUT!AA$20:AI$20, "CLO4", OUTPUT!AA294:AI294) / OUTPUT!AN$9),
"")))))),"")</f>
        <v/>
      </c>
      <c r="AE292" s="286" t="str">
        <f aca="false">IF(B292&lt;&gt;"",IF(AD292="","",IF(AD292&lt;0.5,1,IF(AND(AD292&gt;=0.5,AD292&lt;P$10),2,IF(AD292&gt;=P$10,3)))),"")</f>
        <v/>
      </c>
      <c r="AF292" s="287" t="str">
        <f aca="false">IF(B292 &lt;&gt; "",IFERROR(IF(AVERAGE(AB292,AD292)&gt;=P$10,"Y","N"),""),"")</f>
        <v/>
      </c>
      <c r="AG292" s="194" t="str">
        <f aca="false">IF(B292 &lt;&gt; "", IFERROR(IF(C$16 = "PRELIM", SUMIF('Database (LECTURE-RES-PRAC)'!D$14:AG$14, "CLO5", 'Database (LECTURE-RES-PRAC)'!D289:AG289) / 'Grade computation'!F$8, IF(C$16 = "MIDTERM", SUMIF('Database (LECTURE-RES-PRAC)'!AJ$14:BM$14, "CLO5", 'Database (LECTURE-RES-PRAC)'!AJ289:BM289) / 'Grade computation'!G$8, IF(C$16 = "FINAL", SUMIF('Database (LECTURE-RES-PRAC)'!BP$14:CS$14, "CLO5", 'Database (LECTURE-RES-PRAC)'!BP289:CS289) / 'Grade computation'!H$8,""))),""),"")</f>
        <v/>
      </c>
      <c r="AH292" s="286" t="str">
        <f aca="false">IF(B292&lt;&gt;"",IF(AG292="","",IF(AG292&lt;0.5,1,IF(AND(AG292&gt;=0.5,AG292&lt;P$10),2,IF(AG292&gt;=P$10,3)))),"")</f>
        <v/>
      </c>
      <c r="AI292" s="194" t="str">
        <f aca="false">IF(B292 &lt;&gt; "",IF(AND('PRINTABLE (per grading)'!H$16="EXAM", 'PRINTABLE (per grading)'!B$13="Prelim"), IF(ISERROR(SUMIF('Exam (LECTURE ONLY)'!D$20:M$20, "CLO5", 'Exam (LECTURE ONLY)'!D294:M294) / 'Exam (LECTURE ONLY)'!AL$10), "", SUMIF('Exam (LECTURE ONLY)'!D$20:M$20, "CLO5", 'Exam (LECTURE ONLY)'!D294:M294) /'Exam (LECTURE ONLY)'!AL$10),
IF(AND('PRINTABLE (per grading)'!H$16="EXAM", 'PRINTABLE (per grading)'!B$13="Midterm"), IF(ISERROR(SUMIF('Exam (LECTURE ONLY)'!O$20:X$20, "CLO5", 'Exam (LECTURE ONLY)'!O294:X294) / 'Exam (LECTURE ONLY)'!AM$10), "", SUMIF('Exam (LECTURE ONLY)'!O$20:X$20, "CLO5", 'Exam (LECTURE ONLY)'!O294:X294) / 'Exam (LECTURE ONLY)'!AM$10),
IF(AND('PRINTABLE (per grading)'!H$16="EXAM", 'PRINTABLE (per grading)'!B$13="Final"), IF(ISERROR(SUMIF('Exam (LECTURE ONLY)'!Z$20:AI$20, "CLO5", 'Exam (LECTURE ONLY)'!Z294:AI294) / 'Exam (LECTURE ONLY)'!AN$10), "", SUMIF('Exam (LECTURE ONLY)'!Z$20:AI$20, "CLO5", 'Exam (LECTURE ONLY)'!Z294:AI294) / 'Exam (LECTURE ONLY)'!AN$10),
IF(AND('PRINTABLE (per grading)'!H$16="OUTPUT", 'PRINTABLE (per grading)'!B$13="Prelim"), IF(ISERROR(SUMIF(OUTPUT!C$20:M$20, "CLO5", OUTPUT!C294:M294) / OUTPUT!AL$10), "", SUMIF(OUTPUT!C$20:M$20, "CLO5", OUTPUT!C294:M294) / OUTPUT!AL$10),
IF(AND('PRINTABLE (per grading)'!H$16="OUTPUT", 'PRINTABLE (per grading)'!B$13="Midterm"), IF(ISERROR(SUMIF(OUTPUT!O$20:Y$20, "CLO5", OUTPUT!O294:Y294) / OUTPUT!AM$10), "", SUMIF(OUTPUT!O$20:Y$20, "CLO5", OUTPUT!O294:Y294) / OUTPUT!AM$10),
IF(AND('PRINTABLE (per grading)'!H$16="OUTPUT", 'PRINTABLE (per grading)'!B$13="Final"), IF(ISERROR(SUMIF(OUTPUT!AA$20:AI$20, "CLO5", OUTPUT!AA294:AI294) / OUTPUT!AN$10), "", SUMIF(OUTPUT!AA$20:AI$20, "CLO5", OUTPUT!AA294:AI294) / OUTPUT!AN$10),
"")))))),"")</f>
        <v/>
      </c>
      <c r="AJ292" s="286" t="str">
        <f aca="false">IF(B292&lt;&gt;"",IF(AI292="","",IF(AI292&lt;0.5,1,IF(AND(AI292&gt;=0.5,AI292&lt;P$10),2,IF(AI292&gt;=P$10,3)))),"")</f>
        <v/>
      </c>
      <c r="AK292" s="287" t="str">
        <f aca="false">IF(B292 &lt;&gt; "",IFERROR(IF(AVERAGE(AG292,AI292)&gt;=P$10,"Y","N"),""),"")</f>
        <v/>
      </c>
      <c r="AL292" s="194" t="str">
        <f aca="false">IF(B292 &lt;&gt; "", IFERROR(IF(C$16 = "PRELIM", SUMIF('Database (LECTURE-RES-PRAC)'!D$14:AG$14, "CLO6", 'Database (LECTURE-RES-PRAC)'!D289:AG289) / 'Grade computation'!F$9, IF(C$16 = "MIDTERM", SUMIF('Database (LECTURE-RES-PRAC)'!AJ$14:BM$14, "CLO6", 'Database (LECTURE-RES-PRAC)'!AJ289:BM289) / 'Grade computation'!G$9, IF(C$16 = "FINAL", SUMIF('Database (LECTURE-RES-PRAC)'!BP$14:CS$14, "CLO6", 'Database (LECTURE-RES-PRAC)'!BP289:CS289) / 'Grade computation'!H$9,""))),""),"")</f>
        <v/>
      </c>
      <c r="AM292" s="286" t="str">
        <f aca="false">IF(B292&lt;&gt;"",IF(AL292="","",IF(AL292&lt;0.5,1,IF(AND(AL292&gt;=0.5,AL292&lt;P$10),2,IF(AL292&gt;=P$10,3)))),"")</f>
        <v/>
      </c>
      <c r="AN292" s="194" t="str">
        <f aca="false">IF(B292 &lt;&gt; "",IF(AND('PRINTABLE (per grading)'!H$16="EXAM", 'PRINTABLE (per grading)'!B$13="Prelim"), IF(ISERROR(SUMIF('Exam (LECTURE ONLY)'!D$20:M$20, "CLO6", 'Exam (LECTURE ONLY)'!D294:M294) / 'Exam (LECTURE ONLY)'!AL$11), "", SUMIF('Exam (LECTURE ONLY)'!D$20:M$20, "CLO6", 'Exam (LECTURE ONLY)'!D294:M294) /'Exam (LECTURE ONLY)'!AL$11),
IF(AND('PRINTABLE (per grading)'!H$16="EXAM", 'PRINTABLE (per grading)'!B$13="Midterm"), IF(ISERROR(SUMIF('Exam (LECTURE ONLY)'!O$20:X$20, "CLO6", 'Exam (LECTURE ONLY)'!O294:X294) / 'Exam (LECTURE ONLY)'!AM$11), "", SUMIF('Exam (LECTURE ONLY)'!O$20:X$20, "CLO6", 'Exam (LECTURE ONLY)'!O294:X294) / 'Exam (LECTURE ONLY)'!AM$11),
IF(AND('PRINTABLE (per grading)'!H$16="EXAM", 'PRINTABLE (per grading)'!B$13="Final"), IF(ISERROR(SUMIF('Exam (LECTURE ONLY)'!Z$20:AI$20, "CLO6", 'Exam (LECTURE ONLY)'!Z294:AI294) / 'Exam (LECTURE ONLY)'!AN$11), "", SUMIF('Exam (LECTURE ONLY)'!Z$20:AI$20, "CLO6", 'Exam (LECTURE ONLY)'!Z294:AI294) / 'Exam (LECTURE ONLY)'!AN$11),
IF(AND('PRINTABLE (per grading)'!H$16="OUTPUT", 'PRINTABLE (per grading)'!B$13="Prelim"), IF(ISERROR(SUMIF(OUTPUT!C$20:M$20, "CLO6", OUTPUT!C294:M294) / OUTPUT!AL$11), "", SUMIF(OUTPUT!C$20:M$20, "CLO6", OUTPUT!C294:M294) / OUTPUT!AL$11),
IF(AND('PRINTABLE (per grading)'!H$16="OUTPUT", 'PRINTABLE (per grading)'!B$13="Midterm"), IF(ISERROR(SUMIF(OUTPUT!O$20:Y$20, "CLO6", OUTPUT!O294:Y294) / OUTPUT!AM$11), "", SUMIF(OUTPUT!O$20:Y$20, "CLO6", OUTPUT!O294:Y294) / OUTPUT!AM$11),
IF(AND('PRINTABLE (per grading)'!H$16="OUTPUT", 'PRINTABLE (per grading)'!B$13="Final"), IF(ISERROR(SUMIF(OUTPUT!AA$20:AI$20, "CLO6", OUTPUT!AA294:AI294) / OUTPUT!AN$11), "", SUMIF(OUTPUT!AA$20:AI$20, "CLO6", OUTPUT!AA294:AI294) / OUTPUT!AN$11),
"")))))),"")</f>
        <v/>
      </c>
      <c r="AO292" s="286" t="str">
        <f aca="false">IF(B292&lt;&gt;"",IF(AN292="","",IF(AN292&lt;0.5,1,IF(AND(AN292&gt;=0.5,AN292&lt;P$10),2,IF(AN292&gt;=P$10,3)))),"")</f>
        <v/>
      </c>
      <c r="AP292" s="287" t="str">
        <f aca="false">IF(B292 &lt;&gt; "",IFERROR(IF(AVERAGE(AL292,AN292)&gt;=P$10,"Y","N"),""),"")</f>
        <v/>
      </c>
      <c r="AQ292" s="194" t="str">
        <f aca="false">IF(B292 &lt;&gt; "", IFERROR(IF(C$16 = "PRELIM", SUMIF('Database (LECTURE-RES-PRAC)'!D$14:AG$14, "CLO7", 'Database (LECTURE-RES-PRAC)'!D289:AG289) / 'Grade computation'!F$10, IF(C$16 = "MIDTERM", SUMIF('Database (LECTURE-RES-PRAC)'!AJ$14:BM$14, "CLO7", 'Database (LECTURE-RES-PRAC)'!AJ289:BM289) / 'Grade computation'!G$10, IF(C$16 = "FINAL", SUMIF('Database (LECTURE-RES-PRAC)'!BP$14:CS$14, "CLO7", 'Database (LECTURE-RES-PRAC)'!BP289:CS289) / 'Grade computation'!H$10,""))),""),"")</f>
        <v/>
      </c>
      <c r="AR292" s="286" t="str">
        <f aca="false">IF(B292&lt;&gt;"",IF(AQ292="","",IF(AQ292&lt;0.5,1,IF(AND(AQ292&gt;=0.5,AQ292&lt;P$10),2,IF(AQ292&gt;=P$10,3)))),"")</f>
        <v/>
      </c>
      <c r="AS292" s="194" t="str">
        <f aca="false">IF(B292 &lt;&gt; "",IF(AND('PRINTABLE (per grading)'!H$16="EXAM", 'PRINTABLE (per grading)'!B$13="Prelim"), IF(ISERROR(SUMIF('Exam (LECTURE ONLY)'!D$20:M$20, "CLO7", 'Exam (LECTURE ONLY)'!D294:M294) / 'Exam (LECTURE ONLY)'!AL$12), "", SUMIF('Exam (LECTURE ONLY)'!D$20:M$20, "CLO7", 'Exam (LECTURE ONLY)'!D294:M294) /'Exam (LECTURE ONLY)'!AL$12),
IF(AND('PRINTABLE (per grading)'!H$16="EXAM", 'PRINTABLE (per grading)'!B$13="Midterm"), IF(ISERROR(SUMIF('Exam (LECTURE ONLY)'!O$20:X$20, "CLO7", 'Exam (LECTURE ONLY)'!O294:X294) / 'Exam (LECTURE ONLY)'!AM$12), "", SUMIF('Exam (LECTURE ONLY)'!O$20:X$20, "CLO7", 'Exam (LECTURE ONLY)'!O294:X294) / 'Exam (LECTURE ONLY)'!AM$12),
IF(AND('PRINTABLE (per grading)'!H$16="EXAM", 'PRINTABLE (per grading)'!B$13="Final"), IF(ISERROR(SUMIF('Exam (LECTURE ONLY)'!Z$20:AI$20, "CLO7", 'Exam (LECTURE ONLY)'!Z294:AI294) / 'Exam (LECTURE ONLY)'!AN$12), "", SUMIF('Exam (LECTURE ONLY)'!Z$20:AI$20, "CLO7", 'Exam (LECTURE ONLY)'!Z294:AI294) / 'Exam (LECTURE ONLY)'!AN$12),
IF(AND('PRINTABLE (per grading)'!H$16="OUTPUT", 'PRINTABLE (per grading)'!B$13="Prelim"), IF(ISERROR(SUMIF(OUTPUT!C$20:M$20, "CLO7", OUTPUT!C294:M294) / OUTPUT!AL$12), "", SUMIF(OUTPUT!C$20:M$20, "CLO7", OUTPUT!C294:M294) / OUTPUT!AL$12),
IF(AND('PRINTABLE (per grading)'!H$16="OUTPUT", 'PRINTABLE (per grading)'!B$13="Midterm"), IF(ISERROR(SUMIF(OUTPUT!O$20:Y$20, "CLO7", OUTPUT!O294:Y294) / OUTPUT!AM$12), "", SUMIF(OUTPUT!O$20:Y$20, "CLO7", OUTPUT!O294:Y294) / OUTPUT!AM$12),
IF(AND('PRINTABLE (per grading)'!H$16="OUTPUT", 'PRINTABLE (per grading)'!B$13="Final"), IF(ISERROR(SUMIF(OUTPUT!AA$20:AI$20, "CLO7", OUTPUT!AA294:AI294) / OUTPUT!AN$12), "", SUMIF(OUTPUT!AA$20:AI$20, "CLO7", OUTPUT!AA294:AI294) / OUTPUT!AN$12),
"")))))),"")</f>
        <v/>
      </c>
      <c r="AT292" s="286" t="str">
        <f aca="false">IF(B292&lt;&gt;"",IF(AS292="","",IF(AS292&lt;0.5,1,IF(AND(AS292&gt;=0.5,AS292&lt;P$10),2,IF(AS292&gt;=P$10,3)))),"")</f>
        <v/>
      </c>
      <c r="AU292" s="287" t="str">
        <f aca="false">IF(B292 &lt;&gt; "",IFERROR(IF(AVERAGE(AQ292,AS292)&gt;=P$10,"Y","N"),""),"")</f>
        <v/>
      </c>
      <c r="AV292" s="194" t="str">
        <f aca="false">IF(B292 &lt;&gt; "", IFERROR(IF(C$16 = "PRELIM", SUMIF('Database (LECTURE-RES-PRAC)'!D$14:AG$14, "CLO8", 'Database (LECTURE-RES-PRAC)'!D289:AG289) / 'Grade computation'!F$11, IF(C$16 = "MIDTERM", SUMIF('Database (LECTURE-RES-PRAC)'!AJ$14:BM$14, "CLO8", 'Database (LECTURE-RES-PRAC)'!AJ289:BM289) / 'Grade computation'!G$11, IF(C$16 = "FINAL", SUMIF('Database (LECTURE-RES-PRAC)'!BP$14:CS$14, "CLO8", 'Database (LECTURE-RES-PRAC)'!BP289:CS289) / 'Grade computation'!H$11,""))),""),"")</f>
        <v/>
      </c>
      <c r="AW292" s="286" t="str">
        <f aca="false">IF(B292&lt;&gt;"",IF(AV292="","",IF(AV292&lt;0.5,1,IF(AND(AV292&gt;=0.5,AV292&lt;P$10),2,IF(AV292&gt;=P$10,3)))),"")</f>
        <v/>
      </c>
      <c r="AX292" s="194" t="str">
        <f aca="false">IF(B292 &lt;&gt; "",IF(AND('PRINTABLE (per grading)'!H$16="EXAM", 'PRINTABLE (per grading)'!B$13="Prelim"), IF(ISERROR(SUMIF('Exam (LECTURE ONLY)'!D$20:M$20, "CLO8", 'Exam (LECTURE ONLY)'!D294:M294) / 'Exam (LECTURE ONLY)'!AL$13), "", SUMIF('Exam (LECTURE ONLY)'!D$20:M$20, "CLO8", 'Exam (LECTURE ONLY)'!D294:M294) /'Exam (LECTURE ONLY)'!AL$13),
IF(AND('PRINTABLE (per grading)'!H$16="EXAM", 'PRINTABLE (per grading)'!B$13="Midterm"), IF(ISERROR(SUMIF('Exam (LECTURE ONLY)'!O$20:X$20, "CLO8", 'Exam (LECTURE ONLY)'!O294:X294) / 'Exam (LECTURE ONLY)'!AM$13), "", SUMIF('Exam (LECTURE ONLY)'!O$20:X$20, "CLO8", 'Exam (LECTURE ONLY)'!O294:X294) / 'Exam (LECTURE ONLY)'!AM$13),
IF(AND('PRINTABLE (per grading)'!H$16="EXAM", 'PRINTABLE (per grading)'!B$13="Final"), IF(ISERROR(SUMIF('Exam (LECTURE ONLY)'!Z$20:AI$20, "CLO8", 'Exam (LECTURE ONLY)'!Z294:AI294) / 'Exam (LECTURE ONLY)'!AN$13), "", SUMIF('Exam (LECTURE ONLY)'!Z$20:AI$20, "CLO8", 'Exam (LECTURE ONLY)'!Z294:AI294) / 'Exam (LECTURE ONLY)'!AN$13),
IF(AND('PRINTABLE (per grading)'!H$16="OUTPUT", 'PRINTABLE (per grading)'!B$13="Prelim"), IF(ISERROR(SUMIF(OUTPUT!C$20:M$20, "CLO8", OUTPUT!C294:M294) / OUTPUT!AL$13), "", SUMIF(OUTPUT!C$20:M$20, "CLO8", OUTPUT!C294:M294) / OUTPUT!AL$13),
IF(AND('PRINTABLE (per grading)'!H$16="OUTPUT", 'PRINTABLE (per grading)'!B$13="Midterm"), IF(ISERROR(SUMIF(OUTPUT!O$20:Y$20, "CLO8", OUTPUT!O294:Y294) / OUTPUT!AM$13), "", SUMIF(OUTPUT!O$20:Y$20, "CLO8", OUTPUT!O294:Y294) / OUTPUT!AM$13),
IF(AND('PRINTABLE (per grading)'!H$16="OUTPUT", 'PRINTABLE (per grading)'!B$13="Final"), IF(ISERROR(SUMIF(OUTPUT!AA$20:AI$20, "CLO8", OUTPUT!AA294:AI294) / OUTPUT!AN$13), "", SUMIF(OUTPUT!AA$20:AI$20, "CLO8", OUTPUT!AA294:AI294) / OUTPUT!AN$13),
"")))))),"")</f>
        <v/>
      </c>
      <c r="AY292" s="286" t="str">
        <f aca="false">IF(B292&lt;&gt;"",IF(AX292="","",IF(AX292&lt;0.5,1,IF(AND(AX292&gt;=0.5,AX292&lt;P$10),2,IF(AX292&gt;=P$10,3)))),"")</f>
        <v/>
      </c>
      <c r="AZ292" s="287" t="str">
        <f aca="false">IF(B292 &lt;&gt; "",IFERROR(IF(AVERAGE(AV292,AX292)&gt;=P$10,"Y","N"),""),"")</f>
        <v/>
      </c>
      <c r="BA292" s="194" t="str">
        <f aca="false">IF(B292 &lt;&gt; "", IFERROR(IF(C$16 = "PRELIM", SUMIF('Database (LECTURE-RES-PRAC)'!D$14:AG$14, "CLO9", 'Database (LECTURE-RES-PRAC)'!D289:AG289) / 'Grade computation'!F$12, IF(C$16 = "MIDTERM", SUMIF('Database (LECTURE-RES-PRAC)'!AJ$14:BM$14, "CLO9", 'Database (LECTURE-RES-PRAC)'!AJ289:BM289) / 'Grade computation'!G$12, IF(C$16 = "FINAL", SUMIF('Database (LECTURE-RES-PRAC)'!BP$14:CS$14, "CLO9", 'Database (LECTURE-RES-PRAC)'!BP289:CS289) / 'Grade computation'!H$12,""))),""),"")</f>
        <v/>
      </c>
      <c r="BB292" s="286" t="str">
        <f aca="false">IF(B292&lt;&gt;"",IF(BA292="","",IF(BA292&lt;0.5,1,IF(AND(BA292&gt;=0.5,BA292&lt;P$10),2,IF(BA292&gt;=P$10,3)))),"")</f>
        <v/>
      </c>
      <c r="BC292" s="194" t="str">
        <f aca="false">IF(B292 &lt;&gt; "",IF(AND('PRINTABLE (per grading)'!H$16="EXAM", 'PRINTABLE (per grading)'!B$13="Prelim"), IF(ISERROR(SUMIF('Exam (LECTURE ONLY)'!D$20:M$20, "CLO9", 'Exam (LECTURE ONLY)'!D294:M294) / 'Exam (LECTURE ONLY)'!AL$14), "", SUMIF('Exam (LECTURE ONLY)'!D$20:M$20, "CLO9", 'Exam (LECTURE ONLY)'!D294:M294) /'Exam (LECTURE ONLY)'!AL$14),
IF(AND('PRINTABLE (per grading)'!H$16="EXAM", 'PRINTABLE (per grading)'!B$13="Midterm"), IF(ISERROR(SUMIF('Exam (LECTURE ONLY)'!O$20:X$20, "CLO9", 'Exam (LECTURE ONLY)'!O294:X294) / 'Exam (LECTURE ONLY)'!AM$14), "", SUMIF('Exam (LECTURE ONLY)'!O$20:X$20, "CLO9", 'Exam (LECTURE ONLY)'!O294:X294) / 'Exam (LECTURE ONLY)'!AM$14),
IF(AND('PRINTABLE (per grading)'!H$16="EXAM", 'PRINTABLE (per grading)'!B$13="Final"), IF(ISERROR(SUMIF('Exam (LECTURE ONLY)'!Z$20:AI$20, "CLO9", 'Exam (LECTURE ONLY)'!Z294:AI294) / 'Exam (LECTURE ONLY)'!AN$14), "", SUMIF('Exam (LECTURE ONLY)'!Z$20:AI$20, "CLO9", 'Exam (LECTURE ONLY)'!Z294:AI294) / 'Exam (LECTURE ONLY)'!AN$14),
IF(AND('PRINTABLE (per grading)'!H$16="OUTPUT", 'PRINTABLE (per grading)'!B$13="Prelim"), IF(ISERROR(SUMIF(OUTPUT!C$20:M$20, "CLO9", OUTPUT!C294:M294) / OUTPUT!AL$14), "", SUMIF(OUTPUT!C$20:M$20, "CLO9", OUTPUT!C294:M294) / OUTPUT!AL$14),
IF(AND('PRINTABLE (per grading)'!H$16="OUTPUT", 'PRINTABLE (per grading)'!B$13="Midterm"), IF(ISERROR(SUMIF(OUTPUT!O$20:Y$20, "CLO9", OUTPUT!O294:Y294) / OUTPUT!AM$14), "", SUMIF(OUTPUT!O$20:Y$20, "CLO9", OUTPUT!O294:Y294) / OUTPUT!AM$14),
IF(AND('PRINTABLE (per grading)'!H$16="OUTPUT", 'PRINTABLE (per grading)'!B$13="Final"), IF(ISERROR(SUMIF(OUTPUT!AA$20:AI$20, "CLO9", OUTPUT!AA294:AI294) / OUTPUT!AN$14), "", SUMIF(OUTPUT!AA$20:AI$20, "CLO9", OUTPUT!AA294:AI294) / OUTPUT!AN$14),
"")))))),"")</f>
        <v/>
      </c>
      <c r="BD292" s="286" t="str">
        <f aca="false">IF(B292&lt;&gt;"",IF(BC292="","",IF(BC292&lt;0.5,1,IF(AND(BC292&gt;=0.5,BC292&lt;P$10),2,IF(BC292&gt;=P$10,3)))),"")</f>
        <v/>
      </c>
      <c r="BE292" s="287" t="str">
        <f aca="false">IF(B292 &lt;&gt; "",IFERROR(IF(AVERAGE(BA292,BC292)&gt;=P$10,"Y","N"),""),"")</f>
        <v/>
      </c>
      <c r="BF292" s="194" t="str">
        <f aca="false">IF(B292 &lt;&gt; "", IFERROR(IF(C$16 = "PRELIM", SUMIF('Database (LECTURE-RES-PRAC)'!D$14:AG$14, "CLO10", 'Database (LECTURE-RES-PRAC)'!D289:AG289) / 'Grade computation'!F$13, IF(C$16 = "MIDTERM", SUMIF('Database (LECTURE-RES-PRAC)'!AJ$14:BM$14, "CLO10", 'Database (LECTURE-RES-PRAC)'!AJ289:BM289) / 'Grade computation'!G$13, IF(C$16 = "FINAL", SUMIF('Database (LECTURE-RES-PRAC)'!BP$14:CS$14, "CLO10", 'Database (LECTURE-RES-PRAC)'!BP289:CS289) / 'Grade computation'!H$13,""))),""),"")</f>
        <v/>
      </c>
      <c r="BG292" s="286" t="str">
        <f aca="false">IF(B292&lt;&gt;"",IF(BF292="","",IF(BF292&lt;0.5,1,IF(AND(BF292&gt;=0.5,BF292&lt;P$10),2,IF(BF292&gt;=P$10,3)))),"")</f>
        <v/>
      </c>
      <c r="BH292" s="194" t="str">
        <f aca="false">IF(B292 &lt;&gt; "",IF(AND('PRINTABLE (per grading)'!H$16="EXAM", 'PRINTABLE (per grading)'!B$13="Prelim"), IF(ISERROR(SUMIF('Exam (LECTURE ONLY)'!D$20:M$20, "CLO10", 'Exam (LECTURE ONLY)'!D294:M294) / 'Exam (LECTURE ONLY)'!AL$15), "", SUMIF('Exam (LECTURE ONLY)'!D$20:M$20, "CLO10", 'Exam (LECTURE ONLY)'!D294:M294) /'Exam (LECTURE ONLY)'!AL$15),
IF(AND('PRINTABLE (per grading)'!H$16="EXAM", 'PRINTABLE (per grading)'!B$13="Midterm"), IF(ISERROR(SUMIF('Exam (LECTURE ONLY)'!O$20:X$20, "CLO10", 'Exam (LECTURE ONLY)'!O294:X294) / 'Exam (LECTURE ONLY)'!AM$15), "", SUMIF('Exam (LECTURE ONLY)'!O$20:X$20, "CLO10", 'Exam (LECTURE ONLY)'!O294:X294) / 'Exam (LECTURE ONLY)'!AM$15),
IF(AND('PRINTABLE (per grading)'!H$16="EXAM", 'PRINTABLE (per grading)'!B$13="Final"), IF(ISERROR(SUMIF('Exam (LECTURE ONLY)'!Z$20:AI$20, "CLO10", 'Exam (LECTURE ONLY)'!Z294:AI294) / 'Exam (LECTURE ONLY)'!AN$15), "", SUMIF('Exam (LECTURE ONLY)'!Z$20:AI$20, "CLO10", 'Exam (LECTURE ONLY)'!Z294:AI294) / 'Exam (LECTURE ONLY)'!AN$15),
IF(AND('PRINTABLE (per grading)'!H$16="OUTPUT", 'PRINTABLE (per grading)'!B$13="Prelim"), IF(ISERROR(SUMIF(OUTPUT!C$20:M$20, "CLO10", OUTPUT!C294:M294) / OUTPUT!AL$15), "", SUMIF(OUTPUT!C$20:M$20, "CLO10", OUTPUT!C294:M294) / OUTPUT!AL$15),
IF(AND('PRINTABLE (per grading)'!H$16="OUTPUT", 'PRINTABLE (per grading)'!B$13="Midterm"), IF(ISERROR(SUMIF(OUTPUT!O$20:Y$20, "CLO10", OUTPUT!O294:Y294) / OUTPUT!AM$15), "", SUMIF(OUTPUT!O$20:Y$20, "CLO10", OUTPUT!O294:Y294) / OUTPUT!AM$15),
IF(AND('PRINTABLE (per grading)'!H$16="OUTPUT", 'PRINTABLE (per grading)'!B$13="Final"), IF(ISERROR(SUMIF(OUTPUT!AA$20:AI$20, "CLO10", OUTPUT!AA294:AI294) / OUTPUT!AN$15), "", SUMIF(OUTPUT!AA$20:AI$20, "CLO10", OUTPUT!AA294:AI294) / OUTPUT!AN$15),
"")))))),"")</f>
        <v/>
      </c>
      <c r="BI292" s="286" t="str">
        <f aca="false">IF(B292&lt;&gt;"",IF(BH292="","",IF(BH292&lt;0.5,1,IF(AND(BH292&gt;=0.5,BH292&lt;P$10),2,IF(BH292&gt;=P$10,3)))),"")</f>
        <v/>
      </c>
      <c r="BJ292" s="287" t="str">
        <f aca="false">IF(B292 &lt;&gt; "",IFERROR(IF(AVERAGE(BF292,BH292)&gt;=P$10,"Y","N"),""),"")</f>
        <v/>
      </c>
      <c r="BK292" s="8"/>
    </row>
    <row r="293" customFormat="false" ht="19.5" hidden="false" customHeight="true" outlineLevel="0" collapsed="false">
      <c r="A293" s="183" t="str">
        <f aca="false">IF(ISBLANK('Database (LECTURE-RES-PRAC)'!A290),"",'Database (LECTURE-RES-PRAC)'!A290)</f>
        <v/>
      </c>
      <c r="B293" s="184" t="str">
        <f aca="false">IF(ISBLANK('Database (LECTURE-RES-PRAC)'!B290),"",'Database (LECTURE-RES-PRAC)'!B290)</f>
        <v/>
      </c>
      <c r="C293" s="230" t="str">
        <f aca="false">IF(B293&lt;&gt;"",IF(C$16="PRELIM",'Grade computation'!C293, IF(C$16="MIDTERM",'Grade computation'!K293, IF(C$16="FINAL",'Grade computation'!S293,""))),"")</f>
        <v/>
      </c>
      <c r="D293" s="231" t="str">
        <f aca="false">IF(B293&lt;&gt;"",IFERROR(IF(B$11="80-20", (((C293/C$19)*X$6)+X$7)*D$18, IF(B$11="60-40", (((C293/C$19)*Y$6)+Y$7)*D$18, 0)),0),"")</f>
        <v/>
      </c>
      <c r="E293" s="230" t="str">
        <f aca="false">IF(B293&lt;&gt;"", IF(C$16="PRELIM",'Grade computation'!E293, IF(C$16="MIDTERM",'Grade computation'!M293, IF(C$16="FINAL",'Grade computation'!U293,""))),"")</f>
        <v/>
      </c>
      <c r="F293" s="232" t="str">
        <f aca="false">IF(B293&lt;&gt;"",IFERROR(IF(B$11="80-20", (((E293/E$19)*X$6)+X$7)*F$18, IF(B$11="60-40", (((E293/E$19)*Y$6)+Y$7)*F$18, 0)),0),"")</f>
        <v/>
      </c>
      <c r="G293" s="233" t="str">
        <f aca="false">IF(B293&lt;&gt;"",IFERROR((D293+F293),0),"")</f>
        <v/>
      </c>
      <c r="H293" s="234" t="str">
        <f aca="false">IF(B293&lt;&gt;"",IF(C$16="PRELIM", 'Grade computation'!H293, IF(C$16="MIDTERM", 'Grade computation'!P293, IF(C$16="FINAL",'Grade computation'!X293, ""))),"")</f>
        <v/>
      </c>
      <c r="I293" s="233" t="str">
        <f aca="false">IF(B293&lt;&gt;"",IFERROR(IF(B$11="80-20", (((H293/H$19)*X$6)+X$7)*I$19, IF(B$11="60-40", (((H293/H$19)*Y$6)+Y$7)*I$19, 0)),0),"")</f>
        <v/>
      </c>
      <c r="J293" s="237" t="str">
        <f aca="false">IFERROR((G293+I293),"")</f>
        <v/>
      </c>
      <c r="K293" s="183" t="str">
        <f aca="false">IFERROR(IF(J293="","",IF(J293&gt;=75,"PASSED","FAILED")),"")</f>
        <v/>
      </c>
      <c r="L293" s="183"/>
      <c r="M293" s="194" t="str">
        <f aca="false">IF(B293 &lt;&gt; "", IFERROR(IF(C$16 = "PRELIM", SUMIF('Database (LECTURE-RES-PRAC)'!D$14:AG$14, "CLO1", 'Database (LECTURE-RES-PRAC)'!D290:AG290) / 'Grade computation'!F$4, IF(C$16 = "MIDTERM", SUMIF('Database (LECTURE-RES-PRAC)'!AJ$14:BM$14, "CLO1", 'Database (LECTURE-RES-PRAC)'!AJ290:BM290) / 'Grade computation'!G$4, IF(C$16 = "FINAL", SUMIF('Database (LECTURE-RES-PRAC)'!BP$14:CS$14, "CLO1", 'Database (LECTURE-RES-PRAC)'!BP290:CS290) / 'Grade computation'!H$4,""))),""),"")</f>
        <v/>
      </c>
      <c r="N293" s="286" t="str">
        <f aca="false">IF(B293&lt;&gt;"",IF(M293="","",IF(M293&lt;0.5,1,IF(AND(M293&gt;=0.5,M293&lt;P$10),2,IF(M293&gt;=P$10,3)))),"")</f>
        <v/>
      </c>
      <c r="O293" s="194" t="str">
        <f aca="false">IF(B293 &lt;&gt; "",IF(AND('PRINTABLE (per grading)'!H$16="EXAM", 'PRINTABLE (per grading)'!B$13="Prelim"), IF(ISERROR(SUMIF('Exam (LECTURE ONLY)'!D$20:M$20, "CLO1", 'Exam (LECTURE ONLY)'!D295:M295) / 'Exam (LECTURE ONLY)'!AL$6), "", SUMIF('Exam (LECTURE ONLY)'!D$20:M$20, "CLO1", 'Exam (LECTURE ONLY)'!D295:M295) /'Exam (LECTURE ONLY)'!AL$6),
IF(AND('PRINTABLE (per grading)'!H$16="EXAM", 'PRINTABLE (per grading)'!B$13="Midterm"), IF(ISERROR(SUMIF('Exam (LECTURE ONLY)'!O$20:X$20, "CLO1", 'Exam (LECTURE ONLY)'!O295:X295) / 'Exam (LECTURE ONLY)'!AM$6), "", SUMIF('Exam (LECTURE ONLY)'!O$20:X$20, "CLO1", 'Exam (LECTURE ONLY)'!O295:X295) / 'Exam (LECTURE ONLY)'!AM$6),
IF(AND('PRINTABLE (per grading)'!H$16="EXAM", 'PRINTABLE (per grading)'!B$13="Final"), IF(ISERROR(SUMIF('Exam (LECTURE ONLY)'!Z$20:AI$20, "CLO1", 'Exam (LECTURE ONLY)'!Z295:AI295) / 'Exam (LECTURE ONLY)'!AN$6), "", SUMIF('Exam (LECTURE ONLY)'!Z$20:AI$20, "CLO1", 'Exam (LECTURE ONLY)'!Z295:AI295) / 'Exam (LECTURE ONLY)'!AN$6),
IF(AND('PRINTABLE (per grading)'!H$16="OUTPUT", 'PRINTABLE (per grading)'!B$13="Prelim"), IF(ISERROR(SUMIF(OUTPUT!C$20:M$20, "CLO1", OUTPUT!C295:M295) / OUTPUT!AL$6), "", SUMIF(OUTPUT!C$20:M$20, "CLO1", OUTPUT!C295:M295) / OUTPUT!AL$6),
IF(AND('PRINTABLE (per grading)'!H$16="OUTPUT", 'PRINTABLE (per grading)'!B$13="Midterm"), IF(ISERROR(SUMIF(OUTPUT!O$20:Y$20, "CLO1", OUTPUT!O295:Y295) / OUTPUT!AM$6), "", SUMIF(OUTPUT!O$20:Y$20, "CLO1", OUTPUT!O295:Y295) / OUTPUT!AM$6),
IF(AND('PRINTABLE (per grading)'!H$16="OUTPUT", 'PRINTABLE (per grading)'!B$13="Final"), IF(ISERROR(SUMIF(OUTPUT!AA$20:AI$20, "CLO1", OUTPUT!AA295:AI295) / OUTPUT!AN$6), "", SUMIF(OUTPUT!AA$20:AI$20, "CLO1", OUTPUT!AA295:AI295) / OUTPUT!AN$6),
"")))))),"")</f>
        <v/>
      </c>
      <c r="P293" s="286" t="str">
        <f aca="false">IF(B293&lt;&gt;"",IF(O293="","",IF(O293&lt;0.5,1,IF(AND(O293&gt;=0.5,O293&lt;P$10),2,IF(O293&gt;=P$10,3)))),"")</f>
        <v/>
      </c>
      <c r="Q293" s="287" t="str">
        <f aca="false">IF(B293 &lt;&gt; "",IFERROR(IF(AVERAGE(M293,O293)&gt;=P$10,"Y","N"),""),"")</f>
        <v/>
      </c>
      <c r="R293" s="194" t="str">
        <f aca="false">IF(B293 &lt;&gt; "", IFERROR(IF(C$16 = "PRELIM", SUMIF('Database (LECTURE-RES-PRAC)'!D$14:AG$14, "CLO2", 'Database (LECTURE-RES-PRAC)'!D290:AG290) / 'Grade computation'!F$5, IF(C$16 = "MIDTERM", SUMIF('Database (LECTURE-RES-PRAC)'!AJ$14:BM$14, "CLO2", 'Database (LECTURE-RES-PRAC)'!AJ290:BM290) / 'Grade computation'!G$5, IF(C$16 = "FINAL", SUMIF('Database (LECTURE-RES-PRAC)'!BP$14:CS$14, "CLO2", 'Database (LECTURE-RES-PRAC)'!BP290:CS290) / 'Grade computation'!H$5,""))),""),"")</f>
        <v/>
      </c>
      <c r="S293" s="286" t="str">
        <f aca="false">IF(B293&lt;&gt;"",IF(R293="","",IF(R293&lt;0.5,1,IF(AND(R293&gt;=0.5,R293&lt;P$10),2,IF(R293&gt;=P$10,3)))),"")</f>
        <v/>
      </c>
      <c r="T293" s="194" t="str">
        <f aca="false">IF(B293 &lt;&gt; "",IF(AND('PRINTABLE (per grading)'!H$16="EXAM", 'PRINTABLE (per grading)'!B$13="Prelim"), IF(ISERROR(SUMIF('Exam (LECTURE ONLY)'!D$20:M$20, "CLO2", 'Exam (LECTURE ONLY)'!D295:M295) / 'Exam (LECTURE ONLY)'!AL$7), "", SUMIF('Exam (LECTURE ONLY)'!D$20:M$20, "CLO2", 'Exam (LECTURE ONLY)'!D295:M295) /'Exam (LECTURE ONLY)'!AL$7),
IF(AND('PRINTABLE (per grading)'!H$16="EXAM", 'PRINTABLE (per grading)'!B$13="Midterm"), IF(ISERROR(SUMIF('Exam (LECTURE ONLY)'!O$20:X$20, "CLO2", 'Exam (LECTURE ONLY)'!O295:X295) / 'Exam (LECTURE ONLY)'!AM$7), "", SUMIF('Exam (LECTURE ONLY)'!O$20:X$20, "CLO2", 'Exam (LECTURE ONLY)'!O295:X295) / 'Exam (LECTURE ONLY)'!AM$7),
IF(AND('PRINTABLE (per grading)'!H$16="EXAM", 'PRINTABLE (per grading)'!B$13="Final"), IF(ISERROR(SUMIF('Exam (LECTURE ONLY)'!Z$20:AI$20, "CLO2", 'Exam (LECTURE ONLY)'!Z295:AI295) / 'Exam (LECTURE ONLY)'!AN$7), "", SUMIF('Exam (LECTURE ONLY)'!Z$20:AI$20, "CLO2", 'Exam (LECTURE ONLY)'!Z295:AI295) / 'Exam (LECTURE ONLY)'!AN$7),
IF(AND('PRINTABLE (per grading)'!H$16="OUTPUT", 'PRINTABLE (per grading)'!B$13="Prelim"), IF(ISERROR(SUMIF(OUTPUT!C$20:M$20, "CLO2", OUTPUT!C295:M295) / OUTPUT!AL$7), "", SUMIF(OUTPUT!C$20:M$20, "CLO2", OUTPUT!C295:M295) / OUTPUT!AL$7),
IF(AND('PRINTABLE (per grading)'!H$16="OUTPUT", 'PRINTABLE (per grading)'!B$13="Midterm"), IF(ISERROR(SUMIF(OUTPUT!O$20:Y$20, "CLO2", OUTPUT!O295:Y295) / OUTPUT!AM$7), "", SUMIF(OUTPUT!O$20:Y$20, "CLO2", OUTPUT!O295:Y295) / OUTPUT!AM$7),
IF(AND('PRINTABLE (per grading)'!H$16="OUTPUT", 'PRINTABLE (per grading)'!B$13="Final"), IF(ISERROR(SUMIF(OUTPUT!AA$20:AI$20, "CLO2", OUTPUT!AA295:AI295) / OUTPUT!AN$7), "", SUMIF(OUTPUT!AA$20:AI$20, "CLO2", OUTPUT!AA295:AI295) / OUTPUT!AN$7),
"")))))),"")</f>
        <v/>
      </c>
      <c r="U293" s="286" t="str">
        <f aca="false">IF(B293&lt;&gt;"",IF(T293="","",IF(T293&lt;0.5,1,IF(AND(T293&gt;=0.5,T293&lt;P$10),2,IF(T293&gt;=P$10,3)))),"")</f>
        <v/>
      </c>
      <c r="V293" s="287" t="str">
        <f aca="false">IF(B293 &lt;&gt; "",IFERROR(IF(AVERAGE(R293,T293)&gt;=P$10,"Y","N"),""),"")</f>
        <v/>
      </c>
      <c r="W293" s="194" t="str">
        <f aca="false">IF(B293 &lt;&gt; "", IFERROR(IF(C$16 = "PRELIM", SUMIF('Database (LECTURE-RES-PRAC)'!D$14:AG$14, "CLO3", 'Database (LECTURE-RES-PRAC)'!D290:AG290) / 'Grade computation'!F$6, IF(C$16 = "MIDTERM", SUMIF('Database (LECTURE-RES-PRAC)'!AJ$14:BM$14, "CLO3", 'Database (LECTURE-RES-PRAC)'!AJ290:BM290) / 'Grade computation'!G$6, IF(C$16 = "FINAL", SUMIF('Database (LECTURE-RES-PRAC)'!BP$14:CS$14, "CLO3", 'Database (LECTURE-RES-PRAC)'!BP290:CS290) / 'Grade computation'!H$6,""))),""),"")</f>
        <v/>
      </c>
      <c r="X293" s="286" t="str">
        <f aca="false">IF(B293&lt;&gt;"",IF(W293="","",IF(W293&lt;0.5,1,IF(AND(W293&gt;=0.5,W293&lt;P$10),2,IF(W293&gt;=P$10,3)))),"")</f>
        <v/>
      </c>
      <c r="Y293" s="194" t="str">
        <f aca="false">IF(B293 &lt;&gt; "",IF(AND('PRINTABLE (per grading)'!H$16="EXAM", 'PRINTABLE (per grading)'!B$13="Prelim"), IF(ISERROR(SUMIF('Exam (LECTURE ONLY)'!D$20:M$20, "CLO3", 'Exam (LECTURE ONLY)'!D295:M295) / 'Exam (LECTURE ONLY)'!AL$8), "", SUMIF('Exam (LECTURE ONLY)'!D$20:M$20, "CLO3", 'Exam (LECTURE ONLY)'!D295:M295) /'Exam (LECTURE ONLY)'!AL$8),
IF(AND('PRINTABLE (per grading)'!H$16="EXAM", 'PRINTABLE (per grading)'!B$13="Midterm"), IF(ISERROR(SUMIF('Exam (LECTURE ONLY)'!O$20:X$20, "CLO3", 'Exam (LECTURE ONLY)'!O295:X295) / 'Exam (LECTURE ONLY)'!AM$8), "", SUMIF('Exam (LECTURE ONLY)'!O$20:X$20, "CLO3", 'Exam (LECTURE ONLY)'!O295:X295) / 'Exam (LECTURE ONLY)'!AM$8),
IF(AND('PRINTABLE (per grading)'!H$16="EXAM", 'PRINTABLE (per grading)'!B$13="Final"), IF(ISERROR(SUMIF('Exam (LECTURE ONLY)'!Z$20:AI$20, "CLO3", 'Exam (LECTURE ONLY)'!Z295:AI295) / 'Exam (LECTURE ONLY)'!AN$8), "", SUMIF('Exam (LECTURE ONLY)'!Z$20:AI$20, "CLO3", 'Exam (LECTURE ONLY)'!Z295:AI295) / 'Exam (LECTURE ONLY)'!AN$8),
IF(AND('PRINTABLE (per grading)'!H$16="OUTPUT", 'PRINTABLE (per grading)'!B$13="Prelim"), IF(ISERROR(SUMIF(OUTPUT!C$20:M$20, "CLO3", OUTPUT!C295:M295) / OUTPUT!AL$8), "", SUMIF(OUTPUT!C$20:M$20, "CLO3", OUTPUT!C295:M295) / OUTPUT!AL$8),
IF(AND('PRINTABLE (per grading)'!H$16="OUTPUT", 'PRINTABLE (per grading)'!B$13="Midterm"), IF(ISERROR(SUMIF(OUTPUT!O$20:Y$20, "CLO3", OUTPUT!O295:Y295) / OUTPUT!AM$8), "", SUMIF(OUTPUT!O$20:Y$20, "CLO3", OUTPUT!O295:Y295) / OUTPUT!AM$8),
IF(AND('PRINTABLE (per grading)'!H$16="OUTPUT", 'PRINTABLE (per grading)'!B$13="Final"), IF(ISERROR(SUMIF(OUTPUT!AA$20:AI$20, "CLO3", OUTPUT!AA295:AI295) / OUTPUT!AN$8), "", SUMIF(OUTPUT!AA$20:AI$20, "CLO3", OUTPUT!AA295:AI295) / OUTPUT!AN$8),
"" )))))),"")</f>
        <v/>
      </c>
      <c r="Z293" s="286" t="str">
        <f aca="false">IF(B293&lt;&gt;"",IF(Y293="","",IF(Y293&lt;0.5,1,IF(AND(Y293&gt;=0.5,Y293&lt;P$10),2,IF(Y293&gt;=P$10,3)))),"")</f>
        <v/>
      </c>
      <c r="AA293" s="287" t="str">
        <f aca="false">IF(B293 &lt;&gt; "",IFERROR(IF(AVERAGE(W293,Y293)&gt;=P$10,"Y","N"),""),"")</f>
        <v/>
      </c>
      <c r="AB293" s="194" t="str">
        <f aca="false">IF(B293 &lt;&gt; "", IFERROR(IF(C$16 = "PRELIM", SUMIF('Database (LECTURE-RES-PRAC)'!D$14:AG$14, "CLO4", 'Database (LECTURE-RES-PRAC)'!D290:AG290) / 'Grade computation'!F$7, IF(C$16 = "MIDTERM", SUMIF('Database (LECTURE-RES-PRAC)'!AJ$14:BM$14, "CLO4", 'Database (LECTURE-RES-PRAC)'!AJ290:BM290) / 'Grade computation'!G$7, IF(C$16 = "FINAL", SUMIF('Database (LECTURE-RES-PRAC)'!BP$14:CS$14, "CLO4", 'Database (LECTURE-RES-PRAC)'!BP290:CS290) / 'Grade computation'!H$7,""))),""),"")</f>
        <v/>
      </c>
      <c r="AC293" s="286" t="str">
        <f aca="false">IF(B293&lt;&gt;"",IF(AB293="","",IF(AB293&lt;0.5,1,IF(AND(AB293&gt;=0.5,AB293&lt;P$10),2,IF(AB293&gt;=P$10,3)))),"")</f>
        <v/>
      </c>
      <c r="AD293" s="194" t="str">
        <f aca="false">IF(B293 &lt;&gt; "",IF(AND('PRINTABLE (per grading)'!H$16="EXAM", 'PRINTABLE (per grading)'!B$13="Prelim"), IF(ISERROR(SUMIF('Exam (LECTURE ONLY)'!D$20:M$20, "CLO4", 'Exam (LECTURE ONLY)'!D295:M295) / 'Exam (LECTURE ONLY)'!AL$9), "", SUMIF('Exam (LECTURE ONLY)'!D$20:M$20, "CLO4", 'Exam (LECTURE ONLY)'!D295:M295) /'Exam (LECTURE ONLY)'!AL$9),
IF(AND('PRINTABLE (per grading)'!H$16="EXAM", 'PRINTABLE (per grading)'!B$13="Midterm"), IF(ISERROR(SUMIF('Exam (LECTURE ONLY)'!O$20:X$20, "CLO4", 'Exam (LECTURE ONLY)'!O295:X295) / 'Exam (LECTURE ONLY)'!AM$9), "", SUMIF('Exam (LECTURE ONLY)'!O$20:X$20, "CLO4", 'Exam (LECTURE ONLY)'!O295:X295) / 'Exam (LECTURE ONLY)'!AM$9),
IF(AND('PRINTABLE (per grading)'!H$16="EXAM", 'PRINTABLE (per grading)'!B$13="Final"), IF(ISERROR(SUMIF('Exam (LECTURE ONLY)'!Z$20:AI$20, "CLO4", 'Exam (LECTURE ONLY)'!Z295:AI295) / 'Exam (LECTURE ONLY)'!AN$9), "", SUMIF('Exam (LECTURE ONLY)'!Z$20:AI$20, "CLO4", 'Exam (LECTURE ONLY)'!Z295:AI295) / 'Exam (LECTURE ONLY)'!AN$9),
IF(AND('PRINTABLE (per grading)'!H$16="OUTPUT", 'PRINTABLE (per grading)'!B$13="Prelim"), IF(ISERROR(SUMIF(OUTPUT!C$20:M$20, "CLO4", OUTPUT!C295:M295) / OUTPUT!AL$9), "", SUMIF(OUTPUT!C$20:M$20, "CLO4", OUTPUT!C295:M295) / OUTPUT!AL$9),
IF(AND('PRINTABLE (per grading)'!H$16="OUTPUT", 'PRINTABLE (per grading)'!B$13="Midterm"), IF(ISERROR(SUMIF(OUTPUT!O$20:Y$20, "CLO4", OUTPUT!O295:Y295) / OUTPUT!AM$9), "", SUMIF(OUTPUT!O$20:Y$20, "CLO4", OUTPUT!O295:Y295) / OUTPUT!AM$9),
IF(AND('PRINTABLE (per grading)'!H$16="OUTPUT", 'PRINTABLE (per grading)'!B$13="Final"), IF(ISERROR(SUMIF(OUTPUT!AA$20:AI$20, "CLO4", OUTPUT!AA295:AI295) / OUTPUT!AN$9), "", SUMIF(OUTPUT!AA$20:AI$20, "CLO4", OUTPUT!AA295:AI295) / OUTPUT!AN$9),
"")))))),"")</f>
        <v/>
      </c>
      <c r="AE293" s="286" t="str">
        <f aca="false">IF(B293&lt;&gt;"",IF(AD293="","",IF(AD293&lt;0.5,1,IF(AND(AD293&gt;=0.5,AD293&lt;P$10),2,IF(AD293&gt;=P$10,3)))),"")</f>
        <v/>
      </c>
      <c r="AF293" s="287" t="str">
        <f aca="false">IF(B293 &lt;&gt; "",IFERROR(IF(AVERAGE(AB293,AD293)&gt;=P$10,"Y","N"),""),"")</f>
        <v/>
      </c>
      <c r="AG293" s="194" t="str">
        <f aca="false">IF(B293 &lt;&gt; "", IFERROR(IF(C$16 = "PRELIM", SUMIF('Database (LECTURE-RES-PRAC)'!D$14:AG$14, "CLO5", 'Database (LECTURE-RES-PRAC)'!D290:AG290) / 'Grade computation'!F$8, IF(C$16 = "MIDTERM", SUMIF('Database (LECTURE-RES-PRAC)'!AJ$14:BM$14, "CLO5", 'Database (LECTURE-RES-PRAC)'!AJ290:BM290) / 'Grade computation'!G$8, IF(C$16 = "FINAL", SUMIF('Database (LECTURE-RES-PRAC)'!BP$14:CS$14, "CLO5", 'Database (LECTURE-RES-PRAC)'!BP290:CS290) / 'Grade computation'!H$8,""))),""),"")</f>
        <v/>
      </c>
      <c r="AH293" s="286" t="str">
        <f aca="false">IF(B293&lt;&gt;"",IF(AG293="","",IF(AG293&lt;0.5,1,IF(AND(AG293&gt;=0.5,AG293&lt;P$10),2,IF(AG293&gt;=P$10,3)))),"")</f>
        <v/>
      </c>
      <c r="AI293" s="194" t="str">
        <f aca="false">IF(B293 &lt;&gt; "",IF(AND('PRINTABLE (per grading)'!H$16="EXAM", 'PRINTABLE (per grading)'!B$13="Prelim"), IF(ISERROR(SUMIF('Exam (LECTURE ONLY)'!D$20:M$20, "CLO5", 'Exam (LECTURE ONLY)'!D295:M295) / 'Exam (LECTURE ONLY)'!AL$10), "", SUMIF('Exam (LECTURE ONLY)'!D$20:M$20, "CLO5", 'Exam (LECTURE ONLY)'!D295:M295) /'Exam (LECTURE ONLY)'!AL$10),
IF(AND('PRINTABLE (per grading)'!H$16="EXAM", 'PRINTABLE (per grading)'!B$13="Midterm"), IF(ISERROR(SUMIF('Exam (LECTURE ONLY)'!O$20:X$20, "CLO5", 'Exam (LECTURE ONLY)'!O295:X295) / 'Exam (LECTURE ONLY)'!AM$10), "", SUMIF('Exam (LECTURE ONLY)'!O$20:X$20, "CLO5", 'Exam (LECTURE ONLY)'!O295:X295) / 'Exam (LECTURE ONLY)'!AM$10),
IF(AND('PRINTABLE (per grading)'!H$16="EXAM", 'PRINTABLE (per grading)'!B$13="Final"), IF(ISERROR(SUMIF('Exam (LECTURE ONLY)'!Z$20:AI$20, "CLO5", 'Exam (LECTURE ONLY)'!Z295:AI295) / 'Exam (LECTURE ONLY)'!AN$10), "", SUMIF('Exam (LECTURE ONLY)'!Z$20:AI$20, "CLO5", 'Exam (LECTURE ONLY)'!Z295:AI295) / 'Exam (LECTURE ONLY)'!AN$10),
IF(AND('PRINTABLE (per grading)'!H$16="OUTPUT", 'PRINTABLE (per grading)'!B$13="Prelim"), IF(ISERROR(SUMIF(OUTPUT!C$20:M$20, "CLO5", OUTPUT!C295:M295) / OUTPUT!AL$10), "", SUMIF(OUTPUT!C$20:M$20, "CLO5", OUTPUT!C295:M295) / OUTPUT!AL$10),
IF(AND('PRINTABLE (per grading)'!H$16="OUTPUT", 'PRINTABLE (per grading)'!B$13="Midterm"), IF(ISERROR(SUMIF(OUTPUT!O$20:Y$20, "CLO5", OUTPUT!O295:Y295) / OUTPUT!AM$10), "", SUMIF(OUTPUT!O$20:Y$20, "CLO5", OUTPUT!O295:Y295) / OUTPUT!AM$10),
IF(AND('PRINTABLE (per grading)'!H$16="OUTPUT", 'PRINTABLE (per grading)'!B$13="Final"), IF(ISERROR(SUMIF(OUTPUT!AA$20:AI$20, "CLO5", OUTPUT!AA295:AI295) / OUTPUT!AN$10), "", SUMIF(OUTPUT!AA$20:AI$20, "CLO5", OUTPUT!AA295:AI295) / OUTPUT!AN$10),
"")))))),"")</f>
        <v/>
      </c>
      <c r="AJ293" s="286" t="str">
        <f aca="false">IF(B293&lt;&gt;"",IF(AI293="","",IF(AI293&lt;0.5,1,IF(AND(AI293&gt;=0.5,AI293&lt;P$10),2,IF(AI293&gt;=P$10,3)))),"")</f>
        <v/>
      </c>
      <c r="AK293" s="287" t="str">
        <f aca="false">IF(B293 &lt;&gt; "",IFERROR(IF(AVERAGE(AG293,AI293)&gt;=P$10,"Y","N"),""),"")</f>
        <v/>
      </c>
      <c r="AL293" s="194" t="str">
        <f aca="false">IF(B293 &lt;&gt; "", IFERROR(IF(C$16 = "PRELIM", SUMIF('Database (LECTURE-RES-PRAC)'!D$14:AG$14, "CLO6", 'Database (LECTURE-RES-PRAC)'!D290:AG290) / 'Grade computation'!F$9, IF(C$16 = "MIDTERM", SUMIF('Database (LECTURE-RES-PRAC)'!AJ$14:BM$14, "CLO6", 'Database (LECTURE-RES-PRAC)'!AJ290:BM290) / 'Grade computation'!G$9, IF(C$16 = "FINAL", SUMIF('Database (LECTURE-RES-PRAC)'!BP$14:CS$14, "CLO6", 'Database (LECTURE-RES-PRAC)'!BP290:CS290) / 'Grade computation'!H$9,""))),""),"")</f>
        <v/>
      </c>
      <c r="AM293" s="286" t="str">
        <f aca="false">IF(B293&lt;&gt;"",IF(AL293="","",IF(AL293&lt;0.5,1,IF(AND(AL293&gt;=0.5,AL293&lt;P$10),2,IF(AL293&gt;=P$10,3)))),"")</f>
        <v/>
      </c>
      <c r="AN293" s="194" t="str">
        <f aca="false">IF(B293 &lt;&gt; "",IF(AND('PRINTABLE (per grading)'!H$16="EXAM", 'PRINTABLE (per grading)'!B$13="Prelim"), IF(ISERROR(SUMIF('Exam (LECTURE ONLY)'!D$20:M$20, "CLO6", 'Exam (LECTURE ONLY)'!D295:M295) / 'Exam (LECTURE ONLY)'!AL$11), "", SUMIF('Exam (LECTURE ONLY)'!D$20:M$20, "CLO6", 'Exam (LECTURE ONLY)'!D295:M295) /'Exam (LECTURE ONLY)'!AL$11),
IF(AND('PRINTABLE (per grading)'!H$16="EXAM", 'PRINTABLE (per grading)'!B$13="Midterm"), IF(ISERROR(SUMIF('Exam (LECTURE ONLY)'!O$20:X$20, "CLO6", 'Exam (LECTURE ONLY)'!O295:X295) / 'Exam (LECTURE ONLY)'!AM$11), "", SUMIF('Exam (LECTURE ONLY)'!O$20:X$20, "CLO6", 'Exam (LECTURE ONLY)'!O295:X295) / 'Exam (LECTURE ONLY)'!AM$11),
IF(AND('PRINTABLE (per grading)'!H$16="EXAM", 'PRINTABLE (per grading)'!B$13="Final"), IF(ISERROR(SUMIF('Exam (LECTURE ONLY)'!Z$20:AI$20, "CLO6", 'Exam (LECTURE ONLY)'!Z295:AI295) / 'Exam (LECTURE ONLY)'!AN$11), "", SUMIF('Exam (LECTURE ONLY)'!Z$20:AI$20, "CLO6", 'Exam (LECTURE ONLY)'!Z295:AI295) / 'Exam (LECTURE ONLY)'!AN$11),
IF(AND('PRINTABLE (per grading)'!H$16="OUTPUT", 'PRINTABLE (per grading)'!B$13="Prelim"), IF(ISERROR(SUMIF(OUTPUT!C$20:M$20, "CLO6", OUTPUT!C295:M295) / OUTPUT!AL$11), "", SUMIF(OUTPUT!C$20:M$20, "CLO6", OUTPUT!C295:M295) / OUTPUT!AL$11),
IF(AND('PRINTABLE (per grading)'!H$16="OUTPUT", 'PRINTABLE (per grading)'!B$13="Midterm"), IF(ISERROR(SUMIF(OUTPUT!O$20:Y$20, "CLO6", OUTPUT!O295:Y295) / OUTPUT!AM$11), "", SUMIF(OUTPUT!O$20:Y$20, "CLO6", OUTPUT!O295:Y295) / OUTPUT!AM$11),
IF(AND('PRINTABLE (per grading)'!H$16="OUTPUT", 'PRINTABLE (per grading)'!B$13="Final"), IF(ISERROR(SUMIF(OUTPUT!AA$20:AI$20, "CLO6", OUTPUT!AA295:AI295) / OUTPUT!AN$11), "", SUMIF(OUTPUT!AA$20:AI$20, "CLO6", OUTPUT!AA295:AI295) / OUTPUT!AN$11),
"")))))),"")</f>
        <v/>
      </c>
      <c r="AO293" s="286" t="str">
        <f aca="false">IF(B293&lt;&gt;"",IF(AN293="","",IF(AN293&lt;0.5,1,IF(AND(AN293&gt;=0.5,AN293&lt;P$10),2,IF(AN293&gt;=P$10,3)))),"")</f>
        <v/>
      </c>
      <c r="AP293" s="287" t="str">
        <f aca="false">IF(B293 &lt;&gt; "",IFERROR(IF(AVERAGE(AL293,AN293)&gt;=P$10,"Y","N"),""),"")</f>
        <v/>
      </c>
      <c r="AQ293" s="194" t="str">
        <f aca="false">IF(B293 &lt;&gt; "", IFERROR(IF(C$16 = "PRELIM", SUMIF('Database (LECTURE-RES-PRAC)'!D$14:AG$14, "CLO7", 'Database (LECTURE-RES-PRAC)'!D290:AG290) / 'Grade computation'!F$10, IF(C$16 = "MIDTERM", SUMIF('Database (LECTURE-RES-PRAC)'!AJ$14:BM$14, "CLO7", 'Database (LECTURE-RES-PRAC)'!AJ290:BM290) / 'Grade computation'!G$10, IF(C$16 = "FINAL", SUMIF('Database (LECTURE-RES-PRAC)'!BP$14:CS$14, "CLO7", 'Database (LECTURE-RES-PRAC)'!BP290:CS290) / 'Grade computation'!H$10,""))),""),"")</f>
        <v/>
      </c>
      <c r="AR293" s="286" t="str">
        <f aca="false">IF(B293&lt;&gt;"",IF(AQ293="","",IF(AQ293&lt;0.5,1,IF(AND(AQ293&gt;=0.5,AQ293&lt;P$10),2,IF(AQ293&gt;=P$10,3)))),"")</f>
        <v/>
      </c>
      <c r="AS293" s="194" t="str">
        <f aca="false">IF(B293 &lt;&gt; "",IF(AND('PRINTABLE (per grading)'!H$16="EXAM", 'PRINTABLE (per grading)'!B$13="Prelim"), IF(ISERROR(SUMIF('Exam (LECTURE ONLY)'!D$20:M$20, "CLO7", 'Exam (LECTURE ONLY)'!D295:M295) / 'Exam (LECTURE ONLY)'!AL$12), "", SUMIF('Exam (LECTURE ONLY)'!D$20:M$20, "CLO7", 'Exam (LECTURE ONLY)'!D295:M295) /'Exam (LECTURE ONLY)'!AL$12),
IF(AND('PRINTABLE (per grading)'!H$16="EXAM", 'PRINTABLE (per grading)'!B$13="Midterm"), IF(ISERROR(SUMIF('Exam (LECTURE ONLY)'!O$20:X$20, "CLO7", 'Exam (LECTURE ONLY)'!O295:X295) / 'Exam (LECTURE ONLY)'!AM$12), "", SUMIF('Exam (LECTURE ONLY)'!O$20:X$20, "CLO7", 'Exam (LECTURE ONLY)'!O295:X295) / 'Exam (LECTURE ONLY)'!AM$12),
IF(AND('PRINTABLE (per grading)'!H$16="EXAM", 'PRINTABLE (per grading)'!B$13="Final"), IF(ISERROR(SUMIF('Exam (LECTURE ONLY)'!Z$20:AI$20, "CLO7", 'Exam (LECTURE ONLY)'!Z295:AI295) / 'Exam (LECTURE ONLY)'!AN$12), "", SUMIF('Exam (LECTURE ONLY)'!Z$20:AI$20, "CLO7", 'Exam (LECTURE ONLY)'!Z295:AI295) / 'Exam (LECTURE ONLY)'!AN$12),
IF(AND('PRINTABLE (per grading)'!H$16="OUTPUT", 'PRINTABLE (per grading)'!B$13="Prelim"), IF(ISERROR(SUMIF(OUTPUT!C$20:M$20, "CLO7", OUTPUT!C295:M295) / OUTPUT!AL$12), "", SUMIF(OUTPUT!C$20:M$20, "CLO7", OUTPUT!C295:M295) / OUTPUT!AL$12),
IF(AND('PRINTABLE (per grading)'!H$16="OUTPUT", 'PRINTABLE (per grading)'!B$13="Midterm"), IF(ISERROR(SUMIF(OUTPUT!O$20:Y$20, "CLO7", OUTPUT!O295:Y295) / OUTPUT!AM$12), "", SUMIF(OUTPUT!O$20:Y$20, "CLO7", OUTPUT!O295:Y295) / OUTPUT!AM$12),
IF(AND('PRINTABLE (per grading)'!H$16="OUTPUT", 'PRINTABLE (per grading)'!B$13="Final"), IF(ISERROR(SUMIF(OUTPUT!AA$20:AI$20, "CLO7", OUTPUT!AA295:AI295) / OUTPUT!AN$12), "", SUMIF(OUTPUT!AA$20:AI$20, "CLO7", OUTPUT!AA295:AI295) / OUTPUT!AN$12),
"")))))),"")</f>
        <v/>
      </c>
      <c r="AT293" s="286" t="str">
        <f aca="false">IF(B293&lt;&gt;"",IF(AS293="","",IF(AS293&lt;0.5,1,IF(AND(AS293&gt;=0.5,AS293&lt;P$10),2,IF(AS293&gt;=P$10,3)))),"")</f>
        <v/>
      </c>
      <c r="AU293" s="287" t="str">
        <f aca="false">IF(B293 &lt;&gt; "",IFERROR(IF(AVERAGE(AQ293,AS293)&gt;=P$10,"Y","N"),""),"")</f>
        <v/>
      </c>
      <c r="AV293" s="194" t="str">
        <f aca="false">IF(B293 &lt;&gt; "", IFERROR(IF(C$16 = "PRELIM", SUMIF('Database (LECTURE-RES-PRAC)'!D$14:AG$14, "CLO8", 'Database (LECTURE-RES-PRAC)'!D290:AG290) / 'Grade computation'!F$11, IF(C$16 = "MIDTERM", SUMIF('Database (LECTURE-RES-PRAC)'!AJ$14:BM$14, "CLO8", 'Database (LECTURE-RES-PRAC)'!AJ290:BM290) / 'Grade computation'!G$11, IF(C$16 = "FINAL", SUMIF('Database (LECTURE-RES-PRAC)'!BP$14:CS$14, "CLO8", 'Database (LECTURE-RES-PRAC)'!BP290:CS290) / 'Grade computation'!H$11,""))),""),"")</f>
        <v/>
      </c>
      <c r="AW293" s="286" t="str">
        <f aca="false">IF(B293&lt;&gt;"",IF(AV293="","",IF(AV293&lt;0.5,1,IF(AND(AV293&gt;=0.5,AV293&lt;P$10),2,IF(AV293&gt;=P$10,3)))),"")</f>
        <v/>
      </c>
      <c r="AX293" s="194" t="str">
        <f aca="false">IF(B293 &lt;&gt; "",IF(AND('PRINTABLE (per grading)'!H$16="EXAM", 'PRINTABLE (per grading)'!B$13="Prelim"), IF(ISERROR(SUMIF('Exam (LECTURE ONLY)'!D$20:M$20, "CLO8", 'Exam (LECTURE ONLY)'!D295:M295) / 'Exam (LECTURE ONLY)'!AL$13), "", SUMIF('Exam (LECTURE ONLY)'!D$20:M$20, "CLO8", 'Exam (LECTURE ONLY)'!D295:M295) /'Exam (LECTURE ONLY)'!AL$13),
IF(AND('PRINTABLE (per grading)'!H$16="EXAM", 'PRINTABLE (per grading)'!B$13="Midterm"), IF(ISERROR(SUMIF('Exam (LECTURE ONLY)'!O$20:X$20, "CLO8", 'Exam (LECTURE ONLY)'!O295:X295) / 'Exam (LECTURE ONLY)'!AM$13), "", SUMIF('Exam (LECTURE ONLY)'!O$20:X$20, "CLO8", 'Exam (LECTURE ONLY)'!O295:X295) / 'Exam (LECTURE ONLY)'!AM$13),
IF(AND('PRINTABLE (per grading)'!H$16="EXAM", 'PRINTABLE (per grading)'!B$13="Final"), IF(ISERROR(SUMIF('Exam (LECTURE ONLY)'!Z$20:AI$20, "CLO8", 'Exam (LECTURE ONLY)'!Z295:AI295) / 'Exam (LECTURE ONLY)'!AN$13), "", SUMIF('Exam (LECTURE ONLY)'!Z$20:AI$20, "CLO8", 'Exam (LECTURE ONLY)'!Z295:AI295) / 'Exam (LECTURE ONLY)'!AN$13),
IF(AND('PRINTABLE (per grading)'!H$16="OUTPUT", 'PRINTABLE (per grading)'!B$13="Prelim"), IF(ISERROR(SUMIF(OUTPUT!C$20:M$20, "CLO8", OUTPUT!C295:M295) / OUTPUT!AL$13), "", SUMIF(OUTPUT!C$20:M$20, "CLO8", OUTPUT!C295:M295) / OUTPUT!AL$13),
IF(AND('PRINTABLE (per grading)'!H$16="OUTPUT", 'PRINTABLE (per grading)'!B$13="Midterm"), IF(ISERROR(SUMIF(OUTPUT!O$20:Y$20, "CLO8", OUTPUT!O295:Y295) / OUTPUT!AM$13), "", SUMIF(OUTPUT!O$20:Y$20, "CLO8", OUTPUT!O295:Y295) / OUTPUT!AM$13),
IF(AND('PRINTABLE (per grading)'!H$16="OUTPUT", 'PRINTABLE (per grading)'!B$13="Final"), IF(ISERROR(SUMIF(OUTPUT!AA$20:AI$20, "CLO8", OUTPUT!AA295:AI295) / OUTPUT!AN$13), "", SUMIF(OUTPUT!AA$20:AI$20, "CLO8", OUTPUT!AA295:AI295) / OUTPUT!AN$13),
"")))))),"")</f>
        <v/>
      </c>
      <c r="AY293" s="286" t="str">
        <f aca="false">IF(B293&lt;&gt;"",IF(AX293="","",IF(AX293&lt;0.5,1,IF(AND(AX293&gt;=0.5,AX293&lt;P$10),2,IF(AX293&gt;=P$10,3)))),"")</f>
        <v/>
      </c>
      <c r="AZ293" s="287" t="str">
        <f aca="false">IF(B293 &lt;&gt; "",IFERROR(IF(AVERAGE(AV293,AX293)&gt;=P$10,"Y","N"),""),"")</f>
        <v/>
      </c>
      <c r="BA293" s="194" t="str">
        <f aca="false">IF(B293 &lt;&gt; "", IFERROR(IF(C$16 = "PRELIM", SUMIF('Database (LECTURE-RES-PRAC)'!D$14:AG$14, "CLO9", 'Database (LECTURE-RES-PRAC)'!D290:AG290) / 'Grade computation'!F$12, IF(C$16 = "MIDTERM", SUMIF('Database (LECTURE-RES-PRAC)'!AJ$14:BM$14, "CLO9", 'Database (LECTURE-RES-PRAC)'!AJ290:BM290) / 'Grade computation'!G$12, IF(C$16 = "FINAL", SUMIF('Database (LECTURE-RES-PRAC)'!BP$14:CS$14, "CLO9", 'Database (LECTURE-RES-PRAC)'!BP290:CS290) / 'Grade computation'!H$12,""))),""),"")</f>
        <v/>
      </c>
      <c r="BB293" s="286" t="str">
        <f aca="false">IF(B293&lt;&gt;"",IF(BA293="","",IF(BA293&lt;0.5,1,IF(AND(BA293&gt;=0.5,BA293&lt;P$10),2,IF(BA293&gt;=P$10,3)))),"")</f>
        <v/>
      </c>
      <c r="BC293" s="194" t="str">
        <f aca="false">IF(B293 &lt;&gt; "",IF(AND('PRINTABLE (per grading)'!H$16="EXAM", 'PRINTABLE (per grading)'!B$13="Prelim"), IF(ISERROR(SUMIF('Exam (LECTURE ONLY)'!D$20:M$20, "CLO9", 'Exam (LECTURE ONLY)'!D295:M295) / 'Exam (LECTURE ONLY)'!AL$14), "", SUMIF('Exam (LECTURE ONLY)'!D$20:M$20, "CLO9", 'Exam (LECTURE ONLY)'!D295:M295) /'Exam (LECTURE ONLY)'!AL$14),
IF(AND('PRINTABLE (per grading)'!H$16="EXAM", 'PRINTABLE (per grading)'!B$13="Midterm"), IF(ISERROR(SUMIF('Exam (LECTURE ONLY)'!O$20:X$20, "CLO9", 'Exam (LECTURE ONLY)'!O295:X295) / 'Exam (LECTURE ONLY)'!AM$14), "", SUMIF('Exam (LECTURE ONLY)'!O$20:X$20, "CLO9", 'Exam (LECTURE ONLY)'!O295:X295) / 'Exam (LECTURE ONLY)'!AM$14),
IF(AND('PRINTABLE (per grading)'!H$16="EXAM", 'PRINTABLE (per grading)'!B$13="Final"), IF(ISERROR(SUMIF('Exam (LECTURE ONLY)'!Z$20:AI$20, "CLO9", 'Exam (LECTURE ONLY)'!Z295:AI295) / 'Exam (LECTURE ONLY)'!AN$14), "", SUMIF('Exam (LECTURE ONLY)'!Z$20:AI$20, "CLO9", 'Exam (LECTURE ONLY)'!Z295:AI295) / 'Exam (LECTURE ONLY)'!AN$14),
IF(AND('PRINTABLE (per grading)'!H$16="OUTPUT", 'PRINTABLE (per grading)'!B$13="Prelim"), IF(ISERROR(SUMIF(OUTPUT!C$20:M$20, "CLO9", OUTPUT!C295:M295) / OUTPUT!AL$14), "", SUMIF(OUTPUT!C$20:M$20, "CLO9", OUTPUT!C295:M295) / OUTPUT!AL$14),
IF(AND('PRINTABLE (per grading)'!H$16="OUTPUT", 'PRINTABLE (per grading)'!B$13="Midterm"), IF(ISERROR(SUMIF(OUTPUT!O$20:Y$20, "CLO9", OUTPUT!O295:Y295) / OUTPUT!AM$14), "", SUMIF(OUTPUT!O$20:Y$20, "CLO9", OUTPUT!O295:Y295) / OUTPUT!AM$14),
IF(AND('PRINTABLE (per grading)'!H$16="OUTPUT", 'PRINTABLE (per grading)'!B$13="Final"), IF(ISERROR(SUMIF(OUTPUT!AA$20:AI$20, "CLO9", OUTPUT!AA295:AI295) / OUTPUT!AN$14), "", SUMIF(OUTPUT!AA$20:AI$20, "CLO9", OUTPUT!AA295:AI295) / OUTPUT!AN$14),
"")))))),"")</f>
        <v/>
      </c>
      <c r="BD293" s="286" t="str">
        <f aca="false">IF(B293&lt;&gt;"",IF(BC293="","",IF(BC293&lt;0.5,1,IF(AND(BC293&gt;=0.5,BC293&lt;P$10),2,IF(BC293&gt;=P$10,3)))),"")</f>
        <v/>
      </c>
      <c r="BE293" s="287" t="str">
        <f aca="false">IF(B293 &lt;&gt; "",IFERROR(IF(AVERAGE(BA293,BC293)&gt;=P$10,"Y","N"),""),"")</f>
        <v/>
      </c>
      <c r="BF293" s="194" t="str">
        <f aca="false">IF(B293 &lt;&gt; "", IFERROR(IF(C$16 = "PRELIM", SUMIF('Database (LECTURE-RES-PRAC)'!D$14:AG$14, "CLO10", 'Database (LECTURE-RES-PRAC)'!D290:AG290) / 'Grade computation'!F$13, IF(C$16 = "MIDTERM", SUMIF('Database (LECTURE-RES-PRAC)'!AJ$14:BM$14, "CLO10", 'Database (LECTURE-RES-PRAC)'!AJ290:BM290) / 'Grade computation'!G$13, IF(C$16 = "FINAL", SUMIF('Database (LECTURE-RES-PRAC)'!BP$14:CS$14, "CLO10", 'Database (LECTURE-RES-PRAC)'!BP290:CS290) / 'Grade computation'!H$13,""))),""),"")</f>
        <v/>
      </c>
      <c r="BG293" s="286" t="str">
        <f aca="false">IF(B293&lt;&gt;"",IF(BF293="","",IF(BF293&lt;0.5,1,IF(AND(BF293&gt;=0.5,BF293&lt;P$10),2,IF(BF293&gt;=P$10,3)))),"")</f>
        <v/>
      </c>
      <c r="BH293" s="194" t="str">
        <f aca="false">IF(B293 &lt;&gt; "",IF(AND('PRINTABLE (per grading)'!H$16="EXAM", 'PRINTABLE (per grading)'!B$13="Prelim"), IF(ISERROR(SUMIF('Exam (LECTURE ONLY)'!D$20:M$20, "CLO10", 'Exam (LECTURE ONLY)'!D295:M295) / 'Exam (LECTURE ONLY)'!AL$15), "", SUMIF('Exam (LECTURE ONLY)'!D$20:M$20, "CLO10", 'Exam (LECTURE ONLY)'!D295:M295) /'Exam (LECTURE ONLY)'!AL$15),
IF(AND('PRINTABLE (per grading)'!H$16="EXAM", 'PRINTABLE (per grading)'!B$13="Midterm"), IF(ISERROR(SUMIF('Exam (LECTURE ONLY)'!O$20:X$20, "CLO10", 'Exam (LECTURE ONLY)'!O295:X295) / 'Exam (LECTURE ONLY)'!AM$15), "", SUMIF('Exam (LECTURE ONLY)'!O$20:X$20, "CLO10", 'Exam (LECTURE ONLY)'!O295:X295) / 'Exam (LECTURE ONLY)'!AM$15),
IF(AND('PRINTABLE (per grading)'!H$16="EXAM", 'PRINTABLE (per grading)'!B$13="Final"), IF(ISERROR(SUMIF('Exam (LECTURE ONLY)'!Z$20:AI$20, "CLO10", 'Exam (LECTURE ONLY)'!Z295:AI295) / 'Exam (LECTURE ONLY)'!AN$15), "", SUMIF('Exam (LECTURE ONLY)'!Z$20:AI$20, "CLO10", 'Exam (LECTURE ONLY)'!Z295:AI295) / 'Exam (LECTURE ONLY)'!AN$15),
IF(AND('PRINTABLE (per grading)'!H$16="OUTPUT", 'PRINTABLE (per grading)'!B$13="Prelim"), IF(ISERROR(SUMIF(OUTPUT!C$20:M$20, "CLO10", OUTPUT!C295:M295) / OUTPUT!AL$15), "", SUMIF(OUTPUT!C$20:M$20, "CLO10", OUTPUT!C295:M295) / OUTPUT!AL$15),
IF(AND('PRINTABLE (per grading)'!H$16="OUTPUT", 'PRINTABLE (per grading)'!B$13="Midterm"), IF(ISERROR(SUMIF(OUTPUT!O$20:Y$20, "CLO10", OUTPUT!O295:Y295) / OUTPUT!AM$15), "", SUMIF(OUTPUT!O$20:Y$20, "CLO10", OUTPUT!O295:Y295) / OUTPUT!AM$15),
IF(AND('PRINTABLE (per grading)'!H$16="OUTPUT", 'PRINTABLE (per grading)'!B$13="Final"), IF(ISERROR(SUMIF(OUTPUT!AA$20:AI$20, "CLO10", OUTPUT!AA295:AI295) / OUTPUT!AN$15), "", SUMIF(OUTPUT!AA$20:AI$20, "CLO10", OUTPUT!AA295:AI295) / OUTPUT!AN$15),
"")))))),"")</f>
        <v/>
      </c>
      <c r="BI293" s="286" t="str">
        <f aca="false">IF(B293&lt;&gt;"",IF(BH293="","",IF(BH293&lt;0.5,1,IF(AND(BH293&gt;=0.5,BH293&lt;P$10),2,IF(BH293&gt;=P$10,3)))),"")</f>
        <v/>
      </c>
      <c r="BJ293" s="287" t="str">
        <f aca="false">IF(B293 &lt;&gt; "",IFERROR(IF(AVERAGE(BF293,BH293)&gt;=P$10,"Y","N"),""),"")</f>
        <v/>
      </c>
      <c r="BK293" s="8"/>
    </row>
    <row r="294" customFormat="false" ht="19.5" hidden="false" customHeight="true" outlineLevel="0" collapsed="false">
      <c r="A294" s="228" t="str">
        <f aca="false">IF(ISBLANK('Database (LECTURE-RES-PRAC)'!A291),"",'Database (LECTURE-RES-PRAC)'!A291)</f>
        <v/>
      </c>
      <c r="B294" s="229" t="str">
        <f aca="false">IF(ISBLANK('Database (LECTURE-RES-PRAC)'!B291),"",'Database (LECTURE-RES-PRAC)'!B291)</f>
        <v/>
      </c>
      <c r="C294" s="230" t="str">
        <f aca="false">IF(B294&lt;&gt;"",IF(C$16="PRELIM",'Grade computation'!C294, IF(C$16="MIDTERM",'Grade computation'!K294, IF(C$16="FINAL",'Grade computation'!S294,""))),"")</f>
        <v/>
      </c>
      <c r="D294" s="231" t="str">
        <f aca="false">IF(B294&lt;&gt;"",IFERROR(IF(B$11="80-20", (((C294/C$19)*X$6)+X$7)*D$18, IF(B$11="60-40", (((C294/C$19)*Y$6)+Y$7)*D$18, 0)),0),"")</f>
        <v/>
      </c>
      <c r="E294" s="230" t="str">
        <f aca="false">IF(B294&lt;&gt;"", IF(C$16="PRELIM",'Grade computation'!E294, IF(C$16="MIDTERM",'Grade computation'!M294, IF(C$16="FINAL",'Grade computation'!U294,""))),"")</f>
        <v/>
      </c>
      <c r="F294" s="232" t="str">
        <f aca="false">IF(B294&lt;&gt;"",IFERROR(IF(B$11="80-20", (((E294/E$19)*X$6)+X$7)*F$18, IF(B$11="60-40", (((E294/E$19)*Y$6)+Y$7)*F$18, 0)),0),"")</f>
        <v/>
      </c>
      <c r="G294" s="233" t="str">
        <f aca="false">IF(B294&lt;&gt;"",IFERROR((D294+F294),0),"")</f>
        <v/>
      </c>
      <c r="H294" s="234" t="str">
        <f aca="false">IF(B294&lt;&gt;"",IF(C$16="PRELIM", 'Grade computation'!H294, IF(C$16="MIDTERM", 'Grade computation'!P294, IF(C$16="FINAL",'Grade computation'!X294, ""))),"")</f>
        <v/>
      </c>
      <c r="I294" s="233" t="str">
        <f aca="false">IF(B294&lt;&gt;"",IFERROR(IF(B$11="80-20", (((H294/H$19)*X$6)+X$7)*I$19, IF(B$11="60-40", (((H294/H$19)*Y$6)+Y$7)*I$19, 0)),0),"")</f>
        <v/>
      </c>
      <c r="J294" s="237" t="str">
        <f aca="false">IFERROR((G294+I294),"")</f>
        <v/>
      </c>
      <c r="K294" s="183" t="str">
        <f aca="false">IFERROR(IF(J294="","",IF(J294&gt;=75,"PASSED","FAILED")),"")</f>
        <v/>
      </c>
      <c r="L294" s="183"/>
      <c r="M294" s="194" t="str">
        <f aca="false">IF(B294 &lt;&gt; "", IFERROR(IF(C$16 = "PRELIM", SUMIF('Database (LECTURE-RES-PRAC)'!D$14:AG$14, "CLO1", 'Database (LECTURE-RES-PRAC)'!D291:AG291) / 'Grade computation'!F$4, IF(C$16 = "MIDTERM", SUMIF('Database (LECTURE-RES-PRAC)'!AJ$14:BM$14, "CLO1", 'Database (LECTURE-RES-PRAC)'!AJ291:BM291) / 'Grade computation'!G$4, IF(C$16 = "FINAL", SUMIF('Database (LECTURE-RES-PRAC)'!BP$14:CS$14, "CLO1", 'Database (LECTURE-RES-PRAC)'!BP291:CS291) / 'Grade computation'!H$4,""))),""),"")</f>
        <v/>
      </c>
      <c r="N294" s="286" t="str">
        <f aca="false">IF(B294&lt;&gt;"",IF(M294="","",IF(M294&lt;0.5,1,IF(AND(M294&gt;=0.5,M294&lt;P$10),2,IF(M294&gt;=P$10,3)))),"")</f>
        <v/>
      </c>
      <c r="O294" s="194" t="str">
        <f aca="false">IF(B294 &lt;&gt; "",IF(AND('PRINTABLE (per grading)'!H$16="EXAM", 'PRINTABLE (per grading)'!B$13="Prelim"), IF(ISERROR(SUMIF('Exam (LECTURE ONLY)'!D$20:M$20, "CLO1", 'Exam (LECTURE ONLY)'!D296:M296) / 'Exam (LECTURE ONLY)'!AL$6), "", SUMIF('Exam (LECTURE ONLY)'!D$20:M$20, "CLO1", 'Exam (LECTURE ONLY)'!D296:M296) /'Exam (LECTURE ONLY)'!AL$6),
IF(AND('PRINTABLE (per grading)'!H$16="EXAM", 'PRINTABLE (per grading)'!B$13="Midterm"), IF(ISERROR(SUMIF('Exam (LECTURE ONLY)'!O$20:X$20, "CLO1", 'Exam (LECTURE ONLY)'!O296:X296) / 'Exam (LECTURE ONLY)'!AM$6), "", SUMIF('Exam (LECTURE ONLY)'!O$20:X$20, "CLO1", 'Exam (LECTURE ONLY)'!O296:X296) / 'Exam (LECTURE ONLY)'!AM$6),
IF(AND('PRINTABLE (per grading)'!H$16="EXAM", 'PRINTABLE (per grading)'!B$13="Final"), IF(ISERROR(SUMIF('Exam (LECTURE ONLY)'!Z$20:AI$20, "CLO1", 'Exam (LECTURE ONLY)'!Z296:AI296) / 'Exam (LECTURE ONLY)'!AN$6), "", SUMIF('Exam (LECTURE ONLY)'!Z$20:AI$20, "CLO1", 'Exam (LECTURE ONLY)'!Z296:AI296) / 'Exam (LECTURE ONLY)'!AN$6),
IF(AND('PRINTABLE (per grading)'!H$16="OUTPUT", 'PRINTABLE (per grading)'!B$13="Prelim"), IF(ISERROR(SUMIF(OUTPUT!C$20:M$20, "CLO1", OUTPUT!C296:M296) / OUTPUT!AL$6), "", SUMIF(OUTPUT!C$20:M$20, "CLO1", OUTPUT!C296:M296) / OUTPUT!AL$6),
IF(AND('PRINTABLE (per grading)'!H$16="OUTPUT", 'PRINTABLE (per grading)'!B$13="Midterm"), IF(ISERROR(SUMIF(OUTPUT!O$20:Y$20, "CLO1", OUTPUT!O296:Y296) / OUTPUT!AM$6), "", SUMIF(OUTPUT!O$20:Y$20, "CLO1", OUTPUT!O296:Y296) / OUTPUT!AM$6),
IF(AND('PRINTABLE (per grading)'!H$16="OUTPUT", 'PRINTABLE (per grading)'!B$13="Final"), IF(ISERROR(SUMIF(OUTPUT!AA$20:AI$20, "CLO1", OUTPUT!AA296:AI296) / OUTPUT!AN$6), "", SUMIF(OUTPUT!AA$20:AI$20, "CLO1", OUTPUT!AA296:AI296) / OUTPUT!AN$6),
"")))))),"")</f>
        <v/>
      </c>
      <c r="P294" s="286" t="str">
        <f aca="false">IF(B294&lt;&gt;"",IF(O294="","",IF(O294&lt;0.5,1,IF(AND(O294&gt;=0.5,O294&lt;P$10),2,IF(O294&gt;=P$10,3)))),"")</f>
        <v/>
      </c>
      <c r="Q294" s="287" t="str">
        <f aca="false">IF(B294 &lt;&gt; "",IFERROR(IF(AVERAGE(M294,O294)&gt;=P$10,"Y","N"),""),"")</f>
        <v/>
      </c>
      <c r="R294" s="194" t="str">
        <f aca="false">IF(B294 &lt;&gt; "", IFERROR(IF(C$16 = "PRELIM", SUMIF('Database (LECTURE-RES-PRAC)'!D$14:AG$14, "CLO2", 'Database (LECTURE-RES-PRAC)'!D291:AG291) / 'Grade computation'!F$5, IF(C$16 = "MIDTERM", SUMIF('Database (LECTURE-RES-PRAC)'!AJ$14:BM$14, "CLO2", 'Database (LECTURE-RES-PRAC)'!AJ291:BM291) / 'Grade computation'!G$5, IF(C$16 = "FINAL", SUMIF('Database (LECTURE-RES-PRAC)'!BP$14:CS$14, "CLO2", 'Database (LECTURE-RES-PRAC)'!BP291:CS291) / 'Grade computation'!H$5,""))),""),"")</f>
        <v/>
      </c>
      <c r="S294" s="286" t="str">
        <f aca="false">IF(B294&lt;&gt;"",IF(R294="","",IF(R294&lt;0.5,1,IF(AND(R294&gt;=0.5,R294&lt;P$10),2,IF(R294&gt;=P$10,3)))),"")</f>
        <v/>
      </c>
      <c r="T294" s="194" t="str">
        <f aca="false">IF(B294 &lt;&gt; "",IF(AND('PRINTABLE (per grading)'!H$16="EXAM", 'PRINTABLE (per grading)'!B$13="Prelim"), IF(ISERROR(SUMIF('Exam (LECTURE ONLY)'!D$20:M$20, "CLO2", 'Exam (LECTURE ONLY)'!D296:M296) / 'Exam (LECTURE ONLY)'!AL$7), "", SUMIF('Exam (LECTURE ONLY)'!D$20:M$20, "CLO2", 'Exam (LECTURE ONLY)'!D296:M296) /'Exam (LECTURE ONLY)'!AL$7),
IF(AND('PRINTABLE (per grading)'!H$16="EXAM", 'PRINTABLE (per grading)'!B$13="Midterm"), IF(ISERROR(SUMIF('Exam (LECTURE ONLY)'!O$20:X$20, "CLO2", 'Exam (LECTURE ONLY)'!O296:X296) / 'Exam (LECTURE ONLY)'!AM$7), "", SUMIF('Exam (LECTURE ONLY)'!O$20:X$20, "CLO2", 'Exam (LECTURE ONLY)'!O296:X296) / 'Exam (LECTURE ONLY)'!AM$7),
IF(AND('PRINTABLE (per grading)'!H$16="EXAM", 'PRINTABLE (per grading)'!B$13="Final"), IF(ISERROR(SUMIF('Exam (LECTURE ONLY)'!Z$20:AI$20, "CLO2", 'Exam (LECTURE ONLY)'!Z296:AI296) / 'Exam (LECTURE ONLY)'!AN$7), "", SUMIF('Exam (LECTURE ONLY)'!Z$20:AI$20, "CLO2", 'Exam (LECTURE ONLY)'!Z296:AI296) / 'Exam (LECTURE ONLY)'!AN$7),
IF(AND('PRINTABLE (per grading)'!H$16="OUTPUT", 'PRINTABLE (per grading)'!B$13="Prelim"), IF(ISERROR(SUMIF(OUTPUT!C$20:M$20, "CLO2", OUTPUT!C296:M296) / OUTPUT!AL$7), "", SUMIF(OUTPUT!C$20:M$20, "CLO2", OUTPUT!C296:M296) / OUTPUT!AL$7),
IF(AND('PRINTABLE (per grading)'!H$16="OUTPUT", 'PRINTABLE (per grading)'!B$13="Midterm"), IF(ISERROR(SUMIF(OUTPUT!O$20:Y$20, "CLO2", OUTPUT!O296:Y296) / OUTPUT!AM$7), "", SUMIF(OUTPUT!O$20:Y$20, "CLO2", OUTPUT!O296:Y296) / OUTPUT!AM$7),
IF(AND('PRINTABLE (per grading)'!H$16="OUTPUT", 'PRINTABLE (per grading)'!B$13="Final"), IF(ISERROR(SUMIF(OUTPUT!AA$20:AI$20, "CLO2", OUTPUT!AA296:AI296) / OUTPUT!AN$7), "", SUMIF(OUTPUT!AA$20:AI$20, "CLO2", OUTPUT!AA296:AI296) / OUTPUT!AN$7),
"")))))),"")</f>
        <v/>
      </c>
      <c r="U294" s="286" t="str">
        <f aca="false">IF(B294&lt;&gt;"",IF(T294="","",IF(T294&lt;0.5,1,IF(AND(T294&gt;=0.5,T294&lt;P$10),2,IF(T294&gt;=P$10,3)))),"")</f>
        <v/>
      </c>
      <c r="V294" s="287" t="str">
        <f aca="false">IF(B294 &lt;&gt; "",IFERROR(IF(AVERAGE(R294,T294)&gt;=P$10,"Y","N"),""),"")</f>
        <v/>
      </c>
      <c r="W294" s="194" t="str">
        <f aca="false">IF(B294 &lt;&gt; "", IFERROR(IF(C$16 = "PRELIM", SUMIF('Database (LECTURE-RES-PRAC)'!D$14:AG$14, "CLO3", 'Database (LECTURE-RES-PRAC)'!D291:AG291) / 'Grade computation'!F$6, IF(C$16 = "MIDTERM", SUMIF('Database (LECTURE-RES-PRAC)'!AJ$14:BM$14, "CLO3", 'Database (LECTURE-RES-PRAC)'!AJ291:BM291) / 'Grade computation'!G$6, IF(C$16 = "FINAL", SUMIF('Database (LECTURE-RES-PRAC)'!BP$14:CS$14, "CLO3", 'Database (LECTURE-RES-PRAC)'!BP291:CS291) / 'Grade computation'!H$6,""))),""),"")</f>
        <v/>
      </c>
      <c r="X294" s="286" t="str">
        <f aca="false">IF(B294&lt;&gt;"",IF(W294="","",IF(W294&lt;0.5,1,IF(AND(W294&gt;=0.5,W294&lt;P$10),2,IF(W294&gt;=P$10,3)))),"")</f>
        <v/>
      </c>
      <c r="Y294" s="194" t="str">
        <f aca="false">IF(B294 &lt;&gt; "",IF(AND('PRINTABLE (per grading)'!H$16="EXAM", 'PRINTABLE (per grading)'!B$13="Prelim"), IF(ISERROR(SUMIF('Exam (LECTURE ONLY)'!D$20:M$20, "CLO3", 'Exam (LECTURE ONLY)'!D296:M296) / 'Exam (LECTURE ONLY)'!AL$8), "", SUMIF('Exam (LECTURE ONLY)'!D$20:M$20, "CLO3", 'Exam (LECTURE ONLY)'!D296:M296) /'Exam (LECTURE ONLY)'!AL$8),
IF(AND('PRINTABLE (per grading)'!H$16="EXAM", 'PRINTABLE (per grading)'!B$13="Midterm"), IF(ISERROR(SUMIF('Exam (LECTURE ONLY)'!O$20:X$20, "CLO3", 'Exam (LECTURE ONLY)'!O296:X296) / 'Exam (LECTURE ONLY)'!AM$8), "", SUMIF('Exam (LECTURE ONLY)'!O$20:X$20, "CLO3", 'Exam (LECTURE ONLY)'!O296:X296) / 'Exam (LECTURE ONLY)'!AM$8),
IF(AND('PRINTABLE (per grading)'!H$16="EXAM", 'PRINTABLE (per grading)'!B$13="Final"), IF(ISERROR(SUMIF('Exam (LECTURE ONLY)'!Z$20:AI$20, "CLO3", 'Exam (LECTURE ONLY)'!Z296:AI296) / 'Exam (LECTURE ONLY)'!AN$8), "", SUMIF('Exam (LECTURE ONLY)'!Z$20:AI$20, "CLO3", 'Exam (LECTURE ONLY)'!Z296:AI296) / 'Exam (LECTURE ONLY)'!AN$8),
IF(AND('PRINTABLE (per grading)'!H$16="OUTPUT", 'PRINTABLE (per grading)'!B$13="Prelim"), IF(ISERROR(SUMIF(OUTPUT!C$20:M$20, "CLO3", OUTPUT!C296:M296) / OUTPUT!AL$8), "", SUMIF(OUTPUT!C$20:M$20, "CLO3", OUTPUT!C296:M296) / OUTPUT!AL$8),
IF(AND('PRINTABLE (per grading)'!H$16="OUTPUT", 'PRINTABLE (per grading)'!B$13="Midterm"), IF(ISERROR(SUMIF(OUTPUT!O$20:Y$20, "CLO3", OUTPUT!O296:Y296) / OUTPUT!AM$8), "", SUMIF(OUTPUT!O$20:Y$20, "CLO3", OUTPUT!O296:Y296) / OUTPUT!AM$8),
IF(AND('PRINTABLE (per grading)'!H$16="OUTPUT", 'PRINTABLE (per grading)'!B$13="Final"), IF(ISERROR(SUMIF(OUTPUT!AA$20:AI$20, "CLO3", OUTPUT!AA296:AI296) / OUTPUT!AN$8), "", SUMIF(OUTPUT!AA$20:AI$20, "CLO3", OUTPUT!AA296:AI296) / OUTPUT!AN$8),
"" )))))),"")</f>
        <v/>
      </c>
      <c r="Z294" s="286" t="str">
        <f aca="false">IF(B294&lt;&gt;"",IF(Y294="","",IF(Y294&lt;0.5,1,IF(AND(Y294&gt;=0.5,Y294&lt;P$10),2,IF(Y294&gt;=P$10,3)))),"")</f>
        <v/>
      </c>
      <c r="AA294" s="287" t="str">
        <f aca="false">IF(B294 &lt;&gt; "",IFERROR(IF(AVERAGE(W294,Y294)&gt;=P$10,"Y","N"),""),"")</f>
        <v/>
      </c>
      <c r="AB294" s="194" t="str">
        <f aca="false">IF(B294 &lt;&gt; "", IFERROR(IF(C$16 = "PRELIM", SUMIF('Database (LECTURE-RES-PRAC)'!D$14:AG$14, "CLO4", 'Database (LECTURE-RES-PRAC)'!D291:AG291) / 'Grade computation'!F$7, IF(C$16 = "MIDTERM", SUMIF('Database (LECTURE-RES-PRAC)'!AJ$14:BM$14, "CLO4", 'Database (LECTURE-RES-PRAC)'!AJ291:BM291) / 'Grade computation'!G$7, IF(C$16 = "FINAL", SUMIF('Database (LECTURE-RES-PRAC)'!BP$14:CS$14, "CLO4", 'Database (LECTURE-RES-PRAC)'!BP291:CS291) / 'Grade computation'!H$7,""))),""),"")</f>
        <v/>
      </c>
      <c r="AC294" s="286" t="str">
        <f aca="false">IF(B294&lt;&gt;"",IF(AB294="","",IF(AB294&lt;0.5,1,IF(AND(AB294&gt;=0.5,AB294&lt;P$10),2,IF(AB294&gt;=P$10,3)))),"")</f>
        <v/>
      </c>
      <c r="AD294" s="194" t="str">
        <f aca="false">IF(B294 &lt;&gt; "",IF(AND('PRINTABLE (per grading)'!H$16="EXAM", 'PRINTABLE (per grading)'!B$13="Prelim"), IF(ISERROR(SUMIF('Exam (LECTURE ONLY)'!D$20:M$20, "CLO4", 'Exam (LECTURE ONLY)'!D296:M296) / 'Exam (LECTURE ONLY)'!AL$9), "", SUMIF('Exam (LECTURE ONLY)'!D$20:M$20, "CLO4", 'Exam (LECTURE ONLY)'!D296:M296) /'Exam (LECTURE ONLY)'!AL$9),
IF(AND('PRINTABLE (per grading)'!H$16="EXAM", 'PRINTABLE (per grading)'!B$13="Midterm"), IF(ISERROR(SUMIF('Exam (LECTURE ONLY)'!O$20:X$20, "CLO4", 'Exam (LECTURE ONLY)'!O296:X296) / 'Exam (LECTURE ONLY)'!AM$9), "", SUMIF('Exam (LECTURE ONLY)'!O$20:X$20, "CLO4", 'Exam (LECTURE ONLY)'!O296:X296) / 'Exam (LECTURE ONLY)'!AM$9),
IF(AND('PRINTABLE (per grading)'!H$16="EXAM", 'PRINTABLE (per grading)'!B$13="Final"), IF(ISERROR(SUMIF('Exam (LECTURE ONLY)'!Z$20:AI$20, "CLO4", 'Exam (LECTURE ONLY)'!Z296:AI296) / 'Exam (LECTURE ONLY)'!AN$9), "", SUMIF('Exam (LECTURE ONLY)'!Z$20:AI$20, "CLO4", 'Exam (LECTURE ONLY)'!Z296:AI296) / 'Exam (LECTURE ONLY)'!AN$9),
IF(AND('PRINTABLE (per grading)'!H$16="OUTPUT", 'PRINTABLE (per grading)'!B$13="Prelim"), IF(ISERROR(SUMIF(OUTPUT!C$20:M$20, "CLO4", OUTPUT!C296:M296) / OUTPUT!AL$9), "", SUMIF(OUTPUT!C$20:M$20, "CLO4", OUTPUT!C296:M296) / OUTPUT!AL$9),
IF(AND('PRINTABLE (per grading)'!H$16="OUTPUT", 'PRINTABLE (per grading)'!B$13="Midterm"), IF(ISERROR(SUMIF(OUTPUT!O$20:Y$20, "CLO4", OUTPUT!O296:Y296) / OUTPUT!AM$9), "", SUMIF(OUTPUT!O$20:Y$20, "CLO4", OUTPUT!O296:Y296) / OUTPUT!AM$9),
IF(AND('PRINTABLE (per grading)'!H$16="OUTPUT", 'PRINTABLE (per grading)'!B$13="Final"), IF(ISERROR(SUMIF(OUTPUT!AA$20:AI$20, "CLO4", OUTPUT!AA296:AI296) / OUTPUT!AN$9), "", SUMIF(OUTPUT!AA$20:AI$20, "CLO4", OUTPUT!AA296:AI296) / OUTPUT!AN$9),
"")))))),"")</f>
        <v/>
      </c>
      <c r="AE294" s="286" t="str">
        <f aca="false">IF(B294&lt;&gt;"",IF(AD294="","",IF(AD294&lt;0.5,1,IF(AND(AD294&gt;=0.5,AD294&lt;P$10),2,IF(AD294&gt;=P$10,3)))),"")</f>
        <v/>
      </c>
      <c r="AF294" s="287" t="str">
        <f aca="false">IF(B294 &lt;&gt; "",IFERROR(IF(AVERAGE(AB294,AD294)&gt;=P$10,"Y","N"),""),"")</f>
        <v/>
      </c>
      <c r="AG294" s="194" t="str">
        <f aca="false">IF(B294 &lt;&gt; "", IFERROR(IF(C$16 = "PRELIM", SUMIF('Database (LECTURE-RES-PRAC)'!D$14:AG$14, "CLO5", 'Database (LECTURE-RES-PRAC)'!D291:AG291) / 'Grade computation'!F$8, IF(C$16 = "MIDTERM", SUMIF('Database (LECTURE-RES-PRAC)'!AJ$14:BM$14, "CLO5", 'Database (LECTURE-RES-PRAC)'!AJ291:BM291) / 'Grade computation'!G$8, IF(C$16 = "FINAL", SUMIF('Database (LECTURE-RES-PRAC)'!BP$14:CS$14, "CLO5", 'Database (LECTURE-RES-PRAC)'!BP291:CS291) / 'Grade computation'!H$8,""))),""),"")</f>
        <v/>
      </c>
      <c r="AH294" s="286" t="str">
        <f aca="false">IF(B294&lt;&gt;"",IF(AG294="","",IF(AG294&lt;0.5,1,IF(AND(AG294&gt;=0.5,AG294&lt;P$10),2,IF(AG294&gt;=P$10,3)))),"")</f>
        <v/>
      </c>
      <c r="AI294" s="194" t="str">
        <f aca="false">IF(B294 &lt;&gt; "",IF(AND('PRINTABLE (per grading)'!H$16="EXAM", 'PRINTABLE (per grading)'!B$13="Prelim"), IF(ISERROR(SUMIF('Exam (LECTURE ONLY)'!D$20:M$20, "CLO5", 'Exam (LECTURE ONLY)'!D296:M296) / 'Exam (LECTURE ONLY)'!AL$10), "", SUMIF('Exam (LECTURE ONLY)'!D$20:M$20, "CLO5", 'Exam (LECTURE ONLY)'!D296:M296) /'Exam (LECTURE ONLY)'!AL$10),
IF(AND('PRINTABLE (per grading)'!H$16="EXAM", 'PRINTABLE (per grading)'!B$13="Midterm"), IF(ISERROR(SUMIF('Exam (LECTURE ONLY)'!O$20:X$20, "CLO5", 'Exam (LECTURE ONLY)'!O296:X296) / 'Exam (LECTURE ONLY)'!AM$10), "", SUMIF('Exam (LECTURE ONLY)'!O$20:X$20, "CLO5", 'Exam (LECTURE ONLY)'!O296:X296) / 'Exam (LECTURE ONLY)'!AM$10),
IF(AND('PRINTABLE (per grading)'!H$16="EXAM", 'PRINTABLE (per grading)'!B$13="Final"), IF(ISERROR(SUMIF('Exam (LECTURE ONLY)'!Z$20:AI$20, "CLO5", 'Exam (LECTURE ONLY)'!Z296:AI296) / 'Exam (LECTURE ONLY)'!AN$10), "", SUMIF('Exam (LECTURE ONLY)'!Z$20:AI$20, "CLO5", 'Exam (LECTURE ONLY)'!Z296:AI296) / 'Exam (LECTURE ONLY)'!AN$10),
IF(AND('PRINTABLE (per grading)'!H$16="OUTPUT", 'PRINTABLE (per grading)'!B$13="Prelim"), IF(ISERROR(SUMIF(OUTPUT!C$20:M$20, "CLO5", OUTPUT!C296:M296) / OUTPUT!AL$10), "", SUMIF(OUTPUT!C$20:M$20, "CLO5", OUTPUT!C296:M296) / OUTPUT!AL$10),
IF(AND('PRINTABLE (per grading)'!H$16="OUTPUT", 'PRINTABLE (per grading)'!B$13="Midterm"), IF(ISERROR(SUMIF(OUTPUT!O$20:Y$20, "CLO5", OUTPUT!O296:Y296) / OUTPUT!AM$10), "", SUMIF(OUTPUT!O$20:Y$20, "CLO5", OUTPUT!O296:Y296) / OUTPUT!AM$10),
IF(AND('PRINTABLE (per grading)'!H$16="OUTPUT", 'PRINTABLE (per grading)'!B$13="Final"), IF(ISERROR(SUMIF(OUTPUT!AA$20:AI$20, "CLO5", OUTPUT!AA296:AI296) / OUTPUT!AN$10), "", SUMIF(OUTPUT!AA$20:AI$20, "CLO5", OUTPUT!AA296:AI296) / OUTPUT!AN$10),
"")))))),"")</f>
        <v/>
      </c>
      <c r="AJ294" s="286" t="str">
        <f aca="false">IF(B294&lt;&gt;"",IF(AI294="","",IF(AI294&lt;0.5,1,IF(AND(AI294&gt;=0.5,AI294&lt;P$10),2,IF(AI294&gt;=P$10,3)))),"")</f>
        <v/>
      </c>
      <c r="AK294" s="287" t="str">
        <f aca="false">IF(B294 &lt;&gt; "",IFERROR(IF(AVERAGE(AG294,AI294)&gt;=P$10,"Y","N"),""),"")</f>
        <v/>
      </c>
      <c r="AL294" s="194" t="str">
        <f aca="false">IF(B294 &lt;&gt; "", IFERROR(IF(C$16 = "PRELIM", SUMIF('Database (LECTURE-RES-PRAC)'!D$14:AG$14, "CLO6", 'Database (LECTURE-RES-PRAC)'!D291:AG291) / 'Grade computation'!F$9, IF(C$16 = "MIDTERM", SUMIF('Database (LECTURE-RES-PRAC)'!AJ$14:BM$14, "CLO6", 'Database (LECTURE-RES-PRAC)'!AJ291:BM291) / 'Grade computation'!G$9, IF(C$16 = "FINAL", SUMIF('Database (LECTURE-RES-PRAC)'!BP$14:CS$14, "CLO6", 'Database (LECTURE-RES-PRAC)'!BP291:CS291) / 'Grade computation'!H$9,""))),""),"")</f>
        <v/>
      </c>
      <c r="AM294" s="286" t="str">
        <f aca="false">IF(B294&lt;&gt;"",IF(AL294="","",IF(AL294&lt;0.5,1,IF(AND(AL294&gt;=0.5,AL294&lt;P$10),2,IF(AL294&gt;=P$10,3)))),"")</f>
        <v/>
      </c>
      <c r="AN294" s="194" t="str">
        <f aca="false">IF(B294 &lt;&gt; "",IF(AND('PRINTABLE (per grading)'!H$16="EXAM", 'PRINTABLE (per grading)'!B$13="Prelim"), IF(ISERROR(SUMIF('Exam (LECTURE ONLY)'!D$20:M$20, "CLO6", 'Exam (LECTURE ONLY)'!D296:M296) / 'Exam (LECTURE ONLY)'!AL$11), "", SUMIF('Exam (LECTURE ONLY)'!D$20:M$20, "CLO6", 'Exam (LECTURE ONLY)'!D296:M296) /'Exam (LECTURE ONLY)'!AL$11),
IF(AND('PRINTABLE (per grading)'!H$16="EXAM", 'PRINTABLE (per grading)'!B$13="Midterm"), IF(ISERROR(SUMIF('Exam (LECTURE ONLY)'!O$20:X$20, "CLO6", 'Exam (LECTURE ONLY)'!O296:X296) / 'Exam (LECTURE ONLY)'!AM$11), "", SUMIF('Exam (LECTURE ONLY)'!O$20:X$20, "CLO6", 'Exam (LECTURE ONLY)'!O296:X296) / 'Exam (LECTURE ONLY)'!AM$11),
IF(AND('PRINTABLE (per grading)'!H$16="EXAM", 'PRINTABLE (per grading)'!B$13="Final"), IF(ISERROR(SUMIF('Exam (LECTURE ONLY)'!Z$20:AI$20, "CLO6", 'Exam (LECTURE ONLY)'!Z296:AI296) / 'Exam (LECTURE ONLY)'!AN$11), "", SUMIF('Exam (LECTURE ONLY)'!Z$20:AI$20, "CLO6", 'Exam (LECTURE ONLY)'!Z296:AI296) / 'Exam (LECTURE ONLY)'!AN$11),
IF(AND('PRINTABLE (per grading)'!H$16="OUTPUT", 'PRINTABLE (per grading)'!B$13="Prelim"), IF(ISERROR(SUMIF(OUTPUT!C$20:M$20, "CLO6", OUTPUT!C296:M296) / OUTPUT!AL$11), "", SUMIF(OUTPUT!C$20:M$20, "CLO6", OUTPUT!C296:M296) / OUTPUT!AL$11),
IF(AND('PRINTABLE (per grading)'!H$16="OUTPUT", 'PRINTABLE (per grading)'!B$13="Midterm"), IF(ISERROR(SUMIF(OUTPUT!O$20:Y$20, "CLO6", OUTPUT!O296:Y296) / OUTPUT!AM$11), "", SUMIF(OUTPUT!O$20:Y$20, "CLO6", OUTPUT!O296:Y296) / OUTPUT!AM$11),
IF(AND('PRINTABLE (per grading)'!H$16="OUTPUT", 'PRINTABLE (per grading)'!B$13="Final"), IF(ISERROR(SUMIF(OUTPUT!AA$20:AI$20, "CLO6", OUTPUT!AA296:AI296) / OUTPUT!AN$11), "", SUMIF(OUTPUT!AA$20:AI$20, "CLO6", OUTPUT!AA296:AI296) / OUTPUT!AN$11),
"")))))),"")</f>
        <v/>
      </c>
      <c r="AO294" s="286" t="str">
        <f aca="false">IF(B294&lt;&gt;"",IF(AN294="","",IF(AN294&lt;0.5,1,IF(AND(AN294&gt;=0.5,AN294&lt;P$10),2,IF(AN294&gt;=P$10,3)))),"")</f>
        <v/>
      </c>
      <c r="AP294" s="287" t="str">
        <f aca="false">IF(B294 &lt;&gt; "",IFERROR(IF(AVERAGE(AL294,AN294)&gt;=P$10,"Y","N"),""),"")</f>
        <v/>
      </c>
      <c r="AQ294" s="194" t="str">
        <f aca="false">IF(B294 &lt;&gt; "", IFERROR(IF(C$16 = "PRELIM", SUMIF('Database (LECTURE-RES-PRAC)'!D$14:AG$14, "CLO7", 'Database (LECTURE-RES-PRAC)'!D291:AG291) / 'Grade computation'!F$10, IF(C$16 = "MIDTERM", SUMIF('Database (LECTURE-RES-PRAC)'!AJ$14:BM$14, "CLO7", 'Database (LECTURE-RES-PRAC)'!AJ291:BM291) / 'Grade computation'!G$10, IF(C$16 = "FINAL", SUMIF('Database (LECTURE-RES-PRAC)'!BP$14:CS$14, "CLO7", 'Database (LECTURE-RES-PRAC)'!BP291:CS291) / 'Grade computation'!H$10,""))),""),"")</f>
        <v/>
      </c>
      <c r="AR294" s="286" t="str">
        <f aca="false">IF(B294&lt;&gt;"",IF(AQ294="","",IF(AQ294&lt;0.5,1,IF(AND(AQ294&gt;=0.5,AQ294&lt;P$10),2,IF(AQ294&gt;=P$10,3)))),"")</f>
        <v/>
      </c>
      <c r="AS294" s="194" t="str">
        <f aca="false">IF(B294 &lt;&gt; "",IF(AND('PRINTABLE (per grading)'!H$16="EXAM", 'PRINTABLE (per grading)'!B$13="Prelim"), IF(ISERROR(SUMIF('Exam (LECTURE ONLY)'!D$20:M$20, "CLO7", 'Exam (LECTURE ONLY)'!D296:M296) / 'Exam (LECTURE ONLY)'!AL$12), "", SUMIF('Exam (LECTURE ONLY)'!D$20:M$20, "CLO7", 'Exam (LECTURE ONLY)'!D296:M296) /'Exam (LECTURE ONLY)'!AL$12),
IF(AND('PRINTABLE (per grading)'!H$16="EXAM", 'PRINTABLE (per grading)'!B$13="Midterm"), IF(ISERROR(SUMIF('Exam (LECTURE ONLY)'!O$20:X$20, "CLO7", 'Exam (LECTURE ONLY)'!O296:X296) / 'Exam (LECTURE ONLY)'!AM$12), "", SUMIF('Exam (LECTURE ONLY)'!O$20:X$20, "CLO7", 'Exam (LECTURE ONLY)'!O296:X296) / 'Exam (LECTURE ONLY)'!AM$12),
IF(AND('PRINTABLE (per grading)'!H$16="EXAM", 'PRINTABLE (per grading)'!B$13="Final"), IF(ISERROR(SUMIF('Exam (LECTURE ONLY)'!Z$20:AI$20, "CLO7", 'Exam (LECTURE ONLY)'!Z296:AI296) / 'Exam (LECTURE ONLY)'!AN$12), "", SUMIF('Exam (LECTURE ONLY)'!Z$20:AI$20, "CLO7", 'Exam (LECTURE ONLY)'!Z296:AI296) / 'Exam (LECTURE ONLY)'!AN$12),
IF(AND('PRINTABLE (per grading)'!H$16="OUTPUT", 'PRINTABLE (per grading)'!B$13="Prelim"), IF(ISERROR(SUMIF(OUTPUT!C$20:M$20, "CLO7", OUTPUT!C296:M296) / OUTPUT!AL$12), "", SUMIF(OUTPUT!C$20:M$20, "CLO7", OUTPUT!C296:M296) / OUTPUT!AL$12),
IF(AND('PRINTABLE (per grading)'!H$16="OUTPUT", 'PRINTABLE (per grading)'!B$13="Midterm"), IF(ISERROR(SUMIF(OUTPUT!O$20:Y$20, "CLO7", OUTPUT!O296:Y296) / OUTPUT!AM$12), "", SUMIF(OUTPUT!O$20:Y$20, "CLO7", OUTPUT!O296:Y296) / OUTPUT!AM$12),
IF(AND('PRINTABLE (per grading)'!H$16="OUTPUT", 'PRINTABLE (per grading)'!B$13="Final"), IF(ISERROR(SUMIF(OUTPUT!AA$20:AI$20, "CLO7", OUTPUT!AA296:AI296) / OUTPUT!AN$12), "", SUMIF(OUTPUT!AA$20:AI$20, "CLO7", OUTPUT!AA296:AI296) / OUTPUT!AN$12),
"")))))),"")</f>
        <v/>
      </c>
      <c r="AT294" s="286" t="str">
        <f aca="false">IF(B294&lt;&gt;"",IF(AS294="","",IF(AS294&lt;0.5,1,IF(AND(AS294&gt;=0.5,AS294&lt;P$10),2,IF(AS294&gt;=P$10,3)))),"")</f>
        <v/>
      </c>
      <c r="AU294" s="287" t="str">
        <f aca="false">IF(B294 &lt;&gt; "",IFERROR(IF(AVERAGE(AQ294,AS294)&gt;=P$10,"Y","N"),""),"")</f>
        <v/>
      </c>
      <c r="AV294" s="194" t="str">
        <f aca="false">IF(B294 &lt;&gt; "", IFERROR(IF(C$16 = "PRELIM", SUMIF('Database (LECTURE-RES-PRAC)'!D$14:AG$14, "CLO8", 'Database (LECTURE-RES-PRAC)'!D291:AG291) / 'Grade computation'!F$11, IF(C$16 = "MIDTERM", SUMIF('Database (LECTURE-RES-PRAC)'!AJ$14:BM$14, "CLO8", 'Database (LECTURE-RES-PRAC)'!AJ291:BM291) / 'Grade computation'!G$11, IF(C$16 = "FINAL", SUMIF('Database (LECTURE-RES-PRAC)'!BP$14:CS$14, "CLO8", 'Database (LECTURE-RES-PRAC)'!BP291:CS291) / 'Grade computation'!H$11,""))),""),"")</f>
        <v/>
      </c>
      <c r="AW294" s="286" t="str">
        <f aca="false">IF(B294&lt;&gt;"",IF(AV294="","",IF(AV294&lt;0.5,1,IF(AND(AV294&gt;=0.5,AV294&lt;P$10),2,IF(AV294&gt;=P$10,3)))),"")</f>
        <v/>
      </c>
      <c r="AX294" s="194" t="str">
        <f aca="false">IF(B294 &lt;&gt; "",IF(AND('PRINTABLE (per grading)'!H$16="EXAM", 'PRINTABLE (per grading)'!B$13="Prelim"), IF(ISERROR(SUMIF('Exam (LECTURE ONLY)'!D$20:M$20, "CLO8", 'Exam (LECTURE ONLY)'!D296:M296) / 'Exam (LECTURE ONLY)'!AL$13), "", SUMIF('Exam (LECTURE ONLY)'!D$20:M$20, "CLO8", 'Exam (LECTURE ONLY)'!D296:M296) /'Exam (LECTURE ONLY)'!AL$13),
IF(AND('PRINTABLE (per grading)'!H$16="EXAM", 'PRINTABLE (per grading)'!B$13="Midterm"), IF(ISERROR(SUMIF('Exam (LECTURE ONLY)'!O$20:X$20, "CLO8", 'Exam (LECTURE ONLY)'!O296:X296) / 'Exam (LECTURE ONLY)'!AM$13), "", SUMIF('Exam (LECTURE ONLY)'!O$20:X$20, "CLO8", 'Exam (LECTURE ONLY)'!O296:X296) / 'Exam (LECTURE ONLY)'!AM$13),
IF(AND('PRINTABLE (per grading)'!H$16="EXAM", 'PRINTABLE (per grading)'!B$13="Final"), IF(ISERROR(SUMIF('Exam (LECTURE ONLY)'!Z$20:AI$20, "CLO8", 'Exam (LECTURE ONLY)'!Z296:AI296) / 'Exam (LECTURE ONLY)'!AN$13), "", SUMIF('Exam (LECTURE ONLY)'!Z$20:AI$20, "CLO8", 'Exam (LECTURE ONLY)'!Z296:AI296) / 'Exam (LECTURE ONLY)'!AN$13),
IF(AND('PRINTABLE (per grading)'!H$16="OUTPUT", 'PRINTABLE (per grading)'!B$13="Prelim"), IF(ISERROR(SUMIF(OUTPUT!C$20:M$20, "CLO8", OUTPUT!C296:M296) / OUTPUT!AL$13), "", SUMIF(OUTPUT!C$20:M$20, "CLO8", OUTPUT!C296:M296) / OUTPUT!AL$13),
IF(AND('PRINTABLE (per grading)'!H$16="OUTPUT", 'PRINTABLE (per grading)'!B$13="Midterm"), IF(ISERROR(SUMIF(OUTPUT!O$20:Y$20, "CLO8", OUTPUT!O296:Y296) / OUTPUT!AM$13), "", SUMIF(OUTPUT!O$20:Y$20, "CLO8", OUTPUT!O296:Y296) / OUTPUT!AM$13),
IF(AND('PRINTABLE (per grading)'!H$16="OUTPUT", 'PRINTABLE (per grading)'!B$13="Final"), IF(ISERROR(SUMIF(OUTPUT!AA$20:AI$20, "CLO8", OUTPUT!AA296:AI296) / OUTPUT!AN$13), "", SUMIF(OUTPUT!AA$20:AI$20, "CLO8", OUTPUT!AA296:AI296) / OUTPUT!AN$13),
"")))))),"")</f>
        <v/>
      </c>
      <c r="AY294" s="286" t="str">
        <f aca="false">IF(B294&lt;&gt;"",IF(AX294="","",IF(AX294&lt;0.5,1,IF(AND(AX294&gt;=0.5,AX294&lt;P$10),2,IF(AX294&gt;=P$10,3)))),"")</f>
        <v/>
      </c>
      <c r="AZ294" s="287" t="str">
        <f aca="false">IF(B294 &lt;&gt; "",IFERROR(IF(AVERAGE(AV294,AX294)&gt;=P$10,"Y","N"),""),"")</f>
        <v/>
      </c>
      <c r="BA294" s="194" t="str">
        <f aca="false">IF(B294 &lt;&gt; "", IFERROR(IF(C$16 = "PRELIM", SUMIF('Database (LECTURE-RES-PRAC)'!D$14:AG$14, "CLO9", 'Database (LECTURE-RES-PRAC)'!D291:AG291) / 'Grade computation'!F$12, IF(C$16 = "MIDTERM", SUMIF('Database (LECTURE-RES-PRAC)'!AJ$14:BM$14, "CLO9", 'Database (LECTURE-RES-PRAC)'!AJ291:BM291) / 'Grade computation'!G$12, IF(C$16 = "FINAL", SUMIF('Database (LECTURE-RES-PRAC)'!BP$14:CS$14, "CLO9", 'Database (LECTURE-RES-PRAC)'!BP291:CS291) / 'Grade computation'!H$12,""))),""),"")</f>
        <v/>
      </c>
      <c r="BB294" s="286" t="str">
        <f aca="false">IF(B294&lt;&gt;"",IF(BA294="","",IF(BA294&lt;0.5,1,IF(AND(BA294&gt;=0.5,BA294&lt;P$10),2,IF(BA294&gt;=P$10,3)))),"")</f>
        <v/>
      </c>
      <c r="BC294" s="194" t="str">
        <f aca="false">IF(B294 &lt;&gt; "",IF(AND('PRINTABLE (per grading)'!H$16="EXAM", 'PRINTABLE (per grading)'!B$13="Prelim"), IF(ISERROR(SUMIF('Exam (LECTURE ONLY)'!D$20:M$20, "CLO9", 'Exam (LECTURE ONLY)'!D296:M296) / 'Exam (LECTURE ONLY)'!AL$14), "", SUMIF('Exam (LECTURE ONLY)'!D$20:M$20, "CLO9", 'Exam (LECTURE ONLY)'!D296:M296) /'Exam (LECTURE ONLY)'!AL$14),
IF(AND('PRINTABLE (per grading)'!H$16="EXAM", 'PRINTABLE (per grading)'!B$13="Midterm"), IF(ISERROR(SUMIF('Exam (LECTURE ONLY)'!O$20:X$20, "CLO9", 'Exam (LECTURE ONLY)'!O296:X296) / 'Exam (LECTURE ONLY)'!AM$14), "", SUMIF('Exam (LECTURE ONLY)'!O$20:X$20, "CLO9", 'Exam (LECTURE ONLY)'!O296:X296) / 'Exam (LECTURE ONLY)'!AM$14),
IF(AND('PRINTABLE (per grading)'!H$16="EXAM", 'PRINTABLE (per grading)'!B$13="Final"), IF(ISERROR(SUMIF('Exam (LECTURE ONLY)'!Z$20:AI$20, "CLO9", 'Exam (LECTURE ONLY)'!Z296:AI296) / 'Exam (LECTURE ONLY)'!AN$14), "", SUMIF('Exam (LECTURE ONLY)'!Z$20:AI$20, "CLO9", 'Exam (LECTURE ONLY)'!Z296:AI296) / 'Exam (LECTURE ONLY)'!AN$14),
IF(AND('PRINTABLE (per grading)'!H$16="OUTPUT", 'PRINTABLE (per grading)'!B$13="Prelim"), IF(ISERROR(SUMIF(OUTPUT!C$20:M$20, "CLO9", OUTPUT!C296:M296) / OUTPUT!AL$14), "", SUMIF(OUTPUT!C$20:M$20, "CLO9", OUTPUT!C296:M296) / OUTPUT!AL$14),
IF(AND('PRINTABLE (per grading)'!H$16="OUTPUT", 'PRINTABLE (per grading)'!B$13="Midterm"), IF(ISERROR(SUMIF(OUTPUT!O$20:Y$20, "CLO9", OUTPUT!O296:Y296) / OUTPUT!AM$14), "", SUMIF(OUTPUT!O$20:Y$20, "CLO9", OUTPUT!O296:Y296) / OUTPUT!AM$14),
IF(AND('PRINTABLE (per grading)'!H$16="OUTPUT", 'PRINTABLE (per grading)'!B$13="Final"), IF(ISERROR(SUMIF(OUTPUT!AA$20:AI$20, "CLO9", OUTPUT!AA296:AI296) / OUTPUT!AN$14), "", SUMIF(OUTPUT!AA$20:AI$20, "CLO9", OUTPUT!AA296:AI296) / OUTPUT!AN$14),
"")))))),"")</f>
        <v/>
      </c>
      <c r="BD294" s="286" t="str">
        <f aca="false">IF(B294&lt;&gt;"",IF(BC294="","",IF(BC294&lt;0.5,1,IF(AND(BC294&gt;=0.5,BC294&lt;P$10),2,IF(BC294&gt;=P$10,3)))),"")</f>
        <v/>
      </c>
      <c r="BE294" s="287" t="str">
        <f aca="false">IF(B294 &lt;&gt; "",IFERROR(IF(AVERAGE(BA294,BC294)&gt;=P$10,"Y","N"),""),"")</f>
        <v/>
      </c>
      <c r="BF294" s="194" t="str">
        <f aca="false">IF(B294 &lt;&gt; "", IFERROR(IF(C$16 = "PRELIM", SUMIF('Database (LECTURE-RES-PRAC)'!D$14:AG$14, "CLO10", 'Database (LECTURE-RES-PRAC)'!D291:AG291) / 'Grade computation'!F$13, IF(C$16 = "MIDTERM", SUMIF('Database (LECTURE-RES-PRAC)'!AJ$14:BM$14, "CLO10", 'Database (LECTURE-RES-PRAC)'!AJ291:BM291) / 'Grade computation'!G$13, IF(C$16 = "FINAL", SUMIF('Database (LECTURE-RES-PRAC)'!BP$14:CS$14, "CLO10", 'Database (LECTURE-RES-PRAC)'!BP291:CS291) / 'Grade computation'!H$13,""))),""),"")</f>
        <v/>
      </c>
      <c r="BG294" s="286" t="str">
        <f aca="false">IF(B294&lt;&gt;"",IF(BF294="","",IF(BF294&lt;0.5,1,IF(AND(BF294&gt;=0.5,BF294&lt;P$10),2,IF(BF294&gt;=P$10,3)))),"")</f>
        <v/>
      </c>
      <c r="BH294" s="194" t="str">
        <f aca="false">IF(B294 &lt;&gt; "",IF(AND('PRINTABLE (per grading)'!H$16="EXAM", 'PRINTABLE (per grading)'!B$13="Prelim"), IF(ISERROR(SUMIF('Exam (LECTURE ONLY)'!D$20:M$20, "CLO10", 'Exam (LECTURE ONLY)'!D296:M296) / 'Exam (LECTURE ONLY)'!AL$15), "", SUMIF('Exam (LECTURE ONLY)'!D$20:M$20, "CLO10", 'Exam (LECTURE ONLY)'!D296:M296) /'Exam (LECTURE ONLY)'!AL$15),
IF(AND('PRINTABLE (per grading)'!H$16="EXAM", 'PRINTABLE (per grading)'!B$13="Midterm"), IF(ISERROR(SUMIF('Exam (LECTURE ONLY)'!O$20:X$20, "CLO10", 'Exam (LECTURE ONLY)'!O296:X296) / 'Exam (LECTURE ONLY)'!AM$15), "", SUMIF('Exam (LECTURE ONLY)'!O$20:X$20, "CLO10", 'Exam (LECTURE ONLY)'!O296:X296) / 'Exam (LECTURE ONLY)'!AM$15),
IF(AND('PRINTABLE (per grading)'!H$16="EXAM", 'PRINTABLE (per grading)'!B$13="Final"), IF(ISERROR(SUMIF('Exam (LECTURE ONLY)'!Z$20:AI$20, "CLO10", 'Exam (LECTURE ONLY)'!Z296:AI296) / 'Exam (LECTURE ONLY)'!AN$15), "", SUMIF('Exam (LECTURE ONLY)'!Z$20:AI$20, "CLO10", 'Exam (LECTURE ONLY)'!Z296:AI296) / 'Exam (LECTURE ONLY)'!AN$15),
IF(AND('PRINTABLE (per grading)'!H$16="OUTPUT", 'PRINTABLE (per grading)'!B$13="Prelim"), IF(ISERROR(SUMIF(OUTPUT!C$20:M$20, "CLO10", OUTPUT!C296:M296) / OUTPUT!AL$15), "", SUMIF(OUTPUT!C$20:M$20, "CLO10", OUTPUT!C296:M296) / OUTPUT!AL$15),
IF(AND('PRINTABLE (per grading)'!H$16="OUTPUT", 'PRINTABLE (per grading)'!B$13="Midterm"), IF(ISERROR(SUMIF(OUTPUT!O$20:Y$20, "CLO10", OUTPUT!O296:Y296) / OUTPUT!AM$15), "", SUMIF(OUTPUT!O$20:Y$20, "CLO10", OUTPUT!O296:Y296) / OUTPUT!AM$15),
IF(AND('PRINTABLE (per grading)'!H$16="OUTPUT", 'PRINTABLE (per grading)'!B$13="Final"), IF(ISERROR(SUMIF(OUTPUT!AA$20:AI$20, "CLO10", OUTPUT!AA296:AI296) / OUTPUT!AN$15), "", SUMIF(OUTPUT!AA$20:AI$20, "CLO10", OUTPUT!AA296:AI296) / OUTPUT!AN$15),
"")))))),"")</f>
        <v/>
      </c>
      <c r="BI294" s="286" t="str">
        <f aca="false">IF(B294&lt;&gt;"",IF(BH294="","",IF(BH294&lt;0.5,1,IF(AND(BH294&gt;=0.5,BH294&lt;P$10),2,IF(BH294&gt;=P$10,3)))),"")</f>
        <v/>
      </c>
      <c r="BJ294" s="287" t="str">
        <f aca="false">IF(B294 &lt;&gt; "",IFERROR(IF(AVERAGE(BF294,BH294)&gt;=P$10,"Y","N"),""),"")</f>
        <v/>
      </c>
      <c r="BK294" s="8"/>
    </row>
    <row r="295" customFormat="false" ht="19.5" hidden="false" customHeight="true" outlineLevel="0" collapsed="false">
      <c r="A295" s="183" t="str">
        <f aca="false">IF(ISBLANK('Database (LECTURE-RES-PRAC)'!A292),"",'Database (LECTURE-RES-PRAC)'!A292)</f>
        <v/>
      </c>
      <c r="B295" s="184" t="str">
        <f aca="false">IF(ISBLANK('Database (LECTURE-RES-PRAC)'!B292),"",'Database (LECTURE-RES-PRAC)'!B292)</f>
        <v/>
      </c>
      <c r="C295" s="230" t="str">
        <f aca="false">IF(B295&lt;&gt;"",IF(C$16="PRELIM",'Grade computation'!C295, IF(C$16="MIDTERM",'Grade computation'!K295, IF(C$16="FINAL",'Grade computation'!S295,""))),"")</f>
        <v/>
      </c>
      <c r="D295" s="231" t="str">
        <f aca="false">IF(B295&lt;&gt;"",IFERROR(IF(B$11="80-20", (((C295/C$19)*X$6)+X$7)*D$18, IF(B$11="60-40", (((C295/C$19)*Y$6)+Y$7)*D$18, 0)),0),"")</f>
        <v/>
      </c>
      <c r="E295" s="230" t="str">
        <f aca="false">IF(B295&lt;&gt;"", IF(C$16="PRELIM",'Grade computation'!E295, IF(C$16="MIDTERM",'Grade computation'!M295, IF(C$16="FINAL",'Grade computation'!U295,""))),"")</f>
        <v/>
      </c>
      <c r="F295" s="232" t="str">
        <f aca="false">IF(B295&lt;&gt;"",IFERROR(IF(B$11="80-20", (((E295/E$19)*X$6)+X$7)*F$18, IF(B$11="60-40", (((E295/E$19)*Y$6)+Y$7)*F$18, 0)),0),"")</f>
        <v/>
      </c>
      <c r="G295" s="233" t="str">
        <f aca="false">IF(B295&lt;&gt;"",IFERROR((D295+F295),0),"")</f>
        <v/>
      </c>
      <c r="H295" s="234" t="str">
        <f aca="false">IF(B295&lt;&gt;"",IF(C$16="PRELIM", 'Grade computation'!H295, IF(C$16="MIDTERM", 'Grade computation'!P295, IF(C$16="FINAL",'Grade computation'!X295, ""))),"")</f>
        <v/>
      </c>
      <c r="I295" s="233" t="str">
        <f aca="false">IF(B295&lt;&gt;"",IFERROR(IF(B$11="80-20", (((H295/H$19)*X$6)+X$7)*I$19, IF(B$11="60-40", (((H295/H$19)*Y$6)+Y$7)*I$19, 0)),0),"")</f>
        <v/>
      </c>
      <c r="J295" s="237" t="str">
        <f aca="false">IFERROR((G295+I295),"")</f>
        <v/>
      </c>
      <c r="K295" s="183" t="str">
        <f aca="false">IFERROR(IF(J295="","",IF(J295&gt;=75,"PASSED","FAILED")),"")</f>
        <v/>
      </c>
      <c r="L295" s="183"/>
      <c r="M295" s="194" t="str">
        <f aca="false">IF(B295 &lt;&gt; "", IFERROR(IF(C$16 = "PRELIM", SUMIF('Database (LECTURE-RES-PRAC)'!D$14:AG$14, "CLO1", 'Database (LECTURE-RES-PRAC)'!D292:AG292) / 'Grade computation'!F$4, IF(C$16 = "MIDTERM", SUMIF('Database (LECTURE-RES-PRAC)'!AJ$14:BM$14, "CLO1", 'Database (LECTURE-RES-PRAC)'!AJ292:BM292) / 'Grade computation'!G$4, IF(C$16 = "FINAL", SUMIF('Database (LECTURE-RES-PRAC)'!BP$14:CS$14, "CLO1", 'Database (LECTURE-RES-PRAC)'!BP292:CS292) / 'Grade computation'!H$4,""))),""),"")</f>
        <v/>
      </c>
      <c r="N295" s="286" t="str">
        <f aca="false">IF(B295&lt;&gt;"",IF(M295="","",IF(M295&lt;0.5,1,IF(AND(M295&gt;=0.5,M295&lt;P$10),2,IF(M295&gt;=P$10,3)))),"")</f>
        <v/>
      </c>
      <c r="O295" s="194" t="str">
        <f aca="false">IF(B295 &lt;&gt; "",IF(AND('PRINTABLE (per grading)'!H$16="EXAM", 'PRINTABLE (per grading)'!B$13="Prelim"), IF(ISERROR(SUMIF('Exam (LECTURE ONLY)'!D$20:M$20, "CLO1", 'Exam (LECTURE ONLY)'!D297:M297) / 'Exam (LECTURE ONLY)'!AL$6), "", SUMIF('Exam (LECTURE ONLY)'!D$20:M$20, "CLO1", 'Exam (LECTURE ONLY)'!D297:M297) /'Exam (LECTURE ONLY)'!AL$6),
IF(AND('PRINTABLE (per grading)'!H$16="EXAM", 'PRINTABLE (per grading)'!B$13="Midterm"), IF(ISERROR(SUMIF('Exam (LECTURE ONLY)'!O$20:X$20, "CLO1", 'Exam (LECTURE ONLY)'!O297:X297) / 'Exam (LECTURE ONLY)'!AM$6), "", SUMIF('Exam (LECTURE ONLY)'!O$20:X$20, "CLO1", 'Exam (LECTURE ONLY)'!O297:X297) / 'Exam (LECTURE ONLY)'!AM$6),
IF(AND('PRINTABLE (per grading)'!H$16="EXAM", 'PRINTABLE (per grading)'!B$13="Final"), IF(ISERROR(SUMIF('Exam (LECTURE ONLY)'!Z$20:AI$20, "CLO1", 'Exam (LECTURE ONLY)'!Z297:AI297) / 'Exam (LECTURE ONLY)'!AN$6), "", SUMIF('Exam (LECTURE ONLY)'!Z$20:AI$20, "CLO1", 'Exam (LECTURE ONLY)'!Z297:AI297) / 'Exam (LECTURE ONLY)'!AN$6),
IF(AND('PRINTABLE (per grading)'!H$16="OUTPUT", 'PRINTABLE (per grading)'!B$13="Prelim"), IF(ISERROR(SUMIF(OUTPUT!C$20:M$20, "CLO1", OUTPUT!C297:M297) / OUTPUT!AL$6), "", SUMIF(OUTPUT!C$20:M$20, "CLO1", OUTPUT!C297:M297) / OUTPUT!AL$6),
IF(AND('PRINTABLE (per grading)'!H$16="OUTPUT", 'PRINTABLE (per grading)'!B$13="Midterm"), IF(ISERROR(SUMIF(OUTPUT!O$20:Y$20, "CLO1", OUTPUT!O297:Y297) / OUTPUT!AM$6), "", SUMIF(OUTPUT!O$20:Y$20, "CLO1", OUTPUT!O297:Y297) / OUTPUT!AM$6),
IF(AND('PRINTABLE (per grading)'!H$16="OUTPUT", 'PRINTABLE (per grading)'!B$13="Final"), IF(ISERROR(SUMIF(OUTPUT!AA$20:AI$20, "CLO1", OUTPUT!AA297:AI297) / OUTPUT!AN$6), "", SUMIF(OUTPUT!AA$20:AI$20, "CLO1", OUTPUT!AA297:AI297) / OUTPUT!AN$6),
"")))))),"")</f>
        <v/>
      </c>
      <c r="P295" s="286" t="str">
        <f aca="false">IF(B295&lt;&gt;"",IF(O295="","",IF(O295&lt;0.5,1,IF(AND(O295&gt;=0.5,O295&lt;P$10),2,IF(O295&gt;=P$10,3)))),"")</f>
        <v/>
      </c>
      <c r="Q295" s="287" t="str">
        <f aca="false">IF(B295 &lt;&gt; "",IFERROR(IF(AVERAGE(M295,O295)&gt;=P$10,"Y","N"),""),"")</f>
        <v/>
      </c>
      <c r="R295" s="194" t="str">
        <f aca="false">IF(B295 &lt;&gt; "", IFERROR(IF(C$16 = "PRELIM", SUMIF('Database (LECTURE-RES-PRAC)'!D$14:AG$14, "CLO2", 'Database (LECTURE-RES-PRAC)'!D292:AG292) / 'Grade computation'!F$5, IF(C$16 = "MIDTERM", SUMIF('Database (LECTURE-RES-PRAC)'!AJ$14:BM$14, "CLO2", 'Database (LECTURE-RES-PRAC)'!AJ292:BM292) / 'Grade computation'!G$5, IF(C$16 = "FINAL", SUMIF('Database (LECTURE-RES-PRAC)'!BP$14:CS$14, "CLO2", 'Database (LECTURE-RES-PRAC)'!BP292:CS292) / 'Grade computation'!H$5,""))),""),"")</f>
        <v/>
      </c>
      <c r="S295" s="286" t="str">
        <f aca="false">IF(B295&lt;&gt;"",IF(R295="","",IF(R295&lt;0.5,1,IF(AND(R295&gt;=0.5,R295&lt;P$10),2,IF(R295&gt;=P$10,3)))),"")</f>
        <v/>
      </c>
      <c r="T295" s="194" t="str">
        <f aca="false">IF(B295 &lt;&gt; "",IF(AND('PRINTABLE (per grading)'!H$16="EXAM", 'PRINTABLE (per grading)'!B$13="Prelim"), IF(ISERROR(SUMIF('Exam (LECTURE ONLY)'!D$20:M$20, "CLO2", 'Exam (LECTURE ONLY)'!D297:M297) / 'Exam (LECTURE ONLY)'!AL$7), "", SUMIF('Exam (LECTURE ONLY)'!D$20:M$20, "CLO2", 'Exam (LECTURE ONLY)'!D297:M297) /'Exam (LECTURE ONLY)'!AL$7),
IF(AND('PRINTABLE (per grading)'!H$16="EXAM", 'PRINTABLE (per grading)'!B$13="Midterm"), IF(ISERROR(SUMIF('Exam (LECTURE ONLY)'!O$20:X$20, "CLO2", 'Exam (LECTURE ONLY)'!O297:X297) / 'Exam (LECTURE ONLY)'!AM$7), "", SUMIF('Exam (LECTURE ONLY)'!O$20:X$20, "CLO2", 'Exam (LECTURE ONLY)'!O297:X297) / 'Exam (LECTURE ONLY)'!AM$7),
IF(AND('PRINTABLE (per grading)'!H$16="EXAM", 'PRINTABLE (per grading)'!B$13="Final"), IF(ISERROR(SUMIF('Exam (LECTURE ONLY)'!Z$20:AI$20, "CLO2", 'Exam (LECTURE ONLY)'!Z297:AI297) / 'Exam (LECTURE ONLY)'!AN$7), "", SUMIF('Exam (LECTURE ONLY)'!Z$20:AI$20, "CLO2", 'Exam (LECTURE ONLY)'!Z297:AI297) / 'Exam (LECTURE ONLY)'!AN$7),
IF(AND('PRINTABLE (per grading)'!H$16="OUTPUT", 'PRINTABLE (per grading)'!B$13="Prelim"), IF(ISERROR(SUMIF(OUTPUT!C$20:M$20, "CLO2", OUTPUT!C297:M297) / OUTPUT!AL$7), "", SUMIF(OUTPUT!C$20:M$20, "CLO2", OUTPUT!C297:M297) / OUTPUT!AL$7),
IF(AND('PRINTABLE (per grading)'!H$16="OUTPUT", 'PRINTABLE (per grading)'!B$13="Midterm"), IF(ISERROR(SUMIF(OUTPUT!O$20:Y$20, "CLO2", OUTPUT!O297:Y297) / OUTPUT!AM$7), "", SUMIF(OUTPUT!O$20:Y$20, "CLO2", OUTPUT!O297:Y297) / OUTPUT!AM$7),
IF(AND('PRINTABLE (per grading)'!H$16="OUTPUT", 'PRINTABLE (per grading)'!B$13="Final"), IF(ISERROR(SUMIF(OUTPUT!AA$20:AI$20, "CLO2", OUTPUT!AA297:AI297) / OUTPUT!AN$7), "", SUMIF(OUTPUT!AA$20:AI$20, "CLO2", OUTPUT!AA297:AI297) / OUTPUT!AN$7),
"")))))),"")</f>
        <v/>
      </c>
      <c r="U295" s="286" t="str">
        <f aca="false">IF(B295&lt;&gt;"",IF(T295="","",IF(T295&lt;0.5,1,IF(AND(T295&gt;=0.5,T295&lt;P$10),2,IF(T295&gt;=P$10,3)))),"")</f>
        <v/>
      </c>
      <c r="V295" s="287" t="str">
        <f aca="false">IF(B295 &lt;&gt; "",IFERROR(IF(AVERAGE(R295,T295)&gt;=P$10,"Y","N"),""),"")</f>
        <v/>
      </c>
      <c r="W295" s="194" t="str">
        <f aca="false">IF(B295 &lt;&gt; "", IFERROR(IF(C$16 = "PRELIM", SUMIF('Database (LECTURE-RES-PRAC)'!D$14:AG$14, "CLO3", 'Database (LECTURE-RES-PRAC)'!D292:AG292) / 'Grade computation'!F$6, IF(C$16 = "MIDTERM", SUMIF('Database (LECTURE-RES-PRAC)'!AJ$14:BM$14, "CLO3", 'Database (LECTURE-RES-PRAC)'!AJ292:BM292) / 'Grade computation'!G$6, IF(C$16 = "FINAL", SUMIF('Database (LECTURE-RES-PRAC)'!BP$14:CS$14, "CLO3", 'Database (LECTURE-RES-PRAC)'!BP292:CS292) / 'Grade computation'!H$6,""))),""),"")</f>
        <v/>
      </c>
      <c r="X295" s="286" t="str">
        <f aca="false">IF(B295&lt;&gt;"",IF(W295="","",IF(W295&lt;0.5,1,IF(AND(W295&gt;=0.5,W295&lt;P$10),2,IF(W295&gt;=P$10,3)))),"")</f>
        <v/>
      </c>
      <c r="Y295" s="194" t="str">
        <f aca="false">IF(B295 &lt;&gt; "",IF(AND('PRINTABLE (per grading)'!H$16="EXAM", 'PRINTABLE (per grading)'!B$13="Prelim"), IF(ISERROR(SUMIF('Exam (LECTURE ONLY)'!D$20:M$20, "CLO3", 'Exam (LECTURE ONLY)'!D297:M297) / 'Exam (LECTURE ONLY)'!AL$8), "", SUMIF('Exam (LECTURE ONLY)'!D$20:M$20, "CLO3", 'Exam (LECTURE ONLY)'!D297:M297) /'Exam (LECTURE ONLY)'!AL$8),
IF(AND('PRINTABLE (per grading)'!H$16="EXAM", 'PRINTABLE (per grading)'!B$13="Midterm"), IF(ISERROR(SUMIF('Exam (LECTURE ONLY)'!O$20:X$20, "CLO3", 'Exam (LECTURE ONLY)'!O297:X297) / 'Exam (LECTURE ONLY)'!AM$8), "", SUMIF('Exam (LECTURE ONLY)'!O$20:X$20, "CLO3", 'Exam (LECTURE ONLY)'!O297:X297) / 'Exam (LECTURE ONLY)'!AM$8),
IF(AND('PRINTABLE (per grading)'!H$16="EXAM", 'PRINTABLE (per grading)'!B$13="Final"), IF(ISERROR(SUMIF('Exam (LECTURE ONLY)'!Z$20:AI$20, "CLO3", 'Exam (LECTURE ONLY)'!Z297:AI297) / 'Exam (LECTURE ONLY)'!AN$8), "", SUMIF('Exam (LECTURE ONLY)'!Z$20:AI$20, "CLO3", 'Exam (LECTURE ONLY)'!Z297:AI297) / 'Exam (LECTURE ONLY)'!AN$8),
IF(AND('PRINTABLE (per grading)'!H$16="OUTPUT", 'PRINTABLE (per grading)'!B$13="Prelim"), IF(ISERROR(SUMIF(OUTPUT!C$20:M$20, "CLO3", OUTPUT!C297:M297) / OUTPUT!AL$8), "", SUMIF(OUTPUT!C$20:M$20, "CLO3", OUTPUT!C297:M297) / OUTPUT!AL$8),
IF(AND('PRINTABLE (per grading)'!H$16="OUTPUT", 'PRINTABLE (per grading)'!B$13="Midterm"), IF(ISERROR(SUMIF(OUTPUT!O$20:Y$20, "CLO3", OUTPUT!O297:Y297) / OUTPUT!AM$8), "", SUMIF(OUTPUT!O$20:Y$20, "CLO3", OUTPUT!O297:Y297) / OUTPUT!AM$8),
IF(AND('PRINTABLE (per grading)'!H$16="OUTPUT", 'PRINTABLE (per grading)'!B$13="Final"), IF(ISERROR(SUMIF(OUTPUT!AA$20:AI$20, "CLO3", OUTPUT!AA297:AI297) / OUTPUT!AN$8), "", SUMIF(OUTPUT!AA$20:AI$20, "CLO3", OUTPUT!AA297:AI297) / OUTPUT!AN$8),
"" )))))),"")</f>
        <v/>
      </c>
      <c r="Z295" s="286" t="str">
        <f aca="false">IF(B295&lt;&gt;"",IF(Y295="","",IF(Y295&lt;0.5,1,IF(AND(Y295&gt;=0.5,Y295&lt;P$10),2,IF(Y295&gt;=P$10,3)))),"")</f>
        <v/>
      </c>
      <c r="AA295" s="287" t="str">
        <f aca="false">IF(B295 &lt;&gt; "",IFERROR(IF(AVERAGE(W295,Y295)&gt;=P$10,"Y","N"),""),"")</f>
        <v/>
      </c>
      <c r="AB295" s="194" t="str">
        <f aca="false">IF(B295 &lt;&gt; "", IFERROR(IF(C$16 = "PRELIM", SUMIF('Database (LECTURE-RES-PRAC)'!D$14:AG$14, "CLO4", 'Database (LECTURE-RES-PRAC)'!D292:AG292) / 'Grade computation'!F$7, IF(C$16 = "MIDTERM", SUMIF('Database (LECTURE-RES-PRAC)'!AJ$14:BM$14, "CLO4", 'Database (LECTURE-RES-PRAC)'!AJ292:BM292) / 'Grade computation'!G$7, IF(C$16 = "FINAL", SUMIF('Database (LECTURE-RES-PRAC)'!BP$14:CS$14, "CLO4", 'Database (LECTURE-RES-PRAC)'!BP292:CS292) / 'Grade computation'!H$7,""))),""),"")</f>
        <v/>
      </c>
      <c r="AC295" s="286" t="str">
        <f aca="false">IF(B295&lt;&gt;"",IF(AB295="","",IF(AB295&lt;0.5,1,IF(AND(AB295&gt;=0.5,AB295&lt;P$10),2,IF(AB295&gt;=P$10,3)))),"")</f>
        <v/>
      </c>
      <c r="AD295" s="194" t="str">
        <f aca="false">IF(B295 &lt;&gt; "",IF(AND('PRINTABLE (per grading)'!H$16="EXAM", 'PRINTABLE (per grading)'!B$13="Prelim"), IF(ISERROR(SUMIF('Exam (LECTURE ONLY)'!D$20:M$20, "CLO4", 'Exam (LECTURE ONLY)'!D297:M297) / 'Exam (LECTURE ONLY)'!AL$9), "", SUMIF('Exam (LECTURE ONLY)'!D$20:M$20, "CLO4", 'Exam (LECTURE ONLY)'!D297:M297) /'Exam (LECTURE ONLY)'!AL$9),
IF(AND('PRINTABLE (per grading)'!H$16="EXAM", 'PRINTABLE (per grading)'!B$13="Midterm"), IF(ISERROR(SUMIF('Exam (LECTURE ONLY)'!O$20:X$20, "CLO4", 'Exam (LECTURE ONLY)'!O297:X297) / 'Exam (LECTURE ONLY)'!AM$9), "", SUMIF('Exam (LECTURE ONLY)'!O$20:X$20, "CLO4", 'Exam (LECTURE ONLY)'!O297:X297) / 'Exam (LECTURE ONLY)'!AM$9),
IF(AND('PRINTABLE (per grading)'!H$16="EXAM", 'PRINTABLE (per grading)'!B$13="Final"), IF(ISERROR(SUMIF('Exam (LECTURE ONLY)'!Z$20:AI$20, "CLO4", 'Exam (LECTURE ONLY)'!Z297:AI297) / 'Exam (LECTURE ONLY)'!AN$9), "", SUMIF('Exam (LECTURE ONLY)'!Z$20:AI$20, "CLO4", 'Exam (LECTURE ONLY)'!Z297:AI297) / 'Exam (LECTURE ONLY)'!AN$9),
IF(AND('PRINTABLE (per grading)'!H$16="OUTPUT", 'PRINTABLE (per grading)'!B$13="Prelim"), IF(ISERROR(SUMIF(OUTPUT!C$20:M$20, "CLO4", OUTPUT!C297:M297) / OUTPUT!AL$9), "", SUMIF(OUTPUT!C$20:M$20, "CLO4", OUTPUT!C297:M297) / OUTPUT!AL$9),
IF(AND('PRINTABLE (per grading)'!H$16="OUTPUT", 'PRINTABLE (per grading)'!B$13="Midterm"), IF(ISERROR(SUMIF(OUTPUT!O$20:Y$20, "CLO4", OUTPUT!O297:Y297) / OUTPUT!AM$9), "", SUMIF(OUTPUT!O$20:Y$20, "CLO4", OUTPUT!O297:Y297) / OUTPUT!AM$9),
IF(AND('PRINTABLE (per grading)'!H$16="OUTPUT", 'PRINTABLE (per grading)'!B$13="Final"), IF(ISERROR(SUMIF(OUTPUT!AA$20:AI$20, "CLO4", OUTPUT!AA297:AI297) / OUTPUT!AN$9), "", SUMIF(OUTPUT!AA$20:AI$20, "CLO4", OUTPUT!AA297:AI297) / OUTPUT!AN$9),
"")))))),"")</f>
        <v/>
      </c>
      <c r="AE295" s="286" t="str">
        <f aca="false">IF(B295&lt;&gt;"",IF(AD295="","",IF(AD295&lt;0.5,1,IF(AND(AD295&gt;=0.5,AD295&lt;P$10),2,IF(AD295&gt;=P$10,3)))),"")</f>
        <v/>
      </c>
      <c r="AF295" s="287" t="str">
        <f aca="false">IF(B295 &lt;&gt; "",IFERROR(IF(AVERAGE(AB295,AD295)&gt;=P$10,"Y","N"),""),"")</f>
        <v/>
      </c>
      <c r="AG295" s="194" t="str">
        <f aca="false">IF(B295 &lt;&gt; "", IFERROR(IF(C$16 = "PRELIM", SUMIF('Database (LECTURE-RES-PRAC)'!D$14:AG$14, "CLO5", 'Database (LECTURE-RES-PRAC)'!D292:AG292) / 'Grade computation'!F$8, IF(C$16 = "MIDTERM", SUMIF('Database (LECTURE-RES-PRAC)'!AJ$14:BM$14, "CLO5", 'Database (LECTURE-RES-PRAC)'!AJ292:BM292) / 'Grade computation'!G$8, IF(C$16 = "FINAL", SUMIF('Database (LECTURE-RES-PRAC)'!BP$14:CS$14, "CLO5", 'Database (LECTURE-RES-PRAC)'!BP292:CS292) / 'Grade computation'!H$8,""))),""),"")</f>
        <v/>
      </c>
      <c r="AH295" s="286" t="str">
        <f aca="false">IF(B295&lt;&gt;"",IF(AG295="","",IF(AG295&lt;0.5,1,IF(AND(AG295&gt;=0.5,AG295&lt;P$10),2,IF(AG295&gt;=P$10,3)))),"")</f>
        <v/>
      </c>
      <c r="AI295" s="194" t="str">
        <f aca="false">IF(B295 &lt;&gt; "",IF(AND('PRINTABLE (per grading)'!H$16="EXAM", 'PRINTABLE (per grading)'!B$13="Prelim"), IF(ISERROR(SUMIF('Exam (LECTURE ONLY)'!D$20:M$20, "CLO5", 'Exam (LECTURE ONLY)'!D297:M297) / 'Exam (LECTURE ONLY)'!AL$10), "", SUMIF('Exam (LECTURE ONLY)'!D$20:M$20, "CLO5", 'Exam (LECTURE ONLY)'!D297:M297) /'Exam (LECTURE ONLY)'!AL$10),
IF(AND('PRINTABLE (per grading)'!H$16="EXAM", 'PRINTABLE (per grading)'!B$13="Midterm"), IF(ISERROR(SUMIF('Exam (LECTURE ONLY)'!O$20:X$20, "CLO5", 'Exam (LECTURE ONLY)'!O297:X297) / 'Exam (LECTURE ONLY)'!AM$10), "", SUMIF('Exam (LECTURE ONLY)'!O$20:X$20, "CLO5", 'Exam (LECTURE ONLY)'!O297:X297) / 'Exam (LECTURE ONLY)'!AM$10),
IF(AND('PRINTABLE (per grading)'!H$16="EXAM", 'PRINTABLE (per grading)'!B$13="Final"), IF(ISERROR(SUMIF('Exam (LECTURE ONLY)'!Z$20:AI$20, "CLO5", 'Exam (LECTURE ONLY)'!Z297:AI297) / 'Exam (LECTURE ONLY)'!AN$10), "", SUMIF('Exam (LECTURE ONLY)'!Z$20:AI$20, "CLO5", 'Exam (LECTURE ONLY)'!Z297:AI297) / 'Exam (LECTURE ONLY)'!AN$10),
IF(AND('PRINTABLE (per grading)'!H$16="OUTPUT", 'PRINTABLE (per grading)'!B$13="Prelim"), IF(ISERROR(SUMIF(OUTPUT!C$20:M$20, "CLO5", OUTPUT!C297:M297) / OUTPUT!AL$10), "", SUMIF(OUTPUT!C$20:M$20, "CLO5", OUTPUT!C297:M297) / OUTPUT!AL$10),
IF(AND('PRINTABLE (per grading)'!H$16="OUTPUT", 'PRINTABLE (per grading)'!B$13="Midterm"), IF(ISERROR(SUMIF(OUTPUT!O$20:Y$20, "CLO5", OUTPUT!O297:Y297) / OUTPUT!AM$10), "", SUMIF(OUTPUT!O$20:Y$20, "CLO5", OUTPUT!O297:Y297) / OUTPUT!AM$10),
IF(AND('PRINTABLE (per grading)'!H$16="OUTPUT", 'PRINTABLE (per grading)'!B$13="Final"), IF(ISERROR(SUMIF(OUTPUT!AA$20:AI$20, "CLO5", OUTPUT!AA297:AI297) / OUTPUT!AN$10), "", SUMIF(OUTPUT!AA$20:AI$20, "CLO5", OUTPUT!AA297:AI297) / OUTPUT!AN$10),
"")))))),"")</f>
        <v/>
      </c>
      <c r="AJ295" s="286" t="str">
        <f aca="false">IF(B295&lt;&gt;"",IF(AI295="","",IF(AI295&lt;0.5,1,IF(AND(AI295&gt;=0.5,AI295&lt;P$10),2,IF(AI295&gt;=P$10,3)))),"")</f>
        <v/>
      </c>
      <c r="AK295" s="287" t="str">
        <f aca="false">IF(B295 &lt;&gt; "",IFERROR(IF(AVERAGE(AG295,AI295)&gt;=P$10,"Y","N"),""),"")</f>
        <v/>
      </c>
      <c r="AL295" s="194" t="str">
        <f aca="false">IF(B295 &lt;&gt; "", IFERROR(IF(C$16 = "PRELIM", SUMIF('Database (LECTURE-RES-PRAC)'!D$14:AG$14, "CLO6", 'Database (LECTURE-RES-PRAC)'!D292:AG292) / 'Grade computation'!F$9, IF(C$16 = "MIDTERM", SUMIF('Database (LECTURE-RES-PRAC)'!AJ$14:BM$14, "CLO6", 'Database (LECTURE-RES-PRAC)'!AJ292:BM292) / 'Grade computation'!G$9, IF(C$16 = "FINAL", SUMIF('Database (LECTURE-RES-PRAC)'!BP$14:CS$14, "CLO6", 'Database (LECTURE-RES-PRAC)'!BP292:CS292) / 'Grade computation'!H$9,""))),""),"")</f>
        <v/>
      </c>
      <c r="AM295" s="286" t="str">
        <f aca="false">IF(B295&lt;&gt;"",IF(AL295="","",IF(AL295&lt;0.5,1,IF(AND(AL295&gt;=0.5,AL295&lt;P$10),2,IF(AL295&gt;=P$10,3)))),"")</f>
        <v/>
      </c>
      <c r="AN295" s="194" t="str">
        <f aca="false">IF(B295 &lt;&gt; "",IF(AND('PRINTABLE (per grading)'!H$16="EXAM", 'PRINTABLE (per grading)'!B$13="Prelim"), IF(ISERROR(SUMIF('Exam (LECTURE ONLY)'!D$20:M$20, "CLO6", 'Exam (LECTURE ONLY)'!D297:M297) / 'Exam (LECTURE ONLY)'!AL$11), "", SUMIF('Exam (LECTURE ONLY)'!D$20:M$20, "CLO6", 'Exam (LECTURE ONLY)'!D297:M297) /'Exam (LECTURE ONLY)'!AL$11),
IF(AND('PRINTABLE (per grading)'!H$16="EXAM", 'PRINTABLE (per grading)'!B$13="Midterm"), IF(ISERROR(SUMIF('Exam (LECTURE ONLY)'!O$20:X$20, "CLO6", 'Exam (LECTURE ONLY)'!O297:X297) / 'Exam (LECTURE ONLY)'!AM$11), "", SUMIF('Exam (LECTURE ONLY)'!O$20:X$20, "CLO6", 'Exam (LECTURE ONLY)'!O297:X297) / 'Exam (LECTURE ONLY)'!AM$11),
IF(AND('PRINTABLE (per grading)'!H$16="EXAM", 'PRINTABLE (per grading)'!B$13="Final"), IF(ISERROR(SUMIF('Exam (LECTURE ONLY)'!Z$20:AI$20, "CLO6", 'Exam (LECTURE ONLY)'!Z297:AI297) / 'Exam (LECTURE ONLY)'!AN$11), "", SUMIF('Exam (LECTURE ONLY)'!Z$20:AI$20, "CLO6", 'Exam (LECTURE ONLY)'!Z297:AI297) / 'Exam (LECTURE ONLY)'!AN$11),
IF(AND('PRINTABLE (per grading)'!H$16="OUTPUT", 'PRINTABLE (per grading)'!B$13="Prelim"), IF(ISERROR(SUMIF(OUTPUT!C$20:M$20, "CLO6", OUTPUT!C297:M297) / OUTPUT!AL$11), "", SUMIF(OUTPUT!C$20:M$20, "CLO6", OUTPUT!C297:M297) / OUTPUT!AL$11),
IF(AND('PRINTABLE (per grading)'!H$16="OUTPUT", 'PRINTABLE (per grading)'!B$13="Midterm"), IF(ISERROR(SUMIF(OUTPUT!O$20:Y$20, "CLO6", OUTPUT!O297:Y297) / OUTPUT!AM$11), "", SUMIF(OUTPUT!O$20:Y$20, "CLO6", OUTPUT!O297:Y297) / OUTPUT!AM$11),
IF(AND('PRINTABLE (per grading)'!H$16="OUTPUT", 'PRINTABLE (per grading)'!B$13="Final"), IF(ISERROR(SUMIF(OUTPUT!AA$20:AI$20, "CLO6", OUTPUT!AA297:AI297) / OUTPUT!AN$11), "", SUMIF(OUTPUT!AA$20:AI$20, "CLO6", OUTPUT!AA297:AI297) / OUTPUT!AN$11),
"")))))),"")</f>
        <v/>
      </c>
      <c r="AO295" s="286" t="str">
        <f aca="false">IF(B295&lt;&gt;"",IF(AN295="","",IF(AN295&lt;0.5,1,IF(AND(AN295&gt;=0.5,AN295&lt;P$10),2,IF(AN295&gt;=P$10,3)))),"")</f>
        <v/>
      </c>
      <c r="AP295" s="287" t="str">
        <f aca="false">IF(B295 &lt;&gt; "",IFERROR(IF(AVERAGE(AL295,AN295)&gt;=P$10,"Y","N"),""),"")</f>
        <v/>
      </c>
      <c r="AQ295" s="194" t="str">
        <f aca="false">IF(B295 &lt;&gt; "", IFERROR(IF(C$16 = "PRELIM", SUMIF('Database (LECTURE-RES-PRAC)'!D$14:AG$14, "CLO7", 'Database (LECTURE-RES-PRAC)'!D292:AG292) / 'Grade computation'!F$10, IF(C$16 = "MIDTERM", SUMIF('Database (LECTURE-RES-PRAC)'!AJ$14:BM$14, "CLO7", 'Database (LECTURE-RES-PRAC)'!AJ292:BM292) / 'Grade computation'!G$10, IF(C$16 = "FINAL", SUMIF('Database (LECTURE-RES-PRAC)'!BP$14:CS$14, "CLO7", 'Database (LECTURE-RES-PRAC)'!BP292:CS292) / 'Grade computation'!H$10,""))),""),"")</f>
        <v/>
      </c>
      <c r="AR295" s="286" t="str">
        <f aca="false">IF(B295&lt;&gt;"",IF(AQ295="","",IF(AQ295&lt;0.5,1,IF(AND(AQ295&gt;=0.5,AQ295&lt;P$10),2,IF(AQ295&gt;=P$10,3)))),"")</f>
        <v/>
      </c>
      <c r="AS295" s="194" t="str">
        <f aca="false">IF(B295 &lt;&gt; "",IF(AND('PRINTABLE (per grading)'!H$16="EXAM", 'PRINTABLE (per grading)'!B$13="Prelim"), IF(ISERROR(SUMIF('Exam (LECTURE ONLY)'!D$20:M$20, "CLO7", 'Exam (LECTURE ONLY)'!D297:M297) / 'Exam (LECTURE ONLY)'!AL$12), "", SUMIF('Exam (LECTURE ONLY)'!D$20:M$20, "CLO7", 'Exam (LECTURE ONLY)'!D297:M297) /'Exam (LECTURE ONLY)'!AL$12),
IF(AND('PRINTABLE (per grading)'!H$16="EXAM", 'PRINTABLE (per grading)'!B$13="Midterm"), IF(ISERROR(SUMIF('Exam (LECTURE ONLY)'!O$20:X$20, "CLO7", 'Exam (LECTURE ONLY)'!O297:X297) / 'Exam (LECTURE ONLY)'!AM$12), "", SUMIF('Exam (LECTURE ONLY)'!O$20:X$20, "CLO7", 'Exam (LECTURE ONLY)'!O297:X297) / 'Exam (LECTURE ONLY)'!AM$12),
IF(AND('PRINTABLE (per grading)'!H$16="EXAM", 'PRINTABLE (per grading)'!B$13="Final"), IF(ISERROR(SUMIF('Exam (LECTURE ONLY)'!Z$20:AI$20, "CLO7", 'Exam (LECTURE ONLY)'!Z297:AI297) / 'Exam (LECTURE ONLY)'!AN$12), "", SUMIF('Exam (LECTURE ONLY)'!Z$20:AI$20, "CLO7", 'Exam (LECTURE ONLY)'!Z297:AI297) / 'Exam (LECTURE ONLY)'!AN$12),
IF(AND('PRINTABLE (per grading)'!H$16="OUTPUT", 'PRINTABLE (per grading)'!B$13="Prelim"), IF(ISERROR(SUMIF(OUTPUT!C$20:M$20, "CLO7", OUTPUT!C297:M297) / OUTPUT!AL$12), "", SUMIF(OUTPUT!C$20:M$20, "CLO7", OUTPUT!C297:M297) / OUTPUT!AL$12),
IF(AND('PRINTABLE (per grading)'!H$16="OUTPUT", 'PRINTABLE (per grading)'!B$13="Midterm"), IF(ISERROR(SUMIF(OUTPUT!O$20:Y$20, "CLO7", OUTPUT!O297:Y297) / OUTPUT!AM$12), "", SUMIF(OUTPUT!O$20:Y$20, "CLO7", OUTPUT!O297:Y297) / OUTPUT!AM$12),
IF(AND('PRINTABLE (per grading)'!H$16="OUTPUT", 'PRINTABLE (per grading)'!B$13="Final"), IF(ISERROR(SUMIF(OUTPUT!AA$20:AI$20, "CLO7", OUTPUT!AA297:AI297) / OUTPUT!AN$12), "", SUMIF(OUTPUT!AA$20:AI$20, "CLO7", OUTPUT!AA297:AI297) / OUTPUT!AN$12),
"")))))),"")</f>
        <v/>
      </c>
      <c r="AT295" s="286" t="str">
        <f aca="false">IF(B295&lt;&gt;"",IF(AS295="","",IF(AS295&lt;0.5,1,IF(AND(AS295&gt;=0.5,AS295&lt;P$10),2,IF(AS295&gt;=P$10,3)))),"")</f>
        <v/>
      </c>
      <c r="AU295" s="287" t="str">
        <f aca="false">IF(B295 &lt;&gt; "",IFERROR(IF(AVERAGE(AQ295,AS295)&gt;=P$10,"Y","N"),""),"")</f>
        <v/>
      </c>
      <c r="AV295" s="194" t="str">
        <f aca="false">IF(B295 &lt;&gt; "", IFERROR(IF(C$16 = "PRELIM", SUMIF('Database (LECTURE-RES-PRAC)'!D$14:AG$14, "CLO8", 'Database (LECTURE-RES-PRAC)'!D292:AG292) / 'Grade computation'!F$11, IF(C$16 = "MIDTERM", SUMIF('Database (LECTURE-RES-PRAC)'!AJ$14:BM$14, "CLO8", 'Database (LECTURE-RES-PRAC)'!AJ292:BM292) / 'Grade computation'!G$11, IF(C$16 = "FINAL", SUMIF('Database (LECTURE-RES-PRAC)'!BP$14:CS$14, "CLO8", 'Database (LECTURE-RES-PRAC)'!BP292:CS292) / 'Grade computation'!H$11,""))),""),"")</f>
        <v/>
      </c>
      <c r="AW295" s="286" t="str">
        <f aca="false">IF(B295&lt;&gt;"",IF(AV295="","",IF(AV295&lt;0.5,1,IF(AND(AV295&gt;=0.5,AV295&lt;P$10),2,IF(AV295&gt;=P$10,3)))),"")</f>
        <v/>
      </c>
      <c r="AX295" s="194" t="str">
        <f aca="false">IF(B295 &lt;&gt; "",IF(AND('PRINTABLE (per grading)'!H$16="EXAM", 'PRINTABLE (per grading)'!B$13="Prelim"), IF(ISERROR(SUMIF('Exam (LECTURE ONLY)'!D$20:M$20, "CLO8", 'Exam (LECTURE ONLY)'!D297:M297) / 'Exam (LECTURE ONLY)'!AL$13), "", SUMIF('Exam (LECTURE ONLY)'!D$20:M$20, "CLO8", 'Exam (LECTURE ONLY)'!D297:M297) /'Exam (LECTURE ONLY)'!AL$13),
IF(AND('PRINTABLE (per grading)'!H$16="EXAM", 'PRINTABLE (per grading)'!B$13="Midterm"), IF(ISERROR(SUMIF('Exam (LECTURE ONLY)'!O$20:X$20, "CLO8", 'Exam (LECTURE ONLY)'!O297:X297) / 'Exam (LECTURE ONLY)'!AM$13), "", SUMIF('Exam (LECTURE ONLY)'!O$20:X$20, "CLO8", 'Exam (LECTURE ONLY)'!O297:X297) / 'Exam (LECTURE ONLY)'!AM$13),
IF(AND('PRINTABLE (per grading)'!H$16="EXAM", 'PRINTABLE (per grading)'!B$13="Final"), IF(ISERROR(SUMIF('Exam (LECTURE ONLY)'!Z$20:AI$20, "CLO8", 'Exam (LECTURE ONLY)'!Z297:AI297) / 'Exam (LECTURE ONLY)'!AN$13), "", SUMIF('Exam (LECTURE ONLY)'!Z$20:AI$20, "CLO8", 'Exam (LECTURE ONLY)'!Z297:AI297) / 'Exam (LECTURE ONLY)'!AN$13),
IF(AND('PRINTABLE (per grading)'!H$16="OUTPUT", 'PRINTABLE (per grading)'!B$13="Prelim"), IF(ISERROR(SUMIF(OUTPUT!C$20:M$20, "CLO8", OUTPUT!C297:M297) / OUTPUT!AL$13), "", SUMIF(OUTPUT!C$20:M$20, "CLO8", OUTPUT!C297:M297) / OUTPUT!AL$13),
IF(AND('PRINTABLE (per grading)'!H$16="OUTPUT", 'PRINTABLE (per grading)'!B$13="Midterm"), IF(ISERROR(SUMIF(OUTPUT!O$20:Y$20, "CLO8", OUTPUT!O297:Y297) / OUTPUT!AM$13), "", SUMIF(OUTPUT!O$20:Y$20, "CLO8", OUTPUT!O297:Y297) / OUTPUT!AM$13),
IF(AND('PRINTABLE (per grading)'!H$16="OUTPUT", 'PRINTABLE (per grading)'!B$13="Final"), IF(ISERROR(SUMIF(OUTPUT!AA$20:AI$20, "CLO8", OUTPUT!AA297:AI297) / OUTPUT!AN$13), "", SUMIF(OUTPUT!AA$20:AI$20, "CLO8", OUTPUT!AA297:AI297) / OUTPUT!AN$13),
"")))))),"")</f>
        <v/>
      </c>
      <c r="AY295" s="286" t="str">
        <f aca="false">IF(B295&lt;&gt;"",IF(AX295="","",IF(AX295&lt;0.5,1,IF(AND(AX295&gt;=0.5,AX295&lt;P$10),2,IF(AX295&gt;=P$10,3)))),"")</f>
        <v/>
      </c>
      <c r="AZ295" s="287" t="str">
        <f aca="false">IF(B295 &lt;&gt; "",IFERROR(IF(AVERAGE(AV295,AX295)&gt;=P$10,"Y","N"),""),"")</f>
        <v/>
      </c>
      <c r="BA295" s="194" t="str">
        <f aca="false">IF(B295 &lt;&gt; "", IFERROR(IF(C$16 = "PRELIM", SUMIF('Database (LECTURE-RES-PRAC)'!D$14:AG$14, "CLO9", 'Database (LECTURE-RES-PRAC)'!D292:AG292) / 'Grade computation'!F$12, IF(C$16 = "MIDTERM", SUMIF('Database (LECTURE-RES-PRAC)'!AJ$14:BM$14, "CLO9", 'Database (LECTURE-RES-PRAC)'!AJ292:BM292) / 'Grade computation'!G$12, IF(C$16 = "FINAL", SUMIF('Database (LECTURE-RES-PRAC)'!BP$14:CS$14, "CLO9", 'Database (LECTURE-RES-PRAC)'!BP292:CS292) / 'Grade computation'!H$12,""))),""),"")</f>
        <v/>
      </c>
      <c r="BB295" s="286" t="str">
        <f aca="false">IF(B295&lt;&gt;"",IF(BA295="","",IF(BA295&lt;0.5,1,IF(AND(BA295&gt;=0.5,BA295&lt;P$10),2,IF(BA295&gt;=P$10,3)))),"")</f>
        <v/>
      </c>
      <c r="BC295" s="194" t="str">
        <f aca="false">IF(B295 &lt;&gt; "",IF(AND('PRINTABLE (per grading)'!H$16="EXAM", 'PRINTABLE (per grading)'!B$13="Prelim"), IF(ISERROR(SUMIF('Exam (LECTURE ONLY)'!D$20:M$20, "CLO9", 'Exam (LECTURE ONLY)'!D297:M297) / 'Exam (LECTURE ONLY)'!AL$14), "", SUMIF('Exam (LECTURE ONLY)'!D$20:M$20, "CLO9", 'Exam (LECTURE ONLY)'!D297:M297) /'Exam (LECTURE ONLY)'!AL$14),
IF(AND('PRINTABLE (per grading)'!H$16="EXAM", 'PRINTABLE (per grading)'!B$13="Midterm"), IF(ISERROR(SUMIF('Exam (LECTURE ONLY)'!O$20:X$20, "CLO9", 'Exam (LECTURE ONLY)'!O297:X297) / 'Exam (LECTURE ONLY)'!AM$14), "", SUMIF('Exam (LECTURE ONLY)'!O$20:X$20, "CLO9", 'Exam (LECTURE ONLY)'!O297:X297) / 'Exam (LECTURE ONLY)'!AM$14),
IF(AND('PRINTABLE (per grading)'!H$16="EXAM", 'PRINTABLE (per grading)'!B$13="Final"), IF(ISERROR(SUMIF('Exam (LECTURE ONLY)'!Z$20:AI$20, "CLO9", 'Exam (LECTURE ONLY)'!Z297:AI297) / 'Exam (LECTURE ONLY)'!AN$14), "", SUMIF('Exam (LECTURE ONLY)'!Z$20:AI$20, "CLO9", 'Exam (LECTURE ONLY)'!Z297:AI297) / 'Exam (LECTURE ONLY)'!AN$14),
IF(AND('PRINTABLE (per grading)'!H$16="OUTPUT", 'PRINTABLE (per grading)'!B$13="Prelim"), IF(ISERROR(SUMIF(OUTPUT!C$20:M$20, "CLO9", OUTPUT!C297:M297) / OUTPUT!AL$14), "", SUMIF(OUTPUT!C$20:M$20, "CLO9", OUTPUT!C297:M297) / OUTPUT!AL$14),
IF(AND('PRINTABLE (per grading)'!H$16="OUTPUT", 'PRINTABLE (per grading)'!B$13="Midterm"), IF(ISERROR(SUMIF(OUTPUT!O$20:Y$20, "CLO9", OUTPUT!O297:Y297) / OUTPUT!AM$14), "", SUMIF(OUTPUT!O$20:Y$20, "CLO9", OUTPUT!O297:Y297) / OUTPUT!AM$14),
IF(AND('PRINTABLE (per grading)'!H$16="OUTPUT", 'PRINTABLE (per grading)'!B$13="Final"), IF(ISERROR(SUMIF(OUTPUT!AA$20:AI$20, "CLO9", OUTPUT!AA297:AI297) / OUTPUT!AN$14), "", SUMIF(OUTPUT!AA$20:AI$20, "CLO9", OUTPUT!AA297:AI297) / OUTPUT!AN$14),
"")))))),"")</f>
        <v/>
      </c>
      <c r="BD295" s="286" t="str">
        <f aca="false">IF(B295&lt;&gt;"",IF(BC295="","",IF(BC295&lt;0.5,1,IF(AND(BC295&gt;=0.5,BC295&lt;P$10),2,IF(BC295&gt;=P$10,3)))),"")</f>
        <v/>
      </c>
      <c r="BE295" s="287" t="str">
        <f aca="false">IF(B295 &lt;&gt; "",IFERROR(IF(AVERAGE(BA295,BC295)&gt;=P$10,"Y","N"),""),"")</f>
        <v/>
      </c>
      <c r="BF295" s="194" t="str">
        <f aca="false">IF(B295 &lt;&gt; "", IFERROR(IF(C$16 = "PRELIM", SUMIF('Database (LECTURE-RES-PRAC)'!D$14:AG$14, "CLO10", 'Database (LECTURE-RES-PRAC)'!D292:AG292) / 'Grade computation'!F$13, IF(C$16 = "MIDTERM", SUMIF('Database (LECTURE-RES-PRAC)'!AJ$14:BM$14, "CLO10", 'Database (LECTURE-RES-PRAC)'!AJ292:BM292) / 'Grade computation'!G$13, IF(C$16 = "FINAL", SUMIF('Database (LECTURE-RES-PRAC)'!BP$14:CS$14, "CLO10", 'Database (LECTURE-RES-PRAC)'!BP292:CS292) / 'Grade computation'!H$13,""))),""),"")</f>
        <v/>
      </c>
      <c r="BG295" s="286" t="str">
        <f aca="false">IF(B295&lt;&gt;"",IF(BF295="","",IF(BF295&lt;0.5,1,IF(AND(BF295&gt;=0.5,BF295&lt;P$10),2,IF(BF295&gt;=P$10,3)))),"")</f>
        <v/>
      </c>
      <c r="BH295" s="194" t="str">
        <f aca="false">IF(B295 &lt;&gt; "",IF(AND('PRINTABLE (per grading)'!H$16="EXAM", 'PRINTABLE (per grading)'!B$13="Prelim"), IF(ISERROR(SUMIF('Exam (LECTURE ONLY)'!D$20:M$20, "CLO10", 'Exam (LECTURE ONLY)'!D297:M297) / 'Exam (LECTURE ONLY)'!AL$15), "", SUMIF('Exam (LECTURE ONLY)'!D$20:M$20, "CLO10", 'Exam (LECTURE ONLY)'!D297:M297) /'Exam (LECTURE ONLY)'!AL$15),
IF(AND('PRINTABLE (per grading)'!H$16="EXAM", 'PRINTABLE (per grading)'!B$13="Midterm"), IF(ISERROR(SUMIF('Exam (LECTURE ONLY)'!O$20:X$20, "CLO10", 'Exam (LECTURE ONLY)'!O297:X297) / 'Exam (LECTURE ONLY)'!AM$15), "", SUMIF('Exam (LECTURE ONLY)'!O$20:X$20, "CLO10", 'Exam (LECTURE ONLY)'!O297:X297) / 'Exam (LECTURE ONLY)'!AM$15),
IF(AND('PRINTABLE (per grading)'!H$16="EXAM", 'PRINTABLE (per grading)'!B$13="Final"), IF(ISERROR(SUMIF('Exam (LECTURE ONLY)'!Z$20:AI$20, "CLO10", 'Exam (LECTURE ONLY)'!Z297:AI297) / 'Exam (LECTURE ONLY)'!AN$15), "", SUMIF('Exam (LECTURE ONLY)'!Z$20:AI$20, "CLO10", 'Exam (LECTURE ONLY)'!Z297:AI297) / 'Exam (LECTURE ONLY)'!AN$15),
IF(AND('PRINTABLE (per grading)'!H$16="OUTPUT", 'PRINTABLE (per grading)'!B$13="Prelim"), IF(ISERROR(SUMIF(OUTPUT!C$20:M$20, "CLO10", OUTPUT!C297:M297) / OUTPUT!AL$15), "", SUMIF(OUTPUT!C$20:M$20, "CLO10", OUTPUT!C297:M297) / OUTPUT!AL$15),
IF(AND('PRINTABLE (per grading)'!H$16="OUTPUT", 'PRINTABLE (per grading)'!B$13="Midterm"), IF(ISERROR(SUMIF(OUTPUT!O$20:Y$20, "CLO10", OUTPUT!O297:Y297) / OUTPUT!AM$15), "", SUMIF(OUTPUT!O$20:Y$20, "CLO10", OUTPUT!O297:Y297) / OUTPUT!AM$15),
IF(AND('PRINTABLE (per grading)'!H$16="OUTPUT", 'PRINTABLE (per grading)'!B$13="Final"), IF(ISERROR(SUMIF(OUTPUT!AA$20:AI$20, "CLO10", OUTPUT!AA297:AI297) / OUTPUT!AN$15), "", SUMIF(OUTPUT!AA$20:AI$20, "CLO10", OUTPUT!AA297:AI297) / OUTPUT!AN$15),
"")))))),"")</f>
        <v/>
      </c>
      <c r="BI295" s="286" t="str">
        <f aca="false">IF(B295&lt;&gt;"",IF(BH295="","",IF(BH295&lt;0.5,1,IF(AND(BH295&gt;=0.5,BH295&lt;P$10),2,IF(BH295&gt;=P$10,3)))),"")</f>
        <v/>
      </c>
      <c r="BJ295" s="287" t="str">
        <f aca="false">IF(B295 &lt;&gt; "",IFERROR(IF(AVERAGE(BF295,BH295)&gt;=P$10,"Y","N"),""),"")</f>
        <v/>
      </c>
      <c r="BK295" s="8"/>
    </row>
    <row r="296" customFormat="false" ht="19.5" hidden="false" customHeight="true" outlineLevel="0" collapsed="false">
      <c r="A296" s="228" t="str">
        <f aca="false">IF(ISBLANK('Database (LECTURE-RES-PRAC)'!A293),"",'Database (LECTURE-RES-PRAC)'!A293)</f>
        <v/>
      </c>
      <c r="B296" s="229" t="str">
        <f aca="false">IF(ISBLANK('Database (LECTURE-RES-PRAC)'!B293),"",'Database (LECTURE-RES-PRAC)'!B293)</f>
        <v/>
      </c>
      <c r="C296" s="230" t="str">
        <f aca="false">IF(B296&lt;&gt;"",IF(C$16="PRELIM",'Grade computation'!C296, IF(C$16="MIDTERM",'Grade computation'!K296, IF(C$16="FINAL",'Grade computation'!S296,""))),"")</f>
        <v/>
      </c>
      <c r="D296" s="231" t="str">
        <f aca="false">IF(B296&lt;&gt;"",IFERROR(IF(B$11="80-20", (((C296/C$19)*X$6)+X$7)*D$18, IF(B$11="60-40", (((C296/C$19)*Y$6)+Y$7)*D$18, 0)),0),"")</f>
        <v/>
      </c>
      <c r="E296" s="230" t="str">
        <f aca="false">IF(B296&lt;&gt;"", IF(C$16="PRELIM",'Grade computation'!E296, IF(C$16="MIDTERM",'Grade computation'!M296, IF(C$16="FINAL",'Grade computation'!U296,""))),"")</f>
        <v/>
      </c>
      <c r="F296" s="232" t="str">
        <f aca="false">IF(B296&lt;&gt;"",IFERROR(IF(B$11="80-20", (((E296/E$19)*X$6)+X$7)*F$18, IF(B$11="60-40", (((E296/E$19)*Y$6)+Y$7)*F$18, 0)),0),"")</f>
        <v/>
      </c>
      <c r="G296" s="233" t="str">
        <f aca="false">IF(B296&lt;&gt;"",IFERROR((D296+F296),0),"")</f>
        <v/>
      </c>
      <c r="H296" s="234" t="str">
        <f aca="false">IF(B296&lt;&gt;"",IF(C$16="PRELIM", 'Grade computation'!H296, IF(C$16="MIDTERM", 'Grade computation'!P296, IF(C$16="FINAL",'Grade computation'!X296, ""))),"")</f>
        <v/>
      </c>
      <c r="I296" s="233" t="str">
        <f aca="false">IF(B296&lt;&gt;"",IFERROR(IF(B$11="80-20", (((H296/H$19)*X$6)+X$7)*I$19, IF(B$11="60-40", (((H296/H$19)*Y$6)+Y$7)*I$19, 0)),0),"")</f>
        <v/>
      </c>
      <c r="J296" s="237" t="str">
        <f aca="false">IFERROR((G296+I296),"")</f>
        <v/>
      </c>
      <c r="K296" s="183" t="str">
        <f aca="false">IFERROR(IF(J296="","",IF(J296&gt;=75,"PASSED","FAILED")),"")</f>
        <v/>
      </c>
      <c r="L296" s="183"/>
      <c r="M296" s="194" t="str">
        <f aca="false">IF(B296 &lt;&gt; "", IFERROR(IF(C$16 = "PRELIM", SUMIF('Database (LECTURE-RES-PRAC)'!D$14:AG$14, "CLO1", 'Database (LECTURE-RES-PRAC)'!D293:AG293) / 'Grade computation'!F$4, IF(C$16 = "MIDTERM", SUMIF('Database (LECTURE-RES-PRAC)'!AJ$14:BM$14, "CLO1", 'Database (LECTURE-RES-PRAC)'!AJ293:BM293) / 'Grade computation'!G$4, IF(C$16 = "FINAL", SUMIF('Database (LECTURE-RES-PRAC)'!BP$14:CS$14, "CLO1", 'Database (LECTURE-RES-PRAC)'!BP293:CS293) / 'Grade computation'!H$4,""))),""),"")</f>
        <v/>
      </c>
      <c r="N296" s="286" t="str">
        <f aca="false">IF(B296&lt;&gt;"",IF(M296="","",IF(M296&lt;0.5,1,IF(AND(M296&gt;=0.5,M296&lt;P$10),2,IF(M296&gt;=P$10,3)))),"")</f>
        <v/>
      </c>
      <c r="O296" s="194" t="str">
        <f aca="false">IF(B296 &lt;&gt; "",IF(AND('PRINTABLE (per grading)'!H$16="EXAM", 'PRINTABLE (per grading)'!B$13="Prelim"), IF(ISERROR(SUMIF('Exam (LECTURE ONLY)'!D$20:M$20, "CLO1", 'Exam (LECTURE ONLY)'!D298:M298) / 'Exam (LECTURE ONLY)'!AL$6), "", SUMIF('Exam (LECTURE ONLY)'!D$20:M$20, "CLO1", 'Exam (LECTURE ONLY)'!D298:M298) /'Exam (LECTURE ONLY)'!AL$6),
IF(AND('PRINTABLE (per grading)'!H$16="EXAM", 'PRINTABLE (per grading)'!B$13="Midterm"), IF(ISERROR(SUMIF('Exam (LECTURE ONLY)'!O$20:X$20, "CLO1", 'Exam (LECTURE ONLY)'!O298:X298) / 'Exam (LECTURE ONLY)'!AM$6), "", SUMIF('Exam (LECTURE ONLY)'!O$20:X$20, "CLO1", 'Exam (LECTURE ONLY)'!O298:X298) / 'Exam (LECTURE ONLY)'!AM$6),
IF(AND('PRINTABLE (per grading)'!H$16="EXAM", 'PRINTABLE (per grading)'!B$13="Final"), IF(ISERROR(SUMIF('Exam (LECTURE ONLY)'!Z$20:AI$20, "CLO1", 'Exam (LECTURE ONLY)'!Z298:AI298) / 'Exam (LECTURE ONLY)'!AN$6), "", SUMIF('Exam (LECTURE ONLY)'!Z$20:AI$20, "CLO1", 'Exam (LECTURE ONLY)'!Z298:AI298) / 'Exam (LECTURE ONLY)'!AN$6),
IF(AND('PRINTABLE (per grading)'!H$16="OUTPUT", 'PRINTABLE (per grading)'!B$13="Prelim"), IF(ISERROR(SUMIF(OUTPUT!C$20:M$20, "CLO1", OUTPUT!C298:M298) / OUTPUT!AL$6), "", SUMIF(OUTPUT!C$20:M$20, "CLO1", OUTPUT!C298:M298) / OUTPUT!AL$6),
IF(AND('PRINTABLE (per grading)'!H$16="OUTPUT", 'PRINTABLE (per grading)'!B$13="Midterm"), IF(ISERROR(SUMIF(OUTPUT!O$20:Y$20, "CLO1", OUTPUT!O298:Y298) / OUTPUT!AM$6), "", SUMIF(OUTPUT!O$20:Y$20, "CLO1", OUTPUT!O298:Y298) / OUTPUT!AM$6),
IF(AND('PRINTABLE (per grading)'!H$16="OUTPUT", 'PRINTABLE (per grading)'!B$13="Final"), IF(ISERROR(SUMIF(OUTPUT!AA$20:AI$20, "CLO1", OUTPUT!AA298:AI298) / OUTPUT!AN$6), "", SUMIF(OUTPUT!AA$20:AI$20, "CLO1", OUTPUT!AA298:AI298) / OUTPUT!AN$6),
"")))))),"")</f>
        <v/>
      </c>
      <c r="P296" s="286" t="str">
        <f aca="false">IF(B296&lt;&gt;"",IF(O296="","",IF(O296&lt;0.5,1,IF(AND(O296&gt;=0.5,O296&lt;P$10),2,IF(O296&gt;=P$10,3)))),"")</f>
        <v/>
      </c>
      <c r="Q296" s="287" t="str">
        <f aca="false">IF(B296 &lt;&gt; "",IFERROR(IF(AVERAGE(M296,O296)&gt;=P$10,"Y","N"),""),"")</f>
        <v/>
      </c>
      <c r="R296" s="194" t="str">
        <f aca="false">IF(B296 &lt;&gt; "", IFERROR(IF(C$16 = "PRELIM", SUMIF('Database (LECTURE-RES-PRAC)'!D$14:AG$14, "CLO2", 'Database (LECTURE-RES-PRAC)'!D293:AG293) / 'Grade computation'!F$5, IF(C$16 = "MIDTERM", SUMIF('Database (LECTURE-RES-PRAC)'!AJ$14:BM$14, "CLO2", 'Database (LECTURE-RES-PRAC)'!AJ293:BM293) / 'Grade computation'!G$5, IF(C$16 = "FINAL", SUMIF('Database (LECTURE-RES-PRAC)'!BP$14:CS$14, "CLO2", 'Database (LECTURE-RES-PRAC)'!BP293:CS293) / 'Grade computation'!H$5,""))),""),"")</f>
        <v/>
      </c>
      <c r="S296" s="286" t="str">
        <f aca="false">IF(B296&lt;&gt;"",IF(R296="","",IF(R296&lt;0.5,1,IF(AND(R296&gt;=0.5,R296&lt;P$10),2,IF(R296&gt;=P$10,3)))),"")</f>
        <v/>
      </c>
      <c r="T296" s="194" t="str">
        <f aca="false">IF(B296 &lt;&gt; "",IF(AND('PRINTABLE (per grading)'!H$16="EXAM", 'PRINTABLE (per grading)'!B$13="Prelim"), IF(ISERROR(SUMIF('Exam (LECTURE ONLY)'!D$20:M$20, "CLO2", 'Exam (LECTURE ONLY)'!D298:M298) / 'Exam (LECTURE ONLY)'!AL$7), "", SUMIF('Exam (LECTURE ONLY)'!D$20:M$20, "CLO2", 'Exam (LECTURE ONLY)'!D298:M298) /'Exam (LECTURE ONLY)'!AL$7),
IF(AND('PRINTABLE (per grading)'!H$16="EXAM", 'PRINTABLE (per grading)'!B$13="Midterm"), IF(ISERROR(SUMIF('Exam (LECTURE ONLY)'!O$20:X$20, "CLO2", 'Exam (LECTURE ONLY)'!O298:X298) / 'Exam (LECTURE ONLY)'!AM$7), "", SUMIF('Exam (LECTURE ONLY)'!O$20:X$20, "CLO2", 'Exam (LECTURE ONLY)'!O298:X298) / 'Exam (LECTURE ONLY)'!AM$7),
IF(AND('PRINTABLE (per grading)'!H$16="EXAM", 'PRINTABLE (per grading)'!B$13="Final"), IF(ISERROR(SUMIF('Exam (LECTURE ONLY)'!Z$20:AI$20, "CLO2", 'Exam (LECTURE ONLY)'!Z298:AI298) / 'Exam (LECTURE ONLY)'!AN$7), "", SUMIF('Exam (LECTURE ONLY)'!Z$20:AI$20, "CLO2", 'Exam (LECTURE ONLY)'!Z298:AI298) / 'Exam (LECTURE ONLY)'!AN$7),
IF(AND('PRINTABLE (per grading)'!H$16="OUTPUT", 'PRINTABLE (per grading)'!B$13="Prelim"), IF(ISERROR(SUMIF(OUTPUT!C$20:M$20, "CLO2", OUTPUT!C298:M298) / OUTPUT!AL$7), "", SUMIF(OUTPUT!C$20:M$20, "CLO2", OUTPUT!C298:M298) / OUTPUT!AL$7),
IF(AND('PRINTABLE (per grading)'!H$16="OUTPUT", 'PRINTABLE (per grading)'!B$13="Midterm"), IF(ISERROR(SUMIF(OUTPUT!O$20:Y$20, "CLO2", OUTPUT!O298:Y298) / OUTPUT!AM$7), "", SUMIF(OUTPUT!O$20:Y$20, "CLO2", OUTPUT!O298:Y298) / OUTPUT!AM$7),
IF(AND('PRINTABLE (per grading)'!H$16="OUTPUT", 'PRINTABLE (per grading)'!B$13="Final"), IF(ISERROR(SUMIF(OUTPUT!AA$20:AI$20, "CLO2", OUTPUT!AA298:AI298) / OUTPUT!AN$7), "", SUMIF(OUTPUT!AA$20:AI$20, "CLO2", OUTPUT!AA298:AI298) / OUTPUT!AN$7),
"")))))),"")</f>
        <v/>
      </c>
      <c r="U296" s="286" t="str">
        <f aca="false">IF(B296&lt;&gt;"",IF(T296="","",IF(T296&lt;0.5,1,IF(AND(T296&gt;=0.5,T296&lt;P$10),2,IF(T296&gt;=P$10,3)))),"")</f>
        <v/>
      </c>
      <c r="V296" s="287" t="str">
        <f aca="false">IF(B296 &lt;&gt; "",IFERROR(IF(AVERAGE(R296,T296)&gt;=P$10,"Y","N"),""),"")</f>
        <v/>
      </c>
      <c r="W296" s="194" t="str">
        <f aca="false">IF(B296 &lt;&gt; "", IFERROR(IF(C$16 = "PRELIM", SUMIF('Database (LECTURE-RES-PRAC)'!D$14:AG$14, "CLO3", 'Database (LECTURE-RES-PRAC)'!D293:AG293) / 'Grade computation'!F$6, IF(C$16 = "MIDTERM", SUMIF('Database (LECTURE-RES-PRAC)'!AJ$14:BM$14, "CLO3", 'Database (LECTURE-RES-PRAC)'!AJ293:BM293) / 'Grade computation'!G$6, IF(C$16 = "FINAL", SUMIF('Database (LECTURE-RES-PRAC)'!BP$14:CS$14, "CLO3", 'Database (LECTURE-RES-PRAC)'!BP293:CS293) / 'Grade computation'!H$6,""))),""),"")</f>
        <v/>
      </c>
      <c r="X296" s="286" t="str">
        <f aca="false">IF(B296&lt;&gt;"",IF(W296="","",IF(W296&lt;0.5,1,IF(AND(W296&gt;=0.5,W296&lt;P$10),2,IF(W296&gt;=P$10,3)))),"")</f>
        <v/>
      </c>
      <c r="Y296" s="194" t="str">
        <f aca="false">IF(B296 &lt;&gt; "",IF(AND('PRINTABLE (per grading)'!H$16="EXAM", 'PRINTABLE (per grading)'!B$13="Prelim"), IF(ISERROR(SUMIF('Exam (LECTURE ONLY)'!D$20:M$20, "CLO3", 'Exam (LECTURE ONLY)'!D298:M298) / 'Exam (LECTURE ONLY)'!AL$8), "", SUMIF('Exam (LECTURE ONLY)'!D$20:M$20, "CLO3", 'Exam (LECTURE ONLY)'!D298:M298) /'Exam (LECTURE ONLY)'!AL$8),
IF(AND('PRINTABLE (per grading)'!H$16="EXAM", 'PRINTABLE (per grading)'!B$13="Midterm"), IF(ISERROR(SUMIF('Exam (LECTURE ONLY)'!O$20:X$20, "CLO3", 'Exam (LECTURE ONLY)'!O298:X298) / 'Exam (LECTURE ONLY)'!AM$8), "", SUMIF('Exam (LECTURE ONLY)'!O$20:X$20, "CLO3", 'Exam (LECTURE ONLY)'!O298:X298) / 'Exam (LECTURE ONLY)'!AM$8),
IF(AND('PRINTABLE (per grading)'!H$16="EXAM", 'PRINTABLE (per grading)'!B$13="Final"), IF(ISERROR(SUMIF('Exam (LECTURE ONLY)'!Z$20:AI$20, "CLO3", 'Exam (LECTURE ONLY)'!Z298:AI298) / 'Exam (LECTURE ONLY)'!AN$8), "", SUMIF('Exam (LECTURE ONLY)'!Z$20:AI$20, "CLO3", 'Exam (LECTURE ONLY)'!Z298:AI298) / 'Exam (LECTURE ONLY)'!AN$8),
IF(AND('PRINTABLE (per grading)'!H$16="OUTPUT", 'PRINTABLE (per grading)'!B$13="Prelim"), IF(ISERROR(SUMIF(OUTPUT!C$20:M$20, "CLO3", OUTPUT!C298:M298) / OUTPUT!AL$8), "", SUMIF(OUTPUT!C$20:M$20, "CLO3", OUTPUT!C298:M298) / OUTPUT!AL$8),
IF(AND('PRINTABLE (per grading)'!H$16="OUTPUT", 'PRINTABLE (per grading)'!B$13="Midterm"), IF(ISERROR(SUMIF(OUTPUT!O$20:Y$20, "CLO3", OUTPUT!O298:Y298) / OUTPUT!AM$8), "", SUMIF(OUTPUT!O$20:Y$20, "CLO3", OUTPUT!O298:Y298) / OUTPUT!AM$8),
IF(AND('PRINTABLE (per grading)'!H$16="OUTPUT", 'PRINTABLE (per grading)'!B$13="Final"), IF(ISERROR(SUMIF(OUTPUT!AA$20:AI$20, "CLO3", OUTPUT!AA298:AI298) / OUTPUT!AN$8), "", SUMIF(OUTPUT!AA$20:AI$20, "CLO3", OUTPUT!AA298:AI298) / OUTPUT!AN$8),
"" )))))),"")</f>
        <v/>
      </c>
      <c r="Z296" s="286" t="str">
        <f aca="false">IF(B296&lt;&gt;"",IF(Y296="","",IF(Y296&lt;0.5,1,IF(AND(Y296&gt;=0.5,Y296&lt;P$10),2,IF(Y296&gt;=P$10,3)))),"")</f>
        <v/>
      </c>
      <c r="AA296" s="287" t="str">
        <f aca="false">IF(B296 &lt;&gt; "",IFERROR(IF(AVERAGE(W296,Y296)&gt;=P$10,"Y","N"),""),"")</f>
        <v/>
      </c>
      <c r="AB296" s="194" t="str">
        <f aca="false">IF(B296 &lt;&gt; "", IFERROR(IF(C$16 = "PRELIM", SUMIF('Database (LECTURE-RES-PRAC)'!D$14:AG$14, "CLO4", 'Database (LECTURE-RES-PRAC)'!D293:AG293) / 'Grade computation'!F$7, IF(C$16 = "MIDTERM", SUMIF('Database (LECTURE-RES-PRAC)'!AJ$14:BM$14, "CLO4", 'Database (LECTURE-RES-PRAC)'!AJ293:BM293) / 'Grade computation'!G$7, IF(C$16 = "FINAL", SUMIF('Database (LECTURE-RES-PRAC)'!BP$14:CS$14, "CLO4", 'Database (LECTURE-RES-PRAC)'!BP293:CS293) / 'Grade computation'!H$7,""))),""),"")</f>
        <v/>
      </c>
      <c r="AC296" s="286" t="str">
        <f aca="false">IF(B296&lt;&gt;"",IF(AB296="","",IF(AB296&lt;0.5,1,IF(AND(AB296&gt;=0.5,AB296&lt;P$10),2,IF(AB296&gt;=P$10,3)))),"")</f>
        <v/>
      </c>
      <c r="AD296" s="194" t="str">
        <f aca="false">IF(B296 &lt;&gt; "",IF(AND('PRINTABLE (per grading)'!H$16="EXAM", 'PRINTABLE (per grading)'!B$13="Prelim"), IF(ISERROR(SUMIF('Exam (LECTURE ONLY)'!D$20:M$20, "CLO4", 'Exam (LECTURE ONLY)'!D298:M298) / 'Exam (LECTURE ONLY)'!AL$9), "", SUMIF('Exam (LECTURE ONLY)'!D$20:M$20, "CLO4", 'Exam (LECTURE ONLY)'!D298:M298) /'Exam (LECTURE ONLY)'!AL$9),
IF(AND('PRINTABLE (per grading)'!H$16="EXAM", 'PRINTABLE (per grading)'!B$13="Midterm"), IF(ISERROR(SUMIF('Exam (LECTURE ONLY)'!O$20:X$20, "CLO4", 'Exam (LECTURE ONLY)'!O298:X298) / 'Exam (LECTURE ONLY)'!AM$9), "", SUMIF('Exam (LECTURE ONLY)'!O$20:X$20, "CLO4", 'Exam (LECTURE ONLY)'!O298:X298) / 'Exam (LECTURE ONLY)'!AM$9),
IF(AND('PRINTABLE (per grading)'!H$16="EXAM", 'PRINTABLE (per grading)'!B$13="Final"), IF(ISERROR(SUMIF('Exam (LECTURE ONLY)'!Z$20:AI$20, "CLO4", 'Exam (LECTURE ONLY)'!Z298:AI298) / 'Exam (LECTURE ONLY)'!AN$9), "", SUMIF('Exam (LECTURE ONLY)'!Z$20:AI$20, "CLO4", 'Exam (LECTURE ONLY)'!Z298:AI298) / 'Exam (LECTURE ONLY)'!AN$9),
IF(AND('PRINTABLE (per grading)'!H$16="OUTPUT", 'PRINTABLE (per grading)'!B$13="Prelim"), IF(ISERROR(SUMIF(OUTPUT!C$20:M$20, "CLO4", OUTPUT!C298:M298) / OUTPUT!AL$9), "", SUMIF(OUTPUT!C$20:M$20, "CLO4", OUTPUT!C298:M298) / OUTPUT!AL$9),
IF(AND('PRINTABLE (per grading)'!H$16="OUTPUT", 'PRINTABLE (per grading)'!B$13="Midterm"), IF(ISERROR(SUMIF(OUTPUT!O$20:Y$20, "CLO4", OUTPUT!O298:Y298) / OUTPUT!AM$9), "", SUMIF(OUTPUT!O$20:Y$20, "CLO4", OUTPUT!O298:Y298) / OUTPUT!AM$9),
IF(AND('PRINTABLE (per grading)'!H$16="OUTPUT", 'PRINTABLE (per grading)'!B$13="Final"), IF(ISERROR(SUMIF(OUTPUT!AA$20:AI$20, "CLO4", OUTPUT!AA298:AI298) / OUTPUT!AN$9), "", SUMIF(OUTPUT!AA$20:AI$20, "CLO4", OUTPUT!AA298:AI298) / OUTPUT!AN$9),
"")))))),"")</f>
        <v/>
      </c>
      <c r="AE296" s="286" t="str">
        <f aca="false">IF(B296&lt;&gt;"",IF(AD296="","",IF(AD296&lt;0.5,1,IF(AND(AD296&gt;=0.5,AD296&lt;P$10),2,IF(AD296&gt;=P$10,3)))),"")</f>
        <v/>
      </c>
      <c r="AF296" s="287" t="str">
        <f aca="false">IF(B296 &lt;&gt; "",IFERROR(IF(AVERAGE(AB296,AD296)&gt;=P$10,"Y","N"),""),"")</f>
        <v/>
      </c>
      <c r="AG296" s="194" t="str">
        <f aca="false">IF(B296 &lt;&gt; "", IFERROR(IF(C$16 = "PRELIM", SUMIF('Database (LECTURE-RES-PRAC)'!D$14:AG$14, "CLO5", 'Database (LECTURE-RES-PRAC)'!D293:AG293) / 'Grade computation'!F$8, IF(C$16 = "MIDTERM", SUMIF('Database (LECTURE-RES-PRAC)'!AJ$14:BM$14, "CLO5", 'Database (LECTURE-RES-PRAC)'!AJ293:BM293) / 'Grade computation'!G$8, IF(C$16 = "FINAL", SUMIF('Database (LECTURE-RES-PRAC)'!BP$14:CS$14, "CLO5", 'Database (LECTURE-RES-PRAC)'!BP293:CS293) / 'Grade computation'!H$8,""))),""),"")</f>
        <v/>
      </c>
      <c r="AH296" s="286" t="str">
        <f aca="false">IF(B296&lt;&gt;"",IF(AG296="","",IF(AG296&lt;0.5,1,IF(AND(AG296&gt;=0.5,AG296&lt;P$10),2,IF(AG296&gt;=P$10,3)))),"")</f>
        <v/>
      </c>
      <c r="AI296" s="194" t="str">
        <f aca="false">IF(B296 &lt;&gt; "",IF(AND('PRINTABLE (per grading)'!H$16="EXAM", 'PRINTABLE (per grading)'!B$13="Prelim"), IF(ISERROR(SUMIF('Exam (LECTURE ONLY)'!D$20:M$20, "CLO5", 'Exam (LECTURE ONLY)'!D298:M298) / 'Exam (LECTURE ONLY)'!AL$10), "", SUMIF('Exam (LECTURE ONLY)'!D$20:M$20, "CLO5", 'Exam (LECTURE ONLY)'!D298:M298) /'Exam (LECTURE ONLY)'!AL$10),
IF(AND('PRINTABLE (per grading)'!H$16="EXAM", 'PRINTABLE (per grading)'!B$13="Midterm"), IF(ISERROR(SUMIF('Exam (LECTURE ONLY)'!O$20:X$20, "CLO5", 'Exam (LECTURE ONLY)'!O298:X298) / 'Exam (LECTURE ONLY)'!AM$10), "", SUMIF('Exam (LECTURE ONLY)'!O$20:X$20, "CLO5", 'Exam (LECTURE ONLY)'!O298:X298) / 'Exam (LECTURE ONLY)'!AM$10),
IF(AND('PRINTABLE (per grading)'!H$16="EXAM", 'PRINTABLE (per grading)'!B$13="Final"), IF(ISERROR(SUMIF('Exam (LECTURE ONLY)'!Z$20:AI$20, "CLO5", 'Exam (LECTURE ONLY)'!Z298:AI298) / 'Exam (LECTURE ONLY)'!AN$10), "", SUMIF('Exam (LECTURE ONLY)'!Z$20:AI$20, "CLO5", 'Exam (LECTURE ONLY)'!Z298:AI298) / 'Exam (LECTURE ONLY)'!AN$10),
IF(AND('PRINTABLE (per grading)'!H$16="OUTPUT", 'PRINTABLE (per grading)'!B$13="Prelim"), IF(ISERROR(SUMIF(OUTPUT!C$20:M$20, "CLO5", OUTPUT!C298:M298) / OUTPUT!AL$10), "", SUMIF(OUTPUT!C$20:M$20, "CLO5", OUTPUT!C298:M298) / OUTPUT!AL$10),
IF(AND('PRINTABLE (per grading)'!H$16="OUTPUT", 'PRINTABLE (per grading)'!B$13="Midterm"), IF(ISERROR(SUMIF(OUTPUT!O$20:Y$20, "CLO5", OUTPUT!O298:Y298) / OUTPUT!AM$10), "", SUMIF(OUTPUT!O$20:Y$20, "CLO5", OUTPUT!O298:Y298) / OUTPUT!AM$10),
IF(AND('PRINTABLE (per grading)'!H$16="OUTPUT", 'PRINTABLE (per grading)'!B$13="Final"), IF(ISERROR(SUMIF(OUTPUT!AA$20:AI$20, "CLO5", OUTPUT!AA298:AI298) / OUTPUT!AN$10), "", SUMIF(OUTPUT!AA$20:AI$20, "CLO5", OUTPUT!AA298:AI298) / OUTPUT!AN$10),
"")))))),"")</f>
        <v/>
      </c>
      <c r="AJ296" s="286" t="str">
        <f aca="false">IF(B296&lt;&gt;"",IF(AI296="","",IF(AI296&lt;0.5,1,IF(AND(AI296&gt;=0.5,AI296&lt;P$10),2,IF(AI296&gt;=P$10,3)))),"")</f>
        <v/>
      </c>
      <c r="AK296" s="287" t="str">
        <f aca="false">IF(B296 &lt;&gt; "",IFERROR(IF(AVERAGE(AG296,AI296)&gt;=P$10,"Y","N"),""),"")</f>
        <v/>
      </c>
      <c r="AL296" s="194" t="str">
        <f aca="false">IF(B296 &lt;&gt; "", IFERROR(IF(C$16 = "PRELIM", SUMIF('Database (LECTURE-RES-PRAC)'!D$14:AG$14, "CLO6", 'Database (LECTURE-RES-PRAC)'!D293:AG293) / 'Grade computation'!F$9, IF(C$16 = "MIDTERM", SUMIF('Database (LECTURE-RES-PRAC)'!AJ$14:BM$14, "CLO6", 'Database (LECTURE-RES-PRAC)'!AJ293:BM293) / 'Grade computation'!G$9, IF(C$16 = "FINAL", SUMIF('Database (LECTURE-RES-PRAC)'!BP$14:CS$14, "CLO6", 'Database (LECTURE-RES-PRAC)'!BP293:CS293) / 'Grade computation'!H$9,""))),""),"")</f>
        <v/>
      </c>
      <c r="AM296" s="286" t="str">
        <f aca="false">IF(B296&lt;&gt;"",IF(AL296="","",IF(AL296&lt;0.5,1,IF(AND(AL296&gt;=0.5,AL296&lt;P$10),2,IF(AL296&gt;=P$10,3)))),"")</f>
        <v/>
      </c>
      <c r="AN296" s="194" t="str">
        <f aca="false">IF(B296 &lt;&gt; "",IF(AND('PRINTABLE (per grading)'!H$16="EXAM", 'PRINTABLE (per grading)'!B$13="Prelim"), IF(ISERROR(SUMIF('Exam (LECTURE ONLY)'!D$20:M$20, "CLO6", 'Exam (LECTURE ONLY)'!D298:M298) / 'Exam (LECTURE ONLY)'!AL$11), "", SUMIF('Exam (LECTURE ONLY)'!D$20:M$20, "CLO6", 'Exam (LECTURE ONLY)'!D298:M298) /'Exam (LECTURE ONLY)'!AL$11),
IF(AND('PRINTABLE (per grading)'!H$16="EXAM", 'PRINTABLE (per grading)'!B$13="Midterm"), IF(ISERROR(SUMIF('Exam (LECTURE ONLY)'!O$20:X$20, "CLO6", 'Exam (LECTURE ONLY)'!O298:X298) / 'Exam (LECTURE ONLY)'!AM$11), "", SUMIF('Exam (LECTURE ONLY)'!O$20:X$20, "CLO6", 'Exam (LECTURE ONLY)'!O298:X298) / 'Exam (LECTURE ONLY)'!AM$11),
IF(AND('PRINTABLE (per grading)'!H$16="EXAM", 'PRINTABLE (per grading)'!B$13="Final"), IF(ISERROR(SUMIF('Exam (LECTURE ONLY)'!Z$20:AI$20, "CLO6", 'Exam (LECTURE ONLY)'!Z298:AI298) / 'Exam (LECTURE ONLY)'!AN$11), "", SUMIF('Exam (LECTURE ONLY)'!Z$20:AI$20, "CLO6", 'Exam (LECTURE ONLY)'!Z298:AI298) / 'Exam (LECTURE ONLY)'!AN$11),
IF(AND('PRINTABLE (per grading)'!H$16="OUTPUT", 'PRINTABLE (per grading)'!B$13="Prelim"), IF(ISERROR(SUMIF(OUTPUT!C$20:M$20, "CLO6", OUTPUT!C298:M298) / OUTPUT!AL$11), "", SUMIF(OUTPUT!C$20:M$20, "CLO6", OUTPUT!C298:M298) / OUTPUT!AL$11),
IF(AND('PRINTABLE (per grading)'!H$16="OUTPUT", 'PRINTABLE (per grading)'!B$13="Midterm"), IF(ISERROR(SUMIF(OUTPUT!O$20:Y$20, "CLO6", OUTPUT!O298:Y298) / OUTPUT!AM$11), "", SUMIF(OUTPUT!O$20:Y$20, "CLO6", OUTPUT!O298:Y298) / OUTPUT!AM$11),
IF(AND('PRINTABLE (per grading)'!H$16="OUTPUT", 'PRINTABLE (per grading)'!B$13="Final"), IF(ISERROR(SUMIF(OUTPUT!AA$20:AI$20, "CLO6", OUTPUT!AA298:AI298) / OUTPUT!AN$11), "", SUMIF(OUTPUT!AA$20:AI$20, "CLO6", OUTPUT!AA298:AI298) / OUTPUT!AN$11),
"")))))),"")</f>
        <v/>
      </c>
      <c r="AO296" s="286" t="str">
        <f aca="false">IF(B296&lt;&gt;"",IF(AN296="","",IF(AN296&lt;0.5,1,IF(AND(AN296&gt;=0.5,AN296&lt;P$10),2,IF(AN296&gt;=P$10,3)))),"")</f>
        <v/>
      </c>
      <c r="AP296" s="287" t="str">
        <f aca="false">IF(B296 &lt;&gt; "",IFERROR(IF(AVERAGE(AL296,AN296)&gt;=P$10,"Y","N"),""),"")</f>
        <v/>
      </c>
      <c r="AQ296" s="194" t="str">
        <f aca="false">IF(B296 &lt;&gt; "", IFERROR(IF(C$16 = "PRELIM", SUMIF('Database (LECTURE-RES-PRAC)'!D$14:AG$14, "CLO7", 'Database (LECTURE-RES-PRAC)'!D293:AG293) / 'Grade computation'!F$10, IF(C$16 = "MIDTERM", SUMIF('Database (LECTURE-RES-PRAC)'!AJ$14:BM$14, "CLO7", 'Database (LECTURE-RES-PRAC)'!AJ293:BM293) / 'Grade computation'!G$10, IF(C$16 = "FINAL", SUMIF('Database (LECTURE-RES-PRAC)'!BP$14:CS$14, "CLO7", 'Database (LECTURE-RES-PRAC)'!BP293:CS293) / 'Grade computation'!H$10,""))),""),"")</f>
        <v/>
      </c>
      <c r="AR296" s="286" t="str">
        <f aca="false">IF(B296&lt;&gt;"",IF(AQ296="","",IF(AQ296&lt;0.5,1,IF(AND(AQ296&gt;=0.5,AQ296&lt;P$10),2,IF(AQ296&gt;=P$10,3)))),"")</f>
        <v/>
      </c>
      <c r="AS296" s="194" t="str">
        <f aca="false">IF(B296 &lt;&gt; "",IF(AND('PRINTABLE (per grading)'!H$16="EXAM", 'PRINTABLE (per grading)'!B$13="Prelim"), IF(ISERROR(SUMIF('Exam (LECTURE ONLY)'!D$20:M$20, "CLO7", 'Exam (LECTURE ONLY)'!D298:M298) / 'Exam (LECTURE ONLY)'!AL$12), "", SUMIF('Exam (LECTURE ONLY)'!D$20:M$20, "CLO7", 'Exam (LECTURE ONLY)'!D298:M298) /'Exam (LECTURE ONLY)'!AL$12),
IF(AND('PRINTABLE (per grading)'!H$16="EXAM", 'PRINTABLE (per grading)'!B$13="Midterm"), IF(ISERROR(SUMIF('Exam (LECTURE ONLY)'!O$20:X$20, "CLO7", 'Exam (LECTURE ONLY)'!O298:X298) / 'Exam (LECTURE ONLY)'!AM$12), "", SUMIF('Exam (LECTURE ONLY)'!O$20:X$20, "CLO7", 'Exam (LECTURE ONLY)'!O298:X298) / 'Exam (LECTURE ONLY)'!AM$12),
IF(AND('PRINTABLE (per grading)'!H$16="EXAM", 'PRINTABLE (per grading)'!B$13="Final"), IF(ISERROR(SUMIF('Exam (LECTURE ONLY)'!Z$20:AI$20, "CLO7", 'Exam (LECTURE ONLY)'!Z298:AI298) / 'Exam (LECTURE ONLY)'!AN$12), "", SUMIF('Exam (LECTURE ONLY)'!Z$20:AI$20, "CLO7", 'Exam (LECTURE ONLY)'!Z298:AI298) / 'Exam (LECTURE ONLY)'!AN$12),
IF(AND('PRINTABLE (per grading)'!H$16="OUTPUT", 'PRINTABLE (per grading)'!B$13="Prelim"), IF(ISERROR(SUMIF(OUTPUT!C$20:M$20, "CLO7", OUTPUT!C298:M298) / OUTPUT!AL$12), "", SUMIF(OUTPUT!C$20:M$20, "CLO7", OUTPUT!C298:M298) / OUTPUT!AL$12),
IF(AND('PRINTABLE (per grading)'!H$16="OUTPUT", 'PRINTABLE (per grading)'!B$13="Midterm"), IF(ISERROR(SUMIF(OUTPUT!O$20:Y$20, "CLO7", OUTPUT!O298:Y298) / OUTPUT!AM$12), "", SUMIF(OUTPUT!O$20:Y$20, "CLO7", OUTPUT!O298:Y298) / OUTPUT!AM$12),
IF(AND('PRINTABLE (per grading)'!H$16="OUTPUT", 'PRINTABLE (per grading)'!B$13="Final"), IF(ISERROR(SUMIF(OUTPUT!AA$20:AI$20, "CLO7", OUTPUT!AA298:AI298) / OUTPUT!AN$12), "", SUMIF(OUTPUT!AA$20:AI$20, "CLO7", OUTPUT!AA298:AI298) / OUTPUT!AN$12),
"")))))),"")</f>
        <v/>
      </c>
      <c r="AT296" s="286" t="str">
        <f aca="false">IF(B296&lt;&gt;"",IF(AS296="","",IF(AS296&lt;0.5,1,IF(AND(AS296&gt;=0.5,AS296&lt;P$10),2,IF(AS296&gt;=P$10,3)))),"")</f>
        <v/>
      </c>
      <c r="AU296" s="287" t="str">
        <f aca="false">IF(B296 &lt;&gt; "",IFERROR(IF(AVERAGE(AQ296,AS296)&gt;=P$10,"Y","N"),""),"")</f>
        <v/>
      </c>
      <c r="AV296" s="194" t="str">
        <f aca="false">IF(B296 &lt;&gt; "", IFERROR(IF(C$16 = "PRELIM", SUMIF('Database (LECTURE-RES-PRAC)'!D$14:AG$14, "CLO8", 'Database (LECTURE-RES-PRAC)'!D293:AG293) / 'Grade computation'!F$11, IF(C$16 = "MIDTERM", SUMIF('Database (LECTURE-RES-PRAC)'!AJ$14:BM$14, "CLO8", 'Database (LECTURE-RES-PRAC)'!AJ293:BM293) / 'Grade computation'!G$11, IF(C$16 = "FINAL", SUMIF('Database (LECTURE-RES-PRAC)'!BP$14:CS$14, "CLO8", 'Database (LECTURE-RES-PRAC)'!BP293:CS293) / 'Grade computation'!H$11,""))),""),"")</f>
        <v/>
      </c>
      <c r="AW296" s="286" t="str">
        <f aca="false">IF(B296&lt;&gt;"",IF(AV296="","",IF(AV296&lt;0.5,1,IF(AND(AV296&gt;=0.5,AV296&lt;P$10),2,IF(AV296&gt;=P$10,3)))),"")</f>
        <v/>
      </c>
      <c r="AX296" s="194" t="str">
        <f aca="false">IF(B296 &lt;&gt; "",IF(AND('PRINTABLE (per grading)'!H$16="EXAM", 'PRINTABLE (per grading)'!B$13="Prelim"), IF(ISERROR(SUMIF('Exam (LECTURE ONLY)'!D$20:M$20, "CLO8", 'Exam (LECTURE ONLY)'!D298:M298) / 'Exam (LECTURE ONLY)'!AL$13), "", SUMIF('Exam (LECTURE ONLY)'!D$20:M$20, "CLO8", 'Exam (LECTURE ONLY)'!D298:M298) /'Exam (LECTURE ONLY)'!AL$13),
IF(AND('PRINTABLE (per grading)'!H$16="EXAM", 'PRINTABLE (per grading)'!B$13="Midterm"), IF(ISERROR(SUMIF('Exam (LECTURE ONLY)'!O$20:X$20, "CLO8", 'Exam (LECTURE ONLY)'!O298:X298) / 'Exam (LECTURE ONLY)'!AM$13), "", SUMIF('Exam (LECTURE ONLY)'!O$20:X$20, "CLO8", 'Exam (LECTURE ONLY)'!O298:X298) / 'Exam (LECTURE ONLY)'!AM$13),
IF(AND('PRINTABLE (per grading)'!H$16="EXAM", 'PRINTABLE (per grading)'!B$13="Final"), IF(ISERROR(SUMIF('Exam (LECTURE ONLY)'!Z$20:AI$20, "CLO8", 'Exam (LECTURE ONLY)'!Z298:AI298) / 'Exam (LECTURE ONLY)'!AN$13), "", SUMIF('Exam (LECTURE ONLY)'!Z$20:AI$20, "CLO8", 'Exam (LECTURE ONLY)'!Z298:AI298) / 'Exam (LECTURE ONLY)'!AN$13),
IF(AND('PRINTABLE (per grading)'!H$16="OUTPUT", 'PRINTABLE (per grading)'!B$13="Prelim"), IF(ISERROR(SUMIF(OUTPUT!C$20:M$20, "CLO8", OUTPUT!C298:M298) / OUTPUT!AL$13), "", SUMIF(OUTPUT!C$20:M$20, "CLO8", OUTPUT!C298:M298) / OUTPUT!AL$13),
IF(AND('PRINTABLE (per grading)'!H$16="OUTPUT", 'PRINTABLE (per grading)'!B$13="Midterm"), IF(ISERROR(SUMIF(OUTPUT!O$20:Y$20, "CLO8", OUTPUT!O298:Y298) / OUTPUT!AM$13), "", SUMIF(OUTPUT!O$20:Y$20, "CLO8", OUTPUT!O298:Y298) / OUTPUT!AM$13),
IF(AND('PRINTABLE (per grading)'!H$16="OUTPUT", 'PRINTABLE (per grading)'!B$13="Final"), IF(ISERROR(SUMIF(OUTPUT!AA$20:AI$20, "CLO8", OUTPUT!AA298:AI298) / OUTPUT!AN$13), "", SUMIF(OUTPUT!AA$20:AI$20, "CLO8", OUTPUT!AA298:AI298) / OUTPUT!AN$13),
"")))))),"")</f>
        <v/>
      </c>
      <c r="AY296" s="286" t="str">
        <f aca="false">IF(B296&lt;&gt;"",IF(AX296="","",IF(AX296&lt;0.5,1,IF(AND(AX296&gt;=0.5,AX296&lt;P$10),2,IF(AX296&gt;=P$10,3)))),"")</f>
        <v/>
      </c>
      <c r="AZ296" s="287" t="str">
        <f aca="false">IF(B296 &lt;&gt; "",IFERROR(IF(AVERAGE(AV296,AX296)&gt;=P$10,"Y","N"),""),"")</f>
        <v/>
      </c>
      <c r="BA296" s="194" t="str">
        <f aca="false">IF(B296 &lt;&gt; "", IFERROR(IF(C$16 = "PRELIM", SUMIF('Database (LECTURE-RES-PRAC)'!D$14:AG$14, "CLO9", 'Database (LECTURE-RES-PRAC)'!D293:AG293) / 'Grade computation'!F$12, IF(C$16 = "MIDTERM", SUMIF('Database (LECTURE-RES-PRAC)'!AJ$14:BM$14, "CLO9", 'Database (LECTURE-RES-PRAC)'!AJ293:BM293) / 'Grade computation'!G$12, IF(C$16 = "FINAL", SUMIF('Database (LECTURE-RES-PRAC)'!BP$14:CS$14, "CLO9", 'Database (LECTURE-RES-PRAC)'!BP293:CS293) / 'Grade computation'!H$12,""))),""),"")</f>
        <v/>
      </c>
      <c r="BB296" s="286" t="str">
        <f aca="false">IF(B296&lt;&gt;"",IF(BA296="","",IF(BA296&lt;0.5,1,IF(AND(BA296&gt;=0.5,BA296&lt;P$10),2,IF(BA296&gt;=P$10,3)))),"")</f>
        <v/>
      </c>
      <c r="BC296" s="194" t="str">
        <f aca="false">IF(B296 &lt;&gt; "",IF(AND('PRINTABLE (per grading)'!H$16="EXAM", 'PRINTABLE (per grading)'!B$13="Prelim"), IF(ISERROR(SUMIF('Exam (LECTURE ONLY)'!D$20:M$20, "CLO9", 'Exam (LECTURE ONLY)'!D298:M298) / 'Exam (LECTURE ONLY)'!AL$14), "", SUMIF('Exam (LECTURE ONLY)'!D$20:M$20, "CLO9", 'Exam (LECTURE ONLY)'!D298:M298) /'Exam (LECTURE ONLY)'!AL$14),
IF(AND('PRINTABLE (per grading)'!H$16="EXAM", 'PRINTABLE (per grading)'!B$13="Midterm"), IF(ISERROR(SUMIF('Exam (LECTURE ONLY)'!O$20:X$20, "CLO9", 'Exam (LECTURE ONLY)'!O298:X298) / 'Exam (LECTURE ONLY)'!AM$14), "", SUMIF('Exam (LECTURE ONLY)'!O$20:X$20, "CLO9", 'Exam (LECTURE ONLY)'!O298:X298) / 'Exam (LECTURE ONLY)'!AM$14),
IF(AND('PRINTABLE (per grading)'!H$16="EXAM", 'PRINTABLE (per grading)'!B$13="Final"), IF(ISERROR(SUMIF('Exam (LECTURE ONLY)'!Z$20:AI$20, "CLO9", 'Exam (LECTURE ONLY)'!Z298:AI298) / 'Exam (LECTURE ONLY)'!AN$14), "", SUMIF('Exam (LECTURE ONLY)'!Z$20:AI$20, "CLO9", 'Exam (LECTURE ONLY)'!Z298:AI298) / 'Exam (LECTURE ONLY)'!AN$14),
IF(AND('PRINTABLE (per grading)'!H$16="OUTPUT", 'PRINTABLE (per grading)'!B$13="Prelim"), IF(ISERROR(SUMIF(OUTPUT!C$20:M$20, "CLO9", OUTPUT!C298:M298) / OUTPUT!AL$14), "", SUMIF(OUTPUT!C$20:M$20, "CLO9", OUTPUT!C298:M298) / OUTPUT!AL$14),
IF(AND('PRINTABLE (per grading)'!H$16="OUTPUT", 'PRINTABLE (per grading)'!B$13="Midterm"), IF(ISERROR(SUMIF(OUTPUT!O$20:Y$20, "CLO9", OUTPUT!O298:Y298) / OUTPUT!AM$14), "", SUMIF(OUTPUT!O$20:Y$20, "CLO9", OUTPUT!O298:Y298) / OUTPUT!AM$14),
IF(AND('PRINTABLE (per grading)'!H$16="OUTPUT", 'PRINTABLE (per grading)'!B$13="Final"), IF(ISERROR(SUMIF(OUTPUT!AA$20:AI$20, "CLO9", OUTPUT!AA298:AI298) / OUTPUT!AN$14), "", SUMIF(OUTPUT!AA$20:AI$20, "CLO9", OUTPUT!AA298:AI298) / OUTPUT!AN$14),
"")))))),"")</f>
        <v/>
      </c>
      <c r="BD296" s="286" t="str">
        <f aca="false">IF(B296&lt;&gt;"",IF(BC296="","",IF(BC296&lt;0.5,1,IF(AND(BC296&gt;=0.5,BC296&lt;P$10),2,IF(BC296&gt;=P$10,3)))),"")</f>
        <v/>
      </c>
      <c r="BE296" s="287" t="str">
        <f aca="false">IF(B296 &lt;&gt; "",IFERROR(IF(AVERAGE(BA296,BC296)&gt;=P$10,"Y","N"),""),"")</f>
        <v/>
      </c>
      <c r="BF296" s="194" t="str">
        <f aca="false">IF(B296 &lt;&gt; "", IFERROR(IF(C$16 = "PRELIM", SUMIF('Database (LECTURE-RES-PRAC)'!D$14:AG$14, "CLO10", 'Database (LECTURE-RES-PRAC)'!D293:AG293) / 'Grade computation'!F$13, IF(C$16 = "MIDTERM", SUMIF('Database (LECTURE-RES-PRAC)'!AJ$14:BM$14, "CLO10", 'Database (LECTURE-RES-PRAC)'!AJ293:BM293) / 'Grade computation'!G$13, IF(C$16 = "FINAL", SUMIF('Database (LECTURE-RES-PRAC)'!BP$14:CS$14, "CLO10", 'Database (LECTURE-RES-PRAC)'!BP293:CS293) / 'Grade computation'!H$13,""))),""),"")</f>
        <v/>
      </c>
      <c r="BG296" s="286" t="str">
        <f aca="false">IF(B296&lt;&gt;"",IF(BF296="","",IF(BF296&lt;0.5,1,IF(AND(BF296&gt;=0.5,BF296&lt;P$10),2,IF(BF296&gt;=P$10,3)))),"")</f>
        <v/>
      </c>
      <c r="BH296" s="194" t="str">
        <f aca="false">IF(B296 &lt;&gt; "",IF(AND('PRINTABLE (per grading)'!H$16="EXAM", 'PRINTABLE (per grading)'!B$13="Prelim"), IF(ISERROR(SUMIF('Exam (LECTURE ONLY)'!D$20:M$20, "CLO10", 'Exam (LECTURE ONLY)'!D298:M298) / 'Exam (LECTURE ONLY)'!AL$15), "", SUMIF('Exam (LECTURE ONLY)'!D$20:M$20, "CLO10", 'Exam (LECTURE ONLY)'!D298:M298) /'Exam (LECTURE ONLY)'!AL$15),
IF(AND('PRINTABLE (per grading)'!H$16="EXAM", 'PRINTABLE (per grading)'!B$13="Midterm"), IF(ISERROR(SUMIF('Exam (LECTURE ONLY)'!O$20:X$20, "CLO10", 'Exam (LECTURE ONLY)'!O298:X298) / 'Exam (LECTURE ONLY)'!AM$15), "", SUMIF('Exam (LECTURE ONLY)'!O$20:X$20, "CLO10", 'Exam (LECTURE ONLY)'!O298:X298) / 'Exam (LECTURE ONLY)'!AM$15),
IF(AND('PRINTABLE (per grading)'!H$16="EXAM", 'PRINTABLE (per grading)'!B$13="Final"), IF(ISERROR(SUMIF('Exam (LECTURE ONLY)'!Z$20:AI$20, "CLO10", 'Exam (LECTURE ONLY)'!Z298:AI298) / 'Exam (LECTURE ONLY)'!AN$15), "", SUMIF('Exam (LECTURE ONLY)'!Z$20:AI$20, "CLO10", 'Exam (LECTURE ONLY)'!Z298:AI298) / 'Exam (LECTURE ONLY)'!AN$15),
IF(AND('PRINTABLE (per grading)'!H$16="OUTPUT", 'PRINTABLE (per grading)'!B$13="Prelim"), IF(ISERROR(SUMIF(OUTPUT!C$20:M$20, "CLO10", OUTPUT!C298:M298) / OUTPUT!AL$15), "", SUMIF(OUTPUT!C$20:M$20, "CLO10", OUTPUT!C298:M298) / OUTPUT!AL$15),
IF(AND('PRINTABLE (per grading)'!H$16="OUTPUT", 'PRINTABLE (per grading)'!B$13="Midterm"), IF(ISERROR(SUMIF(OUTPUT!O$20:Y$20, "CLO10", OUTPUT!O298:Y298) / OUTPUT!AM$15), "", SUMIF(OUTPUT!O$20:Y$20, "CLO10", OUTPUT!O298:Y298) / OUTPUT!AM$15),
IF(AND('PRINTABLE (per grading)'!H$16="OUTPUT", 'PRINTABLE (per grading)'!B$13="Final"), IF(ISERROR(SUMIF(OUTPUT!AA$20:AI$20, "CLO10", OUTPUT!AA298:AI298) / OUTPUT!AN$15), "", SUMIF(OUTPUT!AA$20:AI$20, "CLO10", OUTPUT!AA298:AI298) / OUTPUT!AN$15),
"")))))),"")</f>
        <v/>
      </c>
      <c r="BI296" s="286" t="str">
        <f aca="false">IF(B296&lt;&gt;"",IF(BH296="","",IF(BH296&lt;0.5,1,IF(AND(BH296&gt;=0.5,BH296&lt;P$10),2,IF(BH296&gt;=P$10,3)))),"")</f>
        <v/>
      </c>
      <c r="BJ296" s="287" t="str">
        <f aca="false">IF(B296 &lt;&gt; "",IFERROR(IF(AVERAGE(BF296,BH296)&gt;=P$10,"Y","N"),""),"")</f>
        <v/>
      </c>
      <c r="BK296" s="8"/>
    </row>
    <row r="297" customFormat="false" ht="19.5" hidden="false" customHeight="true" outlineLevel="0" collapsed="false">
      <c r="A297" s="183" t="str">
        <f aca="false">IF(ISBLANK('Database (LECTURE-RES-PRAC)'!A294),"",'Database (LECTURE-RES-PRAC)'!A294)</f>
        <v/>
      </c>
      <c r="B297" s="184" t="str">
        <f aca="false">IF(ISBLANK('Database (LECTURE-RES-PRAC)'!B294),"",'Database (LECTURE-RES-PRAC)'!B294)</f>
        <v/>
      </c>
      <c r="C297" s="230" t="str">
        <f aca="false">IF(B297&lt;&gt;"",IF(C$16="PRELIM",'Grade computation'!C297, IF(C$16="MIDTERM",'Grade computation'!K297, IF(C$16="FINAL",'Grade computation'!S297,""))),"")</f>
        <v/>
      </c>
      <c r="D297" s="231" t="str">
        <f aca="false">IF(B297&lt;&gt;"",IFERROR(IF(B$11="80-20", (((C297/C$19)*X$6)+X$7)*D$18, IF(B$11="60-40", (((C297/C$19)*Y$6)+Y$7)*D$18, 0)),0),"")</f>
        <v/>
      </c>
      <c r="E297" s="230" t="str">
        <f aca="false">IF(B297&lt;&gt;"", IF(C$16="PRELIM",'Grade computation'!E297, IF(C$16="MIDTERM",'Grade computation'!M297, IF(C$16="FINAL",'Grade computation'!U297,""))),"")</f>
        <v/>
      </c>
      <c r="F297" s="232" t="str">
        <f aca="false">IF(B297&lt;&gt;"",IFERROR(IF(B$11="80-20", (((E297/E$19)*X$6)+X$7)*F$18, IF(B$11="60-40", (((E297/E$19)*Y$6)+Y$7)*F$18, 0)),0),"")</f>
        <v/>
      </c>
      <c r="G297" s="233" t="str">
        <f aca="false">IF(B297&lt;&gt;"",IFERROR((D297+F297),0),"")</f>
        <v/>
      </c>
      <c r="H297" s="234" t="str">
        <f aca="false">IF(B297&lt;&gt;"",IF(C$16="PRELIM", 'Grade computation'!H297, IF(C$16="MIDTERM", 'Grade computation'!P297, IF(C$16="FINAL",'Grade computation'!X297, ""))),"")</f>
        <v/>
      </c>
      <c r="I297" s="233" t="str">
        <f aca="false">IF(B297&lt;&gt;"",IFERROR(IF(B$11="80-20", (((H297/H$19)*X$6)+X$7)*I$19, IF(B$11="60-40", (((H297/H$19)*Y$6)+Y$7)*I$19, 0)),0),"")</f>
        <v/>
      </c>
      <c r="J297" s="237" t="str">
        <f aca="false">IFERROR((G297+I297),"")</f>
        <v/>
      </c>
      <c r="K297" s="183" t="str">
        <f aca="false">IFERROR(IF(J297="","",IF(J297&gt;=75,"PASSED","FAILED")),"")</f>
        <v/>
      </c>
      <c r="L297" s="183"/>
      <c r="M297" s="194" t="str">
        <f aca="false">IF(B297 &lt;&gt; "", IFERROR(IF(C$16 = "PRELIM", SUMIF('Database (LECTURE-RES-PRAC)'!D$14:AG$14, "CLO1", 'Database (LECTURE-RES-PRAC)'!D294:AG294) / 'Grade computation'!F$4, IF(C$16 = "MIDTERM", SUMIF('Database (LECTURE-RES-PRAC)'!AJ$14:BM$14, "CLO1", 'Database (LECTURE-RES-PRAC)'!AJ294:BM294) / 'Grade computation'!G$4, IF(C$16 = "FINAL", SUMIF('Database (LECTURE-RES-PRAC)'!BP$14:CS$14, "CLO1", 'Database (LECTURE-RES-PRAC)'!BP294:CS294) / 'Grade computation'!H$4,""))),""),"")</f>
        <v/>
      </c>
      <c r="N297" s="286" t="str">
        <f aca="false">IF(B297&lt;&gt;"",IF(M297="","",IF(M297&lt;0.5,1,IF(AND(M297&gt;=0.5,M297&lt;P$10),2,IF(M297&gt;=P$10,3)))),"")</f>
        <v/>
      </c>
      <c r="O297" s="194" t="str">
        <f aca="false">IF(B297 &lt;&gt; "",IF(AND('PRINTABLE (per grading)'!H$16="EXAM", 'PRINTABLE (per grading)'!B$13="Prelim"), IF(ISERROR(SUMIF('Exam (LECTURE ONLY)'!D$20:M$20, "CLO1", 'Exam (LECTURE ONLY)'!D299:M299) / 'Exam (LECTURE ONLY)'!AL$6), "", SUMIF('Exam (LECTURE ONLY)'!D$20:M$20, "CLO1", 'Exam (LECTURE ONLY)'!D299:M299) /'Exam (LECTURE ONLY)'!AL$6),
IF(AND('PRINTABLE (per grading)'!H$16="EXAM", 'PRINTABLE (per grading)'!B$13="Midterm"), IF(ISERROR(SUMIF('Exam (LECTURE ONLY)'!O$20:X$20, "CLO1", 'Exam (LECTURE ONLY)'!O299:X299) / 'Exam (LECTURE ONLY)'!AM$6), "", SUMIF('Exam (LECTURE ONLY)'!O$20:X$20, "CLO1", 'Exam (LECTURE ONLY)'!O299:X299) / 'Exam (LECTURE ONLY)'!AM$6),
IF(AND('PRINTABLE (per grading)'!H$16="EXAM", 'PRINTABLE (per grading)'!B$13="Final"), IF(ISERROR(SUMIF('Exam (LECTURE ONLY)'!Z$20:AI$20, "CLO1", 'Exam (LECTURE ONLY)'!Z299:AI299) / 'Exam (LECTURE ONLY)'!AN$6), "", SUMIF('Exam (LECTURE ONLY)'!Z$20:AI$20, "CLO1", 'Exam (LECTURE ONLY)'!Z299:AI299) / 'Exam (LECTURE ONLY)'!AN$6),
IF(AND('PRINTABLE (per grading)'!H$16="OUTPUT", 'PRINTABLE (per grading)'!B$13="Prelim"), IF(ISERROR(SUMIF(OUTPUT!C$20:M$20, "CLO1", OUTPUT!C299:M299) / OUTPUT!AL$6), "", SUMIF(OUTPUT!C$20:M$20, "CLO1", OUTPUT!C299:M299) / OUTPUT!AL$6),
IF(AND('PRINTABLE (per grading)'!H$16="OUTPUT", 'PRINTABLE (per grading)'!B$13="Midterm"), IF(ISERROR(SUMIF(OUTPUT!O$20:Y$20, "CLO1", OUTPUT!O299:Y299) / OUTPUT!AM$6), "", SUMIF(OUTPUT!O$20:Y$20, "CLO1", OUTPUT!O299:Y299) / OUTPUT!AM$6),
IF(AND('PRINTABLE (per grading)'!H$16="OUTPUT", 'PRINTABLE (per grading)'!B$13="Final"), IF(ISERROR(SUMIF(OUTPUT!AA$20:AI$20, "CLO1", OUTPUT!AA299:AI299) / OUTPUT!AN$6), "", SUMIF(OUTPUT!AA$20:AI$20, "CLO1", OUTPUT!AA299:AI299) / OUTPUT!AN$6),
"")))))),"")</f>
        <v/>
      </c>
      <c r="P297" s="286" t="str">
        <f aca="false">IF(B297&lt;&gt;"",IF(O297="","",IF(O297&lt;0.5,1,IF(AND(O297&gt;=0.5,O297&lt;P$10),2,IF(O297&gt;=P$10,3)))),"")</f>
        <v/>
      </c>
      <c r="Q297" s="287" t="str">
        <f aca="false">IF(B297 &lt;&gt; "",IFERROR(IF(AVERAGE(M297,O297)&gt;=P$10,"Y","N"),""),"")</f>
        <v/>
      </c>
      <c r="R297" s="194" t="str">
        <f aca="false">IF(B297 &lt;&gt; "", IFERROR(IF(C$16 = "PRELIM", SUMIF('Database (LECTURE-RES-PRAC)'!D$14:AG$14, "CLO2", 'Database (LECTURE-RES-PRAC)'!D294:AG294) / 'Grade computation'!F$5, IF(C$16 = "MIDTERM", SUMIF('Database (LECTURE-RES-PRAC)'!AJ$14:BM$14, "CLO2", 'Database (LECTURE-RES-PRAC)'!AJ294:BM294) / 'Grade computation'!G$5, IF(C$16 = "FINAL", SUMIF('Database (LECTURE-RES-PRAC)'!BP$14:CS$14, "CLO2", 'Database (LECTURE-RES-PRAC)'!BP294:CS294) / 'Grade computation'!H$5,""))),""),"")</f>
        <v/>
      </c>
      <c r="S297" s="286" t="str">
        <f aca="false">IF(B297&lt;&gt;"",IF(R297="","",IF(R297&lt;0.5,1,IF(AND(R297&gt;=0.5,R297&lt;P$10),2,IF(R297&gt;=P$10,3)))),"")</f>
        <v/>
      </c>
      <c r="T297" s="194" t="str">
        <f aca="false">IF(B297 &lt;&gt; "",IF(AND('PRINTABLE (per grading)'!H$16="EXAM", 'PRINTABLE (per grading)'!B$13="Prelim"), IF(ISERROR(SUMIF('Exam (LECTURE ONLY)'!D$20:M$20, "CLO2", 'Exam (LECTURE ONLY)'!D299:M299) / 'Exam (LECTURE ONLY)'!AL$7), "", SUMIF('Exam (LECTURE ONLY)'!D$20:M$20, "CLO2", 'Exam (LECTURE ONLY)'!D299:M299) /'Exam (LECTURE ONLY)'!AL$7),
IF(AND('PRINTABLE (per grading)'!H$16="EXAM", 'PRINTABLE (per grading)'!B$13="Midterm"), IF(ISERROR(SUMIF('Exam (LECTURE ONLY)'!O$20:X$20, "CLO2", 'Exam (LECTURE ONLY)'!O299:X299) / 'Exam (LECTURE ONLY)'!AM$7), "", SUMIF('Exam (LECTURE ONLY)'!O$20:X$20, "CLO2", 'Exam (LECTURE ONLY)'!O299:X299) / 'Exam (LECTURE ONLY)'!AM$7),
IF(AND('PRINTABLE (per grading)'!H$16="EXAM", 'PRINTABLE (per grading)'!B$13="Final"), IF(ISERROR(SUMIF('Exam (LECTURE ONLY)'!Z$20:AI$20, "CLO2", 'Exam (LECTURE ONLY)'!Z299:AI299) / 'Exam (LECTURE ONLY)'!AN$7), "", SUMIF('Exam (LECTURE ONLY)'!Z$20:AI$20, "CLO2", 'Exam (LECTURE ONLY)'!Z299:AI299) / 'Exam (LECTURE ONLY)'!AN$7),
IF(AND('PRINTABLE (per grading)'!H$16="OUTPUT", 'PRINTABLE (per grading)'!B$13="Prelim"), IF(ISERROR(SUMIF(OUTPUT!C$20:M$20, "CLO2", OUTPUT!C299:M299) / OUTPUT!AL$7), "", SUMIF(OUTPUT!C$20:M$20, "CLO2", OUTPUT!C299:M299) / OUTPUT!AL$7),
IF(AND('PRINTABLE (per grading)'!H$16="OUTPUT", 'PRINTABLE (per grading)'!B$13="Midterm"), IF(ISERROR(SUMIF(OUTPUT!O$20:Y$20, "CLO2", OUTPUT!O299:Y299) / OUTPUT!AM$7), "", SUMIF(OUTPUT!O$20:Y$20, "CLO2", OUTPUT!O299:Y299) / OUTPUT!AM$7),
IF(AND('PRINTABLE (per grading)'!H$16="OUTPUT", 'PRINTABLE (per grading)'!B$13="Final"), IF(ISERROR(SUMIF(OUTPUT!AA$20:AI$20, "CLO2", OUTPUT!AA299:AI299) / OUTPUT!AN$7), "", SUMIF(OUTPUT!AA$20:AI$20, "CLO2", OUTPUT!AA299:AI299) / OUTPUT!AN$7),
"")))))),"")</f>
        <v/>
      </c>
      <c r="U297" s="286" t="str">
        <f aca="false">IF(B297&lt;&gt;"",IF(T297="","",IF(T297&lt;0.5,1,IF(AND(T297&gt;=0.5,T297&lt;P$10),2,IF(T297&gt;=P$10,3)))),"")</f>
        <v/>
      </c>
      <c r="V297" s="287" t="str">
        <f aca="false">IF(B297 &lt;&gt; "",IFERROR(IF(AVERAGE(R297,T297)&gt;=P$10,"Y","N"),""),"")</f>
        <v/>
      </c>
      <c r="W297" s="194" t="str">
        <f aca="false">IF(B297 &lt;&gt; "", IFERROR(IF(C$16 = "PRELIM", SUMIF('Database (LECTURE-RES-PRAC)'!D$14:AG$14, "CLO3", 'Database (LECTURE-RES-PRAC)'!D294:AG294) / 'Grade computation'!F$6, IF(C$16 = "MIDTERM", SUMIF('Database (LECTURE-RES-PRAC)'!AJ$14:BM$14, "CLO3", 'Database (LECTURE-RES-PRAC)'!AJ294:BM294) / 'Grade computation'!G$6, IF(C$16 = "FINAL", SUMIF('Database (LECTURE-RES-PRAC)'!BP$14:CS$14, "CLO3", 'Database (LECTURE-RES-PRAC)'!BP294:CS294) / 'Grade computation'!H$6,""))),""),"")</f>
        <v/>
      </c>
      <c r="X297" s="286" t="str">
        <f aca="false">IF(B297&lt;&gt;"",IF(W297="","",IF(W297&lt;0.5,1,IF(AND(W297&gt;=0.5,W297&lt;P$10),2,IF(W297&gt;=P$10,3)))),"")</f>
        <v/>
      </c>
      <c r="Y297" s="194" t="str">
        <f aca="false">IF(B297 &lt;&gt; "",IF(AND('PRINTABLE (per grading)'!H$16="EXAM", 'PRINTABLE (per grading)'!B$13="Prelim"), IF(ISERROR(SUMIF('Exam (LECTURE ONLY)'!D$20:M$20, "CLO3", 'Exam (LECTURE ONLY)'!D299:M299) / 'Exam (LECTURE ONLY)'!AL$8), "", SUMIF('Exam (LECTURE ONLY)'!D$20:M$20, "CLO3", 'Exam (LECTURE ONLY)'!D299:M299) /'Exam (LECTURE ONLY)'!AL$8),
IF(AND('PRINTABLE (per grading)'!H$16="EXAM", 'PRINTABLE (per grading)'!B$13="Midterm"), IF(ISERROR(SUMIF('Exam (LECTURE ONLY)'!O$20:X$20, "CLO3", 'Exam (LECTURE ONLY)'!O299:X299) / 'Exam (LECTURE ONLY)'!AM$8), "", SUMIF('Exam (LECTURE ONLY)'!O$20:X$20, "CLO3", 'Exam (LECTURE ONLY)'!O299:X299) / 'Exam (LECTURE ONLY)'!AM$8),
IF(AND('PRINTABLE (per grading)'!H$16="EXAM", 'PRINTABLE (per grading)'!B$13="Final"), IF(ISERROR(SUMIF('Exam (LECTURE ONLY)'!Z$20:AI$20, "CLO3", 'Exam (LECTURE ONLY)'!Z299:AI299) / 'Exam (LECTURE ONLY)'!AN$8), "", SUMIF('Exam (LECTURE ONLY)'!Z$20:AI$20, "CLO3", 'Exam (LECTURE ONLY)'!Z299:AI299) / 'Exam (LECTURE ONLY)'!AN$8),
IF(AND('PRINTABLE (per grading)'!H$16="OUTPUT", 'PRINTABLE (per grading)'!B$13="Prelim"), IF(ISERROR(SUMIF(OUTPUT!C$20:M$20, "CLO3", OUTPUT!C299:M299) / OUTPUT!AL$8), "", SUMIF(OUTPUT!C$20:M$20, "CLO3", OUTPUT!C299:M299) / OUTPUT!AL$8),
IF(AND('PRINTABLE (per grading)'!H$16="OUTPUT", 'PRINTABLE (per grading)'!B$13="Midterm"), IF(ISERROR(SUMIF(OUTPUT!O$20:Y$20, "CLO3", OUTPUT!O299:Y299) / OUTPUT!AM$8), "", SUMIF(OUTPUT!O$20:Y$20, "CLO3", OUTPUT!O299:Y299) / OUTPUT!AM$8),
IF(AND('PRINTABLE (per grading)'!H$16="OUTPUT", 'PRINTABLE (per grading)'!B$13="Final"), IF(ISERROR(SUMIF(OUTPUT!AA$20:AI$20, "CLO3", OUTPUT!AA299:AI299) / OUTPUT!AN$8), "", SUMIF(OUTPUT!AA$20:AI$20, "CLO3", OUTPUT!AA299:AI299) / OUTPUT!AN$8),
"" )))))),"")</f>
        <v/>
      </c>
      <c r="Z297" s="286" t="str">
        <f aca="false">IF(B297&lt;&gt;"",IF(Y297="","",IF(Y297&lt;0.5,1,IF(AND(Y297&gt;=0.5,Y297&lt;P$10),2,IF(Y297&gt;=P$10,3)))),"")</f>
        <v/>
      </c>
      <c r="AA297" s="287" t="str">
        <f aca="false">IF(B297 &lt;&gt; "",IFERROR(IF(AVERAGE(W297,Y297)&gt;=P$10,"Y","N"),""),"")</f>
        <v/>
      </c>
      <c r="AB297" s="194" t="str">
        <f aca="false">IF(B297 &lt;&gt; "", IFERROR(IF(C$16 = "PRELIM", SUMIF('Database (LECTURE-RES-PRAC)'!D$14:AG$14, "CLO4", 'Database (LECTURE-RES-PRAC)'!D294:AG294) / 'Grade computation'!F$7, IF(C$16 = "MIDTERM", SUMIF('Database (LECTURE-RES-PRAC)'!AJ$14:BM$14, "CLO4", 'Database (LECTURE-RES-PRAC)'!AJ294:BM294) / 'Grade computation'!G$7, IF(C$16 = "FINAL", SUMIF('Database (LECTURE-RES-PRAC)'!BP$14:CS$14, "CLO4", 'Database (LECTURE-RES-PRAC)'!BP294:CS294) / 'Grade computation'!H$7,""))),""),"")</f>
        <v/>
      </c>
      <c r="AC297" s="286" t="str">
        <f aca="false">IF(B297&lt;&gt;"",IF(AB297="","",IF(AB297&lt;0.5,1,IF(AND(AB297&gt;=0.5,AB297&lt;P$10),2,IF(AB297&gt;=P$10,3)))),"")</f>
        <v/>
      </c>
      <c r="AD297" s="194" t="str">
        <f aca="false">IF(B297 &lt;&gt; "",IF(AND('PRINTABLE (per grading)'!H$16="EXAM", 'PRINTABLE (per grading)'!B$13="Prelim"), IF(ISERROR(SUMIF('Exam (LECTURE ONLY)'!D$20:M$20, "CLO4", 'Exam (LECTURE ONLY)'!D299:M299) / 'Exam (LECTURE ONLY)'!AL$9), "", SUMIF('Exam (LECTURE ONLY)'!D$20:M$20, "CLO4", 'Exam (LECTURE ONLY)'!D299:M299) /'Exam (LECTURE ONLY)'!AL$9),
IF(AND('PRINTABLE (per grading)'!H$16="EXAM", 'PRINTABLE (per grading)'!B$13="Midterm"), IF(ISERROR(SUMIF('Exam (LECTURE ONLY)'!O$20:X$20, "CLO4", 'Exam (LECTURE ONLY)'!O299:X299) / 'Exam (LECTURE ONLY)'!AM$9), "", SUMIF('Exam (LECTURE ONLY)'!O$20:X$20, "CLO4", 'Exam (LECTURE ONLY)'!O299:X299) / 'Exam (LECTURE ONLY)'!AM$9),
IF(AND('PRINTABLE (per grading)'!H$16="EXAM", 'PRINTABLE (per grading)'!B$13="Final"), IF(ISERROR(SUMIF('Exam (LECTURE ONLY)'!Z$20:AI$20, "CLO4", 'Exam (LECTURE ONLY)'!Z299:AI299) / 'Exam (LECTURE ONLY)'!AN$9), "", SUMIF('Exam (LECTURE ONLY)'!Z$20:AI$20, "CLO4", 'Exam (LECTURE ONLY)'!Z299:AI299) / 'Exam (LECTURE ONLY)'!AN$9),
IF(AND('PRINTABLE (per grading)'!H$16="OUTPUT", 'PRINTABLE (per grading)'!B$13="Prelim"), IF(ISERROR(SUMIF(OUTPUT!C$20:M$20, "CLO4", OUTPUT!C299:M299) / OUTPUT!AL$9), "", SUMIF(OUTPUT!C$20:M$20, "CLO4", OUTPUT!C299:M299) / OUTPUT!AL$9),
IF(AND('PRINTABLE (per grading)'!H$16="OUTPUT", 'PRINTABLE (per grading)'!B$13="Midterm"), IF(ISERROR(SUMIF(OUTPUT!O$20:Y$20, "CLO4", OUTPUT!O299:Y299) / OUTPUT!AM$9), "", SUMIF(OUTPUT!O$20:Y$20, "CLO4", OUTPUT!O299:Y299) / OUTPUT!AM$9),
IF(AND('PRINTABLE (per grading)'!H$16="OUTPUT", 'PRINTABLE (per grading)'!B$13="Final"), IF(ISERROR(SUMIF(OUTPUT!AA$20:AI$20, "CLO4", OUTPUT!AA299:AI299) / OUTPUT!AN$9), "", SUMIF(OUTPUT!AA$20:AI$20, "CLO4", OUTPUT!AA299:AI299) / OUTPUT!AN$9),
"")))))),"")</f>
        <v/>
      </c>
      <c r="AE297" s="286" t="str">
        <f aca="false">IF(B297&lt;&gt;"",IF(AD297="","",IF(AD297&lt;0.5,1,IF(AND(AD297&gt;=0.5,AD297&lt;P$10),2,IF(AD297&gt;=P$10,3)))),"")</f>
        <v/>
      </c>
      <c r="AF297" s="287" t="str">
        <f aca="false">IF(B297 &lt;&gt; "",IFERROR(IF(AVERAGE(AB297,AD297)&gt;=P$10,"Y","N"),""),"")</f>
        <v/>
      </c>
      <c r="AG297" s="194" t="str">
        <f aca="false">IF(B297 &lt;&gt; "", IFERROR(IF(C$16 = "PRELIM", SUMIF('Database (LECTURE-RES-PRAC)'!D$14:AG$14, "CLO5", 'Database (LECTURE-RES-PRAC)'!D294:AG294) / 'Grade computation'!F$8, IF(C$16 = "MIDTERM", SUMIF('Database (LECTURE-RES-PRAC)'!AJ$14:BM$14, "CLO5", 'Database (LECTURE-RES-PRAC)'!AJ294:BM294) / 'Grade computation'!G$8, IF(C$16 = "FINAL", SUMIF('Database (LECTURE-RES-PRAC)'!BP$14:CS$14, "CLO5", 'Database (LECTURE-RES-PRAC)'!BP294:CS294) / 'Grade computation'!H$8,""))),""),"")</f>
        <v/>
      </c>
      <c r="AH297" s="286" t="str">
        <f aca="false">IF(B297&lt;&gt;"",IF(AG297="","",IF(AG297&lt;0.5,1,IF(AND(AG297&gt;=0.5,AG297&lt;P$10),2,IF(AG297&gt;=P$10,3)))),"")</f>
        <v/>
      </c>
      <c r="AI297" s="194" t="str">
        <f aca="false">IF(B297 &lt;&gt; "",IF(AND('PRINTABLE (per grading)'!H$16="EXAM", 'PRINTABLE (per grading)'!B$13="Prelim"), IF(ISERROR(SUMIF('Exam (LECTURE ONLY)'!D$20:M$20, "CLO5", 'Exam (LECTURE ONLY)'!D299:M299) / 'Exam (LECTURE ONLY)'!AL$10), "", SUMIF('Exam (LECTURE ONLY)'!D$20:M$20, "CLO5", 'Exam (LECTURE ONLY)'!D299:M299) /'Exam (LECTURE ONLY)'!AL$10),
IF(AND('PRINTABLE (per grading)'!H$16="EXAM", 'PRINTABLE (per grading)'!B$13="Midterm"), IF(ISERROR(SUMIF('Exam (LECTURE ONLY)'!O$20:X$20, "CLO5", 'Exam (LECTURE ONLY)'!O299:X299) / 'Exam (LECTURE ONLY)'!AM$10), "", SUMIF('Exam (LECTURE ONLY)'!O$20:X$20, "CLO5", 'Exam (LECTURE ONLY)'!O299:X299) / 'Exam (LECTURE ONLY)'!AM$10),
IF(AND('PRINTABLE (per grading)'!H$16="EXAM", 'PRINTABLE (per grading)'!B$13="Final"), IF(ISERROR(SUMIF('Exam (LECTURE ONLY)'!Z$20:AI$20, "CLO5", 'Exam (LECTURE ONLY)'!Z299:AI299) / 'Exam (LECTURE ONLY)'!AN$10), "", SUMIF('Exam (LECTURE ONLY)'!Z$20:AI$20, "CLO5", 'Exam (LECTURE ONLY)'!Z299:AI299) / 'Exam (LECTURE ONLY)'!AN$10),
IF(AND('PRINTABLE (per grading)'!H$16="OUTPUT", 'PRINTABLE (per grading)'!B$13="Prelim"), IF(ISERROR(SUMIF(OUTPUT!C$20:M$20, "CLO5", OUTPUT!C299:M299) / OUTPUT!AL$10), "", SUMIF(OUTPUT!C$20:M$20, "CLO5", OUTPUT!C299:M299) / OUTPUT!AL$10),
IF(AND('PRINTABLE (per grading)'!H$16="OUTPUT", 'PRINTABLE (per grading)'!B$13="Midterm"), IF(ISERROR(SUMIF(OUTPUT!O$20:Y$20, "CLO5", OUTPUT!O299:Y299) / OUTPUT!AM$10), "", SUMIF(OUTPUT!O$20:Y$20, "CLO5", OUTPUT!O299:Y299) / OUTPUT!AM$10),
IF(AND('PRINTABLE (per grading)'!H$16="OUTPUT", 'PRINTABLE (per grading)'!B$13="Final"), IF(ISERROR(SUMIF(OUTPUT!AA$20:AI$20, "CLO5", OUTPUT!AA299:AI299) / OUTPUT!AN$10), "", SUMIF(OUTPUT!AA$20:AI$20, "CLO5", OUTPUT!AA299:AI299) / OUTPUT!AN$10),
"")))))),"")</f>
        <v/>
      </c>
      <c r="AJ297" s="286" t="str">
        <f aca="false">IF(B297&lt;&gt;"",IF(AI297="","",IF(AI297&lt;0.5,1,IF(AND(AI297&gt;=0.5,AI297&lt;P$10),2,IF(AI297&gt;=P$10,3)))),"")</f>
        <v/>
      </c>
      <c r="AK297" s="287" t="str">
        <f aca="false">IF(B297 &lt;&gt; "",IFERROR(IF(AVERAGE(AG297,AI297)&gt;=P$10,"Y","N"),""),"")</f>
        <v/>
      </c>
      <c r="AL297" s="194" t="str">
        <f aca="false">IF(B297 &lt;&gt; "", IFERROR(IF(C$16 = "PRELIM", SUMIF('Database (LECTURE-RES-PRAC)'!D$14:AG$14, "CLO6", 'Database (LECTURE-RES-PRAC)'!D294:AG294) / 'Grade computation'!F$9, IF(C$16 = "MIDTERM", SUMIF('Database (LECTURE-RES-PRAC)'!AJ$14:BM$14, "CLO6", 'Database (LECTURE-RES-PRAC)'!AJ294:BM294) / 'Grade computation'!G$9, IF(C$16 = "FINAL", SUMIF('Database (LECTURE-RES-PRAC)'!BP$14:CS$14, "CLO6", 'Database (LECTURE-RES-PRAC)'!BP294:CS294) / 'Grade computation'!H$9,""))),""),"")</f>
        <v/>
      </c>
      <c r="AM297" s="286" t="str">
        <f aca="false">IF(B297&lt;&gt;"",IF(AL297="","",IF(AL297&lt;0.5,1,IF(AND(AL297&gt;=0.5,AL297&lt;P$10),2,IF(AL297&gt;=P$10,3)))),"")</f>
        <v/>
      </c>
      <c r="AN297" s="194" t="str">
        <f aca="false">IF(B297 &lt;&gt; "",IF(AND('PRINTABLE (per grading)'!H$16="EXAM", 'PRINTABLE (per grading)'!B$13="Prelim"), IF(ISERROR(SUMIF('Exam (LECTURE ONLY)'!D$20:M$20, "CLO6", 'Exam (LECTURE ONLY)'!D299:M299) / 'Exam (LECTURE ONLY)'!AL$11), "", SUMIF('Exam (LECTURE ONLY)'!D$20:M$20, "CLO6", 'Exam (LECTURE ONLY)'!D299:M299) /'Exam (LECTURE ONLY)'!AL$11),
IF(AND('PRINTABLE (per grading)'!H$16="EXAM", 'PRINTABLE (per grading)'!B$13="Midterm"), IF(ISERROR(SUMIF('Exam (LECTURE ONLY)'!O$20:X$20, "CLO6", 'Exam (LECTURE ONLY)'!O299:X299) / 'Exam (LECTURE ONLY)'!AM$11), "", SUMIF('Exam (LECTURE ONLY)'!O$20:X$20, "CLO6", 'Exam (LECTURE ONLY)'!O299:X299) / 'Exam (LECTURE ONLY)'!AM$11),
IF(AND('PRINTABLE (per grading)'!H$16="EXAM", 'PRINTABLE (per grading)'!B$13="Final"), IF(ISERROR(SUMIF('Exam (LECTURE ONLY)'!Z$20:AI$20, "CLO6", 'Exam (LECTURE ONLY)'!Z299:AI299) / 'Exam (LECTURE ONLY)'!AN$11), "", SUMIF('Exam (LECTURE ONLY)'!Z$20:AI$20, "CLO6", 'Exam (LECTURE ONLY)'!Z299:AI299) / 'Exam (LECTURE ONLY)'!AN$11),
IF(AND('PRINTABLE (per grading)'!H$16="OUTPUT", 'PRINTABLE (per grading)'!B$13="Prelim"), IF(ISERROR(SUMIF(OUTPUT!C$20:M$20, "CLO6", OUTPUT!C299:M299) / OUTPUT!AL$11), "", SUMIF(OUTPUT!C$20:M$20, "CLO6", OUTPUT!C299:M299) / OUTPUT!AL$11),
IF(AND('PRINTABLE (per grading)'!H$16="OUTPUT", 'PRINTABLE (per grading)'!B$13="Midterm"), IF(ISERROR(SUMIF(OUTPUT!O$20:Y$20, "CLO6", OUTPUT!O299:Y299) / OUTPUT!AM$11), "", SUMIF(OUTPUT!O$20:Y$20, "CLO6", OUTPUT!O299:Y299) / OUTPUT!AM$11),
IF(AND('PRINTABLE (per grading)'!H$16="OUTPUT", 'PRINTABLE (per grading)'!B$13="Final"), IF(ISERROR(SUMIF(OUTPUT!AA$20:AI$20, "CLO6", OUTPUT!AA299:AI299) / OUTPUT!AN$11), "", SUMIF(OUTPUT!AA$20:AI$20, "CLO6", OUTPUT!AA299:AI299) / OUTPUT!AN$11),
"")))))),"")</f>
        <v/>
      </c>
      <c r="AO297" s="286" t="str">
        <f aca="false">IF(B297&lt;&gt;"",IF(AN297="","",IF(AN297&lt;0.5,1,IF(AND(AN297&gt;=0.5,AN297&lt;P$10),2,IF(AN297&gt;=P$10,3)))),"")</f>
        <v/>
      </c>
      <c r="AP297" s="287" t="str">
        <f aca="false">IF(B297 &lt;&gt; "",IFERROR(IF(AVERAGE(AL297,AN297)&gt;=P$10,"Y","N"),""),"")</f>
        <v/>
      </c>
      <c r="AQ297" s="194" t="str">
        <f aca="false">IF(B297 &lt;&gt; "", IFERROR(IF(C$16 = "PRELIM", SUMIF('Database (LECTURE-RES-PRAC)'!D$14:AG$14, "CLO7", 'Database (LECTURE-RES-PRAC)'!D294:AG294) / 'Grade computation'!F$10, IF(C$16 = "MIDTERM", SUMIF('Database (LECTURE-RES-PRAC)'!AJ$14:BM$14, "CLO7", 'Database (LECTURE-RES-PRAC)'!AJ294:BM294) / 'Grade computation'!G$10, IF(C$16 = "FINAL", SUMIF('Database (LECTURE-RES-PRAC)'!BP$14:CS$14, "CLO7", 'Database (LECTURE-RES-PRAC)'!BP294:CS294) / 'Grade computation'!H$10,""))),""),"")</f>
        <v/>
      </c>
      <c r="AR297" s="286" t="str">
        <f aca="false">IF(B297&lt;&gt;"",IF(AQ297="","",IF(AQ297&lt;0.5,1,IF(AND(AQ297&gt;=0.5,AQ297&lt;P$10),2,IF(AQ297&gt;=P$10,3)))),"")</f>
        <v/>
      </c>
      <c r="AS297" s="194" t="str">
        <f aca="false">IF(B297 &lt;&gt; "",IF(AND('PRINTABLE (per grading)'!H$16="EXAM", 'PRINTABLE (per grading)'!B$13="Prelim"), IF(ISERROR(SUMIF('Exam (LECTURE ONLY)'!D$20:M$20, "CLO7", 'Exam (LECTURE ONLY)'!D299:M299) / 'Exam (LECTURE ONLY)'!AL$12), "", SUMIF('Exam (LECTURE ONLY)'!D$20:M$20, "CLO7", 'Exam (LECTURE ONLY)'!D299:M299) /'Exam (LECTURE ONLY)'!AL$12),
IF(AND('PRINTABLE (per grading)'!H$16="EXAM", 'PRINTABLE (per grading)'!B$13="Midterm"), IF(ISERROR(SUMIF('Exam (LECTURE ONLY)'!O$20:X$20, "CLO7", 'Exam (LECTURE ONLY)'!O299:X299) / 'Exam (LECTURE ONLY)'!AM$12), "", SUMIF('Exam (LECTURE ONLY)'!O$20:X$20, "CLO7", 'Exam (LECTURE ONLY)'!O299:X299) / 'Exam (LECTURE ONLY)'!AM$12),
IF(AND('PRINTABLE (per grading)'!H$16="EXAM", 'PRINTABLE (per grading)'!B$13="Final"), IF(ISERROR(SUMIF('Exam (LECTURE ONLY)'!Z$20:AI$20, "CLO7", 'Exam (LECTURE ONLY)'!Z299:AI299) / 'Exam (LECTURE ONLY)'!AN$12), "", SUMIF('Exam (LECTURE ONLY)'!Z$20:AI$20, "CLO7", 'Exam (LECTURE ONLY)'!Z299:AI299) / 'Exam (LECTURE ONLY)'!AN$12),
IF(AND('PRINTABLE (per grading)'!H$16="OUTPUT", 'PRINTABLE (per grading)'!B$13="Prelim"), IF(ISERROR(SUMIF(OUTPUT!C$20:M$20, "CLO7", OUTPUT!C299:M299) / OUTPUT!AL$12), "", SUMIF(OUTPUT!C$20:M$20, "CLO7", OUTPUT!C299:M299) / OUTPUT!AL$12),
IF(AND('PRINTABLE (per grading)'!H$16="OUTPUT", 'PRINTABLE (per grading)'!B$13="Midterm"), IF(ISERROR(SUMIF(OUTPUT!O$20:Y$20, "CLO7", OUTPUT!O299:Y299) / OUTPUT!AM$12), "", SUMIF(OUTPUT!O$20:Y$20, "CLO7", OUTPUT!O299:Y299) / OUTPUT!AM$12),
IF(AND('PRINTABLE (per grading)'!H$16="OUTPUT", 'PRINTABLE (per grading)'!B$13="Final"), IF(ISERROR(SUMIF(OUTPUT!AA$20:AI$20, "CLO7", OUTPUT!AA299:AI299) / OUTPUT!AN$12), "", SUMIF(OUTPUT!AA$20:AI$20, "CLO7", OUTPUT!AA299:AI299) / OUTPUT!AN$12),
"")))))),"")</f>
        <v/>
      </c>
      <c r="AT297" s="286" t="str">
        <f aca="false">IF(B297&lt;&gt;"",IF(AS297="","",IF(AS297&lt;0.5,1,IF(AND(AS297&gt;=0.5,AS297&lt;P$10),2,IF(AS297&gt;=P$10,3)))),"")</f>
        <v/>
      </c>
      <c r="AU297" s="287" t="str">
        <f aca="false">IF(B297 &lt;&gt; "",IFERROR(IF(AVERAGE(AQ297,AS297)&gt;=P$10,"Y","N"),""),"")</f>
        <v/>
      </c>
      <c r="AV297" s="194" t="str">
        <f aca="false">IF(B297 &lt;&gt; "", IFERROR(IF(C$16 = "PRELIM", SUMIF('Database (LECTURE-RES-PRAC)'!D$14:AG$14, "CLO8", 'Database (LECTURE-RES-PRAC)'!D294:AG294) / 'Grade computation'!F$11, IF(C$16 = "MIDTERM", SUMIF('Database (LECTURE-RES-PRAC)'!AJ$14:BM$14, "CLO8", 'Database (LECTURE-RES-PRAC)'!AJ294:BM294) / 'Grade computation'!G$11, IF(C$16 = "FINAL", SUMIF('Database (LECTURE-RES-PRAC)'!BP$14:CS$14, "CLO8", 'Database (LECTURE-RES-PRAC)'!BP294:CS294) / 'Grade computation'!H$11,""))),""),"")</f>
        <v/>
      </c>
      <c r="AW297" s="286" t="str">
        <f aca="false">IF(B297&lt;&gt;"",IF(AV297="","",IF(AV297&lt;0.5,1,IF(AND(AV297&gt;=0.5,AV297&lt;P$10),2,IF(AV297&gt;=P$10,3)))),"")</f>
        <v/>
      </c>
      <c r="AX297" s="194" t="str">
        <f aca="false">IF(B297 &lt;&gt; "",IF(AND('PRINTABLE (per grading)'!H$16="EXAM", 'PRINTABLE (per grading)'!B$13="Prelim"), IF(ISERROR(SUMIF('Exam (LECTURE ONLY)'!D$20:M$20, "CLO8", 'Exam (LECTURE ONLY)'!D299:M299) / 'Exam (LECTURE ONLY)'!AL$13), "", SUMIF('Exam (LECTURE ONLY)'!D$20:M$20, "CLO8", 'Exam (LECTURE ONLY)'!D299:M299) /'Exam (LECTURE ONLY)'!AL$13),
IF(AND('PRINTABLE (per grading)'!H$16="EXAM", 'PRINTABLE (per grading)'!B$13="Midterm"), IF(ISERROR(SUMIF('Exam (LECTURE ONLY)'!O$20:X$20, "CLO8", 'Exam (LECTURE ONLY)'!O299:X299) / 'Exam (LECTURE ONLY)'!AM$13), "", SUMIF('Exam (LECTURE ONLY)'!O$20:X$20, "CLO8", 'Exam (LECTURE ONLY)'!O299:X299) / 'Exam (LECTURE ONLY)'!AM$13),
IF(AND('PRINTABLE (per grading)'!H$16="EXAM", 'PRINTABLE (per grading)'!B$13="Final"), IF(ISERROR(SUMIF('Exam (LECTURE ONLY)'!Z$20:AI$20, "CLO8", 'Exam (LECTURE ONLY)'!Z299:AI299) / 'Exam (LECTURE ONLY)'!AN$13), "", SUMIF('Exam (LECTURE ONLY)'!Z$20:AI$20, "CLO8", 'Exam (LECTURE ONLY)'!Z299:AI299) / 'Exam (LECTURE ONLY)'!AN$13),
IF(AND('PRINTABLE (per grading)'!H$16="OUTPUT", 'PRINTABLE (per grading)'!B$13="Prelim"), IF(ISERROR(SUMIF(OUTPUT!C$20:M$20, "CLO8", OUTPUT!C299:M299) / OUTPUT!AL$13), "", SUMIF(OUTPUT!C$20:M$20, "CLO8", OUTPUT!C299:M299) / OUTPUT!AL$13),
IF(AND('PRINTABLE (per grading)'!H$16="OUTPUT", 'PRINTABLE (per grading)'!B$13="Midterm"), IF(ISERROR(SUMIF(OUTPUT!O$20:Y$20, "CLO8", OUTPUT!O299:Y299) / OUTPUT!AM$13), "", SUMIF(OUTPUT!O$20:Y$20, "CLO8", OUTPUT!O299:Y299) / OUTPUT!AM$13),
IF(AND('PRINTABLE (per grading)'!H$16="OUTPUT", 'PRINTABLE (per grading)'!B$13="Final"), IF(ISERROR(SUMIF(OUTPUT!AA$20:AI$20, "CLO8", OUTPUT!AA299:AI299) / OUTPUT!AN$13), "", SUMIF(OUTPUT!AA$20:AI$20, "CLO8", OUTPUT!AA299:AI299) / OUTPUT!AN$13),
"")))))),"")</f>
        <v/>
      </c>
      <c r="AY297" s="286" t="str">
        <f aca="false">IF(B297&lt;&gt;"",IF(AX297="","",IF(AX297&lt;0.5,1,IF(AND(AX297&gt;=0.5,AX297&lt;P$10),2,IF(AX297&gt;=P$10,3)))),"")</f>
        <v/>
      </c>
      <c r="AZ297" s="287" t="str">
        <f aca="false">IF(B297 &lt;&gt; "",IFERROR(IF(AVERAGE(AV297,AX297)&gt;=P$10,"Y","N"),""),"")</f>
        <v/>
      </c>
      <c r="BA297" s="194" t="str">
        <f aca="false">IF(B297 &lt;&gt; "", IFERROR(IF(C$16 = "PRELIM", SUMIF('Database (LECTURE-RES-PRAC)'!D$14:AG$14, "CLO9", 'Database (LECTURE-RES-PRAC)'!D294:AG294) / 'Grade computation'!F$12, IF(C$16 = "MIDTERM", SUMIF('Database (LECTURE-RES-PRAC)'!AJ$14:BM$14, "CLO9", 'Database (LECTURE-RES-PRAC)'!AJ294:BM294) / 'Grade computation'!G$12, IF(C$16 = "FINAL", SUMIF('Database (LECTURE-RES-PRAC)'!BP$14:CS$14, "CLO9", 'Database (LECTURE-RES-PRAC)'!BP294:CS294) / 'Grade computation'!H$12,""))),""),"")</f>
        <v/>
      </c>
      <c r="BB297" s="286" t="str">
        <f aca="false">IF(B297&lt;&gt;"",IF(BA297="","",IF(BA297&lt;0.5,1,IF(AND(BA297&gt;=0.5,BA297&lt;P$10),2,IF(BA297&gt;=P$10,3)))),"")</f>
        <v/>
      </c>
      <c r="BC297" s="194" t="str">
        <f aca="false">IF(B297 &lt;&gt; "",IF(AND('PRINTABLE (per grading)'!H$16="EXAM", 'PRINTABLE (per grading)'!B$13="Prelim"), IF(ISERROR(SUMIF('Exam (LECTURE ONLY)'!D$20:M$20, "CLO9", 'Exam (LECTURE ONLY)'!D299:M299) / 'Exam (LECTURE ONLY)'!AL$14), "", SUMIF('Exam (LECTURE ONLY)'!D$20:M$20, "CLO9", 'Exam (LECTURE ONLY)'!D299:M299) /'Exam (LECTURE ONLY)'!AL$14),
IF(AND('PRINTABLE (per grading)'!H$16="EXAM", 'PRINTABLE (per grading)'!B$13="Midterm"), IF(ISERROR(SUMIF('Exam (LECTURE ONLY)'!O$20:X$20, "CLO9", 'Exam (LECTURE ONLY)'!O299:X299) / 'Exam (LECTURE ONLY)'!AM$14), "", SUMIF('Exam (LECTURE ONLY)'!O$20:X$20, "CLO9", 'Exam (LECTURE ONLY)'!O299:X299) / 'Exam (LECTURE ONLY)'!AM$14),
IF(AND('PRINTABLE (per grading)'!H$16="EXAM", 'PRINTABLE (per grading)'!B$13="Final"), IF(ISERROR(SUMIF('Exam (LECTURE ONLY)'!Z$20:AI$20, "CLO9", 'Exam (LECTURE ONLY)'!Z299:AI299) / 'Exam (LECTURE ONLY)'!AN$14), "", SUMIF('Exam (LECTURE ONLY)'!Z$20:AI$20, "CLO9", 'Exam (LECTURE ONLY)'!Z299:AI299) / 'Exam (LECTURE ONLY)'!AN$14),
IF(AND('PRINTABLE (per grading)'!H$16="OUTPUT", 'PRINTABLE (per grading)'!B$13="Prelim"), IF(ISERROR(SUMIF(OUTPUT!C$20:M$20, "CLO9", OUTPUT!C299:M299) / OUTPUT!AL$14), "", SUMIF(OUTPUT!C$20:M$20, "CLO9", OUTPUT!C299:M299) / OUTPUT!AL$14),
IF(AND('PRINTABLE (per grading)'!H$16="OUTPUT", 'PRINTABLE (per grading)'!B$13="Midterm"), IF(ISERROR(SUMIF(OUTPUT!O$20:Y$20, "CLO9", OUTPUT!O299:Y299) / OUTPUT!AM$14), "", SUMIF(OUTPUT!O$20:Y$20, "CLO9", OUTPUT!O299:Y299) / OUTPUT!AM$14),
IF(AND('PRINTABLE (per grading)'!H$16="OUTPUT", 'PRINTABLE (per grading)'!B$13="Final"), IF(ISERROR(SUMIF(OUTPUT!AA$20:AI$20, "CLO9", OUTPUT!AA299:AI299) / OUTPUT!AN$14), "", SUMIF(OUTPUT!AA$20:AI$20, "CLO9", OUTPUT!AA299:AI299) / OUTPUT!AN$14),
"")))))),"")</f>
        <v/>
      </c>
      <c r="BD297" s="286" t="str">
        <f aca="false">IF(B297&lt;&gt;"",IF(BC297="","",IF(BC297&lt;0.5,1,IF(AND(BC297&gt;=0.5,BC297&lt;P$10),2,IF(BC297&gt;=P$10,3)))),"")</f>
        <v/>
      </c>
      <c r="BE297" s="287" t="str">
        <f aca="false">IF(B297 &lt;&gt; "",IFERROR(IF(AVERAGE(BA297,BC297)&gt;=P$10,"Y","N"),""),"")</f>
        <v/>
      </c>
      <c r="BF297" s="194" t="str">
        <f aca="false">IF(B297 &lt;&gt; "", IFERROR(IF(C$16 = "PRELIM", SUMIF('Database (LECTURE-RES-PRAC)'!D$14:AG$14, "CLO10", 'Database (LECTURE-RES-PRAC)'!D294:AG294) / 'Grade computation'!F$13, IF(C$16 = "MIDTERM", SUMIF('Database (LECTURE-RES-PRAC)'!AJ$14:BM$14, "CLO10", 'Database (LECTURE-RES-PRAC)'!AJ294:BM294) / 'Grade computation'!G$13, IF(C$16 = "FINAL", SUMIF('Database (LECTURE-RES-PRAC)'!BP$14:CS$14, "CLO10", 'Database (LECTURE-RES-PRAC)'!BP294:CS294) / 'Grade computation'!H$13,""))),""),"")</f>
        <v/>
      </c>
      <c r="BG297" s="286" t="str">
        <f aca="false">IF(B297&lt;&gt;"",IF(BF297="","",IF(BF297&lt;0.5,1,IF(AND(BF297&gt;=0.5,BF297&lt;P$10),2,IF(BF297&gt;=P$10,3)))),"")</f>
        <v/>
      </c>
      <c r="BH297" s="194" t="str">
        <f aca="false">IF(B297 &lt;&gt; "",IF(AND('PRINTABLE (per grading)'!H$16="EXAM", 'PRINTABLE (per grading)'!B$13="Prelim"), IF(ISERROR(SUMIF('Exam (LECTURE ONLY)'!D$20:M$20, "CLO10", 'Exam (LECTURE ONLY)'!D299:M299) / 'Exam (LECTURE ONLY)'!AL$15), "", SUMIF('Exam (LECTURE ONLY)'!D$20:M$20, "CLO10", 'Exam (LECTURE ONLY)'!D299:M299) /'Exam (LECTURE ONLY)'!AL$15),
IF(AND('PRINTABLE (per grading)'!H$16="EXAM", 'PRINTABLE (per grading)'!B$13="Midterm"), IF(ISERROR(SUMIF('Exam (LECTURE ONLY)'!O$20:X$20, "CLO10", 'Exam (LECTURE ONLY)'!O299:X299) / 'Exam (LECTURE ONLY)'!AM$15), "", SUMIF('Exam (LECTURE ONLY)'!O$20:X$20, "CLO10", 'Exam (LECTURE ONLY)'!O299:X299) / 'Exam (LECTURE ONLY)'!AM$15),
IF(AND('PRINTABLE (per grading)'!H$16="EXAM", 'PRINTABLE (per grading)'!B$13="Final"), IF(ISERROR(SUMIF('Exam (LECTURE ONLY)'!Z$20:AI$20, "CLO10", 'Exam (LECTURE ONLY)'!Z299:AI299) / 'Exam (LECTURE ONLY)'!AN$15), "", SUMIF('Exam (LECTURE ONLY)'!Z$20:AI$20, "CLO10", 'Exam (LECTURE ONLY)'!Z299:AI299) / 'Exam (LECTURE ONLY)'!AN$15),
IF(AND('PRINTABLE (per grading)'!H$16="OUTPUT", 'PRINTABLE (per grading)'!B$13="Prelim"), IF(ISERROR(SUMIF(OUTPUT!C$20:M$20, "CLO10", OUTPUT!C299:M299) / OUTPUT!AL$15), "", SUMIF(OUTPUT!C$20:M$20, "CLO10", OUTPUT!C299:M299) / OUTPUT!AL$15),
IF(AND('PRINTABLE (per grading)'!H$16="OUTPUT", 'PRINTABLE (per grading)'!B$13="Midterm"), IF(ISERROR(SUMIF(OUTPUT!O$20:Y$20, "CLO10", OUTPUT!O299:Y299) / OUTPUT!AM$15), "", SUMIF(OUTPUT!O$20:Y$20, "CLO10", OUTPUT!O299:Y299) / OUTPUT!AM$15),
IF(AND('PRINTABLE (per grading)'!H$16="OUTPUT", 'PRINTABLE (per grading)'!B$13="Final"), IF(ISERROR(SUMIF(OUTPUT!AA$20:AI$20, "CLO10", OUTPUT!AA299:AI299) / OUTPUT!AN$15), "", SUMIF(OUTPUT!AA$20:AI$20, "CLO10", OUTPUT!AA299:AI299) / OUTPUT!AN$15),
"")))))),"")</f>
        <v/>
      </c>
      <c r="BI297" s="286" t="str">
        <f aca="false">IF(B297&lt;&gt;"",IF(BH297="","",IF(BH297&lt;0.5,1,IF(AND(BH297&gt;=0.5,BH297&lt;P$10),2,IF(BH297&gt;=P$10,3)))),"")</f>
        <v/>
      </c>
      <c r="BJ297" s="287" t="str">
        <f aca="false">IF(B297 &lt;&gt; "",IFERROR(IF(AVERAGE(BF297,BH297)&gt;=P$10,"Y","N"),""),"")</f>
        <v/>
      </c>
      <c r="BK297" s="8"/>
    </row>
    <row r="298" customFormat="false" ht="19.5" hidden="false" customHeight="true" outlineLevel="0" collapsed="false">
      <c r="A298" s="228" t="str">
        <f aca="false">IF(ISBLANK('Database (LECTURE-RES-PRAC)'!A295),"",'Database (LECTURE-RES-PRAC)'!A295)</f>
        <v/>
      </c>
      <c r="B298" s="229" t="str">
        <f aca="false">IF(ISBLANK('Database (LECTURE-RES-PRAC)'!B295),"",'Database (LECTURE-RES-PRAC)'!B295)</f>
        <v/>
      </c>
      <c r="C298" s="230" t="str">
        <f aca="false">IF(B298&lt;&gt;"",IF(C$16="PRELIM",'Grade computation'!C298, IF(C$16="MIDTERM",'Grade computation'!K298, IF(C$16="FINAL",'Grade computation'!S298,""))),"")</f>
        <v/>
      </c>
      <c r="D298" s="231" t="str">
        <f aca="false">IF(B298&lt;&gt;"",IFERROR(IF(B$11="80-20", (((C298/C$19)*X$6)+X$7)*D$18, IF(B$11="60-40", (((C298/C$19)*Y$6)+Y$7)*D$18, 0)),0),"")</f>
        <v/>
      </c>
      <c r="E298" s="230" t="str">
        <f aca="false">IF(B298&lt;&gt;"", IF(C$16="PRELIM",'Grade computation'!E298, IF(C$16="MIDTERM",'Grade computation'!M298, IF(C$16="FINAL",'Grade computation'!U298,""))),"")</f>
        <v/>
      </c>
      <c r="F298" s="232" t="str">
        <f aca="false">IF(B298&lt;&gt;"",IFERROR(IF(B$11="80-20", (((E298/E$19)*X$6)+X$7)*F$18, IF(B$11="60-40", (((E298/E$19)*Y$6)+Y$7)*F$18, 0)),0),"")</f>
        <v/>
      </c>
      <c r="G298" s="233" t="str">
        <f aca="false">IF(B298&lt;&gt;"",IFERROR((D298+F298),0),"")</f>
        <v/>
      </c>
      <c r="H298" s="234" t="str">
        <f aca="false">IF(B298&lt;&gt;"",IF(C$16="PRELIM", 'Grade computation'!H298, IF(C$16="MIDTERM", 'Grade computation'!P298, IF(C$16="FINAL",'Grade computation'!X298, ""))),"")</f>
        <v/>
      </c>
      <c r="I298" s="233" t="str">
        <f aca="false">IF(B298&lt;&gt;"",IFERROR(IF(B$11="80-20", (((H298/H$19)*X$6)+X$7)*I$19, IF(B$11="60-40", (((H298/H$19)*Y$6)+Y$7)*I$19, 0)),0),"")</f>
        <v/>
      </c>
      <c r="J298" s="237" t="str">
        <f aca="false">IFERROR((G298+I298),"")</f>
        <v/>
      </c>
      <c r="K298" s="183" t="str">
        <f aca="false">IFERROR(IF(J298="","",IF(J298&gt;=75,"PASSED","FAILED")),"")</f>
        <v/>
      </c>
      <c r="L298" s="183"/>
      <c r="M298" s="194" t="str">
        <f aca="false">IF(B298 &lt;&gt; "", IFERROR(IF(C$16 = "PRELIM", SUMIF('Database (LECTURE-RES-PRAC)'!D$14:AG$14, "CLO1", 'Database (LECTURE-RES-PRAC)'!D295:AG295) / 'Grade computation'!F$4, IF(C$16 = "MIDTERM", SUMIF('Database (LECTURE-RES-PRAC)'!AJ$14:BM$14, "CLO1", 'Database (LECTURE-RES-PRAC)'!AJ295:BM295) / 'Grade computation'!G$4, IF(C$16 = "FINAL", SUMIF('Database (LECTURE-RES-PRAC)'!BP$14:CS$14, "CLO1", 'Database (LECTURE-RES-PRAC)'!BP295:CS295) / 'Grade computation'!H$4,""))),""),"")</f>
        <v/>
      </c>
      <c r="N298" s="286" t="str">
        <f aca="false">IF(B298&lt;&gt;"",IF(M298="","",IF(M298&lt;0.5,1,IF(AND(M298&gt;=0.5,M298&lt;P$10),2,IF(M298&gt;=P$10,3)))),"")</f>
        <v/>
      </c>
      <c r="O298" s="194" t="str">
        <f aca="false">IF(B298 &lt;&gt; "",IF(AND('PRINTABLE (per grading)'!H$16="EXAM", 'PRINTABLE (per grading)'!B$13="Prelim"), IF(ISERROR(SUMIF('Exam (LECTURE ONLY)'!D$20:M$20, "CLO1", 'Exam (LECTURE ONLY)'!D300:M300) / 'Exam (LECTURE ONLY)'!AL$6), "", SUMIF('Exam (LECTURE ONLY)'!D$20:M$20, "CLO1", 'Exam (LECTURE ONLY)'!D300:M300) /'Exam (LECTURE ONLY)'!AL$6),
IF(AND('PRINTABLE (per grading)'!H$16="EXAM", 'PRINTABLE (per grading)'!B$13="Midterm"), IF(ISERROR(SUMIF('Exam (LECTURE ONLY)'!O$20:X$20, "CLO1", 'Exam (LECTURE ONLY)'!O300:X300) / 'Exam (LECTURE ONLY)'!AM$6), "", SUMIF('Exam (LECTURE ONLY)'!O$20:X$20, "CLO1", 'Exam (LECTURE ONLY)'!O300:X300) / 'Exam (LECTURE ONLY)'!AM$6),
IF(AND('PRINTABLE (per grading)'!H$16="EXAM", 'PRINTABLE (per grading)'!B$13="Final"), IF(ISERROR(SUMIF('Exam (LECTURE ONLY)'!Z$20:AI$20, "CLO1", 'Exam (LECTURE ONLY)'!Z300:AI300) / 'Exam (LECTURE ONLY)'!AN$6), "", SUMIF('Exam (LECTURE ONLY)'!Z$20:AI$20, "CLO1", 'Exam (LECTURE ONLY)'!Z300:AI300) / 'Exam (LECTURE ONLY)'!AN$6),
IF(AND('PRINTABLE (per grading)'!H$16="OUTPUT", 'PRINTABLE (per grading)'!B$13="Prelim"), IF(ISERROR(SUMIF(OUTPUT!C$20:M$20, "CLO1", OUTPUT!C300:M300) / OUTPUT!AL$6), "", SUMIF(OUTPUT!C$20:M$20, "CLO1", OUTPUT!C300:M300) / OUTPUT!AL$6),
IF(AND('PRINTABLE (per grading)'!H$16="OUTPUT", 'PRINTABLE (per grading)'!B$13="Midterm"), IF(ISERROR(SUMIF(OUTPUT!O$20:Y$20, "CLO1", OUTPUT!O300:Y300) / OUTPUT!AM$6), "", SUMIF(OUTPUT!O$20:Y$20, "CLO1", OUTPUT!O300:Y300) / OUTPUT!AM$6),
IF(AND('PRINTABLE (per grading)'!H$16="OUTPUT", 'PRINTABLE (per grading)'!B$13="Final"), IF(ISERROR(SUMIF(OUTPUT!AA$20:AI$20, "CLO1", OUTPUT!AA300:AI300) / OUTPUT!AN$6), "", SUMIF(OUTPUT!AA$20:AI$20, "CLO1", OUTPUT!AA300:AI300) / OUTPUT!AN$6),
"")))))),"")</f>
        <v/>
      </c>
      <c r="P298" s="286" t="str">
        <f aca="false">IF(B298&lt;&gt;"",IF(O298="","",IF(O298&lt;0.5,1,IF(AND(O298&gt;=0.5,O298&lt;P$10),2,IF(O298&gt;=P$10,3)))),"")</f>
        <v/>
      </c>
      <c r="Q298" s="287" t="str">
        <f aca="false">IF(B298 &lt;&gt; "",IFERROR(IF(AVERAGE(M298,O298)&gt;=P$10,"Y","N"),""),"")</f>
        <v/>
      </c>
      <c r="R298" s="194" t="str">
        <f aca="false">IF(B298 &lt;&gt; "", IFERROR(IF(C$16 = "PRELIM", SUMIF('Database (LECTURE-RES-PRAC)'!D$14:AG$14, "CLO2", 'Database (LECTURE-RES-PRAC)'!D295:AG295) / 'Grade computation'!F$5, IF(C$16 = "MIDTERM", SUMIF('Database (LECTURE-RES-PRAC)'!AJ$14:BM$14, "CLO2", 'Database (LECTURE-RES-PRAC)'!AJ295:BM295) / 'Grade computation'!G$5, IF(C$16 = "FINAL", SUMIF('Database (LECTURE-RES-PRAC)'!BP$14:CS$14, "CLO2", 'Database (LECTURE-RES-PRAC)'!BP295:CS295) / 'Grade computation'!H$5,""))),""),"")</f>
        <v/>
      </c>
      <c r="S298" s="286" t="str">
        <f aca="false">IF(B298&lt;&gt;"",IF(R298="","",IF(R298&lt;0.5,1,IF(AND(R298&gt;=0.5,R298&lt;P$10),2,IF(R298&gt;=P$10,3)))),"")</f>
        <v/>
      </c>
      <c r="T298" s="194" t="str">
        <f aca="false">IF(B298 &lt;&gt; "",IF(AND('PRINTABLE (per grading)'!H$16="EXAM", 'PRINTABLE (per grading)'!B$13="Prelim"), IF(ISERROR(SUMIF('Exam (LECTURE ONLY)'!D$20:M$20, "CLO2", 'Exam (LECTURE ONLY)'!D300:M300) / 'Exam (LECTURE ONLY)'!AL$7), "", SUMIF('Exam (LECTURE ONLY)'!D$20:M$20, "CLO2", 'Exam (LECTURE ONLY)'!D300:M300) /'Exam (LECTURE ONLY)'!AL$7),
IF(AND('PRINTABLE (per grading)'!H$16="EXAM", 'PRINTABLE (per grading)'!B$13="Midterm"), IF(ISERROR(SUMIF('Exam (LECTURE ONLY)'!O$20:X$20, "CLO2", 'Exam (LECTURE ONLY)'!O300:X300) / 'Exam (LECTURE ONLY)'!AM$7), "", SUMIF('Exam (LECTURE ONLY)'!O$20:X$20, "CLO2", 'Exam (LECTURE ONLY)'!O300:X300) / 'Exam (LECTURE ONLY)'!AM$7),
IF(AND('PRINTABLE (per grading)'!H$16="EXAM", 'PRINTABLE (per grading)'!B$13="Final"), IF(ISERROR(SUMIF('Exam (LECTURE ONLY)'!Z$20:AI$20, "CLO2", 'Exam (LECTURE ONLY)'!Z300:AI300) / 'Exam (LECTURE ONLY)'!AN$7), "", SUMIF('Exam (LECTURE ONLY)'!Z$20:AI$20, "CLO2", 'Exam (LECTURE ONLY)'!Z300:AI300) / 'Exam (LECTURE ONLY)'!AN$7),
IF(AND('PRINTABLE (per grading)'!H$16="OUTPUT", 'PRINTABLE (per grading)'!B$13="Prelim"), IF(ISERROR(SUMIF(OUTPUT!C$20:M$20, "CLO2", OUTPUT!C300:M300) / OUTPUT!AL$7), "", SUMIF(OUTPUT!C$20:M$20, "CLO2", OUTPUT!C300:M300) / OUTPUT!AL$7),
IF(AND('PRINTABLE (per grading)'!H$16="OUTPUT", 'PRINTABLE (per grading)'!B$13="Midterm"), IF(ISERROR(SUMIF(OUTPUT!O$20:Y$20, "CLO2", OUTPUT!O300:Y300) / OUTPUT!AM$7), "", SUMIF(OUTPUT!O$20:Y$20, "CLO2", OUTPUT!O300:Y300) / OUTPUT!AM$7),
IF(AND('PRINTABLE (per grading)'!H$16="OUTPUT", 'PRINTABLE (per grading)'!B$13="Final"), IF(ISERROR(SUMIF(OUTPUT!AA$20:AI$20, "CLO2", OUTPUT!AA300:AI300) / OUTPUT!AN$7), "", SUMIF(OUTPUT!AA$20:AI$20, "CLO2", OUTPUT!AA300:AI300) / OUTPUT!AN$7),
"")))))),"")</f>
        <v/>
      </c>
      <c r="U298" s="286" t="str">
        <f aca="false">IF(B298&lt;&gt;"",IF(T298="","",IF(T298&lt;0.5,1,IF(AND(T298&gt;=0.5,T298&lt;P$10),2,IF(T298&gt;=P$10,3)))),"")</f>
        <v/>
      </c>
      <c r="V298" s="287" t="str">
        <f aca="false">IF(B298 &lt;&gt; "",IFERROR(IF(AVERAGE(R298,T298)&gt;=P$10,"Y","N"),""),"")</f>
        <v/>
      </c>
      <c r="W298" s="194" t="str">
        <f aca="false">IF(B298 &lt;&gt; "", IFERROR(IF(C$16 = "PRELIM", SUMIF('Database (LECTURE-RES-PRAC)'!D$14:AG$14, "CLO3", 'Database (LECTURE-RES-PRAC)'!D295:AG295) / 'Grade computation'!F$6, IF(C$16 = "MIDTERM", SUMIF('Database (LECTURE-RES-PRAC)'!AJ$14:BM$14, "CLO3", 'Database (LECTURE-RES-PRAC)'!AJ295:BM295) / 'Grade computation'!G$6, IF(C$16 = "FINAL", SUMIF('Database (LECTURE-RES-PRAC)'!BP$14:CS$14, "CLO3", 'Database (LECTURE-RES-PRAC)'!BP295:CS295) / 'Grade computation'!H$6,""))),""),"")</f>
        <v/>
      </c>
      <c r="X298" s="286" t="str">
        <f aca="false">IF(B298&lt;&gt;"",IF(W298="","",IF(W298&lt;0.5,1,IF(AND(W298&gt;=0.5,W298&lt;P$10),2,IF(W298&gt;=P$10,3)))),"")</f>
        <v/>
      </c>
      <c r="Y298" s="194" t="str">
        <f aca="false">IF(B298 &lt;&gt; "",IF(AND('PRINTABLE (per grading)'!H$16="EXAM", 'PRINTABLE (per grading)'!B$13="Prelim"), IF(ISERROR(SUMIF('Exam (LECTURE ONLY)'!D$20:M$20, "CLO3", 'Exam (LECTURE ONLY)'!D300:M300) / 'Exam (LECTURE ONLY)'!AL$8), "", SUMIF('Exam (LECTURE ONLY)'!D$20:M$20, "CLO3", 'Exam (LECTURE ONLY)'!D300:M300) /'Exam (LECTURE ONLY)'!AL$8),
IF(AND('PRINTABLE (per grading)'!H$16="EXAM", 'PRINTABLE (per grading)'!B$13="Midterm"), IF(ISERROR(SUMIF('Exam (LECTURE ONLY)'!O$20:X$20, "CLO3", 'Exam (LECTURE ONLY)'!O300:X300) / 'Exam (LECTURE ONLY)'!AM$8), "", SUMIF('Exam (LECTURE ONLY)'!O$20:X$20, "CLO3", 'Exam (LECTURE ONLY)'!O300:X300) / 'Exam (LECTURE ONLY)'!AM$8),
IF(AND('PRINTABLE (per grading)'!H$16="EXAM", 'PRINTABLE (per grading)'!B$13="Final"), IF(ISERROR(SUMIF('Exam (LECTURE ONLY)'!Z$20:AI$20, "CLO3", 'Exam (LECTURE ONLY)'!Z300:AI300) / 'Exam (LECTURE ONLY)'!AN$8), "", SUMIF('Exam (LECTURE ONLY)'!Z$20:AI$20, "CLO3", 'Exam (LECTURE ONLY)'!Z300:AI300) / 'Exam (LECTURE ONLY)'!AN$8),
IF(AND('PRINTABLE (per grading)'!H$16="OUTPUT", 'PRINTABLE (per grading)'!B$13="Prelim"), IF(ISERROR(SUMIF(OUTPUT!C$20:M$20, "CLO3", OUTPUT!C300:M300) / OUTPUT!AL$8), "", SUMIF(OUTPUT!C$20:M$20, "CLO3", OUTPUT!C300:M300) / OUTPUT!AL$8),
IF(AND('PRINTABLE (per grading)'!H$16="OUTPUT", 'PRINTABLE (per grading)'!B$13="Midterm"), IF(ISERROR(SUMIF(OUTPUT!O$20:Y$20, "CLO3", OUTPUT!O300:Y300) / OUTPUT!AM$8), "", SUMIF(OUTPUT!O$20:Y$20, "CLO3", OUTPUT!O300:Y300) / OUTPUT!AM$8),
IF(AND('PRINTABLE (per grading)'!H$16="OUTPUT", 'PRINTABLE (per grading)'!B$13="Final"), IF(ISERROR(SUMIF(OUTPUT!AA$20:AI$20, "CLO3", OUTPUT!AA300:AI300) / OUTPUT!AN$8), "", SUMIF(OUTPUT!AA$20:AI$20, "CLO3", OUTPUT!AA300:AI300) / OUTPUT!AN$8),
"" )))))),"")</f>
        <v/>
      </c>
      <c r="Z298" s="286" t="str">
        <f aca="false">IF(B298&lt;&gt;"",IF(Y298="","",IF(Y298&lt;0.5,1,IF(AND(Y298&gt;=0.5,Y298&lt;P$10),2,IF(Y298&gt;=P$10,3)))),"")</f>
        <v/>
      </c>
      <c r="AA298" s="287" t="str">
        <f aca="false">IF(B298 &lt;&gt; "",IFERROR(IF(AVERAGE(W298,Y298)&gt;=P$10,"Y","N"),""),"")</f>
        <v/>
      </c>
      <c r="AB298" s="194" t="str">
        <f aca="false">IF(B298 &lt;&gt; "", IFERROR(IF(C$16 = "PRELIM", SUMIF('Database (LECTURE-RES-PRAC)'!D$14:AG$14, "CLO4", 'Database (LECTURE-RES-PRAC)'!D295:AG295) / 'Grade computation'!F$7, IF(C$16 = "MIDTERM", SUMIF('Database (LECTURE-RES-PRAC)'!AJ$14:BM$14, "CLO4", 'Database (LECTURE-RES-PRAC)'!AJ295:BM295) / 'Grade computation'!G$7, IF(C$16 = "FINAL", SUMIF('Database (LECTURE-RES-PRAC)'!BP$14:CS$14, "CLO4", 'Database (LECTURE-RES-PRAC)'!BP295:CS295) / 'Grade computation'!H$7,""))),""),"")</f>
        <v/>
      </c>
      <c r="AC298" s="286" t="str">
        <f aca="false">IF(B298&lt;&gt;"",IF(AB298="","",IF(AB298&lt;0.5,1,IF(AND(AB298&gt;=0.5,AB298&lt;P$10),2,IF(AB298&gt;=P$10,3)))),"")</f>
        <v/>
      </c>
      <c r="AD298" s="194" t="str">
        <f aca="false">IF(B298 &lt;&gt; "",IF(AND('PRINTABLE (per grading)'!H$16="EXAM", 'PRINTABLE (per grading)'!B$13="Prelim"), IF(ISERROR(SUMIF('Exam (LECTURE ONLY)'!D$20:M$20, "CLO4", 'Exam (LECTURE ONLY)'!D300:M300) / 'Exam (LECTURE ONLY)'!AL$9), "", SUMIF('Exam (LECTURE ONLY)'!D$20:M$20, "CLO4", 'Exam (LECTURE ONLY)'!D300:M300) /'Exam (LECTURE ONLY)'!AL$9),
IF(AND('PRINTABLE (per grading)'!H$16="EXAM", 'PRINTABLE (per grading)'!B$13="Midterm"), IF(ISERROR(SUMIF('Exam (LECTURE ONLY)'!O$20:X$20, "CLO4", 'Exam (LECTURE ONLY)'!O300:X300) / 'Exam (LECTURE ONLY)'!AM$9), "", SUMIF('Exam (LECTURE ONLY)'!O$20:X$20, "CLO4", 'Exam (LECTURE ONLY)'!O300:X300) / 'Exam (LECTURE ONLY)'!AM$9),
IF(AND('PRINTABLE (per grading)'!H$16="EXAM", 'PRINTABLE (per grading)'!B$13="Final"), IF(ISERROR(SUMIF('Exam (LECTURE ONLY)'!Z$20:AI$20, "CLO4", 'Exam (LECTURE ONLY)'!Z300:AI300) / 'Exam (LECTURE ONLY)'!AN$9), "", SUMIF('Exam (LECTURE ONLY)'!Z$20:AI$20, "CLO4", 'Exam (LECTURE ONLY)'!Z300:AI300) / 'Exam (LECTURE ONLY)'!AN$9),
IF(AND('PRINTABLE (per grading)'!H$16="OUTPUT", 'PRINTABLE (per grading)'!B$13="Prelim"), IF(ISERROR(SUMIF(OUTPUT!C$20:M$20, "CLO4", OUTPUT!C300:M300) / OUTPUT!AL$9), "", SUMIF(OUTPUT!C$20:M$20, "CLO4", OUTPUT!C300:M300) / OUTPUT!AL$9),
IF(AND('PRINTABLE (per grading)'!H$16="OUTPUT", 'PRINTABLE (per grading)'!B$13="Midterm"), IF(ISERROR(SUMIF(OUTPUT!O$20:Y$20, "CLO4", OUTPUT!O300:Y300) / OUTPUT!AM$9), "", SUMIF(OUTPUT!O$20:Y$20, "CLO4", OUTPUT!O300:Y300) / OUTPUT!AM$9),
IF(AND('PRINTABLE (per grading)'!H$16="OUTPUT", 'PRINTABLE (per grading)'!B$13="Final"), IF(ISERROR(SUMIF(OUTPUT!AA$20:AI$20, "CLO4", OUTPUT!AA300:AI300) / OUTPUT!AN$9), "", SUMIF(OUTPUT!AA$20:AI$20, "CLO4", OUTPUT!AA300:AI300) / OUTPUT!AN$9),
"")))))),"")</f>
        <v/>
      </c>
      <c r="AE298" s="286" t="str">
        <f aca="false">IF(B298&lt;&gt;"",IF(AD298="","",IF(AD298&lt;0.5,1,IF(AND(AD298&gt;=0.5,AD298&lt;P$10),2,IF(AD298&gt;=P$10,3)))),"")</f>
        <v/>
      </c>
      <c r="AF298" s="287" t="str">
        <f aca="false">IF(B298 &lt;&gt; "",IFERROR(IF(AVERAGE(AB298,AD298)&gt;=P$10,"Y","N"),""),"")</f>
        <v/>
      </c>
      <c r="AG298" s="194" t="str">
        <f aca="false">IF(B298 &lt;&gt; "", IFERROR(IF(C$16 = "PRELIM", SUMIF('Database (LECTURE-RES-PRAC)'!D$14:AG$14, "CLO5", 'Database (LECTURE-RES-PRAC)'!D295:AG295) / 'Grade computation'!F$8, IF(C$16 = "MIDTERM", SUMIF('Database (LECTURE-RES-PRAC)'!AJ$14:BM$14, "CLO5", 'Database (LECTURE-RES-PRAC)'!AJ295:BM295) / 'Grade computation'!G$8, IF(C$16 = "FINAL", SUMIF('Database (LECTURE-RES-PRAC)'!BP$14:CS$14, "CLO5", 'Database (LECTURE-RES-PRAC)'!BP295:CS295) / 'Grade computation'!H$8,""))),""),"")</f>
        <v/>
      </c>
      <c r="AH298" s="286" t="str">
        <f aca="false">IF(B298&lt;&gt;"",IF(AG298="","",IF(AG298&lt;0.5,1,IF(AND(AG298&gt;=0.5,AG298&lt;P$10),2,IF(AG298&gt;=P$10,3)))),"")</f>
        <v/>
      </c>
      <c r="AI298" s="194" t="str">
        <f aca="false">IF(B298 &lt;&gt; "",IF(AND('PRINTABLE (per grading)'!H$16="EXAM", 'PRINTABLE (per grading)'!B$13="Prelim"), IF(ISERROR(SUMIF('Exam (LECTURE ONLY)'!D$20:M$20, "CLO5", 'Exam (LECTURE ONLY)'!D300:M300) / 'Exam (LECTURE ONLY)'!AL$10), "", SUMIF('Exam (LECTURE ONLY)'!D$20:M$20, "CLO5", 'Exam (LECTURE ONLY)'!D300:M300) /'Exam (LECTURE ONLY)'!AL$10),
IF(AND('PRINTABLE (per grading)'!H$16="EXAM", 'PRINTABLE (per grading)'!B$13="Midterm"), IF(ISERROR(SUMIF('Exam (LECTURE ONLY)'!O$20:X$20, "CLO5", 'Exam (LECTURE ONLY)'!O300:X300) / 'Exam (LECTURE ONLY)'!AM$10), "", SUMIF('Exam (LECTURE ONLY)'!O$20:X$20, "CLO5", 'Exam (LECTURE ONLY)'!O300:X300) / 'Exam (LECTURE ONLY)'!AM$10),
IF(AND('PRINTABLE (per grading)'!H$16="EXAM", 'PRINTABLE (per grading)'!B$13="Final"), IF(ISERROR(SUMIF('Exam (LECTURE ONLY)'!Z$20:AI$20, "CLO5", 'Exam (LECTURE ONLY)'!Z300:AI300) / 'Exam (LECTURE ONLY)'!AN$10), "", SUMIF('Exam (LECTURE ONLY)'!Z$20:AI$20, "CLO5", 'Exam (LECTURE ONLY)'!Z300:AI300) / 'Exam (LECTURE ONLY)'!AN$10),
IF(AND('PRINTABLE (per grading)'!H$16="OUTPUT", 'PRINTABLE (per grading)'!B$13="Prelim"), IF(ISERROR(SUMIF(OUTPUT!C$20:M$20, "CLO5", OUTPUT!C300:M300) / OUTPUT!AL$10), "", SUMIF(OUTPUT!C$20:M$20, "CLO5", OUTPUT!C300:M300) / OUTPUT!AL$10),
IF(AND('PRINTABLE (per grading)'!H$16="OUTPUT", 'PRINTABLE (per grading)'!B$13="Midterm"), IF(ISERROR(SUMIF(OUTPUT!O$20:Y$20, "CLO5", OUTPUT!O300:Y300) / OUTPUT!AM$10), "", SUMIF(OUTPUT!O$20:Y$20, "CLO5", OUTPUT!O300:Y300) / OUTPUT!AM$10),
IF(AND('PRINTABLE (per grading)'!H$16="OUTPUT", 'PRINTABLE (per grading)'!B$13="Final"), IF(ISERROR(SUMIF(OUTPUT!AA$20:AI$20, "CLO5", OUTPUT!AA300:AI300) / OUTPUT!AN$10), "", SUMIF(OUTPUT!AA$20:AI$20, "CLO5", OUTPUT!AA300:AI300) / OUTPUT!AN$10),
"")))))),"")</f>
        <v/>
      </c>
      <c r="AJ298" s="286" t="str">
        <f aca="false">IF(B298&lt;&gt;"",IF(AI298="","",IF(AI298&lt;0.5,1,IF(AND(AI298&gt;=0.5,AI298&lt;P$10),2,IF(AI298&gt;=P$10,3)))),"")</f>
        <v/>
      </c>
      <c r="AK298" s="287" t="str">
        <f aca="false">IF(B298 &lt;&gt; "",IFERROR(IF(AVERAGE(AG298,AI298)&gt;=P$10,"Y","N"),""),"")</f>
        <v/>
      </c>
      <c r="AL298" s="194" t="str">
        <f aca="false">IF(B298 &lt;&gt; "", IFERROR(IF(C$16 = "PRELIM", SUMIF('Database (LECTURE-RES-PRAC)'!D$14:AG$14, "CLO6", 'Database (LECTURE-RES-PRAC)'!D295:AG295) / 'Grade computation'!F$9, IF(C$16 = "MIDTERM", SUMIF('Database (LECTURE-RES-PRAC)'!AJ$14:BM$14, "CLO6", 'Database (LECTURE-RES-PRAC)'!AJ295:BM295) / 'Grade computation'!G$9, IF(C$16 = "FINAL", SUMIF('Database (LECTURE-RES-PRAC)'!BP$14:CS$14, "CLO6", 'Database (LECTURE-RES-PRAC)'!BP295:CS295) / 'Grade computation'!H$9,""))),""),"")</f>
        <v/>
      </c>
      <c r="AM298" s="286" t="str">
        <f aca="false">IF(B298&lt;&gt;"",IF(AL298="","",IF(AL298&lt;0.5,1,IF(AND(AL298&gt;=0.5,AL298&lt;P$10),2,IF(AL298&gt;=P$10,3)))),"")</f>
        <v/>
      </c>
      <c r="AN298" s="194" t="str">
        <f aca="false">IF(B298 &lt;&gt; "",IF(AND('PRINTABLE (per grading)'!H$16="EXAM", 'PRINTABLE (per grading)'!B$13="Prelim"), IF(ISERROR(SUMIF('Exam (LECTURE ONLY)'!D$20:M$20, "CLO6", 'Exam (LECTURE ONLY)'!D300:M300) / 'Exam (LECTURE ONLY)'!AL$11), "", SUMIF('Exam (LECTURE ONLY)'!D$20:M$20, "CLO6", 'Exam (LECTURE ONLY)'!D300:M300) /'Exam (LECTURE ONLY)'!AL$11),
IF(AND('PRINTABLE (per grading)'!H$16="EXAM", 'PRINTABLE (per grading)'!B$13="Midterm"), IF(ISERROR(SUMIF('Exam (LECTURE ONLY)'!O$20:X$20, "CLO6", 'Exam (LECTURE ONLY)'!O300:X300) / 'Exam (LECTURE ONLY)'!AM$11), "", SUMIF('Exam (LECTURE ONLY)'!O$20:X$20, "CLO6", 'Exam (LECTURE ONLY)'!O300:X300) / 'Exam (LECTURE ONLY)'!AM$11),
IF(AND('PRINTABLE (per grading)'!H$16="EXAM", 'PRINTABLE (per grading)'!B$13="Final"), IF(ISERROR(SUMIF('Exam (LECTURE ONLY)'!Z$20:AI$20, "CLO6", 'Exam (LECTURE ONLY)'!Z300:AI300) / 'Exam (LECTURE ONLY)'!AN$11), "", SUMIF('Exam (LECTURE ONLY)'!Z$20:AI$20, "CLO6", 'Exam (LECTURE ONLY)'!Z300:AI300) / 'Exam (LECTURE ONLY)'!AN$11),
IF(AND('PRINTABLE (per grading)'!H$16="OUTPUT", 'PRINTABLE (per grading)'!B$13="Prelim"), IF(ISERROR(SUMIF(OUTPUT!C$20:M$20, "CLO6", OUTPUT!C300:M300) / OUTPUT!AL$11), "", SUMIF(OUTPUT!C$20:M$20, "CLO6", OUTPUT!C300:M300) / OUTPUT!AL$11),
IF(AND('PRINTABLE (per grading)'!H$16="OUTPUT", 'PRINTABLE (per grading)'!B$13="Midterm"), IF(ISERROR(SUMIF(OUTPUT!O$20:Y$20, "CLO6", OUTPUT!O300:Y300) / OUTPUT!AM$11), "", SUMIF(OUTPUT!O$20:Y$20, "CLO6", OUTPUT!O300:Y300) / OUTPUT!AM$11),
IF(AND('PRINTABLE (per grading)'!H$16="OUTPUT", 'PRINTABLE (per grading)'!B$13="Final"), IF(ISERROR(SUMIF(OUTPUT!AA$20:AI$20, "CLO6", OUTPUT!AA300:AI300) / OUTPUT!AN$11), "", SUMIF(OUTPUT!AA$20:AI$20, "CLO6", OUTPUT!AA300:AI300) / OUTPUT!AN$11),
"")))))),"")</f>
        <v/>
      </c>
      <c r="AO298" s="286" t="str">
        <f aca="false">IF(B298&lt;&gt;"",IF(AN298="","",IF(AN298&lt;0.5,1,IF(AND(AN298&gt;=0.5,AN298&lt;P$10),2,IF(AN298&gt;=P$10,3)))),"")</f>
        <v/>
      </c>
      <c r="AP298" s="287" t="str">
        <f aca="false">IF(B298 &lt;&gt; "",IFERROR(IF(AVERAGE(AL298,AN298)&gt;=P$10,"Y","N"),""),"")</f>
        <v/>
      </c>
      <c r="AQ298" s="194" t="str">
        <f aca="false">IF(B298 &lt;&gt; "", IFERROR(IF(C$16 = "PRELIM", SUMIF('Database (LECTURE-RES-PRAC)'!D$14:AG$14, "CLO7", 'Database (LECTURE-RES-PRAC)'!D295:AG295) / 'Grade computation'!F$10, IF(C$16 = "MIDTERM", SUMIF('Database (LECTURE-RES-PRAC)'!AJ$14:BM$14, "CLO7", 'Database (LECTURE-RES-PRAC)'!AJ295:BM295) / 'Grade computation'!G$10, IF(C$16 = "FINAL", SUMIF('Database (LECTURE-RES-PRAC)'!BP$14:CS$14, "CLO7", 'Database (LECTURE-RES-PRAC)'!BP295:CS295) / 'Grade computation'!H$10,""))),""),"")</f>
        <v/>
      </c>
      <c r="AR298" s="286" t="str">
        <f aca="false">IF(B298&lt;&gt;"",IF(AQ298="","",IF(AQ298&lt;0.5,1,IF(AND(AQ298&gt;=0.5,AQ298&lt;P$10),2,IF(AQ298&gt;=P$10,3)))),"")</f>
        <v/>
      </c>
      <c r="AS298" s="194" t="str">
        <f aca="false">IF(B298 &lt;&gt; "",IF(AND('PRINTABLE (per grading)'!H$16="EXAM", 'PRINTABLE (per grading)'!B$13="Prelim"), IF(ISERROR(SUMIF('Exam (LECTURE ONLY)'!D$20:M$20, "CLO7", 'Exam (LECTURE ONLY)'!D300:M300) / 'Exam (LECTURE ONLY)'!AL$12), "", SUMIF('Exam (LECTURE ONLY)'!D$20:M$20, "CLO7", 'Exam (LECTURE ONLY)'!D300:M300) /'Exam (LECTURE ONLY)'!AL$12),
IF(AND('PRINTABLE (per grading)'!H$16="EXAM", 'PRINTABLE (per grading)'!B$13="Midterm"), IF(ISERROR(SUMIF('Exam (LECTURE ONLY)'!O$20:X$20, "CLO7", 'Exam (LECTURE ONLY)'!O300:X300) / 'Exam (LECTURE ONLY)'!AM$12), "", SUMIF('Exam (LECTURE ONLY)'!O$20:X$20, "CLO7", 'Exam (LECTURE ONLY)'!O300:X300) / 'Exam (LECTURE ONLY)'!AM$12),
IF(AND('PRINTABLE (per grading)'!H$16="EXAM", 'PRINTABLE (per grading)'!B$13="Final"), IF(ISERROR(SUMIF('Exam (LECTURE ONLY)'!Z$20:AI$20, "CLO7", 'Exam (LECTURE ONLY)'!Z300:AI300) / 'Exam (LECTURE ONLY)'!AN$12), "", SUMIF('Exam (LECTURE ONLY)'!Z$20:AI$20, "CLO7", 'Exam (LECTURE ONLY)'!Z300:AI300) / 'Exam (LECTURE ONLY)'!AN$12),
IF(AND('PRINTABLE (per grading)'!H$16="OUTPUT", 'PRINTABLE (per grading)'!B$13="Prelim"), IF(ISERROR(SUMIF(OUTPUT!C$20:M$20, "CLO7", OUTPUT!C300:M300) / OUTPUT!AL$12), "", SUMIF(OUTPUT!C$20:M$20, "CLO7", OUTPUT!C300:M300) / OUTPUT!AL$12),
IF(AND('PRINTABLE (per grading)'!H$16="OUTPUT", 'PRINTABLE (per grading)'!B$13="Midterm"), IF(ISERROR(SUMIF(OUTPUT!O$20:Y$20, "CLO7", OUTPUT!O300:Y300) / OUTPUT!AM$12), "", SUMIF(OUTPUT!O$20:Y$20, "CLO7", OUTPUT!O300:Y300) / OUTPUT!AM$12),
IF(AND('PRINTABLE (per grading)'!H$16="OUTPUT", 'PRINTABLE (per grading)'!B$13="Final"), IF(ISERROR(SUMIF(OUTPUT!AA$20:AI$20, "CLO7", OUTPUT!AA300:AI300) / OUTPUT!AN$12), "", SUMIF(OUTPUT!AA$20:AI$20, "CLO7", OUTPUT!AA300:AI300) / OUTPUT!AN$12),
"")))))),"")</f>
        <v/>
      </c>
      <c r="AT298" s="286" t="str">
        <f aca="false">IF(B298&lt;&gt;"",IF(AS298="","",IF(AS298&lt;0.5,1,IF(AND(AS298&gt;=0.5,AS298&lt;P$10),2,IF(AS298&gt;=P$10,3)))),"")</f>
        <v/>
      </c>
      <c r="AU298" s="287" t="str">
        <f aca="false">IF(B298 &lt;&gt; "",IFERROR(IF(AVERAGE(AQ298,AS298)&gt;=P$10,"Y","N"),""),"")</f>
        <v/>
      </c>
      <c r="AV298" s="194" t="str">
        <f aca="false">IF(B298 &lt;&gt; "", IFERROR(IF(C$16 = "PRELIM", SUMIF('Database (LECTURE-RES-PRAC)'!D$14:AG$14, "CLO8", 'Database (LECTURE-RES-PRAC)'!D295:AG295) / 'Grade computation'!F$11, IF(C$16 = "MIDTERM", SUMIF('Database (LECTURE-RES-PRAC)'!AJ$14:BM$14, "CLO8", 'Database (LECTURE-RES-PRAC)'!AJ295:BM295) / 'Grade computation'!G$11, IF(C$16 = "FINAL", SUMIF('Database (LECTURE-RES-PRAC)'!BP$14:CS$14, "CLO8", 'Database (LECTURE-RES-PRAC)'!BP295:CS295) / 'Grade computation'!H$11,""))),""),"")</f>
        <v/>
      </c>
      <c r="AW298" s="286" t="str">
        <f aca="false">IF(B298&lt;&gt;"",IF(AV298="","",IF(AV298&lt;0.5,1,IF(AND(AV298&gt;=0.5,AV298&lt;P$10),2,IF(AV298&gt;=P$10,3)))),"")</f>
        <v/>
      </c>
      <c r="AX298" s="194" t="str">
        <f aca="false">IF(B298 &lt;&gt; "",IF(AND('PRINTABLE (per grading)'!H$16="EXAM", 'PRINTABLE (per grading)'!B$13="Prelim"), IF(ISERROR(SUMIF('Exam (LECTURE ONLY)'!D$20:M$20, "CLO8", 'Exam (LECTURE ONLY)'!D300:M300) / 'Exam (LECTURE ONLY)'!AL$13), "", SUMIF('Exam (LECTURE ONLY)'!D$20:M$20, "CLO8", 'Exam (LECTURE ONLY)'!D300:M300) /'Exam (LECTURE ONLY)'!AL$13),
IF(AND('PRINTABLE (per grading)'!H$16="EXAM", 'PRINTABLE (per grading)'!B$13="Midterm"), IF(ISERROR(SUMIF('Exam (LECTURE ONLY)'!O$20:X$20, "CLO8", 'Exam (LECTURE ONLY)'!O300:X300) / 'Exam (LECTURE ONLY)'!AM$13), "", SUMIF('Exam (LECTURE ONLY)'!O$20:X$20, "CLO8", 'Exam (LECTURE ONLY)'!O300:X300) / 'Exam (LECTURE ONLY)'!AM$13),
IF(AND('PRINTABLE (per grading)'!H$16="EXAM", 'PRINTABLE (per grading)'!B$13="Final"), IF(ISERROR(SUMIF('Exam (LECTURE ONLY)'!Z$20:AI$20, "CLO8", 'Exam (LECTURE ONLY)'!Z300:AI300) / 'Exam (LECTURE ONLY)'!AN$13), "", SUMIF('Exam (LECTURE ONLY)'!Z$20:AI$20, "CLO8", 'Exam (LECTURE ONLY)'!Z300:AI300) / 'Exam (LECTURE ONLY)'!AN$13),
IF(AND('PRINTABLE (per grading)'!H$16="OUTPUT", 'PRINTABLE (per grading)'!B$13="Prelim"), IF(ISERROR(SUMIF(OUTPUT!C$20:M$20, "CLO8", OUTPUT!C300:M300) / OUTPUT!AL$13), "", SUMIF(OUTPUT!C$20:M$20, "CLO8", OUTPUT!C300:M300) / OUTPUT!AL$13),
IF(AND('PRINTABLE (per grading)'!H$16="OUTPUT", 'PRINTABLE (per grading)'!B$13="Midterm"), IF(ISERROR(SUMIF(OUTPUT!O$20:Y$20, "CLO8", OUTPUT!O300:Y300) / OUTPUT!AM$13), "", SUMIF(OUTPUT!O$20:Y$20, "CLO8", OUTPUT!O300:Y300) / OUTPUT!AM$13),
IF(AND('PRINTABLE (per grading)'!H$16="OUTPUT", 'PRINTABLE (per grading)'!B$13="Final"), IF(ISERROR(SUMIF(OUTPUT!AA$20:AI$20, "CLO8", OUTPUT!AA300:AI300) / OUTPUT!AN$13), "", SUMIF(OUTPUT!AA$20:AI$20, "CLO8", OUTPUT!AA300:AI300) / OUTPUT!AN$13),
"")))))),"")</f>
        <v/>
      </c>
      <c r="AY298" s="286" t="str">
        <f aca="false">IF(B298&lt;&gt;"",IF(AX298="","",IF(AX298&lt;0.5,1,IF(AND(AX298&gt;=0.5,AX298&lt;P$10),2,IF(AX298&gt;=P$10,3)))),"")</f>
        <v/>
      </c>
      <c r="AZ298" s="287" t="str">
        <f aca="false">IF(B298 &lt;&gt; "",IFERROR(IF(AVERAGE(AV298,AX298)&gt;=P$10,"Y","N"),""),"")</f>
        <v/>
      </c>
      <c r="BA298" s="194" t="str">
        <f aca="false">IF(B298 &lt;&gt; "", IFERROR(IF(C$16 = "PRELIM", SUMIF('Database (LECTURE-RES-PRAC)'!D$14:AG$14, "CLO9", 'Database (LECTURE-RES-PRAC)'!D295:AG295) / 'Grade computation'!F$12, IF(C$16 = "MIDTERM", SUMIF('Database (LECTURE-RES-PRAC)'!AJ$14:BM$14, "CLO9", 'Database (LECTURE-RES-PRAC)'!AJ295:BM295) / 'Grade computation'!G$12, IF(C$16 = "FINAL", SUMIF('Database (LECTURE-RES-PRAC)'!BP$14:CS$14, "CLO9", 'Database (LECTURE-RES-PRAC)'!BP295:CS295) / 'Grade computation'!H$12,""))),""),"")</f>
        <v/>
      </c>
      <c r="BB298" s="286" t="str">
        <f aca="false">IF(B298&lt;&gt;"",IF(BA298="","",IF(BA298&lt;0.5,1,IF(AND(BA298&gt;=0.5,BA298&lt;P$10),2,IF(BA298&gt;=P$10,3)))),"")</f>
        <v/>
      </c>
      <c r="BC298" s="194" t="str">
        <f aca="false">IF(B298 &lt;&gt; "",IF(AND('PRINTABLE (per grading)'!H$16="EXAM", 'PRINTABLE (per grading)'!B$13="Prelim"), IF(ISERROR(SUMIF('Exam (LECTURE ONLY)'!D$20:M$20, "CLO9", 'Exam (LECTURE ONLY)'!D300:M300) / 'Exam (LECTURE ONLY)'!AL$14), "", SUMIF('Exam (LECTURE ONLY)'!D$20:M$20, "CLO9", 'Exam (LECTURE ONLY)'!D300:M300) /'Exam (LECTURE ONLY)'!AL$14),
IF(AND('PRINTABLE (per grading)'!H$16="EXAM", 'PRINTABLE (per grading)'!B$13="Midterm"), IF(ISERROR(SUMIF('Exam (LECTURE ONLY)'!O$20:X$20, "CLO9", 'Exam (LECTURE ONLY)'!O300:X300) / 'Exam (LECTURE ONLY)'!AM$14), "", SUMIF('Exam (LECTURE ONLY)'!O$20:X$20, "CLO9", 'Exam (LECTURE ONLY)'!O300:X300) / 'Exam (LECTURE ONLY)'!AM$14),
IF(AND('PRINTABLE (per grading)'!H$16="EXAM", 'PRINTABLE (per grading)'!B$13="Final"), IF(ISERROR(SUMIF('Exam (LECTURE ONLY)'!Z$20:AI$20, "CLO9", 'Exam (LECTURE ONLY)'!Z300:AI300) / 'Exam (LECTURE ONLY)'!AN$14), "", SUMIF('Exam (LECTURE ONLY)'!Z$20:AI$20, "CLO9", 'Exam (LECTURE ONLY)'!Z300:AI300) / 'Exam (LECTURE ONLY)'!AN$14),
IF(AND('PRINTABLE (per grading)'!H$16="OUTPUT", 'PRINTABLE (per grading)'!B$13="Prelim"), IF(ISERROR(SUMIF(OUTPUT!C$20:M$20, "CLO9", OUTPUT!C300:M300) / OUTPUT!AL$14), "", SUMIF(OUTPUT!C$20:M$20, "CLO9", OUTPUT!C300:M300) / OUTPUT!AL$14),
IF(AND('PRINTABLE (per grading)'!H$16="OUTPUT", 'PRINTABLE (per grading)'!B$13="Midterm"), IF(ISERROR(SUMIF(OUTPUT!O$20:Y$20, "CLO9", OUTPUT!O300:Y300) / OUTPUT!AM$14), "", SUMIF(OUTPUT!O$20:Y$20, "CLO9", OUTPUT!O300:Y300) / OUTPUT!AM$14),
IF(AND('PRINTABLE (per grading)'!H$16="OUTPUT", 'PRINTABLE (per grading)'!B$13="Final"), IF(ISERROR(SUMIF(OUTPUT!AA$20:AI$20, "CLO9", OUTPUT!AA300:AI300) / OUTPUT!AN$14), "", SUMIF(OUTPUT!AA$20:AI$20, "CLO9", OUTPUT!AA300:AI300) / OUTPUT!AN$14),
"")))))),"")</f>
        <v/>
      </c>
      <c r="BD298" s="286" t="str">
        <f aca="false">IF(B298&lt;&gt;"",IF(BC298="","",IF(BC298&lt;0.5,1,IF(AND(BC298&gt;=0.5,BC298&lt;P$10),2,IF(BC298&gt;=P$10,3)))),"")</f>
        <v/>
      </c>
      <c r="BE298" s="287" t="str">
        <f aca="false">IF(B298 &lt;&gt; "",IFERROR(IF(AVERAGE(BA298,BC298)&gt;=P$10,"Y","N"),""),"")</f>
        <v/>
      </c>
      <c r="BF298" s="194" t="str">
        <f aca="false">IF(B298 &lt;&gt; "", IFERROR(IF(C$16 = "PRELIM", SUMIF('Database (LECTURE-RES-PRAC)'!D$14:AG$14, "CLO10", 'Database (LECTURE-RES-PRAC)'!D295:AG295) / 'Grade computation'!F$13, IF(C$16 = "MIDTERM", SUMIF('Database (LECTURE-RES-PRAC)'!AJ$14:BM$14, "CLO10", 'Database (LECTURE-RES-PRAC)'!AJ295:BM295) / 'Grade computation'!G$13, IF(C$16 = "FINAL", SUMIF('Database (LECTURE-RES-PRAC)'!BP$14:CS$14, "CLO10", 'Database (LECTURE-RES-PRAC)'!BP295:CS295) / 'Grade computation'!H$13,""))),""),"")</f>
        <v/>
      </c>
      <c r="BG298" s="286" t="str">
        <f aca="false">IF(B298&lt;&gt;"",IF(BF298="","",IF(BF298&lt;0.5,1,IF(AND(BF298&gt;=0.5,BF298&lt;P$10),2,IF(BF298&gt;=P$10,3)))),"")</f>
        <v/>
      </c>
      <c r="BH298" s="194" t="str">
        <f aca="false">IF(B298 &lt;&gt; "",IF(AND('PRINTABLE (per grading)'!H$16="EXAM", 'PRINTABLE (per grading)'!B$13="Prelim"), IF(ISERROR(SUMIF('Exam (LECTURE ONLY)'!D$20:M$20, "CLO10", 'Exam (LECTURE ONLY)'!D300:M300) / 'Exam (LECTURE ONLY)'!AL$15), "", SUMIF('Exam (LECTURE ONLY)'!D$20:M$20, "CLO10", 'Exam (LECTURE ONLY)'!D300:M300) /'Exam (LECTURE ONLY)'!AL$15),
IF(AND('PRINTABLE (per grading)'!H$16="EXAM", 'PRINTABLE (per grading)'!B$13="Midterm"), IF(ISERROR(SUMIF('Exam (LECTURE ONLY)'!O$20:X$20, "CLO10", 'Exam (LECTURE ONLY)'!O300:X300) / 'Exam (LECTURE ONLY)'!AM$15), "", SUMIF('Exam (LECTURE ONLY)'!O$20:X$20, "CLO10", 'Exam (LECTURE ONLY)'!O300:X300) / 'Exam (LECTURE ONLY)'!AM$15),
IF(AND('PRINTABLE (per grading)'!H$16="EXAM", 'PRINTABLE (per grading)'!B$13="Final"), IF(ISERROR(SUMIF('Exam (LECTURE ONLY)'!Z$20:AI$20, "CLO10", 'Exam (LECTURE ONLY)'!Z300:AI300) / 'Exam (LECTURE ONLY)'!AN$15), "", SUMIF('Exam (LECTURE ONLY)'!Z$20:AI$20, "CLO10", 'Exam (LECTURE ONLY)'!Z300:AI300) / 'Exam (LECTURE ONLY)'!AN$15),
IF(AND('PRINTABLE (per grading)'!H$16="OUTPUT", 'PRINTABLE (per grading)'!B$13="Prelim"), IF(ISERROR(SUMIF(OUTPUT!C$20:M$20, "CLO10", OUTPUT!C300:M300) / OUTPUT!AL$15), "", SUMIF(OUTPUT!C$20:M$20, "CLO10", OUTPUT!C300:M300) / OUTPUT!AL$15),
IF(AND('PRINTABLE (per grading)'!H$16="OUTPUT", 'PRINTABLE (per grading)'!B$13="Midterm"), IF(ISERROR(SUMIF(OUTPUT!O$20:Y$20, "CLO10", OUTPUT!O300:Y300) / OUTPUT!AM$15), "", SUMIF(OUTPUT!O$20:Y$20, "CLO10", OUTPUT!O300:Y300) / OUTPUT!AM$15),
IF(AND('PRINTABLE (per grading)'!H$16="OUTPUT", 'PRINTABLE (per grading)'!B$13="Final"), IF(ISERROR(SUMIF(OUTPUT!AA$20:AI$20, "CLO10", OUTPUT!AA300:AI300) / OUTPUT!AN$15), "", SUMIF(OUTPUT!AA$20:AI$20, "CLO10", OUTPUT!AA300:AI300) / OUTPUT!AN$15),
"")))))),"")</f>
        <v/>
      </c>
      <c r="BI298" s="286" t="str">
        <f aca="false">IF(B298&lt;&gt;"",IF(BH298="","",IF(BH298&lt;0.5,1,IF(AND(BH298&gt;=0.5,BH298&lt;P$10),2,IF(BH298&gt;=P$10,3)))),"")</f>
        <v/>
      </c>
      <c r="BJ298" s="287" t="str">
        <f aca="false">IF(B298 &lt;&gt; "",IFERROR(IF(AVERAGE(BF298,BH298)&gt;=P$10,"Y","N"),""),"")</f>
        <v/>
      </c>
      <c r="BK298" s="8"/>
    </row>
    <row r="299" customFormat="false" ht="19.5" hidden="false" customHeight="true" outlineLevel="0" collapsed="false">
      <c r="A299" s="183" t="str">
        <f aca="false">IF(ISBLANK('Database (LECTURE-RES-PRAC)'!A296),"",'Database (LECTURE-RES-PRAC)'!A296)</f>
        <v/>
      </c>
      <c r="B299" s="184" t="str">
        <f aca="false">IF(ISBLANK('Database (LECTURE-RES-PRAC)'!B296),"",'Database (LECTURE-RES-PRAC)'!B296)</f>
        <v/>
      </c>
      <c r="C299" s="230" t="str">
        <f aca="false">IF(B299&lt;&gt;"",IF(C$16="PRELIM",'Grade computation'!C299, IF(C$16="MIDTERM",'Grade computation'!K299, IF(C$16="FINAL",'Grade computation'!S299,""))),"")</f>
        <v/>
      </c>
      <c r="D299" s="231" t="str">
        <f aca="false">IF(B299&lt;&gt;"",IFERROR(IF(B$11="80-20", (((C299/C$19)*X$6)+X$7)*D$18, IF(B$11="60-40", (((C299/C$19)*Y$6)+Y$7)*D$18, 0)),0),"")</f>
        <v/>
      </c>
      <c r="E299" s="230" t="str">
        <f aca="false">IF(B299&lt;&gt;"", IF(C$16="PRELIM",'Grade computation'!E299, IF(C$16="MIDTERM",'Grade computation'!M299, IF(C$16="FINAL",'Grade computation'!U299,""))),"")</f>
        <v/>
      </c>
      <c r="F299" s="232" t="str">
        <f aca="false">IF(B299&lt;&gt;"",IFERROR(IF(B$11="80-20", (((E299/E$19)*X$6)+X$7)*F$18, IF(B$11="60-40", (((E299/E$19)*Y$6)+Y$7)*F$18, 0)),0),"")</f>
        <v/>
      </c>
      <c r="G299" s="233" t="str">
        <f aca="false">IF(B299&lt;&gt;"",IFERROR((D299+F299),0),"")</f>
        <v/>
      </c>
      <c r="H299" s="234" t="str">
        <f aca="false">IF(B299&lt;&gt;"",IF(C$16="PRELIM", 'Grade computation'!H299, IF(C$16="MIDTERM", 'Grade computation'!P299, IF(C$16="FINAL",'Grade computation'!X299, ""))),"")</f>
        <v/>
      </c>
      <c r="I299" s="233" t="str">
        <f aca="false">IF(B299&lt;&gt;"",IFERROR(IF(B$11="80-20", (((H299/H$19)*X$6)+X$7)*I$19, IF(B$11="60-40", (((H299/H$19)*Y$6)+Y$7)*I$19, 0)),0),"")</f>
        <v/>
      </c>
      <c r="J299" s="237" t="str">
        <f aca="false">IFERROR((G299+I299),"")</f>
        <v/>
      </c>
      <c r="K299" s="183" t="str">
        <f aca="false">IFERROR(IF(J299="","",IF(J299&gt;=75,"PASSED","FAILED")),"")</f>
        <v/>
      </c>
      <c r="L299" s="183"/>
      <c r="M299" s="194" t="str">
        <f aca="false">IF(B299 &lt;&gt; "", IFERROR(IF(C$16 = "PRELIM", SUMIF('Database (LECTURE-RES-PRAC)'!D$14:AG$14, "CLO1", 'Database (LECTURE-RES-PRAC)'!D296:AG296) / 'Grade computation'!F$4, IF(C$16 = "MIDTERM", SUMIF('Database (LECTURE-RES-PRAC)'!AJ$14:BM$14, "CLO1", 'Database (LECTURE-RES-PRAC)'!AJ296:BM296) / 'Grade computation'!G$4, IF(C$16 = "FINAL", SUMIF('Database (LECTURE-RES-PRAC)'!BP$14:CS$14, "CLO1", 'Database (LECTURE-RES-PRAC)'!BP296:CS296) / 'Grade computation'!H$4,""))),""),"")</f>
        <v/>
      </c>
      <c r="N299" s="286" t="str">
        <f aca="false">IF(B299&lt;&gt;"",IF(M299="","",IF(M299&lt;0.5,1,IF(AND(M299&gt;=0.5,M299&lt;P$10),2,IF(M299&gt;=P$10,3)))),"")</f>
        <v/>
      </c>
      <c r="O299" s="194" t="str">
        <f aca="false">IF(B299 &lt;&gt; "",IF(AND('PRINTABLE (per grading)'!H$16="EXAM", 'PRINTABLE (per grading)'!B$13="Prelim"), IF(ISERROR(SUMIF('Exam (LECTURE ONLY)'!D$20:M$20, "CLO1", 'Exam (LECTURE ONLY)'!D301:M301) / 'Exam (LECTURE ONLY)'!AL$6), "", SUMIF('Exam (LECTURE ONLY)'!D$20:M$20, "CLO1", 'Exam (LECTURE ONLY)'!D301:M301) /'Exam (LECTURE ONLY)'!AL$6),
IF(AND('PRINTABLE (per grading)'!H$16="EXAM", 'PRINTABLE (per grading)'!B$13="Midterm"), IF(ISERROR(SUMIF('Exam (LECTURE ONLY)'!O$20:X$20, "CLO1", 'Exam (LECTURE ONLY)'!O301:X301) / 'Exam (LECTURE ONLY)'!AM$6), "", SUMIF('Exam (LECTURE ONLY)'!O$20:X$20, "CLO1", 'Exam (LECTURE ONLY)'!O301:X301) / 'Exam (LECTURE ONLY)'!AM$6),
IF(AND('PRINTABLE (per grading)'!H$16="EXAM", 'PRINTABLE (per grading)'!B$13="Final"), IF(ISERROR(SUMIF('Exam (LECTURE ONLY)'!Z$20:AI$20, "CLO1", 'Exam (LECTURE ONLY)'!Z301:AI301) / 'Exam (LECTURE ONLY)'!AN$6), "", SUMIF('Exam (LECTURE ONLY)'!Z$20:AI$20, "CLO1", 'Exam (LECTURE ONLY)'!Z301:AI301) / 'Exam (LECTURE ONLY)'!AN$6),
IF(AND('PRINTABLE (per grading)'!H$16="OUTPUT", 'PRINTABLE (per grading)'!B$13="Prelim"), IF(ISERROR(SUMIF(OUTPUT!C$20:M$20, "CLO1", OUTPUT!C301:M301) / OUTPUT!AL$6), "", SUMIF(OUTPUT!C$20:M$20, "CLO1", OUTPUT!C301:M301) / OUTPUT!AL$6),
IF(AND('PRINTABLE (per grading)'!H$16="OUTPUT", 'PRINTABLE (per grading)'!B$13="Midterm"), IF(ISERROR(SUMIF(OUTPUT!O$20:Y$20, "CLO1", OUTPUT!O301:Y301) / OUTPUT!AM$6), "", SUMIF(OUTPUT!O$20:Y$20, "CLO1", OUTPUT!O301:Y301) / OUTPUT!AM$6),
IF(AND('PRINTABLE (per grading)'!H$16="OUTPUT", 'PRINTABLE (per grading)'!B$13="Final"), IF(ISERROR(SUMIF(OUTPUT!AA$20:AI$20, "CLO1", OUTPUT!AA301:AI301) / OUTPUT!AN$6), "", SUMIF(OUTPUT!AA$20:AI$20, "CLO1", OUTPUT!AA301:AI301) / OUTPUT!AN$6),
"")))))),"")</f>
        <v/>
      </c>
      <c r="P299" s="286" t="str">
        <f aca="false">IF(B299&lt;&gt;"",IF(O299="","",IF(O299&lt;0.5,1,IF(AND(O299&gt;=0.5,O299&lt;P$10),2,IF(O299&gt;=P$10,3)))),"")</f>
        <v/>
      </c>
      <c r="Q299" s="287" t="str">
        <f aca="false">IF(B299 &lt;&gt; "",IFERROR(IF(AVERAGE(M299,O299)&gt;=P$10,"Y","N"),""),"")</f>
        <v/>
      </c>
      <c r="R299" s="194" t="str">
        <f aca="false">IF(B299 &lt;&gt; "", IFERROR(IF(C$16 = "PRELIM", SUMIF('Database (LECTURE-RES-PRAC)'!D$14:AG$14, "CLO2", 'Database (LECTURE-RES-PRAC)'!D296:AG296) / 'Grade computation'!F$5, IF(C$16 = "MIDTERM", SUMIF('Database (LECTURE-RES-PRAC)'!AJ$14:BM$14, "CLO2", 'Database (LECTURE-RES-PRAC)'!AJ296:BM296) / 'Grade computation'!G$5, IF(C$16 = "FINAL", SUMIF('Database (LECTURE-RES-PRAC)'!BP$14:CS$14, "CLO2", 'Database (LECTURE-RES-PRAC)'!BP296:CS296) / 'Grade computation'!H$5,""))),""),"")</f>
        <v/>
      </c>
      <c r="S299" s="286" t="str">
        <f aca="false">IF(B299&lt;&gt;"",IF(R299="","",IF(R299&lt;0.5,1,IF(AND(R299&gt;=0.5,R299&lt;P$10),2,IF(R299&gt;=P$10,3)))),"")</f>
        <v/>
      </c>
      <c r="T299" s="194" t="str">
        <f aca="false">IF(B299 &lt;&gt; "",IF(AND('PRINTABLE (per grading)'!H$16="EXAM", 'PRINTABLE (per grading)'!B$13="Prelim"), IF(ISERROR(SUMIF('Exam (LECTURE ONLY)'!D$20:M$20, "CLO2", 'Exam (LECTURE ONLY)'!D301:M301) / 'Exam (LECTURE ONLY)'!AL$7), "", SUMIF('Exam (LECTURE ONLY)'!D$20:M$20, "CLO2", 'Exam (LECTURE ONLY)'!D301:M301) /'Exam (LECTURE ONLY)'!AL$7),
IF(AND('PRINTABLE (per grading)'!H$16="EXAM", 'PRINTABLE (per grading)'!B$13="Midterm"), IF(ISERROR(SUMIF('Exam (LECTURE ONLY)'!O$20:X$20, "CLO2", 'Exam (LECTURE ONLY)'!O301:X301) / 'Exam (LECTURE ONLY)'!AM$7), "", SUMIF('Exam (LECTURE ONLY)'!O$20:X$20, "CLO2", 'Exam (LECTURE ONLY)'!O301:X301) / 'Exam (LECTURE ONLY)'!AM$7),
IF(AND('PRINTABLE (per grading)'!H$16="EXAM", 'PRINTABLE (per grading)'!B$13="Final"), IF(ISERROR(SUMIF('Exam (LECTURE ONLY)'!Z$20:AI$20, "CLO2", 'Exam (LECTURE ONLY)'!Z301:AI301) / 'Exam (LECTURE ONLY)'!AN$7), "", SUMIF('Exam (LECTURE ONLY)'!Z$20:AI$20, "CLO2", 'Exam (LECTURE ONLY)'!Z301:AI301) / 'Exam (LECTURE ONLY)'!AN$7),
IF(AND('PRINTABLE (per grading)'!H$16="OUTPUT", 'PRINTABLE (per grading)'!B$13="Prelim"), IF(ISERROR(SUMIF(OUTPUT!C$20:M$20, "CLO2", OUTPUT!C301:M301) / OUTPUT!AL$7), "", SUMIF(OUTPUT!C$20:M$20, "CLO2", OUTPUT!C301:M301) / OUTPUT!AL$7),
IF(AND('PRINTABLE (per grading)'!H$16="OUTPUT", 'PRINTABLE (per grading)'!B$13="Midterm"), IF(ISERROR(SUMIF(OUTPUT!O$20:Y$20, "CLO2", OUTPUT!O301:Y301) / OUTPUT!AM$7), "", SUMIF(OUTPUT!O$20:Y$20, "CLO2", OUTPUT!O301:Y301) / OUTPUT!AM$7),
IF(AND('PRINTABLE (per grading)'!H$16="OUTPUT", 'PRINTABLE (per grading)'!B$13="Final"), IF(ISERROR(SUMIF(OUTPUT!AA$20:AI$20, "CLO2", OUTPUT!AA301:AI301) / OUTPUT!AN$7), "", SUMIF(OUTPUT!AA$20:AI$20, "CLO2", OUTPUT!AA301:AI301) / OUTPUT!AN$7),
"")))))),"")</f>
        <v/>
      </c>
      <c r="U299" s="286" t="str">
        <f aca="false">IF(B299&lt;&gt;"",IF(T299="","",IF(T299&lt;0.5,1,IF(AND(T299&gt;=0.5,T299&lt;P$10),2,IF(T299&gt;=P$10,3)))),"")</f>
        <v/>
      </c>
      <c r="V299" s="287" t="str">
        <f aca="false">IF(B299 &lt;&gt; "",IFERROR(IF(AVERAGE(R299,T299)&gt;=P$10,"Y","N"),""),"")</f>
        <v/>
      </c>
      <c r="W299" s="194" t="str">
        <f aca="false">IF(B299 &lt;&gt; "", IFERROR(IF(C$16 = "PRELIM", SUMIF('Database (LECTURE-RES-PRAC)'!D$14:AG$14, "CLO3", 'Database (LECTURE-RES-PRAC)'!D296:AG296) / 'Grade computation'!F$6, IF(C$16 = "MIDTERM", SUMIF('Database (LECTURE-RES-PRAC)'!AJ$14:BM$14, "CLO3", 'Database (LECTURE-RES-PRAC)'!AJ296:BM296) / 'Grade computation'!G$6, IF(C$16 = "FINAL", SUMIF('Database (LECTURE-RES-PRAC)'!BP$14:CS$14, "CLO3", 'Database (LECTURE-RES-PRAC)'!BP296:CS296) / 'Grade computation'!H$6,""))),""),"")</f>
        <v/>
      </c>
      <c r="X299" s="286" t="str">
        <f aca="false">IF(B299&lt;&gt;"",IF(W299="","",IF(W299&lt;0.5,1,IF(AND(W299&gt;=0.5,W299&lt;P$10),2,IF(W299&gt;=P$10,3)))),"")</f>
        <v/>
      </c>
      <c r="Y299" s="194" t="str">
        <f aca="false">IF(B299 &lt;&gt; "",IF(AND('PRINTABLE (per grading)'!H$16="EXAM", 'PRINTABLE (per grading)'!B$13="Prelim"), IF(ISERROR(SUMIF('Exam (LECTURE ONLY)'!D$20:M$20, "CLO3", 'Exam (LECTURE ONLY)'!D301:M301) / 'Exam (LECTURE ONLY)'!AL$8), "", SUMIF('Exam (LECTURE ONLY)'!D$20:M$20, "CLO3", 'Exam (LECTURE ONLY)'!D301:M301) /'Exam (LECTURE ONLY)'!AL$8),
IF(AND('PRINTABLE (per grading)'!H$16="EXAM", 'PRINTABLE (per grading)'!B$13="Midterm"), IF(ISERROR(SUMIF('Exam (LECTURE ONLY)'!O$20:X$20, "CLO3", 'Exam (LECTURE ONLY)'!O301:X301) / 'Exam (LECTURE ONLY)'!AM$8), "", SUMIF('Exam (LECTURE ONLY)'!O$20:X$20, "CLO3", 'Exam (LECTURE ONLY)'!O301:X301) / 'Exam (LECTURE ONLY)'!AM$8),
IF(AND('PRINTABLE (per grading)'!H$16="EXAM", 'PRINTABLE (per grading)'!B$13="Final"), IF(ISERROR(SUMIF('Exam (LECTURE ONLY)'!Z$20:AI$20, "CLO3", 'Exam (LECTURE ONLY)'!Z301:AI301) / 'Exam (LECTURE ONLY)'!AN$8), "", SUMIF('Exam (LECTURE ONLY)'!Z$20:AI$20, "CLO3", 'Exam (LECTURE ONLY)'!Z301:AI301) / 'Exam (LECTURE ONLY)'!AN$8),
IF(AND('PRINTABLE (per grading)'!H$16="OUTPUT", 'PRINTABLE (per grading)'!B$13="Prelim"), IF(ISERROR(SUMIF(OUTPUT!C$20:M$20, "CLO3", OUTPUT!C301:M301) / OUTPUT!AL$8), "", SUMIF(OUTPUT!C$20:M$20, "CLO3", OUTPUT!C301:M301) / OUTPUT!AL$8),
IF(AND('PRINTABLE (per grading)'!H$16="OUTPUT", 'PRINTABLE (per grading)'!B$13="Midterm"), IF(ISERROR(SUMIF(OUTPUT!O$20:Y$20, "CLO3", OUTPUT!O301:Y301) / OUTPUT!AM$8), "", SUMIF(OUTPUT!O$20:Y$20, "CLO3", OUTPUT!O301:Y301) / OUTPUT!AM$8),
IF(AND('PRINTABLE (per grading)'!H$16="OUTPUT", 'PRINTABLE (per grading)'!B$13="Final"), IF(ISERROR(SUMIF(OUTPUT!AA$20:AI$20, "CLO3", OUTPUT!AA301:AI301) / OUTPUT!AN$8), "", SUMIF(OUTPUT!AA$20:AI$20, "CLO3", OUTPUT!AA301:AI301) / OUTPUT!AN$8),
"" )))))),"")</f>
        <v/>
      </c>
      <c r="Z299" s="286" t="str">
        <f aca="false">IF(B299&lt;&gt;"",IF(Y299="","",IF(Y299&lt;0.5,1,IF(AND(Y299&gt;=0.5,Y299&lt;P$10),2,IF(Y299&gt;=P$10,3)))),"")</f>
        <v/>
      </c>
      <c r="AA299" s="287" t="str">
        <f aca="false">IF(B299 &lt;&gt; "",IFERROR(IF(AVERAGE(W299,Y299)&gt;=P$10,"Y","N"),""),"")</f>
        <v/>
      </c>
      <c r="AB299" s="194" t="str">
        <f aca="false">IF(B299 &lt;&gt; "", IFERROR(IF(C$16 = "PRELIM", SUMIF('Database (LECTURE-RES-PRAC)'!D$14:AG$14, "CLO4", 'Database (LECTURE-RES-PRAC)'!D296:AG296) / 'Grade computation'!F$7, IF(C$16 = "MIDTERM", SUMIF('Database (LECTURE-RES-PRAC)'!AJ$14:BM$14, "CLO4", 'Database (LECTURE-RES-PRAC)'!AJ296:BM296) / 'Grade computation'!G$7, IF(C$16 = "FINAL", SUMIF('Database (LECTURE-RES-PRAC)'!BP$14:CS$14, "CLO4", 'Database (LECTURE-RES-PRAC)'!BP296:CS296) / 'Grade computation'!H$7,""))),""),"")</f>
        <v/>
      </c>
      <c r="AC299" s="286" t="str">
        <f aca="false">IF(B299&lt;&gt;"",IF(AB299="","",IF(AB299&lt;0.5,1,IF(AND(AB299&gt;=0.5,AB299&lt;P$10),2,IF(AB299&gt;=P$10,3)))),"")</f>
        <v/>
      </c>
      <c r="AD299" s="194" t="str">
        <f aca="false">IF(B299 &lt;&gt; "",IF(AND('PRINTABLE (per grading)'!H$16="EXAM", 'PRINTABLE (per grading)'!B$13="Prelim"), IF(ISERROR(SUMIF('Exam (LECTURE ONLY)'!D$20:M$20, "CLO4", 'Exam (LECTURE ONLY)'!D301:M301) / 'Exam (LECTURE ONLY)'!AL$9), "", SUMIF('Exam (LECTURE ONLY)'!D$20:M$20, "CLO4", 'Exam (LECTURE ONLY)'!D301:M301) /'Exam (LECTURE ONLY)'!AL$9),
IF(AND('PRINTABLE (per grading)'!H$16="EXAM", 'PRINTABLE (per grading)'!B$13="Midterm"), IF(ISERROR(SUMIF('Exam (LECTURE ONLY)'!O$20:X$20, "CLO4", 'Exam (LECTURE ONLY)'!O301:X301) / 'Exam (LECTURE ONLY)'!AM$9), "", SUMIF('Exam (LECTURE ONLY)'!O$20:X$20, "CLO4", 'Exam (LECTURE ONLY)'!O301:X301) / 'Exam (LECTURE ONLY)'!AM$9),
IF(AND('PRINTABLE (per grading)'!H$16="EXAM", 'PRINTABLE (per grading)'!B$13="Final"), IF(ISERROR(SUMIF('Exam (LECTURE ONLY)'!Z$20:AI$20, "CLO4", 'Exam (LECTURE ONLY)'!Z301:AI301) / 'Exam (LECTURE ONLY)'!AN$9), "", SUMIF('Exam (LECTURE ONLY)'!Z$20:AI$20, "CLO4", 'Exam (LECTURE ONLY)'!Z301:AI301) / 'Exam (LECTURE ONLY)'!AN$9),
IF(AND('PRINTABLE (per grading)'!H$16="OUTPUT", 'PRINTABLE (per grading)'!B$13="Prelim"), IF(ISERROR(SUMIF(OUTPUT!C$20:M$20, "CLO4", OUTPUT!C301:M301) / OUTPUT!AL$9), "", SUMIF(OUTPUT!C$20:M$20, "CLO4", OUTPUT!C301:M301) / OUTPUT!AL$9),
IF(AND('PRINTABLE (per grading)'!H$16="OUTPUT", 'PRINTABLE (per grading)'!B$13="Midterm"), IF(ISERROR(SUMIF(OUTPUT!O$20:Y$20, "CLO4", OUTPUT!O301:Y301) / OUTPUT!AM$9), "", SUMIF(OUTPUT!O$20:Y$20, "CLO4", OUTPUT!O301:Y301) / OUTPUT!AM$9),
IF(AND('PRINTABLE (per grading)'!H$16="OUTPUT", 'PRINTABLE (per grading)'!B$13="Final"), IF(ISERROR(SUMIF(OUTPUT!AA$20:AI$20, "CLO4", OUTPUT!AA301:AI301) / OUTPUT!AN$9), "", SUMIF(OUTPUT!AA$20:AI$20, "CLO4", OUTPUT!AA301:AI301) / OUTPUT!AN$9),
"")))))),"")</f>
        <v/>
      </c>
      <c r="AE299" s="286" t="str">
        <f aca="false">IF(B299&lt;&gt;"",IF(AD299="","",IF(AD299&lt;0.5,1,IF(AND(AD299&gt;=0.5,AD299&lt;P$10),2,IF(AD299&gt;=P$10,3)))),"")</f>
        <v/>
      </c>
      <c r="AF299" s="287" t="str">
        <f aca="false">IF(B299 &lt;&gt; "",IFERROR(IF(AVERAGE(AB299,AD299)&gt;=P$10,"Y","N"),""),"")</f>
        <v/>
      </c>
      <c r="AG299" s="194" t="str">
        <f aca="false">IF(B299 &lt;&gt; "", IFERROR(IF(C$16 = "PRELIM", SUMIF('Database (LECTURE-RES-PRAC)'!D$14:AG$14, "CLO5", 'Database (LECTURE-RES-PRAC)'!D296:AG296) / 'Grade computation'!F$8, IF(C$16 = "MIDTERM", SUMIF('Database (LECTURE-RES-PRAC)'!AJ$14:BM$14, "CLO5", 'Database (LECTURE-RES-PRAC)'!AJ296:BM296) / 'Grade computation'!G$8, IF(C$16 = "FINAL", SUMIF('Database (LECTURE-RES-PRAC)'!BP$14:CS$14, "CLO5", 'Database (LECTURE-RES-PRAC)'!BP296:CS296) / 'Grade computation'!H$8,""))),""),"")</f>
        <v/>
      </c>
      <c r="AH299" s="286" t="str">
        <f aca="false">IF(B299&lt;&gt;"",IF(AG299="","",IF(AG299&lt;0.5,1,IF(AND(AG299&gt;=0.5,AG299&lt;P$10),2,IF(AG299&gt;=P$10,3)))),"")</f>
        <v/>
      </c>
      <c r="AI299" s="194" t="str">
        <f aca="false">IF(B299 &lt;&gt; "",IF(AND('PRINTABLE (per grading)'!H$16="EXAM", 'PRINTABLE (per grading)'!B$13="Prelim"), IF(ISERROR(SUMIF('Exam (LECTURE ONLY)'!D$20:M$20, "CLO5", 'Exam (LECTURE ONLY)'!D301:M301) / 'Exam (LECTURE ONLY)'!AL$10), "", SUMIF('Exam (LECTURE ONLY)'!D$20:M$20, "CLO5", 'Exam (LECTURE ONLY)'!D301:M301) /'Exam (LECTURE ONLY)'!AL$10),
IF(AND('PRINTABLE (per grading)'!H$16="EXAM", 'PRINTABLE (per grading)'!B$13="Midterm"), IF(ISERROR(SUMIF('Exam (LECTURE ONLY)'!O$20:X$20, "CLO5", 'Exam (LECTURE ONLY)'!O301:X301) / 'Exam (LECTURE ONLY)'!AM$10), "", SUMIF('Exam (LECTURE ONLY)'!O$20:X$20, "CLO5", 'Exam (LECTURE ONLY)'!O301:X301) / 'Exam (LECTURE ONLY)'!AM$10),
IF(AND('PRINTABLE (per grading)'!H$16="EXAM", 'PRINTABLE (per grading)'!B$13="Final"), IF(ISERROR(SUMIF('Exam (LECTURE ONLY)'!Z$20:AI$20, "CLO5", 'Exam (LECTURE ONLY)'!Z301:AI301) / 'Exam (LECTURE ONLY)'!AN$10), "", SUMIF('Exam (LECTURE ONLY)'!Z$20:AI$20, "CLO5", 'Exam (LECTURE ONLY)'!Z301:AI301) / 'Exam (LECTURE ONLY)'!AN$10),
IF(AND('PRINTABLE (per grading)'!H$16="OUTPUT", 'PRINTABLE (per grading)'!B$13="Prelim"), IF(ISERROR(SUMIF(OUTPUT!C$20:M$20, "CLO5", OUTPUT!C301:M301) / OUTPUT!AL$10), "", SUMIF(OUTPUT!C$20:M$20, "CLO5", OUTPUT!C301:M301) / OUTPUT!AL$10),
IF(AND('PRINTABLE (per grading)'!H$16="OUTPUT", 'PRINTABLE (per grading)'!B$13="Midterm"), IF(ISERROR(SUMIF(OUTPUT!O$20:Y$20, "CLO5", OUTPUT!O301:Y301) / OUTPUT!AM$10), "", SUMIF(OUTPUT!O$20:Y$20, "CLO5", OUTPUT!O301:Y301) / OUTPUT!AM$10),
IF(AND('PRINTABLE (per grading)'!H$16="OUTPUT", 'PRINTABLE (per grading)'!B$13="Final"), IF(ISERROR(SUMIF(OUTPUT!AA$20:AI$20, "CLO5", OUTPUT!AA301:AI301) / OUTPUT!AN$10), "", SUMIF(OUTPUT!AA$20:AI$20, "CLO5", OUTPUT!AA301:AI301) / OUTPUT!AN$10),
"")))))),"")</f>
        <v/>
      </c>
      <c r="AJ299" s="286" t="str">
        <f aca="false">IF(B299&lt;&gt;"",IF(AI299="","",IF(AI299&lt;0.5,1,IF(AND(AI299&gt;=0.5,AI299&lt;P$10),2,IF(AI299&gt;=P$10,3)))),"")</f>
        <v/>
      </c>
      <c r="AK299" s="287" t="str">
        <f aca="false">IF(B299 &lt;&gt; "",IFERROR(IF(AVERAGE(AG299,AI299)&gt;=P$10,"Y","N"),""),"")</f>
        <v/>
      </c>
      <c r="AL299" s="194" t="str">
        <f aca="false">IF(B299 &lt;&gt; "", IFERROR(IF(C$16 = "PRELIM", SUMIF('Database (LECTURE-RES-PRAC)'!D$14:AG$14, "CLO6", 'Database (LECTURE-RES-PRAC)'!D296:AG296) / 'Grade computation'!F$9, IF(C$16 = "MIDTERM", SUMIF('Database (LECTURE-RES-PRAC)'!AJ$14:BM$14, "CLO6", 'Database (LECTURE-RES-PRAC)'!AJ296:BM296) / 'Grade computation'!G$9, IF(C$16 = "FINAL", SUMIF('Database (LECTURE-RES-PRAC)'!BP$14:CS$14, "CLO6", 'Database (LECTURE-RES-PRAC)'!BP296:CS296) / 'Grade computation'!H$9,""))),""),"")</f>
        <v/>
      </c>
      <c r="AM299" s="286" t="str">
        <f aca="false">IF(B299&lt;&gt;"",IF(AL299="","",IF(AL299&lt;0.5,1,IF(AND(AL299&gt;=0.5,AL299&lt;P$10),2,IF(AL299&gt;=P$10,3)))),"")</f>
        <v/>
      </c>
      <c r="AN299" s="194" t="str">
        <f aca="false">IF(B299 &lt;&gt; "",IF(AND('PRINTABLE (per grading)'!H$16="EXAM", 'PRINTABLE (per grading)'!B$13="Prelim"), IF(ISERROR(SUMIF('Exam (LECTURE ONLY)'!D$20:M$20, "CLO6", 'Exam (LECTURE ONLY)'!D301:M301) / 'Exam (LECTURE ONLY)'!AL$11), "", SUMIF('Exam (LECTURE ONLY)'!D$20:M$20, "CLO6", 'Exam (LECTURE ONLY)'!D301:M301) /'Exam (LECTURE ONLY)'!AL$11),
IF(AND('PRINTABLE (per grading)'!H$16="EXAM", 'PRINTABLE (per grading)'!B$13="Midterm"), IF(ISERROR(SUMIF('Exam (LECTURE ONLY)'!O$20:X$20, "CLO6", 'Exam (LECTURE ONLY)'!O301:X301) / 'Exam (LECTURE ONLY)'!AM$11), "", SUMIF('Exam (LECTURE ONLY)'!O$20:X$20, "CLO6", 'Exam (LECTURE ONLY)'!O301:X301) / 'Exam (LECTURE ONLY)'!AM$11),
IF(AND('PRINTABLE (per grading)'!H$16="EXAM", 'PRINTABLE (per grading)'!B$13="Final"), IF(ISERROR(SUMIF('Exam (LECTURE ONLY)'!Z$20:AI$20, "CLO6", 'Exam (LECTURE ONLY)'!Z301:AI301) / 'Exam (LECTURE ONLY)'!AN$11), "", SUMIF('Exam (LECTURE ONLY)'!Z$20:AI$20, "CLO6", 'Exam (LECTURE ONLY)'!Z301:AI301) / 'Exam (LECTURE ONLY)'!AN$11),
IF(AND('PRINTABLE (per grading)'!H$16="OUTPUT", 'PRINTABLE (per grading)'!B$13="Prelim"), IF(ISERROR(SUMIF(OUTPUT!C$20:M$20, "CLO6", OUTPUT!C301:M301) / OUTPUT!AL$11), "", SUMIF(OUTPUT!C$20:M$20, "CLO6", OUTPUT!C301:M301) / OUTPUT!AL$11),
IF(AND('PRINTABLE (per grading)'!H$16="OUTPUT", 'PRINTABLE (per grading)'!B$13="Midterm"), IF(ISERROR(SUMIF(OUTPUT!O$20:Y$20, "CLO6", OUTPUT!O301:Y301) / OUTPUT!AM$11), "", SUMIF(OUTPUT!O$20:Y$20, "CLO6", OUTPUT!O301:Y301) / OUTPUT!AM$11),
IF(AND('PRINTABLE (per grading)'!H$16="OUTPUT", 'PRINTABLE (per grading)'!B$13="Final"), IF(ISERROR(SUMIF(OUTPUT!AA$20:AI$20, "CLO6", OUTPUT!AA301:AI301) / OUTPUT!AN$11), "", SUMIF(OUTPUT!AA$20:AI$20, "CLO6", OUTPUT!AA301:AI301) / OUTPUT!AN$11),
"")))))),"")</f>
        <v/>
      </c>
      <c r="AO299" s="286" t="str">
        <f aca="false">IF(B299&lt;&gt;"",IF(AN299="","",IF(AN299&lt;0.5,1,IF(AND(AN299&gt;=0.5,AN299&lt;P$10),2,IF(AN299&gt;=P$10,3)))),"")</f>
        <v/>
      </c>
      <c r="AP299" s="287" t="str">
        <f aca="false">IF(B299 &lt;&gt; "",IFERROR(IF(AVERAGE(AL299,AN299)&gt;=P$10,"Y","N"),""),"")</f>
        <v/>
      </c>
      <c r="AQ299" s="194" t="str">
        <f aca="false">IF(B299 &lt;&gt; "", IFERROR(IF(C$16 = "PRELIM", SUMIF('Database (LECTURE-RES-PRAC)'!D$14:AG$14, "CLO7", 'Database (LECTURE-RES-PRAC)'!D296:AG296) / 'Grade computation'!F$10, IF(C$16 = "MIDTERM", SUMIF('Database (LECTURE-RES-PRAC)'!AJ$14:BM$14, "CLO7", 'Database (LECTURE-RES-PRAC)'!AJ296:BM296) / 'Grade computation'!G$10, IF(C$16 = "FINAL", SUMIF('Database (LECTURE-RES-PRAC)'!BP$14:CS$14, "CLO7", 'Database (LECTURE-RES-PRAC)'!BP296:CS296) / 'Grade computation'!H$10,""))),""),"")</f>
        <v/>
      </c>
      <c r="AR299" s="286" t="str">
        <f aca="false">IF(B299&lt;&gt;"",IF(AQ299="","",IF(AQ299&lt;0.5,1,IF(AND(AQ299&gt;=0.5,AQ299&lt;P$10),2,IF(AQ299&gt;=P$10,3)))),"")</f>
        <v/>
      </c>
      <c r="AS299" s="194" t="str">
        <f aca="false">IF(B299 &lt;&gt; "",IF(AND('PRINTABLE (per grading)'!H$16="EXAM", 'PRINTABLE (per grading)'!B$13="Prelim"), IF(ISERROR(SUMIF('Exam (LECTURE ONLY)'!D$20:M$20, "CLO7", 'Exam (LECTURE ONLY)'!D301:M301) / 'Exam (LECTURE ONLY)'!AL$12), "", SUMIF('Exam (LECTURE ONLY)'!D$20:M$20, "CLO7", 'Exam (LECTURE ONLY)'!D301:M301) /'Exam (LECTURE ONLY)'!AL$12),
IF(AND('PRINTABLE (per grading)'!H$16="EXAM", 'PRINTABLE (per grading)'!B$13="Midterm"), IF(ISERROR(SUMIF('Exam (LECTURE ONLY)'!O$20:X$20, "CLO7", 'Exam (LECTURE ONLY)'!O301:X301) / 'Exam (LECTURE ONLY)'!AM$12), "", SUMIF('Exam (LECTURE ONLY)'!O$20:X$20, "CLO7", 'Exam (LECTURE ONLY)'!O301:X301) / 'Exam (LECTURE ONLY)'!AM$12),
IF(AND('PRINTABLE (per grading)'!H$16="EXAM", 'PRINTABLE (per grading)'!B$13="Final"), IF(ISERROR(SUMIF('Exam (LECTURE ONLY)'!Z$20:AI$20, "CLO7", 'Exam (LECTURE ONLY)'!Z301:AI301) / 'Exam (LECTURE ONLY)'!AN$12), "", SUMIF('Exam (LECTURE ONLY)'!Z$20:AI$20, "CLO7", 'Exam (LECTURE ONLY)'!Z301:AI301) / 'Exam (LECTURE ONLY)'!AN$12),
IF(AND('PRINTABLE (per grading)'!H$16="OUTPUT", 'PRINTABLE (per grading)'!B$13="Prelim"), IF(ISERROR(SUMIF(OUTPUT!C$20:M$20, "CLO7", OUTPUT!C301:M301) / OUTPUT!AL$12), "", SUMIF(OUTPUT!C$20:M$20, "CLO7", OUTPUT!C301:M301) / OUTPUT!AL$12),
IF(AND('PRINTABLE (per grading)'!H$16="OUTPUT", 'PRINTABLE (per grading)'!B$13="Midterm"), IF(ISERROR(SUMIF(OUTPUT!O$20:Y$20, "CLO7", OUTPUT!O301:Y301) / OUTPUT!AM$12), "", SUMIF(OUTPUT!O$20:Y$20, "CLO7", OUTPUT!O301:Y301) / OUTPUT!AM$12),
IF(AND('PRINTABLE (per grading)'!H$16="OUTPUT", 'PRINTABLE (per grading)'!B$13="Final"), IF(ISERROR(SUMIF(OUTPUT!AA$20:AI$20, "CLO7", OUTPUT!AA301:AI301) / OUTPUT!AN$12), "", SUMIF(OUTPUT!AA$20:AI$20, "CLO7", OUTPUT!AA301:AI301) / OUTPUT!AN$12),
"")))))),"")</f>
        <v/>
      </c>
      <c r="AT299" s="286" t="str">
        <f aca="false">IF(B299&lt;&gt;"",IF(AS299="","",IF(AS299&lt;0.5,1,IF(AND(AS299&gt;=0.5,AS299&lt;P$10),2,IF(AS299&gt;=P$10,3)))),"")</f>
        <v/>
      </c>
      <c r="AU299" s="287" t="str">
        <f aca="false">IF(B299 &lt;&gt; "",IFERROR(IF(AVERAGE(AQ299,AS299)&gt;=P$10,"Y","N"),""),"")</f>
        <v/>
      </c>
      <c r="AV299" s="194" t="str">
        <f aca="false">IF(B299 &lt;&gt; "", IFERROR(IF(C$16 = "PRELIM", SUMIF('Database (LECTURE-RES-PRAC)'!D$14:AG$14, "CLO8", 'Database (LECTURE-RES-PRAC)'!D296:AG296) / 'Grade computation'!F$11, IF(C$16 = "MIDTERM", SUMIF('Database (LECTURE-RES-PRAC)'!AJ$14:BM$14, "CLO8", 'Database (LECTURE-RES-PRAC)'!AJ296:BM296) / 'Grade computation'!G$11, IF(C$16 = "FINAL", SUMIF('Database (LECTURE-RES-PRAC)'!BP$14:CS$14, "CLO8", 'Database (LECTURE-RES-PRAC)'!BP296:CS296) / 'Grade computation'!H$11,""))),""),"")</f>
        <v/>
      </c>
      <c r="AW299" s="286" t="str">
        <f aca="false">IF(B299&lt;&gt;"",IF(AV299="","",IF(AV299&lt;0.5,1,IF(AND(AV299&gt;=0.5,AV299&lt;P$10),2,IF(AV299&gt;=P$10,3)))),"")</f>
        <v/>
      </c>
      <c r="AX299" s="194" t="str">
        <f aca="false">IF(B299 &lt;&gt; "",IF(AND('PRINTABLE (per grading)'!H$16="EXAM", 'PRINTABLE (per grading)'!B$13="Prelim"), IF(ISERROR(SUMIF('Exam (LECTURE ONLY)'!D$20:M$20, "CLO8", 'Exam (LECTURE ONLY)'!D301:M301) / 'Exam (LECTURE ONLY)'!AL$13), "", SUMIF('Exam (LECTURE ONLY)'!D$20:M$20, "CLO8", 'Exam (LECTURE ONLY)'!D301:M301) /'Exam (LECTURE ONLY)'!AL$13),
IF(AND('PRINTABLE (per grading)'!H$16="EXAM", 'PRINTABLE (per grading)'!B$13="Midterm"), IF(ISERROR(SUMIF('Exam (LECTURE ONLY)'!O$20:X$20, "CLO8", 'Exam (LECTURE ONLY)'!O301:X301) / 'Exam (LECTURE ONLY)'!AM$13), "", SUMIF('Exam (LECTURE ONLY)'!O$20:X$20, "CLO8", 'Exam (LECTURE ONLY)'!O301:X301) / 'Exam (LECTURE ONLY)'!AM$13),
IF(AND('PRINTABLE (per grading)'!H$16="EXAM", 'PRINTABLE (per grading)'!B$13="Final"), IF(ISERROR(SUMIF('Exam (LECTURE ONLY)'!Z$20:AI$20, "CLO8", 'Exam (LECTURE ONLY)'!Z301:AI301) / 'Exam (LECTURE ONLY)'!AN$13), "", SUMIF('Exam (LECTURE ONLY)'!Z$20:AI$20, "CLO8", 'Exam (LECTURE ONLY)'!Z301:AI301) / 'Exam (LECTURE ONLY)'!AN$13),
IF(AND('PRINTABLE (per grading)'!H$16="OUTPUT", 'PRINTABLE (per grading)'!B$13="Prelim"), IF(ISERROR(SUMIF(OUTPUT!C$20:M$20, "CLO8", OUTPUT!C301:M301) / OUTPUT!AL$13), "", SUMIF(OUTPUT!C$20:M$20, "CLO8", OUTPUT!C301:M301) / OUTPUT!AL$13),
IF(AND('PRINTABLE (per grading)'!H$16="OUTPUT", 'PRINTABLE (per grading)'!B$13="Midterm"), IF(ISERROR(SUMIF(OUTPUT!O$20:Y$20, "CLO8", OUTPUT!O301:Y301) / OUTPUT!AM$13), "", SUMIF(OUTPUT!O$20:Y$20, "CLO8", OUTPUT!O301:Y301) / OUTPUT!AM$13),
IF(AND('PRINTABLE (per grading)'!H$16="OUTPUT", 'PRINTABLE (per grading)'!B$13="Final"), IF(ISERROR(SUMIF(OUTPUT!AA$20:AI$20, "CLO8", OUTPUT!AA301:AI301) / OUTPUT!AN$13), "", SUMIF(OUTPUT!AA$20:AI$20, "CLO8", OUTPUT!AA301:AI301) / OUTPUT!AN$13),
"")))))),"")</f>
        <v/>
      </c>
      <c r="AY299" s="286" t="str">
        <f aca="false">IF(B299&lt;&gt;"",IF(AX299="","",IF(AX299&lt;0.5,1,IF(AND(AX299&gt;=0.5,AX299&lt;P$10),2,IF(AX299&gt;=P$10,3)))),"")</f>
        <v/>
      </c>
      <c r="AZ299" s="287" t="str">
        <f aca="false">IF(B299 &lt;&gt; "",IFERROR(IF(AVERAGE(AV299,AX299)&gt;=P$10,"Y","N"),""),"")</f>
        <v/>
      </c>
      <c r="BA299" s="194" t="str">
        <f aca="false">IF(B299 &lt;&gt; "", IFERROR(IF(C$16 = "PRELIM", SUMIF('Database (LECTURE-RES-PRAC)'!D$14:AG$14, "CLO9", 'Database (LECTURE-RES-PRAC)'!D296:AG296) / 'Grade computation'!F$12, IF(C$16 = "MIDTERM", SUMIF('Database (LECTURE-RES-PRAC)'!AJ$14:BM$14, "CLO9", 'Database (LECTURE-RES-PRAC)'!AJ296:BM296) / 'Grade computation'!G$12, IF(C$16 = "FINAL", SUMIF('Database (LECTURE-RES-PRAC)'!BP$14:CS$14, "CLO9", 'Database (LECTURE-RES-PRAC)'!BP296:CS296) / 'Grade computation'!H$12,""))),""),"")</f>
        <v/>
      </c>
      <c r="BB299" s="286" t="str">
        <f aca="false">IF(B299&lt;&gt;"",IF(BA299="","",IF(BA299&lt;0.5,1,IF(AND(BA299&gt;=0.5,BA299&lt;P$10),2,IF(BA299&gt;=P$10,3)))),"")</f>
        <v/>
      </c>
      <c r="BC299" s="194" t="str">
        <f aca="false">IF(B299 &lt;&gt; "",IF(AND('PRINTABLE (per grading)'!H$16="EXAM", 'PRINTABLE (per grading)'!B$13="Prelim"), IF(ISERROR(SUMIF('Exam (LECTURE ONLY)'!D$20:M$20, "CLO9", 'Exam (LECTURE ONLY)'!D301:M301) / 'Exam (LECTURE ONLY)'!AL$14), "", SUMIF('Exam (LECTURE ONLY)'!D$20:M$20, "CLO9", 'Exam (LECTURE ONLY)'!D301:M301) /'Exam (LECTURE ONLY)'!AL$14),
IF(AND('PRINTABLE (per grading)'!H$16="EXAM", 'PRINTABLE (per grading)'!B$13="Midterm"), IF(ISERROR(SUMIF('Exam (LECTURE ONLY)'!O$20:X$20, "CLO9", 'Exam (LECTURE ONLY)'!O301:X301) / 'Exam (LECTURE ONLY)'!AM$14), "", SUMIF('Exam (LECTURE ONLY)'!O$20:X$20, "CLO9", 'Exam (LECTURE ONLY)'!O301:X301) / 'Exam (LECTURE ONLY)'!AM$14),
IF(AND('PRINTABLE (per grading)'!H$16="EXAM", 'PRINTABLE (per grading)'!B$13="Final"), IF(ISERROR(SUMIF('Exam (LECTURE ONLY)'!Z$20:AI$20, "CLO9", 'Exam (LECTURE ONLY)'!Z301:AI301) / 'Exam (LECTURE ONLY)'!AN$14), "", SUMIF('Exam (LECTURE ONLY)'!Z$20:AI$20, "CLO9", 'Exam (LECTURE ONLY)'!Z301:AI301) / 'Exam (LECTURE ONLY)'!AN$14),
IF(AND('PRINTABLE (per grading)'!H$16="OUTPUT", 'PRINTABLE (per grading)'!B$13="Prelim"), IF(ISERROR(SUMIF(OUTPUT!C$20:M$20, "CLO9", OUTPUT!C301:M301) / OUTPUT!AL$14), "", SUMIF(OUTPUT!C$20:M$20, "CLO9", OUTPUT!C301:M301) / OUTPUT!AL$14),
IF(AND('PRINTABLE (per grading)'!H$16="OUTPUT", 'PRINTABLE (per grading)'!B$13="Midterm"), IF(ISERROR(SUMIF(OUTPUT!O$20:Y$20, "CLO9", OUTPUT!O301:Y301) / OUTPUT!AM$14), "", SUMIF(OUTPUT!O$20:Y$20, "CLO9", OUTPUT!O301:Y301) / OUTPUT!AM$14),
IF(AND('PRINTABLE (per grading)'!H$16="OUTPUT", 'PRINTABLE (per grading)'!B$13="Final"), IF(ISERROR(SUMIF(OUTPUT!AA$20:AI$20, "CLO9", OUTPUT!AA301:AI301) / OUTPUT!AN$14), "", SUMIF(OUTPUT!AA$20:AI$20, "CLO9", OUTPUT!AA301:AI301) / OUTPUT!AN$14),
"")))))),"")</f>
        <v/>
      </c>
      <c r="BD299" s="286" t="str">
        <f aca="false">IF(B299&lt;&gt;"",IF(BC299="","",IF(BC299&lt;0.5,1,IF(AND(BC299&gt;=0.5,BC299&lt;P$10),2,IF(BC299&gt;=P$10,3)))),"")</f>
        <v/>
      </c>
      <c r="BE299" s="287" t="str">
        <f aca="false">IF(B299 &lt;&gt; "",IFERROR(IF(AVERAGE(BA299,BC299)&gt;=P$10,"Y","N"),""),"")</f>
        <v/>
      </c>
      <c r="BF299" s="194" t="str">
        <f aca="false">IF(B299 &lt;&gt; "", IFERROR(IF(C$16 = "PRELIM", SUMIF('Database (LECTURE-RES-PRAC)'!D$14:AG$14, "CLO10", 'Database (LECTURE-RES-PRAC)'!D296:AG296) / 'Grade computation'!F$13, IF(C$16 = "MIDTERM", SUMIF('Database (LECTURE-RES-PRAC)'!AJ$14:BM$14, "CLO10", 'Database (LECTURE-RES-PRAC)'!AJ296:BM296) / 'Grade computation'!G$13, IF(C$16 = "FINAL", SUMIF('Database (LECTURE-RES-PRAC)'!BP$14:CS$14, "CLO10", 'Database (LECTURE-RES-PRAC)'!BP296:CS296) / 'Grade computation'!H$13,""))),""),"")</f>
        <v/>
      </c>
      <c r="BG299" s="286" t="str">
        <f aca="false">IF(B299&lt;&gt;"",IF(BF299="","",IF(BF299&lt;0.5,1,IF(AND(BF299&gt;=0.5,BF299&lt;P$10),2,IF(BF299&gt;=P$10,3)))),"")</f>
        <v/>
      </c>
      <c r="BH299" s="194" t="str">
        <f aca="false">IF(B299 &lt;&gt; "",IF(AND('PRINTABLE (per grading)'!H$16="EXAM", 'PRINTABLE (per grading)'!B$13="Prelim"), IF(ISERROR(SUMIF('Exam (LECTURE ONLY)'!D$20:M$20, "CLO10", 'Exam (LECTURE ONLY)'!D301:M301) / 'Exam (LECTURE ONLY)'!AL$15), "", SUMIF('Exam (LECTURE ONLY)'!D$20:M$20, "CLO10", 'Exam (LECTURE ONLY)'!D301:M301) /'Exam (LECTURE ONLY)'!AL$15),
IF(AND('PRINTABLE (per grading)'!H$16="EXAM", 'PRINTABLE (per grading)'!B$13="Midterm"), IF(ISERROR(SUMIF('Exam (LECTURE ONLY)'!O$20:X$20, "CLO10", 'Exam (LECTURE ONLY)'!O301:X301) / 'Exam (LECTURE ONLY)'!AM$15), "", SUMIF('Exam (LECTURE ONLY)'!O$20:X$20, "CLO10", 'Exam (LECTURE ONLY)'!O301:X301) / 'Exam (LECTURE ONLY)'!AM$15),
IF(AND('PRINTABLE (per grading)'!H$16="EXAM", 'PRINTABLE (per grading)'!B$13="Final"), IF(ISERROR(SUMIF('Exam (LECTURE ONLY)'!Z$20:AI$20, "CLO10", 'Exam (LECTURE ONLY)'!Z301:AI301) / 'Exam (LECTURE ONLY)'!AN$15), "", SUMIF('Exam (LECTURE ONLY)'!Z$20:AI$20, "CLO10", 'Exam (LECTURE ONLY)'!Z301:AI301) / 'Exam (LECTURE ONLY)'!AN$15),
IF(AND('PRINTABLE (per grading)'!H$16="OUTPUT", 'PRINTABLE (per grading)'!B$13="Prelim"), IF(ISERROR(SUMIF(OUTPUT!C$20:M$20, "CLO10", OUTPUT!C301:M301) / OUTPUT!AL$15), "", SUMIF(OUTPUT!C$20:M$20, "CLO10", OUTPUT!C301:M301) / OUTPUT!AL$15),
IF(AND('PRINTABLE (per grading)'!H$16="OUTPUT", 'PRINTABLE (per grading)'!B$13="Midterm"), IF(ISERROR(SUMIF(OUTPUT!O$20:Y$20, "CLO10", OUTPUT!O301:Y301) / OUTPUT!AM$15), "", SUMIF(OUTPUT!O$20:Y$20, "CLO10", OUTPUT!O301:Y301) / OUTPUT!AM$15),
IF(AND('PRINTABLE (per grading)'!H$16="OUTPUT", 'PRINTABLE (per grading)'!B$13="Final"), IF(ISERROR(SUMIF(OUTPUT!AA$20:AI$20, "CLO10", OUTPUT!AA301:AI301) / OUTPUT!AN$15), "", SUMIF(OUTPUT!AA$20:AI$20, "CLO10", OUTPUT!AA301:AI301) / OUTPUT!AN$15),
"")))))),"")</f>
        <v/>
      </c>
      <c r="BI299" s="286" t="str">
        <f aca="false">IF(B299&lt;&gt;"",IF(BH299="","",IF(BH299&lt;0.5,1,IF(AND(BH299&gt;=0.5,BH299&lt;P$10),2,IF(BH299&gt;=P$10,3)))),"")</f>
        <v/>
      </c>
      <c r="BJ299" s="287" t="str">
        <f aca="false">IF(B299 &lt;&gt; "",IFERROR(IF(AVERAGE(BF299,BH299)&gt;=P$10,"Y","N"),""),"")</f>
        <v/>
      </c>
      <c r="BK299" s="8"/>
    </row>
    <row r="300" customFormat="false" ht="19.5" hidden="false" customHeight="true" outlineLevel="0" collapsed="false">
      <c r="A300" s="228" t="str">
        <f aca="false">IF(ISBLANK('Database (LECTURE-RES-PRAC)'!A297),"",'Database (LECTURE-RES-PRAC)'!A297)</f>
        <v/>
      </c>
      <c r="B300" s="229" t="str">
        <f aca="false">IF(ISBLANK('Database (LECTURE-RES-PRAC)'!B297),"",'Database (LECTURE-RES-PRAC)'!B297)</f>
        <v/>
      </c>
      <c r="C300" s="230" t="str">
        <f aca="false">IF(B300&lt;&gt;"",IF(C$16="PRELIM",'Grade computation'!C300, IF(C$16="MIDTERM",'Grade computation'!K300, IF(C$16="FINAL",'Grade computation'!S300,""))),"")</f>
        <v/>
      </c>
      <c r="D300" s="231" t="str">
        <f aca="false">IF(B300&lt;&gt;"",IFERROR(IF(B$11="80-20", (((C300/C$19)*X$6)+X$7)*D$18, IF(B$11="60-40", (((C300/C$19)*Y$6)+Y$7)*D$18, 0)),0),"")</f>
        <v/>
      </c>
      <c r="E300" s="230" t="str">
        <f aca="false">IF(B300&lt;&gt;"", IF(C$16="PRELIM",'Grade computation'!E300, IF(C$16="MIDTERM",'Grade computation'!M300, IF(C$16="FINAL",'Grade computation'!U300,""))),"")</f>
        <v/>
      </c>
      <c r="F300" s="232" t="str">
        <f aca="false">IF(B300&lt;&gt;"",IFERROR(IF(B$11="80-20", (((E300/E$19)*X$6)+X$7)*F$18, IF(B$11="60-40", (((E300/E$19)*Y$6)+Y$7)*F$18, 0)),0),"")</f>
        <v/>
      </c>
      <c r="G300" s="233" t="str">
        <f aca="false">IF(B300&lt;&gt;"",IFERROR((D300+F300),0),"")</f>
        <v/>
      </c>
      <c r="H300" s="234" t="str">
        <f aca="false">IF(B300&lt;&gt;"",IF(C$16="PRELIM", 'Grade computation'!H300, IF(C$16="MIDTERM", 'Grade computation'!P300, IF(C$16="FINAL",'Grade computation'!X300, ""))),"")</f>
        <v/>
      </c>
      <c r="I300" s="233" t="str">
        <f aca="false">IF(B300&lt;&gt;"",IFERROR(IF(B$11="80-20", (((H300/H$19)*X$6)+X$7)*I$19, IF(B$11="60-40", (((H300/H$19)*Y$6)+Y$7)*I$19, 0)),0),"")</f>
        <v/>
      </c>
      <c r="J300" s="237" t="str">
        <f aca="false">IFERROR((G300+I300),"")</f>
        <v/>
      </c>
      <c r="K300" s="183" t="str">
        <f aca="false">IFERROR(IF(J300="","",IF(J300&gt;=75,"PASSED","FAILED")),"")</f>
        <v/>
      </c>
      <c r="L300" s="183"/>
      <c r="M300" s="194" t="str">
        <f aca="false">IF(B300 &lt;&gt; "", IFERROR(IF(C$16 = "PRELIM", SUMIF('Database (LECTURE-RES-PRAC)'!D$14:AG$14, "CLO1", 'Database (LECTURE-RES-PRAC)'!D297:AG297) / 'Grade computation'!F$4, IF(C$16 = "MIDTERM", SUMIF('Database (LECTURE-RES-PRAC)'!AJ$14:BM$14, "CLO1", 'Database (LECTURE-RES-PRAC)'!AJ297:BM297) / 'Grade computation'!G$4, IF(C$16 = "FINAL", SUMIF('Database (LECTURE-RES-PRAC)'!BP$14:CS$14, "CLO1", 'Database (LECTURE-RES-PRAC)'!BP297:CS297) / 'Grade computation'!H$4,""))),""),"")</f>
        <v/>
      </c>
      <c r="N300" s="286" t="str">
        <f aca="false">IF(B300&lt;&gt;"",IF(M300="","",IF(M300&lt;0.5,1,IF(AND(M300&gt;=0.5,M300&lt;P$10),2,IF(M300&gt;=P$10,3)))),"")</f>
        <v/>
      </c>
      <c r="O300" s="194" t="str">
        <f aca="false">IF(B300 &lt;&gt; "",IF(AND('PRINTABLE (per grading)'!H$16="EXAM", 'PRINTABLE (per grading)'!B$13="Prelim"), IF(ISERROR(SUMIF('Exam (LECTURE ONLY)'!D$20:M$20, "CLO1", 'Exam (LECTURE ONLY)'!D302:M302) / 'Exam (LECTURE ONLY)'!AL$6), "", SUMIF('Exam (LECTURE ONLY)'!D$20:M$20, "CLO1", 'Exam (LECTURE ONLY)'!D302:M302) /'Exam (LECTURE ONLY)'!AL$6),
IF(AND('PRINTABLE (per grading)'!H$16="EXAM", 'PRINTABLE (per grading)'!B$13="Midterm"), IF(ISERROR(SUMIF('Exam (LECTURE ONLY)'!O$20:X$20, "CLO1", 'Exam (LECTURE ONLY)'!O302:X302) / 'Exam (LECTURE ONLY)'!AM$6), "", SUMIF('Exam (LECTURE ONLY)'!O$20:X$20, "CLO1", 'Exam (LECTURE ONLY)'!O302:X302) / 'Exam (LECTURE ONLY)'!AM$6),
IF(AND('PRINTABLE (per grading)'!H$16="EXAM", 'PRINTABLE (per grading)'!B$13="Final"), IF(ISERROR(SUMIF('Exam (LECTURE ONLY)'!Z$20:AI$20, "CLO1", 'Exam (LECTURE ONLY)'!Z302:AI302) / 'Exam (LECTURE ONLY)'!AN$6), "", SUMIF('Exam (LECTURE ONLY)'!Z$20:AI$20, "CLO1", 'Exam (LECTURE ONLY)'!Z302:AI302) / 'Exam (LECTURE ONLY)'!AN$6),
IF(AND('PRINTABLE (per grading)'!H$16="OUTPUT", 'PRINTABLE (per grading)'!B$13="Prelim"), IF(ISERROR(SUMIF(OUTPUT!C$20:M$20, "CLO1", OUTPUT!C302:M302) / OUTPUT!AL$6), "", SUMIF(OUTPUT!C$20:M$20, "CLO1", OUTPUT!C302:M302) / OUTPUT!AL$6),
IF(AND('PRINTABLE (per grading)'!H$16="OUTPUT", 'PRINTABLE (per grading)'!B$13="Midterm"), IF(ISERROR(SUMIF(OUTPUT!O$20:Y$20, "CLO1", OUTPUT!O302:Y302) / OUTPUT!AM$6), "", SUMIF(OUTPUT!O$20:Y$20, "CLO1", OUTPUT!O302:Y302) / OUTPUT!AM$6),
IF(AND('PRINTABLE (per grading)'!H$16="OUTPUT", 'PRINTABLE (per grading)'!B$13="Final"), IF(ISERROR(SUMIF(OUTPUT!AA$20:AI$20, "CLO1", OUTPUT!AA302:AI302) / OUTPUT!AN$6), "", SUMIF(OUTPUT!AA$20:AI$20, "CLO1", OUTPUT!AA302:AI302) / OUTPUT!AN$6),
"")))))),"")</f>
        <v/>
      </c>
      <c r="P300" s="286" t="str">
        <f aca="false">IF(B300&lt;&gt;"",IF(O300="","",IF(O300&lt;0.5,1,IF(AND(O300&gt;=0.5,O300&lt;P$10),2,IF(O300&gt;=P$10,3)))),"")</f>
        <v/>
      </c>
      <c r="Q300" s="287" t="str">
        <f aca="false">IF(B300 &lt;&gt; "",IFERROR(IF(AVERAGE(M300,O300)&gt;=P$10,"Y","N"),""),"")</f>
        <v/>
      </c>
      <c r="R300" s="194" t="str">
        <f aca="false">IF(B300 &lt;&gt; "", IFERROR(IF(C$16 = "PRELIM", SUMIF('Database (LECTURE-RES-PRAC)'!D$14:AG$14, "CLO2", 'Database (LECTURE-RES-PRAC)'!D297:AG297) / 'Grade computation'!F$5, IF(C$16 = "MIDTERM", SUMIF('Database (LECTURE-RES-PRAC)'!AJ$14:BM$14, "CLO2", 'Database (LECTURE-RES-PRAC)'!AJ297:BM297) / 'Grade computation'!G$5, IF(C$16 = "FINAL", SUMIF('Database (LECTURE-RES-PRAC)'!BP$14:CS$14, "CLO2", 'Database (LECTURE-RES-PRAC)'!BP297:CS297) / 'Grade computation'!H$5,""))),""),"")</f>
        <v/>
      </c>
      <c r="S300" s="286" t="str">
        <f aca="false">IF(B300&lt;&gt;"",IF(R300="","",IF(R300&lt;0.5,1,IF(AND(R300&gt;=0.5,R300&lt;P$10),2,IF(R300&gt;=P$10,3)))),"")</f>
        <v/>
      </c>
      <c r="T300" s="194" t="str">
        <f aca="false">IF(B300 &lt;&gt; "",IF(AND('PRINTABLE (per grading)'!H$16="EXAM", 'PRINTABLE (per grading)'!B$13="Prelim"), IF(ISERROR(SUMIF('Exam (LECTURE ONLY)'!D$20:M$20, "CLO2", 'Exam (LECTURE ONLY)'!D302:M302) / 'Exam (LECTURE ONLY)'!AL$7), "", SUMIF('Exam (LECTURE ONLY)'!D$20:M$20, "CLO2", 'Exam (LECTURE ONLY)'!D302:M302) /'Exam (LECTURE ONLY)'!AL$7),
IF(AND('PRINTABLE (per grading)'!H$16="EXAM", 'PRINTABLE (per grading)'!B$13="Midterm"), IF(ISERROR(SUMIF('Exam (LECTURE ONLY)'!O$20:X$20, "CLO2", 'Exam (LECTURE ONLY)'!O302:X302) / 'Exam (LECTURE ONLY)'!AM$7), "", SUMIF('Exam (LECTURE ONLY)'!O$20:X$20, "CLO2", 'Exam (LECTURE ONLY)'!O302:X302) / 'Exam (LECTURE ONLY)'!AM$7),
IF(AND('PRINTABLE (per grading)'!H$16="EXAM", 'PRINTABLE (per grading)'!B$13="Final"), IF(ISERROR(SUMIF('Exam (LECTURE ONLY)'!Z$20:AI$20, "CLO2", 'Exam (LECTURE ONLY)'!Z302:AI302) / 'Exam (LECTURE ONLY)'!AN$7), "", SUMIF('Exam (LECTURE ONLY)'!Z$20:AI$20, "CLO2", 'Exam (LECTURE ONLY)'!Z302:AI302) / 'Exam (LECTURE ONLY)'!AN$7),
IF(AND('PRINTABLE (per grading)'!H$16="OUTPUT", 'PRINTABLE (per grading)'!B$13="Prelim"), IF(ISERROR(SUMIF(OUTPUT!C$20:M$20, "CLO2", OUTPUT!C302:M302) / OUTPUT!AL$7), "", SUMIF(OUTPUT!C$20:M$20, "CLO2", OUTPUT!C302:M302) / OUTPUT!AL$7),
IF(AND('PRINTABLE (per grading)'!H$16="OUTPUT", 'PRINTABLE (per grading)'!B$13="Midterm"), IF(ISERROR(SUMIF(OUTPUT!O$20:Y$20, "CLO2", OUTPUT!O302:Y302) / OUTPUT!AM$7), "", SUMIF(OUTPUT!O$20:Y$20, "CLO2", OUTPUT!O302:Y302) / OUTPUT!AM$7),
IF(AND('PRINTABLE (per grading)'!H$16="OUTPUT", 'PRINTABLE (per grading)'!B$13="Final"), IF(ISERROR(SUMIF(OUTPUT!AA$20:AI$20, "CLO2", OUTPUT!AA302:AI302) / OUTPUT!AN$7), "", SUMIF(OUTPUT!AA$20:AI$20, "CLO2", OUTPUT!AA302:AI302) / OUTPUT!AN$7),
"")))))),"")</f>
        <v/>
      </c>
      <c r="U300" s="286" t="str">
        <f aca="false">IF(B300&lt;&gt;"",IF(T300="","",IF(T300&lt;0.5,1,IF(AND(T300&gt;=0.5,T300&lt;P$10),2,IF(T300&gt;=P$10,3)))),"")</f>
        <v/>
      </c>
      <c r="V300" s="287" t="str">
        <f aca="false">IF(B300 &lt;&gt; "",IFERROR(IF(AVERAGE(R300,T300)&gt;=P$10,"Y","N"),""),"")</f>
        <v/>
      </c>
      <c r="W300" s="194" t="str">
        <f aca="false">IF(B300 &lt;&gt; "", IFERROR(IF(C$16 = "PRELIM", SUMIF('Database (LECTURE-RES-PRAC)'!D$14:AG$14, "CLO3", 'Database (LECTURE-RES-PRAC)'!D297:AG297) / 'Grade computation'!F$6, IF(C$16 = "MIDTERM", SUMIF('Database (LECTURE-RES-PRAC)'!AJ$14:BM$14, "CLO3", 'Database (LECTURE-RES-PRAC)'!AJ297:BM297) / 'Grade computation'!G$6, IF(C$16 = "FINAL", SUMIF('Database (LECTURE-RES-PRAC)'!BP$14:CS$14, "CLO3", 'Database (LECTURE-RES-PRAC)'!BP297:CS297) / 'Grade computation'!H$6,""))),""),"")</f>
        <v/>
      </c>
      <c r="X300" s="286" t="str">
        <f aca="false">IF(B300&lt;&gt;"",IF(W300="","",IF(W300&lt;0.5,1,IF(AND(W300&gt;=0.5,W300&lt;P$10),2,IF(W300&gt;=P$10,3)))),"")</f>
        <v/>
      </c>
      <c r="Y300" s="194" t="str">
        <f aca="false">IF(B300 &lt;&gt; "",IF(AND('PRINTABLE (per grading)'!H$16="EXAM", 'PRINTABLE (per grading)'!B$13="Prelim"), IF(ISERROR(SUMIF('Exam (LECTURE ONLY)'!D$20:M$20, "CLO3", 'Exam (LECTURE ONLY)'!D302:M302) / 'Exam (LECTURE ONLY)'!AL$8), "", SUMIF('Exam (LECTURE ONLY)'!D$20:M$20, "CLO3", 'Exam (LECTURE ONLY)'!D302:M302) /'Exam (LECTURE ONLY)'!AL$8),
IF(AND('PRINTABLE (per grading)'!H$16="EXAM", 'PRINTABLE (per grading)'!B$13="Midterm"), IF(ISERROR(SUMIF('Exam (LECTURE ONLY)'!O$20:X$20, "CLO3", 'Exam (LECTURE ONLY)'!O302:X302) / 'Exam (LECTURE ONLY)'!AM$8), "", SUMIF('Exam (LECTURE ONLY)'!O$20:X$20, "CLO3", 'Exam (LECTURE ONLY)'!O302:X302) / 'Exam (LECTURE ONLY)'!AM$8),
IF(AND('PRINTABLE (per grading)'!H$16="EXAM", 'PRINTABLE (per grading)'!B$13="Final"), IF(ISERROR(SUMIF('Exam (LECTURE ONLY)'!Z$20:AI$20, "CLO3", 'Exam (LECTURE ONLY)'!Z302:AI302) / 'Exam (LECTURE ONLY)'!AN$8), "", SUMIF('Exam (LECTURE ONLY)'!Z$20:AI$20, "CLO3", 'Exam (LECTURE ONLY)'!Z302:AI302) / 'Exam (LECTURE ONLY)'!AN$8),
IF(AND('PRINTABLE (per grading)'!H$16="OUTPUT", 'PRINTABLE (per grading)'!B$13="Prelim"), IF(ISERROR(SUMIF(OUTPUT!C$20:M$20, "CLO3", OUTPUT!C302:M302) / OUTPUT!AL$8), "", SUMIF(OUTPUT!C$20:M$20, "CLO3", OUTPUT!C302:M302) / OUTPUT!AL$8),
IF(AND('PRINTABLE (per grading)'!H$16="OUTPUT", 'PRINTABLE (per grading)'!B$13="Midterm"), IF(ISERROR(SUMIF(OUTPUT!O$20:Y$20, "CLO3", OUTPUT!O302:Y302) / OUTPUT!AM$8), "", SUMIF(OUTPUT!O$20:Y$20, "CLO3", OUTPUT!O302:Y302) / OUTPUT!AM$8),
IF(AND('PRINTABLE (per grading)'!H$16="OUTPUT", 'PRINTABLE (per grading)'!B$13="Final"), IF(ISERROR(SUMIF(OUTPUT!AA$20:AI$20, "CLO3", OUTPUT!AA302:AI302) / OUTPUT!AN$8), "", SUMIF(OUTPUT!AA$20:AI$20, "CLO3", OUTPUT!AA302:AI302) / OUTPUT!AN$8),
"" )))))),"")</f>
        <v/>
      </c>
      <c r="Z300" s="286" t="str">
        <f aca="false">IF(B300&lt;&gt;"",IF(Y300="","",IF(Y300&lt;0.5,1,IF(AND(Y300&gt;=0.5,Y300&lt;P$10),2,IF(Y300&gt;=P$10,3)))),"")</f>
        <v/>
      </c>
      <c r="AA300" s="287" t="str">
        <f aca="false">IF(B300 &lt;&gt; "",IFERROR(IF(AVERAGE(W300,Y300)&gt;=P$10,"Y","N"),""),"")</f>
        <v/>
      </c>
      <c r="AB300" s="194" t="str">
        <f aca="false">IF(B300 &lt;&gt; "", IFERROR(IF(C$16 = "PRELIM", SUMIF('Database (LECTURE-RES-PRAC)'!D$14:AG$14, "CLO4", 'Database (LECTURE-RES-PRAC)'!D297:AG297) / 'Grade computation'!F$7, IF(C$16 = "MIDTERM", SUMIF('Database (LECTURE-RES-PRAC)'!AJ$14:BM$14, "CLO4", 'Database (LECTURE-RES-PRAC)'!AJ297:BM297) / 'Grade computation'!G$7, IF(C$16 = "FINAL", SUMIF('Database (LECTURE-RES-PRAC)'!BP$14:CS$14, "CLO4", 'Database (LECTURE-RES-PRAC)'!BP297:CS297) / 'Grade computation'!H$7,""))),""),"")</f>
        <v/>
      </c>
      <c r="AC300" s="286" t="str">
        <f aca="false">IF(B300&lt;&gt;"",IF(AB300="","",IF(AB300&lt;0.5,1,IF(AND(AB300&gt;=0.5,AB300&lt;P$10),2,IF(AB300&gt;=P$10,3)))),"")</f>
        <v/>
      </c>
      <c r="AD300" s="194" t="str">
        <f aca="false">IF(B300 &lt;&gt; "",IF(AND('PRINTABLE (per grading)'!H$16="EXAM", 'PRINTABLE (per grading)'!B$13="Prelim"), IF(ISERROR(SUMIF('Exam (LECTURE ONLY)'!D$20:M$20, "CLO4", 'Exam (LECTURE ONLY)'!D302:M302) / 'Exam (LECTURE ONLY)'!AL$9), "", SUMIF('Exam (LECTURE ONLY)'!D$20:M$20, "CLO4", 'Exam (LECTURE ONLY)'!D302:M302) /'Exam (LECTURE ONLY)'!AL$9),
IF(AND('PRINTABLE (per grading)'!H$16="EXAM", 'PRINTABLE (per grading)'!B$13="Midterm"), IF(ISERROR(SUMIF('Exam (LECTURE ONLY)'!O$20:X$20, "CLO4", 'Exam (LECTURE ONLY)'!O302:X302) / 'Exam (LECTURE ONLY)'!AM$9), "", SUMIF('Exam (LECTURE ONLY)'!O$20:X$20, "CLO4", 'Exam (LECTURE ONLY)'!O302:X302) / 'Exam (LECTURE ONLY)'!AM$9),
IF(AND('PRINTABLE (per grading)'!H$16="EXAM", 'PRINTABLE (per grading)'!B$13="Final"), IF(ISERROR(SUMIF('Exam (LECTURE ONLY)'!Z$20:AI$20, "CLO4", 'Exam (LECTURE ONLY)'!Z302:AI302) / 'Exam (LECTURE ONLY)'!AN$9), "", SUMIF('Exam (LECTURE ONLY)'!Z$20:AI$20, "CLO4", 'Exam (LECTURE ONLY)'!Z302:AI302) / 'Exam (LECTURE ONLY)'!AN$9),
IF(AND('PRINTABLE (per grading)'!H$16="OUTPUT", 'PRINTABLE (per grading)'!B$13="Prelim"), IF(ISERROR(SUMIF(OUTPUT!C$20:M$20, "CLO4", OUTPUT!C302:M302) / OUTPUT!AL$9), "", SUMIF(OUTPUT!C$20:M$20, "CLO4", OUTPUT!C302:M302) / OUTPUT!AL$9),
IF(AND('PRINTABLE (per grading)'!H$16="OUTPUT", 'PRINTABLE (per grading)'!B$13="Midterm"), IF(ISERROR(SUMIF(OUTPUT!O$20:Y$20, "CLO4", OUTPUT!O302:Y302) / OUTPUT!AM$9), "", SUMIF(OUTPUT!O$20:Y$20, "CLO4", OUTPUT!O302:Y302) / OUTPUT!AM$9),
IF(AND('PRINTABLE (per grading)'!H$16="OUTPUT", 'PRINTABLE (per grading)'!B$13="Final"), IF(ISERROR(SUMIF(OUTPUT!AA$20:AI$20, "CLO4", OUTPUT!AA302:AI302) / OUTPUT!AN$9), "", SUMIF(OUTPUT!AA$20:AI$20, "CLO4", OUTPUT!AA302:AI302) / OUTPUT!AN$9),
"")))))),"")</f>
        <v/>
      </c>
      <c r="AE300" s="286" t="str">
        <f aca="false">IF(B300&lt;&gt;"",IF(AD300="","",IF(AD300&lt;0.5,1,IF(AND(AD300&gt;=0.5,AD300&lt;P$10),2,IF(AD300&gt;=P$10,3)))),"")</f>
        <v/>
      </c>
      <c r="AF300" s="287" t="str">
        <f aca="false">IF(B300 &lt;&gt; "",IFERROR(IF(AVERAGE(AB300,AD300)&gt;=P$10,"Y","N"),""),"")</f>
        <v/>
      </c>
      <c r="AG300" s="194" t="str">
        <f aca="false">IF(B300 &lt;&gt; "", IFERROR(IF(C$16 = "PRELIM", SUMIF('Database (LECTURE-RES-PRAC)'!D$14:AG$14, "CLO5", 'Database (LECTURE-RES-PRAC)'!D297:AG297) / 'Grade computation'!F$8, IF(C$16 = "MIDTERM", SUMIF('Database (LECTURE-RES-PRAC)'!AJ$14:BM$14, "CLO5", 'Database (LECTURE-RES-PRAC)'!AJ297:BM297) / 'Grade computation'!G$8, IF(C$16 = "FINAL", SUMIF('Database (LECTURE-RES-PRAC)'!BP$14:CS$14, "CLO5", 'Database (LECTURE-RES-PRAC)'!BP297:CS297) / 'Grade computation'!H$8,""))),""),"")</f>
        <v/>
      </c>
      <c r="AH300" s="286" t="str">
        <f aca="false">IF(B300&lt;&gt;"",IF(AG300="","",IF(AG300&lt;0.5,1,IF(AND(AG300&gt;=0.5,AG300&lt;P$10),2,IF(AG300&gt;=P$10,3)))),"")</f>
        <v/>
      </c>
      <c r="AI300" s="194" t="str">
        <f aca="false">IF(B300 &lt;&gt; "",IF(AND('PRINTABLE (per grading)'!H$16="EXAM", 'PRINTABLE (per grading)'!B$13="Prelim"), IF(ISERROR(SUMIF('Exam (LECTURE ONLY)'!D$20:M$20, "CLO5", 'Exam (LECTURE ONLY)'!D302:M302) / 'Exam (LECTURE ONLY)'!AL$10), "", SUMIF('Exam (LECTURE ONLY)'!D$20:M$20, "CLO5", 'Exam (LECTURE ONLY)'!D302:M302) /'Exam (LECTURE ONLY)'!AL$10),
IF(AND('PRINTABLE (per grading)'!H$16="EXAM", 'PRINTABLE (per grading)'!B$13="Midterm"), IF(ISERROR(SUMIF('Exam (LECTURE ONLY)'!O$20:X$20, "CLO5", 'Exam (LECTURE ONLY)'!O302:X302) / 'Exam (LECTURE ONLY)'!AM$10), "", SUMIF('Exam (LECTURE ONLY)'!O$20:X$20, "CLO5", 'Exam (LECTURE ONLY)'!O302:X302) / 'Exam (LECTURE ONLY)'!AM$10),
IF(AND('PRINTABLE (per grading)'!H$16="EXAM", 'PRINTABLE (per grading)'!B$13="Final"), IF(ISERROR(SUMIF('Exam (LECTURE ONLY)'!Z$20:AI$20, "CLO5", 'Exam (LECTURE ONLY)'!Z302:AI302) / 'Exam (LECTURE ONLY)'!AN$10), "", SUMIF('Exam (LECTURE ONLY)'!Z$20:AI$20, "CLO5", 'Exam (LECTURE ONLY)'!Z302:AI302) / 'Exam (LECTURE ONLY)'!AN$10),
IF(AND('PRINTABLE (per grading)'!H$16="OUTPUT", 'PRINTABLE (per grading)'!B$13="Prelim"), IF(ISERROR(SUMIF(OUTPUT!C$20:M$20, "CLO5", OUTPUT!C302:M302) / OUTPUT!AL$10), "", SUMIF(OUTPUT!C$20:M$20, "CLO5", OUTPUT!C302:M302) / OUTPUT!AL$10),
IF(AND('PRINTABLE (per grading)'!H$16="OUTPUT", 'PRINTABLE (per grading)'!B$13="Midterm"), IF(ISERROR(SUMIF(OUTPUT!O$20:Y$20, "CLO5", OUTPUT!O302:Y302) / OUTPUT!AM$10), "", SUMIF(OUTPUT!O$20:Y$20, "CLO5", OUTPUT!O302:Y302) / OUTPUT!AM$10),
IF(AND('PRINTABLE (per grading)'!H$16="OUTPUT", 'PRINTABLE (per grading)'!B$13="Final"), IF(ISERROR(SUMIF(OUTPUT!AA$20:AI$20, "CLO5", OUTPUT!AA302:AI302) / OUTPUT!AN$10), "", SUMIF(OUTPUT!AA$20:AI$20, "CLO5", OUTPUT!AA302:AI302) / OUTPUT!AN$10),
"")))))),"")</f>
        <v/>
      </c>
      <c r="AJ300" s="286" t="str">
        <f aca="false">IF(B300&lt;&gt;"",IF(AI300="","",IF(AI300&lt;0.5,1,IF(AND(AI300&gt;=0.5,AI300&lt;P$10),2,IF(AI300&gt;=P$10,3)))),"")</f>
        <v/>
      </c>
      <c r="AK300" s="287" t="str">
        <f aca="false">IF(B300 &lt;&gt; "",IFERROR(IF(AVERAGE(AG300,AI300)&gt;=P$10,"Y","N"),""),"")</f>
        <v/>
      </c>
      <c r="AL300" s="194" t="str">
        <f aca="false">IF(B300 &lt;&gt; "", IFERROR(IF(C$16 = "PRELIM", SUMIF('Database (LECTURE-RES-PRAC)'!D$14:AG$14, "CLO6", 'Database (LECTURE-RES-PRAC)'!D297:AG297) / 'Grade computation'!F$9, IF(C$16 = "MIDTERM", SUMIF('Database (LECTURE-RES-PRAC)'!AJ$14:BM$14, "CLO6", 'Database (LECTURE-RES-PRAC)'!AJ297:BM297) / 'Grade computation'!G$9, IF(C$16 = "FINAL", SUMIF('Database (LECTURE-RES-PRAC)'!BP$14:CS$14, "CLO6", 'Database (LECTURE-RES-PRAC)'!BP297:CS297) / 'Grade computation'!H$9,""))),""),"")</f>
        <v/>
      </c>
      <c r="AM300" s="286" t="str">
        <f aca="false">IF(B300&lt;&gt;"",IF(AL300="","",IF(AL300&lt;0.5,1,IF(AND(AL300&gt;=0.5,AL300&lt;P$10),2,IF(AL300&gt;=P$10,3)))),"")</f>
        <v/>
      </c>
      <c r="AN300" s="194" t="str">
        <f aca="false">IF(B300 &lt;&gt; "",IF(AND('PRINTABLE (per grading)'!H$16="EXAM", 'PRINTABLE (per grading)'!B$13="Prelim"), IF(ISERROR(SUMIF('Exam (LECTURE ONLY)'!D$20:M$20, "CLO6", 'Exam (LECTURE ONLY)'!D302:M302) / 'Exam (LECTURE ONLY)'!AL$11), "", SUMIF('Exam (LECTURE ONLY)'!D$20:M$20, "CLO6", 'Exam (LECTURE ONLY)'!D302:M302) /'Exam (LECTURE ONLY)'!AL$11),
IF(AND('PRINTABLE (per grading)'!H$16="EXAM", 'PRINTABLE (per grading)'!B$13="Midterm"), IF(ISERROR(SUMIF('Exam (LECTURE ONLY)'!O$20:X$20, "CLO6", 'Exam (LECTURE ONLY)'!O302:X302) / 'Exam (LECTURE ONLY)'!AM$11), "", SUMIF('Exam (LECTURE ONLY)'!O$20:X$20, "CLO6", 'Exam (LECTURE ONLY)'!O302:X302) / 'Exam (LECTURE ONLY)'!AM$11),
IF(AND('PRINTABLE (per grading)'!H$16="EXAM", 'PRINTABLE (per grading)'!B$13="Final"), IF(ISERROR(SUMIF('Exam (LECTURE ONLY)'!Z$20:AI$20, "CLO6", 'Exam (LECTURE ONLY)'!Z302:AI302) / 'Exam (LECTURE ONLY)'!AN$11), "", SUMIF('Exam (LECTURE ONLY)'!Z$20:AI$20, "CLO6", 'Exam (LECTURE ONLY)'!Z302:AI302) / 'Exam (LECTURE ONLY)'!AN$11),
IF(AND('PRINTABLE (per grading)'!H$16="OUTPUT", 'PRINTABLE (per grading)'!B$13="Prelim"), IF(ISERROR(SUMIF(OUTPUT!C$20:M$20, "CLO6", OUTPUT!C302:M302) / OUTPUT!AL$11), "", SUMIF(OUTPUT!C$20:M$20, "CLO6", OUTPUT!C302:M302) / OUTPUT!AL$11),
IF(AND('PRINTABLE (per grading)'!H$16="OUTPUT", 'PRINTABLE (per grading)'!B$13="Midterm"), IF(ISERROR(SUMIF(OUTPUT!O$20:Y$20, "CLO6", OUTPUT!O302:Y302) / OUTPUT!AM$11), "", SUMIF(OUTPUT!O$20:Y$20, "CLO6", OUTPUT!O302:Y302) / OUTPUT!AM$11),
IF(AND('PRINTABLE (per grading)'!H$16="OUTPUT", 'PRINTABLE (per grading)'!B$13="Final"), IF(ISERROR(SUMIF(OUTPUT!AA$20:AI$20, "CLO6", OUTPUT!AA302:AI302) / OUTPUT!AN$11), "", SUMIF(OUTPUT!AA$20:AI$20, "CLO6", OUTPUT!AA302:AI302) / OUTPUT!AN$11),
"")))))),"")</f>
        <v/>
      </c>
      <c r="AO300" s="286" t="str">
        <f aca="false">IF(B300&lt;&gt;"",IF(AN300="","",IF(AN300&lt;0.5,1,IF(AND(AN300&gt;=0.5,AN300&lt;P$10),2,IF(AN300&gt;=P$10,3)))),"")</f>
        <v/>
      </c>
      <c r="AP300" s="287" t="str">
        <f aca="false">IF(B300 &lt;&gt; "",IFERROR(IF(AVERAGE(AL300,AN300)&gt;=P$10,"Y","N"),""),"")</f>
        <v/>
      </c>
      <c r="AQ300" s="194" t="str">
        <f aca="false">IF(B300 &lt;&gt; "", IFERROR(IF(C$16 = "PRELIM", SUMIF('Database (LECTURE-RES-PRAC)'!D$14:AG$14, "CLO7", 'Database (LECTURE-RES-PRAC)'!D297:AG297) / 'Grade computation'!F$10, IF(C$16 = "MIDTERM", SUMIF('Database (LECTURE-RES-PRAC)'!AJ$14:BM$14, "CLO7", 'Database (LECTURE-RES-PRAC)'!AJ297:BM297) / 'Grade computation'!G$10, IF(C$16 = "FINAL", SUMIF('Database (LECTURE-RES-PRAC)'!BP$14:CS$14, "CLO7", 'Database (LECTURE-RES-PRAC)'!BP297:CS297) / 'Grade computation'!H$10,""))),""),"")</f>
        <v/>
      </c>
      <c r="AR300" s="286" t="str">
        <f aca="false">IF(B300&lt;&gt;"",IF(AQ300="","",IF(AQ300&lt;0.5,1,IF(AND(AQ300&gt;=0.5,AQ300&lt;P$10),2,IF(AQ300&gt;=P$10,3)))),"")</f>
        <v/>
      </c>
      <c r="AS300" s="194" t="str">
        <f aca="false">IF(B300 &lt;&gt; "",IF(AND('PRINTABLE (per grading)'!H$16="EXAM", 'PRINTABLE (per grading)'!B$13="Prelim"), IF(ISERROR(SUMIF('Exam (LECTURE ONLY)'!D$20:M$20, "CLO7", 'Exam (LECTURE ONLY)'!D302:M302) / 'Exam (LECTURE ONLY)'!AL$12), "", SUMIF('Exam (LECTURE ONLY)'!D$20:M$20, "CLO7", 'Exam (LECTURE ONLY)'!D302:M302) /'Exam (LECTURE ONLY)'!AL$12),
IF(AND('PRINTABLE (per grading)'!H$16="EXAM", 'PRINTABLE (per grading)'!B$13="Midterm"), IF(ISERROR(SUMIF('Exam (LECTURE ONLY)'!O$20:X$20, "CLO7", 'Exam (LECTURE ONLY)'!O302:X302) / 'Exam (LECTURE ONLY)'!AM$12), "", SUMIF('Exam (LECTURE ONLY)'!O$20:X$20, "CLO7", 'Exam (LECTURE ONLY)'!O302:X302) / 'Exam (LECTURE ONLY)'!AM$12),
IF(AND('PRINTABLE (per grading)'!H$16="EXAM", 'PRINTABLE (per grading)'!B$13="Final"), IF(ISERROR(SUMIF('Exam (LECTURE ONLY)'!Z$20:AI$20, "CLO7", 'Exam (LECTURE ONLY)'!Z302:AI302) / 'Exam (LECTURE ONLY)'!AN$12), "", SUMIF('Exam (LECTURE ONLY)'!Z$20:AI$20, "CLO7", 'Exam (LECTURE ONLY)'!Z302:AI302) / 'Exam (LECTURE ONLY)'!AN$12),
IF(AND('PRINTABLE (per grading)'!H$16="OUTPUT", 'PRINTABLE (per grading)'!B$13="Prelim"), IF(ISERROR(SUMIF(OUTPUT!C$20:M$20, "CLO7", OUTPUT!C302:M302) / OUTPUT!AL$12), "", SUMIF(OUTPUT!C$20:M$20, "CLO7", OUTPUT!C302:M302) / OUTPUT!AL$12),
IF(AND('PRINTABLE (per grading)'!H$16="OUTPUT", 'PRINTABLE (per grading)'!B$13="Midterm"), IF(ISERROR(SUMIF(OUTPUT!O$20:Y$20, "CLO7", OUTPUT!O302:Y302) / OUTPUT!AM$12), "", SUMIF(OUTPUT!O$20:Y$20, "CLO7", OUTPUT!O302:Y302) / OUTPUT!AM$12),
IF(AND('PRINTABLE (per grading)'!H$16="OUTPUT", 'PRINTABLE (per grading)'!B$13="Final"), IF(ISERROR(SUMIF(OUTPUT!AA$20:AI$20, "CLO7", OUTPUT!AA302:AI302) / OUTPUT!AN$12), "", SUMIF(OUTPUT!AA$20:AI$20, "CLO7", OUTPUT!AA302:AI302) / OUTPUT!AN$12),
"")))))),"")</f>
        <v/>
      </c>
      <c r="AT300" s="286" t="str">
        <f aca="false">IF(B300&lt;&gt;"",IF(AS300="","",IF(AS300&lt;0.5,1,IF(AND(AS300&gt;=0.5,AS300&lt;P$10),2,IF(AS300&gt;=P$10,3)))),"")</f>
        <v/>
      </c>
      <c r="AU300" s="287" t="str">
        <f aca="false">IF(B300 &lt;&gt; "",IFERROR(IF(AVERAGE(AQ300,AS300)&gt;=P$10,"Y","N"),""),"")</f>
        <v/>
      </c>
      <c r="AV300" s="194" t="str">
        <f aca="false">IF(B300 &lt;&gt; "", IFERROR(IF(C$16 = "PRELIM", SUMIF('Database (LECTURE-RES-PRAC)'!D$14:AG$14, "CLO8", 'Database (LECTURE-RES-PRAC)'!D297:AG297) / 'Grade computation'!F$11, IF(C$16 = "MIDTERM", SUMIF('Database (LECTURE-RES-PRAC)'!AJ$14:BM$14, "CLO8", 'Database (LECTURE-RES-PRAC)'!AJ297:BM297) / 'Grade computation'!G$11, IF(C$16 = "FINAL", SUMIF('Database (LECTURE-RES-PRAC)'!BP$14:CS$14, "CLO8", 'Database (LECTURE-RES-PRAC)'!BP297:CS297) / 'Grade computation'!H$11,""))),""),"")</f>
        <v/>
      </c>
      <c r="AW300" s="286" t="str">
        <f aca="false">IF(B300&lt;&gt;"",IF(AV300="","",IF(AV300&lt;0.5,1,IF(AND(AV300&gt;=0.5,AV300&lt;P$10),2,IF(AV300&gt;=P$10,3)))),"")</f>
        <v/>
      </c>
      <c r="AX300" s="194" t="str">
        <f aca="false">IF(B300 &lt;&gt; "",IF(AND('PRINTABLE (per grading)'!H$16="EXAM", 'PRINTABLE (per grading)'!B$13="Prelim"), IF(ISERROR(SUMIF('Exam (LECTURE ONLY)'!D$20:M$20, "CLO8", 'Exam (LECTURE ONLY)'!D302:M302) / 'Exam (LECTURE ONLY)'!AL$13), "", SUMIF('Exam (LECTURE ONLY)'!D$20:M$20, "CLO8", 'Exam (LECTURE ONLY)'!D302:M302) /'Exam (LECTURE ONLY)'!AL$13),
IF(AND('PRINTABLE (per grading)'!H$16="EXAM", 'PRINTABLE (per grading)'!B$13="Midterm"), IF(ISERROR(SUMIF('Exam (LECTURE ONLY)'!O$20:X$20, "CLO8", 'Exam (LECTURE ONLY)'!O302:X302) / 'Exam (LECTURE ONLY)'!AM$13), "", SUMIF('Exam (LECTURE ONLY)'!O$20:X$20, "CLO8", 'Exam (LECTURE ONLY)'!O302:X302) / 'Exam (LECTURE ONLY)'!AM$13),
IF(AND('PRINTABLE (per grading)'!H$16="EXAM", 'PRINTABLE (per grading)'!B$13="Final"), IF(ISERROR(SUMIF('Exam (LECTURE ONLY)'!Z$20:AI$20, "CLO8", 'Exam (LECTURE ONLY)'!Z302:AI302) / 'Exam (LECTURE ONLY)'!AN$13), "", SUMIF('Exam (LECTURE ONLY)'!Z$20:AI$20, "CLO8", 'Exam (LECTURE ONLY)'!Z302:AI302) / 'Exam (LECTURE ONLY)'!AN$13),
IF(AND('PRINTABLE (per grading)'!H$16="OUTPUT", 'PRINTABLE (per grading)'!B$13="Prelim"), IF(ISERROR(SUMIF(OUTPUT!C$20:M$20, "CLO8", OUTPUT!C302:M302) / OUTPUT!AL$13), "", SUMIF(OUTPUT!C$20:M$20, "CLO8", OUTPUT!C302:M302) / OUTPUT!AL$13),
IF(AND('PRINTABLE (per grading)'!H$16="OUTPUT", 'PRINTABLE (per grading)'!B$13="Midterm"), IF(ISERROR(SUMIF(OUTPUT!O$20:Y$20, "CLO8", OUTPUT!O302:Y302) / OUTPUT!AM$13), "", SUMIF(OUTPUT!O$20:Y$20, "CLO8", OUTPUT!O302:Y302) / OUTPUT!AM$13),
IF(AND('PRINTABLE (per grading)'!H$16="OUTPUT", 'PRINTABLE (per grading)'!B$13="Final"), IF(ISERROR(SUMIF(OUTPUT!AA$20:AI$20, "CLO8", OUTPUT!AA302:AI302) / OUTPUT!AN$13), "", SUMIF(OUTPUT!AA$20:AI$20, "CLO8", OUTPUT!AA302:AI302) / OUTPUT!AN$13),
"")))))),"")</f>
        <v/>
      </c>
      <c r="AY300" s="286" t="str">
        <f aca="false">IF(B300&lt;&gt;"",IF(AX300="","",IF(AX300&lt;0.5,1,IF(AND(AX300&gt;=0.5,AX300&lt;P$10),2,IF(AX300&gt;=P$10,3)))),"")</f>
        <v/>
      </c>
      <c r="AZ300" s="287" t="str">
        <f aca="false">IF(B300 &lt;&gt; "",IFERROR(IF(AVERAGE(AV300,AX300)&gt;=P$10,"Y","N"),""),"")</f>
        <v/>
      </c>
      <c r="BA300" s="194" t="str">
        <f aca="false">IF(B300 &lt;&gt; "", IFERROR(IF(C$16 = "PRELIM", SUMIF('Database (LECTURE-RES-PRAC)'!D$14:AG$14, "CLO9", 'Database (LECTURE-RES-PRAC)'!D297:AG297) / 'Grade computation'!F$12, IF(C$16 = "MIDTERM", SUMIF('Database (LECTURE-RES-PRAC)'!AJ$14:BM$14, "CLO9", 'Database (LECTURE-RES-PRAC)'!AJ297:BM297) / 'Grade computation'!G$12, IF(C$16 = "FINAL", SUMIF('Database (LECTURE-RES-PRAC)'!BP$14:CS$14, "CLO9", 'Database (LECTURE-RES-PRAC)'!BP297:CS297) / 'Grade computation'!H$12,""))),""),"")</f>
        <v/>
      </c>
      <c r="BB300" s="286" t="str">
        <f aca="false">IF(B300&lt;&gt;"",IF(BA300="","",IF(BA300&lt;0.5,1,IF(AND(BA300&gt;=0.5,BA300&lt;P$10),2,IF(BA300&gt;=P$10,3)))),"")</f>
        <v/>
      </c>
      <c r="BC300" s="194" t="str">
        <f aca="false">IF(B300 &lt;&gt; "",IF(AND('PRINTABLE (per grading)'!H$16="EXAM", 'PRINTABLE (per grading)'!B$13="Prelim"), IF(ISERROR(SUMIF('Exam (LECTURE ONLY)'!D$20:M$20, "CLO9", 'Exam (LECTURE ONLY)'!D302:M302) / 'Exam (LECTURE ONLY)'!AL$14), "", SUMIF('Exam (LECTURE ONLY)'!D$20:M$20, "CLO9", 'Exam (LECTURE ONLY)'!D302:M302) /'Exam (LECTURE ONLY)'!AL$14),
IF(AND('PRINTABLE (per grading)'!H$16="EXAM", 'PRINTABLE (per grading)'!B$13="Midterm"), IF(ISERROR(SUMIF('Exam (LECTURE ONLY)'!O$20:X$20, "CLO9", 'Exam (LECTURE ONLY)'!O302:X302) / 'Exam (LECTURE ONLY)'!AM$14), "", SUMIF('Exam (LECTURE ONLY)'!O$20:X$20, "CLO9", 'Exam (LECTURE ONLY)'!O302:X302) / 'Exam (LECTURE ONLY)'!AM$14),
IF(AND('PRINTABLE (per grading)'!H$16="EXAM", 'PRINTABLE (per grading)'!B$13="Final"), IF(ISERROR(SUMIF('Exam (LECTURE ONLY)'!Z$20:AI$20, "CLO9", 'Exam (LECTURE ONLY)'!Z302:AI302) / 'Exam (LECTURE ONLY)'!AN$14), "", SUMIF('Exam (LECTURE ONLY)'!Z$20:AI$20, "CLO9", 'Exam (LECTURE ONLY)'!Z302:AI302) / 'Exam (LECTURE ONLY)'!AN$14),
IF(AND('PRINTABLE (per grading)'!H$16="OUTPUT", 'PRINTABLE (per grading)'!B$13="Prelim"), IF(ISERROR(SUMIF(OUTPUT!C$20:M$20, "CLO9", OUTPUT!C302:M302) / OUTPUT!AL$14), "", SUMIF(OUTPUT!C$20:M$20, "CLO9", OUTPUT!C302:M302) / OUTPUT!AL$14),
IF(AND('PRINTABLE (per grading)'!H$16="OUTPUT", 'PRINTABLE (per grading)'!B$13="Midterm"), IF(ISERROR(SUMIF(OUTPUT!O$20:Y$20, "CLO9", OUTPUT!O302:Y302) / OUTPUT!AM$14), "", SUMIF(OUTPUT!O$20:Y$20, "CLO9", OUTPUT!O302:Y302) / OUTPUT!AM$14),
IF(AND('PRINTABLE (per grading)'!H$16="OUTPUT", 'PRINTABLE (per grading)'!B$13="Final"), IF(ISERROR(SUMIF(OUTPUT!AA$20:AI$20, "CLO9", OUTPUT!AA302:AI302) / OUTPUT!AN$14), "", SUMIF(OUTPUT!AA$20:AI$20, "CLO9", OUTPUT!AA302:AI302) / OUTPUT!AN$14),
"")))))),"")</f>
        <v/>
      </c>
      <c r="BD300" s="286" t="str">
        <f aca="false">IF(B300&lt;&gt;"",IF(BC300="","",IF(BC300&lt;0.5,1,IF(AND(BC300&gt;=0.5,BC300&lt;P$10),2,IF(BC300&gt;=P$10,3)))),"")</f>
        <v/>
      </c>
      <c r="BE300" s="287" t="str">
        <f aca="false">IF(B300 &lt;&gt; "",IFERROR(IF(AVERAGE(BA300,BC300)&gt;=P$10,"Y","N"),""),"")</f>
        <v/>
      </c>
      <c r="BF300" s="194" t="str">
        <f aca="false">IF(B300 &lt;&gt; "", IFERROR(IF(C$16 = "PRELIM", SUMIF('Database (LECTURE-RES-PRAC)'!D$14:AG$14, "CLO10", 'Database (LECTURE-RES-PRAC)'!D297:AG297) / 'Grade computation'!F$13, IF(C$16 = "MIDTERM", SUMIF('Database (LECTURE-RES-PRAC)'!AJ$14:BM$14, "CLO10", 'Database (LECTURE-RES-PRAC)'!AJ297:BM297) / 'Grade computation'!G$13, IF(C$16 = "FINAL", SUMIF('Database (LECTURE-RES-PRAC)'!BP$14:CS$14, "CLO10", 'Database (LECTURE-RES-PRAC)'!BP297:CS297) / 'Grade computation'!H$13,""))),""),"")</f>
        <v/>
      </c>
      <c r="BG300" s="286" t="str">
        <f aca="false">IF(B300&lt;&gt;"",IF(BF300="","",IF(BF300&lt;0.5,1,IF(AND(BF300&gt;=0.5,BF300&lt;P$10),2,IF(BF300&gt;=P$10,3)))),"")</f>
        <v/>
      </c>
      <c r="BH300" s="194" t="str">
        <f aca="false">IF(B300 &lt;&gt; "",IF(AND('PRINTABLE (per grading)'!H$16="EXAM", 'PRINTABLE (per grading)'!B$13="Prelim"), IF(ISERROR(SUMIF('Exam (LECTURE ONLY)'!D$20:M$20, "CLO10", 'Exam (LECTURE ONLY)'!D302:M302) / 'Exam (LECTURE ONLY)'!AL$15), "", SUMIF('Exam (LECTURE ONLY)'!D$20:M$20, "CLO10", 'Exam (LECTURE ONLY)'!D302:M302) /'Exam (LECTURE ONLY)'!AL$15),
IF(AND('PRINTABLE (per grading)'!H$16="EXAM", 'PRINTABLE (per grading)'!B$13="Midterm"), IF(ISERROR(SUMIF('Exam (LECTURE ONLY)'!O$20:X$20, "CLO10", 'Exam (LECTURE ONLY)'!O302:X302) / 'Exam (LECTURE ONLY)'!AM$15), "", SUMIF('Exam (LECTURE ONLY)'!O$20:X$20, "CLO10", 'Exam (LECTURE ONLY)'!O302:X302) / 'Exam (LECTURE ONLY)'!AM$15),
IF(AND('PRINTABLE (per grading)'!H$16="EXAM", 'PRINTABLE (per grading)'!B$13="Final"), IF(ISERROR(SUMIF('Exam (LECTURE ONLY)'!Z$20:AI$20, "CLO10", 'Exam (LECTURE ONLY)'!Z302:AI302) / 'Exam (LECTURE ONLY)'!AN$15), "", SUMIF('Exam (LECTURE ONLY)'!Z$20:AI$20, "CLO10", 'Exam (LECTURE ONLY)'!Z302:AI302) / 'Exam (LECTURE ONLY)'!AN$15),
IF(AND('PRINTABLE (per grading)'!H$16="OUTPUT", 'PRINTABLE (per grading)'!B$13="Prelim"), IF(ISERROR(SUMIF(OUTPUT!C$20:M$20, "CLO10", OUTPUT!C302:M302) / OUTPUT!AL$15), "", SUMIF(OUTPUT!C$20:M$20, "CLO10", OUTPUT!C302:M302) / OUTPUT!AL$15),
IF(AND('PRINTABLE (per grading)'!H$16="OUTPUT", 'PRINTABLE (per grading)'!B$13="Midterm"), IF(ISERROR(SUMIF(OUTPUT!O$20:Y$20, "CLO10", OUTPUT!O302:Y302) / OUTPUT!AM$15), "", SUMIF(OUTPUT!O$20:Y$20, "CLO10", OUTPUT!O302:Y302) / OUTPUT!AM$15),
IF(AND('PRINTABLE (per grading)'!H$16="OUTPUT", 'PRINTABLE (per grading)'!B$13="Final"), IF(ISERROR(SUMIF(OUTPUT!AA$20:AI$20, "CLO10", OUTPUT!AA302:AI302) / OUTPUT!AN$15), "", SUMIF(OUTPUT!AA$20:AI$20, "CLO10", OUTPUT!AA302:AI302) / OUTPUT!AN$15),
"")))))),"")</f>
        <v/>
      </c>
      <c r="BI300" s="286" t="str">
        <f aca="false">IF(B300&lt;&gt;"",IF(BH300="","",IF(BH300&lt;0.5,1,IF(AND(BH300&gt;=0.5,BH300&lt;P$10),2,IF(BH300&gt;=P$10,3)))),"")</f>
        <v/>
      </c>
      <c r="BJ300" s="287" t="str">
        <f aca="false">IF(B300 &lt;&gt; "",IFERROR(IF(AVERAGE(BF300,BH300)&gt;=P$10,"Y","N"),""),"")</f>
        <v/>
      </c>
      <c r="BK300" s="8"/>
    </row>
    <row r="301" customFormat="false" ht="19.5" hidden="false" customHeight="true" outlineLevel="0" collapsed="false">
      <c r="A301" s="183" t="str">
        <f aca="false">IF(ISBLANK('Database (LECTURE-RES-PRAC)'!A298),"",'Database (LECTURE-RES-PRAC)'!A298)</f>
        <v/>
      </c>
      <c r="B301" s="184" t="str">
        <f aca="false">IF(ISBLANK('Database (LECTURE-RES-PRAC)'!B298),"",'Database (LECTURE-RES-PRAC)'!B298)</f>
        <v/>
      </c>
      <c r="C301" s="230" t="str">
        <f aca="false">IF(B301&lt;&gt;"",IF(C$16="PRELIM",'Grade computation'!C301, IF(C$16="MIDTERM",'Grade computation'!K301, IF(C$16="FINAL",'Grade computation'!S301,""))),"")</f>
        <v/>
      </c>
      <c r="D301" s="231" t="str">
        <f aca="false">IF(B301&lt;&gt;"",IFERROR(IF(B$11="80-20", (((C301/C$19)*X$6)+X$7)*D$18, IF(B$11="60-40", (((C301/C$19)*Y$6)+Y$7)*D$18, 0)),0),"")</f>
        <v/>
      </c>
      <c r="E301" s="230" t="str">
        <f aca="false">IF(B301&lt;&gt;"", IF(C$16="PRELIM",'Grade computation'!E301, IF(C$16="MIDTERM",'Grade computation'!M301, IF(C$16="FINAL",'Grade computation'!U301,""))),"")</f>
        <v/>
      </c>
      <c r="F301" s="232" t="str">
        <f aca="false">IF(B301&lt;&gt;"",IFERROR(IF(B$11="80-20", (((E301/E$19)*X$6)+X$7)*F$18, IF(B$11="60-40", (((E301/E$19)*Y$6)+Y$7)*F$18, 0)),0),"")</f>
        <v/>
      </c>
      <c r="G301" s="233" t="str">
        <f aca="false">IF(B301&lt;&gt;"",IFERROR((D301+F301),0),"")</f>
        <v/>
      </c>
      <c r="H301" s="234" t="str">
        <f aca="false">IF(B301&lt;&gt;"",IF(C$16="PRELIM", 'Grade computation'!H301, IF(C$16="MIDTERM", 'Grade computation'!P301, IF(C$16="FINAL",'Grade computation'!X301, ""))),"")</f>
        <v/>
      </c>
      <c r="I301" s="233" t="str">
        <f aca="false">IF(B301&lt;&gt;"",IFERROR(IF(B$11="80-20", (((H301/H$19)*X$6)+X$7)*I$19, IF(B$11="60-40", (((H301/H$19)*Y$6)+Y$7)*I$19, 0)),0),"")</f>
        <v/>
      </c>
      <c r="J301" s="237" t="str">
        <f aca="false">IFERROR((G301+I301),"")</f>
        <v/>
      </c>
      <c r="K301" s="183" t="str">
        <f aca="false">IFERROR(IF(J301="","",IF(J301&gt;=75,"PASSED","FAILED")),"")</f>
        <v/>
      </c>
      <c r="L301" s="183"/>
      <c r="M301" s="194" t="str">
        <f aca="false">IF(B301 &lt;&gt; "", IFERROR(IF(C$16 = "PRELIM", SUMIF('Database (LECTURE-RES-PRAC)'!D$14:AG$14, "CLO1", 'Database (LECTURE-RES-PRAC)'!D298:AG298) / 'Grade computation'!F$4, IF(C$16 = "MIDTERM", SUMIF('Database (LECTURE-RES-PRAC)'!AJ$14:BM$14, "CLO1", 'Database (LECTURE-RES-PRAC)'!AJ298:BM298) / 'Grade computation'!G$4, IF(C$16 = "FINAL", SUMIF('Database (LECTURE-RES-PRAC)'!BP$14:CS$14, "CLO1", 'Database (LECTURE-RES-PRAC)'!BP298:CS298) / 'Grade computation'!H$4,""))),""),"")</f>
        <v/>
      </c>
      <c r="N301" s="286" t="str">
        <f aca="false">IF(B301&lt;&gt;"",IF(M301="","",IF(M301&lt;0.5,1,IF(AND(M301&gt;=0.5,M301&lt;P$10),2,IF(M301&gt;=P$10,3)))),"")</f>
        <v/>
      </c>
      <c r="O301" s="194" t="str">
        <f aca="false">IF(B301 &lt;&gt; "",IF(AND('PRINTABLE (per grading)'!H$16="EXAM", 'PRINTABLE (per grading)'!B$13="Prelim"), IF(ISERROR(SUMIF('Exam (LECTURE ONLY)'!D$20:M$20, "CLO1", 'Exam (LECTURE ONLY)'!D303:M303) / 'Exam (LECTURE ONLY)'!AL$6), "", SUMIF('Exam (LECTURE ONLY)'!D$20:M$20, "CLO1", 'Exam (LECTURE ONLY)'!D303:M303) /'Exam (LECTURE ONLY)'!AL$6),
IF(AND('PRINTABLE (per grading)'!H$16="EXAM", 'PRINTABLE (per grading)'!B$13="Midterm"), IF(ISERROR(SUMIF('Exam (LECTURE ONLY)'!O$20:X$20, "CLO1", 'Exam (LECTURE ONLY)'!O303:X303) / 'Exam (LECTURE ONLY)'!AM$6), "", SUMIF('Exam (LECTURE ONLY)'!O$20:X$20, "CLO1", 'Exam (LECTURE ONLY)'!O303:X303) / 'Exam (LECTURE ONLY)'!AM$6),
IF(AND('PRINTABLE (per grading)'!H$16="EXAM", 'PRINTABLE (per grading)'!B$13="Final"), IF(ISERROR(SUMIF('Exam (LECTURE ONLY)'!Z$20:AI$20, "CLO1", 'Exam (LECTURE ONLY)'!Z303:AI303) / 'Exam (LECTURE ONLY)'!AN$6), "", SUMIF('Exam (LECTURE ONLY)'!Z$20:AI$20, "CLO1", 'Exam (LECTURE ONLY)'!Z303:AI303) / 'Exam (LECTURE ONLY)'!AN$6),
IF(AND('PRINTABLE (per grading)'!H$16="OUTPUT", 'PRINTABLE (per grading)'!B$13="Prelim"), IF(ISERROR(SUMIF(OUTPUT!C$20:M$20, "CLO1", OUTPUT!C303:M303) / OUTPUT!AL$6), "", SUMIF(OUTPUT!C$20:M$20, "CLO1", OUTPUT!C303:M303) / OUTPUT!AL$6),
IF(AND('PRINTABLE (per grading)'!H$16="OUTPUT", 'PRINTABLE (per grading)'!B$13="Midterm"), IF(ISERROR(SUMIF(OUTPUT!O$20:Y$20, "CLO1", OUTPUT!O303:Y303) / OUTPUT!AM$6), "", SUMIF(OUTPUT!O$20:Y$20, "CLO1", OUTPUT!O303:Y303) / OUTPUT!AM$6),
IF(AND('PRINTABLE (per grading)'!H$16="OUTPUT", 'PRINTABLE (per grading)'!B$13="Final"), IF(ISERROR(SUMIF(OUTPUT!AA$20:AI$20, "CLO1", OUTPUT!AA303:AI303) / OUTPUT!AN$6), "", SUMIF(OUTPUT!AA$20:AI$20, "CLO1", OUTPUT!AA303:AI303) / OUTPUT!AN$6),
"")))))),"")</f>
        <v/>
      </c>
      <c r="P301" s="286" t="str">
        <f aca="false">IF(B301&lt;&gt;"",IF(O301="","",IF(O301&lt;0.5,1,IF(AND(O301&gt;=0.5,O301&lt;P$10),2,IF(O301&gt;=P$10,3)))),"")</f>
        <v/>
      </c>
      <c r="Q301" s="287" t="str">
        <f aca="false">IF(B301 &lt;&gt; "",IFERROR(IF(AVERAGE(M301,O301)&gt;=P$10,"Y","N"),""),"")</f>
        <v/>
      </c>
      <c r="R301" s="194" t="str">
        <f aca="false">IF(B301 &lt;&gt; "", IFERROR(IF(C$16 = "PRELIM", SUMIF('Database (LECTURE-RES-PRAC)'!D$14:AG$14, "CLO2", 'Database (LECTURE-RES-PRAC)'!D298:AG298) / 'Grade computation'!F$5, IF(C$16 = "MIDTERM", SUMIF('Database (LECTURE-RES-PRAC)'!AJ$14:BM$14, "CLO2", 'Database (LECTURE-RES-PRAC)'!AJ298:BM298) / 'Grade computation'!G$5, IF(C$16 = "FINAL", SUMIF('Database (LECTURE-RES-PRAC)'!BP$14:CS$14, "CLO2", 'Database (LECTURE-RES-PRAC)'!BP298:CS298) / 'Grade computation'!H$5,""))),""),"")</f>
        <v/>
      </c>
      <c r="S301" s="286" t="str">
        <f aca="false">IF(B301&lt;&gt;"",IF(R301="","",IF(R301&lt;0.5,1,IF(AND(R301&gt;=0.5,R301&lt;P$10),2,IF(R301&gt;=P$10,3)))),"")</f>
        <v/>
      </c>
      <c r="T301" s="194" t="str">
        <f aca="false">IF(B301 &lt;&gt; "",IF(AND('PRINTABLE (per grading)'!H$16="EXAM", 'PRINTABLE (per grading)'!B$13="Prelim"), IF(ISERROR(SUMIF('Exam (LECTURE ONLY)'!D$20:M$20, "CLO2", 'Exam (LECTURE ONLY)'!D303:M303) / 'Exam (LECTURE ONLY)'!AL$7), "", SUMIF('Exam (LECTURE ONLY)'!D$20:M$20, "CLO2", 'Exam (LECTURE ONLY)'!D303:M303) /'Exam (LECTURE ONLY)'!AL$7),
IF(AND('PRINTABLE (per grading)'!H$16="EXAM", 'PRINTABLE (per grading)'!B$13="Midterm"), IF(ISERROR(SUMIF('Exam (LECTURE ONLY)'!O$20:X$20, "CLO2", 'Exam (LECTURE ONLY)'!O303:X303) / 'Exam (LECTURE ONLY)'!AM$7), "", SUMIF('Exam (LECTURE ONLY)'!O$20:X$20, "CLO2", 'Exam (LECTURE ONLY)'!O303:X303) / 'Exam (LECTURE ONLY)'!AM$7),
IF(AND('PRINTABLE (per grading)'!H$16="EXAM", 'PRINTABLE (per grading)'!B$13="Final"), IF(ISERROR(SUMIF('Exam (LECTURE ONLY)'!Z$20:AI$20, "CLO2", 'Exam (LECTURE ONLY)'!Z303:AI303) / 'Exam (LECTURE ONLY)'!AN$7), "", SUMIF('Exam (LECTURE ONLY)'!Z$20:AI$20, "CLO2", 'Exam (LECTURE ONLY)'!Z303:AI303) / 'Exam (LECTURE ONLY)'!AN$7),
IF(AND('PRINTABLE (per grading)'!H$16="OUTPUT", 'PRINTABLE (per grading)'!B$13="Prelim"), IF(ISERROR(SUMIF(OUTPUT!C$20:M$20, "CLO2", OUTPUT!C303:M303) / OUTPUT!AL$7), "", SUMIF(OUTPUT!C$20:M$20, "CLO2", OUTPUT!C303:M303) / OUTPUT!AL$7),
IF(AND('PRINTABLE (per grading)'!H$16="OUTPUT", 'PRINTABLE (per grading)'!B$13="Midterm"), IF(ISERROR(SUMIF(OUTPUT!O$20:Y$20, "CLO2", OUTPUT!O303:Y303) / OUTPUT!AM$7), "", SUMIF(OUTPUT!O$20:Y$20, "CLO2", OUTPUT!O303:Y303) / OUTPUT!AM$7),
IF(AND('PRINTABLE (per grading)'!H$16="OUTPUT", 'PRINTABLE (per grading)'!B$13="Final"), IF(ISERROR(SUMIF(OUTPUT!AA$20:AI$20, "CLO2", OUTPUT!AA303:AI303) / OUTPUT!AN$7), "", SUMIF(OUTPUT!AA$20:AI$20, "CLO2", OUTPUT!AA303:AI303) / OUTPUT!AN$7),
"")))))),"")</f>
        <v/>
      </c>
      <c r="U301" s="286" t="str">
        <f aca="false">IF(B301&lt;&gt;"",IF(T301="","",IF(T301&lt;0.5,1,IF(AND(T301&gt;=0.5,T301&lt;P$10),2,IF(T301&gt;=P$10,3)))),"")</f>
        <v/>
      </c>
      <c r="V301" s="287" t="str">
        <f aca="false">IF(B301 &lt;&gt; "",IFERROR(IF(AVERAGE(R301,T301)&gt;=P$10,"Y","N"),""),"")</f>
        <v/>
      </c>
      <c r="W301" s="194" t="str">
        <f aca="false">IF(B301 &lt;&gt; "", IFERROR(IF(C$16 = "PRELIM", SUMIF('Database (LECTURE-RES-PRAC)'!D$14:AG$14, "CLO3", 'Database (LECTURE-RES-PRAC)'!D298:AG298) / 'Grade computation'!F$6, IF(C$16 = "MIDTERM", SUMIF('Database (LECTURE-RES-PRAC)'!AJ$14:BM$14, "CLO3", 'Database (LECTURE-RES-PRAC)'!AJ298:BM298) / 'Grade computation'!G$6, IF(C$16 = "FINAL", SUMIF('Database (LECTURE-RES-PRAC)'!BP$14:CS$14, "CLO3", 'Database (LECTURE-RES-PRAC)'!BP298:CS298) / 'Grade computation'!H$6,""))),""),"")</f>
        <v/>
      </c>
      <c r="X301" s="286" t="str">
        <f aca="false">IF(B301&lt;&gt;"",IF(W301="","",IF(W301&lt;0.5,1,IF(AND(W301&gt;=0.5,W301&lt;P$10),2,IF(W301&gt;=P$10,3)))),"")</f>
        <v/>
      </c>
      <c r="Y301" s="194" t="str">
        <f aca="false">IF(B301 &lt;&gt; "",IF(AND('PRINTABLE (per grading)'!H$16="EXAM", 'PRINTABLE (per grading)'!B$13="Prelim"), IF(ISERROR(SUMIF('Exam (LECTURE ONLY)'!D$20:M$20, "CLO3", 'Exam (LECTURE ONLY)'!D303:M303) / 'Exam (LECTURE ONLY)'!AL$8), "", SUMIF('Exam (LECTURE ONLY)'!D$20:M$20, "CLO3", 'Exam (LECTURE ONLY)'!D303:M303) /'Exam (LECTURE ONLY)'!AL$8),
IF(AND('PRINTABLE (per grading)'!H$16="EXAM", 'PRINTABLE (per grading)'!B$13="Midterm"), IF(ISERROR(SUMIF('Exam (LECTURE ONLY)'!O$20:X$20, "CLO3", 'Exam (LECTURE ONLY)'!O303:X303) / 'Exam (LECTURE ONLY)'!AM$8), "", SUMIF('Exam (LECTURE ONLY)'!O$20:X$20, "CLO3", 'Exam (LECTURE ONLY)'!O303:X303) / 'Exam (LECTURE ONLY)'!AM$8),
IF(AND('PRINTABLE (per grading)'!H$16="EXAM", 'PRINTABLE (per grading)'!B$13="Final"), IF(ISERROR(SUMIF('Exam (LECTURE ONLY)'!Z$20:AI$20, "CLO3", 'Exam (LECTURE ONLY)'!Z303:AI303) / 'Exam (LECTURE ONLY)'!AN$8), "", SUMIF('Exam (LECTURE ONLY)'!Z$20:AI$20, "CLO3", 'Exam (LECTURE ONLY)'!Z303:AI303) / 'Exam (LECTURE ONLY)'!AN$8),
IF(AND('PRINTABLE (per grading)'!H$16="OUTPUT", 'PRINTABLE (per grading)'!B$13="Prelim"), IF(ISERROR(SUMIF(OUTPUT!C$20:M$20, "CLO3", OUTPUT!C303:M303) / OUTPUT!AL$8), "", SUMIF(OUTPUT!C$20:M$20, "CLO3", OUTPUT!C303:M303) / OUTPUT!AL$8),
IF(AND('PRINTABLE (per grading)'!H$16="OUTPUT", 'PRINTABLE (per grading)'!B$13="Midterm"), IF(ISERROR(SUMIF(OUTPUT!O$20:Y$20, "CLO3", OUTPUT!O303:Y303) / OUTPUT!AM$8), "", SUMIF(OUTPUT!O$20:Y$20, "CLO3", OUTPUT!O303:Y303) / OUTPUT!AM$8),
IF(AND('PRINTABLE (per grading)'!H$16="OUTPUT", 'PRINTABLE (per grading)'!B$13="Final"), IF(ISERROR(SUMIF(OUTPUT!AA$20:AI$20, "CLO3", OUTPUT!AA303:AI303) / OUTPUT!AN$8), "", SUMIF(OUTPUT!AA$20:AI$20, "CLO3", OUTPUT!AA303:AI303) / OUTPUT!AN$8),
"" )))))),"")</f>
        <v/>
      </c>
      <c r="Z301" s="286" t="str">
        <f aca="false">IF(B301&lt;&gt;"",IF(Y301="","",IF(Y301&lt;0.5,1,IF(AND(Y301&gt;=0.5,Y301&lt;P$10),2,IF(Y301&gt;=P$10,3)))),"")</f>
        <v/>
      </c>
      <c r="AA301" s="287" t="str">
        <f aca="false">IF(B301 &lt;&gt; "",IFERROR(IF(AVERAGE(W301,Y301)&gt;=P$10,"Y","N"),""),"")</f>
        <v/>
      </c>
      <c r="AB301" s="194" t="str">
        <f aca="false">IF(B301 &lt;&gt; "", IFERROR(IF(C$16 = "PRELIM", SUMIF('Database (LECTURE-RES-PRAC)'!D$14:AG$14, "CLO4", 'Database (LECTURE-RES-PRAC)'!D298:AG298) / 'Grade computation'!F$7, IF(C$16 = "MIDTERM", SUMIF('Database (LECTURE-RES-PRAC)'!AJ$14:BM$14, "CLO4", 'Database (LECTURE-RES-PRAC)'!AJ298:BM298) / 'Grade computation'!G$7, IF(C$16 = "FINAL", SUMIF('Database (LECTURE-RES-PRAC)'!BP$14:CS$14, "CLO4", 'Database (LECTURE-RES-PRAC)'!BP298:CS298) / 'Grade computation'!H$7,""))),""),"")</f>
        <v/>
      </c>
      <c r="AC301" s="286" t="str">
        <f aca="false">IF(B301&lt;&gt;"",IF(AB301="","",IF(AB301&lt;0.5,1,IF(AND(AB301&gt;=0.5,AB301&lt;P$10),2,IF(AB301&gt;=P$10,3)))),"")</f>
        <v/>
      </c>
      <c r="AD301" s="194" t="str">
        <f aca="false">IF(B301 &lt;&gt; "",IF(AND('PRINTABLE (per grading)'!H$16="EXAM", 'PRINTABLE (per grading)'!B$13="Prelim"), IF(ISERROR(SUMIF('Exam (LECTURE ONLY)'!D$20:M$20, "CLO4", 'Exam (LECTURE ONLY)'!D303:M303) / 'Exam (LECTURE ONLY)'!AL$9), "", SUMIF('Exam (LECTURE ONLY)'!D$20:M$20, "CLO4", 'Exam (LECTURE ONLY)'!D303:M303) /'Exam (LECTURE ONLY)'!AL$9),
IF(AND('PRINTABLE (per grading)'!H$16="EXAM", 'PRINTABLE (per grading)'!B$13="Midterm"), IF(ISERROR(SUMIF('Exam (LECTURE ONLY)'!O$20:X$20, "CLO4", 'Exam (LECTURE ONLY)'!O303:X303) / 'Exam (LECTURE ONLY)'!AM$9), "", SUMIF('Exam (LECTURE ONLY)'!O$20:X$20, "CLO4", 'Exam (LECTURE ONLY)'!O303:X303) / 'Exam (LECTURE ONLY)'!AM$9),
IF(AND('PRINTABLE (per grading)'!H$16="EXAM", 'PRINTABLE (per grading)'!B$13="Final"), IF(ISERROR(SUMIF('Exam (LECTURE ONLY)'!Z$20:AI$20, "CLO4", 'Exam (LECTURE ONLY)'!Z303:AI303) / 'Exam (LECTURE ONLY)'!AN$9), "", SUMIF('Exam (LECTURE ONLY)'!Z$20:AI$20, "CLO4", 'Exam (LECTURE ONLY)'!Z303:AI303) / 'Exam (LECTURE ONLY)'!AN$9),
IF(AND('PRINTABLE (per grading)'!H$16="OUTPUT", 'PRINTABLE (per grading)'!B$13="Prelim"), IF(ISERROR(SUMIF(OUTPUT!C$20:M$20, "CLO4", OUTPUT!C303:M303) / OUTPUT!AL$9), "", SUMIF(OUTPUT!C$20:M$20, "CLO4", OUTPUT!C303:M303) / OUTPUT!AL$9),
IF(AND('PRINTABLE (per grading)'!H$16="OUTPUT", 'PRINTABLE (per grading)'!B$13="Midterm"), IF(ISERROR(SUMIF(OUTPUT!O$20:Y$20, "CLO4", OUTPUT!O303:Y303) / OUTPUT!AM$9), "", SUMIF(OUTPUT!O$20:Y$20, "CLO4", OUTPUT!O303:Y303) / OUTPUT!AM$9),
IF(AND('PRINTABLE (per grading)'!H$16="OUTPUT", 'PRINTABLE (per grading)'!B$13="Final"), IF(ISERROR(SUMIF(OUTPUT!AA$20:AI$20, "CLO4", OUTPUT!AA303:AI303) / OUTPUT!AN$9), "", SUMIF(OUTPUT!AA$20:AI$20, "CLO4", OUTPUT!AA303:AI303) / OUTPUT!AN$9),
"")))))),"")</f>
        <v/>
      </c>
      <c r="AE301" s="286" t="str">
        <f aca="false">IF(B301&lt;&gt;"",IF(AD301="","",IF(AD301&lt;0.5,1,IF(AND(AD301&gt;=0.5,AD301&lt;P$10),2,IF(AD301&gt;=P$10,3)))),"")</f>
        <v/>
      </c>
      <c r="AF301" s="287" t="str">
        <f aca="false">IF(B301 &lt;&gt; "",IFERROR(IF(AVERAGE(AB301,AD301)&gt;=P$10,"Y","N"),""),"")</f>
        <v/>
      </c>
      <c r="AG301" s="194" t="str">
        <f aca="false">IF(B301 &lt;&gt; "", IFERROR(IF(C$16 = "PRELIM", SUMIF('Database (LECTURE-RES-PRAC)'!D$14:AG$14, "CLO5", 'Database (LECTURE-RES-PRAC)'!D298:AG298) / 'Grade computation'!F$8, IF(C$16 = "MIDTERM", SUMIF('Database (LECTURE-RES-PRAC)'!AJ$14:BM$14, "CLO5", 'Database (LECTURE-RES-PRAC)'!AJ298:BM298) / 'Grade computation'!G$8, IF(C$16 = "FINAL", SUMIF('Database (LECTURE-RES-PRAC)'!BP$14:CS$14, "CLO5", 'Database (LECTURE-RES-PRAC)'!BP298:CS298) / 'Grade computation'!H$8,""))),""),"")</f>
        <v/>
      </c>
      <c r="AH301" s="286" t="str">
        <f aca="false">IF(B301&lt;&gt;"",IF(AG301="","",IF(AG301&lt;0.5,1,IF(AND(AG301&gt;=0.5,AG301&lt;P$10),2,IF(AG301&gt;=P$10,3)))),"")</f>
        <v/>
      </c>
      <c r="AI301" s="194" t="str">
        <f aca="false">IF(B301 &lt;&gt; "",IF(AND('PRINTABLE (per grading)'!H$16="EXAM", 'PRINTABLE (per grading)'!B$13="Prelim"), IF(ISERROR(SUMIF('Exam (LECTURE ONLY)'!D$20:M$20, "CLO5", 'Exam (LECTURE ONLY)'!D303:M303) / 'Exam (LECTURE ONLY)'!AL$10), "", SUMIF('Exam (LECTURE ONLY)'!D$20:M$20, "CLO5", 'Exam (LECTURE ONLY)'!D303:M303) /'Exam (LECTURE ONLY)'!AL$10),
IF(AND('PRINTABLE (per grading)'!H$16="EXAM", 'PRINTABLE (per grading)'!B$13="Midterm"), IF(ISERROR(SUMIF('Exam (LECTURE ONLY)'!O$20:X$20, "CLO5", 'Exam (LECTURE ONLY)'!O303:X303) / 'Exam (LECTURE ONLY)'!AM$10), "", SUMIF('Exam (LECTURE ONLY)'!O$20:X$20, "CLO5", 'Exam (LECTURE ONLY)'!O303:X303) / 'Exam (LECTURE ONLY)'!AM$10),
IF(AND('PRINTABLE (per grading)'!H$16="EXAM", 'PRINTABLE (per grading)'!B$13="Final"), IF(ISERROR(SUMIF('Exam (LECTURE ONLY)'!Z$20:AI$20, "CLO5", 'Exam (LECTURE ONLY)'!Z303:AI303) / 'Exam (LECTURE ONLY)'!AN$10), "", SUMIF('Exam (LECTURE ONLY)'!Z$20:AI$20, "CLO5", 'Exam (LECTURE ONLY)'!Z303:AI303) / 'Exam (LECTURE ONLY)'!AN$10),
IF(AND('PRINTABLE (per grading)'!H$16="OUTPUT", 'PRINTABLE (per grading)'!B$13="Prelim"), IF(ISERROR(SUMIF(OUTPUT!C$20:M$20, "CLO5", OUTPUT!C303:M303) / OUTPUT!AL$10), "", SUMIF(OUTPUT!C$20:M$20, "CLO5", OUTPUT!C303:M303) / OUTPUT!AL$10),
IF(AND('PRINTABLE (per grading)'!H$16="OUTPUT", 'PRINTABLE (per grading)'!B$13="Midterm"), IF(ISERROR(SUMIF(OUTPUT!O$20:Y$20, "CLO5", OUTPUT!O303:Y303) / OUTPUT!AM$10), "", SUMIF(OUTPUT!O$20:Y$20, "CLO5", OUTPUT!O303:Y303) / OUTPUT!AM$10),
IF(AND('PRINTABLE (per grading)'!H$16="OUTPUT", 'PRINTABLE (per grading)'!B$13="Final"), IF(ISERROR(SUMIF(OUTPUT!AA$20:AI$20, "CLO5", OUTPUT!AA303:AI303) / OUTPUT!AN$10), "", SUMIF(OUTPUT!AA$20:AI$20, "CLO5", OUTPUT!AA303:AI303) / OUTPUT!AN$10),
"")))))),"")</f>
        <v/>
      </c>
      <c r="AJ301" s="286" t="str">
        <f aca="false">IF(B301&lt;&gt;"",IF(AI301="","",IF(AI301&lt;0.5,1,IF(AND(AI301&gt;=0.5,AI301&lt;P$10),2,IF(AI301&gt;=P$10,3)))),"")</f>
        <v/>
      </c>
      <c r="AK301" s="287" t="str">
        <f aca="false">IF(B301 &lt;&gt; "",IFERROR(IF(AVERAGE(AG301,AI301)&gt;=P$10,"Y","N"),""),"")</f>
        <v/>
      </c>
      <c r="AL301" s="194" t="str">
        <f aca="false">IF(B301 &lt;&gt; "", IFERROR(IF(C$16 = "PRELIM", SUMIF('Database (LECTURE-RES-PRAC)'!D$14:AG$14, "CLO6", 'Database (LECTURE-RES-PRAC)'!D298:AG298) / 'Grade computation'!F$9, IF(C$16 = "MIDTERM", SUMIF('Database (LECTURE-RES-PRAC)'!AJ$14:BM$14, "CLO6", 'Database (LECTURE-RES-PRAC)'!AJ298:BM298) / 'Grade computation'!G$9, IF(C$16 = "FINAL", SUMIF('Database (LECTURE-RES-PRAC)'!BP$14:CS$14, "CLO6", 'Database (LECTURE-RES-PRAC)'!BP298:CS298) / 'Grade computation'!H$9,""))),""),"")</f>
        <v/>
      </c>
      <c r="AM301" s="286" t="str">
        <f aca="false">IF(B301&lt;&gt;"",IF(AL301="","",IF(AL301&lt;0.5,1,IF(AND(AL301&gt;=0.5,AL301&lt;P$10),2,IF(AL301&gt;=P$10,3)))),"")</f>
        <v/>
      </c>
      <c r="AN301" s="194" t="str">
        <f aca="false">IF(B301 &lt;&gt; "",IF(AND('PRINTABLE (per grading)'!H$16="EXAM", 'PRINTABLE (per grading)'!B$13="Prelim"), IF(ISERROR(SUMIF('Exam (LECTURE ONLY)'!D$20:M$20, "CLO6", 'Exam (LECTURE ONLY)'!D303:M303) / 'Exam (LECTURE ONLY)'!AL$11), "", SUMIF('Exam (LECTURE ONLY)'!D$20:M$20, "CLO6", 'Exam (LECTURE ONLY)'!D303:M303) /'Exam (LECTURE ONLY)'!AL$11),
IF(AND('PRINTABLE (per grading)'!H$16="EXAM", 'PRINTABLE (per grading)'!B$13="Midterm"), IF(ISERROR(SUMIF('Exam (LECTURE ONLY)'!O$20:X$20, "CLO6", 'Exam (LECTURE ONLY)'!O303:X303) / 'Exam (LECTURE ONLY)'!AM$11), "", SUMIF('Exam (LECTURE ONLY)'!O$20:X$20, "CLO6", 'Exam (LECTURE ONLY)'!O303:X303) / 'Exam (LECTURE ONLY)'!AM$11),
IF(AND('PRINTABLE (per grading)'!H$16="EXAM", 'PRINTABLE (per grading)'!B$13="Final"), IF(ISERROR(SUMIF('Exam (LECTURE ONLY)'!Z$20:AI$20, "CLO6", 'Exam (LECTURE ONLY)'!Z303:AI303) / 'Exam (LECTURE ONLY)'!AN$11), "", SUMIF('Exam (LECTURE ONLY)'!Z$20:AI$20, "CLO6", 'Exam (LECTURE ONLY)'!Z303:AI303) / 'Exam (LECTURE ONLY)'!AN$11),
IF(AND('PRINTABLE (per grading)'!H$16="OUTPUT", 'PRINTABLE (per grading)'!B$13="Prelim"), IF(ISERROR(SUMIF(OUTPUT!C$20:M$20, "CLO6", OUTPUT!C303:M303) / OUTPUT!AL$11), "", SUMIF(OUTPUT!C$20:M$20, "CLO6", OUTPUT!C303:M303) / OUTPUT!AL$11),
IF(AND('PRINTABLE (per grading)'!H$16="OUTPUT", 'PRINTABLE (per grading)'!B$13="Midterm"), IF(ISERROR(SUMIF(OUTPUT!O$20:Y$20, "CLO6", OUTPUT!O303:Y303) / OUTPUT!AM$11), "", SUMIF(OUTPUT!O$20:Y$20, "CLO6", OUTPUT!O303:Y303) / OUTPUT!AM$11),
IF(AND('PRINTABLE (per grading)'!H$16="OUTPUT", 'PRINTABLE (per grading)'!B$13="Final"), IF(ISERROR(SUMIF(OUTPUT!AA$20:AI$20, "CLO6", OUTPUT!AA303:AI303) / OUTPUT!AN$11), "", SUMIF(OUTPUT!AA$20:AI$20, "CLO6", OUTPUT!AA303:AI303) / OUTPUT!AN$11),
"")))))),"")</f>
        <v/>
      </c>
      <c r="AO301" s="286" t="str">
        <f aca="false">IF(B301&lt;&gt;"",IF(AN301="","",IF(AN301&lt;0.5,1,IF(AND(AN301&gt;=0.5,AN301&lt;P$10),2,IF(AN301&gt;=P$10,3)))),"")</f>
        <v/>
      </c>
      <c r="AP301" s="287" t="str">
        <f aca="false">IF(B301 &lt;&gt; "",IFERROR(IF(AVERAGE(AL301,AN301)&gt;=P$10,"Y","N"),""),"")</f>
        <v/>
      </c>
      <c r="AQ301" s="194" t="str">
        <f aca="false">IF(B301 &lt;&gt; "", IFERROR(IF(C$16 = "PRELIM", SUMIF('Database (LECTURE-RES-PRAC)'!D$14:AG$14, "CLO7", 'Database (LECTURE-RES-PRAC)'!D298:AG298) / 'Grade computation'!F$10, IF(C$16 = "MIDTERM", SUMIF('Database (LECTURE-RES-PRAC)'!AJ$14:BM$14, "CLO7", 'Database (LECTURE-RES-PRAC)'!AJ298:BM298) / 'Grade computation'!G$10, IF(C$16 = "FINAL", SUMIF('Database (LECTURE-RES-PRAC)'!BP$14:CS$14, "CLO7", 'Database (LECTURE-RES-PRAC)'!BP298:CS298) / 'Grade computation'!H$10,""))),""),"")</f>
        <v/>
      </c>
      <c r="AR301" s="286" t="str">
        <f aca="false">IF(B301&lt;&gt;"",IF(AQ301="","",IF(AQ301&lt;0.5,1,IF(AND(AQ301&gt;=0.5,AQ301&lt;P$10),2,IF(AQ301&gt;=P$10,3)))),"")</f>
        <v/>
      </c>
      <c r="AS301" s="194" t="str">
        <f aca="false">IF(B301 &lt;&gt; "",IF(AND('PRINTABLE (per grading)'!H$16="EXAM", 'PRINTABLE (per grading)'!B$13="Prelim"), IF(ISERROR(SUMIF('Exam (LECTURE ONLY)'!D$20:M$20, "CLO7", 'Exam (LECTURE ONLY)'!D303:M303) / 'Exam (LECTURE ONLY)'!AL$12), "", SUMIF('Exam (LECTURE ONLY)'!D$20:M$20, "CLO7", 'Exam (LECTURE ONLY)'!D303:M303) /'Exam (LECTURE ONLY)'!AL$12),
IF(AND('PRINTABLE (per grading)'!H$16="EXAM", 'PRINTABLE (per grading)'!B$13="Midterm"), IF(ISERROR(SUMIF('Exam (LECTURE ONLY)'!O$20:X$20, "CLO7", 'Exam (LECTURE ONLY)'!O303:X303) / 'Exam (LECTURE ONLY)'!AM$12), "", SUMIF('Exam (LECTURE ONLY)'!O$20:X$20, "CLO7", 'Exam (LECTURE ONLY)'!O303:X303) / 'Exam (LECTURE ONLY)'!AM$12),
IF(AND('PRINTABLE (per grading)'!H$16="EXAM", 'PRINTABLE (per grading)'!B$13="Final"), IF(ISERROR(SUMIF('Exam (LECTURE ONLY)'!Z$20:AI$20, "CLO7", 'Exam (LECTURE ONLY)'!Z303:AI303) / 'Exam (LECTURE ONLY)'!AN$12), "", SUMIF('Exam (LECTURE ONLY)'!Z$20:AI$20, "CLO7", 'Exam (LECTURE ONLY)'!Z303:AI303) / 'Exam (LECTURE ONLY)'!AN$12),
IF(AND('PRINTABLE (per grading)'!H$16="OUTPUT", 'PRINTABLE (per grading)'!B$13="Prelim"), IF(ISERROR(SUMIF(OUTPUT!C$20:M$20, "CLO7", OUTPUT!C303:M303) / OUTPUT!AL$12), "", SUMIF(OUTPUT!C$20:M$20, "CLO7", OUTPUT!C303:M303) / OUTPUT!AL$12),
IF(AND('PRINTABLE (per grading)'!H$16="OUTPUT", 'PRINTABLE (per grading)'!B$13="Midterm"), IF(ISERROR(SUMIF(OUTPUT!O$20:Y$20, "CLO7", OUTPUT!O303:Y303) / OUTPUT!AM$12), "", SUMIF(OUTPUT!O$20:Y$20, "CLO7", OUTPUT!O303:Y303) / OUTPUT!AM$12),
IF(AND('PRINTABLE (per grading)'!H$16="OUTPUT", 'PRINTABLE (per grading)'!B$13="Final"), IF(ISERROR(SUMIF(OUTPUT!AA$20:AI$20, "CLO7", OUTPUT!AA303:AI303) / OUTPUT!AN$12), "", SUMIF(OUTPUT!AA$20:AI$20, "CLO7", OUTPUT!AA303:AI303) / OUTPUT!AN$12),
"")))))),"")</f>
        <v/>
      </c>
      <c r="AT301" s="286" t="str">
        <f aca="false">IF(B301&lt;&gt;"",IF(AS301="","",IF(AS301&lt;0.5,1,IF(AND(AS301&gt;=0.5,AS301&lt;P$10),2,IF(AS301&gt;=P$10,3)))),"")</f>
        <v/>
      </c>
      <c r="AU301" s="287" t="str">
        <f aca="false">IF(B301 &lt;&gt; "",IFERROR(IF(AVERAGE(AQ301,AS301)&gt;=P$10,"Y","N"),""),"")</f>
        <v/>
      </c>
      <c r="AV301" s="194" t="str">
        <f aca="false">IF(B301 &lt;&gt; "", IFERROR(IF(C$16 = "PRELIM", SUMIF('Database (LECTURE-RES-PRAC)'!D$14:AG$14, "CLO8", 'Database (LECTURE-RES-PRAC)'!D298:AG298) / 'Grade computation'!F$11, IF(C$16 = "MIDTERM", SUMIF('Database (LECTURE-RES-PRAC)'!AJ$14:BM$14, "CLO8", 'Database (LECTURE-RES-PRAC)'!AJ298:BM298) / 'Grade computation'!G$11, IF(C$16 = "FINAL", SUMIF('Database (LECTURE-RES-PRAC)'!BP$14:CS$14, "CLO8", 'Database (LECTURE-RES-PRAC)'!BP298:CS298) / 'Grade computation'!H$11,""))),""),"")</f>
        <v/>
      </c>
      <c r="AW301" s="286" t="str">
        <f aca="false">IF(B301&lt;&gt;"",IF(AV301="","",IF(AV301&lt;0.5,1,IF(AND(AV301&gt;=0.5,AV301&lt;P$10),2,IF(AV301&gt;=P$10,3)))),"")</f>
        <v/>
      </c>
      <c r="AX301" s="194" t="str">
        <f aca="false">IF(B301 &lt;&gt; "",IF(AND('PRINTABLE (per grading)'!H$16="EXAM", 'PRINTABLE (per grading)'!B$13="Prelim"), IF(ISERROR(SUMIF('Exam (LECTURE ONLY)'!D$20:M$20, "CLO8", 'Exam (LECTURE ONLY)'!D303:M303) / 'Exam (LECTURE ONLY)'!AL$13), "", SUMIF('Exam (LECTURE ONLY)'!D$20:M$20, "CLO8", 'Exam (LECTURE ONLY)'!D303:M303) /'Exam (LECTURE ONLY)'!AL$13),
IF(AND('PRINTABLE (per grading)'!H$16="EXAM", 'PRINTABLE (per grading)'!B$13="Midterm"), IF(ISERROR(SUMIF('Exam (LECTURE ONLY)'!O$20:X$20, "CLO8", 'Exam (LECTURE ONLY)'!O303:X303) / 'Exam (LECTURE ONLY)'!AM$13), "", SUMIF('Exam (LECTURE ONLY)'!O$20:X$20, "CLO8", 'Exam (LECTURE ONLY)'!O303:X303) / 'Exam (LECTURE ONLY)'!AM$13),
IF(AND('PRINTABLE (per grading)'!H$16="EXAM", 'PRINTABLE (per grading)'!B$13="Final"), IF(ISERROR(SUMIF('Exam (LECTURE ONLY)'!Z$20:AI$20, "CLO8", 'Exam (LECTURE ONLY)'!Z303:AI303) / 'Exam (LECTURE ONLY)'!AN$13), "", SUMIF('Exam (LECTURE ONLY)'!Z$20:AI$20, "CLO8", 'Exam (LECTURE ONLY)'!Z303:AI303) / 'Exam (LECTURE ONLY)'!AN$13),
IF(AND('PRINTABLE (per grading)'!H$16="OUTPUT", 'PRINTABLE (per grading)'!B$13="Prelim"), IF(ISERROR(SUMIF(OUTPUT!C$20:M$20, "CLO8", OUTPUT!C303:M303) / OUTPUT!AL$13), "", SUMIF(OUTPUT!C$20:M$20, "CLO8", OUTPUT!C303:M303) / OUTPUT!AL$13),
IF(AND('PRINTABLE (per grading)'!H$16="OUTPUT", 'PRINTABLE (per grading)'!B$13="Midterm"), IF(ISERROR(SUMIF(OUTPUT!O$20:Y$20, "CLO8", OUTPUT!O303:Y303) / OUTPUT!AM$13), "", SUMIF(OUTPUT!O$20:Y$20, "CLO8", OUTPUT!O303:Y303) / OUTPUT!AM$13),
IF(AND('PRINTABLE (per grading)'!H$16="OUTPUT", 'PRINTABLE (per grading)'!B$13="Final"), IF(ISERROR(SUMIF(OUTPUT!AA$20:AI$20, "CLO8", OUTPUT!AA303:AI303) / OUTPUT!AN$13), "", SUMIF(OUTPUT!AA$20:AI$20, "CLO8", OUTPUT!AA303:AI303) / OUTPUT!AN$13),
"")))))),"")</f>
        <v/>
      </c>
      <c r="AY301" s="286" t="str">
        <f aca="false">IF(B301&lt;&gt;"",IF(AX301="","",IF(AX301&lt;0.5,1,IF(AND(AX301&gt;=0.5,AX301&lt;P$10),2,IF(AX301&gt;=P$10,3)))),"")</f>
        <v/>
      </c>
      <c r="AZ301" s="287" t="str">
        <f aca="false">IF(B301 &lt;&gt; "",IFERROR(IF(AVERAGE(AV301,AX301)&gt;=P$10,"Y","N"),""),"")</f>
        <v/>
      </c>
      <c r="BA301" s="194" t="str">
        <f aca="false">IF(B301 &lt;&gt; "", IFERROR(IF(C$16 = "PRELIM", SUMIF('Database (LECTURE-RES-PRAC)'!D$14:AG$14, "CLO9", 'Database (LECTURE-RES-PRAC)'!D298:AG298) / 'Grade computation'!F$12, IF(C$16 = "MIDTERM", SUMIF('Database (LECTURE-RES-PRAC)'!AJ$14:BM$14, "CLO9", 'Database (LECTURE-RES-PRAC)'!AJ298:BM298) / 'Grade computation'!G$12, IF(C$16 = "FINAL", SUMIF('Database (LECTURE-RES-PRAC)'!BP$14:CS$14, "CLO9", 'Database (LECTURE-RES-PRAC)'!BP298:CS298) / 'Grade computation'!H$12,""))),""),"")</f>
        <v/>
      </c>
      <c r="BB301" s="286" t="str">
        <f aca="false">IF(B301&lt;&gt;"",IF(BA301="","",IF(BA301&lt;0.5,1,IF(AND(BA301&gt;=0.5,BA301&lt;P$10),2,IF(BA301&gt;=P$10,3)))),"")</f>
        <v/>
      </c>
      <c r="BC301" s="194" t="str">
        <f aca="false">IF(B301 &lt;&gt; "",IF(AND('PRINTABLE (per grading)'!H$16="EXAM", 'PRINTABLE (per grading)'!B$13="Prelim"), IF(ISERROR(SUMIF('Exam (LECTURE ONLY)'!D$20:M$20, "CLO9", 'Exam (LECTURE ONLY)'!D303:M303) / 'Exam (LECTURE ONLY)'!AL$14), "", SUMIF('Exam (LECTURE ONLY)'!D$20:M$20, "CLO9", 'Exam (LECTURE ONLY)'!D303:M303) /'Exam (LECTURE ONLY)'!AL$14),
IF(AND('PRINTABLE (per grading)'!H$16="EXAM", 'PRINTABLE (per grading)'!B$13="Midterm"), IF(ISERROR(SUMIF('Exam (LECTURE ONLY)'!O$20:X$20, "CLO9", 'Exam (LECTURE ONLY)'!O303:X303) / 'Exam (LECTURE ONLY)'!AM$14), "", SUMIF('Exam (LECTURE ONLY)'!O$20:X$20, "CLO9", 'Exam (LECTURE ONLY)'!O303:X303) / 'Exam (LECTURE ONLY)'!AM$14),
IF(AND('PRINTABLE (per grading)'!H$16="EXAM", 'PRINTABLE (per grading)'!B$13="Final"), IF(ISERROR(SUMIF('Exam (LECTURE ONLY)'!Z$20:AI$20, "CLO9", 'Exam (LECTURE ONLY)'!Z303:AI303) / 'Exam (LECTURE ONLY)'!AN$14), "", SUMIF('Exam (LECTURE ONLY)'!Z$20:AI$20, "CLO9", 'Exam (LECTURE ONLY)'!Z303:AI303) / 'Exam (LECTURE ONLY)'!AN$14),
IF(AND('PRINTABLE (per grading)'!H$16="OUTPUT", 'PRINTABLE (per grading)'!B$13="Prelim"), IF(ISERROR(SUMIF(OUTPUT!C$20:M$20, "CLO9", OUTPUT!C303:M303) / OUTPUT!AL$14), "", SUMIF(OUTPUT!C$20:M$20, "CLO9", OUTPUT!C303:M303) / OUTPUT!AL$14),
IF(AND('PRINTABLE (per grading)'!H$16="OUTPUT", 'PRINTABLE (per grading)'!B$13="Midterm"), IF(ISERROR(SUMIF(OUTPUT!O$20:Y$20, "CLO9", OUTPUT!O303:Y303) / OUTPUT!AM$14), "", SUMIF(OUTPUT!O$20:Y$20, "CLO9", OUTPUT!O303:Y303) / OUTPUT!AM$14),
IF(AND('PRINTABLE (per grading)'!H$16="OUTPUT", 'PRINTABLE (per grading)'!B$13="Final"), IF(ISERROR(SUMIF(OUTPUT!AA$20:AI$20, "CLO9", OUTPUT!AA303:AI303) / OUTPUT!AN$14), "", SUMIF(OUTPUT!AA$20:AI$20, "CLO9", OUTPUT!AA303:AI303) / OUTPUT!AN$14),
"")))))),"")</f>
        <v/>
      </c>
      <c r="BD301" s="286" t="str">
        <f aca="false">IF(B301&lt;&gt;"",IF(BC301="","",IF(BC301&lt;0.5,1,IF(AND(BC301&gt;=0.5,BC301&lt;P$10),2,IF(BC301&gt;=P$10,3)))),"")</f>
        <v/>
      </c>
      <c r="BE301" s="287" t="str">
        <f aca="false">IF(B301 &lt;&gt; "",IFERROR(IF(AVERAGE(BA301,BC301)&gt;=P$10,"Y","N"),""),"")</f>
        <v/>
      </c>
      <c r="BF301" s="194" t="str">
        <f aca="false">IF(B301 &lt;&gt; "", IFERROR(IF(C$16 = "PRELIM", SUMIF('Database (LECTURE-RES-PRAC)'!D$14:AG$14, "CLO10", 'Database (LECTURE-RES-PRAC)'!D298:AG298) / 'Grade computation'!F$13, IF(C$16 = "MIDTERM", SUMIF('Database (LECTURE-RES-PRAC)'!AJ$14:BM$14, "CLO10", 'Database (LECTURE-RES-PRAC)'!AJ298:BM298) / 'Grade computation'!G$13, IF(C$16 = "FINAL", SUMIF('Database (LECTURE-RES-PRAC)'!BP$14:CS$14, "CLO10", 'Database (LECTURE-RES-PRAC)'!BP298:CS298) / 'Grade computation'!H$13,""))),""),"")</f>
        <v/>
      </c>
      <c r="BG301" s="286" t="str">
        <f aca="false">IF(B301&lt;&gt;"",IF(BF301="","",IF(BF301&lt;0.5,1,IF(AND(BF301&gt;=0.5,BF301&lt;P$10),2,IF(BF301&gt;=P$10,3)))),"")</f>
        <v/>
      </c>
      <c r="BH301" s="194" t="str">
        <f aca="false">IF(B301 &lt;&gt; "",IF(AND('PRINTABLE (per grading)'!H$16="EXAM", 'PRINTABLE (per grading)'!B$13="Prelim"), IF(ISERROR(SUMIF('Exam (LECTURE ONLY)'!D$20:M$20, "CLO10", 'Exam (LECTURE ONLY)'!D303:M303) / 'Exam (LECTURE ONLY)'!AL$15), "", SUMIF('Exam (LECTURE ONLY)'!D$20:M$20, "CLO10", 'Exam (LECTURE ONLY)'!D303:M303) /'Exam (LECTURE ONLY)'!AL$15),
IF(AND('PRINTABLE (per grading)'!H$16="EXAM", 'PRINTABLE (per grading)'!B$13="Midterm"), IF(ISERROR(SUMIF('Exam (LECTURE ONLY)'!O$20:X$20, "CLO10", 'Exam (LECTURE ONLY)'!O303:X303) / 'Exam (LECTURE ONLY)'!AM$15), "", SUMIF('Exam (LECTURE ONLY)'!O$20:X$20, "CLO10", 'Exam (LECTURE ONLY)'!O303:X303) / 'Exam (LECTURE ONLY)'!AM$15),
IF(AND('PRINTABLE (per grading)'!H$16="EXAM", 'PRINTABLE (per grading)'!B$13="Final"), IF(ISERROR(SUMIF('Exam (LECTURE ONLY)'!Z$20:AI$20, "CLO10", 'Exam (LECTURE ONLY)'!Z303:AI303) / 'Exam (LECTURE ONLY)'!AN$15), "", SUMIF('Exam (LECTURE ONLY)'!Z$20:AI$20, "CLO10", 'Exam (LECTURE ONLY)'!Z303:AI303) / 'Exam (LECTURE ONLY)'!AN$15),
IF(AND('PRINTABLE (per grading)'!H$16="OUTPUT", 'PRINTABLE (per grading)'!B$13="Prelim"), IF(ISERROR(SUMIF(OUTPUT!C$20:M$20, "CLO10", OUTPUT!C303:M303) / OUTPUT!AL$15), "", SUMIF(OUTPUT!C$20:M$20, "CLO10", OUTPUT!C303:M303) / OUTPUT!AL$15),
IF(AND('PRINTABLE (per grading)'!H$16="OUTPUT", 'PRINTABLE (per grading)'!B$13="Midterm"), IF(ISERROR(SUMIF(OUTPUT!O$20:Y$20, "CLO10", OUTPUT!O303:Y303) / OUTPUT!AM$15), "", SUMIF(OUTPUT!O$20:Y$20, "CLO10", OUTPUT!O303:Y303) / OUTPUT!AM$15),
IF(AND('PRINTABLE (per grading)'!H$16="OUTPUT", 'PRINTABLE (per grading)'!B$13="Final"), IF(ISERROR(SUMIF(OUTPUT!AA$20:AI$20, "CLO10", OUTPUT!AA303:AI303) / OUTPUT!AN$15), "", SUMIF(OUTPUT!AA$20:AI$20, "CLO10", OUTPUT!AA303:AI303) / OUTPUT!AN$15),
"")))))),"")</f>
        <v/>
      </c>
      <c r="BI301" s="286" t="str">
        <f aca="false">IF(B301&lt;&gt;"",IF(BH301="","",IF(BH301&lt;0.5,1,IF(AND(BH301&gt;=0.5,BH301&lt;P$10),2,IF(BH301&gt;=P$10,3)))),"")</f>
        <v/>
      </c>
      <c r="BJ301" s="287" t="str">
        <f aca="false">IF(B301 &lt;&gt; "",IFERROR(IF(AVERAGE(BF301,BH301)&gt;=P$10,"Y","N"),""),"")</f>
        <v/>
      </c>
      <c r="BK301" s="8"/>
    </row>
    <row r="302" customFormat="false" ht="19.5" hidden="false" customHeight="true" outlineLevel="0" collapsed="false">
      <c r="A302" s="228" t="str">
        <f aca="false">IF(ISBLANK('Database (LECTURE-RES-PRAC)'!A299),"",'Database (LECTURE-RES-PRAC)'!A299)</f>
        <v/>
      </c>
      <c r="B302" s="229" t="str">
        <f aca="false">IF(ISBLANK('Database (LECTURE-RES-PRAC)'!B299),"",'Database (LECTURE-RES-PRAC)'!B299)</f>
        <v/>
      </c>
      <c r="C302" s="230" t="str">
        <f aca="false">IF(B302&lt;&gt;"",IF(C$16="PRELIM",'Grade computation'!C302, IF(C$16="MIDTERM",'Grade computation'!K302, IF(C$16="FINAL",'Grade computation'!S302,""))),"")</f>
        <v/>
      </c>
      <c r="D302" s="231" t="str">
        <f aca="false">IF(B302&lt;&gt;"",IFERROR(IF(B$11="80-20", (((C302/C$19)*X$6)+X$7)*D$18, IF(B$11="60-40", (((C302/C$19)*Y$6)+Y$7)*D$18, 0)),0),"")</f>
        <v/>
      </c>
      <c r="E302" s="230" t="str">
        <f aca="false">IF(B302&lt;&gt;"", IF(C$16="PRELIM",'Grade computation'!E302, IF(C$16="MIDTERM",'Grade computation'!M302, IF(C$16="FINAL",'Grade computation'!U302,""))),"")</f>
        <v/>
      </c>
      <c r="F302" s="232" t="str">
        <f aca="false">IF(B302&lt;&gt;"",IFERROR(IF(B$11="80-20", (((E302/E$19)*X$6)+X$7)*F$18, IF(B$11="60-40", (((E302/E$19)*Y$6)+Y$7)*F$18, 0)),0),"")</f>
        <v/>
      </c>
      <c r="G302" s="233" t="str">
        <f aca="false">IF(B302&lt;&gt;"",IFERROR((D302+F302),0),"")</f>
        <v/>
      </c>
      <c r="H302" s="234" t="str">
        <f aca="false">IF(B302&lt;&gt;"",IF(C$16="PRELIM", 'Grade computation'!H302, IF(C$16="MIDTERM", 'Grade computation'!P302, IF(C$16="FINAL",'Grade computation'!X302, ""))),"")</f>
        <v/>
      </c>
      <c r="I302" s="233" t="str">
        <f aca="false">IF(B302&lt;&gt;"",IFERROR(IF(B$11="80-20", (((H302/H$19)*X$6)+X$7)*I$19, IF(B$11="60-40", (((H302/H$19)*Y$6)+Y$7)*I$19, 0)),0),"")</f>
        <v/>
      </c>
      <c r="J302" s="237" t="str">
        <f aca="false">IFERROR((G302+I302),"")</f>
        <v/>
      </c>
      <c r="K302" s="183" t="str">
        <f aca="false">IFERROR(IF(J302="","",IF(J302&gt;=75,"PASSED","FAILED")),"")</f>
        <v/>
      </c>
      <c r="L302" s="183"/>
      <c r="M302" s="194" t="str">
        <f aca="false">IF(B302 &lt;&gt; "", IFERROR(IF(C$16 = "PRELIM", SUMIF('Database (LECTURE-RES-PRAC)'!D$14:AG$14, "CLO1", 'Database (LECTURE-RES-PRAC)'!D299:AG299) / 'Grade computation'!F$4, IF(C$16 = "MIDTERM", SUMIF('Database (LECTURE-RES-PRAC)'!AJ$14:BM$14, "CLO1", 'Database (LECTURE-RES-PRAC)'!AJ299:BM299) / 'Grade computation'!G$4, IF(C$16 = "FINAL", SUMIF('Database (LECTURE-RES-PRAC)'!BP$14:CS$14, "CLO1", 'Database (LECTURE-RES-PRAC)'!BP299:CS299) / 'Grade computation'!H$4,""))),""),"")</f>
        <v/>
      </c>
      <c r="N302" s="286" t="str">
        <f aca="false">IF(B302&lt;&gt;"",IF(M302="","",IF(M302&lt;0.5,1,IF(AND(M302&gt;=0.5,M302&lt;P$10),2,IF(M302&gt;=P$10,3)))),"")</f>
        <v/>
      </c>
      <c r="O302" s="194" t="str">
        <f aca="false">IF(B302 &lt;&gt; "",IF(AND('PRINTABLE (per grading)'!H$16="EXAM", 'PRINTABLE (per grading)'!B$13="Prelim"), IF(ISERROR(SUMIF('Exam (LECTURE ONLY)'!D$20:M$20, "CLO1", 'Exam (LECTURE ONLY)'!D304:M304) / 'Exam (LECTURE ONLY)'!AL$6), "", SUMIF('Exam (LECTURE ONLY)'!D$20:M$20, "CLO1", 'Exam (LECTURE ONLY)'!D304:M304) /'Exam (LECTURE ONLY)'!AL$6),
IF(AND('PRINTABLE (per grading)'!H$16="EXAM", 'PRINTABLE (per grading)'!B$13="Midterm"), IF(ISERROR(SUMIF('Exam (LECTURE ONLY)'!O$20:X$20, "CLO1", 'Exam (LECTURE ONLY)'!O304:X304) / 'Exam (LECTURE ONLY)'!AM$6), "", SUMIF('Exam (LECTURE ONLY)'!O$20:X$20, "CLO1", 'Exam (LECTURE ONLY)'!O304:X304) / 'Exam (LECTURE ONLY)'!AM$6),
IF(AND('PRINTABLE (per grading)'!H$16="EXAM", 'PRINTABLE (per grading)'!B$13="Final"), IF(ISERROR(SUMIF('Exam (LECTURE ONLY)'!Z$20:AI$20, "CLO1", 'Exam (LECTURE ONLY)'!Z304:AI304) / 'Exam (LECTURE ONLY)'!AN$6), "", SUMIF('Exam (LECTURE ONLY)'!Z$20:AI$20, "CLO1", 'Exam (LECTURE ONLY)'!Z304:AI304) / 'Exam (LECTURE ONLY)'!AN$6),
IF(AND('PRINTABLE (per grading)'!H$16="OUTPUT", 'PRINTABLE (per grading)'!B$13="Prelim"), IF(ISERROR(SUMIF(OUTPUT!C$20:M$20, "CLO1", OUTPUT!C304:M304) / OUTPUT!AL$6), "", SUMIF(OUTPUT!C$20:M$20, "CLO1", OUTPUT!C304:M304) / OUTPUT!AL$6),
IF(AND('PRINTABLE (per grading)'!H$16="OUTPUT", 'PRINTABLE (per grading)'!B$13="Midterm"), IF(ISERROR(SUMIF(OUTPUT!O$20:Y$20, "CLO1", OUTPUT!O304:Y304) / OUTPUT!AM$6), "", SUMIF(OUTPUT!O$20:Y$20, "CLO1", OUTPUT!O304:Y304) / OUTPUT!AM$6),
IF(AND('PRINTABLE (per grading)'!H$16="OUTPUT", 'PRINTABLE (per grading)'!B$13="Final"), IF(ISERROR(SUMIF(OUTPUT!AA$20:AI$20, "CLO1", OUTPUT!AA304:AI304) / OUTPUT!AN$6), "", SUMIF(OUTPUT!AA$20:AI$20, "CLO1", OUTPUT!AA304:AI304) / OUTPUT!AN$6),
"")))))),"")</f>
        <v/>
      </c>
      <c r="P302" s="286" t="str">
        <f aca="false">IF(B302&lt;&gt;"",IF(O302="","",IF(O302&lt;0.5,1,IF(AND(O302&gt;=0.5,O302&lt;P$10),2,IF(O302&gt;=P$10,3)))),"")</f>
        <v/>
      </c>
      <c r="Q302" s="287" t="str">
        <f aca="false">IF(B302 &lt;&gt; "",IFERROR(IF(AVERAGE(M302,O302)&gt;=P$10,"Y","N"),""),"")</f>
        <v/>
      </c>
      <c r="R302" s="194" t="str">
        <f aca="false">IF(B302 &lt;&gt; "", IFERROR(IF(C$16 = "PRELIM", SUMIF('Database (LECTURE-RES-PRAC)'!D$14:AG$14, "CLO2", 'Database (LECTURE-RES-PRAC)'!D299:AG299) / 'Grade computation'!F$5, IF(C$16 = "MIDTERM", SUMIF('Database (LECTURE-RES-PRAC)'!AJ$14:BM$14, "CLO2", 'Database (LECTURE-RES-PRAC)'!AJ299:BM299) / 'Grade computation'!G$5, IF(C$16 = "FINAL", SUMIF('Database (LECTURE-RES-PRAC)'!BP$14:CS$14, "CLO2", 'Database (LECTURE-RES-PRAC)'!BP299:CS299) / 'Grade computation'!H$5,""))),""),"")</f>
        <v/>
      </c>
      <c r="S302" s="286" t="str">
        <f aca="false">IF(B302&lt;&gt;"",IF(R302="","",IF(R302&lt;0.5,1,IF(AND(R302&gt;=0.5,R302&lt;P$10),2,IF(R302&gt;=P$10,3)))),"")</f>
        <v/>
      </c>
      <c r="T302" s="194" t="str">
        <f aca="false">IF(B302 &lt;&gt; "",IF(AND('PRINTABLE (per grading)'!H$16="EXAM", 'PRINTABLE (per grading)'!B$13="Prelim"), IF(ISERROR(SUMIF('Exam (LECTURE ONLY)'!D$20:M$20, "CLO2", 'Exam (LECTURE ONLY)'!D304:M304) / 'Exam (LECTURE ONLY)'!AL$7), "", SUMIF('Exam (LECTURE ONLY)'!D$20:M$20, "CLO2", 'Exam (LECTURE ONLY)'!D304:M304) /'Exam (LECTURE ONLY)'!AL$7),
IF(AND('PRINTABLE (per grading)'!H$16="EXAM", 'PRINTABLE (per grading)'!B$13="Midterm"), IF(ISERROR(SUMIF('Exam (LECTURE ONLY)'!O$20:X$20, "CLO2", 'Exam (LECTURE ONLY)'!O304:X304) / 'Exam (LECTURE ONLY)'!AM$7), "", SUMIF('Exam (LECTURE ONLY)'!O$20:X$20, "CLO2", 'Exam (LECTURE ONLY)'!O304:X304) / 'Exam (LECTURE ONLY)'!AM$7),
IF(AND('PRINTABLE (per grading)'!H$16="EXAM", 'PRINTABLE (per grading)'!B$13="Final"), IF(ISERROR(SUMIF('Exam (LECTURE ONLY)'!Z$20:AI$20, "CLO2", 'Exam (LECTURE ONLY)'!Z304:AI304) / 'Exam (LECTURE ONLY)'!AN$7), "", SUMIF('Exam (LECTURE ONLY)'!Z$20:AI$20, "CLO2", 'Exam (LECTURE ONLY)'!Z304:AI304) / 'Exam (LECTURE ONLY)'!AN$7),
IF(AND('PRINTABLE (per grading)'!H$16="OUTPUT", 'PRINTABLE (per grading)'!B$13="Prelim"), IF(ISERROR(SUMIF(OUTPUT!C$20:M$20, "CLO2", OUTPUT!C304:M304) / OUTPUT!AL$7), "", SUMIF(OUTPUT!C$20:M$20, "CLO2", OUTPUT!C304:M304) / OUTPUT!AL$7),
IF(AND('PRINTABLE (per grading)'!H$16="OUTPUT", 'PRINTABLE (per grading)'!B$13="Midterm"), IF(ISERROR(SUMIF(OUTPUT!O$20:Y$20, "CLO2", OUTPUT!O304:Y304) / OUTPUT!AM$7), "", SUMIF(OUTPUT!O$20:Y$20, "CLO2", OUTPUT!O304:Y304) / OUTPUT!AM$7),
IF(AND('PRINTABLE (per grading)'!H$16="OUTPUT", 'PRINTABLE (per grading)'!B$13="Final"), IF(ISERROR(SUMIF(OUTPUT!AA$20:AI$20, "CLO2", OUTPUT!AA304:AI304) / OUTPUT!AN$7), "", SUMIF(OUTPUT!AA$20:AI$20, "CLO2", OUTPUT!AA304:AI304) / OUTPUT!AN$7),
"")))))),"")</f>
        <v/>
      </c>
      <c r="U302" s="286" t="str">
        <f aca="false">IF(B302&lt;&gt;"",IF(T302="","",IF(T302&lt;0.5,1,IF(AND(T302&gt;=0.5,T302&lt;P$10),2,IF(T302&gt;=P$10,3)))),"")</f>
        <v/>
      </c>
      <c r="V302" s="287" t="str">
        <f aca="false">IF(B302 &lt;&gt; "",IFERROR(IF(AVERAGE(R302,T302)&gt;=P$10,"Y","N"),""),"")</f>
        <v/>
      </c>
      <c r="W302" s="194" t="str">
        <f aca="false">IF(B302 &lt;&gt; "", IFERROR(IF(C$16 = "PRELIM", SUMIF('Database (LECTURE-RES-PRAC)'!D$14:AG$14, "CLO3", 'Database (LECTURE-RES-PRAC)'!D299:AG299) / 'Grade computation'!F$6, IF(C$16 = "MIDTERM", SUMIF('Database (LECTURE-RES-PRAC)'!AJ$14:BM$14, "CLO3", 'Database (LECTURE-RES-PRAC)'!AJ299:BM299) / 'Grade computation'!G$6, IF(C$16 = "FINAL", SUMIF('Database (LECTURE-RES-PRAC)'!BP$14:CS$14, "CLO3", 'Database (LECTURE-RES-PRAC)'!BP299:CS299) / 'Grade computation'!H$6,""))),""),"")</f>
        <v/>
      </c>
      <c r="X302" s="286" t="str">
        <f aca="false">IF(B302&lt;&gt;"",IF(W302="","",IF(W302&lt;0.5,1,IF(AND(W302&gt;=0.5,W302&lt;P$10),2,IF(W302&gt;=P$10,3)))),"")</f>
        <v/>
      </c>
      <c r="Y302" s="194" t="str">
        <f aca="false">IF(B302 &lt;&gt; "",IF(AND('PRINTABLE (per grading)'!H$16="EXAM", 'PRINTABLE (per grading)'!B$13="Prelim"), IF(ISERROR(SUMIF('Exam (LECTURE ONLY)'!D$20:M$20, "CLO3", 'Exam (LECTURE ONLY)'!D304:M304) / 'Exam (LECTURE ONLY)'!AL$8), "", SUMIF('Exam (LECTURE ONLY)'!D$20:M$20, "CLO3", 'Exam (LECTURE ONLY)'!D304:M304) /'Exam (LECTURE ONLY)'!AL$8),
IF(AND('PRINTABLE (per grading)'!H$16="EXAM", 'PRINTABLE (per grading)'!B$13="Midterm"), IF(ISERROR(SUMIF('Exam (LECTURE ONLY)'!O$20:X$20, "CLO3", 'Exam (LECTURE ONLY)'!O304:X304) / 'Exam (LECTURE ONLY)'!AM$8), "", SUMIF('Exam (LECTURE ONLY)'!O$20:X$20, "CLO3", 'Exam (LECTURE ONLY)'!O304:X304) / 'Exam (LECTURE ONLY)'!AM$8),
IF(AND('PRINTABLE (per grading)'!H$16="EXAM", 'PRINTABLE (per grading)'!B$13="Final"), IF(ISERROR(SUMIF('Exam (LECTURE ONLY)'!Z$20:AI$20, "CLO3", 'Exam (LECTURE ONLY)'!Z304:AI304) / 'Exam (LECTURE ONLY)'!AN$8), "", SUMIF('Exam (LECTURE ONLY)'!Z$20:AI$20, "CLO3", 'Exam (LECTURE ONLY)'!Z304:AI304) / 'Exam (LECTURE ONLY)'!AN$8),
IF(AND('PRINTABLE (per grading)'!H$16="OUTPUT", 'PRINTABLE (per grading)'!B$13="Prelim"), IF(ISERROR(SUMIF(OUTPUT!C$20:M$20, "CLO3", OUTPUT!C304:M304) / OUTPUT!AL$8), "", SUMIF(OUTPUT!C$20:M$20, "CLO3", OUTPUT!C304:M304) / OUTPUT!AL$8),
IF(AND('PRINTABLE (per grading)'!H$16="OUTPUT", 'PRINTABLE (per grading)'!B$13="Midterm"), IF(ISERROR(SUMIF(OUTPUT!O$20:Y$20, "CLO3", OUTPUT!O304:Y304) / OUTPUT!AM$8), "", SUMIF(OUTPUT!O$20:Y$20, "CLO3", OUTPUT!O304:Y304) / OUTPUT!AM$8),
IF(AND('PRINTABLE (per grading)'!H$16="OUTPUT", 'PRINTABLE (per grading)'!B$13="Final"), IF(ISERROR(SUMIF(OUTPUT!AA$20:AI$20, "CLO3", OUTPUT!AA304:AI304) / OUTPUT!AN$8), "", SUMIF(OUTPUT!AA$20:AI$20, "CLO3", OUTPUT!AA304:AI304) / OUTPUT!AN$8),
"" )))))),"")</f>
        <v/>
      </c>
      <c r="Z302" s="286" t="str">
        <f aca="false">IF(B302&lt;&gt;"",IF(Y302="","",IF(Y302&lt;0.5,1,IF(AND(Y302&gt;=0.5,Y302&lt;P$10),2,IF(Y302&gt;=P$10,3)))),"")</f>
        <v/>
      </c>
      <c r="AA302" s="287" t="str">
        <f aca="false">IF(B302 &lt;&gt; "",IFERROR(IF(AVERAGE(W302,Y302)&gt;=P$10,"Y","N"),""),"")</f>
        <v/>
      </c>
      <c r="AB302" s="194" t="str">
        <f aca="false">IF(B302 &lt;&gt; "", IFERROR(IF(C$16 = "PRELIM", SUMIF('Database (LECTURE-RES-PRAC)'!D$14:AG$14, "CLO4", 'Database (LECTURE-RES-PRAC)'!D299:AG299) / 'Grade computation'!F$7, IF(C$16 = "MIDTERM", SUMIF('Database (LECTURE-RES-PRAC)'!AJ$14:BM$14, "CLO4", 'Database (LECTURE-RES-PRAC)'!AJ299:BM299) / 'Grade computation'!G$7, IF(C$16 = "FINAL", SUMIF('Database (LECTURE-RES-PRAC)'!BP$14:CS$14, "CLO4", 'Database (LECTURE-RES-PRAC)'!BP299:CS299) / 'Grade computation'!H$7,""))),""),"")</f>
        <v/>
      </c>
      <c r="AC302" s="286" t="str">
        <f aca="false">IF(B302&lt;&gt;"",IF(AB302="","",IF(AB302&lt;0.5,1,IF(AND(AB302&gt;=0.5,AB302&lt;P$10),2,IF(AB302&gt;=P$10,3)))),"")</f>
        <v/>
      </c>
      <c r="AD302" s="194" t="str">
        <f aca="false">IF(B302 &lt;&gt; "",IF(AND('PRINTABLE (per grading)'!H$16="EXAM", 'PRINTABLE (per grading)'!B$13="Prelim"), IF(ISERROR(SUMIF('Exam (LECTURE ONLY)'!D$20:M$20, "CLO4", 'Exam (LECTURE ONLY)'!D304:M304) / 'Exam (LECTURE ONLY)'!AL$9), "", SUMIF('Exam (LECTURE ONLY)'!D$20:M$20, "CLO4", 'Exam (LECTURE ONLY)'!D304:M304) /'Exam (LECTURE ONLY)'!AL$9),
IF(AND('PRINTABLE (per grading)'!H$16="EXAM", 'PRINTABLE (per grading)'!B$13="Midterm"), IF(ISERROR(SUMIF('Exam (LECTURE ONLY)'!O$20:X$20, "CLO4", 'Exam (LECTURE ONLY)'!O304:X304) / 'Exam (LECTURE ONLY)'!AM$9), "", SUMIF('Exam (LECTURE ONLY)'!O$20:X$20, "CLO4", 'Exam (LECTURE ONLY)'!O304:X304) / 'Exam (LECTURE ONLY)'!AM$9),
IF(AND('PRINTABLE (per grading)'!H$16="EXAM", 'PRINTABLE (per grading)'!B$13="Final"), IF(ISERROR(SUMIF('Exam (LECTURE ONLY)'!Z$20:AI$20, "CLO4", 'Exam (LECTURE ONLY)'!Z304:AI304) / 'Exam (LECTURE ONLY)'!AN$9), "", SUMIF('Exam (LECTURE ONLY)'!Z$20:AI$20, "CLO4", 'Exam (LECTURE ONLY)'!Z304:AI304) / 'Exam (LECTURE ONLY)'!AN$9),
IF(AND('PRINTABLE (per grading)'!H$16="OUTPUT", 'PRINTABLE (per grading)'!B$13="Prelim"), IF(ISERROR(SUMIF(OUTPUT!C$20:M$20, "CLO4", OUTPUT!C304:M304) / OUTPUT!AL$9), "", SUMIF(OUTPUT!C$20:M$20, "CLO4", OUTPUT!C304:M304) / OUTPUT!AL$9),
IF(AND('PRINTABLE (per grading)'!H$16="OUTPUT", 'PRINTABLE (per grading)'!B$13="Midterm"), IF(ISERROR(SUMIF(OUTPUT!O$20:Y$20, "CLO4", OUTPUT!O304:Y304) / OUTPUT!AM$9), "", SUMIF(OUTPUT!O$20:Y$20, "CLO4", OUTPUT!O304:Y304) / OUTPUT!AM$9),
IF(AND('PRINTABLE (per grading)'!H$16="OUTPUT", 'PRINTABLE (per grading)'!B$13="Final"), IF(ISERROR(SUMIF(OUTPUT!AA$20:AI$20, "CLO4", OUTPUT!AA304:AI304) / OUTPUT!AN$9), "", SUMIF(OUTPUT!AA$20:AI$20, "CLO4", OUTPUT!AA304:AI304) / OUTPUT!AN$9),
"")))))),"")</f>
        <v/>
      </c>
      <c r="AE302" s="286" t="str">
        <f aca="false">IF(B302&lt;&gt;"",IF(AD302="","",IF(AD302&lt;0.5,1,IF(AND(AD302&gt;=0.5,AD302&lt;P$10),2,IF(AD302&gt;=P$10,3)))),"")</f>
        <v/>
      </c>
      <c r="AF302" s="287" t="str">
        <f aca="false">IF(B302 &lt;&gt; "",IFERROR(IF(AVERAGE(AB302,AD302)&gt;=P$10,"Y","N"),""),"")</f>
        <v/>
      </c>
      <c r="AG302" s="194" t="str">
        <f aca="false">IF(B302 &lt;&gt; "", IFERROR(IF(C$16 = "PRELIM", SUMIF('Database (LECTURE-RES-PRAC)'!D$14:AG$14, "CLO5", 'Database (LECTURE-RES-PRAC)'!D299:AG299) / 'Grade computation'!F$8, IF(C$16 = "MIDTERM", SUMIF('Database (LECTURE-RES-PRAC)'!AJ$14:BM$14, "CLO5", 'Database (LECTURE-RES-PRAC)'!AJ299:BM299) / 'Grade computation'!G$8, IF(C$16 = "FINAL", SUMIF('Database (LECTURE-RES-PRAC)'!BP$14:CS$14, "CLO5", 'Database (LECTURE-RES-PRAC)'!BP299:CS299) / 'Grade computation'!H$8,""))),""),"")</f>
        <v/>
      </c>
      <c r="AH302" s="286" t="str">
        <f aca="false">IF(B302&lt;&gt;"",IF(AG302="","",IF(AG302&lt;0.5,1,IF(AND(AG302&gt;=0.5,AG302&lt;P$10),2,IF(AG302&gt;=P$10,3)))),"")</f>
        <v/>
      </c>
      <c r="AI302" s="194" t="str">
        <f aca="false">IF(B302 &lt;&gt; "",IF(AND('PRINTABLE (per grading)'!H$16="EXAM", 'PRINTABLE (per grading)'!B$13="Prelim"), IF(ISERROR(SUMIF('Exam (LECTURE ONLY)'!D$20:M$20, "CLO5", 'Exam (LECTURE ONLY)'!D304:M304) / 'Exam (LECTURE ONLY)'!AL$10), "", SUMIF('Exam (LECTURE ONLY)'!D$20:M$20, "CLO5", 'Exam (LECTURE ONLY)'!D304:M304) /'Exam (LECTURE ONLY)'!AL$10),
IF(AND('PRINTABLE (per grading)'!H$16="EXAM", 'PRINTABLE (per grading)'!B$13="Midterm"), IF(ISERROR(SUMIF('Exam (LECTURE ONLY)'!O$20:X$20, "CLO5", 'Exam (LECTURE ONLY)'!O304:X304) / 'Exam (LECTURE ONLY)'!AM$10), "", SUMIF('Exam (LECTURE ONLY)'!O$20:X$20, "CLO5", 'Exam (LECTURE ONLY)'!O304:X304) / 'Exam (LECTURE ONLY)'!AM$10),
IF(AND('PRINTABLE (per grading)'!H$16="EXAM", 'PRINTABLE (per grading)'!B$13="Final"), IF(ISERROR(SUMIF('Exam (LECTURE ONLY)'!Z$20:AI$20, "CLO5", 'Exam (LECTURE ONLY)'!Z304:AI304) / 'Exam (LECTURE ONLY)'!AN$10), "", SUMIF('Exam (LECTURE ONLY)'!Z$20:AI$20, "CLO5", 'Exam (LECTURE ONLY)'!Z304:AI304) / 'Exam (LECTURE ONLY)'!AN$10),
IF(AND('PRINTABLE (per grading)'!H$16="OUTPUT", 'PRINTABLE (per grading)'!B$13="Prelim"), IF(ISERROR(SUMIF(OUTPUT!C$20:M$20, "CLO5", OUTPUT!C304:M304) / OUTPUT!AL$10), "", SUMIF(OUTPUT!C$20:M$20, "CLO5", OUTPUT!C304:M304) / OUTPUT!AL$10),
IF(AND('PRINTABLE (per grading)'!H$16="OUTPUT", 'PRINTABLE (per grading)'!B$13="Midterm"), IF(ISERROR(SUMIF(OUTPUT!O$20:Y$20, "CLO5", OUTPUT!O304:Y304) / OUTPUT!AM$10), "", SUMIF(OUTPUT!O$20:Y$20, "CLO5", OUTPUT!O304:Y304) / OUTPUT!AM$10),
IF(AND('PRINTABLE (per grading)'!H$16="OUTPUT", 'PRINTABLE (per grading)'!B$13="Final"), IF(ISERROR(SUMIF(OUTPUT!AA$20:AI$20, "CLO5", OUTPUT!AA304:AI304) / OUTPUT!AN$10), "", SUMIF(OUTPUT!AA$20:AI$20, "CLO5", OUTPUT!AA304:AI304) / OUTPUT!AN$10),
"")))))),"")</f>
        <v/>
      </c>
      <c r="AJ302" s="286" t="str">
        <f aca="false">IF(B302&lt;&gt;"",IF(AI302="","",IF(AI302&lt;0.5,1,IF(AND(AI302&gt;=0.5,AI302&lt;P$10),2,IF(AI302&gt;=P$10,3)))),"")</f>
        <v/>
      </c>
      <c r="AK302" s="287" t="str">
        <f aca="false">IF(B302 &lt;&gt; "",IFERROR(IF(AVERAGE(AG302,AI302)&gt;=P$10,"Y","N"),""),"")</f>
        <v/>
      </c>
      <c r="AL302" s="194" t="str">
        <f aca="false">IF(B302 &lt;&gt; "", IFERROR(IF(C$16 = "PRELIM", SUMIF('Database (LECTURE-RES-PRAC)'!D$14:AG$14, "CLO6", 'Database (LECTURE-RES-PRAC)'!D299:AG299) / 'Grade computation'!F$9, IF(C$16 = "MIDTERM", SUMIF('Database (LECTURE-RES-PRAC)'!AJ$14:BM$14, "CLO6", 'Database (LECTURE-RES-PRAC)'!AJ299:BM299) / 'Grade computation'!G$9, IF(C$16 = "FINAL", SUMIF('Database (LECTURE-RES-PRAC)'!BP$14:CS$14, "CLO6", 'Database (LECTURE-RES-PRAC)'!BP299:CS299) / 'Grade computation'!H$9,""))),""),"")</f>
        <v/>
      </c>
      <c r="AM302" s="286" t="str">
        <f aca="false">IF(B302&lt;&gt;"",IF(AL302="","",IF(AL302&lt;0.5,1,IF(AND(AL302&gt;=0.5,AL302&lt;P$10),2,IF(AL302&gt;=P$10,3)))),"")</f>
        <v/>
      </c>
      <c r="AN302" s="194" t="str">
        <f aca="false">IF(B302 &lt;&gt; "",IF(AND('PRINTABLE (per grading)'!H$16="EXAM", 'PRINTABLE (per grading)'!B$13="Prelim"), IF(ISERROR(SUMIF('Exam (LECTURE ONLY)'!D$20:M$20, "CLO6", 'Exam (LECTURE ONLY)'!D304:M304) / 'Exam (LECTURE ONLY)'!AL$11), "", SUMIF('Exam (LECTURE ONLY)'!D$20:M$20, "CLO6", 'Exam (LECTURE ONLY)'!D304:M304) /'Exam (LECTURE ONLY)'!AL$11),
IF(AND('PRINTABLE (per grading)'!H$16="EXAM", 'PRINTABLE (per grading)'!B$13="Midterm"), IF(ISERROR(SUMIF('Exam (LECTURE ONLY)'!O$20:X$20, "CLO6", 'Exam (LECTURE ONLY)'!O304:X304) / 'Exam (LECTURE ONLY)'!AM$11), "", SUMIF('Exam (LECTURE ONLY)'!O$20:X$20, "CLO6", 'Exam (LECTURE ONLY)'!O304:X304) / 'Exam (LECTURE ONLY)'!AM$11),
IF(AND('PRINTABLE (per grading)'!H$16="EXAM", 'PRINTABLE (per grading)'!B$13="Final"), IF(ISERROR(SUMIF('Exam (LECTURE ONLY)'!Z$20:AI$20, "CLO6", 'Exam (LECTURE ONLY)'!Z304:AI304) / 'Exam (LECTURE ONLY)'!AN$11), "", SUMIF('Exam (LECTURE ONLY)'!Z$20:AI$20, "CLO6", 'Exam (LECTURE ONLY)'!Z304:AI304) / 'Exam (LECTURE ONLY)'!AN$11),
IF(AND('PRINTABLE (per grading)'!H$16="OUTPUT", 'PRINTABLE (per grading)'!B$13="Prelim"), IF(ISERROR(SUMIF(OUTPUT!C$20:M$20, "CLO6", OUTPUT!C304:M304) / OUTPUT!AL$11), "", SUMIF(OUTPUT!C$20:M$20, "CLO6", OUTPUT!C304:M304) / OUTPUT!AL$11),
IF(AND('PRINTABLE (per grading)'!H$16="OUTPUT", 'PRINTABLE (per grading)'!B$13="Midterm"), IF(ISERROR(SUMIF(OUTPUT!O$20:Y$20, "CLO6", OUTPUT!O304:Y304) / OUTPUT!AM$11), "", SUMIF(OUTPUT!O$20:Y$20, "CLO6", OUTPUT!O304:Y304) / OUTPUT!AM$11),
IF(AND('PRINTABLE (per grading)'!H$16="OUTPUT", 'PRINTABLE (per grading)'!B$13="Final"), IF(ISERROR(SUMIF(OUTPUT!AA$20:AI$20, "CLO6", OUTPUT!AA304:AI304) / OUTPUT!AN$11), "", SUMIF(OUTPUT!AA$20:AI$20, "CLO6", OUTPUT!AA304:AI304) / OUTPUT!AN$11),
"")))))),"")</f>
        <v/>
      </c>
      <c r="AO302" s="286" t="str">
        <f aca="false">IF(B302&lt;&gt;"",IF(AN302="","",IF(AN302&lt;0.5,1,IF(AND(AN302&gt;=0.5,AN302&lt;P$10),2,IF(AN302&gt;=P$10,3)))),"")</f>
        <v/>
      </c>
      <c r="AP302" s="287" t="str">
        <f aca="false">IF(B302 &lt;&gt; "",IFERROR(IF(AVERAGE(AL302,AN302)&gt;=P$10,"Y","N"),""),"")</f>
        <v/>
      </c>
      <c r="AQ302" s="194" t="str">
        <f aca="false">IF(B302 &lt;&gt; "", IFERROR(IF(C$16 = "PRELIM", SUMIF('Database (LECTURE-RES-PRAC)'!D$14:AG$14, "CLO7", 'Database (LECTURE-RES-PRAC)'!D299:AG299) / 'Grade computation'!F$10, IF(C$16 = "MIDTERM", SUMIF('Database (LECTURE-RES-PRAC)'!AJ$14:BM$14, "CLO7", 'Database (LECTURE-RES-PRAC)'!AJ299:BM299) / 'Grade computation'!G$10, IF(C$16 = "FINAL", SUMIF('Database (LECTURE-RES-PRAC)'!BP$14:CS$14, "CLO7", 'Database (LECTURE-RES-PRAC)'!BP299:CS299) / 'Grade computation'!H$10,""))),""),"")</f>
        <v/>
      </c>
      <c r="AR302" s="286" t="str">
        <f aca="false">IF(B302&lt;&gt;"",IF(AQ302="","",IF(AQ302&lt;0.5,1,IF(AND(AQ302&gt;=0.5,AQ302&lt;P$10),2,IF(AQ302&gt;=P$10,3)))),"")</f>
        <v/>
      </c>
      <c r="AS302" s="194" t="str">
        <f aca="false">IF(B302 &lt;&gt; "",IF(AND('PRINTABLE (per grading)'!H$16="EXAM", 'PRINTABLE (per grading)'!B$13="Prelim"), IF(ISERROR(SUMIF('Exam (LECTURE ONLY)'!D$20:M$20, "CLO7", 'Exam (LECTURE ONLY)'!D304:M304) / 'Exam (LECTURE ONLY)'!AL$12), "", SUMIF('Exam (LECTURE ONLY)'!D$20:M$20, "CLO7", 'Exam (LECTURE ONLY)'!D304:M304) /'Exam (LECTURE ONLY)'!AL$12),
IF(AND('PRINTABLE (per grading)'!H$16="EXAM", 'PRINTABLE (per grading)'!B$13="Midterm"), IF(ISERROR(SUMIF('Exam (LECTURE ONLY)'!O$20:X$20, "CLO7", 'Exam (LECTURE ONLY)'!O304:X304) / 'Exam (LECTURE ONLY)'!AM$12), "", SUMIF('Exam (LECTURE ONLY)'!O$20:X$20, "CLO7", 'Exam (LECTURE ONLY)'!O304:X304) / 'Exam (LECTURE ONLY)'!AM$12),
IF(AND('PRINTABLE (per grading)'!H$16="EXAM", 'PRINTABLE (per grading)'!B$13="Final"), IF(ISERROR(SUMIF('Exam (LECTURE ONLY)'!Z$20:AI$20, "CLO7", 'Exam (LECTURE ONLY)'!Z304:AI304) / 'Exam (LECTURE ONLY)'!AN$12), "", SUMIF('Exam (LECTURE ONLY)'!Z$20:AI$20, "CLO7", 'Exam (LECTURE ONLY)'!Z304:AI304) / 'Exam (LECTURE ONLY)'!AN$12),
IF(AND('PRINTABLE (per grading)'!H$16="OUTPUT", 'PRINTABLE (per grading)'!B$13="Prelim"), IF(ISERROR(SUMIF(OUTPUT!C$20:M$20, "CLO7", OUTPUT!C304:M304) / OUTPUT!AL$12), "", SUMIF(OUTPUT!C$20:M$20, "CLO7", OUTPUT!C304:M304) / OUTPUT!AL$12),
IF(AND('PRINTABLE (per grading)'!H$16="OUTPUT", 'PRINTABLE (per grading)'!B$13="Midterm"), IF(ISERROR(SUMIF(OUTPUT!O$20:Y$20, "CLO7", OUTPUT!O304:Y304) / OUTPUT!AM$12), "", SUMIF(OUTPUT!O$20:Y$20, "CLO7", OUTPUT!O304:Y304) / OUTPUT!AM$12),
IF(AND('PRINTABLE (per grading)'!H$16="OUTPUT", 'PRINTABLE (per grading)'!B$13="Final"), IF(ISERROR(SUMIF(OUTPUT!AA$20:AI$20, "CLO7", OUTPUT!AA304:AI304) / OUTPUT!AN$12), "", SUMIF(OUTPUT!AA$20:AI$20, "CLO7", OUTPUT!AA304:AI304) / OUTPUT!AN$12),
"")))))),"")</f>
        <v/>
      </c>
      <c r="AT302" s="286" t="str">
        <f aca="false">IF(B302&lt;&gt;"",IF(AS302="","",IF(AS302&lt;0.5,1,IF(AND(AS302&gt;=0.5,AS302&lt;P$10),2,IF(AS302&gt;=P$10,3)))),"")</f>
        <v/>
      </c>
      <c r="AU302" s="287" t="str">
        <f aca="false">IF(B302 &lt;&gt; "",IFERROR(IF(AVERAGE(AQ302,AS302)&gt;=P$10,"Y","N"),""),"")</f>
        <v/>
      </c>
      <c r="AV302" s="194" t="str">
        <f aca="false">IF(B302 &lt;&gt; "", IFERROR(IF(C$16 = "PRELIM", SUMIF('Database (LECTURE-RES-PRAC)'!D$14:AG$14, "CLO8", 'Database (LECTURE-RES-PRAC)'!D299:AG299) / 'Grade computation'!F$11, IF(C$16 = "MIDTERM", SUMIF('Database (LECTURE-RES-PRAC)'!AJ$14:BM$14, "CLO8", 'Database (LECTURE-RES-PRAC)'!AJ299:BM299) / 'Grade computation'!G$11, IF(C$16 = "FINAL", SUMIF('Database (LECTURE-RES-PRAC)'!BP$14:CS$14, "CLO8", 'Database (LECTURE-RES-PRAC)'!BP299:CS299) / 'Grade computation'!H$11,""))),""),"")</f>
        <v/>
      </c>
      <c r="AW302" s="286" t="str">
        <f aca="false">IF(B302&lt;&gt;"",IF(AV302="","",IF(AV302&lt;0.5,1,IF(AND(AV302&gt;=0.5,AV302&lt;P$10),2,IF(AV302&gt;=P$10,3)))),"")</f>
        <v/>
      </c>
      <c r="AX302" s="194" t="str">
        <f aca="false">IF(B302 &lt;&gt; "",IF(AND('PRINTABLE (per grading)'!H$16="EXAM", 'PRINTABLE (per grading)'!B$13="Prelim"), IF(ISERROR(SUMIF('Exam (LECTURE ONLY)'!D$20:M$20, "CLO8", 'Exam (LECTURE ONLY)'!D304:M304) / 'Exam (LECTURE ONLY)'!AL$13), "", SUMIF('Exam (LECTURE ONLY)'!D$20:M$20, "CLO8", 'Exam (LECTURE ONLY)'!D304:M304) /'Exam (LECTURE ONLY)'!AL$13),
IF(AND('PRINTABLE (per grading)'!H$16="EXAM", 'PRINTABLE (per grading)'!B$13="Midterm"), IF(ISERROR(SUMIF('Exam (LECTURE ONLY)'!O$20:X$20, "CLO8", 'Exam (LECTURE ONLY)'!O304:X304) / 'Exam (LECTURE ONLY)'!AM$13), "", SUMIF('Exam (LECTURE ONLY)'!O$20:X$20, "CLO8", 'Exam (LECTURE ONLY)'!O304:X304) / 'Exam (LECTURE ONLY)'!AM$13),
IF(AND('PRINTABLE (per grading)'!H$16="EXAM", 'PRINTABLE (per grading)'!B$13="Final"), IF(ISERROR(SUMIF('Exam (LECTURE ONLY)'!Z$20:AI$20, "CLO8", 'Exam (LECTURE ONLY)'!Z304:AI304) / 'Exam (LECTURE ONLY)'!AN$13), "", SUMIF('Exam (LECTURE ONLY)'!Z$20:AI$20, "CLO8", 'Exam (LECTURE ONLY)'!Z304:AI304) / 'Exam (LECTURE ONLY)'!AN$13),
IF(AND('PRINTABLE (per grading)'!H$16="OUTPUT", 'PRINTABLE (per grading)'!B$13="Prelim"), IF(ISERROR(SUMIF(OUTPUT!C$20:M$20, "CLO8", OUTPUT!C304:M304) / OUTPUT!AL$13), "", SUMIF(OUTPUT!C$20:M$20, "CLO8", OUTPUT!C304:M304) / OUTPUT!AL$13),
IF(AND('PRINTABLE (per grading)'!H$16="OUTPUT", 'PRINTABLE (per grading)'!B$13="Midterm"), IF(ISERROR(SUMIF(OUTPUT!O$20:Y$20, "CLO8", OUTPUT!O304:Y304) / OUTPUT!AM$13), "", SUMIF(OUTPUT!O$20:Y$20, "CLO8", OUTPUT!O304:Y304) / OUTPUT!AM$13),
IF(AND('PRINTABLE (per grading)'!H$16="OUTPUT", 'PRINTABLE (per grading)'!B$13="Final"), IF(ISERROR(SUMIF(OUTPUT!AA$20:AI$20, "CLO8", OUTPUT!AA304:AI304) / OUTPUT!AN$13), "", SUMIF(OUTPUT!AA$20:AI$20, "CLO8", OUTPUT!AA304:AI304) / OUTPUT!AN$13),
"")))))),"")</f>
        <v/>
      </c>
      <c r="AY302" s="286" t="str">
        <f aca="false">IF(B302&lt;&gt;"",IF(AX302="","",IF(AX302&lt;0.5,1,IF(AND(AX302&gt;=0.5,AX302&lt;P$10),2,IF(AX302&gt;=P$10,3)))),"")</f>
        <v/>
      </c>
      <c r="AZ302" s="287" t="str">
        <f aca="false">IF(B302 &lt;&gt; "",IFERROR(IF(AVERAGE(AV302,AX302)&gt;=P$10,"Y","N"),""),"")</f>
        <v/>
      </c>
      <c r="BA302" s="194" t="str">
        <f aca="false">IF(B302 &lt;&gt; "", IFERROR(IF(C$16 = "PRELIM", SUMIF('Database (LECTURE-RES-PRAC)'!D$14:AG$14, "CLO9", 'Database (LECTURE-RES-PRAC)'!D299:AG299) / 'Grade computation'!F$12, IF(C$16 = "MIDTERM", SUMIF('Database (LECTURE-RES-PRAC)'!AJ$14:BM$14, "CLO9", 'Database (LECTURE-RES-PRAC)'!AJ299:BM299) / 'Grade computation'!G$12, IF(C$16 = "FINAL", SUMIF('Database (LECTURE-RES-PRAC)'!BP$14:CS$14, "CLO9", 'Database (LECTURE-RES-PRAC)'!BP299:CS299) / 'Grade computation'!H$12,""))),""),"")</f>
        <v/>
      </c>
      <c r="BB302" s="286" t="str">
        <f aca="false">IF(B302&lt;&gt;"",IF(BA302="","",IF(BA302&lt;0.5,1,IF(AND(BA302&gt;=0.5,BA302&lt;P$10),2,IF(BA302&gt;=P$10,3)))),"")</f>
        <v/>
      </c>
      <c r="BC302" s="194" t="str">
        <f aca="false">IF(B302 &lt;&gt; "",IF(AND('PRINTABLE (per grading)'!H$16="EXAM", 'PRINTABLE (per grading)'!B$13="Prelim"), IF(ISERROR(SUMIF('Exam (LECTURE ONLY)'!D$20:M$20, "CLO9", 'Exam (LECTURE ONLY)'!D304:M304) / 'Exam (LECTURE ONLY)'!AL$14), "", SUMIF('Exam (LECTURE ONLY)'!D$20:M$20, "CLO9", 'Exam (LECTURE ONLY)'!D304:M304) /'Exam (LECTURE ONLY)'!AL$14),
IF(AND('PRINTABLE (per grading)'!H$16="EXAM", 'PRINTABLE (per grading)'!B$13="Midterm"), IF(ISERROR(SUMIF('Exam (LECTURE ONLY)'!O$20:X$20, "CLO9", 'Exam (LECTURE ONLY)'!O304:X304) / 'Exam (LECTURE ONLY)'!AM$14), "", SUMIF('Exam (LECTURE ONLY)'!O$20:X$20, "CLO9", 'Exam (LECTURE ONLY)'!O304:X304) / 'Exam (LECTURE ONLY)'!AM$14),
IF(AND('PRINTABLE (per grading)'!H$16="EXAM", 'PRINTABLE (per grading)'!B$13="Final"), IF(ISERROR(SUMIF('Exam (LECTURE ONLY)'!Z$20:AI$20, "CLO9", 'Exam (LECTURE ONLY)'!Z304:AI304) / 'Exam (LECTURE ONLY)'!AN$14), "", SUMIF('Exam (LECTURE ONLY)'!Z$20:AI$20, "CLO9", 'Exam (LECTURE ONLY)'!Z304:AI304) / 'Exam (LECTURE ONLY)'!AN$14),
IF(AND('PRINTABLE (per grading)'!H$16="OUTPUT", 'PRINTABLE (per grading)'!B$13="Prelim"), IF(ISERROR(SUMIF(OUTPUT!C$20:M$20, "CLO9", OUTPUT!C304:M304) / OUTPUT!AL$14), "", SUMIF(OUTPUT!C$20:M$20, "CLO9", OUTPUT!C304:M304) / OUTPUT!AL$14),
IF(AND('PRINTABLE (per grading)'!H$16="OUTPUT", 'PRINTABLE (per grading)'!B$13="Midterm"), IF(ISERROR(SUMIF(OUTPUT!O$20:Y$20, "CLO9", OUTPUT!O304:Y304) / OUTPUT!AM$14), "", SUMIF(OUTPUT!O$20:Y$20, "CLO9", OUTPUT!O304:Y304) / OUTPUT!AM$14),
IF(AND('PRINTABLE (per grading)'!H$16="OUTPUT", 'PRINTABLE (per grading)'!B$13="Final"), IF(ISERROR(SUMIF(OUTPUT!AA$20:AI$20, "CLO9", OUTPUT!AA304:AI304) / OUTPUT!AN$14), "", SUMIF(OUTPUT!AA$20:AI$20, "CLO9", OUTPUT!AA304:AI304) / OUTPUT!AN$14),
"")))))),"")</f>
        <v/>
      </c>
      <c r="BD302" s="286" t="str">
        <f aca="false">IF(B302&lt;&gt;"",IF(BC302="","",IF(BC302&lt;0.5,1,IF(AND(BC302&gt;=0.5,BC302&lt;P$10),2,IF(BC302&gt;=P$10,3)))),"")</f>
        <v/>
      </c>
      <c r="BE302" s="287" t="str">
        <f aca="false">IF(B302 &lt;&gt; "",IFERROR(IF(AVERAGE(BA302,BC302)&gt;=P$10,"Y","N"),""),"")</f>
        <v/>
      </c>
      <c r="BF302" s="194" t="str">
        <f aca="false">IF(B302 &lt;&gt; "", IFERROR(IF(C$16 = "PRELIM", SUMIF('Database (LECTURE-RES-PRAC)'!D$14:AG$14, "CLO10", 'Database (LECTURE-RES-PRAC)'!D299:AG299) / 'Grade computation'!F$13, IF(C$16 = "MIDTERM", SUMIF('Database (LECTURE-RES-PRAC)'!AJ$14:BM$14, "CLO10", 'Database (LECTURE-RES-PRAC)'!AJ299:BM299) / 'Grade computation'!G$13, IF(C$16 = "FINAL", SUMIF('Database (LECTURE-RES-PRAC)'!BP$14:CS$14, "CLO10", 'Database (LECTURE-RES-PRAC)'!BP299:CS299) / 'Grade computation'!H$13,""))),""),"")</f>
        <v/>
      </c>
      <c r="BG302" s="286" t="str">
        <f aca="false">IF(B302&lt;&gt;"",IF(BF302="","",IF(BF302&lt;0.5,1,IF(AND(BF302&gt;=0.5,BF302&lt;P$10),2,IF(BF302&gt;=P$10,3)))),"")</f>
        <v/>
      </c>
      <c r="BH302" s="194" t="str">
        <f aca="false">IF(B302 &lt;&gt; "",IF(AND('PRINTABLE (per grading)'!H$16="EXAM", 'PRINTABLE (per grading)'!B$13="Prelim"), IF(ISERROR(SUMIF('Exam (LECTURE ONLY)'!D$20:M$20, "CLO10", 'Exam (LECTURE ONLY)'!D304:M304) / 'Exam (LECTURE ONLY)'!AL$15), "", SUMIF('Exam (LECTURE ONLY)'!D$20:M$20, "CLO10", 'Exam (LECTURE ONLY)'!D304:M304) /'Exam (LECTURE ONLY)'!AL$15),
IF(AND('PRINTABLE (per grading)'!H$16="EXAM", 'PRINTABLE (per grading)'!B$13="Midterm"), IF(ISERROR(SUMIF('Exam (LECTURE ONLY)'!O$20:X$20, "CLO10", 'Exam (LECTURE ONLY)'!O304:X304) / 'Exam (LECTURE ONLY)'!AM$15), "", SUMIF('Exam (LECTURE ONLY)'!O$20:X$20, "CLO10", 'Exam (LECTURE ONLY)'!O304:X304) / 'Exam (LECTURE ONLY)'!AM$15),
IF(AND('PRINTABLE (per grading)'!H$16="EXAM", 'PRINTABLE (per grading)'!B$13="Final"), IF(ISERROR(SUMIF('Exam (LECTURE ONLY)'!Z$20:AI$20, "CLO10", 'Exam (LECTURE ONLY)'!Z304:AI304) / 'Exam (LECTURE ONLY)'!AN$15), "", SUMIF('Exam (LECTURE ONLY)'!Z$20:AI$20, "CLO10", 'Exam (LECTURE ONLY)'!Z304:AI304) / 'Exam (LECTURE ONLY)'!AN$15),
IF(AND('PRINTABLE (per grading)'!H$16="OUTPUT", 'PRINTABLE (per grading)'!B$13="Prelim"), IF(ISERROR(SUMIF(OUTPUT!C$20:M$20, "CLO10", OUTPUT!C304:M304) / OUTPUT!AL$15), "", SUMIF(OUTPUT!C$20:M$20, "CLO10", OUTPUT!C304:M304) / OUTPUT!AL$15),
IF(AND('PRINTABLE (per grading)'!H$16="OUTPUT", 'PRINTABLE (per grading)'!B$13="Midterm"), IF(ISERROR(SUMIF(OUTPUT!O$20:Y$20, "CLO10", OUTPUT!O304:Y304) / OUTPUT!AM$15), "", SUMIF(OUTPUT!O$20:Y$20, "CLO10", OUTPUT!O304:Y304) / OUTPUT!AM$15),
IF(AND('PRINTABLE (per grading)'!H$16="OUTPUT", 'PRINTABLE (per grading)'!B$13="Final"), IF(ISERROR(SUMIF(OUTPUT!AA$20:AI$20, "CLO10", OUTPUT!AA304:AI304) / OUTPUT!AN$15), "", SUMIF(OUTPUT!AA$20:AI$20, "CLO10", OUTPUT!AA304:AI304) / OUTPUT!AN$15),
"")))))),"")</f>
        <v/>
      </c>
      <c r="BI302" s="286" t="str">
        <f aca="false">IF(B302&lt;&gt;"",IF(BH302="","",IF(BH302&lt;0.5,1,IF(AND(BH302&gt;=0.5,BH302&lt;P$10),2,IF(BH302&gt;=P$10,3)))),"")</f>
        <v/>
      </c>
      <c r="BJ302" s="287" t="str">
        <f aca="false">IF(B302 &lt;&gt; "",IFERROR(IF(AVERAGE(BF302,BH302)&gt;=P$10,"Y","N"),""),"")</f>
        <v/>
      </c>
      <c r="BK302" s="8"/>
    </row>
    <row r="303" customFormat="false" ht="19.5" hidden="false" customHeight="true" outlineLevel="0" collapsed="false">
      <c r="A303" s="183" t="str">
        <f aca="false">IF(ISBLANK('Database (LECTURE-RES-PRAC)'!A300),"",'Database (LECTURE-RES-PRAC)'!A300)</f>
        <v/>
      </c>
      <c r="B303" s="184" t="str">
        <f aca="false">IF(ISBLANK('Database (LECTURE-RES-PRAC)'!B300),"",'Database (LECTURE-RES-PRAC)'!B300)</f>
        <v/>
      </c>
      <c r="C303" s="230" t="str">
        <f aca="false">IF(B303&lt;&gt;"",IF(C$16="PRELIM",'Grade computation'!C303, IF(C$16="MIDTERM",'Grade computation'!K303, IF(C$16="FINAL",'Grade computation'!S303,""))),"")</f>
        <v/>
      </c>
      <c r="D303" s="231" t="str">
        <f aca="false">IF(B303&lt;&gt;"",IFERROR(IF(B$11="80-20", (((C303/C$19)*X$6)+X$7)*D$18, IF(B$11="60-40", (((C303/C$19)*Y$6)+Y$7)*D$18, 0)),0),"")</f>
        <v/>
      </c>
      <c r="E303" s="230" t="str">
        <f aca="false">IF(B303&lt;&gt;"", IF(C$16="PRELIM",'Grade computation'!E303, IF(C$16="MIDTERM",'Grade computation'!M303, IF(C$16="FINAL",'Grade computation'!U303,""))),"")</f>
        <v/>
      </c>
      <c r="F303" s="232" t="str">
        <f aca="false">IF(B303&lt;&gt;"",IFERROR(IF(B$11="80-20", (((E303/E$19)*X$6)+X$7)*F$18, IF(B$11="60-40", (((E303/E$19)*Y$6)+Y$7)*F$18, 0)),0),"")</f>
        <v/>
      </c>
      <c r="G303" s="233" t="str">
        <f aca="false">IF(B303&lt;&gt;"",IFERROR((D303+F303),0),"")</f>
        <v/>
      </c>
      <c r="H303" s="234" t="str">
        <f aca="false">IF(B303&lt;&gt;"",IF(C$16="PRELIM", 'Grade computation'!H303, IF(C$16="MIDTERM", 'Grade computation'!P303, IF(C$16="FINAL",'Grade computation'!X303, ""))),"")</f>
        <v/>
      </c>
      <c r="I303" s="233" t="str">
        <f aca="false">IF(B303&lt;&gt;"",IFERROR(IF(B$11="80-20", (((H303/H$19)*X$6)+X$7)*I$19, IF(B$11="60-40", (((H303/H$19)*Y$6)+Y$7)*I$19, 0)),0),"")</f>
        <v/>
      </c>
      <c r="J303" s="237" t="str">
        <f aca="false">IFERROR((G303+I303),"")</f>
        <v/>
      </c>
      <c r="K303" s="183" t="str">
        <f aca="false">IFERROR(IF(J303="","",IF(J303&gt;=75,"PASSED","FAILED")),"")</f>
        <v/>
      </c>
      <c r="L303" s="183"/>
      <c r="M303" s="194" t="str">
        <f aca="false">IF(B303 &lt;&gt; "", IFERROR(IF(C$16 = "PRELIM", SUMIF('Database (LECTURE-RES-PRAC)'!D$14:AG$14, "CLO1", 'Database (LECTURE-RES-PRAC)'!D300:AG300) / 'Grade computation'!F$4, IF(C$16 = "MIDTERM", SUMIF('Database (LECTURE-RES-PRAC)'!AJ$14:BM$14, "CLO1", 'Database (LECTURE-RES-PRAC)'!AJ300:BM300) / 'Grade computation'!G$4, IF(C$16 = "FINAL", SUMIF('Database (LECTURE-RES-PRAC)'!BP$14:CS$14, "CLO1", 'Database (LECTURE-RES-PRAC)'!BP300:CS300) / 'Grade computation'!H$4,""))),""),"")</f>
        <v/>
      </c>
      <c r="N303" s="286" t="str">
        <f aca="false">IF(B303&lt;&gt;"",IF(M303="","",IF(M303&lt;0.5,1,IF(AND(M303&gt;=0.5,M303&lt;P$10),2,IF(M303&gt;=P$10,3)))),"")</f>
        <v/>
      </c>
      <c r="O303" s="194" t="str">
        <f aca="false">IF(B303 &lt;&gt; "",IF(AND('PRINTABLE (per grading)'!H$16="EXAM", 'PRINTABLE (per grading)'!B$13="Prelim"), IF(ISERROR(SUMIF('Exam (LECTURE ONLY)'!D$20:M$20, "CLO1", 'Exam (LECTURE ONLY)'!D305:M305) / 'Exam (LECTURE ONLY)'!AL$6), "", SUMIF('Exam (LECTURE ONLY)'!D$20:M$20, "CLO1", 'Exam (LECTURE ONLY)'!D305:M305) /'Exam (LECTURE ONLY)'!AL$6),
IF(AND('PRINTABLE (per grading)'!H$16="EXAM", 'PRINTABLE (per grading)'!B$13="Midterm"), IF(ISERROR(SUMIF('Exam (LECTURE ONLY)'!O$20:X$20, "CLO1", 'Exam (LECTURE ONLY)'!O305:X305) / 'Exam (LECTURE ONLY)'!AM$6), "", SUMIF('Exam (LECTURE ONLY)'!O$20:X$20, "CLO1", 'Exam (LECTURE ONLY)'!O305:X305) / 'Exam (LECTURE ONLY)'!AM$6),
IF(AND('PRINTABLE (per grading)'!H$16="EXAM", 'PRINTABLE (per grading)'!B$13="Final"), IF(ISERROR(SUMIF('Exam (LECTURE ONLY)'!Z$20:AI$20, "CLO1", 'Exam (LECTURE ONLY)'!Z305:AI305) / 'Exam (LECTURE ONLY)'!AN$6), "", SUMIF('Exam (LECTURE ONLY)'!Z$20:AI$20, "CLO1", 'Exam (LECTURE ONLY)'!Z305:AI305) / 'Exam (LECTURE ONLY)'!AN$6),
IF(AND('PRINTABLE (per grading)'!H$16="OUTPUT", 'PRINTABLE (per grading)'!B$13="Prelim"), IF(ISERROR(SUMIF(OUTPUT!C$20:M$20, "CLO1", OUTPUT!C305:M305) / OUTPUT!AL$6), "", SUMIF(OUTPUT!C$20:M$20, "CLO1", OUTPUT!C305:M305) / OUTPUT!AL$6),
IF(AND('PRINTABLE (per grading)'!H$16="OUTPUT", 'PRINTABLE (per grading)'!B$13="Midterm"), IF(ISERROR(SUMIF(OUTPUT!O$20:Y$20, "CLO1", OUTPUT!O305:Y305) / OUTPUT!AM$6), "", SUMIF(OUTPUT!O$20:Y$20, "CLO1", OUTPUT!O305:Y305) / OUTPUT!AM$6),
IF(AND('PRINTABLE (per grading)'!H$16="OUTPUT", 'PRINTABLE (per grading)'!B$13="Final"), IF(ISERROR(SUMIF(OUTPUT!AA$20:AI$20, "CLO1", OUTPUT!AA305:AI305) / OUTPUT!AN$6), "", SUMIF(OUTPUT!AA$20:AI$20, "CLO1", OUTPUT!AA305:AI305) / OUTPUT!AN$6),
"")))))),"")</f>
        <v/>
      </c>
      <c r="P303" s="286" t="str">
        <f aca="false">IF(B303&lt;&gt;"",IF(O303="","",IF(O303&lt;0.5,1,IF(AND(O303&gt;=0.5,O303&lt;P$10),2,IF(O303&gt;=P$10,3)))),"")</f>
        <v/>
      </c>
      <c r="Q303" s="287" t="str">
        <f aca="false">IF(B303 &lt;&gt; "",IFERROR(IF(AVERAGE(M303,O303)&gt;=P$10,"Y","N"),""),"")</f>
        <v/>
      </c>
      <c r="R303" s="194" t="str">
        <f aca="false">IF(B303 &lt;&gt; "", IFERROR(IF(C$16 = "PRELIM", SUMIF('Database (LECTURE-RES-PRAC)'!D$14:AG$14, "CLO2", 'Database (LECTURE-RES-PRAC)'!D300:AG300) / 'Grade computation'!F$5, IF(C$16 = "MIDTERM", SUMIF('Database (LECTURE-RES-PRAC)'!AJ$14:BM$14, "CLO2", 'Database (LECTURE-RES-PRAC)'!AJ300:BM300) / 'Grade computation'!G$5, IF(C$16 = "FINAL", SUMIF('Database (LECTURE-RES-PRAC)'!BP$14:CS$14, "CLO2", 'Database (LECTURE-RES-PRAC)'!BP300:CS300) / 'Grade computation'!H$5,""))),""),"")</f>
        <v/>
      </c>
      <c r="S303" s="286" t="str">
        <f aca="false">IF(B303&lt;&gt;"",IF(R303="","",IF(R303&lt;0.5,1,IF(AND(R303&gt;=0.5,R303&lt;P$10),2,IF(R303&gt;=P$10,3)))),"")</f>
        <v/>
      </c>
      <c r="T303" s="194" t="str">
        <f aca="false">IF(B303 &lt;&gt; "",IF(AND('PRINTABLE (per grading)'!H$16="EXAM", 'PRINTABLE (per grading)'!B$13="Prelim"), IF(ISERROR(SUMIF('Exam (LECTURE ONLY)'!D$20:M$20, "CLO2", 'Exam (LECTURE ONLY)'!D305:M305) / 'Exam (LECTURE ONLY)'!AL$7), "", SUMIF('Exam (LECTURE ONLY)'!D$20:M$20, "CLO2", 'Exam (LECTURE ONLY)'!D305:M305) /'Exam (LECTURE ONLY)'!AL$7),
IF(AND('PRINTABLE (per grading)'!H$16="EXAM", 'PRINTABLE (per grading)'!B$13="Midterm"), IF(ISERROR(SUMIF('Exam (LECTURE ONLY)'!O$20:X$20, "CLO2", 'Exam (LECTURE ONLY)'!O305:X305) / 'Exam (LECTURE ONLY)'!AM$7), "", SUMIF('Exam (LECTURE ONLY)'!O$20:X$20, "CLO2", 'Exam (LECTURE ONLY)'!O305:X305) / 'Exam (LECTURE ONLY)'!AM$7),
IF(AND('PRINTABLE (per grading)'!H$16="EXAM", 'PRINTABLE (per grading)'!B$13="Final"), IF(ISERROR(SUMIF('Exam (LECTURE ONLY)'!Z$20:AI$20, "CLO2", 'Exam (LECTURE ONLY)'!Z305:AI305) / 'Exam (LECTURE ONLY)'!AN$7), "", SUMIF('Exam (LECTURE ONLY)'!Z$20:AI$20, "CLO2", 'Exam (LECTURE ONLY)'!Z305:AI305) / 'Exam (LECTURE ONLY)'!AN$7),
IF(AND('PRINTABLE (per grading)'!H$16="OUTPUT", 'PRINTABLE (per grading)'!B$13="Prelim"), IF(ISERROR(SUMIF(OUTPUT!C$20:M$20, "CLO2", OUTPUT!C305:M305) / OUTPUT!AL$7), "", SUMIF(OUTPUT!C$20:M$20, "CLO2", OUTPUT!C305:M305) / OUTPUT!AL$7),
IF(AND('PRINTABLE (per grading)'!H$16="OUTPUT", 'PRINTABLE (per grading)'!B$13="Midterm"), IF(ISERROR(SUMIF(OUTPUT!O$20:Y$20, "CLO2", OUTPUT!O305:Y305) / OUTPUT!AM$7), "", SUMIF(OUTPUT!O$20:Y$20, "CLO2", OUTPUT!O305:Y305) / OUTPUT!AM$7),
IF(AND('PRINTABLE (per grading)'!H$16="OUTPUT", 'PRINTABLE (per grading)'!B$13="Final"), IF(ISERROR(SUMIF(OUTPUT!AA$20:AI$20, "CLO2", OUTPUT!AA305:AI305) / OUTPUT!AN$7), "", SUMIF(OUTPUT!AA$20:AI$20, "CLO2", OUTPUT!AA305:AI305) / OUTPUT!AN$7),
"")))))),"")</f>
        <v/>
      </c>
      <c r="U303" s="286" t="str">
        <f aca="false">IF(B303&lt;&gt;"",IF(T303="","",IF(T303&lt;0.5,1,IF(AND(T303&gt;=0.5,T303&lt;P$10),2,IF(T303&gt;=P$10,3)))),"")</f>
        <v/>
      </c>
      <c r="V303" s="287" t="str">
        <f aca="false">IF(B303 &lt;&gt; "",IFERROR(IF(AVERAGE(R303,T303)&gt;=P$10,"Y","N"),""),"")</f>
        <v/>
      </c>
      <c r="W303" s="194" t="str">
        <f aca="false">IF(B303 &lt;&gt; "", IFERROR(IF(C$16 = "PRELIM", SUMIF('Database (LECTURE-RES-PRAC)'!D$14:AG$14, "CLO3", 'Database (LECTURE-RES-PRAC)'!D300:AG300) / 'Grade computation'!F$6, IF(C$16 = "MIDTERM", SUMIF('Database (LECTURE-RES-PRAC)'!AJ$14:BM$14, "CLO3", 'Database (LECTURE-RES-PRAC)'!AJ300:BM300) / 'Grade computation'!G$6, IF(C$16 = "FINAL", SUMIF('Database (LECTURE-RES-PRAC)'!BP$14:CS$14, "CLO3", 'Database (LECTURE-RES-PRAC)'!BP300:CS300) / 'Grade computation'!H$6,""))),""),"")</f>
        <v/>
      </c>
      <c r="X303" s="286" t="str">
        <f aca="false">IF(B303&lt;&gt;"",IF(W303="","",IF(W303&lt;0.5,1,IF(AND(W303&gt;=0.5,W303&lt;P$10),2,IF(W303&gt;=P$10,3)))),"")</f>
        <v/>
      </c>
      <c r="Y303" s="194" t="str">
        <f aca="false">IF(B303 &lt;&gt; "",IF(AND('PRINTABLE (per grading)'!H$16="EXAM", 'PRINTABLE (per grading)'!B$13="Prelim"), IF(ISERROR(SUMIF('Exam (LECTURE ONLY)'!D$20:M$20, "CLO3", 'Exam (LECTURE ONLY)'!D305:M305) / 'Exam (LECTURE ONLY)'!AL$8), "", SUMIF('Exam (LECTURE ONLY)'!D$20:M$20, "CLO3", 'Exam (LECTURE ONLY)'!D305:M305) /'Exam (LECTURE ONLY)'!AL$8),
IF(AND('PRINTABLE (per grading)'!H$16="EXAM", 'PRINTABLE (per grading)'!B$13="Midterm"), IF(ISERROR(SUMIF('Exam (LECTURE ONLY)'!O$20:X$20, "CLO3", 'Exam (LECTURE ONLY)'!O305:X305) / 'Exam (LECTURE ONLY)'!AM$8), "", SUMIF('Exam (LECTURE ONLY)'!O$20:X$20, "CLO3", 'Exam (LECTURE ONLY)'!O305:X305) / 'Exam (LECTURE ONLY)'!AM$8),
IF(AND('PRINTABLE (per grading)'!H$16="EXAM", 'PRINTABLE (per grading)'!B$13="Final"), IF(ISERROR(SUMIF('Exam (LECTURE ONLY)'!Z$20:AI$20, "CLO3", 'Exam (LECTURE ONLY)'!Z305:AI305) / 'Exam (LECTURE ONLY)'!AN$8), "", SUMIF('Exam (LECTURE ONLY)'!Z$20:AI$20, "CLO3", 'Exam (LECTURE ONLY)'!Z305:AI305) / 'Exam (LECTURE ONLY)'!AN$8),
IF(AND('PRINTABLE (per grading)'!H$16="OUTPUT", 'PRINTABLE (per grading)'!B$13="Prelim"), IF(ISERROR(SUMIF(OUTPUT!C$20:M$20, "CLO3", OUTPUT!C305:M305) / OUTPUT!AL$8), "", SUMIF(OUTPUT!C$20:M$20, "CLO3", OUTPUT!C305:M305) / OUTPUT!AL$8),
IF(AND('PRINTABLE (per grading)'!H$16="OUTPUT", 'PRINTABLE (per grading)'!B$13="Midterm"), IF(ISERROR(SUMIF(OUTPUT!O$20:Y$20, "CLO3", OUTPUT!O305:Y305) / OUTPUT!AM$8), "", SUMIF(OUTPUT!O$20:Y$20, "CLO3", OUTPUT!O305:Y305) / OUTPUT!AM$8),
IF(AND('PRINTABLE (per grading)'!H$16="OUTPUT", 'PRINTABLE (per grading)'!B$13="Final"), IF(ISERROR(SUMIF(OUTPUT!AA$20:AI$20, "CLO3", OUTPUT!AA305:AI305) / OUTPUT!AN$8), "", SUMIF(OUTPUT!AA$20:AI$20, "CLO3", OUTPUT!AA305:AI305) / OUTPUT!AN$8),
"" )))))),"")</f>
        <v/>
      </c>
      <c r="Z303" s="286" t="str">
        <f aca="false">IF(B303&lt;&gt;"",IF(Y303="","",IF(Y303&lt;0.5,1,IF(AND(Y303&gt;=0.5,Y303&lt;P$10),2,IF(Y303&gt;=P$10,3)))),"")</f>
        <v/>
      </c>
      <c r="AA303" s="287" t="str">
        <f aca="false">IF(B303 &lt;&gt; "",IFERROR(IF(AVERAGE(W303,Y303)&gt;=P$10,"Y","N"),""),"")</f>
        <v/>
      </c>
      <c r="AB303" s="194" t="str">
        <f aca="false">IF(B303 &lt;&gt; "", IFERROR(IF(C$16 = "PRELIM", SUMIF('Database (LECTURE-RES-PRAC)'!D$14:AG$14, "CLO4", 'Database (LECTURE-RES-PRAC)'!D300:AG300) / 'Grade computation'!F$7, IF(C$16 = "MIDTERM", SUMIF('Database (LECTURE-RES-PRAC)'!AJ$14:BM$14, "CLO4", 'Database (LECTURE-RES-PRAC)'!AJ300:BM300) / 'Grade computation'!G$7, IF(C$16 = "FINAL", SUMIF('Database (LECTURE-RES-PRAC)'!BP$14:CS$14, "CLO4", 'Database (LECTURE-RES-PRAC)'!BP300:CS300) / 'Grade computation'!H$7,""))),""),"")</f>
        <v/>
      </c>
      <c r="AC303" s="286" t="str">
        <f aca="false">IF(B303&lt;&gt;"",IF(AB303="","",IF(AB303&lt;0.5,1,IF(AND(AB303&gt;=0.5,AB303&lt;P$10),2,IF(AB303&gt;=P$10,3)))),"")</f>
        <v/>
      </c>
      <c r="AD303" s="194" t="str">
        <f aca="false">IF(B303 &lt;&gt; "",IF(AND('PRINTABLE (per grading)'!H$16="EXAM", 'PRINTABLE (per grading)'!B$13="Prelim"), IF(ISERROR(SUMIF('Exam (LECTURE ONLY)'!D$20:M$20, "CLO4", 'Exam (LECTURE ONLY)'!D305:M305) / 'Exam (LECTURE ONLY)'!AL$9), "", SUMIF('Exam (LECTURE ONLY)'!D$20:M$20, "CLO4", 'Exam (LECTURE ONLY)'!D305:M305) /'Exam (LECTURE ONLY)'!AL$9),
IF(AND('PRINTABLE (per grading)'!H$16="EXAM", 'PRINTABLE (per grading)'!B$13="Midterm"), IF(ISERROR(SUMIF('Exam (LECTURE ONLY)'!O$20:X$20, "CLO4", 'Exam (LECTURE ONLY)'!O305:X305) / 'Exam (LECTURE ONLY)'!AM$9), "", SUMIF('Exam (LECTURE ONLY)'!O$20:X$20, "CLO4", 'Exam (LECTURE ONLY)'!O305:X305) / 'Exam (LECTURE ONLY)'!AM$9),
IF(AND('PRINTABLE (per grading)'!H$16="EXAM", 'PRINTABLE (per grading)'!B$13="Final"), IF(ISERROR(SUMIF('Exam (LECTURE ONLY)'!Z$20:AI$20, "CLO4", 'Exam (LECTURE ONLY)'!Z305:AI305) / 'Exam (LECTURE ONLY)'!AN$9), "", SUMIF('Exam (LECTURE ONLY)'!Z$20:AI$20, "CLO4", 'Exam (LECTURE ONLY)'!Z305:AI305) / 'Exam (LECTURE ONLY)'!AN$9),
IF(AND('PRINTABLE (per grading)'!H$16="OUTPUT", 'PRINTABLE (per grading)'!B$13="Prelim"), IF(ISERROR(SUMIF(OUTPUT!C$20:M$20, "CLO4", OUTPUT!C305:M305) / OUTPUT!AL$9), "", SUMIF(OUTPUT!C$20:M$20, "CLO4", OUTPUT!C305:M305) / OUTPUT!AL$9),
IF(AND('PRINTABLE (per grading)'!H$16="OUTPUT", 'PRINTABLE (per grading)'!B$13="Midterm"), IF(ISERROR(SUMIF(OUTPUT!O$20:Y$20, "CLO4", OUTPUT!O305:Y305) / OUTPUT!AM$9), "", SUMIF(OUTPUT!O$20:Y$20, "CLO4", OUTPUT!O305:Y305) / OUTPUT!AM$9),
IF(AND('PRINTABLE (per grading)'!H$16="OUTPUT", 'PRINTABLE (per grading)'!B$13="Final"), IF(ISERROR(SUMIF(OUTPUT!AA$20:AI$20, "CLO4", OUTPUT!AA305:AI305) / OUTPUT!AN$9), "", SUMIF(OUTPUT!AA$20:AI$20, "CLO4", OUTPUT!AA305:AI305) / OUTPUT!AN$9),
"")))))),"")</f>
        <v/>
      </c>
      <c r="AE303" s="286" t="str">
        <f aca="false">IF(B303&lt;&gt;"",IF(AD303="","",IF(AD303&lt;0.5,1,IF(AND(AD303&gt;=0.5,AD303&lt;P$10),2,IF(AD303&gt;=P$10,3)))),"")</f>
        <v/>
      </c>
      <c r="AF303" s="287" t="str">
        <f aca="false">IF(B303 &lt;&gt; "",IFERROR(IF(AVERAGE(AB303,AD303)&gt;=P$10,"Y","N"),""),"")</f>
        <v/>
      </c>
      <c r="AG303" s="194" t="str">
        <f aca="false">IF(B303 &lt;&gt; "", IFERROR(IF(C$16 = "PRELIM", SUMIF('Database (LECTURE-RES-PRAC)'!D$14:AG$14, "CLO5", 'Database (LECTURE-RES-PRAC)'!D300:AG300) / 'Grade computation'!F$8, IF(C$16 = "MIDTERM", SUMIF('Database (LECTURE-RES-PRAC)'!AJ$14:BM$14, "CLO5", 'Database (LECTURE-RES-PRAC)'!AJ300:BM300) / 'Grade computation'!G$8, IF(C$16 = "FINAL", SUMIF('Database (LECTURE-RES-PRAC)'!BP$14:CS$14, "CLO5", 'Database (LECTURE-RES-PRAC)'!BP300:CS300) / 'Grade computation'!H$8,""))),""),"")</f>
        <v/>
      </c>
      <c r="AH303" s="286" t="str">
        <f aca="false">IF(B303&lt;&gt;"",IF(AG303="","",IF(AG303&lt;0.5,1,IF(AND(AG303&gt;=0.5,AG303&lt;P$10),2,IF(AG303&gt;=P$10,3)))),"")</f>
        <v/>
      </c>
      <c r="AI303" s="194" t="str">
        <f aca="false">IF(B303 &lt;&gt; "",IF(AND('PRINTABLE (per grading)'!H$16="EXAM", 'PRINTABLE (per grading)'!B$13="Prelim"), IF(ISERROR(SUMIF('Exam (LECTURE ONLY)'!D$20:M$20, "CLO5", 'Exam (LECTURE ONLY)'!D305:M305) / 'Exam (LECTURE ONLY)'!AL$10), "", SUMIF('Exam (LECTURE ONLY)'!D$20:M$20, "CLO5", 'Exam (LECTURE ONLY)'!D305:M305) /'Exam (LECTURE ONLY)'!AL$10),
IF(AND('PRINTABLE (per grading)'!H$16="EXAM", 'PRINTABLE (per grading)'!B$13="Midterm"), IF(ISERROR(SUMIF('Exam (LECTURE ONLY)'!O$20:X$20, "CLO5", 'Exam (LECTURE ONLY)'!O305:X305) / 'Exam (LECTURE ONLY)'!AM$10), "", SUMIF('Exam (LECTURE ONLY)'!O$20:X$20, "CLO5", 'Exam (LECTURE ONLY)'!O305:X305) / 'Exam (LECTURE ONLY)'!AM$10),
IF(AND('PRINTABLE (per grading)'!H$16="EXAM", 'PRINTABLE (per grading)'!B$13="Final"), IF(ISERROR(SUMIF('Exam (LECTURE ONLY)'!Z$20:AI$20, "CLO5", 'Exam (LECTURE ONLY)'!Z305:AI305) / 'Exam (LECTURE ONLY)'!AN$10), "", SUMIF('Exam (LECTURE ONLY)'!Z$20:AI$20, "CLO5", 'Exam (LECTURE ONLY)'!Z305:AI305) / 'Exam (LECTURE ONLY)'!AN$10),
IF(AND('PRINTABLE (per grading)'!H$16="OUTPUT", 'PRINTABLE (per grading)'!B$13="Prelim"), IF(ISERROR(SUMIF(OUTPUT!C$20:M$20, "CLO5", OUTPUT!C305:M305) / OUTPUT!AL$10), "", SUMIF(OUTPUT!C$20:M$20, "CLO5", OUTPUT!C305:M305) / OUTPUT!AL$10),
IF(AND('PRINTABLE (per grading)'!H$16="OUTPUT", 'PRINTABLE (per grading)'!B$13="Midterm"), IF(ISERROR(SUMIF(OUTPUT!O$20:Y$20, "CLO5", OUTPUT!O305:Y305) / OUTPUT!AM$10), "", SUMIF(OUTPUT!O$20:Y$20, "CLO5", OUTPUT!O305:Y305) / OUTPUT!AM$10),
IF(AND('PRINTABLE (per grading)'!H$16="OUTPUT", 'PRINTABLE (per grading)'!B$13="Final"), IF(ISERROR(SUMIF(OUTPUT!AA$20:AI$20, "CLO5", OUTPUT!AA305:AI305) / OUTPUT!AN$10), "", SUMIF(OUTPUT!AA$20:AI$20, "CLO5", OUTPUT!AA305:AI305) / OUTPUT!AN$10),
"")))))),"")</f>
        <v/>
      </c>
      <c r="AJ303" s="286" t="str">
        <f aca="false">IF(B303&lt;&gt;"",IF(AI303="","",IF(AI303&lt;0.5,1,IF(AND(AI303&gt;=0.5,AI303&lt;P$10),2,IF(AI303&gt;=P$10,3)))),"")</f>
        <v/>
      </c>
      <c r="AK303" s="287" t="str">
        <f aca="false">IF(B303 &lt;&gt; "",IFERROR(IF(AVERAGE(AG303,AI303)&gt;=P$10,"Y","N"),""),"")</f>
        <v/>
      </c>
      <c r="AL303" s="194" t="str">
        <f aca="false">IF(B303 &lt;&gt; "", IFERROR(IF(C$16 = "PRELIM", SUMIF('Database (LECTURE-RES-PRAC)'!D$14:AG$14, "CLO6", 'Database (LECTURE-RES-PRAC)'!D300:AG300) / 'Grade computation'!F$9, IF(C$16 = "MIDTERM", SUMIF('Database (LECTURE-RES-PRAC)'!AJ$14:BM$14, "CLO6", 'Database (LECTURE-RES-PRAC)'!AJ300:BM300) / 'Grade computation'!G$9, IF(C$16 = "FINAL", SUMIF('Database (LECTURE-RES-PRAC)'!BP$14:CS$14, "CLO6", 'Database (LECTURE-RES-PRAC)'!BP300:CS300) / 'Grade computation'!H$9,""))),""),"")</f>
        <v/>
      </c>
      <c r="AM303" s="286" t="str">
        <f aca="false">IF(B303&lt;&gt;"",IF(AL303="","",IF(AL303&lt;0.5,1,IF(AND(AL303&gt;=0.5,AL303&lt;P$10),2,IF(AL303&gt;=P$10,3)))),"")</f>
        <v/>
      </c>
      <c r="AN303" s="194" t="str">
        <f aca="false">IF(B303 &lt;&gt; "",IF(AND('PRINTABLE (per grading)'!H$16="EXAM", 'PRINTABLE (per grading)'!B$13="Prelim"), IF(ISERROR(SUMIF('Exam (LECTURE ONLY)'!D$20:M$20, "CLO6", 'Exam (LECTURE ONLY)'!D305:M305) / 'Exam (LECTURE ONLY)'!AL$11), "", SUMIF('Exam (LECTURE ONLY)'!D$20:M$20, "CLO6", 'Exam (LECTURE ONLY)'!D305:M305) /'Exam (LECTURE ONLY)'!AL$11),
IF(AND('PRINTABLE (per grading)'!H$16="EXAM", 'PRINTABLE (per grading)'!B$13="Midterm"), IF(ISERROR(SUMIF('Exam (LECTURE ONLY)'!O$20:X$20, "CLO6", 'Exam (LECTURE ONLY)'!O305:X305) / 'Exam (LECTURE ONLY)'!AM$11), "", SUMIF('Exam (LECTURE ONLY)'!O$20:X$20, "CLO6", 'Exam (LECTURE ONLY)'!O305:X305) / 'Exam (LECTURE ONLY)'!AM$11),
IF(AND('PRINTABLE (per grading)'!H$16="EXAM", 'PRINTABLE (per grading)'!B$13="Final"), IF(ISERROR(SUMIF('Exam (LECTURE ONLY)'!Z$20:AI$20, "CLO6", 'Exam (LECTURE ONLY)'!Z305:AI305) / 'Exam (LECTURE ONLY)'!AN$11), "", SUMIF('Exam (LECTURE ONLY)'!Z$20:AI$20, "CLO6", 'Exam (LECTURE ONLY)'!Z305:AI305) / 'Exam (LECTURE ONLY)'!AN$11),
IF(AND('PRINTABLE (per grading)'!H$16="OUTPUT", 'PRINTABLE (per grading)'!B$13="Prelim"), IF(ISERROR(SUMIF(OUTPUT!C$20:M$20, "CLO6", OUTPUT!C305:M305) / OUTPUT!AL$11), "", SUMIF(OUTPUT!C$20:M$20, "CLO6", OUTPUT!C305:M305) / OUTPUT!AL$11),
IF(AND('PRINTABLE (per grading)'!H$16="OUTPUT", 'PRINTABLE (per grading)'!B$13="Midterm"), IF(ISERROR(SUMIF(OUTPUT!O$20:Y$20, "CLO6", OUTPUT!O305:Y305) / OUTPUT!AM$11), "", SUMIF(OUTPUT!O$20:Y$20, "CLO6", OUTPUT!O305:Y305) / OUTPUT!AM$11),
IF(AND('PRINTABLE (per grading)'!H$16="OUTPUT", 'PRINTABLE (per grading)'!B$13="Final"), IF(ISERROR(SUMIF(OUTPUT!AA$20:AI$20, "CLO6", OUTPUT!AA305:AI305) / OUTPUT!AN$11), "", SUMIF(OUTPUT!AA$20:AI$20, "CLO6", OUTPUT!AA305:AI305) / OUTPUT!AN$11),
"")))))),"")</f>
        <v/>
      </c>
      <c r="AO303" s="286" t="str">
        <f aca="false">IF(B303&lt;&gt;"",IF(AN303="","",IF(AN303&lt;0.5,1,IF(AND(AN303&gt;=0.5,AN303&lt;P$10),2,IF(AN303&gt;=P$10,3)))),"")</f>
        <v/>
      </c>
      <c r="AP303" s="287" t="str">
        <f aca="false">IF(B303 &lt;&gt; "",IFERROR(IF(AVERAGE(AL303,AN303)&gt;=P$10,"Y","N"),""),"")</f>
        <v/>
      </c>
      <c r="AQ303" s="194" t="str">
        <f aca="false">IF(B303 &lt;&gt; "", IFERROR(IF(C$16 = "PRELIM", SUMIF('Database (LECTURE-RES-PRAC)'!D$14:AG$14, "CLO7", 'Database (LECTURE-RES-PRAC)'!D300:AG300) / 'Grade computation'!F$10, IF(C$16 = "MIDTERM", SUMIF('Database (LECTURE-RES-PRAC)'!AJ$14:BM$14, "CLO7", 'Database (LECTURE-RES-PRAC)'!AJ300:BM300) / 'Grade computation'!G$10, IF(C$16 = "FINAL", SUMIF('Database (LECTURE-RES-PRAC)'!BP$14:CS$14, "CLO7", 'Database (LECTURE-RES-PRAC)'!BP300:CS300) / 'Grade computation'!H$10,""))),""),"")</f>
        <v/>
      </c>
      <c r="AR303" s="286" t="str">
        <f aca="false">IF(B303&lt;&gt;"",IF(AQ303="","",IF(AQ303&lt;0.5,1,IF(AND(AQ303&gt;=0.5,AQ303&lt;P$10),2,IF(AQ303&gt;=P$10,3)))),"")</f>
        <v/>
      </c>
      <c r="AS303" s="194" t="str">
        <f aca="false">IF(B303 &lt;&gt; "",IF(AND('PRINTABLE (per grading)'!H$16="EXAM", 'PRINTABLE (per grading)'!B$13="Prelim"), IF(ISERROR(SUMIF('Exam (LECTURE ONLY)'!D$20:M$20, "CLO7", 'Exam (LECTURE ONLY)'!D305:M305) / 'Exam (LECTURE ONLY)'!AL$12), "", SUMIF('Exam (LECTURE ONLY)'!D$20:M$20, "CLO7", 'Exam (LECTURE ONLY)'!D305:M305) /'Exam (LECTURE ONLY)'!AL$12),
IF(AND('PRINTABLE (per grading)'!H$16="EXAM", 'PRINTABLE (per grading)'!B$13="Midterm"), IF(ISERROR(SUMIF('Exam (LECTURE ONLY)'!O$20:X$20, "CLO7", 'Exam (LECTURE ONLY)'!O305:X305) / 'Exam (LECTURE ONLY)'!AM$12), "", SUMIF('Exam (LECTURE ONLY)'!O$20:X$20, "CLO7", 'Exam (LECTURE ONLY)'!O305:X305) / 'Exam (LECTURE ONLY)'!AM$12),
IF(AND('PRINTABLE (per grading)'!H$16="EXAM", 'PRINTABLE (per grading)'!B$13="Final"), IF(ISERROR(SUMIF('Exam (LECTURE ONLY)'!Z$20:AI$20, "CLO7", 'Exam (LECTURE ONLY)'!Z305:AI305) / 'Exam (LECTURE ONLY)'!AN$12), "", SUMIF('Exam (LECTURE ONLY)'!Z$20:AI$20, "CLO7", 'Exam (LECTURE ONLY)'!Z305:AI305) / 'Exam (LECTURE ONLY)'!AN$12),
IF(AND('PRINTABLE (per grading)'!H$16="OUTPUT", 'PRINTABLE (per grading)'!B$13="Prelim"), IF(ISERROR(SUMIF(OUTPUT!C$20:M$20, "CLO7", OUTPUT!C305:M305) / OUTPUT!AL$12), "", SUMIF(OUTPUT!C$20:M$20, "CLO7", OUTPUT!C305:M305) / OUTPUT!AL$12),
IF(AND('PRINTABLE (per grading)'!H$16="OUTPUT", 'PRINTABLE (per grading)'!B$13="Midterm"), IF(ISERROR(SUMIF(OUTPUT!O$20:Y$20, "CLO7", OUTPUT!O305:Y305) / OUTPUT!AM$12), "", SUMIF(OUTPUT!O$20:Y$20, "CLO7", OUTPUT!O305:Y305) / OUTPUT!AM$12),
IF(AND('PRINTABLE (per grading)'!H$16="OUTPUT", 'PRINTABLE (per grading)'!B$13="Final"), IF(ISERROR(SUMIF(OUTPUT!AA$20:AI$20, "CLO7", OUTPUT!AA305:AI305) / OUTPUT!AN$12), "", SUMIF(OUTPUT!AA$20:AI$20, "CLO7", OUTPUT!AA305:AI305) / OUTPUT!AN$12),
"")))))),"")</f>
        <v/>
      </c>
      <c r="AT303" s="286" t="str">
        <f aca="false">IF(B303&lt;&gt;"",IF(AS303="","",IF(AS303&lt;0.5,1,IF(AND(AS303&gt;=0.5,AS303&lt;P$10),2,IF(AS303&gt;=P$10,3)))),"")</f>
        <v/>
      </c>
      <c r="AU303" s="287" t="str">
        <f aca="false">IF(B303 &lt;&gt; "",IFERROR(IF(AVERAGE(AQ303,AS303)&gt;=P$10,"Y","N"),""),"")</f>
        <v/>
      </c>
      <c r="AV303" s="194" t="str">
        <f aca="false">IF(B303 &lt;&gt; "", IFERROR(IF(C$16 = "PRELIM", SUMIF('Database (LECTURE-RES-PRAC)'!D$14:AG$14, "CLO8", 'Database (LECTURE-RES-PRAC)'!D300:AG300) / 'Grade computation'!F$11, IF(C$16 = "MIDTERM", SUMIF('Database (LECTURE-RES-PRAC)'!AJ$14:BM$14, "CLO8", 'Database (LECTURE-RES-PRAC)'!AJ300:BM300) / 'Grade computation'!G$11, IF(C$16 = "FINAL", SUMIF('Database (LECTURE-RES-PRAC)'!BP$14:CS$14, "CLO8", 'Database (LECTURE-RES-PRAC)'!BP300:CS300) / 'Grade computation'!H$11,""))),""),"")</f>
        <v/>
      </c>
      <c r="AW303" s="286" t="str">
        <f aca="false">IF(B303&lt;&gt;"",IF(AV303="","",IF(AV303&lt;0.5,1,IF(AND(AV303&gt;=0.5,AV303&lt;P$10),2,IF(AV303&gt;=P$10,3)))),"")</f>
        <v/>
      </c>
      <c r="AX303" s="194" t="str">
        <f aca="false">IF(B303 &lt;&gt; "",IF(AND('PRINTABLE (per grading)'!H$16="EXAM", 'PRINTABLE (per grading)'!B$13="Prelim"), IF(ISERROR(SUMIF('Exam (LECTURE ONLY)'!D$20:M$20, "CLO8", 'Exam (LECTURE ONLY)'!D305:M305) / 'Exam (LECTURE ONLY)'!AL$13), "", SUMIF('Exam (LECTURE ONLY)'!D$20:M$20, "CLO8", 'Exam (LECTURE ONLY)'!D305:M305) /'Exam (LECTURE ONLY)'!AL$13),
IF(AND('PRINTABLE (per grading)'!H$16="EXAM", 'PRINTABLE (per grading)'!B$13="Midterm"), IF(ISERROR(SUMIF('Exam (LECTURE ONLY)'!O$20:X$20, "CLO8", 'Exam (LECTURE ONLY)'!O305:X305) / 'Exam (LECTURE ONLY)'!AM$13), "", SUMIF('Exam (LECTURE ONLY)'!O$20:X$20, "CLO8", 'Exam (LECTURE ONLY)'!O305:X305) / 'Exam (LECTURE ONLY)'!AM$13),
IF(AND('PRINTABLE (per grading)'!H$16="EXAM", 'PRINTABLE (per grading)'!B$13="Final"), IF(ISERROR(SUMIF('Exam (LECTURE ONLY)'!Z$20:AI$20, "CLO8", 'Exam (LECTURE ONLY)'!Z305:AI305) / 'Exam (LECTURE ONLY)'!AN$13), "", SUMIF('Exam (LECTURE ONLY)'!Z$20:AI$20, "CLO8", 'Exam (LECTURE ONLY)'!Z305:AI305) / 'Exam (LECTURE ONLY)'!AN$13),
IF(AND('PRINTABLE (per grading)'!H$16="OUTPUT", 'PRINTABLE (per grading)'!B$13="Prelim"), IF(ISERROR(SUMIF(OUTPUT!C$20:M$20, "CLO8", OUTPUT!C305:M305) / OUTPUT!AL$13), "", SUMIF(OUTPUT!C$20:M$20, "CLO8", OUTPUT!C305:M305) / OUTPUT!AL$13),
IF(AND('PRINTABLE (per grading)'!H$16="OUTPUT", 'PRINTABLE (per grading)'!B$13="Midterm"), IF(ISERROR(SUMIF(OUTPUT!O$20:Y$20, "CLO8", OUTPUT!O305:Y305) / OUTPUT!AM$13), "", SUMIF(OUTPUT!O$20:Y$20, "CLO8", OUTPUT!O305:Y305) / OUTPUT!AM$13),
IF(AND('PRINTABLE (per grading)'!H$16="OUTPUT", 'PRINTABLE (per grading)'!B$13="Final"), IF(ISERROR(SUMIF(OUTPUT!AA$20:AI$20, "CLO8", OUTPUT!AA305:AI305) / OUTPUT!AN$13), "", SUMIF(OUTPUT!AA$20:AI$20, "CLO8", OUTPUT!AA305:AI305) / OUTPUT!AN$13),
"")))))),"")</f>
        <v/>
      </c>
      <c r="AY303" s="286" t="str">
        <f aca="false">IF(B303&lt;&gt;"",IF(AX303="","",IF(AX303&lt;0.5,1,IF(AND(AX303&gt;=0.5,AX303&lt;P$10),2,IF(AX303&gt;=P$10,3)))),"")</f>
        <v/>
      </c>
      <c r="AZ303" s="287" t="str">
        <f aca="false">IF(B303 &lt;&gt; "",IFERROR(IF(AVERAGE(AV303,AX303)&gt;=P$10,"Y","N"),""),"")</f>
        <v/>
      </c>
      <c r="BA303" s="194" t="str">
        <f aca="false">IF(B303 &lt;&gt; "", IFERROR(IF(C$16 = "PRELIM", SUMIF('Database (LECTURE-RES-PRAC)'!D$14:AG$14, "CLO9", 'Database (LECTURE-RES-PRAC)'!D300:AG300) / 'Grade computation'!F$12, IF(C$16 = "MIDTERM", SUMIF('Database (LECTURE-RES-PRAC)'!AJ$14:BM$14, "CLO9", 'Database (LECTURE-RES-PRAC)'!AJ300:BM300) / 'Grade computation'!G$12, IF(C$16 = "FINAL", SUMIF('Database (LECTURE-RES-PRAC)'!BP$14:CS$14, "CLO9", 'Database (LECTURE-RES-PRAC)'!BP300:CS300) / 'Grade computation'!H$12,""))),""),"")</f>
        <v/>
      </c>
      <c r="BB303" s="286" t="str">
        <f aca="false">IF(B303&lt;&gt;"",IF(BA303="","",IF(BA303&lt;0.5,1,IF(AND(BA303&gt;=0.5,BA303&lt;P$10),2,IF(BA303&gt;=P$10,3)))),"")</f>
        <v/>
      </c>
      <c r="BC303" s="194" t="str">
        <f aca="false">IF(B303 &lt;&gt; "",IF(AND('PRINTABLE (per grading)'!H$16="EXAM", 'PRINTABLE (per grading)'!B$13="Prelim"), IF(ISERROR(SUMIF('Exam (LECTURE ONLY)'!D$20:M$20, "CLO9", 'Exam (LECTURE ONLY)'!D305:M305) / 'Exam (LECTURE ONLY)'!AL$14), "", SUMIF('Exam (LECTURE ONLY)'!D$20:M$20, "CLO9", 'Exam (LECTURE ONLY)'!D305:M305) /'Exam (LECTURE ONLY)'!AL$14),
IF(AND('PRINTABLE (per grading)'!H$16="EXAM", 'PRINTABLE (per grading)'!B$13="Midterm"), IF(ISERROR(SUMIF('Exam (LECTURE ONLY)'!O$20:X$20, "CLO9", 'Exam (LECTURE ONLY)'!O305:X305) / 'Exam (LECTURE ONLY)'!AM$14), "", SUMIF('Exam (LECTURE ONLY)'!O$20:X$20, "CLO9", 'Exam (LECTURE ONLY)'!O305:X305) / 'Exam (LECTURE ONLY)'!AM$14),
IF(AND('PRINTABLE (per grading)'!H$16="EXAM", 'PRINTABLE (per grading)'!B$13="Final"), IF(ISERROR(SUMIF('Exam (LECTURE ONLY)'!Z$20:AI$20, "CLO9", 'Exam (LECTURE ONLY)'!Z305:AI305) / 'Exam (LECTURE ONLY)'!AN$14), "", SUMIF('Exam (LECTURE ONLY)'!Z$20:AI$20, "CLO9", 'Exam (LECTURE ONLY)'!Z305:AI305) / 'Exam (LECTURE ONLY)'!AN$14),
IF(AND('PRINTABLE (per grading)'!H$16="OUTPUT", 'PRINTABLE (per grading)'!B$13="Prelim"), IF(ISERROR(SUMIF(OUTPUT!C$20:M$20, "CLO9", OUTPUT!C305:M305) / OUTPUT!AL$14), "", SUMIF(OUTPUT!C$20:M$20, "CLO9", OUTPUT!C305:M305) / OUTPUT!AL$14),
IF(AND('PRINTABLE (per grading)'!H$16="OUTPUT", 'PRINTABLE (per grading)'!B$13="Midterm"), IF(ISERROR(SUMIF(OUTPUT!O$20:Y$20, "CLO9", OUTPUT!O305:Y305) / OUTPUT!AM$14), "", SUMIF(OUTPUT!O$20:Y$20, "CLO9", OUTPUT!O305:Y305) / OUTPUT!AM$14),
IF(AND('PRINTABLE (per grading)'!H$16="OUTPUT", 'PRINTABLE (per grading)'!B$13="Final"), IF(ISERROR(SUMIF(OUTPUT!AA$20:AI$20, "CLO9", OUTPUT!AA305:AI305) / OUTPUT!AN$14), "", SUMIF(OUTPUT!AA$20:AI$20, "CLO9", OUTPUT!AA305:AI305) / OUTPUT!AN$14),
"")))))),"")</f>
        <v/>
      </c>
      <c r="BD303" s="286" t="str">
        <f aca="false">IF(B303&lt;&gt;"",IF(BC303="","",IF(BC303&lt;0.5,1,IF(AND(BC303&gt;=0.5,BC303&lt;P$10),2,IF(BC303&gt;=P$10,3)))),"")</f>
        <v/>
      </c>
      <c r="BE303" s="287" t="str">
        <f aca="false">IF(B303 &lt;&gt; "",IFERROR(IF(AVERAGE(BA303,BC303)&gt;=P$10,"Y","N"),""),"")</f>
        <v/>
      </c>
      <c r="BF303" s="194" t="str">
        <f aca="false">IF(B303 &lt;&gt; "", IFERROR(IF(C$16 = "PRELIM", SUMIF('Database (LECTURE-RES-PRAC)'!D$14:AG$14, "CLO10", 'Database (LECTURE-RES-PRAC)'!D300:AG300) / 'Grade computation'!F$13, IF(C$16 = "MIDTERM", SUMIF('Database (LECTURE-RES-PRAC)'!AJ$14:BM$14, "CLO10", 'Database (LECTURE-RES-PRAC)'!AJ300:BM300) / 'Grade computation'!G$13, IF(C$16 = "FINAL", SUMIF('Database (LECTURE-RES-PRAC)'!BP$14:CS$14, "CLO10", 'Database (LECTURE-RES-PRAC)'!BP300:CS300) / 'Grade computation'!H$13,""))),""),"")</f>
        <v/>
      </c>
      <c r="BG303" s="286" t="str">
        <f aca="false">IF(B303&lt;&gt;"",IF(BF303="","",IF(BF303&lt;0.5,1,IF(AND(BF303&gt;=0.5,BF303&lt;P$10),2,IF(BF303&gt;=P$10,3)))),"")</f>
        <v/>
      </c>
      <c r="BH303" s="194" t="str">
        <f aca="false">IF(B303 &lt;&gt; "",IF(AND('PRINTABLE (per grading)'!H$16="EXAM", 'PRINTABLE (per grading)'!B$13="Prelim"), IF(ISERROR(SUMIF('Exam (LECTURE ONLY)'!D$20:M$20, "CLO10", 'Exam (LECTURE ONLY)'!D305:M305) / 'Exam (LECTURE ONLY)'!AL$15), "", SUMIF('Exam (LECTURE ONLY)'!D$20:M$20, "CLO10", 'Exam (LECTURE ONLY)'!D305:M305) /'Exam (LECTURE ONLY)'!AL$15),
IF(AND('PRINTABLE (per grading)'!H$16="EXAM", 'PRINTABLE (per grading)'!B$13="Midterm"), IF(ISERROR(SUMIF('Exam (LECTURE ONLY)'!O$20:X$20, "CLO10", 'Exam (LECTURE ONLY)'!O305:X305) / 'Exam (LECTURE ONLY)'!AM$15), "", SUMIF('Exam (LECTURE ONLY)'!O$20:X$20, "CLO10", 'Exam (LECTURE ONLY)'!O305:X305) / 'Exam (LECTURE ONLY)'!AM$15),
IF(AND('PRINTABLE (per grading)'!H$16="EXAM", 'PRINTABLE (per grading)'!B$13="Final"), IF(ISERROR(SUMIF('Exam (LECTURE ONLY)'!Z$20:AI$20, "CLO10", 'Exam (LECTURE ONLY)'!Z305:AI305) / 'Exam (LECTURE ONLY)'!AN$15), "", SUMIF('Exam (LECTURE ONLY)'!Z$20:AI$20, "CLO10", 'Exam (LECTURE ONLY)'!Z305:AI305) / 'Exam (LECTURE ONLY)'!AN$15),
IF(AND('PRINTABLE (per grading)'!H$16="OUTPUT", 'PRINTABLE (per grading)'!B$13="Prelim"), IF(ISERROR(SUMIF(OUTPUT!C$20:M$20, "CLO10", OUTPUT!C305:M305) / OUTPUT!AL$15), "", SUMIF(OUTPUT!C$20:M$20, "CLO10", OUTPUT!C305:M305) / OUTPUT!AL$15),
IF(AND('PRINTABLE (per grading)'!H$16="OUTPUT", 'PRINTABLE (per grading)'!B$13="Midterm"), IF(ISERROR(SUMIF(OUTPUT!O$20:Y$20, "CLO10", OUTPUT!O305:Y305) / OUTPUT!AM$15), "", SUMIF(OUTPUT!O$20:Y$20, "CLO10", OUTPUT!O305:Y305) / OUTPUT!AM$15),
IF(AND('PRINTABLE (per grading)'!H$16="OUTPUT", 'PRINTABLE (per grading)'!B$13="Final"), IF(ISERROR(SUMIF(OUTPUT!AA$20:AI$20, "CLO10", OUTPUT!AA305:AI305) / OUTPUT!AN$15), "", SUMIF(OUTPUT!AA$20:AI$20, "CLO10", OUTPUT!AA305:AI305) / OUTPUT!AN$15),
"")))))),"")</f>
        <v/>
      </c>
      <c r="BI303" s="286" t="str">
        <f aca="false">IF(B303&lt;&gt;"",IF(BH303="","",IF(BH303&lt;0.5,1,IF(AND(BH303&gt;=0.5,BH303&lt;P$10),2,IF(BH303&gt;=P$10,3)))),"")</f>
        <v/>
      </c>
      <c r="BJ303" s="287" t="str">
        <f aca="false">IF(B303 &lt;&gt; "",IFERROR(IF(AVERAGE(BF303,BH303)&gt;=P$10,"Y","N"),""),"")</f>
        <v/>
      </c>
      <c r="BK303" s="8"/>
    </row>
    <row r="304" customFormat="false" ht="19.5" hidden="false" customHeight="true" outlineLevel="0" collapsed="false">
      <c r="A304" s="228" t="str">
        <f aca="false">IF(ISBLANK('Database (LECTURE-RES-PRAC)'!A301),"",'Database (LECTURE-RES-PRAC)'!A301)</f>
        <v/>
      </c>
      <c r="B304" s="229" t="str">
        <f aca="false">IF(ISBLANK('Database (LECTURE-RES-PRAC)'!B301),"",'Database (LECTURE-RES-PRAC)'!B301)</f>
        <v/>
      </c>
      <c r="C304" s="230" t="str">
        <f aca="false">IF(B304&lt;&gt;"",IF(C$16="PRELIM",'Grade computation'!C304, IF(C$16="MIDTERM",'Grade computation'!K304, IF(C$16="FINAL",'Grade computation'!S304,""))),"")</f>
        <v/>
      </c>
      <c r="D304" s="231" t="str">
        <f aca="false">IF(B304&lt;&gt;"",IFERROR(IF(B$11="80-20", (((C304/C$19)*X$6)+X$7)*D$18, IF(B$11="60-40", (((C304/C$19)*Y$6)+Y$7)*D$18, 0)),0),"")</f>
        <v/>
      </c>
      <c r="E304" s="230" t="str">
        <f aca="false">IF(B304&lt;&gt;"", IF(C$16="PRELIM",'Grade computation'!E304, IF(C$16="MIDTERM",'Grade computation'!M304, IF(C$16="FINAL",'Grade computation'!U304,""))),"")</f>
        <v/>
      </c>
      <c r="F304" s="232" t="str">
        <f aca="false">IF(B304&lt;&gt;"",IFERROR(IF(B$11="80-20", (((E304/E$19)*X$6)+X$7)*F$18, IF(B$11="60-40", (((E304/E$19)*Y$6)+Y$7)*F$18, 0)),0),"")</f>
        <v/>
      </c>
      <c r="G304" s="233" t="str">
        <f aca="false">IF(B304&lt;&gt;"",IFERROR((D304+F304),0),"")</f>
        <v/>
      </c>
      <c r="H304" s="234" t="str">
        <f aca="false">IF(B304&lt;&gt;"",IF(C$16="PRELIM", 'Grade computation'!H304, IF(C$16="MIDTERM", 'Grade computation'!P304, IF(C$16="FINAL",'Grade computation'!X304, ""))),"")</f>
        <v/>
      </c>
      <c r="I304" s="233" t="str">
        <f aca="false">IF(B304&lt;&gt;"",IFERROR(IF(B$11="80-20", (((H304/H$19)*X$6)+X$7)*I$19, IF(B$11="60-40", (((H304/H$19)*Y$6)+Y$7)*I$19, 0)),0),"")</f>
        <v/>
      </c>
      <c r="J304" s="237" t="str">
        <f aca="false">IFERROR((G304+I304),"")</f>
        <v/>
      </c>
      <c r="K304" s="183" t="str">
        <f aca="false">IFERROR(IF(J304="","",IF(J304&gt;=75,"PASSED","FAILED")),"")</f>
        <v/>
      </c>
      <c r="L304" s="183"/>
      <c r="M304" s="194" t="str">
        <f aca="false">IF(B304 &lt;&gt; "", IFERROR(IF(C$16 = "PRELIM", SUMIF('Database (LECTURE-RES-PRAC)'!D$14:AG$14, "CLO1", 'Database (LECTURE-RES-PRAC)'!D301:AG301) / 'Grade computation'!F$4, IF(C$16 = "MIDTERM", SUMIF('Database (LECTURE-RES-PRAC)'!AJ$14:BM$14, "CLO1", 'Database (LECTURE-RES-PRAC)'!AJ301:BM301) / 'Grade computation'!G$4, IF(C$16 = "FINAL", SUMIF('Database (LECTURE-RES-PRAC)'!BP$14:CS$14, "CLO1", 'Database (LECTURE-RES-PRAC)'!BP301:CS301) / 'Grade computation'!H$4,""))),""),"")</f>
        <v/>
      </c>
      <c r="N304" s="286" t="str">
        <f aca="false">IF(B304&lt;&gt;"",IF(M304="","",IF(M304&lt;0.5,1,IF(AND(M304&gt;=0.5,M304&lt;P$10),2,IF(M304&gt;=P$10,3)))),"")</f>
        <v/>
      </c>
      <c r="O304" s="194" t="str">
        <f aca="false">IF(B304 &lt;&gt; "",IF(AND('PRINTABLE (per grading)'!H$16="EXAM", 'PRINTABLE (per grading)'!B$13="Prelim"), IF(ISERROR(SUMIF('Exam (LECTURE ONLY)'!D$20:M$20, "CLO1", 'Exam (LECTURE ONLY)'!D306:M306) / 'Exam (LECTURE ONLY)'!AL$6), "", SUMIF('Exam (LECTURE ONLY)'!D$20:M$20, "CLO1", 'Exam (LECTURE ONLY)'!D306:M306) /'Exam (LECTURE ONLY)'!AL$6),
IF(AND('PRINTABLE (per grading)'!H$16="EXAM", 'PRINTABLE (per grading)'!B$13="Midterm"), IF(ISERROR(SUMIF('Exam (LECTURE ONLY)'!O$20:X$20, "CLO1", 'Exam (LECTURE ONLY)'!O306:X306) / 'Exam (LECTURE ONLY)'!AM$6), "", SUMIF('Exam (LECTURE ONLY)'!O$20:X$20, "CLO1", 'Exam (LECTURE ONLY)'!O306:X306) / 'Exam (LECTURE ONLY)'!AM$6),
IF(AND('PRINTABLE (per grading)'!H$16="EXAM", 'PRINTABLE (per grading)'!B$13="Final"), IF(ISERROR(SUMIF('Exam (LECTURE ONLY)'!Z$20:AI$20, "CLO1", 'Exam (LECTURE ONLY)'!Z306:AI306) / 'Exam (LECTURE ONLY)'!AN$6), "", SUMIF('Exam (LECTURE ONLY)'!Z$20:AI$20, "CLO1", 'Exam (LECTURE ONLY)'!Z306:AI306) / 'Exam (LECTURE ONLY)'!AN$6),
IF(AND('PRINTABLE (per grading)'!H$16="OUTPUT", 'PRINTABLE (per grading)'!B$13="Prelim"), IF(ISERROR(SUMIF(OUTPUT!C$20:M$20, "CLO1", OUTPUT!C306:M306) / OUTPUT!AL$6), "", SUMIF(OUTPUT!C$20:M$20, "CLO1", OUTPUT!C306:M306) / OUTPUT!AL$6),
IF(AND('PRINTABLE (per grading)'!H$16="OUTPUT", 'PRINTABLE (per grading)'!B$13="Midterm"), IF(ISERROR(SUMIF(OUTPUT!O$20:Y$20, "CLO1", OUTPUT!O306:Y306) / OUTPUT!AM$6), "", SUMIF(OUTPUT!O$20:Y$20, "CLO1", OUTPUT!O306:Y306) / OUTPUT!AM$6),
IF(AND('PRINTABLE (per grading)'!H$16="OUTPUT", 'PRINTABLE (per grading)'!B$13="Final"), IF(ISERROR(SUMIF(OUTPUT!AA$20:AI$20, "CLO1", OUTPUT!AA306:AI306) / OUTPUT!AN$6), "", SUMIF(OUTPUT!AA$20:AI$20, "CLO1", OUTPUT!AA306:AI306) / OUTPUT!AN$6),
"")))))),"")</f>
        <v/>
      </c>
      <c r="P304" s="286" t="str">
        <f aca="false">IF(B304&lt;&gt;"",IF(O304="","",IF(O304&lt;0.5,1,IF(AND(O304&gt;=0.5,O304&lt;P$10),2,IF(O304&gt;=P$10,3)))),"")</f>
        <v/>
      </c>
      <c r="Q304" s="287" t="str">
        <f aca="false">IF(B304 &lt;&gt; "",IFERROR(IF(AVERAGE(M304,O304)&gt;=P$10,"Y","N"),""),"")</f>
        <v/>
      </c>
      <c r="R304" s="194" t="str">
        <f aca="false">IF(B304 &lt;&gt; "", IFERROR(IF(C$16 = "PRELIM", SUMIF('Database (LECTURE-RES-PRAC)'!D$14:AG$14, "CLO2", 'Database (LECTURE-RES-PRAC)'!D301:AG301) / 'Grade computation'!F$5, IF(C$16 = "MIDTERM", SUMIF('Database (LECTURE-RES-PRAC)'!AJ$14:BM$14, "CLO2", 'Database (LECTURE-RES-PRAC)'!AJ301:BM301) / 'Grade computation'!G$5, IF(C$16 = "FINAL", SUMIF('Database (LECTURE-RES-PRAC)'!BP$14:CS$14, "CLO2", 'Database (LECTURE-RES-PRAC)'!BP301:CS301) / 'Grade computation'!H$5,""))),""),"")</f>
        <v/>
      </c>
      <c r="S304" s="286" t="str">
        <f aca="false">IF(B304&lt;&gt;"",IF(R304="","",IF(R304&lt;0.5,1,IF(AND(R304&gt;=0.5,R304&lt;P$10),2,IF(R304&gt;=P$10,3)))),"")</f>
        <v/>
      </c>
      <c r="T304" s="194" t="str">
        <f aca="false">IF(B304 &lt;&gt; "",IF(AND('PRINTABLE (per grading)'!H$16="EXAM", 'PRINTABLE (per grading)'!B$13="Prelim"), IF(ISERROR(SUMIF('Exam (LECTURE ONLY)'!D$20:M$20, "CLO2", 'Exam (LECTURE ONLY)'!D306:M306) / 'Exam (LECTURE ONLY)'!AL$7), "", SUMIF('Exam (LECTURE ONLY)'!D$20:M$20, "CLO2", 'Exam (LECTURE ONLY)'!D306:M306) /'Exam (LECTURE ONLY)'!AL$7),
IF(AND('PRINTABLE (per grading)'!H$16="EXAM", 'PRINTABLE (per grading)'!B$13="Midterm"), IF(ISERROR(SUMIF('Exam (LECTURE ONLY)'!O$20:X$20, "CLO2", 'Exam (LECTURE ONLY)'!O306:X306) / 'Exam (LECTURE ONLY)'!AM$7), "", SUMIF('Exam (LECTURE ONLY)'!O$20:X$20, "CLO2", 'Exam (LECTURE ONLY)'!O306:X306) / 'Exam (LECTURE ONLY)'!AM$7),
IF(AND('PRINTABLE (per grading)'!H$16="EXAM", 'PRINTABLE (per grading)'!B$13="Final"), IF(ISERROR(SUMIF('Exam (LECTURE ONLY)'!Z$20:AI$20, "CLO2", 'Exam (LECTURE ONLY)'!Z306:AI306) / 'Exam (LECTURE ONLY)'!AN$7), "", SUMIF('Exam (LECTURE ONLY)'!Z$20:AI$20, "CLO2", 'Exam (LECTURE ONLY)'!Z306:AI306) / 'Exam (LECTURE ONLY)'!AN$7),
IF(AND('PRINTABLE (per grading)'!H$16="OUTPUT", 'PRINTABLE (per grading)'!B$13="Prelim"), IF(ISERROR(SUMIF(OUTPUT!C$20:M$20, "CLO2", OUTPUT!C306:M306) / OUTPUT!AL$7), "", SUMIF(OUTPUT!C$20:M$20, "CLO2", OUTPUT!C306:M306) / OUTPUT!AL$7),
IF(AND('PRINTABLE (per grading)'!H$16="OUTPUT", 'PRINTABLE (per grading)'!B$13="Midterm"), IF(ISERROR(SUMIF(OUTPUT!O$20:Y$20, "CLO2", OUTPUT!O306:Y306) / OUTPUT!AM$7), "", SUMIF(OUTPUT!O$20:Y$20, "CLO2", OUTPUT!O306:Y306) / OUTPUT!AM$7),
IF(AND('PRINTABLE (per grading)'!H$16="OUTPUT", 'PRINTABLE (per grading)'!B$13="Final"), IF(ISERROR(SUMIF(OUTPUT!AA$20:AI$20, "CLO2", OUTPUT!AA306:AI306) / OUTPUT!AN$7), "", SUMIF(OUTPUT!AA$20:AI$20, "CLO2", OUTPUT!AA306:AI306) / OUTPUT!AN$7),
"")))))),"")</f>
        <v/>
      </c>
      <c r="U304" s="286" t="str">
        <f aca="false">IF(B304&lt;&gt;"",IF(T304="","",IF(T304&lt;0.5,1,IF(AND(T304&gt;=0.5,T304&lt;P$10),2,IF(T304&gt;=P$10,3)))),"")</f>
        <v/>
      </c>
      <c r="V304" s="287" t="str">
        <f aca="false">IF(B304 &lt;&gt; "",IFERROR(IF(AVERAGE(R304,T304)&gt;=P$10,"Y","N"),""),"")</f>
        <v/>
      </c>
      <c r="W304" s="194" t="str">
        <f aca="false">IF(B304 &lt;&gt; "", IFERROR(IF(C$16 = "PRELIM", SUMIF('Database (LECTURE-RES-PRAC)'!D$14:AG$14, "CLO3", 'Database (LECTURE-RES-PRAC)'!D301:AG301) / 'Grade computation'!F$6, IF(C$16 = "MIDTERM", SUMIF('Database (LECTURE-RES-PRAC)'!AJ$14:BM$14, "CLO3", 'Database (LECTURE-RES-PRAC)'!AJ301:BM301) / 'Grade computation'!G$6, IF(C$16 = "FINAL", SUMIF('Database (LECTURE-RES-PRAC)'!BP$14:CS$14, "CLO3", 'Database (LECTURE-RES-PRAC)'!BP301:CS301) / 'Grade computation'!H$6,""))),""),"")</f>
        <v/>
      </c>
      <c r="X304" s="286" t="str">
        <f aca="false">IF(B304&lt;&gt;"",IF(W304="","",IF(W304&lt;0.5,1,IF(AND(W304&gt;=0.5,W304&lt;P$10),2,IF(W304&gt;=P$10,3)))),"")</f>
        <v/>
      </c>
      <c r="Y304" s="194" t="str">
        <f aca="false">IF(B304 &lt;&gt; "",IF(AND('PRINTABLE (per grading)'!H$16="EXAM", 'PRINTABLE (per grading)'!B$13="Prelim"), IF(ISERROR(SUMIF('Exam (LECTURE ONLY)'!D$20:M$20, "CLO3", 'Exam (LECTURE ONLY)'!D306:M306) / 'Exam (LECTURE ONLY)'!AL$8), "", SUMIF('Exam (LECTURE ONLY)'!D$20:M$20, "CLO3", 'Exam (LECTURE ONLY)'!D306:M306) /'Exam (LECTURE ONLY)'!AL$8),
IF(AND('PRINTABLE (per grading)'!H$16="EXAM", 'PRINTABLE (per grading)'!B$13="Midterm"), IF(ISERROR(SUMIF('Exam (LECTURE ONLY)'!O$20:X$20, "CLO3", 'Exam (LECTURE ONLY)'!O306:X306) / 'Exam (LECTURE ONLY)'!AM$8), "", SUMIF('Exam (LECTURE ONLY)'!O$20:X$20, "CLO3", 'Exam (LECTURE ONLY)'!O306:X306) / 'Exam (LECTURE ONLY)'!AM$8),
IF(AND('PRINTABLE (per grading)'!H$16="EXAM", 'PRINTABLE (per grading)'!B$13="Final"), IF(ISERROR(SUMIF('Exam (LECTURE ONLY)'!Z$20:AI$20, "CLO3", 'Exam (LECTURE ONLY)'!Z306:AI306) / 'Exam (LECTURE ONLY)'!AN$8), "", SUMIF('Exam (LECTURE ONLY)'!Z$20:AI$20, "CLO3", 'Exam (LECTURE ONLY)'!Z306:AI306) / 'Exam (LECTURE ONLY)'!AN$8),
IF(AND('PRINTABLE (per grading)'!H$16="OUTPUT", 'PRINTABLE (per grading)'!B$13="Prelim"), IF(ISERROR(SUMIF(OUTPUT!C$20:M$20, "CLO3", OUTPUT!C306:M306) / OUTPUT!AL$8), "", SUMIF(OUTPUT!C$20:M$20, "CLO3", OUTPUT!C306:M306) / OUTPUT!AL$8),
IF(AND('PRINTABLE (per grading)'!H$16="OUTPUT", 'PRINTABLE (per grading)'!B$13="Midterm"), IF(ISERROR(SUMIF(OUTPUT!O$20:Y$20, "CLO3", OUTPUT!O306:Y306) / OUTPUT!AM$8), "", SUMIF(OUTPUT!O$20:Y$20, "CLO3", OUTPUT!O306:Y306) / OUTPUT!AM$8),
IF(AND('PRINTABLE (per grading)'!H$16="OUTPUT", 'PRINTABLE (per grading)'!B$13="Final"), IF(ISERROR(SUMIF(OUTPUT!AA$20:AI$20, "CLO3", OUTPUT!AA306:AI306) / OUTPUT!AN$8), "", SUMIF(OUTPUT!AA$20:AI$20, "CLO3", OUTPUT!AA306:AI306) / OUTPUT!AN$8),
"" )))))),"")</f>
        <v/>
      </c>
      <c r="Z304" s="286" t="str">
        <f aca="false">IF(B304&lt;&gt;"",IF(Y304="","",IF(Y304&lt;0.5,1,IF(AND(Y304&gt;=0.5,Y304&lt;P$10),2,IF(Y304&gt;=P$10,3)))),"")</f>
        <v/>
      </c>
      <c r="AA304" s="287" t="str">
        <f aca="false">IF(B304 &lt;&gt; "",IFERROR(IF(AVERAGE(W304,Y304)&gt;=P$10,"Y","N"),""),"")</f>
        <v/>
      </c>
      <c r="AB304" s="194" t="str">
        <f aca="false">IF(B304 &lt;&gt; "", IFERROR(IF(C$16 = "PRELIM", SUMIF('Database (LECTURE-RES-PRAC)'!D$14:AG$14, "CLO4", 'Database (LECTURE-RES-PRAC)'!D301:AG301) / 'Grade computation'!F$7, IF(C$16 = "MIDTERM", SUMIF('Database (LECTURE-RES-PRAC)'!AJ$14:BM$14, "CLO4", 'Database (LECTURE-RES-PRAC)'!AJ301:BM301) / 'Grade computation'!G$7, IF(C$16 = "FINAL", SUMIF('Database (LECTURE-RES-PRAC)'!BP$14:CS$14, "CLO4", 'Database (LECTURE-RES-PRAC)'!BP301:CS301) / 'Grade computation'!H$7,""))),""),"")</f>
        <v/>
      </c>
      <c r="AC304" s="286" t="str">
        <f aca="false">IF(B304&lt;&gt;"",IF(AB304="","",IF(AB304&lt;0.5,1,IF(AND(AB304&gt;=0.5,AB304&lt;P$10),2,IF(AB304&gt;=P$10,3)))),"")</f>
        <v/>
      </c>
      <c r="AD304" s="194" t="str">
        <f aca="false">IF(B304 &lt;&gt; "",IF(AND('PRINTABLE (per grading)'!H$16="EXAM", 'PRINTABLE (per grading)'!B$13="Prelim"), IF(ISERROR(SUMIF('Exam (LECTURE ONLY)'!D$20:M$20, "CLO4", 'Exam (LECTURE ONLY)'!D306:M306) / 'Exam (LECTURE ONLY)'!AL$9), "", SUMIF('Exam (LECTURE ONLY)'!D$20:M$20, "CLO4", 'Exam (LECTURE ONLY)'!D306:M306) /'Exam (LECTURE ONLY)'!AL$9),
IF(AND('PRINTABLE (per grading)'!H$16="EXAM", 'PRINTABLE (per grading)'!B$13="Midterm"), IF(ISERROR(SUMIF('Exam (LECTURE ONLY)'!O$20:X$20, "CLO4", 'Exam (LECTURE ONLY)'!O306:X306) / 'Exam (LECTURE ONLY)'!AM$9), "", SUMIF('Exam (LECTURE ONLY)'!O$20:X$20, "CLO4", 'Exam (LECTURE ONLY)'!O306:X306) / 'Exam (LECTURE ONLY)'!AM$9),
IF(AND('PRINTABLE (per grading)'!H$16="EXAM", 'PRINTABLE (per grading)'!B$13="Final"), IF(ISERROR(SUMIF('Exam (LECTURE ONLY)'!Z$20:AI$20, "CLO4", 'Exam (LECTURE ONLY)'!Z306:AI306) / 'Exam (LECTURE ONLY)'!AN$9), "", SUMIF('Exam (LECTURE ONLY)'!Z$20:AI$20, "CLO4", 'Exam (LECTURE ONLY)'!Z306:AI306) / 'Exam (LECTURE ONLY)'!AN$9),
IF(AND('PRINTABLE (per grading)'!H$16="OUTPUT", 'PRINTABLE (per grading)'!B$13="Prelim"), IF(ISERROR(SUMIF(OUTPUT!C$20:M$20, "CLO4", OUTPUT!C306:M306) / OUTPUT!AL$9), "", SUMIF(OUTPUT!C$20:M$20, "CLO4", OUTPUT!C306:M306) / OUTPUT!AL$9),
IF(AND('PRINTABLE (per grading)'!H$16="OUTPUT", 'PRINTABLE (per grading)'!B$13="Midterm"), IF(ISERROR(SUMIF(OUTPUT!O$20:Y$20, "CLO4", OUTPUT!O306:Y306) / OUTPUT!AM$9), "", SUMIF(OUTPUT!O$20:Y$20, "CLO4", OUTPUT!O306:Y306) / OUTPUT!AM$9),
IF(AND('PRINTABLE (per grading)'!H$16="OUTPUT", 'PRINTABLE (per grading)'!B$13="Final"), IF(ISERROR(SUMIF(OUTPUT!AA$20:AI$20, "CLO4", OUTPUT!AA306:AI306) / OUTPUT!AN$9), "", SUMIF(OUTPUT!AA$20:AI$20, "CLO4", OUTPUT!AA306:AI306) / OUTPUT!AN$9),
"")))))),"")</f>
        <v/>
      </c>
      <c r="AE304" s="286" t="str">
        <f aca="false">IF(B304&lt;&gt;"",IF(AD304="","",IF(AD304&lt;0.5,1,IF(AND(AD304&gt;=0.5,AD304&lt;P$10),2,IF(AD304&gt;=P$10,3)))),"")</f>
        <v/>
      </c>
      <c r="AF304" s="287" t="str">
        <f aca="false">IF(B304 &lt;&gt; "",IFERROR(IF(AVERAGE(AB304,AD304)&gt;=P$10,"Y","N"),""),"")</f>
        <v/>
      </c>
      <c r="AG304" s="194" t="str">
        <f aca="false">IF(B304 &lt;&gt; "", IFERROR(IF(C$16 = "PRELIM", SUMIF('Database (LECTURE-RES-PRAC)'!D$14:AG$14, "CLO5", 'Database (LECTURE-RES-PRAC)'!D301:AG301) / 'Grade computation'!F$8, IF(C$16 = "MIDTERM", SUMIF('Database (LECTURE-RES-PRAC)'!AJ$14:BM$14, "CLO5", 'Database (LECTURE-RES-PRAC)'!AJ301:BM301) / 'Grade computation'!G$8, IF(C$16 = "FINAL", SUMIF('Database (LECTURE-RES-PRAC)'!BP$14:CS$14, "CLO5", 'Database (LECTURE-RES-PRAC)'!BP301:CS301) / 'Grade computation'!H$8,""))),""),"")</f>
        <v/>
      </c>
      <c r="AH304" s="286" t="str">
        <f aca="false">IF(B304&lt;&gt;"",IF(AG304="","",IF(AG304&lt;0.5,1,IF(AND(AG304&gt;=0.5,AG304&lt;P$10),2,IF(AG304&gt;=P$10,3)))),"")</f>
        <v/>
      </c>
      <c r="AI304" s="194" t="str">
        <f aca="false">IF(B304 &lt;&gt; "",IF(AND('PRINTABLE (per grading)'!H$16="EXAM", 'PRINTABLE (per grading)'!B$13="Prelim"), IF(ISERROR(SUMIF('Exam (LECTURE ONLY)'!D$20:M$20, "CLO5", 'Exam (LECTURE ONLY)'!D306:M306) / 'Exam (LECTURE ONLY)'!AL$10), "", SUMIF('Exam (LECTURE ONLY)'!D$20:M$20, "CLO5", 'Exam (LECTURE ONLY)'!D306:M306) /'Exam (LECTURE ONLY)'!AL$10),
IF(AND('PRINTABLE (per grading)'!H$16="EXAM", 'PRINTABLE (per grading)'!B$13="Midterm"), IF(ISERROR(SUMIF('Exam (LECTURE ONLY)'!O$20:X$20, "CLO5", 'Exam (LECTURE ONLY)'!O306:X306) / 'Exam (LECTURE ONLY)'!AM$10), "", SUMIF('Exam (LECTURE ONLY)'!O$20:X$20, "CLO5", 'Exam (LECTURE ONLY)'!O306:X306) / 'Exam (LECTURE ONLY)'!AM$10),
IF(AND('PRINTABLE (per grading)'!H$16="EXAM", 'PRINTABLE (per grading)'!B$13="Final"), IF(ISERROR(SUMIF('Exam (LECTURE ONLY)'!Z$20:AI$20, "CLO5", 'Exam (LECTURE ONLY)'!Z306:AI306) / 'Exam (LECTURE ONLY)'!AN$10), "", SUMIF('Exam (LECTURE ONLY)'!Z$20:AI$20, "CLO5", 'Exam (LECTURE ONLY)'!Z306:AI306) / 'Exam (LECTURE ONLY)'!AN$10),
IF(AND('PRINTABLE (per grading)'!H$16="OUTPUT", 'PRINTABLE (per grading)'!B$13="Prelim"), IF(ISERROR(SUMIF(OUTPUT!C$20:M$20, "CLO5", OUTPUT!C306:M306) / OUTPUT!AL$10), "", SUMIF(OUTPUT!C$20:M$20, "CLO5", OUTPUT!C306:M306) / OUTPUT!AL$10),
IF(AND('PRINTABLE (per grading)'!H$16="OUTPUT", 'PRINTABLE (per grading)'!B$13="Midterm"), IF(ISERROR(SUMIF(OUTPUT!O$20:Y$20, "CLO5", OUTPUT!O306:Y306) / OUTPUT!AM$10), "", SUMIF(OUTPUT!O$20:Y$20, "CLO5", OUTPUT!O306:Y306) / OUTPUT!AM$10),
IF(AND('PRINTABLE (per grading)'!H$16="OUTPUT", 'PRINTABLE (per grading)'!B$13="Final"), IF(ISERROR(SUMIF(OUTPUT!AA$20:AI$20, "CLO5", OUTPUT!AA306:AI306) / OUTPUT!AN$10), "", SUMIF(OUTPUT!AA$20:AI$20, "CLO5", OUTPUT!AA306:AI306) / OUTPUT!AN$10),
"")))))),"")</f>
        <v/>
      </c>
      <c r="AJ304" s="286" t="str">
        <f aca="false">IF(B304&lt;&gt;"",IF(AI304="","",IF(AI304&lt;0.5,1,IF(AND(AI304&gt;=0.5,AI304&lt;P$10),2,IF(AI304&gt;=P$10,3)))),"")</f>
        <v/>
      </c>
      <c r="AK304" s="287" t="str">
        <f aca="false">IF(B304 &lt;&gt; "",IFERROR(IF(AVERAGE(AG304,AI304)&gt;=P$10,"Y","N"),""),"")</f>
        <v/>
      </c>
      <c r="AL304" s="194" t="str">
        <f aca="false">IF(B304 &lt;&gt; "", IFERROR(IF(C$16 = "PRELIM", SUMIF('Database (LECTURE-RES-PRAC)'!D$14:AG$14, "CLO6", 'Database (LECTURE-RES-PRAC)'!D301:AG301) / 'Grade computation'!F$9, IF(C$16 = "MIDTERM", SUMIF('Database (LECTURE-RES-PRAC)'!AJ$14:BM$14, "CLO6", 'Database (LECTURE-RES-PRAC)'!AJ301:BM301) / 'Grade computation'!G$9, IF(C$16 = "FINAL", SUMIF('Database (LECTURE-RES-PRAC)'!BP$14:CS$14, "CLO6", 'Database (LECTURE-RES-PRAC)'!BP301:CS301) / 'Grade computation'!H$9,""))),""),"")</f>
        <v/>
      </c>
      <c r="AM304" s="286" t="str">
        <f aca="false">IF(B304&lt;&gt;"",IF(AL304="","",IF(AL304&lt;0.5,1,IF(AND(AL304&gt;=0.5,AL304&lt;P$10),2,IF(AL304&gt;=P$10,3)))),"")</f>
        <v/>
      </c>
      <c r="AN304" s="194" t="str">
        <f aca="false">IF(B304 &lt;&gt; "",IF(AND('PRINTABLE (per grading)'!H$16="EXAM", 'PRINTABLE (per grading)'!B$13="Prelim"), IF(ISERROR(SUMIF('Exam (LECTURE ONLY)'!D$20:M$20, "CLO6", 'Exam (LECTURE ONLY)'!D306:M306) / 'Exam (LECTURE ONLY)'!AL$11), "", SUMIF('Exam (LECTURE ONLY)'!D$20:M$20, "CLO6", 'Exam (LECTURE ONLY)'!D306:M306) /'Exam (LECTURE ONLY)'!AL$11),
IF(AND('PRINTABLE (per grading)'!H$16="EXAM", 'PRINTABLE (per grading)'!B$13="Midterm"), IF(ISERROR(SUMIF('Exam (LECTURE ONLY)'!O$20:X$20, "CLO6", 'Exam (LECTURE ONLY)'!O306:X306) / 'Exam (LECTURE ONLY)'!AM$11), "", SUMIF('Exam (LECTURE ONLY)'!O$20:X$20, "CLO6", 'Exam (LECTURE ONLY)'!O306:X306) / 'Exam (LECTURE ONLY)'!AM$11),
IF(AND('PRINTABLE (per grading)'!H$16="EXAM", 'PRINTABLE (per grading)'!B$13="Final"), IF(ISERROR(SUMIF('Exam (LECTURE ONLY)'!Z$20:AI$20, "CLO6", 'Exam (LECTURE ONLY)'!Z306:AI306) / 'Exam (LECTURE ONLY)'!AN$11), "", SUMIF('Exam (LECTURE ONLY)'!Z$20:AI$20, "CLO6", 'Exam (LECTURE ONLY)'!Z306:AI306) / 'Exam (LECTURE ONLY)'!AN$11),
IF(AND('PRINTABLE (per grading)'!H$16="OUTPUT", 'PRINTABLE (per grading)'!B$13="Prelim"), IF(ISERROR(SUMIF(OUTPUT!C$20:M$20, "CLO6", OUTPUT!C306:M306) / OUTPUT!AL$11), "", SUMIF(OUTPUT!C$20:M$20, "CLO6", OUTPUT!C306:M306) / OUTPUT!AL$11),
IF(AND('PRINTABLE (per grading)'!H$16="OUTPUT", 'PRINTABLE (per grading)'!B$13="Midterm"), IF(ISERROR(SUMIF(OUTPUT!O$20:Y$20, "CLO6", OUTPUT!O306:Y306) / OUTPUT!AM$11), "", SUMIF(OUTPUT!O$20:Y$20, "CLO6", OUTPUT!O306:Y306) / OUTPUT!AM$11),
IF(AND('PRINTABLE (per grading)'!H$16="OUTPUT", 'PRINTABLE (per grading)'!B$13="Final"), IF(ISERROR(SUMIF(OUTPUT!AA$20:AI$20, "CLO6", OUTPUT!AA306:AI306) / OUTPUT!AN$11), "", SUMIF(OUTPUT!AA$20:AI$20, "CLO6", OUTPUT!AA306:AI306) / OUTPUT!AN$11),
"")))))),"")</f>
        <v/>
      </c>
      <c r="AO304" s="286" t="str">
        <f aca="false">IF(B304&lt;&gt;"",IF(AN304="","",IF(AN304&lt;0.5,1,IF(AND(AN304&gt;=0.5,AN304&lt;P$10),2,IF(AN304&gt;=P$10,3)))),"")</f>
        <v/>
      </c>
      <c r="AP304" s="287" t="str">
        <f aca="false">IF(B304 &lt;&gt; "",IFERROR(IF(AVERAGE(AL304,AN304)&gt;=P$10,"Y","N"),""),"")</f>
        <v/>
      </c>
      <c r="AQ304" s="194" t="str">
        <f aca="false">IF(B304 &lt;&gt; "", IFERROR(IF(C$16 = "PRELIM", SUMIF('Database (LECTURE-RES-PRAC)'!D$14:AG$14, "CLO7", 'Database (LECTURE-RES-PRAC)'!D301:AG301) / 'Grade computation'!F$10, IF(C$16 = "MIDTERM", SUMIF('Database (LECTURE-RES-PRAC)'!AJ$14:BM$14, "CLO7", 'Database (LECTURE-RES-PRAC)'!AJ301:BM301) / 'Grade computation'!G$10, IF(C$16 = "FINAL", SUMIF('Database (LECTURE-RES-PRAC)'!BP$14:CS$14, "CLO7", 'Database (LECTURE-RES-PRAC)'!BP301:CS301) / 'Grade computation'!H$10,""))),""),"")</f>
        <v/>
      </c>
      <c r="AR304" s="286" t="str">
        <f aca="false">IF(B304&lt;&gt;"",IF(AQ304="","",IF(AQ304&lt;0.5,1,IF(AND(AQ304&gt;=0.5,AQ304&lt;P$10),2,IF(AQ304&gt;=P$10,3)))),"")</f>
        <v/>
      </c>
      <c r="AS304" s="194" t="str">
        <f aca="false">IF(B304 &lt;&gt; "",IF(AND('PRINTABLE (per grading)'!H$16="EXAM", 'PRINTABLE (per grading)'!B$13="Prelim"), IF(ISERROR(SUMIF('Exam (LECTURE ONLY)'!D$20:M$20, "CLO7", 'Exam (LECTURE ONLY)'!D306:M306) / 'Exam (LECTURE ONLY)'!AL$12), "", SUMIF('Exam (LECTURE ONLY)'!D$20:M$20, "CLO7", 'Exam (LECTURE ONLY)'!D306:M306) /'Exam (LECTURE ONLY)'!AL$12),
IF(AND('PRINTABLE (per grading)'!H$16="EXAM", 'PRINTABLE (per grading)'!B$13="Midterm"), IF(ISERROR(SUMIF('Exam (LECTURE ONLY)'!O$20:X$20, "CLO7", 'Exam (LECTURE ONLY)'!O306:X306) / 'Exam (LECTURE ONLY)'!AM$12), "", SUMIF('Exam (LECTURE ONLY)'!O$20:X$20, "CLO7", 'Exam (LECTURE ONLY)'!O306:X306) / 'Exam (LECTURE ONLY)'!AM$12),
IF(AND('PRINTABLE (per grading)'!H$16="EXAM", 'PRINTABLE (per grading)'!B$13="Final"), IF(ISERROR(SUMIF('Exam (LECTURE ONLY)'!Z$20:AI$20, "CLO7", 'Exam (LECTURE ONLY)'!Z306:AI306) / 'Exam (LECTURE ONLY)'!AN$12), "", SUMIF('Exam (LECTURE ONLY)'!Z$20:AI$20, "CLO7", 'Exam (LECTURE ONLY)'!Z306:AI306) / 'Exam (LECTURE ONLY)'!AN$12),
IF(AND('PRINTABLE (per grading)'!H$16="OUTPUT", 'PRINTABLE (per grading)'!B$13="Prelim"), IF(ISERROR(SUMIF(OUTPUT!C$20:M$20, "CLO7", OUTPUT!C306:M306) / OUTPUT!AL$12), "", SUMIF(OUTPUT!C$20:M$20, "CLO7", OUTPUT!C306:M306) / OUTPUT!AL$12),
IF(AND('PRINTABLE (per grading)'!H$16="OUTPUT", 'PRINTABLE (per grading)'!B$13="Midterm"), IF(ISERROR(SUMIF(OUTPUT!O$20:Y$20, "CLO7", OUTPUT!O306:Y306) / OUTPUT!AM$12), "", SUMIF(OUTPUT!O$20:Y$20, "CLO7", OUTPUT!O306:Y306) / OUTPUT!AM$12),
IF(AND('PRINTABLE (per grading)'!H$16="OUTPUT", 'PRINTABLE (per grading)'!B$13="Final"), IF(ISERROR(SUMIF(OUTPUT!AA$20:AI$20, "CLO7", OUTPUT!AA306:AI306) / OUTPUT!AN$12), "", SUMIF(OUTPUT!AA$20:AI$20, "CLO7", OUTPUT!AA306:AI306) / OUTPUT!AN$12),
"")))))),"")</f>
        <v/>
      </c>
      <c r="AT304" s="286" t="str">
        <f aca="false">IF(B304&lt;&gt;"",IF(AS304="","",IF(AS304&lt;0.5,1,IF(AND(AS304&gt;=0.5,AS304&lt;P$10),2,IF(AS304&gt;=P$10,3)))),"")</f>
        <v/>
      </c>
      <c r="AU304" s="287" t="str">
        <f aca="false">IF(B304 &lt;&gt; "",IFERROR(IF(AVERAGE(AQ304,AS304)&gt;=P$10,"Y","N"),""),"")</f>
        <v/>
      </c>
      <c r="AV304" s="194" t="str">
        <f aca="false">IF(B304 &lt;&gt; "", IFERROR(IF(C$16 = "PRELIM", SUMIF('Database (LECTURE-RES-PRAC)'!D$14:AG$14, "CLO8", 'Database (LECTURE-RES-PRAC)'!D301:AG301) / 'Grade computation'!F$11, IF(C$16 = "MIDTERM", SUMIF('Database (LECTURE-RES-PRAC)'!AJ$14:BM$14, "CLO8", 'Database (LECTURE-RES-PRAC)'!AJ301:BM301) / 'Grade computation'!G$11, IF(C$16 = "FINAL", SUMIF('Database (LECTURE-RES-PRAC)'!BP$14:CS$14, "CLO8", 'Database (LECTURE-RES-PRAC)'!BP301:CS301) / 'Grade computation'!H$11,""))),""),"")</f>
        <v/>
      </c>
      <c r="AW304" s="286" t="str">
        <f aca="false">IF(B304&lt;&gt;"",IF(AV304="","",IF(AV304&lt;0.5,1,IF(AND(AV304&gt;=0.5,AV304&lt;P$10),2,IF(AV304&gt;=P$10,3)))),"")</f>
        <v/>
      </c>
      <c r="AX304" s="194" t="str">
        <f aca="false">IF(B304 &lt;&gt; "",IF(AND('PRINTABLE (per grading)'!H$16="EXAM", 'PRINTABLE (per grading)'!B$13="Prelim"), IF(ISERROR(SUMIF('Exam (LECTURE ONLY)'!D$20:M$20, "CLO8", 'Exam (LECTURE ONLY)'!D306:M306) / 'Exam (LECTURE ONLY)'!AL$13), "", SUMIF('Exam (LECTURE ONLY)'!D$20:M$20, "CLO8", 'Exam (LECTURE ONLY)'!D306:M306) /'Exam (LECTURE ONLY)'!AL$13),
IF(AND('PRINTABLE (per grading)'!H$16="EXAM", 'PRINTABLE (per grading)'!B$13="Midterm"), IF(ISERROR(SUMIF('Exam (LECTURE ONLY)'!O$20:X$20, "CLO8", 'Exam (LECTURE ONLY)'!O306:X306) / 'Exam (LECTURE ONLY)'!AM$13), "", SUMIF('Exam (LECTURE ONLY)'!O$20:X$20, "CLO8", 'Exam (LECTURE ONLY)'!O306:X306) / 'Exam (LECTURE ONLY)'!AM$13),
IF(AND('PRINTABLE (per grading)'!H$16="EXAM", 'PRINTABLE (per grading)'!B$13="Final"), IF(ISERROR(SUMIF('Exam (LECTURE ONLY)'!Z$20:AI$20, "CLO8", 'Exam (LECTURE ONLY)'!Z306:AI306) / 'Exam (LECTURE ONLY)'!AN$13), "", SUMIF('Exam (LECTURE ONLY)'!Z$20:AI$20, "CLO8", 'Exam (LECTURE ONLY)'!Z306:AI306) / 'Exam (LECTURE ONLY)'!AN$13),
IF(AND('PRINTABLE (per grading)'!H$16="OUTPUT", 'PRINTABLE (per grading)'!B$13="Prelim"), IF(ISERROR(SUMIF(OUTPUT!C$20:M$20, "CLO8", OUTPUT!C306:M306) / OUTPUT!AL$13), "", SUMIF(OUTPUT!C$20:M$20, "CLO8", OUTPUT!C306:M306) / OUTPUT!AL$13),
IF(AND('PRINTABLE (per grading)'!H$16="OUTPUT", 'PRINTABLE (per grading)'!B$13="Midterm"), IF(ISERROR(SUMIF(OUTPUT!O$20:Y$20, "CLO8", OUTPUT!O306:Y306) / OUTPUT!AM$13), "", SUMIF(OUTPUT!O$20:Y$20, "CLO8", OUTPUT!O306:Y306) / OUTPUT!AM$13),
IF(AND('PRINTABLE (per grading)'!H$16="OUTPUT", 'PRINTABLE (per grading)'!B$13="Final"), IF(ISERROR(SUMIF(OUTPUT!AA$20:AI$20, "CLO8", OUTPUT!AA306:AI306) / OUTPUT!AN$13), "", SUMIF(OUTPUT!AA$20:AI$20, "CLO8", OUTPUT!AA306:AI306) / OUTPUT!AN$13),
"")))))),"")</f>
        <v/>
      </c>
      <c r="AY304" s="286" t="str">
        <f aca="false">IF(B304&lt;&gt;"",IF(AX304="","",IF(AX304&lt;0.5,1,IF(AND(AX304&gt;=0.5,AX304&lt;P$10),2,IF(AX304&gt;=P$10,3)))),"")</f>
        <v/>
      </c>
      <c r="AZ304" s="287" t="str">
        <f aca="false">IF(B304 &lt;&gt; "",IFERROR(IF(AVERAGE(AV304,AX304)&gt;=P$10,"Y","N"),""),"")</f>
        <v/>
      </c>
      <c r="BA304" s="194" t="str">
        <f aca="false">IF(B304 &lt;&gt; "", IFERROR(IF(C$16 = "PRELIM", SUMIF('Database (LECTURE-RES-PRAC)'!D$14:AG$14, "CLO9", 'Database (LECTURE-RES-PRAC)'!D301:AG301) / 'Grade computation'!F$12, IF(C$16 = "MIDTERM", SUMIF('Database (LECTURE-RES-PRAC)'!AJ$14:BM$14, "CLO9", 'Database (LECTURE-RES-PRAC)'!AJ301:BM301) / 'Grade computation'!G$12, IF(C$16 = "FINAL", SUMIF('Database (LECTURE-RES-PRAC)'!BP$14:CS$14, "CLO9", 'Database (LECTURE-RES-PRAC)'!BP301:CS301) / 'Grade computation'!H$12,""))),""),"")</f>
        <v/>
      </c>
      <c r="BB304" s="286" t="str">
        <f aca="false">IF(B304&lt;&gt;"",IF(BA304="","",IF(BA304&lt;0.5,1,IF(AND(BA304&gt;=0.5,BA304&lt;P$10),2,IF(BA304&gt;=P$10,3)))),"")</f>
        <v/>
      </c>
      <c r="BC304" s="194" t="str">
        <f aca="false">IF(B304 &lt;&gt; "",IF(AND('PRINTABLE (per grading)'!H$16="EXAM", 'PRINTABLE (per grading)'!B$13="Prelim"), IF(ISERROR(SUMIF('Exam (LECTURE ONLY)'!D$20:M$20, "CLO9", 'Exam (LECTURE ONLY)'!D306:M306) / 'Exam (LECTURE ONLY)'!AL$14), "", SUMIF('Exam (LECTURE ONLY)'!D$20:M$20, "CLO9", 'Exam (LECTURE ONLY)'!D306:M306) /'Exam (LECTURE ONLY)'!AL$14),
IF(AND('PRINTABLE (per grading)'!H$16="EXAM", 'PRINTABLE (per grading)'!B$13="Midterm"), IF(ISERROR(SUMIF('Exam (LECTURE ONLY)'!O$20:X$20, "CLO9", 'Exam (LECTURE ONLY)'!O306:X306) / 'Exam (LECTURE ONLY)'!AM$14), "", SUMIF('Exam (LECTURE ONLY)'!O$20:X$20, "CLO9", 'Exam (LECTURE ONLY)'!O306:X306) / 'Exam (LECTURE ONLY)'!AM$14),
IF(AND('PRINTABLE (per grading)'!H$16="EXAM", 'PRINTABLE (per grading)'!B$13="Final"), IF(ISERROR(SUMIF('Exam (LECTURE ONLY)'!Z$20:AI$20, "CLO9", 'Exam (LECTURE ONLY)'!Z306:AI306) / 'Exam (LECTURE ONLY)'!AN$14), "", SUMIF('Exam (LECTURE ONLY)'!Z$20:AI$20, "CLO9", 'Exam (LECTURE ONLY)'!Z306:AI306) / 'Exam (LECTURE ONLY)'!AN$14),
IF(AND('PRINTABLE (per grading)'!H$16="OUTPUT", 'PRINTABLE (per grading)'!B$13="Prelim"), IF(ISERROR(SUMIF(OUTPUT!C$20:M$20, "CLO9", OUTPUT!C306:M306) / OUTPUT!AL$14), "", SUMIF(OUTPUT!C$20:M$20, "CLO9", OUTPUT!C306:M306) / OUTPUT!AL$14),
IF(AND('PRINTABLE (per grading)'!H$16="OUTPUT", 'PRINTABLE (per grading)'!B$13="Midterm"), IF(ISERROR(SUMIF(OUTPUT!O$20:Y$20, "CLO9", OUTPUT!O306:Y306) / OUTPUT!AM$14), "", SUMIF(OUTPUT!O$20:Y$20, "CLO9", OUTPUT!O306:Y306) / OUTPUT!AM$14),
IF(AND('PRINTABLE (per grading)'!H$16="OUTPUT", 'PRINTABLE (per grading)'!B$13="Final"), IF(ISERROR(SUMIF(OUTPUT!AA$20:AI$20, "CLO9", OUTPUT!AA306:AI306) / OUTPUT!AN$14), "", SUMIF(OUTPUT!AA$20:AI$20, "CLO9", OUTPUT!AA306:AI306) / OUTPUT!AN$14),
"")))))),"")</f>
        <v/>
      </c>
      <c r="BD304" s="286" t="str">
        <f aca="false">IF(B304&lt;&gt;"",IF(BC304="","",IF(BC304&lt;0.5,1,IF(AND(BC304&gt;=0.5,BC304&lt;P$10),2,IF(BC304&gt;=P$10,3)))),"")</f>
        <v/>
      </c>
      <c r="BE304" s="287" t="str">
        <f aca="false">IF(B304 &lt;&gt; "",IFERROR(IF(AVERAGE(BA304,BC304)&gt;=P$10,"Y","N"),""),"")</f>
        <v/>
      </c>
      <c r="BF304" s="194" t="str">
        <f aca="false">IF(B304 &lt;&gt; "", IFERROR(IF(C$16 = "PRELIM", SUMIF('Database (LECTURE-RES-PRAC)'!D$14:AG$14, "CLO10", 'Database (LECTURE-RES-PRAC)'!D301:AG301) / 'Grade computation'!F$13, IF(C$16 = "MIDTERM", SUMIF('Database (LECTURE-RES-PRAC)'!AJ$14:BM$14, "CLO10", 'Database (LECTURE-RES-PRAC)'!AJ301:BM301) / 'Grade computation'!G$13, IF(C$16 = "FINAL", SUMIF('Database (LECTURE-RES-PRAC)'!BP$14:CS$14, "CLO10", 'Database (LECTURE-RES-PRAC)'!BP301:CS301) / 'Grade computation'!H$13,""))),""),"")</f>
        <v/>
      </c>
      <c r="BG304" s="286" t="str">
        <f aca="false">IF(B304&lt;&gt;"",IF(BF304="","",IF(BF304&lt;0.5,1,IF(AND(BF304&gt;=0.5,BF304&lt;P$10),2,IF(BF304&gt;=P$10,3)))),"")</f>
        <v/>
      </c>
      <c r="BH304" s="194" t="str">
        <f aca="false">IF(B304 &lt;&gt; "",IF(AND('PRINTABLE (per grading)'!H$16="EXAM", 'PRINTABLE (per grading)'!B$13="Prelim"), IF(ISERROR(SUMIF('Exam (LECTURE ONLY)'!D$20:M$20, "CLO10", 'Exam (LECTURE ONLY)'!D306:M306) / 'Exam (LECTURE ONLY)'!AL$15), "", SUMIF('Exam (LECTURE ONLY)'!D$20:M$20, "CLO10", 'Exam (LECTURE ONLY)'!D306:M306) /'Exam (LECTURE ONLY)'!AL$15),
IF(AND('PRINTABLE (per grading)'!H$16="EXAM", 'PRINTABLE (per grading)'!B$13="Midterm"), IF(ISERROR(SUMIF('Exam (LECTURE ONLY)'!O$20:X$20, "CLO10", 'Exam (LECTURE ONLY)'!O306:X306) / 'Exam (LECTURE ONLY)'!AM$15), "", SUMIF('Exam (LECTURE ONLY)'!O$20:X$20, "CLO10", 'Exam (LECTURE ONLY)'!O306:X306) / 'Exam (LECTURE ONLY)'!AM$15),
IF(AND('PRINTABLE (per grading)'!H$16="EXAM", 'PRINTABLE (per grading)'!B$13="Final"), IF(ISERROR(SUMIF('Exam (LECTURE ONLY)'!Z$20:AI$20, "CLO10", 'Exam (LECTURE ONLY)'!Z306:AI306) / 'Exam (LECTURE ONLY)'!AN$15), "", SUMIF('Exam (LECTURE ONLY)'!Z$20:AI$20, "CLO10", 'Exam (LECTURE ONLY)'!Z306:AI306) / 'Exam (LECTURE ONLY)'!AN$15),
IF(AND('PRINTABLE (per grading)'!H$16="OUTPUT", 'PRINTABLE (per grading)'!B$13="Prelim"), IF(ISERROR(SUMIF(OUTPUT!C$20:M$20, "CLO10", OUTPUT!C306:M306) / OUTPUT!AL$15), "", SUMIF(OUTPUT!C$20:M$20, "CLO10", OUTPUT!C306:M306) / OUTPUT!AL$15),
IF(AND('PRINTABLE (per grading)'!H$16="OUTPUT", 'PRINTABLE (per grading)'!B$13="Midterm"), IF(ISERROR(SUMIF(OUTPUT!O$20:Y$20, "CLO10", OUTPUT!O306:Y306) / OUTPUT!AM$15), "", SUMIF(OUTPUT!O$20:Y$20, "CLO10", OUTPUT!O306:Y306) / OUTPUT!AM$15),
IF(AND('PRINTABLE (per grading)'!H$16="OUTPUT", 'PRINTABLE (per grading)'!B$13="Final"), IF(ISERROR(SUMIF(OUTPUT!AA$20:AI$20, "CLO10", OUTPUT!AA306:AI306) / OUTPUT!AN$15), "", SUMIF(OUTPUT!AA$20:AI$20, "CLO10", OUTPUT!AA306:AI306) / OUTPUT!AN$15),
"")))))),"")</f>
        <v/>
      </c>
      <c r="BI304" s="286" t="str">
        <f aca="false">IF(B304&lt;&gt;"",IF(BH304="","",IF(BH304&lt;0.5,1,IF(AND(BH304&gt;=0.5,BH304&lt;P$10),2,IF(BH304&gt;=P$10,3)))),"")</f>
        <v/>
      </c>
      <c r="BJ304" s="287" t="str">
        <f aca="false">IF(B304 &lt;&gt; "",IFERROR(IF(AVERAGE(BF304,BH304)&gt;=P$10,"Y","N"),""),"")</f>
        <v/>
      </c>
      <c r="BK304" s="8"/>
    </row>
    <row r="305" customFormat="false" ht="19.5" hidden="false" customHeight="true" outlineLevel="0" collapsed="false">
      <c r="A305" s="183" t="str">
        <f aca="false">IF(ISBLANK('Database (LECTURE-RES-PRAC)'!A302),"",'Database (LECTURE-RES-PRAC)'!A302)</f>
        <v/>
      </c>
      <c r="B305" s="184" t="str">
        <f aca="false">IF(ISBLANK('Database (LECTURE-RES-PRAC)'!B302),"",'Database (LECTURE-RES-PRAC)'!B302)</f>
        <v/>
      </c>
      <c r="C305" s="230" t="str">
        <f aca="false">IF(B305&lt;&gt;"",IF(C$16="PRELIM",'Grade computation'!C305, IF(C$16="MIDTERM",'Grade computation'!K305, IF(C$16="FINAL",'Grade computation'!S305,""))),"")</f>
        <v/>
      </c>
      <c r="D305" s="231" t="str">
        <f aca="false">IF(B305&lt;&gt;"",IFERROR(IF(B$11="80-20", (((C305/C$19)*X$6)+X$7)*D$18, IF(B$11="60-40", (((C305/C$19)*Y$6)+Y$7)*D$18, 0)),0),"")</f>
        <v/>
      </c>
      <c r="E305" s="230" t="str">
        <f aca="false">IF(B305&lt;&gt;"", IF(C$16="PRELIM",'Grade computation'!E305, IF(C$16="MIDTERM",'Grade computation'!M305, IF(C$16="FINAL",'Grade computation'!U305,""))),"")</f>
        <v/>
      </c>
      <c r="F305" s="232" t="str">
        <f aca="false">IF(B305&lt;&gt;"",IFERROR(IF(B$11="80-20", (((E305/E$19)*X$6)+X$7)*F$18, IF(B$11="60-40", (((E305/E$19)*Y$6)+Y$7)*F$18, 0)),0),"")</f>
        <v/>
      </c>
      <c r="G305" s="233" t="str">
        <f aca="false">IF(B305&lt;&gt;"",IFERROR((D305+F305),0),"")</f>
        <v/>
      </c>
      <c r="H305" s="234" t="str">
        <f aca="false">IF(B305&lt;&gt;"",IF(C$16="PRELIM", 'Grade computation'!H305, IF(C$16="MIDTERM", 'Grade computation'!P305, IF(C$16="FINAL",'Grade computation'!X305, ""))),"")</f>
        <v/>
      </c>
      <c r="I305" s="233" t="str">
        <f aca="false">IF(B305&lt;&gt;"",IFERROR(IF(B$11="80-20", (((H305/H$19)*X$6)+X$7)*I$19, IF(B$11="60-40", (((H305/H$19)*Y$6)+Y$7)*I$19, 0)),0),"")</f>
        <v/>
      </c>
      <c r="J305" s="237" t="str">
        <f aca="false">IFERROR((G305+I305),"")</f>
        <v/>
      </c>
      <c r="K305" s="183" t="str">
        <f aca="false">IFERROR(IF(J305="","",IF(J305&gt;=75,"PASSED","FAILED")),"")</f>
        <v/>
      </c>
      <c r="L305" s="183"/>
      <c r="M305" s="194" t="str">
        <f aca="false">IF(B305 &lt;&gt; "", IFERROR(IF(C$16 = "PRELIM", SUMIF('Database (LECTURE-RES-PRAC)'!D$14:AG$14, "CLO1", 'Database (LECTURE-RES-PRAC)'!D302:AG302) / 'Grade computation'!F$4, IF(C$16 = "MIDTERM", SUMIF('Database (LECTURE-RES-PRAC)'!AJ$14:BM$14, "CLO1", 'Database (LECTURE-RES-PRAC)'!AJ302:BM302) / 'Grade computation'!G$4, IF(C$16 = "FINAL", SUMIF('Database (LECTURE-RES-PRAC)'!BP$14:CS$14, "CLO1", 'Database (LECTURE-RES-PRAC)'!BP302:CS302) / 'Grade computation'!H$4,""))),""),"")</f>
        <v/>
      </c>
      <c r="N305" s="286" t="str">
        <f aca="false">IF(B305&lt;&gt;"",IF(M305="","",IF(M305&lt;0.5,1,IF(AND(M305&gt;=0.5,M305&lt;P$10),2,IF(M305&gt;=P$10,3)))),"")</f>
        <v/>
      </c>
      <c r="O305" s="194" t="str">
        <f aca="false">IF(B305 &lt;&gt; "",IF(AND('PRINTABLE (per grading)'!H$16="EXAM", 'PRINTABLE (per grading)'!B$13="Prelim"), IF(ISERROR(SUMIF('Exam (LECTURE ONLY)'!D$20:M$20, "CLO1", 'Exam (LECTURE ONLY)'!D307:M307) / 'Exam (LECTURE ONLY)'!AL$6), "", SUMIF('Exam (LECTURE ONLY)'!D$20:M$20, "CLO1", 'Exam (LECTURE ONLY)'!D307:M307) /'Exam (LECTURE ONLY)'!AL$6),
IF(AND('PRINTABLE (per grading)'!H$16="EXAM", 'PRINTABLE (per grading)'!B$13="Midterm"), IF(ISERROR(SUMIF('Exam (LECTURE ONLY)'!O$20:X$20, "CLO1", 'Exam (LECTURE ONLY)'!O307:X307) / 'Exam (LECTURE ONLY)'!AM$6), "", SUMIF('Exam (LECTURE ONLY)'!O$20:X$20, "CLO1", 'Exam (LECTURE ONLY)'!O307:X307) / 'Exam (LECTURE ONLY)'!AM$6),
IF(AND('PRINTABLE (per grading)'!H$16="EXAM", 'PRINTABLE (per grading)'!B$13="Final"), IF(ISERROR(SUMIF('Exam (LECTURE ONLY)'!Z$20:AI$20, "CLO1", 'Exam (LECTURE ONLY)'!Z307:AI307) / 'Exam (LECTURE ONLY)'!AN$6), "", SUMIF('Exam (LECTURE ONLY)'!Z$20:AI$20, "CLO1", 'Exam (LECTURE ONLY)'!Z307:AI307) / 'Exam (LECTURE ONLY)'!AN$6),
IF(AND('PRINTABLE (per grading)'!H$16="OUTPUT", 'PRINTABLE (per grading)'!B$13="Prelim"), IF(ISERROR(SUMIF(OUTPUT!C$20:M$20, "CLO1", OUTPUT!C307:M307) / OUTPUT!AL$6), "", SUMIF(OUTPUT!C$20:M$20, "CLO1", OUTPUT!C307:M307) / OUTPUT!AL$6),
IF(AND('PRINTABLE (per grading)'!H$16="OUTPUT", 'PRINTABLE (per grading)'!B$13="Midterm"), IF(ISERROR(SUMIF(OUTPUT!O$20:Y$20, "CLO1", OUTPUT!O307:Y307) / OUTPUT!AM$6), "", SUMIF(OUTPUT!O$20:Y$20, "CLO1", OUTPUT!O307:Y307) / OUTPUT!AM$6),
IF(AND('PRINTABLE (per grading)'!H$16="OUTPUT", 'PRINTABLE (per grading)'!B$13="Final"), IF(ISERROR(SUMIF(OUTPUT!AA$20:AI$20, "CLO1", OUTPUT!AA307:AI307) / OUTPUT!AN$6), "", SUMIF(OUTPUT!AA$20:AI$20, "CLO1", OUTPUT!AA307:AI307) / OUTPUT!AN$6),
"")))))),"")</f>
        <v/>
      </c>
      <c r="P305" s="286" t="str">
        <f aca="false">IF(B305&lt;&gt;"",IF(O305="","",IF(O305&lt;0.5,1,IF(AND(O305&gt;=0.5,O305&lt;P$10),2,IF(O305&gt;=P$10,3)))),"")</f>
        <v/>
      </c>
      <c r="Q305" s="287" t="str">
        <f aca="false">IF(B305 &lt;&gt; "",IFERROR(IF(AVERAGE(M305,O305)&gt;=P$10,"Y","N"),""),"")</f>
        <v/>
      </c>
      <c r="R305" s="194" t="str">
        <f aca="false">IF(B305 &lt;&gt; "", IFERROR(IF(C$16 = "PRELIM", SUMIF('Database (LECTURE-RES-PRAC)'!D$14:AG$14, "CLO2", 'Database (LECTURE-RES-PRAC)'!D302:AG302) / 'Grade computation'!F$5, IF(C$16 = "MIDTERM", SUMIF('Database (LECTURE-RES-PRAC)'!AJ$14:BM$14, "CLO2", 'Database (LECTURE-RES-PRAC)'!AJ302:BM302) / 'Grade computation'!G$5, IF(C$16 = "FINAL", SUMIF('Database (LECTURE-RES-PRAC)'!BP$14:CS$14, "CLO2", 'Database (LECTURE-RES-PRAC)'!BP302:CS302) / 'Grade computation'!H$5,""))),""),"")</f>
        <v/>
      </c>
      <c r="S305" s="286" t="str">
        <f aca="false">IF(B305&lt;&gt;"",IF(R305="","",IF(R305&lt;0.5,1,IF(AND(R305&gt;=0.5,R305&lt;P$10),2,IF(R305&gt;=P$10,3)))),"")</f>
        <v/>
      </c>
      <c r="T305" s="194" t="str">
        <f aca="false">IF(B305 &lt;&gt; "",IF(AND('PRINTABLE (per grading)'!H$16="EXAM", 'PRINTABLE (per grading)'!B$13="Prelim"), IF(ISERROR(SUMIF('Exam (LECTURE ONLY)'!D$20:M$20, "CLO2", 'Exam (LECTURE ONLY)'!D307:M307) / 'Exam (LECTURE ONLY)'!AL$7), "", SUMIF('Exam (LECTURE ONLY)'!D$20:M$20, "CLO2", 'Exam (LECTURE ONLY)'!D307:M307) /'Exam (LECTURE ONLY)'!AL$7),
IF(AND('PRINTABLE (per grading)'!H$16="EXAM", 'PRINTABLE (per grading)'!B$13="Midterm"), IF(ISERROR(SUMIF('Exam (LECTURE ONLY)'!O$20:X$20, "CLO2", 'Exam (LECTURE ONLY)'!O307:X307) / 'Exam (LECTURE ONLY)'!AM$7), "", SUMIF('Exam (LECTURE ONLY)'!O$20:X$20, "CLO2", 'Exam (LECTURE ONLY)'!O307:X307) / 'Exam (LECTURE ONLY)'!AM$7),
IF(AND('PRINTABLE (per grading)'!H$16="EXAM", 'PRINTABLE (per grading)'!B$13="Final"), IF(ISERROR(SUMIF('Exam (LECTURE ONLY)'!Z$20:AI$20, "CLO2", 'Exam (LECTURE ONLY)'!Z307:AI307) / 'Exam (LECTURE ONLY)'!AN$7), "", SUMIF('Exam (LECTURE ONLY)'!Z$20:AI$20, "CLO2", 'Exam (LECTURE ONLY)'!Z307:AI307) / 'Exam (LECTURE ONLY)'!AN$7),
IF(AND('PRINTABLE (per grading)'!H$16="OUTPUT", 'PRINTABLE (per grading)'!B$13="Prelim"), IF(ISERROR(SUMIF(OUTPUT!C$20:M$20, "CLO2", OUTPUT!C307:M307) / OUTPUT!AL$7), "", SUMIF(OUTPUT!C$20:M$20, "CLO2", OUTPUT!C307:M307) / OUTPUT!AL$7),
IF(AND('PRINTABLE (per grading)'!H$16="OUTPUT", 'PRINTABLE (per grading)'!B$13="Midterm"), IF(ISERROR(SUMIF(OUTPUT!O$20:Y$20, "CLO2", OUTPUT!O307:Y307) / OUTPUT!AM$7), "", SUMIF(OUTPUT!O$20:Y$20, "CLO2", OUTPUT!O307:Y307) / OUTPUT!AM$7),
IF(AND('PRINTABLE (per grading)'!H$16="OUTPUT", 'PRINTABLE (per grading)'!B$13="Final"), IF(ISERROR(SUMIF(OUTPUT!AA$20:AI$20, "CLO2", OUTPUT!AA307:AI307) / OUTPUT!AN$7), "", SUMIF(OUTPUT!AA$20:AI$20, "CLO2", OUTPUT!AA307:AI307) / OUTPUT!AN$7),
"")))))),"")</f>
        <v/>
      </c>
      <c r="U305" s="286" t="str">
        <f aca="false">IF(B305&lt;&gt;"",IF(T305="","",IF(T305&lt;0.5,1,IF(AND(T305&gt;=0.5,T305&lt;P$10),2,IF(T305&gt;=P$10,3)))),"")</f>
        <v/>
      </c>
      <c r="V305" s="287" t="str">
        <f aca="false">IF(B305 &lt;&gt; "",IFERROR(IF(AVERAGE(R305,T305)&gt;=P$10,"Y","N"),""),"")</f>
        <v/>
      </c>
      <c r="W305" s="194" t="str">
        <f aca="false">IF(B305 &lt;&gt; "", IFERROR(IF(C$16 = "PRELIM", SUMIF('Database (LECTURE-RES-PRAC)'!D$14:AG$14, "CLO3", 'Database (LECTURE-RES-PRAC)'!D302:AG302) / 'Grade computation'!F$6, IF(C$16 = "MIDTERM", SUMIF('Database (LECTURE-RES-PRAC)'!AJ$14:BM$14, "CLO3", 'Database (LECTURE-RES-PRAC)'!AJ302:BM302) / 'Grade computation'!G$6, IF(C$16 = "FINAL", SUMIF('Database (LECTURE-RES-PRAC)'!BP$14:CS$14, "CLO3", 'Database (LECTURE-RES-PRAC)'!BP302:CS302) / 'Grade computation'!H$6,""))),""),"")</f>
        <v/>
      </c>
      <c r="X305" s="286" t="str">
        <f aca="false">IF(B305&lt;&gt;"",IF(W305="","",IF(W305&lt;0.5,1,IF(AND(W305&gt;=0.5,W305&lt;P$10),2,IF(W305&gt;=P$10,3)))),"")</f>
        <v/>
      </c>
      <c r="Y305" s="194" t="str">
        <f aca="false">IF(B305 &lt;&gt; "",IF(AND('PRINTABLE (per grading)'!H$16="EXAM", 'PRINTABLE (per grading)'!B$13="Prelim"), IF(ISERROR(SUMIF('Exam (LECTURE ONLY)'!D$20:M$20, "CLO3", 'Exam (LECTURE ONLY)'!D307:M307) / 'Exam (LECTURE ONLY)'!AL$8), "", SUMIF('Exam (LECTURE ONLY)'!D$20:M$20, "CLO3", 'Exam (LECTURE ONLY)'!D307:M307) /'Exam (LECTURE ONLY)'!AL$8),
IF(AND('PRINTABLE (per grading)'!H$16="EXAM", 'PRINTABLE (per grading)'!B$13="Midterm"), IF(ISERROR(SUMIF('Exam (LECTURE ONLY)'!O$20:X$20, "CLO3", 'Exam (LECTURE ONLY)'!O307:X307) / 'Exam (LECTURE ONLY)'!AM$8), "", SUMIF('Exam (LECTURE ONLY)'!O$20:X$20, "CLO3", 'Exam (LECTURE ONLY)'!O307:X307) / 'Exam (LECTURE ONLY)'!AM$8),
IF(AND('PRINTABLE (per grading)'!H$16="EXAM", 'PRINTABLE (per grading)'!B$13="Final"), IF(ISERROR(SUMIF('Exam (LECTURE ONLY)'!Z$20:AI$20, "CLO3", 'Exam (LECTURE ONLY)'!Z307:AI307) / 'Exam (LECTURE ONLY)'!AN$8), "", SUMIF('Exam (LECTURE ONLY)'!Z$20:AI$20, "CLO3", 'Exam (LECTURE ONLY)'!Z307:AI307) / 'Exam (LECTURE ONLY)'!AN$8),
IF(AND('PRINTABLE (per grading)'!H$16="OUTPUT", 'PRINTABLE (per grading)'!B$13="Prelim"), IF(ISERROR(SUMIF(OUTPUT!C$20:M$20, "CLO3", OUTPUT!C307:M307) / OUTPUT!AL$8), "", SUMIF(OUTPUT!C$20:M$20, "CLO3", OUTPUT!C307:M307) / OUTPUT!AL$8),
IF(AND('PRINTABLE (per grading)'!H$16="OUTPUT", 'PRINTABLE (per grading)'!B$13="Midterm"), IF(ISERROR(SUMIF(OUTPUT!O$20:Y$20, "CLO3", OUTPUT!O307:Y307) / OUTPUT!AM$8), "", SUMIF(OUTPUT!O$20:Y$20, "CLO3", OUTPUT!O307:Y307) / OUTPUT!AM$8),
IF(AND('PRINTABLE (per grading)'!H$16="OUTPUT", 'PRINTABLE (per grading)'!B$13="Final"), IF(ISERROR(SUMIF(OUTPUT!AA$20:AI$20, "CLO3", OUTPUT!AA307:AI307) / OUTPUT!AN$8), "", SUMIF(OUTPUT!AA$20:AI$20, "CLO3", OUTPUT!AA307:AI307) / OUTPUT!AN$8),
"" )))))),"")</f>
        <v/>
      </c>
      <c r="Z305" s="286" t="str">
        <f aca="false">IF(B305&lt;&gt;"",IF(Y305="","",IF(Y305&lt;0.5,1,IF(AND(Y305&gt;=0.5,Y305&lt;P$10),2,IF(Y305&gt;=P$10,3)))),"")</f>
        <v/>
      </c>
      <c r="AA305" s="287" t="str">
        <f aca="false">IF(B305 &lt;&gt; "",IFERROR(IF(AVERAGE(W305,Y305)&gt;=P$10,"Y","N"),""),"")</f>
        <v/>
      </c>
      <c r="AB305" s="194" t="str">
        <f aca="false">IF(B305 &lt;&gt; "", IFERROR(IF(C$16 = "PRELIM", SUMIF('Database (LECTURE-RES-PRAC)'!D$14:AG$14, "CLO4", 'Database (LECTURE-RES-PRAC)'!D302:AG302) / 'Grade computation'!F$7, IF(C$16 = "MIDTERM", SUMIF('Database (LECTURE-RES-PRAC)'!AJ$14:BM$14, "CLO4", 'Database (LECTURE-RES-PRAC)'!AJ302:BM302) / 'Grade computation'!G$7, IF(C$16 = "FINAL", SUMIF('Database (LECTURE-RES-PRAC)'!BP$14:CS$14, "CLO4", 'Database (LECTURE-RES-PRAC)'!BP302:CS302) / 'Grade computation'!H$7,""))),""),"")</f>
        <v/>
      </c>
      <c r="AC305" s="286" t="str">
        <f aca="false">IF(B305&lt;&gt;"",IF(AB305="","",IF(AB305&lt;0.5,1,IF(AND(AB305&gt;=0.5,AB305&lt;P$10),2,IF(AB305&gt;=P$10,3)))),"")</f>
        <v/>
      </c>
      <c r="AD305" s="194" t="str">
        <f aca="false">IF(B305 &lt;&gt; "",IF(AND('PRINTABLE (per grading)'!H$16="EXAM", 'PRINTABLE (per grading)'!B$13="Prelim"), IF(ISERROR(SUMIF('Exam (LECTURE ONLY)'!D$20:M$20, "CLO4", 'Exam (LECTURE ONLY)'!D307:M307) / 'Exam (LECTURE ONLY)'!AL$9), "", SUMIF('Exam (LECTURE ONLY)'!D$20:M$20, "CLO4", 'Exam (LECTURE ONLY)'!D307:M307) /'Exam (LECTURE ONLY)'!AL$9),
IF(AND('PRINTABLE (per grading)'!H$16="EXAM", 'PRINTABLE (per grading)'!B$13="Midterm"), IF(ISERROR(SUMIF('Exam (LECTURE ONLY)'!O$20:X$20, "CLO4", 'Exam (LECTURE ONLY)'!O307:X307) / 'Exam (LECTURE ONLY)'!AM$9), "", SUMIF('Exam (LECTURE ONLY)'!O$20:X$20, "CLO4", 'Exam (LECTURE ONLY)'!O307:X307) / 'Exam (LECTURE ONLY)'!AM$9),
IF(AND('PRINTABLE (per grading)'!H$16="EXAM", 'PRINTABLE (per grading)'!B$13="Final"), IF(ISERROR(SUMIF('Exam (LECTURE ONLY)'!Z$20:AI$20, "CLO4", 'Exam (LECTURE ONLY)'!Z307:AI307) / 'Exam (LECTURE ONLY)'!AN$9), "", SUMIF('Exam (LECTURE ONLY)'!Z$20:AI$20, "CLO4", 'Exam (LECTURE ONLY)'!Z307:AI307) / 'Exam (LECTURE ONLY)'!AN$9),
IF(AND('PRINTABLE (per grading)'!H$16="OUTPUT", 'PRINTABLE (per grading)'!B$13="Prelim"), IF(ISERROR(SUMIF(OUTPUT!C$20:M$20, "CLO4", OUTPUT!C307:M307) / OUTPUT!AL$9), "", SUMIF(OUTPUT!C$20:M$20, "CLO4", OUTPUT!C307:M307) / OUTPUT!AL$9),
IF(AND('PRINTABLE (per grading)'!H$16="OUTPUT", 'PRINTABLE (per grading)'!B$13="Midterm"), IF(ISERROR(SUMIF(OUTPUT!O$20:Y$20, "CLO4", OUTPUT!O307:Y307) / OUTPUT!AM$9), "", SUMIF(OUTPUT!O$20:Y$20, "CLO4", OUTPUT!O307:Y307) / OUTPUT!AM$9),
IF(AND('PRINTABLE (per grading)'!H$16="OUTPUT", 'PRINTABLE (per grading)'!B$13="Final"), IF(ISERROR(SUMIF(OUTPUT!AA$20:AI$20, "CLO4", OUTPUT!AA307:AI307) / OUTPUT!AN$9), "", SUMIF(OUTPUT!AA$20:AI$20, "CLO4", OUTPUT!AA307:AI307) / OUTPUT!AN$9),
"")))))),"")</f>
        <v/>
      </c>
      <c r="AE305" s="286" t="str">
        <f aca="false">IF(B305&lt;&gt;"",IF(AD305="","",IF(AD305&lt;0.5,1,IF(AND(AD305&gt;=0.5,AD305&lt;P$10),2,IF(AD305&gt;=P$10,3)))),"")</f>
        <v/>
      </c>
      <c r="AF305" s="287" t="str">
        <f aca="false">IF(B305 &lt;&gt; "",IFERROR(IF(AVERAGE(AB305,AD305)&gt;=P$10,"Y","N"),""),"")</f>
        <v/>
      </c>
      <c r="AG305" s="194" t="str">
        <f aca="false">IF(B305 &lt;&gt; "", IFERROR(IF(C$16 = "PRELIM", SUMIF('Database (LECTURE-RES-PRAC)'!D$14:AG$14, "CLO5", 'Database (LECTURE-RES-PRAC)'!D302:AG302) / 'Grade computation'!F$8, IF(C$16 = "MIDTERM", SUMIF('Database (LECTURE-RES-PRAC)'!AJ$14:BM$14, "CLO5", 'Database (LECTURE-RES-PRAC)'!AJ302:BM302) / 'Grade computation'!G$8, IF(C$16 = "FINAL", SUMIF('Database (LECTURE-RES-PRAC)'!BP$14:CS$14, "CLO5", 'Database (LECTURE-RES-PRAC)'!BP302:CS302) / 'Grade computation'!H$8,""))),""),"")</f>
        <v/>
      </c>
      <c r="AH305" s="286" t="str">
        <f aca="false">IF(B305&lt;&gt;"",IF(AG305="","",IF(AG305&lt;0.5,1,IF(AND(AG305&gt;=0.5,AG305&lt;P$10),2,IF(AG305&gt;=P$10,3)))),"")</f>
        <v/>
      </c>
      <c r="AI305" s="194" t="str">
        <f aca="false">IF(B305 &lt;&gt; "",IF(AND('PRINTABLE (per grading)'!H$16="EXAM", 'PRINTABLE (per grading)'!B$13="Prelim"), IF(ISERROR(SUMIF('Exam (LECTURE ONLY)'!D$20:M$20, "CLO5", 'Exam (LECTURE ONLY)'!D307:M307) / 'Exam (LECTURE ONLY)'!AL$10), "", SUMIF('Exam (LECTURE ONLY)'!D$20:M$20, "CLO5", 'Exam (LECTURE ONLY)'!D307:M307) /'Exam (LECTURE ONLY)'!AL$10),
IF(AND('PRINTABLE (per grading)'!H$16="EXAM", 'PRINTABLE (per grading)'!B$13="Midterm"), IF(ISERROR(SUMIF('Exam (LECTURE ONLY)'!O$20:X$20, "CLO5", 'Exam (LECTURE ONLY)'!O307:X307) / 'Exam (LECTURE ONLY)'!AM$10), "", SUMIF('Exam (LECTURE ONLY)'!O$20:X$20, "CLO5", 'Exam (LECTURE ONLY)'!O307:X307) / 'Exam (LECTURE ONLY)'!AM$10),
IF(AND('PRINTABLE (per grading)'!H$16="EXAM", 'PRINTABLE (per grading)'!B$13="Final"), IF(ISERROR(SUMIF('Exam (LECTURE ONLY)'!Z$20:AI$20, "CLO5", 'Exam (LECTURE ONLY)'!Z307:AI307) / 'Exam (LECTURE ONLY)'!AN$10), "", SUMIF('Exam (LECTURE ONLY)'!Z$20:AI$20, "CLO5", 'Exam (LECTURE ONLY)'!Z307:AI307) / 'Exam (LECTURE ONLY)'!AN$10),
IF(AND('PRINTABLE (per grading)'!H$16="OUTPUT", 'PRINTABLE (per grading)'!B$13="Prelim"), IF(ISERROR(SUMIF(OUTPUT!C$20:M$20, "CLO5", OUTPUT!C307:M307) / OUTPUT!AL$10), "", SUMIF(OUTPUT!C$20:M$20, "CLO5", OUTPUT!C307:M307) / OUTPUT!AL$10),
IF(AND('PRINTABLE (per grading)'!H$16="OUTPUT", 'PRINTABLE (per grading)'!B$13="Midterm"), IF(ISERROR(SUMIF(OUTPUT!O$20:Y$20, "CLO5", OUTPUT!O307:Y307) / OUTPUT!AM$10), "", SUMIF(OUTPUT!O$20:Y$20, "CLO5", OUTPUT!O307:Y307) / OUTPUT!AM$10),
IF(AND('PRINTABLE (per grading)'!H$16="OUTPUT", 'PRINTABLE (per grading)'!B$13="Final"), IF(ISERROR(SUMIF(OUTPUT!AA$20:AI$20, "CLO5", OUTPUT!AA307:AI307) / OUTPUT!AN$10), "", SUMIF(OUTPUT!AA$20:AI$20, "CLO5", OUTPUT!AA307:AI307) / OUTPUT!AN$10),
"")))))),"")</f>
        <v/>
      </c>
      <c r="AJ305" s="286" t="str">
        <f aca="false">IF(B305&lt;&gt;"",IF(AI305="","",IF(AI305&lt;0.5,1,IF(AND(AI305&gt;=0.5,AI305&lt;P$10),2,IF(AI305&gt;=P$10,3)))),"")</f>
        <v/>
      </c>
      <c r="AK305" s="287" t="str">
        <f aca="false">IF(B305 &lt;&gt; "",IFERROR(IF(AVERAGE(AG305,AI305)&gt;=P$10,"Y","N"),""),"")</f>
        <v/>
      </c>
      <c r="AL305" s="194" t="str">
        <f aca="false">IF(B305 &lt;&gt; "", IFERROR(IF(C$16 = "PRELIM", SUMIF('Database (LECTURE-RES-PRAC)'!D$14:AG$14, "CLO6", 'Database (LECTURE-RES-PRAC)'!D302:AG302) / 'Grade computation'!F$9, IF(C$16 = "MIDTERM", SUMIF('Database (LECTURE-RES-PRAC)'!AJ$14:BM$14, "CLO6", 'Database (LECTURE-RES-PRAC)'!AJ302:BM302) / 'Grade computation'!G$9, IF(C$16 = "FINAL", SUMIF('Database (LECTURE-RES-PRAC)'!BP$14:CS$14, "CLO6", 'Database (LECTURE-RES-PRAC)'!BP302:CS302) / 'Grade computation'!H$9,""))),""),"")</f>
        <v/>
      </c>
      <c r="AM305" s="286" t="str">
        <f aca="false">IF(B305&lt;&gt;"",IF(AL305="","",IF(AL305&lt;0.5,1,IF(AND(AL305&gt;=0.5,AL305&lt;P$10),2,IF(AL305&gt;=P$10,3)))),"")</f>
        <v/>
      </c>
      <c r="AN305" s="194" t="str">
        <f aca="false">IF(B305 &lt;&gt; "",IF(AND('PRINTABLE (per grading)'!H$16="EXAM", 'PRINTABLE (per grading)'!B$13="Prelim"), IF(ISERROR(SUMIF('Exam (LECTURE ONLY)'!D$20:M$20, "CLO6", 'Exam (LECTURE ONLY)'!D307:M307) / 'Exam (LECTURE ONLY)'!AL$11), "", SUMIF('Exam (LECTURE ONLY)'!D$20:M$20, "CLO6", 'Exam (LECTURE ONLY)'!D307:M307) /'Exam (LECTURE ONLY)'!AL$11),
IF(AND('PRINTABLE (per grading)'!H$16="EXAM", 'PRINTABLE (per grading)'!B$13="Midterm"), IF(ISERROR(SUMIF('Exam (LECTURE ONLY)'!O$20:X$20, "CLO6", 'Exam (LECTURE ONLY)'!O307:X307) / 'Exam (LECTURE ONLY)'!AM$11), "", SUMIF('Exam (LECTURE ONLY)'!O$20:X$20, "CLO6", 'Exam (LECTURE ONLY)'!O307:X307) / 'Exam (LECTURE ONLY)'!AM$11),
IF(AND('PRINTABLE (per grading)'!H$16="EXAM", 'PRINTABLE (per grading)'!B$13="Final"), IF(ISERROR(SUMIF('Exam (LECTURE ONLY)'!Z$20:AI$20, "CLO6", 'Exam (LECTURE ONLY)'!Z307:AI307) / 'Exam (LECTURE ONLY)'!AN$11), "", SUMIF('Exam (LECTURE ONLY)'!Z$20:AI$20, "CLO6", 'Exam (LECTURE ONLY)'!Z307:AI307) / 'Exam (LECTURE ONLY)'!AN$11),
IF(AND('PRINTABLE (per grading)'!H$16="OUTPUT", 'PRINTABLE (per grading)'!B$13="Prelim"), IF(ISERROR(SUMIF(OUTPUT!C$20:M$20, "CLO6", OUTPUT!C307:M307) / OUTPUT!AL$11), "", SUMIF(OUTPUT!C$20:M$20, "CLO6", OUTPUT!C307:M307) / OUTPUT!AL$11),
IF(AND('PRINTABLE (per grading)'!H$16="OUTPUT", 'PRINTABLE (per grading)'!B$13="Midterm"), IF(ISERROR(SUMIF(OUTPUT!O$20:Y$20, "CLO6", OUTPUT!O307:Y307) / OUTPUT!AM$11), "", SUMIF(OUTPUT!O$20:Y$20, "CLO6", OUTPUT!O307:Y307) / OUTPUT!AM$11),
IF(AND('PRINTABLE (per grading)'!H$16="OUTPUT", 'PRINTABLE (per grading)'!B$13="Final"), IF(ISERROR(SUMIF(OUTPUT!AA$20:AI$20, "CLO6", OUTPUT!AA307:AI307) / OUTPUT!AN$11), "", SUMIF(OUTPUT!AA$20:AI$20, "CLO6", OUTPUT!AA307:AI307) / OUTPUT!AN$11),
"")))))),"")</f>
        <v/>
      </c>
      <c r="AO305" s="286" t="str">
        <f aca="false">IF(B305&lt;&gt;"",IF(AN305="","",IF(AN305&lt;0.5,1,IF(AND(AN305&gt;=0.5,AN305&lt;P$10),2,IF(AN305&gt;=P$10,3)))),"")</f>
        <v/>
      </c>
      <c r="AP305" s="287" t="str">
        <f aca="false">IF(B305 &lt;&gt; "",IFERROR(IF(AVERAGE(AL305,AN305)&gt;=P$10,"Y","N"),""),"")</f>
        <v/>
      </c>
      <c r="AQ305" s="194" t="str">
        <f aca="false">IF(B305 &lt;&gt; "", IFERROR(IF(C$16 = "PRELIM", SUMIF('Database (LECTURE-RES-PRAC)'!D$14:AG$14, "CLO7", 'Database (LECTURE-RES-PRAC)'!D302:AG302) / 'Grade computation'!F$10, IF(C$16 = "MIDTERM", SUMIF('Database (LECTURE-RES-PRAC)'!AJ$14:BM$14, "CLO7", 'Database (LECTURE-RES-PRAC)'!AJ302:BM302) / 'Grade computation'!G$10, IF(C$16 = "FINAL", SUMIF('Database (LECTURE-RES-PRAC)'!BP$14:CS$14, "CLO7", 'Database (LECTURE-RES-PRAC)'!BP302:CS302) / 'Grade computation'!H$10,""))),""),"")</f>
        <v/>
      </c>
      <c r="AR305" s="286" t="str">
        <f aca="false">IF(B305&lt;&gt;"",IF(AQ305="","",IF(AQ305&lt;0.5,1,IF(AND(AQ305&gt;=0.5,AQ305&lt;P$10),2,IF(AQ305&gt;=P$10,3)))),"")</f>
        <v/>
      </c>
      <c r="AS305" s="194" t="str">
        <f aca="false">IF(B305 &lt;&gt; "",IF(AND('PRINTABLE (per grading)'!H$16="EXAM", 'PRINTABLE (per grading)'!B$13="Prelim"), IF(ISERROR(SUMIF('Exam (LECTURE ONLY)'!D$20:M$20, "CLO7", 'Exam (LECTURE ONLY)'!D307:M307) / 'Exam (LECTURE ONLY)'!AL$12), "", SUMIF('Exam (LECTURE ONLY)'!D$20:M$20, "CLO7", 'Exam (LECTURE ONLY)'!D307:M307) /'Exam (LECTURE ONLY)'!AL$12),
IF(AND('PRINTABLE (per grading)'!H$16="EXAM", 'PRINTABLE (per grading)'!B$13="Midterm"), IF(ISERROR(SUMIF('Exam (LECTURE ONLY)'!O$20:X$20, "CLO7", 'Exam (LECTURE ONLY)'!O307:X307) / 'Exam (LECTURE ONLY)'!AM$12), "", SUMIF('Exam (LECTURE ONLY)'!O$20:X$20, "CLO7", 'Exam (LECTURE ONLY)'!O307:X307) / 'Exam (LECTURE ONLY)'!AM$12),
IF(AND('PRINTABLE (per grading)'!H$16="EXAM", 'PRINTABLE (per grading)'!B$13="Final"), IF(ISERROR(SUMIF('Exam (LECTURE ONLY)'!Z$20:AI$20, "CLO7", 'Exam (LECTURE ONLY)'!Z307:AI307) / 'Exam (LECTURE ONLY)'!AN$12), "", SUMIF('Exam (LECTURE ONLY)'!Z$20:AI$20, "CLO7", 'Exam (LECTURE ONLY)'!Z307:AI307) / 'Exam (LECTURE ONLY)'!AN$12),
IF(AND('PRINTABLE (per grading)'!H$16="OUTPUT", 'PRINTABLE (per grading)'!B$13="Prelim"), IF(ISERROR(SUMIF(OUTPUT!C$20:M$20, "CLO7", OUTPUT!C307:M307) / OUTPUT!AL$12), "", SUMIF(OUTPUT!C$20:M$20, "CLO7", OUTPUT!C307:M307) / OUTPUT!AL$12),
IF(AND('PRINTABLE (per grading)'!H$16="OUTPUT", 'PRINTABLE (per grading)'!B$13="Midterm"), IF(ISERROR(SUMIF(OUTPUT!O$20:Y$20, "CLO7", OUTPUT!O307:Y307) / OUTPUT!AM$12), "", SUMIF(OUTPUT!O$20:Y$20, "CLO7", OUTPUT!O307:Y307) / OUTPUT!AM$12),
IF(AND('PRINTABLE (per grading)'!H$16="OUTPUT", 'PRINTABLE (per grading)'!B$13="Final"), IF(ISERROR(SUMIF(OUTPUT!AA$20:AI$20, "CLO7", OUTPUT!AA307:AI307) / OUTPUT!AN$12), "", SUMIF(OUTPUT!AA$20:AI$20, "CLO7", OUTPUT!AA307:AI307) / OUTPUT!AN$12),
"")))))),"")</f>
        <v/>
      </c>
      <c r="AT305" s="286" t="str">
        <f aca="false">IF(B305&lt;&gt;"",IF(AS305="","",IF(AS305&lt;0.5,1,IF(AND(AS305&gt;=0.5,AS305&lt;P$10),2,IF(AS305&gt;=P$10,3)))),"")</f>
        <v/>
      </c>
      <c r="AU305" s="287" t="str">
        <f aca="false">IF(B305 &lt;&gt; "",IFERROR(IF(AVERAGE(AQ305,AS305)&gt;=P$10,"Y","N"),""),"")</f>
        <v/>
      </c>
      <c r="AV305" s="194" t="str">
        <f aca="false">IF(B305 &lt;&gt; "", IFERROR(IF(C$16 = "PRELIM", SUMIF('Database (LECTURE-RES-PRAC)'!D$14:AG$14, "CLO8", 'Database (LECTURE-RES-PRAC)'!D302:AG302) / 'Grade computation'!F$11, IF(C$16 = "MIDTERM", SUMIF('Database (LECTURE-RES-PRAC)'!AJ$14:BM$14, "CLO8", 'Database (LECTURE-RES-PRAC)'!AJ302:BM302) / 'Grade computation'!G$11, IF(C$16 = "FINAL", SUMIF('Database (LECTURE-RES-PRAC)'!BP$14:CS$14, "CLO8", 'Database (LECTURE-RES-PRAC)'!BP302:CS302) / 'Grade computation'!H$11,""))),""),"")</f>
        <v/>
      </c>
      <c r="AW305" s="286" t="str">
        <f aca="false">IF(B305&lt;&gt;"",IF(AV305="","",IF(AV305&lt;0.5,1,IF(AND(AV305&gt;=0.5,AV305&lt;P$10),2,IF(AV305&gt;=P$10,3)))),"")</f>
        <v/>
      </c>
      <c r="AX305" s="194" t="str">
        <f aca="false">IF(B305 &lt;&gt; "",IF(AND('PRINTABLE (per grading)'!H$16="EXAM", 'PRINTABLE (per grading)'!B$13="Prelim"), IF(ISERROR(SUMIF('Exam (LECTURE ONLY)'!D$20:M$20, "CLO8", 'Exam (LECTURE ONLY)'!D307:M307) / 'Exam (LECTURE ONLY)'!AL$13), "", SUMIF('Exam (LECTURE ONLY)'!D$20:M$20, "CLO8", 'Exam (LECTURE ONLY)'!D307:M307) /'Exam (LECTURE ONLY)'!AL$13),
IF(AND('PRINTABLE (per grading)'!H$16="EXAM", 'PRINTABLE (per grading)'!B$13="Midterm"), IF(ISERROR(SUMIF('Exam (LECTURE ONLY)'!O$20:X$20, "CLO8", 'Exam (LECTURE ONLY)'!O307:X307) / 'Exam (LECTURE ONLY)'!AM$13), "", SUMIF('Exam (LECTURE ONLY)'!O$20:X$20, "CLO8", 'Exam (LECTURE ONLY)'!O307:X307) / 'Exam (LECTURE ONLY)'!AM$13),
IF(AND('PRINTABLE (per grading)'!H$16="EXAM", 'PRINTABLE (per grading)'!B$13="Final"), IF(ISERROR(SUMIF('Exam (LECTURE ONLY)'!Z$20:AI$20, "CLO8", 'Exam (LECTURE ONLY)'!Z307:AI307) / 'Exam (LECTURE ONLY)'!AN$13), "", SUMIF('Exam (LECTURE ONLY)'!Z$20:AI$20, "CLO8", 'Exam (LECTURE ONLY)'!Z307:AI307) / 'Exam (LECTURE ONLY)'!AN$13),
IF(AND('PRINTABLE (per grading)'!H$16="OUTPUT", 'PRINTABLE (per grading)'!B$13="Prelim"), IF(ISERROR(SUMIF(OUTPUT!C$20:M$20, "CLO8", OUTPUT!C307:M307) / OUTPUT!AL$13), "", SUMIF(OUTPUT!C$20:M$20, "CLO8", OUTPUT!C307:M307) / OUTPUT!AL$13),
IF(AND('PRINTABLE (per grading)'!H$16="OUTPUT", 'PRINTABLE (per grading)'!B$13="Midterm"), IF(ISERROR(SUMIF(OUTPUT!O$20:Y$20, "CLO8", OUTPUT!O307:Y307) / OUTPUT!AM$13), "", SUMIF(OUTPUT!O$20:Y$20, "CLO8", OUTPUT!O307:Y307) / OUTPUT!AM$13),
IF(AND('PRINTABLE (per grading)'!H$16="OUTPUT", 'PRINTABLE (per grading)'!B$13="Final"), IF(ISERROR(SUMIF(OUTPUT!AA$20:AI$20, "CLO8", OUTPUT!AA307:AI307) / OUTPUT!AN$13), "", SUMIF(OUTPUT!AA$20:AI$20, "CLO8", OUTPUT!AA307:AI307) / OUTPUT!AN$13),
"")))))),"")</f>
        <v/>
      </c>
      <c r="AY305" s="286" t="str">
        <f aca="false">IF(B305&lt;&gt;"",IF(AX305="","",IF(AX305&lt;0.5,1,IF(AND(AX305&gt;=0.5,AX305&lt;P$10),2,IF(AX305&gt;=P$10,3)))),"")</f>
        <v/>
      </c>
      <c r="AZ305" s="287" t="str">
        <f aca="false">IF(B305 &lt;&gt; "",IFERROR(IF(AVERAGE(AV305,AX305)&gt;=P$10,"Y","N"),""),"")</f>
        <v/>
      </c>
      <c r="BA305" s="194" t="str">
        <f aca="false">IF(B305 &lt;&gt; "", IFERROR(IF(C$16 = "PRELIM", SUMIF('Database (LECTURE-RES-PRAC)'!D$14:AG$14, "CLO9", 'Database (LECTURE-RES-PRAC)'!D302:AG302) / 'Grade computation'!F$12, IF(C$16 = "MIDTERM", SUMIF('Database (LECTURE-RES-PRAC)'!AJ$14:BM$14, "CLO9", 'Database (LECTURE-RES-PRAC)'!AJ302:BM302) / 'Grade computation'!G$12, IF(C$16 = "FINAL", SUMIF('Database (LECTURE-RES-PRAC)'!BP$14:CS$14, "CLO9", 'Database (LECTURE-RES-PRAC)'!BP302:CS302) / 'Grade computation'!H$12,""))),""),"")</f>
        <v/>
      </c>
      <c r="BB305" s="286" t="str">
        <f aca="false">IF(B305&lt;&gt;"",IF(BA305="","",IF(BA305&lt;0.5,1,IF(AND(BA305&gt;=0.5,BA305&lt;P$10),2,IF(BA305&gt;=P$10,3)))),"")</f>
        <v/>
      </c>
      <c r="BC305" s="194" t="str">
        <f aca="false">IF(B305 &lt;&gt; "",IF(AND('PRINTABLE (per grading)'!H$16="EXAM", 'PRINTABLE (per grading)'!B$13="Prelim"), IF(ISERROR(SUMIF('Exam (LECTURE ONLY)'!D$20:M$20, "CLO9", 'Exam (LECTURE ONLY)'!D307:M307) / 'Exam (LECTURE ONLY)'!AL$14), "", SUMIF('Exam (LECTURE ONLY)'!D$20:M$20, "CLO9", 'Exam (LECTURE ONLY)'!D307:M307) /'Exam (LECTURE ONLY)'!AL$14),
IF(AND('PRINTABLE (per grading)'!H$16="EXAM", 'PRINTABLE (per grading)'!B$13="Midterm"), IF(ISERROR(SUMIF('Exam (LECTURE ONLY)'!O$20:X$20, "CLO9", 'Exam (LECTURE ONLY)'!O307:X307) / 'Exam (LECTURE ONLY)'!AM$14), "", SUMIF('Exam (LECTURE ONLY)'!O$20:X$20, "CLO9", 'Exam (LECTURE ONLY)'!O307:X307) / 'Exam (LECTURE ONLY)'!AM$14),
IF(AND('PRINTABLE (per grading)'!H$16="EXAM", 'PRINTABLE (per grading)'!B$13="Final"), IF(ISERROR(SUMIF('Exam (LECTURE ONLY)'!Z$20:AI$20, "CLO9", 'Exam (LECTURE ONLY)'!Z307:AI307) / 'Exam (LECTURE ONLY)'!AN$14), "", SUMIF('Exam (LECTURE ONLY)'!Z$20:AI$20, "CLO9", 'Exam (LECTURE ONLY)'!Z307:AI307) / 'Exam (LECTURE ONLY)'!AN$14),
IF(AND('PRINTABLE (per grading)'!H$16="OUTPUT", 'PRINTABLE (per grading)'!B$13="Prelim"), IF(ISERROR(SUMIF(OUTPUT!C$20:M$20, "CLO9", OUTPUT!C307:M307) / OUTPUT!AL$14), "", SUMIF(OUTPUT!C$20:M$20, "CLO9", OUTPUT!C307:M307) / OUTPUT!AL$14),
IF(AND('PRINTABLE (per grading)'!H$16="OUTPUT", 'PRINTABLE (per grading)'!B$13="Midterm"), IF(ISERROR(SUMIF(OUTPUT!O$20:Y$20, "CLO9", OUTPUT!O307:Y307) / OUTPUT!AM$14), "", SUMIF(OUTPUT!O$20:Y$20, "CLO9", OUTPUT!O307:Y307) / OUTPUT!AM$14),
IF(AND('PRINTABLE (per grading)'!H$16="OUTPUT", 'PRINTABLE (per grading)'!B$13="Final"), IF(ISERROR(SUMIF(OUTPUT!AA$20:AI$20, "CLO9", OUTPUT!AA307:AI307) / OUTPUT!AN$14), "", SUMIF(OUTPUT!AA$20:AI$20, "CLO9", OUTPUT!AA307:AI307) / OUTPUT!AN$14),
"")))))),"")</f>
        <v/>
      </c>
      <c r="BD305" s="286" t="str">
        <f aca="false">IF(B305&lt;&gt;"",IF(BC305="","",IF(BC305&lt;0.5,1,IF(AND(BC305&gt;=0.5,BC305&lt;P$10),2,IF(BC305&gt;=P$10,3)))),"")</f>
        <v/>
      </c>
      <c r="BE305" s="287" t="str">
        <f aca="false">IF(B305 &lt;&gt; "",IFERROR(IF(AVERAGE(BA305,BC305)&gt;=P$10,"Y","N"),""),"")</f>
        <v/>
      </c>
      <c r="BF305" s="194" t="str">
        <f aca="false">IF(B305 &lt;&gt; "", IFERROR(IF(C$16 = "PRELIM", SUMIF('Database (LECTURE-RES-PRAC)'!D$14:AG$14, "CLO10", 'Database (LECTURE-RES-PRAC)'!D302:AG302) / 'Grade computation'!F$13, IF(C$16 = "MIDTERM", SUMIF('Database (LECTURE-RES-PRAC)'!AJ$14:BM$14, "CLO10", 'Database (LECTURE-RES-PRAC)'!AJ302:BM302) / 'Grade computation'!G$13, IF(C$16 = "FINAL", SUMIF('Database (LECTURE-RES-PRAC)'!BP$14:CS$14, "CLO10", 'Database (LECTURE-RES-PRAC)'!BP302:CS302) / 'Grade computation'!H$13,""))),""),"")</f>
        <v/>
      </c>
      <c r="BG305" s="286" t="str">
        <f aca="false">IF(B305&lt;&gt;"",IF(BF305="","",IF(BF305&lt;0.5,1,IF(AND(BF305&gt;=0.5,BF305&lt;P$10),2,IF(BF305&gt;=P$10,3)))),"")</f>
        <v/>
      </c>
      <c r="BH305" s="194" t="str">
        <f aca="false">IF(B305 &lt;&gt; "",IF(AND('PRINTABLE (per grading)'!H$16="EXAM", 'PRINTABLE (per grading)'!B$13="Prelim"), IF(ISERROR(SUMIF('Exam (LECTURE ONLY)'!D$20:M$20, "CLO10", 'Exam (LECTURE ONLY)'!D307:M307) / 'Exam (LECTURE ONLY)'!AL$15), "", SUMIF('Exam (LECTURE ONLY)'!D$20:M$20, "CLO10", 'Exam (LECTURE ONLY)'!D307:M307) /'Exam (LECTURE ONLY)'!AL$15),
IF(AND('PRINTABLE (per grading)'!H$16="EXAM", 'PRINTABLE (per grading)'!B$13="Midterm"), IF(ISERROR(SUMIF('Exam (LECTURE ONLY)'!O$20:X$20, "CLO10", 'Exam (LECTURE ONLY)'!O307:X307) / 'Exam (LECTURE ONLY)'!AM$15), "", SUMIF('Exam (LECTURE ONLY)'!O$20:X$20, "CLO10", 'Exam (LECTURE ONLY)'!O307:X307) / 'Exam (LECTURE ONLY)'!AM$15),
IF(AND('PRINTABLE (per grading)'!H$16="EXAM", 'PRINTABLE (per grading)'!B$13="Final"), IF(ISERROR(SUMIF('Exam (LECTURE ONLY)'!Z$20:AI$20, "CLO10", 'Exam (LECTURE ONLY)'!Z307:AI307) / 'Exam (LECTURE ONLY)'!AN$15), "", SUMIF('Exam (LECTURE ONLY)'!Z$20:AI$20, "CLO10", 'Exam (LECTURE ONLY)'!Z307:AI307) / 'Exam (LECTURE ONLY)'!AN$15),
IF(AND('PRINTABLE (per grading)'!H$16="OUTPUT", 'PRINTABLE (per grading)'!B$13="Prelim"), IF(ISERROR(SUMIF(OUTPUT!C$20:M$20, "CLO10", OUTPUT!C307:M307) / OUTPUT!AL$15), "", SUMIF(OUTPUT!C$20:M$20, "CLO10", OUTPUT!C307:M307) / OUTPUT!AL$15),
IF(AND('PRINTABLE (per grading)'!H$16="OUTPUT", 'PRINTABLE (per grading)'!B$13="Midterm"), IF(ISERROR(SUMIF(OUTPUT!O$20:Y$20, "CLO10", OUTPUT!O307:Y307) / OUTPUT!AM$15), "", SUMIF(OUTPUT!O$20:Y$20, "CLO10", OUTPUT!O307:Y307) / OUTPUT!AM$15),
IF(AND('PRINTABLE (per grading)'!H$16="OUTPUT", 'PRINTABLE (per grading)'!B$13="Final"), IF(ISERROR(SUMIF(OUTPUT!AA$20:AI$20, "CLO10", OUTPUT!AA307:AI307) / OUTPUT!AN$15), "", SUMIF(OUTPUT!AA$20:AI$20, "CLO10", OUTPUT!AA307:AI307) / OUTPUT!AN$15),
"")))))),"")</f>
        <v/>
      </c>
      <c r="BI305" s="286" t="str">
        <f aca="false">IF(B305&lt;&gt;"",IF(BH305="","",IF(BH305&lt;0.5,1,IF(AND(BH305&gt;=0.5,BH305&lt;P$10),2,IF(BH305&gt;=P$10,3)))),"")</f>
        <v/>
      </c>
      <c r="BJ305" s="287" t="str">
        <f aca="false">IF(B305 &lt;&gt; "",IFERROR(IF(AVERAGE(BF305,BH305)&gt;=P$10,"Y","N"),""),"")</f>
        <v/>
      </c>
      <c r="BK305" s="8"/>
    </row>
    <row r="306" customFormat="false" ht="19.5" hidden="false" customHeight="true" outlineLevel="0" collapsed="false">
      <c r="A306" s="228" t="str">
        <f aca="false">IF(ISBLANK('Database (LECTURE-RES-PRAC)'!A303),"",'Database (LECTURE-RES-PRAC)'!A303)</f>
        <v/>
      </c>
      <c r="B306" s="229" t="str">
        <f aca="false">IF(ISBLANK('Database (LECTURE-RES-PRAC)'!B303),"",'Database (LECTURE-RES-PRAC)'!B303)</f>
        <v/>
      </c>
      <c r="C306" s="230" t="str">
        <f aca="false">IF(B306&lt;&gt;"",IF(C$16="PRELIM",'Grade computation'!C306, IF(C$16="MIDTERM",'Grade computation'!K306, IF(C$16="FINAL",'Grade computation'!S306,""))),"")</f>
        <v/>
      </c>
      <c r="D306" s="231" t="str">
        <f aca="false">IF(B306&lt;&gt;"",IFERROR(IF(B$11="80-20", (((C306/C$19)*X$6)+X$7)*D$18, IF(B$11="60-40", (((C306/C$19)*Y$6)+Y$7)*D$18, 0)),0),"")</f>
        <v/>
      </c>
      <c r="E306" s="230" t="str">
        <f aca="false">IF(B306&lt;&gt;"", IF(C$16="PRELIM",'Grade computation'!E306, IF(C$16="MIDTERM",'Grade computation'!M306, IF(C$16="FINAL",'Grade computation'!U306,""))),"")</f>
        <v/>
      </c>
      <c r="F306" s="232" t="str">
        <f aca="false">IF(B306&lt;&gt;"",IFERROR(IF(B$11="80-20", (((E306/E$19)*X$6)+X$7)*F$18, IF(B$11="60-40", (((E306/E$19)*Y$6)+Y$7)*F$18, 0)),0),"")</f>
        <v/>
      </c>
      <c r="G306" s="233" t="str">
        <f aca="false">IF(B306&lt;&gt;"",IFERROR((D306+F306),0),"")</f>
        <v/>
      </c>
      <c r="H306" s="234" t="str">
        <f aca="false">IF(B306&lt;&gt;"",IF(C$16="PRELIM", 'Grade computation'!H306, IF(C$16="MIDTERM", 'Grade computation'!P306, IF(C$16="FINAL",'Grade computation'!X306, ""))),"")</f>
        <v/>
      </c>
      <c r="I306" s="233" t="str">
        <f aca="false">IF(B306&lt;&gt;"",IFERROR(IF(B$11="80-20", (((H306/H$19)*X$6)+X$7)*I$19, IF(B$11="60-40", (((H306/H$19)*Y$6)+Y$7)*I$19, 0)),0),"")</f>
        <v/>
      </c>
      <c r="J306" s="237" t="str">
        <f aca="false">IFERROR((G306+I306),"")</f>
        <v/>
      </c>
      <c r="K306" s="183" t="str">
        <f aca="false">IFERROR(IF(J306="","",IF(J306&gt;=75,"PASSED","FAILED")),"")</f>
        <v/>
      </c>
      <c r="L306" s="183"/>
      <c r="M306" s="194" t="str">
        <f aca="false">IF(B306 &lt;&gt; "", IFERROR(IF(C$16 = "PRELIM", SUMIF('Database (LECTURE-RES-PRAC)'!D$14:AG$14, "CLO1", 'Database (LECTURE-RES-PRAC)'!D303:AG303) / 'Grade computation'!F$4, IF(C$16 = "MIDTERM", SUMIF('Database (LECTURE-RES-PRAC)'!AJ$14:BM$14, "CLO1", 'Database (LECTURE-RES-PRAC)'!AJ303:BM303) / 'Grade computation'!G$4, IF(C$16 = "FINAL", SUMIF('Database (LECTURE-RES-PRAC)'!BP$14:CS$14, "CLO1", 'Database (LECTURE-RES-PRAC)'!BP303:CS303) / 'Grade computation'!H$4,""))),""),"")</f>
        <v/>
      </c>
      <c r="N306" s="286" t="str">
        <f aca="false">IF(B306&lt;&gt;"",IF(M306="","",IF(M306&lt;0.5,1,IF(AND(M306&gt;=0.5,M306&lt;P$10),2,IF(M306&gt;=P$10,3)))),"")</f>
        <v/>
      </c>
      <c r="O306" s="194" t="str">
        <f aca="false">IF(B306 &lt;&gt; "",IF(AND('PRINTABLE (per grading)'!H$16="EXAM", 'PRINTABLE (per grading)'!B$13="Prelim"), IF(ISERROR(SUMIF('Exam (LECTURE ONLY)'!D$20:M$20, "CLO1", 'Exam (LECTURE ONLY)'!D308:M308) / 'Exam (LECTURE ONLY)'!AL$6), "", SUMIF('Exam (LECTURE ONLY)'!D$20:M$20, "CLO1", 'Exam (LECTURE ONLY)'!D308:M308) /'Exam (LECTURE ONLY)'!AL$6),
IF(AND('PRINTABLE (per grading)'!H$16="EXAM", 'PRINTABLE (per grading)'!B$13="Midterm"), IF(ISERROR(SUMIF('Exam (LECTURE ONLY)'!O$20:X$20, "CLO1", 'Exam (LECTURE ONLY)'!O308:X308) / 'Exam (LECTURE ONLY)'!AM$6), "", SUMIF('Exam (LECTURE ONLY)'!O$20:X$20, "CLO1", 'Exam (LECTURE ONLY)'!O308:X308) / 'Exam (LECTURE ONLY)'!AM$6),
IF(AND('PRINTABLE (per grading)'!H$16="EXAM", 'PRINTABLE (per grading)'!B$13="Final"), IF(ISERROR(SUMIF('Exam (LECTURE ONLY)'!Z$20:AI$20, "CLO1", 'Exam (LECTURE ONLY)'!Z308:AI308) / 'Exam (LECTURE ONLY)'!AN$6), "", SUMIF('Exam (LECTURE ONLY)'!Z$20:AI$20, "CLO1", 'Exam (LECTURE ONLY)'!Z308:AI308) / 'Exam (LECTURE ONLY)'!AN$6),
IF(AND('PRINTABLE (per grading)'!H$16="OUTPUT", 'PRINTABLE (per grading)'!B$13="Prelim"), IF(ISERROR(SUMIF(OUTPUT!C$20:M$20, "CLO1", OUTPUT!C308:M308) / OUTPUT!AL$6), "", SUMIF(OUTPUT!C$20:M$20, "CLO1", OUTPUT!C308:M308) / OUTPUT!AL$6),
IF(AND('PRINTABLE (per grading)'!H$16="OUTPUT", 'PRINTABLE (per grading)'!B$13="Midterm"), IF(ISERROR(SUMIF(OUTPUT!O$20:Y$20, "CLO1", OUTPUT!O308:Y308) / OUTPUT!AM$6), "", SUMIF(OUTPUT!O$20:Y$20, "CLO1", OUTPUT!O308:Y308) / OUTPUT!AM$6),
IF(AND('PRINTABLE (per grading)'!H$16="OUTPUT", 'PRINTABLE (per grading)'!B$13="Final"), IF(ISERROR(SUMIF(OUTPUT!AA$20:AI$20, "CLO1", OUTPUT!AA308:AI308) / OUTPUT!AN$6), "", SUMIF(OUTPUT!AA$20:AI$20, "CLO1", OUTPUT!AA308:AI308) / OUTPUT!AN$6),
"")))))),"")</f>
        <v/>
      </c>
      <c r="P306" s="286" t="str">
        <f aca="false">IF(B306&lt;&gt;"",IF(O306="","",IF(O306&lt;0.5,1,IF(AND(O306&gt;=0.5,O306&lt;P$10),2,IF(O306&gt;=P$10,3)))),"")</f>
        <v/>
      </c>
      <c r="Q306" s="287" t="str">
        <f aca="false">IF(B306 &lt;&gt; "",IFERROR(IF(AVERAGE(M306,O306)&gt;=P$10,"Y","N"),""),"")</f>
        <v/>
      </c>
      <c r="R306" s="194" t="str">
        <f aca="false">IF(B306 &lt;&gt; "", IFERROR(IF(C$16 = "PRELIM", SUMIF('Database (LECTURE-RES-PRAC)'!D$14:AG$14, "CLO2", 'Database (LECTURE-RES-PRAC)'!D303:AG303) / 'Grade computation'!F$5, IF(C$16 = "MIDTERM", SUMIF('Database (LECTURE-RES-PRAC)'!AJ$14:BM$14, "CLO2", 'Database (LECTURE-RES-PRAC)'!AJ303:BM303) / 'Grade computation'!G$5, IF(C$16 = "FINAL", SUMIF('Database (LECTURE-RES-PRAC)'!BP$14:CS$14, "CLO2", 'Database (LECTURE-RES-PRAC)'!BP303:CS303) / 'Grade computation'!H$5,""))),""),"")</f>
        <v/>
      </c>
      <c r="S306" s="286" t="str">
        <f aca="false">IF(B306&lt;&gt;"",IF(R306="","",IF(R306&lt;0.5,1,IF(AND(R306&gt;=0.5,R306&lt;P$10),2,IF(R306&gt;=P$10,3)))),"")</f>
        <v/>
      </c>
      <c r="T306" s="194" t="str">
        <f aca="false">IF(B306 &lt;&gt; "",IF(AND('PRINTABLE (per grading)'!H$16="EXAM", 'PRINTABLE (per grading)'!B$13="Prelim"), IF(ISERROR(SUMIF('Exam (LECTURE ONLY)'!D$20:M$20, "CLO2", 'Exam (LECTURE ONLY)'!D308:M308) / 'Exam (LECTURE ONLY)'!AL$7), "", SUMIF('Exam (LECTURE ONLY)'!D$20:M$20, "CLO2", 'Exam (LECTURE ONLY)'!D308:M308) /'Exam (LECTURE ONLY)'!AL$7),
IF(AND('PRINTABLE (per grading)'!H$16="EXAM", 'PRINTABLE (per grading)'!B$13="Midterm"), IF(ISERROR(SUMIF('Exam (LECTURE ONLY)'!O$20:X$20, "CLO2", 'Exam (LECTURE ONLY)'!O308:X308) / 'Exam (LECTURE ONLY)'!AM$7), "", SUMIF('Exam (LECTURE ONLY)'!O$20:X$20, "CLO2", 'Exam (LECTURE ONLY)'!O308:X308) / 'Exam (LECTURE ONLY)'!AM$7),
IF(AND('PRINTABLE (per grading)'!H$16="EXAM", 'PRINTABLE (per grading)'!B$13="Final"), IF(ISERROR(SUMIF('Exam (LECTURE ONLY)'!Z$20:AI$20, "CLO2", 'Exam (LECTURE ONLY)'!Z308:AI308) / 'Exam (LECTURE ONLY)'!AN$7), "", SUMIF('Exam (LECTURE ONLY)'!Z$20:AI$20, "CLO2", 'Exam (LECTURE ONLY)'!Z308:AI308) / 'Exam (LECTURE ONLY)'!AN$7),
IF(AND('PRINTABLE (per grading)'!H$16="OUTPUT", 'PRINTABLE (per grading)'!B$13="Prelim"), IF(ISERROR(SUMIF(OUTPUT!C$20:M$20, "CLO2", OUTPUT!C308:M308) / OUTPUT!AL$7), "", SUMIF(OUTPUT!C$20:M$20, "CLO2", OUTPUT!C308:M308) / OUTPUT!AL$7),
IF(AND('PRINTABLE (per grading)'!H$16="OUTPUT", 'PRINTABLE (per grading)'!B$13="Midterm"), IF(ISERROR(SUMIF(OUTPUT!O$20:Y$20, "CLO2", OUTPUT!O308:Y308) / OUTPUT!AM$7), "", SUMIF(OUTPUT!O$20:Y$20, "CLO2", OUTPUT!O308:Y308) / OUTPUT!AM$7),
IF(AND('PRINTABLE (per grading)'!H$16="OUTPUT", 'PRINTABLE (per grading)'!B$13="Final"), IF(ISERROR(SUMIF(OUTPUT!AA$20:AI$20, "CLO2", OUTPUT!AA308:AI308) / OUTPUT!AN$7), "", SUMIF(OUTPUT!AA$20:AI$20, "CLO2", OUTPUT!AA308:AI308) / OUTPUT!AN$7),
"")))))),"")</f>
        <v/>
      </c>
      <c r="U306" s="286" t="str">
        <f aca="false">IF(B306&lt;&gt;"",IF(T306="","",IF(T306&lt;0.5,1,IF(AND(T306&gt;=0.5,T306&lt;P$10),2,IF(T306&gt;=P$10,3)))),"")</f>
        <v/>
      </c>
      <c r="V306" s="287" t="str">
        <f aca="false">IF(B306 &lt;&gt; "",IFERROR(IF(AVERAGE(R306,T306)&gt;=P$10,"Y","N"),""),"")</f>
        <v/>
      </c>
      <c r="W306" s="194" t="str">
        <f aca="false">IF(B306 &lt;&gt; "", IFERROR(IF(C$16 = "PRELIM", SUMIF('Database (LECTURE-RES-PRAC)'!D$14:AG$14, "CLO3", 'Database (LECTURE-RES-PRAC)'!D303:AG303) / 'Grade computation'!F$6, IF(C$16 = "MIDTERM", SUMIF('Database (LECTURE-RES-PRAC)'!AJ$14:BM$14, "CLO3", 'Database (LECTURE-RES-PRAC)'!AJ303:BM303) / 'Grade computation'!G$6, IF(C$16 = "FINAL", SUMIF('Database (LECTURE-RES-PRAC)'!BP$14:CS$14, "CLO3", 'Database (LECTURE-RES-PRAC)'!BP303:CS303) / 'Grade computation'!H$6,""))),""),"")</f>
        <v/>
      </c>
      <c r="X306" s="286" t="str">
        <f aca="false">IF(B306&lt;&gt;"",IF(W306="","",IF(W306&lt;0.5,1,IF(AND(W306&gt;=0.5,W306&lt;P$10),2,IF(W306&gt;=P$10,3)))),"")</f>
        <v/>
      </c>
      <c r="Y306" s="194" t="str">
        <f aca="false">IF(B306 &lt;&gt; "",IF(AND('PRINTABLE (per grading)'!H$16="EXAM", 'PRINTABLE (per grading)'!B$13="Prelim"), IF(ISERROR(SUMIF('Exam (LECTURE ONLY)'!D$20:M$20, "CLO3", 'Exam (LECTURE ONLY)'!D308:M308) / 'Exam (LECTURE ONLY)'!AL$8), "", SUMIF('Exam (LECTURE ONLY)'!D$20:M$20, "CLO3", 'Exam (LECTURE ONLY)'!D308:M308) /'Exam (LECTURE ONLY)'!AL$8),
IF(AND('PRINTABLE (per grading)'!H$16="EXAM", 'PRINTABLE (per grading)'!B$13="Midterm"), IF(ISERROR(SUMIF('Exam (LECTURE ONLY)'!O$20:X$20, "CLO3", 'Exam (LECTURE ONLY)'!O308:X308) / 'Exam (LECTURE ONLY)'!AM$8), "", SUMIF('Exam (LECTURE ONLY)'!O$20:X$20, "CLO3", 'Exam (LECTURE ONLY)'!O308:X308) / 'Exam (LECTURE ONLY)'!AM$8),
IF(AND('PRINTABLE (per grading)'!H$16="EXAM", 'PRINTABLE (per grading)'!B$13="Final"), IF(ISERROR(SUMIF('Exam (LECTURE ONLY)'!Z$20:AI$20, "CLO3", 'Exam (LECTURE ONLY)'!Z308:AI308) / 'Exam (LECTURE ONLY)'!AN$8), "", SUMIF('Exam (LECTURE ONLY)'!Z$20:AI$20, "CLO3", 'Exam (LECTURE ONLY)'!Z308:AI308) / 'Exam (LECTURE ONLY)'!AN$8),
IF(AND('PRINTABLE (per grading)'!H$16="OUTPUT", 'PRINTABLE (per grading)'!B$13="Prelim"), IF(ISERROR(SUMIF(OUTPUT!C$20:M$20, "CLO3", OUTPUT!C308:M308) / OUTPUT!AL$8), "", SUMIF(OUTPUT!C$20:M$20, "CLO3", OUTPUT!C308:M308) / OUTPUT!AL$8),
IF(AND('PRINTABLE (per grading)'!H$16="OUTPUT", 'PRINTABLE (per grading)'!B$13="Midterm"), IF(ISERROR(SUMIF(OUTPUT!O$20:Y$20, "CLO3", OUTPUT!O308:Y308) / OUTPUT!AM$8), "", SUMIF(OUTPUT!O$20:Y$20, "CLO3", OUTPUT!O308:Y308) / OUTPUT!AM$8),
IF(AND('PRINTABLE (per grading)'!H$16="OUTPUT", 'PRINTABLE (per grading)'!B$13="Final"), IF(ISERROR(SUMIF(OUTPUT!AA$20:AI$20, "CLO3", OUTPUT!AA308:AI308) / OUTPUT!AN$8), "", SUMIF(OUTPUT!AA$20:AI$20, "CLO3", OUTPUT!AA308:AI308) / OUTPUT!AN$8),
"" )))))),"")</f>
        <v/>
      </c>
      <c r="Z306" s="286" t="str">
        <f aca="false">IF(B306&lt;&gt;"",IF(Y306="","",IF(Y306&lt;0.5,1,IF(AND(Y306&gt;=0.5,Y306&lt;P$10),2,IF(Y306&gt;=P$10,3)))),"")</f>
        <v/>
      </c>
      <c r="AA306" s="287" t="str">
        <f aca="false">IF(B306 &lt;&gt; "",IFERROR(IF(AVERAGE(W306,Y306)&gt;=P$10,"Y","N"),""),"")</f>
        <v/>
      </c>
      <c r="AB306" s="194" t="str">
        <f aca="false">IF(B306 &lt;&gt; "", IFERROR(IF(C$16 = "PRELIM", SUMIF('Database (LECTURE-RES-PRAC)'!D$14:AG$14, "CLO4", 'Database (LECTURE-RES-PRAC)'!D303:AG303) / 'Grade computation'!F$7, IF(C$16 = "MIDTERM", SUMIF('Database (LECTURE-RES-PRAC)'!AJ$14:BM$14, "CLO4", 'Database (LECTURE-RES-PRAC)'!AJ303:BM303) / 'Grade computation'!G$7, IF(C$16 = "FINAL", SUMIF('Database (LECTURE-RES-PRAC)'!BP$14:CS$14, "CLO4", 'Database (LECTURE-RES-PRAC)'!BP303:CS303) / 'Grade computation'!H$7,""))),""),"")</f>
        <v/>
      </c>
      <c r="AC306" s="286" t="str">
        <f aca="false">IF(B306&lt;&gt;"",IF(AB306="","",IF(AB306&lt;0.5,1,IF(AND(AB306&gt;=0.5,AB306&lt;P$10),2,IF(AB306&gt;=P$10,3)))),"")</f>
        <v/>
      </c>
      <c r="AD306" s="194" t="str">
        <f aca="false">IF(B306 &lt;&gt; "",IF(AND('PRINTABLE (per grading)'!H$16="EXAM", 'PRINTABLE (per grading)'!B$13="Prelim"), IF(ISERROR(SUMIF('Exam (LECTURE ONLY)'!D$20:M$20, "CLO4", 'Exam (LECTURE ONLY)'!D308:M308) / 'Exam (LECTURE ONLY)'!AL$9), "", SUMIF('Exam (LECTURE ONLY)'!D$20:M$20, "CLO4", 'Exam (LECTURE ONLY)'!D308:M308) /'Exam (LECTURE ONLY)'!AL$9),
IF(AND('PRINTABLE (per grading)'!H$16="EXAM", 'PRINTABLE (per grading)'!B$13="Midterm"), IF(ISERROR(SUMIF('Exam (LECTURE ONLY)'!O$20:X$20, "CLO4", 'Exam (LECTURE ONLY)'!O308:X308) / 'Exam (LECTURE ONLY)'!AM$9), "", SUMIF('Exam (LECTURE ONLY)'!O$20:X$20, "CLO4", 'Exam (LECTURE ONLY)'!O308:X308) / 'Exam (LECTURE ONLY)'!AM$9),
IF(AND('PRINTABLE (per grading)'!H$16="EXAM", 'PRINTABLE (per grading)'!B$13="Final"), IF(ISERROR(SUMIF('Exam (LECTURE ONLY)'!Z$20:AI$20, "CLO4", 'Exam (LECTURE ONLY)'!Z308:AI308) / 'Exam (LECTURE ONLY)'!AN$9), "", SUMIF('Exam (LECTURE ONLY)'!Z$20:AI$20, "CLO4", 'Exam (LECTURE ONLY)'!Z308:AI308) / 'Exam (LECTURE ONLY)'!AN$9),
IF(AND('PRINTABLE (per grading)'!H$16="OUTPUT", 'PRINTABLE (per grading)'!B$13="Prelim"), IF(ISERROR(SUMIF(OUTPUT!C$20:M$20, "CLO4", OUTPUT!C308:M308) / OUTPUT!AL$9), "", SUMIF(OUTPUT!C$20:M$20, "CLO4", OUTPUT!C308:M308) / OUTPUT!AL$9),
IF(AND('PRINTABLE (per grading)'!H$16="OUTPUT", 'PRINTABLE (per grading)'!B$13="Midterm"), IF(ISERROR(SUMIF(OUTPUT!O$20:Y$20, "CLO4", OUTPUT!O308:Y308) / OUTPUT!AM$9), "", SUMIF(OUTPUT!O$20:Y$20, "CLO4", OUTPUT!O308:Y308) / OUTPUT!AM$9),
IF(AND('PRINTABLE (per grading)'!H$16="OUTPUT", 'PRINTABLE (per grading)'!B$13="Final"), IF(ISERROR(SUMIF(OUTPUT!AA$20:AI$20, "CLO4", OUTPUT!AA308:AI308) / OUTPUT!AN$9), "", SUMIF(OUTPUT!AA$20:AI$20, "CLO4", OUTPUT!AA308:AI308) / OUTPUT!AN$9),
"")))))),"")</f>
        <v/>
      </c>
      <c r="AE306" s="286" t="str">
        <f aca="false">IF(B306&lt;&gt;"",IF(AD306="","",IF(AD306&lt;0.5,1,IF(AND(AD306&gt;=0.5,AD306&lt;P$10),2,IF(AD306&gt;=P$10,3)))),"")</f>
        <v/>
      </c>
      <c r="AF306" s="287" t="str">
        <f aca="false">IF(B306 &lt;&gt; "",IFERROR(IF(AVERAGE(AB306,AD306)&gt;=P$10,"Y","N"),""),"")</f>
        <v/>
      </c>
      <c r="AG306" s="194" t="str">
        <f aca="false">IF(B306 &lt;&gt; "", IFERROR(IF(C$16 = "PRELIM", SUMIF('Database (LECTURE-RES-PRAC)'!D$14:AG$14, "CLO5", 'Database (LECTURE-RES-PRAC)'!D303:AG303) / 'Grade computation'!F$8, IF(C$16 = "MIDTERM", SUMIF('Database (LECTURE-RES-PRAC)'!AJ$14:BM$14, "CLO5", 'Database (LECTURE-RES-PRAC)'!AJ303:BM303) / 'Grade computation'!G$8, IF(C$16 = "FINAL", SUMIF('Database (LECTURE-RES-PRAC)'!BP$14:CS$14, "CLO5", 'Database (LECTURE-RES-PRAC)'!BP303:CS303) / 'Grade computation'!H$8,""))),""),"")</f>
        <v/>
      </c>
      <c r="AH306" s="286" t="str">
        <f aca="false">IF(B306&lt;&gt;"",IF(AG306="","",IF(AG306&lt;0.5,1,IF(AND(AG306&gt;=0.5,AG306&lt;P$10),2,IF(AG306&gt;=P$10,3)))),"")</f>
        <v/>
      </c>
      <c r="AI306" s="194" t="str">
        <f aca="false">IF(B306 &lt;&gt; "",IF(AND('PRINTABLE (per grading)'!H$16="EXAM", 'PRINTABLE (per grading)'!B$13="Prelim"), IF(ISERROR(SUMIF('Exam (LECTURE ONLY)'!D$20:M$20, "CLO5", 'Exam (LECTURE ONLY)'!D308:M308) / 'Exam (LECTURE ONLY)'!AL$10), "", SUMIF('Exam (LECTURE ONLY)'!D$20:M$20, "CLO5", 'Exam (LECTURE ONLY)'!D308:M308) /'Exam (LECTURE ONLY)'!AL$10),
IF(AND('PRINTABLE (per grading)'!H$16="EXAM", 'PRINTABLE (per grading)'!B$13="Midterm"), IF(ISERROR(SUMIF('Exam (LECTURE ONLY)'!O$20:X$20, "CLO5", 'Exam (LECTURE ONLY)'!O308:X308) / 'Exam (LECTURE ONLY)'!AM$10), "", SUMIF('Exam (LECTURE ONLY)'!O$20:X$20, "CLO5", 'Exam (LECTURE ONLY)'!O308:X308) / 'Exam (LECTURE ONLY)'!AM$10),
IF(AND('PRINTABLE (per grading)'!H$16="EXAM", 'PRINTABLE (per grading)'!B$13="Final"), IF(ISERROR(SUMIF('Exam (LECTURE ONLY)'!Z$20:AI$20, "CLO5", 'Exam (LECTURE ONLY)'!Z308:AI308) / 'Exam (LECTURE ONLY)'!AN$10), "", SUMIF('Exam (LECTURE ONLY)'!Z$20:AI$20, "CLO5", 'Exam (LECTURE ONLY)'!Z308:AI308) / 'Exam (LECTURE ONLY)'!AN$10),
IF(AND('PRINTABLE (per grading)'!H$16="OUTPUT", 'PRINTABLE (per grading)'!B$13="Prelim"), IF(ISERROR(SUMIF(OUTPUT!C$20:M$20, "CLO5", OUTPUT!C308:M308) / OUTPUT!AL$10), "", SUMIF(OUTPUT!C$20:M$20, "CLO5", OUTPUT!C308:M308) / OUTPUT!AL$10),
IF(AND('PRINTABLE (per grading)'!H$16="OUTPUT", 'PRINTABLE (per grading)'!B$13="Midterm"), IF(ISERROR(SUMIF(OUTPUT!O$20:Y$20, "CLO5", OUTPUT!O308:Y308) / OUTPUT!AM$10), "", SUMIF(OUTPUT!O$20:Y$20, "CLO5", OUTPUT!O308:Y308) / OUTPUT!AM$10),
IF(AND('PRINTABLE (per grading)'!H$16="OUTPUT", 'PRINTABLE (per grading)'!B$13="Final"), IF(ISERROR(SUMIF(OUTPUT!AA$20:AI$20, "CLO5", OUTPUT!AA308:AI308) / OUTPUT!AN$10), "", SUMIF(OUTPUT!AA$20:AI$20, "CLO5", OUTPUT!AA308:AI308) / OUTPUT!AN$10),
"")))))),"")</f>
        <v/>
      </c>
      <c r="AJ306" s="286" t="str">
        <f aca="false">IF(B306&lt;&gt;"",IF(AI306="","",IF(AI306&lt;0.5,1,IF(AND(AI306&gt;=0.5,AI306&lt;P$10),2,IF(AI306&gt;=P$10,3)))),"")</f>
        <v/>
      </c>
      <c r="AK306" s="287" t="str">
        <f aca="false">IF(B306 &lt;&gt; "",IFERROR(IF(AVERAGE(AG306,AI306)&gt;=P$10,"Y","N"),""),"")</f>
        <v/>
      </c>
      <c r="AL306" s="194" t="str">
        <f aca="false">IF(B306 &lt;&gt; "", IFERROR(IF(C$16 = "PRELIM", SUMIF('Database (LECTURE-RES-PRAC)'!D$14:AG$14, "CLO6", 'Database (LECTURE-RES-PRAC)'!D303:AG303) / 'Grade computation'!F$9, IF(C$16 = "MIDTERM", SUMIF('Database (LECTURE-RES-PRAC)'!AJ$14:BM$14, "CLO6", 'Database (LECTURE-RES-PRAC)'!AJ303:BM303) / 'Grade computation'!G$9, IF(C$16 = "FINAL", SUMIF('Database (LECTURE-RES-PRAC)'!BP$14:CS$14, "CLO6", 'Database (LECTURE-RES-PRAC)'!BP303:CS303) / 'Grade computation'!H$9,""))),""),"")</f>
        <v/>
      </c>
      <c r="AM306" s="286" t="str">
        <f aca="false">IF(B306&lt;&gt;"",IF(AL306="","",IF(AL306&lt;0.5,1,IF(AND(AL306&gt;=0.5,AL306&lt;P$10),2,IF(AL306&gt;=P$10,3)))),"")</f>
        <v/>
      </c>
      <c r="AN306" s="194" t="str">
        <f aca="false">IF(B306 &lt;&gt; "",IF(AND('PRINTABLE (per grading)'!H$16="EXAM", 'PRINTABLE (per grading)'!B$13="Prelim"), IF(ISERROR(SUMIF('Exam (LECTURE ONLY)'!D$20:M$20, "CLO6", 'Exam (LECTURE ONLY)'!D308:M308) / 'Exam (LECTURE ONLY)'!AL$11), "", SUMIF('Exam (LECTURE ONLY)'!D$20:M$20, "CLO6", 'Exam (LECTURE ONLY)'!D308:M308) /'Exam (LECTURE ONLY)'!AL$11),
IF(AND('PRINTABLE (per grading)'!H$16="EXAM", 'PRINTABLE (per grading)'!B$13="Midterm"), IF(ISERROR(SUMIF('Exam (LECTURE ONLY)'!O$20:X$20, "CLO6", 'Exam (LECTURE ONLY)'!O308:X308) / 'Exam (LECTURE ONLY)'!AM$11), "", SUMIF('Exam (LECTURE ONLY)'!O$20:X$20, "CLO6", 'Exam (LECTURE ONLY)'!O308:X308) / 'Exam (LECTURE ONLY)'!AM$11),
IF(AND('PRINTABLE (per grading)'!H$16="EXAM", 'PRINTABLE (per grading)'!B$13="Final"), IF(ISERROR(SUMIF('Exam (LECTURE ONLY)'!Z$20:AI$20, "CLO6", 'Exam (LECTURE ONLY)'!Z308:AI308) / 'Exam (LECTURE ONLY)'!AN$11), "", SUMIF('Exam (LECTURE ONLY)'!Z$20:AI$20, "CLO6", 'Exam (LECTURE ONLY)'!Z308:AI308) / 'Exam (LECTURE ONLY)'!AN$11),
IF(AND('PRINTABLE (per grading)'!H$16="OUTPUT", 'PRINTABLE (per grading)'!B$13="Prelim"), IF(ISERROR(SUMIF(OUTPUT!C$20:M$20, "CLO6", OUTPUT!C308:M308) / OUTPUT!AL$11), "", SUMIF(OUTPUT!C$20:M$20, "CLO6", OUTPUT!C308:M308) / OUTPUT!AL$11),
IF(AND('PRINTABLE (per grading)'!H$16="OUTPUT", 'PRINTABLE (per grading)'!B$13="Midterm"), IF(ISERROR(SUMIF(OUTPUT!O$20:Y$20, "CLO6", OUTPUT!O308:Y308) / OUTPUT!AM$11), "", SUMIF(OUTPUT!O$20:Y$20, "CLO6", OUTPUT!O308:Y308) / OUTPUT!AM$11),
IF(AND('PRINTABLE (per grading)'!H$16="OUTPUT", 'PRINTABLE (per grading)'!B$13="Final"), IF(ISERROR(SUMIF(OUTPUT!AA$20:AI$20, "CLO6", OUTPUT!AA308:AI308) / OUTPUT!AN$11), "", SUMIF(OUTPUT!AA$20:AI$20, "CLO6", OUTPUT!AA308:AI308) / OUTPUT!AN$11),
"")))))),"")</f>
        <v/>
      </c>
      <c r="AO306" s="286" t="str">
        <f aca="false">IF(B306&lt;&gt;"",IF(AN306="","",IF(AN306&lt;0.5,1,IF(AND(AN306&gt;=0.5,AN306&lt;P$10),2,IF(AN306&gt;=P$10,3)))),"")</f>
        <v/>
      </c>
      <c r="AP306" s="287" t="str">
        <f aca="false">IF(B306 &lt;&gt; "",IFERROR(IF(AVERAGE(AL306,AN306)&gt;=P$10,"Y","N"),""),"")</f>
        <v/>
      </c>
      <c r="AQ306" s="194" t="str">
        <f aca="false">IF(B306 &lt;&gt; "", IFERROR(IF(C$16 = "PRELIM", SUMIF('Database (LECTURE-RES-PRAC)'!D$14:AG$14, "CLO7", 'Database (LECTURE-RES-PRAC)'!D303:AG303) / 'Grade computation'!F$10, IF(C$16 = "MIDTERM", SUMIF('Database (LECTURE-RES-PRAC)'!AJ$14:BM$14, "CLO7", 'Database (LECTURE-RES-PRAC)'!AJ303:BM303) / 'Grade computation'!G$10, IF(C$16 = "FINAL", SUMIF('Database (LECTURE-RES-PRAC)'!BP$14:CS$14, "CLO7", 'Database (LECTURE-RES-PRAC)'!BP303:CS303) / 'Grade computation'!H$10,""))),""),"")</f>
        <v/>
      </c>
      <c r="AR306" s="286" t="str">
        <f aca="false">IF(B306&lt;&gt;"",IF(AQ306="","",IF(AQ306&lt;0.5,1,IF(AND(AQ306&gt;=0.5,AQ306&lt;P$10),2,IF(AQ306&gt;=P$10,3)))),"")</f>
        <v/>
      </c>
      <c r="AS306" s="194" t="str">
        <f aca="false">IF(B306 &lt;&gt; "",IF(AND('PRINTABLE (per grading)'!H$16="EXAM", 'PRINTABLE (per grading)'!B$13="Prelim"), IF(ISERROR(SUMIF('Exam (LECTURE ONLY)'!D$20:M$20, "CLO7", 'Exam (LECTURE ONLY)'!D308:M308) / 'Exam (LECTURE ONLY)'!AL$12), "", SUMIF('Exam (LECTURE ONLY)'!D$20:M$20, "CLO7", 'Exam (LECTURE ONLY)'!D308:M308) /'Exam (LECTURE ONLY)'!AL$12),
IF(AND('PRINTABLE (per grading)'!H$16="EXAM", 'PRINTABLE (per grading)'!B$13="Midterm"), IF(ISERROR(SUMIF('Exam (LECTURE ONLY)'!O$20:X$20, "CLO7", 'Exam (LECTURE ONLY)'!O308:X308) / 'Exam (LECTURE ONLY)'!AM$12), "", SUMIF('Exam (LECTURE ONLY)'!O$20:X$20, "CLO7", 'Exam (LECTURE ONLY)'!O308:X308) / 'Exam (LECTURE ONLY)'!AM$12),
IF(AND('PRINTABLE (per grading)'!H$16="EXAM", 'PRINTABLE (per grading)'!B$13="Final"), IF(ISERROR(SUMIF('Exam (LECTURE ONLY)'!Z$20:AI$20, "CLO7", 'Exam (LECTURE ONLY)'!Z308:AI308) / 'Exam (LECTURE ONLY)'!AN$12), "", SUMIF('Exam (LECTURE ONLY)'!Z$20:AI$20, "CLO7", 'Exam (LECTURE ONLY)'!Z308:AI308) / 'Exam (LECTURE ONLY)'!AN$12),
IF(AND('PRINTABLE (per grading)'!H$16="OUTPUT", 'PRINTABLE (per grading)'!B$13="Prelim"), IF(ISERROR(SUMIF(OUTPUT!C$20:M$20, "CLO7", OUTPUT!C308:M308) / OUTPUT!AL$12), "", SUMIF(OUTPUT!C$20:M$20, "CLO7", OUTPUT!C308:M308) / OUTPUT!AL$12),
IF(AND('PRINTABLE (per grading)'!H$16="OUTPUT", 'PRINTABLE (per grading)'!B$13="Midterm"), IF(ISERROR(SUMIF(OUTPUT!O$20:Y$20, "CLO7", OUTPUT!O308:Y308) / OUTPUT!AM$12), "", SUMIF(OUTPUT!O$20:Y$20, "CLO7", OUTPUT!O308:Y308) / OUTPUT!AM$12),
IF(AND('PRINTABLE (per grading)'!H$16="OUTPUT", 'PRINTABLE (per grading)'!B$13="Final"), IF(ISERROR(SUMIF(OUTPUT!AA$20:AI$20, "CLO7", OUTPUT!AA308:AI308) / OUTPUT!AN$12), "", SUMIF(OUTPUT!AA$20:AI$20, "CLO7", OUTPUT!AA308:AI308) / OUTPUT!AN$12),
"")))))),"")</f>
        <v/>
      </c>
      <c r="AT306" s="286" t="str">
        <f aca="false">IF(B306&lt;&gt;"",IF(AS306="","",IF(AS306&lt;0.5,1,IF(AND(AS306&gt;=0.5,AS306&lt;P$10),2,IF(AS306&gt;=P$10,3)))),"")</f>
        <v/>
      </c>
      <c r="AU306" s="287" t="str">
        <f aca="false">IF(B306 &lt;&gt; "",IFERROR(IF(AVERAGE(AQ306,AS306)&gt;=P$10,"Y","N"),""),"")</f>
        <v/>
      </c>
      <c r="AV306" s="194" t="str">
        <f aca="false">IF(B306 &lt;&gt; "", IFERROR(IF(C$16 = "PRELIM", SUMIF('Database (LECTURE-RES-PRAC)'!D$14:AG$14, "CLO8", 'Database (LECTURE-RES-PRAC)'!D303:AG303) / 'Grade computation'!F$11, IF(C$16 = "MIDTERM", SUMIF('Database (LECTURE-RES-PRAC)'!AJ$14:BM$14, "CLO8", 'Database (LECTURE-RES-PRAC)'!AJ303:BM303) / 'Grade computation'!G$11, IF(C$16 = "FINAL", SUMIF('Database (LECTURE-RES-PRAC)'!BP$14:CS$14, "CLO8", 'Database (LECTURE-RES-PRAC)'!BP303:CS303) / 'Grade computation'!H$11,""))),""),"")</f>
        <v/>
      </c>
      <c r="AW306" s="286" t="str">
        <f aca="false">IF(B306&lt;&gt;"",IF(AV306="","",IF(AV306&lt;0.5,1,IF(AND(AV306&gt;=0.5,AV306&lt;P$10),2,IF(AV306&gt;=P$10,3)))),"")</f>
        <v/>
      </c>
      <c r="AX306" s="194" t="str">
        <f aca="false">IF(B306 &lt;&gt; "",IF(AND('PRINTABLE (per grading)'!H$16="EXAM", 'PRINTABLE (per grading)'!B$13="Prelim"), IF(ISERROR(SUMIF('Exam (LECTURE ONLY)'!D$20:M$20, "CLO8", 'Exam (LECTURE ONLY)'!D308:M308) / 'Exam (LECTURE ONLY)'!AL$13), "", SUMIF('Exam (LECTURE ONLY)'!D$20:M$20, "CLO8", 'Exam (LECTURE ONLY)'!D308:M308) /'Exam (LECTURE ONLY)'!AL$13),
IF(AND('PRINTABLE (per grading)'!H$16="EXAM", 'PRINTABLE (per grading)'!B$13="Midterm"), IF(ISERROR(SUMIF('Exam (LECTURE ONLY)'!O$20:X$20, "CLO8", 'Exam (LECTURE ONLY)'!O308:X308) / 'Exam (LECTURE ONLY)'!AM$13), "", SUMIF('Exam (LECTURE ONLY)'!O$20:X$20, "CLO8", 'Exam (LECTURE ONLY)'!O308:X308) / 'Exam (LECTURE ONLY)'!AM$13),
IF(AND('PRINTABLE (per grading)'!H$16="EXAM", 'PRINTABLE (per grading)'!B$13="Final"), IF(ISERROR(SUMIF('Exam (LECTURE ONLY)'!Z$20:AI$20, "CLO8", 'Exam (LECTURE ONLY)'!Z308:AI308) / 'Exam (LECTURE ONLY)'!AN$13), "", SUMIF('Exam (LECTURE ONLY)'!Z$20:AI$20, "CLO8", 'Exam (LECTURE ONLY)'!Z308:AI308) / 'Exam (LECTURE ONLY)'!AN$13),
IF(AND('PRINTABLE (per grading)'!H$16="OUTPUT", 'PRINTABLE (per grading)'!B$13="Prelim"), IF(ISERROR(SUMIF(OUTPUT!C$20:M$20, "CLO8", OUTPUT!C308:M308) / OUTPUT!AL$13), "", SUMIF(OUTPUT!C$20:M$20, "CLO8", OUTPUT!C308:M308) / OUTPUT!AL$13),
IF(AND('PRINTABLE (per grading)'!H$16="OUTPUT", 'PRINTABLE (per grading)'!B$13="Midterm"), IF(ISERROR(SUMIF(OUTPUT!O$20:Y$20, "CLO8", OUTPUT!O308:Y308) / OUTPUT!AM$13), "", SUMIF(OUTPUT!O$20:Y$20, "CLO8", OUTPUT!O308:Y308) / OUTPUT!AM$13),
IF(AND('PRINTABLE (per grading)'!H$16="OUTPUT", 'PRINTABLE (per grading)'!B$13="Final"), IF(ISERROR(SUMIF(OUTPUT!AA$20:AI$20, "CLO8", OUTPUT!AA308:AI308) / OUTPUT!AN$13), "", SUMIF(OUTPUT!AA$20:AI$20, "CLO8", OUTPUT!AA308:AI308) / OUTPUT!AN$13),
"")))))),"")</f>
        <v/>
      </c>
      <c r="AY306" s="286" t="str">
        <f aca="false">IF(B306&lt;&gt;"",IF(AX306="","",IF(AX306&lt;0.5,1,IF(AND(AX306&gt;=0.5,AX306&lt;P$10),2,IF(AX306&gt;=P$10,3)))),"")</f>
        <v/>
      </c>
      <c r="AZ306" s="287" t="str">
        <f aca="false">IF(B306 &lt;&gt; "",IFERROR(IF(AVERAGE(AV306,AX306)&gt;=P$10,"Y","N"),""),"")</f>
        <v/>
      </c>
      <c r="BA306" s="194" t="str">
        <f aca="false">IF(B306 &lt;&gt; "", IFERROR(IF(C$16 = "PRELIM", SUMIF('Database (LECTURE-RES-PRAC)'!D$14:AG$14, "CLO9", 'Database (LECTURE-RES-PRAC)'!D303:AG303) / 'Grade computation'!F$12, IF(C$16 = "MIDTERM", SUMIF('Database (LECTURE-RES-PRAC)'!AJ$14:BM$14, "CLO9", 'Database (LECTURE-RES-PRAC)'!AJ303:BM303) / 'Grade computation'!G$12, IF(C$16 = "FINAL", SUMIF('Database (LECTURE-RES-PRAC)'!BP$14:CS$14, "CLO9", 'Database (LECTURE-RES-PRAC)'!BP303:CS303) / 'Grade computation'!H$12,""))),""),"")</f>
        <v/>
      </c>
      <c r="BB306" s="286" t="str">
        <f aca="false">IF(B306&lt;&gt;"",IF(BA306="","",IF(BA306&lt;0.5,1,IF(AND(BA306&gt;=0.5,BA306&lt;P$10),2,IF(BA306&gt;=P$10,3)))),"")</f>
        <v/>
      </c>
      <c r="BC306" s="194" t="str">
        <f aca="false">IF(B306 &lt;&gt; "",IF(AND('PRINTABLE (per grading)'!H$16="EXAM", 'PRINTABLE (per grading)'!B$13="Prelim"), IF(ISERROR(SUMIF('Exam (LECTURE ONLY)'!D$20:M$20, "CLO9", 'Exam (LECTURE ONLY)'!D308:M308) / 'Exam (LECTURE ONLY)'!AL$14), "", SUMIF('Exam (LECTURE ONLY)'!D$20:M$20, "CLO9", 'Exam (LECTURE ONLY)'!D308:M308) /'Exam (LECTURE ONLY)'!AL$14),
IF(AND('PRINTABLE (per grading)'!H$16="EXAM", 'PRINTABLE (per grading)'!B$13="Midterm"), IF(ISERROR(SUMIF('Exam (LECTURE ONLY)'!O$20:X$20, "CLO9", 'Exam (LECTURE ONLY)'!O308:X308) / 'Exam (LECTURE ONLY)'!AM$14), "", SUMIF('Exam (LECTURE ONLY)'!O$20:X$20, "CLO9", 'Exam (LECTURE ONLY)'!O308:X308) / 'Exam (LECTURE ONLY)'!AM$14),
IF(AND('PRINTABLE (per grading)'!H$16="EXAM", 'PRINTABLE (per grading)'!B$13="Final"), IF(ISERROR(SUMIF('Exam (LECTURE ONLY)'!Z$20:AI$20, "CLO9", 'Exam (LECTURE ONLY)'!Z308:AI308) / 'Exam (LECTURE ONLY)'!AN$14), "", SUMIF('Exam (LECTURE ONLY)'!Z$20:AI$20, "CLO9", 'Exam (LECTURE ONLY)'!Z308:AI308) / 'Exam (LECTURE ONLY)'!AN$14),
IF(AND('PRINTABLE (per grading)'!H$16="OUTPUT", 'PRINTABLE (per grading)'!B$13="Prelim"), IF(ISERROR(SUMIF(OUTPUT!C$20:M$20, "CLO9", OUTPUT!C308:M308) / OUTPUT!AL$14), "", SUMIF(OUTPUT!C$20:M$20, "CLO9", OUTPUT!C308:M308) / OUTPUT!AL$14),
IF(AND('PRINTABLE (per grading)'!H$16="OUTPUT", 'PRINTABLE (per grading)'!B$13="Midterm"), IF(ISERROR(SUMIF(OUTPUT!O$20:Y$20, "CLO9", OUTPUT!O308:Y308) / OUTPUT!AM$14), "", SUMIF(OUTPUT!O$20:Y$20, "CLO9", OUTPUT!O308:Y308) / OUTPUT!AM$14),
IF(AND('PRINTABLE (per grading)'!H$16="OUTPUT", 'PRINTABLE (per grading)'!B$13="Final"), IF(ISERROR(SUMIF(OUTPUT!AA$20:AI$20, "CLO9", OUTPUT!AA308:AI308) / OUTPUT!AN$14), "", SUMIF(OUTPUT!AA$20:AI$20, "CLO9", OUTPUT!AA308:AI308) / OUTPUT!AN$14),
"")))))),"")</f>
        <v/>
      </c>
      <c r="BD306" s="286" t="str">
        <f aca="false">IF(B306&lt;&gt;"",IF(BC306="","",IF(BC306&lt;0.5,1,IF(AND(BC306&gt;=0.5,BC306&lt;P$10),2,IF(BC306&gt;=P$10,3)))),"")</f>
        <v/>
      </c>
      <c r="BE306" s="287" t="str">
        <f aca="false">IF(B306 &lt;&gt; "",IFERROR(IF(AVERAGE(BA306,BC306)&gt;=P$10,"Y","N"),""),"")</f>
        <v/>
      </c>
      <c r="BF306" s="194" t="str">
        <f aca="false">IF(B306 &lt;&gt; "", IFERROR(IF(C$16 = "PRELIM", SUMIF('Database (LECTURE-RES-PRAC)'!D$14:AG$14, "CLO10", 'Database (LECTURE-RES-PRAC)'!D303:AG303) / 'Grade computation'!F$13, IF(C$16 = "MIDTERM", SUMIF('Database (LECTURE-RES-PRAC)'!AJ$14:BM$14, "CLO10", 'Database (LECTURE-RES-PRAC)'!AJ303:BM303) / 'Grade computation'!G$13, IF(C$16 = "FINAL", SUMIF('Database (LECTURE-RES-PRAC)'!BP$14:CS$14, "CLO10", 'Database (LECTURE-RES-PRAC)'!BP303:CS303) / 'Grade computation'!H$13,""))),""),"")</f>
        <v/>
      </c>
      <c r="BG306" s="286" t="str">
        <f aca="false">IF(B306&lt;&gt;"",IF(BF306="","",IF(BF306&lt;0.5,1,IF(AND(BF306&gt;=0.5,BF306&lt;P$10),2,IF(BF306&gt;=P$10,3)))),"")</f>
        <v/>
      </c>
      <c r="BH306" s="194" t="str">
        <f aca="false">IF(B306 &lt;&gt; "",IF(AND('PRINTABLE (per grading)'!H$16="EXAM", 'PRINTABLE (per grading)'!B$13="Prelim"), IF(ISERROR(SUMIF('Exam (LECTURE ONLY)'!D$20:M$20, "CLO10", 'Exam (LECTURE ONLY)'!D308:M308) / 'Exam (LECTURE ONLY)'!AL$15), "", SUMIF('Exam (LECTURE ONLY)'!D$20:M$20, "CLO10", 'Exam (LECTURE ONLY)'!D308:M308) /'Exam (LECTURE ONLY)'!AL$15),
IF(AND('PRINTABLE (per grading)'!H$16="EXAM", 'PRINTABLE (per grading)'!B$13="Midterm"), IF(ISERROR(SUMIF('Exam (LECTURE ONLY)'!O$20:X$20, "CLO10", 'Exam (LECTURE ONLY)'!O308:X308) / 'Exam (LECTURE ONLY)'!AM$15), "", SUMIF('Exam (LECTURE ONLY)'!O$20:X$20, "CLO10", 'Exam (LECTURE ONLY)'!O308:X308) / 'Exam (LECTURE ONLY)'!AM$15),
IF(AND('PRINTABLE (per grading)'!H$16="EXAM", 'PRINTABLE (per grading)'!B$13="Final"), IF(ISERROR(SUMIF('Exam (LECTURE ONLY)'!Z$20:AI$20, "CLO10", 'Exam (LECTURE ONLY)'!Z308:AI308) / 'Exam (LECTURE ONLY)'!AN$15), "", SUMIF('Exam (LECTURE ONLY)'!Z$20:AI$20, "CLO10", 'Exam (LECTURE ONLY)'!Z308:AI308) / 'Exam (LECTURE ONLY)'!AN$15),
IF(AND('PRINTABLE (per grading)'!H$16="OUTPUT", 'PRINTABLE (per grading)'!B$13="Prelim"), IF(ISERROR(SUMIF(OUTPUT!C$20:M$20, "CLO10", OUTPUT!C308:M308) / OUTPUT!AL$15), "", SUMIF(OUTPUT!C$20:M$20, "CLO10", OUTPUT!C308:M308) / OUTPUT!AL$15),
IF(AND('PRINTABLE (per grading)'!H$16="OUTPUT", 'PRINTABLE (per grading)'!B$13="Midterm"), IF(ISERROR(SUMIF(OUTPUT!O$20:Y$20, "CLO10", OUTPUT!O308:Y308) / OUTPUT!AM$15), "", SUMIF(OUTPUT!O$20:Y$20, "CLO10", OUTPUT!O308:Y308) / OUTPUT!AM$15),
IF(AND('PRINTABLE (per grading)'!H$16="OUTPUT", 'PRINTABLE (per grading)'!B$13="Final"), IF(ISERROR(SUMIF(OUTPUT!AA$20:AI$20, "CLO10", OUTPUT!AA308:AI308) / OUTPUT!AN$15), "", SUMIF(OUTPUT!AA$20:AI$20, "CLO10", OUTPUT!AA308:AI308) / OUTPUT!AN$15),
"")))))),"")</f>
        <v/>
      </c>
      <c r="BI306" s="286" t="str">
        <f aca="false">IF(B306&lt;&gt;"",IF(BH306="","",IF(BH306&lt;0.5,1,IF(AND(BH306&gt;=0.5,BH306&lt;P$10),2,IF(BH306&gt;=P$10,3)))),"")</f>
        <v/>
      </c>
      <c r="BJ306" s="287" t="str">
        <f aca="false">IF(B306 &lt;&gt; "",IFERROR(IF(AVERAGE(BF306,BH306)&gt;=P$10,"Y","N"),""),"")</f>
        <v/>
      </c>
      <c r="BK306" s="8"/>
    </row>
    <row r="307" customFormat="false" ht="19.5" hidden="false" customHeight="true" outlineLevel="0" collapsed="false">
      <c r="A307" s="183" t="str">
        <f aca="false">IF(ISBLANK('Database (LECTURE-RES-PRAC)'!A304),"",'Database (LECTURE-RES-PRAC)'!A304)</f>
        <v/>
      </c>
      <c r="B307" s="184" t="str">
        <f aca="false">IF(ISBLANK('Database (LECTURE-RES-PRAC)'!B304),"",'Database (LECTURE-RES-PRAC)'!B304)</f>
        <v/>
      </c>
      <c r="C307" s="230" t="str">
        <f aca="false">IF(B307&lt;&gt;"",IF(C$16="PRELIM",'Grade computation'!C307, IF(C$16="MIDTERM",'Grade computation'!K307, IF(C$16="FINAL",'Grade computation'!S307,""))),"")</f>
        <v/>
      </c>
      <c r="D307" s="231" t="str">
        <f aca="false">IF(B307&lt;&gt;"",IFERROR(IF(B$11="80-20", (((C307/C$19)*X$6)+X$7)*D$18, IF(B$11="60-40", (((C307/C$19)*Y$6)+Y$7)*D$18, 0)),0),"")</f>
        <v/>
      </c>
      <c r="E307" s="230" t="str">
        <f aca="false">IF(B307&lt;&gt;"", IF(C$16="PRELIM",'Grade computation'!E307, IF(C$16="MIDTERM",'Grade computation'!M307, IF(C$16="FINAL",'Grade computation'!U307,""))),"")</f>
        <v/>
      </c>
      <c r="F307" s="232" t="str">
        <f aca="false">IF(B307&lt;&gt;"",IFERROR(IF(B$11="80-20", (((E307/E$19)*X$6)+X$7)*F$18, IF(B$11="60-40", (((E307/E$19)*Y$6)+Y$7)*F$18, 0)),0),"")</f>
        <v/>
      </c>
      <c r="G307" s="233" t="str">
        <f aca="false">IF(B307&lt;&gt;"",IFERROR((D307+F307),0),"")</f>
        <v/>
      </c>
      <c r="H307" s="234" t="str">
        <f aca="false">IF(B307&lt;&gt;"",IF(C$16="PRELIM", 'Grade computation'!H307, IF(C$16="MIDTERM", 'Grade computation'!P307, IF(C$16="FINAL",'Grade computation'!X307, ""))),"")</f>
        <v/>
      </c>
      <c r="I307" s="233" t="str">
        <f aca="false">IF(B307&lt;&gt;"",IFERROR(IF(B$11="80-20", (((H307/H$19)*X$6)+X$7)*I$19, IF(B$11="60-40", (((H307/H$19)*Y$6)+Y$7)*I$19, 0)),0),"")</f>
        <v/>
      </c>
      <c r="J307" s="237" t="str">
        <f aca="false">IFERROR((G307+I307),"")</f>
        <v/>
      </c>
      <c r="K307" s="183" t="str">
        <f aca="false">IFERROR(IF(J307="","",IF(J307&gt;=75,"PASSED","FAILED")),"")</f>
        <v/>
      </c>
      <c r="L307" s="183"/>
      <c r="M307" s="194" t="str">
        <f aca="false">IF(B307 &lt;&gt; "", IFERROR(IF(C$16 = "PRELIM", SUMIF('Database (LECTURE-RES-PRAC)'!D$14:AG$14, "CLO1", 'Database (LECTURE-RES-PRAC)'!D304:AG304) / 'Grade computation'!F$4, IF(C$16 = "MIDTERM", SUMIF('Database (LECTURE-RES-PRAC)'!AJ$14:BM$14, "CLO1", 'Database (LECTURE-RES-PRAC)'!AJ304:BM304) / 'Grade computation'!G$4, IF(C$16 = "FINAL", SUMIF('Database (LECTURE-RES-PRAC)'!BP$14:CS$14, "CLO1", 'Database (LECTURE-RES-PRAC)'!BP304:CS304) / 'Grade computation'!H$4,""))),""),"")</f>
        <v/>
      </c>
      <c r="N307" s="286" t="str">
        <f aca="false">IF(B307&lt;&gt;"",IF(M307="","",IF(M307&lt;0.5,1,IF(AND(M307&gt;=0.5,M307&lt;P$10),2,IF(M307&gt;=P$10,3)))),"")</f>
        <v/>
      </c>
      <c r="O307" s="194" t="str">
        <f aca="false">IF(B307 &lt;&gt; "",IF(AND('PRINTABLE (per grading)'!H$16="EXAM", 'PRINTABLE (per grading)'!B$13="Prelim"), IF(ISERROR(SUMIF('Exam (LECTURE ONLY)'!D$20:M$20, "CLO1", 'Exam (LECTURE ONLY)'!D309:M309) / 'Exam (LECTURE ONLY)'!AL$6), "", SUMIF('Exam (LECTURE ONLY)'!D$20:M$20, "CLO1", 'Exam (LECTURE ONLY)'!D309:M309) /'Exam (LECTURE ONLY)'!AL$6),
IF(AND('PRINTABLE (per grading)'!H$16="EXAM", 'PRINTABLE (per grading)'!B$13="Midterm"), IF(ISERROR(SUMIF('Exam (LECTURE ONLY)'!O$20:X$20, "CLO1", 'Exam (LECTURE ONLY)'!O309:X309) / 'Exam (LECTURE ONLY)'!AM$6), "", SUMIF('Exam (LECTURE ONLY)'!O$20:X$20, "CLO1", 'Exam (LECTURE ONLY)'!O309:X309) / 'Exam (LECTURE ONLY)'!AM$6),
IF(AND('PRINTABLE (per grading)'!H$16="EXAM", 'PRINTABLE (per grading)'!B$13="Final"), IF(ISERROR(SUMIF('Exam (LECTURE ONLY)'!Z$20:AI$20, "CLO1", 'Exam (LECTURE ONLY)'!Z309:AI309) / 'Exam (LECTURE ONLY)'!AN$6), "", SUMIF('Exam (LECTURE ONLY)'!Z$20:AI$20, "CLO1", 'Exam (LECTURE ONLY)'!Z309:AI309) / 'Exam (LECTURE ONLY)'!AN$6),
IF(AND('PRINTABLE (per grading)'!H$16="OUTPUT", 'PRINTABLE (per grading)'!B$13="Prelim"), IF(ISERROR(SUMIF(OUTPUT!C$20:M$20, "CLO1", OUTPUT!C309:M309) / OUTPUT!AL$6), "", SUMIF(OUTPUT!C$20:M$20, "CLO1", OUTPUT!C309:M309) / OUTPUT!AL$6),
IF(AND('PRINTABLE (per grading)'!H$16="OUTPUT", 'PRINTABLE (per grading)'!B$13="Midterm"), IF(ISERROR(SUMIF(OUTPUT!O$20:Y$20, "CLO1", OUTPUT!O309:Y309) / OUTPUT!AM$6), "", SUMIF(OUTPUT!O$20:Y$20, "CLO1", OUTPUT!O309:Y309) / OUTPUT!AM$6),
IF(AND('PRINTABLE (per grading)'!H$16="OUTPUT", 'PRINTABLE (per grading)'!B$13="Final"), IF(ISERROR(SUMIF(OUTPUT!AA$20:AI$20, "CLO1", OUTPUT!AA309:AI309) / OUTPUT!AN$6), "", SUMIF(OUTPUT!AA$20:AI$20, "CLO1", OUTPUT!AA309:AI309) / OUTPUT!AN$6),
"")))))),"")</f>
        <v/>
      </c>
      <c r="P307" s="286" t="str">
        <f aca="false">IF(B307&lt;&gt;"",IF(O307="","",IF(O307&lt;0.5,1,IF(AND(O307&gt;=0.5,O307&lt;P$10),2,IF(O307&gt;=P$10,3)))),"")</f>
        <v/>
      </c>
      <c r="Q307" s="287" t="str">
        <f aca="false">IF(B307 &lt;&gt; "",IFERROR(IF(AVERAGE(M307,O307)&gt;=P$10,"Y","N"),""),"")</f>
        <v/>
      </c>
      <c r="R307" s="194" t="str">
        <f aca="false">IF(B307 &lt;&gt; "", IFERROR(IF(C$16 = "PRELIM", SUMIF('Database (LECTURE-RES-PRAC)'!D$14:AG$14, "CLO2", 'Database (LECTURE-RES-PRAC)'!D304:AG304) / 'Grade computation'!F$5, IF(C$16 = "MIDTERM", SUMIF('Database (LECTURE-RES-PRAC)'!AJ$14:BM$14, "CLO2", 'Database (LECTURE-RES-PRAC)'!AJ304:BM304) / 'Grade computation'!G$5, IF(C$16 = "FINAL", SUMIF('Database (LECTURE-RES-PRAC)'!BP$14:CS$14, "CLO2", 'Database (LECTURE-RES-PRAC)'!BP304:CS304) / 'Grade computation'!H$5,""))),""),"")</f>
        <v/>
      </c>
      <c r="S307" s="286" t="str">
        <f aca="false">IF(B307&lt;&gt;"",IF(R307="","",IF(R307&lt;0.5,1,IF(AND(R307&gt;=0.5,R307&lt;P$10),2,IF(R307&gt;=P$10,3)))),"")</f>
        <v/>
      </c>
      <c r="T307" s="194" t="str">
        <f aca="false">IF(B307 &lt;&gt; "",IF(AND('PRINTABLE (per grading)'!H$16="EXAM", 'PRINTABLE (per grading)'!B$13="Prelim"), IF(ISERROR(SUMIF('Exam (LECTURE ONLY)'!D$20:M$20, "CLO2", 'Exam (LECTURE ONLY)'!D309:M309) / 'Exam (LECTURE ONLY)'!AL$7), "", SUMIF('Exam (LECTURE ONLY)'!D$20:M$20, "CLO2", 'Exam (LECTURE ONLY)'!D309:M309) /'Exam (LECTURE ONLY)'!AL$7),
IF(AND('PRINTABLE (per grading)'!H$16="EXAM", 'PRINTABLE (per grading)'!B$13="Midterm"), IF(ISERROR(SUMIF('Exam (LECTURE ONLY)'!O$20:X$20, "CLO2", 'Exam (LECTURE ONLY)'!O309:X309) / 'Exam (LECTURE ONLY)'!AM$7), "", SUMIF('Exam (LECTURE ONLY)'!O$20:X$20, "CLO2", 'Exam (LECTURE ONLY)'!O309:X309) / 'Exam (LECTURE ONLY)'!AM$7),
IF(AND('PRINTABLE (per grading)'!H$16="EXAM", 'PRINTABLE (per grading)'!B$13="Final"), IF(ISERROR(SUMIF('Exam (LECTURE ONLY)'!Z$20:AI$20, "CLO2", 'Exam (LECTURE ONLY)'!Z309:AI309) / 'Exam (LECTURE ONLY)'!AN$7), "", SUMIF('Exam (LECTURE ONLY)'!Z$20:AI$20, "CLO2", 'Exam (LECTURE ONLY)'!Z309:AI309) / 'Exam (LECTURE ONLY)'!AN$7),
IF(AND('PRINTABLE (per grading)'!H$16="OUTPUT", 'PRINTABLE (per grading)'!B$13="Prelim"), IF(ISERROR(SUMIF(OUTPUT!C$20:M$20, "CLO2", OUTPUT!C309:M309) / OUTPUT!AL$7), "", SUMIF(OUTPUT!C$20:M$20, "CLO2", OUTPUT!C309:M309) / OUTPUT!AL$7),
IF(AND('PRINTABLE (per grading)'!H$16="OUTPUT", 'PRINTABLE (per grading)'!B$13="Midterm"), IF(ISERROR(SUMIF(OUTPUT!O$20:Y$20, "CLO2", OUTPUT!O309:Y309) / OUTPUT!AM$7), "", SUMIF(OUTPUT!O$20:Y$20, "CLO2", OUTPUT!O309:Y309) / OUTPUT!AM$7),
IF(AND('PRINTABLE (per grading)'!H$16="OUTPUT", 'PRINTABLE (per grading)'!B$13="Final"), IF(ISERROR(SUMIF(OUTPUT!AA$20:AI$20, "CLO2", OUTPUT!AA309:AI309) / OUTPUT!AN$7), "", SUMIF(OUTPUT!AA$20:AI$20, "CLO2", OUTPUT!AA309:AI309) / OUTPUT!AN$7),
"")))))),"")</f>
        <v/>
      </c>
      <c r="U307" s="286" t="str">
        <f aca="false">IF(B307&lt;&gt;"",IF(T307="","",IF(T307&lt;0.5,1,IF(AND(T307&gt;=0.5,T307&lt;P$10),2,IF(T307&gt;=P$10,3)))),"")</f>
        <v/>
      </c>
      <c r="V307" s="287" t="str">
        <f aca="false">IF(B307 &lt;&gt; "",IFERROR(IF(AVERAGE(R307,T307)&gt;=P$10,"Y","N"),""),"")</f>
        <v/>
      </c>
      <c r="W307" s="194" t="str">
        <f aca="false">IF(B307 &lt;&gt; "", IFERROR(IF(C$16 = "PRELIM", SUMIF('Database (LECTURE-RES-PRAC)'!D$14:AG$14, "CLO3", 'Database (LECTURE-RES-PRAC)'!D304:AG304) / 'Grade computation'!F$6, IF(C$16 = "MIDTERM", SUMIF('Database (LECTURE-RES-PRAC)'!AJ$14:BM$14, "CLO3", 'Database (LECTURE-RES-PRAC)'!AJ304:BM304) / 'Grade computation'!G$6, IF(C$16 = "FINAL", SUMIF('Database (LECTURE-RES-PRAC)'!BP$14:CS$14, "CLO3", 'Database (LECTURE-RES-PRAC)'!BP304:CS304) / 'Grade computation'!H$6,""))),""),"")</f>
        <v/>
      </c>
      <c r="X307" s="286" t="str">
        <f aca="false">IF(B307&lt;&gt;"",IF(W307="","",IF(W307&lt;0.5,1,IF(AND(W307&gt;=0.5,W307&lt;P$10),2,IF(W307&gt;=P$10,3)))),"")</f>
        <v/>
      </c>
      <c r="Y307" s="194" t="str">
        <f aca="false">IF(B307 &lt;&gt; "",IF(AND('PRINTABLE (per grading)'!H$16="EXAM", 'PRINTABLE (per grading)'!B$13="Prelim"), IF(ISERROR(SUMIF('Exam (LECTURE ONLY)'!D$20:M$20, "CLO3", 'Exam (LECTURE ONLY)'!D309:M309) / 'Exam (LECTURE ONLY)'!AL$8), "", SUMIF('Exam (LECTURE ONLY)'!D$20:M$20, "CLO3", 'Exam (LECTURE ONLY)'!D309:M309) /'Exam (LECTURE ONLY)'!AL$8),
IF(AND('PRINTABLE (per grading)'!H$16="EXAM", 'PRINTABLE (per grading)'!B$13="Midterm"), IF(ISERROR(SUMIF('Exam (LECTURE ONLY)'!O$20:X$20, "CLO3", 'Exam (LECTURE ONLY)'!O309:X309) / 'Exam (LECTURE ONLY)'!AM$8), "", SUMIF('Exam (LECTURE ONLY)'!O$20:X$20, "CLO3", 'Exam (LECTURE ONLY)'!O309:X309) / 'Exam (LECTURE ONLY)'!AM$8),
IF(AND('PRINTABLE (per grading)'!H$16="EXAM", 'PRINTABLE (per grading)'!B$13="Final"), IF(ISERROR(SUMIF('Exam (LECTURE ONLY)'!Z$20:AI$20, "CLO3", 'Exam (LECTURE ONLY)'!Z309:AI309) / 'Exam (LECTURE ONLY)'!AN$8), "", SUMIF('Exam (LECTURE ONLY)'!Z$20:AI$20, "CLO3", 'Exam (LECTURE ONLY)'!Z309:AI309) / 'Exam (LECTURE ONLY)'!AN$8),
IF(AND('PRINTABLE (per grading)'!H$16="OUTPUT", 'PRINTABLE (per grading)'!B$13="Prelim"), IF(ISERROR(SUMIF(OUTPUT!C$20:M$20, "CLO3", OUTPUT!C309:M309) / OUTPUT!AL$8), "", SUMIF(OUTPUT!C$20:M$20, "CLO3", OUTPUT!C309:M309) / OUTPUT!AL$8),
IF(AND('PRINTABLE (per grading)'!H$16="OUTPUT", 'PRINTABLE (per grading)'!B$13="Midterm"), IF(ISERROR(SUMIF(OUTPUT!O$20:Y$20, "CLO3", OUTPUT!O309:Y309) / OUTPUT!AM$8), "", SUMIF(OUTPUT!O$20:Y$20, "CLO3", OUTPUT!O309:Y309) / OUTPUT!AM$8),
IF(AND('PRINTABLE (per grading)'!H$16="OUTPUT", 'PRINTABLE (per grading)'!B$13="Final"), IF(ISERROR(SUMIF(OUTPUT!AA$20:AI$20, "CLO3", OUTPUT!AA309:AI309) / OUTPUT!AN$8), "", SUMIF(OUTPUT!AA$20:AI$20, "CLO3", OUTPUT!AA309:AI309) / OUTPUT!AN$8),
"" )))))),"")</f>
        <v/>
      </c>
      <c r="Z307" s="286" t="str">
        <f aca="false">IF(B307&lt;&gt;"",IF(Y307="","",IF(Y307&lt;0.5,1,IF(AND(Y307&gt;=0.5,Y307&lt;P$10),2,IF(Y307&gt;=P$10,3)))),"")</f>
        <v/>
      </c>
      <c r="AA307" s="287" t="str">
        <f aca="false">IF(B307 &lt;&gt; "",IFERROR(IF(AVERAGE(W307,Y307)&gt;=P$10,"Y","N"),""),"")</f>
        <v/>
      </c>
      <c r="AB307" s="194" t="str">
        <f aca="false">IF(B307 &lt;&gt; "", IFERROR(IF(C$16 = "PRELIM", SUMIF('Database (LECTURE-RES-PRAC)'!D$14:AG$14, "CLO4", 'Database (LECTURE-RES-PRAC)'!D304:AG304) / 'Grade computation'!F$7, IF(C$16 = "MIDTERM", SUMIF('Database (LECTURE-RES-PRAC)'!AJ$14:BM$14, "CLO4", 'Database (LECTURE-RES-PRAC)'!AJ304:BM304) / 'Grade computation'!G$7, IF(C$16 = "FINAL", SUMIF('Database (LECTURE-RES-PRAC)'!BP$14:CS$14, "CLO4", 'Database (LECTURE-RES-PRAC)'!BP304:CS304) / 'Grade computation'!H$7,""))),""),"")</f>
        <v/>
      </c>
      <c r="AC307" s="286" t="str">
        <f aca="false">IF(B307&lt;&gt;"",IF(AB307="","",IF(AB307&lt;0.5,1,IF(AND(AB307&gt;=0.5,AB307&lt;P$10),2,IF(AB307&gt;=P$10,3)))),"")</f>
        <v/>
      </c>
      <c r="AD307" s="194" t="str">
        <f aca="false">IF(B307 &lt;&gt; "",IF(AND('PRINTABLE (per grading)'!H$16="EXAM", 'PRINTABLE (per grading)'!B$13="Prelim"), IF(ISERROR(SUMIF('Exam (LECTURE ONLY)'!D$20:M$20, "CLO4", 'Exam (LECTURE ONLY)'!D309:M309) / 'Exam (LECTURE ONLY)'!AL$9), "", SUMIF('Exam (LECTURE ONLY)'!D$20:M$20, "CLO4", 'Exam (LECTURE ONLY)'!D309:M309) /'Exam (LECTURE ONLY)'!AL$9),
IF(AND('PRINTABLE (per grading)'!H$16="EXAM", 'PRINTABLE (per grading)'!B$13="Midterm"), IF(ISERROR(SUMIF('Exam (LECTURE ONLY)'!O$20:X$20, "CLO4", 'Exam (LECTURE ONLY)'!O309:X309) / 'Exam (LECTURE ONLY)'!AM$9), "", SUMIF('Exam (LECTURE ONLY)'!O$20:X$20, "CLO4", 'Exam (LECTURE ONLY)'!O309:X309) / 'Exam (LECTURE ONLY)'!AM$9),
IF(AND('PRINTABLE (per grading)'!H$16="EXAM", 'PRINTABLE (per grading)'!B$13="Final"), IF(ISERROR(SUMIF('Exam (LECTURE ONLY)'!Z$20:AI$20, "CLO4", 'Exam (LECTURE ONLY)'!Z309:AI309) / 'Exam (LECTURE ONLY)'!AN$9), "", SUMIF('Exam (LECTURE ONLY)'!Z$20:AI$20, "CLO4", 'Exam (LECTURE ONLY)'!Z309:AI309) / 'Exam (LECTURE ONLY)'!AN$9),
IF(AND('PRINTABLE (per grading)'!H$16="OUTPUT", 'PRINTABLE (per grading)'!B$13="Prelim"), IF(ISERROR(SUMIF(OUTPUT!C$20:M$20, "CLO4", OUTPUT!C309:M309) / OUTPUT!AL$9), "", SUMIF(OUTPUT!C$20:M$20, "CLO4", OUTPUT!C309:M309) / OUTPUT!AL$9),
IF(AND('PRINTABLE (per grading)'!H$16="OUTPUT", 'PRINTABLE (per grading)'!B$13="Midterm"), IF(ISERROR(SUMIF(OUTPUT!O$20:Y$20, "CLO4", OUTPUT!O309:Y309) / OUTPUT!AM$9), "", SUMIF(OUTPUT!O$20:Y$20, "CLO4", OUTPUT!O309:Y309) / OUTPUT!AM$9),
IF(AND('PRINTABLE (per grading)'!H$16="OUTPUT", 'PRINTABLE (per grading)'!B$13="Final"), IF(ISERROR(SUMIF(OUTPUT!AA$20:AI$20, "CLO4", OUTPUT!AA309:AI309) / OUTPUT!AN$9), "", SUMIF(OUTPUT!AA$20:AI$20, "CLO4", OUTPUT!AA309:AI309) / OUTPUT!AN$9),
"")))))),"")</f>
        <v/>
      </c>
      <c r="AE307" s="286" t="str">
        <f aca="false">IF(B307&lt;&gt;"",IF(AD307="","",IF(AD307&lt;0.5,1,IF(AND(AD307&gt;=0.5,AD307&lt;P$10),2,IF(AD307&gt;=P$10,3)))),"")</f>
        <v/>
      </c>
      <c r="AF307" s="287" t="str">
        <f aca="false">IF(B307 &lt;&gt; "",IFERROR(IF(AVERAGE(AB307,AD307)&gt;=P$10,"Y","N"),""),"")</f>
        <v/>
      </c>
      <c r="AG307" s="194" t="str">
        <f aca="false">IF(B307 &lt;&gt; "", IFERROR(IF(C$16 = "PRELIM", SUMIF('Database (LECTURE-RES-PRAC)'!D$14:AG$14, "CLO5", 'Database (LECTURE-RES-PRAC)'!D304:AG304) / 'Grade computation'!F$8, IF(C$16 = "MIDTERM", SUMIF('Database (LECTURE-RES-PRAC)'!AJ$14:BM$14, "CLO5", 'Database (LECTURE-RES-PRAC)'!AJ304:BM304) / 'Grade computation'!G$8, IF(C$16 = "FINAL", SUMIF('Database (LECTURE-RES-PRAC)'!BP$14:CS$14, "CLO5", 'Database (LECTURE-RES-PRAC)'!BP304:CS304) / 'Grade computation'!H$8,""))),""),"")</f>
        <v/>
      </c>
      <c r="AH307" s="286" t="str">
        <f aca="false">IF(B307&lt;&gt;"",IF(AG307="","",IF(AG307&lt;0.5,1,IF(AND(AG307&gt;=0.5,AG307&lt;P$10),2,IF(AG307&gt;=P$10,3)))),"")</f>
        <v/>
      </c>
      <c r="AI307" s="194" t="str">
        <f aca="false">IF(B307 &lt;&gt; "",IF(AND('PRINTABLE (per grading)'!H$16="EXAM", 'PRINTABLE (per grading)'!B$13="Prelim"), IF(ISERROR(SUMIF('Exam (LECTURE ONLY)'!D$20:M$20, "CLO5", 'Exam (LECTURE ONLY)'!D309:M309) / 'Exam (LECTURE ONLY)'!AL$10), "", SUMIF('Exam (LECTURE ONLY)'!D$20:M$20, "CLO5", 'Exam (LECTURE ONLY)'!D309:M309) /'Exam (LECTURE ONLY)'!AL$10),
IF(AND('PRINTABLE (per grading)'!H$16="EXAM", 'PRINTABLE (per grading)'!B$13="Midterm"), IF(ISERROR(SUMIF('Exam (LECTURE ONLY)'!O$20:X$20, "CLO5", 'Exam (LECTURE ONLY)'!O309:X309) / 'Exam (LECTURE ONLY)'!AM$10), "", SUMIF('Exam (LECTURE ONLY)'!O$20:X$20, "CLO5", 'Exam (LECTURE ONLY)'!O309:X309) / 'Exam (LECTURE ONLY)'!AM$10),
IF(AND('PRINTABLE (per grading)'!H$16="EXAM", 'PRINTABLE (per grading)'!B$13="Final"), IF(ISERROR(SUMIF('Exam (LECTURE ONLY)'!Z$20:AI$20, "CLO5", 'Exam (LECTURE ONLY)'!Z309:AI309) / 'Exam (LECTURE ONLY)'!AN$10), "", SUMIF('Exam (LECTURE ONLY)'!Z$20:AI$20, "CLO5", 'Exam (LECTURE ONLY)'!Z309:AI309) / 'Exam (LECTURE ONLY)'!AN$10),
IF(AND('PRINTABLE (per grading)'!H$16="OUTPUT", 'PRINTABLE (per grading)'!B$13="Prelim"), IF(ISERROR(SUMIF(OUTPUT!C$20:M$20, "CLO5", OUTPUT!C309:M309) / OUTPUT!AL$10), "", SUMIF(OUTPUT!C$20:M$20, "CLO5", OUTPUT!C309:M309) / OUTPUT!AL$10),
IF(AND('PRINTABLE (per grading)'!H$16="OUTPUT", 'PRINTABLE (per grading)'!B$13="Midterm"), IF(ISERROR(SUMIF(OUTPUT!O$20:Y$20, "CLO5", OUTPUT!O309:Y309) / OUTPUT!AM$10), "", SUMIF(OUTPUT!O$20:Y$20, "CLO5", OUTPUT!O309:Y309) / OUTPUT!AM$10),
IF(AND('PRINTABLE (per grading)'!H$16="OUTPUT", 'PRINTABLE (per grading)'!B$13="Final"), IF(ISERROR(SUMIF(OUTPUT!AA$20:AI$20, "CLO5", OUTPUT!AA309:AI309) / OUTPUT!AN$10), "", SUMIF(OUTPUT!AA$20:AI$20, "CLO5", OUTPUT!AA309:AI309) / OUTPUT!AN$10),
"")))))),"")</f>
        <v/>
      </c>
      <c r="AJ307" s="286" t="str">
        <f aca="false">IF(B307&lt;&gt;"",IF(AI307="","",IF(AI307&lt;0.5,1,IF(AND(AI307&gt;=0.5,AI307&lt;P$10),2,IF(AI307&gt;=P$10,3)))),"")</f>
        <v/>
      </c>
      <c r="AK307" s="287" t="str">
        <f aca="false">IF(B307 &lt;&gt; "",IFERROR(IF(AVERAGE(AG307,AI307)&gt;=P$10,"Y","N"),""),"")</f>
        <v/>
      </c>
      <c r="AL307" s="194" t="str">
        <f aca="false">IF(B307 &lt;&gt; "", IFERROR(IF(C$16 = "PRELIM", SUMIF('Database (LECTURE-RES-PRAC)'!D$14:AG$14, "CLO6", 'Database (LECTURE-RES-PRAC)'!D304:AG304) / 'Grade computation'!F$9, IF(C$16 = "MIDTERM", SUMIF('Database (LECTURE-RES-PRAC)'!AJ$14:BM$14, "CLO6", 'Database (LECTURE-RES-PRAC)'!AJ304:BM304) / 'Grade computation'!G$9, IF(C$16 = "FINAL", SUMIF('Database (LECTURE-RES-PRAC)'!BP$14:CS$14, "CLO6", 'Database (LECTURE-RES-PRAC)'!BP304:CS304) / 'Grade computation'!H$9,""))),""),"")</f>
        <v/>
      </c>
      <c r="AM307" s="286" t="str">
        <f aca="false">IF(B307&lt;&gt;"",IF(AL307="","",IF(AL307&lt;0.5,1,IF(AND(AL307&gt;=0.5,AL307&lt;P$10),2,IF(AL307&gt;=P$10,3)))),"")</f>
        <v/>
      </c>
      <c r="AN307" s="194" t="str">
        <f aca="false">IF(B307 &lt;&gt; "",IF(AND('PRINTABLE (per grading)'!H$16="EXAM", 'PRINTABLE (per grading)'!B$13="Prelim"), IF(ISERROR(SUMIF('Exam (LECTURE ONLY)'!D$20:M$20, "CLO6", 'Exam (LECTURE ONLY)'!D309:M309) / 'Exam (LECTURE ONLY)'!AL$11), "", SUMIF('Exam (LECTURE ONLY)'!D$20:M$20, "CLO6", 'Exam (LECTURE ONLY)'!D309:M309) /'Exam (LECTURE ONLY)'!AL$11),
IF(AND('PRINTABLE (per grading)'!H$16="EXAM", 'PRINTABLE (per grading)'!B$13="Midterm"), IF(ISERROR(SUMIF('Exam (LECTURE ONLY)'!O$20:X$20, "CLO6", 'Exam (LECTURE ONLY)'!O309:X309) / 'Exam (LECTURE ONLY)'!AM$11), "", SUMIF('Exam (LECTURE ONLY)'!O$20:X$20, "CLO6", 'Exam (LECTURE ONLY)'!O309:X309) / 'Exam (LECTURE ONLY)'!AM$11),
IF(AND('PRINTABLE (per grading)'!H$16="EXAM", 'PRINTABLE (per grading)'!B$13="Final"), IF(ISERROR(SUMIF('Exam (LECTURE ONLY)'!Z$20:AI$20, "CLO6", 'Exam (LECTURE ONLY)'!Z309:AI309) / 'Exam (LECTURE ONLY)'!AN$11), "", SUMIF('Exam (LECTURE ONLY)'!Z$20:AI$20, "CLO6", 'Exam (LECTURE ONLY)'!Z309:AI309) / 'Exam (LECTURE ONLY)'!AN$11),
IF(AND('PRINTABLE (per grading)'!H$16="OUTPUT", 'PRINTABLE (per grading)'!B$13="Prelim"), IF(ISERROR(SUMIF(OUTPUT!C$20:M$20, "CLO6", OUTPUT!C309:M309) / OUTPUT!AL$11), "", SUMIF(OUTPUT!C$20:M$20, "CLO6", OUTPUT!C309:M309) / OUTPUT!AL$11),
IF(AND('PRINTABLE (per grading)'!H$16="OUTPUT", 'PRINTABLE (per grading)'!B$13="Midterm"), IF(ISERROR(SUMIF(OUTPUT!O$20:Y$20, "CLO6", OUTPUT!O309:Y309) / OUTPUT!AM$11), "", SUMIF(OUTPUT!O$20:Y$20, "CLO6", OUTPUT!O309:Y309) / OUTPUT!AM$11),
IF(AND('PRINTABLE (per grading)'!H$16="OUTPUT", 'PRINTABLE (per grading)'!B$13="Final"), IF(ISERROR(SUMIF(OUTPUT!AA$20:AI$20, "CLO6", OUTPUT!AA309:AI309) / OUTPUT!AN$11), "", SUMIF(OUTPUT!AA$20:AI$20, "CLO6", OUTPUT!AA309:AI309) / OUTPUT!AN$11),
"")))))),"")</f>
        <v/>
      </c>
      <c r="AO307" s="286" t="str">
        <f aca="false">IF(B307&lt;&gt;"",IF(AN307="","",IF(AN307&lt;0.5,1,IF(AND(AN307&gt;=0.5,AN307&lt;P$10),2,IF(AN307&gt;=P$10,3)))),"")</f>
        <v/>
      </c>
      <c r="AP307" s="287" t="str">
        <f aca="false">IF(B307 &lt;&gt; "",IFERROR(IF(AVERAGE(AL307,AN307)&gt;=P$10,"Y","N"),""),"")</f>
        <v/>
      </c>
      <c r="AQ307" s="194" t="str">
        <f aca="false">IF(B307 &lt;&gt; "", IFERROR(IF(C$16 = "PRELIM", SUMIF('Database (LECTURE-RES-PRAC)'!D$14:AG$14, "CLO7", 'Database (LECTURE-RES-PRAC)'!D304:AG304) / 'Grade computation'!F$10, IF(C$16 = "MIDTERM", SUMIF('Database (LECTURE-RES-PRAC)'!AJ$14:BM$14, "CLO7", 'Database (LECTURE-RES-PRAC)'!AJ304:BM304) / 'Grade computation'!G$10, IF(C$16 = "FINAL", SUMIF('Database (LECTURE-RES-PRAC)'!BP$14:CS$14, "CLO7", 'Database (LECTURE-RES-PRAC)'!BP304:CS304) / 'Grade computation'!H$10,""))),""),"")</f>
        <v/>
      </c>
      <c r="AR307" s="286" t="str">
        <f aca="false">IF(B307&lt;&gt;"",IF(AQ307="","",IF(AQ307&lt;0.5,1,IF(AND(AQ307&gt;=0.5,AQ307&lt;P$10),2,IF(AQ307&gt;=P$10,3)))),"")</f>
        <v/>
      </c>
      <c r="AS307" s="194" t="str">
        <f aca="false">IF(B307 &lt;&gt; "",IF(AND('PRINTABLE (per grading)'!H$16="EXAM", 'PRINTABLE (per grading)'!B$13="Prelim"), IF(ISERROR(SUMIF('Exam (LECTURE ONLY)'!D$20:M$20, "CLO7", 'Exam (LECTURE ONLY)'!D309:M309) / 'Exam (LECTURE ONLY)'!AL$12), "", SUMIF('Exam (LECTURE ONLY)'!D$20:M$20, "CLO7", 'Exam (LECTURE ONLY)'!D309:M309) /'Exam (LECTURE ONLY)'!AL$12),
IF(AND('PRINTABLE (per grading)'!H$16="EXAM", 'PRINTABLE (per grading)'!B$13="Midterm"), IF(ISERROR(SUMIF('Exam (LECTURE ONLY)'!O$20:X$20, "CLO7", 'Exam (LECTURE ONLY)'!O309:X309) / 'Exam (LECTURE ONLY)'!AM$12), "", SUMIF('Exam (LECTURE ONLY)'!O$20:X$20, "CLO7", 'Exam (LECTURE ONLY)'!O309:X309) / 'Exam (LECTURE ONLY)'!AM$12),
IF(AND('PRINTABLE (per grading)'!H$16="EXAM", 'PRINTABLE (per grading)'!B$13="Final"), IF(ISERROR(SUMIF('Exam (LECTURE ONLY)'!Z$20:AI$20, "CLO7", 'Exam (LECTURE ONLY)'!Z309:AI309) / 'Exam (LECTURE ONLY)'!AN$12), "", SUMIF('Exam (LECTURE ONLY)'!Z$20:AI$20, "CLO7", 'Exam (LECTURE ONLY)'!Z309:AI309) / 'Exam (LECTURE ONLY)'!AN$12),
IF(AND('PRINTABLE (per grading)'!H$16="OUTPUT", 'PRINTABLE (per grading)'!B$13="Prelim"), IF(ISERROR(SUMIF(OUTPUT!C$20:M$20, "CLO7", OUTPUT!C309:M309) / OUTPUT!AL$12), "", SUMIF(OUTPUT!C$20:M$20, "CLO7", OUTPUT!C309:M309) / OUTPUT!AL$12),
IF(AND('PRINTABLE (per grading)'!H$16="OUTPUT", 'PRINTABLE (per grading)'!B$13="Midterm"), IF(ISERROR(SUMIF(OUTPUT!O$20:Y$20, "CLO7", OUTPUT!O309:Y309) / OUTPUT!AM$12), "", SUMIF(OUTPUT!O$20:Y$20, "CLO7", OUTPUT!O309:Y309) / OUTPUT!AM$12),
IF(AND('PRINTABLE (per grading)'!H$16="OUTPUT", 'PRINTABLE (per grading)'!B$13="Final"), IF(ISERROR(SUMIF(OUTPUT!AA$20:AI$20, "CLO7", OUTPUT!AA309:AI309) / OUTPUT!AN$12), "", SUMIF(OUTPUT!AA$20:AI$20, "CLO7", OUTPUT!AA309:AI309) / OUTPUT!AN$12),
"")))))),"")</f>
        <v/>
      </c>
      <c r="AT307" s="286" t="str">
        <f aca="false">IF(B307&lt;&gt;"",IF(AS307="","",IF(AS307&lt;0.5,1,IF(AND(AS307&gt;=0.5,AS307&lt;P$10),2,IF(AS307&gt;=P$10,3)))),"")</f>
        <v/>
      </c>
      <c r="AU307" s="287" t="str">
        <f aca="false">IF(B307 &lt;&gt; "",IFERROR(IF(AVERAGE(AQ307,AS307)&gt;=P$10,"Y","N"),""),"")</f>
        <v/>
      </c>
      <c r="AV307" s="194" t="str">
        <f aca="false">IF(B307 &lt;&gt; "", IFERROR(IF(C$16 = "PRELIM", SUMIF('Database (LECTURE-RES-PRAC)'!D$14:AG$14, "CLO8", 'Database (LECTURE-RES-PRAC)'!D304:AG304) / 'Grade computation'!F$11, IF(C$16 = "MIDTERM", SUMIF('Database (LECTURE-RES-PRAC)'!AJ$14:BM$14, "CLO8", 'Database (LECTURE-RES-PRAC)'!AJ304:BM304) / 'Grade computation'!G$11, IF(C$16 = "FINAL", SUMIF('Database (LECTURE-RES-PRAC)'!BP$14:CS$14, "CLO8", 'Database (LECTURE-RES-PRAC)'!BP304:CS304) / 'Grade computation'!H$11,""))),""),"")</f>
        <v/>
      </c>
      <c r="AW307" s="286" t="str">
        <f aca="false">IF(B307&lt;&gt;"",IF(AV307="","",IF(AV307&lt;0.5,1,IF(AND(AV307&gt;=0.5,AV307&lt;P$10),2,IF(AV307&gt;=P$10,3)))),"")</f>
        <v/>
      </c>
      <c r="AX307" s="194" t="str">
        <f aca="false">IF(B307 &lt;&gt; "",IF(AND('PRINTABLE (per grading)'!H$16="EXAM", 'PRINTABLE (per grading)'!B$13="Prelim"), IF(ISERROR(SUMIF('Exam (LECTURE ONLY)'!D$20:M$20, "CLO8", 'Exam (LECTURE ONLY)'!D309:M309) / 'Exam (LECTURE ONLY)'!AL$13), "", SUMIF('Exam (LECTURE ONLY)'!D$20:M$20, "CLO8", 'Exam (LECTURE ONLY)'!D309:M309) /'Exam (LECTURE ONLY)'!AL$13),
IF(AND('PRINTABLE (per grading)'!H$16="EXAM", 'PRINTABLE (per grading)'!B$13="Midterm"), IF(ISERROR(SUMIF('Exam (LECTURE ONLY)'!O$20:X$20, "CLO8", 'Exam (LECTURE ONLY)'!O309:X309) / 'Exam (LECTURE ONLY)'!AM$13), "", SUMIF('Exam (LECTURE ONLY)'!O$20:X$20, "CLO8", 'Exam (LECTURE ONLY)'!O309:X309) / 'Exam (LECTURE ONLY)'!AM$13),
IF(AND('PRINTABLE (per grading)'!H$16="EXAM", 'PRINTABLE (per grading)'!B$13="Final"), IF(ISERROR(SUMIF('Exam (LECTURE ONLY)'!Z$20:AI$20, "CLO8", 'Exam (LECTURE ONLY)'!Z309:AI309) / 'Exam (LECTURE ONLY)'!AN$13), "", SUMIF('Exam (LECTURE ONLY)'!Z$20:AI$20, "CLO8", 'Exam (LECTURE ONLY)'!Z309:AI309) / 'Exam (LECTURE ONLY)'!AN$13),
IF(AND('PRINTABLE (per grading)'!H$16="OUTPUT", 'PRINTABLE (per grading)'!B$13="Prelim"), IF(ISERROR(SUMIF(OUTPUT!C$20:M$20, "CLO8", OUTPUT!C309:M309) / OUTPUT!AL$13), "", SUMIF(OUTPUT!C$20:M$20, "CLO8", OUTPUT!C309:M309) / OUTPUT!AL$13),
IF(AND('PRINTABLE (per grading)'!H$16="OUTPUT", 'PRINTABLE (per grading)'!B$13="Midterm"), IF(ISERROR(SUMIF(OUTPUT!O$20:Y$20, "CLO8", OUTPUT!O309:Y309) / OUTPUT!AM$13), "", SUMIF(OUTPUT!O$20:Y$20, "CLO8", OUTPUT!O309:Y309) / OUTPUT!AM$13),
IF(AND('PRINTABLE (per grading)'!H$16="OUTPUT", 'PRINTABLE (per grading)'!B$13="Final"), IF(ISERROR(SUMIF(OUTPUT!AA$20:AI$20, "CLO8", OUTPUT!AA309:AI309) / OUTPUT!AN$13), "", SUMIF(OUTPUT!AA$20:AI$20, "CLO8", OUTPUT!AA309:AI309) / OUTPUT!AN$13),
"")))))),"")</f>
        <v/>
      </c>
      <c r="AY307" s="286" t="str">
        <f aca="false">IF(B307&lt;&gt;"",IF(AX307="","",IF(AX307&lt;0.5,1,IF(AND(AX307&gt;=0.5,AX307&lt;P$10),2,IF(AX307&gt;=P$10,3)))),"")</f>
        <v/>
      </c>
      <c r="AZ307" s="287" t="str">
        <f aca="false">IF(B307 &lt;&gt; "",IFERROR(IF(AVERAGE(AV307,AX307)&gt;=P$10,"Y","N"),""),"")</f>
        <v/>
      </c>
      <c r="BA307" s="194" t="str">
        <f aca="false">IF(B307 &lt;&gt; "", IFERROR(IF(C$16 = "PRELIM", SUMIF('Database (LECTURE-RES-PRAC)'!D$14:AG$14, "CLO9", 'Database (LECTURE-RES-PRAC)'!D304:AG304) / 'Grade computation'!F$12, IF(C$16 = "MIDTERM", SUMIF('Database (LECTURE-RES-PRAC)'!AJ$14:BM$14, "CLO9", 'Database (LECTURE-RES-PRAC)'!AJ304:BM304) / 'Grade computation'!G$12, IF(C$16 = "FINAL", SUMIF('Database (LECTURE-RES-PRAC)'!BP$14:CS$14, "CLO9", 'Database (LECTURE-RES-PRAC)'!BP304:CS304) / 'Grade computation'!H$12,""))),""),"")</f>
        <v/>
      </c>
      <c r="BB307" s="286" t="str">
        <f aca="false">IF(B307&lt;&gt;"",IF(BA307="","",IF(BA307&lt;0.5,1,IF(AND(BA307&gt;=0.5,BA307&lt;P$10),2,IF(BA307&gt;=P$10,3)))),"")</f>
        <v/>
      </c>
      <c r="BC307" s="194" t="str">
        <f aca="false">IF(B307 &lt;&gt; "",IF(AND('PRINTABLE (per grading)'!H$16="EXAM", 'PRINTABLE (per grading)'!B$13="Prelim"), IF(ISERROR(SUMIF('Exam (LECTURE ONLY)'!D$20:M$20, "CLO9", 'Exam (LECTURE ONLY)'!D309:M309) / 'Exam (LECTURE ONLY)'!AL$14), "", SUMIF('Exam (LECTURE ONLY)'!D$20:M$20, "CLO9", 'Exam (LECTURE ONLY)'!D309:M309) /'Exam (LECTURE ONLY)'!AL$14),
IF(AND('PRINTABLE (per grading)'!H$16="EXAM", 'PRINTABLE (per grading)'!B$13="Midterm"), IF(ISERROR(SUMIF('Exam (LECTURE ONLY)'!O$20:X$20, "CLO9", 'Exam (LECTURE ONLY)'!O309:X309) / 'Exam (LECTURE ONLY)'!AM$14), "", SUMIF('Exam (LECTURE ONLY)'!O$20:X$20, "CLO9", 'Exam (LECTURE ONLY)'!O309:X309) / 'Exam (LECTURE ONLY)'!AM$14),
IF(AND('PRINTABLE (per grading)'!H$16="EXAM", 'PRINTABLE (per grading)'!B$13="Final"), IF(ISERROR(SUMIF('Exam (LECTURE ONLY)'!Z$20:AI$20, "CLO9", 'Exam (LECTURE ONLY)'!Z309:AI309) / 'Exam (LECTURE ONLY)'!AN$14), "", SUMIF('Exam (LECTURE ONLY)'!Z$20:AI$20, "CLO9", 'Exam (LECTURE ONLY)'!Z309:AI309) / 'Exam (LECTURE ONLY)'!AN$14),
IF(AND('PRINTABLE (per grading)'!H$16="OUTPUT", 'PRINTABLE (per grading)'!B$13="Prelim"), IF(ISERROR(SUMIF(OUTPUT!C$20:M$20, "CLO9", OUTPUT!C309:M309) / OUTPUT!AL$14), "", SUMIF(OUTPUT!C$20:M$20, "CLO9", OUTPUT!C309:M309) / OUTPUT!AL$14),
IF(AND('PRINTABLE (per grading)'!H$16="OUTPUT", 'PRINTABLE (per grading)'!B$13="Midterm"), IF(ISERROR(SUMIF(OUTPUT!O$20:Y$20, "CLO9", OUTPUT!O309:Y309) / OUTPUT!AM$14), "", SUMIF(OUTPUT!O$20:Y$20, "CLO9", OUTPUT!O309:Y309) / OUTPUT!AM$14),
IF(AND('PRINTABLE (per grading)'!H$16="OUTPUT", 'PRINTABLE (per grading)'!B$13="Final"), IF(ISERROR(SUMIF(OUTPUT!AA$20:AI$20, "CLO9", OUTPUT!AA309:AI309) / OUTPUT!AN$14), "", SUMIF(OUTPUT!AA$20:AI$20, "CLO9", OUTPUT!AA309:AI309) / OUTPUT!AN$14),
"")))))),"")</f>
        <v/>
      </c>
      <c r="BD307" s="286" t="str">
        <f aca="false">IF(B307&lt;&gt;"",IF(BC307="","",IF(BC307&lt;0.5,1,IF(AND(BC307&gt;=0.5,BC307&lt;P$10),2,IF(BC307&gt;=P$10,3)))),"")</f>
        <v/>
      </c>
      <c r="BE307" s="287" t="str">
        <f aca="false">IF(B307 &lt;&gt; "",IFERROR(IF(AVERAGE(BA307,BC307)&gt;=P$10,"Y","N"),""),"")</f>
        <v/>
      </c>
      <c r="BF307" s="194" t="str">
        <f aca="false">IF(B307 &lt;&gt; "", IFERROR(IF(C$16 = "PRELIM", SUMIF('Database (LECTURE-RES-PRAC)'!D$14:AG$14, "CLO10", 'Database (LECTURE-RES-PRAC)'!D304:AG304) / 'Grade computation'!F$13, IF(C$16 = "MIDTERM", SUMIF('Database (LECTURE-RES-PRAC)'!AJ$14:BM$14, "CLO10", 'Database (LECTURE-RES-PRAC)'!AJ304:BM304) / 'Grade computation'!G$13, IF(C$16 = "FINAL", SUMIF('Database (LECTURE-RES-PRAC)'!BP$14:CS$14, "CLO10", 'Database (LECTURE-RES-PRAC)'!BP304:CS304) / 'Grade computation'!H$13,""))),""),"")</f>
        <v/>
      </c>
      <c r="BG307" s="286" t="str">
        <f aca="false">IF(B307&lt;&gt;"",IF(BF307="","",IF(BF307&lt;0.5,1,IF(AND(BF307&gt;=0.5,BF307&lt;P$10),2,IF(BF307&gt;=P$10,3)))),"")</f>
        <v/>
      </c>
      <c r="BH307" s="194" t="str">
        <f aca="false">IF(B307 &lt;&gt; "",IF(AND('PRINTABLE (per grading)'!H$16="EXAM", 'PRINTABLE (per grading)'!B$13="Prelim"), IF(ISERROR(SUMIF('Exam (LECTURE ONLY)'!D$20:M$20, "CLO10", 'Exam (LECTURE ONLY)'!D309:M309) / 'Exam (LECTURE ONLY)'!AL$15), "", SUMIF('Exam (LECTURE ONLY)'!D$20:M$20, "CLO10", 'Exam (LECTURE ONLY)'!D309:M309) /'Exam (LECTURE ONLY)'!AL$15),
IF(AND('PRINTABLE (per grading)'!H$16="EXAM", 'PRINTABLE (per grading)'!B$13="Midterm"), IF(ISERROR(SUMIF('Exam (LECTURE ONLY)'!O$20:X$20, "CLO10", 'Exam (LECTURE ONLY)'!O309:X309) / 'Exam (LECTURE ONLY)'!AM$15), "", SUMIF('Exam (LECTURE ONLY)'!O$20:X$20, "CLO10", 'Exam (LECTURE ONLY)'!O309:X309) / 'Exam (LECTURE ONLY)'!AM$15),
IF(AND('PRINTABLE (per grading)'!H$16="EXAM", 'PRINTABLE (per grading)'!B$13="Final"), IF(ISERROR(SUMIF('Exam (LECTURE ONLY)'!Z$20:AI$20, "CLO10", 'Exam (LECTURE ONLY)'!Z309:AI309) / 'Exam (LECTURE ONLY)'!AN$15), "", SUMIF('Exam (LECTURE ONLY)'!Z$20:AI$20, "CLO10", 'Exam (LECTURE ONLY)'!Z309:AI309) / 'Exam (LECTURE ONLY)'!AN$15),
IF(AND('PRINTABLE (per grading)'!H$16="OUTPUT", 'PRINTABLE (per grading)'!B$13="Prelim"), IF(ISERROR(SUMIF(OUTPUT!C$20:M$20, "CLO10", OUTPUT!C309:M309) / OUTPUT!AL$15), "", SUMIF(OUTPUT!C$20:M$20, "CLO10", OUTPUT!C309:M309) / OUTPUT!AL$15),
IF(AND('PRINTABLE (per grading)'!H$16="OUTPUT", 'PRINTABLE (per grading)'!B$13="Midterm"), IF(ISERROR(SUMIF(OUTPUT!O$20:Y$20, "CLO10", OUTPUT!O309:Y309) / OUTPUT!AM$15), "", SUMIF(OUTPUT!O$20:Y$20, "CLO10", OUTPUT!O309:Y309) / OUTPUT!AM$15),
IF(AND('PRINTABLE (per grading)'!H$16="OUTPUT", 'PRINTABLE (per grading)'!B$13="Final"), IF(ISERROR(SUMIF(OUTPUT!AA$20:AI$20, "CLO10", OUTPUT!AA309:AI309) / OUTPUT!AN$15), "", SUMIF(OUTPUT!AA$20:AI$20, "CLO10", OUTPUT!AA309:AI309) / OUTPUT!AN$15),
"")))))),"")</f>
        <v/>
      </c>
      <c r="BI307" s="286" t="str">
        <f aca="false">IF(B307&lt;&gt;"",IF(BH307="","",IF(BH307&lt;0.5,1,IF(AND(BH307&gt;=0.5,BH307&lt;P$10),2,IF(BH307&gt;=P$10,3)))),"")</f>
        <v/>
      </c>
      <c r="BJ307" s="287" t="str">
        <f aca="false">IF(B307 &lt;&gt; "",IFERROR(IF(AVERAGE(BF307,BH307)&gt;=P$10,"Y","N"),""),"")</f>
        <v/>
      </c>
      <c r="BK307" s="8"/>
    </row>
    <row r="308" customFormat="false" ht="19.5" hidden="false" customHeight="true" outlineLevel="0" collapsed="false">
      <c r="A308" s="228" t="str">
        <f aca="false">IF(ISBLANK('Database (LECTURE-RES-PRAC)'!A305),"",'Database (LECTURE-RES-PRAC)'!A305)</f>
        <v/>
      </c>
      <c r="B308" s="229" t="str">
        <f aca="false">IF(ISBLANK('Database (LECTURE-RES-PRAC)'!B305),"",'Database (LECTURE-RES-PRAC)'!B305)</f>
        <v/>
      </c>
      <c r="C308" s="230" t="str">
        <f aca="false">IF(B308&lt;&gt;"",IF(C$16="PRELIM",'Grade computation'!C308, IF(C$16="MIDTERM",'Grade computation'!K308, IF(C$16="FINAL",'Grade computation'!S308,""))),"")</f>
        <v/>
      </c>
      <c r="D308" s="231" t="str">
        <f aca="false">IF(B308&lt;&gt;"",IFERROR(IF(B$11="80-20", (((C308/C$19)*X$6)+X$7)*D$18, IF(B$11="60-40", (((C308/C$19)*Y$6)+Y$7)*D$18, 0)),0),"")</f>
        <v/>
      </c>
      <c r="E308" s="230" t="str">
        <f aca="false">IF(B308&lt;&gt;"", IF(C$16="PRELIM",'Grade computation'!E308, IF(C$16="MIDTERM",'Grade computation'!M308, IF(C$16="FINAL",'Grade computation'!U308,""))),"")</f>
        <v/>
      </c>
      <c r="F308" s="232" t="str">
        <f aca="false">IF(B308&lt;&gt;"",IFERROR(IF(B$11="80-20", (((E308/E$19)*X$6)+X$7)*F$18, IF(B$11="60-40", (((E308/E$19)*Y$6)+Y$7)*F$18, 0)),0),"")</f>
        <v/>
      </c>
      <c r="G308" s="233" t="str">
        <f aca="false">IF(B308&lt;&gt;"",IFERROR((D308+F308),0),"")</f>
        <v/>
      </c>
      <c r="H308" s="234" t="str">
        <f aca="false">IF(B308&lt;&gt;"",IF(C$16="PRELIM", 'Grade computation'!H308, IF(C$16="MIDTERM", 'Grade computation'!P308, IF(C$16="FINAL",'Grade computation'!X308, ""))),"")</f>
        <v/>
      </c>
      <c r="I308" s="233" t="str">
        <f aca="false">IF(B308&lt;&gt;"",IFERROR(IF(B$11="80-20", (((H308/H$19)*X$6)+X$7)*I$19, IF(B$11="60-40", (((H308/H$19)*Y$6)+Y$7)*I$19, 0)),0),"")</f>
        <v/>
      </c>
      <c r="J308" s="237" t="str">
        <f aca="false">IFERROR((G308+I308),"")</f>
        <v/>
      </c>
      <c r="K308" s="183" t="str">
        <f aca="false">IFERROR(IF(J308="","",IF(J308&gt;=75,"PASSED","FAILED")),"")</f>
        <v/>
      </c>
      <c r="L308" s="183"/>
      <c r="M308" s="194" t="str">
        <f aca="false">IF(B308 &lt;&gt; "", IFERROR(IF(C$16 = "PRELIM", SUMIF('Database (LECTURE-RES-PRAC)'!D$14:AG$14, "CLO1", 'Database (LECTURE-RES-PRAC)'!D305:AG305) / 'Grade computation'!F$4, IF(C$16 = "MIDTERM", SUMIF('Database (LECTURE-RES-PRAC)'!AJ$14:BM$14, "CLO1", 'Database (LECTURE-RES-PRAC)'!AJ305:BM305) / 'Grade computation'!G$4, IF(C$16 = "FINAL", SUMIF('Database (LECTURE-RES-PRAC)'!BP$14:CS$14, "CLO1", 'Database (LECTURE-RES-PRAC)'!BP305:CS305) / 'Grade computation'!H$4,""))),""),"")</f>
        <v/>
      </c>
      <c r="N308" s="286" t="str">
        <f aca="false">IF(B308&lt;&gt;"",IF(M308="","",IF(M308&lt;0.5,1,IF(AND(M308&gt;=0.5,M308&lt;P$10),2,IF(M308&gt;=P$10,3)))),"")</f>
        <v/>
      </c>
      <c r="O308" s="194" t="str">
        <f aca="false">IF(B308 &lt;&gt; "",IF(AND('PRINTABLE (per grading)'!H$16="EXAM", 'PRINTABLE (per grading)'!B$13="Prelim"), IF(ISERROR(SUMIF('Exam (LECTURE ONLY)'!D$20:M$20, "CLO1", 'Exam (LECTURE ONLY)'!D310:M310) / 'Exam (LECTURE ONLY)'!AL$6), "", SUMIF('Exam (LECTURE ONLY)'!D$20:M$20, "CLO1", 'Exam (LECTURE ONLY)'!D310:M310) /'Exam (LECTURE ONLY)'!AL$6),
IF(AND('PRINTABLE (per grading)'!H$16="EXAM", 'PRINTABLE (per grading)'!B$13="Midterm"), IF(ISERROR(SUMIF('Exam (LECTURE ONLY)'!O$20:X$20, "CLO1", 'Exam (LECTURE ONLY)'!O310:X310) / 'Exam (LECTURE ONLY)'!AM$6), "", SUMIF('Exam (LECTURE ONLY)'!O$20:X$20, "CLO1", 'Exam (LECTURE ONLY)'!O310:X310) / 'Exam (LECTURE ONLY)'!AM$6),
IF(AND('PRINTABLE (per grading)'!H$16="EXAM", 'PRINTABLE (per grading)'!B$13="Final"), IF(ISERROR(SUMIF('Exam (LECTURE ONLY)'!Z$20:AI$20, "CLO1", 'Exam (LECTURE ONLY)'!Z310:AI310) / 'Exam (LECTURE ONLY)'!AN$6), "", SUMIF('Exam (LECTURE ONLY)'!Z$20:AI$20, "CLO1", 'Exam (LECTURE ONLY)'!Z310:AI310) / 'Exam (LECTURE ONLY)'!AN$6),
IF(AND('PRINTABLE (per grading)'!H$16="OUTPUT", 'PRINTABLE (per grading)'!B$13="Prelim"), IF(ISERROR(SUMIF(OUTPUT!C$20:M$20, "CLO1", OUTPUT!C310:M310) / OUTPUT!AL$6), "", SUMIF(OUTPUT!C$20:M$20, "CLO1", OUTPUT!C310:M310) / OUTPUT!AL$6),
IF(AND('PRINTABLE (per grading)'!H$16="OUTPUT", 'PRINTABLE (per grading)'!B$13="Midterm"), IF(ISERROR(SUMIF(OUTPUT!O$20:Y$20, "CLO1", OUTPUT!O310:Y310) / OUTPUT!AM$6), "", SUMIF(OUTPUT!O$20:Y$20, "CLO1", OUTPUT!O310:Y310) / OUTPUT!AM$6),
IF(AND('PRINTABLE (per grading)'!H$16="OUTPUT", 'PRINTABLE (per grading)'!B$13="Final"), IF(ISERROR(SUMIF(OUTPUT!AA$20:AI$20, "CLO1", OUTPUT!AA310:AI310) / OUTPUT!AN$6), "", SUMIF(OUTPUT!AA$20:AI$20, "CLO1", OUTPUT!AA310:AI310) / OUTPUT!AN$6),
"")))))),"")</f>
        <v/>
      </c>
      <c r="P308" s="286" t="str">
        <f aca="false">IF(B308&lt;&gt;"",IF(O308="","",IF(O308&lt;0.5,1,IF(AND(O308&gt;=0.5,O308&lt;P$10),2,IF(O308&gt;=P$10,3)))),"")</f>
        <v/>
      </c>
      <c r="Q308" s="287" t="str">
        <f aca="false">IF(B308 &lt;&gt; "",IFERROR(IF(AVERAGE(M308,O308)&gt;=P$10,"Y","N"),""),"")</f>
        <v/>
      </c>
      <c r="R308" s="194" t="str">
        <f aca="false">IF(B308 &lt;&gt; "", IFERROR(IF(C$16 = "PRELIM", SUMIF('Database (LECTURE-RES-PRAC)'!D$14:AG$14, "CLO2", 'Database (LECTURE-RES-PRAC)'!D305:AG305) / 'Grade computation'!F$5, IF(C$16 = "MIDTERM", SUMIF('Database (LECTURE-RES-PRAC)'!AJ$14:BM$14, "CLO2", 'Database (LECTURE-RES-PRAC)'!AJ305:BM305) / 'Grade computation'!G$5, IF(C$16 = "FINAL", SUMIF('Database (LECTURE-RES-PRAC)'!BP$14:CS$14, "CLO2", 'Database (LECTURE-RES-PRAC)'!BP305:CS305) / 'Grade computation'!H$5,""))),""),"")</f>
        <v/>
      </c>
      <c r="S308" s="286" t="str">
        <f aca="false">IF(B308&lt;&gt;"",IF(R308="","",IF(R308&lt;0.5,1,IF(AND(R308&gt;=0.5,R308&lt;P$10),2,IF(R308&gt;=P$10,3)))),"")</f>
        <v/>
      </c>
      <c r="T308" s="194" t="str">
        <f aca="false">IF(B308 &lt;&gt; "",IF(AND('PRINTABLE (per grading)'!H$16="EXAM", 'PRINTABLE (per grading)'!B$13="Prelim"), IF(ISERROR(SUMIF('Exam (LECTURE ONLY)'!D$20:M$20, "CLO2", 'Exam (LECTURE ONLY)'!D310:M310) / 'Exam (LECTURE ONLY)'!AL$7), "", SUMIF('Exam (LECTURE ONLY)'!D$20:M$20, "CLO2", 'Exam (LECTURE ONLY)'!D310:M310) /'Exam (LECTURE ONLY)'!AL$7),
IF(AND('PRINTABLE (per grading)'!H$16="EXAM", 'PRINTABLE (per grading)'!B$13="Midterm"), IF(ISERROR(SUMIF('Exam (LECTURE ONLY)'!O$20:X$20, "CLO2", 'Exam (LECTURE ONLY)'!O310:X310) / 'Exam (LECTURE ONLY)'!AM$7), "", SUMIF('Exam (LECTURE ONLY)'!O$20:X$20, "CLO2", 'Exam (LECTURE ONLY)'!O310:X310) / 'Exam (LECTURE ONLY)'!AM$7),
IF(AND('PRINTABLE (per grading)'!H$16="EXAM", 'PRINTABLE (per grading)'!B$13="Final"), IF(ISERROR(SUMIF('Exam (LECTURE ONLY)'!Z$20:AI$20, "CLO2", 'Exam (LECTURE ONLY)'!Z310:AI310) / 'Exam (LECTURE ONLY)'!AN$7), "", SUMIF('Exam (LECTURE ONLY)'!Z$20:AI$20, "CLO2", 'Exam (LECTURE ONLY)'!Z310:AI310) / 'Exam (LECTURE ONLY)'!AN$7),
IF(AND('PRINTABLE (per grading)'!H$16="OUTPUT", 'PRINTABLE (per grading)'!B$13="Prelim"), IF(ISERROR(SUMIF(OUTPUT!C$20:M$20, "CLO2", OUTPUT!C310:M310) / OUTPUT!AL$7), "", SUMIF(OUTPUT!C$20:M$20, "CLO2", OUTPUT!C310:M310) / OUTPUT!AL$7),
IF(AND('PRINTABLE (per grading)'!H$16="OUTPUT", 'PRINTABLE (per grading)'!B$13="Midterm"), IF(ISERROR(SUMIF(OUTPUT!O$20:Y$20, "CLO2", OUTPUT!O310:Y310) / OUTPUT!AM$7), "", SUMIF(OUTPUT!O$20:Y$20, "CLO2", OUTPUT!O310:Y310) / OUTPUT!AM$7),
IF(AND('PRINTABLE (per grading)'!H$16="OUTPUT", 'PRINTABLE (per grading)'!B$13="Final"), IF(ISERROR(SUMIF(OUTPUT!AA$20:AI$20, "CLO2", OUTPUT!AA310:AI310) / OUTPUT!AN$7), "", SUMIF(OUTPUT!AA$20:AI$20, "CLO2", OUTPUT!AA310:AI310) / OUTPUT!AN$7),
"")))))),"")</f>
        <v/>
      </c>
      <c r="U308" s="286" t="str">
        <f aca="false">IF(B308&lt;&gt;"",IF(T308="","",IF(T308&lt;0.5,1,IF(AND(T308&gt;=0.5,T308&lt;P$10),2,IF(T308&gt;=P$10,3)))),"")</f>
        <v/>
      </c>
      <c r="V308" s="287" t="str">
        <f aca="false">IF(B308 &lt;&gt; "",IFERROR(IF(AVERAGE(R308,T308)&gt;=P$10,"Y","N"),""),"")</f>
        <v/>
      </c>
      <c r="W308" s="194" t="str">
        <f aca="false">IF(B308 &lt;&gt; "", IFERROR(IF(C$16 = "PRELIM", SUMIF('Database (LECTURE-RES-PRAC)'!D$14:AG$14, "CLO3", 'Database (LECTURE-RES-PRAC)'!D305:AG305) / 'Grade computation'!F$6, IF(C$16 = "MIDTERM", SUMIF('Database (LECTURE-RES-PRAC)'!AJ$14:BM$14, "CLO3", 'Database (LECTURE-RES-PRAC)'!AJ305:BM305) / 'Grade computation'!G$6, IF(C$16 = "FINAL", SUMIF('Database (LECTURE-RES-PRAC)'!BP$14:CS$14, "CLO3", 'Database (LECTURE-RES-PRAC)'!BP305:CS305) / 'Grade computation'!H$6,""))),""),"")</f>
        <v/>
      </c>
      <c r="X308" s="286" t="str">
        <f aca="false">IF(B308&lt;&gt;"",IF(W308="","",IF(W308&lt;0.5,1,IF(AND(W308&gt;=0.5,W308&lt;P$10),2,IF(W308&gt;=P$10,3)))),"")</f>
        <v/>
      </c>
      <c r="Y308" s="194" t="str">
        <f aca="false">IF(B308 &lt;&gt; "",IF(AND('PRINTABLE (per grading)'!H$16="EXAM", 'PRINTABLE (per grading)'!B$13="Prelim"), IF(ISERROR(SUMIF('Exam (LECTURE ONLY)'!D$20:M$20, "CLO3", 'Exam (LECTURE ONLY)'!D310:M310) / 'Exam (LECTURE ONLY)'!AL$8), "", SUMIF('Exam (LECTURE ONLY)'!D$20:M$20, "CLO3", 'Exam (LECTURE ONLY)'!D310:M310) /'Exam (LECTURE ONLY)'!AL$8),
IF(AND('PRINTABLE (per grading)'!H$16="EXAM", 'PRINTABLE (per grading)'!B$13="Midterm"), IF(ISERROR(SUMIF('Exam (LECTURE ONLY)'!O$20:X$20, "CLO3", 'Exam (LECTURE ONLY)'!O310:X310) / 'Exam (LECTURE ONLY)'!AM$8), "", SUMIF('Exam (LECTURE ONLY)'!O$20:X$20, "CLO3", 'Exam (LECTURE ONLY)'!O310:X310) / 'Exam (LECTURE ONLY)'!AM$8),
IF(AND('PRINTABLE (per grading)'!H$16="EXAM", 'PRINTABLE (per grading)'!B$13="Final"), IF(ISERROR(SUMIF('Exam (LECTURE ONLY)'!Z$20:AI$20, "CLO3", 'Exam (LECTURE ONLY)'!Z310:AI310) / 'Exam (LECTURE ONLY)'!AN$8), "", SUMIF('Exam (LECTURE ONLY)'!Z$20:AI$20, "CLO3", 'Exam (LECTURE ONLY)'!Z310:AI310) / 'Exam (LECTURE ONLY)'!AN$8),
IF(AND('PRINTABLE (per grading)'!H$16="OUTPUT", 'PRINTABLE (per grading)'!B$13="Prelim"), IF(ISERROR(SUMIF(OUTPUT!C$20:M$20, "CLO3", OUTPUT!C310:M310) / OUTPUT!AL$8), "", SUMIF(OUTPUT!C$20:M$20, "CLO3", OUTPUT!C310:M310) / OUTPUT!AL$8),
IF(AND('PRINTABLE (per grading)'!H$16="OUTPUT", 'PRINTABLE (per grading)'!B$13="Midterm"), IF(ISERROR(SUMIF(OUTPUT!O$20:Y$20, "CLO3", OUTPUT!O310:Y310) / OUTPUT!AM$8), "", SUMIF(OUTPUT!O$20:Y$20, "CLO3", OUTPUT!O310:Y310) / OUTPUT!AM$8),
IF(AND('PRINTABLE (per grading)'!H$16="OUTPUT", 'PRINTABLE (per grading)'!B$13="Final"), IF(ISERROR(SUMIF(OUTPUT!AA$20:AI$20, "CLO3", OUTPUT!AA310:AI310) / OUTPUT!AN$8), "", SUMIF(OUTPUT!AA$20:AI$20, "CLO3", OUTPUT!AA310:AI310) / OUTPUT!AN$8),
"" )))))),"")</f>
        <v/>
      </c>
      <c r="Z308" s="286" t="str">
        <f aca="false">IF(B308&lt;&gt;"",IF(Y308="","",IF(Y308&lt;0.5,1,IF(AND(Y308&gt;=0.5,Y308&lt;P$10),2,IF(Y308&gt;=P$10,3)))),"")</f>
        <v/>
      </c>
      <c r="AA308" s="287" t="str">
        <f aca="false">IF(B308 &lt;&gt; "",IFERROR(IF(AVERAGE(W308,Y308)&gt;=P$10,"Y","N"),""),"")</f>
        <v/>
      </c>
      <c r="AB308" s="194" t="str">
        <f aca="false">IF(B308 &lt;&gt; "", IFERROR(IF(C$16 = "PRELIM", SUMIF('Database (LECTURE-RES-PRAC)'!D$14:AG$14, "CLO4", 'Database (LECTURE-RES-PRAC)'!D305:AG305) / 'Grade computation'!F$7, IF(C$16 = "MIDTERM", SUMIF('Database (LECTURE-RES-PRAC)'!AJ$14:BM$14, "CLO4", 'Database (LECTURE-RES-PRAC)'!AJ305:BM305) / 'Grade computation'!G$7, IF(C$16 = "FINAL", SUMIF('Database (LECTURE-RES-PRAC)'!BP$14:CS$14, "CLO4", 'Database (LECTURE-RES-PRAC)'!BP305:CS305) / 'Grade computation'!H$7,""))),""),"")</f>
        <v/>
      </c>
      <c r="AC308" s="286" t="str">
        <f aca="false">IF(B308&lt;&gt;"",IF(AB308="","",IF(AB308&lt;0.5,1,IF(AND(AB308&gt;=0.5,AB308&lt;P$10),2,IF(AB308&gt;=P$10,3)))),"")</f>
        <v/>
      </c>
      <c r="AD308" s="194" t="str">
        <f aca="false">IF(B308 &lt;&gt; "",IF(AND('PRINTABLE (per grading)'!H$16="EXAM", 'PRINTABLE (per grading)'!B$13="Prelim"), IF(ISERROR(SUMIF('Exam (LECTURE ONLY)'!D$20:M$20, "CLO4", 'Exam (LECTURE ONLY)'!D310:M310) / 'Exam (LECTURE ONLY)'!AL$9), "", SUMIF('Exam (LECTURE ONLY)'!D$20:M$20, "CLO4", 'Exam (LECTURE ONLY)'!D310:M310) /'Exam (LECTURE ONLY)'!AL$9),
IF(AND('PRINTABLE (per grading)'!H$16="EXAM", 'PRINTABLE (per grading)'!B$13="Midterm"), IF(ISERROR(SUMIF('Exam (LECTURE ONLY)'!O$20:X$20, "CLO4", 'Exam (LECTURE ONLY)'!O310:X310) / 'Exam (LECTURE ONLY)'!AM$9), "", SUMIF('Exam (LECTURE ONLY)'!O$20:X$20, "CLO4", 'Exam (LECTURE ONLY)'!O310:X310) / 'Exam (LECTURE ONLY)'!AM$9),
IF(AND('PRINTABLE (per grading)'!H$16="EXAM", 'PRINTABLE (per grading)'!B$13="Final"), IF(ISERROR(SUMIF('Exam (LECTURE ONLY)'!Z$20:AI$20, "CLO4", 'Exam (LECTURE ONLY)'!Z310:AI310) / 'Exam (LECTURE ONLY)'!AN$9), "", SUMIF('Exam (LECTURE ONLY)'!Z$20:AI$20, "CLO4", 'Exam (LECTURE ONLY)'!Z310:AI310) / 'Exam (LECTURE ONLY)'!AN$9),
IF(AND('PRINTABLE (per grading)'!H$16="OUTPUT", 'PRINTABLE (per grading)'!B$13="Prelim"), IF(ISERROR(SUMIF(OUTPUT!C$20:M$20, "CLO4", OUTPUT!C310:M310) / OUTPUT!AL$9), "", SUMIF(OUTPUT!C$20:M$20, "CLO4", OUTPUT!C310:M310) / OUTPUT!AL$9),
IF(AND('PRINTABLE (per grading)'!H$16="OUTPUT", 'PRINTABLE (per grading)'!B$13="Midterm"), IF(ISERROR(SUMIF(OUTPUT!O$20:Y$20, "CLO4", OUTPUT!O310:Y310) / OUTPUT!AM$9), "", SUMIF(OUTPUT!O$20:Y$20, "CLO4", OUTPUT!O310:Y310) / OUTPUT!AM$9),
IF(AND('PRINTABLE (per grading)'!H$16="OUTPUT", 'PRINTABLE (per grading)'!B$13="Final"), IF(ISERROR(SUMIF(OUTPUT!AA$20:AI$20, "CLO4", OUTPUT!AA310:AI310) / OUTPUT!AN$9), "", SUMIF(OUTPUT!AA$20:AI$20, "CLO4", OUTPUT!AA310:AI310) / OUTPUT!AN$9),
"")))))),"")</f>
        <v/>
      </c>
      <c r="AE308" s="286" t="str">
        <f aca="false">IF(B308&lt;&gt;"",IF(AD308="","",IF(AD308&lt;0.5,1,IF(AND(AD308&gt;=0.5,AD308&lt;P$10),2,IF(AD308&gt;=P$10,3)))),"")</f>
        <v/>
      </c>
      <c r="AF308" s="287" t="str">
        <f aca="false">IF(B308 &lt;&gt; "",IFERROR(IF(AVERAGE(AB308,AD308)&gt;=P$10,"Y","N"),""),"")</f>
        <v/>
      </c>
      <c r="AG308" s="194" t="str">
        <f aca="false">IF(B308 &lt;&gt; "", IFERROR(IF(C$16 = "PRELIM", SUMIF('Database (LECTURE-RES-PRAC)'!D$14:AG$14, "CLO5", 'Database (LECTURE-RES-PRAC)'!D305:AG305) / 'Grade computation'!F$8, IF(C$16 = "MIDTERM", SUMIF('Database (LECTURE-RES-PRAC)'!AJ$14:BM$14, "CLO5", 'Database (LECTURE-RES-PRAC)'!AJ305:BM305) / 'Grade computation'!G$8, IF(C$16 = "FINAL", SUMIF('Database (LECTURE-RES-PRAC)'!BP$14:CS$14, "CLO5", 'Database (LECTURE-RES-PRAC)'!BP305:CS305) / 'Grade computation'!H$8,""))),""),"")</f>
        <v/>
      </c>
      <c r="AH308" s="286" t="str">
        <f aca="false">IF(B308&lt;&gt;"",IF(AG308="","",IF(AG308&lt;0.5,1,IF(AND(AG308&gt;=0.5,AG308&lt;P$10),2,IF(AG308&gt;=P$10,3)))),"")</f>
        <v/>
      </c>
      <c r="AI308" s="194" t="str">
        <f aca="false">IF(B308 &lt;&gt; "",IF(AND('PRINTABLE (per grading)'!H$16="EXAM", 'PRINTABLE (per grading)'!B$13="Prelim"), IF(ISERROR(SUMIF('Exam (LECTURE ONLY)'!D$20:M$20, "CLO5", 'Exam (LECTURE ONLY)'!D310:M310) / 'Exam (LECTURE ONLY)'!AL$10), "", SUMIF('Exam (LECTURE ONLY)'!D$20:M$20, "CLO5", 'Exam (LECTURE ONLY)'!D310:M310) /'Exam (LECTURE ONLY)'!AL$10),
IF(AND('PRINTABLE (per grading)'!H$16="EXAM", 'PRINTABLE (per grading)'!B$13="Midterm"), IF(ISERROR(SUMIF('Exam (LECTURE ONLY)'!O$20:X$20, "CLO5", 'Exam (LECTURE ONLY)'!O310:X310) / 'Exam (LECTURE ONLY)'!AM$10), "", SUMIF('Exam (LECTURE ONLY)'!O$20:X$20, "CLO5", 'Exam (LECTURE ONLY)'!O310:X310) / 'Exam (LECTURE ONLY)'!AM$10),
IF(AND('PRINTABLE (per grading)'!H$16="EXAM", 'PRINTABLE (per grading)'!B$13="Final"), IF(ISERROR(SUMIF('Exam (LECTURE ONLY)'!Z$20:AI$20, "CLO5", 'Exam (LECTURE ONLY)'!Z310:AI310) / 'Exam (LECTURE ONLY)'!AN$10), "", SUMIF('Exam (LECTURE ONLY)'!Z$20:AI$20, "CLO5", 'Exam (LECTURE ONLY)'!Z310:AI310) / 'Exam (LECTURE ONLY)'!AN$10),
IF(AND('PRINTABLE (per grading)'!H$16="OUTPUT", 'PRINTABLE (per grading)'!B$13="Prelim"), IF(ISERROR(SUMIF(OUTPUT!C$20:M$20, "CLO5", OUTPUT!C310:M310) / OUTPUT!AL$10), "", SUMIF(OUTPUT!C$20:M$20, "CLO5", OUTPUT!C310:M310) / OUTPUT!AL$10),
IF(AND('PRINTABLE (per grading)'!H$16="OUTPUT", 'PRINTABLE (per grading)'!B$13="Midterm"), IF(ISERROR(SUMIF(OUTPUT!O$20:Y$20, "CLO5", OUTPUT!O310:Y310) / OUTPUT!AM$10), "", SUMIF(OUTPUT!O$20:Y$20, "CLO5", OUTPUT!O310:Y310) / OUTPUT!AM$10),
IF(AND('PRINTABLE (per grading)'!H$16="OUTPUT", 'PRINTABLE (per grading)'!B$13="Final"), IF(ISERROR(SUMIF(OUTPUT!AA$20:AI$20, "CLO5", OUTPUT!AA310:AI310) / OUTPUT!AN$10), "", SUMIF(OUTPUT!AA$20:AI$20, "CLO5", OUTPUT!AA310:AI310) / OUTPUT!AN$10),
"")))))),"")</f>
        <v/>
      </c>
      <c r="AJ308" s="286" t="str">
        <f aca="false">IF(B308&lt;&gt;"",IF(AI308="","",IF(AI308&lt;0.5,1,IF(AND(AI308&gt;=0.5,AI308&lt;P$10),2,IF(AI308&gt;=P$10,3)))),"")</f>
        <v/>
      </c>
      <c r="AK308" s="287" t="str">
        <f aca="false">IF(B308 &lt;&gt; "",IFERROR(IF(AVERAGE(AG308,AI308)&gt;=P$10,"Y","N"),""),"")</f>
        <v/>
      </c>
      <c r="AL308" s="194" t="str">
        <f aca="false">IF(B308 &lt;&gt; "", IFERROR(IF(C$16 = "PRELIM", SUMIF('Database (LECTURE-RES-PRAC)'!D$14:AG$14, "CLO6", 'Database (LECTURE-RES-PRAC)'!D305:AG305) / 'Grade computation'!F$9, IF(C$16 = "MIDTERM", SUMIF('Database (LECTURE-RES-PRAC)'!AJ$14:BM$14, "CLO6", 'Database (LECTURE-RES-PRAC)'!AJ305:BM305) / 'Grade computation'!G$9, IF(C$16 = "FINAL", SUMIF('Database (LECTURE-RES-PRAC)'!BP$14:CS$14, "CLO6", 'Database (LECTURE-RES-PRAC)'!BP305:CS305) / 'Grade computation'!H$9,""))),""),"")</f>
        <v/>
      </c>
      <c r="AM308" s="286" t="str">
        <f aca="false">IF(B308&lt;&gt;"",IF(AL308="","",IF(AL308&lt;0.5,1,IF(AND(AL308&gt;=0.5,AL308&lt;P$10),2,IF(AL308&gt;=P$10,3)))),"")</f>
        <v/>
      </c>
      <c r="AN308" s="194" t="str">
        <f aca="false">IF(B308 &lt;&gt; "",IF(AND('PRINTABLE (per grading)'!H$16="EXAM", 'PRINTABLE (per grading)'!B$13="Prelim"), IF(ISERROR(SUMIF('Exam (LECTURE ONLY)'!D$20:M$20, "CLO6", 'Exam (LECTURE ONLY)'!D310:M310) / 'Exam (LECTURE ONLY)'!AL$11), "", SUMIF('Exam (LECTURE ONLY)'!D$20:M$20, "CLO6", 'Exam (LECTURE ONLY)'!D310:M310) /'Exam (LECTURE ONLY)'!AL$11),
IF(AND('PRINTABLE (per grading)'!H$16="EXAM", 'PRINTABLE (per grading)'!B$13="Midterm"), IF(ISERROR(SUMIF('Exam (LECTURE ONLY)'!O$20:X$20, "CLO6", 'Exam (LECTURE ONLY)'!O310:X310) / 'Exam (LECTURE ONLY)'!AM$11), "", SUMIF('Exam (LECTURE ONLY)'!O$20:X$20, "CLO6", 'Exam (LECTURE ONLY)'!O310:X310) / 'Exam (LECTURE ONLY)'!AM$11),
IF(AND('PRINTABLE (per grading)'!H$16="EXAM", 'PRINTABLE (per grading)'!B$13="Final"), IF(ISERROR(SUMIF('Exam (LECTURE ONLY)'!Z$20:AI$20, "CLO6", 'Exam (LECTURE ONLY)'!Z310:AI310) / 'Exam (LECTURE ONLY)'!AN$11), "", SUMIF('Exam (LECTURE ONLY)'!Z$20:AI$20, "CLO6", 'Exam (LECTURE ONLY)'!Z310:AI310) / 'Exam (LECTURE ONLY)'!AN$11),
IF(AND('PRINTABLE (per grading)'!H$16="OUTPUT", 'PRINTABLE (per grading)'!B$13="Prelim"), IF(ISERROR(SUMIF(OUTPUT!C$20:M$20, "CLO6", OUTPUT!C310:M310) / OUTPUT!AL$11), "", SUMIF(OUTPUT!C$20:M$20, "CLO6", OUTPUT!C310:M310) / OUTPUT!AL$11),
IF(AND('PRINTABLE (per grading)'!H$16="OUTPUT", 'PRINTABLE (per grading)'!B$13="Midterm"), IF(ISERROR(SUMIF(OUTPUT!O$20:Y$20, "CLO6", OUTPUT!O310:Y310) / OUTPUT!AM$11), "", SUMIF(OUTPUT!O$20:Y$20, "CLO6", OUTPUT!O310:Y310) / OUTPUT!AM$11),
IF(AND('PRINTABLE (per grading)'!H$16="OUTPUT", 'PRINTABLE (per grading)'!B$13="Final"), IF(ISERROR(SUMIF(OUTPUT!AA$20:AI$20, "CLO6", OUTPUT!AA310:AI310) / OUTPUT!AN$11), "", SUMIF(OUTPUT!AA$20:AI$20, "CLO6", OUTPUT!AA310:AI310) / OUTPUT!AN$11),
"")))))),"")</f>
        <v/>
      </c>
      <c r="AO308" s="286" t="str">
        <f aca="false">IF(B308&lt;&gt;"",IF(AN308="","",IF(AN308&lt;0.5,1,IF(AND(AN308&gt;=0.5,AN308&lt;P$10),2,IF(AN308&gt;=P$10,3)))),"")</f>
        <v/>
      </c>
      <c r="AP308" s="287" t="str">
        <f aca="false">IF(B308 &lt;&gt; "",IFERROR(IF(AVERAGE(AL308,AN308)&gt;=P$10,"Y","N"),""),"")</f>
        <v/>
      </c>
      <c r="AQ308" s="194" t="str">
        <f aca="false">IF(B308 &lt;&gt; "", IFERROR(IF(C$16 = "PRELIM", SUMIF('Database (LECTURE-RES-PRAC)'!D$14:AG$14, "CLO7", 'Database (LECTURE-RES-PRAC)'!D305:AG305) / 'Grade computation'!F$10, IF(C$16 = "MIDTERM", SUMIF('Database (LECTURE-RES-PRAC)'!AJ$14:BM$14, "CLO7", 'Database (LECTURE-RES-PRAC)'!AJ305:BM305) / 'Grade computation'!G$10, IF(C$16 = "FINAL", SUMIF('Database (LECTURE-RES-PRAC)'!BP$14:CS$14, "CLO7", 'Database (LECTURE-RES-PRAC)'!BP305:CS305) / 'Grade computation'!H$10,""))),""),"")</f>
        <v/>
      </c>
      <c r="AR308" s="286" t="str">
        <f aca="false">IF(B308&lt;&gt;"",IF(AQ308="","",IF(AQ308&lt;0.5,1,IF(AND(AQ308&gt;=0.5,AQ308&lt;P$10),2,IF(AQ308&gt;=P$10,3)))),"")</f>
        <v/>
      </c>
      <c r="AS308" s="194" t="str">
        <f aca="false">IF(B308 &lt;&gt; "",IF(AND('PRINTABLE (per grading)'!H$16="EXAM", 'PRINTABLE (per grading)'!B$13="Prelim"), IF(ISERROR(SUMIF('Exam (LECTURE ONLY)'!D$20:M$20, "CLO7", 'Exam (LECTURE ONLY)'!D310:M310) / 'Exam (LECTURE ONLY)'!AL$12), "", SUMIF('Exam (LECTURE ONLY)'!D$20:M$20, "CLO7", 'Exam (LECTURE ONLY)'!D310:M310) /'Exam (LECTURE ONLY)'!AL$12),
IF(AND('PRINTABLE (per grading)'!H$16="EXAM", 'PRINTABLE (per grading)'!B$13="Midterm"), IF(ISERROR(SUMIF('Exam (LECTURE ONLY)'!O$20:X$20, "CLO7", 'Exam (LECTURE ONLY)'!O310:X310) / 'Exam (LECTURE ONLY)'!AM$12), "", SUMIF('Exam (LECTURE ONLY)'!O$20:X$20, "CLO7", 'Exam (LECTURE ONLY)'!O310:X310) / 'Exam (LECTURE ONLY)'!AM$12),
IF(AND('PRINTABLE (per grading)'!H$16="EXAM", 'PRINTABLE (per grading)'!B$13="Final"), IF(ISERROR(SUMIF('Exam (LECTURE ONLY)'!Z$20:AI$20, "CLO7", 'Exam (LECTURE ONLY)'!Z310:AI310) / 'Exam (LECTURE ONLY)'!AN$12), "", SUMIF('Exam (LECTURE ONLY)'!Z$20:AI$20, "CLO7", 'Exam (LECTURE ONLY)'!Z310:AI310) / 'Exam (LECTURE ONLY)'!AN$12),
IF(AND('PRINTABLE (per grading)'!H$16="OUTPUT", 'PRINTABLE (per grading)'!B$13="Prelim"), IF(ISERROR(SUMIF(OUTPUT!C$20:M$20, "CLO7", OUTPUT!C310:M310) / OUTPUT!AL$12), "", SUMIF(OUTPUT!C$20:M$20, "CLO7", OUTPUT!C310:M310) / OUTPUT!AL$12),
IF(AND('PRINTABLE (per grading)'!H$16="OUTPUT", 'PRINTABLE (per grading)'!B$13="Midterm"), IF(ISERROR(SUMIF(OUTPUT!O$20:Y$20, "CLO7", OUTPUT!O310:Y310) / OUTPUT!AM$12), "", SUMIF(OUTPUT!O$20:Y$20, "CLO7", OUTPUT!O310:Y310) / OUTPUT!AM$12),
IF(AND('PRINTABLE (per grading)'!H$16="OUTPUT", 'PRINTABLE (per grading)'!B$13="Final"), IF(ISERROR(SUMIF(OUTPUT!AA$20:AI$20, "CLO7", OUTPUT!AA310:AI310) / OUTPUT!AN$12), "", SUMIF(OUTPUT!AA$20:AI$20, "CLO7", OUTPUT!AA310:AI310) / OUTPUT!AN$12),
"")))))),"")</f>
        <v/>
      </c>
      <c r="AT308" s="286" t="str">
        <f aca="false">IF(B308&lt;&gt;"",IF(AS308="","",IF(AS308&lt;0.5,1,IF(AND(AS308&gt;=0.5,AS308&lt;P$10),2,IF(AS308&gt;=P$10,3)))),"")</f>
        <v/>
      </c>
      <c r="AU308" s="287" t="str">
        <f aca="false">IF(B308 &lt;&gt; "",IFERROR(IF(AVERAGE(AQ308,AS308)&gt;=P$10,"Y","N"),""),"")</f>
        <v/>
      </c>
      <c r="AV308" s="194" t="str">
        <f aca="false">IF(B308 &lt;&gt; "", IFERROR(IF(C$16 = "PRELIM", SUMIF('Database (LECTURE-RES-PRAC)'!D$14:AG$14, "CLO8", 'Database (LECTURE-RES-PRAC)'!D305:AG305) / 'Grade computation'!F$11, IF(C$16 = "MIDTERM", SUMIF('Database (LECTURE-RES-PRAC)'!AJ$14:BM$14, "CLO8", 'Database (LECTURE-RES-PRAC)'!AJ305:BM305) / 'Grade computation'!G$11, IF(C$16 = "FINAL", SUMIF('Database (LECTURE-RES-PRAC)'!BP$14:CS$14, "CLO8", 'Database (LECTURE-RES-PRAC)'!BP305:CS305) / 'Grade computation'!H$11,""))),""),"")</f>
        <v/>
      </c>
      <c r="AW308" s="286" t="str">
        <f aca="false">IF(B308&lt;&gt;"",IF(AV308="","",IF(AV308&lt;0.5,1,IF(AND(AV308&gt;=0.5,AV308&lt;P$10),2,IF(AV308&gt;=P$10,3)))),"")</f>
        <v/>
      </c>
      <c r="AX308" s="194" t="str">
        <f aca="false">IF(B308 &lt;&gt; "",IF(AND('PRINTABLE (per grading)'!H$16="EXAM", 'PRINTABLE (per grading)'!B$13="Prelim"), IF(ISERROR(SUMIF('Exam (LECTURE ONLY)'!D$20:M$20, "CLO8", 'Exam (LECTURE ONLY)'!D310:M310) / 'Exam (LECTURE ONLY)'!AL$13), "", SUMIF('Exam (LECTURE ONLY)'!D$20:M$20, "CLO8", 'Exam (LECTURE ONLY)'!D310:M310) /'Exam (LECTURE ONLY)'!AL$13),
IF(AND('PRINTABLE (per grading)'!H$16="EXAM", 'PRINTABLE (per grading)'!B$13="Midterm"), IF(ISERROR(SUMIF('Exam (LECTURE ONLY)'!O$20:X$20, "CLO8", 'Exam (LECTURE ONLY)'!O310:X310) / 'Exam (LECTURE ONLY)'!AM$13), "", SUMIF('Exam (LECTURE ONLY)'!O$20:X$20, "CLO8", 'Exam (LECTURE ONLY)'!O310:X310) / 'Exam (LECTURE ONLY)'!AM$13),
IF(AND('PRINTABLE (per grading)'!H$16="EXAM", 'PRINTABLE (per grading)'!B$13="Final"), IF(ISERROR(SUMIF('Exam (LECTURE ONLY)'!Z$20:AI$20, "CLO8", 'Exam (LECTURE ONLY)'!Z310:AI310) / 'Exam (LECTURE ONLY)'!AN$13), "", SUMIF('Exam (LECTURE ONLY)'!Z$20:AI$20, "CLO8", 'Exam (LECTURE ONLY)'!Z310:AI310) / 'Exam (LECTURE ONLY)'!AN$13),
IF(AND('PRINTABLE (per grading)'!H$16="OUTPUT", 'PRINTABLE (per grading)'!B$13="Prelim"), IF(ISERROR(SUMIF(OUTPUT!C$20:M$20, "CLO8", OUTPUT!C310:M310) / OUTPUT!AL$13), "", SUMIF(OUTPUT!C$20:M$20, "CLO8", OUTPUT!C310:M310) / OUTPUT!AL$13),
IF(AND('PRINTABLE (per grading)'!H$16="OUTPUT", 'PRINTABLE (per grading)'!B$13="Midterm"), IF(ISERROR(SUMIF(OUTPUT!O$20:Y$20, "CLO8", OUTPUT!O310:Y310) / OUTPUT!AM$13), "", SUMIF(OUTPUT!O$20:Y$20, "CLO8", OUTPUT!O310:Y310) / OUTPUT!AM$13),
IF(AND('PRINTABLE (per grading)'!H$16="OUTPUT", 'PRINTABLE (per grading)'!B$13="Final"), IF(ISERROR(SUMIF(OUTPUT!AA$20:AI$20, "CLO8", OUTPUT!AA310:AI310) / OUTPUT!AN$13), "", SUMIF(OUTPUT!AA$20:AI$20, "CLO8", OUTPUT!AA310:AI310) / OUTPUT!AN$13),
"")))))),"")</f>
        <v/>
      </c>
      <c r="AY308" s="286" t="str">
        <f aca="false">IF(B308&lt;&gt;"",IF(AX308="","",IF(AX308&lt;0.5,1,IF(AND(AX308&gt;=0.5,AX308&lt;P$10),2,IF(AX308&gt;=P$10,3)))),"")</f>
        <v/>
      </c>
      <c r="AZ308" s="287" t="str">
        <f aca="false">IF(B308 &lt;&gt; "",IFERROR(IF(AVERAGE(AV308,AX308)&gt;=P$10,"Y","N"),""),"")</f>
        <v/>
      </c>
      <c r="BA308" s="194" t="str">
        <f aca="false">IF(B308 &lt;&gt; "", IFERROR(IF(C$16 = "PRELIM", SUMIF('Database (LECTURE-RES-PRAC)'!D$14:AG$14, "CLO9", 'Database (LECTURE-RES-PRAC)'!D305:AG305) / 'Grade computation'!F$12, IF(C$16 = "MIDTERM", SUMIF('Database (LECTURE-RES-PRAC)'!AJ$14:BM$14, "CLO9", 'Database (LECTURE-RES-PRAC)'!AJ305:BM305) / 'Grade computation'!G$12, IF(C$16 = "FINAL", SUMIF('Database (LECTURE-RES-PRAC)'!BP$14:CS$14, "CLO9", 'Database (LECTURE-RES-PRAC)'!BP305:CS305) / 'Grade computation'!H$12,""))),""),"")</f>
        <v/>
      </c>
      <c r="BB308" s="286" t="str">
        <f aca="false">IF(B308&lt;&gt;"",IF(BA308="","",IF(BA308&lt;0.5,1,IF(AND(BA308&gt;=0.5,BA308&lt;P$10),2,IF(BA308&gt;=P$10,3)))),"")</f>
        <v/>
      </c>
      <c r="BC308" s="194" t="str">
        <f aca="false">IF(B308 &lt;&gt; "",IF(AND('PRINTABLE (per grading)'!H$16="EXAM", 'PRINTABLE (per grading)'!B$13="Prelim"), IF(ISERROR(SUMIF('Exam (LECTURE ONLY)'!D$20:M$20, "CLO9", 'Exam (LECTURE ONLY)'!D310:M310) / 'Exam (LECTURE ONLY)'!AL$14), "", SUMIF('Exam (LECTURE ONLY)'!D$20:M$20, "CLO9", 'Exam (LECTURE ONLY)'!D310:M310) /'Exam (LECTURE ONLY)'!AL$14),
IF(AND('PRINTABLE (per grading)'!H$16="EXAM", 'PRINTABLE (per grading)'!B$13="Midterm"), IF(ISERROR(SUMIF('Exam (LECTURE ONLY)'!O$20:X$20, "CLO9", 'Exam (LECTURE ONLY)'!O310:X310) / 'Exam (LECTURE ONLY)'!AM$14), "", SUMIF('Exam (LECTURE ONLY)'!O$20:X$20, "CLO9", 'Exam (LECTURE ONLY)'!O310:X310) / 'Exam (LECTURE ONLY)'!AM$14),
IF(AND('PRINTABLE (per grading)'!H$16="EXAM", 'PRINTABLE (per grading)'!B$13="Final"), IF(ISERROR(SUMIF('Exam (LECTURE ONLY)'!Z$20:AI$20, "CLO9", 'Exam (LECTURE ONLY)'!Z310:AI310) / 'Exam (LECTURE ONLY)'!AN$14), "", SUMIF('Exam (LECTURE ONLY)'!Z$20:AI$20, "CLO9", 'Exam (LECTURE ONLY)'!Z310:AI310) / 'Exam (LECTURE ONLY)'!AN$14),
IF(AND('PRINTABLE (per grading)'!H$16="OUTPUT", 'PRINTABLE (per grading)'!B$13="Prelim"), IF(ISERROR(SUMIF(OUTPUT!C$20:M$20, "CLO9", OUTPUT!C310:M310) / OUTPUT!AL$14), "", SUMIF(OUTPUT!C$20:M$20, "CLO9", OUTPUT!C310:M310) / OUTPUT!AL$14),
IF(AND('PRINTABLE (per grading)'!H$16="OUTPUT", 'PRINTABLE (per grading)'!B$13="Midterm"), IF(ISERROR(SUMIF(OUTPUT!O$20:Y$20, "CLO9", OUTPUT!O310:Y310) / OUTPUT!AM$14), "", SUMIF(OUTPUT!O$20:Y$20, "CLO9", OUTPUT!O310:Y310) / OUTPUT!AM$14),
IF(AND('PRINTABLE (per grading)'!H$16="OUTPUT", 'PRINTABLE (per grading)'!B$13="Final"), IF(ISERROR(SUMIF(OUTPUT!AA$20:AI$20, "CLO9", OUTPUT!AA310:AI310) / OUTPUT!AN$14), "", SUMIF(OUTPUT!AA$20:AI$20, "CLO9", OUTPUT!AA310:AI310) / OUTPUT!AN$14),
"")))))),"")</f>
        <v/>
      </c>
      <c r="BD308" s="286" t="str">
        <f aca="false">IF(B308&lt;&gt;"",IF(BC308="","",IF(BC308&lt;0.5,1,IF(AND(BC308&gt;=0.5,BC308&lt;P$10),2,IF(BC308&gt;=P$10,3)))),"")</f>
        <v/>
      </c>
      <c r="BE308" s="287" t="str">
        <f aca="false">IF(B308 &lt;&gt; "",IFERROR(IF(AVERAGE(BA308,BC308)&gt;=P$10,"Y","N"),""),"")</f>
        <v/>
      </c>
      <c r="BF308" s="194" t="str">
        <f aca="false">IF(B308 &lt;&gt; "", IFERROR(IF(C$16 = "PRELIM", SUMIF('Database (LECTURE-RES-PRAC)'!D$14:AG$14, "CLO10", 'Database (LECTURE-RES-PRAC)'!D305:AG305) / 'Grade computation'!F$13, IF(C$16 = "MIDTERM", SUMIF('Database (LECTURE-RES-PRAC)'!AJ$14:BM$14, "CLO10", 'Database (LECTURE-RES-PRAC)'!AJ305:BM305) / 'Grade computation'!G$13, IF(C$16 = "FINAL", SUMIF('Database (LECTURE-RES-PRAC)'!BP$14:CS$14, "CLO10", 'Database (LECTURE-RES-PRAC)'!BP305:CS305) / 'Grade computation'!H$13,""))),""),"")</f>
        <v/>
      </c>
      <c r="BG308" s="286" t="str">
        <f aca="false">IF(B308&lt;&gt;"",IF(BF308="","",IF(BF308&lt;0.5,1,IF(AND(BF308&gt;=0.5,BF308&lt;P$10),2,IF(BF308&gt;=P$10,3)))),"")</f>
        <v/>
      </c>
      <c r="BH308" s="194" t="str">
        <f aca="false">IF(B308 &lt;&gt; "",IF(AND('PRINTABLE (per grading)'!H$16="EXAM", 'PRINTABLE (per grading)'!B$13="Prelim"), IF(ISERROR(SUMIF('Exam (LECTURE ONLY)'!D$20:M$20, "CLO10", 'Exam (LECTURE ONLY)'!D310:M310) / 'Exam (LECTURE ONLY)'!AL$15), "", SUMIF('Exam (LECTURE ONLY)'!D$20:M$20, "CLO10", 'Exam (LECTURE ONLY)'!D310:M310) /'Exam (LECTURE ONLY)'!AL$15),
IF(AND('PRINTABLE (per grading)'!H$16="EXAM", 'PRINTABLE (per grading)'!B$13="Midterm"), IF(ISERROR(SUMIF('Exam (LECTURE ONLY)'!O$20:X$20, "CLO10", 'Exam (LECTURE ONLY)'!O310:X310) / 'Exam (LECTURE ONLY)'!AM$15), "", SUMIF('Exam (LECTURE ONLY)'!O$20:X$20, "CLO10", 'Exam (LECTURE ONLY)'!O310:X310) / 'Exam (LECTURE ONLY)'!AM$15),
IF(AND('PRINTABLE (per grading)'!H$16="EXAM", 'PRINTABLE (per grading)'!B$13="Final"), IF(ISERROR(SUMIF('Exam (LECTURE ONLY)'!Z$20:AI$20, "CLO10", 'Exam (LECTURE ONLY)'!Z310:AI310) / 'Exam (LECTURE ONLY)'!AN$15), "", SUMIF('Exam (LECTURE ONLY)'!Z$20:AI$20, "CLO10", 'Exam (LECTURE ONLY)'!Z310:AI310) / 'Exam (LECTURE ONLY)'!AN$15),
IF(AND('PRINTABLE (per grading)'!H$16="OUTPUT", 'PRINTABLE (per grading)'!B$13="Prelim"), IF(ISERROR(SUMIF(OUTPUT!C$20:M$20, "CLO10", OUTPUT!C310:M310) / OUTPUT!AL$15), "", SUMIF(OUTPUT!C$20:M$20, "CLO10", OUTPUT!C310:M310) / OUTPUT!AL$15),
IF(AND('PRINTABLE (per grading)'!H$16="OUTPUT", 'PRINTABLE (per grading)'!B$13="Midterm"), IF(ISERROR(SUMIF(OUTPUT!O$20:Y$20, "CLO10", OUTPUT!O310:Y310) / OUTPUT!AM$15), "", SUMIF(OUTPUT!O$20:Y$20, "CLO10", OUTPUT!O310:Y310) / OUTPUT!AM$15),
IF(AND('PRINTABLE (per grading)'!H$16="OUTPUT", 'PRINTABLE (per grading)'!B$13="Final"), IF(ISERROR(SUMIF(OUTPUT!AA$20:AI$20, "CLO10", OUTPUT!AA310:AI310) / OUTPUT!AN$15), "", SUMIF(OUTPUT!AA$20:AI$20, "CLO10", OUTPUT!AA310:AI310) / OUTPUT!AN$15),
"")))))),"")</f>
        <v/>
      </c>
      <c r="BI308" s="286" t="str">
        <f aca="false">IF(B308&lt;&gt;"",IF(BH308="","",IF(BH308&lt;0.5,1,IF(AND(BH308&gt;=0.5,BH308&lt;P$10),2,IF(BH308&gt;=P$10,3)))),"")</f>
        <v/>
      </c>
      <c r="BJ308" s="287" t="str">
        <f aca="false">IF(B308 &lt;&gt; "",IFERROR(IF(AVERAGE(BF308,BH308)&gt;=P$10,"Y","N"),""),"")</f>
        <v/>
      </c>
      <c r="BK308" s="8"/>
    </row>
    <row r="309" customFormat="false" ht="19.5" hidden="false" customHeight="true" outlineLevel="0" collapsed="false">
      <c r="A309" s="183" t="str">
        <f aca="false">IF(ISBLANK('Database (LECTURE-RES-PRAC)'!A306),"",'Database (LECTURE-RES-PRAC)'!A306)</f>
        <v/>
      </c>
      <c r="B309" s="184" t="str">
        <f aca="false">IF(ISBLANK('Database (LECTURE-RES-PRAC)'!B306),"",'Database (LECTURE-RES-PRAC)'!B306)</f>
        <v/>
      </c>
      <c r="C309" s="230" t="str">
        <f aca="false">IF(B309&lt;&gt;"",IF(C$16="PRELIM",'Grade computation'!C309, IF(C$16="MIDTERM",'Grade computation'!K309, IF(C$16="FINAL",'Grade computation'!S309,""))),"")</f>
        <v/>
      </c>
      <c r="D309" s="231" t="str">
        <f aca="false">IF(B309&lt;&gt;"",IFERROR(IF(B$11="80-20", (((C309/C$19)*X$6)+X$7)*D$18, IF(B$11="60-40", (((C309/C$19)*Y$6)+Y$7)*D$18, 0)),0),"")</f>
        <v/>
      </c>
      <c r="E309" s="230" t="str">
        <f aca="false">IF(B309&lt;&gt;"", IF(C$16="PRELIM",'Grade computation'!E309, IF(C$16="MIDTERM",'Grade computation'!M309, IF(C$16="FINAL",'Grade computation'!U309,""))),"")</f>
        <v/>
      </c>
      <c r="F309" s="232" t="str">
        <f aca="false">IF(B309&lt;&gt;"",IFERROR(IF(B$11="80-20", (((E309/E$19)*X$6)+X$7)*F$18, IF(B$11="60-40", (((E309/E$19)*Y$6)+Y$7)*F$18, 0)),0),"")</f>
        <v/>
      </c>
      <c r="G309" s="233" t="str">
        <f aca="false">IF(B309&lt;&gt;"",IFERROR((D309+F309),0),"")</f>
        <v/>
      </c>
      <c r="H309" s="234" t="str">
        <f aca="false">IF(B309&lt;&gt;"",IF(C$16="PRELIM", 'Grade computation'!H309, IF(C$16="MIDTERM", 'Grade computation'!P309, IF(C$16="FINAL",'Grade computation'!X309, ""))),"")</f>
        <v/>
      </c>
      <c r="I309" s="233" t="str">
        <f aca="false">IF(B309&lt;&gt;"",IFERROR(IF(B$11="80-20", (((H309/H$19)*X$6)+X$7)*I$19, IF(B$11="60-40", (((H309/H$19)*Y$6)+Y$7)*I$19, 0)),0),"")</f>
        <v/>
      </c>
      <c r="J309" s="237" t="str">
        <f aca="false">IFERROR((G309+I309),"")</f>
        <v/>
      </c>
      <c r="K309" s="183" t="str">
        <f aca="false">IFERROR(IF(J309="","",IF(J309&gt;=75,"PASSED","FAILED")),"")</f>
        <v/>
      </c>
      <c r="L309" s="183"/>
      <c r="M309" s="194" t="str">
        <f aca="false">IF(B309 &lt;&gt; "", IFERROR(IF(C$16 = "PRELIM", SUMIF('Database (LECTURE-RES-PRAC)'!D$14:AG$14, "CLO1", 'Database (LECTURE-RES-PRAC)'!D306:AG306) / 'Grade computation'!F$4, IF(C$16 = "MIDTERM", SUMIF('Database (LECTURE-RES-PRAC)'!AJ$14:BM$14, "CLO1", 'Database (LECTURE-RES-PRAC)'!AJ306:BM306) / 'Grade computation'!G$4, IF(C$16 = "FINAL", SUMIF('Database (LECTURE-RES-PRAC)'!BP$14:CS$14, "CLO1", 'Database (LECTURE-RES-PRAC)'!BP306:CS306) / 'Grade computation'!H$4,""))),""),"")</f>
        <v/>
      </c>
      <c r="N309" s="286" t="str">
        <f aca="false">IF(B309&lt;&gt;"",IF(M309="","",IF(M309&lt;0.5,1,IF(AND(M309&gt;=0.5,M309&lt;P$10),2,IF(M309&gt;=P$10,3)))),"")</f>
        <v/>
      </c>
      <c r="O309" s="194" t="str">
        <f aca="false">IF(B309 &lt;&gt; "",IF(AND('PRINTABLE (per grading)'!H$16="EXAM", 'PRINTABLE (per grading)'!B$13="Prelim"), IF(ISERROR(SUMIF('Exam (LECTURE ONLY)'!D$20:M$20, "CLO1", 'Exam (LECTURE ONLY)'!D311:M311) / 'Exam (LECTURE ONLY)'!AL$6), "", SUMIF('Exam (LECTURE ONLY)'!D$20:M$20, "CLO1", 'Exam (LECTURE ONLY)'!D311:M311) /'Exam (LECTURE ONLY)'!AL$6),
IF(AND('PRINTABLE (per grading)'!H$16="EXAM", 'PRINTABLE (per grading)'!B$13="Midterm"), IF(ISERROR(SUMIF('Exam (LECTURE ONLY)'!O$20:X$20, "CLO1", 'Exam (LECTURE ONLY)'!O311:X311) / 'Exam (LECTURE ONLY)'!AM$6), "", SUMIF('Exam (LECTURE ONLY)'!O$20:X$20, "CLO1", 'Exam (LECTURE ONLY)'!O311:X311) / 'Exam (LECTURE ONLY)'!AM$6),
IF(AND('PRINTABLE (per grading)'!H$16="EXAM", 'PRINTABLE (per grading)'!B$13="Final"), IF(ISERROR(SUMIF('Exam (LECTURE ONLY)'!Z$20:AI$20, "CLO1", 'Exam (LECTURE ONLY)'!Z311:AI311) / 'Exam (LECTURE ONLY)'!AN$6), "", SUMIF('Exam (LECTURE ONLY)'!Z$20:AI$20, "CLO1", 'Exam (LECTURE ONLY)'!Z311:AI311) / 'Exam (LECTURE ONLY)'!AN$6),
IF(AND('PRINTABLE (per grading)'!H$16="OUTPUT", 'PRINTABLE (per grading)'!B$13="Prelim"), IF(ISERROR(SUMIF(OUTPUT!C$20:M$20, "CLO1", OUTPUT!C311:M311) / OUTPUT!AL$6), "", SUMIF(OUTPUT!C$20:M$20, "CLO1", OUTPUT!C311:M311) / OUTPUT!AL$6),
IF(AND('PRINTABLE (per grading)'!H$16="OUTPUT", 'PRINTABLE (per grading)'!B$13="Midterm"), IF(ISERROR(SUMIF(OUTPUT!O$20:Y$20, "CLO1", OUTPUT!O311:Y311) / OUTPUT!AM$6), "", SUMIF(OUTPUT!O$20:Y$20, "CLO1", OUTPUT!O311:Y311) / OUTPUT!AM$6),
IF(AND('PRINTABLE (per grading)'!H$16="OUTPUT", 'PRINTABLE (per grading)'!B$13="Final"), IF(ISERROR(SUMIF(OUTPUT!AA$20:AI$20, "CLO1", OUTPUT!AA311:AI311) / OUTPUT!AN$6), "", SUMIF(OUTPUT!AA$20:AI$20, "CLO1", OUTPUT!AA311:AI311) / OUTPUT!AN$6),
"")))))),"")</f>
        <v/>
      </c>
      <c r="P309" s="286" t="str">
        <f aca="false">IF(B309&lt;&gt;"",IF(O309="","",IF(O309&lt;0.5,1,IF(AND(O309&gt;=0.5,O309&lt;P$10),2,IF(O309&gt;=P$10,3)))),"")</f>
        <v/>
      </c>
      <c r="Q309" s="287" t="str">
        <f aca="false">IF(B309 &lt;&gt; "",IFERROR(IF(AVERAGE(M309,O309)&gt;=P$10,"Y","N"),""),"")</f>
        <v/>
      </c>
      <c r="R309" s="194" t="str">
        <f aca="false">IF(B309 &lt;&gt; "", IFERROR(IF(C$16 = "PRELIM", SUMIF('Database (LECTURE-RES-PRAC)'!D$14:AG$14, "CLO2", 'Database (LECTURE-RES-PRAC)'!D306:AG306) / 'Grade computation'!F$5, IF(C$16 = "MIDTERM", SUMIF('Database (LECTURE-RES-PRAC)'!AJ$14:BM$14, "CLO2", 'Database (LECTURE-RES-PRAC)'!AJ306:BM306) / 'Grade computation'!G$5, IF(C$16 = "FINAL", SUMIF('Database (LECTURE-RES-PRAC)'!BP$14:CS$14, "CLO2", 'Database (LECTURE-RES-PRAC)'!BP306:CS306) / 'Grade computation'!H$5,""))),""),"")</f>
        <v/>
      </c>
      <c r="S309" s="286" t="str">
        <f aca="false">IF(B309&lt;&gt;"",IF(R309="","",IF(R309&lt;0.5,1,IF(AND(R309&gt;=0.5,R309&lt;P$10),2,IF(R309&gt;=P$10,3)))),"")</f>
        <v/>
      </c>
      <c r="T309" s="194" t="str">
        <f aca="false">IF(B309 &lt;&gt; "",IF(AND('PRINTABLE (per grading)'!H$16="EXAM", 'PRINTABLE (per grading)'!B$13="Prelim"), IF(ISERROR(SUMIF('Exam (LECTURE ONLY)'!D$20:M$20, "CLO2", 'Exam (LECTURE ONLY)'!D311:M311) / 'Exam (LECTURE ONLY)'!AL$7), "", SUMIF('Exam (LECTURE ONLY)'!D$20:M$20, "CLO2", 'Exam (LECTURE ONLY)'!D311:M311) /'Exam (LECTURE ONLY)'!AL$7),
IF(AND('PRINTABLE (per grading)'!H$16="EXAM", 'PRINTABLE (per grading)'!B$13="Midterm"), IF(ISERROR(SUMIF('Exam (LECTURE ONLY)'!O$20:X$20, "CLO2", 'Exam (LECTURE ONLY)'!O311:X311) / 'Exam (LECTURE ONLY)'!AM$7), "", SUMIF('Exam (LECTURE ONLY)'!O$20:X$20, "CLO2", 'Exam (LECTURE ONLY)'!O311:X311) / 'Exam (LECTURE ONLY)'!AM$7),
IF(AND('PRINTABLE (per grading)'!H$16="EXAM", 'PRINTABLE (per grading)'!B$13="Final"), IF(ISERROR(SUMIF('Exam (LECTURE ONLY)'!Z$20:AI$20, "CLO2", 'Exam (LECTURE ONLY)'!Z311:AI311) / 'Exam (LECTURE ONLY)'!AN$7), "", SUMIF('Exam (LECTURE ONLY)'!Z$20:AI$20, "CLO2", 'Exam (LECTURE ONLY)'!Z311:AI311) / 'Exam (LECTURE ONLY)'!AN$7),
IF(AND('PRINTABLE (per grading)'!H$16="OUTPUT", 'PRINTABLE (per grading)'!B$13="Prelim"), IF(ISERROR(SUMIF(OUTPUT!C$20:M$20, "CLO2", OUTPUT!C311:M311) / OUTPUT!AL$7), "", SUMIF(OUTPUT!C$20:M$20, "CLO2", OUTPUT!C311:M311) / OUTPUT!AL$7),
IF(AND('PRINTABLE (per grading)'!H$16="OUTPUT", 'PRINTABLE (per grading)'!B$13="Midterm"), IF(ISERROR(SUMIF(OUTPUT!O$20:Y$20, "CLO2", OUTPUT!O311:Y311) / OUTPUT!AM$7), "", SUMIF(OUTPUT!O$20:Y$20, "CLO2", OUTPUT!O311:Y311) / OUTPUT!AM$7),
IF(AND('PRINTABLE (per grading)'!H$16="OUTPUT", 'PRINTABLE (per grading)'!B$13="Final"), IF(ISERROR(SUMIF(OUTPUT!AA$20:AI$20, "CLO2", OUTPUT!AA311:AI311) / OUTPUT!AN$7), "", SUMIF(OUTPUT!AA$20:AI$20, "CLO2", OUTPUT!AA311:AI311) / OUTPUT!AN$7),
"")))))),"")</f>
        <v/>
      </c>
      <c r="U309" s="286" t="str">
        <f aca="false">IF(B309&lt;&gt;"",IF(T309="","",IF(T309&lt;0.5,1,IF(AND(T309&gt;=0.5,T309&lt;P$10),2,IF(T309&gt;=P$10,3)))),"")</f>
        <v/>
      </c>
      <c r="V309" s="287" t="str">
        <f aca="false">IF(B309 &lt;&gt; "",IFERROR(IF(AVERAGE(R309,T309)&gt;=P$10,"Y","N"),""),"")</f>
        <v/>
      </c>
      <c r="W309" s="194" t="str">
        <f aca="false">IF(B309 &lt;&gt; "", IFERROR(IF(C$16 = "PRELIM", SUMIF('Database (LECTURE-RES-PRAC)'!D$14:AG$14, "CLO3", 'Database (LECTURE-RES-PRAC)'!D306:AG306) / 'Grade computation'!F$6, IF(C$16 = "MIDTERM", SUMIF('Database (LECTURE-RES-PRAC)'!AJ$14:BM$14, "CLO3", 'Database (LECTURE-RES-PRAC)'!AJ306:BM306) / 'Grade computation'!G$6, IF(C$16 = "FINAL", SUMIF('Database (LECTURE-RES-PRAC)'!BP$14:CS$14, "CLO3", 'Database (LECTURE-RES-PRAC)'!BP306:CS306) / 'Grade computation'!H$6,""))),""),"")</f>
        <v/>
      </c>
      <c r="X309" s="286" t="str">
        <f aca="false">IF(B309&lt;&gt;"",IF(W309="","",IF(W309&lt;0.5,1,IF(AND(W309&gt;=0.5,W309&lt;P$10),2,IF(W309&gt;=P$10,3)))),"")</f>
        <v/>
      </c>
      <c r="Y309" s="194" t="str">
        <f aca="false">IF(B309 &lt;&gt; "",IF(AND('PRINTABLE (per grading)'!H$16="EXAM", 'PRINTABLE (per grading)'!B$13="Prelim"), IF(ISERROR(SUMIF('Exam (LECTURE ONLY)'!D$20:M$20, "CLO3", 'Exam (LECTURE ONLY)'!D311:M311) / 'Exam (LECTURE ONLY)'!AL$8), "", SUMIF('Exam (LECTURE ONLY)'!D$20:M$20, "CLO3", 'Exam (LECTURE ONLY)'!D311:M311) /'Exam (LECTURE ONLY)'!AL$8),
IF(AND('PRINTABLE (per grading)'!H$16="EXAM", 'PRINTABLE (per grading)'!B$13="Midterm"), IF(ISERROR(SUMIF('Exam (LECTURE ONLY)'!O$20:X$20, "CLO3", 'Exam (LECTURE ONLY)'!O311:X311) / 'Exam (LECTURE ONLY)'!AM$8), "", SUMIF('Exam (LECTURE ONLY)'!O$20:X$20, "CLO3", 'Exam (LECTURE ONLY)'!O311:X311) / 'Exam (LECTURE ONLY)'!AM$8),
IF(AND('PRINTABLE (per grading)'!H$16="EXAM", 'PRINTABLE (per grading)'!B$13="Final"), IF(ISERROR(SUMIF('Exam (LECTURE ONLY)'!Z$20:AI$20, "CLO3", 'Exam (LECTURE ONLY)'!Z311:AI311) / 'Exam (LECTURE ONLY)'!AN$8), "", SUMIF('Exam (LECTURE ONLY)'!Z$20:AI$20, "CLO3", 'Exam (LECTURE ONLY)'!Z311:AI311) / 'Exam (LECTURE ONLY)'!AN$8),
IF(AND('PRINTABLE (per grading)'!H$16="OUTPUT", 'PRINTABLE (per grading)'!B$13="Prelim"), IF(ISERROR(SUMIF(OUTPUT!C$20:M$20, "CLO3", OUTPUT!C311:M311) / OUTPUT!AL$8), "", SUMIF(OUTPUT!C$20:M$20, "CLO3", OUTPUT!C311:M311) / OUTPUT!AL$8),
IF(AND('PRINTABLE (per grading)'!H$16="OUTPUT", 'PRINTABLE (per grading)'!B$13="Midterm"), IF(ISERROR(SUMIF(OUTPUT!O$20:Y$20, "CLO3", OUTPUT!O311:Y311) / OUTPUT!AM$8), "", SUMIF(OUTPUT!O$20:Y$20, "CLO3", OUTPUT!O311:Y311) / OUTPUT!AM$8),
IF(AND('PRINTABLE (per grading)'!H$16="OUTPUT", 'PRINTABLE (per grading)'!B$13="Final"), IF(ISERROR(SUMIF(OUTPUT!AA$20:AI$20, "CLO3", OUTPUT!AA311:AI311) / OUTPUT!AN$8), "", SUMIF(OUTPUT!AA$20:AI$20, "CLO3", OUTPUT!AA311:AI311) / OUTPUT!AN$8),
"" )))))),"")</f>
        <v/>
      </c>
      <c r="Z309" s="286" t="str">
        <f aca="false">IF(B309&lt;&gt;"",IF(Y309="","",IF(Y309&lt;0.5,1,IF(AND(Y309&gt;=0.5,Y309&lt;P$10),2,IF(Y309&gt;=P$10,3)))),"")</f>
        <v/>
      </c>
      <c r="AA309" s="287" t="str">
        <f aca="false">IF(B309 &lt;&gt; "",IFERROR(IF(AVERAGE(W309,Y309)&gt;=P$10,"Y","N"),""),"")</f>
        <v/>
      </c>
      <c r="AB309" s="194" t="str">
        <f aca="false">IF(B309 &lt;&gt; "", IFERROR(IF(C$16 = "PRELIM", SUMIF('Database (LECTURE-RES-PRAC)'!D$14:AG$14, "CLO4", 'Database (LECTURE-RES-PRAC)'!D306:AG306) / 'Grade computation'!F$7, IF(C$16 = "MIDTERM", SUMIF('Database (LECTURE-RES-PRAC)'!AJ$14:BM$14, "CLO4", 'Database (LECTURE-RES-PRAC)'!AJ306:BM306) / 'Grade computation'!G$7, IF(C$16 = "FINAL", SUMIF('Database (LECTURE-RES-PRAC)'!BP$14:CS$14, "CLO4", 'Database (LECTURE-RES-PRAC)'!BP306:CS306) / 'Grade computation'!H$7,""))),""),"")</f>
        <v/>
      </c>
      <c r="AC309" s="286" t="str">
        <f aca="false">IF(B309&lt;&gt;"",IF(AB309="","",IF(AB309&lt;0.5,1,IF(AND(AB309&gt;=0.5,AB309&lt;P$10),2,IF(AB309&gt;=P$10,3)))),"")</f>
        <v/>
      </c>
      <c r="AD309" s="194" t="str">
        <f aca="false">IF(B309 &lt;&gt; "",IF(AND('PRINTABLE (per grading)'!H$16="EXAM", 'PRINTABLE (per grading)'!B$13="Prelim"), IF(ISERROR(SUMIF('Exam (LECTURE ONLY)'!D$20:M$20, "CLO4", 'Exam (LECTURE ONLY)'!D311:M311) / 'Exam (LECTURE ONLY)'!AL$9), "", SUMIF('Exam (LECTURE ONLY)'!D$20:M$20, "CLO4", 'Exam (LECTURE ONLY)'!D311:M311) /'Exam (LECTURE ONLY)'!AL$9),
IF(AND('PRINTABLE (per grading)'!H$16="EXAM", 'PRINTABLE (per grading)'!B$13="Midterm"), IF(ISERROR(SUMIF('Exam (LECTURE ONLY)'!O$20:X$20, "CLO4", 'Exam (LECTURE ONLY)'!O311:X311) / 'Exam (LECTURE ONLY)'!AM$9), "", SUMIF('Exam (LECTURE ONLY)'!O$20:X$20, "CLO4", 'Exam (LECTURE ONLY)'!O311:X311) / 'Exam (LECTURE ONLY)'!AM$9),
IF(AND('PRINTABLE (per grading)'!H$16="EXAM", 'PRINTABLE (per grading)'!B$13="Final"), IF(ISERROR(SUMIF('Exam (LECTURE ONLY)'!Z$20:AI$20, "CLO4", 'Exam (LECTURE ONLY)'!Z311:AI311) / 'Exam (LECTURE ONLY)'!AN$9), "", SUMIF('Exam (LECTURE ONLY)'!Z$20:AI$20, "CLO4", 'Exam (LECTURE ONLY)'!Z311:AI311) / 'Exam (LECTURE ONLY)'!AN$9),
IF(AND('PRINTABLE (per grading)'!H$16="OUTPUT", 'PRINTABLE (per grading)'!B$13="Prelim"), IF(ISERROR(SUMIF(OUTPUT!C$20:M$20, "CLO4", OUTPUT!C311:M311) / OUTPUT!AL$9), "", SUMIF(OUTPUT!C$20:M$20, "CLO4", OUTPUT!C311:M311) / OUTPUT!AL$9),
IF(AND('PRINTABLE (per grading)'!H$16="OUTPUT", 'PRINTABLE (per grading)'!B$13="Midterm"), IF(ISERROR(SUMIF(OUTPUT!O$20:Y$20, "CLO4", OUTPUT!O311:Y311) / OUTPUT!AM$9), "", SUMIF(OUTPUT!O$20:Y$20, "CLO4", OUTPUT!O311:Y311) / OUTPUT!AM$9),
IF(AND('PRINTABLE (per grading)'!H$16="OUTPUT", 'PRINTABLE (per grading)'!B$13="Final"), IF(ISERROR(SUMIF(OUTPUT!AA$20:AI$20, "CLO4", OUTPUT!AA311:AI311) / OUTPUT!AN$9), "", SUMIF(OUTPUT!AA$20:AI$20, "CLO4", OUTPUT!AA311:AI311) / OUTPUT!AN$9),
"")))))),"")</f>
        <v/>
      </c>
      <c r="AE309" s="286" t="str">
        <f aca="false">IF(B309&lt;&gt;"",IF(AD309="","",IF(AD309&lt;0.5,1,IF(AND(AD309&gt;=0.5,AD309&lt;P$10),2,IF(AD309&gt;=P$10,3)))),"")</f>
        <v/>
      </c>
      <c r="AF309" s="287" t="str">
        <f aca="false">IF(B309 &lt;&gt; "",IFERROR(IF(AVERAGE(AB309,AD309)&gt;=P$10,"Y","N"),""),"")</f>
        <v/>
      </c>
      <c r="AG309" s="194" t="str">
        <f aca="false">IF(B309 &lt;&gt; "", IFERROR(IF(C$16 = "PRELIM", SUMIF('Database (LECTURE-RES-PRAC)'!D$14:AG$14, "CLO5", 'Database (LECTURE-RES-PRAC)'!D306:AG306) / 'Grade computation'!F$8, IF(C$16 = "MIDTERM", SUMIF('Database (LECTURE-RES-PRAC)'!AJ$14:BM$14, "CLO5", 'Database (LECTURE-RES-PRAC)'!AJ306:BM306) / 'Grade computation'!G$8, IF(C$16 = "FINAL", SUMIF('Database (LECTURE-RES-PRAC)'!BP$14:CS$14, "CLO5", 'Database (LECTURE-RES-PRAC)'!BP306:CS306) / 'Grade computation'!H$8,""))),""),"")</f>
        <v/>
      </c>
      <c r="AH309" s="286" t="str">
        <f aca="false">IF(B309&lt;&gt;"",IF(AG309="","",IF(AG309&lt;0.5,1,IF(AND(AG309&gt;=0.5,AG309&lt;P$10),2,IF(AG309&gt;=P$10,3)))),"")</f>
        <v/>
      </c>
      <c r="AI309" s="194" t="str">
        <f aca="false">IF(B309 &lt;&gt; "",IF(AND('PRINTABLE (per grading)'!H$16="EXAM", 'PRINTABLE (per grading)'!B$13="Prelim"), IF(ISERROR(SUMIF('Exam (LECTURE ONLY)'!D$20:M$20, "CLO5", 'Exam (LECTURE ONLY)'!D311:M311) / 'Exam (LECTURE ONLY)'!AL$10), "", SUMIF('Exam (LECTURE ONLY)'!D$20:M$20, "CLO5", 'Exam (LECTURE ONLY)'!D311:M311) /'Exam (LECTURE ONLY)'!AL$10),
IF(AND('PRINTABLE (per grading)'!H$16="EXAM", 'PRINTABLE (per grading)'!B$13="Midterm"), IF(ISERROR(SUMIF('Exam (LECTURE ONLY)'!O$20:X$20, "CLO5", 'Exam (LECTURE ONLY)'!O311:X311) / 'Exam (LECTURE ONLY)'!AM$10), "", SUMIF('Exam (LECTURE ONLY)'!O$20:X$20, "CLO5", 'Exam (LECTURE ONLY)'!O311:X311) / 'Exam (LECTURE ONLY)'!AM$10),
IF(AND('PRINTABLE (per grading)'!H$16="EXAM", 'PRINTABLE (per grading)'!B$13="Final"), IF(ISERROR(SUMIF('Exam (LECTURE ONLY)'!Z$20:AI$20, "CLO5", 'Exam (LECTURE ONLY)'!Z311:AI311) / 'Exam (LECTURE ONLY)'!AN$10), "", SUMIF('Exam (LECTURE ONLY)'!Z$20:AI$20, "CLO5", 'Exam (LECTURE ONLY)'!Z311:AI311) / 'Exam (LECTURE ONLY)'!AN$10),
IF(AND('PRINTABLE (per grading)'!H$16="OUTPUT", 'PRINTABLE (per grading)'!B$13="Prelim"), IF(ISERROR(SUMIF(OUTPUT!C$20:M$20, "CLO5", OUTPUT!C311:M311) / OUTPUT!AL$10), "", SUMIF(OUTPUT!C$20:M$20, "CLO5", OUTPUT!C311:M311) / OUTPUT!AL$10),
IF(AND('PRINTABLE (per grading)'!H$16="OUTPUT", 'PRINTABLE (per grading)'!B$13="Midterm"), IF(ISERROR(SUMIF(OUTPUT!O$20:Y$20, "CLO5", OUTPUT!O311:Y311) / OUTPUT!AM$10), "", SUMIF(OUTPUT!O$20:Y$20, "CLO5", OUTPUT!O311:Y311) / OUTPUT!AM$10),
IF(AND('PRINTABLE (per grading)'!H$16="OUTPUT", 'PRINTABLE (per grading)'!B$13="Final"), IF(ISERROR(SUMIF(OUTPUT!AA$20:AI$20, "CLO5", OUTPUT!AA311:AI311) / OUTPUT!AN$10), "", SUMIF(OUTPUT!AA$20:AI$20, "CLO5", OUTPUT!AA311:AI311) / OUTPUT!AN$10),
"")))))),"")</f>
        <v/>
      </c>
      <c r="AJ309" s="286" t="str">
        <f aca="false">IF(B309&lt;&gt;"",IF(AI309="","",IF(AI309&lt;0.5,1,IF(AND(AI309&gt;=0.5,AI309&lt;P$10),2,IF(AI309&gt;=P$10,3)))),"")</f>
        <v/>
      </c>
      <c r="AK309" s="287" t="str">
        <f aca="false">IF(B309 &lt;&gt; "",IFERROR(IF(AVERAGE(AG309,AI309)&gt;=P$10,"Y","N"),""),"")</f>
        <v/>
      </c>
      <c r="AL309" s="194" t="str">
        <f aca="false">IF(B309 &lt;&gt; "", IFERROR(IF(C$16 = "PRELIM", SUMIF('Database (LECTURE-RES-PRAC)'!D$14:AG$14, "CLO6", 'Database (LECTURE-RES-PRAC)'!D306:AG306) / 'Grade computation'!F$9, IF(C$16 = "MIDTERM", SUMIF('Database (LECTURE-RES-PRAC)'!AJ$14:BM$14, "CLO6", 'Database (LECTURE-RES-PRAC)'!AJ306:BM306) / 'Grade computation'!G$9, IF(C$16 = "FINAL", SUMIF('Database (LECTURE-RES-PRAC)'!BP$14:CS$14, "CLO6", 'Database (LECTURE-RES-PRAC)'!BP306:CS306) / 'Grade computation'!H$9,""))),""),"")</f>
        <v/>
      </c>
      <c r="AM309" s="286" t="str">
        <f aca="false">IF(B309&lt;&gt;"",IF(AL309="","",IF(AL309&lt;0.5,1,IF(AND(AL309&gt;=0.5,AL309&lt;P$10),2,IF(AL309&gt;=P$10,3)))),"")</f>
        <v/>
      </c>
      <c r="AN309" s="194" t="str">
        <f aca="false">IF(B309 &lt;&gt; "",IF(AND('PRINTABLE (per grading)'!H$16="EXAM", 'PRINTABLE (per grading)'!B$13="Prelim"), IF(ISERROR(SUMIF('Exam (LECTURE ONLY)'!D$20:M$20, "CLO6", 'Exam (LECTURE ONLY)'!D311:M311) / 'Exam (LECTURE ONLY)'!AL$11), "", SUMIF('Exam (LECTURE ONLY)'!D$20:M$20, "CLO6", 'Exam (LECTURE ONLY)'!D311:M311) /'Exam (LECTURE ONLY)'!AL$11),
IF(AND('PRINTABLE (per grading)'!H$16="EXAM", 'PRINTABLE (per grading)'!B$13="Midterm"), IF(ISERROR(SUMIF('Exam (LECTURE ONLY)'!O$20:X$20, "CLO6", 'Exam (LECTURE ONLY)'!O311:X311) / 'Exam (LECTURE ONLY)'!AM$11), "", SUMIF('Exam (LECTURE ONLY)'!O$20:X$20, "CLO6", 'Exam (LECTURE ONLY)'!O311:X311) / 'Exam (LECTURE ONLY)'!AM$11),
IF(AND('PRINTABLE (per grading)'!H$16="EXAM", 'PRINTABLE (per grading)'!B$13="Final"), IF(ISERROR(SUMIF('Exam (LECTURE ONLY)'!Z$20:AI$20, "CLO6", 'Exam (LECTURE ONLY)'!Z311:AI311) / 'Exam (LECTURE ONLY)'!AN$11), "", SUMIF('Exam (LECTURE ONLY)'!Z$20:AI$20, "CLO6", 'Exam (LECTURE ONLY)'!Z311:AI311) / 'Exam (LECTURE ONLY)'!AN$11),
IF(AND('PRINTABLE (per grading)'!H$16="OUTPUT", 'PRINTABLE (per grading)'!B$13="Prelim"), IF(ISERROR(SUMIF(OUTPUT!C$20:M$20, "CLO6", OUTPUT!C311:M311) / OUTPUT!AL$11), "", SUMIF(OUTPUT!C$20:M$20, "CLO6", OUTPUT!C311:M311) / OUTPUT!AL$11),
IF(AND('PRINTABLE (per grading)'!H$16="OUTPUT", 'PRINTABLE (per grading)'!B$13="Midterm"), IF(ISERROR(SUMIF(OUTPUT!O$20:Y$20, "CLO6", OUTPUT!O311:Y311) / OUTPUT!AM$11), "", SUMIF(OUTPUT!O$20:Y$20, "CLO6", OUTPUT!O311:Y311) / OUTPUT!AM$11),
IF(AND('PRINTABLE (per grading)'!H$16="OUTPUT", 'PRINTABLE (per grading)'!B$13="Final"), IF(ISERROR(SUMIF(OUTPUT!AA$20:AI$20, "CLO6", OUTPUT!AA311:AI311) / OUTPUT!AN$11), "", SUMIF(OUTPUT!AA$20:AI$20, "CLO6", OUTPUT!AA311:AI311) / OUTPUT!AN$11),
"")))))),"")</f>
        <v/>
      </c>
      <c r="AO309" s="286" t="str">
        <f aca="false">IF(B309&lt;&gt;"",IF(AN309="","",IF(AN309&lt;0.5,1,IF(AND(AN309&gt;=0.5,AN309&lt;P$10),2,IF(AN309&gt;=P$10,3)))),"")</f>
        <v/>
      </c>
      <c r="AP309" s="287" t="str">
        <f aca="false">IF(B309 &lt;&gt; "",IFERROR(IF(AVERAGE(AL309,AN309)&gt;=P$10,"Y","N"),""),"")</f>
        <v/>
      </c>
      <c r="AQ309" s="194" t="str">
        <f aca="false">IF(B309 &lt;&gt; "", IFERROR(IF(C$16 = "PRELIM", SUMIF('Database (LECTURE-RES-PRAC)'!D$14:AG$14, "CLO7", 'Database (LECTURE-RES-PRAC)'!D306:AG306) / 'Grade computation'!F$10, IF(C$16 = "MIDTERM", SUMIF('Database (LECTURE-RES-PRAC)'!AJ$14:BM$14, "CLO7", 'Database (LECTURE-RES-PRAC)'!AJ306:BM306) / 'Grade computation'!G$10, IF(C$16 = "FINAL", SUMIF('Database (LECTURE-RES-PRAC)'!BP$14:CS$14, "CLO7", 'Database (LECTURE-RES-PRAC)'!BP306:CS306) / 'Grade computation'!H$10,""))),""),"")</f>
        <v/>
      </c>
      <c r="AR309" s="286" t="str">
        <f aca="false">IF(B309&lt;&gt;"",IF(AQ309="","",IF(AQ309&lt;0.5,1,IF(AND(AQ309&gt;=0.5,AQ309&lt;P$10),2,IF(AQ309&gt;=P$10,3)))),"")</f>
        <v/>
      </c>
      <c r="AS309" s="194" t="str">
        <f aca="false">IF(B309 &lt;&gt; "",IF(AND('PRINTABLE (per grading)'!H$16="EXAM", 'PRINTABLE (per grading)'!B$13="Prelim"), IF(ISERROR(SUMIF('Exam (LECTURE ONLY)'!D$20:M$20, "CLO7", 'Exam (LECTURE ONLY)'!D311:M311) / 'Exam (LECTURE ONLY)'!AL$12), "", SUMIF('Exam (LECTURE ONLY)'!D$20:M$20, "CLO7", 'Exam (LECTURE ONLY)'!D311:M311) /'Exam (LECTURE ONLY)'!AL$12),
IF(AND('PRINTABLE (per grading)'!H$16="EXAM", 'PRINTABLE (per grading)'!B$13="Midterm"), IF(ISERROR(SUMIF('Exam (LECTURE ONLY)'!O$20:X$20, "CLO7", 'Exam (LECTURE ONLY)'!O311:X311) / 'Exam (LECTURE ONLY)'!AM$12), "", SUMIF('Exam (LECTURE ONLY)'!O$20:X$20, "CLO7", 'Exam (LECTURE ONLY)'!O311:X311) / 'Exam (LECTURE ONLY)'!AM$12),
IF(AND('PRINTABLE (per grading)'!H$16="EXAM", 'PRINTABLE (per grading)'!B$13="Final"), IF(ISERROR(SUMIF('Exam (LECTURE ONLY)'!Z$20:AI$20, "CLO7", 'Exam (LECTURE ONLY)'!Z311:AI311) / 'Exam (LECTURE ONLY)'!AN$12), "", SUMIF('Exam (LECTURE ONLY)'!Z$20:AI$20, "CLO7", 'Exam (LECTURE ONLY)'!Z311:AI311) / 'Exam (LECTURE ONLY)'!AN$12),
IF(AND('PRINTABLE (per grading)'!H$16="OUTPUT", 'PRINTABLE (per grading)'!B$13="Prelim"), IF(ISERROR(SUMIF(OUTPUT!C$20:M$20, "CLO7", OUTPUT!C311:M311) / OUTPUT!AL$12), "", SUMIF(OUTPUT!C$20:M$20, "CLO7", OUTPUT!C311:M311) / OUTPUT!AL$12),
IF(AND('PRINTABLE (per grading)'!H$16="OUTPUT", 'PRINTABLE (per grading)'!B$13="Midterm"), IF(ISERROR(SUMIF(OUTPUT!O$20:Y$20, "CLO7", OUTPUT!O311:Y311) / OUTPUT!AM$12), "", SUMIF(OUTPUT!O$20:Y$20, "CLO7", OUTPUT!O311:Y311) / OUTPUT!AM$12),
IF(AND('PRINTABLE (per grading)'!H$16="OUTPUT", 'PRINTABLE (per grading)'!B$13="Final"), IF(ISERROR(SUMIF(OUTPUT!AA$20:AI$20, "CLO7", OUTPUT!AA311:AI311) / OUTPUT!AN$12), "", SUMIF(OUTPUT!AA$20:AI$20, "CLO7", OUTPUT!AA311:AI311) / OUTPUT!AN$12),
"")))))),"")</f>
        <v/>
      </c>
      <c r="AT309" s="286" t="str">
        <f aca="false">IF(B309&lt;&gt;"",IF(AS309="","",IF(AS309&lt;0.5,1,IF(AND(AS309&gt;=0.5,AS309&lt;P$10),2,IF(AS309&gt;=P$10,3)))),"")</f>
        <v/>
      </c>
      <c r="AU309" s="287" t="str">
        <f aca="false">IF(B309 &lt;&gt; "",IFERROR(IF(AVERAGE(AQ309,AS309)&gt;=P$10,"Y","N"),""),"")</f>
        <v/>
      </c>
      <c r="AV309" s="194" t="str">
        <f aca="false">IF(B309 &lt;&gt; "", IFERROR(IF(C$16 = "PRELIM", SUMIF('Database (LECTURE-RES-PRAC)'!D$14:AG$14, "CLO8", 'Database (LECTURE-RES-PRAC)'!D306:AG306) / 'Grade computation'!F$11, IF(C$16 = "MIDTERM", SUMIF('Database (LECTURE-RES-PRAC)'!AJ$14:BM$14, "CLO8", 'Database (LECTURE-RES-PRAC)'!AJ306:BM306) / 'Grade computation'!G$11, IF(C$16 = "FINAL", SUMIF('Database (LECTURE-RES-PRAC)'!BP$14:CS$14, "CLO8", 'Database (LECTURE-RES-PRAC)'!BP306:CS306) / 'Grade computation'!H$11,""))),""),"")</f>
        <v/>
      </c>
      <c r="AW309" s="286" t="str">
        <f aca="false">IF(B309&lt;&gt;"",IF(AV309="","",IF(AV309&lt;0.5,1,IF(AND(AV309&gt;=0.5,AV309&lt;P$10),2,IF(AV309&gt;=P$10,3)))),"")</f>
        <v/>
      </c>
      <c r="AX309" s="194" t="str">
        <f aca="false">IF(B309 &lt;&gt; "",IF(AND('PRINTABLE (per grading)'!H$16="EXAM", 'PRINTABLE (per grading)'!B$13="Prelim"), IF(ISERROR(SUMIF('Exam (LECTURE ONLY)'!D$20:M$20, "CLO8", 'Exam (LECTURE ONLY)'!D311:M311) / 'Exam (LECTURE ONLY)'!AL$13), "", SUMIF('Exam (LECTURE ONLY)'!D$20:M$20, "CLO8", 'Exam (LECTURE ONLY)'!D311:M311) /'Exam (LECTURE ONLY)'!AL$13),
IF(AND('PRINTABLE (per grading)'!H$16="EXAM", 'PRINTABLE (per grading)'!B$13="Midterm"), IF(ISERROR(SUMIF('Exam (LECTURE ONLY)'!O$20:X$20, "CLO8", 'Exam (LECTURE ONLY)'!O311:X311) / 'Exam (LECTURE ONLY)'!AM$13), "", SUMIF('Exam (LECTURE ONLY)'!O$20:X$20, "CLO8", 'Exam (LECTURE ONLY)'!O311:X311) / 'Exam (LECTURE ONLY)'!AM$13),
IF(AND('PRINTABLE (per grading)'!H$16="EXAM", 'PRINTABLE (per grading)'!B$13="Final"), IF(ISERROR(SUMIF('Exam (LECTURE ONLY)'!Z$20:AI$20, "CLO8", 'Exam (LECTURE ONLY)'!Z311:AI311) / 'Exam (LECTURE ONLY)'!AN$13), "", SUMIF('Exam (LECTURE ONLY)'!Z$20:AI$20, "CLO8", 'Exam (LECTURE ONLY)'!Z311:AI311) / 'Exam (LECTURE ONLY)'!AN$13),
IF(AND('PRINTABLE (per grading)'!H$16="OUTPUT", 'PRINTABLE (per grading)'!B$13="Prelim"), IF(ISERROR(SUMIF(OUTPUT!C$20:M$20, "CLO8", OUTPUT!C311:M311) / OUTPUT!AL$13), "", SUMIF(OUTPUT!C$20:M$20, "CLO8", OUTPUT!C311:M311) / OUTPUT!AL$13),
IF(AND('PRINTABLE (per grading)'!H$16="OUTPUT", 'PRINTABLE (per grading)'!B$13="Midterm"), IF(ISERROR(SUMIF(OUTPUT!O$20:Y$20, "CLO8", OUTPUT!O311:Y311) / OUTPUT!AM$13), "", SUMIF(OUTPUT!O$20:Y$20, "CLO8", OUTPUT!O311:Y311) / OUTPUT!AM$13),
IF(AND('PRINTABLE (per grading)'!H$16="OUTPUT", 'PRINTABLE (per grading)'!B$13="Final"), IF(ISERROR(SUMIF(OUTPUT!AA$20:AI$20, "CLO8", OUTPUT!AA311:AI311) / OUTPUT!AN$13), "", SUMIF(OUTPUT!AA$20:AI$20, "CLO8", OUTPUT!AA311:AI311) / OUTPUT!AN$13),
"")))))),"")</f>
        <v/>
      </c>
      <c r="AY309" s="286" t="str">
        <f aca="false">IF(B309&lt;&gt;"",IF(AX309="","",IF(AX309&lt;0.5,1,IF(AND(AX309&gt;=0.5,AX309&lt;P$10),2,IF(AX309&gt;=P$10,3)))),"")</f>
        <v/>
      </c>
      <c r="AZ309" s="287" t="str">
        <f aca="false">IF(B309 &lt;&gt; "",IFERROR(IF(AVERAGE(AV309,AX309)&gt;=P$10,"Y","N"),""),"")</f>
        <v/>
      </c>
      <c r="BA309" s="194" t="str">
        <f aca="false">IF(B309 &lt;&gt; "", IFERROR(IF(C$16 = "PRELIM", SUMIF('Database (LECTURE-RES-PRAC)'!D$14:AG$14, "CLO9", 'Database (LECTURE-RES-PRAC)'!D306:AG306) / 'Grade computation'!F$12, IF(C$16 = "MIDTERM", SUMIF('Database (LECTURE-RES-PRAC)'!AJ$14:BM$14, "CLO9", 'Database (LECTURE-RES-PRAC)'!AJ306:BM306) / 'Grade computation'!G$12, IF(C$16 = "FINAL", SUMIF('Database (LECTURE-RES-PRAC)'!BP$14:CS$14, "CLO9", 'Database (LECTURE-RES-PRAC)'!BP306:CS306) / 'Grade computation'!H$12,""))),""),"")</f>
        <v/>
      </c>
      <c r="BB309" s="286" t="str">
        <f aca="false">IF(B309&lt;&gt;"",IF(BA309="","",IF(BA309&lt;0.5,1,IF(AND(BA309&gt;=0.5,BA309&lt;P$10),2,IF(BA309&gt;=P$10,3)))),"")</f>
        <v/>
      </c>
      <c r="BC309" s="194" t="str">
        <f aca="false">IF(B309 &lt;&gt; "",IF(AND('PRINTABLE (per grading)'!H$16="EXAM", 'PRINTABLE (per grading)'!B$13="Prelim"), IF(ISERROR(SUMIF('Exam (LECTURE ONLY)'!D$20:M$20, "CLO9", 'Exam (LECTURE ONLY)'!D311:M311) / 'Exam (LECTURE ONLY)'!AL$14), "", SUMIF('Exam (LECTURE ONLY)'!D$20:M$20, "CLO9", 'Exam (LECTURE ONLY)'!D311:M311) /'Exam (LECTURE ONLY)'!AL$14),
IF(AND('PRINTABLE (per grading)'!H$16="EXAM", 'PRINTABLE (per grading)'!B$13="Midterm"), IF(ISERROR(SUMIF('Exam (LECTURE ONLY)'!O$20:X$20, "CLO9", 'Exam (LECTURE ONLY)'!O311:X311) / 'Exam (LECTURE ONLY)'!AM$14), "", SUMIF('Exam (LECTURE ONLY)'!O$20:X$20, "CLO9", 'Exam (LECTURE ONLY)'!O311:X311) / 'Exam (LECTURE ONLY)'!AM$14),
IF(AND('PRINTABLE (per grading)'!H$16="EXAM", 'PRINTABLE (per grading)'!B$13="Final"), IF(ISERROR(SUMIF('Exam (LECTURE ONLY)'!Z$20:AI$20, "CLO9", 'Exam (LECTURE ONLY)'!Z311:AI311) / 'Exam (LECTURE ONLY)'!AN$14), "", SUMIF('Exam (LECTURE ONLY)'!Z$20:AI$20, "CLO9", 'Exam (LECTURE ONLY)'!Z311:AI311) / 'Exam (LECTURE ONLY)'!AN$14),
IF(AND('PRINTABLE (per grading)'!H$16="OUTPUT", 'PRINTABLE (per grading)'!B$13="Prelim"), IF(ISERROR(SUMIF(OUTPUT!C$20:M$20, "CLO9", OUTPUT!C311:M311) / OUTPUT!AL$14), "", SUMIF(OUTPUT!C$20:M$20, "CLO9", OUTPUT!C311:M311) / OUTPUT!AL$14),
IF(AND('PRINTABLE (per grading)'!H$16="OUTPUT", 'PRINTABLE (per grading)'!B$13="Midterm"), IF(ISERROR(SUMIF(OUTPUT!O$20:Y$20, "CLO9", OUTPUT!O311:Y311) / OUTPUT!AM$14), "", SUMIF(OUTPUT!O$20:Y$20, "CLO9", OUTPUT!O311:Y311) / OUTPUT!AM$14),
IF(AND('PRINTABLE (per grading)'!H$16="OUTPUT", 'PRINTABLE (per grading)'!B$13="Final"), IF(ISERROR(SUMIF(OUTPUT!AA$20:AI$20, "CLO9", OUTPUT!AA311:AI311) / OUTPUT!AN$14), "", SUMIF(OUTPUT!AA$20:AI$20, "CLO9", OUTPUT!AA311:AI311) / OUTPUT!AN$14),
"")))))),"")</f>
        <v/>
      </c>
      <c r="BD309" s="286" t="str">
        <f aca="false">IF(B309&lt;&gt;"",IF(BC309="","",IF(BC309&lt;0.5,1,IF(AND(BC309&gt;=0.5,BC309&lt;P$10),2,IF(BC309&gt;=P$10,3)))),"")</f>
        <v/>
      </c>
      <c r="BE309" s="287" t="str">
        <f aca="false">IF(B309 &lt;&gt; "",IFERROR(IF(AVERAGE(BA309,BC309)&gt;=P$10,"Y","N"),""),"")</f>
        <v/>
      </c>
      <c r="BF309" s="194" t="str">
        <f aca="false">IF(B309 &lt;&gt; "", IFERROR(IF(C$16 = "PRELIM", SUMIF('Database (LECTURE-RES-PRAC)'!D$14:AG$14, "CLO10", 'Database (LECTURE-RES-PRAC)'!D306:AG306) / 'Grade computation'!F$13, IF(C$16 = "MIDTERM", SUMIF('Database (LECTURE-RES-PRAC)'!AJ$14:BM$14, "CLO10", 'Database (LECTURE-RES-PRAC)'!AJ306:BM306) / 'Grade computation'!G$13, IF(C$16 = "FINAL", SUMIF('Database (LECTURE-RES-PRAC)'!BP$14:CS$14, "CLO10", 'Database (LECTURE-RES-PRAC)'!BP306:CS306) / 'Grade computation'!H$13,""))),""),"")</f>
        <v/>
      </c>
      <c r="BG309" s="286" t="str">
        <f aca="false">IF(B309&lt;&gt;"",IF(BF309="","",IF(BF309&lt;0.5,1,IF(AND(BF309&gt;=0.5,BF309&lt;P$10),2,IF(BF309&gt;=P$10,3)))),"")</f>
        <v/>
      </c>
      <c r="BH309" s="194" t="str">
        <f aca="false">IF(B309 &lt;&gt; "",IF(AND('PRINTABLE (per grading)'!H$16="EXAM", 'PRINTABLE (per grading)'!B$13="Prelim"), IF(ISERROR(SUMIF('Exam (LECTURE ONLY)'!D$20:M$20, "CLO10", 'Exam (LECTURE ONLY)'!D311:M311) / 'Exam (LECTURE ONLY)'!AL$15), "", SUMIF('Exam (LECTURE ONLY)'!D$20:M$20, "CLO10", 'Exam (LECTURE ONLY)'!D311:M311) /'Exam (LECTURE ONLY)'!AL$15),
IF(AND('PRINTABLE (per grading)'!H$16="EXAM", 'PRINTABLE (per grading)'!B$13="Midterm"), IF(ISERROR(SUMIF('Exam (LECTURE ONLY)'!O$20:X$20, "CLO10", 'Exam (LECTURE ONLY)'!O311:X311) / 'Exam (LECTURE ONLY)'!AM$15), "", SUMIF('Exam (LECTURE ONLY)'!O$20:X$20, "CLO10", 'Exam (LECTURE ONLY)'!O311:X311) / 'Exam (LECTURE ONLY)'!AM$15),
IF(AND('PRINTABLE (per grading)'!H$16="EXAM", 'PRINTABLE (per grading)'!B$13="Final"), IF(ISERROR(SUMIF('Exam (LECTURE ONLY)'!Z$20:AI$20, "CLO10", 'Exam (LECTURE ONLY)'!Z311:AI311) / 'Exam (LECTURE ONLY)'!AN$15), "", SUMIF('Exam (LECTURE ONLY)'!Z$20:AI$20, "CLO10", 'Exam (LECTURE ONLY)'!Z311:AI311) / 'Exam (LECTURE ONLY)'!AN$15),
IF(AND('PRINTABLE (per grading)'!H$16="OUTPUT", 'PRINTABLE (per grading)'!B$13="Prelim"), IF(ISERROR(SUMIF(OUTPUT!C$20:M$20, "CLO10", OUTPUT!C311:M311) / OUTPUT!AL$15), "", SUMIF(OUTPUT!C$20:M$20, "CLO10", OUTPUT!C311:M311) / OUTPUT!AL$15),
IF(AND('PRINTABLE (per grading)'!H$16="OUTPUT", 'PRINTABLE (per grading)'!B$13="Midterm"), IF(ISERROR(SUMIF(OUTPUT!O$20:Y$20, "CLO10", OUTPUT!O311:Y311) / OUTPUT!AM$15), "", SUMIF(OUTPUT!O$20:Y$20, "CLO10", OUTPUT!O311:Y311) / OUTPUT!AM$15),
IF(AND('PRINTABLE (per grading)'!H$16="OUTPUT", 'PRINTABLE (per grading)'!B$13="Final"), IF(ISERROR(SUMIF(OUTPUT!AA$20:AI$20, "CLO10", OUTPUT!AA311:AI311) / OUTPUT!AN$15), "", SUMIF(OUTPUT!AA$20:AI$20, "CLO10", OUTPUT!AA311:AI311) / OUTPUT!AN$15),
"")))))),"")</f>
        <v/>
      </c>
      <c r="BI309" s="286" t="str">
        <f aca="false">IF(B309&lt;&gt;"",IF(BH309="","",IF(BH309&lt;0.5,1,IF(AND(BH309&gt;=0.5,BH309&lt;P$10),2,IF(BH309&gt;=P$10,3)))),"")</f>
        <v/>
      </c>
      <c r="BJ309" s="287" t="str">
        <f aca="false">IF(B309 &lt;&gt; "",IFERROR(IF(AVERAGE(BF309,BH309)&gt;=P$10,"Y","N"),""),"")</f>
        <v/>
      </c>
      <c r="BK309" s="8"/>
    </row>
    <row r="310" customFormat="false" ht="19.5" hidden="false" customHeight="true" outlineLevel="0" collapsed="false">
      <c r="A310" s="228" t="str">
        <f aca="false">IF(ISBLANK('Database (LECTURE-RES-PRAC)'!A307),"",'Database (LECTURE-RES-PRAC)'!A307)</f>
        <v/>
      </c>
      <c r="B310" s="229" t="str">
        <f aca="false">IF(ISBLANK('Database (LECTURE-RES-PRAC)'!B307),"",'Database (LECTURE-RES-PRAC)'!B307)</f>
        <v/>
      </c>
      <c r="C310" s="230" t="str">
        <f aca="false">IF(B310&lt;&gt;"",IF(C$16="PRELIM",'Grade computation'!C310, IF(C$16="MIDTERM",'Grade computation'!K310, IF(C$16="FINAL",'Grade computation'!S310,""))),"")</f>
        <v/>
      </c>
      <c r="D310" s="231" t="str">
        <f aca="false">IF(B310&lt;&gt;"",IFERROR(IF(B$11="80-20", (((C310/C$19)*X$6)+X$7)*D$18, IF(B$11="60-40", (((C310/C$19)*Y$6)+Y$7)*D$18, 0)),0),"")</f>
        <v/>
      </c>
      <c r="E310" s="230" t="str">
        <f aca="false">IF(B310&lt;&gt;"", IF(C$16="PRELIM",'Grade computation'!E310, IF(C$16="MIDTERM",'Grade computation'!M310, IF(C$16="FINAL",'Grade computation'!U310,""))),"")</f>
        <v/>
      </c>
      <c r="F310" s="232" t="str">
        <f aca="false">IF(B310&lt;&gt;"",IFERROR(IF(B$11="80-20", (((E310/E$19)*X$6)+X$7)*F$18, IF(B$11="60-40", (((E310/E$19)*Y$6)+Y$7)*F$18, 0)),0),"")</f>
        <v/>
      </c>
      <c r="G310" s="233" t="str">
        <f aca="false">IF(B310&lt;&gt;"",IFERROR((D310+F310),0),"")</f>
        <v/>
      </c>
      <c r="H310" s="234" t="str">
        <f aca="false">IF(B310&lt;&gt;"",IF(C$16="PRELIM", 'Grade computation'!H310, IF(C$16="MIDTERM", 'Grade computation'!P310, IF(C$16="FINAL",'Grade computation'!X310, ""))),"")</f>
        <v/>
      </c>
      <c r="I310" s="233" t="str">
        <f aca="false">IF(B310&lt;&gt;"",IFERROR(IF(B$11="80-20", (((H310/H$19)*X$6)+X$7)*I$19, IF(B$11="60-40", (((H310/H$19)*Y$6)+Y$7)*I$19, 0)),0),"")</f>
        <v/>
      </c>
      <c r="J310" s="237" t="str">
        <f aca="false">IFERROR((G310+I310),"")</f>
        <v/>
      </c>
      <c r="K310" s="183" t="str">
        <f aca="false">IFERROR(IF(J310="","",IF(J310&gt;=75,"PASSED","FAILED")),"")</f>
        <v/>
      </c>
      <c r="L310" s="183"/>
      <c r="M310" s="194" t="str">
        <f aca="false">IF(B310 &lt;&gt; "", IFERROR(IF(C$16 = "PRELIM", SUMIF('Database (LECTURE-RES-PRAC)'!D$14:AG$14, "CLO1", 'Database (LECTURE-RES-PRAC)'!D307:AG307) / 'Grade computation'!F$4, IF(C$16 = "MIDTERM", SUMIF('Database (LECTURE-RES-PRAC)'!AJ$14:BM$14, "CLO1", 'Database (LECTURE-RES-PRAC)'!AJ307:BM307) / 'Grade computation'!G$4, IF(C$16 = "FINAL", SUMIF('Database (LECTURE-RES-PRAC)'!BP$14:CS$14, "CLO1", 'Database (LECTURE-RES-PRAC)'!BP307:CS307) / 'Grade computation'!H$4,""))),""),"")</f>
        <v/>
      </c>
      <c r="N310" s="286" t="str">
        <f aca="false">IF(B310&lt;&gt;"",IF(M310="","",IF(M310&lt;0.5,1,IF(AND(M310&gt;=0.5,M310&lt;P$10),2,IF(M310&gt;=P$10,3)))),"")</f>
        <v/>
      </c>
      <c r="O310" s="194" t="str">
        <f aca="false">IF(B310 &lt;&gt; "",IF(AND('PRINTABLE (per grading)'!H$16="EXAM", 'PRINTABLE (per grading)'!B$13="Prelim"), IF(ISERROR(SUMIF('Exam (LECTURE ONLY)'!D$20:M$20, "CLO1", 'Exam (LECTURE ONLY)'!D312:M312) / 'Exam (LECTURE ONLY)'!AL$6), "", SUMIF('Exam (LECTURE ONLY)'!D$20:M$20, "CLO1", 'Exam (LECTURE ONLY)'!D312:M312) /'Exam (LECTURE ONLY)'!AL$6),
IF(AND('PRINTABLE (per grading)'!H$16="EXAM", 'PRINTABLE (per grading)'!B$13="Midterm"), IF(ISERROR(SUMIF('Exam (LECTURE ONLY)'!O$20:X$20, "CLO1", 'Exam (LECTURE ONLY)'!O312:X312) / 'Exam (LECTURE ONLY)'!AM$6), "", SUMIF('Exam (LECTURE ONLY)'!O$20:X$20, "CLO1", 'Exam (LECTURE ONLY)'!O312:X312) / 'Exam (LECTURE ONLY)'!AM$6),
IF(AND('PRINTABLE (per grading)'!H$16="EXAM", 'PRINTABLE (per grading)'!B$13="Final"), IF(ISERROR(SUMIF('Exam (LECTURE ONLY)'!Z$20:AI$20, "CLO1", 'Exam (LECTURE ONLY)'!Z312:AI312) / 'Exam (LECTURE ONLY)'!AN$6), "", SUMIF('Exam (LECTURE ONLY)'!Z$20:AI$20, "CLO1", 'Exam (LECTURE ONLY)'!Z312:AI312) / 'Exam (LECTURE ONLY)'!AN$6),
IF(AND('PRINTABLE (per grading)'!H$16="OUTPUT", 'PRINTABLE (per grading)'!B$13="Prelim"), IF(ISERROR(SUMIF(OUTPUT!C$20:M$20, "CLO1", OUTPUT!C312:M312) / OUTPUT!AL$6), "", SUMIF(OUTPUT!C$20:M$20, "CLO1", OUTPUT!C312:M312) / OUTPUT!AL$6),
IF(AND('PRINTABLE (per grading)'!H$16="OUTPUT", 'PRINTABLE (per grading)'!B$13="Midterm"), IF(ISERROR(SUMIF(OUTPUT!O$20:Y$20, "CLO1", OUTPUT!O312:Y312) / OUTPUT!AM$6), "", SUMIF(OUTPUT!O$20:Y$20, "CLO1", OUTPUT!O312:Y312) / OUTPUT!AM$6),
IF(AND('PRINTABLE (per grading)'!H$16="OUTPUT", 'PRINTABLE (per grading)'!B$13="Final"), IF(ISERROR(SUMIF(OUTPUT!AA$20:AI$20, "CLO1", OUTPUT!AA312:AI312) / OUTPUT!AN$6), "", SUMIF(OUTPUT!AA$20:AI$20, "CLO1", OUTPUT!AA312:AI312) / OUTPUT!AN$6),
"")))))),"")</f>
        <v/>
      </c>
      <c r="P310" s="286" t="str">
        <f aca="false">IF(B310&lt;&gt;"",IF(O310="","",IF(O310&lt;0.5,1,IF(AND(O310&gt;=0.5,O310&lt;P$10),2,IF(O310&gt;=P$10,3)))),"")</f>
        <v/>
      </c>
      <c r="Q310" s="287" t="str">
        <f aca="false">IF(B310 &lt;&gt; "",IFERROR(IF(AVERAGE(M310,O310)&gt;=P$10,"Y","N"),""),"")</f>
        <v/>
      </c>
      <c r="R310" s="194" t="str">
        <f aca="false">IF(B310 &lt;&gt; "", IFERROR(IF(C$16 = "PRELIM", SUMIF('Database (LECTURE-RES-PRAC)'!D$14:AG$14, "CLO2", 'Database (LECTURE-RES-PRAC)'!D307:AG307) / 'Grade computation'!F$5, IF(C$16 = "MIDTERM", SUMIF('Database (LECTURE-RES-PRAC)'!AJ$14:BM$14, "CLO2", 'Database (LECTURE-RES-PRAC)'!AJ307:BM307) / 'Grade computation'!G$5, IF(C$16 = "FINAL", SUMIF('Database (LECTURE-RES-PRAC)'!BP$14:CS$14, "CLO2", 'Database (LECTURE-RES-PRAC)'!BP307:CS307) / 'Grade computation'!H$5,""))),""),"")</f>
        <v/>
      </c>
      <c r="S310" s="286" t="str">
        <f aca="false">IF(B310&lt;&gt;"",IF(R310="","",IF(R310&lt;0.5,1,IF(AND(R310&gt;=0.5,R310&lt;P$10),2,IF(R310&gt;=P$10,3)))),"")</f>
        <v/>
      </c>
      <c r="T310" s="194" t="str">
        <f aca="false">IF(B310 &lt;&gt; "",IF(AND('PRINTABLE (per grading)'!H$16="EXAM", 'PRINTABLE (per grading)'!B$13="Prelim"), IF(ISERROR(SUMIF('Exam (LECTURE ONLY)'!D$20:M$20, "CLO2", 'Exam (LECTURE ONLY)'!D312:M312) / 'Exam (LECTURE ONLY)'!AL$7), "", SUMIF('Exam (LECTURE ONLY)'!D$20:M$20, "CLO2", 'Exam (LECTURE ONLY)'!D312:M312) /'Exam (LECTURE ONLY)'!AL$7),
IF(AND('PRINTABLE (per grading)'!H$16="EXAM", 'PRINTABLE (per grading)'!B$13="Midterm"), IF(ISERROR(SUMIF('Exam (LECTURE ONLY)'!O$20:X$20, "CLO2", 'Exam (LECTURE ONLY)'!O312:X312) / 'Exam (LECTURE ONLY)'!AM$7), "", SUMIF('Exam (LECTURE ONLY)'!O$20:X$20, "CLO2", 'Exam (LECTURE ONLY)'!O312:X312) / 'Exam (LECTURE ONLY)'!AM$7),
IF(AND('PRINTABLE (per grading)'!H$16="EXAM", 'PRINTABLE (per grading)'!B$13="Final"), IF(ISERROR(SUMIF('Exam (LECTURE ONLY)'!Z$20:AI$20, "CLO2", 'Exam (LECTURE ONLY)'!Z312:AI312) / 'Exam (LECTURE ONLY)'!AN$7), "", SUMIF('Exam (LECTURE ONLY)'!Z$20:AI$20, "CLO2", 'Exam (LECTURE ONLY)'!Z312:AI312) / 'Exam (LECTURE ONLY)'!AN$7),
IF(AND('PRINTABLE (per grading)'!H$16="OUTPUT", 'PRINTABLE (per grading)'!B$13="Prelim"), IF(ISERROR(SUMIF(OUTPUT!C$20:M$20, "CLO2", OUTPUT!C312:M312) / OUTPUT!AL$7), "", SUMIF(OUTPUT!C$20:M$20, "CLO2", OUTPUT!C312:M312) / OUTPUT!AL$7),
IF(AND('PRINTABLE (per grading)'!H$16="OUTPUT", 'PRINTABLE (per grading)'!B$13="Midterm"), IF(ISERROR(SUMIF(OUTPUT!O$20:Y$20, "CLO2", OUTPUT!O312:Y312) / OUTPUT!AM$7), "", SUMIF(OUTPUT!O$20:Y$20, "CLO2", OUTPUT!O312:Y312) / OUTPUT!AM$7),
IF(AND('PRINTABLE (per grading)'!H$16="OUTPUT", 'PRINTABLE (per grading)'!B$13="Final"), IF(ISERROR(SUMIF(OUTPUT!AA$20:AI$20, "CLO2", OUTPUT!AA312:AI312) / OUTPUT!AN$7), "", SUMIF(OUTPUT!AA$20:AI$20, "CLO2", OUTPUT!AA312:AI312) / OUTPUT!AN$7),
"")))))),"")</f>
        <v/>
      </c>
      <c r="U310" s="286" t="str">
        <f aca="false">IF(B310&lt;&gt;"",IF(T310="","",IF(T310&lt;0.5,1,IF(AND(T310&gt;=0.5,T310&lt;P$10),2,IF(T310&gt;=P$10,3)))),"")</f>
        <v/>
      </c>
      <c r="V310" s="287" t="str">
        <f aca="false">IF(B310 &lt;&gt; "",IFERROR(IF(AVERAGE(R310,T310)&gt;=P$10,"Y","N"),""),"")</f>
        <v/>
      </c>
      <c r="W310" s="194" t="str">
        <f aca="false">IF(B310 &lt;&gt; "", IFERROR(IF(C$16 = "PRELIM", SUMIF('Database (LECTURE-RES-PRAC)'!D$14:AG$14, "CLO3", 'Database (LECTURE-RES-PRAC)'!D307:AG307) / 'Grade computation'!F$6, IF(C$16 = "MIDTERM", SUMIF('Database (LECTURE-RES-PRAC)'!AJ$14:BM$14, "CLO3", 'Database (LECTURE-RES-PRAC)'!AJ307:BM307) / 'Grade computation'!G$6, IF(C$16 = "FINAL", SUMIF('Database (LECTURE-RES-PRAC)'!BP$14:CS$14, "CLO3", 'Database (LECTURE-RES-PRAC)'!BP307:CS307) / 'Grade computation'!H$6,""))),""),"")</f>
        <v/>
      </c>
      <c r="X310" s="286" t="str">
        <f aca="false">IF(B310&lt;&gt;"",IF(W310="","",IF(W310&lt;0.5,1,IF(AND(W310&gt;=0.5,W310&lt;P$10),2,IF(W310&gt;=P$10,3)))),"")</f>
        <v/>
      </c>
      <c r="Y310" s="194" t="str">
        <f aca="false">IF(B310 &lt;&gt; "",IF(AND('PRINTABLE (per grading)'!H$16="EXAM", 'PRINTABLE (per grading)'!B$13="Prelim"), IF(ISERROR(SUMIF('Exam (LECTURE ONLY)'!D$20:M$20, "CLO3", 'Exam (LECTURE ONLY)'!D312:M312) / 'Exam (LECTURE ONLY)'!AL$8), "", SUMIF('Exam (LECTURE ONLY)'!D$20:M$20, "CLO3", 'Exam (LECTURE ONLY)'!D312:M312) /'Exam (LECTURE ONLY)'!AL$8),
IF(AND('PRINTABLE (per grading)'!H$16="EXAM", 'PRINTABLE (per grading)'!B$13="Midterm"), IF(ISERROR(SUMIF('Exam (LECTURE ONLY)'!O$20:X$20, "CLO3", 'Exam (LECTURE ONLY)'!O312:X312) / 'Exam (LECTURE ONLY)'!AM$8), "", SUMIF('Exam (LECTURE ONLY)'!O$20:X$20, "CLO3", 'Exam (LECTURE ONLY)'!O312:X312) / 'Exam (LECTURE ONLY)'!AM$8),
IF(AND('PRINTABLE (per grading)'!H$16="EXAM", 'PRINTABLE (per grading)'!B$13="Final"), IF(ISERROR(SUMIF('Exam (LECTURE ONLY)'!Z$20:AI$20, "CLO3", 'Exam (LECTURE ONLY)'!Z312:AI312) / 'Exam (LECTURE ONLY)'!AN$8), "", SUMIF('Exam (LECTURE ONLY)'!Z$20:AI$20, "CLO3", 'Exam (LECTURE ONLY)'!Z312:AI312) / 'Exam (LECTURE ONLY)'!AN$8),
IF(AND('PRINTABLE (per grading)'!H$16="OUTPUT", 'PRINTABLE (per grading)'!B$13="Prelim"), IF(ISERROR(SUMIF(OUTPUT!C$20:M$20, "CLO3", OUTPUT!C312:M312) / OUTPUT!AL$8), "", SUMIF(OUTPUT!C$20:M$20, "CLO3", OUTPUT!C312:M312) / OUTPUT!AL$8),
IF(AND('PRINTABLE (per grading)'!H$16="OUTPUT", 'PRINTABLE (per grading)'!B$13="Midterm"), IF(ISERROR(SUMIF(OUTPUT!O$20:Y$20, "CLO3", OUTPUT!O312:Y312) / OUTPUT!AM$8), "", SUMIF(OUTPUT!O$20:Y$20, "CLO3", OUTPUT!O312:Y312) / OUTPUT!AM$8),
IF(AND('PRINTABLE (per grading)'!H$16="OUTPUT", 'PRINTABLE (per grading)'!B$13="Final"), IF(ISERROR(SUMIF(OUTPUT!AA$20:AI$20, "CLO3", OUTPUT!AA312:AI312) / OUTPUT!AN$8), "", SUMIF(OUTPUT!AA$20:AI$20, "CLO3", OUTPUT!AA312:AI312) / OUTPUT!AN$8),
"" )))))),"")</f>
        <v/>
      </c>
      <c r="Z310" s="286" t="str">
        <f aca="false">IF(B310&lt;&gt;"",IF(Y310="","",IF(Y310&lt;0.5,1,IF(AND(Y310&gt;=0.5,Y310&lt;P$10),2,IF(Y310&gt;=P$10,3)))),"")</f>
        <v/>
      </c>
      <c r="AA310" s="287" t="str">
        <f aca="false">IF(B310 &lt;&gt; "",IFERROR(IF(AVERAGE(W310,Y310)&gt;=P$10,"Y","N"),""),"")</f>
        <v/>
      </c>
      <c r="AB310" s="194" t="str">
        <f aca="false">IF(B310 &lt;&gt; "", IFERROR(IF(C$16 = "PRELIM", SUMIF('Database (LECTURE-RES-PRAC)'!D$14:AG$14, "CLO4", 'Database (LECTURE-RES-PRAC)'!D307:AG307) / 'Grade computation'!F$7, IF(C$16 = "MIDTERM", SUMIF('Database (LECTURE-RES-PRAC)'!AJ$14:BM$14, "CLO4", 'Database (LECTURE-RES-PRAC)'!AJ307:BM307) / 'Grade computation'!G$7, IF(C$16 = "FINAL", SUMIF('Database (LECTURE-RES-PRAC)'!BP$14:CS$14, "CLO4", 'Database (LECTURE-RES-PRAC)'!BP307:CS307) / 'Grade computation'!H$7,""))),""),"")</f>
        <v/>
      </c>
      <c r="AC310" s="286" t="str">
        <f aca="false">IF(B310&lt;&gt;"",IF(AB310="","",IF(AB310&lt;0.5,1,IF(AND(AB310&gt;=0.5,AB310&lt;P$10),2,IF(AB310&gt;=P$10,3)))),"")</f>
        <v/>
      </c>
      <c r="AD310" s="194" t="str">
        <f aca="false">IF(B310 &lt;&gt; "",IF(AND('PRINTABLE (per grading)'!H$16="EXAM", 'PRINTABLE (per grading)'!B$13="Prelim"), IF(ISERROR(SUMIF('Exam (LECTURE ONLY)'!D$20:M$20, "CLO4", 'Exam (LECTURE ONLY)'!D312:M312) / 'Exam (LECTURE ONLY)'!AL$9), "", SUMIF('Exam (LECTURE ONLY)'!D$20:M$20, "CLO4", 'Exam (LECTURE ONLY)'!D312:M312) /'Exam (LECTURE ONLY)'!AL$9),
IF(AND('PRINTABLE (per grading)'!H$16="EXAM", 'PRINTABLE (per grading)'!B$13="Midterm"), IF(ISERROR(SUMIF('Exam (LECTURE ONLY)'!O$20:X$20, "CLO4", 'Exam (LECTURE ONLY)'!O312:X312) / 'Exam (LECTURE ONLY)'!AM$9), "", SUMIF('Exam (LECTURE ONLY)'!O$20:X$20, "CLO4", 'Exam (LECTURE ONLY)'!O312:X312) / 'Exam (LECTURE ONLY)'!AM$9),
IF(AND('PRINTABLE (per grading)'!H$16="EXAM", 'PRINTABLE (per grading)'!B$13="Final"), IF(ISERROR(SUMIF('Exam (LECTURE ONLY)'!Z$20:AI$20, "CLO4", 'Exam (LECTURE ONLY)'!Z312:AI312) / 'Exam (LECTURE ONLY)'!AN$9), "", SUMIF('Exam (LECTURE ONLY)'!Z$20:AI$20, "CLO4", 'Exam (LECTURE ONLY)'!Z312:AI312) / 'Exam (LECTURE ONLY)'!AN$9),
IF(AND('PRINTABLE (per grading)'!H$16="OUTPUT", 'PRINTABLE (per grading)'!B$13="Prelim"), IF(ISERROR(SUMIF(OUTPUT!C$20:M$20, "CLO4", OUTPUT!C312:M312) / OUTPUT!AL$9), "", SUMIF(OUTPUT!C$20:M$20, "CLO4", OUTPUT!C312:M312) / OUTPUT!AL$9),
IF(AND('PRINTABLE (per grading)'!H$16="OUTPUT", 'PRINTABLE (per grading)'!B$13="Midterm"), IF(ISERROR(SUMIF(OUTPUT!O$20:Y$20, "CLO4", OUTPUT!O312:Y312) / OUTPUT!AM$9), "", SUMIF(OUTPUT!O$20:Y$20, "CLO4", OUTPUT!O312:Y312) / OUTPUT!AM$9),
IF(AND('PRINTABLE (per grading)'!H$16="OUTPUT", 'PRINTABLE (per grading)'!B$13="Final"), IF(ISERROR(SUMIF(OUTPUT!AA$20:AI$20, "CLO4", OUTPUT!AA312:AI312) / OUTPUT!AN$9), "", SUMIF(OUTPUT!AA$20:AI$20, "CLO4", OUTPUT!AA312:AI312) / OUTPUT!AN$9),
"")))))),"")</f>
        <v/>
      </c>
      <c r="AE310" s="286" t="str">
        <f aca="false">IF(B310&lt;&gt;"",IF(AD310="","",IF(AD310&lt;0.5,1,IF(AND(AD310&gt;=0.5,AD310&lt;P$10),2,IF(AD310&gt;=P$10,3)))),"")</f>
        <v/>
      </c>
      <c r="AF310" s="287" t="str">
        <f aca="false">IF(B310 &lt;&gt; "",IFERROR(IF(AVERAGE(AB310,AD310)&gt;=P$10,"Y","N"),""),"")</f>
        <v/>
      </c>
      <c r="AG310" s="194" t="str">
        <f aca="false">IF(B310 &lt;&gt; "", IFERROR(IF(C$16 = "PRELIM", SUMIF('Database (LECTURE-RES-PRAC)'!D$14:AG$14, "CLO5", 'Database (LECTURE-RES-PRAC)'!D307:AG307) / 'Grade computation'!F$8, IF(C$16 = "MIDTERM", SUMIF('Database (LECTURE-RES-PRAC)'!AJ$14:BM$14, "CLO5", 'Database (LECTURE-RES-PRAC)'!AJ307:BM307) / 'Grade computation'!G$8, IF(C$16 = "FINAL", SUMIF('Database (LECTURE-RES-PRAC)'!BP$14:CS$14, "CLO5", 'Database (LECTURE-RES-PRAC)'!BP307:CS307) / 'Grade computation'!H$8,""))),""),"")</f>
        <v/>
      </c>
      <c r="AH310" s="286" t="str">
        <f aca="false">IF(B310&lt;&gt;"",IF(AG310="","",IF(AG310&lt;0.5,1,IF(AND(AG310&gt;=0.5,AG310&lt;P$10),2,IF(AG310&gt;=P$10,3)))),"")</f>
        <v/>
      </c>
      <c r="AI310" s="194" t="str">
        <f aca="false">IF(B310 &lt;&gt; "",IF(AND('PRINTABLE (per grading)'!H$16="EXAM", 'PRINTABLE (per grading)'!B$13="Prelim"), IF(ISERROR(SUMIF('Exam (LECTURE ONLY)'!D$20:M$20, "CLO5", 'Exam (LECTURE ONLY)'!D312:M312) / 'Exam (LECTURE ONLY)'!AL$10), "", SUMIF('Exam (LECTURE ONLY)'!D$20:M$20, "CLO5", 'Exam (LECTURE ONLY)'!D312:M312) /'Exam (LECTURE ONLY)'!AL$10),
IF(AND('PRINTABLE (per grading)'!H$16="EXAM", 'PRINTABLE (per grading)'!B$13="Midterm"), IF(ISERROR(SUMIF('Exam (LECTURE ONLY)'!O$20:X$20, "CLO5", 'Exam (LECTURE ONLY)'!O312:X312) / 'Exam (LECTURE ONLY)'!AM$10), "", SUMIF('Exam (LECTURE ONLY)'!O$20:X$20, "CLO5", 'Exam (LECTURE ONLY)'!O312:X312) / 'Exam (LECTURE ONLY)'!AM$10),
IF(AND('PRINTABLE (per grading)'!H$16="EXAM", 'PRINTABLE (per grading)'!B$13="Final"), IF(ISERROR(SUMIF('Exam (LECTURE ONLY)'!Z$20:AI$20, "CLO5", 'Exam (LECTURE ONLY)'!Z312:AI312) / 'Exam (LECTURE ONLY)'!AN$10), "", SUMIF('Exam (LECTURE ONLY)'!Z$20:AI$20, "CLO5", 'Exam (LECTURE ONLY)'!Z312:AI312) / 'Exam (LECTURE ONLY)'!AN$10),
IF(AND('PRINTABLE (per grading)'!H$16="OUTPUT", 'PRINTABLE (per grading)'!B$13="Prelim"), IF(ISERROR(SUMIF(OUTPUT!C$20:M$20, "CLO5", OUTPUT!C312:M312) / OUTPUT!AL$10), "", SUMIF(OUTPUT!C$20:M$20, "CLO5", OUTPUT!C312:M312) / OUTPUT!AL$10),
IF(AND('PRINTABLE (per grading)'!H$16="OUTPUT", 'PRINTABLE (per grading)'!B$13="Midterm"), IF(ISERROR(SUMIF(OUTPUT!O$20:Y$20, "CLO5", OUTPUT!O312:Y312) / OUTPUT!AM$10), "", SUMIF(OUTPUT!O$20:Y$20, "CLO5", OUTPUT!O312:Y312) / OUTPUT!AM$10),
IF(AND('PRINTABLE (per grading)'!H$16="OUTPUT", 'PRINTABLE (per grading)'!B$13="Final"), IF(ISERROR(SUMIF(OUTPUT!AA$20:AI$20, "CLO5", OUTPUT!AA312:AI312) / OUTPUT!AN$10), "", SUMIF(OUTPUT!AA$20:AI$20, "CLO5", OUTPUT!AA312:AI312) / OUTPUT!AN$10),
"")))))),"")</f>
        <v/>
      </c>
      <c r="AJ310" s="286" t="str">
        <f aca="false">IF(B310&lt;&gt;"",IF(AI310="","",IF(AI310&lt;0.5,1,IF(AND(AI310&gt;=0.5,AI310&lt;P$10),2,IF(AI310&gt;=P$10,3)))),"")</f>
        <v/>
      </c>
      <c r="AK310" s="287" t="str">
        <f aca="false">IF(B310 &lt;&gt; "",IFERROR(IF(AVERAGE(AG310,AI310)&gt;=P$10,"Y","N"),""),"")</f>
        <v/>
      </c>
      <c r="AL310" s="194" t="str">
        <f aca="false">IF(B310 &lt;&gt; "", IFERROR(IF(C$16 = "PRELIM", SUMIF('Database (LECTURE-RES-PRAC)'!D$14:AG$14, "CLO6", 'Database (LECTURE-RES-PRAC)'!D307:AG307) / 'Grade computation'!F$9, IF(C$16 = "MIDTERM", SUMIF('Database (LECTURE-RES-PRAC)'!AJ$14:BM$14, "CLO6", 'Database (LECTURE-RES-PRAC)'!AJ307:BM307) / 'Grade computation'!G$9, IF(C$16 = "FINAL", SUMIF('Database (LECTURE-RES-PRAC)'!BP$14:CS$14, "CLO6", 'Database (LECTURE-RES-PRAC)'!BP307:CS307) / 'Grade computation'!H$9,""))),""),"")</f>
        <v/>
      </c>
      <c r="AM310" s="286" t="str">
        <f aca="false">IF(B310&lt;&gt;"",IF(AL310="","",IF(AL310&lt;0.5,1,IF(AND(AL310&gt;=0.5,AL310&lt;P$10),2,IF(AL310&gt;=P$10,3)))),"")</f>
        <v/>
      </c>
      <c r="AN310" s="194" t="str">
        <f aca="false">IF(B310 &lt;&gt; "",IF(AND('PRINTABLE (per grading)'!H$16="EXAM", 'PRINTABLE (per grading)'!B$13="Prelim"), IF(ISERROR(SUMIF('Exam (LECTURE ONLY)'!D$20:M$20, "CLO6", 'Exam (LECTURE ONLY)'!D312:M312) / 'Exam (LECTURE ONLY)'!AL$11), "", SUMIF('Exam (LECTURE ONLY)'!D$20:M$20, "CLO6", 'Exam (LECTURE ONLY)'!D312:M312) /'Exam (LECTURE ONLY)'!AL$11),
IF(AND('PRINTABLE (per grading)'!H$16="EXAM", 'PRINTABLE (per grading)'!B$13="Midterm"), IF(ISERROR(SUMIF('Exam (LECTURE ONLY)'!O$20:X$20, "CLO6", 'Exam (LECTURE ONLY)'!O312:X312) / 'Exam (LECTURE ONLY)'!AM$11), "", SUMIF('Exam (LECTURE ONLY)'!O$20:X$20, "CLO6", 'Exam (LECTURE ONLY)'!O312:X312) / 'Exam (LECTURE ONLY)'!AM$11),
IF(AND('PRINTABLE (per grading)'!H$16="EXAM", 'PRINTABLE (per grading)'!B$13="Final"), IF(ISERROR(SUMIF('Exam (LECTURE ONLY)'!Z$20:AI$20, "CLO6", 'Exam (LECTURE ONLY)'!Z312:AI312) / 'Exam (LECTURE ONLY)'!AN$11), "", SUMIF('Exam (LECTURE ONLY)'!Z$20:AI$20, "CLO6", 'Exam (LECTURE ONLY)'!Z312:AI312) / 'Exam (LECTURE ONLY)'!AN$11),
IF(AND('PRINTABLE (per grading)'!H$16="OUTPUT", 'PRINTABLE (per grading)'!B$13="Prelim"), IF(ISERROR(SUMIF(OUTPUT!C$20:M$20, "CLO6", OUTPUT!C312:M312) / OUTPUT!AL$11), "", SUMIF(OUTPUT!C$20:M$20, "CLO6", OUTPUT!C312:M312) / OUTPUT!AL$11),
IF(AND('PRINTABLE (per grading)'!H$16="OUTPUT", 'PRINTABLE (per grading)'!B$13="Midterm"), IF(ISERROR(SUMIF(OUTPUT!O$20:Y$20, "CLO6", OUTPUT!O312:Y312) / OUTPUT!AM$11), "", SUMIF(OUTPUT!O$20:Y$20, "CLO6", OUTPUT!O312:Y312) / OUTPUT!AM$11),
IF(AND('PRINTABLE (per grading)'!H$16="OUTPUT", 'PRINTABLE (per grading)'!B$13="Final"), IF(ISERROR(SUMIF(OUTPUT!AA$20:AI$20, "CLO6", OUTPUT!AA312:AI312) / OUTPUT!AN$11), "", SUMIF(OUTPUT!AA$20:AI$20, "CLO6", OUTPUT!AA312:AI312) / OUTPUT!AN$11),
"")))))),"")</f>
        <v/>
      </c>
      <c r="AO310" s="286" t="str">
        <f aca="false">IF(B310&lt;&gt;"",IF(AN310="","",IF(AN310&lt;0.5,1,IF(AND(AN310&gt;=0.5,AN310&lt;P$10),2,IF(AN310&gt;=P$10,3)))),"")</f>
        <v/>
      </c>
      <c r="AP310" s="287" t="str">
        <f aca="false">IF(B310 &lt;&gt; "",IFERROR(IF(AVERAGE(AL310,AN310)&gt;=P$10,"Y","N"),""),"")</f>
        <v/>
      </c>
      <c r="AQ310" s="194" t="str">
        <f aca="false">IF(B310 &lt;&gt; "", IFERROR(IF(C$16 = "PRELIM", SUMIF('Database (LECTURE-RES-PRAC)'!D$14:AG$14, "CLO7", 'Database (LECTURE-RES-PRAC)'!D307:AG307) / 'Grade computation'!F$10, IF(C$16 = "MIDTERM", SUMIF('Database (LECTURE-RES-PRAC)'!AJ$14:BM$14, "CLO7", 'Database (LECTURE-RES-PRAC)'!AJ307:BM307) / 'Grade computation'!G$10, IF(C$16 = "FINAL", SUMIF('Database (LECTURE-RES-PRAC)'!BP$14:CS$14, "CLO7", 'Database (LECTURE-RES-PRAC)'!BP307:CS307) / 'Grade computation'!H$10,""))),""),"")</f>
        <v/>
      </c>
      <c r="AR310" s="286" t="str">
        <f aca="false">IF(B310&lt;&gt;"",IF(AQ310="","",IF(AQ310&lt;0.5,1,IF(AND(AQ310&gt;=0.5,AQ310&lt;P$10),2,IF(AQ310&gt;=P$10,3)))),"")</f>
        <v/>
      </c>
      <c r="AS310" s="194" t="str">
        <f aca="false">IF(B310 &lt;&gt; "",IF(AND('PRINTABLE (per grading)'!H$16="EXAM", 'PRINTABLE (per grading)'!B$13="Prelim"), IF(ISERROR(SUMIF('Exam (LECTURE ONLY)'!D$20:M$20, "CLO7", 'Exam (LECTURE ONLY)'!D312:M312) / 'Exam (LECTURE ONLY)'!AL$12), "", SUMIF('Exam (LECTURE ONLY)'!D$20:M$20, "CLO7", 'Exam (LECTURE ONLY)'!D312:M312) /'Exam (LECTURE ONLY)'!AL$12),
IF(AND('PRINTABLE (per grading)'!H$16="EXAM", 'PRINTABLE (per grading)'!B$13="Midterm"), IF(ISERROR(SUMIF('Exam (LECTURE ONLY)'!O$20:X$20, "CLO7", 'Exam (LECTURE ONLY)'!O312:X312) / 'Exam (LECTURE ONLY)'!AM$12), "", SUMIF('Exam (LECTURE ONLY)'!O$20:X$20, "CLO7", 'Exam (LECTURE ONLY)'!O312:X312) / 'Exam (LECTURE ONLY)'!AM$12),
IF(AND('PRINTABLE (per grading)'!H$16="EXAM", 'PRINTABLE (per grading)'!B$13="Final"), IF(ISERROR(SUMIF('Exam (LECTURE ONLY)'!Z$20:AI$20, "CLO7", 'Exam (LECTURE ONLY)'!Z312:AI312) / 'Exam (LECTURE ONLY)'!AN$12), "", SUMIF('Exam (LECTURE ONLY)'!Z$20:AI$20, "CLO7", 'Exam (LECTURE ONLY)'!Z312:AI312) / 'Exam (LECTURE ONLY)'!AN$12),
IF(AND('PRINTABLE (per grading)'!H$16="OUTPUT", 'PRINTABLE (per grading)'!B$13="Prelim"), IF(ISERROR(SUMIF(OUTPUT!C$20:M$20, "CLO7", OUTPUT!C312:M312) / OUTPUT!AL$12), "", SUMIF(OUTPUT!C$20:M$20, "CLO7", OUTPUT!C312:M312) / OUTPUT!AL$12),
IF(AND('PRINTABLE (per grading)'!H$16="OUTPUT", 'PRINTABLE (per grading)'!B$13="Midterm"), IF(ISERROR(SUMIF(OUTPUT!O$20:Y$20, "CLO7", OUTPUT!O312:Y312) / OUTPUT!AM$12), "", SUMIF(OUTPUT!O$20:Y$20, "CLO7", OUTPUT!O312:Y312) / OUTPUT!AM$12),
IF(AND('PRINTABLE (per grading)'!H$16="OUTPUT", 'PRINTABLE (per grading)'!B$13="Final"), IF(ISERROR(SUMIF(OUTPUT!AA$20:AI$20, "CLO7", OUTPUT!AA312:AI312) / OUTPUT!AN$12), "", SUMIF(OUTPUT!AA$20:AI$20, "CLO7", OUTPUT!AA312:AI312) / OUTPUT!AN$12),
"")))))),"")</f>
        <v/>
      </c>
      <c r="AT310" s="286" t="str">
        <f aca="false">IF(B310&lt;&gt;"",IF(AS310="","",IF(AS310&lt;0.5,1,IF(AND(AS310&gt;=0.5,AS310&lt;P$10),2,IF(AS310&gt;=P$10,3)))),"")</f>
        <v/>
      </c>
      <c r="AU310" s="287" t="str">
        <f aca="false">IF(B310 &lt;&gt; "",IFERROR(IF(AVERAGE(AQ310,AS310)&gt;=P$10,"Y","N"),""),"")</f>
        <v/>
      </c>
      <c r="AV310" s="194" t="str">
        <f aca="false">IF(B310 &lt;&gt; "", IFERROR(IF(C$16 = "PRELIM", SUMIF('Database (LECTURE-RES-PRAC)'!D$14:AG$14, "CLO8", 'Database (LECTURE-RES-PRAC)'!D307:AG307) / 'Grade computation'!F$11, IF(C$16 = "MIDTERM", SUMIF('Database (LECTURE-RES-PRAC)'!AJ$14:BM$14, "CLO8", 'Database (LECTURE-RES-PRAC)'!AJ307:BM307) / 'Grade computation'!G$11, IF(C$16 = "FINAL", SUMIF('Database (LECTURE-RES-PRAC)'!BP$14:CS$14, "CLO8", 'Database (LECTURE-RES-PRAC)'!BP307:CS307) / 'Grade computation'!H$11,""))),""),"")</f>
        <v/>
      </c>
      <c r="AW310" s="286" t="str">
        <f aca="false">IF(B310&lt;&gt;"",IF(AV310="","",IF(AV310&lt;0.5,1,IF(AND(AV310&gt;=0.5,AV310&lt;P$10),2,IF(AV310&gt;=P$10,3)))),"")</f>
        <v/>
      </c>
      <c r="AX310" s="194" t="str">
        <f aca="false">IF(B310 &lt;&gt; "",IF(AND('PRINTABLE (per grading)'!H$16="EXAM", 'PRINTABLE (per grading)'!B$13="Prelim"), IF(ISERROR(SUMIF('Exam (LECTURE ONLY)'!D$20:M$20, "CLO8", 'Exam (LECTURE ONLY)'!D312:M312) / 'Exam (LECTURE ONLY)'!AL$13), "", SUMIF('Exam (LECTURE ONLY)'!D$20:M$20, "CLO8", 'Exam (LECTURE ONLY)'!D312:M312) /'Exam (LECTURE ONLY)'!AL$13),
IF(AND('PRINTABLE (per grading)'!H$16="EXAM", 'PRINTABLE (per grading)'!B$13="Midterm"), IF(ISERROR(SUMIF('Exam (LECTURE ONLY)'!O$20:X$20, "CLO8", 'Exam (LECTURE ONLY)'!O312:X312) / 'Exam (LECTURE ONLY)'!AM$13), "", SUMIF('Exam (LECTURE ONLY)'!O$20:X$20, "CLO8", 'Exam (LECTURE ONLY)'!O312:X312) / 'Exam (LECTURE ONLY)'!AM$13),
IF(AND('PRINTABLE (per grading)'!H$16="EXAM", 'PRINTABLE (per grading)'!B$13="Final"), IF(ISERROR(SUMIF('Exam (LECTURE ONLY)'!Z$20:AI$20, "CLO8", 'Exam (LECTURE ONLY)'!Z312:AI312) / 'Exam (LECTURE ONLY)'!AN$13), "", SUMIF('Exam (LECTURE ONLY)'!Z$20:AI$20, "CLO8", 'Exam (LECTURE ONLY)'!Z312:AI312) / 'Exam (LECTURE ONLY)'!AN$13),
IF(AND('PRINTABLE (per grading)'!H$16="OUTPUT", 'PRINTABLE (per grading)'!B$13="Prelim"), IF(ISERROR(SUMIF(OUTPUT!C$20:M$20, "CLO8", OUTPUT!C312:M312) / OUTPUT!AL$13), "", SUMIF(OUTPUT!C$20:M$20, "CLO8", OUTPUT!C312:M312) / OUTPUT!AL$13),
IF(AND('PRINTABLE (per grading)'!H$16="OUTPUT", 'PRINTABLE (per grading)'!B$13="Midterm"), IF(ISERROR(SUMIF(OUTPUT!O$20:Y$20, "CLO8", OUTPUT!O312:Y312) / OUTPUT!AM$13), "", SUMIF(OUTPUT!O$20:Y$20, "CLO8", OUTPUT!O312:Y312) / OUTPUT!AM$13),
IF(AND('PRINTABLE (per grading)'!H$16="OUTPUT", 'PRINTABLE (per grading)'!B$13="Final"), IF(ISERROR(SUMIF(OUTPUT!AA$20:AI$20, "CLO8", OUTPUT!AA312:AI312) / OUTPUT!AN$13), "", SUMIF(OUTPUT!AA$20:AI$20, "CLO8", OUTPUT!AA312:AI312) / OUTPUT!AN$13),
"")))))),"")</f>
        <v/>
      </c>
      <c r="AY310" s="286" t="str">
        <f aca="false">IF(B310&lt;&gt;"",IF(AX310="","",IF(AX310&lt;0.5,1,IF(AND(AX310&gt;=0.5,AX310&lt;P$10),2,IF(AX310&gt;=P$10,3)))),"")</f>
        <v/>
      </c>
      <c r="AZ310" s="287" t="str">
        <f aca="false">IF(B310 &lt;&gt; "",IFERROR(IF(AVERAGE(AV310,AX310)&gt;=P$10,"Y","N"),""),"")</f>
        <v/>
      </c>
      <c r="BA310" s="194" t="str">
        <f aca="false">IF(B310 &lt;&gt; "", IFERROR(IF(C$16 = "PRELIM", SUMIF('Database (LECTURE-RES-PRAC)'!D$14:AG$14, "CLO9", 'Database (LECTURE-RES-PRAC)'!D307:AG307) / 'Grade computation'!F$12, IF(C$16 = "MIDTERM", SUMIF('Database (LECTURE-RES-PRAC)'!AJ$14:BM$14, "CLO9", 'Database (LECTURE-RES-PRAC)'!AJ307:BM307) / 'Grade computation'!G$12, IF(C$16 = "FINAL", SUMIF('Database (LECTURE-RES-PRAC)'!BP$14:CS$14, "CLO9", 'Database (LECTURE-RES-PRAC)'!BP307:CS307) / 'Grade computation'!H$12,""))),""),"")</f>
        <v/>
      </c>
      <c r="BB310" s="286" t="str">
        <f aca="false">IF(B310&lt;&gt;"",IF(BA310="","",IF(BA310&lt;0.5,1,IF(AND(BA310&gt;=0.5,BA310&lt;P$10),2,IF(BA310&gt;=P$10,3)))),"")</f>
        <v/>
      </c>
      <c r="BC310" s="194" t="str">
        <f aca="false">IF(B310 &lt;&gt; "",IF(AND('PRINTABLE (per grading)'!H$16="EXAM", 'PRINTABLE (per grading)'!B$13="Prelim"), IF(ISERROR(SUMIF('Exam (LECTURE ONLY)'!D$20:M$20, "CLO9", 'Exam (LECTURE ONLY)'!D312:M312) / 'Exam (LECTURE ONLY)'!AL$14), "", SUMIF('Exam (LECTURE ONLY)'!D$20:M$20, "CLO9", 'Exam (LECTURE ONLY)'!D312:M312) /'Exam (LECTURE ONLY)'!AL$14),
IF(AND('PRINTABLE (per grading)'!H$16="EXAM", 'PRINTABLE (per grading)'!B$13="Midterm"), IF(ISERROR(SUMIF('Exam (LECTURE ONLY)'!O$20:X$20, "CLO9", 'Exam (LECTURE ONLY)'!O312:X312) / 'Exam (LECTURE ONLY)'!AM$14), "", SUMIF('Exam (LECTURE ONLY)'!O$20:X$20, "CLO9", 'Exam (LECTURE ONLY)'!O312:X312) / 'Exam (LECTURE ONLY)'!AM$14),
IF(AND('PRINTABLE (per grading)'!H$16="EXAM", 'PRINTABLE (per grading)'!B$13="Final"), IF(ISERROR(SUMIF('Exam (LECTURE ONLY)'!Z$20:AI$20, "CLO9", 'Exam (LECTURE ONLY)'!Z312:AI312) / 'Exam (LECTURE ONLY)'!AN$14), "", SUMIF('Exam (LECTURE ONLY)'!Z$20:AI$20, "CLO9", 'Exam (LECTURE ONLY)'!Z312:AI312) / 'Exam (LECTURE ONLY)'!AN$14),
IF(AND('PRINTABLE (per grading)'!H$16="OUTPUT", 'PRINTABLE (per grading)'!B$13="Prelim"), IF(ISERROR(SUMIF(OUTPUT!C$20:M$20, "CLO9", OUTPUT!C312:M312) / OUTPUT!AL$14), "", SUMIF(OUTPUT!C$20:M$20, "CLO9", OUTPUT!C312:M312) / OUTPUT!AL$14),
IF(AND('PRINTABLE (per grading)'!H$16="OUTPUT", 'PRINTABLE (per grading)'!B$13="Midterm"), IF(ISERROR(SUMIF(OUTPUT!O$20:Y$20, "CLO9", OUTPUT!O312:Y312) / OUTPUT!AM$14), "", SUMIF(OUTPUT!O$20:Y$20, "CLO9", OUTPUT!O312:Y312) / OUTPUT!AM$14),
IF(AND('PRINTABLE (per grading)'!H$16="OUTPUT", 'PRINTABLE (per grading)'!B$13="Final"), IF(ISERROR(SUMIF(OUTPUT!AA$20:AI$20, "CLO9", OUTPUT!AA312:AI312) / OUTPUT!AN$14), "", SUMIF(OUTPUT!AA$20:AI$20, "CLO9", OUTPUT!AA312:AI312) / OUTPUT!AN$14),
"")))))),"")</f>
        <v/>
      </c>
      <c r="BD310" s="286" t="str">
        <f aca="false">IF(B310&lt;&gt;"",IF(BC310="","",IF(BC310&lt;0.5,1,IF(AND(BC310&gt;=0.5,BC310&lt;P$10),2,IF(BC310&gt;=P$10,3)))),"")</f>
        <v/>
      </c>
      <c r="BE310" s="287" t="str">
        <f aca="false">IF(B310 &lt;&gt; "",IFERROR(IF(AVERAGE(BA310,BC310)&gt;=P$10,"Y","N"),""),"")</f>
        <v/>
      </c>
      <c r="BF310" s="194" t="str">
        <f aca="false">IF(B310 &lt;&gt; "", IFERROR(IF(C$16 = "PRELIM", SUMIF('Database (LECTURE-RES-PRAC)'!D$14:AG$14, "CLO10", 'Database (LECTURE-RES-PRAC)'!D307:AG307) / 'Grade computation'!F$13, IF(C$16 = "MIDTERM", SUMIF('Database (LECTURE-RES-PRAC)'!AJ$14:BM$14, "CLO10", 'Database (LECTURE-RES-PRAC)'!AJ307:BM307) / 'Grade computation'!G$13, IF(C$16 = "FINAL", SUMIF('Database (LECTURE-RES-PRAC)'!BP$14:CS$14, "CLO10", 'Database (LECTURE-RES-PRAC)'!BP307:CS307) / 'Grade computation'!H$13,""))),""),"")</f>
        <v/>
      </c>
      <c r="BG310" s="286" t="str">
        <f aca="false">IF(B310&lt;&gt;"",IF(BF310="","",IF(BF310&lt;0.5,1,IF(AND(BF310&gt;=0.5,BF310&lt;P$10),2,IF(BF310&gt;=P$10,3)))),"")</f>
        <v/>
      </c>
      <c r="BH310" s="194" t="str">
        <f aca="false">IF(B310 &lt;&gt; "",IF(AND('PRINTABLE (per grading)'!H$16="EXAM", 'PRINTABLE (per grading)'!B$13="Prelim"), IF(ISERROR(SUMIF('Exam (LECTURE ONLY)'!D$20:M$20, "CLO10", 'Exam (LECTURE ONLY)'!D312:M312) / 'Exam (LECTURE ONLY)'!AL$15), "", SUMIF('Exam (LECTURE ONLY)'!D$20:M$20, "CLO10", 'Exam (LECTURE ONLY)'!D312:M312) /'Exam (LECTURE ONLY)'!AL$15),
IF(AND('PRINTABLE (per grading)'!H$16="EXAM", 'PRINTABLE (per grading)'!B$13="Midterm"), IF(ISERROR(SUMIF('Exam (LECTURE ONLY)'!O$20:X$20, "CLO10", 'Exam (LECTURE ONLY)'!O312:X312) / 'Exam (LECTURE ONLY)'!AM$15), "", SUMIF('Exam (LECTURE ONLY)'!O$20:X$20, "CLO10", 'Exam (LECTURE ONLY)'!O312:X312) / 'Exam (LECTURE ONLY)'!AM$15),
IF(AND('PRINTABLE (per grading)'!H$16="EXAM", 'PRINTABLE (per grading)'!B$13="Final"), IF(ISERROR(SUMIF('Exam (LECTURE ONLY)'!Z$20:AI$20, "CLO10", 'Exam (LECTURE ONLY)'!Z312:AI312) / 'Exam (LECTURE ONLY)'!AN$15), "", SUMIF('Exam (LECTURE ONLY)'!Z$20:AI$20, "CLO10", 'Exam (LECTURE ONLY)'!Z312:AI312) / 'Exam (LECTURE ONLY)'!AN$15),
IF(AND('PRINTABLE (per grading)'!H$16="OUTPUT", 'PRINTABLE (per grading)'!B$13="Prelim"), IF(ISERROR(SUMIF(OUTPUT!C$20:M$20, "CLO10", OUTPUT!C312:M312) / OUTPUT!AL$15), "", SUMIF(OUTPUT!C$20:M$20, "CLO10", OUTPUT!C312:M312) / OUTPUT!AL$15),
IF(AND('PRINTABLE (per grading)'!H$16="OUTPUT", 'PRINTABLE (per grading)'!B$13="Midterm"), IF(ISERROR(SUMIF(OUTPUT!O$20:Y$20, "CLO10", OUTPUT!O312:Y312) / OUTPUT!AM$15), "", SUMIF(OUTPUT!O$20:Y$20, "CLO10", OUTPUT!O312:Y312) / OUTPUT!AM$15),
IF(AND('PRINTABLE (per grading)'!H$16="OUTPUT", 'PRINTABLE (per grading)'!B$13="Final"), IF(ISERROR(SUMIF(OUTPUT!AA$20:AI$20, "CLO10", OUTPUT!AA312:AI312) / OUTPUT!AN$15), "", SUMIF(OUTPUT!AA$20:AI$20, "CLO10", OUTPUT!AA312:AI312) / OUTPUT!AN$15),
"")))))),"")</f>
        <v/>
      </c>
      <c r="BI310" s="286" t="str">
        <f aca="false">IF(B310&lt;&gt;"",IF(BH310="","",IF(BH310&lt;0.5,1,IF(AND(BH310&gt;=0.5,BH310&lt;P$10),2,IF(BH310&gt;=P$10,3)))),"")</f>
        <v/>
      </c>
      <c r="BJ310" s="287" t="str">
        <f aca="false">IF(B310 &lt;&gt; "",IFERROR(IF(AVERAGE(BF310,BH310)&gt;=P$10,"Y","N"),""),"")</f>
        <v/>
      </c>
      <c r="BK310" s="8"/>
    </row>
    <row r="311" customFormat="false" ht="19.5" hidden="false" customHeight="true" outlineLevel="0" collapsed="false">
      <c r="A311" s="183" t="str">
        <f aca="false">IF(ISBLANK('Database (LECTURE-RES-PRAC)'!A308),"",'Database (LECTURE-RES-PRAC)'!A308)</f>
        <v/>
      </c>
      <c r="B311" s="184" t="str">
        <f aca="false">IF(ISBLANK('Database (LECTURE-RES-PRAC)'!B308),"",'Database (LECTURE-RES-PRAC)'!B308)</f>
        <v/>
      </c>
      <c r="C311" s="230" t="str">
        <f aca="false">IF(B311&lt;&gt;"",IF(C$16="PRELIM",'Grade computation'!C311, IF(C$16="MIDTERM",'Grade computation'!K311, IF(C$16="FINAL",'Grade computation'!S311,""))),"")</f>
        <v/>
      </c>
      <c r="D311" s="231" t="str">
        <f aca="false">IF(B311&lt;&gt;"",IFERROR(IF(B$11="80-20", (((C311/C$19)*X$6)+X$7)*D$18, IF(B$11="60-40", (((C311/C$19)*Y$6)+Y$7)*D$18, 0)),0),"")</f>
        <v/>
      </c>
      <c r="E311" s="230" t="str">
        <f aca="false">IF(B311&lt;&gt;"", IF(C$16="PRELIM",'Grade computation'!E311, IF(C$16="MIDTERM",'Grade computation'!M311, IF(C$16="FINAL",'Grade computation'!U311,""))),"")</f>
        <v/>
      </c>
      <c r="F311" s="232" t="str">
        <f aca="false">IF(B311&lt;&gt;"",IFERROR(IF(B$11="80-20", (((E311/E$19)*X$6)+X$7)*F$18, IF(B$11="60-40", (((E311/E$19)*Y$6)+Y$7)*F$18, 0)),0),"")</f>
        <v/>
      </c>
      <c r="G311" s="233" t="str">
        <f aca="false">IF(B311&lt;&gt;"",IFERROR((D311+F311),0),"")</f>
        <v/>
      </c>
      <c r="H311" s="234" t="str">
        <f aca="false">IF(B311&lt;&gt;"",IF(C$16="PRELIM", 'Grade computation'!H311, IF(C$16="MIDTERM", 'Grade computation'!P311, IF(C$16="FINAL",'Grade computation'!X311, ""))),"")</f>
        <v/>
      </c>
      <c r="I311" s="233" t="str">
        <f aca="false">IF(B311&lt;&gt;"",IFERROR(IF(B$11="80-20", (((H311/H$19)*X$6)+X$7)*I$19, IF(B$11="60-40", (((H311/H$19)*Y$6)+Y$7)*I$19, 0)),0),"")</f>
        <v/>
      </c>
      <c r="J311" s="237" t="str">
        <f aca="false">IFERROR((G311+I311),"")</f>
        <v/>
      </c>
      <c r="K311" s="183" t="str">
        <f aca="false">IFERROR(IF(J311="","",IF(J311&gt;=75,"PASSED","FAILED")),"")</f>
        <v/>
      </c>
      <c r="L311" s="183"/>
      <c r="M311" s="194" t="str">
        <f aca="false">IF(B311 &lt;&gt; "", IFERROR(IF(C$16 = "PRELIM", SUMIF('Database (LECTURE-RES-PRAC)'!D$14:AG$14, "CLO1", 'Database (LECTURE-RES-PRAC)'!D308:AG308) / 'Grade computation'!F$4, IF(C$16 = "MIDTERM", SUMIF('Database (LECTURE-RES-PRAC)'!AJ$14:BM$14, "CLO1", 'Database (LECTURE-RES-PRAC)'!AJ308:BM308) / 'Grade computation'!G$4, IF(C$16 = "FINAL", SUMIF('Database (LECTURE-RES-PRAC)'!BP$14:CS$14, "CLO1", 'Database (LECTURE-RES-PRAC)'!BP308:CS308) / 'Grade computation'!H$4,""))),""),"")</f>
        <v/>
      </c>
      <c r="N311" s="286" t="str">
        <f aca="false">IF(B311&lt;&gt;"",IF(M311="","",IF(M311&lt;0.5,1,IF(AND(M311&gt;=0.5,M311&lt;P$10),2,IF(M311&gt;=P$10,3)))),"")</f>
        <v/>
      </c>
      <c r="O311" s="194" t="str">
        <f aca="false">IF(B311 &lt;&gt; "",IF(AND('PRINTABLE (per grading)'!H$16="EXAM", 'PRINTABLE (per grading)'!B$13="Prelim"), IF(ISERROR(SUMIF('Exam (LECTURE ONLY)'!D$20:M$20, "CLO1", 'Exam (LECTURE ONLY)'!D313:M313) / 'Exam (LECTURE ONLY)'!AL$6), "", SUMIF('Exam (LECTURE ONLY)'!D$20:M$20, "CLO1", 'Exam (LECTURE ONLY)'!D313:M313) /'Exam (LECTURE ONLY)'!AL$6),
IF(AND('PRINTABLE (per grading)'!H$16="EXAM", 'PRINTABLE (per grading)'!B$13="Midterm"), IF(ISERROR(SUMIF('Exam (LECTURE ONLY)'!O$20:X$20, "CLO1", 'Exam (LECTURE ONLY)'!O313:X313) / 'Exam (LECTURE ONLY)'!AM$6), "", SUMIF('Exam (LECTURE ONLY)'!O$20:X$20, "CLO1", 'Exam (LECTURE ONLY)'!O313:X313) / 'Exam (LECTURE ONLY)'!AM$6),
IF(AND('PRINTABLE (per grading)'!H$16="EXAM", 'PRINTABLE (per grading)'!B$13="Final"), IF(ISERROR(SUMIF('Exam (LECTURE ONLY)'!Z$20:AI$20, "CLO1", 'Exam (LECTURE ONLY)'!Z313:AI313) / 'Exam (LECTURE ONLY)'!AN$6), "", SUMIF('Exam (LECTURE ONLY)'!Z$20:AI$20, "CLO1", 'Exam (LECTURE ONLY)'!Z313:AI313) / 'Exam (LECTURE ONLY)'!AN$6),
IF(AND('PRINTABLE (per grading)'!H$16="OUTPUT", 'PRINTABLE (per grading)'!B$13="Prelim"), IF(ISERROR(SUMIF(OUTPUT!C$20:M$20, "CLO1", OUTPUT!C313:M313) / OUTPUT!AL$6), "", SUMIF(OUTPUT!C$20:M$20, "CLO1", OUTPUT!C313:M313) / OUTPUT!AL$6),
IF(AND('PRINTABLE (per grading)'!H$16="OUTPUT", 'PRINTABLE (per grading)'!B$13="Midterm"), IF(ISERROR(SUMIF(OUTPUT!O$20:Y$20, "CLO1", OUTPUT!O313:Y313) / OUTPUT!AM$6), "", SUMIF(OUTPUT!O$20:Y$20, "CLO1", OUTPUT!O313:Y313) / OUTPUT!AM$6),
IF(AND('PRINTABLE (per grading)'!H$16="OUTPUT", 'PRINTABLE (per grading)'!B$13="Final"), IF(ISERROR(SUMIF(OUTPUT!AA$20:AI$20, "CLO1", OUTPUT!AA313:AI313) / OUTPUT!AN$6), "", SUMIF(OUTPUT!AA$20:AI$20, "CLO1", OUTPUT!AA313:AI313) / OUTPUT!AN$6),
"")))))),"")</f>
        <v/>
      </c>
      <c r="P311" s="286" t="str">
        <f aca="false">IF(B311&lt;&gt;"",IF(O311="","",IF(O311&lt;0.5,1,IF(AND(O311&gt;=0.5,O311&lt;P$10),2,IF(O311&gt;=P$10,3)))),"")</f>
        <v/>
      </c>
      <c r="Q311" s="287" t="str">
        <f aca="false">IF(B311 &lt;&gt; "",IFERROR(IF(AVERAGE(M311,O311)&gt;=P$10,"Y","N"),""),"")</f>
        <v/>
      </c>
      <c r="R311" s="194" t="str">
        <f aca="false">IF(B311 &lt;&gt; "", IFERROR(IF(C$16 = "PRELIM", SUMIF('Database (LECTURE-RES-PRAC)'!D$14:AG$14, "CLO2", 'Database (LECTURE-RES-PRAC)'!D308:AG308) / 'Grade computation'!F$5, IF(C$16 = "MIDTERM", SUMIF('Database (LECTURE-RES-PRAC)'!AJ$14:BM$14, "CLO2", 'Database (LECTURE-RES-PRAC)'!AJ308:BM308) / 'Grade computation'!G$5, IF(C$16 = "FINAL", SUMIF('Database (LECTURE-RES-PRAC)'!BP$14:CS$14, "CLO2", 'Database (LECTURE-RES-PRAC)'!BP308:CS308) / 'Grade computation'!H$5,""))),""),"")</f>
        <v/>
      </c>
      <c r="S311" s="286" t="str">
        <f aca="false">IF(B311&lt;&gt;"",IF(R311="","",IF(R311&lt;0.5,1,IF(AND(R311&gt;=0.5,R311&lt;P$10),2,IF(R311&gt;=P$10,3)))),"")</f>
        <v/>
      </c>
      <c r="T311" s="194" t="str">
        <f aca="false">IF(B311 &lt;&gt; "",IF(AND('PRINTABLE (per grading)'!H$16="EXAM", 'PRINTABLE (per grading)'!B$13="Prelim"), IF(ISERROR(SUMIF('Exam (LECTURE ONLY)'!D$20:M$20, "CLO2", 'Exam (LECTURE ONLY)'!D313:M313) / 'Exam (LECTURE ONLY)'!AL$7), "", SUMIF('Exam (LECTURE ONLY)'!D$20:M$20, "CLO2", 'Exam (LECTURE ONLY)'!D313:M313) /'Exam (LECTURE ONLY)'!AL$7),
IF(AND('PRINTABLE (per grading)'!H$16="EXAM", 'PRINTABLE (per grading)'!B$13="Midterm"), IF(ISERROR(SUMIF('Exam (LECTURE ONLY)'!O$20:X$20, "CLO2", 'Exam (LECTURE ONLY)'!O313:X313) / 'Exam (LECTURE ONLY)'!AM$7), "", SUMIF('Exam (LECTURE ONLY)'!O$20:X$20, "CLO2", 'Exam (LECTURE ONLY)'!O313:X313) / 'Exam (LECTURE ONLY)'!AM$7),
IF(AND('PRINTABLE (per grading)'!H$16="EXAM", 'PRINTABLE (per grading)'!B$13="Final"), IF(ISERROR(SUMIF('Exam (LECTURE ONLY)'!Z$20:AI$20, "CLO2", 'Exam (LECTURE ONLY)'!Z313:AI313) / 'Exam (LECTURE ONLY)'!AN$7), "", SUMIF('Exam (LECTURE ONLY)'!Z$20:AI$20, "CLO2", 'Exam (LECTURE ONLY)'!Z313:AI313) / 'Exam (LECTURE ONLY)'!AN$7),
IF(AND('PRINTABLE (per grading)'!H$16="OUTPUT", 'PRINTABLE (per grading)'!B$13="Prelim"), IF(ISERROR(SUMIF(OUTPUT!C$20:M$20, "CLO2", OUTPUT!C313:M313) / OUTPUT!AL$7), "", SUMIF(OUTPUT!C$20:M$20, "CLO2", OUTPUT!C313:M313) / OUTPUT!AL$7),
IF(AND('PRINTABLE (per grading)'!H$16="OUTPUT", 'PRINTABLE (per grading)'!B$13="Midterm"), IF(ISERROR(SUMIF(OUTPUT!O$20:Y$20, "CLO2", OUTPUT!O313:Y313) / OUTPUT!AM$7), "", SUMIF(OUTPUT!O$20:Y$20, "CLO2", OUTPUT!O313:Y313) / OUTPUT!AM$7),
IF(AND('PRINTABLE (per grading)'!H$16="OUTPUT", 'PRINTABLE (per grading)'!B$13="Final"), IF(ISERROR(SUMIF(OUTPUT!AA$20:AI$20, "CLO2", OUTPUT!AA313:AI313) / OUTPUT!AN$7), "", SUMIF(OUTPUT!AA$20:AI$20, "CLO2", OUTPUT!AA313:AI313) / OUTPUT!AN$7),
"")))))),"")</f>
        <v/>
      </c>
      <c r="U311" s="286" t="str">
        <f aca="false">IF(B311&lt;&gt;"",IF(T311="","",IF(T311&lt;0.5,1,IF(AND(T311&gt;=0.5,T311&lt;P$10),2,IF(T311&gt;=P$10,3)))),"")</f>
        <v/>
      </c>
      <c r="V311" s="287" t="str">
        <f aca="false">IF(B311 &lt;&gt; "",IFERROR(IF(AVERAGE(R311,T311)&gt;=P$10,"Y","N"),""),"")</f>
        <v/>
      </c>
      <c r="W311" s="194" t="str">
        <f aca="false">IF(B311 &lt;&gt; "", IFERROR(IF(C$16 = "PRELIM", SUMIF('Database (LECTURE-RES-PRAC)'!D$14:AG$14, "CLO3", 'Database (LECTURE-RES-PRAC)'!D308:AG308) / 'Grade computation'!F$6, IF(C$16 = "MIDTERM", SUMIF('Database (LECTURE-RES-PRAC)'!AJ$14:BM$14, "CLO3", 'Database (LECTURE-RES-PRAC)'!AJ308:BM308) / 'Grade computation'!G$6, IF(C$16 = "FINAL", SUMIF('Database (LECTURE-RES-PRAC)'!BP$14:CS$14, "CLO3", 'Database (LECTURE-RES-PRAC)'!BP308:CS308) / 'Grade computation'!H$6,""))),""),"")</f>
        <v/>
      </c>
      <c r="X311" s="286" t="str">
        <f aca="false">IF(B311&lt;&gt;"",IF(W311="","",IF(W311&lt;0.5,1,IF(AND(W311&gt;=0.5,W311&lt;P$10),2,IF(W311&gt;=P$10,3)))),"")</f>
        <v/>
      </c>
      <c r="Y311" s="194" t="str">
        <f aca="false">IF(B311 &lt;&gt; "",IF(AND('PRINTABLE (per grading)'!H$16="EXAM", 'PRINTABLE (per grading)'!B$13="Prelim"), IF(ISERROR(SUMIF('Exam (LECTURE ONLY)'!D$20:M$20, "CLO3", 'Exam (LECTURE ONLY)'!D313:M313) / 'Exam (LECTURE ONLY)'!AL$8), "", SUMIF('Exam (LECTURE ONLY)'!D$20:M$20, "CLO3", 'Exam (LECTURE ONLY)'!D313:M313) /'Exam (LECTURE ONLY)'!AL$8),
IF(AND('PRINTABLE (per grading)'!H$16="EXAM", 'PRINTABLE (per grading)'!B$13="Midterm"), IF(ISERROR(SUMIF('Exam (LECTURE ONLY)'!O$20:X$20, "CLO3", 'Exam (LECTURE ONLY)'!O313:X313) / 'Exam (LECTURE ONLY)'!AM$8), "", SUMIF('Exam (LECTURE ONLY)'!O$20:X$20, "CLO3", 'Exam (LECTURE ONLY)'!O313:X313) / 'Exam (LECTURE ONLY)'!AM$8),
IF(AND('PRINTABLE (per grading)'!H$16="EXAM", 'PRINTABLE (per grading)'!B$13="Final"), IF(ISERROR(SUMIF('Exam (LECTURE ONLY)'!Z$20:AI$20, "CLO3", 'Exam (LECTURE ONLY)'!Z313:AI313) / 'Exam (LECTURE ONLY)'!AN$8), "", SUMIF('Exam (LECTURE ONLY)'!Z$20:AI$20, "CLO3", 'Exam (LECTURE ONLY)'!Z313:AI313) / 'Exam (LECTURE ONLY)'!AN$8),
IF(AND('PRINTABLE (per grading)'!H$16="OUTPUT", 'PRINTABLE (per grading)'!B$13="Prelim"), IF(ISERROR(SUMIF(OUTPUT!C$20:M$20, "CLO3", OUTPUT!C313:M313) / OUTPUT!AL$8), "", SUMIF(OUTPUT!C$20:M$20, "CLO3", OUTPUT!C313:M313) / OUTPUT!AL$8),
IF(AND('PRINTABLE (per grading)'!H$16="OUTPUT", 'PRINTABLE (per grading)'!B$13="Midterm"), IF(ISERROR(SUMIF(OUTPUT!O$20:Y$20, "CLO3", OUTPUT!O313:Y313) / OUTPUT!AM$8), "", SUMIF(OUTPUT!O$20:Y$20, "CLO3", OUTPUT!O313:Y313) / OUTPUT!AM$8),
IF(AND('PRINTABLE (per grading)'!H$16="OUTPUT", 'PRINTABLE (per grading)'!B$13="Final"), IF(ISERROR(SUMIF(OUTPUT!AA$20:AI$20, "CLO3", OUTPUT!AA313:AI313) / OUTPUT!AN$8), "", SUMIF(OUTPUT!AA$20:AI$20, "CLO3", OUTPUT!AA313:AI313) / OUTPUT!AN$8),
"" )))))),"")</f>
        <v/>
      </c>
      <c r="Z311" s="286" t="str">
        <f aca="false">IF(B311&lt;&gt;"",IF(Y311="","",IF(Y311&lt;0.5,1,IF(AND(Y311&gt;=0.5,Y311&lt;P$10),2,IF(Y311&gt;=P$10,3)))),"")</f>
        <v/>
      </c>
      <c r="AA311" s="287" t="str">
        <f aca="false">IF(B311 &lt;&gt; "",IFERROR(IF(AVERAGE(W311,Y311)&gt;=P$10,"Y","N"),""),"")</f>
        <v/>
      </c>
      <c r="AB311" s="194" t="str">
        <f aca="false">IF(B311 &lt;&gt; "", IFERROR(IF(C$16 = "PRELIM", SUMIF('Database (LECTURE-RES-PRAC)'!D$14:AG$14, "CLO4", 'Database (LECTURE-RES-PRAC)'!D308:AG308) / 'Grade computation'!F$7, IF(C$16 = "MIDTERM", SUMIF('Database (LECTURE-RES-PRAC)'!AJ$14:BM$14, "CLO4", 'Database (LECTURE-RES-PRAC)'!AJ308:BM308) / 'Grade computation'!G$7, IF(C$16 = "FINAL", SUMIF('Database (LECTURE-RES-PRAC)'!BP$14:CS$14, "CLO4", 'Database (LECTURE-RES-PRAC)'!BP308:CS308) / 'Grade computation'!H$7,""))),""),"")</f>
        <v/>
      </c>
      <c r="AC311" s="286" t="str">
        <f aca="false">IF(B311&lt;&gt;"",IF(AB311="","",IF(AB311&lt;0.5,1,IF(AND(AB311&gt;=0.5,AB311&lt;P$10),2,IF(AB311&gt;=P$10,3)))),"")</f>
        <v/>
      </c>
      <c r="AD311" s="194" t="str">
        <f aca="false">IF(B311 &lt;&gt; "",IF(AND('PRINTABLE (per grading)'!H$16="EXAM", 'PRINTABLE (per grading)'!B$13="Prelim"), IF(ISERROR(SUMIF('Exam (LECTURE ONLY)'!D$20:M$20, "CLO4", 'Exam (LECTURE ONLY)'!D313:M313) / 'Exam (LECTURE ONLY)'!AL$9), "", SUMIF('Exam (LECTURE ONLY)'!D$20:M$20, "CLO4", 'Exam (LECTURE ONLY)'!D313:M313) /'Exam (LECTURE ONLY)'!AL$9),
IF(AND('PRINTABLE (per grading)'!H$16="EXAM", 'PRINTABLE (per grading)'!B$13="Midterm"), IF(ISERROR(SUMIF('Exam (LECTURE ONLY)'!O$20:X$20, "CLO4", 'Exam (LECTURE ONLY)'!O313:X313) / 'Exam (LECTURE ONLY)'!AM$9), "", SUMIF('Exam (LECTURE ONLY)'!O$20:X$20, "CLO4", 'Exam (LECTURE ONLY)'!O313:X313) / 'Exam (LECTURE ONLY)'!AM$9),
IF(AND('PRINTABLE (per grading)'!H$16="EXAM", 'PRINTABLE (per grading)'!B$13="Final"), IF(ISERROR(SUMIF('Exam (LECTURE ONLY)'!Z$20:AI$20, "CLO4", 'Exam (LECTURE ONLY)'!Z313:AI313) / 'Exam (LECTURE ONLY)'!AN$9), "", SUMIF('Exam (LECTURE ONLY)'!Z$20:AI$20, "CLO4", 'Exam (LECTURE ONLY)'!Z313:AI313) / 'Exam (LECTURE ONLY)'!AN$9),
IF(AND('PRINTABLE (per grading)'!H$16="OUTPUT", 'PRINTABLE (per grading)'!B$13="Prelim"), IF(ISERROR(SUMIF(OUTPUT!C$20:M$20, "CLO4", OUTPUT!C313:M313) / OUTPUT!AL$9), "", SUMIF(OUTPUT!C$20:M$20, "CLO4", OUTPUT!C313:M313) / OUTPUT!AL$9),
IF(AND('PRINTABLE (per grading)'!H$16="OUTPUT", 'PRINTABLE (per grading)'!B$13="Midterm"), IF(ISERROR(SUMIF(OUTPUT!O$20:Y$20, "CLO4", OUTPUT!O313:Y313) / OUTPUT!AM$9), "", SUMIF(OUTPUT!O$20:Y$20, "CLO4", OUTPUT!O313:Y313) / OUTPUT!AM$9),
IF(AND('PRINTABLE (per grading)'!H$16="OUTPUT", 'PRINTABLE (per grading)'!B$13="Final"), IF(ISERROR(SUMIF(OUTPUT!AA$20:AI$20, "CLO4", OUTPUT!AA313:AI313) / OUTPUT!AN$9), "", SUMIF(OUTPUT!AA$20:AI$20, "CLO4", OUTPUT!AA313:AI313) / OUTPUT!AN$9),
"")))))),"")</f>
        <v/>
      </c>
      <c r="AE311" s="286" t="str">
        <f aca="false">IF(B311&lt;&gt;"",IF(AD311="","",IF(AD311&lt;0.5,1,IF(AND(AD311&gt;=0.5,AD311&lt;P$10),2,IF(AD311&gt;=P$10,3)))),"")</f>
        <v/>
      </c>
      <c r="AF311" s="287" t="str">
        <f aca="false">IF(B311 &lt;&gt; "",IFERROR(IF(AVERAGE(AB311,AD311)&gt;=P$10,"Y","N"),""),"")</f>
        <v/>
      </c>
      <c r="AG311" s="194" t="str">
        <f aca="false">IF(B311 &lt;&gt; "", IFERROR(IF(C$16 = "PRELIM", SUMIF('Database (LECTURE-RES-PRAC)'!D$14:AG$14, "CLO5", 'Database (LECTURE-RES-PRAC)'!D308:AG308) / 'Grade computation'!F$8, IF(C$16 = "MIDTERM", SUMIF('Database (LECTURE-RES-PRAC)'!AJ$14:BM$14, "CLO5", 'Database (LECTURE-RES-PRAC)'!AJ308:BM308) / 'Grade computation'!G$8, IF(C$16 = "FINAL", SUMIF('Database (LECTURE-RES-PRAC)'!BP$14:CS$14, "CLO5", 'Database (LECTURE-RES-PRAC)'!BP308:CS308) / 'Grade computation'!H$8,""))),""),"")</f>
        <v/>
      </c>
      <c r="AH311" s="286" t="str">
        <f aca="false">IF(B311&lt;&gt;"",IF(AG311="","",IF(AG311&lt;0.5,1,IF(AND(AG311&gt;=0.5,AG311&lt;P$10),2,IF(AG311&gt;=P$10,3)))),"")</f>
        <v/>
      </c>
      <c r="AI311" s="194" t="str">
        <f aca="false">IF(B311 &lt;&gt; "",IF(AND('PRINTABLE (per grading)'!H$16="EXAM", 'PRINTABLE (per grading)'!B$13="Prelim"), IF(ISERROR(SUMIF('Exam (LECTURE ONLY)'!D$20:M$20, "CLO5", 'Exam (LECTURE ONLY)'!D313:M313) / 'Exam (LECTURE ONLY)'!AL$10), "", SUMIF('Exam (LECTURE ONLY)'!D$20:M$20, "CLO5", 'Exam (LECTURE ONLY)'!D313:M313) /'Exam (LECTURE ONLY)'!AL$10),
IF(AND('PRINTABLE (per grading)'!H$16="EXAM", 'PRINTABLE (per grading)'!B$13="Midterm"), IF(ISERROR(SUMIF('Exam (LECTURE ONLY)'!O$20:X$20, "CLO5", 'Exam (LECTURE ONLY)'!O313:X313) / 'Exam (LECTURE ONLY)'!AM$10), "", SUMIF('Exam (LECTURE ONLY)'!O$20:X$20, "CLO5", 'Exam (LECTURE ONLY)'!O313:X313) / 'Exam (LECTURE ONLY)'!AM$10),
IF(AND('PRINTABLE (per grading)'!H$16="EXAM", 'PRINTABLE (per grading)'!B$13="Final"), IF(ISERROR(SUMIF('Exam (LECTURE ONLY)'!Z$20:AI$20, "CLO5", 'Exam (LECTURE ONLY)'!Z313:AI313) / 'Exam (LECTURE ONLY)'!AN$10), "", SUMIF('Exam (LECTURE ONLY)'!Z$20:AI$20, "CLO5", 'Exam (LECTURE ONLY)'!Z313:AI313) / 'Exam (LECTURE ONLY)'!AN$10),
IF(AND('PRINTABLE (per grading)'!H$16="OUTPUT", 'PRINTABLE (per grading)'!B$13="Prelim"), IF(ISERROR(SUMIF(OUTPUT!C$20:M$20, "CLO5", OUTPUT!C313:M313) / OUTPUT!AL$10), "", SUMIF(OUTPUT!C$20:M$20, "CLO5", OUTPUT!C313:M313) / OUTPUT!AL$10),
IF(AND('PRINTABLE (per grading)'!H$16="OUTPUT", 'PRINTABLE (per grading)'!B$13="Midterm"), IF(ISERROR(SUMIF(OUTPUT!O$20:Y$20, "CLO5", OUTPUT!O313:Y313) / OUTPUT!AM$10), "", SUMIF(OUTPUT!O$20:Y$20, "CLO5", OUTPUT!O313:Y313) / OUTPUT!AM$10),
IF(AND('PRINTABLE (per grading)'!H$16="OUTPUT", 'PRINTABLE (per grading)'!B$13="Final"), IF(ISERROR(SUMIF(OUTPUT!AA$20:AI$20, "CLO5", OUTPUT!AA313:AI313) / OUTPUT!AN$10), "", SUMIF(OUTPUT!AA$20:AI$20, "CLO5", OUTPUT!AA313:AI313) / OUTPUT!AN$10),
"")))))),"")</f>
        <v/>
      </c>
      <c r="AJ311" s="286" t="str">
        <f aca="false">IF(B311&lt;&gt;"",IF(AI311="","",IF(AI311&lt;0.5,1,IF(AND(AI311&gt;=0.5,AI311&lt;P$10),2,IF(AI311&gt;=P$10,3)))),"")</f>
        <v/>
      </c>
      <c r="AK311" s="287" t="str">
        <f aca="false">IF(B311 &lt;&gt; "",IFERROR(IF(AVERAGE(AG311,AI311)&gt;=P$10,"Y","N"),""),"")</f>
        <v/>
      </c>
      <c r="AL311" s="194" t="str">
        <f aca="false">IF(B311 &lt;&gt; "", IFERROR(IF(C$16 = "PRELIM", SUMIF('Database (LECTURE-RES-PRAC)'!D$14:AG$14, "CLO6", 'Database (LECTURE-RES-PRAC)'!D308:AG308) / 'Grade computation'!F$9, IF(C$16 = "MIDTERM", SUMIF('Database (LECTURE-RES-PRAC)'!AJ$14:BM$14, "CLO6", 'Database (LECTURE-RES-PRAC)'!AJ308:BM308) / 'Grade computation'!G$9, IF(C$16 = "FINAL", SUMIF('Database (LECTURE-RES-PRAC)'!BP$14:CS$14, "CLO6", 'Database (LECTURE-RES-PRAC)'!BP308:CS308) / 'Grade computation'!H$9,""))),""),"")</f>
        <v/>
      </c>
      <c r="AM311" s="286" t="str">
        <f aca="false">IF(B311&lt;&gt;"",IF(AL311="","",IF(AL311&lt;0.5,1,IF(AND(AL311&gt;=0.5,AL311&lt;P$10),2,IF(AL311&gt;=P$10,3)))),"")</f>
        <v/>
      </c>
      <c r="AN311" s="194" t="str">
        <f aca="false">IF(B311 &lt;&gt; "",IF(AND('PRINTABLE (per grading)'!H$16="EXAM", 'PRINTABLE (per grading)'!B$13="Prelim"), IF(ISERROR(SUMIF('Exam (LECTURE ONLY)'!D$20:M$20, "CLO6", 'Exam (LECTURE ONLY)'!D313:M313) / 'Exam (LECTURE ONLY)'!AL$11), "", SUMIF('Exam (LECTURE ONLY)'!D$20:M$20, "CLO6", 'Exam (LECTURE ONLY)'!D313:M313) /'Exam (LECTURE ONLY)'!AL$11),
IF(AND('PRINTABLE (per grading)'!H$16="EXAM", 'PRINTABLE (per grading)'!B$13="Midterm"), IF(ISERROR(SUMIF('Exam (LECTURE ONLY)'!O$20:X$20, "CLO6", 'Exam (LECTURE ONLY)'!O313:X313) / 'Exam (LECTURE ONLY)'!AM$11), "", SUMIF('Exam (LECTURE ONLY)'!O$20:X$20, "CLO6", 'Exam (LECTURE ONLY)'!O313:X313) / 'Exam (LECTURE ONLY)'!AM$11),
IF(AND('PRINTABLE (per grading)'!H$16="EXAM", 'PRINTABLE (per grading)'!B$13="Final"), IF(ISERROR(SUMIF('Exam (LECTURE ONLY)'!Z$20:AI$20, "CLO6", 'Exam (LECTURE ONLY)'!Z313:AI313) / 'Exam (LECTURE ONLY)'!AN$11), "", SUMIF('Exam (LECTURE ONLY)'!Z$20:AI$20, "CLO6", 'Exam (LECTURE ONLY)'!Z313:AI313) / 'Exam (LECTURE ONLY)'!AN$11),
IF(AND('PRINTABLE (per grading)'!H$16="OUTPUT", 'PRINTABLE (per grading)'!B$13="Prelim"), IF(ISERROR(SUMIF(OUTPUT!C$20:M$20, "CLO6", OUTPUT!C313:M313) / OUTPUT!AL$11), "", SUMIF(OUTPUT!C$20:M$20, "CLO6", OUTPUT!C313:M313) / OUTPUT!AL$11),
IF(AND('PRINTABLE (per grading)'!H$16="OUTPUT", 'PRINTABLE (per grading)'!B$13="Midterm"), IF(ISERROR(SUMIF(OUTPUT!O$20:Y$20, "CLO6", OUTPUT!O313:Y313) / OUTPUT!AM$11), "", SUMIF(OUTPUT!O$20:Y$20, "CLO6", OUTPUT!O313:Y313) / OUTPUT!AM$11),
IF(AND('PRINTABLE (per grading)'!H$16="OUTPUT", 'PRINTABLE (per grading)'!B$13="Final"), IF(ISERROR(SUMIF(OUTPUT!AA$20:AI$20, "CLO6", OUTPUT!AA313:AI313) / OUTPUT!AN$11), "", SUMIF(OUTPUT!AA$20:AI$20, "CLO6", OUTPUT!AA313:AI313) / OUTPUT!AN$11),
"")))))),"")</f>
        <v/>
      </c>
      <c r="AO311" s="286" t="str">
        <f aca="false">IF(B311&lt;&gt;"",IF(AN311="","",IF(AN311&lt;0.5,1,IF(AND(AN311&gt;=0.5,AN311&lt;P$10),2,IF(AN311&gt;=P$10,3)))),"")</f>
        <v/>
      </c>
      <c r="AP311" s="287" t="str">
        <f aca="false">IF(B311 &lt;&gt; "",IFERROR(IF(AVERAGE(AL311,AN311)&gt;=P$10,"Y","N"),""),"")</f>
        <v/>
      </c>
      <c r="AQ311" s="194" t="str">
        <f aca="false">IF(B311 &lt;&gt; "", IFERROR(IF(C$16 = "PRELIM", SUMIF('Database (LECTURE-RES-PRAC)'!D$14:AG$14, "CLO7", 'Database (LECTURE-RES-PRAC)'!D308:AG308) / 'Grade computation'!F$10, IF(C$16 = "MIDTERM", SUMIF('Database (LECTURE-RES-PRAC)'!AJ$14:BM$14, "CLO7", 'Database (LECTURE-RES-PRAC)'!AJ308:BM308) / 'Grade computation'!G$10, IF(C$16 = "FINAL", SUMIF('Database (LECTURE-RES-PRAC)'!BP$14:CS$14, "CLO7", 'Database (LECTURE-RES-PRAC)'!BP308:CS308) / 'Grade computation'!H$10,""))),""),"")</f>
        <v/>
      </c>
      <c r="AR311" s="286" t="str">
        <f aca="false">IF(B311&lt;&gt;"",IF(AQ311="","",IF(AQ311&lt;0.5,1,IF(AND(AQ311&gt;=0.5,AQ311&lt;P$10),2,IF(AQ311&gt;=P$10,3)))),"")</f>
        <v/>
      </c>
      <c r="AS311" s="194" t="str">
        <f aca="false">IF(B311 &lt;&gt; "",IF(AND('PRINTABLE (per grading)'!H$16="EXAM", 'PRINTABLE (per grading)'!B$13="Prelim"), IF(ISERROR(SUMIF('Exam (LECTURE ONLY)'!D$20:M$20, "CLO7", 'Exam (LECTURE ONLY)'!D313:M313) / 'Exam (LECTURE ONLY)'!AL$12), "", SUMIF('Exam (LECTURE ONLY)'!D$20:M$20, "CLO7", 'Exam (LECTURE ONLY)'!D313:M313) /'Exam (LECTURE ONLY)'!AL$12),
IF(AND('PRINTABLE (per grading)'!H$16="EXAM", 'PRINTABLE (per grading)'!B$13="Midterm"), IF(ISERROR(SUMIF('Exam (LECTURE ONLY)'!O$20:X$20, "CLO7", 'Exam (LECTURE ONLY)'!O313:X313) / 'Exam (LECTURE ONLY)'!AM$12), "", SUMIF('Exam (LECTURE ONLY)'!O$20:X$20, "CLO7", 'Exam (LECTURE ONLY)'!O313:X313) / 'Exam (LECTURE ONLY)'!AM$12),
IF(AND('PRINTABLE (per grading)'!H$16="EXAM", 'PRINTABLE (per grading)'!B$13="Final"), IF(ISERROR(SUMIF('Exam (LECTURE ONLY)'!Z$20:AI$20, "CLO7", 'Exam (LECTURE ONLY)'!Z313:AI313) / 'Exam (LECTURE ONLY)'!AN$12), "", SUMIF('Exam (LECTURE ONLY)'!Z$20:AI$20, "CLO7", 'Exam (LECTURE ONLY)'!Z313:AI313) / 'Exam (LECTURE ONLY)'!AN$12),
IF(AND('PRINTABLE (per grading)'!H$16="OUTPUT", 'PRINTABLE (per grading)'!B$13="Prelim"), IF(ISERROR(SUMIF(OUTPUT!C$20:M$20, "CLO7", OUTPUT!C313:M313) / OUTPUT!AL$12), "", SUMIF(OUTPUT!C$20:M$20, "CLO7", OUTPUT!C313:M313) / OUTPUT!AL$12),
IF(AND('PRINTABLE (per grading)'!H$16="OUTPUT", 'PRINTABLE (per grading)'!B$13="Midterm"), IF(ISERROR(SUMIF(OUTPUT!O$20:Y$20, "CLO7", OUTPUT!O313:Y313) / OUTPUT!AM$12), "", SUMIF(OUTPUT!O$20:Y$20, "CLO7", OUTPUT!O313:Y313) / OUTPUT!AM$12),
IF(AND('PRINTABLE (per grading)'!H$16="OUTPUT", 'PRINTABLE (per grading)'!B$13="Final"), IF(ISERROR(SUMIF(OUTPUT!AA$20:AI$20, "CLO7", OUTPUT!AA313:AI313) / OUTPUT!AN$12), "", SUMIF(OUTPUT!AA$20:AI$20, "CLO7", OUTPUT!AA313:AI313) / OUTPUT!AN$12),
"")))))),"")</f>
        <v/>
      </c>
      <c r="AT311" s="286" t="str">
        <f aca="false">IF(B311&lt;&gt;"",IF(AS311="","",IF(AS311&lt;0.5,1,IF(AND(AS311&gt;=0.5,AS311&lt;P$10),2,IF(AS311&gt;=P$10,3)))),"")</f>
        <v/>
      </c>
      <c r="AU311" s="287" t="str">
        <f aca="false">IF(B311 &lt;&gt; "",IFERROR(IF(AVERAGE(AQ311,AS311)&gt;=P$10,"Y","N"),""),"")</f>
        <v/>
      </c>
      <c r="AV311" s="194" t="str">
        <f aca="false">IF(B311 &lt;&gt; "", IFERROR(IF(C$16 = "PRELIM", SUMIF('Database (LECTURE-RES-PRAC)'!D$14:AG$14, "CLO8", 'Database (LECTURE-RES-PRAC)'!D308:AG308) / 'Grade computation'!F$11, IF(C$16 = "MIDTERM", SUMIF('Database (LECTURE-RES-PRAC)'!AJ$14:BM$14, "CLO8", 'Database (LECTURE-RES-PRAC)'!AJ308:BM308) / 'Grade computation'!G$11, IF(C$16 = "FINAL", SUMIF('Database (LECTURE-RES-PRAC)'!BP$14:CS$14, "CLO8", 'Database (LECTURE-RES-PRAC)'!BP308:CS308) / 'Grade computation'!H$11,""))),""),"")</f>
        <v/>
      </c>
      <c r="AW311" s="286" t="str">
        <f aca="false">IF(B311&lt;&gt;"",IF(AV311="","",IF(AV311&lt;0.5,1,IF(AND(AV311&gt;=0.5,AV311&lt;P$10),2,IF(AV311&gt;=P$10,3)))),"")</f>
        <v/>
      </c>
      <c r="AX311" s="194" t="str">
        <f aca="false">IF(B311 &lt;&gt; "",IF(AND('PRINTABLE (per grading)'!H$16="EXAM", 'PRINTABLE (per grading)'!B$13="Prelim"), IF(ISERROR(SUMIF('Exam (LECTURE ONLY)'!D$20:M$20, "CLO8", 'Exam (LECTURE ONLY)'!D313:M313) / 'Exam (LECTURE ONLY)'!AL$13), "", SUMIF('Exam (LECTURE ONLY)'!D$20:M$20, "CLO8", 'Exam (LECTURE ONLY)'!D313:M313) /'Exam (LECTURE ONLY)'!AL$13),
IF(AND('PRINTABLE (per grading)'!H$16="EXAM", 'PRINTABLE (per grading)'!B$13="Midterm"), IF(ISERROR(SUMIF('Exam (LECTURE ONLY)'!O$20:X$20, "CLO8", 'Exam (LECTURE ONLY)'!O313:X313) / 'Exam (LECTURE ONLY)'!AM$13), "", SUMIF('Exam (LECTURE ONLY)'!O$20:X$20, "CLO8", 'Exam (LECTURE ONLY)'!O313:X313) / 'Exam (LECTURE ONLY)'!AM$13),
IF(AND('PRINTABLE (per grading)'!H$16="EXAM", 'PRINTABLE (per grading)'!B$13="Final"), IF(ISERROR(SUMIF('Exam (LECTURE ONLY)'!Z$20:AI$20, "CLO8", 'Exam (LECTURE ONLY)'!Z313:AI313) / 'Exam (LECTURE ONLY)'!AN$13), "", SUMIF('Exam (LECTURE ONLY)'!Z$20:AI$20, "CLO8", 'Exam (LECTURE ONLY)'!Z313:AI313) / 'Exam (LECTURE ONLY)'!AN$13),
IF(AND('PRINTABLE (per grading)'!H$16="OUTPUT", 'PRINTABLE (per grading)'!B$13="Prelim"), IF(ISERROR(SUMIF(OUTPUT!C$20:M$20, "CLO8", OUTPUT!C313:M313) / OUTPUT!AL$13), "", SUMIF(OUTPUT!C$20:M$20, "CLO8", OUTPUT!C313:M313) / OUTPUT!AL$13),
IF(AND('PRINTABLE (per grading)'!H$16="OUTPUT", 'PRINTABLE (per grading)'!B$13="Midterm"), IF(ISERROR(SUMIF(OUTPUT!O$20:Y$20, "CLO8", OUTPUT!O313:Y313) / OUTPUT!AM$13), "", SUMIF(OUTPUT!O$20:Y$20, "CLO8", OUTPUT!O313:Y313) / OUTPUT!AM$13),
IF(AND('PRINTABLE (per grading)'!H$16="OUTPUT", 'PRINTABLE (per grading)'!B$13="Final"), IF(ISERROR(SUMIF(OUTPUT!AA$20:AI$20, "CLO8", OUTPUT!AA313:AI313) / OUTPUT!AN$13), "", SUMIF(OUTPUT!AA$20:AI$20, "CLO8", OUTPUT!AA313:AI313) / OUTPUT!AN$13),
"")))))),"")</f>
        <v/>
      </c>
      <c r="AY311" s="286" t="str">
        <f aca="false">IF(B311&lt;&gt;"",IF(AX311="","",IF(AX311&lt;0.5,1,IF(AND(AX311&gt;=0.5,AX311&lt;P$10),2,IF(AX311&gt;=P$10,3)))),"")</f>
        <v/>
      </c>
      <c r="AZ311" s="287" t="str">
        <f aca="false">IF(B311 &lt;&gt; "",IFERROR(IF(AVERAGE(AV311,AX311)&gt;=P$10,"Y","N"),""),"")</f>
        <v/>
      </c>
      <c r="BA311" s="194" t="str">
        <f aca="false">IF(B311 &lt;&gt; "", IFERROR(IF(C$16 = "PRELIM", SUMIF('Database (LECTURE-RES-PRAC)'!D$14:AG$14, "CLO9", 'Database (LECTURE-RES-PRAC)'!D308:AG308) / 'Grade computation'!F$12, IF(C$16 = "MIDTERM", SUMIF('Database (LECTURE-RES-PRAC)'!AJ$14:BM$14, "CLO9", 'Database (LECTURE-RES-PRAC)'!AJ308:BM308) / 'Grade computation'!G$12, IF(C$16 = "FINAL", SUMIF('Database (LECTURE-RES-PRAC)'!BP$14:CS$14, "CLO9", 'Database (LECTURE-RES-PRAC)'!BP308:CS308) / 'Grade computation'!H$12,""))),""),"")</f>
        <v/>
      </c>
      <c r="BB311" s="286" t="str">
        <f aca="false">IF(B311&lt;&gt;"",IF(BA311="","",IF(BA311&lt;0.5,1,IF(AND(BA311&gt;=0.5,BA311&lt;P$10),2,IF(BA311&gt;=P$10,3)))),"")</f>
        <v/>
      </c>
      <c r="BC311" s="194" t="str">
        <f aca="false">IF(B311 &lt;&gt; "",IF(AND('PRINTABLE (per grading)'!H$16="EXAM", 'PRINTABLE (per grading)'!B$13="Prelim"), IF(ISERROR(SUMIF('Exam (LECTURE ONLY)'!D$20:M$20, "CLO9", 'Exam (LECTURE ONLY)'!D313:M313) / 'Exam (LECTURE ONLY)'!AL$14), "", SUMIF('Exam (LECTURE ONLY)'!D$20:M$20, "CLO9", 'Exam (LECTURE ONLY)'!D313:M313) /'Exam (LECTURE ONLY)'!AL$14),
IF(AND('PRINTABLE (per grading)'!H$16="EXAM", 'PRINTABLE (per grading)'!B$13="Midterm"), IF(ISERROR(SUMIF('Exam (LECTURE ONLY)'!O$20:X$20, "CLO9", 'Exam (LECTURE ONLY)'!O313:X313) / 'Exam (LECTURE ONLY)'!AM$14), "", SUMIF('Exam (LECTURE ONLY)'!O$20:X$20, "CLO9", 'Exam (LECTURE ONLY)'!O313:X313) / 'Exam (LECTURE ONLY)'!AM$14),
IF(AND('PRINTABLE (per grading)'!H$16="EXAM", 'PRINTABLE (per grading)'!B$13="Final"), IF(ISERROR(SUMIF('Exam (LECTURE ONLY)'!Z$20:AI$20, "CLO9", 'Exam (LECTURE ONLY)'!Z313:AI313) / 'Exam (LECTURE ONLY)'!AN$14), "", SUMIF('Exam (LECTURE ONLY)'!Z$20:AI$20, "CLO9", 'Exam (LECTURE ONLY)'!Z313:AI313) / 'Exam (LECTURE ONLY)'!AN$14),
IF(AND('PRINTABLE (per grading)'!H$16="OUTPUT", 'PRINTABLE (per grading)'!B$13="Prelim"), IF(ISERROR(SUMIF(OUTPUT!C$20:M$20, "CLO9", OUTPUT!C313:M313) / OUTPUT!AL$14), "", SUMIF(OUTPUT!C$20:M$20, "CLO9", OUTPUT!C313:M313) / OUTPUT!AL$14),
IF(AND('PRINTABLE (per grading)'!H$16="OUTPUT", 'PRINTABLE (per grading)'!B$13="Midterm"), IF(ISERROR(SUMIF(OUTPUT!O$20:Y$20, "CLO9", OUTPUT!O313:Y313) / OUTPUT!AM$14), "", SUMIF(OUTPUT!O$20:Y$20, "CLO9", OUTPUT!O313:Y313) / OUTPUT!AM$14),
IF(AND('PRINTABLE (per grading)'!H$16="OUTPUT", 'PRINTABLE (per grading)'!B$13="Final"), IF(ISERROR(SUMIF(OUTPUT!AA$20:AI$20, "CLO9", OUTPUT!AA313:AI313) / OUTPUT!AN$14), "", SUMIF(OUTPUT!AA$20:AI$20, "CLO9", OUTPUT!AA313:AI313) / OUTPUT!AN$14),
"")))))),"")</f>
        <v/>
      </c>
      <c r="BD311" s="286" t="str">
        <f aca="false">IF(B311&lt;&gt;"",IF(BC311="","",IF(BC311&lt;0.5,1,IF(AND(BC311&gt;=0.5,BC311&lt;P$10),2,IF(BC311&gt;=P$10,3)))),"")</f>
        <v/>
      </c>
      <c r="BE311" s="287" t="str">
        <f aca="false">IF(B311 &lt;&gt; "",IFERROR(IF(AVERAGE(BA311,BC311)&gt;=P$10,"Y","N"),""),"")</f>
        <v/>
      </c>
      <c r="BF311" s="194" t="str">
        <f aca="false">IF(B311 &lt;&gt; "", IFERROR(IF(C$16 = "PRELIM", SUMIF('Database (LECTURE-RES-PRAC)'!D$14:AG$14, "CLO10", 'Database (LECTURE-RES-PRAC)'!D308:AG308) / 'Grade computation'!F$13, IF(C$16 = "MIDTERM", SUMIF('Database (LECTURE-RES-PRAC)'!AJ$14:BM$14, "CLO10", 'Database (LECTURE-RES-PRAC)'!AJ308:BM308) / 'Grade computation'!G$13, IF(C$16 = "FINAL", SUMIF('Database (LECTURE-RES-PRAC)'!BP$14:CS$14, "CLO10", 'Database (LECTURE-RES-PRAC)'!BP308:CS308) / 'Grade computation'!H$13,""))),""),"")</f>
        <v/>
      </c>
      <c r="BG311" s="286" t="str">
        <f aca="false">IF(B311&lt;&gt;"",IF(BF311="","",IF(BF311&lt;0.5,1,IF(AND(BF311&gt;=0.5,BF311&lt;P$10),2,IF(BF311&gt;=P$10,3)))),"")</f>
        <v/>
      </c>
      <c r="BH311" s="194" t="str">
        <f aca="false">IF(B311 &lt;&gt; "",IF(AND('PRINTABLE (per grading)'!H$16="EXAM", 'PRINTABLE (per grading)'!B$13="Prelim"), IF(ISERROR(SUMIF('Exam (LECTURE ONLY)'!D$20:M$20, "CLO10", 'Exam (LECTURE ONLY)'!D313:M313) / 'Exam (LECTURE ONLY)'!AL$15), "", SUMIF('Exam (LECTURE ONLY)'!D$20:M$20, "CLO10", 'Exam (LECTURE ONLY)'!D313:M313) /'Exam (LECTURE ONLY)'!AL$15),
IF(AND('PRINTABLE (per grading)'!H$16="EXAM", 'PRINTABLE (per grading)'!B$13="Midterm"), IF(ISERROR(SUMIF('Exam (LECTURE ONLY)'!O$20:X$20, "CLO10", 'Exam (LECTURE ONLY)'!O313:X313) / 'Exam (LECTURE ONLY)'!AM$15), "", SUMIF('Exam (LECTURE ONLY)'!O$20:X$20, "CLO10", 'Exam (LECTURE ONLY)'!O313:X313) / 'Exam (LECTURE ONLY)'!AM$15),
IF(AND('PRINTABLE (per grading)'!H$16="EXAM", 'PRINTABLE (per grading)'!B$13="Final"), IF(ISERROR(SUMIF('Exam (LECTURE ONLY)'!Z$20:AI$20, "CLO10", 'Exam (LECTURE ONLY)'!Z313:AI313) / 'Exam (LECTURE ONLY)'!AN$15), "", SUMIF('Exam (LECTURE ONLY)'!Z$20:AI$20, "CLO10", 'Exam (LECTURE ONLY)'!Z313:AI313) / 'Exam (LECTURE ONLY)'!AN$15),
IF(AND('PRINTABLE (per grading)'!H$16="OUTPUT", 'PRINTABLE (per grading)'!B$13="Prelim"), IF(ISERROR(SUMIF(OUTPUT!C$20:M$20, "CLO10", OUTPUT!C313:M313) / OUTPUT!AL$15), "", SUMIF(OUTPUT!C$20:M$20, "CLO10", OUTPUT!C313:M313) / OUTPUT!AL$15),
IF(AND('PRINTABLE (per grading)'!H$16="OUTPUT", 'PRINTABLE (per grading)'!B$13="Midterm"), IF(ISERROR(SUMIF(OUTPUT!O$20:Y$20, "CLO10", OUTPUT!O313:Y313) / OUTPUT!AM$15), "", SUMIF(OUTPUT!O$20:Y$20, "CLO10", OUTPUT!O313:Y313) / OUTPUT!AM$15),
IF(AND('PRINTABLE (per grading)'!H$16="OUTPUT", 'PRINTABLE (per grading)'!B$13="Final"), IF(ISERROR(SUMIF(OUTPUT!AA$20:AI$20, "CLO10", OUTPUT!AA313:AI313) / OUTPUT!AN$15), "", SUMIF(OUTPUT!AA$20:AI$20, "CLO10", OUTPUT!AA313:AI313) / OUTPUT!AN$15),
"")))))),"")</f>
        <v/>
      </c>
      <c r="BI311" s="286" t="str">
        <f aca="false">IF(B311&lt;&gt;"",IF(BH311="","",IF(BH311&lt;0.5,1,IF(AND(BH311&gt;=0.5,BH311&lt;P$10),2,IF(BH311&gt;=P$10,3)))),"")</f>
        <v/>
      </c>
      <c r="BJ311" s="287" t="str">
        <f aca="false">IF(B311 &lt;&gt; "",IFERROR(IF(AVERAGE(BF311,BH311)&gt;=P$10,"Y","N"),""),"")</f>
        <v/>
      </c>
      <c r="BK311" s="8"/>
    </row>
    <row r="312" customFormat="false" ht="19.5" hidden="false" customHeight="true" outlineLevel="0" collapsed="false">
      <c r="A312" s="228" t="str">
        <f aca="false">IF(ISBLANK('Database (LECTURE-RES-PRAC)'!A309),"",'Database (LECTURE-RES-PRAC)'!A309)</f>
        <v/>
      </c>
      <c r="B312" s="229" t="str">
        <f aca="false">IF(ISBLANK('Database (LECTURE-RES-PRAC)'!B309),"",'Database (LECTURE-RES-PRAC)'!B309)</f>
        <v/>
      </c>
      <c r="C312" s="230" t="str">
        <f aca="false">IF(B312&lt;&gt;"",IF(C$16="PRELIM",'Grade computation'!C312, IF(C$16="MIDTERM",'Grade computation'!K312, IF(C$16="FINAL",'Grade computation'!S312,""))),"")</f>
        <v/>
      </c>
      <c r="D312" s="231" t="str">
        <f aca="false">IF(B312&lt;&gt;"",IFERROR(IF(B$11="80-20", (((C312/C$19)*X$6)+X$7)*D$18, IF(B$11="60-40", (((C312/C$19)*Y$6)+Y$7)*D$18, 0)),0),"")</f>
        <v/>
      </c>
      <c r="E312" s="230" t="str">
        <f aca="false">IF(B312&lt;&gt;"", IF(C$16="PRELIM",'Grade computation'!E312, IF(C$16="MIDTERM",'Grade computation'!M312, IF(C$16="FINAL",'Grade computation'!U312,""))),"")</f>
        <v/>
      </c>
      <c r="F312" s="232" t="str">
        <f aca="false">IF(B312&lt;&gt;"",IFERROR(IF(B$11="80-20", (((E312/E$19)*X$6)+X$7)*F$18, IF(B$11="60-40", (((E312/E$19)*Y$6)+Y$7)*F$18, 0)),0),"")</f>
        <v/>
      </c>
      <c r="G312" s="233" t="str">
        <f aca="false">IF(B312&lt;&gt;"",IFERROR((D312+F312),0),"")</f>
        <v/>
      </c>
      <c r="H312" s="234" t="str">
        <f aca="false">IF(B312&lt;&gt;"",IF(C$16="PRELIM", 'Grade computation'!H312, IF(C$16="MIDTERM", 'Grade computation'!P312, IF(C$16="FINAL",'Grade computation'!X312, ""))),"")</f>
        <v/>
      </c>
      <c r="I312" s="233" t="str">
        <f aca="false">IF(B312&lt;&gt;"",IFERROR(IF(B$11="80-20", (((H312/H$19)*X$6)+X$7)*I$19, IF(B$11="60-40", (((H312/H$19)*Y$6)+Y$7)*I$19, 0)),0),"")</f>
        <v/>
      </c>
      <c r="J312" s="237" t="str">
        <f aca="false">IFERROR((G312+I312),"")</f>
        <v/>
      </c>
      <c r="K312" s="183" t="str">
        <f aca="false">IFERROR(IF(J312="","",IF(J312&gt;=75,"PASSED","FAILED")),"")</f>
        <v/>
      </c>
      <c r="L312" s="183"/>
      <c r="M312" s="194" t="str">
        <f aca="false">IF(B312 &lt;&gt; "", IFERROR(IF(C$16 = "PRELIM", SUMIF('Database (LECTURE-RES-PRAC)'!D$14:AG$14, "CLO1", 'Database (LECTURE-RES-PRAC)'!D309:AG309) / 'Grade computation'!F$4, IF(C$16 = "MIDTERM", SUMIF('Database (LECTURE-RES-PRAC)'!AJ$14:BM$14, "CLO1", 'Database (LECTURE-RES-PRAC)'!AJ309:BM309) / 'Grade computation'!G$4, IF(C$16 = "FINAL", SUMIF('Database (LECTURE-RES-PRAC)'!BP$14:CS$14, "CLO1", 'Database (LECTURE-RES-PRAC)'!BP309:CS309) / 'Grade computation'!H$4,""))),""),"")</f>
        <v/>
      </c>
      <c r="N312" s="286" t="str">
        <f aca="false">IF(B312&lt;&gt;"",IF(M312="","",IF(M312&lt;0.5,1,IF(AND(M312&gt;=0.5,M312&lt;P$10),2,IF(M312&gt;=P$10,3)))),"")</f>
        <v/>
      </c>
      <c r="O312" s="194" t="str">
        <f aca="false">IF(B312 &lt;&gt; "",IF(AND('PRINTABLE (per grading)'!H$16="EXAM", 'PRINTABLE (per grading)'!B$13="Prelim"), IF(ISERROR(SUMIF('Exam (LECTURE ONLY)'!D$20:M$20, "CLO1", 'Exam (LECTURE ONLY)'!D314:M314) / 'Exam (LECTURE ONLY)'!AL$6), "", SUMIF('Exam (LECTURE ONLY)'!D$20:M$20, "CLO1", 'Exam (LECTURE ONLY)'!D314:M314) /'Exam (LECTURE ONLY)'!AL$6),
IF(AND('PRINTABLE (per grading)'!H$16="EXAM", 'PRINTABLE (per grading)'!B$13="Midterm"), IF(ISERROR(SUMIF('Exam (LECTURE ONLY)'!O$20:X$20, "CLO1", 'Exam (LECTURE ONLY)'!O314:X314) / 'Exam (LECTURE ONLY)'!AM$6), "", SUMIF('Exam (LECTURE ONLY)'!O$20:X$20, "CLO1", 'Exam (LECTURE ONLY)'!O314:X314) / 'Exam (LECTURE ONLY)'!AM$6),
IF(AND('PRINTABLE (per grading)'!H$16="EXAM", 'PRINTABLE (per grading)'!B$13="Final"), IF(ISERROR(SUMIF('Exam (LECTURE ONLY)'!Z$20:AI$20, "CLO1", 'Exam (LECTURE ONLY)'!Z314:AI314) / 'Exam (LECTURE ONLY)'!AN$6), "", SUMIF('Exam (LECTURE ONLY)'!Z$20:AI$20, "CLO1", 'Exam (LECTURE ONLY)'!Z314:AI314) / 'Exam (LECTURE ONLY)'!AN$6),
IF(AND('PRINTABLE (per grading)'!H$16="OUTPUT", 'PRINTABLE (per grading)'!B$13="Prelim"), IF(ISERROR(SUMIF(OUTPUT!C$20:M$20, "CLO1", OUTPUT!C314:M314) / OUTPUT!AL$6), "", SUMIF(OUTPUT!C$20:M$20, "CLO1", OUTPUT!C314:M314) / OUTPUT!AL$6),
IF(AND('PRINTABLE (per grading)'!H$16="OUTPUT", 'PRINTABLE (per grading)'!B$13="Midterm"), IF(ISERROR(SUMIF(OUTPUT!O$20:Y$20, "CLO1", OUTPUT!O314:Y314) / OUTPUT!AM$6), "", SUMIF(OUTPUT!O$20:Y$20, "CLO1", OUTPUT!O314:Y314) / OUTPUT!AM$6),
IF(AND('PRINTABLE (per grading)'!H$16="OUTPUT", 'PRINTABLE (per grading)'!B$13="Final"), IF(ISERROR(SUMIF(OUTPUT!AA$20:AI$20, "CLO1", OUTPUT!AA314:AI314) / OUTPUT!AN$6), "", SUMIF(OUTPUT!AA$20:AI$20, "CLO1", OUTPUT!AA314:AI314) / OUTPUT!AN$6),
"")))))),"")</f>
        <v/>
      </c>
      <c r="P312" s="286" t="str">
        <f aca="false">IF(B312&lt;&gt;"",IF(O312="","",IF(O312&lt;0.5,1,IF(AND(O312&gt;=0.5,O312&lt;P$10),2,IF(O312&gt;=P$10,3)))),"")</f>
        <v/>
      </c>
      <c r="Q312" s="287" t="str">
        <f aca="false">IF(B312 &lt;&gt; "",IFERROR(IF(AVERAGE(M312,O312)&gt;=P$10,"Y","N"),""),"")</f>
        <v/>
      </c>
      <c r="R312" s="194" t="str">
        <f aca="false">IF(B312 &lt;&gt; "", IFERROR(IF(C$16 = "PRELIM", SUMIF('Database (LECTURE-RES-PRAC)'!D$14:AG$14, "CLO2", 'Database (LECTURE-RES-PRAC)'!D309:AG309) / 'Grade computation'!F$5, IF(C$16 = "MIDTERM", SUMIF('Database (LECTURE-RES-PRAC)'!AJ$14:BM$14, "CLO2", 'Database (LECTURE-RES-PRAC)'!AJ309:BM309) / 'Grade computation'!G$5, IF(C$16 = "FINAL", SUMIF('Database (LECTURE-RES-PRAC)'!BP$14:CS$14, "CLO2", 'Database (LECTURE-RES-PRAC)'!BP309:CS309) / 'Grade computation'!H$5,""))),""),"")</f>
        <v/>
      </c>
      <c r="S312" s="286" t="str">
        <f aca="false">IF(B312&lt;&gt;"",IF(R312="","",IF(R312&lt;0.5,1,IF(AND(R312&gt;=0.5,R312&lt;P$10),2,IF(R312&gt;=P$10,3)))),"")</f>
        <v/>
      </c>
      <c r="T312" s="194" t="str">
        <f aca="false">IF(B312 &lt;&gt; "",IF(AND('PRINTABLE (per grading)'!H$16="EXAM", 'PRINTABLE (per grading)'!B$13="Prelim"), IF(ISERROR(SUMIF('Exam (LECTURE ONLY)'!D$20:M$20, "CLO2", 'Exam (LECTURE ONLY)'!D314:M314) / 'Exam (LECTURE ONLY)'!AL$7), "", SUMIF('Exam (LECTURE ONLY)'!D$20:M$20, "CLO2", 'Exam (LECTURE ONLY)'!D314:M314) /'Exam (LECTURE ONLY)'!AL$7),
IF(AND('PRINTABLE (per grading)'!H$16="EXAM", 'PRINTABLE (per grading)'!B$13="Midterm"), IF(ISERROR(SUMIF('Exam (LECTURE ONLY)'!O$20:X$20, "CLO2", 'Exam (LECTURE ONLY)'!O314:X314) / 'Exam (LECTURE ONLY)'!AM$7), "", SUMIF('Exam (LECTURE ONLY)'!O$20:X$20, "CLO2", 'Exam (LECTURE ONLY)'!O314:X314) / 'Exam (LECTURE ONLY)'!AM$7),
IF(AND('PRINTABLE (per grading)'!H$16="EXAM", 'PRINTABLE (per grading)'!B$13="Final"), IF(ISERROR(SUMIF('Exam (LECTURE ONLY)'!Z$20:AI$20, "CLO2", 'Exam (LECTURE ONLY)'!Z314:AI314) / 'Exam (LECTURE ONLY)'!AN$7), "", SUMIF('Exam (LECTURE ONLY)'!Z$20:AI$20, "CLO2", 'Exam (LECTURE ONLY)'!Z314:AI314) / 'Exam (LECTURE ONLY)'!AN$7),
IF(AND('PRINTABLE (per grading)'!H$16="OUTPUT", 'PRINTABLE (per grading)'!B$13="Prelim"), IF(ISERROR(SUMIF(OUTPUT!C$20:M$20, "CLO2", OUTPUT!C314:M314) / OUTPUT!AL$7), "", SUMIF(OUTPUT!C$20:M$20, "CLO2", OUTPUT!C314:M314) / OUTPUT!AL$7),
IF(AND('PRINTABLE (per grading)'!H$16="OUTPUT", 'PRINTABLE (per grading)'!B$13="Midterm"), IF(ISERROR(SUMIF(OUTPUT!O$20:Y$20, "CLO2", OUTPUT!O314:Y314) / OUTPUT!AM$7), "", SUMIF(OUTPUT!O$20:Y$20, "CLO2", OUTPUT!O314:Y314) / OUTPUT!AM$7),
IF(AND('PRINTABLE (per grading)'!H$16="OUTPUT", 'PRINTABLE (per grading)'!B$13="Final"), IF(ISERROR(SUMIF(OUTPUT!AA$20:AI$20, "CLO2", OUTPUT!AA314:AI314) / OUTPUT!AN$7), "", SUMIF(OUTPUT!AA$20:AI$20, "CLO2", OUTPUT!AA314:AI314) / OUTPUT!AN$7),
"")))))),"")</f>
        <v/>
      </c>
      <c r="U312" s="286" t="str">
        <f aca="false">IF(B312&lt;&gt;"",IF(T312="","",IF(T312&lt;0.5,1,IF(AND(T312&gt;=0.5,T312&lt;P$10),2,IF(T312&gt;=P$10,3)))),"")</f>
        <v/>
      </c>
      <c r="V312" s="287" t="str">
        <f aca="false">IF(B312 &lt;&gt; "",IFERROR(IF(AVERAGE(R312,T312)&gt;=P$10,"Y","N"),""),"")</f>
        <v/>
      </c>
      <c r="W312" s="194" t="str">
        <f aca="false">IF(B312 &lt;&gt; "", IFERROR(IF(C$16 = "PRELIM", SUMIF('Database (LECTURE-RES-PRAC)'!D$14:AG$14, "CLO3", 'Database (LECTURE-RES-PRAC)'!D309:AG309) / 'Grade computation'!F$6, IF(C$16 = "MIDTERM", SUMIF('Database (LECTURE-RES-PRAC)'!AJ$14:BM$14, "CLO3", 'Database (LECTURE-RES-PRAC)'!AJ309:BM309) / 'Grade computation'!G$6, IF(C$16 = "FINAL", SUMIF('Database (LECTURE-RES-PRAC)'!BP$14:CS$14, "CLO3", 'Database (LECTURE-RES-PRAC)'!BP309:CS309) / 'Grade computation'!H$6,""))),""),"")</f>
        <v/>
      </c>
      <c r="X312" s="286" t="str">
        <f aca="false">IF(B312&lt;&gt;"",IF(W312="","",IF(W312&lt;0.5,1,IF(AND(W312&gt;=0.5,W312&lt;P$10),2,IF(W312&gt;=P$10,3)))),"")</f>
        <v/>
      </c>
      <c r="Y312" s="194" t="str">
        <f aca="false">IF(B312 &lt;&gt; "",IF(AND('PRINTABLE (per grading)'!H$16="EXAM", 'PRINTABLE (per grading)'!B$13="Prelim"), IF(ISERROR(SUMIF('Exam (LECTURE ONLY)'!D$20:M$20, "CLO3", 'Exam (LECTURE ONLY)'!D314:M314) / 'Exam (LECTURE ONLY)'!AL$8), "", SUMIF('Exam (LECTURE ONLY)'!D$20:M$20, "CLO3", 'Exam (LECTURE ONLY)'!D314:M314) /'Exam (LECTURE ONLY)'!AL$8),
IF(AND('PRINTABLE (per grading)'!H$16="EXAM", 'PRINTABLE (per grading)'!B$13="Midterm"), IF(ISERROR(SUMIF('Exam (LECTURE ONLY)'!O$20:X$20, "CLO3", 'Exam (LECTURE ONLY)'!O314:X314) / 'Exam (LECTURE ONLY)'!AM$8), "", SUMIF('Exam (LECTURE ONLY)'!O$20:X$20, "CLO3", 'Exam (LECTURE ONLY)'!O314:X314) / 'Exam (LECTURE ONLY)'!AM$8),
IF(AND('PRINTABLE (per grading)'!H$16="EXAM", 'PRINTABLE (per grading)'!B$13="Final"), IF(ISERROR(SUMIF('Exam (LECTURE ONLY)'!Z$20:AI$20, "CLO3", 'Exam (LECTURE ONLY)'!Z314:AI314) / 'Exam (LECTURE ONLY)'!AN$8), "", SUMIF('Exam (LECTURE ONLY)'!Z$20:AI$20, "CLO3", 'Exam (LECTURE ONLY)'!Z314:AI314) / 'Exam (LECTURE ONLY)'!AN$8),
IF(AND('PRINTABLE (per grading)'!H$16="OUTPUT", 'PRINTABLE (per grading)'!B$13="Prelim"), IF(ISERROR(SUMIF(OUTPUT!C$20:M$20, "CLO3", OUTPUT!C314:M314) / OUTPUT!AL$8), "", SUMIF(OUTPUT!C$20:M$20, "CLO3", OUTPUT!C314:M314) / OUTPUT!AL$8),
IF(AND('PRINTABLE (per grading)'!H$16="OUTPUT", 'PRINTABLE (per grading)'!B$13="Midterm"), IF(ISERROR(SUMIF(OUTPUT!O$20:Y$20, "CLO3", OUTPUT!O314:Y314) / OUTPUT!AM$8), "", SUMIF(OUTPUT!O$20:Y$20, "CLO3", OUTPUT!O314:Y314) / OUTPUT!AM$8),
IF(AND('PRINTABLE (per grading)'!H$16="OUTPUT", 'PRINTABLE (per grading)'!B$13="Final"), IF(ISERROR(SUMIF(OUTPUT!AA$20:AI$20, "CLO3", OUTPUT!AA314:AI314) / OUTPUT!AN$8), "", SUMIF(OUTPUT!AA$20:AI$20, "CLO3", OUTPUT!AA314:AI314) / OUTPUT!AN$8),
"" )))))),"")</f>
        <v/>
      </c>
      <c r="Z312" s="286" t="str">
        <f aca="false">IF(B312&lt;&gt;"",IF(Y312="","",IF(Y312&lt;0.5,1,IF(AND(Y312&gt;=0.5,Y312&lt;P$10),2,IF(Y312&gt;=P$10,3)))),"")</f>
        <v/>
      </c>
      <c r="AA312" s="287" t="str">
        <f aca="false">IF(B312 &lt;&gt; "",IFERROR(IF(AVERAGE(W312,Y312)&gt;=P$10,"Y","N"),""),"")</f>
        <v/>
      </c>
      <c r="AB312" s="194" t="str">
        <f aca="false">IF(B312 &lt;&gt; "", IFERROR(IF(C$16 = "PRELIM", SUMIF('Database (LECTURE-RES-PRAC)'!D$14:AG$14, "CLO4", 'Database (LECTURE-RES-PRAC)'!D309:AG309) / 'Grade computation'!F$7, IF(C$16 = "MIDTERM", SUMIF('Database (LECTURE-RES-PRAC)'!AJ$14:BM$14, "CLO4", 'Database (LECTURE-RES-PRAC)'!AJ309:BM309) / 'Grade computation'!G$7, IF(C$16 = "FINAL", SUMIF('Database (LECTURE-RES-PRAC)'!BP$14:CS$14, "CLO4", 'Database (LECTURE-RES-PRAC)'!BP309:CS309) / 'Grade computation'!H$7,""))),""),"")</f>
        <v/>
      </c>
      <c r="AC312" s="286" t="str">
        <f aca="false">IF(B312&lt;&gt;"",IF(AB312="","",IF(AB312&lt;0.5,1,IF(AND(AB312&gt;=0.5,AB312&lt;P$10),2,IF(AB312&gt;=P$10,3)))),"")</f>
        <v/>
      </c>
      <c r="AD312" s="194" t="str">
        <f aca="false">IF(B312 &lt;&gt; "",IF(AND('PRINTABLE (per grading)'!H$16="EXAM", 'PRINTABLE (per grading)'!B$13="Prelim"), IF(ISERROR(SUMIF('Exam (LECTURE ONLY)'!D$20:M$20, "CLO4", 'Exam (LECTURE ONLY)'!D314:M314) / 'Exam (LECTURE ONLY)'!AL$9), "", SUMIF('Exam (LECTURE ONLY)'!D$20:M$20, "CLO4", 'Exam (LECTURE ONLY)'!D314:M314) /'Exam (LECTURE ONLY)'!AL$9),
IF(AND('PRINTABLE (per grading)'!H$16="EXAM", 'PRINTABLE (per grading)'!B$13="Midterm"), IF(ISERROR(SUMIF('Exam (LECTURE ONLY)'!O$20:X$20, "CLO4", 'Exam (LECTURE ONLY)'!O314:X314) / 'Exam (LECTURE ONLY)'!AM$9), "", SUMIF('Exam (LECTURE ONLY)'!O$20:X$20, "CLO4", 'Exam (LECTURE ONLY)'!O314:X314) / 'Exam (LECTURE ONLY)'!AM$9),
IF(AND('PRINTABLE (per grading)'!H$16="EXAM", 'PRINTABLE (per grading)'!B$13="Final"), IF(ISERROR(SUMIF('Exam (LECTURE ONLY)'!Z$20:AI$20, "CLO4", 'Exam (LECTURE ONLY)'!Z314:AI314) / 'Exam (LECTURE ONLY)'!AN$9), "", SUMIF('Exam (LECTURE ONLY)'!Z$20:AI$20, "CLO4", 'Exam (LECTURE ONLY)'!Z314:AI314) / 'Exam (LECTURE ONLY)'!AN$9),
IF(AND('PRINTABLE (per grading)'!H$16="OUTPUT", 'PRINTABLE (per grading)'!B$13="Prelim"), IF(ISERROR(SUMIF(OUTPUT!C$20:M$20, "CLO4", OUTPUT!C314:M314) / OUTPUT!AL$9), "", SUMIF(OUTPUT!C$20:M$20, "CLO4", OUTPUT!C314:M314) / OUTPUT!AL$9),
IF(AND('PRINTABLE (per grading)'!H$16="OUTPUT", 'PRINTABLE (per grading)'!B$13="Midterm"), IF(ISERROR(SUMIF(OUTPUT!O$20:Y$20, "CLO4", OUTPUT!O314:Y314) / OUTPUT!AM$9), "", SUMIF(OUTPUT!O$20:Y$20, "CLO4", OUTPUT!O314:Y314) / OUTPUT!AM$9),
IF(AND('PRINTABLE (per grading)'!H$16="OUTPUT", 'PRINTABLE (per grading)'!B$13="Final"), IF(ISERROR(SUMIF(OUTPUT!AA$20:AI$20, "CLO4", OUTPUT!AA314:AI314) / OUTPUT!AN$9), "", SUMIF(OUTPUT!AA$20:AI$20, "CLO4", OUTPUT!AA314:AI314) / OUTPUT!AN$9),
"")))))),"")</f>
        <v/>
      </c>
      <c r="AE312" s="286" t="str">
        <f aca="false">IF(B312&lt;&gt;"",IF(AD312="","",IF(AD312&lt;0.5,1,IF(AND(AD312&gt;=0.5,AD312&lt;P$10),2,IF(AD312&gt;=P$10,3)))),"")</f>
        <v/>
      </c>
      <c r="AF312" s="287" t="str">
        <f aca="false">IF(B312 &lt;&gt; "",IFERROR(IF(AVERAGE(AB312,AD312)&gt;=P$10,"Y","N"),""),"")</f>
        <v/>
      </c>
      <c r="AG312" s="194" t="str">
        <f aca="false">IF(B312 &lt;&gt; "", IFERROR(IF(C$16 = "PRELIM", SUMIF('Database (LECTURE-RES-PRAC)'!D$14:AG$14, "CLO5", 'Database (LECTURE-RES-PRAC)'!D309:AG309) / 'Grade computation'!F$8, IF(C$16 = "MIDTERM", SUMIF('Database (LECTURE-RES-PRAC)'!AJ$14:BM$14, "CLO5", 'Database (LECTURE-RES-PRAC)'!AJ309:BM309) / 'Grade computation'!G$8, IF(C$16 = "FINAL", SUMIF('Database (LECTURE-RES-PRAC)'!BP$14:CS$14, "CLO5", 'Database (LECTURE-RES-PRAC)'!BP309:CS309) / 'Grade computation'!H$8,""))),""),"")</f>
        <v/>
      </c>
      <c r="AH312" s="286" t="str">
        <f aca="false">IF(B312&lt;&gt;"",IF(AG312="","",IF(AG312&lt;0.5,1,IF(AND(AG312&gt;=0.5,AG312&lt;P$10),2,IF(AG312&gt;=P$10,3)))),"")</f>
        <v/>
      </c>
      <c r="AI312" s="194" t="str">
        <f aca="false">IF(B312 &lt;&gt; "",IF(AND('PRINTABLE (per grading)'!H$16="EXAM", 'PRINTABLE (per grading)'!B$13="Prelim"), IF(ISERROR(SUMIF('Exam (LECTURE ONLY)'!D$20:M$20, "CLO5", 'Exam (LECTURE ONLY)'!D314:M314) / 'Exam (LECTURE ONLY)'!AL$10), "", SUMIF('Exam (LECTURE ONLY)'!D$20:M$20, "CLO5", 'Exam (LECTURE ONLY)'!D314:M314) /'Exam (LECTURE ONLY)'!AL$10),
IF(AND('PRINTABLE (per grading)'!H$16="EXAM", 'PRINTABLE (per grading)'!B$13="Midterm"), IF(ISERROR(SUMIF('Exam (LECTURE ONLY)'!O$20:X$20, "CLO5", 'Exam (LECTURE ONLY)'!O314:X314) / 'Exam (LECTURE ONLY)'!AM$10), "", SUMIF('Exam (LECTURE ONLY)'!O$20:X$20, "CLO5", 'Exam (LECTURE ONLY)'!O314:X314) / 'Exam (LECTURE ONLY)'!AM$10),
IF(AND('PRINTABLE (per grading)'!H$16="EXAM", 'PRINTABLE (per grading)'!B$13="Final"), IF(ISERROR(SUMIF('Exam (LECTURE ONLY)'!Z$20:AI$20, "CLO5", 'Exam (LECTURE ONLY)'!Z314:AI314) / 'Exam (LECTURE ONLY)'!AN$10), "", SUMIF('Exam (LECTURE ONLY)'!Z$20:AI$20, "CLO5", 'Exam (LECTURE ONLY)'!Z314:AI314) / 'Exam (LECTURE ONLY)'!AN$10),
IF(AND('PRINTABLE (per grading)'!H$16="OUTPUT", 'PRINTABLE (per grading)'!B$13="Prelim"), IF(ISERROR(SUMIF(OUTPUT!C$20:M$20, "CLO5", OUTPUT!C314:M314) / OUTPUT!AL$10), "", SUMIF(OUTPUT!C$20:M$20, "CLO5", OUTPUT!C314:M314) / OUTPUT!AL$10),
IF(AND('PRINTABLE (per grading)'!H$16="OUTPUT", 'PRINTABLE (per grading)'!B$13="Midterm"), IF(ISERROR(SUMIF(OUTPUT!O$20:Y$20, "CLO5", OUTPUT!O314:Y314) / OUTPUT!AM$10), "", SUMIF(OUTPUT!O$20:Y$20, "CLO5", OUTPUT!O314:Y314) / OUTPUT!AM$10),
IF(AND('PRINTABLE (per grading)'!H$16="OUTPUT", 'PRINTABLE (per grading)'!B$13="Final"), IF(ISERROR(SUMIF(OUTPUT!AA$20:AI$20, "CLO5", OUTPUT!AA314:AI314) / OUTPUT!AN$10), "", SUMIF(OUTPUT!AA$20:AI$20, "CLO5", OUTPUT!AA314:AI314) / OUTPUT!AN$10),
"")))))),"")</f>
        <v/>
      </c>
      <c r="AJ312" s="286" t="str">
        <f aca="false">IF(B312&lt;&gt;"",IF(AI312="","",IF(AI312&lt;0.5,1,IF(AND(AI312&gt;=0.5,AI312&lt;P$10),2,IF(AI312&gt;=P$10,3)))),"")</f>
        <v/>
      </c>
      <c r="AK312" s="287" t="str">
        <f aca="false">IF(B312 &lt;&gt; "",IFERROR(IF(AVERAGE(AG312,AI312)&gt;=P$10,"Y","N"),""),"")</f>
        <v/>
      </c>
      <c r="AL312" s="194" t="str">
        <f aca="false">IF(B312 &lt;&gt; "", IFERROR(IF(C$16 = "PRELIM", SUMIF('Database (LECTURE-RES-PRAC)'!D$14:AG$14, "CLO6", 'Database (LECTURE-RES-PRAC)'!D309:AG309) / 'Grade computation'!F$9, IF(C$16 = "MIDTERM", SUMIF('Database (LECTURE-RES-PRAC)'!AJ$14:BM$14, "CLO6", 'Database (LECTURE-RES-PRAC)'!AJ309:BM309) / 'Grade computation'!G$9, IF(C$16 = "FINAL", SUMIF('Database (LECTURE-RES-PRAC)'!BP$14:CS$14, "CLO6", 'Database (LECTURE-RES-PRAC)'!BP309:CS309) / 'Grade computation'!H$9,""))),""),"")</f>
        <v/>
      </c>
      <c r="AM312" s="286" t="str">
        <f aca="false">IF(B312&lt;&gt;"",IF(AL312="","",IF(AL312&lt;0.5,1,IF(AND(AL312&gt;=0.5,AL312&lt;P$10),2,IF(AL312&gt;=P$10,3)))),"")</f>
        <v/>
      </c>
      <c r="AN312" s="194" t="str">
        <f aca="false">IF(B312 &lt;&gt; "",IF(AND('PRINTABLE (per grading)'!H$16="EXAM", 'PRINTABLE (per grading)'!B$13="Prelim"), IF(ISERROR(SUMIF('Exam (LECTURE ONLY)'!D$20:M$20, "CLO6", 'Exam (LECTURE ONLY)'!D314:M314) / 'Exam (LECTURE ONLY)'!AL$11), "", SUMIF('Exam (LECTURE ONLY)'!D$20:M$20, "CLO6", 'Exam (LECTURE ONLY)'!D314:M314) /'Exam (LECTURE ONLY)'!AL$11),
IF(AND('PRINTABLE (per grading)'!H$16="EXAM", 'PRINTABLE (per grading)'!B$13="Midterm"), IF(ISERROR(SUMIF('Exam (LECTURE ONLY)'!O$20:X$20, "CLO6", 'Exam (LECTURE ONLY)'!O314:X314) / 'Exam (LECTURE ONLY)'!AM$11), "", SUMIF('Exam (LECTURE ONLY)'!O$20:X$20, "CLO6", 'Exam (LECTURE ONLY)'!O314:X314) / 'Exam (LECTURE ONLY)'!AM$11),
IF(AND('PRINTABLE (per grading)'!H$16="EXAM", 'PRINTABLE (per grading)'!B$13="Final"), IF(ISERROR(SUMIF('Exam (LECTURE ONLY)'!Z$20:AI$20, "CLO6", 'Exam (LECTURE ONLY)'!Z314:AI314) / 'Exam (LECTURE ONLY)'!AN$11), "", SUMIF('Exam (LECTURE ONLY)'!Z$20:AI$20, "CLO6", 'Exam (LECTURE ONLY)'!Z314:AI314) / 'Exam (LECTURE ONLY)'!AN$11),
IF(AND('PRINTABLE (per grading)'!H$16="OUTPUT", 'PRINTABLE (per grading)'!B$13="Prelim"), IF(ISERROR(SUMIF(OUTPUT!C$20:M$20, "CLO6", OUTPUT!C314:M314) / OUTPUT!AL$11), "", SUMIF(OUTPUT!C$20:M$20, "CLO6", OUTPUT!C314:M314) / OUTPUT!AL$11),
IF(AND('PRINTABLE (per grading)'!H$16="OUTPUT", 'PRINTABLE (per grading)'!B$13="Midterm"), IF(ISERROR(SUMIF(OUTPUT!O$20:Y$20, "CLO6", OUTPUT!O314:Y314) / OUTPUT!AM$11), "", SUMIF(OUTPUT!O$20:Y$20, "CLO6", OUTPUT!O314:Y314) / OUTPUT!AM$11),
IF(AND('PRINTABLE (per grading)'!H$16="OUTPUT", 'PRINTABLE (per grading)'!B$13="Final"), IF(ISERROR(SUMIF(OUTPUT!AA$20:AI$20, "CLO6", OUTPUT!AA314:AI314) / OUTPUT!AN$11), "", SUMIF(OUTPUT!AA$20:AI$20, "CLO6", OUTPUT!AA314:AI314) / OUTPUT!AN$11),
"")))))),"")</f>
        <v/>
      </c>
      <c r="AO312" s="286" t="str">
        <f aca="false">IF(B312&lt;&gt;"",IF(AN312="","",IF(AN312&lt;0.5,1,IF(AND(AN312&gt;=0.5,AN312&lt;P$10),2,IF(AN312&gt;=P$10,3)))),"")</f>
        <v/>
      </c>
      <c r="AP312" s="287" t="str">
        <f aca="false">IF(B312 &lt;&gt; "",IFERROR(IF(AVERAGE(AL312,AN312)&gt;=P$10,"Y","N"),""),"")</f>
        <v/>
      </c>
      <c r="AQ312" s="194" t="str">
        <f aca="false">IF(B312 &lt;&gt; "", IFERROR(IF(C$16 = "PRELIM", SUMIF('Database (LECTURE-RES-PRAC)'!D$14:AG$14, "CLO7", 'Database (LECTURE-RES-PRAC)'!D309:AG309) / 'Grade computation'!F$10, IF(C$16 = "MIDTERM", SUMIF('Database (LECTURE-RES-PRAC)'!AJ$14:BM$14, "CLO7", 'Database (LECTURE-RES-PRAC)'!AJ309:BM309) / 'Grade computation'!G$10, IF(C$16 = "FINAL", SUMIF('Database (LECTURE-RES-PRAC)'!BP$14:CS$14, "CLO7", 'Database (LECTURE-RES-PRAC)'!BP309:CS309) / 'Grade computation'!H$10,""))),""),"")</f>
        <v/>
      </c>
      <c r="AR312" s="286" t="str">
        <f aca="false">IF(B312&lt;&gt;"",IF(AQ312="","",IF(AQ312&lt;0.5,1,IF(AND(AQ312&gt;=0.5,AQ312&lt;P$10),2,IF(AQ312&gt;=P$10,3)))),"")</f>
        <v/>
      </c>
      <c r="AS312" s="194" t="str">
        <f aca="false">IF(B312 &lt;&gt; "",IF(AND('PRINTABLE (per grading)'!H$16="EXAM", 'PRINTABLE (per grading)'!B$13="Prelim"), IF(ISERROR(SUMIF('Exam (LECTURE ONLY)'!D$20:M$20, "CLO7", 'Exam (LECTURE ONLY)'!D314:M314) / 'Exam (LECTURE ONLY)'!AL$12), "", SUMIF('Exam (LECTURE ONLY)'!D$20:M$20, "CLO7", 'Exam (LECTURE ONLY)'!D314:M314) /'Exam (LECTURE ONLY)'!AL$12),
IF(AND('PRINTABLE (per grading)'!H$16="EXAM", 'PRINTABLE (per grading)'!B$13="Midterm"), IF(ISERROR(SUMIF('Exam (LECTURE ONLY)'!O$20:X$20, "CLO7", 'Exam (LECTURE ONLY)'!O314:X314) / 'Exam (LECTURE ONLY)'!AM$12), "", SUMIF('Exam (LECTURE ONLY)'!O$20:X$20, "CLO7", 'Exam (LECTURE ONLY)'!O314:X314) / 'Exam (LECTURE ONLY)'!AM$12),
IF(AND('PRINTABLE (per grading)'!H$16="EXAM", 'PRINTABLE (per grading)'!B$13="Final"), IF(ISERROR(SUMIF('Exam (LECTURE ONLY)'!Z$20:AI$20, "CLO7", 'Exam (LECTURE ONLY)'!Z314:AI314) / 'Exam (LECTURE ONLY)'!AN$12), "", SUMIF('Exam (LECTURE ONLY)'!Z$20:AI$20, "CLO7", 'Exam (LECTURE ONLY)'!Z314:AI314) / 'Exam (LECTURE ONLY)'!AN$12),
IF(AND('PRINTABLE (per grading)'!H$16="OUTPUT", 'PRINTABLE (per grading)'!B$13="Prelim"), IF(ISERROR(SUMIF(OUTPUT!C$20:M$20, "CLO7", OUTPUT!C314:M314) / OUTPUT!AL$12), "", SUMIF(OUTPUT!C$20:M$20, "CLO7", OUTPUT!C314:M314) / OUTPUT!AL$12),
IF(AND('PRINTABLE (per grading)'!H$16="OUTPUT", 'PRINTABLE (per grading)'!B$13="Midterm"), IF(ISERROR(SUMIF(OUTPUT!O$20:Y$20, "CLO7", OUTPUT!O314:Y314) / OUTPUT!AM$12), "", SUMIF(OUTPUT!O$20:Y$20, "CLO7", OUTPUT!O314:Y314) / OUTPUT!AM$12),
IF(AND('PRINTABLE (per grading)'!H$16="OUTPUT", 'PRINTABLE (per grading)'!B$13="Final"), IF(ISERROR(SUMIF(OUTPUT!AA$20:AI$20, "CLO7", OUTPUT!AA314:AI314) / OUTPUT!AN$12), "", SUMIF(OUTPUT!AA$20:AI$20, "CLO7", OUTPUT!AA314:AI314) / OUTPUT!AN$12),
"")))))),"")</f>
        <v/>
      </c>
      <c r="AT312" s="286" t="str">
        <f aca="false">IF(B312&lt;&gt;"",IF(AS312="","",IF(AS312&lt;0.5,1,IF(AND(AS312&gt;=0.5,AS312&lt;P$10),2,IF(AS312&gt;=P$10,3)))),"")</f>
        <v/>
      </c>
      <c r="AU312" s="287" t="str">
        <f aca="false">IF(B312 &lt;&gt; "",IFERROR(IF(AVERAGE(AQ312,AS312)&gt;=P$10,"Y","N"),""),"")</f>
        <v/>
      </c>
      <c r="AV312" s="194" t="str">
        <f aca="false">IF(B312 &lt;&gt; "", IFERROR(IF(C$16 = "PRELIM", SUMIF('Database (LECTURE-RES-PRAC)'!D$14:AG$14, "CLO8", 'Database (LECTURE-RES-PRAC)'!D309:AG309) / 'Grade computation'!F$11, IF(C$16 = "MIDTERM", SUMIF('Database (LECTURE-RES-PRAC)'!AJ$14:BM$14, "CLO8", 'Database (LECTURE-RES-PRAC)'!AJ309:BM309) / 'Grade computation'!G$11, IF(C$16 = "FINAL", SUMIF('Database (LECTURE-RES-PRAC)'!BP$14:CS$14, "CLO8", 'Database (LECTURE-RES-PRAC)'!BP309:CS309) / 'Grade computation'!H$11,""))),""),"")</f>
        <v/>
      </c>
      <c r="AW312" s="286" t="str">
        <f aca="false">IF(B312&lt;&gt;"",IF(AV312="","",IF(AV312&lt;0.5,1,IF(AND(AV312&gt;=0.5,AV312&lt;P$10),2,IF(AV312&gt;=P$10,3)))),"")</f>
        <v/>
      </c>
      <c r="AX312" s="194" t="str">
        <f aca="false">IF(B312 &lt;&gt; "",IF(AND('PRINTABLE (per grading)'!H$16="EXAM", 'PRINTABLE (per grading)'!B$13="Prelim"), IF(ISERROR(SUMIF('Exam (LECTURE ONLY)'!D$20:M$20, "CLO8", 'Exam (LECTURE ONLY)'!D314:M314) / 'Exam (LECTURE ONLY)'!AL$13), "", SUMIF('Exam (LECTURE ONLY)'!D$20:M$20, "CLO8", 'Exam (LECTURE ONLY)'!D314:M314) /'Exam (LECTURE ONLY)'!AL$13),
IF(AND('PRINTABLE (per grading)'!H$16="EXAM", 'PRINTABLE (per grading)'!B$13="Midterm"), IF(ISERROR(SUMIF('Exam (LECTURE ONLY)'!O$20:X$20, "CLO8", 'Exam (LECTURE ONLY)'!O314:X314) / 'Exam (LECTURE ONLY)'!AM$13), "", SUMIF('Exam (LECTURE ONLY)'!O$20:X$20, "CLO8", 'Exam (LECTURE ONLY)'!O314:X314) / 'Exam (LECTURE ONLY)'!AM$13),
IF(AND('PRINTABLE (per grading)'!H$16="EXAM", 'PRINTABLE (per grading)'!B$13="Final"), IF(ISERROR(SUMIF('Exam (LECTURE ONLY)'!Z$20:AI$20, "CLO8", 'Exam (LECTURE ONLY)'!Z314:AI314) / 'Exam (LECTURE ONLY)'!AN$13), "", SUMIF('Exam (LECTURE ONLY)'!Z$20:AI$20, "CLO8", 'Exam (LECTURE ONLY)'!Z314:AI314) / 'Exam (LECTURE ONLY)'!AN$13),
IF(AND('PRINTABLE (per grading)'!H$16="OUTPUT", 'PRINTABLE (per grading)'!B$13="Prelim"), IF(ISERROR(SUMIF(OUTPUT!C$20:M$20, "CLO8", OUTPUT!C314:M314) / OUTPUT!AL$13), "", SUMIF(OUTPUT!C$20:M$20, "CLO8", OUTPUT!C314:M314) / OUTPUT!AL$13),
IF(AND('PRINTABLE (per grading)'!H$16="OUTPUT", 'PRINTABLE (per grading)'!B$13="Midterm"), IF(ISERROR(SUMIF(OUTPUT!O$20:Y$20, "CLO8", OUTPUT!O314:Y314) / OUTPUT!AM$13), "", SUMIF(OUTPUT!O$20:Y$20, "CLO8", OUTPUT!O314:Y314) / OUTPUT!AM$13),
IF(AND('PRINTABLE (per grading)'!H$16="OUTPUT", 'PRINTABLE (per grading)'!B$13="Final"), IF(ISERROR(SUMIF(OUTPUT!AA$20:AI$20, "CLO8", OUTPUT!AA314:AI314) / OUTPUT!AN$13), "", SUMIF(OUTPUT!AA$20:AI$20, "CLO8", OUTPUT!AA314:AI314) / OUTPUT!AN$13),
"")))))),"")</f>
        <v/>
      </c>
      <c r="AY312" s="286" t="str">
        <f aca="false">IF(B312&lt;&gt;"",IF(AX312="","",IF(AX312&lt;0.5,1,IF(AND(AX312&gt;=0.5,AX312&lt;P$10),2,IF(AX312&gt;=P$10,3)))),"")</f>
        <v/>
      </c>
      <c r="AZ312" s="287" t="str">
        <f aca="false">IF(B312 &lt;&gt; "",IFERROR(IF(AVERAGE(AV312,AX312)&gt;=P$10,"Y","N"),""),"")</f>
        <v/>
      </c>
      <c r="BA312" s="194" t="str">
        <f aca="false">IF(B312 &lt;&gt; "", IFERROR(IF(C$16 = "PRELIM", SUMIF('Database (LECTURE-RES-PRAC)'!D$14:AG$14, "CLO9", 'Database (LECTURE-RES-PRAC)'!D309:AG309) / 'Grade computation'!F$12, IF(C$16 = "MIDTERM", SUMIF('Database (LECTURE-RES-PRAC)'!AJ$14:BM$14, "CLO9", 'Database (LECTURE-RES-PRAC)'!AJ309:BM309) / 'Grade computation'!G$12, IF(C$16 = "FINAL", SUMIF('Database (LECTURE-RES-PRAC)'!BP$14:CS$14, "CLO9", 'Database (LECTURE-RES-PRAC)'!BP309:CS309) / 'Grade computation'!H$12,""))),""),"")</f>
        <v/>
      </c>
      <c r="BB312" s="286" t="str">
        <f aca="false">IF(B312&lt;&gt;"",IF(BA312="","",IF(BA312&lt;0.5,1,IF(AND(BA312&gt;=0.5,BA312&lt;P$10),2,IF(BA312&gt;=P$10,3)))),"")</f>
        <v/>
      </c>
      <c r="BC312" s="194" t="str">
        <f aca="false">IF(B312 &lt;&gt; "",IF(AND('PRINTABLE (per grading)'!H$16="EXAM", 'PRINTABLE (per grading)'!B$13="Prelim"), IF(ISERROR(SUMIF('Exam (LECTURE ONLY)'!D$20:M$20, "CLO9", 'Exam (LECTURE ONLY)'!D314:M314) / 'Exam (LECTURE ONLY)'!AL$14), "", SUMIF('Exam (LECTURE ONLY)'!D$20:M$20, "CLO9", 'Exam (LECTURE ONLY)'!D314:M314) /'Exam (LECTURE ONLY)'!AL$14),
IF(AND('PRINTABLE (per grading)'!H$16="EXAM", 'PRINTABLE (per grading)'!B$13="Midterm"), IF(ISERROR(SUMIF('Exam (LECTURE ONLY)'!O$20:X$20, "CLO9", 'Exam (LECTURE ONLY)'!O314:X314) / 'Exam (LECTURE ONLY)'!AM$14), "", SUMIF('Exam (LECTURE ONLY)'!O$20:X$20, "CLO9", 'Exam (LECTURE ONLY)'!O314:X314) / 'Exam (LECTURE ONLY)'!AM$14),
IF(AND('PRINTABLE (per grading)'!H$16="EXAM", 'PRINTABLE (per grading)'!B$13="Final"), IF(ISERROR(SUMIF('Exam (LECTURE ONLY)'!Z$20:AI$20, "CLO9", 'Exam (LECTURE ONLY)'!Z314:AI314) / 'Exam (LECTURE ONLY)'!AN$14), "", SUMIF('Exam (LECTURE ONLY)'!Z$20:AI$20, "CLO9", 'Exam (LECTURE ONLY)'!Z314:AI314) / 'Exam (LECTURE ONLY)'!AN$14),
IF(AND('PRINTABLE (per grading)'!H$16="OUTPUT", 'PRINTABLE (per grading)'!B$13="Prelim"), IF(ISERROR(SUMIF(OUTPUT!C$20:M$20, "CLO9", OUTPUT!C314:M314) / OUTPUT!AL$14), "", SUMIF(OUTPUT!C$20:M$20, "CLO9", OUTPUT!C314:M314) / OUTPUT!AL$14),
IF(AND('PRINTABLE (per grading)'!H$16="OUTPUT", 'PRINTABLE (per grading)'!B$13="Midterm"), IF(ISERROR(SUMIF(OUTPUT!O$20:Y$20, "CLO9", OUTPUT!O314:Y314) / OUTPUT!AM$14), "", SUMIF(OUTPUT!O$20:Y$20, "CLO9", OUTPUT!O314:Y314) / OUTPUT!AM$14),
IF(AND('PRINTABLE (per grading)'!H$16="OUTPUT", 'PRINTABLE (per grading)'!B$13="Final"), IF(ISERROR(SUMIF(OUTPUT!AA$20:AI$20, "CLO9", OUTPUT!AA314:AI314) / OUTPUT!AN$14), "", SUMIF(OUTPUT!AA$20:AI$20, "CLO9", OUTPUT!AA314:AI314) / OUTPUT!AN$14),
"")))))),"")</f>
        <v/>
      </c>
      <c r="BD312" s="286" t="str">
        <f aca="false">IF(B312&lt;&gt;"",IF(BC312="","",IF(BC312&lt;0.5,1,IF(AND(BC312&gt;=0.5,BC312&lt;P$10),2,IF(BC312&gt;=P$10,3)))),"")</f>
        <v/>
      </c>
      <c r="BE312" s="287" t="str">
        <f aca="false">IF(B312 &lt;&gt; "",IFERROR(IF(AVERAGE(BA312,BC312)&gt;=P$10,"Y","N"),""),"")</f>
        <v/>
      </c>
      <c r="BF312" s="194" t="str">
        <f aca="false">IF(B312 &lt;&gt; "", IFERROR(IF(C$16 = "PRELIM", SUMIF('Database (LECTURE-RES-PRAC)'!D$14:AG$14, "CLO10", 'Database (LECTURE-RES-PRAC)'!D309:AG309) / 'Grade computation'!F$13, IF(C$16 = "MIDTERM", SUMIF('Database (LECTURE-RES-PRAC)'!AJ$14:BM$14, "CLO10", 'Database (LECTURE-RES-PRAC)'!AJ309:BM309) / 'Grade computation'!G$13, IF(C$16 = "FINAL", SUMIF('Database (LECTURE-RES-PRAC)'!BP$14:CS$14, "CLO10", 'Database (LECTURE-RES-PRAC)'!BP309:CS309) / 'Grade computation'!H$13,""))),""),"")</f>
        <v/>
      </c>
      <c r="BG312" s="286" t="str">
        <f aca="false">IF(B312&lt;&gt;"",IF(BF312="","",IF(BF312&lt;0.5,1,IF(AND(BF312&gt;=0.5,BF312&lt;P$10),2,IF(BF312&gt;=P$10,3)))),"")</f>
        <v/>
      </c>
      <c r="BH312" s="194" t="str">
        <f aca="false">IF(B312 &lt;&gt; "",IF(AND('PRINTABLE (per grading)'!H$16="EXAM", 'PRINTABLE (per grading)'!B$13="Prelim"), IF(ISERROR(SUMIF('Exam (LECTURE ONLY)'!D$20:M$20, "CLO10", 'Exam (LECTURE ONLY)'!D314:M314) / 'Exam (LECTURE ONLY)'!AL$15), "", SUMIF('Exam (LECTURE ONLY)'!D$20:M$20, "CLO10", 'Exam (LECTURE ONLY)'!D314:M314) /'Exam (LECTURE ONLY)'!AL$15),
IF(AND('PRINTABLE (per grading)'!H$16="EXAM", 'PRINTABLE (per grading)'!B$13="Midterm"), IF(ISERROR(SUMIF('Exam (LECTURE ONLY)'!O$20:X$20, "CLO10", 'Exam (LECTURE ONLY)'!O314:X314) / 'Exam (LECTURE ONLY)'!AM$15), "", SUMIF('Exam (LECTURE ONLY)'!O$20:X$20, "CLO10", 'Exam (LECTURE ONLY)'!O314:X314) / 'Exam (LECTURE ONLY)'!AM$15),
IF(AND('PRINTABLE (per grading)'!H$16="EXAM", 'PRINTABLE (per grading)'!B$13="Final"), IF(ISERROR(SUMIF('Exam (LECTURE ONLY)'!Z$20:AI$20, "CLO10", 'Exam (LECTURE ONLY)'!Z314:AI314) / 'Exam (LECTURE ONLY)'!AN$15), "", SUMIF('Exam (LECTURE ONLY)'!Z$20:AI$20, "CLO10", 'Exam (LECTURE ONLY)'!Z314:AI314) / 'Exam (LECTURE ONLY)'!AN$15),
IF(AND('PRINTABLE (per grading)'!H$16="OUTPUT", 'PRINTABLE (per grading)'!B$13="Prelim"), IF(ISERROR(SUMIF(OUTPUT!C$20:M$20, "CLO10", OUTPUT!C314:M314) / OUTPUT!AL$15), "", SUMIF(OUTPUT!C$20:M$20, "CLO10", OUTPUT!C314:M314) / OUTPUT!AL$15),
IF(AND('PRINTABLE (per grading)'!H$16="OUTPUT", 'PRINTABLE (per grading)'!B$13="Midterm"), IF(ISERROR(SUMIF(OUTPUT!O$20:Y$20, "CLO10", OUTPUT!O314:Y314) / OUTPUT!AM$15), "", SUMIF(OUTPUT!O$20:Y$20, "CLO10", OUTPUT!O314:Y314) / OUTPUT!AM$15),
IF(AND('PRINTABLE (per grading)'!H$16="OUTPUT", 'PRINTABLE (per grading)'!B$13="Final"), IF(ISERROR(SUMIF(OUTPUT!AA$20:AI$20, "CLO10", OUTPUT!AA314:AI314) / OUTPUT!AN$15), "", SUMIF(OUTPUT!AA$20:AI$20, "CLO10", OUTPUT!AA314:AI314) / OUTPUT!AN$15),
"")))))),"")</f>
        <v/>
      </c>
      <c r="BI312" s="286" t="str">
        <f aca="false">IF(B312&lt;&gt;"",IF(BH312="","",IF(BH312&lt;0.5,1,IF(AND(BH312&gt;=0.5,BH312&lt;P$10),2,IF(BH312&gt;=P$10,3)))),"")</f>
        <v/>
      </c>
      <c r="BJ312" s="287" t="str">
        <f aca="false">IF(B312 &lt;&gt; "",IFERROR(IF(AVERAGE(BF312,BH312)&gt;=P$10,"Y","N"),""),"")</f>
        <v/>
      </c>
      <c r="BK312" s="8"/>
    </row>
    <row r="313" customFormat="false" ht="19.5" hidden="false" customHeight="true" outlineLevel="0" collapsed="false">
      <c r="A313" s="183" t="str">
        <f aca="false">IF(ISBLANK('Database (LECTURE-RES-PRAC)'!A310),"",'Database (LECTURE-RES-PRAC)'!A310)</f>
        <v/>
      </c>
      <c r="B313" s="184" t="str">
        <f aca="false">IF(ISBLANK('Database (LECTURE-RES-PRAC)'!B310),"",'Database (LECTURE-RES-PRAC)'!B310)</f>
        <v/>
      </c>
      <c r="C313" s="230" t="str">
        <f aca="false">IF(B313&lt;&gt;"",IF(C$16="PRELIM",'Grade computation'!C313, IF(C$16="MIDTERM",'Grade computation'!K313, IF(C$16="FINAL",'Grade computation'!S313,""))),"")</f>
        <v/>
      </c>
      <c r="D313" s="231" t="str">
        <f aca="false">IF(B313&lt;&gt;"",IFERROR(IF(B$11="80-20", (((C313/C$19)*X$6)+X$7)*D$18, IF(B$11="60-40", (((C313/C$19)*Y$6)+Y$7)*D$18, 0)),0),"")</f>
        <v/>
      </c>
      <c r="E313" s="230" t="str">
        <f aca="false">IF(B313&lt;&gt;"", IF(C$16="PRELIM",'Grade computation'!E313, IF(C$16="MIDTERM",'Grade computation'!M313, IF(C$16="FINAL",'Grade computation'!U313,""))),"")</f>
        <v/>
      </c>
      <c r="F313" s="232" t="str">
        <f aca="false">IF(B313&lt;&gt;"",IFERROR(IF(B$11="80-20", (((E313/E$19)*X$6)+X$7)*F$18, IF(B$11="60-40", (((E313/E$19)*Y$6)+Y$7)*F$18, 0)),0),"")</f>
        <v/>
      </c>
      <c r="G313" s="233" t="str">
        <f aca="false">IF(B313&lt;&gt;"",IFERROR((D313+F313),0),"")</f>
        <v/>
      </c>
      <c r="H313" s="234" t="str">
        <f aca="false">IF(B313&lt;&gt;"",IF(C$16="PRELIM", 'Grade computation'!H313, IF(C$16="MIDTERM", 'Grade computation'!P313, IF(C$16="FINAL",'Grade computation'!X313, ""))),"")</f>
        <v/>
      </c>
      <c r="I313" s="233" t="str">
        <f aca="false">IF(B313&lt;&gt;"",IFERROR(IF(B$11="80-20", (((H313/H$19)*X$6)+X$7)*I$19, IF(B$11="60-40", (((H313/H$19)*Y$6)+Y$7)*I$19, 0)),0),"")</f>
        <v/>
      </c>
      <c r="J313" s="237" t="str">
        <f aca="false">IFERROR((G313+I313),"")</f>
        <v/>
      </c>
      <c r="K313" s="183" t="str">
        <f aca="false">IFERROR(IF(J313="","",IF(J313&gt;=75,"PASSED","FAILED")),"")</f>
        <v/>
      </c>
      <c r="L313" s="183"/>
      <c r="M313" s="194" t="str">
        <f aca="false">IF(B313 &lt;&gt; "", IFERROR(IF(C$16 = "PRELIM", SUMIF('Database (LECTURE-RES-PRAC)'!D$14:AG$14, "CLO1", 'Database (LECTURE-RES-PRAC)'!D310:AG310) / 'Grade computation'!F$4, IF(C$16 = "MIDTERM", SUMIF('Database (LECTURE-RES-PRAC)'!AJ$14:BM$14, "CLO1", 'Database (LECTURE-RES-PRAC)'!AJ310:BM310) / 'Grade computation'!G$4, IF(C$16 = "FINAL", SUMIF('Database (LECTURE-RES-PRAC)'!BP$14:CS$14, "CLO1", 'Database (LECTURE-RES-PRAC)'!BP310:CS310) / 'Grade computation'!H$4,""))),""),"")</f>
        <v/>
      </c>
      <c r="N313" s="286" t="str">
        <f aca="false">IF(B313&lt;&gt;"",IF(M313="","",IF(M313&lt;0.5,1,IF(AND(M313&gt;=0.5,M313&lt;P$10),2,IF(M313&gt;=P$10,3)))),"")</f>
        <v/>
      </c>
      <c r="O313" s="194" t="str">
        <f aca="false">IF(B313 &lt;&gt; "",IF(AND('PRINTABLE (per grading)'!H$16="EXAM", 'PRINTABLE (per grading)'!B$13="Prelim"), IF(ISERROR(SUMIF('Exam (LECTURE ONLY)'!D$20:M$20, "CLO1", 'Exam (LECTURE ONLY)'!D315:M315) / 'Exam (LECTURE ONLY)'!AL$6), "", SUMIF('Exam (LECTURE ONLY)'!D$20:M$20, "CLO1", 'Exam (LECTURE ONLY)'!D315:M315) /'Exam (LECTURE ONLY)'!AL$6),
IF(AND('PRINTABLE (per grading)'!H$16="EXAM", 'PRINTABLE (per grading)'!B$13="Midterm"), IF(ISERROR(SUMIF('Exam (LECTURE ONLY)'!O$20:X$20, "CLO1", 'Exam (LECTURE ONLY)'!O315:X315) / 'Exam (LECTURE ONLY)'!AM$6), "", SUMIF('Exam (LECTURE ONLY)'!O$20:X$20, "CLO1", 'Exam (LECTURE ONLY)'!O315:X315) / 'Exam (LECTURE ONLY)'!AM$6),
IF(AND('PRINTABLE (per grading)'!H$16="EXAM", 'PRINTABLE (per grading)'!B$13="Final"), IF(ISERROR(SUMIF('Exam (LECTURE ONLY)'!Z$20:AI$20, "CLO1", 'Exam (LECTURE ONLY)'!Z315:AI315) / 'Exam (LECTURE ONLY)'!AN$6), "", SUMIF('Exam (LECTURE ONLY)'!Z$20:AI$20, "CLO1", 'Exam (LECTURE ONLY)'!Z315:AI315) / 'Exam (LECTURE ONLY)'!AN$6),
IF(AND('PRINTABLE (per grading)'!H$16="OUTPUT", 'PRINTABLE (per grading)'!B$13="Prelim"), IF(ISERROR(SUMIF(OUTPUT!C$20:M$20, "CLO1", OUTPUT!C315:M315) / OUTPUT!AL$6), "", SUMIF(OUTPUT!C$20:M$20, "CLO1", OUTPUT!C315:M315) / OUTPUT!AL$6),
IF(AND('PRINTABLE (per grading)'!H$16="OUTPUT", 'PRINTABLE (per grading)'!B$13="Midterm"), IF(ISERROR(SUMIF(OUTPUT!O$20:Y$20, "CLO1", OUTPUT!O315:Y315) / OUTPUT!AM$6), "", SUMIF(OUTPUT!O$20:Y$20, "CLO1", OUTPUT!O315:Y315) / OUTPUT!AM$6),
IF(AND('PRINTABLE (per grading)'!H$16="OUTPUT", 'PRINTABLE (per grading)'!B$13="Final"), IF(ISERROR(SUMIF(OUTPUT!AA$20:AI$20, "CLO1", OUTPUT!AA315:AI315) / OUTPUT!AN$6), "", SUMIF(OUTPUT!AA$20:AI$20, "CLO1", OUTPUT!AA315:AI315) / OUTPUT!AN$6),
"")))))),"")</f>
        <v/>
      </c>
      <c r="P313" s="286" t="str">
        <f aca="false">IF(B313&lt;&gt;"",IF(O313="","",IF(O313&lt;0.5,1,IF(AND(O313&gt;=0.5,O313&lt;P$10),2,IF(O313&gt;=P$10,3)))),"")</f>
        <v/>
      </c>
      <c r="Q313" s="287" t="str">
        <f aca="false">IF(B313 &lt;&gt; "",IFERROR(IF(AVERAGE(M313,O313)&gt;=P$10,"Y","N"),""),"")</f>
        <v/>
      </c>
      <c r="R313" s="194" t="str">
        <f aca="false">IF(B313 &lt;&gt; "", IFERROR(IF(C$16 = "PRELIM", SUMIF('Database (LECTURE-RES-PRAC)'!D$14:AG$14, "CLO2", 'Database (LECTURE-RES-PRAC)'!D310:AG310) / 'Grade computation'!F$5, IF(C$16 = "MIDTERM", SUMIF('Database (LECTURE-RES-PRAC)'!AJ$14:BM$14, "CLO2", 'Database (LECTURE-RES-PRAC)'!AJ310:BM310) / 'Grade computation'!G$5, IF(C$16 = "FINAL", SUMIF('Database (LECTURE-RES-PRAC)'!BP$14:CS$14, "CLO2", 'Database (LECTURE-RES-PRAC)'!BP310:CS310) / 'Grade computation'!H$5,""))),""),"")</f>
        <v/>
      </c>
      <c r="S313" s="286" t="str">
        <f aca="false">IF(B313&lt;&gt;"",IF(R313="","",IF(R313&lt;0.5,1,IF(AND(R313&gt;=0.5,R313&lt;P$10),2,IF(R313&gt;=P$10,3)))),"")</f>
        <v/>
      </c>
      <c r="T313" s="194" t="str">
        <f aca="false">IF(B313 &lt;&gt; "",IF(AND('PRINTABLE (per grading)'!H$16="EXAM", 'PRINTABLE (per grading)'!B$13="Prelim"), IF(ISERROR(SUMIF('Exam (LECTURE ONLY)'!D$20:M$20, "CLO2", 'Exam (LECTURE ONLY)'!D315:M315) / 'Exam (LECTURE ONLY)'!AL$7), "", SUMIF('Exam (LECTURE ONLY)'!D$20:M$20, "CLO2", 'Exam (LECTURE ONLY)'!D315:M315) /'Exam (LECTURE ONLY)'!AL$7),
IF(AND('PRINTABLE (per grading)'!H$16="EXAM", 'PRINTABLE (per grading)'!B$13="Midterm"), IF(ISERROR(SUMIF('Exam (LECTURE ONLY)'!O$20:X$20, "CLO2", 'Exam (LECTURE ONLY)'!O315:X315) / 'Exam (LECTURE ONLY)'!AM$7), "", SUMIF('Exam (LECTURE ONLY)'!O$20:X$20, "CLO2", 'Exam (LECTURE ONLY)'!O315:X315) / 'Exam (LECTURE ONLY)'!AM$7),
IF(AND('PRINTABLE (per grading)'!H$16="EXAM", 'PRINTABLE (per grading)'!B$13="Final"), IF(ISERROR(SUMIF('Exam (LECTURE ONLY)'!Z$20:AI$20, "CLO2", 'Exam (LECTURE ONLY)'!Z315:AI315) / 'Exam (LECTURE ONLY)'!AN$7), "", SUMIF('Exam (LECTURE ONLY)'!Z$20:AI$20, "CLO2", 'Exam (LECTURE ONLY)'!Z315:AI315) / 'Exam (LECTURE ONLY)'!AN$7),
IF(AND('PRINTABLE (per grading)'!H$16="OUTPUT", 'PRINTABLE (per grading)'!B$13="Prelim"), IF(ISERROR(SUMIF(OUTPUT!C$20:M$20, "CLO2", OUTPUT!C315:M315) / OUTPUT!AL$7), "", SUMIF(OUTPUT!C$20:M$20, "CLO2", OUTPUT!C315:M315) / OUTPUT!AL$7),
IF(AND('PRINTABLE (per grading)'!H$16="OUTPUT", 'PRINTABLE (per grading)'!B$13="Midterm"), IF(ISERROR(SUMIF(OUTPUT!O$20:Y$20, "CLO2", OUTPUT!O315:Y315) / OUTPUT!AM$7), "", SUMIF(OUTPUT!O$20:Y$20, "CLO2", OUTPUT!O315:Y315) / OUTPUT!AM$7),
IF(AND('PRINTABLE (per grading)'!H$16="OUTPUT", 'PRINTABLE (per grading)'!B$13="Final"), IF(ISERROR(SUMIF(OUTPUT!AA$20:AI$20, "CLO2", OUTPUT!AA315:AI315) / OUTPUT!AN$7), "", SUMIF(OUTPUT!AA$20:AI$20, "CLO2", OUTPUT!AA315:AI315) / OUTPUT!AN$7),
"")))))),"")</f>
        <v/>
      </c>
      <c r="U313" s="286" t="str">
        <f aca="false">IF(B313&lt;&gt;"",IF(T313="","",IF(T313&lt;0.5,1,IF(AND(T313&gt;=0.5,T313&lt;P$10),2,IF(T313&gt;=P$10,3)))),"")</f>
        <v/>
      </c>
      <c r="V313" s="287" t="str">
        <f aca="false">IF(B313 &lt;&gt; "",IFERROR(IF(AVERAGE(R313,T313)&gt;=P$10,"Y","N"),""),"")</f>
        <v/>
      </c>
      <c r="W313" s="194" t="str">
        <f aca="false">IF(B313 &lt;&gt; "", IFERROR(IF(C$16 = "PRELIM", SUMIF('Database (LECTURE-RES-PRAC)'!D$14:AG$14, "CLO3", 'Database (LECTURE-RES-PRAC)'!D310:AG310) / 'Grade computation'!F$6, IF(C$16 = "MIDTERM", SUMIF('Database (LECTURE-RES-PRAC)'!AJ$14:BM$14, "CLO3", 'Database (LECTURE-RES-PRAC)'!AJ310:BM310) / 'Grade computation'!G$6, IF(C$16 = "FINAL", SUMIF('Database (LECTURE-RES-PRAC)'!BP$14:CS$14, "CLO3", 'Database (LECTURE-RES-PRAC)'!BP310:CS310) / 'Grade computation'!H$6,""))),""),"")</f>
        <v/>
      </c>
      <c r="X313" s="286" t="str">
        <f aca="false">IF(B313&lt;&gt;"",IF(W313="","",IF(W313&lt;0.5,1,IF(AND(W313&gt;=0.5,W313&lt;P$10),2,IF(W313&gt;=P$10,3)))),"")</f>
        <v/>
      </c>
      <c r="Y313" s="194" t="str">
        <f aca="false">IF(B313 &lt;&gt; "",IF(AND('PRINTABLE (per grading)'!H$16="EXAM", 'PRINTABLE (per grading)'!B$13="Prelim"), IF(ISERROR(SUMIF('Exam (LECTURE ONLY)'!D$20:M$20, "CLO3", 'Exam (LECTURE ONLY)'!D315:M315) / 'Exam (LECTURE ONLY)'!AL$8), "", SUMIF('Exam (LECTURE ONLY)'!D$20:M$20, "CLO3", 'Exam (LECTURE ONLY)'!D315:M315) /'Exam (LECTURE ONLY)'!AL$8),
IF(AND('PRINTABLE (per grading)'!H$16="EXAM", 'PRINTABLE (per grading)'!B$13="Midterm"), IF(ISERROR(SUMIF('Exam (LECTURE ONLY)'!O$20:X$20, "CLO3", 'Exam (LECTURE ONLY)'!O315:X315) / 'Exam (LECTURE ONLY)'!AM$8), "", SUMIF('Exam (LECTURE ONLY)'!O$20:X$20, "CLO3", 'Exam (LECTURE ONLY)'!O315:X315) / 'Exam (LECTURE ONLY)'!AM$8),
IF(AND('PRINTABLE (per grading)'!H$16="EXAM", 'PRINTABLE (per grading)'!B$13="Final"), IF(ISERROR(SUMIF('Exam (LECTURE ONLY)'!Z$20:AI$20, "CLO3", 'Exam (LECTURE ONLY)'!Z315:AI315) / 'Exam (LECTURE ONLY)'!AN$8), "", SUMIF('Exam (LECTURE ONLY)'!Z$20:AI$20, "CLO3", 'Exam (LECTURE ONLY)'!Z315:AI315) / 'Exam (LECTURE ONLY)'!AN$8),
IF(AND('PRINTABLE (per grading)'!H$16="OUTPUT", 'PRINTABLE (per grading)'!B$13="Prelim"), IF(ISERROR(SUMIF(OUTPUT!C$20:M$20, "CLO3", OUTPUT!C315:M315) / OUTPUT!AL$8), "", SUMIF(OUTPUT!C$20:M$20, "CLO3", OUTPUT!C315:M315) / OUTPUT!AL$8),
IF(AND('PRINTABLE (per grading)'!H$16="OUTPUT", 'PRINTABLE (per grading)'!B$13="Midterm"), IF(ISERROR(SUMIF(OUTPUT!O$20:Y$20, "CLO3", OUTPUT!O315:Y315) / OUTPUT!AM$8), "", SUMIF(OUTPUT!O$20:Y$20, "CLO3", OUTPUT!O315:Y315) / OUTPUT!AM$8),
IF(AND('PRINTABLE (per grading)'!H$16="OUTPUT", 'PRINTABLE (per grading)'!B$13="Final"), IF(ISERROR(SUMIF(OUTPUT!AA$20:AI$20, "CLO3", OUTPUT!AA315:AI315) / OUTPUT!AN$8), "", SUMIF(OUTPUT!AA$20:AI$20, "CLO3", OUTPUT!AA315:AI315) / OUTPUT!AN$8),
"" )))))),"")</f>
        <v/>
      </c>
      <c r="Z313" s="286" t="str">
        <f aca="false">IF(B313&lt;&gt;"",IF(Y313="","",IF(Y313&lt;0.5,1,IF(AND(Y313&gt;=0.5,Y313&lt;P$10),2,IF(Y313&gt;=P$10,3)))),"")</f>
        <v/>
      </c>
      <c r="AA313" s="287" t="str">
        <f aca="false">IF(B313 &lt;&gt; "",IFERROR(IF(AVERAGE(W313,Y313)&gt;=P$10,"Y","N"),""),"")</f>
        <v/>
      </c>
      <c r="AB313" s="194" t="str">
        <f aca="false">IF(B313 &lt;&gt; "", IFERROR(IF(C$16 = "PRELIM", SUMIF('Database (LECTURE-RES-PRAC)'!D$14:AG$14, "CLO4", 'Database (LECTURE-RES-PRAC)'!D310:AG310) / 'Grade computation'!F$7, IF(C$16 = "MIDTERM", SUMIF('Database (LECTURE-RES-PRAC)'!AJ$14:BM$14, "CLO4", 'Database (LECTURE-RES-PRAC)'!AJ310:BM310) / 'Grade computation'!G$7, IF(C$16 = "FINAL", SUMIF('Database (LECTURE-RES-PRAC)'!BP$14:CS$14, "CLO4", 'Database (LECTURE-RES-PRAC)'!BP310:CS310) / 'Grade computation'!H$7,""))),""),"")</f>
        <v/>
      </c>
      <c r="AC313" s="286" t="str">
        <f aca="false">IF(B313&lt;&gt;"",IF(AB313="","",IF(AB313&lt;0.5,1,IF(AND(AB313&gt;=0.5,AB313&lt;P$10),2,IF(AB313&gt;=P$10,3)))),"")</f>
        <v/>
      </c>
      <c r="AD313" s="194" t="str">
        <f aca="false">IF(B313 &lt;&gt; "",IF(AND('PRINTABLE (per grading)'!H$16="EXAM", 'PRINTABLE (per grading)'!B$13="Prelim"), IF(ISERROR(SUMIF('Exam (LECTURE ONLY)'!D$20:M$20, "CLO4", 'Exam (LECTURE ONLY)'!D315:M315) / 'Exam (LECTURE ONLY)'!AL$9), "", SUMIF('Exam (LECTURE ONLY)'!D$20:M$20, "CLO4", 'Exam (LECTURE ONLY)'!D315:M315) /'Exam (LECTURE ONLY)'!AL$9),
IF(AND('PRINTABLE (per grading)'!H$16="EXAM", 'PRINTABLE (per grading)'!B$13="Midterm"), IF(ISERROR(SUMIF('Exam (LECTURE ONLY)'!O$20:X$20, "CLO4", 'Exam (LECTURE ONLY)'!O315:X315) / 'Exam (LECTURE ONLY)'!AM$9), "", SUMIF('Exam (LECTURE ONLY)'!O$20:X$20, "CLO4", 'Exam (LECTURE ONLY)'!O315:X315) / 'Exam (LECTURE ONLY)'!AM$9),
IF(AND('PRINTABLE (per grading)'!H$16="EXAM", 'PRINTABLE (per grading)'!B$13="Final"), IF(ISERROR(SUMIF('Exam (LECTURE ONLY)'!Z$20:AI$20, "CLO4", 'Exam (LECTURE ONLY)'!Z315:AI315) / 'Exam (LECTURE ONLY)'!AN$9), "", SUMIF('Exam (LECTURE ONLY)'!Z$20:AI$20, "CLO4", 'Exam (LECTURE ONLY)'!Z315:AI315) / 'Exam (LECTURE ONLY)'!AN$9),
IF(AND('PRINTABLE (per grading)'!H$16="OUTPUT", 'PRINTABLE (per grading)'!B$13="Prelim"), IF(ISERROR(SUMIF(OUTPUT!C$20:M$20, "CLO4", OUTPUT!C315:M315) / OUTPUT!AL$9), "", SUMIF(OUTPUT!C$20:M$20, "CLO4", OUTPUT!C315:M315) / OUTPUT!AL$9),
IF(AND('PRINTABLE (per grading)'!H$16="OUTPUT", 'PRINTABLE (per grading)'!B$13="Midterm"), IF(ISERROR(SUMIF(OUTPUT!O$20:Y$20, "CLO4", OUTPUT!O315:Y315) / OUTPUT!AM$9), "", SUMIF(OUTPUT!O$20:Y$20, "CLO4", OUTPUT!O315:Y315) / OUTPUT!AM$9),
IF(AND('PRINTABLE (per grading)'!H$16="OUTPUT", 'PRINTABLE (per grading)'!B$13="Final"), IF(ISERROR(SUMIF(OUTPUT!AA$20:AI$20, "CLO4", OUTPUT!AA315:AI315) / OUTPUT!AN$9), "", SUMIF(OUTPUT!AA$20:AI$20, "CLO4", OUTPUT!AA315:AI315) / OUTPUT!AN$9),
"")))))),"")</f>
        <v/>
      </c>
      <c r="AE313" s="286" t="str">
        <f aca="false">IF(B313&lt;&gt;"",IF(AD313="","",IF(AD313&lt;0.5,1,IF(AND(AD313&gt;=0.5,AD313&lt;P$10),2,IF(AD313&gt;=P$10,3)))),"")</f>
        <v/>
      </c>
      <c r="AF313" s="287" t="str">
        <f aca="false">IF(B313 &lt;&gt; "",IFERROR(IF(AVERAGE(AB313,AD313)&gt;=P$10,"Y","N"),""),"")</f>
        <v/>
      </c>
      <c r="AG313" s="194" t="str">
        <f aca="false">IF(B313 &lt;&gt; "", IFERROR(IF(C$16 = "PRELIM", SUMIF('Database (LECTURE-RES-PRAC)'!D$14:AG$14, "CLO5", 'Database (LECTURE-RES-PRAC)'!D310:AG310) / 'Grade computation'!F$8, IF(C$16 = "MIDTERM", SUMIF('Database (LECTURE-RES-PRAC)'!AJ$14:BM$14, "CLO5", 'Database (LECTURE-RES-PRAC)'!AJ310:BM310) / 'Grade computation'!G$8, IF(C$16 = "FINAL", SUMIF('Database (LECTURE-RES-PRAC)'!BP$14:CS$14, "CLO5", 'Database (LECTURE-RES-PRAC)'!BP310:CS310) / 'Grade computation'!H$8,""))),""),"")</f>
        <v/>
      </c>
      <c r="AH313" s="286" t="str">
        <f aca="false">IF(B313&lt;&gt;"",IF(AG313="","",IF(AG313&lt;0.5,1,IF(AND(AG313&gt;=0.5,AG313&lt;P$10),2,IF(AG313&gt;=P$10,3)))),"")</f>
        <v/>
      </c>
      <c r="AI313" s="194" t="str">
        <f aca="false">IF(B313 &lt;&gt; "",IF(AND('PRINTABLE (per grading)'!H$16="EXAM", 'PRINTABLE (per grading)'!B$13="Prelim"), IF(ISERROR(SUMIF('Exam (LECTURE ONLY)'!D$20:M$20, "CLO5", 'Exam (LECTURE ONLY)'!D315:M315) / 'Exam (LECTURE ONLY)'!AL$10), "", SUMIF('Exam (LECTURE ONLY)'!D$20:M$20, "CLO5", 'Exam (LECTURE ONLY)'!D315:M315) /'Exam (LECTURE ONLY)'!AL$10),
IF(AND('PRINTABLE (per grading)'!H$16="EXAM", 'PRINTABLE (per grading)'!B$13="Midterm"), IF(ISERROR(SUMIF('Exam (LECTURE ONLY)'!O$20:X$20, "CLO5", 'Exam (LECTURE ONLY)'!O315:X315) / 'Exam (LECTURE ONLY)'!AM$10), "", SUMIF('Exam (LECTURE ONLY)'!O$20:X$20, "CLO5", 'Exam (LECTURE ONLY)'!O315:X315) / 'Exam (LECTURE ONLY)'!AM$10),
IF(AND('PRINTABLE (per grading)'!H$16="EXAM", 'PRINTABLE (per grading)'!B$13="Final"), IF(ISERROR(SUMIF('Exam (LECTURE ONLY)'!Z$20:AI$20, "CLO5", 'Exam (LECTURE ONLY)'!Z315:AI315) / 'Exam (LECTURE ONLY)'!AN$10), "", SUMIF('Exam (LECTURE ONLY)'!Z$20:AI$20, "CLO5", 'Exam (LECTURE ONLY)'!Z315:AI315) / 'Exam (LECTURE ONLY)'!AN$10),
IF(AND('PRINTABLE (per grading)'!H$16="OUTPUT", 'PRINTABLE (per grading)'!B$13="Prelim"), IF(ISERROR(SUMIF(OUTPUT!C$20:M$20, "CLO5", OUTPUT!C315:M315) / OUTPUT!AL$10), "", SUMIF(OUTPUT!C$20:M$20, "CLO5", OUTPUT!C315:M315) / OUTPUT!AL$10),
IF(AND('PRINTABLE (per grading)'!H$16="OUTPUT", 'PRINTABLE (per grading)'!B$13="Midterm"), IF(ISERROR(SUMIF(OUTPUT!O$20:Y$20, "CLO5", OUTPUT!O315:Y315) / OUTPUT!AM$10), "", SUMIF(OUTPUT!O$20:Y$20, "CLO5", OUTPUT!O315:Y315) / OUTPUT!AM$10),
IF(AND('PRINTABLE (per grading)'!H$16="OUTPUT", 'PRINTABLE (per grading)'!B$13="Final"), IF(ISERROR(SUMIF(OUTPUT!AA$20:AI$20, "CLO5", OUTPUT!AA315:AI315) / OUTPUT!AN$10), "", SUMIF(OUTPUT!AA$20:AI$20, "CLO5", OUTPUT!AA315:AI315) / OUTPUT!AN$10),
"")))))),"")</f>
        <v/>
      </c>
      <c r="AJ313" s="286" t="str">
        <f aca="false">IF(B313&lt;&gt;"",IF(AI313="","",IF(AI313&lt;0.5,1,IF(AND(AI313&gt;=0.5,AI313&lt;P$10),2,IF(AI313&gt;=P$10,3)))),"")</f>
        <v/>
      </c>
      <c r="AK313" s="287" t="str">
        <f aca="false">IF(B313 &lt;&gt; "",IFERROR(IF(AVERAGE(AG313,AI313)&gt;=P$10,"Y","N"),""),"")</f>
        <v/>
      </c>
      <c r="AL313" s="194" t="str">
        <f aca="false">IF(B313 &lt;&gt; "", IFERROR(IF(C$16 = "PRELIM", SUMIF('Database (LECTURE-RES-PRAC)'!D$14:AG$14, "CLO6", 'Database (LECTURE-RES-PRAC)'!D310:AG310) / 'Grade computation'!F$9, IF(C$16 = "MIDTERM", SUMIF('Database (LECTURE-RES-PRAC)'!AJ$14:BM$14, "CLO6", 'Database (LECTURE-RES-PRAC)'!AJ310:BM310) / 'Grade computation'!G$9, IF(C$16 = "FINAL", SUMIF('Database (LECTURE-RES-PRAC)'!BP$14:CS$14, "CLO6", 'Database (LECTURE-RES-PRAC)'!BP310:CS310) / 'Grade computation'!H$9,""))),""),"")</f>
        <v/>
      </c>
      <c r="AM313" s="286" t="str">
        <f aca="false">IF(B313&lt;&gt;"",IF(AL313="","",IF(AL313&lt;0.5,1,IF(AND(AL313&gt;=0.5,AL313&lt;P$10),2,IF(AL313&gt;=P$10,3)))),"")</f>
        <v/>
      </c>
      <c r="AN313" s="194" t="str">
        <f aca="false">IF(B313 &lt;&gt; "",IF(AND('PRINTABLE (per grading)'!H$16="EXAM", 'PRINTABLE (per grading)'!B$13="Prelim"), IF(ISERROR(SUMIF('Exam (LECTURE ONLY)'!D$20:M$20, "CLO6", 'Exam (LECTURE ONLY)'!D315:M315) / 'Exam (LECTURE ONLY)'!AL$11), "", SUMIF('Exam (LECTURE ONLY)'!D$20:M$20, "CLO6", 'Exam (LECTURE ONLY)'!D315:M315) /'Exam (LECTURE ONLY)'!AL$11),
IF(AND('PRINTABLE (per grading)'!H$16="EXAM", 'PRINTABLE (per grading)'!B$13="Midterm"), IF(ISERROR(SUMIF('Exam (LECTURE ONLY)'!O$20:X$20, "CLO6", 'Exam (LECTURE ONLY)'!O315:X315) / 'Exam (LECTURE ONLY)'!AM$11), "", SUMIF('Exam (LECTURE ONLY)'!O$20:X$20, "CLO6", 'Exam (LECTURE ONLY)'!O315:X315) / 'Exam (LECTURE ONLY)'!AM$11),
IF(AND('PRINTABLE (per grading)'!H$16="EXAM", 'PRINTABLE (per grading)'!B$13="Final"), IF(ISERROR(SUMIF('Exam (LECTURE ONLY)'!Z$20:AI$20, "CLO6", 'Exam (LECTURE ONLY)'!Z315:AI315) / 'Exam (LECTURE ONLY)'!AN$11), "", SUMIF('Exam (LECTURE ONLY)'!Z$20:AI$20, "CLO6", 'Exam (LECTURE ONLY)'!Z315:AI315) / 'Exam (LECTURE ONLY)'!AN$11),
IF(AND('PRINTABLE (per grading)'!H$16="OUTPUT", 'PRINTABLE (per grading)'!B$13="Prelim"), IF(ISERROR(SUMIF(OUTPUT!C$20:M$20, "CLO6", OUTPUT!C315:M315) / OUTPUT!AL$11), "", SUMIF(OUTPUT!C$20:M$20, "CLO6", OUTPUT!C315:M315) / OUTPUT!AL$11),
IF(AND('PRINTABLE (per grading)'!H$16="OUTPUT", 'PRINTABLE (per grading)'!B$13="Midterm"), IF(ISERROR(SUMIF(OUTPUT!O$20:Y$20, "CLO6", OUTPUT!O315:Y315) / OUTPUT!AM$11), "", SUMIF(OUTPUT!O$20:Y$20, "CLO6", OUTPUT!O315:Y315) / OUTPUT!AM$11),
IF(AND('PRINTABLE (per grading)'!H$16="OUTPUT", 'PRINTABLE (per grading)'!B$13="Final"), IF(ISERROR(SUMIF(OUTPUT!AA$20:AI$20, "CLO6", OUTPUT!AA315:AI315) / OUTPUT!AN$11), "", SUMIF(OUTPUT!AA$20:AI$20, "CLO6", OUTPUT!AA315:AI315) / OUTPUT!AN$11),
"")))))),"")</f>
        <v/>
      </c>
      <c r="AO313" s="286" t="str">
        <f aca="false">IF(B313&lt;&gt;"",IF(AN313="","",IF(AN313&lt;0.5,1,IF(AND(AN313&gt;=0.5,AN313&lt;P$10),2,IF(AN313&gt;=P$10,3)))),"")</f>
        <v/>
      </c>
      <c r="AP313" s="287" t="str">
        <f aca="false">IF(B313 &lt;&gt; "",IFERROR(IF(AVERAGE(AL313,AN313)&gt;=P$10,"Y","N"),""),"")</f>
        <v/>
      </c>
      <c r="AQ313" s="194" t="str">
        <f aca="false">IF(B313 &lt;&gt; "", IFERROR(IF(C$16 = "PRELIM", SUMIF('Database (LECTURE-RES-PRAC)'!D$14:AG$14, "CLO7", 'Database (LECTURE-RES-PRAC)'!D310:AG310) / 'Grade computation'!F$10, IF(C$16 = "MIDTERM", SUMIF('Database (LECTURE-RES-PRAC)'!AJ$14:BM$14, "CLO7", 'Database (LECTURE-RES-PRAC)'!AJ310:BM310) / 'Grade computation'!G$10, IF(C$16 = "FINAL", SUMIF('Database (LECTURE-RES-PRAC)'!BP$14:CS$14, "CLO7", 'Database (LECTURE-RES-PRAC)'!BP310:CS310) / 'Grade computation'!H$10,""))),""),"")</f>
        <v/>
      </c>
      <c r="AR313" s="286" t="str">
        <f aca="false">IF(B313&lt;&gt;"",IF(AQ313="","",IF(AQ313&lt;0.5,1,IF(AND(AQ313&gt;=0.5,AQ313&lt;P$10),2,IF(AQ313&gt;=P$10,3)))),"")</f>
        <v/>
      </c>
      <c r="AS313" s="194" t="str">
        <f aca="false">IF(B313 &lt;&gt; "",IF(AND('PRINTABLE (per grading)'!H$16="EXAM", 'PRINTABLE (per grading)'!B$13="Prelim"), IF(ISERROR(SUMIF('Exam (LECTURE ONLY)'!D$20:M$20, "CLO7", 'Exam (LECTURE ONLY)'!D315:M315) / 'Exam (LECTURE ONLY)'!AL$12), "", SUMIF('Exam (LECTURE ONLY)'!D$20:M$20, "CLO7", 'Exam (LECTURE ONLY)'!D315:M315) /'Exam (LECTURE ONLY)'!AL$12),
IF(AND('PRINTABLE (per grading)'!H$16="EXAM", 'PRINTABLE (per grading)'!B$13="Midterm"), IF(ISERROR(SUMIF('Exam (LECTURE ONLY)'!O$20:X$20, "CLO7", 'Exam (LECTURE ONLY)'!O315:X315) / 'Exam (LECTURE ONLY)'!AM$12), "", SUMIF('Exam (LECTURE ONLY)'!O$20:X$20, "CLO7", 'Exam (LECTURE ONLY)'!O315:X315) / 'Exam (LECTURE ONLY)'!AM$12),
IF(AND('PRINTABLE (per grading)'!H$16="EXAM", 'PRINTABLE (per grading)'!B$13="Final"), IF(ISERROR(SUMIF('Exam (LECTURE ONLY)'!Z$20:AI$20, "CLO7", 'Exam (LECTURE ONLY)'!Z315:AI315) / 'Exam (LECTURE ONLY)'!AN$12), "", SUMIF('Exam (LECTURE ONLY)'!Z$20:AI$20, "CLO7", 'Exam (LECTURE ONLY)'!Z315:AI315) / 'Exam (LECTURE ONLY)'!AN$12),
IF(AND('PRINTABLE (per grading)'!H$16="OUTPUT", 'PRINTABLE (per grading)'!B$13="Prelim"), IF(ISERROR(SUMIF(OUTPUT!C$20:M$20, "CLO7", OUTPUT!C315:M315) / OUTPUT!AL$12), "", SUMIF(OUTPUT!C$20:M$20, "CLO7", OUTPUT!C315:M315) / OUTPUT!AL$12),
IF(AND('PRINTABLE (per grading)'!H$16="OUTPUT", 'PRINTABLE (per grading)'!B$13="Midterm"), IF(ISERROR(SUMIF(OUTPUT!O$20:Y$20, "CLO7", OUTPUT!O315:Y315) / OUTPUT!AM$12), "", SUMIF(OUTPUT!O$20:Y$20, "CLO7", OUTPUT!O315:Y315) / OUTPUT!AM$12),
IF(AND('PRINTABLE (per grading)'!H$16="OUTPUT", 'PRINTABLE (per grading)'!B$13="Final"), IF(ISERROR(SUMIF(OUTPUT!AA$20:AI$20, "CLO7", OUTPUT!AA315:AI315) / OUTPUT!AN$12), "", SUMIF(OUTPUT!AA$20:AI$20, "CLO7", OUTPUT!AA315:AI315) / OUTPUT!AN$12),
"")))))),"")</f>
        <v/>
      </c>
      <c r="AT313" s="286" t="str">
        <f aca="false">IF(B313&lt;&gt;"",IF(AS313="","",IF(AS313&lt;0.5,1,IF(AND(AS313&gt;=0.5,AS313&lt;P$10),2,IF(AS313&gt;=P$10,3)))),"")</f>
        <v/>
      </c>
      <c r="AU313" s="287" t="str">
        <f aca="false">IF(B313 &lt;&gt; "",IFERROR(IF(AVERAGE(AQ313,AS313)&gt;=P$10,"Y","N"),""),"")</f>
        <v/>
      </c>
      <c r="AV313" s="194" t="str">
        <f aca="false">IF(B313 &lt;&gt; "", IFERROR(IF(C$16 = "PRELIM", SUMIF('Database (LECTURE-RES-PRAC)'!D$14:AG$14, "CLO8", 'Database (LECTURE-RES-PRAC)'!D310:AG310) / 'Grade computation'!F$11, IF(C$16 = "MIDTERM", SUMIF('Database (LECTURE-RES-PRAC)'!AJ$14:BM$14, "CLO8", 'Database (LECTURE-RES-PRAC)'!AJ310:BM310) / 'Grade computation'!G$11, IF(C$16 = "FINAL", SUMIF('Database (LECTURE-RES-PRAC)'!BP$14:CS$14, "CLO8", 'Database (LECTURE-RES-PRAC)'!BP310:CS310) / 'Grade computation'!H$11,""))),""),"")</f>
        <v/>
      </c>
      <c r="AW313" s="286" t="str">
        <f aca="false">IF(B313&lt;&gt;"",IF(AV313="","",IF(AV313&lt;0.5,1,IF(AND(AV313&gt;=0.5,AV313&lt;P$10),2,IF(AV313&gt;=P$10,3)))),"")</f>
        <v/>
      </c>
      <c r="AX313" s="194" t="str">
        <f aca="false">IF(B313 &lt;&gt; "",IF(AND('PRINTABLE (per grading)'!H$16="EXAM", 'PRINTABLE (per grading)'!B$13="Prelim"), IF(ISERROR(SUMIF('Exam (LECTURE ONLY)'!D$20:M$20, "CLO8", 'Exam (LECTURE ONLY)'!D315:M315) / 'Exam (LECTURE ONLY)'!AL$13), "", SUMIF('Exam (LECTURE ONLY)'!D$20:M$20, "CLO8", 'Exam (LECTURE ONLY)'!D315:M315) /'Exam (LECTURE ONLY)'!AL$13),
IF(AND('PRINTABLE (per grading)'!H$16="EXAM", 'PRINTABLE (per grading)'!B$13="Midterm"), IF(ISERROR(SUMIF('Exam (LECTURE ONLY)'!O$20:X$20, "CLO8", 'Exam (LECTURE ONLY)'!O315:X315) / 'Exam (LECTURE ONLY)'!AM$13), "", SUMIF('Exam (LECTURE ONLY)'!O$20:X$20, "CLO8", 'Exam (LECTURE ONLY)'!O315:X315) / 'Exam (LECTURE ONLY)'!AM$13),
IF(AND('PRINTABLE (per grading)'!H$16="EXAM", 'PRINTABLE (per grading)'!B$13="Final"), IF(ISERROR(SUMIF('Exam (LECTURE ONLY)'!Z$20:AI$20, "CLO8", 'Exam (LECTURE ONLY)'!Z315:AI315) / 'Exam (LECTURE ONLY)'!AN$13), "", SUMIF('Exam (LECTURE ONLY)'!Z$20:AI$20, "CLO8", 'Exam (LECTURE ONLY)'!Z315:AI315) / 'Exam (LECTURE ONLY)'!AN$13),
IF(AND('PRINTABLE (per grading)'!H$16="OUTPUT", 'PRINTABLE (per grading)'!B$13="Prelim"), IF(ISERROR(SUMIF(OUTPUT!C$20:M$20, "CLO8", OUTPUT!C315:M315) / OUTPUT!AL$13), "", SUMIF(OUTPUT!C$20:M$20, "CLO8", OUTPUT!C315:M315) / OUTPUT!AL$13),
IF(AND('PRINTABLE (per grading)'!H$16="OUTPUT", 'PRINTABLE (per grading)'!B$13="Midterm"), IF(ISERROR(SUMIF(OUTPUT!O$20:Y$20, "CLO8", OUTPUT!O315:Y315) / OUTPUT!AM$13), "", SUMIF(OUTPUT!O$20:Y$20, "CLO8", OUTPUT!O315:Y315) / OUTPUT!AM$13),
IF(AND('PRINTABLE (per grading)'!H$16="OUTPUT", 'PRINTABLE (per grading)'!B$13="Final"), IF(ISERROR(SUMIF(OUTPUT!AA$20:AI$20, "CLO8", OUTPUT!AA315:AI315) / OUTPUT!AN$13), "", SUMIF(OUTPUT!AA$20:AI$20, "CLO8", OUTPUT!AA315:AI315) / OUTPUT!AN$13),
"")))))),"")</f>
        <v/>
      </c>
      <c r="AY313" s="286" t="str">
        <f aca="false">IF(B313&lt;&gt;"",IF(AX313="","",IF(AX313&lt;0.5,1,IF(AND(AX313&gt;=0.5,AX313&lt;P$10),2,IF(AX313&gt;=P$10,3)))),"")</f>
        <v/>
      </c>
      <c r="AZ313" s="287" t="str">
        <f aca="false">IF(B313 &lt;&gt; "",IFERROR(IF(AVERAGE(AV313,AX313)&gt;=P$10,"Y","N"),""),"")</f>
        <v/>
      </c>
      <c r="BA313" s="194" t="str">
        <f aca="false">IF(B313 &lt;&gt; "", IFERROR(IF(C$16 = "PRELIM", SUMIF('Database (LECTURE-RES-PRAC)'!D$14:AG$14, "CLO9", 'Database (LECTURE-RES-PRAC)'!D310:AG310) / 'Grade computation'!F$12, IF(C$16 = "MIDTERM", SUMIF('Database (LECTURE-RES-PRAC)'!AJ$14:BM$14, "CLO9", 'Database (LECTURE-RES-PRAC)'!AJ310:BM310) / 'Grade computation'!G$12, IF(C$16 = "FINAL", SUMIF('Database (LECTURE-RES-PRAC)'!BP$14:CS$14, "CLO9", 'Database (LECTURE-RES-PRAC)'!BP310:CS310) / 'Grade computation'!H$12,""))),""),"")</f>
        <v/>
      </c>
      <c r="BB313" s="286" t="str">
        <f aca="false">IF(B313&lt;&gt;"",IF(BA313="","",IF(BA313&lt;0.5,1,IF(AND(BA313&gt;=0.5,BA313&lt;P$10),2,IF(BA313&gt;=P$10,3)))),"")</f>
        <v/>
      </c>
      <c r="BC313" s="194" t="str">
        <f aca="false">IF(B313 &lt;&gt; "",IF(AND('PRINTABLE (per grading)'!H$16="EXAM", 'PRINTABLE (per grading)'!B$13="Prelim"), IF(ISERROR(SUMIF('Exam (LECTURE ONLY)'!D$20:M$20, "CLO9", 'Exam (LECTURE ONLY)'!D315:M315) / 'Exam (LECTURE ONLY)'!AL$14), "", SUMIF('Exam (LECTURE ONLY)'!D$20:M$20, "CLO9", 'Exam (LECTURE ONLY)'!D315:M315) /'Exam (LECTURE ONLY)'!AL$14),
IF(AND('PRINTABLE (per grading)'!H$16="EXAM", 'PRINTABLE (per grading)'!B$13="Midterm"), IF(ISERROR(SUMIF('Exam (LECTURE ONLY)'!O$20:X$20, "CLO9", 'Exam (LECTURE ONLY)'!O315:X315) / 'Exam (LECTURE ONLY)'!AM$14), "", SUMIF('Exam (LECTURE ONLY)'!O$20:X$20, "CLO9", 'Exam (LECTURE ONLY)'!O315:X315) / 'Exam (LECTURE ONLY)'!AM$14),
IF(AND('PRINTABLE (per grading)'!H$16="EXAM", 'PRINTABLE (per grading)'!B$13="Final"), IF(ISERROR(SUMIF('Exam (LECTURE ONLY)'!Z$20:AI$20, "CLO9", 'Exam (LECTURE ONLY)'!Z315:AI315) / 'Exam (LECTURE ONLY)'!AN$14), "", SUMIF('Exam (LECTURE ONLY)'!Z$20:AI$20, "CLO9", 'Exam (LECTURE ONLY)'!Z315:AI315) / 'Exam (LECTURE ONLY)'!AN$14),
IF(AND('PRINTABLE (per grading)'!H$16="OUTPUT", 'PRINTABLE (per grading)'!B$13="Prelim"), IF(ISERROR(SUMIF(OUTPUT!C$20:M$20, "CLO9", OUTPUT!C315:M315) / OUTPUT!AL$14), "", SUMIF(OUTPUT!C$20:M$20, "CLO9", OUTPUT!C315:M315) / OUTPUT!AL$14),
IF(AND('PRINTABLE (per grading)'!H$16="OUTPUT", 'PRINTABLE (per grading)'!B$13="Midterm"), IF(ISERROR(SUMIF(OUTPUT!O$20:Y$20, "CLO9", OUTPUT!O315:Y315) / OUTPUT!AM$14), "", SUMIF(OUTPUT!O$20:Y$20, "CLO9", OUTPUT!O315:Y315) / OUTPUT!AM$14),
IF(AND('PRINTABLE (per grading)'!H$16="OUTPUT", 'PRINTABLE (per grading)'!B$13="Final"), IF(ISERROR(SUMIF(OUTPUT!AA$20:AI$20, "CLO9", OUTPUT!AA315:AI315) / OUTPUT!AN$14), "", SUMIF(OUTPUT!AA$20:AI$20, "CLO9", OUTPUT!AA315:AI315) / OUTPUT!AN$14),
"")))))),"")</f>
        <v/>
      </c>
      <c r="BD313" s="286" t="str">
        <f aca="false">IF(B313&lt;&gt;"",IF(BC313="","",IF(BC313&lt;0.5,1,IF(AND(BC313&gt;=0.5,BC313&lt;P$10),2,IF(BC313&gt;=P$10,3)))),"")</f>
        <v/>
      </c>
      <c r="BE313" s="287" t="str">
        <f aca="false">IF(B313 &lt;&gt; "",IFERROR(IF(AVERAGE(BA313,BC313)&gt;=P$10,"Y","N"),""),"")</f>
        <v/>
      </c>
      <c r="BF313" s="194" t="str">
        <f aca="false">IF(B313 &lt;&gt; "", IFERROR(IF(C$16 = "PRELIM", SUMIF('Database (LECTURE-RES-PRAC)'!D$14:AG$14, "CLO10", 'Database (LECTURE-RES-PRAC)'!D310:AG310) / 'Grade computation'!F$13, IF(C$16 = "MIDTERM", SUMIF('Database (LECTURE-RES-PRAC)'!AJ$14:BM$14, "CLO10", 'Database (LECTURE-RES-PRAC)'!AJ310:BM310) / 'Grade computation'!G$13, IF(C$16 = "FINAL", SUMIF('Database (LECTURE-RES-PRAC)'!BP$14:CS$14, "CLO10", 'Database (LECTURE-RES-PRAC)'!BP310:CS310) / 'Grade computation'!H$13,""))),""),"")</f>
        <v/>
      </c>
      <c r="BG313" s="286" t="str">
        <f aca="false">IF(B313&lt;&gt;"",IF(BF313="","",IF(BF313&lt;0.5,1,IF(AND(BF313&gt;=0.5,BF313&lt;P$10),2,IF(BF313&gt;=P$10,3)))),"")</f>
        <v/>
      </c>
      <c r="BH313" s="194" t="str">
        <f aca="false">IF(B313 &lt;&gt; "",IF(AND('PRINTABLE (per grading)'!H$16="EXAM", 'PRINTABLE (per grading)'!B$13="Prelim"), IF(ISERROR(SUMIF('Exam (LECTURE ONLY)'!D$20:M$20, "CLO10", 'Exam (LECTURE ONLY)'!D315:M315) / 'Exam (LECTURE ONLY)'!AL$15), "", SUMIF('Exam (LECTURE ONLY)'!D$20:M$20, "CLO10", 'Exam (LECTURE ONLY)'!D315:M315) /'Exam (LECTURE ONLY)'!AL$15),
IF(AND('PRINTABLE (per grading)'!H$16="EXAM", 'PRINTABLE (per grading)'!B$13="Midterm"), IF(ISERROR(SUMIF('Exam (LECTURE ONLY)'!O$20:X$20, "CLO10", 'Exam (LECTURE ONLY)'!O315:X315) / 'Exam (LECTURE ONLY)'!AM$15), "", SUMIF('Exam (LECTURE ONLY)'!O$20:X$20, "CLO10", 'Exam (LECTURE ONLY)'!O315:X315) / 'Exam (LECTURE ONLY)'!AM$15),
IF(AND('PRINTABLE (per grading)'!H$16="EXAM", 'PRINTABLE (per grading)'!B$13="Final"), IF(ISERROR(SUMIF('Exam (LECTURE ONLY)'!Z$20:AI$20, "CLO10", 'Exam (LECTURE ONLY)'!Z315:AI315) / 'Exam (LECTURE ONLY)'!AN$15), "", SUMIF('Exam (LECTURE ONLY)'!Z$20:AI$20, "CLO10", 'Exam (LECTURE ONLY)'!Z315:AI315) / 'Exam (LECTURE ONLY)'!AN$15),
IF(AND('PRINTABLE (per grading)'!H$16="OUTPUT", 'PRINTABLE (per grading)'!B$13="Prelim"), IF(ISERROR(SUMIF(OUTPUT!C$20:M$20, "CLO10", OUTPUT!C315:M315) / OUTPUT!AL$15), "", SUMIF(OUTPUT!C$20:M$20, "CLO10", OUTPUT!C315:M315) / OUTPUT!AL$15),
IF(AND('PRINTABLE (per grading)'!H$16="OUTPUT", 'PRINTABLE (per grading)'!B$13="Midterm"), IF(ISERROR(SUMIF(OUTPUT!O$20:Y$20, "CLO10", OUTPUT!O315:Y315) / OUTPUT!AM$15), "", SUMIF(OUTPUT!O$20:Y$20, "CLO10", OUTPUT!O315:Y315) / OUTPUT!AM$15),
IF(AND('PRINTABLE (per grading)'!H$16="OUTPUT", 'PRINTABLE (per grading)'!B$13="Final"), IF(ISERROR(SUMIF(OUTPUT!AA$20:AI$20, "CLO10", OUTPUT!AA315:AI315) / OUTPUT!AN$15), "", SUMIF(OUTPUT!AA$20:AI$20, "CLO10", OUTPUT!AA315:AI315) / OUTPUT!AN$15),
"")))))),"")</f>
        <v/>
      </c>
      <c r="BI313" s="286" t="str">
        <f aca="false">IF(B313&lt;&gt;"",IF(BH313="","",IF(BH313&lt;0.5,1,IF(AND(BH313&gt;=0.5,BH313&lt;P$10),2,IF(BH313&gt;=P$10,3)))),"")</f>
        <v/>
      </c>
      <c r="BJ313" s="287" t="str">
        <f aca="false">IF(B313 &lt;&gt; "",IFERROR(IF(AVERAGE(BF313,BH313)&gt;=P$10,"Y","N"),""),"")</f>
        <v/>
      </c>
      <c r="BK313" s="8"/>
    </row>
    <row r="314" customFormat="false" ht="19.5" hidden="false" customHeight="true" outlineLevel="0" collapsed="false">
      <c r="A314" s="228" t="str">
        <f aca="false">IF(ISBLANK('Database (LECTURE-RES-PRAC)'!A311),"",'Database (LECTURE-RES-PRAC)'!A311)</f>
        <v/>
      </c>
      <c r="B314" s="229" t="str">
        <f aca="false">IF(ISBLANK('Database (LECTURE-RES-PRAC)'!B311),"",'Database (LECTURE-RES-PRAC)'!B311)</f>
        <v/>
      </c>
      <c r="C314" s="230" t="str">
        <f aca="false">IF(B314&lt;&gt;"",IF(C$16="PRELIM",'Grade computation'!C314, IF(C$16="MIDTERM",'Grade computation'!K314, IF(C$16="FINAL",'Grade computation'!S314,""))),"")</f>
        <v/>
      </c>
      <c r="D314" s="231" t="str">
        <f aca="false">IF(B314&lt;&gt;"",IFERROR(IF(B$11="80-20", (((C314/C$19)*X$6)+X$7)*D$18, IF(B$11="60-40", (((C314/C$19)*Y$6)+Y$7)*D$18, 0)),0),"")</f>
        <v/>
      </c>
      <c r="E314" s="230" t="str">
        <f aca="false">IF(B314&lt;&gt;"", IF(C$16="PRELIM",'Grade computation'!E314, IF(C$16="MIDTERM",'Grade computation'!M314, IF(C$16="FINAL",'Grade computation'!U314,""))),"")</f>
        <v/>
      </c>
      <c r="F314" s="232" t="str">
        <f aca="false">IF(B314&lt;&gt;"",IFERROR(IF(B$11="80-20", (((E314/E$19)*X$6)+X$7)*F$18, IF(B$11="60-40", (((E314/E$19)*Y$6)+Y$7)*F$18, 0)),0),"")</f>
        <v/>
      </c>
      <c r="G314" s="233" t="str">
        <f aca="false">IF(B314&lt;&gt;"",IFERROR((D314+F314),0),"")</f>
        <v/>
      </c>
      <c r="H314" s="234" t="str">
        <f aca="false">IF(B314&lt;&gt;"",IF(C$16="PRELIM", 'Grade computation'!H314, IF(C$16="MIDTERM", 'Grade computation'!P314, IF(C$16="FINAL",'Grade computation'!X314, ""))),"")</f>
        <v/>
      </c>
      <c r="I314" s="233" t="str">
        <f aca="false">IF(B314&lt;&gt;"",IFERROR(IF(B$11="80-20", (((H314/H$19)*X$6)+X$7)*I$19, IF(B$11="60-40", (((H314/H$19)*Y$6)+Y$7)*I$19, 0)),0),"")</f>
        <v/>
      </c>
      <c r="J314" s="237" t="str">
        <f aca="false">IFERROR((G314+I314),"")</f>
        <v/>
      </c>
      <c r="K314" s="183" t="str">
        <f aca="false">IFERROR(IF(J314="","",IF(J314&gt;=75,"PASSED","FAILED")),"")</f>
        <v/>
      </c>
      <c r="L314" s="183"/>
      <c r="M314" s="194" t="str">
        <f aca="false">IF(B314 &lt;&gt; "", IFERROR(IF(C$16 = "PRELIM", SUMIF('Database (LECTURE-RES-PRAC)'!D$14:AG$14, "CLO1", 'Database (LECTURE-RES-PRAC)'!D311:AG311) / 'Grade computation'!F$4, IF(C$16 = "MIDTERM", SUMIF('Database (LECTURE-RES-PRAC)'!AJ$14:BM$14, "CLO1", 'Database (LECTURE-RES-PRAC)'!AJ311:BM311) / 'Grade computation'!G$4, IF(C$16 = "FINAL", SUMIF('Database (LECTURE-RES-PRAC)'!BP$14:CS$14, "CLO1", 'Database (LECTURE-RES-PRAC)'!BP311:CS311) / 'Grade computation'!H$4,""))),""),"")</f>
        <v/>
      </c>
      <c r="N314" s="286" t="str">
        <f aca="false">IF(B314&lt;&gt;"",IF(M314="","",IF(M314&lt;0.5,1,IF(AND(M314&gt;=0.5,M314&lt;P$10),2,IF(M314&gt;=P$10,3)))),"")</f>
        <v/>
      </c>
      <c r="O314" s="194" t="str">
        <f aca="false">IF(B314 &lt;&gt; "",IF(AND('PRINTABLE (per grading)'!H$16="EXAM", 'PRINTABLE (per grading)'!B$13="Prelim"), IF(ISERROR(SUMIF('Exam (LECTURE ONLY)'!D$20:M$20, "CLO1", 'Exam (LECTURE ONLY)'!D316:M316) / 'Exam (LECTURE ONLY)'!AL$6), "", SUMIF('Exam (LECTURE ONLY)'!D$20:M$20, "CLO1", 'Exam (LECTURE ONLY)'!D316:M316) /'Exam (LECTURE ONLY)'!AL$6),
IF(AND('PRINTABLE (per grading)'!H$16="EXAM", 'PRINTABLE (per grading)'!B$13="Midterm"), IF(ISERROR(SUMIF('Exam (LECTURE ONLY)'!O$20:X$20, "CLO1", 'Exam (LECTURE ONLY)'!O316:X316) / 'Exam (LECTURE ONLY)'!AM$6), "", SUMIF('Exam (LECTURE ONLY)'!O$20:X$20, "CLO1", 'Exam (LECTURE ONLY)'!O316:X316) / 'Exam (LECTURE ONLY)'!AM$6),
IF(AND('PRINTABLE (per grading)'!H$16="EXAM", 'PRINTABLE (per grading)'!B$13="Final"), IF(ISERROR(SUMIF('Exam (LECTURE ONLY)'!Z$20:AI$20, "CLO1", 'Exam (LECTURE ONLY)'!Z316:AI316) / 'Exam (LECTURE ONLY)'!AN$6), "", SUMIF('Exam (LECTURE ONLY)'!Z$20:AI$20, "CLO1", 'Exam (LECTURE ONLY)'!Z316:AI316) / 'Exam (LECTURE ONLY)'!AN$6),
IF(AND('PRINTABLE (per grading)'!H$16="OUTPUT", 'PRINTABLE (per grading)'!B$13="Prelim"), IF(ISERROR(SUMIF(OUTPUT!C$20:M$20, "CLO1", OUTPUT!C316:M316) / OUTPUT!AL$6), "", SUMIF(OUTPUT!C$20:M$20, "CLO1", OUTPUT!C316:M316) / OUTPUT!AL$6),
IF(AND('PRINTABLE (per grading)'!H$16="OUTPUT", 'PRINTABLE (per grading)'!B$13="Midterm"), IF(ISERROR(SUMIF(OUTPUT!O$20:Y$20, "CLO1", OUTPUT!O316:Y316) / OUTPUT!AM$6), "", SUMIF(OUTPUT!O$20:Y$20, "CLO1", OUTPUT!O316:Y316) / OUTPUT!AM$6),
IF(AND('PRINTABLE (per grading)'!H$16="OUTPUT", 'PRINTABLE (per grading)'!B$13="Final"), IF(ISERROR(SUMIF(OUTPUT!AA$20:AI$20, "CLO1", OUTPUT!AA316:AI316) / OUTPUT!AN$6), "", SUMIF(OUTPUT!AA$20:AI$20, "CLO1", OUTPUT!AA316:AI316) / OUTPUT!AN$6),
"")))))),"")</f>
        <v/>
      </c>
      <c r="P314" s="286" t="str">
        <f aca="false">IF(B314&lt;&gt;"",IF(O314="","",IF(O314&lt;0.5,1,IF(AND(O314&gt;=0.5,O314&lt;P$10),2,IF(O314&gt;=P$10,3)))),"")</f>
        <v/>
      </c>
      <c r="Q314" s="287" t="str">
        <f aca="false">IF(B314 &lt;&gt; "",IFERROR(IF(AVERAGE(M314,O314)&gt;=P$10,"Y","N"),""),"")</f>
        <v/>
      </c>
      <c r="R314" s="194" t="str">
        <f aca="false">IF(B314 &lt;&gt; "", IFERROR(IF(C$16 = "PRELIM", SUMIF('Database (LECTURE-RES-PRAC)'!D$14:AG$14, "CLO2", 'Database (LECTURE-RES-PRAC)'!D311:AG311) / 'Grade computation'!F$5, IF(C$16 = "MIDTERM", SUMIF('Database (LECTURE-RES-PRAC)'!AJ$14:BM$14, "CLO2", 'Database (LECTURE-RES-PRAC)'!AJ311:BM311) / 'Grade computation'!G$5, IF(C$16 = "FINAL", SUMIF('Database (LECTURE-RES-PRAC)'!BP$14:CS$14, "CLO2", 'Database (LECTURE-RES-PRAC)'!BP311:CS311) / 'Grade computation'!H$5,""))),""),"")</f>
        <v/>
      </c>
      <c r="S314" s="286" t="str">
        <f aca="false">IF(B314&lt;&gt;"",IF(R314="","",IF(R314&lt;0.5,1,IF(AND(R314&gt;=0.5,R314&lt;P$10),2,IF(R314&gt;=P$10,3)))),"")</f>
        <v/>
      </c>
      <c r="T314" s="194" t="str">
        <f aca="false">IF(B314 &lt;&gt; "",IF(AND('PRINTABLE (per grading)'!H$16="EXAM", 'PRINTABLE (per grading)'!B$13="Prelim"), IF(ISERROR(SUMIF('Exam (LECTURE ONLY)'!D$20:M$20, "CLO2", 'Exam (LECTURE ONLY)'!D316:M316) / 'Exam (LECTURE ONLY)'!AL$7), "", SUMIF('Exam (LECTURE ONLY)'!D$20:M$20, "CLO2", 'Exam (LECTURE ONLY)'!D316:M316) /'Exam (LECTURE ONLY)'!AL$7),
IF(AND('PRINTABLE (per grading)'!H$16="EXAM", 'PRINTABLE (per grading)'!B$13="Midterm"), IF(ISERROR(SUMIF('Exam (LECTURE ONLY)'!O$20:X$20, "CLO2", 'Exam (LECTURE ONLY)'!O316:X316) / 'Exam (LECTURE ONLY)'!AM$7), "", SUMIF('Exam (LECTURE ONLY)'!O$20:X$20, "CLO2", 'Exam (LECTURE ONLY)'!O316:X316) / 'Exam (LECTURE ONLY)'!AM$7),
IF(AND('PRINTABLE (per grading)'!H$16="EXAM", 'PRINTABLE (per grading)'!B$13="Final"), IF(ISERROR(SUMIF('Exam (LECTURE ONLY)'!Z$20:AI$20, "CLO2", 'Exam (LECTURE ONLY)'!Z316:AI316) / 'Exam (LECTURE ONLY)'!AN$7), "", SUMIF('Exam (LECTURE ONLY)'!Z$20:AI$20, "CLO2", 'Exam (LECTURE ONLY)'!Z316:AI316) / 'Exam (LECTURE ONLY)'!AN$7),
IF(AND('PRINTABLE (per grading)'!H$16="OUTPUT", 'PRINTABLE (per grading)'!B$13="Prelim"), IF(ISERROR(SUMIF(OUTPUT!C$20:M$20, "CLO2", OUTPUT!C316:M316) / OUTPUT!AL$7), "", SUMIF(OUTPUT!C$20:M$20, "CLO2", OUTPUT!C316:M316) / OUTPUT!AL$7),
IF(AND('PRINTABLE (per grading)'!H$16="OUTPUT", 'PRINTABLE (per grading)'!B$13="Midterm"), IF(ISERROR(SUMIF(OUTPUT!O$20:Y$20, "CLO2", OUTPUT!O316:Y316) / OUTPUT!AM$7), "", SUMIF(OUTPUT!O$20:Y$20, "CLO2", OUTPUT!O316:Y316) / OUTPUT!AM$7),
IF(AND('PRINTABLE (per grading)'!H$16="OUTPUT", 'PRINTABLE (per grading)'!B$13="Final"), IF(ISERROR(SUMIF(OUTPUT!AA$20:AI$20, "CLO2", OUTPUT!AA316:AI316) / OUTPUT!AN$7), "", SUMIF(OUTPUT!AA$20:AI$20, "CLO2", OUTPUT!AA316:AI316) / OUTPUT!AN$7),
"")))))),"")</f>
        <v/>
      </c>
      <c r="U314" s="286" t="str">
        <f aca="false">IF(B314&lt;&gt;"",IF(T314="","",IF(T314&lt;0.5,1,IF(AND(T314&gt;=0.5,T314&lt;P$10),2,IF(T314&gt;=P$10,3)))),"")</f>
        <v/>
      </c>
      <c r="V314" s="287" t="str">
        <f aca="false">IF(B314 &lt;&gt; "",IFERROR(IF(AVERAGE(R314,T314)&gt;=P$10,"Y","N"),""),"")</f>
        <v/>
      </c>
      <c r="W314" s="194" t="str">
        <f aca="false">IF(B314 &lt;&gt; "", IFERROR(IF(C$16 = "PRELIM", SUMIF('Database (LECTURE-RES-PRAC)'!D$14:AG$14, "CLO3", 'Database (LECTURE-RES-PRAC)'!D311:AG311) / 'Grade computation'!F$6, IF(C$16 = "MIDTERM", SUMIF('Database (LECTURE-RES-PRAC)'!AJ$14:BM$14, "CLO3", 'Database (LECTURE-RES-PRAC)'!AJ311:BM311) / 'Grade computation'!G$6, IF(C$16 = "FINAL", SUMIF('Database (LECTURE-RES-PRAC)'!BP$14:CS$14, "CLO3", 'Database (LECTURE-RES-PRAC)'!BP311:CS311) / 'Grade computation'!H$6,""))),""),"")</f>
        <v/>
      </c>
      <c r="X314" s="286" t="str">
        <f aca="false">IF(B314&lt;&gt;"",IF(W314="","",IF(W314&lt;0.5,1,IF(AND(W314&gt;=0.5,W314&lt;P$10),2,IF(W314&gt;=P$10,3)))),"")</f>
        <v/>
      </c>
      <c r="Y314" s="194" t="str">
        <f aca="false">IF(B314 &lt;&gt; "",IF(AND('PRINTABLE (per grading)'!H$16="EXAM", 'PRINTABLE (per grading)'!B$13="Prelim"), IF(ISERROR(SUMIF('Exam (LECTURE ONLY)'!D$20:M$20, "CLO3", 'Exam (LECTURE ONLY)'!D316:M316) / 'Exam (LECTURE ONLY)'!AL$8), "", SUMIF('Exam (LECTURE ONLY)'!D$20:M$20, "CLO3", 'Exam (LECTURE ONLY)'!D316:M316) /'Exam (LECTURE ONLY)'!AL$8),
IF(AND('PRINTABLE (per grading)'!H$16="EXAM", 'PRINTABLE (per grading)'!B$13="Midterm"), IF(ISERROR(SUMIF('Exam (LECTURE ONLY)'!O$20:X$20, "CLO3", 'Exam (LECTURE ONLY)'!O316:X316) / 'Exam (LECTURE ONLY)'!AM$8), "", SUMIF('Exam (LECTURE ONLY)'!O$20:X$20, "CLO3", 'Exam (LECTURE ONLY)'!O316:X316) / 'Exam (LECTURE ONLY)'!AM$8),
IF(AND('PRINTABLE (per grading)'!H$16="EXAM", 'PRINTABLE (per grading)'!B$13="Final"), IF(ISERROR(SUMIF('Exam (LECTURE ONLY)'!Z$20:AI$20, "CLO3", 'Exam (LECTURE ONLY)'!Z316:AI316) / 'Exam (LECTURE ONLY)'!AN$8), "", SUMIF('Exam (LECTURE ONLY)'!Z$20:AI$20, "CLO3", 'Exam (LECTURE ONLY)'!Z316:AI316) / 'Exam (LECTURE ONLY)'!AN$8),
IF(AND('PRINTABLE (per grading)'!H$16="OUTPUT", 'PRINTABLE (per grading)'!B$13="Prelim"), IF(ISERROR(SUMIF(OUTPUT!C$20:M$20, "CLO3", OUTPUT!C316:M316) / OUTPUT!AL$8), "", SUMIF(OUTPUT!C$20:M$20, "CLO3", OUTPUT!C316:M316) / OUTPUT!AL$8),
IF(AND('PRINTABLE (per grading)'!H$16="OUTPUT", 'PRINTABLE (per grading)'!B$13="Midterm"), IF(ISERROR(SUMIF(OUTPUT!O$20:Y$20, "CLO3", OUTPUT!O316:Y316) / OUTPUT!AM$8), "", SUMIF(OUTPUT!O$20:Y$20, "CLO3", OUTPUT!O316:Y316) / OUTPUT!AM$8),
IF(AND('PRINTABLE (per grading)'!H$16="OUTPUT", 'PRINTABLE (per grading)'!B$13="Final"), IF(ISERROR(SUMIF(OUTPUT!AA$20:AI$20, "CLO3", OUTPUT!AA316:AI316) / OUTPUT!AN$8), "", SUMIF(OUTPUT!AA$20:AI$20, "CLO3", OUTPUT!AA316:AI316) / OUTPUT!AN$8),
"" )))))),"")</f>
        <v/>
      </c>
      <c r="Z314" s="286" t="str">
        <f aca="false">IF(B314&lt;&gt;"",IF(Y314="","",IF(Y314&lt;0.5,1,IF(AND(Y314&gt;=0.5,Y314&lt;P$10),2,IF(Y314&gt;=P$10,3)))),"")</f>
        <v/>
      </c>
      <c r="AA314" s="287" t="str">
        <f aca="false">IF(B314 &lt;&gt; "",IFERROR(IF(AVERAGE(W314,Y314)&gt;=P$10,"Y","N"),""),"")</f>
        <v/>
      </c>
      <c r="AB314" s="194" t="str">
        <f aca="false">IF(B314 &lt;&gt; "", IFERROR(IF(C$16 = "PRELIM", SUMIF('Database (LECTURE-RES-PRAC)'!D$14:AG$14, "CLO4", 'Database (LECTURE-RES-PRAC)'!D311:AG311) / 'Grade computation'!F$7, IF(C$16 = "MIDTERM", SUMIF('Database (LECTURE-RES-PRAC)'!AJ$14:BM$14, "CLO4", 'Database (LECTURE-RES-PRAC)'!AJ311:BM311) / 'Grade computation'!G$7, IF(C$16 = "FINAL", SUMIF('Database (LECTURE-RES-PRAC)'!BP$14:CS$14, "CLO4", 'Database (LECTURE-RES-PRAC)'!BP311:CS311) / 'Grade computation'!H$7,""))),""),"")</f>
        <v/>
      </c>
      <c r="AC314" s="286" t="str">
        <f aca="false">IF(B314&lt;&gt;"",IF(AB314="","",IF(AB314&lt;0.5,1,IF(AND(AB314&gt;=0.5,AB314&lt;P$10),2,IF(AB314&gt;=P$10,3)))),"")</f>
        <v/>
      </c>
      <c r="AD314" s="194" t="str">
        <f aca="false">IF(B314 &lt;&gt; "",IF(AND('PRINTABLE (per grading)'!H$16="EXAM", 'PRINTABLE (per grading)'!B$13="Prelim"), IF(ISERROR(SUMIF('Exam (LECTURE ONLY)'!D$20:M$20, "CLO4", 'Exam (LECTURE ONLY)'!D316:M316) / 'Exam (LECTURE ONLY)'!AL$9), "", SUMIF('Exam (LECTURE ONLY)'!D$20:M$20, "CLO4", 'Exam (LECTURE ONLY)'!D316:M316) /'Exam (LECTURE ONLY)'!AL$9),
IF(AND('PRINTABLE (per grading)'!H$16="EXAM", 'PRINTABLE (per grading)'!B$13="Midterm"), IF(ISERROR(SUMIF('Exam (LECTURE ONLY)'!O$20:X$20, "CLO4", 'Exam (LECTURE ONLY)'!O316:X316) / 'Exam (LECTURE ONLY)'!AM$9), "", SUMIF('Exam (LECTURE ONLY)'!O$20:X$20, "CLO4", 'Exam (LECTURE ONLY)'!O316:X316) / 'Exam (LECTURE ONLY)'!AM$9),
IF(AND('PRINTABLE (per grading)'!H$16="EXAM", 'PRINTABLE (per grading)'!B$13="Final"), IF(ISERROR(SUMIF('Exam (LECTURE ONLY)'!Z$20:AI$20, "CLO4", 'Exam (LECTURE ONLY)'!Z316:AI316) / 'Exam (LECTURE ONLY)'!AN$9), "", SUMIF('Exam (LECTURE ONLY)'!Z$20:AI$20, "CLO4", 'Exam (LECTURE ONLY)'!Z316:AI316) / 'Exam (LECTURE ONLY)'!AN$9),
IF(AND('PRINTABLE (per grading)'!H$16="OUTPUT", 'PRINTABLE (per grading)'!B$13="Prelim"), IF(ISERROR(SUMIF(OUTPUT!C$20:M$20, "CLO4", OUTPUT!C316:M316) / OUTPUT!AL$9), "", SUMIF(OUTPUT!C$20:M$20, "CLO4", OUTPUT!C316:M316) / OUTPUT!AL$9),
IF(AND('PRINTABLE (per grading)'!H$16="OUTPUT", 'PRINTABLE (per grading)'!B$13="Midterm"), IF(ISERROR(SUMIF(OUTPUT!O$20:Y$20, "CLO4", OUTPUT!O316:Y316) / OUTPUT!AM$9), "", SUMIF(OUTPUT!O$20:Y$20, "CLO4", OUTPUT!O316:Y316) / OUTPUT!AM$9),
IF(AND('PRINTABLE (per grading)'!H$16="OUTPUT", 'PRINTABLE (per grading)'!B$13="Final"), IF(ISERROR(SUMIF(OUTPUT!AA$20:AI$20, "CLO4", OUTPUT!AA316:AI316) / OUTPUT!AN$9), "", SUMIF(OUTPUT!AA$20:AI$20, "CLO4", OUTPUT!AA316:AI316) / OUTPUT!AN$9),
"")))))),"")</f>
        <v/>
      </c>
      <c r="AE314" s="286" t="str">
        <f aca="false">IF(B314&lt;&gt;"",IF(AD314="","",IF(AD314&lt;0.5,1,IF(AND(AD314&gt;=0.5,AD314&lt;P$10),2,IF(AD314&gt;=P$10,3)))),"")</f>
        <v/>
      </c>
      <c r="AF314" s="287" t="str">
        <f aca="false">IF(B314 &lt;&gt; "",IFERROR(IF(AVERAGE(AB314,AD314)&gt;=P$10,"Y","N"),""),"")</f>
        <v/>
      </c>
      <c r="AG314" s="194" t="str">
        <f aca="false">IF(B314 &lt;&gt; "", IFERROR(IF(C$16 = "PRELIM", SUMIF('Database (LECTURE-RES-PRAC)'!D$14:AG$14, "CLO5", 'Database (LECTURE-RES-PRAC)'!D311:AG311) / 'Grade computation'!F$8, IF(C$16 = "MIDTERM", SUMIF('Database (LECTURE-RES-PRAC)'!AJ$14:BM$14, "CLO5", 'Database (LECTURE-RES-PRAC)'!AJ311:BM311) / 'Grade computation'!G$8, IF(C$16 = "FINAL", SUMIF('Database (LECTURE-RES-PRAC)'!BP$14:CS$14, "CLO5", 'Database (LECTURE-RES-PRAC)'!BP311:CS311) / 'Grade computation'!H$8,""))),""),"")</f>
        <v/>
      </c>
      <c r="AH314" s="286" t="str">
        <f aca="false">IF(B314&lt;&gt;"",IF(AG314="","",IF(AG314&lt;0.5,1,IF(AND(AG314&gt;=0.5,AG314&lt;P$10),2,IF(AG314&gt;=P$10,3)))),"")</f>
        <v/>
      </c>
      <c r="AI314" s="194" t="str">
        <f aca="false">IF(B314 &lt;&gt; "",IF(AND('PRINTABLE (per grading)'!H$16="EXAM", 'PRINTABLE (per grading)'!B$13="Prelim"), IF(ISERROR(SUMIF('Exam (LECTURE ONLY)'!D$20:M$20, "CLO5", 'Exam (LECTURE ONLY)'!D316:M316) / 'Exam (LECTURE ONLY)'!AL$10), "", SUMIF('Exam (LECTURE ONLY)'!D$20:M$20, "CLO5", 'Exam (LECTURE ONLY)'!D316:M316) /'Exam (LECTURE ONLY)'!AL$10),
IF(AND('PRINTABLE (per grading)'!H$16="EXAM", 'PRINTABLE (per grading)'!B$13="Midterm"), IF(ISERROR(SUMIF('Exam (LECTURE ONLY)'!O$20:X$20, "CLO5", 'Exam (LECTURE ONLY)'!O316:X316) / 'Exam (LECTURE ONLY)'!AM$10), "", SUMIF('Exam (LECTURE ONLY)'!O$20:X$20, "CLO5", 'Exam (LECTURE ONLY)'!O316:X316) / 'Exam (LECTURE ONLY)'!AM$10),
IF(AND('PRINTABLE (per grading)'!H$16="EXAM", 'PRINTABLE (per grading)'!B$13="Final"), IF(ISERROR(SUMIF('Exam (LECTURE ONLY)'!Z$20:AI$20, "CLO5", 'Exam (LECTURE ONLY)'!Z316:AI316) / 'Exam (LECTURE ONLY)'!AN$10), "", SUMIF('Exam (LECTURE ONLY)'!Z$20:AI$20, "CLO5", 'Exam (LECTURE ONLY)'!Z316:AI316) / 'Exam (LECTURE ONLY)'!AN$10),
IF(AND('PRINTABLE (per grading)'!H$16="OUTPUT", 'PRINTABLE (per grading)'!B$13="Prelim"), IF(ISERROR(SUMIF(OUTPUT!C$20:M$20, "CLO5", OUTPUT!C316:M316) / OUTPUT!AL$10), "", SUMIF(OUTPUT!C$20:M$20, "CLO5", OUTPUT!C316:M316) / OUTPUT!AL$10),
IF(AND('PRINTABLE (per grading)'!H$16="OUTPUT", 'PRINTABLE (per grading)'!B$13="Midterm"), IF(ISERROR(SUMIF(OUTPUT!O$20:Y$20, "CLO5", OUTPUT!O316:Y316) / OUTPUT!AM$10), "", SUMIF(OUTPUT!O$20:Y$20, "CLO5", OUTPUT!O316:Y316) / OUTPUT!AM$10),
IF(AND('PRINTABLE (per grading)'!H$16="OUTPUT", 'PRINTABLE (per grading)'!B$13="Final"), IF(ISERROR(SUMIF(OUTPUT!AA$20:AI$20, "CLO5", OUTPUT!AA316:AI316) / OUTPUT!AN$10), "", SUMIF(OUTPUT!AA$20:AI$20, "CLO5", OUTPUT!AA316:AI316) / OUTPUT!AN$10),
"")))))),"")</f>
        <v/>
      </c>
      <c r="AJ314" s="286" t="str">
        <f aca="false">IF(B314&lt;&gt;"",IF(AI314="","",IF(AI314&lt;0.5,1,IF(AND(AI314&gt;=0.5,AI314&lt;P$10),2,IF(AI314&gt;=P$10,3)))),"")</f>
        <v/>
      </c>
      <c r="AK314" s="287" t="str">
        <f aca="false">IF(B314 &lt;&gt; "",IFERROR(IF(AVERAGE(AG314,AI314)&gt;=P$10,"Y","N"),""),"")</f>
        <v/>
      </c>
      <c r="AL314" s="194" t="str">
        <f aca="false">IF(B314 &lt;&gt; "", IFERROR(IF(C$16 = "PRELIM", SUMIF('Database (LECTURE-RES-PRAC)'!D$14:AG$14, "CLO6", 'Database (LECTURE-RES-PRAC)'!D311:AG311) / 'Grade computation'!F$9, IF(C$16 = "MIDTERM", SUMIF('Database (LECTURE-RES-PRAC)'!AJ$14:BM$14, "CLO6", 'Database (LECTURE-RES-PRAC)'!AJ311:BM311) / 'Grade computation'!G$9, IF(C$16 = "FINAL", SUMIF('Database (LECTURE-RES-PRAC)'!BP$14:CS$14, "CLO6", 'Database (LECTURE-RES-PRAC)'!BP311:CS311) / 'Grade computation'!H$9,""))),""),"")</f>
        <v/>
      </c>
      <c r="AM314" s="286" t="str">
        <f aca="false">IF(B314&lt;&gt;"",IF(AL314="","",IF(AL314&lt;0.5,1,IF(AND(AL314&gt;=0.5,AL314&lt;P$10),2,IF(AL314&gt;=P$10,3)))),"")</f>
        <v/>
      </c>
      <c r="AN314" s="194" t="str">
        <f aca="false">IF(B314 &lt;&gt; "",IF(AND('PRINTABLE (per grading)'!H$16="EXAM", 'PRINTABLE (per grading)'!B$13="Prelim"), IF(ISERROR(SUMIF('Exam (LECTURE ONLY)'!D$20:M$20, "CLO6", 'Exam (LECTURE ONLY)'!D316:M316) / 'Exam (LECTURE ONLY)'!AL$11), "", SUMIF('Exam (LECTURE ONLY)'!D$20:M$20, "CLO6", 'Exam (LECTURE ONLY)'!D316:M316) /'Exam (LECTURE ONLY)'!AL$11),
IF(AND('PRINTABLE (per grading)'!H$16="EXAM", 'PRINTABLE (per grading)'!B$13="Midterm"), IF(ISERROR(SUMIF('Exam (LECTURE ONLY)'!O$20:X$20, "CLO6", 'Exam (LECTURE ONLY)'!O316:X316) / 'Exam (LECTURE ONLY)'!AM$11), "", SUMIF('Exam (LECTURE ONLY)'!O$20:X$20, "CLO6", 'Exam (LECTURE ONLY)'!O316:X316) / 'Exam (LECTURE ONLY)'!AM$11),
IF(AND('PRINTABLE (per grading)'!H$16="EXAM", 'PRINTABLE (per grading)'!B$13="Final"), IF(ISERROR(SUMIF('Exam (LECTURE ONLY)'!Z$20:AI$20, "CLO6", 'Exam (LECTURE ONLY)'!Z316:AI316) / 'Exam (LECTURE ONLY)'!AN$11), "", SUMIF('Exam (LECTURE ONLY)'!Z$20:AI$20, "CLO6", 'Exam (LECTURE ONLY)'!Z316:AI316) / 'Exam (LECTURE ONLY)'!AN$11),
IF(AND('PRINTABLE (per grading)'!H$16="OUTPUT", 'PRINTABLE (per grading)'!B$13="Prelim"), IF(ISERROR(SUMIF(OUTPUT!C$20:M$20, "CLO6", OUTPUT!C316:M316) / OUTPUT!AL$11), "", SUMIF(OUTPUT!C$20:M$20, "CLO6", OUTPUT!C316:M316) / OUTPUT!AL$11),
IF(AND('PRINTABLE (per grading)'!H$16="OUTPUT", 'PRINTABLE (per grading)'!B$13="Midterm"), IF(ISERROR(SUMIF(OUTPUT!O$20:Y$20, "CLO6", OUTPUT!O316:Y316) / OUTPUT!AM$11), "", SUMIF(OUTPUT!O$20:Y$20, "CLO6", OUTPUT!O316:Y316) / OUTPUT!AM$11),
IF(AND('PRINTABLE (per grading)'!H$16="OUTPUT", 'PRINTABLE (per grading)'!B$13="Final"), IF(ISERROR(SUMIF(OUTPUT!AA$20:AI$20, "CLO6", OUTPUT!AA316:AI316) / OUTPUT!AN$11), "", SUMIF(OUTPUT!AA$20:AI$20, "CLO6", OUTPUT!AA316:AI316) / OUTPUT!AN$11),
"")))))),"")</f>
        <v/>
      </c>
      <c r="AO314" s="286" t="str">
        <f aca="false">IF(B314&lt;&gt;"",IF(AN314="","",IF(AN314&lt;0.5,1,IF(AND(AN314&gt;=0.5,AN314&lt;P$10),2,IF(AN314&gt;=P$10,3)))),"")</f>
        <v/>
      </c>
      <c r="AP314" s="287" t="str">
        <f aca="false">IF(B314 &lt;&gt; "",IFERROR(IF(AVERAGE(AL314,AN314)&gt;=P$10,"Y","N"),""),"")</f>
        <v/>
      </c>
      <c r="AQ314" s="194" t="str">
        <f aca="false">IF(B314 &lt;&gt; "", IFERROR(IF(C$16 = "PRELIM", SUMIF('Database (LECTURE-RES-PRAC)'!D$14:AG$14, "CLO7", 'Database (LECTURE-RES-PRAC)'!D311:AG311) / 'Grade computation'!F$10, IF(C$16 = "MIDTERM", SUMIF('Database (LECTURE-RES-PRAC)'!AJ$14:BM$14, "CLO7", 'Database (LECTURE-RES-PRAC)'!AJ311:BM311) / 'Grade computation'!G$10, IF(C$16 = "FINAL", SUMIF('Database (LECTURE-RES-PRAC)'!BP$14:CS$14, "CLO7", 'Database (LECTURE-RES-PRAC)'!BP311:CS311) / 'Grade computation'!H$10,""))),""),"")</f>
        <v/>
      </c>
      <c r="AR314" s="286" t="str">
        <f aca="false">IF(B314&lt;&gt;"",IF(AQ314="","",IF(AQ314&lt;0.5,1,IF(AND(AQ314&gt;=0.5,AQ314&lt;P$10),2,IF(AQ314&gt;=P$10,3)))),"")</f>
        <v/>
      </c>
      <c r="AS314" s="194" t="str">
        <f aca="false">IF(B314 &lt;&gt; "",IF(AND('PRINTABLE (per grading)'!H$16="EXAM", 'PRINTABLE (per grading)'!B$13="Prelim"), IF(ISERROR(SUMIF('Exam (LECTURE ONLY)'!D$20:M$20, "CLO7", 'Exam (LECTURE ONLY)'!D316:M316) / 'Exam (LECTURE ONLY)'!AL$12), "", SUMIF('Exam (LECTURE ONLY)'!D$20:M$20, "CLO7", 'Exam (LECTURE ONLY)'!D316:M316) /'Exam (LECTURE ONLY)'!AL$12),
IF(AND('PRINTABLE (per grading)'!H$16="EXAM", 'PRINTABLE (per grading)'!B$13="Midterm"), IF(ISERROR(SUMIF('Exam (LECTURE ONLY)'!O$20:X$20, "CLO7", 'Exam (LECTURE ONLY)'!O316:X316) / 'Exam (LECTURE ONLY)'!AM$12), "", SUMIF('Exam (LECTURE ONLY)'!O$20:X$20, "CLO7", 'Exam (LECTURE ONLY)'!O316:X316) / 'Exam (LECTURE ONLY)'!AM$12),
IF(AND('PRINTABLE (per grading)'!H$16="EXAM", 'PRINTABLE (per grading)'!B$13="Final"), IF(ISERROR(SUMIF('Exam (LECTURE ONLY)'!Z$20:AI$20, "CLO7", 'Exam (LECTURE ONLY)'!Z316:AI316) / 'Exam (LECTURE ONLY)'!AN$12), "", SUMIF('Exam (LECTURE ONLY)'!Z$20:AI$20, "CLO7", 'Exam (LECTURE ONLY)'!Z316:AI316) / 'Exam (LECTURE ONLY)'!AN$12),
IF(AND('PRINTABLE (per grading)'!H$16="OUTPUT", 'PRINTABLE (per grading)'!B$13="Prelim"), IF(ISERROR(SUMIF(OUTPUT!C$20:M$20, "CLO7", OUTPUT!C316:M316) / OUTPUT!AL$12), "", SUMIF(OUTPUT!C$20:M$20, "CLO7", OUTPUT!C316:M316) / OUTPUT!AL$12),
IF(AND('PRINTABLE (per grading)'!H$16="OUTPUT", 'PRINTABLE (per grading)'!B$13="Midterm"), IF(ISERROR(SUMIF(OUTPUT!O$20:Y$20, "CLO7", OUTPUT!O316:Y316) / OUTPUT!AM$12), "", SUMIF(OUTPUT!O$20:Y$20, "CLO7", OUTPUT!O316:Y316) / OUTPUT!AM$12),
IF(AND('PRINTABLE (per grading)'!H$16="OUTPUT", 'PRINTABLE (per grading)'!B$13="Final"), IF(ISERROR(SUMIF(OUTPUT!AA$20:AI$20, "CLO7", OUTPUT!AA316:AI316) / OUTPUT!AN$12), "", SUMIF(OUTPUT!AA$20:AI$20, "CLO7", OUTPUT!AA316:AI316) / OUTPUT!AN$12),
"")))))),"")</f>
        <v/>
      </c>
      <c r="AT314" s="286" t="str">
        <f aca="false">IF(B314&lt;&gt;"",IF(AS314="","",IF(AS314&lt;0.5,1,IF(AND(AS314&gt;=0.5,AS314&lt;P$10),2,IF(AS314&gt;=P$10,3)))),"")</f>
        <v/>
      </c>
      <c r="AU314" s="287" t="str">
        <f aca="false">IF(B314 &lt;&gt; "",IFERROR(IF(AVERAGE(AQ314,AS314)&gt;=P$10,"Y","N"),""),"")</f>
        <v/>
      </c>
      <c r="AV314" s="194" t="str">
        <f aca="false">IF(B314 &lt;&gt; "", IFERROR(IF(C$16 = "PRELIM", SUMIF('Database (LECTURE-RES-PRAC)'!D$14:AG$14, "CLO8", 'Database (LECTURE-RES-PRAC)'!D311:AG311) / 'Grade computation'!F$11, IF(C$16 = "MIDTERM", SUMIF('Database (LECTURE-RES-PRAC)'!AJ$14:BM$14, "CLO8", 'Database (LECTURE-RES-PRAC)'!AJ311:BM311) / 'Grade computation'!G$11, IF(C$16 = "FINAL", SUMIF('Database (LECTURE-RES-PRAC)'!BP$14:CS$14, "CLO8", 'Database (LECTURE-RES-PRAC)'!BP311:CS311) / 'Grade computation'!H$11,""))),""),"")</f>
        <v/>
      </c>
      <c r="AW314" s="286" t="str">
        <f aca="false">IF(B314&lt;&gt;"",IF(AV314="","",IF(AV314&lt;0.5,1,IF(AND(AV314&gt;=0.5,AV314&lt;P$10),2,IF(AV314&gt;=P$10,3)))),"")</f>
        <v/>
      </c>
      <c r="AX314" s="194" t="str">
        <f aca="false">IF(B314 &lt;&gt; "",IF(AND('PRINTABLE (per grading)'!H$16="EXAM", 'PRINTABLE (per grading)'!B$13="Prelim"), IF(ISERROR(SUMIF('Exam (LECTURE ONLY)'!D$20:M$20, "CLO8", 'Exam (LECTURE ONLY)'!D316:M316) / 'Exam (LECTURE ONLY)'!AL$13), "", SUMIF('Exam (LECTURE ONLY)'!D$20:M$20, "CLO8", 'Exam (LECTURE ONLY)'!D316:M316) /'Exam (LECTURE ONLY)'!AL$13),
IF(AND('PRINTABLE (per grading)'!H$16="EXAM", 'PRINTABLE (per grading)'!B$13="Midterm"), IF(ISERROR(SUMIF('Exam (LECTURE ONLY)'!O$20:X$20, "CLO8", 'Exam (LECTURE ONLY)'!O316:X316) / 'Exam (LECTURE ONLY)'!AM$13), "", SUMIF('Exam (LECTURE ONLY)'!O$20:X$20, "CLO8", 'Exam (LECTURE ONLY)'!O316:X316) / 'Exam (LECTURE ONLY)'!AM$13),
IF(AND('PRINTABLE (per grading)'!H$16="EXAM", 'PRINTABLE (per grading)'!B$13="Final"), IF(ISERROR(SUMIF('Exam (LECTURE ONLY)'!Z$20:AI$20, "CLO8", 'Exam (LECTURE ONLY)'!Z316:AI316) / 'Exam (LECTURE ONLY)'!AN$13), "", SUMIF('Exam (LECTURE ONLY)'!Z$20:AI$20, "CLO8", 'Exam (LECTURE ONLY)'!Z316:AI316) / 'Exam (LECTURE ONLY)'!AN$13),
IF(AND('PRINTABLE (per grading)'!H$16="OUTPUT", 'PRINTABLE (per grading)'!B$13="Prelim"), IF(ISERROR(SUMIF(OUTPUT!C$20:M$20, "CLO8", OUTPUT!C316:M316) / OUTPUT!AL$13), "", SUMIF(OUTPUT!C$20:M$20, "CLO8", OUTPUT!C316:M316) / OUTPUT!AL$13),
IF(AND('PRINTABLE (per grading)'!H$16="OUTPUT", 'PRINTABLE (per grading)'!B$13="Midterm"), IF(ISERROR(SUMIF(OUTPUT!O$20:Y$20, "CLO8", OUTPUT!O316:Y316) / OUTPUT!AM$13), "", SUMIF(OUTPUT!O$20:Y$20, "CLO8", OUTPUT!O316:Y316) / OUTPUT!AM$13),
IF(AND('PRINTABLE (per grading)'!H$16="OUTPUT", 'PRINTABLE (per grading)'!B$13="Final"), IF(ISERROR(SUMIF(OUTPUT!AA$20:AI$20, "CLO8", OUTPUT!AA316:AI316) / OUTPUT!AN$13), "", SUMIF(OUTPUT!AA$20:AI$20, "CLO8", OUTPUT!AA316:AI316) / OUTPUT!AN$13),
"")))))),"")</f>
        <v/>
      </c>
      <c r="AY314" s="286" t="str">
        <f aca="false">IF(B314&lt;&gt;"",IF(AX314="","",IF(AX314&lt;0.5,1,IF(AND(AX314&gt;=0.5,AX314&lt;P$10),2,IF(AX314&gt;=P$10,3)))),"")</f>
        <v/>
      </c>
      <c r="AZ314" s="287" t="str">
        <f aca="false">IF(B314 &lt;&gt; "",IFERROR(IF(AVERAGE(AV314,AX314)&gt;=P$10,"Y","N"),""),"")</f>
        <v/>
      </c>
      <c r="BA314" s="194" t="str">
        <f aca="false">IF(B314 &lt;&gt; "", IFERROR(IF(C$16 = "PRELIM", SUMIF('Database (LECTURE-RES-PRAC)'!D$14:AG$14, "CLO9", 'Database (LECTURE-RES-PRAC)'!D311:AG311) / 'Grade computation'!F$12, IF(C$16 = "MIDTERM", SUMIF('Database (LECTURE-RES-PRAC)'!AJ$14:BM$14, "CLO9", 'Database (LECTURE-RES-PRAC)'!AJ311:BM311) / 'Grade computation'!G$12, IF(C$16 = "FINAL", SUMIF('Database (LECTURE-RES-PRAC)'!BP$14:CS$14, "CLO9", 'Database (LECTURE-RES-PRAC)'!BP311:CS311) / 'Grade computation'!H$12,""))),""),"")</f>
        <v/>
      </c>
      <c r="BB314" s="286" t="str">
        <f aca="false">IF(B314&lt;&gt;"",IF(BA314="","",IF(BA314&lt;0.5,1,IF(AND(BA314&gt;=0.5,BA314&lt;P$10),2,IF(BA314&gt;=P$10,3)))),"")</f>
        <v/>
      </c>
      <c r="BC314" s="194" t="str">
        <f aca="false">IF(B314 &lt;&gt; "",IF(AND('PRINTABLE (per grading)'!H$16="EXAM", 'PRINTABLE (per grading)'!B$13="Prelim"), IF(ISERROR(SUMIF('Exam (LECTURE ONLY)'!D$20:M$20, "CLO9", 'Exam (LECTURE ONLY)'!D316:M316) / 'Exam (LECTURE ONLY)'!AL$14), "", SUMIF('Exam (LECTURE ONLY)'!D$20:M$20, "CLO9", 'Exam (LECTURE ONLY)'!D316:M316) /'Exam (LECTURE ONLY)'!AL$14),
IF(AND('PRINTABLE (per grading)'!H$16="EXAM", 'PRINTABLE (per grading)'!B$13="Midterm"), IF(ISERROR(SUMIF('Exam (LECTURE ONLY)'!O$20:X$20, "CLO9", 'Exam (LECTURE ONLY)'!O316:X316) / 'Exam (LECTURE ONLY)'!AM$14), "", SUMIF('Exam (LECTURE ONLY)'!O$20:X$20, "CLO9", 'Exam (LECTURE ONLY)'!O316:X316) / 'Exam (LECTURE ONLY)'!AM$14),
IF(AND('PRINTABLE (per grading)'!H$16="EXAM", 'PRINTABLE (per grading)'!B$13="Final"), IF(ISERROR(SUMIF('Exam (LECTURE ONLY)'!Z$20:AI$20, "CLO9", 'Exam (LECTURE ONLY)'!Z316:AI316) / 'Exam (LECTURE ONLY)'!AN$14), "", SUMIF('Exam (LECTURE ONLY)'!Z$20:AI$20, "CLO9", 'Exam (LECTURE ONLY)'!Z316:AI316) / 'Exam (LECTURE ONLY)'!AN$14),
IF(AND('PRINTABLE (per grading)'!H$16="OUTPUT", 'PRINTABLE (per grading)'!B$13="Prelim"), IF(ISERROR(SUMIF(OUTPUT!C$20:M$20, "CLO9", OUTPUT!C316:M316) / OUTPUT!AL$14), "", SUMIF(OUTPUT!C$20:M$20, "CLO9", OUTPUT!C316:M316) / OUTPUT!AL$14),
IF(AND('PRINTABLE (per grading)'!H$16="OUTPUT", 'PRINTABLE (per grading)'!B$13="Midterm"), IF(ISERROR(SUMIF(OUTPUT!O$20:Y$20, "CLO9", OUTPUT!O316:Y316) / OUTPUT!AM$14), "", SUMIF(OUTPUT!O$20:Y$20, "CLO9", OUTPUT!O316:Y316) / OUTPUT!AM$14),
IF(AND('PRINTABLE (per grading)'!H$16="OUTPUT", 'PRINTABLE (per grading)'!B$13="Final"), IF(ISERROR(SUMIF(OUTPUT!AA$20:AI$20, "CLO9", OUTPUT!AA316:AI316) / OUTPUT!AN$14), "", SUMIF(OUTPUT!AA$20:AI$20, "CLO9", OUTPUT!AA316:AI316) / OUTPUT!AN$14),
"")))))),"")</f>
        <v/>
      </c>
      <c r="BD314" s="286" t="str">
        <f aca="false">IF(B314&lt;&gt;"",IF(BC314="","",IF(BC314&lt;0.5,1,IF(AND(BC314&gt;=0.5,BC314&lt;P$10),2,IF(BC314&gt;=P$10,3)))),"")</f>
        <v/>
      </c>
      <c r="BE314" s="287" t="str">
        <f aca="false">IF(B314 &lt;&gt; "",IFERROR(IF(AVERAGE(BA314,BC314)&gt;=P$10,"Y","N"),""),"")</f>
        <v/>
      </c>
      <c r="BF314" s="194" t="str">
        <f aca="false">IF(B314 &lt;&gt; "", IFERROR(IF(C$16 = "PRELIM", SUMIF('Database (LECTURE-RES-PRAC)'!D$14:AG$14, "CLO10", 'Database (LECTURE-RES-PRAC)'!D311:AG311) / 'Grade computation'!F$13, IF(C$16 = "MIDTERM", SUMIF('Database (LECTURE-RES-PRAC)'!AJ$14:BM$14, "CLO10", 'Database (LECTURE-RES-PRAC)'!AJ311:BM311) / 'Grade computation'!G$13, IF(C$16 = "FINAL", SUMIF('Database (LECTURE-RES-PRAC)'!BP$14:CS$14, "CLO10", 'Database (LECTURE-RES-PRAC)'!BP311:CS311) / 'Grade computation'!H$13,""))),""),"")</f>
        <v/>
      </c>
      <c r="BG314" s="286" t="str">
        <f aca="false">IF(B314&lt;&gt;"",IF(BF314="","",IF(BF314&lt;0.5,1,IF(AND(BF314&gt;=0.5,BF314&lt;P$10),2,IF(BF314&gt;=P$10,3)))),"")</f>
        <v/>
      </c>
      <c r="BH314" s="194" t="str">
        <f aca="false">IF(B314 &lt;&gt; "",IF(AND('PRINTABLE (per grading)'!H$16="EXAM", 'PRINTABLE (per grading)'!B$13="Prelim"), IF(ISERROR(SUMIF('Exam (LECTURE ONLY)'!D$20:M$20, "CLO10", 'Exam (LECTURE ONLY)'!D316:M316) / 'Exam (LECTURE ONLY)'!AL$15), "", SUMIF('Exam (LECTURE ONLY)'!D$20:M$20, "CLO10", 'Exam (LECTURE ONLY)'!D316:M316) /'Exam (LECTURE ONLY)'!AL$15),
IF(AND('PRINTABLE (per grading)'!H$16="EXAM", 'PRINTABLE (per grading)'!B$13="Midterm"), IF(ISERROR(SUMIF('Exam (LECTURE ONLY)'!O$20:X$20, "CLO10", 'Exam (LECTURE ONLY)'!O316:X316) / 'Exam (LECTURE ONLY)'!AM$15), "", SUMIF('Exam (LECTURE ONLY)'!O$20:X$20, "CLO10", 'Exam (LECTURE ONLY)'!O316:X316) / 'Exam (LECTURE ONLY)'!AM$15),
IF(AND('PRINTABLE (per grading)'!H$16="EXAM", 'PRINTABLE (per grading)'!B$13="Final"), IF(ISERROR(SUMIF('Exam (LECTURE ONLY)'!Z$20:AI$20, "CLO10", 'Exam (LECTURE ONLY)'!Z316:AI316) / 'Exam (LECTURE ONLY)'!AN$15), "", SUMIF('Exam (LECTURE ONLY)'!Z$20:AI$20, "CLO10", 'Exam (LECTURE ONLY)'!Z316:AI316) / 'Exam (LECTURE ONLY)'!AN$15),
IF(AND('PRINTABLE (per grading)'!H$16="OUTPUT", 'PRINTABLE (per grading)'!B$13="Prelim"), IF(ISERROR(SUMIF(OUTPUT!C$20:M$20, "CLO10", OUTPUT!C316:M316) / OUTPUT!AL$15), "", SUMIF(OUTPUT!C$20:M$20, "CLO10", OUTPUT!C316:M316) / OUTPUT!AL$15),
IF(AND('PRINTABLE (per grading)'!H$16="OUTPUT", 'PRINTABLE (per grading)'!B$13="Midterm"), IF(ISERROR(SUMIF(OUTPUT!O$20:Y$20, "CLO10", OUTPUT!O316:Y316) / OUTPUT!AM$15), "", SUMIF(OUTPUT!O$20:Y$20, "CLO10", OUTPUT!O316:Y316) / OUTPUT!AM$15),
IF(AND('PRINTABLE (per grading)'!H$16="OUTPUT", 'PRINTABLE (per grading)'!B$13="Final"), IF(ISERROR(SUMIF(OUTPUT!AA$20:AI$20, "CLO10", OUTPUT!AA316:AI316) / OUTPUT!AN$15), "", SUMIF(OUTPUT!AA$20:AI$20, "CLO10", OUTPUT!AA316:AI316) / OUTPUT!AN$15),
"")))))),"")</f>
        <v/>
      </c>
      <c r="BI314" s="286" t="str">
        <f aca="false">IF(B314&lt;&gt;"",IF(BH314="","",IF(BH314&lt;0.5,1,IF(AND(BH314&gt;=0.5,BH314&lt;P$10),2,IF(BH314&gt;=P$10,3)))),"")</f>
        <v/>
      </c>
      <c r="BJ314" s="287" t="str">
        <f aca="false">IF(B314 &lt;&gt; "",IFERROR(IF(AVERAGE(BF314,BH314)&gt;=P$10,"Y","N"),""),"")</f>
        <v/>
      </c>
      <c r="BK314" s="8"/>
    </row>
    <row r="315" customFormat="false" ht="19.5" hidden="false" customHeight="true" outlineLevel="0" collapsed="false">
      <c r="A315" s="183" t="str">
        <f aca="false">IF(ISBLANK('Database (LECTURE-RES-PRAC)'!A312),"",'Database (LECTURE-RES-PRAC)'!A312)</f>
        <v/>
      </c>
      <c r="B315" s="184" t="str">
        <f aca="false">IF(ISBLANK('Database (LECTURE-RES-PRAC)'!B312),"",'Database (LECTURE-RES-PRAC)'!B312)</f>
        <v/>
      </c>
      <c r="C315" s="230" t="str">
        <f aca="false">IF(B315&lt;&gt;"",IF(C$16="PRELIM",'Grade computation'!C315, IF(C$16="MIDTERM",'Grade computation'!K315, IF(C$16="FINAL",'Grade computation'!S315,""))),"")</f>
        <v/>
      </c>
      <c r="D315" s="231" t="str">
        <f aca="false">IF(B315&lt;&gt;"",IFERROR(IF(B$11="80-20", (((C315/C$19)*X$6)+X$7)*D$18, IF(B$11="60-40", (((C315/C$19)*Y$6)+Y$7)*D$18, 0)),0),"")</f>
        <v/>
      </c>
      <c r="E315" s="230" t="str">
        <f aca="false">IF(B315&lt;&gt;"", IF(C$16="PRELIM",'Grade computation'!E315, IF(C$16="MIDTERM",'Grade computation'!M315, IF(C$16="FINAL",'Grade computation'!U315,""))),"")</f>
        <v/>
      </c>
      <c r="F315" s="232" t="str">
        <f aca="false">IF(B315&lt;&gt;"",IFERROR(IF(B$11="80-20", (((E315/E$19)*X$6)+X$7)*F$18, IF(B$11="60-40", (((E315/E$19)*Y$6)+Y$7)*F$18, 0)),0),"")</f>
        <v/>
      </c>
      <c r="G315" s="233" t="str">
        <f aca="false">IF(B315&lt;&gt;"",IFERROR((D315+F315),0),"")</f>
        <v/>
      </c>
      <c r="H315" s="234" t="str">
        <f aca="false">IF(B315&lt;&gt;"",IF(C$16="PRELIM", 'Grade computation'!H315, IF(C$16="MIDTERM", 'Grade computation'!P315, IF(C$16="FINAL",'Grade computation'!X315, ""))),"")</f>
        <v/>
      </c>
      <c r="I315" s="233" t="str">
        <f aca="false">IF(B315&lt;&gt;"",IFERROR(IF(B$11="80-20", (((H315/H$19)*X$6)+X$7)*I$19, IF(B$11="60-40", (((H315/H$19)*Y$6)+Y$7)*I$19, 0)),0),"")</f>
        <v/>
      </c>
      <c r="J315" s="237" t="str">
        <f aca="false">IFERROR((G315+I315),"")</f>
        <v/>
      </c>
      <c r="K315" s="183" t="str">
        <f aca="false">IFERROR(IF(J315="","",IF(J315&gt;=75,"PASSED","FAILED")),"")</f>
        <v/>
      </c>
      <c r="L315" s="183"/>
      <c r="M315" s="194" t="str">
        <f aca="false">IF(B315 &lt;&gt; "", IFERROR(IF(C$16 = "PRELIM", SUMIF('Database (LECTURE-RES-PRAC)'!D$14:AG$14, "CLO1", 'Database (LECTURE-RES-PRAC)'!D312:AG312) / 'Grade computation'!F$4, IF(C$16 = "MIDTERM", SUMIF('Database (LECTURE-RES-PRAC)'!AJ$14:BM$14, "CLO1", 'Database (LECTURE-RES-PRAC)'!AJ312:BM312) / 'Grade computation'!G$4, IF(C$16 = "FINAL", SUMIF('Database (LECTURE-RES-PRAC)'!BP$14:CS$14, "CLO1", 'Database (LECTURE-RES-PRAC)'!BP312:CS312) / 'Grade computation'!H$4,""))),""),"")</f>
        <v/>
      </c>
      <c r="N315" s="286" t="str">
        <f aca="false">IF(B315&lt;&gt;"",IF(M315="","",IF(M315&lt;0.5,1,IF(AND(M315&gt;=0.5,M315&lt;P$10),2,IF(M315&gt;=P$10,3)))),"")</f>
        <v/>
      </c>
      <c r="O315" s="194" t="str">
        <f aca="false">IF(B315 &lt;&gt; "",IF(AND('PRINTABLE (per grading)'!H$16="EXAM", 'PRINTABLE (per grading)'!B$13="Prelim"), IF(ISERROR(SUMIF('Exam (LECTURE ONLY)'!D$20:M$20, "CLO1", 'Exam (LECTURE ONLY)'!D317:M317) / 'Exam (LECTURE ONLY)'!AL$6), "", SUMIF('Exam (LECTURE ONLY)'!D$20:M$20, "CLO1", 'Exam (LECTURE ONLY)'!D317:M317) /'Exam (LECTURE ONLY)'!AL$6),
IF(AND('PRINTABLE (per grading)'!H$16="EXAM", 'PRINTABLE (per grading)'!B$13="Midterm"), IF(ISERROR(SUMIF('Exam (LECTURE ONLY)'!O$20:X$20, "CLO1", 'Exam (LECTURE ONLY)'!O317:X317) / 'Exam (LECTURE ONLY)'!AM$6), "", SUMIF('Exam (LECTURE ONLY)'!O$20:X$20, "CLO1", 'Exam (LECTURE ONLY)'!O317:X317) / 'Exam (LECTURE ONLY)'!AM$6),
IF(AND('PRINTABLE (per grading)'!H$16="EXAM", 'PRINTABLE (per grading)'!B$13="Final"), IF(ISERROR(SUMIF('Exam (LECTURE ONLY)'!Z$20:AI$20, "CLO1", 'Exam (LECTURE ONLY)'!Z317:AI317) / 'Exam (LECTURE ONLY)'!AN$6), "", SUMIF('Exam (LECTURE ONLY)'!Z$20:AI$20, "CLO1", 'Exam (LECTURE ONLY)'!Z317:AI317) / 'Exam (LECTURE ONLY)'!AN$6),
IF(AND('PRINTABLE (per grading)'!H$16="OUTPUT", 'PRINTABLE (per grading)'!B$13="Prelim"), IF(ISERROR(SUMIF(OUTPUT!C$20:M$20, "CLO1", OUTPUT!C317:M317) / OUTPUT!AL$6), "", SUMIF(OUTPUT!C$20:M$20, "CLO1", OUTPUT!C317:M317) / OUTPUT!AL$6),
IF(AND('PRINTABLE (per grading)'!H$16="OUTPUT", 'PRINTABLE (per grading)'!B$13="Midterm"), IF(ISERROR(SUMIF(OUTPUT!O$20:Y$20, "CLO1", OUTPUT!O317:Y317) / OUTPUT!AM$6), "", SUMIF(OUTPUT!O$20:Y$20, "CLO1", OUTPUT!O317:Y317) / OUTPUT!AM$6),
IF(AND('PRINTABLE (per grading)'!H$16="OUTPUT", 'PRINTABLE (per grading)'!B$13="Final"), IF(ISERROR(SUMIF(OUTPUT!AA$20:AI$20, "CLO1", OUTPUT!AA317:AI317) / OUTPUT!AN$6), "", SUMIF(OUTPUT!AA$20:AI$20, "CLO1", OUTPUT!AA317:AI317) / OUTPUT!AN$6),
"")))))),"")</f>
        <v/>
      </c>
      <c r="P315" s="286" t="str">
        <f aca="false">IF(B315&lt;&gt;"",IF(O315="","",IF(O315&lt;0.5,1,IF(AND(O315&gt;=0.5,O315&lt;P$10),2,IF(O315&gt;=P$10,3)))),"")</f>
        <v/>
      </c>
      <c r="Q315" s="287" t="str">
        <f aca="false">IF(B315 &lt;&gt; "",IFERROR(IF(AVERAGE(M315,O315)&gt;=P$10,"Y","N"),""),"")</f>
        <v/>
      </c>
      <c r="R315" s="194" t="str">
        <f aca="false">IF(B315 &lt;&gt; "", IFERROR(IF(C$16 = "PRELIM", SUMIF('Database (LECTURE-RES-PRAC)'!D$14:AG$14, "CLO2", 'Database (LECTURE-RES-PRAC)'!D312:AG312) / 'Grade computation'!F$5, IF(C$16 = "MIDTERM", SUMIF('Database (LECTURE-RES-PRAC)'!AJ$14:BM$14, "CLO2", 'Database (LECTURE-RES-PRAC)'!AJ312:BM312) / 'Grade computation'!G$5, IF(C$16 = "FINAL", SUMIF('Database (LECTURE-RES-PRAC)'!BP$14:CS$14, "CLO2", 'Database (LECTURE-RES-PRAC)'!BP312:CS312) / 'Grade computation'!H$5,""))),""),"")</f>
        <v/>
      </c>
      <c r="S315" s="286" t="str">
        <f aca="false">IF(B315&lt;&gt;"",IF(R315="","",IF(R315&lt;0.5,1,IF(AND(R315&gt;=0.5,R315&lt;P$10),2,IF(R315&gt;=P$10,3)))),"")</f>
        <v/>
      </c>
      <c r="T315" s="194" t="str">
        <f aca="false">IF(B315 &lt;&gt; "",IF(AND('PRINTABLE (per grading)'!H$16="EXAM", 'PRINTABLE (per grading)'!B$13="Prelim"), IF(ISERROR(SUMIF('Exam (LECTURE ONLY)'!D$20:M$20, "CLO2", 'Exam (LECTURE ONLY)'!D317:M317) / 'Exam (LECTURE ONLY)'!AL$7), "", SUMIF('Exam (LECTURE ONLY)'!D$20:M$20, "CLO2", 'Exam (LECTURE ONLY)'!D317:M317) /'Exam (LECTURE ONLY)'!AL$7),
IF(AND('PRINTABLE (per grading)'!H$16="EXAM", 'PRINTABLE (per grading)'!B$13="Midterm"), IF(ISERROR(SUMIF('Exam (LECTURE ONLY)'!O$20:X$20, "CLO2", 'Exam (LECTURE ONLY)'!O317:X317) / 'Exam (LECTURE ONLY)'!AM$7), "", SUMIF('Exam (LECTURE ONLY)'!O$20:X$20, "CLO2", 'Exam (LECTURE ONLY)'!O317:X317) / 'Exam (LECTURE ONLY)'!AM$7),
IF(AND('PRINTABLE (per grading)'!H$16="EXAM", 'PRINTABLE (per grading)'!B$13="Final"), IF(ISERROR(SUMIF('Exam (LECTURE ONLY)'!Z$20:AI$20, "CLO2", 'Exam (LECTURE ONLY)'!Z317:AI317) / 'Exam (LECTURE ONLY)'!AN$7), "", SUMIF('Exam (LECTURE ONLY)'!Z$20:AI$20, "CLO2", 'Exam (LECTURE ONLY)'!Z317:AI317) / 'Exam (LECTURE ONLY)'!AN$7),
IF(AND('PRINTABLE (per grading)'!H$16="OUTPUT", 'PRINTABLE (per grading)'!B$13="Prelim"), IF(ISERROR(SUMIF(OUTPUT!C$20:M$20, "CLO2", OUTPUT!C317:M317) / OUTPUT!AL$7), "", SUMIF(OUTPUT!C$20:M$20, "CLO2", OUTPUT!C317:M317) / OUTPUT!AL$7),
IF(AND('PRINTABLE (per grading)'!H$16="OUTPUT", 'PRINTABLE (per grading)'!B$13="Midterm"), IF(ISERROR(SUMIF(OUTPUT!O$20:Y$20, "CLO2", OUTPUT!O317:Y317) / OUTPUT!AM$7), "", SUMIF(OUTPUT!O$20:Y$20, "CLO2", OUTPUT!O317:Y317) / OUTPUT!AM$7),
IF(AND('PRINTABLE (per grading)'!H$16="OUTPUT", 'PRINTABLE (per grading)'!B$13="Final"), IF(ISERROR(SUMIF(OUTPUT!AA$20:AI$20, "CLO2", OUTPUT!AA317:AI317) / OUTPUT!AN$7), "", SUMIF(OUTPUT!AA$20:AI$20, "CLO2", OUTPUT!AA317:AI317) / OUTPUT!AN$7),
"")))))),"")</f>
        <v/>
      </c>
      <c r="U315" s="286" t="str">
        <f aca="false">IF(B315&lt;&gt;"",IF(T315="","",IF(T315&lt;0.5,1,IF(AND(T315&gt;=0.5,T315&lt;P$10),2,IF(T315&gt;=P$10,3)))),"")</f>
        <v/>
      </c>
      <c r="V315" s="287" t="str">
        <f aca="false">IF(B315 &lt;&gt; "",IFERROR(IF(AVERAGE(R315,T315)&gt;=P$10,"Y","N"),""),"")</f>
        <v/>
      </c>
      <c r="W315" s="194" t="str">
        <f aca="false">IF(B315 &lt;&gt; "", IFERROR(IF(C$16 = "PRELIM", SUMIF('Database (LECTURE-RES-PRAC)'!D$14:AG$14, "CLO3", 'Database (LECTURE-RES-PRAC)'!D312:AG312) / 'Grade computation'!F$6, IF(C$16 = "MIDTERM", SUMIF('Database (LECTURE-RES-PRAC)'!AJ$14:BM$14, "CLO3", 'Database (LECTURE-RES-PRAC)'!AJ312:BM312) / 'Grade computation'!G$6, IF(C$16 = "FINAL", SUMIF('Database (LECTURE-RES-PRAC)'!BP$14:CS$14, "CLO3", 'Database (LECTURE-RES-PRAC)'!BP312:CS312) / 'Grade computation'!H$6,""))),""),"")</f>
        <v/>
      </c>
      <c r="X315" s="286" t="str">
        <f aca="false">IF(B315&lt;&gt;"",IF(W315="","",IF(W315&lt;0.5,1,IF(AND(W315&gt;=0.5,W315&lt;P$10),2,IF(W315&gt;=P$10,3)))),"")</f>
        <v/>
      </c>
      <c r="Y315" s="194" t="str">
        <f aca="false">IF(B315 &lt;&gt; "",IF(AND('PRINTABLE (per grading)'!H$16="EXAM", 'PRINTABLE (per grading)'!B$13="Prelim"), IF(ISERROR(SUMIF('Exam (LECTURE ONLY)'!D$20:M$20, "CLO3", 'Exam (LECTURE ONLY)'!D317:M317) / 'Exam (LECTURE ONLY)'!AL$8), "", SUMIF('Exam (LECTURE ONLY)'!D$20:M$20, "CLO3", 'Exam (LECTURE ONLY)'!D317:M317) /'Exam (LECTURE ONLY)'!AL$8),
IF(AND('PRINTABLE (per grading)'!H$16="EXAM", 'PRINTABLE (per grading)'!B$13="Midterm"), IF(ISERROR(SUMIF('Exam (LECTURE ONLY)'!O$20:X$20, "CLO3", 'Exam (LECTURE ONLY)'!O317:X317) / 'Exam (LECTURE ONLY)'!AM$8), "", SUMIF('Exam (LECTURE ONLY)'!O$20:X$20, "CLO3", 'Exam (LECTURE ONLY)'!O317:X317) / 'Exam (LECTURE ONLY)'!AM$8),
IF(AND('PRINTABLE (per grading)'!H$16="EXAM", 'PRINTABLE (per grading)'!B$13="Final"), IF(ISERROR(SUMIF('Exam (LECTURE ONLY)'!Z$20:AI$20, "CLO3", 'Exam (LECTURE ONLY)'!Z317:AI317) / 'Exam (LECTURE ONLY)'!AN$8), "", SUMIF('Exam (LECTURE ONLY)'!Z$20:AI$20, "CLO3", 'Exam (LECTURE ONLY)'!Z317:AI317) / 'Exam (LECTURE ONLY)'!AN$8),
IF(AND('PRINTABLE (per grading)'!H$16="OUTPUT", 'PRINTABLE (per grading)'!B$13="Prelim"), IF(ISERROR(SUMIF(OUTPUT!C$20:M$20, "CLO3", OUTPUT!C317:M317) / OUTPUT!AL$8), "", SUMIF(OUTPUT!C$20:M$20, "CLO3", OUTPUT!C317:M317) / OUTPUT!AL$8),
IF(AND('PRINTABLE (per grading)'!H$16="OUTPUT", 'PRINTABLE (per grading)'!B$13="Midterm"), IF(ISERROR(SUMIF(OUTPUT!O$20:Y$20, "CLO3", OUTPUT!O317:Y317) / OUTPUT!AM$8), "", SUMIF(OUTPUT!O$20:Y$20, "CLO3", OUTPUT!O317:Y317) / OUTPUT!AM$8),
IF(AND('PRINTABLE (per grading)'!H$16="OUTPUT", 'PRINTABLE (per grading)'!B$13="Final"), IF(ISERROR(SUMIF(OUTPUT!AA$20:AI$20, "CLO3", OUTPUT!AA317:AI317) / OUTPUT!AN$8), "", SUMIF(OUTPUT!AA$20:AI$20, "CLO3", OUTPUT!AA317:AI317) / OUTPUT!AN$8),
"" )))))),"")</f>
        <v/>
      </c>
      <c r="Z315" s="286" t="str">
        <f aca="false">IF(B315&lt;&gt;"",IF(Y315="","",IF(Y315&lt;0.5,1,IF(AND(Y315&gt;=0.5,Y315&lt;P$10),2,IF(Y315&gt;=P$10,3)))),"")</f>
        <v/>
      </c>
      <c r="AA315" s="287" t="str">
        <f aca="false">IF(B315 &lt;&gt; "",IFERROR(IF(AVERAGE(W315,Y315)&gt;=P$10,"Y","N"),""),"")</f>
        <v/>
      </c>
      <c r="AB315" s="194" t="str">
        <f aca="false">IF(B315 &lt;&gt; "", IFERROR(IF(C$16 = "PRELIM", SUMIF('Database (LECTURE-RES-PRAC)'!D$14:AG$14, "CLO4", 'Database (LECTURE-RES-PRAC)'!D312:AG312) / 'Grade computation'!F$7, IF(C$16 = "MIDTERM", SUMIF('Database (LECTURE-RES-PRAC)'!AJ$14:BM$14, "CLO4", 'Database (LECTURE-RES-PRAC)'!AJ312:BM312) / 'Grade computation'!G$7, IF(C$16 = "FINAL", SUMIF('Database (LECTURE-RES-PRAC)'!BP$14:CS$14, "CLO4", 'Database (LECTURE-RES-PRAC)'!BP312:CS312) / 'Grade computation'!H$7,""))),""),"")</f>
        <v/>
      </c>
      <c r="AC315" s="286" t="str">
        <f aca="false">IF(B315&lt;&gt;"",IF(AB315="","",IF(AB315&lt;0.5,1,IF(AND(AB315&gt;=0.5,AB315&lt;P$10),2,IF(AB315&gt;=P$10,3)))),"")</f>
        <v/>
      </c>
      <c r="AD315" s="194" t="str">
        <f aca="false">IF(B315 &lt;&gt; "",IF(AND('PRINTABLE (per grading)'!H$16="EXAM", 'PRINTABLE (per grading)'!B$13="Prelim"), IF(ISERROR(SUMIF('Exam (LECTURE ONLY)'!D$20:M$20, "CLO4", 'Exam (LECTURE ONLY)'!D317:M317) / 'Exam (LECTURE ONLY)'!AL$9), "", SUMIF('Exam (LECTURE ONLY)'!D$20:M$20, "CLO4", 'Exam (LECTURE ONLY)'!D317:M317) /'Exam (LECTURE ONLY)'!AL$9),
IF(AND('PRINTABLE (per grading)'!H$16="EXAM", 'PRINTABLE (per grading)'!B$13="Midterm"), IF(ISERROR(SUMIF('Exam (LECTURE ONLY)'!O$20:X$20, "CLO4", 'Exam (LECTURE ONLY)'!O317:X317) / 'Exam (LECTURE ONLY)'!AM$9), "", SUMIF('Exam (LECTURE ONLY)'!O$20:X$20, "CLO4", 'Exam (LECTURE ONLY)'!O317:X317) / 'Exam (LECTURE ONLY)'!AM$9),
IF(AND('PRINTABLE (per grading)'!H$16="EXAM", 'PRINTABLE (per grading)'!B$13="Final"), IF(ISERROR(SUMIF('Exam (LECTURE ONLY)'!Z$20:AI$20, "CLO4", 'Exam (LECTURE ONLY)'!Z317:AI317) / 'Exam (LECTURE ONLY)'!AN$9), "", SUMIF('Exam (LECTURE ONLY)'!Z$20:AI$20, "CLO4", 'Exam (LECTURE ONLY)'!Z317:AI317) / 'Exam (LECTURE ONLY)'!AN$9),
IF(AND('PRINTABLE (per grading)'!H$16="OUTPUT", 'PRINTABLE (per grading)'!B$13="Prelim"), IF(ISERROR(SUMIF(OUTPUT!C$20:M$20, "CLO4", OUTPUT!C317:M317) / OUTPUT!AL$9), "", SUMIF(OUTPUT!C$20:M$20, "CLO4", OUTPUT!C317:M317) / OUTPUT!AL$9),
IF(AND('PRINTABLE (per grading)'!H$16="OUTPUT", 'PRINTABLE (per grading)'!B$13="Midterm"), IF(ISERROR(SUMIF(OUTPUT!O$20:Y$20, "CLO4", OUTPUT!O317:Y317) / OUTPUT!AM$9), "", SUMIF(OUTPUT!O$20:Y$20, "CLO4", OUTPUT!O317:Y317) / OUTPUT!AM$9),
IF(AND('PRINTABLE (per grading)'!H$16="OUTPUT", 'PRINTABLE (per grading)'!B$13="Final"), IF(ISERROR(SUMIF(OUTPUT!AA$20:AI$20, "CLO4", OUTPUT!AA317:AI317) / OUTPUT!AN$9), "", SUMIF(OUTPUT!AA$20:AI$20, "CLO4", OUTPUT!AA317:AI317) / OUTPUT!AN$9),
"")))))),"")</f>
        <v/>
      </c>
      <c r="AE315" s="286" t="str">
        <f aca="false">IF(B315&lt;&gt;"",IF(AD315="","",IF(AD315&lt;0.5,1,IF(AND(AD315&gt;=0.5,AD315&lt;P$10),2,IF(AD315&gt;=P$10,3)))),"")</f>
        <v/>
      </c>
      <c r="AF315" s="287" t="str">
        <f aca="false">IF(B315 &lt;&gt; "",IFERROR(IF(AVERAGE(AB315,AD315)&gt;=P$10,"Y","N"),""),"")</f>
        <v/>
      </c>
      <c r="AG315" s="194" t="str">
        <f aca="false">IF(B315 &lt;&gt; "", IFERROR(IF(C$16 = "PRELIM", SUMIF('Database (LECTURE-RES-PRAC)'!D$14:AG$14, "CLO5", 'Database (LECTURE-RES-PRAC)'!D312:AG312) / 'Grade computation'!F$8, IF(C$16 = "MIDTERM", SUMIF('Database (LECTURE-RES-PRAC)'!AJ$14:BM$14, "CLO5", 'Database (LECTURE-RES-PRAC)'!AJ312:BM312) / 'Grade computation'!G$8, IF(C$16 = "FINAL", SUMIF('Database (LECTURE-RES-PRAC)'!BP$14:CS$14, "CLO5", 'Database (LECTURE-RES-PRAC)'!BP312:CS312) / 'Grade computation'!H$8,""))),""),"")</f>
        <v/>
      </c>
      <c r="AH315" s="286" t="str">
        <f aca="false">IF(B315&lt;&gt;"",IF(AG315="","",IF(AG315&lt;0.5,1,IF(AND(AG315&gt;=0.5,AG315&lt;P$10),2,IF(AG315&gt;=P$10,3)))),"")</f>
        <v/>
      </c>
      <c r="AI315" s="194" t="str">
        <f aca="false">IF(B315 &lt;&gt; "",IF(AND('PRINTABLE (per grading)'!H$16="EXAM", 'PRINTABLE (per grading)'!B$13="Prelim"), IF(ISERROR(SUMIF('Exam (LECTURE ONLY)'!D$20:M$20, "CLO5", 'Exam (LECTURE ONLY)'!D317:M317) / 'Exam (LECTURE ONLY)'!AL$10), "", SUMIF('Exam (LECTURE ONLY)'!D$20:M$20, "CLO5", 'Exam (LECTURE ONLY)'!D317:M317) /'Exam (LECTURE ONLY)'!AL$10),
IF(AND('PRINTABLE (per grading)'!H$16="EXAM", 'PRINTABLE (per grading)'!B$13="Midterm"), IF(ISERROR(SUMIF('Exam (LECTURE ONLY)'!O$20:X$20, "CLO5", 'Exam (LECTURE ONLY)'!O317:X317) / 'Exam (LECTURE ONLY)'!AM$10), "", SUMIF('Exam (LECTURE ONLY)'!O$20:X$20, "CLO5", 'Exam (LECTURE ONLY)'!O317:X317) / 'Exam (LECTURE ONLY)'!AM$10),
IF(AND('PRINTABLE (per grading)'!H$16="EXAM", 'PRINTABLE (per grading)'!B$13="Final"), IF(ISERROR(SUMIF('Exam (LECTURE ONLY)'!Z$20:AI$20, "CLO5", 'Exam (LECTURE ONLY)'!Z317:AI317) / 'Exam (LECTURE ONLY)'!AN$10), "", SUMIF('Exam (LECTURE ONLY)'!Z$20:AI$20, "CLO5", 'Exam (LECTURE ONLY)'!Z317:AI317) / 'Exam (LECTURE ONLY)'!AN$10),
IF(AND('PRINTABLE (per grading)'!H$16="OUTPUT", 'PRINTABLE (per grading)'!B$13="Prelim"), IF(ISERROR(SUMIF(OUTPUT!C$20:M$20, "CLO5", OUTPUT!C317:M317) / OUTPUT!AL$10), "", SUMIF(OUTPUT!C$20:M$20, "CLO5", OUTPUT!C317:M317) / OUTPUT!AL$10),
IF(AND('PRINTABLE (per grading)'!H$16="OUTPUT", 'PRINTABLE (per grading)'!B$13="Midterm"), IF(ISERROR(SUMIF(OUTPUT!O$20:Y$20, "CLO5", OUTPUT!O317:Y317) / OUTPUT!AM$10), "", SUMIF(OUTPUT!O$20:Y$20, "CLO5", OUTPUT!O317:Y317) / OUTPUT!AM$10),
IF(AND('PRINTABLE (per grading)'!H$16="OUTPUT", 'PRINTABLE (per grading)'!B$13="Final"), IF(ISERROR(SUMIF(OUTPUT!AA$20:AI$20, "CLO5", OUTPUT!AA317:AI317) / OUTPUT!AN$10), "", SUMIF(OUTPUT!AA$20:AI$20, "CLO5", OUTPUT!AA317:AI317) / OUTPUT!AN$10),
"")))))),"")</f>
        <v/>
      </c>
      <c r="AJ315" s="286" t="str">
        <f aca="false">IF(B315&lt;&gt;"",IF(AI315="","",IF(AI315&lt;0.5,1,IF(AND(AI315&gt;=0.5,AI315&lt;P$10),2,IF(AI315&gt;=P$10,3)))),"")</f>
        <v/>
      </c>
      <c r="AK315" s="287" t="str">
        <f aca="false">IF(B315 &lt;&gt; "",IFERROR(IF(AVERAGE(AG315,AI315)&gt;=P$10,"Y","N"),""),"")</f>
        <v/>
      </c>
      <c r="AL315" s="194" t="str">
        <f aca="false">IF(B315 &lt;&gt; "", IFERROR(IF(C$16 = "PRELIM", SUMIF('Database (LECTURE-RES-PRAC)'!D$14:AG$14, "CLO6", 'Database (LECTURE-RES-PRAC)'!D312:AG312) / 'Grade computation'!F$9, IF(C$16 = "MIDTERM", SUMIF('Database (LECTURE-RES-PRAC)'!AJ$14:BM$14, "CLO6", 'Database (LECTURE-RES-PRAC)'!AJ312:BM312) / 'Grade computation'!G$9, IF(C$16 = "FINAL", SUMIF('Database (LECTURE-RES-PRAC)'!BP$14:CS$14, "CLO6", 'Database (LECTURE-RES-PRAC)'!BP312:CS312) / 'Grade computation'!H$9,""))),""),"")</f>
        <v/>
      </c>
      <c r="AM315" s="286" t="str">
        <f aca="false">IF(B315&lt;&gt;"",IF(AL315="","",IF(AL315&lt;0.5,1,IF(AND(AL315&gt;=0.5,AL315&lt;P$10),2,IF(AL315&gt;=P$10,3)))),"")</f>
        <v/>
      </c>
      <c r="AN315" s="194" t="str">
        <f aca="false">IF(B315 &lt;&gt; "",IF(AND('PRINTABLE (per grading)'!H$16="EXAM", 'PRINTABLE (per grading)'!B$13="Prelim"), IF(ISERROR(SUMIF('Exam (LECTURE ONLY)'!D$20:M$20, "CLO6", 'Exam (LECTURE ONLY)'!D317:M317) / 'Exam (LECTURE ONLY)'!AL$11), "", SUMIF('Exam (LECTURE ONLY)'!D$20:M$20, "CLO6", 'Exam (LECTURE ONLY)'!D317:M317) /'Exam (LECTURE ONLY)'!AL$11),
IF(AND('PRINTABLE (per grading)'!H$16="EXAM", 'PRINTABLE (per grading)'!B$13="Midterm"), IF(ISERROR(SUMIF('Exam (LECTURE ONLY)'!O$20:X$20, "CLO6", 'Exam (LECTURE ONLY)'!O317:X317) / 'Exam (LECTURE ONLY)'!AM$11), "", SUMIF('Exam (LECTURE ONLY)'!O$20:X$20, "CLO6", 'Exam (LECTURE ONLY)'!O317:X317) / 'Exam (LECTURE ONLY)'!AM$11),
IF(AND('PRINTABLE (per grading)'!H$16="EXAM", 'PRINTABLE (per grading)'!B$13="Final"), IF(ISERROR(SUMIF('Exam (LECTURE ONLY)'!Z$20:AI$20, "CLO6", 'Exam (LECTURE ONLY)'!Z317:AI317) / 'Exam (LECTURE ONLY)'!AN$11), "", SUMIF('Exam (LECTURE ONLY)'!Z$20:AI$20, "CLO6", 'Exam (LECTURE ONLY)'!Z317:AI317) / 'Exam (LECTURE ONLY)'!AN$11),
IF(AND('PRINTABLE (per grading)'!H$16="OUTPUT", 'PRINTABLE (per grading)'!B$13="Prelim"), IF(ISERROR(SUMIF(OUTPUT!C$20:M$20, "CLO6", OUTPUT!C317:M317) / OUTPUT!AL$11), "", SUMIF(OUTPUT!C$20:M$20, "CLO6", OUTPUT!C317:M317) / OUTPUT!AL$11),
IF(AND('PRINTABLE (per grading)'!H$16="OUTPUT", 'PRINTABLE (per grading)'!B$13="Midterm"), IF(ISERROR(SUMIF(OUTPUT!O$20:Y$20, "CLO6", OUTPUT!O317:Y317) / OUTPUT!AM$11), "", SUMIF(OUTPUT!O$20:Y$20, "CLO6", OUTPUT!O317:Y317) / OUTPUT!AM$11),
IF(AND('PRINTABLE (per grading)'!H$16="OUTPUT", 'PRINTABLE (per grading)'!B$13="Final"), IF(ISERROR(SUMIF(OUTPUT!AA$20:AI$20, "CLO6", OUTPUT!AA317:AI317) / OUTPUT!AN$11), "", SUMIF(OUTPUT!AA$20:AI$20, "CLO6", OUTPUT!AA317:AI317) / OUTPUT!AN$11),
"")))))),"")</f>
        <v/>
      </c>
      <c r="AO315" s="286" t="str">
        <f aca="false">IF(B315&lt;&gt;"",IF(AN315="","",IF(AN315&lt;0.5,1,IF(AND(AN315&gt;=0.5,AN315&lt;P$10),2,IF(AN315&gt;=P$10,3)))),"")</f>
        <v/>
      </c>
      <c r="AP315" s="287" t="str">
        <f aca="false">IF(B315 &lt;&gt; "",IFERROR(IF(AVERAGE(AL315,AN315)&gt;=P$10,"Y","N"),""),"")</f>
        <v/>
      </c>
      <c r="AQ315" s="194" t="str">
        <f aca="false">IF(B315 &lt;&gt; "", IFERROR(IF(C$16 = "PRELIM", SUMIF('Database (LECTURE-RES-PRAC)'!D$14:AG$14, "CLO7", 'Database (LECTURE-RES-PRAC)'!D312:AG312) / 'Grade computation'!F$10, IF(C$16 = "MIDTERM", SUMIF('Database (LECTURE-RES-PRAC)'!AJ$14:BM$14, "CLO7", 'Database (LECTURE-RES-PRAC)'!AJ312:BM312) / 'Grade computation'!G$10, IF(C$16 = "FINAL", SUMIF('Database (LECTURE-RES-PRAC)'!BP$14:CS$14, "CLO7", 'Database (LECTURE-RES-PRAC)'!BP312:CS312) / 'Grade computation'!H$10,""))),""),"")</f>
        <v/>
      </c>
      <c r="AR315" s="286" t="str">
        <f aca="false">IF(B315&lt;&gt;"",IF(AQ315="","",IF(AQ315&lt;0.5,1,IF(AND(AQ315&gt;=0.5,AQ315&lt;P$10),2,IF(AQ315&gt;=P$10,3)))),"")</f>
        <v/>
      </c>
      <c r="AS315" s="194" t="str">
        <f aca="false">IF(B315 &lt;&gt; "",IF(AND('PRINTABLE (per grading)'!H$16="EXAM", 'PRINTABLE (per grading)'!B$13="Prelim"), IF(ISERROR(SUMIF('Exam (LECTURE ONLY)'!D$20:M$20, "CLO7", 'Exam (LECTURE ONLY)'!D317:M317) / 'Exam (LECTURE ONLY)'!AL$12), "", SUMIF('Exam (LECTURE ONLY)'!D$20:M$20, "CLO7", 'Exam (LECTURE ONLY)'!D317:M317) /'Exam (LECTURE ONLY)'!AL$12),
IF(AND('PRINTABLE (per grading)'!H$16="EXAM", 'PRINTABLE (per grading)'!B$13="Midterm"), IF(ISERROR(SUMIF('Exam (LECTURE ONLY)'!O$20:X$20, "CLO7", 'Exam (LECTURE ONLY)'!O317:X317) / 'Exam (LECTURE ONLY)'!AM$12), "", SUMIF('Exam (LECTURE ONLY)'!O$20:X$20, "CLO7", 'Exam (LECTURE ONLY)'!O317:X317) / 'Exam (LECTURE ONLY)'!AM$12),
IF(AND('PRINTABLE (per grading)'!H$16="EXAM", 'PRINTABLE (per grading)'!B$13="Final"), IF(ISERROR(SUMIF('Exam (LECTURE ONLY)'!Z$20:AI$20, "CLO7", 'Exam (LECTURE ONLY)'!Z317:AI317) / 'Exam (LECTURE ONLY)'!AN$12), "", SUMIF('Exam (LECTURE ONLY)'!Z$20:AI$20, "CLO7", 'Exam (LECTURE ONLY)'!Z317:AI317) / 'Exam (LECTURE ONLY)'!AN$12),
IF(AND('PRINTABLE (per grading)'!H$16="OUTPUT", 'PRINTABLE (per grading)'!B$13="Prelim"), IF(ISERROR(SUMIF(OUTPUT!C$20:M$20, "CLO7", OUTPUT!C317:M317) / OUTPUT!AL$12), "", SUMIF(OUTPUT!C$20:M$20, "CLO7", OUTPUT!C317:M317) / OUTPUT!AL$12),
IF(AND('PRINTABLE (per grading)'!H$16="OUTPUT", 'PRINTABLE (per grading)'!B$13="Midterm"), IF(ISERROR(SUMIF(OUTPUT!O$20:Y$20, "CLO7", OUTPUT!O317:Y317) / OUTPUT!AM$12), "", SUMIF(OUTPUT!O$20:Y$20, "CLO7", OUTPUT!O317:Y317) / OUTPUT!AM$12),
IF(AND('PRINTABLE (per grading)'!H$16="OUTPUT", 'PRINTABLE (per grading)'!B$13="Final"), IF(ISERROR(SUMIF(OUTPUT!AA$20:AI$20, "CLO7", OUTPUT!AA317:AI317) / OUTPUT!AN$12), "", SUMIF(OUTPUT!AA$20:AI$20, "CLO7", OUTPUT!AA317:AI317) / OUTPUT!AN$12),
"")))))),"")</f>
        <v/>
      </c>
      <c r="AT315" s="286" t="str">
        <f aca="false">IF(B315&lt;&gt;"",IF(AS315="","",IF(AS315&lt;0.5,1,IF(AND(AS315&gt;=0.5,AS315&lt;P$10),2,IF(AS315&gt;=P$10,3)))),"")</f>
        <v/>
      </c>
      <c r="AU315" s="287" t="str">
        <f aca="false">IF(B315 &lt;&gt; "",IFERROR(IF(AVERAGE(AQ315,AS315)&gt;=P$10,"Y","N"),""),"")</f>
        <v/>
      </c>
      <c r="AV315" s="194" t="str">
        <f aca="false">IF(B315 &lt;&gt; "", IFERROR(IF(C$16 = "PRELIM", SUMIF('Database (LECTURE-RES-PRAC)'!D$14:AG$14, "CLO8", 'Database (LECTURE-RES-PRAC)'!D312:AG312) / 'Grade computation'!F$11, IF(C$16 = "MIDTERM", SUMIF('Database (LECTURE-RES-PRAC)'!AJ$14:BM$14, "CLO8", 'Database (LECTURE-RES-PRAC)'!AJ312:BM312) / 'Grade computation'!G$11, IF(C$16 = "FINAL", SUMIF('Database (LECTURE-RES-PRAC)'!BP$14:CS$14, "CLO8", 'Database (LECTURE-RES-PRAC)'!BP312:CS312) / 'Grade computation'!H$11,""))),""),"")</f>
        <v/>
      </c>
      <c r="AW315" s="286" t="str">
        <f aca="false">IF(B315&lt;&gt;"",IF(AV315="","",IF(AV315&lt;0.5,1,IF(AND(AV315&gt;=0.5,AV315&lt;P$10),2,IF(AV315&gt;=P$10,3)))),"")</f>
        <v/>
      </c>
      <c r="AX315" s="194" t="str">
        <f aca="false">IF(B315 &lt;&gt; "",IF(AND('PRINTABLE (per grading)'!H$16="EXAM", 'PRINTABLE (per grading)'!B$13="Prelim"), IF(ISERROR(SUMIF('Exam (LECTURE ONLY)'!D$20:M$20, "CLO8", 'Exam (LECTURE ONLY)'!D317:M317) / 'Exam (LECTURE ONLY)'!AL$13), "", SUMIF('Exam (LECTURE ONLY)'!D$20:M$20, "CLO8", 'Exam (LECTURE ONLY)'!D317:M317) /'Exam (LECTURE ONLY)'!AL$13),
IF(AND('PRINTABLE (per grading)'!H$16="EXAM", 'PRINTABLE (per grading)'!B$13="Midterm"), IF(ISERROR(SUMIF('Exam (LECTURE ONLY)'!O$20:X$20, "CLO8", 'Exam (LECTURE ONLY)'!O317:X317) / 'Exam (LECTURE ONLY)'!AM$13), "", SUMIF('Exam (LECTURE ONLY)'!O$20:X$20, "CLO8", 'Exam (LECTURE ONLY)'!O317:X317) / 'Exam (LECTURE ONLY)'!AM$13),
IF(AND('PRINTABLE (per grading)'!H$16="EXAM", 'PRINTABLE (per grading)'!B$13="Final"), IF(ISERROR(SUMIF('Exam (LECTURE ONLY)'!Z$20:AI$20, "CLO8", 'Exam (LECTURE ONLY)'!Z317:AI317) / 'Exam (LECTURE ONLY)'!AN$13), "", SUMIF('Exam (LECTURE ONLY)'!Z$20:AI$20, "CLO8", 'Exam (LECTURE ONLY)'!Z317:AI317) / 'Exam (LECTURE ONLY)'!AN$13),
IF(AND('PRINTABLE (per grading)'!H$16="OUTPUT", 'PRINTABLE (per grading)'!B$13="Prelim"), IF(ISERROR(SUMIF(OUTPUT!C$20:M$20, "CLO8", OUTPUT!C317:M317) / OUTPUT!AL$13), "", SUMIF(OUTPUT!C$20:M$20, "CLO8", OUTPUT!C317:M317) / OUTPUT!AL$13),
IF(AND('PRINTABLE (per grading)'!H$16="OUTPUT", 'PRINTABLE (per grading)'!B$13="Midterm"), IF(ISERROR(SUMIF(OUTPUT!O$20:Y$20, "CLO8", OUTPUT!O317:Y317) / OUTPUT!AM$13), "", SUMIF(OUTPUT!O$20:Y$20, "CLO8", OUTPUT!O317:Y317) / OUTPUT!AM$13),
IF(AND('PRINTABLE (per grading)'!H$16="OUTPUT", 'PRINTABLE (per grading)'!B$13="Final"), IF(ISERROR(SUMIF(OUTPUT!AA$20:AI$20, "CLO8", OUTPUT!AA317:AI317) / OUTPUT!AN$13), "", SUMIF(OUTPUT!AA$20:AI$20, "CLO8", OUTPUT!AA317:AI317) / OUTPUT!AN$13),
"")))))),"")</f>
        <v/>
      </c>
      <c r="AY315" s="286" t="str">
        <f aca="false">IF(B315&lt;&gt;"",IF(AX315="","",IF(AX315&lt;0.5,1,IF(AND(AX315&gt;=0.5,AX315&lt;P$10),2,IF(AX315&gt;=P$10,3)))),"")</f>
        <v/>
      </c>
      <c r="AZ315" s="287" t="str">
        <f aca="false">IF(B315 &lt;&gt; "",IFERROR(IF(AVERAGE(AV315,AX315)&gt;=P$10,"Y","N"),""),"")</f>
        <v/>
      </c>
      <c r="BA315" s="194" t="str">
        <f aca="false">IF(B315 &lt;&gt; "", IFERROR(IF(C$16 = "PRELIM", SUMIF('Database (LECTURE-RES-PRAC)'!D$14:AG$14, "CLO9", 'Database (LECTURE-RES-PRAC)'!D312:AG312) / 'Grade computation'!F$12, IF(C$16 = "MIDTERM", SUMIF('Database (LECTURE-RES-PRAC)'!AJ$14:BM$14, "CLO9", 'Database (LECTURE-RES-PRAC)'!AJ312:BM312) / 'Grade computation'!G$12, IF(C$16 = "FINAL", SUMIF('Database (LECTURE-RES-PRAC)'!BP$14:CS$14, "CLO9", 'Database (LECTURE-RES-PRAC)'!BP312:CS312) / 'Grade computation'!H$12,""))),""),"")</f>
        <v/>
      </c>
      <c r="BB315" s="286" t="str">
        <f aca="false">IF(B315&lt;&gt;"",IF(BA315="","",IF(BA315&lt;0.5,1,IF(AND(BA315&gt;=0.5,BA315&lt;P$10),2,IF(BA315&gt;=P$10,3)))),"")</f>
        <v/>
      </c>
      <c r="BC315" s="194" t="str">
        <f aca="false">IF(B315 &lt;&gt; "",IF(AND('PRINTABLE (per grading)'!H$16="EXAM", 'PRINTABLE (per grading)'!B$13="Prelim"), IF(ISERROR(SUMIF('Exam (LECTURE ONLY)'!D$20:M$20, "CLO9", 'Exam (LECTURE ONLY)'!D317:M317) / 'Exam (LECTURE ONLY)'!AL$14), "", SUMIF('Exam (LECTURE ONLY)'!D$20:M$20, "CLO9", 'Exam (LECTURE ONLY)'!D317:M317) /'Exam (LECTURE ONLY)'!AL$14),
IF(AND('PRINTABLE (per grading)'!H$16="EXAM", 'PRINTABLE (per grading)'!B$13="Midterm"), IF(ISERROR(SUMIF('Exam (LECTURE ONLY)'!O$20:X$20, "CLO9", 'Exam (LECTURE ONLY)'!O317:X317) / 'Exam (LECTURE ONLY)'!AM$14), "", SUMIF('Exam (LECTURE ONLY)'!O$20:X$20, "CLO9", 'Exam (LECTURE ONLY)'!O317:X317) / 'Exam (LECTURE ONLY)'!AM$14),
IF(AND('PRINTABLE (per grading)'!H$16="EXAM", 'PRINTABLE (per grading)'!B$13="Final"), IF(ISERROR(SUMIF('Exam (LECTURE ONLY)'!Z$20:AI$20, "CLO9", 'Exam (LECTURE ONLY)'!Z317:AI317) / 'Exam (LECTURE ONLY)'!AN$14), "", SUMIF('Exam (LECTURE ONLY)'!Z$20:AI$20, "CLO9", 'Exam (LECTURE ONLY)'!Z317:AI317) / 'Exam (LECTURE ONLY)'!AN$14),
IF(AND('PRINTABLE (per grading)'!H$16="OUTPUT", 'PRINTABLE (per grading)'!B$13="Prelim"), IF(ISERROR(SUMIF(OUTPUT!C$20:M$20, "CLO9", OUTPUT!C317:M317) / OUTPUT!AL$14), "", SUMIF(OUTPUT!C$20:M$20, "CLO9", OUTPUT!C317:M317) / OUTPUT!AL$14),
IF(AND('PRINTABLE (per grading)'!H$16="OUTPUT", 'PRINTABLE (per grading)'!B$13="Midterm"), IF(ISERROR(SUMIF(OUTPUT!O$20:Y$20, "CLO9", OUTPUT!O317:Y317) / OUTPUT!AM$14), "", SUMIF(OUTPUT!O$20:Y$20, "CLO9", OUTPUT!O317:Y317) / OUTPUT!AM$14),
IF(AND('PRINTABLE (per grading)'!H$16="OUTPUT", 'PRINTABLE (per grading)'!B$13="Final"), IF(ISERROR(SUMIF(OUTPUT!AA$20:AI$20, "CLO9", OUTPUT!AA317:AI317) / OUTPUT!AN$14), "", SUMIF(OUTPUT!AA$20:AI$20, "CLO9", OUTPUT!AA317:AI317) / OUTPUT!AN$14),
"")))))),"")</f>
        <v/>
      </c>
      <c r="BD315" s="286" t="str">
        <f aca="false">IF(B315&lt;&gt;"",IF(BC315="","",IF(BC315&lt;0.5,1,IF(AND(BC315&gt;=0.5,BC315&lt;P$10),2,IF(BC315&gt;=P$10,3)))),"")</f>
        <v/>
      </c>
      <c r="BE315" s="287" t="str">
        <f aca="false">IF(B315 &lt;&gt; "",IFERROR(IF(AVERAGE(BA315,BC315)&gt;=P$10,"Y","N"),""),"")</f>
        <v/>
      </c>
      <c r="BF315" s="194" t="str">
        <f aca="false">IF(B315 &lt;&gt; "", IFERROR(IF(C$16 = "PRELIM", SUMIF('Database (LECTURE-RES-PRAC)'!D$14:AG$14, "CLO10", 'Database (LECTURE-RES-PRAC)'!D312:AG312) / 'Grade computation'!F$13, IF(C$16 = "MIDTERM", SUMIF('Database (LECTURE-RES-PRAC)'!AJ$14:BM$14, "CLO10", 'Database (LECTURE-RES-PRAC)'!AJ312:BM312) / 'Grade computation'!G$13, IF(C$16 = "FINAL", SUMIF('Database (LECTURE-RES-PRAC)'!BP$14:CS$14, "CLO10", 'Database (LECTURE-RES-PRAC)'!BP312:CS312) / 'Grade computation'!H$13,""))),""),"")</f>
        <v/>
      </c>
      <c r="BG315" s="286" t="str">
        <f aca="false">IF(B315&lt;&gt;"",IF(BF315="","",IF(BF315&lt;0.5,1,IF(AND(BF315&gt;=0.5,BF315&lt;P$10),2,IF(BF315&gt;=P$10,3)))),"")</f>
        <v/>
      </c>
      <c r="BH315" s="194" t="str">
        <f aca="false">IF(B315 &lt;&gt; "",IF(AND('PRINTABLE (per grading)'!H$16="EXAM", 'PRINTABLE (per grading)'!B$13="Prelim"), IF(ISERROR(SUMIF('Exam (LECTURE ONLY)'!D$20:M$20, "CLO10", 'Exam (LECTURE ONLY)'!D317:M317) / 'Exam (LECTURE ONLY)'!AL$15), "", SUMIF('Exam (LECTURE ONLY)'!D$20:M$20, "CLO10", 'Exam (LECTURE ONLY)'!D317:M317) /'Exam (LECTURE ONLY)'!AL$15),
IF(AND('PRINTABLE (per grading)'!H$16="EXAM", 'PRINTABLE (per grading)'!B$13="Midterm"), IF(ISERROR(SUMIF('Exam (LECTURE ONLY)'!O$20:X$20, "CLO10", 'Exam (LECTURE ONLY)'!O317:X317) / 'Exam (LECTURE ONLY)'!AM$15), "", SUMIF('Exam (LECTURE ONLY)'!O$20:X$20, "CLO10", 'Exam (LECTURE ONLY)'!O317:X317) / 'Exam (LECTURE ONLY)'!AM$15),
IF(AND('PRINTABLE (per grading)'!H$16="EXAM", 'PRINTABLE (per grading)'!B$13="Final"), IF(ISERROR(SUMIF('Exam (LECTURE ONLY)'!Z$20:AI$20, "CLO10", 'Exam (LECTURE ONLY)'!Z317:AI317) / 'Exam (LECTURE ONLY)'!AN$15), "", SUMIF('Exam (LECTURE ONLY)'!Z$20:AI$20, "CLO10", 'Exam (LECTURE ONLY)'!Z317:AI317) / 'Exam (LECTURE ONLY)'!AN$15),
IF(AND('PRINTABLE (per grading)'!H$16="OUTPUT", 'PRINTABLE (per grading)'!B$13="Prelim"), IF(ISERROR(SUMIF(OUTPUT!C$20:M$20, "CLO10", OUTPUT!C317:M317) / OUTPUT!AL$15), "", SUMIF(OUTPUT!C$20:M$20, "CLO10", OUTPUT!C317:M317) / OUTPUT!AL$15),
IF(AND('PRINTABLE (per grading)'!H$16="OUTPUT", 'PRINTABLE (per grading)'!B$13="Midterm"), IF(ISERROR(SUMIF(OUTPUT!O$20:Y$20, "CLO10", OUTPUT!O317:Y317) / OUTPUT!AM$15), "", SUMIF(OUTPUT!O$20:Y$20, "CLO10", OUTPUT!O317:Y317) / OUTPUT!AM$15),
IF(AND('PRINTABLE (per grading)'!H$16="OUTPUT", 'PRINTABLE (per grading)'!B$13="Final"), IF(ISERROR(SUMIF(OUTPUT!AA$20:AI$20, "CLO10", OUTPUT!AA317:AI317) / OUTPUT!AN$15), "", SUMIF(OUTPUT!AA$20:AI$20, "CLO10", OUTPUT!AA317:AI317) / OUTPUT!AN$15),
"")))))),"")</f>
        <v/>
      </c>
      <c r="BI315" s="286" t="str">
        <f aca="false">IF(B315&lt;&gt;"",IF(BH315="","",IF(BH315&lt;0.5,1,IF(AND(BH315&gt;=0.5,BH315&lt;P$10),2,IF(BH315&gt;=P$10,3)))),"")</f>
        <v/>
      </c>
      <c r="BJ315" s="287" t="str">
        <f aca="false">IF(B315 &lt;&gt; "",IFERROR(IF(AVERAGE(BF315,BH315)&gt;=P$10,"Y","N"),""),"")</f>
        <v/>
      </c>
      <c r="BK315" s="8"/>
    </row>
    <row r="316" customFormat="false" ht="19.5" hidden="false" customHeight="true" outlineLevel="0" collapsed="false">
      <c r="A316" s="228" t="str">
        <f aca="false">IF(ISBLANK('Database (LECTURE-RES-PRAC)'!A313),"",'Database (LECTURE-RES-PRAC)'!A313)</f>
        <v/>
      </c>
      <c r="B316" s="229" t="str">
        <f aca="false">IF(ISBLANK('Database (LECTURE-RES-PRAC)'!B313),"",'Database (LECTURE-RES-PRAC)'!B313)</f>
        <v/>
      </c>
      <c r="C316" s="230" t="str">
        <f aca="false">IF(B316&lt;&gt;"",IF(C$16="PRELIM",'Grade computation'!C316, IF(C$16="MIDTERM",'Grade computation'!K316, IF(C$16="FINAL",'Grade computation'!S316,""))),"")</f>
        <v/>
      </c>
      <c r="D316" s="231" t="str">
        <f aca="false">IF(B316&lt;&gt;"",IFERROR(IF(B$11="80-20", (((C316/C$19)*X$6)+X$7)*D$18, IF(B$11="60-40", (((C316/C$19)*Y$6)+Y$7)*D$18, 0)),0),"")</f>
        <v/>
      </c>
      <c r="E316" s="230" t="str">
        <f aca="false">IF(B316&lt;&gt;"", IF(C$16="PRELIM",'Grade computation'!E316, IF(C$16="MIDTERM",'Grade computation'!M316, IF(C$16="FINAL",'Grade computation'!U316,""))),"")</f>
        <v/>
      </c>
      <c r="F316" s="232" t="str">
        <f aca="false">IF(B316&lt;&gt;"",IFERROR(IF(B$11="80-20", (((E316/E$19)*X$6)+X$7)*F$18, IF(B$11="60-40", (((E316/E$19)*Y$6)+Y$7)*F$18, 0)),0),"")</f>
        <v/>
      </c>
      <c r="G316" s="233" t="str">
        <f aca="false">IF(B316&lt;&gt;"",IFERROR((D316+F316),0),"")</f>
        <v/>
      </c>
      <c r="H316" s="234" t="str">
        <f aca="false">IF(B316&lt;&gt;"",IF(C$16="PRELIM", 'Grade computation'!H316, IF(C$16="MIDTERM", 'Grade computation'!P316, IF(C$16="FINAL",'Grade computation'!X316, ""))),"")</f>
        <v/>
      </c>
      <c r="I316" s="233" t="str">
        <f aca="false">IF(B316&lt;&gt;"",IFERROR(IF(B$11="80-20", (((H316/H$19)*X$6)+X$7)*I$19, IF(B$11="60-40", (((H316/H$19)*Y$6)+Y$7)*I$19, 0)),0),"")</f>
        <v/>
      </c>
      <c r="J316" s="237" t="str">
        <f aca="false">IFERROR((G316+I316),"")</f>
        <v/>
      </c>
      <c r="K316" s="183" t="str">
        <f aca="false">IFERROR(IF(J316="","",IF(J316&gt;=75,"PASSED","FAILED")),"")</f>
        <v/>
      </c>
      <c r="L316" s="183"/>
      <c r="M316" s="194" t="str">
        <f aca="false">IF(B316 &lt;&gt; "", IFERROR(IF(C$16 = "PRELIM", SUMIF('Database (LECTURE-RES-PRAC)'!D$14:AG$14, "CLO1", 'Database (LECTURE-RES-PRAC)'!D313:AG313) / 'Grade computation'!F$4, IF(C$16 = "MIDTERM", SUMIF('Database (LECTURE-RES-PRAC)'!AJ$14:BM$14, "CLO1", 'Database (LECTURE-RES-PRAC)'!AJ313:BM313) / 'Grade computation'!G$4, IF(C$16 = "FINAL", SUMIF('Database (LECTURE-RES-PRAC)'!BP$14:CS$14, "CLO1", 'Database (LECTURE-RES-PRAC)'!BP313:CS313) / 'Grade computation'!H$4,""))),""),"")</f>
        <v/>
      </c>
      <c r="N316" s="286" t="str">
        <f aca="false">IF(B316&lt;&gt;"",IF(M316="","",IF(M316&lt;0.5,1,IF(AND(M316&gt;=0.5,M316&lt;P$10),2,IF(M316&gt;=P$10,3)))),"")</f>
        <v/>
      </c>
      <c r="O316" s="194" t="str">
        <f aca="false">IF(B316 &lt;&gt; "",IF(AND('PRINTABLE (per grading)'!H$16="EXAM", 'PRINTABLE (per grading)'!B$13="Prelim"), IF(ISERROR(SUMIF('Exam (LECTURE ONLY)'!D$20:M$20, "CLO1", 'Exam (LECTURE ONLY)'!D318:M318) / 'Exam (LECTURE ONLY)'!AL$6), "", SUMIF('Exam (LECTURE ONLY)'!D$20:M$20, "CLO1", 'Exam (LECTURE ONLY)'!D318:M318) /'Exam (LECTURE ONLY)'!AL$6),
IF(AND('PRINTABLE (per grading)'!H$16="EXAM", 'PRINTABLE (per grading)'!B$13="Midterm"), IF(ISERROR(SUMIF('Exam (LECTURE ONLY)'!O$20:X$20, "CLO1", 'Exam (LECTURE ONLY)'!O318:X318) / 'Exam (LECTURE ONLY)'!AM$6), "", SUMIF('Exam (LECTURE ONLY)'!O$20:X$20, "CLO1", 'Exam (LECTURE ONLY)'!O318:X318) / 'Exam (LECTURE ONLY)'!AM$6),
IF(AND('PRINTABLE (per grading)'!H$16="EXAM", 'PRINTABLE (per grading)'!B$13="Final"), IF(ISERROR(SUMIF('Exam (LECTURE ONLY)'!Z$20:AI$20, "CLO1", 'Exam (LECTURE ONLY)'!Z318:AI318) / 'Exam (LECTURE ONLY)'!AN$6), "", SUMIF('Exam (LECTURE ONLY)'!Z$20:AI$20, "CLO1", 'Exam (LECTURE ONLY)'!Z318:AI318) / 'Exam (LECTURE ONLY)'!AN$6),
IF(AND('PRINTABLE (per grading)'!H$16="OUTPUT", 'PRINTABLE (per grading)'!B$13="Prelim"), IF(ISERROR(SUMIF(OUTPUT!C$20:M$20, "CLO1", OUTPUT!C318:M318) / OUTPUT!AL$6), "", SUMIF(OUTPUT!C$20:M$20, "CLO1", OUTPUT!C318:M318) / OUTPUT!AL$6),
IF(AND('PRINTABLE (per grading)'!H$16="OUTPUT", 'PRINTABLE (per grading)'!B$13="Midterm"), IF(ISERROR(SUMIF(OUTPUT!O$20:Y$20, "CLO1", OUTPUT!O318:Y318) / OUTPUT!AM$6), "", SUMIF(OUTPUT!O$20:Y$20, "CLO1", OUTPUT!O318:Y318) / OUTPUT!AM$6),
IF(AND('PRINTABLE (per grading)'!H$16="OUTPUT", 'PRINTABLE (per grading)'!B$13="Final"), IF(ISERROR(SUMIF(OUTPUT!AA$20:AI$20, "CLO1", OUTPUT!AA318:AI318) / OUTPUT!AN$6), "", SUMIF(OUTPUT!AA$20:AI$20, "CLO1", OUTPUT!AA318:AI318) / OUTPUT!AN$6),
"")))))),"")</f>
        <v/>
      </c>
      <c r="P316" s="286" t="str">
        <f aca="false">IF(B316&lt;&gt;"",IF(O316="","",IF(O316&lt;0.5,1,IF(AND(O316&gt;=0.5,O316&lt;P$10),2,IF(O316&gt;=P$10,3)))),"")</f>
        <v/>
      </c>
      <c r="Q316" s="287" t="str">
        <f aca="false">IF(B316 &lt;&gt; "",IFERROR(IF(AVERAGE(M316,O316)&gt;=P$10,"Y","N"),""),"")</f>
        <v/>
      </c>
      <c r="R316" s="194" t="str">
        <f aca="false">IF(B316 &lt;&gt; "", IFERROR(IF(C$16 = "PRELIM", SUMIF('Database (LECTURE-RES-PRAC)'!D$14:AG$14, "CLO2", 'Database (LECTURE-RES-PRAC)'!D313:AG313) / 'Grade computation'!F$5, IF(C$16 = "MIDTERM", SUMIF('Database (LECTURE-RES-PRAC)'!AJ$14:BM$14, "CLO2", 'Database (LECTURE-RES-PRAC)'!AJ313:BM313) / 'Grade computation'!G$5, IF(C$16 = "FINAL", SUMIF('Database (LECTURE-RES-PRAC)'!BP$14:CS$14, "CLO2", 'Database (LECTURE-RES-PRAC)'!BP313:CS313) / 'Grade computation'!H$5,""))),""),"")</f>
        <v/>
      </c>
      <c r="S316" s="286" t="str">
        <f aca="false">IF(B316&lt;&gt;"",IF(R316="","",IF(R316&lt;0.5,1,IF(AND(R316&gt;=0.5,R316&lt;P$10),2,IF(R316&gt;=P$10,3)))),"")</f>
        <v/>
      </c>
      <c r="T316" s="194" t="str">
        <f aca="false">IF(B316 &lt;&gt; "",IF(AND('PRINTABLE (per grading)'!H$16="EXAM", 'PRINTABLE (per grading)'!B$13="Prelim"), IF(ISERROR(SUMIF('Exam (LECTURE ONLY)'!D$20:M$20, "CLO2", 'Exam (LECTURE ONLY)'!D318:M318) / 'Exam (LECTURE ONLY)'!AL$7), "", SUMIF('Exam (LECTURE ONLY)'!D$20:M$20, "CLO2", 'Exam (LECTURE ONLY)'!D318:M318) /'Exam (LECTURE ONLY)'!AL$7),
IF(AND('PRINTABLE (per grading)'!H$16="EXAM", 'PRINTABLE (per grading)'!B$13="Midterm"), IF(ISERROR(SUMIF('Exam (LECTURE ONLY)'!O$20:X$20, "CLO2", 'Exam (LECTURE ONLY)'!O318:X318) / 'Exam (LECTURE ONLY)'!AM$7), "", SUMIF('Exam (LECTURE ONLY)'!O$20:X$20, "CLO2", 'Exam (LECTURE ONLY)'!O318:X318) / 'Exam (LECTURE ONLY)'!AM$7),
IF(AND('PRINTABLE (per grading)'!H$16="EXAM", 'PRINTABLE (per grading)'!B$13="Final"), IF(ISERROR(SUMIF('Exam (LECTURE ONLY)'!Z$20:AI$20, "CLO2", 'Exam (LECTURE ONLY)'!Z318:AI318) / 'Exam (LECTURE ONLY)'!AN$7), "", SUMIF('Exam (LECTURE ONLY)'!Z$20:AI$20, "CLO2", 'Exam (LECTURE ONLY)'!Z318:AI318) / 'Exam (LECTURE ONLY)'!AN$7),
IF(AND('PRINTABLE (per grading)'!H$16="OUTPUT", 'PRINTABLE (per grading)'!B$13="Prelim"), IF(ISERROR(SUMIF(OUTPUT!C$20:M$20, "CLO2", OUTPUT!C318:M318) / OUTPUT!AL$7), "", SUMIF(OUTPUT!C$20:M$20, "CLO2", OUTPUT!C318:M318) / OUTPUT!AL$7),
IF(AND('PRINTABLE (per grading)'!H$16="OUTPUT", 'PRINTABLE (per grading)'!B$13="Midterm"), IF(ISERROR(SUMIF(OUTPUT!O$20:Y$20, "CLO2", OUTPUT!O318:Y318) / OUTPUT!AM$7), "", SUMIF(OUTPUT!O$20:Y$20, "CLO2", OUTPUT!O318:Y318) / OUTPUT!AM$7),
IF(AND('PRINTABLE (per grading)'!H$16="OUTPUT", 'PRINTABLE (per grading)'!B$13="Final"), IF(ISERROR(SUMIF(OUTPUT!AA$20:AI$20, "CLO2", OUTPUT!AA318:AI318) / OUTPUT!AN$7), "", SUMIF(OUTPUT!AA$20:AI$20, "CLO2", OUTPUT!AA318:AI318) / OUTPUT!AN$7),
"")))))),"")</f>
        <v/>
      </c>
      <c r="U316" s="286" t="str">
        <f aca="false">IF(B316&lt;&gt;"",IF(T316="","",IF(T316&lt;0.5,1,IF(AND(T316&gt;=0.5,T316&lt;P$10),2,IF(T316&gt;=P$10,3)))),"")</f>
        <v/>
      </c>
      <c r="V316" s="287" t="str">
        <f aca="false">IF(B316 &lt;&gt; "",IFERROR(IF(AVERAGE(R316,T316)&gt;=P$10,"Y","N"),""),"")</f>
        <v/>
      </c>
      <c r="W316" s="194" t="str">
        <f aca="false">IF(B316 &lt;&gt; "", IFERROR(IF(C$16 = "PRELIM", SUMIF('Database (LECTURE-RES-PRAC)'!D$14:AG$14, "CLO3", 'Database (LECTURE-RES-PRAC)'!D313:AG313) / 'Grade computation'!F$6, IF(C$16 = "MIDTERM", SUMIF('Database (LECTURE-RES-PRAC)'!AJ$14:BM$14, "CLO3", 'Database (LECTURE-RES-PRAC)'!AJ313:BM313) / 'Grade computation'!G$6, IF(C$16 = "FINAL", SUMIF('Database (LECTURE-RES-PRAC)'!BP$14:CS$14, "CLO3", 'Database (LECTURE-RES-PRAC)'!BP313:CS313) / 'Grade computation'!H$6,""))),""),"")</f>
        <v/>
      </c>
      <c r="X316" s="286" t="str">
        <f aca="false">IF(B316&lt;&gt;"",IF(W316="","",IF(W316&lt;0.5,1,IF(AND(W316&gt;=0.5,W316&lt;P$10),2,IF(W316&gt;=P$10,3)))),"")</f>
        <v/>
      </c>
      <c r="Y316" s="194" t="str">
        <f aca="false">IF(B316 &lt;&gt; "",IF(AND('PRINTABLE (per grading)'!H$16="EXAM", 'PRINTABLE (per grading)'!B$13="Prelim"), IF(ISERROR(SUMIF('Exam (LECTURE ONLY)'!D$20:M$20, "CLO3", 'Exam (LECTURE ONLY)'!D318:M318) / 'Exam (LECTURE ONLY)'!AL$8), "", SUMIF('Exam (LECTURE ONLY)'!D$20:M$20, "CLO3", 'Exam (LECTURE ONLY)'!D318:M318) /'Exam (LECTURE ONLY)'!AL$8),
IF(AND('PRINTABLE (per grading)'!H$16="EXAM", 'PRINTABLE (per grading)'!B$13="Midterm"), IF(ISERROR(SUMIF('Exam (LECTURE ONLY)'!O$20:X$20, "CLO3", 'Exam (LECTURE ONLY)'!O318:X318) / 'Exam (LECTURE ONLY)'!AM$8), "", SUMIF('Exam (LECTURE ONLY)'!O$20:X$20, "CLO3", 'Exam (LECTURE ONLY)'!O318:X318) / 'Exam (LECTURE ONLY)'!AM$8),
IF(AND('PRINTABLE (per grading)'!H$16="EXAM", 'PRINTABLE (per grading)'!B$13="Final"), IF(ISERROR(SUMIF('Exam (LECTURE ONLY)'!Z$20:AI$20, "CLO3", 'Exam (LECTURE ONLY)'!Z318:AI318) / 'Exam (LECTURE ONLY)'!AN$8), "", SUMIF('Exam (LECTURE ONLY)'!Z$20:AI$20, "CLO3", 'Exam (LECTURE ONLY)'!Z318:AI318) / 'Exam (LECTURE ONLY)'!AN$8),
IF(AND('PRINTABLE (per grading)'!H$16="OUTPUT", 'PRINTABLE (per grading)'!B$13="Prelim"), IF(ISERROR(SUMIF(OUTPUT!C$20:M$20, "CLO3", OUTPUT!C318:M318) / OUTPUT!AL$8), "", SUMIF(OUTPUT!C$20:M$20, "CLO3", OUTPUT!C318:M318) / OUTPUT!AL$8),
IF(AND('PRINTABLE (per grading)'!H$16="OUTPUT", 'PRINTABLE (per grading)'!B$13="Midterm"), IF(ISERROR(SUMIF(OUTPUT!O$20:Y$20, "CLO3", OUTPUT!O318:Y318) / OUTPUT!AM$8), "", SUMIF(OUTPUT!O$20:Y$20, "CLO3", OUTPUT!O318:Y318) / OUTPUT!AM$8),
IF(AND('PRINTABLE (per grading)'!H$16="OUTPUT", 'PRINTABLE (per grading)'!B$13="Final"), IF(ISERROR(SUMIF(OUTPUT!AA$20:AI$20, "CLO3", OUTPUT!AA318:AI318) / OUTPUT!AN$8), "", SUMIF(OUTPUT!AA$20:AI$20, "CLO3", OUTPUT!AA318:AI318) / OUTPUT!AN$8),
"" )))))),"")</f>
        <v/>
      </c>
      <c r="Z316" s="286" t="str">
        <f aca="false">IF(B316&lt;&gt;"",IF(Y316="","",IF(Y316&lt;0.5,1,IF(AND(Y316&gt;=0.5,Y316&lt;P$10),2,IF(Y316&gt;=P$10,3)))),"")</f>
        <v/>
      </c>
      <c r="AA316" s="287" t="str">
        <f aca="false">IF(B316 &lt;&gt; "",IFERROR(IF(AVERAGE(W316,Y316)&gt;=P$10,"Y","N"),""),"")</f>
        <v/>
      </c>
      <c r="AB316" s="194" t="str">
        <f aca="false">IF(B316 &lt;&gt; "", IFERROR(IF(C$16 = "PRELIM", SUMIF('Database (LECTURE-RES-PRAC)'!D$14:AG$14, "CLO4", 'Database (LECTURE-RES-PRAC)'!D313:AG313) / 'Grade computation'!F$7, IF(C$16 = "MIDTERM", SUMIF('Database (LECTURE-RES-PRAC)'!AJ$14:BM$14, "CLO4", 'Database (LECTURE-RES-PRAC)'!AJ313:BM313) / 'Grade computation'!G$7, IF(C$16 = "FINAL", SUMIF('Database (LECTURE-RES-PRAC)'!BP$14:CS$14, "CLO4", 'Database (LECTURE-RES-PRAC)'!BP313:CS313) / 'Grade computation'!H$7,""))),""),"")</f>
        <v/>
      </c>
      <c r="AC316" s="286" t="str">
        <f aca="false">IF(B316&lt;&gt;"",IF(AB316="","",IF(AB316&lt;0.5,1,IF(AND(AB316&gt;=0.5,AB316&lt;P$10),2,IF(AB316&gt;=P$10,3)))),"")</f>
        <v/>
      </c>
      <c r="AD316" s="194" t="str">
        <f aca="false">IF(B316 &lt;&gt; "",IF(AND('PRINTABLE (per grading)'!H$16="EXAM", 'PRINTABLE (per grading)'!B$13="Prelim"), IF(ISERROR(SUMIF('Exam (LECTURE ONLY)'!D$20:M$20, "CLO4", 'Exam (LECTURE ONLY)'!D318:M318) / 'Exam (LECTURE ONLY)'!AL$9), "", SUMIF('Exam (LECTURE ONLY)'!D$20:M$20, "CLO4", 'Exam (LECTURE ONLY)'!D318:M318) /'Exam (LECTURE ONLY)'!AL$9),
IF(AND('PRINTABLE (per grading)'!H$16="EXAM", 'PRINTABLE (per grading)'!B$13="Midterm"), IF(ISERROR(SUMIF('Exam (LECTURE ONLY)'!O$20:X$20, "CLO4", 'Exam (LECTURE ONLY)'!O318:X318) / 'Exam (LECTURE ONLY)'!AM$9), "", SUMIF('Exam (LECTURE ONLY)'!O$20:X$20, "CLO4", 'Exam (LECTURE ONLY)'!O318:X318) / 'Exam (LECTURE ONLY)'!AM$9),
IF(AND('PRINTABLE (per grading)'!H$16="EXAM", 'PRINTABLE (per grading)'!B$13="Final"), IF(ISERROR(SUMIF('Exam (LECTURE ONLY)'!Z$20:AI$20, "CLO4", 'Exam (LECTURE ONLY)'!Z318:AI318) / 'Exam (LECTURE ONLY)'!AN$9), "", SUMIF('Exam (LECTURE ONLY)'!Z$20:AI$20, "CLO4", 'Exam (LECTURE ONLY)'!Z318:AI318) / 'Exam (LECTURE ONLY)'!AN$9),
IF(AND('PRINTABLE (per grading)'!H$16="OUTPUT", 'PRINTABLE (per grading)'!B$13="Prelim"), IF(ISERROR(SUMIF(OUTPUT!C$20:M$20, "CLO4", OUTPUT!C318:M318) / OUTPUT!AL$9), "", SUMIF(OUTPUT!C$20:M$20, "CLO4", OUTPUT!C318:M318) / OUTPUT!AL$9),
IF(AND('PRINTABLE (per grading)'!H$16="OUTPUT", 'PRINTABLE (per grading)'!B$13="Midterm"), IF(ISERROR(SUMIF(OUTPUT!O$20:Y$20, "CLO4", OUTPUT!O318:Y318) / OUTPUT!AM$9), "", SUMIF(OUTPUT!O$20:Y$20, "CLO4", OUTPUT!O318:Y318) / OUTPUT!AM$9),
IF(AND('PRINTABLE (per grading)'!H$16="OUTPUT", 'PRINTABLE (per grading)'!B$13="Final"), IF(ISERROR(SUMIF(OUTPUT!AA$20:AI$20, "CLO4", OUTPUT!AA318:AI318) / OUTPUT!AN$9), "", SUMIF(OUTPUT!AA$20:AI$20, "CLO4", OUTPUT!AA318:AI318) / OUTPUT!AN$9),
"")))))),"")</f>
        <v/>
      </c>
      <c r="AE316" s="286" t="str">
        <f aca="false">IF(B316&lt;&gt;"",IF(AD316="","",IF(AD316&lt;0.5,1,IF(AND(AD316&gt;=0.5,AD316&lt;P$10),2,IF(AD316&gt;=P$10,3)))),"")</f>
        <v/>
      </c>
      <c r="AF316" s="287" t="str">
        <f aca="false">IF(B316 &lt;&gt; "",IFERROR(IF(AVERAGE(AB316,AD316)&gt;=P$10,"Y","N"),""),"")</f>
        <v/>
      </c>
      <c r="AG316" s="194" t="str">
        <f aca="false">IF(B316 &lt;&gt; "", IFERROR(IF(C$16 = "PRELIM", SUMIF('Database (LECTURE-RES-PRAC)'!D$14:AG$14, "CLO5", 'Database (LECTURE-RES-PRAC)'!D313:AG313) / 'Grade computation'!F$8, IF(C$16 = "MIDTERM", SUMIF('Database (LECTURE-RES-PRAC)'!AJ$14:BM$14, "CLO5", 'Database (LECTURE-RES-PRAC)'!AJ313:BM313) / 'Grade computation'!G$8, IF(C$16 = "FINAL", SUMIF('Database (LECTURE-RES-PRAC)'!BP$14:CS$14, "CLO5", 'Database (LECTURE-RES-PRAC)'!BP313:CS313) / 'Grade computation'!H$8,""))),""),"")</f>
        <v/>
      </c>
      <c r="AH316" s="286" t="str">
        <f aca="false">IF(B316&lt;&gt;"",IF(AG316="","",IF(AG316&lt;0.5,1,IF(AND(AG316&gt;=0.5,AG316&lt;P$10),2,IF(AG316&gt;=P$10,3)))),"")</f>
        <v/>
      </c>
      <c r="AI316" s="194" t="str">
        <f aca="false">IF(B316 &lt;&gt; "",IF(AND('PRINTABLE (per grading)'!H$16="EXAM", 'PRINTABLE (per grading)'!B$13="Prelim"), IF(ISERROR(SUMIF('Exam (LECTURE ONLY)'!D$20:M$20, "CLO5", 'Exam (LECTURE ONLY)'!D318:M318) / 'Exam (LECTURE ONLY)'!AL$10), "", SUMIF('Exam (LECTURE ONLY)'!D$20:M$20, "CLO5", 'Exam (LECTURE ONLY)'!D318:M318) /'Exam (LECTURE ONLY)'!AL$10),
IF(AND('PRINTABLE (per grading)'!H$16="EXAM", 'PRINTABLE (per grading)'!B$13="Midterm"), IF(ISERROR(SUMIF('Exam (LECTURE ONLY)'!O$20:X$20, "CLO5", 'Exam (LECTURE ONLY)'!O318:X318) / 'Exam (LECTURE ONLY)'!AM$10), "", SUMIF('Exam (LECTURE ONLY)'!O$20:X$20, "CLO5", 'Exam (LECTURE ONLY)'!O318:X318) / 'Exam (LECTURE ONLY)'!AM$10),
IF(AND('PRINTABLE (per grading)'!H$16="EXAM", 'PRINTABLE (per grading)'!B$13="Final"), IF(ISERROR(SUMIF('Exam (LECTURE ONLY)'!Z$20:AI$20, "CLO5", 'Exam (LECTURE ONLY)'!Z318:AI318) / 'Exam (LECTURE ONLY)'!AN$10), "", SUMIF('Exam (LECTURE ONLY)'!Z$20:AI$20, "CLO5", 'Exam (LECTURE ONLY)'!Z318:AI318) / 'Exam (LECTURE ONLY)'!AN$10),
IF(AND('PRINTABLE (per grading)'!H$16="OUTPUT", 'PRINTABLE (per grading)'!B$13="Prelim"), IF(ISERROR(SUMIF(OUTPUT!C$20:M$20, "CLO5", OUTPUT!C318:M318) / OUTPUT!AL$10), "", SUMIF(OUTPUT!C$20:M$20, "CLO5", OUTPUT!C318:M318) / OUTPUT!AL$10),
IF(AND('PRINTABLE (per grading)'!H$16="OUTPUT", 'PRINTABLE (per grading)'!B$13="Midterm"), IF(ISERROR(SUMIF(OUTPUT!O$20:Y$20, "CLO5", OUTPUT!O318:Y318) / OUTPUT!AM$10), "", SUMIF(OUTPUT!O$20:Y$20, "CLO5", OUTPUT!O318:Y318) / OUTPUT!AM$10),
IF(AND('PRINTABLE (per grading)'!H$16="OUTPUT", 'PRINTABLE (per grading)'!B$13="Final"), IF(ISERROR(SUMIF(OUTPUT!AA$20:AI$20, "CLO5", OUTPUT!AA318:AI318) / OUTPUT!AN$10), "", SUMIF(OUTPUT!AA$20:AI$20, "CLO5", OUTPUT!AA318:AI318) / OUTPUT!AN$10),
"")))))),"")</f>
        <v/>
      </c>
      <c r="AJ316" s="286" t="str">
        <f aca="false">IF(B316&lt;&gt;"",IF(AI316="","",IF(AI316&lt;0.5,1,IF(AND(AI316&gt;=0.5,AI316&lt;P$10),2,IF(AI316&gt;=P$10,3)))),"")</f>
        <v/>
      </c>
      <c r="AK316" s="287" t="str">
        <f aca="false">IF(B316 &lt;&gt; "",IFERROR(IF(AVERAGE(AG316,AI316)&gt;=P$10,"Y","N"),""),"")</f>
        <v/>
      </c>
      <c r="AL316" s="194" t="str">
        <f aca="false">IF(B316 &lt;&gt; "", IFERROR(IF(C$16 = "PRELIM", SUMIF('Database (LECTURE-RES-PRAC)'!D$14:AG$14, "CLO6", 'Database (LECTURE-RES-PRAC)'!D313:AG313) / 'Grade computation'!F$9, IF(C$16 = "MIDTERM", SUMIF('Database (LECTURE-RES-PRAC)'!AJ$14:BM$14, "CLO6", 'Database (LECTURE-RES-PRAC)'!AJ313:BM313) / 'Grade computation'!G$9, IF(C$16 = "FINAL", SUMIF('Database (LECTURE-RES-PRAC)'!BP$14:CS$14, "CLO6", 'Database (LECTURE-RES-PRAC)'!BP313:CS313) / 'Grade computation'!H$9,""))),""),"")</f>
        <v/>
      </c>
      <c r="AM316" s="286" t="str">
        <f aca="false">IF(B316&lt;&gt;"",IF(AL316="","",IF(AL316&lt;0.5,1,IF(AND(AL316&gt;=0.5,AL316&lt;P$10),2,IF(AL316&gt;=P$10,3)))),"")</f>
        <v/>
      </c>
      <c r="AN316" s="194" t="str">
        <f aca="false">IF(B316 &lt;&gt; "",IF(AND('PRINTABLE (per grading)'!H$16="EXAM", 'PRINTABLE (per grading)'!B$13="Prelim"), IF(ISERROR(SUMIF('Exam (LECTURE ONLY)'!D$20:M$20, "CLO6", 'Exam (LECTURE ONLY)'!D318:M318) / 'Exam (LECTURE ONLY)'!AL$11), "", SUMIF('Exam (LECTURE ONLY)'!D$20:M$20, "CLO6", 'Exam (LECTURE ONLY)'!D318:M318) /'Exam (LECTURE ONLY)'!AL$11),
IF(AND('PRINTABLE (per grading)'!H$16="EXAM", 'PRINTABLE (per grading)'!B$13="Midterm"), IF(ISERROR(SUMIF('Exam (LECTURE ONLY)'!O$20:X$20, "CLO6", 'Exam (LECTURE ONLY)'!O318:X318) / 'Exam (LECTURE ONLY)'!AM$11), "", SUMIF('Exam (LECTURE ONLY)'!O$20:X$20, "CLO6", 'Exam (LECTURE ONLY)'!O318:X318) / 'Exam (LECTURE ONLY)'!AM$11),
IF(AND('PRINTABLE (per grading)'!H$16="EXAM", 'PRINTABLE (per grading)'!B$13="Final"), IF(ISERROR(SUMIF('Exam (LECTURE ONLY)'!Z$20:AI$20, "CLO6", 'Exam (LECTURE ONLY)'!Z318:AI318) / 'Exam (LECTURE ONLY)'!AN$11), "", SUMIF('Exam (LECTURE ONLY)'!Z$20:AI$20, "CLO6", 'Exam (LECTURE ONLY)'!Z318:AI318) / 'Exam (LECTURE ONLY)'!AN$11),
IF(AND('PRINTABLE (per grading)'!H$16="OUTPUT", 'PRINTABLE (per grading)'!B$13="Prelim"), IF(ISERROR(SUMIF(OUTPUT!C$20:M$20, "CLO6", OUTPUT!C318:M318) / OUTPUT!AL$11), "", SUMIF(OUTPUT!C$20:M$20, "CLO6", OUTPUT!C318:M318) / OUTPUT!AL$11),
IF(AND('PRINTABLE (per grading)'!H$16="OUTPUT", 'PRINTABLE (per grading)'!B$13="Midterm"), IF(ISERROR(SUMIF(OUTPUT!O$20:Y$20, "CLO6", OUTPUT!O318:Y318) / OUTPUT!AM$11), "", SUMIF(OUTPUT!O$20:Y$20, "CLO6", OUTPUT!O318:Y318) / OUTPUT!AM$11),
IF(AND('PRINTABLE (per grading)'!H$16="OUTPUT", 'PRINTABLE (per grading)'!B$13="Final"), IF(ISERROR(SUMIF(OUTPUT!AA$20:AI$20, "CLO6", OUTPUT!AA318:AI318) / OUTPUT!AN$11), "", SUMIF(OUTPUT!AA$20:AI$20, "CLO6", OUTPUT!AA318:AI318) / OUTPUT!AN$11),
"")))))),"")</f>
        <v/>
      </c>
      <c r="AO316" s="286" t="str">
        <f aca="false">IF(B316&lt;&gt;"",IF(AN316="","",IF(AN316&lt;0.5,1,IF(AND(AN316&gt;=0.5,AN316&lt;P$10),2,IF(AN316&gt;=P$10,3)))),"")</f>
        <v/>
      </c>
      <c r="AP316" s="287" t="str">
        <f aca="false">IF(B316 &lt;&gt; "",IFERROR(IF(AVERAGE(AL316,AN316)&gt;=P$10,"Y","N"),""),"")</f>
        <v/>
      </c>
      <c r="AQ316" s="194" t="str">
        <f aca="false">IF(B316 &lt;&gt; "", IFERROR(IF(C$16 = "PRELIM", SUMIF('Database (LECTURE-RES-PRAC)'!D$14:AG$14, "CLO7", 'Database (LECTURE-RES-PRAC)'!D313:AG313) / 'Grade computation'!F$10, IF(C$16 = "MIDTERM", SUMIF('Database (LECTURE-RES-PRAC)'!AJ$14:BM$14, "CLO7", 'Database (LECTURE-RES-PRAC)'!AJ313:BM313) / 'Grade computation'!G$10, IF(C$16 = "FINAL", SUMIF('Database (LECTURE-RES-PRAC)'!BP$14:CS$14, "CLO7", 'Database (LECTURE-RES-PRAC)'!BP313:CS313) / 'Grade computation'!H$10,""))),""),"")</f>
        <v/>
      </c>
      <c r="AR316" s="286" t="str">
        <f aca="false">IF(B316&lt;&gt;"",IF(AQ316="","",IF(AQ316&lt;0.5,1,IF(AND(AQ316&gt;=0.5,AQ316&lt;P$10),2,IF(AQ316&gt;=P$10,3)))),"")</f>
        <v/>
      </c>
      <c r="AS316" s="194" t="str">
        <f aca="false">IF(B316 &lt;&gt; "",IF(AND('PRINTABLE (per grading)'!H$16="EXAM", 'PRINTABLE (per grading)'!B$13="Prelim"), IF(ISERROR(SUMIF('Exam (LECTURE ONLY)'!D$20:M$20, "CLO7", 'Exam (LECTURE ONLY)'!D318:M318) / 'Exam (LECTURE ONLY)'!AL$12), "", SUMIF('Exam (LECTURE ONLY)'!D$20:M$20, "CLO7", 'Exam (LECTURE ONLY)'!D318:M318) /'Exam (LECTURE ONLY)'!AL$12),
IF(AND('PRINTABLE (per grading)'!H$16="EXAM", 'PRINTABLE (per grading)'!B$13="Midterm"), IF(ISERROR(SUMIF('Exam (LECTURE ONLY)'!O$20:X$20, "CLO7", 'Exam (LECTURE ONLY)'!O318:X318) / 'Exam (LECTURE ONLY)'!AM$12), "", SUMIF('Exam (LECTURE ONLY)'!O$20:X$20, "CLO7", 'Exam (LECTURE ONLY)'!O318:X318) / 'Exam (LECTURE ONLY)'!AM$12),
IF(AND('PRINTABLE (per grading)'!H$16="EXAM", 'PRINTABLE (per grading)'!B$13="Final"), IF(ISERROR(SUMIF('Exam (LECTURE ONLY)'!Z$20:AI$20, "CLO7", 'Exam (LECTURE ONLY)'!Z318:AI318) / 'Exam (LECTURE ONLY)'!AN$12), "", SUMIF('Exam (LECTURE ONLY)'!Z$20:AI$20, "CLO7", 'Exam (LECTURE ONLY)'!Z318:AI318) / 'Exam (LECTURE ONLY)'!AN$12),
IF(AND('PRINTABLE (per grading)'!H$16="OUTPUT", 'PRINTABLE (per grading)'!B$13="Prelim"), IF(ISERROR(SUMIF(OUTPUT!C$20:M$20, "CLO7", OUTPUT!C318:M318) / OUTPUT!AL$12), "", SUMIF(OUTPUT!C$20:M$20, "CLO7", OUTPUT!C318:M318) / OUTPUT!AL$12),
IF(AND('PRINTABLE (per grading)'!H$16="OUTPUT", 'PRINTABLE (per grading)'!B$13="Midterm"), IF(ISERROR(SUMIF(OUTPUT!O$20:Y$20, "CLO7", OUTPUT!O318:Y318) / OUTPUT!AM$12), "", SUMIF(OUTPUT!O$20:Y$20, "CLO7", OUTPUT!O318:Y318) / OUTPUT!AM$12),
IF(AND('PRINTABLE (per grading)'!H$16="OUTPUT", 'PRINTABLE (per grading)'!B$13="Final"), IF(ISERROR(SUMIF(OUTPUT!AA$20:AI$20, "CLO7", OUTPUT!AA318:AI318) / OUTPUT!AN$12), "", SUMIF(OUTPUT!AA$20:AI$20, "CLO7", OUTPUT!AA318:AI318) / OUTPUT!AN$12),
"")))))),"")</f>
        <v/>
      </c>
      <c r="AT316" s="286" t="str">
        <f aca="false">IF(B316&lt;&gt;"",IF(AS316="","",IF(AS316&lt;0.5,1,IF(AND(AS316&gt;=0.5,AS316&lt;P$10),2,IF(AS316&gt;=P$10,3)))),"")</f>
        <v/>
      </c>
      <c r="AU316" s="287" t="str">
        <f aca="false">IF(B316 &lt;&gt; "",IFERROR(IF(AVERAGE(AQ316,AS316)&gt;=P$10,"Y","N"),""),"")</f>
        <v/>
      </c>
      <c r="AV316" s="194" t="str">
        <f aca="false">IF(B316 &lt;&gt; "", IFERROR(IF(C$16 = "PRELIM", SUMIF('Database (LECTURE-RES-PRAC)'!D$14:AG$14, "CLO8", 'Database (LECTURE-RES-PRAC)'!D313:AG313) / 'Grade computation'!F$11, IF(C$16 = "MIDTERM", SUMIF('Database (LECTURE-RES-PRAC)'!AJ$14:BM$14, "CLO8", 'Database (LECTURE-RES-PRAC)'!AJ313:BM313) / 'Grade computation'!G$11, IF(C$16 = "FINAL", SUMIF('Database (LECTURE-RES-PRAC)'!BP$14:CS$14, "CLO8", 'Database (LECTURE-RES-PRAC)'!BP313:CS313) / 'Grade computation'!H$11,""))),""),"")</f>
        <v/>
      </c>
      <c r="AW316" s="286" t="str">
        <f aca="false">IF(B316&lt;&gt;"",IF(AV316="","",IF(AV316&lt;0.5,1,IF(AND(AV316&gt;=0.5,AV316&lt;P$10),2,IF(AV316&gt;=P$10,3)))),"")</f>
        <v/>
      </c>
      <c r="AX316" s="194" t="str">
        <f aca="false">IF(B316 &lt;&gt; "",IF(AND('PRINTABLE (per grading)'!H$16="EXAM", 'PRINTABLE (per grading)'!B$13="Prelim"), IF(ISERROR(SUMIF('Exam (LECTURE ONLY)'!D$20:M$20, "CLO8", 'Exam (LECTURE ONLY)'!D318:M318) / 'Exam (LECTURE ONLY)'!AL$13), "", SUMIF('Exam (LECTURE ONLY)'!D$20:M$20, "CLO8", 'Exam (LECTURE ONLY)'!D318:M318) /'Exam (LECTURE ONLY)'!AL$13),
IF(AND('PRINTABLE (per grading)'!H$16="EXAM", 'PRINTABLE (per grading)'!B$13="Midterm"), IF(ISERROR(SUMIF('Exam (LECTURE ONLY)'!O$20:X$20, "CLO8", 'Exam (LECTURE ONLY)'!O318:X318) / 'Exam (LECTURE ONLY)'!AM$13), "", SUMIF('Exam (LECTURE ONLY)'!O$20:X$20, "CLO8", 'Exam (LECTURE ONLY)'!O318:X318) / 'Exam (LECTURE ONLY)'!AM$13),
IF(AND('PRINTABLE (per grading)'!H$16="EXAM", 'PRINTABLE (per grading)'!B$13="Final"), IF(ISERROR(SUMIF('Exam (LECTURE ONLY)'!Z$20:AI$20, "CLO8", 'Exam (LECTURE ONLY)'!Z318:AI318) / 'Exam (LECTURE ONLY)'!AN$13), "", SUMIF('Exam (LECTURE ONLY)'!Z$20:AI$20, "CLO8", 'Exam (LECTURE ONLY)'!Z318:AI318) / 'Exam (LECTURE ONLY)'!AN$13),
IF(AND('PRINTABLE (per grading)'!H$16="OUTPUT", 'PRINTABLE (per grading)'!B$13="Prelim"), IF(ISERROR(SUMIF(OUTPUT!C$20:M$20, "CLO8", OUTPUT!C318:M318) / OUTPUT!AL$13), "", SUMIF(OUTPUT!C$20:M$20, "CLO8", OUTPUT!C318:M318) / OUTPUT!AL$13),
IF(AND('PRINTABLE (per grading)'!H$16="OUTPUT", 'PRINTABLE (per grading)'!B$13="Midterm"), IF(ISERROR(SUMIF(OUTPUT!O$20:Y$20, "CLO8", OUTPUT!O318:Y318) / OUTPUT!AM$13), "", SUMIF(OUTPUT!O$20:Y$20, "CLO8", OUTPUT!O318:Y318) / OUTPUT!AM$13),
IF(AND('PRINTABLE (per grading)'!H$16="OUTPUT", 'PRINTABLE (per grading)'!B$13="Final"), IF(ISERROR(SUMIF(OUTPUT!AA$20:AI$20, "CLO8", OUTPUT!AA318:AI318) / OUTPUT!AN$13), "", SUMIF(OUTPUT!AA$20:AI$20, "CLO8", OUTPUT!AA318:AI318) / OUTPUT!AN$13),
"")))))),"")</f>
        <v/>
      </c>
      <c r="AY316" s="286" t="str">
        <f aca="false">IF(B316&lt;&gt;"",IF(AX316="","",IF(AX316&lt;0.5,1,IF(AND(AX316&gt;=0.5,AX316&lt;P$10),2,IF(AX316&gt;=P$10,3)))),"")</f>
        <v/>
      </c>
      <c r="AZ316" s="287" t="str">
        <f aca="false">IF(B316 &lt;&gt; "",IFERROR(IF(AVERAGE(AV316,AX316)&gt;=P$10,"Y","N"),""),"")</f>
        <v/>
      </c>
      <c r="BA316" s="194" t="str">
        <f aca="false">IF(B316 &lt;&gt; "", IFERROR(IF(C$16 = "PRELIM", SUMIF('Database (LECTURE-RES-PRAC)'!D$14:AG$14, "CLO9", 'Database (LECTURE-RES-PRAC)'!D313:AG313) / 'Grade computation'!F$12, IF(C$16 = "MIDTERM", SUMIF('Database (LECTURE-RES-PRAC)'!AJ$14:BM$14, "CLO9", 'Database (LECTURE-RES-PRAC)'!AJ313:BM313) / 'Grade computation'!G$12, IF(C$16 = "FINAL", SUMIF('Database (LECTURE-RES-PRAC)'!BP$14:CS$14, "CLO9", 'Database (LECTURE-RES-PRAC)'!BP313:CS313) / 'Grade computation'!H$12,""))),""),"")</f>
        <v/>
      </c>
      <c r="BB316" s="286" t="str">
        <f aca="false">IF(B316&lt;&gt;"",IF(BA316="","",IF(BA316&lt;0.5,1,IF(AND(BA316&gt;=0.5,BA316&lt;P$10),2,IF(BA316&gt;=P$10,3)))),"")</f>
        <v/>
      </c>
      <c r="BC316" s="194" t="str">
        <f aca="false">IF(B316 &lt;&gt; "",IF(AND('PRINTABLE (per grading)'!H$16="EXAM", 'PRINTABLE (per grading)'!B$13="Prelim"), IF(ISERROR(SUMIF('Exam (LECTURE ONLY)'!D$20:M$20, "CLO9", 'Exam (LECTURE ONLY)'!D318:M318) / 'Exam (LECTURE ONLY)'!AL$14), "", SUMIF('Exam (LECTURE ONLY)'!D$20:M$20, "CLO9", 'Exam (LECTURE ONLY)'!D318:M318) /'Exam (LECTURE ONLY)'!AL$14),
IF(AND('PRINTABLE (per grading)'!H$16="EXAM", 'PRINTABLE (per grading)'!B$13="Midterm"), IF(ISERROR(SUMIF('Exam (LECTURE ONLY)'!O$20:X$20, "CLO9", 'Exam (LECTURE ONLY)'!O318:X318) / 'Exam (LECTURE ONLY)'!AM$14), "", SUMIF('Exam (LECTURE ONLY)'!O$20:X$20, "CLO9", 'Exam (LECTURE ONLY)'!O318:X318) / 'Exam (LECTURE ONLY)'!AM$14),
IF(AND('PRINTABLE (per grading)'!H$16="EXAM", 'PRINTABLE (per grading)'!B$13="Final"), IF(ISERROR(SUMIF('Exam (LECTURE ONLY)'!Z$20:AI$20, "CLO9", 'Exam (LECTURE ONLY)'!Z318:AI318) / 'Exam (LECTURE ONLY)'!AN$14), "", SUMIF('Exam (LECTURE ONLY)'!Z$20:AI$20, "CLO9", 'Exam (LECTURE ONLY)'!Z318:AI318) / 'Exam (LECTURE ONLY)'!AN$14),
IF(AND('PRINTABLE (per grading)'!H$16="OUTPUT", 'PRINTABLE (per grading)'!B$13="Prelim"), IF(ISERROR(SUMIF(OUTPUT!C$20:M$20, "CLO9", OUTPUT!C318:M318) / OUTPUT!AL$14), "", SUMIF(OUTPUT!C$20:M$20, "CLO9", OUTPUT!C318:M318) / OUTPUT!AL$14),
IF(AND('PRINTABLE (per grading)'!H$16="OUTPUT", 'PRINTABLE (per grading)'!B$13="Midterm"), IF(ISERROR(SUMIF(OUTPUT!O$20:Y$20, "CLO9", OUTPUT!O318:Y318) / OUTPUT!AM$14), "", SUMIF(OUTPUT!O$20:Y$20, "CLO9", OUTPUT!O318:Y318) / OUTPUT!AM$14),
IF(AND('PRINTABLE (per grading)'!H$16="OUTPUT", 'PRINTABLE (per grading)'!B$13="Final"), IF(ISERROR(SUMIF(OUTPUT!AA$20:AI$20, "CLO9", OUTPUT!AA318:AI318) / OUTPUT!AN$14), "", SUMIF(OUTPUT!AA$20:AI$20, "CLO9", OUTPUT!AA318:AI318) / OUTPUT!AN$14),
"")))))),"")</f>
        <v/>
      </c>
      <c r="BD316" s="286" t="str">
        <f aca="false">IF(B316&lt;&gt;"",IF(BC316="","",IF(BC316&lt;0.5,1,IF(AND(BC316&gt;=0.5,BC316&lt;P$10),2,IF(BC316&gt;=P$10,3)))),"")</f>
        <v/>
      </c>
      <c r="BE316" s="287" t="str">
        <f aca="false">IF(B316 &lt;&gt; "",IFERROR(IF(AVERAGE(BA316,BC316)&gt;=P$10,"Y","N"),""),"")</f>
        <v/>
      </c>
      <c r="BF316" s="194" t="str">
        <f aca="false">IF(B316 &lt;&gt; "", IFERROR(IF(C$16 = "PRELIM", SUMIF('Database (LECTURE-RES-PRAC)'!D$14:AG$14, "CLO10", 'Database (LECTURE-RES-PRAC)'!D313:AG313) / 'Grade computation'!F$13, IF(C$16 = "MIDTERM", SUMIF('Database (LECTURE-RES-PRAC)'!AJ$14:BM$14, "CLO10", 'Database (LECTURE-RES-PRAC)'!AJ313:BM313) / 'Grade computation'!G$13, IF(C$16 = "FINAL", SUMIF('Database (LECTURE-RES-PRAC)'!BP$14:CS$14, "CLO10", 'Database (LECTURE-RES-PRAC)'!BP313:CS313) / 'Grade computation'!H$13,""))),""),"")</f>
        <v/>
      </c>
      <c r="BG316" s="286" t="str">
        <f aca="false">IF(B316&lt;&gt;"",IF(BF316="","",IF(BF316&lt;0.5,1,IF(AND(BF316&gt;=0.5,BF316&lt;P$10),2,IF(BF316&gt;=P$10,3)))),"")</f>
        <v/>
      </c>
      <c r="BH316" s="194" t="str">
        <f aca="false">IF(B316 &lt;&gt; "",IF(AND('PRINTABLE (per grading)'!H$16="EXAM", 'PRINTABLE (per grading)'!B$13="Prelim"), IF(ISERROR(SUMIF('Exam (LECTURE ONLY)'!D$20:M$20, "CLO10", 'Exam (LECTURE ONLY)'!D318:M318) / 'Exam (LECTURE ONLY)'!AL$15), "", SUMIF('Exam (LECTURE ONLY)'!D$20:M$20, "CLO10", 'Exam (LECTURE ONLY)'!D318:M318) /'Exam (LECTURE ONLY)'!AL$15),
IF(AND('PRINTABLE (per grading)'!H$16="EXAM", 'PRINTABLE (per grading)'!B$13="Midterm"), IF(ISERROR(SUMIF('Exam (LECTURE ONLY)'!O$20:X$20, "CLO10", 'Exam (LECTURE ONLY)'!O318:X318) / 'Exam (LECTURE ONLY)'!AM$15), "", SUMIF('Exam (LECTURE ONLY)'!O$20:X$20, "CLO10", 'Exam (LECTURE ONLY)'!O318:X318) / 'Exam (LECTURE ONLY)'!AM$15),
IF(AND('PRINTABLE (per grading)'!H$16="EXAM", 'PRINTABLE (per grading)'!B$13="Final"), IF(ISERROR(SUMIF('Exam (LECTURE ONLY)'!Z$20:AI$20, "CLO10", 'Exam (LECTURE ONLY)'!Z318:AI318) / 'Exam (LECTURE ONLY)'!AN$15), "", SUMIF('Exam (LECTURE ONLY)'!Z$20:AI$20, "CLO10", 'Exam (LECTURE ONLY)'!Z318:AI318) / 'Exam (LECTURE ONLY)'!AN$15),
IF(AND('PRINTABLE (per grading)'!H$16="OUTPUT", 'PRINTABLE (per grading)'!B$13="Prelim"), IF(ISERROR(SUMIF(OUTPUT!C$20:M$20, "CLO10", OUTPUT!C318:M318) / OUTPUT!AL$15), "", SUMIF(OUTPUT!C$20:M$20, "CLO10", OUTPUT!C318:M318) / OUTPUT!AL$15),
IF(AND('PRINTABLE (per grading)'!H$16="OUTPUT", 'PRINTABLE (per grading)'!B$13="Midterm"), IF(ISERROR(SUMIF(OUTPUT!O$20:Y$20, "CLO10", OUTPUT!O318:Y318) / OUTPUT!AM$15), "", SUMIF(OUTPUT!O$20:Y$20, "CLO10", OUTPUT!O318:Y318) / OUTPUT!AM$15),
IF(AND('PRINTABLE (per grading)'!H$16="OUTPUT", 'PRINTABLE (per grading)'!B$13="Final"), IF(ISERROR(SUMIF(OUTPUT!AA$20:AI$20, "CLO10", OUTPUT!AA318:AI318) / OUTPUT!AN$15), "", SUMIF(OUTPUT!AA$20:AI$20, "CLO10", OUTPUT!AA318:AI318) / OUTPUT!AN$15),
"")))))),"")</f>
        <v/>
      </c>
      <c r="BI316" s="286" t="str">
        <f aca="false">IF(B316&lt;&gt;"",IF(BH316="","",IF(BH316&lt;0.5,1,IF(AND(BH316&gt;=0.5,BH316&lt;P$10),2,IF(BH316&gt;=P$10,3)))),"")</f>
        <v/>
      </c>
      <c r="BJ316" s="287" t="str">
        <f aca="false">IF(B316 &lt;&gt; "",IFERROR(IF(AVERAGE(BF316,BH316)&gt;=P$10,"Y","N"),""),"")</f>
        <v/>
      </c>
      <c r="BK316" s="8"/>
    </row>
    <row r="317" customFormat="false" ht="19.5" hidden="false" customHeight="true" outlineLevel="0" collapsed="false">
      <c r="A317" s="183" t="str">
        <f aca="false">IF(ISBLANK('Database (LECTURE-RES-PRAC)'!A314),"",'Database (LECTURE-RES-PRAC)'!A314)</f>
        <v/>
      </c>
      <c r="B317" s="184" t="str">
        <f aca="false">IF(ISBLANK('Database (LECTURE-RES-PRAC)'!B314),"",'Database (LECTURE-RES-PRAC)'!B314)</f>
        <v/>
      </c>
      <c r="C317" s="230" t="str">
        <f aca="false">IF(B317&lt;&gt;"",IF(C$16="PRELIM",'Grade computation'!C317, IF(C$16="MIDTERM",'Grade computation'!K317, IF(C$16="FINAL",'Grade computation'!S317,""))),"")</f>
        <v/>
      </c>
      <c r="D317" s="231" t="str">
        <f aca="false">IF(B317&lt;&gt;"",IFERROR(IF(B$11="80-20", (((C317/C$19)*X$6)+X$7)*D$18, IF(B$11="60-40", (((C317/C$19)*Y$6)+Y$7)*D$18, 0)),0),"")</f>
        <v/>
      </c>
      <c r="E317" s="230" t="str">
        <f aca="false">IF(B317&lt;&gt;"", IF(C$16="PRELIM",'Grade computation'!E317, IF(C$16="MIDTERM",'Grade computation'!M317, IF(C$16="FINAL",'Grade computation'!U317,""))),"")</f>
        <v/>
      </c>
      <c r="F317" s="232" t="str">
        <f aca="false">IF(B317&lt;&gt;"",IFERROR(IF(B$11="80-20", (((E317/E$19)*X$6)+X$7)*F$18, IF(B$11="60-40", (((E317/E$19)*Y$6)+Y$7)*F$18, 0)),0),"")</f>
        <v/>
      </c>
      <c r="G317" s="233" t="str">
        <f aca="false">IF(B317&lt;&gt;"",IFERROR((D317+F317),0),"")</f>
        <v/>
      </c>
      <c r="H317" s="234" t="str">
        <f aca="false">IF(B317&lt;&gt;"",IF(C$16="PRELIM", 'Grade computation'!H317, IF(C$16="MIDTERM", 'Grade computation'!P317, IF(C$16="FINAL",'Grade computation'!X317, ""))),"")</f>
        <v/>
      </c>
      <c r="I317" s="233" t="str">
        <f aca="false">IF(B317&lt;&gt;"",IFERROR(IF(B$11="80-20", (((H317/H$19)*X$6)+X$7)*I$19, IF(B$11="60-40", (((H317/H$19)*Y$6)+Y$7)*I$19, 0)),0),"")</f>
        <v/>
      </c>
      <c r="J317" s="237" t="str">
        <f aca="false">IFERROR((G317+I317),"")</f>
        <v/>
      </c>
      <c r="K317" s="183" t="str">
        <f aca="false">IFERROR(IF(J317="","",IF(J317&gt;=75,"PASSED","FAILED")),"")</f>
        <v/>
      </c>
      <c r="L317" s="183"/>
      <c r="M317" s="194" t="str">
        <f aca="false">IF(B317 &lt;&gt; "", IFERROR(IF(C$16 = "PRELIM", SUMIF('Database (LECTURE-RES-PRAC)'!D$14:AG$14, "CLO1", 'Database (LECTURE-RES-PRAC)'!D314:AG314) / 'Grade computation'!F$4, IF(C$16 = "MIDTERM", SUMIF('Database (LECTURE-RES-PRAC)'!AJ$14:BM$14, "CLO1", 'Database (LECTURE-RES-PRAC)'!AJ314:BM314) / 'Grade computation'!G$4, IF(C$16 = "FINAL", SUMIF('Database (LECTURE-RES-PRAC)'!BP$14:CS$14, "CLO1", 'Database (LECTURE-RES-PRAC)'!BP314:CS314) / 'Grade computation'!H$4,""))),""),"")</f>
        <v/>
      </c>
      <c r="N317" s="286" t="str">
        <f aca="false">IF(B317&lt;&gt;"",IF(M317="","",IF(M317&lt;0.5,1,IF(AND(M317&gt;=0.5,M317&lt;P$10),2,IF(M317&gt;=P$10,3)))),"")</f>
        <v/>
      </c>
      <c r="O317" s="194" t="str">
        <f aca="false">IF(B317 &lt;&gt; "",IF(AND('PRINTABLE (per grading)'!H$16="EXAM", 'PRINTABLE (per grading)'!B$13="Prelim"), IF(ISERROR(SUMIF('Exam (LECTURE ONLY)'!D$20:M$20, "CLO1", 'Exam (LECTURE ONLY)'!D319:M319) / 'Exam (LECTURE ONLY)'!AL$6), "", SUMIF('Exam (LECTURE ONLY)'!D$20:M$20, "CLO1", 'Exam (LECTURE ONLY)'!D319:M319) /'Exam (LECTURE ONLY)'!AL$6),
IF(AND('PRINTABLE (per grading)'!H$16="EXAM", 'PRINTABLE (per grading)'!B$13="Midterm"), IF(ISERROR(SUMIF('Exam (LECTURE ONLY)'!O$20:X$20, "CLO1", 'Exam (LECTURE ONLY)'!O319:X319) / 'Exam (LECTURE ONLY)'!AM$6), "", SUMIF('Exam (LECTURE ONLY)'!O$20:X$20, "CLO1", 'Exam (LECTURE ONLY)'!O319:X319) / 'Exam (LECTURE ONLY)'!AM$6),
IF(AND('PRINTABLE (per grading)'!H$16="EXAM", 'PRINTABLE (per grading)'!B$13="Final"), IF(ISERROR(SUMIF('Exam (LECTURE ONLY)'!Z$20:AI$20, "CLO1", 'Exam (LECTURE ONLY)'!Z319:AI319) / 'Exam (LECTURE ONLY)'!AN$6), "", SUMIF('Exam (LECTURE ONLY)'!Z$20:AI$20, "CLO1", 'Exam (LECTURE ONLY)'!Z319:AI319) / 'Exam (LECTURE ONLY)'!AN$6),
IF(AND('PRINTABLE (per grading)'!H$16="OUTPUT", 'PRINTABLE (per grading)'!B$13="Prelim"), IF(ISERROR(SUMIF(OUTPUT!C$20:M$20, "CLO1", OUTPUT!C319:M319) / OUTPUT!AL$6), "", SUMIF(OUTPUT!C$20:M$20, "CLO1", OUTPUT!C319:M319) / OUTPUT!AL$6),
IF(AND('PRINTABLE (per grading)'!H$16="OUTPUT", 'PRINTABLE (per grading)'!B$13="Midterm"), IF(ISERROR(SUMIF(OUTPUT!O$20:Y$20, "CLO1", OUTPUT!O319:Y319) / OUTPUT!AM$6), "", SUMIF(OUTPUT!O$20:Y$20, "CLO1", OUTPUT!O319:Y319) / OUTPUT!AM$6),
IF(AND('PRINTABLE (per grading)'!H$16="OUTPUT", 'PRINTABLE (per grading)'!B$13="Final"), IF(ISERROR(SUMIF(OUTPUT!AA$20:AI$20, "CLO1", OUTPUT!AA319:AI319) / OUTPUT!AN$6), "", SUMIF(OUTPUT!AA$20:AI$20, "CLO1", OUTPUT!AA319:AI319) / OUTPUT!AN$6),
"")))))),"")</f>
        <v/>
      </c>
      <c r="P317" s="286" t="str">
        <f aca="false">IF(B317&lt;&gt;"",IF(O317="","",IF(O317&lt;0.5,1,IF(AND(O317&gt;=0.5,O317&lt;P$10),2,IF(O317&gt;=P$10,3)))),"")</f>
        <v/>
      </c>
      <c r="Q317" s="287" t="str">
        <f aca="false">IF(B317 &lt;&gt; "",IFERROR(IF(AVERAGE(M317,O317)&gt;=P$10,"Y","N"),""),"")</f>
        <v/>
      </c>
      <c r="R317" s="194" t="str">
        <f aca="false">IF(B317 &lt;&gt; "", IFERROR(IF(C$16 = "PRELIM", SUMIF('Database (LECTURE-RES-PRAC)'!D$14:AG$14, "CLO2", 'Database (LECTURE-RES-PRAC)'!D314:AG314) / 'Grade computation'!F$5, IF(C$16 = "MIDTERM", SUMIF('Database (LECTURE-RES-PRAC)'!AJ$14:BM$14, "CLO2", 'Database (LECTURE-RES-PRAC)'!AJ314:BM314) / 'Grade computation'!G$5, IF(C$16 = "FINAL", SUMIF('Database (LECTURE-RES-PRAC)'!BP$14:CS$14, "CLO2", 'Database (LECTURE-RES-PRAC)'!BP314:CS314) / 'Grade computation'!H$5,""))),""),"")</f>
        <v/>
      </c>
      <c r="S317" s="286" t="str">
        <f aca="false">IF(B317&lt;&gt;"",IF(R317="","",IF(R317&lt;0.5,1,IF(AND(R317&gt;=0.5,R317&lt;P$10),2,IF(R317&gt;=P$10,3)))),"")</f>
        <v/>
      </c>
      <c r="T317" s="194" t="str">
        <f aca="false">IF(B317 &lt;&gt; "",IF(AND('PRINTABLE (per grading)'!H$16="EXAM", 'PRINTABLE (per grading)'!B$13="Prelim"), IF(ISERROR(SUMIF('Exam (LECTURE ONLY)'!D$20:M$20, "CLO2", 'Exam (LECTURE ONLY)'!D319:M319) / 'Exam (LECTURE ONLY)'!AL$7), "", SUMIF('Exam (LECTURE ONLY)'!D$20:M$20, "CLO2", 'Exam (LECTURE ONLY)'!D319:M319) /'Exam (LECTURE ONLY)'!AL$7),
IF(AND('PRINTABLE (per grading)'!H$16="EXAM", 'PRINTABLE (per grading)'!B$13="Midterm"), IF(ISERROR(SUMIF('Exam (LECTURE ONLY)'!O$20:X$20, "CLO2", 'Exam (LECTURE ONLY)'!O319:X319) / 'Exam (LECTURE ONLY)'!AM$7), "", SUMIF('Exam (LECTURE ONLY)'!O$20:X$20, "CLO2", 'Exam (LECTURE ONLY)'!O319:X319) / 'Exam (LECTURE ONLY)'!AM$7),
IF(AND('PRINTABLE (per grading)'!H$16="EXAM", 'PRINTABLE (per grading)'!B$13="Final"), IF(ISERROR(SUMIF('Exam (LECTURE ONLY)'!Z$20:AI$20, "CLO2", 'Exam (LECTURE ONLY)'!Z319:AI319) / 'Exam (LECTURE ONLY)'!AN$7), "", SUMIF('Exam (LECTURE ONLY)'!Z$20:AI$20, "CLO2", 'Exam (LECTURE ONLY)'!Z319:AI319) / 'Exam (LECTURE ONLY)'!AN$7),
IF(AND('PRINTABLE (per grading)'!H$16="OUTPUT", 'PRINTABLE (per grading)'!B$13="Prelim"), IF(ISERROR(SUMIF(OUTPUT!C$20:M$20, "CLO2", OUTPUT!C319:M319) / OUTPUT!AL$7), "", SUMIF(OUTPUT!C$20:M$20, "CLO2", OUTPUT!C319:M319) / OUTPUT!AL$7),
IF(AND('PRINTABLE (per grading)'!H$16="OUTPUT", 'PRINTABLE (per grading)'!B$13="Midterm"), IF(ISERROR(SUMIF(OUTPUT!O$20:Y$20, "CLO2", OUTPUT!O319:Y319) / OUTPUT!AM$7), "", SUMIF(OUTPUT!O$20:Y$20, "CLO2", OUTPUT!O319:Y319) / OUTPUT!AM$7),
IF(AND('PRINTABLE (per grading)'!H$16="OUTPUT", 'PRINTABLE (per grading)'!B$13="Final"), IF(ISERROR(SUMIF(OUTPUT!AA$20:AI$20, "CLO2", OUTPUT!AA319:AI319) / OUTPUT!AN$7), "", SUMIF(OUTPUT!AA$20:AI$20, "CLO2", OUTPUT!AA319:AI319) / OUTPUT!AN$7),
"")))))),"")</f>
        <v/>
      </c>
      <c r="U317" s="286" t="str">
        <f aca="false">IF(B317&lt;&gt;"",IF(T317="","",IF(T317&lt;0.5,1,IF(AND(T317&gt;=0.5,T317&lt;P$10),2,IF(T317&gt;=P$10,3)))),"")</f>
        <v/>
      </c>
      <c r="V317" s="287" t="str">
        <f aca="false">IF(B317 &lt;&gt; "",IFERROR(IF(AVERAGE(R317,T317)&gt;=P$10,"Y","N"),""),"")</f>
        <v/>
      </c>
      <c r="W317" s="194" t="str">
        <f aca="false">IF(B317 &lt;&gt; "", IFERROR(IF(C$16 = "PRELIM", SUMIF('Database (LECTURE-RES-PRAC)'!D$14:AG$14, "CLO3", 'Database (LECTURE-RES-PRAC)'!D314:AG314) / 'Grade computation'!F$6, IF(C$16 = "MIDTERM", SUMIF('Database (LECTURE-RES-PRAC)'!AJ$14:BM$14, "CLO3", 'Database (LECTURE-RES-PRAC)'!AJ314:BM314) / 'Grade computation'!G$6, IF(C$16 = "FINAL", SUMIF('Database (LECTURE-RES-PRAC)'!BP$14:CS$14, "CLO3", 'Database (LECTURE-RES-PRAC)'!BP314:CS314) / 'Grade computation'!H$6,""))),""),"")</f>
        <v/>
      </c>
      <c r="X317" s="286" t="str">
        <f aca="false">IF(B317&lt;&gt;"",IF(W317="","",IF(W317&lt;0.5,1,IF(AND(W317&gt;=0.5,W317&lt;P$10),2,IF(W317&gt;=P$10,3)))),"")</f>
        <v/>
      </c>
      <c r="Y317" s="194" t="str">
        <f aca="false">IF(B317 &lt;&gt; "",IF(AND('PRINTABLE (per grading)'!H$16="EXAM", 'PRINTABLE (per grading)'!B$13="Prelim"), IF(ISERROR(SUMIF('Exam (LECTURE ONLY)'!D$20:M$20, "CLO3", 'Exam (LECTURE ONLY)'!D319:M319) / 'Exam (LECTURE ONLY)'!AL$8), "", SUMIF('Exam (LECTURE ONLY)'!D$20:M$20, "CLO3", 'Exam (LECTURE ONLY)'!D319:M319) /'Exam (LECTURE ONLY)'!AL$8),
IF(AND('PRINTABLE (per grading)'!H$16="EXAM", 'PRINTABLE (per grading)'!B$13="Midterm"), IF(ISERROR(SUMIF('Exam (LECTURE ONLY)'!O$20:X$20, "CLO3", 'Exam (LECTURE ONLY)'!O319:X319) / 'Exam (LECTURE ONLY)'!AM$8), "", SUMIF('Exam (LECTURE ONLY)'!O$20:X$20, "CLO3", 'Exam (LECTURE ONLY)'!O319:X319) / 'Exam (LECTURE ONLY)'!AM$8),
IF(AND('PRINTABLE (per grading)'!H$16="EXAM", 'PRINTABLE (per grading)'!B$13="Final"), IF(ISERROR(SUMIF('Exam (LECTURE ONLY)'!Z$20:AI$20, "CLO3", 'Exam (LECTURE ONLY)'!Z319:AI319) / 'Exam (LECTURE ONLY)'!AN$8), "", SUMIF('Exam (LECTURE ONLY)'!Z$20:AI$20, "CLO3", 'Exam (LECTURE ONLY)'!Z319:AI319) / 'Exam (LECTURE ONLY)'!AN$8),
IF(AND('PRINTABLE (per grading)'!H$16="OUTPUT", 'PRINTABLE (per grading)'!B$13="Prelim"), IF(ISERROR(SUMIF(OUTPUT!C$20:M$20, "CLO3", OUTPUT!C319:M319) / OUTPUT!AL$8), "", SUMIF(OUTPUT!C$20:M$20, "CLO3", OUTPUT!C319:M319) / OUTPUT!AL$8),
IF(AND('PRINTABLE (per grading)'!H$16="OUTPUT", 'PRINTABLE (per grading)'!B$13="Midterm"), IF(ISERROR(SUMIF(OUTPUT!O$20:Y$20, "CLO3", OUTPUT!O319:Y319) / OUTPUT!AM$8), "", SUMIF(OUTPUT!O$20:Y$20, "CLO3", OUTPUT!O319:Y319) / OUTPUT!AM$8),
IF(AND('PRINTABLE (per grading)'!H$16="OUTPUT", 'PRINTABLE (per grading)'!B$13="Final"), IF(ISERROR(SUMIF(OUTPUT!AA$20:AI$20, "CLO3", OUTPUT!AA319:AI319) / OUTPUT!AN$8), "", SUMIF(OUTPUT!AA$20:AI$20, "CLO3", OUTPUT!AA319:AI319) / OUTPUT!AN$8),
"" )))))),"")</f>
        <v/>
      </c>
      <c r="Z317" s="286" t="str">
        <f aca="false">IF(B317&lt;&gt;"",IF(Y317="","",IF(Y317&lt;0.5,1,IF(AND(Y317&gt;=0.5,Y317&lt;P$10),2,IF(Y317&gt;=P$10,3)))),"")</f>
        <v/>
      </c>
      <c r="AA317" s="287" t="str">
        <f aca="false">IF(B317 &lt;&gt; "",IFERROR(IF(AVERAGE(W317,Y317)&gt;=P$10,"Y","N"),""),"")</f>
        <v/>
      </c>
      <c r="AB317" s="194" t="str">
        <f aca="false">IF(B317 &lt;&gt; "", IFERROR(IF(C$16 = "PRELIM", SUMIF('Database (LECTURE-RES-PRAC)'!D$14:AG$14, "CLO4", 'Database (LECTURE-RES-PRAC)'!D314:AG314) / 'Grade computation'!F$7, IF(C$16 = "MIDTERM", SUMIF('Database (LECTURE-RES-PRAC)'!AJ$14:BM$14, "CLO4", 'Database (LECTURE-RES-PRAC)'!AJ314:BM314) / 'Grade computation'!G$7, IF(C$16 = "FINAL", SUMIF('Database (LECTURE-RES-PRAC)'!BP$14:CS$14, "CLO4", 'Database (LECTURE-RES-PRAC)'!BP314:CS314) / 'Grade computation'!H$7,""))),""),"")</f>
        <v/>
      </c>
      <c r="AC317" s="286" t="str">
        <f aca="false">IF(B317&lt;&gt;"",IF(AB317="","",IF(AB317&lt;0.5,1,IF(AND(AB317&gt;=0.5,AB317&lt;P$10),2,IF(AB317&gt;=P$10,3)))),"")</f>
        <v/>
      </c>
      <c r="AD317" s="194" t="str">
        <f aca="false">IF(B317 &lt;&gt; "",IF(AND('PRINTABLE (per grading)'!H$16="EXAM", 'PRINTABLE (per grading)'!B$13="Prelim"), IF(ISERROR(SUMIF('Exam (LECTURE ONLY)'!D$20:M$20, "CLO4", 'Exam (LECTURE ONLY)'!D319:M319) / 'Exam (LECTURE ONLY)'!AL$9), "", SUMIF('Exam (LECTURE ONLY)'!D$20:M$20, "CLO4", 'Exam (LECTURE ONLY)'!D319:M319) /'Exam (LECTURE ONLY)'!AL$9),
IF(AND('PRINTABLE (per grading)'!H$16="EXAM", 'PRINTABLE (per grading)'!B$13="Midterm"), IF(ISERROR(SUMIF('Exam (LECTURE ONLY)'!O$20:X$20, "CLO4", 'Exam (LECTURE ONLY)'!O319:X319) / 'Exam (LECTURE ONLY)'!AM$9), "", SUMIF('Exam (LECTURE ONLY)'!O$20:X$20, "CLO4", 'Exam (LECTURE ONLY)'!O319:X319) / 'Exam (LECTURE ONLY)'!AM$9),
IF(AND('PRINTABLE (per grading)'!H$16="EXAM", 'PRINTABLE (per grading)'!B$13="Final"), IF(ISERROR(SUMIF('Exam (LECTURE ONLY)'!Z$20:AI$20, "CLO4", 'Exam (LECTURE ONLY)'!Z319:AI319) / 'Exam (LECTURE ONLY)'!AN$9), "", SUMIF('Exam (LECTURE ONLY)'!Z$20:AI$20, "CLO4", 'Exam (LECTURE ONLY)'!Z319:AI319) / 'Exam (LECTURE ONLY)'!AN$9),
IF(AND('PRINTABLE (per grading)'!H$16="OUTPUT", 'PRINTABLE (per grading)'!B$13="Prelim"), IF(ISERROR(SUMIF(OUTPUT!C$20:M$20, "CLO4", OUTPUT!C319:M319) / OUTPUT!AL$9), "", SUMIF(OUTPUT!C$20:M$20, "CLO4", OUTPUT!C319:M319) / OUTPUT!AL$9),
IF(AND('PRINTABLE (per grading)'!H$16="OUTPUT", 'PRINTABLE (per grading)'!B$13="Midterm"), IF(ISERROR(SUMIF(OUTPUT!O$20:Y$20, "CLO4", OUTPUT!O319:Y319) / OUTPUT!AM$9), "", SUMIF(OUTPUT!O$20:Y$20, "CLO4", OUTPUT!O319:Y319) / OUTPUT!AM$9),
IF(AND('PRINTABLE (per grading)'!H$16="OUTPUT", 'PRINTABLE (per grading)'!B$13="Final"), IF(ISERROR(SUMIF(OUTPUT!AA$20:AI$20, "CLO4", OUTPUT!AA319:AI319) / OUTPUT!AN$9), "", SUMIF(OUTPUT!AA$20:AI$20, "CLO4", OUTPUT!AA319:AI319) / OUTPUT!AN$9),
"")))))),"")</f>
        <v/>
      </c>
      <c r="AE317" s="286" t="str">
        <f aca="false">IF(B317&lt;&gt;"",IF(AD317="","",IF(AD317&lt;0.5,1,IF(AND(AD317&gt;=0.5,AD317&lt;P$10),2,IF(AD317&gt;=P$10,3)))),"")</f>
        <v/>
      </c>
      <c r="AF317" s="287" t="str">
        <f aca="false">IF(B317 &lt;&gt; "",IFERROR(IF(AVERAGE(AB317,AD317)&gt;=P$10,"Y","N"),""),"")</f>
        <v/>
      </c>
      <c r="AG317" s="194" t="str">
        <f aca="false">IF(B317 &lt;&gt; "", IFERROR(IF(C$16 = "PRELIM", SUMIF('Database (LECTURE-RES-PRAC)'!D$14:AG$14, "CLO5", 'Database (LECTURE-RES-PRAC)'!D314:AG314) / 'Grade computation'!F$8, IF(C$16 = "MIDTERM", SUMIF('Database (LECTURE-RES-PRAC)'!AJ$14:BM$14, "CLO5", 'Database (LECTURE-RES-PRAC)'!AJ314:BM314) / 'Grade computation'!G$8, IF(C$16 = "FINAL", SUMIF('Database (LECTURE-RES-PRAC)'!BP$14:CS$14, "CLO5", 'Database (LECTURE-RES-PRAC)'!BP314:CS314) / 'Grade computation'!H$8,""))),""),"")</f>
        <v/>
      </c>
      <c r="AH317" s="286" t="str">
        <f aca="false">IF(B317&lt;&gt;"",IF(AG317="","",IF(AG317&lt;0.5,1,IF(AND(AG317&gt;=0.5,AG317&lt;P$10),2,IF(AG317&gt;=P$10,3)))),"")</f>
        <v/>
      </c>
      <c r="AI317" s="194" t="str">
        <f aca="false">IF(B317 &lt;&gt; "",IF(AND('PRINTABLE (per grading)'!H$16="EXAM", 'PRINTABLE (per grading)'!B$13="Prelim"), IF(ISERROR(SUMIF('Exam (LECTURE ONLY)'!D$20:M$20, "CLO5", 'Exam (LECTURE ONLY)'!D319:M319) / 'Exam (LECTURE ONLY)'!AL$10), "", SUMIF('Exam (LECTURE ONLY)'!D$20:M$20, "CLO5", 'Exam (LECTURE ONLY)'!D319:M319) /'Exam (LECTURE ONLY)'!AL$10),
IF(AND('PRINTABLE (per grading)'!H$16="EXAM", 'PRINTABLE (per grading)'!B$13="Midterm"), IF(ISERROR(SUMIF('Exam (LECTURE ONLY)'!O$20:X$20, "CLO5", 'Exam (LECTURE ONLY)'!O319:X319) / 'Exam (LECTURE ONLY)'!AM$10), "", SUMIF('Exam (LECTURE ONLY)'!O$20:X$20, "CLO5", 'Exam (LECTURE ONLY)'!O319:X319) / 'Exam (LECTURE ONLY)'!AM$10),
IF(AND('PRINTABLE (per grading)'!H$16="EXAM", 'PRINTABLE (per grading)'!B$13="Final"), IF(ISERROR(SUMIF('Exam (LECTURE ONLY)'!Z$20:AI$20, "CLO5", 'Exam (LECTURE ONLY)'!Z319:AI319) / 'Exam (LECTURE ONLY)'!AN$10), "", SUMIF('Exam (LECTURE ONLY)'!Z$20:AI$20, "CLO5", 'Exam (LECTURE ONLY)'!Z319:AI319) / 'Exam (LECTURE ONLY)'!AN$10),
IF(AND('PRINTABLE (per grading)'!H$16="OUTPUT", 'PRINTABLE (per grading)'!B$13="Prelim"), IF(ISERROR(SUMIF(OUTPUT!C$20:M$20, "CLO5", OUTPUT!C319:M319) / OUTPUT!AL$10), "", SUMIF(OUTPUT!C$20:M$20, "CLO5", OUTPUT!C319:M319) / OUTPUT!AL$10),
IF(AND('PRINTABLE (per grading)'!H$16="OUTPUT", 'PRINTABLE (per grading)'!B$13="Midterm"), IF(ISERROR(SUMIF(OUTPUT!O$20:Y$20, "CLO5", OUTPUT!O319:Y319) / OUTPUT!AM$10), "", SUMIF(OUTPUT!O$20:Y$20, "CLO5", OUTPUT!O319:Y319) / OUTPUT!AM$10),
IF(AND('PRINTABLE (per grading)'!H$16="OUTPUT", 'PRINTABLE (per grading)'!B$13="Final"), IF(ISERROR(SUMIF(OUTPUT!AA$20:AI$20, "CLO5", OUTPUT!AA319:AI319) / OUTPUT!AN$10), "", SUMIF(OUTPUT!AA$20:AI$20, "CLO5", OUTPUT!AA319:AI319) / OUTPUT!AN$10),
"")))))),"")</f>
        <v/>
      </c>
      <c r="AJ317" s="286" t="str">
        <f aca="false">IF(B317&lt;&gt;"",IF(AI317="","",IF(AI317&lt;0.5,1,IF(AND(AI317&gt;=0.5,AI317&lt;P$10),2,IF(AI317&gt;=P$10,3)))),"")</f>
        <v/>
      </c>
      <c r="AK317" s="287" t="str">
        <f aca="false">IF(B317 &lt;&gt; "",IFERROR(IF(AVERAGE(AG317,AI317)&gt;=P$10,"Y","N"),""),"")</f>
        <v/>
      </c>
      <c r="AL317" s="194" t="str">
        <f aca="false">IF(B317 &lt;&gt; "", IFERROR(IF(C$16 = "PRELIM", SUMIF('Database (LECTURE-RES-PRAC)'!D$14:AG$14, "CLO6", 'Database (LECTURE-RES-PRAC)'!D314:AG314) / 'Grade computation'!F$9, IF(C$16 = "MIDTERM", SUMIF('Database (LECTURE-RES-PRAC)'!AJ$14:BM$14, "CLO6", 'Database (LECTURE-RES-PRAC)'!AJ314:BM314) / 'Grade computation'!G$9, IF(C$16 = "FINAL", SUMIF('Database (LECTURE-RES-PRAC)'!BP$14:CS$14, "CLO6", 'Database (LECTURE-RES-PRAC)'!BP314:CS314) / 'Grade computation'!H$9,""))),""),"")</f>
        <v/>
      </c>
      <c r="AM317" s="286" t="str">
        <f aca="false">IF(B317&lt;&gt;"",IF(AL317="","",IF(AL317&lt;0.5,1,IF(AND(AL317&gt;=0.5,AL317&lt;P$10),2,IF(AL317&gt;=P$10,3)))),"")</f>
        <v/>
      </c>
      <c r="AN317" s="194" t="str">
        <f aca="false">IF(B317 &lt;&gt; "",IF(AND('PRINTABLE (per grading)'!H$16="EXAM", 'PRINTABLE (per grading)'!B$13="Prelim"), IF(ISERROR(SUMIF('Exam (LECTURE ONLY)'!D$20:M$20, "CLO6", 'Exam (LECTURE ONLY)'!D319:M319) / 'Exam (LECTURE ONLY)'!AL$11), "", SUMIF('Exam (LECTURE ONLY)'!D$20:M$20, "CLO6", 'Exam (LECTURE ONLY)'!D319:M319) /'Exam (LECTURE ONLY)'!AL$11),
IF(AND('PRINTABLE (per grading)'!H$16="EXAM", 'PRINTABLE (per grading)'!B$13="Midterm"), IF(ISERROR(SUMIF('Exam (LECTURE ONLY)'!O$20:X$20, "CLO6", 'Exam (LECTURE ONLY)'!O319:X319) / 'Exam (LECTURE ONLY)'!AM$11), "", SUMIF('Exam (LECTURE ONLY)'!O$20:X$20, "CLO6", 'Exam (LECTURE ONLY)'!O319:X319) / 'Exam (LECTURE ONLY)'!AM$11),
IF(AND('PRINTABLE (per grading)'!H$16="EXAM", 'PRINTABLE (per grading)'!B$13="Final"), IF(ISERROR(SUMIF('Exam (LECTURE ONLY)'!Z$20:AI$20, "CLO6", 'Exam (LECTURE ONLY)'!Z319:AI319) / 'Exam (LECTURE ONLY)'!AN$11), "", SUMIF('Exam (LECTURE ONLY)'!Z$20:AI$20, "CLO6", 'Exam (LECTURE ONLY)'!Z319:AI319) / 'Exam (LECTURE ONLY)'!AN$11),
IF(AND('PRINTABLE (per grading)'!H$16="OUTPUT", 'PRINTABLE (per grading)'!B$13="Prelim"), IF(ISERROR(SUMIF(OUTPUT!C$20:M$20, "CLO6", OUTPUT!C319:M319) / OUTPUT!AL$11), "", SUMIF(OUTPUT!C$20:M$20, "CLO6", OUTPUT!C319:M319) / OUTPUT!AL$11),
IF(AND('PRINTABLE (per grading)'!H$16="OUTPUT", 'PRINTABLE (per grading)'!B$13="Midterm"), IF(ISERROR(SUMIF(OUTPUT!O$20:Y$20, "CLO6", OUTPUT!O319:Y319) / OUTPUT!AM$11), "", SUMIF(OUTPUT!O$20:Y$20, "CLO6", OUTPUT!O319:Y319) / OUTPUT!AM$11),
IF(AND('PRINTABLE (per grading)'!H$16="OUTPUT", 'PRINTABLE (per grading)'!B$13="Final"), IF(ISERROR(SUMIF(OUTPUT!AA$20:AI$20, "CLO6", OUTPUT!AA319:AI319) / OUTPUT!AN$11), "", SUMIF(OUTPUT!AA$20:AI$20, "CLO6", OUTPUT!AA319:AI319) / OUTPUT!AN$11),
"")))))),"")</f>
        <v/>
      </c>
      <c r="AO317" s="286" t="str">
        <f aca="false">IF(B317&lt;&gt;"",IF(AN317="","",IF(AN317&lt;0.5,1,IF(AND(AN317&gt;=0.5,AN317&lt;P$10),2,IF(AN317&gt;=P$10,3)))),"")</f>
        <v/>
      </c>
      <c r="AP317" s="287" t="str">
        <f aca="false">IF(B317 &lt;&gt; "",IFERROR(IF(AVERAGE(AL317,AN317)&gt;=P$10,"Y","N"),""),"")</f>
        <v/>
      </c>
      <c r="AQ317" s="194" t="str">
        <f aca="false">IF(B317 &lt;&gt; "", IFERROR(IF(C$16 = "PRELIM", SUMIF('Database (LECTURE-RES-PRAC)'!D$14:AG$14, "CLO7", 'Database (LECTURE-RES-PRAC)'!D314:AG314) / 'Grade computation'!F$10, IF(C$16 = "MIDTERM", SUMIF('Database (LECTURE-RES-PRAC)'!AJ$14:BM$14, "CLO7", 'Database (LECTURE-RES-PRAC)'!AJ314:BM314) / 'Grade computation'!G$10, IF(C$16 = "FINAL", SUMIF('Database (LECTURE-RES-PRAC)'!BP$14:CS$14, "CLO7", 'Database (LECTURE-RES-PRAC)'!BP314:CS314) / 'Grade computation'!H$10,""))),""),"")</f>
        <v/>
      </c>
      <c r="AR317" s="286" t="str">
        <f aca="false">IF(B317&lt;&gt;"",IF(AQ317="","",IF(AQ317&lt;0.5,1,IF(AND(AQ317&gt;=0.5,AQ317&lt;P$10),2,IF(AQ317&gt;=P$10,3)))),"")</f>
        <v/>
      </c>
      <c r="AS317" s="194" t="str">
        <f aca="false">IF(B317 &lt;&gt; "",IF(AND('PRINTABLE (per grading)'!H$16="EXAM", 'PRINTABLE (per grading)'!B$13="Prelim"), IF(ISERROR(SUMIF('Exam (LECTURE ONLY)'!D$20:M$20, "CLO7", 'Exam (LECTURE ONLY)'!D319:M319) / 'Exam (LECTURE ONLY)'!AL$12), "", SUMIF('Exam (LECTURE ONLY)'!D$20:M$20, "CLO7", 'Exam (LECTURE ONLY)'!D319:M319) /'Exam (LECTURE ONLY)'!AL$12),
IF(AND('PRINTABLE (per grading)'!H$16="EXAM", 'PRINTABLE (per grading)'!B$13="Midterm"), IF(ISERROR(SUMIF('Exam (LECTURE ONLY)'!O$20:X$20, "CLO7", 'Exam (LECTURE ONLY)'!O319:X319) / 'Exam (LECTURE ONLY)'!AM$12), "", SUMIF('Exam (LECTURE ONLY)'!O$20:X$20, "CLO7", 'Exam (LECTURE ONLY)'!O319:X319) / 'Exam (LECTURE ONLY)'!AM$12),
IF(AND('PRINTABLE (per grading)'!H$16="EXAM", 'PRINTABLE (per grading)'!B$13="Final"), IF(ISERROR(SUMIF('Exam (LECTURE ONLY)'!Z$20:AI$20, "CLO7", 'Exam (LECTURE ONLY)'!Z319:AI319) / 'Exam (LECTURE ONLY)'!AN$12), "", SUMIF('Exam (LECTURE ONLY)'!Z$20:AI$20, "CLO7", 'Exam (LECTURE ONLY)'!Z319:AI319) / 'Exam (LECTURE ONLY)'!AN$12),
IF(AND('PRINTABLE (per grading)'!H$16="OUTPUT", 'PRINTABLE (per grading)'!B$13="Prelim"), IF(ISERROR(SUMIF(OUTPUT!C$20:M$20, "CLO7", OUTPUT!C319:M319) / OUTPUT!AL$12), "", SUMIF(OUTPUT!C$20:M$20, "CLO7", OUTPUT!C319:M319) / OUTPUT!AL$12),
IF(AND('PRINTABLE (per grading)'!H$16="OUTPUT", 'PRINTABLE (per grading)'!B$13="Midterm"), IF(ISERROR(SUMIF(OUTPUT!O$20:Y$20, "CLO7", OUTPUT!O319:Y319) / OUTPUT!AM$12), "", SUMIF(OUTPUT!O$20:Y$20, "CLO7", OUTPUT!O319:Y319) / OUTPUT!AM$12),
IF(AND('PRINTABLE (per grading)'!H$16="OUTPUT", 'PRINTABLE (per grading)'!B$13="Final"), IF(ISERROR(SUMIF(OUTPUT!AA$20:AI$20, "CLO7", OUTPUT!AA319:AI319) / OUTPUT!AN$12), "", SUMIF(OUTPUT!AA$20:AI$20, "CLO7", OUTPUT!AA319:AI319) / OUTPUT!AN$12),
"")))))),"")</f>
        <v/>
      </c>
      <c r="AT317" s="286" t="str">
        <f aca="false">IF(B317&lt;&gt;"",IF(AS317="","",IF(AS317&lt;0.5,1,IF(AND(AS317&gt;=0.5,AS317&lt;P$10),2,IF(AS317&gt;=P$10,3)))),"")</f>
        <v/>
      </c>
      <c r="AU317" s="287" t="str">
        <f aca="false">IF(B317 &lt;&gt; "",IFERROR(IF(AVERAGE(AQ317,AS317)&gt;=P$10,"Y","N"),""),"")</f>
        <v/>
      </c>
      <c r="AV317" s="194" t="str">
        <f aca="false">IF(B317 &lt;&gt; "", IFERROR(IF(C$16 = "PRELIM", SUMIF('Database (LECTURE-RES-PRAC)'!D$14:AG$14, "CLO8", 'Database (LECTURE-RES-PRAC)'!D314:AG314) / 'Grade computation'!F$11, IF(C$16 = "MIDTERM", SUMIF('Database (LECTURE-RES-PRAC)'!AJ$14:BM$14, "CLO8", 'Database (LECTURE-RES-PRAC)'!AJ314:BM314) / 'Grade computation'!G$11, IF(C$16 = "FINAL", SUMIF('Database (LECTURE-RES-PRAC)'!BP$14:CS$14, "CLO8", 'Database (LECTURE-RES-PRAC)'!BP314:CS314) / 'Grade computation'!H$11,""))),""),"")</f>
        <v/>
      </c>
      <c r="AW317" s="286" t="str">
        <f aca="false">IF(B317&lt;&gt;"",IF(AV317="","",IF(AV317&lt;0.5,1,IF(AND(AV317&gt;=0.5,AV317&lt;P$10),2,IF(AV317&gt;=P$10,3)))),"")</f>
        <v/>
      </c>
      <c r="AX317" s="194" t="str">
        <f aca="false">IF(B317 &lt;&gt; "",IF(AND('PRINTABLE (per grading)'!H$16="EXAM", 'PRINTABLE (per grading)'!B$13="Prelim"), IF(ISERROR(SUMIF('Exam (LECTURE ONLY)'!D$20:M$20, "CLO8", 'Exam (LECTURE ONLY)'!D319:M319) / 'Exam (LECTURE ONLY)'!AL$13), "", SUMIF('Exam (LECTURE ONLY)'!D$20:M$20, "CLO8", 'Exam (LECTURE ONLY)'!D319:M319) /'Exam (LECTURE ONLY)'!AL$13),
IF(AND('PRINTABLE (per grading)'!H$16="EXAM", 'PRINTABLE (per grading)'!B$13="Midterm"), IF(ISERROR(SUMIF('Exam (LECTURE ONLY)'!O$20:X$20, "CLO8", 'Exam (LECTURE ONLY)'!O319:X319) / 'Exam (LECTURE ONLY)'!AM$13), "", SUMIF('Exam (LECTURE ONLY)'!O$20:X$20, "CLO8", 'Exam (LECTURE ONLY)'!O319:X319) / 'Exam (LECTURE ONLY)'!AM$13),
IF(AND('PRINTABLE (per grading)'!H$16="EXAM", 'PRINTABLE (per grading)'!B$13="Final"), IF(ISERROR(SUMIF('Exam (LECTURE ONLY)'!Z$20:AI$20, "CLO8", 'Exam (LECTURE ONLY)'!Z319:AI319) / 'Exam (LECTURE ONLY)'!AN$13), "", SUMIF('Exam (LECTURE ONLY)'!Z$20:AI$20, "CLO8", 'Exam (LECTURE ONLY)'!Z319:AI319) / 'Exam (LECTURE ONLY)'!AN$13),
IF(AND('PRINTABLE (per grading)'!H$16="OUTPUT", 'PRINTABLE (per grading)'!B$13="Prelim"), IF(ISERROR(SUMIF(OUTPUT!C$20:M$20, "CLO8", OUTPUT!C319:M319) / OUTPUT!AL$13), "", SUMIF(OUTPUT!C$20:M$20, "CLO8", OUTPUT!C319:M319) / OUTPUT!AL$13),
IF(AND('PRINTABLE (per grading)'!H$16="OUTPUT", 'PRINTABLE (per grading)'!B$13="Midterm"), IF(ISERROR(SUMIF(OUTPUT!O$20:Y$20, "CLO8", OUTPUT!O319:Y319) / OUTPUT!AM$13), "", SUMIF(OUTPUT!O$20:Y$20, "CLO8", OUTPUT!O319:Y319) / OUTPUT!AM$13),
IF(AND('PRINTABLE (per grading)'!H$16="OUTPUT", 'PRINTABLE (per grading)'!B$13="Final"), IF(ISERROR(SUMIF(OUTPUT!AA$20:AI$20, "CLO8", OUTPUT!AA319:AI319) / OUTPUT!AN$13), "", SUMIF(OUTPUT!AA$20:AI$20, "CLO8", OUTPUT!AA319:AI319) / OUTPUT!AN$13),
"")))))),"")</f>
        <v/>
      </c>
      <c r="AY317" s="286" t="str">
        <f aca="false">IF(B317&lt;&gt;"",IF(AX317="","",IF(AX317&lt;0.5,1,IF(AND(AX317&gt;=0.5,AX317&lt;P$10),2,IF(AX317&gt;=P$10,3)))),"")</f>
        <v/>
      </c>
      <c r="AZ317" s="287" t="str">
        <f aca="false">IF(B317 &lt;&gt; "",IFERROR(IF(AVERAGE(AV317,AX317)&gt;=P$10,"Y","N"),""),"")</f>
        <v/>
      </c>
      <c r="BA317" s="194" t="str">
        <f aca="false">IF(B317 &lt;&gt; "", IFERROR(IF(C$16 = "PRELIM", SUMIF('Database (LECTURE-RES-PRAC)'!D$14:AG$14, "CLO9", 'Database (LECTURE-RES-PRAC)'!D314:AG314) / 'Grade computation'!F$12, IF(C$16 = "MIDTERM", SUMIF('Database (LECTURE-RES-PRAC)'!AJ$14:BM$14, "CLO9", 'Database (LECTURE-RES-PRAC)'!AJ314:BM314) / 'Grade computation'!G$12, IF(C$16 = "FINAL", SUMIF('Database (LECTURE-RES-PRAC)'!BP$14:CS$14, "CLO9", 'Database (LECTURE-RES-PRAC)'!BP314:CS314) / 'Grade computation'!H$12,""))),""),"")</f>
        <v/>
      </c>
      <c r="BB317" s="286" t="str">
        <f aca="false">IF(B317&lt;&gt;"",IF(BA317="","",IF(BA317&lt;0.5,1,IF(AND(BA317&gt;=0.5,BA317&lt;P$10),2,IF(BA317&gt;=P$10,3)))),"")</f>
        <v/>
      </c>
      <c r="BC317" s="194" t="str">
        <f aca="false">IF(B317 &lt;&gt; "",IF(AND('PRINTABLE (per grading)'!H$16="EXAM", 'PRINTABLE (per grading)'!B$13="Prelim"), IF(ISERROR(SUMIF('Exam (LECTURE ONLY)'!D$20:M$20, "CLO9", 'Exam (LECTURE ONLY)'!D319:M319) / 'Exam (LECTURE ONLY)'!AL$14), "", SUMIF('Exam (LECTURE ONLY)'!D$20:M$20, "CLO9", 'Exam (LECTURE ONLY)'!D319:M319) /'Exam (LECTURE ONLY)'!AL$14),
IF(AND('PRINTABLE (per grading)'!H$16="EXAM", 'PRINTABLE (per grading)'!B$13="Midterm"), IF(ISERROR(SUMIF('Exam (LECTURE ONLY)'!O$20:X$20, "CLO9", 'Exam (LECTURE ONLY)'!O319:X319) / 'Exam (LECTURE ONLY)'!AM$14), "", SUMIF('Exam (LECTURE ONLY)'!O$20:X$20, "CLO9", 'Exam (LECTURE ONLY)'!O319:X319) / 'Exam (LECTURE ONLY)'!AM$14),
IF(AND('PRINTABLE (per grading)'!H$16="EXAM", 'PRINTABLE (per grading)'!B$13="Final"), IF(ISERROR(SUMIF('Exam (LECTURE ONLY)'!Z$20:AI$20, "CLO9", 'Exam (LECTURE ONLY)'!Z319:AI319) / 'Exam (LECTURE ONLY)'!AN$14), "", SUMIF('Exam (LECTURE ONLY)'!Z$20:AI$20, "CLO9", 'Exam (LECTURE ONLY)'!Z319:AI319) / 'Exam (LECTURE ONLY)'!AN$14),
IF(AND('PRINTABLE (per grading)'!H$16="OUTPUT", 'PRINTABLE (per grading)'!B$13="Prelim"), IF(ISERROR(SUMIF(OUTPUT!C$20:M$20, "CLO9", OUTPUT!C319:M319) / OUTPUT!AL$14), "", SUMIF(OUTPUT!C$20:M$20, "CLO9", OUTPUT!C319:M319) / OUTPUT!AL$14),
IF(AND('PRINTABLE (per grading)'!H$16="OUTPUT", 'PRINTABLE (per grading)'!B$13="Midterm"), IF(ISERROR(SUMIF(OUTPUT!O$20:Y$20, "CLO9", OUTPUT!O319:Y319) / OUTPUT!AM$14), "", SUMIF(OUTPUT!O$20:Y$20, "CLO9", OUTPUT!O319:Y319) / OUTPUT!AM$14),
IF(AND('PRINTABLE (per grading)'!H$16="OUTPUT", 'PRINTABLE (per grading)'!B$13="Final"), IF(ISERROR(SUMIF(OUTPUT!AA$20:AI$20, "CLO9", OUTPUT!AA319:AI319) / OUTPUT!AN$14), "", SUMIF(OUTPUT!AA$20:AI$20, "CLO9", OUTPUT!AA319:AI319) / OUTPUT!AN$14),
"")))))),"")</f>
        <v/>
      </c>
      <c r="BD317" s="286" t="str">
        <f aca="false">IF(B317&lt;&gt;"",IF(BC317="","",IF(BC317&lt;0.5,1,IF(AND(BC317&gt;=0.5,BC317&lt;P$10),2,IF(BC317&gt;=P$10,3)))),"")</f>
        <v/>
      </c>
      <c r="BE317" s="287" t="str">
        <f aca="false">IF(B317 &lt;&gt; "",IFERROR(IF(AVERAGE(BA317,BC317)&gt;=P$10,"Y","N"),""),"")</f>
        <v/>
      </c>
      <c r="BF317" s="194" t="str">
        <f aca="false">IF(B317 &lt;&gt; "", IFERROR(IF(C$16 = "PRELIM", SUMIF('Database (LECTURE-RES-PRAC)'!D$14:AG$14, "CLO10", 'Database (LECTURE-RES-PRAC)'!D314:AG314) / 'Grade computation'!F$13, IF(C$16 = "MIDTERM", SUMIF('Database (LECTURE-RES-PRAC)'!AJ$14:BM$14, "CLO10", 'Database (LECTURE-RES-PRAC)'!AJ314:BM314) / 'Grade computation'!G$13, IF(C$16 = "FINAL", SUMIF('Database (LECTURE-RES-PRAC)'!BP$14:CS$14, "CLO10", 'Database (LECTURE-RES-PRAC)'!BP314:CS314) / 'Grade computation'!H$13,""))),""),"")</f>
        <v/>
      </c>
      <c r="BG317" s="286" t="str">
        <f aca="false">IF(B317&lt;&gt;"",IF(BF317="","",IF(BF317&lt;0.5,1,IF(AND(BF317&gt;=0.5,BF317&lt;P$10),2,IF(BF317&gt;=P$10,3)))),"")</f>
        <v/>
      </c>
      <c r="BH317" s="194" t="str">
        <f aca="false">IF(B317 &lt;&gt; "",IF(AND('PRINTABLE (per grading)'!H$16="EXAM", 'PRINTABLE (per grading)'!B$13="Prelim"), IF(ISERROR(SUMIF('Exam (LECTURE ONLY)'!D$20:M$20, "CLO10", 'Exam (LECTURE ONLY)'!D319:M319) / 'Exam (LECTURE ONLY)'!AL$15), "", SUMIF('Exam (LECTURE ONLY)'!D$20:M$20, "CLO10", 'Exam (LECTURE ONLY)'!D319:M319) /'Exam (LECTURE ONLY)'!AL$15),
IF(AND('PRINTABLE (per grading)'!H$16="EXAM", 'PRINTABLE (per grading)'!B$13="Midterm"), IF(ISERROR(SUMIF('Exam (LECTURE ONLY)'!O$20:X$20, "CLO10", 'Exam (LECTURE ONLY)'!O319:X319) / 'Exam (LECTURE ONLY)'!AM$15), "", SUMIF('Exam (LECTURE ONLY)'!O$20:X$20, "CLO10", 'Exam (LECTURE ONLY)'!O319:X319) / 'Exam (LECTURE ONLY)'!AM$15),
IF(AND('PRINTABLE (per grading)'!H$16="EXAM", 'PRINTABLE (per grading)'!B$13="Final"), IF(ISERROR(SUMIF('Exam (LECTURE ONLY)'!Z$20:AI$20, "CLO10", 'Exam (LECTURE ONLY)'!Z319:AI319) / 'Exam (LECTURE ONLY)'!AN$15), "", SUMIF('Exam (LECTURE ONLY)'!Z$20:AI$20, "CLO10", 'Exam (LECTURE ONLY)'!Z319:AI319) / 'Exam (LECTURE ONLY)'!AN$15),
IF(AND('PRINTABLE (per grading)'!H$16="OUTPUT", 'PRINTABLE (per grading)'!B$13="Prelim"), IF(ISERROR(SUMIF(OUTPUT!C$20:M$20, "CLO10", OUTPUT!C319:M319) / OUTPUT!AL$15), "", SUMIF(OUTPUT!C$20:M$20, "CLO10", OUTPUT!C319:M319) / OUTPUT!AL$15),
IF(AND('PRINTABLE (per grading)'!H$16="OUTPUT", 'PRINTABLE (per grading)'!B$13="Midterm"), IF(ISERROR(SUMIF(OUTPUT!O$20:Y$20, "CLO10", OUTPUT!O319:Y319) / OUTPUT!AM$15), "", SUMIF(OUTPUT!O$20:Y$20, "CLO10", OUTPUT!O319:Y319) / OUTPUT!AM$15),
IF(AND('PRINTABLE (per grading)'!H$16="OUTPUT", 'PRINTABLE (per grading)'!B$13="Final"), IF(ISERROR(SUMIF(OUTPUT!AA$20:AI$20, "CLO10", OUTPUT!AA319:AI319) / OUTPUT!AN$15), "", SUMIF(OUTPUT!AA$20:AI$20, "CLO10", OUTPUT!AA319:AI319) / OUTPUT!AN$15),
"")))))),"")</f>
        <v/>
      </c>
      <c r="BI317" s="286" t="str">
        <f aca="false">IF(B317&lt;&gt;"",IF(BH317="","",IF(BH317&lt;0.5,1,IF(AND(BH317&gt;=0.5,BH317&lt;P$10),2,IF(BH317&gt;=P$10,3)))),"")</f>
        <v/>
      </c>
      <c r="BJ317" s="287" t="str">
        <f aca="false">IF(B317 &lt;&gt; "",IFERROR(IF(AVERAGE(BF317,BH317)&gt;=P$10,"Y","N"),""),"")</f>
        <v/>
      </c>
      <c r="BK317" s="8"/>
    </row>
    <row r="318" customFormat="false" ht="19.5" hidden="false" customHeight="true" outlineLevel="0" collapsed="false">
      <c r="A318" s="228" t="str">
        <f aca="false">IF(ISBLANK('Database (LECTURE-RES-PRAC)'!A315),"",'Database (LECTURE-RES-PRAC)'!A315)</f>
        <v/>
      </c>
      <c r="B318" s="229" t="str">
        <f aca="false">IF(ISBLANK('Database (LECTURE-RES-PRAC)'!B315),"",'Database (LECTURE-RES-PRAC)'!B315)</f>
        <v/>
      </c>
      <c r="C318" s="230" t="str">
        <f aca="false">IF(B318&lt;&gt;"",IF(C$16="PRELIM",'Grade computation'!C318, IF(C$16="MIDTERM",'Grade computation'!K318, IF(C$16="FINAL",'Grade computation'!S318,""))),"")</f>
        <v/>
      </c>
      <c r="D318" s="231" t="str">
        <f aca="false">IF(B318&lt;&gt;"",IFERROR(IF(B$11="80-20", (((C318/C$19)*X$6)+X$7)*D$18, IF(B$11="60-40", (((C318/C$19)*Y$6)+Y$7)*D$18, 0)),0),"")</f>
        <v/>
      </c>
      <c r="E318" s="230" t="str">
        <f aca="false">IF(B318&lt;&gt;"", IF(C$16="PRELIM",'Grade computation'!E318, IF(C$16="MIDTERM",'Grade computation'!M318, IF(C$16="FINAL",'Grade computation'!U318,""))),"")</f>
        <v/>
      </c>
      <c r="F318" s="232" t="str">
        <f aca="false">IF(B318&lt;&gt;"",IFERROR(IF(B$11="80-20", (((E318/E$19)*X$6)+X$7)*F$18, IF(B$11="60-40", (((E318/E$19)*Y$6)+Y$7)*F$18, 0)),0),"")</f>
        <v/>
      </c>
      <c r="G318" s="233" t="str">
        <f aca="false">IF(B318&lt;&gt;"",IFERROR((D318+F318),0),"")</f>
        <v/>
      </c>
      <c r="H318" s="234" t="str">
        <f aca="false">IF(B318&lt;&gt;"",IF(C$16="PRELIM", 'Grade computation'!H318, IF(C$16="MIDTERM", 'Grade computation'!P318, IF(C$16="FINAL",'Grade computation'!X318, ""))),"")</f>
        <v/>
      </c>
      <c r="I318" s="233" t="str">
        <f aca="false">IF(B318&lt;&gt;"",IFERROR(IF(B$11="80-20", (((H318/H$19)*X$6)+X$7)*I$19, IF(B$11="60-40", (((H318/H$19)*Y$6)+Y$7)*I$19, 0)),0),"")</f>
        <v/>
      </c>
      <c r="J318" s="237" t="str">
        <f aca="false">IFERROR((G318+I318),"")</f>
        <v/>
      </c>
      <c r="K318" s="183" t="str">
        <f aca="false">IFERROR(IF(J318="","",IF(J318&gt;=75,"PASSED","FAILED")),"")</f>
        <v/>
      </c>
      <c r="L318" s="183"/>
      <c r="M318" s="194" t="str">
        <f aca="false">IF(B318 &lt;&gt; "", IFERROR(IF(C$16 = "PRELIM", SUMIF('Database (LECTURE-RES-PRAC)'!D$14:AG$14, "CLO1", 'Database (LECTURE-RES-PRAC)'!D315:AG315) / 'Grade computation'!F$4, IF(C$16 = "MIDTERM", SUMIF('Database (LECTURE-RES-PRAC)'!AJ$14:BM$14, "CLO1", 'Database (LECTURE-RES-PRAC)'!AJ315:BM315) / 'Grade computation'!G$4, IF(C$16 = "FINAL", SUMIF('Database (LECTURE-RES-PRAC)'!BP$14:CS$14, "CLO1", 'Database (LECTURE-RES-PRAC)'!BP315:CS315) / 'Grade computation'!H$4,""))),""),"")</f>
        <v/>
      </c>
      <c r="N318" s="286" t="str">
        <f aca="false">IF(B318&lt;&gt;"",IF(M318="","",IF(M318&lt;0.5,1,IF(AND(M318&gt;=0.5,M318&lt;P$10),2,IF(M318&gt;=P$10,3)))),"")</f>
        <v/>
      </c>
      <c r="O318" s="194" t="str">
        <f aca="false">IF(B318 &lt;&gt; "",IF(AND('PRINTABLE (per grading)'!H$16="EXAM", 'PRINTABLE (per grading)'!B$13="Prelim"), IF(ISERROR(SUMIF('Exam (LECTURE ONLY)'!D$20:M$20, "CLO1", 'Exam (LECTURE ONLY)'!D320:M320) / 'Exam (LECTURE ONLY)'!AL$6), "", SUMIF('Exam (LECTURE ONLY)'!D$20:M$20, "CLO1", 'Exam (LECTURE ONLY)'!D320:M320) /'Exam (LECTURE ONLY)'!AL$6),
IF(AND('PRINTABLE (per grading)'!H$16="EXAM", 'PRINTABLE (per grading)'!B$13="Midterm"), IF(ISERROR(SUMIF('Exam (LECTURE ONLY)'!O$20:X$20, "CLO1", 'Exam (LECTURE ONLY)'!O320:X320) / 'Exam (LECTURE ONLY)'!AM$6), "", SUMIF('Exam (LECTURE ONLY)'!O$20:X$20, "CLO1", 'Exam (LECTURE ONLY)'!O320:X320) / 'Exam (LECTURE ONLY)'!AM$6),
IF(AND('PRINTABLE (per grading)'!H$16="EXAM", 'PRINTABLE (per grading)'!B$13="Final"), IF(ISERROR(SUMIF('Exam (LECTURE ONLY)'!Z$20:AI$20, "CLO1", 'Exam (LECTURE ONLY)'!Z320:AI320) / 'Exam (LECTURE ONLY)'!AN$6), "", SUMIF('Exam (LECTURE ONLY)'!Z$20:AI$20, "CLO1", 'Exam (LECTURE ONLY)'!Z320:AI320) / 'Exam (LECTURE ONLY)'!AN$6),
IF(AND('PRINTABLE (per grading)'!H$16="OUTPUT", 'PRINTABLE (per grading)'!B$13="Prelim"), IF(ISERROR(SUMIF(OUTPUT!C$20:M$20, "CLO1", OUTPUT!C320:M320) / OUTPUT!AL$6), "", SUMIF(OUTPUT!C$20:M$20, "CLO1", OUTPUT!C320:M320) / OUTPUT!AL$6),
IF(AND('PRINTABLE (per grading)'!H$16="OUTPUT", 'PRINTABLE (per grading)'!B$13="Midterm"), IF(ISERROR(SUMIF(OUTPUT!O$20:Y$20, "CLO1", OUTPUT!O320:Y320) / OUTPUT!AM$6), "", SUMIF(OUTPUT!O$20:Y$20, "CLO1", OUTPUT!O320:Y320) / OUTPUT!AM$6),
IF(AND('PRINTABLE (per grading)'!H$16="OUTPUT", 'PRINTABLE (per grading)'!B$13="Final"), IF(ISERROR(SUMIF(OUTPUT!AA$20:AI$20, "CLO1", OUTPUT!AA320:AI320) / OUTPUT!AN$6), "", SUMIF(OUTPUT!AA$20:AI$20, "CLO1", OUTPUT!AA320:AI320) / OUTPUT!AN$6),
"")))))),"")</f>
        <v/>
      </c>
      <c r="P318" s="286" t="str">
        <f aca="false">IF(B318&lt;&gt;"",IF(O318="","",IF(O318&lt;0.5,1,IF(AND(O318&gt;=0.5,O318&lt;P$10),2,IF(O318&gt;=P$10,3)))),"")</f>
        <v/>
      </c>
      <c r="Q318" s="287" t="str">
        <f aca="false">IF(B318 &lt;&gt; "",IFERROR(IF(AVERAGE(M318,O318)&gt;=P$10,"Y","N"),""),"")</f>
        <v/>
      </c>
      <c r="R318" s="194" t="str">
        <f aca="false">IF(B318 &lt;&gt; "", IFERROR(IF(C$16 = "PRELIM", SUMIF('Database (LECTURE-RES-PRAC)'!D$14:AG$14, "CLO2", 'Database (LECTURE-RES-PRAC)'!D315:AG315) / 'Grade computation'!F$5, IF(C$16 = "MIDTERM", SUMIF('Database (LECTURE-RES-PRAC)'!AJ$14:BM$14, "CLO2", 'Database (LECTURE-RES-PRAC)'!AJ315:BM315) / 'Grade computation'!G$5, IF(C$16 = "FINAL", SUMIF('Database (LECTURE-RES-PRAC)'!BP$14:CS$14, "CLO2", 'Database (LECTURE-RES-PRAC)'!BP315:CS315) / 'Grade computation'!H$5,""))),""),"")</f>
        <v/>
      </c>
      <c r="S318" s="286" t="str">
        <f aca="false">IF(B318&lt;&gt;"",IF(R318="","",IF(R318&lt;0.5,1,IF(AND(R318&gt;=0.5,R318&lt;P$10),2,IF(R318&gt;=P$10,3)))),"")</f>
        <v/>
      </c>
      <c r="T318" s="194" t="str">
        <f aca="false">IF(B318 &lt;&gt; "",IF(AND('PRINTABLE (per grading)'!H$16="EXAM", 'PRINTABLE (per grading)'!B$13="Prelim"), IF(ISERROR(SUMIF('Exam (LECTURE ONLY)'!D$20:M$20, "CLO2", 'Exam (LECTURE ONLY)'!D320:M320) / 'Exam (LECTURE ONLY)'!AL$7), "", SUMIF('Exam (LECTURE ONLY)'!D$20:M$20, "CLO2", 'Exam (LECTURE ONLY)'!D320:M320) /'Exam (LECTURE ONLY)'!AL$7),
IF(AND('PRINTABLE (per grading)'!H$16="EXAM", 'PRINTABLE (per grading)'!B$13="Midterm"), IF(ISERROR(SUMIF('Exam (LECTURE ONLY)'!O$20:X$20, "CLO2", 'Exam (LECTURE ONLY)'!O320:X320) / 'Exam (LECTURE ONLY)'!AM$7), "", SUMIF('Exam (LECTURE ONLY)'!O$20:X$20, "CLO2", 'Exam (LECTURE ONLY)'!O320:X320) / 'Exam (LECTURE ONLY)'!AM$7),
IF(AND('PRINTABLE (per grading)'!H$16="EXAM", 'PRINTABLE (per grading)'!B$13="Final"), IF(ISERROR(SUMIF('Exam (LECTURE ONLY)'!Z$20:AI$20, "CLO2", 'Exam (LECTURE ONLY)'!Z320:AI320) / 'Exam (LECTURE ONLY)'!AN$7), "", SUMIF('Exam (LECTURE ONLY)'!Z$20:AI$20, "CLO2", 'Exam (LECTURE ONLY)'!Z320:AI320) / 'Exam (LECTURE ONLY)'!AN$7),
IF(AND('PRINTABLE (per grading)'!H$16="OUTPUT", 'PRINTABLE (per grading)'!B$13="Prelim"), IF(ISERROR(SUMIF(OUTPUT!C$20:M$20, "CLO2", OUTPUT!C320:M320) / OUTPUT!AL$7), "", SUMIF(OUTPUT!C$20:M$20, "CLO2", OUTPUT!C320:M320) / OUTPUT!AL$7),
IF(AND('PRINTABLE (per grading)'!H$16="OUTPUT", 'PRINTABLE (per grading)'!B$13="Midterm"), IF(ISERROR(SUMIF(OUTPUT!O$20:Y$20, "CLO2", OUTPUT!O320:Y320) / OUTPUT!AM$7), "", SUMIF(OUTPUT!O$20:Y$20, "CLO2", OUTPUT!O320:Y320) / OUTPUT!AM$7),
IF(AND('PRINTABLE (per grading)'!H$16="OUTPUT", 'PRINTABLE (per grading)'!B$13="Final"), IF(ISERROR(SUMIF(OUTPUT!AA$20:AI$20, "CLO2", OUTPUT!AA320:AI320) / OUTPUT!AN$7), "", SUMIF(OUTPUT!AA$20:AI$20, "CLO2", OUTPUT!AA320:AI320) / OUTPUT!AN$7),
"")))))),"")</f>
        <v/>
      </c>
      <c r="U318" s="286" t="str">
        <f aca="false">IF(B318&lt;&gt;"",IF(T318="","",IF(T318&lt;0.5,1,IF(AND(T318&gt;=0.5,T318&lt;P$10),2,IF(T318&gt;=P$10,3)))),"")</f>
        <v/>
      </c>
      <c r="V318" s="287" t="str">
        <f aca="false">IF(B318 &lt;&gt; "",IFERROR(IF(AVERAGE(R318,T318)&gt;=P$10,"Y","N"),""),"")</f>
        <v/>
      </c>
      <c r="W318" s="194" t="str">
        <f aca="false">IF(B318 &lt;&gt; "", IFERROR(IF(C$16 = "PRELIM", SUMIF('Database (LECTURE-RES-PRAC)'!D$14:AG$14, "CLO3", 'Database (LECTURE-RES-PRAC)'!D315:AG315) / 'Grade computation'!F$6, IF(C$16 = "MIDTERM", SUMIF('Database (LECTURE-RES-PRAC)'!AJ$14:BM$14, "CLO3", 'Database (LECTURE-RES-PRAC)'!AJ315:BM315) / 'Grade computation'!G$6, IF(C$16 = "FINAL", SUMIF('Database (LECTURE-RES-PRAC)'!BP$14:CS$14, "CLO3", 'Database (LECTURE-RES-PRAC)'!BP315:CS315) / 'Grade computation'!H$6,""))),""),"")</f>
        <v/>
      </c>
      <c r="X318" s="286" t="str">
        <f aca="false">IF(B318&lt;&gt;"",IF(W318="","",IF(W318&lt;0.5,1,IF(AND(W318&gt;=0.5,W318&lt;P$10),2,IF(W318&gt;=P$10,3)))),"")</f>
        <v/>
      </c>
      <c r="Y318" s="194" t="str">
        <f aca="false">IF(B318 &lt;&gt; "",IF(AND('PRINTABLE (per grading)'!H$16="EXAM", 'PRINTABLE (per grading)'!B$13="Prelim"), IF(ISERROR(SUMIF('Exam (LECTURE ONLY)'!D$20:M$20, "CLO3", 'Exam (LECTURE ONLY)'!D320:M320) / 'Exam (LECTURE ONLY)'!AL$8), "", SUMIF('Exam (LECTURE ONLY)'!D$20:M$20, "CLO3", 'Exam (LECTURE ONLY)'!D320:M320) /'Exam (LECTURE ONLY)'!AL$8),
IF(AND('PRINTABLE (per grading)'!H$16="EXAM", 'PRINTABLE (per grading)'!B$13="Midterm"), IF(ISERROR(SUMIF('Exam (LECTURE ONLY)'!O$20:X$20, "CLO3", 'Exam (LECTURE ONLY)'!O320:X320) / 'Exam (LECTURE ONLY)'!AM$8), "", SUMIF('Exam (LECTURE ONLY)'!O$20:X$20, "CLO3", 'Exam (LECTURE ONLY)'!O320:X320) / 'Exam (LECTURE ONLY)'!AM$8),
IF(AND('PRINTABLE (per grading)'!H$16="EXAM", 'PRINTABLE (per grading)'!B$13="Final"), IF(ISERROR(SUMIF('Exam (LECTURE ONLY)'!Z$20:AI$20, "CLO3", 'Exam (LECTURE ONLY)'!Z320:AI320) / 'Exam (LECTURE ONLY)'!AN$8), "", SUMIF('Exam (LECTURE ONLY)'!Z$20:AI$20, "CLO3", 'Exam (LECTURE ONLY)'!Z320:AI320) / 'Exam (LECTURE ONLY)'!AN$8),
IF(AND('PRINTABLE (per grading)'!H$16="OUTPUT", 'PRINTABLE (per grading)'!B$13="Prelim"), IF(ISERROR(SUMIF(OUTPUT!C$20:M$20, "CLO3", OUTPUT!C320:M320) / OUTPUT!AL$8), "", SUMIF(OUTPUT!C$20:M$20, "CLO3", OUTPUT!C320:M320) / OUTPUT!AL$8),
IF(AND('PRINTABLE (per grading)'!H$16="OUTPUT", 'PRINTABLE (per grading)'!B$13="Midterm"), IF(ISERROR(SUMIF(OUTPUT!O$20:Y$20, "CLO3", OUTPUT!O320:Y320) / OUTPUT!AM$8), "", SUMIF(OUTPUT!O$20:Y$20, "CLO3", OUTPUT!O320:Y320) / OUTPUT!AM$8),
IF(AND('PRINTABLE (per grading)'!H$16="OUTPUT", 'PRINTABLE (per grading)'!B$13="Final"), IF(ISERROR(SUMIF(OUTPUT!AA$20:AI$20, "CLO3", OUTPUT!AA320:AI320) / OUTPUT!AN$8), "", SUMIF(OUTPUT!AA$20:AI$20, "CLO3", OUTPUT!AA320:AI320) / OUTPUT!AN$8),
"" )))))),"")</f>
        <v/>
      </c>
      <c r="Z318" s="286" t="str">
        <f aca="false">IF(B318&lt;&gt;"",IF(Y318="","",IF(Y318&lt;0.5,1,IF(AND(Y318&gt;=0.5,Y318&lt;P$10),2,IF(Y318&gt;=P$10,3)))),"")</f>
        <v/>
      </c>
      <c r="AA318" s="287" t="str">
        <f aca="false">IF(B318 &lt;&gt; "",IFERROR(IF(AVERAGE(W318,Y318)&gt;=P$10,"Y","N"),""),"")</f>
        <v/>
      </c>
      <c r="AB318" s="194" t="str">
        <f aca="false">IF(B318 &lt;&gt; "", IFERROR(IF(C$16 = "PRELIM", SUMIF('Database (LECTURE-RES-PRAC)'!D$14:AG$14, "CLO4", 'Database (LECTURE-RES-PRAC)'!D315:AG315) / 'Grade computation'!F$7, IF(C$16 = "MIDTERM", SUMIF('Database (LECTURE-RES-PRAC)'!AJ$14:BM$14, "CLO4", 'Database (LECTURE-RES-PRAC)'!AJ315:BM315) / 'Grade computation'!G$7, IF(C$16 = "FINAL", SUMIF('Database (LECTURE-RES-PRAC)'!BP$14:CS$14, "CLO4", 'Database (LECTURE-RES-PRAC)'!BP315:CS315) / 'Grade computation'!H$7,""))),""),"")</f>
        <v/>
      </c>
      <c r="AC318" s="286" t="str">
        <f aca="false">IF(B318&lt;&gt;"",IF(AB318="","",IF(AB318&lt;0.5,1,IF(AND(AB318&gt;=0.5,AB318&lt;P$10),2,IF(AB318&gt;=P$10,3)))),"")</f>
        <v/>
      </c>
      <c r="AD318" s="194" t="str">
        <f aca="false">IF(B318 &lt;&gt; "",IF(AND('PRINTABLE (per grading)'!H$16="EXAM", 'PRINTABLE (per grading)'!B$13="Prelim"), IF(ISERROR(SUMIF('Exam (LECTURE ONLY)'!D$20:M$20, "CLO4", 'Exam (LECTURE ONLY)'!D320:M320) / 'Exam (LECTURE ONLY)'!AL$9), "", SUMIF('Exam (LECTURE ONLY)'!D$20:M$20, "CLO4", 'Exam (LECTURE ONLY)'!D320:M320) /'Exam (LECTURE ONLY)'!AL$9),
IF(AND('PRINTABLE (per grading)'!H$16="EXAM", 'PRINTABLE (per grading)'!B$13="Midterm"), IF(ISERROR(SUMIF('Exam (LECTURE ONLY)'!O$20:X$20, "CLO4", 'Exam (LECTURE ONLY)'!O320:X320) / 'Exam (LECTURE ONLY)'!AM$9), "", SUMIF('Exam (LECTURE ONLY)'!O$20:X$20, "CLO4", 'Exam (LECTURE ONLY)'!O320:X320) / 'Exam (LECTURE ONLY)'!AM$9),
IF(AND('PRINTABLE (per grading)'!H$16="EXAM", 'PRINTABLE (per grading)'!B$13="Final"), IF(ISERROR(SUMIF('Exam (LECTURE ONLY)'!Z$20:AI$20, "CLO4", 'Exam (LECTURE ONLY)'!Z320:AI320) / 'Exam (LECTURE ONLY)'!AN$9), "", SUMIF('Exam (LECTURE ONLY)'!Z$20:AI$20, "CLO4", 'Exam (LECTURE ONLY)'!Z320:AI320) / 'Exam (LECTURE ONLY)'!AN$9),
IF(AND('PRINTABLE (per grading)'!H$16="OUTPUT", 'PRINTABLE (per grading)'!B$13="Prelim"), IF(ISERROR(SUMIF(OUTPUT!C$20:M$20, "CLO4", OUTPUT!C320:M320) / OUTPUT!AL$9), "", SUMIF(OUTPUT!C$20:M$20, "CLO4", OUTPUT!C320:M320) / OUTPUT!AL$9),
IF(AND('PRINTABLE (per grading)'!H$16="OUTPUT", 'PRINTABLE (per grading)'!B$13="Midterm"), IF(ISERROR(SUMIF(OUTPUT!O$20:Y$20, "CLO4", OUTPUT!O320:Y320) / OUTPUT!AM$9), "", SUMIF(OUTPUT!O$20:Y$20, "CLO4", OUTPUT!O320:Y320) / OUTPUT!AM$9),
IF(AND('PRINTABLE (per grading)'!H$16="OUTPUT", 'PRINTABLE (per grading)'!B$13="Final"), IF(ISERROR(SUMIF(OUTPUT!AA$20:AI$20, "CLO4", OUTPUT!AA320:AI320) / OUTPUT!AN$9), "", SUMIF(OUTPUT!AA$20:AI$20, "CLO4", OUTPUT!AA320:AI320) / OUTPUT!AN$9),
"")))))),"")</f>
        <v/>
      </c>
      <c r="AE318" s="286" t="str">
        <f aca="false">IF(B318&lt;&gt;"",IF(AD318="","",IF(AD318&lt;0.5,1,IF(AND(AD318&gt;=0.5,AD318&lt;P$10),2,IF(AD318&gt;=P$10,3)))),"")</f>
        <v/>
      </c>
      <c r="AF318" s="287" t="str">
        <f aca="false">IF(B318 &lt;&gt; "",IFERROR(IF(AVERAGE(AB318,AD318)&gt;=P$10,"Y","N"),""),"")</f>
        <v/>
      </c>
      <c r="AG318" s="194" t="str">
        <f aca="false">IF(B318 &lt;&gt; "", IFERROR(IF(C$16 = "PRELIM", SUMIF('Database (LECTURE-RES-PRAC)'!D$14:AG$14, "CLO5", 'Database (LECTURE-RES-PRAC)'!D315:AG315) / 'Grade computation'!F$8, IF(C$16 = "MIDTERM", SUMIF('Database (LECTURE-RES-PRAC)'!AJ$14:BM$14, "CLO5", 'Database (LECTURE-RES-PRAC)'!AJ315:BM315) / 'Grade computation'!G$8, IF(C$16 = "FINAL", SUMIF('Database (LECTURE-RES-PRAC)'!BP$14:CS$14, "CLO5", 'Database (LECTURE-RES-PRAC)'!BP315:CS315) / 'Grade computation'!H$8,""))),""),"")</f>
        <v/>
      </c>
      <c r="AH318" s="286" t="str">
        <f aca="false">IF(B318&lt;&gt;"",IF(AG318="","",IF(AG318&lt;0.5,1,IF(AND(AG318&gt;=0.5,AG318&lt;P$10),2,IF(AG318&gt;=P$10,3)))),"")</f>
        <v/>
      </c>
      <c r="AI318" s="194" t="str">
        <f aca="false">IF(B318 &lt;&gt; "",IF(AND('PRINTABLE (per grading)'!H$16="EXAM", 'PRINTABLE (per grading)'!B$13="Prelim"), IF(ISERROR(SUMIF('Exam (LECTURE ONLY)'!D$20:M$20, "CLO5", 'Exam (LECTURE ONLY)'!D320:M320) / 'Exam (LECTURE ONLY)'!AL$10), "", SUMIF('Exam (LECTURE ONLY)'!D$20:M$20, "CLO5", 'Exam (LECTURE ONLY)'!D320:M320) /'Exam (LECTURE ONLY)'!AL$10),
IF(AND('PRINTABLE (per grading)'!H$16="EXAM", 'PRINTABLE (per grading)'!B$13="Midterm"), IF(ISERROR(SUMIF('Exam (LECTURE ONLY)'!O$20:X$20, "CLO5", 'Exam (LECTURE ONLY)'!O320:X320) / 'Exam (LECTURE ONLY)'!AM$10), "", SUMIF('Exam (LECTURE ONLY)'!O$20:X$20, "CLO5", 'Exam (LECTURE ONLY)'!O320:X320) / 'Exam (LECTURE ONLY)'!AM$10),
IF(AND('PRINTABLE (per grading)'!H$16="EXAM", 'PRINTABLE (per grading)'!B$13="Final"), IF(ISERROR(SUMIF('Exam (LECTURE ONLY)'!Z$20:AI$20, "CLO5", 'Exam (LECTURE ONLY)'!Z320:AI320) / 'Exam (LECTURE ONLY)'!AN$10), "", SUMIF('Exam (LECTURE ONLY)'!Z$20:AI$20, "CLO5", 'Exam (LECTURE ONLY)'!Z320:AI320) / 'Exam (LECTURE ONLY)'!AN$10),
IF(AND('PRINTABLE (per grading)'!H$16="OUTPUT", 'PRINTABLE (per grading)'!B$13="Prelim"), IF(ISERROR(SUMIF(OUTPUT!C$20:M$20, "CLO5", OUTPUT!C320:M320) / OUTPUT!AL$10), "", SUMIF(OUTPUT!C$20:M$20, "CLO5", OUTPUT!C320:M320) / OUTPUT!AL$10),
IF(AND('PRINTABLE (per grading)'!H$16="OUTPUT", 'PRINTABLE (per grading)'!B$13="Midterm"), IF(ISERROR(SUMIF(OUTPUT!O$20:Y$20, "CLO5", OUTPUT!O320:Y320) / OUTPUT!AM$10), "", SUMIF(OUTPUT!O$20:Y$20, "CLO5", OUTPUT!O320:Y320) / OUTPUT!AM$10),
IF(AND('PRINTABLE (per grading)'!H$16="OUTPUT", 'PRINTABLE (per grading)'!B$13="Final"), IF(ISERROR(SUMIF(OUTPUT!AA$20:AI$20, "CLO5", OUTPUT!AA320:AI320) / OUTPUT!AN$10), "", SUMIF(OUTPUT!AA$20:AI$20, "CLO5", OUTPUT!AA320:AI320) / OUTPUT!AN$10),
"")))))),"")</f>
        <v/>
      </c>
      <c r="AJ318" s="286" t="str">
        <f aca="false">IF(B318&lt;&gt;"",IF(AI318="","",IF(AI318&lt;0.5,1,IF(AND(AI318&gt;=0.5,AI318&lt;P$10),2,IF(AI318&gt;=P$10,3)))),"")</f>
        <v/>
      </c>
      <c r="AK318" s="287" t="str">
        <f aca="false">IF(B318 &lt;&gt; "",IFERROR(IF(AVERAGE(AG318,AI318)&gt;=P$10,"Y","N"),""),"")</f>
        <v/>
      </c>
      <c r="AL318" s="194" t="str">
        <f aca="false">IF(B318 &lt;&gt; "", IFERROR(IF(C$16 = "PRELIM", SUMIF('Database (LECTURE-RES-PRAC)'!D$14:AG$14, "CLO6", 'Database (LECTURE-RES-PRAC)'!D315:AG315) / 'Grade computation'!F$9, IF(C$16 = "MIDTERM", SUMIF('Database (LECTURE-RES-PRAC)'!AJ$14:BM$14, "CLO6", 'Database (LECTURE-RES-PRAC)'!AJ315:BM315) / 'Grade computation'!G$9, IF(C$16 = "FINAL", SUMIF('Database (LECTURE-RES-PRAC)'!BP$14:CS$14, "CLO6", 'Database (LECTURE-RES-PRAC)'!BP315:CS315) / 'Grade computation'!H$9,""))),""),"")</f>
        <v/>
      </c>
      <c r="AM318" s="286" t="str">
        <f aca="false">IF(B318&lt;&gt;"",IF(AL318="","",IF(AL318&lt;0.5,1,IF(AND(AL318&gt;=0.5,AL318&lt;P$10),2,IF(AL318&gt;=P$10,3)))),"")</f>
        <v/>
      </c>
      <c r="AN318" s="194" t="str">
        <f aca="false">IF(B318 &lt;&gt; "",IF(AND('PRINTABLE (per grading)'!H$16="EXAM", 'PRINTABLE (per grading)'!B$13="Prelim"), IF(ISERROR(SUMIF('Exam (LECTURE ONLY)'!D$20:M$20, "CLO6", 'Exam (LECTURE ONLY)'!D320:M320) / 'Exam (LECTURE ONLY)'!AL$11), "", SUMIF('Exam (LECTURE ONLY)'!D$20:M$20, "CLO6", 'Exam (LECTURE ONLY)'!D320:M320) /'Exam (LECTURE ONLY)'!AL$11),
IF(AND('PRINTABLE (per grading)'!H$16="EXAM", 'PRINTABLE (per grading)'!B$13="Midterm"), IF(ISERROR(SUMIF('Exam (LECTURE ONLY)'!O$20:X$20, "CLO6", 'Exam (LECTURE ONLY)'!O320:X320) / 'Exam (LECTURE ONLY)'!AM$11), "", SUMIF('Exam (LECTURE ONLY)'!O$20:X$20, "CLO6", 'Exam (LECTURE ONLY)'!O320:X320) / 'Exam (LECTURE ONLY)'!AM$11),
IF(AND('PRINTABLE (per grading)'!H$16="EXAM", 'PRINTABLE (per grading)'!B$13="Final"), IF(ISERROR(SUMIF('Exam (LECTURE ONLY)'!Z$20:AI$20, "CLO6", 'Exam (LECTURE ONLY)'!Z320:AI320) / 'Exam (LECTURE ONLY)'!AN$11), "", SUMIF('Exam (LECTURE ONLY)'!Z$20:AI$20, "CLO6", 'Exam (LECTURE ONLY)'!Z320:AI320) / 'Exam (LECTURE ONLY)'!AN$11),
IF(AND('PRINTABLE (per grading)'!H$16="OUTPUT", 'PRINTABLE (per grading)'!B$13="Prelim"), IF(ISERROR(SUMIF(OUTPUT!C$20:M$20, "CLO6", OUTPUT!C320:M320) / OUTPUT!AL$11), "", SUMIF(OUTPUT!C$20:M$20, "CLO6", OUTPUT!C320:M320) / OUTPUT!AL$11),
IF(AND('PRINTABLE (per grading)'!H$16="OUTPUT", 'PRINTABLE (per grading)'!B$13="Midterm"), IF(ISERROR(SUMIF(OUTPUT!O$20:Y$20, "CLO6", OUTPUT!O320:Y320) / OUTPUT!AM$11), "", SUMIF(OUTPUT!O$20:Y$20, "CLO6", OUTPUT!O320:Y320) / OUTPUT!AM$11),
IF(AND('PRINTABLE (per grading)'!H$16="OUTPUT", 'PRINTABLE (per grading)'!B$13="Final"), IF(ISERROR(SUMIF(OUTPUT!AA$20:AI$20, "CLO6", OUTPUT!AA320:AI320) / OUTPUT!AN$11), "", SUMIF(OUTPUT!AA$20:AI$20, "CLO6", OUTPUT!AA320:AI320) / OUTPUT!AN$11),
"")))))),"")</f>
        <v/>
      </c>
      <c r="AO318" s="286" t="str">
        <f aca="false">IF(B318&lt;&gt;"",IF(AN318="","",IF(AN318&lt;0.5,1,IF(AND(AN318&gt;=0.5,AN318&lt;P$10),2,IF(AN318&gt;=P$10,3)))),"")</f>
        <v/>
      </c>
      <c r="AP318" s="287" t="str">
        <f aca="false">IF(B318 &lt;&gt; "",IFERROR(IF(AVERAGE(AL318,AN318)&gt;=P$10,"Y","N"),""),"")</f>
        <v/>
      </c>
      <c r="AQ318" s="194" t="str">
        <f aca="false">IF(B318 &lt;&gt; "", IFERROR(IF(C$16 = "PRELIM", SUMIF('Database (LECTURE-RES-PRAC)'!D$14:AG$14, "CLO7", 'Database (LECTURE-RES-PRAC)'!D315:AG315) / 'Grade computation'!F$10, IF(C$16 = "MIDTERM", SUMIF('Database (LECTURE-RES-PRAC)'!AJ$14:BM$14, "CLO7", 'Database (LECTURE-RES-PRAC)'!AJ315:BM315) / 'Grade computation'!G$10, IF(C$16 = "FINAL", SUMIF('Database (LECTURE-RES-PRAC)'!BP$14:CS$14, "CLO7", 'Database (LECTURE-RES-PRAC)'!BP315:CS315) / 'Grade computation'!H$10,""))),""),"")</f>
        <v/>
      </c>
      <c r="AR318" s="286" t="str">
        <f aca="false">IF(B318&lt;&gt;"",IF(AQ318="","",IF(AQ318&lt;0.5,1,IF(AND(AQ318&gt;=0.5,AQ318&lt;P$10),2,IF(AQ318&gt;=P$10,3)))),"")</f>
        <v/>
      </c>
      <c r="AS318" s="194" t="str">
        <f aca="false">IF(B318 &lt;&gt; "",IF(AND('PRINTABLE (per grading)'!H$16="EXAM", 'PRINTABLE (per grading)'!B$13="Prelim"), IF(ISERROR(SUMIF('Exam (LECTURE ONLY)'!D$20:M$20, "CLO7", 'Exam (LECTURE ONLY)'!D320:M320) / 'Exam (LECTURE ONLY)'!AL$12), "", SUMIF('Exam (LECTURE ONLY)'!D$20:M$20, "CLO7", 'Exam (LECTURE ONLY)'!D320:M320) /'Exam (LECTURE ONLY)'!AL$12),
IF(AND('PRINTABLE (per grading)'!H$16="EXAM", 'PRINTABLE (per grading)'!B$13="Midterm"), IF(ISERROR(SUMIF('Exam (LECTURE ONLY)'!O$20:X$20, "CLO7", 'Exam (LECTURE ONLY)'!O320:X320) / 'Exam (LECTURE ONLY)'!AM$12), "", SUMIF('Exam (LECTURE ONLY)'!O$20:X$20, "CLO7", 'Exam (LECTURE ONLY)'!O320:X320) / 'Exam (LECTURE ONLY)'!AM$12),
IF(AND('PRINTABLE (per grading)'!H$16="EXAM", 'PRINTABLE (per grading)'!B$13="Final"), IF(ISERROR(SUMIF('Exam (LECTURE ONLY)'!Z$20:AI$20, "CLO7", 'Exam (LECTURE ONLY)'!Z320:AI320) / 'Exam (LECTURE ONLY)'!AN$12), "", SUMIF('Exam (LECTURE ONLY)'!Z$20:AI$20, "CLO7", 'Exam (LECTURE ONLY)'!Z320:AI320) / 'Exam (LECTURE ONLY)'!AN$12),
IF(AND('PRINTABLE (per grading)'!H$16="OUTPUT", 'PRINTABLE (per grading)'!B$13="Prelim"), IF(ISERROR(SUMIF(OUTPUT!C$20:M$20, "CLO7", OUTPUT!C320:M320) / OUTPUT!AL$12), "", SUMIF(OUTPUT!C$20:M$20, "CLO7", OUTPUT!C320:M320) / OUTPUT!AL$12),
IF(AND('PRINTABLE (per grading)'!H$16="OUTPUT", 'PRINTABLE (per grading)'!B$13="Midterm"), IF(ISERROR(SUMIF(OUTPUT!O$20:Y$20, "CLO7", OUTPUT!O320:Y320) / OUTPUT!AM$12), "", SUMIF(OUTPUT!O$20:Y$20, "CLO7", OUTPUT!O320:Y320) / OUTPUT!AM$12),
IF(AND('PRINTABLE (per grading)'!H$16="OUTPUT", 'PRINTABLE (per grading)'!B$13="Final"), IF(ISERROR(SUMIF(OUTPUT!AA$20:AI$20, "CLO7", OUTPUT!AA320:AI320) / OUTPUT!AN$12), "", SUMIF(OUTPUT!AA$20:AI$20, "CLO7", OUTPUT!AA320:AI320) / OUTPUT!AN$12),
"")))))),"")</f>
        <v/>
      </c>
      <c r="AT318" s="286" t="str">
        <f aca="false">IF(B318&lt;&gt;"",IF(AS318="","",IF(AS318&lt;0.5,1,IF(AND(AS318&gt;=0.5,AS318&lt;P$10),2,IF(AS318&gt;=P$10,3)))),"")</f>
        <v/>
      </c>
      <c r="AU318" s="287" t="str">
        <f aca="false">IF(B318 &lt;&gt; "",IFERROR(IF(AVERAGE(AQ318,AS318)&gt;=P$10,"Y","N"),""),"")</f>
        <v/>
      </c>
      <c r="AV318" s="194" t="str">
        <f aca="false">IF(B318 &lt;&gt; "", IFERROR(IF(C$16 = "PRELIM", SUMIF('Database (LECTURE-RES-PRAC)'!D$14:AG$14, "CLO8", 'Database (LECTURE-RES-PRAC)'!D315:AG315) / 'Grade computation'!F$11, IF(C$16 = "MIDTERM", SUMIF('Database (LECTURE-RES-PRAC)'!AJ$14:BM$14, "CLO8", 'Database (LECTURE-RES-PRAC)'!AJ315:BM315) / 'Grade computation'!G$11, IF(C$16 = "FINAL", SUMIF('Database (LECTURE-RES-PRAC)'!BP$14:CS$14, "CLO8", 'Database (LECTURE-RES-PRAC)'!BP315:CS315) / 'Grade computation'!H$11,""))),""),"")</f>
        <v/>
      </c>
      <c r="AW318" s="286" t="str">
        <f aca="false">IF(B318&lt;&gt;"",IF(AV318="","",IF(AV318&lt;0.5,1,IF(AND(AV318&gt;=0.5,AV318&lt;P$10),2,IF(AV318&gt;=P$10,3)))),"")</f>
        <v/>
      </c>
      <c r="AX318" s="194" t="str">
        <f aca="false">IF(B318 &lt;&gt; "",IF(AND('PRINTABLE (per grading)'!H$16="EXAM", 'PRINTABLE (per grading)'!B$13="Prelim"), IF(ISERROR(SUMIF('Exam (LECTURE ONLY)'!D$20:M$20, "CLO8", 'Exam (LECTURE ONLY)'!D320:M320) / 'Exam (LECTURE ONLY)'!AL$13), "", SUMIF('Exam (LECTURE ONLY)'!D$20:M$20, "CLO8", 'Exam (LECTURE ONLY)'!D320:M320) /'Exam (LECTURE ONLY)'!AL$13),
IF(AND('PRINTABLE (per grading)'!H$16="EXAM", 'PRINTABLE (per grading)'!B$13="Midterm"), IF(ISERROR(SUMIF('Exam (LECTURE ONLY)'!O$20:X$20, "CLO8", 'Exam (LECTURE ONLY)'!O320:X320) / 'Exam (LECTURE ONLY)'!AM$13), "", SUMIF('Exam (LECTURE ONLY)'!O$20:X$20, "CLO8", 'Exam (LECTURE ONLY)'!O320:X320) / 'Exam (LECTURE ONLY)'!AM$13),
IF(AND('PRINTABLE (per grading)'!H$16="EXAM", 'PRINTABLE (per grading)'!B$13="Final"), IF(ISERROR(SUMIF('Exam (LECTURE ONLY)'!Z$20:AI$20, "CLO8", 'Exam (LECTURE ONLY)'!Z320:AI320) / 'Exam (LECTURE ONLY)'!AN$13), "", SUMIF('Exam (LECTURE ONLY)'!Z$20:AI$20, "CLO8", 'Exam (LECTURE ONLY)'!Z320:AI320) / 'Exam (LECTURE ONLY)'!AN$13),
IF(AND('PRINTABLE (per grading)'!H$16="OUTPUT", 'PRINTABLE (per grading)'!B$13="Prelim"), IF(ISERROR(SUMIF(OUTPUT!C$20:M$20, "CLO8", OUTPUT!C320:M320) / OUTPUT!AL$13), "", SUMIF(OUTPUT!C$20:M$20, "CLO8", OUTPUT!C320:M320) / OUTPUT!AL$13),
IF(AND('PRINTABLE (per grading)'!H$16="OUTPUT", 'PRINTABLE (per grading)'!B$13="Midterm"), IF(ISERROR(SUMIF(OUTPUT!O$20:Y$20, "CLO8", OUTPUT!O320:Y320) / OUTPUT!AM$13), "", SUMIF(OUTPUT!O$20:Y$20, "CLO8", OUTPUT!O320:Y320) / OUTPUT!AM$13),
IF(AND('PRINTABLE (per grading)'!H$16="OUTPUT", 'PRINTABLE (per grading)'!B$13="Final"), IF(ISERROR(SUMIF(OUTPUT!AA$20:AI$20, "CLO8", OUTPUT!AA320:AI320) / OUTPUT!AN$13), "", SUMIF(OUTPUT!AA$20:AI$20, "CLO8", OUTPUT!AA320:AI320) / OUTPUT!AN$13),
"")))))),"")</f>
        <v/>
      </c>
      <c r="AY318" s="286" t="str">
        <f aca="false">IF(B318&lt;&gt;"",IF(AX318="","",IF(AX318&lt;0.5,1,IF(AND(AX318&gt;=0.5,AX318&lt;P$10),2,IF(AX318&gt;=P$10,3)))),"")</f>
        <v/>
      </c>
      <c r="AZ318" s="287" t="str">
        <f aca="false">IF(B318 &lt;&gt; "",IFERROR(IF(AVERAGE(AV318,AX318)&gt;=P$10,"Y","N"),""),"")</f>
        <v/>
      </c>
      <c r="BA318" s="194" t="str">
        <f aca="false">IF(B318 &lt;&gt; "", IFERROR(IF(C$16 = "PRELIM", SUMIF('Database (LECTURE-RES-PRAC)'!D$14:AG$14, "CLO9", 'Database (LECTURE-RES-PRAC)'!D315:AG315) / 'Grade computation'!F$12, IF(C$16 = "MIDTERM", SUMIF('Database (LECTURE-RES-PRAC)'!AJ$14:BM$14, "CLO9", 'Database (LECTURE-RES-PRAC)'!AJ315:BM315) / 'Grade computation'!G$12, IF(C$16 = "FINAL", SUMIF('Database (LECTURE-RES-PRAC)'!BP$14:CS$14, "CLO9", 'Database (LECTURE-RES-PRAC)'!BP315:CS315) / 'Grade computation'!H$12,""))),""),"")</f>
        <v/>
      </c>
      <c r="BB318" s="286" t="str">
        <f aca="false">IF(B318&lt;&gt;"",IF(BA318="","",IF(BA318&lt;0.5,1,IF(AND(BA318&gt;=0.5,BA318&lt;P$10),2,IF(BA318&gt;=P$10,3)))),"")</f>
        <v/>
      </c>
      <c r="BC318" s="194" t="str">
        <f aca="false">IF(B318 &lt;&gt; "",IF(AND('PRINTABLE (per grading)'!H$16="EXAM", 'PRINTABLE (per grading)'!B$13="Prelim"), IF(ISERROR(SUMIF('Exam (LECTURE ONLY)'!D$20:M$20, "CLO9", 'Exam (LECTURE ONLY)'!D320:M320) / 'Exam (LECTURE ONLY)'!AL$14), "", SUMIF('Exam (LECTURE ONLY)'!D$20:M$20, "CLO9", 'Exam (LECTURE ONLY)'!D320:M320) /'Exam (LECTURE ONLY)'!AL$14),
IF(AND('PRINTABLE (per grading)'!H$16="EXAM", 'PRINTABLE (per grading)'!B$13="Midterm"), IF(ISERROR(SUMIF('Exam (LECTURE ONLY)'!O$20:X$20, "CLO9", 'Exam (LECTURE ONLY)'!O320:X320) / 'Exam (LECTURE ONLY)'!AM$14), "", SUMIF('Exam (LECTURE ONLY)'!O$20:X$20, "CLO9", 'Exam (LECTURE ONLY)'!O320:X320) / 'Exam (LECTURE ONLY)'!AM$14),
IF(AND('PRINTABLE (per grading)'!H$16="EXAM", 'PRINTABLE (per grading)'!B$13="Final"), IF(ISERROR(SUMIF('Exam (LECTURE ONLY)'!Z$20:AI$20, "CLO9", 'Exam (LECTURE ONLY)'!Z320:AI320) / 'Exam (LECTURE ONLY)'!AN$14), "", SUMIF('Exam (LECTURE ONLY)'!Z$20:AI$20, "CLO9", 'Exam (LECTURE ONLY)'!Z320:AI320) / 'Exam (LECTURE ONLY)'!AN$14),
IF(AND('PRINTABLE (per grading)'!H$16="OUTPUT", 'PRINTABLE (per grading)'!B$13="Prelim"), IF(ISERROR(SUMIF(OUTPUT!C$20:M$20, "CLO9", OUTPUT!C320:M320) / OUTPUT!AL$14), "", SUMIF(OUTPUT!C$20:M$20, "CLO9", OUTPUT!C320:M320) / OUTPUT!AL$14),
IF(AND('PRINTABLE (per grading)'!H$16="OUTPUT", 'PRINTABLE (per grading)'!B$13="Midterm"), IF(ISERROR(SUMIF(OUTPUT!O$20:Y$20, "CLO9", OUTPUT!O320:Y320) / OUTPUT!AM$14), "", SUMIF(OUTPUT!O$20:Y$20, "CLO9", OUTPUT!O320:Y320) / OUTPUT!AM$14),
IF(AND('PRINTABLE (per grading)'!H$16="OUTPUT", 'PRINTABLE (per grading)'!B$13="Final"), IF(ISERROR(SUMIF(OUTPUT!AA$20:AI$20, "CLO9", OUTPUT!AA320:AI320) / OUTPUT!AN$14), "", SUMIF(OUTPUT!AA$20:AI$20, "CLO9", OUTPUT!AA320:AI320) / OUTPUT!AN$14),
"")))))),"")</f>
        <v/>
      </c>
      <c r="BD318" s="286" t="str">
        <f aca="false">IF(B318&lt;&gt;"",IF(BC318="","",IF(BC318&lt;0.5,1,IF(AND(BC318&gt;=0.5,BC318&lt;P$10),2,IF(BC318&gt;=P$10,3)))),"")</f>
        <v/>
      </c>
      <c r="BE318" s="287" t="str">
        <f aca="false">IF(B318 &lt;&gt; "",IFERROR(IF(AVERAGE(BA318,BC318)&gt;=P$10,"Y","N"),""),"")</f>
        <v/>
      </c>
      <c r="BF318" s="194" t="str">
        <f aca="false">IF(B318 &lt;&gt; "", IFERROR(IF(C$16 = "PRELIM", SUMIF('Database (LECTURE-RES-PRAC)'!D$14:AG$14, "CLO10", 'Database (LECTURE-RES-PRAC)'!D315:AG315) / 'Grade computation'!F$13, IF(C$16 = "MIDTERM", SUMIF('Database (LECTURE-RES-PRAC)'!AJ$14:BM$14, "CLO10", 'Database (LECTURE-RES-PRAC)'!AJ315:BM315) / 'Grade computation'!G$13, IF(C$16 = "FINAL", SUMIF('Database (LECTURE-RES-PRAC)'!BP$14:CS$14, "CLO10", 'Database (LECTURE-RES-PRAC)'!BP315:CS315) / 'Grade computation'!H$13,""))),""),"")</f>
        <v/>
      </c>
      <c r="BG318" s="286" t="str">
        <f aca="false">IF(B318&lt;&gt;"",IF(BF318="","",IF(BF318&lt;0.5,1,IF(AND(BF318&gt;=0.5,BF318&lt;P$10),2,IF(BF318&gt;=P$10,3)))),"")</f>
        <v/>
      </c>
      <c r="BH318" s="194" t="str">
        <f aca="false">IF(B318 &lt;&gt; "",IF(AND('PRINTABLE (per grading)'!H$16="EXAM", 'PRINTABLE (per grading)'!B$13="Prelim"), IF(ISERROR(SUMIF('Exam (LECTURE ONLY)'!D$20:M$20, "CLO10", 'Exam (LECTURE ONLY)'!D320:M320) / 'Exam (LECTURE ONLY)'!AL$15), "", SUMIF('Exam (LECTURE ONLY)'!D$20:M$20, "CLO10", 'Exam (LECTURE ONLY)'!D320:M320) /'Exam (LECTURE ONLY)'!AL$15),
IF(AND('PRINTABLE (per grading)'!H$16="EXAM", 'PRINTABLE (per grading)'!B$13="Midterm"), IF(ISERROR(SUMIF('Exam (LECTURE ONLY)'!O$20:X$20, "CLO10", 'Exam (LECTURE ONLY)'!O320:X320) / 'Exam (LECTURE ONLY)'!AM$15), "", SUMIF('Exam (LECTURE ONLY)'!O$20:X$20, "CLO10", 'Exam (LECTURE ONLY)'!O320:X320) / 'Exam (LECTURE ONLY)'!AM$15),
IF(AND('PRINTABLE (per grading)'!H$16="EXAM", 'PRINTABLE (per grading)'!B$13="Final"), IF(ISERROR(SUMIF('Exam (LECTURE ONLY)'!Z$20:AI$20, "CLO10", 'Exam (LECTURE ONLY)'!Z320:AI320) / 'Exam (LECTURE ONLY)'!AN$15), "", SUMIF('Exam (LECTURE ONLY)'!Z$20:AI$20, "CLO10", 'Exam (LECTURE ONLY)'!Z320:AI320) / 'Exam (LECTURE ONLY)'!AN$15),
IF(AND('PRINTABLE (per grading)'!H$16="OUTPUT", 'PRINTABLE (per grading)'!B$13="Prelim"), IF(ISERROR(SUMIF(OUTPUT!C$20:M$20, "CLO10", OUTPUT!C320:M320) / OUTPUT!AL$15), "", SUMIF(OUTPUT!C$20:M$20, "CLO10", OUTPUT!C320:M320) / OUTPUT!AL$15),
IF(AND('PRINTABLE (per grading)'!H$16="OUTPUT", 'PRINTABLE (per grading)'!B$13="Midterm"), IF(ISERROR(SUMIF(OUTPUT!O$20:Y$20, "CLO10", OUTPUT!O320:Y320) / OUTPUT!AM$15), "", SUMIF(OUTPUT!O$20:Y$20, "CLO10", OUTPUT!O320:Y320) / OUTPUT!AM$15),
IF(AND('PRINTABLE (per grading)'!H$16="OUTPUT", 'PRINTABLE (per grading)'!B$13="Final"), IF(ISERROR(SUMIF(OUTPUT!AA$20:AI$20, "CLO10", OUTPUT!AA320:AI320) / OUTPUT!AN$15), "", SUMIF(OUTPUT!AA$20:AI$20, "CLO10", OUTPUT!AA320:AI320) / OUTPUT!AN$15),
"")))))),"")</f>
        <v/>
      </c>
      <c r="BI318" s="286" t="str">
        <f aca="false">IF(B318&lt;&gt;"",IF(BH318="","",IF(BH318&lt;0.5,1,IF(AND(BH318&gt;=0.5,BH318&lt;P$10),2,IF(BH318&gt;=P$10,3)))),"")</f>
        <v/>
      </c>
      <c r="BJ318" s="287" t="str">
        <f aca="false">IF(B318 &lt;&gt; "",IFERROR(IF(AVERAGE(BF318,BH318)&gt;=P$10,"Y","N"),""),"")</f>
        <v/>
      </c>
      <c r="BK318" s="8"/>
    </row>
    <row r="319" customFormat="false" ht="19.5" hidden="false" customHeight="true" outlineLevel="0" collapsed="false">
      <c r="A319" s="183" t="str">
        <f aca="false">IF(ISBLANK('Database (LECTURE-RES-PRAC)'!A316),"",'Database (LECTURE-RES-PRAC)'!A316)</f>
        <v/>
      </c>
      <c r="B319" s="184" t="str">
        <f aca="false">IF(ISBLANK('Database (LECTURE-RES-PRAC)'!B316),"",'Database (LECTURE-RES-PRAC)'!B316)</f>
        <v/>
      </c>
      <c r="C319" s="230" t="str">
        <f aca="false">IF(B319&lt;&gt;"",IF(C$16="PRELIM",'Grade computation'!C319, IF(C$16="MIDTERM",'Grade computation'!K319, IF(C$16="FINAL",'Grade computation'!S319,""))),"")</f>
        <v/>
      </c>
      <c r="D319" s="231" t="str">
        <f aca="false">IF(B319&lt;&gt;"",IFERROR(IF(B$11="80-20", (((C319/C$19)*X$6)+X$7)*D$18, IF(B$11="60-40", (((C319/C$19)*Y$6)+Y$7)*D$18, 0)),0),"")</f>
        <v/>
      </c>
      <c r="E319" s="230" t="str">
        <f aca="false">IF(B319&lt;&gt;"", IF(C$16="PRELIM",'Grade computation'!E319, IF(C$16="MIDTERM",'Grade computation'!M319, IF(C$16="FINAL",'Grade computation'!U319,""))),"")</f>
        <v/>
      </c>
      <c r="F319" s="232" t="str">
        <f aca="false">IF(B319&lt;&gt;"",IFERROR(IF(B$11="80-20", (((E319/E$19)*X$6)+X$7)*F$18, IF(B$11="60-40", (((E319/E$19)*Y$6)+Y$7)*F$18, 0)),0),"")</f>
        <v/>
      </c>
      <c r="G319" s="233" t="str">
        <f aca="false">IF(B319&lt;&gt;"",IFERROR((D319+F319),0),"")</f>
        <v/>
      </c>
      <c r="H319" s="234" t="str">
        <f aca="false">IF(B319&lt;&gt;"",IF(C$16="PRELIM", 'Grade computation'!H319, IF(C$16="MIDTERM", 'Grade computation'!P319, IF(C$16="FINAL",'Grade computation'!X319, ""))),"")</f>
        <v/>
      </c>
      <c r="I319" s="233" t="str">
        <f aca="false">IF(B319&lt;&gt;"",IFERROR(IF(B$11="80-20", (((H319/H$19)*X$6)+X$7)*I$19, IF(B$11="60-40", (((H319/H$19)*Y$6)+Y$7)*I$19, 0)),0),"")</f>
        <v/>
      </c>
      <c r="J319" s="237" t="str">
        <f aca="false">IFERROR((G319+I319),"")</f>
        <v/>
      </c>
      <c r="K319" s="183" t="str">
        <f aca="false">IFERROR(IF(J319="","",IF(J319&gt;=75,"PASSED","FAILED")),"")</f>
        <v/>
      </c>
      <c r="L319" s="183"/>
      <c r="M319" s="288" t="str">
        <f aca="false">IF(B319 &lt;&gt; "", IFERROR(IF(C$16 = "PRELIM", SUMIF('Database (LECTURE-RES-PRAC)'!D$14:AG$14, "CLO1", 'Database (LECTURE-RES-PRAC)'!D316:AG316) / 'Grade computation'!F$4, IF(C$16 = "MIDTERM", SUMIF('Database (LECTURE-RES-PRAC)'!AJ$14:BM$14, "CLO1", 'Database (LECTURE-RES-PRAC)'!AJ316:BM316) / 'Grade computation'!G$4, IF(C$16 = "FINAL", SUMIF('Database (LECTURE-RES-PRAC)'!BP$14:CS$14, "CLO1", 'Database (LECTURE-RES-PRAC)'!BP316:CS316) / 'Grade computation'!H$4,""))),""),"")</f>
        <v/>
      </c>
      <c r="N319" s="289" t="str">
        <f aca="false">IF(B319&lt;&gt;"",IF(M319="","",IF(M319&lt;0.5,1,IF(AND(M319&gt;=0.5,M319&lt;P$10),2,IF(M319&gt;=P$10,3)))),"")</f>
        <v/>
      </c>
      <c r="O319" s="288" t="str">
        <f aca="false">IF(B319 &lt;&gt; "",IF(AND('PRINTABLE (per grading)'!H$16="EXAM", 'PRINTABLE (per grading)'!B$13="Prelim"), IF(ISERROR(SUMIF('Exam (LECTURE ONLY)'!D$20:M$20, "CLO1", 'Exam (LECTURE ONLY)'!D321:M321) / 'Exam (LECTURE ONLY)'!AL$6), "", SUMIF('Exam (LECTURE ONLY)'!D$20:M$20, "CLO1", 'Exam (LECTURE ONLY)'!D321:M321) /'Exam (LECTURE ONLY)'!AL$6),
IF(AND('PRINTABLE (per grading)'!H$16="EXAM", 'PRINTABLE (per grading)'!B$13="Midterm"), IF(ISERROR(SUMIF('Exam (LECTURE ONLY)'!O$20:X$20, "CLO1", 'Exam (LECTURE ONLY)'!O321:X321) / 'Exam (LECTURE ONLY)'!AM$6), "", SUMIF('Exam (LECTURE ONLY)'!O$20:X$20, "CLO1", 'Exam (LECTURE ONLY)'!O321:X321) / 'Exam (LECTURE ONLY)'!AM$6),
IF(AND('PRINTABLE (per grading)'!H$16="EXAM", 'PRINTABLE (per grading)'!B$13="Final"), IF(ISERROR(SUMIF('Exam (LECTURE ONLY)'!Z$20:AI$20, "CLO1", 'Exam (LECTURE ONLY)'!Z321:AI321) / 'Exam (LECTURE ONLY)'!AN$6), "", SUMIF('Exam (LECTURE ONLY)'!Z$20:AI$20, "CLO1", 'Exam (LECTURE ONLY)'!Z321:AI321) / 'Exam (LECTURE ONLY)'!AN$6),
IF(AND('PRINTABLE (per grading)'!H$16="OUTPUT", 'PRINTABLE (per grading)'!B$13="Prelim"), IF(ISERROR(SUMIF(OUTPUT!C$20:M$20, "CLO1", OUTPUT!C321:M321) / OUTPUT!AL$6), "", SUMIF(OUTPUT!C$20:M$20, "CLO1", OUTPUT!C321:M321) / OUTPUT!AL$6),
IF(AND('PRINTABLE (per grading)'!H$16="OUTPUT", 'PRINTABLE (per grading)'!B$13="Midterm"), IF(ISERROR(SUMIF(OUTPUT!O$20:Y$20, "CLO1", OUTPUT!O321:Y321) / OUTPUT!AM$6), "", SUMIF(OUTPUT!O$20:Y$20, "CLO1", OUTPUT!O321:Y321) / OUTPUT!AM$6),
IF(AND('PRINTABLE (per grading)'!H$16="OUTPUT", 'PRINTABLE (per grading)'!B$13="Final"), IF(ISERROR(SUMIF(OUTPUT!AA$20:AI$20, "CLO1", OUTPUT!AA321:AI321) / OUTPUT!AN$6), "", SUMIF(OUTPUT!AA$20:AI$20, "CLO1", OUTPUT!AA321:AI321) / OUTPUT!AN$6),
"")))))),"")</f>
        <v/>
      </c>
      <c r="P319" s="289" t="str">
        <f aca="false">IF(B319&lt;&gt;"",IF(O319="","",IF(O319&lt;0.5,1,IF(AND(O319&gt;=0.5,O319&lt;P$10),2,IF(O319&gt;=P$10,3)))),"")</f>
        <v/>
      </c>
      <c r="Q319" s="290" t="str">
        <f aca="false">IF(B319 &lt;&gt; "",IFERROR(IF(AVERAGE(M319,O319)&gt;=P$10,"Y","N"),""),"")</f>
        <v/>
      </c>
      <c r="R319" s="288" t="str">
        <f aca="false">IF(B319 &lt;&gt; "", IFERROR(IF(C$16 = "PRELIM", SUMIF('Database (LECTURE-RES-PRAC)'!D$14:AG$14, "CLO2", 'Database (LECTURE-RES-PRAC)'!D316:AG316) / 'Grade computation'!F$5, IF(C$16 = "MIDTERM", SUMIF('Database (LECTURE-RES-PRAC)'!AJ$14:BM$14, "CLO2", 'Database (LECTURE-RES-PRAC)'!AJ316:BM316) / 'Grade computation'!G$5, IF(C$16 = "FINAL", SUMIF('Database (LECTURE-RES-PRAC)'!BP$14:CS$14, "CLO2", 'Database (LECTURE-RES-PRAC)'!BP316:CS316) / 'Grade computation'!H$5,""))),""),"")</f>
        <v/>
      </c>
      <c r="S319" s="289" t="str">
        <f aca="false">IF(B319&lt;&gt;"",IF(R319="","",IF(R319&lt;0.5,1,IF(AND(R319&gt;=0.5,R319&lt;P$10),2,IF(R319&gt;=P$10,3)))),"")</f>
        <v/>
      </c>
      <c r="T319" s="288" t="str">
        <f aca="false">IF(B319 &lt;&gt; "",IF(AND('PRINTABLE (per grading)'!H$16="EXAM", 'PRINTABLE (per grading)'!B$13="Prelim"), IF(ISERROR(SUMIF('Exam (LECTURE ONLY)'!D$20:M$20, "CLO2", 'Exam (LECTURE ONLY)'!D321:M321) / 'Exam (LECTURE ONLY)'!AL$7), "", SUMIF('Exam (LECTURE ONLY)'!D$20:M$20, "CLO2", 'Exam (LECTURE ONLY)'!D321:M321) /'Exam (LECTURE ONLY)'!AL$7),
IF(AND('PRINTABLE (per grading)'!H$16="EXAM", 'PRINTABLE (per grading)'!B$13="Midterm"), IF(ISERROR(SUMIF('Exam (LECTURE ONLY)'!O$20:X$20, "CLO2", 'Exam (LECTURE ONLY)'!O321:X321) / 'Exam (LECTURE ONLY)'!AM$7), "", SUMIF('Exam (LECTURE ONLY)'!O$20:X$20, "CLO2", 'Exam (LECTURE ONLY)'!O321:X321) / 'Exam (LECTURE ONLY)'!AM$7),
IF(AND('PRINTABLE (per grading)'!H$16="EXAM", 'PRINTABLE (per grading)'!B$13="Final"), IF(ISERROR(SUMIF('Exam (LECTURE ONLY)'!Z$20:AI$20, "CLO2", 'Exam (LECTURE ONLY)'!Z321:AI321) / 'Exam (LECTURE ONLY)'!AN$7), "", SUMIF('Exam (LECTURE ONLY)'!Z$20:AI$20, "CLO2", 'Exam (LECTURE ONLY)'!Z321:AI321) / 'Exam (LECTURE ONLY)'!AN$7),
IF(AND('PRINTABLE (per grading)'!H$16="OUTPUT", 'PRINTABLE (per grading)'!B$13="Prelim"), IF(ISERROR(SUMIF(OUTPUT!C$20:M$20, "CLO2", OUTPUT!C321:M321) / OUTPUT!AL$7), "", SUMIF(OUTPUT!C$20:M$20, "CLO2", OUTPUT!C321:M321) / OUTPUT!AL$7),
IF(AND('PRINTABLE (per grading)'!H$16="OUTPUT", 'PRINTABLE (per grading)'!B$13="Midterm"), IF(ISERROR(SUMIF(OUTPUT!O$20:Y$20, "CLO2", OUTPUT!O321:Y321) / OUTPUT!AM$7), "", SUMIF(OUTPUT!O$20:Y$20, "CLO2", OUTPUT!O321:Y321) / OUTPUT!AM$7),
IF(AND('PRINTABLE (per grading)'!H$16="OUTPUT", 'PRINTABLE (per grading)'!B$13="Final"), IF(ISERROR(SUMIF(OUTPUT!AA$20:AI$20, "CLO2", OUTPUT!AA321:AI321) / OUTPUT!AN$7), "", SUMIF(OUTPUT!AA$20:AI$20, "CLO2", OUTPUT!AA321:AI321) / OUTPUT!AN$7),
"")))))),"")</f>
        <v/>
      </c>
      <c r="U319" s="289" t="str">
        <f aca="false">IF(B319&lt;&gt;"",IF(T319="","",IF(T319&lt;0.5,1,IF(AND(T319&gt;=0.5,T319&lt;P$10),2,IF(T319&gt;=P$10,3)))),"")</f>
        <v/>
      </c>
      <c r="V319" s="290" t="str">
        <f aca="false">IF(B319 &lt;&gt; "",IFERROR(IF(AVERAGE(R319,T319)&gt;=P$10,"Y","N"),""),"")</f>
        <v/>
      </c>
      <c r="W319" s="288" t="str">
        <f aca="false">IF(B319 &lt;&gt; "", IFERROR(IF(C$16 = "PRELIM", SUMIF('Database (LECTURE-RES-PRAC)'!D$14:AG$14, "CLO3", 'Database (LECTURE-RES-PRAC)'!D316:AG316) / 'Grade computation'!F$6, IF(C$16 = "MIDTERM", SUMIF('Database (LECTURE-RES-PRAC)'!AJ$14:BM$14, "CLO3", 'Database (LECTURE-RES-PRAC)'!AJ316:BM316) / 'Grade computation'!G$6, IF(C$16 = "FINAL", SUMIF('Database (LECTURE-RES-PRAC)'!BP$14:CS$14, "CLO3", 'Database (LECTURE-RES-PRAC)'!BP316:CS316) / 'Grade computation'!H$6,""))),""),"")</f>
        <v/>
      </c>
      <c r="X319" s="289" t="str">
        <f aca="false">IF(B319&lt;&gt;"",IF(W319="","",IF(W319&lt;0.5,1,IF(AND(W319&gt;=0.5,W319&lt;P$10),2,IF(W319&gt;=P$10,3)))),"")</f>
        <v/>
      </c>
      <c r="Y319" s="288" t="str">
        <f aca="false">IF(B319 &lt;&gt; "",IF(AND('PRINTABLE (per grading)'!H$16="EXAM", 'PRINTABLE (per grading)'!B$13="Prelim"), IF(ISERROR(SUMIF('Exam (LECTURE ONLY)'!D$20:M$20, "CLO3", 'Exam (LECTURE ONLY)'!D321:M321) / 'Exam (LECTURE ONLY)'!AL$8), "", SUMIF('Exam (LECTURE ONLY)'!D$20:M$20, "CLO3", 'Exam (LECTURE ONLY)'!D321:M321) /'Exam (LECTURE ONLY)'!AL$8),
IF(AND('PRINTABLE (per grading)'!H$16="EXAM", 'PRINTABLE (per grading)'!B$13="Midterm"), IF(ISERROR(SUMIF('Exam (LECTURE ONLY)'!O$20:X$20, "CLO3", 'Exam (LECTURE ONLY)'!O321:X321) / 'Exam (LECTURE ONLY)'!AM$8), "", SUMIF('Exam (LECTURE ONLY)'!O$20:X$20, "CLO3", 'Exam (LECTURE ONLY)'!O321:X321) / 'Exam (LECTURE ONLY)'!AM$8),
IF(AND('PRINTABLE (per grading)'!H$16="EXAM", 'PRINTABLE (per grading)'!B$13="Final"), IF(ISERROR(SUMIF('Exam (LECTURE ONLY)'!Z$20:AI$20, "CLO3", 'Exam (LECTURE ONLY)'!Z321:AI321) / 'Exam (LECTURE ONLY)'!AN$8), "", SUMIF('Exam (LECTURE ONLY)'!Z$20:AI$20, "CLO3", 'Exam (LECTURE ONLY)'!Z321:AI321) / 'Exam (LECTURE ONLY)'!AN$8),
IF(AND('PRINTABLE (per grading)'!H$16="OUTPUT", 'PRINTABLE (per grading)'!B$13="Prelim"), IF(ISERROR(SUMIF(OUTPUT!C$20:M$20, "CLO3", OUTPUT!C321:M321) / OUTPUT!AL$8), "", SUMIF(OUTPUT!C$20:M$20, "CLO3", OUTPUT!C321:M321) / OUTPUT!AL$8),
IF(AND('PRINTABLE (per grading)'!H$16="OUTPUT", 'PRINTABLE (per grading)'!B$13="Midterm"), IF(ISERROR(SUMIF(OUTPUT!O$20:Y$20, "CLO3", OUTPUT!O321:Y321) / OUTPUT!AM$8), "", SUMIF(OUTPUT!O$20:Y$20, "CLO3", OUTPUT!O321:Y321) / OUTPUT!AM$8),
IF(AND('PRINTABLE (per grading)'!H$16="OUTPUT", 'PRINTABLE (per grading)'!B$13="Final"), IF(ISERROR(SUMIF(OUTPUT!AA$20:AI$20, "CLO3", OUTPUT!AA321:AI321) / OUTPUT!AN$8), "", SUMIF(OUTPUT!AA$20:AI$20, "CLO3", OUTPUT!AA321:AI321) / OUTPUT!AN$8),
"" )))))),"")</f>
        <v/>
      </c>
      <c r="Z319" s="289" t="str">
        <f aca="false">IF(B319&lt;&gt;"",IF(Y319="","",IF(Y319&lt;0.5,1,IF(AND(Y319&gt;=0.5,Y319&lt;P$10),2,IF(Y319&gt;=P$10,3)))),"")</f>
        <v/>
      </c>
      <c r="AA319" s="290" t="str">
        <f aca="false">IF(B319 &lt;&gt; "",IFERROR(IF(AVERAGE(W319,Y319)&gt;=P$10,"Y","N"),""),"")</f>
        <v/>
      </c>
      <c r="AB319" s="288" t="str">
        <f aca="false">IF(B319 &lt;&gt; "", IFERROR(IF(C$16 = "PRELIM", SUMIF('Database (LECTURE-RES-PRAC)'!D$14:AG$14, "CLO4", 'Database (LECTURE-RES-PRAC)'!D316:AG316) / 'Grade computation'!F$7, IF(C$16 = "MIDTERM", SUMIF('Database (LECTURE-RES-PRAC)'!AJ$14:BM$14, "CLO4", 'Database (LECTURE-RES-PRAC)'!AJ316:BM316) / 'Grade computation'!G$7, IF(C$16 = "FINAL", SUMIF('Database (LECTURE-RES-PRAC)'!BP$14:CS$14, "CLO4", 'Database (LECTURE-RES-PRAC)'!BP316:CS316) / 'Grade computation'!H$7,""))),""),"")</f>
        <v/>
      </c>
      <c r="AC319" s="289" t="str">
        <f aca="false">IF(B319&lt;&gt;"",IF(AB319="","",IF(AB319&lt;0.5,1,IF(AND(AB319&gt;=0.5,AB319&lt;P$10),2,IF(AB319&gt;=P$10,3)))),"")</f>
        <v/>
      </c>
      <c r="AD319" s="288" t="str">
        <f aca="false">IF(B319 &lt;&gt; "",IF(AND('PRINTABLE (per grading)'!H$16="EXAM", 'PRINTABLE (per grading)'!B$13="Prelim"), IF(ISERROR(SUMIF('Exam (LECTURE ONLY)'!D$20:M$20, "CLO4", 'Exam (LECTURE ONLY)'!D321:M321) / 'Exam (LECTURE ONLY)'!AL$9), "", SUMIF('Exam (LECTURE ONLY)'!D$20:M$20, "CLO4", 'Exam (LECTURE ONLY)'!D321:M321) /'Exam (LECTURE ONLY)'!AL$9),
IF(AND('PRINTABLE (per grading)'!H$16="EXAM", 'PRINTABLE (per grading)'!B$13="Midterm"), IF(ISERROR(SUMIF('Exam (LECTURE ONLY)'!O$20:X$20, "CLO4", 'Exam (LECTURE ONLY)'!O321:X321) / 'Exam (LECTURE ONLY)'!AM$9), "", SUMIF('Exam (LECTURE ONLY)'!O$20:X$20, "CLO4", 'Exam (LECTURE ONLY)'!O321:X321) / 'Exam (LECTURE ONLY)'!AM$9),
IF(AND('PRINTABLE (per grading)'!H$16="EXAM", 'PRINTABLE (per grading)'!B$13="Final"), IF(ISERROR(SUMIF('Exam (LECTURE ONLY)'!Z$20:AI$20, "CLO4", 'Exam (LECTURE ONLY)'!Z321:AI321) / 'Exam (LECTURE ONLY)'!AN$9), "", SUMIF('Exam (LECTURE ONLY)'!Z$20:AI$20, "CLO4", 'Exam (LECTURE ONLY)'!Z321:AI321) / 'Exam (LECTURE ONLY)'!AN$9),
IF(AND('PRINTABLE (per grading)'!H$16="OUTPUT", 'PRINTABLE (per grading)'!B$13="Prelim"), IF(ISERROR(SUMIF(OUTPUT!C$20:M$20, "CLO4", OUTPUT!C321:M321) / OUTPUT!AL$9), "", SUMIF(OUTPUT!C$20:M$20, "CLO4", OUTPUT!C321:M321) / OUTPUT!AL$9),
IF(AND('PRINTABLE (per grading)'!H$16="OUTPUT", 'PRINTABLE (per grading)'!B$13="Midterm"), IF(ISERROR(SUMIF(OUTPUT!O$20:Y$20, "CLO4", OUTPUT!O321:Y321) / OUTPUT!AM$9), "", SUMIF(OUTPUT!O$20:Y$20, "CLO4", OUTPUT!O321:Y321) / OUTPUT!AM$9),
IF(AND('PRINTABLE (per grading)'!H$16="OUTPUT", 'PRINTABLE (per grading)'!B$13="Final"), IF(ISERROR(SUMIF(OUTPUT!AA$20:AI$20, "CLO4", OUTPUT!AA321:AI321) / OUTPUT!AN$9), "", SUMIF(OUTPUT!AA$20:AI$20, "CLO4", OUTPUT!AA321:AI321) / OUTPUT!AN$9),
"")))))),"")</f>
        <v/>
      </c>
      <c r="AE319" s="289" t="str">
        <f aca="false">IF(B319&lt;&gt;"",IF(AD319="","",IF(AD319&lt;0.5,1,IF(AND(AD319&gt;=0.5,AD319&lt;P$10),2,IF(AD319&gt;=P$10,3)))),"")</f>
        <v/>
      </c>
      <c r="AF319" s="290" t="str">
        <f aca="false">IF(B319 &lt;&gt; "",IFERROR(IF(AVERAGE(AB319,AD319)&gt;=P$10,"Y","N"),""),"")</f>
        <v/>
      </c>
      <c r="AG319" s="288" t="str">
        <f aca="false">IF(B319 &lt;&gt; "", IFERROR(IF(C$16 = "PRELIM", SUMIF('Database (LECTURE-RES-PRAC)'!D$14:AG$14, "CLO5", 'Database (LECTURE-RES-PRAC)'!D316:AG316) / 'Grade computation'!F$8, IF(C$16 = "MIDTERM", SUMIF('Database (LECTURE-RES-PRAC)'!AJ$14:BM$14, "CLO5", 'Database (LECTURE-RES-PRAC)'!AJ316:BM316) / 'Grade computation'!G$8, IF(C$16 = "FINAL", SUMIF('Database (LECTURE-RES-PRAC)'!BP$14:CS$14, "CLO5", 'Database (LECTURE-RES-PRAC)'!BP316:CS316) / 'Grade computation'!H$8,""))),""),"")</f>
        <v/>
      </c>
      <c r="AH319" s="289" t="str">
        <f aca="false">IF(B319&lt;&gt;"",IF(AG319="","",IF(AG319&lt;0.5,1,IF(AND(AG319&gt;=0.5,AG319&lt;P$10),2,IF(AG319&gt;=P$10,3)))),"")</f>
        <v/>
      </c>
      <c r="AI319" s="288" t="str">
        <f aca="false">IF(B319 &lt;&gt; "",IF(AND('PRINTABLE (per grading)'!H$16="EXAM", 'PRINTABLE (per grading)'!B$13="Prelim"), IF(ISERROR(SUMIF('Exam (LECTURE ONLY)'!D$20:M$20, "CLO5", 'Exam (LECTURE ONLY)'!D321:M321) / 'Exam (LECTURE ONLY)'!AL$10), "", SUMIF('Exam (LECTURE ONLY)'!D$20:M$20, "CLO5", 'Exam (LECTURE ONLY)'!D321:M321) /'Exam (LECTURE ONLY)'!AL$10),
IF(AND('PRINTABLE (per grading)'!H$16="EXAM", 'PRINTABLE (per grading)'!B$13="Midterm"), IF(ISERROR(SUMIF('Exam (LECTURE ONLY)'!O$20:X$20, "CLO5", 'Exam (LECTURE ONLY)'!O321:X321) / 'Exam (LECTURE ONLY)'!AM$10), "", SUMIF('Exam (LECTURE ONLY)'!O$20:X$20, "CLO5", 'Exam (LECTURE ONLY)'!O321:X321) / 'Exam (LECTURE ONLY)'!AM$10),
IF(AND('PRINTABLE (per grading)'!H$16="EXAM", 'PRINTABLE (per grading)'!B$13="Final"), IF(ISERROR(SUMIF('Exam (LECTURE ONLY)'!Z$20:AI$20, "CLO5", 'Exam (LECTURE ONLY)'!Z321:AI321) / 'Exam (LECTURE ONLY)'!AN$10), "", SUMIF('Exam (LECTURE ONLY)'!Z$20:AI$20, "CLO5", 'Exam (LECTURE ONLY)'!Z321:AI321) / 'Exam (LECTURE ONLY)'!AN$10),
IF(AND('PRINTABLE (per grading)'!H$16="OUTPUT", 'PRINTABLE (per grading)'!B$13="Prelim"), IF(ISERROR(SUMIF(OUTPUT!C$20:M$20, "CLO5", OUTPUT!C321:M321) / OUTPUT!AL$10), "", SUMIF(OUTPUT!C$20:M$20, "CLO5", OUTPUT!C321:M321) / OUTPUT!AL$10),
IF(AND('PRINTABLE (per grading)'!H$16="OUTPUT", 'PRINTABLE (per grading)'!B$13="Midterm"), IF(ISERROR(SUMIF(OUTPUT!O$20:Y$20, "CLO5", OUTPUT!O321:Y321) / OUTPUT!AM$10), "", SUMIF(OUTPUT!O$20:Y$20, "CLO5", OUTPUT!O321:Y321) / OUTPUT!AM$10),
IF(AND('PRINTABLE (per grading)'!H$16="OUTPUT", 'PRINTABLE (per grading)'!B$13="Final"), IF(ISERROR(SUMIF(OUTPUT!AA$20:AI$20, "CLO5", OUTPUT!AA321:AI321) / OUTPUT!AN$10), "", SUMIF(OUTPUT!AA$20:AI$20, "CLO5", OUTPUT!AA321:AI321) / OUTPUT!AN$10),
"")))))),"")</f>
        <v/>
      </c>
      <c r="AJ319" s="289" t="str">
        <f aca="false">IF(B319&lt;&gt;"",IF(AI319="","",IF(AI319&lt;0.5,1,IF(AND(AI319&gt;=0.5,AI319&lt;P$10),2,IF(AI319&gt;=P$10,3)))),"")</f>
        <v/>
      </c>
      <c r="AK319" s="290" t="str">
        <f aca="false">IF(B319 &lt;&gt; "",IFERROR(IF(AVERAGE(AG319,AI319)&gt;=P$10,"Y","N"),""),"")</f>
        <v/>
      </c>
      <c r="AL319" s="288" t="str">
        <f aca="false">IF(B319 &lt;&gt; "", IFERROR(IF(C$16 = "PRELIM", SUMIF('Database (LECTURE-RES-PRAC)'!D$14:AG$14, "CLO6", 'Database (LECTURE-RES-PRAC)'!D316:AG316) / 'Grade computation'!F$9, IF(C$16 = "MIDTERM", SUMIF('Database (LECTURE-RES-PRAC)'!AJ$14:BM$14, "CLO6", 'Database (LECTURE-RES-PRAC)'!AJ316:BM316) / 'Grade computation'!G$9, IF(C$16 = "FINAL", SUMIF('Database (LECTURE-RES-PRAC)'!BP$14:CS$14, "CLO6", 'Database (LECTURE-RES-PRAC)'!BP316:CS316) / 'Grade computation'!H$9,""))),""),"")</f>
        <v/>
      </c>
      <c r="AM319" s="289" t="str">
        <f aca="false">IF(B319&lt;&gt;"",IF(AL319="","",IF(AL319&lt;0.5,1,IF(AND(AL319&gt;=0.5,AL319&lt;P$10),2,IF(AL319&gt;=P$10,3)))),"")</f>
        <v/>
      </c>
      <c r="AN319" s="288" t="str">
        <f aca="false">IF(B319 &lt;&gt; "",IF(AND('PRINTABLE (per grading)'!H$16="EXAM", 'PRINTABLE (per grading)'!B$13="Prelim"), IF(ISERROR(SUMIF('Exam (LECTURE ONLY)'!D$20:M$20, "CLO6", 'Exam (LECTURE ONLY)'!D321:M321) / 'Exam (LECTURE ONLY)'!AL$11), "", SUMIF('Exam (LECTURE ONLY)'!D$20:M$20, "CLO6", 'Exam (LECTURE ONLY)'!D321:M321) /'Exam (LECTURE ONLY)'!AL$11),
IF(AND('PRINTABLE (per grading)'!H$16="EXAM", 'PRINTABLE (per grading)'!B$13="Midterm"), IF(ISERROR(SUMIF('Exam (LECTURE ONLY)'!O$20:X$20, "CLO6", 'Exam (LECTURE ONLY)'!O321:X321) / 'Exam (LECTURE ONLY)'!AM$11), "", SUMIF('Exam (LECTURE ONLY)'!O$20:X$20, "CLO6", 'Exam (LECTURE ONLY)'!O321:X321) / 'Exam (LECTURE ONLY)'!AM$11),
IF(AND('PRINTABLE (per grading)'!H$16="EXAM", 'PRINTABLE (per grading)'!B$13="Final"), IF(ISERROR(SUMIF('Exam (LECTURE ONLY)'!Z$20:AI$20, "CLO6", 'Exam (LECTURE ONLY)'!Z321:AI321) / 'Exam (LECTURE ONLY)'!AN$11), "", SUMIF('Exam (LECTURE ONLY)'!Z$20:AI$20, "CLO6", 'Exam (LECTURE ONLY)'!Z321:AI321) / 'Exam (LECTURE ONLY)'!AN$11),
IF(AND('PRINTABLE (per grading)'!H$16="OUTPUT", 'PRINTABLE (per grading)'!B$13="Prelim"), IF(ISERROR(SUMIF(OUTPUT!C$20:M$20, "CLO6", OUTPUT!C321:M321) / OUTPUT!AL$11), "", SUMIF(OUTPUT!C$20:M$20, "CLO6", OUTPUT!C321:M321) / OUTPUT!AL$11),
IF(AND('PRINTABLE (per grading)'!H$16="OUTPUT", 'PRINTABLE (per grading)'!B$13="Midterm"), IF(ISERROR(SUMIF(OUTPUT!O$20:Y$20, "CLO6", OUTPUT!O321:Y321) / OUTPUT!AM$11), "", SUMIF(OUTPUT!O$20:Y$20, "CLO6", OUTPUT!O321:Y321) / OUTPUT!AM$11),
IF(AND('PRINTABLE (per grading)'!H$16="OUTPUT", 'PRINTABLE (per grading)'!B$13="Final"), IF(ISERROR(SUMIF(OUTPUT!AA$20:AI$20, "CLO6", OUTPUT!AA321:AI321) / OUTPUT!AN$11), "", SUMIF(OUTPUT!AA$20:AI$20, "CLO6", OUTPUT!AA321:AI321) / OUTPUT!AN$11),
"")))))),"")</f>
        <v/>
      </c>
      <c r="AO319" s="289" t="str">
        <f aca="false">IF(B319&lt;&gt;"",IF(AN319="","",IF(AN319&lt;0.5,1,IF(AND(AN319&gt;=0.5,AN319&lt;P$10),2,IF(AN319&gt;=P$10,3)))),"")</f>
        <v/>
      </c>
      <c r="AP319" s="290" t="str">
        <f aca="false">IF(B319 &lt;&gt; "",IFERROR(IF(AVERAGE(AL319,AN319)&gt;=P$10,"Y","N"),""),"")</f>
        <v/>
      </c>
      <c r="AQ319" s="288" t="str">
        <f aca="false">IF(B319 &lt;&gt; "", IFERROR(IF(C$16 = "PRELIM", SUMIF('Database (LECTURE-RES-PRAC)'!D$14:AG$14, "CLO7", 'Database (LECTURE-RES-PRAC)'!D316:AG316) / 'Grade computation'!F$10, IF(C$16 = "MIDTERM", SUMIF('Database (LECTURE-RES-PRAC)'!AJ$14:BM$14, "CLO7", 'Database (LECTURE-RES-PRAC)'!AJ316:BM316) / 'Grade computation'!G$10, IF(C$16 = "FINAL", SUMIF('Database (LECTURE-RES-PRAC)'!BP$14:CS$14, "CLO7", 'Database (LECTURE-RES-PRAC)'!BP316:CS316) / 'Grade computation'!H$10,""))),""),"")</f>
        <v/>
      </c>
      <c r="AR319" s="289" t="str">
        <f aca="false">IF(B319&lt;&gt;"",IF(AQ319="","",IF(AQ319&lt;0.5,1,IF(AND(AQ319&gt;=0.5,AQ319&lt;P$10),2,IF(AQ319&gt;=P$10,3)))),"")</f>
        <v/>
      </c>
      <c r="AS319" s="288" t="str">
        <f aca="false">IF(B319 &lt;&gt; "",IF(AND('PRINTABLE (per grading)'!H$16="EXAM", 'PRINTABLE (per grading)'!B$13="Prelim"), IF(ISERROR(SUMIF('Exam (LECTURE ONLY)'!D$20:M$20, "CLO7", 'Exam (LECTURE ONLY)'!D321:M321) / 'Exam (LECTURE ONLY)'!AL$12), "", SUMIF('Exam (LECTURE ONLY)'!D$20:M$20, "CLO7", 'Exam (LECTURE ONLY)'!D321:M321) /'Exam (LECTURE ONLY)'!AL$12),
IF(AND('PRINTABLE (per grading)'!H$16="EXAM", 'PRINTABLE (per grading)'!B$13="Midterm"), IF(ISERROR(SUMIF('Exam (LECTURE ONLY)'!O$20:X$20, "CLO7", 'Exam (LECTURE ONLY)'!O321:X321) / 'Exam (LECTURE ONLY)'!AM$12), "", SUMIF('Exam (LECTURE ONLY)'!O$20:X$20, "CLO7", 'Exam (LECTURE ONLY)'!O321:X321) / 'Exam (LECTURE ONLY)'!AM$12),
IF(AND('PRINTABLE (per grading)'!H$16="EXAM", 'PRINTABLE (per grading)'!B$13="Final"), IF(ISERROR(SUMIF('Exam (LECTURE ONLY)'!Z$20:AI$20, "CLO7", 'Exam (LECTURE ONLY)'!Z321:AI321) / 'Exam (LECTURE ONLY)'!AN$12), "", SUMIF('Exam (LECTURE ONLY)'!Z$20:AI$20, "CLO7", 'Exam (LECTURE ONLY)'!Z321:AI321) / 'Exam (LECTURE ONLY)'!AN$12),
IF(AND('PRINTABLE (per grading)'!H$16="OUTPUT", 'PRINTABLE (per grading)'!B$13="Prelim"), IF(ISERROR(SUMIF(OUTPUT!C$20:M$20, "CLO7", OUTPUT!C321:M321) / OUTPUT!AL$12), "", SUMIF(OUTPUT!C$20:M$20, "CLO7", OUTPUT!C321:M321) / OUTPUT!AL$12),
IF(AND('PRINTABLE (per grading)'!H$16="OUTPUT", 'PRINTABLE (per grading)'!B$13="Midterm"), IF(ISERROR(SUMIF(OUTPUT!O$20:Y$20, "CLO7", OUTPUT!O321:Y321) / OUTPUT!AM$12), "", SUMIF(OUTPUT!O$20:Y$20, "CLO7", OUTPUT!O321:Y321) / OUTPUT!AM$12),
IF(AND('PRINTABLE (per grading)'!H$16="OUTPUT", 'PRINTABLE (per grading)'!B$13="Final"), IF(ISERROR(SUMIF(OUTPUT!AA$20:AI$20, "CLO7", OUTPUT!AA321:AI321) / OUTPUT!AN$12), "", SUMIF(OUTPUT!AA$20:AI$20, "CLO7", OUTPUT!AA321:AI321) / OUTPUT!AN$12),
"")))))),"")</f>
        <v/>
      </c>
      <c r="AT319" s="289" t="str">
        <f aca="false">IF(B319&lt;&gt;"",IF(AS319="","",IF(AS319&lt;0.5,1,IF(AND(AS319&gt;=0.5,AS319&lt;P$10),2,IF(AS319&gt;=P$10,3)))),"")</f>
        <v/>
      </c>
      <c r="AU319" s="290" t="str">
        <f aca="false">IF(B319 &lt;&gt; "",IFERROR(IF(AVERAGE(AQ319,AS319)&gt;=P$10,"Y","N"),""),"")</f>
        <v/>
      </c>
      <c r="AV319" s="288" t="str">
        <f aca="false">IF(B319 &lt;&gt; "", IFERROR(IF(C$16 = "PRELIM", SUMIF('Database (LECTURE-RES-PRAC)'!D$14:AG$14, "CLO8", 'Database (LECTURE-RES-PRAC)'!D316:AG316) / 'Grade computation'!F$11, IF(C$16 = "MIDTERM", SUMIF('Database (LECTURE-RES-PRAC)'!AJ$14:BM$14, "CLO8", 'Database (LECTURE-RES-PRAC)'!AJ316:BM316) / 'Grade computation'!G$11, IF(C$16 = "FINAL", SUMIF('Database (LECTURE-RES-PRAC)'!BP$14:CS$14, "CLO8", 'Database (LECTURE-RES-PRAC)'!BP316:CS316) / 'Grade computation'!H$11,""))),""),"")</f>
        <v/>
      </c>
      <c r="AW319" s="289" t="str">
        <f aca="false">IF(B319&lt;&gt;"",IF(AV319="","",IF(AV319&lt;0.5,1,IF(AND(AV319&gt;=0.5,AV319&lt;P$10),2,IF(AV319&gt;=P$10,3)))),"")</f>
        <v/>
      </c>
      <c r="AX319" s="288" t="str">
        <f aca="false">IF(B319 &lt;&gt; "",IF(AND('PRINTABLE (per grading)'!H$16="EXAM", 'PRINTABLE (per grading)'!B$13="Prelim"), IF(ISERROR(SUMIF('Exam (LECTURE ONLY)'!D$20:M$20, "CLO8", 'Exam (LECTURE ONLY)'!D321:M321) / 'Exam (LECTURE ONLY)'!AL$13), "", SUMIF('Exam (LECTURE ONLY)'!D$20:M$20, "CLO8", 'Exam (LECTURE ONLY)'!D321:M321) /'Exam (LECTURE ONLY)'!AL$13),
IF(AND('PRINTABLE (per grading)'!H$16="EXAM", 'PRINTABLE (per grading)'!B$13="Midterm"), IF(ISERROR(SUMIF('Exam (LECTURE ONLY)'!O$20:X$20, "CLO8", 'Exam (LECTURE ONLY)'!O321:X321) / 'Exam (LECTURE ONLY)'!AM$13), "", SUMIF('Exam (LECTURE ONLY)'!O$20:X$20, "CLO8", 'Exam (LECTURE ONLY)'!O321:X321) / 'Exam (LECTURE ONLY)'!AM$13),
IF(AND('PRINTABLE (per grading)'!H$16="EXAM", 'PRINTABLE (per grading)'!B$13="Final"), IF(ISERROR(SUMIF('Exam (LECTURE ONLY)'!Z$20:AI$20, "CLO8", 'Exam (LECTURE ONLY)'!Z321:AI321) / 'Exam (LECTURE ONLY)'!AN$13), "", SUMIF('Exam (LECTURE ONLY)'!Z$20:AI$20, "CLO8", 'Exam (LECTURE ONLY)'!Z321:AI321) / 'Exam (LECTURE ONLY)'!AN$13),
IF(AND('PRINTABLE (per grading)'!H$16="OUTPUT", 'PRINTABLE (per grading)'!B$13="Prelim"), IF(ISERROR(SUMIF(OUTPUT!C$20:M$20, "CLO8", OUTPUT!C321:M321) / OUTPUT!AL$13), "", SUMIF(OUTPUT!C$20:M$20, "CLO8", OUTPUT!C321:M321) / OUTPUT!AL$13),
IF(AND('PRINTABLE (per grading)'!H$16="OUTPUT", 'PRINTABLE (per grading)'!B$13="Midterm"), IF(ISERROR(SUMIF(OUTPUT!O$20:Y$20, "CLO8", OUTPUT!O321:Y321) / OUTPUT!AM$13), "", SUMIF(OUTPUT!O$20:Y$20, "CLO8", OUTPUT!O321:Y321) / OUTPUT!AM$13),
IF(AND('PRINTABLE (per grading)'!H$16="OUTPUT", 'PRINTABLE (per grading)'!B$13="Final"), IF(ISERROR(SUMIF(OUTPUT!AA$20:AI$20, "CLO8", OUTPUT!AA321:AI321) / OUTPUT!AN$13), "", SUMIF(OUTPUT!AA$20:AI$20, "CLO8", OUTPUT!AA321:AI321) / OUTPUT!AN$13),
"")))))),"")</f>
        <v/>
      </c>
      <c r="AY319" s="289" t="str">
        <f aca="false">IF(B319&lt;&gt;"",IF(AX319="","",IF(AX319&lt;0.5,1,IF(AND(AX319&gt;=0.5,AX319&lt;P$10),2,IF(AX319&gt;=P$10,3)))),"")</f>
        <v/>
      </c>
      <c r="AZ319" s="290" t="str">
        <f aca="false">IF(B319 &lt;&gt; "",IFERROR(IF(AVERAGE(AV319,AX319)&gt;=P$10,"Y","N"),""),"")</f>
        <v/>
      </c>
      <c r="BA319" s="288" t="str">
        <f aca="false">IF(B319 &lt;&gt; "", IFERROR(IF(C$16 = "PRELIM", SUMIF('Database (LECTURE-RES-PRAC)'!D$14:AG$14, "CLO9", 'Database (LECTURE-RES-PRAC)'!D316:AG316) / 'Grade computation'!F$12, IF(C$16 = "MIDTERM", SUMIF('Database (LECTURE-RES-PRAC)'!AJ$14:BM$14, "CLO9", 'Database (LECTURE-RES-PRAC)'!AJ316:BM316) / 'Grade computation'!G$12, IF(C$16 = "FINAL", SUMIF('Database (LECTURE-RES-PRAC)'!BP$14:CS$14, "CLO9", 'Database (LECTURE-RES-PRAC)'!BP316:CS316) / 'Grade computation'!H$12,""))),""),"")</f>
        <v/>
      </c>
      <c r="BB319" s="289" t="str">
        <f aca="false">IF(B319&lt;&gt;"",IF(BA319="","",IF(BA319&lt;0.5,1,IF(AND(BA319&gt;=0.5,BA319&lt;P$10),2,IF(BA319&gt;=P$10,3)))),"")</f>
        <v/>
      </c>
      <c r="BC319" s="288" t="str">
        <f aca="false">IF(B319 &lt;&gt; "",IF(AND('PRINTABLE (per grading)'!H$16="EXAM", 'PRINTABLE (per grading)'!B$13="Prelim"), IF(ISERROR(SUMIF('Exam (LECTURE ONLY)'!D$20:M$20, "CLO9", 'Exam (LECTURE ONLY)'!D321:M321) / 'Exam (LECTURE ONLY)'!AL$14), "", SUMIF('Exam (LECTURE ONLY)'!D$20:M$20, "CLO9", 'Exam (LECTURE ONLY)'!D321:M321) /'Exam (LECTURE ONLY)'!AL$14),
IF(AND('PRINTABLE (per grading)'!H$16="EXAM", 'PRINTABLE (per grading)'!B$13="Midterm"), IF(ISERROR(SUMIF('Exam (LECTURE ONLY)'!O$20:X$20, "CLO9", 'Exam (LECTURE ONLY)'!O321:X321) / 'Exam (LECTURE ONLY)'!AM$14), "", SUMIF('Exam (LECTURE ONLY)'!O$20:X$20, "CLO9", 'Exam (LECTURE ONLY)'!O321:X321) / 'Exam (LECTURE ONLY)'!AM$14),
IF(AND('PRINTABLE (per grading)'!H$16="EXAM", 'PRINTABLE (per grading)'!B$13="Final"), IF(ISERROR(SUMIF('Exam (LECTURE ONLY)'!Z$20:AI$20, "CLO9", 'Exam (LECTURE ONLY)'!Z321:AI321) / 'Exam (LECTURE ONLY)'!AN$14), "", SUMIF('Exam (LECTURE ONLY)'!Z$20:AI$20, "CLO9", 'Exam (LECTURE ONLY)'!Z321:AI321) / 'Exam (LECTURE ONLY)'!AN$14),
IF(AND('PRINTABLE (per grading)'!H$16="OUTPUT", 'PRINTABLE (per grading)'!B$13="Prelim"), IF(ISERROR(SUMIF(OUTPUT!C$20:M$20, "CLO9", OUTPUT!C321:M321) / OUTPUT!AL$14), "", SUMIF(OUTPUT!C$20:M$20, "CLO9", OUTPUT!C321:M321) / OUTPUT!AL$14),
IF(AND('PRINTABLE (per grading)'!H$16="OUTPUT", 'PRINTABLE (per grading)'!B$13="Midterm"), IF(ISERROR(SUMIF(OUTPUT!O$20:Y$20, "CLO9", OUTPUT!O321:Y321) / OUTPUT!AM$14), "", SUMIF(OUTPUT!O$20:Y$20, "CLO9", OUTPUT!O321:Y321) / OUTPUT!AM$14),
IF(AND('PRINTABLE (per grading)'!H$16="OUTPUT", 'PRINTABLE (per grading)'!B$13="Final"), IF(ISERROR(SUMIF(OUTPUT!AA$20:AI$20, "CLO9", OUTPUT!AA321:AI321) / OUTPUT!AN$14), "", SUMIF(OUTPUT!AA$20:AI$20, "CLO9", OUTPUT!AA321:AI321) / OUTPUT!AN$14),
"")))))),"")</f>
        <v/>
      </c>
      <c r="BD319" s="289" t="str">
        <f aca="false">IF(B319&lt;&gt;"",IF(BC319="","",IF(BC319&lt;0.5,1,IF(AND(BC319&gt;=0.5,BC319&lt;P$10),2,IF(BC319&gt;=P$10,3)))),"")</f>
        <v/>
      </c>
      <c r="BE319" s="290" t="str">
        <f aca="false">IF(B319 &lt;&gt; "",IFERROR(IF(AVERAGE(BA319,BC319)&gt;=P$10,"Y","N"),""),"")</f>
        <v/>
      </c>
      <c r="BF319" s="288" t="str">
        <f aca="false">IF(B319 &lt;&gt; "", IFERROR(IF(C$16 = "PRELIM", SUMIF('Database (LECTURE-RES-PRAC)'!D$14:AG$14, "CLO10", 'Database (LECTURE-RES-PRAC)'!D316:AG316) / 'Grade computation'!F$13, IF(C$16 = "MIDTERM", SUMIF('Database (LECTURE-RES-PRAC)'!AJ$14:BM$14, "CLO10", 'Database (LECTURE-RES-PRAC)'!AJ316:BM316) / 'Grade computation'!G$13, IF(C$16 = "FINAL", SUMIF('Database (LECTURE-RES-PRAC)'!BP$14:CS$14, "CLO10", 'Database (LECTURE-RES-PRAC)'!BP316:CS316) / 'Grade computation'!H$13,""))),""),"")</f>
        <v/>
      </c>
      <c r="BG319" s="289" t="str">
        <f aca="false">IF(B319&lt;&gt;"",IF(BF319="","",IF(BF319&lt;0.5,1,IF(AND(BF319&gt;=0.5,BF319&lt;P$10),2,IF(BF319&gt;=P$10,3)))),"")</f>
        <v/>
      </c>
      <c r="BH319" s="288" t="str">
        <f aca="false">IF(B319 &lt;&gt; "",IF(AND('PRINTABLE (per grading)'!H$16="EXAM", 'PRINTABLE (per grading)'!B$13="Prelim"), IF(ISERROR(SUMIF('Exam (LECTURE ONLY)'!D$20:M$20, "CLO10", 'Exam (LECTURE ONLY)'!D321:M321) / 'Exam (LECTURE ONLY)'!AL$15), "", SUMIF('Exam (LECTURE ONLY)'!D$20:M$20, "CLO10", 'Exam (LECTURE ONLY)'!D321:M321) /'Exam (LECTURE ONLY)'!AL$15),
IF(AND('PRINTABLE (per grading)'!H$16="EXAM", 'PRINTABLE (per grading)'!B$13="Midterm"), IF(ISERROR(SUMIF('Exam (LECTURE ONLY)'!O$20:X$20, "CLO10", 'Exam (LECTURE ONLY)'!O321:X321) / 'Exam (LECTURE ONLY)'!AM$15), "", SUMIF('Exam (LECTURE ONLY)'!O$20:X$20, "CLO10", 'Exam (LECTURE ONLY)'!O321:X321) / 'Exam (LECTURE ONLY)'!AM$15),
IF(AND('PRINTABLE (per grading)'!H$16="EXAM", 'PRINTABLE (per grading)'!B$13="Final"), IF(ISERROR(SUMIF('Exam (LECTURE ONLY)'!Z$20:AI$20, "CLO10", 'Exam (LECTURE ONLY)'!Z321:AI321) / 'Exam (LECTURE ONLY)'!AN$15), "", SUMIF('Exam (LECTURE ONLY)'!Z$20:AI$20, "CLO10", 'Exam (LECTURE ONLY)'!Z321:AI321) / 'Exam (LECTURE ONLY)'!AN$15),
IF(AND('PRINTABLE (per grading)'!H$16="OUTPUT", 'PRINTABLE (per grading)'!B$13="Prelim"), IF(ISERROR(SUMIF(OUTPUT!C$20:M$20, "CLO10", OUTPUT!C321:M321) / OUTPUT!AL$15), "", SUMIF(OUTPUT!C$20:M$20, "CLO10", OUTPUT!C321:M321) / OUTPUT!AL$15),
IF(AND('PRINTABLE (per grading)'!H$16="OUTPUT", 'PRINTABLE (per grading)'!B$13="Midterm"), IF(ISERROR(SUMIF(OUTPUT!O$20:Y$20, "CLO10", OUTPUT!O321:Y321) / OUTPUT!AM$15), "", SUMIF(OUTPUT!O$20:Y$20, "CLO10", OUTPUT!O321:Y321) / OUTPUT!AM$15),
IF(AND('PRINTABLE (per grading)'!H$16="OUTPUT", 'PRINTABLE (per grading)'!B$13="Final"), IF(ISERROR(SUMIF(OUTPUT!AA$20:AI$20, "CLO10", OUTPUT!AA321:AI321) / OUTPUT!AN$15), "", SUMIF(OUTPUT!AA$20:AI$20, "CLO10", OUTPUT!AA321:AI321) / OUTPUT!AN$15),
"")))))),"")</f>
        <v/>
      </c>
      <c r="BI319" s="289" t="str">
        <f aca="false">IF(B319&lt;&gt;"",IF(BH319="","",IF(BH319&lt;0.5,1,IF(AND(BH319&gt;=0.5,BH319&lt;P$10),2,IF(BH319&gt;=P$10,3)))),"")</f>
        <v/>
      </c>
      <c r="BJ319" s="290" t="str">
        <f aca="false">IF(B319 &lt;&gt; "",IFERROR(IF(AVERAGE(BF319,BH319)&gt;=P$10,"Y","N"),""),"")</f>
        <v/>
      </c>
      <c r="BK319" s="291"/>
    </row>
    <row r="320" customFormat="false" ht="19.5" hidden="false" customHeight="true" outlineLevel="0" collapsed="false">
      <c r="A320" s="12"/>
      <c r="B320" s="12"/>
      <c r="C320" s="12"/>
      <c r="D320" s="12"/>
      <c r="E320" s="12"/>
      <c r="F320" s="12"/>
      <c r="G320" s="12"/>
      <c r="H320" s="12"/>
      <c r="I320" s="12"/>
      <c r="J320" s="12"/>
      <c r="K320" s="12"/>
      <c r="L320" s="12"/>
      <c r="M320" s="8"/>
      <c r="N320" s="240"/>
      <c r="O320" s="8"/>
      <c r="P320" s="240"/>
      <c r="Q320" s="241"/>
      <c r="R320" s="194"/>
      <c r="S320" s="286"/>
      <c r="T320" s="194"/>
      <c r="U320" s="286"/>
      <c r="V320" s="287"/>
      <c r="W320" s="194"/>
      <c r="X320" s="240"/>
      <c r="Y320" s="194"/>
      <c r="Z320" s="240"/>
      <c r="AA320" s="241"/>
      <c r="AB320" s="194"/>
      <c r="AC320" s="240"/>
      <c r="AD320" s="194"/>
      <c r="AE320" s="240"/>
      <c r="AF320" s="241"/>
      <c r="AG320" s="194"/>
      <c r="AH320" s="240"/>
      <c r="AI320" s="194"/>
      <c r="AJ320" s="240"/>
      <c r="AK320" s="241"/>
      <c r="AL320" s="194"/>
      <c r="AM320" s="240"/>
      <c r="AN320" s="194"/>
      <c r="AO320" s="240"/>
      <c r="AP320" s="241"/>
      <c r="AQ320" s="194"/>
      <c r="AR320" s="240"/>
      <c r="AS320" s="194"/>
      <c r="AT320" s="240"/>
      <c r="AU320" s="241"/>
      <c r="AV320" s="194"/>
      <c r="AW320" s="240"/>
      <c r="AX320" s="194"/>
      <c r="AY320" s="240"/>
      <c r="AZ320" s="241"/>
      <c r="BA320" s="194"/>
      <c r="BB320" s="240"/>
      <c r="BC320" s="194"/>
      <c r="BD320" s="240"/>
      <c r="BE320" s="241"/>
      <c r="BF320" s="194"/>
      <c r="BG320" s="240"/>
      <c r="BH320" s="194"/>
      <c r="BI320" s="240"/>
      <c r="BJ320" s="241"/>
      <c r="BK320" s="8"/>
    </row>
    <row r="321" customFormat="false" ht="51" hidden="false" customHeight="true" outlineLevel="0" collapsed="false">
      <c r="A321" s="13" t="s">
        <v>222</v>
      </c>
      <c r="B321" s="292" t="str">
        <f aca="false">IF(COVERPAGE!S13="","",COVERPAGE!S13)</f>
        <v/>
      </c>
      <c r="C321" s="12"/>
      <c r="D321" s="12"/>
      <c r="E321" s="12"/>
      <c r="F321" s="12"/>
      <c r="G321" s="12"/>
      <c r="H321" s="12"/>
      <c r="I321" s="12"/>
      <c r="J321" s="12"/>
      <c r="K321" s="12"/>
      <c r="L321" s="12"/>
      <c r="M321" s="8"/>
      <c r="N321" s="240"/>
      <c r="O321" s="8"/>
      <c r="P321" s="240"/>
      <c r="Q321" s="241"/>
      <c r="R321" s="8"/>
      <c r="S321" s="240"/>
      <c r="T321" s="8"/>
      <c r="U321" s="240"/>
      <c r="V321" s="241"/>
      <c r="W321" s="194"/>
      <c r="X321" s="240"/>
      <c r="Y321" s="194"/>
      <c r="Z321" s="240"/>
      <c r="AA321" s="241"/>
      <c r="AB321" s="194"/>
      <c r="AC321" s="240"/>
      <c r="AD321" s="194"/>
      <c r="AE321" s="240"/>
      <c r="AF321" s="241"/>
      <c r="AG321" s="194"/>
      <c r="AH321" s="240"/>
      <c r="AI321" s="194"/>
      <c r="AJ321" s="240"/>
      <c r="AK321" s="241"/>
      <c r="AL321" s="194"/>
      <c r="AM321" s="240"/>
      <c r="AN321" s="194"/>
      <c r="AO321" s="240"/>
      <c r="AP321" s="241"/>
      <c r="AQ321" s="194"/>
      <c r="AR321" s="240"/>
      <c r="AS321" s="194"/>
      <c r="AT321" s="240"/>
      <c r="AU321" s="241"/>
      <c r="AV321" s="194"/>
      <c r="AW321" s="240"/>
      <c r="AX321" s="194"/>
      <c r="AY321" s="240"/>
      <c r="AZ321" s="241"/>
      <c r="BA321" s="194"/>
      <c r="BB321" s="240"/>
      <c r="BC321" s="194"/>
      <c r="BD321" s="240"/>
      <c r="BE321" s="241"/>
      <c r="BF321" s="194"/>
      <c r="BG321" s="240"/>
      <c r="BH321" s="194"/>
      <c r="BI321" s="240"/>
      <c r="BJ321" s="241"/>
      <c r="BK321" s="8"/>
    </row>
    <row r="322" customFormat="false" ht="18" hidden="false" customHeight="true" outlineLevel="0" collapsed="false">
      <c r="A322" s="12"/>
      <c r="B322" s="293" t="s">
        <v>223</v>
      </c>
      <c r="C322" s="12"/>
      <c r="D322" s="12"/>
      <c r="E322" s="12"/>
      <c r="F322" s="12"/>
      <c r="G322" s="12"/>
      <c r="H322" s="12"/>
      <c r="I322" s="12"/>
      <c r="J322" s="12"/>
      <c r="K322" s="12"/>
      <c r="L322" s="12"/>
      <c r="M322" s="8"/>
      <c r="N322" s="240"/>
      <c r="O322" s="8"/>
      <c r="P322" s="240"/>
      <c r="Q322" s="241"/>
      <c r="R322" s="8"/>
      <c r="S322" s="240"/>
      <c r="T322" s="8"/>
      <c r="U322" s="240"/>
      <c r="V322" s="241"/>
      <c r="W322" s="194"/>
      <c r="X322" s="240"/>
      <c r="Y322" s="194"/>
      <c r="Z322" s="240"/>
      <c r="AA322" s="241"/>
      <c r="AB322" s="194"/>
      <c r="AC322" s="240"/>
      <c r="AD322" s="194"/>
      <c r="AE322" s="240"/>
      <c r="AF322" s="241"/>
      <c r="AG322" s="194"/>
      <c r="AH322" s="240"/>
      <c r="AI322" s="194"/>
      <c r="AJ322" s="240"/>
      <c r="AK322" s="241"/>
      <c r="AL322" s="194"/>
      <c r="AM322" s="240"/>
      <c r="AN322" s="194"/>
      <c r="AO322" s="240"/>
      <c r="AP322" s="241"/>
      <c r="AQ322" s="194"/>
      <c r="AR322" s="240"/>
      <c r="AS322" s="194"/>
      <c r="AT322" s="240"/>
      <c r="AU322" s="241"/>
      <c r="AV322" s="194"/>
      <c r="AW322" s="240"/>
      <c r="AX322" s="194"/>
      <c r="AY322" s="240"/>
      <c r="AZ322" s="241"/>
      <c r="BA322" s="194"/>
      <c r="BB322" s="240"/>
      <c r="BC322" s="194"/>
      <c r="BD322" s="240"/>
      <c r="BE322" s="241"/>
      <c r="BF322" s="194"/>
      <c r="BG322" s="240"/>
      <c r="BH322" s="194"/>
      <c r="BI322" s="240"/>
      <c r="BJ322" s="241"/>
      <c r="BK322" s="8"/>
    </row>
    <row r="323" customFormat="false" ht="51" hidden="false" customHeight="true" outlineLevel="0" collapsed="false">
      <c r="A323" s="13" t="s">
        <v>224</v>
      </c>
      <c r="B323" s="292" t="str">
        <f aca="false">IF(COVERPAGE!S15="","",COVERPAGE!S15)</f>
        <v/>
      </c>
      <c r="C323" s="12"/>
      <c r="D323" s="12"/>
      <c r="E323" s="12"/>
      <c r="F323" s="12"/>
      <c r="G323" s="12"/>
      <c r="H323" s="12"/>
      <c r="I323" s="12"/>
      <c r="J323" s="12"/>
      <c r="K323" s="12"/>
      <c r="L323" s="12"/>
      <c r="M323" s="8"/>
      <c r="N323" s="240"/>
      <c r="O323" s="8"/>
      <c r="P323" s="240"/>
      <c r="Q323" s="241"/>
      <c r="R323" s="8"/>
      <c r="S323" s="240"/>
      <c r="T323" s="8"/>
      <c r="U323" s="240"/>
      <c r="V323" s="241"/>
      <c r="W323" s="194"/>
      <c r="X323" s="240"/>
      <c r="Y323" s="194"/>
      <c r="Z323" s="240"/>
      <c r="AA323" s="241"/>
      <c r="AB323" s="194"/>
      <c r="AC323" s="240"/>
      <c r="AD323" s="194"/>
      <c r="AE323" s="240"/>
      <c r="AF323" s="241"/>
      <c r="AG323" s="194"/>
      <c r="AH323" s="240"/>
      <c r="AI323" s="194"/>
      <c r="AJ323" s="240"/>
      <c r="AK323" s="241"/>
      <c r="AL323" s="194"/>
      <c r="AM323" s="240"/>
      <c r="AN323" s="194"/>
      <c r="AO323" s="240"/>
      <c r="AP323" s="241"/>
      <c r="AQ323" s="194"/>
      <c r="AR323" s="240"/>
      <c r="AS323" s="194"/>
      <c r="AT323" s="240"/>
      <c r="AU323" s="241"/>
      <c r="AV323" s="194"/>
      <c r="AW323" s="240"/>
      <c r="AX323" s="194"/>
      <c r="AY323" s="240"/>
      <c r="AZ323" s="241"/>
      <c r="BA323" s="194"/>
      <c r="BB323" s="240"/>
      <c r="BC323" s="194"/>
      <c r="BD323" s="240"/>
      <c r="BE323" s="241"/>
      <c r="BF323" s="194"/>
      <c r="BG323" s="240"/>
      <c r="BH323" s="194"/>
      <c r="BI323" s="240"/>
      <c r="BJ323" s="241"/>
      <c r="BK323" s="8"/>
    </row>
    <row r="324" customFormat="false" ht="18.75" hidden="false" customHeight="true" outlineLevel="0" collapsed="false">
      <c r="A324" s="12"/>
      <c r="B324" s="71" t="s">
        <v>32</v>
      </c>
      <c r="C324" s="12"/>
      <c r="D324" s="12"/>
      <c r="E324" s="12"/>
      <c r="F324" s="12"/>
      <c r="G324" s="12"/>
      <c r="H324" s="12"/>
      <c r="I324" s="12"/>
      <c r="J324" s="12"/>
      <c r="K324" s="12"/>
      <c r="L324" s="12"/>
      <c r="M324" s="8"/>
      <c r="N324" s="240"/>
      <c r="O324" s="8" t="s">
        <v>225</v>
      </c>
      <c r="P324" s="240"/>
      <c r="Q324" s="8"/>
      <c r="R324" s="8"/>
      <c r="S324" s="240"/>
      <c r="T324" s="8"/>
      <c r="U324" s="240"/>
      <c r="V324" s="241"/>
      <c r="W324" s="194"/>
      <c r="X324" s="240"/>
      <c r="Y324" s="194"/>
      <c r="Z324" s="240"/>
      <c r="AA324" s="241"/>
      <c r="AB324" s="194"/>
      <c r="AC324" s="240"/>
      <c r="AD324" s="194"/>
      <c r="AE324" s="240"/>
      <c r="AF324" s="241"/>
      <c r="AG324" s="194"/>
      <c r="AH324" s="240"/>
      <c r="AI324" s="194"/>
      <c r="AJ324" s="240"/>
      <c r="AK324" s="241"/>
      <c r="AL324" s="194"/>
      <c r="AM324" s="240"/>
      <c r="AN324" s="194"/>
      <c r="AO324" s="240"/>
      <c r="AP324" s="241"/>
      <c r="AQ324" s="194"/>
      <c r="AR324" s="240"/>
      <c r="AS324" s="194"/>
      <c r="AT324" s="240"/>
      <c r="AU324" s="241"/>
      <c r="AV324" s="194"/>
      <c r="AW324" s="240"/>
      <c r="AX324" s="194"/>
      <c r="AY324" s="240"/>
      <c r="AZ324" s="241"/>
      <c r="BA324" s="194"/>
      <c r="BB324" s="240"/>
      <c r="BC324" s="194"/>
      <c r="BD324" s="240"/>
      <c r="BE324" s="241"/>
      <c r="BF324" s="194"/>
      <c r="BG324" s="240"/>
      <c r="BH324" s="194"/>
      <c r="BI324" s="240"/>
      <c r="BJ324" s="241"/>
      <c r="BK324" s="8"/>
    </row>
    <row r="325" customFormat="false" ht="57.75" hidden="false" customHeight="true" outlineLevel="0" collapsed="false">
      <c r="A325" s="13" t="s">
        <v>226</v>
      </c>
      <c r="B325" s="292" t="str">
        <f aca="false">IF(COVERPAGE!S17="","",COVERPAGE!S17)</f>
        <v/>
      </c>
      <c r="C325" s="12"/>
      <c r="D325" s="12"/>
      <c r="E325" s="12"/>
      <c r="F325" s="12"/>
      <c r="G325" s="12"/>
      <c r="H325" s="12"/>
      <c r="I325" s="12"/>
      <c r="J325" s="12"/>
      <c r="K325" s="12"/>
      <c r="L325" s="12"/>
      <c r="M325" s="8"/>
      <c r="N325" s="240"/>
      <c r="O325" s="8"/>
      <c r="P325" s="294" t="s">
        <v>227</v>
      </c>
      <c r="Q325" s="295" t="s">
        <v>228</v>
      </c>
      <c r="R325" s="8"/>
      <c r="S325" s="240"/>
      <c r="T325" s="8"/>
      <c r="U325" s="240"/>
      <c r="V325" s="241"/>
      <c r="W325" s="194"/>
      <c r="X325" s="240"/>
      <c r="Y325" s="194"/>
      <c r="Z325" s="240"/>
      <c r="AA325" s="241"/>
      <c r="AB325" s="194"/>
      <c r="AC325" s="240"/>
      <c r="AD325" s="194"/>
      <c r="AE325" s="240"/>
      <c r="AF325" s="241"/>
      <c r="AG325" s="194"/>
      <c r="AH325" s="240"/>
      <c r="AI325" s="194"/>
      <c r="AJ325" s="240"/>
      <c r="AK325" s="241"/>
      <c r="AL325" s="194"/>
      <c r="AM325" s="240"/>
      <c r="AN325" s="194"/>
      <c r="AO325" s="240"/>
      <c r="AP325" s="241"/>
      <c r="AQ325" s="194"/>
      <c r="AR325" s="240"/>
      <c r="AS325" s="194"/>
      <c r="AT325" s="240"/>
      <c r="AU325" s="241"/>
      <c r="AV325" s="194"/>
      <c r="AW325" s="240"/>
      <c r="AX325" s="194"/>
      <c r="AY325" s="240"/>
      <c r="AZ325" s="241"/>
      <c r="BA325" s="194"/>
      <c r="BB325" s="240"/>
      <c r="BC325" s="194"/>
      <c r="BD325" s="240"/>
      <c r="BE325" s="241"/>
      <c r="BF325" s="194"/>
      <c r="BG325" s="240"/>
      <c r="BH325" s="194"/>
      <c r="BI325" s="240"/>
      <c r="BJ325" s="241"/>
      <c r="BK325" s="8"/>
    </row>
    <row r="326" customFormat="false" ht="18.75" hidden="false" customHeight="true" outlineLevel="0" collapsed="false">
      <c r="A326" s="12"/>
      <c r="B326" s="71" t="s">
        <v>38</v>
      </c>
      <c r="C326" s="12"/>
      <c r="D326" s="12"/>
      <c r="E326" s="12"/>
      <c r="F326" s="12"/>
      <c r="G326" s="12"/>
      <c r="H326" s="12"/>
      <c r="I326" s="12"/>
      <c r="J326" s="12"/>
      <c r="K326" s="12"/>
      <c r="L326" s="12"/>
      <c r="M326" s="8"/>
      <c r="N326" s="240"/>
      <c r="O326" s="8" t="s">
        <v>65</v>
      </c>
      <c r="P326" s="286" t="str">
        <f aca="false">IFERROR(AVERAGE(N$20:N$319),"")</f>
        <v/>
      </c>
      <c r="Q326" s="296" t="n">
        <f aca="false">IFERROR(AVERAGE(P$20:P$319),"")</f>
        <v>3</v>
      </c>
      <c r="R326" s="8"/>
      <c r="S326" s="240"/>
      <c r="T326" s="8"/>
      <c r="U326" s="240"/>
      <c r="V326" s="241"/>
      <c r="W326" s="194"/>
      <c r="X326" s="240"/>
      <c r="Y326" s="194"/>
      <c r="Z326" s="240"/>
      <c r="AA326" s="241"/>
      <c r="AB326" s="194"/>
      <c r="AC326" s="240"/>
      <c r="AD326" s="194"/>
      <c r="AE326" s="240"/>
      <c r="AF326" s="241"/>
      <c r="AG326" s="194"/>
      <c r="AH326" s="240"/>
      <c r="AI326" s="194"/>
      <c r="AJ326" s="240"/>
      <c r="AK326" s="241"/>
      <c r="AL326" s="194"/>
      <c r="AM326" s="240"/>
      <c r="AN326" s="194"/>
      <c r="AO326" s="240"/>
      <c r="AP326" s="241"/>
      <c r="AQ326" s="194"/>
      <c r="AR326" s="240"/>
      <c r="AS326" s="194"/>
      <c r="AT326" s="240"/>
      <c r="AU326" s="241"/>
      <c r="AV326" s="194"/>
      <c r="AW326" s="240"/>
      <c r="AX326" s="194"/>
      <c r="AY326" s="240"/>
      <c r="AZ326" s="241"/>
      <c r="BA326" s="194"/>
      <c r="BB326" s="240"/>
      <c r="BC326" s="194"/>
      <c r="BD326" s="240"/>
      <c r="BE326" s="241"/>
      <c r="BF326" s="194"/>
      <c r="BG326" s="240"/>
      <c r="BH326" s="194"/>
      <c r="BI326" s="240"/>
      <c r="BJ326" s="241"/>
      <c r="BK326" s="8"/>
    </row>
    <row r="327" customFormat="false" ht="18.75" hidden="false" customHeight="true" outlineLevel="0" collapsed="false">
      <c r="A327" s="12"/>
      <c r="B327" s="12"/>
      <c r="C327" s="12"/>
      <c r="D327" s="12"/>
      <c r="E327" s="12"/>
      <c r="F327" s="12"/>
      <c r="G327" s="12"/>
      <c r="H327" s="12"/>
      <c r="I327" s="12"/>
      <c r="J327" s="12"/>
      <c r="K327" s="12"/>
      <c r="L327" s="12"/>
      <c r="M327" s="8"/>
      <c r="N327" s="240"/>
      <c r="O327" s="8" t="s">
        <v>66</v>
      </c>
      <c r="P327" s="286" t="str">
        <f aca="false">IFERROR(AVERAGE(S$20:S$319),"")</f>
        <v/>
      </c>
      <c r="Q327" s="296" t="n">
        <f aca="false">IFERROR(AVERAGE(U$20:U$319),"")</f>
        <v>2.75</v>
      </c>
      <c r="R327" s="8"/>
      <c r="S327" s="240"/>
      <c r="T327" s="8"/>
      <c r="U327" s="240"/>
      <c r="V327" s="241"/>
      <c r="W327" s="194"/>
      <c r="X327" s="240"/>
      <c r="Y327" s="194"/>
      <c r="Z327" s="240"/>
      <c r="AA327" s="241"/>
      <c r="AB327" s="194"/>
      <c r="AC327" s="240"/>
      <c r="AD327" s="194"/>
      <c r="AE327" s="240"/>
      <c r="AF327" s="241"/>
      <c r="AG327" s="194"/>
      <c r="AH327" s="240"/>
      <c r="AI327" s="194"/>
      <c r="AJ327" s="240"/>
      <c r="AK327" s="241"/>
      <c r="AL327" s="194"/>
      <c r="AM327" s="240"/>
      <c r="AN327" s="194"/>
      <c r="AO327" s="240"/>
      <c r="AP327" s="241"/>
      <c r="AQ327" s="194"/>
      <c r="AR327" s="240"/>
      <c r="AS327" s="194"/>
      <c r="AT327" s="240"/>
      <c r="AU327" s="241"/>
      <c r="AV327" s="194"/>
      <c r="AW327" s="240"/>
      <c r="AX327" s="194"/>
      <c r="AY327" s="240"/>
      <c r="AZ327" s="241"/>
      <c r="BA327" s="194"/>
      <c r="BB327" s="240"/>
      <c r="BC327" s="194"/>
      <c r="BD327" s="240"/>
      <c r="BE327" s="241"/>
      <c r="BF327" s="194"/>
      <c r="BG327" s="240"/>
      <c r="BH327" s="194"/>
      <c r="BI327" s="240"/>
      <c r="BJ327" s="241"/>
      <c r="BK327" s="8"/>
    </row>
    <row r="328" customFormat="false" ht="18.75" hidden="false" customHeight="true" outlineLevel="0" collapsed="false">
      <c r="M328" s="8"/>
      <c r="N328" s="240"/>
      <c r="O328" s="8" t="s">
        <v>67</v>
      </c>
      <c r="P328" s="286" t="n">
        <f aca="false">IFERROR(AVERAGE(X$20:X$319),"")</f>
        <v>3</v>
      </c>
      <c r="Q328" s="296" t="n">
        <f aca="false">IFERROR(AVERAGE(Z$20:Z$319),"")</f>
        <v>3</v>
      </c>
      <c r="R328" s="8"/>
      <c r="S328" s="240"/>
      <c r="T328" s="8"/>
      <c r="U328" s="240"/>
      <c r="V328" s="241"/>
      <c r="W328" s="194"/>
      <c r="X328" s="240"/>
      <c r="Y328" s="194"/>
      <c r="Z328" s="240"/>
      <c r="AA328" s="241"/>
      <c r="AB328" s="194"/>
      <c r="AC328" s="240"/>
      <c r="AD328" s="194"/>
      <c r="AE328" s="240"/>
      <c r="AF328" s="241"/>
      <c r="AG328" s="194"/>
      <c r="AH328" s="240"/>
      <c r="AI328" s="194"/>
      <c r="AJ328" s="240"/>
      <c r="AK328" s="241"/>
      <c r="AL328" s="194"/>
      <c r="AM328" s="240"/>
      <c r="AN328" s="194"/>
      <c r="AO328" s="240"/>
      <c r="AP328" s="241"/>
      <c r="AQ328" s="194"/>
      <c r="AR328" s="240"/>
      <c r="AS328" s="194"/>
      <c r="AT328" s="240"/>
      <c r="AU328" s="241"/>
      <c r="AV328" s="194"/>
      <c r="AW328" s="240"/>
      <c r="AX328" s="194"/>
      <c r="AY328" s="240"/>
      <c r="AZ328" s="241"/>
      <c r="BA328" s="194"/>
      <c r="BB328" s="240"/>
      <c r="BC328" s="194"/>
      <c r="BD328" s="240"/>
      <c r="BE328" s="241"/>
      <c r="BF328" s="194"/>
      <c r="BG328" s="240"/>
      <c r="BH328" s="194"/>
      <c r="BI328" s="240"/>
      <c r="BJ328" s="241"/>
      <c r="BK328" s="8"/>
    </row>
    <row r="329" customFormat="false" ht="18.75" hidden="false" customHeight="true" outlineLevel="0" collapsed="false">
      <c r="M329" s="8"/>
      <c r="N329" s="240"/>
      <c r="O329" s="8" t="s">
        <v>68</v>
      </c>
      <c r="P329" s="286" t="n">
        <f aca="false">IFERROR(AVERAGE(AC$20:AC$319),"")</f>
        <v>2.75</v>
      </c>
      <c r="Q329" s="296" t="str">
        <f aca="false">IFERROR(AVERAGE(AE$20:AE$319),"")</f>
        <v/>
      </c>
      <c r="R329" s="8"/>
      <c r="S329" s="240"/>
      <c r="T329" s="8"/>
      <c r="U329" s="240"/>
      <c r="V329" s="241"/>
      <c r="W329" s="194"/>
      <c r="X329" s="240"/>
      <c r="Y329" s="194"/>
      <c r="Z329" s="240"/>
      <c r="AA329" s="241"/>
      <c r="AB329" s="194"/>
      <c r="AC329" s="240"/>
      <c r="AD329" s="194"/>
      <c r="AE329" s="240"/>
      <c r="AF329" s="241"/>
      <c r="AG329" s="194"/>
      <c r="AH329" s="240"/>
      <c r="AI329" s="194"/>
      <c r="AJ329" s="240"/>
      <c r="AK329" s="241"/>
      <c r="AL329" s="194"/>
      <c r="AM329" s="240"/>
      <c r="AN329" s="194"/>
      <c r="AO329" s="240"/>
      <c r="AP329" s="241"/>
      <c r="AQ329" s="194"/>
      <c r="AR329" s="240"/>
      <c r="AS329" s="194"/>
      <c r="AT329" s="240"/>
      <c r="AU329" s="241"/>
      <c r="AV329" s="194"/>
      <c r="AW329" s="240"/>
      <c r="AX329" s="194"/>
      <c r="AY329" s="240"/>
      <c r="AZ329" s="241"/>
      <c r="BA329" s="194"/>
      <c r="BB329" s="240"/>
      <c r="BC329" s="194"/>
      <c r="BD329" s="240"/>
      <c r="BE329" s="241"/>
      <c r="BF329" s="194"/>
      <c r="BG329" s="240"/>
      <c r="BH329" s="194"/>
      <c r="BI329" s="240"/>
      <c r="BJ329" s="241"/>
      <c r="BK329" s="8"/>
    </row>
    <row r="330" customFormat="false" ht="18.75" hidden="false" customHeight="true" outlineLevel="0" collapsed="false">
      <c r="M330" s="8"/>
      <c r="N330" s="240"/>
      <c r="O330" s="8" t="s">
        <v>69</v>
      </c>
      <c r="P330" s="286" t="n">
        <f aca="false">IFERROR(AVERAGE(AH$20:AH$319),"")</f>
        <v>2.75</v>
      </c>
      <c r="Q330" s="296" t="str">
        <f aca="false">IFERROR(AVERAGE(AJ$20:AJ$319),"")</f>
        <v/>
      </c>
      <c r="R330" s="8"/>
      <c r="S330" s="240"/>
      <c r="T330" s="8"/>
      <c r="U330" s="240"/>
      <c r="V330" s="241"/>
      <c r="W330" s="194"/>
      <c r="X330" s="240"/>
      <c r="Y330" s="194"/>
      <c r="Z330" s="240"/>
      <c r="AA330" s="241"/>
      <c r="AB330" s="194"/>
      <c r="AC330" s="240"/>
      <c r="AD330" s="194"/>
      <c r="AE330" s="240"/>
      <c r="AF330" s="241"/>
      <c r="AG330" s="194"/>
      <c r="AH330" s="240"/>
      <c r="AI330" s="194"/>
      <c r="AJ330" s="240"/>
      <c r="AK330" s="241"/>
      <c r="AL330" s="194"/>
      <c r="AM330" s="240"/>
      <c r="AN330" s="194"/>
      <c r="AO330" s="240"/>
      <c r="AP330" s="241"/>
      <c r="AQ330" s="194"/>
      <c r="AR330" s="240"/>
      <c r="AS330" s="194"/>
      <c r="AT330" s="240"/>
      <c r="AU330" s="241"/>
      <c r="AV330" s="194"/>
      <c r="AW330" s="240"/>
      <c r="AX330" s="194"/>
      <c r="AY330" s="240"/>
      <c r="AZ330" s="241"/>
      <c r="BA330" s="194"/>
      <c r="BB330" s="240"/>
      <c r="BC330" s="194"/>
      <c r="BD330" s="240"/>
      <c r="BE330" s="241"/>
      <c r="BF330" s="194"/>
      <c r="BG330" s="240"/>
      <c r="BH330" s="194"/>
      <c r="BI330" s="240"/>
      <c r="BJ330" s="241"/>
      <c r="BK330" s="8"/>
    </row>
    <row r="331" customFormat="false" ht="18.75" hidden="false" customHeight="true" outlineLevel="0" collapsed="false">
      <c r="M331" s="8"/>
      <c r="N331" s="240"/>
      <c r="O331" s="8" t="s">
        <v>70</v>
      </c>
      <c r="P331" s="286" t="str">
        <f aca="false">IFERROR(AVERAGE(AM$20:AM$319),"")</f>
        <v/>
      </c>
      <c r="Q331" s="296" t="str">
        <f aca="false">IFERROR(AVERAGE(AO$20:AO$319),"")</f>
        <v/>
      </c>
      <c r="R331" s="8"/>
      <c r="S331" s="240"/>
      <c r="T331" s="8"/>
      <c r="U331" s="240"/>
      <c r="V331" s="241"/>
      <c r="W331" s="194"/>
      <c r="X331" s="240"/>
      <c r="Y331" s="194"/>
      <c r="Z331" s="240"/>
      <c r="AA331" s="241"/>
      <c r="AB331" s="194"/>
      <c r="AC331" s="240"/>
      <c r="AD331" s="194"/>
      <c r="AE331" s="240"/>
      <c r="AF331" s="241"/>
      <c r="AG331" s="194"/>
      <c r="AH331" s="240"/>
      <c r="AI331" s="194"/>
      <c r="AJ331" s="240"/>
      <c r="AK331" s="241"/>
      <c r="AL331" s="194"/>
      <c r="AM331" s="240"/>
      <c r="AN331" s="194"/>
      <c r="AO331" s="240"/>
      <c r="AP331" s="241"/>
      <c r="AQ331" s="194"/>
      <c r="AR331" s="240"/>
      <c r="AS331" s="194"/>
      <c r="AT331" s="240"/>
      <c r="AU331" s="241"/>
      <c r="AV331" s="194"/>
      <c r="AW331" s="240"/>
      <c r="AX331" s="194"/>
      <c r="AY331" s="240"/>
      <c r="AZ331" s="241"/>
      <c r="BA331" s="194"/>
      <c r="BB331" s="240"/>
      <c r="BC331" s="194"/>
      <c r="BD331" s="240"/>
      <c r="BE331" s="241"/>
      <c r="BF331" s="194"/>
      <c r="BG331" s="240"/>
      <c r="BH331" s="194"/>
      <c r="BI331" s="240"/>
      <c r="BJ331" s="241"/>
      <c r="BK331" s="8"/>
    </row>
    <row r="332" customFormat="false" ht="18.75" hidden="false" customHeight="true" outlineLevel="0" collapsed="false">
      <c r="M332" s="8"/>
      <c r="N332" s="240"/>
      <c r="O332" s="8" t="s">
        <v>71</v>
      </c>
      <c r="P332" s="286" t="str">
        <f aca="false">IFERROR(AVERAGE(AR$20:AR$319),"")</f>
        <v/>
      </c>
      <c r="Q332" s="296" t="str">
        <f aca="false">IFERROR(AVERAGE(AT$20:AT$319),"")</f>
        <v/>
      </c>
      <c r="R332" s="8"/>
      <c r="S332" s="240"/>
      <c r="T332" s="8"/>
      <c r="U332" s="240"/>
      <c r="V332" s="241"/>
      <c r="W332" s="194"/>
      <c r="X332" s="240"/>
      <c r="Y332" s="194"/>
      <c r="Z332" s="240"/>
      <c r="AA332" s="241"/>
      <c r="AB332" s="194"/>
      <c r="AC332" s="240"/>
      <c r="AD332" s="194"/>
      <c r="AE332" s="240"/>
      <c r="AF332" s="241"/>
      <c r="AG332" s="194"/>
      <c r="AH332" s="240"/>
      <c r="AI332" s="194"/>
      <c r="AJ332" s="240"/>
      <c r="AK332" s="241"/>
      <c r="AL332" s="194"/>
      <c r="AM332" s="240"/>
      <c r="AN332" s="194"/>
      <c r="AO332" s="240"/>
      <c r="AP332" s="241"/>
      <c r="AQ332" s="194"/>
      <c r="AR332" s="240"/>
      <c r="AS332" s="194"/>
      <c r="AT332" s="240"/>
      <c r="AU332" s="241"/>
      <c r="AV332" s="194"/>
      <c r="AW332" s="240"/>
      <c r="AX332" s="194"/>
      <c r="AY332" s="240"/>
      <c r="AZ332" s="241"/>
      <c r="BA332" s="194"/>
      <c r="BB332" s="240"/>
      <c r="BC332" s="194"/>
      <c r="BD332" s="240"/>
      <c r="BE332" s="241"/>
      <c r="BF332" s="194"/>
      <c r="BG332" s="240"/>
      <c r="BH332" s="194"/>
      <c r="BI332" s="240"/>
      <c r="BJ332" s="241"/>
      <c r="BK332" s="8"/>
    </row>
    <row r="333" customFormat="false" ht="18.75" hidden="false" customHeight="true" outlineLevel="0" collapsed="false">
      <c r="M333" s="8"/>
      <c r="N333" s="240"/>
      <c r="O333" s="8" t="s">
        <v>72</v>
      </c>
      <c r="P333" s="286" t="str">
        <f aca="false">IFERROR(AVERAGE(AW$20:AW$319),"")</f>
        <v/>
      </c>
      <c r="Q333" s="296" t="str">
        <f aca="false">IFERROR(AVERAGE(AY$20:AY$319),"")</f>
        <v/>
      </c>
      <c r="R333" s="8"/>
      <c r="S333" s="240"/>
      <c r="T333" s="8"/>
      <c r="U333" s="240"/>
      <c r="V333" s="241"/>
      <c r="W333" s="194"/>
      <c r="X333" s="240"/>
      <c r="Y333" s="194"/>
      <c r="Z333" s="240"/>
      <c r="AA333" s="241"/>
      <c r="AB333" s="194"/>
      <c r="AC333" s="240"/>
      <c r="AD333" s="194"/>
      <c r="AE333" s="240"/>
      <c r="AF333" s="241"/>
      <c r="AG333" s="194"/>
      <c r="AH333" s="240"/>
      <c r="AI333" s="194"/>
      <c r="AJ333" s="240"/>
      <c r="AK333" s="241"/>
      <c r="AL333" s="194"/>
      <c r="AM333" s="240"/>
      <c r="AN333" s="194"/>
      <c r="AO333" s="240"/>
      <c r="AP333" s="241"/>
      <c r="AQ333" s="194"/>
      <c r="AR333" s="240"/>
      <c r="AS333" s="194"/>
      <c r="AT333" s="240"/>
      <c r="AU333" s="241"/>
      <c r="AV333" s="194"/>
      <c r="AW333" s="240"/>
      <c r="AX333" s="194"/>
      <c r="AY333" s="240"/>
      <c r="AZ333" s="241"/>
      <c r="BA333" s="194"/>
      <c r="BB333" s="240"/>
      <c r="BC333" s="194"/>
      <c r="BD333" s="240"/>
      <c r="BE333" s="241"/>
      <c r="BF333" s="194"/>
      <c r="BG333" s="240"/>
      <c r="BH333" s="194"/>
      <c r="BI333" s="240"/>
      <c r="BJ333" s="241"/>
      <c r="BK333" s="8"/>
    </row>
    <row r="334" customFormat="false" ht="15.75" hidden="false" customHeight="true" outlineLevel="0" collapsed="false">
      <c r="M334" s="8"/>
      <c r="N334" s="240"/>
      <c r="O334" s="8" t="s">
        <v>73</v>
      </c>
      <c r="P334" s="286" t="str">
        <f aca="false">IFERROR(AVERAGE(BB$20:BB$319),"")</f>
        <v/>
      </c>
      <c r="Q334" s="296" t="str">
        <f aca="false">IFERROR(AVERAGE(BD$20:BD$319),"")</f>
        <v/>
      </c>
      <c r="R334" s="8"/>
      <c r="S334" s="240"/>
      <c r="T334" s="8"/>
      <c r="U334" s="240"/>
      <c r="V334" s="241"/>
      <c r="W334" s="194"/>
      <c r="X334" s="240"/>
      <c r="Y334" s="194"/>
      <c r="Z334" s="240"/>
      <c r="AA334" s="241"/>
      <c r="AB334" s="194"/>
      <c r="AC334" s="240"/>
      <c r="AD334" s="194"/>
      <c r="AE334" s="240"/>
      <c r="AF334" s="241"/>
      <c r="AG334" s="194"/>
      <c r="AH334" s="240"/>
      <c r="AI334" s="194"/>
      <c r="AJ334" s="240"/>
      <c r="AK334" s="241"/>
      <c r="AL334" s="194"/>
      <c r="AM334" s="240"/>
      <c r="AN334" s="194"/>
      <c r="AO334" s="240"/>
      <c r="AP334" s="241"/>
      <c r="AQ334" s="194"/>
      <c r="AR334" s="240"/>
      <c r="AS334" s="194"/>
      <c r="AT334" s="240"/>
      <c r="AU334" s="241"/>
      <c r="AV334" s="194"/>
      <c r="AW334" s="240"/>
      <c r="AX334" s="194"/>
      <c r="AY334" s="240"/>
      <c r="AZ334" s="241"/>
      <c r="BA334" s="194"/>
      <c r="BB334" s="240"/>
      <c r="BC334" s="194"/>
      <c r="BD334" s="240"/>
      <c r="BE334" s="241"/>
      <c r="BF334" s="194"/>
      <c r="BG334" s="240"/>
      <c r="BH334" s="194"/>
      <c r="BI334" s="240"/>
      <c r="BJ334" s="241"/>
      <c r="BK334" s="8"/>
    </row>
    <row r="335" customFormat="false" ht="15.75" hidden="false" customHeight="true" outlineLevel="0" collapsed="false">
      <c r="M335" s="8"/>
      <c r="N335" s="240"/>
      <c r="O335" s="8" t="s">
        <v>74</v>
      </c>
      <c r="P335" s="286" t="str">
        <f aca="false">IFERROR(AVERAGE(BG$20:BG$319),"")</f>
        <v/>
      </c>
      <c r="Q335" s="296" t="str">
        <f aca="false">IFERROR(AVERAGE(BI$20:BI$319),"")</f>
        <v/>
      </c>
      <c r="R335" s="8"/>
      <c r="S335" s="240"/>
      <c r="T335" s="8"/>
      <c r="U335" s="240"/>
      <c r="V335" s="241"/>
      <c r="W335" s="194"/>
      <c r="X335" s="240"/>
      <c r="Y335" s="194"/>
      <c r="Z335" s="240"/>
      <c r="AA335" s="241"/>
      <c r="AB335" s="194"/>
      <c r="AC335" s="240"/>
      <c r="AD335" s="194"/>
      <c r="AE335" s="240"/>
      <c r="AF335" s="241"/>
      <c r="AG335" s="194"/>
      <c r="AH335" s="240"/>
      <c r="AI335" s="194"/>
      <c r="AJ335" s="240"/>
      <c r="AK335" s="241"/>
      <c r="AL335" s="194"/>
      <c r="AM335" s="240"/>
      <c r="AN335" s="194"/>
      <c r="AO335" s="240"/>
      <c r="AP335" s="241"/>
      <c r="AQ335" s="194"/>
      <c r="AR335" s="240"/>
      <c r="AS335" s="194"/>
      <c r="AT335" s="240"/>
      <c r="AU335" s="241"/>
      <c r="AV335" s="194"/>
      <c r="AW335" s="240"/>
      <c r="AX335" s="194"/>
      <c r="AY335" s="240"/>
      <c r="AZ335" s="241"/>
      <c r="BA335" s="194"/>
      <c r="BB335" s="240"/>
      <c r="BC335" s="194"/>
      <c r="BD335" s="240"/>
      <c r="BE335" s="241"/>
      <c r="BF335" s="194"/>
      <c r="BG335" s="240"/>
      <c r="BH335" s="194"/>
      <c r="BI335" s="240"/>
      <c r="BJ335" s="241"/>
      <c r="BK335" s="8"/>
    </row>
    <row r="336" customFormat="false" ht="15.75" hidden="false" customHeight="true" outlineLevel="0" collapsed="false">
      <c r="M336" s="8"/>
      <c r="N336" s="240"/>
      <c r="O336" s="245" t="s">
        <v>229</v>
      </c>
      <c r="P336" s="297" t="n">
        <f aca="false">AVERAGE(P326:P335)</f>
        <v>2.83333333333333</v>
      </c>
      <c r="Q336" s="298" t="n">
        <f aca="false">AVERAGE(Q326:Q335)</f>
        <v>2.91666666666667</v>
      </c>
      <c r="R336" s="8"/>
      <c r="S336" s="240"/>
      <c r="T336" s="8"/>
      <c r="U336" s="240"/>
      <c r="V336" s="241"/>
      <c r="W336" s="194"/>
      <c r="X336" s="240"/>
      <c r="Y336" s="194"/>
      <c r="Z336" s="240"/>
      <c r="AA336" s="241"/>
      <c r="AB336" s="194"/>
      <c r="AC336" s="240"/>
      <c r="AD336" s="194"/>
      <c r="AE336" s="240"/>
      <c r="AF336" s="241"/>
      <c r="AG336" s="194"/>
      <c r="AH336" s="240"/>
      <c r="AI336" s="194"/>
      <c r="AJ336" s="240"/>
      <c r="AK336" s="241"/>
      <c r="AL336" s="194"/>
      <c r="AM336" s="240"/>
      <c r="AN336" s="194"/>
      <c r="AO336" s="240"/>
      <c r="AP336" s="241"/>
      <c r="AQ336" s="194"/>
      <c r="AR336" s="240"/>
      <c r="AS336" s="194"/>
      <c r="AT336" s="240"/>
      <c r="AU336" s="241"/>
      <c r="AV336" s="194"/>
      <c r="AW336" s="240"/>
      <c r="AX336" s="194"/>
      <c r="AY336" s="240"/>
      <c r="AZ336" s="241"/>
      <c r="BA336" s="194"/>
      <c r="BB336" s="240"/>
      <c r="BC336" s="194"/>
      <c r="BD336" s="240"/>
      <c r="BE336" s="241"/>
      <c r="BF336" s="194"/>
      <c r="BG336" s="240"/>
      <c r="BH336" s="194"/>
      <c r="BI336" s="240"/>
      <c r="BJ336" s="241"/>
      <c r="BK336" s="8"/>
    </row>
    <row r="337" customFormat="false" ht="15.75" hidden="false" customHeight="true" outlineLevel="0" collapsed="false">
      <c r="M337" s="8"/>
      <c r="N337" s="240"/>
      <c r="O337" s="8" t="s">
        <v>230</v>
      </c>
      <c r="P337" s="271" t="n">
        <f aca="false">G19</f>
        <v>0.6</v>
      </c>
      <c r="Q337" s="194" t="n">
        <f aca="false">I19</f>
        <v>0.4</v>
      </c>
      <c r="R337" s="8"/>
      <c r="S337" s="240"/>
      <c r="T337" s="8"/>
      <c r="U337" s="240"/>
      <c r="V337" s="241"/>
      <c r="W337" s="194"/>
      <c r="X337" s="240"/>
      <c r="Y337" s="194"/>
      <c r="Z337" s="240"/>
      <c r="AA337" s="241"/>
      <c r="AB337" s="194"/>
      <c r="AC337" s="240"/>
      <c r="AD337" s="194"/>
      <c r="AE337" s="240"/>
      <c r="AF337" s="241"/>
      <c r="AG337" s="194"/>
      <c r="AH337" s="240"/>
      <c r="AI337" s="194"/>
      <c r="AJ337" s="240"/>
      <c r="AK337" s="241"/>
      <c r="AL337" s="194"/>
      <c r="AM337" s="240"/>
      <c r="AN337" s="194"/>
      <c r="AO337" s="240"/>
      <c r="AP337" s="241"/>
      <c r="AQ337" s="194"/>
      <c r="AR337" s="240"/>
      <c r="AS337" s="194"/>
      <c r="AT337" s="240"/>
      <c r="AU337" s="241"/>
      <c r="AV337" s="194"/>
      <c r="AW337" s="240"/>
      <c r="AX337" s="194"/>
      <c r="AY337" s="240"/>
      <c r="AZ337" s="241"/>
      <c r="BA337" s="194"/>
      <c r="BB337" s="240"/>
      <c r="BC337" s="194"/>
      <c r="BD337" s="240"/>
      <c r="BE337" s="241"/>
      <c r="BF337" s="194"/>
      <c r="BG337" s="240"/>
      <c r="BH337" s="194"/>
      <c r="BI337" s="240"/>
      <c r="BJ337" s="241"/>
      <c r="BK337" s="8"/>
    </row>
    <row r="338" customFormat="false" ht="15.75" hidden="false" customHeight="true" outlineLevel="0" collapsed="false">
      <c r="M338" s="8"/>
      <c r="N338" s="240"/>
      <c r="O338" s="245" t="s">
        <v>231</v>
      </c>
      <c r="P338" s="299" t="n">
        <f aca="false">P336*P337</f>
        <v>1.7</v>
      </c>
      <c r="Q338" s="300" t="n">
        <f aca="false">Q336*Q337</f>
        <v>1.16666666666667</v>
      </c>
      <c r="R338" s="8"/>
      <c r="S338" s="240"/>
      <c r="T338" s="8"/>
      <c r="U338" s="240"/>
      <c r="V338" s="241"/>
      <c r="W338" s="194"/>
      <c r="X338" s="240"/>
      <c r="Y338" s="194"/>
      <c r="Z338" s="240"/>
      <c r="AA338" s="241"/>
      <c r="AB338" s="194"/>
      <c r="AC338" s="240"/>
      <c r="AD338" s="194"/>
      <c r="AE338" s="240"/>
      <c r="AF338" s="241"/>
      <c r="AG338" s="194"/>
      <c r="AH338" s="240"/>
      <c r="AI338" s="194"/>
      <c r="AJ338" s="240"/>
      <c r="AK338" s="241"/>
      <c r="AL338" s="194"/>
      <c r="AM338" s="240"/>
      <c r="AN338" s="194"/>
      <c r="AO338" s="240"/>
      <c r="AP338" s="241"/>
      <c r="AQ338" s="194"/>
      <c r="AR338" s="240"/>
      <c r="AS338" s="194"/>
      <c r="AT338" s="240"/>
      <c r="AU338" s="241"/>
      <c r="AV338" s="194"/>
      <c r="AW338" s="240"/>
      <c r="AX338" s="194"/>
      <c r="AY338" s="240"/>
      <c r="AZ338" s="241"/>
      <c r="BA338" s="194"/>
      <c r="BB338" s="240"/>
      <c r="BC338" s="194"/>
      <c r="BD338" s="240"/>
      <c r="BE338" s="241"/>
      <c r="BF338" s="194"/>
      <c r="BG338" s="240"/>
      <c r="BH338" s="194"/>
      <c r="BI338" s="240"/>
      <c r="BJ338" s="241"/>
      <c r="BK338" s="8"/>
    </row>
    <row r="339" customFormat="false" ht="15.75" hidden="false" customHeight="true" outlineLevel="0" collapsed="false">
      <c r="M339" s="8"/>
      <c r="N339" s="240"/>
      <c r="O339" s="8" t="s">
        <v>48</v>
      </c>
      <c r="P339" s="301" t="n">
        <f aca="false">P338+Q338</f>
        <v>2.86666666666667</v>
      </c>
      <c r="Q339" s="301"/>
      <c r="R339" s="8"/>
      <c r="S339" s="240"/>
      <c r="T339" s="8"/>
      <c r="U339" s="240"/>
      <c r="V339" s="241"/>
      <c r="W339" s="194"/>
      <c r="X339" s="240"/>
      <c r="Y339" s="194"/>
      <c r="Z339" s="240"/>
      <c r="AA339" s="241"/>
      <c r="AB339" s="194"/>
      <c r="AC339" s="240"/>
      <c r="AD339" s="194"/>
      <c r="AE339" s="240"/>
      <c r="AF339" s="241"/>
      <c r="AG339" s="194"/>
      <c r="AH339" s="240"/>
      <c r="AI339" s="194"/>
      <c r="AJ339" s="240"/>
      <c r="AK339" s="241"/>
      <c r="AL339" s="194"/>
      <c r="AM339" s="240"/>
      <c r="AN339" s="194"/>
      <c r="AO339" s="240"/>
      <c r="AP339" s="241"/>
      <c r="AQ339" s="194"/>
      <c r="AR339" s="240"/>
      <c r="AS339" s="194"/>
      <c r="AT339" s="240"/>
      <c r="AU339" s="241"/>
      <c r="AV339" s="194"/>
      <c r="AW339" s="240"/>
      <c r="AX339" s="194"/>
      <c r="AY339" s="240"/>
      <c r="AZ339" s="241"/>
      <c r="BA339" s="194"/>
      <c r="BB339" s="240"/>
      <c r="BC339" s="194"/>
      <c r="BD339" s="240"/>
      <c r="BE339" s="241"/>
      <c r="BF339" s="194"/>
      <c r="BG339" s="240"/>
      <c r="BH339" s="194"/>
      <c r="BI339" s="240"/>
      <c r="BJ339" s="241"/>
      <c r="BK339" s="8"/>
    </row>
    <row r="340" customFormat="false" ht="15.75" hidden="false" customHeight="true" outlineLevel="0" collapsed="false">
      <c r="N340" s="240"/>
      <c r="P340" s="240"/>
      <c r="Q340" s="241"/>
      <c r="S340" s="240"/>
      <c r="U340" s="240"/>
      <c r="V340" s="241"/>
      <c r="W340" s="194"/>
      <c r="X340" s="240"/>
      <c r="Y340" s="194"/>
      <c r="Z340" s="240"/>
      <c r="AA340" s="241"/>
      <c r="AB340" s="194"/>
      <c r="AC340" s="240"/>
      <c r="AD340" s="194"/>
      <c r="AE340" s="240"/>
      <c r="AF340" s="241"/>
      <c r="AG340" s="194"/>
      <c r="AH340" s="240"/>
      <c r="AI340" s="194"/>
      <c r="AJ340" s="240"/>
      <c r="AK340" s="241"/>
      <c r="AL340" s="194"/>
      <c r="AM340" s="240"/>
      <c r="AN340" s="194"/>
      <c r="AO340" s="240"/>
      <c r="AP340" s="241"/>
      <c r="AQ340" s="194"/>
      <c r="AR340" s="240"/>
      <c r="AS340" s="194"/>
      <c r="AT340" s="240"/>
      <c r="AU340" s="241"/>
      <c r="AV340" s="194"/>
      <c r="AW340" s="240"/>
      <c r="AX340" s="194"/>
      <c r="AY340" s="240"/>
      <c r="AZ340" s="241"/>
      <c r="BA340" s="194"/>
      <c r="BB340" s="240"/>
      <c r="BC340" s="194"/>
      <c r="BD340" s="240"/>
      <c r="BE340" s="241"/>
      <c r="BF340" s="194"/>
      <c r="BG340" s="240"/>
      <c r="BH340" s="194"/>
      <c r="BI340" s="240"/>
      <c r="BJ340" s="241"/>
    </row>
    <row r="341" customFormat="false" ht="15.75" hidden="false" customHeight="true" outlineLevel="0" collapsed="false">
      <c r="N341" s="240"/>
      <c r="P341" s="240"/>
      <c r="Q341" s="241"/>
      <c r="S341" s="240"/>
      <c r="U341" s="240"/>
      <c r="V341" s="241"/>
      <c r="W341" s="194"/>
      <c r="X341" s="240"/>
      <c r="Y341" s="194"/>
      <c r="Z341" s="240"/>
      <c r="AA341" s="241"/>
      <c r="AB341" s="194"/>
      <c r="AC341" s="240"/>
      <c r="AD341" s="194"/>
      <c r="AE341" s="240"/>
      <c r="AF341" s="241"/>
      <c r="AG341" s="194"/>
      <c r="AH341" s="240"/>
      <c r="AI341" s="194"/>
      <c r="AJ341" s="240"/>
      <c r="AK341" s="241"/>
      <c r="AL341" s="194"/>
      <c r="AM341" s="240"/>
      <c r="AN341" s="194"/>
      <c r="AO341" s="240"/>
      <c r="AP341" s="241"/>
      <c r="AQ341" s="194"/>
      <c r="AR341" s="240"/>
      <c r="AS341" s="194"/>
      <c r="AT341" s="240"/>
      <c r="AU341" s="241"/>
      <c r="AV341" s="194"/>
      <c r="AW341" s="240"/>
      <c r="AX341" s="194"/>
      <c r="AY341" s="240"/>
      <c r="AZ341" s="241"/>
      <c r="BA341" s="194"/>
      <c r="BB341" s="240"/>
      <c r="BC341" s="194"/>
      <c r="BD341" s="240"/>
      <c r="BE341" s="241"/>
      <c r="BF341" s="194"/>
      <c r="BG341" s="240"/>
      <c r="BH341" s="194"/>
      <c r="BI341" s="240"/>
      <c r="BJ341" s="241"/>
    </row>
    <row r="342" customFormat="false" ht="15.75" hidden="false" customHeight="true" outlineLevel="0" collapsed="false">
      <c r="N342" s="240"/>
      <c r="P342" s="240"/>
      <c r="Q342" s="241"/>
      <c r="S342" s="240"/>
      <c r="U342" s="240"/>
      <c r="V342" s="241"/>
      <c r="W342" s="194"/>
      <c r="X342" s="240"/>
      <c r="Y342" s="194"/>
      <c r="Z342" s="240"/>
      <c r="AA342" s="241"/>
      <c r="AB342" s="194"/>
      <c r="AC342" s="240"/>
      <c r="AD342" s="194"/>
      <c r="AE342" s="240"/>
      <c r="AF342" s="241"/>
      <c r="AG342" s="194"/>
      <c r="AH342" s="240"/>
      <c r="AI342" s="194"/>
      <c r="AJ342" s="240"/>
      <c r="AK342" s="241"/>
      <c r="AL342" s="194"/>
      <c r="AM342" s="240"/>
      <c r="AN342" s="194"/>
      <c r="AO342" s="240"/>
      <c r="AP342" s="241"/>
      <c r="AQ342" s="194"/>
      <c r="AR342" s="240"/>
      <c r="AS342" s="194"/>
      <c r="AT342" s="240"/>
      <c r="AU342" s="241"/>
      <c r="AV342" s="194"/>
      <c r="AW342" s="240"/>
      <c r="AX342" s="194"/>
      <c r="AY342" s="240"/>
      <c r="AZ342" s="241"/>
      <c r="BA342" s="194"/>
      <c r="BB342" s="240"/>
      <c r="BC342" s="194"/>
      <c r="BD342" s="240"/>
      <c r="BE342" s="241"/>
      <c r="BF342" s="194"/>
      <c r="BG342" s="240"/>
      <c r="BH342" s="194"/>
      <c r="BI342" s="240"/>
      <c r="BJ342" s="241"/>
    </row>
    <row r="343" customFormat="false" ht="15.75" hidden="false" customHeight="true" outlineLevel="0" collapsed="false">
      <c r="N343" s="240"/>
      <c r="P343" s="240"/>
      <c r="Q343" s="241"/>
      <c r="S343" s="240"/>
      <c r="U343" s="240"/>
      <c r="V343" s="241"/>
      <c r="W343" s="194"/>
      <c r="X343" s="240"/>
      <c r="Y343" s="194"/>
      <c r="Z343" s="240"/>
      <c r="AA343" s="241"/>
      <c r="AB343" s="194"/>
      <c r="AC343" s="240"/>
      <c r="AD343" s="194"/>
      <c r="AE343" s="240"/>
      <c r="AF343" s="241"/>
      <c r="AG343" s="194"/>
      <c r="AH343" s="240"/>
      <c r="AI343" s="194"/>
      <c r="AJ343" s="240"/>
      <c r="AK343" s="241"/>
      <c r="AL343" s="194"/>
      <c r="AM343" s="240"/>
      <c r="AN343" s="194"/>
      <c r="AO343" s="240"/>
      <c r="AP343" s="241"/>
      <c r="AQ343" s="194"/>
      <c r="AR343" s="240"/>
      <c r="AS343" s="194"/>
      <c r="AT343" s="240"/>
      <c r="AU343" s="241"/>
      <c r="AV343" s="194"/>
      <c r="AW343" s="240"/>
      <c r="AX343" s="194"/>
      <c r="AY343" s="240"/>
      <c r="AZ343" s="241"/>
      <c r="BA343" s="194"/>
      <c r="BB343" s="240"/>
      <c r="BC343" s="194"/>
      <c r="BD343" s="240"/>
      <c r="BE343" s="241"/>
      <c r="BF343" s="194"/>
      <c r="BG343" s="240"/>
      <c r="BH343" s="194"/>
      <c r="BI343" s="240"/>
      <c r="BJ343" s="241"/>
    </row>
    <row r="344" customFormat="false" ht="15.75" hidden="false" customHeight="true" outlineLevel="0" collapsed="false">
      <c r="N344" s="240"/>
      <c r="P344" s="240"/>
      <c r="Q344" s="241"/>
      <c r="S344" s="240"/>
      <c r="U344" s="240"/>
      <c r="V344" s="241"/>
      <c r="W344" s="194"/>
      <c r="X344" s="240"/>
      <c r="Y344" s="194"/>
      <c r="Z344" s="240"/>
      <c r="AA344" s="241"/>
      <c r="AB344" s="194"/>
      <c r="AC344" s="240"/>
      <c r="AD344" s="194"/>
      <c r="AE344" s="240"/>
      <c r="AF344" s="241"/>
      <c r="AG344" s="194"/>
      <c r="AH344" s="240"/>
      <c r="AI344" s="194"/>
      <c r="AJ344" s="240"/>
      <c r="AK344" s="241"/>
      <c r="AL344" s="194"/>
      <c r="AM344" s="240"/>
      <c r="AN344" s="194"/>
      <c r="AO344" s="240"/>
      <c r="AP344" s="241"/>
      <c r="AQ344" s="194"/>
      <c r="AR344" s="240"/>
      <c r="AS344" s="194"/>
      <c r="AT344" s="240"/>
      <c r="AU344" s="241"/>
      <c r="AV344" s="194"/>
      <c r="AW344" s="240"/>
      <c r="AX344" s="194"/>
      <c r="AY344" s="240"/>
      <c r="AZ344" s="241"/>
      <c r="BA344" s="194"/>
      <c r="BB344" s="240"/>
      <c r="BC344" s="194"/>
      <c r="BD344" s="240"/>
      <c r="BE344" s="241"/>
      <c r="BF344" s="194"/>
      <c r="BG344" s="240"/>
      <c r="BH344" s="194"/>
      <c r="BI344" s="240"/>
      <c r="BJ344" s="241"/>
    </row>
    <row r="345" customFormat="false" ht="15.75" hidden="false" customHeight="true" outlineLevel="0" collapsed="false">
      <c r="N345" s="240"/>
      <c r="P345" s="240"/>
      <c r="Q345" s="241"/>
      <c r="S345" s="240"/>
      <c r="U345" s="240"/>
      <c r="V345" s="241"/>
      <c r="W345" s="194"/>
      <c r="X345" s="240"/>
      <c r="Y345" s="194"/>
      <c r="Z345" s="240"/>
      <c r="AA345" s="241"/>
      <c r="AB345" s="194"/>
      <c r="AC345" s="240"/>
      <c r="AD345" s="194"/>
      <c r="AE345" s="240"/>
      <c r="AF345" s="241"/>
      <c r="AG345" s="194"/>
      <c r="AH345" s="240"/>
      <c r="AI345" s="194"/>
      <c r="AJ345" s="240"/>
      <c r="AK345" s="241"/>
      <c r="AL345" s="194"/>
      <c r="AM345" s="240"/>
      <c r="AN345" s="194"/>
      <c r="AO345" s="240"/>
      <c r="AP345" s="241"/>
      <c r="AQ345" s="194"/>
      <c r="AR345" s="240"/>
      <c r="AS345" s="194"/>
      <c r="AT345" s="240"/>
      <c r="AU345" s="241"/>
      <c r="AV345" s="194"/>
      <c r="AW345" s="240"/>
      <c r="AX345" s="194"/>
      <c r="AY345" s="240"/>
      <c r="AZ345" s="241"/>
      <c r="BA345" s="194"/>
      <c r="BB345" s="240"/>
      <c r="BC345" s="194"/>
      <c r="BD345" s="240"/>
      <c r="BE345" s="241"/>
      <c r="BF345" s="194"/>
      <c r="BG345" s="240"/>
      <c r="BH345" s="194"/>
      <c r="BI345" s="240"/>
      <c r="BJ345" s="241"/>
    </row>
    <row r="346" customFormat="false" ht="15.75" hidden="false" customHeight="true" outlineLevel="0" collapsed="false">
      <c r="N346" s="240"/>
      <c r="P346" s="240"/>
      <c r="Q346" s="241"/>
      <c r="S346" s="240"/>
      <c r="U346" s="240"/>
      <c r="V346" s="241"/>
      <c r="W346" s="194"/>
      <c r="X346" s="240"/>
      <c r="Y346" s="194"/>
      <c r="Z346" s="240"/>
      <c r="AA346" s="241"/>
      <c r="AB346" s="194"/>
      <c r="AC346" s="240"/>
      <c r="AD346" s="194"/>
      <c r="AE346" s="240"/>
      <c r="AF346" s="241"/>
      <c r="AG346" s="194"/>
      <c r="AH346" s="240"/>
      <c r="AI346" s="194"/>
      <c r="AJ346" s="240"/>
      <c r="AK346" s="241"/>
      <c r="AL346" s="194"/>
      <c r="AM346" s="240"/>
      <c r="AN346" s="194"/>
      <c r="AO346" s="240"/>
      <c r="AP346" s="241"/>
      <c r="AQ346" s="194"/>
      <c r="AR346" s="240"/>
      <c r="AS346" s="194"/>
      <c r="AT346" s="240"/>
      <c r="AU346" s="241"/>
      <c r="AV346" s="194"/>
      <c r="AW346" s="240"/>
      <c r="AX346" s="194"/>
      <c r="AY346" s="240"/>
      <c r="AZ346" s="241"/>
      <c r="BA346" s="194"/>
      <c r="BB346" s="240"/>
      <c r="BC346" s="194"/>
      <c r="BD346" s="240"/>
      <c r="BE346" s="241"/>
      <c r="BF346" s="194"/>
      <c r="BG346" s="240"/>
      <c r="BH346" s="194"/>
      <c r="BI346" s="240"/>
      <c r="BJ346" s="241"/>
    </row>
    <row r="347" customFormat="false" ht="15.75" hidden="false" customHeight="true" outlineLevel="0" collapsed="false">
      <c r="N347" s="240"/>
      <c r="P347" s="240"/>
      <c r="Q347" s="241"/>
      <c r="S347" s="240"/>
      <c r="U347" s="240"/>
      <c r="V347" s="241"/>
      <c r="W347" s="194"/>
      <c r="X347" s="240"/>
      <c r="Y347" s="194"/>
      <c r="Z347" s="240"/>
      <c r="AA347" s="241"/>
      <c r="AB347" s="194"/>
      <c r="AC347" s="240"/>
      <c r="AD347" s="194"/>
      <c r="AE347" s="240"/>
      <c r="AF347" s="241"/>
      <c r="AG347" s="194"/>
      <c r="AH347" s="240"/>
      <c r="AI347" s="194"/>
      <c r="AJ347" s="240"/>
      <c r="AK347" s="241"/>
      <c r="AL347" s="194"/>
      <c r="AM347" s="240"/>
      <c r="AN347" s="194"/>
      <c r="AO347" s="240"/>
      <c r="AP347" s="241"/>
      <c r="AQ347" s="194"/>
      <c r="AR347" s="240"/>
      <c r="AS347" s="194"/>
      <c r="AT347" s="240"/>
      <c r="AU347" s="241"/>
      <c r="AV347" s="194"/>
      <c r="AW347" s="240"/>
      <c r="AX347" s="194"/>
      <c r="AY347" s="240"/>
      <c r="AZ347" s="241"/>
      <c r="BA347" s="194"/>
      <c r="BB347" s="240"/>
      <c r="BC347" s="194"/>
      <c r="BD347" s="240"/>
      <c r="BE347" s="241"/>
      <c r="BF347" s="194"/>
      <c r="BG347" s="240"/>
      <c r="BH347" s="194"/>
      <c r="BI347" s="240"/>
      <c r="BJ347" s="241"/>
    </row>
    <row r="348" customFormat="false" ht="15.75" hidden="false" customHeight="true" outlineLevel="0" collapsed="false">
      <c r="N348" s="240"/>
      <c r="P348" s="240"/>
      <c r="Q348" s="241"/>
      <c r="S348" s="240"/>
      <c r="U348" s="240"/>
      <c r="V348" s="241"/>
      <c r="W348" s="194"/>
      <c r="X348" s="240"/>
      <c r="Y348" s="194"/>
      <c r="Z348" s="240"/>
      <c r="AA348" s="241"/>
      <c r="AB348" s="194"/>
      <c r="AC348" s="240"/>
      <c r="AD348" s="194"/>
      <c r="AE348" s="240"/>
      <c r="AF348" s="241"/>
      <c r="AG348" s="194"/>
      <c r="AH348" s="240"/>
      <c r="AI348" s="194"/>
      <c r="AJ348" s="240"/>
      <c r="AK348" s="241"/>
      <c r="AL348" s="194"/>
      <c r="AM348" s="240"/>
      <c r="AN348" s="194"/>
      <c r="AO348" s="240"/>
      <c r="AP348" s="241"/>
      <c r="AQ348" s="194"/>
      <c r="AR348" s="240"/>
      <c r="AS348" s="194"/>
      <c r="AT348" s="240"/>
      <c r="AU348" s="241"/>
      <c r="AV348" s="194"/>
      <c r="AW348" s="240"/>
      <c r="AX348" s="194"/>
      <c r="AY348" s="240"/>
      <c r="AZ348" s="241"/>
      <c r="BA348" s="194"/>
      <c r="BB348" s="240"/>
      <c r="BC348" s="194"/>
      <c r="BD348" s="240"/>
      <c r="BE348" s="241"/>
      <c r="BF348" s="194"/>
      <c r="BG348" s="240"/>
      <c r="BH348" s="194"/>
      <c r="BI348" s="240"/>
      <c r="BJ348" s="241"/>
    </row>
    <row r="349" customFormat="false" ht="15.75" hidden="false" customHeight="true" outlineLevel="0" collapsed="false">
      <c r="N349" s="240"/>
      <c r="P349" s="240"/>
      <c r="Q349" s="241"/>
      <c r="S349" s="240"/>
      <c r="U349" s="240"/>
      <c r="V349" s="241"/>
      <c r="W349" s="194"/>
      <c r="X349" s="240"/>
      <c r="Y349" s="194"/>
      <c r="Z349" s="240"/>
      <c r="AA349" s="241"/>
      <c r="AB349" s="194"/>
      <c r="AC349" s="240"/>
      <c r="AD349" s="194"/>
      <c r="AE349" s="240"/>
      <c r="AF349" s="241"/>
      <c r="AG349" s="194"/>
      <c r="AH349" s="240"/>
      <c r="AI349" s="194"/>
      <c r="AJ349" s="240"/>
      <c r="AK349" s="241"/>
      <c r="AL349" s="194"/>
      <c r="AM349" s="240"/>
      <c r="AN349" s="194"/>
      <c r="AO349" s="240"/>
      <c r="AP349" s="241"/>
      <c r="AQ349" s="194"/>
      <c r="AR349" s="240"/>
      <c r="AS349" s="194"/>
      <c r="AT349" s="240"/>
      <c r="AU349" s="241"/>
      <c r="AV349" s="194"/>
      <c r="AW349" s="240"/>
      <c r="AX349" s="194"/>
      <c r="AY349" s="240"/>
      <c r="AZ349" s="241"/>
      <c r="BA349" s="194"/>
      <c r="BB349" s="240"/>
      <c r="BC349" s="194"/>
      <c r="BD349" s="240"/>
      <c r="BE349" s="241"/>
      <c r="BF349" s="194"/>
      <c r="BG349" s="240"/>
      <c r="BH349" s="194"/>
      <c r="BI349" s="240"/>
      <c r="BJ349" s="241"/>
    </row>
    <row r="350" customFormat="false" ht="15.75" hidden="false" customHeight="true" outlineLevel="0" collapsed="false">
      <c r="N350" s="240"/>
      <c r="P350" s="240"/>
      <c r="Q350" s="241"/>
      <c r="S350" s="240"/>
      <c r="U350" s="240"/>
      <c r="V350" s="241"/>
      <c r="W350" s="194"/>
      <c r="X350" s="240"/>
      <c r="Y350" s="194"/>
      <c r="Z350" s="240"/>
      <c r="AA350" s="241"/>
      <c r="AB350" s="194"/>
      <c r="AC350" s="240"/>
      <c r="AD350" s="194"/>
      <c r="AE350" s="240"/>
      <c r="AF350" s="241"/>
      <c r="AG350" s="194"/>
      <c r="AH350" s="240"/>
      <c r="AI350" s="194"/>
      <c r="AJ350" s="240"/>
      <c r="AK350" s="241"/>
      <c r="AL350" s="194"/>
      <c r="AM350" s="240"/>
      <c r="AN350" s="194"/>
      <c r="AO350" s="240"/>
      <c r="AP350" s="241"/>
      <c r="AQ350" s="194"/>
      <c r="AR350" s="240"/>
      <c r="AS350" s="194"/>
      <c r="AT350" s="240"/>
      <c r="AU350" s="241"/>
      <c r="AV350" s="194"/>
      <c r="AW350" s="240"/>
      <c r="AX350" s="194"/>
      <c r="AY350" s="240"/>
      <c r="AZ350" s="241"/>
      <c r="BA350" s="194"/>
      <c r="BB350" s="240"/>
      <c r="BC350" s="194"/>
      <c r="BD350" s="240"/>
      <c r="BE350" s="241"/>
      <c r="BF350" s="194"/>
      <c r="BG350" s="240"/>
      <c r="BH350" s="194"/>
      <c r="BI350" s="240"/>
      <c r="BJ350" s="241"/>
    </row>
    <row r="351" customFormat="false" ht="15.75" hidden="false" customHeight="true" outlineLevel="0" collapsed="false">
      <c r="N351" s="240"/>
      <c r="P351" s="240"/>
      <c r="Q351" s="241"/>
      <c r="S351" s="240"/>
      <c r="U351" s="240"/>
      <c r="V351" s="241"/>
      <c r="W351" s="194"/>
      <c r="X351" s="240"/>
      <c r="Y351" s="194"/>
      <c r="Z351" s="240"/>
      <c r="AA351" s="241"/>
      <c r="AB351" s="194"/>
      <c r="AC351" s="240"/>
      <c r="AD351" s="194"/>
      <c r="AE351" s="240"/>
      <c r="AF351" s="241"/>
      <c r="AG351" s="194"/>
      <c r="AH351" s="240"/>
      <c r="AI351" s="194"/>
      <c r="AJ351" s="240"/>
      <c r="AK351" s="241"/>
      <c r="AL351" s="194"/>
      <c r="AM351" s="240"/>
      <c r="AN351" s="194"/>
      <c r="AO351" s="240"/>
      <c r="AP351" s="241"/>
      <c r="AQ351" s="194"/>
      <c r="AR351" s="240"/>
      <c r="AS351" s="194"/>
      <c r="AT351" s="240"/>
      <c r="AU351" s="241"/>
      <c r="AV351" s="194"/>
      <c r="AW351" s="240"/>
      <c r="AX351" s="194"/>
      <c r="AY351" s="240"/>
      <c r="AZ351" s="241"/>
      <c r="BA351" s="194"/>
      <c r="BB351" s="240"/>
      <c r="BC351" s="194"/>
      <c r="BD351" s="240"/>
      <c r="BE351" s="241"/>
      <c r="BF351" s="194"/>
      <c r="BG351" s="240"/>
      <c r="BH351" s="194"/>
      <c r="BI351" s="240"/>
      <c r="BJ351" s="241"/>
    </row>
    <row r="352" customFormat="false" ht="15.75" hidden="false" customHeight="true" outlineLevel="0" collapsed="false">
      <c r="N352" s="240"/>
      <c r="P352" s="240"/>
      <c r="Q352" s="241"/>
      <c r="S352" s="240"/>
      <c r="U352" s="240"/>
      <c r="V352" s="241"/>
      <c r="W352" s="194"/>
      <c r="X352" s="240"/>
      <c r="Y352" s="194"/>
      <c r="Z352" s="240"/>
      <c r="AA352" s="241"/>
      <c r="AB352" s="194"/>
      <c r="AC352" s="240"/>
      <c r="AD352" s="194"/>
      <c r="AE352" s="240"/>
      <c r="AF352" s="241"/>
      <c r="AG352" s="194"/>
      <c r="AH352" s="240"/>
      <c r="AI352" s="194"/>
      <c r="AJ352" s="240"/>
      <c r="AK352" s="241"/>
      <c r="AL352" s="194"/>
      <c r="AM352" s="240"/>
      <c r="AN352" s="194"/>
      <c r="AO352" s="240"/>
      <c r="AP352" s="241"/>
      <c r="AQ352" s="194"/>
      <c r="AR352" s="240"/>
      <c r="AS352" s="194"/>
      <c r="AT352" s="240"/>
      <c r="AU352" s="241"/>
      <c r="AV352" s="194"/>
      <c r="AW352" s="240"/>
      <c r="AX352" s="194"/>
      <c r="AY352" s="240"/>
      <c r="AZ352" s="241"/>
      <c r="BA352" s="194"/>
      <c r="BB352" s="240"/>
      <c r="BC352" s="194"/>
      <c r="BD352" s="240"/>
      <c r="BE352" s="241"/>
      <c r="BF352" s="194"/>
      <c r="BG352" s="240"/>
      <c r="BH352" s="194"/>
      <c r="BI352" s="240"/>
      <c r="BJ352" s="241"/>
    </row>
    <row r="353" customFormat="false" ht="15.75" hidden="false" customHeight="true" outlineLevel="0" collapsed="false">
      <c r="N353" s="240"/>
      <c r="P353" s="240"/>
      <c r="Q353" s="241"/>
      <c r="S353" s="240"/>
      <c r="U353" s="240"/>
      <c r="V353" s="241"/>
      <c r="W353" s="194"/>
      <c r="X353" s="240"/>
      <c r="Y353" s="194"/>
      <c r="Z353" s="240"/>
      <c r="AA353" s="241"/>
      <c r="AB353" s="194"/>
      <c r="AC353" s="240"/>
      <c r="AD353" s="194"/>
      <c r="AE353" s="240"/>
      <c r="AF353" s="241"/>
      <c r="AG353" s="194"/>
      <c r="AH353" s="240"/>
      <c r="AI353" s="194"/>
      <c r="AJ353" s="240"/>
      <c r="AK353" s="241"/>
      <c r="AL353" s="194"/>
      <c r="AM353" s="240"/>
      <c r="AN353" s="194"/>
      <c r="AO353" s="240"/>
      <c r="AP353" s="241"/>
      <c r="AQ353" s="194"/>
      <c r="AR353" s="240"/>
      <c r="AS353" s="194"/>
      <c r="AT353" s="240"/>
      <c r="AU353" s="241"/>
      <c r="AV353" s="194"/>
      <c r="AW353" s="240"/>
      <c r="AX353" s="194"/>
      <c r="AY353" s="240"/>
      <c r="AZ353" s="241"/>
      <c r="BA353" s="194"/>
      <c r="BB353" s="240"/>
      <c r="BC353" s="194"/>
      <c r="BD353" s="240"/>
      <c r="BE353" s="241"/>
      <c r="BF353" s="194"/>
      <c r="BG353" s="240"/>
      <c r="BH353" s="194"/>
      <c r="BI353" s="240"/>
      <c r="BJ353" s="241"/>
    </row>
    <row r="354" customFormat="false" ht="15.75" hidden="false" customHeight="true" outlineLevel="0" collapsed="false">
      <c r="N354" s="240"/>
      <c r="P354" s="240"/>
      <c r="Q354" s="241"/>
      <c r="S354" s="240"/>
      <c r="U354" s="240"/>
      <c r="V354" s="241"/>
      <c r="W354" s="194"/>
      <c r="X354" s="240"/>
      <c r="Y354" s="194"/>
      <c r="Z354" s="240"/>
      <c r="AA354" s="241"/>
      <c r="AB354" s="194"/>
      <c r="AC354" s="240"/>
      <c r="AD354" s="194"/>
      <c r="AE354" s="240"/>
      <c r="AF354" s="241"/>
      <c r="AG354" s="194"/>
      <c r="AH354" s="240"/>
      <c r="AI354" s="194"/>
      <c r="AJ354" s="240"/>
      <c r="AK354" s="241"/>
      <c r="AL354" s="194"/>
      <c r="AM354" s="240"/>
      <c r="AN354" s="194"/>
      <c r="AO354" s="240"/>
      <c r="AP354" s="241"/>
      <c r="AQ354" s="194"/>
      <c r="AR354" s="240"/>
      <c r="AS354" s="194"/>
      <c r="AT354" s="240"/>
      <c r="AU354" s="241"/>
      <c r="AV354" s="194"/>
      <c r="AW354" s="240"/>
      <c r="AX354" s="194"/>
      <c r="AY354" s="240"/>
      <c r="AZ354" s="241"/>
      <c r="BA354" s="194"/>
      <c r="BB354" s="240"/>
      <c r="BC354" s="194"/>
      <c r="BD354" s="240"/>
      <c r="BE354" s="241"/>
      <c r="BF354" s="194"/>
      <c r="BG354" s="240"/>
      <c r="BH354" s="194"/>
      <c r="BI354" s="240"/>
      <c r="BJ354" s="241"/>
    </row>
    <row r="355" customFormat="false" ht="15.75" hidden="false" customHeight="true" outlineLevel="0" collapsed="false">
      <c r="N355" s="240"/>
      <c r="P355" s="240"/>
      <c r="Q355" s="241"/>
      <c r="S355" s="240"/>
      <c r="U355" s="240"/>
      <c r="V355" s="241"/>
      <c r="W355" s="194"/>
      <c r="X355" s="240"/>
      <c r="Y355" s="194"/>
      <c r="Z355" s="240"/>
      <c r="AA355" s="241"/>
      <c r="AB355" s="194"/>
      <c r="AC355" s="240"/>
      <c r="AD355" s="194"/>
      <c r="AE355" s="240"/>
      <c r="AF355" s="241"/>
      <c r="AG355" s="194"/>
      <c r="AH355" s="240"/>
      <c r="AI355" s="194"/>
      <c r="AJ355" s="240"/>
      <c r="AK355" s="241"/>
      <c r="AL355" s="194"/>
      <c r="AM355" s="240"/>
      <c r="AN355" s="194"/>
      <c r="AO355" s="240"/>
      <c r="AP355" s="241"/>
      <c r="AQ355" s="194"/>
      <c r="AR355" s="240"/>
      <c r="AS355" s="194"/>
      <c r="AT355" s="240"/>
      <c r="AU355" s="241"/>
      <c r="AV355" s="194"/>
      <c r="AW355" s="240"/>
      <c r="AX355" s="194"/>
      <c r="AY355" s="240"/>
      <c r="AZ355" s="241"/>
      <c r="BA355" s="194"/>
      <c r="BB355" s="240"/>
      <c r="BC355" s="194"/>
      <c r="BD355" s="240"/>
      <c r="BE355" s="241"/>
      <c r="BF355" s="194"/>
      <c r="BG355" s="240"/>
      <c r="BH355" s="194"/>
      <c r="BI355" s="240"/>
      <c r="BJ355" s="241"/>
    </row>
    <row r="356" customFormat="false" ht="15.75" hidden="false" customHeight="true" outlineLevel="0" collapsed="false">
      <c r="N356" s="240"/>
      <c r="P356" s="240"/>
      <c r="Q356" s="241"/>
      <c r="S356" s="240"/>
      <c r="U356" s="240"/>
      <c r="V356" s="241"/>
      <c r="W356" s="194"/>
      <c r="X356" s="240"/>
      <c r="Y356" s="194"/>
      <c r="Z356" s="240"/>
      <c r="AA356" s="241"/>
      <c r="AB356" s="194"/>
      <c r="AC356" s="240"/>
      <c r="AD356" s="194"/>
      <c r="AE356" s="240"/>
      <c r="AF356" s="241"/>
      <c r="AG356" s="194"/>
      <c r="AH356" s="240"/>
      <c r="AI356" s="194"/>
      <c r="AJ356" s="240"/>
      <c r="AK356" s="241"/>
      <c r="AL356" s="194"/>
      <c r="AM356" s="240"/>
      <c r="AN356" s="194"/>
      <c r="AO356" s="240"/>
      <c r="AP356" s="241"/>
      <c r="AQ356" s="194"/>
      <c r="AR356" s="240"/>
      <c r="AS356" s="194"/>
      <c r="AT356" s="240"/>
      <c r="AU356" s="241"/>
      <c r="AV356" s="194"/>
      <c r="AW356" s="240"/>
      <c r="AX356" s="194"/>
      <c r="AY356" s="240"/>
      <c r="AZ356" s="241"/>
      <c r="BA356" s="194"/>
      <c r="BB356" s="240"/>
      <c r="BC356" s="194"/>
      <c r="BD356" s="240"/>
      <c r="BE356" s="241"/>
      <c r="BF356" s="194"/>
      <c r="BG356" s="240"/>
      <c r="BH356" s="194"/>
      <c r="BI356" s="240"/>
      <c r="BJ356" s="241"/>
    </row>
    <row r="357" customFormat="false" ht="15.75" hidden="false" customHeight="true" outlineLevel="0" collapsed="false">
      <c r="N357" s="240"/>
      <c r="P357" s="240"/>
      <c r="Q357" s="241"/>
      <c r="S357" s="240"/>
      <c r="U357" s="240"/>
      <c r="V357" s="241"/>
      <c r="W357" s="194"/>
      <c r="X357" s="240"/>
      <c r="Y357" s="194"/>
      <c r="Z357" s="240"/>
      <c r="AA357" s="241"/>
      <c r="AB357" s="194"/>
      <c r="AC357" s="240"/>
      <c r="AD357" s="194"/>
      <c r="AE357" s="240"/>
      <c r="AF357" s="241"/>
      <c r="AG357" s="194"/>
      <c r="AH357" s="240"/>
      <c r="AI357" s="194"/>
      <c r="AJ357" s="240"/>
      <c r="AK357" s="241"/>
      <c r="AL357" s="194"/>
      <c r="AM357" s="240"/>
      <c r="AN357" s="194"/>
      <c r="AO357" s="240"/>
      <c r="AP357" s="241"/>
      <c r="AQ357" s="194"/>
      <c r="AR357" s="240"/>
      <c r="AS357" s="194"/>
      <c r="AT357" s="240"/>
      <c r="AU357" s="241"/>
      <c r="AV357" s="194"/>
      <c r="AW357" s="240"/>
      <c r="AX357" s="194"/>
      <c r="AY357" s="240"/>
      <c r="AZ357" s="241"/>
      <c r="BA357" s="194"/>
      <c r="BB357" s="240"/>
      <c r="BC357" s="194"/>
      <c r="BD357" s="240"/>
      <c r="BE357" s="241"/>
      <c r="BF357" s="194"/>
      <c r="BG357" s="240"/>
      <c r="BH357" s="194"/>
      <c r="BI357" s="240"/>
      <c r="BJ357" s="241"/>
    </row>
    <row r="358" customFormat="false" ht="15.75" hidden="false" customHeight="true" outlineLevel="0" collapsed="false">
      <c r="N358" s="240"/>
      <c r="P358" s="240"/>
      <c r="Q358" s="241"/>
      <c r="S358" s="240"/>
      <c r="U358" s="240"/>
      <c r="V358" s="241"/>
      <c r="W358" s="194"/>
      <c r="X358" s="240"/>
      <c r="Y358" s="194"/>
      <c r="Z358" s="240"/>
      <c r="AA358" s="241"/>
      <c r="AB358" s="194"/>
      <c r="AC358" s="240"/>
      <c r="AD358" s="194"/>
      <c r="AE358" s="240"/>
      <c r="AF358" s="241"/>
      <c r="AG358" s="194"/>
      <c r="AH358" s="240"/>
      <c r="AI358" s="194"/>
      <c r="AJ358" s="240"/>
      <c r="AK358" s="241"/>
      <c r="AL358" s="194"/>
      <c r="AM358" s="240"/>
      <c r="AN358" s="194"/>
      <c r="AO358" s="240"/>
      <c r="AP358" s="241"/>
      <c r="AQ358" s="194"/>
      <c r="AR358" s="240"/>
      <c r="AS358" s="194"/>
      <c r="AT358" s="240"/>
      <c r="AU358" s="241"/>
      <c r="AV358" s="194"/>
      <c r="AW358" s="240"/>
      <c r="AX358" s="194"/>
      <c r="AY358" s="240"/>
      <c r="AZ358" s="241"/>
      <c r="BA358" s="194"/>
      <c r="BB358" s="240"/>
      <c r="BC358" s="194"/>
      <c r="BD358" s="240"/>
      <c r="BE358" s="241"/>
      <c r="BF358" s="194"/>
      <c r="BG358" s="240"/>
      <c r="BH358" s="194"/>
      <c r="BI358" s="240"/>
      <c r="BJ358" s="241"/>
    </row>
    <row r="359" customFormat="false" ht="15.75" hidden="false" customHeight="true" outlineLevel="0" collapsed="false">
      <c r="N359" s="240"/>
      <c r="P359" s="240"/>
      <c r="Q359" s="241"/>
      <c r="S359" s="240"/>
      <c r="U359" s="240"/>
      <c r="V359" s="241"/>
      <c r="W359" s="194"/>
      <c r="X359" s="240"/>
      <c r="Y359" s="194"/>
      <c r="Z359" s="240"/>
      <c r="AA359" s="241"/>
      <c r="AB359" s="194"/>
      <c r="AC359" s="240"/>
      <c r="AD359" s="194"/>
      <c r="AE359" s="240"/>
      <c r="AF359" s="241"/>
      <c r="AG359" s="194"/>
      <c r="AH359" s="240"/>
      <c r="AI359" s="194"/>
      <c r="AJ359" s="240"/>
      <c r="AK359" s="241"/>
      <c r="AL359" s="194"/>
      <c r="AM359" s="240"/>
      <c r="AN359" s="194"/>
      <c r="AO359" s="240"/>
      <c r="AP359" s="241"/>
      <c r="AQ359" s="194"/>
      <c r="AR359" s="240"/>
      <c r="AS359" s="194"/>
      <c r="AT359" s="240"/>
      <c r="AU359" s="241"/>
      <c r="AV359" s="194"/>
      <c r="AW359" s="240"/>
      <c r="AX359" s="194"/>
      <c r="AY359" s="240"/>
      <c r="AZ359" s="241"/>
      <c r="BA359" s="194"/>
      <c r="BB359" s="240"/>
      <c r="BC359" s="194"/>
      <c r="BD359" s="240"/>
      <c r="BE359" s="241"/>
      <c r="BF359" s="194"/>
      <c r="BG359" s="240"/>
      <c r="BH359" s="194"/>
      <c r="BI359" s="240"/>
      <c r="BJ359" s="241"/>
    </row>
    <row r="360" customFormat="false" ht="15.75" hidden="false" customHeight="true" outlineLevel="0" collapsed="false">
      <c r="N360" s="240"/>
      <c r="P360" s="240"/>
      <c r="Q360" s="241"/>
      <c r="S360" s="240"/>
      <c r="U360" s="240"/>
      <c r="V360" s="241"/>
      <c r="W360" s="194"/>
      <c r="X360" s="240"/>
      <c r="Y360" s="194"/>
      <c r="Z360" s="240"/>
      <c r="AA360" s="241"/>
      <c r="AB360" s="194"/>
      <c r="AC360" s="240"/>
      <c r="AD360" s="194"/>
      <c r="AE360" s="240"/>
      <c r="AF360" s="241"/>
      <c r="AG360" s="194"/>
      <c r="AH360" s="240"/>
      <c r="AI360" s="194"/>
      <c r="AJ360" s="240"/>
      <c r="AK360" s="241"/>
      <c r="AL360" s="194"/>
      <c r="AM360" s="240"/>
      <c r="AN360" s="194"/>
      <c r="AO360" s="240"/>
      <c r="AP360" s="241"/>
      <c r="AQ360" s="194"/>
      <c r="AR360" s="240"/>
      <c r="AS360" s="194"/>
      <c r="AT360" s="240"/>
      <c r="AU360" s="241"/>
      <c r="AV360" s="194"/>
      <c r="AW360" s="240"/>
      <c r="AX360" s="194"/>
      <c r="AY360" s="240"/>
      <c r="AZ360" s="241"/>
      <c r="BA360" s="194"/>
      <c r="BB360" s="240"/>
      <c r="BC360" s="194"/>
      <c r="BD360" s="240"/>
      <c r="BE360" s="241"/>
      <c r="BF360" s="194"/>
      <c r="BG360" s="240"/>
      <c r="BH360" s="194"/>
      <c r="BI360" s="240"/>
      <c r="BJ360" s="241"/>
    </row>
    <row r="361" customFormat="false" ht="15.75" hidden="false" customHeight="true" outlineLevel="0" collapsed="false">
      <c r="N361" s="240"/>
      <c r="P361" s="240"/>
      <c r="Q361" s="241"/>
      <c r="S361" s="240"/>
      <c r="U361" s="240"/>
      <c r="V361" s="241"/>
      <c r="W361" s="194"/>
      <c r="X361" s="240"/>
      <c r="Y361" s="194"/>
      <c r="Z361" s="240"/>
      <c r="AA361" s="241"/>
      <c r="AB361" s="194"/>
      <c r="AC361" s="240"/>
      <c r="AD361" s="194"/>
      <c r="AE361" s="240"/>
      <c r="AF361" s="241"/>
      <c r="AG361" s="194"/>
      <c r="AH361" s="240"/>
      <c r="AI361" s="194"/>
      <c r="AJ361" s="240"/>
      <c r="AK361" s="241"/>
      <c r="AL361" s="194"/>
      <c r="AM361" s="240"/>
      <c r="AN361" s="194"/>
      <c r="AO361" s="240"/>
      <c r="AP361" s="241"/>
      <c r="AQ361" s="194"/>
      <c r="AR361" s="240"/>
      <c r="AS361" s="194"/>
      <c r="AT361" s="240"/>
      <c r="AU361" s="241"/>
      <c r="AV361" s="194"/>
      <c r="AW361" s="240"/>
      <c r="AX361" s="194"/>
      <c r="AY361" s="240"/>
      <c r="AZ361" s="241"/>
      <c r="BA361" s="194"/>
      <c r="BB361" s="240"/>
      <c r="BC361" s="194"/>
      <c r="BD361" s="240"/>
      <c r="BE361" s="241"/>
      <c r="BF361" s="194"/>
      <c r="BG361" s="240"/>
      <c r="BH361" s="194"/>
      <c r="BI361" s="240"/>
      <c r="BJ361" s="241"/>
    </row>
    <row r="362" customFormat="false" ht="15.75" hidden="false" customHeight="true" outlineLevel="0" collapsed="false">
      <c r="N362" s="240"/>
      <c r="P362" s="240"/>
      <c r="Q362" s="241"/>
      <c r="S362" s="240"/>
      <c r="U362" s="240"/>
      <c r="V362" s="241"/>
      <c r="W362" s="194"/>
      <c r="X362" s="240"/>
      <c r="Y362" s="194"/>
      <c r="Z362" s="240"/>
      <c r="AA362" s="241"/>
      <c r="AB362" s="194"/>
      <c r="AC362" s="240"/>
      <c r="AD362" s="194"/>
      <c r="AE362" s="240"/>
      <c r="AF362" s="241"/>
      <c r="AG362" s="194"/>
      <c r="AH362" s="240"/>
      <c r="AI362" s="194"/>
      <c r="AJ362" s="240"/>
      <c r="AK362" s="241"/>
      <c r="AL362" s="194"/>
      <c r="AM362" s="240"/>
      <c r="AN362" s="194"/>
      <c r="AO362" s="240"/>
      <c r="AP362" s="241"/>
      <c r="AQ362" s="194"/>
      <c r="AR362" s="240"/>
      <c r="AS362" s="194"/>
      <c r="AT362" s="240"/>
      <c r="AU362" s="241"/>
      <c r="AV362" s="194"/>
      <c r="AW362" s="240"/>
      <c r="AX362" s="194"/>
      <c r="AY362" s="240"/>
      <c r="AZ362" s="241"/>
      <c r="BA362" s="194"/>
      <c r="BB362" s="240"/>
      <c r="BC362" s="194"/>
      <c r="BD362" s="240"/>
      <c r="BE362" s="241"/>
      <c r="BF362" s="194"/>
      <c r="BG362" s="240"/>
      <c r="BH362" s="194"/>
      <c r="BI362" s="240"/>
      <c r="BJ362" s="241"/>
    </row>
    <row r="363" customFormat="false" ht="15.75" hidden="false" customHeight="true" outlineLevel="0" collapsed="false">
      <c r="N363" s="240"/>
      <c r="P363" s="240"/>
      <c r="Q363" s="241"/>
      <c r="S363" s="240"/>
      <c r="U363" s="240"/>
      <c r="V363" s="241"/>
      <c r="W363" s="194"/>
      <c r="X363" s="240"/>
      <c r="Y363" s="194"/>
      <c r="Z363" s="240"/>
      <c r="AA363" s="241"/>
      <c r="AB363" s="194"/>
      <c r="AC363" s="240"/>
      <c r="AD363" s="194"/>
      <c r="AE363" s="240"/>
      <c r="AF363" s="241"/>
      <c r="AG363" s="194"/>
      <c r="AH363" s="240"/>
      <c r="AI363" s="194"/>
      <c r="AJ363" s="240"/>
      <c r="AK363" s="241"/>
      <c r="AL363" s="194"/>
      <c r="AM363" s="240"/>
      <c r="AN363" s="194"/>
      <c r="AO363" s="240"/>
      <c r="AP363" s="241"/>
      <c r="AQ363" s="194"/>
      <c r="AR363" s="240"/>
      <c r="AS363" s="194"/>
      <c r="AT363" s="240"/>
      <c r="AU363" s="241"/>
      <c r="AV363" s="194"/>
      <c r="AW363" s="240"/>
      <c r="AX363" s="194"/>
      <c r="AY363" s="240"/>
      <c r="AZ363" s="241"/>
      <c r="BA363" s="194"/>
      <c r="BB363" s="240"/>
      <c r="BC363" s="194"/>
      <c r="BD363" s="240"/>
      <c r="BE363" s="241"/>
      <c r="BF363" s="194"/>
      <c r="BG363" s="240"/>
      <c r="BH363" s="194"/>
      <c r="BI363" s="240"/>
      <c r="BJ363" s="241"/>
    </row>
    <row r="364" customFormat="false" ht="15.75" hidden="false" customHeight="true" outlineLevel="0" collapsed="false">
      <c r="N364" s="240"/>
      <c r="P364" s="240"/>
      <c r="Q364" s="241"/>
      <c r="S364" s="240"/>
      <c r="U364" s="240"/>
      <c r="V364" s="241"/>
      <c r="W364" s="194"/>
      <c r="X364" s="240"/>
      <c r="Y364" s="194"/>
      <c r="Z364" s="240"/>
      <c r="AA364" s="241"/>
      <c r="AB364" s="194"/>
      <c r="AC364" s="240"/>
      <c r="AD364" s="194"/>
      <c r="AE364" s="240"/>
      <c r="AF364" s="241"/>
      <c r="AG364" s="194"/>
      <c r="AH364" s="240"/>
      <c r="AI364" s="194"/>
      <c r="AJ364" s="240"/>
      <c r="AK364" s="241"/>
      <c r="AL364" s="194"/>
      <c r="AM364" s="240"/>
      <c r="AN364" s="194"/>
      <c r="AO364" s="240"/>
      <c r="AP364" s="241"/>
      <c r="AQ364" s="194"/>
      <c r="AR364" s="240"/>
      <c r="AS364" s="194"/>
      <c r="AT364" s="240"/>
      <c r="AU364" s="241"/>
      <c r="AV364" s="194"/>
      <c r="AW364" s="240"/>
      <c r="AX364" s="194"/>
      <c r="AY364" s="240"/>
      <c r="AZ364" s="241"/>
      <c r="BA364" s="194"/>
      <c r="BB364" s="240"/>
      <c r="BC364" s="194"/>
      <c r="BD364" s="240"/>
      <c r="BE364" s="241"/>
      <c r="BF364" s="194"/>
      <c r="BG364" s="240"/>
      <c r="BH364" s="194"/>
      <c r="BI364" s="240"/>
      <c r="BJ364" s="241"/>
    </row>
    <row r="365" customFormat="false" ht="15.75" hidden="false" customHeight="true" outlineLevel="0" collapsed="false">
      <c r="N365" s="240"/>
      <c r="P365" s="240"/>
      <c r="Q365" s="241"/>
      <c r="S365" s="240"/>
      <c r="U365" s="240"/>
      <c r="V365" s="241"/>
      <c r="W365" s="194"/>
      <c r="X365" s="240"/>
      <c r="Y365" s="194"/>
      <c r="Z365" s="240"/>
      <c r="AA365" s="241"/>
      <c r="AB365" s="194"/>
      <c r="AC365" s="240"/>
      <c r="AD365" s="194"/>
      <c r="AE365" s="240"/>
      <c r="AF365" s="241"/>
      <c r="AG365" s="194"/>
      <c r="AH365" s="240"/>
      <c r="AI365" s="194"/>
      <c r="AJ365" s="240"/>
      <c r="AK365" s="241"/>
      <c r="AL365" s="194"/>
      <c r="AM365" s="240"/>
      <c r="AN365" s="194"/>
      <c r="AO365" s="240"/>
      <c r="AP365" s="241"/>
      <c r="AQ365" s="194"/>
      <c r="AR365" s="240"/>
      <c r="AS365" s="194"/>
      <c r="AT365" s="240"/>
      <c r="AU365" s="241"/>
      <c r="AV365" s="194"/>
      <c r="AW365" s="240"/>
      <c r="AX365" s="194"/>
      <c r="AY365" s="240"/>
      <c r="AZ365" s="241"/>
      <c r="BA365" s="194"/>
      <c r="BB365" s="240"/>
      <c r="BC365" s="194"/>
      <c r="BD365" s="240"/>
      <c r="BE365" s="241"/>
      <c r="BF365" s="194"/>
      <c r="BG365" s="240"/>
      <c r="BH365" s="194"/>
      <c r="BI365" s="240"/>
      <c r="BJ365" s="241"/>
    </row>
    <row r="366" customFormat="false" ht="15.75" hidden="false" customHeight="true" outlineLevel="0" collapsed="false">
      <c r="N366" s="240"/>
      <c r="P366" s="240"/>
      <c r="Q366" s="241"/>
      <c r="S366" s="240"/>
      <c r="U366" s="240"/>
      <c r="V366" s="241"/>
      <c r="W366" s="194"/>
      <c r="X366" s="240"/>
      <c r="Y366" s="194"/>
      <c r="Z366" s="240"/>
      <c r="AA366" s="241"/>
      <c r="AB366" s="194"/>
      <c r="AC366" s="240"/>
      <c r="AD366" s="194"/>
      <c r="AE366" s="240"/>
      <c r="AF366" s="241"/>
      <c r="AG366" s="194"/>
      <c r="AH366" s="240"/>
      <c r="AI366" s="194"/>
      <c r="AJ366" s="240"/>
      <c r="AK366" s="241"/>
      <c r="AL366" s="194"/>
      <c r="AM366" s="240"/>
      <c r="AN366" s="194"/>
      <c r="AO366" s="240"/>
      <c r="AP366" s="241"/>
      <c r="AQ366" s="194"/>
      <c r="AR366" s="240"/>
      <c r="AS366" s="194"/>
      <c r="AT366" s="240"/>
      <c r="AU366" s="241"/>
      <c r="AV366" s="194"/>
      <c r="AW366" s="240"/>
      <c r="AX366" s="194"/>
      <c r="AY366" s="240"/>
      <c r="AZ366" s="241"/>
      <c r="BA366" s="194"/>
      <c r="BB366" s="240"/>
      <c r="BC366" s="194"/>
      <c r="BD366" s="240"/>
      <c r="BE366" s="241"/>
      <c r="BF366" s="194"/>
      <c r="BG366" s="240"/>
      <c r="BH366" s="194"/>
      <c r="BI366" s="240"/>
      <c r="BJ366" s="241"/>
    </row>
    <row r="367" customFormat="false" ht="15.75" hidden="false" customHeight="true" outlineLevel="0" collapsed="false">
      <c r="N367" s="240"/>
      <c r="P367" s="240"/>
      <c r="Q367" s="241"/>
      <c r="S367" s="240"/>
      <c r="U367" s="240"/>
      <c r="V367" s="241"/>
      <c r="W367" s="194"/>
      <c r="X367" s="240"/>
      <c r="Y367" s="194"/>
      <c r="Z367" s="240"/>
      <c r="AA367" s="241"/>
      <c r="AB367" s="194"/>
      <c r="AC367" s="240"/>
      <c r="AD367" s="194"/>
      <c r="AE367" s="240"/>
      <c r="AF367" s="241"/>
      <c r="AG367" s="194"/>
      <c r="AH367" s="240"/>
      <c r="AI367" s="194"/>
      <c r="AJ367" s="240"/>
      <c r="AK367" s="241"/>
      <c r="AL367" s="194"/>
      <c r="AM367" s="240"/>
      <c r="AN367" s="194"/>
      <c r="AO367" s="240"/>
      <c r="AP367" s="241"/>
      <c r="AQ367" s="194"/>
      <c r="AR367" s="240"/>
      <c r="AS367" s="194"/>
      <c r="AT367" s="240"/>
      <c r="AU367" s="241"/>
      <c r="AV367" s="194"/>
      <c r="AW367" s="240"/>
      <c r="AX367" s="194"/>
      <c r="AY367" s="240"/>
      <c r="AZ367" s="241"/>
      <c r="BA367" s="194"/>
      <c r="BB367" s="240"/>
      <c r="BC367" s="194"/>
      <c r="BD367" s="240"/>
      <c r="BE367" s="241"/>
      <c r="BF367" s="194"/>
      <c r="BG367" s="240"/>
      <c r="BH367" s="194"/>
      <c r="BI367" s="240"/>
      <c r="BJ367" s="241"/>
    </row>
    <row r="368" customFormat="false" ht="15.75" hidden="false" customHeight="true" outlineLevel="0" collapsed="false">
      <c r="N368" s="240"/>
      <c r="P368" s="240"/>
      <c r="Q368" s="241"/>
      <c r="S368" s="240"/>
      <c r="U368" s="240"/>
      <c r="V368" s="241"/>
      <c r="W368" s="194"/>
      <c r="X368" s="240"/>
      <c r="Y368" s="194"/>
      <c r="Z368" s="240"/>
      <c r="AA368" s="241"/>
      <c r="AB368" s="194"/>
      <c r="AC368" s="240"/>
      <c r="AD368" s="194"/>
      <c r="AE368" s="240"/>
      <c r="AF368" s="241"/>
      <c r="AG368" s="194"/>
      <c r="AH368" s="240"/>
      <c r="AI368" s="194"/>
      <c r="AJ368" s="240"/>
      <c r="AK368" s="241"/>
      <c r="AL368" s="194"/>
      <c r="AM368" s="240"/>
      <c r="AN368" s="194"/>
      <c r="AO368" s="240"/>
      <c r="AP368" s="241"/>
      <c r="AQ368" s="194"/>
      <c r="AR368" s="240"/>
      <c r="AS368" s="194"/>
      <c r="AT368" s="240"/>
      <c r="AU368" s="241"/>
      <c r="AV368" s="194"/>
      <c r="AW368" s="240"/>
      <c r="AX368" s="194"/>
      <c r="AY368" s="240"/>
      <c r="AZ368" s="241"/>
      <c r="BA368" s="194"/>
      <c r="BB368" s="240"/>
      <c r="BC368" s="194"/>
      <c r="BD368" s="240"/>
      <c r="BE368" s="241"/>
      <c r="BF368" s="194"/>
      <c r="BG368" s="240"/>
      <c r="BH368" s="194"/>
      <c r="BI368" s="240"/>
      <c r="BJ368" s="241"/>
    </row>
    <row r="369" customFormat="false" ht="15.75" hidden="false" customHeight="true" outlineLevel="0" collapsed="false">
      <c r="N369" s="240"/>
      <c r="P369" s="240"/>
      <c r="Q369" s="241"/>
      <c r="S369" s="240"/>
      <c r="U369" s="240"/>
      <c r="V369" s="241"/>
      <c r="W369" s="194"/>
      <c r="X369" s="240"/>
      <c r="Y369" s="194"/>
      <c r="Z369" s="240"/>
      <c r="AA369" s="241"/>
      <c r="AB369" s="194"/>
      <c r="AC369" s="240"/>
      <c r="AD369" s="194"/>
      <c r="AE369" s="240"/>
      <c r="AF369" s="241"/>
      <c r="AG369" s="194"/>
      <c r="AH369" s="240"/>
      <c r="AI369" s="194"/>
      <c r="AJ369" s="240"/>
      <c r="AK369" s="241"/>
      <c r="AL369" s="194"/>
      <c r="AM369" s="240"/>
      <c r="AN369" s="194"/>
      <c r="AO369" s="240"/>
      <c r="AP369" s="241"/>
      <c r="AQ369" s="194"/>
      <c r="AR369" s="240"/>
      <c r="AS369" s="194"/>
      <c r="AT369" s="240"/>
      <c r="AU369" s="241"/>
      <c r="AV369" s="194"/>
      <c r="AW369" s="240"/>
      <c r="AX369" s="194"/>
      <c r="AY369" s="240"/>
      <c r="AZ369" s="241"/>
      <c r="BA369" s="194"/>
      <c r="BB369" s="240"/>
      <c r="BC369" s="194"/>
      <c r="BD369" s="240"/>
      <c r="BE369" s="241"/>
      <c r="BF369" s="194"/>
      <c r="BG369" s="240"/>
      <c r="BH369" s="194"/>
      <c r="BI369" s="240"/>
      <c r="BJ369" s="241"/>
    </row>
    <row r="370" customFormat="false" ht="15.75" hidden="false" customHeight="true" outlineLevel="0" collapsed="false">
      <c r="N370" s="240"/>
      <c r="P370" s="240"/>
      <c r="Q370" s="241"/>
      <c r="S370" s="240"/>
      <c r="U370" s="240"/>
      <c r="V370" s="241"/>
      <c r="W370" s="194"/>
      <c r="X370" s="240"/>
      <c r="Y370" s="194"/>
      <c r="Z370" s="240"/>
      <c r="AA370" s="241"/>
      <c r="AB370" s="194"/>
      <c r="AC370" s="240"/>
      <c r="AD370" s="194"/>
      <c r="AE370" s="240"/>
      <c r="AF370" s="241"/>
      <c r="AG370" s="194"/>
      <c r="AH370" s="240"/>
      <c r="AI370" s="194"/>
      <c r="AJ370" s="240"/>
      <c r="AK370" s="241"/>
      <c r="AL370" s="194"/>
      <c r="AM370" s="240"/>
      <c r="AN370" s="194"/>
      <c r="AO370" s="240"/>
      <c r="AP370" s="241"/>
      <c r="AQ370" s="194"/>
      <c r="AR370" s="240"/>
      <c r="AS370" s="194"/>
      <c r="AT370" s="240"/>
      <c r="AU370" s="241"/>
      <c r="AV370" s="194"/>
      <c r="AW370" s="240"/>
      <c r="AX370" s="194"/>
      <c r="AY370" s="240"/>
      <c r="AZ370" s="241"/>
      <c r="BA370" s="194"/>
      <c r="BB370" s="240"/>
      <c r="BC370" s="194"/>
      <c r="BD370" s="240"/>
      <c r="BE370" s="241"/>
      <c r="BF370" s="194"/>
      <c r="BG370" s="240"/>
      <c r="BH370" s="194"/>
      <c r="BI370" s="240"/>
      <c r="BJ370" s="241"/>
    </row>
    <row r="371" customFormat="false" ht="15.75" hidden="false" customHeight="true" outlineLevel="0" collapsed="false">
      <c r="N371" s="240"/>
      <c r="P371" s="240"/>
      <c r="Q371" s="241"/>
      <c r="S371" s="240"/>
      <c r="U371" s="240"/>
      <c r="V371" s="241"/>
      <c r="W371" s="194"/>
      <c r="X371" s="240"/>
      <c r="Y371" s="194"/>
      <c r="Z371" s="240"/>
      <c r="AA371" s="241"/>
      <c r="AB371" s="194"/>
      <c r="AC371" s="240"/>
      <c r="AD371" s="194"/>
      <c r="AE371" s="240"/>
      <c r="AF371" s="241"/>
      <c r="AG371" s="194"/>
      <c r="AH371" s="240"/>
      <c r="AI371" s="194"/>
      <c r="AJ371" s="240"/>
      <c r="AK371" s="241"/>
      <c r="AL371" s="194"/>
      <c r="AM371" s="240"/>
      <c r="AN371" s="194"/>
      <c r="AO371" s="240"/>
      <c r="AP371" s="241"/>
      <c r="AQ371" s="194"/>
      <c r="AR371" s="240"/>
      <c r="AS371" s="194"/>
      <c r="AT371" s="240"/>
      <c r="AU371" s="241"/>
      <c r="AV371" s="194"/>
      <c r="AW371" s="240"/>
      <c r="AX371" s="194"/>
      <c r="AY371" s="240"/>
      <c r="AZ371" s="241"/>
      <c r="BA371" s="194"/>
      <c r="BB371" s="240"/>
      <c r="BC371" s="194"/>
      <c r="BD371" s="240"/>
      <c r="BE371" s="241"/>
      <c r="BF371" s="194"/>
      <c r="BG371" s="240"/>
      <c r="BH371" s="194"/>
      <c r="BI371" s="240"/>
      <c r="BJ371" s="241"/>
    </row>
    <row r="372" customFormat="false" ht="15.75" hidden="false" customHeight="true" outlineLevel="0" collapsed="false">
      <c r="N372" s="240"/>
      <c r="P372" s="240"/>
      <c r="Q372" s="241"/>
      <c r="S372" s="240"/>
      <c r="U372" s="240"/>
      <c r="V372" s="241"/>
      <c r="W372" s="194"/>
      <c r="X372" s="240"/>
      <c r="Y372" s="194"/>
      <c r="Z372" s="240"/>
      <c r="AA372" s="241"/>
      <c r="AB372" s="194"/>
      <c r="AC372" s="240"/>
      <c r="AD372" s="194"/>
      <c r="AE372" s="240"/>
      <c r="AF372" s="241"/>
      <c r="AG372" s="194"/>
      <c r="AH372" s="240"/>
      <c r="AI372" s="194"/>
      <c r="AJ372" s="240"/>
      <c r="AK372" s="241"/>
      <c r="AL372" s="194"/>
      <c r="AM372" s="240"/>
      <c r="AN372" s="194"/>
      <c r="AO372" s="240"/>
      <c r="AP372" s="241"/>
      <c r="AQ372" s="194"/>
      <c r="AR372" s="240"/>
      <c r="AS372" s="194"/>
      <c r="AT372" s="240"/>
      <c r="AU372" s="241"/>
      <c r="AV372" s="194"/>
      <c r="AW372" s="240"/>
      <c r="AX372" s="194"/>
      <c r="AY372" s="240"/>
      <c r="AZ372" s="241"/>
      <c r="BA372" s="194"/>
      <c r="BB372" s="240"/>
      <c r="BC372" s="194"/>
      <c r="BD372" s="240"/>
      <c r="BE372" s="241"/>
      <c r="BF372" s="194"/>
      <c r="BG372" s="240"/>
      <c r="BH372" s="194"/>
      <c r="BI372" s="240"/>
      <c r="BJ372" s="241"/>
    </row>
    <row r="373" customFormat="false" ht="15.75" hidden="false" customHeight="true" outlineLevel="0" collapsed="false">
      <c r="N373" s="240"/>
      <c r="P373" s="240"/>
      <c r="Q373" s="241"/>
      <c r="S373" s="240"/>
      <c r="U373" s="240"/>
      <c r="V373" s="241"/>
      <c r="W373" s="194"/>
      <c r="X373" s="240"/>
      <c r="Y373" s="194"/>
      <c r="Z373" s="240"/>
      <c r="AA373" s="241"/>
      <c r="AB373" s="194"/>
      <c r="AC373" s="240"/>
      <c r="AD373" s="194"/>
      <c r="AE373" s="240"/>
      <c r="AF373" s="241"/>
      <c r="AG373" s="194"/>
      <c r="AH373" s="240"/>
      <c r="AI373" s="194"/>
      <c r="AJ373" s="240"/>
      <c r="AK373" s="241"/>
      <c r="AL373" s="194"/>
      <c r="AM373" s="240"/>
      <c r="AN373" s="194"/>
      <c r="AO373" s="240"/>
      <c r="AP373" s="241"/>
      <c r="AQ373" s="194"/>
      <c r="AR373" s="240"/>
      <c r="AS373" s="194"/>
      <c r="AT373" s="240"/>
      <c r="AU373" s="241"/>
      <c r="AV373" s="194"/>
      <c r="AW373" s="240"/>
      <c r="AX373" s="194"/>
      <c r="AY373" s="240"/>
      <c r="AZ373" s="241"/>
      <c r="BA373" s="194"/>
      <c r="BB373" s="240"/>
      <c r="BC373" s="194"/>
      <c r="BD373" s="240"/>
      <c r="BE373" s="241"/>
      <c r="BF373" s="194"/>
      <c r="BG373" s="240"/>
      <c r="BH373" s="194"/>
      <c r="BI373" s="240"/>
      <c r="BJ373" s="241"/>
    </row>
    <row r="374" customFormat="false" ht="15.75" hidden="false" customHeight="true" outlineLevel="0" collapsed="false">
      <c r="N374" s="240"/>
      <c r="P374" s="240"/>
      <c r="Q374" s="241"/>
      <c r="S374" s="240"/>
      <c r="U374" s="240"/>
      <c r="V374" s="241"/>
      <c r="W374" s="194"/>
      <c r="X374" s="240"/>
      <c r="Y374" s="194"/>
      <c r="Z374" s="240"/>
      <c r="AA374" s="241"/>
      <c r="AB374" s="194"/>
      <c r="AC374" s="240"/>
      <c r="AD374" s="194"/>
      <c r="AE374" s="240"/>
      <c r="AF374" s="241"/>
      <c r="AG374" s="194"/>
      <c r="AH374" s="240"/>
      <c r="AI374" s="194"/>
      <c r="AJ374" s="240"/>
      <c r="AK374" s="241"/>
      <c r="AL374" s="194"/>
      <c r="AM374" s="240"/>
      <c r="AN374" s="194"/>
      <c r="AO374" s="240"/>
      <c r="AP374" s="241"/>
      <c r="AQ374" s="194"/>
      <c r="AR374" s="240"/>
      <c r="AS374" s="194"/>
      <c r="AT374" s="240"/>
      <c r="AU374" s="241"/>
      <c r="AV374" s="194"/>
      <c r="AW374" s="240"/>
      <c r="AX374" s="194"/>
      <c r="AY374" s="240"/>
      <c r="AZ374" s="241"/>
      <c r="BA374" s="194"/>
      <c r="BB374" s="240"/>
      <c r="BC374" s="194"/>
      <c r="BD374" s="240"/>
      <c r="BE374" s="241"/>
      <c r="BF374" s="194"/>
      <c r="BG374" s="240"/>
      <c r="BH374" s="194"/>
      <c r="BI374" s="240"/>
      <c r="BJ374" s="241"/>
    </row>
    <row r="375" customFormat="false" ht="15.75" hidden="false" customHeight="true" outlineLevel="0" collapsed="false">
      <c r="N375" s="240"/>
      <c r="P375" s="240"/>
      <c r="Q375" s="241"/>
      <c r="S375" s="240"/>
      <c r="U375" s="240"/>
      <c r="V375" s="241"/>
      <c r="W375" s="194"/>
      <c r="X375" s="240"/>
      <c r="Y375" s="194"/>
      <c r="Z375" s="240"/>
      <c r="AA375" s="241"/>
      <c r="AB375" s="194"/>
      <c r="AC375" s="240"/>
      <c r="AD375" s="194"/>
      <c r="AE375" s="240"/>
      <c r="AF375" s="241"/>
      <c r="AG375" s="194"/>
      <c r="AH375" s="240"/>
      <c r="AI375" s="194"/>
      <c r="AJ375" s="240"/>
      <c r="AK375" s="241"/>
      <c r="AL375" s="194"/>
      <c r="AM375" s="240"/>
      <c r="AN375" s="194"/>
      <c r="AO375" s="240"/>
      <c r="AP375" s="241"/>
      <c r="AQ375" s="194"/>
      <c r="AR375" s="240"/>
      <c r="AS375" s="194"/>
      <c r="AT375" s="240"/>
      <c r="AU375" s="241"/>
      <c r="AV375" s="194"/>
      <c r="AW375" s="240"/>
      <c r="AX375" s="194"/>
      <c r="AY375" s="240"/>
      <c r="AZ375" s="241"/>
      <c r="BA375" s="194"/>
      <c r="BB375" s="240"/>
      <c r="BC375" s="194"/>
      <c r="BD375" s="240"/>
      <c r="BE375" s="241"/>
      <c r="BF375" s="194"/>
      <c r="BG375" s="240"/>
      <c r="BH375" s="194"/>
      <c r="BI375" s="240"/>
      <c r="BJ375" s="241"/>
    </row>
    <row r="376" customFormat="false" ht="15.75" hidden="false" customHeight="true" outlineLevel="0" collapsed="false">
      <c r="N376" s="240"/>
      <c r="P376" s="240"/>
      <c r="Q376" s="241"/>
      <c r="S376" s="240"/>
      <c r="U376" s="240"/>
      <c r="V376" s="241"/>
      <c r="W376" s="194"/>
      <c r="X376" s="240"/>
      <c r="Y376" s="194"/>
      <c r="Z376" s="240"/>
      <c r="AA376" s="241"/>
      <c r="AB376" s="194"/>
      <c r="AC376" s="240"/>
      <c r="AD376" s="194"/>
      <c r="AE376" s="240"/>
      <c r="AF376" s="241"/>
      <c r="AG376" s="194"/>
      <c r="AH376" s="240"/>
      <c r="AI376" s="194"/>
      <c r="AJ376" s="240"/>
      <c r="AK376" s="241"/>
      <c r="AL376" s="194"/>
      <c r="AM376" s="240"/>
      <c r="AN376" s="194"/>
      <c r="AO376" s="240"/>
      <c r="AP376" s="241"/>
      <c r="AQ376" s="194"/>
      <c r="AR376" s="240"/>
      <c r="AS376" s="194"/>
      <c r="AT376" s="240"/>
      <c r="AU376" s="241"/>
      <c r="AV376" s="194"/>
      <c r="AW376" s="240"/>
      <c r="AX376" s="194"/>
      <c r="AY376" s="240"/>
      <c r="AZ376" s="241"/>
      <c r="BA376" s="194"/>
      <c r="BB376" s="240"/>
      <c r="BC376" s="194"/>
      <c r="BD376" s="240"/>
      <c r="BE376" s="241"/>
      <c r="BF376" s="194"/>
      <c r="BG376" s="240"/>
      <c r="BH376" s="194"/>
      <c r="BI376" s="240"/>
      <c r="BJ376" s="241"/>
    </row>
    <row r="377" customFormat="false" ht="15.75" hidden="false" customHeight="true" outlineLevel="0" collapsed="false">
      <c r="N377" s="240"/>
      <c r="P377" s="240"/>
      <c r="Q377" s="241"/>
      <c r="S377" s="240"/>
      <c r="U377" s="240"/>
      <c r="V377" s="241"/>
      <c r="W377" s="194"/>
      <c r="X377" s="240"/>
      <c r="Y377" s="194"/>
      <c r="Z377" s="240"/>
      <c r="AA377" s="241"/>
      <c r="AB377" s="194"/>
      <c r="AC377" s="240"/>
      <c r="AD377" s="194"/>
      <c r="AE377" s="240"/>
      <c r="AF377" s="241"/>
      <c r="AG377" s="194"/>
      <c r="AH377" s="240"/>
      <c r="AI377" s="194"/>
      <c r="AJ377" s="240"/>
      <c r="AK377" s="241"/>
      <c r="AL377" s="194"/>
      <c r="AM377" s="240"/>
      <c r="AN377" s="194"/>
      <c r="AO377" s="240"/>
      <c r="AP377" s="241"/>
      <c r="AQ377" s="194"/>
      <c r="AR377" s="240"/>
      <c r="AS377" s="194"/>
      <c r="AT377" s="240"/>
      <c r="AU377" s="241"/>
      <c r="AV377" s="194"/>
      <c r="AW377" s="240"/>
      <c r="AX377" s="194"/>
      <c r="AY377" s="240"/>
      <c r="AZ377" s="241"/>
      <c r="BA377" s="194"/>
      <c r="BB377" s="240"/>
      <c r="BC377" s="194"/>
      <c r="BD377" s="240"/>
      <c r="BE377" s="241"/>
      <c r="BF377" s="194"/>
      <c r="BG377" s="240"/>
      <c r="BH377" s="194"/>
      <c r="BI377" s="240"/>
      <c r="BJ377" s="241"/>
    </row>
    <row r="378" customFormat="false" ht="15.75" hidden="false" customHeight="true" outlineLevel="0" collapsed="false">
      <c r="N378" s="240"/>
      <c r="P378" s="240"/>
      <c r="Q378" s="241"/>
      <c r="S378" s="240"/>
      <c r="U378" s="240"/>
      <c r="V378" s="241"/>
      <c r="W378" s="194"/>
      <c r="X378" s="240"/>
      <c r="Y378" s="194"/>
      <c r="Z378" s="240"/>
      <c r="AA378" s="241"/>
      <c r="AB378" s="194"/>
      <c r="AC378" s="240"/>
      <c r="AD378" s="194"/>
      <c r="AE378" s="240"/>
      <c r="AF378" s="241"/>
      <c r="AG378" s="194"/>
      <c r="AH378" s="240"/>
      <c r="AI378" s="194"/>
      <c r="AJ378" s="240"/>
      <c r="AK378" s="241"/>
      <c r="AL378" s="194"/>
      <c r="AM378" s="240"/>
      <c r="AN378" s="194"/>
      <c r="AO378" s="240"/>
      <c r="AP378" s="241"/>
      <c r="AQ378" s="194"/>
      <c r="AR378" s="240"/>
      <c r="AS378" s="194"/>
      <c r="AT378" s="240"/>
      <c r="AU378" s="241"/>
      <c r="AV378" s="194"/>
      <c r="AW378" s="240"/>
      <c r="AX378" s="194"/>
      <c r="AY378" s="240"/>
      <c r="AZ378" s="241"/>
      <c r="BA378" s="194"/>
      <c r="BB378" s="240"/>
      <c r="BC378" s="194"/>
      <c r="BD378" s="240"/>
      <c r="BE378" s="241"/>
      <c r="BF378" s="194"/>
      <c r="BG378" s="240"/>
      <c r="BH378" s="194"/>
      <c r="BI378" s="240"/>
      <c r="BJ378" s="241"/>
    </row>
    <row r="379" customFormat="false" ht="15.75" hidden="false" customHeight="true" outlineLevel="0" collapsed="false">
      <c r="N379" s="240"/>
      <c r="P379" s="240"/>
      <c r="Q379" s="241"/>
      <c r="S379" s="240"/>
      <c r="U379" s="240"/>
      <c r="V379" s="241"/>
      <c r="W379" s="194"/>
      <c r="X379" s="240"/>
      <c r="Y379" s="194"/>
      <c r="Z379" s="240"/>
      <c r="AA379" s="241"/>
      <c r="AB379" s="194"/>
      <c r="AC379" s="240"/>
      <c r="AD379" s="194"/>
      <c r="AE379" s="240"/>
      <c r="AF379" s="241"/>
      <c r="AG379" s="194"/>
      <c r="AH379" s="240"/>
      <c r="AI379" s="194"/>
      <c r="AJ379" s="240"/>
      <c r="AK379" s="241"/>
      <c r="AL379" s="194"/>
      <c r="AM379" s="240"/>
      <c r="AN379" s="194"/>
      <c r="AO379" s="240"/>
      <c r="AP379" s="241"/>
      <c r="AQ379" s="194"/>
      <c r="AR379" s="240"/>
      <c r="AS379" s="194"/>
      <c r="AT379" s="240"/>
      <c r="AU379" s="241"/>
      <c r="AV379" s="194"/>
      <c r="AW379" s="240"/>
      <c r="AX379" s="194"/>
      <c r="AY379" s="240"/>
      <c r="AZ379" s="241"/>
      <c r="BA379" s="194"/>
      <c r="BB379" s="240"/>
      <c r="BC379" s="194"/>
      <c r="BD379" s="240"/>
      <c r="BE379" s="241"/>
      <c r="BF379" s="194"/>
      <c r="BG379" s="240"/>
      <c r="BH379" s="194"/>
      <c r="BI379" s="240"/>
      <c r="BJ379" s="241"/>
    </row>
    <row r="380" customFormat="false" ht="15.75" hidden="false" customHeight="true" outlineLevel="0" collapsed="false">
      <c r="N380" s="240"/>
      <c r="P380" s="240"/>
      <c r="Q380" s="241"/>
      <c r="S380" s="240"/>
      <c r="U380" s="240"/>
      <c r="V380" s="241"/>
      <c r="W380" s="194"/>
      <c r="X380" s="240"/>
      <c r="Y380" s="194"/>
      <c r="Z380" s="240"/>
      <c r="AA380" s="241"/>
      <c r="AB380" s="194"/>
      <c r="AC380" s="240"/>
      <c r="AD380" s="194"/>
      <c r="AE380" s="240"/>
      <c r="AF380" s="241"/>
      <c r="AG380" s="194"/>
      <c r="AH380" s="240"/>
      <c r="AI380" s="194"/>
      <c r="AJ380" s="240"/>
      <c r="AK380" s="241"/>
      <c r="AL380" s="194"/>
      <c r="AM380" s="240"/>
      <c r="AN380" s="194"/>
      <c r="AO380" s="240"/>
      <c r="AP380" s="241"/>
      <c r="AQ380" s="194"/>
      <c r="AR380" s="240"/>
      <c r="AS380" s="194"/>
      <c r="AT380" s="240"/>
      <c r="AU380" s="241"/>
      <c r="AV380" s="194"/>
      <c r="AW380" s="240"/>
      <c r="AX380" s="194"/>
      <c r="AY380" s="240"/>
      <c r="AZ380" s="241"/>
      <c r="BA380" s="194"/>
      <c r="BB380" s="240"/>
      <c r="BC380" s="194"/>
      <c r="BD380" s="240"/>
      <c r="BE380" s="241"/>
      <c r="BF380" s="194"/>
      <c r="BG380" s="240"/>
      <c r="BH380" s="194"/>
      <c r="BI380" s="240"/>
      <c r="BJ380" s="241"/>
    </row>
    <row r="381" customFormat="false" ht="15.75" hidden="false" customHeight="true" outlineLevel="0" collapsed="false">
      <c r="N381" s="240"/>
      <c r="P381" s="240"/>
      <c r="Q381" s="241"/>
      <c r="S381" s="240"/>
      <c r="U381" s="240"/>
      <c r="V381" s="241"/>
      <c r="W381" s="194"/>
      <c r="X381" s="240"/>
      <c r="Y381" s="194"/>
      <c r="Z381" s="240"/>
      <c r="AA381" s="241"/>
      <c r="AB381" s="194"/>
      <c r="AC381" s="240"/>
      <c r="AD381" s="194"/>
      <c r="AE381" s="240"/>
      <c r="AF381" s="241"/>
      <c r="AG381" s="194"/>
      <c r="AH381" s="240"/>
      <c r="AI381" s="194"/>
      <c r="AJ381" s="240"/>
      <c r="AK381" s="241"/>
      <c r="AL381" s="194"/>
      <c r="AM381" s="240"/>
      <c r="AN381" s="194"/>
      <c r="AO381" s="240"/>
      <c r="AP381" s="241"/>
      <c r="AQ381" s="194"/>
      <c r="AR381" s="240"/>
      <c r="AS381" s="194"/>
      <c r="AT381" s="240"/>
      <c r="AU381" s="241"/>
      <c r="AV381" s="194"/>
      <c r="AW381" s="240"/>
      <c r="AX381" s="194"/>
      <c r="AY381" s="240"/>
      <c r="AZ381" s="241"/>
      <c r="BA381" s="194"/>
      <c r="BB381" s="240"/>
      <c r="BC381" s="194"/>
      <c r="BD381" s="240"/>
      <c r="BE381" s="241"/>
      <c r="BF381" s="194"/>
      <c r="BG381" s="240"/>
      <c r="BH381" s="194"/>
      <c r="BI381" s="240"/>
      <c r="BJ381" s="241"/>
    </row>
    <row r="382" customFormat="false" ht="15.75" hidden="false" customHeight="true" outlineLevel="0" collapsed="false">
      <c r="N382" s="240"/>
      <c r="P382" s="240"/>
      <c r="Q382" s="241"/>
      <c r="S382" s="240"/>
      <c r="U382" s="240"/>
      <c r="V382" s="241"/>
      <c r="W382" s="194"/>
      <c r="X382" s="240"/>
      <c r="Y382" s="194"/>
      <c r="Z382" s="240"/>
      <c r="AA382" s="241"/>
      <c r="AB382" s="194"/>
      <c r="AC382" s="240"/>
      <c r="AD382" s="194"/>
      <c r="AE382" s="240"/>
      <c r="AF382" s="241"/>
      <c r="AG382" s="194"/>
      <c r="AH382" s="240"/>
      <c r="AI382" s="194"/>
      <c r="AJ382" s="240"/>
      <c r="AK382" s="241"/>
      <c r="AL382" s="194"/>
      <c r="AM382" s="240"/>
      <c r="AN382" s="194"/>
      <c r="AO382" s="240"/>
      <c r="AP382" s="241"/>
      <c r="AQ382" s="194"/>
      <c r="AR382" s="240"/>
      <c r="AS382" s="194"/>
      <c r="AT382" s="240"/>
      <c r="AU382" s="241"/>
      <c r="AV382" s="194"/>
      <c r="AW382" s="240"/>
      <c r="AX382" s="194"/>
      <c r="AY382" s="240"/>
      <c r="AZ382" s="241"/>
      <c r="BA382" s="194"/>
      <c r="BB382" s="240"/>
      <c r="BC382" s="194"/>
      <c r="BD382" s="240"/>
      <c r="BE382" s="241"/>
      <c r="BF382" s="194"/>
      <c r="BG382" s="240"/>
      <c r="BH382" s="194"/>
      <c r="BI382" s="240"/>
      <c r="BJ382" s="241"/>
    </row>
    <row r="383" customFormat="false" ht="15.75" hidden="false" customHeight="true" outlineLevel="0" collapsed="false">
      <c r="N383" s="240"/>
      <c r="P383" s="240"/>
      <c r="Q383" s="241"/>
      <c r="S383" s="240"/>
      <c r="U383" s="240"/>
      <c r="V383" s="241"/>
      <c r="W383" s="194"/>
      <c r="X383" s="240"/>
      <c r="Y383" s="194"/>
      <c r="Z383" s="240"/>
      <c r="AA383" s="241"/>
      <c r="AB383" s="194"/>
      <c r="AC383" s="240"/>
      <c r="AD383" s="194"/>
      <c r="AE383" s="240"/>
      <c r="AF383" s="241"/>
      <c r="AG383" s="194"/>
      <c r="AH383" s="240"/>
      <c r="AI383" s="194"/>
      <c r="AJ383" s="240"/>
      <c r="AK383" s="241"/>
      <c r="AL383" s="194"/>
      <c r="AM383" s="240"/>
      <c r="AN383" s="194"/>
      <c r="AO383" s="240"/>
      <c r="AP383" s="241"/>
      <c r="AQ383" s="194"/>
      <c r="AR383" s="240"/>
      <c r="AS383" s="194"/>
      <c r="AT383" s="240"/>
      <c r="AU383" s="241"/>
      <c r="AV383" s="194"/>
      <c r="AW383" s="240"/>
      <c r="AX383" s="194"/>
      <c r="AY383" s="240"/>
      <c r="AZ383" s="241"/>
      <c r="BA383" s="194"/>
      <c r="BB383" s="240"/>
      <c r="BC383" s="194"/>
      <c r="BD383" s="240"/>
      <c r="BE383" s="241"/>
      <c r="BF383" s="194"/>
      <c r="BG383" s="240"/>
      <c r="BH383" s="194"/>
      <c r="BI383" s="240"/>
      <c r="BJ383" s="241"/>
    </row>
    <row r="384" customFormat="false" ht="15.75" hidden="false" customHeight="true" outlineLevel="0" collapsed="false">
      <c r="N384" s="240"/>
      <c r="P384" s="240"/>
      <c r="Q384" s="241"/>
      <c r="S384" s="240"/>
      <c r="U384" s="240"/>
      <c r="V384" s="241"/>
      <c r="W384" s="194"/>
      <c r="X384" s="240"/>
      <c r="Y384" s="194"/>
      <c r="Z384" s="240"/>
      <c r="AA384" s="241"/>
      <c r="AB384" s="194"/>
      <c r="AC384" s="240"/>
      <c r="AD384" s="194"/>
      <c r="AE384" s="240"/>
      <c r="AF384" s="241"/>
      <c r="AG384" s="194"/>
      <c r="AH384" s="240"/>
      <c r="AI384" s="194"/>
      <c r="AJ384" s="240"/>
      <c r="AK384" s="241"/>
      <c r="AL384" s="194"/>
      <c r="AM384" s="240"/>
      <c r="AN384" s="194"/>
      <c r="AO384" s="240"/>
      <c r="AP384" s="241"/>
      <c r="AQ384" s="194"/>
      <c r="AR384" s="240"/>
      <c r="AS384" s="194"/>
      <c r="AT384" s="240"/>
      <c r="AU384" s="241"/>
      <c r="AV384" s="194"/>
      <c r="AW384" s="240"/>
      <c r="AX384" s="194"/>
      <c r="AY384" s="240"/>
      <c r="AZ384" s="241"/>
      <c r="BA384" s="194"/>
      <c r="BB384" s="240"/>
      <c r="BC384" s="194"/>
      <c r="BD384" s="240"/>
      <c r="BE384" s="241"/>
      <c r="BF384" s="194"/>
      <c r="BG384" s="240"/>
      <c r="BH384" s="194"/>
      <c r="BI384" s="240"/>
      <c r="BJ384" s="241"/>
    </row>
    <row r="385" customFormat="false" ht="15.75" hidden="false" customHeight="true" outlineLevel="0" collapsed="false">
      <c r="N385" s="240"/>
      <c r="P385" s="240"/>
      <c r="Q385" s="241"/>
      <c r="S385" s="240"/>
      <c r="U385" s="240"/>
      <c r="V385" s="241"/>
      <c r="W385" s="194"/>
      <c r="X385" s="240"/>
      <c r="Y385" s="194"/>
      <c r="Z385" s="240"/>
      <c r="AA385" s="241"/>
      <c r="AB385" s="194"/>
      <c r="AC385" s="240"/>
      <c r="AD385" s="194"/>
      <c r="AE385" s="240"/>
      <c r="AF385" s="241"/>
      <c r="AG385" s="194"/>
      <c r="AH385" s="240"/>
      <c r="AI385" s="194"/>
      <c r="AJ385" s="240"/>
      <c r="AK385" s="241"/>
      <c r="AL385" s="194"/>
      <c r="AM385" s="240"/>
      <c r="AN385" s="194"/>
      <c r="AO385" s="240"/>
      <c r="AP385" s="241"/>
      <c r="AQ385" s="194"/>
      <c r="AR385" s="240"/>
      <c r="AS385" s="194"/>
      <c r="AT385" s="240"/>
      <c r="AU385" s="241"/>
      <c r="AV385" s="194"/>
      <c r="AW385" s="240"/>
      <c r="AX385" s="194"/>
      <c r="AY385" s="240"/>
      <c r="AZ385" s="241"/>
      <c r="BA385" s="194"/>
      <c r="BB385" s="240"/>
      <c r="BC385" s="194"/>
      <c r="BD385" s="240"/>
      <c r="BE385" s="241"/>
      <c r="BF385" s="194"/>
      <c r="BG385" s="240"/>
      <c r="BH385" s="194"/>
      <c r="BI385" s="240"/>
      <c r="BJ385" s="241"/>
    </row>
    <row r="386" customFormat="false" ht="15.75" hidden="false" customHeight="true" outlineLevel="0" collapsed="false">
      <c r="N386" s="240"/>
      <c r="P386" s="240"/>
      <c r="Q386" s="241"/>
      <c r="S386" s="240"/>
      <c r="U386" s="240"/>
      <c r="V386" s="241"/>
      <c r="W386" s="194"/>
      <c r="X386" s="240"/>
      <c r="Y386" s="194"/>
      <c r="Z386" s="240"/>
      <c r="AA386" s="241"/>
      <c r="AB386" s="194"/>
      <c r="AC386" s="240"/>
      <c r="AD386" s="194"/>
      <c r="AE386" s="240"/>
      <c r="AF386" s="241"/>
      <c r="AG386" s="194"/>
      <c r="AH386" s="240"/>
      <c r="AI386" s="194"/>
      <c r="AJ386" s="240"/>
      <c r="AK386" s="241"/>
      <c r="AL386" s="194"/>
      <c r="AM386" s="240"/>
      <c r="AN386" s="194"/>
      <c r="AO386" s="240"/>
      <c r="AP386" s="241"/>
      <c r="AQ386" s="194"/>
      <c r="AR386" s="240"/>
      <c r="AS386" s="194"/>
      <c r="AT386" s="240"/>
      <c r="AU386" s="241"/>
      <c r="AV386" s="194"/>
      <c r="AW386" s="240"/>
      <c r="AX386" s="194"/>
      <c r="AY386" s="240"/>
      <c r="AZ386" s="241"/>
      <c r="BA386" s="194"/>
      <c r="BB386" s="240"/>
      <c r="BC386" s="194"/>
      <c r="BD386" s="240"/>
      <c r="BE386" s="241"/>
      <c r="BF386" s="194"/>
      <c r="BG386" s="240"/>
      <c r="BH386" s="194"/>
      <c r="BI386" s="240"/>
      <c r="BJ386" s="241"/>
    </row>
    <row r="387" customFormat="false" ht="15.75" hidden="false" customHeight="true" outlineLevel="0" collapsed="false">
      <c r="N387" s="240"/>
      <c r="P387" s="240"/>
      <c r="Q387" s="241"/>
      <c r="S387" s="240"/>
      <c r="U387" s="240"/>
      <c r="V387" s="241"/>
      <c r="W387" s="194"/>
      <c r="X387" s="240"/>
      <c r="Y387" s="194"/>
      <c r="Z387" s="240"/>
      <c r="AA387" s="241"/>
      <c r="AB387" s="194"/>
      <c r="AC387" s="240"/>
      <c r="AD387" s="194"/>
      <c r="AE387" s="240"/>
      <c r="AF387" s="241"/>
      <c r="AG387" s="194"/>
      <c r="AH387" s="240"/>
      <c r="AI387" s="194"/>
      <c r="AJ387" s="240"/>
      <c r="AK387" s="241"/>
      <c r="AL387" s="194"/>
      <c r="AM387" s="240"/>
      <c r="AN387" s="194"/>
      <c r="AO387" s="240"/>
      <c r="AP387" s="241"/>
      <c r="AQ387" s="194"/>
      <c r="AR387" s="240"/>
      <c r="AS387" s="194"/>
      <c r="AT387" s="240"/>
      <c r="AU387" s="241"/>
      <c r="AV387" s="194"/>
      <c r="AW387" s="240"/>
      <c r="AX387" s="194"/>
      <c r="AY387" s="240"/>
      <c r="AZ387" s="241"/>
      <c r="BA387" s="194"/>
      <c r="BB387" s="240"/>
      <c r="BC387" s="194"/>
      <c r="BD387" s="240"/>
      <c r="BE387" s="241"/>
      <c r="BF387" s="194"/>
      <c r="BG387" s="240"/>
      <c r="BH387" s="194"/>
      <c r="BI387" s="240"/>
      <c r="BJ387" s="241"/>
    </row>
    <row r="388" customFormat="false" ht="15.75" hidden="false" customHeight="true" outlineLevel="0" collapsed="false">
      <c r="N388" s="240"/>
      <c r="P388" s="240"/>
      <c r="Q388" s="241"/>
      <c r="S388" s="240"/>
      <c r="U388" s="240"/>
      <c r="V388" s="241"/>
      <c r="W388" s="194"/>
      <c r="X388" s="240"/>
      <c r="Y388" s="194"/>
      <c r="Z388" s="240"/>
      <c r="AA388" s="241"/>
      <c r="AB388" s="194"/>
      <c r="AC388" s="240"/>
      <c r="AD388" s="194"/>
      <c r="AE388" s="240"/>
      <c r="AF388" s="241"/>
      <c r="AG388" s="194"/>
      <c r="AH388" s="240"/>
      <c r="AI388" s="194"/>
      <c r="AJ388" s="240"/>
      <c r="AK388" s="241"/>
      <c r="AL388" s="194"/>
      <c r="AM388" s="240"/>
      <c r="AN388" s="194"/>
      <c r="AO388" s="240"/>
      <c r="AP388" s="241"/>
      <c r="AQ388" s="194"/>
      <c r="AR388" s="240"/>
      <c r="AS388" s="194"/>
      <c r="AT388" s="240"/>
      <c r="AU388" s="241"/>
      <c r="AV388" s="194"/>
      <c r="AW388" s="240"/>
      <c r="AX388" s="194"/>
      <c r="AY388" s="240"/>
      <c r="AZ388" s="241"/>
      <c r="BA388" s="194"/>
      <c r="BB388" s="240"/>
      <c r="BC388" s="194"/>
      <c r="BD388" s="240"/>
      <c r="BE388" s="241"/>
      <c r="BF388" s="194"/>
      <c r="BG388" s="240"/>
      <c r="BH388" s="194"/>
      <c r="BI388" s="240"/>
      <c r="BJ388" s="241"/>
    </row>
    <row r="389" customFormat="false" ht="15.75" hidden="false" customHeight="true" outlineLevel="0" collapsed="false">
      <c r="N389" s="240"/>
      <c r="P389" s="240"/>
      <c r="Q389" s="241"/>
      <c r="S389" s="240"/>
      <c r="U389" s="240"/>
      <c r="V389" s="241"/>
      <c r="W389" s="194"/>
      <c r="X389" s="240"/>
      <c r="Y389" s="194"/>
      <c r="Z389" s="240"/>
      <c r="AA389" s="241"/>
      <c r="AB389" s="194"/>
      <c r="AC389" s="240"/>
      <c r="AD389" s="194"/>
      <c r="AE389" s="240"/>
      <c r="AF389" s="241"/>
      <c r="AG389" s="194"/>
      <c r="AH389" s="240"/>
      <c r="AI389" s="194"/>
      <c r="AJ389" s="240"/>
      <c r="AK389" s="241"/>
      <c r="AL389" s="194"/>
      <c r="AM389" s="240"/>
      <c r="AN389" s="194"/>
      <c r="AO389" s="240"/>
      <c r="AP389" s="241"/>
      <c r="AQ389" s="194"/>
      <c r="AR389" s="240"/>
      <c r="AS389" s="194"/>
      <c r="AT389" s="240"/>
      <c r="AU389" s="241"/>
      <c r="AV389" s="194"/>
      <c r="AW389" s="240"/>
      <c r="AX389" s="194"/>
      <c r="AY389" s="240"/>
      <c r="AZ389" s="241"/>
      <c r="BA389" s="194"/>
      <c r="BB389" s="240"/>
      <c r="BC389" s="194"/>
      <c r="BD389" s="240"/>
      <c r="BE389" s="241"/>
      <c r="BF389" s="194"/>
      <c r="BG389" s="240"/>
      <c r="BH389" s="194"/>
      <c r="BI389" s="240"/>
      <c r="BJ389" s="241"/>
    </row>
    <row r="390" customFormat="false" ht="15.75" hidden="false" customHeight="true" outlineLevel="0" collapsed="false">
      <c r="N390" s="240"/>
      <c r="P390" s="240"/>
      <c r="Q390" s="241"/>
      <c r="S390" s="240"/>
      <c r="U390" s="240"/>
      <c r="V390" s="241"/>
      <c r="W390" s="194"/>
      <c r="X390" s="240"/>
      <c r="Y390" s="194"/>
      <c r="Z390" s="240"/>
      <c r="AA390" s="241"/>
      <c r="AB390" s="194"/>
      <c r="AC390" s="240"/>
      <c r="AD390" s="194"/>
      <c r="AE390" s="240"/>
      <c r="AF390" s="241"/>
      <c r="AG390" s="194"/>
      <c r="AH390" s="240"/>
      <c r="AI390" s="194"/>
      <c r="AJ390" s="240"/>
      <c r="AK390" s="241"/>
      <c r="AL390" s="194"/>
      <c r="AM390" s="240"/>
      <c r="AN390" s="194"/>
      <c r="AO390" s="240"/>
      <c r="AP390" s="241"/>
      <c r="AQ390" s="194"/>
      <c r="AR390" s="240"/>
      <c r="AS390" s="194"/>
      <c r="AT390" s="240"/>
      <c r="AU390" s="241"/>
      <c r="AV390" s="194"/>
      <c r="AW390" s="240"/>
      <c r="AX390" s="194"/>
      <c r="AY390" s="240"/>
      <c r="AZ390" s="241"/>
      <c r="BA390" s="194"/>
      <c r="BB390" s="240"/>
      <c r="BC390" s="194"/>
      <c r="BD390" s="240"/>
      <c r="BE390" s="241"/>
      <c r="BF390" s="194"/>
      <c r="BG390" s="240"/>
      <c r="BH390" s="194"/>
      <c r="BI390" s="240"/>
      <c r="BJ390" s="241"/>
    </row>
    <row r="391" customFormat="false" ht="15.75" hidden="false" customHeight="true" outlineLevel="0" collapsed="false">
      <c r="N391" s="240"/>
      <c r="P391" s="240"/>
      <c r="Q391" s="241"/>
      <c r="S391" s="240"/>
      <c r="U391" s="240"/>
      <c r="V391" s="241"/>
      <c r="W391" s="194"/>
      <c r="X391" s="240"/>
      <c r="Y391" s="194"/>
      <c r="Z391" s="240"/>
      <c r="AA391" s="241"/>
      <c r="AB391" s="194"/>
      <c r="AC391" s="240"/>
      <c r="AD391" s="194"/>
      <c r="AE391" s="240"/>
      <c r="AF391" s="241"/>
      <c r="AG391" s="194"/>
      <c r="AH391" s="240"/>
      <c r="AI391" s="194"/>
      <c r="AJ391" s="240"/>
      <c r="AK391" s="241"/>
      <c r="AL391" s="194"/>
      <c r="AM391" s="240"/>
      <c r="AN391" s="194"/>
      <c r="AO391" s="240"/>
      <c r="AP391" s="241"/>
      <c r="AQ391" s="194"/>
      <c r="AR391" s="240"/>
      <c r="AS391" s="194"/>
      <c r="AT391" s="240"/>
      <c r="AU391" s="241"/>
      <c r="AV391" s="194"/>
      <c r="AW391" s="240"/>
      <c r="AX391" s="194"/>
      <c r="AY391" s="240"/>
      <c r="AZ391" s="241"/>
      <c r="BA391" s="194"/>
      <c r="BB391" s="240"/>
      <c r="BC391" s="194"/>
      <c r="BD391" s="240"/>
      <c r="BE391" s="241"/>
      <c r="BF391" s="194"/>
      <c r="BG391" s="240"/>
      <c r="BH391" s="194"/>
      <c r="BI391" s="240"/>
      <c r="BJ391" s="241"/>
    </row>
    <row r="392" customFormat="false" ht="15.75" hidden="false" customHeight="true" outlineLevel="0" collapsed="false">
      <c r="N392" s="240"/>
      <c r="P392" s="240"/>
      <c r="Q392" s="241"/>
      <c r="S392" s="240"/>
      <c r="U392" s="240"/>
      <c r="V392" s="241"/>
      <c r="W392" s="194"/>
      <c r="X392" s="240"/>
      <c r="Y392" s="194"/>
      <c r="Z392" s="240"/>
      <c r="AA392" s="241"/>
      <c r="AB392" s="194"/>
      <c r="AC392" s="240"/>
      <c r="AD392" s="194"/>
      <c r="AE392" s="240"/>
      <c r="AF392" s="241"/>
      <c r="AG392" s="194"/>
      <c r="AH392" s="240"/>
      <c r="AI392" s="194"/>
      <c r="AJ392" s="240"/>
      <c r="AK392" s="241"/>
      <c r="AL392" s="194"/>
      <c r="AM392" s="240"/>
      <c r="AN392" s="194"/>
      <c r="AO392" s="240"/>
      <c r="AP392" s="241"/>
      <c r="AQ392" s="194"/>
      <c r="AR392" s="240"/>
      <c r="AS392" s="194"/>
      <c r="AT392" s="240"/>
      <c r="AU392" s="241"/>
      <c r="AV392" s="194"/>
      <c r="AW392" s="240"/>
      <c r="AX392" s="194"/>
      <c r="AY392" s="240"/>
      <c r="AZ392" s="241"/>
      <c r="BA392" s="194"/>
      <c r="BB392" s="240"/>
      <c r="BC392" s="194"/>
      <c r="BD392" s="240"/>
      <c r="BE392" s="241"/>
      <c r="BF392" s="194"/>
      <c r="BG392" s="240"/>
      <c r="BH392" s="194"/>
      <c r="BI392" s="240"/>
      <c r="BJ392" s="241"/>
    </row>
    <row r="393" customFormat="false" ht="15.75" hidden="false" customHeight="true" outlineLevel="0" collapsed="false">
      <c r="N393" s="240"/>
      <c r="P393" s="240"/>
      <c r="Q393" s="241"/>
      <c r="S393" s="240"/>
      <c r="U393" s="240"/>
      <c r="V393" s="241"/>
      <c r="W393" s="194"/>
      <c r="X393" s="240"/>
      <c r="Y393" s="194"/>
      <c r="Z393" s="240"/>
      <c r="AA393" s="241"/>
      <c r="AB393" s="194"/>
      <c r="AC393" s="240"/>
      <c r="AD393" s="194"/>
      <c r="AE393" s="240"/>
      <c r="AF393" s="241"/>
      <c r="AG393" s="194"/>
      <c r="AH393" s="240"/>
      <c r="AI393" s="194"/>
      <c r="AJ393" s="240"/>
      <c r="AK393" s="241"/>
      <c r="AL393" s="194"/>
      <c r="AM393" s="240"/>
      <c r="AN393" s="194"/>
      <c r="AO393" s="240"/>
      <c r="AP393" s="241"/>
      <c r="AQ393" s="194"/>
      <c r="AR393" s="240"/>
      <c r="AS393" s="194"/>
      <c r="AT393" s="240"/>
      <c r="AU393" s="241"/>
      <c r="AV393" s="194"/>
      <c r="AW393" s="240"/>
      <c r="AX393" s="194"/>
      <c r="AY393" s="240"/>
      <c r="AZ393" s="241"/>
      <c r="BA393" s="194"/>
      <c r="BB393" s="240"/>
      <c r="BC393" s="194"/>
      <c r="BD393" s="240"/>
      <c r="BE393" s="241"/>
      <c r="BF393" s="194"/>
      <c r="BG393" s="240"/>
      <c r="BH393" s="194"/>
      <c r="BI393" s="240"/>
      <c r="BJ393" s="241"/>
    </row>
    <row r="394" customFormat="false" ht="15.75" hidden="false" customHeight="true" outlineLevel="0" collapsed="false">
      <c r="N394" s="240"/>
      <c r="P394" s="240"/>
      <c r="Q394" s="241"/>
      <c r="S394" s="240"/>
      <c r="U394" s="240"/>
      <c r="V394" s="241"/>
      <c r="W394" s="194"/>
      <c r="X394" s="240"/>
      <c r="Y394" s="194"/>
      <c r="Z394" s="240"/>
      <c r="AA394" s="241"/>
      <c r="AB394" s="194"/>
      <c r="AC394" s="240"/>
      <c r="AD394" s="194"/>
      <c r="AE394" s="240"/>
      <c r="AF394" s="241"/>
      <c r="AG394" s="194"/>
      <c r="AH394" s="240"/>
      <c r="AI394" s="194"/>
      <c r="AJ394" s="240"/>
      <c r="AK394" s="241"/>
      <c r="AL394" s="194"/>
      <c r="AM394" s="240"/>
      <c r="AN394" s="194"/>
      <c r="AO394" s="240"/>
      <c r="AP394" s="241"/>
      <c r="AQ394" s="194"/>
      <c r="AR394" s="240"/>
      <c r="AS394" s="194"/>
      <c r="AT394" s="240"/>
      <c r="AU394" s="241"/>
      <c r="AV394" s="194"/>
      <c r="AW394" s="240"/>
      <c r="AX394" s="194"/>
      <c r="AY394" s="240"/>
      <c r="AZ394" s="241"/>
      <c r="BA394" s="194"/>
      <c r="BB394" s="240"/>
      <c r="BC394" s="194"/>
      <c r="BD394" s="240"/>
      <c r="BE394" s="241"/>
      <c r="BF394" s="194"/>
      <c r="BG394" s="240"/>
      <c r="BH394" s="194"/>
      <c r="BI394" s="240"/>
      <c r="BJ394" s="241"/>
    </row>
    <row r="395" customFormat="false" ht="15.75" hidden="false" customHeight="true" outlineLevel="0" collapsed="false">
      <c r="N395" s="240"/>
      <c r="P395" s="240"/>
      <c r="Q395" s="241"/>
      <c r="S395" s="240"/>
      <c r="U395" s="240"/>
      <c r="V395" s="241"/>
      <c r="W395" s="194"/>
      <c r="X395" s="240"/>
      <c r="Y395" s="194"/>
      <c r="Z395" s="240"/>
      <c r="AA395" s="241"/>
      <c r="AB395" s="194"/>
      <c r="AC395" s="240"/>
      <c r="AD395" s="194"/>
      <c r="AE395" s="240"/>
      <c r="AF395" s="241"/>
      <c r="AG395" s="194"/>
      <c r="AH395" s="240"/>
      <c r="AI395" s="194"/>
      <c r="AJ395" s="240"/>
      <c r="AK395" s="241"/>
      <c r="AL395" s="194"/>
      <c r="AM395" s="240"/>
      <c r="AN395" s="194"/>
      <c r="AO395" s="240"/>
      <c r="AP395" s="241"/>
      <c r="AQ395" s="194"/>
      <c r="AR395" s="240"/>
      <c r="AS395" s="194"/>
      <c r="AT395" s="240"/>
      <c r="AU395" s="241"/>
      <c r="AV395" s="194"/>
      <c r="AW395" s="240"/>
      <c r="AX395" s="194"/>
      <c r="AY395" s="240"/>
      <c r="AZ395" s="241"/>
      <c r="BA395" s="194"/>
      <c r="BB395" s="240"/>
      <c r="BC395" s="194"/>
      <c r="BD395" s="240"/>
      <c r="BE395" s="241"/>
      <c r="BF395" s="194"/>
      <c r="BG395" s="240"/>
      <c r="BH395" s="194"/>
      <c r="BI395" s="240"/>
      <c r="BJ395" s="241"/>
    </row>
    <row r="396" customFormat="false" ht="15.75" hidden="false" customHeight="true" outlineLevel="0" collapsed="false">
      <c r="N396" s="240"/>
      <c r="P396" s="240"/>
      <c r="Q396" s="241"/>
      <c r="S396" s="240"/>
      <c r="U396" s="240"/>
      <c r="V396" s="241"/>
      <c r="W396" s="194"/>
      <c r="X396" s="240"/>
      <c r="Y396" s="194"/>
      <c r="Z396" s="240"/>
      <c r="AA396" s="241"/>
      <c r="AB396" s="194"/>
      <c r="AC396" s="240"/>
      <c r="AD396" s="194"/>
      <c r="AE396" s="240"/>
      <c r="AF396" s="241"/>
      <c r="AG396" s="194"/>
      <c r="AH396" s="240"/>
      <c r="AI396" s="194"/>
      <c r="AJ396" s="240"/>
      <c r="AK396" s="241"/>
      <c r="AL396" s="194"/>
      <c r="AM396" s="240"/>
      <c r="AN396" s="194"/>
      <c r="AO396" s="240"/>
      <c r="AP396" s="241"/>
      <c r="AQ396" s="194"/>
      <c r="AR396" s="240"/>
      <c r="AS396" s="194"/>
      <c r="AT396" s="240"/>
      <c r="AU396" s="241"/>
      <c r="AV396" s="194"/>
      <c r="AW396" s="240"/>
      <c r="AX396" s="194"/>
      <c r="AY396" s="240"/>
      <c r="AZ396" s="241"/>
      <c r="BA396" s="194"/>
      <c r="BB396" s="240"/>
      <c r="BC396" s="194"/>
      <c r="BD396" s="240"/>
      <c r="BE396" s="241"/>
      <c r="BF396" s="194"/>
      <c r="BG396" s="240"/>
      <c r="BH396" s="194"/>
      <c r="BI396" s="240"/>
      <c r="BJ396" s="241"/>
    </row>
    <row r="397" customFormat="false" ht="15.75" hidden="false" customHeight="true" outlineLevel="0" collapsed="false">
      <c r="N397" s="240"/>
      <c r="P397" s="240"/>
      <c r="Q397" s="241"/>
      <c r="S397" s="240"/>
      <c r="U397" s="240"/>
      <c r="V397" s="241"/>
      <c r="W397" s="194"/>
      <c r="X397" s="240"/>
      <c r="Y397" s="194"/>
      <c r="Z397" s="240"/>
      <c r="AA397" s="241"/>
      <c r="AB397" s="194"/>
      <c r="AC397" s="240"/>
      <c r="AD397" s="194"/>
      <c r="AE397" s="240"/>
      <c r="AF397" s="241"/>
      <c r="AG397" s="194"/>
      <c r="AH397" s="240"/>
      <c r="AI397" s="194"/>
      <c r="AJ397" s="240"/>
      <c r="AK397" s="241"/>
      <c r="AL397" s="194"/>
      <c r="AM397" s="240"/>
      <c r="AN397" s="194"/>
      <c r="AO397" s="240"/>
      <c r="AP397" s="241"/>
      <c r="AQ397" s="194"/>
      <c r="AR397" s="240"/>
      <c r="AS397" s="194"/>
      <c r="AT397" s="240"/>
      <c r="AU397" s="241"/>
      <c r="AV397" s="194"/>
      <c r="AW397" s="240"/>
      <c r="AX397" s="194"/>
      <c r="AY397" s="240"/>
      <c r="AZ397" s="241"/>
      <c r="BA397" s="194"/>
      <c r="BB397" s="240"/>
      <c r="BC397" s="194"/>
      <c r="BD397" s="240"/>
      <c r="BE397" s="241"/>
      <c r="BF397" s="194"/>
      <c r="BG397" s="240"/>
      <c r="BH397" s="194"/>
      <c r="BI397" s="240"/>
      <c r="BJ397" s="241"/>
    </row>
    <row r="398" customFormat="false" ht="15.75" hidden="false" customHeight="true" outlineLevel="0" collapsed="false">
      <c r="N398" s="240"/>
      <c r="P398" s="240"/>
      <c r="Q398" s="241"/>
      <c r="S398" s="240"/>
      <c r="U398" s="240"/>
      <c r="V398" s="241"/>
      <c r="W398" s="194"/>
      <c r="X398" s="240"/>
      <c r="Y398" s="194"/>
      <c r="Z398" s="240"/>
      <c r="AA398" s="241"/>
      <c r="AB398" s="194"/>
      <c r="AC398" s="240"/>
      <c r="AD398" s="194"/>
      <c r="AE398" s="240"/>
      <c r="AF398" s="241"/>
      <c r="AG398" s="194"/>
      <c r="AH398" s="240"/>
      <c r="AI398" s="194"/>
      <c r="AJ398" s="240"/>
      <c r="AK398" s="241"/>
      <c r="AL398" s="194"/>
      <c r="AM398" s="240"/>
      <c r="AN398" s="194"/>
      <c r="AO398" s="240"/>
      <c r="AP398" s="241"/>
      <c r="AQ398" s="194"/>
      <c r="AR398" s="240"/>
      <c r="AS398" s="194"/>
      <c r="AT398" s="240"/>
      <c r="AU398" s="241"/>
      <c r="AV398" s="194"/>
      <c r="AW398" s="240"/>
      <c r="AX398" s="194"/>
      <c r="AY398" s="240"/>
      <c r="AZ398" s="241"/>
      <c r="BA398" s="194"/>
      <c r="BB398" s="240"/>
      <c r="BC398" s="194"/>
      <c r="BD398" s="240"/>
      <c r="BE398" s="241"/>
      <c r="BF398" s="194"/>
      <c r="BG398" s="240"/>
      <c r="BH398" s="194"/>
      <c r="BI398" s="240"/>
      <c r="BJ398" s="241"/>
    </row>
    <row r="399" customFormat="false" ht="15.75" hidden="false" customHeight="true" outlineLevel="0" collapsed="false">
      <c r="N399" s="240"/>
      <c r="P399" s="240"/>
      <c r="Q399" s="241"/>
      <c r="S399" s="240"/>
      <c r="U399" s="240"/>
      <c r="V399" s="241"/>
      <c r="W399" s="194"/>
      <c r="X399" s="240"/>
      <c r="Y399" s="194"/>
      <c r="Z399" s="240"/>
      <c r="AA399" s="241"/>
      <c r="AB399" s="194"/>
      <c r="AC399" s="240"/>
      <c r="AD399" s="194"/>
      <c r="AE399" s="240"/>
      <c r="AF399" s="241"/>
      <c r="AG399" s="194"/>
      <c r="AH399" s="240"/>
      <c r="AI399" s="194"/>
      <c r="AJ399" s="240"/>
      <c r="AK399" s="241"/>
      <c r="AL399" s="194"/>
      <c r="AM399" s="240"/>
      <c r="AN399" s="194"/>
      <c r="AO399" s="240"/>
      <c r="AP399" s="241"/>
      <c r="AQ399" s="194"/>
      <c r="AR399" s="240"/>
      <c r="AS399" s="194"/>
      <c r="AT399" s="240"/>
      <c r="AU399" s="241"/>
      <c r="AV399" s="194"/>
      <c r="AW399" s="240"/>
      <c r="AX399" s="194"/>
      <c r="AY399" s="240"/>
      <c r="AZ399" s="241"/>
      <c r="BA399" s="194"/>
      <c r="BB399" s="240"/>
      <c r="BC399" s="194"/>
      <c r="BD399" s="240"/>
      <c r="BE399" s="241"/>
      <c r="BF399" s="194"/>
      <c r="BG399" s="240"/>
      <c r="BH399" s="194"/>
      <c r="BI399" s="240"/>
      <c r="BJ399" s="241"/>
    </row>
    <row r="400" customFormat="false" ht="15.75" hidden="false" customHeight="true" outlineLevel="0" collapsed="false">
      <c r="N400" s="240"/>
      <c r="P400" s="240"/>
      <c r="Q400" s="241"/>
      <c r="S400" s="240"/>
      <c r="U400" s="240"/>
      <c r="V400" s="241"/>
      <c r="W400" s="194"/>
      <c r="X400" s="240"/>
      <c r="Y400" s="194"/>
      <c r="Z400" s="240"/>
      <c r="AA400" s="241"/>
      <c r="AB400" s="194"/>
      <c r="AC400" s="240"/>
      <c r="AD400" s="194"/>
      <c r="AE400" s="240"/>
      <c r="AF400" s="241"/>
      <c r="AG400" s="194"/>
      <c r="AH400" s="240"/>
      <c r="AI400" s="194"/>
      <c r="AJ400" s="240"/>
      <c r="AK400" s="241"/>
      <c r="AL400" s="194"/>
      <c r="AM400" s="240"/>
      <c r="AN400" s="194"/>
      <c r="AO400" s="240"/>
      <c r="AP400" s="241"/>
      <c r="AQ400" s="194"/>
      <c r="AR400" s="240"/>
      <c r="AS400" s="194"/>
      <c r="AT400" s="240"/>
      <c r="AU400" s="241"/>
      <c r="AV400" s="194"/>
      <c r="AW400" s="240"/>
      <c r="AX400" s="194"/>
      <c r="AY400" s="240"/>
      <c r="AZ400" s="241"/>
      <c r="BA400" s="194"/>
      <c r="BB400" s="240"/>
      <c r="BC400" s="194"/>
      <c r="BD400" s="240"/>
      <c r="BE400" s="241"/>
      <c r="BF400" s="194"/>
      <c r="BG400" s="240"/>
      <c r="BH400" s="194"/>
      <c r="BI400" s="240"/>
      <c r="BJ400" s="241"/>
    </row>
    <row r="401" customFormat="false" ht="15.75" hidden="false" customHeight="true" outlineLevel="0" collapsed="false">
      <c r="N401" s="240"/>
      <c r="P401" s="240"/>
      <c r="Q401" s="241"/>
      <c r="S401" s="240"/>
      <c r="U401" s="240"/>
      <c r="V401" s="241"/>
      <c r="W401" s="194"/>
      <c r="X401" s="240"/>
      <c r="Y401" s="194"/>
      <c r="Z401" s="240"/>
      <c r="AA401" s="241"/>
      <c r="AB401" s="194"/>
      <c r="AC401" s="240"/>
      <c r="AD401" s="194"/>
      <c r="AE401" s="240"/>
      <c r="AF401" s="241"/>
      <c r="AG401" s="194"/>
      <c r="AH401" s="240"/>
      <c r="AI401" s="194"/>
      <c r="AJ401" s="240"/>
      <c r="AK401" s="241"/>
      <c r="AL401" s="194"/>
      <c r="AM401" s="240"/>
      <c r="AN401" s="194"/>
      <c r="AO401" s="240"/>
      <c r="AP401" s="241"/>
      <c r="AQ401" s="194"/>
      <c r="AR401" s="240"/>
      <c r="AS401" s="194"/>
      <c r="AT401" s="240"/>
      <c r="AU401" s="241"/>
      <c r="AV401" s="194"/>
      <c r="AW401" s="240"/>
      <c r="AX401" s="194"/>
      <c r="AY401" s="240"/>
      <c r="AZ401" s="241"/>
      <c r="BA401" s="194"/>
      <c r="BB401" s="240"/>
      <c r="BC401" s="194"/>
      <c r="BD401" s="240"/>
      <c r="BE401" s="241"/>
      <c r="BF401" s="194"/>
      <c r="BG401" s="240"/>
      <c r="BH401" s="194"/>
      <c r="BI401" s="240"/>
      <c r="BJ401" s="241"/>
    </row>
    <row r="402" customFormat="false" ht="15.75" hidden="false" customHeight="true" outlineLevel="0" collapsed="false">
      <c r="N402" s="240"/>
      <c r="P402" s="240"/>
      <c r="Q402" s="241"/>
      <c r="S402" s="240"/>
      <c r="U402" s="240"/>
      <c r="V402" s="241"/>
      <c r="W402" s="194"/>
      <c r="X402" s="240"/>
      <c r="Y402" s="194"/>
      <c r="Z402" s="240"/>
      <c r="AA402" s="241"/>
      <c r="AB402" s="194"/>
      <c r="AC402" s="240"/>
      <c r="AD402" s="194"/>
      <c r="AE402" s="240"/>
      <c r="AF402" s="241"/>
      <c r="AG402" s="194"/>
      <c r="AH402" s="240"/>
      <c r="AI402" s="194"/>
      <c r="AJ402" s="240"/>
      <c r="AK402" s="241"/>
      <c r="AL402" s="194"/>
      <c r="AM402" s="240"/>
      <c r="AN402" s="194"/>
      <c r="AO402" s="240"/>
      <c r="AP402" s="241"/>
      <c r="AQ402" s="194"/>
      <c r="AR402" s="240"/>
      <c r="AS402" s="194"/>
      <c r="AT402" s="240"/>
      <c r="AU402" s="241"/>
      <c r="AV402" s="194"/>
      <c r="AW402" s="240"/>
      <c r="AX402" s="194"/>
      <c r="AY402" s="240"/>
      <c r="AZ402" s="241"/>
      <c r="BA402" s="194"/>
      <c r="BB402" s="240"/>
      <c r="BC402" s="194"/>
      <c r="BD402" s="240"/>
      <c r="BE402" s="241"/>
      <c r="BF402" s="194"/>
      <c r="BG402" s="240"/>
      <c r="BH402" s="194"/>
      <c r="BI402" s="240"/>
      <c r="BJ402" s="241"/>
    </row>
    <row r="403" customFormat="false" ht="15.75" hidden="false" customHeight="true" outlineLevel="0" collapsed="false">
      <c r="N403" s="240"/>
      <c r="P403" s="240"/>
      <c r="Q403" s="241"/>
      <c r="S403" s="240"/>
      <c r="U403" s="240"/>
      <c r="V403" s="241"/>
      <c r="W403" s="194"/>
      <c r="X403" s="240"/>
      <c r="Y403" s="194"/>
      <c r="Z403" s="240"/>
      <c r="AA403" s="241"/>
      <c r="AB403" s="194"/>
      <c r="AC403" s="240"/>
      <c r="AD403" s="194"/>
      <c r="AE403" s="240"/>
      <c r="AF403" s="241"/>
      <c r="AG403" s="194"/>
      <c r="AH403" s="240"/>
      <c r="AI403" s="194"/>
      <c r="AJ403" s="240"/>
      <c r="AK403" s="241"/>
      <c r="AL403" s="194"/>
      <c r="AM403" s="240"/>
      <c r="AN403" s="194"/>
      <c r="AO403" s="240"/>
      <c r="AP403" s="241"/>
      <c r="AQ403" s="194"/>
      <c r="AR403" s="240"/>
      <c r="AS403" s="194"/>
      <c r="AT403" s="240"/>
      <c r="AU403" s="241"/>
      <c r="AV403" s="194"/>
      <c r="AW403" s="240"/>
      <c r="AX403" s="194"/>
      <c r="AY403" s="240"/>
      <c r="AZ403" s="241"/>
      <c r="BA403" s="194"/>
      <c r="BB403" s="240"/>
      <c r="BC403" s="194"/>
      <c r="BD403" s="240"/>
      <c r="BE403" s="241"/>
      <c r="BF403" s="194"/>
      <c r="BG403" s="240"/>
      <c r="BH403" s="194"/>
      <c r="BI403" s="240"/>
      <c r="BJ403" s="241"/>
    </row>
    <row r="404" customFormat="false" ht="15.75" hidden="false" customHeight="true" outlineLevel="0" collapsed="false">
      <c r="N404" s="240"/>
      <c r="P404" s="240"/>
      <c r="Q404" s="241"/>
      <c r="S404" s="240"/>
      <c r="U404" s="240"/>
      <c r="V404" s="241"/>
      <c r="W404" s="194"/>
      <c r="X404" s="240"/>
      <c r="Y404" s="194"/>
      <c r="Z404" s="240"/>
      <c r="AA404" s="241"/>
      <c r="AB404" s="194"/>
      <c r="AC404" s="240"/>
      <c r="AD404" s="194"/>
      <c r="AE404" s="240"/>
      <c r="AF404" s="241"/>
      <c r="AG404" s="194"/>
      <c r="AH404" s="240"/>
      <c r="AI404" s="194"/>
      <c r="AJ404" s="240"/>
      <c r="AK404" s="241"/>
      <c r="AL404" s="194"/>
      <c r="AM404" s="240"/>
      <c r="AN404" s="194"/>
      <c r="AO404" s="240"/>
      <c r="AP404" s="241"/>
      <c r="AQ404" s="194"/>
      <c r="AR404" s="240"/>
      <c r="AS404" s="194"/>
      <c r="AT404" s="240"/>
      <c r="AU404" s="241"/>
      <c r="AV404" s="194"/>
      <c r="AW404" s="240"/>
      <c r="AX404" s="194"/>
      <c r="AY404" s="240"/>
      <c r="AZ404" s="241"/>
      <c r="BA404" s="194"/>
      <c r="BB404" s="240"/>
      <c r="BC404" s="194"/>
      <c r="BD404" s="240"/>
      <c r="BE404" s="241"/>
      <c r="BF404" s="194"/>
      <c r="BG404" s="240"/>
      <c r="BH404" s="194"/>
      <c r="BI404" s="240"/>
      <c r="BJ404" s="241"/>
    </row>
    <row r="405" customFormat="false" ht="15.75" hidden="false" customHeight="true" outlineLevel="0" collapsed="false">
      <c r="N405" s="240"/>
      <c r="P405" s="240"/>
      <c r="Q405" s="241"/>
      <c r="S405" s="240"/>
      <c r="U405" s="240"/>
      <c r="V405" s="241"/>
      <c r="W405" s="194"/>
      <c r="X405" s="240"/>
      <c r="Y405" s="194"/>
      <c r="Z405" s="240"/>
      <c r="AA405" s="241"/>
      <c r="AB405" s="194"/>
      <c r="AC405" s="240"/>
      <c r="AD405" s="194"/>
      <c r="AE405" s="240"/>
      <c r="AF405" s="241"/>
      <c r="AG405" s="194"/>
      <c r="AH405" s="240"/>
      <c r="AI405" s="194"/>
      <c r="AJ405" s="240"/>
      <c r="AK405" s="241"/>
      <c r="AL405" s="194"/>
      <c r="AM405" s="240"/>
      <c r="AN405" s="194"/>
      <c r="AO405" s="240"/>
      <c r="AP405" s="241"/>
      <c r="AQ405" s="194"/>
      <c r="AR405" s="240"/>
      <c r="AS405" s="194"/>
      <c r="AT405" s="240"/>
      <c r="AU405" s="241"/>
      <c r="AV405" s="194"/>
      <c r="AW405" s="240"/>
      <c r="AX405" s="194"/>
      <c r="AY405" s="240"/>
      <c r="AZ405" s="241"/>
      <c r="BA405" s="194"/>
      <c r="BB405" s="240"/>
      <c r="BC405" s="194"/>
      <c r="BD405" s="240"/>
      <c r="BE405" s="241"/>
      <c r="BF405" s="194"/>
      <c r="BG405" s="240"/>
      <c r="BH405" s="194"/>
      <c r="BI405" s="240"/>
      <c r="BJ405" s="241"/>
    </row>
    <row r="406" customFormat="false" ht="15.75" hidden="false" customHeight="true" outlineLevel="0" collapsed="false">
      <c r="N406" s="240"/>
      <c r="P406" s="240"/>
      <c r="Q406" s="241"/>
      <c r="S406" s="240"/>
      <c r="U406" s="240"/>
      <c r="V406" s="241"/>
      <c r="W406" s="194"/>
      <c r="X406" s="240"/>
      <c r="Y406" s="194"/>
      <c r="Z406" s="240"/>
      <c r="AA406" s="241"/>
      <c r="AB406" s="194"/>
      <c r="AC406" s="240"/>
      <c r="AD406" s="194"/>
      <c r="AE406" s="240"/>
      <c r="AF406" s="241"/>
      <c r="AG406" s="194"/>
      <c r="AH406" s="240"/>
      <c r="AI406" s="194"/>
      <c r="AJ406" s="240"/>
      <c r="AK406" s="241"/>
      <c r="AL406" s="194"/>
      <c r="AM406" s="240"/>
      <c r="AN406" s="194"/>
      <c r="AO406" s="240"/>
      <c r="AP406" s="241"/>
      <c r="AQ406" s="194"/>
      <c r="AR406" s="240"/>
      <c r="AS406" s="194"/>
      <c r="AT406" s="240"/>
      <c r="AU406" s="241"/>
      <c r="AV406" s="194"/>
      <c r="AW406" s="240"/>
      <c r="AX406" s="194"/>
      <c r="AY406" s="240"/>
      <c r="AZ406" s="241"/>
      <c r="BA406" s="194"/>
      <c r="BB406" s="240"/>
      <c r="BC406" s="194"/>
      <c r="BD406" s="240"/>
      <c r="BE406" s="241"/>
      <c r="BF406" s="194"/>
      <c r="BG406" s="240"/>
      <c r="BH406" s="194"/>
      <c r="BI406" s="240"/>
      <c r="BJ406" s="241"/>
    </row>
    <row r="407" customFormat="false" ht="15.75" hidden="false" customHeight="true" outlineLevel="0" collapsed="false">
      <c r="N407" s="240"/>
      <c r="P407" s="240"/>
      <c r="Q407" s="241"/>
      <c r="S407" s="240"/>
      <c r="U407" s="240"/>
      <c r="V407" s="241"/>
      <c r="W407" s="194"/>
      <c r="X407" s="240"/>
      <c r="Y407" s="194"/>
      <c r="Z407" s="240"/>
      <c r="AA407" s="241"/>
      <c r="AB407" s="194"/>
      <c r="AC407" s="240"/>
      <c r="AD407" s="194"/>
      <c r="AE407" s="240"/>
      <c r="AF407" s="241"/>
      <c r="AG407" s="194"/>
      <c r="AH407" s="240"/>
      <c r="AI407" s="194"/>
      <c r="AJ407" s="240"/>
      <c r="AK407" s="241"/>
      <c r="AL407" s="194"/>
      <c r="AM407" s="240"/>
      <c r="AN407" s="194"/>
      <c r="AO407" s="240"/>
      <c r="AP407" s="241"/>
      <c r="AQ407" s="194"/>
      <c r="AR407" s="240"/>
      <c r="AS407" s="194"/>
      <c r="AT407" s="240"/>
      <c r="AU407" s="241"/>
      <c r="AV407" s="194"/>
      <c r="AW407" s="240"/>
      <c r="AX407" s="194"/>
      <c r="AY407" s="240"/>
      <c r="AZ407" s="241"/>
      <c r="BA407" s="194"/>
      <c r="BB407" s="240"/>
      <c r="BC407" s="194"/>
      <c r="BD407" s="240"/>
      <c r="BE407" s="241"/>
      <c r="BF407" s="194"/>
      <c r="BG407" s="240"/>
      <c r="BH407" s="194"/>
      <c r="BI407" s="240"/>
      <c r="BJ407" s="241"/>
    </row>
    <row r="408" customFormat="false" ht="15.75" hidden="false" customHeight="true" outlineLevel="0" collapsed="false">
      <c r="N408" s="240"/>
      <c r="P408" s="240"/>
      <c r="Q408" s="241"/>
      <c r="S408" s="240"/>
      <c r="U408" s="240"/>
      <c r="V408" s="241"/>
      <c r="W408" s="194"/>
      <c r="X408" s="240"/>
      <c r="Y408" s="194"/>
      <c r="Z408" s="240"/>
      <c r="AA408" s="241"/>
      <c r="AB408" s="194"/>
      <c r="AC408" s="240"/>
      <c r="AD408" s="194"/>
      <c r="AE408" s="240"/>
      <c r="AF408" s="241"/>
      <c r="AG408" s="194"/>
      <c r="AH408" s="240"/>
      <c r="AI408" s="194"/>
      <c r="AJ408" s="240"/>
      <c r="AK408" s="241"/>
      <c r="AL408" s="194"/>
      <c r="AM408" s="240"/>
      <c r="AN408" s="194"/>
      <c r="AO408" s="240"/>
      <c r="AP408" s="241"/>
      <c r="AQ408" s="194"/>
      <c r="AR408" s="240"/>
      <c r="AS408" s="194"/>
      <c r="AT408" s="240"/>
      <c r="AU408" s="241"/>
      <c r="AV408" s="194"/>
      <c r="AW408" s="240"/>
      <c r="AX408" s="194"/>
      <c r="AY408" s="240"/>
      <c r="AZ408" s="241"/>
      <c r="BA408" s="194"/>
      <c r="BB408" s="240"/>
      <c r="BC408" s="194"/>
      <c r="BD408" s="240"/>
      <c r="BE408" s="241"/>
      <c r="BF408" s="194"/>
      <c r="BG408" s="240"/>
      <c r="BH408" s="194"/>
      <c r="BI408" s="240"/>
      <c r="BJ408" s="241"/>
    </row>
    <row r="409" customFormat="false" ht="15.75" hidden="false" customHeight="true" outlineLevel="0" collapsed="false">
      <c r="N409" s="240"/>
      <c r="P409" s="240"/>
      <c r="Q409" s="241"/>
      <c r="S409" s="240"/>
      <c r="U409" s="240"/>
      <c r="V409" s="241"/>
      <c r="W409" s="194"/>
      <c r="X409" s="240"/>
      <c r="Y409" s="194"/>
      <c r="Z409" s="240"/>
      <c r="AA409" s="241"/>
      <c r="AB409" s="194"/>
      <c r="AC409" s="240"/>
      <c r="AD409" s="194"/>
      <c r="AE409" s="240"/>
      <c r="AF409" s="241"/>
      <c r="AG409" s="194"/>
      <c r="AH409" s="240"/>
      <c r="AI409" s="194"/>
      <c r="AJ409" s="240"/>
      <c r="AK409" s="241"/>
      <c r="AL409" s="194"/>
      <c r="AM409" s="240"/>
      <c r="AN409" s="194"/>
      <c r="AO409" s="240"/>
      <c r="AP409" s="241"/>
      <c r="AQ409" s="194"/>
      <c r="AR409" s="240"/>
      <c r="AS409" s="194"/>
      <c r="AT409" s="240"/>
      <c r="AU409" s="241"/>
      <c r="AV409" s="194"/>
      <c r="AW409" s="240"/>
      <c r="AX409" s="194"/>
      <c r="AY409" s="240"/>
      <c r="AZ409" s="241"/>
      <c r="BA409" s="194"/>
      <c r="BB409" s="240"/>
      <c r="BC409" s="194"/>
      <c r="BD409" s="240"/>
      <c r="BE409" s="241"/>
      <c r="BF409" s="194"/>
      <c r="BG409" s="240"/>
      <c r="BH409" s="194"/>
      <c r="BI409" s="240"/>
      <c r="BJ409" s="241"/>
    </row>
    <row r="410" customFormat="false" ht="15.75" hidden="false" customHeight="true" outlineLevel="0" collapsed="false">
      <c r="N410" s="240"/>
      <c r="P410" s="240"/>
      <c r="Q410" s="241"/>
      <c r="S410" s="240"/>
      <c r="U410" s="240"/>
      <c r="V410" s="241"/>
      <c r="W410" s="194"/>
      <c r="X410" s="240"/>
      <c r="Y410" s="194"/>
      <c r="Z410" s="240"/>
      <c r="AA410" s="241"/>
      <c r="AB410" s="194"/>
      <c r="AC410" s="240"/>
      <c r="AD410" s="194"/>
      <c r="AE410" s="240"/>
      <c r="AF410" s="241"/>
      <c r="AG410" s="194"/>
      <c r="AH410" s="240"/>
      <c r="AI410" s="194"/>
      <c r="AJ410" s="240"/>
      <c r="AK410" s="241"/>
      <c r="AL410" s="194"/>
      <c r="AM410" s="240"/>
      <c r="AN410" s="194"/>
      <c r="AO410" s="240"/>
      <c r="AP410" s="241"/>
      <c r="AQ410" s="194"/>
      <c r="AR410" s="240"/>
      <c r="AS410" s="194"/>
      <c r="AT410" s="240"/>
      <c r="AU410" s="241"/>
      <c r="AV410" s="194"/>
      <c r="AW410" s="240"/>
      <c r="AX410" s="194"/>
      <c r="AY410" s="240"/>
      <c r="AZ410" s="241"/>
      <c r="BA410" s="194"/>
      <c r="BB410" s="240"/>
      <c r="BC410" s="194"/>
      <c r="BD410" s="240"/>
      <c r="BE410" s="241"/>
      <c r="BF410" s="194"/>
      <c r="BG410" s="240"/>
      <c r="BH410" s="194"/>
      <c r="BI410" s="240"/>
      <c r="BJ410" s="241"/>
    </row>
    <row r="411" customFormat="false" ht="15.75" hidden="false" customHeight="true" outlineLevel="0" collapsed="false">
      <c r="N411" s="240"/>
      <c r="P411" s="240"/>
      <c r="Q411" s="241"/>
      <c r="S411" s="240"/>
      <c r="U411" s="240"/>
      <c r="V411" s="241"/>
      <c r="W411" s="194"/>
      <c r="X411" s="240"/>
      <c r="Y411" s="194"/>
      <c r="Z411" s="240"/>
      <c r="AA411" s="241"/>
      <c r="AB411" s="194"/>
      <c r="AC411" s="240"/>
      <c r="AD411" s="194"/>
      <c r="AE411" s="240"/>
      <c r="AF411" s="241"/>
      <c r="AG411" s="194"/>
      <c r="AH411" s="240"/>
      <c r="AI411" s="194"/>
      <c r="AJ411" s="240"/>
      <c r="AK411" s="241"/>
      <c r="AL411" s="194"/>
      <c r="AM411" s="240"/>
      <c r="AN411" s="194"/>
      <c r="AO411" s="240"/>
      <c r="AP411" s="241"/>
      <c r="AQ411" s="194"/>
      <c r="AR411" s="240"/>
      <c r="AS411" s="194"/>
      <c r="AT411" s="240"/>
      <c r="AU411" s="241"/>
      <c r="AV411" s="194"/>
      <c r="AW411" s="240"/>
      <c r="AX411" s="194"/>
      <c r="AY411" s="240"/>
      <c r="AZ411" s="241"/>
      <c r="BA411" s="194"/>
      <c r="BB411" s="240"/>
      <c r="BC411" s="194"/>
      <c r="BD411" s="240"/>
      <c r="BE411" s="241"/>
      <c r="BF411" s="194"/>
      <c r="BG411" s="240"/>
      <c r="BH411" s="194"/>
      <c r="BI411" s="240"/>
      <c r="BJ411" s="241"/>
    </row>
    <row r="412" customFormat="false" ht="15.75" hidden="false" customHeight="true" outlineLevel="0" collapsed="false">
      <c r="N412" s="240"/>
      <c r="P412" s="240"/>
      <c r="Q412" s="241"/>
      <c r="S412" s="240"/>
      <c r="U412" s="240"/>
      <c r="V412" s="241"/>
      <c r="W412" s="194"/>
      <c r="X412" s="240"/>
      <c r="Y412" s="194"/>
      <c r="Z412" s="240"/>
      <c r="AA412" s="241"/>
      <c r="AB412" s="194"/>
      <c r="AC412" s="240"/>
      <c r="AD412" s="194"/>
      <c r="AE412" s="240"/>
      <c r="AF412" s="241"/>
      <c r="AG412" s="194"/>
      <c r="AH412" s="240"/>
      <c r="AI412" s="194"/>
      <c r="AJ412" s="240"/>
      <c r="AK412" s="241"/>
      <c r="AL412" s="194"/>
      <c r="AM412" s="240"/>
      <c r="AN412" s="194"/>
      <c r="AO412" s="240"/>
      <c r="AP412" s="241"/>
      <c r="AQ412" s="194"/>
      <c r="AR412" s="240"/>
      <c r="AS412" s="194"/>
      <c r="AT412" s="240"/>
      <c r="AU412" s="241"/>
      <c r="AV412" s="194"/>
      <c r="AW412" s="240"/>
      <c r="AX412" s="194"/>
      <c r="AY412" s="240"/>
      <c r="AZ412" s="241"/>
      <c r="BA412" s="194"/>
      <c r="BB412" s="240"/>
      <c r="BC412" s="194"/>
      <c r="BD412" s="240"/>
      <c r="BE412" s="241"/>
      <c r="BF412" s="194"/>
      <c r="BG412" s="240"/>
      <c r="BH412" s="194"/>
      <c r="BI412" s="240"/>
      <c r="BJ412" s="241"/>
    </row>
    <row r="413" customFormat="false" ht="15.75" hidden="false" customHeight="true" outlineLevel="0" collapsed="false">
      <c r="N413" s="240"/>
      <c r="P413" s="240"/>
      <c r="Q413" s="241"/>
      <c r="S413" s="240"/>
      <c r="U413" s="240"/>
      <c r="V413" s="241"/>
      <c r="W413" s="194"/>
      <c r="X413" s="240"/>
      <c r="Y413" s="194"/>
      <c r="Z413" s="240"/>
      <c r="AA413" s="241"/>
      <c r="AB413" s="194"/>
      <c r="AC413" s="240"/>
      <c r="AD413" s="194"/>
      <c r="AE413" s="240"/>
      <c r="AF413" s="241"/>
      <c r="AG413" s="194"/>
      <c r="AH413" s="240"/>
      <c r="AI413" s="194"/>
      <c r="AJ413" s="240"/>
      <c r="AK413" s="241"/>
      <c r="AL413" s="194"/>
      <c r="AM413" s="240"/>
      <c r="AN413" s="194"/>
      <c r="AO413" s="240"/>
      <c r="AP413" s="241"/>
      <c r="AQ413" s="194"/>
      <c r="AR413" s="240"/>
      <c r="AS413" s="194"/>
      <c r="AT413" s="240"/>
      <c r="AU413" s="241"/>
      <c r="AV413" s="194"/>
      <c r="AW413" s="240"/>
      <c r="AX413" s="194"/>
      <c r="AY413" s="240"/>
      <c r="AZ413" s="241"/>
      <c r="BA413" s="194"/>
      <c r="BB413" s="240"/>
      <c r="BC413" s="194"/>
      <c r="BD413" s="240"/>
      <c r="BE413" s="241"/>
      <c r="BF413" s="194"/>
      <c r="BG413" s="240"/>
      <c r="BH413" s="194"/>
      <c r="BI413" s="240"/>
      <c r="BJ413" s="241"/>
    </row>
    <row r="414" customFormat="false" ht="15.75" hidden="false" customHeight="true" outlineLevel="0" collapsed="false">
      <c r="N414" s="240"/>
      <c r="P414" s="240"/>
      <c r="Q414" s="241"/>
      <c r="S414" s="240"/>
      <c r="U414" s="240"/>
      <c r="V414" s="241"/>
      <c r="W414" s="194"/>
      <c r="X414" s="240"/>
      <c r="Y414" s="194"/>
      <c r="Z414" s="240"/>
      <c r="AA414" s="241"/>
      <c r="AB414" s="194"/>
      <c r="AC414" s="240"/>
      <c r="AD414" s="194"/>
      <c r="AE414" s="240"/>
      <c r="AF414" s="241"/>
      <c r="AG414" s="194"/>
      <c r="AH414" s="240"/>
      <c r="AI414" s="194"/>
      <c r="AJ414" s="240"/>
      <c r="AK414" s="241"/>
      <c r="AL414" s="194"/>
      <c r="AM414" s="240"/>
      <c r="AN414" s="194"/>
      <c r="AO414" s="240"/>
      <c r="AP414" s="241"/>
      <c r="AQ414" s="194"/>
      <c r="AR414" s="240"/>
      <c r="AS414" s="194"/>
      <c r="AT414" s="240"/>
      <c r="AU414" s="241"/>
      <c r="AV414" s="194"/>
      <c r="AW414" s="240"/>
      <c r="AX414" s="194"/>
      <c r="AY414" s="240"/>
      <c r="AZ414" s="241"/>
      <c r="BA414" s="194"/>
      <c r="BB414" s="240"/>
      <c r="BC414" s="194"/>
      <c r="BD414" s="240"/>
      <c r="BE414" s="241"/>
      <c r="BF414" s="194"/>
      <c r="BG414" s="240"/>
      <c r="BH414" s="194"/>
      <c r="BI414" s="240"/>
      <c r="BJ414" s="241"/>
    </row>
    <row r="415" customFormat="false" ht="15.75" hidden="false" customHeight="true" outlineLevel="0" collapsed="false">
      <c r="N415" s="240"/>
      <c r="P415" s="240"/>
      <c r="Q415" s="241"/>
      <c r="S415" s="240"/>
      <c r="U415" s="240"/>
      <c r="V415" s="241"/>
      <c r="W415" s="194"/>
      <c r="X415" s="240"/>
      <c r="Y415" s="194"/>
      <c r="Z415" s="240"/>
      <c r="AA415" s="241"/>
      <c r="AB415" s="194"/>
      <c r="AC415" s="240"/>
      <c r="AD415" s="194"/>
      <c r="AE415" s="240"/>
      <c r="AF415" s="241"/>
      <c r="AG415" s="194"/>
      <c r="AH415" s="240"/>
      <c r="AI415" s="194"/>
      <c r="AJ415" s="240"/>
      <c r="AK415" s="241"/>
      <c r="AL415" s="194"/>
      <c r="AM415" s="240"/>
      <c r="AN415" s="194"/>
      <c r="AO415" s="240"/>
      <c r="AP415" s="241"/>
      <c r="AQ415" s="194"/>
      <c r="AR415" s="240"/>
      <c r="AS415" s="194"/>
      <c r="AT415" s="240"/>
      <c r="AU415" s="241"/>
      <c r="AV415" s="194"/>
      <c r="AW415" s="240"/>
      <c r="AX415" s="194"/>
      <c r="AY415" s="240"/>
      <c r="AZ415" s="241"/>
      <c r="BA415" s="194"/>
      <c r="BB415" s="240"/>
      <c r="BC415" s="194"/>
      <c r="BD415" s="240"/>
      <c r="BE415" s="241"/>
      <c r="BF415" s="194"/>
      <c r="BG415" s="240"/>
      <c r="BH415" s="194"/>
      <c r="BI415" s="240"/>
      <c r="BJ415" s="241"/>
    </row>
    <row r="416" customFormat="false" ht="15.75" hidden="false" customHeight="true" outlineLevel="0" collapsed="false">
      <c r="N416" s="240"/>
      <c r="P416" s="240"/>
      <c r="Q416" s="241"/>
      <c r="S416" s="240"/>
      <c r="U416" s="240"/>
      <c r="V416" s="241"/>
      <c r="W416" s="194"/>
      <c r="X416" s="240"/>
      <c r="Y416" s="194"/>
      <c r="Z416" s="240"/>
      <c r="AA416" s="241"/>
      <c r="AB416" s="194"/>
      <c r="AC416" s="240"/>
      <c r="AD416" s="194"/>
      <c r="AE416" s="240"/>
      <c r="AF416" s="241"/>
      <c r="AG416" s="194"/>
      <c r="AH416" s="240"/>
      <c r="AI416" s="194"/>
      <c r="AJ416" s="240"/>
      <c r="AK416" s="241"/>
      <c r="AL416" s="194"/>
      <c r="AM416" s="240"/>
      <c r="AN416" s="194"/>
      <c r="AO416" s="240"/>
      <c r="AP416" s="241"/>
      <c r="AQ416" s="194"/>
      <c r="AR416" s="240"/>
      <c r="AS416" s="194"/>
      <c r="AT416" s="240"/>
      <c r="AU416" s="241"/>
      <c r="AV416" s="194"/>
      <c r="AW416" s="240"/>
      <c r="AX416" s="194"/>
      <c r="AY416" s="240"/>
      <c r="AZ416" s="241"/>
      <c r="BA416" s="194"/>
      <c r="BB416" s="240"/>
      <c r="BC416" s="194"/>
      <c r="BD416" s="240"/>
      <c r="BE416" s="241"/>
      <c r="BF416" s="194"/>
      <c r="BG416" s="240"/>
      <c r="BH416" s="194"/>
      <c r="BI416" s="240"/>
      <c r="BJ416" s="241"/>
    </row>
    <row r="417" customFormat="false" ht="15.75" hidden="false" customHeight="true" outlineLevel="0" collapsed="false">
      <c r="N417" s="240"/>
      <c r="P417" s="240"/>
      <c r="Q417" s="241"/>
      <c r="S417" s="240"/>
      <c r="U417" s="240"/>
      <c r="V417" s="241"/>
      <c r="W417" s="194"/>
      <c r="X417" s="240"/>
      <c r="Y417" s="194"/>
      <c r="Z417" s="240"/>
      <c r="AA417" s="241"/>
      <c r="AB417" s="194"/>
      <c r="AC417" s="240"/>
      <c r="AD417" s="194"/>
      <c r="AE417" s="240"/>
      <c r="AF417" s="241"/>
      <c r="AG417" s="194"/>
      <c r="AH417" s="240"/>
      <c r="AI417" s="194"/>
      <c r="AJ417" s="240"/>
      <c r="AK417" s="241"/>
      <c r="AL417" s="194"/>
      <c r="AM417" s="240"/>
      <c r="AN417" s="194"/>
      <c r="AO417" s="240"/>
      <c r="AP417" s="241"/>
      <c r="AQ417" s="194"/>
      <c r="AR417" s="240"/>
      <c r="AS417" s="194"/>
      <c r="AT417" s="240"/>
      <c r="AU417" s="241"/>
      <c r="AV417" s="194"/>
      <c r="AW417" s="240"/>
      <c r="AX417" s="194"/>
      <c r="AY417" s="240"/>
      <c r="AZ417" s="241"/>
      <c r="BA417" s="194"/>
      <c r="BB417" s="240"/>
      <c r="BC417" s="194"/>
      <c r="BD417" s="240"/>
      <c r="BE417" s="241"/>
      <c r="BF417" s="194"/>
      <c r="BG417" s="240"/>
      <c r="BH417" s="194"/>
      <c r="BI417" s="240"/>
      <c r="BJ417" s="241"/>
    </row>
    <row r="418" customFormat="false" ht="15.75" hidden="false" customHeight="true" outlineLevel="0" collapsed="false">
      <c r="N418" s="240"/>
      <c r="P418" s="240"/>
      <c r="Q418" s="241"/>
      <c r="S418" s="240"/>
      <c r="U418" s="240"/>
      <c r="V418" s="241"/>
      <c r="W418" s="194"/>
      <c r="X418" s="240"/>
      <c r="Y418" s="194"/>
      <c r="Z418" s="240"/>
      <c r="AA418" s="241"/>
      <c r="AB418" s="194"/>
      <c r="AC418" s="240"/>
      <c r="AD418" s="194"/>
      <c r="AE418" s="240"/>
      <c r="AF418" s="241"/>
      <c r="AG418" s="194"/>
      <c r="AH418" s="240"/>
      <c r="AI418" s="194"/>
      <c r="AJ418" s="240"/>
      <c r="AK418" s="241"/>
      <c r="AL418" s="194"/>
      <c r="AM418" s="240"/>
      <c r="AN418" s="194"/>
      <c r="AO418" s="240"/>
      <c r="AP418" s="241"/>
      <c r="AQ418" s="194"/>
      <c r="AR418" s="240"/>
      <c r="AS418" s="194"/>
      <c r="AT418" s="240"/>
      <c r="AU418" s="241"/>
      <c r="AV418" s="194"/>
      <c r="AW418" s="240"/>
      <c r="AX418" s="194"/>
      <c r="AY418" s="240"/>
      <c r="AZ418" s="241"/>
      <c r="BA418" s="194"/>
      <c r="BB418" s="240"/>
      <c r="BC418" s="194"/>
      <c r="BD418" s="240"/>
      <c r="BE418" s="241"/>
      <c r="BF418" s="194"/>
      <c r="BG418" s="240"/>
      <c r="BH418" s="194"/>
      <c r="BI418" s="240"/>
      <c r="BJ418" s="241"/>
    </row>
    <row r="419" customFormat="false" ht="15.75" hidden="false" customHeight="true" outlineLevel="0" collapsed="false">
      <c r="N419" s="240"/>
      <c r="P419" s="240"/>
      <c r="Q419" s="241"/>
      <c r="S419" s="240"/>
      <c r="U419" s="240"/>
      <c r="V419" s="241"/>
      <c r="W419" s="194"/>
      <c r="X419" s="240"/>
      <c r="Y419" s="194"/>
      <c r="Z419" s="240"/>
      <c r="AA419" s="241"/>
      <c r="AB419" s="194"/>
      <c r="AC419" s="240"/>
      <c r="AD419" s="194"/>
      <c r="AE419" s="240"/>
      <c r="AF419" s="241"/>
      <c r="AG419" s="194"/>
      <c r="AH419" s="240"/>
      <c r="AI419" s="194"/>
      <c r="AJ419" s="240"/>
      <c r="AK419" s="241"/>
      <c r="AL419" s="194"/>
      <c r="AM419" s="240"/>
      <c r="AN419" s="194"/>
      <c r="AO419" s="240"/>
      <c r="AP419" s="241"/>
      <c r="AQ419" s="194"/>
      <c r="AR419" s="240"/>
      <c r="AS419" s="194"/>
      <c r="AT419" s="240"/>
      <c r="AU419" s="241"/>
      <c r="AV419" s="194"/>
      <c r="AW419" s="240"/>
      <c r="AX419" s="194"/>
      <c r="AY419" s="240"/>
      <c r="AZ419" s="241"/>
      <c r="BA419" s="194"/>
      <c r="BB419" s="240"/>
      <c r="BC419" s="194"/>
      <c r="BD419" s="240"/>
      <c r="BE419" s="241"/>
      <c r="BF419" s="194"/>
      <c r="BG419" s="240"/>
      <c r="BH419" s="194"/>
      <c r="BI419" s="240"/>
      <c r="BJ419" s="241"/>
    </row>
    <row r="420" customFormat="false" ht="15.75" hidden="false" customHeight="true" outlineLevel="0" collapsed="false">
      <c r="N420" s="240"/>
      <c r="P420" s="240"/>
      <c r="Q420" s="241"/>
      <c r="S420" s="240"/>
      <c r="U420" s="240"/>
      <c r="V420" s="241"/>
      <c r="W420" s="194"/>
      <c r="X420" s="240"/>
      <c r="Y420" s="194"/>
      <c r="Z420" s="240"/>
      <c r="AA420" s="241"/>
      <c r="AB420" s="194"/>
      <c r="AC420" s="240"/>
      <c r="AD420" s="194"/>
      <c r="AE420" s="240"/>
      <c r="AF420" s="241"/>
      <c r="AG420" s="194"/>
      <c r="AH420" s="240"/>
      <c r="AI420" s="194"/>
      <c r="AJ420" s="240"/>
      <c r="AK420" s="241"/>
      <c r="AL420" s="194"/>
      <c r="AM420" s="240"/>
      <c r="AN420" s="194"/>
      <c r="AO420" s="240"/>
      <c r="AP420" s="241"/>
      <c r="AQ420" s="194"/>
      <c r="AR420" s="240"/>
      <c r="AS420" s="194"/>
      <c r="AT420" s="240"/>
      <c r="AU420" s="241"/>
      <c r="AV420" s="194"/>
      <c r="AW420" s="240"/>
      <c r="AX420" s="194"/>
      <c r="AY420" s="240"/>
      <c r="AZ420" s="241"/>
      <c r="BA420" s="194"/>
      <c r="BB420" s="240"/>
      <c r="BC420" s="194"/>
      <c r="BD420" s="240"/>
      <c r="BE420" s="241"/>
      <c r="BF420" s="194"/>
      <c r="BG420" s="240"/>
      <c r="BH420" s="194"/>
      <c r="BI420" s="240"/>
      <c r="BJ420" s="241"/>
    </row>
    <row r="421" customFormat="false" ht="15.75" hidden="false" customHeight="true" outlineLevel="0" collapsed="false">
      <c r="N421" s="240"/>
      <c r="P421" s="240"/>
      <c r="Q421" s="241"/>
      <c r="S421" s="240"/>
      <c r="U421" s="240"/>
      <c r="V421" s="241"/>
      <c r="W421" s="194"/>
      <c r="X421" s="240"/>
      <c r="Y421" s="194"/>
      <c r="Z421" s="240"/>
      <c r="AA421" s="241"/>
      <c r="AB421" s="194"/>
      <c r="AC421" s="240"/>
      <c r="AD421" s="194"/>
      <c r="AE421" s="240"/>
      <c r="AF421" s="241"/>
      <c r="AG421" s="194"/>
      <c r="AH421" s="240"/>
      <c r="AI421" s="194"/>
      <c r="AJ421" s="240"/>
      <c r="AK421" s="241"/>
      <c r="AL421" s="194"/>
      <c r="AM421" s="240"/>
      <c r="AN421" s="194"/>
      <c r="AO421" s="240"/>
      <c r="AP421" s="241"/>
      <c r="AQ421" s="194"/>
      <c r="AR421" s="240"/>
      <c r="AS421" s="194"/>
      <c r="AT421" s="240"/>
      <c r="AU421" s="241"/>
      <c r="AV421" s="194"/>
      <c r="AW421" s="240"/>
      <c r="AX421" s="194"/>
      <c r="AY421" s="240"/>
      <c r="AZ421" s="241"/>
      <c r="BA421" s="194"/>
      <c r="BB421" s="240"/>
      <c r="BC421" s="194"/>
      <c r="BD421" s="240"/>
      <c r="BE421" s="241"/>
      <c r="BF421" s="194"/>
      <c r="BG421" s="240"/>
      <c r="BH421" s="194"/>
      <c r="BI421" s="240"/>
      <c r="BJ421" s="241"/>
    </row>
    <row r="422" customFormat="false" ht="15.75" hidden="false" customHeight="true" outlineLevel="0" collapsed="false">
      <c r="N422" s="240"/>
      <c r="P422" s="240"/>
      <c r="Q422" s="241"/>
      <c r="S422" s="240"/>
      <c r="U422" s="240"/>
      <c r="V422" s="241"/>
      <c r="W422" s="194"/>
      <c r="X422" s="240"/>
      <c r="Y422" s="194"/>
      <c r="Z422" s="240"/>
      <c r="AA422" s="241"/>
      <c r="AB422" s="194"/>
      <c r="AC422" s="240"/>
      <c r="AD422" s="194"/>
      <c r="AE422" s="240"/>
      <c r="AF422" s="241"/>
      <c r="AG422" s="194"/>
      <c r="AH422" s="240"/>
      <c r="AI422" s="194"/>
      <c r="AJ422" s="240"/>
      <c r="AK422" s="241"/>
      <c r="AL422" s="194"/>
      <c r="AM422" s="240"/>
      <c r="AN422" s="194"/>
      <c r="AO422" s="240"/>
      <c r="AP422" s="241"/>
      <c r="AQ422" s="194"/>
      <c r="AR422" s="240"/>
      <c r="AS422" s="194"/>
      <c r="AT422" s="240"/>
      <c r="AU422" s="241"/>
      <c r="AV422" s="194"/>
      <c r="AW422" s="240"/>
      <c r="AX422" s="194"/>
      <c r="AY422" s="240"/>
      <c r="AZ422" s="241"/>
      <c r="BA422" s="194"/>
      <c r="BB422" s="240"/>
      <c r="BC422" s="194"/>
      <c r="BD422" s="240"/>
      <c r="BE422" s="241"/>
      <c r="BF422" s="194"/>
      <c r="BG422" s="240"/>
      <c r="BH422" s="194"/>
      <c r="BI422" s="240"/>
      <c r="BJ422" s="241"/>
    </row>
    <row r="423" customFormat="false" ht="15.75" hidden="false" customHeight="true" outlineLevel="0" collapsed="false">
      <c r="N423" s="240"/>
      <c r="P423" s="240"/>
      <c r="Q423" s="241"/>
      <c r="S423" s="240"/>
      <c r="U423" s="240"/>
      <c r="V423" s="241"/>
      <c r="W423" s="194"/>
      <c r="X423" s="240"/>
      <c r="Y423" s="194"/>
      <c r="Z423" s="240"/>
      <c r="AA423" s="241"/>
      <c r="AB423" s="194"/>
      <c r="AC423" s="240"/>
      <c r="AD423" s="194"/>
      <c r="AE423" s="240"/>
      <c r="AF423" s="241"/>
      <c r="AG423" s="194"/>
      <c r="AH423" s="240"/>
      <c r="AI423" s="194"/>
      <c r="AJ423" s="240"/>
      <c r="AK423" s="241"/>
      <c r="AL423" s="194"/>
      <c r="AM423" s="240"/>
      <c r="AN423" s="194"/>
      <c r="AO423" s="240"/>
      <c r="AP423" s="241"/>
      <c r="AQ423" s="194"/>
      <c r="AR423" s="240"/>
      <c r="AS423" s="194"/>
      <c r="AT423" s="240"/>
      <c r="AU423" s="241"/>
      <c r="AV423" s="194"/>
      <c r="AW423" s="240"/>
      <c r="AX423" s="194"/>
      <c r="AY423" s="240"/>
      <c r="AZ423" s="241"/>
      <c r="BA423" s="194"/>
      <c r="BB423" s="240"/>
      <c r="BC423" s="194"/>
      <c r="BD423" s="240"/>
      <c r="BE423" s="241"/>
      <c r="BF423" s="194"/>
      <c r="BG423" s="240"/>
      <c r="BH423" s="194"/>
      <c r="BI423" s="240"/>
      <c r="BJ423" s="241"/>
    </row>
    <row r="424" customFormat="false" ht="15.75" hidden="false" customHeight="true" outlineLevel="0" collapsed="false">
      <c r="N424" s="240"/>
      <c r="P424" s="240"/>
      <c r="Q424" s="241"/>
      <c r="S424" s="240"/>
      <c r="U424" s="240"/>
      <c r="V424" s="241"/>
      <c r="W424" s="194"/>
      <c r="X424" s="240"/>
      <c r="Y424" s="194"/>
      <c r="Z424" s="240"/>
      <c r="AA424" s="241"/>
      <c r="AB424" s="194"/>
      <c r="AC424" s="240"/>
      <c r="AD424" s="194"/>
      <c r="AE424" s="240"/>
      <c r="AF424" s="241"/>
      <c r="AG424" s="194"/>
      <c r="AH424" s="240"/>
      <c r="AI424" s="194"/>
      <c r="AJ424" s="240"/>
      <c r="AK424" s="241"/>
      <c r="AL424" s="194"/>
      <c r="AM424" s="240"/>
      <c r="AN424" s="194"/>
      <c r="AO424" s="240"/>
      <c r="AP424" s="241"/>
      <c r="AQ424" s="194"/>
      <c r="AR424" s="240"/>
      <c r="AS424" s="194"/>
      <c r="AT424" s="240"/>
      <c r="AU424" s="241"/>
      <c r="AV424" s="194"/>
      <c r="AW424" s="240"/>
      <c r="AX424" s="194"/>
      <c r="AY424" s="240"/>
      <c r="AZ424" s="241"/>
      <c r="BA424" s="194"/>
      <c r="BB424" s="240"/>
      <c r="BC424" s="194"/>
      <c r="BD424" s="240"/>
      <c r="BE424" s="241"/>
      <c r="BF424" s="194"/>
      <c r="BG424" s="240"/>
      <c r="BH424" s="194"/>
      <c r="BI424" s="240"/>
      <c r="BJ424" s="241"/>
    </row>
    <row r="425" customFormat="false" ht="15.75" hidden="false" customHeight="true" outlineLevel="0" collapsed="false">
      <c r="N425" s="240"/>
      <c r="P425" s="240"/>
      <c r="Q425" s="241"/>
      <c r="S425" s="240"/>
      <c r="U425" s="240"/>
      <c r="V425" s="241"/>
      <c r="W425" s="194"/>
      <c r="X425" s="240"/>
      <c r="Y425" s="194"/>
      <c r="Z425" s="240"/>
      <c r="AA425" s="241"/>
      <c r="AB425" s="194"/>
      <c r="AC425" s="240"/>
      <c r="AD425" s="194"/>
      <c r="AE425" s="240"/>
      <c r="AF425" s="241"/>
      <c r="AG425" s="194"/>
      <c r="AH425" s="240"/>
      <c r="AI425" s="194"/>
      <c r="AJ425" s="240"/>
      <c r="AK425" s="241"/>
      <c r="AL425" s="194"/>
      <c r="AM425" s="240"/>
      <c r="AN425" s="194"/>
      <c r="AO425" s="240"/>
      <c r="AP425" s="241"/>
      <c r="AQ425" s="194"/>
      <c r="AR425" s="240"/>
      <c r="AS425" s="194"/>
      <c r="AT425" s="240"/>
      <c r="AU425" s="241"/>
      <c r="AV425" s="194"/>
      <c r="AW425" s="240"/>
      <c r="AX425" s="194"/>
      <c r="AY425" s="240"/>
      <c r="AZ425" s="241"/>
      <c r="BA425" s="194"/>
      <c r="BB425" s="240"/>
      <c r="BC425" s="194"/>
      <c r="BD425" s="240"/>
      <c r="BE425" s="241"/>
      <c r="BF425" s="194"/>
      <c r="BG425" s="240"/>
      <c r="BH425" s="194"/>
      <c r="BI425" s="240"/>
      <c r="BJ425" s="241"/>
    </row>
    <row r="426" customFormat="false" ht="15.75" hidden="false" customHeight="true" outlineLevel="0" collapsed="false">
      <c r="N426" s="240"/>
      <c r="P426" s="240"/>
      <c r="Q426" s="241"/>
      <c r="S426" s="240"/>
      <c r="U426" s="240"/>
      <c r="V426" s="241"/>
      <c r="W426" s="194"/>
      <c r="X426" s="240"/>
      <c r="Y426" s="194"/>
      <c r="Z426" s="240"/>
      <c r="AA426" s="241"/>
      <c r="AB426" s="194"/>
      <c r="AC426" s="240"/>
      <c r="AD426" s="194"/>
      <c r="AE426" s="240"/>
      <c r="AF426" s="241"/>
      <c r="AG426" s="194"/>
      <c r="AH426" s="240"/>
      <c r="AI426" s="194"/>
      <c r="AJ426" s="240"/>
      <c r="AK426" s="241"/>
      <c r="AL426" s="194"/>
      <c r="AM426" s="240"/>
      <c r="AN426" s="194"/>
      <c r="AO426" s="240"/>
      <c r="AP426" s="241"/>
      <c r="AQ426" s="194"/>
      <c r="AR426" s="240"/>
      <c r="AS426" s="194"/>
      <c r="AT426" s="240"/>
      <c r="AU426" s="241"/>
      <c r="AV426" s="194"/>
      <c r="AW426" s="240"/>
      <c r="AX426" s="194"/>
      <c r="AY426" s="240"/>
      <c r="AZ426" s="241"/>
      <c r="BA426" s="194"/>
      <c r="BB426" s="240"/>
      <c r="BC426" s="194"/>
      <c r="BD426" s="240"/>
      <c r="BE426" s="241"/>
      <c r="BF426" s="194"/>
      <c r="BG426" s="240"/>
      <c r="BH426" s="194"/>
      <c r="BI426" s="240"/>
      <c r="BJ426" s="241"/>
    </row>
    <row r="427" customFormat="false" ht="15.75" hidden="false" customHeight="true" outlineLevel="0" collapsed="false">
      <c r="N427" s="240"/>
      <c r="P427" s="240"/>
      <c r="Q427" s="241"/>
      <c r="S427" s="240"/>
      <c r="U427" s="240"/>
      <c r="V427" s="241"/>
      <c r="W427" s="194"/>
      <c r="X427" s="240"/>
      <c r="Y427" s="194"/>
      <c r="Z427" s="240"/>
      <c r="AA427" s="241"/>
      <c r="AB427" s="194"/>
      <c r="AC427" s="240"/>
      <c r="AD427" s="194"/>
      <c r="AE427" s="240"/>
      <c r="AF427" s="241"/>
      <c r="AG427" s="194"/>
      <c r="AH427" s="240"/>
      <c r="AI427" s="194"/>
      <c r="AJ427" s="240"/>
      <c r="AK427" s="241"/>
      <c r="AL427" s="194"/>
      <c r="AM427" s="240"/>
      <c r="AN427" s="194"/>
      <c r="AO427" s="240"/>
      <c r="AP427" s="241"/>
      <c r="AQ427" s="194"/>
      <c r="AR427" s="240"/>
      <c r="AS427" s="194"/>
      <c r="AT427" s="240"/>
      <c r="AU427" s="241"/>
      <c r="AV427" s="194"/>
      <c r="AW427" s="240"/>
      <c r="AX427" s="194"/>
      <c r="AY427" s="240"/>
      <c r="AZ427" s="241"/>
      <c r="BA427" s="194"/>
      <c r="BB427" s="240"/>
      <c r="BC427" s="194"/>
      <c r="BD427" s="240"/>
      <c r="BE427" s="241"/>
      <c r="BF427" s="194"/>
      <c r="BG427" s="240"/>
      <c r="BH427" s="194"/>
      <c r="BI427" s="240"/>
      <c r="BJ427" s="241"/>
    </row>
    <row r="428" customFormat="false" ht="15.75" hidden="false" customHeight="true" outlineLevel="0" collapsed="false">
      <c r="N428" s="240"/>
      <c r="P428" s="240"/>
      <c r="Q428" s="241"/>
      <c r="S428" s="240"/>
      <c r="U428" s="240"/>
      <c r="V428" s="241"/>
      <c r="W428" s="194"/>
      <c r="X428" s="240"/>
      <c r="Y428" s="194"/>
      <c r="Z428" s="240"/>
      <c r="AA428" s="241"/>
      <c r="AB428" s="194"/>
      <c r="AC428" s="240"/>
      <c r="AD428" s="194"/>
      <c r="AE428" s="240"/>
      <c r="AF428" s="241"/>
      <c r="AG428" s="194"/>
      <c r="AH428" s="240"/>
      <c r="AI428" s="194"/>
      <c r="AJ428" s="240"/>
      <c r="AK428" s="241"/>
      <c r="AL428" s="194"/>
      <c r="AM428" s="240"/>
      <c r="AN428" s="194"/>
      <c r="AO428" s="240"/>
      <c r="AP428" s="241"/>
      <c r="AQ428" s="194"/>
      <c r="AR428" s="240"/>
      <c r="AS428" s="194"/>
      <c r="AT428" s="240"/>
      <c r="AU428" s="241"/>
      <c r="AV428" s="194"/>
      <c r="AW428" s="240"/>
      <c r="AX428" s="194"/>
      <c r="AY428" s="240"/>
      <c r="AZ428" s="241"/>
      <c r="BA428" s="194"/>
      <c r="BB428" s="240"/>
      <c r="BC428" s="194"/>
      <c r="BD428" s="240"/>
      <c r="BE428" s="241"/>
      <c r="BF428" s="194"/>
      <c r="BG428" s="240"/>
      <c r="BH428" s="194"/>
      <c r="BI428" s="240"/>
      <c r="BJ428" s="241"/>
    </row>
    <row r="429" customFormat="false" ht="15.75" hidden="false" customHeight="true" outlineLevel="0" collapsed="false">
      <c r="N429" s="240"/>
      <c r="P429" s="240"/>
      <c r="Q429" s="241"/>
      <c r="S429" s="240"/>
      <c r="U429" s="240"/>
      <c r="V429" s="241"/>
      <c r="W429" s="194"/>
      <c r="X429" s="240"/>
      <c r="Y429" s="194"/>
      <c r="Z429" s="240"/>
      <c r="AA429" s="241"/>
      <c r="AB429" s="194"/>
      <c r="AC429" s="240"/>
      <c r="AD429" s="194"/>
      <c r="AE429" s="240"/>
      <c r="AF429" s="241"/>
      <c r="AG429" s="194"/>
      <c r="AH429" s="240"/>
      <c r="AI429" s="194"/>
      <c r="AJ429" s="240"/>
      <c r="AK429" s="241"/>
      <c r="AL429" s="194"/>
      <c r="AM429" s="240"/>
      <c r="AN429" s="194"/>
      <c r="AO429" s="240"/>
      <c r="AP429" s="241"/>
      <c r="AQ429" s="194"/>
      <c r="AR429" s="240"/>
      <c r="AS429" s="194"/>
      <c r="AT429" s="240"/>
      <c r="AU429" s="241"/>
      <c r="AV429" s="194"/>
      <c r="AW429" s="240"/>
      <c r="AX429" s="194"/>
      <c r="AY429" s="240"/>
      <c r="AZ429" s="241"/>
      <c r="BA429" s="194"/>
      <c r="BB429" s="240"/>
      <c r="BC429" s="194"/>
      <c r="BD429" s="240"/>
      <c r="BE429" s="241"/>
      <c r="BF429" s="194"/>
      <c r="BG429" s="240"/>
      <c r="BH429" s="194"/>
      <c r="BI429" s="240"/>
      <c r="BJ429" s="241"/>
    </row>
    <row r="430" customFormat="false" ht="15.75" hidden="false" customHeight="true" outlineLevel="0" collapsed="false">
      <c r="N430" s="240"/>
      <c r="P430" s="240"/>
      <c r="Q430" s="241"/>
      <c r="S430" s="240"/>
      <c r="U430" s="240"/>
      <c r="V430" s="241"/>
      <c r="W430" s="194"/>
      <c r="X430" s="240"/>
      <c r="Y430" s="194"/>
      <c r="Z430" s="240"/>
      <c r="AA430" s="241"/>
      <c r="AB430" s="194"/>
      <c r="AC430" s="240"/>
      <c r="AD430" s="194"/>
      <c r="AE430" s="240"/>
      <c r="AF430" s="241"/>
      <c r="AG430" s="194"/>
      <c r="AH430" s="240"/>
      <c r="AI430" s="194"/>
      <c r="AJ430" s="240"/>
      <c r="AK430" s="241"/>
      <c r="AL430" s="194"/>
      <c r="AM430" s="240"/>
      <c r="AN430" s="194"/>
      <c r="AO430" s="240"/>
      <c r="AP430" s="241"/>
      <c r="AQ430" s="194"/>
      <c r="AR430" s="240"/>
      <c r="AS430" s="194"/>
      <c r="AT430" s="240"/>
      <c r="AU430" s="241"/>
      <c r="AV430" s="194"/>
      <c r="AW430" s="240"/>
      <c r="AX430" s="194"/>
      <c r="AY430" s="240"/>
      <c r="AZ430" s="241"/>
      <c r="BA430" s="194"/>
      <c r="BB430" s="240"/>
      <c r="BC430" s="194"/>
      <c r="BD430" s="240"/>
      <c r="BE430" s="241"/>
      <c r="BF430" s="194"/>
      <c r="BG430" s="240"/>
      <c r="BH430" s="194"/>
      <c r="BI430" s="240"/>
      <c r="BJ430" s="241"/>
    </row>
    <row r="431" customFormat="false" ht="15.75" hidden="false" customHeight="true" outlineLevel="0" collapsed="false">
      <c r="N431" s="240"/>
      <c r="P431" s="240"/>
      <c r="Q431" s="241"/>
      <c r="S431" s="240"/>
      <c r="U431" s="240"/>
      <c r="V431" s="241"/>
      <c r="W431" s="194"/>
      <c r="X431" s="240"/>
      <c r="Y431" s="194"/>
      <c r="Z431" s="240"/>
      <c r="AA431" s="241"/>
      <c r="AB431" s="194"/>
      <c r="AC431" s="240"/>
      <c r="AD431" s="194"/>
      <c r="AE431" s="240"/>
      <c r="AF431" s="241"/>
      <c r="AG431" s="194"/>
      <c r="AH431" s="240"/>
      <c r="AI431" s="194"/>
      <c r="AJ431" s="240"/>
      <c r="AK431" s="241"/>
      <c r="AL431" s="194"/>
      <c r="AM431" s="240"/>
      <c r="AN431" s="194"/>
      <c r="AO431" s="240"/>
      <c r="AP431" s="241"/>
      <c r="AQ431" s="194"/>
      <c r="AR431" s="240"/>
      <c r="AS431" s="194"/>
      <c r="AT431" s="240"/>
      <c r="AU431" s="241"/>
      <c r="AV431" s="194"/>
      <c r="AW431" s="240"/>
      <c r="AX431" s="194"/>
      <c r="AY431" s="240"/>
      <c r="AZ431" s="241"/>
      <c r="BA431" s="194"/>
      <c r="BB431" s="240"/>
      <c r="BC431" s="194"/>
      <c r="BD431" s="240"/>
      <c r="BE431" s="241"/>
      <c r="BF431" s="194"/>
      <c r="BG431" s="240"/>
      <c r="BH431" s="194"/>
      <c r="BI431" s="240"/>
      <c r="BJ431" s="241"/>
    </row>
    <row r="432" customFormat="false" ht="15.75" hidden="false" customHeight="true" outlineLevel="0" collapsed="false">
      <c r="N432" s="240"/>
      <c r="P432" s="240"/>
      <c r="Q432" s="241"/>
      <c r="S432" s="240"/>
      <c r="U432" s="240"/>
      <c r="V432" s="241"/>
      <c r="W432" s="194"/>
      <c r="X432" s="240"/>
      <c r="Y432" s="194"/>
      <c r="Z432" s="240"/>
      <c r="AA432" s="241"/>
      <c r="AB432" s="194"/>
      <c r="AC432" s="240"/>
      <c r="AD432" s="194"/>
      <c r="AE432" s="240"/>
      <c r="AF432" s="241"/>
      <c r="AG432" s="194"/>
      <c r="AH432" s="240"/>
      <c r="AI432" s="194"/>
      <c r="AJ432" s="240"/>
      <c r="AK432" s="241"/>
      <c r="AL432" s="194"/>
      <c r="AM432" s="240"/>
      <c r="AN432" s="194"/>
      <c r="AO432" s="240"/>
      <c r="AP432" s="241"/>
      <c r="AQ432" s="194"/>
      <c r="AR432" s="240"/>
      <c r="AS432" s="194"/>
      <c r="AT432" s="240"/>
      <c r="AU432" s="241"/>
      <c r="AV432" s="194"/>
      <c r="AW432" s="240"/>
      <c r="AX432" s="194"/>
      <c r="AY432" s="240"/>
      <c r="AZ432" s="241"/>
      <c r="BA432" s="194"/>
      <c r="BB432" s="240"/>
      <c r="BC432" s="194"/>
      <c r="BD432" s="240"/>
      <c r="BE432" s="241"/>
      <c r="BF432" s="194"/>
      <c r="BG432" s="240"/>
      <c r="BH432" s="194"/>
      <c r="BI432" s="240"/>
      <c r="BJ432" s="241"/>
    </row>
    <row r="433" customFormat="false" ht="15.75" hidden="false" customHeight="true" outlineLevel="0" collapsed="false">
      <c r="N433" s="240"/>
      <c r="P433" s="240"/>
      <c r="Q433" s="241"/>
      <c r="S433" s="240"/>
      <c r="U433" s="240"/>
      <c r="V433" s="241"/>
      <c r="W433" s="194"/>
      <c r="X433" s="240"/>
      <c r="Y433" s="194"/>
      <c r="Z433" s="240"/>
      <c r="AA433" s="241"/>
      <c r="AB433" s="194"/>
      <c r="AC433" s="240"/>
      <c r="AD433" s="194"/>
      <c r="AE433" s="240"/>
      <c r="AF433" s="241"/>
      <c r="AG433" s="194"/>
      <c r="AH433" s="240"/>
      <c r="AI433" s="194"/>
      <c r="AJ433" s="240"/>
      <c r="AK433" s="241"/>
      <c r="AL433" s="194"/>
      <c r="AM433" s="240"/>
      <c r="AN433" s="194"/>
      <c r="AO433" s="240"/>
      <c r="AP433" s="241"/>
      <c r="AQ433" s="194"/>
      <c r="AR433" s="240"/>
      <c r="AS433" s="194"/>
      <c r="AT433" s="240"/>
      <c r="AU433" s="241"/>
      <c r="AV433" s="194"/>
      <c r="AW433" s="240"/>
      <c r="AX433" s="194"/>
      <c r="AY433" s="240"/>
      <c r="AZ433" s="241"/>
      <c r="BA433" s="194"/>
      <c r="BB433" s="240"/>
      <c r="BC433" s="194"/>
      <c r="BD433" s="240"/>
      <c r="BE433" s="241"/>
      <c r="BF433" s="194"/>
      <c r="BG433" s="240"/>
      <c r="BH433" s="194"/>
      <c r="BI433" s="240"/>
      <c r="BJ433" s="241"/>
    </row>
    <row r="434" customFormat="false" ht="15.75" hidden="false" customHeight="true" outlineLevel="0" collapsed="false">
      <c r="N434" s="240"/>
      <c r="P434" s="240"/>
      <c r="Q434" s="241"/>
      <c r="S434" s="240"/>
      <c r="U434" s="240"/>
      <c r="V434" s="241"/>
      <c r="W434" s="194"/>
      <c r="X434" s="240"/>
      <c r="Y434" s="194"/>
      <c r="Z434" s="240"/>
      <c r="AA434" s="241"/>
      <c r="AB434" s="194"/>
      <c r="AC434" s="240"/>
      <c r="AD434" s="194"/>
      <c r="AE434" s="240"/>
      <c r="AF434" s="241"/>
      <c r="AG434" s="194"/>
      <c r="AH434" s="240"/>
      <c r="AI434" s="194"/>
      <c r="AJ434" s="240"/>
      <c r="AK434" s="241"/>
      <c r="AL434" s="194"/>
      <c r="AM434" s="240"/>
      <c r="AN434" s="194"/>
      <c r="AO434" s="240"/>
      <c r="AP434" s="241"/>
      <c r="AQ434" s="194"/>
      <c r="AR434" s="240"/>
      <c r="AS434" s="194"/>
      <c r="AT434" s="240"/>
      <c r="AU434" s="241"/>
      <c r="AV434" s="194"/>
      <c r="AW434" s="240"/>
      <c r="AX434" s="194"/>
      <c r="AY434" s="240"/>
      <c r="AZ434" s="241"/>
      <c r="BA434" s="194"/>
      <c r="BB434" s="240"/>
      <c r="BC434" s="194"/>
      <c r="BD434" s="240"/>
      <c r="BE434" s="241"/>
      <c r="BF434" s="194"/>
      <c r="BG434" s="240"/>
      <c r="BH434" s="194"/>
      <c r="BI434" s="240"/>
      <c r="BJ434" s="241"/>
    </row>
    <row r="435" customFormat="false" ht="15.75" hidden="false" customHeight="true" outlineLevel="0" collapsed="false">
      <c r="N435" s="240"/>
      <c r="P435" s="240"/>
      <c r="Q435" s="241"/>
      <c r="S435" s="240"/>
      <c r="U435" s="240"/>
      <c r="V435" s="241"/>
      <c r="W435" s="194"/>
      <c r="X435" s="240"/>
      <c r="Y435" s="194"/>
      <c r="Z435" s="240"/>
      <c r="AA435" s="241"/>
      <c r="AB435" s="194"/>
      <c r="AC435" s="240"/>
      <c r="AD435" s="194"/>
      <c r="AE435" s="240"/>
      <c r="AF435" s="241"/>
      <c r="AG435" s="194"/>
      <c r="AH435" s="240"/>
      <c r="AI435" s="194"/>
      <c r="AJ435" s="240"/>
      <c r="AK435" s="241"/>
      <c r="AL435" s="194"/>
      <c r="AM435" s="240"/>
      <c r="AN435" s="194"/>
      <c r="AO435" s="240"/>
      <c r="AP435" s="241"/>
      <c r="AQ435" s="194"/>
      <c r="AR435" s="240"/>
      <c r="AS435" s="194"/>
      <c r="AT435" s="240"/>
      <c r="AU435" s="241"/>
      <c r="AV435" s="194"/>
      <c r="AW435" s="240"/>
      <c r="AX435" s="194"/>
      <c r="AY435" s="240"/>
      <c r="AZ435" s="241"/>
      <c r="BA435" s="194"/>
      <c r="BB435" s="240"/>
      <c r="BC435" s="194"/>
      <c r="BD435" s="240"/>
      <c r="BE435" s="241"/>
      <c r="BF435" s="194"/>
      <c r="BG435" s="240"/>
      <c r="BH435" s="194"/>
      <c r="BI435" s="240"/>
      <c r="BJ435" s="241"/>
    </row>
    <row r="436" customFormat="false" ht="15.75" hidden="false" customHeight="true" outlineLevel="0" collapsed="false">
      <c r="N436" s="240"/>
      <c r="P436" s="240"/>
      <c r="Q436" s="241"/>
      <c r="S436" s="240"/>
      <c r="U436" s="240"/>
      <c r="V436" s="241"/>
      <c r="W436" s="194"/>
      <c r="X436" s="240"/>
      <c r="Y436" s="194"/>
      <c r="Z436" s="240"/>
      <c r="AA436" s="241"/>
      <c r="AB436" s="194"/>
      <c r="AC436" s="240"/>
      <c r="AD436" s="194"/>
      <c r="AE436" s="240"/>
      <c r="AF436" s="241"/>
      <c r="AG436" s="194"/>
      <c r="AH436" s="240"/>
      <c r="AI436" s="194"/>
      <c r="AJ436" s="240"/>
      <c r="AK436" s="241"/>
      <c r="AL436" s="194"/>
      <c r="AM436" s="240"/>
      <c r="AN436" s="194"/>
      <c r="AO436" s="240"/>
      <c r="AP436" s="241"/>
      <c r="AQ436" s="194"/>
      <c r="AR436" s="240"/>
      <c r="AS436" s="194"/>
      <c r="AT436" s="240"/>
      <c r="AU436" s="241"/>
      <c r="AV436" s="194"/>
      <c r="AW436" s="240"/>
      <c r="AX436" s="194"/>
      <c r="AY436" s="240"/>
      <c r="AZ436" s="241"/>
      <c r="BA436" s="194"/>
      <c r="BB436" s="240"/>
      <c r="BC436" s="194"/>
      <c r="BD436" s="240"/>
      <c r="BE436" s="241"/>
      <c r="BF436" s="194"/>
      <c r="BG436" s="240"/>
      <c r="BH436" s="194"/>
      <c r="BI436" s="240"/>
      <c r="BJ436" s="241"/>
    </row>
    <row r="437" customFormat="false" ht="15.75" hidden="false" customHeight="true" outlineLevel="0" collapsed="false">
      <c r="N437" s="240"/>
      <c r="P437" s="240"/>
      <c r="Q437" s="241"/>
      <c r="S437" s="240"/>
      <c r="U437" s="240"/>
      <c r="V437" s="241"/>
      <c r="W437" s="194"/>
      <c r="X437" s="240"/>
      <c r="Y437" s="194"/>
      <c r="Z437" s="240"/>
      <c r="AA437" s="241"/>
      <c r="AB437" s="194"/>
      <c r="AC437" s="240"/>
      <c r="AD437" s="194"/>
      <c r="AE437" s="240"/>
      <c r="AF437" s="241"/>
      <c r="AG437" s="194"/>
      <c r="AH437" s="240"/>
      <c r="AI437" s="194"/>
      <c r="AJ437" s="240"/>
      <c r="AK437" s="241"/>
      <c r="AL437" s="194"/>
      <c r="AM437" s="240"/>
      <c r="AN437" s="194"/>
      <c r="AO437" s="240"/>
      <c r="AP437" s="241"/>
      <c r="AQ437" s="194"/>
      <c r="AR437" s="240"/>
      <c r="AS437" s="194"/>
      <c r="AT437" s="240"/>
      <c r="AU437" s="241"/>
      <c r="AV437" s="194"/>
      <c r="AW437" s="240"/>
      <c r="AX437" s="194"/>
      <c r="AY437" s="240"/>
      <c r="AZ437" s="241"/>
      <c r="BA437" s="194"/>
      <c r="BB437" s="240"/>
      <c r="BC437" s="194"/>
      <c r="BD437" s="240"/>
      <c r="BE437" s="241"/>
      <c r="BF437" s="194"/>
      <c r="BG437" s="240"/>
      <c r="BH437" s="194"/>
      <c r="BI437" s="240"/>
      <c r="BJ437" s="241"/>
    </row>
    <row r="438" customFormat="false" ht="15.75" hidden="false" customHeight="true" outlineLevel="0" collapsed="false">
      <c r="N438" s="240"/>
      <c r="P438" s="240"/>
      <c r="Q438" s="241"/>
      <c r="S438" s="240"/>
      <c r="U438" s="240"/>
      <c r="V438" s="241"/>
      <c r="W438" s="194"/>
      <c r="X438" s="240"/>
      <c r="Y438" s="194"/>
      <c r="Z438" s="240"/>
      <c r="AA438" s="241"/>
      <c r="AB438" s="194"/>
      <c r="AC438" s="240"/>
      <c r="AD438" s="194"/>
      <c r="AE438" s="240"/>
      <c r="AF438" s="241"/>
      <c r="AG438" s="194"/>
      <c r="AH438" s="240"/>
      <c r="AI438" s="194"/>
      <c r="AJ438" s="240"/>
      <c r="AK438" s="241"/>
      <c r="AL438" s="194"/>
      <c r="AM438" s="240"/>
      <c r="AN438" s="194"/>
      <c r="AO438" s="240"/>
      <c r="AP438" s="241"/>
      <c r="AQ438" s="194"/>
      <c r="AR438" s="240"/>
      <c r="AS438" s="194"/>
      <c r="AT438" s="240"/>
      <c r="AU438" s="241"/>
      <c r="AV438" s="194"/>
      <c r="AW438" s="240"/>
      <c r="AX438" s="194"/>
      <c r="AY438" s="240"/>
      <c r="AZ438" s="241"/>
      <c r="BA438" s="194"/>
      <c r="BB438" s="240"/>
      <c r="BC438" s="194"/>
      <c r="BD438" s="240"/>
      <c r="BE438" s="241"/>
      <c r="BF438" s="194"/>
      <c r="BG438" s="240"/>
      <c r="BH438" s="194"/>
      <c r="BI438" s="240"/>
      <c r="BJ438" s="241"/>
    </row>
    <row r="439" customFormat="false" ht="15.75" hidden="false" customHeight="true" outlineLevel="0" collapsed="false">
      <c r="N439" s="240"/>
      <c r="P439" s="240"/>
      <c r="Q439" s="241"/>
      <c r="S439" s="240"/>
      <c r="U439" s="240"/>
      <c r="V439" s="241"/>
      <c r="W439" s="194"/>
      <c r="X439" s="240"/>
      <c r="Y439" s="194"/>
      <c r="Z439" s="240"/>
      <c r="AA439" s="241"/>
      <c r="AB439" s="194"/>
      <c r="AC439" s="240"/>
      <c r="AD439" s="194"/>
      <c r="AE439" s="240"/>
      <c r="AF439" s="241"/>
      <c r="AG439" s="194"/>
      <c r="AH439" s="240"/>
      <c r="AI439" s="194"/>
      <c r="AJ439" s="240"/>
      <c r="AK439" s="241"/>
      <c r="AL439" s="194"/>
      <c r="AM439" s="240"/>
      <c r="AN439" s="194"/>
      <c r="AO439" s="240"/>
      <c r="AP439" s="241"/>
      <c r="AQ439" s="194"/>
      <c r="AR439" s="240"/>
      <c r="AS439" s="194"/>
      <c r="AT439" s="240"/>
      <c r="AU439" s="241"/>
      <c r="AV439" s="194"/>
      <c r="AW439" s="240"/>
      <c r="AX439" s="194"/>
      <c r="AY439" s="240"/>
      <c r="AZ439" s="241"/>
      <c r="BA439" s="194"/>
      <c r="BB439" s="240"/>
      <c r="BC439" s="194"/>
      <c r="BD439" s="240"/>
      <c r="BE439" s="241"/>
      <c r="BF439" s="194"/>
      <c r="BG439" s="240"/>
      <c r="BH439" s="194"/>
      <c r="BI439" s="240"/>
      <c r="BJ439" s="241"/>
    </row>
    <row r="440" customFormat="false" ht="15.75" hidden="false" customHeight="true" outlineLevel="0" collapsed="false">
      <c r="N440" s="240"/>
      <c r="P440" s="240"/>
      <c r="Q440" s="241"/>
      <c r="S440" s="240"/>
      <c r="U440" s="240"/>
      <c r="V440" s="241"/>
      <c r="W440" s="194"/>
      <c r="X440" s="240"/>
      <c r="Y440" s="194"/>
      <c r="Z440" s="240"/>
      <c r="AA440" s="241"/>
      <c r="AB440" s="194"/>
      <c r="AC440" s="240"/>
      <c r="AD440" s="194"/>
      <c r="AE440" s="240"/>
      <c r="AF440" s="241"/>
      <c r="AG440" s="194"/>
      <c r="AH440" s="240"/>
      <c r="AI440" s="194"/>
      <c r="AJ440" s="240"/>
      <c r="AK440" s="241"/>
      <c r="AL440" s="194"/>
      <c r="AM440" s="240"/>
      <c r="AN440" s="194"/>
      <c r="AO440" s="240"/>
      <c r="AP440" s="241"/>
      <c r="AQ440" s="194"/>
      <c r="AR440" s="240"/>
      <c r="AS440" s="194"/>
      <c r="AT440" s="240"/>
      <c r="AU440" s="241"/>
      <c r="AV440" s="194"/>
      <c r="AW440" s="240"/>
      <c r="AX440" s="194"/>
      <c r="AY440" s="240"/>
      <c r="AZ440" s="241"/>
      <c r="BA440" s="194"/>
      <c r="BB440" s="240"/>
      <c r="BC440" s="194"/>
      <c r="BD440" s="240"/>
      <c r="BE440" s="241"/>
      <c r="BF440" s="194"/>
      <c r="BG440" s="240"/>
      <c r="BH440" s="194"/>
      <c r="BI440" s="240"/>
      <c r="BJ440" s="241"/>
    </row>
    <row r="441" customFormat="false" ht="15.75" hidden="false" customHeight="true" outlineLevel="0" collapsed="false">
      <c r="N441" s="240"/>
      <c r="P441" s="240"/>
      <c r="Q441" s="241"/>
      <c r="S441" s="240"/>
      <c r="U441" s="240"/>
      <c r="V441" s="241"/>
      <c r="W441" s="194"/>
      <c r="X441" s="240"/>
      <c r="Y441" s="194"/>
      <c r="Z441" s="240"/>
      <c r="AA441" s="241"/>
      <c r="AB441" s="194"/>
      <c r="AC441" s="240"/>
      <c r="AD441" s="194"/>
      <c r="AE441" s="240"/>
      <c r="AF441" s="241"/>
      <c r="AG441" s="194"/>
      <c r="AH441" s="240"/>
      <c r="AI441" s="194"/>
      <c r="AJ441" s="240"/>
      <c r="AK441" s="241"/>
      <c r="AL441" s="194"/>
      <c r="AM441" s="240"/>
      <c r="AN441" s="194"/>
      <c r="AO441" s="240"/>
      <c r="AP441" s="241"/>
      <c r="AQ441" s="194"/>
      <c r="AR441" s="240"/>
      <c r="AS441" s="194"/>
      <c r="AT441" s="240"/>
      <c r="AU441" s="241"/>
      <c r="AV441" s="194"/>
      <c r="AW441" s="240"/>
      <c r="AX441" s="194"/>
      <c r="AY441" s="240"/>
      <c r="AZ441" s="241"/>
      <c r="BA441" s="194"/>
      <c r="BB441" s="240"/>
      <c r="BC441" s="194"/>
      <c r="BD441" s="240"/>
      <c r="BE441" s="241"/>
      <c r="BF441" s="194"/>
      <c r="BG441" s="240"/>
      <c r="BH441" s="194"/>
      <c r="BI441" s="240"/>
      <c r="BJ441" s="241"/>
    </row>
    <row r="442" customFormat="false" ht="15.75" hidden="false" customHeight="true" outlineLevel="0" collapsed="false">
      <c r="N442" s="240"/>
      <c r="P442" s="240"/>
      <c r="Q442" s="241"/>
      <c r="S442" s="240"/>
      <c r="U442" s="240"/>
      <c r="V442" s="241"/>
      <c r="W442" s="194"/>
      <c r="X442" s="240"/>
      <c r="Y442" s="194"/>
      <c r="Z442" s="240"/>
      <c r="AA442" s="241"/>
      <c r="AB442" s="194"/>
      <c r="AC442" s="240"/>
      <c r="AD442" s="194"/>
      <c r="AE442" s="240"/>
      <c r="AF442" s="241"/>
      <c r="AG442" s="194"/>
      <c r="AH442" s="240"/>
      <c r="AI442" s="194"/>
      <c r="AJ442" s="240"/>
      <c r="AK442" s="241"/>
      <c r="AL442" s="194"/>
      <c r="AM442" s="240"/>
      <c r="AN442" s="194"/>
      <c r="AO442" s="240"/>
      <c r="AP442" s="241"/>
      <c r="AQ442" s="194"/>
      <c r="AR442" s="240"/>
      <c r="AS442" s="194"/>
      <c r="AT442" s="240"/>
      <c r="AU442" s="241"/>
      <c r="AV442" s="194"/>
      <c r="AW442" s="240"/>
      <c r="AX442" s="194"/>
      <c r="AY442" s="240"/>
      <c r="AZ442" s="241"/>
      <c r="BA442" s="194"/>
      <c r="BB442" s="240"/>
      <c r="BC442" s="194"/>
      <c r="BD442" s="240"/>
      <c r="BE442" s="241"/>
      <c r="BF442" s="194"/>
      <c r="BG442" s="240"/>
      <c r="BH442" s="194"/>
      <c r="BI442" s="240"/>
      <c r="BJ442" s="241"/>
    </row>
    <row r="443" customFormat="false" ht="15.75" hidden="false" customHeight="true" outlineLevel="0" collapsed="false">
      <c r="N443" s="240"/>
      <c r="P443" s="240"/>
      <c r="Q443" s="241"/>
      <c r="S443" s="240"/>
      <c r="U443" s="240"/>
      <c r="V443" s="241"/>
      <c r="W443" s="194"/>
      <c r="X443" s="240"/>
      <c r="Y443" s="194"/>
      <c r="Z443" s="240"/>
      <c r="AA443" s="241"/>
      <c r="AB443" s="194"/>
      <c r="AC443" s="240"/>
      <c r="AD443" s="194"/>
      <c r="AE443" s="240"/>
      <c r="AF443" s="241"/>
      <c r="AG443" s="194"/>
      <c r="AH443" s="240"/>
      <c r="AI443" s="194"/>
      <c r="AJ443" s="240"/>
      <c r="AK443" s="241"/>
      <c r="AL443" s="194"/>
      <c r="AM443" s="240"/>
      <c r="AN443" s="194"/>
      <c r="AO443" s="240"/>
      <c r="AP443" s="241"/>
      <c r="AQ443" s="194"/>
      <c r="AR443" s="240"/>
      <c r="AS443" s="194"/>
      <c r="AT443" s="240"/>
      <c r="AU443" s="241"/>
      <c r="AV443" s="194"/>
      <c r="AW443" s="240"/>
      <c r="AX443" s="194"/>
      <c r="AY443" s="240"/>
      <c r="AZ443" s="241"/>
      <c r="BA443" s="194"/>
      <c r="BB443" s="240"/>
      <c r="BC443" s="194"/>
      <c r="BD443" s="240"/>
      <c r="BE443" s="241"/>
      <c r="BF443" s="194"/>
      <c r="BG443" s="240"/>
      <c r="BH443" s="194"/>
      <c r="BI443" s="240"/>
      <c r="BJ443" s="241"/>
    </row>
    <row r="444" customFormat="false" ht="15.75" hidden="false" customHeight="true" outlineLevel="0" collapsed="false">
      <c r="N444" s="240"/>
      <c r="P444" s="240"/>
      <c r="Q444" s="241"/>
      <c r="S444" s="240"/>
      <c r="U444" s="240"/>
      <c r="V444" s="241"/>
      <c r="W444" s="194"/>
      <c r="X444" s="240"/>
      <c r="Y444" s="194"/>
      <c r="Z444" s="240"/>
      <c r="AA444" s="241"/>
      <c r="AB444" s="194"/>
      <c r="AC444" s="240"/>
      <c r="AD444" s="194"/>
      <c r="AE444" s="240"/>
      <c r="AF444" s="241"/>
      <c r="AG444" s="194"/>
      <c r="AH444" s="240"/>
      <c r="AI444" s="194"/>
      <c r="AJ444" s="240"/>
      <c r="AK444" s="241"/>
      <c r="AL444" s="194"/>
      <c r="AM444" s="240"/>
      <c r="AN444" s="194"/>
      <c r="AO444" s="240"/>
      <c r="AP444" s="241"/>
      <c r="AQ444" s="194"/>
      <c r="AR444" s="240"/>
      <c r="AS444" s="194"/>
      <c r="AT444" s="240"/>
      <c r="AU444" s="241"/>
      <c r="AV444" s="194"/>
      <c r="AW444" s="240"/>
      <c r="AX444" s="194"/>
      <c r="AY444" s="240"/>
      <c r="AZ444" s="241"/>
      <c r="BA444" s="194"/>
      <c r="BB444" s="240"/>
      <c r="BC444" s="194"/>
      <c r="BD444" s="240"/>
      <c r="BE444" s="241"/>
      <c r="BF444" s="194"/>
      <c r="BG444" s="240"/>
      <c r="BH444" s="194"/>
      <c r="BI444" s="240"/>
      <c r="BJ444" s="241"/>
    </row>
    <row r="445" customFormat="false" ht="15.75" hidden="false" customHeight="true" outlineLevel="0" collapsed="false">
      <c r="N445" s="240"/>
      <c r="P445" s="240"/>
      <c r="Q445" s="241"/>
      <c r="S445" s="240"/>
      <c r="U445" s="240"/>
      <c r="V445" s="241"/>
      <c r="W445" s="194"/>
      <c r="X445" s="240"/>
      <c r="Y445" s="194"/>
      <c r="Z445" s="240"/>
      <c r="AA445" s="241"/>
      <c r="AB445" s="194"/>
      <c r="AC445" s="240"/>
      <c r="AD445" s="194"/>
      <c r="AE445" s="240"/>
      <c r="AF445" s="241"/>
      <c r="AG445" s="194"/>
      <c r="AH445" s="240"/>
      <c r="AI445" s="194"/>
      <c r="AJ445" s="240"/>
      <c r="AK445" s="241"/>
      <c r="AL445" s="194"/>
      <c r="AM445" s="240"/>
      <c r="AN445" s="194"/>
      <c r="AO445" s="240"/>
      <c r="AP445" s="241"/>
      <c r="AQ445" s="194"/>
      <c r="AR445" s="240"/>
      <c r="AS445" s="194"/>
      <c r="AT445" s="240"/>
      <c r="AU445" s="241"/>
      <c r="AV445" s="194"/>
      <c r="AW445" s="240"/>
      <c r="AX445" s="194"/>
      <c r="AY445" s="240"/>
      <c r="AZ445" s="241"/>
      <c r="BA445" s="194"/>
      <c r="BB445" s="240"/>
      <c r="BC445" s="194"/>
      <c r="BD445" s="240"/>
      <c r="BE445" s="241"/>
      <c r="BF445" s="194"/>
      <c r="BG445" s="240"/>
      <c r="BH445" s="194"/>
      <c r="BI445" s="240"/>
      <c r="BJ445" s="241"/>
    </row>
    <row r="446" customFormat="false" ht="15.75" hidden="false" customHeight="true" outlineLevel="0" collapsed="false">
      <c r="N446" s="240"/>
      <c r="P446" s="240"/>
      <c r="Q446" s="241"/>
      <c r="S446" s="240"/>
      <c r="U446" s="240"/>
      <c r="V446" s="241"/>
      <c r="W446" s="194"/>
      <c r="X446" s="240"/>
      <c r="Y446" s="194"/>
      <c r="Z446" s="240"/>
      <c r="AA446" s="241"/>
      <c r="AB446" s="194"/>
      <c r="AC446" s="240"/>
      <c r="AD446" s="194"/>
      <c r="AE446" s="240"/>
      <c r="AF446" s="241"/>
      <c r="AG446" s="194"/>
      <c r="AH446" s="240"/>
      <c r="AI446" s="194"/>
      <c r="AJ446" s="240"/>
      <c r="AK446" s="241"/>
      <c r="AL446" s="194"/>
      <c r="AM446" s="240"/>
      <c r="AN446" s="194"/>
      <c r="AO446" s="240"/>
      <c r="AP446" s="241"/>
      <c r="AQ446" s="194"/>
      <c r="AR446" s="240"/>
      <c r="AS446" s="194"/>
      <c r="AT446" s="240"/>
      <c r="AU446" s="241"/>
      <c r="AV446" s="194"/>
      <c r="AW446" s="240"/>
      <c r="AX446" s="194"/>
      <c r="AY446" s="240"/>
      <c r="AZ446" s="241"/>
      <c r="BA446" s="194"/>
      <c r="BB446" s="240"/>
      <c r="BC446" s="194"/>
      <c r="BD446" s="240"/>
      <c r="BE446" s="241"/>
      <c r="BF446" s="194"/>
      <c r="BG446" s="240"/>
      <c r="BH446" s="194"/>
      <c r="BI446" s="240"/>
      <c r="BJ446" s="241"/>
    </row>
    <row r="447" customFormat="false" ht="15.75" hidden="false" customHeight="true" outlineLevel="0" collapsed="false">
      <c r="N447" s="240"/>
      <c r="P447" s="240"/>
      <c r="Q447" s="241"/>
      <c r="S447" s="240"/>
      <c r="U447" s="240"/>
      <c r="V447" s="241"/>
      <c r="W447" s="194"/>
      <c r="X447" s="240"/>
      <c r="Y447" s="194"/>
      <c r="Z447" s="240"/>
      <c r="AA447" s="241"/>
      <c r="AB447" s="194"/>
      <c r="AC447" s="240"/>
      <c r="AD447" s="194"/>
      <c r="AE447" s="240"/>
      <c r="AF447" s="241"/>
      <c r="AG447" s="194"/>
      <c r="AH447" s="240"/>
      <c r="AI447" s="194"/>
      <c r="AJ447" s="240"/>
      <c r="AK447" s="241"/>
      <c r="AL447" s="194"/>
      <c r="AM447" s="240"/>
      <c r="AN447" s="194"/>
      <c r="AO447" s="240"/>
      <c r="AP447" s="241"/>
      <c r="AQ447" s="194"/>
      <c r="AR447" s="240"/>
      <c r="AS447" s="194"/>
      <c r="AT447" s="240"/>
      <c r="AU447" s="241"/>
      <c r="AV447" s="194"/>
      <c r="AW447" s="240"/>
      <c r="AX447" s="194"/>
      <c r="AY447" s="240"/>
      <c r="AZ447" s="241"/>
      <c r="BA447" s="194"/>
      <c r="BB447" s="240"/>
      <c r="BC447" s="194"/>
      <c r="BD447" s="240"/>
      <c r="BE447" s="241"/>
      <c r="BF447" s="194"/>
      <c r="BG447" s="240"/>
      <c r="BH447" s="194"/>
      <c r="BI447" s="240"/>
      <c r="BJ447" s="241"/>
    </row>
    <row r="448" customFormat="false" ht="15.75" hidden="false" customHeight="true" outlineLevel="0" collapsed="false">
      <c r="N448" s="240"/>
      <c r="P448" s="240"/>
      <c r="Q448" s="241"/>
      <c r="S448" s="240"/>
      <c r="U448" s="240"/>
      <c r="V448" s="241"/>
      <c r="W448" s="194"/>
      <c r="X448" s="240"/>
      <c r="Y448" s="194"/>
      <c r="Z448" s="240"/>
      <c r="AA448" s="241"/>
      <c r="AB448" s="194"/>
      <c r="AC448" s="240"/>
      <c r="AD448" s="194"/>
      <c r="AE448" s="240"/>
      <c r="AF448" s="241"/>
      <c r="AG448" s="194"/>
      <c r="AH448" s="240"/>
      <c r="AI448" s="194"/>
      <c r="AJ448" s="240"/>
      <c r="AK448" s="241"/>
      <c r="AL448" s="194"/>
      <c r="AM448" s="240"/>
      <c r="AN448" s="194"/>
      <c r="AO448" s="240"/>
      <c r="AP448" s="241"/>
      <c r="AQ448" s="194"/>
      <c r="AR448" s="240"/>
      <c r="AS448" s="194"/>
      <c r="AT448" s="240"/>
      <c r="AU448" s="241"/>
      <c r="AV448" s="194"/>
      <c r="AW448" s="240"/>
      <c r="AX448" s="194"/>
      <c r="AY448" s="240"/>
      <c r="AZ448" s="241"/>
      <c r="BA448" s="194"/>
      <c r="BB448" s="240"/>
      <c r="BC448" s="194"/>
      <c r="BD448" s="240"/>
      <c r="BE448" s="241"/>
      <c r="BF448" s="194"/>
      <c r="BG448" s="240"/>
      <c r="BH448" s="194"/>
      <c r="BI448" s="240"/>
      <c r="BJ448" s="241"/>
    </row>
    <row r="449" customFormat="false" ht="15.75" hidden="false" customHeight="true" outlineLevel="0" collapsed="false">
      <c r="N449" s="240"/>
      <c r="P449" s="240"/>
      <c r="Q449" s="241"/>
      <c r="S449" s="240"/>
      <c r="U449" s="240"/>
      <c r="V449" s="241"/>
      <c r="W449" s="194"/>
      <c r="X449" s="240"/>
      <c r="Y449" s="194"/>
      <c r="Z449" s="240"/>
      <c r="AA449" s="241"/>
      <c r="AB449" s="194"/>
      <c r="AC449" s="240"/>
      <c r="AD449" s="194"/>
      <c r="AE449" s="240"/>
      <c r="AF449" s="241"/>
      <c r="AG449" s="194"/>
      <c r="AH449" s="240"/>
      <c r="AI449" s="194"/>
      <c r="AJ449" s="240"/>
      <c r="AK449" s="241"/>
      <c r="AL449" s="194"/>
      <c r="AM449" s="240"/>
      <c r="AN449" s="194"/>
      <c r="AO449" s="240"/>
      <c r="AP449" s="241"/>
      <c r="AQ449" s="194"/>
      <c r="AR449" s="240"/>
      <c r="AS449" s="194"/>
      <c r="AT449" s="240"/>
      <c r="AU449" s="241"/>
      <c r="AV449" s="194"/>
      <c r="AW449" s="240"/>
      <c r="AX449" s="194"/>
      <c r="AY449" s="240"/>
      <c r="AZ449" s="241"/>
      <c r="BA449" s="194"/>
      <c r="BB449" s="240"/>
      <c r="BC449" s="194"/>
      <c r="BD449" s="240"/>
      <c r="BE449" s="241"/>
      <c r="BF449" s="194"/>
      <c r="BG449" s="240"/>
      <c r="BH449" s="194"/>
      <c r="BI449" s="240"/>
      <c r="BJ449" s="241"/>
    </row>
    <row r="450" customFormat="false" ht="15.75" hidden="false" customHeight="true" outlineLevel="0" collapsed="false">
      <c r="N450" s="240"/>
      <c r="P450" s="240"/>
      <c r="Q450" s="241"/>
      <c r="S450" s="240"/>
      <c r="U450" s="240"/>
      <c r="V450" s="241"/>
      <c r="W450" s="194"/>
      <c r="X450" s="240"/>
      <c r="Y450" s="194"/>
      <c r="Z450" s="240"/>
      <c r="AA450" s="241"/>
      <c r="AB450" s="194"/>
      <c r="AC450" s="240"/>
      <c r="AD450" s="194"/>
      <c r="AE450" s="240"/>
      <c r="AF450" s="241"/>
      <c r="AG450" s="194"/>
      <c r="AH450" s="240"/>
      <c r="AI450" s="194"/>
      <c r="AJ450" s="240"/>
      <c r="AK450" s="241"/>
      <c r="AL450" s="194"/>
      <c r="AM450" s="240"/>
      <c r="AN450" s="194"/>
      <c r="AO450" s="240"/>
      <c r="AP450" s="241"/>
      <c r="AQ450" s="194"/>
      <c r="AR450" s="240"/>
      <c r="AS450" s="194"/>
      <c r="AT450" s="240"/>
      <c r="AU450" s="241"/>
      <c r="AV450" s="194"/>
      <c r="AW450" s="240"/>
      <c r="AX450" s="194"/>
      <c r="AY450" s="240"/>
      <c r="AZ450" s="241"/>
      <c r="BA450" s="194"/>
      <c r="BB450" s="240"/>
      <c r="BC450" s="194"/>
      <c r="BD450" s="240"/>
      <c r="BE450" s="241"/>
      <c r="BF450" s="194"/>
      <c r="BG450" s="240"/>
      <c r="BH450" s="194"/>
      <c r="BI450" s="240"/>
      <c r="BJ450" s="241"/>
    </row>
    <row r="451" customFormat="false" ht="15.75" hidden="false" customHeight="true" outlineLevel="0" collapsed="false">
      <c r="N451" s="240"/>
      <c r="P451" s="240"/>
      <c r="Q451" s="241"/>
      <c r="S451" s="240"/>
      <c r="U451" s="240"/>
      <c r="V451" s="241"/>
      <c r="W451" s="194"/>
      <c r="X451" s="240"/>
      <c r="Y451" s="194"/>
      <c r="Z451" s="240"/>
      <c r="AA451" s="241"/>
      <c r="AB451" s="194"/>
      <c r="AC451" s="240"/>
      <c r="AD451" s="194"/>
      <c r="AE451" s="240"/>
      <c r="AF451" s="241"/>
      <c r="AG451" s="194"/>
      <c r="AH451" s="240"/>
      <c r="AI451" s="194"/>
      <c r="AJ451" s="240"/>
      <c r="AK451" s="241"/>
      <c r="AL451" s="194"/>
      <c r="AM451" s="240"/>
      <c r="AN451" s="194"/>
      <c r="AO451" s="240"/>
      <c r="AP451" s="241"/>
      <c r="AQ451" s="194"/>
      <c r="AR451" s="240"/>
      <c r="AS451" s="194"/>
      <c r="AT451" s="240"/>
      <c r="AU451" s="241"/>
      <c r="AV451" s="194"/>
      <c r="AW451" s="240"/>
      <c r="AX451" s="194"/>
      <c r="AY451" s="240"/>
      <c r="AZ451" s="241"/>
      <c r="BA451" s="194"/>
      <c r="BB451" s="240"/>
      <c r="BC451" s="194"/>
      <c r="BD451" s="240"/>
      <c r="BE451" s="241"/>
      <c r="BF451" s="194"/>
      <c r="BG451" s="240"/>
      <c r="BH451" s="194"/>
      <c r="BI451" s="240"/>
      <c r="BJ451" s="241"/>
    </row>
    <row r="452" customFormat="false" ht="15.75" hidden="false" customHeight="true" outlineLevel="0" collapsed="false">
      <c r="N452" s="240"/>
      <c r="P452" s="240"/>
      <c r="Q452" s="241"/>
      <c r="S452" s="240"/>
      <c r="U452" s="240"/>
      <c r="V452" s="241"/>
      <c r="W452" s="194"/>
      <c r="X452" s="240"/>
      <c r="Y452" s="194"/>
      <c r="Z452" s="240"/>
      <c r="AA452" s="241"/>
      <c r="AB452" s="194"/>
      <c r="AC452" s="240"/>
      <c r="AD452" s="194"/>
      <c r="AE452" s="240"/>
      <c r="AF452" s="241"/>
      <c r="AG452" s="194"/>
      <c r="AH452" s="240"/>
      <c r="AI452" s="194"/>
      <c r="AJ452" s="240"/>
      <c r="AK452" s="241"/>
      <c r="AL452" s="194"/>
      <c r="AM452" s="240"/>
      <c r="AN452" s="194"/>
      <c r="AO452" s="240"/>
      <c r="AP452" s="241"/>
      <c r="AQ452" s="194"/>
      <c r="AR452" s="240"/>
      <c r="AS452" s="194"/>
      <c r="AT452" s="240"/>
      <c r="AU452" s="241"/>
      <c r="AV452" s="194"/>
      <c r="AW452" s="240"/>
      <c r="AX452" s="194"/>
      <c r="AY452" s="240"/>
      <c r="AZ452" s="241"/>
      <c r="BA452" s="194"/>
      <c r="BB452" s="240"/>
      <c r="BC452" s="194"/>
      <c r="BD452" s="240"/>
      <c r="BE452" s="241"/>
      <c r="BF452" s="194"/>
      <c r="BG452" s="240"/>
      <c r="BH452" s="194"/>
      <c r="BI452" s="240"/>
      <c r="BJ452" s="241"/>
    </row>
    <row r="453" customFormat="false" ht="15.75" hidden="false" customHeight="true" outlineLevel="0" collapsed="false">
      <c r="N453" s="240"/>
      <c r="P453" s="240"/>
      <c r="Q453" s="241"/>
      <c r="S453" s="240"/>
      <c r="U453" s="240"/>
      <c r="V453" s="241"/>
      <c r="W453" s="194"/>
      <c r="X453" s="240"/>
      <c r="Y453" s="194"/>
      <c r="Z453" s="240"/>
      <c r="AA453" s="241"/>
      <c r="AB453" s="194"/>
      <c r="AC453" s="240"/>
      <c r="AD453" s="194"/>
      <c r="AE453" s="240"/>
      <c r="AF453" s="241"/>
      <c r="AG453" s="194"/>
      <c r="AH453" s="240"/>
      <c r="AI453" s="194"/>
      <c r="AJ453" s="240"/>
      <c r="AK453" s="241"/>
      <c r="AL453" s="194"/>
      <c r="AM453" s="240"/>
      <c r="AN453" s="194"/>
      <c r="AO453" s="240"/>
      <c r="AP453" s="241"/>
      <c r="AQ453" s="194"/>
      <c r="AR453" s="240"/>
      <c r="AS453" s="194"/>
      <c r="AT453" s="240"/>
      <c r="AU453" s="241"/>
      <c r="AV453" s="194"/>
      <c r="AW453" s="240"/>
      <c r="AX453" s="194"/>
      <c r="AY453" s="240"/>
      <c r="AZ453" s="241"/>
      <c r="BA453" s="194"/>
      <c r="BB453" s="240"/>
      <c r="BC453" s="194"/>
      <c r="BD453" s="240"/>
      <c r="BE453" s="241"/>
      <c r="BF453" s="194"/>
      <c r="BG453" s="240"/>
      <c r="BH453" s="194"/>
      <c r="BI453" s="240"/>
      <c r="BJ453" s="241"/>
    </row>
    <row r="454" customFormat="false" ht="15.75" hidden="false" customHeight="true" outlineLevel="0" collapsed="false">
      <c r="N454" s="240"/>
      <c r="P454" s="240"/>
      <c r="Q454" s="241"/>
      <c r="S454" s="240"/>
      <c r="U454" s="240"/>
      <c r="V454" s="241"/>
      <c r="W454" s="194"/>
      <c r="X454" s="240"/>
      <c r="Y454" s="194"/>
      <c r="Z454" s="240"/>
      <c r="AA454" s="241"/>
      <c r="AB454" s="194"/>
      <c r="AC454" s="240"/>
      <c r="AD454" s="194"/>
      <c r="AE454" s="240"/>
      <c r="AF454" s="241"/>
      <c r="AG454" s="194"/>
      <c r="AH454" s="240"/>
      <c r="AI454" s="194"/>
      <c r="AJ454" s="240"/>
      <c r="AK454" s="241"/>
      <c r="AL454" s="194"/>
      <c r="AM454" s="240"/>
      <c r="AN454" s="194"/>
      <c r="AO454" s="240"/>
      <c r="AP454" s="241"/>
      <c r="AQ454" s="194"/>
      <c r="AR454" s="240"/>
      <c r="AS454" s="194"/>
      <c r="AT454" s="240"/>
      <c r="AU454" s="241"/>
      <c r="AV454" s="194"/>
      <c r="AW454" s="240"/>
      <c r="AX454" s="194"/>
      <c r="AY454" s="240"/>
      <c r="AZ454" s="241"/>
      <c r="BA454" s="194"/>
      <c r="BB454" s="240"/>
      <c r="BC454" s="194"/>
      <c r="BD454" s="240"/>
      <c r="BE454" s="241"/>
      <c r="BF454" s="194"/>
      <c r="BG454" s="240"/>
      <c r="BH454" s="194"/>
      <c r="BI454" s="240"/>
      <c r="BJ454" s="241"/>
    </row>
    <row r="455" customFormat="false" ht="15.75" hidden="false" customHeight="true" outlineLevel="0" collapsed="false">
      <c r="N455" s="240"/>
      <c r="P455" s="240"/>
      <c r="Q455" s="241"/>
      <c r="S455" s="240"/>
      <c r="U455" s="240"/>
      <c r="V455" s="241"/>
      <c r="W455" s="194"/>
      <c r="X455" s="240"/>
      <c r="Y455" s="194"/>
      <c r="Z455" s="240"/>
      <c r="AA455" s="241"/>
      <c r="AB455" s="194"/>
      <c r="AC455" s="240"/>
      <c r="AD455" s="194"/>
      <c r="AE455" s="240"/>
      <c r="AF455" s="241"/>
      <c r="AG455" s="194"/>
      <c r="AH455" s="240"/>
      <c r="AI455" s="194"/>
      <c r="AJ455" s="240"/>
      <c r="AK455" s="241"/>
      <c r="AL455" s="194"/>
      <c r="AM455" s="240"/>
      <c r="AN455" s="194"/>
      <c r="AO455" s="240"/>
      <c r="AP455" s="241"/>
      <c r="AQ455" s="194"/>
      <c r="AR455" s="240"/>
      <c r="AS455" s="194"/>
      <c r="AT455" s="240"/>
      <c r="AU455" s="241"/>
      <c r="AV455" s="194"/>
      <c r="AW455" s="240"/>
      <c r="AX455" s="194"/>
      <c r="AY455" s="240"/>
      <c r="AZ455" s="241"/>
      <c r="BA455" s="194"/>
      <c r="BB455" s="240"/>
      <c r="BC455" s="194"/>
      <c r="BD455" s="240"/>
      <c r="BE455" s="241"/>
      <c r="BF455" s="194"/>
      <c r="BG455" s="240"/>
      <c r="BH455" s="194"/>
      <c r="BI455" s="240"/>
      <c r="BJ455" s="241"/>
    </row>
    <row r="456" customFormat="false" ht="15.75" hidden="false" customHeight="true" outlineLevel="0" collapsed="false">
      <c r="N456" s="240"/>
      <c r="P456" s="240"/>
      <c r="Q456" s="241"/>
      <c r="S456" s="240"/>
      <c r="U456" s="240"/>
      <c r="V456" s="241"/>
      <c r="W456" s="194"/>
      <c r="X456" s="240"/>
      <c r="Y456" s="194"/>
      <c r="Z456" s="240"/>
      <c r="AA456" s="241"/>
      <c r="AB456" s="194"/>
      <c r="AC456" s="240"/>
      <c r="AD456" s="194"/>
      <c r="AE456" s="240"/>
      <c r="AF456" s="241"/>
      <c r="AG456" s="194"/>
      <c r="AH456" s="240"/>
      <c r="AI456" s="194"/>
      <c r="AJ456" s="240"/>
      <c r="AK456" s="241"/>
      <c r="AL456" s="194"/>
      <c r="AM456" s="240"/>
      <c r="AN456" s="194"/>
      <c r="AO456" s="240"/>
      <c r="AP456" s="241"/>
      <c r="AQ456" s="194"/>
      <c r="AR456" s="240"/>
      <c r="AS456" s="194"/>
      <c r="AT456" s="240"/>
      <c r="AU456" s="241"/>
      <c r="AV456" s="194"/>
      <c r="AW456" s="240"/>
      <c r="AX456" s="194"/>
      <c r="AY456" s="240"/>
      <c r="AZ456" s="241"/>
      <c r="BA456" s="194"/>
      <c r="BB456" s="240"/>
      <c r="BC456" s="194"/>
      <c r="BD456" s="240"/>
      <c r="BE456" s="241"/>
      <c r="BF456" s="194"/>
      <c r="BG456" s="240"/>
      <c r="BH456" s="194"/>
      <c r="BI456" s="240"/>
      <c r="BJ456" s="241"/>
    </row>
    <row r="457" customFormat="false" ht="15.75" hidden="false" customHeight="true" outlineLevel="0" collapsed="false">
      <c r="N457" s="240"/>
      <c r="P457" s="240"/>
      <c r="Q457" s="241"/>
      <c r="S457" s="240"/>
      <c r="U457" s="240"/>
      <c r="V457" s="241"/>
      <c r="W457" s="194"/>
      <c r="X457" s="240"/>
      <c r="Y457" s="194"/>
      <c r="Z457" s="240"/>
      <c r="AA457" s="241"/>
      <c r="AB457" s="194"/>
      <c r="AC457" s="240"/>
      <c r="AD457" s="194"/>
      <c r="AE457" s="240"/>
      <c r="AF457" s="241"/>
      <c r="AG457" s="194"/>
      <c r="AH457" s="240"/>
      <c r="AI457" s="194"/>
      <c r="AJ457" s="240"/>
      <c r="AK457" s="241"/>
      <c r="AL457" s="194"/>
      <c r="AM457" s="240"/>
      <c r="AN457" s="194"/>
      <c r="AO457" s="240"/>
      <c r="AP457" s="241"/>
      <c r="AQ457" s="194"/>
      <c r="AR457" s="240"/>
      <c r="AS457" s="194"/>
      <c r="AT457" s="240"/>
      <c r="AU457" s="241"/>
      <c r="AV457" s="194"/>
      <c r="AW457" s="240"/>
      <c r="AX457" s="194"/>
      <c r="AY457" s="240"/>
      <c r="AZ457" s="241"/>
      <c r="BA457" s="194"/>
      <c r="BB457" s="240"/>
      <c r="BC457" s="194"/>
      <c r="BD457" s="240"/>
      <c r="BE457" s="241"/>
      <c r="BF457" s="194"/>
      <c r="BG457" s="240"/>
      <c r="BH457" s="194"/>
      <c r="BI457" s="240"/>
      <c r="BJ457" s="241"/>
    </row>
    <row r="458" customFormat="false" ht="15.75" hidden="false" customHeight="true" outlineLevel="0" collapsed="false">
      <c r="N458" s="240"/>
      <c r="P458" s="240"/>
      <c r="Q458" s="241"/>
      <c r="S458" s="240"/>
      <c r="U458" s="240"/>
      <c r="V458" s="241"/>
      <c r="W458" s="194"/>
      <c r="X458" s="240"/>
      <c r="Y458" s="194"/>
      <c r="Z458" s="240"/>
      <c r="AA458" s="241"/>
      <c r="AB458" s="194"/>
      <c r="AC458" s="240"/>
      <c r="AD458" s="194"/>
      <c r="AE458" s="240"/>
      <c r="AF458" s="241"/>
      <c r="AG458" s="194"/>
      <c r="AH458" s="240"/>
      <c r="AI458" s="194"/>
      <c r="AJ458" s="240"/>
      <c r="AK458" s="241"/>
      <c r="AL458" s="194"/>
      <c r="AM458" s="240"/>
      <c r="AN458" s="194"/>
      <c r="AO458" s="240"/>
      <c r="AP458" s="241"/>
      <c r="AQ458" s="194"/>
      <c r="AR458" s="240"/>
      <c r="AS458" s="194"/>
      <c r="AT458" s="240"/>
      <c r="AU458" s="241"/>
      <c r="AV458" s="194"/>
      <c r="AW458" s="240"/>
      <c r="AX458" s="194"/>
      <c r="AY458" s="240"/>
      <c r="AZ458" s="241"/>
      <c r="BA458" s="194"/>
      <c r="BB458" s="240"/>
      <c r="BC458" s="194"/>
      <c r="BD458" s="240"/>
      <c r="BE458" s="241"/>
      <c r="BF458" s="194"/>
      <c r="BG458" s="240"/>
      <c r="BH458" s="194"/>
      <c r="BI458" s="240"/>
      <c r="BJ458" s="241"/>
    </row>
    <row r="459" customFormat="false" ht="15.75" hidden="false" customHeight="true" outlineLevel="0" collapsed="false">
      <c r="N459" s="240"/>
      <c r="P459" s="240"/>
      <c r="Q459" s="241"/>
      <c r="S459" s="240"/>
      <c r="U459" s="240"/>
      <c r="V459" s="241"/>
      <c r="W459" s="194"/>
      <c r="X459" s="240"/>
      <c r="Y459" s="194"/>
      <c r="Z459" s="240"/>
      <c r="AA459" s="241"/>
      <c r="AB459" s="194"/>
      <c r="AC459" s="240"/>
      <c r="AD459" s="194"/>
      <c r="AE459" s="240"/>
      <c r="AF459" s="241"/>
      <c r="AG459" s="194"/>
      <c r="AH459" s="240"/>
      <c r="AI459" s="194"/>
      <c r="AJ459" s="240"/>
      <c r="AK459" s="241"/>
      <c r="AL459" s="194"/>
      <c r="AM459" s="240"/>
      <c r="AN459" s="194"/>
      <c r="AO459" s="240"/>
      <c r="AP459" s="241"/>
      <c r="AQ459" s="194"/>
      <c r="AR459" s="240"/>
      <c r="AS459" s="194"/>
      <c r="AT459" s="240"/>
      <c r="AU459" s="241"/>
      <c r="AV459" s="194"/>
      <c r="AW459" s="240"/>
      <c r="AX459" s="194"/>
      <c r="AY459" s="240"/>
      <c r="AZ459" s="241"/>
      <c r="BA459" s="194"/>
      <c r="BB459" s="240"/>
      <c r="BC459" s="194"/>
      <c r="BD459" s="240"/>
      <c r="BE459" s="241"/>
      <c r="BF459" s="194"/>
      <c r="BG459" s="240"/>
      <c r="BH459" s="194"/>
      <c r="BI459" s="240"/>
      <c r="BJ459" s="241"/>
    </row>
    <row r="460" customFormat="false" ht="15.75" hidden="false" customHeight="true" outlineLevel="0" collapsed="false">
      <c r="N460" s="240"/>
      <c r="P460" s="240"/>
      <c r="Q460" s="241"/>
      <c r="S460" s="240"/>
      <c r="U460" s="240"/>
      <c r="V460" s="241"/>
      <c r="W460" s="194"/>
      <c r="X460" s="240"/>
      <c r="Y460" s="194"/>
      <c r="Z460" s="240"/>
      <c r="AA460" s="241"/>
      <c r="AB460" s="194"/>
      <c r="AC460" s="240"/>
      <c r="AD460" s="194"/>
      <c r="AE460" s="240"/>
      <c r="AF460" s="241"/>
      <c r="AG460" s="194"/>
      <c r="AH460" s="240"/>
      <c r="AI460" s="194"/>
      <c r="AJ460" s="240"/>
      <c r="AK460" s="241"/>
      <c r="AL460" s="194"/>
      <c r="AM460" s="240"/>
      <c r="AN460" s="194"/>
      <c r="AO460" s="240"/>
      <c r="AP460" s="241"/>
      <c r="AQ460" s="194"/>
      <c r="AR460" s="240"/>
      <c r="AS460" s="194"/>
      <c r="AT460" s="240"/>
      <c r="AU460" s="241"/>
      <c r="AV460" s="194"/>
      <c r="AW460" s="240"/>
      <c r="AX460" s="194"/>
      <c r="AY460" s="240"/>
      <c r="AZ460" s="241"/>
      <c r="BA460" s="194"/>
      <c r="BB460" s="240"/>
      <c r="BC460" s="194"/>
      <c r="BD460" s="240"/>
      <c r="BE460" s="241"/>
      <c r="BF460" s="194"/>
      <c r="BG460" s="240"/>
      <c r="BH460" s="194"/>
      <c r="BI460" s="240"/>
      <c r="BJ460" s="241"/>
    </row>
    <row r="461" customFormat="false" ht="15.75" hidden="false" customHeight="true" outlineLevel="0" collapsed="false">
      <c r="N461" s="240"/>
      <c r="P461" s="240"/>
      <c r="Q461" s="241"/>
      <c r="S461" s="240"/>
      <c r="U461" s="240"/>
      <c r="V461" s="241"/>
      <c r="W461" s="194"/>
      <c r="X461" s="240"/>
      <c r="Y461" s="194"/>
      <c r="Z461" s="240"/>
      <c r="AA461" s="241"/>
      <c r="AB461" s="194"/>
      <c r="AC461" s="240"/>
      <c r="AD461" s="194"/>
      <c r="AE461" s="240"/>
      <c r="AF461" s="241"/>
      <c r="AG461" s="194"/>
      <c r="AH461" s="240"/>
      <c r="AI461" s="194"/>
      <c r="AJ461" s="240"/>
      <c r="AK461" s="241"/>
      <c r="AL461" s="194"/>
      <c r="AM461" s="240"/>
      <c r="AN461" s="194"/>
      <c r="AO461" s="240"/>
      <c r="AP461" s="241"/>
      <c r="AQ461" s="194"/>
      <c r="AR461" s="240"/>
      <c r="AS461" s="194"/>
      <c r="AT461" s="240"/>
      <c r="AU461" s="241"/>
      <c r="AV461" s="194"/>
      <c r="AW461" s="240"/>
      <c r="AX461" s="194"/>
      <c r="AY461" s="240"/>
      <c r="AZ461" s="241"/>
      <c r="BA461" s="194"/>
      <c r="BB461" s="240"/>
      <c r="BC461" s="194"/>
      <c r="BD461" s="240"/>
      <c r="BE461" s="241"/>
      <c r="BF461" s="194"/>
      <c r="BG461" s="240"/>
      <c r="BH461" s="194"/>
      <c r="BI461" s="240"/>
      <c r="BJ461" s="241"/>
    </row>
    <row r="462" customFormat="false" ht="15.75" hidden="false" customHeight="true" outlineLevel="0" collapsed="false">
      <c r="N462" s="240"/>
      <c r="P462" s="240"/>
      <c r="Q462" s="241"/>
      <c r="S462" s="240"/>
      <c r="U462" s="240"/>
      <c r="V462" s="241"/>
      <c r="W462" s="194"/>
      <c r="X462" s="240"/>
      <c r="Y462" s="194"/>
      <c r="Z462" s="240"/>
      <c r="AA462" s="241"/>
      <c r="AB462" s="194"/>
      <c r="AC462" s="240"/>
      <c r="AD462" s="194"/>
      <c r="AE462" s="240"/>
      <c r="AF462" s="241"/>
      <c r="AG462" s="194"/>
      <c r="AH462" s="240"/>
      <c r="AI462" s="194"/>
      <c r="AJ462" s="240"/>
      <c r="AK462" s="241"/>
      <c r="AL462" s="194"/>
      <c r="AM462" s="240"/>
      <c r="AN462" s="194"/>
      <c r="AO462" s="240"/>
      <c r="AP462" s="241"/>
      <c r="AQ462" s="194"/>
      <c r="AR462" s="240"/>
      <c r="AS462" s="194"/>
      <c r="AT462" s="240"/>
      <c r="AU462" s="241"/>
      <c r="AV462" s="194"/>
      <c r="AW462" s="240"/>
      <c r="AX462" s="194"/>
      <c r="AY462" s="240"/>
      <c r="AZ462" s="241"/>
      <c r="BA462" s="194"/>
      <c r="BB462" s="240"/>
      <c r="BC462" s="194"/>
      <c r="BD462" s="240"/>
      <c r="BE462" s="241"/>
      <c r="BF462" s="194"/>
      <c r="BG462" s="240"/>
      <c r="BH462" s="194"/>
      <c r="BI462" s="240"/>
      <c r="BJ462" s="241"/>
    </row>
    <row r="463" customFormat="false" ht="15.75" hidden="false" customHeight="true" outlineLevel="0" collapsed="false">
      <c r="N463" s="240"/>
      <c r="P463" s="240"/>
      <c r="Q463" s="241"/>
      <c r="S463" s="240"/>
      <c r="U463" s="240"/>
      <c r="V463" s="241"/>
      <c r="W463" s="194"/>
      <c r="X463" s="240"/>
      <c r="Y463" s="194"/>
      <c r="Z463" s="240"/>
      <c r="AA463" s="241"/>
      <c r="AB463" s="194"/>
      <c r="AC463" s="240"/>
      <c r="AD463" s="194"/>
      <c r="AE463" s="240"/>
      <c r="AF463" s="241"/>
      <c r="AG463" s="194"/>
      <c r="AH463" s="240"/>
      <c r="AI463" s="194"/>
      <c r="AJ463" s="240"/>
      <c r="AK463" s="241"/>
      <c r="AL463" s="194"/>
      <c r="AM463" s="240"/>
      <c r="AN463" s="194"/>
      <c r="AO463" s="240"/>
      <c r="AP463" s="241"/>
      <c r="AQ463" s="194"/>
      <c r="AR463" s="240"/>
      <c r="AS463" s="194"/>
      <c r="AT463" s="240"/>
      <c r="AU463" s="241"/>
      <c r="AV463" s="194"/>
      <c r="AW463" s="240"/>
      <c r="AX463" s="194"/>
      <c r="AY463" s="240"/>
      <c r="AZ463" s="241"/>
      <c r="BA463" s="194"/>
      <c r="BB463" s="240"/>
      <c r="BC463" s="194"/>
      <c r="BD463" s="240"/>
      <c r="BE463" s="241"/>
      <c r="BF463" s="194"/>
      <c r="BG463" s="240"/>
      <c r="BH463" s="194"/>
      <c r="BI463" s="240"/>
      <c r="BJ463" s="241"/>
    </row>
    <row r="464" customFormat="false" ht="15.75" hidden="false" customHeight="true" outlineLevel="0" collapsed="false">
      <c r="N464" s="240"/>
      <c r="P464" s="240"/>
      <c r="Q464" s="241"/>
      <c r="S464" s="240"/>
      <c r="U464" s="240"/>
      <c r="V464" s="241"/>
      <c r="W464" s="194"/>
      <c r="X464" s="240"/>
      <c r="Y464" s="194"/>
      <c r="Z464" s="240"/>
      <c r="AA464" s="241"/>
      <c r="AB464" s="194"/>
      <c r="AC464" s="240"/>
      <c r="AD464" s="194"/>
      <c r="AE464" s="240"/>
      <c r="AF464" s="241"/>
      <c r="AG464" s="194"/>
      <c r="AH464" s="240"/>
      <c r="AI464" s="194"/>
      <c r="AJ464" s="240"/>
      <c r="AK464" s="241"/>
      <c r="AL464" s="194"/>
      <c r="AM464" s="240"/>
      <c r="AN464" s="194"/>
      <c r="AO464" s="240"/>
      <c r="AP464" s="241"/>
      <c r="AQ464" s="194"/>
      <c r="AR464" s="240"/>
      <c r="AS464" s="194"/>
      <c r="AT464" s="240"/>
      <c r="AU464" s="241"/>
      <c r="AV464" s="194"/>
      <c r="AW464" s="240"/>
      <c r="AX464" s="194"/>
      <c r="AY464" s="240"/>
      <c r="AZ464" s="241"/>
      <c r="BA464" s="194"/>
      <c r="BB464" s="240"/>
      <c r="BC464" s="194"/>
      <c r="BD464" s="240"/>
      <c r="BE464" s="241"/>
      <c r="BF464" s="194"/>
      <c r="BG464" s="240"/>
      <c r="BH464" s="194"/>
      <c r="BI464" s="240"/>
      <c r="BJ464" s="241"/>
    </row>
    <row r="465" customFormat="false" ht="15.75" hidden="false" customHeight="true" outlineLevel="0" collapsed="false">
      <c r="N465" s="240"/>
      <c r="P465" s="240"/>
      <c r="Q465" s="241"/>
      <c r="S465" s="240"/>
      <c r="U465" s="240"/>
      <c r="V465" s="241"/>
      <c r="W465" s="194"/>
      <c r="X465" s="240"/>
      <c r="Y465" s="194"/>
      <c r="Z465" s="240"/>
      <c r="AA465" s="241"/>
      <c r="AB465" s="194"/>
      <c r="AC465" s="240"/>
      <c r="AD465" s="194"/>
      <c r="AE465" s="240"/>
      <c r="AF465" s="241"/>
      <c r="AG465" s="194"/>
      <c r="AH465" s="240"/>
      <c r="AI465" s="194"/>
      <c r="AJ465" s="240"/>
      <c r="AK465" s="241"/>
      <c r="AL465" s="194"/>
      <c r="AM465" s="240"/>
      <c r="AN465" s="194"/>
      <c r="AO465" s="240"/>
      <c r="AP465" s="241"/>
      <c r="AQ465" s="194"/>
      <c r="AR465" s="240"/>
      <c r="AS465" s="194"/>
      <c r="AT465" s="240"/>
      <c r="AU465" s="241"/>
      <c r="AV465" s="194"/>
      <c r="AW465" s="240"/>
      <c r="AX465" s="194"/>
      <c r="AY465" s="240"/>
      <c r="AZ465" s="241"/>
      <c r="BA465" s="194"/>
      <c r="BB465" s="240"/>
      <c r="BC465" s="194"/>
      <c r="BD465" s="240"/>
      <c r="BE465" s="241"/>
      <c r="BF465" s="194"/>
      <c r="BG465" s="240"/>
      <c r="BH465" s="194"/>
      <c r="BI465" s="240"/>
      <c r="BJ465" s="241"/>
    </row>
    <row r="466" customFormat="false" ht="15.75" hidden="false" customHeight="true" outlineLevel="0" collapsed="false">
      <c r="N466" s="240"/>
      <c r="P466" s="240"/>
      <c r="Q466" s="241"/>
      <c r="S466" s="240"/>
      <c r="U466" s="240"/>
      <c r="V466" s="241"/>
      <c r="W466" s="194"/>
      <c r="X466" s="240"/>
      <c r="Y466" s="194"/>
      <c r="Z466" s="240"/>
      <c r="AA466" s="241"/>
      <c r="AB466" s="194"/>
      <c r="AC466" s="240"/>
      <c r="AD466" s="194"/>
      <c r="AE466" s="240"/>
      <c r="AF466" s="241"/>
      <c r="AG466" s="194"/>
      <c r="AH466" s="240"/>
      <c r="AI466" s="194"/>
      <c r="AJ466" s="240"/>
      <c r="AK466" s="241"/>
      <c r="AL466" s="194"/>
      <c r="AM466" s="240"/>
      <c r="AN466" s="194"/>
      <c r="AO466" s="240"/>
      <c r="AP466" s="241"/>
      <c r="AQ466" s="194"/>
      <c r="AR466" s="240"/>
      <c r="AS466" s="194"/>
      <c r="AT466" s="240"/>
      <c r="AU466" s="241"/>
      <c r="AV466" s="194"/>
      <c r="AW466" s="240"/>
      <c r="AX466" s="194"/>
      <c r="AY466" s="240"/>
      <c r="AZ466" s="241"/>
      <c r="BA466" s="194"/>
      <c r="BB466" s="240"/>
      <c r="BC466" s="194"/>
      <c r="BD466" s="240"/>
      <c r="BE466" s="241"/>
      <c r="BF466" s="194"/>
      <c r="BG466" s="240"/>
      <c r="BH466" s="194"/>
      <c r="BI466" s="240"/>
      <c r="BJ466" s="241"/>
    </row>
    <row r="467" customFormat="false" ht="15.75" hidden="false" customHeight="true" outlineLevel="0" collapsed="false">
      <c r="N467" s="240"/>
      <c r="P467" s="240"/>
      <c r="Q467" s="241"/>
      <c r="S467" s="240"/>
      <c r="U467" s="240"/>
      <c r="V467" s="241"/>
      <c r="W467" s="194"/>
      <c r="X467" s="240"/>
      <c r="Y467" s="194"/>
      <c r="Z467" s="240"/>
      <c r="AA467" s="241"/>
      <c r="AB467" s="194"/>
      <c r="AC467" s="240"/>
      <c r="AD467" s="194"/>
      <c r="AE467" s="240"/>
      <c r="AF467" s="241"/>
      <c r="AG467" s="194"/>
      <c r="AH467" s="240"/>
      <c r="AI467" s="194"/>
      <c r="AJ467" s="240"/>
      <c r="AK467" s="241"/>
      <c r="AL467" s="194"/>
      <c r="AM467" s="240"/>
      <c r="AN467" s="194"/>
      <c r="AO467" s="240"/>
      <c r="AP467" s="241"/>
      <c r="AQ467" s="194"/>
      <c r="AR467" s="240"/>
      <c r="AS467" s="194"/>
      <c r="AT467" s="240"/>
      <c r="AU467" s="241"/>
      <c r="AV467" s="194"/>
      <c r="AW467" s="240"/>
      <c r="AX467" s="194"/>
      <c r="AY467" s="240"/>
      <c r="AZ467" s="241"/>
      <c r="BA467" s="194"/>
      <c r="BB467" s="240"/>
      <c r="BC467" s="194"/>
      <c r="BD467" s="240"/>
      <c r="BE467" s="241"/>
      <c r="BF467" s="194"/>
      <c r="BG467" s="240"/>
      <c r="BH467" s="194"/>
      <c r="BI467" s="240"/>
      <c r="BJ467" s="241"/>
    </row>
    <row r="468" customFormat="false" ht="15.75" hidden="false" customHeight="true" outlineLevel="0" collapsed="false">
      <c r="N468" s="240"/>
      <c r="P468" s="240"/>
      <c r="Q468" s="241"/>
      <c r="S468" s="240"/>
      <c r="U468" s="240"/>
      <c r="V468" s="241"/>
      <c r="W468" s="194"/>
      <c r="X468" s="240"/>
      <c r="Y468" s="194"/>
      <c r="Z468" s="240"/>
      <c r="AA468" s="241"/>
      <c r="AB468" s="194"/>
      <c r="AC468" s="240"/>
      <c r="AD468" s="194"/>
      <c r="AE468" s="240"/>
      <c r="AF468" s="241"/>
      <c r="AG468" s="194"/>
      <c r="AH468" s="240"/>
      <c r="AI468" s="194"/>
      <c r="AJ468" s="240"/>
      <c r="AK468" s="241"/>
      <c r="AL468" s="194"/>
      <c r="AM468" s="240"/>
      <c r="AN468" s="194"/>
      <c r="AO468" s="240"/>
      <c r="AP468" s="241"/>
      <c r="AQ468" s="194"/>
      <c r="AR468" s="240"/>
      <c r="AS468" s="194"/>
      <c r="AT468" s="240"/>
      <c r="AU468" s="241"/>
      <c r="AV468" s="194"/>
      <c r="AW468" s="240"/>
      <c r="AX468" s="194"/>
      <c r="AY468" s="240"/>
      <c r="AZ468" s="241"/>
      <c r="BA468" s="194"/>
      <c r="BB468" s="240"/>
      <c r="BC468" s="194"/>
      <c r="BD468" s="240"/>
      <c r="BE468" s="241"/>
      <c r="BF468" s="194"/>
      <c r="BG468" s="240"/>
      <c r="BH468" s="194"/>
      <c r="BI468" s="240"/>
      <c r="BJ468" s="241"/>
    </row>
    <row r="469" customFormat="false" ht="15.75" hidden="false" customHeight="true" outlineLevel="0" collapsed="false">
      <c r="N469" s="240"/>
      <c r="P469" s="240"/>
      <c r="Q469" s="241"/>
      <c r="S469" s="240"/>
      <c r="U469" s="240"/>
      <c r="V469" s="241"/>
      <c r="W469" s="194"/>
      <c r="X469" s="240"/>
      <c r="Y469" s="194"/>
      <c r="Z469" s="240"/>
      <c r="AA469" s="241"/>
      <c r="AB469" s="194"/>
      <c r="AC469" s="240"/>
      <c r="AD469" s="194"/>
      <c r="AE469" s="240"/>
      <c r="AF469" s="241"/>
      <c r="AG469" s="194"/>
      <c r="AH469" s="240"/>
      <c r="AI469" s="194"/>
      <c r="AJ469" s="240"/>
      <c r="AK469" s="241"/>
      <c r="AL469" s="194"/>
      <c r="AM469" s="240"/>
      <c r="AN469" s="194"/>
      <c r="AO469" s="240"/>
      <c r="AP469" s="241"/>
      <c r="AQ469" s="194"/>
      <c r="AR469" s="240"/>
      <c r="AS469" s="194"/>
      <c r="AT469" s="240"/>
      <c r="AU469" s="241"/>
      <c r="AV469" s="194"/>
      <c r="AW469" s="240"/>
      <c r="AX469" s="194"/>
      <c r="AY469" s="240"/>
      <c r="AZ469" s="241"/>
      <c r="BA469" s="194"/>
      <c r="BB469" s="240"/>
      <c r="BC469" s="194"/>
      <c r="BD469" s="240"/>
      <c r="BE469" s="241"/>
      <c r="BF469" s="194"/>
      <c r="BG469" s="240"/>
      <c r="BH469" s="194"/>
      <c r="BI469" s="240"/>
      <c r="BJ469" s="241"/>
    </row>
    <row r="470" customFormat="false" ht="15.75" hidden="false" customHeight="true" outlineLevel="0" collapsed="false">
      <c r="N470" s="240"/>
      <c r="P470" s="240"/>
      <c r="Q470" s="241"/>
      <c r="S470" s="240"/>
      <c r="U470" s="240"/>
      <c r="V470" s="241"/>
      <c r="W470" s="194"/>
      <c r="X470" s="240"/>
      <c r="Y470" s="194"/>
      <c r="Z470" s="240"/>
      <c r="AA470" s="241"/>
      <c r="AB470" s="194"/>
      <c r="AC470" s="240"/>
      <c r="AD470" s="194"/>
      <c r="AE470" s="240"/>
      <c r="AF470" s="241"/>
      <c r="AG470" s="194"/>
      <c r="AH470" s="240"/>
      <c r="AI470" s="194"/>
      <c r="AJ470" s="240"/>
      <c r="AK470" s="241"/>
      <c r="AL470" s="194"/>
      <c r="AM470" s="240"/>
      <c r="AN470" s="194"/>
      <c r="AO470" s="240"/>
      <c r="AP470" s="241"/>
      <c r="AQ470" s="194"/>
      <c r="AR470" s="240"/>
      <c r="AS470" s="194"/>
      <c r="AT470" s="240"/>
      <c r="AU470" s="241"/>
      <c r="AV470" s="194"/>
      <c r="AW470" s="240"/>
      <c r="AX470" s="194"/>
      <c r="AY470" s="240"/>
      <c r="AZ470" s="241"/>
      <c r="BA470" s="194"/>
      <c r="BB470" s="240"/>
      <c r="BC470" s="194"/>
      <c r="BD470" s="240"/>
      <c r="BE470" s="241"/>
      <c r="BF470" s="194"/>
      <c r="BG470" s="240"/>
      <c r="BH470" s="194"/>
      <c r="BI470" s="240"/>
      <c r="BJ470" s="241"/>
    </row>
    <row r="471" customFormat="false" ht="15.75" hidden="false" customHeight="true" outlineLevel="0" collapsed="false">
      <c r="N471" s="240"/>
      <c r="P471" s="240"/>
      <c r="Q471" s="241"/>
      <c r="S471" s="240"/>
      <c r="U471" s="240"/>
      <c r="V471" s="241"/>
      <c r="W471" s="194"/>
      <c r="X471" s="240"/>
      <c r="Y471" s="194"/>
      <c r="Z471" s="240"/>
      <c r="AA471" s="241"/>
      <c r="AB471" s="194"/>
      <c r="AC471" s="240"/>
      <c r="AD471" s="194"/>
      <c r="AE471" s="240"/>
      <c r="AF471" s="241"/>
      <c r="AG471" s="194"/>
      <c r="AH471" s="240"/>
      <c r="AI471" s="194"/>
      <c r="AJ471" s="240"/>
      <c r="AK471" s="241"/>
      <c r="AL471" s="194"/>
      <c r="AM471" s="240"/>
      <c r="AN471" s="194"/>
      <c r="AO471" s="240"/>
      <c r="AP471" s="241"/>
      <c r="AQ471" s="194"/>
      <c r="AR471" s="240"/>
      <c r="AS471" s="194"/>
      <c r="AT471" s="240"/>
      <c r="AU471" s="241"/>
      <c r="AV471" s="194"/>
      <c r="AW471" s="240"/>
      <c r="AX471" s="194"/>
      <c r="AY471" s="240"/>
      <c r="AZ471" s="241"/>
      <c r="BA471" s="194"/>
      <c r="BB471" s="240"/>
      <c r="BC471" s="194"/>
      <c r="BD471" s="240"/>
      <c r="BE471" s="241"/>
      <c r="BF471" s="194"/>
      <c r="BG471" s="240"/>
      <c r="BH471" s="194"/>
      <c r="BI471" s="240"/>
      <c r="BJ471" s="241"/>
    </row>
    <row r="472" customFormat="false" ht="15.75" hidden="false" customHeight="true" outlineLevel="0" collapsed="false">
      <c r="N472" s="240"/>
      <c r="P472" s="240"/>
      <c r="Q472" s="241"/>
      <c r="S472" s="240"/>
      <c r="U472" s="240"/>
      <c r="V472" s="241"/>
      <c r="W472" s="194"/>
      <c r="X472" s="240"/>
      <c r="Y472" s="194"/>
      <c r="Z472" s="240"/>
      <c r="AA472" s="241"/>
      <c r="AB472" s="194"/>
      <c r="AC472" s="240"/>
      <c r="AD472" s="194"/>
      <c r="AE472" s="240"/>
      <c r="AF472" s="241"/>
      <c r="AG472" s="194"/>
      <c r="AH472" s="240"/>
      <c r="AI472" s="194"/>
      <c r="AJ472" s="240"/>
      <c r="AK472" s="241"/>
      <c r="AL472" s="194"/>
      <c r="AM472" s="240"/>
      <c r="AN472" s="194"/>
      <c r="AO472" s="240"/>
      <c r="AP472" s="241"/>
      <c r="AQ472" s="194"/>
      <c r="AR472" s="240"/>
      <c r="AS472" s="194"/>
      <c r="AT472" s="240"/>
      <c r="AU472" s="241"/>
      <c r="AV472" s="194"/>
      <c r="AW472" s="240"/>
      <c r="AX472" s="194"/>
      <c r="AY472" s="240"/>
      <c r="AZ472" s="241"/>
      <c r="BA472" s="194"/>
      <c r="BB472" s="240"/>
      <c r="BC472" s="194"/>
      <c r="BD472" s="240"/>
      <c r="BE472" s="241"/>
      <c r="BF472" s="194"/>
      <c r="BG472" s="240"/>
      <c r="BH472" s="194"/>
      <c r="BI472" s="240"/>
      <c r="BJ472" s="241"/>
    </row>
    <row r="473" customFormat="false" ht="15.75" hidden="false" customHeight="true" outlineLevel="0" collapsed="false">
      <c r="N473" s="240"/>
      <c r="P473" s="240"/>
      <c r="Q473" s="241"/>
      <c r="S473" s="240"/>
      <c r="U473" s="240"/>
      <c r="V473" s="241"/>
      <c r="W473" s="194"/>
      <c r="X473" s="240"/>
      <c r="Y473" s="194"/>
      <c r="Z473" s="240"/>
      <c r="AA473" s="241"/>
      <c r="AB473" s="194"/>
      <c r="AC473" s="240"/>
      <c r="AD473" s="194"/>
      <c r="AE473" s="240"/>
      <c r="AF473" s="241"/>
      <c r="AG473" s="194"/>
      <c r="AH473" s="240"/>
      <c r="AI473" s="194"/>
      <c r="AJ473" s="240"/>
      <c r="AK473" s="241"/>
      <c r="AL473" s="194"/>
      <c r="AM473" s="240"/>
      <c r="AN473" s="194"/>
      <c r="AO473" s="240"/>
      <c r="AP473" s="241"/>
      <c r="AQ473" s="194"/>
      <c r="AR473" s="240"/>
      <c r="AS473" s="194"/>
      <c r="AT473" s="240"/>
      <c r="AU473" s="241"/>
      <c r="AV473" s="194"/>
      <c r="AW473" s="240"/>
      <c r="AX473" s="194"/>
      <c r="AY473" s="240"/>
      <c r="AZ473" s="241"/>
      <c r="BA473" s="194"/>
      <c r="BB473" s="240"/>
      <c r="BC473" s="194"/>
      <c r="BD473" s="240"/>
      <c r="BE473" s="241"/>
      <c r="BF473" s="194"/>
      <c r="BG473" s="240"/>
      <c r="BH473" s="194"/>
      <c r="BI473" s="240"/>
      <c r="BJ473" s="241"/>
    </row>
    <row r="474" customFormat="false" ht="15.75" hidden="false" customHeight="true" outlineLevel="0" collapsed="false">
      <c r="N474" s="240"/>
      <c r="P474" s="240"/>
      <c r="Q474" s="241"/>
      <c r="S474" s="240"/>
      <c r="U474" s="240"/>
      <c r="V474" s="241"/>
      <c r="W474" s="194"/>
      <c r="X474" s="240"/>
      <c r="Y474" s="194"/>
      <c r="Z474" s="240"/>
      <c r="AA474" s="241"/>
      <c r="AB474" s="194"/>
      <c r="AC474" s="240"/>
      <c r="AD474" s="194"/>
      <c r="AE474" s="240"/>
      <c r="AF474" s="241"/>
      <c r="AG474" s="194"/>
      <c r="AH474" s="240"/>
      <c r="AI474" s="194"/>
      <c r="AJ474" s="240"/>
      <c r="AK474" s="241"/>
      <c r="AL474" s="194"/>
      <c r="AM474" s="240"/>
      <c r="AN474" s="194"/>
      <c r="AO474" s="240"/>
      <c r="AP474" s="241"/>
      <c r="AQ474" s="194"/>
      <c r="AR474" s="240"/>
      <c r="AS474" s="194"/>
      <c r="AT474" s="240"/>
      <c r="AU474" s="241"/>
      <c r="AV474" s="194"/>
      <c r="AW474" s="240"/>
      <c r="AX474" s="194"/>
      <c r="AY474" s="240"/>
      <c r="AZ474" s="241"/>
      <c r="BA474" s="194"/>
      <c r="BB474" s="240"/>
      <c r="BC474" s="194"/>
      <c r="BD474" s="240"/>
      <c r="BE474" s="241"/>
      <c r="BF474" s="194"/>
      <c r="BG474" s="240"/>
      <c r="BH474" s="194"/>
      <c r="BI474" s="240"/>
      <c r="BJ474" s="241"/>
    </row>
    <row r="475" customFormat="false" ht="15.75" hidden="false" customHeight="true" outlineLevel="0" collapsed="false">
      <c r="N475" s="240"/>
      <c r="P475" s="240"/>
      <c r="Q475" s="241"/>
      <c r="S475" s="240"/>
      <c r="U475" s="240"/>
      <c r="V475" s="241"/>
      <c r="W475" s="194"/>
      <c r="X475" s="240"/>
      <c r="Y475" s="194"/>
      <c r="Z475" s="240"/>
      <c r="AA475" s="241"/>
      <c r="AB475" s="194"/>
      <c r="AC475" s="240"/>
      <c r="AD475" s="194"/>
      <c r="AE475" s="240"/>
      <c r="AF475" s="241"/>
      <c r="AG475" s="194"/>
      <c r="AH475" s="240"/>
      <c r="AI475" s="194"/>
      <c r="AJ475" s="240"/>
      <c r="AK475" s="241"/>
      <c r="AL475" s="194"/>
      <c r="AM475" s="240"/>
      <c r="AN475" s="194"/>
      <c r="AO475" s="240"/>
      <c r="AP475" s="241"/>
      <c r="AQ475" s="194"/>
      <c r="AR475" s="240"/>
      <c r="AS475" s="194"/>
      <c r="AT475" s="240"/>
      <c r="AU475" s="241"/>
      <c r="AV475" s="194"/>
      <c r="AW475" s="240"/>
      <c r="AX475" s="194"/>
      <c r="AY475" s="240"/>
      <c r="AZ475" s="241"/>
      <c r="BA475" s="194"/>
      <c r="BB475" s="240"/>
      <c r="BC475" s="194"/>
      <c r="BD475" s="240"/>
      <c r="BE475" s="241"/>
      <c r="BF475" s="194"/>
      <c r="BG475" s="240"/>
      <c r="BH475" s="194"/>
      <c r="BI475" s="240"/>
      <c r="BJ475" s="241"/>
    </row>
    <row r="476" customFormat="false" ht="15.75" hidden="false" customHeight="true" outlineLevel="0" collapsed="false">
      <c r="N476" s="240"/>
      <c r="P476" s="240"/>
      <c r="Q476" s="241"/>
      <c r="S476" s="240"/>
      <c r="U476" s="240"/>
      <c r="V476" s="241"/>
      <c r="W476" s="194"/>
      <c r="X476" s="240"/>
      <c r="Y476" s="194"/>
      <c r="Z476" s="240"/>
      <c r="AA476" s="241"/>
      <c r="AB476" s="194"/>
      <c r="AC476" s="240"/>
      <c r="AD476" s="194"/>
      <c r="AE476" s="240"/>
      <c r="AF476" s="241"/>
      <c r="AG476" s="194"/>
      <c r="AH476" s="240"/>
      <c r="AI476" s="194"/>
      <c r="AJ476" s="240"/>
      <c r="AK476" s="241"/>
      <c r="AL476" s="194"/>
      <c r="AM476" s="240"/>
      <c r="AN476" s="194"/>
      <c r="AO476" s="240"/>
      <c r="AP476" s="241"/>
      <c r="AQ476" s="194"/>
      <c r="AR476" s="240"/>
      <c r="AS476" s="194"/>
      <c r="AT476" s="240"/>
      <c r="AU476" s="241"/>
      <c r="AV476" s="194"/>
      <c r="AW476" s="240"/>
      <c r="AX476" s="194"/>
      <c r="AY476" s="240"/>
      <c r="AZ476" s="241"/>
      <c r="BA476" s="194"/>
      <c r="BB476" s="240"/>
      <c r="BC476" s="194"/>
      <c r="BD476" s="240"/>
      <c r="BE476" s="241"/>
      <c r="BF476" s="194"/>
      <c r="BG476" s="240"/>
      <c r="BH476" s="194"/>
      <c r="BI476" s="240"/>
      <c r="BJ476" s="241"/>
    </row>
    <row r="477" customFormat="false" ht="15.75" hidden="false" customHeight="true" outlineLevel="0" collapsed="false">
      <c r="N477" s="240"/>
      <c r="P477" s="240"/>
      <c r="Q477" s="241"/>
      <c r="S477" s="240"/>
      <c r="U477" s="240"/>
      <c r="V477" s="241"/>
      <c r="W477" s="194"/>
      <c r="X477" s="240"/>
      <c r="Y477" s="194"/>
      <c r="Z477" s="240"/>
      <c r="AA477" s="241"/>
      <c r="AB477" s="194"/>
      <c r="AC477" s="240"/>
      <c r="AD477" s="194"/>
      <c r="AE477" s="240"/>
      <c r="AF477" s="241"/>
      <c r="AG477" s="194"/>
      <c r="AH477" s="240"/>
      <c r="AI477" s="194"/>
      <c r="AJ477" s="240"/>
      <c r="AK477" s="241"/>
      <c r="AL477" s="194"/>
      <c r="AM477" s="240"/>
      <c r="AN477" s="194"/>
      <c r="AO477" s="240"/>
      <c r="AP477" s="241"/>
      <c r="AQ477" s="194"/>
      <c r="AR477" s="240"/>
      <c r="AS477" s="194"/>
      <c r="AT477" s="240"/>
      <c r="AU477" s="241"/>
      <c r="AV477" s="194"/>
      <c r="AW477" s="240"/>
      <c r="AX477" s="194"/>
      <c r="AY477" s="240"/>
      <c r="AZ477" s="241"/>
      <c r="BA477" s="194"/>
      <c r="BB477" s="240"/>
      <c r="BC477" s="194"/>
      <c r="BD477" s="240"/>
      <c r="BE477" s="241"/>
      <c r="BF477" s="194"/>
      <c r="BG477" s="240"/>
      <c r="BH477" s="194"/>
      <c r="BI477" s="240"/>
      <c r="BJ477" s="241"/>
    </row>
    <row r="478" customFormat="false" ht="15.75" hidden="false" customHeight="true" outlineLevel="0" collapsed="false">
      <c r="N478" s="240"/>
      <c r="P478" s="240"/>
      <c r="Q478" s="241"/>
      <c r="S478" s="240"/>
      <c r="U478" s="240"/>
      <c r="V478" s="241"/>
      <c r="W478" s="194"/>
      <c r="X478" s="240"/>
      <c r="Y478" s="194"/>
      <c r="Z478" s="240"/>
      <c r="AA478" s="241"/>
      <c r="AB478" s="194"/>
      <c r="AC478" s="240"/>
      <c r="AD478" s="194"/>
      <c r="AE478" s="240"/>
      <c r="AF478" s="241"/>
      <c r="AG478" s="194"/>
      <c r="AH478" s="240"/>
      <c r="AI478" s="194"/>
      <c r="AJ478" s="240"/>
      <c r="AK478" s="241"/>
      <c r="AL478" s="194"/>
      <c r="AM478" s="240"/>
      <c r="AN478" s="194"/>
      <c r="AO478" s="240"/>
      <c r="AP478" s="241"/>
      <c r="AQ478" s="194"/>
      <c r="AR478" s="240"/>
      <c r="AS478" s="194"/>
      <c r="AT478" s="240"/>
      <c r="AU478" s="241"/>
      <c r="AV478" s="194"/>
      <c r="AW478" s="240"/>
      <c r="AX478" s="194"/>
      <c r="AY478" s="240"/>
      <c r="AZ478" s="241"/>
      <c r="BA478" s="194"/>
      <c r="BB478" s="240"/>
      <c r="BC478" s="194"/>
      <c r="BD478" s="240"/>
      <c r="BE478" s="241"/>
      <c r="BF478" s="194"/>
      <c r="BG478" s="240"/>
      <c r="BH478" s="194"/>
      <c r="BI478" s="240"/>
      <c r="BJ478" s="241"/>
    </row>
    <row r="479" customFormat="false" ht="15.75" hidden="false" customHeight="true" outlineLevel="0" collapsed="false">
      <c r="N479" s="240"/>
      <c r="P479" s="240"/>
      <c r="Q479" s="241"/>
      <c r="S479" s="240"/>
      <c r="U479" s="240"/>
      <c r="V479" s="241"/>
      <c r="W479" s="194"/>
      <c r="X479" s="240"/>
      <c r="Y479" s="194"/>
      <c r="Z479" s="240"/>
      <c r="AA479" s="241"/>
      <c r="AB479" s="194"/>
      <c r="AC479" s="240"/>
      <c r="AD479" s="194"/>
      <c r="AE479" s="240"/>
      <c r="AF479" s="241"/>
      <c r="AG479" s="194"/>
      <c r="AH479" s="240"/>
      <c r="AI479" s="194"/>
      <c r="AJ479" s="240"/>
      <c r="AK479" s="241"/>
      <c r="AL479" s="194"/>
      <c r="AM479" s="240"/>
      <c r="AN479" s="194"/>
      <c r="AO479" s="240"/>
      <c r="AP479" s="241"/>
      <c r="AQ479" s="194"/>
      <c r="AR479" s="240"/>
      <c r="AS479" s="194"/>
      <c r="AT479" s="240"/>
      <c r="AU479" s="241"/>
      <c r="AV479" s="194"/>
      <c r="AW479" s="240"/>
      <c r="AX479" s="194"/>
      <c r="AY479" s="240"/>
      <c r="AZ479" s="241"/>
      <c r="BA479" s="194"/>
      <c r="BB479" s="240"/>
      <c r="BC479" s="194"/>
      <c r="BD479" s="240"/>
      <c r="BE479" s="241"/>
      <c r="BF479" s="194"/>
      <c r="BG479" s="240"/>
      <c r="BH479" s="194"/>
      <c r="BI479" s="240"/>
      <c r="BJ479" s="241"/>
    </row>
    <row r="480" customFormat="false" ht="15.75" hidden="false" customHeight="true" outlineLevel="0" collapsed="false">
      <c r="N480" s="240"/>
      <c r="P480" s="240"/>
      <c r="Q480" s="241"/>
      <c r="S480" s="240"/>
      <c r="U480" s="240"/>
      <c r="V480" s="241"/>
      <c r="W480" s="194"/>
      <c r="X480" s="240"/>
      <c r="Y480" s="194"/>
      <c r="Z480" s="240"/>
      <c r="AA480" s="241"/>
      <c r="AB480" s="194"/>
      <c r="AC480" s="240"/>
      <c r="AD480" s="194"/>
      <c r="AE480" s="240"/>
      <c r="AF480" s="241"/>
      <c r="AG480" s="194"/>
      <c r="AH480" s="240"/>
      <c r="AI480" s="194"/>
      <c r="AJ480" s="240"/>
      <c r="AK480" s="241"/>
      <c r="AL480" s="194"/>
      <c r="AM480" s="240"/>
      <c r="AN480" s="194"/>
      <c r="AO480" s="240"/>
      <c r="AP480" s="241"/>
      <c r="AQ480" s="194"/>
      <c r="AR480" s="240"/>
      <c r="AS480" s="194"/>
      <c r="AT480" s="240"/>
      <c r="AU480" s="241"/>
      <c r="AV480" s="194"/>
      <c r="AW480" s="240"/>
      <c r="AX480" s="194"/>
      <c r="AY480" s="240"/>
      <c r="AZ480" s="241"/>
      <c r="BA480" s="194"/>
      <c r="BB480" s="240"/>
      <c r="BC480" s="194"/>
      <c r="BD480" s="240"/>
      <c r="BE480" s="241"/>
      <c r="BF480" s="194"/>
      <c r="BG480" s="240"/>
      <c r="BH480" s="194"/>
      <c r="BI480" s="240"/>
      <c r="BJ480" s="241"/>
    </row>
    <row r="481" customFormat="false" ht="15.75" hidden="false" customHeight="true" outlineLevel="0" collapsed="false">
      <c r="N481" s="240"/>
      <c r="P481" s="240"/>
      <c r="Q481" s="241"/>
      <c r="S481" s="240"/>
      <c r="U481" s="240"/>
      <c r="V481" s="241"/>
      <c r="W481" s="194"/>
      <c r="X481" s="240"/>
      <c r="Y481" s="194"/>
      <c r="Z481" s="240"/>
      <c r="AA481" s="241"/>
      <c r="AB481" s="194"/>
      <c r="AC481" s="240"/>
      <c r="AD481" s="194"/>
      <c r="AE481" s="240"/>
      <c r="AF481" s="241"/>
      <c r="AG481" s="194"/>
      <c r="AH481" s="240"/>
      <c r="AI481" s="194"/>
      <c r="AJ481" s="240"/>
      <c r="AK481" s="241"/>
      <c r="AL481" s="194"/>
      <c r="AM481" s="240"/>
      <c r="AN481" s="194"/>
      <c r="AO481" s="240"/>
      <c r="AP481" s="241"/>
      <c r="AQ481" s="194"/>
      <c r="AR481" s="240"/>
      <c r="AS481" s="194"/>
      <c r="AT481" s="240"/>
      <c r="AU481" s="241"/>
      <c r="AV481" s="194"/>
      <c r="AW481" s="240"/>
      <c r="AX481" s="194"/>
      <c r="AY481" s="240"/>
      <c r="AZ481" s="241"/>
      <c r="BA481" s="194"/>
      <c r="BB481" s="240"/>
      <c r="BC481" s="194"/>
      <c r="BD481" s="240"/>
      <c r="BE481" s="241"/>
      <c r="BF481" s="194"/>
      <c r="BG481" s="240"/>
      <c r="BH481" s="194"/>
      <c r="BI481" s="240"/>
      <c r="BJ481" s="241"/>
    </row>
    <row r="482" customFormat="false" ht="15.75" hidden="false" customHeight="true" outlineLevel="0" collapsed="false">
      <c r="N482" s="240"/>
      <c r="P482" s="240"/>
      <c r="Q482" s="241"/>
      <c r="S482" s="240"/>
      <c r="U482" s="240"/>
      <c r="V482" s="241"/>
      <c r="W482" s="194"/>
      <c r="X482" s="240"/>
      <c r="Y482" s="194"/>
      <c r="Z482" s="240"/>
      <c r="AA482" s="241"/>
      <c r="AB482" s="194"/>
      <c r="AC482" s="240"/>
      <c r="AD482" s="194"/>
      <c r="AE482" s="240"/>
      <c r="AF482" s="241"/>
      <c r="AG482" s="194"/>
      <c r="AH482" s="240"/>
      <c r="AI482" s="194"/>
      <c r="AJ482" s="240"/>
      <c r="AK482" s="241"/>
      <c r="AL482" s="194"/>
      <c r="AM482" s="240"/>
      <c r="AN482" s="194"/>
      <c r="AO482" s="240"/>
      <c r="AP482" s="241"/>
      <c r="AQ482" s="194"/>
      <c r="AR482" s="240"/>
      <c r="AS482" s="194"/>
      <c r="AT482" s="240"/>
      <c r="AU482" s="241"/>
      <c r="AV482" s="194"/>
      <c r="AW482" s="240"/>
      <c r="AX482" s="194"/>
      <c r="AY482" s="240"/>
      <c r="AZ482" s="241"/>
      <c r="BA482" s="194"/>
      <c r="BB482" s="240"/>
      <c r="BC482" s="194"/>
      <c r="BD482" s="240"/>
      <c r="BE482" s="241"/>
      <c r="BF482" s="194"/>
      <c r="BG482" s="240"/>
      <c r="BH482" s="194"/>
      <c r="BI482" s="240"/>
      <c r="BJ482" s="241"/>
    </row>
    <row r="483" customFormat="false" ht="15.75" hidden="false" customHeight="true" outlineLevel="0" collapsed="false">
      <c r="N483" s="240"/>
      <c r="P483" s="240"/>
      <c r="Q483" s="241"/>
      <c r="S483" s="240"/>
      <c r="U483" s="240"/>
      <c r="V483" s="241"/>
      <c r="W483" s="194"/>
      <c r="X483" s="240"/>
      <c r="Y483" s="194"/>
      <c r="Z483" s="240"/>
      <c r="AA483" s="241"/>
      <c r="AB483" s="194"/>
      <c r="AC483" s="240"/>
      <c r="AD483" s="194"/>
      <c r="AE483" s="240"/>
      <c r="AF483" s="241"/>
      <c r="AG483" s="194"/>
      <c r="AH483" s="240"/>
      <c r="AI483" s="194"/>
      <c r="AJ483" s="240"/>
      <c r="AK483" s="241"/>
      <c r="AL483" s="194"/>
      <c r="AM483" s="240"/>
      <c r="AN483" s="194"/>
      <c r="AO483" s="240"/>
      <c r="AP483" s="241"/>
      <c r="AQ483" s="194"/>
      <c r="AR483" s="240"/>
      <c r="AS483" s="194"/>
      <c r="AT483" s="240"/>
      <c r="AU483" s="241"/>
      <c r="AV483" s="194"/>
      <c r="AW483" s="240"/>
      <c r="AX483" s="194"/>
      <c r="AY483" s="240"/>
      <c r="AZ483" s="241"/>
      <c r="BA483" s="194"/>
      <c r="BB483" s="240"/>
      <c r="BC483" s="194"/>
      <c r="BD483" s="240"/>
      <c r="BE483" s="241"/>
      <c r="BF483" s="194"/>
      <c r="BG483" s="240"/>
      <c r="BH483" s="194"/>
      <c r="BI483" s="240"/>
      <c r="BJ483" s="241"/>
    </row>
    <row r="484" customFormat="false" ht="15.75" hidden="false" customHeight="true" outlineLevel="0" collapsed="false">
      <c r="N484" s="240"/>
      <c r="P484" s="240"/>
      <c r="Q484" s="241"/>
      <c r="S484" s="240"/>
      <c r="U484" s="240"/>
      <c r="V484" s="241"/>
      <c r="W484" s="194"/>
      <c r="X484" s="240"/>
      <c r="Y484" s="194"/>
      <c r="Z484" s="240"/>
      <c r="AA484" s="241"/>
      <c r="AB484" s="194"/>
      <c r="AC484" s="240"/>
      <c r="AD484" s="194"/>
      <c r="AE484" s="240"/>
      <c r="AF484" s="241"/>
      <c r="AG484" s="194"/>
      <c r="AH484" s="240"/>
      <c r="AI484" s="194"/>
      <c r="AJ484" s="240"/>
      <c r="AK484" s="241"/>
      <c r="AL484" s="194"/>
      <c r="AM484" s="240"/>
      <c r="AN484" s="194"/>
      <c r="AO484" s="240"/>
      <c r="AP484" s="241"/>
      <c r="AQ484" s="194"/>
      <c r="AR484" s="240"/>
      <c r="AS484" s="194"/>
      <c r="AT484" s="240"/>
      <c r="AU484" s="241"/>
      <c r="AV484" s="194"/>
      <c r="AW484" s="240"/>
      <c r="AX484" s="194"/>
      <c r="AY484" s="240"/>
      <c r="AZ484" s="241"/>
      <c r="BA484" s="194"/>
      <c r="BB484" s="240"/>
      <c r="BC484" s="194"/>
      <c r="BD484" s="240"/>
      <c r="BE484" s="241"/>
      <c r="BF484" s="194"/>
      <c r="BG484" s="240"/>
      <c r="BH484" s="194"/>
      <c r="BI484" s="240"/>
      <c r="BJ484" s="241"/>
    </row>
    <row r="485" customFormat="false" ht="15.75" hidden="false" customHeight="true" outlineLevel="0" collapsed="false">
      <c r="N485" s="240"/>
      <c r="P485" s="240"/>
      <c r="Q485" s="241"/>
      <c r="S485" s="240"/>
      <c r="U485" s="240"/>
      <c r="V485" s="241"/>
      <c r="W485" s="194"/>
      <c r="X485" s="240"/>
      <c r="Y485" s="194"/>
      <c r="Z485" s="240"/>
      <c r="AA485" s="241"/>
      <c r="AB485" s="194"/>
      <c r="AC485" s="240"/>
      <c r="AD485" s="194"/>
      <c r="AE485" s="240"/>
      <c r="AF485" s="241"/>
      <c r="AG485" s="194"/>
      <c r="AH485" s="240"/>
      <c r="AI485" s="194"/>
      <c r="AJ485" s="240"/>
      <c r="AK485" s="241"/>
      <c r="AL485" s="194"/>
      <c r="AM485" s="240"/>
      <c r="AN485" s="194"/>
      <c r="AO485" s="240"/>
      <c r="AP485" s="241"/>
      <c r="AQ485" s="194"/>
      <c r="AR485" s="240"/>
      <c r="AS485" s="194"/>
      <c r="AT485" s="240"/>
      <c r="AU485" s="241"/>
      <c r="AV485" s="194"/>
      <c r="AW485" s="240"/>
      <c r="AX485" s="194"/>
      <c r="AY485" s="240"/>
      <c r="AZ485" s="241"/>
      <c r="BA485" s="194"/>
      <c r="BB485" s="240"/>
      <c r="BC485" s="194"/>
      <c r="BD485" s="240"/>
      <c r="BE485" s="241"/>
      <c r="BF485" s="194"/>
      <c r="BG485" s="240"/>
      <c r="BH485" s="194"/>
      <c r="BI485" s="240"/>
      <c r="BJ485" s="241"/>
    </row>
    <row r="486" customFormat="false" ht="15.75" hidden="false" customHeight="true" outlineLevel="0" collapsed="false">
      <c r="N486" s="240"/>
      <c r="P486" s="240"/>
      <c r="Q486" s="241"/>
      <c r="S486" s="240"/>
      <c r="U486" s="240"/>
      <c r="V486" s="241"/>
      <c r="W486" s="194"/>
      <c r="X486" s="240"/>
      <c r="Y486" s="194"/>
      <c r="Z486" s="240"/>
      <c r="AA486" s="241"/>
      <c r="AB486" s="194"/>
      <c r="AC486" s="240"/>
      <c r="AD486" s="194"/>
      <c r="AE486" s="240"/>
      <c r="AF486" s="241"/>
      <c r="AG486" s="194"/>
      <c r="AH486" s="240"/>
      <c r="AI486" s="194"/>
      <c r="AJ486" s="240"/>
      <c r="AK486" s="241"/>
      <c r="AL486" s="194"/>
      <c r="AM486" s="240"/>
      <c r="AN486" s="194"/>
      <c r="AO486" s="240"/>
      <c r="AP486" s="241"/>
      <c r="AQ486" s="194"/>
      <c r="AR486" s="240"/>
      <c r="AS486" s="194"/>
      <c r="AT486" s="240"/>
      <c r="AU486" s="241"/>
      <c r="AV486" s="194"/>
      <c r="AW486" s="240"/>
      <c r="AX486" s="194"/>
      <c r="AY486" s="240"/>
      <c r="AZ486" s="241"/>
      <c r="BA486" s="194"/>
      <c r="BB486" s="240"/>
      <c r="BC486" s="194"/>
      <c r="BD486" s="240"/>
      <c r="BE486" s="241"/>
      <c r="BF486" s="194"/>
      <c r="BG486" s="240"/>
      <c r="BH486" s="194"/>
      <c r="BI486" s="240"/>
      <c r="BJ486" s="241"/>
    </row>
    <row r="487" customFormat="false" ht="15.75" hidden="false" customHeight="true" outlineLevel="0" collapsed="false">
      <c r="N487" s="240"/>
      <c r="P487" s="240"/>
      <c r="Q487" s="241"/>
      <c r="S487" s="240"/>
      <c r="U487" s="240"/>
      <c r="V487" s="241"/>
      <c r="W487" s="194"/>
      <c r="X487" s="240"/>
      <c r="Y487" s="194"/>
      <c r="Z487" s="240"/>
      <c r="AA487" s="241"/>
      <c r="AB487" s="194"/>
      <c r="AC487" s="240"/>
      <c r="AD487" s="194"/>
      <c r="AE487" s="240"/>
      <c r="AF487" s="241"/>
      <c r="AG487" s="194"/>
      <c r="AH487" s="240"/>
      <c r="AI487" s="194"/>
      <c r="AJ487" s="240"/>
      <c r="AK487" s="241"/>
      <c r="AL487" s="194"/>
      <c r="AM487" s="240"/>
      <c r="AN487" s="194"/>
      <c r="AO487" s="240"/>
      <c r="AP487" s="241"/>
      <c r="AQ487" s="194"/>
      <c r="AR487" s="240"/>
      <c r="AS487" s="194"/>
      <c r="AT487" s="240"/>
      <c r="AU487" s="241"/>
      <c r="AV487" s="194"/>
      <c r="AW487" s="240"/>
      <c r="AX487" s="194"/>
      <c r="AY487" s="240"/>
      <c r="AZ487" s="241"/>
      <c r="BA487" s="194"/>
      <c r="BB487" s="240"/>
      <c r="BC487" s="194"/>
      <c r="BD487" s="240"/>
      <c r="BE487" s="241"/>
      <c r="BF487" s="194"/>
      <c r="BG487" s="240"/>
      <c r="BH487" s="194"/>
      <c r="BI487" s="240"/>
      <c r="BJ487" s="241"/>
    </row>
    <row r="488" customFormat="false" ht="15.75" hidden="false" customHeight="true" outlineLevel="0" collapsed="false">
      <c r="N488" s="240"/>
      <c r="P488" s="240"/>
      <c r="Q488" s="241"/>
      <c r="S488" s="240"/>
      <c r="U488" s="240"/>
      <c r="V488" s="241"/>
      <c r="W488" s="194"/>
      <c r="X488" s="240"/>
      <c r="Y488" s="194"/>
      <c r="Z488" s="240"/>
      <c r="AA488" s="241"/>
      <c r="AB488" s="194"/>
      <c r="AC488" s="240"/>
      <c r="AD488" s="194"/>
      <c r="AE488" s="240"/>
      <c r="AF488" s="241"/>
      <c r="AG488" s="194"/>
      <c r="AH488" s="240"/>
      <c r="AI488" s="194"/>
      <c r="AJ488" s="240"/>
      <c r="AK488" s="241"/>
      <c r="AL488" s="194"/>
      <c r="AM488" s="240"/>
      <c r="AN488" s="194"/>
      <c r="AO488" s="240"/>
      <c r="AP488" s="241"/>
      <c r="AQ488" s="194"/>
      <c r="AR488" s="240"/>
      <c r="AS488" s="194"/>
      <c r="AT488" s="240"/>
      <c r="AU488" s="241"/>
      <c r="AV488" s="194"/>
      <c r="AW488" s="240"/>
      <c r="AX488" s="194"/>
      <c r="AY488" s="240"/>
      <c r="AZ488" s="241"/>
      <c r="BA488" s="194"/>
      <c r="BB488" s="240"/>
      <c r="BC488" s="194"/>
      <c r="BD488" s="240"/>
      <c r="BE488" s="241"/>
      <c r="BF488" s="194"/>
      <c r="BG488" s="240"/>
      <c r="BH488" s="194"/>
      <c r="BI488" s="240"/>
      <c r="BJ488" s="241"/>
    </row>
    <row r="489" customFormat="false" ht="15.75" hidden="false" customHeight="true" outlineLevel="0" collapsed="false">
      <c r="N489" s="240"/>
      <c r="P489" s="240"/>
      <c r="Q489" s="241"/>
      <c r="S489" s="240"/>
      <c r="U489" s="240"/>
      <c r="V489" s="241"/>
      <c r="W489" s="194"/>
      <c r="X489" s="240"/>
      <c r="Y489" s="194"/>
      <c r="Z489" s="240"/>
      <c r="AA489" s="241"/>
      <c r="AB489" s="194"/>
      <c r="AC489" s="240"/>
      <c r="AD489" s="194"/>
      <c r="AE489" s="240"/>
      <c r="AF489" s="241"/>
      <c r="AG489" s="194"/>
      <c r="AH489" s="240"/>
      <c r="AI489" s="194"/>
      <c r="AJ489" s="240"/>
      <c r="AK489" s="241"/>
      <c r="AL489" s="194"/>
      <c r="AM489" s="240"/>
      <c r="AN489" s="194"/>
      <c r="AO489" s="240"/>
      <c r="AP489" s="241"/>
      <c r="AQ489" s="194"/>
      <c r="AR489" s="240"/>
      <c r="AS489" s="194"/>
      <c r="AT489" s="240"/>
      <c r="AU489" s="241"/>
      <c r="AV489" s="194"/>
      <c r="AW489" s="240"/>
      <c r="AX489" s="194"/>
      <c r="AY489" s="240"/>
      <c r="AZ489" s="241"/>
      <c r="BA489" s="194"/>
      <c r="BB489" s="240"/>
      <c r="BC489" s="194"/>
      <c r="BD489" s="240"/>
      <c r="BE489" s="241"/>
      <c r="BF489" s="194"/>
      <c r="BG489" s="240"/>
      <c r="BH489" s="194"/>
      <c r="BI489" s="240"/>
      <c r="BJ489" s="241"/>
    </row>
    <row r="490" customFormat="false" ht="15.75" hidden="false" customHeight="true" outlineLevel="0" collapsed="false">
      <c r="N490" s="240"/>
      <c r="P490" s="240"/>
      <c r="Q490" s="241"/>
      <c r="S490" s="240"/>
      <c r="U490" s="240"/>
      <c r="V490" s="241"/>
      <c r="W490" s="194"/>
      <c r="X490" s="240"/>
      <c r="Y490" s="194"/>
      <c r="Z490" s="240"/>
      <c r="AA490" s="241"/>
      <c r="AB490" s="194"/>
      <c r="AC490" s="240"/>
      <c r="AD490" s="194"/>
      <c r="AE490" s="240"/>
      <c r="AF490" s="241"/>
      <c r="AG490" s="194"/>
      <c r="AH490" s="240"/>
      <c r="AI490" s="194"/>
      <c r="AJ490" s="240"/>
      <c r="AK490" s="241"/>
      <c r="AL490" s="194"/>
      <c r="AM490" s="240"/>
      <c r="AN490" s="194"/>
      <c r="AO490" s="240"/>
      <c r="AP490" s="241"/>
      <c r="AQ490" s="194"/>
      <c r="AR490" s="240"/>
      <c r="AS490" s="194"/>
      <c r="AT490" s="240"/>
      <c r="AU490" s="241"/>
      <c r="AV490" s="194"/>
      <c r="AW490" s="240"/>
      <c r="AX490" s="194"/>
      <c r="AY490" s="240"/>
      <c r="AZ490" s="241"/>
      <c r="BA490" s="194"/>
      <c r="BB490" s="240"/>
      <c r="BC490" s="194"/>
      <c r="BD490" s="240"/>
      <c r="BE490" s="241"/>
      <c r="BF490" s="194"/>
      <c r="BG490" s="240"/>
      <c r="BH490" s="194"/>
      <c r="BI490" s="240"/>
      <c r="BJ490" s="241"/>
    </row>
    <row r="491" customFormat="false" ht="15.75" hidden="false" customHeight="true" outlineLevel="0" collapsed="false">
      <c r="N491" s="240"/>
      <c r="P491" s="240"/>
      <c r="Q491" s="241"/>
      <c r="S491" s="240"/>
      <c r="U491" s="240"/>
      <c r="V491" s="241"/>
      <c r="W491" s="194"/>
      <c r="X491" s="240"/>
      <c r="Y491" s="194"/>
      <c r="Z491" s="240"/>
      <c r="AA491" s="241"/>
      <c r="AB491" s="194"/>
      <c r="AC491" s="240"/>
      <c r="AD491" s="194"/>
      <c r="AE491" s="240"/>
      <c r="AF491" s="241"/>
      <c r="AG491" s="194"/>
      <c r="AH491" s="240"/>
      <c r="AI491" s="194"/>
      <c r="AJ491" s="240"/>
      <c r="AK491" s="241"/>
      <c r="AL491" s="194"/>
      <c r="AM491" s="240"/>
      <c r="AN491" s="194"/>
      <c r="AO491" s="240"/>
      <c r="AP491" s="241"/>
      <c r="AQ491" s="194"/>
      <c r="AR491" s="240"/>
      <c r="AS491" s="194"/>
      <c r="AT491" s="240"/>
      <c r="AU491" s="241"/>
      <c r="AV491" s="194"/>
      <c r="AW491" s="240"/>
      <c r="AX491" s="194"/>
      <c r="AY491" s="240"/>
      <c r="AZ491" s="241"/>
      <c r="BA491" s="194"/>
      <c r="BB491" s="240"/>
      <c r="BC491" s="194"/>
      <c r="BD491" s="240"/>
      <c r="BE491" s="241"/>
      <c r="BF491" s="194"/>
      <c r="BG491" s="240"/>
      <c r="BH491" s="194"/>
      <c r="BI491" s="240"/>
      <c r="BJ491" s="241"/>
    </row>
    <row r="492" customFormat="false" ht="15.75" hidden="false" customHeight="true" outlineLevel="0" collapsed="false">
      <c r="N492" s="240"/>
      <c r="P492" s="240"/>
      <c r="Q492" s="241"/>
      <c r="S492" s="240"/>
      <c r="U492" s="240"/>
      <c r="V492" s="241"/>
      <c r="W492" s="194"/>
      <c r="X492" s="240"/>
      <c r="Y492" s="194"/>
      <c r="Z492" s="240"/>
      <c r="AA492" s="241"/>
      <c r="AB492" s="194"/>
      <c r="AC492" s="240"/>
      <c r="AD492" s="194"/>
      <c r="AE492" s="240"/>
      <c r="AF492" s="241"/>
      <c r="AG492" s="194"/>
      <c r="AH492" s="240"/>
      <c r="AI492" s="194"/>
      <c r="AJ492" s="240"/>
      <c r="AK492" s="241"/>
      <c r="AL492" s="194"/>
      <c r="AM492" s="240"/>
      <c r="AN492" s="194"/>
      <c r="AO492" s="240"/>
      <c r="AP492" s="241"/>
      <c r="AQ492" s="194"/>
      <c r="AR492" s="240"/>
      <c r="AS492" s="194"/>
      <c r="AT492" s="240"/>
      <c r="AU492" s="241"/>
      <c r="AV492" s="194"/>
      <c r="AW492" s="240"/>
      <c r="AX492" s="194"/>
      <c r="AY492" s="240"/>
      <c r="AZ492" s="241"/>
      <c r="BA492" s="194"/>
      <c r="BB492" s="240"/>
      <c r="BC492" s="194"/>
      <c r="BD492" s="240"/>
      <c r="BE492" s="241"/>
      <c r="BF492" s="194"/>
      <c r="BG492" s="240"/>
      <c r="BH492" s="194"/>
      <c r="BI492" s="240"/>
      <c r="BJ492" s="241"/>
    </row>
    <row r="493" customFormat="false" ht="15.75" hidden="false" customHeight="true" outlineLevel="0" collapsed="false">
      <c r="N493" s="240"/>
      <c r="P493" s="240"/>
      <c r="Q493" s="241"/>
      <c r="S493" s="240"/>
      <c r="U493" s="240"/>
      <c r="V493" s="241"/>
      <c r="W493" s="194"/>
      <c r="X493" s="240"/>
      <c r="Y493" s="194"/>
      <c r="Z493" s="240"/>
      <c r="AA493" s="241"/>
      <c r="AB493" s="194"/>
      <c r="AC493" s="240"/>
      <c r="AD493" s="194"/>
      <c r="AE493" s="240"/>
      <c r="AF493" s="241"/>
      <c r="AG493" s="194"/>
      <c r="AH493" s="240"/>
      <c r="AI493" s="194"/>
      <c r="AJ493" s="240"/>
      <c r="AK493" s="241"/>
      <c r="AL493" s="194"/>
      <c r="AM493" s="240"/>
      <c r="AN493" s="194"/>
      <c r="AO493" s="240"/>
      <c r="AP493" s="241"/>
      <c r="AQ493" s="194"/>
      <c r="AR493" s="240"/>
      <c r="AS493" s="194"/>
      <c r="AT493" s="240"/>
      <c r="AU493" s="241"/>
      <c r="AV493" s="194"/>
      <c r="AW493" s="240"/>
      <c r="AX493" s="194"/>
      <c r="AY493" s="240"/>
      <c r="AZ493" s="241"/>
      <c r="BA493" s="194"/>
      <c r="BB493" s="240"/>
      <c r="BC493" s="194"/>
      <c r="BD493" s="240"/>
      <c r="BE493" s="241"/>
      <c r="BF493" s="194"/>
      <c r="BG493" s="240"/>
      <c r="BH493" s="194"/>
      <c r="BI493" s="240"/>
      <c r="BJ493" s="241"/>
    </row>
    <row r="494" customFormat="false" ht="15.75" hidden="false" customHeight="true" outlineLevel="0" collapsed="false">
      <c r="N494" s="240"/>
      <c r="P494" s="240"/>
      <c r="Q494" s="241"/>
      <c r="S494" s="240"/>
      <c r="U494" s="240"/>
      <c r="V494" s="241"/>
      <c r="W494" s="194"/>
      <c r="X494" s="240"/>
      <c r="Y494" s="194"/>
      <c r="Z494" s="240"/>
      <c r="AA494" s="241"/>
      <c r="AB494" s="194"/>
      <c r="AC494" s="240"/>
      <c r="AD494" s="194"/>
      <c r="AE494" s="240"/>
      <c r="AF494" s="241"/>
      <c r="AG494" s="194"/>
      <c r="AH494" s="240"/>
      <c r="AI494" s="194"/>
      <c r="AJ494" s="240"/>
      <c r="AK494" s="241"/>
      <c r="AL494" s="194"/>
      <c r="AM494" s="240"/>
      <c r="AN494" s="194"/>
      <c r="AO494" s="240"/>
      <c r="AP494" s="241"/>
      <c r="AQ494" s="194"/>
      <c r="AR494" s="240"/>
      <c r="AS494" s="194"/>
      <c r="AT494" s="240"/>
      <c r="AU494" s="241"/>
      <c r="AV494" s="194"/>
      <c r="AW494" s="240"/>
      <c r="AX494" s="194"/>
      <c r="AY494" s="240"/>
      <c r="AZ494" s="241"/>
      <c r="BA494" s="194"/>
      <c r="BB494" s="240"/>
      <c r="BC494" s="194"/>
      <c r="BD494" s="240"/>
      <c r="BE494" s="241"/>
      <c r="BF494" s="194"/>
      <c r="BG494" s="240"/>
      <c r="BH494" s="194"/>
      <c r="BI494" s="240"/>
      <c r="BJ494" s="241"/>
    </row>
    <row r="495" customFormat="false" ht="15.75" hidden="false" customHeight="true" outlineLevel="0" collapsed="false">
      <c r="N495" s="240"/>
      <c r="P495" s="240"/>
      <c r="Q495" s="241"/>
      <c r="S495" s="240"/>
      <c r="U495" s="240"/>
      <c r="V495" s="241"/>
      <c r="W495" s="194"/>
      <c r="X495" s="240"/>
      <c r="Y495" s="194"/>
      <c r="Z495" s="240"/>
      <c r="AA495" s="241"/>
      <c r="AB495" s="194"/>
      <c r="AC495" s="240"/>
      <c r="AD495" s="194"/>
      <c r="AE495" s="240"/>
      <c r="AF495" s="241"/>
      <c r="AG495" s="194"/>
      <c r="AH495" s="240"/>
      <c r="AI495" s="194"/>
      <c r="AJ495" s="240"/>
      <c r="AK495" s="241"/>
      <c r="AL495" s="194"/>
      <c r="AM495" s="240"/>
      <c r="AN495" s="194"/>
      <c r="AO495" s="240"/>
      <c r="AP495" s="241"/>
      <c r="AQ495" s="194"/>
      <c r="AR495" s="240"/>
      <c r="AS495" s="194"/>
      <c r="AT495" s="240"/>
      <c r="AU495" s="241"/>
      <c r="AV495" s="194"/>
      <c r="AW495" s="240"/>
      <c r="AX495" s="194"/>
      <c r="AY495" s="240"/>
      <c r="AZ495" s="241"/>
      <c r="BA495" s="194"/>
      <c r="BB495" s="240"/>
      <c r="BC495" s="194"/>
      <c r="BD495" s="240"/>
      <c r="BE495" s="241"/>
      <c r="BF495" s="194"/>
      <c r="BG495" s="240"/>
      <c r="BH495" s="194"/>
      <c r="BI495" s="240"/>
      <c r="BJ495" s="241"/>
    </row>
    <row r="496" customFormat="false" ht="15.75" hidden="false" customHeight="true" outlineLevel="0" collapsed="false">
      <c r="N496" s="240"/>
      <c r="P496" s="240"/>
      <c r="Q496" s="241"/>
      <c r="S496" s="240"/>
      <c r="U496" s="240"/>
      <c r="V496" s="241"/>
      <c r="W496" s="194"/>
      <c r="X496" s="240"/>
      <c r="Y496" s="194"/>
      <c r="Z496" s="240"/>
      <c r="AA496" s="241"/>
      <c r="AB496" s="194"/>
      <c r="AC496" s="240"/>
      <c r="AD496" s="194"/>
      <c r="AE496" s="240"/>
      <c r="AF496" s="241"/>
      <c r="AG496" s="194"/>
      <c r="AH496" s="240"/>
      <c r="AI496" s="194"/>
      <c r="AJ496" s="240"/>
      <c r="AK496" s="241"/>
      <c r="AL496" s="194"/>
      <c r="AM496" s="240"/>
      <c r="AN496" s="194"/>
      <c r="AO496" s="240"/>
      <c r="AP496" s="241"/>
      <c r="AQ496" s="194"/>
      <c r="AR496" s="240"/>
      <c r="AS496" s="194"/>
      <c r="AT496" s="240"/>
      <c r="AU496" s="241"/>
      <c r="AV496" s="194"/>
      <c r="AW496" s="240"/>
      <c r="AX496" s="194"/>
      <c r="AY496" s="240"/>
      <c r="AZ496" s="241"/>
      <c r="BA496" s="194"/>
      <c r="BB496" s="240"/>
      <c r="BC496" s="194"/>
      <c r="BD496" s="240"/>
      <c r="BE496" s="241"/>
      <c r="BF496" s="194"/>
      <c r="BG496" s="240"/>
      <c r="BH496" s="194"/>
      <c r="BI496" s="240"/>
      <c r="BJ496" s="241"/>
    </row>
    <row r="497" customFormat="false" ht="15.75" hidden="false" customHeight="true" outlineLevel="0" collapsed="false">
      <c r="N497" s="240"/>
      <c r="P497" s="240"/>
      <c r="Q497" s="241"/>
      <c r="S497" s="240"/>
      <c r="U497" s="240"/>
      <c r="V497" s="241"/>
      <c r="W497" s="194"/>
      <c r="X497" s="240"/>
      <c r="Y497" s="194"/>
      <c r="Z497" s="240"/>
      <c r="AA497" s="241"/>
      <c r="AB497" s="194"/>
      <c r="AC497" s="240"/>
      <c r="AD497" s="194"/>
      <c r="AE497" s="240"/>
      <c r="AF497" s="241"/>
      <c r="AG497" s="194"/>
      <c r="AH497" s="240"/>
      <c r="AI497" s="194"/>
      <c r="AJ497" s="240"/>
      <c r="AK497" s="241"/>
      <c r="AL497" s="194"/>
      <c r="AM497" s="240"/>
      <c r="AN497" s="194"/>
      <c r="AO497" s="240"/>
      <c r="AP497" s="241"/>
      <c r="AQ497" s="194"/>
      <c r="AR497" s="240"/>
      <c r="AS497" s="194"/>
      <c r="AT497" s="240"/>
      <c r="AU497" s="241"/>
      <c r="AV497" s="194"/>
      <c r="AW497" s="240"/>
      <c r="AX497" s="194"/>
      <c r="AY497" s="240"/>
      <c r="AZ497" s="241"/>
      <c r="BA497" s="194"/>
      <c r="BB497" s="240"/>
      <c r="BC497" s="194"/>
      <c r="BD497" s="240"/>
      <c r="BE497" s="241"/>
      <c r="BF497" s="194"/>
      <c r="BG497" s="240"/>
      <c r="BH497" s="194"/>
      <c r="BI497" s="240"/>
      <c r="BJ497" s="241"/>
    </row>
    <row r="498" customFormat="false" ht="15.75" hidden="false" customHeight="true" outlineLevel="0" collapsed="false">
      <c r="N498" s="240"/>
      <c r="P498" s="240"/>
      <c r="Q498" s="241"/>
      <c r="S498" s="240"/>
      <c r="U498" s="240"/>
      <c r="V498" s="241"/>
      <c r="W498" s="194"/>
      <c r="X498" s="240"/>
      <c r="Y498" s="194"/>
      <c r="Z498" s="240"/>
      <c r="AA498" s="241"/>
      <c r="AB498" s="194"/>
      <c r="AC498" s="240"/>
      <c r="AD498" s="194"/>
      <c r="AE498" s="240"/>
      <c r="AF498" s="241"/>
      <c r="AG498" s="194"/>
      <c r="AH498" s="240"/>
      <c r="AI498" s="194"/>
      <c r="AJ498" s="240"/>
      <c r="AK498" s="241"/>
      <c r="AL498" s="194"/>
      <c r="AM498" s="240"/>
      <c r="AN498" s="194"/>
      <c r="AO498" s="240"/>
      <c r="AP498" s="241"/>
      <c r="AQ498" s="194"/>
      <c r="AR498" s="240"/>
      <c r="AS498" s="194"/>
      <c r="AT498" s="240"/>
      <c r="AU498" s="241"/>
      <c r="AV498" s="194"/>
      <c r="AW498" s="240"/>
      <c r="AX498" s="194"/>
      <c r="AY498" s="240"/>
      <c r="AZ498" s="241"/>
      <c r="BA498" s="194"/>
      <c r="BB498" s="240"/>
      <c r="BC498" s="194"/>
      <c r="BD498" s="240"/>
      <c r="BE498" s="241"/>
      <c r="BF498" s="194"/>
      <c r="BG498" s="240"/>
      <c r="BH498" s="194"/>
      <c r="BI498" s="240"/>
      <c r="BJ498" s="241"/>
    </row>
    <row r="499" customFormat="false" ht="15.75" hidden="false" customHeight="true" outlineLevel="0" collapsed="false">
      <c r="N499" s="240"/>
      <c r="P499" s="240"/>
      <c r="Q499" s="241"/>
      <c r="S499" s="240"/>
      <c r="U499" s="240"/>
      <c r="V499" s="241"/>
      <c r="W499" s="194"/>
      <c r="X499" s="240"/>
      <c r="Y499" s="194"/>
      <c r="Z499" s="240"/>
      <c r="AA499" s="241"/>
      <c r="AB499" s="194"/>
      <c r="AC499" s="240"/>
      <c r="AD499" s="194"/>
      <c r="AE499" s="240"/>
      <c r="AF499" s="241"/>
      <c r="AG499" s="194"/>
      <c r="AH499" s="240"/>
      <c r="AI499" s="194"/>
      <c r="AJ499" s="240"/>
      <c r="AK499" s="241"/>
      <c r="AL499" s="194"/>
      <c r="AM499" s="240"/>
      <c r="AN499" s="194"/>
      <c r="AO499" s="240"/>
      <c r="AP499" s="241"/>
      <c r="AQ499" s="194"/>
      <c r="AR499" s="240"/>
      <c r="AS499" s="194"/>
      <c r="AT499" s="240"/>
      <c r="AU499" s="241"/>
      <c r="AV499" s="194"/>
      <c r="AW499" s="240"/>
      <c r="AX499" s="194"/>
      <c r="AY499" s="240"/>
      <c r="AZ499" s="241"/>
      <c r="BA499" s="194"/>
      <c r="BB499" s="240"/>
      <c r="BC499" s="194"/>
      <c r="BD499" s="240"/>
      <c r="BE499" s="241"/>
      <c r="BF499" s="194"/>
      <c r="BG499" s="240"/>
      <c r="BH499" s="194"/>
      <c r="BI499" s="240"/>
      <c r="BJ499" s="241"/>
    </row>
    <row r="500" customFormat="false" ht="15.75" hidden="false" customHeight="true" outlineLevel="0" collapsed="false">
      <c r="N500" s="240"/>
      <c r="P500" s="240"/>
      <c r="Q500" s="241"/>
      <c r="S500" s="240"/>
      <c r="U500" s="240"/>
      <c r="V500" s="241"/>
      <c r="W500" s="194"/>
      <c r="X500" s="240"/>
      <c r="Y500" s="194"/>
      <c r="Z500" s="240"/>
      <c r="AA500" s="241"/>
      <c r="AB500" s="194"/>
      <c r="AC500" s="240"/>
      <c r="AD500" s="194"/>
      <c r="AE500" s="240"/>
      <c r="AF500" s="241"/>
      <c r="AG500" s="194"/>
      <c r="AH500" s="240"/>
      <c r="AI500" s="194"/>
      <c r="AJ500" s="240"/>
      <c r="AK500" s="241"/>
      <c r="AL500" s="194"/>
      <c r="AM500" s="240"/>
      <c r="AN500" s="194"/>
      <c r="AO500" s="240"/>
      <c r="AP500" s="241"/>
      <c r="AQ500" s="194"/>
      <c r="AR500" s="240"/>
      <c r="AS500" s="194"/>
      <c r="AT500" s="240"/>
      <c r="AU500" s="241"/>
      <c r="AV500" s="194"/>
      <c r="AW500" s="240"/>
      <c r="AX500" s="194"/>
      <c r="AY500" s="240"/>
      <c r="AZ500" s="241"/>
      <c r="BA500" s="194"/>
      <c r="BB500" s="240"/>
      <c r="BC500" s="194"/>
      <c r="BD500" s="240"/>
      <c r="BE500" s="241"/>
      <c r="BF500" s="194"/>
      <c r="BG500" s="240"/>
      <c r="BH500" s="194"/>
      <c r="BI500" s="240"/>
      <c r="BJ500" s="241"/>
    </row>
    <row r="501" customFormat="false" ht="15.75" hidden="false" customHeight="true" outlineLevel="0" collapsed="false">
      <c r="N501" s="240"/>
      <c r="P501" s="240"/>
      <c r="Q501" s="241"/>
      <c r="S501" s="240"/>
      <c r="U501" s="240"/>
      <c r="V501" s="241"/>
      <c r="W501" s="194"/>
      <c r="X501" s="240"/>
      <c r="Y501" s="194"/>
      <c r="Z501" s="240"/>
      <c r="AA501" s="241"/>
      <c r="AB501" s="194"/>
      <c r="AC501" s="240"/>
      <c r="AD501" s="194"/>
      <c r="AE501" s="240"/>
      <c r="AF501" s="241"/>
      <c r="AG501" s="194"/>
      <c r="AH501" s="240"/>
      <c r="AI501" s="194"/>
      <c r="AJ501" s="240"/>
      <c r="AK501" s="241"/>
      <c r="AL501" s="194"/>
      <c r="AM501" s="240"/>
      <c r="AN501" s="194"/>
      <c r="AO501" s="240"/>
      <c r="AP501" s="241"/>
      <c r="AQ501" s="194"/>
      <c r="AR501" s="240"/>
      <c r="AS501" s="194"/>
      <c r="AT501" s="240"/>
      <c r="AU501" s="241"/>
      <c r="AV501" s="194"/>
      <c r="AW501" s="240"/>
      <c r="AX501" s="194"/>
      <c r="AY501" s="240"/>
      <c r="AZ501" s="241"/>
      <c r="BA501" s="194"/>
      <c r="BB501" s="240"/>
      <c r="BC501" s="194"/>
      <c r="BD501" s="240"/>
      <c r="BE501" s="241"/>
      <c r="BF501" s="194"/>
      <c r="BG501" s="240"/>
      <c r="BH501" s="194"/>
      <c r="BI501" s="240"/>
      <c r="BJ501" s="241"/>
    </row>
    <row r="502" customFormat="false" ht="15.75" hidden="false" customHeight="true" outlineLevel="0" collapsed="false">
      <c r="N502" s="240"/>
      <c r="P502" s="240"/>
      <c r="Q502" s="241"/>
      <c r="S502" s="240"/>
      <c r="U502" s="240"/>
      <c r="V502" s="241"/>
      <c r="W502" s="194"/>
      <c r="X502" s="240"/>
      <c r="Y502" s="194"/>
      <c r="Z502" s="240"/>
      <c r="AA502" s="241"/>
      <c r="AB502" s="194"/>
      <c r="AC502" s="240"/>
      <c r="AD502" s="194"/>
      <c r="AE502" s="240"/>
      <c r="AF502" s="241"/>
      <c r="AG502" s="194"/>
      <c r="AH502" s="240"/>
      <c r="AI502" s="194"/>
      <c r="AJ502" s="240"/>
      <c r="AK502" s="241"/>
      <c r="AL502" s="194"/>
      <c r="AM502" s="240"/>
      <c r="AN502" s="194"/>
      <c r="AO502" s="240"/>
      <c r="AP502" s="241"/>
      <c r="AQ502" s="194"/>
      <c r="AR502" s="240"/>
      <c r="AS502" s="194"/>
      <c r="AT502" s="240"/>
      <c r="AU502" s="241"/>
      <c r="AV502" s="194"/>
      <c r="AW502" s="240"/>
      <c r="AX502" s="194"/>
      <c r="AY502" s="240"/>
      <c r="AZ502" s="241"/>
      <c r="BA502" s="194"/>
      <c r="BB502" s="240"/>
      <c r="BC502" s="194"/>
      <c r="BD502" s="240"/>
      <c r="BE502" s="241"/>
      <c r="BF502" s="194"/>
      <c r="BG502" s="240"/>
      <c r="BH502" s="194"/>
      <c r="BI502" s="240"/>
      <c r="BJ502" s="241"/>
    </row>
    <row r="503" customFormat="false" ht="15.75" hidden="false" customHeight="true" outlineLevel="0" collapsed="false">
      <c r="N503" s="240"/>
      <c r="P503" s="240"/>
      <c r="Q503" s="241"/>
      <c r="S503" s="240"/>
      <c r="U503" s="240"/>
      <c r="V503" s="241"/>
      <c r="W503" s="194"/>
      <c r="X503" s="240"/>
      <c r="Y503" s="194"/>
      <c r="Z503" s="240"/>
      <c r="AA503" s="241"/>
      <c r="AB503" s="194"/>
      <c r="AC503" s="240"/>
      <c r="AD503" s="194"/>
      <c r="AE503" s="240"/>
      <c r="AF503" s="241"/>
      <c r="AG503" s="194"/>
      <c r="AH503" s="240"/>
      <c r="AI503" s="194"/>
      <c r="AJ503" s="240"/>
      <c r="AK503" s="241"/>
      <c r="AL503" s="194"/>
      <c r="AM503" s="240"/>
      <c r="AN503" s="194"/>
      <c r="AO503" s="240"/>
      <c r="AP503" s="241"/>
      <c r="AQ503" s="194"/>
      <c r="AR503" s="240"/>
      <c r="AS503" s="194"/>
      <c r="AT503" s="240"/>
      <c r="AU503" s="241"/>
      <c r="AV503" s="194"/>
      <c r="AW503" s="240"/>
      <c r="AX503" s="194"/>
      <c r="AY503" s="240"/>
      <c r="AZ503" s="241"/>
      <c r="BA503" s="194"/>
      <c r="BB503" s="240"/>
      <c r="BC503" s="194"/>
      <c r="BD503" s="240"/>
      <c r="BE503" s="241"/>
      <c r="BF503" s="194"/>
      <c r="BG503" s="240"/>
      <c r="BH503" s="194"/>
      <c r="BI503" s="240"/>
      <c r="BJ503" s="241"/>
    </row>
    <row r="504" customFormat="false" ht="15.75" hidden="false" customHeight="true" outlineLevel="0" collapsed="false">
      <c r="N504" s="240"/>
      <c r="P504" s="240"/>
      <c r="Q504" s="241"/>
      <c r="S504" s="240"/>
      <c r="U504" s="240"/>
      <c r="V504" s="241"/>
      <c r="W504" s="194"/>
      <c r="X504" s="240"/>
      <c r="Y504" s="194"/>
      <c r="Z504" s="240"/>
      <c r="AA504" s="241"/>
      <c r="AB504" s="194"/>
      <c r="AC504" s="240"/>
      <c r="AD504" s="194"/>
      <c r="AE504" s="240"/>
      <c r="AF504" s="241"/>
      <c r="AG504" s="194"/>
      <c r="AH504" s="240"/>
      <c r="AI504" s="194"/>
      <c r="AJ504" s="240"/>
      <c r="AK504" s="241"/>
      <c r="AL504" s="194"/>
      <c r="AM504" s="240"/>
      <c r="AN504" s="194"/>
      <c r="AO504" s="240"/>
      <c r="AP504" s="241"/>
      <c r="AQ504" s="194"/>
      <c r="AR504" s="240"/>
      <c r="AS504" s="194"/>
      <c r="AT504" s="240"/>
      <c r="AU504" s="241"/>
      <c r="AV504" s="194"/>
      <c r="AW504" s="240"/>
      <c r="AX504" s="194"/>
      <c r="AY504" s="240"/>
      <c r="AZ504" s="241"/>
      <c r="BA504" s="194"/>
      <c r="BB504" s="240"/>
      <c r="BC504" s="194"/>
      <c r="BD504" s="240"/>
      <c r="BE504" s="241"/>
      <c r="BF504" s="194"/>
      <c r="BG504" s="240"/>
      <c r="BH504" s="194"/>
      <c r="BI504" s="240"/>
      <c r="BJ504" s="241"/>
    </row>
    <row r="505" customFormat="false" ht="15.75" hidden="false" customHeight="true" outlineLevel="0" collapsed="false">
      <c r="N505" s="240"/>
      <c r="P505" s="240"/>
      <c r="Q505" s="241"/>
      <c r="S505" s="240"/>
      <c r="U505" s="240"/>
      <c r="V505" s="241"/>
      <c r="W505" s="194"/>
      <c r="X505" s="240"/>
      <c r="Y505" s="194"/>
      <c r="Z505" s="240"/>
      <c r="AA505" s="241"/>
      <c r="AB505" s="194"/>
      <c r="AC505" s="240"/>
      <c r="AD505" s="194"/>
      <c r="AE505" s="240"/>
      <c r="AF505" s="241"/>
      <c r="AG505" s="194"/>
      <c r="AH505" s="240"/>
      <c r="AI505" s="194"/>
      <c r="AJ505" s="240"/>
      <c r="AK505" s="241"/>
      <c r="AL505" s="194"/>
      <c r="AM505" s="240"/>
      <c r="AN505" s="194"/>
      <c r="AO505" s="240"/>
      <c r="AP505" s="241"/>
      <c r="AQ505" s="194"/>
      <c r="AR505" s="240"/>
      <c r="AS505" s="194"/>
      <c r="AT505" s="240"/>
      <c r="AU505" s="241"/>
      <c r="AV505" s="194"/>
      <c r="AW505" s="240"/>
      <c r="AX505" s="194"/>
      <c r="AY505" s="240"/>
      <c r="AZ505" s="241"/>
      <c r="BA505" s="194"/>
      <c r="BB505" s="240"/>
      <c r="BC505" s="194"/>
      <c r="BD505" s="240"/>
      <c r="BE505" s="241"/>
      <c r="BF505" s="194"/>
      <c r="BG505" s="240"/>
      <c r="BH505" s="194"/>
      <c r="BI505" s="240"/>
      <c r="BJ505" s="241"/>
    </row>
    <row r="506" customFormat="false" ht="15.75" hidden="false" customHeight="true" outlineLevel="0" collapsed="false">
      <c r="N506" s="240"/>
      <c r="P506" s="240"/>
      <c r="Q506" s="241"/>
      <c r="S506" s="240"/>
      <c r="U506" s="240"/>
      <c r="V506" s="241"/>
      <c r="W506" s="194"/>
      <c r="X506" s="240"/>
      <c r="Y506" s="194"/>
      <c r="Z506" s="240"/>
      <c r="AA506" s="241"/>
      <c r="AB506" s="194"/>
      <c r="AC506" s="240"/>
      <c r="AD506" s="194"/>
      <c r="AE506" s="240"/>
      <c r="AF506" s="241"/>
      <c r="AG506" s="194"/>
      <c r="AH506" s="240"/>
      <c r="AI506" s="194"/>
      <c r="AJ506" s="240"/>
      <c r="AK506" s="241"/>
      <c r="AL506" s="194"/>
      <c r="AM506" s="240"/>
      <c r="AN506" s="194"/>
      <c r="AO506" s="240"/>
      <c r="AP506" s="241"/>
      <c r="AQ506" s="194"/>
      <c r="AR506" s="240"/>
      <c r="AS506" s="194"/>
      <c r="AT506" s="240"/>
      <c r="AU506" s="241"/>
      <c r="AV506" s="194"/>
      <c r="AW506" s="240"/>
      <c r="AX506" s="194"/>
      <c r="AY506" s="240"/>
      <c r="AZ506" s="241"/>
      <c r="BA506" s="194"/>
      <c r="BB506" s="240"/>
      <c r="BC506" s="194"/>
      <c r="BD506" s="240"/>
      <c r="BE506" s="241"/>
      <c r="BF506" s="194"/>
      <c r="BG506" s="240"/>
      <c r="BH506" s="194"/>
      <c r="BI506" s="240"/>
      <c r="BJ506" s="241"/>
    </row>
    <row r="507" customFormat="false" ht="15.75" hidden="false" customHeight="true" outlineLevel="0" collapsed="false">
      <c r="N507" s="240"/>
      <c r="P507" s="240"/>
      <c r="Q507" s="241"/>
      <c r="S507" s="240"/>
      <c r="U507" s="240"/>
      <c r="V507" s="241"/>
      <c r="W507" s="194"/>
      <c r="X507" s="240"/>
      <c r="Y507" s="194"/>
      <c r="Z507" s="240"/>
      <c r="AA507" s="241"/>
      <c r="AB507" s="194"/>
      <c r="AC507" s="240"/>
      <c r="AD507" s="194"/>
      <c r="AE507" s="240"/>
      <c r="AF507" s="241"/>
      <c r="AG507" s="194"/>
      <c r="AH507" s="240"/>
      <c r="AI507" s="194"/>
      <c r="AJ507" s="240"/>
      <c r="AK507" s="241"/>
      <c r="AL507" s="194"/>
      <c r="AM507" s="240"/>
      <c r="AN507" s="194"/>
      <c r="AO507" s="240"/>
      <c r="AP507" s="241"/>
      <c r="AQ507" s="194"/>
      <c r="AR507" s="240"/>
      <c r="AS507" s="194"/>
      <c r="AT507" s="240"/>
      <c r="AU507" s="241"/>
      <c r="AV507" s="194"/>
      <c r="AW507" s="240"/>
      <c r="AX507" s="194"/>
      <c r="AY507" s="240"/>
      <c r="AZ507" s="241"/>
      <c r="BA507" s="194"/>
      <c r="BB507" s="240"/>
      <c r="BC507" s="194"/>
      <c r="BD507" s="240"/>
      <c r="BE507" s="241"/>
      <c r="BF507" s="194"/>
      <c r="BG507" s="240"/>
      <c r="BH507" s="194"/>
      <c r="BI507" s="240"/>
      <c r="BJ507" s="241"/>
    </row>
    <row r="508" customFormat="false" ht="15.75" hidden="false" customHeight="true" outlineLevel="0" collapsed="false">
      <c r="N508" s="240"/>
      <c r="P508" s="240"/>
      <c r="Q508" s="241"/>
      <c r="S508" s="240"/>
      <c r="U508" s="240"/>
      <c r="V508" s="241"/>
      <c r="W508" s="194"/>
      <c r="X508" s="240"/>
      <c r="Y508" s="194"/>
      <c r="Z508" s="240"/>
      <c r="AA508" s="241"/>
      <c r="AB508" s="194"/>
      <c r="AC508" s="240"/>
      <c r="AD508" s="194"/>
      <c r="AE508" s="240"/>
      <c r="AF508" s="241"/>
      <c r="AG508" s="194"/>
      <c r="AH508" s="240"/>
      <c r="AI508" s="194"/>
      <c r="AJ508" s="240"/>
      <c r="AK508" s="241"/>
      <c r="AL508" s="194"/>
      <c r="AM508" s="240"/>
      <c r="AN508" s="194"/>
      <c r="AO508" s="240"/>
      <c r="AP508" s="241"/>
      <c r="AQ508" s="194"/>
      <c r="AR508" s="240"/>
      <c r="AS508" s="194"/>
      <c r="AT508" s="240"/>
      <c r="AU508" s="241"/>
      <c r="AV508" s="194"/>
      <c r="AW508" s="240"/>
      <c r="AX508" s="194"/>
      <c r="AY508" s="240"/>
      <c r="AZ508" s="241"/>
      <c r="BA508" s="194"/>
      <c r="BB508" s="240"/>
      <c r="BC508" s="194"/>
      <c r="BD508" s="240"/>
      <c r="BE508" s="241"/>
      <c r="BF508" s="194"/>
      <c r="BG508" s="240"/>
      <c r="BH508" s="194"/>
      <c r="BI508" s="240"/>
      <c r="BJ508" s="241"/>
    </row>
    <row r="509" customFormat="false" ht="15.75" hidden="false" customHeight="true" outlineLevel="0" collapsed="false">
      <c r="N509" s="240"/>
      <c r="P509" s="240"/>
      <c r="Q509" s="241"/>
      <c r="S509" s="240"/>
      <c r="U509" s="240"/>
      <c r="V509" s="241"/>
      <c r="W509" s="194"/>
      <c r="X509" s="240"/>
      <c r="Y509" s="194"/>
      <c r="Z509" s="240"/>
      <c r="AA509" s="241"/>
      <c r="AB509" s="194"/>
      <c r="AC509" s="240"/>
      <c r="AD509" s="194"/>
      <c r="AE509" s="240"/>
      <c r="AF509" s="241"/>
      <c r="AG509" s="194"/>
      <c r="AH509" s="240"/>
      <c r="AI509" s="194"/>
      <c r="AJ509" s="240"/>
      <c r="AK509" s="241"/>
      <c r="AL509" s="194"/>
      <c r="AM509" s="240"/>
      <c r="AN509" s="194"/>
      <c r="AO509" s="240"/>
      <c r="AP509" s="241"/>
      <c r="AQ509" s="194"/>
      <c r="AR509" s="240"/>
      <c r="AS509" s="194"/>
      <c r="AT509" s="240"/>
      <c r="AU509" s="241"/>
      <c r="AV509" s="194"/>
      <c r="AW509" s="240"/>
      <c r="AX509" s="194"/>
      <c r="AY509" s="240"/>
      <c r="AZ509" s="241"/>
      <c r="BA509" s="194"/>
      <c r="BB509" s="240"/>
      <c r="BC509" s="194"/>
      <c r="BD509" s="240"/>
      <c r="BE509" s="241"/>
      <c r="BF509" s="194"/>
      <c r="BG509" s="240"/>
      <c r="BH509" s="194"/>
      <c r="BI509" s="240"/>
      <c r="BJ509" s="241"/>
    </row>
    <row r="510" customFormat="false" ht="15.75" hidden="false" customHeight="true" outlineLevel="0" collapsed="false">
      <c r="N510" s="240"/>
      <c r="P510" s="240"/>
      <c r="Q510" s="241"/>
      <c r="S510" s="240"/>
      <c r="U510" s="240"/>
      <c r="V510" s="241"/>
      <c r="W510" s="194"/>
      <c r="X510" s="240"/>
      <c r="Y510" s="194"/>
      <c r="Z510" s="240"/>
      <c r="AA510" s="241"/>
      <c r="AB510" s="194"/>
      <c r="AC510" s="240"/>
      <c r="AD510" s="194"/>
      <c r="AE510" s="240"/>
      <c r="AF510" s="241"/>
      <c r="AG510" s="194"/>
      <c r="AH510" s="240"/>
      <c r="AI510" s="194"/>
      <c r="AJ510" s="240"/>
      <c r="AK510" s="241"/>
      <c r="AL510" s="194"/>
      <c r="AM510" s="240"/>
      <c r="AN510" s="194"/>
      <c r="AO510" s="240"/>
      <c r="AP510" s="241"/>
      <c r="AQ510" s="194"/>
      <c r="AR510" s="240"/>
      <c r="AS510" s="194"/>
      <c r="AT510" s="240"/>
      <c r="AU510" s="241"/>
      <c r="AV510" s="194"/>
      <c r="AW510" s="240"/>
      <c r="AX510" s="194"/>
      <c r="AY510" s="240"/>
      <c r="AZ510" s="241"/>
      <c r="BA510" s="194"/>
      <c r="BB510" s="240"/>
      <c r="BC510" s="194"/>
      <c r="BD510" s="240"/>
      <c r="BE510" s="241"/>
      <c r="BF510" s="194"/>
      <c r="BG510" s="240"/>
      <c r="BH510" s="194"/>
      <c r="BI510" s="240"/>
      <c r="BJ510" s="241"/>
    </row>
    <row r="511" customFormat="false" ht="15.75" hidden="false" customHeight="true" outlineLevel="0" collapsed="false">
      <c r="N511" s="240"/>
      <c r="P511" s="240"/>
      <c r="Q511" s="241"/>
      <c r="S511" s="240"/>
      <c r="U511" s="240"/>
      <c r="V511" s="241"/>
      <c r="W511" s="194"/>
      <c r="X511" s="240"/>
      <c r="Y511" s="194"/>
      <c r="Z511" s="240"/>
      <c r="AA511" s="241"/>
      <c r="AB511" s="194"/>
      <c r="AC511" s="240"/>
      <c r="AD511" s="194"/>
      <c r="AE511" s="240"/>
      <c r="AF511" s="241"/>
      <c r="AG511" s="194"/>
      <c r="AH511" s="240"/>
      <c r="AI511" s="194"/>
      <c r="AJ511" s="240"/>
      <c r="AK511" s="241"/>
      <c r="AL511" s="194"/>
      <c r="AM511" s="240"/>
      <c r="AN511" s="194"/>
      <c r="AO511" s="240"/>
      <c r="AP511" s="241"/>
      <c r="AQ511" s="194"/>
      <c r="AR511" s="240"/>
      <c r="AS511" s="194"/>
      <c r="AT511" s="240"/>
      <c r="AU511" s="241"/>
      <c r="AV511" s="194"/>
      <c r="AW511" s="240"/>
      <c r="AX511" s="194"/>
      <c r="AY511" s="240"/>
      <c r="AZ511" s="241"/>
      <c r="BA511" s="194"/>
      <c r="BB511" s="240"/>
      <c r="BC511" s="194"/>
      <c r="BD511" s="240"/>
      <c r="BE511" s="241"/>
      <c r="BF511" s="194"/>
      <c r="BG511" s="240"/>
      <c r="BH511" s="194"/>
      <c r="BI511" s="240"/>
      <c r="BJ511" s="241"/>
    </row>
    <row r="512" customFormat="false" ht="15.75" hidden="false" customHeight="true" outlineLevel="0" collapsed="false">
      <c r="N512" s="240"/>
      <c r="P512" s="240"/>
      <c r="Q512" s="241"/>
      <c r="S512" s="240"/>
      <c r="U512" s="240"/>
      <c r="V512" s="241"/>
      <c r="W512" s="194"/>
      <c r="X512" s="240"/>
      <c r="Y512" s="194"/>
      <c r="Z512" s="240"/>
      <c r="AA512" s="241"/>
      <c r="AB512" s="194"/>
      <c r="AC512" s="240"/>
      <c r="AD512" s="194"/>
      <c r="AE512" s="240"/>
      <c r="AF512" s="241"/>
      <c r="AG512" s="194"/>
      <c r="AH512" s="240"/>
      <c r="AI512" s="194"/>
      <c r="AJ512" s="240"/>
      <c r="AK512" s="241"/>
      <c r="AL512" s="194"/>
      <c r="AM512" s="240"/>
      <c r="AN512" s="194"/>
      <c r="AO512" s="240"/>
      <c r="AP512" s="241"/>
      <c r="AQ512" s="194"/>
      <c r="AR512" s="240"/>
      <c r="AS512" s="194"/>
      <c r="AT512" s="240"/>
      <c r="AU512" s="241"/>
      <c r="AV512" s="194"/>
      <c r="AW512" s="240"/>
      <c r="AX512" s="194"/>
      <c r="AY512" s="240"/>
      <c r="AZ512" s="241"/>
      <c r="BA512" s="194"/>
      <c r="BB512" s="240"/>
      <c r="BC512" s="194"/>
      <c r="BD512" s="240"/>
      <c r="BE512" s="241"/>
      <c r="BF512" s="194"/>
      <c r="BG512" s="240"/>
      <c r="BH512" s="194"/>
      <c r="BI512" s="240"/>
      <c r="BJ512" s="241"/>
    </row>
    <row r="513" customFormat="false" ht="15.75" hidden="false" customHeight="true" outlineLevel="0" collapsed="false">
      <c r="N513" s="240"/>
      <c r="P513" s="240"/>
      <c r="Q513" s="241"/>
      <c r="S513" s="240"/>
      <c r="U513" s="240"/>
      <c r="V513" s="241"/>
      <c r="W513" s="194"/>
      <c r="X513" s="240"/>
      <c r="Y513" s="194"/>
      <c r="Z513" s="240"/>
      <c r="AA513" s="241"/>
      <c r="AB513" s="194"/>
      <c r="AC513" s="240"/>
      <c r="AD513" s="194"/>
      <c r="AE513" s="240"/>
      <c r="AF513" s="241"/>
      <c r="AG513" s="194"/>
      <c r="AH513" s="240"/>
      <c r="AI513" s="194"/>
      <c r="AJ513" s="240"/>
      <c r="AK513" s="241"/>
      <c r="AL513" s="194"/>
      <c r="AM513" s="240"/>
      <c r="AN513" s="194"/>
      <c r="AO513" s="240"/>
      <c r="AP513" s="241"/>
      <c r="AQ513" s="194"/>
      <c r="AR513" s="240"/>
      <c r="AS513" s="194"/>
      <c r="AT513" s="240"/>
      <c r="AU513" s="241"/>
      <c r="AV513" s="194"/>
      <c r="AW513" s="240"/>
      <c r="AX513" s="194"/>
      <c r="AY513" s="240"/>
      <c r="AZ513" s="241"/>
      <c r="BA513" s="194"/>
      <c r="BB513" s="240"/>
      <c r="BC513" s="194"/>
      <c r="BD513" s="240"/>
      <c r="BE513" s="241"/>
      <c r="BF513" s="194"/>
      <c r="BG513" s="240"/>
      <c r="BH513" s="194"/>
      <c r="BI513" s="240"/>
      <c r="BJ513" s="241"/>
    </row>
    <row r="514" customFormat="false" ht="15.75" hidden="false" customHeight="true" outlineLevel="0" collapsed="false">
      <c r="N514" s="240"/>
      <c r="P514" s="240"/>
      <c r="Q514" s="241"/>
      <c r="S514" s="240"/>
      <c r="U514" s="240"/>
      <c r="V514" s="241"/>
      <c r="W514" s="194"/>
      <c r="X514" s="240"/>
      <c r="Y514" s="194"/>
      <c r="Z514" s="240"/>
      <c r="AA514" s="241"/>
      <c r="AB514" s="194"/>
      <c r="AC514" s="240"/>
      <c r="AD514" s="194"/>
      <c r="AE514" s="240"/>
      <c r="AF514" s="241"/>
      <c r="AG514" s="194"/>
      <c r="AH514" s="240"/>
      <c r="AI514" s="194"/>
      <c r="AJ514" s="240"/>
      <c r="AK514" s="241"/>
      <c r="AL514" s="194"/>
      <c r="AM514" s="240"/>
      <c r="AN514" s="194"/>
      <c r="AO514" s="240"/>
      <c r="AP514" s="241"/>
      <c r="AQ514" s="194"/>
      <c r="AR514" s="240"/>
      <c r="AS514" s="194"/>
      <c r="AT514" s="240"/>
      <c r="AU514" s="241"/>
      <c r="AV514" s="194"/>
      <c r="AW514" s="240"/>
      <c r="AX514" s="194"/>
      <c r="AY514" s="240"/>
      <c r="AZ514" s="241"/>
      <c r="BA514" s="194"/>
      <c r="BB514" s="240"/>
      <c r="BC514" s="194"/>
      <c r="BD514" s="240"/>
      <c r="BE514" s="241"/>
      <c r="BF514" s="194"/>
      <c r="BG514" s="240"/>
      <c r="BH514" s="194"/>
      <c r="BI514" s="240"/>
      <c r="BJ514" s="241"/>
    </row>
    <row r="515" customFormat="false" ht="15.75" hidden="false" customHeight="true" outlineLevel="0" collapsed="false">
      <c r="N515" s="240"/>
      <c r="P515" s="240"/>
      <c r="Q515" s="241"/>
      <c r="S515" s="240"/>
      <c r="U515" s="240"/>
      <c r="V515" s="241"/>
      <c r="W515" s="194"/>
      <c r="X515" s="240"/>
      <c r="Y515" s="194"/>
      <c r="Z515" s="240"/>
      <c r="AA515" s="241"/>
      <c r="AB515" s="194"/>
      <c r="AC515" s="240"/>
      <c r="AD515" s="194"/>
      <c r="AE515" s="240"/>
      <c r="AF515" s="241"/>
      <c r="AG515" s="194"/>
      <c r="AH515" s="240"/>
      <c r="AI515" s="194"/>
      <c r="AJ515" s="240"/>
      <c r="AK515" s="241"/>
      <c r="AL515" s="194"/>
      <c r="AM515" s="240"/>
      <c r="AN515" s="194"/>
      <c r="AO515" s="240"/>
      <c r="AP515" s="241"/>
      <c r="AQ515" s="194"/>
      <c r="AR515" s="240"/>
      <c r="AS515" s="194"/>
      <c r="AT515" s="240"/>
      <c r="AU515" s="241"/>
      <c r="AV515" s="194"/>
      <c r="AW515" s="240"/>
      <c r="AX515" s="194"/>
      <c r="AY515" s="240"/>
      <c r="AZ515" s="241"/>
      <c r="BA515" s="194"/>
      <c r="BB515" s="240"/>
      <c r="BC515" s="194"/>
      <c r="BD515" s="240"/>
      <c r="BE515" s="241"/>
      <c r="BF515" s="194"/>
      <c r="BG515" s="240"/>
      <c r="BH515" s="194"/>
      <c r="BI515" s="240"/>
      <c r="BJ515" s="241"/>
    </row>
    <row r="516" customFormat="false" ht="15.75" hidden="false" customHeight="true" outlineLevel="0" collapsed="false">
      <c r="N516" s="240"/>
      <c r="P516" s="240"/>
      <c r="Q516" s="241"/>
      <c r="S516" s="240"/>
      <c r="U516" s="240"/>
      <c r="V516" s="241"/>
      <c r="W516" s="194"/>
      <c r="X516" s="240"/>
      <c r="Y516" s="194"/>
      <c r="Z516" s="240"/>
      <c r="AA516" s="241"/>
      <c r="AB516" s="194"/>
      <c r="AC516" s="240"/>
      <c r="AD516" s="194"/>
      <c r="AE516" s="240"/>
      <c r="AF516" s="241"/>
      <c r="AG516" s="194"/>
      <c r="AH516" s="240"/>
      <c r="AI516" s="194"/>
      <c r="AJ516" s="240"/>
      <c r="AK516" s="241"/>
      <c r="AL516" s="194"/>
      <c r="AM516" s="240"/>
      <c r="AN516" s="194"/>
      <c r="AO516" s="240"/>
      <c r="AP516" s="241"/>
      <c r="AQ516" s="194"/>
      <c r="AR516" s="240"/>
      <c r="AS516" s="194"/>
      <c r="AT516" s="240"/>
      <c r="AU516" s="241"/>
      <c r="AV516" s="194"/>
      <c r="AW516" s="240"/>
      <c r="AX516" s="194"/>
      <c r="AY516" s="240"/>
      <c r="AZ516" s="241"/>
      <c r="BA516" s="194"/>
      <c r="BB516" s="240"/>
      <c r="BC516" s="194"/>
      <c r="BD516" s="240"/>
      <c r="BE516" s="241"/>
      <c r="BF516" s="194"/>
      <c r="BG516" s="240"/>
      <c r="BH516" s="194"/>
      <c r="BI516" s="240"/>
      <c r="BJ516" s="241"/>
    </row>
    <row r="517" customFormat="false" ht="15.75" hidden="false" customHeight="true" outlineLevel="0" collapsed="false">
      <c r="N517" s="240"/>
      <c r="P517" s="240"/>
      <c r="Q517" s="241"/>
      <c r="S517" s="240"/>
      <c r="U517" s="240"/>
      <c r="V517" s="241"/>
      <c r="W517" s="194"/>
      <c r="X517" s="240"/>
      <c r="Y517" s="194"/>
      <c r="Z517" s="240"/>
      <c r="AA517" s="241"/>
      <c r="AB517" s="194"/>
      <c r="AC517" s="240"/>
      <c r="AD517" s="194"/>
      <c r="AE517" s="240"/>
      <c r="AF517" s="241"/>
      <c r="AG517" s="194"/>
      <c r="AH517" s="240"/>
      <c r="AI517" s="194"/>
      <c r="AJ517" s="240"/>
      <c r="AK517" s="241"/>
      <c r="AL517" s="194"/>
      <c r="AM517" s="240"/>
      <c r="AN517" s="194"/>
      <c r="AO517" s="240"/>
      <c r="AP517" s="241"/>
      <c r="AQ517" s="194"/>
      <c r="AR517" s="240"/>
      <c r="AS517" s="194"/>
      <c r="AT517" s="240"/>
      <c r="AU517" s="241"/>
      <c r="AV517" s="194"/>
      <c r="AW517" s="240"/>
      <c r="AX517" s="194"/>
      <c r="AY517" s="240"/>
      <c r="AZ517" s="241"/>
      <c r="BA517" s="194"/>
      <c r="BB517" s="240"/>
      <c r="BC517" s="194"/>
      <c r="BD517" s="240"/>
      <c r="BE517" s="241"/>
      <c r="BF517" s="194"/>
      <c r="BG517" s="240"/>
      <c r="BH517" s="194"/>
      <c r="BI517" s="240"/>
      <c r="BJ517" s="241"/>
    </row>
    <row r="518" customFormat="false" ht="15.75" hidden="false" customHeight="true" outlineLevel="0" collapsed="false">
      <c r="N518" s="240"/>
      <c r="P518" s="240"/>
      <c r="Q518" s="241"/>
      <c r="S518" s="240"/>
      <c r="U518" s="240"/>
      <c r="V518" s="241"/>
      <c r="W518" s="194"/>
      <c r="X518" s="240"/>
      <c r="Y518" s="194"/>
      <c r="Z518" s="240"/>
      <c r="AA518" s="241"/>
      <c r="AB518" s="194"/>
      <c r="AC518" s="240"/>
      <c r="AD518" s="194"/>
      <c r="AE518" s="240"/>
      <c r="AF518" s="241"/>
      <c r="AG518" s="194"/>
      <c r="AH518" s="240"/>
      <c r="AI518" s="194"/>
      <c r="AJ518" s="240"/>
      <c r="AK518" s="241"/>
      <c r="AL518" s="194"/>
      <c r="AM518" s="240"/>
      <c r="AN518" s="194"/>
      <c r="AO518" s="240"/>
      <c r="AP518" s="241"/>
      <c r="AQ518" s="194"/>
      <c r="AR518" s="240"/>
      <c r="AS518" s="194"/>
      <c r="AT518" s="240"/>
      <c r="AU518" s="241"/>
      <c r="AV518" s="194"/>
      <c r="AW518" s="240"/>
      <c r="AX518" s="194"/>
      <c r="AY518" s="240"/>
      <c r="AZ518" s="241"/>
      <c r="BA518" s="194"/>
      <c r="BB518" s="240"/>
      <c r="BC518" s="194"/>
      <c r="BD518" s="240"/>
      <c r="BE518" s="241"/>
      <c r="BF518" s="194"/>
      <c r="BG518" s="240"/>
      <c r="BH518" s="194"/>
      <c r="BI518" s="240"/>
      <c r="BJ518" s="241"/>
    </row>
    <row r="519" customFormat="false" ht="15.75" hidden="false" customHeight="true" outlineLevel="0" collapsed="false">
      <c r="N519" s="240"/>
      <c r="P519" s="240"/>
      <c r="Q519" s="241"/>
      <c r="S519" s="240"/>
      <c r="U519" s="240"/>
      <c r="V519" s="241"/>
      <c r="W519" s="194"/>
      <c r="X519" s="240"/>
      <c r="Y519" s="194"/>
      <c r="Z519" s="240"/>
      <c r="AA519" s="241"/>
      <c r="AB519" s="194"/>
      <c r="AC519" s="240"/>
      <c r="AD519" s="194"/>
      <c r="AE519" s="240"/>
      <c r="AF519" s="241"/>
      <c r="AG519" s="194"/>
      <c r="AH519" s="240"/>
      <c r="AI519" s="194"/>
      <c r="AJ519" s="240"/>
      <c r="AK519" s="241"/>
      <c r="AL519" s="194"/>
      <c r="AM519" s="240"/>
      <c r="AN519" s="194"/>
      <c r="AO519" s="240"/>
      <c r="AP519" s="241"/>
      <c r="AQ519" s="194"/>
      <c r="AR519" s="240"/>
      <c r="AS519" s="194"/>
      <c r="AT519" s="240"/>
      <c r="AU519" s="241"/>
      <c r="AV519" s="194"/>
      <c r="AW519" s="240"/>
      <c r="AX519" s="194"/>
      <c r="AY519" s="240"/>
      <c r="AZ519" s="241"/>
      <c r="BA519" s="194"/>
      <c r="BB519" s="240"/>
      <c r="BC519" s="194"/>
      <c r="BD519" s="240"/>
      <c r="BE519" s="241"/>
      <c r="BF519" s="194"/>
      <c r="BG519" s="240"/>
      <c r="BH519" s="194"/>
      <c r="BI519" s="240"/>
      <c r="BJ519" s="241"/>
    </row>
    <row r="520" customFormat="false" ht="15.75" hidden="false" customHeight="true" outlineLevel="0" collapsed="false">
      <c r="N520" s="240"/>
      <c r="P520" s="240"/>
      <c r="Q520" s="241"/>
      <c r="S520" s="240"/>
      <c r="U520" s="240"/>
      <c r="V520" s="241"/>
      <c r="W520" s="194"/>
      <c r="X520" s="240"/>
      <c r="Y520" s="194"/>
      <c r="Z520" s="240"/>
      <c r="AA520" s="241"/>
      <c r="AB520" s="194"/>
      <c r="AC520" s="240"/>
      <c r="AD520" s="194"/>
      <c r="AE520" s="240"/>
      <c r="AF520" s="241"/>
      <c r="AG520" s="194"/>
      <c r="AH520" s="240"/>
      <c r="AI520" s="194"/>
      <c r="AJ520" s="240"/>
      <c r="AK520" s="241"/>
      <c r="AL520" s="194"/>
      <c r="AM520" s="240"/>
      <c r="AN520" s="194"/>
      <c r="AO520" s="240"/>
      <c r="AP520" s="241"/>
      <c r="AQ520" s="194"/>
      <c r="AR520" s="240"/>
      <c r="AS520" s="194"/>
      <c r="AT520" s="240"/>
      <c r="AU520" s="241"/>
      <c r="AV520" s="194"/>
      <c r="AW520" s="240"/>
      <c r="AX520" s="194"/>
      <c r="AY520" s="240"/>
      <c r="AZ520" s="241"/>
      <c r="BA520" s="194"/>
      <c r="BB520" s="240"/>
      <c r="BC520" s="194"/>
      <c r="BD520" s="240"/>
      <c r="BE520" s="241"/>
      <c r="BF520" s="194"/>
      <c r="BG520" s="240"/>
      <c r="BH520" s="194"/>
      <c r="BI520" s="240"/>
      <c r="BJ520" s="241"/>
    </row>
    <row r="521" customFormat="false" ht="15.75" hidden="false" customHeight="true" outlineLevel="0" collapsed="false">
      <c r="N521" s="240"/>
      <c r="P521" s="240"/>
      <c r="Q521" s="241"/>
      <c r="S521" s="240"/>
      <c r="U521" s="240"/>
      <c r="V521" s="241"/>
      <c r="W521" s="194"/>
      <c r="X521" s="240"/>
      <c r="Y521" s="194"/>
      <c r="Z521" s="240"/>
      <c r="AA521" s="241"/>
      <c r="AB521" s="194"/>
      <c r="AC521" s="240"/>
      <c r="AD521" s="194"/>
      <c r="AE521" s="240"/>
      <c r="AF521" s="241"/>
      <c r="AG521" s="194"/>
      <c r="AH521" s="240"/>
      <c r="AI521" s="194"/>
      <c r="AJ521" s="240"/>
      <c r="AK521" s="241"/>
      <c r="AL521" s="194"/>
      <c r="AM521" s="240"/>
      <c r="AN521" s="194"/>
      <c r="AO521" s="240"/>
      <c r="AP521" s="241"/>
      <c r="AQ521" s="194"/>
      <c r="AR521" s="240"/>
      <c r="AS521" s="194"/>
      <c r="AT521" s="240"/>
      <c r="AU521" s="241"/>
      <c r="AV521" s="194"/>
      <c r="AW521" s="240"/>
      <c r="AX521" s="194"/>
      <c r="AY521" s="240"/>
      <c r="AZ521" s="241"/>
      <c r="BA521" s="194"/>
      <c r="BB521" s="240"/>
      <c r="BC521" s="194"/>
      <c r="BD521" s="240"/>
      <c r="BE521" s="241"/>
      <c r="BF521" s="194"/>
      <c r="BG521" s="240"/>
      <c r="BH521" s="194"/>
      <c r="BI521" s="240"/>
      <c r="BJ521" s="241"/>
    </row>
    <row r="522" customFormat="false" ht="15.75" hidden="false" customHeight="true" outlineLevel="0" collapsed="false">
      <c r="N522" s="240"/>
      <c r="P522" s="240"/>
      <c r="Q522" s="241"/>
      <c r="S522" s="240"/>
      <c r="U522" s="240"/>
      <c r="V522" s="241"/>
      <c r="W522" s="194"/>
      <c r="X522" s="240"/>
      <c r="Y522" s="194"/>
      <c r="Z522" s="240"/>
      <c r="AA522" s="241"/>
      <c r="AB522" s="194"/>
      <c r="AC522" s="240"/>
      <c r="AD522" s="194"/>
      <c r="AE522" s="240"/>
      <c r="AF522" s="241"/>
      <c r="AG522" s="194"/>
      <c r="AH522" s="240"/>
      <c r="AI522" s="194"/>
      <c r="AJ522" s="240"/>
      <c r="AK522" s="241"/>
      <c r="AL522" s="194"/>
      <c r="AM522" s="240"/>
      <c r="AN522" s="194"/>
      <c r="AO522" s="240"/>
      <c r="AP522" s="241"/>
      <c r="AQ522" s="194"/>
      <c r="AR522" s="240"/>
      <c r="AS522" s="194"/>
      <c r="AT522" s="240"/>
      <c r="AU522" s="241"/>
      <c r="AV522" s="194"/>
      <c r="AW522" s="240"/>
      <c r="AX522" s="194"/>
      <c r="AY522" s="240"/>
      <c r="AZ522" s="241"/>
      <c r="BA522" s="194"/>
      <c r="BB522" s="240"/>
      <c r="BC522" s="194"/>
      <c r="BD522" s="240"/>
      <c r="BE522" s="241"/>
      <c r="BF522" s="194"/>
      <c r="BG522" s="240"/>
      <c r="BH522" s="194"/>
      <c r="BI522" s="240"/>
      <c r="BJ522" s="241"/>
    </row>
    <row r="523" customFormat="false" ht="15.75" hidden="false" customHeight="true" outlineLevel="0" collapsed="false">
      <c r="N523" s="240"/>
      <c r="P523" s="240"/>
      <c r="Q523" s="241"/>
      <c r="S523" s="240"/>
      <c r="U523" s="240"/>
      <c r="V523" s="241"/>
      <c r="W523" s="194"/>
      <c r="X523" s="240"/>
      <c r="Y523" s="194"/>
      <c r="Z523" s="240"/>
      <c r="AA523" s="241"/>
      <c r="AB523" s="194"/>
      <c r="AC523" s="240"/>
      <c r="AD523" s="194"/>
      <c r="AE523" s="240"/>
      <c r="AF523" s="241"/>
      <c r="AG523" s="194"/>
      <c r="AH523" s="240"/>
      <c r="AI523" s="194"/>
      <c r="AJ523" s="240"/>
      <c r="AK523" s="241"/>
      <c r="AL523" s="194"/>
      <c r="AM523" s="240"/>
      <c r="AN523" s="194"/>
      <c r="AO523" s="240"/>
      <c r="AP523" s="241"/>
      <c r="AQ523" s="194"/>
      <c r="AR523" s="240"/>
      <c r="AS523" s="194"/>
      <c r="AT523" s="240"/>
      <c r="AU523" s="241"/>
      <c r="AV523" s="194"/>
      <c r="AW523" s="240"/>
      <c r="AX523" s="194"/>
      <c r="AY523" s="240"/>
      <c r="AZ523" s="241"/>
      <c r="BA523" s="194"/>
      <c r="BB523" s="240"/>
      <c r="BC523" s="194"/>
      <c r="BD523" s="240"/>
      <c r="BE523" s="241"/>
      <c r="BF523" s="194"/>
      <c r="BG523" s="240"/>
      <c r="BH523" s="194"/>
      <c r="BI523" s="240"/>
      <c r="BJ523" s="241"/>
    </row>
    <row r="524" customFormat="false" ht="15.75" hidden="false" customHeight="true" outlineLevel="0" collapsed="false">
      <c r="N524" s="240"/>
      <c r="P524" s="240"/>
      <c r="Q524" s="241"/>
      <c r="S524" s="240"/>
      <c r="U524" s="240"/>
      <c r="V524" s="241"/>
      <c r="W524" s="194"/>
      <c r="X524" s="240"/>
      <c r="Y524" s="194"/>
      <c r="Z524" s="240"/>
      <c r="AA524" s="241"/>
      <c r="AB524" s="194"/>
      <c r="AC524" s="240"/>
      <c r="AD524" s="194"/>
      <c r="AE524" s="240"/>
      <c r="AF524" s="241"/>
      <c r="AG524" s="194"/>
      <c r="AH524" s="240"/>
      <c r="AI524" s="194"/>
      <c r="AJ524" s="240"/>
      <c r="AK524" s="241"/>
      <c r="AL524" s="194"/>
      <c r="AM524" s="240"/>
      <c r="AN524" s="194"/>
      <c r="AO524" s="240"/>
      <c r="AP524" s="241"/>
      <c r="AQ524" s="194"/>
      <c r="AR524" s="240"/>
      <c r="AS524" s="194"/>
      <c r="AT524" s="240"/>
      <c r="AU524" s="241"/>
      <c r="AV524" s="194"/>
      <c r="AW524" s="240"/>
      <c r="AX524" s="194"/>
      <c r="AY524" s="240"/>
      <c r="AZ524" s="241"/>
      <c r="BA524" s="194"/>
      <c r="BB524" s="240"/>
      <c r="BC524" s="194"/>
      <c r="BD524" s="240"/>
      <c r="BE524" s="241"/>
      <c r="BF524" s="194"/>
      <c r="BG524" s="240"/>
      <c r="BH524" s="194"/>
      <c r="BI524" s="240"/>
      <c r="BJ524" s="241"/>
    </row>
    <row r="525" customFormat="false" ht="15.75" hidden="false" customHeight="true" outlineLevel="0" collapsed="false">
      <c r="N525" s="240"/>
      <c r="P525" s="240"/>
      <c r="Q525" s="241"/>
      <c r="S525" s="240"/>
      <c r="U525" s="240"/>
      <c r="V525" s="241"/>
      <c r="W525" s="194"/>
      <c r="X525" s="240"/>
      <c r="Y525" s="194"/>
      <c r="Z525" s="240"/>
      <c r="AA525" s="241"/>
      <c r="AB525" s="194"/>
      <c r="AC525" s="240"/>
      <c r="AD525" s="194"/>
      <c r="AE525" s="240"/>
      <c r="AF525" s="241"/>
      <c r="AG525" s="194"/>
      <c r="AH525" s="240"/>
      <c r="AI525" s="194"/>
      <c r="AJ525" s="240"/>
      <c r="AK525" s="241"/>
      <c r="AL525" s="194"/>
      <c r="AM525" s="240"/>
      <c r="AN525" s="194"/>
      <c r="AO525" s="240"/>
      <c r="AP525" s="241"/>
      <c r="AQ525" s="194"/>
      <c r="AR525" s="240"/>
      <c r="AS525" s="194"/>
      <c r="AT525" s="240"/>
      <c r="AU525" s="241"/>
      <c r="AV525" s="194"/>
      <c r="AW525" s="240"/>
      <c r="AX525" s="194"/>
      <c r="AY525" s="240"/>
      <c r="AZ525" s="241"/>
      <c r="BA525" s="194"/>
      <c r="BB525" s="240"/>
      <c r="BC525" s="194"/>
      <c r="BD525" s="240"/>
      <c r="BE525" s="241"/>
      <c r="BF525" s="194"/>
      <c r="BG525" s="240"/>
      <c r="BH525" s="194"/>
      <c r="BI525" s="240"/>
      <c r="BJ525" s="241"/>
    </row>
    <row r="526" customFormat="false" ht="15.75" hidden="false" customHeight="true" outlineLevel="0" collapsed="false">
      <c r="N526" s="240"/>
      <c r="P526" s="240"/>
      <c r="Q526" s="241"/>
      <c r="S526" s="240"/>
      <c r="U526" s="240"/>
      <c r="V526" s="241"/>
      <c r="W526" s="194"/>
      <c r="X526" s="240"/>
      <c r="Y526" s="194"/>
      <c r="Z526" s="240"/>
      <c r="AA526" s="241"/>
      <c r="AB526" s="194"/>
      <c r="AC526" s="240"/>
      <c r="AD526" s="194"/>
      <c r="AE526" s="240"/>
      <c r="AF526" s="241"/>
      <c r="AG526" s="194"/>
      <c r="AH526" s="240"/>
      <c r="AI526" s="194"/>
      <c r="AJ526" s="240"/>
      <c r="AK526" s="241"/>
      <c r="AL526" s="194"/>
      <c r="AM526" s="240"/>
      <c r="AN526" s="194"/>
      <c r="AO526" s="240"/>
      <c r="AP526" s="241"/>
      <c r="AQ526" s="194"/>
      <c r="AR526" s="240"/>
      <c r="AS526" s="194"/>
      <c r="AT526" s="240"/>
      <c r="AU526" s="241"/>
      <c r="AV526" s="194"/>
      <c r="AW526" s="240"/>
      <c r="AX526" s="194"/>
      <c r="AY526" s="240"/>
      <c r="AZ526" s="241"/>
      <c r="BA526" s="194"/>
      <c r="BB526" s="240"/>
      <c r="BC526" s="194"/>
      <c r="BD526" s="240"/>
      <c r="BE526" s="241"/>
      <c r="BF526" s="194"/>
      <c r="BG526" s="240"/>
      <c r="BH526" s="194"/>
      <c r="BI526" s="240"/>
      <c r="BJ526" s="241"/>
    </row>
    <row r="527" customFormat="false" ht="15.75" hidden="false" customHeight="true" outlineLevel="0" collapsed="false">
      <c r="N527" s="240"/>
      <c r="P527" s="240"/>
      <c r="Q527" s="241"/>
      <c r="S527" s="240"/>
      <c r="U527" s="240"/>
      <c r="V527" s="241"/>
      <c r="W527" s="194"/>
      <c r="X527" s="240"/>
      <c r="Y527" s="194"/>
      <c r="Z527" s="240"/>
      <c r="AA527" s="241"/>
      <c r="AB527" s="194"/>
      <c r="AC527" s="240"/>
      <c r="AD527" s="194"/>
      <c r="AE527" s="240"/>
      <c r="AF527" s="241"/>
      <c r="AG527" s="194"/>
      <c r="AH527" s="240"/>
      <c r="AI527" s="194"/>
      <c r="AJ527" s="240"/>
      <c r="AK527" s="241"/>
      <c r="AL527" s="194"/>
      <c r="AM527" s="240"/>
      <c r="AN527" s="194"/>
      <c r="AO527" s="240"/>
      <c r="AP527" s="241"/>
      <c r="AQ527" s="194"/>
      <c r="AR527" s="240"/>
      <c r="AS527" s="194"/>
      <c r="AT527" s="240"/>
      <c r="AU527" s="241"/>
      <c r="AV527" s="194"/>
      <c r="AW527" s="240"/>
      <c r="AX527" s="194"/>
      <c r="AY527" s="240"/>
      <c r="AZ527" s="241"/>
      <c r="BA527" s="194"/>
      <c r="BB527" s="240"/>
      <c r="BC527" s="194"/>
      <c r="BD527" s="240"/>
      <c r="BE527" s="241"/>
      <c r="BF527" s="194"/>
      <c r="BG527" s="240"/>
      <c r="BH527" s="194"/>
      <c r="BI527" s="240"/>
      <c r="BJ527" s="241"/>
    </row>
    <row r="528" customFormat="false" ht="15.75" hidden="false" customHeight="true" outlineLevel="0" collapsed="false">
      <c r="N528" s="240"/>
      <c r="P528" s="240"/>
      <c r="Q528" s="241"/>
      <c r="S528" s="240"/>
      <c r="U528" s="240"/>
      <c r="V528" s="241"/>
      <c r="W528" s="194"/>
      <c r="X528" s="240"/>
      <c r="Y528" s="194"/>
      <c r="Z528" s="240"/>
      <c r="AA528" s="241"/>
      <c r="AB528" s="194"/>
      <c r="AC528" s="240"/>
      <c r="AD528" s="194"/>
      <c r="AE528" s="240"/>
      <c r="AF528" s="241"/>
      <c r="AG528" s="194"/>
      <c r="AH528" s="240"/>
      <c r="AI528" s="194"/>
      <c r="AJ528" s="240"/>
      <c r="AK528" s="241"/>
      <c r="AL528" s="194"/>
      <c r="AM528" s="240"/>
      <c r="AN528" s="194"/>
      <c r="AO528" s="240"/>
      <c r="AP528" s="241"/>
      <c r="AQ528" s="194"/>
      <c r="AR528" s="240"/>
      <c r="AS528" s="194"/>
      <c r="AT528" s="240"/>
      <c r="AU528" s="241"/>
      <c r="AV528" s="194"/>
      <c r="AW528" s="240"/>
      <c r="AX528" s="194"/>
      <c r="AY528" s="240"/>
      <c r="AZ528" s="241"/>
      <c r="BA528" s="194"/>
      <c r="BB528" s="240"/>
      <c r="BC528" s="194"/>
      <c r="BD528" s="240"/>
      <c r="BE528" s="241"/>
      <c r="BF528" s="194"/>
      <c r="BG528" s="240"/>
      <c r="BH528" s="194"/>
      <c r="BI528" s="240"/>
      <c r="BJ528" s="241"/>
    </row>
    <row r="529" customFormat="false" ht="15.75" hidden="false" customHeight="true" outlineLevel="0" collapsed="false">
      <c r="N529" s="240"/>
      <c r="P529" s="240"/>
      <c r="Q529" s="241"/>
      <c r="S529" s="240"/>
      <c r="U529" s="240"/>
      <c r="V529" s="241"/>
      <c r="W529" s="194"/>
      <c r="X529" s="240"/>
      <c r="Y529" s="194"/>
      <c r="Z529" s="240"/>
      <c r="AA529" s="241"/>
      <c r="AB529" s="194"/>
      <c r="AC529" s="240"/>
      <c r="AD529" s="194"/>
      <c r="AE529" s="240"/>
      <c r="AF529" s="241"/>
      <c r="AG529" s="194"/>
      <c r="AH529" s="240"/>
      <c r="AI529" s="194"/>
      <c r="AJ529" s="240"/>
      <c r="AK529" s="241"/>
      <c r="AL529" s="194"/>
      <c r="AM529" s="240"/>
      <c r="AN529" s="194"/>
      <c r="AO529" s="240"/>
      <c r="AP529" s="241"/>
      <c r="AQ529" s="194"/>
      <c r="AR529" s="240"/>
      <c r="AS529" s="194"/>
      <c r="AT529" s="240"/>
      <c r="AU529" s="241"/>
      <c r="AV529" s="194"/>
      <c r="AW529" s="240"/>
      <c r="AX529" s="194"/>
      <c r="AY529" s="240"/>
      <c r="AZ529" s="241"/>
      <c r="BA529" s="194"/>
      <c r="BB529" s="240"/>
      <c r="BC529" s="194"/>
      <c r="BD529" s="240"/>
      <c r="BE529" s="241"/>
      <c r="BF529" s="194"/>
      <c r="BG529" s="240"/>
      <c r="BH529" s="194"/>
      <c r="BI529" s="240"/>
      <c r="BJ529" s="241"/>
    </row>
    <row r="530" customFormat="false" ht="15.75" hidden="false" customHeight="true" outlineLevel="0" collapsed="false">
      <c r="N530" s="240"/>
      <c r="P530" s="240"/>
      <c r="Q530" s="241"/>
      <c r="S530" s="240"/>
      <c r="U530" s="240"/>
      <c r="V530" s="241"/>
      <c r="W530" s="194"/>
      <c r="X530" s="240"/>
      <c r="Y530" s="194"/>
      <c r="Z530" s="240"/>
      <c r="AA530" s="241"/>
      <c r="AB530" s="194"/>
      <c r="AC530" s="240"/>
      <c r="AD530" s="194"/>
      <c r="AE530" s="240"/>
      <c r="AF530" s="241"/>
      <c r="AG530" s="194"/>
      <c r="AH530" s="240"/>
      <c r="AI530" s="194"/>
      <c r="AJ530" s="240"/>
      <c r="AK530" s="241"/>
      <c r="AL530" s="194"/>
      <c r="AM530" s="240"/>
      <c r="AN530" s="194"/>
      <c r="AO530" s="240"/>
      <c r="AP530" s="241"/>
      <c r="AQ530" s="194"/>
      <c r="AR530" s="240"/>
      <c r="AS530" s="194"/>
      <c r="AT530" s="240"/>
      <c r="AU530" s="241"/>
      <c r="AV530" s="194"/>
      <c r="AW530" s="240"/>
      <c r="AX530" s="194"/>
      <c r="AY530" s="240"/>
      <c r="AZ530" s="241"/>
      <c r="BA530" s="194"/>
      <c r="BB530" s="240"/>
      <c r="BC530" s="194"/>
      <c r="BD530" s="240"/>
      <c r="BE530" s="241"/>
      <c r="BF530" s="194"/>
      <c r="BG530" s="240"/>
      <c r="BH530" s="194"/>
      <c r="BI530" s="240"/>
      <c r="BJ530" s="241"/>
    </row>
    <row r="531" customFormat="false" ht="15.75" hidden="false" customHeight="true" outlineLevel="0" collapsed="false">
      <c r="N531" s="240"/>
      <c r="P531" s="240"/>
      <c r="Q531" s="241"/>
      <c r="S531" s="240"/>
      <c r="U531" s="240"/>
      <c r="V531" s="241"/>
      <c r="W531" s="194"/>
      <c r="X531" s="240"/>
      <c r="Y531" s="194"/>
      <c r="Z531" s="240"/>
      <c r="AA531" s="241"/>
      <c r="AB531" s="194"/>
      <c r="AC531" s="240"/>
      <c r="AD531" s="194"/>
      <c r="AE531" s="240"/>
      <c r="AF531" s="241"/>
      <c r="AG531" s="194"/>
      <c r="AH531" s="240"/>
      <c r="AI531" s="194"/>
      <c r="AJ531" s="240"/>
      <c r="AK531" s="241"/>
      <c r="AL531" s="194"/>
      <c r="AM531" s="240"/>
      <c r="AN531" s="194"/>
      <c r="AO531" s="240"/>
      <c r="AP531" s="241"/>
      <c r="AQ531" s="194"/>
      <c r="AR531" s="240"/>
      <c r="AS531" s="194"/>
      <c r="AT531" s="240"/>
      <c r="AU531" s="241"/>
      <c r="AV531" s="194"/>
      <c r="AW531" s="240"/>
      <c r="AX531" s="194"/>
      <c r="AY531" s="240"/>
      <c r="AZ531" s="241"/>
      <c r="BA531" s="194"/>
      <c r="BB531" s="240"/>
      <c r="BC531" s="194"/>
      <c r="BD531" s="240"/>
      <c r="BE531" s="241"/>
      <c r="BF531" s="194"/>
      <c r="BG531" s="240"/>
      <c r="BH531" s="194"/>
      <c r="BI531" s="240"/>
      <c r="BJ531" s="241"/>
    </row>
    <row r="532" customFormat="false" ht="15.75" hidden="false" customHeight="true" outlineLevel="0" collapsed="false">
      <c r="N532" s="240"/>
      <c r="P532" s="240"/>
      <c r="Q532" s="241"/>
      <c r="S532" s="240"/>
      <c r="U532" s="240"/>
      <c r="V532" s="241"/>
      <c r="W532" s="194"/>
      <c r="X532" s="240"/>
      <c r="Y532" s="194"/>
      <c r="Z532" s="240"/>
      <c r="AA532" s="241"/>
      <c r="AB532" s="194"/>
      <c r="AC532" s="240"/>
      <c r="AD532" s="194"/>
      <c r="AE532" s="240"/>
      <c r="AF532" s="241"/>
      <c r="AG532" s="194"/>
      <c r="AH532" s="240"/>
      <c r="AI532" s="194"/>
      <c r="AJ532" s="240"/>
      <c r="AK532" s="241"/>
      <c r="AL532" s="194"/>
      <c r="AM532" s="240"/>
      <c r="AN532" s="194"/>
      <c r="AO532" s="240"/>
      <c r="AP532" s="241"/>
      <c r="AQ532" s="194"/>
      <c r="AR532" s="240"/>
      <c r="AS532" s="194"/>
      <c r="AT532" s="240"/>
      <c r="AU532" s="241"/>
      <c r="AV532" s="194"/>
      <c r="AW532" s="240"/>
      <c r="AX532" s="194"/>
      <c r="AY532" s="240"/>
      <c r="AZ532" s="241"/>
      <c r="BA532" s="194"/>
      <c r="BB532" s="240"/>
      <c r="BC532" s="194"/>
      <c r="BD532" s="240"/>
      <c r="BE532" s="241"/>
      <c r="BF532" s="194"/>
      <c r="BG532" s="240"/>
      <c r="BH532" s="194"/>
      <c r="BI532" s="240"/>
      <c r="BJ532" s="241"/>
    </row>
    <row r="533" customFormat="false" ht="15.75" hidden="false" customHeight="true" outlineLevel="0" collapsed="false">
      <c r="N533" s="240"/>
      <c r="P533" s="240"/>
      <c r="Q533" s="241"/>
      <c r="S533" s="240"/>
      <c r="U533" s="240"/>
      <c r="V533" s="241"/>
      <c r="W533" s="194"/>
      <c r="X533" s="240"/>
      <c r="Y533" s="194"/>
      <c r="Z533" s="240"/>
      <c r="AA533" s="241"/>
      <c r="AB533" s="194"/>
      <c r="AC533" s="240"/>
      <c r="AD533" s="194"/>
      <c r="AE533" s="240"/>
      <c r="AF533" s="241"/>
      <c r="AG533" s="194"/>
      <c r="AH533" s="240"/>
      <c r="AI533" s="194"/>
      <c r="AJ533" s="240"/>
      <c r="AK533" s="241"/>
      <c r="AL533" s="194"/>
      <c r="AM533" s="240"/>
      <c r="AN533" s="194"/>
      <c r="AO533" s="240"/>
      <c r="AP533" s="241"/>
      <c r="AQ533" s="194"/>
      <c r="AR533" s="240"/>
      <c r="AS533" s="194"/>
      <c r="AT533" s="240"/>
      <c r="AU533" s="241"/>
      <c r="AV533" s="194"/>
      <c r="AW533" s="240"/>
      <c r="AX533" s="194"/>
      <c r="AY533" s="240"/>
      <c r="AZ533" s="241"/>
      <c r="BA533" s="194"/>
      <c r="BB533" s="240"/>
      <c r="BC533" s="194"/>
      <c r="BD533" s="240"/>
      <c r="BE533" s="241"/>
      <c r="BF533" s="194"/>
      <c r="BG533" s="240"/>
      <c r="BH533" s="194"/>
      <c r="BI533" s="240"/>
      <c r="BJ533" s="241"/>
    </row>
    <row r="534" customFormat="false" ht="15.75" hidden="false" customHeight="true" outlineLevel="0" collapsed="false">
      <c r="N534" s="240"/>
      <c r="P534" s="240"/>
      <c r="Q534" s="241"/>
      <c r="S534" s="240"/>
      <c r="U534" s="240"/>
      <c r="V534" s="241"/>
      <c r="W534" s="194"/>
      <c r="X534" s="240"/>
      <c r="Y534" s="194"/>
      <c r="Z534" s="240"/>
      <c r="AA534" s="241"/>
      <c r="AB534" s="194"/>
      <c r="AC534" s="240"/>
      <c r="AD534" s="194"/>
      <c r="AE534" s="240"/>
      <c r="AF534" s="241"/>
      <c r="AG534" s="194"/>
      <c r="AH534" s="240"/>
      <c r="AI534" s="194"/>
      <c r="AJ534" s="240"/>
      <c r="AK534" s="241"/>
      <c r="AL534" s="194"/>
      <c r="AM534" s="240"/>
      <c r="AN534" s="194"/>
      <c r="AO534" s="240"/>
      <c r="AP534" s="241"/>
      <c r="AQ534" s="194"/>
      <c r="AR534" s="240"/>
      <c r="AS534" s="194"/>
      <c r="AT534" s="240"/>
      <c r="AU534" s="241"/>
      <c r="AV534" s="194"/>
      <c r="AW534" s="240"/>
      <c r="AX534" s="194"/>
      <c r="AY534" s="240"/>
      <c r="AZ534" s="241"/>
      <c r="BA534" s="194"/>
      <c r="BB534" s="240"/>
      <c r="BC534" s="194"/>
      <c r="BD534" s="240"/>
      <c r="BE534" s="241"/>
      <c r="BF534" s="194"/>
      <c r="BG534" s="240"/>
      <c r="BH534" s="194"/>
      <c r="BI534" s="240"/>
      <c r="BJ534" s="241"/>
    </row>
    <row r="535" customFormat="false" ht="15.75" hidden="false" customHeight="true" outlineLevel="0" collapsed="false">
      <c r="N535" s="240"/>
      <c r="P535" s="240"/>
      <c r="Q535" s="241"/>
      <c r="S535" s="240"/>
      <c r="U535" s="240"/>
      <c r="V535" s="241"/>
      <c r="W535" s="194"/>
      <c r="X535" s="240"/>
      <c r="Y535" s="194"/>
      <c r="Z535" s="240"/>
      <c r="AA535" s="241"/>
      <c r="AB535" s="194"/>
      <c r="AC535" s="240"/>
      <c r="AD535" s="194"/>
      <c r="AE535" s="240"/>
      <c r="AF535" s="241"/>
      <c r="AG535" s="194"/>
      <c r="AH535" s="240"/>
      <c r="AI535" s="194"/>
      <c r="AJ535" s="240"/>
      <c r="AK535" s="241"/>
      <c r="AL535" s="194"/>
      <c r="AM535" s="240"/>
      <c r="AN535" s="194"/>
      <c r="AO535" s="240"/>
      <c r="AP535" s="241"/>
      <c r="AQ535" s="194"/>
      <c r="AR535" s="240"/>
      <c r="AS535" s="194"/>
      <c r="AT535" s="240"/>
      <c r="AU535" s="241"/>
      <c r="AV535" s="194"/>
      <c r="AW535" s="240"/>
      <c r="AX535" s="194"/>
      <c r="AY535" s="240"/>
      <c r="AZ535" s="241"/>
      <c r="BA535" s="194"/>
      <c r="BB535" s="240"/>
      <c r="BC535" s="194"/>
      <c r="BD535" s="240"/>
      <c r="BE535" s="241"/>
      <c r="BF535" s="194"/>
      <c r="BG535" s="240"/>
      <c r="BH535" s="194"/>
      <c r="BI535" s="240"/>
      <c r="BJ535" s="241"/>
    </row>
    <row r="536" customFormat="false" ht="15.75" hidden="false" customHeight="true" outlineLevel="0" collapsed="false">
      <c r="N536" s="240"/>
      <c r="P536" s="240"/>
      <c r="Q536" s="241"/>
      <c r="S536" s="240"/>
      <c r="U536" s="240"/>
      <c r="V536" s="241"/>
      <c r="W536" s="194"/>
      <c r="X536" s="240"/>
      <c r="Y536" s="194"/>
      <c r="Z536" s="240"/>
      <c r="AA536" s="241"/>
      <c r="AB536" s="194"/>
      <c r="AC536" s="240"/>
      <c r="AD536" s="194"/>
      <c r="AE536" s="240"/>
      <c r="AF536" s="241"/>
      <c r="AG536" s="194"/>
      <c r="AH536" s="240"/>
      <c r="AI536" s="194"/>
      <c r="AJ536" s="240"/>
      <c r="AK536" s="241"/>
      <c r="AL536" s="194"/>
      <c r="AM536" s="240"/>
      <c r="AN536" s="194"/>
      <c r="AO536" s="240"/>
      <c r="AP536" s="241"/>
      <c r="AQ536" s="194"/>
      <c r="AR536" s="240"/>
      <c r="AS536" s="194"/>
      <c r="AT536" s="240"/>
      <c r="AU536" s="241"/>
      <c r="AV536" s="194"/>
      <c r="AW536" s="240"/>
      <c r="AX536" s="194"/>
      <c r="AY536" s="240"/>
      <c r="AZ536" s="241"/>
      <c r="BA536" s="194"/>
      <c r="BB536" s="240"/>
      <c r="BC536" s="194"/>
      <c r="BD536" s="240"/>
      <c r="BE536" s="241"/>
      <c r="BF536" s="194"/>
      <c r="BG536" s="240"/>
      <c r="BH536" s="194"/>
      <c r="BI536" s="240"/>
      <c r="BJ536" s="241"/>
    </row>
    <row r="537" customFormat="false" ht="15.75" hidden="false" customHeight="true" outlineLevel="0" collapsed="false">
      <c r="N537" s="240"/>
      <c r="P537" s="240"/>
      <c r="Q537" s="241"/>
      <c r="S537" s="240"/>
      <c r="U537" s="240"/>
      <c r="V537" s="241"/>
      <c r="W537" s="194"/>
      <c r="X537" s="240"/>
      <c r="Y537" s="194"/>
      <c r="Z537" s="240"/>
      <c r="AA537" s="241"/>
      <c r="AB537" s="194"/>
      <c r="AC537" s="240"/>
      <c r="AD537" s="194"/>
      <c r="AE537" s="240"/>
      <c r="AF537" s="241"/>
      <c r="AG537" s="194"/>
      <c r="AH537" s="240"/>
      <c r="AI537" s="194"/>
      <c r="AJ537" s="240"/>
      <c r="AK537" s="241"/>
      <c r="AL537" s="194"/>
      <c r="AM537" s="240"/>
      <c r="AN537" s="194"/>
      <c r="AO537" s="240"/>
      <c r="AP537" s="241"/>
      <c r="AQ537" s="194"/>
      <c r="AR537" s="240"/>
      <c r="AS537" s="194"/>
      <c r="AT537" s="240"/>
      <c r="AU537" s="241"/>
      <c r="AV537" s="194"/>
      <c r="AW537" s="240"/>
      <c r="AX537" s="194"/>
      <c r="AY537" s="240"/>
      <c r="AZ537" s="241"/>
      <c r="BA537" s="194"/>
      <c r="BB537" s="240"/>
      <c r="BC537" s="194"/>
      <c r="BD537" s="240"/>
      <c r="BE537" s="241"/>
      <c r="BF537" s="194"/>
      <c r="BG537" s="240"/>
      <c r="BH537" s="194"/>
      <c r="BI537" s="240"/>
      <c r="BJ537" s="241"/>
    </row>
    <row r="538" customFormat="false" ht="15.75" hidden="false" customHeight="true" outlineLevel="0" collapsed="false">
      <c r="N538" s="240"/>
      <c r="P538" s="240"/>
      <c r="Q538" s="241"/>
      <c r="S538" s="240"/>
      <c r="U538" s="240"/>
      <c r="V538" s="241"/>
      <c r="W538" s="194"/>
      <c r="X538" s="240"/>
      <c r="Y538" s="194"/>
      <c r="Z538" s="240"/>
      <c r="AA538" s="241"/>
      <c r="AB538" s="194"/>
      <c r="AC538" s="240"/>
      <c r="AD538" s="194"/>
      <c r="AE538" s="240"/>
      <c r="AF538" s="241"/>
      <c r="AG538" s="194"/>
      <c r="AH538" s="240"/>
      <c r="AI538" s="194"/>
      <c r="AJ538" s="240"/>
      <c r="AK538" s="241"/>
      <c r="AL538" s="194"/>
      <c r="AM538" s="240"/>
      <c r="AN538" s="194"/>
      <c r="AO538" s="240"/>
      <c r="AP538" s="241"/>
      <c r="AQ538" s="194"/>
      <c r="AR538" s="240"/>
      <c r="AS538" s="194"/>
      <c r="AT538" s="240"/>
      <c r="AU538" s="241"/>
      <c r="AV538" s="194"/>
      <c r="AW538" s="240"/>
      <c r="AX538" s="194"/>
      <c r="AY538" s="240"/>
      <c r="AZ538" s="241"/>
      <c r="BA538" s="194"/>
      <c r="BB538" s="240"/>
      <c r="BC538" s="194"/>
      <c r="BD538" s="240"/>
      <c r="BE538" s="241"/>
      <c r="BF538" s="194"/>
      <c r="BG538" s="240"/>
      <c r="BH538" s="194"/>
      <c r="BI538" s="240"/>
      <c r="BJ538" s="241"/>
    </row>
    <row r="539" customFormat="false" ht="15.75" hidden="false" customHeight="true" outlineLevel="0" collapsed="false">
      <c r="N539" s="240"/>
      <c r="P539" s="240"/>
      <c r="Q539" s="241"/>
      <c r="S539" s="240"/>
      <c r="U539" s="240"/>
      <c r="V539" s="241"/>
      <c r="W539" s="194"/>
      <c r="X539" s="240"/>
      <c r="Y539" s="194"/>
      <c r="Z539" s="240"/>
      <c r="AA539" s="241"/>
      <c r="AB539" s="194"/>
      <c r="AC539" s="240"/>
      <c r="AD539" s="194"/>
      <c r="AE539" s="240"/>
      <c r="AF539" s="241"/>
      <c r="AG539" s="194"/>
      <c r="AH539" s="240"/>
      <c r="AI539" s="194"/>
      <c r="AJ539" s="240"/>
      <c r="AK539" s="241"/>
      <c r="AL539" s="194"/>
      <c r="AM539" s="240"/>
      <c r="AN539" s="194"/>
      <c r="AO539" s="240"/>
      <c r="AP539" s="241"/>
      <c r="AQ539" s="194"/>
      <c r="AR539" s="240"/>
      <c r="AS539" s="194"/>
      <c r="AT539" s="240"/>
      <c r="AU539" s="241"/>
      <c r="AV539" s="194"/>
      <c r="AW539" s="240"/>
      <c r="AX539" s="194"/>
      <c r="AY539" s="240"/>
      <c r="AZ539" s="241"/>
      <c r="BA539" s="194"/>
      <c r="BB539" s="240"/>
      <c r="BC539" s="194"/>
      <c r="BD539" s="240"/>
      <c r="BE539" s="241"/>
      <c r="BF539" s="194"/>
      <c r="BG539" s="240"/>
      <c r="BH539" s="194"/>
      <c r="BI539" s="240"/>
      <c r="BJ539" s="241"/>
    </row>
    <row r="540" customFormat="false" ht="15.75" hidden="false" customHeight="true" outlineLevel="0" collapsed="false">
      <c r="N540" s="240"/>
      <c r="P540" s="240"/>
      <c r="Q540" s="241"/>
      <c r="S540" s="240"/>
      <c r="U540" s="240"/>
      <c r="V540" s="241"/>
      <c r="W540" s="194"/>
      <c r="X540" s="240"/>
      <c r="Y540" s="194"/>
      <c r="Z540" s="240"/>
      <c r="AA540" s="241"/>
      <c r="AB540" s="194"/>
      <c r="AC540" s="240"/>
      <c r="AD540" s="194"/>
      <c r="AE540" s="240"/>
      <c r="AF540" s="241"/>
      <c r="AG540" s="194"/>
      <c r="AH540" s="240"/>
      <c r="AI540" s="194"/>
      <c r="AJ540" s="240"/>
      <c r="AK540" s="241"/>
      <c r="AL540" s="194"/>
      <c r="AM540" s="240"/>
      <c r="AN540" s="194"/>
      <c r="AO540" s="240"/>
      <c r="AP540" s="241"/>
      <c r="AQ540" s="194"/>
      <c r="AR540" s="240"/>
      <c r="AS540" s="194"/>
      <c r="AT540" s="240"/>
      <c r="AU540" s="241"/>
      <c r="AV540" s="194"/>
      <c r="AW540" s="240"/>
      <c r="AX540" s="194"/>
      <c r="AY540" s="240"/>
      <c r="AZ540" s="241"/>
      <c r="BA540" s="194"/>
      <c r="BB540" s="240"/>
      <c r="BC540" s="194"/>
      <c r="BD540" s="240"/>
      <c r="BE540" s="241"/>
      <c r="BF540" s="194"/>
      <c r="BG540" s="240"/>
      <c r="BH540" s="194"/>
      <c r="BI540" s="240"/>
      <c r="BJ540" s="241"/>
    </row>
    <row r="541" customFormat="false" ht="15.75" hidden="false" customHeight="true" outlineLevel="0" collapsed="false">
      <c r="N541" s="240"/>
      <c r="P541" s="240"/>
      <c r="Q541" s="241"/>
      <c r="S541" s="240"/>
      <c r="U541" s="240"/>
      <c r="V541" s="241"/>
      <c r="W541" s="194"/>
      <c r="X541" s="240"/>
      <c r="Y541" s="194"/>
      <c r="Z541" s="240"/>
      <c r="AA541" s="241"/>
      <c r="AB541" s="194"/>
      <c r="AC541" s="240"/>
      <c r="AD541" s="194"/>
      <c r="AE541" s="240"/>
      <c r="AF541" s="241"/>
      <c r="AG541" s="194"/>
      <c r="AH541" s="240"/>
      <c r="AI541" s="194"/>
      <c r="AJ541" s="240"/>
      <c r="AK541" s="241"/>
      <c r="AL541" s="194"/>
      <c r="AM541" s="240"/>
      <c r="AN541" s="194"/>
      <c r="AO541" s="240"/>
      <c r="AP541" s="241"/>
      <c r="AQ541" s="194"/>
      <c r="AR541" s="240"/>
      <c r="AS541" s="194"/>
      <c r="AT541" s="240"/>
      <c r="AU541" s="241"/>
      <c r="AV541" s="194"/>
      <c r="AW541" s="240"/>
      <c r="AX541" s="194"/>
      <c r="AY541" s="240"/>
      <c r="AZ541" s="241"/>
      <c r="BA541" s="194"/>
      <c r="BB541" s="240"/>
      <c r="BC541" s="194"/>
      <c r="BD541" s="240"/>
      <c r="BE541" s="241"/>
      <c r="BF541" s="194"/>
      <c r="BG541" s="240"/>
      <c r="BH541" s="194"/>
      <c r="BI541" s="240"/>
      <c r="BJ541" s="241"/>
    </row>
    <row r="542" customFormat="false" ht="15.75" hidden="false" customHeight="true" outlineLevel="0" collapsed="false">
      <c r="N542" s="240"/>
      <c r="P542" s="240"/>
      <c r="Q542" s="241"/>
      <c r="S542" s="240"/>
      <c r="U542" s="240"/>
      <c r="V542" s="241"/>
      <c r="W542" s="194"/>
      <c r="X542" s="240"/>
      <c r="Y542" s="194"/>
      <c r="Z542" s="240"/>
      <c r="AA542" s="241"/>
      <c r="AB542" s="194"/>
      <c r="AC542" s="240"/>
      <c r="AD542" s="194"/>
      <c r="AE542" s="240"/>
      <c r="AF542" s="241"/>
      <c r="AG542" s="194"/>
      <c r="AH542" s="240"/>
      <c r="AI542" s="194"/>
      <c r="AJ542" s="240"/>
      <c r="AK542" s="241"/>
      <c r="AL542" s="194"/>
      <c r="AM542" s="240"/>
      <c r="AN542" s="194"/>
      <c r="AO542" s="240"/>
      <c r="AP542" s="241"/>
      <c r="AQ542" s="194"/>
      <c r="AR542" s="240"/>
      <c r="AS542" s="194"/>
      <c r="AT542" s="240"/>
      <c r="AU542" s="241"/>
      <c r="AV542" s="194"/>
      <c r="AW542" s="240"/>
      <c r="AX542" s="194"/>
      <c r="AY542" s="240"/>
      <c r="AZ542" s="241"/>
      <c r="BA542" s="194"/>
      <c r="BB542" s="240"/>
      <c r="BC542" s="194"/>
      <c r="BD542" s="240"/>
      <c r="BE542" s="241"/>
      <c r="BF542" s="194"/>
      <c r="BG542" s="240"/>
      <c r="BH542" s="194"/>
      <c r="BI542" s="240"/>
      <c r="BJ542" s="241"/>
    </row>
    <row r="543" customFormat="false" ht="15.75" hidden="false" customHeight="true" outlineLevel="0" collapsed="false">
      <c r="N543" s="240"/>
      <c r="P543" s="240"/>
      <c r="Q543" s="241"/>
      <c r="S543" s="240"/>
      <c r="U543" s="240"/>
      <c r="V543" s="241"/>
      <c r="W543" s="194"/>
      <c r="X543" s="240"/>
      <c r="Y543" s="194"/>
      <c r="Z543" s="240"/>
      <c r="AA543" s="241"/>
      <c r="AB543" s="194"/>
      <c r="AC543" s="240"/>
      <c r="AD543" s="194"/>
      <c r="AE543" s="240"/>
      <c r="AF543" s="241"/>
      <c r="AG543" s="194"/>
      <c r="AH543" s="240"/>
      <c r="AI543" s="194"/>
      <c r="AJ543" s="240"/>
      <c r="AK543" s="241"/>
      <c r="AL543" s="194"/>
      <c r="AM543" s="240"/>
      <c r="AN543" s="194"/>
      <c r="AO543" s="240"/>
      <c r="AP543" s="241"/>
      <c r="AQ543" s="194"/>
      <c r="AR543" s="240"/>
      <c r="AS543" s="194"/>
      <c r="AT543" s="240"/>
      <c r="AU543" s="241"/>
      <c r="AV543" s="194"/>
      <c r="AW543" s="240"/>
      <c r="AX543" s="194"/>
      <c r="AY543" s="240"/>
      <c r="AZ543" s="241"/>
      <c r="BA543" s="194"/>
      <c r="BB543" s="240"/>
      <c r="BC543" s="194"/>
      <c r="BD543" s="240"/>
      <c r="BE543" s="241"/>
      <c r="BF543" s="194"/>
      <c r="BG543" s="240"/>
      <c r="BH543" s="194"/>
      <c r="BI543" s="240"/>
      <c r="BJ543" s="241"/>
    </row>
    <row r="544" customFormat="false" ht="15.75" hidden="false" customHeight="true" outlineLevel="0" collapsed="false">
      <c r="N544" s="240"/>
      <c r="P544" s="240"/>
      <c r="Q544" s="241"/>
      <c r="S544" s="240"/>
      <c r="U544" s="240"/>
      <c r="V544" s="241"/>
      <c r="W544" s="194"/>
      <c r="X544" s="240"/>
      <c r="Y544" s="194"/>
      <c r="Z544" s="240"/>
      <c r="AA544" s="241"/>
      <c r="AB544" s="194"/>
      <c r="AC544" s="240"/>
      <c r="AD544" s="194"/>
      <c r="AE544" s="240"/>
      <c r="AF544" s="241"/>
      <c r="AG544" s="194"/>
      <c r="AH544" s="240"/>
      <c r="AI544" s="194"/>
      <c r="AJ544" s="240"/>
      <c r="AK544" s="241"/>
      <c r="AL544" s="194"/>
      <c r="AM544" s="240"/>
      <c r="AN544" s="194"/>
      <c r="AO544" s="240"/>
      <c r="AP544" s="241"/>
      <c r="AQ544" s="194"/>
      <c r="AR544" s="240"/>
      <c r="AS544" s="194"/>
      <c r="AT544" s="240"/>
      <c r="AU544" s="241"/>
      <c r="AV544" s="194"/>
      <c r="AW544" s="240"/>
      <c r="AX544" s="194"/>
      <c r="AY544" s="240"/>
      <c r="AZ544" s="241"/>
      <c r="BA544" s="194"/>
      <c r="BB544" s="240"/>
      <c r="BC544" s="194"/>
      <c r="BD544" s="240"/>
      <c r="BE544" s="241"/>
      <c r="BF544" s="194"/>
      <c r="BG544" s="240"/>
      <c r="BH544" s="194"/>
      <c r="BI544" s="240"/>
      <c r="BJ544" s="241"/>
    </row>
    <row r="545" customFormat="false" ht="15.75" hidden="false" customHeight="true" outlineLevel="0" collapsed="false">
      <c r="N545" s="240"/>
      <c r="P545" s="240"/>
      <c r="Q545" s="241"/>
      <c r="S545" s="240"/>
      <c r="U545" s="240"/>
      <c r="V545" s="241"/>
      <c r="W545" s="194"/>
      <c r="X545" s="240"/>
      <c r="Y545" s="194"/>
      <c r="Z545" s="240"/>
      <c r="AA545" s="241"/>
      <c r="AB545" s="194"/>
      <c r="AC545" s="240"/>
      <c r="AD545" s="194"/>
      <c r="AE545" s="240"/>
      <c r="AF545" s="241"/>
      <c r="AG545" s="194"/>
      <c r="AH545" s="240"/>
      <c r="AI545" s="194"/>
      <c r="AJ545" s="240"/>
      <c r="AK545" s="241"/>
      <c r="AL545" s="194"/>
      <c r="AM545" s="240"/>
      <c r="AN545" s="194"/>
      <c r="AO545" s="240"/>
      <c r="AP545" s="241"/>
      <c r="AQ545" s="194"/>
      <c r="AR545" s="240"/>
      <c r="AS545" s="194"/>
      <c r="AT545" s="240"/>
      <c r="AU545" s="241"/>
      <c r="AV545" s="194"/>
      <c r="AW545" s="240"/>
      <c r="AX545" s="194"/>
      <c r="AY545" s="240"/>
      <c r="AZ545" s="241"/>
      <c r="BA545" s="194"/>
      <c r="BB545" s="240"/>
      <c r="BC545" s="194"/>
      <c r="BD545" s="240"/>
      <c r="BE545" s="241"/>
      <c r="BF545" s="194"/>
      <c r="BG545" s="240"/>
      <c r="BH545" s="194"/>
      <c r="BI545" s="240"/>
      <c r="BJ545" s="241"/>
    </row>
    <row r="546" customFormat="false" ht="15.75" hidden="false" customHeight="true" outlineLevel="0" collapsed="false">
      <c r="N546" s="240"/>
      <c r="P546" s="240"/>
      <c r="Q546" s="241"/>
      <c r="S546" s="240"/>
      <c r="U546" s="240"/>
      <c r="V546" s="241"/>
      <c r="W546" s="194"/>
      <c r="X546" s="240"/>
      <c r="Y546" s="194"/>
      <c r="Z546" s="240"/>
      <c r="AA546" s="241"/>
      <c r="AB546" s="194"/>
      <c r="AC546" s="240"/>
      <c r="AD546" s="194"/>
      <c r="AE546" s="240"/>
      <c r="AF546" s="241"/>
      <c r="AG546" s="194"/>
      <c r="AH546" s="240"/>
      <c r="AI546" s="194"/>
      <c r="AJ546" s="240"/>
      <c r="AK546" s="241"/>
      <c r="AL546" s="194"/>
      <c r="AM546" s="240"/>
      <c r="AN546" s="194"/>
      <c r="AO546" s="240"/>
      <c r="AP546" s="241"/>
      <c r="AQ546" s="194"/>
      <c r="AR546" s="240"/>
      <c r="AS546" s="194"/>
      <c r="AT546" s="240"/>
      <c r="AU546" s="241"/>
      <c r="AV546" s="194"/>
      <c r="AW546" s="240"/>
      <c r="AX546" s="194"/>
      <c r="AY546" s="240"/>
      <c r="AZ546" s="241"/>
      <c r="BA546" s="194"/>
      <c r="BB546" s="240"/>
      <c r="BC546" s="194"/>
      <c r="BD546" s="240"/>
      <c r="BE546" s="241"/>
      <c r="BF546" s="194"/>
      <c r="BG546" s="240"/>
      <c r="BH546" s="194"/>
      <c r="BI546" s="240"/>
      <c r="BJ546" s="241"/>
    </row>
    <row r="547" customFormat="false" ht="15.75" hidden="false" customHeight="true" outlineLevel="0" collapsed="false">
      <c r="N547" s="240"/>
      <c r="P547" s="240"/>
      <c r="Q547" s="241"/>
      <c r="S547" s="240"/>
      <c r="U547" s="240"/>
      <c r="V547" s="241"/>
      <c r="W547" s="194"/>
      <c r="X547" s="240"/>
      <c r="Y547" s="194"/>
      <c r="Z547" s="240"/>
      <c r="AA547" s="241"/>
      <c r="AB547" s="194"/>
      <c r="AC547" s="240"/>
      <c r="AD547" s="194"/>
      <c r="AE547" s="240"/>
      <c r="AF547" s="241"/>
      <c r="AG547" s="194"/>
      <c r="AH547" s="240"/>
      <c r="AI547" s="194"/>
      <c r="AJ547" s="240"/>
      <c r="AK547" s="241"/>
      <c r="AL547" s="194"/>
      <c r="AM547" s="240"/>
      <c r="AN547" s="194"/>
      <c r="AO547" s="240"/>
      <c r="AP547" s="241"/>
      <c r="AQ547" s="194"/>
      <c r="AR547" s="240"/>
      <c r="AS547" s="194"/>
      <c r="AT547" s="240"/>
      <c r="AU547" s="241"/>
      <c r="AV547" s="194"/>
      <c r="AW547" s="240"/>
      <c r="AX547" s="194"/>
      <c r="AY547" s="240"/>
      <c r="AZ547" s="241"/>
      <c r="BA547" s="194"/>
      <c r="BB547" s="240"/>
      <c r="BC547" s="194"/>
      <c r="BD547" s="240"/>
      <c r="BE547" s="241"/>
      <c r="BF547" s="194"/>
      <c r="BG547" s="240"/>
      <c r="BH547" s="194"/>
      <c r="BI547" s="240"/>
      <c r="BJ547" s="241"/>
    </row>
    <row r="548" customFormat="false" ht="15.75" hidden="false" customHeight="true" outlineLevel="0" collapsed="false">
      <c r="N548" s="240"/>
      <c r="P548" s="240"/>
      <c r="Q548" s="241"/>
      <c r="S548" s="240"/>
      <c r="U548" s="240"/>
      <c r="V548" s="241"/>
      <c r="W548" s="194"/>
      <c r="X548" s="240"/>
      <c r="Y548" s="194"/>
      <c r="Z548" s="240"/>
      <c r="AA548" s="241"/>
      <c r="AB548" s="194"/>
      <c r="AC548" s="240"/>
      <c r="AD548" s="194"/>
      <c r="AE548" s="240"/>
      <c r="AF548" s="241"/>
      <c r="AG548" s="194"/>
      <c r="AH548" s="240"/>
      <c r="AI548" s="194"/>
      <c r="AJ548" s="240"/>
      <c r="AK548" s="241"/>
      <c r="AL548" s="194"/>
      <c r="AM548" s="240"/>
      <c r="AN548" s="194"/>
      <c r="AO548" s="240"/>
      <c r="AP548" s="241"/>
      <c r="AQ548" s="194"/>
      <c r="AR548" s="240"/>
      <c r="AS548" s="194"/>
      <c r="AT548" s="240"/>
      <c r="AU548" s="241"/>
      <c r="AV548" s="194"/>
      <c r="AW548" s="240"/>
      <c r="AX548" s="194"/>
      <c r="AY548" s="240"/>
      <c r="AZ548" s="241"/>
      <c r="BA548" s="194"/>
      <c r="BB548" s="240"/>
      <c r="BC548" s="194"/>
      <c r="BD548" s="240"/>
      <c r="BE548" s="241"/>
      <c r="BF548" s="194"/>
      <c r="BG548" s="240"/>
      <c r="BH548" s="194"/>
      <c r="BI548" s="240"/>
      <c r="BJ548" s="241"/>
    </row>
    <row r="549" customFormat="false" ht="15.75" hidden="false" customHeight="true" outlineLevel="0" collapsed="false">
      <c r="N549" s="240"/>
      <c r="P549" s="240"/>
      <c r="Q549" s="241"/>
      <c r="S549" s="240"/>
      <c r="U549" s="240"/>
      <c r="V549" s="241"/>
      <c r="W549" s="194"/>
      <c r="X549" s="240"/>
      <c r="Y549" s="194"/>
      <c r="Z549" s="240"/>
      <c r="AA549" s="241"/>
      <c r="AB549" s="194"/>
      <c r="AC549" s="240"/>
      <c r="AD549" s="194"/>
      <c r="AE549" s="240"/>
      <c r="AF549" s="241"/>
      <c r="AG549" s="194"/>
      <c r="AH549" s="240"/>
      <c r="AI549" s="194"/>
      <c r="AJ549" s="240"/>
      <c r="AK549" s="241"/>
      <c r="AL549" s="194"/>
      <c r="AM549" s="240"/>
      <c r="AN549" s="194"/>
      <c r="AO549" s="240"/>
      <c r="AP549" s="241"/>
      <c r="AQ549" s="194"/>
      <c r="AR549" s="240"/>
      <c r="AS549" s="194"/>
      <c r="AT549" s="240"/>
      <c r="AU549" s="241"/>
      <c r="AV549" s="194"/>
      <c r="AW549" s="240"/>
      <c r="AX549" s="194"/>
      <c r="AY549" s="240"/>
      <c r="AZ549" s="241"/>
      <c r="BA549" s="194"/>
      <c r="BB549" s="240"/>
      <c r="BC549" s="194"/>
      <c r="BD549" s="240"/>
      <c r="BE549" s="241"/>
      <c r="BF549" s="194"/>
      <c r="BG549" s="240"/>
      <c r="BH549" s="194"/>
      <c r="BI549" s="240"/>
      <c r="BJ549" s="241"/>
    </row>
    <row r="550" customFormat="false" ht="15.75" hidden="false" customHeight="true" outlineLevel="0" collapsed="false">
      <c r="N550" s="240"/>
      <c r="P550" s="240"/>
      <c r="Q550" s="241"/>
      <c r="S550" s="240"/>
      <c r="U550" s="240"/>
      <c r="V550" s="241"/>
      <c r="W550" s="194"/>
      <c r="X550" s="240"/>
      <c r="Y550" s="194"/>
      <c r="Z550" s="240"/>
      <c r="AA550" s="241"/>
      <c r="AB550" s="194"/>
      <c r="AC550" s="240"/>
      <c r="AD550" s="194"/>
      <c r="AE550" s="240"/>
      <c r="AF550" s="241"/>
      <c r="AG550" s="194"/>
      <c r="AH550" s="240"/>
      <c r="AI550" s="194"/>
      <c r="AJ550" s="240"/>
      <c r="AK550" s="241"/>
      <c r="AL550" s="194"/>
      <c r="AM550" s="240"/>
      <c r="AN550" s="194"/>
      <c r="AO550" s="240"/>
      <c r="AP550" s="241"/>
      <c r="AQ550" s="194"/>
      <c r="AR550" s="240"/>
      <c r="AS550" s="194"/>
      <c r="AT550" s="240"/>
      <c r="AU550" s="241"/>
      <c r="AV550" s="194"/>
      <c r="AW550" s="240"/>
      <c r="AX550" s="194"/>
      <c r="AY550" s="240"/>
      <c r="AZ550" s="241"/>
      <c r="BA550" s="194"/>
      <c r="BB550" s="240"/>
      <c r="BC550" s="194"/>
      <c r="BD550" s="240"/>
      <c r="BE550" s="241"/>
      <c r="BF550" s="194"/>
      <c r="BG550" s="240"/>
      <c r="BH550" s="194"/>
      <c r="BI550" s="240"/>
      <c r="BJ550" s="241"/>
    </row>
    <row r="551" customFormat="false" ht="15.75" hidden="false" customHeight="true" outlineLevel="0" collapsed="false">
      <c r="N551" s="240"/>
      <c r="P551" s="240"/>
      <c r="Q551" s="241"/>
      <c r="S551" s="240"/>
      <c r="U551" s="240"/>
      <c r="V551" s="241"/>
      <c r="W551" s="194"/>
      <c r="X551" s="240"/>
      <c r="Y551" s="194"/>
      <c r="Z551" s="240"/>
      <c r="AA551" s="241"/>
      <c r="AB551" s="194"/>
      <c r="AC551" s="240"/>
      <c r="AD551" s="194"/>
      <c r="AE551" s="240"/>
      <c r="AF551" s="241"/>
      <c r="AG551" s="194"/>
      <c r="AH551" s="240"/>
      <c r="AI551" s="194"/>
      <c r="AJ551" s="240"/>
      <c r="AK551" s="241"/>
      <c r="AL551" s="194"/>
      <c r="AM551" s="240"/>
      <c r="AN551" s="194"/>
      <c r="AO551" s="240"/>
      <c r="AP551" s="241"/>
      <c r="AQ551" s="194"/>
      <c r="AR551" s="240"/>
      <c r="AS551" s="194"/>
      <c r="AT551" s="240"/>
      <c r="AU551" s="241"/>
      <c r="AV551" s="194"/>
      <c r="AW551" s="240"/>
      <c r="AX551" s="194"/>
      <c r="AY551" s="240"/>
      <c r="AZ551" s="241"/>
      <c r="BA551" s="194"/>
      <c r="BB551" s="240"/>
      <c r="BC551" s="194"/>
      <c r="BD551" s="240"/>
      <c r="BE551" s="241"/>
      <c r="BF551" s="194"/>
      <c r="BG551" s="240"/>
      <c r="BH551" s="194"/>
      <c r="BI551" s="240"/>
      <c r="BJ551" s="241"/>
    </row>
    <row r="552" customFormat="false" ht="15.75" hidden="false" customHeight="true" outlineLevel="0" collapsed="false">
      <c r="N552" s="240"/>
      <c r="P552" s="240"/>
      <c r="Q552" s="241"/>
      <c r="S552" s="240"/>
      <c r="U552" s="240"/>
      <c r="V552" s="241"/>
      <c r="W552" s="194"/>
      <c r="X552" s="240"/>
      <c r="Y552" s="194"/>
      <c r="Z552" s="240"/>
      <c r="AA552" s="241"/>
      <c r="AB552" s="194"/>
      <c r="AC552" s="240"/>
      <c r="AD552" s="194"/>
      <c r="AE552" s="240"/>
      <c r="AF552" s="241"/>
      <c r="AG552" s="194"/>
      <c r="AH552" s="240"/>
      <c r="AI552" s="194"/>
      <c r="AJ552" s="240"/>
      <c r="AK552" s="241"/>
      <c r="AL552" s="194"/>
      <c r="AM552" s="240"/>
      <c r="AN552" s="194"/>
      <c r="AO552" s="240"/>
      <c r="AP552" s="241"/>
      <c r="AQ552" s="194"/>
      <c r="AR552" s="240"/>
      <c r="AS552" s="194"/>
      <c r="AT552" s="240"/>
      <c r="AU552" s="241"/>
      <c r="AV552" s="194"/>
      <c r="AW552" s="240"/>
      <c r="AX552" s="194"/>
      <c r="AY552" s="240"/>
      <c r="AZ552" s="241"/>
      <c r="BA552" s="194"/>
      <c r="BB552" s="240"/>
      <c r="BC552" s="194"/>
      <c r="BD552" s="240"/>
      <c r="BE552" s="241"/>
      <c r="BF552" s="194"/>
      <c r="BG552" s="240"/>
      <c r="BH552" s="194"/>
      <c r="BI552" s="240"/>
      <c r="BJ552" s="241"/>
    </row>
    <row r="553" customFormat="false" ht="15.75" hidden="false" customHeight="true" outlineLevel="0" collapsed="false">
      <c r="N553" s="240"/>
      <c r="P553" s="240"/>
      <c r="Q553" s="241"/>
      <c r="S553" s="240"/>
      <c r="U553" s="240"/>
      <c r="V553" s="241"/>
      <c r="W553" s="194"/>
      <c r="X553" s="240"/>
      <c r="Y553" s="194"/>
      <c r="Z553" s="240"/>
      <c r="AA553" s="241"/>
      <c r="AB553" s="194"/>
      <c r="AC553" s="240"/>
      <c r="AD553" s="194"/>
      <c r="AE553" s="240"/>
      <c r="AF553" s="241"/>
      <c r="AG553" s="194"/>
      <c r="AH553" s="240"/>
      <c r="AI553" s="194"/>
      <c r="AJ553" s="240"/>
      <c r="AK553" s="241"/>
      <c r="AL553" s="194"/>
      <c r="AM553" s="240"/>
      <c r="AN553" s="194"/>
      <c r="AO553" s="240"/>
      <c r="AP553" s="241"/>
      <c r="AQ553" s="194"/>
      <c r="AR553" s="240"/>
      <c r="AS553" s="194"/>
      <c r="AT553" s="240"/>
      <c r="AU553" s="241"/>
      <c r="AV553" s="194"/>
      <c r="AW553" s="240"/>
      <c r="AX553" s="194"/>
      <c r="AY553" s="240"/>
      <c r="AZ553" s="241"/>
      <c r="BA553" s="194"/>
      <c r="BB553" s="240"/>
      <c r="BC553" s="194"/>
      <c r="BD553" s="240"/>
      <c r="BE553" s="241"/>
      <c r="BF553" s="194"/>
      <c r="BG553" s="240"/>
      <c r="BH553" s="194"/>
      <c r="BI553" s="240"/>
      <c r="BJ553" s="241"/>
    </row>
    <row r="554" customFormat="false" ht="15.75" hidden="false" customHeight="true" outlineLevel="0" collapsed="false">
      <c r="N554" s="240"/>
      <c r="P554" s="240"/>
      <c r="Q554" s="241"/>
      <c r="S554" s="240"/>
      <c r="U554" s="240"/>
      <c r="V554" s="241"/>
      <c r="W554" s="194"/>
      <c r="X554" s="240"/>
      <c r="Y554" s="194"/>
      <c r="Z554" s="240"/>
      <c r="AA554" s="241"/>
      <c r="AB554" s="194"/>
      <c r="AC554" s="240"/>
      <c r="AD554" s="194"/>
      <c r="AE554" s="240"/>
      <c r="AF554" s="241"/>
      <c r="AG554" s="194"/>
      <c r="AH554" s="240"/>
      <c r="AI554" s="194"/>
      <c r="AJ554" s="240"/>
      <c r="AK554" s="241"/>
      <c r="AL554" s="194"/>
      <c r="AM554" s="240"/>
      <c r="AN554" s="194"/>
      <c r="AO554" s="240"/>
      <c r="AP554" s="241"/>
      <c r="AQ554" s="194"/>
      <c r="AR554" s="240"/>
      <c r="AS554" s="194"/>
      <c r="AT554" s="240"/>
      <c r="AU554" s="241"/>
      <c r="AV554" s="194"/>
      <c r="AW554" s="240"/>
      <c r="AX554" s="194"/>
      <c r="AY554" s="240"/>
      <c r="AZ554" s="241"/>
      <c r="BA554" s="194"/>
      <c r="BB554" s="240"/>
      <c r="BC554" s="194"/>
      <c r="BD554" s="240"/>
      <c r="BE554" s="241"/>
      <c r="BF554" s="194"/>
      <c r="BG554" s="240"/>
      <c r="BH554" s="194"/>
      <c r="BI554" s="240"/>
      <c r="BJ554" s="241"/>
    </row>
    <row r="555" customFormat="false" ht="15.75" hidden="false" customHeight="true" outlineLevel="0" collapsed="false">
      <c r="N555" s="240"/>
      <c r="P555" s="240"/>
      <c r="Q555" s="241"/>
      <c r="S555" s="240"/>
      <c r="U555" s="240"/>
      <c r="V555" s="241"/>
      <c r="W555" s="194"/>
      <c r="X555" s="240"/>
      <c r="Y555" s="194"/>
      <c r="Z555" s="240"/>
      <c r="AA555" s="241"/>
      <c r="AB555" s="194"/>
      <c r="AC555" s="240"/>
      <c r="AD555" s="194"/>
      <c r="AE555" s="240"/>
      <c r="AF555" s="241"/>
      <c r="AG555" s="194"/>
      <c r="AH555" s="240"/>
      <c r="AI555" s="194"/>
      <c r="AJ555" s="240"/>
      <c r="AK555" s="241"/>
      <c r="AL555" s="194"/>
      <c r="AM555" s="240"/>
      <c r="AN555" s="194"/>
      <c r="AO555" s="240"/>
      <c r="AP555" s="241"/>
      <c r="AQ555" s="194"/>
      <c r="AR555" s="240"/>
      <c r="AS555" s="194"/>
      <c r="AT555" s="240"/>
      <c r="AU555" s="241"/>
      <c r="AV555" s="194"/>
      <c r="AW555" s="240"/>
      <c r="AX555" s="194"/>
      <c r="AY555" s="240"/>
      <c r="AZ555" s="241"/>
      <c r="BA555" s="194"/>
      <c r="BB555" s="240"/>
      <c r="BC555" s="194"/>
      <c r="BD555" s="240"/>
      <c r="BE555" s="241"/>
      <c r="BF555" s="194"/>
      <c r="BG555" s="240"/>
      <c r="BH555" s="194"/>
      <c r="BI555" s="240"/>
      <c r="BJ555" s="241"/>
    </row>
    <row r="556" customFormat="false" ht="15.75" hidden="false" customHeight="true" outlineLevel="0" collapsed="false">
      <c r="N556" s="240"/>
      <c r="P556" s="240"/>
      <c r="Q556" s="241"/>
      <c r="S556" s="240"/>
      <c r="U556" s="240"/>
      <c r="V556" s="241"/>
      <c r="W556" s="194"/>
      <c r="X556" s="240"/>
      <c r="Y556" s="194"/>
      <c r="Z556" s="240"/>
      <c r="AA556" s="241"/>
      <c r="AB556" s="194"/>
      <c r="AC556" s="240"/>
      <c r="AD556" s="194"/>
      <c r="AE556" s="240"/>
      <c r="AF556" s="241"/>
      <c r="AG556" s="194"/>
      <c r="AH556" s="240"/>
      <c r="AI556" s="194"/>
      <c r="AJ556" s="240"/>
      <c r="AK556" s="241"/>
      <c r="AL556" s="194"/>
      <c r="AM556" s="240"/>
      <c r="AN556" s="194"/>
      <c r="AO556" s="240"/>
      <c r="AP556" s="241"/>
      <c r="AQ556" s="194"/>
      <c r="AR556" s="240"/>
      <c r="AS556" s="194"/>
      <c r="AT556" s="240"/>
      <c r="AU556" s="241"/>
      <c r="AV556" s="194"/>
      <c r="AW556" s="240"/>
      <c r="AX556" s="194"/>
      <c r="AY556" s="240"/>
      <c r="AZ556" s="241"/>
      <c r="BA556" s="194"/>
      <c r="BB556" s="240"/>
      <c r="BC556" s="194"/>
      <c r="BD556" s="240"/>
      <c r="BE556" s="241"/>
      <c r="BF556" s="194"/>
      <c r="BG556" s="240"/>
      <c r="BH556" s="194"/>
      <c r="BI556" s="240"/>
      <c r="BJ556" s="241"/>
    </row>
    <row r="557" customFormat="false" ht="15.75" hidden="false" customHeight="true" outlineLevel="0" collapsed="false">
      <c r="N557" s="240"/>
      <c r="P557" s="240"/>
      <c r="Q557" s="241"/>
      <c r="S557" s="240"/>
      <c r="U557" s="240"/>
      <c r="V557" s="241"/>
      <c r="W557" s="194"/>
      <c r="X557" s="240"/>
      <c r="Y557" s="194"/>
      <c r="Z557" s="240"/>
      <c r="AA557" s="241"/>
      <c r="AB557" s="194"/>
      <c r="AC557" s="240"/>
      <c r="AD557" s="194"/>
      <c r="AE557" s="240"/>
      <c r="AF557" s="241"/>
      <c r="AG557" s="194"/>
      <c r="AH557" s="240"/>
      <c r="AI557" s="194"/>
      <c r="AJ557" s="240"/>
      <c r="AK557" s="241"/>
      <c r="AL557" s="194"/>
      <c r="AM557" s="240"/>
      <c r="AN557" s="194"/>
      <c r="AO557" s="240"/>
      <c r="AP557" s="241"/>
      <c r="AQ557" s="194"/>
      <c r="AR557" s="240"/>
      <c r="AS557" s="194"/>
      <c r="AT557" s="240"/>
      <c r="AU557" s="241"/>
      <c r="AV557" s="194"/>
      <c r="AW557" s="240"/>
      <c r="AX557" s="194"/>
      <c r="AY557" s="240"/>
      <c r="AZ557" s="241"/>
      <c r="BA557" s="194"/>
      <c r="BB557" s="240"/>
      <c r="BC557" s="194"/>
      <c r="BD557" s="240"/>
      <c r="BE557" s="241"/>
      <c r="BF557" s="194"/>
      <c r="BG557" s="240"/>
      <c r="BH557" s="194"/>
      <c r="BI557" s="240"/>
      <c r="BJ557" s="241"/>
    </row>
    <row r="558" customFormat="false" ht="15.75" hidden="false" customHeight="true" outlineLevel="0" collapsed="false">
      <c r="N558" s="240"/>
      <c r="P558" s="240"/>
      <c r="Q558" s="241"/>
      <c r="S558" s="240"/>
      <c r="U558" s="240"/>
      <c r="V558" s="241"/>
      <c r="W558" s="194"/>
      <c r="X558" s="240"/>
      <c r="Y558" s="194"/>
      <c r="Z558" s="240"/>
      <c r="AA558" s="241"/>
      <c r="AB558" s="194"/>
      <c r="AC558" s="240"/>
      <c r="AD558" s="194"/>
      <c r="AE558" s="240"/>
      <c r="AF558" s="241"/>
      <c r="AG558" s="194"/>
      <c r="AH558" s="240"/>
      <c r="AI558" s="194"/>
      <c r="AJ558" s="240"/>
      <c r="AK558" s="241"/>
      <c r="AL558" s="194"/>
      <c r="AM558" s="240"/>
      <c r="AN558" s="194"/>
      <c r="AO558" s="240"/>
      <c r="AP558" s="241"/>
      <c r="AQ558" s="194"/>
      <c r="AR558" s="240"/>
      <c r="AS558" s="194"/>
      <c r="AT558" s="240"/>
      <c r="AU558" s="241"/>
      <c r="AV558" s="194"/>
      <c r="AW558" s="240"/>
      <c r="AX558" s="194"/>
      <c r="AY558" s="240"/>
      <c r="AZ558" s="241"/>
      <c r="BA558" s="194"/>
      <c r="BB558" s="240"/>
      <c r="BC558" s="194"/>
      <c r="BD558" s="240"/>
      <c r="BE558" s="241"/>
      <c r="BF558" s="194"/>
      <c r="BG558" s="240"/>
      <c r="BH558" s="194"/>
      <c r="BI558" s="240"/>
      <c r="BJ558" s="241"/>
    </row>
    <row r="559" customFormat="false" ht="15.75" hidden="false" customHeight="true" outlineLevel="0" collapsed="false">
      <c r="N559" s="240"/>
      <c r="P559" s="240"/>
      <c r="Q559" s="241"/>
      <c r="S559" s="240"/>
      <c r="U559" s="240"/>
      <c r="V559" s="241"/>
      <c r="W559" s="194"/>
      <c r="X559" s="240"/>
      <c r="Y559" s="194"/>
      <c r="Z559" s="240"/>
      <c r="AA559" s="241"/>
      <c r="AB559" s="194"/>
      <c r="AC559" s="240"/>
      <c r="AD559" s="194"/>
      <c r="AE559" s="240"/>
      <c r="AF559" s="241"/>
      <c r="AG559" s="194"/>
      <c r="AH559" s="240"/>
      <c r="AI559" s="194"/>
      <c r="AJ559" s="240"/>
      <c r="AK559" s="241"/>
      <c r="AL559" s="194"/>
      <c r="AM559" s="240"/>
      <c r="AN559" s="194"/>
      <c r="AO559" s="240"/>
      <c r="AP559" s="241"/>
      <c r="AQ559" s="194"/>
      <c r="AR559" s="240"/>
      <c r="AS559" s="194"/>
      <c r="AT559" s="240"/>
      <c r="AU559" s="241"/>
      <c r="AV559" s="194"/>
      <c r="AW559" s="240"/>
      <c r="AX559" s="194"/>
      <c r="AY559" s="240"/>
      <c r="AZ559" s="241"/>
      <c r="BA559" s="194"/>
      <c r="BB559" s="240"/>
      <c r="BC559" s="194"/>
      <c r="BD559" s="240"/>
      <c r="BE559" s="241"/>
      <c r="BF559" s="194"/>
      <c r="BG559" s="240"/>
      <c r="BH559" s="194"/>
      <c r="BI559" s="240"/>
      <c r="BJ559" s="241"/>
    </row>
    <row r="560" customFormat="false" ht="15.75" hidden="false" customHeight="true" outlineLevel="0" collapsed="false">
      <c r="N560" s="240"/>
      <c r="P560" s="240"/>
      <c r="Q560" s="241"/>
      <c r="S560" s="240"/>
      <c r="U560" s="240"/>
      <c r="V560" s="241"/>
      <c r="W560" s="194"/>
      <c r="X560" s="240"/>
      <c r="Y560" s="194"/>
      <c r="Z560" s="240"/>
      <c r="AA560" s="241"/>
      <c r="AB560" s="194"/>
      <c r="AC560" s="240"/>
      <c r="AD560" s="194"/>
      <c r="AE560" s="240"/>
      <c r="AF560" s="241"/>
      <c r="AG560" s="194"/>
      <c r="AH560" s="240"/>
      <c r="AI560" s="194"/>
      <c r="AJ560" s="240"/>
      <c r="AK560" s="241"/>
      <c r="AL560" s="194"/>
      <c r="AM560" s="240"/>
      <c r="AN560" s="194"/>
      <c r="AO560" s="240"/>
      <c r="AP560" s="241"/>
      <c r="AQ560" s="194"/>
      <c r="AR560" s="240"/>
      <c r="AS560" s="194"/>
      <c r="AT560" s="240"/>
      <c r="AU560" s="241"/>
      <c r="AV560" s="194"/>
      <c r="AW560" s="240"/>
      <c r="AX560" s="194"/>
      <c r="AY560" s="240"/>
      <c r="AZ560" s="241"/>
      <c r="BA560" s="194"/>
      <c r="BB560" s="240"/>
      <c r="BC560" s="194"/>
      <c r="BD560" s="240"/>
      <c r="BE560" s="241"/>
      <c r="BF560" s="194"/>
      <c r="BG560" s="240"/>
      <c r="BH560" s="194"/>
      <c r="BI560" s="240"/>
      <c r="BJ560" s="241"/>
    </row>
    <row r="561" customFormat="false" ht="15.75" hidden="false" customHeight="true" outlineLevel="0" collapsed="false">
      <c r="N561" s="240"/>
      <c r="P561" s="240"/>
      <c r="Q561" s="241"/>
      <c r="S561" s="240"/>
      <c r="U561" s="240"/>
      <c r="V561" s="241"/>
      <c r="W561" s="194"/>
      <c r="X561" s="240"/>
      <c r="Y561" s="194"/>
      <c r="Z561" s="240"/>
      <c r="AA561" s="241"/>
      <c r="AB561" s="194"/>
      <c r="AC561" s="240"/>
      <c r="AD561" s="194"/>
      <c r="AE561" s="240"/>
      <c r="AF561" s="241"/>
      <c r="AG561" s="194"/>
      <c r="AH561" s="240"/>
      <c r="AI561" s="194"/>
      <c r="AJ561" s="240"/>
      <c r="AK561" s="241"/>
      <c r="AL561" s="194"/>
      <c r="AM561" s="240"/>
      <c r="AN561" s="194"/>
      <c r="AO561" s="240"/>
      <c r="AP561" s="241"/>
      <c r="AQ561" s="194"/>
      <c r="AR561" s="240"/>
      <c r="AS561" s="194"/>
      <c r="AT561" s="240"/>
      <c r="AU561" s="241"/>
      <c r="AV561" s="194"/>
      <c r="AW561" s="240"/>
      <c r="AX561" s="194"/>
      <c r="AY561" s="240"/>
      <c r="AZ561" s="241"/>
      <c r="BA561" s="194"/>
      <c r="BB561" s="240"/>
      <c r="BC561" s="194"/>
      <c r="BD561" s="240"/>
      <c r="BE561" s="241"/>
      <c r="BF561" s="194"/>
      <c r="BG561" s="240"/>
      <c r="BH561" s="194"/>
      <c r="BI561" s="240"/>
      <c r="BJ561" s="241"/>
    </row>
    <row r="562" customFormat="false" ht="15.75" hidden="false" customHeight="true" outlineLevel="0" collapsed="false">
      <c r="N562" s="240"/>
      <c r="P562" s="240"/>
      <c r="Q562" s="241"/>
      <c r="S562" s="240"/>
      <c r="U562" s="240"/>
      <c r="V562" s="241"/>
      <c r="W562" s="194"/>
      <c r="X562" s="240"/>
      <c r="Y562" s="194"/>
      <c r="Z562" s="240"/>
      <c r="AA562" s="241"/>
      <c r="AB562" s="194"/>
      <c r="AC562" s="240"/>
      <c r="AD562" s="194"/>
      <c r="AE562" s="240"/>
      <c r="AF562" s="241"/>
      <c r="AG562" s="194"/>
      <c r="AH562" s="240"/>
      <c r="AI562" s="194"/>
      <c r="AJ562" s="240"/>
      <c r="AK562" s="241"/>
      <c r="AL562" s="194"/>
      <c r="AM562" s="240"/>
      <c r="AN562" s="194"/>
      <c r="AO562" s="240"/>
      <c r="AP562" s="241"/>
      <c r="AQ562" s="194"/>
      <c r="AR562" s="240"/>
      <c r="AS562" s="194"/>
      <c r="AT562" s="240"/>
      <c r="AU562" s="241"/>
      <c r="AV562" s="194"/>
      <c r="AW562" s="240"/>
      <c r="AX562" s="194"/>
      <c r="AY562" s="240"/>
      <c r="AZ562" s="241"/>
      <c r="BA562" s="194"/>
      <c r="BB562" s="240"/>
      <c r="BC562" s="194"/>
      <c r="BD562" s="240"/>
      <c r="BE562" s="241"/>
      <c r="BF562" s="194"/>
      <c r="BG562" s="240"/>
      <c r="BH562" s="194"/>
      <c r="BI562" s="240"/>
      <c r="BJ562" s="241"/>
    </row>
    <row r="563" customFormat="false" ht="15.75" hidden="false" customHeight="true" outlineLevel="0" collapsed="false">
      <c r="N563" s="240"/>
      <c r="P563" s="240"/>
      <c r="Q563" s="241"/>
      <c r="S563" s="240"/>
      <c r="U563" s="240"/>
      <c r="V563" s="241"/>
      <c r="W563" s="194"/>
      <c r="X563" s="240"/>
      <c r="Y563" s="194"/>
      <c r="Z563" s="240"/>
      <c r="AA563" s="241"/>
      <c r="AB563" s="194"/>
      <c r="AC563" s="240"/>
      <c r="AD563" s="194"/>
      <c r="AE563" s="240"/>
      <c r="AF563" s="241"/>
      <c r="AG563" s="194"/>
      <c r="AH563" s="240"/>
      <c r="AI563" s="194"/>
      <c r="AJ563" s="240"/>
      <c r="AK563" s="241"/>
      <c r="AL563" s="194"/>
      <c r="AM563" s="240"/>
      <c r="AN563" s="194"/>
      <c r="AO563" s="240"/>
      <c r="AP563" s="241"/>
      <c r="AQ563" s="194"/>
      <c r="AR563" s="240"/>
      <c r="AS563" s="194"/>
      <c r="AT563" s="240"/>
      <c r="AU563" s="241"/>
      <c r="AV563" s="194"/>
      <c r="AW563" s="240"/>
      <c r="AX563" s="194"/>
      <c r="AY563" s="240"/>
      <c r="AZ563" s="241"/>
      <c r="BA563" s="194"/>
      <c r="BB563" s="240"/>
      <c r="BC563" s="194"/>
      <c r="BD563" s="240"/>
      <c r="BE563" s="241"/>
      <c r="BF563" s="194"/>
      <c r="BG563" s="240"/>
      <c r="BH563" s="194"/>
      <c r="BI563" s="240"/>
      <c r="BJ563" s="241"/>
    </row>
    <row r="564" customFormat="false" ht="15.75" hidden="false" customHeight="true" outlineLevel="0" collapsed="false">
      <c r="N564" s="240"/>
      <c r="P564" s="240"/>
      <c r="Q564" s="241"/>
      <c r="S564" s="240"/>
      <c r="U564" s="240"/>
      <c r="V564" s="241"/>
      <c r="W564" s="194"/>
      <c r="X564" s="240"/>
      <c r="Y564" s="194"/>
      <c r="Z564" s="240"/>
      <c r="AA564" s="241"/>
      <c r="AB564" s="194"/>
      <c r="AC564" s="240"/>
      <c r="AD564" s="194"/>
      <c r="AE564" s="240"/>
      <c r="AF564" s="241"/>
      <c r="AG564" s="194"/>
      <c r="AH564" s="240"/>
      <c r="AI564" s="194"/>
      <c r="AJ564" s="240"/>
      <c r="AK564" s="241"/>
      <c r="AL564" s="194"/>
      <c r="AM564" s="240"/>
      <c r="AN564" s="194"/>
      <c r="AO564" s="240"/>
      <c r="AP564" s="241"/>
      <c r="AQ564" s="194"/>
      <c r="AR564" s="240"/>
      <c r="AS564" s="194"/>
      <c r="AT564" s="240"/>
      <c r="AU564" s="241"/>
      <c r="AV564" s="194"/>
      <c r="AW564" s="240"/>
      <c r="AX564" s="194"/>
      <c r="AY564" s="240"/>
      <c r="AZ564" s="241"/>
      <c r="BA564" s="194"/>
      <c r="BB564" s="240"/>
      <c r="BC564" s="194"/>
      <c r="BD564" s="240"/>
      <c r="BE564" s="241"/>
      <c r="BF564" s="194"/>
      <c r="BG564" s="240"/>
      <c r="BH564" s="194"/>
      <c r="BI564" s="240"/>
      <c r="BJ564" s="241"/>
    </row>
    <row r="565" customFormat="false" ht="15.75" hidden="false" customHeight="true" outlineLevel="0" collapsed="false">
      <c r="N565" s="240"/>
      <c r="P565" s="240"/>
      <c r="Q565" s="241"/>
      <c r="S565" s="240"/>
      <c r="U565" s="240"/>
      <c r="V565" s="241"/>
      <c r="W565" s="194"/>
      <c r="X565" s="240"/>
      <c r="Y565" s="194"/>
      <c r="Z565" s="240"/>
      <c r="AA565" s="241"/>
      <c r="AB565" s="194"/>
      <c r="AC565" s="240"/>
      <c r="AD565" s="194"/>
      <c r="AE565" s="240"/>
      <c r="AF565" s="241"/>
      <c r="AG565" s="194"/>
      <c r="AH565" s="240"/>
      <c r="AI565" s="194"/>
      <c r="AJ565" s="240"/>
      <c r="AK565" s="241"/>
      <c r="AL565" s="194"/>
      <c r="AM565" s="240"/>
      <c r="AN565" s="194"/>
      <c r="AO565" s="240"/>
      <c r="AP565" s="241"/>
      <c r="AQ565" s="194"/>
      <c r="AR565" s="240"/>
      <c r="AS565" s="194"/>
      <c r="AT565" s="240"/>
      <c r="AU565" s="241"/>
      <c r="AV565" s="194"/>
      <c r="AW565" s="240"/>
      <c r="AX565" s="194"/>
      <c r="AY565" s="240"/>
      <c r="AZ565" s="241"/>
      <c r="BA565" s="194"/>
      <c r="BB565" s="240"/>
      <c r="BC565" s="194"/>
      <c r="BD565" s="240"/>
      <c r="BE565" s="241"/>
      <c r="BF565" s="194"/>
      <c r="BG565" s="240"/>
      <c r="BH565" s="194"/>
      <c r="BI565" s="240"/>
      <c r="BJ565" s="241"/>
    </row>
    <row r="566" customFormat="false" ht="15.75" hidden="false" customHeight="true" outlineLevel="0" collapsed="false">
      <c r="N566" s="240"/>
      <c r="P566" s="240"/>
      <c r="Q566" s="241"/>
      <c r="S566" s="240"/>
      <c r="U566" s="240"/>
      <c r="V566" s="241"/>
      <c r="W566" s="194"/>
      <c r="X566" s="240"/>
      <c r="Y566" s="194"/>
      <c r="Z566" s="240"/>
      <c r="AA566" s="241"/>
      <c r="AB566" s="194"/>
      <c r="AC566" s="240"/>
      <c r="AD566" s="194"/>
      <c r="AE566" s="240"/>
      <c r="AF566" s="241"/>
      <c r="AG566" s="194"/>
      <c r="AH566" s="240"/>
      <c r="AI566" s="194"/>
      <c r="AJ566" s="240"/>
      <c r="AK566" s="241"/>
      <c r="AL566" s="194"/>
      <c r="AM566" s="240"/>
      <c r="AN566" s="194"/>
      <c r="AO566" s="240"/>
      <c r="AP566" s="241"/>
      <c r="AQ566" s="194"/>
      <c r="AR566" s="240"/>
      <c r="AS566" s="194"/>
      <c r="AT566" s="240"/>
      <c r="AU566" s="241"/>
      <c r="AV566" s="194"/>
      <c r="AW566" s="240"/>
      <c r="AX566" s="194"/>
      <c r="AY566" s="240"/>
      <c r="AZ566" s="241"/>
      <c r="BA566" s="194"/>
      <c r="BB566" s="240"/>
      <c r="BC566" s="194"/>
      <c r="BD566" s="240"/>
      <c r="BE566" s="241"/>
      <c r="BF566" s="194"/>
      <c r="BG566" s="240"/>
      <c r="BH566" s="194"/>
      <c r="BI566" s="240"/>
      <c r="BJ566" s="241"/>
    </row>
    <row r="567" customFormat="false" ht="15.75" hidden="false" customHeight="true" outlineLevel="0" collapsed="false">
      <c r="N567" s="240"/>
      <c r="P567" s="240"/>
      <c r="Q567" s="241"/>
      <c r="S567" s="240"/>
      <c r="U567" s="240"/>
      <c r="V567" s="241"/>
      <c r="W567" s="194"/>
      <c r="X567" s="240"/>
      <c r="Y567" s="194"/>
      <c r="Z567" s="240"/>
      <c r="AA567" s="241"/>
      <c r="AB567" s="194"/>
      <c r="AC567" s="240"/>
      <c r="AD567" s="194"/>
      <c r="AE567" s="240"/>
      <c r="AF567" s="241"/>
      <c r="AG567" s="194"/>
      <c r="AH567" s="240"/>
      <c r="AI567" s="194"/>
      <c r="AJ567" s="240"/>
      <c r="AK567" s="241"/>
      <c r="AL567" s="194"/>
      <c r="AM567" s="240"/>
      <c r="AN567" s="194"/>
      <c r="AO567" s="240"/>
      <c r="AP567" s="241"/>
      <c r="AQ567" s="194"/>
      <c r="AR567" s="240"/>
      <c r="AS567" s="194"/>
      <c r="AT567" s="240"/>
      <c r="AU567" s="241"/>
      <c r="AV567" s="194"/>
      <c r="AW567" s="240"/>
      <c r="AX567" s="194"/>
      <c r="AY567" s="240"/>
      <c r="AZ567" s="241"/>
      <c r="BA567" s="194"/>
      <c r="BB567" s="240"/>
      <c r="BC567" s="194"/>
      <c r="BD567" s="240"/>
      <c r="BE567" s="241"/>
      <c r="BF567" s="194"/>
      <c r="BG567" s="240"/>
      <c r="BH567" s="194"/>
      <c r="BI567" s="240"/>
      <c r="BJ567" s="241"/>
    </row>
    <row r="568" customFormat="false" ht="15.75" hidden="false" customHeight="true" outlineLevel="0" collapsed="false">
      <c r="N568" s="240"/>
      <c r="P568" s="240"/>
      <c r="Q568" s="241"/>
      <c r="S568" s="240"/>
      <c r="U568" s="240"/>
      <c r="V568" s="241"/>
      <c r="W568" s="194"/>
      <c r="X568" s="240"/>
      <c r="Y568" s="194"/>
      <c r="Z568" s="240"/>
      <c r="AA568" s="241"/>
      <c r="AB568" s="194"/>
      <c r="AC568" s="240"/>
      <c r="AD568" s="194"/>
      <c r="AE568" s="240"/>
      <c r="AF568" s="241"/>
      <c r="AG568" s="194"/>
      <c r="AH568" s="240"/>
      <c r="AI568" s="194"/>
      <c r="AJ568" s="240"/>
      <c r="AK568" s="241"/>
      <c r="AL568" s="194"/>
      <c r="AM568" s="240"/>
      <c r="AN568" s="194"/>
      <c r="AO568" s="240"/>
      <c r="AP568" s="241"/>
      <c r="AQ568" s="194"/>
      <c r="AR568" s="240"/>
      <c r="AS568" s="194"/>
      <c r="AT568" s="240"/>
      <c r="AU568" s="241"/>
      <c r="AV568" s="194"/>
      <c r="AW568" s="240"/>
      <c r="AX568" s="194"/>
      <c r="AY568" s="240"/>
      <c r="AZ568" s="241"/>
      <c r="BA568" s="194"/>
      <c r="BB568" s="240"/>
      <c r="BC568" s="194"/>
      <c r="BD568" s="240"/>
      <c r="BE568" s="241"/>
      <c r="BF568" s="194"/>
      <c r="BG568" s="240"/>
      <c r="BH568" s="194"/>
      <c r="BI568" s="240"/>
      <c r="BJ568" s="241"/>
    </row>
    <row r="569" customFormat="false" ht="15.75" hidden="false" customHeight="true" outlineLevel="0" collapsed="false">
      <c r="N569" s="240"/>
      <c r="P569" s="240"/>
      <c r="Q569" s="241"/>
      <c r="S569" s="240"/>
      <c r="U569" s="240"/>
      <c r="V569" s="241"/>
      <c r="W569" s="194"/>
      <c r="X569" s="240"/>
      <c r="Y569" s="194"/>
      <c r="Z569" s="240"/>
      <c r="AA569" s="241"/>
      <c r="AB569" s="194"/>
      <c r="AC569" s="240"/>
      <c r="AD569" s="194"/>
      <c r="AE569" s="240"/>
      <c r="AF569" s="241"/>
      <c r="AG569" s="194"/>
      <c r="AH569" s="240"/>
      <c r="AI569" s="194"/>
      <c r="AJ569" s="240"/>
      <c r="AK569" s="241"/>
      <c r="AL569" s="194"/>
      <c r="AM569" s="240"/>
      <c r="AN569" s="194"/>
      <c r="AO569" s="240"/>
      <c r="AP569" s="241"/>
      <c r="AQ569" s="194"/>
      <c r="AR569" s="240"/>
      <c r="AS569" s="194"/>
      <c r="AT569" s="240"/>
      <c r="AU569" s="241"/>
      <c r="AV569" s="194"/>
      <c r="AW569" s="240"/>
      <c r="AX569" s="194"/>
      <c r="AY569" s="240"/>
      <c r="AZ569" s="241"/>
      <c r="BA569" s="194"/>
      <c r="BB569" s="240"/>
      <c r="BC569" s="194"/>
      <c r="BD569" s="240"/>
      <c r="BE569" s="241"/>
      <c r="BF569" s="194"/>
      <c r="BG569" s="240"/>
      <c r="BH569" s="194"/>
      <c r="BI569" s="240"/>
      <c r="BJ569" s="241"/>
    </row>
    <row r="570" customFormat="false" ht="15.75" hidden="false" customHeight="true" outlineLevel="0" collapsed="false">
      <c r="N570" s="240"/>
      <c r="P570" s="240"/>
      <c r="Q570" s="241"/>
      <c r="S570" s="240"/>
      <c r="U570" s="240"/>
      <c r="V570" s="241"/>
      <c r="W570" s="194"/>
      <c r="X570" s="240"/>
      <c r="Y570" s="194"/>
      <c r="Z570" s="240"/>
      <c r="AA570" s="241"/>
      <c r="AB570" s="194"/>
      <c r="AC570" s="240"/>
      <c r="AD570" s="194"/>
      <c r="AE570" s="240"/>
      <c r="AF570" s="241"/>
      <c r="AG570" s="194"/>
      <c r="AH570" s="240"/>
      <c r="AI570" s="194"/>
      <c r="AJ570" s="240"/>
      <c r="AK570" s="241"/>
      <c r="AL570" s="194"/>
      <c r="AM570" s="240"/>
      <c r="AN570" s="194"/>
      <c r="AO570" s="240"/>
      <c r="AP570" s="241"/>
      <c r="AQ570" s="194"/>
      <c r="AR570" s="240"/>
      <c r="AS570" s="194"/>
      <c r="AT570" s="240"/>
      <c r="AU570" s="241"/>
      <c r="AV570" s="194"/>
      <c r="AW570" s="240"/>
      <c r="AX570" s="194"/>
      <c r="AY570" s="240"/>
      <c r="AZ570" s="241"/>
      <c r="BA570" s="194"/>
      <c r="BB570" s="240"/>
      <c r="BC570" s="194"/>
      <c r="BD570" s="240"/>
      <c r="BE570" s="241"/>
      <c r="BF570" s="194"/>
      <c r="BG570" s="240"/>
      <c r="BH570" s="194"/>
      <c r="BI570" s="240"/>
      <c r="BJ570" s="241"/>
    </row>
    <row r="571" customFormat="false" ht="15.75" hidden="false" customHeight="true" outlineLevel="0" collapsed="false">
      <c r="N571" s="240"/>
      <c r="P571" s="240"/>
      <c r="Q571" s="241"/>
      <c r="S571" s="240"/>
      <c r="U571" s="240"/>
      <c r="V571" s="241"/>
      <c r="W571" s="194"/>
      <c r="X571" s="240"/>
      <c r="Y571" s="194"/>
      <c r="Z571" s="240"/>
      <c r="AA571" s="241"/>
      <c r="AB571" s="194"/>
      <c r="AC571" s="240"/>
      <c r="AD571" s="194"/>
      <c r="AE571" s="240"/>
      <c r="AF571" s="241"/>
      <c r="AG571" s="194"/>
      <c r="AH571" s="240"/>
      <c r="AI571" s="194"/>
      <c r="AJ571" s="240"/>
      <c r="AK571" s="241"/>
      <c r="AL571" s="194"/>
      <c r="AM571" s="240"/>
      <c r="AN571" s="194"/>
      <c r="AO571" s="240"/>
      <c r="AP571" s="241"/>
      <c r="AQ571" s="194"/>
      <c r="AR571" s="240"/>
      <c r="AS571" s="194"/>
      <c r="AT571" s="240"/>
      <c r="AU571" s="241"/>
      <c r="AV571" s="194"/>
      <c r="AW571" s="240"/>
      <c r="AX571" s="194"/>
      <c r="AY571" s="240"/>
      <c r="AZ571" s="241"/>
      <c r="BA571" s="194"/>
      <c r="BB571" s="240"/>
      <c r="BC571" s="194"/>
      <c r="BD571" s="240"/>
      <c r="BE571" s="241"/>
      <c r="BF571" s="194"/>
      <c r="BG571" s="240"/>
      <c r="BH571" s="194"/>
      <c r="BI571" s="240"/>
      <c r="BJ571" s="241"/>
    </row>
    <row r="572" customFormat="false" ht="15.75" hidden="false" customHeight="true" outlineLevel="0" collapsed="false">
      <c r="N572" s="240"/>
      <c r="P572" s="240"/>
      <c r="Q572" s="241"/>
      <c r="S572" s="240"/>
      <c r="U572" s="240"/>
      <c r="V572" s="241"/>
      <c r="W572" s="194"/>
      <c r="X572" s="240"/>
      <c r="Y572" s="194"/>
      <c r="Z572" s="240"/>
      <c r="AA572" s="241"/>
      <c r="AB572" s="194"/>
      <c r="AC572" s="240"/>
      <c r="AD572" s="194"/>
      <c r="AE572" s="240"/>
      <c r="AF572" s="241"/>
      <c r="AG572" s="194"/>
      <c r="AH572" s="240"/>
      <c r="AI572" s="194"/>
      <c r="AJ572" s="240"/>
      <c r="AK572" s="241"/>
      <c r="AL572" s="194"/>
      <c r="AM572" s="240"/>
      <c r="AN572" s="194"/>
      <c r="AO572" s="240"/>
      <c r="AP572" s="241"/>
      <c r="AQ572" s="194"/>
      <c r="AR572" s="240"/>
      <c r="AS572" s="194"/>
      <c r="AT572" s="240"/>
      <c r="AU572" s="241"/>
      <c r="AV572" s="194"/>
      <c r="AW572" s="240"/>
      <c r="AX572" s="194"/>
      <c r="AY572" s="240"/>
      <c r="AZ572" s="241"/>
      <c r="BA572" s="194"/>
      <c r="BB572" s="240"/>
      <c r="BC572" s="194"/>
      <c r="BD572" s="240"/>
      <c r="BE572" s="241"/>
      <c r="BF572" s="194"/>
      <c r="BG572" s="240"/>
      <c r="BH572" s="194"/>
      <c r="BI572" s="240"/>
      <c r="BJ572" s="241"/>
    </row>
    <row r="573" customFormat="false" ht="15.75" hidden="false" customHeight="true" outlineLevel="0" collapsed="false">
      <c r="N573" s="240"/>
      <c r="P573" s="240"/>
      <c r="Q573" s="241"/>
      <c r="S573" s="240"/>
      <c r="U573" s="240"/>
      <c r="V573" s="241"/>
      <c r="W573" s="194"/>
      <c r="X573" s="240"/>
      <c r="Y573" s="194"/>
      <c r="Z573" s="240"/>
      <c r="AA573" s="241"/>
      <c r="AB573" s="194"/>
      <c r="AC573" s="240"/>
      <c r="AD573" s="194"/>
      <c r="AE573" s="240"/>
      <c r="AF573" s="241"/>
      <c r="AG573" s="194"/>
      <c r="AH573" s="240"/>
      <c r="AI573" s="194"/>
      <c r="AJ573" s="240"/>
      <c r="AK573" s="241"/>
      <c r="AL573" s="194"/>
      <c r="AM573" s="240"/>
      <c r="AN573" s="194"/>
      <c r="AO573" s="240"/>
      <c r="AP573" s="241"/>
      <c r="AQ573" s="194"/>
      <c r="AR573" s="240"/>
      <c r="AS573" s="194"/>
      <c r="AT573" s="240"/>
      <c r="AU573" s="241"/>
      <c r="AV573" s="194"/>
      <c r="AW573" s="240"/>
      <c r="AX573" s="194"/>
      <c r="AY573" s="240"/>
      <c r="AZ573" s="241"/>
      <c r="BA573" s="194"/>
      <c r="BB573" s="240"/>
      <c r="BC573" s="194"/>
      <c r="BD573" s="240"/>
      <c r="BE573" s="241"/>
      <c r="BF573" s="194"/>
      <c r="BG573" s="240"/>
      <c r="BH573" s="194"/>
      <c r="BI573" s="240"/>
      <c r="BJ573" s="241"/>
    </row>
    <row r="574" customFormat="false" ht="15.75" hidden="false" customHeight="true" outlineLevel="0" collapsed="false">
      <c r="N574" s="240"/>
      <c r="P574" s="240"/>
      <c r="Q574" s="241"/>
      <c r="S574" s="240"/>
      <c r="U574" s="240"/>
      <c r="V574" s="241"/>
      <c r="W574" s="194"/>
      <c r="X574" s="240"/>
      <c r="Y574" s="194"/>
      <c r="Z574" s="240"/>
      <c r="AA574" s="241"/>
      <c r="AB574" s="194"/>
      <c r="AC574" s="240"/>
      <c r="AD574" s="194"/>
      <c r="AE574" s="240"/>
      <c r="AF574" s="241"/>
      <c r="AG574" s="194"/>
      <c r="AH574" s="240"/>
      <c r="AI574" s="194"/>
      <c r="AJ574" s="240"/>
      <c r="AK574" s="241"/>
      <c r="AL574" s="194"/>
      <c r="AM574" s="240"/>
      <c r="AN574" s="194"/>
      <c r="AO574" s="240"/>
      <c r="AP574" s="241"/>
      <c r="AQ574" s="194"/>
      <c r="AR574" s="240"/>
      <c r="AS574" s="194"/>
      <c r="AT574" s="240"/>
      <c r="AU574" s="241"/>
      <c r="AV574" s="194"/>
      <c r="AW574" s="240"/>
      <c r="AX574" s="194"/>
      <c r="AY574" s="240"/>
      <c r="AZ574" s="241"/>
      <c r="BA574" s="194"/>
      <c r="BB574" s="240"/>
      <c r="BC574" s="194"/>
      <c r="BD574" s="240"/>
      <c r="BE574" s="241"/>
      <c r="BF574" s="194"/>
      <c r="BG574" s="240"/>
      <c r="BH574" s="194"/>
      <c r="BI574" s="240"/>
      <c r="BJ574" s="241"/>
    </row>
    <row r="575" customFormat="false" ht="15.75" hidden="false" customHeight="true" outlineLevel="0" collapsed="false">
      <c r="N575" s="240"/>
      <c r="P575" s="240"/>
      <c r="Q575" s="241"/>
      <c r="S575" s="240"/>
      <c r="U575" s="240"/>
      <c r="V575" s="241"/>
      <c r="W575" s="194"/>
      <c r="X575" s="240"/>
      <c r="Y575" s="194"/>
      <c r="Z575" s="240"/>
      <c r="AA575" s="241"/>
      <c r="AB575" s="194"/>
      <c r="AC575" s="240"/>
      <c r="AD575" s="194"/>
      <c r="AE575" s="240"/>
      <c r="AF575" s="241"/>
      <c r="AG575" s="194"/>
      <c r="AH575" s="240"/>
      <c r="AI575" s="194"/>
      <c r="AJ575" s="240"/>
      <c r="AK575" s="241"/>
      <c r="AL575" s="194"/>
      <c r="AM575" s="240"/>
      <c r="AN575" s="194"/>
      <c r="AO575" s="240"/>
      <c r="AP575" s="241"/>
      <c r="AQ575" s="194"/>
      <c r="AR575" s="240"/>
      <c r="AS575" s="194"/>
      <c r="AT575" s="240"/>
      <c r="AU575" s="241"/>
      <c r="AV575" s="194"/>
      <c r="AW575" s="240"/>
      <c r="AX575" s="194"/>
      <c r="AY575" s="240"/>
      <c r="AZ575" s="241"/>
      <c r="BA575" s="194"/>
      <c r="BB575" s="240"/>
      <c r="BC575" s="194"/>
      <c r="BD575" s="240"/>
      <c r="BE575" s="241"/>
      <c r="BF575" s="194"/>
      <c r="BG575" s="240"/>
      <c r="BH575" s="194"/>
      <c r="BI575" s="240"/>
      <c r="BJ575" s="241"/>
    </row>
    <row r="576" customFormat="false" ht="15.75" hidden="false" customHeight="true" outlineLevel="0" collapsed="false">
      <c r="N576" s="240"/>
      <c r="P576" s="240"/>
      <c r="Q576" s="241"/>
      <c r="S576" s="240"/>
      <c r="U576" s="240"/>
      <c r="V576" s="241"/>
      <c r="W576" s="194"/>
      <c r="X576" s="240"/>
      <c r="Y576" s="194"/>
      <c r="Z576" s="240"/>
      <c r="AA576" s="241"/>
      <c r="AB576" s="194"/>
      <c r="AC576" s="240"/>
      <c r="AD576" s="194"/>
      <c r="AE576" s="240"/>
      <c r="AF576" s="241"/>
      <c r="AG576" s="194"/>
      <c r="AH576" s="240"/>
      <c r="AI576" s="194"/>
      <c r="AJ576" s="240"/>
      <c r="AK576" s="241"/>
      <c r="AL576" s="194"/>
      <c r="AM576" s="240"/>
      <c r="AN576" s="194"/>
      <c r="AO576" s="240"/>
      <c r="AP576" s="241"/>
      <c r="AQ576" s="194"/>
      <c r="AR576" s="240"/>
      <c r="AS576" s="194"/>
      <c r="AT576" s="240"/>
      <c r="AU576" s="241"/>
      <c r="AV576" s="194"/>
      <c r="AW576" s="240"/>
      <c r="AX576" s="194"/>
      <c r="AY576" s="240"/>
      <c r="AZ576" s="241"/>
      <c r="BA576" s="194"/>
      <c r="BB576" s="240"/>
      <c r="BC576" s="194"/>
      <c r="BD576" s="240"/>
      <c r="BE576" s="241"/>
      <c r="BF576" s="194"/>
      <c r="BG576" s="240"/>
      <c r="BH576" s="194"/>
      <c r="BI576" s="240"/>
      <c r="BJ576" s="241"/>
    </row>
    <row r="577" customFormat="false" ht="15.75" hidden="false" customHeight="true" outlineLevel="0" collapsed="false">
      <c r="N577" s="240"/>
      <c r="P577" s="240"/>
      <c r="Q577" s="241"/>
      <c r="S577" s="240"/>
      <c r="U577" s="240"/>
      <c r="V577" s="241"/>
      <c r="W577" s="194"/>
      <c r="X577" s="240"/>
      <c r="Y577" s="194"/>
      <c r="Z577" s="240"/>
      <c r="AA577" s="241"/>
      <c r="AB577" s="194"/>
      <c r="AC577" s="240"/>
      <c r="AD577" s="194"/>
      <c r="AE577" s="240"/>
      <c r="AF577" s="241"/>
      <c r="AG577" s="194"/>
      <c r="AH577" s="240"/>
      <c r="AI577" s="194"/>
      <c r="AJ577" s="240"/>
      <c r="AK577" s="241"/>
      <c r="AL577" s="194"/>
      <c r="AM577" s="240"/>
      <c r="AN577" s="194"/>
      <c r="AO577" s="240"/>
      <c r="AP577" s="241"/>
      <c r="AQ577" s="194"/>
      <c r="AR577" s="240"/>
      <c r="AS577" s="194"/>
      <c r="AT577" s="240"/>
      <c r="AU577" s="241"/>
      <c r="AV577" s="194"/>
      <c r="AW577" s="240"/>
      <c r="AX577" s="194"/>
      <c r="AY577" s="240"/>
      <c r="AZ577" s="241"/>
      <c r="BA577" s="194"/>
      <c r="BB577" s="240"/>
      <c r="BC577" s="194"/>
      <c r="BD577" s="240"/>
      <c r="BE577" s="241"/>
      <c r="BF577" s="194"/>
      <c r="BG577" s="240"/>
      <c r="BH577" s="194"/>
      <c r="BI577" s="240"/>
      <c r="BJ577" s="241"/>
    </row>
    <row r="578" customFormat="false" ht="15.75" hidden="false" customHeight="true" outlineLevel="0" collapsed="false">
      <c r="N578" s="240"/>
      <c r="P578" s="240"/>
      <c r="Q578" s="241"/>
      <c r="S578" s="240"/>
      <c r="U578" s="240"/>
      <c r="V578" s="241"/>
      <c r="W578" s="194"/>
      <c r="X578" s="240"/>
      <c r="Y578" s="194"/>
      <c r="Z578" s="240"/>
      <c r="AA578" s="241"/>
      <c r="AB578" s="194"/>
      <c r="AC578" s="240"/>
      <c r="AD578" s="194"/>
      <c r="AE578" s="240"/>
      <c r="AF578" s="241"/>
      <c r="AG578" s="194"/>
      <c r="AH578" s="240"/>
      <c r="AI578" s="194"/>
      <c r="AJ578" s="240"/>
      <c r="AK578" s="241"/>
      <c r="AL578" s="194"/>
      <c r="AM578" s="240"/>
      <c r="AN578" s="194"/>
      <c r="AO578" s="240"/>
      <c r="AP578" s="241"/>
      <c r="AQ578" s="194"/>
      <c r="AR578" s="240"/>
      <c r="AS578" s="194"/>
      <c r="AT578" s="240"/>
      <c r="AU578" s="241"/>
      <c r="AV578" s="194"/>
      <c r="AW578" s="240"/>
      <c r="AX578" s="194"/>
      <c r="AY578" s="240"/>
      <c r="AZ578" s="241"/>
      <c r="BA578" s="194"/>
      <c r="BB578" s="240"/>
      <c r="BC578" s="194"/>
      <c r="BD578" s="240"/>
      <c r="BE578" s="241"/>
      <c r="BF578" s="194"/>
      <c r="BG578" s="240"/>
      <c r="BH578" s="194"/>
      <c r="BI578" s="240"/>
      <c r="BJ578" s="241"/>
    </row>
    <row r="579" customFormat="false" ht="15.75" hidden="false" customHeight="true" outlineLevel="0" collapsed="false">
      <c r="N579" s="240"/>
      <c r="P579" s="240"/>
      <c r="Q579" s="241"/>
      <c r="S579" s="240"/>
      <c r="U579" s="240"/>
      <c r="V579" s="241"/>
      <c r="W579" s="194"/>
      <c r="X579" s="240"/>
      <c r="Y579" s="194"/>
      <c r="Z579" s="240"/>
      <c r="AA579" s="241"/>
      <c r="AB579" s="194"/>
      <c r="AC579" s="240"/>
      <c r="AD579" s="194"/>
      <c r="AE579" s="240"/>
      <c r="AF579" s="241"/>
      <c r="AG579" s="194"/>
      <c r="AH579" s="240"/>
      <c r="AI579" s="194"/>
      <c r="AJ579" s="240"/>
      <c r="AK579" s="241"/>
      <c r="AL579" s="194"/>
      <c r="AM579" s="240"/>
      <c r="AN579" s="194"/>
      <c r="AO579" s="240"/>
      <c r="AP579" s="241"/>
      <c r="AQ579" s="194"/>
      <c r="AR579" s="240"/>
      <c r="AS579" s="194"/>
      <c r="AT579" s="240"/>
      <c r="AU579" s="241"/>
      <c r="AV579" s="194"/>
      <c r="AW579" s="240"/>
      <c r="AX579" s="194"/>
      <c r="AY579" s="240"/>
      <c r="AZ579" s="241"/>
      <c r="BA579" s="194"/>
      <c r="BB579" s="240"/>
      <c r="BC579" s="194"/>
      <c r="BD579" s="240"/>
      <c r="BE579" s="241"/>
      <c r="BF579" s="194"/>
      <c r="BG579" s="240"/>
      <c r="BH579" s="194"/>
      <c r="BI579" s="240"/>
      <c r="BJ579" s="241"/>
    </row>
    <row r="580" customFormat="false" ht="15.75" hidden="false" customHeight="true" outlineLevel="0" collapsed="false">
      <c r="N580" s="240"/>
      <c r="P580" s="240"/>
      <c r="Q580" s="241"/>
      <c r="S580" s="240"/>
      <c r="U580" s="240"/>
      <c r="V580" s="241"/>
      <c r="W580" s="194"/>
      <c r="X580" s="240"/>
      <c r="Y580" s="194"/>
      <c r="Z580" s="240"/>
      <c r="AA580" s="241"/>
      <c r="AB580" s="194"/>
      <c r="AC580" s="240"/>
      <c r="AD580" s="194"/>
      <c r="AE580" s="240"/>
      <c r="AF580" s="241"/>
      <c r="AG580" s="194"/>
      <c r="AH580" s="240"/>
      <c r="AI580" s="194"/>
      <c r="AJ580" s="240"/>
      <c r="AK580" s="241"/>
      <c r="AL580" s="194"/>
      <c r="AM580" s="240"/>
      <c r="AN580" s="194"/>
      <c r="AO580" s="240"/>
      <c r="AP580" s="241"/>
      <c r="AQ580" s="194"/>
      <c r="AR580" s="240"/>
      <c r="AS580" s="194"/>
      <c r="AT580" s="240"/>
      <c r="AU580" s="241"/>
      <c r="AV580" s="194"/>
      <c r="AW580" s="240"/>
      <c r="AX580" s="194"/>
      <c r="AY580" s="240"/>
      <c r="AZ580" s="241"/>
      <c r="BA580" s="194"/>
      <c r="BB580" s="240"/>
      <c r="BC580" s="194"/>
      <c r="BD580" s="240"/>
      <c r="BE580" s="241"/>
      <c r="BF580" s="194"/>
      <c r="BG580" s="240"/>
      <c r="BH580" s="194"/>
      <c r="BI580" s="240"/>
      <c r="BJ580" s="241"/>
    </row>
    <row r="581" customFormat="false" ht="15.75" hidden="false" customHeight="true" outlineLevel="0" collapsed="false">
      <c r="N581" s="240"/>
      <c r="P581" s="240"/>
      <c r="Q581" s="241"/>
      <c r="S581" s="240"/>
      <c r="U581" s="240"/>
      <c r="V581" s="241"/>
      <c r="W581" s="194"/>
      <c r="X581" s="240"/>
      <c r="Y581" s="194"/>
      <c r="Z581" s="240"/>
      <c r="AA581" s="241"/>
      <c r="AB581" s="194"/>
      <c r="AC581" s="240"/>
      <c r="AD581" s="194"/>
      <c r="AE581" s="240"/>
      <c r="AF581" s="241"/>
      <c r="AG581" s="194"/>
      <c r="AH581" s="240"/>
      <c r="AI581" s="194"/>
      <c r="AJ581" s="240"/>
      <c r="AK581" s="241"/>
      <c r="AL581" s="194"/>
      <c r="AM581" s="240"/>
      <c r="AN581" s="194"/>
      <c r="AO581" s="240"/>
      <c r="AP581" s="241"/>
      <c r="AQ581" s="194"/>
      <c r="AR581" s="240"/>
      <c r="AS581" s="194"/>
      <c r="AT581" s="240"/>
      <c r="AU581" s="241"/>
      <c r="AV581" s="194"/>
      <c r="AW581" s="240"/>
      <c r="AX581" s="194"/>
      <c r="AY581" s="240"/>
      <c r="AZ581" s="241"/>
      <c r="BA581" s="194"/>
      <c r="BB581" s="240"/>
      <c r="BC581" s="194"/>
      <c r="BD581" s="240"/>
      <c r="BE581" s="241"/>
      <c r="BF581" s="194"/>
      <c r="BG581" s="240"/>
      <c r="BH581" s="194"/>
      <c r="BI581" s="240"/>
      <c r="BJ581" s="241"/>
    </row>
    <row r="582" customFormat="false" ht="15.75" hidden="false" customHeight="true" outlineLevel="0" collapsed="false">
      <c r="N582" s="240"/>
      <c r="P582" s="240"/>
      <c r="Q582" s="241"/>
      <c r="S582" s="240"/>
      <c r="U582" s="240"/>
      <c r="V582" s="241"/>
      <c r="W582" s="194"/>
      <c r="X582" s="240"/>
      <c r="Y582" s="194"/>
      <c r="Z582" s="240"/>
      <c r="AA582" s="241"/>
      <c r="AB582" s="194"/>
      <c r="AC582" s="240"/>
      <c r="AD582" s="194"/>
      <c r="AE582" s="240"/>
      <c r="AF582" s="241"/>
      <c r="AG582" s="194"/>
      <c r="AH582" s="240"/>
      <c r="AI582" s="194"/>
      <c r="AJ582" s="240"/>
      <c r="AK582" s="241"/>
      <c r="AL582" s="194"/>
      <c r="AM582" s="240"/>
      <c r="AN582" s="194"/>
      <c r="AO582" s="240"/>
      <c r="AP582" s="241"/>
      <c r="AQ582" s="194"/>
      <c r="AR582" s="240"/>
      <c r="AS582" s="194"/>
      <c r="AT582" s="240"/>
      <c r="AU582" s="241"/>
      <c r="AV582" s="194"/>
      <c r="AW582" s="240"/>
      <c r="AX582" s="194"/>
      <c r="AY582" s="240"/>
      <c r="AZ582" s="241"/>
      <c r="BA582" s="194"/>
      <c r="BB582" s="240"/>
      <c r="BC582" s="194"/>
      <c r="BD582" s="240"/>
      <c r="BE582" s="241"/>
      <c r="BF582" s="194"/>
      <c r="BG582" s="240"/>
      <c r="BH582" s="194"/>
      <c r="BI582" s="240"/>
      <c r="BJ582" s="241"/>
    </row>
    <row r="583" customFormat="false" ht="15.75" hidden="false" customHeight="true" outlineLevel="0" collapsed="false">
      <c r="N583" s="240"/>
      <c r="P583" s="240"/>
      <c r="Q583" s="241"/>
      <c r="S583" s="240"/>
      <c r="U583" s="240"/>
      <c r="V583" s="241"/>
      <c r="W583" s="194"/>
      <c r="X583" s="240"/>
      <c r="Y583" s="194"/>
      <c r="Z583" s="240"/>
      <c r="AA583" s="241"/>
      <c r="AB583" s="194"/>
      <c r="AC583" s="240"/>
      <c r="AD583" s="194"/>
      <c r="AE583" s="240"/>
      <c r="AF583" s="241"/>
      <c r="AG583" s="194"/>
      <c r="AH583" s="240"/>
      <c r="AI583" s="194"/>
      <c r="AJ583" s="240"/>
      <c r="AK583" s="241"/>
      <c r="AL583" s="194"/>
      <c r="AM583" s="240"/>
      <c r="AN583" s="194"/>
      <c r="AO583" s="240"/>
      <c r="AP583" s="241"/>
      <c r="AQ583" s="194"/>
      <c r="AR583" s="240"/>
      <c r="AS583" s="194"/>
      <c r="AT583" s="240"/>
      <c r="AU583" s="241"/>
      <c r="AV583" s="194"/>
      <c r="AW583" s="240"/>
      <c r="AX583" s="194"/>
      <c r="AY583" s="240"/>
      <c r="AZ583" s="241"/>
      <c r="BA583" s="194"/>
      <c r="BB583" s="240"/>
      <c r="BC583" s="194"/>
      <c r="BD583" s="240"/>
      <c r="BE583" s="241"/>
      <c r="BF583" s="194"/>
      <c r="BG583" s="240"/>
      <c r="BH583" s="194"/>
      <c r="BI583" s="240"/>
      <c r="BJ583" s="241"/>
    </row>
    <row r="584" customFormat="false" ht="15.75" hidden="false" customHeight="true" outlineLevel="0" collapsed="false">
      <c r="N584" s="240"/>
      <c r="P584" s="240"/>
      <c r="Q584" s="241"/>
      <c r="S584" s="240"/>
      <c r="U584" s="240"/>
      <c r="V584" s="241"/>
      <c r="W584" s="194"/>
      <c r="X584" s="240"/>
      <c r="Y584" s="194"/>
      <c r="Z584" s="240"/>
      <c r="AA584" s="241"/>
      <c r="AB584" s="194"/>
      <c r="AC584" s="240"/>
      <c r="AD584" s="194"/>
      <c r="AE584" s="240"/>
      <c r="AF584" s="241"/>
      <c r="AG584" s="194"/>
      <c r="AH584" s="240"/>
      <c r="AI584" s="194"/>
      <c r="AJ584" s="240"/>
      <c r="AK584" s="241"/>
      <c r="AL584" s="194"/>
      <c r="AM584" s="240"/>
      <c r="AN584" s="194"/>
      <c r="AO584" s="240"/>
      <c r="AP584" s="241"/>
      <c r="AQ584" s="194"/>
      <c r="AR584" s="240"/>
      <c r="AS584" s="194"/>
      <c r="AT584" s="240"/>
      <c r="AU584" s="241"/>
      <c r="AV584" s="194"/>
      <c r="AW584" s="240"/>
      <c r="AX584" s="194"/>
      <c r="AY584" s="240"/>
      <c r="AZ584" s="241"/>
      <c r="BA584" s="194"/>
      <c r="BB584" s="240"/>
      <c r="BC584" s="194"/>
      <c r="BD584" s="240"/>
      <c r="BE584" s="241"/>
      <c r="BF584" s="194"/>
      <c r="BG584" s="240"/>
      <c r="BH584" s="194"/>
      <c r="BI584" s="240"/>
      <c r="BJ584" s="241"/>
    </row>
    <row r="585" customFormat="false" ht="15.75" hidden="false" customHeight="true" outlineLevel="0" collapsed="false">
      <c r="N585" s="240"/>
      <c r="P585" s="240"/>
      <c r="Q585" s="241"/>
      <c r="S585" s="240"/>
      <c r="U585" s="240"/>
      <c r="V585" s="241"/>
      <c r="W585" s="194"/>
      <c r="X585" s="240"/>
      <c r="Y585" s="194"/>
      <c r="Z585" s="240"/>
      <c r="AA585" s="241"/>
      <c r="AB585" s="194"/>
      <c r="AC585" s="240"/>
      <c r="AD585" s="194"/>
      <c r="AE585" s="240"/>
      <c r="AF585" s="241"/>
      <c r="AG585" s="194"/>
      <c r="AH585" s="240"/>
      <c r="AI585" s="194"/>
      <c r="AJ585" s="240"/>
      <c r="AK585" s="241"/>
      <c r="AL585" s="194"/>
      <c r="AM585" s="240"/>
      <c r="AN585" s="194"/>
      <c r="AO585" s="240"/>
      <c r="AP585" s="241"/>
      <c r="AQ585" s="194"/>
      <c r="AR585" s="240"/>
      <c r="AS585" s="194"/>
      <c r="AT585" s="240"/>
      <c r="AU585" s="241"/>
      <c r="AV585" s="194"/>
      <c r="AW585" s="240"/>
      <c r="AX585" s="194"/>
      <c r="AY585" s="240"/>
      <c r="AZ585" s="241"/>
      <c r="BA585" s="194"/>
      <c r="BB585" s="240"/>
      <c r="BC585" s="194"/>
      <c r="BD585" s="240"/>
      <c r="BE585" s="241"/>
      <c r="BF585" s="194"/>
      <c r="BG585" s="240"/>
      <c r="BH585" s="194"/>
      <c r="BI585" s="240"/>
      <c r="BJ585" s="241"/>
    </row>
    <row r="586" customFormat="false" ht="15.75" hidden="false" customHeight="true" outlineLevel="0" collapsed="false">
      <c r="N586" s="240"/>
      <c r="P586" s="240"/>
      <c r="Q586" s="241"/>
      <c r="S586" s="240"/>
      <c r="U586" s="240"/>
      <c r="V586" s="241"/>
      <c r="W586" s="194"/>
      <c r="X586" s="240"/>
      <c r="Y586" s="194"/>
      <c r="Z586" s="240"/>
      <c r="AA586" s="241"/>
      <c r="AB586" s="194"/>
      <c r="AC586" s="240"/>
      <c r="AD586" s="194"/>
      <c r="AE586" s="240"/>
      <c r="AF586" s="241"/>
      <c r="AG586" s="194"/>
      <c r="AH586" s="240"/>
      <c r="AI586" s="194"/>
      <c r="AJ586" s="240"/>
      <c r="AK586" s="241"/>
      <c r="AL586" s="194"/>
      <c r="AM586" s="240"/>
      <c r="AN586" s="194"/>
      <c r="AO586" s="240"/>
      <c r="AP586" s="241"/>
      <c r="AQ586" s="194"/>
      <c r="AR586" s="240"/>
      <c r="AS586" s="194"/>
      <c r="AT586" s="240"/>
      <c r="AU586" s="241"/>
      <c r="AV586" s="194"/>
      <c r="AW586" s="240"/>
      <c r="AX586" s="194"/>
      <c r="AY586" s="240"/>
      <c r="AZ586" s="241"/>
      <c r="BA586" s="194"/>
      <c r="BB586" s="240"/>
      <c r="BC586" s="194"/>
      <c r="BD586" s="240"/>
      <c r="BE586" s="241"/>
      <c r="BF586" s="194"/>
      <c r="BG586" s="240"/>
      <c r="BH586" s="194"/>
      <c r="BI586" s="240"/>
      <c r="BJ586" s="241"/>
    </row>
    <row r="587" customFormat="false" ht="15.75" hidden="false" customHeight="true" outlineLevel="0" collapsed="false">
      <c r="N587" s="240"/>
      <c r="P587" s="240"/>
      <c r="Q587" s="241"/>
      <c r="S587" s="240"/>
      <c r="U587" s="240"/>
      <c r="V587" s="241"/>
      <c r="W587" s="194"/>
      <c r="X587" s="240"/>
      <c r="Y587" s="194"/>
      <c r="Z587" s="240"/>
      <c r="AA587" s="241"/>
      <c r="AB587" s="194"/>
      <c r="AC587" s="240"/>
      <c r="AD587" s="194"/>
      <c r="AE587" s="240"/>
      <c r="AF587" s="241"/>
      <c r="AG587" s="194"/>
      <c r="AH587" s="240"/>
      <c r="AI587" s="194"/>
      <c r="AJ587" s="240"/>
      <c r="AK587" s="241"/>
      <c r="AL587" s="194"/>
      <c r="AM587" s="240"/>
      <c r="AN587" s="194"/>
      <c r="AO587" s="240"/>
      <c r="AP587" s="241"/>
      <c r="AQ587" s="194"/>
      <c r="AR587" s="240"/>
      <c r="AS587" s="194"/>
      <c r="AT587" s="240"/>
      <c r="AU587" s="241"/>
      <c r="AV587" s="194"/>
      <c r="AW587" s="240"/>
      <c r="AX587" s="194"/>
      <c r="AY587" s="240"/>
      <c r="AZ587" s="241"/>
      <c r="BA587" s="194"/>
      <c r="BB587" s="240"/>
      <c r="BC587" s="194"/>
      <c r="BD587" s="240"/>
      <c r="BE587" s="241"/>
      <c r="BF587" s="194"/>
      <c r="BG587" s="240"/>
      <c r="BH587" s="194"/>
      <c r="BI587" s="240"/>
      <c r="BJ587" s="241"/>
    </row>
    <row r="588" customFormat="false" ht="15.75" hidden="false" customHeight="true" outlineLevel="0" collapsed="false">
      <c r="N588" s="240"/>
      <c r="P588" s="240"/>
      <c r="Q588" s="241"/>
      <c r="S588" s="240"/>
      <c r="U588" s="240"/>
      <c r="V588" s="241"/>
      <c r="W588" s="194"/>
      <c r="X588" s="240"/>
      <c r="Y588" s="194"/>
      <c r="Z588" s="240"/>
      <c r="AA588" s="241"/>
      <c r="AB588" s="194"/>
      <c r="AC588" s="240"/>
      <c r="AD588" s="194"/>
      <c r="AE588" s="240"/>
      <c r="AF588" s="241"/>
      <c r="AG588" s="194"/>
      <c r="AH588" s="240"/>
      <c r="AI588" s="194"/>
      <c r="AJ588" s="240"/>
      <c r="AK588" s="241"/>
      <c r="AL588" s="194"/>
      <c r="AM588" s="240"/>
      <c r="AN588" s="194"/>
      <c r="AO588" s="240"/>
      <c r="AP588" s="241"/>
      <c r="AQ588" s="194"/>
      <c r="AR588" s="240"/>
      <c r="AS588" s="194"/>
      <c r="AT588" s="240"/>
      <c r="AU588" s="241"/>
      <c r="AV588" s="194"/>
      <c r="AW588" s="240"/>
      <c r="AX588" s="194"/>
      <c r="AY588" s="240"/>
      <c r="AZ588" s="241"/>
      <c r="BA588" s="194"/>
      <c r="BB588" s="240"/>
      <c r="BC588" s="194"/>
      <c r="BD588" s="240"/>
      <c r="BE588" s="241"/>
      <c r="BF588" s="194"/>
      <c r="BG588" s="240"/>
      <c r="BH588" s="194"/>
      <c r="BI588" s="240"/>
      <c r="BJ588" s="241"/>
    </row>
    <row r="589" customFormat="false" ht="15.75" hidden="false" customHeight="true" outlineLevel="0" collapsed="false">
      <c r="N589" s="240"/>
      <c r="P589" s="240"/>
      <c r="Q589" s="241"/>
      <c r="S589" s="240"/>
      <c r="U589" s="240"/>
      <c r="V589" s="241"/>
      <c r="W589" s="194"/>
      <c r="X589" s="240"/>
      <c r="Y589" s="194"/>
      <c r="Z589" s="240"/>
      <c r="AA589" s="241"/>
      <c r="AB589" s="194"/>
      <c r="AC589" s="240"/>
      <c r="AD589" s="194"/>
      <c r="AE589" s="240"/>
      <c r="AF589" s="241"/>
      <c r="AG589" s="194"/>
      <c r="AH589" s="240"/>
      <c r="AI589" s="194"/>
      <c r="AJ589" s="240"/>
      <c r="AK589" s="241"/>
      <c r="AL589" s="194"/>
      <c r="AM589" s="240"/>
      <c r="AN589" s="194"/>
      <c r="AO589" s="240"/>
      <c r="AP589" s="241"/>
      <c r="AQ589" s="194"/>
      <c r="AR589" s="240"/>
      <c r="AS589" s="194"/>
      <c r="AT589" s="240"/>
      <c r="AU589" s="241"/>
      <c r="AV589" s="194"/>
      <c r="AW589" s="240"/>
      <c r="AX589" s="194"/>
      <c r="AY589" s="240"/>
      <c r="AZ589" s="241"/>
      <c r="BA589" s="194"/>
      <c r="BB589" s="240"/>
      <c r="BC589" s="194"/>
      <c r="BD589" s="240"/>
      <c r="BE589" s="241"/>
      <c r="BF589" s="194"/>
      <c r="BG589" s="240"/>
      <c r="BH589" s="194"/>
      <c r="BI589" s="240"/>
      <c r="BJ589" s="241"/>
    </row>
    <row r="590" customFormat="false" ht="15.75" hidden="false" customHeight="true" outlineLevel="0" collapsed="false">
      <c r="N590" s="240"/>
      <c r="P590" s="240"/>
      <c r="Q590" s="241"/>
      <c r="S590" s="240"/>
      <c r="U590" s="240"/>
      <c r="V590" s="241"/>
      <c r="W590" s="194"/>
      <c r="X590" s="240"/>
      <c r="Y590" s="194"/>
      <c r="Z590" s="240"/>
      <c r="AA590" s="241"/>
      <c r="AB590" s="194"/>
      <c r="AC590" s="240"/>
      <c r="AD590" s="194"/>
      <c r="AE590" s="240"/>
      <c r="AF590" s="241"/>
      <c r="AG590" s="194"/>
      <c r="AH590" s="240"/>
      <c r="AI590" s="194"/>
      <c r="AJ590" s="240"/>
      <c r="AK590" s="241"/>
      <c r="AL590" s="194"/>
      <c r="AM590" s="240"/>
      <c r="AN590" s="194"/>
      <c r="AO590" s="240"/>
      <c r="AP590" s="241"/>
      <c r="AQ590" s="194"/>
      <c r="AR590" s="240"/>
      <c r="AS590" s="194"/>
      <c r="AT590" s="240"/>
      <c r="AU590" s="241"/>
      <c r="AV590" s="194"/>
      <c r="AW590" s="240"/>
      <c r="AX590" s="194"/>
      <c r="AY590" s="240"/>
      <c r="AZ590" s="241"/>
      <c r="BA590" s="194"/>
      <c r="BB590" s="240"/>
      <c r="BC590" s="194"/>
      <c r="BD590" s="240"/>
      <c r="BE590" s="241"/>
      <c r="BF590" s="194"/>
      <c r="BG590" s="240"/>
      <c r="BH590" s="194"/>
      <c r="BI590" s="240"/>
      <c r="BJ590" s="241"/>
    </row>
    <row r="591" customFormat="false" ht="15.75" hidden="false" customHeight="true" outlineLevel="0" collapsed="false">
      <c r="N591" s="240"/>
      <c r="P591" s="240"/>
      <c r="Q591" s="241"/>
      <c r="S591" s="240"/>
      <c r="U591" s="240"/>
      <c r="V591" s="241"/>
      <c r="W591" s="194"/>
      <c r="X591" s="240"/>
      <c r="Y591" s="194"/>
      <c r="Z591" s="240"/>
      <c r="AA591" s="241"/>
      <c r="AB591" s="194"/>
      <c r="AC591" s="240"/>
      <c r="AD591" s="194"/>
      <c r="AE591" s="240"/>
      <c r="AF591" s="241"/>
      <c r="AG591" s="194"/>
      <c r="AH591" s="240"/>
      <c r="AI591" s="194"/>
      <c r="AJ591" s="240"/>
      <c r="AK591" s="241"/>
      <c r="AL591" s="194"/>
      <c r="AM591" s="240"/>
      <c r="AN591" s="194"/>
      <c r="AO591" s="240"/>
      <c r="AP591" s="241"/>
      <c r="AQ591" s="194"/>
      <c r="AR591" s="240"/>
      <c r="AS591" s="194"/>
      <c r="AT591" s="240"/>
      <c r="AU591" s="241"/>
      <c r="AV591" s="194"/>
      <c r="AW591" s="240"/>
      <c r="AX591" s="194"/>
      <c r="AY591" s="240"/>
      <c r="AZ591" s="241"/>
      <c r="BA591" s="194"/>
      <c r="BB591" s="240"/>
      <c r="BC591" s="194"/>
      <c r="BD591" s="240"/>
      <c r="BE591" s="241"/>
      <c r="BF591" s="194"/>
      <c r="BG591" s="240"/>
      <c r="BH591" s="194"/>
      <c r="BI591" s="240"/>
      <c r="BJ591" s="241"/>
    </row>
    <row r="592" customFormat="false" ht="15.75" hidden="false" customHeight="true" outlineLevel="0" collapsed="false">
      <c r="N592" s="240"/>
      <c r="P592" s="240"/>
      <c r="Q592" s="241"/>
      <c r="S592" s="240"/>
      <c r="U592" s="240"/>
      <c r="V592" s="241"/>
      <c r="W592" s="194"/>
      <c r="X592" s="240"/>
      <c r="Y592" s="194"/>
      <c r="Z592" s="240"/>
      <c r="AA592" s="241"/>
      <c r="AB592" s="194"/>
      <c r="AC592" s="240"/>
      <c r="AD592" s="194"/>
      <c r="AE592" s="240"/>
      <c r="AF592" s="241"/>
      <c r="AG592" s="194"/>
      <c r="AH592" s="240"/>
      <c r="AI592" s="194"/>
      <c r="AJ592" s="240"/>
      <c r="AK592" s="241"/>
      <c r="AL592" s="194"/>
      <c r="AM592" s="240"/>
      <c r="AN592" s="194"/>
      <c r="AO592" s="240"/>
      <c r="AP592" s="241"/>
      <c r="AQ592" s="194"/>
      <c r="AR592" s="240"/>
      <c r="AS592" s="194"/>
      <c r="AT592" s="240"/>
      <c r="AU592" s="241"/>
      <c r="AV592" s="194"/>
      <c r="AW592" s="240"/>
      <c r="AX592" s="194"/>
      <c r="AY592" s="240"/>
      <c r="AZ592" s="241"/>
      <c r="BA592" s="194"/>
      <c r="BB592" s="240"/>
      <c r="BC592" s="194"/>
      <c r="BD592" s="240"/>
      <c r="BE592" s="241"/>
      <c r="BF592" s="194"/>
      <c r="BG592" s="240"/>
      <c r="BH592" s="194"/>
      <c r="BI592" s="240"/>
      <c r="BJ592" s="241"/>
    </row>
    <row r="593" customFormat="false" ht="15.75" hidden="false" customHeight="true" outlineLevel="0" collapsed="false">
      <c r="N593" s="240"/>
      <c r="P593" s="240"/>
      <c r="Q593" s="241"/>
      <c r="S593" s="240"/>
      <c r="U593" s="240"/>
      <c r="V593" s="241"/>
      <c r="W593" s="194"/>
      <c r="X593" s="240"/>
      <c r="Y593" s="194"/>
      <c r="Z593" s="240"/>
      <c r="AA593" s="241"/>
      <c r="AB593" s="194"/>
      <c r="AC593" s="240"/>
      <c r="AD593" s="194"/>
      <c r="AE593" s="240"/>
      <c r="AF593" s="241"/>
      <c r="AG593" s="194"/>
      <c r="AH593" s="240"/>
      <c r="AI593" s="194"/>
      <c r="AJ593" s="240"/>
      <c r="AK593" s="241"/>
      <c r="AL593" s="194"/>
      <c r="AM593" s="240"/>
      <c r="AN593" s="194"/>
      <c r="AO593" s="240"/>
      <c r="AP593" s="241"/>
      <c r="AQ593" s="194"/>
      <c r="AR593" s="240"/>
      <c r="AS593" s="194"/>
      <c r="AT593" s="240"/>
      <c r="AU593" s="241"/>
      <c r="AV593" s="194"/>
      <c r="AW593" s="240"/>
      <c r="AX593" s="194"/>
      <c r="AY593" s="240"/>
      <c r="AZ593" s="241"/>
      <c r="BA593" s="194"/>
      <c r="BB593" s="240"/>
      <c r="BC593" s="194"/>
      <c r="BD593" s="240"/>
      <c r="BE593" s="241"/>
      <c r="BF593" s="194"/>
      <c r="BG593" s="240"/>
      <c r="BH593" s="194"/>
      <c r="BI593" s="240"/>
      <c r="BJ593" s="241"/>
    </row>
    <row r="594" customFormat="false" ht="15.75" hidden="false" customHeight="true" outlineLevel="0" collapsed="false">
      <c r="N594" s="240"/>
      <c r="P594" s="240"/>
      <c r="Q594" s="241"/>
      <c r="S594" s="240"/>
      <c r="U594" s="240"/>
      <c r="V594" s="241"/>
      <c r="W594" s="194"/>
      <c r="X594" s="240"/>
      <c r="Y594" s="194"/>
      <c r="Z594" s="240"/>
      <c r="AA594" s="241"/>
      <c r="AB594" s="194"/>
      <c r="AC594" s="240"/>
      <c r="AD594" s="194"/>
      <c r="AE594" s="240"/>
      <c r="AF594" s="241"/>
      <c r="AG594" s="194"/>
      <c r="AH594" s="240"/>
      <c r="AI594" s="194"/>
      <c r="AJ594" s="240"/>
      <c r="AK594" s="241"/>
      <c r="AL594" s="194"/>
      <c r="AM594" s="240"/>
      <c r="AN594" s="194"/>
      <c r="AO594" s="240"/>
      <c r="AP594" s="241"/>
      <c r="AQ594" s="194"/>
      <c r="AR594" s="240"/>
      <c r="AS594" s="194"/>
      <c r="AT594" s="240"/>
      <c r="AU594" s="241"/>
      <c r="AV594" s="194"/>
      <c r="AW594" s="240"/>
      <c r="AX594" s="194"/>
      <c r="AY594" s="240"/>
      <c r="AZ594" s="241"/>
      <c r="BA594" s="194"/>
      <c r="BB594" s="240"/>
      <c r="BC594" s="194"/>
      <c r="BD594" s="240"/>
      <c r="BE594" s="241"/>
      <c r="BF594" s="194"/>
      <c r="BG594" s="240"/>
      <c r="BH594" s="194"/>
      <c r="BI594" s="240"/>
      <c r="BJ594" s="241"/>
    </row>
    <row r="595" customFormat="false" ht="15.75" hidden="false" customHeight="true" outlineLevel="0" collapsed="false">
      <c r="N595" s="240"/>
      <c r="P595" s="240"/>
      <c r="Q595" s="241"/>
      <c r="S595" s="240"/>
      <c r="U595" s="240"/>
      <c r="V595" s="241"/>
      <c r="W595" s="194"/>
      <c r="X595" s="240"/>
      <c r="Y595" s="194"/>
      <c r="Z595" s="240"/>
      <c r="AA595" s="241"/>
      <c r="AB595" s="194"/>
      <c r="AC595" s="240"/>
      <c r="AD595" s="194"/>
      <c r="AE595" s="240"/>
      <c r="AF595" s="241"/>
      <c r="AG595" s="194"/>
      <c r="AH595" s="240"/>
      <c r="AI595" s="194"/>
      <c r="AJ595" s="240"/>
      <c r="AK595" s="241"/>
      <c r="AL595" s="194"/>
      <c r="AM595" s="240"/>
      <c r="AN595" s="194"/>
      <c r="AO595" s="240"/>
      <c r="AP595" s="241"/>
      <c r="AQ595" s="194"/>
      <c r="AR595" s="240"/>
      <c r="AS595" s="194"/>
      <c r="AT595" s="240"/>
      <c r="AU595" s="241"/>
      <c r="AV595" s="194"/>
      <c r="AW595" s="240"/>
      <c r="AX595" s="194"/>
      <c r="AY595" s="240"/>
      <c r="AZ595" s="241"/>
      <c r="BA595" s="194"/>
      <c r="BB595" s="240"/>
      <c r="BC595" s="194"/>
      <c r="BD595" s="240"/>
      <c r="BE595" s="241"/>
      <c r="BF595" s="194"/>
      <c r="BG595" s="240"/>
      <c r="BH595" s="194"/>
      <c r="BI595" s="240"/>
      <c r="BJ595" s="241"/>
    </row>
    <row r="596" customFormat="false" ht="15.75" hidden="false" customHeight="true" outlineLevel="0" collapsed="false">
      <c r="N596" s="240"/>
      <c r="P596" s="240"/>
      <c r="Q596" s="241"/>
      <c r="S596" s="240"/>
      <c r="U596" s="240"/>
      <c r="V596" s="241"/>
      <c r="W596" s="194"/>
      <c r="X596" s="240"/>
      <c r="Y596" s="194"/>
      <c r="Z596" s="240"/>
      <c r="AA596" s="241"/>
      <c r="AB596" s="194"/>
      <c r="AC596" s="240"/>
      <c r="AD596" s="194"/>
      <c r="AE596" s="240"/>
      <c r="AF596" s="241"/>
      <c r="AG596" s="194"/>
      <c r="AH596" s="240"/>
      <c r="AI596" s="194"/>
      <c r="AJ596" s="240"/>
      <c r="AK596" s="241"/>
      <c r="AL596" s="194"/>
      <c r="AM596" s="240"/>
      <c r="AN596" s="194"/>
      <c r="AO596" s="240"/>
      <c r="AP596" s="241"/>
      <c r="AQ596" s="194"/>
      <c r="AR596" s="240"/>
      <c r="AS596" s="194"/>
      <c r="AT596" s="240"/>
      <c r="AU596" s="241"/>
      <c r="AV596" s="194"/>
      <c r="AW596" s="240"/>
      <c r="AX596" s="194"/>
      <c r="AY596" s="240"/>
      <c r="AZ596" s="241"/>
      <c r="BA596" s="194"/>
      <c r="BB596" s="240"/>
      <c r="BC596" s="194"/>
      <c r="BD596" s="240"/>
      <c r="BE596" s="241"/>
      <c r="BF596" s="194"/>
      <c r="BG596" s="240"/>
      <c r="BH596" s="194"/>
      <c r="BI596" s="240"/>
      <c r="BJ596" s="241"/>
    </row>
    <row r="597" customFormat="false" ht="15.75" hidden="false" customHeight="true" outlineLevel="0" collapsed="false">
      <c r="N597" s="240"/>
      <c r="P597" s="240"/>
      <c r="Q597" s="241"/>
      <c r="S597" s="240"/>
      <c r="U597" s="240"/>
      <c r="V597" s="241"/>
      <c r="W597" s="194"/>
      <c r="X597" s="240"/>
      <c r="Y597" s="194"/>
      <c r="Z597" s="240"/>
      <c r="AA597" s="241"/>
      <c r="AB597" s="194"/>
      <c r="AC597" s="240"/>
      <c r="AD597" s="194"/>
      <c r="AE597" s="240"/>
      <c r="AF597" s="241"/>
      <c r="AG597" s="194"/>
      <c r="AH597" s="240"/>
      <c r="AI597" s="194"/>
      <c r="AJ597" s="240"/>
      <c r="AK597" s="241"/>
      <c r="AL597" s="194"/>
      <c r="AM597" s="240"/>
      <c r="AN597" s="194"/>
      <c r="AO597" s="240"/>
      <c r="AP597" s="241"/>
      <c r="AQ597" s="194"/>
      <c r="AR597" s="240"/>
      <c r="AS597" s="194"/>
      <c r="AT597" s="240"/>
      <c r="AU597" s="241"/>
      <c r="AV597" s="194"/>
      <c r="AW597" s="240"/>
      <c r="AX597" s="194"/>
      <c r="AY597" s="240"/>
      <c r="AZ597" s="241"/>
      <c r="BA597" s="194"/>
      <c r="BB597" s="240"/>
      <c r="BC597" s="194"/>
      <c r="BD597" s="240"/>
      <c r="BE597" s="241"/>
      <c r="BF597" s="194"/>
      <c r="BG597" s="240"/>
      <c r="BH597" s="194"/>
      <c r="BI597" s="240"/>
      <c r="BJ597" s="241"/>
    </row>
    <row r="598" customFormat="false" ht="15.75" hidden="false" customHeight="true" outlineLevel="0" collapsed="false">
      <c r="N598" s="240"/>
      <c r="P598" s="240"/>
      <c r="Q598" s="241"/>
      <c r="S598" s="240"/>
      <c r="U598" s="240"/>
      <c r="V598" s="241"/>
      <c r="W598" s="194"/>
      <c r="X598" s="240"/>
      <c r="Y598" s="194"/>
      <c r="Z598" s="240"/>
      <c r="AA598" s="241"/>
      <c r="AB598" s="194"/>
      <c r="AC598" s="240"/>
      <c r="AD598" s="194"/>
      <c r="AE598" s="240"/>
      <c r="AF598" s="241"/>
      <c r="AG598" s="194"/>
      <c r="AH598" s="240"/>
      <c r="AI598" s="194"/>
      <c r="AJ598" s="240"/>
      <c r="AK598" s="241"/>
      <c r="AL598" s="194"/>
      <c r="AM598" s="240"/>
      <c r="AN598" s="194"/>
      <c r="AO598" s="240"/>
      <c r="AP598" s="241"/>
      <c r="AQ598" s="194"/>
      <c r="AR598" s="240"/>
      <c r="AS598" s="194"/>
      <c r="AT598" s="240"/>
      <c r="AU598" s="241"/>
      <c r="AV598" s="194"/>
      <c r="AW598" s="240"/>
      <c r="AX598" s="194"/>
      <c r="AY598" s="240"/>
      <c r="AZ598" s="241"/>
      <c r="BA598" s="194"/>
      <c r="BB598" s="240"/>
      <c r="BC598" s="194"/>
      <c r="BD598" s="240"/>
      <c r="BE598" s="241"/>
      <c r="BF598" s="194"/>
      <c r="BG598" s="240"/>
      <c r="BH598" s="194"/>
      <c r="BI598" s="240"/>
      <c r="BJ598" s="241"/>
    </row>
    <row r="599" customFormat="false" ht="15.75" hidden="false" customHeight="true" outlineLevel="0" collapsed="false">
      <c r="N599" s="240"/>
      <c r="P599" s="240"/>
      <c r="Q599" s="241"/>
      <c r="S599" s="240"/>
      <c r="U599" s="240"/>
      <c r="V599" s="241"/>
      <c r="W599" s="194"/>
      <c r="X599" s="240"/>
      <c r="Y599" s="194"/>
      <c r="Z599" s="240"/>
      <c r="AA599" s="241"/>
      <c r="AB599" s="194"/>
      <c r="AC599" s="240"/>
      <c r="AD599" s="194"/>
      <c r="AE599" s="240"/>
      <c r="AF599" s="241"/>
      <c r="AG599" s="194"/>
      <c r="AH599" s="240"/>
      <c r="AI599" s="194"/>
      <c r="AJ599" s="240"/>
      <c r="AK599" s="241"/>
      <c r="AL599" s="194"/>
      <c r="AM599" s="240"/>
      <c r="AN599" s="194"/>
      <c r="AO599" s="240"/>
      <c r="AP599" s="241"/>
      <c r="AQ599" s="194"/>
      <c r="AR599" s="240"/>
      <c r="AS599" s="194"/>
      <c r="AT599" s="240"/>
      <c r="AU599" s="241"/>
      <c r="AV599" s="194"/>
      <c r="AW599" s="240"/>
      <c r="AX599" s="194"/>
      <c r="AY599" s="240"/>
      <c r="AZ599" s="241"/>
      <c r="BA599" s="194"/>
      <c r="BB599" s="240"/>
      <c r="BC599" s="194"/>
      <c r="BD599" s="240"/>
      <c r="BE599" s="241"/>
      <c r="BF599" s="194"/>
      <c r="BG599" s="240"/>
      <c r="BH599" s="194"/>
      <c r="BI599" s="240"/>
      <c r="BJ599" s="241"/>
    </row>
    <row r="600" customFormat="false" ht="15.75" hidden="false" customHeight="true" outlineLevel="0" collapsed="false">
      <c r="N600" s="240"/>
      <c r="P600" s="240"/>
      <c r="Q600" s="241"/>
      <c r="S600" s="240"/>
      <c r="U600" s="240"/>
      <c r="V600" s="241"/>
      <c r="W600" s="194"/>
      <c r="X600" s="240"/>
      <c r="Y600" s="194"/>
      <c r="Z600" s="240"/>
      <c r="AA600" s="241"/>
      <c r="AB600" s="194"/>
      <c r="AC600" s="240"/>
      <c r="AD600" s="194"/>
      <c r="AE600" s="240"/>
      <c r="AF600" s="241"/>
      <c r="AG600" s="194"/>
      <c r="AH600" s="240"/>
      <c r="AI600" s="194"/>
      <c r="AJ600" s="240"/>
      <c r="AK600" s="241"/>
      <c r="AL600" s="194"/>
      <c r="AM600" s="240"/>
      <c r="AN600" s="194"/>
      <c r="AO600" s="240"/>
      <c r="AP600" s="241"/>
      <c r="AQ600" s="194"/>
      <c r="AR600" s="240"/>
      <c r="AS600" s="194"/>
      <c r="AT600" s="240"/>
      <c r="AU600" s="241"/>
      <c r="AV600" s="194"/>
      <c r="AW600" s="240"/>
      <c r="AX600" s="194"/>
      <c r="AY600" s="240"/>
      <c r="AZ600" s="241"/>
      <c r="BA600" s="194"/>
      <c r="BB600" s="240"/>
      <c r="BC600" s="194"/>
      <c r="BD600" s="240"/>
      <c r="BE600" s="241"/>
      <c r="BF600" s="194"/>
      <c r="BG600" s="240"/>
      <c r="BH600" s="194"/>
      <c r="BI600" s="240"/>
      <c r="BJ600" s="241"/>
    </row>
    <row r="601" customFormat="false" ht="15.75" hidden="false" customHeight="true" outlineLevel="0" collapsed="false">
      <c r="N601" s="240"/>
      <c r="P601" s="240"/>
      <c r="Q601" s="241"/>
      <c r="S601" s="240"/>
      <c r="U601" s="240"/>
      <c r="V601" s="241"/>
      <c r="W601" s="194"/>
      <c r="X601" s="240"/>
      <c r="Y601" s="194"/>
      <c r="Z601" s="240"/>
      <c r="AA601" s="241"/>
      <c r="AB601" s="194"/>
      <c r="AC601" s="240"/>
      <c r="AD601" s="194"/>
      <c r="AE601" s="240"/>
      <c r="AF601" s="241"/>
      <c r="AG601" s="194"/>
      <c r="AH601" s="240"/>
      <c r="AI601" s="194"/>
      <c r="AJ601" s="240"/>
      <c r="AK601" s="241"/>
      <c r="AL601" s="194"/>
      <c r="AM601" s="240"/>
      <c r="AN601" s="194"/>
      <c r="AO601" s="240"/>
      <c r="AP601" s="241"/>
      <c r="AQ601" s="194"/>
      <c r="AR601" s="240"/>
      <c r="AS601" s="194"/>
      <c r="AT601" s="240"/>
      <c r="AU601" s="241"/>
      <c r="AV601" s="194"/>
      <c r="AW601" s="240"/>
      <c r="AX601" s="194"/>
      <c r="AY601" s="240"/>
      <c r="AZ601" s="241"/>
      <c r="BA601" s="194"/>
      <c r="BB601" s="240"/>
      <c r="BC601" s="194"/>
      <c r="BD601" s="240"/>
      <c r="BE601" s="241"/>
      <c r="BF601" s="194"/>
      <c r="BG601" s="240"/>
      <c r="BH601" s="194"/>
      <c r="BI601" s="240"/>
      <c r="BJ601" s="241"/>
    </row>
    <row r="602" customFormat="false" ht="15.75" hidden="false" customHeight="true" outlineLevel="0" collapsed="false">
      <c r="N602" s="240"/>
      <c r="P602" s="240"/>
      <c r="Q602" s="241"/>
      <c r="S602" s="240"/>
      <c r="U602" s="240"/>
      <c r="V602" s="241"/>
      <c r="W602" s="194"/>
      <c r="X602" s="240"/>
      <c r="Y602" s="194"/>
      <c r="Z602" s="240"/>
      <c r="AA602" s="241"/>
      <c r="AB602" s="194"/>
      <c r="AC602" s="240"/>
      <c r="AD602" s="194"/>
      <c r="AE602" s="240"/>
      <c r="AF602" s="241"/>
      <c r="AG602" s="194"/>
      <c r="AH602" s="240"/>
      <c r="AI602" s="194"/>
      <c r="AJ602" s="240"/>
      <c r="AK602" s="241"/>
      <c r="AL602" s="194"/>
      <c r="AM602" s="240"/>
      <c r="AN602" s="194"/>
      <c r="AO602" s="240"/>
      <c r="AP602" s="241"/>
      <c r="AQ602" s="194"/>
      <c r="AR602" s="240"/>
      <c r="AS602" s="194"/>
      <c r="AT602" s="240"/>
      <c r="AU602" s="241"/>
      <c r="AV602" s="194"/>
      <c r="AW602" s="240"/>
      <c r="AX602" s="194"/>
      <c r="AY602" s="240"/>
      <c r="AZ602" s="241"/>
      <c r="BA602" s="194"/>
      <c r="BB602" s="240"/>
      <c r="BC602" s="194"/>
      <c r="BD602" s="240"/>
      <c r="BE602" s="241"/>
      <c r="BF602" s="194"/>
      <c r="BG602" s="240"/>
      <c r="BH602" s="194"/>
      <c r="BI602" s="240"/>
      <c r="BJ602" s="241"/>
    </row>
    <row r="603" customFormat="false" ht="15.75" hidden="false" customHeight="true" outlineLevel="0" collapsed="false">
      <c r="N603" s="240"/>
      <c r="P603" s="240"/>
      <c r="Q603" s="241"/>
      <c r="S603" s="240"/>
      <c r="U603" s="240"/>
      <c r="V603" s="241"/>
      <c r="W603" s="194"/>
      <c r="X603" s="240"/>
      <c r="Y603" s="194"/>
      <c r="Z603" s="240"/>
      <c r="AA603" s="241"/>
      <c r="AB603" s="194"/>
      <c r="AC603" s="240"/>
      <c r="AD603" s="194"/>
      <c r="AE603" s="240"/>
      <c r="AF603" s="241"/>
      <c r="AG603" s="194"/>
      <c r="AH603" s="240"/>
      <c r="AI603" s="194"/>
      <c r="AJ603" s="240"/>
      <c r="AK603" s="241"/>
      <c r="AL603" s="194"/>
      <c r="AM603" s="240"/>
      <c r="AN603" s="194"/>
      <c r="AO603" s="240"/>
      <c r="AP603" s="241"/>
      <c r="AQ603" s="194"/>
      <c r="AR603" s="240"/>
      <c r="AS603" s="194"/>
      <c r="AT603" s="240"/>
      <c r="AU603" s="241"/>
      <c r="AV603" s="194"/>
      <c r="AW603" s="240"/>
      <c r="AX603" s="194"/>
      <c r="AY603" s="240"/>
      <c r="AZ603" s="241"/>
      <c r="BA603" s="194"/>
      <c r="BB603" s="240"/>
      <c r="BC603" s="194"/>
      <c r="BD603" s="240"/>
      <c r="BE603" s="241"/>
      <c r="BF603" s="194"/>
      <c r="BG603" s="240"/>
      <c r="BH603" s="194"/>
      <c r="BI603" s="240"/>
      <c r="BJ603" s="241"/>
    </row>
    <row r="604" customFormat="false" ht="15.75" hidden="false" customHeight="true" outlineLevel="0" collapsed="false">
      <c r="N604" s="240"/>
      <c r="P604" s="240"/>
      <c r="Q604" s="241"/>
      <c r="S604" s="240"/>
      <c r="U604" s="240"/>
      <c r="V604" s="241"/>
      <c r="W604" s="194"/>
      <c r="X604" s="240"/>
      <c r="Y604" s="194"/>
      <c r="Z604" s="240"/>
      <c r="AA604" s="241"/>
      <c r="AB604" s="194"/>
      <c r="AC604" s="240"/>
      <c r="AD604" s="194"/>
      <c r="AE604" s="240"/>
      <c r="AF604" s="241"/>
      <c r="AG604" s="194"/>
      <c r="AH604" s="240"/>
      <c r="AI604" s="194"/>
      <c r="AJ604" s="240"/>
      <c r="AK604" s="241"/>
      <c r="AL604" s="194"/>
      <c r="AM604" s="240"/>
      <c r="AN604" s="194"/>
      <c r="AO604" s="240"/>
      <c r="AP604" s="241"/>
      <c r="AQ604" s="194"/>
      <c r="AR604" s="240"/>
      <c r="AS604" s="194"/>
      <c r="AT604" s="240"/>
      <c r="AU604" s="241"/>
      <c r="AV604" s="194"/>
      <c r="AW604" s="240"/>
      <c r="AX604" s="194"/>
      <c r="AY604" s="240"/>
      <c r="AZ604" s="241"/>
      <c r="BA604" s="194"/>
      <c r="BB604" s="240"/>
      <c r="BC604" s="194"/>
      <c r="BD604" s="240"/>
      <c r="BE604" s="241"/>
      <c r="BF604" s="194"/>
      <c r="BG604" s="240"/>
      <c r="BH604" s="194"/>
      <c r="BI604" s="240"/>
      <c r="BJ604" s="241"/>
    </row>
    <row r="605" customFormat="false" ht="15.75" hidden="false" customHeight="true" outlineLevel="0" collapsed="false">
      <c r="N605" s="240"/>
      <c r="P605" s="240"/>
      <c r="Q605" s="241"/>
      <c r="S605" s="240"/>
      <c r="U605" s="240"/>
      <c r="V605" s="241"/>
      <c r="W605" s="194"/>
      <c r="X605" s="240"/>
      <c r="Y605" s="194"/>
      <c r="Z605" s="240"/>
      <c r="AA605" s="241"/>
      <c r="AB605" s="194"/>
      <c r="AC605" s="240"/>
      <c r="AD605" s="194"/>
      <c r="AE605" s="240"/>
      <c r="AF605" s="241"/>
      <c r="AG605" s="194"/>
      <c r="AH605" s="240"/>
      <c r="AI605" s="194"/>
      <c r="AJ605" s="240"/>
      <c r="AK605" s="241"/>
      <c r="AL605" s="194"/>
      <c r="AM605" s="240"/>
      <c r="AN605" s="194"/>
      <c r="AO605" s="240"/>
      <c r="AP605" s="241"/>
      <c r="AQ605" s="194"/>
      <c r="AR605" s="240"/>
      <c r="AS605" s="194"/>
      <c r="AT605" s="240"/>
      <c r="AU605" s="241"/>
      <c r="AV605" s="194"/>
      <c r="AW605" s="240"/>
      <c r="AX605" s="194"/>
      <c r="AY605" s="240"/>
      <c r="AZ605" s="241"/>
      <c r="BA605" s="194"/>
      <c r="BB605" s="240"/>
      <c r="BC605" s="194"/>
      <c r="BD605" s="240"/>
      <c r="BE605" s="241"/>
      <c r="BF605" s="194"/>
      <c r="BG605" s="240"/>
      <c r="BH605" s="194"/>
      <c r="BI605" s="240"/>
      <c r="BJ605" s="241"/>
    </row>
    <row r="606" customFormat="false" ht="15.75" hidden="false" customHeight="true" outlineLevel="0" collapsed="false">
      <c r="N606" s="240"/>
      <c r="P606" s="240"/>
      <c r="Q606" s="241"/>
      <c r="S606" s="240"/>
      <c r="U606" s="240"/>
      <c r="V606" s="241"/>
      <c r="W606" s="194"/>
      <c r="X606" s="240"/>
      <c r="Y606" s="194"/>
      <c r="Z606" s="240"/>
      <c r="AA606" s="241"/>
      <c r="AB606" s="194"/>
      <c r="AC606" s="240"/>
      <c r="AD606" s="194"/>
      <c r="AE606" s="240"/>
      <c r="AF606" s="241"/>
      <c r="AG606" s="194"/>
      <c r="AH606" s="240"/>
      <c r="AI606" s="194"/>
      <c r="AJ606" s="240"/>
      <c r="AK606" s="241"/>
      <c r="AL606" s="194"/>
      <c r="AM606" s="240"/>
      <c r="AN606" s="194"/>
      <c r="AO606" s="240"/>
      <c r="AP606" s="241"/>
      <c r="AQ606" s="194"/>
      <c r="AR606" s="240"/>
      <c r="AS606" s="194"/>
      <c r="AT606" s="240"/>
      <c r="AU606" s="241"/>
      <c r="AV606" s="194"/>
      <c r="AW606" s="240"/>
      <c r="AX606" s="194"/>
      <c r="AY606" s="240"/>
      <c r="AZ606" s="241"/>
      <c r="BA606" s="194"/>
      <c r="BB606" s="240"/>
      <c r="BC606" s="194"/>
      <c r="BD606" s="240"/>
      <c r="BE606" s="241"/>
      <c r="BF606" s="194"/>
      <c r="BG606" s="240"/>
      <c r="BH606" s="194"/>
      <c r="BI606" s="240"/>
      <c r="BJ606" s="241"/>
    </row>
    <row r="607" customFormat="false" ht="15.75" hidden="false" customHeight="true" outlineLevel="0" collapsed="false">
      <c r="N607" s="240"/>
      <c r="P607" s="240"/>
      <c r="Q607" s="241"/>
      <c r="S607" s="240"/>
      <c r="U607" s="240"/>
      <c r="V607" s="241"/>
      <c r="W607" s="194"/>
      <c r="X607" s="240"/>
      <c r="Y607" s="194"/>
      <c r="Z607" s="240"/>
      <c r="AA607" s="241"/>
      <c r="AB607" s="194"/>
      <c r="AC607" s="240"/>
      <c r="AD607" s="194"/>
      <c r="AE607" s="240"/>
      <c r="AF607" s="241"/>
      <c r="AG607" s="194"/>
      <c r="AH607" s="240"/>
      <c r="AI607" s="194"/>
      <c r="AJ607" s="240"/>
      <c r="AK607" s="241"/>
      <c r="AL607" s="194"/>
      <c r="AM607" s="240"/>
      <c r="AN607" s="194"/>
      <c r="AO607" s="240"/>
      <c r="AP607" s="241"/>
      <c r="AQ607" s="194"/>
      <c r="AR607" s="240"/>
      <c r="AS607" s="194"/>
      <c r="AT607" s="240"/>
      <c r="AU607" s="241"/>
      <c r="AV607" s="194"/>
      <c r="AW607" s="240"/>
      <c r="AX607" s="194"/>
      <c r="AY607" s="240"/>
      <c r="AZ607" s="241"/>
      <c r="BA607" s="194"/>
      <c r="BB607" s="240"/>
      <c r="BC607" s="194"/>
      <c r="BD607" s="240"/>
      <c r="BE607" s="241"/>
      <c r="BF607" s="194"/>
      <c r="BG607" s="240"/>
      <c r="BH607" s="194"/>
      <c r="BI607" s="240"/>
      <c r="BJ607" s="241"/>
    </row>
    <row r="608" customFormat="false" ht="15.75" hidden="false" customHeight="true" outlineLevel="0" collapsed="false">
      <c r="N608" s="240"/>
      <c r="P608" s="240"/>
      <c r="Q608" s="241"/>
      <c r="S608" s="240"/>
      <c r="U608" s="240"/>
      <c r="V608" s="241"/>
      <c r="W608" s="194"/>
      <c r="X608" s="240"/>
      <c r="Y608" s="194"/>
      <c r="Z608" s="240"/>
      <c r="AA608" s="241"/>
      <c r="AB608" s="194"/>
      <c r="AC608" s="240"/>
      <c r="AD608" s="194"/>
      <c r="AE608" s="240"/>
      <c r="AF608" s="241"/>
      <c r="AG608" s="194"/>
      <c r="AH608" s="240"/>
      <c r="AI608" s="194"/>
      <c r="AJ608" s="240"/>
      <c r="AK608" s="241"/>
      <c r="AL608" s="194"/>
      <c r="AM608" s="240"/>
      <c r="AN608" s="194"/>
      <c r="AO608" s="240"/>
      <c r="AP608" s="241"/>
      <c r="AQ608" s="194"/>
      <c r="AR608" s="240"/>
      <c r="AS608" s="194"/>
      <c r="AT608" s="240"/>
      <c r="AU608" s="241"/>
      <c r="AV608" s="194"/>
      <c r="AW608" s="240"/>
      <c r="AX608" s="194"/>
      <c r="AY608" s="240"/>
      <c r="AZ608" s="241"/>
      <c r="BA608" s="194"/>
      <c r="BB608" s="240"/>
      <c r="BC608" s="194"/>
      <c r="BD608" s="240"/>
      <c r="BE608" s="241"/>
      <c r="BF608" s="194"/>
      <c r="BG608" s="240"/>
      <c r="BH608" s="194"/>
      <c r="BI608" s="240"/>
      <c r="BJ608" s="241"/>
    </row>
    <row r="609" customFormat="false" ht="15.75" hidden="false" customHeight="true" outlineLevel="0" collapsed="false">
      <c r="N609" s="240"/>
      <c r="P609" s="240"/>
      <c r="Q609" s="241"/>
      <c r="S609" s="240"/>
      <c r="U609" s="240"/>
      <c r="V609" s="241"/>
      <c r="W609" s="194"/>
      <c r="X609" s="240"/>
      <c r="Y609" s="194"/>
      <c r="Z609" s="240"/>
      <c r="AA609" s="241"/>
      <c r="AB609" s="194"/>
      <c r="AC609" s="240"/>
      <c r="AD609" s="194"/>
      <c r="AE609" s="240"/>
      <c r="AF609" s="241"/>
      <c r="AG609" s="194"/>
      <c r="AH609" s="240"/>
      <c r="AI609" s="194"/>
      <c r="AJ609" s="240"/>
      <c r="AK609" s="241"/>
      <c r="AL609" s="194"/>
      <c r="AM609" s="240"/>
      <c r="AN609" s="194"/>
      <c r="AO609" s="240"/>
      <c r="AP609" s="241"/>
      <c r="AQ609" s="194"/>
      <c r="AR609" s="240"/>
      <c r="AS609" s="194"/>
      <c r="AT609" s="240"/>
      <c r="AU609" s="241"/>
      <c r="AV609" s="194"/>
      <c r="AW609" s="240"/>
      <c r="AX609" s="194"/>
      <c r="AY609" s="240"/>
      <c r="AZ609" s="241"/>
      <c r="BA609" s="194"/>
      <c r="BB609" s="240"/>
      <c r="BC609" s="194"/>
      <c r="BD609" s="240"/>
      <c r="BE609" s="241"/>
      <c r="BF609" s="194"/>
      <c r="BG609" s="240"/>
      <c r="BH609" s="194"/>
      <c r="BI609" s="240"/>
      <c r="BJ609" s="241"/>
    </row>
    <row r="610" customFormat="false" ht="15.75" hidden="false" customHeight="true" outlineLevel="0" collapsed="false">
      <c r="N610" s="240"/>
      <c r="P610" s="240"/>
      <c r="Q610" s="241"/>
      <c r="S610" s="240"/>
      <c r="U610" s="240"/>
      <c r="V610" s="241"/>
      <c r="W610" s="194"/>
      <c r="X610" s="240"/>
      <c r="Y610" s="194"/>
      <c r="Z610" s="240"/>
      <c r="AA610" s="241"/>
      <c r="AB610" s="194"/>
      <c r="AC610" s="240"/>
      <c r="AD610" s="194"/>
      <c r="AE610" s="240"/>
      <c r="AF610" s="241"/>
      <c r="AG610" s="194"/>
      <c r="AH610" s="240"/>
      <c r="AI610" s="194"/>
      <c r="AJ610" s="240"/>
      <c r="AK610" s="241"/>
      <c r="AL610" s="194"/>
      <c r="AM610" s="240"/>
      <c r="AN610" s="194"/>
      <c r="AO610" s="240"/>
      <c r="AP610" s="241"/>
      <c r="AQ610" s="194"/>
      <c r="AR610" s="240"/>
      <c r="AS610" s="194"/>
      <c r="AT610" s="240"/>
      <c r="AU610" s="241"/>
      <c r="AV610" s="194"/>
      <c r="AW610" s="240"/>
      <c r="AX610" s="194"/>
      <c r="AY610" s="240"/>
      <c r="AZ610" s="241"/>
      <c r="BA610" s="194"/>
      <c r="BB610" s="240"/>
      <c r="BC610" s="194"/>
      <c r="BD610" s="240"/>
      <c r="BE610" s="241"/>
      <c r="BF610" s="194"/>
      <c r="BG610" s="240"/>
      <c r="BH610" s="194"/>
      <c r="BI610" s="240"/>
      <c r="BJ610" s="241"/>
    </row>
    <row r="611" customFormat="false" ht="15.75" hidden="false" customHeight="true" outlineLevel="0" collapsed="false">
      <c r="N611" s="240"/>
      <c r="P611" s="240"/>
      <c r="Q611" s="241"/>
      <c r="S611" s="240"/>
      <c r="U611" s="240"/>
      <c r="V611" s="241"/>
      <c r="W611" s="194"/>
      <c r="X611" s="240"/>
      <c r="Y611" s="194"/>
      <c r="Z611" s="240"/>
      <c r="AA611" s="241"/>
      <c r="AB611" s="194"/>
      <c r="AC611" s="240"/>
      <c r="AD611" s="194"/>
      <c r="AE611" s="240"/>
      <c r="AF611" s="241"/>
      <c r="AG611" s="194"/>
      <c r="AH611" s="240"/>
      <c r="AI611" s="194"/>
      <c r="AJ611" s="240"/>
      <c r="AK611" s="241"/>
      <c r="AL611" s="194"/>
      <c r="AM611" s="240"/>
      <c r="AN611" s="194"/>
      <c r="AO611" s="240"/>
      <c r="AP611" s="241"/>
      <c r="AQ611" s="194"/>
      <c r="AR611" s="240"/>
      <c r="AS611" s="194"/>
      <c r="AT611" s="240"/>
      <c r="AU611" s="241"/>
      <c r="AV611" s="194"/>
      <c r="AW611" s="240"/>
      <c r="AX611" s="194"/>
      <c r="AY611" s="240"/>
      <c r="AZ611" s="241"/>
      <c r="BA611" s="194"/>
      <c r="BB611" s="240"/>
      <c r="BC611" s="194"/>
      <c r="BD611" s="240"/>
      <c r="BE611" s="241"/>
      <c r="BF611" s="194"/>
      <c r="BG611" s="240"/>
      <c r="BH611" s="194"/>
      <c r="BI611" s="240"/>
      <c r="BJ611" s="241"/>
    </row>
    <row r="612" customFormat="false" ht="15.75" hidden="false" customHeight="true" outlineLevel="0" collapsed="false">
      <c r="N612" s="240"/>
      <c r="P612" s="240"/>
      <c r="Q612" s="241"/>
      <c r="S612" s="240"/>
      <c r="U612" s="240"/>
      <c r="V612" s="241"/>
      <c r="W612" s="194"/>
      <c r="X612" s="240"/>
      <c r="Y612" s="194"/>
      <c r="Z612" s="240"/>
      <c r="AA612" s="241"/>
      <c r="AB612" s="194"/>
      <c r="AC612" s="240"/>
      <c r="AD612" s="194"/>
      <c r="AE612" s="240"/>
      <c r="AF612" s="241"/>
      <c r="AG612" s="194"/>
      <c r="AH612" s="240"/>
      <c r="AI612" s="194"/>
      <c r="AJ612" s="240"/>
      <c r="AK612" s="241"/>
      <c r="AL612" s="194"/>
      <c r="AM612" s="240"/>
      <c r="AN612" s="194"/>
      <c r="AO612" s="240"/>
      <c r="AP612" s="241"/>
      <c r="AQ612" s="194"/>
      <c r="AR612" s="240"/>
      <c r="AS612" s="194"/>
      <c r="AT612" s="240"/>
      <c r="AU612" s="241"/>
      <c r="AV612" s="194"/>
      <c r="AW612" s="240"/>
      <c r="AX612" s="194"/>
      <c r="AY612" s="240"/>
      <c r="AZ612" s="241"/>
      <c r="BA612" s="194"/>
      <c r="BB612" s="240"/>
      <c r="BC612" s="194"/>
      <c r="BD612" s="240"/>
      <c r="BE612" s="241"/>
      <c r="BF612" s="194"/>
      <c r="BG612" s="240"/>
      <c r="BH612" s="194"/>
      <c r="BI612" s="240"/>
      <c r="BJ612" s="241"/>
    </row>
    <row r="613" customFormat="false" ht="15.75" hidden="false" customHeight="true" outlineLevel="0" collapsed="false">
      <c r="N613" s="240"/>
      <c r="P613" s="240"/>
      <c r="Q613" s="241"/>
      <c r="S613" s="240"/>
      <c r="U613" s="240"/>
      <c r="V613" s="241"/>
      <c r="W613" s="194"/>
      <c r="X613" s="240"/>
      <c r="Y613" s="194"/>
      <c r="Z613" s="240"/>
      <c r="AA613" s="241"/>
      <c r="AB613" s="194"/>
      <c r="AC613" s="240"/>
      <c r="AD613" s="194"/>
      <c r="AE613" s="240"/>
      <c r="AF613" s="241"/>
      <c r="AG613" s="194"/>
      <c r="AH613" s="240"/>
      <c r="AI613" s="194"/>
      <c r="AJ613" s="240"/>
      <c r="AK613" s="241"/>
      <c r="AL613" s="194"/>
      <c r="AM613" s="240"/>
      <c r="AN613" s="194"/>
      <c r="AO613" s="240"/>
      <c r="AP613" s="241"/>
      <c r="AQ613" s="194"/>
      <c r="AR613" s="240"/>
      <c r="AS613" s="194"/>
      <c r="AT613" s="240"/>
      <c r="AU613" s="241"/>
      <c r="AV613" s="194"/>
      <c r="AW613" s="240"/>
      <c r="AX613" s="194"/>
      <c r="AY613" s="240"/>
      <c r="AZ613" s="241"/>
      <c r="BA613" s="194"/>
      <c r="BB613" s="240"/>
      <c r="BC613" s="194"/>
      <c r="BD613" s="240"/>
      <c r="BE613" s="241"/>
      <c r="BF613" s="194"/>
      <c r="BG613" s="240"/>
      <c r="BH613" s="194"/>
      <c r="BI613" s="240"/>
      <c r="BJ613" s="241"/>
    </row>
    <row r="614" customFormat="false" ht="15.75" hidden="false" customHeight="true" outlineLevel="0" collapsed="false">
      <c r="N614" s="240"/>
      <c r="P614" s="240"/>
      <c r="Q614" s="241"/>
      <c r="S614" s="240"/>
      <c r="U614" s="240"/>
      <c r="V614" s="241"/>
      <c r="W614" s="194"/>
      <c r="X614" s="240"/>
      <c r="Y614" s="194"/>
      <c r="Z614" s="240"/>
      <c r="AA614" s="241"/>
      <c r="AB614" s="194"/>
      <c r="AC614" s="240"/>
      <c r="AD614" s="194"/>
      <c r="AE614" s="240"/>
      <c r="AF614" s="241"/>
      <c r="AG614" s="194"/>
      <c r="AH614" s="240"/>
      <c r="AI614" s="194"/>
      <c r="AJ614" s="240"/>
      <c r="AK614" s="241"/>
      <c r="AL614" s="194"/>
      <c r="AM614" s="240"/>
      <c r="AN614" s="194"/>
      <c r="AO614" s="240"/>
      <c r="AP614" s="241"/>
      <c r="AQ614" s="194"/>
      <c r="AR614" s="240"/>
      <c r="AS614" s="194"/>
      <c r="AT614" s="240"/>
      <c r="AU614" s="241"/>
      <c r="AV614" s="194"/>
      <c r="AW614" s="240"/>
      <c r="AX614" s="194"/>
      <c r="AY614" s="240"/>
      <c r="AZ614" s="241"/>
      <c r="BA614" s="194"/>
      <c r="BB614" s="240"/>
      <c r="BC614" s="194"/>
      <c r="BD614" s="240"/>
      <c r="BE614" s="241"/>
      <c r="BF614" s="194"/>
      <c r="BG614" s="240"/>
      <c r="BH614" s="194"/>
      <c r="BI614" s="240"/>
      <c r="BJ614" s="241"/>
    </row>
    <row r="615" customFormat="false" ht="15.75" hidden="false" customHeight="true" outlineLevel="0" collapsed="false">
      <c r="N615" s="240"/>
      <c r="P615" s="240"/>
      <c r="Q615" s="241"/>
      <c r="S615" s="240"/>
      <c r="U615" s="240"/>
      <c r="V615" s="241"/>
      <c r="W615" s="194"/>
      <c r="X615" s="240"/>
      <c r="Y615" s="194"/>
      <c r="Z615" s="240"/>
      <c r="AA615" s="241"/>
      <c r="AB615" s="194"/>
      <c r="AC615" s="240"/>
      <c r="AD615" s="194"/>
      <c r="AE615" s="240"/>
      <c r="AF615" s="241"/>
      <c r="AG615" s="194"/>
      <c r="AH615" s="240"/>
      <c r="AI615" s="194"/>
      <c r="AJ615" s="240"/>
      <c r="AK615" s="241"/>
      <c r="AL615" s="194"/>
      <c r="AM615" s="240"/>
      <c r="AN615" s="194"/>
      <c r="AO615" s="240"/>
      <c r="AP615" s="241"/>
      <c r="AQ615" s="194"/>
      <c r="AR615" s="240"/>
      <c r="AS615" s="194"/>
      <c r="AT615" s="240"/>
      <c r="AU615" s="241"/>
      <c r="AV615" s="194"/>
      <c r="AW615" s="240"/>
      <c r="AX615" s="194"/>
      <c r="AY615" s="240"/>
      <c r="AZ615" s="241"/>
      <c r="BA615" s="194"/>
      <c r="BB615" s="240"/>
      <c r="BC615" s="194"/>
      <c r="BD615" s="240"/>
      <c r="BE615" s="241"/>
      <c r="BF615" s="194"/>
      <c r="BG615" s="240"/>
      <c r="BH615" s="194"/>
      <c r="BI615" s="240"/>
      <c r="BJ615" s="241"/>
    </row>
    <row r="616" customFormat="false" ht="15.75" hidden="false" customHeight="true" outlineLevel="0" collapsed="false">
      <c r="N616" s="240"/>
      <c r="P616" s="240"/>
      <c r="Q616" s="241"/>
      <c r="S616" s="240"/>
      <c r="U616" s="240"/>
      <c r="V616" s="241"/>
      <c r="W616" s="194"/>
      <c r="X616" s="240"/>
      <c r="Y616" s="194"/>
      <c r="Z616" s="240"/>
      <c r="AA616" s="241"/>
      <c r="AB616" s="194"/>
      <c r="AC616" s="240"/>
      <c r="AD616" s="194"/>
      <c r="AE616" s="240"/>
      <c r="AF616" s="241"/>
      <c r="AG616" s="194"/>
      <c r="AH616" s="240"/>
      <c r="AI616" s="194"/>
      <c r="AJ616" s="240"/>
      <c r="AK616" s="241"/>
      <c r="AL616" s="194"/>
      <c r="AM616" s="240"/>
      <c r="AN616" s="194"/>
      <c r="AO616" s="240"/>
      <c r="AP616" s="241"/>
      <c r="AQ616" s="194"/>
      <c r="AR616" s="240"/>
      <c r="AS616" s="194"/>
      <c r="AT616" s="240"/>
      <c r="AU616" s="241"/>
      <c r="AV616" s="194"/>
      <c r="AW616" s="240"/>
      <c r="AX616" s="194"/>
      <c r="AY616" s="240"/>
      <c r="AZ616" s="241"/>
      <c r="BA616" s="194"/>
      <c r="BB616" s="240"/>
      <c r="BC616" s="194"/>
      <c r="BD616" s="240"/>
      <c r="BE616" s="241"/>
      <c r="BF616" s="194"/>
      <c r="BG616" s="240"/>
      <c r="BH616" s="194"/>
      <c r="BI616" s="240"/>
      <c r="BJ616" s="241"/>
    </row>
    <row r="617" customFormat="false" ht="15.75" hidden="false" customHeight="true" outlineLevel="0" collapsed="false">
      <c r="N617" s="240"/>
      <c r="P617" s="240"/>
      <c r="Q617" s="241"/>
      <c r="S617" s="240"/>
      <c r="U617" s="240"/>
      <c r="V617" s="241"/>
      <c r="W617" s="194"/>
      <c r="X617" s="240"/>
      <c r="Y617" s="194"/>
      <c r="Z617" s="240"/>
      <c r="AA617" s="241"/>
      <c r="AB617" s="194"/>
      <c r="AC617" s="240"/>
      <c r="AD617" s="194"/>
      <c r="AE617" s="240"/>
      <c r="AF617" s="241"/>
      <c r="AG617" s="194"/>
      <c r="AH617" s="240"/>
      <c r="AI617" s="194"/>
      <c r="AJ617" s="240"/>
      <c r="AK617" s="241"/>
      <c r="AL617" s="194"/>
      <c r="AM617" s="240"/>
      <c r="AN617" s="194"/>
      <c r="AO617" s="240"/>
      <c r="AP617" s="241"/>
      <c r="AQ617" s="194"/>
      <c r="AR617" s="240"/>
      <c r="AS617" s="194"/>
      <c r="AT617" s="240"/>
      <c r="AU617" s="241"/>
      <c r="AV617" s="194"/>
      <c r="AW617" s="240"/>
      <c r="AX617" s="194"/>
      <c r="AY617" s="240"/>
      <c r="AZ617" s="241"/>
      <c r="BA617" s="194"/>
      <c r="BB617" s="240"/>
      <c r="BC617" s="194"/>
      <c r="BD617" s="240"/>
      <c r="BE617" s="241"/>
      <c r="BF617" s="194"/>
      <c r="BG617" s="240"/>
      <c r="BH617" s="194"/>
      <c r="BI617" s="240"/>
      <c r="BJ617" s="241"/>
    </row>
    <row r="618" customFormat="false" ht="15.75" hidden="false" customHeight="true" outlineLevel="0" collapsed="false">
      <c r="N618" s="240"/>
      <c r="P618" s="240"/>
      <c r="Q618" s="241"/>
      <c r="S618" s="240"/>
      <c r="U618" s="240"/>
      <c r="V618" s="241"/>
      <c r="W618" s="194"/>
      <c r="X618" s="240"/>
      <c r="Y618" s="194"/>
      <c r="Z618" s="240"/>
      <c r="AA618" s="241"/>
      <c r="AB618" s="194"/>
      <c r="AC618" s="240"/>
      <c r="AD618" s="194"/>
      <c r="AE618" s="240"/>
      <c r="AF618" s="241"/>
      <c r="AG618" s="194"/>
      <c r="AH618" s="240"/>
      <c r="AI618" s="194"/>
      <c r="AJ618" s="240"/>
      <c r="AK618" s="241"/>
      <c r="AL618" s="194"/>
      <c r="AM618" s="240"/>
      <c r="AN618" s="194"/>
      <c r="AO618" s="240"/>
      <c r="AP618" s="241"/>
      <c r="AQ618" s="194"/>
      <c r="AR618" s="240"/>
      <c r="AS618" s="194"/>
      <c r="AT618" s="240"/>
      <c r="AU618" s="241"/>
      <c r="AV618" s="194"/>
      <c r="AW618" s="240"/>
      <c r="AX618" s="194"/>
      <c r="AY618" s="240"/>
      <c r="AZ618" s="241"/>
      <c r="BA618" s="194"/>
      <c r="BB618" s="240"/>
      <c r="BC618" s="194"/>
      <c r="BD618" s="240"/>
      <c r="BE618" s="241"/>
      <c r="BF618" s="194"/>
      <c r="BG618" s="240"/>
      <c r="BH618" s="194"/>
      <c r="BI618" s="240"/>
      <c r="BJ618" s="241"/>
    </row>
    <row r="619" customFormat="false" ht="15.75" hidden="false" customHeight="true" outlineLevel="0" collapsed="false">
      <c r="N619" s="240"/>
      <c r="P619" s="240"/>
      <c r="Q619" s="241"/>
      <c r="S619" s="240"/>
      <c r="U619" s="240"/>
      <c r="V619" s="241"/>
      <c r="W619" s="194"/>
      <c r="X619" s="240"/>
      <c r="Y619" s="194"/>
      <c r="Z619" s="240"/>
      <c r="AA619" s="241"/>
      <c r="AB619" s="194"/>
      <c r="AC619" s="240"/>
      <c r="AD619" s="194"/>
      <c r="AE619" s="240"/>
      <c r="AF619" s="241"/>
      <c r="AG619" s="194"/>
      <c r="AH619" s="240"/>
      <c r="AI619" s="194"/>
      <c r="AJ619" s="240"/>
      <c r="AK619" s="241"/>
      <c r="AL619" s="194"/>
      <c r="AM619" s="240"/>
      <c r="AN619" s="194"/>
      <c r="AO619" s="240"/>
      <c r="AP619" s="241"/>
      <c r="AQ619" s="194"/>
      <c r="AR619" s="240"/>
      <c r="AS619" s="194"/>
      <c r="AT619" s="240"/>
      <c r="AU619" s="241"/>
      <c r="AV619" s="194"/>
      <c r="AW619" s="240"/>
      <c r="AX619" s="194"/>
      <c r="AY619" s="240"/>
      <c r="AZ619" s="241"/>
      <c r="BA619" s="194"/>
      <c r="BB619" s="240"/>
      <c r="BC619" s="194"/>
      <c r="BD619" s="240"/>
      <c r="BE619" s="241"/>
      <c r="BF619" s="194"/>
      <c r="BG619" s="240"/>
      <c r="BH619" s="194"/>
      <c r="BI619" s="240"/>
      <c r="BJ619" s="241"/>
    </row>
    <row r="620" customFormat="false" ht="15.75" hidden="false" customHeight="true" outlineLevel="0" collapsed="false">
      <c r="N620" s="240"/>
      <c r="P620" s="240"/>
      <c r="Q620" s="241"/>
      <c r="S620" s="240"/>
      <c r="U620" s="240"/>
      <c r="V620" s="241"/>
      <c r="W620" s="194"/>
      <c r="X620" s="240"/>
      <c r="Y620" s="194"/>
      <c r="Z620" s="240"/>
      <c r="AA620" s="241"/>
      <c r="AB620" s="194"/>
      <c r="AC620" s="240"/>
      <c r="AD620" s="194"/>
      <c r="AE620" s="240"/>
      <c r="AF620" s="241"/>
      <c r="AG620" s="194"/>
      <c r="AH620" s="240"/>
      <c r="AI620" s="194"/>
      <c r="AJ620" s="240"/>
      <c r="AK620" s="241"/>
      <c r="AL620" s="194"/>
      <c r="AM620" s="240"/>
      <c r="AN620" s="194"/>
      <c r="AO620" s="240"/>
      <c r="AP620" s="241"/>
      <c r="AQ620" s="194"/>
      <c r="AR620" s="240"/>
      <c r="AS620" s="194"/>
      <c r="AT620" s="240"/>
      <c r="AU620" s="241"/>
      <c r="AV620" s="194"/>
      <c r="AW620" s="240"/>
      <c r="AX620" s="194"/>
      <c r="AY620" s="240"/>
      <c r="AZ620" s="241"/>
      <c r="BA620" s="194"/>
      <c r="BB620" s="240"/>
      <c r="BC620" s="194"/>
      <c r="BD620" s="240"/>
      <c r="BE620" s="241"/>
      <c r="BF620" s="194"/>
      <c r="BG620" s="240"/>
      <c r="BH620" s="194"/>
      <c r="BI620" s="240"/>
      <c r="BJ620" s="241"/>
    </row>
    <row r="621" customFormat="false" ht="15.75" hidden="false" customHeight="true" outlineLevel="0" collapsed="false">
      <c r="N621" s="240"/>
      <c r="P621" s="240"/>
      <c r="Q621" s="241"/>
      <c r="S621" s="240"/>
      <c r="U621" s="240"/>
      <c r="V621" s="241"/>
      <c r="W621" s="194"/>
      <c r="X621" s="240"/>
      <c r="Y621" s="194"/>
      <c r="Z621" s="240"/>
      <c r="AA621" s="241"/>
      <c r="AB621" s="194"/>
      <c r="AC621" s="240"/>
      <c r="AD621" s="194"/>
      <c r="AE621" s="240"/>
      <c r="AF621" s="241"/>
      <c r="AG621" s="194"/>
      <c r="AH621" s="240"/>
      <c r="AI621" s="194"/>
      <c r="AJ621" s="240"/>
      <c r="AK621" s="241"/>
      <c r="AL621" s="194"/>
      <c r="AM621" s="240"/>
      <c r="AN621" s="194"/>
      <c r="AO621" s="240"/>
      <c r="AP621" s="241"/>
      <c r="AQ621" s="194"/>
      <c r="AR621" s="240"/>
      <c r="AS621" s="194"/>
      <c r="AT621" s="240"/>
      <c r="AU621" s="241"/>
      <c r="AV621" s="194"/>
      <c r="AW621" s="240"/>
      <c r="AX621" s="194"/>
      <c r="AY621" s="240"/>
      <c r="AZ621" s="241"/>
      <c r="BA621" s="194"/>
      <c r="BB621" s="240"/>
      <c r="BC621" s="194"/>
      <c r="BD621" s="240"/>
      <c r="BE621" s="241"/>
      <c r="BF621" s="194"/>
      <c r="BG621" s="240"/>
      <c r="BH621" s="194"/>
      <c r="BI621" s="240"/>
      <c r="BJ621" s="241"/>
    </row>
    <row r="622" customFormat="false" ht="15.75" hidden="false" customHeight="true" outlineLevel="0" collapsed="false">
      <c r="N622" s="240"/>
      <c r="P622" s="240"/>
      <c r="Q622" s="241"/>
      <c r="S622" s="240"/>
      <c r="U622" s="240"/>
      <c r="V622" s="241"/>
      <c r="W622" s="194"/>
      <c r="X622" s="240"/>
      <c r="Y622" s="194"/>
      <c r="Z622" s="240"/>
      <c r="AA622" s="241"/>
      <c r="AB622" s="194"/>
      <c r="AC622" s="240"/>
      <c r="AD622" s="194"/>
      <c r="AE622" s="240"/>
      <c r="AF622" s="241"/>
      <c r="AG622" s="194"/>
      <c r="AH622" s="240"/>
      <c r="AI622" s="194"/>
      <c r="AJ622" s="240"/>
      <c r="AK622" s="241"/>
      <c r="AL622" s="194"/>
      <c r="AM622" s="240"/>
      <c r="AN622" s="194"/>
      <c r="AO622" s="240"/>
      <c r="AP622" s="241"/>
      <c r="AQ622" s="194"/>
      <c r="AR622" s="240"/>
      <c r="AS622" s="194"/>
      <c r="AT622" s="240"/>
      <c r="AU622" s="241"/>
      <c r="AV622" s="194"/>
      <c r="AW622" s="240"/>
      <c r="AX622" s="194"/>
      <c r="AY622" s="240"/>
      <c r="AZ622" s="241"/>
      <c r="BA622" s="194"/>
      <c r="BB622" s="240"/>
      <c r="BC622" s="194"/>
      <c r="BD622" s="240"/>
      <c r="BE622" s="241"/>
      <c r="BF622" s="194"/>
      <c r="BG622" s="240"/>
      <c r="BH622" s="194"/>
      <c r="BI622" s="240"/>
      <c r="BJ622" s="241"/>
    </row>
    <row r="623" customFormat="false" ht="15.75" hidden="false" customHeight="true" outlineLevel="0" collapsed="false">
      <c r="N623" s="240"/>
      <c r="P623" s="240"/>
      <c r="Q623" s="241"/>
      <c r="S623" s="240"/>
      <c r="U623" s="240"/>
      <c r="V623" s="241"/>
      <c r="W623" s="194"/>
      <c r="X623" s="240"/>
      <c r="Y623" s="194"/>
      <c r="Z623" s="240"/>
      <c r="AA623" s="241"/>
      <c r="AB623" s="194"/>
      <c r="AC623" s="240"/>
      <c r="AD623" s="194"/>
      <c r="AE623" s="240"/>
      <c r="AF623" s="241"/>
      <c r="AG623" s="194"/>
      <c r="AH623" s="240"/>
      <c r="AI623" s="194"/>
      <c r="AJ623" s="240"/>
      <c r="AK623" s="241"/>
      <c r="AL623" s="194"/>
      <c r="AM623" s="240"/>
      <c r="AN623" s="194"/>
      <c r="AO623" s="240"/>
      <c r="AP623" s="241"/>
      <c r="AQ623" s="194"/>
      <c r="AR623" s="240"/>
      <c r="AS623" s="194"/>
      <c r="AT623" s="240"/>
      <c r="AU623" s="241"/>
      <c r="AV623" s="194"/>
      <c r="AW623" s="240"/>
      <c r="AX623" s="194"/>
      <c r="AY623" s="240"/>
      <c r="AZ623" s="241"/>
      <c r="BA623" s="194"/>
      <c r="BB623" s="240"/>
      <c r="BC623" s="194"/>
      <c r="BD623" s="240"/>
      <c r="BE623" s="241"/>
      <c r="BF623" s="194"/>
      <c r="BG623" s="240"/>
      <c r="BH623" s="194"/>
      <c r="BI623" s="240"/>
      <c r="BJ623" s="241"/>
    </row>
    <row r="624" customFormat="false" ht="15.75" hidden="false" customHeight="true" outlineLevel="0" collapsed="false">
      <c r="N624" s="240"/>
      <c r="P624" s="240"/>
      <c r="Q624" s="241"/>
      <c r="S624" s="240"/>
      <c r="U624" s="240"/>
      <c r="V624" s="241"/>
      <c r="W624" s="194"/>
      <c r="X624" s="240"/>
      <c r="Y624" s="194"/>
      <c r="Z624" s="240"/>
      <c r="AA624" s="241"/>
      <c r="AB624" s="194"/>
      <c r="AC624" s="240"/>
      <c r="AD624" s="194"/>
      <c r="AE624" s="240"/>
      <c r="AF624" s="241"/>
      <c r="AG624" s="194"/>
      <c r="AH624" s="240"/>
      <c r="AI624" s="194"/>
      <c r="AJ624" s="240"/>
      <c r="AK624" s="241"/>
      <c r="AL624" s="194"/>
      <c r="AM624" s="240"/>
      <c r="AN624" s="194"/>
      <c r="AO624" s="240"/>
      <c r="AP624" s="241"/>
      <c r="AQ624" s="194"/>
      <c r="AR624" s="240"/>
      <c r="AS624" s="194"/>
      <c r="AT624" s="240"/>
      <c r="AU624" s="241"/>
      <c r="AV624" s="194"/>
      <c r="AW624" s="240"/>
      <c r="AX624" s="194"/>
      <c r="AY624" s="240"/>
      <c r="AZ624" s="241"/>
      <c r="BA624" s="194"/>
      <c r="BB624" s="240"/>
      <c r="BC624" s="194"/>
      <c r="BD624" s="240"/>
      <c r="BE624" s="241"/>
      <c r="BF624" s="194"/>
      <c r="BG624" s="240"/>
      <c r="BH624" s="194"/>
      <c r="BI624" s="240"/>
      <c r="BJ624" s="241"/>
    </row>
    <row r="625" customFormat="false" ht="15.75" hidden="false" customHeight="true" outlineLevel="0" collapsed="false">
      <c r="N625" s="240"/>
      <c r="P625" s="240"/>
      <c r="Q625" s="241"/>
      <c r="S625" s="240"/>
      <c r="U625" s="240"/>
      <c r="V625" s="241"/>
      <c r="W625" s="194"/>
      <c r="X625" s="240"/>
      <c r="Y625" s="194"/>
      <c r="Z625" s="240"/>
      <c r="AA625" s="241"/>
      <c r="AB625" s="194"/>
      <c r="AC625" s="240"/>
      <c r="AD625" s="194"/>
      <c r="AE625" s="240"/>
      <c r="AF625" s="241"/>
      <c r="AG625" s="194"/>
      <c r="AH625" s="240"/>
      <c r="AI625" s="194"/>
      <c r="AJ625" s="240"/>
      <c r="AK625" s="241"/>
      <c r="AL625" s="194"/>
      <c r="AM625" s="240"/>
      <c r="AN625" s="194"/>
      <c r="AO625" s="240"/>
      <c r="AP625" s="241"/>
      <c r="AQ625" s="194"/>
      <c r="AR625" s="240"/>
      <c r="AS625" s="194"/>
      <c r="AT625" s="240"/>
      <c r="AU625" s="241"/>
      <c r="AV625" s="194"/>
      <c r="AW625" s="240"/>
      <c r="AX625" s="194"/>
      <c r="AY625" s="240"/>
      <c r="AZ625" s="241"/>
      <c r="BA625" s="194"/>
      <c r="BB625" s="240"/>
      <c r="BC625" s="194"/>
      <c r="BD625" s="240"/>
      <c r="BE625" s="241"/>
      <c r="BF625" s="194"/>
      <c r="BG625" s="240"/>
      <c r="BH625" s="194"/>
      <c r="BI625" s="240"/>
      <c r="BJ625" s="241"/>
    </row>
    <row r="626" customFormat="false" ht="15.75" hidden="false" customHeight="true" outlineLevel="0" collapsed="false">
      <c r="N626" s="240"/>
      <c r="P626" s="240"/>
      <c r="Q626" s="241"/>
      <c r="S626" s="240"/>
      <c r="U626" s="240"/>
      <c r="V626" s="241"/>
      <c r="W626" s="194"/>
      <c r="X626" s="240"/>
      <c r="Y626" s="194"/>
      <c r="Z626" s="240"/>
      <c r="AA626" s="241"/>
      <c r="AB626" s="194"/>
      <c r="AC626" s="240"/>
      <c r="AD626" s="194"/>
      <c r="AE626" s="240"/>
      <c r="AF626" s="241"/>
      <c r="AG626" s="194"/>
      <c r="AH626" s="240"/>
      <c r="AI626" s="194"/>
      <c r="AJ626" s="240"/>
      <c r="AK626" s="241"/>
      <c r="AL626" s="194"/>
      <c r="AM626" s="240"/>
      <c r="AN626" s="194"/>
      <c r="AO626" s="240"/>
      <c r="AP626" s="241"/>
      <c r="AQ626" s="194"/>
      <c r="AR626" s="240"/>
      <c r="AS626" s="194"/>
      <c r="AT626" s="240"/>
      <c r="AU626" s="241"/>
      <c r="AV626" s="194"/>
      <c r="AW626" s="240"/>
      <c r="AX626" s="194"/>
      <c r="AY626" s="240"/>
      <c r="AZ626" s="241"/>
      <c r="BA626" s="194"/>
      <c r="BB626" s="240"/>
      <c r="BC626" s="194"/>
      <c r="BD626" s="240"/>
      <c r="BE626" s="241"/>
      <c r="BF626" s="194"/>
      <c r="BG626" s="240"/>
      <c r="BH626" s="194"/>
      <c r="BI626" s="240"/>
      <c r="BJ626" s="241"/>
    </row>
    <row r="627" customFormat="false" ht="15.75" hidden="false" customHeight="true" outlineLevel="0" collapsed="false">
      <c r="N627" s="240"/>
      <c r="P627" s="240"/>
      <c r="Q627" s="241"/>
      <c r="S627" s="240"/>
      <c r="U627" s="240"/>
      <c r="V627" s="241"/>
      <c r="W627" s="194"/>
      <c r="X627" s="240"/>
      <c r="Y627" s="194"/>
      <c r="Z627" s="240"/>
      <c r="AA627" s="241"/>
      <c r="AB627" s="194"/>
      <c r="AC627" s="240"/>
      <c r="AD627" s="194"/>
      <c r="AE627" s="240"/>
      <c r="AF627" s="241"/>
      <c r="AG627" s="194"/>
      <c r="AH627" s="240"/>
      <c r="AI627" s="194"/>
      <c r="AJ627" s="240"/>
      <c r="AK627" s="241"/>
      <c r="AL627" s="194"/>
      <c r="AM627" s="240"/>
      <c r="AN627" s="194"/>
      <c r="AO627" s="240"/>
      <c r="AP627" s="241"/>
      <c r="AQ627" s="194"/>
      <c r="AR627" s="240"/>
      <c r="AS627" s="194"/>
      <c r="AT627" s="240"/>
      <c r="AU627" s="241"/>
      <c r="AV627" s="194"/>
      <c r="AW627" s="240"/>
      <c r="AX627" s="194"/>
      <c r="AY627" s="240"/>
      <c r="AZ627" s="241"/>
      <c r="BA627" s="194"/>
      <c r="BB627" s="240"/>
      <c r="BC627" s="194"/>
      <c r="BD627" s="240"/>
      <c r="BE627" s="241"/>
      <c r="BF627" s="194"/>
      <c r="BG627" s="240"/>
      <c r="BH627" s="194"/>
      <c r="BI627" s="240"/>
      <c r="BJ627" s="241"/>
    </row>
    <row r="628" customFormat="false" ht="15.75" hidden="false" customHeight="true" outlineLevel="0" collapsed="false">
      <c r="N628" s="240"/>
      <c r="P628" s="240"/>
      <c r="Q628" s="241"/>
      <c r="S628" s="240"/>
      <c r="U628" s="240"/>
      <c r="V628" s="241"/>
      <c r="W628" s="194"/>
      <c r="X628" s="240"/>
      <c r="Y628" s="194"/>
      <c r="Z628" s="240"/>
      <c r="AA628" s="241"/>
      <c r="AB628" s="194"/>
      <c r="AC628" s="240"/>
      <c r="AD628" s="194"/>
      <c r="AE628" s="240"/>
      <c r="AF628" s="241"/>
      <c r="AG628" s="194"/>
      <c r="AH628" s="240"/>
      <c r="AI628" s="194"/>
      <c r="AJ628" s="240"/>
      <c r="AK628" s="241"/>
      <c r="AL628" s="194"/>
      <c r="AM628" s="240"/>
      <c r="AN628" s="194"/>
      <c r="AO628" s="240"/>
      <c r="AP628" s="241"/>
      <c r="AQ628" s="194"/>
      <c r="AR628" s="240"/>
      <c r="AS628" s="194"/>
      <c r="AT628" s="240"/>
      <c r="AU628" s="241"/>
      <c r="AV628" s="194"/>
      <c r="AW628" s="240"/>
      <c r="AX628" s="194"/>
      <c r="AY628" s="240"/>
      <c r="AZ628" s="241"/>
      <c r="BA628" s="194"/>
      <c r="BB628" s="240"/>
      <c r="BC628" s="194"/>
      <c r="BD628" s="240"/>
      <c r="BE628" s="241"/>
      <c r="BF628" s="194"/>
      <c r="BG628" s="240"/>
      <c r="BH628" s="194"/>
      <c r="BI628" s="240"/>
      <c r="BJ628" s="241"/>
    </row>
    <row r="629" customFormat="false" ht="15.75" hidden="false" customHeight="true" outlineLevel="0" collapsed="false">
      <c r="N629" s="240"/>
      <c r="P629" s="240"/>
      <c r="Q629" s="241"/>
      <c r="S629" s="240"/>
      <c r="U629" s="240"/>
      <c r="V629" s="241"/>
      <c r="W629" s="194"/>
      <c r="X629" s="240"/>
      <c r="Y629" s="194"/>
      <c r="Z629" s="240"/>
      <c r="AA629" s="241"/>
      <c r="AB629" s="194"/>
      <c r="AC629" s="240"/>
      <c r="AD629" s="194"/>
      <c r="AE629" s="240"/>
      <c r="AF629" s="241"/>
      <c r="AG629" s="194"/>
      <c r="AH629" s="240"/>
      <c r="AI629" s="194"/>
      <c r="AJ629" s="240"/>
      <c r="AK629" s="241"/>
      <c r="AL629" s="194"/>
      <c r="AM629" s="240"/>
      <c r="AN629" s="194"/>
      <c r="AO629" s="240"/>
      <c r="AP629" s="241"/>
      <c r="AQ629" s="194"/>
      <c r="AR629" s="240"/>
      <c r="AS629" s="194"/>
      <c r="AT629" s="240"/>
      <c r="AU629" s="241"/>
      <c r="AV629" s="194"/>
      <c r="AW629" s="240"/>
      <c r="AX629" s="194"/>
      <c r="AY629" s="240"/>
      <c r="AZ629" s="241"/>
      <c r="BA629" s="194"/>
      <c r="BB629" s="240"/>
      <c r="BC629" s="194"/>
      <c r="BD629" s="240"/>
      <c r="BE629" s="241"/>
      <c r="BF629" s="194"/>
      <c r="BG629" s="240"/>
      <c r="BH629" s="194"/>
      <c r="BI629" s="240"/>
      <c r="BJ629" s="241"/>
    </row>
    <row r="630" customFormat="false" ht="15.75" hidden="false" customHeight="true" outlineLevel="0" collapsed="false">
      <c r="N630" s="240"/>
      <c r="P630" s="240"/>
      <c r="Q630" s="241"/>
      <c r="S630" s="240"/>
      <c r="U630" s="240"/>
      <c r="V630" s="241"/>
      <c r="W630" s="194"/>
      <c r="X630" s="240"/>
      <c r="Y630" s="194"/>
      <c r="Z630" s="240"/>
      <c r="AA630" s="241"/>
      <c r="AB630" s="194"/>
      <c r="AC630" s="240"/>
      <c r="AD630" s="194"/>
      <c r="AE630" s="240"/>
      <c r="AF630" s="241"/>
      <c r="AG630" s="194"/>
      <c r="AH630" s="240"/>
      <c r="AI630" s="194"/>
      <c r="AJ630" s="240"/>
      <c r="AK630" s="241"/>
      <c r="AL630" s="194"/>
      <c r="AM630" s="240"/>
      <c r="AN630" s="194"/>
      <c r="AO630" s="240"/>
      <c r="AP630" s="241"/>
      <c r="AQ630" s="194"/>
      <c r="AR630" s="240"/>
      <c r="AS630" s="194"/>
      <c r="AT630" s="240"/>
      <c r="AU630" s="241"/>
      <c r="AV630" s="194"/>
      <c r="AW630" s="240"/>
      <c r="AX630" s="194"/>
      <c r="AY630" s="240"/>
      <c r="AZ630" s="241"/>
      <c r="BA630" s="194"/>
      <c r="BB630" s="240"/>
      <c r="BC630" s="194"/>
      <c r="BD630" s="240"/>
      <c r="BE630" s="241"/>
      <c r="BF630" s="194"/>
      <c r="BG630" s="240"/>
      <c r="BH630" s="194"/>
      <c r="BI630" s="240"/>
      <c r="BJ630" s="241"/>
    </row>
    <row r="631" customFormat="false" ht="15.75" hidden="false" customHeight="true" outlineLevel="0" collapsed="false">
      <c r="N631" s="240"/>
      <c r="P631" s="240"/>
      <c r="Q631" s="241"/>
      <c r="S631" s="240"/>
      <c r="U631" s="240"/>
      <c r="V631" s="241"/>
      <c r="W631" s="194"/>
      <c r="X631" s="240"/>
      <c r="Y631" s="194"/>
      <c r="Z631" s="240"/>
      <c r="AA631" s="241"/>
      <c r="AB631" s="194"/>
      <c r="AC631" s="240"/>
      <c r="AD631" s="194"/>
      <c r="AE631" s="240"/>
      <c r="AF631" s="241"/>
      <c r="AG631" s="194"/>
      <c r="AH631" s="240"/>
      <c r="AI631" s="194"/>
      <c r="AJ631" s="240"/>
      <c r="AK631" s="241"/>
      <c r="AL631" s="194"/>
      <c r="AM631" s="240"/>
      <c r="AN631" s="194"/>
      <c r="AO631" s="240"/>
      <c r="AP631" s="241"/>
      <c r="AQ631" s="194"/>
      <c r="AR631" s="240"/>
      <c r="AS631" s="194"/>
      <c r="AT631" s="240"/>
      <c r="AU631" s="241"/>
      <c r="AV631" s="194"/>
      <c r="AW631" s="240"/>
      <c r="AX631" s="194"/>
      <c r="AY631" s="240"/>
      <c r="AZ631" s="241"/>
      <c r="BA631" s="194"/>
      <c r="BB631" s="240"/>
      <c r="BC631" s="194"/>
      <c r="BD631" s="240"/>
      <c r="BE631" s="241"/>
      <c r="BF631" s="194"/>
      <c r="BG631" s="240"/>
      <c r="BH631" s="194"/>
      <c r="BI631" s="240"/>
      <c r="BJ631" s="241"/>
    </row>
    <row r="632" customFormat="false" ht="15.75" hidden="false" customHeight="true" outlineLevel="0" collapsed="false">
      <c r="N632" s="240"/>
      <c r="P632" s="240"/>
      <c r="Q632" s="241"/>
      <c r="S632" s="240"/>
      <c r="U632" s="240"/>
      <c r="V632" s="241"/>
      <c r="W632" s="194"/>
      <c r="X632" s="240"/>
      <c r="Y632" s="194"/>
      <c r="Z632" s="240"/>
      <c r="AA632" s="241"/>
      <c r="AB632" s="194"/>
      <c r="AC632" s="240"/>
      <c r="AD632" s="194"/>
      <c r="AE632" s="240"/>
      <c r="AF632" s="241"/>
      <c r="AG632" s="194"/>
      <c r="AH632" s="240"/>
      <c r="AI632" s="194"/>
      <c r="AJ632" s="240"/>
      <c r="AK632" s="241"/>
      <c r="AL632" s="194"/>
      <c r="AM632" s="240"/>
      <c r="AN632" s="194"/>
      <c r="AO632" s="240"/>
      <c r="AP632" s="241"/>
      <c r="AQ632" s="194"/>
      <c r="AR632" s="240"/>
      <c r="AS632" s="194"/>
      <c r="AT632" s="240"/>
      <c r="AU632" s="241"/>
      <c r="AV632" s="194"/>
      <c r="AW632" s="240"/>
      <c r="AX632" s="194"/>
      <c r="AY632" s="240"/>
      <c r="AZ632" s="241"/>
      <c r="BA632" s="194"/>
      <c r="BB632" s="240"/>
      <c r="BC632" s="194"/>
      <c r="BD632" s="240"/>
      <c r="BE632" s="241"/>
      <c r="BF632" s="194"/>
      <c r="BG632" s="240"/>
      <c r="BH632" s="194"/>
      <c r="BI632" s="240"/>
      <c r="BJ632" s="241"/>
    </row>
    <row r="633" customFormat="false" ht="15.75" hidden="false" customHeight="true" outlineLevel="0" collapsed="false">
      <c r="N633" s="240"/>
      <c r="P633" s="240"/>
      <c r="Q633" s="241"/>
      <c r="S633" s="240"/>
      <c r="U633" s="240"/>
      <c r="V633" s="241"/>
      <c r="W633" s="194"/>
      <c r="X633" s="240"/>
      <c r="Y633" s="194"/>
      <c r="Z633" s="240"/>
      <c r="AA633" s="241"/>
      <c r="AB633" s="194"/>
      <c r="AC633" s="240"/>
      <c r="AD633" s="194"/>
      <c r="AE633" s="240"/>
      <c r="AF633" s="241"/>
      <c r="AG633" s="194"/>
      <c r="AH633" s="240"/>
      <c r="AI633" s="194"/>
      <c r="AJ633" s="240"/>
      <c r="AK633" s="241"/>
      <c r="AL633" s="194"/>
      <c r="AM633" s="240"/>
      <c r="AN633" s="194"/>
      <c r="AO633" s="240"/>
      <c r="AP633" s="241"/>
      <c r="AQ633" s="194"/>
      <c r="AR633" s="240"/>
      <c r="AS633" s="194"/>
      <c r="AT633" s="240"/>
      <c r="AU633" s="241"/>
      <c r="AV633" s="194"/>
      <c r="AW633" s="240"/>
      <c r="AX633" s="194"/>
      <c r="AY633" s="240"/>
      <c r="AZ633" s="241"/>
      <c r="BA633" s="194"/>
      <c r="BB633" s="240"/>
      <c r="BC633" s="194"/>
      <c r="BD633" s="240"/>
      <c r="BE633" s="241"/>
      <c r="BF633" s="194"/>
      <c r="BG633" s="240"/>
      <c r="BH633" s="194"/>
      <c r="BI633" s="240"/>
      <c r="BJ633" s="241"/>
    </row>
    <row r="634" customFormat="false" ht="15.75" hidden="false" customHeight="true" outlineLevel="0" collapsed="false">
      <c r="N634" s="240"/>
      <c r="P634" s="240"/>
      <c r="Q634" s="241"/>
      <c r="S634" s="240"/>
      <c r="U634" s="240"/>
      <c r="V634" s="241"/>
      <c r="W634" s="194"/>
      <c r="X634" s="240"/>
      <c r="Y634" s="194"/>
      <c r="Z634" s="240"/>
      <c r="AA634" s="241"/>
      <c r="AB634" s="194"/>
      <c r="AC634" s="240"/>
      <c r="AD634" s="194"/>
      <c r="AE634" s="240"/>
      <c r="AF634" s="241"/>
      <c r="AG634" s="194"/>
      <c r="AH634" s="240"/>
      <c r="AI634" s="194"/>
      <c r="AJ634" s="240"/>
      <c r="AK634" s="241"/>
      <c r="AL634" s="194"/>
      <c r="AM634" s="240"/>
      <c r="AN634" s="194"/>
      <c r="AO634" s="240"/>
      <c r="AP634" s="241"/>
      <c r="AQ634" s="194"/>
      <c r="AR634" s="240"/>
      <c r="AS634" s="194"/>
      <c r="AT634" s="240"/>
      <c r="AU634" s="241"/>
      <c r="AV634" s="194"/>
      <c r="AW634" s="240"/>
      <c r="AX634" s="194"/>
      <c r="AY634" s="240"/>
      <c r="AZ634" s="241"/>
      <c r="BA634" s="194"/>
      <c r="BB634" s="240"/>
      <c r="BC634" s="194"/>
      <c r="BD634" s="240"/>
      <c r="BE634" s="241"/>
      <c r="BF634" s="194"/>
      <c r="BG634" s="240"/>
      <c r="BH634" s="194"/>
      <c r="BI634" s="240"/>
      <c r="BJ634" s="241"/>
    </row>
    <row r="635" customFormat="false" ht="15.75" hidden="false" customHeight="true" outlineLevel="0" collapsed="false">
      <c r="N635" s="240"/>
      <c r="P635" s="240"/>
      <c r="Q635" s="241"/>
      <c r="S635" s="240"/>
      <c r="U635" s="240"/>
      <c r="V635" s="241"/>
      <c r="W635" s="194"/>
      <c r="X635" s="240"/>
      <c r="Y635" s="194"/>
      <c r="Z635" s="240"/>
      <c r="AA635" s="241"/>
      <c r="AB635" s="194"/>
      <c r="AC635" s="240"/>
      <c r="AD635" s="194"/>
      <c r="AE635" s="240"/>
      <c r="AF635" s="241"/>
      <c r="AG635" s="194"/>
      <c r="AH635" s="240"/>
      <c r="AI635" s="194"/>
      <c r="AJ635" s="240"/>
      <c r="AK635" s="241"/>
      <c r="AL635" s="194"/>
      <c r="AM635" s="240"/>
      <c r="AN635" s="194"/>
      <c r="AO635" s="240"/>
      <c r="AP635" s="241"/>
      <c r="AQ635" s="194"/>
      <c r="AR635" s="240"/>
      <c r="AS635" s="194"/>
      <c r="AT635" s="240"/>
      <c r="AU635" s="241"/>
      <c r="AV635" s="194"/>
      <c r="AW635" s="240"/>
      <c r="AX635" s="194"/>
      <c r="AY635" s="240"/>
      <c r="AZ635" s="241"/>
      <c r="BA635" s="194"/>
      <c r="BB635" s="240"/>
      <c r="BC635" s="194"/>
      <c r="BD635" s="240"/>
      <c r="BE635" s="241"/>
      <c r="BF635" s="194"/>
      <c r="BG635" s="240"/>
      <c r="BH635" s="194"/>
      <c r="BI635" s="240"/>
      <c r="BJ635" s="241"/>
    </row>
    <row r="636" customFormat="false" ht="15.75" hidden="false" customHeight="true" outlineLevel="0" collapsed="false">
      <c r="N636" s="240"/>
      <c r="P636" s="240"/>
      <c r="Q636" s="241"/>
      <c r="S636" s="240"/>
      <c r="U636" s="240"/>
      <c r="V636" s="241"/>
      <c r="W636" s="194"/>
      <c r="X636" s="240"/>
      <c r="Y636" s="194"/>
      <c r="Z636" s="240"/>
      <c r="AA636" s="241"/>
      <c r="AB636" s="194"/>
      <c r="AC636" s="240"/>
      <c r="AD636" s="194"/>
      <c r="AE636" s="240"/>
      <c r="AF636" s="241"/>
      <c r="AG636" s="194"/>
      <c r="AH636" s="240"/>
      <c r="AI636" s="194"/>
      <c r="AJ636" s="240"/>
      <c r="AK636" s="241"/>
      <c r="AL636" s="194"/>
      <c r="AM636" s="240"/>
      <c r="AN636" s="194"/>
      <c r="AO636" s="240"/>
      <c r="AP636" s="241"/>
      <c r="AQ636" s="194"/>
      <c r="AR636" s="240"/>
      <c r="AS636" s="194"/>
      <c r="AT636" s="240"/>
      <c r="AU636" s="241"/>
      <c r="AV636" s="194"/>
      <c r="AW636" s="240"/>
      <c r="AX636" s="194"/>
      <c r="AY636" s="240"/>
      <c r="AZ636" s="241"/>
      <c r="BA636" s="194"/>
      <c r="BB636" s="240"/>
      <c r="BC636" s="194"/>
      <c r="BD636" s="240"/>
      <c r="BE636" s="241"/>
      <c r="BF636" s="194"/>
      <c r="BG636" s="240"/>
      <c r="BH636" s="194"/>
      <c r="BI636" s="240"/>
      <c r="BJ636" s="241"/>
    </row>
    <row r="637" customFormat="false" ht="15.75" hidden="false" customHeight="true" outlineLevel="0" collapsed="false">
      <c r="N637" s="240"/>
      <c r="P637" s="240"/>
      <c r="Q637" s="241"/>
      <c r="S637" s="240"/>
      <c r="U637" s="240"/>
      <c r="V637" s="241"/>
      <c r="W637" s="194"/>
      <c r="X637" s="240"/>
      <c r="Y637" s="194"/>
      <c r="Z637" s="240"/>
      <c r="AA637" s="241"/>
      <c r="AB637" s="194"/>
      <c r="AC637" s="240"/>
      <c r="AD637" s="194"/>
      <c r="AE637" s="240"/>
      <c r="AF637" s="241"/>
      <c r="AG637" s="194"/>
      <c r="AH637" s="240"/>
      <c r="AI637" s="194"/>
      <c r="AJ637" s="240"/>
      <c r="AK637" s="241"/>
      <c r="AL637" s="194"/>
      <c r="AM637" s="240"/>
      <c r="AN637" s="194"/>
      <c r="AO637" s="240"/>
      <c r="AP637" s="241"/>
      <c r="AQ637" s="194"/>
      <c r="AR637" s="240"/>
      <c r="AS637" s="194"/>
      <c r="AT637" s="240"/>
      <c r="AU637" s="241"/>
      <c r="AV637" s="194"/>
      <c r="AW637" s="240"/>
      <c r="AX637" s="194"/>
      <c r="AY637" s="240"/>
      <c r="AZ637" s="241"/>
      <c r="BA637" s="194"/>
      <c r="BB637" s="240"/>
      <c r="BC637" s="194"/>
      <c r="BD637" s="240"/>
      <c r="BE637" s="241"/>
      <c r="BF637" s="194"/>
      <c r="BG637" s="240"/>
      <c r="BH637" s="194"/>
      <c r="BI637" s="240"/>
      <c r="BJ637" s="241"/>
    </row>
    <row r="638" customFormat="false" ht="15.75" hidden="false" customHeight="true" outlineLevel="0" collapsed="false">
      <c r="N638" s="240"/>
      <c r="P638" s="240"/>
      <c r="Q638" s="241"/>
      <c r="S638" s="240"/>
      <c r="U638" s="240"/>
      <c r="V638" s="241"/>
      <c r="W638" s="194"/>
      <c r="X638" s="240"/>
      <c r="Y638" s="194"/>
      <c r="Z638" s="240"/>
      <c r="AA638" s="241"/>
      <c r="AB638" s="194"/>
      <c r="AC638" s="240"/>
      <c r="AD638" s="194"/>
      <c r="AE638" s="240"/>
      <c r="AF638" s="241"/>
      <c r="AG638" s="194"/>
      <c r="AH638" s="240"/>
      <c r="AI638" s="194"/>
      <c r="AJ638" s="240"/>
      <c r="AK638" s="241"/>
      <c r="AL638" s="194"/>
      <c r="AM638" s="240"/>
      <c r="AN638" s="194"/>
      <c r="AO638" s="240"/>
      <c r="AP638" s="241"/>
      <c r="AQ638" s="194"/>
      <c r="AR638" s="240"/>
      <c r="AS638" s="194"/>
      <c r="AT638" s="240"/>
      <c r="AU638" s="241"/>
      <c r="AV638" s="194"/>
      <c r="AW638" s="240"/>
      <c r="AX638" s="194"/>
      <c r="AY638" s="240"/>
      <c r="AZ638" s="241"/>
      <c r="BA638" s="194"/>
      <c r="BB638" s="240"/>
      <c r="BC638" s="194"/>
      <c r="BD638" s="240"/>
      <c r="BE638" s="241"/>
      <c r="BF638" s="194"/>
      <c r="BG638" s="240"/>
      <c r="BH638" s="194"/>
      <c r="BI638" s="240"/>
      <c r="BJ638" s="241"/>
    </row>
    <row r="639" customFormat="false" ht="15.75" hidden="false" customHeight="true" outlineLevel="0" collapsed="false">
      <c r="N639" s="240"/>
      <c r="P639" s="240"/>
      <c r="Q639" s="241"/>
      <c r="S639" s="240"/>
      <c r="U639" s="240"/>
      <c r="V639" s="241"/>
      <c r="W639" s="194"/>
      <c r="X639" s="240"/>
      <c r="Y639" s="194"/>
      <c r="Z639" s="240"/>
      <c r="AA639" s="241"/>
      <c r="AB639" s="194"/>
      <c r="AC639" s="240"/>
      <c r="AD639" s="194"/>
      <c r="AE639" s="240"/>
      <c r="AF639" s="241"/>
      <c r="AG639" s="194"/>
      <c r="AH639" s="240"/>
      <c r="AI639" s="194"/>
      <c r="AJ639" s="240"/>
      <c r="AK639" s="241"/>
      <c r="AL639" s="194"/>
      <c r="AM639" s="240"/>
      <c r="AN639" s="194"/>
      <c r="AO639" s="240"/>
      <c r="AP639" s="241"/>
      <c r="AQ639" s="194"/>
      <c r="AR639" s="240"/>
      <c r="AS639" s="194"/>
      <c r="AT639" s="240"/>
      <c r="AU639" s="241"/>
      <c r="AV639" s="194"/>
      <c r="AW639" s="240"/>
      <c r="AX639" s="194"/>
      <c r="AY639" s="240"/>
      <c r="AZ639" s="241"/>
      <c r="BA639" s="194"/>
      <c r="BB639" s="240"/>
      <c r="BC639" s="194"/>
      <c r="BD639" s="240"/>
      <c r="BE639" s="241"/>
      <c r="BF639" s="194"/>
      <c r="BG639" s="240"/>
      <c r="BH639" s="194"/>
      <c r="BI639" s="240"/>
      <c r="BJ639" s="241"/>
    </row>
    <row r="640" customFormat="false" ht="15.75" hidden="false" customHeight="true" outlineLevel="0" collapsed="false">
      <c r="N640" s="240"/>
      <c r="P640" s="240"/>
      <c r="Q640" s="241"/>
      <c r="S640" s="240"/>
      <c r="U640" s="240"/>
      <c r="V640" s="241"/>
      <c r="W640" s="194"/>
      <c r="X640" s="240"/>
      <c r="Y640" s="194"/>
      <c r="Z640" s="240"/>
      <c r="AA640" s="241"/>
      <c r="AB640" s="194"/>
      <c r="AC640" s="240"/>
      <c r="AD640" s="194"/>
      <c r="AE640" s="240"/>
      <c r="AF640" s="241"/>
      <c r="AG640" s="194"/>
      <c r="AH640" s="240"/>
      <c r="AI640" s="194"/>
      <c r="AJ640" s="240"/>
      <c r="AK640" s="241"/>
      <c r="AL640" s="194"/>
      <c r="AM640" s="240"/>
      <c r="AN640" s="194"/>
      <c r="AO640" s="240"/>
      <c r="AP640" s="241"/>
      <c r="AQ640" s="194"/>
      <c r="AR640" s="240"/>
      <c r="AS640" s="194"/>
      <c r="AT640" s="240"/>
      <c r="AU640" s="241"/>
      <c r="AV640" s="194"/>
      <c r="AW640" s="240"/>
      <c r="AX640" s="194"/>
      <c r="AY640" s="240"/>
      <c r="AZ640" s="241"/>
      <c r="BA640" s="194"/>
      <c r="BB640" s="240"/>
      <c r="BC640" s="194"/>
      <c r="BD640" s="240"/>
      <c r="BE640" s="241"/>
      <c r="BF640" s="194"/>
      <c r="BG640" s="240"/>
      <c r="BH640" s="194"/>
      <c r="BI640" s="240"/>
      <c r="BJ640" s="241"/>
    </row>
    <row r="641" customFormat="false" ht="15.75" hidden="false" customHeight="true" outlineLevel="0" collapsed="false">
      <c r="N641" s="240"/>
      <c r="P641" s="240"/>
      <c r="Q641" s="241"/>
      <c r="S641" s="240"/>
      <c r="U641" s="240"/>
      <c r="V641" s="241"/>
      <c r="W641" s="194"/>
      <c r="X641" s="240"/>
      <c r="Y641" s="194"/>
      <c r="Z641" s="240"/>
      <c r="AA641" s="241"/>
      <c r="AB641" s="194"/>
      <c r="AC641" s="240"/>
      <c r="AD641" s="194"/>
      <c r="AE641" s="240"/>
      <c r="AF641" s="241"/>
      <c r="AG641" s="194"/>
      <c r="AH641" s="240"/>
      <c r="AI641" s="194"/>
      <c r="AJ641" s="240"/>
      <c r="AK641" s="241"/>
      <c r="AL641" s="194"/>
      <c r="AM641" s="240"/>
      <c r="AN641" s="194"/>
      <c r="AO641" s="240"/>
      <c r="AP641" s="241"/>
      <c r="AQ641" s="194"/>
      <c r="AR641" s="240"/>
      <c r="AS641" s="194"/>
      <c r="AT641" s="240"/>
      <c r="AU641" s="241"/>
      <c r="AV641" s="194"/>
      <c r="AW641" s="240"/>
      <c r="AX641" s="194"/>
      <c r="AY641" s="240"/>
      <c r="AZ641" s="241"/>
      <c r="BA641" s="194"/>
      <c r="BB641" s="240"/>
      <c r="BC641" s="194"/>
      <c r="BD641" s="240"/>
      <c r="BE641" s="241"/>
      <c r="BF641" s="194"/>
      <c r="BG641" s="240"/>
      <c r="BH641" s="194"/>
      <c r="BI641" s="240"/>
      <c r="BJ641" s="241"/>
    </row>
    <row r="642" customFormat="false" ht="15.75" hidden="false" customHeight="true" outlineLevel="0" collapsed="false">
      <c r="N642" s="240"/>
      <c r="P642" s="240"/>
      <c r="Q642" s="241"/>
      <c r="S642" s="240"/>
      <c r="U642" s="240"/>
      <c r="V642" s="241"/>
      <c r="W642" s="194"/>
      <c r="X642" s="240"/>
      <c r="Y642" s="194"/>
      <c r="Z642" s="240"/>
      <c r="AA642" s="241"/>
      <c r="AB642" s="194"/>
      <c r="AC642" s="240"/>
      <c r="AD642" s="194"/>
      <c r="AE642" s="240"/>
      <c r="AF642" s="241"/>
      <c r="AG642" s="194"/>
      <c r="AH642" s="240"/>
      <c r="AI642" s="194"/>
      <c r="AJ642" s="240"/>
      <c r="AK642" s="241"/>
      <c r="AL642" s="194"/>
      <c r="AM642" s="240"/>
      <c r="AN642" s="194"/>
      <c r="AO642" s="240"/>
      <c r="AP642" s="241"/>
      <c r="AQ642" s="194"/>
      <c r="AR642" s="240"/>
      <c r="AS642" s="194"/>
      <c r="AT642" s="240"/>
      <c r="AU642" s="241"/>
      <c r="AV642" s="194"/>
      <c r="AW642" s="240"/>
      <c r="AX642" s="194"/>
      <c r="AY642" s="240"/>
      <c r="AZ642" s="241"/>
      <c r="BA642" s="194"/>
      <c r="BB642" s="240"/>
      <c r="BC642" s="194"/>
      <c r="BD642" s="240"/>
      <c r="BE642" s="241"/>
      <c r="BF642" s="194"/>
      <c r="BG642" s="240"/>
      <c r="BH642" s="194"/>
      <c r="BI642" s="240"/>
      <c r="BJ642" s="241"/>
    </row>
    <row r="643" customFormat="false" ht="15.75" hidden="false" customHeight="true" outlineLevel="0" collapsed="false">
      <c r="N643" s="240"/>
      <c r="P643" s="240"/>
      <c r="Q643" s="241"/>
      <c r="S643" s="240"/>
      <c r="U643" s="240"/>
      <c r="V643" s="241"/>
      <c r="W643" s="194"/>
      <c r="X643" s="240"/>
      <c r="Y643" s="194"/>
      <c r="Z643" s="240"/>
      <c r="AA643" s="241"/>
      <c r="AB643" s="194"/>
      <c r="AC643" s="240"/>
      <c r="AD643" s="194"/>
      <c r="AE643" s="240"/>
      <c r="AF643" s="241"/>
      <c r="AG643" s="194"/>
      <c r="AH643" s="240"/>
      <c r="AI643" s="194"/>
      <c r="AJ643" s="240"/>
      <c r="AK643" s="241"/>
      <c r="AL643" s="194"/>
      <c r="AM643" s="240"/>
      <c r="AN643" s="194"/>
      <c r="AO643" s="240"/>
      <c r="AP643" s="241"/>
      <c r="AQ643" s="194"/>
      <c r="AR643" s="240"/>
      <c r="AS643" s="194"/>
      <c r="AT643" s="240"/>
      <c r="AU643" s="241"/>
      <c r="AV643" s="194"/>
      <c r="AW643" s="240"/>
      <c r="AX643" s="194"/>
      <c r="AY643" s="240"/>
      <c r="AZ643" s="241"/>
      <c r="BA643" s="194"/>
      <c r="BB643" s="240"/>
      <c r="BC643" s="194"/>
      <c r="BD643" s="240"/>
      <c r="BE643" s="241"/>
      <c r="BF643" s="194"/>
      <c r="BG643" s="240"/>
      <c r="BH643" s="194"/>
      <c r="BI643" s="240"/>
      <c r="BJ643" s="241"/>
    </row>
    <row r="644" customFormat="false" ht="15.75" hidden="false" customHeight="true" outlineLevel="0" collapsed="false">
      <c r="N644" s="240"/>
      <c r="P644" s="240"/>
      <c r="Q644" s="241"/>
      <c r="S644" s="240"/>
      <c r="U644" s="240"/>
      <c r="V644" s="241"/>
      <c r="W644" s="194"/>
      <c r="X644" s="240"/>
      <c r="Y644" s="194"/>
      <c r="Z644" s="240"/>
      <c r="AA644" s="241"/>
      <c r="AB644" s="194"/>
      <c r="AC644" s="240"/>
      <c r="AD644" s="194"/>
      <c r="AE644" s="240"/>
      <c r="AF644" s="241"/>
      <c r="AG644" s="194"/>
      <c r="AH644" s="240"/>
      <c r="AI644" s="194"/>
      <c r="AJ644" s="240"/>
      <c r="AK644" s="241"/>
      <c r="AL644" s="194"/>
      <c r="AM644" s="240"/>
      <c r="AN644" s="194"/>
      <c r="AO644" s="240"/>
      <c r="AP644" s="241"/>
      <c r="AQ644" s="194"/>
      <c r="AR644" s="240"/>
      <c r="AS644" s="194"/>
      <c r="AT644" s="240"/>
      <c r="AU644" s="241"/>
      <c r="AV644" s="194"/>
      <c r="AW644" s="240"/>
      <c r="AX644" s="194"/>
      <c r="AY644" s="240"/>
      <c r="AZ644" s="241"/>
      <c r="BA644" s="194"/>
      <c r="BB644" s="240"/>
      <c r="BC644" s="194"/>
      <c r="BD644" s="240"/>
      <c r="BE644" s="241"/>
      <c r="BF644" s="194"/>
      <c r="BG644" s="240"/>
      <c r="BH644" s="194"/>
      <c r="BI644" s="240"/>
      <c r="BJ644" s="241"/>
    </row>
    <row r="645" customFormat="false" ht="15.75" hidden="false" customHeight="true" outlineLevel="0" collapsed="false">
      <c r="N645" s="240"/>
      <c r="P645" s="240"/>
      <c r="Q645" s="241"/>
      <c r="S645" s="240"/>
      <c r="U645" s="240"/>
      <c r="V645" s="241"/>
      <c r="W645" s="194"/>
      <c r="X645" s="240"/>
      <c r="Y645" s="194"/>
      <c r="Z645" s="240"/>
      <c r="AA645" s="241"/>
      <c r="AB645" s="194"/>
      <c r="AC645" s="240"/>
      <c r="AD645" s="194"/>
      <c r="AE645" s="240"/>
      <c r="AF645" s="241"/>
      <c r="AG645" s="194"/>
      <c r="AH645" s="240"/>
      <c r="AI645" s="194"/>
      <c r="AJ645" s="240"/>
      <c r="AK645" s="241"/>
      <c r="AL645" s="194"/>
      <c r="AM645" s="240"/>
      <c r="AN645" s="194"/>
      <c r="AO645" s="240"/>
      <c r="AP645" s="241"/>
      <c r="AQ645" s="194"/>
      <c r="AR645" s="240"/>
      <c r="AS645" s="194"/>
      <c r="AT645" s="240"/>
      <c r="AU645" s="241"/>
      <c r="AV645" s="194"/>
      <c r="AW645" s="240"/>
      <c r="AX645" s="194"/>
      <c r="AY645" s="240"/>
      <c r="AZ645" s="241"/>
      <c r="BA645" s="194"/>
      <c r="BB645" s="240"/>
      <c r="BC645" s="194"/>
      <c r="BD645" s="240"/>
      <c r="BE645" s="241"/>
      <c r="BF645" s="194"/>
      <c r="BG645" s="240"/>
      <c r="BH645" s="194"/>
      <c r="BI645" s="240"/>
      <c r="BJ645" s="241"/>
    </row>
    <row r="646" customFormat="false" ht="15.75" hidden="false" customHeight="true" outlineLevel="0" collapsed="false">
      <c r="N646" s="240"/>
      <c r="P646" s="240"/>
      <c r="Q646" s="241"/>
      <c r="S646" s="240"/>
      <c r="U646" s="240"/>
      <c r="V646" s="241"/>
      <c r="W646" s="194"/>
      <c r="X646" s="240"/>
      <c r="Y646" s="194"/>
      <c r="Z646" s="240"/>
      <c r="AA646" s="241"/>
      <c r="AB646" s="194"/>
      <c r="AC646" s="240"/>
      <c r="AD646" s="194"/>
      <c r="AE646" s="240"/>
      <c r="AF646" s="241"/>
      <c r="AG646" s="194"/>
      <c r="AH646" s="240"/>
      <c r="AI646" s="194"/>
      <c r="AJ646" s="240"/>
      <c r="AK646" s="241"/>
      <c r="AL646" s="194"/>
      <c r="AM646" s="240"/>
      <c r="AN646" s="194"/>
      <c r="AO646" s="240"/>
      <c r="AP646" s="241"/>
      <c r="AQ646" s="194"/>
      <c r="AR646" s="240"/>
      <c r="AS646" s="194"/>
      <c r="AT646" s="240"/>
      <c r="AU646" s="241"/>
      <c r="AV646" s="194"/>
      <c r="AW646" s="240"/>
      <c r="AX646" s="194"/>
      <c r="AY646" s="240"/>
      <c r="AZ646" s="241"/>
      <c r="BA646" s="194"/>
      <c r="BB646" s="240"/>
      <c r="BC646" s="194"/>
      <c r="BD646" s="240"/>
      <c r="BE646" s="241"/>
      <c r="BF646" s="194"/>
      <c r="BG646" s="240"/>
      <c r="BH646" s="194"/>
      <c r="BI646" s="240"/>
      <c r="BJ646" s="241"/>
    </row>
    <row r="647" customFormat="false" ht="15.75" hidden="false" customHeight="true" outlineLevel="0" collapsed="false">
      <c r="N647" s="240"/>
      <c r="P647" s="240"/>
      <c r="Q647" s="241"/>
      <c r="S647" s="240"/>
      <c r="U647" s="240"/>
      <c r="V647" s="241"/>
      <c r="W647" s="194"/>
      <c r="X647" s="240"/>
      <c r="Y647" s="194"/>
      <c r="Z647" s="240"/>
      <c r="AA647" s="241"/>
      <c r="AB647" s="194"/>
      <c r="AC647" s="240"/>
      <c r="AD647" s="194"/>
      <c r="AE647" s="240"/>
      <c r="AF647" s="241"/>
      <c r="AG647" s="194"/>
      <c r="AH647" s="240"/>
      <c r="AI647" s="194"/>
      <c r="AJ647" s="240"/>
      <c r="AK647" s="241"/>
      <c r="AL647" s="194"/>
      <c r="AM647" s="240"/>
      <c r="AN647" s="194"/>
      <c r="AO647" s="240"/>
      <c r="AP647" s="241"/>
      <c r="AQ647" s="194"/>
      <c r="AR647" s="240"/>
      <c r="AS647" s="194"/>
      <c r="AT647" s="240"/>
      <c r="AU647" s="241"/>
      <c r="AV647" s="194"/>
      <c r="AW647" s="240"/>
      <c r="AX647" s="194"/>
      <c r="AY647" s="240"/>
      <c r="AZ647" s="241"/>
      <c r="BA647" s="194"/>
      <c r="BB647" s="240"/>
      <c r="BC647" s="194"/>
      <c r="BD647" s="240"/>
      <c r="BE647" s="241"/>
      <c r="BF647" s="194"/>
      <c r="BG647" s="240"/>
      <c r="BH647" s="194"/>
      <c r="BI647" s="240"/>
      <c r="BJ647" s="241"/>
    </row>
    <row r="648" customFormat="false" ht="15.75" hidden="false" customHeight="true" outlineLevel="0" collapsed="false">
      <c r="N648" s="240"/>
      <c r="P648" s="240"/>
      <c r="Q648" s="241"/>
      <c r="S648" s="240"/>
      <c r="U648" s="240"/>
      <c r="V648" s="241"/>
      <c r="W648" s="194"/>
      <c r="X648" s="240"/>
      <c r="Y648" s="194"/>
      <c r="Z648" s="240"/>
      <c r="AA648" s="241"/>
      <c r="AB648" s="194"/>
      <c r="AC648" s="240"/>
      <c r="AD648" s="194"/>
      <c r="AE648" s="240"/>
      <c r="AF648" s="241"/>
      <c r="AG648" s="194"/>
      <c r="AH648" s="240"/>
      <c r="AI648" s="194"/>
      <c r="AJ648" s="240"/>
      <c r="AK648" s="241"/>
      <c r="AL648" s="194"/>
      <c r="AM648" s="240"/>
      <c r="AN648" s="194"/>
      <c r="AO648" s="240"/>
      <c r="AP648" s="241"/>
      <c r="AQ648" s="194"/>
      <c r="AR648" s="240"/>
      <c r="AS648" s="194"/>
      <c r="AT648" s="240"/>
      <c r="AU648" s="241"/>
      <c r="AV648" s="194"/>
      <c r="AW648" s="240"/>
      <c r="AX648" s="194"/>
      <c r="AY648" s="240"/>
      <c r="AZ648" s="241"/>
      <c r="BA648" s="194"/>
      <c r="BB648" s="240"/>
      <c r="BC648" s="194"/>
      <c r="BD648" s="240"/>
      <c r="BE648" s="241"/>
      <c r="BF648" s="194"/>
      <c r="BG648" s="240"/>
      <c r="BH648" s="194"/>
      <c r="BI648" s="240"/>
      <c r="BJ648" s="241"/>
    </row>
    <row r="649" customFormat="false" ht="15.75" hidden="false" customHeight="true" outlineLevel="0" collapsed="false">
      <c r="N649" s="240"/>
      <c r="P649" s="240"/>
      <c r="Q649" s="241"/>
      <c r="S649" s="240"/>
      <c r="U649" s="240"/>
      <c r="V649" s="241"/>
      <c r="W649" s="194"/>
      <c r="X649" s="240"/>
      <c r="Y649" s="194"/>
      <c r="Z649" s="240"/>
      <c r="AA649" s="241"/>
      <c r="AB649" s="194"/>
      <c r="AC649" s="240"/>
      <c r="AD649" s="194"/>
      <c r="AE649" s="240"/>
      <c r="AF649" s="241"/>
      <c r="AG649" s="194"/>
      <c r="AH649" s="240"/>
      <c r="AI649" s="194"/>
      <c r="AJ649" s="240"/>
      <c r="AK649" s="241"/>
      <c r="AL649" s="194"/>
      <c r="AM649" s="240"/>
      <c r="AN649" s="194"/>
      <c r="AO649" s="240"/>
      <c r="AP649" s="241"/>
      <c r="AQ649" s="194"/>
      <c r="AR649" s="240"/>
      <c r="AS649" s="194"/>
      <c r="AT649" s="240"/>
      <c r="AU649" s="241"/>
      <c r="AV649" s="194"/>
      <c r="AW649" s="240"/>
      <c r="AX649" s="194"/>
      <c r="AY649" s="240"/>
      <c r="AZ649" s="241"/>
      <c r="BA649" s="194"/>
      <c r="BB649" s="240"/>
      <c r="BC649" s="194"/>
      <c r="BD649" s="240"/>
      <c r="BE649" s="241"/>
      <c r="BF649" s="194"/>
      <c r="BG649" s="240"/>
      <c r="BH649" s="194"/>
      <c r="BI649" s="240"/>
      <c r="BJ649" s="241"/>
    </row>
    <row r="650" customFormat="false" ht="15.75" hidden="false" customHeight="true" outlineLevel="0" collapsed="false">
      <c r="N650" s="240"/>
      <c r="P650" s="240"/>
      <c r="Q650" s="241"/>
      <c r="S650" s="240"/>
      <c r="U650" s="240"/>
      <c r="V650" s="241"/>
      <c r="W650" s="194"/>
      <c r="X650" s="240"/>
      <c r="Y650" s="194"/>
      <c r="Z650" s="240"/>
      <c r="AA650" s="241"/>
      <c r="AB650" s="194"/>
      <c r="AC650" s="240"/>
      <c r="AD650" s="194"/>
      <c r="AE650" s="240"/>
      <c r="AF650" s="241"/>
      <c r="AG650" s="194"/>
      <c r="AH650" s="240"/>
      <c r="AI650" s="194"/>
      <c r="AJ650" s="240"/>
      <c r="AK650" s="241"/>
      <c r="AL650" s="194"/>
      <c r="AM650" s="240"/>
      <c r="AN650" s="194"/>
      <c r="AO650" s="240"/>
      <c r="AP650" s="241"/>
      <c r="AQ650" s="194"/>
      <c r="AR650" s="240"/>
      <c r="AS650" s="194"/>
      <c r="AT650" s="240"/>
      <c r="AU650" s="241"/>
      <c r="AV650" s="194"/>
      <c r="AW650" s="240"/>
      <c r="AX650" s="194"/>
      <c r="AY650" s="240"/>
      <c r="AZ650" s="241"/>
      <c r="BA650" s="194"/>
      <c r="BB650" s="240"/>
      <c r="BC650" s="194"/>
      <c r="BD650" s="240"/>
      <c r="BE650" s="241"/>
      <c r="BF650" s="194"/>
      <c r="BG650" s="240"/>
      <c r="BH650" s="194"/>
      <c r="BI650" s="240"/>
      <c r="BJ650" s="241"/>
    </row>
    <row r="651" customFormat="false" ht="15.75" hidden="false" customHeight="true" outlineLevel="0" collapsed="false">
      <c r="N651" s="240"/>
      <c r="P651" s="240"/>
      <c r="Q651" s="241"/>
      <c r="S651" s="240"/>
      <c r="U651" s="240"/>
      <c r="V651" s="241"/>
      <c r="W651" s="194"/>
      <c r="X651" s="240"/>
      <c r="Y651" s="194"/>
      <c r="Z651" s="240"/>
      <c r="AA651" s="241"/>
      <c r="AB651" s="194"/>
      <c r="AC651" s="240"/>
      <c r="AD651" s="194"/>
      <c r="AE651" s="240"/>
      <c r="AF651" s="241"/>
      <c r="AG651" s="194"/>
      <c r="AH651" s="240"/>
      <c r="AI651" s="194"/>
      <c r="AJ651" s="240"/>
      <c r="AK651" s="241"/>
      <c r="AL651" s="194"/>
      <c r="AM651" s="240"/>
      <c r="AN651" s="194"/>
      <c r="AO651" s="240"/>
      <c r="AP651" s="241"/>
      <c r="AQ651" s="194"/>
      <c r="AR651" s="240"/>
      <c r="AS651" s="194"/>
      <c r="AT651" s="240"/>
      <c r="AU651" s="241"/>
      <c r="AV651" s="194"/>
      <c r="AW651" s="240"/>
      <c r="AX651" s="194"/>
      <c r="AY651" s="240"/>
      <c r="AZ651" s="241"/>
      <c r="BA651" s="194"/>
      <c r="BB651" s="240"/>
      <c r="BC651" s="194"/>
      <c r="BD651" s="240"/>
      <c r="BE651" s="241"/>
      <c r="BF651" s="194"/>
      <c r="BG651" s="240"/>
      <c r="BH651" s="194"/>
      <c r="BI651" s="240"/>
      <c r="BJ651" s="241"/>
    </row>
    <row r="652" customFormat="false" ht="15.75" hidden="false" customHeight="true" outlineLevel="0" collapsed="false">
      <c r="N652" s="240"/>
      <c r="P652" s="240"/>
      <c r="Q652" s="241"/>
      <c r="S652" s="240"/>
      <c r="U652" s="240"/>
      <c r="V652" s="241"/>
      <c r="W652" s="194"/>
      <c r="X652" s="240"/>
      <c r="Y652" s="194"/>
      <c r="Z652" s="240"/>
      <c r="AA652" s="241"/>
      <c r="AB652" s="194"/>
      <c r="AC652" s="240"/>
      <c r="AD652" s="194"/>
      <c r="AE652" s="240"/>
      <c r="AF652" s="241"/>
      <c r="AG652" s="194"/>
      <c r="AH652" s="240"/>
      <c r="AI652" s="194"/>
      <c r="AJ652" s="240"/>
      <c r="AK652" s="241"/>
      <c r="AL652" s="194"/>
      <c r="AM652" s="240"/>
      <c r="AN652" s="194"/>
      <c r="AO652" s="240"/>
      <c r="AP652" s="241"/>
      <c r="AQ652" s="194"/>
      <c r="AR652" s="240"/>
      <c r="AS652" s="194"/>
      <c r="AT652" s="240"/>
      <c r="AU652" s="241"/>
      <c r="AV652" s="194"/>
      <c r="AW652" s="240"/>
      <c r="AX652" s="194"/>
      <c r="AY652" s="240"/>
      <c r="AZ652" s="241"/>
      <c r="BA652" s="194"/>
      <c r="BB652" s="240"/>
      <c r="BC652" s="194"/>
      <c r="BD652" s="240"/>
      <c r="BE652" s="241"/>
      <c r="BF652" s="194"/>
      <c r="BG652" s="240"/>
      <c r="BH652" s="194"/>
      <c r="BI652" s="240"/>
      <c r="BJ652" s="241"/>
    </row>
    <row r="653" customFormat="false" ht="15.75" hidden="false" customHeight="true" outlineLevel="0" collapsed="false">
      <c r="N653" s="240"/>
      <c r="P653" s="240"/>
      <c r="Q653" s="241"/>
      <c r="S653" s="240"/>
      <c r="U653" s="240"/>
      <c r="V653" s="241"/>
      <c r="W653" s="194"/>
      <c r="X653" s="240"/>
      <c r="Y653" s="194"/>
      <c r="Z653" s="240"/>
      <c r="AA653" s="241"/>
      <c r="AB653" s="194"/>
      <c r="AC653" s="240"/>
      <c r="AD653" s="194"/>
      <c r="AE653" s="240"/>
      <c r="AF653" s="241"/>
      <c r="AG653" s="194"/>
      <c r="AH653" s="240"/>
      <c r="AI653" s="194"/>
      <c r="AJ653" s="240"/>
      <c r="AK653" s="241"/>
      <c r="AL653" s="194"/>
      <c r="AM653" s="240"/>
      <c r="AN653" s="194"/>
      <c r="AO653" s="240"/>
      <c r="AP653" s="241"/>
      <c r="AQ653" s="194"/>
      <c r="AR653" s="240"/>
      <c r="AS653" s="194"/>
      <c r="AT653" s="240"/>
      <c r="AU653" s="241"/>
      <c r="AV653" s="194"/>
      <c r="AW653" s="240"/>
      <c r="AX653" s="194"/>
      <c r="AY653" s="240"/>
      <c r="AZ653" s="241"/>
      <c r="BA653" s="194"/>
      <c r="BB653" s="240"/>
      <c r="BC653" s="194"/>
      <c r="BD653" s="240"/>
      <c r="BE653" s="241"/>
      <c r="BF653" s="194"/>
      <c r="BG653" s="240"/>
      <c r="BH653" s="194"/>
      <c r="BI653" s="240"/>
      <c r="BJ653" s="241"/>
    </row>
    <row r="654" customFormat="false" ht="15.75" hidden="false" customHeight="true" outlineLevel="0" collapsed="false">
      <c r="N654" s="240"/>
      <c r="P654" s="240"/>
      <c r="Q654" s="241"/>
      <c r="S654" s="240"/>
      <c r="U654" s="240"/>
      <c r="V654" s="241"/>
      <c r="W654" s="194"/>
      <c r="X654" s="240"/>
      <c r="Y654" s="194"/>
      <c r="Z654" s="240"/>
      <c r="AA654" s="241"/>
      <c r="AB654" s="194"/>
      <c r="AC654" s="240"/>
      <c r="AD654" s="194"/>
      <c r="AE654" s="240"/>
      <c r="AF654" s="241"/>
      <c r="AG654" s="194"/>
      <c r="AH654" s="240"/>
      <c r="AI654" s="194"/>
      <c r="AJ654" s="240"/>
      <c r="AK654" s="241"/>
      <c r="AL654" s="194"/>
      <c r="AM654" s="240"/>
      <c r="AN654" s="194"/>
      <c r="AO654" s="240"/>
      <c r="AP654" s="241"/>
      <c r="AQ654" s="194"/>
      <c r="AR654" s="240"/>
      <c r="AS654" s="194"/>
      <c r="AT654" s="240"/>
      <c r="AU654" s="241"/>
      <c r="AV654" s="194"/>
      <c r="AW654" s="240"/>
      <c r="AX654" s="194"/>
      <c r="AY654" s="240"/>
      <c r="AZ654" s="241"/>
      <c r="BA654" s="194"/>
      <c r="BB654" s="240"/>
      <c r="BC654" s="194"/>
      <c r="BD654" s="240"/>
      <c r="BE654" s="241"/>
      <c r="BF654" s="194"/>
      <c r="BG654" s="240"/>
      <c r="BH654" s="194"/>
      <c r="BI654" s="240"/>
      <c r="BJ654" s="241"/>
    </row>
    <row r="655" customFormat="false" ht="15.75" hidden="false" customHeight="true" outlineLevel="0" collapsed="false">
      <c r="N655" s="240"/>
      <c r="P655" s="240"/>
      <c r="Q655" s="241"/>
      <c r="S655" s="240"/>
      <c r="U655" s="240"/>
      <c r="V655" s="241"/>
      <c r="W655" s="194"/>
      <c r="X655" s="240"/>
      <c r="Y655" s="194"/>
      <c r="Z655" s="240"/>
      <c r="AA655" s="241"/>
      <c r="AB655" s="194"/>
      <c r="AC655" s="240"/>
      <c r="AD655" s="194"/>
      <c r="AE655" s="240"/>
      <c r="AF655" s="241"/>
      <c r="AG655" s="194"/>
      <c r="AH655" s="240"/>
      <c r="AI655" s="194"/>
      <c r="AJ655" s="240"/>
      <c r="AK655" s="241"/>
      <c r="AL655" s="194"/>
      <c r="AM655" s="240"/>
      <c r="AN655" s="194"/>
      <c r="AO655" s="240"/>
      <c r="AP655" s="241"/>
      <c r="AQ655" s="194"/>
      <c r="AR655" s="240"/>
      <c r="AS655" s="194"/>
      <c r="AT655" s="240"/>
      <c r="AU655" s="241"/>
      <c r="AV655" s="194"/>
      <c r="AW655" s="240"/>
      <c r="AX655" s="194"/>
      <c r="AY655" s="240"/>
      <c r="AZ655" s="241"/>
      <c r="BA655" s="194"/>
      <c r="BB655" s="240"/>
      <c r="BC655" s="194"/>
      <c r="BD655" s="240"/>
      <c r="BE655" s="241"/>
      <c r="BF655" s="194"/>
      <c r="BG655" s="240"/>
      <c r="BH655" s="194"/>
      <c r="BI655" s="240"/>
      <c r="BJ655" s="241"/>
    </row>
    <row r="656" customFormat="false" ht="15.75" hidden="false" customHeight="true" outlineLevel="0" collapsed="false">
      <c r="N656" s="240"/>
      <c r="P656" s="240"/>
      <c r="Q656" s="241"/>
      <c r="S656" s="240"/>
      <c r="U656" s="240"/>
      <c r="V656" s="241"/>
      <c r="W656" s="194"/>
      <c r="X656" s="240"/>
      <c r="Y656" s="194"/>
      <c r="Z656" s="240"/>
      <c r="AA656" s="241"/>
      <c r="AB656" s="194"/>
      <c r="AC656" s="240"/>
      <c r="AD656" s="194"/>
      <c r="AE656" s="240"/>
      <c r="AF656" s="241"/>
      <c r="AG656" s="194"/>
      <c r="AH656" s="240"/>
      <c r="AI656" s="194"/>
      <c r="AJ656" s="240"/>
      <c r="AK656" s="241"/>
      <c r="AL656" s="194"/>
      <c r="AM656" s="240"/>
      <c r="AN656" s="194"/>
      <c r="AO656" s="240"/>
      <c r="AP656" s="241"/>
      <c r="AQ656" s="194"/>
      <c r="AR656" s="240"/>
      <c r="AS656" s="194"/>
      <c r="AT656" s="240"/>
      <c r="AU656" s="241"/>
      <c r="AV656" s="194"/>
      <c r="AW656" s="240"/>
      <c r="AX656" s="194"/>
      <c r="AY656" s="240"/>
      <c r="AZ656" s="241"/>
      <c r="BA656" s="194"/>
      <c r="BB656" s="240"/>
      <c r="BC656" s="194"/>
      <c r="BD656" s="240"/>
      <c r="BE656" s="241"/>
      <c r="BF656" s="194"/>
      <c r="BG656" s="240"/>
      <c r="BH656" s="194"/>
      <c r="BI656" s="240"/>
      <c r="BJ656" s="241"/>
    </row>
    <row r="657" customFormat="false" ht="15.75" hidden="false" customHeight="true" outlineLevel="0" collapsed="false">
      <c r="N657" s="240"/>
      <c r="P657" s="240"/>
      <c r="Q657" s="241"/>
      <c r="S657" s="240"/>
      <c r="U657" s="240"/>
      <c r="V657" s="241"/>
      <c r="W657" s="194"/>
      <c r="X657" s="240"/>
      <c r="Y657" s="194"/>
      <c r="Z657" s="240"/>
      <c r="AA657" s="241"/>
      <c r="AB657" s="194"/>
      <c r="AC657" s="240"/>
      <c r="AD657" s="194"/>
      <c r="AE657" s="240"/>
      <c r="AF657" s="241"/>
      <c r="AG657" s="194"/>
      <c r="AH657" s="240"/>
      <c r="AI657" s="194"/>
      <c r="AJ657" s="240"/>
      <c r="AK657" s="241"/>
      <c r="AL657" s="194"/>
      <c r="AM657" s="240"/>
      <c r="AN657" s="194"/>
      <c r="AO657" s="240"/>
      <c r="AP657" s="241"/>
      <c r="AQ657" s="194"/>
      <c r="AR657" s="240"/>
      <c r="AS657" s="194"/>
      <c r="AT657" s="240"/>
      <c r="AU657" s="241"/>
      <c r="AV657" s="194"/>
      <c r="AW657" s="240"/>
      <c r="AX657" s="194"/>
      <c r="AY657" s="240"/>
      <c r="AZ657" s="241"/>
      <c r="BA657" s="194"/>
      <c r="BB657" s="240"/>
      <c r="BC657" s="194"/>
      <c r="BD657" s="240"/>
      <c r="BE657" s="241"/>
      <c r="BF657" s="194"/>
      <c r="BG657" s="240"/>
      <c r="BH657" s="194"/>
      <c r="BI657" s="240"/>
      <c r="BJ657" s="241"/>
    </row>
    <row r="658" customFormat="false" ht="15.75" hidden="false" customHeight="true" outlineLevel="0" collapsed="false">
      <c r="N658" s="240"/>
      <c r="P658" s="240"/>
      <c r="Q658" s="241"/>
      <c r="S658" s="240"/>
      <c r="U658" s="240"/>
      <c r="V658" s="241"/>
      <c r="W658" s="194"/>
      <c r="X658" s="240"/>
      <c r="Y658" s="194"/>
      <c r="Z658" s="240"/>
      <c r="AA658" s="241"/>
      <c r="AB658" s="194"/>
      <c r="AC658" s="240"/>
      <c r="AD658" s="194"/>
      <c r="AE658" s="240"/>
      <c r="AF658" s="241"/>
      <c r="AG658" s="194"/>
      <c r="AH658" s="240"/>
      <c r="AI658" s="194"/>
      <c r="AJ658" s="240"/>
      <c r="AK658" s="241"/>
      <c r="AL658" s="194"/>
      <c r="AM658" s="240"/>
      <c r="AN658" s="194"/>
      <c r="AO658" s="240"/>
      <c r="AP658" s="241"/>
      <c r="AQ658" s="194"/>
      <c r="AR658" s="240"/>
      <c r="AS658" s="194"/>
      <c r="AT658" s="240"/>
      <c r="AU658" s="241"/>
      <c r="AV658" s="194"/>
      <c r="AW658" s="240"/>
      <c r="AX658" s="194"/>
      <c r="AY658" s="240"/>
      <c r="AZ658" s="241"/>
      <c r="BA658" s="194"/>
      <c r="BB658" s="240"/>
      <c r="BC658" s="194"/>
      <c r="BD658" s="240"/>
      <c r="BE658" s="241"/>
      <c r="BF658" s="194"/>
      <c r="BG658" s="240"/>
      <c r="BH658" s="194"/>
      <c r="BI658" s="240"/>
      <c r="BJ658" s="241"/>
    </row>
    <row r="659" customFormat="false" ht="15.75" hidden="false" customHeight="true" outlineLevel="0" collapsed="false">
      <c r="N659" s="240"/>
      <c r="P659" s="240"/>
      <c r="Q659" s="241"/>
      <c r="S659" s="240"/>
      <c r="U659" s="240"/>
      <c r="V659" s="241"/>
      <c r="W659" s="194"/>
      <c r="X659" s="240"/>
      <c r="Y659" s="194"/>
      <c r="Z659" s="240"/>
      <c r="AA659" s="241"/>
      <c r="AB659" s="194"/>
      <c r="AC659" s="240"/>
      <c r="AD659" s="194"/>
      <c r="AE659" s="240"/>
      <c r="AF659" s="241"/>
      <c r="AG659" s="194"/>
      <c r="AH659" s="240"/>
      <c r="AI659" s="194"/>
      <c r="AJ659" s="240"/>
      <c r="AK659" s="241"/>
      <c r="AL659" s="194"/>
      <c r="AM659" s="240"/>
      <c r="AN659" s="194"/>
      <c r="AO659" s="240"/>
      <c r="AP659" s="241"/>
      <c r="AQ659" s="194"/>
      <c r="AR659" s="240"/>
      <c r="AS659" s="194"/>
      <c r="AT659" s="240"/>
      <c r="AU659" s="241"/>
      <c r="AV659" s="194"/>
      <c r="AW659" s="240"/>
      <c r="AX659" s="194"/>
      <c r="AY659" s="240"/>
      <c r="AZ659" s="241"/>
      <c r="BA659" s="194"/>
      <c r="BB659" s="240"/>
      <c r="BC659" s="194"/>
      <c r="BD659" s="240"/>
      <c r="BE659" s="241"/>
      <c r="BF659" s="194"/>
      <c r="BG659" s="240"/>
      <c r="BH659" s="194"/>
      <c r="BI659" s="240"/>
      <c r="BJ659" s="241"/>
    </row>
    <row r="660" customFormat="false" ht="15.75" hidden="false" customHeight="true" outlineLevel="0" collapsed="false">
      <c r="N660" s="240"/>
      <c r="P660" s="240"/>
      <c r="Q660" s="241"/>
      <c r="S660" s="240"/>
      <c r="U660" s="240"/>
      <c r="V660" s="241"/>
      <c r="W660" s="194"/>
      <c r="X660" s="240"/>
      <c r="Y660" s="194"/>
      <c r="Z660" s="240"/>
      <c r="AA660" s="241"/>
      <c r="AB660" s="194"/>
      <c r="AC660" s="240"/>
      <c r="AD660" s="194"/>
      <c r="AE660" s="240"/>
      <c r="AF660" s="241"/>
      <c r="AG660" s="194"/>
      <c r="AH660" s="240"/>
      <c r="AI660" s="194"/>
      <c r="AJ660" s="240"/>
      <c r="AK660" s="241"/>
      <c r="AL660" s="194"/>
      <c r="AM660" s="240"/>
      <c r="AN660" s="194"/>
      <c r="AO660" s="240"/>
      <c r="AP660" s="241"/>
      <c r="AQ660" s="194"/>
      <c r="AR660" s="240"/>
      <c r="AS660" s="194"/>
      <c r="AT660" s="240"/>
      <c r="AU660" s="241"/>
      <c r="AV660" s="194"/>
      <c r="AW660" s="240"/>
      <c r="AX660" s="194"/>
      <c r="AY660" s="240"/>
      <c r="AZ660" s="241"/>
      <c r="BA660" s="194"/>
      <c r="BB660" s="240"/>
      <c r="BC660" s="194"/>
      <c r="BD660" s="240"/>
      <c r="BE660" s="241"/>
      <c r="BF660" s="194"/>
      <c r="BG660" s="240"/>
      <c r="BH660" s="194"/>
      <c r="BI660" s="240"/>
      <c r="BJ660" s="241"/>
    </row>
    <row r="661" customFormat="false" ht="15.75" hidden="false" customHeight="true" outlineLevel="0" collapsed="false">
      <c r="N661" s="240"/>
      <c r="P661" s="240"/>
      <c r="Q661" s="241"/>
      <c r="S661" s="240"/>
      <c r="U661" s="240"/>
      <c r="V661" s="241"/>
      <c r="W661" s="194"/>
      <c r="X661" s="240"/>
      <c r="Y661" s="194"/>
      <c r="Z661" s="240"/>
      <c r="AA661" s="241"/>
      <c r="AB661" s="194"/>
      <c r="AC661" s="240"/>
      <c r="AD661" s="194"/>
      <c r="AE661" s="240"/>
      <c r="AF661" s="241"/>
      <c r="AG661" s="194"/>
      <c r="AH661" s="240"/>
      <c r="AI661" s="194"/>
      <c r="AJ661" s="240"/>
      <c r="AK661" s="241"/>
      <c r="AL661" s="194"/>
      <c r="AM661" s="240"/>
      <c r="AN661" s="194"/>
      <c r="AO661" s="240"/>
      <c r="AP661" s="241"/>
      <c r="AQ661" s="194"/>
      <c r="AR661" s="240"/>
      <c r="AS661" s="194"/>
      <c r="AT661" s="240"/>
      <c r="AU661" s="241"/>
      <c r="AV661" s="194"/>
      <c r="AW661" s="240"/>
      <c r="AX661" s="194"/>
      <c r="AY661" s="240"/>
      <c r="AZ661" s="241"/>
      <c r="BA661" s="194"/>
      <c r="BB661" s="240"/>
      <c r="BC661" s="194"/>
      <c r="BD661" s="240"/>
      <c r="BE661" s="241"/>
      <c r="BF661" s="194"/>
      <c r="BG661" s="240"/>
      <c r="BH661" s="194"/>
      <c r="BI661" s="240"/>
      <c r="BJ661" s="241"/>
    </row>
    <row r="662" customFormat="false" ht="15.75" hidden="false" customHeight="true" outlineLevel="0" collapsed="false">
      <c r="N662" s="240"/>
      <c r="P662" s="240"/>
      <c r="Q662" s="241"/>
      <c r="S662" s="240"/>
      <c r="U662" s="240"/>
      <c r="V662" s="241"/>
      <c r="W662" s="194"/>
      <c r="X662" s="240"/>
      <c r="Y662" s="194"/>
      <c r="Z662" s="240"/>
      <c r="AA662" s="241"/>
      <c r="AB662" s="194"/>
      <c r="AC662" s="240"/>
      <c r="AD662" s="194"/>
      <c r="AE662" s="240"/>
      <c r="AF662" s="241"/>
      <c r="AG662" s="194"/>
      <c r="AH662" s="240"/>
      <c r="AI662" s="194"/>
      <c r="AJ662" s="240"/>
      <c r="AK662" s="241"/>
      <c r="AL662" s="194"/>
      <c r="AM662" s="240"/>
      <c r="AN662" s="194"/>
      <c r="AO662" s="240"/>
      <c r="AP662" s="241"/>
      <c r="AQ662" s="194"/>
      <c r="AR662" s="240"/>
      <c r="AS662" s="194"/>
      <c r="AT662" s="240"/>
      <c r="AU662" s="241"/>
      <c r="AV662" s="194"/>
      <c r="AW662" s="240"/>
      <c r="AX662" s="194"/>
      <c r="AY662" s="240"/>
      <c r="AZ662" s="241"/>
      <c r="BA662" s="194"/>
      <c r="BB662" s="240"/>
      <c r="BC662" s="194"/>
      <c r="BD662" s="240"/>
      <c r="BE662" s="241"/>
      <c r="BF662" s="194"/>
      <c r="BG662" s="240"/>
      <c r="BH662" s="194"/>
      <c r="BI662" s="240"/>
      <c r="BJ662" s="241"/>
    </row>
    <row r="663" customFormat="false" ht="15.75" hidden="false" customHeight="true" outlineLevel="0" collapsed="false">
      <c r="N663" s="240"/>
      <c r="P663" s="240"/>
      <c r="Q663" s="241"/>
      <c r="S663" s="240"/>
      <c r="U663" s="240"/>
      <c r="V663" s="241"/>
      <c r="W663" s="194"/>
      <c r="X663" s="240"/>
      <c r="Y663" s="194"/>
      <c r="Z663" s="240"/>
      <c r="AA663" s="241"/>
      <c r="AB663" s="194"/>
      <c r="AC663" s="240"/>
      <c r="AD663" s="194"/>
      <c r="AE663" s="240"/>
      <c r="AF663" s="241"/>
      <c r="AG663" s="194"/>
      <c r="AH663" s="240"/>
      <c r="AI663" s="194"/>
      <c r="AJ663" s="240"/>
      <c r="AK663" s="241"/>
      <c r="AL663" s="194"/>
      <c r="AM663" s="240"/>
      <c r="AN663" s="194"/>
      <c r="AO663" s="240"/>
      <c r="AP663" s="241"/>
      <c r="AQ663" s="194"/>
      <c r="AR663" s="240"/>
      <c r="AS663" s="194"/>
      <c r="AT663" s="240"/>
      <c r="AU663" s="241"/>
      <c r="AV663" s="194"/>
      <c r="AW663" s="240"/>
      <c r="AX663" s="194"/>
      <c r="AY663" s="240"/>
      <c r="AZ663" s="241"/>
      <c r="BA663" s="194"/>
      <c r="BB663" s="240"/>
      <c r="BC663" s="194"/>
      <c r="BD663" s="240"/>
      <c r="BE663" s="241"/>
      <c r="BF663" s="194"/>
      <c r="BG663" s="240"/>
      <c r="BH663" s="194"/>
      <c r="BI663" s="240"/>
      <c r="BJ663" s="241"/>
    </row>
    <row r="664" customFormat="false" ht="15.75" hidden="false" customHeight="true" outlineLevel="0" collapsed="false">
      <c r="N664" s="240"/>
      <c r="P664" s="240"/>
      <c r="Q664" s="241"/>
      <c r="S664" s="240"/>
      <c r="U664" s="240"/>
      <c r="V664" s="241"/>
      <c r="W664" s="194"/>
      <c r="X664" s="240"/>
      <c r="Y664" s="194"/>
      <c r="Z664" s="240"/>
      <c r="AA664" s="241"/>
      <c r="AB664" s="194"/>
      <c r="AC664" s="240"/>
      <c r="AD664" s="194"/>
      <c r="AE664" s="240"/>
      <c r="AF664" s="241"/>
      <c r="AG664" s="194"/>
      <c r="AH664" s="240"/>
      <c r="AI664" s="194"/>
      <c r="AJ664" s="240"/>
      <c r="AK664" s="241"/>
      <c r="AL664" s="194"/>
      <c r="AM664" s="240"/>
      <c r="AN664" s="194"/>
      <c r="AO664" s="240"/>
      <c r="AP664" s="241"/>
      <c r="AQ664" s="194"/>
      <c r="AR664" s="240"/>
      <c r="AS664" s="194"/>
      <c r="AT664" s="240"/>
      <c r="AU664" s="241"/>
      <c r="AV664" s="194"/>
      <c r="AW664" s="240"/>
      <c r="AX664" s="194"/>
      <c r="AY664" s="240"/>
      <c r="AZ664" s="241"/>
      <c r="BA664" s="194"/>
      <c r="BB664" s="240"/>
      <c r="BC664" s="194"/>
      <c r="BD664" s="240"/>
      <c r="BE664" s="241"/>
      <c r="BF664" s="194"/>
      <c r="BG664" s="240"/>
      <c r="BH664" s="194"/>
      <c r="BI664" s="240"/>
      <c r="BJ664" s="241"/>
    </row>
    <row r="665" customFormat="false" ht="15.75" hidden="false" customHeight="true" outlineLevel="0" collapsed="false">
      <c r="N665" s="240"/>
      <c r="P665" s="240"/>
      <c r="Q665" s="241"/>
      <c r="S665" s="240"/>
      <c r="U665" s="240"/>
      <c r="V665" s="241"/>
      <c r="W665" s="194"/>
      <c r="X665" s="240"/>
      <c r="Y665" s="194"/>
      <c r="Z665" s="240"/>
      <c r="AA665" s="241"/>
      <c r="AB665" s="194"/>
      <c r="AC665" s="240"/>
      <c r="AD665" s="194"/>
      <c r="AE665" s="240"/>
      <c r="AF665" s="241"/>
      <c r="AG665" s="194"/>
      <c r="AH665" s="240"/>
      <c r="AI665" s="194"/>
      <c r="AJ665" s="240"/>
      <c r="AK665" s="241"/>
      <c r="AL665" s="194"/>
      <c r="AM665" s="240"/>
      <c r="AN665" s="194"/>
      <c r="AO665" s="240"/>
      <c r="AP665" s="241"/>
      <c r="AQ665" s="194"/>
      <c r="AR665" s="240"/>
      <c r="AS665" s="194"/>
      <c r="AT665" s="240"/>
      <c r="AU665" s="241"/>
      <c r="AV665" s="194"/>
      <c r="AW665" s="240"/>
      <c r="AX665" s="194"/>
      <c r="AY665" s="240"/>
      <c r="AZ665" s="241"/>
      <c r="BA665" s="194"/>
      <c r="BB665" s="240"/>
      <c r="BC665" s="194"/>
      <c r="BD665" s="240"/>
      <c r="BE665" s="241"/>
      <c r="BF665" s="194"/>
      <c r="BG665" s="240"/>
      <c r="BH665" s="194"/>
      <c r="BI665" s="240"/>
      <c r="BJ665" s="241"/>
    </row>
    <row r="666" customFormat="false" ht="15.75" hidden="false" customHeight="true" outlineLevel="0" collapsed="false">
      <c r="N666" s="240"/>
      <c r="P666" s="240"/>
      <c r="Q666" s="241"/>
      <c r="S666" s="240"/>
      <c r="U666" s="240"/>
      <c r="V666" s="241"/>
      <c r="W666" s="194"/>
      <c r="X666" s="240"/>
      <c r="Y666" s="194"/>
      <c r="Z666" s="240"/>
      <c r="AA666" s="241"/>
      <c r="AB666" s="194"/>
      <c r="AC666" s="240"/>
      <c r="AD666" s="194"/>
      <c r="AE666" s="240"/>
      <c r="AF666" s="241"/>
      <c r="AG666" s="194"/>
      <c r="AH666" s="240"/>
      <c r="AI666" s="194"/>
      <c r="AJ666" s="240"/>
      <c r="AK666" s="241"/>
      <c r="AL666" s="194"/>
      <c r="AM666" s="240"/>
      <c r="AN666" s="194"/>
      <c r="AO666" s="240"/>
      <c r="AP666" s="241"/>
      <c r="AQ666" s="194"/>
      <c r="AR666" s="240"/>
      <c r="AS666" s="194"/>
      <c r="AT666" s="240"/>
      <c r="AU666" s="241"/>
      <c r="AV666" s="194"/>
      <c r="AW666" s="240"/>
      <c r="AX666" s="194"/>
      <c r="AY666" s="240"/>
      <c r="AZ666" s="241"/>
      <c r="BA666" s="194"/>
      <c r="BB666" s="240"/>
      <c r="BC666" s="194"/>
      <c r="BD666" s="240"/>
      <c r="BE666" s="241"/>
      <c r="BF666" s="194"/>
      <c r="BG666" s="240"/>
      <c r="BH666" s="194"/>
      <c r="BI666" s="240"/>
      <c r="BJ666" s="241"/>
    </row>
    <row r="667" customFormat="false" ht="15.75" hidden="false" customHeight="true" outlineLevel="0" collapsed="false">
      <c r="N667" s="240"/>
      <c r="P667" s="240"/>
      <c r="Q667" s="241"/>
      <c r="S667" s="240"/>
      <c r="U667" s="240"/>
      <c r="V667" s="241"/>
      <c r="W667" s="194"/>
      <c r="X667" s="240"/>
      <c r="Y667" s="194"/>
      <c r="Z667" s="240"/>
      <c r="AA667" s="241"/>
      <c r="AB667" s="194"/>
      <c r="AC667" s="240"/>
      <c r="AD667" s="194"/>
      <c r="AE667" s="240"/>
      <c r="AF667" s="241"/>
      <c r="AG667" s="194"/>
      <c r="AH667" s="240"/>
      <c r="AI667" s="194"/>
      <c r="AJ667" s="240"/>
      <c r="AK667" s="241"/>
      <c r="AL667" s="194"/>
      <c r="AM667" s="240"/>
      <c r="AN667" s="194"/>
      <c r="AO667" s="240"/>
      <c r="AP667" s="241"/>
      <c r="AQ667" s="194"/>
      <c r="AR667" s="240"/>
      <c r="AS667" s="194"/>
      <c r="AT667" s="240"/>
      <c r="AU667" s="241"/>
      <c r="AV667" s="194"/>
      <c r="AW667" s="240"/>
      <c r="AX667" s="194"/>
      <c r="AY667" s="240"/>
      <c r="AZ667" s="241"/>
      <c r="BA667" s="194"/>
      <c r="BB667" s="240"/>
      <c r="BC667" s="194"/>
      <c r="BD667" s="240"/>
      <c r="BE667" s="241"/>
      <c r="BF667" s="194"/>
      <c r="BG667" s="240"/>
      <c r="BH667" s="194"/>
      <c r="BI667" s="240"/>
      <c r="BJ667" s="241"/>
    </row>
    <row r="668" customFormat="false" ht="15.75" hidden="false" customHeight="true" outlineLevel="0" collapsed="false">
      <c r="N668" s="240"/>
      <c r="P668" s="240"/>
      <c r="Q668" s="241"/>
      <c r="S668" s="240"/>
      <c r="U668" s="240"/>
      <c r="V668" s="241"/>
      <c r="W668" s="194"/>
      <c r="X668" s="240"/>
      <c r="Y668" s="194"/>
      <c r="Z668" s="240"/>
      <c r="AA668" s="241"/>
      <c r="AB668" s="194"/>
      <c r="AC668" s="240"/>
      <c r="AD668" s="194"/>
      <c r="AE668" s="240"/>
      <c r="AF668" s="241"/>
      <c r="AG668" s="194"/>
      <c r="AH668" s="240"/>
      <c r="AI668" s="194"/>
      <c r="AJ668" s="240"/>
      <c r="AK668" s="241"/>
      <c r="AL668" s="194"/>
      <c r="AM668" s="240"/>
      <c r="AN668" s="194"/>
      <c r="AO668" s="240"/>
      <c r="AP668" s="241"/>
      <c r="AQ668" s="194"/>
      <c r="AR668" s="240"/>
      <c r="AS668" s="194"/>
      <c r="AT668" s="240"/>
      <c r="AU668" s="241"/>
      <c r="AV668" s="194"/>
      <c r="AW668" s="240"/>
      <c r="AX668" s="194"/>
      <c r="AY668" s="240"/>
      <c r="AZ668" s="241"/>
      <c r="BA668" s="194"/>
      <c r="BB668" s="240"/>
      <c r="BC668" s="194"/>
      <c r="BD668" s="240"/>
      <c r="BE668" s="241"/>
      <c r="BF668" s="194"/>
      <c r="BG668" s="240"/>
      <c r="BH668" s="194"/>
      <c r="BI668" s="240"/>
      <c r="BJ668" s="241"/>
    </row>
    <row r="669" customFormat="false" ht="15.75" hidden="false" customHeight="true" outlineLevel="0" collapsed="false">
      <c r="N669" s="240"/>
      <c r="P669" s="240"/>
      <c r="Q669" s="241"/>
      <c r="S669" s="240"/>
      <c r="U669" s="240"/>
      <c r="V669" s="241"/>
      <c r="W669" s="194"/>
      <c r="X669" s="240"/>
      <c r="Y669" s="194"/>
      <c r="Z669" s="240"/>
      <c r="AA669" s="241"/>
      <c r="AB669" s="194"/>
      <c r="AC669" s="240"/>
      <c r="AD669" s="194"/>
      <c r="AE669" s="240"/>
      <c r="AF669" s="241"/>
      <c r="AG669" s="194"/>
      <c r="AH669" s="240"/>
      <c r="AI669" s="194"/>
      <c r="AJ669" s="240"/>
      <c r="AK669" s="241"/>
      <c r="AL669" s="194"/>
      <c r="AM669" s="240"/>
      <c r="AN669" s="194"/>
      <c r="AO669" s="240"/>
      <c r="AP669" s="241"/>
      <c r="AQ669" s="194"/>
      <c r="AR669" s="240"/>
      <c r="AS669" s="194"/>
      <c r="AT669" s="240"/>
      <c r="AU669" s="241"/>
      <c r="AV669" s="194"/>
      <c r="AW669" s="240"/>
      <c r="AX669" s="194"/>
      <c r="AY669" s="240"/>
      <c r="AZ669" s="241"/>
      <c r="BA669" s="194"/>
      <c r="BB669" s="240"/>
      <c r="BC669" s="194"/>
      <c r="BD669" s="240"/>
      <c r="BE669" s="241"/>
      <c r="BF669" s="194"/>
      <c r="BG669" s="240"/>
      <c r="BH669" s="194"/>
      <c r="BI669" s="240"/>
      <c r="BJ669" s="241"/>
    </row>
    <row r="670" customFormat="false" ht="15.75" hidden="false" customHeight="true" outlineLevel="0" collapsed="false">
      <c r="N670" s="240"/>
      <c r="P670" s="240"/>
      <c r="Q670" s="241"/>
      <c r="S670" s="240"/>
      <c r="U670" s="240"/>
      <c r="V670" s="241"/>
      <c r="W670" s="194"/>
      <c r="X670" s="240"/>
      <c r="Y670" s="194"/>
      <c r="Z670" s="240"/>
      <c r="AA670" s="241"/>
      <c r="AB670" s="194"/>
      <c r="AC670" s="240"/>
      <c r="AD670" s="194"/>
      <c r="AE670" s="240"/>
      <c r="AF670" s="241"/>
      <c r="AG670" s="194"/>
      <c r="AH670" s="240"/>
      <c r="AI670" s="194"/>
      <c r="AJ670" s="240"/>
      <c r="AK670" s="241"/>
      <c r="AL670" s="194"/>
      <c r="AM670" s="240"/>
      <c r="AN670" s="194"/>
      <c r="AO670" s="240"/>
      <c r="AP670" s="241"/>
      <c r="AQ670" s="194"/>
      <c r="AR670" s="240"/>
      <c r="AS670" s="194"/>
      <c r="AT670" s="240"/>
      <c r="AU670" s="241"/>
      <c r="AV670" s="194"/>
      <c r="AW670" s="240"/>
      <c r="AX670" s="194"/>
      <c r="AY670" s="240"/>
      <c r="AZ670" s="241"/>
      <c r="BA670" s="194"/>
      <c r="BB670" s="240"/>
      <c r="BC670" s="194"/>
      <c r="BD670" s="240"/>
      <c r="BE670" s="241"/>
      <c r="BF670" s="194"/>
      <c r="BG670" s="240"/>
      <c r="BH670" s="194"/>
      <c r="BI670" s="240"/>
      <c r="BJ670" s="241"/>
    </row>
    <row r="671" customFormat="false" ht="15.75" hidden="false" customHeight="true" outlineLevel="0" collapsed="false">
      <c r="N671" s="240"/>
      <c r="P671" s="240"/>
      <c r="Q671" s="241"/>
      <c r="S671" s="240"/>
      <c r="U671" s="240"/>
      <c r="V671" s="241"/>
      <c r="W671" s="194"/>
      <c r="X671" s="240"/>
      <c r="Y671" s="194"/>
      <c r="Z671" s="240"/>
      <c r="AA671" s="241"/>
      <c r="AB671" s="194"/>
      <c r="AC671" s="240"/>
      <c r="AD671" s="194"/>
      <c r="AE671" s="240"/>
      <c r="AF671" s="241"/>
      <c r="AG671" s="194"/>
      <c r="AH671" s="240"/>
      <c r="AI671" s="194"/>
      <c r="AJ671" s="240"/>
      <c r="AK671" s="241"/>
      <c r="AL671" s="194"/>
      <c r="AM671" s="240"/>
      <c r="AN671" s="194"/>
      <c r="AO671" s="240"/>
      <c r="AP671" s="241"/>
      <c r="AQ671" s="194"/>
      <c r="AR671" s="240"/>
      <c r="AS671" s="194"/>
      <c r="AT671" s="240"/>
      <c r="AU671" s="241"/>
      <c r="AV671" s="194"/>
      <c r="AW671" s="240"/>
      <c r="AX671" s="194"/>
      <c r="AY671" s="240"/>
      <c r="AZ671" s="241"/>
      <c r="BA671" s="194"/>
      <c r="BB671" s="240"/>
      <c r="BC671" s="194"/>
      <c r="BD671" s="240"/>
      <c r="BE671" s="241"/>
      <c r="BF671" s="194"/>
      <c r="BG671" s="240"/>
      <c r="BH671" s="194"/>
      <c r="BI671" s="240"/>
      <c r="BJ671" s="241"/>
    </row>
    <row r="672" customFormat="false" ht="15.75" hidden="false" customHeight="true" outlineLevel="0" collapsed="false">
      <c r="N672" s="240"/>
      <c r="P672" s="240"/>
      <c r="Q672" s="241"/>
      <c r="S672" s="240"/>
      <c r="U672" s="240"/>
      <c r="V672" s="241"/>
      <c r="W672" s="194"/>
      <c r="X672" s="240"/>
      <c r="Y672" s="194"/>
      <c r="Z672" s="240"/>
      <c r="AA672" s="241"/>
      <c r="AB672" s="194"/>
      <c r="AC672" s="240"/>
      <c r="AD672" s="194"/>
      <c r="AE672" s="240"/>
      <c r="AF672" s="241"/>
      <c r="AG672" s="194"/>
      <c r="AH672" s="240"/>
      <c r="AI672" s="194"/>
      <c r="AJ672" s="240"/>
      <c r="AK672" s="241"/>
      <c r="AL672" s="194"/>
      <c r="AM672" s="240"/>
      <c r="AN672" s="194"/>
      <c r="AO672" s="240"/>
      <c r="AP672" s="241"/>
      <c r="AQ672" s="194"/>
      <c r="AR672" s="240"/>
      <c r="AS672" s="194"/>
      <c r="AT672" s="240"/>
      <c r="AU672" s="241"/>
      <c r="AV672" s="194"/>
      <c r="AW672" s="240"/>
      <c r="AX672" s="194"/>
      <c r="AY672" s="240"/>
      <c r="AZ672" s="241"/>
      <c r="BA672" s="194"/>
      <c r="BB672" s="240"/>
      <c r="BC672" s="194"/>
      <c r="BD672" s="240"/>
      <c r="BE672" s="241"/>
      <c r="BF672" s="194"/>
      <c r="BG672" s="240"/>
      <c r="BH672" s="194"/>
      <c r="BI672" s="240"/>
      <c r="BJ672" s="241"/>
    </row>
    <row r="673" customFormat="false" ht="15.75" hidden="false" customHeight="true" outlineLevel="0" collapsed="false">
      <c r="N673" s="240"/>
      <c r="P673" s="240"/>
      <c r="Q673" s="241"/>
      <c r="S673" s="240"/>
      <c r="U673" s="240"/>
      <c r="V673" s="241"/>
      <c r="W673" s="194"/>
      <c r="X673" s="240"/>
      <c r="Y673" s="194"/>
      <c r="Z673" s="240"/>
      <c r="AA673" s="241"/>
      <c r="AB673" s="194"/>
      <c r="AC673" s="240"/>
      <c r="AD673" s="194"/>
      <c r="AE673" s="240"/>
      <c r="AF673" s="241"/>
      <c r="AG673" s="194"/>
      <c r="AH673" s="240"/>
      <c r="AI673" s="194"/>
      <c r="AJ673" s="240"/>
      <c r="AK673" s="241"/>
      <c r="AL673" s="194"/>
      <c r="AM673" s="240"/>
      <c r="AN673" s="194"/>
      <c r="AO673" s="240"/>
      <c r="AP673" s="241"/>
      <c r="AQ673" s="194"/>
      <c r="AR673" s="240"/>
      <c r="AS673" s="194"/>
      <c r="AT673" s="240"/>
      <c r="AU673" s="241"/>
      <c r="AV673" s="194"/>
      <c r="AW673" s="240"/>
      <c r="AX673" s="194"/>
      <c r="AY673" s="240"/>
      <c r="AZ673" s="241"/>
      <c r="BA673" s="194"/>
      <c r="BB673" s="240"/>
      <c r="BC673" s="194"/>
      <c r="BD673" s="240"/>
      <c r="BE673" s="241"/>
      <c r="BF673" s="194"/>
      <c r="BG673" s="240"/>
      <c r="BH673" s="194"/>
      <c r="BI673" s="240"/>
      <c r="BJ673" s="241"/>
    </row>
    <row r="674" customFormat="false" ht="15.75" hidden="false" customHeight="true" outlineLevel="0" collapsed="false">
      <c r="N674" s="240"/>
      <c r="P674" s="240"/>
      <c r="Q674" s="241"/>
      <c r="S674" s="240"/>
      <c r="U674" s="240"/>
      <c r="V674" s="241"/>
      <c r="W674" s="194"/>
      <c r="X674" s="240"/>
      <c r="Y674" s="194"/>
      <c r="Z674" s="240"/>
      <c r="AA674" s="241"/>
      <c r="AB674" s="194"/>
      <c r="AC674" s="240"/>
      <c r="AD674" s="194"/>
      <c r="AE674" s="240"/>
      <c r="AF674" s="241"/>
      <c r="AG674" s="194"/>
      <c r="AH674" s="240"/>
      <c r="AI674" s="194"/>
      <c r="AJ674" s="240"/>
      <c r="AK674" s="241"/>
      <c r="AL674" s="194"/>
      <c r="AM674" s="240"/>
      <c r="AN674" s="194"/>
      <c r="AO674" s="240"/>
      <c r="AP674" s="241"/>
      <c r="AQ674" s="194"/>
      <c r="AR674" s="240"/>
      <c r="AS674" s="194"/>
      <c r="AT674" s="240"/>
      <c r="AU674" s="241"/>
      <c r="AV674" s="194"/>
      <c r="AW674" s="240"/>
      <c r="AX674" s="194"/>
      <c r="AY674" s="240"/>
      <c r="AZ674" s="241"/>
      <c r="BA674" s="194"/>
      <c r="BB674" s="240"/>
      <c r="BC674" s="194"/>
      <c r="BD674" s="240"/>
      <c r="BE674" s="241"/>
      <c r="BF674" s="194"/>
      <c r="BG674" s="240"/>
      <c r="BH674" s="194"/>
      <c r="BI674" s="240"/>
      <c r="BJ674" s="241"/>
    </row>
    <row r="675" customFormat="false" ht="15.75" hidden="false" customHeight="true" outlineLevel="0" collapsed="false">
      <c r="N675" s="240"/>
      <c r="P675" s="240"/>
      <c r="Q675" s="241"/>
      <c r="S675" s="240"/>
      <c r="U675" s="240"/>
      <c r="V675" s="241"/>
      <c r="W675" s="194"/>
      <c r="X675" s="240"/>
      <c r="Y675" s="194"/>
      <c r="Z675" s="240"/>
      <c r="AA675" s="241"/>
      <c r="AB675" s="194"/>
      <c r="AC675" s="240"/>
      <c r="AD675" s="194"/>
      <c r="AE675" s="240"/>
      <c r="AF675" s="241"/>
      <c r="AG675" s="194"/>
      <c r="AH675" s="240"/>
      <c r="AI675" s="194"/>
      <c r="AJ675" s="240"/>
      <c r="AK675" s="241"/>
      <c r="AL675" s="194"/>
      <c r="AM675" s="240"/>
      <c r="AN675" s="194"/>
      <c r="AO675" s="240"/>
      <c r="AP675" s="241"/>
      <c r="AQ675" s="194"/>
      <c r="AR675" s="240"/>
      <c r="AS675" s="194"/>
      <c r="AT675" s="240"/>
      <c r="AU675" s="241"/>
      <c r="AV675" s="194"/>
      <c r="AW675" s="240"/>
      <c r="AX675" s="194"/>
      <c r="AY675" s="240"/>
      <c r="AZ675" s="241"/>
      <c r="BA675" s="194"/>
      <c r="BB675" s="240"/>
      <c r="BC675" s="194"/>
      <c r="BD675" s="240"/>
      <c r="BE675" s="241"/>
      <c r="BF675" s="194"/>
      <c r="BG675" s="240"/>
      <c r="BH675" s="194"/>
      <c r="BI675" s="240"/>
      <c r="BJ675" s="241"/>
    </row>
    <row r="676" customFormat="false" ht="15.75" hidden="false" customHeight="true" outlineLevel="0" collapsed="false">
      <c r="N676" s="240"/>
      <c r="P676" s="240"/>
      <c r="Q676" s="241"/>
      <c r="S676" s="240"/>
      <c r="U676" s="240"/>
      <c r="V676" s="241"/>
      <c r="W676" s="194"/>
      <c r="X676" s="240"/>
      <c r="Y676" s="194"/>
      <c r="Z676" s="240"/>
      <c r="AA676" s="241"/>
      <c r="AB676" s="194"/>
      <c r="AC676" s="240"/>
      <c r="AD676" s="194"/>
      <c r="AE676" s="240"/>
      <c r="AF676" s="241"/>
      <c r="AG676" s="194"/>
      <c r="AH676" s="240"/>
      <c r="AI676" s="194"/>
      <c r="AJ676" s="240"/>
      <c r="AK676" s="241"/>
      <c r="AL676" s="194"/>
      <c r="AM676" s="240"/>
      <c r="AN676" s="194"/>
      <c r="AO676" s="240"/>
      <c r="AP676" s="241"/>
      <c r="AQ676" s="194"/>
      <c r="AR676" s="240"/>
      <c r="AS676" s="194"/>
      <c r="AT676" s="240"/>
      <c r="AU676" s="241"/>
      <c r="AV676" s="194"/>
      <c r="AW676" s="240"/>
      <c r="AX676" s="194"/>
      <c r="AY676" s="240"/>
      <c r="AZ676" s="241"/>
      <c r="BA676" s="194"/>
      <c r="BB676" s="240"/>
      <c r="BC676" s="194"/>
      <c r="BD676" s="240"/>
      <c r="BE676" s="241"/>
      <c r="BF676" s="194"/>
      <c r="BG676" s="240"/>
      <c r="BH676" s="194"/>
      <c r="BI676" s="240"/>
      <c r="BJ676" s="241"/>
    </row>
    <row r="677" customFormat="false" ht="15.75" hidden="false" customHeight="true" outlineLevel="0" collapsed="false">
      <c r="N677" s="240"/>
      <c r="P677" s="240"/>
      <c r="Q677" s="241"/>
      <c r="S677" s="240"/>
      <c r="U677" s="240"/>
      <c r="V677" s="241"/>
      <c r="W677" s="194"/>
      <c r="X677" s="240"/>
      <c r="Y677" s="194"/>
      <c r="Z677" s="240"/>
      <c r="AA677" s="241"/>
      <c r="AB677" s="194"/>
      <c r="AC677" s="240"/>
      <c r="AD677" s="194"/>
      <c r="AE677" s="240"/>
      <c r="AF677" s="241"/>
      <c r="AG677" s="194"/>
      <c r="AH677" s="240"/>
      <c r="AI677" s="194"/>
      <c r="AJ677" s="240"/>
      <c r="AK677" s="241"/>
      <c r="AL677" s="194"/>
      <c r="AM677" s="240"/>
      <c r="AN677" s="194"/>
      <c r="AO677" s="240"/>
      <c r="AP677" s="241"/>
      <c r="AQ677" s="194"/>
      <c r="AR677" s="240"/>
      <c r="AS677" s="194"/>
      <c r="AT677" s="240"/>
      <c r="AU677" s="241"/>
      <c r="AV677" s="194"/>
      <c r="AW677" s="240"/>
      <c r="AX677" s="194"/>
      <c r="AY677" s="240"/>
      <c r="AZ677" s="241"/>
      <c r="BA677" s="194"/>
      <c r="BB677" s="240"/>
      <c r="BC677" s="194"/>
      <c r="BD677" s="240"/>
      <c r="BE677" s="241"/>
      <c r="BF677" s="194"/>
      <c r="BG677" s="240"/>
      <c r="BH677" s="194"/>
      <c r="BI677" s="240"/>
      <c r="BJ677" s="241"/>
    </row>
    <row r="678" customFormat="false" ht="15.75" hidden="false" customHeight="true" outlineLevel="0" collapsed="false">
      <c r="N678" s="240"/>
      <c r="P678" s="240"/>
      <c r="Q678" s="241"/>
      <c r="S678" s="240"/>
      <c r="U678" s="240"/>
      <c r="V678" s="241"/>
      <c r="W678" s="194"/>
      <c r="X678" s="240"/>
      <c r="Y678" s="194"/>
      <c r="Z678" s="240"/>
      <c r="AA678" s="241"/>
      <c r="AB678" s="194"/>
      <c r="AC678" s="240"/>
      <c r="AD678" s="194"/>
      <c r="AE678" s="240"/>
      <c r="AF678" s="241"/>
      <c r="AG678" s="194"/>
      <c r="AH678" s="240"/>
      <c r="AI678" s="194"/>
      <c r="AJ678" s="240"/>
      <c r="AK678" s="241"/>
      <c r="AL678" s="194"/>
      <c r="AM678" s="240"/>
      <c r="AN678" s="194"/>
      <c r="AO678" s="240"/>
      <c r="AP678" s="241"/>
      <c r="AQ678" s="194"/>
      <c r="AR678" s="240"/>
      <c r="AS678" s="194"/>
      <c r="AT678" s="240"/>
      <c r="AU678" s="241"/>
      <c r="AV678" s="194"/>
      <c r="AW678" s="240"/>
      <c r="AX678" s="194"/>
      <c r="AY678" s="240"/>
      <c r="AZ678" s="241"/>
      <c r="BA678" s="194"/>
      <c r="BB678" s="240"/>
      <c r="BC678" s="194"/>
      <c r="BD678" s="240"/>
      <c r="BE678" s="241"/>
      <c r="BF678" s="194"/>
      <c r="BG678" s="240"/>
      <c r="BH678" s="194"/>
      <c r="BI678" s="240"/>
      <c r="BJ678" s="241"/>
    </row>
    <row r="679" customFormat="false" ht="15.75" hidden="false" customHeight="true" outlineLevel="0" collapsed="false">
      <c r="N679" s="240"/>
      <c r="P679" s="240"/>
      <c r="Q679" s="241"/>
      <c r="S679" s="240"/>
      <c r="U679" s="240"/>
      <c r="V679" s="241"/>
      <c r="W679" s="194"/>
      <c r="X679" s="240"/>
      <c r="Y679" s="194"/>
      <c r="Z679" s="240"/>
      <c r="AA679" s="241"/>
      <c r="AB679" s="194"/>
      <c r="AC679" s="240"/>
      <c r="AD679" s="194"/>
      <c r="AE679" s="240"/>
      <c r="AF679" s="241"/>
      <c r="AG679" s="194"/>
      <c r="AH679" s="240"/>
      <c r="AI679" s="194"/>
      <c r="AJ679" s="240"/>
      <c r="AK679" s="241"/>
      <c r="AL679" s="194"/>
      <c r="AM679" s="240"/>
      <c r="AN679" s="194"/>
      <c r="AO679" s="240"/>
      <c r="AP679" s="241"/>
      <c r="AQ679" s="194"/>
      <c r="AR679" s="240"/>
      <c r="AS679" s="194"/>
      <c r="AT679" s="240"/>
      <c r="AU679" s="241"/>
      <c r="AV679" s="194"/>
      <c r="AW679" s="240"/>
      <c r="AX679" s="194"/>
      <c r="AY679" s="240"/>
      <c r="AZ679" s="241"/>
      <c r="BA679" s="194"/>
      <c r="BB679" s="240"/>
      <c r="BC679" s="194"/>
      <c r="BD679" s="240"/>
      <c r="BE679" s="241"/>
      <c r="BF679" s="194"/>
      <c r="BG679" s="240"/>
      <c r="BH679" s="194"/>
      <c r="BI679" s="240"/>
      <c r="BJ679" s="241"/>
    </row>
    <row r="680" customFormat="false" ht="15.75" hidden="false" customHeight="true" outlineLevel="0" collapsed="false">
      <c r="N680" s="240"/>
      <c r="P680" s="240"/>
      <c r="Q680" s="241"/>
      <c r="S680" s="240"/>
      <c r="U680" s="240"/>
      <c r="V680" s="241"/>
      <c r="W680" s="194"/>
      <c r="X680" s="240"/>
      <c r="Y680" s="194"/>
      <c r="Z680" s="240"/>
      <c r="AA680" s="241"/>
      <c r="AB680" s="194"/>
      <c r="AC680" s="240"/>
      <c r="AD680" s="194"/>
      <c r="AE680" s="240"/>
      <c r="AF680" s="241"/>
      <c r="AG680" s="194"/>
      <c r="AH680" s="240"/>
      <c r="AI680" s="194"/>
      <c r="AJ680" s="240"/>
      <c r="AK680" s="241"/>
      <c r="AL680" s="194"/>
      <c r="AM680" s="240"/>
      <c r="AN680" s="194"/>
      <c r="AO680" s="240"/>
      <c r="AP680" s="241"/>
      <c r="AQ680" s="194"/>
      <c r="AR680" s="240"/>
      <c r="AS680" s="194"/>
      <c r="AT680" s="240"/>
      <c r="AU680" s="241"/>
      <c r="AV680" s="194"/>
      <c r="AW680" s="240"/>
      <c r="AX680" s="194"/>
      <c r="AY680" s="240"/>
      <c r="AZ680" s="241"/>
      <c r="BA680" s="194"/>
      <c r="BB680" s="240"/>
      <c r="BC680" s="194"/>
      <c r="BD680" s="240"/>
      <c r="BE680" s="241"/>
      <c r="BF680" s="194"/>
      <c r="BG680" s="240"/>
      <c r="BH680" s="194"/>
      <c r="BI680" s="240"/>
      <c r="BJ680" s="241"/>
    </row>
    <row r="681" customFormat="false" ht="15.75" hidden="false" customHeight="true" outlineLevel="0" collapsed="false">
      <c r="N681" s="240"/>
      <c r="P681" s="240"/>
      <c r="Q681" s="241"/>
      <c r="S681" s="240"/>
      <c r="U681" s="240"/>
      <c r="V681" s="241"/>
      <c r="W681" s="194"/>
      <c r="X681" s="240"/>
      <c r="Y681" s="194"/>
      <c r="Z681" s="240"/>
      <c r="AA681" s="241"/>
      <c r="AB681" s="194"/>
      <c r="AC681" s="240"/>
      <c r="AD681" s="194"/>
      <c r="AE681" s="240"/>
      <c r="AF681" s="241"/>
      <c r="AG681" s="194"/>
      <c r="AH681" s="240"/>
      <c r="AI681" s="194"/>
      <c r="AJ681" s="240"/>
      <c r="AK681" s="241"/>
      <c r="AL681" s="194"/>
      <c r="AM681" s="240"/>
      <c r="AN681" s="194"/>
      <c r="AO681" s="240"/>
      <c r="AP681" s="241"/>
      <c r="AQ681" s="194"/>
      <c r="AR681" s="240"/>
      <c r="AS681" s="194"/>
      <c r="AT681" s="240"/>
      <c r="AU681" s="241"/>
      <c r="AV681" s="194"/>
      <c r="AW681" s="240"/>
      <c r="AX681" s="194"/>
      <c r="AY681" s="240"/>
      <c r="AZ681" s="241"/>
      <c r="BA681" s="194"/>
      <c r="BB681" s="240"/>
      <c r="BC681" s="194"/>
      <c r="BD681" s="240"/>
      <c r="BE681" s="241"/>
      <c r="BF681" s="194"/>
      <c r="BG681" s="240"/>
      <c r="BH681" s="194"/>
      <c r="BI681" s="240"/>
      <c r="BJ681" s="241"/>
    </row>
    <row r="682" customFormat="false" ht="15.75" hidden="false" customHeight="true" outlineLevel="0" collapsed="false">
      <c r="N682" s="240"/>
      <c r="P682" s="240"/>
      <c r="Q682" s="241"/>
      <c r="S682" s="240"/>
      <c r="U682" s="240"/>
      <c r="V682" s="241"/>
      <c r="W682" s="194"/>
      <c r="X682" s="240"/>
      <c r="Y682" s="194"/>
      <c r="Z682" s="240"/>
      <c r="AA682" s="241"/>
      <c r="AB682" s="194"/>
      <c r="AC682" s="240"/>
      <c r="AD682" s="194"/>
      <c r="AE682" s="240"/>
      <c r="AF682" s="241"/>
      <c r="AG682" s="194"/>
      <c r="AH682" s="240"/>
      <c r="AI682" s="194"/>
      <c r="AJ682" s="240"/>
      <c r="AK682" s="241"/>
      <c r="AL682" s="194"/>
      <c r="AM682" s="240"/>
      <c r="AN682" s="194"/>
      <c r="AO682" s="240"/>
      <c r="AP682" s="241"/>
      <c r="AQ682" s="194"/>
      <c r="AR682" s="240"/>
      <c r="AS682" s="194"/>
      <c r="AT682" s="240"/>
      <c r="AU682" s="241"/>
      <c r="AV682" s="194"/>
      <c r="AW682" s="240"/>
      <c r="AX682" s="194"/>
      <c r="AY682" s="240"/>
      <c r="AZ682" s="241"/>
      <c r="BA682" s="194"/>
      <c r="BB682" s="240"/>
      <c r="BC682" s="194"/>
      <c r="BD682" s="240"/>
      <c r="BE682" s="241"/>
      <c r="BF682" s="194"/>
      <c r="BG682" s="240"/>
      <c r="BH682" s="194"/>
      <c r="BI682" s="240"/>
      <c r="BJ682" s="241"/>
    </row>
    <row r="683" customFormat="false" ht="15.75" hidden="false" customHeight="true" outlineLevel="0" collapsed="false">
      <c r="N683" s="240"/>
      <c r="P683" s="240"/>
      <c r="Q683" s="241"/>
      <c r="S683" s="240"/>
      <c r="U683" s="240"/>
      <c r="V683" s="241"/>
      <c r="W683" s="194"/>
      <c r="X683" s="240"/>
      <c r="Y683" s="194"/>
      <c r="Z683" s="240"/>
      <c r="AA683" s="241"/>
      <c r="AB683" s="194"/>
      <c r="AC683" s="240"/>
      <c r="AD683" s="194"/>
      <c r="AE683" s="240"/>
      <c r="AF683" s="241"/>
      <c r="AG683" s="194"/>
      <c r="AH683" s="240"/>
      <c r="AI683" s="194"/>
      <c r="AJ683" s="240"/>
      <c r="AK683" s="241"/>
      <c r="AL683" s="194"/>
      <c r="AM683" s="240"/>
      <c r="AN683" s="194"/>
      <c r="AO683" s="240"/>
      <c r="AP683" s="241"/>
      <c r="AQ683" s="194"/>
      <c r="AR683" s="240"/>
      <c r="AS683" s="194"/>
      <c r="AT683" s="240"/>
      <c r="AU683" s="241"/>
      <c r="AV683" s="194"/>
      <c r="AW683" s="240"/>
      <c r="AX683" s="194"/>
      <c r="AY683" s="240"/>
      <c r="AZ683" s="241"/>
      <c r="BA683" s="194"/>
      <c r="BB683" s="240"/>
      <c r="BC683" s="194"/>
      <c r="BD683" s="240"/>
      <c r="BE683" s="241"/>
      <c r="BF683" s="194"/>
      <c r="BG683" s="240"/>
      <c r="BH683" s="194"/>
      <c r="BI683" s="240"/>
      <c r="BJ683" s="241"/>
    </row>
    <row r="684" customFormat="false" ht="15.75" hidden="false" customHeight="true" outlineLevel="0" collapsed="false">
      <c r="N684" s="240"/>
      <c r="P684" s="240"/>
      <c r="Q684" s="241"/>
      <c r="S684" s="240"/>
      <c r="U684" s="240"/>
      <c r="V684" s="241"/>
      <c r="W684" s="194"/>
      <c r="X684" s="240"/>
      <c r="Y684" s="194"/>
      <c r="Z684" s="240"/>
      <c r="AA684" s="241"/>
      <c r="AB684" s="194"/>
      <c r="AC684" s="240"/>
      <c r="AD684" s="194"/>
      <c r="AE684" s="240"/>
      <c r="AF684" s="241"/>
      <c r="AG684" s="194"/>
      <c r="AH684" s="240"/>
      <c r="AI684" s="194"/>
      <c r="AJ684" s="240"/>
      <c r="AK684" s="241"/>
      <c r="AL684" s="194"/>
      <c r="AM684" s="240"/>
      <c r="AN684" s="194"/>
      <c r="AO684" s="240"/>
      <c r="AP684" s="241"/>
      <c r="AQ684" s="194"/>
      <c r="AR684" s="240"/>
      <c r="AS684" s="194"/>
      <c r="AT684" s="240"/>
      <c r="AU684" s="241"/>
      <c r="AV684" s="194"/>
      <c r="AW684" s="240"/>
      <c r="AX684" s="194"/>
      <c r="AY684" s="240"/>
      <c r="AZ684" s="241"/>
      <c r="BA684" s="194"/>
      <c r="BB684" s="240"/>
      <c r="BC684" s="194"/>
      <c r="BD684" s="240"/>
      <c r="BE684" s="241"/>
      <c r="BF684" s="194"/>
      <c r="BG684" s="240"/>
      <c r="BH684" s="194"/>
      <c r="BI684" s="240"/>
      <c r="BJ684" s="241"/>
    </row>
    <row r="685" customFormat="false" ht="15.75" hidden="false" customHeight="true" outlineLevel="0" collapsed="false">
      <c r="N685" s="240"/>
      <c r="P685" s="240"/>
      <c r="Q685" s="241"/>
      <c r="S685" s="240"/>
      <c r="U685" s="240"/>
      <c r="V685" s="241"/>
      <c r="W685" s="194"/>
      <c r="X685" s="240"/>
      <c r="Y685" s="194"/>
      <c r="Z685" s="240"/>
      <c r="AA685" s="241"/>
      <c r="AB685" s="194"/>
      <c r="AC685" s="240"/>
      <c r="AD685" s="194"/>
      <c r="AE685" s="240"/>
      <c r="AF685" s="241"/>
      <c r="AG685" s="194"/>
      <c r="AH685" s="240"/>
      <c r="AI685" s="194"/>
      <c r="AJ685" s="240"/>
      <c r="AK685" s="241"/>
      <c r="AL685" s="194"/>
      <c r="AM685" s="240"/>
      <c r="AN685" s="194"/>
      <c r="AO685" s="240"/>
      <c r="AP685" s="241"/>
      <c r="AQ685" s="194"/>
      <c r="AR685" s="240"/>
      <c r="AS685" s="194"/>
      <c r="AT685" s="240"/>
      <c r="AU685" s="241"/>
      <c r="AV685" s="194"/>
      <c r="AW685" s="240"/>
      <c r="AX685" s="194"/>
      <c r="AY685" s="240"/>
      <c r="AZ685" s="241"/>
      <c r="BA685" s="194"/>
      <c r="BB685" s="240"/>
      <c r="BC685" s="194"/>
      <c r="BD685" s="240"/>
      <c r="BE685" s="241"/>
      <c r="BF685" s="194"/>
      <c r="BG685" s="240"/>
      <c r="BH685" s="194"/>
      <c r="BI685" s="240"/>
      <c r="BJ685" s="241"/>
    </row>
    <row r="686" customFormat="false" ht="15.75" hidden="false" customHeight="true" outlineLevel="0" collapsed="false">
      <c r="N686" s="240"/>
      <c r="P686" s="240"/>
      <c r="Q686" s="241"/>
      <c r="S686" s="240"/>
      <c r="U686" s="240"/>
      <c r="V686" s="241"/>
      <c r="W686" s="194"/>
      <c r="X686" s="240"/>
      <c r="Y686" s="194"/>
      <c r="Z686" s="240"/>
      <c r="AA686" s="241"/>
      <c r="AB686" s="194"/>
      <c r="AC686" s="240"/>
      <c r="AD686" s="194"/>
      <c r="AE686" s="240"/>
      <c r="AF686" s="241"/>
      <c r="AG686" s="194"/>
      <c r="AH686" s="240"/>
      <c r="AI686" s="194"/>
      <c r="AJ686" s="240"/>
      <c r="AK686" s="241"/>
      <c r="AL686" s="194"/>
      <c r="AM686" s="240"/>
      <c r="AN686" s="194"/>
      <c r="AO686" s="240"/>
      <c r="AP686" s="241"/>
      <c r="AQ686" s="194"/>
      <c r="AR686" s="240"/>
      <c r="AS686" s="194"/>
      <c r="AT686" s="240"/>
      <c r="AU686" s="241"/>
      <c r="AV686" s="194"/>
      <c r="AW686" s="240"/>
      <c r="AX686" s="194"/>
      <c r="AY686" s="240"/>
      <c r="AZ686" s="241"/>
      <c r="BA686" s="194"/>
      <c r="BB686" s="240"/>
      <c r="BC686" s="194"/>
      <c r="BD686" s="240"/>
      <c r="BE686" s="241"/>
      <c r="BF686" s="194"/>
      <c r="BG686" s="240"/>
      <c r="BH686" s="194"/>
      <c r="BI686" s="240"/>
      <c r="BJ686" s="241"/>
    </row>
    <row r="687" customFormat="false" ht="15.75" hidden="false" customHeight="true" outlineLevel="0" collapsed="false">
      <c r="N687" s="240"/>
      <c r="P687" s="240"/>
      <c r="Q687" s="241"/>
      <c r="S687" s="240"/>
      <c r="U687" s="240"/>
      <c r="V687" s="241"/>
      <c r="W687" s="194"/>
      <c r="X687" s="240"/>
      <c r="Y687" s="194"/>
      <c r="Z687" s="240"/>
      <c r="AA687" s="241"/>
      <c r="AB687" s="194"/>
      <c r="AC687" s="240"/>
      <c r="AD687" s="194"/>
      <c r="AE687" s="240"/>
      <c r="AF687" s="241"/>
      <c r="AG687" s="194"/>
      <c r="AH687" s="240"/>
      <c r="AI687" s="194"/>
      <c r="AJ687" s="240"/>
      <c r="AK687" s="241"/>
      <c r="AL687" s="194"/>
      <c r="AM687" s="240"/>
      <c r="AN687" s="194"/>
      <c r="AO687" s="240"/>
      <c r="AP687" s="241"/>
      <c r="AQ687" s="194"/>
      <c r="AR687" s="240"/>
      <c r="AS687" s="194"/>
      <c r="AT687" s="240"/>
      <c r="AU687" s="241"/>
      <c r="AV687" s="194"/>
      <c r="AW687" s="240"/>
      <c r="AX687" s="194"/>
      <c r="AY687" s="240"/>
      <c r="AZ687" s="241"/>
      <c r="BA687" s="194"/>
      <c r="BB687" s="240"/>
      <c r="BC687" s="194"/>
      <c r="BD687" s="240"/>
      <c r="BE687" s="241"/>
      <c r="BF687" s="194"/>
      <c r="BG687" s="240"/>
      <c r="BH687" s="194"/>
      <c r="BI687" s="240"/>
      <c r="BJ687" s="241"/>
    </row>
    <row r="688" customFormat="false" ht="15.75" hidden="false" customHeight="true" outlineLevel="0" collapsed="false">
      <c r="N688" s="240"/>
      <c r="P688" s="240"/>
      <c r="Q688" s="241"/>
      <c r="S688" s="240"/>
      <c r="U688" s="240"/>
      <c r="V688" s="241"/>
      <c r="W688" s="194"/>
      <c r="X688" s="240"/>
      <c r="Y688" s="194"/>
      <c r="Z688" s="240"/>
      <c r="AA688" s="241"/>
      <c r="AB688" s="194"/>
      <c r="AC688" s="240"/>
      <c r="AD688" s="194"/>
      <c r="AE688" s="240"/>
      <c r="AF688" s="241"/>
      <c r="AG688" s="194"/>
      <c r="AH688" s="240"/>
      <c r="AI688" s="194"/>
      <c r="AJ688" s="240"/>
      <c r="AK688" s="241"/>
      <c r="AL688" s="194"/>
      <c r="AM688" s="240"/>
      <c r="AN688" s="194"/>
      <c r="AO688" s="240"/>
      <c r="AP688" s="241"/>
      <c r="AQ688" s="194"/>
      <c r="AR688" s="240"/>
      <c r="AS688" s="194"/>
      <c r="AT688" s="240"/>
      <c r="AU688" s="241"/>
      <c r="AV688" s="194"/>
      <c r="AW688" s="240"/>
      <c r="AX688" s="194"/>
      <c r="AY688" s="240"/>
      <c r="AZ688" s="241"/>
      <c r="BA688" s="194"/>
      <c r="BB688" s="240"/>
      <c r="BC688" s="194"/>
      <c r="BD688" s="240"/>
      <c r="BE688" s="241"/>
      <c r="BF688" s="194"/>
      <c r="BG688" s="240"/>
      <c r="BH688" s="194"/>
      <c r="BI688" s="240"/>
      <c r="BJ688" s="241"/>
    </row>
    <row r="689" customFormat="false" ht="15.75" hidden="false" customHeight="true" outlineLevel="0" collapsed="false">
      <c r="N689" s="240"/>
      <c r="P689" s="240"/>
      <c r="Q689" s="241"/>
      <c r="S689" s="240"/>
      <c r="U689" s="240"/>
      <c r="V689" s="241"/>
      <c r="W689" s="194"/>
      <c r="X689" s="240"/>
      <c r="Y689" s="194"/>
      <c r="Z689" s="240"/>
      <c r="AA689" s="241"/>
      <c r="AB689" s="194"/>
      <c r="AC689" s="240"/>
      <c r="AD689" s="194"/>
      <c r="AE689" s="240"/>
      <c r="AF689" s="241"/>
      <c r="AG689" s="194"/>
      <c r="AH689" s="240"/>
      <c r="AI689" s="194"/>
      <c r="AJ689" s="240"/>
      <c r="AK689" s="241"/>
      <c r="AL689" s="194"/>
      <c r="AM689" s="240"/>
      <c r="AN689" s="194"/>
      <c r="AO689" s="240"/>
      <c r="AP689" s="241"/>
      <c r="AQ689" s="194"/>
      <c r="AR689" s="240"/>
      <c r="AS689" s="194"/>
      <c r="AT689" s="240"/>
      <c r="AU689" s="241"/>
      <c r="AV689" s="194"/>
      <c r="AW689" s="240"/>
      <c r="AX689" s="194"/>
      <c r="AY689" s="240"/>
      <c r="AZ689" s="241"/>
      <c r="BA689" s="194"/>
      <c r="BB689" s="240"/>
      <c r="BC689" s="194"/>
      <c r="BD689" s="240"/>
      <c r="BE689" s="241"/>
      <c r="BF689" s="194"/>
      <c r="BG689" s="240"/>
      <c r="BH689" s="194"/>
      <c r="BI689" s="240"/>
      <c r="BJ689" s="241"/>
    </row>
    <row r="690" customFormat="false" ht="15.75" hidden="false" customHeight="true" outlineLevel="0" collapsed="false">
      <c r="N690" s="240"/>
      <c r="P690" s="240"/>
      <c r="Q690" s="241"/>
      <c r="S690" s="240"/>
      <c r="U690" s="240"/>
      <c r="V690" s="241"/>
      <c r="W690" s="194"/>
      <c r="X690" s="240"/>
      <c r="Y690" s="194"/>
      <c r="Z690" s="240"/>
      <c r="AA690" s="241"/>
      <c r="AB690" s="194"/>
      <c r="AC690" s="240"/>
      <c r="AD690" s="194"/>
      <c r="AE690" s="240"/>
      <c r="AF690" s="241"/>
      <c r="AG690" s="194"/>
      <c r="AH690" s="240"/>
      <c r="AI690" s="194"/>
      <c r="AJ690" s="240"/>
      <c r="AK690" s="241"/>
      <c r="AL690" s="194"/>
      <c r="AM690" s="240"/>
      <c r="AN690" s="194"/>
      <c r="AO690" s="240"/>
      <c r="AP690" s="241"/>
      <c r="AQ690" s="194"/>
      <c r="AR690" s="240"/>
      <c r="AS690" s="194"/>
      <c r="AT690" s="240"/>
      <c r="AU690" s="241"/>
      <c r="AV690" s="194"/>
      <c r="AW690" s="240"/>
      <c r="AX690" s="194"/>
      <c r="AY690" s="240"/>
      <c r="AZ690" s="241"/>
      <c r="BA690" s="194"/>
      <c r="BB690" s="240"/>
      <c r="BC690" s="194"/>
      <c r="BD690" s="240"/>
      <c r="BE690" s="241"/>
      <c r="BF690" s="194"/>
      <c r="BG690" s="240"/>
      <c r="BH690" s="194"/>
      <c r="BI690" s="240"/>
      <c r="BJ690" s="241"/>
    </row>
    <row r="691" customFormat="false" ht="15.75" hidden="false" customHeight="true" outlineLevel="0" collapsed="false">
      <c r="N691" s="240"/>
      <c r="P691" s="240"/>
      <c r="Q691" s="241"/>
      <c r="S691" s="240"/>
      <c r="U691" s="240"/>
      <c r="V691" s="241"/>
      <c r="W691" s="194"/>
      <c r="X691" s="240"/>
      <c r="Y691" s="194"/>
      <c r="Z691" s="240"/>
      <c r="AA691" s="241"/>
      <c r="AB691" s="194"/>
      <c r="AC691" s="240"/>
      <c r="AD691" s="194"/>
      <c r="AE691" s="240"/>
      <c r="AF691" s="241"/>
      <c r="AG691" s="194"/>
      <c r="AH691" s="240"/>
      <c r="AI691" s="194"/>
      <c r="AJ691" s="240"/>
      <c r="AK691" s="241"/>
      <c r="AL691" s="194"/>
      <c r="AM691" s="240"/>
      <c r="AN691" s="194"/>
      <c r="AO691" s="240"/>
      <c r="AP691" s="241"/>
      <c r="AQ691" s="194"/>
      <c r="AR691" s="240"/>
      <c r="AS691" s="194"/>
      <c r="AT691" s="240"/>
      <c r="AU691" s="241"/>
      <c r="AV691" s="194"/>
      <c r="AW691" s="240"/>
      <c r="AX691" s="194"/>
      <c r="AY691" s="240"/>
      <c r="AZ691" s="241"/>
      <c r="BA691" s="194"/>
      <c r="BB691" s="240"/>
      <c r="BC691" s="194"/>
      <c r="BD691" s="240"/>
      <c r="BE691" s="241"/>
      <c r="BF691" s="194"/>
      <c r="BG691" s="240"/>
      <c r="BH691" s="194"/>
      <c r="BI691" s="240"/>
      <c r="BJ691" s="241"/>
    </row>
    <row r="692" customFormat="false" ht="15.75" hidden="false" customHeight="true" outlineLevel="0" collapsed="false">
      <c r="N692" s="240"/>
      <c r="P692" s="240"/>
      <c r="Q692" s="241"/>
      <c r="S692" s="240"/>
      <c r="U692" s="240"/>
      <c r="V692" s="241"/>
      <c r="W692" s="194"/>
      <c r="X692" s="240"/>
      <c r="Y692" s="194"/>
      <c r="Z692" s="240"/>
      <c r="AA692" s="241"/>
      <c r="AB692" s="194"/>
      <c r="AC692" s="240"/>
      <c r="AD692" s="194"/>
      <c r="AE692" s="240"/>
      <c r="AF692" s="241"/>
      <c r="AG692" s="194"/>
      <c r="AH692" s="240"/>
      <c r="AI692" s="194"/>
      <c r="AJ692" s="240"/>
      <c r="AK692" s="241"/>
      <c r="AL692" s="194"/>
      <c r="AM692" s="240"/>
      <c r="AN692" s="194"/>
      <c r="AO692" s="240"/>
      <c r="AP692" s="241"/>
      <c r="AQ692" s="194"/>
      <c r="AR692" s="240"/>
      <c r="AS692" s="194"/>
      <c r="AT692" s="240"/>
      <c r="AU692" s="241"/>
      <c r="AV692" s="194"/>
      <c r="AW692" s="240"/>
      <c r="AX692" s="194"/>
      <c r="AY692" s="240"/>
      <c r="AZ692" s="241"/>
      <c r="BA692" s="194"/>
      <c r="BB692" s="240"/>
      <c r="BC692" s="194"/>
      <c r="BD692" s="240"/>
      <c r="BE692" s="241"/>
      <c r="BF692" s="194"/>
      <c r="BG692" s="240"/>
      <c r="BH692" s="194"/>
      <c r="BI692" s="240"/>
      <c r="BJ692" s="241"/>
    </row>
    <row r="693" customFormat="false" ht="15.75" hidden="false" customHeight="true" outlineLevel="0" collapsed="false">
      <c r="N693" s="240"/>
      <c r="P693" s="240"/>
      <c r="Q693" s="241"/>
      <c r="S693" s="240"/>
      <c r="U693" s="240"/>
      <c r="V693" s="241"/>
      <c r="W693" s="194"/>
      <c r="X693" s="240"/>
      <c r="Y693" s="194"/>
      <c r="Z693" s="240"/>
      <c r="AA693" s="241"/>
      <c r="AB693" s="194"/>
      <c r="AC693" s="240"/>
      <c r="AD693" s="194"/>
      <c r="AE693" s="240"/>
      <c r="AF693" s="241"/>
      <c r="AG693" s="194"/>
      <c r="AH693" s="240"/>
      <c r="AI693" s="194"/>
      <c r="AJ693" s="240"/>
      <c r="AK693" s="241"/>
      <c r="AL693" s="194"/>
      <c r="AM693" s="240"/>
      <c r="AN693" s="194"/>
      <c r="AO693" s="240"/>
      <c r="AP693" s="241"/>
      <c r="AQ693" s="194"/>
      <c r="AR693" s="240"/>
      <c r="AS693" s="194"/>
      <c r="AT693" s="240"/>
      <c r="AU693" s="241"/>
      <c r="AV693" s="194"/>
      <c r="AW693" s="240"/>
      <c r="AX693" s="194"/>
      <c r="AY693" s="240"/>
      <c r="AZ693" s="241"/>
      <c r="BA693" s="194"/>
      <c r="BB693" s="240"/>
      <c r="BC693" s="194"/>
      <c r="BD693" s="240"/>
      <c r="BE693" s="241"/>
      <c r="BF693" s="194"/>
      <c r="BG693" s="240"/>
      <c r="BH693" s="194"/>
      <c r="BI693" s="240"/>
      <c r="BJ693" s="241"/>
    </row>
    <row r="694" customFormat="false" ht="15.75" hidden="false" customHeight="true" outlineLevel="0" collapsed="false">
      <c r="N694" s="240"/>
      <c r="P694" s="240"/>
      <c r="Q694" s="241"/>
      <c r="S694" s="240"/>
      <c r="U694" s="240"/>
      <c r="V694" s="241"/>
      <c r="W694" s="194"/>
      <c r="X694" s="240"/>
      <c r="Y694" s="194"/>
      <c r="Z694" s="240"/>
      <c r="AA694" s="241"/>
      <c r="AB694" s="194"/>
      <c r="AC694" s="240"/>
      <c r="AD694" s="194"/>
      <c r="AE694" s="240"/>
      <c r="AF694" s="241"/>
      <c r="AG694" s="194"/>
      <c r="AH694" s="240"/>
      <c r="AI694" s="194"/>
      <c r="AJ694" s="240"/>
      <c r="AK694" s="241"/>
      <c r="AL694" s="194"/>
      <c r="AM694" s="240"/>
      <c r="AN694" s="194"/>
      <c r="AO694" s="240"/>
      <c r="AP694" s="241"/>
      <c r="AQ694" s="194"/>
      <c r="AR694" s="240"/>
      <c r="AS694" s="194"/>
      <c r="AT694" s="240"/>
      <c r="AU694" s="241"/>
      <c r="AV694" s="194"/>
      <c r="AW694" s="240"/>
      <c r="AX694" s="194"/>
      <c r="AY694" s="240"/>
      <c r="AZ694" s="241"/>
      <c r="BA694" s="194"/>
      <c r="BB694" s="240"/>
      <c r="BC694" s="194"/>
      <c r="BD694" s="240"/>
      <c r="BE694" s="241"/>
      <c r="BF694" s="194"/>
      <c r="BG694" s="240"/>
      <c r="BH694" s="194"/>
      <c r="BI694" s="240"/>
      <c r="BJ694" s="241"/>
    </row>
    <row r="695" customFormat="false" ht="15.75" hidden="false" customHeight="true" outlineLevel="0" collapsed="false">
      <c r="N695" s="240"/>
      <c r="P695" s="240"/>
      <c r="Q695" s="241"/>
      <c r="S695" s="240"/>
      <c r="U695" s="240"/>
      <c r="V695" s="241"/>
      <c r="W695" s="194"/>
      <c r="X695" s="240"/>
      <c r="Y695" s="194"/>
      <c r="Z695" s="240"/>
      <c r="AA695" s="241"/>
      <c r="AB695" s="194"/>
      <c r="AC695" s="240"/>
      <c r="AD695" s="194"/>
      <c r="AE695" s="240"/>
      <c r="AF695" s="241"/>
      <c r="AG695" s="194"/>
      <c r="AH695" s="240"/>
      <c r="AI695" s="194"/>
      <c r="AJ695" s="240"/>
      <c r="AK695" s="241"/>
      <c r="AL695" s="194"/>
      <c r="AM695" s="240"/>
      <c r="AN695" s="194"/>
      <c r="AO695" s="240"/>
      <c r="AP695" s="241"/>
      <c r="AQ695" s="194"/>
      <c r="AR695" s="240"/>
      <c r="AS695" s="194"/>
      <c r="AT695" s="240"/>
      <c r="AU695" s="241"/>
      <c r="AV695" s="194"/>
      <c r="AW695" s="240"/>
      <c r="AX695" s="194"/>
      <c r="AY695" s="240"/>
      <c r="AZ695" s="241"/>
      <c r="BA695" s="194"/>
      <c r="BB695" s="240"/>
      <c r="BC695" s="194"/>
      <c r="BD695" s="240"/>
      <c r="BE695" s="241"/>
      <c r="BF695" s="194"/>
      <c r="BG695" s="240"/>
      <c r="BH695" s="194"/>
      <c r="BI695" s="240"/>
      <c r="BJ695" s="241"/>
    </row>
    <row r="696" customFormat="false" ht="15.75" hidden="false" customHeight="true" outlineLevel="0" collapsed="false">
      <c r="N696" s="240"/>
      <c r="P696" s="240"/>
      <c r="Q696" s="241"/>
      <c r="S696" s="240"/>
      <c r="U696" s="240"/>
      <c r="V696" s="241"/>
      <c r="W696" s="194"/>
      <c r="X696" s="240"/>
      <c r="Y696" s="194"/>
      <c r="Z696" s="240"/>
      <c r="AA696" s="241"/>
      <c r="AB696" s="194"/>
      <c r="AC696" s="240"/>
      <c r="AD696" s="194"/>
      <c r="AE696" s="240"/>
      <c r="AF696" s="241"/>
      <c r="AG696" s="194"/>
      <c r="AH696" s="240"/>
      <c r="AI696" s="194"/>
      <c r="AJ696" s="240"/>
      <c r="AK696" s="241"/>
      <c r="AL696" s="194"/>
      <c r="AM696" s="240"/>
      <c r="AN696" s="194"/>
      <c r="AO696" s="240"/>
      <c r="AP696" s="241"/>
      <c r="AQ696" s="194"/>
      <c r="AR696" s="240"/>
      <c r="AS696" s="194"/>
      <c r="AT696" s="240"/>
      <c r="AU696" s="241"/>
      <c r="AV696" s="194"/>
      <c r="AW696" s="240"/>
      <c r="AX696" s="194"/>
      <c r="AY696" s="240"/>
      <c r="AZ696" s="241"/>
      <c r="BA696" s="194"/>
      <c r="BB696" s="240"/>
      <c r="BC696" s="194"/>
      <c r="BD696" s="240"/>
      <c r="BE696" s="241"/>
      <c r="BF696" s="194"/>
      <c r="BG696" s="240"/>
      <c r="BH696" s="194"/>
      <c r="BI696" s="240"/>
      <c r="BJ696" s="241"/>
    </row>
    <row r="697" customFormat="false" ht="15.75" hidden="false" customHeight="true" outlineLevel="0" collapsed="false">
      <c r="N697" s="240"/>
      <c r="P697" s="240"/>
      <c r="Q697" s="241"/>
      <c r="S697" s="240"/>
      <c r="U697" s="240"/>
      <c r="V697" s="241"/>
      <c r="W697" s="194"/>
      <c r="X697" s="240"/>
      <c r="Y697" s="194"/>
      <c r="Z697" s="240"/>
      <c r="AA697" s="241"/>
      <c r="AB697" s="194"/>
      <c r="AC697" s="240"/>
      <c r="AD697" s="194"/>
      <c r="AE697" s="240"/>
      <c r="AF697" s="241"/>
      <c r="AG697" s="194"/>
      <c r="AH697" s="240"/>
      <c r="AI697" s="194"/>
      <c r="AJ697" s="240"/>
      <c r="AK697" s="241"/>
      <c r="AL697" s="194"/>
      <c r="AM697" s="240"/>
      <c r="AN697" s="194"/>
      <c r="AO697" s="240"/>
      <c r="AP697" s="241"/>
      <c r="AQ697" s="194"/>
      <c r="AR697" s="240"/>
      <c r="AS697" s="194"/>
      <c r="AT697" s="240"/>
      <c r="AU697" s="241"/>
      <c r="AV697" s="194"/>
      <c r="AW697" s="240"/>
      <c r="AX697" s="194"/>
      <c r="AY697" s="240"/>
      <c r="AZ697" s="241"/>
      <c r="BA697" s="194"/>
      <c r="BB697" s="240"/>
      <c r="BC697" s="194"/>
      <c r="BD697" s="240"/>
      <c r="BE697" s="241"/>
      <c r="BF697" s="194"/>
      <c r="BG697" s="240"/>
      <c r="BH697" s="194"/>
      <c r="BI697" s="240"/>
      <c r="BJ697" s="241"/>
    </row>
    <row r="698" customFormat="false" ht="15.75" hidden="false" customHeight="true" outlineLevel="0" collapsed="false">
      <c r="N698" s="240"/>
      <c r="P698" s="240"/>
      <c r="Q698" s="241"/>
      <c r="S698" s="240"/>
      <c r="U698" s="240"/>
      <c r="V698" s="241"/>
      <c r="W698" s="194"/>
      <c r="X698" s="240"/>
      <c r="Y698" s="194"/>
      <c r="Z698" s="240"/>
      <c r="AA698" s="241"/>
      <c r="AB698" s="194"/>
      <c r="AC698" s="240"/>
      <c r="AD698" s="194"/>
      <c r="AE698" s="240"/>
      <c r="AF698" s="241"/>
      <c r="AG698" s="194"/>
      <c r="AH698" s="240"/>
      <c r="AI698" s="194"/>
      <c r="AJ698" s="240"/>
      <c r="AK698" s="241"/>
      <c r="AL698" s="194"/>
      <c r="AM698" s="240"/>
      <c r="AN698" s="194"/>
      <c r="AO698" s="240"/>
      <c r="AP698" s="241"/>
      <c r="AQ698" s="194"/>
      <c r="AR698" s="240"/>
      <c r="AS698" s="194"/>
      <c r="AT698" s="240"/>
      <c r="AU698" s="241"/>
      <c r="AV698" s="194"/>
      <c r="AW698" s="240"/>
      <c r="AX698" s="194"/>
      <c r="AY698" s="240"/>
      <c r="AZ698" s="241"/>
      <c r="BA698" s="194"/>
      <c r="BB698" s="240"/>
      <c r="BC698" s="194"/>
      <c r="BD698" s="240"/>
      <c r="BE698" s="241"/>
      <c r="BF698" s="194"/>
      <c r="BG698" s="240"/>
      <c r="BH698" s="194"/>
      <c r="BI698" s="240"/>
      <c r="BJ698" s="241"/>
    </row>
    <row r="699" customFormat="false" ht="15.75" hidden="false" customHeight="true" outlineLevel="0" collapsed="false">
      <c r="N699" s="240"/>
      <c r="P699" s="240"/>
      <c r="Q699" s="241"/>
      <c r="S699" s="240"/>
      <c r="U699" s="240"/>
      <c r="V699" s="241"/>
      <c r="W699" s="194"/>
      <c r="X699" s="240"/>
      <c r="Y699" s="194"/>
      <c r="Z699" s="240"/>
      <c r="AA699" s="241"/>
      <c r="AB699" s="194"/>
      <c r="AC699" s="240"/>
      <c r="AD699" s="194"/>
      <c r="AE699" s="240"/>
      <c r="AF699" s="241"/>
      <c r="AG699" s="194"/>
      <c r="AH699" s="240"/>
      <c r="AI699" s="194"/>
      <c r="AJ699" s="240"/>
      <c r="AK699" s="241"/>
      <c r="AL699" s="194"/>
      <c r="AM699" s="240"/>
      <c r="AN699" s="194"/>
      <c r="AO699" s="240"/>
      <c r="AP699" s="241"/>
      <c r="AQ699" s="194"/>
      <c r="AR699" s="240"/>
      <c r="AS699" s="194"/>
      <c r="AT699" s="240"/>
      <c r="AU699" s="241"/>
      <c r="AV699" s="194"/>
      <c r="AW699" s="240"/>
      <c r="AX699" s="194"/>
      <c r="AY699" s="240"/>
      <c r="AZ699" s="241"/>
      <c r="BA699" s="194"/>
      <c r="BB699" s="240"/>
      <c r="BC699" s="194"/>
      <c r="BD699" s="240"/>
      <c r="BE699" s="241"/>
      <c r="BF699" s="194"/>
      <c r="BG699" s="240"/>
      <c r="BH699" s="194"/>
      <c r="BI699" s="240"/>
      <c r="BJ699" s="241"/>
    </row>
    <row r="700" customFormat="false" ht="15.75" hidden="false" customHeight="true" outlineLevel="0" collapsed="false">
      <c r="N700" s="240"/>
      <c r="P700" s="240"/>
      <c r="Q700" s="241"/>
      <c r="S700" s="240"/>
      <c r="U700" s="240"/>
      <c r="V700" s="241"/>
      <c r="W700" s="194"/>
      <c r="X700" s="240"/>
      <c r="Y700" s="194"/>
      <c r="Z700" s="240"/>
      <c r="AA700" s="241"/>
      <c r="AB700" s="194"/>
      <c r="AC700" s="240"/>
      <c r="AD700" s="194"/>
      <c r="AE700" s="240"/>
      <c r="AF700" s="241"/>
      <c r="AG700" s="194"/>
      <c r="AH700" s="240"/>
      <c r="AI700" s="194"/>
      <c r="AJ700" s="240"/>
      <c r="AK700" s="241"/>
      <c r="AL700" s="194"/>
      <c r="AM700" s="240"/>
      <c r="AN700" s="194"/>
      <c r="AO700" s="240"/>
      <c r="AP700" s="241"/>
      <c r="AQ700" s="194"/>
      <c r="AR700" s="240"/>
      <c r="AS700" s="194"/>
      <c r="AT700" s="240"/>
      <c r="AU700" s="241"/>
      <c r="AV700" s="194"/>
      <c r="AW700" s="240"/>
      <c r="AX700" s="194"/>
      <c r="AY700" s="240"/>
      <c r="AZ700" s="241"/>
      <c r="BA700" s="194"/>
      <c r="BB700" s="240"/>
      <c r="BC700" s="194"/>
      <c r="BD700" s="240"/>
      <c r="BE700" s="241"/>
      <c r="BF700" s="194"/>
      <c r="BG700" s="240"/>
      <c r="BH700" s="194"/>
      <c r="BI700" s="240"/>
      <c r="BJ700" s="241"/>
    </row>
    <row r="701" customFormat="false" ht="15.75" hidden="false" customHeight="true" outlineLevel="0" collapsed="false">
      <c r="N701" s="240"/>
      <c r="P701" s="240"/>
      <c r="Q701" s="241"/>
      <c r="S701" s="240"/>
      <c r="U701" s="240"/>
      <c r="V701" s="241"/>
      <c r="W701" s="194"/>
      <c r="X701" s="240"/>
      <c r="Y701" s="194"/>
      <c r="Z701" s="240"/>
      <c r="AA701" s="241"/>
      <c r="AB701" s="194"/>
      <c r="AC701" s="240"/>
      <c r="AD701" s="194"/>
      <c r="AE701" s="240"/>
      <c r="AF701" s="241"/>
      <c r="AG701" s="194"/>
      <c r="AH701" s="240"/>
      <c r="AI701" s="194"/>
      <c r="AJ701" s="240"/>
      <c r="AK701" s="241"/>
      <c r="AL701" s="194"/>
      <c r="AM701" s="240"/>
      <c r="AN701" s="194"/>
      <c r="AO701" s="240"/>
      <c r="AP701" s="241"/>
      <c r="AQ701" s="194"/>
      <c r="AR701" s="240"/>
      <c r="AS701" s="194"/>
      <c r="AT701" s="240"/>
      <c r="AU701" s="241"/>
      <c r="AV701" s="194"/>
      <c r="AW701" s="240"/>
      <c r="AX701" s="194"/>
      <c r="AY701" s="240"/>
      <c r="AZ701" s="241"/>
      <c r="BA701" s="194"/>
      <c r="BB701" s="240"/>
      <c r="BC701" s="194"/>
      <c r="BD701" s="240"/>
      <c r="BE701" s="241"/>
      <c r="BF701" s="194"/>
      <c r="BG701" s="240"/>
      <c r="BH701" s="194"/>
      <c r="BI701" s="240"/>
      <c r="BJ701" s="241"/>
    </row>
    <row r="702" customFormat="false" ht="15.75" hidden="false" customHeight="true" outlineLevel="0" collapsed="false">
      <c r="N702" s="240"/>
      <c r="P702" s="240"/>
      <c r="Q702" s="241"/>
      <c r="S702" s="240"/>
      <c r="U702" s="240"/>
      <c r="V702" s="241"/>
      <c r="W702" s="194"/>
      <c r="X702" s="240"/>
      <c r="Y702" s="194"/>
      <c r="Z702" s="240"/>
      <c r="AA702" s="241"/>
      <c r="AB702" s="194"/>
      <c r="AC702" s="240"/>
      <c r="AD702" s="194"/>
      <c r="AE702" s="240"/>
      <c r="AF702" s="241"/>
      <c r="AG702" s="194"/>
      <c r="AH702" s="240"/>
      <c r="AI702" s="194"/>
      <c r="AJ702" s="240"/>
      <c r="AK702" s="241"/>
      <c r="AL702" s="194"/>
      <c r="AM702" s="240"/>
      <c r="AN702" s="194"/>
      <c r="AO702" s="240"/>
      <c r="AP702" s="241"/>
      <c r="AQ702" s="194"/>
      <c r="AR702" s="240"/>
      <c r="AS702" s="194"/>
      <c r="AT702" s="240"/>
      <c r="AU702" s="241"/>
      <c r="AV702" s="194"/>
      <c r="AW702" s="240"/>
      <c r="AX702" s="194"/>
      <c r="AY702" s="240"/>
      <c r="AZ702" s="241"/>
      <c r="BA702" s="194"/>
      <c r="BB702" s="240"/>
      <c r="BC702" s="194"/>
      <c r="BD702" s="240"/>
      <c r="BE702" s="241"/>
      <c r="BF702" s="194"/>
      <c r="BG702" s="240"/>
      <c r="BH702" s="194"/>
      <c r="BI702" s="240"/>
      <c r="BJ702" s="241"/>
    </row>
    <row r="703" customFormat="false" ht="15.75" hidden="false" customHeight="true" outlineLevel="0" collapsed="false">
      <c r="N703" s="240"/>
      <c r="P703" s="240"/>
      <c r="Q703" s="241"/>
      <c r="S703" s="240"/>
      <c r="U703" s="240"/>
      <c r="V703" s="241"/>
      <c r="W703" s="194"/>
      <c r="X703" s="240"/>
      <c r="Y703" s="194"/>
      <c r="Z703" s="240"/>
      <c r="AA703" s="241"/>
      <c r="AB703" s="194"/>
      <c r="AC703" s="240"/>
      <c r="AD703" s="194"/>
      <c r="AE703" s="240"/>
      <c r="AF703" s="241"/>
      <c r="AG703" s="194"/>
      <c r="AH703" s="240"/>
      <c r="AI703" s="194"/>
      <c r="AJ703" s="240"/>
      <c r="AK703" s="241"/>
      <c r="AL703" s="194"/>
      <c r="AM703" s="240"/>
      <c r="AN703" s="194"/>
      <c r="AO703" s="240"/>
      <c r="AP703" s="241"/>
      <c r="AQ703" s="194"/>
      <c r="AR703" s="240"/>
      <c r="AS703" s="194"/>
      <c r="AT703" s="240"/>
      <c r="AU703" s="241"/>
      <c r="AV703" s="194"/>
      <c r="AW703" s="240"/>
      <c r="AX703" s="194"/>
      <c r="AY703" s="240"/>
      <c r="AZ703" s="241"/>
      <c r="BA703" s="194"/>
      <c r="BB703" s="240"/>
      <c r="BC703" s="194"/>
      <c r="BD703" s="240"/>
      <c r="BE703" s="241"/>
      <c r="BF703" s="194"/>
      <c r="BG703" s="240"/>
      <c r="BH703" s="194"/>
      <c r="BI703" s="240"/>
      <c r="BJ703" s="241"/>
    </row>
    <row r="704" customFormat="false" ht="15.75" hidden="false" customHeight="true" outlineLevel="0" collapsed="false">
      <c r="N704" s="240"/>
      <c r="P704" s="240"/>
      <c r="Q704" s="241"/>
      <c r="S704" s="240"/>
      <c r="U704" s="240"/>
      <c r="V704" s="241"/>
      <c r="W704" s="194"/>
      <c r="X704" s="240"/>
      <c r="Y704" s="194"/>
      <c r="Z704" s="240"/>
      <c r="AA704" s="241"/>
      <c r="AB704" s="194"/>
      <c r="AC704" s="240"/>
      <c r="AD704" s="194"/>
      <c r="AE704" s="240"/>
      <c r="AF704" s="241"/>
      <c r="AG704" s="194"/>
      <c r="AH704" s="240"/>
      <c r="AI704" s="194"/>
      <c r="AJ704" s="240"/>
      <c r="AK704" s="241"/>
      <c r="AL704" s="194"/>
      <c r="AM704" s="240"/>
      <c r="AN704" s="194"/>
      <c r="AO704" s="240"/>
      <c r="AP704" s="241"/>
      <c r="AQ704" s="194"/>
      <c r="AR704" s="240"/>
      <c r="AS704" s="194"/>
      <c r="AT704" s="240"/>
      <c r="AU704" s="241"/>
      <c r="AV704" s="194"/>
      <c r="AW704" s="240"/>
      <c r="AX704" s="194"/>
      <c r="AY704" s="240"/>
      <c r="AZ704" s="241"/>
      <c r="BA704" s="194"/>
      <c r="BB704" s="240"/>
      <c r="BC704" s="194"/>
      <c r="BD704" s="240"/>
      <c r="BE704" s="241"/>
      <c r="BF704" s="194"/>
      <c r="BG704" s="240"/>
      <c r="BH704" s="194"/>
      <c r="BI704" s="240"/>
      <c r="BJ704" s="241"/>
    </row>
    <row r="705" customFormat="false" ht="15.75" hidden="false" customHeight="true" outlineLevel="0" collapsed="false">
      <c r="N705" s="240"/>
      <c r="P705" s="240"/>
      <c r="Q705" s="241"/>
      <c r="S705" s="240"/>
      <c r="U705" s="240"/>
      <c r="V705" s="241"/>
      <c r="W705" s="194"/>
      <c r="X705" s="240"/>
      <c r="Y705" s="194"/>
      <c r="Z705" s="240"/>
      <c r="AA705" s="241"/>
      <c r="AB705" s="194"/>
      <c r="AC705" s="240"/>
      <c r="AD705" s="194"/>
      <c r="AE705" s="240"/>
      <c r="AF705" s="241"/>
      <c r="AG705" s="194"/>
      <c r="AH705" s="240"/>
      <c r="AI705" s="194"/>
      <c r="AJ705" s="240"/>
      <c r="AK705" s="241"/>
      <c r="AL705" s="194"/>
      <c r="AM705" s="240"/>
      <c r="AN705" s="194"/>
      <c r="AO705" s="240"/>
      <c r="AP705" s="241"/>
      <c r="AQ705" s="194"/>
      <c r="AR705" s="240"/>
      <c r="AS705" s="194"/>
      <c r="AT705" s="240"/>
      <c r="AU705" s="241"/>
      <c r="AV705" s="194"/>
      <c r="AW705" s="240"/>
      <c r="AX705" s="194"/>
      <c r="AY705" s="240"/>
      <c r="AZ705" s="241"/>
      <c r="BA705" s="194"/>
      <c r="BB705" s="240"/>
      <c r="BC705" s="194"/>
      <c r="BD705" s="240"/>
      <c r="BE705" s="241"/>
      <c r="BF705" s="194"/>
      <c r="BG705" s="240"/>
      <c r="BH705" s="194"/>
      <c r="BI705" s="240"/>
      <c r="BJ705" s="241"/>
    </row>
    <row r="706" customFormat="false" ht="15.75" hidden="false" customHeight="true" outlineLevel="0" collapsed="false">
      <c r="N706" s="240"/>
      <c r="P706" s="240"/>
      <c r="Q706" s="241"/>
      <c r="S706" s="240"/>
      <c r="U706" s="240"/>
      <c r="V706" s="241"/>
      <c r="W706" s="194"/>
      <c r="X706" s="240"/>
      <c r="Y706" s="194"/>
      <c r="Z706" s="240"/>
      <c r="AA706" s="241"/>
      <c r="AB706" s="194"/>
      <c r="AC706" s="240"/>
      <c r="AD706" s="194"/>
      <c r="AE706" s="240"/>
      <c r="AF706" s="241"/>
      <c r="AG706" s="194"/>
      <c r="AH706" s="240"/>
      <c r="AI706" s="194"/>
      <c r="AJ706" s="240"/>
      <c r="AK706" s="241"/>
      <c r="AL706" s="194"/>
      <c r="AM706" s="240"/>
      <c r="AN706" s="194"/>
      <c r="AO706" s="240"/>
      <c r="AP706" s="241"/>
      <c r="AQ706" s="194"/>
      <c r="AR706" s="240"/>
      <c r="AS706" s="194"/>
      <c r="AT706" s="240"/>
      <c r="AU706" s="241"/>
      <c r="AV706" s="194"/>
      <c r="AW706" s="240"/>
      <c r="AX706" s="194"/>
      <c r="AY706" s="240"/>
      <c r="AZ706" s="241"/>
      <c r="BA706" s="194"/>
      <c r="BB706" s="240"/>
      <c r="BC706" s="194"/>
      <c r="BD706" s="240"/>
      <c r="BE706" s="241"/>
      <c r="BF706" s="194"/>
      <c r="BG706" s="240"/>
      <c r="BH706" s="194"/>
      <c r="BI706" s="240"/>
      <c r="BJ706" s="241"/>
    </row>
    <row r="707" customFormat="false" ht="15.75" hidden="false" customHeight="true" outlineLevel="0" collapsed="false">
      <c r="N707" s="240"/>
      <c r="P707" s="240"/>
      <c r="Q707" s="241"/>
      <c r="S707" s="240"/>
      <c r="U707" s="240"/>
      <c r="V707" s="241"/>
      <c r="W707" s="194"/>
      <c r="X707" s="240"/>
      <c r="Y707" s="194"/>
      <c r="Z707" s="240"/>
      <c r="AA707" s="241"/>
      <c r="AB707" s="194"/>
      <c r="AC707" s="240"/>
      <c r="AD707" s="194"/>
      <c r="AE707" s="240"/>
      <c r="AF707" s="241"/>
      <c r="AG707" s="194"/>
      <c r="AH707" s="240"/>
      <c r="AI707" s="194"/>
      <c r="AJ707" s="240"/>
      <c r="AK707" s="241"/>
      <c r="AL707" s="194"/>
      <c r="AM707" s="240"/>
      <c r="AN707" s="194"/>
      <c r="AO707" s="240"/>
      <c r="AP707" s="241"/>
      <c r="AQ707" s="194"/>
      <c r="AR707" s="240"/>
      <c r="AS707" s="194"/>
      <c r="AT707" s="240"/>
      <c r="AU707" s="241"/>
      <c r="AV707" s="194"/>
      <c r="AW707" s="240"/>
      <c r="AX707" s="194"/>
      <c r="AY707" s="240"/>
      <c r="AZ707" s="241"/>
      <c r="BA707" s="194"/>
      <c r="BB707" s="240"/>
      <c r="BC707" s="194"/>
      <c r="BD707" s="240"/>
      <c r="BE707" s="241"/>
      <c r="BF707" s="194"/>
      <c r="BG707" s="240"/>
      <c r="BH707" s="194"/>
      <c r="BI707" s="240"/>
      <c r="BJ707" s="241"/>
    </row>
    <row r="708" customFormat="false" ht="15.75" hidden="false" customHeight="true" outlineLevel="0" collapsed="false">
      <c r="N708" s="240"/>
      <c r="P708" s="240"/>
      <c r="Q708" s="241"/>
      <c r="S708" s="240"/>
      <c r="U708" s="240"/>
      <c r="V708" s="241"/>
      <c r="W708" s="194"/>
      <c r="X708" s="240"/>
      <c r="Y708" s="194"/>
      <c r="Z708" s="240"/>
      <c r="AA708" s="241"/>
      <c r="AB708" s="194"/>
      <c r="AC708" s="240"/>
      <c r="AD708" s="194"/>
      <c r="AE708" s="240"/>
      <c r="AF708" s="241"/>
      <c r="AG708" s="194"/>
      <c r="AH708" s="240"/>
      <c r="AI708" s="194"/>
      <c r="AJ708" s="240"/>
      <c r="AK708" s="241"/>
      <c r="AL708" s="194"/>
      <c r="AM708" s="240"/>
      <c r="AN708" s="194"/>
      <c r="AO708" s="240"/>
      <c r="AP708" s="241"/>
      <c r="AQ708" s="194"/>
      <c r="AR708" s="240"/>
      <c r="AS708" s="194"/>
      <c r="AT708" s="240"/>
      <c r="AU708" s="241"/>
      <c r="AV708" s="194"/>
      <c r="AW708" s="240"/>
      <c r="AX708" s="194"/>
      <c r="AY708" s="240"/>
      <c r="AZ708" s="241"/>
      <c r="BA708" s="194"/>
      <c r="BB708" s="240"/>
      <c r="BC708" s="194"/>
      <c r="BD708" s="240"/>
      <c r="BE708" s="241"/>
      <c r="BF708" s="194"/>
      <c r="BG708" s="240"/>
      <c r="BH708" s="194"/>
      <c r="BI708" s="240"/>
      <c r="BJ708" s="241"/>
    </row>
    <row r="709" customFormat="false" ht="15.75" hidden="false" customHeight="true" outlineLevel="0" collapsed="false">
      <c r="N709" s="240"/>
      <c r="P709" s="240"/>
      <c r="Q709" s="241"/>
      <c r="S709" s="240"/>
      <c r="U709" s="240"/>
      <c r="V709" s="241"/>
      <c r="W709" s="194"/>
      <c r="X709" s="240"/>
      <c r="Y709" s="194"/>
      <c r="Z709" s="240"/>
      <c r="AA709" s="241"/>
      <c r="AB709" s="194"/>
      <c r="AC709" s="240"/>
      <c r="AD709" s="194"/>
      <c r="AE709" s="240"/>
      <c r="AF709" s="241"/>
      <c r="AG709" s="194"/>
      <c r="AH709" s="240"/>
      <c r="AI709" s="194"/>
      <c r="AJ709" s="240"/>
      <c r="AK709" s="241"/>
      <c r="AL709" s="194"/>
      <c r="AM709" s="240"/>
      <c r="AN709" s="194"/>
      <c r="AO709" s="240"/>
      <c r="AP709" s="241"/>
      <c r="AQ709" s="194"/>
      <c r="AR709" s="240"/>
      <c r="AS709" s="194"/>
      <c r="AT709" s="240"/>
      <c r="AU709" s="241"/>
      <c r="AV709" s="194"/>
      <c r="AW709" s="240"/>
      <c r="AX709" s="194"/>
      <c r="AY709" s="240"/>
      <c r="AZ709" s="241"/>
      <c r="BA709" s="194"/>
      <c r="BB709" s="240"/>
      <c r="BC709" s="194"/>
      <c r="BD709" s="240"/>
      <c r="BE709" s="241"/>
      <c r="BF709" s="194"/>
      <c r="BG709" s="240"/>
      <c r="BH709" s="194"/>
      <c r="BI709" s="240"/>
      <c r="BJ709" s="241"/>
    </row>
    <row r="710" customFormat="false" ht="15.75" hidden="false" customHeight="true" outlineLevel="0" collapsed="false">
      <c r="N710" s="240"/>
      <c r="P710" s="240"/>
      <c r="Q710" s="241"/>
      <c r="S710" s="240"/>
      <c r="U710" s="240"/>
      <c r="V710" s="241"/>
      <c r="W710" s="194"/>
      <c r="X710" s="240"/>
      <c r="Y710" s="194"/>
      <c r="Z710" s="240"/>
      <c r="AA710" s="241"/>
      <c r="AB710" s="194"/>
      <c r="AC710" s="240"/>
      <c r="AD710" s="194"/>
      <c r="AE710" s="240"/>
      <c r="AF710" s="241"/>
      <c r="AG710" s="194"/>
      <c r="AH710" s="240"/>
      <c r="AI710" s="194"/>
      <c r="AJ710" s="240"/>
      <c r="AK710" s="241"/>
      <c r="AL710" s="194"/>
      <c r="AM710" s="240"/>
      <c r="AN710" s="194"/>
      <c r="AO710" s="240"/>
      <c r="AP710" s="241"/>
      <c r="AQ710" s="194"/>
      <c r="AR710" s="240"/>
      <c r="AS710" s="194"/>
      <c r="AT710" s="240"/>
      <c r="AU710" s="241"/>
      <c r="AV710" s="194"/>
      <c r="AW710" s="240"/>
      <c r="AX710" s="194"/>
      <c r="AY710" s="240"/>
      <c r="AZ710" s="241"/>
      <c r="BA710" s="194"/>
      <c r="BB710" s="240"/>
      <c r="BC710" s="194"/>
      <c r="BD710" s="240"/>
      <c r="BE710" s="241"/>
      <c r="BF710" s="194"/>
      <c r="BG710" s="240"/>
      <c r="BH710" s="194"/>
      <c r="BI710" s="240"/>
      <c r="BJ710" s="241"/>
    </row>
    <row r="711" customFormat="false" ht="15.75" hidden="false" customHeight="true" outlineLevel="0" collapsed="false">
      <c r="N711" s="240"/>
      <c r="P711" s="240"/>
      <c r="Q711" s="241"/>
      <c r="S711" s="240"/>
      <c r="U711" s="240"/>
      <c r="V711" s="241"/>
      <c r="W711" s="194"/>
      <c r="X711" s="240"/>
      <c r="Y711" s="194"/>
      <c r="Z711" s="240"/>
      <c r="AA711" s="241"/>
      <c r="AB711" s="194"/>
      <c r="AC711" s="240"/>
      <c r="AD711" s="194"/>
      <c r="AE711" s="240"/>
      <c r="AF711" s="241"/>
      <c r="AG711" s="194"/>
      <c r="AH711" s="240"/>
      <c r="AI711" s="194"/>
      <c r="AJ711" s="240"/>
      <c r="AK711" s="241"/>
      <c r="AL711" s="194"/>
      <c r="AM711" s="240"/>
      <c r="AN711" s="194"/>
      <c r="AO711" s="240"/>
      <c r="AP711" s="241"/>
      <c r="AQ711" s="194"/>
      <c r="AR711" s="240"/>
      <c r="AS711" s="194"/>
      <c r="AT711" s="240"/>
      <c r="AU711" s="241"/>
      <c r="AV711" s="194"/>
      <c r="AW711" s="240"/>
      <c r="AX711" s="194"/>
      <c r="AY711" s="240"/>
      <c r="AZ711" s="241"/>
      <c r="BA711" s="194"/>
      <c r="BB711" s="240"/>
      <c r="BC711" s="194"/>
      <c r="BD711" s="240"/>
      <c r="BE711" s="241"/>
      <c r="BF711" s="194"/>
      <c r="BG711" s="240"/>
      <c r="BH711" s="194"/>
      <c r="BI711" s="240"/>
      <c r="BJ711" s="241"/>
    </row>
    <row r="712" customFormat="false" ht="15.75" hidden="false" customHeight="true" outlineLevel="0" collapsed="false">
      <c r="N712" s="240"/>
      <c r="P712" s="240"/>
      <c r="Q712" s="241"/>
      <c r="S712" s="240"/>
      <c r="U712" s="240"/>
      <c r="V712" s="241"/>
      <c r="W712" s="194"/>
      <c r="X712" s="240"/>
      <c r="Y712" s="194"/>
      <c r="Z712" s="240"/>
      <c r="AA712" s="241"/>
      <c r="AB712" s="194"/>
      <c r="AC712" s="240"/>
      <c r="AD712" s="194"/>
      <c r="AE712" s="240"/>
      <c r="AF712" s="241"/>
      <c r="AG712" s="194"/>
      <c r="AH712" s="240"/>
      <c r="AI712" s="194"/>
      <c r="AJ712" s="240"/>
      <c r="AK712" s="241"/>
      <c r="AL712" s="194"/>
      <c r="AM712" s="240"/>
      <c r="AN712" s="194"/>
      <c r="AO712" s="240"/>
      <c r="AP712" s="241"/>
      <c r="AQ712" s="194"/>
      <c r="AR712" s="240"/>
      <c r="AS712" s="194"/>
      <c r="AT712" s="240"/>
      <c r="AU712" s="241"/>
      <c r="AV712" s="194"/>
      <c r="AW712" s="240"/>
      <c r="AX712" s="194"/>
      <c r="AY712" s="240"/>
      <c r="AZ712" s="241"/>
      <c r="BA712" s="194"/>
      <c r="BB712" s="240"/>
      <c r="BC712" s="194"/>
      <c r="BD712" s="240"/>
      <c r="BE712" s="241"/>
      <c r="BF712" s="194"/>
      <c r="BG712" s="240"/>
      <c r="BH712" s="194"/>
      <c r="BI712" s="240"/>
      <c r="BJ712" s="241"/>
    </row>
    <row r="713" customFormat="false" ht="15.75" hidden="false" customHeight="true" outlineLevel="0" collapsed="false">
      <c r="N713" s="240"/>
      <c r="P713" s="240"/>
      <c r="Q713" s="241"/>
      <c r="S713" s="240"/>
      <c r="U713" s="240"/>
      <c r="V713" s="241"/>
      <c r="W713" s="194"/>
      <c r="X713" s="240"/>
      <c r="Y713" s="194"/>
      <c r="Z713" s="240"/>
      <c r="AA713" s="241"/>
      <c r="AB713" s="194"/>
      <c r="AC713" s="240"/>
      <c r="AD713" s="194"/>
      <c r="AE713" s="240"/>
      <c r="AF713" s="241"/>
      <c r="AG713" s="194"/>
      <c r="AH713" s="240"/>
      <c r="AI713" s="194"/>
      <c r="AJ713" s="240"/>
      <c r="AK713" s="241"/>
      <c r="AL713" s="194"/>
      <c r="AM713" s="240"/>
      <c r="AN713" s="194"/>
      <c r="AO713" s="240"/>
      <c r="AP713" s="241"/>
      <c r="AQ713" s="194"/>
      <c r="AR713" s="240"/>
      <c r="AS713" s="194"/>
      <c r="AT713" s="240"/>
      <c r="AU713" s="241"/>
      <c r="AV713" s="194"/>
      <c r="AW713" s="240"/>
      <c r="AX713" s="194"/>
      <c r="AY713" s="240"/>
      <c r="AZ713" s="241"/>
      <c r="BA713" s="194"/>
      <c r="BB713" s="240"/>
      <c r="BC713" s="194"/>
      <c r="BD713" s="240"/>
      <c r="BE713" s="241"/>
      <c r="BF713" s="194"/>
      <c r="BG713" s="240"/>
      <c r="BH713" s="194"/>
      <c r="BI713" s="240"/>
      <c r="BJ713" s="241"/>
    </row>
    <row r="714" customFormat="false" ht="15.75" hidden="false" customHeight="true" outlineLevel="0" collapsed="false">
      <c r="N714" s="240"/>
      <c r="P714" s="240"/>
      <c r="Q714" s="241"/>
      <c r="S714" s="240"/>
      <c r="U714" s="240"/>
      <c r="V714" s="241"/>
      <c r="W714" s="194"/>
      <c r="X714" s="240"/>
      <c r="Y714" s="194"/>
      <c r="Z714" s="240"/>
      <c r="AA714" s="241"/>
      <c r="AB714" s="194"/>
      <c r="AC714" s="240"/>
      <c r="AD714" s="194"/>
      <c r="AE714" s="240"/>
      <c r="AF714" s="241"/>
      <c r="AG714" s="194"/>
      <c r="AH714" s="240"/>
      <c r="AI714" s="194"/>
      <c r="AJ714" s="240"/>
      <c r="AK714" s="241"/>
      <c r="AL714" s="194"/>
      <c r="AM714" s="240"/>
      <c r="AN714" s="194"/>
      <c r="AO714" s="240"/>
      <c r="AP714" s="241"/>
      <c r="AQ714" s="194"/>
      <c r="AR714" s="240"/>
      <c r="AS714" s="194"/>
      <c r="AT714" s="240"/>
      <c r="AU714" s="241"/>
      <c r="AV714" s="194"/>
      <c r="AW714" s="240"/>
      <c r="AX714" s="194"/>
      <c r="AY714" s="240"/>
      <c r="AZ714" s="241"/>
      <c r="BA714" s="194"/>
      <c r="BB714" s="240"/>
      <c r="BC714" s="194"/>
      <c r="BD714" s="240"/>
      <c r="BE714" s="241"/>
      <c r="BF714" s="194"/>
      <c r="BG714" s="240"/>
      <c r="BH714" s="194"/>
      <c r="BI714" s="240"/>
      <c r="BJ714" s="241"/>
    </row>
    <row r="715" customFormat="false" ht="15.75" hidden="false" customHeight="true" outlineLevel="0" collapsed="false">
      <c r="N715" s="240"/>
      <c r="P715" s="240"/>
      <c r="Q715" s="241"/>
      <c r="S715" s="240"/>
      <c r="U715" s="240"/>
      <c r="V715" s="241"/>
      <c r="W715" s="194"/>
      <c r="X715" s="240"/>
      <c r="Y715" s="194"/>
      <c r="Z715" s="240"/>
      <c r="AA715" s="241"/>
      <c r="AB715" s="194"/>
      <c r="AC715" s="240"/>
      <c r="AD715" s="194"/>
      <c r="AE715" s="240"/>
      <c r="AF715" s="241"/>
      <c r="AG715" s="194"/>
      <c r="AH715" s="240"/>
      <c r="AI715" s="194"/>
      <c r="AJ715" s="240"/>
      <c r="AK715" s="241"/>
      <c r="AL715" s="194"/>
      <c r="AM715" s="240"/>
      <c r="AN715" s="194"/>
      <c r="AO715" s="240"/>
      <c r="AP715" s="241"/>
      <c r="AQ715" s="194"/>
      <c r="AR715" s="240"/>
      <c r="AS715" s="194"/>
      <c r="AT715" s="240"/>
      <c r="AU715" s="241"/>
      <c r="AV715" s="194"/>
      <c r="AW715" s="240"/>
      <c r="AX715" s="194"/>
      <c r="AY715" s="240"/>
      <c r="AZ715" s="241"/>
      <c r="BA715" s="194"/>
      <c r="BB715" s="240"/>
      <c r="BC715" s="194"/>
      <c r="BD715" s="240"/>
      <c r="BE715" s="241"/>
      <c r="BF715" s="194"/>
      <c r="BG715" s="240"/>
      <c r="BH715" s="194"/>
      <c r="BI715" s="240"/>
      <c r="BJ715" s="241"/>
    </row>
    <row r="716" customFormat="false" ht="15.75" hidden="false" customHeight="true" outlineLevel="0" collapsed="false">
      <c r="N716" s="240"/>
      <c r="P716" s="240"/>
      <c r="Q716" s="241"/>
      <c r="S716" s="240"/>
      <c r="U716" s="240"/>
      <c r="V716" s="241"/>
      <c r="W716" s="194"/>
      <c r="X716" s="240"/>
      <c r="Y716" s="194"/>
      <c r="Z716" s="240"/>
      <c r="AA716" s="241"/>
      <c r="AB716" s="194"/>
      <c r="AC716" s="240"/>
      <c r="AD716" s="194"/>
      <c r="AE716" s="240"/>
      <c r="AF716" s="241"/>
      <c r="AG716" s="194"/>
      <c r="AH716" s="240"/>
      <c r="AI716" s="194"/>
      <c r="AJ716" s="240"/>
      <c r="AK716" s="241"/>
      <c r="AL716" s="194"/>
      <c r="AM716" s="240"/>
      <c r="AN716" s="194"/>
      <c r="AO716" s="240"/>
      <c r="AP716" s="241"/>
      <c r="AQ716" s="194"/>
      <c r="AR716" s="240"/>
      <c r="AS716" s="194"/>
      <c r="AT716" s="240"/>
      <c r="AU716" s="241"/>
      <c r="AV716" s="194"/>
      <c r="AW716" s="240"/>
      <c r="AX716" s="194"/>
      <c r="AY716" s="240"/>
      <c r="AZ716" s="241"/>
      <c r="BA716" s="194"/>
      <c r="BB716" s="240"/>
      <c r="BC716" s="194"/>
      <c r="BD716" s="240"/>
      <c r="BE716" s="241"/>
      <c r="BF716" s="194"/>
      <c r="BG716" s="240"/>
      <c r="BH716" s="194"/>
      <c r="BI716" s="240"/>
      <c r="BJ716" s="241"/>
    </row>
    <row r="717" customFormat="false" ht="15.75" hidden="false" customHeight="true" outlineLevel="0" collapsed="false">
      <c r="N717" s="240"/>
      <c r="P717" s="240"/>
      <c r="Q717" s="241"/>
      <c r="S717" s="240"/>
      <c r="U717" s="240"/>
      <c r="V717" s="241"/>
      <c r="W717" s="194"/>
      <c r="X717" s="240"/>
      <c r="Y717" s="194"/>
      <c r="Z717" s="240"/>
      <c r="AA717" s="241"/>
      <c r="AB717" s="194"/>
      <c r="AC717" s="240"/>
      <c r="AD717" s="194"/>
      <c r="AE717" s="240"/>
      <c r="AF717" s="241"/>
      <c r="AG717" s="194"/>
      <c r="AH717" s="240"/>
      <c r="AI717" s="194"/>
      <c r="AJ717" s="240"/>
      <c r="AK717" s="241"/>
      <c r="AL717" s="194"/>
      <c r="AM717" s="240"/>
      <c r="AN717" s="194"/>
      <c r="AO717" s="240"/>
      <c r="AP717" s="241"/>
      <c r="AQ717" s="194"/>
      <c r="AR717" s="240"/>
      <c r="AS717" s="194"/>
      <c r="AT717" s="240"/>
      <c r="AU717" s="241"/>
      <c r="AV717" s="194"/>
      <c r="AW717" s="240"/>
      <c r="AX717" s="194"/>
      <c r="AY717" s="240"/>
      <c r="AZ717" s="241"/>
      <c r="BA717" s="194"/>
      <c r="BB717" s="240"/>
      <c r="BC717" s="194"/>
      <c r="BD717" s="240"/>
      <c r="BE717" s="241"/>
      <c r="BF717" s="194"/>
      <c r="BG717" s="240"/>
      <c r="BH717" s="194"/>
      <c r="BI717" s="240"/>
      <c r="BJ717" s="241"/>
    </row>
    <row r="718" customFormat="false" ht="15.75" hidden="false" customHeight="true" outlineLevel="0" collapsed="false">
      <c r="N718" s="240"/>
      <c r="P718" s="240"/>
      <c r="Q718" s="241"/>
      <c r="S718" s="240"/>
      <c r="U718" s="240"/>
      <c r="V718" s="241"/>
      <c r="W718" s="194"/>
      <c r="X718" s="240"/>
      <c r="Y718" s="194"/>
      <c r="Z718" s="240"/>
      <c r="AA718" s="241"/>
      <c r="AB718" s="194"/>
      <c r="AC718" s="240"/>
      <c r="AD718" s="194"/>
      <c r="AE718" s="240"/>
      <c r="AF718" s="241"/>
      <c r="AG718" s="194"/>
      <c r="AH718" s="240"/>
      <c r="AI718" s="194"/>
      <c r="AJ718" s="240"/>
      <c r="AK718" s="241"/>
      <c r="AL718" s="194"/>
      <c r="AM718" s="240"/>
      <c r="AN718" s="194"/>
      <c r="AO718" s="240"/>
      <c r="AP718" s="241"/>
      <c r="AQ718" s="194"/>
      <c r="AR718" s="240"/>
      <c r="AS718" s="194"/>
      <c r="AT718" s="240"/>
      <c r="AU718" s="241"/>
      <c r="AV718" s="194"/>
      <c r="AW718" s="240"/>
      <c r="AX718" s="194"/>
      <c r="AY718" s="240"/>
      <c r="AZ718" s="241"/>
      <c r="BA718" s="194"/>
      <c r="BB718" s="240"/>
      <c r="BC718" s="194"/>
      <c r="BD718" s="240"/>
      <c r="BE718" s="241"/>
      <c r="BF718" s="194"/>
      <c r="BG718" s="240"/>
      <c r="BH718" s="194"/>
      <c r="BI718" s="240"/>
      <c r="BJ718" s="241"/>
    </row>
    <row r="719" customFormat="false" ht="15.75" hidden="false" customHeight="true" outlineLevel="0" collapsed="false">
      <c r="N719" s="240"/>
      <c r="P719" s="240"/>
      <c r="Q719" s="241"/>
      <c r="S719" s="240"/>
      <c r="U719" s="240"/>
      <c r="V719" s="241"/>
      <c r="W719" s="194"/>
      <c r="X719" s="240"/>
      <c r="Y719" s="194"/>
      <c r="Z719" s="240"/>
      <c r="AA719" s="241"/>
      <c r="AB719" s="194"/>
      <c r="AC719" s="240"/>
      <c r="AD719" s="194"/>
      <c r="AE719" s="240"/>
      <c r="AF719" s="241"/>
      <c r="AG719" s="194"/>
      <c r="AH719" s="240"/>
      <c r="AI719" s="194"/>
      <c r="AJ719" s="240"/>
      <c r="AK719" s="241"/>
      <c r="AL719" s="194"/>
      <c r="AM719" s="240"/>
      <c r="AN719" s="194"/>
      <c r="AO719" s="240"/>
      <c r="AP719" s="241"/>
      <c r="AQ719" s="194"/>
      <c r="AR719" s="240"/>
      <c r="AS719" s="194"/>
      <c r="AT719" s="240"/>
      <c r="AU719" s="241"/>
      <c r="AV719" s="194"/>
      <c r="AW719" s="240"/>
      <c r="AX719" s="194"/>
      <c r="AY719" s="240"/>
      <c r="AZ719" s="241"/>
      <c r="BA719" s="194"/>
      <c r="BB719" s="240"/>
      <c r="BC719" s="194"/>
      <c r="BD719" s="240"/>
      <c r="BE719" s="241"/>
      <c r="BF719" s="194"/>
      <c r="BG719" s="240"/>
      <c r="BH719" s="194"/>
      <c r="BI719" s="240"/>
      <c r="BJ719" s="241"/>
    </row>
    <row r="720" customFormat="false" ht="15.75" hidden="false" customHeight="true" outlineLevel="0" collapsed="false">
      <c r="N720" s="240"/>
      <c r="P720" s="240"/>
      <c r="Q720" s="241"/>
      <c r="S720" s="240"/>
      <c r="U720" s="240"/>
      <c r="V720" s="241"/>
      <c r="W720" s="194"/>
      <c r="X720" s="240"/>
      <c r="Y720" s="194"/>
      <c r="Z720" s="240"/>
      <c r="AA720" s="241"/>
      <c r="AB720" s="194"/>
      <c r="AC720" s="240"/>
      <c r="AD720" s="194"/>
      <c r="AE720" s="240"/>
      <c r="AF720" s="241"/>
      <c r="AG720" s="194"/>
      <c r="AH720" s="240"/>
      <c r="AI720" s="194"/>
      <c r="AJ720" s="240"/>
      <c r="AK720" s="241"/>
      <c r="AL720" s="194"/>
      <c r="AM720" s="240"/>
      <c r="AN720" s="194"/>
      <c r="AO720" s="240"/>
      <c r="AP720" s="241"/>
      <c r="AQ720" s="194"/>
      <c r="AR720" s="240"/>
      <c r="AS720" s="194"/>
      <c r="AT720" s="240"/>
      <c r="AU720" s="241"/>
      <c r="AV720" s="194"/>
      <c r="AW720" s="240"/>
      <c r="AX720" s="194"/>
      <c r="AY720" s="240"/>
      <c r="AZ720" s="241"/>
      <c r="BA720" s="194"/>
      <c r="BB720" s="240"/>
      <c r="BC720" s="194"/>
      <c r="BD720" s="240"/>
      <c r="BE720" s="241"/>
      <c r="BF720" s="194"/>
      <c r="BG720" s="240"/>
      <c r="BH720" s="194"/>
      <c r="BI720" s="240"/>
      <c r="BJ720" s="241"/>
    </row>
    <row r="721" customFormat="false" ht="15.75" hidden="false" customHeight="true" outlineLevel="0" collapsed="false">
      <c r="N721" s="240"/>
      <c r="P721" s="240"/>
      <c r="Q721" s="241"/>
      <c r="S721" s="240"/>
      <c r="U721" s="240"/>
      <c r="V721" s="241"/>
      <c r="W721" s="194"/>
      <c r="X721" s="240"/>
      <c r="Y721" s="194"/>
      <c r="Z721" s="240"/>
      <c r="AA721" s="241"/>
      <c r="AB721" s="194"/>
      <c r="AC721" s="240"/>
      <c r="AD721" s="194"/>
      <c r="AE721" s="240"/>
      <c r="AF721" s="241"/>
      <c r="AG721" s="194"/>
      <c r="AH721" s="240"/>
      <c r="AI721" s="194"/>
      <c r="AJ721" s="240"/>
      <c r="AK721" s="241"/>
      <c r="AL721" s="194"/>
      <c r="AM721" s="240"/>
      <c r="AN721" s="194"/>
      <c r="AO721" s="240"/>
      <c r="AP721" s="241"/>
      <c r="AQ721" s="194"/>
      <c r="AR721" s="240"/>
      <c r="AS721" s="194"/>
      <c r="AT721" s="240"/>
      <c r="AU721" s="241"/>
      <c r="AV721" s="194"/>
      <c r="AW721" s="240"/>
      <c r="AX721" s="194"/>
      <c r="AY721" s="240"/>
      <c r="AZ721" s="241"/>
      <c r="BA721" s="194"/>
      <c r="BB721" s="240"/>
      <c r="BC721" s="194"/>
      <c r="BD721" s="240"/>
      <c r="BE721" s="241"/>
      <c r="BF721" s="194"/>
      <c r="BG721" s="240"/>
      <c r="BH721" s="194"/>
      <c r="BI721" s="240"/>
      <c r="BJ721" s="241"/>
    </row>
    <row r="722" customFormat="false" ht="15.75" hidden="false" customHeight="true" outlineLevel="0" collapsed="false">
      <c r="N722" s="240"/>
      <c r="P722" s="240"/>
      <c r="Q722" s="241"/>
      <c r="S722" s="240"/>
      <c r="U722" s="240"/>
      <c r="V722" s="241"/>
      <c r="W722" s="194"/>
      <c r="X722" s="240"/>
      <c r="Y722" s="194"/>
      <c r="Z722" s="240"/>
      <c r="AA722" s="241"/>
      <c r="AB722" s="194"/>
      <c r="AC722" s="240"/>
      <c r="AD722" s="194"/>
      <c r="AE722" s="240"/>
      <c r="AF722" s="241"/>
      <c r="AG722" s="194"/>
      <c r="AH722" s="240"/>
      <c r="AI722" s="194"/>
      <c r="AJ722" s="240"/>
      <c r="AK722" s="241"/>
      <c r="AL722" s="194"/>
      <c r="AM722" s="240"/>
      <c r="AN722" s="194"/>
      <c r="AO722" s="240"/>
      <c r="AP722" s="241"/>
      <c r="AQ722" s="194"/>
      <c r="AR722" s="240"/>
      <c r="AS722" s="194"/>
      <c r="AT722" s="240"/>
      <c r="AU722" s="241"/>
      <c r="AV722" s="194"/>
      <c r="AW722" s="240"/>
      <c r="AX722" s="194"/>
      <c r="AY722" s="240"/>
      <c r="AZ722" s="241"/>
      <c r="BA722" s="194"/>
      <c r="BB722" s="240"/>
      <c r="BC722" s="194"/>
      <c r="BD722" s="240"/>
      <c r="BE722" s="241"/>
      <c r="BF722" s="194"/>
      <c r="BG722" s="240"/>
      <c r="BH722" s="194"/>
      <c r="BI722" s="240"/>
      <c r="BJ722" s="241"/>
    </row>
    <row r="723" customFormat="false" ht="15.75" hidden="false" customHeight="true" outlineLevel="0" collapsed="false">
      <c r="N723" s="240"/>
      <c r="P723" s="240"/>
      <c r="Q723" s="241"/>
      <c r="S723" s="240"/>
      <c r="U723" s="240"/>
      <c r="V723" s="241"/>
      <c r="W723" s="194"/>
      <c r="X723" s="240"/>
      <c r="Y723" s="194"/>
      <c r="Z723" s="240"/>
      <c r="AA723" s="241"/>
      <c r="AB723" s="194"/>
      <c r="AC723" s="240"/>
      <c r="AD723" s="194"/>
      <c r="AE723" s="240"/>
      <c r="AF723" s="241"/>
      <c r="AG723" s="194"/>
      <c r="AH723" s="240"/>
      <c r="AI723" s="194"/>
      <c r="AJ723" s="240"/>
      <c r="AK723" s="241"/>
      <c r="AL723" s="194"/>
      <c r="AM723" s="240"/>
      <c r="AN723" s="194"/>
      <c r="AO723" s="240"/>
      <c r="AP723" s="241"/>
      <c r="AQ723" s="194"/>
      <c r="AR723" s="240"/>
      <c r="AS723" s="194"/>
      <c r="AT723" s="240"/>
      <c r="AU723" s="241"/>
      <c r="AV723" s="194"/>
      <c r="AW723" s="240"/>
      <c r="AX723" s="194"/>
      <c r="AY723" s="240"/>
      <c r="AZ723" s="241"/>
      <c r="BA723" s="194"/>
      <c r="BB723" s="240"/>
      <c r="BC723" s="194"/>
      <c r="BD723" s="240"/>
      <c r="BE723" s="241"/>
      <c r="BF723" s="194"/>
      <c r="BG723" s="240"/>
      <c r="BH723" s="194"/>
      <c r="BI723" s="240"/>
      <c r="BJ723" s="241"/>
    </row>
    <row r="724" customFormat="false" ht="15.75" hidden="false" customHeight="true" outlineLevel="0" collapsed="false">
      <c r="N724" s="240"/>
      <c r="P724" s="240"/>
      <c r="Q724" s="241"/>
      <c r="S724" s="240"/>
      <c r="U724" s="240"/>
      <c r="V724" s="241"/>
      <c r="W724" s="194"/>
      <c r="X724" s="240"/>
      <c r="Y724" s="194"/>
      <c r="Z724" s="240"/>
      <c r="AA724" s="241"/>
      <c r="AB724" s="194"/>
      <c r="AC724" s="240"/>
      <c r="AD724" s="194"/>
      <c r="AE724" s="240"/>
      <c r="AF724" s="241"/>
      <c r="AG724" s="194"/>
      <c r="AH724" s="240"/>
      <c r="AI724" s="194"/>
      <c r="AJ724" s="240"/>
      <c r="AK724" s="241"/>
      <c r="AL724" s="194"/>
      <c r="AM724" s="240"/>
      <c r="AN724" s="194"/>
      <c r="AO724" s="240"/>
      <c r="AP724" s="241"/>
      <c r="AQ724" s="194"/>
      <c r="AR724" s="240"/>
      <c r="AS724" s="194"/>
      <c r="AT724" s="240"/>
      <c r="AU724" s="241"/>
      <c r="AV724" s="194"/>
      <c r="AW724" s="240"/>
      <c r="AX724" s="194"/>
      <c r="AY724" s="240"/>
      <c r="AZ724" s="241"/>
      <c r="BA724" s="194"/>
      <c r="BB724" s="240"/>
      <c r="BC724" s="194"/>
      <c r="BD724" s="240"/>
      <c r="BE724" s="241"/>
      <c r="BF724" s="194"/>
      <c r="BG724" s="240"/>
      <c r="BH724" s="194"/>
      <c r="BI724" s="240"/>
      <c r="BJ724" s="241"/>
    </row>
    <row r="725" customFormat="false" ht="15.75" hidden="false" customHeight="true" outlineLevel="0" collapsed="false">
      <c r="N725" s="240"/>
      <c r="P725" s="240"/>
      <c r="Q725" s="241"/>
      <c r="S725" s="240"/>
      <c r="U725" s="240"/>
      <c r="V725" s="241"/>
      <c r="W725" s="194"/>
      <c r="X725" s="240"/>
      <c r="Y725" s="194"/>
      <c r="Z725" s="240"/>
      <c r="AA725" s="241"/>
      <c r="AB725" s="194"/>
      <c r="AC725" s="240"/>
      <c r="AD725" s="194"/>
      <c r="AE725" s="240"/>
      <c r="AF725" s="241"/>
      <c r="AG725" s="194"/>
      <c r="AH725" s="240"/>
      <c r="AI725" s="194"/>
      <c r="AJ725" s="240"/>
      <c r="AK725" s="241"/>
      <c r="AL725" s="194"/>
      <c r="AM725" s="240"/>
      <c r="AN725" s="194"/>
      <c r="AO725" s="240"/>
      <c r="AP725" s="241"/>
      <c r="AQ725" s="194"/>
      <c r="AR725" s="240"/>
      <c r="AS725" s="194"/>
      <c r="AT725" s="240"/>
      <c r="AU725" s="241"/>
      <c r="AV725" s="194"/>
      <c r="AW725" s="240"/>
      <c r="AX725" s="194"/>
      <c r="AY725" s="240"/>
      <c r="AZ725" s="241"/>
      <c r="BA725" s="194"/>
      <c r="BB725" s="240"/>
      <c r="BC725" s="194"/>
      <c r="BD725" s="240"/>
      <c r="BE725" s="241"/>
      <c r="BF725" s="194"/>
      <c r="BG725" s="240"/>
      <c r="BH725" s="194"/>
      <c r="BI725" s="240"/>
      <c r="BJ725" s="241"/>
    </row>
    <row r="726" customFormat="false" ht="15.75" hidden="false" customHeight="true" outlineLevel="0" collapsed="false">
      <c r="N726" s="240"/>
      <c r="P726" s="240"/>
      <c r="Q726" s="241"/>
      <c r="S726" s="240"/>
      <c r="U726" s="240"/>
      <c r="V726" s="241"/>
      <c r="W726" s="194"/>
      <c r="X726" s="240"/>
      <c r="Y726" s="194"/>
      <c r="Z726" s="240"/>
      <c r="AA726" s="241"/>
      <c r="AB726" s="194"/>
      <c r="AC726" s="240"/>
      <c r="AD726" s="194"/>
      <c r="AE726" s="240"/>
      <c r="AF726" s="241"/>
      <c r="AG726" s="194"/>
      <c r="AH726" s="240"/>
      <c r="AI726" s="194"/>
      <c r="AJ726" s="240"/>
      <c r="AK726" s="241"/>
      <c r="AL726" s="194"/>
      <c r="AM726" s="240"/>
      <c r="AN726" s="194"/>
      <c r="AO726" s="240"/>
      <c r="AP726" s="241"/>
      <c r="AQ726" s="194"/>
      <c r="AR726" s="240"/>
      <c r="AS726" s="194"/>
      <c r="AT726" s="240"/>
      <c r="AU726" s="241"/>
      <c r="AV726" s="194"/>
      <c r="AW726" s="240"/>
      <c r="AX726" s="194"/>
      <c r="AY726" s="240"/>
      <c r="AZ726" s="241"/>
      <c r="BA726" s="194"/>
      <c r="BB726" s="240"/>
      <c r="BC726" s="194"/>
      <c r="BD726" s="240"/>
      <c r="BE726" s="241"/>
      <c r="BF726" s="194"/>
      <c r="BG726" s="240"/>
      <c r="BH726" s="194"/>
      <c r="BI726" s="240"/>
      <c r="BJ726" s="241"/>
    </row>
    <row r="727" customFormat="false" ht="15.75" hidden="false" customHeight="true" outlineLevel="0" collapsed="false">
      <c r="N727" s="240"/>
      <c r="P727" s="240"/>
      <c r="Q727" s="241"/>
      <c r="S727" s="240"/>
      <c r="U727" s="240"/>
      <c r="V727" s="241"/>
      <c r="W727" s="194"/>
      <c r="X727" s="240"/>
      <c r="Y727" s="194"/>
      <c r="Z727" s="240"/>
      <c r="AA727" s="241"/>
      <c r="AB727" s="194"/>
      <c r="AC727" s="240"/>
      <c r="AD727" s="194"/>
      <c r="AE727" s="240"/>
      <c r="AF727" s="241"/>
      <c r="AG727" s="194"/>
      <c r="AH727" s="240"/>
      <c r="AI727" s="194"/>
      <c r="AJ727" s="240"/>
      <c r="AK727" s="241"/>
      <c r="AL727" s="194"/>
      <c r="AM727" s="240"/>
      <c r="AN727" s="194"/>
      <c r="AO727" s="240"/>
      <c r="AP727" s="241"/>
      <c r="AQ727" s="194"/>
      <c r="AR727" s="240"/>
      <c r="AS727" s="194"/>
      <c r="AT727" s="240"/>
      <c r="AU727" s="241"/>
      <c r="AV727" s="194"/>
      <c r="AW727" s="240"/>
      <c r="AX727" s="194"/>
      <c r="AY727" s="240"/>
      <c r="AZ727" s="241"/>
      <c r="BA727" s="194"/>
      <c r="BB727" s="240"/>
      <c r="BC727" s="194"/>
      <c r="BD727" s="240"/>
      <c r="BE727" s="241"/>
      <c r="BF727" s="194"/>
      <c r="BG727" s="240"/>
      <c r="BH727" s="194"/>
      <c r="BI727" s="240"/>
      <c r="BJ727" s="241"/>
    </row>
    <row r="728" customFormat="false" ht="15.75" hidden="false" customHeight="true" outlineLevel="0" collapsed="false">
      <c r="N728" s="240"/>
      <c r="P728" s="240"/>
      <c r="Q728" s="241"/>
      <c r="S728" s="240"/>
      <c r="U728" s="240"/>
      <c r="V728" s="241"/>
      <c r="W728" s="194"/>
      <c r="X728" s="240"/>
      <c r="Y728" s="194"/>
      <c r="Z728" s="240"/>
      <c r="AA728" s="241"/>
      <c r="AB728" s="194"/>
      <c r="AC728" s="240"/>
      <c r="AD728" s="194"/>
      <c r="AE728" s="240"/>
      <c r="AF728" s="241"/>
      <c r="AG728" s="194"/>
      <c r="AH728" s="240"/>
      <c r="AI728" s="194"/>
      <c r="AJ728" s="240"/>
      <c r="AK728" s="241"/>
      <c r="AL728" s="194"/>
      <c r="AM728" s="240"/>
      <c r="AN728" s="194"/>
      <c r="AO728" s="240"/>
      <c r="AP728" s="241"/>
      <c r="AQ728" s="194"/>
      <c r="AR728" s="240"/>
      <c r="AS728" s="194"/>
      <c r="AT728" s="240"/>
      <c r="AU728" s="241"/>
      <c r="AV728" s="194"/>
      <c r="AW728" s="240"/>
      <c r="AX728" s="194"/>
      <c r="AY728" s="240"/>
      <c r="AZ728" s="241"/>
      <c r="BA728" s="194"/>
      <c r="BB728" s="240"/>
      <c r="BC728" s="194"/>
      <c r="BD728" s="240"/>
      <c r="BE728" s="241"/>
      <c r="BF728" s="194"/>
      <c r="BG728" s="240"/>
      <c r="BH728" s="194"/>
      <c r="BI728" s="240"/>
      <c r="BJ728" s="241"/>
    </row>
    <row r="729" customFormat="false" ht="15.75" hidden="false" customHeight="true" outlineLevel="0" collapsed="false">
      <c r="N729" s="240"/>
      <c r="P729" s="240"/>
      <c r="Q729" s="241"/>
      <c r="S729" s="240"/>
      <c r="U729" s="240"/>
      <c r="V729" s="241"/>
      <c r="W729" s="194"/>
      <c r="X729" s="240"/>
      <c r="Y729" s="194"/>
      <c r="Z729" s="240"/>
      <c r="AA729" s="241"/>
      <c r="AB729" s="194"/>
      <c r="AC729" s="240"/>
      <c r="AD729" s="194"/>
      <c r="AE729" s="240"/>
      <c r="AF729" s="241"/>
      <c r="AG729" s="194"/>
      <c r="AH729" s="240"/>
      <c r="AI729" s="194"/>
      <c r="AJ729" s="240"/>
      <c r="AK729" s="241"/>
      <c r="AL729" s="194"/>
      <c r="AM729" s="240"/>
      <c r="AN729" s="194"/>
      <c r="AO729" s="240"/>
      <c r="AP729" s="241"/>
      <c r="AQ729" s="194"/>
      <c r="AR729" s="240"/>
      <c r="AS729" s="194"/>
      <c r="AT729" s="240"/>
      <c r="AU729" s="241"/>
      <c r="AV729" s="194"/>
      <c r="AW729" s="240"/>
      <c r="AX729" s="194"/>
      <c r="AY729" s="240"/>
      <c r="AZ729" s="241"/>
      <c r="BA729" s="194"/>
      <c r="BB729" s="240"/>
      <c r="BC729" s="194"/>
      <c r="BD729" s="240"/>
      <c r="BE729" s="241"/>
      <c r="BF729" s="194"/>
      <c r="BG729" s="240"/>
      <c r="BH729" s="194"/>
      <c r="BI729" s="240"/>
      <c r="BJ729" s="241"/>
    </row>
    <row r="730" customFormat="false" ht="15.75" hidden="false" customHeight="true" outlineLevel="0" collapsed="false">
      <c r="N730" s="240"/>
      <c r="P730" s="240"/>
      <c r="Q730" s="241"/>
      <c r="S730" s="240"/>
      <c r="U730" s="240"/>
      <c r="V730" s="241"/>
      <c r="W730" s="194"/>
      <c r="X730" s="240"/>
      <c r="Y730" s="194"/>
      <c r="Z730" s="240"/>
      <c r="AA730" s="241"/>
      <c r="AB730" s="194"/>
      <c r="AC730" s="240"/>
      <c r="AD730" s="194"/>
      <c r="AE730" s="240"/>
      <c r="AF730" s="241"/>
      <c r="AG730" s="194"/>
      <c r="AH730" s="240"/>
      <c r="AI730" s="194"/>
      <c r="AJ730" s="240"/>
      <c r="AK730" s="241"/>
      <c r="AL730" s="194"/>
      <c r="AM730" s="240"/>
      <c r="AN730" s="194"/>
      <c r="AO730" s="240"/>
      <c r="AP730" s="241"/>
      <c r="AQ730" s="194"/>
      <c r="AR730" s="240"/>
      <c r="AS730" s="194"/>
      <c r="AT730" s="240"/>
      <c r="AU730" s="241"/>
      <c r="AV730" s="194"/>
      <c r="AW730" s="240"/>
      <c r="AX730" s="194"/>
      <c r="AY730" s="240"/>
      <c r="AZ730" s="241"/>
      <c r="BA730" s="194"/>
      <c r="BB730" s="240"/>
      <c r="BC730" s="194"/>
      <c r="BD730" s="240"/>
      <c r="BE730" s="241"/>
      <c r="BF730" s="194"/>
      <c r="BG730" s="240"/>
      <c r="BH730" s="194"/>
      <c r="BI730" s="240"/>
      <c r="BJ730" s="241"/>
    </row>
    <row r="731" customFormat="false" ht="15.75" hidden="false" customHeight="true" outlineLevel="0" collapsed="false">
      <c r="N731" s="240"/>
      <c r="P731" s="240"/>
      <c r="Q731" s="241"/>
      <c r="S731" s="240"/>
      <c r="U731" s="240"/>
      <c r="V731" s="241"/>
      <c r="W731" s="194"/>
      <c r="X731" s="240"/>
      <c r="Y731" s="194"/>
      <c r="Z731" s="240"/>
      <c r="AA731" s="241"/>
      <c r="AB731" s="194"/>
      <c r="AC731" s="240"/>
      <c r="AD731" s="194"/>
      <c r="AE731" s="240"/>
      <c r="AF731" s="241"/>
      <c r="AG731" s="194"/>
      <c r="AH731" s="240"/>
      <c r="AI731" s="194"/>
      <c r="AJ731" s="240"/>
      <c r="AK731" s="241"/>
      <c r="AL731" s="194"/>
      <c r="AM731" s="240"/>
      <c r="AN731" s="194"/>
      <c r="AO731" s="240"/>
      <c r="AP731" s="241"/>
      <c r="AQ731" s="194"/>
      <c r="AR731" s="240"/>
      <c r="AS731" s="194"/>
      <c r="AT731" s="240"/>
      <c r="AU731" s="241"/>
      <c r="AV731" s="194"/>
      <c r="AW731" s="240"/>
      <c r="AX731" s="194"/>
      <c r="AY731" s="240"/>
      <c r="AZ731" s="241"/>
      <c r="BA731" s="194"/>
      <c r="BB731" s="240"/>
      <c r="BC731" s="194"/>
      <c r="BD731" s="240"/>
      <c r="BE731" s="241"/>
      <c r="BF731" s="194"/>
      <c r="BG731" s="240"/>
      <c r="BH731" s="194"/>
      <c r="BI731" s="240"/>
      <c r="BJ731" s="241"/>
    </row>
    <row r="732" customFormat="false" ht="15.75" hidden="false" customHeight="true" outlineLevel="0" collapsed="false">
      <c r="N732" s="240"/>
      <c r="P732" s="240"/>
      <c r="Q732" s="241"/>
      <c r="S732" s="240"/>
      <c r="U732" s="240"/>
      <c r="V732" s="241"/>
      <c r="W732" s="194"/>
      <c r="X732" s="240"/>
      <c r="Y732" s="194"/>
      <c r="Z732" s="240"/>
      <c r="AA732" s="241"/>
      <c r="AB732" s="194"/>
      <c r="AC732" s="240"/>
      <c r="AD732" s="194"/>
      <c r="AE732" s="240"/>
      <c r="AF732" s="241"/>
      <c r="AG732" s="194"/>
      <c r="AH732" s="240"/>
      <c r="AI732" s="194"/>
      <c r="AJ732" s="240"/>
      <c r="AK732" s="241"/>
      <c r="AL732" s="194"/>
      <c r="AM732" s="240"/>
      <c r="AN732" s="194"/>
      <c r="AO732" s="240"/>
      <c r="AP732" s="241"/>
      <c r="AQ732" s="194"/>
      <c r="AR732" s="240"/>
      <c r="AS732" s="194"/>
      <c r="AT732" s="240"/>
      <c r="AU732" s="241"/>
      <c r="AV732" s="194"/>
      <c r="AW732" s="240"/>
      <c r="AX732" s="194"/>
      <c r="AY732" s="240"/>
      <c r="AZ732" s="241"/>
      <c r="BA732" s="194"/>
      <c r="BB732" s="240"/>
      <c r="BC732" s="194"/>
      <c r="BD732" s="240"/>
      <c r="BE732" s="241"/>
      <c r="BF732" s="194"/>
      <c r="BG732" s="240"/>
      <c r="BH732" s="194"/>
      <c r="BI732" s="240"/>
      <c r="BJ732" s="241"/>
    </row>
    <row r="733" customFormat="false" ht="15.75" hidden="false" customHeight="true" outlineLevel="0" collapsed="false">
      <c r="N733" s="240"/>
      <c r="P733" s="240"/>
      <c r="Q733" s="241"/>
      <c r="S733" s="240"/>
      <c r="U733" s="240"/>
      <c r="V733" s="241"/>
      <c r="W733" s="194"/>
      <c r="X733" s="240"/>
      <c r="Y733" s="194"/>
      <c r="Z733" s="240"/>
      <c r="AA733" s="241"/>
      <c r="AB733" s="194"/>
      <c r="AC733" s="240"/>
      <c r="AD733" s="194"/>
      <c r="AE733" s="240"/>
      <c r="AF733" s="241"/>
      <c r="AG733" s="194"/>
      <c r="AH733" s="240"/>
      <c r="AI733" s="194"/>
      <c r="AJ733" s="240"/>
      <c r="AK733" s="241"/>
      <c r="AL733" s="194"/>
      <c r="AM733" s="240"/>
      <c r="AN733" s="194"/>
      <c r="AO733" s="240"/>
      <c r="AP733" s="241"/>
      <c r="AQ733" s="194"/>
      <c r="AR733" s="240"/>
      <c r="AS733" s="194"/>
      <c r="AT733" s="240"/>
      <c r="AU733" s="241"/>
      <c r="AV733" s="194"/>
      <c r="AW733" s="240"/>
      <c r="AX733" s="194"/>
      <c r="AY733" s="240"/>
      <c r="AZ733" s="241"/>
      <c r="BA733" s="194"/>
      <c r="BB733" s="240"/>
      <c r="BC733" s="194"/>
      <c r="BD733" s="240"/>
      <c r="BE733" s="241"/>
      <c r="BF733" s="194"/>
      <c r="BG733" s="240"/>
      <c r="BH733" s="194"/>
      <c r="BI733" s="240"/>
      <c r="BJ733" s="241"/>
    </row>
    <row r="734" customFormat="false" ht="15.75" hidden="false" customHeight="true" outlineLevel="0" collapsed="false">
      <c r="N734" s="240"/>
      <c r="P734" s="240"/>
      <c r="Q734" s="241"/>
      <c r="S734" s="240"/>
      <c r="U734" s="240"/>
      <c r="V734" s="241"/>
      <c r="W734" s="194"/>
      <c r="X734" s="240"/>
      <c r="Y734" s="194"/>
      <c r="Z734" s="240"/>
      <c r="AA734" s="241"/>
      <c r="AB734" s="194"/>
      <c r="AC734" s="240"/>
      <c r="AD734" s="194"/>
      <c r="AE734" s="240"/>
      <c r="AF734" s="241"/>
      <c r="AG734" s="194"/>
      <c r="AH734" s="240"/>
      <c r="AI734" s="194"/>
      <c r="AJ734" s="240"/>
      <c r="AK734" s="241"/>
      <c r="AL734" s="194"/>
      <c r="AM734" s="240"/>
      <c r="AN734" s="194"/>
      <c r="AO734" s="240"/>
      <c r="AP734" s="241"/>
      <c r="AQ734" s="194"/>
      <c r="AR734" s="240"/>
      <c r="AS734" s="194"/>
      <c r="AT734" s="240"/>
      <c r="AU734" s="241"/>
      <c r="AV734" s="194"/>
      <c r="AW734" s="240"/>
      <c r="AX734" s="194"/>
      <c r="AY734" s="240"/>
      <c r="AZ734" s="241"/>
      <c r="BA734" s="194"/>
      <c r="BB734" s="240"/>
      <c r="BC734" s="194"/>
      <c r="BD734" s="240"/>
      <c r="BE734" s="241"/>
      <c r="BF734" s="194"/>
      <c r="BG734" s="240"/>
      <c r="BH734" s="194"/>
      <c r="BI734" s="240"/>
      <c r="BJ734" s="241"/>
    </row>
    <row r="735" customFormat="false" ht="15.75" hidden="false" customHeight="true" outlineLevel="0" collapsed="false">
      <c r="N735" s="240"/>
      <c r="P735" s="240"/>
      <c r="Q735" s="241"/>
      <c r="S735" s="240"/>
      <c r="U735" s="240"/>
      <c r="V735" s="241"/>
      <c r="W735" s="194"/>
      <c r="X735" s="240"/>
      <c r="Y735" s="194"/>
      <c r="Z735" s="240"/>
      <c r="AA735" s="241"/>
      <c r="AB735" s="194"/>
      <c r="AC735" s="240"/>
      <c r="AD735" s="194"/>
      <c r="AE735" s="240"/>
      <c r="AF735" s="241"/>
      <c r="AG735" s="194"/>
      <c r="AH735" s="240"/>
      <c r="AI735" s="194"/>
      <c r="AJ735" s="240"/>
      <c r="AK735" s="241"/>
      <c r="AL735" s="194"/>
      <c r="AM735" s="240"/>
      <c r="AN735" s="194"/>
      <c r="AO735" s="240"/>
      <c r="AP735" s="241"/>
      <c r="AQ735" s="194"/>
      <c r="AR735" s="240"/>
      <c r="AS735" s="194"/>
      <c r="AT735" s="240"/>
      <c r="AU735" s="241"/>
      <c r="AV735" s="194"/>
      <c r="AW735" s="240"/>
      <c r="AX735" s="194"/>
      <c r="AY735" s="240"/>
      <c r="AZ735" s="241"/>
      <c r="BA735" s="194"/>
      <c r="BB735" s="240"/>
      <c r="BC735" s="194"/>
      <c r="BD735" s="240"/>
      <c r="BE735" s="241"/>
      <c r="BF735" s="194"/>
      <c r="BG735" s="240"/>
      <c r="BH735" s="194"/>
      <c r="BI735" s="240"/>
      <c r="BJ735" s="241"/>
    </row>
    <row r="736" customFormat="false" ht="15.75" hidden="false" customHeight="true" outlineLevel="0" collapsed="false">
      <c r="N736" s="240"/>
      <c r="P736" s="240"/>
      <c r="Q736" s="241"/>
      <c r="S736" s="240"/>
      <c r="U736" s="240"/>
      <c r="V736" s="241"/>
      <c r="W736" s="194"/>
      <c r="X736" s="240"/>
      <c r="Y736" s="194"/>
      <c r="Z736" s="240"/>
      <c r="AA736" s="241"/>
      <c r="AB736" s="194"/>
      <c r="AC736" s="240"/>
      <c r="AD736" s="194"/>
      <c r="AE736" s="240"/>
      <c r="AF736" s="241"/>
      <c r="AG736" s="194"/>
      <c r="AH736" s="240"/>
      <c r="AI736" s="194"/>
      <c r="AJ736" s="240"/>
      <c r="AK736" s="241"/>
      <c r="AL736" s="194"/>
      <c r="AM736" s="240"/>
      <c r="AN736" s="194"/>
      <c r="AO736" s="240"/>
      <c r="AP736" s="241"/>
      <c r="AQ736" s="194"/>
      <c r="AR736" s="240"/>
      <c r="AS736" s="194"/>
      <c r="AT736" s="240"/>
      <c r="AU736" s="241"/>
      <c r="AV736" s="194"/>
      <c r="AW736" s="240"/>
      <c r="AX736" s="194"/>
      <c r="AY736" s="240"/>
      <c r="AZ736" s="241"/>
      <c r="BA736" s="194"/>
      <c r="BB736" s="240"/>
      <c r="BC736" s="194"/>
      <c r="BD736" s="240"/>
      <c r="BE736" s="241"/>
      <c r="BF736" s="194"/>
      <c r="BG736" s="240"/>
      <c r="BH736" s="194"/>
      <c r="BI736" s="240"/>
      <c r="BJ736" s="241"/>
    </row>
    <row r="737" customFormat="false" ht="15.75" hidden="false" customHeight="true" outlineLevel="0" collapsed="false">
      <c r="N737" s="240"/>
      <c r="P737" s="240"/>
      <c r="Q737" s="241"/>
      <c r="S737" s="240"/>
      <c r="U737" s="240"/>
      <c r="V737" s="241"/>
      <c r="W737" s="194"/>
      <c r="X737" s="240"/>
      <c r="Y737" s="194"/>
      <c r="Z737" s="240"/>
      <c r="AA737" s="241"/>
      <c r="AB737" s="194"/>
      <c r="AC737" s="240"/>
      <c r="AD737" s="194"/>
      <c r="AE737" s="240"/>
      <c r="AF737" s="241"/>
      <c r="AG737" s="194"/>
      <c r="AH737" s="240"/>
      <c r="AI737" s="194"/>
      <c r="AJ737" s="240"/>
      <c r="AK737" s="241"/>
      <c r="AL737" s="194"/>
      <c r="AM737" s="240"/>
      <c r="AN737" s="194"/>
      <c r="AO737" s="240"/>
      <c r="AP737" s="241"/>
      <c r="AQ737" s="194"/>
      <c r="AR737" s="240"/>
      <c r="AS737" s="194"/>
      <c r="AT737" s="240"/>
      <c r="AU737" s="241"/>
      <c r="AV737" s="194"/>
      <c r="AW737" s="240"/>
      <c r="AX737" s="194"/>
      <c r="AY737" s="240"/>
      <c r="AZ737" s="241"/>
      <c r="BA737" s="194"/>
      <c r="BB737" s="240"/>
      <c r="BC737" s="194"/>
      <c r="BD737" s="240"/>
      <c r="BE737" s="241"/>
      <c r="BF737" s="194"/>
      <c r="BG737" s="240"/>
      <c r="BH737" s="194"/>
      <c r="BI737" s="240"/>
      <c r="BJ737" s="241"/>
    </row>
    <row r="738" customFormat="false" ht="15.75" hidden="false" customHeight="true" outlineLevel="0" collapsed="false">
      <c r="N738" s="240"/>
      <c r="P738" s="240"/>
      <c r="Q738" s="241"/>
      <c r="S738" s="240"/>
      <c r="U738" s="240"/>
      <c r="V738" s="241"/>
      <c r="W738" s="194"/>
      <c r="X738" s="240"/>
      <c r="Y738" s="194"/>
      <c r="Z738" s="240"/>
      <c r="AA738" s="241"/>
      <c r="AB738" s="194"/>
      <c r="AC738" s="240"/>
      <c r="AD738" s="194"/>
      <c r="AE738" s="240"/>
      <c r="AF738" s="241"/>
      <c r="AG738" s="194"/>
      <c r="AH738" s="240"/>
      <c r="AI738" s="194"/>
      <c r="AJ738" s="240"/>
      <c r="AK738" s="241"/>
      <c r="AL738" s="194"/>
      <c r="AM738" s="240"/>
      <c r="AN738" s="194"/>
      <c r="AO738" s="240"/>
      <c r="AP738" s="241"/>
      <c r="AQ738" s="194"/>
      <c r="AR738" s="240"/>
      <c r="AS738" s="194"/>
      <c r="AT738" s="240"/>
      <c r="AU738" s="241"/>
      <c r="AV738" s="194"/>
      <c r="AW738" s="240"/>
      <c r="AX738" s="194"/>
      <c r="AY738" s="240"/>
      <c r="AZ738" s="241"/>
      <c r="BA738" s="194"/>
      <c r="BB738" s="240"/>
      <c r="BC738" s="194"/>
      <c r="BD738" s="240"/>
      <c r="BE738" s="241"/>
      <c r="BF738" s="194"/>
      <c r="BG738" s="240"/>
      <c r="BH738" s="194"/>
      <c r="BI738" s="240"/>
      <c r="BJ738" s="241"/>
    </row>
    <row r="739" customFormat="false" ht="15.75" hidden="false" customHeight="true" outlineLevel="0" collapsed="false">
      <c r="N739" s="240"/>
      <c r="P739" s="240"/>
      <c r="Q739" s="241"/>
      <c r="S739" s="240"/>
      <c r="U739" s="240"/>
      <c r="V739" s="241"/>
      <c r="W739" s="194"/>
      <c r="X739" s="240"/>
      <c r="Y739" s="194"/>
      <c r="Z739" s="240"/>
      <c r="AA739" s="241"/>
      <c r="AB739" s="194"/>
      <c r="AC739" s="240"/>
      <c r="AD739" s="194"/>
      <c r="AE739" s="240"/>
      <c r="AF739" s="241"/>
      <c r="AG739" s="194"/>
      <c r="AH739" s="240"/>
      <c r="AI739" s="194"/>
      <c r="AJ739" s="240"/>
      <c r="AK739" s="241"/>
      <c r="AL739" s="194"/>
      <c r="AM739" s="240"/>
      <c r="AN739" s="194"/>
      <c r="AO739" s="240"/>
      <c r="AP739" s="241"/>
      <c r="AQ739" s="194"/>
      <c r="AR739" s="240"/>
      <c r="AS739" s="194"/>
      <c r="AT739" s="240"/>
      <c r="AU739" s="241"/>
      <c r="AV739" s="194"/>
      <c r="AW739" s="240"/>
      <c r="AX739" s="194"/>
      <c r="AY739" s="240"/>
      <c r="AZ739" s="241"/>
      <c r="BA739" s="194"/>
      <c r="BB739" s="240"/>
      <c r="BC739" s="194"/>
      <c r="BD739" s="240"/>
      <c r="BE739" s="241"/>
      <c r="BF739" s="194"/>
      <c r="BG739" s="240"/>
      <c r="BH739" s="194"/>
      <c r="BI739" s="240"/>
      <c r="BJ739" s="241"/>
    </row>
    <row r="740" customFormat="false" ht="15.75" hidden="false" customHeight="true" outlineLevel="0" collapsed="false">
      <c r="N740" s="240"/>
      <c r="P740" s="240"/>
      <c r="Q740" s="241"/>
      <c r="S740" s="240"/>
      <c r="U740" s="240"/>
      <c r="V740" s="241"/>
      <c r="W740" s="194"/>
      <c r="X740" s="240"/>
      <c r="Y740" s="194"/>
      <c r="Z740" s="240"/>
      <c r="AA740" s="241"/>
      <c r="AB740" s="194"/>
      <c r="AC740" s="240"/>
      <c r="AD740" s="194"/>
      <c r="AE740" s="240"/>
      <c r="AF740" s="241"/>
      <c r="AG740" s="194"/>
      <c r="AH740" s="240"/>
      <c r="AI740" s="194"/>
      <c r="AJ740" s="240"/>
      <c r="AK740" s="241"/>
      <c r="AL740" s="194"/>
      <c r="AM740" s="240"/>
      <c r="AN740" s="194"/>
      <c r="AO740" s="240"/>
      <c r="AP740" s="241"/>
      <c r="AQ740" s="194"/>
      <c r="AR740" s="240"/>
      <c r="AS740" s="194"/>
      <c r="AT740" s="240"/>
      <c r="AU740" s="241"/>
      <c r="AV740" s="194"/>
      <c r="AW740" s="240"/>
      <c r="AX740" s="194"/>
      <c r="AY740" s="240"/>
      <c r="AZ740" s="241"/>
      <c r="BA740" s="194"/>
      <c r="BB740" s="240"/>
      <c r="BC740" s="194"/>
      <c r="BD740" s="240"/>
      <c r="BE740" s="241"/>
      <c r="BF740" s="194"/>
      <c r="BG740" s="240"/>
      <c r="BH740" s="194"/>
      <c r="BI740" s="240"/>
      <c r="BJ740" s="241"/>
    </row>
    <row r="741" customFormat="false" ht="15.75" hidden="false" customHeight="true" outlineLevel="0" collapsed="false">
      <c r="N741" s="240"/>
      <c r="P741" s="240"/>
      <c r="Q741" s="241"/>
      <c r="S741" s="240"/>
      <c r="U741" s="240"/>
      <c r="V741" s="241"/>
      <c r="W741" s="194"/>
      <c r="X741" s="240"/>
      <c r="Y741" s="194"/>
      <c r="Z741" s="240"/>
      <c r="AA741" s="241"/>
      <c r="AB741" s="194"/>
      <c r="AC741" s="240"/>
      <c r="AD741" s="194"/>
      <c r="AE741" s="240"/>
      <c r="AF741" s="241"/>
      <c r="AG741" s="194"/>
      <c r="AH741" s="240"/>
      <c r="AI741" s="194"/>
      <c r="AJ741" s="240"/>
      <c r="AK741" s="241"/>
      <c r="AL741" s="194"/>
      <c r="AM741" s="240"/>
      <c r="AN741" s="194"/>
      <c r="AO741" s="240"/>
      <c r="AP741" s="241"/>
      <c r="AQ741" s="194"/>
      <c r="AR741" s="240"/>
      <c r="AS741" s="194"/>
      <c r="AT741" s="240"/>
      <c r="AU741" s="241"/>
      <c r="AV741" s="194"/>
      <c r="AW741" s="240"/>
      <c r="AX741" s="194"/>
      <c r="AY741" s="240"/>
      <c r="AZ741" s="241"/>
      <c r="BA741" s="194"/>
      <c r="BB741" s="240"/>
      <c r="BC741" s="194"/>
      <c r="BD741" s="240"/>
      <c r="BE741" s="241"/>
      <c r="BF741" s="194"/>
      <c r="BG741" s="240"/>
      <c r="BH741" s="194"/>
      <c r="BI741" s="240"/>
      <c r="BJ741" s="241"/>
    </row>
    <row r="742" customFormat="false" ht="15.75" hidden="false" customHeight="true" outlineLevel="0" collapsed="false">
      <c r="N742" s="240"/>
      <c r="P742" s="240"/>
      <c r="Q742" s="241"/>
      <c r="S742" s="240"/>
      <c r="U742" s="240"/>
      <c r="V742" s="241"/>
      <c r="W742" s="194"/>
      <c r="X742" s="240"/>
      <c r="Y742" s="194"/>
      <c r="Z742" s="240"/>
      <c r="AA742" s="241"/>
      <c r="AB742" s="194"/>
      <c r="AC742" s="240"/>
      <c r="AD742" s="194"/>
      <c r="AE742" s="240"/>
      <c r="AF742" s="241"/>
      <c r="AG742" s="194"/>
      <c r="AH742" s="240"/>
      <c r="AI742" s="194"/>
      <c r="AJ742" s="240"/>
      <c r="AK742" s="241"/>
      <c r="AL742" s="194"/>
      <c r="AM742" s="240"/>
      <c r="AN742" s="194"/>
      <c r="AO742" s="240"/>
      <c r="AP742" s="241"/>
      <c r="AQ742" s="194"/>
      <c r="AR742" s="240"/>
      <c r="AS742" s="194"/>
      <c r="AT742" s="240"/>
      <c r="AU742" s="241"/>
      <c r="AV742" s="194"/>
      <c r="AW742" s="240"/>
      <c r="AX742" s="194"/>
      <c r="AY742" s="240"/>
      <c r="AZ742" s="241"/>
      <c r="BA742" s="194"/>
      <c r="BB742" s="240"/>
      <c r="BC742" s="194"/>
      <c r="BD742" s="240"/>
      <c r="BE742" s="241"/>
      <c r="BF742" s="194"/>
      <c r="BG742" s="240"/>
      <c r="BH742" s="194"/>
      <c r="BI742" s="240"/>
      <c r="BJ742" s="241"/>
    </row>
    <row r="743" customFormat="false" ht="15.75" hidden="false" customHeight="true" outlineLevel="0" collapsed="false">
      <c r="N743" s="240"/>
      <c r="P743" s="240"/>
      <c r="Q743" s="241"/>
      <c r="S743" s="240"/>
      <c r="U743" s="240"/>
      <c r="V743" s="241"/>
      <c r="W743" s="194"/>
      <c r="X743" s="240"/>
      <c r="Y743" s="194"/>
      <c r="Z743" s="240"/>
      <c r="AA743" s="241"/>
      <c r="AB743" s="194"/>
      <c r="AC743" s="240"/>
      <c r="AD743" s="194"/>
      <c r="AE743" s="240"/>
      <c r="AF743" s="241"/>
      <c r="AG743" s="194"/>
      <c r="AH743" s="240"/>
      <c r="AI743" s="194"/>
      <c r="AJ743" s="240"/>
      <c r="AK743" s="241"/>
      <c r="AL743" s="194"/>
      <c r="AM743" s="240"/>
      <c r="AN743" s="194"/>
      <c r="AO743" s="240"/>
      <c r="AP743" s="241"/>
      <c r="AQ743" s="194"/>
      <c r="AR743" s="240"/>
      <c r="AS743" s="194"/>
      <c r="AT743" s="240"/>
      <c r="AU743" s="241"/>
      <c r="AV743" s="194"/>
      <c r="AW743" s="240"/>
      <c r="AX743" s="194"/>
      <c r="AY743" s="240"/>
      <c r="AZ743" s="241"/>
      <c r="BA743" s="194"/>
      <c r="BB743" s="240"/>
      <c r="BC743" s="194"/>
      <c r="BD743" s="240"/>
      <c r="BE743" s="241"/>
      <c r="BF743" s="194"/>
      <c r="BG743" s="240"/>
      <c r="BH743" s="194"/>
      <c r="BI743" s="240"/>
      <c r="BJ743" s="241"/>
    </row>
    <row r="744" customFormat="false" ht="15.75" hidden="false" customHeight="true" outlineLevel="0" collapsed="false">
      <c r="N744" s="240"/>
      <c r="P744" s="240"/>
      <c r="Q744" s="241"/>
      <c r="S744" s="240"/>
      <c r="U744" s="240"/>
      <c r="V744" s="241"/>
      <c r="W744" s="194"/>
      <c r="X744" s="240"/>
      <c r="Y744" s="194"/>
      <c r="Z744" s="240"/>
      <c r="AA744" s="241"/>
      <c r="AB744" s="194"/>
      <c r="AC744" s="240"/>
      <c r="AD744" s="194"/>
      <c r="AE744" s="240"/>
      <c r="AF744" s="241"/>
      <c r="AG744" s="194"/>
      <c r="AH744" s="240"/>
      <c r="AI744" s="194"/>
      <c r="AJ744" s="240"/>
      <c r="AK744" s="241"/>
      <c r="AL744" s="194"/>
      <c r="AM744" s="240"/>
      <c r="AN744" s="194"/>
      <c r="AO744" s="240"/>
      <c r="AP744" s="241"/>
      <c r="AQ744" s="194"/>
      <c r="AR744" s="240"/>
      <c r="AS744" s="194"/>
      <c r="AT744" s="240"/>
      <c r="AU744" s="241"/>
      <c r="AV744" s="194"/>
      <c r="AW744" s="240"/>
      <c r="AX744" s="194"/>
      <c r="AY744" s="240"/>
      <c r="AZ744" s="241"/>
      <c r="BA744" s="194"/>
      <c r="BB744" s="240"/>
      <c r="BC744" s="194"/>
      <c r="BD744" s="240"/>
      <c r="BE744" s="241"/>
      <c r="BF744" s="194"/>
      <c r="BG744" s="240"/>
      <c r="BH744" s="194"/>
      <c r="BI744" s="240"/>
      <c r="BJ744" s="241"/>
    </row>
    <row r="745" customFormat="false" ht="15.75" hidden="false" customHeight="true" outlineLevel="0" collapsed="false">
      <c r="N745" s="240"/>
      <c r="P745" s="240"/>
      <c r="Q745" s="241"/>
      <c r="S745" s="240"/>
      <c r="U745" s="240"/>
      <c r="V745" s="241"/>
      <c r="W745" s="194"/>
      <c r="X745" s="240"/>
      <c r="Y745" s="194"/>
      <c r="Z745" s="240"/>
      <c r="AA745" s="241"/>
      <c r="AB745" s="194"/>
      <c r="AC745" s="240"/>
      <c r="AD745" s="194"/>
      <c r="AE745" s="240"/>
      <c r="AF745" s="241"/>
      <c r="AG745" s="194"/>
      <c r="AH745" s="240"/>
      <c r="AI745" s="194"/>
      <c r="AJ745" s="240"/>
      <c r="AK745" s="241"/>
      <c r="AL745" s="194"/>
      <c r="AM745" s="240"/>
      <c r="AN745" s="194"/>
      <c r="AO745" s="240"/>
      <c r="AP745" s="241"/>
      <c r="AQ745" s="194"/>
      <c r="AR745" s="240"/>
      <c r="AS745" s="194"/>
      <c r="AT745" s="240"/>
      <c r="AU745" s="241"/>
      <c r="AV745" s="194"/>
      <c r="AW745" s="240"/>
      <c r="AX745" s="194"/>
      <c r="AY745" s="240"/>
      <c r="AZ745" s="241"/>
      <c r="BA745" s="194"/>
      <c r="BB745" s="240"/>
      <c r="BC745" s="194"/>
      <c r="BD745" s="240"/>
      <c r="BE745" s="241"/>
      <c r="BF745" s="194"/>
      <c r="BG745" s="240"/>
      <c r="BH745" s="194"/>
      <c r="BI745" s="240"/>
      <c r="BJ745" s="241"/>
    </row>
    <row r="746" customFormat="false" ht="15.75" hidden="false" customHeight="true" outlineLevel="0" collapsed="false">
      <c r="N746" s="240"/>
      <c r="P746" s="240"/>
      <c r="Q746" s="241"/>
      <c r="S746" s="240"/>
      <c r="U746" s="240"/>
      <c r="V746" s="241"/>
      <c r="W746" s="194"/>
      <c r="X746" s="240"/>
      <c r="Y746" s="194"/>
      <c r="Z746" s="240"/>
      <c r="AA746" s="241"/>
      <c r="AB746" s="194"/>
      <c r="AC746" s="240"/>
      <c r="AD746" s="194"/>
      <c r="AE746" s="240"/>
      <c r="AF746" s="241"/>
      <c r="AG746" s="194"/>
      <c r="AH746" s="240"/>
      <c r="AI746" s="194"/>
      <c r="AJ746" s="240"/>
      <c r="AK746" s="241"/>
      <c r="AL746" s="194"/>
      <c r="AM746" s="240"/>
      <c r="AN746" s="194"/>
      <c r="AO746" s="240"/>
      <c r="AP746" s="241"/>
      <c r="AQ746" s="194"/>
      <c r="AR746" s="240"/>
      <c r="AS746" s="194"/>
      <c r="AT746" s="240"/>
      <c r="AU746" s="241"/>
      <c r="AV746" s="194"/>
      <c r="AW746" s="240"/>
      <c r="AX746" s="194"/>
      <c r="AY746" s="240"/>
      <c r="AZ746" s="241"/>
      <c r="BA746" s="194"/>
      <c r="BB746" s="240"/>
      <c r="BC746" s="194"/>
      <c r="BD746" s="240"/>
      <c r="BE746" s="241"/>
      <c r="BF746" s="194"/>
      <c r="BG746" s="240"/>
      <c r="BH746" s="194"/>
      <c r="BI746" s="240"/>
      <c r="BJ746" s="241"/>
    </row>
    <row r="747" customFormat="false" ht="15.75" hidden="false" customHeight="true" outlineLevel="0" collapsed="false">
      <c r="N747" s="240"/>
      <c r="P747" s="240"/>
      <c r="Q747" s="241"/>
      <c r="S747" s="240"/>
      <c r="U747" s="240"/>
      <c r="V747" s="241"/>
      <c r="W747" s="194"/>
      <c r="X747" s="240"/>
      <c r="Y747" s="194"/>
      <c r="Z747" s="240"/>
      <c r="AA747" s="241"/>
      <c r="AB747" s="194"/>
      <c r="AC747" s="240"/>
      <c r="AD747" s="194"/>
      <c r="AE747" s="240"/>
      <c r="AF747" s="241"/>
      <c r="AG747" s="194"/>
      <c r="AH747" s="240"/>
      <c r="AI747" s="194"/>
      <c r="AJ747" s="240"/>
      <c r="AK747" s="241"/>
      <c r="AL747" s="194"/>
      <c r="AM747" s="240"/>
      <c r="AN747" s="194"/>
      <c r="AO747" s="240"/>
      <c r="AP747" s="241"/>
      <c r="AQ747" s="194"/>
      <c r="AR747" s="240"/>
      <c r="AS747" s="194"/>
      <c r="AT747" s="240"/>
      <c r="AU747" s="241"/>
      <c r="AV747" s="194"/>
      <c r="AW747" s="240"/>
      <c r="AX747" s="194"/>
      <c r="AY747" s="240"/>
      <c r="AZ747" s="241"/>
      <c r="BA747" s="194"/>
      <c r="BB747" s="240"/>
      <c r="BC747" s="194"/>
      <c r="BD747" s="240"/>
      <c r="BE747" s="241"/>
      <c r="BF747" s="194"/>
      <c r="BG747" s="240"/>
      <c r="BH747" s="194"/>
      <c r="BI747" s="240"/>
      <c r="BJ747" s="241"/>
    </row>
    <row r="748" customFormat="false" ht="15.75" hidden="false" customHeight="true" outlineLevel="0" collapsed="false">
      <c r="N748" s="240"/>
      <c r="P748" s="240"/>
      <c r="Q748" s="241"/>
      <c r="S748" s="240"/>
      <c r="U748" s="240"/>
      <c r="V748" s="241"/>
      <c r="W748" s="194"/>
      <c r="X748" s="240"/>
      <c r="Y748" s="194"/>
      <c r="Z748" s="240"/>
      <c r="AA748" s="241"/>
      <c r="AB748" s="194"/>
      <c r="AC748" s="240"/>
      <c r="AD748" s="194"/>
      <c r="AE748" s="240"/>
      <c r="AF748" s="241"/>
      <c r="AG748" s="194"/>
      <c r="AH748" s="240"/>
      <c r="AI748" s="194"/>
      <c r="AJ748" s="240"/>
      <c r="AK748" s="241"/>
      <c r="AL748" s="194"/>
      <c r="AM748" s="240"/>
      <c r="AN748" s="194"/>
      <c r="AO748" s="240"/>
      <c r="AP748" s="241"/>
      <c r="AQ748" s="194"/>
      <c r="AR748" s="240"/>
      <c r="AS748" s="194"/>
      <c r="AT748" s="240"/>
      <c r="AU748" s="241"/>
      <c r="AV748" s="194"/>
      <c r="AW748" s="240"/>
      <c r="AX748" s="194"/>
      <c r="AY748" s="240"/>
      <c r="AZ748" s="241"/>
      <c r="BA748" s="194"/>
      <c r="BB748" s="240"/>
      <c r="BC748" s="194"/>
      <c r="BD748" s="240"/>
      <c r="BE748" s="241"/>
      <c r="BF748" s="194"/>
      <c r="BG748" s="240"/>
      <c r="BH748" s="194"/>
      <c r="BI748" s="240"/>
      <c r="BJ748" s="241"/>
    </row>
    <row r="749" customFormat="false" ht="15.75" hidden="false" customHeight="true" outlineLevel="0" collapsed="false">
      <c r="N749" s="240"/>
      <c r="P749" s="240"/>
      <c r="Q749" s="241"/>
      <c r="S749" s="240"/>
      <c r="U749" s="240"/>
      <c r="V749" s="241"/>
      <c r="W749" s="194"/>
      <c r="X749" s="240"/>
      <c r="Y749" s="194"/>
      <c r="Z749" s="240"/>
      <c r="AA749" s="241"/>
      <c r="AB749" s="194"/>
      <c r="AC749" s="240"/>
      <c r="AD749" s="194"/>
      <c r="AE749" s="240"/>
      <c r="AF749" s="241"/>
      <c r="AG749" s="194"/>
      <c r="AH749" s="240"/>
      <c r="AI749" s="194"/>
      <c r="AJ749" s="240"/>
      <c r="AK749" s="241"/>
      <c r="AL749" s="194"/>
      <c r="AM749" s="240"/>
      <c r="AN749" s="194"/>
      <c r="AO749" s="240"/>
      <c r="AP749" s="241"/>
      <c r="AQ749" s="194"/>
      <c r="AR749" s="240"/>
      <c r="AS749" s="194"/>
      <c r="AT749" s="240"/>
      <c r="AU749" s="241"/>
      <c r="AV749" s="194"/>
      <c r="AW749" s="240"/>
      <c r="AX749" s="194"/>
      <c r="AY749" s="240"/>
      <c r="AZ749" s="241"/>
      <c r="BA749" s="194"/>
      <c r="BB749" s="240"/>
      <c r="BC749" s="194"/>
      <c r="BD749" s="240"/>
      <c r="BE749" s="241"/>
      <c r="BF749" s="194"/>
      <c r="BG749" s="240"/>
      <c r="BH749" s="194"/>
      <c r="BI749" s="240"/>
      <c r="BJ749" s="241"/>
    </row>
    <row r="750" customFormat="false" ht="15.75" hidden="false" customHeight="true" outlineLevel="0" collapsed="false">
      <c r="N750" s="240"/>
      <c r="P750" s="240"/>
      <c r="Q750" s="241"/>
      <c r="S750" s="240"/>
      <c r="U750" s="240"/>
      <c r="V750" s="241"/>
      <c r="W750" s="194"/>
      <c r="X750" s="240"/>
      <c r="Y750" s="194"/>
      <c r="Z750" s="240"/>
      <c r="AA750" s="241"/>
      <c r="AB750" s="194"/>
      <c r="AC750" s="240"/>
      <c r="AD750" s="194"/>
      <c r="AE750" s="240"/>
      <c r="AF750" s="241"/>
      <c r="AG750" s="194"/>
      <c r="AH750" s="240"/>
      <c r="AI750" s="194"/>
      <c r="AJ750" s="240"/>
      <c r="AK750" s="241"/>
      <c r="AL750" s="194"/>
      <c r="AM750" s="240"/>
      <c r="AN750" s="194"/>
      <c r="AO750" s="240"/>
      <c r="AP750" s="241"/>
      <c r="AQ750" s="194"/>
      <c r="AR750" s="240"/>
      <c r="AS750" s="194"/>
      <c r="AT750" s="240"/>
      <c r="AU750" s="241"/>
      <c r="AV750" s="194"/>
      <c r="AW750" s="240"/>
      <c r="AX750" s="194"/>
      <c r="AY750" s="240"/>
      <c r="AZ750" s="241"/>
      <c r="BA750" s="194"/>
      <c r="BB750" s="240"/>
      <c r="BC750" s="194"/>
      <c r="BD750" s="240"/>
      <c r="BE750" s="241"/>
      <c r="BF750" s="194"/>
      <c r="BG750" s="240"/>
      <c r="BH750" s="194"/>
      <c r="BI750" s="240"/>
      <c r="BJ750" s="241"/>
    </row>
    <row r="751" customFormat="false" ht="15.75" hidden="false" customHeight="true" outlineLevel="0" collapsed="false">
      <c r="N751" s="240"/>
      <c r="P751" s="240"/>
      <c r="Q751" s="241"/>
      <c r="S751" s="240"/>
      <c r="U751" s="240"/>
      <c r="V751" s="241"/>
      <c r="W751" s="194"/>
      <c r="X751" s="240"/>
      <c r="Y751" s="194"/>
      <c r="Z751" s="240"/>
      <c r="AA751" s="241"/>
      <c r="AB751" s="194"/>
      <c r="AC751" s="240"/>
      <c r="AD751" s="194"/>
      <c r="AE751" s="240"/>
      <c r="AF751" s="241"/>
      <c r="AG751" s="194"/>
      <c r="AH751" s="240"/>
      <c r="AI751" s="194"/>
      <c r="AJ751" s="240"/>
      <c r="AK751" s="241"/>
      <c r="AL751" s="194"/>
      <c r="AM751" s="240"/>
      <c r="AN751" s="194"/>
      <c r="AO751" s="240"/>
      <c r="AP751" s="241"/>
      <c r="AQ751" s="194"/>
      <c r="AR751" s="240"/>
      <c r="AS751" s="194"/>
      <c r="AT751" s="240"/>
      <c r="AU751" s="241"/>
      <c r="AV751" s="194"/>
      <c r="AW751" s="240"/>
      <c r="AX751" s="194"/>
      <c r="AY751" s="240"/>
      <c r="AZ751" s="241"/>
      <c r="BA751" s="194"/>
      <c r="BB751" s="240"/>
      <c r="BC751" s="194"/>
      <c r="BD751" s="240"/>
      <c r="BE751" s="241"/>
      <c r="BF751" s="194"/>
      <c r="BG751" s="240"/>
      <c r="BH751" s="194"/>
      <c r="BI751" s="240"/>
      <c r="BJ751" s="241"/>
    </row>
    <row r="752" customFormat="false" ht="15.75" hidden="false" customHeight="true" outlineLevel="0" collapsed="false">
      <c r="N752" s="240"/>
      <c r="P752" s="240"/>
      <c r="Q752" s="241"/>
      <c r="S752" s="240"/>
      <c r="U752" s="240"/>
      <c r="V752" s="241"/>
      <c r="W752" s="194"/>
      <c r="X752" s="240"/>
      <c r="Y752" s="194"/>
      <c r="Z752" s="240"/>
      <c r="AA752" s="241"/>
      <c r="AB752" s="194"/>
      <c r="AC752" s="240"/>
      <c r="AD752" s="194"/>
      <c r="AE752" s="240"/>
      <c r="AF752" s="241"/>
      <c r="AG752" s="194"/>
      <c r="AH752" s="240"/>
      <c r="AI752" s="194"/>
      <c r="AJ752" s="240"/>
      <c r="AK752" s="241"/>
      <c r="AL752" s="194"/>
      <c r="AM752" s="240"/>
      <c r="AN752" s="194"/>
      <c r="AO752" s="240"/>
      <c r="AP752" s="241"/>
      <c r="AQ752" s="194"/>
      <c r="AR752" s="240"/>
      <c r="AS752" s="194"/>
      <c r="AT752" s="240"/>
      <c r="AU752" s="241"/>
      <c r="AV752" s="194"/>
      <c r="AW752" s="240"/>
      <c r="AX752" s="194"/>
      <c r="AY752" s="240"/>
      <c r="AZ752" s="241"/>
      <c r="BA752" s="194"/>
      <c r="BB752" s="240"/>
      <c r="BC752" s="194"/>
      <c r="BD752" s="240"/>
      <c r="BE752" s="241"/>
      <c r="BF752" s="194"/>
      <c r="BG752" s="240"/>
      <c r="BH752" s="194"/>
      <c r="BI752" s="240"/>
      <c r="BJ752" s="241"/>
    </row>
    <row r="753" customFormat="false" ht="15.75" hidden="false" customHeight="true" outlineLevel="0" collapsed="false">
      <c r="N753" s="240"/>
      <c r="P753" s="240"/>
      <c r="Q753" s="241"/>
      <c r="S753" s="240"/>
      <c r="U753" s="240"/>
      <c r="V753" s="241"/>
      <c r="W753" s="194"/>
      <c r="X753" s="240"/>
      <c r="Y753" s="194"/>
      <c r="Z753" s="240"/>
      <c r="AA753" s="241"/>
      <c r="AB753" s="194"/>
      <c r="AC753" s="240"/>
      <c r="AD753" s="194"/>
      <c r="AE753" s="240"/>
      <c r="AF753" s="241"/>
      <c r="AG753" s="194"/>
      <c r="AH753" s="240"/>
      <c r="AI753" s="194"/>
      <c r="AJ753" s="240"/>
      <c r="AK753" s="241"/>
      <c r="AL753" s="194"/>
      <c r="AM753" s="240"/>
      <c r="AN753" s="194"/>
      <c r="AO753" s="240"/>
      <c r="AP753" s="241"/>
      <c r="AQ753" s="194"/>
      <c r="AR753" s="240"/>
      <c r="AS753" s="194"/>
      <c r="AT753" s="240"/>
      <c r="AU753" s="241"/>
      <c r="AV753" s="194"/>
      <c r="AW753" s="240"/>
      <c r="AX753" s="194"/>
      <c r="AY753" s="240"/>
      <c r="AZ753" s="241"/>
      <c r="BA753" s="194"/>
      <c r="BB753" s="240"/>
      <c r="BC753" s="194"/>
      <c r="BD753" s="240"/>
      <c r="BE753" s="241"/>
      <c r="BF753" s="194"/>
      <c r="BG753" s="240"/>
      <c r="BH753" s="194"/>
      <c r="BI753" s="240"/>
      <c r="BJ753" s="241"/>
    </row>
    <row r="754" customFormat="false" ht="15.75" hidden="false" customHeight="true" outlineLevel="0" collapsed="false">
      <c r="N754" s="240"/>
      <c r="P754" s="240"/>
      <c r="Q754" s="241"/>
      <c r="S754" s="240"/>
      <c r="U754" s="240"/>
      <c r="V754" s="241"/>
      <c r="W754" s="194"/>
      <c r="X754" s="240"/>
      <c r="Y754" s="194"/>
      <c r="Z754" s="240"/>
      <c r="AA754" s="241"/>
      <c r="AB754" s="194"/>
      <c r="AC754" s="240"/>
      <c r="AD754" s="194"/>
      <c r="AE754" s="240"/>
      <c r="AF754" s="241"/>
      <c r="AG754" s="194"/>
      <c r="AH754" s="240"/>
      <c r="AI754" s="194"/>
      <c r="AJ754" s="240"/>
      <c r="AK754" s="241"/>
      <c r="AL754" s="194"/>
      <c r="AM754" s="240"/>
      <c r="AN754" s="194"/>
      <c r="AO754" s="240"/>
      <c r="AP754" s="241"/>
      <c r="AQ754" s="194"/>
      <c r="AR754" s="240"/>
      <c r="AS754" s="194"/>
      <c r="AT754" s="240"/>
      <c r="AU754" s="241"/>
      <c r="AV754" s="194"/>
      <c r="AW754" s="240"/>
      <c r="AX754" s="194"/>
      <c r="AY754" s="240"/>
      <c r="AZ754" s="241"/>
      <c r="BA754" s="194"/>
      <c r="BB754" s="240"/>
      <c r="BC754" s="194"/>
      <c r="BD754" s="240"/>
      <c r="BE754" s="241"/>
      <c r="BF754" s="194"/>
      <c r="BG754" s="240"/>
      <c r="BH754" s="194"/>
      <c r="BI754" s="240"/>
      <c r="BJ754" s="241"/>
    </row>
    <row r="755" customFormat="false" ht="15.75" hidden="false" customHeight="true" outlineLevel="0" collapsed="false">
      <c r="N755" s="240"/>
      <c r="P755" s="240"/>
      <c r="Q755" s="241"/>
      <c r="S755" s="240"/>
      <c r="U755" s="240"/>
      <c r="V755" s="241"/>
      <c r="W755" s="194"/>
      <c r="X755" s="240"/>
      <c r="Y755" s="194"/>
      <c r="Z755" s="240"/>
      <c r="AA755" s="241"/>
      <c r="AB755" s="194"/>
      <c r="AC755" s="240"/>
      <c r="AD755" s="194"/>
      <c r="AE755" s="240"/>
      <c r="AF755" s="241"/>
      <c r="AG755" s="194"/>
      <c r="AH755" s="240"/>
      <c r="AI755" s="194"/>
      <c r="AJ755" s="240"/>
      <c r="AK755" s="241"/>
      <c r="AL755" s="194"/>
      <c r="AM755" s="240"/>
      <c r="AN755" s="194"/>
      <c r="AO755" s="240"/>
      <c r="AP755" s="241"/>
      <c r="AQ755" s="194"/>
      <c r="AR755" s="240"/>
      <c r="AS755" s="194"/>
      <c r="AT755" s="240"/>
      <c r="AU755" s="241"/>
      <c r="AV755" s="194"/>
      <c r="AW755" s="240"/>
      <c r="AX755" s="194"/>
      <c r="AY755" s="240"/>
      <c r="AZ755" s="241"/>
      <c r="BA755" s="194"/>
      <c r="BB755" s="240"/>
      <c r="BC755" s="194"/>
      <c r="BD755" s="240"/>
      <c r="BE755" s="241"/>
      <c r="BF755" s="194"/>
      <c r="BG755" s="240"/>
      <c r="BH755" s="194"/>
      <c r="BI755" s="240"/>
      <c r="BJ755" s="241"/>
    </row>
    <row r="756" customFormat="false" ht="15.75" hidden="false" customHeight="true" outlineLevel="0" collapsed="false">
      <c r="N756" s="240"/>
      <c r="P756" s="240"/>
      <c r="Q756" s="241"/>
      <c r="S756" s="240"/>
      <c r="U756" s="240"/>
      <c r="V756" s="241"/>
      <c r="W756" s="194"/>
      <c r="X756" s="240"/>
      <c r="Y756" s="194"/>
      <c r="Z756" s="240"/>
      <c r="AA756" s="241"/>
      <c r="AB756" s="194"/>
      <c r="AC756" s="240"/>
      <c r="AD756" s="194"/>
      <c r="AE756" s="240"/>
      <c r="AF756" s="241"/>
      <c r="AG756" s="194"/>
      <c r="AH756" s="240"/>
      <c r="AI756" s="194"/>
      <c r="AJ756" s="240"/>
      <c r="AK756" s="241"/>
      <c r="AL756" s="194"/>
      <c r="AM756" s="240"/>
      <c r="AN756" s="194"/>
      <c r="AO756" s="240"/>
      <c r="AP756" s="241"/>
      <c r="AQ756" s="194"/>
      <c r="AR756" s="240"/>
      <c r="AS756" s="194"/>
      <c r="AT756" s="240"/>
      <c r="AU756" s="241"/>
      <c r="AV756" s="194"/>
      <c r="AW756" s="240"/>
      <c r="AX756" s="194"/>
      <c r="AY756" s="240"/>
      <c r="AZ756" s="241"/>
      <c r="BA756" s="194"/>
      <c r="BB756" s="240"/>
      <c r="BC756" s="194"/>
      <c r="BD756" s="240"/>
      <c r="BE756" s="241"/>
      <c r="BF756" s="194"/>
      <c r="BG756" s="240"/>
      <c r="BH756" s="194"/>
      <c r="BI756" s="240"/>
      <c r="BJ756" s="241"/>
    </row>
    <row r="757" customFormat="false" ht="15.75" hidden="false" customHeight="true" outlineLevel="0" collapsed="false">
      <c r="N757" s="240"/>
      <c r="P757" s="240"/>
      <c r="Q757" s="241"/>
      <c r="S757" s="240"/>
      <c r="U757" s="240"/>
      <c r="V757" s="241"/>
      <c r="W757" s="194"/>
      <c r="X757" s="240"/>
      <c r="Y757" s="194"/>
      <c r="Z757" s="240"/>
      <c r="AA757" s="241"/>
      <c r="AB757" s="194"/>
      <c r="AC757" s="240"/>
      <c r="AD757" s="194"/>
      <c r="AE757" s="240"/>
      <c r="AF757" s="241"/>
      <c r="AG757" s="194"/>
      <c r="AH757" s="240"/>
      <c r="AI757" s="194"/>
      <c r="AJ757" s="240"/>
      <c r="AK757" s="241"/>
      <c r="AL757" s="194"/>
      <c r="AM757" s="240"/>
      <c r="AN757" s="194"/>
      <c r="AO757" s="240"/>
      <c r="AP757" s="241"/>
      <c r="AQ757" s="194"/>
      <c r="AR757" s="240"/>
      <c r="AS757" s="194"/>
      <c r="AT757" s="240"/>
      <c r="AU757" s="241"/>
      <c r="AV757" s="194"/>
      <c r="AW757" s="240"/>
      <c r="AX757" s="194"/>
      <c r="AY757" s="240"/>
      <c r="AZ757" s="241"/>
      <c r="BA757" s="194"/>
      <c r="BB757" s="240"/>
      <c r="BC757" s="194"/>
      <c r="BD757" s="240"/>
      <c r="BE757" s="241"/>
      <c r="BF757" s="194"/>
      <c r="BG757" s="240"/>
      <c r="BH757" s="194"/>
      <c r="BI757" s="240"/>
      <c r="BJ757" s="241"/>
    </row>
    <row r="758" customFormat="false" ht="15.75" hidden="false" customHeight="true" outlineLevel="0" collapsed="false">
      <c r="N758" s="240"/>
      <c r="P758" s="240"/>
      <c r="Q758" s="241"/>
      <c r="S758" s="240"/>
      <c r="U758" s="240"/>
      <c r="V758" s="241"/>
      <c r="W758" s="194"/>
      <c r="X758" s="240"/>
      <c r="Y758" s="194"/>
      <c r="Z758" s="240"/>
      <c r="AA758" s="241"/>
      <c r="AB758" s="194"/>
      <c r="AC758" s="240"/>
      <c r="AD758" s="194"/>
      <c r="AE758" s="240"/>
      <c r="AF758" s="241"/>
      <c r="AG758" s="194"/>
      <c r="AH758" s="240"/>
      <c r="AI758" s="194"/>
      <c r="AJ758" s="240"/>
      <c r="AK758" s="241"/>
      <c r="AL758" s="194"/>
      <c r="AM758" s="240"/>
      <c r="AN758" s="194"/>
      <c r="AO758" s="240"/>
      <c r="AP758" s="241"/>
      <c r="AQ758" s="194"/>
      <c r="AR758" s="240"/>
      <c r="AS758" s="194"/>
      <c r="AT758" s="240"/>
      <c r="AU758" s="241"/>
      <c r="AV758" s="194"/>
      <c r="AW758" s="240"/>
      <c r="AX758" s="194"/>
      <c r="AY758" s="240"/>
      <c r="AZ758" s="241"/>
      <c r="BA758" s="194"/>
      <c r="BB758" s="240"/>
      <c r="BC758" s="194"/>
      <c r="BD758" s="240"/>
      <c r="BE758" s="241"/>
      <c r="BF758" s="194"/>
      <c r="BG758" s="240"/>
      <c r="BH758" s="194"/>
      <c r="BI758" s="240"/>
      <c r="BJ758" s="241"/>
    </row>
    <row r="759" customFormat="false" ht="15.75" hidden="false" customHeight="true" outlineLevel="0" collapsed="false">
      <c r="N759" s="240"/>
      <c r="P759" s="240"/>
      <c r="Q759" s="241"/>
      <c r="S759" s="240"/>
      <c r="U759" s="240"/>
      <c r="V759" s="241"/>
      <c r="W759" s="194"/>
      <c r="X759" s="240"/>
      <c r="Y759" s="194"/>
      <c r="Z759" s="240"/>
      <c r="AA759" s="241"/>
      <c r="AB759" s="194"/>
      <c r="AC759" s="240"/>
      <c r="AD759" s="194"/>
      <c r="AE759" s="240"/>
      <c r="AF759" s="241"/>
      <c r="AG759" s="194"/>
      <c r="AH759" s="240"/>
      <c r="AI759" s="194"/>
      <c r="AJ759" s="240"/>
      <c r="AK759" s="241"/>
      <c r="AL759" s="194"/>
      <c r="AM759" s="240"/>
      <c r="AN759" s="194"/>
      <c r="AO759" s="240"/>
      <c r="AP759" s="241"/>
      <c r="AQ759" s="194"/>
      <c r="AR759" s="240"/>
      <c r="AS759" s="194"/>
      <c r="AT759" s="240"/>
      <c r="AU759" s="241"/>
      <c r="AV759" s="194"/>
      <c r="AW759" s="240"/>
      <c r="AX759" s="194"/>
      <c r="AY759" s="240"/>
      <c r="AZ759" s="241"/>
      <c r="BA759" s="194"/>
      <c r="BB759" s="240"/>
      <c r="BC759" s="194"/>
      <c r="BD759" s="240"/>
      <c r="BE759" s="241"/>
      <c r="BF759" s="194"/>
      <c r="BG759" s="240"/>
      <c r="BH759" s="194"/>
      <c r="BI759" s="240"/>
      <c r="BJ759" s="241"/>
    </row>
    <row r="760" customFormat="false" ht="15.75" hidden="false" customHeight="true" outlineLevel="0" collapsed="false">
      <c r="N760" s="240"/>
      <c r="P760" s="240"/>
      <c r="Q760" s="241"/>
      <c r="S760" s="240"/>
      <c r="U760" s="240"/>
      <c r="V760" s="241"/>
      <c r="W760" s="194"/>
      <c r="X760" s="240"/>
      <c r="Y760" s="194"/>
      <c r="Z760" s="240"/>
      <c r="AA760" s="241"/>
      <c r="AB760" s="194"/>
      <c r="AC760" s="240"/>
      <c r="AD760" s="194"/>
      <c r="AE760" s="240"/>
      <c r="AF760" s="241"/>
      <c r="AG760" s="194"/>
      <c r="AH760" s="240"/>
      <c r="AI760" s="194"/>
      <c r="AJ760" s="240"/>
      <c r="AK760" s="241"/>
      <c r="AL760" s="194"/>
      <c r="AM760" s="240"/>
      <c r="AN760" s="194"/>
      <c r="AO760" s="240"/>
      <c r="AP760" s="241"/>
      <c r="AQ760" s="194"/>
      <c r="AR760" s="240"/>
      <c r="AS760" s="194"/>
      <c r="AT760" s="240"/>
      <c r="AU760" s="241"/>
      <c r="AV760" s="194"/>
      <c r="AW760" s="240"/>
      <c r="AX760" s="194"/>
      <c r="AY760" s="240"/>
      <c r="AZ760" s="241"/>
      <c r="BA760" s="194"/>
      <c r="BB760" s="240"/>
      <c r="BC760" s="194"/>
      <c r="BD760" s="240"/>
      <c r="BE760" s="241"/>
      <c r="BF760" s="194"/>
      <c r="BG760" s="240"/>
      <c r="BH760" s="194"/>
      <c r="BI760" s="240"/>
      <c r="BJ760" s="241"/>
    </row>
    <row r="761" customFormat="false" ht="15.75" hidden="false" customHeight="true" outlineLevel="0" collapsed="false">
      <c r="N761" s="240"/>
      <c r="P761" s="240"/>
      <c r="Q761" s="241"/>
      <c r="S761" s="240"/>
      <c r="U761" s="240"/>
      <c r="V761" s="241"/>
      <c r="W761" s="194"/>
      <c r="X761" s="240"/>
      <c r="Y761" s="194"/>
      <c r="Z761" s="240"/>
      <c r="AA761" s="241"/>
      <c r="AB761" s="194"/>
      <c r="AC761" s="240"/>
      <c r="AD761" s="194"/>
      <c r="AE761" s="240"/>
      <c r="AF761" s="241"/>
      <c r="AG761" s="194"/>
      <c r="AH761" s="240"/>
      <c r="AI761" s="194"/>
      <c r="AJ761" s="240"/>
      <c r="AK761" s="241"/>
      <c r="AL761" s="194"/>
      <c r="AM761" s="240"/>
      <c r="AN761" s="194"/>
      <c r="AO761" s="240"/>
      <c r="AP761" s="241"/>
      <c r="AQ761" s="194"/>
      <c r="AR761" s="240"/>
      <c r="AS761" s="194"/>
      <c r="AT761" s="240"/>
      <c r="AU761" s="241"/>
      <c r="AV761" s="194"/>
      <c r="AW761" s="240"/>
      <c r="AX761" s="194"/>
      <c r="AY761" s="240"/>
      <c r="AZ761" s="241"/>
      <c r="BA761" s="194"/>
      <c r="BB761" s="240"/>
      <c r="BC761" s="194"/>
      <c r="BD761" s="240"/>
      <c r="BE761" s="241"/>
      <c r="BF761" s="194"/>
      <c r="BG761" s="240"/>
      <c r="BH761" s="194"/>
      <c r="BI761" s="240"/>
      <c r="BJ761" s="241"/>
    </row>
    <row r="762" customFormat="false" ht="15.75" hidden="false" customHeight="true" outlineLevel="0" collapsed="false">
      <c r="N762" s="240"/>
      <c r="P762" s="240"/>
      <c r="Q762" s="241"/>
      <c r="S762" s="240"/>
      <c r="U762" s="240"/>
      <c r="V762" s="241"/>
      <c r="W762" s="194"/>
      <c r="X762" s="240"/>
      <c r="Y762" s="194"/>
      <c r="Z762" s="240"/>
      <c r="AA762" s="241"/>
      <c r="AB762" s="194"/>
      <c r="AC762" s="240"/>
      <c r="AD762" s="194"/>
      <c r="AE762" s="240"/>
      <c r="AF762" s="241"/>
      <c r="AG762" s="194"/>
      <c r="AH762" s="240"/>
      <c r="AI762" s="194"/>
      <c r="AJ762" s="240"/>
      <c r="AK762" s="241"/>
      <c r="AL762" s="194"/>
      <c r="AM762" s="240"/>
      <c r="AN762" s="194"/>
      <c r="AO762" s="240"/>
      <c r="AP762" s="241"/>
      <c r="AQ762" s="194"/>
      <c r="AR762" s="240"/>
      <c r="AS762" s="194"/>
      <c r="AT762" s="240"/>
      <c r="AU762" s="241"/>
      <c r="AV762" s="194"/>
      <c r="AW762" s="240"/>
      <c r="AX762" s="194"/>
      <c r="AY762" s="240"/>
      <c r="AZ762" s="241"/>
      <c r="BA762" s="194"/>
      <c r="BB762" s="240"/>
      <c r="BC762" s="194"/>
      <c r="BD762" s="240"/>
      <c r="BE762" s="241"/>
      <c r="BF762" s="194"/>
      <c r="BG762" s="240"/>
      <c r="BH762" s="194"/>
      <c r="BI762" s="240"/>
      <c r="BJ762" s="241"/>
    </row>
    <row r="763" customFormat="false" ht="15.75" hidden="false" customHeight="true" outlineLevel="0" collapsed="false">
      <c r="N763" s="240"/>
      <c r="P763" s="240"/>
      <c r="Q763" s="241"/>
      <c r="S763" s="240"/>
      <c r="U763" s="240"/>
      <c r="V763" s="241"/>
      <c r="W763" s="194"/>
      <c r="X763" s="240"/>
      <c r="Y763" s="194"/>
      <c r="Z763" s="240"/>
      <c r="AA763" s="241"/>
      <c r="AB763" s="194"/>
      <c r="AC763" s="240"/>
      <c r="AD763" s="194"/>
      <c r="AE763" s="240"/>
      <c r="AF763" s="241"/>
      <c r="AG763" s="194"/>
      <c r="AH763" s="240"/>
      <c r="AI763" s="194"/>
      <c r="AJ763" s="240"/>
      <c r="AK763" s="241"/>
      <c r="AL763" s="194"/>
      <c r="AM763" s="240"/>
      <c r="AN763" s="194"/>
      <c r="AO763" s="240"/>
      <c r="AP763" s="241"/>
      <c r="AQ763" s="194"/>
      <c r="AR763" s="240"/>
      <c r="AS763" s="194"/>
      <c r="AT763" s="240"/>
      <c r="AU763" s="241"/>
      <c r="AV763" s="194"/>
      <c r="AW763" s="240"/>
      <c r="AX763" s="194"/>
      <c r="AY763" s="240"/>
      <c r="AZ763" s="241"/>
      <c r="BA763" s="194"/>
      <c r="BB763" s="240"/>
      <c r="BC763" s="194"/>
      <c r="BD763" s="240"/>
      <c r="BE763" s="241"/>
      <c r="BF763" s="194"/>
      <c r="BG763" s="240"/>
      <c r="BH763" s="194"/>
      <c r="BI763" s="240"/>
      <c r="BJ763" s="241"/>
    </row>
    <row r="764" customFormat="false" ht="15.75" hidden="false" customHeight="true" outlineLevel="0" collapsed="false">
      <c r="N764" s="240"/>
      <c r="P764" s="240"/>
      <c r="Q764" s="241"/>
      <c r="S764" s="240"/>
      <c r="U764" s="240"/>
      <c r="V764" s="241"/>
      <c r="W764" s="194"/>
      <c r="X764" s="240"/>
      <c r="Y764" s="194"/>
      <c r="Z764" s="240"/>
      <c r="AA764" s="241"/>
      <c r="AB764" s="194"/>
      <c r="AC764" s="240"/>
      <c r="AD764" s="194"/>
      <c r="AE764" s="240"/>
      <c r="AF764" s="241"/>
      <c r="AG764" s="194"/>
      <c r="AH764" s="240"/>
      <c r="AI764" s="194"/>
      <c r="AJ764" s="240"/>
      <c r="AK764" s="241"/>
      <c r="AL764" s="194"/>
      <c r="AM764" s="240"/>
      <c r="AN764" s="194"/>
      <c r="AO764" s="240"/>
      <c r="AP764" s="241"/>
      <c r="AQ764" s="194"/>
      <c r="AR764" s="240"/>
      <c r="AS764" s="194"/>
      <c r="AT764" s="240"/>
      <c r="AU764" s="241"/>
      <c r="AV764" s="194"/>
      <c r="AW764" s="240"/>
      <c r="AX764" s="194"/>
      <c r="AY764" s="240"/>
      <c r="AZ764" s="241"/>
      <c r="BA764" s="194"/>
      <c r="BB764" s="240"/>
      <c r="BC764" s="194"/>
      <c r="BD764" s="240"/>
      <c r="BE764" s="241"/>
      <c r="BF764" s="194"/>
      <c r="BG764" s="240"/>
      <c r="BH764" s="194"/>
      <c r="BI764" s="240"/>
      <c r="BJ764" s="241"/>
    </row>
    <row r="765" customFormat="false" ht="15.75" hidden="false" customHeight="true" outlineLevel="0" collapsed="false">
      <c r="N765" s="240"/>
      <c r="P765" s="240"/>
      <c r="Q765" s="241"/>
      <c r="S765" s="240"/>
      <c r="U765" s="240"/>
      <c r="V765" s="241"/>
      <c r="W765" s="194"/>
      <c r="X765" s="240"/>
      <c r="Y765" s="194"/>
      <c r="Z765" s="240"/>
      <c r="AA765" s="241"/>
      <c r="AB765" s="194"/>
      <c r="AC765" s="240"/>
      <c r="AD765" s="194"/>
      <c r="AE765" s="240"/>
      <c r="AF765" s="241"/>
      <c r="AG765" s="194"/>
      <c r="AH765" s="240"/>
      <c r="AI765" s="194"/>
      <c r="AJ765" s="240"/>
      <c r="AK765" s="241"/>
      <c r="AL765" s="194"/>
      <c r="AM765" s="240"/>
      <c r="AN765" s="194"/>
      <c r="AO765" s="240"/>
      <c r="AP765" s="241"/>
      <c r="AQ765" s="194"/>
      <c r="AR765" s="240"/>
      <c r="AS765" s="194"/>
      <c r="AT765" s="240"/>
      <c r="AU765" s="241"/>
      <c r="AV765" s="194"/>
      <c r="AW765" s="240"/>
      <c r="AX765" s="194"/>
      <c r="AY765" s="240"/>
      <c r="AZ765" s="241"/>
      <c r="BA765" s="194"/>
      <c r="BB765" s="240"/>
      <c r="BC765" s="194"/>
      <c r="BD765" s="240"/>
      <c r="BE765" s="241"/>
      <c r="BF765" s="194"/>
      <c r="BG765" s="240"/>
      <c r="BH765" s="194"/>
      <c r="BI765" s="240"/>
      <c r="BJ765" s="241"/>
    </row>
    <row r="766" customFormat="false" ht="15.75" hidden="false" customHeight="true" outlineLevel="0" collapsed="false">
      <c r="N766" s="240"/>
      <c r="P766" s="240"/>
      <c r="Q766" s="241"/>
      <c r="S766" s="240"/>
      <c r="U766" s="240"/>
      <c r="V766" s="241"/>
      <c r="W766" s="194"/>
      <c r="X766" s="240"/>
      <c r="Y766" s="194"/>
      <c r="Z766" s="240"/>
      <c r="AA766" s="241"/>
      <c r="AB766" s="194"/>
      <c r="AC766" s="240"/>
      <c r="AD766" s="194"/>
      <c r="AE766" s="240"/>
      <c r="AF766" s="241"/>
      <c r="AG766" s="194"/>
      <c r="AH766" s="240"/>
      <c r="AI766" s="194"/>
      <c r="AJ766" s="240"/>
      <c r="AK766" s="241"/>
      <c r="AL766" s="194"/>
      <c r="AM766" s="240"/>
      <c r="AN766" s="194"/>
      <c r="AO766" s="240"/>
      <c r="AP766" s="241"/>
      <c r="AQ766" s="194"/>
      <c r="AR766" s="240"/>
      <c r="AS766" s="194"/>
      <c r="AT766" s="240"/>
      <c r="AU766" s="241"/>
      <c r="AV766" s="194"/>
      <c r="AW766" s="240"/>
      <c r="AX766" s="194"/>
      <c r="AY766" s="240"/>
      <c r="AZ766" s="241"/>
      <c r="BA766" s="194"/>
      <c r="BB766" s="240"/>
      <c r="BC766" s="194"/>
      <c r="BD766" s="240"/>
      <c r="BE766" s="241"/>
      <c r="BF766" s="194"/>
      <c r="BG766" s="240"/>
      <c r="BH766" s="194"/>
      <c r="BI766" s="240"/>
      <c r="BJ766" s="241"/>
    </row>
    <row r="767" customFormat="false" ht="15.75" hidden="false" customHeight="true" outlineLevel="0" collapsed="false">
      <c r="N767" s="240"/>
      <c r="P767" s="240"/>
      <c r="Q767" s="241"/>
      <c r="S767" s="240"/>
      <c r="U767" s="240"/>
      <c r="V767" s="241"/>
      <c r="W767" s="194"/>
      <c r="X767" s="240"/>
      <c r="Y767" s="194"/>
      <c r="Z767" s="240"/>
      <c r="AA767" s="241"/>
      <c r="AB767" s="194"/>
      <c r="AC767" s="240"/>
      <c r="AD767" s="194"/>
      <c r="AE767" s="240"/>
      <c r="AF767" s="241"/>
      <c r="AG767" s="194"/>
      <c r="AH767" s="240"/>
      <c r="AI767" s="194"/>
      <c r="AJ767" s="240"/>
      <c r="AK767" s="241"/>
      <c r="AL767" s="194"/>
      <c r="AM767" s="240"/>
      <c r="AN767" s="194"/>
      <c r="AO767" s="240"/>
      <c r="AP767" s="241"/>
      <c r="AQ767" s="194"/>
      <c r="AR767" s="240"/>
      <c r="AS767" s="194"/>
      <c r="AT767" s="240"/>
      <c r="AU767" s="241"/>
      <c r="AV767" s="194"/>
      <c r="AW767" s="240"/>
      <c r="AX767" s="194"/>
      <c r="AY767" s="240"/>
      <c r="AZ767" s="241"/>
      <c r="BA767" s="194"/>
      <c r="BB767" s="240"/>
      <c r="BC767" s="194"/>
      <c r="BD767" s="240"/>
      <c r="BE767" s="241"/>
      <c r="BF767" s="194"/>
      <c r="BG767" s="240"/>
      <c r="BH767" s="194"/>
      <c r="BI767" s="240"/>
      <c r="BJ767" s="241"/>
    </row>
    <row r="768" customFormat="false" ht="15.75" hidden="false" customHeight="true" outlineLevel="0" collapsed="false">
      <c r="N768" s="240"/>
      <c r="P768" s="240"/>
      <c r="Q768" s="241"/>
      <c r="S768" s="240"/>
      <c r="U768" s="240"/>
      <c r="V768" s="241"/>
      <c r="W768" s="194"/>
      <c r="X768" s="240"/>
      <c r="Y768" s="194"/>
      <c r="Z768" s="240"/>
      <c r="AA768" s="241"/>
      <c r="AB768" s="194"/>
      <c r="AC768" s="240"/>
      <c r="AD768" s="194"/>
      <c r="AE768" s="240"/>
      <c r="AF768" s="241"/>
      <c r="AG768" s="194"/>
      <c r="AH768" s="240"/>
      <c r="AI768" s="194"/>
      <c r="AJ768" s="240"/>
      <c r="AK768" s="241"/>
      <c r="AL768" s="194"/>
      <c r="AM768" s="240"/>
      <c r="AN768" s="194"/>
      <c r="AO768" s="240"/>
      <c r="AP768" s="241"/>
      <c r="AQ768" s="194"/>
      <c r="AR768" s="240"/>
      <c r="AS768" s="194"/>
      <c r="AT768" s="240"/>
      <c r="AU768" s="241"/>
      <c r="AV768" s="194"/>
      <c r="AW768" s="240"/>
      <c r="AX768" s="194"/>
      <c r="AY768" s="240"/>
      <c r="AZ768" s="241"/>
      <c r="BA768" s="194"/>
      <c r="BB768" s="240"/>
      <c r="BC768" s="194"/>
      <c r="BD768" s="240"/>
      <c r="BE768" s="241"/>
      <c r="BF768" s="194"/>
      <c r="BG768" s="240"/>
      <c r="BH768" s="194"/>
      <c r="BI768" s="240"/>
      <c r="BJ768" s="241"/>
    </row>
    <row r="769" customFormat="false" ht="15.75" hidden="false" customHeight="true" outlineLevel="0" collapsed="false">
      <c r="N769" s="240"/>
      <c r="P769" s="240"/>
      <c r="Q769" s="241"/>
      <c r="S769" s="240"/>
      <c r="U769" s="240"/>
      <c r="V769" s="241"/>
      <c r="W769" s="194"/>
      <c r="X769" s="240"/>
      <c r="Y769" s="194"/>
      <c r="Z769" s="240"/>
      <c r="AA769" s="241"/>
      <c r="AB769" s="194"/>
      <c r="AC769" s="240"/>
      <c r="AD769" s="194"/>
      <c r="AE769" s="240"/>
      <c r="AF769" s="241"/>
      <c r="AG769" s="194"/>
      <c r="AH769" s="240"/>
      <c r="AI769" s="194"/>
      <c r="AJ769" s="240"/>
      <c r="AK769" s="241"/>
      <c r="AL769" s="194"/>
      <c r="AM769" s="240"/>
      <c r="AN769" s="194"/>
      <c r="AO769" s="240"/>
      <c r="AP769" s="241"/>
      <c r="AQ769" s="194"/>
      <c r="AR769" s="240"/>
      <c r="AS769" s="194"/>
      <c r="AT769" s="240"/>
      <c r="AU769" s="241"/>
      <c r="AV769" s="194"/>
      <c r="AW769" s="240"/>
      <c r="AX769" s="194"/>
      <c r="AY769" s="240"/>
      <c r="AZ769" s="241"/>
      <c r="BA769" s="194"/>
      <c r="BB769" s="240"/>
      <c r="BC769" s="194"/>
      <c r="BD769" s="240"/>
      <c r="BE769" s="241"/>
      <c r="BF769" s="194"/>
      <c r="BG769" s="240"/>
      <c r="BH769" s="194"/>
      <c r="BI769" s="240"/>
      <c r="BJ769" s="241"/>
    </row>
    <row r="770" customFormat="false" ht="15.75" hidden="false" customHeight="true" outlineLevel="0" collapsed="false">
      <c r="N770" s="240"/>
      <c r="P770" s="240"/>
      <c r="Q770" s="241"/>
      <c r="S770" s="240"/>
      <c r="U770" s="240"/>
      <c r="V770" s="241"/>
      <c r="W770" s="194"/>
      <c r="X770" s="240"/>
      <c r="Y770" s="194"/>
      <c r="Z770" s="240"/>
      <c r="AA770" s="241"/>
      <c r="AB770" s="194"/>
      <c r="AC770" s="240"/>
      <c r="AD770" s="194"/>
      <c r="AE770" s="240"/>
      <c r="AF770" s="241"/>
      <c r="AG770" s="194"/>
      <c r="AH770" s="240"/>
      <c r="AI770" s="194"/>
      <c r="AJ770" s="240"/>
      <c r="AK770" s="241"/>
      <c r="AL770" s="194"/>
      <c r="AM770" s="240"/>
      <c r="AN770" s="194"/>
      <c r="AO770" s="240"/>
      <c r="AP770" s="241"/>
      <c r="AQ770" s="194"/>
      <c r="AR770" s="240"/>
      <c r="AS770" s="194"/>
      <c r="AT770" s="240"/>
      <c r="AU770" s="241"/>
      <c r="AV770" s="194"/>
      <c r="AW770" s="240"/>
      <c r="AX770" s="194"/>
      <c r="AY770" s="240"/>
      <c r="AZ770" s="241"/>
      <c r="BA770" s="194"/>
      <c r="BB770" s="240"/>
      <c r="BC770" s="194"/>
      <c r="BD770" s="240"/>
      <c r="BE770" s="241"/>
      <c r="BF770" s="194"/>
      <c r="BG770" s="240"/>
      <c r="BH770" s="194"/>
      <c r="BI770" s="240"/>
      <c r="BJ770" s="241"/>
    </row>
    <row r="771" customFormat="false" ht="15.75" hidden="false" customHeight="true" outlineLevel="0" collapsed="false">
      <c r="N771" s="240"/>
      <c r="P771" s="240"/>
      <c r="Q771" s="241"/>
      <c r="S771" s="240"/>
      <c r="U771" s="240"/>
      <c r="V771" s="241"/>
      <c r="W771" s="194"/>
      <c r="X771" s="240"/>
      <c r="Y771" s="194"/>
      <c r="Z771" s="240"/>
      <c r="AA771" s="241"/>
      <c r="AB771" s="194"/>
      <c r="AC771" s="240"/>
      <c r="AD771" s="194"/>
      <c r="AE771" s="240"/>
      <c r="AF771" s="241"/>
      <c r="AG771" s="194"/>
      <c r="AH771" s="240"/>
      <c r="AI771" s="194"/>
      <c r="AJ771" s="240"/>
      <c r="AK771" s="241"/>
      <c r="AL771" s="194"/>
      <c r="AM771" s="240"/>
      <c r="AN771" s="194"/>
      <c r="AO771" s="240"/>
      <c r="AP771" s="241"/>
      <c r="AQ771" s="194"/>
      <c r="AR771" s="240"/>
      <c r="AS771" s="194"/>
      <c r="AT771" s="240"/>
      <c r="AU771" s="241"/>
      <c r="AV771" s="194"/>
      <c r="AW771" s="240"/>
      <c r="AX771" s="194"/>
      <c r="AY771" s="240"/>
      <c r="AZ771" s="241"/>
      <c r="BA771" s="194"/>
      <c r="BB771" s="240"/>
      <c r="BC771" s="194"/>
      <c r="BD771" s="240"/>
      <c r="BE771" s="241"/>
      <c r="BF771" s="194"/>
      <c r="BG771" s="240"/>
      <c r="BH771" s="194"/>
      <c r="BI771" s="240"/>
      <c r="BJ771" s="241"/>
    </row>
    <row r="772" customFormat="false" ht="15.75" hidden="false" customHeight="true" outlineLevel="0" collapsed="false">
      <c r="N772" s="240"/>
      <c r="P772" s="240"/>
      <c r="Q772" s="241"/>
      <c r="S772" s="240"/>
      <c r="U772" s="240"/>
      <c r="V772" s="241"/>
      <c r="W772" s="194"/>
      <c r="X772" s="240"/>
      <c r="Y772" s="194"/>
      <c r="Z772" s="240"/>
      <c r="AA772" s="241"/>
      <c r="AB772" s="194"/>
      <c r="AC772" s="240"/>
      <c r="AD772" s="194"/>
      <c r="AE772" s="240"/>
      <c r="AF772" s="241"/>
      <c r="AG772" s="194"/>
      <c r="AH772" s="240"/>
      <c r="AI772" s="194"/>
      <c r="AJ772" s="240"/>
      <c r="AK772" s="241"/>
      <c r="AL772" s="194"/>
      <c r="AM772" s="240"/>
      <c r="AN772" s="194"/>
      <c r="AO772" s="240"/>
      <c r="AP772" s="241"/>
      <c r="AQ772" s="194"/>
      <c r="AR772" s="240"/>
      <c r="AS772" s="194"/>
      <c r="AT772" s="240"/>
      <c r="AU772" s="241"/>
      <c r="AV772" s="194"/>
      <c r="AW772" s="240"/>
      <c r="AX772" s="194"/>
      <c r="AY772" s="240"/>
      <c r="AZ772" s="241"/>
      <c r="BA772" s="194"/>
      <c r="BB772" s="240"/>
      <c r="BC772" s="194"/>
      <c r="BD772" s="240"/>
      <c r="BE772" s="241"/>
      <c r="BF772" s="194"/>
      <c r="BG772" s="240"/>
      <c r="BH772" s="194"/>
      <c r="BI772" s="240"/>
      <c r="BJ772" s="241"/>
    </row>
    <row r="773" customFormat="false" ht="15.75" hidden="false" customHeight="true" outlineLevel="0" collapsed="false">
      <c r="N773" s="240"/>
      <c r="P773" s="240"/>
      <c r="Q773" s="241"/>
      <c r="S773" s="240"/>
      <c r="U773" s="240"/>
      <c r="V773" s="241"/>
      <c r="W773" s="194"/>
      <c r="X773" s="240"/>
      <c r="Y773" s="194"/>
      <c r="Z773" s="240"/>
      <c r="AA773" s="241"/>
      <c r="AB773" s="194"/>
      <c r="AC773" s="240"/>
      <c r="AD773" s="194"/>
      <c r="AE773" s="240"/>
      <c r="AF773" s="241"/>
      <c r="AG773" s="194"/>
      <c r="AH773" s="240"/>
      <c r="AI773" s="194"/>
      <c r="AJ773" s="240"/>
      <c r="AK773" s="241"/>
      <c r="AL773" s="194"/>
      <c r="AM773" s="240"/>
      <c r="AN773" s="194"/>
      <c r="AO773" s="240"/>
      <c r="AP773" s="241"/>
      <c r="AQ773" s="194"/>
      <c r="AR773" s="240"/>
      <c r="AS773" s="194"/>
      <c r="AT773" s="240"/>
      <c r="AU773" s="241"/>
      <c r="AV773" s="194"/>
      <c r="AW773" s="240"/>
      <c r="AX773" s="194"/>
      <c r="AY773" s="240"/>
      <c r="AZ773" s="241"/>
      <c r="BA773" s="194"/>
      <c r="BB773" s="240"/>
      <c r="BC773" s="194"/>
      <c r="BD773" s="240"/>
      <c r="BE773" s="241"/>
      <c r="BF773" s="194"/>
      <c r="BG773" s="240"/>
      <c r="BH773" s="194"/>
      <c r="BI773" s="240"/>
      <c r="BJ773" s="241"/>
    </row>
    <row r="774" customFormat="false" ht="15.75" hidden="false" customHeight="true" outlineLevel="0" collapsed="false">
      <c r="N774" s="240"/>
      <c r="P774" s="240"/>
      <c r="Q774" s="241"/>
      <c r="S774" s="240"/>
      <c r="U774" s="240"/>
      <c r="V774" s="241"/>
      <c r="W774" s="194"/>
      <c r="X774" s="240"/>
      <c r="Y774" s="194"/>
      <c r="Z774" s="240"/>
      <c r="AA774" s="241"/>
      <c r="AB774" s="194"/>
      <c r="AC774" s="240"/>
      <c r="AD774" s="194"/>
      <c r="AE774" s="240"/>
      <c r="AF774" s="241"/>
      <c r="AG774" s="194"/>
      <c r="AH774" s="240"/>
      <c r="AI774" s="194"/>
      <c r="AJ774" s="240"/>
      <c r="AK774" s="241"/>
      <c r="AL774" s="194"/>
      <c r="AM774" s="240"/>
      <c r="AN774" s="194"/>
      <c r="AO774" s="240"/>
      <c r="AP774" s="241"/>
      <c r="AQ774" s="194"/>
      <c r="AR774" s="240"/>
      <c r="AS774" s="194"/>
      <c r="AT774" s="240"/>
      <c r="AU774" s="241"/>
      <c r="AV774" s="194"/>
      <c r="AW774" s="240"/>
      <c r="AX774" s="194"/>
      <c r="AY774" s="240"/>
      <c r="AZ774" s="241"/>
      <c r="BA774" s="194"/>
      <c r="BB774" s="240"/>
      <c r="BC774" s="194"/>
      <c r="BD774" s="240"/>
      <c r="BE774" s="241"/>
      <c r="BF774" s="194"/>
      <c r="BG774" s="240"/>
      <c r="BH774" s="194"/>
      <c r="BI774" s="240"/>
      <c r="BJ774" s="241"/>
    </row>
    <row r="775" customFormat="false" ht="15.75" hidden="false" customHeight="true" outlineLevel="0" collapsed="false">
      <c r="N775" s="240"/>
      <c r="P775" s="240"/>
      <c r="Q775" s="241"/>
      <c r="S775" s="240"/>
      <c r="U775" s="240"/>
      <c r="V775" s="241"/>
      <c r="W775" s="194"/>
      <c r="X775" s="240"/>
      <c r="Y775" s="194"/>
      <c r="Z775" s="240"/>
      <c r="AA775" s="241"/>
      <c r="AB775" s="194"/>
      <c r="AC775" s="240"/>
      <c r="AD775" s="194"/>
      <c r="AE775" s="240"/>
      <c r="AF775" s="241"/>
      <c r="AG775" s="194"/>
      <c r="AH775" s="240"/>
      <c r="AI775" s="194"/>
      <c r="AJ775" s="240"/>
      <c r="AK775" s="241"/>
      <c r="AL775" s="194"/>
      <c r="AM775" s="240"/>
      <c r="AN775" s="194"/>
      <c r="AO775" s="240"/>
      <c r="AP775" s="241"/>
      <c r="AQ775" s="194"/>
      <c r="AR775" s="240"/>
      <c r="AS775" s="194"/>
      <c r="AT775" s="240"/>
      <c r="AU775" s="241"/>
      <c r="AV775" s="194"/>
      <c r="AW775" s="240"/>
      <c r="AX775" s="194"/>
      <c r="AY775" s="240"/>
      <c r="AZ775" s="241"/>
      <c r="BA775" s="194"/>
      <c r="BB775" s="240"/>
      <c r="BC775" s="194"/>
      <c r="BD775" s="240"/>
      <c r="BE775" s="241"/>
      <c r="BF775" s="194"/>
      <c r="BG775" s="240"/>
      <c r="BH775" s="194"/>
      <c r="BI775" s="240"/>
      <c r="BJ775" s="241"/>
    </row>
    <row r="776" customFormat="false" ht="15.75" hidden="false" customHeight="true" outlineLevel="0" collapsed="false">
      <c r="N776" s="240"/>
      <c r="P776" s="240"/>
      <c r="Q776" s="241"/>
      <c r="S776" s="240"/>
      <c r="U776" s="240"/>
      <c r="V776" s="241"/>
      <c r="W776" s="194"/>
      <c r="X776" s="240"/>
      <c r="Y776" s="194"/>
      <c r="Z776" s="240"/>
      <c r="AA776" s="241"/>
      <c r="AB776" s="194"/>
      <c r="AC776" s="240"/>
      <c r="AD776" s="194"/>
      <c r="AE776" s="240"/>
      <c r="AF776" s="241"/>
      <c r="AG776" s="194"/>
      <c r="AH776" s="240"/>
      <c r="AI776" s="194"/>
      <c r="AJ776" s="240"/>
      <c r="AK776" s="241"/>
      <c r="AL776" s="194"/>
      <c r="AM776" s="240"/>
      <c r="AN776" s="194"/>
      <c r="AO776" s="240"/>
      <c r="AP776" s="241"/>
      <c r="AQ776" s="194"/>
      <c r="AR776" s="240"/>
      <c r="AS776" s="194"/>
      <c r="AT776" s="240"/>
      <c r="AU776" s="241"/>
      <c r="AV776" s="194"/>
      <c r="AW776" s="240"/>
      <c r="AX776" s="194"/>
      <c r="AY776" s="240"/>
      <c r="AZ776" s="241"/>
      <c r="BA776" s="194"/>
      <c r="BB776" s="240"/>
      <c r="BC776" s="194"/>
      <c r="BD776" s="240"/>
      <c r="BE776" s="241"/>
      <c r="BF776" s="194"/>
      <c r="BG776" s="240"/>
      <c r="BH776" s="194"/>
      <c r="BI776" s="240"/>
      <c r="BJ776" s="241"/>
    </row>
    <row r="777" customFormat="false" ht="15.75" hidden="false" customHeight="true" outlineLevel="0" collapsed="false">
      <c r="N777" s="240"/>
      <c r="P777" s="240"/>
      <c r="Q777" s="241"/>
      <c r="S777" s="240"/>
      <c r="U777" s="240"/>
      <c r="V777" s="241"/>
      <c r="W777" s="194"/>
      <c r="X777" s="240"/>
      <c r="Y777" s="194"/>
      <c r="Z777" s="240"/>
      <c r="AA777" s="241"/>
      <c r="AB777" s="194"/>
      <c r="AC777" s="240"/>
      <c r="AD777" s="194"/>
      <c r="AE777" s="240"/>
      <c r="AF777" s="241"/>
      <c r="AG777" s="194"/>
      <c r="AH777" s="240"/>
      <c r="AI777" s="194"/>
      <c r="AJ777" s="240"/>
      <c r="AK777" s="241"/>
      <c r="AL777" s="194"/>
      <c r="AM777" s="240"/>
      <c r="AN777" s="194"/>
      <c r="AO777" s="240"/>
      <c r="AP777" s="241"/>
      <c r="AQ777" s="194"/>
      <c r="AR777" s="240"/>
      <c r="AS777" s="194"/>
      <c r="AT777" s="240"/>
      <c r="AU777" s="241"/>
      <c r="AV777" s="194"/>
      <c r="AW777" s="240"/>
      <c r="AX777" s="194"/>
      <c r="AY777" s="240"/>
      <c r="AZ777" s="241"/>
      <c r="BA777" s="194"/>
      <c r="BB777" s="240"/>
      <c r="BC777" s="194"/>
      <c r="BD777" s="240"/>
      <c r="BE777" s="241"/>
      <c r="BF777" s="194"/>
      <c r="BG777" s="240"/>
      <c r="BH777" s="194"/>
      <c r="BI777" s="240"/>
      <c r="BJ777" s="241"/>
    </row>
    <row r="778" customFormat="false" ht="15.75" hidden="false" customHeight="true" outlineLevel="0" collapsed="false">
      <c r="N778" s="240"/>
      <c r="P778" s="240"/>
      <c r="Q778" s="241"/>
      <c r="S778" s="240"/>
      <c r="U778" s="240"/>
      <c r="V778" s="241"/>
      <c r="W778" s="194"/>
      <c r="X778" s="240"/>
      <c r="Y778" s="194"/>
      <c r="Z778" s="240"/>
      <c r="AA778" s="241"/>
      <c r="AB778" s="194"/>
      <c r="AC778" s="240"/>
      <c r="AD778" s="194"/>
      <c r="AE778" s="240"/>
      <c r="AF778" s="241"/>
      <c r="AG778" s="194"/>
      <c r="AH778" s="240"/>
      <c r="AI778" s="194"/>
      <c r="AJ778" s="240"/>
      <c r="AK778" s="241"/>
      <c r="AL778" s="194"/>
      <c r="AM778" s="240"/>
      <c r="AN778" s="194"/>
      <c r="AO778" s="240"/>
      <c r="AP778" s="241"/>
      <c r="AQ778" s="194"/>
      <c r="AR778" s="240"/>
      <c r="AS778" s="194"/>
      <c r="AT778" s="240"/>
      <c r="AU778" s="241"/>
      <c r="AV778" s="194"/>
      <c r="AW778" s="240"/>
      <c r="AX778" s="194"/>
      <c r="AY778" s="240"/>
      <c r="AZ778" s="241"/>
      <c r="BA778" s="194"/>
      <c r="BB778" s="240"/>
      <c r="BC778" s="194"/>
      <c r="BD778" s="240"/>
      <c r="BE778" s="241"/>
      <c r="BF778" s="194"/>
      <c r="BG778" s="240"/>
      <c r="BH778" s="194"/>
      <c r="BI778" s="240"/>
      <c r="BJ778" s="241"/>
    </row>
    <row r="779" customFormat="false" ht="15.75" hidden="false" customHeight="true" outlineLevel="0" collapsed="false">
      <c r="N779" s="240"/>
      <c r="P779" s="240"/>
      <c r="Q779" s="241"/>
      <c r="S779" s="240"/>
      <c r="U779" s="240"/>
      <c r="V779" s="241"/>
      <c r="W779" s="194"/>
      <c r="X779" s="240"/>
      <c r="Y779" s="194"/>
      <c r="Z779" s="240"/>
      <c r="AA779" s="241"/>
      <c r="AB779" s="194"/>
      <c r="AC779" s="240"/>
      <c r="AD779" s="194"/>
      <c r="AE779" s="240"/>
      <c r="AF779" s="241"/>
      <c r="AG779" s="194"/>
      <c r="AH779" s="240"/>
      <c r="AI779" s="194"/>
      <c r="AJ779" s="240"/>
      <c r="AK779" s="241"/>
      <c r="AL779" s="194"/>
      <c r="AM779" s="240"/>
      <c r="AN779" s="194"/>
      <c r="AO779" s="240"/>
      <c r="AP779" s="241"/>
      <c r="AQ779" s="194"/>
      <c r="AR779" s="240"/>
      <c r="AS779" s="194"/>
      <c r="AT779" s="240"/>
      <c r="AU779" s="241"/>
      <c r="AV779" s="194"/>
      <c r="AW779" s="240"/>
      <c r="AX779" s="194"/>
      <c r="AY779" s="240"/>
      <c r="AZ779" s="241"/>
      <c r="BA779" s="194"/>
      <c r="BB779" s="240"/>
      <c r="BC779" s="194"/>
      <c r="BD779" s="240"/>
      <c r="BE779" s="241"/>
      <c r="BF779" s="194"/>
      <c r="BG779" s="240"/>
      <c r="BH779" s="194"/>
      <c r="BI779" s="240"/>
      <c r="BJ779" s="241"/>
    </row>
    <row r="780" customFormat="false" ht="15.75" hidden="false" customHeight="true" outlineLevel="0" collapsed="false">
      <c r="N780" s="240"/>
      <c r="P780" s="240"/>
      <c r="Q780" s="241"/>
      <c r="S780" s="240"/>
      <c r="U780" s="240"/>
      <c r="V780" s="241"/>
      <c r="W780" s="194"/>
      <c r="X780" s="240"/>
      <c r="Y780" s="194"/>
      <c r="Z780" s="240"/>
      <c r="AA780" s="241"/>
      <c r="AB780" s="194"/>
      <c r="AC780" s="240"/>
      <c r="AD780" s="194"/>
      <c r="AE780" s="240"/>
      <c r="AF780" s="241"/>
      <c r="AG780" s="194"/>
      <c r="AH780" s="240"/>
      <c r="AI780" s="194"/>
      <c r="AJ780" s="240"/>
      <c r="AK780" s="241"/>
      <c r="AL780" s="194"/>
      <c r="AM780" s="240"/>
      <c r="AN780" s="194"/>
      <c r="AO780" s="240"/>
      <c r="AP780" s="241"/>
      <c r="AQ780" s="194"/>
      <c r="AR780" s="240"/>
      <c r="AS780" s="194"/>
      <c r="AT780" s="240"/>
      <c r="AU780" s="241"/>
      <c r="AV780" s="194"/>
      <c r="AW780" s="240"/>
      <c r="AX780" s="194"/>
      <c r="AY780" s="240"/>
      <c r="AZ780" s="241"/>
      <c r="BA780" s="194"/>
      <c r="BB780" s="240"/>
      <c r="BC780" s="194"/>
      <c r="BD780" s="240"/>
      <c r="BE780" s="241"/>
      <c r="BF780" s="194"/>
      <c r="BG780" s="240"/>
      <c r="BH780" s="194"/>
      <c r="BI780" s="240"/>
      <c r="BJ780" s="241"/>
    </row>
    <row r="781" customFormat="false" ht="15.75" hidden="false" customHeight="true" outlineLevel="0" collapsed="false">
      <c r="N781" s="240"/>
      <c r="P781" s="240"/>
      <c r="Q781" s="241"/>
      <c r="S781" s="240"/>
      <c r="U781" s="240"/>
      <c r="V781" s="241"/>
      <c r="W781" s="194"/>
      <c r="X781" s="240"/>
      <c r="Y781" s="194"/>
      <c r="Z781" s="240"/>
      <c r="AA781" s="241"/>
      <c r="AB781" s="194"/>
      <c r="AC781" s="240"/>
      <c r="AD781" s="194"/>
      <c r="AE781" s="240"/>
      <c r="AF781" s="241"/>
      <c r="AG781" s="194"/>
      <c r="AH781" s="240"/>
      <c r="AI781" s="194"/>
      <c r="AJ781" s="240"/>
      <c r="AK781" s="241"/>
      <c r="AL781" s="194"/>
      <c r="AM781" s="240"/>
      <c r="AN781" s="194"/>
      <c r="AO781" s="240"/>
      <c r="AP781" s="241"/>
      <c r="AQ781" s="194"/>
      <c r="AR781" s="240"/>
      <c r="AS781" s="194"/>
      <c r="AT781" s="240"/>
      <c r="AU781" s="241"/>
      <c r="AV781" s="194"/>
      <c r="AW781" s="240"/>
      <c r="AX781" s="194"/>
      <c r="AY781" s="240"/>
      <c r="AZ781" s="241"/>
      <c r="BA781" s="194"/>
      <c r="BB781" s="240"/>
      <c r="BC781" s="194"/>
      <c r="BD781" s="240"/>
      <c r="BE781" s="241"/>
      <c r="BF781" s="194"/>
      <c r="BG781" s="240"/>
      <c r="BH781" s="194"/>
      <c r="BI781" s="240"/>
      <c r="BJ781" s="241"/>
    </row>
    <row r="782" customFormat="false" ht="15.75" hidden="false" customHeight="true" outlineLevel="0" collapsed="false">
      <c r="N782" s="240"/>
      <c r="P782" s="240"/>
      <c r="Q782" s="241"/>
      <c r="S782" s="240"/>
      <c r="U782" s="240"/>
      <c r="V782" s="241"/>
      <c r="W782" s="194"/>
      <c r="X782" s="240"/>
      <c r="Y782" s="194"/>
      <c r="Z782" s="240"/>
      <c r="AA782" s="241"/>
      <c r="AB782" s="194"/>
      <c r="AC782" s="240"/>
      <c r="AD782" s="194"/>
      <c r="AE782" s="240"/>
      <c r="AF782" s="241"/>
      <c r="AG782" s="194"/>
      <c r="AH782" s="240"/>
      <c r="AI782" s="194"/>
      <c r="AJ782" s="240"/>
      <c r="AK782" s="241"/>
      <c r="AL782" s="194"/>
      <c r="AM782" s="240"/>
      <c r="AN782" s="194"/>
      <c r="AO782" s="240"/>
      <c r="AP782" s="241"/>
      <c r="AQ782" s="194"/>
      <c r="AR782" s="240"/>
      <c r="AS782" s="194"/>
      <c r="AT782" s="240"/>
      <c r="AU782" s="241"/>
      <c r="AV782" s="194"/>
      <c r="AW782" s="240"/>
      <c r="AX782" s="194"/>
      <c r="AY782" s="240"/>
      <c r="AZ782" s="241"/>
      <c r="BA782" s="194"/>
      <c r="BB782" s="240"/>
      <c r="BC782" s="194"/>
      <c r="BD782" s="240"/>
      <c r="BE782" s="241"/>
      <c r="BF782" s="194"/>
      <c r="BG782" s="240"/>
      <c r="BH782" s="194"/>
      <c r="BI782" s="240"/>
      <c r="BJ782" s="241"/>
    </row>
    <row r="783" customFormat="false" ht="15.75" hidden="false" customHeight="true" outlineLevel="0" collapsed="false">
      <c r="N783" s="240"/>
      <c r="P783" s="240"/>
      <c r="Q783" s="241"/>
      <c r="S783" s="240"/>
      <c r="U783" s="240"/>
      <c r="V783" s="241"/>
      <c r="W783" s="194"/>
      <c r="X783" s="240"/>
      <c r="Y783" s="194"/>
      <c r="Z783" s="240"/>
      <c r="AA783" s="241"/>
      <c r="AB783" s="194"/>
      <c r="AC783" s="240"/>
      <c r="AD783" s="194"/>
      <c r="AE783" s="240"/>
      <c r="AF783" s="241"/>
      <c r="AG783" s="194"/>
      <c r="AH783" s="240"/>
      <c r="AI783" s="194"/>
      <c r="AJ783" s="240"/>
      <c r="AK783" s="241"/>
      <c r="AL783" s="194"/>
      <c r="AM783" s="240"/>
      <c r="AN783" s="194"/>
      <c r="AO783" s="240"/>
      <c r="AP783" s="241"/>
      <c r="AQ783" s="194"/>
      <c r="AR783" s="240"/>
      <c r="AS783" s="194"/>
      <c r="AT783" s="240"/>
      <c r="AU783" s="241"/>
      <c r="AV783" s="194"/>
      <c r="AW783" s="240"/>
      <c r="AX783" s="194"/>
      <c r="AY783" s="240"/>
      <c r="AZ783" s="241"/>
      <c r="BA783" s="194"/>
      <c r="BB783" s="240"/>
      <c r="BC783" s="194"/>
      <c r="BD783" s="240"/>
      <c r="BE783" s="241"/>
      <c r="BF783" s="194"/>
      <c r="BG783" s="240"/>
      <c r="BH783" s="194"/>
      <c r="BI783" s="240"/>
      <c r="BJ783" s="241"/>
    </row>
    <row r="784" customFormat="false" ht="15.75" hidden="false" customHeight="true" outlineLevel="0" collapsed="false">
      <c r="N784" s="240"/>
      <c r="P784" s="240"/>
      <c r="Q784" s="241"/>
      <c r="S784" s="240"/>
      <c r="U784" s="240"/>
      <c r="V784" s="241"/>
      <c r="W784" s="194"/>
      <c r="X784" s="240"/>
      <c r="Y784" s="194"/>
      <c r="Z784" s="240"/>
      <c r="AA784" s="241"/>
      <c r="AB784" s="194"/>
      <c r="AC784" s="240"/>
      <c r="AD784" s="194"/>
      <c r="AE784" s="240"/>
      <c r="AF784" s="241"/>
      <c r="AG784" s="194"/>
      <c r="AH784" s="240"/>
      <c r="AI784" s="194"/>
      <c r="AJ784" s="240"/>
      <c r="AK784" s="241"/>
      <c r="AL784" s="194"/>
      <c r="AM784" s="240"/>
      <c r="AN784" s="194"/>
      <c r="AO784" s="240"/>
      <c r="AP784" s="241"/>
      <c r="AQ784" s="194"/>
      <c r="AR784" s="240"/>
      <c r="AS784" s="194"/>
      <c r="AT784" s="240"/>
      <c r="AU784" s="241"/>
      <c r="AV784" s="194"/>
      <c r="AW784" s="240"/>
      <c r="AX784" s="194"/>
      <c r="AY784" s="240"/>
      <c r="AZ784" s="241"/>
      <c r="BA784" s="194"/>
      <c r="BB784" s="240"/>
      <c r="BC784" s="194"/>
      <c r="BD784" s="240"/>
      <c r="BE784" s="241"/>
      <c r="BF784" s="194"/>
      <c r="BG784" s="240"/>
      <c r="BH784" s="194"/>
      <c r="BI784" s="240"/>
      <c r="BJ784" s="241"/>
    </row>
    <row r="785" customFormat="false" ht="15.75" hidden="false" customHeight="true" outlineLevel="0" collapsed="false">
      <c r="N785" s="240"/>
      <c r="P785" s="240"/>
      <c r="Q785" s="241"/>
      <c r="S785" s="240"/>
      <c r="U785" s="240"/>
      <c r="V785" s="241"/>
      <c r="W785" s="194"/>
      <c r="X785" s="240"/>
      <c r="Y785" s="194"/>
      <c r="Z785" s="240"/>
      <c r="AA785" s="241"/>
      <c r="AB785" s="194"/>
      <c r="AC785" s="240"/>
      <c r="AD785" s="194"/>
      <c r="AE785" s="240"/>
      <c r="AF785" s="241"/>
      <c r="AG785" s="194"/>
      <c r="AH785" s="240"/>
      <c r="AI785" s="194"/>
      <c r="AJ785" s="240"/>
      <c r="AK785" s="241"/>
      <c r="AL785" s="194"/>
      <c r="AM785" s="240"/>
      <c r="AN785" s="194"/>
      <c r="AO785" s="240"/>
      <c r="AP785" s="241"/>
      <c r="AQ785" s="194"/>
      <c r="AR785" s="240"/>
      <c r="AS785" s="194"/>
      <c r="AT785" s="240"/>
      <c r="AU785" s="241"/>
      <c r="AV785" s="194"/>
      <c r="AW785" s="240"/>
      <c r="AX785" s="194"/>
      <c r="AY785" s="240"/>
      <c r="AZ785" s="241"/>
      <c r="BA785" s="194"/>
      <c r="BB785" s="240"/>
      <c r="BC785" s="194"/>
      <c r="BD785" s="240"/>
      <c r="BE785" s="241"/>
      <c r="BF785" s="194"/>
      <c r="BG785" s="240"/>
      <c r="BH785" s="194"/>
      <c r="BI785" s="240"/>
      <c r="BJ785" s="241"/>
    </row>
    <row r="786" customFormat="false" ht="15.75" hidden="false" customHeight="true" outlineLevel="0" collapsed="false">
      <c r="N786" s="240"/>
      <c r="P786" s="240"/>
      <c r="Q786" s="241"/>
      <c r="S786" s="240"/>
      <c r="U786" s="240"/>
      <c r="V786" s="241"/>
      <c r="W786" s="194"/>
      <c r="X786" s="240"/>
      <c r="Y786" s="194"/>
      <c r="Z786" s="240"/>
      <c r="AA786" s="241"/>
      <c r="AB786" s="194"/>
      <c r="AC786" s="240"/>
      <c r="AD786" s="194"/>
      <c r="AE786" s="240"/>
      <c r="AF786" s="241"/>
      <c r="AG786" s="194"/>
      <c r="AH786" s="240"/>
      <c r="AI786" s="194"/>
      <c r="AJ786" s="240"/>
      <c r="AK786" s="241"/>
      <c r="AL786" s="194"/>
      <c r="AM786" s="240"/>
      <c r="AN786" s="194"/>
      <c r="AO786" s="240"/>
      <c r="AP786" s="241"/>
      <c r="AQ786" s="194"/>
      <c r="AR786" s="240"/>
      <c r="AS786" s="194"/>
      <c r="AT786" s="240"/>
      <c r="AU786" s="241"/>
      <c r="AV786" s="194"/>
      <c r="AW786" s="240"/>
      <c r="AX786" s="194"/>
      <c r="AY786" s="240"/>
      <c r="AZ786" s="241"/>
      <c r="BA786" s="194"/>
      <c r="BB786" s="240"/>
      <c r="BC786" s="194"/>
      <c r="BD786" s="240"/>
      <c r="BE786" s="241"/>
      <c r="BF786" s="194"/>
      <c r="BG786" s="240"/>
      <c r="BH786" s="194"/>
      <c r="BI786" s="240"/>
      <c r="BJ786" s="241"/>
    </row>
    <row r="787" customFormat="false" ht="15.75" hidden="false" customHeight="true" outlineLevel="0" collapsed="false">
      <c r="N787" s="240"/>
      <c r="P787" s="240"/>
      <c r="Q787" s="241"/>
      <c r="S787" s="240"/>
      <c r="U787" s="240"/>
      <c r="V787" s="241"/>
      <c r="W787" s="194"/>
      <c r="X787" s="240"/>
      <c r="Y787" s="194"/>
      <c r="Z787" s="240"/>
      <c r="AA787" s="241"/>
      <c r="AB787" s="194"/>
      <c r="AC787" s="240"/>
      <c r="AD787" s="194"/>
      <c r="AE787" s="240"/>
      <c r="AF787" s="241"/>
      <c r="AG787" s="194"/>
      <c r="AH787" s="240"/>
      <c r="AI787" s="194"/>
      <c r="AJ787" s="240"/>
      <c r="AK787" s="241"/>
      <c r="AL787" s="194"/>
      <c r="AM787" s="240"/>
      <c r="AN787" s="194"/>
      <c r="AO787" s="240"/>
      <c r="AP787" s="241"/>
      <c r="AQ787" s="194"/>
      <c r="AR787" s="240"/>
      <c r="AS787" s="194"/>
      <c r="AT787" s="240"/>
      <c r="AU787" s="241"/>
      <c r="AV787" s="194"/>
      <c r="AW787" s="240"/>
      <c r="AX787" s="194"/>
      <c r="AY787" s="240"/>
      <c r="AZ787" s="241"/>
      <c r="BA787" s="194"/>
      <c r="BB787" s="240"/>
      <c r="BC787" s="194"/>
      <c r="BD787" s="240"/>
      <c r="BE787" s="241"/>
      <c r="BF787" s="194"/>
      <c r="BG787" s="240"/>
      <c r="BH787" s="194"/>
      <c r="BI787" s="240"/>
      <c r="BJ787" s="241"/>
    </row>
    <row r="788" customFormat="false" ht="15.75" hidden="false" customHeight="true" outlineLevel="0" collapsed="false">
      <c r="N788" s="240"/>
      <c r="P788" s="240"/>
      <c r="Q788" s="241"/>
      <c r="S788" s="240"/>
      <c r="U788" s="240"/>
      <c r="V788" s="241"/>
      <c r="W788" s="194"/>
      <c r="X788" s="240"/>
      <c r="Y788" s="194"/>
      <c r="Z788" s="240"/>
      <c r="AA788" s="241"/>
      <c r="AB788" s="194"/>
      <c r="AC788" s="240"/>
      <c r="AD788" s="194"/>
      <c r="AE788" s="240"/>
      <c r="AF788" s="241"/>
      <c r="AG788" s="194"/>
      <c r="AH788" s="240"/>
      <c r="AI788" s="194"/>
      <c r="AJ788" s="240"/>
      <c r="AK788" s="241"/>
      <c r="AL788" s="194"/>
      <c r="AM788" s="240"/>
      <c r="AN788" s="194"/>
      <c r="AO788" s="240"/>
      <c r="AP788" s="241"/>
      <c r="AQ788" s="194"/>
      <c r="AR788" s="240"/>
      <c r="AS788" s="194"/>
      <c r="AT788" s="240"/>
      <c r="AU788" s="241"/>
      <c r="AV788" s="194"/>
      <c r="AW788" s="240"/>
      <c r="AX788" s="194"/>
      <c r="AY788" s="240"/>
      <c r="AZ788" s="241"/>
      <c r="BA788" s="194"/>
      <c r="BB788" s="240"/>
      <c r="BC788" s="194"/>
      <c r="BD788" s="240"/>
      <c r="BE788" s="241"/>
      <c r="BF788" s="194"/>
      <c r="BG788" s="240"/>
      <c r="BH788" s="194"/>
      <c r="BI788" s="240"/>
      <c r="BJ788" s="241"/>
    </row>
    <row r="789" customFormat="false" ht="15.75" hidden="false" customHeight="true" outlineLevel="0" collapsed="false">
      <c r="N789" s="240"/>
      <c r="P789" s="240"/>
      <c r="Q789" s="241"/>
      <c r="S789" s="240"/>
      <c r="U789" s="240"/>
      <c r="V789" s="241"/>
      <c r="W789" s="194"/>
      <c r="X789" s="240"/>
      <c r="Y789" s="194"/>
      <c r="Z789" s="240"/>
      <c r="AA789" s="241"/>
      <c r="AB789" s="194"/>
      <c r="AC789" s="240"/>
      <c r="AD789" s="194"/>
      <c r="AE789" s="240"/>
      <c r="AF789" s="241"/>
      <c r="AG789" s="194"/>
      <c r="AH789" s="240"/>
      <c r="AI789" s="194"/>
      <c r="AJ789" s="240"/>
      <c r="AK789" s="241"/>
      <c r="AL789" s="194"/>
      <c r="AM789" s="240"/>
      <c r="AN789" s="194"/>
      <c r="AO789" s="240"/>
      <c r="AP789" s="241"/>
      <c r="AQ789" s="194"/>
      <c r="AR789" s="240"/>
      <c r="AS789" s="194"/>
      <c r="AT789" s="240"/>
      <c r="AU789" s="241"/>
      <c r="AV789" s="194"/>
      <c r="AW789" s="240"/>
      <c r="AX789" s="194"/>
      <c r="AY789" s="240"/>
      <c r="AZ789" s="241"/>
      <c r="BA789" s="194"/>
      <c r="BB789" s="240"/>
      <c r="BC789" s="194"/>
      <c r="BD789" s="240"/>
      <c r="BE789" s="241"/>
      <c r="BF789" s="194"/>
      <c r="BG789" s="240"/>
      <c r="BH789" s="194"/>
      <c r="BI789" s="240"/>
      <c r="BJ789" s="241"/>
    </row>
    <row r="790" customFormat="false" ht="15.75" hidden="false" customHeight="true" outlineLevel="0" collapsed="false">
      <c r="N790" s="240"/>
      <c r="P790" s="240"/>
      <c r="Q790" s="241"/>
      <c r="S790" s="240"/>
      <c r="U790" s="240"/>
      <c r="V790" s="241"/>
      <c r="W790" s="194"/>
      <c r="X790" s="240"/>
      <c r="Y790" s="194"/>
      <c r="Z790" s="240"/>
      <c r="AA790" s="241"/>
      <c r="AB790" s="194"/>
      <c r="AC790" s="240"/>
      <c r="AD790" s="194"/>
      <c r="AE790" s="240"/>
      <c r="AF790" s="241"/>
      <c r="AG790" s="194"/>
      <c r="AH790" s="240"/>
      <c r="AI790" s="194"/>
      <c r="AJ790" s="240"/>
      <c r="AK790" s="241"/>
      <c r="AL790" s="194"/>
      <c r="AM790" s="240"/>
      <c r="AN790" s="194"/>
      <c r="AO790" s="240"/>
      <c r="AP790" s="241"/>
      <c r="AQ790" s="194"/>
      <c r="AR790" s="240"/>
      <c r="AS790" s="194"/>
      <c r="AT790" s="240"/>
      <c r="AU790" s="241"/>
      <c r="AV790" s="194"/>
      <c r="AW790" s="240"/>
      <c r="AX790" s="194"/>
      <c r="AY790" s="240"/>
      <c r="AZ790" s="241"/>
      <c r="BA790" s="194"/>
      <c r="BB790" s="240"/>
      <c r="BC790" s="194"/>
      <c r="BD790" s="240"/>
      <c r="BE790" s="241"/>
      <c r="BF790" s="194"/>
      <c r="BG790" s="240"/>
      <c r="BH790" s="194"/>
      <c r="BI790" s="240"/>
      <c r="BJ790" s="241"/>
    </row>
    <row r="791" customFormat="false" ht="15.75" hidden="false" customHeight="true" outlineLevel="0" collapsed="false">
      <c r="N791" s="240"/>
      <c r="P791" s="240"/>
      <c r="Q791" s="241"/>
      <c r="S791" s="240"/>
      <c r="U791" s="240"/>
      <c r="V791" s="241"/>
      <c r="W791" s="194"/>
      <c r="X791" s="240"/>
      <c r="Y791" s="194"/>
      <c r="Z791" s="240"/>
      <c r="AA791" s="241"/>
      <c r="AB791" s="194"/>
      <c r="AC791" s="240"/>
      <c r="AD791" s="194"/>
      <c r="AE791" s="240"/>
      <c r="AF791" s="241"/>
      <c r="AG791" s="194"/>
      <c r="AH791" s="240"/>
      <c r="AI791" s="194"/>
      <c r="AJ791" s="240"/>
      <c r="AK791" s="241"/>
      <c r="AL791" s="194"/>
      <c r="AM791" s="240"/>
      <c r="AN791" s="194"/>
      <c r="AO791" s="240"/>
      <c r="AP791" s="241"/>
      <c r="AQ791" s="194"/>
      <c r="AR791" s="240"/>
      <c r="AS791" s="194"/>
      <c r="AT791" s="240"/>
      <c r="AU791" s="241"/>
      <c r="AV791" s="194"/>
      <c r="AW791" s="240"/>
      <c r="AX791" s="194"/>
      <c r="AY791" s="240"/>
      <c r="AZ791" s="241"/>
      <c r="BA791" s="194"/>
      <c r="BB791" s="240"/>
      <c r="BC791" s="194"/>
      <c r="BD791" s="240"/>
      <c r="BE791" s="241"/>
      <c r="BF791" s="194"/>
      <c r="BG791" s="240"/>
      <c r="BH791" s="194"/>
      <c r="BI791" s="240"/>
      <c r="BJ791" s="241"/>
    </row>
    <row r="792" customFormat="false" ht="15.75" hidden="false" customHeight="true" outlineLevel="0" collapsed="false">
      <c r="N792" s="240"/>
      <c r="P792" s="240"/>
      <c r="Q792" s="241"/>
      <c r="S792" s="240"/>
      <c r="U792" s="240"/>
      <c r="V792" s="241"/>
      <c r="W792" s="194"/>
      <c r="X792" s="240"/>
      <c r="Y792" s="194"/>
      <c r="Z792" s="240"/>
      <c r="AA792" s="241"/>
      <c r="AB792" s="194"/>
      <c r="AC792" s="240"/>
      <c r="AD792" s="194"/>
      <c r="AE792" s="240"/>
      <c r="AF792" s="241"/>
      <c r="AG792" s="194"/>
      <c r="AH792" s="240"/>
      <c r="AI792" s="194"/>
      <c r="AJ792" s="240"/>
      <c r="AK792" s="241"/>
      <c r="AL792" s="194"/>
      <c r="AM792" s="240"/>
      <c r="AN792" s="194"/>
      <c r="AO792" s="240"/>
      <c r="AP792" s="241"/>
      <c r="AQ792" s="194"/>
      <c r="AR792" s="240"/>
      <c r="AS792" s="194"/>
      <c r="AT792" s="240"/>
      <c r="AU792" s="241"/>
      <c r="AV792" s="194"/>
      <c r="AW792" s="240"/>
      <c r="AX792" s="194"/>
      <c r="AY792" s="240"/>
      <c r="AZ792" s="241"/>
      <c r="BA792" s="194"/>
      <c r="BB792" s="240"/>
      <c r="BC792" s="194"/>
      <c r="BD792" s="240"/>
      <c r="BE792" s="241"/>
      <c r="BF792" s="194"/>
      <c r="BG792" s="240"/>
      <c r="BH792" s="194"/>
      <c r="BI792" s="240"/>
      <c r="BJ792" s="241"/>
    </row>
    <row r="793" customFormat="false" ht="15.75" hidden="false" customHeight="true" outlineLevel="0" collapsed="false">
      <c r="N793" s="240"/>
      <c r="P793" s="240"/>
      <c r="Q793" s="241"/>
      <c r="S793" s="240"/>
      <c r="U793" s="240"/>
      <c r="V793" s="241"/>
      <c r="W793" s="194"/>
      <c r="X793" s="240"/>
      <c r="Y793" s="194"/>
      <c r="Z793" s="240"/>
      <c r="AA793" s="241"/>
      <c r="AB793" s="194"/>
      <c r="AC793" s="240"/>
      <c r="AD793" s="194"/>
      <c r="AE793" s="240"/>
      <c r="AF793" s="241"/>
      <c r="AG793" s="194"/>
      <c r="AH793" s="240"/>
      <c r="AI793" s="194"/>
      <c r="AJ793" s="240"/>
      <c r="AK793" s="241"/>
      <c r="AL793" s="194"/>
      <c r="AM793" s="240"/>
      <c r="AN793" s="194"/>
      <c r="AO793" s="240"/>
      <c r="AP793" s="241"/>
      <c r="AQ793" s="194"/>
      <c r="AR793" s="240"/>
      <c r="AS793" s="194"/>
      <c r="AT793" s="240"/>
      <c r="AU793" s="241"/>
      <c r="AV793" s="194"/>
      <c r="AW793" s="240"/>
      <c r="AX793" s="194"/>
      <c r="AY793" s="240"/>
      <c r="AZ793" s="241"/>
      <c r="BA793" s="194"/>
      <c r="BB793" s="240"/>
      <c r="BC793" s="194"/>
      <c r="BD793" s="240"/>
      <c r="BE793" s="241"/>
      <c r="BF793" s="194"/>
      <c r="BG793" s="240"/>
      <c r="BH793" s="194"/>
      <c r="BI793" s="240"/>
      <c r="BJ793" s="241"/>
    </row>
    <row r="794" customFormat="false" ht="15.75" hidden="false" customHeight="true" outlineLevel="0" collapsed="false">
      <c r="N794" s="240"/>
      <c r="P794" s="240"/>
      <c r="Q794" s="241"/>
      <c r="S794" s="240"/>
      <c r="U794" s="240"/>
      <c r="V794" s="241"/>
      <c r="W794" s="194"/>
      <c r="X794" s="240"/>
      <c r="Y794" s="194"/>
      <c r="Z794" s="240"/>
      <c r="AA794" s="241"/>
      <c r="AB794" s="194"/>
      <c r="AC794" s="240"/>
      <c r="AD794" s="194"/>
      <c r="AE794" s="240"/>
      <c r="AF794" s="241"/>
      <c r="AG794" s="194"/>
      <c r="AH794" s="240"/>
      <c r="AI794" s="194"/>
      <c r="AJ794" s="240"/>
      <c r="AK794" s="241"/>
      <c r="AL794" s="194"/>
      <c r="AM794" s="240"/>
      <c r="AN794" s="194"/>
      <c r="AO794" s="240"/>
      <c r="AP794" s="241"/>
      <c r="AQ794" s="194"/>
      <c r="AR794" s="240"/>
      <c r="AS794" s="194"/>
      <c r="AT794" s="240"/>
      <c r="AU794" s="241"/>
      <c r="AV794" s="194"/>
      <c r="AW794" s="240"/>
      <c r="AX794" s="194"/>
      <c r="AY794" s="240"/>
      <c r="AZ794" s="241"/>
      <c r="BA794" s="194"/>
      <c r="BB794" s="240"/>
      <c r="BC794" s="194"/>
      <c r="BD794" s="240"/>
      <c r="BE794" s="241"/>
      <c r="BF794" s="194"/>
      <c r="BG794" s="240"/>
      <c r="BH794" s="194"/>
      <c r="BI794" s="240"/>
      <c r="BJ794" s="241"/>
    </row>
    <row r="795" customFormat="false" ht="15.75" hidden="false" customHeight="true" outlineLevel="0" collapsed="false">
      <c r="N795" s="240"/>
      <c r="P795" s="240"/>
      <c r="Q795" s="241"/>
      <c r="S795" s="240"/>
      <c r="U795" s="240"/>
      <c r="V795" s="241"/>
      <c r="W795" s="194"/>
      <c r="X795" s="240"/>
      <c r="Y795" s="194"/>
      <c r="Z795" s="240"/>
      <c r="AA795" s="241"/>
      <c r="AB795" s="194"/>
      <c r="AC795" s="240"/>
      <c r="AD795" s="194"/>
      <c r="AE795" s="240"/>
      <c r="AF795" s="241"/>
      <c r="AG795" s="194"/>
      <c r="AH795" s="240"/>
      <c r="AI795" s="194"/>
      <c r="AJ795" s="240"/>
      <c r="AK795" s="241"/>
      <c r="AL795" s="194"/>
      <c r="AM795" s="240"/>
      <c r="AN795" s="194"/>
      <c r="AO795" s="240"/>
      <c r="AP795" s="241"/>
      <c r="AQ795" s="194"/>
      <c r="AR795" s="240"/>
      <c r="AS795" s="194"/>
      <c r="AT795" s="240"/>
      <c r="AU795" s="241"/>
      <c r="AV795" s="194"/>
      <c r="AW795" s="240"/>
      <c r="AX795" s="194"/>
      <c r="AY795" s="240"/>
      <c r="AZ795" s="241"/>
      <c r="BA795" s="194"/>
      <c r="BB795" s="240"/>
      <c r="BC795" s="194"/>
      <c r="BD795" s="240"/>
      <c r="BE795" s="241"/>
      <c r="BF795" s="194"/>
      <c r="BG795" s="240"/>
      <c r="BH795" s="194"/>
      <c r="BI795" s="240"/>
      <c r="BJ795" s="241"/>
    </row>
    <row r="796" customFormat="false" ht="15.75" hidden="false" customHeight="true" outlineLevel="0" collapsed="false">
      <c r="N796" s="240"/>
      <c r="P796" s="240"/>
      <c r="Q796" s="241"/>
      <c r="S796" s="240"/>
      <c r="U796" s="240"/>
      <c r="V796" s="241"/>
      <c r="W796" s="194"/>
      <c r="X796" s="240"/>
      <c r="Y796" s="194"/>
      <c r="Z796" s="240"/>
      <c r="AA796" s="241"/>
      <c r="AB796" s="194"/>
      <c r="AC796" s="240"/>
      <c r="AD796" s="194"/>
      <c r="AE796" s="240"/>
      <c r="AF796" s="241"/>
      <c r="AG796" s="194"/>
      <c r="AH796" s="240"/>
      <c r="AI796" s="194"/>
      <c r="AJ796" s="240"/>
      <c r="AK796" s="241"/>
      <c r="AL796" s="194"/>
      <c r="AM796" s="240"/>
      <c r="AN796" s="194"/>
      <c r="AO796" s="240"/>
      <c r="AP796" s="241"/>
      <c r="AQ796" s="194"/>
      <c r="AR796" s="240"/>
      <c r="AS796" s="194"/>
      <c r="AT796" s="240"/>
      <c r="AU796" s="241"/>
      <c r="AV796" s="194"/>
      <c r="AW796" s="240"/>
      <c r="AX796" s="194"/>
      <c r="AY796" s="240"/>
      <c r="AZ796" s="241"/>
      <c r="BA796" s="194"/>
      <c r="BB796" s="240"/>
      <c r="BC796" s="194"/>
      <c r="BD796" s="240"/>
      <c r="BE796" s="241"/>
      <c r="BF796" s="194"/>
      <c r="BG796" s="240"/>
      <c r="BH796" s="194"/>
      <c r="BI796" s="240"/>
      <c r="BJ796" s="241"/>
    </row>
    <row r="797" customFormat="false" ht="15.75" hidden="false" customHeight="true" outlineLevel="0" collapsed="false">
      <c r="N797" s="240"/>
      <c r="P797" s="240"/>
      <c r="Q797" s="241"/>
      <c r="S797" s="240"/>
      <c r="U797" s="240"/>
      <c r="V797" s="241"/>
      <c r="W797" s="194"/>
      <c r="X797" s="240"/>
      <c r="Y797" s="194"/>
      <c r="Z797" s="240"/>
      <c r="AA797" s="241"/>
      <c r="AB797" s="194"/>
      <c r="AC797" s="240"/>
      <c r="AD797" s="194"/>
      <c r="AE797" s="240"/>
      <c r="AF797" s="241"/>
      <c r="AG797" s="194"/>
      <c r="AH797" s="240"/>
      <c r="AI797" s="194"/>
      <c r="AJ797" s="240"/>
      <c r="AK797" s="241"/>
      <c r="AL797" s="194"/>
      <c r="AM797" s="240"/>
      <c r="AN797" s="194"/>
      <c r="AO797" s="240"/>
      <c r="AP797" s="241"/>
      <c r="AQ797" s="194"/>
      <c r="AR797" s="240"/>
      <c r="AS797" s="194"/>
      <c r="AT797" s="240"/>
      <c r="AU797" s="241"/>
      <c r="AV797" s="194"/>
      <c r="AW797" s="240"/>
      <c r="AX797" s="194"/>
      <c r="AY797" s="240"/>
      <c r="AZ797" s="241"/>
      <c r="BA797" s="194"/>
      <c r="BB797" s="240"/>
      <c r="BC797" s="194"/>
      <c r="BD797" s="240"/>
      <c r="BE797" s="241"/>
      <c r="BF797" s="194"/>
      <c r="BG797" s="240"/>
      <c r="BH797" s="194"/>
      <c r="BI797" s="240"/>
      <c r="BJ797" s="241"/>
    </row>
    <row r="798" customFormat="false" ht="15.75" hidden="false" customHeight="true" outlineLevel="0" collapsed="false">
      <c r="N798" s="240"/>
      <c r="P798" s="240"/>
      <c r="Q798" s="241"/>
      <c r="S798" s="240"/>
      <c r="U798" s="240"/>
      <c r="V798" s="241"/>
      <c r="W798" s="194"/>
      <c r="X798" s="240"/>
      <c r="Y798" s="194"/>
      <c r="Z798" s="240"/>
      <c r="AA798" s="241"/>
      <c r="AB798" s="194"/>
      <c r="AC798" s="240"/>
      <c r="AD798" s="194"/>
      <c r="AE798" s="240"/>
      <c r="AF798" s="241"/>
      <c r="AG798" s="194"/>
      <c r="AH798" s="240"/>
      <c r="AI798" s="194"/>
      <c r="AJ798" s="240"/>
      <c r="AK798" s="241"/>
      <c r="AL798" s="194"/>
      <c r="AM798" s="240"/>
      <c r="AN798" s="194"/>
      <c r="AO798" s="240"/>
      <c r="AP798" s="241"/>
      <c r="AQ798" s="194"/>
      <c r="AR798" s="240"/>
      <c r="AS798" s="194"/>
      <c r="AT798" s="240"/>
      <c r="AU798" s="241"/>
      <c r="AV798" s="194"/>
      <c r="AW798" s="240"/>
      <c r="AX798" s="194"/>
      <c r="AY798" s="240"/>
      <c r="AZ798" s="241"/>
      <c r="BA798" s="194"/>
      <c r="BB798" s="240"/>
      <c r="BC798" s="194"/>
      <c r="BD798" s="240"/>
      <c r="BE798" s="241"/>
      <c r="BF798" s="194"/>
      <c r="BG798" s="240"/>
      <c r="BH798" s="194"/>
      <c r="BI798" s="240"/>
      <c r="BJ798" s="241"/>
    </row>
    <row r="799" customFormat="false" ht="15.75" hidden="false" customHeight="true" outlineLevel="0" collapsed="false">
      <c r="N799" s="240"/>
      <c r="P799" s="240"/>
      <c r="Q799" s="241"/>
      <c r="S799" s="240"/>
      <c r="U799" s="240"/>
      <c r="V799" s="241"/>
      <c r="W799" s="194"/>
      <c r="X799" s="240"/>
      <c r="Y799" s="194"/>
      <c r="Z799" s="240"/>
      <c r="AA799" s="241"/>
      <c r="AB799" s="194"/>
      <c r="AC799" s="240"/>
      <c r="AD799" s="194"/>
      <c r="AE799" s="240"/>
      <c r="AF799" s="241"/>
      <c r="AG799" s="194"/>
      <c r="AH799" s="240"/>
      <c r="AI799" s="194"/>
      <c r="AJ799" s="240"/>
      <c r="AK799" s="241"/>
      <c r="AL799" s="194"/>
      <c r="AM799" s="240"/>
      <c r="AN799" s="194"/>
      <c r="AO799" s="240"/>
      <c r="AP799" s="241"/>
      <c r="AQ799" s="194"/>
      <c r="AR799" s="240"/>
      <c r="AS799" s="194"/>
      <c r="AT799" s="240"/>
      <c r="AU799" s="241"/>
      <c r="AV799" s="194"/>
      <c r="AW799" s="240"/>
      <c r="AX799" s="194"/>
      <c r="AY799" s="240"/>
      <c r="AZ799" s="241"/>
      <c r="BA799" s="194"/>
      <c r="BB799" s="240"/>
      <c r="BC799" s="194"/>
      <c r="BD799" s="240"/>
      <c r="BE799" s="241"/>
      <c r="BF799" s="194"/>
      <c r="BG799" s="240"/>
      <c r="BH799" s="194"/>
      <c r="BI799" s="240"/>
      <c r="BJ799" s="241"/>
    </row>
    <row r="800" customFormat="false" ht="15.75" hidden="false" customHeight="true" outlineLevel="0" collapsed="false">
      <c r="N800" s="240"/>
      <c r="P800" s="240"/>
      <c r="Q800" s="241"/>
      <c r="S800" s="240"/>
      <c r="U800" s="240"/>
      <c r="V800" s="241"/>
      <c r="W800" s="194"/>
      <c r="X800" s="240"/>
      <c r="Y800" s="194"/>
      <c r="Z800" s="240"/>
      <c r="AA800" s="241"/>
      <c r="AB800" s="194"/>
      <c r="AC800" s="240"/>
      <c r="AD800" s="194"/>
      <c r="AE800" s="240"/>
      <c r="AF800" s="241"/>
      <c r="AG800" s="194"/>
      <c r="AH800" s="240"/>
      <c r="AI800" s="194"/>
      <c r="AJ800" s="240"/>
      <c r="AK800" s="241"/>
      <c r="AL800" s="194"/>
      <c r="AM800" s="240"/>
      <c r="AN800" s="194"/>
      <c r="AO800" s="240"/>
      <c r="AP800" s="241"/>
      <c r="AQ800" s="194"/>
      <c r="AR800" s="240"/>
      <c r="AS800" s="194"/>
      <c r="AT800" s="240"/>
      <c r="AU800" s="241"/>
      <c r="AV800" s="194"/>
      <c r="AW800" s="240"/>
      <c r="AX800" s="194"/>
      <c r="AY800" s="240"/>
      <c r="AZ800" s="241"/>
      <c r="BA800" s="194"/>
      <c r="BB800" s="240"/>
      <c r="BC800" s="194"/>
      <c r="BD800" s="240"/>
      <c r="BE800" s="241"/>
      <c r="BF800" s="194"/>
      <c r="BG800" s="240"/>
      <c r="BH800" s="194"/>
      <c r="BI800" s="240"/>
      <c r="BJ800" s="241"/>
    </row>
    <row r="801" customFormat="false" ht="15.75" hidden="false" customHeight="true" outlineLevel="0" collapsed="false">
      <c r="N801" s="240"/>
      <c r="P801" s="240"/>
      <c r="Q801" s="241"/>
      <c r="S801" s="240"/>
      <c r="U801" s="240"/>
      <c r="V801" s="241"/>
      <c r="W801" s="194"/>
      <c r="X801" s="240"/>
      <c r="Y801" s="194"/>
      <c r="Z801" s="240"/>
      <c r="AA801" s="241"/>
      <c r="AB801" s="194"/>
      <c r="AC801" s="240"/>
      <c r="AD801" s="194"/>
      <c r="AE801" s="240"/>
      <c r="AF801" s="241"/>
      <c r="AG801" s="194"/>
      <c r="AH801" s="240"/>
      <c r="AI801" s="194"/>
      <c r="AJ801" s="240"/>
      <c r="AK801" s="241"/>
      <c r="AL801" s="194"/>
      <c r="AM801" s="240"/>
      <c r="AN801" s="194"/>
      <c r="AO801" s="240"/>
      <c r="AP801" s="241"/>
      <c r="AQ801" s="194"/>
      <c r="AR801" s="240"/>
      <c r="AS801" s="194"/>
      <c r="AT801" s="240"/>
      <c r="AU801" s="241"/>
      <c r="AV801" s="194"/>
      <c r="AW801" s="240"/>
      <c r="AX801" s="194"/>
      <c r="AY801" s="240"/>
      <c r="AZ801" s="241"/>
      <c r="BA801" s="194"/>
      <c r="BB801" s="240"/>
      <c r="BC801" s="194"/>
      <c r="BD801" s="240"/>
      <c r="BE801" s="241"/>
      <c r="BF801" s="194"/>
      <c r="BG801" s="240"/>
      <c r="BH801" s="194"/>
      <c r="BI801" s="240"/>
      <c r="BJ801" s="241"/>
    </row>
    <row r="802" customFormat="false" ht="15.75" hidden="false" customHeight="true" outlineLevel="0" collapsed="false">
      <c r="N802" s="240"/>
      <c r="P802" s="240"/>
      <c r="Q802" s="241"/>
      <c r="S802" s="240"/>
      <c r="U802" s="240"/>
      <c r="V802" s="241"/>
      <c r="W802" s="194"/>
      <c r="X802" s="240"/>
      <c r="Y802" s="194"/>
      <c r="Z802" s="240"/>
      <c r="AA802" s="241"/>
      <c r="AB802" s="194"/>
      <c r="AC802" s="240"/>
      <c r="AD802" s="194"/>
      <c r="AE802" s="240"/>
      <c r="AF802" s="241"/>
      <c r="AG802" s="194"/>
      <c r="AH802" s="240"/>
      <c r="AI802" s="194"/>
      <c r="AJ802" s="240"/>
      <c r="AK802" s="241"/>
      <c r="AL802" s="194"/>
      <c r="AM802" s="240"/>
      <c r="AN802" s="194"/>
      <c r="AO802" s="240"/>
      <c r="AP802" s="241"/>
      <c r="AQ802" s="194"/>
      <c r="AR802" s="240"/>
      <c r="AS802" s="194"/>
      <c r="AT802" s="240"/>
      <c r="AU802" s="241"/>
      <c r="AV802" s="194"/>
      <c r="AW802" s="240"/>
      <c r="AX802" s="194"/>
      <c r="AY802" s="240"/>
      <c r="AZ802" s="241"/>
      <c r="BA802" s="194"/>
      <c r="BB802" s="240"/>
      <c r="BC802" s="194"/>
      <c r="BD802" s="240"/>
      <c r="BE802" s="241"/>
      <c r="BF802" s="194"/>
      <c r="BG802" s="240"/>
      <c r="BH802" s="194"/>
      <c r="BI802" s="240"/>
      <c r="BJ802" s="241"/>
    </row>
    <row r="803" customFormat="false" ht="15.75" hidden="false" customHeight="true" outlineLevel="0" collapsed="false">
      <c r="N803" s="240"/>
      <c r="P803" s="240"/>
      <c r="Q803" s="241"/>
      <c r="S803" s="240"/>
      <c r="U803" s="240"/>
      <c r="V803" s="241"/>
      <c r="W803" s="194"/>
      <c r="X803" s="240"/>
      <c r="Y803" s="194"/>
      <c r="Z803" s="240"/>
      <c r="AA803" s="241"/>
      <c r="AB803" s="194"/>
      <c r="AC803" s="240"/>
      <c r="AD803" s="194"/>
      <c r="AE803" s="240"/>
      <c r="AF803" s="241"/>
      <c r="AG803" s="194"/>
      <c r="AH803" s="240"/>
      <c r="AI803" s="194"/>
      <c r="AJ803" s="240"/>
      <c r="AK803" s="241"/>
      <c r="AL803" s="194"/>
      <c r="AM803" s="240"/>
      <c r="AN803" s="194"/>
      <c r="AO803" s="240"/>
      <c r="AP803" s="241"/>
      <c r="AQ803" s="194"/>
      <c r="AR803" s="240"/>
      <c r="AS803" s="194"/>
      <c r="AT803" s="240"/>
      <c r="AU803" s="241"/>
      <c r="AV803" s="194"/>
      <c r="AW803" s="240"/>
      <c r="AX803" s="194"/>
      <c r="AY803" s="240"/>
      <c r="AZ803" s="241"/>
      <c r="BA803" s="194"/>
      <c r="BB803" s="240"/>
      <c r="BC803" s="194"/>
      <c r="BD803" s="240"/>
      <c r="BE803" s="241"/>
      <c r="BF803" s="194"/>
      <c r="BG803" s="240"/>
      <c r="BH803" s="194"/>
      <c r="BI803" s="240"/>
      <c r="BJ803" s="241"/>
    </row>
    <row r="804" customFormat="false" ht="15.75" hidden="false" customHeight="true" outlineLevel="0" collapsed="false">
      <c r="N804" s="240"/>
      <c r="P804" s="240"/>
      <c r="Q804" s="241"/>
      <c r="S804" s="240"/>
      <c r="U804" s="240"/>
      <c r="V804" s="241"/>
      <c r="W804" s="194"/>
      <c r="X804" s="240"/>
      <c r="Y804" s="194"/>
      <c r="Z804" s="240"/>
      <c r="AA804" s="241"/>
      <c r="AB804" s="194"/>
      <c r="AC804" s="240"/>
      <c r="AD804" s="194"/>
      <c r="AE804" s="240"/>
      <c r="AF804" s="241"/>
      <c r="AG804" s="194"/>
      <c r="AH804" s="240"/>
      <c r="AI804" s="194"/>
      <c r="AJ804" s="240"/>
      <c r="AK804" s="241"/>
      <c r="AL804" s="194"/>
      <c r="AM804" s="240"/>
      <c r="AN804" s="194"/>
      <c r="AO804" s="240"/>
      <c r="AP804" s="241"/>
      <c r="AQ804" s="194"/>
      <c r="AR804" s="240"/>
      <c r="AS804" s="194"/>
      <c r="AT804" s="240"/>
      <c r="AU804" s="241"/>
      <c r="AV804" s="194"/>
      <c r="AW804" s="240"/>
      <c r="AX804" s="194"/>
      <c r="AY804" s="240"/>
      <c r="AZ804" s="241"/>
      <c r="BA804" s="194"/>
      <c r="BB804" s="240"/>
      <c r="BC804" s="194"/>
      <c r="BD804" s="240"/>
      <c r="BE804" s="241"/>
      <c r="BF804" s="194"/>
      <c r="BG804" s="240"/>
      <c r="BH804" s="194"/>
      <c r="BI804" s="240"/>
      <c r="BJ804" s="241"/>
    </row>
    <row r="805" customFormat="false" ht="15.75" hidden="false" customHeight="true" outlineLevel="0" collapsed="false">
      <c r="N805" s="240"/>
      <c r="P805" s="240"/>
      <c r="Q805" s="241"/>
      <c r="S805" s="240"/>
      <c r="U805" s="240"/>
      <c r="V805" s="241"/>
      <c r="W805" s="194"/>
      <c r="X805" s="240"/>
      <c r="Y805" s="194"/>
      <c r="Z805" s="240"/>
      <c r="AA805" s="241"/>
      <c r="AB805" s="194"/>
      <c r="AC805" s="240"/>
      <c r="AD805" s="194"/>
      <c r="AE805" s="240"/>
      <c r="AF805" s="241"/>
      <c r="AG805" s="194"/>
      <c r="AH805" s="240"/>
      <c r="AI805" s="194"/>
      <c r="AJ805" s="240"/>
      <c r="AK805" s="241"/>
      <c r="AL805" s="194"/>
      <c r="AM805" s="240"/>
      <c r="AN805" s="194"/>
      <c r="AO805" s="240"/>
      <c r="AP805" s="241"/>
      <c r="AQ805" s="194"/>
      <c r="AR805" s="240"/>
      <c r="AS805" s="194"/>
      <c r="AT805" s="240"/>
      <c r="AU805" s="241"/>
      <c r="AV805" s="194"/>
      <c r="AW805" s="240"/>
      <c r="AX805" s="194"/>
      <c r="AY805" s="240"/>
      <c r="AZ805" s="241"/>
      <c r="BA805" s="194"/>
      <c r="BB805" s="240"/>
      <c r="BC805" s="194"/>
      <c r="BD805" s="240"/>
      <c r="BE805" s="241"/>
      <c r="BF805" s="194"/>
      <c r="BG805" s="240"/>
      <c r="BH805" s="194"/>
      <c r="BI805" s="240"/>
      <c r="BJ805" s="241"/>
    </row>
    <row r="806" customFormat="false" ht="15.75" hidden="false" customHeight="true" outlineLevel="0" collapsed="false">
      <c r="N806" s="240"/>
      <c r="P806" s="240"/>
      <c r="Q806" s="241"/>
      <c r="S806" s="240"/>
      <c r="U806" s="240"/>
      <c r="V806" s="241"/>
      <c r="W806" s="194"/>
      <c r="X806" s="240"/>
      <c r="Y806" s="194"/>
      <c r="Z806" s="240"/>
      <c r="AA806" s="241"/>
      <c r="AB806" s="194"/>
      <c r="AC806" s="240"/>
      <c r="AD806" s="194"/>
      <c r="AE806" s="240"/>
      <c r="AF806" s="241"/>
      <c r="AG806" s="194"/>
      <c r="AH806" s="240"/>
      <c r="AI806" s="194"/>
      <c r="AJ806" s="240"/>
      <c r="AK806" s="241"/>
      <c r="AL806" s="194"/>
      <c r="AM806" s="240"/>
      <c r="AN806" s="194"/>
      <c r="AO806" s="240"/>
      <c r="AP806" s="241"/>
      <c r="AQ806" s="194"/>
      <c r="AR806" s="240"/>
      <c r="AS806" s="194"/>
      <c r="AT806" s="240"/>
      <c r="AU806" s="241"/>
      <c r="AV806" s="194"/>
      <c r="AW806" s="240"/>
      <c r="AX806" s="194"/>
      <c r="AY806" s="240"/>
      <c r="AZ806" s="241"/>
      <c r="BA806" s="194"/>
      <c r="BB806" s="240"/>
      <c r="BC806" s="194"/>
      <c r="BD806" s="240"/>
      <c r="BE806" s="241"/>
      <c r="BF806" s="194"/>
      <c r="BG806" s="240"/>
      <c r="BH806" s="194"/>
      <c r="BI806" s="240"/>
      <c r="BJ806" s="241"/>
    </row>
    <row r="807" customFormat="false" ht="15.75" hidden="false" customHeight="true" outlineLevel="0" collapsed="false">
      <c r="N807" s="240"/>
      <c r="P807" s="240"/>
      <c r="Q807" s="241"/>
      <c r="S807" s="240"/>
      <c r="U807" s="240"/>
      <c r="V807" s="241"/>
      <c r="W807" s="194"/>
      <c r="X807" s="240"/>
      <c r="Y807" s="194"/>
      <c r="Z807" s="240"/>
      <c r="AA807" s="241"/>
      <c r="AB807" s="194"/>
      <c r="AC807" s="240"/>
      <c r="AD807" s="194"/>
      <c r="AE807" s="240"/>
      <c r="AF807" s="241"/>
      <c r="AG807" s="194"/>
      <c r="AH807" s="240"/>
      <c r="AI807" s="194"/>
      <c r="AJ807" s="240"/>
      <c r="AK807" s="241"/>
      <c r="AL807" s="194"/>
      <c r="AM807" s="240"/>
      <c r="AN807" s="194"/>
      <c r="AO807" s="240"/>
      <c r="AP807" s="241"/>
      <c r="AQ807" s="194"/>
      <c r="AR807" s="240"/>
      <c r="AS807" s="194"/>
      <c r="AT807" s="240"/>
      <c r="AU807" s="241"/>
      <c r="AV807" s="194"/>
      <c r="AW807" s="240"/>
      <c r="AX807" s="194"/>
      <c r="AY807" s="240"/>
      <c r="AZ807" s="241"/>
      <c r="BA807" s="194"/>
      <c r="BB807" s="240"/>
      <c r="BC807" s="194"/>
      <c r="BD807" s="240"/>
      <c r="BE807" s="241"/>
      <c r="BF807" s="194"/>
      <c r="BG807" s="240"/>
      <c r="BH807" s="194"/>
      <c r="BI807" s="240"/>
      <c r="BJ807" s="241"/>
    </row>
    <row r="808" customFormat="false" ht="15.75" hidden="false" customHeight="true" outlineLevel="0" collapsed="false">
      <c r="N808" s="240"/>
      <c r="P808" s="240"/>
      <c r="Q808" s="241"/>
      <c r="S808" s="240"/>
      <c r="U808" s="240"/>
      <c r="V808" s="241"/>
      <c r="W808" s="194"/>
      <c r="X808" s="240"/>
      <c r="Y808" s="194"/>
      <c r="Z808" s="240"/>
      <c r="AA808" s="241"/>
      <c r="AB808" s="194"/>
      <c r="AC808" s="240"/>
      <c r="AD808" s="194"/>
      <c r="AE808" s="240"/>
      <c r="AF808" s="241"/>
      <c r="AG808" s="194"/>
      <c r="AH808" s="240"/>
      <c r="AI808" s="194"/>
      <c r="AJ808" s="240"/>
      <c r="AK808" s="241"/>
      <c r="AL808" s="194"/>
      <c r="AM808" s="240"/>
      <c r="AN808" s="194"/>
      <c r="AO808" s="240"/>
      <c r="AP808" s="241"/>
      <c r="AQ808" s="194"/>
      <c r="AR808" s="240"/>
      <c r="AS808" s="194"/>
      <c r="AT808" s="240"/>
      <c r="AU808" s="241"/>
      <c r="AV808" s="194"/>
      <c r="AW808" s="240"/>
      <c r="AX808" s="194"/>
      <c r="AY808" s="240"/>
      <c r="AZ808" s="241"/>
      <c r="BA808" s="194"/>
      <c r="BB808" s="240"/>
      <c r="BC808" s="194"/>
      <c r="BD808" s="240"/>
      <c r="BE808" s="241"/>
      <c r="BF808" s="194"/>
      <c r="BG808" s="240"/>
      <c r="BH808" s="194"/>
      <c r="BI808" s="240"/>
      <c r="BJ808" s="241"/>
    </row>
    <row r="809" customFormat="false" ht="15.75" hidden="false" customHeight="true" outlineLevel="0" collapsed="false">
      <c r="N809" s="240"/>
      <c r="P809" s="240"/>
      <c r="Q809" s="241"/>
      <c r="S809" s="240"/>
      <c r="U809" s="240"/>
      <c r="V809" s="241"/>
      <c r="W809" s="194"/>
      <c r="X809" s="240"/>
      <c r="Y809" s="194"/>
      <c r="Z809" s="240"/>
      <c r="AA809" s="241"/>
      <c r="AB809" s="194"/>
      <c r="AC809" s="240"/>
      <c r="AD809" s="194"/>
      <c r="AE809" s="240"/>
      <c r="AF809" s="241"/>
      <c r="AG809" s="194"/>
      <c r="AH809" s="240"/>
      <c r="AI809" s="194"/>
      <c r="AJ809" s="240"/>
      <c r="AK809" s="241"/>
      <c r="AL809" s="194"/>
      <c r="AM809" s="240"/>
      <c r="AN809" s="194"/>
      <c r="AO809" s="240"/>
      <c r="AP809" s="241"/>
      <c r="AQ809" s="194"/>
      <c r="AR809" s="240"/>
      <c r="AS809" s="194"/>
      <c r="AT809" s="240"/>
      <c r="AU809" s="241"/>
      <c r="AV809" s="194"/>
      <c r="AW809" s="240"/>
      <c r="AX809" s="194"/>
      <c r="AY809" s="240"/>
      <c r="AZ809" s="241"/>
      <c r="BA809" s="194"/>
      <c r="BB809" s="240"/>
      <c r="BC809" s="194"/>
      <c r="BD809" s="240"/>
      <c r="BE809" s="241"/>
      <c r="BF809" s="194"/>
      <c r="BG809" s="240"/>
      <c r="BH809" s="194"/>
      <c r="BI809" s="240"/>
      <c r="BJ809" s="241"/>
    </row>
    <row r="810" customFormat="false" ht="15.75" hidden="false" customHeight="true" outlineLevel="0" collapsed="false">
      <c r="N810" s="240"/>
      <c r="P810" s="240"/>
      <c r="Q810" s="241"/>
      <c r="S810" s="240"/>
      <c r="U810" s="240"/>
      <c r="V810" s="241"/>
      <c r="W810" s="194"/>
      <c r="X810" s="240"/>
      <c r="Y810" s="194"/>
      <c r="Z810" s="240"/>
      <c r="AA810" s="241"/>
      <c r="AB810" s="194"/>
      <c r="AC810" s="240"/>
      <c r="AD810" s="194"/>
      <c r="AE810" s="240"/>
      <c r="AF810" s="241"/>
      <c r="AG810" s="194"/>
      <c r="AH810" s="240"/>
      <c r="AI810" s="194"/>
      <c r="AJ810" s="240"/>
      <c r="AK810" s="241"/>
      <c r="AL810" s="194"/>
      <c r="AM810" s="240"/>
      <c r="AN810" s="194"/>
      <c r="AO810" s="240"/>
      <c r="AP810" s="241"/>
      <c r="AQ810" s="194"/>
      <c r="AR810" s="240"/>
      <c r="AS810" s="194"/>
      <c r="AT810" s="240"/>
      <c r="AU810" s="241"/>
      <c r="AV810" s="194"/>
      <c r="AW810" s="240"/>
      <c r="AX810" s="194"/>
      <c r="AY810" s="240"/>
      <c r="AZ810" s="241"/>
      <c r="BA810" s="194"/>
      <c r="BB810" s="240"/>
      <c r="BC810" s="194"/>
      <c r="BD810" s="240"/>
      <c r="BE810" s="241"/>
      <c r="BF810" s="194"/>
      <c r="BG810" s="240"/>
      <c r="BH810" s="194"/>
      <c r="BI810" s="240"/>
      <c r="BJ810" s="241"/>
    </row>
    <row r="811" customFormat="false" ht="15.75" hidden="false" customHeight="true" outlineLevel="0" collapsed="false">
      <c r="N811" s="240"/>
      <c r="P811" s="240"/>
      <c r="Q811" s="241"/>
      <c r="S811" s="240"/>
      <c r="U811" s="240"/>
      <c r="V811" s="241"/>
      <c r="W811" s="194"/>
      <c r="X811" s="240"/>
      <c r="Y811" s="194"/>
      <c r="Z811" s="240"/>
      <c r="AA811" s="241"/>
      <c r="AB811" s="194"/>
      <c r="AC811" s="240"/>
      <c r="AD811" s="194"/>
      <c r="AE811" s="240"/>
      <c r="AF811" s="241"/>
      <c r="AG811" s="194"/>
      <c r="AH811" s="240"/>
      <c r="AI811" s="194"/>
      <c r="AJ811" s="240"/>
      <c r="AK811" s="241"/>
      <c r="AL811" s="194"/>
      <c r="AM811" s="240"/>
      <c r="AN811" s="194"/>
      <c r="AO811" s="240"/>
      <c r="AP811" s="241"/>
      <c r="AQ811" s="194"/>
      <c r="AR811" s="240"/>
      <c r="AS811" s="194"/>
      <c r="AT811" s="240"/>
      <c r="AU811" s="241"/>
      <c r="AV811" s="194"/>
      <c r="AW811" s="240"/>
      <c r="AX811" s="194"/>
      <c r="AY811" s="240"/>
      <c r="AZ811" s="241"/>
      <c r="BA811" s="194"/>
      <c r="BB811" s="240"/>
      <c r="BC811" s="194"/>
      <c r="BD811" s="240"/>
      <c r="BE811" s="241"/>
      <c r="BF811" s="194"/>
      <c r="BG811" s="240"/>
      <c r="BH811" s="194"/>
      <c r="BI811" s="240"/>
      <c r="BJ811" s="241"/>
    </row>
    <row r="812" customFormat="false" ht="15.75" hidden="false" customHeight="true" outlineLevel="0" collapsed="false">
      <c r="N812" s="240"/>
      <c r="P812" s="240"/>
      <c r="Q812" s="241"/>
      <c r="S812" s="240"/>
      <c r="U812" s="240"/>
      <c r="V812" s="241"/>
      <c r="W812" s="194"/>
      <c r="X812" s="240"/>
      <c r="Y812" s="194"/>
      <c r="Z812" s="240"/>
      <c r="AA812" s="241"/>
      <c r="AB812" s="194"/>
      <c r="AC812" s="240"/>
      <c r="AD812" s="194"/>
      <c r="AE812" s="240"/>
      <c r="AF812" s="241"/>
      <c r="AG812" s="194"/>
      <c r="AH812" s="240"/>
      <c r="AI812" s="194"/>
      <c r="AJ812" s="240"/>
      <c r="AK812" s="241"/>
      <c r="AL812" s="194"/>
      <c r="AM812" s="240"/>
      <c r="AN812" s="194"/>
      <c r="AO812" s="240"/>
      <c r="AP812" s="241"/>
      <c r="AQ812" s="194"/>
      <c r="AR812" s="240"/>
      <c r="AS812" s="194"/>
      <c r="AT812" s="240"/>
      <c r="AU812" s="241"/>
      <c r="AV812" s="194"/>
      <c r="AW812" s="240"/>
      <c r="AX812" s="194"/>
      <c r="AY812" s="240"/>
      <c r="AZ812" s="241"/>
      <c r="BA812" s="194"/>
      <c r="BB812" s="240"/>
      <c r="BC812" s="194"/>
      <c r="BD812" s="240"/>
      <c r="BE812" s="241"/>
      <c r="BF812" s="194"/>
      <c r="BG812" s="240"/>
      <c r="BH812" s="194"/>
      <c r="BI812" s="240"/>
      <c r="BJ812" s="241"/>
    </row>
    <row r="813" customFormat="false" ht="15.75" hidden="false" customHeight="true" outlineLevel="0" collapsed="false">
      <c r="N813" s="240"/>
      <c r="P813" s="240"/>
      <c r="Q813" s="241"/>
      <c r="S813" s="240"/>
      <c r="U813" s="240"/>
      <c r="V813" s="241"/>
      <c r="W813" s="194"/>
      <c r="X813" s="240"/>
      <c r="Y813" s="194"/>
      <c r="Z813" s="240"/>
      <c r="AA813" s="241"/>
      <c r="AB813" s="194"/>
      <c r="AC813" s="240"/>
      <c r="AD813" s="194"/>
      <c r="AE813" s="240"/>
      <c r="AF813" s="241"/>
      <c r="AG813" s="194"/>
      <c r="AH813" s="240"/>
      <c r="AI813" s="194"/>
      <c r="AJ813" s="240"/>
      <c r="AK813" s="241"/>
      <c r="AL813" s="194"/>
      <c r="AM813" s="240"/>
      <c r="AN813" s="194"/>
      <c r="AO813" s="240"/>
      <c r="AP813" s="241"/>
      <c r="AQ813" s="194"/>
      <c r="AR813" s="240"/>
      <c r="AS813" s="194"/>
      <c r="AT813" s="240"/>
      <c r="AU813" s="241"/>
      <c r="AV813" s="194"/>
      <c r="AW813" s="240"/>
      <c r="AX813" s="194"/>
      <c r="AY813" s="240"/>
      <c r="AZ813" s="241"/>
      <c r="BA813" s="194"/>
      <c r="BB813" s="240"/>
      <c r="BC813" s="194"/>
      <c r="BD813" s="240"/>
      <c r="BE813" s="241"/>
      <c r="BF813" s="194"/>
      <c r="BG813" s="240"/>
      <c r="BH813" s="194"/>
      <c r="BI813" s="240"/>
      <c r="BJ813" s="241"/>
    </row>
    <row r="814" customFormat="false" ht="15.75" hidden="false" customHeight="true" outlineLevel="0" collapsed="false">
      <c r="N814" s="240"/>
      <c r="P814" s="240"/>
      <c r="Q814" s="241"/>
      <c r="S814" s="240"/>
      <c r="U814" s="240"/>
      <c r="V814" s="241"/>
      <c r="W814" s="194"/>
      <c r="X814" s="240"/>
      <c r="Y814" s="194"/>
      <c r="Z814" s="240"/>
      <c r="AA814" s="241"/>
      <c r="AB814" s="194"/>
      <c r="AC814" s="240"/>
      <c r="AD814" s="194"/>
      <c r="AE814" s="240"/>
      <c r="AF814" s="241"/>
      <c r="AG814" s="194"/>
      <c r="AH814" s="240"/>
      <c r="AI814" s="194"/>
      <c r="AJ814" s="240"/>
      <c r="AK814" s="241"/>
      <c r="AL814" s="194"/>
      <c r="AM814" s="240"/>
      <c r="AN814" s="194"/>
      <c r="AO814" s="240"/>
      <c r="AP814" s="241"/>
      <c r="AQ814" s="194"/>
      <c r="AR814" s="240"/>
      <c r="AS814" s="194"/>
      <c r="AT814" s="240"/>
      <c r="AU814" s="241"/>
      <c r="AV814" s="194"/>
      <c r="AW814" s="240"/>
      <c r="AX814" s="194"/>
      <c r="AY814" s="240"/>
      <c r="AZ814" s="241"/>
      <c r="BA814" s="194"/>
      <c r="BB814" s="240"/>
      <c r="BC814" s="194"/>
      <c r="BD814" s="240"/>
      <c r="BE814" s="241"/>
      <c r="BF814" s="194"/>
      <c r="BG814" s="240"/>
      <c r="BH814" s="194"/>
      <c r="BI814" s="240"/>
      <c r="BJ814" s="241"/>
    </row>
    <row r="815" customFormat="false" ht="15.75" hidden="false" customHeight="true" outlineLevel="0" collapsed="false">
      <c r="N815" s="240"/>
      <c r="P815" s="240"/>
      <c r="Q815" s="241"/>
      <c r="S815" s="240"/>
      <c r="U815" s="240"/>
      <c r="V815" s="241"/>
      <c r="W815" s="194"/>
      <c r="X815" s="240"/>
      <c r="Y815" s="194"/>
      <c r="Z815" s="240"/>
      <c r="AA815" s="241"/>
      <c r="AB815" s="194"/>
      <c r="AC815" s="240"/>
      <c r="AD815" s="194"/>
      <c r="AE815" s="240"/>
      <c r="AF815" s="241"/>
      <c r="AG815" s="194"/>
      <c r="AH815" s="240"/>
      <c r="AI815" s="194"/>
      <c r="AJ815" s="240"/>
      <c r="AK815" s="241"/>
      <c r="AL815" s="194"/>
      <c r="AM815" s="240"/>
      <c r="AN815" s="194"/>
      <c r="AO815" s="240"/>
      <c r="AP815" s="241"/>
      <c r="AQ815" s="194"/>
      <c r="AR815" s="240"/>
      <c r="AS815" s="194"/>
      <c r="AT815" s="240"/>
      <c r="AU815" s="241"/>
      <c r="AV815" s="194"/>
      <c r="AW815" s="240"/>
      <c r="AX815" s="194"/>
      <c r="AY815" s="240"/>
      <c r="AZ815" s="241"/>
      <c r="BA815" s="194"/>
      <c r="BB815" s="240"/>
      <c r="BC815" s="194"/>
      <c r="BD815" s="240"/>
      <c r="BE815" s="241"/>
      <c r="BF815" s="194"/>
      <c r="BG815" s="240"/>
      <c r="BH815" s="194"/>
      <c r="BI815" s="240"/>
      <c r="BJ815" s="241"/>
    </row>
    <row r="816" customFormat="false" ht="15.75" hidden="false" customHeight="true" outlineLevel="0" collapsed="false">
      <c r="N816" s="240"/>
      <c r="P816" s="240"/>
      <c r="Q816" s="241"/>
      <c r="S816" s="240"/>
      <c r="U816" s="240"/>
      <c r="V816" s="241"/>
      <c r="W816" s="194"/>
      <c r="X816" s="240"/>
      <c r="Y816" s="194"/>
      <c r="Z816" s="240"/>
      <c r="AA816" s="241"/>
      <c r="AB816" s="194"/>
      <c r="AC816" s="240"/>
      <c r="AD816" s="194"/>
      <c r="AE816" s="240"/>
      <c r="AF816" s="241"/>
      <c r="AG816" s="194"/>
      <c r="AH816" s="240"/>
      <c r="AI816" s="194"/>
      <c r="AJ816" s="240"/>
      <c r="AK816" s="241"/>
      <c r="AL816" s="194"/>
      <c r="AM816" s="240"/>
      <c r="AN816" s="194"/>
      <c r="AO816" s="240"/>
      <c r="AP816" s="241"/>
      <c r="AQ816" s="194"/>
      <c r="AR816" s="240"/>
      <c r="AS816" s="194"/>
      <c r="AT816" s="240"/>
      <c r="AU816" s="241"/>
      <c r="AV816" s="194"/>
      <c r="AW816" s="240"/>
      <c r="AX816" s="194"/>
      <c r="AY816" s="240"/>
      <c r="AZ816" s="241"/>
      <c r="BA816" s="194"/>
      <c r="BB816" s="240"/>
      <c r="BC816" s="194"/>
      <c r="BD816" s="240"/>
      <c r="BE816" s="241"/>
      <c r="BF816" s="194"/>
      <c r="BG816" s="240"/>
      <c r="BH816" s="194"/>
      <c r="BI816" s="240"/>
      <c r="BJ816" s="241"/>
    </row>
    <row r="817" customFormat="false" ht="15.75" hidden="false" customHeight="true" outlineLevel="0" collapsed="false">
      <c r="N817" s="240"/>
      <c r="P817" s="240"/>
      <c r="Q817" s="241"/>
      <c r="S817" s="240"/>
      <c r="U817" s="240"/>
      <c r="V817" s="241"/>
      <c r="W817" s="194"/>
      <c r="X817" s="240"/>
      <c r="Y817" s="194"/>
      <c r="Z817" s="240"/>
      <c r="AA817" s="241"/>
      <c r="AB817" s="194"/>
      <c r="AC817" s="240"/>
      <c r="AD817" s="194"/>
      <c r="AE817" s="240"/>
      <c r="AF817" s="241"/>
      <c r="AG817" s="194"/>
      <c r="AH817" s="240"/>
      <c r="AI817" s="194"/>
      <c r="AJ817" s="240"/>
      <c r="AK817" s="241"/>
      <c r="AL817" s="194"/>
      <c r="AM817" s="240"/>
      <c r="AN817" s="194"/>
      <c r="AO817" s="240"/>
      <c r="AP817" s="241"/>
      <c r="AQ817" s="194"/>
      <c r="AR817" s="240"/>
      <c r="AS817" s="194"/>
      <c r="AT817" s="240"/>
      <c r="AU817" s="241"/>
      <c r="AV817" s="194"/>
      <c r="AW817" s="240"/>
      <c r="AX817" s="194"/>
      <c r="AY817" s="240"/>
      <c r="AZ817" s="241"/>
      <c r="BA817" s="194"/>
      <c r="BB817" s="240"/>
      <c r="BC817" s="194"/>
      <c r="BD817" s="240"/>
      <c r="BE817" s="241"/>
      <c r="BF817" s="194"/>
      <c r="BG817" s="240"/>
      <c r="BH817" s="194"/>
      <c r="BI817" s="240"/>
      <c r="BJ817" s="241"/>
    </row>
    <row r="818" customFormat="false" ht="15.75" hidden="false" customHeight="true" outlineLevel="0" collapsed="false">
      <c r="N818" s="240"/>
      <c r="P818" s="240"/>
      <c r="Q818" s="241"/>
      <c r="S818" s="240"/>
      <c r="U818" s="240"/>
      <c r="V818" s="241"/>
      <c r="W818" s="194"/>
      <c r="X818" s="240"/>
      <c r="Y818" s="194"/>
      <c r="Z818" s="240"/>
      <c r="AA818" s="241"/>
      <c r="AB818" s="194"/>
      <c r="AC818" s="240"/>
      <c r="AD818" s="194"/>
      <c r="AE818" s="240"/>
      <c r="AF818" s="241"/>
      <c r="AG818" s="194"/>
      <c r="AH818" s="240"/>
      <c r="AI818" s="194"/>
      <c r="AJ818" s="240"/>
      <c r="AK818" s="241"/>
      <c r="AL818" s="194"/>
      <c r="AM818" s="240"/>
      <c r="AN818" s="194"/>
      <c r="AO818" s="240"/>
      <c r="AP818" s="241"/>
      <c r="AQ818" s="194"/>
      <c r="AR818" s="240"/>
      <c r="AS818" s="194"/>
      <c r="AT818" s="240"/>
      <c r="AU818" s="241"/>
      <c r="AV818" s="194"/>
      <c r="AW818" s="240"/>
      <c r="AX818" s="194"/>
      <c r="AY818" s="240"/>
      <c r="AZ818" s="241"/>
      <c r="BA818" s="194"/>
      <c r="BB818" s="240"/>
      <c r="BC818" s="194"/>
      <c r="BD818" s="240"/>
      <c r="BE818" s="241"/>
      <c r="BF818" s="194"/>
      <c r="BG818" s="240"/>
      <c r="BH818" s="194"/>
      <c r="BI818" s="240"/>
      <c r="BJ818" s="241"/>
    </row>
    <row r="819" customFormat="false" ht="15.75" hidden="false" customHeight="true" outlineLevel="0" collapsed="false">
      <c r="N819" s="240"/>
      <c r="P819" s="240"/>
      <c r="Q819" s="241"/>
      <c r="S819" s="240"/>
      <c r="U819" s="240"/>
      <c r="V819" s="241"/>
      <c r="W819" s="194"/>
      <c r="X819" s="240"/>
      <c r="Y819" s="194"/>
      <c r="Z819" s="240"/>
      <c r="AA819" s="241"/>
      <c r="AB819" s="194"/>
      <c r="AC819" s="240"/>
      <c r="AD819" s="194"/>
      <c r="AE819" s="240"/>
      <c r="AF819" s="241"/>
      <c r="AG819" s="194"/>
      <c r="AH819" s="240"/>
      <c r="AI819" s="194"/>
      <c r="AJ819" s="240"/>
      <c r="AK819" s="241"/>
      <c r="AL819" s="194"/>
      <c r="AM819" s="240"/>
      <c r="AN819" s="194"/>
      <c r="AO819" s="240"/>
      <c r="AP819" s="241"/>
      <c r="AQ819" s="194"/>
      <c r="AR819" s="240"/>
      <c r="AS819" s="194"/>
      <c r="AT819" s="240"/>
      <c r="AU819" s="241"/>
      <c r="AV819" s="194"/>
      <c r="AW819" s="240"/>
      <c r="AX819" s="194"/>
      <c r="AY819" s="240"/>
      <c r="AZ819" s="241"/>
      <c r="BA819" s="194"/>
      <c r="BB819" s="240"/>
      <c r="BC819" s="194"/>
      <c r="BD819" s="240"/>
      <c r="BE819" s="241"/>
      <c r="BF819" s="194"/>
      <c r="BG819" s="240"/>
      <c r="BH819" s="194"/>
      <c r="BI819" s="240"/>
      <c r="BJ819" s="241"/>
    </row>
    <row r="820" customFormat="false" ht="15.75" hidden="false" customHeight="true" outlineLevel="0" collapsed="false">
      <c r="N820" s="240"/>
      <c r="P820" s="240"/>
      <c r="Q820" s="241"/>
      <c r="S820" s="240"/>
      <c r="U820" s="240"/>
      <c r="V820" s="241"/>
      <c r="W820" s="194"/>
      <c r="X820" s="240"/>
      <c r="Y820" s="194"/>
      <c r="Z820" s="240"/>
      <c r="AA820" s="241"/>
      <c r="AB820" s="194"/>
      <c r="AC820" s="240"/>
      <c r="AD820" s="194"/>
      <c r="AE820" s="240"/>
      <c r="AF820" s="241"/>
      <c r="AG820" s="194"/>
      <c r="AH820" s="240"/>
      <c r="AI820" s="194"/>
      <c r="AJ820" s="240"/>
      <c r="AK820" s="241"/>
      <c r="AL820" s="194"/>
      <c r="AM820" s="240"/>
      <c r="AN820" s="194"/>
      <c r="AO820" s="240"/>
      <c r="AP820" s="241"/>
      <c r="AQ820" s="194"/>
      <c r="AR820" s="240"/>
      <c r="AS820" s="194"/>
      <c r="AT820" s="240"/>
      <c r="AU820" s="241"/>
      <c r="AV820" s="194"/>
      <c r="AW820" s="240"/>
      <c r="AX820" s="194"/>
      <c r="AY820" s="240"/>
      <c r="AZ820" s="241"/>
      <c r="BA820" s="194"/>
      <c r="BB820" s="240"/>
      <c r="BC820" s="194"/>
      <c r="BD820" s="240"/>
      <c r="BE820" s="241"/>
      <c r="BF820" s="194"/>
      <c r="BG820" s="240"/>
      <c r="BH820" s="194"/>
      <c r="BI820" s="240"/>
      <c r="BJ820" s="241"/>
    </row>
    <row r="821" customFormat="false" ht="15.75" hidden="false" customHeight="true" outlineLevel="0" collapsed="false">
      <c r="N821" s="240"/>
      <c r="P821" s="240"/>
      <c r="Q821" s="241"/>
      <c r="S821" s="240"/>
      <c r="U821" s="240"/>
      <c r="V821" s="241"/>
      <c r="W821" s="194"/>
      <c r="X821" s="240"/>
      <c r="Y821" s="194"/>
      <c r="Z821" s="240"/>
      <c r="AA821" s="241"/>
      <c r="AB821" s="194"/>
      <c r="AC821" s="240"/>
      <c r="AD821" s="194"/>
      <c r="AE821" s="240"/>
      <c r="AF821" s="241"/>
      <c r="AG821" s="194"/>
      <c r="AH821" s="240"/>
      <c r="AI821" s="194"/>
      <c r="AJ821" s="240"/>
      <c r="AK821" s="241"/>
      <c r="AL821" s="194"/>
      <c r="AM821" s="240"/>
      <c r="AN821" s="194"/>
      <c r="AO821" s="240"/>
      <c r="AP821" s="241"/>
      <c r="AQ821" s="194"/>
      <c r="AR821" s="240"/>
      <c r="AS821" s="194"/>
      <c r="AT821" s="240"/>
      <c r="AU821" s="241"/>
      <c r="AV821" s="194"/>
      <c r="AW821" s="240"/>
      <c r="AX821" s="194"/>
      <c r="AY821" s="240"/>
      <c r="AZ821" s="241"/>
      <c r="BA821" s="194"/>
      <c r="BB821" s="240"/>
      <c r="BC821" s="194"/>
      <c r="BD821" s="240"/>
      <c r="BE821" s="241"/>
      <c r="BF821" s="194"/>
      <c r="BG821" s="240"/>
      <c r="BH821" s="194"/>
      <c r="BI821" s="240"/>
      <c r="BJ821" s="241"/>
    </row>
    <row r="822" customFormat="false" ht="15.75" hidden="false" customHeight="true" outlineLevel="0" collapsed="false">
      <c r="N822" s="240"/>
      <c r="P822" s="240"/>
      <c r="Q822" s="241"/>
      <c r="S822" s="240"/>
      <c r="U822" s="240"/>
      <c r="V822" s="241"/>
      <c r="W822" s="194"/>
      <c r="X822" s="240"/>
      <c r="Y822" s="194"/>
      <c r="Z822" s="240"/>
      <c r="AA822" s="241"/>
      <c r="AB822" s="194"/>
      <c r="AC822" s="240"/>
      <c r="AD822" s="194"/>
      <c r="AE822" s="240"/>
      <c r="AF822" s="241"/>
      <c r="AG822" s="194"/>
      <c r="AH822" s="240"/>
      <c r="AI822" s="194"/>
      <c r="AJ822" s="240"/>
      <c r="AK822" s="241"/>
      <c r="AL822" s="194"/>
      <c r="AM822" s="240"/>
      <c r="AN822" s="194"/>
      <c r="AO822" s="240"/>
      <c r="AP822" s="241"/>
      <c r="AQ822" s="194"/>
      <c r="AR822" s="240"/>
      <c r="AS822" s="194"/>
      <c r="AT822" s="240"/>
      <c r="AU822" s="241"/>
      <c r="AV822" s="194"/>
      <c r="AW822" s="240"/>
      <c r="AX822" s="194"/>
      <c r="AY822" s="240"/>
      <c r="AZ822" s="241"/>
      <c r="BA822" s="194"/>
      <c r="BB822" s="240"/>
      <c r="BC822" s="194"/>
      <c r="BD822" s="240"/>
      <c r="BE822" s="241"/>
      <c r="BF822" s="194"/>
      <c r="BG822" s="240"/>
      <c r="BH822" s="194"/>
      <c r="BI822" s="240"/>
      <c r="BJ822" s="241"/>
    </row>
    <row r="823" customFormat="false" ht="15.75" hidden="false" customHeight="true" outlineLevel="0" collapsed="false">
      <c r="N823" s="240"/>
      <c r="P823" s="240"/>
      <c r="Q823" s="241"/>
      <c r="S823" s="240"/>
      <c r="U823" s="240"/>
      <c r="V823" s="241"/>
      <c r="W823" s="194"/>
      <c r="X823" s="240"/>
      <c r="Y823" s="194"/>
      <c r="Z823" s="240"/>
      <c r="AA823" s="241"/>
      <c r="AB823" s="194"/>
      <c r="AC823" s="240"/>
      <c r="AD823" s="194"/>
      <c r="AE823" s="240"/>
      <c r="AF823" s="241"/>
      <c r="AG823" s="194"/>
      <c r="AH823" s="240"/>
      <c r="AI823" s="194"/>
      <c r="AJ823" s="240"/>
      <c r="AK823" s="241"/>
      <c r="AL823" s="194"/>
      <c r="AM823" s="240"/>
      <c r="AN823" s="194"/>
      <c r="AO823" s="240"/>
      <c r="AP823" s="241"/>
      <c r="AQ823" s="194"/>
      <c r="AR823" s="240"/>
      <c r="AS823" s="194"/>
      <c r="AT823" s="240"/>
      <c r="AU823" s="241"/>
      <c r="AV823" s="194"/>
      <c r="AW823" s="240"/>
      <c r="AX823" s="194"/>
      <c r="AY823" s="240"/>
      <c r="AZ823" s="241"/>
      <c r="BA823" s="194"/>
      <c r="BB823" s="240"/>
      <c r="BC823" s="194"/>
      <c r="BD823" s="240"/>
      <c r="BE823" s="241"/>
      <c r="BF823" s="194"/>
      <c r="BG823" s="240"/>
      <c r="BH823" s="194"/>
      <c r="BI823" s="240"/>
      <c r="BJ823" s="241"/>
    </row>
    <row r="824" customFormat="false" ht="15.75" hidden="false" customHeight="true" outlineLevel="0" collapsed="false">
      <c r="N824" s="240"/>
      <c r="P824" s="240"/>
      <c r="Q824" s="241"/>
      <c r="S824" s="240"/>
      <c r="U824" s="240"/>
      <c r="V824" s="241"/>
      <c r="W824" s="194"/>
      <c r="X824" s="240"/>
      <c r="Y824" s="194"/>
      <c r="Z824" s="240"/>
      <c r="AA824" s="241"/>
      <c r="AB824" s="194"/>
      <c r="AC824" s="240"/>
      <c r="AD824" s="194"/>
      <c r="AE824" s="240"/>
      <c r="AF824" s="241"/>
      <c r="AG824" s="194"/>
      <c r="AH824" s="240"/>
      <c r="AI824" s="194"/>
      <c r="AJ824" s="240"/>
      <c r="AK824" s="241"/>
      <c r="AL824" s="194"/>
      <c r="AM824" s="240"/>
      <c r="AN824" s="194"/>
      <c r="AO824" s="240"/>
      <c r="AP824" s="241"/>
      <c r="AQ824" s="194"/>
      <c r="AR824" s="240"/>
      <c r="AS824" s="194"/>
      <c r="AT824" s="240"/>
      <c r="AU824" s="241"/>
      <c r="AV824" s="194"/>
      <c r="AW824" s="240"/>
      <c r="AX824" s="194"/>
      <c r="AY824" s="240"/>
      <c r="AZ824" s="241"/>
      <c r="BA824" s="194"/>
      <c r="BB824" s="240"/>
      <c r="BC824" s="194"/>
      <c r="BD824" s="240"/>
      <c r="BE824" s="241"/>
      <c r="BF824" s="194"/>
      <c r="BG824" s="240"/>
      <c r="BH824" s="194"/>
      <c r="BI824" s="240"/>
      <c r="BJ824" s="241"/>
    </row>
    <row r="825" customFormat="false" ht="15.75" hidden="false" customHeight="true" outlineLevel="0" collapsed="false">
      <c r="N825" s="240"/>
      <c r="P825" s="240"/>
      <c r="Q825" s="241"/>
      <c r="S825" s="240"/>
      <c r="U825" s="240"/>
      <c r="V825" s="241"/>
      <c r="W825" s="194"/>
      <c r="X825" s="240"/>
      <c r="Y825" s="194"/>
      <c r="Z825" s="240"/>
      <c r="AA825" s="241"/>
      <c r="AB825" s="194"/>
      <c r="AC825" s="240"/>
      <c r="AD825" s="194"/>
      <c r="AE825" s="240"/>
      <c r="AF825" s="241"/>
      <c r="AG825" s="194"/>
      <c r="AH825" s="240"/>
      <c r="AI825" s="194"/>
      <c r="AJ825" s="240"/>
      <c r="AK825" s="241"/>
      <c r="AL825" s="194"/>
      <c r="AM825" s="240"/>
      <c r="AN825" s="194"/>
      <c r="AO825" s="240"/>
      <c r="AP825" s="241"/>
      <c r="AQ825" s="194"/>
      <c r="AR825" s="240"/>
      <c r="AS825" s="194"/>
      <c r="AT825" s="240"/>
      <c r="AU825" s="241"/>
      <c r="AV825" s="194"/>
      <c r="AW825" s="240"/>
      <c r="AX825" s="194"/>
      <c r="AY825" s="240"/>
      <c r="AZ825" s="241"/>
      <c r="BA825" s="194"/>
      <c r="BB825" s="240"/>
      <c r="BC825" s="194"/>
      <c r="BD825" s="240"/>
      <c r="BE825" s="241"/>
      <c r="BF825" s="194"/>
      <c r="BG825" s="240"/>
      <c r="BH825" s="194"/>
      <c r="BI825" s="240"/>
      <c r="BJ825" s="241"/>
    </row>
    <row r="826" customFormat="false" ht="15.75" hidden="false" customHeight="true" outlineLevel="0" collapsed="false">
      <c r="N826" s="240"/>
      <c r="P826" s="240"/>
      <c r="Q826" s="241"/>
      <c r="S826" s="240"/>
      <c r="U826" s="240"/>
      <c r="V826" s="241"/>
      <c r="W826" s="194"/>
      <c r="X826" s="240"/>
      <c r="Y826" s="194"/>
      <c r="Z826" s="240"/>
      <c r="AA826" s="241"/>
      <c r="AB826" s="194"/>
      <c r="AC826" s="240"/>
      <c r="AD826" s="194"/>
      <c r="AE826" s="240"/>
      <c r="AF826" s="241"/>
      <c r="AG826" s="194"/>
      <c r="AH826" s="240"/>
      <c r="AI826" s="194"/>
      <c r="AJ826" s="240"/>
      <c r="AK826" s="241"/>
      <c r="AL826" s="194"/>
      <c r="AM826" s="240"/>
      <c r="AN826" s="194"/>
      <c r="AO826" s="240"/>
      <c r="AP826" s="241"/>
      <c r="AQ826" s="194"/>
      <c r="AR826" s="240"/>
      <c r="AS826" s="194"/>
      <c r="AT826" s="240"/>
      <c r="AU826" s="241"/>
      <c r="AV826" s="194"/>
      <c r="AW826" s="240"/>
      <c r="AX826" s="194"/>
      <c r="AY826" s="240"/>
      <c r="AZ826" s="241"/>
      <c r="BA826" s="194"/>
      <c r="BB826" s="240"/>
      <c r="BC826" s="194"/>
      <c r="BD826" s="240"/>
      <c r="BE826" s="241"/>
      <c r="BF826" s="194"/>
      <c r="BG826" s="240"/>
      <c r="BH826" s="194"/>
      <c r="BI826" s="240"/>
      <c r="BJ826" s="241"/>
    </row>
    <row r="827" customFormat="false" ht="15.75" hidden="false" customHeight="true" outlineLevel="0" collapsed="false">
      <c r="N827" s="240"/>
      <c r="P827" s="240"/>
      <c r="Q827" s="241"/>
      <c r="S827" s="240"/>
      <c r="U827" s="240"/>
      <c r="V827" s="241"/>
      <c r="W827" s="194"/>
      <c r="X827" s="240"/>
      <c r="Y827" s="194"/>
      <c r="Z827" s="240"/>
      <c r="AA827" s="241"/>
      <c r="AB827" s="194"/>
      <c r="AC827" s="240"/>
      <c r="AD827" s="194"/>
      <c r="AE827" s="240"/>
      <c r="AF827" s="241"/>
      <c r="AG827" s="194"/>
      <c r="AH827" s="240"/>
      <c r="AI827" s="194"/>
      <c r="AJ827" s="240"/>
      <c r="AK827" s="241"/>
      <c r="AL827" s="194"/>
      <c r="AM827" s="240"/>
      <c r="AN827" s="194"/>
      <c r="AO827" s="240"/>
      <c r="AP827" s="241"/>
      <c r="AQ827" s="194"/>
      <c r="AR827" s="240"/>
      <c r="AS827" s="194"/>
      <c r="AT827" s="240"/>
      <c r="AU827" s="241"/>
      <c r="AV827" s="194"/>
      <c r="AW827" s="240"/>
      <c r="AX827" s="194"/>
      <c r="AY827" s="240"/>
      <c r="AZ827" s="241"/>
      <c r="BA827" s="194"/>
      <c r="BB827" s="240"/>
      <c r="BC827" s="194"/>
      <c r="BD827" s="240"/>
      <c r="BE827" s="241"/>
      <c r="BF827" s="194"/>
      <c r="BG827" s="240"/>
      <c r="BH827" s="194"/>
      <c r="BI827" s="240"/>
      <c r="BJ827" s="241"/>
    </row>
    <row r="828" customFormat="false" ht="15.75" hidden="false" customHeight="true" outlineLevel="0" collapsed="false">
      <c r="N828" s="240"/>
      <c r="P828" s="240"/>
      <c r="Q828" s="241"/>
      <c r="S828" s="240"/>
      <c r="U828" s="240"/>
      <c r="V828" s="241"/>
      <c r="W828" s="194"/>
      <c r="X828" s="240"/>
      <c r="Y828" s="194"/>
      <c r="Z828" s="240"/>
      <c r="AA828" s="241"/>
      <c r="AB828" s="194"/>
      <c r="AC828" s="240"/>
      <c r="AD828" s="194"/>
      <c r="AE828" s="240"/>
      <c r="AF828" s="241"/>
      <c r="AG828" s="194"/>
      <c r="AH828" s="240"/>
      <c r="AI828" s="194"/>
      <c r="AJ828" s="240"/>
      <c r="AK828" s="241"/>
      <c r="AL828" s="194"/>
      <c r="AM828" s="240"/>
      <c r="AN828" s="194"/>
      <c r="AO828" s="240"/>
      <c r="AP828" s="241"/>
      <c r="AQ828" s="194"/>
      <c r="AR828" s="240"/>
      <c r="AS828" s="194"/>
      <c r="AT828" s="240"/>
      <c r="AU828" s="241"/>
      <c r="AV828" s="194"/>
      <c r="AW828" s="240"/>
      <c r="AX828" s="194"/>
      <c r="AY828" s="240"/>
      <c r="AZ828" s="241"/>
      <c r="BA828" s="194"/>
      <c r="BB828" s="240"/>
      <c r="BC828" s="194"/>
      <c r="BD828" s="240"/>
      <c r="BE828" s="241"/>
      <c r="BF828" s="194"/>
      <c r="BG828" s="240"/>
      <c r="BH828" s="194"/>
      <c r="BI828" s="240"/>
      <c r="BJ828" s="241"/>
    </row>
    <row r="829" customFormat="false" ht="15.75" hidden="false" customHeight="true" outlineLevel="0" collapsed="false">
      <c r="N829" s="240"/>
      <c r="P829" s="240"/>
      <c r="Q829" s="241"/>
      <c r="S829" s="240"/>
      <c r="U829" s="240"/>
      <c r="V829" s="241"/>
      <c r="W829" s="194"/>
      <c r="X829" s="240"/>
      <c r="Y829" s="194"/>
      <c r="Z829" s="240"/>
      <c r="AA829" s="241"/>
      <c r="AB829" s="194"/>
      <c r="AC829" s="240"/>
      <c r="AD829" s="194"/>
      <c r="AE829" s="240"/>
      <c r="AF829" s="241"/>
      <c r="AG829" s="194"/>
      <c r="AH829" s="240"/>
      <c r="AI829" s="194"/>
      <c r="AJ829" s="240"/>
      <c r="AK829" s="241"/>
      <c r="AL829" s="194"/>
      <c r="AM829" s="240"/>
      <c r="AN829" s="194"/>
      <c r="AO829" s="240"/>
      <c r="AP829" s="241"/>
      <c r="AQ829" s="194"/>
      <c r="AR829" s="240"/>
      <c r="AS829" s="194"/>
      <c r="AT829" s="240"/>
      <c r="AU829" s="241"/>
      <c r="AV829" s="194"/>
      <c r="AW829" s="240"/>
      <c r="AX829" s="194"/>
      <c r="AY829" s="240"/>
      <c r="AZ829" s="241"/>
      <c r="BA829" s="194"/>
      <c r="BB829" s="240"/>
      <c r="BC829" s="194"/>
      <c r="BD829" s="240"/>
      <c r="BE829" s="241"/>
      <c r="BF829" s="194"/>
      <c r="BG829" s="240"/>
      <c r="BH829" s="194"/>
      <c r="BI829" s="240"/>
      <c r="BJ829" s="241"/>
    </row>
    <row r="830" customFormat="false" ht="15.75" hidden="false" customHeight="true" outlineLevel="0" collapsed="false">
      <c r="N830" s="240"/>
      <c r="P830" s="240"/>
      <c r="Q830" s="241"/>
      <c r="S830" s="240"/>
      <c r="U830" s="240"/>
      <c r="V830" s="241"/>
      <c r="W830" s="194"/>
      <c r="X830" s="240"/>
      <c r="Y830" s="194"/>
      <c r="Z830" s="240"/>
      <c r="AA830" s="241"/>
      <c r="AB830" s="194"/>
      <c r="AC830" s="240"/>
      <c r="AD830" s="194"/>
      <c r="AE830" s="240"/>
      <c r="AF830" s="241"/>
      <c r="AG830" s="194"/>
      <c r="AH830" s="240"/>
      <c r="AI830" s="194"/>
      <c r="AJ830" s="240"/>
      <c r="AK830" s="241"/>
      <c r="AL830" s="194"/>
      <c r="AM830" s="240"/>
      <c r="AN830" s="194"/>
      <c r="AO830" s="240"/>
      <c r="AP830" s="241"/>
      <c r="AQ830" s="194"/>
      <c r="AR830" s="240"/>
      <c r="AS830" s="194"/>
      <c r="AT830" s="240"/>
      <c r="AU830" s="241"/>
      <c r="AV830" s="194"/>
      <c r="AW830" s="240"/>
      <c r="AX830" s="194"/>
      <c r="AY830" s="240"/>
      <c r="AZ830" s="241"/>
      <c r="BA830" s="194"/>
      <c r="BB830" s="240"/>
      <c r="BC830" s="194"/>
      <c r="BD830" s="240"/>
      <c r="BE830" s="241"/>
      <c r="BF830" s="194"/>
      <c r="BG830" s="240"/>
      <c r="BH830" s="194"/>
      <c r="BI830" s="240"/>
      <c r="BJ830" s="241"/>
    </row>
    <row r="831" customFormat="false" ht="15.75" hidden="false" customHeight="true" outlineLevel="0" collapsed="false">
      <c r="N831" s="240"/>
      <c r="P831" s="240"/>
      <c r="Q831" s="241"/>
      <c r="S831" s="240"/>
      <c r="U831" s="240"/>
      <c r="V831" s="241"/>
      <c r="W831" s="194"/>
      <c r="X831" s="240"/>
      <c r="Y831" s="194"/>
      <c r="Z831" s="240"/>
      <c r="AA831" s="241"/>
      <c r="AB831" s="194"/>
      <c r="AC831" s="240"/>
      <c r="AD831" s="194"/>
      <c r="AE831" s="240"/>
      <c r="AF831" s="241"/>
      <c r="AG831" s="194"/>
      <c r="AH831" s="240"/>
      <c r="AI831" s="194"/>
      <c r="AJ831" s="240"/>
      <c r="AK831" s="241"/>
      <c r="AL831" s="194"/>
      <c r="AM831" s="240"/>
      <c r="AN831" s="194"/>
      <c r="AO831" s="240"/>
      <c r="AP831" s="241"/>
      <c r="AQ831" s="194"/>
      <c r="AR831" s="240"/>
      <c r="AS831" s="194"/>
      <c r="AT831" s="240"/>
      <c r="AU831" s="241"/>
      <c r="AV831" s="194"/>
      <c r="AW831" s="240"/>
      <c r="AX831" s="194"/>
      <c r="AY831" s="240"/>
      <c r="AZ831" s="241"/>
      <c r="BA831" s="194"/>
      <c r="BB831" s="240"/>
      <c r="BC831" s="194"/>
      <c r="BD831" s="240"/>
      <c r="BE831" s="241"/>
      <c r="BF831" s="194"/>
      <c r="BG831" s="240"/>
      <c r="BH831" s="194"/>
      <c r="BI831" s="240"/>
      <c r="BJ831" s="241"/>
    </row>
    <row r="832" customFormat="false" ht="15.75" hidden="false" customHeight="true" outlineLevel="0" collapsed="false">
      <c r="N832" s="240"/>
      <c r="P832" s="240"/>
      <c r="Q832" s="241"/>
      <c r="S832" s="240"/>
      <c r="U832" s="240"/>
      <c r="V832" s="241"/>
      <c r="W832" s="194"/>
      <c r="X832" s="240"/>
      <c r="Y832" s="194"/>
      <c r="Z832" s="240"/>
      <c r="AA832" s="241"/>
      <c r="AB832" s="194"/>
      <c r="AC832" s="240"/>
      <c r="AD832" s="194"/>
      <c r="AE832" s="240"/>
      <c r="AF832" s="241"/>
      <c r="AG832" s="194"/>
      <c r="AH832" s="240"/>
      <c r="AI832" s="194"/>
      <c r="AJ832" s="240"/>
      <c r="AK832" s="241"/>
      <c r="AL832" s="194"/>
      <c r="AM832" s="240"/>
      <c r="AN832" s="194"/>
      <c r="AO832" s="240"/>
      <c r="AP832" s="241"/>
      <c r="AQ832" s="194"/>
      <c r="AR832" s="240"/>
      <c r="AS832" s="194"/>
      <c r="AT832" s="240"/>
      <c r="AU832" s="241"/>
      <c r="AV832" s="194"/>
      <c r="AW832" s="240"/>
      <c r="AX832" s="194"/>
      <c r="AY832" s="240"/>
      <c r="AZ832" s="241"/>
      <c r="BA832" s="194"/>
      <c r="BB832" s="240"/>
      <c r="BC832" s="194"/>
      <c r="BD832" s="240"/>
      <c r="BE832" s="241"/>
      <c r="BF832" s="194"/>
      <c r="BG832" s="240"/>
      <c r="BH832" s="194"/>
      <c r="BI832" s="240"/>
      <c r="BJ832" s="241"/>
    </row>
    <row r="833" customFormat="false" ht="15.75" hidden="false" customHeight="true" outlineLevel="0" collapsed="false">
      <c r="N833" s="240"/>
      <c r="P833" s="240"/>
      <c r="Q833" s="241"/>
      <c r="S833" s="240"/>
      <c r="U833" s="240"/>
      <c r="V833" s="241"/>
      <c r="W833" s="194"/>
      <c r="X833" s="240"/>
      <c r="Y833" s="194"/>
      <c r="Z833" s="240"/>
      <c r="AA833" s="241"/>
      <c r="AB833" s="194"/>
      <c r="AC833" s="240"/>
      <c r="AD833" s="194"/>
      <c r="AE833" s="240"/>
      <c r="AF833" s="241"/>
      <c r="AG833" s="194"/>
      <c r="AH833" s="240"/>
      <c r="AI833" s="194"/>
      <c r="AJ833" s="240"/>
      <c r="AK833" s="241"/>
      <c r="AL833" s="194"/>
      <c r="AM833" s="240"/>
      <c r="AN833" s="194"/>
      <c r="AO833" s="240"/>
      <c r="AP833" s="241"/>
      <c r="AQ833" s="194"/>
      <c r="AR833" s="240"/>
      <c r="AS833" s="194"/>
      <c r="AT833" s="240"/>
      <c r="AU833" s="241"/>
      <c r="AV833" s="194"/>
      <c r="AW833" s="240"/>
      <c r="AX833" s="194"/>
      <c r="AY833" s="240"/>
      <c r="AZ833" s="241"/>
      <c r="BA833" s="194"/>
      <c r="BB833" s="240"/>
      <c r="BC833" s="194"/>
      <c r="BD833" s="240"/>
      <c r="BE833" s="241"/>
      <c r="BF833" s="194"/>
      <c r="BG833" s="240"/>
      <c r="BH833" s="194"/>
      <c r="BI833" s="240"/>
      <c r="BJ833" s="241"/>
    </row>
    <row r="834" customFormat="false" ht="15.75" hidden="false" customHeight="true" outlineLevel="0" collapsed="false">
      <c r="N834" s="240"/>
      <c r="P834" s="240"/>
      <c r="Q834" s="241"/>
      <c r="S834" s="240"/>
      <c r="U834" s="240"/>
      <c r="V834" s="241"/>
      <c r="W834" s="194"/>
      <c r="X834" s="240"/>
      <c r="Y834" s="194"/>
      <c r="Z834" s="240"/>
      <c r="AA834" s="241"/>
      <c r="AB834" s="194"/>
      <c r="AC834" s="240"/>
      <c r="AD834" s="194"/>
      <c r="AE834" s="240"/>
      <c r="AF834" s="241"/>
      <c r="AG834" s="194"/>
      <c r="AH834" s="240"/>
      <c r="AI834" s="194"/>
      <c r="AJ834" s="240"/>
      <c r="AK834" s="241"/>
      <c r="AL834" s="194"/>
      <c r="AM834" s="240"/>
      <c r="AN834" s="194"/>
      <c r="AO834" s="240"/>
      <c r="AP834" s="241"/>
      <c r="AQ834" s="194"/>
      <c r="AR834" s="240"/>
      <c r="AS834" s="194"/>
      <c r="AT834" s="240"/>
      <c r="AU834" s="241"/>
      <c r="AV834" s="194"/>
      <c r="AW834" s="240"/>
      <c r="AX834" s="194"/>
      <c r="AY834" s="240"/>
      <c r="AZ834" s="241"/>
      <c r="BA834" s="194"/>
      <c r="BB834" s="240"/>
      <c r="BC834" s="194"/>
      <c r="BD834" s="240"/>
      <c r="BE834" s="241"/>
      <c r="BF834" s="194"/>
      <c r="BG834" s="240"/>
      <c r="BH834" s="194"/>
      <c r="BI834" s="240"/>
      <c r="BJ834" s="241"/>
    </row>
    <row r="835" customFormat="false" ht="15.75" hidden="false" customHeight="true" outlineLevel="0" collapsed="false">
      <c r="N835" s="240"/>
      <c r="P835" s="240"/>
      <c r="Q835" s="241"/>
      <c r="S835" s="240"/>
      <c r="U835" s="240"/>
      <c r="V835" s="241"/>
      <c r="W835" s="194"/>
      <c r="X835" s="240"/>
      <c r="Y835" s="194"/>
      <c r="Z835" s="240"/>
      <c r="AA835" s="241"/>
      <c r="AB835" s="194"/>
      <c r="AC835" s="240"/>
      <c r="AD835" s="194"/>
      <c r="AE835" s="240"/>
      <c r="AF835" s="241"/>
      <c r="AG835" s="194"/>
      <c r="AH835" s="240"/>
      <c r="AI835" s="194"/>
      <c r="AJ835" s="240"/>
      <c r="AK835" s="241"/>
      <c r="AL835" s="194"/>
      <c r="AM835" s="240"/>
      <c r="AN835" s="194"/>
      <c r="AO835" s="240"/>
      <c r="AP835" s="241"/>
      <c r="AQ835" s="194"/>
      <c r="AR835" s="240"/>
      <c r="AS835" s="194"/>
      <c r="AT835" s="240"/>
      <c r="AU835" s="241"/>
      <c r="AV835" s="194"/>
      <c r="AW835" s="240"/>
      <c r="AX835" s="194"/>
      <c r="AY835" s="240"/>
      <c r="AZ835" s="241"/>
      <c r="BA835" s="194"/>
      <c r="BB835" s="240"/>
      <c r="BC835" s="194"/>
      <c r="BD835" s="240"/>
      <c r="BE835" s="241"/>
      <c r="BF835" s="194"/>
      <c r="BG835" s="240"/>
      <c r="BH835" s="194"/>
      <c r="BI835" s="240"/>
      <c r="BJ835" s="241"/>
    </row>
    <row r="836" customFormat="false" ht="15.75" hidden="false" customHeight="true" outlineLevel="0" collapsed="false">
      <c r="N836" s="240"/>
      <c r="P836" s="240"/>
      <c r="Q836" s="241"/>
      <c r="S836" s="240"/>
      <c r="U836" s="240"/>
      <c r="V836" s="241"/>
      <c r="W836" s="194"/>
      <c r="X836" s="240"/>
      <c r="Y836" s="194"/>
      <c r="Z836" s="240"/>
      <c r="AA836" s="241"/>
      <c r="AB836" s="194"/>
      <c r="AC836" s="240"/>
      <c r="AD836" s="194"/>
      <c r="AE836" s="240"/>
      <c r="AF836" s="241"/>
      <c r="AG836" s="194"/>
      <c r="AH836" s="240"/>
      <c r="AI836" s="194"/>
      <c r="AJ836" s="240"/>
      <c r="AK836" s="241"/>
      <c r="AL836" s="194"/>
      <c r="AM836" s="240"/>
      <c r="AN836" s="194"/>
      <c r="AO836" s="240"/>
      <c r="AP836" s="241"/>
      <c r="AQ836" s="194"/>
      <c r="AR836" s="240"/>
      <c r="AS836" s="194"/>
      <c r="AT836" s="240"/>
      <c r="AU836" s="241"/>
      <c r="AV836" s="194"/>
      <c r="AW836" s="240"/>
      <c r="AX836" s="194"/>
      <c r="AY836" s="240"/>
      <c r="AZ836" s="241"/>
      <c r="BA836" s="194"/>
      <c r="BB836" s="240"/>
      <c r="BC836" s="194"/>
      <c r="BD836" s="240"/>
      <c r="BE836" s="241"/>
      <c r="BF836" s="194"/>
      <c r="BG836" s="240"/>
      <c r="BH836" s="194"/>
      <c r="BI836" s="240"/>
      <c r="BJ836" s="241"/>
    </row>
    <row r="837" customFormat="false" ht="15.75" hidden="false" customHeight="true" outlineLevel="0" collapsed="false">
      <c r="N837" s="240"/>
      <c r="P837" s="240"/>
      <c r="Q837" s="241"/>
      <c r="S837" s="240"/>
      <c r="U837" s="240"/>
      <c r="V837" s="241"/>
      <c r="W837" s="194"/>
      <c r="X837" s="240"/>
      <c r="Y837" s="194"/>
      <c r="Z837" s="240"/>
      <c r="AA837" s="241"/>
      <c r="AB837" s="194"/>
      <c r="AC837" s="240"/>
      <c r="AD837" s="194"/>
      <c r="AE837" s="240"/>
      <c r="AF837" s="241"/>
      <c r="AG837" s="194"/>
      <c r="AH837" s="240"/>
      <c r="AI837" s="194"/>
      <c r="AJ837" s="240"/>
      <c r="AK837" s="241"/>
      <c r="AL837" s="194"/>
      <c r="AM837" s="240"/>
      <c r="AN837" s="194"/>
      <c r="AO837" s="240"/>
      <c r="AP837" s="241"/>
      <c r="AQ837" s="194"/>
      <c r="AR837" s="240"/>
      <c r="AS837" s="194"/>
      <c r="AT837" s="240"/>
      <c r="AU837" s="241"/>
      <c r="AV837" s="194"/>
      <c r="AW837" s="240"/>
      <c r="AX837" s="194"/>
      <c r="AY837" s="240"/>
      <c r="AZ837" s="241"/>
      <c r="BA837" s="194"/>
      <c r="BB837" s="240"/>
      <c r="BC837" s="194"/>
      <c r="BD837" s="240"/>
      <c r="BE837" s="241"/>
      <c r="BF837" s="194"/>
      <c r="BG837" s="240"/>
      <c r="BH837" s="194"/>
      <c r="BI837" s="240"/>
      <c r="BJ837" s="241"/>
    </row>
    <row r="838" customFormat="false" ht="15.75" hidden="false" customHeight="true" outlineLevel="0" collapsed="false">
      <c r="N838" s="240"/>
      <c r="P838" s="240"/>
      <c r="Q838" s="241"/>
      <c r="S838" s="240"/>
      <c r="U838" s="240"/>
      <c r="V838" s="241"/>
      <c r="W838" s="194"/>
      <c r="X838" s="240"/>
      <c r="Y838" s="194"/>
      <c r="Z838" s="240"/>
      <c r="AA838" s="241"/>
      <c r="AB838" s="194"/>
      <c r="AC838" s="240"/>
      <c r="AD838" s="194"/>
      <c r="AE838" s="240"/>
      <c r="AF838" s="241"/>
      <c r="AG838" s="194"/>
      <c r="AH838" s="240"/>
      <c r="AI838" s="194"/>
      <c r="AJ838" s="240"/>
      <c r="AK838" s="241"/>
      <c r="AL838" s="194"/>
      <c r="AM838" s="240"/>
      <c r="AN838" s="194"/>
      <c r="AO838" s="240"/>
      <c r="AP838" s="241"/>
      <c r="AQ838" s="194"/>
      <c r="AR838" s="240"/>
      <c r="AS838" s="194"/>
      <c r="AT838" s="240"/>
      <c r="AU838" s="241"/>
      <c r="AV838" s="194"/>
      <c r="AW838" s="240"/>
      <c r="AX838" s="194"/>
      <c r="AY838" s="240"/>
      <c r="AZ838" s="241"/>
      <c r="BA838" s="194"/>
      <c r="BB838" s="240"/>
      <c r="BC838" s="194"/>
      <c r="BD838" s="240"/>
      <c r="BE838" s="241"/>
      <c r="BF838" s="194"/>
      <c r="BG838" s="240"/>
      <c r="BH838" s="194"/>
      <c r="BI838" s="240"/>
      <c r="BJ838" s="241"/>
    </row>
    <row r="839" customFormat="false" ht="15.75" hidden="false" customHeight="true" outlineLevel="0" collapsed="false">
      <c r="N839" s="240"/>
      <c r="P839" s="240"/>
      <c r="Q839" s="241"/>
      <c r="S839" s="240"/>
      <c r="U839" s="240"/>
      <c r="V839" s="241"/>
      <c r="W839" s="194"/>
      <c r="X839" s="240"/>
      <c r="Y839" s="194"/>
      <c r="Z839" s="240"/>
      <c r="AA839" s="241"/>
      <c r="AB839" s="194"/>
      <c r="AC839" s="240"/>
      <c r="AD839" s="194"/>
      <c r="AE839" s="240"/>
      <c r="AF839" s="241"/>
      <c r="AG839" s="194"/>
      <c r="AH839" s="240"/>
      <c r="AI839" s="194"/>
      <c r="AJ839" s="240"/>
      <c r="AK839" s="241"/>
      <c r="AL839" s="194"/>
      <c r="AM839" s="240"/>
      <c r="AN839" s="194"/>
      <c r="AO839" s="240"/>
      <c r="AP839" s="241"/>
      <c r="AQ839" s="194"/>
      <c r="AR839" s="240"/>
      <c r="AS839" s="194"/>
      <c r="AT839" s="240"/>
      <c r="AU839" s="241"/>
      <c r="AV839" s="194"/>
      <c r="AW839" s="240"/>
      <c r="AX839" s="194"/>
      <c r="AY839" s="240"/>
      <c r="AZ839" s="241"/>
      <c r="BA839" s="194"/>
      <c r="BB839" s="240"/>
      <c r="BC839" s="194"/>
      <c r="BD839" s="240"/>
      <c r="BE839" s="241"/>
      <c r="BF839" s="194"/>
      <c r="BG839" s="240"/>
      <c r="BH839" s="194"/>
      <c r="BI839" s="240"/>
      <c r="BJ839" s="241"/>
    </row>
    <row r="840" customFormat="false" ht="15.75" hidden="false" customHeight="true" outlineLevel="0" collapsed="false">
      <c r="N840" s="240"/>
      <c r="P840" s="240"/>
      <c r="Q840" s="241"/>
      <c r="S840" s="240"/>
      <c r="U840" s="240"/>
      <c r="V840" s="241"/>
      <c r="W840" s="194"/>
      <c r="X840" s="240"/>
      <c r="Y840" s="194"/>
      <c r="Z840" s="240"/>
      <c r="AA840" s="241"/>
      <c r="AB840" s="194"/>
      <c r="AC840" s="240"/>
      <c r="AD840" s="194"/>
      <c r="AE840" s="240"/>
      <c r="AF840" s="241"/>
      <c r="AG840" s="194"/>
      <c r="AH840" s="240"/>
      <c r="AI840" s="194"/>
      <c r="AJ840" s="240"/>
      <c r="AK840" s="241"/>
      <c r="AL840" s="194"/>
      <c r="AM840" s="240"/>
      <c r="AN840" s="194"/>
      <c r="AO840" s="240"/>
      <c r="AP840" s="241"/>
      <c r="AQ840" s="194"/>
      <c r="AR840" s="240"/>
      <c r="AS840" s="194"/>
      <c r="AT840" s="240"/>
      <c r="AU840" s="241"/>
      <c r="AV840" s="194"/>
      <c r="AW840" s="240"/>
      <c r="AX840" s="194"/>
      <c r="AY840" s="240"/>
      <c r="AZ840" s="241"/>
      <c r="BA840" s="194"/>
      <c r="BB840" s="240"/>
      <c r="BC840" s="194"/>
      <c r="BD840" s="240"/>
      <c r="BE840" s="241"/>
      <c r="BF840" s="194"/>
      <c r="BG840" s="240"/>
      <c r="BH840" s="194"/>
      <c r="BI840" s="240"/>
      <c r="BJ840" s="241"/>
    </row>
    <row r="841" customFormat="false" ht="15.75" hidden="false" customHeight="true" outlineLevel="0" collapsed="false">
      <c r="N841" s="240"/>
      <c r="P841" s="240"/>
      <c r="Q841" s="241"/>
      <c r="S841" s="240"/>
      <c r="U841" s="240"/>
      <c r="V841" s="241"/>
      <c r="W841" s="194"/>
      <c r="X841" s="240"/>
      <c r="Y841" s="194"/>
      <c r="Z841" s="240"/>
      <c r="AA841" s="241"/>
      <c r="AB841" s="194"/>
      <c r="AC841" s="240"/>
      <c r="AD841" s="194"/>
      <c r="AE841" s="240"/>
      <c r="AF841" s="241"/>
      <c r="AG841" s="194"/>
      <c r="AH841" s="240"/>
      <c r="AI841" s="194"/>
      <c r="AJ841" s="240"/>
      <c r="AK841" s="241"/>
      <c r="AL841" s="194"/>
      <c r="AM841" s="240"/>
      <c r="AN841" s="194"/>
      <c r="AO841" s="240"/>
      <c r="AP841" s="241"/>
      <c r="AQ841" s="194"/>
      <c r="AR841" s="240"/>
      <c r="AS841" s="194"/>
      <c r="AT841" s="240"/>
      <c r="AU841" s="241"/>
      <c r="AV841" s="194"/>
      <c r="AW841" s="240"/>
      <c r="AX841" s="194"/>
      <c r="AY841" s="240"/>
      <c r="AZ841" s="241"/>
      <c r="BA841" s="194"/>
      <c r="BB841" s="240"/>
      <c r="BC841" s="194"/>
      <c r="BD841" s="240"/>
      <c r="BE841" s="241"/>
      <c r="BF841" s="194"/>
      <c r="BG841" s="240"/>
      <c r="BH841" s="194"/>
      <c r="BI841" s="240"/>
      <c r="BJ841" s="241"/>
    </row>
    <row r="842" customFormat="false" ht="15.75" hidden="false" customHeight="true" outlineLevel="0" collapsed="false">
      <c r="N842" s="240"/>
      <c r="P842" s="240"/>
      <c r="Q842" s="241"/>
      <c r="S842" s="240"/>
      <c r="U842" s="240"/>
      <c r="V842" s="241"/>
      <c r="W842" s="194"/>
      <c r="X842" s="240"/>
      <c r="Y842" s="194"/>
      <c r="Z842" s="240"/>
      <c r="AA842" s="241"/>
      <c r="AB842" s="194"/>
      <c r="AC842" s="240"/>
      <c r="AD842" s="194"/>
      <c r="AE842" s="240"/>
      <c r="AF842" s="241"/>
      <c r="AG842" s="194"/>
      <c r="AH842" s="240"/>
      <c r="AI842" s="194"/>
      <c r="AJ842" s="240"/>
      <c r="AK842" s="241"/>
      <c r="AL842" s="194"/>
      <c r="AM842" s="240"/>
      <c r="AN842" s="194"/>
      <c r="AO842" s="240"/>
      <c r="AP842" s="241"/>
      <c r="AQ842" s="194"/>
      <c r="AR842" s="240"/>
      <c r="AS842" s="194"/>
      <c r="AT842" s="240"/>
      <c r="AU842" s="241"/>
      <c r="AV842" s="194"/>
      <c r="AW842" s="240"/>
      <c r="AX842" s="194"/>
      <c r="AY842" s="240"/>
      <c r="AZ842" s="241"/>
      <c r="BA842" s="194"/>
      <c r="BB842" s="240"/>
      <c r="BC842" s="194"/>
      <c r="BD842" s="240"/>
      <c r="BE842" s="241"/>
      <c r="BF842" s="194"/>
      <c r="BG842" s="240"/>
      <c r="BH842" s="194"/>
      <c r="BI842" s="240"/>
      <c r="BJ842" s="241"/>
    </row>
    <row r="843" customFormat="false" ht="15.75" hidden="false" customHeight="true" outlineLevel="0" collapsed="false">
      <c r="N843" s="240"/>
      <c r="P843" s="240"/>
      <c r="Q843" s="241"/>
      <c r="S843" s="240"/>
      <c r="U843" s="240"/>
      <c r="V843" s="241"/>
      <c r="W843" s="194"/>
      <c r="X843" s="240"/>
      <c r="Y843" s="194"/>
      <c r="Z843" s="240"/>
      <c r="AA843" s="241"/>
      <c r="AB843" s="194"/>
      <c r="AC843" s="240"/>
      <c r="AD843" s="194"/>
      <c r="AE843" s="240"/>
      <c r="AF843" s="241"/>
      <c r="AG843" s="194"/>
      <c r="AH843" s="240"/>
      <c r="AI843" s="194"/>
      <c r="AJ843" s="240"/>
      <c r="AK843" s="241"/>
      <c r="AL843" s="194"/>
      <c r="AM843" s="240"/>
      <c r="AN843" s="194"/>
      <c r="AO843" s="240"/>
      <c r="AP843" s="241"/>
      <c r="AQ843" s="194"/>
      <c r="AR843" s="240"/>
      <c r="AS843" s="194"/>
      <c r="AT843" s="240"/>
      <c r="AU843" s="241"/>
      <c r="AV843" s="194"/>
      <c r="AW843" s="240"/>
      <c r="AX843" s="194"/>
      <c r="AY843" s="240"/>
      <c r="AZ843" s="241"/>
      <c r="BA843" s="194"/>
      <c r="BB843" s="240"/>
      <c r="BC843" s="194"/>
      <c r="BD843" s="240"/>
      <c r="BE843" s="241"/>
      <c r="BF843" s="194"/>
      <c r="BG843" s="240"/>
      <c r="BH843" s="194"/>
      <c r="BI843" s="240"/>
      <c r="BJ843" s="241"/>
    </row>
    <row r="844" customFormat="false" ht="15.75" hidden="false" customHeight="true" outlineLevel="0" collapsed="false">
      <c r="N844" s="240"/>
      <c r="P844" s="240"/>
      <c r="Q844" s="241"/>
      <c r="S844" s="240"/>
      <c r="U844" s="240"/>
      <c r="V844" s="241"/>
      <c r="W844" s="194"/>
      <c r="X844" s="240"/>
      <c r="Y844" s="194"/>
      <c r="Z844" s="240"/>
      <c r="AA844" s="241"/>
      <c r="AB844" s="194"/>
      <c r="AC844" s="240"/>
      <c r="AD844" s="194"/>
      <c r="AE844" s="240"/>
      <c r="AF844" s="241"/>
      <c r="AG844" s="194"/>
      <c r="AH844" s="240"/>
      <c r="AI844" s="194"/>
      <c r="AJ844" s="240"/>
      <c r="AK844" s="241"/>
      <c r="AL844" s="194"/>
      <c r="AM844" s="240"/>
      <c r="AN844" s="194"/>
      <c r="AO844" s="240"/>
      <c r="AP844" s="241"/>
      <c r="AQ844" s="194"/>
      <c r="AR844" s="240"/>
      <c r="AS844" s="194"/>
      <c r="AT844" s="240"/>
      <c r="AU844" s="241"/>
      <c r="AV844" s="194"/>
      <c r="AW844" s="240"/>
      <c r="AX844" s="194"/>
      <c r="AY844" s="240"/>
      <c r="AZ844" s="241"/>
      <c r="BA844" s="194"/>
      <c r="BB844" s="240"/>
      <c r="BC844" s="194"/>
      <c r="BD844" s="240"/>
      <c r="BE844" s="241"/>
      <c r="BF844" s="194"/>
      <c r="BG844" s="240"/>
      <c r="BH844" s="194"/>
      <c r="BI844" s="240"/>
      <c r="BJ844" s="241"/>
    </row>
    <row r="845" customFormat="false" ht="15.75" hidden="false" customHeight="true" outlineLevel="0" collapsed="false">
      <c r="N845" s="240"/>
      <c r="P845" s="240"/>
      <c r="Q845" s="241"/>
      <c r="S845" s="240"/>
      <c r="U845" s="240"/>
      <c r="V845" s="241"/>
      <c r="W845" s="194"/>
      <c r="X845" s="240"/>
      <c r="Y845" s="194"/>
      <c r="Z845" s="240"/>
      <c r="AA845" s="241"/>
      <c r="AB845" s="194"/>
      <c r="AC845" s="240"/>
      <c r="AD845" s="194"/>
      <c r="AE845" s="240"/>
      <c r="AF845" s="241"/>
      <c r="AG845" s="194"/>
      <c r="AH845" s="240"/>
      <c r="AI845" s="194"/>
      <c r="AJ845" s="240"/>
      <c r="AK845" s="241"/>
      <c r="AL845" s="194"/>
      <c r="AM845" s="240"/>
      <c r="AN845" s="194"/>
      <c r="AO845" s="240"/>
      <c r="AP845" s="241"/>
      <c r="AQ845" s="194"/>
      <c r="AR845" s="240"/>
      <c r="AS845" s="194"/>
      <c r="AT845" s="240"/>
      <c r="AU845" s="241"/>
      <c r="AV845" s="194"/>
      <c r="AW845" s="240"/>
      <c r="AX845" s="194"/>
      <c r="AY845" s="240"/>
      <c r="AZ845" s="241"/>
      <c r="BA845" s="194"/>
      <c r="BB845" s="240"/>
      <c r="BC845" s="194"/>
      <c r="BD845" s="240"/>
      <c r="BE845" s="241"/>
      <c r="BF845" s="194"/>
      <c r="BG845" s="240"/>
      <c r="BH845" s="194"/>
      <c r="BI845" s="240"/>
      <c r="BJ845" s="241"/>
    </row>
    <row r="846" customFormat="false" ht="15.75" hidden="false" customHeight="true" outlineLevel="0" collapsed="false">
      <c r="N846" s="240"/>
      <c r="P846" s="240"/>
      <c r="Q846" s="241"/>
      <c r="S846" s="240"/>
      <c r="U846" s="240"/>
      <c r="V846" s="241"/>
      <c r="W846" s="194"/>
      <c r="X846" s="240"/>
      <c r="Y846" s="194"/>
      <c r="Z846" s="240"/>
      <c r="AA846" s="241"/>
      <c r="AB846" s="194"/>
      <c r="AC846" s="240"/>
      <c r="AD846" s="194"/>
      <c r="AE846" s="240"/>
      <c r="AF846" s="241"/>
      <c r="AG846" s="194"/>
      <c r="AH846" s="240"/>
      <c r="AI846" s="194"/>
      <c r="AJ846" s="240"/>
      <c r="AK846" s="241"/>
      <c r="AL846" s="194"/>
      <c r="AM846" s="240"/>
      <c r="AN846" s="194"/>
      <c r="AO846" s="240"/>
      <c r="AP846" s="241"/>
      <c r="AQ846" s="194"/>
      <c r="AR846" s="240"/>
      <c r="AS846" s="194"/>
      <c r="AT846" s="240"/>
      <c r="AU846" s="241"/>
      <c r="AV846" s="194"/>
      <c r="AW846" s="240"/>
      <c r="AX846" s="194"/>
      <c r="AY846" s="240"/>
      <c r="AZ846" s="241"/>
      <c r="BA846" s="194"/>
      <c r="BB846" s="240"/>
      <c r="BC846" s="194"/>
      <c r="BD846" s="240"/>
      <c r="BE846" s="241"/>
      <c r="BF846" s="194"/>
      <c r="BG846" s="240"/>
      <c r="BH846" s="194"/>
      <c r="BI846" s="240"/>
      <c r="BJ846" s="241"/>
    </row>
    <row r="847" customFormat="false" ht="15.75" hidden="false" customHeight="true" outlineLevel="0" collapsed="false">
      <c r="N847" s="240"/>
      <c r="P847" s="240"/>
      <c r="Q847" s="241"/>
      <c r="S847" s="240"/>
      <c r="U847" s="240"/>
      <c r="V847" s="241"/>
      <c r="W847" s="194"/>
      <c r="X847" s="240"/>
      <c r="Y847" s="194"/>
      <c r="Z847" s="240"/>
      <c r="AA847" s="241"/>
      <c r="AB847" s="194"/>
      <c r="AC847" s="240"/>
      <c r="AD847" s="194"/>
      <c r="AE847" s="240"/>
      <c r="AF847" s="241"/>
      <c r="AG847" s="194"/>
      <c r="AH847" s="240"/>
      <c r="AI847" s="194"/>
      <c r="AJ847" s="240"/>
      <c r="AK847" s="241"/>
      <c r="AL847" s="194"/>
      <c r="AM847" s="240"/>
      <c r="AN847" s="194"/>
      <c r="AO847" s="240"/>
      <c r="AP847" s="241"/>
      <c r="AQ847" s="194"/>
      <c r="AR847" s="240"/>
      <c r="AS847" s="194"/>
      <c r="AT847" s="240"/>
      <c r="AU847" s="241"/>
      <c r="AV847" s="194"/>
      <c r="AW847" s="240"/>
      <c r="AX847" s="194"/>
      <c r="AY847" s="240"/>
      <c r="AZ847" s="241"/>
      <c r="BA847" s="194"/>
      <c r="BB847" s="240"/>
      <c r="BC847" s="194"/>
      <c r="BD847" s="240"/>
      <c r="BE847" s="241"/>
      <c r="BF847" s="194"/>
      <c r="BG847" s="240"/>
      <c r="BH847" s="194"/>
      <c r="BI847" s="240"/>
      <c r="BJ847" s="241"/>
    </row>
    <row r="848" customFormat="false" ht="15.75" hidden="false" customHeight="true" outlineLevel="0" collapsed="false">
      <c r="N848" s="240"/>
      <c r="P848" s="240"/>
      <c r="Q848" s="241"/>
      <c r="S848" s="240"/>
      <c r="U848" s="240"/>
      <c r="V848" s="241"/>
      <c r="W848" s="194"/>
      <c r="X848" s="240"/>
      <c r="Y848" s="194"/>
      <c r="Z848" s="240"/>
      <c r="AA848" s="241"/>
      <c r="AB848" s="194"/>
      <c r="AC848" s="240"/>
      <c r="AD848" s="194"/>
      <c r="AE848" s="240"/>
      <c r="AF848" s="241"/>
      <c r="AG848" s="194"/>
      <c r="AH848" s="240"/>
      <c r="AI848" s="194"/>
      <c r="AJ848" s="240"/>
      <c r="AK848" s="241"/>
      <c r="AL848" s="194"/>
      <c r="AM848" s="240"/>
      <c r="AN848" s="194"/>
      <c r="AO848" s="240"/>
      <c r="AP848" s="241"/>
      <c r="AQ848" s="194"/>
      <c r="AR848" s="240"/>
      <c r="AS848" s="194"/>
      <c r="AT848" s="240"/>
      <c r="AU848" s="241"/>
      <c r="AV848" s="194"/>
      <c r="AW848" s="240"/>
      <c r="AX848" s="194"/>
      <c r="AY848" s="240"/>
      <c r="AZ848" s="241"/>
      <c r="BA848" s="194"/>
      <c r="BB848" s="240"/>
      <c r="BC848" s="194"/>
      <c r="BD848" s="240"/>
      <c r="BE848" s="241"/>
      <c r="BF848" s="194"/>
      <c r="BG848" s="240"/>
      <c r="BH848" s="194"/>
      <c r="BI848" s="240"/>
      <c r="BJ848" s="241"/>
    </row>
    <row r="849" customFormat="false" ht="15.75" hidden="false" customHeight="true" outlineLevel="0" collapsed="false">
      <c r="N849" s="240"/>
      <c r="P849" s="240"/>
      <c r="Q849" s="241"/>
      <c r="S849" s="240"/>
      <c r="U849" s="240"/>
      <c r="V849" s="241"/>
      <c r="W849" s="194"/>
      <c r="X849" s="240"/>
      <c r="Y849" s="194"/>
      <c r="Z849" s="240"/>
      <c r="AA849" s="241"/>
      <c r="AB849" s="194"/>
      <c r="AC849" s="240"/>
      <c r="AD849" s="194"/>
      <c r="AE849" s="240"/>
      <c r="AF849" s="241"/>
      <c r="AG849" s="194"/>
      <c r="AH849" s="240"/>
      <c r="AI849" s="194"/>
      <c r="AJ849" s="240"/>
      <c r="AK849" s="241"/>
      <c r="AL849" s="194"/>
      <c r="AM849" s="240"/>
      <c r="AN849" s="194"/>
      <c r="AO849" s="240"/>
      <c r="AP849" s="241"/>
      <c r="AQ849" s="194"/>
      <c r="AR849" s="240"/>
      <c r="AS849" s="194"/>
      <c r="AT849" s="240"/>
      <c r="AU849" s="241"/>
      <c r="AV849" s="194"/>
      <c r="AW849" s="240"/>
      <c r="AX849" s="194"/>
      <c r="AY849" s="240"/>
      <c r="AZ849" s="241"/>
      <c r="BA849" s="194"/>
      <c r="BB849" s="240"/>
      <c r="BC849" s="194"/>
      <c r="BD849" s="240"/>
      <c r="BE849" s="241"/>
      <c r="BF849" s="194"/>
      <c r="BG849" s="240"/>
      <c r="BH849" s="194"/>
      <c r="BI849" s="240"/>
      <c r="BJ849" s="241"/>
    </row>
    <row r="850" customFormat="false" ht="15.75" hidden="false" customHeight="true" outlineLevel="0" collapsed="false">
      <c r="N850" s="240"/>
      <c r="P850" s="240"/>
      <c r="Q850" s="241"/>
      <c r="S850" s="240"/>
      <c r="U850" s="240"/>
      <c r="V850" s="241"/>
      <c r="W850" s="194"/>
      <c r="X850" s="240"/>
      <c r="Y850" s="194"/>
      <c r="Z850" s="240"/>
      <c r="AA850" s="241"/>
      <c r="AB850" s="194"/>
      <c r="AC850" s="240"/>
      <c r="AD850" s="194"/>
      <c r="AE850" s="240"/>
      <c r="AF850" s="241"/>
      <c r="AG850" s="194"/>
      <c r="AH850" s="240"/>
      <c r="AI850" s="194"/>
      <c r="AJ850" s="240"/>
      <c r="AK850" s="241"/>
      <c r="AL850" s="194"/>
      <c r="AM850" s="240"/>
      <c r="AN850" s="194"/>
      <c r="AO850" s="240"/>
      <c r="AP850" s="241"/>
      <c r="AQ850" s="194"/>
      <c r="AR850" s="240"/>
      <c r="AS850" s="194"/>
      <c r="AT850" s="240"/>
      <c r="AU850" s="241"/>
      <c r="AV850" s="194"/>
      <c r="AW850" s="240"/>
      <c r="AX850" s="194"/>
      <c r="AY850" s="240"/>
      <c r="AZ850" s="241"/>
      <c r="BA850" s="194"/>
      <c r="BB850" s="240"/>
      <c r="BC850" s="194"/>
      <c r="BD850" s="240"/>
      <c r="BE850" s="241"/>
      <c r="BF850" s="194"/>
      <c r="BG850" s="240"/>
      <c r="BH850" s="194"/>
      <c r="BI850" s="240"/>
      <c r="BJ850" s="241"/>
    </row>
    <row r="851" customFormat="false" ht="15.75" hidden="false" customHeight="true" outlineLevel="0" collapsed="false">
      <c r="N851" s="240"/>
      <c r="P851" s="240"/>
      <c r="Q851" s="241"/>
      <c r="S851" s="240"/>
      <c r="U851" s="240"/>
      <c r="V851" s="241"/>
      <c r="W851" s="194"/>
      <c r="X851" s="240"/>
      <c r="Y851" s="194"/>
      <c r="Z851" s="240"/>
      <c r="AA851" s="241"/>
      <c r="AB851" s="194"/>
      <c r="AC851" s="240"/>
      <c r="AD851" s="194"/>
      <c r="AE851" s="240"/>
      <c r="AF851" s="241"/>
      <c r="AG851" s="194"/>
      <c r="AH851" s="240"/>
      <c r="AI851" s="194"/>
      <c r="AJ851" s="240"/>
      <c r="AK851" s="241"/>
      <c r="AL851" s="194"/>
      <c r="AM851" s="240"/>
      <c r="AN851" s="194"/>
      <c r="AO851" s="240"/>
      <c r="AP851" s="241"/>
      <c r="AQ851" s="194"/>
      <c r="AR851" s="240"/>
      <c r="AS851" s="194"/>
      <c r="AT851" s="240"/>
      <c r="AU851" s="241"/>
      <c r="AV851" s="194"/>
      <c r="AW851" s="240"/>
      <c r="AX851" s="194"/>
      <c r="AY851" s="240"/>
      <c r="AZ851" s="241"/>
      <c r="BA851" s="194"/>
      <c r="BB851" s="240"/>
      <c r="BC851" s="194"/>
      <c r="BD851" s="240"/>
      <c r="BE851" s="241"/>
      <c r="BF851" s="194"/>
      <c r="BG851" s="240"/>
      <c r="BH851" s="194"/>
      <c r="BI851" s="240"/>
      <c r="BJ851" s="241"/>
    </row>
    <row r="852" customFormat="false" ht="15.75" hidden="false" customHeight="true" outlineLevel="0" collapsed="false">
      <c r="N852" s="240"/>
      <c r="P852" s="240"/>
      <c r="Q852" s="241"/>
      <c r="S852" s="240"/>
      <c r="U852" s="240"/>
      <c r="V852" s="241"/>
      <c r="W852" s="194"/>
      <c r="X852" s="240"/>
      <c r="Y852" s="194"/>
      <c r="Z852" s="240"/>
      <c r="AA852" s="241"/>
      <c r="AB852" s="194"/>
      <c r="AC852" s="240"/>
      <c r="AD852" s="194"/>
      <c r="AE852" s="240"/>
      <c r="AF852" s="241"/>
      <c r="AG852" s="194"/>
      <c r="AH852" s="240"/>
      <c r="AI852" s="194"/>
      <c r="AJ852" s="240"/>
      <c r="AK852" s="241"/>
      <c r="AL852" s="194"/>
      <c r="AM852" s="240"/>
      <c r="AN852" s="194"/>
      <c r="AO852" s="240"/>
      <c r="AP852" s="241"/>
      <c r="AQ852" s="194"/>
      <c r="AR852" s="240"/>
      <c r="AS852" s="194"/>
      <c r="AT852" s="240"/>
      <c r="AU852" s="241"/>
      <c r="AV852" s="194"/>
      <c r="AW852" s="240"/>
      <c r="AX852" s="194"/>
      <c r="AY852" s="240"/>
      <c r="AZ852" s="241"/>
      <c r="BA852" s="194"/>
      <c r="BB852" s="240"/>
      <c r="BC852" s="194"/>
      <c r="BD852" s="240"/>
      <c r="BE852" s="241"/>
      <c r="BF852" s="194"/>
      <c r="BG852" s="240"/>
      <c r="BH852" s="194"/>
      <c r="BI852" s="240"/>
      <c r="BJ852" s="241"/>
    </row>
    <row r="853" customFormat="false" ht="15.75" hidden="false" customHeight="true" outlineLevel="0" collapsed="false">
      <c r="N853" s="240"/>
      <c r="P853" s="240"/>
      <c r="Q853" s="241"/>
      <c r="S853" s="240"/>
      <c r="U853" s="240"/>
      <c r="V853" s="241"/>
      <c r="W853" s="194"/>
      <c r="X853" s="240"/>
      <c r="Y853" s="194"/>
      <c r="Z853" s="240"/>
      <c r="AA853" s="241"/>
      <c r="AB853" s="194"/>
      <c r="AC853" s="240"/>
      <c r="AD853" s="194"/>
      <c r="AE853" s="240"/>
      <c r="AF853" s="241"/>
      <c r="AG853" s="194"/>
      <c r="AH853" s="240"/>
      <c r="AI853" s="194"/>
      <c r="AJ853" s="240"/>
      <c r="AK853" s="241"/>
      <c r="AL853" s="194"/>
      <c r="AM853" s="240"/>
      <c r="AN853" s="194"/>
      <c r="AO853" s="240"/>
      <c r="AP853" s="241"/>
      <c r="AQ853" s="194"/>
      <c r="AR853" s="240"/>
      <c r="AS853" s="194"/>
      <c r="AT853" s="240"/>
      <c r="AU853" s="241"/>
      <c r="AV853" s="194"/>
      <c r="AW853" s="240"/>
      <c r="AX853" s="194"/>
      <c r="AY853" s="240"/>
      <c r="AZ853" s="241"/>
      <c r="BA853" s="194"/>
      <c r="BB853" s="240"/>
      <c r="BC853" s="194"/>
      <c r="BD853" s="240"/>
      <c r="BE853" s="241"/>
      <c r="BF853" s="194"/>
      <c r="BG853" s="240"/>
      <c r="BH853" s="194"/>
      <c r="BI853" s="240"/>
      <c r="BJ853" s="241"/>
    </row>
    <row r="854" customFormat="false" ht="15.75" hidden="false" customHeight="true" outlineLevel="0" collapsed="false">
      <c r="N854" s="240"/>
      <c r="P854" s="240"/>
      <c r="Q854" s="241"/>
      <c r="S854" s="240"/>
      <c r="U854" s="240"/>
      <c r="V854" s="241"/>
      <c r="W854" s="194"/>
      <c r="X854" s="240"/>
      <c r="Y854" s="194"/>
      <c r="Z854" s="240"/>
      <c r="AA854" s="241"/>
      <c r="AB854" s="194"/>
      <c r="AC854" s="240"/>
      <c r="AD854" s="194"/>
      <c r="AE854" s="240"/>
      <c r="AF854" s="241"/>
      <c r="AG854" s="194"/>
      <c r="AH854" s="240"/>
      <c r="AI854" s="194"/>
      <c r="AJ854" s="240"/>
      <c r="AK854" s="241"/>
      <c r="AL854" s="194"/>
      <c r="AM854" s="240"/>
      <c r="AN854" s="194"/>
      <c r="AO854" s="240"/>
      <c r="AP854" s="241"/>
      <c r="AQ854" s="194"/>
      <c r="AR854" s="240"/>
      <c r="AS854" s="194"/>
      <c r="AT854" s="240"/>
      <c r="AU854" s="241"/>
      <c r="AV854" s="194"/>
      <c r="AW854" s="240"/>
      <c r="AX854" s="194"/>
      <c r="AY854" s="240"/>
      <c r="AZ854" s="241"/>
      <c r="BA854" s="194"/>
      <c r="BB854" s="240"/>
      <c r="BC854" s="194"/>
      <c r="BD854" s="240"/>
      <c r="BE854" s="241"/>
      <c r="BF854" s="194"/>
      <c r="BG854" s="240"/>
      <c r="BH854" s="194"/>
      <c r="BI854" s="240"/>
      <c r="BJ854" s="241"/>
    </row>
    <row r="855" customFormat="false" ht="15.75" hidden="false" customHeight="true" outlineLevel="0" collapsed="false">
      <c r="N855" s="240"/>
      <c r="P855" s="240"/>
      <c r="Q855" s="241"/>
      <c r="S855" s="240"/>
      <c r="U855" s="240"/>
      <c r="V855" s="241"/>
      <c r="W855" s="194"/>
      <c r="X855" s="240"/>
      <c r="Y855" s="194"/>
      <c r="Z855" s="240"/>
      <c r="AA855" s="241"/>
      <c r="AB855" s="194"/>
      <c r="AC855" s="240"/>
      <c r="AD855" s="194"/>
      <c r="AE855" s="240"/>
      <c r="AF855" s="241"/>
      <c r="AG855" s="194"/>
      <c r="AH855" s="240"/>
      <c r="AI855" s="194"/>
      <c r="AJ855" s="240"/>
      <c r="AK855" s="241"/>
      <c r="AL855" s="194"/>
      <c r="AM855" s="240"/>
      <c r="AN855" s="194"/>
      <c r="AO855" s="240"/>
      <c r="AP855" s="241"/>
      <c r="AQ855" s="194"/>
      <c r="AR855" s="240"/>
      <c r="AS855" s="194"/>
      <c r="AT855" s="240"/>
      <c r="AU855" s="241"/>
      <c r="AV855" s="194"/>
      <c r="AW855" s="240"/>
      <c r="AX855" s="194"/>
      <c r="AY855" s="240"/>
      <c r="AZ855" s="241"/>
      <c r="BA855" s="194"/>
      <c r="BB855" s="240"/>
      <c r="BC855" s="194"/>
      <c r="BD855" s="240"/>
      <c r="BE855" s="241"/>
      <c r="BF855" s="194"/>
      <c r="BG855" s="240"/>
      <c r="BH855" s="194"/>
      <c r="BI855" s="240"/>
      <c r="BJ855" s="241"/>
    </row>
    <row r="856" customFormat="false" ht="15.75" hidden="false" customHeight="true" outlineLevel="0" collapsed="false">
      <c r="N856" s="240"/>
      <c r="P856" s="240"/>
      <c r="Q856" s="241"/>
      <c r="S856" s="240"/>
      <c r="U856" s="240"/>
      <c r="V856" s="241"/>
      <c r="W856" s="194"/>
      <c r="X856" s="240"/>
      <c r="Y856" s="194"/>
      <c r="Z856" s="240"/>
      <c r="AA856" s="241"/>
      <c r="AB856" s="194"/>
      <c r="AC856" s="240"/>
      <c r="AD856" s="194"/>
      <c r="AE856" s="240"/>
      <c r="AF856" s="241"/>
      <c r="AG856" s="194"/>
      <c r="AH856" s="240"/>
      <c r="AI856" s="194"/>
      <c r="AJ856" s="240"/>
      <c r="AK856" s="241"/>
      <c r="AL856" s="194"/>
      <c r="AM856" s="240"/>
      <c r="AN856" s="194"/>
      <c r="AO856" s="240"/>
      <c r="AP856" s="241"/>
      <c r="AQ856" s="194"/>
      <c r="AR856" s="240"/>
      <c r="AS856" s="194"/>
      <c r="AT856" s="240"/>
      <c r="AU856" s="241"/>
      <c r="AV856" s="194"/>
      <c r="AW856" s="240"/>
      <c r="AX856" s="194"/>
      <c r="AY856" s="240"/>
      <c r="AZ856" s="241"/>
      <c r="BA856" s="194"/>
      <c r="BB856" s="240"/>
      <c r="BC856" s="194"/>
      <c r="BD856" s="240"/>
      <c r="BE856" s="241"/>
      <c r="BF856" s="194"/>
      <c r="BG856" s="240"/>
      <c r="BH856" s="194"/>
      <c r="BI856" s="240"/>
      <c r="BJ856" s="241"/>
    </row>
    <row r="857" customFormat="false" ht="15.75" hidden="false" customHeight="true" outlineLevel="0" collapsed="false">
      <c r="N857" s="240"/>
      <c r="P857" s="240"/>
      <c r="Q857" s="241"/>
      <c r="S857" s="240"/>
      <c r="U857" s="240"/>
      <c r="V857" s="241"/>
      <c r="W857" s="194"/>
      <c r="X857" s="240"/>
      <c r="Y857" s="194"/>
      <c r="Z857" s="240"/>
      <c r="AA857" s="241"/>
      <c r="AB857" s="194"/>
      <c r="AC857" s="240"/>
      <c r="AD857" s="194"/>
      <c r="AE857" s="240"/>
      <c r="AF857" s="241"/>
      <c r="AG857" s="194"/>
      <c r="AH857" s="240"/>
      <c r="AI857" s="194"/>
      <c r="AJ857" s="240"/>
      <c r="AK857" s="241"/>
      <c r="AL857" s="194"/>
      <c r="AM857" s="240"/>
      <c r="AN857" s="194"/>
      <c r="AO857" s="240"/>
      <c r="AP857" s="241"/>
      <c r="AQ857" s="194"/>
      <c r="AR857" s="240"/>
      <c r="AS857" s="194"/>
      <c r="AT857" s="240"/>
      <c r="AU857" s="241"/>
      <c r="AV857" s="194"/>
      <c r="AW857" s="240"/>
      <c r="AX857" s="194"/>
      <c r="AY857" s="240"/>
      <c r="AZ857" s="241"/>
      <c r="BA857" s="194"/>
      <c r="BB857" s="240"/>
      <c r="BC857" s="194"/>
      <c r="BD857" s="240"/>
      <c r="BE857" s="241"/>
      <c r="BF857" s="194"/>
      <c r="BG857" s="240"/>
      <c r="BH857" s="194"/>
      <c r="BI857" s="240"/>
      <c r="BJ857" s="241"/>
    </row>
    <row r="858" customFormat="false" ht="15.75" hidden="false" customHeight="true" outlineLevel="0" collapsed="false">
      <c r="N858" s="240"/>
      <c r="P858" s="240"/>
      <c r="Q858" s="241"/>
      <c r="S858" s="240"/>
      <c r="U858" s="240"/>
      <c r="V858" s="241"/>
      <c r="W858" s="194"/>
      <c r="X858" s="240"/>
      <c r="Y858" s="194"/>
      <c r="Z858" s="240"/>
      <c r="AA858" s="241"/>
      <c r="AB858" s="194"/>
      <c r="AC858" s="240"/>
      <c r="AD858" s="194"/>
      <c r="AE858" s="240"/>
      <c r="AF858" s="241"/>
      <c r="AG858" s="194"/>
      <c r="AH858" s="240"/>
      <c r="AI858" s="194"/>
      <c r="AJ858" s="240"/>
      <c r="AK858" s="241"/>
      <c r="AL858" s="194"/>
      <c r="AM858" s="240"/>
      <c r="AN858" s="194"/>
      <c r="AO858" s="240"/>
      <c r="AP858" s="241"/>
      <c r="AQ858" s="194"/>
      <c r="AR858" s="240"/>
      <c r="AS858" s="194"/>
      <c r="AT858" s="240"/>
      <c r="AU858" s="241"/>
      <c r="AV858" s="194"/>
      <c r="AW858" s="240"/>
      <c r="AX858" s="194"/>
      <c r="AY858" s="240"/>
      <c r="AZ858" s="241"/>
      <c r="BA858" s="194"/>
      <c r="BB858" s="240"/>
      <c r="BC858" s="194"/>
      <c r="BD858" s="240"/>
      <c r="BE858" s="241"/>
      <c r="BF858" s="194"/>
      <c r="BG858" s="240"/>
      <c r="BH858" s="194"/>
      <c r="BI858" s="240"/>
      <c r="BJ858" s="241"/>
    </row>
    <row r="859" customFormat="false" ht="15.75" hidden="false" customHeight="true" outlineLevel="0" collapsed="false">
      <c r="N859" s="240"/>
      <c r="P859" s="240"/>
      <c r="Q859" s="241"/>
      <c r="S859" s="240"/>
      <c r="U859" s="240"/>
      <c r="V859" s="241"/>
      <c r="W859" s="194"/>
      <c r="X859" s="240"/>
      <c r="Y859" s="194"/>
      <c r="Z859" s="240"/>
      <c r="AA859" s="241"/>
      <c r="AB859" s="194"/>
      <c r="AC859" s="240"/>
      <c r="AD859" s="194"/>
      <c r="AE859" s="240"/>
      <c r="AF859" s="241"/>
      <c r="AG859" s="194"/>
      <c r="AH859" s="240"/>
      <c r="AI859" s="194"/>
      <c r="AJ859" s="240"/>
      <c r="AK859" s="241"/>
      <c r="AL859" s="194"/>
      <c r="AM859" s="240"/>
      <c r="AN859" s="194"/>
      <c r="AO859" s="240"/>
      <c r="AP859" s="241"/>
      <c r="AQ859" s="194"/>
      <c r="AR859" s="240"/>
      <c r="AS859" s="194"/>
      <c r="AT859" s="240"/>
      <c r="AU859" s="241"/>
      <c r="AV859" s="194"/>
      <c r="AW859" s="240"/>
      <c r="AX859" s="194"/>
      <c r="AY859" s="240"/>
      <c r="AZ859" s="241"/>
      <c r="BA859" s="194"/>
      <c r="BB859" s="240"/>
      <c r="BC859" s="194"/>
      <c r="BD859" s="240"/>
      <c r="BE859" s="241"/>
      <c r="BF859" s="194"/>
      <c r="BG859" s="240"/>
      <c r="BH859" s="194"/>
      <c r="BI859" s="240"/>
      <c r="BJ859" s="241"/>
    </row>
    <row r="860" customFormat="false" ht="15.75" hidden="false" customHeight="true" outlineLevel="0" collapsed="false">
      <c r="N860" s="240"/>
      <c r="P860" s="240"/>
      <c r="Q860" s="241"/>
      <c r="S860" s="240"/>
      <c r="U860" s="240"/>
      <c r="V860" s="241"/>
      <c r="W860" s="194"/>
      <c r="X860" s="240"/>
      <c r="Y860" s="194"/>
      <c r="Z860" s="240"/>
      <c r="AA860" s="241"/>
      <c r="AB860" s="194"/>
      <c r="AC860" s="240"/>
      <c r="AD860" s="194"/>
      <c r="AE860" s="240"/>
      <c r="AF860" s="241"/>
      <c r="AG860" s="194"/>
      <c r="AH860" s="240"/>
      <c r="AI860" s="194"/>
      <c r="AJ860" s="240"/>
      <c r="AK860" s="241"/>
      <c r="AL860" s="194"/>
      <c r="AM860" s="240"/>
      <c r="AN860" s="194"/>
      <c r="AO860" s="240"/>
      <c r="AP860" s="241"/>
      <c r="AQ860" s="194"/>
      <c r="AR860" s="240"/>
      <c r="AS860" s="194"/>
      <c r="AT860" s="240"/>
      <c r="AU860" s="241"/>
      <c r="AV860" s="194"/>
      <c r="AW860" s="240"/>
      <c r="AX860" s="194"/>
      <c r="AY860" s="240"/>
      <c r="AZ860" s="241"/>
      <c r="BA860" s="194"/>
      <c r="BB860" s="240"/>
      <c r="BC860" s="194"/>
      <c r="BD860" s="240"/>
      <c r="BE860" s="241"/>
      <c r="BF860" s="194"/>
      <c r="BG860" s="240"/>
      <c r="BH860" s="194"/>
      <c r="BI860" s="240"/>
      <c r="BJ860" s="241"/>
    </row>
    <row r="861" customFormat="false" ht="15.75" hidden="false" customHeight="true" outlineLevel="0" collapsed="false">
      <c r="N861" s="240"/>
      <c r="P861" s="240"/>
      <c r="Q861" s="241"/>
      <c r="S861" s="240"/>
      <c r="U861" s="240"/>
      <c r="V861" s="241"/>
      <c r="W861" s="194"/>
      <c r="X861" s="240"/>
      <c r="Y861" s="194"/>
      <c r="Z861" s="240"/>
      <c r="AA861" s="241"/>
      <c r="AB861" s="194"/>
      <c r="AC861" s="240"/>
      <c r="AD861" s="194"/>
      <c r="AE861" s="240"/>
      <c r="AF861" s="241"/>
      <c r="AG861" s="194"/>
      <c r="AH861" s="240"/>
      <c r="AI861" s="194"/>
      <c r="AJ861" s="240"/>
      <c r="AK861" s="241"/>
      <c r="AL861" s="194"/>
      <c r="AM861" s="240"/>
      <c r="AN861" s="194"/>
      <c r="AO861" s="240"/>
      <c r="AP861" s="241"/>
      <c r="AQ861" s="194"/>
      <c r="AR861" s="240"/>
      <c r="AS861" s="194"/>
      <c r="AT861" s="240"/>
      <c r="AU861" s="241"/>
      <c r="AV861" s="194"/>
      <c r="AW861" s="240"/>
      <c r="AX861" s="194"/>
      <c r="AY861" s="240"/>
      <c r="AZ861" s="241"/>
      <c r="BA861" s="194"/>
      <c r="BB861" s="240"/>
      <c r="BC861" s="194"/>
      <c r="BD861" s="240"/>
      <c r="BE861" s="241"/>
      <c r="BF861" s="194"/>
      <c r="BG861" s="240"/>
      <c r="BH861" s="194"/>
      <c r="BI861" s="240"/>
      <c r="BJ861" s="241"/>
    </row>
    <row r="862" customFormat="false" ht="15.75" hidden="false" customHeight="true" outlineLevel="0" collapsed="false">
      <c r="N862" s="240"/>
      <c r="P862" s="240"/>
      <c r="Q862" s="241"/>
      <c r="S862" s="240"/>
      <c r="U862" s="240"/>
      <c r="V862" s="241"/>
      <c r="W862" s="194"/>
      <c r="X862" s="240"/>
      <c r="Y862" s="194"/>
      <c r="Z862" s="240"/>
      <c r="AA862" s="241"/>
      <c r="AB862" s="194"/>
      <c r="AC862" s="240"/>
      <c r="AD862" s="194"/>
      <c r="AE862" s="240"/>
      <c r="AF862" s="241"/>
      <c r="AG862" s="194"/>
      <c r="AH862" s="240"/>
      <c r="AI862" s="194"/>
      <c r="AJ862" s="240"/>
      <c r="AK862" s="241"/>
      <c r="AL862" s="194"/>
      <c r="AM862" s="240"/>
      <c r="AN862" s="194"/>
      <c r="AO862" s="240"/>
      <c r="AP862" s="241"/>
      <c r="AQ862" s="194"/>
      <c r="AR862" s="240"/>
      <c r="AS862" s="194"/>
      <c r="AT862" s="240"/>
      <c r="AU862" s="241"/>
      <c r="AV862" s="194"/>
      <c r="AW862" s="240"/>
      <c r="AX862" s="194"/>
      <c r="AY862" s="240"/>
      <c r="AZ862" s="241"/>
      <c r="BA862" s="194"/>
      <c r="BB862" s="240"/>
      <c r="BC862" s="194"/>
      <c r="BD862" s="240"/>
      <c r="BE862" s="241"/>
      <c r="BF862" s="194"/>
      <c r="BG862" s="240"/>
      <c r="BH862" s="194"/>
      <c r="BI862" s="240"/>
      <c r="BJ862" s="241"/>
    </row>
    <row r="863" customFormat="false" ht="15.75" hidden="false" customHeight="true" outlineLevel="0" collapsed="false">
      <c r="N863" s="240"/>
      <c r="P863" s="240"/>
      <c r="Q863" s="241"/>
      <c r="S863" s="240"/>
      <c r="U863" s="240"/>
      <c r="V863" s="241"/>
      <c r="W863" s="194"/>
      <c r="X863" s="240"/>
      <c r="Y863" s="194"/>
      <c r="Z863" s="240"/>
      <c r="AA863" s="241"/>
      <c r="AB863" s="194"/>
      <c r="AC863" s="240"/>
      <c r="AD863" s="194"/>
      <c r="AE863" s="240"/>
      <c r="AF863" s="241"/>
      <c r="AG863" s="194"/>
      <c r="AH863" s="240"/>
      <c r="AI863" s="194"/>
      <c r="AJ863" s="240"/>
      <c r="AK863" s="241"/>
      <c r="AL863" s="194"/>
      <c r="AM863" s="240"/>
      <c r="AN863" s="194"/>
      <c r="AO863" s="240"/>
      <c r="AP863" s="241"/>
      <c r="AQ863" s="194"/>
      <c r="AR863" s="240"/>
      <c r="AS863" s="194"/>
      <c r="AT863" s="240"/>
      <c r="AU863" s="241"/>
      <c r="AV863" s="194"/>
      <c r="AW863" s="240"/>
      <c r="AX863" s="194"/>
      <c r="AY863" s="240"/>
      <c r="AZ863" s="241"/>
      <c r="BA863" s="194"/>
      <c r="BB863" s="240"/>
      <c r="BC863" s="194"/>
      <c r="BD863" s="240"/>
      <c r="BE863" s="241"/>
      <c r="BF863" s="194"/>
      <c r="BG863" s="240"/>
      <c r="BH863" s="194"/>
      <c r="BI863" s="240"/>
      <c r="BJ863" s="241"/>
    </row>
    <row r="864" customFormat="false" ht="15.75" hidden="false" customHeight="true" outlineLevel="0" collapsed="false">
      <c r="N864" s="240"/>
      <c r="P864" s="240"/>
      <c r="Q864" s="241"/>
      <c r="S864" s="240"/>
      <c r="U864" s="240"/>
      <c r="V864" s="241"/>
      <c r="W864" s="194"/>
      <c r="X864" s="240"/>
      <c r="Y864" s="194"/>
      <c r="Z864" s="240"/>
      <c r="AA864" s="241"/>
      <c r="AB864" s="194"/>
      <c r="AC864" s="240"/>
      <c r="AD864" s="194"/>
      <c r="AE864" s="240"/>
      <c r="AF864" s="241"/>
      <c r="AG864" s="194"/>
      <c r="AH864" s="240"/>
      <c r="AI864" s="194"/>
      <c r="AJ864" s="240"/>
      <c r="AK864" s="241"/>
      <c r="AL864" s="194"/>
      <c r="AM864" s="240"/>
      <c r="AN864" s="194"/>
      <c r="AO864" s="240"/>
      <c r="AP864" s="241"/>
      <c r="AQ864" s="194"/>
      <c r="AR864" s="240"/>
      <c r="AS864" s="194"/>
      <c r="AT864" s="240"/>
      <c r="AU864" s="241"/>
      <c r="AV864" s="194"/>
      <c r="AW864" s="240"/>
      <c r="AX864" s="194"/>
      <c r="AY864" s="240"/>
      <c r="AZ864" s="241"/>
      <c r="BA864" s="194"/>
      <c r="BB864" s="240"/>
      <c r="BC864" s="194"/>
      <c r="BD864" s="240"/>
      <c r="BE864" s="241"/>
      <c r="BF864" s="194"/>
      <c r="BG864" s="240"/>
      <c r="BH864" s="194"/>
      <c r="BI864" s="240"/>
      <c r="BJ864" s="241"/>
    </row>
    <row r="865" customFormat="false" ht="15.75" hidden="false" customHeight="true" outlineLevel="0" collapsed="false">
      <c r="N865" s="240"/>
      <c r="P865" s="240"/>
      <c r="Q865" s="241"/>
      <c r="S865" s="240"/>
      <c r="U865" s="240"/>
      <c r="V865" s="241"/>
      <c r="W865" s="194"/>
      <c r="X865" s="240"/>
      <c r="Y865" s="194"/>
      <c r="Z865" s="240"/>
      <c r="AA865" s="241"/>
      <c r="AB865" s="194"/>
      <c r="AC865" s="240"/>
      <c r="AD865" s="194"/>
      <c r="AE865" s="240"/>
      <c r="AF865" s="241"/>
      <c r="AG865" s="194"/>
      <c r="AH865" s="240"/>
      <c r="AI865" s="194"/>
      <c r="AJ865" s="240"/>
      <c r="AK865" s="241"/>
      <c r="AL865" s="194"/>
      <c r="AM865" s="240"/>
      <c r="AN865" s="194"/>
      <c r="AO865" s="240"/>
      <c r="AP865" s="241"/>
      <c r="AQ865" s="194"/>
      <c r="AR865" s="240"/>
      <c r="AS865" s="194"/>
      <c r="AT865" s="240"/>
      <c r="AU865" s="241"/>
      <c r="AV865" s="194"/>
      <c r="AW865" s="240"/>
      <c r="AX865" s="194"/>
      <c r="AY865" s="240"/>
      <c r="AZ865" s="241"/>
      <c r="BA865" s="194"/>
      <c r="BB865" s="240"/>
      <c r="BC865" s="194"/>
      <c r="BD865" s="240"/>
      <c r="BE865" s="241"/>
      <c r="BF865" s="194"/>
      <c r="BG865" s="240"/>
      <c r="BH865" s="194"/>
      <c r="BI865" s="240"/>
      <c r="BJ865" s="241"/>
    </row>
    <row r="866" customFormat="false" ht="15.75" hidden="false" customHeight="true" outlineLevel="0" collapsed="false">
      <c r="N866" s="240"/>
      <c r="P866" s="240"/>
      <c r="Q866" s="241"/>
      <c r="S866" s="240"/>
      <c r="U866" s="240"/>
      <c r="V866" s="241"/>
      <c r="W866" s="194"/>
      <c r="X866" s="240"/>
      <c r="Y866" s="194"/>
      <c r="Z866" s="240"/>
      <c r="AA866" s="241"/>
      <c r="AB866" s="194"/>
      <c r="AC866" s="240"/>
      <c r="AD866" s="194"/>
      <c r="AE866" s="240"/>
      <c r="AF866" s="241"/>
      <c r="AG866" s="194"/>
      <c r="AH866" s="240"/>
      <c r="AI866" s="194"/>
      <c r="AJ866" s="240"/>
      <c r="AK866" s="241"/>
      <c r="AL866" s="194"/>
      <c r="AM866" s="240"/>
      <c r="AN866" s="194"/>
      <c r="AO866" s="240"/>
      <c r="AP866" s="241"/>
      <c r="AQ866" s="194"/>
      <c r="AR866" s="240"/>
      <c r="AS866" s="194"/>
      <c r="AT866" s="240"/>
      <c r="AU866" s="241"/>
      <c r="AV866" s="194"/>
      <c r="AW866" s="240"/>
      <c r="AX866" s="194"/>
      <c r="AY866" s="240"/>
      <c r="AZ866" s="241"/>
      <c r="BA866" s="194"/>
      <c r="BB866" s="240"/>
      <c r="BC866" s="194"/>
      <c r="BD866" s="240"/>
      <c r="BE866" s="241"/>
      <c r="BF866" s="194"/>
      <c r="BG866" s="240"/>
      <c r="BH866" s="194"/>
      <c r="BI866" s="240"/>
      <c r="BJ866" s="241"/>
    </row>
    <row r="867" customFormat="false" ht="15.75" hidden="false" customHeight="true" outlineLevel="0" collapsed="false">
      <c r="N867" s="240"/>
      <c r="P867" s="240"/>
      <c r="Q867" s="241"/>
      <c r="S867" s="240"/>
      <c r="U867" s="240"/>
      <c r="V867" s="241"/>
      <c r="W867" s="194"/>
      <c r="X867" s="240"/>
      <c r="Y867" s="194"/>
      <c r="Z867" s="240"/>
      <c r="AA867" s="241"/>
      <c r="AB867" s="194"/>
      <c r="AC867" s="240"/>
      <c r="AD867" s="194"/>
      <c r="AE867" s="240"/>
      <c r="AF867" s="241"/>
      <c r="AG867" s="194"/>
      <c r="AH867" s="240"/>
      <c r="AI867" s="194"/>
      <c r="AJ867" s="240"/>
      <c r="AK867" s="241"/>
      <c r="AL867" s="194"/>
      <c r="AM867" s="240"/>
      <c r="AN867" s="194"/>
      <c r="AO867" s="240"/>
      <c r="AP867" s="241"/>
      <c r="AQ867" s="194"/>
      <c r="AR867" s="240"/>
      <c r="AS867" s="194"/>
      <c r="AT867" s="240"/>
      <c r="AU867" s="241"/>
      <c r="AV867" s="194"/>
      <c r="AW867" s="240"/>
      <c r="AX867" s="194"/>
      <c r="AY867" s="240"/>
      <c r="AZ867" s="241"/>
      <c r="BA867" s="194"/>
      <c r="BB867" s="240"/>
      <c r="BC867" s="194"/>
      <c r="BD867" s="240"/>
      <c r="BE867" s="241"/>
      <c r="BF867" s="194"/>
      <c r="BG867" s="240"/>
      <c r="BH867" s="194"/>
      <c r="BI867" s="240"/>
      <c r="BJ867" s="241"/>
    </row>
    <row r="868" customFormat="false" ht="15.75" hidden="false" customHeight="true" outlineLevel="0" collapsed="false">
      <c r="N868" s="240"/>
      <c r="P868" s="240"/>
      <c r="Q868" s="241"/>
      <c r="S868" s="240"/>
      <c r="U868" s="240"/>
      <c r="V868" s="241"/>
      <c r="W868" s="194"/>
      <c r="X868" s="240"/>
      <c r="Y868" s="194"/>
      <c r="Z868" s="240"/>
      <c r="AA868" s="241"/>
      <c r="AB868" s="194"/>
      <c r="AC868" s="240"/>
      <c r="AD868" s="194"/>
      <c r="AE868" s="240"/>
      <c r="AF868" s="241"/>
      <c r="AG868" s="194"/>
      <c r="AH868" s="240"/>
      <c r="AI868" s="194"/>
      <c r="AJ868" s="240"/>
      <c r="AK868" s="241"/>
      <c r="AL868" s="194"/>
      <c r="AM868" s="240"/>
      <c r="AN868" s="194"/>
      <c r="AO868" s="240"/>
      <c r="AP868" s="241"/>
      <c r="AQ868" s="194"/>
      <c r="AR868" s="240"/>
      <c r="AS868" s="194"/>
      <c r="AT868" s="240"/>
      <c r="AU868" s="241"/>
      <c r="AV868" s="194"/>
      <c r="AW868" s="240"/>
      <c r="AX868" s="194"/>
      <c r="AY868" s="240"/>
      <c r="AZ868" s="241"/>
      <c r="BA868" s="194"/>
      <c r="BB868" s="240"/>
      <c r="BC868" s="194"/>
      <c r="BD868" s="240"/>
      <c r="BE868" s="241"/>
      <c r="BF868" s="194"/>
      <c r="BG868" s="240"/>
      <c r="BH868" s="194"/>
      <c r="BI868" s="240"/>
      <c r="BJ868" s="241"/>
    </row>
    <row r="869" customFormat="false" ht="15.75" hidden="false" customHeight="true" outlineLevel="0" collapsed="false">
      <c r="N869" s="240"/>
      <c r="P869" s="240"/>
      <c r="Q869" s="241"/>
      <c r="S869" s="240"/>
      <c r="U869" s="240"/>
      <c r="V869" s="241"/>
      <c r="W869" s="194"/>
      <c r="X869" s="240"/>
      <c r="Y869" s="194"/>
      <c r="Z869" s="240"/>
      <c r="AA869" s="241"/>
      <c r="AB869" s="194"/>
      <c r="AC869" s="240"/>
      <c r="AD869" s="194"/>
      <c r="AE869" s="240"/>
      <c r="AF869" s="241"/>
      <c r="AG869" s="194"/>
      <c r="AH869" s="240"/>
      <c r="AI869" s="194"/>
      <c r="AJ869" s="240"/>
      <c r="AK869" s="241"/>
      <c r="AL869" s="194"/>
      <c r="AM869" s="240"/>
      <c r="AN869" s="194"/>
      <c r="AO869" s="240"/>
      <c r="AP869" s="241"/>
      <c r="AQ869" s="194"/>
      <c r="AR869" s="240"/>
      <c r="AS869" s="194"/>
      <c r="AT869" s="240"/>
      <c r="AU869" s="241"/>
      <c r="AV869" s="194"/>
      <c r="AW869" s="240"/>
      <c r="AX869" s="194"/>
      <c r="AY869" s="240"/>
      <c r="AZ869" s="241"/>
      <c r="BA869" s="194"/>
      <c r="BB869" s="240"/>
      <c r="BC869" s="194"/>
      <c r="BD869" s="240"/>
      <c r="BE869" s="241"/>
      <c r="BF869" s="194"/>
      <c r="BG869" s="240"/>
      <c r="BH869" s="194"/>
      <c r="BI869" s="240"/>
      <c r="BJ869" s="241"/>
    </row>
    <row r="870" customFormat="false" ht="15.75" hidden="false" customHeight="true" outlineLevel="0" collapsed="false">
      <c r="N870" s="240"/>
      <c r="P870" s="240"/>
      <c r="Q870" s="241"/>
      <c r="S870" s="240"/>
      <c r="U870" s="240"/>
      <c r="V870" s="241"/>
      <c r="W870" s="194"/>
      <c r="X870" s="240"/>
      <c r="Y870" s="194"/>
      <c r="Z870" s="240"/>
      <c r="AA870" s="241"/>
      <c r="AB870" s="194"/>
      <c r="AC870" s="240"/>
      <c r="AD870" s="194"/>
      <c r="AE870" s="240"/>
      <c r="AF870" s="241"/>
      <c r="AG870" s="194"/>
      <c r="AH870" s="240"/>
      <c r="AI870" s="194"/>
      <c r="AJ870" s="240"/>
      <c r="AK870" s="241"/>
      <c r="AL870" s="194"/>
      <c r="AM870" s="240"/>
      <c r="AN870" s="194"/>
      <c r="AO870" s="240"/>
      <c r="AP870" s="241"/>
      <c r="AQ870" s="194"/>
      <c r="AR870" s="240"/>
      <c r="AS870" s="194"/>
      <c r="AT870" s="240"/>
      <c r="AU870" s="241"/>
      <c r="AV870" s="194"/>
      <c r="AW870" s="240"/>
      <c r="AX870" s="194"/>
      <c r="AY870" s="240"/>
      <c r="AZ870" s="241"/>
      <c r="BA870" s="194"/>
      <c r="BB870" s="240"/>
      <c r="BC870" s="194"/>
      <c r="BD870" s="240"/>
      <c r="BE870" s="241"/>
      <c r="BF870" s="194"/>
      <c r="BG870" s="240"/>
      <c r="BH870" s="194"/>
      <c r="BI870" s="240"/>
      <c r="BJ870" s="241"/>
    </row>
    <row r="871" customFormat="false" ht="15.75" hidden="false" customHeight="true" outlineLevel="0" collapsed="false">
      <c r="N871" s="240"/>
      <c r="P871" s="240"/>
      <c r="Q871" s="241"/>
      <c r="S871" s="240"/>
      <c r="U871" s="240"/>
      <c r="V871" s="241"/>
      <c r="W871" s="194"/>
      <c r="X871" s="240"/>
      <c r="Y871" s="194"/>
      <c r="Z871" s="240"/>
      <c r="AA871" s="241"/>
      <c r="AB871" s="194"/>
      <c r="AC871" s="240"/>
      <c r="AD871" s="194"/>
      <c r="AE871" s="240"/>
      <c r="AF871" s="241"/>
      <c r="AG871" s="194"/>
      <c r="AH871" s="240"/>
      <c r="AI871" s="194"/>
      <c r="AJ871" s="240"/>
      <c r="AK871" s="241"/>
      <c r="AL871" s="194"/>
      <c r="AM871" s="240"/>
      <c r="AN871" s="194"/>
      <c r="AO871" s="240"/>
      <c r="AP871" s="241"/>
      <c r="AQ871" s="194"/>
      <c r="AR871" s="240"/>
      <c r="AS871" s="194"/>
      <c r="AT871" s="240"/>
      <c r="AU871" s="241"/>
      <c r="AV871" s="194"/>
      <c r="AW871" s="240"/>
      <c r="AX871" s="194"/>
      <c r="AY871" s="240"/>
      <c r="AZ871" s="241"/>
      <c r="BA871" s="194"/>
      <c r="BB871" s="240"/>
      <c r="BC871" s="194"/>
      <c r="BD871" s="240"/>
      <c r="BE871" s="241"/>
      <c r="BF871" s="194"/>
      <c r="BG871" s="240"/>
      <c r="BH871" s="194"/>
      <c r="BI871" s="240"/>
      <c r="BJ871" s="241"/>
    </row>
    <row r="872" customFormat="false" ht="15.75" hidden="false" customHeight="true" outlineLevel="0" collapsed="false">
      <c r="N872" s="240"/>
      <c r="P872" s="240"/>
      <c r="Q872" s="241"/>
      <c r="S872" s="240"/>
      <c r="U872" s="240"/>
      <c r="V872" s="241"/>
      <c r="W872" s="194"/>
      <c r="X872" s="240"/>
      <c r="Y872" s="194"/>
      <c r="Z872" s="240"/>
      <c r="AA872" s="241"/>
      <c r="AB872" s="194"/>
      <c r="AC872" s="240"/>
      <c r="AD872" s="194"/>
      <c r="AE872" s="240"/>
      <c r="AF872" s="241"/>
      <c r="AG872" s="194"/>
      <c r="AH872" s="240"/>
      <c r="AI872" s="194"/>
      <c r="AJ872" s="240"/>
      <c r="AK872" s="241"/>
      <c r="AL872" s="194"/>
      <c r="AM872" s="240"/>
      <c r="AN872" s="194"/>
      <c r="AO872" s="240"/>
      <c r="AP872" s="241"/>
      <c r="AQ872" s="194"/>
      <c r="AR872" s="240"/>
      <c r="AS872" s="194"/>
      <c r="AT872" s="240"/>
      <c r="AU872" s="241"/>
      <c r="AV872" s="194"/>
      <c r="AW872" s="240"/>
      <c r="AX872" s="194"/>
      <c r="AY872" s="240"/>
      <c r="AZ872" s="241"/>
      <c r="BA872" s="194"/>
      <c r="BB872" s="240"/>
      <c r="BC872" s="194"/>
      <c r="BD872" s="240"/>
      <c r="BE872" s="241"/>
      <c r="BF872" s="194"/>
      <c r="BG872" s="240"/>
      <c r="BH872" s="194"/>
      <c r="BI872" s="240"/>
      <c r="BJ872" s="241"/>
    </row>
    <row r="873" customFormat="false" ht="15.75" hidden="false" customHeight="true" outlineLevel="0" collapsed="false">
      <c r="N873" s="240"/>
      <c r="P873" s="240"/>
      <c r="Q873" s="241"/>
      <c r="S873" s="240"/>
      <c r="U873" s="240"/>
      <c r="V873" s="241"/>
      <c r="W873" s="194"/>
      <c r="X873" s="240"/>
      <c r="Y873" s="194"/>
      <c r="Z873" s="240"/>
      <c r="AA873" s="241"/>
      <c r="AB873" s="194"/>
      <c r="AC873" s="240"/>
      <c r="AD873" s="194"/>
      <c r="AE873" s="240"/>
      <c r="AF873" s="241"/>
      <c r="AG873" s="194"/>
      <c r="AH873" s="240"/>
      <c r="AI873" s="194"/>
      <c r="AJ873" s="240"/>
      <c r="AK873" s="241"/>
      <c r="AL873" s="194"/>
      <c r="AM873" s="240"/>
      <c r="AN873" s="194"/>
      <c r="AO873" s="240"/>
      <c r="AP873" s="241"/>
      <c r="AQ873" s="194"/>
      <c r="AR873" s="240"/>
      <c r="AS873" s="194"/>
      <c r="AT873" s="240"/>
      <c r="AU873" s="241"/>
      <c r="AV873" s="194"/>
      <c r="AW873" s="240"/>
      <c r="AX873" s="194"/>
      <c r="AY873" s="240"/>
      <c r="AZ873" s="241"/>
      <c r="BA873" s="194"/>
      <c r="BB873" s="240"/>
      <c r="BC873" s="194"/>
      <c r="BD873" s="240"/>
      <c r="BE873" s="241"/>
      <c r="BF873" s="194"/>
      <c r="BG873" s="240"/>
      <c r="BH873" s="194"/>
      <c r="BI873" s="240"/>
      <c r="BJ873" s="241"/>
    </row>
    <row r="874" customFormat="false" ht="15.75" hidden="false" customHeight="true" outlineLevel="0" collapsed="false">
      <c r="N874" s="240"/>
      <c r="P874" s="240"/>
      <c r="Q874" s="241"/>
      <c r="S874" s="240"/>
      <c r="U874" s="240"/>
      <c r="V874" s="241"/>
      <c r="W874" s="194"/>
      <c r="X874" s="240"/>
      <c r="Y874" s="194"/>
      <c r="Z874" s="240"/>
      <c r="AA874" s="241"/>
      <c r="AB874" s="194"/>
      <c r="AC874" s="240"/>
      <c r="AD874" s="194"/>
      <c r="AE874" s="240"/>
      <c r="AF874" s="241"/>
      <c r="AG874" s="194"/>
      <c r="AH874" s="240"/>
      <c r="AI874" s="194"/>
      <c r="AJ874" s="240"/>
      <c r="AK874" s="241"/>
      <c r="AL874" s="194"/>
      <c r="AM874" s="240"/>
      <c r="AN874" s="194"/>
      <c r="AO874" s="240"/>
      <c r="AP874" s="241"/>
      <c r="AQ874" s="194"/>
      <c r="AR874" s="240"/>
      <c r="AS874" s="194"/>
      <c r="AT874" s="240"/>
      <c r="AU874" s="241"/>
      <c r="AV874" s="194"/>
      <c r="AW874" s="240"/>
      <c r="AX874" s="194"/>
      <c r="AY874" s="240"/>
      <c r="AZ874" s="241"/>
      <c r="BA874" s="194"/>
      <c r="BB874" s="240"/>
      <c r="BC874" s="194"/>
      <c r="BD874" s="240"/>
      <c r="BE874" s="241"/>
      <c r="BF874" s="194"/>
      <c r="BG874" s="240"/>
      <c r="BH874" s="194"/>
      <c r="BI874" s="240"/>
      <c r="BJ874" s="241"/>
    </row>
    <row r="875" customFormat="false" ht="15.75" hidden="false" customHeight="true" outlineLevel="0" collapsed="false">
      <c r="N875" s="240"/>
      <c r="P875" s="240"/>
      <c r="Q875" s="241"/>
      <c r="S875" s="240"/>
      <c r="U875" s="240"/>
      <c r="V875" s="241"/>
      <c r="W875" s="194"/>
      <c r="X875" s="240"/>
      <c r="Y875" s="194"/>
      <c r="Z875" s="240"/>
      <c r="AA875" s="241"/>
      <c r="AB875" s="194"/>
      <c r="AC875" s="240"/>
      <c r="AD875" s="194"/>
      <c r="AE875" s="240"/>
      <c r="AF875" s="241"/>
      <c r="AG875" s="194"/>
      <c r="AH875" s="240"/>
      <c r="AI875" s="194"/>
      <c r="AJ875" s="240"/>
      <c r="AK875" s="241"/>
      <c r="AL875" s="194"/>
      <c r="AM875" s="240"/>
      <c r="AN875" s="194"/>
      <c r="AO875" s="240"/>
      <c r="AP875" s="241"/>
      <c r="AQ875" s="194"/>
      <c r="AR875" s="240"/>
      <c r="AS875" s="194"/>
      <c r="AT875" s="240"/>
      <c r="AU875" s="241"/>
      <c r="AV875" s="194"/>
      <c r="AW875" s="240"/>
      <c r="AX875" s="194"/>
      <c r="AY875" s="240"/>
      <c r="AZ875" s="241"/>
      <c r="BA875" s="194"/>
      <c r="BB875" s="240"/>
      <c r="BC875" s="194"/>
      <c r="BD875" s="240"/>
      <c r="BE875" s="241"/>
      <c r="BF875" s="194"/>
      <c r="BG875" s="240"/>
      <c r="BH875" s="194"/>
      <c r="BI875" s="240"/>
      <c r="BJ875" s="241"/>
    </row>
    <row r="876" customFormat="false" ht="15.75" hidden="false" customHeight="true" outlineLevel="0" collapsed="false">
      <c r="N876" s="240"/>
      <c r="P876" s="240"/>
      <c r="Q876" s="241"/>
      <c r="S876" s="240"/>
      <c r="U876" s="240"/>
      <c r="V876" s="241"/>
      <c r="W876" s="194"/>
      <c r="X876" s="240"/>
      <c r="Y876" s="194"/>
      <c r="Z876" s="240"/>
      <c r="AA876" s="241"/>
      <c r="AB876" s="194"/>
      <c r="AC876" s="240"/>
      <c r="AD876" s="194"/>
      <c r="AE876" s="240"/>
      <c r="AF876" s="241"/>
      <c r="AG876" s="194"/>
      <c r="AH876" s="240"/>
      <c r="AI876" s="194"/>
      <c r="AJ876" s="240"/>
      <c r="AK876" s="241"/>
      <c r="AL876" s="194"/>
      <c r="AM876" s="240"/>
      <c r="AN876" s="194"/>
      <c r="AO876" s="240"/>
      <c r="AP876" s="241"/>
      <c r="AQ876" s="194"/>
      <c r="AR876" s="240"/>
      <c r="AS876" s="194"/>
      <c r="AT876" s="240"/>
      <c r="AU876" s="241"/>
      <c r="AV876" s="194"/>
      <c r="AW876" s="240"/>
      <c r="AX876" s="194"/>
      <c r="AY876" s="240"/>
      <c r="AZ876" s="241"/>
      <c r="BA876" s="194"/>
      <c r="BB876" s="240"/>
      <c r="BC876" s="194"/>
      <c r="BD876" s="240"/>
      <c r="BE876" s="241"/>
      <c r="BF876" s="194"/>
      <c r="BG876" s="240"/>
      <c r="BH876" s="194"/>
      <c r="BI876" s="240"/>
      <c r="BJ876" s="241"/>
    </row>
    <row r="877" customFormat="false" ht="15.75" hidden="false" customHeight="true" outlineLevel="0" collapsed="false">
      <c r="N877" s="240"/>
      <c r="P877" s="240"/>
      <c r="Q877" s="241"/>
      <c r="S877" s="240"/>
      <c r="U877" s="240"/>
      <c r="V877" s="241"/>
      <c r="W877" s="194"/>
      <c r="X877" s="240"/>
      <c r="Y877" s="194"/>
      <c r="Z877" s="240"/>
      <c r="AA877" s="241"/>
      <c r="AB877" s="194"/>
      <c r="AC877" s="240"/>
      <c r="AD877" s="194"/>
      <c r="AE877" s="240"/>
      <c r="AF877" s="241"/>
      <c r="AG877" s="194"/>
      <c r="AH877" s="240"/>
      <c r="AI877" s="194"/>
      <c r="AJ877" s="240"/>
      <c r="AK877" s="241"/>
      <c r="AL877" s="194"/>
      <c r="AM877" s="240"/>
      <c r="AN877" s="194"/>
      <c r="AO877" s="240"/>
      <c r="AP877" s="241"/>
      <c r="AQ877" s="194"/>
      <c r="AR877" s="240"/>
      <c r="AS877" s="194"/>
      <c r="AT877" s="240"/>
      <c r="AU877" s="241"/>
      <c r="AV877" s="194"/>
      <c r="AW877" s="240"/>
      <c r="AX877" s="194"/>
      <c r="AY877" s="240"/>
      <c r="AZ877" s="241"/>
      <c r="BA877" s="194"/>
      <c r="BB877" s="240"/>
      <c r="BC877" s="194"/>
      <c r="BD877" s="240"/>
      <c r="BE877" s="241"/>
      <c r="BF877" s="194"/>
      <c r="BG877" s="240"/>
      <c r="BH877" s="194"/>
      <c r="BI877" s="240"/>
      <c r="BJ877" s="241"/>
    </row>
    <row r="878" customFormat="false" ht="15.75" hidden="false" customHeight="true" outlineLevel="0" collapsed="false">
      <c r="N878" s="240"/>
      <c r="P878" s="240"/>
      <c r="Q878" s="241"/>
      <c r="S878" s="240"/>
      <c r="U878" s="240"/>
      <c r="V878" s="241"/>
      <c r="W878" s="194"/>
      <c r="X878" s="240"/>
      <c r="Y878" s="194"/>
      <c r="Z878" s="240"/>
      <c r="AA878" s="241"/>
      <c r="AB878" s="194"/>
      <c r="AC878" s="240"/>
      <c r="AD878" s="194"/>
      <c r="AE878" s="240"/>
      <c r="AF878" s="241"/>
      <c r="AG878" s="194"/>
      <c r="AH878" s="240"/>
      <c r="AI878" s="194"/>
      <c r="AJ878" s="240"/>
      <c r="AK878" s="241"/>
      <c r="AL878" s="194"/>
      <c r="AM878" s="240"/>
      <c r="AN878" s="194"/>
      <c r="AO878" s="240"/>
      <c r="AP878" s="241"/>
      <c r="AQ878" s="194"/>
      <c r="AR878" s="240"/>
      <c r="AS878" s="194"/>
      <c r="AT878" s="240"/>
      <c r="AU878" s="241"/>
      <c r="AV878" s="194"/>
      <c r="AW878" s="240"/>
      <c r="AX878" s="194"/>
      <c r="AY878" s="240"/>
      <c r="AZ878" s="241"/>
      <c r="BA878" s="194"/>
      <c r="BB878" s="240"/>
      <c r="BC878" s="194"/>
      <c r="BD878" s="240"/>
      <c r="BE878" s="241"/>
      <c r="BF878" s="194"/>
      <c r="BG878" s="240"/>
      <c r="BH878" s="194"/>
      <c r="BI878" s="240"/>
      <c r="BJ878" s="241"/>
    </row>
    <row r="879" customFormat="false" ht="15.75" hidden="false" customHeight="true" outlineLevel="0" collapsed="false">
      <c r="N879" s="240"/>
      <c r="P879" s="240"/>
      <c r="Q879" s="241"/>
      <c r="S879" s="240"/>
      <c r="U879" s="240"/>
      <c r="V879" s="241"/>
      <c r="W879" s="194"/>
      <c r="X879" s="240"/>
      <c r="Y879" s="194"/>
      <c r="Z879" s="240"/>
      <c r="AA879" s="241"/>
      <c r="AB879" s="194"/>
      <c r="AC879" s="240"/>
      <c r="AD879" s="194"/>
      <c r="AE879" s="240"/>
      <c r="AF879" s="241"/>
      <c r="AG879" s="194"/>
      <c r="AH879" s="240"/>
      <c r="AI879" s="194"/>
      <c r="AJ879" s="240"/>
      <c r="AK879" s="241"/>
      <c r="AL879" s="194"/>
      <c r="AM879" s="240"/>
      <c r="AN879" s="194"/>
      <c r="AO879" s="240"/>
      <c r="AP879" s="241"/>
      <c r="AQ879" s="194"/>
      <c r="AR879" s="240"/>
      <c r="AS879" s="194"/>
      <c r="AT879" s="240"/>
      <c r="AU879" s="241"/>
      <c r="AV879" s="194"/>
      <c r="AW879" s="240"/>
      <c r="AX879" s="194"/>
      <c r="AY879" s="240"/>
      <c r="AZ879" s="241"/>
      <c r="BA879" s="194"/>
      <c r="BB879" s="240"/>
      <c r="BC879" s="194"/>
      <c r="BD879" s="240"/>
      <c r="BE879" s="241"/>
      <c r="BF879" s="194"/>
      <c r="BG879" s="240"/>
      <c r="BH879" s="194"/>
      <c r="BI879" s="240"/>
      <c r="BJ879" s="241"/>
    </row>
    <row r="880" customFormat="false" ht="15.75" hidden="false" customHeight="true" outlineLevel="0" collapsed="false">
      <c r="N880" s="240"/>
      <c r="P880" s="240"/>
      <c r="Q880" s="241"/>
      <c r="S880" s="240"/>
      <c r="U880" s="240"/>
      <c r="V880" s="241"/>
      <c r="W880" s="194"/>
      <c r="X880" s="240"/>
      <c r="Y880" s="194"/>
      <c r="Z880" s="240"/>
      <c r="AA880" s="241"/>
      <c r="AB880" s="194"/>
      <c r="AC880" s="240"/>
      <c r="AD880" s="194"/>
      <c r="AE880" s="240"/>
      <c r="AF880" s="241"/>
      <c r="AG880" s="194"/>
      <c r="AH880" s="240"/>
      <c r="AI880" s="194"/>
      <c r="AJ880" s="240"/>
      <c r="AK880" s="241"/>
      <c r="AL880" s="194"/>
      <c r="AM880" s="240"/>
      <c r="AN880" s="194"/>
      <c r="AO880" s="240"/>
      <c r="AP880" s="241"/>
      <c r="AQ880" s="194"/>
      <c r="AR880" s="240"/>
      <c r="AS880" s="194"/>
      <c r="AT880" s="240"/>
      <c r="AU880" s="241"/>
      <c r="AV880" s="194"/>
      <c r="AW880" s="240"/>
      <c r="AX880" s="194"/>
      <c r="AY880" s="240"/>
      <c r="AZ880" s="241"/>
      <c r="BA880" s="194"/>
      <c r="BB880" s="240"/>
      <c r="BC880" s="194"/>
      <c r="BD880" s="240"/>
      <c r="BE880" s="241"/>
      <c r="BF880" s="194"/>
      <c r="BG880" s="240"/>
      <c r="BH880" s="194"/>
      <c r="BI880" s="240"/>
      <c r="BJ880" s="241"/>
    </row>
    <row r="881" customFormat="false" ht="15.75" hidden="false" customHeight="true" outlineLevel="0" collapsed="false">
      <c r="N881" s="240"/>
      <c r="P881" s="240"/>
      <c r="Q881" s="241"/>
      <c r="S881" s="240"/>
      <c r="U881" s="240"/>
      <c r="V881" s="241"/>
      <c r="W881" s="194"/>
      <c r="X881" s="240"/>
      <c r="Y881" s="194"/>
      <c r="Z881" s="240"/>
      <c r="AA881" s="241"/>
      <c r="AB881" s="194"/>
      <c r="AC881" s="240"/>
      <c r="AD881" s="194"/>
      <c r="AE881" s="240"/>
      <c r="AF881" s="241"/>
      <c r="AG881" s="194"/>
      <c r="AH881" s="240"/>
      <c r="AI881" s="194"/>
      <c r="AJ881" s="240"/>
      <c r="AK881" s="241"/>
      <c r="AL881" s="194"/>
      <c r="AM881" s="240"/>
      <c r="AN881" s="194"/>
      <c r="AO881" s="240"/>
      <c r="AP881" s="241"/>
      <c r="AQ881" s="194"/>
      <c r="AR881" s="240"/>
      <c r="AS881" s="194"/>
      <c r="AT881" s="240"/>
      <c r="AU881" s="241"/>
      <c r="AV881" s="194"/>
      <c r="AW881" s="240"/>
      <c r="AX881" s="194"/>
      <c r="AY881" s="240"/>
      <c r="AZ881" s="241"/>
      <c r="BA881" s="194"/>
      <c r="BB881" s="240"/>
      <c r="BC881" s="194"/>
      <c r="BD881" s="240"/>
      <c r="BE881" s="241"/>
      <c r="BF881" s="194"/>
      <c r="BG881" s="240"/>
      <c r="BH881" s="194"/>
      <c r="BI881" s="240"/>
      <c r="BJ881" s="241"/>
    </row>
    <row r="882" customFormat="false" ht="15.75" hidden="false" customHeight="true" outlineLevel="0" collapsed="false">
      <c r="N882" s="240"/>
      <c r="P882" s="240"/>
      <c r="Q882" s="241"/>
      <c r="S882" s="240"/>
      <c r="U882" s="240"/>
      <c r="V882" s="241"/>
      <c r="W882" s="194"/>
      <c r="X882" s="240"/>
      <c r="Y882" s="194"/>
      <c r="Z882" s="240"/>
      <c r="AA882" s="241"/>
      <c r="AB882" s="194"/>
      <c r="AC882" s="240"/>
      <c r="AD882" s="194"/>
      <c r="AE882" s="240"/>
      <c r="AF882" s="241"/>
      <c r="AG882" s="194"/>
      <c r="AH882" s="240"/>
      <c r="AI882" s="194"/>
      <c r="AJ882" s="240"/>
      <c r="AK882" s="241"/>
      <c r="AL882" s="194"/>
      <c r="AM882" s="240"/>
      <c r="AN882" s="194"/>
      <c r="AO882" s="240"/>
      <c r="AP882" s="241"/>
      <c r="AQ882" s="194"/>
      <c r="AR882" s="240"/>
      <c r="AS882" s="194"/>
      <c r="AT882" s="240"/>
      <c r="AU882" s="241"/>
      <c r="AV882" s="194"/>
      <c r="AW882" s="240"/>
      <c r="AX882" s="194"/>
      <c r="AY882" s="240"/>
      <c r="AZ882" s="241"/>
      <c r="BA882" s="194"/>
      <c r="BB882" s="240"/>
      <c r="BC882" s="194"/>
      <c r="BD882" s="240"/>
      <c r="BE882" s="241"/>
      <c r="BF882" s="194"/>
      <c r="BG882" s="240"/>
      <c r="BH882" s="194"/>
      <c r="BI882" s="240"/>
      <c r="BJ882" s="241"/>
    </row>
    <row r="883" customFormat="false" ht="15.75" hidden="false" customHeight="true" outlineLevel="0" collapsed="false">
      <c r="N883" s="240"/>
      <c r="P883" s="240"/>
      <c r="Q883" s="241"/>
      <c r="S883" s="240"/>
      <c r="U883" s="240"/>
      <c r="V883" s="241"/>
      <c r="W883" s="194"/>
      <c r="X883" s="240"/>
      <c r="Y883" s="194"/>
      <c r="Z883" s="240"/>
      <c r="AA883" s="241"/>
      <c r="AB883" s="194"/>
      <c r="AC883" s="240"/>
      <c r="AD883" s="194"/>
      <c r="AE883" s="240"/>
      <c r="AF883" s="241"/>
      <c r="AG883" s="194"/>
      <c r="AH883" s="240"/>
      <c r="AI883" s="194"/>
      <c r="AJ883" s="240"/>
      <c r="AK883" s="241"/>
      <c r="AL883" s="194"/>
      <c r="AM883" s="240"/>
      <c r="AN883" s="194"/>
      <c r="AO883" s="240"/>
      <c r="AP883" s="241"/>
      <c r="AQ883" s="194"/>
      <c r="AR883" s="240"/>
      <c r="AS883" s="194"/>
      <c r="AT883" s="240"/>
      <c r="AU883" s="241"/>
      <c r="AV883" s="194"/>
      <c r="AW883" s="240"/>
      <c r="AX883" s="194"/>
      <c r="AY883" s="240"/>
      <c r="AZ883" s="241"/>
      <c r="BA883" s="194"/>
      <c r="BB883" s="240"/>
      <c r="BC883" s="194"/>
      <c r="BD883" s="240"/>
      <c r="BE883" s="241"/>
      <c r="BF883" s="194"/>
      <c r="BG883" s="240"/>
      <c r="BH883" s="194"/>
      <c r="BI883" s="240"/>
      <c r="BJ883" s="241"/>
    </row>
    <row r="884" customFormat="false" ht="15.75" hidden="false" customHeight="true" outlineLevel="0" collapsed="false">
      <c r="N884" s="240"/>
      <c r="P884" s="240"/>
      <c r="Q884" s="241"/>
      <c r="S884" s="240"/>
      <c r="U884" s="240"/>
      <c r="V884" s="241"/>
      <c r="W884" s="194"/>
      <c r="X884" s="240"/>
      <c r="Y884" s="194"/>
      <c r="Z884" s="240"/>
      <c r="AA884" s="241"/>
      <c r="AB884" s="194"/>
      <c r="AC884" s="240"/>
      <c r="AD884" s="194"/>
      <c r="AE884" s="240"/>
      <c r="AF884" s="241"/>
      <c r="AG884" s="194"/>
      <c r="AH884" s="240"/>
      <c r="AI884" s="194"/>
      <c r="AJ884" s="240"/>
      <c r="AK884" s="241"/>
      <c r="AL884" s="194"/>
      <c r="AM884" s="240"/>
      <c r="AN884" s="194"/>
      <c r="AO884" s="240"/>
      <c r="AP884" s="241"/>
      <c r="AQ884" s="194"/>
      <c r="AR884" s="240"/>
      <c r="AS884" s="194"/>
      <c r="AT884" s="240"/>
      <c r="AU884" s="241"/>
      <c r="AV884" s="194"/>
      <c r="AW884" s="240"/>
      <c r="AX884" s="194"/>
      <c r="AY884" s="240"/>
      <c r="AZ884" s="241"/>
      <c r="BA884" s="194"/>
      <c r="BB884" s="240"/>
      <c r="BC884" s="194"/>
      <c r="BD884" s="240"/>
      <c r="BE884" s="241"/>
      <c r="BF884" s="194"/>
      <c r="BG884" s="240"/>
      <c r="BH884" s="194"/>
      <c r="BI884" s="240"/>
      <c r="BJ884" s="241"/>
    </row>
    <row r="885" customFormat="false" ht="15.75" hidden="false" customHeight="true" outlineLevel="0" collapsed="false">
      <c r="N885" s="240"/>
      <c r="P885" s="240"/>
      <c r="Q885" s="241"/>
      <c r="S885" s="240"/>
      <c r="U885" s="240"/>
      <c r="V885" s="241"/>
      <c r="W885" s="194"/>
      <c r="X885" s="240"/>
      <c r="Y885" s="194"/>
      <c r="Z885" s="240"/>
      <c r="AA885" s="241"/>
      <c r="AB885" s="194"/>
      <c r="AC885" s="240"/>
      <c r="AD885" s="194"/>
      <c r="AE885" s="240"/>
      <c r="AF885" s="241"/>
      <c r="AG885" s="194"/>
      <c r="AH885" s="240"/>
      <c r="AI885" s="194"/>
      <c r="AJ885" s="240"/>
      <c r="AK885" s="241"/>
      <c r="AL885" s="194"/>
      <c r="AM885" s="240"/>
      <c r="AN885" s="194"/>
      <c r="AO885" s="240"/>
      <c r="AP885" s="241"/>
      <c r="AQ885" s="194"/>
      <c r="AR885" s="240"/>
      <c r="AS885" s="194"/>
      <c r="AT885" s="240"/>
      <c r="AU885" s="241"/>
      <c r="AV885" s="194"/>
      <c r="AW885" s="240"/>
      <c r="AX885" s="194"/>
      <c r="AY885" s="240"/>
      <c r="AZ885" s="241"/>
      <c r="BA885" s="194"/>
      <c r="BB885" s="240"/>
      <c r="BC885" s="194"/>
      <c r="BD885" s="240"/>
      <c r="BE885" s="241"/>
      <c r="BF885" s="194"/>
      <c r="BG885" s="240"/>
      <c r="BH885" s="194"/>
      <c r="BI885" s="240"/>
      <c r="BJ885" s="241"/>
    </row>
    <row r="886" customFormat="false" ht="15.75" hidden="false" customHeight="true" outlineLevel="0" collapsed="false">
      <c r="N886" s="240"/>
      <c r="P886" s="240"/>
      <c r="Q886" s="241"/>
      <c r="S886" s="240"/>
      <c r="U886" s="240"/>
      <c r="V886" s="241"/>
      <c r="W886" s="194"/>
      <c r="X886" s="240"/>
      <c r="Y886" s="194"/>
      <c r="Z886" s="240"/>
      <c r="AA886" s="241"/>
      <c r="AB886" s="194"/>
      <c r="AC886" s="240"/>
      <c r="AD886" s="194"/>
      <c r="AE886" s="240"/>
      <c r="AF886" s="241"/>
      <c r="AG886" s="194"/>
      <c r="AH886" s="240"/>
      <c r="AI886" s="194"/>
      <c r="AJ886" s="240"/>
      <c r="AK886" s="241"/>
      <c r="AL886" s="194"/>
      <c r="AM886" s="240"/>
      <c r="AN886" s="194"/>
      <c r="AO886" s="240"/>
      <c r="AP886" s="241"/>
      <c r="AQ886" s="194"/>
      <c r="AR886" s="240"/>
      <c r="AS886" s="194"/>
      <c r="AT886" s="240"/>
      <c r="AU886" s="241"/>
      <c r="AV886" s="194"/>
      <c r="AW886" s="240"/>
      <c r="AX886" s="194"/>
      <c r="AY886" s="240"/>
      <c r="AZ886" s="241"/>
      <c r="BA886" s="194"/>
      <c r="BB886" s="240"/>
      <c r="BC886" s="194"/>
      <c r="BD886" s="240"/>
      <c r="BE886" s="241"/>
      <c r="BF886" s="194"/>
      <c r="BG886" s="240"/>
      <c r="BH886" s="194"/>
      <c r="BI886" s="240"/>
      <c r="BJ886" s="241"/>
    </row>
    <row r="887" customFormat="false" ht="15.75" hidden="false" customHeight="true" outlineLevel="0" collapsed="false">
      <c r="N887" s="240"/>
      <c r="P887" s="240"/>
      <c r="Q887" s="241"/>
      <c r="S887" s="240"/>
      <c r="U887" s="240"/>
      <c r="V887" s="241"/>
      <c r="W887" s="194"/>
      <c r="X887" s="240"/>
      <c r="Y887" s="194"/>
      <c r="Z887" s="240"/>
      <c r="AA887" s="241"/>
      <c r="AB887" s="194"/>
      <c r="AC887" s="240"/>
      <c r="AD887" s="194"/>
      <c r="AE887" s="240"/>
      <c r="AF887" s="241"/>
      <c r="AG887" s="194"/>
      <c r="AH887" s="240"/>
      <c r="AI887" s="194"/>
      <c r="AJ887" s="240"/>
      <c r="AK887" s="241"/>
      <c r="AL887" s="194"/>
      <c r="AM887" s="240"/>
      <c r="AN887" s="194"/>
      <c r="AO887" s="240"/>
      <c r="AP887" s="241"/>
      <c r="AQ887" s="194"/>
      <c r="AR887" s="240"/>
      <c r="AS887" s="194"/>
      <c r="AT887" s="240"/>
      <c r="AU887" s="241"/>
      <c r="AV887" s="194"/>
      <c r="AW887" s="240"/>
      <c r="AX887" s="194"/>
      <c r="AY887" s="240"/>
      <c r="AZ887" s="241"/>
      <c r="BA887" s="194"/>
      <c r="BB887" s="240"/>
      <c r="BC887" s="194"/>
      <c r="BD887" s="240"/>
      <c r="BE887" s="241"/>
      <c r="BF887" s="194"/>
      <c r="BG887" s="240"/>
      <c r="BH887" s="194"/>
      <c r="BI887" s="240"/>
      <c r="BJ887" s="241"/>
    </row>
    <row r="888" customFormat="false" ht="15.75" hidden="false" customHeight="true" outlineLevel="0" collapsed="false">
      <c r="N888" s="240"/>
      <c r="P888" s="240"/>
      <c r="Q888" s="241"/>
      <c r="S888" s="240"/>
      <c r="U888" s="240"/>
      <c r="V888" s="241"/>
      <c r="W888" s="194"/>
      <c r="X888" s="240"/>
      <c r="Y888" s="194"/>
      <c r="Z888" s="240"/>
      <c r="AA888" s="241"/>
      <c r="AB888" s="194"/>
      <c r="AC888" s="240"/>
      <c r="AD888" s="194"/>
      <c r="AE888" s="240"/>
      <c r="AF888" s="241"/>
      <c r="AG888" s="194"/>
      <c r="AH888" s="240"/>
      <c r="AI888" s="194"/>
      <c r="AJ888" s="240"/>
      <c r="AK888" s="241"/>
      <c r="AL888" s="194"/>
      <c r="AM888" s="240"/>
      <c r="AN888" s="194"/>
      <c r="AO888" s="240"/>
      <c r="AP888" s="241"/>
      <c r="AQ888" s="194"/>
      <c r="AR888" s="240"/>
      <c r="AS888" s="194"/>
      <c r="AT888" s="240"/>
      <c r="AU888" s="241"/>
      <c r="AV888" s="194"/>
      <c r="AW888" s="240"/>
      <c r="AX888" s="194"/>
      <c r="AY888" s="240"/>
      <c r="AZ888" s="241"/>
      <c r="BA888" s="194"/>
      <c r="BB888" s="240"/>
      <c r="BC888" s="194"/>
      <c r="BD888" s="240"/>
      <c r="BE888" s="241"/>
      <c r="BF888" s="194"/>
      <c r="BG888" s="240"/>
      <c r="BH888" s="194"/>
      <c r="BI888" s="240"/>
      <c r="BJ888" s="241"/>
    </row>
    <row r="889" customFormat="false" ht="15.75" hidden="false" customHeight="true" outlineLevel="0" collapsed="false">
      <c r="N889" s="240"/>
      <c r="P889" s="240"/>
      <c r="Q889" s="241"/>
      <c r="S889" s="240"/>
      <c r="U889" s="240"/>
      <c r="V889" s="241"/>
      <c r="W889" s="194"/>
      <c r="X889" s="240"/>
      <c r="Y889" s="194"/>
      <c r="Z889" s="240"/>
      <c r="AA889" s="241"/>
      <c r="AB889" s="194"/>
      <c r="AC889" s="240"/>
      <c r="AD889" s="194"/>
      <c r="AE889" s="240"/>
      <c r="AF889" s="241"/>
      <c r="AG889" s="194"/>
      <c r="AH889" s="240"/>
      <c r="AI889" s="194"/>
      <c r="AJ889" s="240"/>
      <c r="AK889" s="241"/>
      <c r="AL889" s="194"/>
      <c r="AM889" s="240"/>
      <c r="AN889" s="194"/>
      <c r="AO889" s="240"/>
      <c r="AP889" s="241"/>
      <c r="AQ889" s="194"/>
      <c r="AR889" s="240"/>
      <c r="AS889" s="194"/>
      <c r="AT889" s="240"/>
      <c r="AU889" s="241"/>
      <c r="AV889" s="194"/>
      <c r="AW889" s="240"/>
      <c r="AX889" s="194"/>
      <c r="AY889" s="240"/>
      <c r="AZ889" s="241"/>
      <c r="BA889" s="194"/>
      <c r="BB889" s="240"/>
      <c r="BC889" s="194"/>
      <c r="BD889" s="240"/>
      <c r="BE889" s="241"/>
      <c r="BF889" s="194"/>
      <c r="BG889" s="240"/>
      <c r="BH889" s="194"/>
      <c r="BI889" s="240"/>
      <c r="BJ889" s="241"/>
    </row>
    <row r="890" customFormat="false" ht="15.75" hidden="false" customHeight="true" outlineLevel="0" collapsed="false">
      <c r="N890" s="240"/>
      <c r="P890" s="240"/>
      <c r="Q890" s="241"/>
      <c r="S890" s="240"/>
      <c r="U890" s="240"/>
      <c r="V890" s="241"/>
      <c r="W890" s="194"/>
      <c r="X890" s="240"/>
      <c r="Y890" s="194"/>
      <c r="Z890" s="240"/>
      <c r="AA890" s="241"/>
      <c r="AB890" s="194"/>
      <c r="AC890" s="240"/>
      <c r="AD890" s="194"/>
      <c r="AE890" s="240"/>
      <c r="AF890" s="241"/>
      <c r="AG890" s="194"/>
      <c r="AH890" s="240"/>
      <c r="AI890" s="194"/>
      <c r="AJ890" s="240"/>
      <c r="AK890" s="241"/>
      <c r="AL890" s="194"/>
      <c r="AM890" s="240"/>
      <c r="AN890" s="194"/>
      <c r="AO890" s="240"/>
      <c r="AP890" s="241"/>
      <c r="AQ890" s="194"/>
      <c r="AR890" s="240"/>
      <c r="AS890" s="194"/>
      <c r="AT890" s="240"/>
      <c r="AU890" s="241"/>
      <c r="AV890" s="194"/>
      <c r="AW890" s="240"/>
      <c r="AX890" s="194"/>
      <c r="AY890" s="240"/>
      <c r="AZ890" s="241"/>
      <c r="BA890" s="194"/>
      <c r="BB890" s="240"/>
      <c r="BC890" s="194"/>
      <c r="BD890" s="240"/>
      <c r="BE890" s="241"/>
      <c r="BF890" s="194"/>
      <c r="BG890" s="240"/>
      <c r="BH890" s="194"/>
      <c r="BI890" s="240"/>
      <c r="BJ890" s="241"/>
    </row>
    <row r="891" customFormat="false" ht="15.75" hidden="false" customHeight="true" outlineLevel="0" collapsed="false">
      <c r="N891" s="240"/>
      <c r="P891" s="240"/>
      <c r="Q891" s="241"/>
      <c r="S891" s="240"/>
      <c r="U891" s="240"/>
      <c r="V891" s="241"/>
      <c r="W891" s="194"/>
      <c r="X891" s="240"/>
      <c r="Y891" s="194"/>
      <c r="Z891" s="240"/>
      <c r="AA891" s="241"/>
      <c r="AB891" s="194"/>
      <c r="AC891" s="240"/>
      <c r="AD891" s="194"/>
      <c r="AE891" s="240"/>
      <c r="AF891" s="241"/>
      <c r="AG891" s="194"/>
      <c r="AH891" s="240"/>
      <c r="AI891" s="194"/>
      <c r="AJ891" s="240"/>
      <c r="AK891" s="241"/>
      <c r="AL891" s="194"/>
      <c r="AM891" s="240"/>
      <c r="AN891" s="194"/>
      <c r="AO891" s="240"/>
      <c r="AP891" s="241"/>
      <c r="AQ891" s="194"/>
      <c r="AR891" s="240"/>
      <c r="AS891" s="194"/>
      <c r="AT891" s="240"/>
      <c r="AU891" s="241"/>
      <c r="AV891" s="194"/>
      <c r="AW891" s="240"/>
      <c r="AX891" s="194"/>
      <c r="AY891" s="240"/>
      <c r="AZ891" s="241"/>
      <c r="BA891" s="194"/>
      <c r="BB891" s="240"/>
      <c r="BC891" s="194"/>
      <c r="BD891" s="240"/>
      <c r="BE891" s="241"/>
      <c r="BF891" s="194"/>
      <c r="BG891" s="240"/>
      <c r="BH891" s="194"/>
      <c r="BI891" s="240"/>
      <c r="BJ891" s="241"/>
    </row>
    <row r="892" customFormat="false" ht="15.75" hidden="false" customHeight="true" outlineLevel="0" collapsed="false">
      <c r="N892" s="240"/>
      <c r="P892" s="240"/>
      <c r="Q892" s="241"/>
      <c r="S892" s="240"/>
      <c r="U892" s="240"/>
      <c r="V892" s="241"/>
      <c r="W892" s="194"/>
      <c r="X892" s="240"/>
      <c r="Y892" s="194"/>
      <c r="Z892" s="240"/>
      <c r="AA892" s="241"/>
      <c r="AB892" s="194"/>
      <c r="AC892" s="240"/>
      <c r="AD892" s="194"/>
      <c r="AE892" s="240"/>
      <c r="AF892" s="241"/>
      <c r="AG892" s="194"/>
      <c r="AH892" s="240"/>
      <c r="AI892" s="194"/>
      <c r="AJ892" s="240"/>
      <c r="AK892" s="241"/>
      <c r="AL892" s="194"/>
      <c r="AM892" s="240"/>
      <c r="AN892" s="194"/>
      <c r="AO892" s="240"/>
      <c r="AP892" s="241"/>
      <c r="AQ892" s="194"/>
      <c r="AR892" s="240"/>
      <c r="AS892" s="194"/>
      <c r="AT892" s="240"/>
      <c r="AU892" s="241"/>
      <c r="AV892" s="194"/>
      <c r="AW892" s="240"/>
      <c r="AX892" s="194"/>
      <c r="AY892" s="240"/>
      <c r="AZ892" s="241"/>
      <c r="BA892" s="194"/>
      <c r="BB892" s="240"/>
      <c r="BC892" s="194"/>
      <c r="BD892" s="240"/>
      <c r="BE892" s="241"/>
      <c r="BF892" s="194"/>
      <c r="BG892" s="240"/>
      <c r="BH892" s="194"/>
      <c r="BI892" s="240"/>
      <c r="BJ892" s="241"/>
    </row>
    <row r="893" customFormat="false" ht="15.75" hidden="false" customHeight="true" outlineLevel="0" collapsed="false">
      <c r="N893" s="240"/>
      <c r="P893" s="240"/>
      <c r="Q893" s="241"/>
      <c r="S893" s="240"/>
      <c r="U893" s="240"/>
      <c r="V893" s="241"/>
      <c r="W893" s="194"/>
      <c r="X893" s="240"/>
      <c r="Y893" s="194"/>
      <c r="Z893" s="240"/>
      <c r="AA893" s="241"/>
      <c r="AB893" s="194"/>
      <c r="AC893" s="240"/>
      <c r="AD893" s="194"/>
      <c r="AE893" s="240"/>
      <c r="AF893" s="241"/>
      <c r="AG893" s="194"/>
      <c r="AH893" s="240"/>
      <c r="AI893" s="194"/>
      <c r="AJ893" s="240"/>
      <c r="AK893" s="241"/>
      <c r="AL893" s="194"/>
      <c r="AM893" s="240"/>
      <c r="AN893" s="194"/>
      <c r="AO893" s="240"/>
      <c r="AP893" s="241"/>
      <c r="AQ893" s="194"/>
      <c r="AR893" s="240"/>
      <c r="AS893" s="194"/>
      <c r="AT893" s="240"/>
      <c r="AU893" s="241"/>
      <c r="AV893" s="194"/>
      <c r="AW893" s="240"/>
      <c r="AX893" s="194"/>
      <c r="AY893" s="240"/>
      <c r="AZ893" s="241"/>
      <c r="BA893" s="194"/>
      <c r="BB893" s="240"/>
      <c r="BC893" s="194"/>
      <c r="BD893" s="240"/>
      <c r="BE893" s="241"/>
      <c r="BF893" s="194"/>
      <c r="BG893" s="240"/>
      <c r="BH893" s="194"/>
      <c r="BI893" s="240"/>
      <c r="BJ893" s="241"/>
    </row>
    <row r="894" customFormat="false" ht="15.75" hidden="false" customHeight="true" outlineLevel="0" collapsed="false">
      <c r="N894" s="240"/>
      <c r="P894" s="240"/>
      <c r="Q894" s="241"/>
      <c r="S894" s="240"/>
      <c r="U894" s="240"/>
      <c r="V894" s="241"/>
      <c r="W894" s="194"/>
      <c r="X894" s="240"/>
      <c r="Y894" s="194"/>
      <c r="Z894" s="240"/>
      <c r="AA894" s="241"/>
      <c r="AB894" s="194"/>
      <c r="AC894" s="240"/>
      <c r="AD894" s="194"/>
      <c r="AE894" s="240"/>
      <c r="AF894" s="241"/>
      <c r="AG894" s="194"/>
      <c r="AH894" s="240"/>
      <c r="AI894" s="194"/>
      <c r="AJ894" s="240"/>
      <c r="AK894" s="241"/>
      <c r="AL894" s="194"/>
      <c r="AM894" s="240"/>
      <c r="AN894" s="194"/>
      <c r="AO894" s="240"/>
      <c r="AP894" s="241"/>
      <c r="AQ894" s="194"/>
      <c r="AR894" s="240"/>
      <c r="AS894" s="194"/>
      <c r="AT894" s="240"/>
      <c r="AU894" s="241"/>
      <c r="AV894" s="194"/>
      <c r="AW894" s="240"/>
      <c r="AX894" s="194"/>
      <c r="AY894" s="240"/>
      <c r="AZ894" s="241"/>
      <c r="BA894" s="194"/>
      <c r="BB894" s="240"/>
      <c r="BC894" s="194"/>
      <c r="BD894" s="240"/>
      <c r="BE894" s="241"/>
      <c r="BF894" s="194"/>
      <c r="BG894" s="240"/>
      <c r="BH894" s="194"/>
      <c r="BI894" s="240"/>
      <c r="BJ894" s="241"/>
    </row>
    <row r="895" customFormat="false" ht="15.75" hidden="false" customHeight="true" outlineLevel="0" collapsed="false">
      <c r="N895" s="240"/>
      <c r="P895" s="240"/>
      <c r="Q895" s="241"/>
      <c r="S895" s="240"/>
      <c r="U895" s="240"/>
      <c r="V895" s="241"/>
      <c r="W895" s="194"/>
      <c r="X895" s="240"/>
      <c r="Y895" s="194"/>
      <c r="Z895" s="240"/>
      <c r="AA895" s="241"/>
      <c r="AB895" s="194"/>
      <c r="AC895" s="240"/>
      <c r="AD895" s="194"/>
      <c r="AE895" s="240"/>
      <c r="AF895" s="241"/>
      <c r="AG895" s="194"/>
      <c r="AH895" s="240"/>
      <c r="AI895" s="194"/>
      <c r="AJ895" s="240"/>
      <c r="AK895" s="241"/>
      <c r="AL895" s="194"/>
      <c r="AM895" s="240"/>
      <c r="AN895" s="194"/>
      <c r="AO895" s="240"/>
      <c r="AP895" s="241"/>
      <c r="AQ895" s="194"/>
      <c r="AR895" s="240"/>
      <c r="AS895" s="194"/>
      <c r="AT895" s="240"/>
      <c r="AU895" s="241"/>
      <c r="AV895" s="194"/>
      <c r="AW895" s="240"/>
      <c r="AX895" s="194"/>
      <c r="AY895" s="240"/>
      <c r="AZ895" s="241"/>
      <c r="BA895" s="194"/>
      <c r="BB895" s="240"/>
      <c r="BC895" s="194"/>
      <c r="BD895" s="240"/>
      <c r="BE895" s="241"/>
      <c r="BF895" s="194"/>
      <c r="BG895" s="240"/>
      <c r="BH895" s="194"/>
      <c r="BI895" s="240"/>
      <c r="BJ895" s="241"/>
    </row>
    <row r="896" customFormat="false" ht="15.75" hidden="false" customHeight="true" outlineLevel="0" collapsed="false">
      <c r="N896" s="240"/>
      <c r="P896" s="240"/>
      <c r="Q896" s="241"/>
      <c r="S896" s="240"/>
      <c r="U896" s="240"/>
      <c r="V896" s="241"/>
      <c r="W896" s="194"/>
      <c r="X896" s="240"/>
      <c r="Y896" s="194"/>
      <c r="Z896" s="240"/>
      <c r="AA896" s="241"/>
      <c r="AB896" s="194"/>
      <c r="AC896" s="240"/>
      <c r="AD896" s="194"/>
      <c r="AE896" s="240"/>
      <c r="AF896" s="241"/>
      <c r="AG896" s="194"/>
      <c r="AH896" s="240"/>
      <c r="AI896" s="194"/>
      <c r="AJ896" s="240"/>
      <c r="AK896" s="241"/>
      <c r="AL896" s="194"/>
      <c r="AM896" s="240"/>
      <c r="AN896" s="194"/>
      <c r="AO896" s="240"/>
      <c r="AP896" s="241"/>
      <c r="AQ896" s="194"/>
      <c r="AR896" s="240"/>
      <c r="AS896" s="194"/>
      <c r="AT896" s="240"/>
      <c r="AU896" s="241"/>
      <c r="AV896" s="194"/>
      <c r="AW896" s="240"/>
      <c r="AX896" s="194"/>
      <c r="AY896" s="240"/>
      <c r="AZ896" s="241"/>
      <c r="BA896" s="194"/>
      <c r="BB896" s="240"/>
      <c r="BC896" s="194"/>
      <c r="BD896" s="240"/>
      <c r="BE896" s="241"/>
      <c r="BF896" s="194"/>
      <c r="BG896" s="240"/>
      <c r="BH896" s="194"/>
      <c r="BI896" s="240"/>
      <c r="BJ896" s="241"/>
    </row>
    <row r="897" customFormat="false" ht="15.75" hidden="false" customHeight="true" outlineLevel="0" collapsed="false">
      <c r="N897" s="240"/>
      <c r="P897" s="240"/>
      <c r="Q897" s="241"/>
      <c r="S897" s="240"/>
      <c r="U897" s="240"/>
      <c r="V897" s="241"/>
      <c r="W897" s="194"/>
      <c r="X897" s="240"/>
      <c r="Y897" s="194"/>
      <c r="Z897" s="240"/>
      <c r="AA897" s="241"/>
      <c r="AB897" s="194"/>
      <c r="AC897" s="240"/>
      <c r="AD897" s="194"/>
      <c r="AE897" s="240"/>
      <c r="AF897" s="241"/>
      <c r="AG897" s="194"/>
      <c r="AH897" s="240"/>
      <c r="AI897" s="194"/>
      <c r="AJ897" s="240"/>
      <c r="AK897" s="241"/>
      <c r="AL897" s="194"/>
      <c r="AM897" s="240"/>
      <c r="AN897" s="194"/>
      <c r="AO897" s="240"/>
      <c r="AP897" s="241"/>
      <c r="AQ897" s="194"/>
      <c r="AR897" s="240"/>
      <c r="AS897" s="194"/>
      <c r="AT897" s="240"/>
      <c r="AU897" s="241"/>
      <c r="AV897" s="194"/>
      <c r="AW897" s="240"/>
      <c r="AX897" s="194"/>
      <c r="AY897" s="240"/>
      <c r="AZ897" s="241"/>
      <c r="BA897" s="194"/>
      <c r="BB897" s="240"/>
      <c r="BC897" s="194"/>
      <c r="BD897" s="240"/>
      <c r="BE897" s="241"/>
      <c r="BF897" s="194"/>
      <c r="BG897" s="240"/>
      <c r="BH897" s="194"/>
      <c r="BI897" s="240"/>
      <c r="BJ897" s="241"/>
    </row>
    <row r="898" customFormat="false" ht="15.75" hidden="false" customHeight="true" outlineLevel="0" collapsed="false">
      <c r="N898" s="240"/>
      <c r="P898" s="240"/>
      <c r="Q898" s="241"/>
      <c r="S898" s="240"/>
      <c r="U898" s="240"/>
      <c r="V898" s="241"/>
      <c r="W898" s="194"/>
      <c r="X898" s="240"/>
      <c r="Y898" s="194"/>
      <c r="Z898" s="240"/>
      <c r="AA898" s="241"/>
      <c r="AB898" s="194"/>
      <c r="AC898" s="240"/>
      <c r="AD898" s="194"/>
      <c r="AE898" s="240"/>
      <c r="AF898" s="241"/>
      <c r="AG898" s="194"/>
      <c r="AH898" s="240"/>
      <c r="AI898" s="194"/>
      <c r="AJ898" s="240"/>
      <c r="AK898" s="241"/>
      <c r="AL898" s="194"/>
      <c r="AM898" s="240"/>
      <c r="AN898" s="194"/>
      <c r="AO898" s="240"/>
      <c r="AP898" s="241"/>
      <c r="AQ898" s="194"/>
      <c r="AR898" s="240"/>
      <c r="AS898" s="194"/>
      <c r="AT898" s="240"/>
      <c r="AU898" s="241"/>
      <c r="AV898" s="194"/>
      <c r="AW898" s="240"/>
      <c r="AX898" s="194"/>
      <c r="AY898" s="240"/>
      <c r="AZ898" s="241"/>
      <c r="BA898" s="194"/>
      <c r="BB898" s="240"/>
      <c r="BC898" s="194"/>
      <c r="BD898" s="240"/>
      <c r="BE898" s="241"/>
      <c r="BF898" s="194"/>
      <c r="BG898" s="240"/>
      <c r="BH898" s="194"/>
      <c r="BI898" s="240"/>
      <c r="BJ898" s="241"/>
    </row>
    <row r="899" customFormat="false" ht="15.75" hidden="false" customHeight="true" outlineLevel="0" collapsed="false">
      <c r="N899" s="240"/>
      <c r="P899" s="240"/>
      <c r="Q899" s="241"/>
      <c r="S899" s="240"/>
      <c r="U899" s="240"/>
      <c r="V899" s="241"/>
      <c r="W899" s="194"/>
      <c r="X899" s="240"/>
      <c r="Y899" s="194"/>
      <c r="Z899" s="240"/>
      <c r="AA899" s="241"/>
      <c r="AB899" s="194"/>
      <c r="AC899" s="240"/>
      <c r="AD899" s="194"/>
      <c r="AE899" s="240"/>
      <c r="AF899" s="241"/>
      <c r="AG899" s="194"/>
      <c r="AH899" s="240"/>
      <c r="AI899" s="194"/>
      <c r="AJ899" s="240"/>
      <c r="AK899" s="241"/>
      <c r="AL899" s="194"/>
      <c r="AM899" s="240"/>
      <c r="AN899" s="194"/>
      <c r="AO899" s="240"/>
      <c r="AP899" s="241"/>
      <c r="AQ899" s="194"/>
      <c r="AR899" s="240"/>
      <c r="AS899" s="194"/>
      <c r="AT899" s="240"/>
      <c r="AU899" s="241"/>
      <c r="AV899" s="194"/>
      <c r="AW899" s="240"/>
      <c r="AX899" s="194"/>
      <c r="AY899" s="240"/>
      <c r="AZ899" s="241"/>
      <c r="BA899" s="194"/>
      <c r="BB899" s="240"/>
      <c r="BC899" s="194"/>
      <c r="BD899" s="240"/>
      <c r="BE899" s="241"/>
      <c r="BF899" s="194"/>
      <c r="BG899" s="240"/>
      <c r="BH899" s="194"/>
      <c r="BI899" s="240"/>
      <c r="BJ899" s="241"/>
    </row>
    <row r="900" customFormat="false" ht="15.75" hidden="false" customHeight="true" outlineLevel="0" collapsed="false">
      <c r="N900" s="240"/>
      <c r="P900" s="240"/>
      <c r="Q900" s="241"/>
      <c r="S900" s="240"/>
      <c r="U900" s="240"/>
      <c r="V900" s="241"/>
      <c r="W900" s="194"/>
      <c r="X900" s="240"/>
      <c r="Y900" s="194"/>
      <c r="Z900" s="240"/>
      <c r="AA900" s="241"/>
      <c r="AB900" s="194"/>
      <c r="AC900" s="240"/>
      <c r="AD900" s="194"/>
      <c r="AE900" s="240"/>
      <c r="AF900" s="241"/>
      <c r="AG900" s="194"/>
      <c r="AH900" s="240"/>
      <c r="AI900" s="194"/>
      <c r="AJ900" s="240"/>
      <c r="AK900" s="241"/>
      <c r="AL900" s="194"/>
      <c r="AM900" s="240"/>
      <c r="AN900" s="194"/>
      <c r="AO900" s="240"/>
      <c r="AP900" s="241"/>
      <c r="AQ900" s="194"/>
      <c r="AR900" s="240"/>
      <c r="AS900" s="194"/>
      <c r="AT900" s="240"/>
      <c r="AU900" s="241"/>
      <c r="AV900" s="194"/>
      <c r="AW900" s="240"/>
      <c r="AX900" s="194"/>
      <c r="AY900" s="240"/>
      <c r="AZ900" s="241"/>
      <c r="BA900" s="194"/>
      <c r="BB900" s="240"/>
      <c r="BC900" s="194"/>
      <c r="BD900" s="240"/>
      <c r="BE900" s="241"/>
      <c r="BF900" s="194"/>
      <c r="BG900" s="240"/>
      <c r="BH900" s="194"/>
      <c r="BI900" s="240"/>
      <c r="BJ900" s="241"/>
    </row>
    <row r="901" customFormat="false" ht="15.75" hidden="false" customHeight="true" outlineLevel="0" collapsed="false">
      <c r="N901" s="240"/>
      <c r="P901" s="240"/>
      <c r="Q901" s="241"/>
      <c r="S901" s="240"/>
      <c r="U901" s="240"/>
      <c r="V901" s="241"/>
      <c r="W901" s="194"/>
      <c r="X901" s="240"/>
      <c r="Y901" s="194"/>
      <c r="Z901" s="240"/>
      <c r="AA901" s="241"/>
      <c r="AB901" s="194"/>
      <c r="AC901" s="240"/>
      <c r="AD901" s="194"/>
      <c r="AE901" s="240"/>
      <c r="AF901" s="241"/>
      <c r="AG901" s="194"/>
      <c r="AH901" s="240"/>
      <c r="AI901" s="194"/>
      <c r="AJ901" s="240"/>
      <c r="AK901" s="241"/>
      <c r="AL901" s="194"/>
      <c r="AM901" s="240"/>
      <c r="AN901" s="194"/>
      <c r="AO901" s="240"/>
      <c r="AP901" s="241"/>
      <c r="AQ901" s="194"/>
      <c r="AR901" s="240"/>
      <c r="AS901" s="194"/>
      <c r="AT901" s="240"/>
      <c r="AU901" s="241"/>
      <c r="AV901" s="194"/>
      <c r="AW901" s="240"/>
      <c r="AX901" s="194"/>
      <c r="AY901" s="240"/>
      <c r="AZ901" s="241"/>
      <c r="BA901" s="194"/>
      <c r="BB901" s="240"/>
      <c r="BC901" s="194"/>
      <c r="BD901" s="240"/>
      <c r="BE901" s="241"/>
      <c r="BF901" s="194"/>
      <c r="BG901" s="240"/>
      <c r="BH901" s="194"/>
      <c r="BI901" s="240"/>
      <c r="BJ901" s="241"/>
    </row>
    <row r="902" customFormat="false" ht="15.75" hidden="false" customHeight="true" outlineLevel="0" collapsed="false">
      <c r="N902" s="240"/>
      <c r="P902" s="240"/>
      <c r="Q902" s="241"/>
      <c r="S902" s="240"/>
      <c r="U902" s="240"/>
      <c r="V902" s="241"/>
      <c r="W902" s="194"/>
      <c r="X902" s="240"/>
      <c r="Y902" s="194"/>
      <c r="Z902" s="240"/>
      <c r="AA902" s="241"/>
      <c r="AB902" s="194"/>
      <c r="AC902" s="240"/>
      <c r="AD902" s="194"/>
      <c r="AE902" s="240"/>
      <c r="AF902" s="241"/>
      <c r="AG902" s="194"/>
      <c r="AH902" s="240"/>
      <c r="AI902" s="194"/>
      <c r="AJ902" s="240"/>
      <c r="AK902" s="241"/>
      <c r="AL902" s="194"/>
      <c r="AM902" s="240"/>
      <c r="AN902" s="194"/>
      <c r="AO902" s="240"/>
      <c r="AP902" s="241"/>
      <c r="AQ902" s="194"/>
      <c r="AR902" s="240"/>
      <c r="AS902" s="194"/>
      <c r="AT902" s="240"/>
      <c r="AU902" s="241"/>
      <c r="AV902" s="194"/>
      <c r="AW902" s="240"/>
      <c r="AX902" s="194"/>
      <c r="AY902" s="240"/>
      <c r="AZ902" s="241"/>
      <c r="BA902" s="194"/>
      <c r="BB902" s="240"/>
      <c r="BC902" s="194"/>
      <c r="BD902" s="240"/>
      <c r="BE902" s="241"/>
      <c r="BF902" s="194"/>
      <c r="BG902" s="240"/>
      <c r="BH902" s="194"/>
      <c r="BI902" s="240"/>
      <c r="BJ902" s="241"/>
    </row>
    <row r="903" customFormat="false" ht="15.75" hidden="false" customHeight="true" outlineLevel="0" collapsed="false">
      <c r="N903" s="240"/>
      <c r="P903" s="240"/>
      <c r="Q903" s="241"/>
      <c r="S903" s="240"/>
      <c r="U903" s="240"/>
      <c r="V903" s="241"/>
      <c r="W903" s="194"/>
      <c r="X903" s="240"/>
      <c r="Y903" s="194"/>
      <c r="Z903" s="240"/>
      <c r="AA903" s="241"/>
      <c r="AB903" s="194"/>
      <c r="AC903" s="240"/>
      <c r="AD903" s="194"/>
      <c r="AE903" s="240"/>
      <c r="AF903" s="241"/>
      <c r="AG903" s="194"/>
      <c r="AH903" s="240"/>
      <c r="AI903" s="194"/>
      <c r="AJ903" s="240"/>
      <c r="AK903" s="241"/>
      <c r="AL903" s="194"/>
      <c r="AM903" s="240"/>
      <c r="AN903" s="194"/>
      <c r="AO903" s="240"/>
      <c r="AP903" s="241"/>
      <c r="AQ903" s="194"/>
      <c r="AR903" s="240"/>
      <c r="AS903" s="194"/>
      <c r="AT903" s="240"/>
      <c r="AU903" s="241"/>
      <c r="AV903" s="194"/>
      <c r="AW903" s="240"/>
      <c r="AX903" s="194"/>
      <c r="AY903" s="240"/>
      <c r="AZ903" s="241"/>
      <c r="BA903" s="194"/>
      <c r="BB903" s="240"/>
      <c r="BC903" s="194"/>
      <c r="BD903" s="240"/>
      <c r="BE903" s="241"/>
      <c r="BF903" s="194"/>
      <c r="BG903" s="240"/>
      <c r="BH903" s="194"/>
      <c r="BI903" s="240"/>
      <c r="BJ903" s="241"/>
    </row>
    <row r="904" customFormat="false" ht="15.75" hidden="false" customHeight="true" outlineLevel="0" collapsed="false">
      <c r="N904" s="240"/>
      <c r="P904" s="240"/>
      <c r="Q904" s="241"/>
      <c r="S904" s="240"/>
      <c r="U904" s="240"/>
      <c r="V904" s="241"/>
      <c r="W904" s="194"/>
      <c r="X904" s="240"/>
      <c r="Y904" s="194"/>
      <c r="Z904" s="240"/>
      <c r="AA904" s="241"/>
      <c r="AB904" s="194"/>
      <c r="AC904" s="240"/>
      <c r="AD904" s="194"/>
      <c r="AE904" s="240"/>
      <c r="AF904" s="241"/>
      <c r="AG904" s="194"/>
      <c r="AH904" s="240"/>
      <c r="AI904" s="194"/>
      <c r="AJ904" s="240"/>
      <c r="AK904" s="241"/>
      <c r="AL904" s="194"/>
      <c r="AM904" s="240"/>
      <c r="AN904" s="194"/>
      <c r="AO904" s="240"/>
      <c r="AP904" s="241"/>
      <c r="AQ904" s="194"/>
      <c r="AR904" s="240"/>
      <c r="AS904" s="194"/>
      <c r="AT904" s="240"/>
      <c r="AU904" s="241"/>
      <c r="AV904" s="194"/>
      <c r="AW904" s="240"/>
      <c r="AX904" s="194"/>
      <c r="AY904" s="240"/>
      <c r="AZ904" s="241"/>
      <c r="BA904" s="194"/>
      <c r="BB904" s="240"/>
      <c r="BC904" s="194"/>
      <c r="BD904" s="240"/>
      <c r="BE904" s="241"/>
      <c r="BF904" s="194"/>
      <c r="BG904" s="240"/>
      <c r="BH904" s="194"/>
      <c r="BI904" s="240"/>
      <c r="BJ904" s="241"/>
    </row>
    <row r="905" customFormat="false" ht="15.75" hidden="false" customHeight="true" outlineLevel="0" collapsed="false">
      <c r="N905" s="240"/>
      <c r="P905" s="240"/>
      <c r="Q905" s="241"/>
      <c r="S905" s="240"/>
      <c r="U905" s="240"/>
      <c r="V905" s="241"/>
      <c r="W905" s="194"/>
      <c r="X905" s="240"/>
      <c r="Y905" s="194"/>
      <c r="Z905" s="240"/>
      <c r="AA905" s="241"/>
      <c r="AB905" s="194"/>
      <c r="AC905" s="240"/>
      <c r="AD905" s="194"/>
      <c r="AE905" s="240"/>
      <c r="AF905" s="241"/>
      <c r="AG905" s="194"/>
      <c r="AH905" s="240"/>
      <c r="AI905" s="194"/>
      <c r="AJ905" s="240"/>
      <c r="AK905" s="241"/>
      <c r="AL905" s="194"/>
      <c r="AM905" s="240"/>
      <c r="AN905" s="194"/>
      <c r="AO905" s="240"/>
      <c r="AP905" s="241"/>
      <c r="AQ905" s="194"/>
      <c r="AR905" s="240"/>
      <c r="AS905" s="194"/>
      <c r="AT905" s="240"/>
      <c r="AU905" s="241"/>
      <c r="AV905" s="194"/>
      <c r="AW905" s="240"/>
      <c r="AX905" s="194"/>
      <c r="AY905" s="240"/>
      <c r="AZ905" s="241"/>
      <c r="BA905" s="194"/>
      <c r="BB905" s="240"/>
      <c r="BC905" s="194"/>
      <c r="BD905" s="240"/>
      <c r="BE905" s="241"/>
      <c r="BF905" s="194"/>
      <c r="BG905" s="240"/>
      <c r="BH905" s="194"/>
      <c r="BI905" s="240"/>
      <c r="BJ905" s="241"/>
    </row>
    <row r="906" customFormat="false" ht="15.75" hidden="false" customHeight="true" outlineLevel="0" collapsed="false">
      <c r="N906" s="240"/>
      <c r="P906" s="240"/>
      <c r="Q906" s="241"/>
      <c r="S906" s="240"/>
      <c r="U906" s="240"/>
      <c r="V906" s="241"/>
      <c r="W906" s="194"/>
      <c r="X906" s="240"/>
      <c r="Y906" s="194"/>
      <c r="Z906" s="240"/>
      <c r="AA906" s="241"/>
      <c r="AB906" s="194"/>
      <c r="AC906" s="240"/>
      <c r="AD906" s="194"/>
      <c r="AE906" s="240"/>
      <c r="AF906" s="241"/>
      <c r="AG906" s="194"/>
      <c r="AH906" s="240"/>
      <c r="AI906" s="194"/>
      <c r="AJ906" s="240"/>
      <c r="AK906" s="241"/>
      <c r="AL906" s="194"/>
      <c r="AM906" s="240"/>
      <c r="AN906" s="194"/>
      <c r="AO906" s="240"/>
      <c r="AP906" s="241"/>
      <c r="AQ906" s="194"/>
      <c r="AR906" s="240"/>
      <c r="AS906" s="194"/>
      <c r="AT906" s="240"/>
      <c r="AU906" s="241"/>
      <c r="AV906" s="194"/>
      <c r="AW906" s="240"/>
      <c r="AX906" s="194"/>
      <c r="AY906" s="240"/>
      <c r="AZ906" s="241"/>
      <c r="BA906" s="194"/>
      <c r="BB906" s="240"/>
      <c r="BC906" s="194"/>
      <c r="BD906" s="240"/>
      <c r="BE906" s="241"/>
      <c r="BF906" s="194"/>
      <c r="BG906" s="240"/>
      <c r="BH906" s="194"/>
      <c r="BI906" s="240"/>
      <c r="BJ906" s="241"/>
    </row>
    <row r="907" customFormat="false" ht="15.75" hidden="false" customHeight="true" outlineLevel="0" collapsed="false">
      <c r="N907" s="240"/>
      <c r="P907" s="240"/>
      <c r="Q907" s="241"/>
      <c r="S907" s="240"/>
      <c r="U907" s="240"/>
      <c r="V907" s="241"/>
      <c r="W907" s="194"/>
      <c r="X907" s="240"/>
      <c r="Y907" s="194"/>
      <c r="Z907" s="240"/>
      <c r="AA907" s="241"/>
      <c r="AB907" s="194"/>
      <c r="AC907" s="240"/>
      <c r="AD907" s="194"/>
      <c r="AE907" s="240"/>
      <c r="AF907" s="241"/>
      <c r="AG907" s="194"/>
      <c r="AH907" s="240"/>
      <c r="AI907" s="194"/>
      <c r="AJ907" s="240"/>
      <c r="AK907" s="241"/>
      <c r="AL907" s="194"/>
      <c r="AM907" s="240"/>
      <c r="AN907" s="194"/>
      <c r="AO907" s="240"/>
      <c r="AP907" s="241"/>
      <c r="AQ907" s="194"/>
      <c r="AR907" s="240"/>
      <c r="AS907" s="194"/>
      <c r="AT907" s="240"/>
      <c r="AU907" s="241"/>
      <c r="AV907" s="194"/>
      <c r="AW907" s="240"/>
      <c r="AX907" s="194"/>
      <c r="AY907" s="240"/>
      <c r="AZ907" s="241"/>
      <c r="BA907" s="194"/>
      <c r="BB907" s="240"/>
      <c r="BC907" s="194"/>
      <c r="BD907" s="240"/>
      <c r="BE907" s="241"/>
      <c r="BF907" s="194"/>
      <c r="BG907" s="240"/>
      <c r="BH907" s="194"/>
      <c r="BI907" s="240"/>
      <c r="BJ907" s="241"/>
    </row>
    <row r="908" customFormat="false" ht="15.75" hidden="false" customHeight="true" outlineLevel="0" collapsed="false">
      <c r="N908" s="240"/>
      <c r="P908" s="240"/>
      <c r="Q908" s="241"/>
      <c r="S908" s="240"/>
      <c r="U908" s="240"/>
      <c r="V908" s="241"/>
      <c r="W908" s="194"/>
      <c r="X908" s="240"/>
      <c r="Y908" s="194"/>
      <c r="Z908" s="240"/>
      <c r="AA908" s="241"/>
      <c r="AB908" s="194"/>
      <c r="AC908" s="240"/>
      <c r="AD908" s="194"/>
      <c r="AE908" s="240"/>
      <c r="AF908" s="241"/>
      <c r="AG908" s="194"/>
      <c r="AH908" s="240"/>
      <c r="AI908" s="194"/>
      <c r="AJ908" s="240"/>
      <c r="AK908" s="241"/>
      <c r="AL908" s="194"/>
      <c r="AM908" s="240"/>
      <c r="AN908" s="194"/>
      <c r="AO908" s="240"/>
      <c r="AP908" s="241"/>
      <c r="AQ908" s="194"/>
      <c r="AR908" s="240"/>
      <c r="AS908" s="194"/>
      <c r="AT908" s="240"/>
      <c r="AU908" s="241"/>
      <c r="AV908" s="194"/>
      <c r="AW908" s="240"/>
      <c r="AX908" s="194"/>
      <c r="AY908" s="240"/>
      <c r="AZ908" s="241"/>
      <c r="BA908" s="194"/>
      <c r="BB908" s="240"/>
      <c r="BC908" s="194"/>
      <c r="BD908" s="240"/>
      <c r="BE908" s="241"/>
      <c r="BF908" s="194"/>
      <c r="BG908" s="240"/>
      <c r="BH908" s="194"/>
      <c r="BI908" s="240"/>
      <c r="BJ908" s="241"/>
    </row>
    <row r="909" customFormat="false" ht="15.75" hidden="false" customHeight="true" outlineLevel="0" collapsed="false">
      <c r="N909" s="240"/>
      <c r="P909" s="240"/>
      <c r="Q909" s="241"/>
      <c r="S909" s="240"/>
      <c r="U909" s="240"/>
      <c r="V909" s="241"/>
      <c r="W909" s="194"/>
      <c r="X909" s="240"/>
      <c r="Y909" s="194"/>
      <c r="Z909" s="240"/>
      <c r="AA909" s="241"/>
      <c r="AB909" s="194"/>
      <c r="AC909" s="240"/>
      <c r="AD909" s="194"/>
      <c r="AE909" s="240"/>
      <c r="AF909" s="241"/>
      <c r="AG909" s="194"/>
      <c r="AH909" s="240"/>
      <c r="AI909" s="194"/>
      <c r="AJ909" s="240"/>
      <c r="AK909" s="241"/>
      <c r="AL909" s="194"/>
      <c r="AM909" s="240"/>
      <c r="AN909" s="194"/>
      <c r="AO909" s="240"/>
      <c r="AP909" s="241"/>
      <c r="AQ909" s="194"/>
      <c r="AR909" s="240"/>
      <c r="AS909" s="194"/>
      <c r="AT909" s="240"/>
      <c r="AU909" s="241"/>
      <c r="AV909" s="194"/>
      <c r="AW909" s="240"/>
      <c r="AX909" s="194"/>
      <c r="AY909" s="240"/>
      <c r="AZ909" s="241"/>
      <c r="BA909" s="194"/>
      <c r="BB909" s="240"/>
      <c r="BC909" s="194"/>
      <c r="BD909" s="240"/>
      <c r="BE909" s="241"/>
      <c r="BF909" s="194"/>
      <c r="BG909" s="240"/>
      <c r="BH909" s="194"/>
      <c r="BI909" s="240"/>
      <c r="BJ909" s="241"/>
    </row>
    <row r="910" customFormat="false" ht="15.75" hidden="false" customHeight="true" outlineLevel="0" collapsed="false">
      <c r="N910" s="240"/>
      <c r="P910" s="240"/>
      <c r="Q910" s="241"/>
      <c r="S910" s="240"/>
      <c r="U910" s="240"/>
      <c r="V910" s="241"/>
      <c r="W910" s="194"/>
      <c r="X910" s="240"/>
      <c r="Y910" s="194"/>
      <c r="Z910" s="240"/>
      <c r="AA910" s="241"/>
      <c r="AB910" s="194"/>
      <c r="AC910" s="240"/>
      <c r="AD910" s="194"/>
      <c r="AE910" s="240"/>
      <c r="AF910" s="241"/>
      <c r="AG910" s="194"/>
      <c r="AH910" s="240"/>
      <c r="AI910" s="194"/>
      <c r="AJ910" s="240"/>
      <c r="AK910" s="241"/>
      <c r="AL910" s="194"/>
      <c r="AM910" s="240"/>
      <c r="AN910" s="194"/>
      <c r="AO910" s="240"/>
      <c r="AP910" s="241"/>
      <c r="AQ910" s="194"/>
      <c r="AR910" s="240"/>
      <c r="AS910" s="194"/>
      <c r="AT910" s="240"/>
      <c r="AU910" s="241"/>
      <c r="AV910" s="194"/>
      <c r="AW910" s="240"/>
      <c r="AX910" s="194"/>
      <c r="AY910" s="240"/>
      <c r="AZ910" s="241"/>
      <c r="BA910" s="194"/>
      <c r="BB910" s="240"/>
      <c r="BC910" s="194"/>
      <c r="BD910" s="240"/>
      <c r="BE910" s="241"/>
      <c r="BF910" s="194"/>
      <c r="BG910" s="240"/>
      <c r="BH910" s="194"/>
      <c r="BI910" s="240"/>
      <c r="BJ910" s="241"/>
    </row>
    <row r="911" customFormat="false" ht="15.75" hidden="false" customHeight="true" outlineLevel="0" collapsed="false">
      <c r="N911" s="240"/>
      <c r="P911" s="240"/>
      <c r="Q911" s="241"/>
      <c r="S911" s="240"/>
      <c r="U911" s="240"/>
      <c r="V911" s="241"/>
      <c r="W911" s="194"/>
      <c r="X911" s="240"/>
      <c r="Y911" s="194"/>
      <c r="Z911" s="240"/>
      <c r="AA911" s="241"/>
      <c r="AB911" s="194"/>
      <c r="AC911" s="240"/>
      <c r="AD911" s="194"/>
      <c r="AE911" s="240"/>
      <c r="AF911" s="241"/>
      <c r="AG911" s="194"/>
      <c r="AH911" s="240"/>
      <c r="AI911" s="194"/>
      <c r="AJ911" s="240"/>
      <c r="AK911" s="241"/>
      <c r="AL911" s="194"/>
      <c r="AM911" s="240"/>
      <c r="AN911" s="194"/>
      <c r="AO911" s="240"/>
      <c r="AP911" s="241"/>
      <c r="AQ911" s="194"/>
      <c r="AR911" s="240"/>
      <c r="AS911" s="194"/>
      <c r="AT911" s="240"/>
      <c r="AU911" s="241"/>
      <c r="AV911" s="194"/>
      <c r="AW911" s="240"/>
      <c r="AX911" s="194"/>
      <c r="AY911" s="240"/>
      <c r="AZ911" s="241"/>
      <c r="BA911" s="194"/>
      <c r="BB911" s="240"/>
      <c r="BC911" s="194"/>
      <c r="BD911" s="240"/>
      <c r="BE911" s="241"/>
      <c r="BF911" s="194"/>
      <c r="BG911" s="240"/>
      <c r="BH911" s="194"/>
      <c r="BI911" s="240"/>
      <c r="BJ911" s="241"/>
    </row>
    <row r="912" customFormat="false" ht="15.75" hidden="false" customHeight="true" outlineLevel="0" collapsed="false">
      <c r="N912" s="240"/>
      <c r="P912" s="240"/>
      <c r="Q912" s="241"/>
      <c r="S912" s="240"/>
      <c r="U912" s="240"/>
      <c r="V912" s="241"/>
      <c r="W912" s="194"/>
      <c r="X912" s="240"/>
      <c r="Y912" s="194"/>
      <c r="Z912" s="240"/>
      <c r="AA912" s="241"/>
      <c r="AB912" s="194"/>
      <c r="AC912" s="240"/>
      <c r="AD912" s="194"/>
      <c r="AE912" s="240"/>
      <c r="AF912" s="241"/>
      <c r="AG912" s="194"/>
      <c r="AH912" s="240"/>
      <c r="AI912" s="194"/>
      <c r="AJ912" s="240"/>
      <c r="AK912" s="241"/>
      <c r="AL912" s="194"/>
      <c r="AM912" s="240"/>
      <c r="AN912" s="194"/>
      <c r="AO912" s="240"/>
      <c r="AP912" s="241"/>
      <c r="AQ912" s="194"/>
      <c r="AR912" s="240"/>
      <c r="AS912" s="194"/>
      <c r="AT912" s="240"/>
      <c r="AU912" s="241"/>
      <c r="AV912" s="194"/>
      <c r="AW912" s="240"/>
      <c r="AX912" s="194"/>
      <c r="AY912" s="240"/>
      <c r="AZ912" s="241"/>
      <c r="BA912" s="194"/>
      <c r="BB912" s="240"/>
      <c r="BC912" s="194"/>
      <c r="BD912" s="240"/>
      <c r="BE912" s="241"/>
      <c r="BF912" s="194"/>
      <c r="BG912" s="240"/>
      <c r="BH912" s="194"/>
      <c r="BI912" s="240"/>
      <c r="BJ912" s="241"/>
    </row>
    <row r="913" customFormat="false" ht="15.75" hidden="false" customHeight="true" outlineLevel="0" collapsed="false">
      <c r="N913" s="240"/>
      <c r="P913" s="240"/>
      <c r="Q913" s="241"/>
      <c r="S913" s="240"/>
      <c r="U913" s="240"/>
      <c r="V913" s="241"/>
      <c r="W913" s="194"/>
      <c r="X913" s="240"/>
      <c r="Y913" s="194"/>
      <c r="Z913" s="240"/>
      <c r="AA913" s="241"/>
      <c r="AB913" s="194"/>
      <c r="AC913" s="240"/>
      <c r="AD913" s="194"/>
      <c r="AE913" s="240"/>
      <c r="AF913" s="241"/>
      <c r="AG913" s="194"/>
      <c r="AH913" s="240"/>
      <c r="AI913" s="194"/>
      <c r="AJ913" s="240"/>
      <c r="AK913" s="241"/>
      <c r="AL913" s="194"/>
      <c r="AM913" s="240"/>
      <c r="AN913" s="194"/>
      <c r="AO913" s="240"/>
      <c r="AP913" s="241"/>
      <c r="AQ913" s="194"/>
      <c r="AR913" s="240"/>
      <c r="AS913" s="194"/>
      <c r="AT913" s="240"/>
      <c r="AU913" s="241"/>
      <c r="AV913" s="194"/>
      <c r="AW913" s="240"/>
      <c r="AX913" s="194"/>
      <c r="AY913" s="240"/>
      <c r="AZ913" s="241"/>
      <c r="BA913" s="194"/>
      <c r="BB913" s="240"/>
      <c r="BC913" s="194"/>
      <c r="BD913" s="240"/>
      <c r="BE913" s="241"/>
      <c r="BF913" s="194"/>
      <c r="BG913" s="240"/>
      <c r="BH913" s="194"/>
      <c r="BI913" s="240"/>
      <c r="BJ913" s="241"/>
    </row>
    <row r="914" customFormat="false" ht="15.75" hidden="false" customHeight="true" outlineLevel="0" collapsed="false">
      <c r="N914" s="240"/>
      <c r="P914" s="240"/>
      <c r="Q914" s="241"/>
      <c r="S914" s="240"/>
      <c r="U914" s="240"/>
      <c r="V914" s="241"/>
      <c r="W914" s="194"/>
      <c r="X914" s="240"/>
      <c r="Y914" s="194"/>
      <c r="Z914" s="240"/>
      <c r="AA914" s="241"/>
      <c r="AB914" s="194"/>
      <c r="AC914" s="240"/>
      <c r="AD914" s="194"/>
      <c r="AE914" s="240"/>
      <c r="AF914" s="241"/>
      <c r="AG914" s="194"/>
      <c r="AH914" s="240"/>
      <c r="AI914" s="194"/>
      <c r="AJ914" s="240"/>
      <c r="AK914" s="241"/>
      <c r="AL914" s="194"/>
      <c r="AM914" s="240"/>
      <c r="AN914" s="194"/>
      <c r="AO914" s="240"/>
      <c r="AP914" s="241"/>
      <c r="AQ914" s="194"/>
      <c r="AR914" s="240"/>
      <c r="AS914" s="194"/>
      <c r="AT914" s="240"/>
      <c r="AU914" s="241"/>
      <c r="AV914" s="194"/>
      <c r="AW914" s="240"/>
      <c r="AX914" s="194"/>
      <c r="AY914" s="240"/>
      <c r="AZ914" s="241"/>
      <c r="BA914" s="194"/>
      <c r="BB914" s="240"/>
      <c r="BC914" s="194"/>
      <c r="BD914" s="240"/>
      <c r="BE914" s="241"/>
      <c r="BF914" s="194"/>
      <c r="BG914" s="240"/>
      <c r="BH914" s="194"/>
      <c r="BI914" s="240"/>
      <c r="BJ914" s="241"/>
    </row>
    <row r="915" customFormat="false" ht="15.75" hidden="false" customHeight="true" outlineLevel="0" collapsed="false">
      <c r="N915" s="240"/>
      <c r="P915" s="240"/>
      <c r="Q915" s="241"/>
      <c r="S915" s="240"/>
      <c r="U915" s="240"/>
      <c r="V915" s="241"/>
      <c r="W915" s="194"/>
      <c r="X915" s="240"/>
      <c r="Y915" s="194"/>
      <c r="Z915" s="240"/>
      <c r="AA915" s="241"/>
      <c r="AB915" s="194"/>
      <c r="AC915" s="240"/>
      <c r="AD915" s="194"/>
      <c r="AE915" s="240"/>
      <c r="AF915" s="241"/>
      <c r="AG915" s="194"/>
      <c r="AH915" s="240"/>
      <c r="AI915" s="194"/>
      <c r="AJ915" s="240"/>
      <c r="AK915" s="241"/>
      <c r="AL915" s="194"/>
      <c r="AM915" s="240"/>
      <c r="AN915" s="194"/>
      <c r="AO915" s="240"/>
      <c r="AP915" s="241"/>
      <c r="AQ915" s="194"/>
      <c r="AR915" s="240"/>
      <c r="AS915" s="194"/>
      <c r="AT915" s="240"/>
      <c r="AU915" s="241"/>
      <c r="AV915" s="194"/>
      <c r="AW915" s="240"/>
      <c r="AX915" s="194"/>
      <c r="AY915" s="240"/>
      <c r="AZ915" s="241"/>
      <c r="BA915" s="194"/>
      <c r="BB915" s="240"/>
      <c r="BC915" s="194"/>
      <c r="BD915" s="240"/>
      <c r="BE915" s="241"/>
      <c r="BF915" s="194"/>
      <c r="BG915" s="240"/>
      <c r="BH915" s="194"/>
      <c r="BI915" s="240"/>
      <c r="BJ915" s="241"/>
    </row>
    <row r="916" customFormat="false" ht="15.75" hidden="false" customHeight="true" outlineLevel="0" collapsed="false">
      <c r="N916" s="240"/>
      <c r="P916" s="240"/>
      <c r="Q916" s="241"/>
      <c r="S916" s="240"/>
      <c r="U916" s="240"/>
      <c r="V916" s="241"/>
      <c r="W916" s="194"/>
      <c r="X916" s="240"/>
      <c r="Y916" s="194"/>
      <c r="Z916" s="240"/>
      <c r="AA916" s="241"/>
      <c r="AB916" s="194"/>
      <c r="AC916" s="240"/>
      <c r="AD916" s="194"/>
      <c r="AE916" s="240"/>
      <c r="AF916" s="241"/>
      <c r="AG916" s="194"/>
      <c r="AH916" s="240"/>
      <c r="AI916" s="194"/>
      <c r="AJ916" s="240"/>
      <c r="AK916" s="241"/>
      <c r="AL916" s="194"/>
      <c r="AM916" s="240"/>
      <c r="AN916" s="194"/>
      <c r="AO916" s="240"/>
      <c r="AP916" s="241"/>
      <c r="AQ916" s="194"/>
      <c r="AR916" s="240"/>
      <c r="AS916" s="194"/>
      <c r="AT916" s="240"/>
      <c r="AU916" s="241"/>
      <c r="AV916" s="194"/>
      <c r="AW916" s="240"/>
      <c r="AX916" s="194"/>
      <c r="AY916" s="240"/>
      <c r="AZ916" s="241"/>
      <c r="BA916" s="194"/>
      <c r="BB916" s="240"/>
      <c r="BC916" s="194"/>
      <c r="BD916" s="240"/>
      <c r="BE916" s="241"/>
      <c r="BF916" s="194"/>
      <c r="BG916" s="240"/>
      <c r="BH916" s="194"/>
      <c r="BI916" s="240"/>
      <c r="BJ916" s="241"/>
    </row>
    <row r="917" customFormat="false" ht="15.75" hidden="false" customHeight="true" outlineLevel="0" collapsed="false">
      <c r="N917" s="240"/>
      <c r="P917" s="240"/>
      <c r="Q917" s="241"/>
      <c r="S917" s="240"/>
      <c r="U917" s="240"/>
      <c r="V917" s="241"/>
      <c r="W917" s="194"/>
      <c r="X917" s="240"/>
      <c r="Y917" s="194"/>
      <c r="Z917" s="240"/>
      <c r="AA917" s="241"/>
      <c r="AB917" s="194"/>
      <c r="AC917" s="240"/>
      <c r="AD917" s="194"/>
      <c r="AE917" s="240"/>
      <c r="AF917" s="241"/>
      <c r="AG917" s="194"/>
      <c r="AH917" s="240"/>
      <c r="AI917" s="194"/>
      <c r="AJ917" s="240"/>
      <c r="AK917" s="241"/>
      <c r="AL917" s="194"/>
      <c r="AM917" s="240"/>
      <c r="AN917" s="194"/>
      <c r="AO917" s="240"/>
      <c r="AP917" s="241"/>
      <c r="AQ917" s="194"/>
      <c r="AR917" s="240"/>
      <c r="AS917" s="194"/>
      <c r="AT917" s="240"/>
      <c r="AU917" s="241"/>
      <c r="AV917" s="194"/>
      <c r="AW917" s="240"/>
      <c r="AX917" s="194"/>
      <c r="AY917" s="240"/>
      <c r="AZ917" s="241"/>
      <c r="BA917" s="194"/>
      <c r="BB917" s="240"/>
      <c r="BC917" s="194"/>
      <c r="BD917" s="240"/>
      <c r="BE917" s="241"/>
      <c r="BF917" s="194"/>
      <c r="BG917" s="240"/>
      <c r="BH917" s="194"/>
      <c r="BI917" s="240"/>
      <c r="BJ917" s="241"/>
    </row>
    <row r="918" customFormat="false" ht="15.75" hidden="false" customHeight="true" outlineLevel="0" collapsed="false">
      <c r="N918" s="240"/>
      <c r="P918" s="240"/>
      <c r="Q918" s="241"/>
      <c r="S918" s="240"/>
      <c r="U918" s="240"/>
      <c r="V918" s="241"/>
      <c r="W918" s="194"/>
      <c r="X918" s="240"/>
      <c r="Y918" s="194"/>
      <c r="Z918" s="240"/>
      <c r="AA918" s="241"/>
      <c r="AB918" s="194"/>
      <c r="AC918" s="240"/>
      <c r="AD918" s="194"/>
      <c r="AE918" s="240"/>
      <c r="AF918" s="241"/>
      <c r="AG918" s="194"/>
      <c r="AH918" s="240"/>
      <c r="AI918" s="194"/>
      <c r="AJ918" s="240"/>
      <c r="AK918" s="241"/>
      <c r="AL918" s="194"/>
      <c r="AM918" s="240"/>
      <c r="AN918" s="194"/>
      <c r="AO918" s="240"/>
      <c r="AP918" s="241"/>
      <c r="AQ918" s="194"/>
      <c r="AR918" s="240"/>
      <c r="AS918" s="194"/>
      <c r="AT918" s="240"/>
      <c r="AU918" s="241"/>
      <c r="AV918" s="194"/>
      <c r="AW918" s="240"/>
      <c r="AX918" s="194"/>
      <c r="AY918" s="240"/>
      <c r="AZ918" s="241"/>
      <c r="BA918" s="194"/>
      <c r="BB918" s="240"/>
      <c r="BC918" s="194"/>
      <c r="BD918" s="240"/>
      <c r="BE918" s="241"/>
      <c r="BF918" s="194"/>
      <c r="BG918" s="240"/>
      <c r="BH918" s="194"/>
      <c r="BI918" s="240"/>
      <c r="BJ918" s="241"/>
    </row>
    <row r="919" customFormat="false" ht="15.75" hidden="false" customHeight="true" outlineLevel="0" collapsed="false">
      <c r="N919" s="240"/>
      <c r="P919" s="240"/>
      <c r="Q919" s="241"/>
      <c r="S919" s="240"/>
      <c r="U919" s="240"/>
      <c r="V919" s="241"/>
      <c r="W919" s="194"/>
      <c r="X919" s="240"/>
      <c r="Y919" s="194"/>
      <c r="Z919" s="240"/>
      <c r="AA919" s="241"/>
      <c r="AB919" s="194"/>
      <c r="AC919" s="240"/>
      <c r="AD919" s="194"/>
      <c r="AE919" s="240"/>
      <c r="AF919" s="241"/>
      <c r="AG919" s="194"/>
      <c r="AH919" s="240"/>
      <c r="AI919" s="194"/>
      <c r="AJ919" s="240"/>
      <c r="AK919" s="241"/>
      <c r="AL919" s="194"/>
      <c r="AM919" s="240"/>
      <c r="AN919" s="194"/>
      <c r="AO919" s="240"/>
      <c r="AP919" s="241"/>
      <c r="AQ919" s="194"/>
      <c r="AR919" s="240"/>
      <c r="AS919" s="194"/>
      <c r="AT919" s="240"/>
      <c r="AU919" s="241"/>
      <c r="AV919" s="194"/>
      <c r="AW919" s="240"/>
      <c r="AX919" s="194"/>
      <c r="AY919" s="240"/>
      <c r="AZ919" s="241"/>
      <c r="BA919" s="194"/>
      <c r="BB919" s="240"/>
      <c r="BC919" s="194"/>
      <c r="BD919" s="240"/>
      <c r="BE919" s="241"/>
      <c r="BF919" s="194"/>
      <c r="BG919" s="240"/>
      <c r="BH919" s="194"/>
      <c r="BI919" s="240"/>
      <c r="BJ919" s="241"/>
    </row>
    <row r="920" customFormat="false" ht="15.75" hidden="false" customHeight="true" outlineLevel="0" collapsed="false">
      <c r="N920" s="240"/>
      <c r="P920" s="240"/>
      <c r="Q920" s="241"/>
      <c r="S920" s="240"/>
      <c r="U920" s="240"/>
      <c r="V920" s="241"/>
      <c r="W920" s="194"/>
      <c r="X920" s="240"/>
      <c r="Y920" s="194"/>
      <c r="Z920" s="240"/>
      <c r="AA920" s="241"/>
      <c r="AB920" s="194"/>
      <c r="AC920" s="240"/>
      <c r="AD920" s="194"/>
      <c r="AE920" s="240"/>
      <c r="AF920" s="241"/>
      <c r="AG920" s="194"/>
      <c r="AH920" s="240"/>
      <c r="AI920" s="194"/>
      <c r="AJ920" s="240"/>
      <c r="AK920" s="241"/>
      <c r="AL920" s="194"/>
      <c r="AM920" s="240"/>
      <c r="AN920" s="194"/>
      <c r="AO920" s="240"/>
      <c r="AP920" s="241"/>
      <c r="AQ920" s="194"/>
      <c r="AR920" s="240"/>
      <c r="AS920" s="194"/>
      <c r="AT920" s="240"/>
      <c r="AU920" s="241"/>
      <c r="AV920" s="194"/>
      <c r="AW920" s="240"/>
      <c r="AX920" s="194"/>
      <c r="AY920" s="240"/>
      <c r="AZ920" s="241"/>
      <c r="BA920" s="194"/>
      <c r="BB920" s="240"/>
      <c r="BC920" s="194"/>
      <c r="BD920" s="240"/>
      <c r="BE920" s="241"/>
      <c r="BF920" s="194"/>
      <c r="BG920" s="240"/>
      <c r="BH920" s="194"/>
      <c r="BI920" s="240"/>
      <c r="BJ920" s="241"/>
    </row>
    <row r="921" customFormat="false" ht="15.75" hidden="false" customHeight="true" outlineLevel="0" collapsed="false">
      <c r="N921" s="240"/>
      <c r="P921" s="240"/>
      <c r="Q921" s="241"/>
      <c r="S921" s="240"/>
      <c r="U921" s="240"/>
      <c r="V921" s="241"/>
      <c r="W921" s="194"/>
      <c r="X921" s="240"/>
      <c r="Y921" s="194"/>
      <c r="Z921" s="240"/>
      <c r="AA921" s="241"/>
      <c r="AB921" s="194"/>
      <c r="AC921" s="240"/>
      <c r="AD921" s="194"/>
      <c r="AE921" s="240"/>
      <c r="AF921" s="241"/>
      <c r="AG921" s="194"/>
      <c r="AH921" s="240"/>
      <c r="AI921" s="194"/>
      <c r="AJ921" s="240"/>
      <c r="AK921" s="241"/>
      <c r="AL921" s="194"/>
      <c r="AM921" s="240"/>
      <c r="AN921" s="194"/>
      <c r="AO921" s="240"/>
      <c r="AP921" s="241"/>
      <c r="AQ921" s="194"/>
      <c r="AR921" s="240"/>
      <c r="AS921" s="194"/>
      <c r="AT921" s="240"/>
      <c r="AU921" s="241"/>
      <c r="AV921" s="194"/>
      <c r="AW921" s="240"/>
      <c r="AX921" s="194"/>
      <c r="AY921" s="240"/>
      <c r="AZ921" s="241"/>
      <c r="BA921" s="194"/>
      <c r="BB921" s="240"/>
      <c r="BC921" s="194"/>
      <c r="BD921" s="240"/>
      <c r="BE921" s="241"/>
      <c r="BF921" s="194"/>
      <c r="BG921" s="240"/>
      <c r="BH921" s="194"/>
      <c r="BI921" s="240"/>
      <c r="BJ921" s="241"/>
    </row>
    <row r="922" customFormat="false" ht="15.75" hidden="false" customHeight="true" outlineLevel="0" collapsed="false">
      <c r="N922" s="240"/>
      <c r="P922" s="240"/>
      <c r="Q922" s="241"/>
      <c r="S922" s="240"/>
      <c r="U922" s="240"/>
      <c r="V922" s="241"/>
      <c r="W922" s="194"/>
      <c r="X922" s="240"/>
      <c r="Y922" s="194"/>
      <c r="Z922" s="240"/>
      <c r="AA922" s="241"/>
      <c r="AB922" s="194"/>
      <c r="AC922" s="240"/>
      <c r="AD922" s="194"/>
      <c r="AE922" s="240"/>
      <c r="AF922" s="241"/>
      <c r="AG922" s="194"/>
      <c r="AH922" s="240"/>
      <c r="AI922" s="194"/>
      <c r="AJ922" s="240"/>
      <c r="AK922" s="241"/>
      <c r="AL922" s="194"/>
      <c r="AM922" s="240"/>
      <c r="AN922" s="194"/>
      <c r="AO922" s="240"/>
      <c r="AP922" s="241"/>
      <c r="AQ922" s="194"/>
      <c r="AR922" s="240"/>
      <c r="AS922" s="194"/>
      <c r="AT922" s="240"/>
      <c r="AU922" s="241"/>
      <c r="AV922" s="194"/>
      <c r="AW922" s="240"/>
      <c r="AX922" s="194"/>
      <c r="AY922" s="240"/>
      <c r="AZ922" s="241"/>
      <c r="BA922" s="194"/>
      <c r="BB922" s="240"/>
      <c r="BC922" s="194"/>
      <c r="BD922" s="240"/>
      <c r="BE922" s="241"/>
      <c r="BF922" s="194"/>
      <c r="BG922" s="240"/>
      <c r="BH922" s="194"/>
      <c r="BI922" s="240"/>
      <c r="BJ922" s="241"/>
    </row>
    <row r="923" customFormat="false" ht="15.75" hidden="false" customHeight="true" outlineLevel="0" collapsed="false">
      <c r="N923" s="240"/>
      <c r="P923" s="240"/>
      <c r="Q923" s="241"/>
      <c r="S923" s="240"/>
      <c r="U923" s="240"/>
      <c r="V923" s="241"/>
      <c r="W923" s="194"/>
      <c r="X923" s="240"/>
      <c r="Y923" s="194"/>
      <c r="Z923" s="240"/>
      <c r="AA923" s="241"/>
      <c r="AB923" s="194"/>
      <c r="AC923" s="240"/>
      <c r="AD923" s="194"/>
      <c r="AE923" s="240"/>
      <c r="AF923" s="241"/>
      <c r="AG923" s="194"/>
      <c r="AH923" s="240"/>
      <c r="AI923" s="194"/>
      <c r="AJ923" s="240"/>
      <c r="AK923" s="241"/>
      <c r="AL923" s="194"/>
      <c r="AM923" s="240"/>
      <c r="AN923" s="194"/>
      <c r="AO923" s="240"/>
      <c r="AP923" s="241"/>
      <c r="AQ923" s="194"/>
      <c r="AR923" s="240"/>
      <c r="AS923" s="194"/>
      <c r="AT923" s="240"/>
      <c r="AU923" s="241"/>
      <c r="AV923" s="194"/>
      <c r="AW923" s="240"/>
      <c r="AX923" s="194"/>
      <c r="AY923" s="240"/>
      <c r="AZ923" s="241"/>
      <c r="BA923" s="194"/>
      <c r="BB923" s="240"/>
      <c r="BC923" s="194"/>
      <c r="BD923" s="240"/>
      <c r="BE923" s="241"/>
      <c r="BF923" s="194"/>
      <c r="BG923" s="240"/>
      <c r="BH923" s="194"/>
      <c r="BI923" s="240"/>
      <c r="BJ923" s="241"/>
    </row>
    <row r="924" customFormat="false" ht="15.75" hidden="false" customHeight="true" outlineLevel="0" collapsed="false">
      <c r="N924" s="240"/>
      <c r="P924" s="240"/>
      <c r="Q924" s="241"/>
      <c r="S924" s="240"/>
      <c r="U924" s="240"/>
      <c r="V924" s="241"/>
      <c r="W924" s="194"/>
      <c r="X924" s="240"/>
      <c r="Y924" s="194"/>
      <c r="Z924" s="240"/>
      <c r="AA924" s="241"/>
      <c r="AB924" s="194"/>
      <c r="AC924" s="240"/>
      <c r="AD924" s="194"/>
      <c r="AE924" s="240"/>
      <c r="AF924" s="241"/>
      <c r="AG924" s="194"/>
      <c r="AH924" s="240"/>
      <c r="AI924" s="194"/>
      <c r="AJ924" s="240"/>
      <c r="AK924" s="241"/>
      <c r="AL924" s="194"/>
      <c r="AM924" s="240"/>
      <c r="AN924" s="194"/>
      <c r="AO924" s="240"/>
      <c r="AP924" s="241"/>
      <c r="AQ924" s="194"/>
      <c r="AR924" s="240"/>
      <c r="AS924" s="194"/>
      <c r="AT924" s="240"/>
      <c r="AU924" s="241"/>
      <c r="AV924" s="194"/>
      <c r="AW924" s="240"/>
      <c r="AX924" s="194"/>
      <c r="AY924" s="240"/>
      <c r="AZ924" s="241"/>
      <c r="BA924" s="194"/>
      <c r="BB924" s="240"/>
      <c r="BC924" s="194"/>
      <c r="BD924" s="240"/>
      <c r="BE924" s="241"/>
      <c r="BF924" s="194"/>
      <c r="BG924" s="240"/>
      <c r="BH924" s="194"/>
      <c r="BI924" s="240"/>
      <c r="BJ924" s="241"/>
    </row>
    <row r="925" customFormat="false" ht="15.75" hidden="false" customHeight="true" outlineLevel="0" collapsed="false">
      <c r="N925" s="240"/>
      <c r="P925" s="240"/>
      <c r="Q925" s="241"/>
      <c r="S925" s="240"/>
      <c r="U925" s="240"/>
      <c r="V925" s="241"/>
      <c r="W925" s="194"/>
      <c r="X925" s="240"/>
      <c r="Y925" s="194"/>
      <c r="Z925" s="240"/>
      <c r="AA925" s="241"/>
      <c r="AB925" s="194"/>
      <c r="AC925" s="240"/>
      <c r="AD925" s="194"/>
      <c r="AE925" s="240"/>
      <c r="AF925" s="241"/>
      <c r="AG925" s="194"/>
      <c r="AH925" s="240"/>
      <c r="AI925" s="194"/>
      <c r="AJ925" s="240"/>
      <c r="AK925" s="241"/>
      <c r="AL925" s="194"/>
      <c r="AM925" s="240"/>
      <c r="AN925" s="194"/>
      <c r="AO925" s="240"/>
      <c r="AP925" s="241"/>
      <c r="AQ925" s="194"/>
      <c r="AR925" s="240"/>
      <c r="AS925" s="194"/>
      <c r="AT925" s="240"/>
      <c r="AU925" s="241"/>
      <c r="AV925" s="194"/>
      <c r="AW925" s="240"/>
      <c r="AX925" s="194"/>
      <c r="AY925" s="240"/>
      <c r="AZ925" s="241"/>
      <c r="BA925" s="194"/>
      <c r="BB925" s="240"/>
      <c r="BC925" s="194"/>
      <c r="BD925" s="240"/>
      <c r="BE925" s="241"/>
      <c r="BF925" s="194"/>
      <c r="BG925" s="240"/>
      <c r="BH925" s="194"/>
      <c r="BI925" s="240"/>
      <c r="BJ925" s="241"/>
    </row>
    <row r="926" customFormat="false" ht="15.75" hidden="false" customHeight="true" outlineLevel="0" collapsed="false">
      <c r="N926" s="240"/>
      <c r="P926" s="240"/>
      <c r="Q926" s="241"/>
      <c r="S926" s="240"/>
      <c r="U926" s="240"/>
      <c r="V926" s="241"/>
      <c r="W926" s="194"/>
      <c r="X926" s="240"/>
      <c r="Y926" s="194"/>
      <c r="Z926" s="240"/>
      <c r="AA926" s="241"/>
      <c r="AB926" s="194"/>
      <c r="AC926" s="240"/>
      <c r="AD926" s="194"/>
      <c r="AE926" s="240"/>
      <c r="AF926" s="241"/>
      <c r="AG926" s="194"/>
      <c r="AH926" s="240"/>
      <c r="AI926" s="194"/>
      <c r="AJ926" s="240"/>
      <c r="AK926" s="241"/>
      <c r="AL926" s="194"/>
      <c r="AM926" s="240"/>
      <c r="AN926" s="194"/>
      <c r="AO926" s="240"/>
      <c r="AP926" s="241"/>
      <c r="AQ926" s="194"/>
      <c r="AR926" s="240"/>
      <c r="AS926" s="194"/>
      <c r="AT926" s="240"/>
      <c r="AU926" s="241"/>
      <c r="AV926" s="194"/>
      <c r="AW926" s="240"/>
      <c r="AX926" s="194"/>
      <c r="AY926" s="240"/>
      <c r="AZ926" s="241"/>
      <c r="BA926" s="194"/>
      <c r="BB926" s="240"/>
      <c r="BC926" s="194"/>
      <c r="BD926" s="240"/>
      <c r="BE926" s="241"/>
      <c r="BF926" s="194"/>
      <c r="BG926" s="240"/>
      <c r="BH926" s="194"/>
      <c r="BI926" s="240"/>
      <c r="BJ926" s="241"/>
    </row>
    <row r="927" customFormat="false" ht="15.75" hidden="false" customHeight="true" outlineLevel="0" collapsed="false">
      <c r="N927" s="240"/>
      <c r="P927" s="240"/>
      <c r="Q927" s="241"/>
      <c r="S927" s="240"/>
      <c r="U927" s="240"/>
      <c r="V927" s="241"/>
      <c r="W927" s="194"/>
      <c r="X927" s="240"/>
      <c r="Y927" s="194"/>
      <c r="Z927" s="240"/>
      <c r="AA927" s="241"/>
      <c r="AB927" s="194"/>
      <c r="AC927" s="240"/>
      <c r="AD927" s="194"/>
      <c r="AE927" s="240"/>
      <c r="AF927" s="241"/>
      <c r="AG927" s="194"/>
      <c r="AH927" s="240"/>
      <c r="AI927" s="194"/>
      <c r="AJ927" s="240"/>
      <c r="AK927" s="241"/>
      <c r="AL927" s="194"/>
      <c r="AM927" s="240"/>
      <c r="AN927" s="194"/>
      <c r="AO927" s="240"/>
      <c r="AP927" s="241"/>
      <c r="AQ927" s="194"/>
      <c r="AR927" s="240"/>
      <c r="AS927" s="194"/>
      <c r="AT927" s="240"/>
      <c r="AU927" s="241"/>
      <c r="AV927" s="194"/>
      <c r="AW927" s="240"/>
      <c r="AX927" s="194"/>
      <c r="AY927" s="240"/>
      <c r="AZ927" s="241"/>
      <c r="BA927" s="194"/>
      <c r="BB927" s="240"/>
      <c r="BC927" s="194"/>
      <c r="BD927" s="240"/>
      <c r="BE927" s="241"/>
      <c r="BF927" s="194"/>
      <c r="BG927" s="240"/>
      <c r="BH927" s="194"/>
      <c r="BI927" s="240"/>
      <c r="BJ927" s="241"/>
    </row>
    <row r="928" customFormat="false" ht="15.75" hidden="false" customHeight="true" outlineLevel="0" collapsed="false">
      <c r="N928" s="240"/>
      <c r="P928" s="240"/>
      <c r="Q928" s="241"/>
      <c r="S928" s="240"/>
      <c r="U928" s="240"/>
      <c r="V928" s="241"/>
      <c r="W928" s="194"/>
      <c r="X928" s="240"/>
      <c r="Y928" s="194"/>
      <c r="Z928" s="240"/>
      <c r="AA928" s="241"/>
      <c r="AB928" s="194"/>
      <c r="AC928" s="240"/>
      <c r="AD928" s="194"/>
      <c r="AE928" s="240"/>
      <c r="AF928" s="241"/>
      <c r="AG928" s="194"/>
      <c r="AH928" s="240"/>
      <c r="AI928" s="194"/>
      <c r="AJ928" s="240"/>
      <c r="AK928" s="241"/>
      <c r="AL928" s="194"/>
      <c r="AM928" s="240"/>
      <c r="AN928" s="194"/>
      <c r="AO928" s="240"/>
      <c r="AP928" s="241"/>
      <c r="AQ928" s="194"/>
      <c r="AR928" s="240"/>
      <c r="AS928" s="194"/>
      <c r="AT928" s="240"/>
      <c r="AU928" s="241"/>
      <c r="AV928" s="194"/>
      <c r="AW928" s="240"/>
      <c r="AX928" s="194"/>
      <c r="AY928" s="240"/>
      <c r="AZ928" s="241"/>
      <c r="BA928" s="194"/>
      <c r="BB928" s="240"/>
      <c r="BC928" s="194"/>
      <c r="BD928" s="240"/>
      <c r="BE928" s="241"/>
      <c r="BF928" s="194"/>
      <c r="BG928" s="240"/>
      <c r="BH928" s="194"/>
      <c r="BI928" s="240"/>
      <c r="BJ928" s="241"/>
    </row>
    <row r="929" customFormat="false" ht="15.75" hidden="false" customHeight="true" outlineLevel="0" collapsed="false">
      <c r="N929" s="240"/>
      <c r="P929" s="240"/>
      <c r="Q929" s="241"/>
      <c r="S929" s="240"/>
      <c r="U929" s="240"/>
      <c r="V929" s="241"/>
      <c r="W929" s="194"/>
      <c r="X929" s="240"/>
      <c r="Y929" s="194"/>
      <c r="Z929" s="240"/>
      <c r="AA929" s="241"/>
      <c r="AB929" s="194"/>
      <c r="AC929" s="240"/>
      <c r="AD929" s="194"/>
      <c r="AE929" s="240"/>
      <c r="AF929" s="241"/>
      <c r="AG929" s="194"/>
      <c r="AH929" s="240"/>
      <c r="AI929" s="194"/>
      <c r="AJ929" s="240"/>
      <c r="AK929" s="241"/>
      <c r="AL929" s="194"/>
      <c r="AM929" s="240"/>
      <c r="AN929" s="194"/>
      <c r="AO929" s="240"/>
      <c r="AP929" s="241"/>
      <c r="AQ929" s="194"/>
      <c r="AR929" s="240"/>
      <c r="AS929" s="194"/>
      <c r="AT929" s="240"/>
      <c r="AU929" s="241"/>
      <c r="AV929" s="194"/>
      <c r="AW929" s="240"/>
      <c r="AX929" s="194"/>
      <c r="AY929" s="240"/>
      <c r="AZ929" s="241"/>
      <c r="BA929" s="194"/>
      <c r="BB929" s="240"/>
      <c r="BC929" s="194"/>
      <c r="BD929" s="240"/>
      <c r="BE929" s="241"/>
      <c r="BF929" s="194"/>
      <c r="BG929" s="240"/>
      <c r="BH929" s="194"/>
      <c r="BI929" s="240"/>
      <c r="BJ929" s="241"/>
    </row>
    <row r="930" customFormat="false" ht="15.75" hidden="false" customHeight="true" outlineLevel="0" collapsed="false">
      <c r="N930" s="240"/>
      <c r="P930" s="240"/>
      <c r="Q930" s="241"/>
      <c r="S930" s="240"/>
      <c r="U930" s="240"/>
      <c r="V930" s="241"/>
      <c r="W930" s="194"/>
      <c r="X930" s="240"/>
      <c r="Y930" s="194"/>
      <c r="Z930" s="240"/>
      <c r="AA930" s="241"/>
      <c r="AB930" s="194"/>
      <c r="AC930" s="240"/>
      <c r="AD930" s="194"/>
      <c r="AE930" s="240"/>
      <c r="AF930" s="241"/>
      <c r="AG930" s="194"/>
      <c r="AH930" s="240"/>
      <c r="AI930" s="194"/>
      <c r="AJ930" s="240"/>
      <c r="AK930" s="241"/>
      <c r="AL930" s="194"/>
      <c r="AM930" s="240"/>
      <c r="AN930" s="194"/>
      <c r="AO930" s="240"/>
      <c r="AP930" s="241"/>
      <c r="AQ930" s="194"/>
      <c r="AR930" s="240"/>
      <c r="AS930" s="194"/>
      <c r="AT930" s="240"/>
      <c r="AU930" s="241"/>
      <c r="AV930" s="194"/>
      <c r="AW930" s="240"/>
      <c r="AX930" s="194"/>
      <c r="AY930" s="240"/>
      <c r="AZ930" s="241"/>
      <c r="BA930" s="194"/>
      <c r="BB930" s="240"/>
      <c r="BC930" s="194"/>
      <c r="BD930" s="240"/>
      <c r="BE930" s="241"/>
      <c r="BF930" s="194"/>
      <c r="BG930" s="240"/>
      <c r="BH930" s="194"/>
      <c r="BI930" s="240"/>
      <c r="BJ930" s="241"/>
    </row>
    <row r="931" customFormat="false" ht="15.75" hidden="false" customHeight="true" outlineLevel="0" collapsed="false">
      <c r="N931" s="240"/>
      <c r="P931" s="240"/>
      <c r="Q931" s="241"/>
      <c r="S931" s="240"/>
      <c r="U931" s="240"/>
      <c r="V931" s="241"/>
      <c r="W931" s="194"/>
      <c r="X931" s="240"/>
      <c r="Y931" s="194"/>
      <c r="Z931" s="240"/>
      <c r="AA931" s="241"/>
      <c r="AB931" s="194"/>
      <c r="AC931" s="240"/>
      <c r="AD931" s="194"/>
      <c r="AE931" s="240"/>
      <c r="AF931" s="241"/>
      <c r="AG931" s="194"/>
      <c r="AH931" s="240"/>
      <c r="AI931" s="194"/>
      <c r="AJ931" s="240"/>
      <c r="AK931" s="241"/>
      <c r="AL931" s="194"/>
      <c r="AM931" s="240"/>
      <c r="AN931" s="194"/>
      <c r="AO931" s="240"/>
      <c r="AP931" s="241"/>
      <c r="AQ931" s="194"/>
      <c r="AR931" s="240"/>
      <c r="AS931" s="194"/>
      <c r="AT931" s="240"/>
      <c r="AU931" s="241"/>
      <c r="AV931" s="194"/>
      <c r="AW931" s="240"/>
      <c r="AX931" s="194"/>
      <c r="AY931" s="240"/>
      <c r="AZ931" s="241"/>
      <c r="BA931" s="194"/>
      <c r="BB931" s="240"/>
      <c r="BC931" s="194"/>
      <c r="BD931" s="240"/>
      <c r="BE931" s="241"/>
      <c r="BF931" s="194"/>
      <c r="BG931" s="240"/>
      <c r="BH931" s="194"/>
      <c r="BI931" s="240"/>
      <c r="BJ931" s="241"/>
    </row>
    <row r="932" customFormat="false" ht="15.75" hidden="false" customHeight="true" outlineLevel="0" collapsed="false">
      <c r="N932" s="240"/>
      <c r="P932" s="240"/>
      <c r="Q932" s="241"/>
      <c r="S932" s="240"/>
      <c r="U932" s="240"/>
      <c r="V932" s="241"/>
      <c r="W932" s="194"/>
      <c r="X932" s="240"/>
      <c r="Y932" s="194"/>
      <c r="Z932" s="240"/>
      <c r="AA932" s="241"/>
      <c r="AB932" s="194"/>
      <c r="AC932" s="240"/>
      <c r="AD932" s="194"/>
      <c r="AE932" s="240"/>
      <c r="AF932" s="241"/>
      <c r="AG932" s="194"/>
      <c r="AH932" s="240"/>
      <c r="AI932" s="194"/>
      <c r="AJ932" s="240"/>
      <c r="AK932" s="241"/>
      <c r="AL932" s="194"/>
      <c r="AM932" s="240"/>
      <c r="AN932" s="194"/>
      <c r="AO932" s="240"/>
      <c r="AP932" s="241"/>
      <c r="AQ932" s="194"/>
      <c r="AR932" s="240"/>
      <c r="AS932" s="194"/>
      <c r="AT932" s="240"/>
      <c r="AU932" s="241"/>
      <c r="AV932" s="194"/>
      <c r="AW932" s="240"/>
      <c r="AX932" s="194"/>
      <c r="AY932" s="240"/>
      <c r="AZ932" s="241"/>
      <c r="BA932" s="194"/>
      <c r="BB932" s="240"/>
      <c r="BC932" s="194"/>
      <c r="BD932" s="240"/>
      <c r="BE932" s="241"/>
      <c r="BF932" s="194"/>
      <c r="BG932" s="240"/>
      <c r="BH932" s="194"/>
      <c r="BI932" s="240"/>
      <c r="BJ932" s="241"/>
    </row>
    <row r="933" customFormat="false" ht="15.75" hidden="false" customHeight="true" outlineLevel="0" collapsed="false">
      <c r="N933" s="240"/>
      <c r="P933" s="240"/>
      <c r="Q933" s="241"/>
      <c r="S933" s="240"/>
      <c r="U933" s="240"/>
      <c r="V933" s="241"/>
      <c r="W933" s="194"/>
      <c r="X933" s="240"/>
      <c r="Y933" s="194"/>
      <c r="Z933" s="240"/>
      <c r="AA933" s="241"/>
      <c r="AB933" s="194"/>
      <c r="AC933" s="240"/>
      <c r="AD933" s="194"/>
      <c r="AE933" s="240"/>
      <c r="AF933" s="241"/>
      <c r="AG933" s="194"/>
      <c r="AH933" s="240"/>
      <c r="AI933" s="194"/>
      <c r="AJ933" s="240"/>
      <c r="AK933" s="241"/>
      <c r="AL933" s="194"/>
      <c r="AM933" s="240"/>
      <c r="AN933" s="194"/>
      <c r="AO933" s="240"/>
      <c r="AP933" s="241"/>
      <c r="AQ933" s="194"/>
      <c r="AR933" s="240"/>
      <c r="AS933" s="194"/>
      <c r="AT933" s="240"/>
      <c r="AU933" s="241"/>
      <c r="AV933" s="194"/>
      <c r="AW933" s="240"/>
      <c r="AX933" s="194"/>
      <c r="AY933" s="240"/>
      <c r="AZ933" s="241"/>
      <c r="BA933" s="194"/>
      <c r="BB933" s="240"/>
      <c r="BC933" s="194"/>
      <c r="BD933" s="240"/>
      <c r="BE933" s="241"/>
      <c r="BF933" s="194"/>
      <c r="BG933" s="240"/>
      <c r="BH933" s="194"/>
      <c r="BI933" s="240"/>
      <c r="BJ933" s="241"/>
    </row>
    <row r="934" customFormat="false" ht="15.75" hidden="false" customHeight="true" outlineLevel="0" collapsed="false">
      <c r="N934" s="240"/>
      <c r="P934" s="240"/>
      <c r="Q934" s="241"/>
      <c r="S934" s="240"/>
      <c r="U934" s="240"/>
      <c r="V934" s="241"/>
      <c r="W934" s="194"/>
      <c r="X934" s="240"/>
      <c r="Y934" s="194"/>
      <c r="Z934" s="240"/>
      <c r="AA934" s="241"/>
      <c r="AB934" s="194"/>
      <c r="AC934" s="240"/>
      <c r="AD934" s="194"/>
      <c r="AE934" s="240"/>
      <c r="AF934" s="241"/>
      <c r="AG934" s="194"/>
      <c r="AH934" s="240"/>
      <c r="AI934" s="194"/>
      <c r="AJ934" s="240"/>
      <c r="AK934" s="241"/>
      <c r="AL934" s="194"/>
      <c r="AM934" s="240"/>
      <c r="AN934" s="194"/>
      <c r="AO934" s="240"/>
      <c r="AP934" s="241"/>
      <c r="AQ934" s="194"/>
      <c r="AR934" s="240"/>
      <c r="AS934" s="194"/>
      <c r="AT934" s="240"/>
      <c r="AU934" s="241"/>
      <c r="AV934" s="194"/>
      <c r="AW934" s="240"/>
      <c r="AX934" s="194"/>
      <c r="AY934" s="240"/>
      <c r="AZ934" s="241"/>
      <c r="BA934" s="194"/>
      <c r="BB934" s="240"/>
      <c r="BC934" s="194"/>
      <c r="BD934" s="240"/>
      <c r="BE934" s="241"/>
      <c r="BF934" s="194"/>
      <c r="BG934" s="240"/>
      <c r="BH934" s="194"/>
      <c r="BI934" s="240"/>
      <c r="BJ934" s="241"/>
    </row>
    <row r="935" customFormat="false" ht="15.75" hidden="false" customHeight="true" outlineLevel="0" collapsed="false">
      <c r="N935" s="240"/>
      <c r="P935" s="240"/>
      <c r="Q935" s="241"/>
      <c r="S935" s="240"/>
      <c r="U935" s="240"/>
      <c r="V935" s="241"/>
      <c r="W935" s="194"/>
      <c r="X935" s="240"/>
      <c r="Y935" s="194"/>
      <c r="Z935" s="240"/>
      <c r="AA935" s="241"/>
      <c r="AB935" s="194"/>
      <c r="AC935" s="240"/>
      <c r="AD935" s="194"/>
      <c r="AE935" s="240"/>
      <c r="AF935" s="241"/>
      <c r="AG935" s="194"/>
      <c r="AH935" s="240"/>
      <c r="AI935" s="194"/>
      <c r="AJ935" s="240"/>
      <c r="AK935" s="241"/>
      <c r="AL935" s="194"/>
      <c r="AM935" s="240"/>
      <c r="AN935" s="194"/>
      <c r="AO935" s="240"/>
      <c r="AP935" s="241"/>
      <c r="AQ935" s="194"/>
      <c r="AR935" s="240"/>
      <c r="AS935" s="194"/>
      <c r="AT935" s="240"/>
      <c r="AU935" s="241"/>
      <c r="AV935" s="194"/>
      <c r="AW935" s="240"/>
      <c r="AX935" s="194"/>
      <c r="AY935" s="240"/>
      <c r="AZ935" s="241"/>
      <c r="BA935" s="194"/>
      <c r="BB935" s="240"/>
      <c r="BC935" s="194"/>
      <c r="BD935" s="240"/>
      <c r="BE935" s="241"/>
      <c r="BF935" s="194"/>
      <c r="BG935" s="240"/>
      <c r="BH935" s="194"/>
      <c r="BI935" s="240"/>
      <c r="BJ935" s="241"/>
    </row>
    <row r="936" customFormat="false" ht="15.75" hidden="false" customHeight="true" outlineLevel="0" collapsed="false">
      <c r="N936" s="240"/>
      <c r="P936" s="240"/>
      <c r="Q936" s="241"/>
      <c r="S936" s="240"/>
      <c r="U936" s="240"/>
      <c r="V936" s="241"/>
      <c r="W936" s="194"/>
      <c r="X936" s="240"/>
      <c r="Y936" s="194"/>
      <c r="Z936" s="240"/>
      <c r="AA936" s="241"/>
      <c r="AB936" s="194"/>
      <c r="AC936" s="240"/>
      <c r="AD936" s="194"/>
      <c r="AE936" s="240"/>
      <c r="AF936" s="241"/>
      <c r="AG936" s="194"/>
      <c r="AH936" s="240"/>
      <c r="AI936" s="194"/>
      <c r="AJ936" s="240"/>
      <c r="AK936" s="241"/>
      <c r="AL936" s="194"/>
      <c r="AM936" s="240"/>
      <c r="AN936" s="194"/>
      <c r="AO936" s="240"/>
      <c r="AP936" s="241"/>
      <c r="AQ936" s="194"/>
      <c r="AR936" s="240"/>
      <c r="AS936" s="194"/>
      <c r="AT936" s="240"/>
      <c r="AU936" s="241"/>
      <c r="AV936" s="194"/>
      <c r="AW936" s="240"/>
      <c r="AX936" s="194"/>
      <c r="AY936" s="240"/>
      <c r="AZ936" s="241"/>
      <c r="BA936" s="194"/>
      <c r="BB936" s="240"/>
      <c r="BC936" s="194"/>
      <c r="BD936" s="240"/>
      <c r="BE936" s="241"/>
      <c r="BF936" s="194"/>
      <c r="BG936" s="240"/>
      <c r="BH936" s="194"/>
      <c r="BI936" s="240"/>
      <c r="BJ936" s="241"/>
    </row>
    <row r="937" customFormat="false" ht="15.75" hidden="false" customHeight="true" outlineLevel="0" collapsed="false">
      <c r="N937" s="240"/>
      <c r="P937" s="240"/>
      <c r="Q937" s="241"/>
      <c r="S937" s="240"/>
      <c r="U937" s="240"/>
      <c r="V937" s="241"/>
      <c r="W937" s="194"/>
      <c r="X937" s="240"/>
      <c r="Y937" s="194"/>
      <c r="Z937" s="240"/>
      <c r="AA937" s="241"/>
      <c r="AB937" s="194"/>
      <c r="AC937" s="240"/>
      <c r="AD937" s="194"/>
      <c r="AE937" s="240"/>
      <c r="AF937" s="241"/>
      <c r="AG937" s="194"/>
      <c r="AH937" s="240"/>
      <c r="AI937" s="194"/>
      <c r="AJ937" s="240"/>
      <c r="AK937" s="241"/>
      <c r="AL937" s="194"/>
      <c r="AM937" s="240"/>
      <c r="AN937" s="194"/>
      <c r="AO937" s="240"/>
      <c r="AP937" s="241"/>
      <c r="AQ937" s="194"/>
      <c r="AR937" s="240"/>
      <c r="AS937" s="194"/>
      <c r="AT937" s="240"/>
      <c r="AU937" s="241"/>
      <c r="AV937" s="194"/>
      <c r="AW937" s="240"/>
      <c r="AX937" s="194"/>
      <c r="AY937" s="240"/>
      <c r="AZ937" s="241"/>
      <c r="BA937" s="194"/>
      <c r="BB937" s="240"/>
      <c r="BC937" s="194"/>
      <c r="BD937" s="240"/>
      <c r="BE937" s="241"/>
      <c r="BF937" s="194"/>
      <c r="BG937" s="240"/>
      <c r="BH937" s="194"/>
      <c r="BI937" s="240"/>
      <c r="BJ937" s="241"/>
    </row>
    <row r="938" customFormat="false" ht="15.75" hidden="false" customHeight="true" outlineLevel="0" collapsed="false">
      <c r="N938" s="240"/>
      <c r="P938" s="240"/>
      <c r="Q938" s="241"/>
      <c r="S938" s="240"/>
      <c r="U938" s="240"/>
      <c r="V938" s="241"/>
      <c r="W938" s="194"/>
      <c r="X938" s="240"/>
      <c r="Y938" s="194"/>
      <c r="Z938" s="240"/>
      <c r="AA938" s="241"/>
      <c r="AB938" s="194"/>
      <c r="AC938" s="240"/>
      <c r="AD938" s="194"/>
      <c r="AE938" s="240"/>
      <c r="AF938" s="241"/>
      <c r="AG938" s="194"/>
      <c r="AH938" s="240"/>
      <c r="AI938" s="194"/>
      <c r="AJ938" s="240"/>
      <c r="AK938" s="241"/>
      <c r="AL938" s="194"/>
      <c r="AM938" s="240"/>
      <c r="AN938" s="194"/>
      <c r="AO938" s="240"/>
      <c r="AP938" s="241"/>
      <c r="AQ938" s="194"/>
      <c r="AR938" s="240"/>
      <c r="AS938" s="194"/>
      <c r="AT938" s="240"/>
      <c r="AU938" s="241"/>
      <c r="AV938" s="194"/>
      <c r="AW938" s="240"/>
      <c r="AX938" s="194"/>
      <c r="AY938" s="240"/>
      <c r="AZ938" s="241"/>
      <c r="BA938" s="194"/>
      <c r="BB938" s="240"/>
      <c r="BC938" s="194"/>
      <c r="BD938" s="240"/>
      <c r="BE938" s="241"/>
      <c r="BF938" s="194"/>
      <c r="BG938" s="240"/>
      <c r="BH938" s="194"/>
      <c r="BI938" s="240"/>
      <c r="BJ938" s="241"/>
    </row>
    <row r="939" customFormat="false" ht="15.75" hidden="false" customHeight="true" outlineLevel="0" collapsed="false">
      <c r="N939" s="240"/>
      <c r="P939" s="240"/>
      <c r="Q939" s="241"/>
      <c r="S939" s="240"/>
      <c r="U939" s="240"/>
      <c r="V939" s="241"/>
      <c r="W939" s="194"/>
      <c r="X939" s="240"/>
      <c r="Y939" s="194"/>
      <c r="Z939" s="240"/>
      <c r="AA939" s="241"/>
      <c r="AB939" s="194"/>
      <c r="AC939" s="240"/>
      <c r="AD939" s="194"/>
      <c r="AE939" s="240"/>
      <c r="AF939" s="241"/>
      <c r="AG939" s="194"/>
      <c r="AH939" s="240"/>
      <c r="AI939" s="194"/>
      <c r="AJ939" s="240"/>
      <c r="AK939" s="241"/>
      <c r="AL939" s="194"/>
      <c r="AM939" s="240"/>
      <c r="AN939" s="194"/>
      <c r="AO939" s="240"/>
      <c r="AP939" s="241"/>
      <c r="AQ939" s="194"/>
      <c r="AR939" s="240"/>
      <c r="AS939" s="194"/>
      <c r="AT939" s="240"/>
      <c r="AU939" s="241"/>
      <c r="AV939" s="194"/>
      <c r="AW939" s="240"/>
      <c r="AX939" s="194"/>
      <c r="AY939" s="240"/>
      <c r="AZ939" s="241"/>
      <c r="BA939" s="194"/>
      <c r="BB939" s="240"/>
      <c r="BC939" s="194"/>
      <c r="BD939" s="240"/>
      <c r="BE939" s="241"/>
      <c r="BF939" s="194"/>
      <c r="BG939" s="240"/>
      <c r="BH939" s="194"/>
      <c r="BI939" s="240"/>
      <c r="BJ939" s="241"/>
    </row>
    <row r="940" customFormat="false" ht="15.75" hidden="false" customHeight="true" outlineLevel="0" collapsed="false">
      <c r="N940" s="240"/>
      <c r="P940" s="240"/>
      <c r="Q940" s="241"/>
      <c r="S940" s="240"/>
      <c r="U940" s="240"/>
      <c r="V940" s="241"/>
      <c r="W940" s="194"/>
      <c r="X940" s="240"/>
      <c r="Y940" s="194"/>
      <c r="Z940" s="240"/>
      <c r="AA940" s="241"/>
      <c r="AB940" s="194"/>
      <c r="AC940" s="240"/>
      <c r="AD940" s="194"/>
      <c r="AE940" s="240"/>
      <c r="AF940" s="241"/>
      <c r="AG940" s="194"/>
      <c r="AH940" s="240"/>
      <c r="AI940" s="194"/>
      <c r="AJ940" s="240"/>
      <c r="AK940" s="241"/>
      <c r="AL940" s="194"/>
      <c r="AM940" s="240"/>
      <c r="AN940" s="194"/>
      <c r="AO940" s="240"/>
      <c r="AP940" s="241"/>
      <c r="AQ940" s="194"/>
      <c r="AR940" s="240"/>
      <c r="AS940" s="194"/>
      <c r="AT940" s="240"/>
      <c r="AU940" s="241"/>
      <c r="AV940" s="194"/>
      <c r="AW940" s="240"/>
      <c r="AX940" s="194"/>
      <c r="AY940" s="240"/>
      <c r="AZ940" s="241"/>
      <c r="BA940" s="194"/>
      <c r="BB940" s="240"/>
      <c r="BC940" s="194"/>
      <c r="BD940" s="240"/>
      <c r="BE940" s="241"/>
      <c r="BF940" s="194"/>
      <c r="BG940" s="240"/>
      <c r="BH940" s="194"/>
      <c r="BI940" s="240"/>
      <c r="BJ940" s="241"/>
    </row>
    <row r="941" customFormat="false" ht="15.75" hidden="false" customHeight="true" outlineLevel="0" collapsed="false">
      <c r="N941" s="240"/>
      <c r="P941" s="240"/>
      <c r="Q941" s="241"/>
      <c r="S941" s="240"/>
      <c r="U941" s="240"/>
      <c r="V941" s="241"/>
      <c r="W941" s="194"/>
      <c r="X941" s="240"/>
      <c r="Y941" s="194"/>
      <c r="Z941" s="240"/>
      <c r="AA941" s="241"/>
      <c r="AB941" s="194"/>
      <c r="AC941" s="240"/>
      <c r="AD941" s="194"/>
      <c r="AE941" s="240"/>
      <c r="AF941" s="241"/>
      <c r="AG941" s="194"/>
      <c r="AH941" s="240"/>
      <c r="AI941" s="194"/>
      <c r="AJ941" s="240"/>
      <c r="AK941" s="241"/>
      <c r="AL941" s="194"/>
      <c r="AM941" s="240"/>
      <c r="AN941" s="194"/>
      <c r="AO941" s="240"/>
      <c r="AP941" s="241"/>
      <c r="AQ941" s="194"/>
      <c r="AR941" s="240"/>
      <c r="AS941" s="194"/>
      <c r="AT941" s="240"/>
      <c r="AU941" s="241"/>
      <c r="AV941" s="194"/>
      <c r="AW941" s="240"/>
      <c r="AX941" s="194"/>
      <c r="AY941" s="240"/>
      <c r="AZ941" s="241"/>
      <c r="BA941" s="194"/>
      <c r="BB941" s="240"/>
      <c r="BC941" s="194"/>
      <c r="BD941" s="240"/>
      <c r="BE941" s="241"/>
      <c r="BF941" s="194"/>
      <c r="BG941" s="240"/>
      <c r="BH941" s="194"/>
      <c r="BI941" s="240"/>
      <c r="BJ941" s="241"/>
    </row>
    <row r="942" customFormat="false" ht="15.75" hidden="false" customHeight="true" outlineLevel="0" collapsed="false">
      <c r="N942" s="240"/>
      <c r="P942" s="240"/>
      <c r="Q942" s="241"/>
      <c r="S942" s="240"/>
      <c r="U942" s="240"/>
      <c r="V942" s="241"/>
      <c r="W942" s="194"/>
      <c r="X942" s="240"/>
      <c r="Y942" s="194"/>
      <c r="Z942" s="240"/>
      <c r="AA942" s="241"/>
      <c r="AB942" s="194"/>
      <c r="AC942" s="240"/>
      <c r="AD942" s="194"/>
      <c r="AE942" s="240"/>
      <c r="AF942" s="241"/>
      <c r="AG942" s="194"/>
      <c r="AH942" s="240"/>
      <c r="AI942" s="194"/>
      <c r="AJ942" s="240"/>
      <c r="AK942" s="241"/>
      <c r="AL942" s="194"/>
      <c r="AM942" s="240"/>
      <c r="AN942" s="194"/>
      <c r="AO942" s="240"/>
      <c r="AP942" s="241"/>
      <c r="AQ942" s="194"/>
      <c r="AR942" s="240"/>
      <c r="AS942" s="194"/>
      <c r="AT942" s="240"/>
      <c r="AU942" s="241"/>
      <c r="AV942" s="194"/>
      <c r="AW942" s="240"/>
      <c r="AX942" s="194"/>
      <c r="AY942" s="240"/>
      <c r="AZ942" s="241"/>
      <c r="BA942" s="194"/>
      <c r="BB942" s="240"/>
      <c r="BC942" s="194"/>
      <c r="BD942" s="240"/>
      <c r="BE942" s="241"/>
      <c r="BF942" s="194"/>
      <c r="BG942" s="240"/>
      <c r="BH942" s="194"/>
      <c r="BI942" s="240"/>
      <c r="BJ942" s="241"/>
    </row>
    <row r="943" customFormat="false" ht="15.75" hidden="false" customHeight="true" outlineLevel="0" collapsed="false">
      <c r="N943" s="240"/>
      <c r="P943" s="240"/>
      <c r="Q943" s="241"/>
      <c r="S943" s="240"/>
      <c r="U943" s="240"/>
      <c r="V943" s="241"/>
      <c r="W943" s="194"/>
      <c r="X943" s="240"/>
      <c r="Y943" s="194"/>
      <c r="Z943" s="240"/>
      <c r="AA943" s="241"/>
      <c r="AB943" s="194"/>
      <c r="AC943" s="240"/>
      <c r="AD943" s="194"/>
      <c r="AE943" s="240"/>
      <c r="AF943" s="241"/>
      <c r="AG943" s="194"/>
      <c r="AH943" s="240"/>
      <c r="AI943" s="194"/>
      <c r="AJ943" s="240"/>
      <c r="AK943" s="241"/>
      <c r="AL943" s="194"/>
      <c r="AM943" s="240"/>
      <c r="AN943" s="194"/>
      <c r="AO943" s="240"/>
      <c r="AP943" s="241"/>
      <c r="AQ943" s="194"/>
      <c r="AR943" s="240"/>
      <c r="AS943" s="194"/>
      <c r="AT943" s="240"/>
      <c r="AU943" s="241"/>
      <c r="AV943" s="194"/>
      <c r="AW943" s="240"/>
      <c r="AX943" s="194"/>
      <c r="AY943" s="240"/>
      <c r="AZ943" s="241"/>
      <c r="BA943" s="194"/>
      <c r="BB943" s="240"/>
      <c r="BC943" s="194"/>
      <c r="BD943" s="240"/>
      <c r="BE943" s="241"/>
      <c r="BF943" s="194"/>
      <c r="BG943" s="240"/>
      <c r="BH943" s="194"/>
      <c r="BI943" s="240"/>
      <c r="BJ943" s="241"/>
    </row>
    <row r="944" customFormat="false" ht="15.75" hidden="false" customHeight="true" outlineLevel="0" collapsed="false">
      <c r="N944" s="240"/>
      <c r="P944" s="240"/>
      <c r="Q944" s="241"/>
      <c r="S944" s="240"/>
      <c r="U944" s="240"/>
      <c r="V944" s="241"/>
      <c r="W944" s="194"/>
      <c r="X944" s="240"/>
      <c r="Y944" s="194"/>
      <c r="Z944" s="240"/>
      <c r="AA944" s="241"/>
      <c r="AB944" s="194"/>
      <c r="AC944" s="240"/>
      <c r="AD944" s="194"/>
      <c r="AE944" s="240"/>
      <c r="AF944" s="241"/>
      <c r="AG944" s="194"/>
      <c r="AH944" s="240"/>
      <c r="AI944" s="194"/>
      <c r="AJ944" s="240"/>
      <c r="AK944" s="241"/>
      <c r="AL944" s="194"/>
      <c r="AM944" s="240"/>
      <c r="AN944" s="194"/>
      <c r="AO944" s="240"/>
      <c r="AP944" s="241"/>
      <c r="AQ944" s="194"/>
      <c r="AR944" s="240"/>
      <c r="AS944" s="194"/>
      <c r="AT944" s="240"/>
      <c r="AU944" s="241"/>
      <c r="AV944" s="194"/>
      <c r="AW944" s="240"/>
      <c r="AX944" s="194"/>
      <c r="AY944" s="240"/>
      <c r="AZ944" s="241"/>
      <c r="BA944" s="194"/>
      <c r="BB944" s="240"/>
      <c r="BC944" s="194"/>
      <c r="BD944" s="240"/>
      <c r="BE944" s="241"/>
      <c r="BF944" s="194"/>
      <c r="BG944" s="240"/>
      <c r="BH944" s="194"/>
      <c r="BI944" s="240"/>
      <c r="BJ944" s="241"/>
    </row>
    <row r="945" customFormat="false" ht="15.75" hidden="false" customHeight="true" outlineLevel="0" collapsed="false">
      <c r="N945" s="240"/>
      <c r="P945" s="240"/>
      <c r="Q945" s="241"/>
      <c r="S945" s="240"/>
      <c r="U945" s="240"/>
      <c r="V945" s="241"/>
      <c r="W945" s="194"/>
      <c r="X945" s="240"/>
      <c r="Y945" s="194"/>
      <c r="Z945" s="240"/>
      <c r="AA945" s="241"/>
      <c r="AB945" s="194"/>
      <c r="AC945" s="240"/>
      <c r="AD945" s="194"/>
      <c r="AE945" s="240"/>
      <c r="AF945" s="241"/>
      <c r="AG945" s="194"/>
      <c r="AH945" s="240"/>
      <c r="AI945" s="194"/>
      <c r="AJ945" s="240"/>
      <c r="AK945" s="241"/>
      <c r="AL945" s="194"/>
      <c r="AM945" s="240"/>
      <c r="AN945" s="194"/>
      <c r="AO945" s="240"/>
      <c r="AP945" s="241"/>
      <c r="AQ945" s="194"/>
      <c r="AR945" s="240"/>
      <c r="AS945" s="194"/>
      <c r="AT945" s="240"/>
      <c r="AU945" s="241"/>
      <c r="AV945" s="194"/>
      <c r="AW945" s="240"/>
      <c r="AX945" s="194"/>
      <c r="AY945" s="240"/>
      <c r="AZ945" s="241"/>
      <c r="BA945" s="194"/>
      <c r="BB945" s="240"/>
      <c r="BC945" s="194"/>
      <c r="BD945" s="240"/>
      <c r="BE945" s="241"/>
      <c r="BF945" s="194"/>
      <c r="BG945" s="240"/>
      <c r="BH945" s="194"/>
      <c r="BI945" s="240"/>
      <c r="BJ945" s="241"/>
    </row>
    <row r="946" customFormat="false" ht="15.75" hidden="false" customHeight="true" outlineLevel="0" collapsed="false">
      <c r="N946" s="240"/>
      <c r="P946" s="240"/>
      <c r="Q946" s="241"/>
      <c r="S946" s="240"/>
      <c r="U946" s="240"/>
      <c r="V946" s="241"/>
      <c r="W946" s="194"/>
      <c r="X946" s="240"/>
      <c r="Y946" s="194"/>
      <c r="Z946" s="240"/>
      <c r="AA946" s="241"/>
      <c r="AB946" s="194"/>
      <c r="AC946" s="240"/>
      <c r="AD946" s="194"/>
      <c r="AE946" s="240"/>
      <c r="AF946" s="241"/>
      <c r="AG946" s="194"/>
      <c r="AH946" s="240"/>
      <c r="AI946" s="194"/>
      <c r="AJ946" s="240"/>
      <c r="AK946" s="241"/>
      <c r="AL946" s="194"/>
      <c r="AM946" s="240"/>
      <c r="AN946" s="194"/>
      <c r="AO946" s="240"/>
      <c r="AP946" s="241"/>
      <c r="AQ946" s="194"/>
      <c r="AR946" s="240"/>
      <c r="AS946" s="194"/>
      <c r="AT946" s="240"/>
      <c r="AU946" s="241"/>
      <c r="AV946" s="194"/>
      <c r="AW946" s="240"/>
      <c r="AX946" s="194"/>
      <c r="AY946" s="240"/>
      <c r="AZ946" s="241"/>
      <c r="BA946" s="194"/>
      <c r="BB946" s="240"/>
      <c r="BC946" s="194"/>
      <c r="BD946" s="240"/>
      <c r="BE946" s="241"/>
      <c r="BF946" s="194"/>
      <c r="BG946" s="240"/>
      <c r="BH946" s="194"/>
      <c r="BI946" s="240"/>
      <c r="BJ946" s="241"/>
    </row>
    <row r="947" customFormat="false" ht="15.75" hidden="false" customHeight="true" outlineLevel="0" collapsed="false">
      <c r="N947" s="240"/>
      <c r="P947" s="240"/>
      <c r="Q947" s="241"/>
      <c r="S947" s="240"/>
      <c r="U947" s="240"/>
      <c r="V947" s="241"/>
      <c r="W947" s="194"/>
      <c r="X947" s="240"/>
      <c r="Y947" s="194"/>
      <c r="Z947" s="240"/>
      <c r="AA947" s="241"/>
      <c r="AB947" s="194"/>
      <c r="AC947" s="240"/>
      <c r="AD947" s="194"/>
      <c r="AE947" s="240"/>
      <c r="AF947" s="241"/>
      <c r="AG947" s="194"/>
      <c r="AH947" s="240"/>
      <c r="AI947" s="194"/>
      <c r="AJ947" s="240"/>
      <c r="AK947" s="241"/>
      <c r="AL947" s="194"/>
      <c r="AM947" s="240"/>
      <c r="AN947" s="194"/>
      <c r="AO947" s="240"/>
      <c r="AP947" s="241"/>
      <c r="AQ947" s="194"/>
      <c r="AR947" s="240"/>
      <c r="AS947" s="194"/>
      <c r="AT947" s="240"/>
      <c r="AU947" s="241"/>
      <c r="AV947" s="194"/>
      <c r="AW947" s="240"/>
      <c r="AX947" s="194"/>
      <c r="AY947" s="240"/>
      <c r="AZ947" s="241"/>
      <c r="BA947" s="194"/>
      <c r="BB947" s="240"/>
      <c r="BC947" s="194"/>
      <c r="BD947" s="240"/>
      <c r="BE947" s="241"/>
      <c r="BF947" s="194"/>
      <c r="BG947" s="240"/>
      <c r="BH947" s="194"/>
      <c r="BI947" s="240"/>
      <c r="BJ947" s="241"/>
    </row>
    <row r="948" customFormat="false" ht="15.75" hidden="false" customHeight="true" outlineLevel="0" collapsed="false">
      <c r="N948" s="240"/>
      <c r="P948" s="240"/>
      <c r="Q948" s="241"/>
      <c r="S948" s="240"/>
      <c r="U948" s="240"/>
      <c r="V948" s="241"/>
      <c r="W948" s="194"/>
      <c r="X948" s="240"/>
      <c r="Y948" s="194"/>
      <c r="Z948" s="240"/>
      <c r="AA948" s="241"/>
      <c r="AB948" s="194"/>
      <c r="AC948" s="240"/>
      <c r="AD948" s="194"/>
      <c r="AE948" s="240"/>
      <c r="AF948" s="241"/>
      <c r="AG948" s="194"/>
      <c r="AH948" s="240"/>
      <c r="AI948" s="194"/>
      <c r="AJ948" s="240"/>
      <c r="AK948" s="241"/>
      <c r="AL948" s="194"/>
      <c r="AM948" s="240"/>
      <c r="AN948" s="194"/>
      <c r="AO948" s="240"/>
      <c r="AP948" s="241"/>
      <c r="AQ948" s="194"/>
      <c r="AR948" s="240"/>
      <c r="AS948" s="194"/>
      <c r="AT948" s="240"/>
      <c r="AU948" s="241"/>
      <c r="AV948" s="194"/>
      <c r="AW948" s="240"/>
      <c r="AX948" s="194"/>
      <c r="AY948" s="240"/>
      <c r="AZ948" s="241"/>
      <c r="BA948" s="194"/>
      <c r="BB948" s="240"/>
      <c r="BC948" s="194"/>
      <c r="BD948" s="240"/>
      <c r="BE948" s="241"/>
      <c r="BF948" s="194"/>
      <c r="BG948" s="240"/>
      <c r="BH948" s="194"/>
      <c r="BI948" s="240"/>
      <c r="BJ948" s="241"/>
    </row>
    <row r="949" customFormat="false" ht="15.75" hidden="false" customHeight="true" outlineLevel="0" collapsed="false">
      <c r="N949" s="240"/>
      <c r="P949" s="240"/>
      <c r="Q949" s="241"/>
      <c r="S949" s="240"/>
      <c r="U949" s="240"/>
      <c r="V949" s="241"/>
      <c r="W949" s="194"/>
      <c r="X949" s="240"/>
      <c r="Y949" s="194"/>
      <c r="Z949" s="240"/>
      <c r="AA949" s="241"/>
      <c r="AB949" s="194"/>
      <c r="AC949" s="240"/>
      <c r="AD949" s="194"/>
      <c r="AE949" s="240"/>
      <c r="AF949" s="241"/>
      <c r="AG949" s="194"/>
      <c r="AH949" s="240"/>
      <c r="AI949" s="194"/>
      <c r="AJ949" s="240"/>
      <c r="AK949" s="241"/>
      <c r="AL949" s="194"/>
      <c r="AM949" s="240"/>
      <c r="AN949" s="194"/>
      <c r="AO949" s="240"/>
      <c r="AP949" s="241"/>
      <c r="AQ949" s="194"/>
      <c r="AR949" s="240"/>
      <c r="AS949" s="194"/>
      <c r="AT949" s="240"/>
      <c r="AU949" s="241"/>
      <c r="AV949" s="194"/>
      <c r="AW949" s="240"/>
      <c r="AX949" s="194"/>
      <c r="AY949" s="240"/>
      <c r="AZ949" s="241"/>
      <c r="BA949" s="194"/>
      <c r="BB949" s="240"/>
      <c r="BC949" s="194"/>
      <c r="BD949" s="240"/>
      <c r="BE949" s="241"/>
      <c r="BF949" s="194"/>
      <c r="BG949" s="240"/>
      <c r="BH949" s="194"/>
      <c r="BI949" s="240"/>
      <c r="BJ949" s="241"/>
    </row>
    <row r="950" customFormat="false" ht="15.75" hidden="false" customHeight="true" outlineLevel="0" collapsed="false">
      <c r="N950" s="240"/>
      <c r="P950" s="240"/>
      <c r="Q950" s="241"/>
      <c r="S950" s="240"/>
      <c r="U950" s="240"/>
      <c r="V950" s="241"/>
      <c r="W950" s="194"/>
      <c r="X950" s="240"/>
      <c r="Y950" s="194"/>
      <c r="Z950" s="240"/>
      <c r="AA950" s="241"/>
      <c r="AB950" s="194"/>
      <c r="AC950" s="240"/>
      <c r="AD950" s="194"/>
      <c r="AE950" s="240"/>
      <c r="AF950" s="241"/>
      <c r="AG950" s="194"/>
      <c r="AH950" s="240"/>
      <c r="AI950" s="194"/>
      <c r="AJ950" s="240"/>
      <c r="AK950" s="241"/>
      <c r="AL950" s="194"/>
      <c r="AM950" s="240"/>
      <c r="AN950" s="194"/>
      <c r="AO950" s="240"/>
      <c r="AP950" s="241"/>
      <c r="AQ950" s="194"/>
      <c r="AR950" s="240"/>
      <c r="AS950" s="194"/>
      <c r="AT950" s="240"/>
      <c r="AU950" s="241"/>
      <c r="AV950" s="194"/>
      <c r="AW950" s="240"/>
      <c r="AX950" s="194"/>
      <c r="AY950" s="240"/>
      <c r="AZ950" s="241"/>
      <c r="BA950" s="194"/>
      <c r="BB950" s="240"/>
      <c r="BC950" s="194"/>
      <c r="BD950" s="240"/>
      <c r="BE950" s="241"/>
      <c r="BF950" s="194"/>
      <c r="BG950" s="240"/>
      <c r="BH950" s="194"/>
      <c r="BI950" s="240"/>
      <c r="BJ950" s="241"/>
    </row>
    <row r="951" customFormat="false" ht="15.75" hidden="false" customHeight="true" outlineLevel="0" collapsed="false">
      <c r="N951" s="240"/>
      <c r="P951" s="240"/>
      <c r="Q951" s="241"/>
      <c r="S951" s="240"/>
      <c r="U951" s="240"/>
      <c r="V951" s="241"/>
      <c r="W951" s="194"/>
      <c r="X951" s="240"/>
      <c r="Y951" s="194"/>
      <c r="Z951" s="240"/>
      <c r="AA951" s="241"/>
      <c r="AB951" s="194"/>
      <c r="AC951" s="240"/>
      <c r="AD951" s="194"/>
      <c r="AE951" s="240"/>
      <c r="AF951" s="241"/>
      <c r="AG951" s="194"/>
      <c r="AH951" s="240"/>
      <c r="AI951" s="194"/>
      <c r="AJ951" s="240"/>
      <c r="AK951" s="241"/>
      <c r="AL951" s="194"/>
      <c r="AM951" s="240"/>
      <c r="AN951" s="194"/>
      <c r="AO951" s="240"/>
      <c r="AP951" s="241"/>
      <c r="AQ951" s="194"/>
      <c r="AR951" s="240"/>
      <c r="AS951" s="194"/>
      <c r="AT951" s="240"/>
      <c r="AU951" s="241"/>
      <c r="AV951" s="194"/>
      <c r="AW951" s="240"/>
      <c r="AX951" s="194"/>
      <c r="AY951" s="240"/>
      <c r="AZ951" s="241"/>
      <c r="BA951" s="194"/>
      <c r="BB951" s="240"/>
      <c r="BC951" s="194"/>
      <c r="BD951" s="240"/>
      <c r="BE951" s="241"/>
      <c r="BF951" s="194"/>
      <c r="BG951" s="240"/>
      <c r="BH951" s="194"/>
      <c r="BI951" s="240"/>
      <c r="BJ951" s="241"/>
    </row>
    <row r="952" customFormat="false" ht="15.75" hidden="false" customHeight="true" outlineLevel="0" collapsed="false">
      <c r="N952" s="240"/>
      <c r="P952" s="240"/>
      <c r="Q952" s="241"/>
      <c r="S952" s="240"/>
      <c r="U952" s="240"/>
      <c r="V952" s="241"/>
      <c r="W952" s="194"/>
      <c r="X952" s="240"/>
      <c r="Y952" s="194"/>
      <c r="Z952" s="240"/>
      <c r="AA952" s="241"/>
      <c r="AB952" s="194"/>
      <c r="AC952" s="240"/>
      <c r="AD952" s="194"/>
      <c r="AE952" s="240"/>
      <c r="AF952" s="241"/>
      <c r="AG952" s="194"/>
      <c r="AH952" s="240"/>
      <c r="AI952" s="194"/>
      <c r="AJ952" s="240"/>
      <c r="AK952" s="241"/>
      <c r="AL952" s="194"/>
      <c r="AM952" s="240"/>
      <c r="AN952" s="194"/>
      <c r="AO952" s="240"/>
      <c r="AP952" s="241"/>
      <c r="AQ952" s="194"/>
      <c r="AR952" s="240"/>
      <c r="AS952" s="194"/>
      <c r="AT952" s="240"/>
      <c r="AU952" s="241"/>
      <c r="AV952" s="194"/>
      <c r="AW952" s="240"/>
      <c r="AX952" s="194"/>
      <c r="AY952" s="240"/>
      <c r="AZ952" s="241"/>
      <c r="BA952" s="194"/>
      <c r="BB952" s="240"/>
      <c r="BC952" s="194"/>
      <c r="BD952" s="240"/>
      <c r="BE952" s="241"/>
      <c r="BF952" s="194"/>
      <c r="BG952" s="240"/>
      <c r="BH952" s="194"/>
      <c r="BI952" s="240"/>
      <c r="BJ952" s="241"/>
    </row>
    <row r="953" customFormat="false" ht="15.75" hidden="false" customHeight="true" outlineLevel="0" collapsed="false">
      <c r="N953" s="240"/>
      <c r="P953" s="240"/>
      <c r="Q953" s="241"/>
      <c r="S953" s="240"/>
      <c r="U953" s="240"/>
      <c r="V953" s="241"/>
      <c r="W953" s="194"/>
      <c r="X953" s="240"/>
      <c r="Y953" s="194"/>
      <c r="Z953" s="240"/>
      <c r="AA953" s="241"/>
      <c r="AB953" s="194"/>
      <c r="AC953" s="240"/>
      <c r="AD953" s="194"/>
      <c r="AE953" s="240"/>
      <c r="AF953" s="241"/>
      <c r="AG953" s="194"/>
      <c r="AH953" s="240"/>
      <c r="AI953" s="194"/>
      <c r="AJ953" s="240"/>
      <c r="AK953" s="241"/>
      <c r="AL953" s="194"/>
      <c r="AM953" s="240"/>
      <c r="AN953" s="194"/>
      <c r="AO953" s="240"/>
      <c r="AP953" s="241"/>
      <c r="AQ953" s="194"/>
      <c r="AR953" s="240"/>
      <c r="AS953" s="194"/>
      <c r="AT953" s="240"/>
      <c r="AU953" s="241"/>
      <c r="AV953" s="194"/>
      <c r="AW953" s="240"/>
      <c r="AX953" s="194"/>
      <c r="AY953" s="240"/>
      <c r="AZ953" s="241"/>
      <c r="BA953" s="194"/>
      <c r="BB953" s="240"/>
      <c r="BC953" s="194"/>
      <c r="BD953" s="240"/>
      <c r="BE953" s="241"/>
      <c r="BF953" s="194"/>
      <c r="BG953" s="240"/>
      <c r="BH953" s="194"/>
      <c r="BI953" s="240"/>
      <c r="BJ953" s="241"/>
    </row>
    <row r="954" customFormat="false" ht="15.75" hidden="false" customHeight="true" outlineLevel="0" collapsed="false">
      <c r="N954" s="240"/>
      <c r="P954" s="240"/>
      <c r="Q954" s="241"/>
      <c r="S954" s="240"/>
      <c r="U954" s="240"/>
      <c r="V954" s="241"/>
      <c r="W954" s="194"/>
      <c r="X954" s="240"/>
      <c r="Y954" s="194"/>
      <c r="Z954" s="240"/>
      <c r="AA954" s="241"/>
      <c r="AB954" s="194"/>
      <c r="AC954" s="240"/>
      <c r="AD954" s="194"/>
      <c r="AE954" s="240"/>
      <c r="AF954" s="241"/>
      <c r="AG954" s="194"/>
      <c r="AH954" s="240"/>
      <c r="AI954" s="194"/>
      <c r="AJ954" s="240"/>
      <c r="AK954" s="241"/>
      <c r="AL954" s="194"/>
      <c r="AM954" s="240"/>
      <c r="AN954" s="194"/>
      <c r="AO954" s="240"/>
      <c r="AP954" s="241"/>
      <c r="AQ954" s="194"/>
      <c r="AR954" s="240"/>
      <c r="AS954" s="194"/>
      <c r="AT954" s="240"/>
      <c r="AU954" s="241"/>
      <c r="AV954" s="194"/>
      <c r="AW954" s="240"/>
      <c r="AX954" s="194"/>
      <c r="AY954" s="240"/>
      <c r="AZ954" s="241"/>
      <c r="BA954" s="194"/>
      <c r="BB954" s="240"/>
      <c r="BC954" s="194"/>
      <c r="BD954" s="240"/>
      <c r="BE954" s="241"/>
      <c r="BF954" s="194"/>
      <c r="BG954" s="240"/>
      <c r="BH954" s="194"/>
      <c r="BI954" s="240"/>
      <c r="BJ954" s="241"/>
    </row>
    <row r="955" customFormat="false" ht="15.75" hidden="false" customHeight="true" outlineLevel="0" collapsed="false">
      <c r="N955" s="240"/>
      <c r="P955" s="240"/>
      <c r="Q955" s="241"/>
      <c r="S955" s="240"/>
      <c r="U955" s="240"/>
      <c r="V955" s="241"/>
      <c r="W955" s="194"/>
      <c r="X955" s="240"/>
      <c r="Y955" s="194"/>
      <c r="Z955" s="240"/>
      <c r="AA955" s="241"/>
      <c r="AB955" s="194"/>
      <c r="AC955" s="240"/>
      <c r="AD955" s="194"/>
      <c r="AE955" s="240"/>
      <c r="AF955" s="241"/>
      <c r="AG955" s="194"/>
      <c r="AH955" s="240"/>
      <c r="AI955" s="194"/>
      <c r="AJ955" s="240"/>
      <c r="AK955" s="241"/>
      <c r="AL955" s="194"/>
      <c r="AM955" s="240"/>
      <c r="AN955" s="194"/>
      <c r="AO955" s="240"/>
      <c r="AP955" s="241"/>
      <c r="AQ955" s="194"/>
      <c r="AR955" s="240"/>
      <c r="AS955" s="194"/>
      <c r="AT955" s="240"/>
      <c r="AU955" s="241"/>
      <c r="AV955" s="194"/>
      <c r="AW955" s="240"/>
      <c r="AX955" s="194"/>
      <c r="AY955" s="240"/>
      <c r="AZ955" s="241"/>
      <c r="BA955" s="194"/>
      <c r="BB955" s="240"/>
      <c r="BC955" s="194"/>
      <c r="BD955" s="240"/>
      <c r="BE955" s="241"/>
      <c r="BF955" s="194"/>
      <c r="BG955" s="240"/>
      <c r="BH955" s="194"/>
      <c r="BI955" s="240"/>
      <c r="BJ955" s="241"/>
    </row>
    <row r="956" customFormat="false" ht="15.75" hidden="false" customHeight="true" outlineLevel="0" collapsed="false">
      <c r="N956" s="240"/>
      <c r="P956" s="240"/>
      <c r="Q956" s="241"/>
      <c r="S956" s="240"/>
      <c r="U956" s="240"/>
      <c r="V956" s="241"/>
      <c r="W956" s="194"/>
      <c r="X956" s="240"/>
      <c r="Y956" s="194"/>
      <c r="Z956" s="240"/>
      <c r="AA956" s="241"/>
      <c r="AB956" s="194"/>
      <c r="AC956" s="240"/>
      <c r="AD956" s="194"/>
      <c r="AE956" s="240"/>
      <c r="AF956" s="241"/>
      <c r="AG956" s="194"/>
      <c r="AH956" s="240"/>
      <c r="AI956" s="194"/>
      <c r="AJ956" s="240"/>
      <c r="AK956" s="241"/>
      <c r="AL956" s="194"/>
      <c r="AM956" s="240"/>
      <c r="AN956" s="194"/>
      <c r="AO956" s="240"/>
      <c r="AP956" s="241"/>
      <c r="AQ956" s="194"/>
      <c r="AR956" s="240"/>
      <c r="AS956" s="194"/>
      <c r="AT956" s="240"/>
      <c r="AU956" s="241"/>
      <c r="AV956" s="194"/>
      <c r="AW956" s="240"/>
      <c r="AX956" s="194"/>
      <c r="AY956" s="240"/>
      <c r="AZ956" s="241"/>
      <c r="BA956" s="194"/>
      <c r="BB956" s="240"/>
      <c r="BC956" s="194"/>
      <c r="BD956" s="240"/>
      <c r="BE956" s="241"/>
      <c r="BF956" s="194"/>
      <c r="BG956" s="240"/>
      <c r="BH956" s="194"/>
      <c r="BI956" s="240"/>
      <c r="BJ956" s="241"/>
    </row>
    <row r="957" customFormat="false" ht="15.75" hidden="false" customHeight="true" outlineLevel="0" collapsed="false">
      <c r="N957" s="240"/>
      <c r="P957" s="240"/>
      <c r="Q957" s="241"/>
      <c r="S957" s="240"/>
      <c r="U957" s="240"/>
      <c r="V957" s="241"/>
      <c r="W957" s="194"/>
      <c r="X957" s="240"/>
      <c r="Y957" s="194"/>
      <c r="Z957" s="240"/>
      <c r="AA957" s="241"/>
      <c r="AB957" s="194"/>
      <c r="AC957" s="240"/>
      <c r="AD957" s="194"/>
      <c r="AE957" s="240"/>
      <c r="AF957" s="241"/>
      <c r="AG957" s="194"/>
      <c r="AH957" s="240"/>
      <c r="AI957" s="194"/>
      <c r="AJ957" s="240"/>
      <c r="AK957" s="241"/>
      <c r="AL957" s="194"/>
      <c r="AM957" s="240"/>
      <c r="AN957" s="194"/>
      <c r="AO957" s="240"/>
      <c r="AP957" s="241"/>
      <c r="AQ957" s="194"/>
      <c r="AR957" s="240"/>
      <c r="AS957" s="194"/>
      <c r="AT957" s="240"/>
      <c r="AU957" s="241"/>
      <c r="AV957" s="194"/>
      <c r="AW957" s="240"/>
      <c r="AX957" s="194"/>
      <c r="AY957" s="240"/>
      <c r="AZ957" s="241"/>
      <c r="BA957" s="194"/>
      <c r="BB957" s="240"/>
      <c r="BC957" s="194"/>
      <c r="BD957" s="240"/>
      <c r="BE957" s="241"/>
      <c r="BF957" s="194"/>
      <c r="BG957" s="240"/>
      <c r="BH957" s="194"/>
      <c r="BI957" s="240"/>
      <c r="BJ957" s="241"/>
    </row>
    <row r="958" customFormat="false" ht="15.75" hidden="false" customHeight="true" outlineLevel="0" collapsed="false">
      <c r="N958" s="240"/>
      <c r="P958" s="240"/>
      <c r="Q958" s="241"/>
      <c r="S958" s="240"/>
      <c r="U958" s="240"/>
      <c r="V958" s="241"/>
      <c r="W958" s="194"/>
      <c r="X958" s="240"/>
      <c r="Y958" s="194"/>
      <c r="Z958" s="240"/>
      <c r="AA958" s="241"/>
      <c r="AB958" s="194"/>
      <c r="AC958" s="240"/>
      <c r="AD958" s="194"/>
      <c r="AE958" s="240"/>
      <c r="AF958" s="241"/>
      <c r="AG958" s="194"/>
      <c r="AH958" s="240"/>
      <c r="AI958" s="194"/>
      <c r="AJ958" s="240"/>
      <c r="AK958" s="241"/>
      <c r="AL958" s="194"/>
      <c r="AM958" s="240"/>
      <c r="AN958" s="194"/>
      <c r="AO958" s="240"/>
      <c r="AP958" s="241"/>
      <c r="AQ958" s="194"/>
      <c r="AR958" s="240"/>
      <c r="AS958" s="194"/>
      <c r="AT958" s="240"/>
      <c r="AU958" s="241"/>
      <c r="AV958" s="194"/>
      <c r="AW958" s="240"/>
      <c r="AX958" s="194"/>
      <c r="AY958" s="240"/>
      <c r="AZ958" s="241"/>
      <c r="BA958" s="194"/>
      <c r="BB958" s="240"/>
      <c r="BC958" s="194"/>
      <c r="BD958" s="240"/>
      <c r="BE958" s="241"/>
      <c r="BF958" s="194"/>
      <c r="BG958" s="240"/>
      <c r="BH958" s="194"/>
      <c r="BI958" s="240"/>
      <c r="BJ958" s="241"/>
    </row>
    <row r="959" customFormat="false" ht="15.75" hidden="false" customHeight="true" outlineLevel="0" collapsed="false">
      <c r="N959" s="240"/>
      <c r="P959" s="240"/>
      <c r="Q959" s="241"/>
      <c r="S959" s="240"/>
      <c r="U959" s="240"/>
      <c r="V959" s="241"/>
      <c r="W959" s="194"/>
      <c r="X959" s="240"/>
      <c r="Y959" s="194"/>
      <c r="Z959" s="240"/>
      <c r="AA959" s="241"/>
      <c r="AB959" s="194"/>
      <c r="AC959" s="240"/>
      <c r="AD959" s="194"/>
      <c r="AE959" s="240"/>
      <c r="AF959" s="241"/>
      <c r="AG959" s="194"/>
      <c r="AH959" s="240"/>
      <c r="AI959" s="194"/>
      <c r="AJ959" s="240"/>
      <c r="AK959" s="241"/>
      <c r="AL959" s="194"/>
      <c r="AM959" s="240"/>
      <c r="AN959" s="194"/>
      <c r="AO959" s="240"/>
      <c r="AP959" s="241"/>
      <c r="AQ959" s="194"/>
      <c r="AR959" s="240"/>
      <c r="AS959" s="194"/>
      <c r="AT959" s="240"/>
      <c r="AU959" s="241"/>
      <c r="AV959" s="194"/>
      <c r="AW959" s="240"/>
      <c r="AX959" s="194"/>
      <c r="AY959" s="240"/>
      <c r="AZ959" s="241"/>
      <c r="BA959" s="194"/>
      <c r="BB959" s="240"/>
      <c r="BC959" s="194"/>
      <c r="BD959" s="240"/>
      <c r="BE959" s="241"/>
      <c r="BF959" s="194"/>
      <c r="BG959" s="240"/>
      <c r="BH959" s="194"/>
      <c r="BI959" s="240"/>
      <c r="BJ959" s="241"/>
    </row>
    <row r="960" customFormat="false" ht="15.75" hidden="false" customHeight="true" outlineLevel="0" collapsed="false">
      <c r="N960" s="240"/>
      <c r="P960" s="240"/>
      <c r="Q960" s="241"/>
      <c r="S960" s="240"/>
      <c r="U960" s="240"/>
      <c r="V960" s="241"/>
      <c r="W960" s="194"/>
      <c r="X960" s="240"/>
      <c r="Y960" s="194"/>
      <c r="Z960" s="240"/>
      <c r="AA960" s="241"/>
      <c r="AB960" s="194"/>
      <c r="AC960" s="240"/>
      <c r="AD960" s="194"/>
      <c r="AE960" s="240"/>
      <c r="AF960" s="241"/>
      <c r="AG960" s="194"/>
      <c r="AH960" s="240"/>
      <c r="AI960" s="194"/>
      <c r="AJ960" s="240"/>
      <c r="AK960" s="241"/>
      <c r="AL960" s="194"/>
      <c r="AM960" s="240"/>
      <c r="AN960" s="194"/>
      <c r="AO960" s="240"/>
      <c r="AP960" s="241"/>
      <c r="AQ960" s="194"/>
      <c r="AR960" s="240"/>
      <c r="AS960" s="194"/>
      <c r="AT960" s="240"/>
      <c r="AU960" s="241"/>
      <c r="AV960" s="194"/>
      <c r="AW960" s="240"/>
      <c r="AX960" s="194"/>
      <c r="AY960" s="240"/>
      <c r="AZ960" s="241"/>
      <c r="BA960" s="194"/>
      <c r="BB960" s="240"/>
      <c r="BC960" s="194"/>
      <c r="BD960" s="240"/>
      <c r="BE960" s="241"/>
      <c r="BF960" s="194"/>
      <c r="BG960" s="240"/>
      <c r="BH960" s="194"/>
      <c r="BI960" s="240"/>
      <c r="BJ960" s="241"/>
    </row>
    <row r="961" customFormat="false" ht="15.75" hidden="false" customHeight="true" outlineLevel="0" collapsed="false">
      <c r="N961" s="240"/>
      <c r="P961" s="240"/>
      <c r="Q961" s="241"/>
      <c r="S961" s="240"/>
      <c r="U961" s="240"/>
      <c r="V961" s="241"/>
      <c r="W961" s="194"/>
      <c r="X961" s="240"/>
      <c r="Y961" s="194"/>
      <c r="Z961" s="240"/>
      <c r="AA961" s="241"/>
      <c r="AB961" s="194"/>
      <c r="AC961" s="240"/>
      <c r="AD961" s="194"/>
      <c r="AE961" s="240"/>
      <c r="AF961" s="241"/>
      <c r="AG961" s="194"/>
      <c r="AH961" s="240"/>
      <c r="AI961" s="194"/>
      <c r="AJ961" s="240"/>
      <c r="AK961" s="241"/>
      <c r="AL961" s="194"/>
      <c r="AM961" s="240"/>
      <c r="AN961" s="194"/>
      <c r="AO961" s="240"/>
      <c r="AP961" s="241"/>
      <c r="AQ961" s="194"/>
      <c r="AR961" s="240"/>
      <c r="AS961" s="194"/>
      <c r="AT961" s="240"/>
      <c r="AU961" s="241"/>
      <c r="AV961" s="194"/>
      <c r="AW961" s="240"/>
      <c r="AX961" s="194"/>
      <c r="AY961" s="240"/>
      <c r="AZ961" s="241"/>
      <c r="BA961" s="194"/>
      <c r="BB961" s="240"/>
      <c r="BC961" s="194"/>
      <c r="BD961" s="240"/>
      <c r="BE961" s="241"/>
      <c r="BF961" s="194"/>
      <c r="BG961" s="240"/>
      <c r="BH961" s="194"/>
      <c r="BI961" s="240"/>
      <c r="BJ961" s="241"/>
    </row>
    <row r="962" customFormat="false" ht="15.75" hidden="false" customHeight="true" outlineLevel="0" collapsed="false">
      <c r="N962" s="240"/>
      <c r="P962" s="240"/>
      <c r="Q962" s="241"/>
      <c r="S962" s="240"/>
      <c r="U962" s="240"/>
      <c r="V962" s="241"/>
      <c r="W962" s="194"/>
      <c r="X962" s="240"/>
      <c r="Y962" s="194"/>
      <c r="Z962" s="240"/>
      <c r="AA962" s="241"/>
      <c r="AB962" s="194"/>
      <c r="AC962" s="240"/>
      <c r="AD962" s="194"/>
      <c r="AE962" s="240"/>
      <c r="AF962" s="241"/>
      <c r="AG962" s="194"/>
      <c r="AH962" s="240"/>
      <c r="AI962" s="194"/>
      <c r="AJ962" s="240"/>
      <c r="AK962" s="241"/>
      <c r="AL962" s="194"/>
      <c r="AM962" s="240"/>
      <c r="AN962" s="194"/>
      <c r="AO962" s="240"/>
      <c r="AP962" s="241"/>
      <c r="AQ962" s="194"/>
      <c r="AR962" s="240"/>
      <c r="AS962" s="194"/>
      <c r="AT962" s="240"/>
      <c r="AU962" s="241"/>
      <c r="AV962" s="194"/>
      <c r="AW962" s="240"/>
      <c r="AX962" s="194"/>
      <c r="AY962" s="240"/>
      <c r="AZ962" s="241"/>
      <c r="BA962" s="194"/>
      <c r="BB962" s="240"/>
      <c r="BC962" s="194"/>
      <c r="BD962" s="240"/>
      <c r="BE962" s="241"/>
      <c r="BF962" s="194"/>
      <c r="BG962" s="240"/>
      <c r="BH962" s="194"/>
      <c r="BI962" s="240"/>
      <c r="BJ962" s="241"/>
    </row>
    <row r="963" customFormat="false" ht="15.75" hidden="false" customHeight="true" outlineLevel="0" collapsed="false">
      <c r="N963" s="240"/>
      <c r="P963" s="240"/>
      <c r="Q963" s="241"/>
      <c r="S963" s="240"/>
      <c r="U963" s="240"/>
      <c r="V963" s="241"/>
      <c r="W963" s="194"/>
      <c r="X963" s="240"/>
      <c r="Y963" s="194"/>
      <c r="Z963" s="240"/>
      <c r="AA963" s="241"/>
      <c r="AB963" s="194"/>
      <c r="AC963" s="240"/>
      <c r="AD963" s="194"/>
      <c r="AE963" s="240"/>
      <c r="AF963" s="241"/>
      <c r="AG963" s="194"/>
      <c r="AH963" s="240"/>
      <c r="AI963" s="194"/>
      <c r="AJ963" s="240"/>
      <c r="AK963" s="241"/>
      <c r="AL963" s="194"/>
      <c r="AM963" s="240"/>
      <c r="AN963" s="194"/>
      <c r="AO963" s="240"/>
      <c r="AP963" s="241"/>
      <c r="AQ963" s="194"/>
      <c r="AR963" s="240"/>
      <c r="AS963" s="194"/>
      <c r="AT963" s="240"/>
      <c r="AU963" s="241"/>
      <c r="AV963" s="194"/>
      <c r="AW963" s="240"/>
      <c r="AX963" s="194"/>
      <c r="AY963" s="240"/>
      <c r="AZ963" s="241"/>
      <c r="BA963" s="194"/>
      <c r="BB963" s="240"/>
      <c r="BC963" s="194"/>
      <c r="BD963" s="240"/>
      <c r="BE963" s="241"/>
      <c r="BF963" s="194"/>
      <c r="BG963" s="240"/>
      <c r="BH963" s="194"/>
      <c r="BI963" s="240"/>
      <c r="BJ963" s="241"/>
    </row>
    <row r="964" customFormat="false" ht="15.75" hidden="false" customHeight="true" outlineLevel="0" collapsed="false">
      <c r="N964" s="240"/>
      <c r="P964" s="240"/>
      <c r="Q964" s="241"/>
      <c r="S964" s="240"/>
      <c r="U964" s="240"/>
      <c r="V964" s="241"/>
      <c r="W964" s="194"/>
      <c r="X964" s="240"/>
      <c r="Y964" s="194"/>
      <c r="Z964" s="240"/>
      <c r="AA964" s="241"/>
      <c r="AB964" s="194"/>
      <c r="AC964" s="240"/>
      <c r="AD964" s="194"/>
      <c r="AE964" s="240"/>
      <c r="AF964" s="241"/>
      <c r="AG964" s="194"/>
      <c r="AH964" s="240"/>
      <c r="AI964" s="194"/>
      <c r="AJ964" s="240"/>
      <c r="AK964" s="241"/>
      <c r="AL964" s="194"/>
      <c r="AM964" s="240"/>
      <c r="AN964" s="194"/>
      <c r="AO964" s="240"/>
      <c r="AP964" s="241"/>
      <c r="AQ964" s="194"/>
      <c r="AR964" s="240"/>
      <c r="AS964" s="194"/>
      <c r="AT964" s="240"/>
      <c r="AU964" s="241"/>
      <c r="AV964" s="194"/>
      <c r="AW964" s="240"/>
      <c r="AX964" s="194"/>
      <c r="AY964" s="240"/>
      <c r="AZ964" s="241"/>
      <c r="BA964" s="194"/>
      <c r="BB964" s="240"/>
      <c r="BC964" s="194"/>
      <c r="BD964" s="240"/>
      <c r="BE964" s="241"/>
      <c r="BF964" s="194"/>
      <c r="BG964" s="240"/>
      <c r="BH964" s="194"/>
      <c r="BI964" s="240"/>
      <c r="BJ964" s="241"/>
    </row>
    <row r="965" customFormat="false" ht="15.75" hidden="false" customHeight="true" outlineLevel="0" collapsed="false">
      <c r="N965" s="240"/>
      <c r="P965" s="240"/>
      <c r="Q965" s="241"/>
      <c r="S965" s="240"/>
      <c r="U965" s="240"/>
      <c r="V965" s="241"/>
      <c r="W965" s="194"/>
      <c r="X965" s="240"/>
      <c r="Y965" s="194"/>
      <c r="Z965" s="240"/>
      <c r="AA965" s="241"/>
      <c r="AB965" s="194"/>
      <c r="AC965" s="240"/>
      <c r="AD965" s="194"/>
      <c r="AE965" s="240"/>
      <c r="AF965" s="241"/>
      <c r="AG965" s="194"/>
      <c r="AH965" s="240"/>
      <c r="AI965" s="194"/>
      <c r="AJ965" s="240"/>
      <c r="AK965" s="241"/>
      <c r="AL965" s="194"/>
      <c r="AM965" s="240"/>
      <c r="AN965" s="194"/>
      <c r="AO965" s="240"/>
      <c r="AP965" s="241"/>
      <c r="AQ965" s="194"/>
      <c r="AR965" s="240"/>
      <c r="AS965" s="194"/>
      <c r="AT965" s="240"/>
      <c r="AU965" s="241"/>
      <c r="AV965" s="194"/>
      <c r="AW965" s="240"/>
      <c r="AX965" s="194"/>
      <c r="AY965" s="240"/>
      <c r="AZ965" s="241"/>
      <c r="BA965" s="194"/>
      <c r="BB965" s="240"/>
      <c r="BC965" s="194"/>
      <c r="BD965" s="240"/>
      <c r="BE965" s="241"/>
      <c r="BF965" s="194"/>
      <c r="BG965" s="240"/>
      <c r="BH965" s="194"/>
      <c r="BI965" s="240"/>
      <c r="BJ965" s="241"/>
    </row>
    <row r="966" customFormat="false" ht="15.75" hidden="false" customHeight="true" outlineLevel="0" collapsed="false">
      <c r="N966" s="240"/>
      <c r="P966" s="240"/>
      <c r="Q966" s="241"/>
      <c r="S966" s="240"/>
      <c r="U966" s="240"/>
      <c r="V966" s="241"/>
      <c r="W966" s="194"/>
      <c r="X966" s="240"/>
      <c r="Y966" s="194"/>
      <c r="Z966" s="240"/>
      <c r="AA966" s="241"/>
      <c r="AB966" s="194"/>
      <c r="AC966" s="240"/>
      <c r="AD966" s="194"/>
      <c r="AE966" s="240"/>
      <c r="AF966" s="241"/>
      <c r="AG966" s="194"/>
      <c r="AH966" s="240"/>
      <c r="AI966" s="194"/>
      <c r="AJ966" s="240"/>
      <c r="AK966" s="241"/>
      <c r="AL966" s="194"/>
      <c r="AM966" s="240"/>
      <c r="AN966" s="194"/>
      <c r="AO966" s="240"/>
      <c r="AP966" s="241"/>
      <c r="AQ966" s="194"/>
      <c r="AR966" s="240"/>
      <c r="AS966" s="194"/>
      <c r="AT966" s="240"/>
      <c r="AU966" s="241"/>
      <c r="AV966" s="194"/>
      <c r="AW966" s="240"/>
      <c r="AX966" s="194"/>
      <c r="AY966" s="240"/>
      <c r="AZ966" s="241"/>
      <c r="BA966" s="194"/>
      <c r="BB966" s="240"/>
      <c r="BC966" s="194"/>
      <c r="BD966" s="240"/>
      <c r="BE966" s="241"/>
      <c r="BF966" s="194"/>
      <c r="BG966" s="240"/>
      <c r="BH966" s="194"/>
      <c r="BI966" s="240"/>
      <c r="BJ966" s="241"/>
    </row>
    <row r="967" customFormat="false" ht="15.75" hidden="false" customHeight="true" outlineLevel="0" collapsed="false">
      <c r="N967" s="240"/>
      <c r="P967" s="240"/>
      <c r="Q967" s="241"/>
      <c r="S967" s="240"/>
      <c r="U967" s="240"/>
      <c r="V967" s="241"/>
      <c r="W967" s="194"/>
      <c r="X967" s="240"/>
      <c r="Y967" s="194"/>
      <c r="Z967" s="240"/>
      <c r="AA967" s="241"/>
      <c r="AB967" s="194"/>
      <c r="AC967" s="240"/>
      <c r="AD967" s="194"/>
      <c r="AE967" s="240"/>
      <c r="AF967" s="241"/>
      <c r="AG967" s="194"/>
      <c r="AH967" s="240"/>
      <c r="AI967" s="194"/>
      <c r="AJ967" s="240"/>
      <c r="AK967" s="241"/>
      <c r="AL967" s="194"/>
      <c r="AM967" s="240"/>
      <c r="AN967" s="194"/>
      <c r="AO967" s="240"/>
      <c r="AP967" s="241"/>
      <c r="AQ967" s="194"/>
      <c r="AR967" s="240"/>
      <c r="AS967" s="194"/>
      <c r="AT967" s="240"/>
      <c r="AU967" s="241"/>
      <c r="AV967" s="194"/>
      <c r="AW967" s="240"/>
      <c r="AX967" s="194"/>
      <c r="AY967" s="240"/>
      <c r="AZ967" s="241"/>
      <c r="BA967" s="194"/>
      <c r="BB967" s="240"/>
      <c r="BC967" s="194"/>
      <c r="BD967" s="240"/>
      <c r="BE967" s="241"/>
      <c r="BF967" s="194"/>
      <c r="BG967" s="240"/>
      <c r="BH967" s="194"/>
      <c r="BI967" s="240"/>
      <c r="BJ967" s="241"/>
    </row>
    <row r="968" customFormat="false" ht="15.75" hidden="false" customHeight="true" outlineLevel="0" collapsed="false">
      <c r="N968" s="240"/>
      <c r="P968" s="240"/>
      <c r="Q968" s="241"/>
      <c r="S968" s="240"/>
      <c r="U968" s="240"/>
      <c r="V968" s="241"/>
      <c r="W968" s="194"/>
      <c r="X968" s="240"/>
      <c r="Y968" s="194"/>
      <c r="Z968" s="240"/>
      <c r="AA968" s="241"/>
      <c r="AB968" s="194"/>
      <c r="AC968" s="240"/>
      <c r="AD968" s="194"/>
      <c r="AE968" s="240"/>
      <c r="AF968" s="241"/>
      <c r="AG968" s="194"/>
      <c r="AH968" s="240"/>
      <c r="AI968" s="194"/>
      <c r="AJ968" s="240"/>
      <c r="AK968" s="241"/>
      <c r="AL968" s="194"/>
      <c r="AM968" s="240"/>
      <c r="AN968" s="194"/>
      <c r="AO968" s="240"/>
      <c r="AP968" s="241"/>
      <c r="AQ968" s="194"/>
      <c r="AR968" s="240"/>
      <c r="AS968" s="194"/>
      <c r="AT968" s="240"/>
      <c r="AU968" s="241"/>
      <c r="AV968" s="194"/>
      <c r="AW968" s="240"/>
      <c r="AX968" s="194"/>
      <c r="AY968" s="240"/>
      <c r="AZ968" s="241"/>
      <c r="BA968" s="194"/>
      <c r="BB968" s="240"/>
      <c r="BC968" s="194"/>
      <c r="BD968" s="240"/>
      <c r="BE968" s="241"/>
      <c r="BF968" s="194"/>
      <c r="BG968" s="240"/>
      <c r="BH968" s="194"/>
      <c r="BI968" s="240"/>
      <c r="BJ968" s="241"/>
    </row>
    <row r="969" customFormat="false" ht="15.75" hidden="false" customHeight="true" outlineLevel="0" collapsed="false">
      <c r="N969" s="240"/>
      <c r="P969" s="240"/>
      <c r="Q969" s="241"/>
      <c r="S969" s="240"/>
      <c r="U969" s="240"/>
      <c r="V969" s="241"/>
      <c r="W969" s="194"/>
      <c r="X969" s="240"/>
      <c r="Y969" s="194"/>
      <c r="Z969" s="240"/>
      <c r="AA969" s="241"/>
      <c r="AB969" s="194"/>
      <c r="AC969" s="240"/>
      <c r="AD969" s="194"/>
      <c r="AE969" s="240"/>
      <c r="AF969" s="241"/>
      <c r="AG969" s="194"/>
      <c r="AH969" s="240"/>
      <c r="AI969" s="194"/>
      <c r="AJ969" s="240"/>
      <c r="AK969" s="241"/>
      <c r="AL969" s="194"/>
      <c r="AM969" s="240"/>
      <c r="AN969" s="194"/>
      <c r="AO969" s="240"/>
      <c r="AP969" s="241"/>
      <c r="AQ969" s="194"/>
      <c r="AR969" s="240"/>
      <c r="AS969" s="194"/>
      <c r="AT969" s="240"/>
      <c r="AU969" s="241"/>
      <c r="AV969" s="194"/>
      <c r="AW969" s="240"/>
      <c r="AX969" s="194"/>
      <c r="AY969" s="240"/>
      <c r="AZ969" s="241"/>
      <c r="BA969" s="194"/>
      <c r="BB969" s="240"/>
      <c r="BC969" s="194"/>
      <c r="BD969" s="240"/>
      <c r="BE969" s="241"/>
      <c r="BF969" s="194"/>
      <c r="BG969" s="240"/>
      <c r="BH969" s="194"/>
      <c r="BI969" s="240"/>
      <c r="BJ969" s="241"/>
    </row>
    <row r="970" customFormat="false" ht="15.75" hidden="false" customHeight="true" outlineLevel="0" collapsed="false">
      <c r="N970" s="240"/>
      <c r="P970" s="240"/>
      <c r="Q970" s="241"/>
      <c r="S970" s="240"/>
      <c r="U970" s="240"/>
      <c r="V970" s="241"/>
      <c r="W970" s="194"/>
      <c r="X970" s="240"/>
      <c r="Y970" s="194"/>
      <c r="Z970" s="240"/>
      <c r="AA970" s="241"/>
      <c r="AB970" s="194"/>
      <c r="AC970" s="240"/>
      <c r="AD970" s="194"/>
      <c r="AE970" s="240"/>
      <c r="AF970" s="241"/>
      <c r="AG970" s="194"/>
      <c r="AH970" s="240"/>
      <c r="AI970" s="194"/>
      <c r="AJ970" s="240"/>
      <c r="AK970" s="241"/>
      <c r="AL970" s="194"/>
      <c r="AM970" s="240"/>
      <c r="AN970" s="194"/>
      <c r="AO970" s="240"/>
      <c r="AP970" s="241"/>
      <c r="AQ970" s="194"/>
      <c r="AR970" s="240"/>
      <c r="AS970" s="194"/>
      <c r="AT970" s="240"/>
      <c r="AU970" s="241"/>
      <c r="AV970" s="194"/>
      <c r="AW970" s="240"/>
      <c r="AX970" s="194"/>
      <c r="AY970" s="240"/>
      <c r="AZ970" s="241"/>
      <c r="BA970" s="194"/>
      <c r="BB970" s="240"/>
      <c r="BC970" s="194"/>
      <c r="BD970" s="240"/>
      <c r="BE970" s="241"/>
      <c r="BF970" s="194"/>
      <c r="BG970" s="240"/>
      <c r="BH970" s="194"/>
      <c r="BI970" s="240"/>
      <c r="BJ970" s="241"/>
    </row>
    <row r="971" customFormat="false" ht="15.75" hidden="false" customHeight="true" outlineLevel="0" collapsed="false">
      <c r="N971" s="240"/>
      <c r="P971" s="240"/>
      <c r="Q971" s="241"/>
      <c r="S971" s="240"/>
      <c r="U971" s="240"/>
      <c r="V971" s="241"/>
      <c r="W971" s="194"/>
      <c r="X971" s="240"/>
      <c r="Y971" s="194"/>
      <c r="Z971" s="240"/>
      <c r="AA971" s="241"/>
      <c r="AB971" s="194"/>
      <c r="AC971" s="240"/>
      <c r="AD971" s="194"/>
      <c r="AE971" s="240"/>
      <c r="AF971" s="241"/>
      <c r="AG971" s="194"/>
      <c r="AH971" s="240"/>
      <c r="AI971" s="194"/>
      <c r="AJ971" s="240"/>
      <c r="AK971" s="241"/>
      <c r="AL971" s="194"/>
      <c r="AM971" s="240"/>
      <c r="AN971" s="194"/>
      <c r="AO971" s="240"/>
      <c r="AP971" s="241"/>
      <c r="AQ971" s="194"/>
      <c r="AR971" s="240"/>
      <c r="AS971" s="194"/>
      <c r="AT971" s="240"/>
      <c r="AU971" s="241"/>
      <c r="AV971" s="194"/>
      <c r="AW971" s="240"/>
      <c r="AX971" s="194"/>
      <c r="AY971" s="240"/>
      <c r="AZ971" s="241"/>
      <c r="BA971" s="194"/>
      <c r="BB971" s="240"/>
      <c r="BC971" s="194"/>
      <c r="BD971" s="240"/>
      <c r="BE971" s="241"/>
      <c r="BF971" s="194"/>
      <c r="BG971" s="240"/>
      <c r="BH971" s="194"/>
      <c r="BI971" s="240"/>
      <c r="BJ971" s="241"/>
    </row>
    <row r="972" customFormat="false" ht="15.75" hidden="false" customHeight="true" outlineLevel="0" collapsed="false">
      <c r="N972" s="240"/>
      <c r="P972" s="240"/>
      <c r="Q972" s="241"/>
      <c r="S972" s="240"/>
      <c r="U972" s="240"/>
      <c r="V972" s="241"/>
      <c r="W972" s="194"/>
      <c r="X972" s="240"/>
      <c r="Y972" s="194"/>
      <c r="Z972" s="240"/>
      <c r="AA972" s="241"/>
      <c r="AB972" s="194"/>
      <c r="AC972" s="240"/>
      <c r="AD972" s="194"/>
      <c r="AE972" s="240"/>
      <c r="AF972" s="241"/>
      <c r="AG972" s="194"/>
      <c r="AH972" s="240"/>
      <c r="AI972" s="194"/>
      <c r="AJ972" s="240"/>
      <c r="AK972" s="241"/>
      <c r="AL972" s="194"/>
      <c r="AM972" s="240"/>
      <c r="AN972" s="194"/>
      <c r="AO972" s="240"/>
      <c r="AP972" s="241"/>
      <c r="AQ972" s="194"/>
      <c r="AR972" s="240"/>
      <c r="AS972" s="194"/>
      <c r="AT972" s="240"/>
      <c r="AU972" s="241"/>
      <c r="AV972" s="194"/>
      <c r="AW972" s="240"/>
      <c r="AX972" s="194"/>
      <c r="AY972" s="240"/>
      <c r="AZ972" s="241"/>
      <c r="BA972" s="194"/>
      <c r="BB972" s="240"/>
      <c r="BC972" s="194"/>
      <c r="BD972" s="240"/>
      <c r="BE972" s="241"/>
      <c r="BF972" s="194"/>
      <c r="BG972" s="240"/>
      <c r="BH972" s="194"/>
      <c r="BI972" s="240"/>
      <c r="BJ972" s="241"/>
    </row>
    <row r="973" customFormat="false" ht="15.75" hidden="false" customHeight="true" outlineLevel="0" collapsed="false">
      <c r="N973" s="240"/>
      <c r="P973" s="240"/>
      <c r="Q973" s="241"/>
      <c r="S973" s="240"/>
      <c r="U973" s="240"/>
      <c r="V973" s="241"/>
      <c r="W973" s="194"/>
      <c r="X973" s="240"/>
      <c r="Y973" s="194"/>
      <c r="Z973" s="240"/>
      <c r="AA973" s="241"/>
      <c r="AB973" s="194"/>
      <c r="AC973" s="240"/>
      <c r="AD973" s="194"/>
      <c r="AE973" s="240"/>
      <c r="AF973" s="241"/>
      <c r="AG973" s="194"/>
      <c r="AH973" s="240"/>
      <c r="AI973" s="194"/>
      <c r="AJ973" s="240"/>
      <c r="AK973" s="241"/>
      <c r="AL973" s="194"/>
      <c r="AM973" s="240"/>
      <c r="AN973" s="194"/>
      <c r="AO973" s="240"/>
      <c r="AP973" s="241"/>
      <c r="AQ973" s="194"/>
      <c r="AR973" s="240"/>
      <c r="AS973" s="194"/>
      <c r="AT973" s="240"/>
      <c r="AU973" s="241"/>
      <c r="AV973" s="194"/>
      <c r="AW973" s="240"/>
      <c r="AX973" s="194"/>
      <c r="AY973" s="240"/>
      <c r="AZ973" s="241"/>
      <c r="BA973" s="194"/>
      <c r="BB973" s="240"/>
      <c r="BC973" s="194"/>
      <c r="BD973" s="240"/>
      <c r="BE973" s="241"/>
      <c r="BF973" s="194"/>
      <c r="BG973" s="240"/>
      <c r="BH973" s="194"/>
      <c r="BI973" s="240"/>
      <c r="BJ973" s="241"/>
    </row>
    <row r="974" customFormat="false" ht="15.75" hidden="false" customHeight="true" outlineLevel="0" collapsed="false">
      <c r="N974" s="240"/>
      <c r="P974" s="240"/>
      <c r="Q974" s="241"/>
      <c r="S974" s="240"/>
      <c r="U974" s="240"/>
      <c r="V974" s="241"/>
      <c r="W974" s="194"/>
      <c r="X974" s="240"/>
      <c r="Y974" s="194"/>
      <c r="Z974" s="240"/>
      <c r="AA974" s="241"/>
      <c r="AB974" s="194"/>
      <c r="AC974" s="240"/>
      <c r="AD974" s="194"/>
      <c r="AE974" s="240"/>
      <c r="AF974" s="241"/>
      <c r="AG974" s="194"/>
      <c r="AH974" s="240"/>
      <c r="AI974" s="194"/>
      <c r="AJ974" s="240"/>
      <c r="AK974" s="241"/>
      <c r="AL974" s="194"/>
      <c r="AM974" s="240"/>
      <c r="AN974" s="194"/>
      <c r="AO974" s="240"/>
      <c r="AP974" s="241"/>
      <c r="AQ974" s="194"/>
      <c r="AR974" s="240"/>
      <c r="AS974" s="194"/>
      <c r="AT974" s="240"/>
      <c r="AU974" s="241"/>
      <c r="AV974" s="194"/>
      <c r="AW974" s="240"/>
      <c r="AX974" s="194"/>
      <c r="AY974" s="240"/>
      <c r="AZ974" s="241"/>
      <c r="BA974" s="194"/>
      <c r="BB974" s="240"/>
      <c r="BC974" s="194"/>
      <c r="BD974" s="240"/>
      <c r="BE974" s="241"/>
      <c r="BF974" s="194"/>
      <c r="BG974" s="240"/>
      <c r="BH974" s="194"/>
      <c r="BI974" s="240"/>
      <c r="BJ974" s="241"/>
    </row>
    <row r="975" customFormat="false" ht="15.75" hidden="false" customHeight="true" outlineLevel="0" collapsed="false">
      <c r="N975" s="240"/>
      <c r="P975" s="240"/>
      <c r="Q975" s="241"/>
      <c r="S975" s="240"/>
      <c r="U975" s="240"/>
      <c r="V975" s="241"/>
      <c r="W975" s="194"/>
      <c r="X975" s="240"/>
      <c r="Y975" s="194"/>
      <c r="Z975" s="240"/>
      <c r="AA975" s="241"/>
      <c r="AB975" s="194"/>
      <c r="AC975" s="240"/>
      <c r="AD975" s="194"/>
      <c r="AE975" s="240"/>
      <c r="AF975" s="241"/>
      <c r="AG975" s="194"/>
      <c r="AH975" s="240"/>
      <c r="AI975" s="194"/>
      <c r="AJ975" s="240"/>
      <c r="AK975" s="241"/>
      <c r="AL975" s="194"/>
      <c r="AM975" s="240"/>
      <c r="AN975" s="194"/>
      <c r="AO975" s="240"/>
      <c r="AP975" s="241"/>
      <c r="AQ975" s="194"/>
      <c r="AR975" s="240"/>
      <c r="AS975" s="194"/>
      <c r="AT975" s="240"/>
      <c r="AU975" s="241"/>
      <c r="AV975" s="194"/>
      <c r="AW975" s="240"/>
      <c r="AX975" s="194"/>
      <c r="AY975" s="240"/>
      <c r="AZ975" s="241"/>
      <c r="BA975" s="194"/>
      <c r="BB975" s="240"/>
      <c r="BC975" s="194"/>
      <c r="BD975" s="240"/>
      <c r="BE975" s="241"/>
      <c r="BF975" s="194"/>
      <c r="BG975" s="240"/>
      <c r="BH975" s="194"/>
      <c r="BI975" s="240"/>
      <c r="BJ975" s="241"/>
    </row>
    <row r="976" customFormat="false" ht="15.75" hidden="false" customHeight="true" outlineLevel="0" collapsed="false">
      <c r="N976" s="240"/>
      <c r="P976" s="240"/>
      <c r="Q976" s="241"/>
      <c r="S976" s="240"/>
      <c r="U976" s="240"/>
      <c r="V976" s="241"/>
      <c r="W976" s="194"/>
      <c r="X976" s="240"/>
      <c r="Y976" s="194"/>
      <c r="Z976" s="240"/>
      <c r="AA976" s="241"/>
      <c r="AB976" s="194"/>
      <c r="AC976" s="240"/>
      <c r="AD976" s="194"/>
      <c r="AE976" s="240"/>
      <c r="AF976" s="241"/>
      <c r="AG976" s="194"/>
      <c r="AH976" s="240"/>
      <c r="AI976" s="194"/>
      <c r="AJ976" s="240"/>
      <c r="AK976" s="241"/>
      <c r="AL976" s="194"/>
      <c r="AM976" s="240"/>
      <c r="AN976" s="194"/>
      <c r="AO976" s="240"/>
      <c r="AP976" s="241"/>
      <c r="AQ976" s="194"/>
      <c r="AR976" s="240"/>
      <c r="AS976" s="194"/>
      <c r="AT976" s="240"/>
      <c r="AU976" s="241"/>
      <c r="AV976" s="194"/>
      <c r="AW976" s="240"/>
      <c r="AX976" s="194"/>
      <c r="AY976" s="240"/>
      <c r="AZ976" s="241"/>
      <c r="BA976" s="194"/>
      <c r="BB976" s="240"/>
      <c r="BC976" s="194"/>
      <c r="BD976" s="240"/>
      <c r="BE976" s="241"/>
      <c r="BF976" s="194"/>
      <c r="BG976" s="240"/>
      <c r="BH976" s="194"/>
      <c r="BI976" s="240"/>
      <c r="BJ976" s="241"/>
    </row>
    <row r="977" customFormat="false" ht="15.75" hidden="false" customHeight="true" outlineLevel="0" collapsed="false">
      <c r="N977" s="240"/>
      <c r="P977" s="240"/>
      <c r="Q977" s="241"/>
      <c r="S977" s="240"/>
      <c r="U977" s="240"/>
      <c r="V977" s="241"/>
      <c r="W977" s="194"/>
      <c r="X977" s="240"/>
      <c r="Y977" s="194"/>
      <c r="Z977" s="240"/>
      <c r="AA977" s="241"/>
      <c r="AB977" s="194"/>
      <c r="AC977" s="240"/>
      <c r="AD977" s="194"/>
      <c r="AE977" s="240"/>
      <c r="AF977" s="241"/>
      <c r="AG977" s="194"/>
      <c r="AH977" s="240"/>
      <c r="AI977" s="194"/>
      <c r="AJ977" s="240"/>
      <c r="AK977" s="241"/>
      <c r="AL977" s="194"/>
      <c r="AM977" s="240"/>
      <c r="AN977" s="194"/>
      <c r="AO977" s="240"/>
      <c r="AP977" s="241"/>
      <c r="AQ977" s="194"/>
      <c r="AR977" s="240"/>
      <c r="AS977" s="194"/>
      <c r="AT977" s="240"/>
      <c r="AU977" s="241"/>
      <c r="AV977" s="194"/>
      <c r="AW977" s="240"/>
      <c r="AX977" s="194"/>
      <c r="AY977" s="240"/>
      <c r="AZ977" s="241"/>
      <c r="BA977" s="194"/>
      <c r="BB977" s="240"/>
      <c r="BC977" s="194"/>
      <c r="BD977" s="240"/>
      <c r="BE977" s="241"/>
      <c r="BF977" s="194"/>
      <c r="BG977" s="240"/>
      <c r="BH977" s="194"/>
      <c r="BI977" s="240"/>
      <c r="BJ977" s="241"/>
    </row>
    <row r="978" customFormat="false" ht="15.75" hidden="false" customHeight="true" outlineLevel="0" collapsed="false">
      <c r="N978" s="240"/>
      <c r="P978" s="240"/>
      <c r="Q978" s="241"/>
      <c r="S978" s="240"/>
      <c r="U978" s="240"/>
      <c r="V978" s="241"/>
      <c r="W978" s="194"/>
      <c r="X978" s="240"/>
      <c r="Y978" s="194"/>
      <c r="Z978" s="240"/>
      <c r="AA978" s="241"/>
      <c r="AB978" s="194"/>
      <c r="AC978" s="240"/>
      <c r="AD978" s="194"/>
      <c r="AE978" s="240"/>
      <c r="AF978" s="241"/>
      <c r="AG978" s="194"/>
      <c r="AH978" s="240"/>
      <c r="AI978" s="194"/>
      <c r="AJ978" s="240"/>
      <c r="AK978" s="241"/>
      <c r="AL978" s="194"/>
      <c r="AM978" s="240"/>
      <c r="AN978" s="194"/>
      <c r="AO978" s="240"/>
      <c r="AP978" s="241"/>
      <c r="AQ978" s="194"/>
      <c r="AR978" s="240"/>
      <c r="AS978" s="194"/>
      <c r="AT978" s="240"/>
      <c r="AU978" s="241"/>
      <c r="AV978" s="194"/>
      <c r="AW978" s="240"/>
      <c r="AX978" s="194"/>
      <c r="AY978" s="240"/>
      <c r="AZ978" s="241"/>
      <c r="BA978" s="194"/>
      <c r="BB978" s="240"/>
      <c r="BC978" s="194"/>
      <c r="BD978" s="240"/>
      <c r="BE978" s="241"/>
      <c r="BF978" s="194"/>
      <c r="BG978" s="240"/>
      <c r="BH978" s="194"/>
      <c r="BI978" s="240"/>
      <c r="BJ978" s="241"/>
    </row>
    <row r="979" customFormat="false" ht="15.75" hidden="false" customHeight="true" outlineLevel="0" collapsed="false">
      <c r="N979" s="240"/>
      <c r="P979" s="240"/>
      <c r="Q979" s="241"/>
      <c r="S979" s="240"/>
      <c r="U979" s="240"/>
      <c r="V979" s="241"/>
      <c r="W979" s="194"/>
      <c r="X979" s="240"/>
      <c r="Y979" s="194"/>
      <c r="Z979" s="240"/>
      <c r="AA979" s="241"/>
      <c r="AB979" s="194"/>
      <c r="AC979" s="240"/>
      <c r="AD979" s="194"/>
      <c r="AE979" s="240"/>
      <c r="AF979" s="241"/>
      <c r="AG979" s="194"/>
      <c r="AH979" s="240"/>
      <c r="AI979" s="194"/>
      <c r="AJ979" s="240"/>
      <c r="AK979" s="241"/>
      <c r="AL979" s="194"/>
      <c r="AM979" s="240"/>
      <c r="AN979" s="194"/>
      <c r="AO979" s="240"/>
      <c r="AP979" s="241"/>
      <c r="AQ979" s="194"/>
      <c r="AR979" s="240"/>
      <c r="AS979" s="194"/>
      <c r="AT979" s="240"/>
      <c r="AU979" s="241"/>
      <c r="AV979" s="194"/>
      <c r="AW979" s="240"/>
      <c r="AX979" s="194"/>
      <c r="AY979" s="240"/>
      <c r="AZ979" s="241"/>
      <c r="BA979" s="194"/>
      <c r="BB979" s="240"/>
      <c r="BC979" s="194"/>
      <c r="BD979" s="240"/>
      <c r="BE979" s="241"/>
      <c r="BF979" s="194"/>
      <c r="BG979" s="240"/>
      <c r="BH979" s="194"/>
      <c r="BI979" s="240"/>
      <c r="BJ979" s="241"/>
    </row>
    <row r="980" customFormat="false" ht="15.75" hidden="false" customHeight="true" outlineLevel="0" collapsed="false">
      <c r="N980" s="240"/>
      <c r="P980" s="240"/>
      <c r="Q980" s="241"/>
      <c r="S980" s="240"/>
      <c r="U980" s="240"/>
      <c r="V980" s="241"/>
      <c r="W980" s="194"/>
      <c r="X980" s="240"/>
      <c r="Y980" s="194"/>
      <c r="Z980" s="240"/>
      <c r="AA980" s="241"/>
      <c r="AB980" s="194"/>
      <c r="AC980" s="240"/>
      <c r="AD980" s="194"/>
      <c r="AE980" s="240"/>
      <c r="AF980" s="241"/>
      <c r="AG980" s="194"/>
      <c r="AH980" s="240"/>
      <c r="AI980" s="194"/>
      <c r="AJ980" s="240"/>
      <c r="AK980" s="241"/>
      <c r="AL980" s="194"/>
      <c r="AM980" s="240"/>
      <c r="AN980" s="194"/>
      <c r="AO980" s="240"/>
      <c r="AP980" s="241"/>
      <c r="AQ980" s="194"/>
      <c r="AR980" s="240"/>
      <c r="AS980" s="194"/>
      <c r="AT980" s="240"/>
      <c r="AU980" s="241"/>
      <c r="AV980" s="194"/>
      <c r="AW980" s="240"/>
      <c r="AX980" s="194"/>
      <c r="AY980" s="240"/>
      <c r="AZ980" s="241"/>
      <c r="BA980" s="194"/>
      <c r="BB980" s="240"/>
      <c r="BC980" s="194"/>
      <c r="BD980" s="240"/>
      <c r="BE980" s="241"/>
      <c r="BF980" s="194"/>
      <c r="BG980" s="240"/>
      <c r="BH980" s="194"/>
      <c r="BI980" s="240"/>
      <c r="BJ980" s="241"/>
    </row>
    <row r="981" customFormat="false" ht="15.75" hidden="false" customHeight="true" outlineLevel="0" collapsed="false">
      <c r="N981" s="240"/>
      <c r="P981" s="240"/>
      <c r="Q981" s="241"/>
      <c r="S981" s="240"/>
      <c r="U981" s="240"/>
      <c r="V981" s="241"/>
      <c r="W981" s="194"/>
      <c r="X981" s="240"/>
      <c r="Y981" s="194"/>
      <c r="Z981" s="240"/>
      <c r="AA981" s="241"/>
      <c r="AB981" s="194"/>
      <c r="AC981" s="240"/>
      <c r="AD981" s="194"/>
      <c r="AE981" s="240"/>
      <c r="AF981" s="241"/>
      <c r="AG981" s="194"/>
      <c r="AH981" s="240"/>
      <c r="AI981" s="194"/>
      <c r="AJ981" s="240"/>
      <c r="AK981" s="241"/>
      <c r="AL981" s="194"/>
      <c r="AM981" s="240"/>
      <c r="AN981" s="194"/>
      <c r="AO981" s="240"/>
      <c r="AP981" s="241"/>
      <c r="AQ981" s="194"/>
      <c r="AR981" s="240"/>
      <c r="AS981" s="194"/>
      <c r="AT981" s="240"/>
      <c r="AU981" s="241"/>
      <c r="AV981" s="194"/>
      <c r="AW981" s="240"/>
      <c r="AX981" s="194"/>
      <c r="AY981" s="240"/>
      <c r="AZ981" s="241"/>
      <c r="BA981" s="194"/>
      <c r="BB981" s="240"/>
      <c r="BC981" s="194"/>
      <c r="BD981" s="240"/>
      <c r="BE981" s="241"/>
      <c r="BF981" s="194"/>
      <c r="BG981" s="240"/>
      <c r="BH981" s="194"/>
      <c r="BI981" s="240"/>
      <c r="BJ981" s="241"/>
    </row>
    <row r="982" customFormat="false" ht="15.75" hidden="false" customHeight="true" outlineLevel="0" collapsed="false">
      <c r="N982" s="240"/>
      <c r="P982" s="240"/>
      <c r="Q982" s="241"/>
      <c r="S982" s="240"/>
      <c r="U982" s="240"/>
      <c r="V982" s="241"/>
      <c r="W982" s="194"/>
      <c r="X982" s="240"/>
      <c r="Y982" s="194"/>
      <c r="Z982" s="240"/>
      <c r="AA982" s="241"/>
      <c r="AB982" s="194"/>
      <c r="AC982" s="240"/>
      <c r="AD982" s="194"/>
      <c r="AE982" s="240"/>
      <c r="AF982" s="241"/>
      <c r="AG982" s="194"/>
      <c r="AH982" s="240"/>
      <c r="AI982" s="194"/>
      <c r="AJ982" s="240"/>
      <c r="AK982" s="241"/>
      <c r="AL982" s="194"/>
      <c r="AM982" s="240"/>
      <c r="AN982" s="194"/>
      <c r="AO982" s="240"/>
      <c r="AP982" s="241"/>
      <c r="AQ982" s="194"/>
      <c r="AR982" s="240"/>
      <c r="AS982" s="194"/>
      <c r="AT982" s="240"/>
      <c r="AU982" s="241"/>
      <c r="AV982" s="194"/>
      <c r="AW982" s="240"/>
      <c r="AX982" s="194"/>
      <c r="AY982" s="240"/>
      <c r="AZ982" s="241"/>
      <c r="BA982" s="194"/>
      <c r="BB982" s="240"/>
      <c r="BC982" s="194"/>
      <c r="BD982" s="240"/>
      <c r="BE982" s="241"/>
      <c r="BF982" s="194"/>
      <c r="BG982" s="240"/>
      <c r="BH982" s="194"/>
      <c r="BI982" s="240"/>
      <c r="BJ982" s="241"/>
    </row>
    <row r="983" customFormat="false" ht="15.75" hidden="false" customHeight="true" outlineLevel="0" collapsed="false">
      <c r="N983" s="240"/>
      <c r="P983" s="240"/>
      <c r="Q983" s="241"/>
      <c r="S983" s="240"/>
      <c r="U983" s="240"/>
      <c r="V983" s="241"/>
      <c r="W983" s="194"/>
      <c r="X983" s="240"/>
      <c r="Y983" s="194"/>
      <c r="Z983" s="240"/>
      <c r="AA983" s="241"/>
      <c r="AB983" s="194"/>
      <c r="AC983" s="240"/>
      <c r="AD983" s="194"/>
      <c r="AE983" s="240"/>
      <c r="AF983" s="241"/>
      <c r="AG983" s="194"/>
      <c r="AH983" s="240"/>
      <c r="AI983" s="194"/>
      <c r="AJ983" s="240"/>
      <c r="AK983" s="241"/>
      <c r="AL983" s="194"/>
      <c r="AM983" s="240"/>
      <c r="AN983" s="194"/>
      <c r="AO983" s="240"/>
      <c r="AP983" s="241"/>
      <c r="AQ983" s="194"/>
      <c r="AR983" s="240"/>
      <c r="AS983" s="194"/>
      <c r="AT983" s="240"/>
      <c r="AU983" s="241"/>
      <c r="AV983" s="194"/>
      <c r="AW983" s="240"/>
      <c r="AX983" s="194"/>
      <c r="AY983" s="240"/>
      <c r="AZ983" s="241"/>
      <c r="BA983" s="194"/>
      <c r="BB983" s="240"/>
      <c r="BC983" s="194"/>
      <c r="BD983" s="240"/>
      <c r="BE983" s="241"/>
      <c r="BF983" s="194"/>
      <c r="BG983" s="240"/>
      <c r="BH983" s="194"/>
      <c r="BI983" s="240"/>
      <c r="BJ983" s="241"/>
    </row>
    <row r="984" customFormat="false" ht="15.75" hidden="false" customHeight="true" outlineLevel="0" collapsed="false">
      <c r="N984" s="240"/>
      <c r="P984" s="240"/>
      <c r="Q984" s="241"/>
      <c r="S984" s="240"/>
      <c r="U984" s="240"/>
      <c r="V984" s="241"/>
      <c r="W984" s="194"/>
      <c r="X984" s="240"/>
      <c r="Y984" s="194"/>
      <c r="Z984" s="240"/>
      <c r="AA984" s="241"/>
      <c r="AB984" s="194"/>
      <c r="AC984" s="240"/>
      <c r="AD984" s="194"/>
      <c r="AE984" s="240"/>
      <c r="AF984" s="241"/>
      <c r="AG984" s="194"/>
      <c r="AH984" s="240"/>
      <c r="AI984" s="194"/>
      <c r="AJ984" s="240"/>
      <c r="AK984" s="241"/>
      <c r="AL984" s="194"/>
      <c r="AM984" s="240"/>
      <c r="AN984" s="194"/>
      <c r="AO984" s="240"/>
      <c r="AP984" s="241"/>
      <c r="AQ984" s="194"/>
      <c r="AR984" s="240"/>
      <c r="AS984" s="194"/>
      <c r="AT984" s="240"/>
      <c r="AU984" s="241"/>
      <c r="AV984" s="194"/>
      <c r="AW984" s="240"/>
      <c r="AX984" s="194"/>
      <c r="AY984" s="240"/>
      <c r="AZ984" s="241"/>
      <c r="BA984" s="194"/>
      <c r="BB984" s="240"/>
      <c r="BC984" s="194"/>
      <c r="BD984" s="240"/>
      <c r="BE984" s="241"/>
      <c r="BF984" s="194"/>
      <c r="BG984" s="240"/>
      <c r="BH984" s="194"/>
      <c r="BI984" s="240"/>
      <c r="BJ984" s="241"/>
    </row>
    <row r="985" customFormat="false" ht="15.75" hidden="false" customHeight="true" outlineLevel="0" collapsed="false">
      <c r="N985" s="240"/>
      <c r="P985" s="240"/>
      <c r="Q985" s="241"/>
      <c r="S985" s="240"/>
      <c r="U985" s="240"/>
      <c r="V985" s="241"/>
      <c r="W985" s="194"/>
      <c r="X985" s="240"/>
      <c r="Y985" s="194"/>
      <c r="Z985" s="240"/>
      <c r="AA985" s="241"/>
      <c r="AB985" s="194"/>
      <c r="AC985" s="240"/>
      <c r="AD985" s="194"/>
      <c r="AE985" s="240"/>
      <c r="AF985" s="241"/>
      <c r="AG985" s="194"/>
      <c r="AH985" s="240"/>
      <c r="AI985" s="194"/>
      <c r="AJ985" s="240"/>
      <c r="AK985" s="241"/>
      <c r="AL985" s="194"/>
      <c r="AM985" s="240"/>
      <c r="AN985" s="194"/>
      <c r="AO985" s="240"/>
      <c r="AP985" s="241"/>
      <c r="AQ985" s="194"/>
      <c r="AR985" s="240"/>
      <c r="AS985" s="194"/>
      <c r="AT985" s="240"/>
      <c r="AU985" s="241"/>
      <c r="AV985" s="194"/>
      <c r="AW985" s="240"/>
      <c r="AX985" s="194"/>
      <c r="AY985" s="240"/>
      <c r="AZ985" s="241"/>
      <c r="BA985" s="194"/>
      <c r="BB985" s="240"/>
      <c r="BC985" s="194"/>
      <c r="BD985" s="240"/>
      <c r="BE985" s="241"/>
      <c r="BF985" s="194"/>
      <c r="BG985" s="240"/>
      <c r="BH985" s="194"/>
      <c r="BI985" s="240"/>
      <c r="BJ985" s="241"/>
    </row>
    <row r="986" customFormat="false" ht="15.75" hidden="false" customHeight="true" outlineLevel="0" collapsed="false">
      <c r="N986" s="240"/>
      <c r="P986" s="240"/>
      <c r="Q986" s="241"/>
      <c r="S986" s="240"/>
      <c r="U986" s="240"/>
      <c r="V986" s="241"/>
      <c r="W986" s="194"/>
      <c r="X986" s="240"/>
      <c r="Y986" s="194"/>
      <c r="Z986" s="240"/>
      <c r="AA986" s="241"/>
      <c r="AB986" s="194"/>
      <c r="AC986" s="240"/>
      <c r="AD986" s="194"/>
      <c r="AE986" s="240"/>
      <c r="AF986" s="241"/>
      <c r="AG986" s="194"/>
      <c r="AH986" s="240"/>
      <c r="AI986" s="194"/>
      <c r="AJ986" s="240"/>
      <c r="AK986" s="241"/>
      <c r="AL986" s="194"/>
      <c r="AM986" s="240"/>
      <c r="AN986" s="194"/>
      <c r="AO986" s="240"/>
      <c r="AP986" s="241"/>
      <c r="AQ986" s="194"/>
      <c r="AR986" s="240"/>
      <c r="AS986" s="194"/>
      <c r="AT986" s="240"/>
      <c r="AU986" s="241"/>
      <c r="AV986" s="194"/>
      <c r="AW986" s="240"/>
      <c r="AX986" s="194"/>
      <c r="AY986" s="240"/>
      <c r="AZ986" s="241"/>
      <c r="BA986" s="194"/>
      <c r="BB986" s="240"/>
      <c r="BC986" s="194"/>
      <c r="BD986" s="240"/>
      <c r="BE986" s="241"/>
      <c r="BF986" s="194"/>
      <c r="BG986" s="240"/>
      <c r="BH986" s="194"/>
      <c r="BI986" s="240"/>
      <c r="BJ986" s="241"/>
    </row>
    <row r="987" customFormat="false" ht="15.75" hidden="false" customHeight="true" outlineLevel="0" collapsed="false">
      <c r="N987" s="240"/>
      <c r="P987" s="240"/>
      <c r="Q987" s="241"/>
      <c r="S987" s="240"/>
      <c r="U987" s="240"/>
      <c r="V987" s="241"/>
      <c r="W987" s="194"/>
      <c r="X987" s="240"/>
      <c r="Y987" s="194"/>
      <c r="Z987" s="240"/>
      <c r="AA987" s="241"/>
      <c r="AB987" s="194"/>
      <c r="AC987" s="240"/>
      <c r="AD987" s="194"/>
      <c r="AE987" s="240"/>
      <c r="AF987" s="241"/>
      <c r="AG987" s="194"/>
      <c r="AH987" s="240"/>
      <c r="AI987" s="194"/>
      <c r="AJ987" s="240"/>
      <c r="AK987" s="241"/>
      <c r="AL987" s="194"/>
      <c r="AM987" s="240"/>
      <c r="AN987" s="194"/>
      <c r="AO987" s="240"/>
      <c r="AP987" s="241"/>
      <c r="AQ987" s="194"/>
      <c r="AR987" s="240"/>
      <c r="AS987" s="194"/>
      <c r="AT987" s="240"/>
      <c r="AU987" s="241"/>
      <c r="AV987" s="194"/>
      <c r="AW987" s="240"/>
      <c r="AX987" s="194"/>
      <c r="AY987" s="240"/>
      <c r="AZ987" s="241"/>
      <c r="BA987" s="194"/>
      <c r="BB987" s="240"/>
      <c r="BC987" s="194"/>
      <c r="BD987" s="240"/>
      <c r="BE987" s="241"/>
      <c r="BF987" s="194"/>
      <c r="BG987" s="240"/>
      <c r="BH987" s="194"/>
      <c r="BI987" s="240"/>
      <c r="BJ987" s="241"/>
    </row>
    <row r="988" customFormat="false" ht="15.75" hidden="false" customHeight="true" outlineLevel="0" collapsed="false">
      <c r="N988" s="240"/>
      <c r="P988" s="240"/>
      <c r="Q988" s="241"/>
      <c r="S988" s="240"/>
      <c r="U988" s="240"/>
      <c r="V988" s="241"/>
      <c r="W988" s="194"/>
      <c r="X988" s="240"/>
      <c r="Y988" s="194"/>
      <c r="Z988" s="240"/>
      <c r="AA988" s="241"/>
      <c r="AB988" s="194"/>
      <c r="AC988" s="240"/>
      <c r="AD988" s="194"/>
      <c r="AE988" s="240"/>
      <c r="AF988" s="241"/>
      <c r="AG988" s="194"/>
      <c r="AH988" s="240"/>
      <c r="AI988" s="194"/>
      <c r="AJ988" s="240"/>
      <c r="AK988" s="241"/>
      <c r="AL988" s="194"/>
      <c r="AM988" s="240"/>
      <c r="AN988" s="194"/>
      <c r="AO988" s="240"/>
      <c r="AP988" s="241"/>
      <c r="AQ988" s="194"/>
      <c r="AR988" s="240"/>
      <c r="AS988" s="194"/>
      <c r="AT988" s="240"/>
      <c r="AU988" s="241"/>
      <c r="AV988" s="194"/>
      <c r="AW988" s="240"/>
      <c r="AX988" s="194"/>
      <c r="AY988" s="240"/>
      <c r="AZ988" s="241"/>
      <c r="BA988" s="194"/>
      <c r="BB988" s="240"/>
      <c r="BC988" s="194"/>
      <c r="BD988" s="240"/>
      <c r="BE988" s="241"/>
      <c r="BF988" s="194"/>
      <c r="BG988" s="240"/>
      <c r="BH988" s="194"/>
      <c r="BI988" s="240"/>
      <c r="BJ988" s="241"/>
    </row>
    <row r="989" customFormat="false" ht="15.75" hidden="false" customHeight="true" outlineLevel="0" collapsed="false">
      <c r="N989" s="240"/>
      <c r="P989" s="240"/>
      <c r="Q989" s="241"/>
      <c r="S989" s="240"/>
      <c r="U989" s="240"/>
      <c r="V989" s="241"/>
      <c r="W989" s="194"/>
      <c r="X989" s="240"/>
      <c r="Y989" s="194"/>
      <c r="Z989" s="240"/>
      <c r="AA989" s="241"/>
      <c r="AB989" s="194"/>
      <c r="AC989" s="240"/>
      <c r="AD989" s="194"/>
      <c r="AE989" s="240"/>
      <c r="AF989" s="241"/>
      <c r="AG989" s="194"/>
      <c r="AH989" s="240"/>
      <c r="AI989" s="194"/>
      <c r="AJ989" s="240"/>
      <c r="AK989" s="241"/>
      <c r="AL989" s="194"/>
      <c r="AM989" s="240"/>
      <c r="AN989" s="194"/>
      <c r="AO989" s="240"/>
      <c r="AP989" s="241"/>
      <c r="AQ989" s="194"/>
      <c r="AR989" s="240"/>
      <c r="AS989" s="194"/>
      <c r="AT989" s="240"/>
      <c r="AU989" s="241"/>
      <c r="AV989" s="194"/>
      <c r="AW989" s="240"/>
      <c r="AX989" s="194"/>
      <c r="AY989" s="240"/>
      <c r="AZ989" s="241"/>
      <c r="BA989" s="194"/>
      <c r="BB989" s="240"/>
      <c r="BC989" s="194"/>
      <c r="BD989" s="240"/>
      <c r="BE989" s="241"/>
      <c r="BF989" s="194"/>
      <c r="BG989" s="240"/>
      <c r="BH989" s="194"/>
      <c r="BI989" s="240"/>
      <c r="BJ989" s="241"/>
    </row>
    <row r="990" customFormat="false" ht="15.75" hidden="false" customHeight="true" outlineLevel="0" collapsed="false">
      <c r="N990" s="240"/>
      <c r="P990" s="240"/>
      <c r="Q990" s="241"/>
      <c r="S990" s="240"/>
      <c r="U990" s="240"/>
      <c r="V990" s="241"/>
      <c r="W990" s="194"/>
      <c r="X990" s="240"/>
      <c r="Y990" s="194"/>
      <c r="Z990" s="240"/>
      <c r="AA990" s="241"/>
      <c r="AB990" s="194"/>
      <c r="AC990" s="240"/>
      <c r="AD990" s="194"/>
      <c r="AE990" s="240"/>
      <c r="AF990" s="241"/>
      <c r="AG990" s="194"/>
      <c r="AH990" s="240"/>
      <c r="AI990" s="194"/>
      <c r="AJ990" s="240"/>
      <c r="AK990" s="241"/>
      <c r="AL990" s="194"/>
      <c r="AM990" s="240"/>
      <c r="AN990" s="194"/>
      <c r="AO990" s="240"/>
      <c r="AP990" s="241"/>
      <c r="AQ990" s="194"/>
      <c r="AR990" s="240"/>
      <c r="AS990" s="194"/>
      <c r="AT990" s="240"/>
      <c r="AU990" s="241"/>
      <c r="AV990" s="194"/>
      <c r="AW990" s="240"/>
      <c r="AX990" s="194"/>
      <c r="AY990" s="240"/>
      <c r="AZ990" s="241"/>
      <c r="BA990" s="194"/>
      <c r="BB990" s="240"/>
      <c r="BC990" s="194"/>
      <c r="BD990" s="240"/>
      <c r="BE990" s="241"/>
      <c r="BF990" s="194"/>
      <c r="BG990" s="240"/>
      <c r="BH990" s="194"/>
      <c r="BI990" s="240"/>
      <c r="BJ990" s="241"/>
    </row>
    <row r="991" customFormat="false" ht="15.75" hidden="false" customHeight="true" outlineLevel="0" collapsed="false">
      <c r="N991" s="240"/>
      <c r="P991" s="240"/>
      <c r="Q991" s="241"/>
      <c r="S991" s="240"/>
      <c r="U991" s="240"/>
      <c r="V991" s="241"/>
      <c r="W991" s="194"/>
      <c r="X991" s="240"/>
      <c r="Y991" s="194"/>
      <c r="Z991" s="240"/>
      <c r="AA991" s="241"/>
      <c r="AB991" s="194"/>
      <c r="AC991" s="240"/>
      <c r="AD991" s="194"/>
      <c r="AE991" s="240"/>
      <c r="AF991" s="241"/>
      <c r="AG991" s="194"/>
      <c r="AH991" s="240"/>
      <c r="AI991" s="194"/>
      <c r="AJ991" s="240"/>
      <c r="AK991" s="241"/>
      <c r="AL991" s="194"/>
      <c r="AM991" s="240"/>
      <c r="AN991" s="194"/>
      <c r="AO991" s="240"/>
      <c r="AP991" s="241"/>
      <c r="AQ991" s="194"/>
      <c r="AR991" s="240"/>
      <c r="AS991" s="194"/>
      <c r="AT991" s="240"/>
      <c r="AU991" s="241"/>
      <c r="AV991" s="194"/>
      <c r="AW991" s="240"/>
      <c r="AX991" s="194"/>
      <c r="AY991" s="240"/>
      <c r="AZ991" s="241"/>
      <c r="BA991" s="194"/>
      <c r="BB991" s="240"/>
      <c r="BC991" s="194"/>
      <c r="BD991" s="240"/>
      <c r="BE991" s="241"/>
      <c r="BF991" s="194"/>
      <c r="BG991" s="240"/>
      <c r="BH991" s="194"/>
      <c r="BI991" s="240"/>
      <c r="BJ991" s="241"/>
    </row>
    <row r="992" customFormat="false" ht="15.75" hidden="false" customHeight="true" outlineLevel="0" collapsed="false">
      <c r="N992" s="240"/>
      <c r="P992" s="240"/>
      <c r="Q992" s="241"/>
      <c r="S992" s="240"/>
      <c r="U992" s="240"/>
      <c r="V992" s="241"/>
      <c r="W992" s="194"/>
      <c r="X992" s="240"/>
      <c r="Y992" s="194"/>
      <c r="Z992" s="240"/>
      <c r="AA992" s="241"/>
      <c r="AB992" s="194"/>
      <c r="AC992" s="240"/>
      <c r="AD992" s="194"/>
      <c r="AE992" s="240"/>
      <c r="AF992" s="241"/>
      <c r="AG992" s="194"/>
      <c r="AH992" s="240"/>
      <c r="AI992" s="194"/>
      <c r="AJ992" s="240"/>
      <c r="AK992" s="241"/>
      <c r="AL992" s="194"/>
      <c r="AM992" s="240"/>
      <c r="AN992" s="194"/>
      <c r="AO992" s="240"/>
      <c r="AP992" s="241"/>
      <c r="AQ992" s="194"/>
      <c r="AR992" s="240"/>
      <c r="AS992" s="194"/>
      <c r="AT992" s="240"/>
      <c r="AU992" s="241"/>
      <c r="AV992" s="194"/>
      <c r="AW992" s="240"/>
      <c r="AX992" s="194"/>
      <c r="AY992" s="240"/>
      <c r="AZ992" s="241"/>
      <c r="BA992" s="194"/>
      <c r="BB992" s="240"/>
      <c r="BC992" s="194"/>
      <c r="BD992" s="240"/>
      <c r="BE992" s="241"/>
      <c r="BF992" s="194"/>
      <c r="BG992" s="240"/>
      <c r="BH992" s="194"/>
      <c r="BI992" s="240"/>
      <c r="BJ992" s="241"/>
    </row>
    <row r="993" customFormat="false" ht="15.75" hidden="false" customHeight="true" outlineLevel="0" collapsed="false">
      <c r="N993" s="240"/>
      <c r="P993" s="240"/>
      <c r="Q993" s="241"/>
      <c r="S993" s="240"/>
      <c r="U993" s="240"/>
      <c r="V993" s="241"/>
      <c r="W993" s="194"/>
      <c r="X993" s="240"/>
      <c r="Y993" s="194"/>
      <c r="Z993" s="240"/>
      <c r="AA993" s="241"/>
      <c r="AB993" s="194"/>
      <c r="AC993" s="240"/>
      <c r="AD993" s="194"/>
      <c r="AE993" s="240"/>
      <c r="AF993" s="241"/>
      <c r="AG993" s="194"/>
      <c r="AH993" s="240"/>
      <c r="AI993" s="194"/>
      <c r="AJ993" s="240"/>
      <c r="AK993" s="241"/>
      <c r="AL993" s="194"/>
      <c r="AM993" s="240"/>
      <c r="AN993" s="194"/>
      <c r="AO993" s="240"/>
      <c r="AP993" s="241"/>
      <c r="AQ993" s="194"/>
      <c r="AR993" s="240"/>
      <c r="AS993" s="194"/>
      <c r="AT993" s="240"/>
      <c r="AU993" s="241"/>
      <c r="AV993" s="194"/>
      <c r="AW993" s="240"/>
      <c r="AX993" s="194"/>
      <c r="AY993" s="240"/>
      <c r="AZ993" s="241"/>
      <c r="BA993" s="194"/>
      <c r="BB993" s="240"/>
      <c r="BC993" s="194"/>
      <c r="BD993" s="240"/>
      <c r="BE993" s="241"/>
      <c r="BF993" s="194"/>
      <c r="BG993" s="240"/>
      <c r="BH993" s="194"/>
      <c r="BI993" s="240"/>
      <c r="BJ993" s="241"/>
    </row>
    <row r="994" customFormat="false" ht="15.75" hidden="false" customHeight="true" outlineLevel="0" collapsed="false">
      <c r="N994" s="240"/>
      <c r="P994" s="240"/>
      <c r="Q994" s="241"/>
      <c r="S994" s="240"/>
      <c r="U994" s="240"/>
      <c r="V994" s="241"/>
      <c r="W994" s="194"/>
      <c r="X994" s="240"/>
      <c r="Y994" s="194"/>
      <c r="Z994" s="240"/>
      <c r="AA994" s="241"/>
      <c r="AB994" s="194"/>
      <c r="AC994" s="240"/>
      <c r="AD994" s="194"/>
      <c r="AE994" s="240"/>
      <c r="AF994" s="241"/>
      <c r="AG994" s="194"/>
      <c r="AH994" s="240"/>
      <c r="AI994" s="194"/>
      <c r="AJ994" s="240"/>
      <c r="AK994" s="241"/>
      <c r="AL994" s="194"/>
      <c r="AM994" s="240"/>
      <c r="AN994" s="194"/>
      <c r="AO994" s="240"/>
      <c r="AP994" s="241"/>
      <c r="AQ994" s="194"/>
      <c r="AR994" s="240"/>
      <c r="AS994" s="194"/>
      <c r="AT994" s="240"/>
      <c r="AU994" s="241"/>
      <c r="AV994" s="194"/>
      <c r="AW994" s="240"/>
      <c r="AX994" s="194"/>
      <c r="AY994" s="240"/>
      <c r="AZ994" s="241"/>
      <c r="BA994" s="194"/>
      <c r="BB994" s="240"/>
      <c r="BC994" s="194"/>
      <c r="BD994" s="240"/>
      <c r="BE994" s="241"/>
      <c r="BF994" s="194"/>
      <c r="BG994" s="240"/>
      <c r="BH994" s="194"/>
      <c r="BI994" s="240"/>
      <c r="BJ994" s="241"/>
    </row>
    <row r="995" customFormat="false" ht="15.75" hidden="false" customHeight="true" outlineLevel="0" collapsed="false">
      <c r="N995" s="240"/>
      <c r="P995" s="240"/>
      <c r="Q995" s="241"/>
      <c r="S995" s="240"/>
      <c r="U995" s="240"/>
      <c r="V995" s="241"/>
      <c r="W995" s="194"/>
      <c r="X995" s="240"/>
      <c r="Y995" s="194"/>
      <c r="Z995" s="240"/>
      <c r="AA995" s="241"/>
      <c r="AB995" s="194"/>
      <c r="AC995" s="240"/>
      <c r="AD995" s="194"/>
      <c r="AE995" s="240"/>
      <c r="AF995" s="241"/>
      <c r="AG995" s="194"/>
      <c r="AH995" s="240"/>
      <c r="AI995" s="194"/>
      <c r="AJ995" s="240"/>
      <c r="AK995" s="241"/>
      <c r="AL995" s="194"/>
      <c r="AM995" s="240"/>
      <c r="AN995" s="194"/>
      <c r="AO995" s="240"/>
      <c r="AP995" s="241"/>
      <c r="AQ995" s="194"/>
      <c r="AR995" s="240"/>
      <c r="AS995" s="194"/>
      <c r="AT995" s="240"/>
      <c r="AU995" s="241"/>
      <c r="AV995" s="194"/>
      <c r="AW995" s="240"/>
      <c r="AX995" s="194"/>
      <c r="AY995" s="240"/>
      <c r="AZ995" s="241"/>
      <c r="BA995" s="194"/>
      <c r="BB995" s="240"/>
      <c r="BC995" s="194"/>
      <c r="BD995" s="240"/>
      <c r="BE995" s="241"/>
      <c r="BF995" s="194"/>
      <c r="BG995" s="240"/>
      <c r="BH995" s="194"/>
      <c r="BI995" s="240"/>
      <c r="BJ995" s="241"/>
    </row>
    <row r="996" customFormat="false" ht="15.75" hidden="false" customHeight="true" outlineLevel="0" collapsed="false">
      <c r="N996" s="240"/>
      <c r="P996" s="240"/>
      <c r="Q996" s="241"/>
      <c r="S996" s="240"/>
      <c r="U996" s="240"/>
      <c r="V996" s="241"/>
      <c r="W996" s="194"/>
      <c r="X996" s="240"/>
      <c r="Y996" s="194"/>
      <c r="Z996" s="240"/>
      <c r="AA996" s="241"/>
      <c r="AB996" s="194"/>
      <c r="AC996" s="240"/>
      <c r="AD996" s="194"/>
      <c r="AE996" s="240"/>
      <c r="AF996" s="241"/>
      <c r="AG996" s="194"/>
      <c r="AH996" s="240"/>
      <c r="AI996" s="194"/>
      <c r="AJ996" s="240"/>
      <c r="AK996" s="241"/>
      <c r="AL996" s="194"/>
      <c r="AM996" s="240"/>
      <c r="AN996" s="194"/>
      <c r="AO996" s="240"/>
      <c r="AP996" s="241"/>
      <c r="AQ996" s="194"/>
      <c r="AR996" s="240"/>
      <c r="AS996" s="194"/>
      <c r="AT996" s="240"/>
      <c r="AU996" s="241"/>
      <c r="AV996" s="194"/>
      <c r="AW996" s="240"/>
      <c r="AX996" s="194"/>
      <c r="AY996" s="240"/>
      <c r="AZ996" s="241"/>
      <c r="BA996" s="194"/>
      <c r="BB996" s="240"/>
      <c r="BC996" s="194"/>
      <c r="BD996" s="240"/>
      <c r="BE996" s="241"/>
      <c r="BF996" s="194"/>
      <c r="BG996" s="240"/>
      <c r="BH996" s="194"/>
      <c r="BI996" s="240"/>
      <c r="BJ996" s="241"/>
    </row>
    <row r="997" customFormat="false" ht="15.75" hidden="false" customHeight="true" outlineLevel="0" collapsed="false">
      <c r="N997" s="240"/>
      <c r="P997" s="240"/>
      <c r="Q997" s="241"/>
      <c r="S997" s="240"/>
      <c r="U997" s="240"/>
      <c r="V997" s="241"/>
      <c r="W997" s="194"/>
      <c r="X997" s="240"/>
      <c r="Y997" s="194"/>
      <c r="Z997" s="240"/>
      <c r="AA997" s="241"/>
      <c r="AB997" s="194"/>
      <c r="AC997" s="240"/>
      <c r="AD997" s="194"/>
      <c r="AE997" s="240"/>
      <c r="AF997" s="241"/>
      <c r="AG997" s="194"/>
      <c r="AH997" s="240"/>
      <c r="AI997" s="194"/>
      <c r="AJ997" s="240"/>
      <c r="AK997" s="241"/>
      <c r="AL997" s="194"/>
      <c r="AM997" s="240"/>
      <c r="AN997" s="194"/>
      <c r="AO997" s="240"/>
      <c r="AP997" s="241"/>
      <c r="AQ997" s="194"/>
      <c r="AR997" s="240"/>
      <c r="AS997" s="194"/>
      <c r="AT997" s="240"/>
      <c r="AU997" s="241"/>
      <c r="AV997" s="194"/>
      <c r="AW997" s="240"/>
      <c r="AX997" s="194"/>
      <c r="AY997" s="240"/>
      <c r="AZ997" s="241"/>
      <c r="BA997" s="194"/>
      <c r="BB997" s="240"/>
      <c r="BC997" s="194"/>
      <c r="BD997" s="240"/>
      <c r="BE997" s="241"/>
      <c r="BF997" s="194"/>
      <c r="BG997" s="240"/>
      <c r="BH997" s="194"/>
      <c r="BI997" s="240"/>
      <c r="BJ997" s="241"/>
    </row>
    <row r="998" customFormat="false" ht="15.75" hidden="false" customHeight="true" outlineLevel="0" collapsed="false">
      <c r="N998" s="240"/>
      <c r="P998" s="240"/>
      <c r="Q998" s="241"/>
      <c r="S998" s="240"/>
      <c r="U998" s="240"/>
      <c r="V998" s="241"/>
      <c r="W998" s="194"/>
      <c r="X998" s="240"/>
      <c r="Y998" s="194"/>
      <c r="Z998" s="240"/>
      <c r="AA998" s="241"/>
      <c r="AB998" s="194"/>
      <c r="AC998" s="240"/>
      <c r="AD998" s="194"/>
      <c r="AE998" s="240"/>
      <c r="AF998" s="241"/>
      <c r="AG998" s="194"/>
      <c r="AH998" s="240"/>
      <c r="AI998" s="194"/>
      <c r="AJ998" s="240"/>
      <c r="AK998" s="241"/>
      <c r="AL998" s="194"/>
      <c r="AM998" s="240"/>
      <c r="AN998" s="194"/>
      <c r="AO998" s="240"/>
      <c r="AP998" s="241"/>
      <c r="AQ998" s="194"/>
      <c r="AR998" s="240"/>
      <c r="AS998" s="194"/>
      <c r="AT998" s="240"/>
      <c r="AU998" s="241"/>
      <c r="AV998" s="194"/>
      <c r="AW998" s="240"/>
      <c r="AX998" s="194"/>
      <c r="AY998" s="240"/>
      <c r="AZ998" s="241"/>
      <c r="BA998" s="194"/>
      <c r="BB998" s="240"/>
      <c r="BC998" s="194"/>
      <c r="BD998" s="240"/>
      <c r="BE998" s="241"/>
      <c r="BF998" s="194"/>
      <c r="BG998" s="240"/>
      <c r="BH998" s="194"/>
      <c r="BI998" s="240"/>
      <c r="BJ998" s="241"/>
    </row>
    <row r="999" customFormat="false" ht="15.75" hidden="false" customHeight="true" outlineLevel="0" collapsed="false">
      <c r="N999" s="240"/>
      <c r="P999" s="240"/>
      <c r="Q999" s="241"/>
      <c r="S999" s="240"/>
      <c r="U999" s="240"/>
      <c r="V999" s="241"/>
      <c r="W999" s="194"/>
      <c r="X999" s="240"/>
      <c r="Y999" s="194"/>
      <c r="Z999" s="240"/>
      <c r="AA999" s="241"/>
      <c r="AB999" s="194"/>
      <c r="AC999" s="240"/>
      <c r="AD999" s="194"/>
      <c r="AE999" s="240"/>
      <c r="AF999" s="241"/>
      <c r="AG999" s="194"/>
      <c r="AH999" s="240"/>
      <c r="AI999" s="194"/>
      <c r="AJ999" s="240"/>
      <c r="AK999" s="241"/>
      <c r="AL999" s="194"/>
      <c r="AM999" s="240"/>
      <c r="AN999" s="194"/>
      <c r="AO999" s="240"/>
      <c r="AP999" s="241"/>
      <c r="AQ999" s="194"/>
      <c r="AR999" s="240"/>
      <c r="AS999" s="194"/>
      <c r="AT999" s="240"/>
      <c r="AU999" s="241"/>
      <c r="AV999" s="194"/>
      <c r="AW999" s="240"/>
      <c r="AX999" s="194"/>
      <c r="AY999" s="240"/>
      <c r="AZ999" s="241"/>
      <c r="BA999" s="194"/>
      <c r="BB999" s="240"/>
      <c r="BC999" s="194"/>
      <c r="BD999" s="240"/>
      <c r="BE999" s="241"/>
      <c r="BF999" s="194"/>
      <c r="BG999" s="240"/>
      <c r="BH999" s="194"/>
      <c r="BI999" s="240"/>
      <c r="BJ999" s="241"/>
    </row>
    <row r="1000" customFormat="false" ht="15.75" hidden="false" customHeight="true" outlineLevel="0" collapsed="false">
      <c r="N1000" s="240"/>
      <c r="P1000" s="240"/>
      <c r="Q1000" s="241"/>
      <c r="S1000" s="240"/>
      <c r="U1000" s="240"/>
      <c r="V1000" s="241"/>
      <c r="W1000" s="194"/>
      <c r="X1000" s="240"/>
      <c r="Y1000" s="194"/>
      <c r="Z1000" s="240"/>
      <c r="AA1000" s="241"/>
      <c r="AB1000" s="194"/>
      <c r="AC1000" s="240"/>
      <c r="AD1000" s="194"/>
      <c r="AE1000" s="240"/>
      <c r="AF1000" s="241"/>
      <c r="AG1000" s="194"/>
      <c r="AH1000" s="240"/>
      <c r="AI1000" s="194"/>
      <c r="AJ1000" s="240"/>
      <c r="AK1000" s="241"/>
      <c r="AL1000" s="194"/>
      <c r="AM1000" s="240"/>
      <c r="AN1000" s="194"/>
      <c r="AO1000" s="240"/>
      <c r="AP1000" s="241"/>
      <c r="AQ1000" s="194"/>
      <c r="AR1000" s="240"/>
      <c r="AS1000" s="194"/>
      <c r="AT1000" s="240"/>
      <c r="AU1000" s="241"/>
      <c r="AV1000" s="194"/>
      <c r="AW1000" s="240"/>
      <c r="AX1000" s="194"/>
      <c r="AY1000" s="240"/>
      <c r="AZ1000" s="241"/>
      <c r="BA1000" s="194"/>
      <c r="BB1000" s="240"/>
      <c r="BC1000" s="194"/>
      <c r="BD1000" s="240"/>
      <c r="BE1000" s="241"/>
      <c r="BF1000" s="194"/>
      <c r="BG1000" s="240"/>
      <c r="BH1000" s="194"/>
      <c r="BI1000" s="240"/>
      <c r="BJ1000" s="241"/>
    </row>
  </sheetData>
  <sheetProtection algorithmName="SHA-512" hashValue="+o4WATOScHuO5x88MfqC7i2tIVLjYXz1DujUyWUXlIcsDLsq/DUs+XuVmpOkqZGxDiexU+8slm6v7zmIh9MwJQ==" saltValue="uwWW59Boqd84zT/e3FXkyA==" spinCount="100000" sheet="true" objects="true" scenarios="true" formatCells="false" formatRows="false"/>
  <mergeCells count="328">
    <mergeCell ref="B1:L1"/>
    <mergeCell ref="B2:L2"/>
    <mergeCell ref="B4:I4"/>
    <mergeCell ref="J4:L4"/>
    <mergeCell ref="D6:H6"/>
    <mergeCell ref="D7:E9"/>
    <mergeCell ref="F7:H9"/>
    <mergeCell ref="A16:A19"/>
    <mergeCell ref="B16:B19"/>
    <mergeCell ref="C16:F17"/>
    <mergeCell ref="G16:G18"/>
    <mergeCell ref="H16:H18"/>
    <mergeCell ref="I16:I18"/>
    <mergeCell ref="J16:J19"/>
    <mergeCell ref="K16:L19"/>
    <mergeCell ref="D18:D19"/>
    <mergeCell ref="F18:F19"/>
    <mergeCell ref="M18:Q18"/>
    <mergeCell ref="R18:V18"/>
    <mergeCell ref="W18:AA18"/>
    <mergeCell ref="AB18:AF18"/>
    <mergeCell ref="AG18:AK18"/>
    <mergeCell ref="AL18:AP18"/>
    <mergeCell ref="AQ18:AU18"/>
    <mergeCell ref="AV18:AZ18"/>
    <mergeCell ref="BA18:BE18"/>
    <mergeCell ref="BF18:BJ18"/>
    <mergeCell ref="K20:L20"/>
    <mergeCell ref="K21:L21"/>
    <mergeCell ref="K22:L22"/>
    <mergeCell ref="K23:L23"/>
    <mergeCell ref="K24:L24"/>
    <mergeCell ref="K25:L25"/>
    <mergeCell ref="K26:L26"/>
    <mergeCell ref="K27:L27"/>
    <mergeCell ref="K28:L28"/>
    <mergeCell ref="K29:L29"/>
    <mergeCell ref="K30:L30"/>
    <mergeCell ref="K31:L31"/>
    <mergeCell ref="K32:L32"/>
    <mergeCell ref="K33:L33"/>
    <mergeCell ref="K34:L34"/>
    <mergeCell ref="K35:L35"/>
    <mergeCell ref="K36:L36"/>
    <mergeCell ref="K37:L37"/>
    <mergeCell ref="K38:L38"/>
    <mergeCell ref="K39:L39"/>
    <mergeCell ref="K40:L40"/>
    <mergeCell ref="K41:L41"/>
    <mergeCell ref="K42:L42"/>
    <mergeCell ref="K43:L43"/>
    <mergeCell ref="K44:L44"/>
    <mergeCell ref="K45:L45"/>
    <mergeCell ref="K46:L46"/>
    <mergeCell ref="K47:L47"/>
    <mergeCell ref="K48:L48"/>
    <mergeCell ref="K49:L49"/>
    <mergeCell ref="K50:L50"/>
    <mergeCell ref="K51:L51"/>
    <mergeCell ref="K52:L52"/>
    <mergeCell ref="K53:L53"/>
    <mergeCell ref="K54:L54"/>
    <mergeCell ref="K55:L55"/>
    <mergeCell ref="K56:L56"/>
    <mergeCell ref="K57:L57"/>
    <mergeCell ref="K58:L58"/>
    <mergeCell ref="K59:L59"/>
    <mergeCell ref="K60:L60"/>
    <mergeCell ref="K61:L61"/>
    <mergeCell ref="K62:L62"/>
    <mergeCell ref="K63:L63"/>
    <mergeCell ref="K64:L64"/>
    <mergeCell ref="K65:L65"/>
    <mergeCell ref="K66:L66"/>
    <mergeCell ref="K67:L67"/>
    <mergeCell ref="K68:L68"/>
    <mergeCell ref="K69:L69"/>
    <mergeCell ref="K70:L70"/>
    <mergeCell ref="K71:L71"/>
    <mergeCell ref="K72:L72"/>
    <mergeCell ref="K73:L73"/>
    <mergeCell ref="K74:L74"/>
    <mergeCell ref="K75:L75"/>
    <mergeCell ref="K76:L76"/>
    <mergeCell ref="K77:L77"/>
    <mergeCell ref="K78:L78"/>
    <mergeCell ref="K79:L79"/>
    <mergeCell ref="K80:L80"/>
    <mergeCell ref="K81:L81"/>
    <mergeCell ref="K82:L82"/>
    <mergeCell ref="K83:L83"/>
    <mergeCell ref="K84:L84"/>
    <mergeCell ref="K85:L85"/>
    <mergeCell ref="K86:L86"/>
    <mergeCell ref="K87:L87"/>
    <mergeCell ref="K88:L88"/>
    <mergeCell ref="K89:L89"/>
    <mergeCell ref="K90:L90"/>
    <mergeCell ref="K91:L91"/>
    <mergeCell ref="K92:L92"/>
    <mergeCell ref="K93:L93"/>
    <mergeCell ref="K94:L94"/>
    <mergeCell ref="K95:L95"/>
    <mergeCell ref="K96:L96"/>
    <mergeCell ref="K97:L97"/>
    <mergeCell ref="K98:L98"/>
    <mergeCell ref="K99:L99"/>
    <mergeCell ref="K100:L100"/>
    <mergeCell ref="K101:L101"/>
    <mergeCell ref="K102:L102"/>
    <mergeCell ref="K103:L103"/>
    <mergeCell ref="K104:L104"/>
    <mergeCell ref="K105:L105"/>
    <mergeCell ref="K106:L106"/>
    <mergeCell ref="K107:L107"/>
    <mergeCell ref="K108:L108"/>
    <mergeCell ref="K109:L109"/>
    <mergeCell ref="K110:L110"/>
    <mergeCell ref="K111:L111"/>
    <mergeCell ref="K112:L112"/>
    <mergeCell ref="K113:L113"/>
    <mergeCell ref="K114:L114"/>
    <mergeCell ref="K115:L115"/>
    <mergeCell ref="K116:L116"/>
    <mergeCell ref="K117:L117"/>
    <mergeCell ref="K118:L118"/>
    <mergeCell ref="K119:L119"/>
    <mergeCell ref="K120:L120"/>
    <mergeCell ref="K121:L121"/>
    <mergeCell ref="K122:L122"/>
    <mergeCell ref="K123:L123"/>
    <mergeCell ref="K124:L124"/>
    <mergeCell ref="K125:L125"/>
    <mergeCell ref="K126:L126"/>
    <mergeCell ref="K127:L127"/>
    <mergeCell ref="K128:L128"/>
    <mergeCell ref="K129:L129"/>
    <mergeCell ref="K130:L130"/>
    <mergeCell ref="K131:L131"/>
    <mergeCell ref="K132:L132"/>
    <mergeCell ref="K133:L133"/>
    <mergeCell ref="K134:L134"/>
    <mergeCell ref="K135:L135"/>
    <mergeCell ref="K136:L136"/>
    <mergeCell ref="K137:L137"/>
    <mergeCell ref="K138:L138"/>
    <mergeCell ref="K139:L139"/>
    <mergeCell ref="K140:L140"/>
    <mergeCell ref="K141:L141"/>
    <mergeCell ref="K142:L142"/>
    <mergeCell ref="K143:L143"/>
    <mergeCell ref="K144:L144"/>
    <mergeCell ref="K145:L145"/>
    <mergeCell ref="K146:L146"/>
    <mergeCell ref="K147:L147"/>
    <mergeCell ref="K148:L148"/>
    <mergeCell ref="K149:L149"/>
    <mergeCell ref="K150:L150"/>
    <mergeCell ref="K151:L151"/>
    <mergeCell ref="K152:L152"/>
    <mergeCell ref="K153:L153"/>
    <mergeCell ref="K154:L154"/>
    <mergeCell ref="K155:L155"/>
    <mergeCell ref="K156:L156"/>
    <mergeCell ref="K157:L157"/>
    <mergeCell ref="K158:L158"/>
    <mergeCell ref="K159:L159"/>
    <mergeCell ref="K160:L160"/>
    <mergeCell ref="K161:L161"/>
    <mergeCell ref="K162:L162"/>
    <mergeCell ref="K163:L163"/>
    <mergeCell ref="K164:L164"/>
    <mergeCell ref="K165:L165"/>
    <mergeCell ref="K166:L166"/>
    <mergeCell ref="K167:L167"/>
    <mergeCell ref="K168:L168"/>
    <mergeCell ref="K169:L169"/>
    <mergeCell ref="K170:L170"/>
    <mergeCell ref="K171:L171"/>
    <mergeCell ref="K172:L172"/>
    <mergeCell ref="K173:L173"/>
    <mergeCell ref="K174:L174"/>
    <mergeCell ref="K175:L175"/>
    <mergeCell ref="K176:L176"/>
    <mergeCell ref="K177:L177"/>
    <mergeCell ref="K178:L178"/>
    <mergeCell ref="K179:L179"/>
    <mergeCell ref="K180:L180"/>
    <mergeCell ref="K181:L181"/>
    <mergeCell ref="K182:L182"/>
    <mergeCell ref="K183:L183"/>
    <mergeCell ref="K184:L184"/>
    <mergeCell ref="K185:L185"/>
    <mergeCell ref="K186:L186"/>
    <mergeCell ref="K187:L187"/>
    <mergeCell ref="K188:L188"/>
    <mergeCell ref="K189:L189"/>
    <mergeCell ref="K190:L190"/>
    <mergeCell ref="K191:L191"/>
    <mergeCell ref="K192:L192"/>
    <mergeCell ref="K193:L193"/>
    <mergeCell ref="K194:L194"/>
    <mergeCell ref="K195:L195"/>
    <mergeCell ref="K196:L196"/>
    <mergeCell ref="K197:L197"/>
    <mergeCell ref="K198:L198"/>
    <mergeCell ref="K199:L199"/>
    <mergeCell ref="K200:L200"/>
    <mergeCell ref="K201:L201"/>
    <mergeCell ref="K202:L202"/>
    <mergeCell ref="K203:L203"/>
    <mergeCell ref="K204:L204"/>
    <mergeCell ref="K205:L205"/>
    <mergeCell ref="K206:L206"/>
    <mergeCell ref="K207:L207"/>
    <mergeCell ref="K208:L208"/>
    <mergeCell ref="K209:L209"/>
    <mergeCell ref="K210:L210"/>
    <mergeCell ref="K211:L211"/>
    <mergeCell ref="K212:L212"/>
    <mergeCell ref="K213:L213"/>
    <mergeCell ref="K214:L214"/>
    <mergeCell ref="K215:L215"/>
    <mergeCell ref="K216:L216"/>
    <mergeCell ref="K217:L217"/>
    <mergeCell ref="K218:L218"/>
    <mergeCell ref="K219:L219"/>
    <mergeCell ref="K220:L220"/>
    <mergeCell ref="K221:L221"/>
    <mergeCell ref="K222:L222"/>
    <mergeCell ref="K223:L223"/>
    <mergeCell ref="K224:L224"/>
    <mergeCell ref="K225:L225"/>
    <mergeCell ref="K226:L226"/>
    <mergeCell ref="K227:L227"/>
    <mergeCell ref="K228:L228"/>
    <mergeCell ref="K229:L229"/>
    <mergeCell ref="K230:L230"/>
    <mergeCell ref="K231:L231"/>
    <mergeCell ref="K232:L232"/>
    <mergeCell ref="K233:L233"/>
    <mergeCell ref="K234:L234"/>
    <mergeCell ref="K235:L235"/>
    <mergeCell ref="K236:L236"/>
    <mergeCell ref="K237:L237"/>
    <mergeCell ref="K238:L238"/>
    <mergeCell ref="K239:L239"/>
    <mergeCell ref="K240:L240"/>
    <mergeCell ref="K241:L241"/>
    <mergeCell ref="K242:L242"/>
    <mergeCell ref="K243:L243"/>
    <mergeCell ref="K244:L244"/>
    <mergeCell ref="K245:L245"/>
    <mergeCell ref="K246:L246"/>
    <mergeCell ref="K247:L247"/>
    <mergeCell ref="K248:L248"/>
    <mergeCell ref="K249:L249"/>
    <mergeCell ref="K250:L250"/>
    <mergeCell ref="K251:L251"/>
    <mergeCell ref="K252:L252"/>
    <mergeCell ref="K253:L253"/>
    <mergeCell ref="K254:L254"/>
    <mergeCell ref="K255:L255"/>
    <mergeCell ref="K256:L256"/>
    <mergeCell ref="K257:L257"/>
    <mergeCell ref="K258:L258"/>
    <mergeCell ref="K259:L259"/>
    <mergeCell ref="K260:L260"/>
    <mergeCell ref="K261:L261"/>
    <mergeCell ref="K262:L262"/>
    <mergeCell ref="K263:L263"/>
    <mergeCell ref="K264:L264"/>
    <mergeCell ref="K265:L265"/>
    <mergeCell ref="K266:L266"/>
    <mergeCell ref="K267:L267"/>
    <mergeCell ref="K268:L268"/>
    <mergeCell ref="K269:L269"/>
    <mergeCell ref="K270:L270"/>
    <mergeCell ref="K271:L271"/>
    <mergeCell ref="K272:L272"/>
    <mergeCell ref="K273:L273"/>
    <mergeCell ref="K274:L274"/>
    <mergeCell ref="K275:L275"/>
    <mergeCell ref="K276:L276"/>
    <mergeCell ref="K277:L277"/>
    <mergeCell ref="K278:L278"/>
    <mergeCell ref="K279:L279"/>
    <mergeCell ref="K280:L280"/>
    <mergeCell ref="K281:L281"/>
    <mergeCell ref="K282:L282"/>
    <mergeCell ref="K283:L283"/>
    <mergeCell ref="K284:L284"/>
    <mergeCell ref="K285:L285"/>
    <mergeCell ref="K286:L286"/>
    <mergeCell ref="K287:L287"/>
    <mergeCell ref="K288:L288"/>
    <mergeCell ref="K289:L289"/>
    <mergeCell ref="K290:L290"/>
    <mergeCell ref="K291:L291"/>
    <mergeCell ref="K292:L292"/>
    <mergeCell ref="K293:L293"/>
    <mergeCell ref="K294:L294"/>
    <mergeCell ref="K295:L295"/>
    <mergeCell ref="K296:L296"/>
    <mergeCell ref="K297:L297"/>
    <mergeCell ref="K298:L298"/>
    <mergeCell ref="K299:L299"/>
    <mergeCell ref="K300:L300"/>
    <mergeCell ref="K301:L301"/>
    <mergeCell ref="K302:L302"/>
    <mergeCell ref="K303:L303"/>
    <mergeCell ref="K304:L304"/>
    <mergeCell ref="K305:L305"/>
    <mergeCell ref="K306:L306"/>
    <mergeCell ref="K307:L307"/>
    <mergeCell ref="K308:L308"/>
    <mergeCell ref="K309:L309"/>
    <mergeCell ref="K310:L310"/>
    <mergeCell ref="K311:L311"/>
    <mergeCell ref="K312:L312"/>
    <mergeCell ref="K313:L313"/>
    <mergeCell ref="K314:L314"/>
    <mergeCell ref="K315:L315"/>
    <mergeCell ref="K316:L316"/>
    <mergeCell ref="K317:L317"/>
    <mergeCell ref="K318:L318"/>
    <mergeCell ref="K319:L319"/>
    <mergeCell ref="P339:Q339"/>
  </mergeCells>
  <conditionalFormatting sqref="K20:K319">
    <cfRule type="containsText" priority="2" operator="containsText" aboveAverage="0" equalAverage="0" bottom="0" percent="0" rank="0" text="FAILED" dxfId="4">
      <formula>NOT(ISERROR(SEARCH("FAILED",K20)))</formula>
    </cfRule>
    <cfRule type="containsText" priority="3" operator="containsText" aboveAverage="0" equalAverage="0" bottom="0" percent="0" rank="0" text="FAILED" dxfId="5">
      <formula>NOT(ISERROR(SEARCH("FAILED",K20)))</formula>
    </cfRule>
  </conditionalFormatting>
  <dataValidations count="1">
    <dataValidation allowBlank="true" errorStyle="stop" operator="between" showDropDown="false" showErrorMessage="true" showInputMessage="false" sqref="B13" type="list">
      <formula1>$V$5:$V$8</formula1>
      <formula2>0</formula2>
    </dataValidation>
  </dataValidations>
  <printOptions headings="false" gridLines="false" gridLinesSet="true" horizontalCentered="true" verticalCentered="false"/>
  <pageMargins left="0.25" right="0.25" top="0.75" bottom="0.7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P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0" topLeftCell="C1" activePane="topRight" state="frozen"/>
      <selection pane="topLeft" activeCell="A1" activeCellId="0" sqref="A1"/>
      <selection pane="topRight" activeCell="D2" activeCellId="0" sqref="D2"/>
    </sheetView>
  </sheetViews>
  <sheetFormatPr defaultColWidth="11.125" defaultRowHeight="15" zeroHeight="false" outlineLevelRow="0" outlineLevelCol="0"/>
  <cols>
    <col collapsed="false" customWidth="true" hidden="false" outlineLevel="0" max="1" min="1" style="1" width="20.37"/>
    <col collapsed="false" customWidth="true" hidden="false" outlineLevel="0" max="2" min="2" style="1" width="33.13"/>
    <col collapsed="false" customWidth="true" hidden="false" outlineLevel="0" max="3" min="3" style="1" width="12.63"/>
    <col collapsed="false" customWidth="true" hidden="false" outlineLevel="0" max="16" min="4" style="1" width="11"/>
    <col collapsed="false" customWidth="false" hidden="false" outlineLevel="0" max="26" min="17" style="1" width="11.12"/>
  </cols>
  <sheetData>
    <row r="1" customFormat="false" ht="15.75" hidden="false" customHeight="true" outlineLevel="0" collapsed="false"/>
    <row r="2" customFormat="false" ht="15.75" hidden="false" customHeight="true" outlineLevel="0" collapsed="false">
      <c r="A2" s="196" t="s">
        <v>11</v>
      </c>
      <c r="B2" s="302" t="str">
        <f aca="false">'Database (LECTURE-RES-PRAC)'!B3</f>
        <v>SECOND SEMESTER SY 2024-2025</v>
      </c>
      <c r="G2" s="303" t="s">
        <v>232</v>
      </c>
      <c r="H2" s="303"/>
      <c r="I2" s="303"/>
      <c r="J2" s="303"/>
      <c r="K2" s="303"/>
      <c r="L2" s="303"/>
    </row>
    <row r="3" customFormat="false" ht="15.75" hidden="false" customHeight="true" outlineLevel="0" collapsed="false">
      <c r="A3" s="196" t="s">
        <v>14</v>
      </c>
      <c r="B3" s="302" t="str">
        <f aca="false">'Database (LECTURE-RES-PRAC)'!B4</f>
        <v>CONLAW1</v>
      </c>
      <c r="G3" s="302"/>
      <c r="H3" s="302" t="s">
        <v>162</v>
      </c>
      <c r="I3" s="302" t="s">
        <v>163</v>
      </c>
      <c r="J3" s="302" t="s">
        <v>164</v>
      </c>
      <c r="K3" s="302" t="s">
        <v>165</v>
      </c>
      <c r="L3" s="302" t="s">
        <v>230</v>
      </c>
    </row>
    <row r="4" customFormat="false" ht="15.75" hidden="false" customHeight="true" outlineLevel="0" collapsed="false">
      <c r="A4" s="196" t="s">
        <v>17</v>
      </c>
      <c r="B4" s="197" t="str">
        <f aca="false">'Database (LECTURE-RES-PRAC)'!B5</f>
        <v>Constitutional Law I</v>
      </c>
      <c r="G4" s="302" t="s">
        <v>180</v>
      </c>
      <c r="H4" s="304" t="n">
        <f aca="false">SUMIF('Database (LECTURE-RES-PRAC)'!D$14:AG$14, "CO1", 'Database (LECTURE-RES-PRAC)'!D$16:AG$16)</f>
        <v>0</v>
      </c>
      <c r="I4" s="304" t="n">
        <f aca="false">SUMIF('Database (LECTURE-RES-PRAC)'!AJ$14:BM$14, "CO1", 'Database (LECTURE-RES-PRAC)'!AJ$16:BM$16)</f>
        <v>0</v>
      </c>
      <c r="J4" s="304" t="n">
        <f aca="false">SUMIF('Database (LECTURE-RES-PRAC)'!BP$14:CS$14, "CO1", 'Database (LECTURE-RES-PRAC)'!BP$16:CS$16)</f>
        <v>0</v>
      </c>
      <c r="K4" s="304" t="n">
        <f aca="false">SUM(H4:J4)</f>
        <v>0</v>
      </c>
      <c r="L4" s="305" t="n">
        <f aca="false">'CO-PO Attainment'!J6</f>
        <v>0</v>
      </c>
    </row>
    <row r="5" customFormat="false" ht="15.75" hidden="false" customHeight="true" outlineLevel="0" collapsed="false">
      <c r="A5" s="196" t="s">
        <v>193</v>
      </c>
      <c r="B5" s="302" t="str">
        <f aca="false">'Database (LECTURE-RES-PRAC)'!B6</f>
        <v>LECTURE</v>
      </c>
      <c r="G5" s="302" t="s">
        <v>181</v>
      </c>
      <c r="H5" s="304" t="n">
        <f aca="false">SUMIF('Database (LECTURE-RES-PRAC)'!D$14:AG$14, "CO2", 'Database (LECTURE-RES-PRAC)'!D$16:AG$16)</f>
        <v>0</v>
      </c>
      <c r="I5" s="304" t="n">
        <f aca="false">SUMIF('Database (LECTURE-RES-PRAC)'!AJ$14:BM$14, "CO2", 'Database (LECTURE-RES-PRAC)'!AJ$16:BM$16)</f>
        <v>0</v>
      </c>
      <c r="J5" s="304" t="n">
        <f aca="false">SUMIF('Database (LECTURE-RES-PRAC)'!BP$14:CS$14, "CO2", 'Database (LECTURE-RES-PRAC)'!BP$16:CS$16)</f>
        <v>0</v>
      </c>
      <c r="K5" s="304" t="n">
        <f aca="false">SUM(H5:J5)</f>
        <v>0</v>
      </c>
      <c r="L5" s="305" t="n">
        <f aca="false">'CO-PO Attainment'!J7</f>
        <v>0</v>
      </c>
    </row>
    <row r="6" customFormat="false" ht="15.75" hidden="false" customHeight="true" outlineLevel="0" collapsed="false">
      <c r="A6" s="196" t="s">
        <v>20</v>
      </c>
      <c r="B6" s="302" t="str">
        <f aca="false">'Database (LECTURE-RES-PRAC)'!B7</f>
        <v/>
      </c>
      <c r="G6" s="302" t="s">
        <v>182</v>
      </c>
      <c r="H6" s="304" t="n">
        <f aca="false">SUMIF('Database (LECTURE-RES-PRAC)'!D$14:AG$14, "CO3", 'Database (LECTURE-RES-PRAC)'!D$16:AG$16)</f>
        <v>0</v>
      </c>
      <c r="I6" s="304" t="n">
        <f aca="false">SUMIF('Database (LECTURE-RES-PRAC)'!AJ$14:BM$14, "CO3", 'Database (LECTURE-RES-PRAC)'!AJ$16:BM$16)</f>
        <v>0</v>
      </c>
      <c r="J6" s="304" t="n">
        <f aca="false">SUMIF('Database (LECTURE-RES-PRAC)'!BP$14:CS$14, "CO3", 'Database (LECTURE-RES-PRAC)'!BP$16:CS$16)</f>
        <v>0</v>
      </c>
      <c r="K6" s="304" t="n">
        <f aca="false">SUM(H6:J6)</f>
        <v>0</v>
      </c>
      <c r="L6" s="305" t="n">
        <f aca="false">'CO-PO Attainment'!J8</f>
        <v>0</v>
      </c>
    </row>
    <row r="7" customFormat="false" ht="15.75" hidden="false" customHeight="true" outlineLevel="0" collapsed="false">
      <c r="A7" s="196" t="s">
        <v>21</v>
      </c>
      <c r="B7" s="302" t="n">
        <f aca="false">'Database (LECTURE-RES-PRAC)'!B8</f>
        <v>8</v>
      </c>
      <c r="G7" s="302" t="s">
        <v>183</v>
      </c>
      <c r="H7" s="304" t="n">
        <f aca="false">SUMIF('Database (LECTURE-RES-PRAC)'!D$14:AG$14, "CO4", 'Database (LECTURE-RES-PRAC)'!D$16:AG$16)</f>
        <v>0</v>
      </c>
      <c r="I7" s="304" t="n">
        <f aca="false">SUMIF('Database (LECTURE-RES-PRAC)'!AJ$14:BM$14, "CO4", 'Database (LECTURE-RES-PRAC)'!AJ$16:BM$16)</f>
        <v>0</v>
      </c>
      <c r="J7" s="304" t="n">
        <f aca="false">SUMIF('Database (LECTURE-RES-PRAC)'!BP$14:CS$14, "CO4", 'Database (LECTURE-RES-PRAC)'!BP$16:CS$16)</f>
        <v>0</v>
      </c>
      <c r="K7" s="304" t="n">
        <f aca="false">SUM(H7:J7)</f>
        <v>0</v>
      </c>
      <c r="L7" s="305" t="n">
        <f aca="false">'CO-PO Attainment'!J9</f>
        <v>0</v>
      </c>
    </row>
    <row r="8" customFormat="false" ht="15.75" hidden="false" customHeight="true" outlineLevel="0" collapsed="false">
      <c r="A8" s="196" t="s">
        <v>194</v>
      </c>
      <c r="B8" s="302" t="str">
        <f aca="false">'Database (LECTURE-RES-PRAC)'!B9</f>
        <v/>
      </c>
      <c r="G8" s="302" t="s">
        <v>184</v>
      </c>
      <c r="H8" s="304" t="n">
        <f aca="false">SUMIF('Database (LECTURE-RES-PRAC)'!D$14:AG$14, "CO5", 'Database (LECTURE-RES-PRAC)'!D$16:AG$16)</f>
        <v>0</v>
      </c>
      <c r="I8" s="304" t="n">
        <f aca="false">SUMIF('Database (LECTURE-RES-PRAC)'!AJ$14:BM$14, "CO5", 'Database (LECTURE-RES-PRAC)'!AJ$16:BM$16)</f>
        <v>0</v>
      </c>
      <c r="J8" s="304" t="n">
        <f aca="false">SUMIF('Database (LECTURE-RES-PRAC)'!BP$14:CS$14, "CO5", 'Database (LECTURE-RES-PRAC)'!BP$16:CS$16)</f>
        <v>0</v>
      </c>
      <c r="K8" s="304" t="n">
        <f aca="false">SUM(H8:J8)</f>
        <v>0</v>
      </c>
      <c r="L8" s="305" t="n">
        <f aca="false">'CO-PO Attainment'!J10</f>
        <v>0</v>
      </c>
    </row>
    <row r="9" customFormat="false" ht="15.75" hidden="false" customHeight="true" outlineLevel="0" collapsed="false">
      <c r="A9" s="196" t="s">
        <v>90</v>
      </c>
      <c r="B9" s="306" t="n">
        <f aca="false">'Database (LECTURE-RES-PRAC)'!B10</f>
        <v>0.6</v>
      </c>
      <c r="G9" s="159"/>
      <c r="H9" s="159"/>
      <c r="I9" s="159"/>
      <c r="J9" s="159"/>
      <c r="K9" s="304" t="n">
        <f aca="false">SUM(K4:K8)</f>
        <v>0</v>
      </c>
      <c r="L9" s="305" t="n">
        <v>1</v>
      </c>
    </row>
    <row r="10" customFormat="false" ht="15.75" hidden="false" customHeight="true" outlineLevel="0" collapsed="false"/>
    <row r="11" customFormat="false" ht="15.75" hidden="false" customHeight="true" outlineLevel="0" collapsed="false"/>
    <row r="12" customFormat="false" ht="15.75" hidden="false" customHeight="true" outlineLevel="0" collapsed="false">
      <c r="A12" s="202" t="s">
        <v>233</v>
      </c>
    </row>
    <row r="13" customFormat="false" ht="15.75" hidden="false" customHeight="true" outlineLevel="0" collapsed="false">
      <c r="A13" s="302" t="s">
        <v>96</v>
      </c>
      <c r="B13" s="302" t="s">
        <v>97</v>
      </c>
      <c r="C13" s="307" t="s">
        <v>93</v>
      </c>
      <c r="D13" s="307"/>
      <c r="E13" s="307"/>
      <c r="F13" s="307"/>
      <c r="G13" s="307"/>
      <c r="H13" s="307"/>
      <c r="I13" s="307"/>
      <c r="J13" s="307"/>
      <c r="K13" s="307"/>
      <c r="L13" s="307"/>
      <c r="M13" s="308" t="s">
        <v>234</v>
      </c>
      <c r="N13" s="309" t="s">
        <v>235</v>
      </c>
      <c r="O13" s="308" t="s">
        <v>236</v>
      </c>
      <c r="P13" s="310" t="s">
        <v>199</v>
      </c>
    </row>
    <row r="14" customFormat="false" ht="15.75" hidden="false" customHeight="true" outlineLevel="0" collapsed="false">
      <c r="A14" s="302"/>
      <c r="B14" s="302"/>
      <c r="C14" s="307"/>
      <c r="D14" s="307"/>
      <c r="E14" s="307"/>
      <c r="F14" s="307"/>
      <c r="G14" s="307"/>
      <c r="H14" s="307"/>
      <c r="I14" s="307"/>
      <c r="J14" s="307"/>
      <c r="K14" s="307"/>
      <c r="L14" s="307"/>
      <c r="M14" s="308"/>
      <c r="N14" s="308"/>
      <c r="O14" s="308"/>
      <c r="P14" s="308"/>
    </row>
    <row r="15" customFormat="false" ht="15.75" hidden="false" customHeight="true" outlineLevel="0" collapsed="false">
      <c r="A15" s="302"/>
      <c r="B15" s="302"/>
      <c r="C15" s="311" t="s">
        <v>180</v>
      </c>
      <c r="D15" s="312" t="s">
        <v>230</v>
      </c>
      <c r="E15" s="311" t="s">
        <v>181</v>
      </c>
      <c r="F15" s="312" t="s">
        <v>230</v>
      </c>
      <c r="G15" s="311" t="s">
        <v>182</v>
      </c>
      <c r="H15" s="312" t="s">
        <v>237</v>
      </c>
      <c r="I15" s="311" t="s">
        <v>183</v>
      </c>
      <c r="J15" s="312" t="s">
        <v>230</v>
      </c>
      <c r="K15" s="311" t="s">
        <v>184</v>
      </c>
      <c r="L15" s="312" t="s">
        <v>230</v>
      </c>
      <c r="M15" s="308"/>
      <c r="N15" s="308"/>
      <c r="O15" s="308"/>
      <c r="P15" s="308"/>
    </row>
    <row r="16" customFormat="false" ht="15.75" hidden="false" customHeight="true" outlineLevel="0" collapsed="false">
      <c r="A16" s="302"/>
      <c r="B16" s="302"/>
      <c r="C16" s="302"/>
      <c r="D16" s="302"/>
      <c r="E16" s="302"/>
      <c r="F16" s="302"/>
      <c r="G16" s="302"/>
      <c r="H16" s="302"/>
      <c r="I16" s="302"/>
      <c r="J16" s="302"/>
      <c r="K16" s="302"/>
      <c r="L16" s="302"/>
      <c r="M16" s="302"/>
      <c r="N16" s="302"/>
      <c r="O16" s="302"/>
      <c r="P16" s="302"/>
    </row>
    <row r="17" customFormat="false" ht="15.75" hidden="false" customHeight="true" outlineLevel="0" collapsed="false">
      <c r="A17" s="311" t="s">
        <v>238</v>
      </c>
      <c r="B17" s="313" t="s">
        <v>239</v>
      </c>
      <c r="C17" s="314" t="n">
        <f aca="false">SUMIFS('Database (LECTURE-RES-PRAC)'!D17:AG17, 'Database (LECTURE-RES-PRAC)'!D$13:AG$13,"TLA", 'Database (LECTURE-RES-PRAC)'!D$14:AG$14, "CO1")</f>
        <v>0</v>
      </c>
      <c r="D17" s="315" t="n">
        <f aca="false">C17*L$4</f>
        <v>0</v>
      </c>
      <c r="E17" s="314" t="e">
        <f aca="false">SUMIF('Database (LECTURE-RES-PRAC)'!D$14:AG$14, "CO2", 'Database (LECTURE-RES-PRAC)'!D17:AG17)/H$5*100</f>
        <v>#DIV/0!</v>
      </c>
      <c r="F17" s="315" t="e">
        <f aca="false">E17*L$5</f>
        <v>#DIV/0!</v>
      </c>
      <c r="G17" s="314" t="e">
        <f aca="false">SUMIF('Database (LECTURE-RES-PRAC)'!D$14:AG$14, "CO3", 'Database (LECTURE-RES-PRAC)'!D17:AG17)/H$6*100</f>
        <v>#DIV/0!</v>
      </c>
      <c r="H17" s="315" t="e">
        <f aca="false">G17*L$6</f>
        <v>#DIV/0!</v>
      </c>
      <c r="I17" s="314" t="e">
        <f aca="false">SUMIF('Database (LECTURE-RES-PRAC)'!D$14:AG$14, "CO4", 'Database (LECTURE-RES-PRAC)'!D17:AG17)/H$7*100</f>
        <v>#DIV/0!</v>
      </c>
      <c r="J17" s="315" t="e">
        <f aca="false">I17*L$7</f>
        <v>#DIV/0!</v>
      </c>
      <c r="K17" s="314" t="e">
        <f aca="false">SUMIF('Database (LECTURE-RES-PRAC)'!D$14:AG$14, "CO5", 'Database (LECTURE-RES-PRAC)'!D17:AG17)/H$8*100</f>
        <v>#DIV/0!</v>
      </c>
      <c r="L17" s="315" t="e">
        <f aca="false">K17*L$8</f>
        <v>#DIV/0!</v>
      </c>
      <c r="M17" s="316" t="e">
        <f aca="false">SUM(D17,F17,H17,J17,L17)*0.6</f>
        <v>#DIV/0!</v>
      </c>
      <c r="N17" s="313" t="e">
        <f aca="false">('database (lecture-res-prac)'!#ref!/'database (lecture-res-prac)'!#ref!)*100</f>
        <v>#VALUE!</v>
      </c>
      <c r="O17" s="317" t="e">
        <f aca="false">N17*0.4</f>
        <v>#VALUE!</v>
      </c>
      <c r="P17" s="318" t="e">
        <f aca="false">M17+O17</f>
        <v>#VALUE!</v>
      </c>
    </row>
    <row r="18" customFormat="false" ht="15.75" hidden="false" customHeight="true" outlineLevel="0" collapsed="false">
      <c r="A18" s="311" t="s">
        <v>240</v>
      </c>
      <c r="B18" s="313" t="s">
        <v>241</v>
      </c>
      <c r="C18" s="314" t="n">
        <f aca="false">SUMIFS('Database (LECTURE-RES-PRAC)'!D18:AG18, 'Database (LECTURE-RES-PRAC)'!D$13:AG$13,"TLA", 'Database (LECTURE-RES-PRAC)'!D$14:AG$14, "CO1")</f>
        <v>0</v>
      </c>
      <c r="D18" s="315" t="n">
        <f aca="false">C18*L$4</f>
        <v>0</v>
      </c>
      <c r="E18" s="314" t="e">
        <f aca="false">SUMIF('Database (LECTURE-RES-PRAC)'!D$14:AG$14, "CO2", 'Database (LECTURE-RES-PRAC)'!D18:AG18)/H$5*100</f>
        <v>#DIV/0!</v>
      </c>
      <c r="F18" s="315" t="e">
        <f aca="false">E18*L$5</f>
        <v>#DIV/0!</v>
      </c>
      <c r="G18" s="314" t="e">
        <f aca="false">SUMIF('Database (LECTURE-RES-PRAC)'!D$14:AG$14, "CO3", 'Database (LECTURE-RES-PRAC)'!D18:AG18)/H$6*100</f>
        <v>#DIV/0!</v>
      </c>
      <c r="H18" s="315" t="e">
        <f aca="false">G18*L$6</f>
        <v>#DIV/0!</v>
      </c>
      <c r="I18" s="314" t="e">
        <f aca="false">SUMIF('Database (LECTURE-RES-PRAC)'!D$14:AG$14, "CO4", 'Database (LECTURE-RES-PRAC)'!D18:AG18)/H$7*100</f>
        <v>#DIV/0!</v>
      </c>
      <c r="J18" s="315" t="e">
        <f aca="false">I18*L$7</f>
        <v>#DIV/0!</v>
      </c>
      <c r="K18" s="314" t="e">
        <f aca="false">SUMIF('Database (LECTURE-RES-PRAC)'!D$14:AG$14, "CO5", 'Database (LECTURE-RES-PRAC)'!D18:AG18)/H$8*100</f>
        <v>#DIV/0!</v>
      </c>
      <c r="L18" s="315" t="e">
        <f aca="false">K18*L$8</f>
        <v>#DIV/0!</v>
      </c>
      <c r="M18" s="316" t="e">
        <f aca="false">SUM(D18,F18,H18,J18,L18)*0.6</f>
        <v>#DIV/0!</v>
      </c>
      <c r="N18" s="313" t="e">
        <f aca="false">('database (lecture-res-prac)'!#ref!/'database (lecture-res-prac)'!#ref!)*100</f>
        <v>#VALUE!</v>
      </c>
      <c r="O18" s="317" t="e">
        <f aca="false">N18*0.4</f>
        <v>#VALUE!</v>
      </c>
      <c r="P18" s="318" t="e">
        <f aca="false">M18+O18</f>
        <v>#VALUE!</v>
      </c>
    </row>
    <row r="19" customFormat="false" ht="15.75" hidden="false" customHeight="true" outlineLevel="0" collapsed="false">
      <c r="A19" s="311" t="s">
        <v>242</v>
      </c>
      <c r="B19" s="313" t="s">
        <v>243</v>
      </c>
      <c r="C19" s="314" t="n">
        <f aca="false">SUMIFS('Database (LECTURE-RES-PRAC)'!D19:AG19, 'Database (LECTURE-RES-PRAC)'!D$13:AG$13,"TLA", 'Database (LECTURE-RES-PRAC)'!D$14:AG$14, "CO1")</f>
        <v>0</v>
      </c>
      <c r="D19" s="315" t="n">
        <f aca="false">C19*L$4</f>
        <v>0</v>
      </c>
      <c r="E19" s="314" t="e">
        <f aca="false">SUMIF('Database (LECTURE-RES-PRAC)'!D$14:AG$14, "CO2", 'Database (LECTURE-RES-PRAC)'!D19:AG19)/H$5*100</f>
        <v>#DIV/0!</v>
      </c>
      <c r="F19" s="315" t="e">
        <f aca="false">E19*L$5</f>
        <v>#DIV/0!</v>
      </c>
      <c r="G19" s="314" t="e">
        <f aca="false">SUMIF('Database (LECTURE-RES-PRAC)'!D$14:AG$14, "CO3", 'Database (LECTURE-RES-PRAC)'!D19:AG19)/H$6*100</f>
        <v>#DIV/0!</v>
      </c>
      <c r="H19" s="315" t="e">
        <f aca="false">G19*L$6</f>
        <v>#DIV/0!</v>
      </c>
      <c r="I19" s="314" t="e">
        <f aca="false">SUMIF('Database (LECTURE-RES-PRAC)'!D$14:AG$14, "CO4", 'Database (LECTURE-RES-PRAC)'!D19:AG19)/H$7*100</f>
        <v>#DIV/0!</v>
      </c>
      <c r="J19" s="315" t="e">
        <f aca="false">I19*L$7</f>
        <v>#DIV/0!</v>
      </c>
      <c r="K19" s="314" t="e">
        <f aca="false">SUMIF('Database (LECTURE-RES-PRAC)'!D$14:AG$14, "CO5", 'Database (LECTURE-RES-PRAC)'!D19:AG19)/H$8*100</f>
        <v>#DIV/0!</v>
      </c>
      <c r="L19" s="315" t="e">
        <f aca="false">K19*L$8</f>
        <v>#DIV/0!</v>
      </c>
      <c r="M19" s="316" t="e">
        <f aca="false">SUM(D19,F19,H19,J19,L19)*0.6</f>
        <v>#DIV/0!</v>
      </c>
      <c r="N19" s="313" t="e">
        <f aca="false">('database (lecture-res-prac)'!#ref!/'database (lecture-res-prac)'!#ref!)*100</f>
        <v>#VALUE!</v>
      </c>
      <c r="O19" s="317" t="e">
        <f aca="false">N19*0.4</f>
        <v>#VALUE!</v>
      </c>
      <c r="P19" s="318" t="e">
        <f aca="false">M19+O19</f>
        <v>#VALUE!</v>
      </c>
    </row>
    <row r="20" customFormat="false" ht="15.75" hidden="false" customHeight="true" outlineLevel="0" collapsed="false">
      <c r="A20" s="311" t="s">
        <v>244</v>
      </c>
      <c r="B20" s="313" t="s">
        <v>245</v>
      </c>
      <c r="C20" s="314" t="n">
        <f aca="false">SUMIFS('Database (LECTURE-RES-PRAC)'!D20:AG20, 'Database (LECTURE-RES-PRAC)'!D$13:AG$13,"TLA", 'Database (LECTURE-RES-PRAC)'!D$14:AG$14, "CO1")</f>
        <v>0</v>
      </c>
      <c r="D20" s="315" t="n">
        <f aca="false">C20*L$4</f>
        <v>0</v>
      </c>
      <c r="E20" s="314" t="e">
        <f aca="false">SUMIF('Database (LECTURE-RES-PRAC)'!D$14:AG$14, "CO2", 'Database (LECTURE-RES-PRAC)'!D20:AG20)/H$5*100</f>
        <v>#DIV/0!</v>
      </c>
      <c r="F20" s="315" t="e">
        <f aca="false">E20*L$5</f>
        <v>#DIV/0!</v>
      </c>
      <c r="G20" s="314" t="e">
        <f aca="false">SUMIF('Database (LECTURE-RES-PRAC)'!D$14:AG$14, "CO3", 'Database (LECTURE-RES-PRAC)'!D20:AG20)/H$6*100</f>
        <v>#DIV/0!</v>
      </c>
      <c r="H20" s="315" t="e">
        <f aca="false">G20*L$6</f>
        <v>#DIV/0!</v>
      </c>
      <c r="I20" s="314" t="e">
        <f aca="false">SUMIF('Database (LECTURE-RES-PRAC)'!D$14:AG$14, "CO4", 'Database (LECTURE-RES-PRAC)'!D20:AG20)/H$7*100</f>
        <v>#DIV/0!</v>
      </c>
      <c r="J20" s="315" t="e">
        <f aca="false">I20*L$7</f>
        <v>#DIV/0!</v>
      </c>
      <c r="K20" s="314" t="e">
        <f aca="false">SUMIF('Database (LECTURE-RES-PRAC)'!D$14:AG$14, "CO5", 'Database (LECTURE-RES-PRAC)'!D20:AG20)/H$8*100</f>
        <v>#DIV/0!</v>
      </c>
      <c r="L20" s="315" t="e">
        <f aca="false">K20*L$8</f>
        <v>#DIV/0!</v>
      </c>
      <c r="M20" s="316" t="e">
        <f aca="false">SUM(D20,F20,H20,J20,L20)*0.6</f>
        <v>#DIV/0!</v>
      </c>
      <c r="N20" s="313" t="e">
        <f aca="false">('database (lecture-res-prac)'!#ref!/'database (lecture-res-prac)'!#ref!)*100</f>
        <v>#VALUE!</v>
      </c>
      <c r="O20" s="317" t="e">
        <f aca="false">N20*0.4</f>
        <v>#VALUE!</v>
      </c>
      <c r="P20" s="318" t="e">
        <f aca="false">M20+O20</f>
        <v>#VALUE!</v>
      </c>
    </row>
    <row r="21" customFormat="false" ht="15.75" hidden="false" customHeight="true" outlineLevel="0" collapsed="false">
      <c r="A21" s="311" t="s">
        <v>246</v>
      </c>
      <c r="B21" s="313" t="s">
        <v>247</v>
      </c>
      <c r="C21" s="314" t="n">
        <f aca="false">SUMIFS('Database (LECTURE-RES-PRAC)'!D21:AG21, 'Database (LECTURE-RES-PRAC)'!D$13:AG$13,"TLA", 'Database (LECTURE-RES-PRAC)'!D$14:AG$14, "CO1")</f>
        <v>0</v>
      </c>
      <c r="D21" s="315" t="n">
        <f aca="false">C21*L$4</f>
        <v>0</v>
      </c>
      <c r="E21" s="314" t="e">
        <f aca="false">SUMIF('Database (LECTURE-RES-PRAC)'!D$14:AG$14, "CO2", 'Database (LECTURE-RES-PRAC)'!D21:AG21)/H$5*100</f>
        <v>#DIV/0!</v>
      </c>
      <c r="F21" s="315" t="e">
        <f aca="false">E21*L$5</f>
        <v>#DIV/0!</v>
      </c>
      <c r="G21" s="314" t="e">
        <f aca="false">SUMIF('Database (LECTURE-RES-PRAC)'!D$14:AG$14, "CO3", 'Database (LECTURE-RES-PRAC)'!D21:AG21)/H$6*100</f>
        <v>#DIV/0!</v>
      </c>
      <c r="H21" s="315" t="e">
        <f aca="false">G21*L$6</f>
        <v>#DIV/0!</v>
      </c>
      <c r="I21" s="314" t="e">
        <f aca="false">SUMIF('Database (LECTURE-RES-PRAC)'!D$14:AG$14, "CO4", 'Database (LECTURE-RES-PRAC)'!D21:AG21)/H$7*100</f>
        <v>#DIV/0!</v>
      </c>
      <c r="J21" s="315" t="e">
        <f aca="false">I21*L$7</f>
        <v>#DIV/0!</v>
      </c>
      <c r="K21" s="314" t="e">
        <f aca="false">SUMIF('Database (LECTURE-RES-PRAC)'!D$14:AG$14, "CO5", 'Database (LECTURE-RES-PRAC)'!D21:AG21)/H$8*100</f>
        <v>#DIV/0!</v>
      </c>
      <c r="L21" s="315" t="e">
        <f aca="false">K21*L$8</f>
        <v>#DIV/0!</v>
      </c>
      <c r="M21" s="316" t="e">
        <f aca="false">SUM(D21,F21,H21,J21,L21)*0.6</f>
        <v>#DIV/0!</v>
      </c>
      <c r="N21" s="313" t="e">
        <f aca="false">('database (lecture-res-prac)'!#ref!/'database (lecture-res-prac)'!#ref!)*100</f>
        <v>#VALUE!</v>
      </c>
      <c r="O21" s="317" t="e">
        <f aca="false">N21*0.4</f>
        <v>#VALUE!</v>
      </c>
      <c r="P21" s="318" t="e">
        <f aca="false">M21+O21</f>
        <v>#VALUE!</v>
      </c>
    </row>
    <row r="22" customFormat="false" ht="15.75" hidden="false" customHeight="true" outlineLevel="0" collapsed="false">
      <c r="A22" s="311" t="s">
        <v>248</v>
      </c>
      <c r="B22" s="313" t="s">
        <v>249</v>
      </c>
      <c r="C22" s="314" t="n">
        <f aca="false">SUMIFS('Database (LECTURE-RES-PRAC)'!D22:AG22, 'Database (LECTURE-RES-PRAC)'!D$13:AG$13,"TLA", 'Database (LECTURE-RES-PRAC)'!D$14:AG$14, "CO1")</f>
        <v>0</v>
      </c>
      <c r="D22" s="315" t="n">
        <f aca="false">C22*L$4</f>
        <v>0</v>
      </c>
      <c r="E22" s="314" t="e">
        <f aca="false">SUMIF('Database (LECTURE-RES-PRAC)'!D$14:AG$14, "CO2", 'Database (LECTURE-RES-PRAC)'!D22:AG22)/H$5*100</f>
        <v>#DIV/0!</v>
      </c>
      <c r="F22" s="315" t="e">
        <f aca="false">E22*L$5</f>
        <v>#DIV/0!</v>
      </c>
      <c r="G22" s="314" t="e">
        <f aca="false">SUMIF('Database (LECTURE-RES-PRAC)'!D$14:AG$14, "CO3", 'Database (LECTURE-RES-PRAC)'!D22:AG22)/H$6*100</f>
        <v>#DIV/0!</v>
      </c>
      <c r="H22" s="315" t="e">
        <f aca="false">G22*L$6</f>
        <v>#DIV/0!</v>
      </c>
      <c r="I22" s="314" t="e">
        <f aca="false">SUMIF('Database (LECTURE-RES-PRAC)'!D$14:AG$14, "CO4", 'Database (LECTURE-RES-PRAC)'!D22:AG22)/H$7*100</f>
        <v>#DIV/0!</v>
      </c>
      <c r="J22" s="315" t="e">
        <f aca="false">I22*L$7</f>
        <v>#DIV/0!</v>
      </c>
      <c r="K22" s="314" t="e">
        <f aca="false">SUMIF('Database (LECTURE-RES-PRAC)'!D$14:AG$14, "CO5", 'Database (LECTURE-RES-PRAC)'!D22:AG22)/H$8*100</f>
        <v>#DIV/0!</v>
      </c>
      <c r="L22" s="315" t="e">
        <f aca="false">K22*L$8</f>
        <v>#DIV/0!</v>
      </c>
      <c r="M22" s="316" t="e">
        <f aca="false">SUM(D22,F22,H22,J22,L22)*0.6</f>
        <v>#DIV/0!</v>
      </c>
      <c r="N22" s="313" t="e">
        <f aca="false">('database (lecture-res-prac)'!#ref!/'database (lecture-res-prac)'!#ref!)*100</f>
        <v>#VALUE!</v>
      </c>
      <c r="O22" s="317" t="e">
        <f aca="false">N22*0.4</f>
        <v>#VALUE!</v>
      </c>
      <c r="P22" s="318" t="e">
        <f aca="false">M22+O22</f>
        <v>#VALUE!</v>
      </c>
    </row>
    <row r="23" customFormat="false" ht="15.75" hidden="false" customHeight="true" outlineLevel="0" collapsed="false">
      <c r="A23" s="311" t="s">
        <v>250</v>
      </c>
      <c r="B23" s="313" t="s">
        <v>251</v>
      </c>
      <c r="C23" s="314" t="n">
        <f aca="false">SUMIFS('Database (LECTURE-RES-PRAC)'!D23:AG23, 'Database (LECTURE-RES-PRAC)'!D$13:AG$13,"TLA", 'Database (LECTURE-RES-PRAC)'!D$14:AG$14, "CO1")</f>
        <v>0</v>
      </c>
      <c r="D23" s="315" t="n">
        <f aca="false">C23*L$4</f>
        <v>0</v>
      </c>
      <c r="E23" s="314" t="e">
        <f aca="false">SUMIF('Database (LECTURE-RES-PRAC)'!D$14:AG$14, "CO2", 'Database (LECTURE-RES-PRAC)'!D23:AG23)/H$5*100</f>
        <v>#DIV/0!</v>
      </c>
      <c r="F23" s="315" t="e">
        <f aca="false">E23*L$5</f>
        <v>#DIV/0!</v>
      </c>
      <c r="G23" s="314" t="e">
        <f aca="false">SUMIF('Database (LECTURE-RES-PRAC)'!D$14:AG$14, "CO3", 'Database (LECTURE-RES-PRAC)'!D23:AG23)/H$6*100</f>
        <v>#DIV/0!</v>
      </c>
      <c r="H23" s="315" t="e">
        <f aca="false">G23*L$6</f>
        <v>#DIV/0!</v>
      </c>
      <c r="I23" s="314" t="e">
        <f aca="false">SUMIF('Database (LECTURE-RES-PRAC)'!D$14:AG$14, "CO4", 'Database (LECTURE-RES-PRAC)'!D23:AG23)/H$7*100</f>
        <v>#DIV/0!</v>
      </c>
      <c r="J23" s="315" t="e">
        <f aca="false">I23*L$7</f>
        <v>#DIV/0!</v>
      </c>
      <c r="K23" s="314" t="e">
        <f aca="false">SUMIF('Database (LECTURE-RES-PRAC)'!D$14:AG$14, "CO5", 'Database (LECTURE-RES-PRAC)'!D23:AG23)/H$8*100</f>
        <v>#DIV/0!</v>
      </c>
      <c r="L23" s="315" t="e">
        <f aca="false">K23*L$8</f>
        <v>#DIV/0!</v>
      </c>
      <c r="M23" s="316" t="e">
        <f aca="false">SUM(D23,F23,H23,J23,L23)*0.6</f>
        <v>#DIV/0!</v>
      </c>
      <c r="N23" s="313" t="e">
        <f aca="false">('database (lecture-res-prac)'!#ref!/'database (lecture-res-prac)'!#ref!)*100</f>
        <v>#VALUE!</v>
      </c>
      <c r="O23" s="317" t="e">
        <f aca="false">N23*0.4</f>
        <v>#VALUE!</v>
      </c>
      <c r="P23" s="318" t="e">
        <f aca="false">M23+O23</f>
        <v>#VALUE!</v>
      </c>
    </row>
    <row r="24" customFormat="false" ht="15.75" hidden="false" customHeight="true" outlineLevel="0" collapsed="false">
      <c r="A24" s="311" t="s">
        <v>252</v>
      </c>
      <c r="B24" s="313" t="s">
        <v>253</v>
      </c>
      <c r="C24" s="314" t="n">
        <f aca="false">SUMIFS('Database (LECTURE-RES-PRAC)'!D24:AG24, 'Database (LECTURE-RES-PRAC)'!D$13:AG$13,"TLA", 'Database (LECTURE-RES-PRAC)'!D$14:AG$14, "CO1")</f>
        <v>0</v>
      </c>
      <c r="D24" s="315" t="n">
        <f aca="false">C24*L$4</f>
        <v>0</v>
      </c>
      <c r="E24" s="314" t="e">
        <f aca="false">SUMIF('Database (LECTURE-RES-PRAC)'!D$14:AG$14, "CO2", 'Database (LECTURE-RES-PRAC)'!D24:AG24)/H$5*100</f>
        <v>#DIV/0!</v>
      </c>
      <c r="F24" s="315" t="e">
        <f aca="false">E24*L$5</f>
        <v>#DIV/0!</v>
      </c>
      <c r="G24" s="314" t="e">
        <f aca="false">SUMIF('Database (LECTURE-RES-PRAC)'!D$14:AG$14, "CO3", 'Database (LECTURE-RES-PRAC)'!D24:AG24)/H$6*100</f>
        <v>#DIV/0!</v>
      </c>
      <c r="H24" s="315" t="e">
        <f aca="false">G24*L$6</f>
        <v>#DIV/0!</v>
      </c>
      <c r="I24" s="314" t="e">
        <f aca="false">SUMIF('Database (LECTURE-RES-PRAC)'!D$14:AG$14, "CO4", 'Database (LECTURE-RES-PRAC)'!D24:AG24)/H$7*100</f>
        <v>#DIV/0!</v>
      </c>
      <c r="J24" s="315" t="e">
        <f aca="false">I24*L$7</f>
        <v>#DIV/0!</v>
      </c>
      <c r="K24" s="314" t="e">
        <f aca="false">SUMIF('Database (LECTURE-RES-PRAC)'!D$14:AG$14, "CO5", 'Database (LECTURE-RES-PRAC)'!D24:AG24)/H$8*100</f>
        <v>#DIV/0!</v>
      </c>
      <c r="L24" s="315" t="e">
        <f aca="false">K24*L$8</f>
        <v>#DIV/0!</v>
      </c>
      <c r="M24" s="316" t="e">
        <f aca="false">SUM(D24,F24,H24,J24,L24)*0.6</f>
        <v>#DIV/0!</v>
      </c>
      <c r="N24" s="313" t="e">
        <f aca="false">('database (lecture-res-prac)'!#ref!/'database (lecture-res-prac)'!#ref!)*100</f>
        <v>#VALUE!</v>
      </c>
      <c r="O24" s="317" t="e">
        <f aca="false">N24*0.4</f>
        <v>#VALUE!</v>
      </c>
      <c r="P24" s="318" t="e">
        <f aca="false">M24+O24</f>
        <v>#VALUE!</v>
      </c>
    </row>
    <row r="25" customFormat="false" ht="15.75" hidden="false" customHeight="true" outlineLevel="0" collapsed="false">
      <c r="A25" s="311" t="s">
        <v>254</v>
      </c>
      <c r="B25" s="313" t="s">
        <v>255</v>
      </c>
      <c r="C25" s="314" t="n">
        <f aca="false">SUMIFS('Database (LECTURE-RES-PRAC)'!D25:AG25, 'Database (LECTURE-RES-PRAC)'!D$13:AG$13,"TLA", 'Database (LECTURE-RES-PRAC)'!D$14:AG$14, "CO1")</f>
        <v>0</v>
      </c>
      <c r="D25" s="315" t="n">
        <f aca="false">C25*L$4</f>
        <v>0</v>
      </c>
      <c r="E25" s="314" t="e">
        <f aca="false">SUMIF('Database (LECTURE-RES-PRAC)'!D$14:AG$14, "CO2", 'Database (LECTURE-RES-PRAC)'!D25:AG25)/H$5*100</f>
        <v>#DIV/0!</v>
      </c>
      <c r="F25" s="315" t="e">
        <f aca="false">E25*L$5</f>
        <v>#DIV/0!</v>
      </c>
      <c r="G25" s="314" t="e">
        <f aca="false">SUMIF('Database (LECTURE-RES-PRAC)'!D$14:AG$14, "CO3", 'Database (LECTURE-RES-PRAC)'!D25:AG25)/H$6*100</f>
        <v>#DIV/0!</v>
      </c>
      <c r="H25" s="315" t="e">
        <f aca="false">G25*L$6</f>
        <v>#DIV/0!</v>
      </c>
      <c r="I25" s="314" t="e">
        <f aca="false">SUMIF('Database (LECTURE-RES-PRAC)'!D$14:AG$14, "CO4", 'Database (LECTURE-RES-PRAC)'!D25:AG25)/H$7*100</f>
        <v>#DIV/0!</v>
      </c>
      <c r="J25" s="315" t="e">
        <f aca="false">I25*L$7</f>
        <v>#DIV/0!</v>
      </c>
      <c r="K25" s="314" t="e">
        <f aca="false">SUMIF('Database (LECTURE-RES-PRAC)'!D$14:AG$14, "CO5", 'Database (LECTURE-RES-PRAC)'!D25:AG25)/H$8*100</f>
        <v>#DIV/0!</v>
      </c>
      <c r="L25" s="315" t="e">
        <f aca="false">K25*L$8</f>
        <v>#DIV/0!</v>
      </c>
      <c r="M25" s="316" t="e">
        <f aca="false">SUM(D25,F25,H25,J25,L25)*0.6</f>
        <v>#DIV/0!</v>
      </c>
      <c r="N25" s="313" t="e">
        <f aca="false">('database (lecture-res-prac)'!#ref!/'database (lecture-res-prac)'!#ref!)*100</f>
        <v>#VALUE!</v>
      </c>
      <c r="O25" s="317" t="e">
        <f aca="false">N25*0.4</f>
        <v>#VALUE!</v>
      </c>
      <c r="P25" s="318" t="e">
        <f aca="false">M25+O25</f>
        <v>#VALUE!</v>
      </c>
    </row>
    <row r="26" customFormat="false" ht="15.75" hidden="false" customHeight="true" outlineLevel="0" collapsed="false">
      <c r="A26" s="311" t="s">
        <v>256</v>
      </c>
      <c r="B26" s="313" t="s">
        <v>257</v>
      </c>
      <c r="C26" s="314" t="n">
        <f aca="false">SUMIFS('Database (LECTURE-RES-PRAC)'!D26:AG26, 'Database (LECTURE-RES-PRAC)'!D$13:AG$13,"TLA", 'Database (LECTURE-RES-PRAC)'!D$14:AG$14, "CO1")</f>
        <v>0</v>
      </c>
      <c r="D26" s="315" t="n">
        <f aca="false">C26*L$4</f>
        <v>0</v>
      </c>
      <c r="E26" s="314" t="e">
        <f aca="false">SUMIF('Database (LECTURE-RES-PRAC)'!D$14:AG$14, "CO2", 'Database (LECTURE-RES-PRAC)'!D26:AG26)/H$5*100</f>
        <v>#DIV/0!</v>
      </c>
      <c r="F26" s="315" t="e">
        <f aca="false">E26*L$5</f>
        <v>#DIV/0!</v>
      </c>
      <c r="G26" s="314" t="e">
        <f aca="false">SUMIF('Database (LECTURE-RES-PRAC)'!D$14:AG$14, "CO3", 'Database (LECTURE-RES-PRAC)'!D26:AG26)/H$6*100</f>
        <v>#DIV/0!</v>
      </c>
      <c r="H26" s="315" t="e">
        <f aca="false">G26*L$6</f>
        <v>#DIV/0!</v>
      </c>
      <c r="I26" s="314" t="e">
        <f aca="false">SUMIF('Database (LECTURE-RES-PRAC)'!D$14:AG$14, "CO4", 'Database (LECTURE-RES-PRAC)'!D26:AG26)/H$7*100</f>
        <v>#DIV/0!</v>
      </c>
      <c r="J26" s="315" t="e">
        <f aca="false">I26*L$7</f>
        <v>#DIV/0!</v>
      </c>
      <c r="K26" s="314" t="e">
        <f aca="false">SUMIF('Database (LECTURE-RES-PRAC)'!D$14:AG$14, "CO5", 'Database (LECTURE-RES-PRAC)'!D26:AG26)/H$8*100</f>
        <v>#DIV/0!</v>
      </c>
      <c r="L26" s="315" t="e">
        <f aca="false">K26*L$8</f>
        <v>#DIV/0!</v>
      </c>
      <c r="M26" s="316" t="e">
        <f aca="false">SUM(D26,F26,H26,J26,L26)*0.6</f>
        <v>#DIV/0!</v>
      </c>
      <c r="N26" s="313" t="e">
        <f aca="false">('database (lecture-res-prac)'!#ref!/'database (lecture-res-prac)'!#ref!)*100</f>
        <v>#VALUE!</v>
      </c>
      <c r="O26" s="317" t="e">
        <f aca="false">N26*0.4</f>
        <v>#VALUE!</v>
      </c>
      <c r="P26" s="318" t="e">
        <f aca="false">M26+O26</f>
        <v>#VALUE!</v>
      </c>
    </row>
    <row r="27" customFormat="false" ht="15.75" hidden="false" customHeight="true" outlineLevel="0" collapsed="false">
      <c r="C27" s="319"/>
      <c r="D27" s="319"/>
      <c r="E27" s="319"/>
      <c r="F27" s="319"/>
      <c r="G27" s="319"/>
      <c r="H27" s="319"/>
      <c r="I27" s="319"/>
      <c r="J27" s="319"/>
      <c r="K27" s="319"/>
      <c r="L27" s="319"/>
      <c r="M27" s="319"/>
    </row>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8">
    <mergeCell ref="G2:L2"/>
    <mergeCell ref="A13:A16"/>
    <mergeCell ref="B13:B16"/>
    <mergeCell ref="C13:L14"/>
    <mergeCell ref="M13:M16"/>
    <mergeCell ref="N13:N16"/>
    <mergeCell ref="O13:O16"/>
    <mergeCell ref="P13:P16"/>
    <mergeCell ref="C15:C16"/>
    <mergeCell ref="D15:D16"/>
    <mergeCell ref="E15:E16"/>
    <mergeCell ref="F15:F16"/>
    <mergeCell ref="G15:G16"/>
    <mergeCell ref="H15:H16"/>
    <mergeCell ref="I15:I16"/>
    <mergeCell ref="J15:J16"/>
    <mergeCell ref="K15:K16"/>
    <mergeCell ref="L15:L1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125" defaultRowHeight="15" zeroHeight="false" outlineLevelRow="0" outlineLevelCol="0"/>
  <cols>
    <col collapsed="false" customWidth="true" hidden="false" outlineLevel="0" max="1" min="1" style="1" width="23.12"/>
    <col collapsed="false" customWidth="true" hidden="false" outlineLevel="0" max="2" min="2" style="1" width="21.13"/>
    <col collapsed="false" customWidth="true" hidden="false" outlineLevel="0" max="33" min="3" style="1" width="11"/>
  </cols>
  <sheetData>
    <row r="1" customFormat="false" ht="15.75" hidden="false" customHeight="true" outlineLevel="0" collapsed="false">
      <c r="A1" s="195" t="s">
        <v>258</v>
      </c>
      <c r="B1" s="161"/>
      <c r="C1" s="161"/>
      <c r="D1" s="161"/>
      <c r="E1" s="161"/>
      <c r="F1" s="161"/>
      <c r="G1" s="161"/>
      <c r="H1" s="161"/>
      <c r="I1" s="161"/>
      <c r="J1" s="161"/>
      <c r="K1" s="161"/>
      <c r="L1" s="161"/>
      <c r="M1" s="161"/>
      <c r="N1" s="161"/>
      <c r="O1" s="161"/>
      <c r="P1" s="161"/>
      <c r="Q1" s="161"/>
      <c r="R1" s="161"/>
      <c r="S1" s="161"/>
      <c r="T1" s="161"/>
      <c r="U1" s="161"/>
      <c r="V1" s="161"/>
      <c r="W1" s="161"/>
      <c r="X1" s="161"/>
      <c r="Y1" s="161"/>
      <c r="Z1" s="161"/>
      <c r="AA1" s="161"/>
      <c r="AB1" s="161"/>
      <c r="AC1" s="161"/>
      <c r="AD1" s="161"/>
      <c r="AE1" s="161"/>
      <c r="AF1" s="161"/>
      <c r="AG1" s="161"/>
    </row>
    <row r="2" customFormat="false" ht="15.75" hidden="false" customHeight="true" outlineLevel="0" collapsed="false"/>
    <row r="3" customFormat="false" ht="15.75" hidden="false" customHeight="true" outlineLevel="0" collapsed="false">
      <c r="A3" s="196" t="s">
        <v>11</v>
      </c>
      <c r="B3" s="313"/>
      <c r="H3" s="302" t="s">
        <v>232</v>
      </c>
      <c r="I3" s="302"/>
      <c r="J3" s="302"/>
      <c r="K3" s="302"/>
      <c r="L3" s="302"/>
      <c r="M3" s="302"/>
      <c r="X3" s="302" t="s">
        <v>259</v>
      </c>
      <c r="Y3" s="302"/>
      <c r="Z3" s="302"/>
      <c r="AA3" s="302"/>
    </row>
    <row r="4" customFormat="false" ht="15.75" hidden="false" customHeight="true" outlineLevel="0" collapsed="false">
      <c r="A4" s="196" t="s">
        <v>14</v>
      </c>
      <c r="B4" s="313"/>
      <c r="H4" s="302"/>
      <c r="I4" s="302" t="s">
        <v>162</v>
      </c>
      <c r="J4" s="302" t="s">
        <v>163</v>
      </c>
      <c r="K4" s="302" t="s">
        <v>164</v>
      </c>
      <c r="L4" s="302" t="s">
        <v>165</v>
      </c>
      <c r="M4" s="302" t="s">
        <v>230</v>
      </c>
      <c r="X4" s="302"/>
      <c r="Y4" s="302"/>
      <c r="Z4" s="302"/>
      <c r="AA4" s="302"/>
    </row>
    <row r="5" customFormat="false" ht="15.75" hidden="false" customHeight="true" outlineLevel="0" collapsed="false">
      <c r="A5" s="196" t="s">
        <v>17</v>
      </c>
      <c r="B5" s="313"/>
      <c r="H5" s="302" t="s">
        <v>180</v>
      </c>
      <c r="I5" s="304"/>
      <c r="J5" s="304"/>
      <c r="K5" s="304"/>
      <c r="L5" s="304"/>
      <c r="M5" s="305" t="n">
        <v>0.2</v>
      </c>
      <c r="X5" s="320" t="s">
        <v>260</v>
      </c>
      <c r="Y5" s="320"/>
      <c r="Z5" s="320"/>
      <c r="AA5" s="302" t="s">
        <v>81</v>
      </c>
    </row>
    <row r="6" customFormat="false" ht="15.75" hidden="false" customHeight="true" outlineLevel="0" collapsed="false">
      <c r="A6" s="196" t="s">
        <v>193</v>
      </c>
      <c r="B6" s="313"/>
      <c r="H6" s="302" t="s">
        <v>181</v>
      </c>
      <c r="I6" s="304"/>
      <c r="J6" s="304"/>
      <c r="K6" s="304"/>
      <c r="L6" s="304"/>
      <c r="M6" s="305" t="n">
        <v>0.28</v>
      </c>
      <c r="X6" s="320" t="s">
        <v>261</v>
      </c>
      <c r="Y6" s="320"/>
      <c r="Z6" s="320"/>
      <c r="AA6" s="302" t="s">
        <v>85</v>
      </c>
    </row>
    <row r="7" customFormat="false" ht="15.75" hidden="false" customHeight="true" outlineLevel="0" collapsed="false">
      <c r="A7" s="196" t="s">
        <v>20</v>
      </c>
      <c r="B7" s="313"/>
      <c r="H7" s="302" t="s">
        <v>182</v>
      </c>
      <c r="I7" s="304"/>
      <c r="J7" s="304"/>
      <c r="K7" s="304"/>
      <c r="L7" s="304"/>
      <c r="M7" s="305" t="n">
        <v>0.28</v>
      </c>
    </row>
    <row r="8" customFormat="false" ht="15.75" hidden="false" customHeight="true" outlineLevel="0" collapsed="false">
      <c r="A8" s="196" t="s">
        <v>21</v>
      </c>
      <c r="B8" s="313"/>
      <c r="H8" s="302" t="s">
        <v>183</v>
      </c>
      <c r="I8" s="304"/>
      <c r="J8" s="304"/>
      <c r="K8" s="304"/>
      <c r="L8" s="304"/>
      <c r="M8" s="305" t="n">
        <v>0.12</v>
      </c>
    </row>
    <row r="9" customFormat="false" ht="15.75" hidden="false" customHeight="true" outlineLevel="0" collapsed="false">
      <c r="A9" s="196" t="s">
        <v>262</v>
      </c>
      <c r="B9" s="313"/>
      <c r="H9" s="302" t="s">
        <v>184</v>
      </c>
      <c r="I9" s="304"/>
      <c r="J9" s="304"/>
      <c r="K9" s="304"/>
      <c r="L9" s="304"/>
      <c r="M9" s="305" t="n">
        <v>0.12</v>
      </c>
    </row>
    <row r="10" customFormat="false" ht="15.75" hidden="false" customHeight="true" outlineLevel="0" collapsed="false">
      <c r="A10" s="196" t="s">
        <v>90</v>
      </c>
      <c r="B10" s="313"/>
      <c r="H10" s="159"/>
      <c r="I10" s="159"/>
      <c r="J10" s="159"/>
      <c r="K10" s="159"/>
      <c r="L10" s="304"/>
      <c r="M10" s="305" t="n">
        <v>1</v>
      </c>
    </row>
    <row r="11" customFormat="false" ht="15.75" hidden="false" customHeight="true" outlineLevel="0" collapsed="false"/>
    <row r="12" customFormat="false" ht="15.75" hidden="false" customHeight="true" outlineLevel="0" collapsed="false">
      <c r="A12" s="302" t="s">
        <v>96</v>
      </c>
      <c r="B12" s="302" t="s">
        <v>97</v>
      </c>
      <c r="C12" s="302" t="s">
        <v>162</v>
      </c>
      <c r="D12" s="302"/>
      <c r="E12" s="302"/>
      <c r="F12" s="302"/>
      <c r="G12" s="302"/>
      <c r="H12" s="302"/>
      <c r="I12" s="321" t="s">
        <v>168</v>
      </c>
      <c r="J12" s="302" t="s">
        <v>163</v>
      </c>
      <c r="K12" s="302"/>
      <c r="L12" s="302"/>
      <c r="M12" s="302"/>
      <c r="N12" s="302"/>
      <c r="O12" s="302"/>
      <c r="P12" s="321" t="s">
        <v>168</v>
      </c>
      <c r="Q12" s="302" t="s">
        <v>164</v>
      </c>
      <c r="R12" s="302"/>
      <c r="S12" s="302"/>
      <c r="T12" s="302"/>
      <c r="U12" s="302"/>
      <c r="V12" s="302"/>
      <c r="W12" s="321" t="s">
        <v>168</v>
      </c>
      <c r="X12" s="322" t="s">
        <v>263</v>
      </c>
      <c r="Y12" s="322"/>
      <c r="Z12" s="322"/>
      <c r="AA12" s="322"/>
      <c r="AB12" s="322"/>
      <c r="AC12" s="322"/>
      <c r="AD12" s="322"/>
      <c r="AE12" s="322"/>
      <c r="AF12" s="322"/>
      <c r="AG12" s="322"/>
    </row>
    <row r="13" customFormat="false" ht="15.75" hidden="false" customHeight="true" outlineLevel="0" collapsed="false">
      <c r="A13" s="302"/>
      <c r="B13" s="302"/>
      <c r="C13" s="302" t="s">
        <v>264</v>
      </c>
      <c r="D13" s="302" t="s">
        <v>265</v>
      </c>
      <c r="E13" s="302" t="s">
        <v>266</v>
      </c>
      <c r="F13" s="302" t="s">
        <v>267</v>
      </c>
      <c r="G13" s="302" t="s">
        <v>268</v>
      </c>
      <c r="H13" s="302" t="s">
        <v>269</v>
      </c>
      <c r="I13" s="321"/>
      <c r="J13" s="302" t="s">
        <v>264</v>
      </c>
      <c r="K13" s="302" t="s">
        <v>265</v>
      </c>
      <c r="L13" s="302" t="s">
        <v>266</v>
      </c>
      <c r="M13" s="302" t="s">
        <v>267</v>
      </c>
      <c r="N13" s="302" t="s">
        <v>268</v>
      </c>
      <c r="O13" s="302" t="s">
        <v>269</v>
      </c>
      <c r="P13" s="321"/>
      <c r="Q13" s="302" t="s">
        <v>264</v>
      </c>
      <c r="R13" s="302" t="s">
        <v>265</v>
      </c>
      <c r="S13" s="302" t="s">
        <v>266</v>
      </c>
      <c r="T13" s="302" t="s">
        <v>267</v>
      </c>
      <c r="U13" s="302" t="s">
        <v>268</v>
      </c>
      <c r="V13" s="302" t="s">
        <v>269</v>
      </c>
      <c r="W13" s="321"/>
      <c r="X13" s="197" t="s">
        <v>270</v>
      </c>
      <c r="Y13" s="197" t="s">
        <v>271</v>
      </c>
      <c r="Z13" s="197" t="s">
        <v>272</v>
      </c>
      <c r="AA13" s="197" t="s">
        <v>273</v>
      </c>
      <c r="AB13" s="197" t="s">
        <v>274</v>
      </c>
      <c r="AC13" s="197" t="s">
        <v>275</v>
      </c>
      <c r="AD13" s="197" t="s">
        <v>276</v>
      </c>
      <c r="AE13" s="197" t="s">
        <v>277</v>
      </c>
      <c r="AF13" s="197" t="s">
        <v>278</v>
      </c>
      <c r="AG13" s="197" t="s">
        <v>279</v>
      </c>
    </row>
    <row r="14" customFormat="false" ht="15.75" hidden="false" customHeight="true" outlineLevel="0" collapsed="false">
      <c r="A14" s="302"/>
      <c r="B14" s="302"/>
      <c r="C14" s="302" t="s">
        <v>180</v>
      </c>
      <c r="D14" s="302" t="s">
        <v>181</v>
      </c>
      <c r="E14" s="302" t="s">
        <v>182</v>
      </c>
      <c r="F14" s="302" t="s">
        <v>183</v>
      </c>
      <c r="G14" s="302" t="s">
        <v>184</v>
      </c>
      <c r="H14" s="302" t="s">
        <v>185</v>
      </c>
      <c r="I14" s="321"/>
      <c r="J14" s="302" t="s">
        <v>180</v>
      </c>
      <c r="K14" s="302" t="s">
        <v>181</v>
      </c>
      <c r="L14" s="302" t="s">
        <v>182</v>
      </c>
      <c r="M14" s="302" t="s">
        <v>183</v>
      </c>
      <c r="N14" s="302" t="s">
        <v>184</v>
      </c>
      <c r="O14" s="302" t="s">
        <v>185</v>
      </c>
      <c r="P14" s="321"/>
      <c r="Q14" s="302" t="s">
        <v>180</v>
      </c>
      <c r="R14" s="302" t="s">
        <v>181</v>
      </c>
      <c r="S14" s="302" t="s">
        <v>182</v>
      </c>
      <c r="T14" s="302" t="s">
        <v>183</v>
      </c>
      <c r="U14" s="302" t="s">
        <v>184</v>
      </c>
      <c r="V14" s="302" t="s">
        <v>185</v>
      </c>
      <c r="W14" s="321"/>
      <c r="X14" s="321"/>
      <c r="Y14" s="321"/>
      <c r="Z14" s="321"/>
      <c r="AA14" s="321"/>
      <c r="AB14" s="321"/>
      <c r="AC14" s="321"/>
      <c r="AD14" s="321"/>
      <c r="AE14" s="321"/>
      <c r="AF14" s="321"/>
      <c r="AG14" s="321"/>
    </row>
    <row r="15" customFormat="false" ht="15.75" hidden="false" customHeight="true" outlineLevel="0" collapsed="false">
      <c r="A15" s="302"/>
      <c r="B15" s="302"/>
      <c r="C15" s="323"/>
      <c r="D15" s="323"/>
      <c r="E15" s="323"/>
      <c r="F15" s="323"/>
      <c r="G15" s="323"/>
      <c r="H15" s="323"/>
      <c r="I15" s="197" t="n">
        <f aca="false">SUM(C15:H15)</f>
        <v>0</v>
      </c>
      <c r="J15" s="323"/>
      <c r="K15" s="323"/>
      <c r="L15" s="323"/>
      <c r="M15" s="323"/>
      <c r="N15" s="323"/>
      <c r="O15" s="323"/>
      <c r="P15" s="197" t="n">
        <f aca="false">SUM(J15:O15)</f>
        <v>0</v>
      </c>
      <c r="Q15" s="323"/>
      <c r="R15" s="323"/>
      <c r="S15" s="323"/>
      <c r="T15" s="323"/>
      <c r="U15" s="323"/>
      <c r="V15" s="323"/>
      <c r="W15" s="197" t="n">
        <f aca="false">SUM(Q15:V15)</f>
        <v>0</v>
      </c>
      <c r="X15" s="197"/>
      <c r="Y15" s="197"/>
      <c r="Z15" s="197"/>
      <c r="AA15" s="197"/>
      <c r="AB15" s="197"/>
      <c r="AC15" s="197"/>
      <c r="AD15" s="197"/>
      <c r="AE15" s="197"/>
      <c r="AF15" s="197"/>
      <c r="AG15" s="197"/>
    </row>
    <row r="16" customFormat="false" ht="15.75" hidden="false" customHeight="true" outlineLevel="0" collapsed="false">
      <c r="A16" s="313"/>
      <c r="B16" s="313" t="s">
        <v>239</v>
      </c>
      <c r="C16" s="304"/>
      <c r="D16" s="304"/>
      <c r="E16" s="304"/>
      <c r="F16" s="304"/>
      <c r="G16" s="304"/>
      <c r="H16" s="304"/>
      <c r="I16" s="311"/>
      <c r="J16" s="304"/>
      <c r="K16" s="304"/>
      <c r="L16" s="304"/>
      <c r="M16" s="304"/>
      <c r="N16" s="304"/>
      <c r="O16" s="304"/>
      <c r="P16" s="311"/>
      <c r="Q16" s="304"/>
      <c r="R16" s="304"/>
      <c r="S16" s="304"/>
      <c r="T16" s="304"/>
      <c r="U16" s="304"/>
      <c r="V16" s="304"/>
      <c r="W16" s="324"/>
      <c r="X16" s="304"/>
      <c r="Y16" s="304"/>
      <c r="Z16" s="304"/>
      <c r="AA16" s="304"/>
      <c r="AB16" s="304"/>
      <c r="AC16" s="304"/>
      <c r="AD16" s="304"/>
      <c r="AE16" s="304"/>
      <c r="AF16" s="304"/>
      <c r="AG16" s="304"/>
    </row>
    <row r="17" customFormat="false" ht="15.75" hidden="false" customHeight="true" outlineLevel="0" collapsed="false">
      <c r="A17" s="313"/>
      <c r="B17" s="313" t="s">
        <v>241</v>
      </c>
      <c r="C17" s="304"/>
      <c r="D17" s="304"/>
      <c r="E17" s="304"/>
      <c r="F17" s="304"/>
      <c r="G17" s="304"/>
      <c r="H17" s="304"/>
      <c r="I17" s="311"/>
      <c r="J17" s="304"/>
      <c r="K17" s="304"/>
      <c r="L17" s="304"/>
      <c r="M17" s="304"/>
      <c r="N17" s="304"/>
      <c r="O17" s="304"/>
      <c r="P17" s="311"/>
      <c r="Q17" s="304"/>
      <c r="R17" s="304"/>
      <c r="S17" s="304"/>
      <c r="T17" s="304"/>
      <c r="U17" s="304"/>
      <c r="V17" s="304"/>
      <c r="W17" s="324"/>
      <c r="X17" s="304"/>
      <c r="Y17" s="304"/>
      <c r="Z17" s="304"/>
      <c r="AA17" s="304"/>
      <c r="AB17" s="304"/>
      <c r="AC17" s="304"/>
      <c r="AD17" s="304"/>
      <c r="AE17" s="304"/>
      <c r="AF17" s="304"/>
      <c r="AG17" s="304"/>
    </row>
    <row r="18" customFormat="false" ht="15.75" hidden="false" customHeight="true" outlineLevel="0" collapsed="false">
      <c r="A18" s="313"/>
      <c r="B18" s="313" t="s">
        <v>243</v>
      </c>
      <c r="C18" s="304"/>
      <c r="D18" s="304"/>
      <c r="E18" s="304"/>
      <c r="F18" s="304"/>
      <c r="G18" s="304"/>
      <c r="H18" s="304"/>
      <c r="I18" s="311"/>
      <c r="J18" s="304"/>
      <c r="K18" s="304"/>
      <c r="L18" s="304"/>
      <c r="M18" s="304"/>
      <c r="N18" s="304"/>
      <c r="O18" s="304"/>
      <c r="P18" s="311"/>
      <c r="Q18" s="304"/>
      <c r="R18" s="304"/>
      <c r="S18" s="304"/>
      <c r="T18" s="304"/>
      <c r="U18" s="304"/>
      <c r="V18" s="304"/>
      <c r="W18" s="324"/>
      <c r="X18" s="304"/>
      <c r="Y18" s="304"/>
      <c r="Z18" s="304"/>
      <c r="AA18" s="304"/>
      <c r="AB18" s="304"/>
      <c r="AC18" s="304"/>
      <c r="AD18" s="304"/>
      <c r="AE18" s="304"/>
      <c r="AF18" s="304"/>
      <c r="AG18" s="304"/>
    </row>
    <row r="19" customFormat="false" ht="15.75" hidden="false" customHeight="true" outlineLevel="0" collapsed="false">
      <c r="A19" s="313"/>
      <c r="B19" s="313" t="s">
        <v>245</v>
      </c>
      <c r="C19" s="304"/>
      <c r="D19" s="304"/>
      <c r="E19" s="304"/>
      <c r="F19" s="304"/>
      <c r="G19" s="304"/>
      <c r="H19" s="304"/>
      <c r="I19" s="311"/>
      <c r="J19" s="304"/>
      <c r="K19" s="304"/>
      <c r="L19" s="304"/>
      <c r="M19" s="304"/>
      <c r="N19" s="304"/>
      <c r="O19" s="304"/>
      <c r="P19" s="311"/>
      <c r="Q19" s="304"/>
      <c r="R19" s="304"/>
      <c r="S19" s="304"/>
      <c r="T19" s="304"/>
      <c r="U19" s="304"/>
      <c r="V19" s="304"/>
      <c r="W19" s="324"/>
      <c r="X19" s="304"/>
      <c r="Y19" s="304"/>
      <c r="Z19" s="304"/>
      <c r="AA19" s="304"/>
      <c r="AB19" s="304"/>
      <c r="AC19" s="304"/>
      <c r="AD19" s="304"/>
      <c r="AE19" s="304"/>
      <c r="AF19" s="304"/>
      <c r="AG19" s="304"/>
    </row>
    <row r="20" customFormat="false" ht="15.75" hidden="false" customHeight="true" outlineLevel="0" collapsed="false">
      <c r="A20" s="313"/>
      <c r="B20" s="313" t="s">
        <v>247</v>
      </c>
      <c r="C20" s="304"/>
      <c r="D20" s="304"/>
      <c r="E20" s="304"/>
      <c r="F20" s="304"/>
      <c r="G20" s="304"/>
      <c r="H20" s="304"/>
      <c r="I20" s="311"/>
      <c r="J20" s="304"/>
      <c r="K20" s="304"/>
      <c r="L20" s="304"/>
      <c r="M20" s="304"/>
      <c r="N20" s="304"/>
      <c r="O20" s="304"/>
      <c r="P20" s="311"/>
      <c r="Q20" s="304"/>
      <c r="R20" s="304"/>
      <c r="S20" s="304"/>
      <c r="T20" s="304"/>
      <c r="U20" s="304"/>
      <c r="V20" s="304"/>
      <c r="W20" s="324"/>
      <c r="X20" s="304"/>
      <c r="Y20" s="304"/>
      <c r="Z20" s="304"/>
      <c r="AA20" s="304"/>
      <c r="AB20" s="304"/>
      <c r="AC20" s="304"/>
      <c r="AD20" s="304"/>
      <c r="AE20" s="304"/>
      <c r="AF20" s="304"/>
      <c r="AG20" s="304"/>
    </row>
    <row r="21" customFormat="false" ht="15.75" hidden="false" customHeight="true" outlineLevel="0" collapsed="false">
      <c r="A21" s="313"/>
      <c r="B21" s="313" t="s">
        <v>249</v>
      </c>
      <c r="C21" s="304"/>
      <c r="D21" s="304"/>
      <c r="E21" s="304"/>
      <c r="F21" s="304"/>
      <c r="G21" s="304"/>
      <c r="H21" s="304"/>
      <c r="I21" s="311"/>
      <c r="J21" s="304"/>
      <c r="K21" s="304"/>
      <c r="L21" s="304"/>
      <c r="M21" s="304"/>
      <c r="N21" s="304"/>
      <c r="O21" s="304"/>
      <c r="P21" s="311"/>
      <c r="Q21" s="304"/>
      <c r="R21" s="304"/>
      <c r="S21" s="304"/>
      <c r="T21" s="304"/>
      <c r="U21" s="304"/>
      <c r="V21" s="304"/>
      <c r="W21" s="324"/>
      <c r="X21" s="304"/>
      <c r="Y21" s="304"/>
      <c r="Z21" s="304"/>
      <c r="AA21" s="304"/>
      <c r="AB21" s="304"/>
      <c r="AC21" s="304"/>
      <c r="AD21" s="304"/>
      <c r="AE21" s="304"/>
      <c r="AF21" s="304"/>
      <c r="AG21" s="304"/>
    </row>
    <row r="22" customFormat="false" ht="15.75" hidden="false" customHeight="true" outlineLevel="0" collapsed="false">
      <c r="A22" s="313"/>
      <c r="B22" s="313" t="s">
        <v>251</v>
      </c>
      <c r="C22" s="304"/>
      <c r="D22" s="304"/>
      <c r="E22" s="304"/>
      <c r="F22" s="304"/>
      <c r="G22" s="304"/>
      <c r="H22" s="304"/>
      <c r="I22" s="311"/>
      <c r="J22" s="304"/>
      <c r="K22" s="304"/>
      <c r="L22" s="304"/>
      <c r="M22" s="304"/>
      <c r="N22" s="304"/>
      <c r="O22" s="304"/>
      <c r="P22" s="311"/>
      <c r="Q22" s="304"/>
      <c r="R22" s="304"/>
      <c r="S22" s="304"/>
      <c r="T22" s="304"/>
      <c r="U22" s="304"/>
      <c r="V22" s="304"/>
      <c r="W22" s="324"/>
      <c r="X22" s="304"/>
      <c r="Y22" s="304"/>
      <c r="Z22" s="304"/>
      <c r="AA22" s="304"/>
      <c r="AB22" s="304"/>
      <c r="AC22" s="304"/>
      <c r="AD22" s="304"/>
      <c r="AE22" s="304"/>
      <c r="AF22" s="304"/>
      <c r="AG22" s="304"/>
    </row>
    <row r="23" customFormat="false" ht="15.75" hidden="false" customHeight="true" outlineLevel="0" collapsed="false">
      <c r="A23" s="313"/>
      <c r="B23" s="313" t="s">
        <v>253</v>
      </c>
      <c r="C23" s="304"/>
      <c r="D23" s="304"/>
      <c r="E23" s="304"/>
      <c r="F23" s="304"/>
      <c r="G23" s="304"/>
      <c r="H23" s="304"/>
      <c r="I23" s="311"/>
      <c r="J23" s="304"/>
      <c r="K23" s="304"/>
      <c r="L23" s="304"/>
      <c r="M23" s="304"/>
      <c r="N23" s="304"/>
      <c r="O23" s="304"/>
      <c r="P23" s="311"/>
      <c r="Q23" s="304"/>
      <c r="R23" s="304"/>
      <c r="S23" s="304"/>
      <c r="T23" s="304"/>
      <c r="U23" s="304"/>
      <c r="V23" s="304"/>
      <c r="W23" s="324"/>
      <c r="X23" s="304"/>
      <c r="Y23" s="304"/>
      <c r="Z23" s="304"/>
      <c r="AA23" s="304"/>
      <c r="AB23" s="304"/>
      <c r="AC23" s="304"/>
      <c r="AD23" s="304"/>
      <c r="AE23" s="304"/>
      <c r="AF23" s="304"/>
      <c r="AG23" s="304"/>
    </row>
    <row r="24" customFormat="false" ht="15.75" hidden="false" customHeight="true" outlineLevel="0" collapsed="false">
      <c r="A24" s="313"/>
      <c r="B24" s="313" t="s">
        <v>255</v>
      </c>
      <c r="C24" s="304"/>
      <c r="D24" s="304"/>
      <c r="E24" s="304"/>
      <c r="F24" s="304"/>
      <c r="G24" s="304"/>
      <c r="H24" s="304"/>
      <c r="I24" s="311"/>
      <c r="J24" s="304"/>
      <c r="K24" s="304"/>
      <c r="L24" s="304"/>
      <c r="M24" s="304"/>
      <c r="N24" s="304"/>
      <c r="O24" s="304"/>
      <c r="P24" s="311"/>
      <c r="Q24" s="304"/>
      <c r="R24" s="304"/>
      <c r="S24" s="304"/>
      <c r="T24" s="304"/>
      <c r="U24" s="304"/>
      <c r="V24" s="304"/>
      <c r="W24" s="324"/>
      <c r="X24" s="304"/>
      <c r="Y24" s="304"/>
      <c r="Z24" s="304"/>
      <c r="AA24" s="304"/>
      <c r="AB24" s="304"/>
      <c r="AC24" s="304"/>
      <c r="AD24" s="304"/>
      <c r="AE24" s="304"/>
      <c r="AF24" s="304"/>
      <c r="AG24" s="304"/>
    </row>
    <row r="25" customFormat="false" ht="15.75" hidden="false" customHeight="true" outlineLevel="0" collapsed="false">
      <c r="A25" s="313"/>
      <c r="B25" s="313" t="s">
        <v>257</v>
      </c>
      <c r="C25" s="304"/>
      <c r="D25" s="304"/>
      <c r="E25" s="304"/>
      <c r="F25" s="304"/>
      <c r="G25" s="304"/>
      <c r="H25" s="304"/>
      <c r="I25" s="311"/>
      <c r="J25" s="304"/>
      <c r="K25" s="304"/>
      <c r="L25" s="304"/>
      <c r="M25" s="304"/>
      <c r="N25" s="304"/>
      <c r="O25" s="304"/>
      <c r="P25" s="311"/>
      <c r="Q25" s="304"/>
      <c r="R25" s="304"/>
      <c r="S25" s="304"/>
      <c r="T25" s="304"/>
      <c r="U25" s="304"/>
      <c r="V25" s="304"/>
      <c r="W25" s="324"/>
      <c r="X25" s="304"/>
      <c r="Y25" s="304"/>
      <c r="Z25" s="304"/>
      <c r="AA25" s="304"/>
      <c r="AB25" s="304"/>
      <c r="AC25" s="304"/>
      <c r="AD25" s="304"/>
      <c r="AE25" s="304"/>
      <c r="AF25" s="304"/>
      <c r="AG25" s="304"/>
    </row>
    <row r="26" customFormat="false" ht="21" hidden="false" customHeight="true" outlineLevel="0" collapsed="false">
      <c r="A26" s="320" t="s">
        <v>152</v>
      </c>
      <c r="B26" s="320"/>
      <c r="C26" s="304"/>
      <c r="D26" s="304"/>
      <c r="E26" s="304"/>
      <c r="F26" s="304"/>
      <c r="G26" s="304"/>
      <c r="H26" s="304"/>
      <c r="J26" s="304"/>
      <c r="K26" s="304"/>
      <c r="L26" s="304"/>
      <c r="M26" s="304"/>
      <c r="N26" s="304"/>
      <c r="O26" s="304"/>
      <c r="Q26" s="304"/>
      <c r="R26" s="304"/>
      <c r="S26" s="304"/>
      <c r="T26" s="304"/>
      <c r="U26" s="304"/>
      <c r="V26" s="304"/>
      <c r="W26" s="325" t="s">
        <v>280</v>
      </c>
      <c r="X26" s="325"/>
      <c r="Y26" s="326"/>
      <c r="Z26" s="326"/>
      <c r="AA26" s="326"/>
      <c r="AB26" s="326"/>
      <c r="AC26" s="326"/>
      <c r="AD26" s="326"/>
      <c r="AE26" s="326"/>
      <c r="AF26" s="326"/>
      <c r="AG26" s="326"/>
    </row>
    <row r="27" customFormat="false" ht="21" hidden="false" customHeight="true" outlineLevel="0" collapsed="false">
      <c r="A27" s="320" t="s">
        <v>154</v>
      </c>
      <c r="B27" s="320"/>
      <c r="C27" s="304"/>
      <c r="D27" s="304"/>
      <c r="E27" s="304"/>
      <c r="F27" s="304"/>
      <c r="G27" s="304"/>
      <c r="H27" s="304"/>
      <c r="J27" s="304"/>
      <c r="K27" s="304"/>
      <c r="L27" s="304"/>
      <c r="M27" s="304"/>
      <c r="N27" s="304"/>
      <c r="O27" s="304"/>
      <c r="Q27" s="304"/>
      <c r="R27" s="304"/>
      <c r="S27" s="304"/>
      <c r="T27" s="304"/>
      <c r="U27" s="304"/>
      <c r="V27" s="304"/>
      <c r="W27" s="325"/>
      <c r="X27" s="325"/>
      <c r="Y27" s="326"/>
      <c r="Z27" s="326"/>
      <c r="AA27" s="326"/>
      <c r="AB27" s="326"/>
      <c r="AC27" s="326"/>
      <c r="AD27" s="326"/>
      <c r="AE27" s="326"/>
      <c r="AF27" s="326"/>
      <c r="AG27" s="326"/>
    </row>
    <row r="28" customFormat="false" ht="21" hidden="false" customHeight="true" outlineLevel="0" collapsed="false">
      <c r="A28" s="302" t="s">
        <v>155</v>
      </c>
      <c r="B28" s="302"/>
      <c r="C28" s="304"/>
      <c r="D28" s="304"/>
      <c r="E28" s="304"/>
      <c r="F28" s="304"/>
      <c r="G28" s="304"/>
      <c r="H28" s="304"/>
      <c r="J28" s="304"/>
      <c r="K28" s="304"/>
      <c r="L28" s="304"/>
      <c r="M28" s="304"/>
      <c r="N28" s="304"/>
      <c r="O28" s="304"/>
      <c r="Q28" s="304"/>
      <c r="R28" s="304"/>
      <c r="S28" s="304"/>
      <c r="T28" s="304"/>
      <c r="U28" s="304"/>
      <c r="V28" s="304"/>
      <c r="W28" s="196" t="s">
        <v>281</v>
      </c>
      <c r="X28" s="196"/>
      <c r="Y28" s="304"/>
      <c r="Z28" s="304"/>
      <c r="AA28" s="304"/>
      <c r="AB28" s="304"/>
      <c r="AC28" s="304"/>
      <c r="AD28" s="304"/>
      <c r="AE28" s="304"/>
      <c r="AF28" s="304"/>
      <c r="AG28" s="304"/>
    </row>
    <row r="29" customFormat="false" ht="21" hidden="false" customHeight="true" outlineLevel="0" collapsed="false">
      <c r="A29" s="320" t="s">
        <v>282</v>
      </c>
      <c r="B29" s="320"/>
      <c r="C29" s="304"/>
      <c r="D29" s="304"/>
      <c r="E29" s="304"/>
      <c r="F29" s="304"/>
      <c r="G29" s="304"/>
      <c r="H29" s="304"/>
      <c r="J29" s="304"/>
      <c r="K29" s="304"/>
      <c r="L29" s="304"/>
      <c r="M29" s="304"/>
      <c r="N29" s="304"/>
      <c r="O29" s="304"/>
      <c r="Q29" s="304"/>
      <c r="R29" s="304"/>
      <c r="S29" s="304"/>
      <c r="T29" s="304"/>
      <c r="U29" s="304"/>
      <c r="V29" s="304"/>
      <c r="W29" s="302" t="s">
        <v>283</v>
      </c>
      <c r="X29" s="302"/>
      <c r="Y29" s="304"/>
      <c r="Z29" s="304"/>
      <c r="AA29" s="304"/>
      <c r="AB29" s="304"/>
      <c r="AC29" s="304"/>
      <c r="AD29" s="304"/>
      <c r="AE29" s="304"/>
      <c r="AF29" s="304"/>
      <c r="AG29" s="304"/>
    </row>
    <row r="30" customFormat="false" ht="21" hidden="false" customHeight="true" outlineLevel="0" collapsed="false">
      <c r="A30" s="320" t="s">
        <v>284</v>
      </c>
      <c r="B30" s="320"/>
      <c r="C30" s="304"/>
      <c r="D30" s="304"/>
      <c r="E30" s="304"/>
      <c r="F30" s="304"/>
      <c r="G30" s="304"/>
      <c r="H30" s="304"/>
      <c r="J30" s="304"/>
      <c r="K30" s="304"/>
      <c r="L30" s="304"/>
      <c r="M30" s="304"/>
      <c r="N30" s="304"/>
      <c r="O30" s="304"/>
      <c r="Q30" s="304"/>
      <c r="R30" s="304"/>
      <c r="S30" s="304"/>
      <c r="T30" s="304"/>
      <c r="U30" s="304"/>
      <c r="V30" s="304"/>
      <c r="W30" s="302"/>
      <c r="X30" s="302"/>
      <c r="Y30" s="304"/>
      <c r="Z30" s="304"/>
      <c r="AA30" s="304"/>
      <c r="AB30" s="304"/>
      <c r="AC30" s="304"/>
      <c r="AD30" s="304"/>
      <c r="AE30" s="304"/>
      <c r="AF30" s="304"/>
      <c r="AG30" s="304"/>
    </row>
    <row r="31" customFormat="false" ht="15.75" hidden="false" customHeight="true" outlineLevel="0" collapsed="false"/>
    <row r="32" customFormat="false" ht="15.75" hidden="false" customHeight="true" outlineLevel="0" collapsed="false"/>
    <row r="33" customFormat="false" ht="15.75" hidden="false" customHeight="true" outlineLevel="0" collapsed="false">
      <c r="D33" s="327" t="s">
        <v>285</v>
      </c>
      <c r="E33" s="327"/>
      <c r="F33" s="327"/>
      <c r="G33" s="327"/>
      <c r="H33" s="327"/>
      <c r="I33" s="327"/>
      <c r="J33" s="327"/>
      <c r="K33" s="327"/>
      <c r="L33" s="327"/>
      <c r="M33" s="327"/>
    </row>
    <row r="34" customFormat="false" ht="15.75" hidden="false" customHeight="true" outlineLevel="0" collapsed="false">
      <c r="D34" s="327"/>
      <c r="E34" s="327"/>
      <c r="F34" s="327"/>
      <c r="G34" s="327"/>
      <c r="H34" s="327"/>
      <c r="I34" s="327"/>
      <c r="J34" s="327"/>
      <c r="K34" s="327"/>
      <c r="L34" s="327"/>
      <c r="M34" s="327"/>
    </row>
    <row r="35" customFormat="false" ht="15.75" hidden="false" customHeight="true" outlineLevel="0" collapsed="false"/>
    <row r="36" customFormat="false" ht="31.5" hidden="false" customHeight="true" outlineLevel="0" collapsed="false">
      <c r="D36" s="302" t="s">
        <v>286</v>
      </c>
      <c r="E36" s="302" t="s">
        <v>283</v>
      </c>
      <c r="F36" s="302" t="s">
        <v>287</v>
      </c>
      <c r="G36" s="302" t="s">
        <v>288</v>
      </c>
      <c r="H36" s="302" t="s">
        <v>289</v>
      </c>
      <c r="I36" s="302" t="s">
        <v>290</v>
      </c>
      <c r="J36" s="302" t="s">
        <v>291</v>
      </c>
      <c r="K36" s="302" t="s">
        <v>292</v>
      </c>
      <c r="L36" s="302" t="s">
        <v>293</v>
      </c>
      <c r="M36" s="302" t="s">
        <v>294</v>
      </c>
    </row>
    <row r="37" customFormat="false" ht="15.75" hidden="false" customHeight="true" outlineLevel="0" collapsed="false">
      <c r="D37" s="302" t="s">
        <v>180</v>
      </c>
      <c r="E37" s="304"/>
      <c r="F37" s="304"/>
      <c r="G37" s="304"/>
      <c r="H37" s="304"/>
      <c r="I37" s="304"/>
      <c r="J37" s="304"/>
      <c r="K37" s="304"/>
      <c r="L37" s="304"/>
      <c r="M37" s="304"/>
    </row>
    <row r="38" customFormat="false" ht="15.75" hidden="false" customHeight="true" outlineLevel="0" collapsed="false">
      <c r="D38" s="302" t="s">
        <v>181</v>
      </c>
      <c r="E38" s="304"/>
      <c r="F38" s="304"/>
      <c r="G38" s="304"/>
      <c r="H38" s="304"/>
      <c r="I38" s="304"/>
      <c r="J38" s="304"/>
      <c r="K38" s="304"/>
      <c r="L38" s="304"/>
      <c r="M38" s="304"/>
    </row>
    <row r="39" customFormat="false" ht="15.75" hidden="false" customHeight="true" outlineLevel="0" collapsed="false">
      <c r="D39" s="302" t="s">
        <v>182</v>
      </c>
      <c r="E39" s="304"/>
      <c r="F39" s="304"/>
      <c r="G39" s="304"/>
      <c r="H39" s="304"/>
      <c r="I39" s="304"/>
      <c r="J39" s="304"/>
      <c r="K39" s="304"/>
      <c r="L39" s="304"/>
      <c r="M39" s="304"/>
    </row>
    <row r="40" customFormat="false" ht="15.75" hidden="false" customHeight="true" outlineLevel="0" collapsed="false">
      <c r="D40" s="302" t="s">
        <v>183</v>
      </c>
      <c r="E40" s="304"/>
      <c r="F40" s="304"/>
      <c r="G40" s="304"/>
      <c r="H40" s="304"/>
      <c r="I40" s="304"/>
      <c r="J40" s="304"/>
      <c r="K40" s="304"/>
      <c r="L40" s="304"/>
      <c r="M40" s="304"/>
    </row>
    <row r="41" customFormat="false" ht="15.75" hidden="false" customHeight="true" outlineLevel="0" collapsed="false">
      <c r="D41" s="302" t="s">
        <v>184</v>
      </c>
      <c r="E41" s="304"/>
      <c r="F41" s="304"/>
      <c r="G41" s="304"/>
      <c r="H41" s="304"/>
      <c r="I41" s="304"/>
      <c r="J41" s="304"/>
      <c r="K41" s="304"/>
      <c r="L41" s="304"/>
      <c r="M41" s="304"/>
    </row>
    <row r="42" customFormat="false" ht="33.75" hidden="false" customHeight="true" outlineLevel="0" collapsed="false">
      <c r="D42" s="197" t="s">
        <v>295</v>
      </c>
      <c r="E42" s="197"/>
      <c r="F42" s="313"/>
      <c r="G42" s="313"/>
      <c r="H42" s="313"/>
      <c r="I42" s="313"/>
      <c r="J42" s="313"/>
      <c r="K42" s="313"/>
      <c r="L42" s="313"/>
      <c r="M42" s="313"/>
    </row>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41">
    <mergeCell ref="H3:M3"/>
    <mergeCell ref="X3:AA4"/>
    <mergeCell ref="X5:Z5"/>
    <mergeCell ref="X6:Z6"/>
    <mergeCell ref="A12:A15"/>
    <mergeCell ref="B12:B15"/>
    <mergeCell ref="C12:H12"/>
    <mergeCell ref="I12:I14"/>
    <mergeCell ref="J12:O12"/>
    <mergeCell ref="P12:P14"/>
    <mergeCell ref="Q12:V12"/>
    <mergeCell ref="W12:W14"/>
    <mergeCell ref="X12:AG12"/>
    <mergeCell ref="X13:X15"/>
    <mergeCell ref="Y13:Y15"/>
    <mergeCell ref="Z13:Z15"/>
    <mergeCell ref="AA13:AA15"/>
    <mergeCell ref="AB13:AB15"/>
    <mergeCell ref="AC13:AC15"/>
    <mergeCell ref="AD13:AD15"/>
    <mergeCell ref="AE13:AE15"/>
    <mergeCell ref="AF13:AF15"/>
    <mergeCell ref="AG13:AG15"/>
    <mergeCell ref="A26:B26"/>
    <mergeCell ref="W26:X27"/>
    <mergeCell ref="Y26:Y27"/>
    <mergeCell ref="Z26:Z27"/>
    <mergeCell ref="AA26:AA27"/>
    <mergeCell ref="AB26:AB27"/>
    <mergeCell ref="AC26:AC27"/>
    <mergeCell ref="AD26:AD27"/>
    <mergeCell ref="AE26:AE27"/>
    <mergeCell ref="AF26:AF27"/>
    <mergeCell ref="AG26:AG27"/>
    <mergeCell ref="A27:B27"/>
    <mergeCell ref="A28:B28"/>
    <mergeCell ref="A29:B29"/>
    <mergeCell ref="W29:X30"/>
    <mergeCell ref="A30:B30"/>
    <mergeCell ref="D33:M34"/>
    <mergeCell ref="D42:E4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1000"/>
  <sheetViews>
    <sheetView showFormulas="false" showGridLines="false" showRowColHeaders="true" showZeros="true" rightToLeft="false" tabSelected="false" showOutlineSymbols="true" defaultGridColor="true" view="normal" topLeftCell="A12" colorId="64" zoomScale="100" zoomScaleNormal="100" zoomScalePageLayoutView="100" workbookViewId="0">
      <selection pane="topLeft" activeCell="D10" activeCellId="0" sqref="D10"/>
    </sheetView>
  </sheetViews>
  <sheetFormatPr defaultColWidth="11.125" defaultRowHeight="15" zeroHeight="false" outlineLevelRow="0" outlineLevelCol="0"/>
  <cols>
    <col collapsed="false" customWidth="true" hidden="false" outlineLevel="0" max="1" min="1" style="1" width="18.63"/>
    <col collapsed="false" customWidth="true" hidden="false" outlineLevel="0" max="2" min="2" style="1" width="56.63"/>
    <col collapsed="false" customWidth="true" hidden="false" outlineLevel="0" max="5" min="3" style="1" width="16.63"/>
    <col collapsed="false" customWidth="true" hidden="false" outlineLevel="0" max="6" min="6" style="1" width="18.12"/>
    <col collapsed="false" customWidth="true" hidden="false" outlineLevel="0" max="7" min="7" style="1" width="10.63"/>
    <col collapsed="false" customWidth="true" hidden="false" outlineLevel="0" max="8" min="8" style="1" width="11.37"/>
    <col collapsed="false" customWidth="true" hidden="false" outlineLevel="0" max="9" min="9" style="1" width="5.13"/>
    <col collapsed="false" customWidth="true" hidden="true" outlineLevel="0" max="11" min="10" style="1" width="6.63"/>
    <col collapsed="false" customWidth="true" hidden="true" outlineLevel="0" max="12" min="12" style="1" width="8.12"/>
    <col collapsed="false" customWidth="true" hidden="true" outlineLevel="0" max="13" min="13" style="1" width="6.37"/>
    <col collapsed="false" customWidth="true" hidden="true" outlineLevel="0" max="42" min="14" style="1" width="5.63"/>
    <col collapsed="false" customWidth="false" hidden="true" outlineLevel="0" max="16384" min="43" style="1" width="11.12"/>
  </cols>
  <sheetData>
    <row r="1" customFormat="false" ht="42" hidden="false" customHeight="true" outlineLevel="0" collapsed="false">
      <c r="A1" s="12"/>
      <c r="B1" s="239" t="s">
        <v>203</v>
      </c>
      <c r="C1" s="239"/>
      <c r="D1" s="239"/>
      <c r="E1" s="239"/>
      <c r="F1" s="239"/>
      <c r="G1" s="239"/>
      <c r="H1" s="239"/>
      <c r="I1" s="239"/>
      <c r="J1" s="8"/>
      <c r="K1" s="240"/>
      <c r="L1" s="8"/>
      <c r="M1" s="240"/>
      <c r="N1" s="241"/>
      <c r="O1" s="8"/>
      <c r="P1" s="240"/>
      <c r="Q1" s="8"/>
      <c r="R1" s="240"/>
      <c r="S1" s="241"/>
      <c r="T1" s="194"/>
      <c r="U1" s="240"/>
      <c r="V1" s="194"/>
      <c r="W1" s="240"/>
      <c r="X1" s="241"/>
      <c r="Y1" s="194"/>
      <c r="Z1" s="240"/>
      <c r="AA1" s="194"/>
      <c r="AB1" s="240"/>
      <c r="AC1" s="241"/>
      <c r="AD1" s="194"/>
      <c r="AE1" s="240"/>
      <c r="AF1" s="194"/>
      <c r="AG1" s="240"/>
      <c r="AH1" s="241"/>
      <c r="AI1" s="194"/>
      <c r="AJ1" s="240"/>
      <c r="AK1" s="194"/>
      <c r="AL1" s="240"/>
      <c r="AM1" s="241"/>
      <c r="AN1" s="194"/>
      <c r="AO1" s="240"/>
      <c r="AP1" s="194"/>
    </row>
    <row r="2" customFormat="false" ht="15.75" hidden="false" customHeight="true" outlineLevel="0" collapsed="false">
      <c r="A2" s="12"/>
      <c r="B2" s="242" t="s">
        <v>204</v>
      </c>
      <c r="C2" s="242"/>
      <c r="D2" s="242"/>
      <c r="E2" s="242"/>
      <c r="F2" s="242"/>
      <c r="G2" s="242"/>
      <c r="H2" s="242"/>
      <c r="I2" s="242"/>
      <c r="J2" s="8"/>
      <c r="K2" s="240"/>
      <c r="L2" s="8"/>
      <c r="M2" s="243"/>
      <c r="N2" s="244"/>
      <c r="O2" s="245"/>
      <c r="P2" s="243"/>
      <c r="Q2" s="245"/>
      <c r="R2" s="243"/>
      <c r="S2" s="244"/>
      <c r="T2" s="246"/>
      <c r="U2" s="243"/>
      <c r="V2" s="246"/>
      <c r="W2" s="243"/>
      <c r="X2" s="244"/>
      <c r="Y2" s="194"/>
      <c r="Z2" s="240"/>
      <c r="AA2" s="194"/>
      <c r="AB2" s="240"/>
      <c r="AC2" s="241"/>
      <c r="AD2" s="194"/>
      <c r="AE2" s="240"/>
      <c r="AF2" s="194"/>
      <c r="AG2" s="240"/>
      <c r="AH2" s="241"/>
      <c r="AI2" s="194"/>
      <c r="AJ2" s="240"/>
      <c r="AK2" s="194"/>
      <c r="AL2" s="240"/>
      <c r="AM2" s="241"/>
      <c r="AN2" s="194"/>
      <c r="AO2" s="240"/>
      <c r="AP2" s="194"/>
    </row>
    <row r="3" customFormat="false" ht="4.5" hidden="false" customHeight="true" outlineLevel="0" collapsed="false">
      <c r="A3" s="247"/>
      <c r="B3" s="247"/>
      <c r="C3" s="247"/>
      <c r="D3" s="247"/>
      <c r="E3" s="247"/>
      <c r="F3" s="247"/>
      <c r="G3" s="247"/>
      <c r="H3" s="247"/>
      <c r="I3" s="247"/>
      <c r="J3" s="248"/>
      <c r="K3" s="249"/>
      <c r="L3" s="248"/>
      <c r="M3" s="249"/>
      <c r="N3" s="250"/>
      <c r="O3" s="245"/>
      <c r="P3" s="243"/>
      <c r="Q3" s="245"/>
      <c r="R3" s="243"/>
      <c r="S3" s="244"/>
      <c r="T3" s="246"/>
      <c r="U3" s="243"/>
      <c r="V3" s="246"/>
      <c r="W3" s="243"/>
      <c r="X3" s="244"/>
      <c r="Y3" s="194"/>
      <c r="Z3" s="240"/>
      <c r="AA3" s="194"/>
      <c r="AB3" s="240"/>
      <c r="AC3" s="241"/>
      <c r="AD3" s="194"/>
      <c r="AE3" s="240"/>
      <c r="AF3" s="194"/>
      <c r="AG3" s="240"/>
      <c r="AH3" s="241"/>
      <c r="AI3" s="194"/>
      <c r="AJ3" s="240"/>
      <c r="AK3" s="194"/>
      <c r="AL3" s="240"/>
      <c r="AM3" s="241"/>
      <c r="AN3" s="194"/>
      <c r="AO3" s="240"/>
      <c r="AP3" s="194"/>
    </row>
    <row r="4" customFormat="false" ht="33.75" hidden="false" customHeight="true" outlineLevel="0" collapsed="false">
      <c r="A4" s="13"/>
      <c r="B4" s="328" t="s">
        <v>296</v>
      </c>
      <c r="C4" s="328"/>
      <c r="D4" s="328"/>
      <c r="E4" s="328"/>
      <c r="F4" s="328"/>
      <c r="G4" s="329" t="s">
        <v>206</v>
      </c>
      <c r="H4" s="330"/>
      <c r="I4" s="331"/>
      <c r="J4" s="245"/>
      <c r="K4" s="243"/>
      <c r="L4" s="245"/>
      <c r="M4" s="243"/>
      <c r="N4" s="244"/>
      <c r="O4" s="245"/>
      <c r="P4" s="243"/>
      <c r="Q4" s="245"/>
      <c r="R4" s="243"/>
      <c r="S4" s="245"/>
      <c r="T4" s="245"/>
      <c r="U4" s="245"/>
      <c r="V4" s="245"/>
      <c r="W4" s="245"/>
      <c r="X4" s="245"/>
      <c r="Y4" s="246"/>
      <c r="Z4" s="240"/>
      <c r="AA4" s="194"/>
      <c r="AB4" s="240"/>
      <c r="AC4" s="241"/>
      <c r="AD4" s="194"/>
      <c r="AE4" s="240"/>
      <c r="AF4" s="194"/>
      <c r="AG4" s="240"/>
      <c r="AH4" s="241"/>
      <c r="AI4" s="194"/>
      <c r="AJ4" s="240"/>
      <c r="AK4" s="194"/>
      <c r="AL4" s="240"/>
      <c r="AM4" s="241"/>
      <c r="AN4" s="194"/>
      <c r="AO4" s="240"/>
      <c r="AP4" s="194"/>
    </row>
    <row r="5" customFormat="false" ht="15.75" hidden="false" customHeight="true" outlineLevel="0" collapsed="false">
      <c r="A5" s="252" t="s">
        <v>11</v>
      </c>
      <c r="B5" s="253" t="str">
        <f aca="false">IF(COVERPAGE!S3=0,"",COVERPAGE!S3)</f>
        <v>SECOND SEMESTER SY 2024-2025</v>
      </c>
      <c r="C5" s="13"/>
      <c r="D5" s="13"/>
      <c r="E5" s="13"/>
      <c r="F5" s="13"/>
      <c r="G5" s="254" t="s">
        <v>65</v>
      </c>
      <c r="H5" s="255" t="n">
        <f aca="false">'CO-PO Attainment'!AC20</f>
        <v>0.725</v>
      </c>
      <c r="I5" s="256" t="str">
        <f aca="false">IF(H5&lt;&gt;"",IFERROR(IF(H5&gt;=0.6,"Y","N"),""),"")</f>
        <v>Y</v>
      </c>
      <c r="J5" s="257" t="s">
        <v>35</v>
      </c>
      <c r="K5" s="258"/>
      <c r="L5" s="257" t="s">
        <v>42</v>
      </c>
      <c r="M5" s="258"/>
      <c r="N5" s="257"/>
      <c r="O5" s="257"/>
      <c r="P5" s="258"/>
      <c r="Q5" s="244"/>
      <c r="R5" s="240"/>
      <c r="S5" s="259" t="s">
        <v>162</v>
      </c>
      <c r="T5" s="248" t="n">
        <v>0.1</v>
      </c>
      <c r="U5" s="248" t="s">
        <v>13</v>
      </c>
      <c r="V5" s="248" t="s">
        <v>16</v>
      </c>
      <c r="W5" s="245"/>
      <c r="X5" s="245"/>
      <c r="Y5" s="246"/>
      <c r="Z5" s="260"/>
      <c r="AA5" s="194"/>
      <c r="AB5" s="240"/>
      <c r="AC5" s="241"/>
      <c r="AD5" s="194"/>
      <c r="AE5" s="240"/>
      <c r="AF5" s="194"/>
      <c r="AG5" s="240"/>
      <c r="AH5" s="241"/>
      <c r="AI5" s="194"/>
      <c r="AJ5" s="240"/>
      <c r="AK5" s="194"/>
      <c r="AL5" s="240"/>
      <c r="AM5" s="241"/>
      <c r="AN5" s="194"/>
      <c r="AO5" s="240"/>
      <c r="AP5" s="194"/>
    </row>
    <row r="6" customFormat="false" ht="15.75" hidden="false" customHeight="true" outlineLevel="0" collapsed="false">
      <c r="A6" s="252" t="s">
        <v>14</v>
      </c>
      <c r="B6" s="261" t="str">
        <f aca="false">IF(COVERPAGE!S4=0,"",COVERPAGE!S4)</f>
        <v/>
      </c>
      <c r="C6" s="13"/>
      <c r="D6" s="262" t="s">
        <v>297</v>
      </c>
      <c r="E6" s="262"/>
      <c r="F6" s="168"/>
      <c r="G6" s="254" t="s">
        <v>66</v>
      </c>
      <c r="H6" s="255" t="n">
        <f aca="false">'CO-PO Attainment'!AC21</f>
        <v>0.95</v>
      </c>
      <c r="I6" s="256" t="str">
        <f aca="false">IF(H6&lt;&gt;"",IFERROR(IF(H6&gt;=0.6,"Y","N"),""),"")</f>
        <v>Y</v>
      </c>
      <c r="J6" s="263" t="n">
        <v>0</v>
      </c>
      <c r="K6" s="264"/>
      <c r="L6" s="259" t="n">
        <v>2</v>
      </c>
      <c r="M6" s="265" t="s">
        <v>208</v>
      </c>
      <c r="N6" s="259"/>
      <c r="O6" s="259"/>
      <c r="P6" s="265"/>
      <c r="Q6" s="244"/>
      <c r="R6" s="240"/>
      <c r="S6" s="259" t="s">
        <v>163</v>
      </c>
      <c r="T6" s="245" t="n">
        <v>0.2</v>
      </c>
      <c r="U6" s="245" t="n">
        <v>80</v>
      </c>
      <c r="V6" s="245" t="n">
        <v>60</v>
      </c>
      <c r="W6" s="245"/>
      <c r="X6" s="245"/>
      <c r="Y6" s="246"/>
      <c r="Z6" s="260"/>
      <c r="AA6" s="194"/>
      <c r="AB6" s="240"/>
      <c r="AC6" s="241"/>
      <c r="AD6" s="194"/>
      <c r="AE6" s="240"/>
      <c r="AF6" s="194"/>
      <c r="AG6" s="240"/>
      <c r="AH6" s="241"/>
      <c r="AI6" s="194"/>
      <c r="AJ6" s="240"/>
      <c r="AK6" s="194"/>
      <c r="AL6" s="240"/>
      <c r="AM6" s="241"/>
      <c r="AN6" s="194"/>
      <c r="AO6" s="240"/>
      <c r="AP6" s="194"/>
    </row>
    <row r="7" customFormat="false" ht="16.5" hidden="false" customHeight="true" outlineLevel="0" collapsed="false">
      <c r="A7" s="252" t="s">
        <v>17</v>
      </c>
      <c r="B7" s="261" t="str">
        <f aca="false">IF(COVERPAGE!S5=0,"",COVERPAGE!S5)</f>
        <v/>
      </c>
      <c r="C7" s="13"/>
      <c r="D7" s="266" t="n">
        <f aca="false">IFERROR('CO-PO Attainment'!V34,"")</f>
        <v>2.79</v>
      </c>
      <c r="E7" s="332" t="str">
        <f aca="false">IF(D7="","",IF(AND(D7&gt;=J6,D7&lt;L6),M6,IF(AND(D7&gt;=J7,D7&lt;L7),M7,IF(D73&gt;=J8,M8,""))))</f>
        <v>Moderate attainment</v>
      </c>
      <c r="F7" s="13"/>
      <c r="G7" s="254" t="s">
        <v>67</v>
      </c>
      <c r="H7" s="255" t="n">
        <f aca="false">'CO-PO Attainment'!AC22</f>
        <v>1</v>
      </c>
      <c r="I7" s="256" t="str">
        <f aca="false">IF(H7&lt;&gt;"",IFERROR(IF(H7&gt;=0.6,"Y","N"),""),"")</f>
        <v>Y</v>
      </c>
      <c r="J7" s="263" t="n">
        <v>2</v>
      </c>
      <c r="K7" s="264"/>
      <c r="L7" s="259" t="n">
        <v>3</v>
      </c>
      <c r="M7" s="268" t="s">
        <v>209</v>
      </c>
      <c r="N7" s="269"/>
      <c r="O7" s="269"/>
      <c r="P7" s="268"/>
      <c r="Q7" s="244"/>
      <c r="R7" s="240"/>
      <c r="S7" s="259" t="s">
        <v>164</v>
      </c>
      <c r="T7" s="245" t="n">
        <v>0.3</v>
      </c>
      <c r="U7" s="245" t="n">
        <v>20</v>
      </c>
      <c r="V7" s="245" t="n">
        <v>40</v>
      </c>
      <c r="W7" s="245"/>
      <c r="X7" s="245"/>
      <c r="Y7" s="246"/>
      <c r="Z7" s="260"/>
      <c r="AA7" s="194"/>
      <c r="AB7" s="240"/>
      <c r="AC7" s="241"/>
      <c r="AD7" s="194"/>
      <c r="AE7" s="240"/>
      <c r="AF7" s="194"/>
      <c r="AG7" s="240"/>
      <c r="AH7" s="241"/>
      <c r="AI7" s="194"/>
      <c r="AJ7" s="240"/>
      <c r="AK7" s="194"/>
      <c r="AL7" s="240"/>
      <c r="AM7" s="241"/>
      <c r="AN7" s="194"/>
      <c r="AO7" s="240"/>
      <c r="AP7" s="194"/>
    </row>
    <row r="8" customFormat="false" ht="16.5" hidden="false" customHeight="true" outlineLevel="0" collapsed="false">
      <c r="A8" s="252" t="s">
        <v>18</v>
      </c>
      <c r="B8" s="261" t="str">
        <f aca="false">IF(COVERPAGE!S6=0,"",COVERPAGE!S6)</f>
        <v>LECTURE</v>
      </c>
      <c r="C8" s="13"/>
      <c r="D8" s="266"/>
      <c r="E8" s="266"/>
      <c r="F8" s="333"/>
      <c r="G8" s="254" t="s">
        <v>68</v>
      </c>
      <c r="H8" s="255" t="n">
        <f aca="false">'CO-PO Attainment'!AC23</f>
        <v>0.525</v>
      </c>
      <c r="I8" s="256" t="str">
        <f aca="false">IF(H8&lt;&gt;"",IFERROR(IF(H8&gt;=0.6,"Y","N"),""),"")</f>
        <v>N</v>
      </c>
      <c r="J8" s="263" t="n">
        <v>3</v>
      </c>
      <c r="K8" s="264"/>
      <c r="L8" s="259"/>
      <c r="M8" s="265" t="s">
        <v>210</v>
      </c>
      <c r="N8" s="259"/>
      <c r="O8" s="259"/>
      <c r="P8" s="265"/>
      <c r="Q8" s="244"/>
      <c r="R8" s="240"/>
      <c r="S8" s="245"/>
      <c r="T8" s="245" t="n">
        <v>0.4</v>
      </c>
      <c r="U8" s="245"/>
      <c r="V8" s="245"/>
      <c r="W8" s="245"/>
      <c r="X8" s="245"/>
      <c r="Y8" s="246"/>
      <c r="Z8" s="260"/>
      <c r="AA8" s="194"/>
      <c r="AB8" s="240"/>
      <c r="AC8" s="241"/>
      <c r="AD8" s="194"/>
      <c r="AE8" s="240"/>
      <c r="AF8" s="194"/>
      <c r="AG8" s="240"/>
      <c r="AH8" s="241"/>
      <c r="AI8" s="194"/>
      <c r="AJ8" s="240"/>
      <c r="AK8" s="194"/>
      <c r="AL8" s="240"/>
      <c r="AM8" s="241"/>
      <c r="AN8" s="194"/>
      <c r="AO8" s="240"/>
      <c r="AP8" s="194"/>
    </row>
    <row r="9" customFormat="false" ht="16.5" hidden="false" customHeight="true" outlineLevel="0" collapsed="false">
      <c r="A9" s="252" t="s">
        <v>20</v>
      </c>
      <c r="B9" s="261" t="str">
        <f aca="false">IF(COVERPAGE!S7=0,"",COVERPAGE!S7)</f>
        <v/>
      </c>
      <c r="C9" s="13"/>
      <c r="D9" s="266"/>
      <c r="E9" s="266"/>
      <c r="F9" s="333"/>
      <c r="G9" s="254" t="s">
        <v>69</v>
      </c>
      <c r="H9" s="255" t="n">
        <f aca="false">'CO-PO Attainment'!AC24</f>
        <v>0.6</v>
      </c>
      <c r="I9" s="256" t="str">
        <f aca="false">IF(H9&lt;&gt;"",IFERROR(IF(H9&gt;=0.6,"Y","N"),""),"")</f>
        <v>Y</v>
      </c>
      <c r="J9" s="8"/>
      <c r="K9" s="240"/>
      <c r="L9" s="8"/>
      <c r="M9" s="243"/>
      <c r="N9" s="244"/>
      <c r="O9" s="245"/>
      <c r="P9" s="243"/>
      <c r="Q9" s="245"/>
      <c r="R9" s="243"/>
      <c r="S9" s="245"/>
      <c r="T9" s="245" t="n">
        <v>0.5</v>
      </c>
      <c r="U9" s="245"/>
      <c r="V9" s="245"/>
      <c r="W9" s="245"/>
      <c r="X9" s="245"/>
      <c r="Y9" s="246"/>
      <c r="Z9" s="240"/>
      <c r="AA9" s="194"/>
      <c r="AB9" s="240"/>
      <c r="AC9" s="241"/>
      <c r="AD9" s="194"/>
      <c r="AE9" s="240"/>
      <c r="AF9" s="194"/>
      <c r="AG9" s="240"/>
      <c r="AH9" s="241"/>
      <c r="AI9" s="194"/>
      <c r="AJ9" s="240"/>
      <c r="AK9" s="194"/>
      <c r="AL9" s="240"/>
      <c r="AM9" s="241"/>
      <c r="AN9" s="194"/>
      <c r="AO9" s="240"/>
      <c r="AP9" s="194"/>
    </row>
    <row r="10" customFormat="false" ht="15.75" hidden="false" customHeight="true" outlineLevel="0" collapsed="false">
      <c r="A10" s="252" t="s">
        <v>21</v>
      </c>
      <c r="B10" s="270" t="n">
        <f aca="false">IF(COVERPAGE!S8=0,"",COVERPAGE!S8)</f>
        <v>8</v>
      </c>
      <c r="C10" s="13"/>
      <c r="D10" s="13"/>
      <c r="E10" s="13"/>
      <c r="F10" s="13"/>
      <c r="G10" s="254" t="s">
        <v>70</v>
      </c>
      <c r="H10" s="255" t="str">
        <f aca="false">'CO-PO Attainment'!AC25</f>
        <v/>
      </c>
      <c r="I10" s="256" t="str">
        <f aca="false">IF(H10&lt;&gt;"",IFERROR(IF(H10&gt;=0.6,"Y","N"),""),"")</f>
        <v/>
      </c>
      <c r="J10" s="8"/>
      <c r="K10" s="240"/>
      <c r="L10" s="8"/>
      <c r="M10" s="240"/>
      <c r="N10" s="241"/>
      <c r="O10" s="8"/>
      <c r="P10" s="240"/>
      <c r="Q10" s="8"/>
      <c r="R10" s="240"/>
      <c r="S10" s="245"/>
      <c r="T10" s="245" t="n">
        <v>0.6</v>
      </c>
      <c r="U10" s="245"/>
      <c r="V10" s="245"/>
      <c r="W10" s="245"/>
      <c r="X10" s="245"/>
      <c r="Y10" s="246"/>
      <c r="Z10" s="240"/>
      <c r="AA10" s="194"/>
      <c r="AB10" s="240"/>
      <c r="AC10" s="241"/>
      <c r="AD10" s="194"/>
      <c r="AE10" s="240"/>
      <c r="AF10" s="194"/>
      <c r="AG10" s="240"/>
      <c r="AH10" s="241"/>
      <c r="AI10" s="194"/>
      <c r="AJ10" s="240"/>
      <c r="AK10" s="194"/>
      <c r="AL10" s="240"/>
      <c r="AM10" s="241"/>
      <c r="AN10" s="194"/>
      <c r="AO10" s="240"/>
      <c r="AP10" s="194"/>
    </row>
    <row r="11" customFormat="false" ht="15.75" hidden="false" customHeight="true" outlineLevel="0" collapsed="false">
      <c r="A11" s="252" t="s">
        <v>23</v>
      </c>
      <c r="B11" s="261" t="str">
        <f aca="false">IF(COVERPAGE!S9=0,"",COVERPAGE!S9)</f>
        <v>60-40</v>
      </c>
      <c r="C11" s="13"/>
      <c r="D11" s="13"/>
      <c r="E11" s="13"/>
      <c r="F11" s="13"/>
      <c r="G11" s="254" t="s">
        <v>71</v>
      </c>
      <c r="H11" s="255" t="str">
        <f aca="false">'CO-PO Attainment'!AC26</f>
        <v/>
      </c>
      <c r="I11" s="256" t="str">
        <f aca="false">IF(H11&lt;&gt;"",IFERROR(IF(H11&gt;=0.6,"Y","N"),""),"")</f>
        <v/>
      </c>
      <c r="J11" s="8"/>
      <c r="K11" s="240"/>
      <c r="L11" s="8"/>
      <c r="M11" s="240"/>
      <c r="N11" s="241"/>
      <c r="O11" s="8"/>
      <c r="P11" s="240"/>
      <c r="Q11" s="8"/>
      <c r="R11" s="240"/>
      <c r="S11" s="245"/>
      <c r="T11" s="245"/>
      <c r="U11" s="245"/>
      <c r="V11" s="245"/>
      <c r="W11" s="245"/>
      <c r="X11" s="245"/>
      <c r="Y11" s="246"/>
      <c r="Z11" s="240"/>
      <c r="AA11" s="194"/>
      <c r="AB11" s="240"/>
      <c r="AC11" s="241"/>
      <c r="AD11" s="194"/>
      <c r="AE11" s="240"/>
      <c r="AF11" s="194"/>
      <c r="AG11" s="240"/>
      <c r="AH11" s="241"/>
      <c r="AI11" s="194"/>
      <c r="AJ11" s="240"/>
      <c r="AK11" s="194"/>
      <c r="AL11" s="240"/>
      <c r="AM11" s="241"/>
      <c r="AN11" s="194"/>
      <c r="AO11" s="240"/>
      <c r="AP11" s="194"/>
    </row>
    <row r="12" customFormat="false" ht="15.75" hidden="false" customHeight="true" outlineLevel="0" collapsed="false">
      <c r="A12" s="252" t="s">
        <v>25</v>
      </c>
      <c r="B12" s="261" t="str">
        <f aca="false">IF(COVERPAGE!S10=0,"",COVERPAGE!S10)</f>
        <v/>
      </c>
      <c r="C12" s="13"/>
      <c r="D12" s="13"/>
      <c r="E12" s="13"/>
      <c r="F12" s="13"/>
      <c r="G12" s="254" t="s">
        <v>72</v>
      </c>
      <c r="H12" s="255" t="str">
        <f aca="false">'CO-PO Attainment'!AC27</f>
        <v/>
      </c>
      <c r="I12" s="256" t="str">
        <f aca="false">IF(H12&lt;&gt;"",IFERROR(IF(H12&gt;=0.6,"Y","N"),""),"")</f>
        <v/>
      </c>
      <c r="J12" s="8"/>
      <c r="K12" s="240"/>
      <c r="L12" s="8"/>
      <c r="M12" s="240"/>
      <c r="N12" s="241"/>
      <c r="O12" s="8"/>
      <c r="P12" s="240"/>
      <c r="Q12" s="8"/>
      <c r="R12" s="240"/>
      <c r="S12" s="241"/>
      <c r="T12" s="194"/>
      <c r="U12" s="240"/>
      <c r="V12" s="194"/>
      <c r="W12" s="240"/>
      <c r="X12" s="241"/>
      <c r="Y12" s="194"/>
      <c r="Z12" s="240"/>
      <c r="AA12" s="194"/>
      <c r="AB12" s="240"/>
      <c r="AC12" s="241"/>
      <c r="AD12" s="194"/>
      <c r="AE12" s="240"/>
      <c r="AF12" s="194"/>
      <c r="AG12" s="240"/>
      <c r="AH12" s="241"/>
      <c r="AI12" s="194"/>
      <c r="AJ12" s="240"/>
      <c r="AK12" s="194"/>
      <c r="AL12" s="240"/>
      <c r="AM12" s="241"/>
      <c r="AN12" s="194"/>
      <c r="AO12" s="240"/>
      <c r="AP12" s="194"/>
    </row>
    <row r="13" customFormat="false" ht="15.75" hidden="false" customHeight="true" outlineLevel="0" collapsed="false">
      <c r="A13" s="252" t="s">
        <v>213</v>
      </c>
      <c r="B13" s="273" t="n">
        <f aca="true">TODAY()</f>
        <v>46224</v>
      </c>
      <c r="C13" s="13"/>
      <c r="D13" s="13"/>
      <c r="E13" s="13"/>
      <c r="F13" s="13"/>
      <c r="G13" s="254" t="s">
        <v>73</v>
      </c>
      <c r="H13" s="255" t="str">
        <f aca="false">'CO-PO Attainment'!AC28</f>
        <v/>
      </c>
      <c r="I13" s="256" t="str">
        <f aca="false">IF(H13&lt;&gt;"",IFERROR(IF(H13&gt;=0.6,"Y","N"),""),"")</f>
        <v/>
      </c>
      <c r="J13" s="8"/>
      <c r="K13" s="240"/>
      <c r="L13" s="8"/>
      <c r="M13" s="240"/>
      <c r="N13" s="241"/>
      <c r="O13" s="8"/>
      <c r="P13" s="240"/>
      <c r="Q13" s="8"/>
      <c r="R13" s="240"/>
      <c r="S13" s="241"/>
      <c r="T13" s="194"/>
      <c r="U13" s="240"/>
      <c r="V13" s="194"/>
      <c r="W13" s="240"/>
      <c r="X13" s="241"/>
      <c r="Y13" s="194"/>
      <c r="Z13" s="240"/>
      <c r="AA13" s="194"/>
      <c r="AB13" s="240"/>
      <c r="AC13" s="241"/>
      <c r="AD13" s="194"/>
      <c r="AE13" s="240"/>
      <c r="AF13" s="194"/>
      <c r="AG13" s="240"/>
      <c r="AH13" s="241"/>
      <c r="AI13" s="194"/>
      <c r="AJ13" s="240"/>
      <c r="AK13" s="194"/>
      <c r="AL13" s="240"/>
      <c r="AM13" s="241"/>
      <c r="AN13" s="194"/>
      <c r="AO13" s="240"/>
      <c r="AP13" s="194"/>
    </row>
    <row r="14" customFormat="false" ht="15.75" hidden="false" customHeight="true" outlineLevel="0" collapsed="false">
      <c r="A14" s="252"/>
      <c r="B14" s="334"/>
      <c r="C14" s="13"/>
      <c r="D14" s="13"/>
      <c r="E14" s="13"/>
      <c r="F14" s="13"/>
      <c r="G14" s="274" t="s">
        <v>74</v>
      </c>
      <c r="H14" s="275" t="str">
        <f aca="false">'CO-PO Attainment'!AC29</f>
        <v/>
      </c>
      <c r="I14" s="276" t="str">
        <f aca="false">IF(H14&lt;&gt;"",IFERROR(IF(H14&gt;=0.6,"Y","N"),""),"")</f>
        <v/>
      </c>
      <c r="J14" s="8"/>
      <c r="K14" s="240"/>
      <c r="L14" s="8"/>
      <c r="M14" s="240"/>
      <c r="N14" s="241"/>
      <c r="O14" s="8"/>
      <c r="P14" s="240"/>
      <c r="Q14" s="8"/>
      <c r="R14" s="240"/>
      <c r="S14" s="241"/>
      <c r="T14" s="194"/>
      <c r="U14" s="240"/>
      <c r="V14" s="194"/>
      <c r="W14" s="240"/>
      <c r="X14" s="241"/>
      <c r="Y14" s="194"/>
      <c r="Z14" s="240"/>
      <c r="AA14" s="194"/>
      <c r="AB14" s="240"/>
      <c r="AC14" s="241"/>
      <c r="AD14" s="194"/>
      <c r="AE14" s="240"/>
      <c r="AF14" s="194"/>
      <c r="AG14" s="240"/>
      <c r="AH14" s="241"/>
      <c r="AI14" s="194"/>
      <c r="AJ14" s="240"/>
      <c r="AK14" s="194"/>
      <c r="AL14" s="240"/>
      <c r="AM14" s="241"/>
      <c r="AN14" s="194"/>
      <c r="AO14" s="240"/>
      <c r="AP14" s="194"/>
    </row>
    <row r="15" customFormat="false" ht="15.75" hidden="false" customHeight="true" outlineLevel="0" collapsed="false">
      <c r="A15" s="13"/>
      <c r="B15" s="13"/>
      <c r="C15" s="13"/>
      <c r="D15" s="13"/>
      <c r="E15" s="13"/>
      <c r="F15" s="13"/>
      <c r="G15" s="13"/>
      <c r="H15" s="13"/>
      <c r="I15" s="13"/>
      <c r="J15" s="8"/>
      <c r="K15" s="240"/>
      <c r="L15" s="8"/>
      <c r="M15" s="240"/>
      <c r="N15" s="241"/>
      <c r="O15" s="8"/>
      <c r="P15" s="240"/>
      <c r="Q15" s="8"/>
      <c r="R15" s="240"/>
      <c r="S15" s="241"/>
      <c r="T15" s="194"/>
      <c r="U15" s="240"/>
      <c r="V15" s="194"/>
      <c r="W15" s="240"/>
      <c r="X15" s="241"/>
      <c r="Y15" s="194"/>
      <c r="Z15" s="240"/>
      <c r="AA15" s="194"/>
      <c r="AB15" s="240"/>
      <c r="AC15" s="241"/>
      <c r="AD15" s="194"/>
      <c r="AE15" s="240"/>
      <c r="AF15" s="194"/>
      <c r="AG15" s="240"/>
      <c r="AH15" s="241"/>
      <c r="AI15" s="194"/>
      <c r="AJ15" s="240"/>
      <c r="AK15" s="194"/>
      <c r="AL15" s="240"/>
      <c r="AM15" s="241"/>
      <c r="AN15" s="194"/>
      <c r="AO15" s="240"/>
      <c r="AP15" s="194"/>
    </row>
    <row r="16" customFormat="false" ht="15.75" hidden="false" customHeight="true" outlineLevel="0" collapsed="false">
      <c r="A16" s="215" t="s">
        <v>96</v>
      </c>
      <c r="B16" s="46" t="s">
        <v>97</v>
      </c>
      <c r="C16" s="219" t="s">
        <v>93</v>
      </c>
      <c r="D16" s="219" t="s">
        <v>94</v>
      </c>
      <c r="E16" s="219" t="s">
        <v>95</v>
      </c>
      <c r="F16" s="221" t="s">
        <v>201</v>
      </c>
      <c r="G16" s="335" t="s">
        <v>202</v>
      </c>
      <c r="H16" s="335"/>
      <c r="I16" s="335"/>
      <c r="J16" s="8"/>
      <c r="K16" s="240"/>
      <c r="L16" s="8"/>
      <c r="M16" s="240"/>
      <c r="N16" s="241"/>
      <c r="O16" s="8"/>
      <c r="P16" s="240"/>
      <c r="Q16" s="8"/>
      <c r="R16" s="240"/>
      <c r="S16" s="241"/>
      <c r="T16" s="194"/>
      <c r="U16" s="240"/>
      <c r="V16" s="194"/>
      <c r="W16" s="240"/>
      <c r="X16" s="241"/>
      <c r="Y16" s="194"/>
      <c r="Z16" s="240"/>
      <c r="AA16" s="194"/>
      <c r="AB16" s="240"/>
      <c r="AC16" s="241"/>
      <c r="AD16" s="194"/>
      <c r="AE16" s="240"/>
      <c r="AF16" s="194"/>
      <c r="AG16" s="240"/>
      <c r="AH16" s="241"/>
      <c r="AI16" s="194"/>
      <c r="AJ16" s="240"/>
      <c r="AK16" s="194"/>
      <c r="AL16" s="240"/>
      <c r="AM16" s="241"/>
      <c r="AN16" s="194"/>
      <c r="AO16" s="240"/>
      <c r="AP16" s="194"/>
    </row>
    <row r="17" customFormat="false" ht="15.75" hidden="false" customHeight="true" outlineLevel="0" collapsed="false">
      <c r="A17" s="215"/>
      <c r="B17" s="46"/>
      <c r="C17" s="46"/>
      <c r="D17" s="46"/>
      <c r="E17" s="46"/>
      <c r="F17" s="221"/>
      <c r="G17" s="221"/>
      <c r="H17" s="335"/>
      <c r="I17" s="335"/>
      <c r="J17" s="8"/>
      <c r="K17" s="240"/>
      <c r="L17" s="8"/>
      <c r="M17" s="240"/>
      <c r="N17" s="241"/>
      <c r="O17" s="8"/>
      <c r="P17" s="240"/>
      <c r="Q17" s="8"/>
      <c r="R17" s="240"/>
      <c r="S17" s="241"/>
      <c r="T17" s="194"/>
      <c r="U17" s="240"/>
      <c r="V17" s="194"/>
      <c r="W17" s="240"/>
      <c r="X17" s="241"/>
      <c r="Y17" s="194"/>
      <c r="Z17" s="240"/>
      <c r="AA17" s="194"/>
      <c r="AB17" s="240"/>
      <c r="AC17" s="241"/>
      <c r="AD17" s="194"/>
      <c r="AE17" s="240"/>
      <c r="AF17" s="194"/>
      <c r="AG17" s="240"/>
      <c r="AH17" s="241"/>
      <c r="AI17" s="194"/>
      <c r="AJ17" s="240"/>
      <c r="AK17" s="194"/>
      <c r="AL17" s="240"/>
      <c r="AM17" s="241"/>
      <c r="AN17" s="194"/>
      <c r="AO17" s="240"/>
      <c r="AP17" s="194"/>
    </row>
    <row r="18" customFormat="false" ht="16.5" hidden="false" customHeight="true" outlineLevel="0" collapsed="false">
      <c r="A18" s="215"/>
      <c r="B18" s="46"/>
      <c r="C18" s="46"/>
      <c r="D18" s="46"/>
      <c r="E18" s="46"/>
      <c r="F18" s="221"/>
      <c r="G18" s="221"/>
      <c r="H18" s="335"/>
      <c r="I18" s="335"/>
      <c r="J18" s="279"/>
      <c r="K18" s="279"/>
      <c r="L18" s="279"/>
      <c r="M18" s="279"/>
      <c r="N18" s="279"/>
      <c r="O18" s="280"/>
      <c r="P18" s="280"/>
      <c r="Q18" s="280"/>
      <c r="R18" s="280"/>
      <c r="S18" s="280"/>
      <c r="T18" s="279"/>
      <c r="U18" s="279"/>
      <c r="V18" s="279"/>
      <c r="W18" s="279"/>
      <c r="X18" s="279"/>
      <c r="Y18" s="280"/>
      <c r="Z18" s="280"/>
      <c r="AA18" s="280"/>
      <c r="AB18" s="280"/>
      <c r="AC18" s="280"/>
      <c r="AD18" s="281"/>
      <c r="AE18" s="281"/>
      <c r="AF18" s="281"/>
      <c r="AG18" s="281"/>
      <c r="AH18" s="281"/>
      <c r="AI18" s="282"/>
      <c r="AJ18" s="282"/>
      <c r="AK18" s="282"/>
      <c r="AL18" s="282"/>
      <c r="AM18" s="282"/>
      <c r="AN18" s="280"/>
      <c r="AO18" s="280"/>
      <c r="AP18" s="280"/>
    </row>
    <row r="19" customFormat="false" ht="16.5" hidden="false" customHeight="true" outlineLevel="0" collapsed="false">
      <c r="A19" s="215"/>
      <c r="B19" s="46"/>
      <c r="C19" s="46"/>
      <c r="D19" s="46"/>
      <c r="E19" s="46"/>
      <c r="F19" s="221"/>
      <c r="G19" s="335"/>
      <c r="H19" s="335"/>
      <c r="I19" s="335"/>
      <c r="J19" s="159"/>
      <c r="K19" s="283"/>
      <c r="L19" s="159"/>
      <c r="M19" s="283"/>
      <c r="N19" s="284"/>
      <c r="O19" s="159"/>
      <c r="P19" s="283"/>
      <c r="Q19" s="159"/>
      <c r="R19" s="283"/>
      <c r="S19" s="159"/>
      <c r="T19" s="285"/>
      <c r="U19" s="283"/>
      <c r="V19" s="285"/>
      <c r="W19" s="283"/>
      <c r="X19" s="284"/>
      <c r="Y19" s="285"/>
      <c r="Z19" s="283"/>
      <c r="AA19" s="285"/>
      <c r="AB19" s="283"/>
      <c r="AC19" s="284"/>
      <c r="AD19" s="285"/>
      <c r="AE19" s="283"/>
      <c r="AF19" s="285"/>
      <c r="AG19" s="283"/>
      <c r="AH19" s="284"/>
      <c r="AI19" s="285"/>
      <c r="AJ19" s="283"/>
      <c r="AK19" s="285"/>
      <c r="AL19" s="283"/>
      <c r="AM19" s="284"/>
      <c r="AN19" s="285"/>
      <c r="AO19" s="283"/>
      <c r="AP19" s="285"/>
    </row>
    <row r="20" customFormat="false" ht="19.5" hidden="false" customHeight="true" outlineLevel="0" collapsed="false">
      <c r="A20" s="228" t="str">
        <f aca="false">IF(ISBLANK('Database (LECTURE-RES-PRAC)'!A17),"",'Database (LECTURE-RES-PRAC)'!A17)</f>
        <v/>
      </c>
      <c r="B20" s="229" t="str">
        <f aca="false">IF(ISBLANK('Database (LECTURE-RES-PRAC)'!B17),"",'Database (LECTURE-RES-PRAC)'!B17)</f>
        <v>trinidad, isabel</v>
      </c>
      <c r="C20" s="336" t="n">
        <f aca="false">'Grade computation'!J20</f>
        <v>71.66</v>
      </c>
      <c r="D20" s="336" t="n">
        <f aca="false">'Grade computation'!R20</f>
        <v>81.1670588235294</v>
      </c>
      <c r="E20" s="336" t="n">
        <f aca="false">'Grade computation'!Z20</f>
        <v>83.08</v>
      </c>
      <c r="F20" s="337" t="n">
        <f aca="false">'Grade computation'!AA20</f>
        <v>78.6356862745098</v>
      </c>
      <c r="G20" s="338" t="str">
        <f aca="false">'Grade computation'!AB20</f>
        <v>PASSED</v>
      </c>
      <c r="H20" s="338"/>
      <c r="I20" s="233"/>
      <c r="J20" s="194"/>
      <c r="K20" s="286"/>
      <c r="L20" s="194"/>
      <c r="M20" s="286"/>
      <c r="N20" s="287"/>
      <c r="O20" s="194"/>
      <c r="P20" s="286"/>
      <c r="Q20" s="194"/>
      <c r="R20" s="286"/>
      <c r="S20" s="287"/>
      <c r="T20" s="194"/>
      <c r="U20" s="286"/>
      <c r="V20" s="194"/>
      <c r="W20" s="286"/>
      <c r="X20" s="287"/>
      <c r="Y20" s="194"/>
      <c r="Z20" s="286"/>
      <c r="AA20" s="194"/>
      <c r="AB20" s="286"/>
      <c r="AC20" s="287"/>
      <c r="AD20" s="194"/>
      <c r="AE20" s="286"/>
      <c r="AF20" s="194"/>
      <c r="AG20" s="286"/>
      <c r="AH20" s="287"/>
      <c r="AI20" s="194"/>
      <c r="AJ20" s="286"/>
      <c r="AK20" s="194"/>
      <c r="AL20" s="286"/>
      <c r="AM20" s="287"/>
      <c r="AN20" s="194"/>
      <c r="AO20" s="286"/>
      <c r="AP20" s="194"/>
    </row>
    <row r="21" customFormat="false" ht="19.5" hidden="false" customHeight="true" outlineLevel="0" collapsed="false">
      <c r="A21" s="183" t="str">
        <f aca="false">IF(ISBLANK('Database (LECTURE-RES-PRAC)'!A18),"",'Database (LECTURE-RES-PRAC)'!A18)</f>
        <v/>
      </c>
      <c r="B21" s="184" t="str">
        <f aca="false">IF(ISBLANK('Database (LECTURE-RES-PRAC)'!B18),"",'Database (LECTURE-RES-PRAC)'!B18)</f>
        <v>guevarra, marco</v>
      </c>
      <c r="C21" s="336" t="n">
        <f aca="false">'Grade computation'!J21</f>
        <v>71.18</v>
      </c>
      <c r="D21" s="336" t="n">
        <f aca="false">'Grade computation'!R21</f>
        <v>78.0517647058824</v>
      </c>
      <c r="E21" s="336" t="n">
        <f aca="false">'Grade computation'!Z21</f>
        <v>91.5</v>
      </c>
      <c r="F21" s="337" t="n">
        <f aca="false">'Grade computation'!AA21</f>
        <v>80.2439215686275</v>
      </c>
      <c r="G21" s="338" t="str">
        <f aca="false">'Grade computation'!AB21</f>
        <v>PASSED</v>
      </c>
      <c r="H21" s="338"/>
      <c r="I21" s="233"/>
      <c r="J21" s="194"/>
      <c r="K21" s="286"/>
      <c r="L21" s="194"/>
      <c r="M21" s="286"/>
      <c r="N21" s="287"/>
      <c r="O21" s="194"/>
      <c r="P21" s="286"/>
      <c r="Q21" s="194"/>
      <c r="R21" s="286"/>
      <c r="S21" s="287"/>
      <c r="T21" s="194"/>
      <c r="U21" s="286"/>
      <c r="V21" s="194"/>
      <c r="W21" s="286"/>
      <c r="X21" s="287"/>
      <c r="Y21" s="194"/>
      <c r="Z21" s="286"/>
      <c r="AA21" s="194"/>
      <c r="AB21" s="286"/>
      <c r="AC21" s="287"/>
      <c r="AD21" s="194"/>
      <c r="AE21" s="286"/>
      <c r="AF21" s="194"/>
      <c r="AG21" s="286"/>
      <c r="AH21" s="287"/>
      <c r="AI21" s="194"/>
      <c r="AJ21" s="286"/>
      <c r="AK21" s="194"/>
      <c r="AL21" s="286"/>
      <c r="AM21" s="287"/>
      <c r="AN21" s="194"/>
      <c r="AO21" s="286"/>
      <c r="AP21" s="194"/>
    </row>
    <row r="22" customFormat="false" ht="19.5" hidden="false" customHeight="true" outlineLevel="0" collapsed="false">
      <c r="A22" s="228" t="str">
        <f aca="false">IF(ISBLANK('Database (LECTURE-RES-PRAC)'!A19),"",'Database (LECTURE-RES-PRAC)'!A19)</f>
        <v/>
      </c>
      <c r="B22" s="229" t="str">
        <f aca="false">IF(ISBLANK('Database (LECTURE-RES-PRAC)'!B19),"",'Database (LECTURE-RES-PRAC)'!B19)</f>
        <v>lim, patricia</v>
      </c>
      <c r="C22" s="336" t="n">
        <f aca="false">'Grade computation'!J22</f>
        <v>90.2</v>
      </c>
      <c r="D22" s="336" t="n">
        <f aca="false">'Grade computation'!R22</f>
        <v>75.5952941176471</v>
      </c>
      <c r="E22" s="336" t="n">
        <f aca="false">'Grade computation'!Z22</f>
        <v>89.5</v>
      </c>
      <c r="F22" s="337" t="n">
        <f aca="false">'Grade computation'!AA22</f>
        <v>85.098431372549</v>
      </c>
      <c r="G22" s="338" t="str">
        <f aca="false">'Grade computation'!AB22</f>
        <v>PASSED</v>
      </c>
      <c r="H22" s="338"/>
      <c r="I22" s="233"/>
      <c r="J22" s="194"/>
      <c r="K22" s="286"/>
      <c r="L22" s="194"/>
      <c r="M22" s="286"/>
      <c r="N22" s="287"/>
      <c r="O22" s="194"/>
      <c r="P22" s="286"/>
      <c r="Q22" s="194"/>
      <c r="R22" s="286"/>
      <c r="S22" s="287"/>
      <c r="T22" s="194"/>
      <c r="U22" s="286"/>
      <c r="V22" s="194"/>
      <c r="W22" s="286"/>
      <c r="X22" s="287"/>
      <c r="Y22" s="194"/>
      <c r="Z22" s="286"/>
      <c r="AA22" s="194"/>
      <c r="AB22" s="286"/>
      <c r="AC22" s="287"/>
      <c r="AD22" s="194"/>
      <c r="AE22" s="286"/>
      <c r="AF22" s="194"/>
      <c r="AG22" s="286"/>
      <c r="AH22" s="287"/>
      <c r="AI22" s="194"/>
      <c r="AJ22" s="286"/>
      <c r="AK22" s="194"/>
      <c r="AL22" s="286"/>
      <c r="AM22" s="287"/>
      <c r="AN22" s="194"/>
      <c r="AO22" s="286"/>
      <c r="AP22" s="194"/>
    </row>
    <row r="23" customFormat="false" ht="19.5" hidden="false" customHeight="true" outlineLevel="0" collapsed="false">
      <c r="A23" s="183" t="str">
        <f aca="false">IF(ISBLANK('Database (LECTURE-RES-PRAC)'!A20),"",'Database (LECTURE-RES-PRAC)'!A20)</f>
        <v/>
      </c>
      <c r="B23" s="184" t="str">
        <f aca="false">IF(ISBLANK('Database (LECTURE-RES-PRAC)'!B20),"",'Database (LECTURE-RES-PRAC)'!B20)</f>
        <v>yap, gerald</v>
      </c>
      <c r="C23" s="336" t="n">
        <f aca="false">'Grade computation'!J23</f>
        <v>81.84</v>
      </c>
      <c r="D23" s="336" t="n">
        <f aca="false">'Grade computation'!R23</f>
        <v>85.1811764705882</v>
      </c>
      <c r="E23" s="336" t="n">
        <f aca="false">'Grade computation'!Z23</f>
        <v>82.22</v>
      </c>
      <c r="F23" s="337" t="n">
        <f aca="false">'Grade computation'!AA23</f>
        <v>83.0803921568627</v>
      </c>
      <c r="G23" s="338" t="str">
        <f aca="false">'Grade computation'!AB23</f>
        <v>PASSED</v>
      </c>
      <c r="H23" s="338"/>
      <c r="I23" s="233"/>
      <c r="J23" s="194"/>
      <c r="K23" s="286"/>
      <c r="L23" s="194"/>
      <c r="M23" s="286"/>
      <c r="N23" s="287"/>
      <c r="O23" s="194"/>
      <c r="P23" s="286"/>
      <c r="Q23" s="194"/>
      <c r="R23" s="286"/>
      <c r="S23" s="287"/>
      <c r="T23" s="194"/>
      <c r="U23" s="286"/>
      <c r="V23" s="194"/>
      <c r="W23" s="286"/>
      <c r="X23" s="287"/>
      <c r="Y23" s="194"/>
      <c r="Z23" s="286"/>
      <c r="AA23" s="194"/>
      <c r="AB23" s="286"/>
      <c r="AC23" s="287"/>
      <c r="AD23" s="194"/>
      <c r="AE23" s="286"/>
      <c r="AF23" s="194"/>
      <c r="AG23" s="286"/>
      <c r="AH23" s="287"/>
      <c r="AI23" s="194"/>
      <c r="AJ23" s="286"/>
      <c r="AK23" s="194"/>
      <c r="AL23" s="286"/>
      <c r="AM23" s="287"/>
      <c r="AN23" s="194"/>
      <c r="AO23" s="286"/>
      <c r="AP23" s="194"/>
    </row>
    <row r="24" customFormat="false" ht="19.5" hidden="false" customHeight="true" outlineLevel="0" collapsed="false">
      <c r="A24" s="228" t="str">
        <f aca="false">IF(ISBLANK('Database (LECTURE-RES-PRAC)'!A21),"",'Database (LECTURE-RES-PRAC)'!A21)</f>
        <v/>
      </c>
      <c r="B24" s="229" t="str">
        <f aca="false">IF(ISBLANK('Database (LECTURE-RES-PRAC)'!B21),"",'Database (LECTURE-RES-PRAC)'!B21)</f>
        <v>chua, angeline</v>
      </c>
      <c r="C24" s="336" t="n">
        <f aca="false">'Grade computation'!J24</f>
        <v>86.66</v>
      </c>
      <c r="D24" s="336" t="n">
        <f aca="false">'Grade computation'!R24</f>
        <v>84.4894117647059</v>
      </c>
      <c r="E24" s="336" t="n">
        <f aca="false">'Grade computation'!Z24</f>
        <v>88.6</v>
      </c>
      <c r="F24" s="337" t="n">
        <f aca="false">'Grade computation'!AA24</f>
        <v>86.583137254902</v>
      </c>
      <c r="G24" s="338" t="str">
        <f aca="false">'Grade computation'!AB24</f>
        <v>PASSED</v>
      </c>
      <c r="H24" s="338"/>
      <c r="I24" s="233"/>
      <c r="J24" s="194"/>
      <c r="K24" s="286"/>
      <c r="L24" s="194"/>
      <c r="M24" s="286"/>
      <c r="N24" s="287"/>
      <c r="O24" s="194"/>
      <c r="P24" s="286"/>
      <c r="Q24" s="194"/>
      <c r="R24" s="286"/>
      <c r="S24" s="287"/>
      <c r="T24" s="194"/>
      <c r="U24" s="286"/>
      <c r="V24" s="194"/>
      <c r="W24" s="286"/>
      <c r="X24" s="287"/>
      <c r="Y24" s="194"/>
      <c r="Z24" s="286"/>
      <c r="AA24" s="194"/>
      <c r="AB24" s="286"/>
      <c r="AC24" s="287"/>
      <c r="AD24" s="194"/>
      <c r="AE24" s="286"/>
      <c r="AF24" s="194"/>
      <c r="AG24" s="286"/>
      <c r="AH24" s="287"/>
      <c r="AI24" s="194"/>
      <c r="AJ24" s="286"/>
      <c r="AK24" s="194"/>
      <c r="AL24" s="286"/>
      <c r="AM24" s="287"/>
      <c r="AN24" s="194"/>
      <c r="AO24" s="286"/>
      <c r="AP24" s="194"/>
    </row>
    <row r="25" customFormat="false" ht="19.5" hidden="false" customHeight="true" outlineLevel="0" collapsed="false">
      <c r="A25" s="183" t="str">
        <f aca="false">IF(ISBLANK('Database (LECTURE-RES-PRAC)'!A22),"",'Database (LECTURE-RES-PRAC)'!A22)</f>
        <v/>
      </c>
      <c r="B25" s="184" t="str">
        <f aca="false">IF(ISBLANK('Database (LECTURE-RES-PRAC)'!B22),"",'Database (LECTURE-RES-PRAC)'!B22)</f>
        <v>tan, russell</v>
      </c>
      <c r="C25" s="336" t="n">
        <f aca="false">'Grade computation'!J25</f>
        <v>82.14</v>
      </c>
      <c r="D25" s="336" t="n">
        <f aca="false">'Grade computation'!R25</f>
        <v>65.1858823529412</v>
      </c>
      <c r="E25" s="336" t="n">
        <f aca="false">'Grade computation'!Z25</f>
        <v>89.38</v>
      </c>
      <c r="F25" s="337" t="n">
        <f aca="false">'Grade computation'!AA25</f>
        <v>78.9019607843137</v>
      </c>
      <c r="G25" s="338" t="str">
        <f aca="false">'Grade computation'!AB25</f>
        <v>PASSED</v>
      </c>
      <c r="H25" s="338"/>
      <c r="I25" s="233"/>
      <c r="J25" s="194"/>
      <c r="K25" s="286"/>
      <c r="L25" s="194"/>
      <c r="M25" s="286"/>
      <c r="N25" s="287"/>
      <c r="O25" s="194"/>
      <c r="P25" s="286"/>
      <c r="Q25" s="194"/>
      <c r="R25" s="286"/>
      <c r="S25" s="287"/>
      <c r="T25" s="194"/>
      <c r="U25" s="286"/>
      <c r="V25" s="194"/>
      <c r="W25" s="286"/>
      <c r="X25" s="287"/>
      <c r="Y25" s="194"/>
      <c r="Z25" s="286"/>
      <c r="AA25" s="194"/>
      <c r="AB25" s="286"/>
      <c r="AC25" s="287"/>
      <c r="AD25" s="194"/>
      <c r="AE25" s="286"/>
      <c r="AF25" s="194"/>
      <c r="AG25" s="286"/>
      <c r="AH25" s="287"/>
      <c r="AI25" s="194"/>
      <c r="AJ25" s="286"/>
      <c r="AK25" s="194"/>
      <c r="AL25" s="286"/>
      <c r="AM25" s="287"/>
      <c r="AN25" s="194"/>
      <c r="AO25" s="286"/>
      <c r="AP25" s="194"/>
    </row>
    <row r="26" customFormat="false" ht="19.5" hidden="false" customHeight="true" outlineLevel="0" collapsed="false">
      <c r="A26" s="228" t="str">
        <f aca="false">IF(ISBLANK('Database (LECTURE-RES-PRAC)'!A23),"",'Database (LECTURE-RES-PRAC)'!A23)</f>
        <v/>
      </c>
      <c r="B26" s="229" t="str">
        <f aca="false">IF(ISBLANK('Database (LECTURE-RES-PRAC)'!B23),"",'Database (LECTURE-RES-PRAC)'!B23)</f>
        <v>ong, bernadette</v>
      </c>
      <c r="C26" s="336" t="n">
        <f aca="false">'Grade computation'!J26</f>
        <v>85.72</v>
      </c>
      <c r="D26" s="336" t="n">
        <f aca="false">'Grade computation'!R26</f>
        <v>84.7576470588235</v>
      </c>
      <c r="E26" s="336" t="n">
        <f aca="false">'Grade computation'!Z26</f>
        <v>87.66</v>
      </c>
      <c r="F26" s="337" t="n">
        <f aca="false">'Grade computation'!AA26</f>
        <v>86.0458823529412</v>
      </c>
      <c r="G26" s="338" t="str">
        <f aca="false">'Grade computation'!AB26</f>
        <v>PASSED</v>
      </c>
      <c r="H26" s="338"/>
      <c r="I26" s="233"/>
      <c r="J26" s="194"/>
      <c r="K26" s="286"/>
      <c r="L26" s="194"/>
      <c r="M26" s="286"/>
      <c r="N26" s="287"/>
      <c r="O26" s="194"/>
      <c r="P26" s="286"/>
      <c r="Q26" s="194"/>
      <c r="R26" s="286"/>
      <c r="S26" s="287"/>
      <c r="T26" s="194"/>
      <c r="U26" s="286"/>
      <c r="V26" s="194"/>
      <c r="W26" s="286"/>
      <c r="X26" s="287"/>
      <c r="Y26" s="194"/>
      <c r="Z26" s="286"/>
      <c r="AA26" s="194"/>
      <c r="AB26" s="286"/>
      <c r="AC26" s="287"/>
      <c r="AD26" s="194"/>
      <c r="AE26" s="286"/>
      <c r="AF26" s="194"/>
      <c r="AG26" s="286"/>
      <c r="AH26" s="287"/>
      <c r="AI26" s="194"/>
      <c r="AJ26" s="286"/>
      <c r="AK26" s="194"/>
      <c r="AL26" s="286"/>
      <c r="AM26" s="287"/>
      <c r="AN26" s="194"/>
      <c r="AO26" s="286"/>
      <c r="AP26" s="194"/>
    </row>
    <row r="27" customFormat="false" ht="19.5" hidden="false" customHeight="true" outlineLevel="0" collapsed="false">
      <c r="A27" s="183" t="str">
        <f aca="false">IF(ISBLANK('Database (LECTURE-RES-PRAC)'!A24),"",'Database (LECTURE-RES-PRAC)'!A24)</f>
        <v/>
      </c>
      <c r="B27" s="184" t="str">
        <f aca="false">IF(ISBLANK('Database (LECTURE-RES-PRAC)'!B24),"",'Database (LECTURE-RES-PRAC)'!B24)</f>
        <v>sy, victor</v>
      </c>
      <c r="C27" s="336" t="n">
        <f aca="false">'Grade computation'!J27</f>
        <v>81.68</v>
      </c>
      <c r="D27" s="336" t="n">
        <f aca="false">'Grade computation'!R27</f>
        <v>86.2494117647059</v>
      </c>
      <c r="E27" s="336" t="n">
        <f aca="false">'Grade computation'!Z27</f>
        <v>88.16</v>
      </c>
      <c r="F27" s="337" t="n">
        <f aca="false">'Grade computation'!AA27</f>
        <v>85.363137254902</v>
      </c>
      <c r="G27" s="338" t="str">
        <f aca="false">'Grade computation'!AB27</f>
        <v>PASSED</v>
      </c>
      <c r="H27" s="338"/>
      <c r="I27" s="233"/>
      <c r="J27" s="194"/>
      <c r="K27" s="286"/>
      <c r="L27" s="194"/>
      <c r="M27" s="286"/>
      <c r="N27" s="287"/>
      <c r="O27" s="194"/>
      <c r="P27" s="286"/>
      <c r="Q27" s="194"/>
      <c r="R27" s="286"/>
      <c r="S27" s="287"/>
      <c r="T27" s="194"/>
      <c r="U27" s="286"/>
      <c r="V27" s="194"/>
      <c r="W27" s="286"/>
      <c r="X27" s="287"/>
      <c r="Y27" s="194"/>
      <c r="Z27" s="286"/>
      <c r="AA27" s="194"/>
      <c r="AB27" s="286"/>
      <c r="AC27" s="287"/>
      <c r="AD27" s="194"/>
      <c r="AE27" s="286"/>
      <c r="AF27" s="194"/>
      <c r="AG27" s="286"/>
      <c r="AH27" s="287"/>
      <c r="AI27" s="194"/>
      <c r="AJ27" s="286"/>
      <c r="AK27" s="194"/>
      <c r="AL27" s="286"/>
      <c r="AM27" s="287"/>
      <c r="AN27" s="194"/>
      <c r="AO27" s="286"/>
      <c r="AP27" s="194"/>
    </row>
    <row r="28" customFormat="false" ht="19.5" hidden="false" customHeight="true" outlineLevel="0" collapsed="false">
      <c r="A28" s="228" t="str">
        <f aca="false">IF(ISBLANK('Database (LECTURE-RES-PRAC)'!A25),"",'Database (LECTURE-RES-PRAC)'!A25)</f>
        <v/>
      </c>
      <c r="B28" s="229" t="str">
        <f aca="false">IF(ISBLANK('Database (LECTURE-RES-PRAC)'!B25),"",'Database (LECTURE-RES-PRAC)'!B25)</f>
        <v/>
      </c>
      <c r="C28" s="336" t="str">
        <f aca="false">'Grade computation'!J28</f>
        <v/>
      </c>
      <c r="D28" s="336" t="str">
        <f aca="false">'Grade computation'!R28</f>
        <v/>
      </c>
      <c r="E28" s="336" t="str">
        <f aca="false">'Grade computation'!Z28</f>
        <v/>
      </c>
      <c r="F28" s="337" t="str">
        <f aca="false">'Grade computation'!AA28</f>
        <v/>
      </c>
      <c r="G28" s="338" t="str">
        <f aca="false">'Grade computation'!AB28</f>
        <v/>
      </c>
      <c r="H28" s="338"/>
      <c r="I28" s="233"/>
      <c r="J28" s="194"/>
      <c r="K28" s="286"/>
      <c r="L28" s="194"/>
      <c r="M28" s="286"/>
      <c r="N28" s="287"/>
      <c r="O28" s="194"/>
      <c r="P28" s="286"/>
      <c r="Q28" s="194"/>
      <c r="R28" s="286"/>
      <c r="S28" s="287"/>
      <c r="T28" s="194"/>
      <c r="U28" s="286"/>
      <c r="V28" s="194"/>
      <c r="W28" s="286"/>
      <c r="X28" s="287"/>
      <c r="Y28" s="194"/>
      <c r="Z28" s="286"/>
      <c r="AA28" s="194"/>
      <c r="AB28" s="286"/>
      <c r="AC28" s="287"/>
      <c r="AD28" s="194"/>
      <c r="AE28" s="286"/>
      <c r="AF28" s="194"/>
      <c r="AG28" s="286"/>
      <c r="AH28" s="287"/>
      <c r="AI28" s="194"/>
      <c r="AJ28" s="286"/>
      <c r="AK28" s="194"/>
      <c r="AL28" s="286"/>
      <c r="AM28" s="287"/>
      <c r="AN28" s="194"/>
      <c r="AO28" s="286"/>
      <c r="AP28" s="194"/>
    </row>
    <row r="29" customFormat="false" ht="19.5" hidden="false" customHeight="true" outlineLevel="0" collapsed="false">
      <c r="A29" s="183" t="str">
        <f aca="false">IF(ISBLANK('Database (LECTURE-RES-PRAC)'!A26),"",'Database (LECTURE-RES-PRAC)'!A26)</f>
        <v/>
      </c>
      <c r="B29" s="184" t="str">
        <f aca="false">IF(ISBLANK('Database (LECTURE-RES-PRAC)'!B26),"",'Database (LECTURE-RES-PRAC)'!B26)</f>
        <v/>
      </c>
      <c r="C29" s="336" t="str">
        <f aca="false">'Grade computation'!J29</f>
        <v/>
      </c>
      <c r="D29" s="336" t="str">
        <f aca="false">'Grade computation'!R29</f>
        <v/>
      </c>
      <c r="E29" s="336" t="str">
        <f aca="false">'Grade computation'!Z29</f>
        <v/>
      </c>
      <c r="F29" s="337" t="str">
        <f aca="false">'Grade computation'!AA29</f>
        <v/>
      </c>
      <c r="G29" s="338" t="str">
        <f aca="false">'Grade computation'!AB29</f>
        <v/>
      </c>
      <c r="H29" s="338"/>
      <c r="I29" s="233"/>
      <c r="J29" s="194"/>
      <c r="K29" s="286"/>
      <c r="L29" s="194"/>
      <c r="M29" s="286"/>
      <c r="N29" s="287"/>
      <c r="O29" s="194"/>
      <c r="P29" s="286"/>
      <c r="Q29" s="194"/>
      <c r="R29" s="286"/>
      <c r="S29" s="287"/>
      <c r="T29" s="194"/>
      <c r="U29" s="286"/>
      <c r="V29" s="194"/>
      <c r="W29" s="286"/>
      <c r="X29" s="287"/>
      <c r="Y29" s="194"/>
      <c r="Z29" s="286"/>
      <c r="AA29" s="194"/>
      <c r="AB29" s="286"/>
      <c r="AC29" s="287"/>
      <c r="AD29" s="194"/>
      <c r="AE29" s="286"/>
      <c r="AF29" s="194"/>
      <c r="AG29" s="286"/>
      <c r="AH29" s="287"/>
      <c r="AI29" s="194"/>
      <c r="AJ29" s="286"/>
      <c r="AK29" s="194"/>
      <c r="AL29" s="286"/>
      <c r="AM29" s="287"/>
      <c r="AN29" s="194"/>
      <c r="AO29" s="286"/>
      <c r="AP29" s="194"/>
    </row>
    <row r="30" customFormat="false" ht="19.5" hidden="false" customHeight="true" outlineLevel="0" collapsed="false">
      <c r="A30" s="228" t="str">
        <f aca="false">IF(ISBLANK('Database (LECTURE-RES-PRAC)'!A27),"",'Database (LECTURE-RES-PRAC)'!A27)</f>
        <v/>
      </c>
      <c r="B30" s="229" t="str">
        <f aca="false">IF(ISBLANK('Database (LECTURE-RES-PRAC)'!B27),"",'Database (LECTURE-RES-PRAC)'!B27)</f>
        <v/>
      </c>
      <c r="C30" s="336" t="str">
        <f aca="false">'Grade computation'!J30</f>
        <v/>
      </c>
      <c r="D30" s="336" t="str">
        <f aca="false">'Grade computation'!R30</f>
        <v/>
      </c>
      <c r="E30" s="336" t="str">
        <f aca="false">'Grade computation'!Z30</f>
        <v/>
      </c>
      <c r="F30" s="337" t="str">
        <f aca="false">'Grade computation'!AA30</f>
        <v/>
      </c>
      <c r="G30" s="338" t="str">
        <f aca="false">'Grade computation'!AB30</f>
        <v/>
      </c>
      <c r="H30" s="338"/>
      <c r="I30" s="233"/>
      <c r="J30" s="194"/>
      <c r="K30" s="286"/>
      <c r="L30" s="194"/>
      <c r="M30" s="286"/>
      <c r="N30" s="287"/>
      <c r="O30" s="194"/>
      <c r="P30" s="286"/>
      <c r="Q30" s="194"/>
      <c r="R30" s="286"/>
      <c r="S30" s="287"/>
      <c r="T30" s="194"/>
      <c r="U30" s="286"/>
      <c r="V30" s="194"/>
      <c r="W30" s="286"/>
      <c r="X30" s="287"/>
      <c r="Y30" s="194"/>
      <c r="Z30" s="286"/>
      <c r="AA30" s="194"/>
      <c r="AB30" s="286"/>
      <c r="AC30" s="287"/>
      <c r="AD30" s="194"/>
      <c r="AE30" s="286"/>
      <c r="AF30" s="194"/>
      <c r="AG30" s="286"/>
      <c r="AH30" s="287"/>
      <c r="AI30" s="194"/>
      <c r="AJ30" s="286"/>
      <c r="AK30" s="194"/>
      <c r="AL30" s="286"/>
      <c r="AM30" s="287"/>
      <c r="AN30" s="194"/>
      <c r="AO30" s="286"/>
      <c r="AP30" s="194"/>
    </row>
    <row r="31" customFormat="false" ht="19.5" hidden="false" customHeight="true" outlineLevel="0" collapsed="false">
      <c r="A31" s="183" t="str">
        <f aca="false">IF(ISBLANK('Database (LECTURE-RES-PRAC)'!A28),"",'Database (LECTURE-RES-PRAC)'!A28)</f>
        <v/>
      </c>
      <c r="B31" s="184" t="str">
        <f aca="false">IF(ISBLANK('Database (LECTURE-RES-PRAC)'!B28),"",'Database (LECTURE-RES-PRAC)'!B28)</f>
        <v/>
      </c>
      <c r="C31" s="336" t="str">
        <f aca="false">'Grade computation'!J31</f>
        <v/>
      </c>
      <c r="D31" s="336" t="str">
        <f aca="false">'Grade computation'!R31</f>
        <v/>
      </c>
      <c r="E31" s="336" t="str">
        <f aca="false">'Grade computation'!Z31</f>
        <v/>
      </c>
      <c r="F31" s="337" t="str">
        <f aca="false">'Grade computation'!AA31</f>
        <v/>
      </c>
      <c r="G31" s="338" t="str">
        <f aca="false">'Grade computation'!AB31</f>
        <v/>
      </c>
      <c r="H31" s="338"/>
      <c r="I31" s="233"/>
      <c r="J31" s="194"/>
      <c r="K31" s="286"/>
      <c r="L31" s="194"/>
      <c r="M31" s="286"/>
      <c r="N31" s="287"/>
      <c r="O31" s="194"/>
      <c r="P31" s="286"/>
      <c r="Q31" s="194"/>
      <c r="R31" s="286"/>
      <c r="S31" s="287"/>
      <c r="T31" s="194"/>
      <c r="U31" s="286"/>
      <c r="V31" s="194"/>
      <c r="W31" s="286"/>
      <c r="X31" s="287"/>
      <c r="Y31" s="194"/>
      <c r="Z31" s="286"/>
      <c r="AA31" s="194"/>
      <c r="AB31" s="286"/>
      <c r="AC31" s="287"/>
      <c r="AD31" s="194"/>
      <c r="AE31" s="286"/>
      <c r="AF31" s="194"/>
      <c r="AG31" s="286"/>
      <c r="AH31" s="287"/>
      <c r="AI31" s="194"/>
      <c r="AJ31" s="286"/>
      <c r="AK31" s="194"/>
      <c r="AL31" s="286"/>
      <c r="AM31" s="287"/>
      <c r="AN31" s="194"/>
      <c r="AO31" s="286"/>
      <c r="AP31" s="194"/>
    </row>
    <row r="32" customFormat="false" ht="19.5" hidden="false" customHeight="true" outlineLevel="0" collapsed="false">
      <c r="A32" s="228" t="str">
        <f aca="false">IF(ISBLANK('Database (LECTURE-RES-PRAC)'!A29),"",'Database (LECTURE-RES-PRAC)'!A29)</f>
        <v/>
      </c>
      <c r="B32" s="229" t="str">
        <f aca="false">IF(ISBLANK('Database (LECTURE-RES-PRAC)'!B29),"",'Database (LECTURE-RES-PRAC)'!B29)</f>
        <v/>
      </c>
      <c r="C32" s="336" t="str">
        <f aca="false">'Grade computation'!J32</f>
        <v/>
      </c>
      <c r="D32" s="336" t="str">
        <f aca="false">'Grade computation'!R32</f>
        <v/>
      </c>
      <c r="E32" s="336" t="str">
        <f aca="false">'Grade computation'!Z32</f>
        <v/>
      </c>
      <c r="F32" s="337" t="str">
        <f aca="false">'Grade computation'!AA32</f>
        <v/>
      </c>
      <c r="G32" s="338" t="str">
        <f aca="false">'Grade computation'!AB32</f>
        <v/>
      </c>
      <c r="H32" s="338"/>
      <c r="I32" s="233"/>
      <c r="J32" s="194"/>
      <c r="K32" s="286"/>
      <c r="L32" s="194"/>
      <c r="M32" s="286"/>
      <c r="N32" s="287"/>
      <c r="O32" s="194"/>
      <c r="P32" s="286"/>
      <c r="Q32" s="194"/>
      <c r="R32" s="286"/>
      <c r="S32" s="287"/>
      <c r="T32" s="194"/>
      <c r="U32" s="286"/>
      <c r="V32" s="194"/>
      <c r="W32" s="286"/>
      <c r="X32" s="287"/>
      <c r="Y32" s="194"/>
      <c r="Z32" s="286"/>
      <c r="AA32" s="194"/>
      <c r="AB32" s="286"/>
      <c r="AC32" s="287"/>
      <c r="AD32" s="194"/>
      <c r="AE32" s="286"/>
      <c r="AF32" s="194"/>
      <c r="AG32" s="286"/>
      <c r="AH32" s="287"/>
      <c r="AI32" s="194"/>
      <c r="AJ32" s="286"/>
      <c r="AK32" s="194"/>
      <c r="AL32" s="286"/>
      <c r="AM32" s="287"/>
      <c r="AN32" s="194"/>
      <c r="AO32" s="286"/>
      <c r="AP32" s="194"/>
    </row>
    <row r="33" customFormat="false" ht="19.5" hidden="false" customHeight="true" outlineLevel="0" collapsed="false">
      <c r="A33" s="183" t="str">
        <f aca="false">IF(ISBLANK('Database (LECTURE-RES-PRAC)'!A30),"",'Database (LECTURE-RES-PRAC)'!A30)</f>
        <v/>
      </c>
      <c r="B33" s="184" t="str">
        <f aca="false">IF(ISBLANK('Database (LECTURE-RES-PRAC)'!B30),"",'Database (LECTURE-RES-PRAC)'!B30)</f>
        <v/>
      </c>
      <c r="C33" s="336" t="str">
        <f aca="false">'Grade computation'!J33</f>
        <v/>
      </c>
      <c r="D33" s="336" t="str">
        <f aca="false">'Grade computation'!R33</f>
        <v/>
      </c>
      <c r="E33" s="336" t="str">
        <f aca="false">'Grade computation'!Z33</f>
        <v/>
      </c>
      <c r="F33" s="337" t="str">
        <f aca="false">'Grade computation'!AA33</f>
        <v/>
      </c>
      <c r="G33" s="338" t="str">
        <f aca="false">'Grade computation'!AB33</f>
        <v/>
      </c>
      <c r="H33" s="338"/>
      <c r="I33" s="233"/>
      <c r="J33" s="194"/>
      <c r="K33" s="286"/>
      <c r="L33" s="194"/>
      <c r="M33" s="286"/>
      <c r="N33" s="287"/>
      <c r="O33" s="194"/>
      <c r="P33" s="286"/>
      <c r="Q33" s="194"/>
      <c r="R33" s="286"/>
      <c r="S33" s="287"/>
      <c r="T33" s="194"/>
      <c r="U33" s="286"/>
      <c r="V33" s="194"/>
      <c r="W33" s="286"/>
      <c r="X33" s="287"/>
      <c r="Y33" s="194"/>
      <c r="Z33" s="286"/>
      <c r="AA33" s="194"/>
      <c r="AB33" s="286"/>
      <c r="AC33" s="287"/>
      <c r="AD33" s="194"/>
      <c r="AE33" s="286"/>
      <c r="AF33" s="194"/>
      <c r="AG33" s="286"/>
      <c r="AH33" s="287"/>
      <c r="AI33" s="194"/>
      <c r="AJ33" s="286"/>
      <c r="AK33" s="194"/>
      <c r="AL33" s="286"/>
      <c r="AM33" s="287"/>
      <c r="AN33" s="194"/>
      <c r="AO33" s="286"/>
      <c r="AP33" s="194"/>
    </row>
    <row r="34" customFormat="false" ht="19.5" hidden="false" customHeight="true" outlineLevel="0" collapsed="false">
      <c r="A34" s="228" t="str">
        <f aca="false">IF(ISBLANK('Database (LECTURE-RES-PRAC)'!A31),"",'Database (LECTURE-RES-PRAC)'!A31)</f>
        <v/>
      </c>
      <c r="B34" s="229" t="str">
        <f aca="false">IF(ISBLANK('Database (LECTURE-RES-PRAC)'!B31),"",'Database (LECTURE-RES-PRAC)'!B31)</f>
        <v/>
      </c>
      <c r="C34" s="336" t="str">
        <f aca="false">'Grade computation'!J34</f>
        <v/>
      </c>
      <c r="D34" s="336" t="str">
        <f aca="false">'Grade computation'!R34</f>
        <v/>
      </c>
      <c r="E34" s="336" t="str">
        <f aca="false">'Grade computation'!Z34</f>
        <v/>
      </c>
      <c r="F34" s="337" t="str">
        <f aca="false">'Grade computation'!AA34</f>
        <v/>
      </c>
      <c r="G34" s="338" t="str">
        <f aca="false">'Grade computation'!AB34</f>
        <v/>
      </c>
      <c r="H34" s="338"/>
      <c r="I34" s="233"/>
      <c r="J34" s="194"/>
      <c r="K34" s="286"/>
      <c r="L34" s="194"/>
      <c r="M34" s="286"/>
      <c r="N34" s="287"/>
      <c r="O34" s="194"/>
      <c r="P34" s="286"/>
      <c r="Q34" s="194"/>
      <c r="R34" s="286"/>
      <c r="S34" s="287"/>
      <c r="T34" s="194"/>
      <c r="U34" s="286"/>
      <c r="V34" s="194"/>
      <c r="W34" s="286"/>
      <c r="X34" s="287"/>
      <c r="Y34" s="194"/>
      <c r="Z34" s="286"/>
      <c r="AA34" s="194"/>
      <c r="AB34" s="286"/>
      <c r="AC34" s="287"/>
      <c r="AD34" s="194"/>
      <c r="AE34" s="286"/>
      <c r="AF34" s="194"/>
      <c r="AG34" s="286"/>
      <c r="AH34" s="287"/>
      <c r="AI34" s="194"/>
      <c r="AJ34" s="286"/>
      <c r="AK34" s="194"/>
      <c r="AL34" s="286"/>
      <c r="AM34" s="287"/>
      <c r="AN34" s="194"/>
      <c r="AO34" s="286"/>
      <c r="AP34" s="194"/>
    </row>
    <row r="35" customFormat="false" ht="19.5" hidden="false" customHeight="true" outlineLevel="0" collapsed="false">
      <c r="A35" s="183" t="str">
        <f aca="false">IF(ISBLANK('Database (LECTURE-RES-PRAC)'!A32),"",'Database (LECTURE-RES-PRAC)'!A32)</f>
        <v/>
      </c>
      <c r="B35" s="184" t="str">
        <f aca="false">IF(ISBLANK('Database (LECTURE-RES-PRAC)'!B32),"",'Database (LECTURE-RES-PRAC)'!B32)</f>
        <v/>
      </c>
      <c r="C35" s="336" t="str">
        <f aca="false">'Grade computation'!J35</f>
        <v/>
      </c>
      <c r="D35" s="336" t="str">
        <f aca="false">'Grade computation'!R35</f>
        <v/>
      </c>
      <c r="E35" s="336" t="str">
        <f aca="false">'Grade computation'!Z35</f>
        <v/>
      </c>
      <c r="F35" s="337" t="str">
        <f aca="false">'Grade computation'!AA35</f>
        <v/>
      </c>
      <c r="G35" s="338" t="str">
        <f aca="false">'Grade computation'!AB35</f>
        <v/>
      </c>
      <c r="H35" s="338"/>
      <c r="I35" s="233"/>
      <c r="J35" s="194"/>
      <c r="K35" s="286"/>
      <c r="L35" s="194"/>
      <c r="M35" s="286"/>
      <c r="N35" s="287"/>
      <c r="O35" s="194"/>
      <c r="P35" s="286"/>
      <c r="Q35" s="194"/>
      <c r="R35" s="286"/>
      <c r="S35" s="287"/>
      <c r="T35" s="194"/>
      <c r="U35" s="286"/>
      <c r="V35" s="194"/>
      <c r="W35" s="286"/>
      <c r="X35" s="287"/>
      <c r="Y35" s="194"/>
      <c r="Z35" s="286"/>
      <c r="AA35" s="194"/>
      <c r="AB35" s="286"/>
      <c r="AC35" s="287"/>
      <c r="AD35" s="194"/>
      <c r="AE35" s="286"/>
      <c r="AF35" s="194"/>
      <c r="AG35" s="286"/>
      <c r="AH35" s="287"/>
      <c r="AI35" s="194"/>
      <c r="AJ35" s="286"/>
      <c r="AK35" s="194"/>
      <c r="AL35" s="286"/>
      <c r="AM35" s="287"/>
      <c r="AN35" s="194"/>
      <c r="AO35" s="286"/>
      <c r="AP35" s="194"/>
    </row>
    <row r="36" customFormat="false" ht="19.5" hidden="false" customHeight="true" outlineLevel="0" collapsed="false">
      <c r="A36" s="228" t="str">
        <f aca="false">IF(ISBLANK('Database (LECTURE-RES-PRAC)'!A33),"",'Database (LECTURE-RES-PRAC)'!A33)</f>
        <v/>
      </c>
      <c r="B36" s="229" t="str">
        <f aca="false">IF(ISBLANK('Database (LECTURE-RES-PRAC)'!B33),"",'Database (LECTURE-RES-PRAC)'!B33)</f>
        <v/>
      </c>
      <c r="C36" s="336" t="str">
        <f aca="false">'Grade computation'!J36</f>
        <v/>
      </c>
      <c r="D36" s="336" t="str">
        <f aca="false">'Grade computation'!R36</f>
        <v/>
      </c>
      <c r="E36" s="336" t="str">
        <f aca="false">'Grade computation'!Z36</f>
        <v/>
      </c>
      <c r="F36" s="337" t="str">
        <f aca="false">'Grade computation'!AA36</f>
        <v/>
      </c>
      <c r="G36" s="338" t="str">
        <f aca="false">'Grade computation'!AB36</f>
        <v/>
      </c>
      <c r="H36" s="338"/>
      <c r="I36" s="233"/>
      <c r="J36" s="194"/>
      <c r="K36" s="286"/>
      <c r="L36" s="194"/>
      <c r="M36" s="286"/>
      <c r="N36" s="287"/>
      <c r="O36" s="194"/>
      <c r="P36" s="286"/>
      <c r="Q36" s="194"/>
      <c r="R36" s="286"/>
      <c r="S36" s="287"/>
      <c r="T36" s="194"/>
      <c r="U36" s="286"/>
      <c r="V36" s="194"/>
      <c r="W36" s="286"/>
      <c r="X36" s="287"/>
      <c r="Y36" s="194"/>
      <c r="Z36" s="286"/>
      <c r="AA36" s="194"/>
      <c r="AB36" s="286"/>
      <c r="AC36" s="287"/>
      <c r="AD36" s="194"/>
      <c r="AE36" s="286"/>
      <c r="AF36" s="194"/>
      <c r="AG36" s="286"/>
      <c r="AH36" s="287"/>
      <c r="AI36" s="194"/>
      <c r="AJ36" s="286"/>
      <c r="AK36" s="194"/>
      <c r="AL36" s="286"/>
      <c r="AM36" s="287"/>
      <c r="AN36" s="194"/>
      <c r="AO36" s="286"/>
      <c r="AP36" s="194"/>
    </row>
    <row r="37" customFormat="false" ht="19.5" hidden="false" customHeight="true" outlineLevel="0" collapsed="false">
      <c r="A37" s="183" t="str">
        <f aca="false">IF(ISBLANK('Database (LECTURE-RES-PRAC)'!A34),"",'Database (LECTURE-RES-PRAC)'!A34)</f>
        <v/>
      </c>
      <c r="B37" s="184" t="str">
        <f aca="false">IF(ISBLANK('Database (LECTURE-RES-PRAC)'!B34),"",'Database (LECTURE-RES-PRAC)'!B34)</f>
        <v/>
      </c>
      <c r="C37" s="336" t="str">
        <f aca="false">'Grade computation'!J37</f>
        <v/>
      </c>
      <c r="D37" s="336" t="str">
        <f aca="false">'Grade computation'!R37</f>
        <v/>
      </c>
      <c r="E37" s="336" t="str">
        <f aca="false">'Grade computation'!Z37</f>
        <v/>
      </c>
      <c r="F37" s="337" t="str">
        <f aca="false">'Grade computation'!AA37</f>
        <v/>
      </c>
      <c r="G37" s="338" t="str">
        <f aca="false">'Grade computation'!AB37</f>
        <v/>
      </c>
      <c r="H37" s="338"/>
      <c r="I37" s="233"/>
      <c r="J37" s="194"/>
      <c r="K37" s="286"/>
      <c r="L37" s="194"/>
      <c r="M37" s="286"/>
      <c r="N37" s="287"/>
      <c r="O37" s="194"/>
      <c r="P37" s="286"/>
      <c r="Q37" s="194"/>
      <c r="R37" s="286"/>
      <c r="S37" s="287"/>
      <c r="T37" s="194"/>
      <c r="U37" s="286"/>
      <c r="V37" s="194"/>
      <c r="W37" s="286"/>
      <c r="X37" s="287"/>
      <c r="Y37" s="194"/>
      <c r="Z37" s="286"/>
      <c r="AA37" s="194"/>
      <c r="AB37" s="286"/>
      <c r="AC37" s="287"/>
      <c r="AD37" s="194"/>
      <c r="AE37" s="286"/>
      <c r="AF37" s="194"/>
      <c r="AG37" s="286"/>
      <c r="AH37" s="287"/>
      <c r="AI37" s="194"/>
      <c r="AJ37" s="286"/>
      <c r="AK37" s="194"/>
      <c r="AL37" s="286"/>
      <c r="AM37" s="287"/>
      <c r="AN37" s="194"/>
      <c r="AO37" s="286"/>
      <c r="AP37" s="194"/>
    </row>
    <row r="38" customFormat="false" ht="19.5" hidden="false" customHeight="true" outlineLevel="0" collapsed="false">
      <c r="A38" s="228" t="str">
        <f aca="false">IF(ISBLANK('Database (LECTURE-RES-PRAC)'!A35),"",'Database (LECTURE-RES-PRAC)'!A35)</f>
        <v/>
      </c>
      <c r="B38" s="229" t="str">
        <f aca="false">IF(ISBLANK('Database (LECTURE-RES-PRAC)'!B35),"",'Database (LECTURE-RES-PRAC)'!B35)</f>
        <v/>
      </c>
      <c r="C38" s="336" t="str">
        <f aca="false">'Grade computation'!J38</f>
        <v/>
      </c>
      <c r="D38" s="336" t="str">
        <f aca="false">'Grade computation'!R38</f>
        <v/>
      </c>
      <c r="E38" s="336" t="str">
        <f aca="false">'Grade computation'!Z38</f>
        <v/>
      </c>
      <c r="F38" s="337" t="str">
        <f aca="false">'Grade computation'!AA38</f>
        <v/>
      </c>
      <c r="G38" s="338" t="str">
        <f aca="false">'Grade computation'!AB38</f>
        <v/>
      </c>
      <c r="H38" s="338"/>
      <c r="I38" s="233"/>
      <c r="J38" s="194"/>
      <c r="K38" s="286"/>
      <c r="L38" s="194"/>
      <c r="M38" s="286"/>
      <c r="N38" s="287"/>
      <c r="O38" s="194"/>
      <c r="P38" s="286"/>
      <c r="Q38" s="194"/>
      <c r="R38" s="286"/>
      <c r="S38" s="287"/>
      <c r="T38" s="194"/>
      <c r="U38" s="286"/>
      <c r="V38" s="194"/>
      <c r="W38" s="286"/>
      <c r="X38" s="287"/>
      <c r="Y38" s="194"/>
      <c r="Z38" s="286"/>
      <c r="AA38" s="194"/>
      <c r="AB38" s="286"/>
      <c r="AC38" s="287"/>
      <c r="AD38" s="194"/>
      <c r="AE38" s="286"/>
      <c r="AF38" s="194"/>
      <c r="AG38" s="286"/>
      <c r="AH38" s="287"/>
      <c r="AI38" s="194"/>
      <c r="AJ38" s="286"/>
      <c r="AK38" s="194"/>
      <c r="AL38" s="286"/>
      <c r="AM38" s="287"/>
      <c r="AN38" s="194"/>
      <c r="AO38" s="286"/>
      <c r="AP38" s="194"/>
    </row>
    <row r="39" customFormat="false" ht="19.5" hidden="false" customHeight="true" outlineLevel="0" collapsed="false">
      <c r="A39" s="183" t="str">
        <f aca="false">IF(ISBLANK('Database (LECTURE-RES-PRAC)'!A36),"",'Database (LECTURE-RES-PRAC)'!A36)</f>
        <v/>
      </c>
      <c r="B39" s="184" t="str">
        <f aca="false">IF(ISBLANK('Database (LECTURE-RES-PRAC)'!B36),"",'Database (LECTURE-RES-PRAC)'!B36)</f>
        <v/>
      </c>
      <c r="C39" s="336" t="str">
        <f aca="false">'Grade computation'!J39</f>
        <v/>
      </c>
      <c r="D39" s="336" t="str">
        <f aca="false">'Grade computation'!R39</f>
        <v/>
      </c>
      <c r="E39" s="336" t="str">
        <f aca="false">'Grade computation'!Z39</f>
        <v/>
      </c>
      <c r="F39" s="337" t="str">
        <f aca="false">'Grade computation'!AA39</f>
        <v/>
      </c>
      <c r="G39" s="338" t="str">
        <f aca="false">'Grade computation'!AB39</f>
        <v/>
      </c>
      <c r="H39" s="338"/>
      <c r="I39" s="233"/>
      <c r="J39" s="194"/>
      <c r="K39" s="286"/>
      <c r="L39" s="194"/>
      <c r="M39" s="286"/>
      <c r="N39" s="287"/>
      <c r="O39" s="194"/>
      <c r="P39" s="286"/>
      <c r="Q39" s="194"/>
      <c r="R39" s="286"/>
      <c r="S39" s="287"/>
      <c r="T39" s="194"/>
      <c r="U39" s="286"/>
      <c r="V39" s="194"/>
      <c r="W39" s="286"/>
      <c r="X39" s="287"/>
      <c r="Y39" s="194"/>
      <c r="Z39" s="286"/>
      <c r="AA39" s="194"/>
      <c r="AB39" s="286"/>
      <c r="AC39" s="287"/>
      <c r="AD39" s="194"/>
      <c r="AE39" s="286"/>
      <c r="AF39" s="194"/>
      <c r="AG39" s="286"/>
      <c r="AH39" s="287"/>
      <c r="AI39" s="194"/>
      <c r="AJ39" s="286"/>
      <c r="AK39" s="194"/>
      <c r="AL39" s="286"/>
      <c r="AM39" s="287"/>
      <c r="AN39" s="194"/>
      <c r="AO39" s="286"/>
      <c r="AP39" s="194"/>
    </row>
    <row r="40" customFormat="false" ht="19.5" hidden="false" customHeight="true" outlineLevel="0" collapsed="false">
      <c r="A40" s="228" t="str">
        <f aca="false">IF(ISBLANK('Database (LECTURE-RES-PRAC)'!A37),"",'Database (LECTURE-RES-PRAC)'!A37)</f>
        <v/>
      </c>
      <c r="B40" s="229" t="str">
        <f aca="false">IF(ISBLANK('Database (LECTURE-RES-PRAC)'!B37),"",'Database (LECTURE-RES-PRAC)'!B37)</f>
        <v/>
      </c>
      <c r="C40" s="336" t="str">
        <f aca="false">'Grade computation'!J40</f>
        <v/>
      </c>
      <c r="D40" s="336" t="str">
        <f aca="false">'Grade computation'!R40</f>
        <v/>
      </c>
      <c r="E40" s="336" t="str">
        <f aca="false">'Grade computation'!Z40</f>
        <v/>
      </c>
      <c r="F40" s="337" t="str">
        <f aca="false">'Grade computation'!AA40</f>
        <v/>
      </c>
      <c r="G40" s="338" t="str">
        <f aca="false">'Grade computation'!AB40</f>
        <v/>
      </c>
      <c r="H40" s="338"/>
      <c r="I40" s="233"/>
      <c r="J40" s="194"/>
      <c r="K40" s="286"/>
      <c r="L40" s="194"/>
      <c r="M40" s="286"/>
      <c r="N40" s="287"/>
      <c r="O40" s="194"/>
      <c r="P40" s="286"/>
      <c r="Q40" s="194"/>
      <c r="R40" s="286"/>
      <c r="S40" s="287"/>
      <c r="T40" s="194"/>
      <c r="U40" s="286"/>
      <c r="V40" s="194"/>
      <c r="W40" s="286"/>
      <c r="X40" s="287"/>
      <c r="Y40" s="194"/>
      <c r="Z40" s="286"/>
      <c r="AA40" s="194"/>
      <c r="AB40" s="286"/>
      <c r="AC40" s="287"/>
      <c r="AD40" s="194"/>
      <c r="AE40" s="286"/>
      <c r="AF40" s="194"/>
      <c r="AG40" s="286"/>
      <c r="AH40" s="287"/>
      <c r="AI40" s="194"/>
      <c r="AJ40" s="286"/>
      <c r="AK40" s="194"/>
      <c r="AL40" s="286"/>
      <c r="AM40" s="287"/>
      <c r="AN40" s="194"/>
      <c r="AO40" s="286"/>
      <c r="AP40" s="194"/>
    </row>
    <row r="41" customFormat="false" ht="19.5" hidden="false" customHeight="true" outlineLevel="0" collapsed="false">
      <c r="A41" s="183" t="str">
        <f aca="false">IF(ISBLANK('Database (LECTURE-RES-PRAC)'!A38),"",'Database (LECTURE-RES-PRAC)'!A38)</f>
        <v/>
      </c>
      <c r="B41" s="184" t="str">
        <f aca="false">IF(ISBLANK('Database (LECTURE-RES-PRAC)'!B38),"",'Database (LECTURE-RES-PRAC)'!B38)</f>
        <v/>
      </c>
      <c r="C41" s="336" t="str">
        <f aca="false">'Grade computation'!J41</f>
        <v/>
      </c>
      <c r="D41" s="336" t="str">
        <f aca="false">'Grade computation'!R41</f>
        <v/>
      </c>
      <c r="E41" s="336" t="str">
        <f aca="false">'Grade computation'!Z41</f>
        <v/>
      </c>
      <c r="F41" s="337" t="str">
        <f aca="false">'Grade computation'!AA41</f>
        <v/>
      </c>
      <c r="G41" s="338" t="str">
        <f aca="false">'Grade computation'!AB41</f>
        <v/>
      </c>
      <c r="H41" s="338"/>
      <c r="I41" s="233"/>
      <c r="J41" s="194"/>
      <c r="K41" s="286"/>
      <c r="L41" s="194"/>
      <c r="M41" s="286"/>
      <c r="N41" s="287"/>
      <c r="O41" s="194"/>
      <c r="P41" s="286"/>
      <c r="Q41" s="194"/>
      <c r="R41" s="286"/>
      <c r="S41" s="287"/>
      <c r="T41" s="194"/>
      <c r="U41" s="286"/>
      <c r="V41" s="194"/>
      <c r="W41" s="286"/>
      <c r="X41" s="287"/>
      <c r="Y41" s="194"/>
      <c r="Z41" s="286"/>
      <c r="AA41" s="194"/>
      <c r="AB41" s="286"/>
      <c r="AC41" s="287"/>
      <c r="AD41" s="194"/>
      <c r="AE41" s="286"/>
      <c r="AF41" s="194"/>
      <c r="AG41" s="286"/>
      <c r="AH41" s="287"/>
      <c r="AI41" s="194"/>
      <c r="AJ41" s="286"/>
      <c r="AK41" s="194"/>
      <c r="AL41" s="286"/>
      <c r="AM41" s="287"/>
      <c r="AN41" s="194"/>
      <c r="AO41" s="286"/>
      <c r="AP41" s="194"/>
    </row>
    <row r="42" customFormat="false" ht="19.5" hidden="false" customHeight="true" outlineLevel="0" collapsed="false">
      <c r="A42" s="228" t="str">
        <f aca="false">IF(ISBLANK('Database (LECTURE-RES-PRAC)'!A39),"",'Database (LECTURE-RES-PRAC)'!A39)</f>
        <v/>
      </c>
      <c r="B42" s="229" t="str">
        <f aca="false">IF(ISBLANK('Database (LECTURE-RES-PRAC)'!B39),"",'Database (LECTURE-RES-PRAC)'!B39)</f>
        <v/>
      </c>
      <c r="C42" s="336" t="str">
        <f aca="false">'Grade computation'!J42</f>
        <v/>
      </c>
      <c r="D42" s="336" t="str">
        <f aca="false">'Grade computation'!R42</f>
        <v/>
      </c>
      <c r="E42" s="336" t="str">
        <f aca="false">'Grade computation'!Z42</f>
        <v/>
      </c>
      <c r="F42" s="337" t="str">
        <f aca="false">'Grade computation'!AA42</f>
        <v/>
      </c>
      <c r="G42" s="338" t="str">
        <f aca="false">'Grade computation'!AB42</f>
        <v/>
      </c>
      <c r="H42" s="338"/>
      <c r="I42" s="233"/>
      <c r="J42" s="194"/>
      <c r="K42" s="286"/>
      <c r="L42" s="194"/>
      <c r="M42" s="286"/>
      <c r="N42" s="287"/>
      <c r="O42" s="194"/>
      <c r="P42" s="286"/>
      <c r="Q42" s="194"/>
      <c r="R42" s="286"/>
      <c r="S42" s="287"/>
      <c r="T42" s="194"/>
      <c r="U42" s="286"/>
      <c r="V42" s="194"/>
      <c r="W42" s="286"/>
      <c r="X42" s="287"/>
      <c r="Y42" s="194"/>
      <c r="Z42" s="286"/>
      <c r="AA42" s="194"/>
      <c r="AB42" s="286"/>
      <c r="AC42" s="287"/>
      <c r="AD42" s="194"/>
      <c r="AE42" s="286"/>
      <c r="AF42" s="194"/>
      <c r="AG42" s="286"/>
      <c r="AH42" s="287"/>
      <c r="AI42" s="194"/>
      <c r="AJ42" s="286"/>
      <c r="AK42" s="194"/>
      <c r="AL42" s="286"/>
      <c r="AM42" s="287"/>
      <c r="AN42" s="194"/>
      <c r="AO42" s="286"/>
      <c r="AP42" s="194"/>
    </row>
    <row r="43" customFormat="false" ht="19.5" hidden="false" customHeight="true" outlineLevel="0" collapsed="false">
      <c r="A43" s="183" t="str">
        <f aca="false">IF(ISBLANK('Database (LECTURE-RES-PRAC)'!A40),"",'Database (LECTURE-RES-PRAC)'!A40)</f>
        <v/>
      </c>
      <c r="B43" s="184" t="str">
        <f aca="false">IF(ISBLANK('Database (LECTURE-RES-PRAC)'!B40),"",'Database (LECTURE-RES-PRAC)'!B40)</f>
        <v/>
      </c>
      <c r="C43" s="336" t="str">
        <f aca="false">'Grade computation'!J43</f>
        <v/>
      </c>
      <c r="D43" s="336" t="str">
        <f aca="false">'Grade computation'!R43</f>
        <v/>
      </c>
      <c r="E43" s="336" t="str">
        <f aca="false">'Grade computation'!Z43</f>
        <v/>
      </c>
      <c r="F43" s="337" t="str">
        <f aca="false">'Grade computation'!AA43</f>
        <v/>
      </c>
      <c r="G43" s="338" t="str">
        <f aca="false">'Grade computation'!AB43</f>
        <v/>
      </c>
      <c r="H43" s="338"/>
      <c r="I43" s="233"/>
      <c r="J43" s="194"/>
      <c r="K43" s="286"/>
      <c r="L43" s="194"/>
      <c r="M43" s="286"/>
      <c r="N43" s="287"/>
      <c r="O43" s="194"/>
      <c r="P43" s="286"/>
      <c r="Q43" s="194"/>
      <c r="R43" s="286"/>
      <c r="S43" s="287"/>
      <c r="T43" s="194"/>
      <c r="U43" s="286"/>
      <c r="V43" s="194"/>
      <c r="W43" s="286"/>
      <c r="X43" s="287"/>
      <c r="Y43" s="194"/>
      <c r="Z43" s="286"/>
      <c r="AA43" s="194"/>
      <c r="AB43" s="286"/>
      <c r="AC43" s="287"/>
      <c r="AD43" s="194"/>
      <c r="AE43" s="286"/>
      <c r="AF43" s="194"/>
      <c r="AG43" s="286"/>
      <c r="AH43" s="287"/>
      <c r="AI43" s="194"/>
      <c r="AJ43" s="286"/>
      <c r="AK43" s="194"/>
      <c r="AL43" s="286"/>
      <c r="AM43" s="287"/>
      <c r="AN43" s="194"/>
      <c r="AO43" s="286"/>
      <c r="AP43" s="194"/>
    </row>
    <row r="44" customFormat="false" ht="19.5" hidden="false" customHeight="true" outlineLevel="0" collapsed="false">
      <c r="A44" s="228" t="str">
        <f aca="false">IF(ISBLANK('Database (LECTURE-RES-PRAC)'!A41),"",'Database (LECTURE-RES-PRAC)'!A41)</f>
        <v/>
      </c>
      <c r="B44" s="229" t="str">
        <f aca="false">IF(ISBLANK('Database (LECTURE-RES-PRAC)'!B41),"",'Database (LECTURE-RES-PRAC)'!B41)</f>
        <v/>
      </c>
      <c r="C44" s="336" t="str">
        <f aca="false">'Grade computation'!J44</f>
        <v/>
      </c>
      <c r="D44" s="336" t="str">
        <f aca="false">'Grade computation'!R44</f>
        <v/>
      </c>
      <c r="E44" s="336" t="str">
        <f aca="false">'Grade computation'!Z44</f>
        <v/>
      </c>
      <c r="F44" s="337" t="str">
        <f aca="false">'Grade computation'!AA44</f>
        <v/>
      </c>
      <c r="G44" s="338" t="str">
        <f aca="false">'Grade computation'!AB44</f>
        <v/>
      </c>
      <c r="H44" s="338"/>
      <c r="I44" s="233"/>
      <c r="J44" s="194"/>
      <c r="K44" s="286"/>
      <c r="L44" s="194"/>
      <c r="M44" s="286"/>
      <c r="N44" s="287"/>
      <c r="O44" s="194"/>
      <c r="P44" s="286"/>
      <c r="Q44" s="194"/>
      <c r="R44" s="286"/>
      <c r="S44" s="287"/>
      <c r="T44" s="194"/>
      <c r="U44" s="286"/>
      <c r="V44" s="194"/>
      <c r="W44" s="286"/>
      <c r="X44" s="287"/>
      <c r="Y44" s="194"/>
      <c r="Z44" s="286"/>
      <c r="AA44" s="194"/>
      <c r="AB44" s="286"/>
      <c r="AC44" s="287"/>
      <c r="AD44" s="194"/>
      <c r="AE44" s="286"/>
      <c r="AF44" s="194"/>
      <c r="AG44" s="286"/>
      <c r="AH44" s="287"/>
      <c r="AI44" s="194"/>
      <c r="AJ44" s="286"/>
      <c r="AK44" s="194"/>
      <c r="AL44" s="286"/>
      <c r="AM44" s="287"/>
      <c r="AN44" s="194"/>
      <c r="AO44" s="286"/>
      <c r="AP44" s="194"/>
    </row>
    <row r="45" customFormat="false" ht="19.5" hidden="false" customHeight="true" outlineLevel="0" collapsed="false">
      <c r="A45" s="183" t="str">
        <f aca="false">IF(ISBLANK('Database (LECTURE-RES-PRAC)'!A42),"",'Database (LECTURE-RES-PRAC)'!A42)</f>
        <v/>
      </c>
      <c r="B45" s="229" t="str">
        <f aca="false">IF(ISBLANK('Database (LECTURE-RES-PRAC)'!B42),"",'Database (LECTURE-RES-PRAC)'!B42)</f>
        <v/>
      </c>
      <c r="C45" s="336" t="str">
        <f aca="false">'Grade computation'!J45</f>
        <v/>
      </c>
      <c r="D45" s="336" t="str">
        <f aca="false">'Grade computation'!R45</f>
        <v/>
      </c>
      <c r="E45" s="336" t="str">
        <f aca="false">'Grade computation'!Z45</f>
        <v/>
      </c>
      <c r="F45" s="337" t="str">
        <f aca="false">'Grade computation'!AA45</f>
        <v/>
      </c>
      <c r="G45" s="338" t="str">
        <f aca="false">'Grade computation'!AB45</f>
        <v/>
      </c>
      <c r="H45" s="338"/>
      <c r="I45" s="233"/>
      <c r="J45" s="194"/>
      <c r="K45" s="286"/>
      <c r="L45" s="194"/>
      <c r="M45" s="286"/>
      <c r="N45" s="287"/>
      <c r="O45" s="194"/>
      <c r="P45" s="286"/>
      <c r="Q45" s="194"/>
      <c r="R45" s="286"/>
      <c r="S45" s="287"/>
      <c r="T45" s="194"/>
      <c r="U45" s="286"/>
      <c r="V45" s="194"/>
      <c r="W45" s="286"/>
      <c r="X45" s="287"/>
      <c r="Y45" s="194"/>
      <c r="Z45" s="286"/>
      <c r="AA45" s="194"/>
      <c r="AB45" s="286"/>
      <c r="AC45" s="287"/>
      <c r="AD45" s="194"/>
      <c r="AE45" s="286"/>
      <c r="AF45" s="194"/>
      <c r="AG45" s="286"/>
      <c r="AH45" s="287"/>
      <c r="AI45" s="194"/>
      <c r="AJ45" s="286"/>
      <c r="AK45" s="194"/>
      <c r="AL45" s="286"/>
      <c r="AM45" s="287"/>
      <c r="AN45" s="194"/>
      <c r="AO45" s="286"/>
      <c r="AP45" s="194"/>
    </row>
    <row r="46" customFormat="false" ht="19.5" hidden="false" customHeight="true" outlineLevel="0" collapsed="false">
      <c r="A46" s="228" t="str">
        <f aca="false">IF(ISBLANK('Database (LECTURE-RES-PRAC)'!A43),"",'Database (LECTURE-RES-PRAC)'!A43)</f>
        <v/>
      </c>
      <c r="B46" s="229" t="str">
        <f aca="false">IF(ISBLANK('Database (LECTURE-RES-PRAC)'!B43),"",'Database (LECTURE-RES-PRAC)'!B43)</f>
        <v/>
      </c>
      <c r="C46" s="336" t="str">
        <f aca="false">'Grade computation'!J46</f>
        <v/>
      </c>
      <c r="D46" s="336" t="str">
        <f aca="false">'Grade computation'!R46</f>
        <v/>
      </c>
      <c r="E46" s="336" t="str">
        <f aca="false">'Grade computation'!Z46</f>
        <v/>
      </c>
      <c r="F46" s="337" t="str">
        <f aca="false">'Grade computation'!AA46</f>
        <v/>
      </c>
      <c r="G46" s="338" t="str">
        <f aca="false">'Grade computation'!AB46</f>
        <v/>
      </c>
      <c r="H46" s="338"/>
      <c r="I46" s="233"/>
      <c r="J46" s="194"/>
      <c r="K46" s="286"/>
      <c r="L46" s="194"/>
      <c r="M46" s="286"/>
      <c r="N46" s="287"/>
      <c r="O46" s="194"/>
      <c r="P46" s="286"/>
      <c r="Q46" s="194"/>
      <c r="R46" s="286"/>
      <c r="S46" s="287"/>
      <c r="T46" s="194"/>
      <c r="U46" s="286"/>
      <c r="V46" s="194"/>
      <c r="W46" s="286"/>
      <c r="X46" s="287"/>
      <c r="Y46" s="194"/>
      <c r="Z46" s="286"/>
      <c r="AA46" s="194"/>
      <c r="AB46" s="286"/>
      <c r="AC46" s="287"/>
      <c r="AD46" s="194"/>
      <c r="AE46" s="286"/>
      <c r="AF46" s="194"/>
      <c r="AG46" s="286"/>
      <c r="AH46" s="287"/>
      <c r="AI46" s="194"/>
      <c r="AJ46" s="286"/>
      <c r="AK46" s="194"/>
      <c r="AL46" s="286"/>
      <c r="AM46" s="287"/>
      <c r="AN46" s="194"/>
      <c r="AO46" s="286"/>
      <c r="AP46" s="194"/>
    </row>
    <row r="47" customFormat="false" ht="19.5" hidden="false" customHeight="true" outlineLevel="0" collapsed="false">
      <c r="A47" s="183" t="str">
        <f aca="false">IF(ISBLANK('Database (LECTURE-RES-PRAC)'!A44),"",'Database (LECTURE-RES-PRAC)'!A44)</f>
        <v/>
      </c>
      <c r="B47" s="184" t="str">
        <f aca="false">IF(ISBLANK('Database (LECTURE-RES-PRAC)'!B44),"",'Database (LECTURE-RES-PRAC)'!B44)</f>
        <v/>
      </c>
      <c r="C47" s="336" t="str">
        <f aca="false">'Grade computation'!J47</f>
        <v/>
      </c>
      <c r="D47" s="336" t="str">
        <f aca="false">'Grade computation'!R47</f>
        <v/>
      </c>
      <c r="E47" s="336" t="str">
        <f aca="false">'Grade computation'!Z47</f>
        <v/>
      </c>
      <c r="F47" s="337" t="str">
        <f aca="false">'Grade computation'!AA47</f>
        <v/>
      </c>
      <c r="G47" s="338" t="str">
        <f aca="false">'Grade computation'!AB47</f>
        <v/>
      </c>
      <c r="H47" s="338"/>
      <c r="I47" s="233"/>
      <c r="J47" s="194"/>
      <c r="K47" s="286"/>
      <c r="L47" s="194"/>
      <c r="M47" s="286"/>
      <c r="N47" s="287"/>
      <c r="O47" s="194"/>
      <c r="P47" s="286"/>
      <c r="Q47" s="194"/>
      <c r="R47" s="286"/>
      <c r="S47" s="287"/>
      <c r="T47" s="194"/>
      <c r="U47" s="286"/>
      <c r="V47" s="194"/>
      <c r="W47" s="286"/>
      <c r="X47" s="287"/>
      <c r="Y47" s="194"/>
      <c r="Z47" s="286"/>
      <c r="AA47" s="194"/>
      <c r="AB47" s="286"/>
      <c r="AC47" s="287"/>
      <c r="AD47" s="194"/>
      <c r="AE47" s="286"/>
      <c r="AF47" s="194"/>
      <c r="AG47" s="286"/>
      <c r="AH47" s="287"/>
      <c r="AI47" s="194"/>
      <c r="AJ47" s="286"/>
      <c r="AK47" s="194"/>
      <c r="AL47" s="286"/>
      <c r="AM47" s="287"/>
      <c r="AN47" s="194"/>
      <c r="AO47" s="286"/>
      <c r="AP47" s="194"/>
    </row>
    <row r="48" customFormat="false" ht="19.5" hidden="false" customHeight="true" outlineLevel="0" collapsed="false">
      <c r="A48" s="228" t="str">
        <f aca="false">IF(ISBLANK('Database (LECTURE-RES-PRAC)'!A45),"",'Database (LECTURE-RES-PRAC)'!A45)</f>
        <v/>
      </c>
      <c r="B48" s="229" t="str">
        <f aca="false">IF(ISBLANK('Database (LECTURE-RES-PRAC)'!B45),"",'Database (LECTURE-RES-PRAC)'!B45)</f>
        <v/>
      </c>
      <c r="C48" s="336" t="str">
        <f aca="false">'Grade computation'!J48</f>
        <v/>
      </c>
      <c r="D48" s="336" t="str">
        <f aca="false">'Grade computation'!R48</f>
        <v/>
      </c>
      <c r="E48" s="336" t="str">
        <f aca="false">'Grade computation'!Z48</f>
        <v/>
      </c>
      <c r="F48" s="337" t="str">
        <f aca="false">'Grade computation'!AA48</f>
        <v/>
      </c>
      <c r="G48" s="338" t="str">
        <f aca="false">'Grade computation'!AB48</f>
        <v/>
      </c>
      <c r="H48" s="338"/>
      <c r="I48" s="233"/>
      <c r="J48" s="194"/>
      <c r="K48" s="286"/>
      <c r="L48" s="194"/>
      <c r="M48" s="286"/>
      <c r="N48" s="287"/>
      <c r="O48" s="194"/>
      <c r="P48" s="286"/>
      <c r="Q48" s="194"/>
      <c r="R48" s="286"/>
      <c r="S48" s="287"/>
      <c r="T48" s="194"/>
      <c r="U48" s="286"/>
      <c r="V48" s="194"/>
      <c r="W48" s="286"/>
      <c r="X48" s="287"/>
      <c r="Y48" s="194"/>
      <c r="Z48" s="286"/>
      <c r="AA48" s="194"/>
      <c r="AB48" s="286"/>
      <c r="AC48" s="287"/>
      <c r="AD48" s="194"/>
      <c r="AE48" s="286"/>
      <c r="AF48" s="194"/>
      <c r="AG48" s="286"/>
      <c r="AH48" s="287"/>
      <c r="AI48" s="194"/>
      <c r="AJ48" s="286"/>
      <c r="AK48" s="194"/>
      <c r="AL48" s="286"/>
      <c r="AM48" s="287"/>
      <c r="AN48" s="194"/>
      <c r="AO48" s="286"/>
      <c r="AP48" s="194"/>
    </row>
    <row r="49" customFormat="false" ht="19.5" hidden="false" customHeight="true" outlineLevel="0" collapsed="false">
      <c r="A49" s="183" t="str">
        <f aca="false">IF(ISBLANK('Database (LECTURE-RES-PRAC)'!A46),"",'Database (LECTURE-RES-PRAC)'!A46)</f>
        <v/>
      </c>
      <c r="B49" s="184" t="str">
        <f aca="false">IF(ISBLANK('Database (LECTURE-RES-PRAC)'!B46),"",'Database (LECTURE-RES-PRAC)'!B46)</f>
        <v/>
      </c>
      <c r="C49" s="336" t="str">
        <f aca="false">'Grade computation'!J49</f>
        <v/>
      </c>
      <c r="D49" s="336" t="str">
        <f aca="false">'Grade computation'!R49</f>
        <v/>
      </c>
      <c r="E49" s="336" t="str">
        <f aca="false">'Grade computation'!Z49</f>
        <v/>
      </c>
      <c r="F49" s="337" t="str">
        <f aca="false">'Grade computation'!AA49</f>
        <v/>
      </c>
      <c r="G49" s="338" t="str">
        <f aca="false">'Grade computation'!AB49</f>
        <v/>
      </c>
      <c r="H49" s="338"/>
      <c r="I49" s="233"/>
      <c r="J49" s="194"/>
      <c r="K49" s="286"/>
      <c r="L49" s="194"/>
      <c r="M49" s="286"/>
      <c r="N49" s="287"/>
      <c r="O49" s="194"/>
      <c r="P49" s="286"/>
      <c r="Q49" s="194"/>
      <c r="R49" s="286"/>
      <c r="S49" s="287"/>
      <c r="T49" s="194"/>
      <c r="U49" s="286"/>
      <c r="V49" s="194"/>
      <c r="W49" s="286"/>
      <c r="X49" s="287"/>
      <c r="Y49" s="194"/>
      <c r="Z49" s="286"/>
      <c r="AA49" s="194"/>
      <c r="AB49" s="286"/>
      <c r="AC49" s="287"/>
      <c r="AD49" s="194"/>
      <c r="AE49" s="286"/>
      <c r="AF49" s="194"/>
      <c r="AG49" s="286"/>
      <c r="AH49" s="287"/>
      <c r="AI49" s="194"/>
      <c r="AJ49" s="286"/>
      <c r="AK49" s="194"/>
      <c r="AL49" s="286"/>
      <c r="AM49" s="287"/>
      <c r="AN49" s="194"/>
      <c r="AO49" s="286"/>
      <c r="AP49" s="194"/>
    </row>
    <row r="50" customFormat="false" ht="19.5" hidden="false" customHeight="true" outlineLevel="0" collapsed="false">
      <c r="A50" s="228" t="str">
        <f aca="false">IF(ISBLANK('Database (LECTURE-RES-PRAC)'!A47),"",'Database (LECTURE-RES-PRAC)'!A47)</f>
        <v/>
      </c>
      <c r="B50" s="229" t="str">
        <f aca="false">IF(ISBLANK('Database (LECTURE-RES-PRAC)'!B47),"",'Database (LECTURE-RES-PRAC)'!B47)</f>
        <v/>
      </c>
      <c r="C50" s="336" t="str">
        <f aca="false">'Grade computation'!J50</f>
        <v/>
      </c>
      <c r="D50" s="336" t="str">
        <f aca="false">'Grade computation'!R50</f>
        <v/>
      </c>
      <c r="E50" s="336" t="str">
        <f aca="false">'Grade computation'!Z50</f>
        <v/>
      </c>
      <c r="F50" s="337" t="str">
        <f aca="false">'Grade computation'!AA50</f>
        <v/>
      </c>
      <c r="G50" s="338" t="str">
        <f aca="false">'Grade computation'!AB50</f>
        <v/>
      </c>
      <c r="H50" s="338"/>
      <c r="I50" s="233"/>
      <c r="J50" s="194"/>
      <c r="K50" s="286"/>
      <c r="L50" s="194"/>
      <c r="M50" s="286"/>
      <c r="N50" s="287"/>
      <c r="O50" s="194"/>
      <c r="P50" s="286"/>
      <c r="Q50" s="194"/>
      <c r="R50" s="286"/>
      <c r="S50" s="287"/>
      <c r="T50" s="194"/>
      <c r="U50" s="286"/>
      <c r="V50" s="194"/>
      <c r="W50" s="286"/>
      <c r="X50" s="287"/>
      <c r="Y50" s="194"/>
      <c r="Z50" s="286"/>
      <c r="AA50" s="194"/>
      <c r="AB50" s="286"/>
      <c r="AC50" s="287"/>
      <c r="AD50" s="194"/>
      <c r="AE50" s="286"/>
      <c r="AF50" s="194"/>
      <c r="AG50" s="286"/>
      <c r="AH50" s="287"/>
      <c r="AI50" s="194"/>
      <c r="AJ50" s="286"/>
      <c r="AK50" s="194"/>
      <c r="AL50" s="286"/>
      <c r="AM50" s="287"/>
      <c r="AN50" s="194"/>
      <c r="AO50" s="286"/>
      <c r="AP50" s="194"/>
    </row>
    <row r="51" customFormat="false" ht="19.5" hidden="false" customHeight="true" outlineLevel="0" collapsed="false">
      <c r="A51" s="183" t="str">
        <f aca="false">IF(ISBLANK('Database (LECTURE-RES-PRAC)'!A48),"",'Database (LECTURE-RES-PRAC)'!A48)</f>
        <v/>
      </c>
      <c r="B51" s="184" t="str">
        <f aca="false">IF(ISBLANK('Database (LECTURE-RES-PRAC)'!B48),"",'Database (LECTURE-RES-PRAC)'!B48)</f>
        <v/>
      </c>
      <c r="C51" s="336" t="str">
        <f aca="false">'Grade computation'!J51</f>
        <v/>
      </c>
      <c r="D51" s="336" t="str">
        <f aca="false">'Grade computation'!R51</f>
        <v/>
      </c>
      <c r="E51" s="336" t="str">
        <f aca="false">'Grade computation'!Z51</f>
        <v/>
      </c>
      <c r="F51" s="337" t="str">
        <f aca="false">'Grade computation'!AA51</f>
        <v/>
      </c>
      <c r="G51" s="338" t="str">
        <f aca="false">'Grade computation'!AB51</f>
        <v/>
      </c>
      <c r="H51" s="338"/>
      <c r="I51" s="233"/>
      <c r="J51" s="194"/>
      <c r="K51" s="286"/>
      <c r="L51" s="194"/>
      <c r="M51" s="286"/>
      <c r="N51" s="287"/>
      <c r="O51" s="194"/>
      <c r="P51" s="286"/>
      <c r="Q51" s="194"/>
      <c r="R51" s="286"/>
      <c r="S51" s="287"/>
      <c r="T51" s="194"/>
      <c r="U51" s="286"/>
      <c r="V51" s="194"/>
      <c r="W51" s="286"/>
      <c r="X51" s="287"/>
      <c r="Y51" s="194"/>
      <c r="Z51" s="286"/>
      <c r="AA51" s="194"/>
      <c r="AB51" s="286"/>
      <c r="AC51" s="287"/>
      <c r="AD51" s="194"/>
      <c r="AE51" s="286"/>
      <c r="AF51" s="194"/>
      <c r="AG51" s="286"/>
      <c r="AH51" s="287"/>
      <c r="AI51" s="194"/>
      <c r="AJ51" s="286"/>
      <c r="AK51" s="194"/>
      <c r="AL51" s="286"/>
      <c r="AM51" s="287"/>
      <c r="AN51" s="194"/>
      <c r="AO51" s="286"/>
      <c r="AP51" s="194"/>
    </row>
    <row r="52" customFormat="false" ht="19.5" hidden="false" customHeight="true" outlineLevel="0" collapsed="false">
      <c r="A52" s="228" t="str">
        <f aca="false">IF(ISBLANK('Database (LECTURE-RES-PRAC)'!A49),"",'Database (LECTURE-RES-PRAC)'!A49)</f>
        <v/>
      </c>
      <c r="B52" s="229" t="str">
        <f aca="false">IF(ISBLANK('Database (LECTURE-RES-PRAC)'!B49),"",'Database (LECTURE-RES-PRAC)'!B49)</f>
        <v/>
      </c>
      <c r="C52" s="336" t="str">
        <f aca="false">'Grade computation'!J52</f>
        <v/>
      </c>
      <c r="D52" s="336" t="str">
        <f aca="false">'Grade computation'!R52</f>
        <v/>
      </c>
      <c r="E52" s="336" t="str">
        <f aca="false">'Grade computation'!Z52</f>
        <v/>
      </c>
      <c r="F52" s="337" t="str">
        <f aca="false">'Grade computation'!AA52</f>
        <v/>
      </c>
      <c r="G52" s="338" t="str">
        <f aca="false">'Grade computation'!AB52</f>
        <v/>
      </c>
      <c r="H52" s="338"/>
      <c r="I52" s="233"/>
      <c r="J52" s="194"/>
      <c r="K52" s="286"/>
      <c r="L52" s="194"/>
      <c r="M52" s="286"/>
      <c r="N52" s="287"/>
      <c r="O52" s="194"/>
      <c r="P52" s="286"/>
      <c r="Q52" s="194"/>
      <c r="R52" s="286"/>
      <c r="S52" s="287"/>
      <c r="T52" s="194"/>
      <c r="U52" s="286"/>
      <c r="V52" s="194"/>
      <c r="W52" s="286"/>
      <c r="X52" s="287"/>
      <c r="Y52" s="194"/>
      <c r="Z52" s="286"/>
      <c r="AA52" s="194"/>
      <c r="AB52" s="286"/>
      <c r="AC52" s="287"/>
      <c r="AD52" s="194"/>
      <c r="AE52" s="286"/>
      <c r="AF52" s="194"/>
      <c r="AG52" s="286"/>
      <c r="AH52" s="287"/>
      <c r="AI52" s="194"/>
      <c r="AJ52" s="286"/>
      <c r="AK52" s="194"/>
      <c r="AL52" s="286"/>
      <c r="AM52" s="287"/>
      <c r="AN52" s="194"/>
      <c r="AO52" s="286"/>
      <c r="AP52" s="194"/>
    </row>
    <row r="53" customFormat="false" ht="19.5" hidden="false" customHeight="true" outlineLevel="0" collapsed="false">
      <c r="A53" s="183" t="str">
        <f aca="false">IF(ISBLANK('Database (LECTURE-RES-PRAC)'!A50),"",'Database (LECTURE-RES-PRAC)'!A50)</f>
        <v/>
      </c>
      <c r="B53" s="184" t="str">
        <f aca="false">IF(ISBLANK('Database (LECTURE-RES-PRAC)'!B50),"",'Database (LECTURE-RES-PRAC)'!B50)</f>
        <v/>
      </c>
      <c r="C53" s="336" t="str">
        <f aca="false">'Grade computation'!J53</f>
        <v/>
      </c>
      <c r="D53" s="336" t="str">
        <f aca="false">'Grade computation'!R53</f>
        <v/>
      </c>
      <c r="E53" s="336" t="str">
        <f aca="false">'Grade computation'!Z53</f>
        <v/>
      </c>
      <c r="F53" s="337" t="str">
        <f aca="false">'Grade computation'!AA53</f>
        <v/>
      </c>
      <c r="G53" s="338" t="str">
        <f aca="false">'Grade computation'!AB53</f>
        <v/>
      </c>
      <c r="H53" s="338"/>
      <c r="I53" s="233"/>
      <c r="J53" s="194"/>
      <c r="K53" s="286"/>
      <c r="L53" s="194"/>
      <c r="M53" s="286"/>
      <c r="N53" s="287"/>
      <c r="O53" s="194"/>
      <c r="P53" s="286"/>
      <c r="Q53" s="194"/>
      <c r="R53" s="286"/>
      <c r="S53" s="287"/>
      <c r="T53" s="194"/>
      <c r="U53" s="286"/>
      <c r="V53" s="194"/>
      <c r="W53" s="286"/>
      <c r="X53" s="287"/>
      <c r="Y53" s="194"/>
      <c r="Z53" s="286"/>
      <c r="AA53" s="194"/>
      <c r="AB53" s="286"/>
      <c r="AC53" s="287"/>
      <c r="AD53" s="194"/>
      <c r="AE53" s="286"/>
      <c r="AF53" s="194"/>
      <c r="AG53" s="286"/>
      <c r="AH53" s="287"/>
      <c r="AI53" s="194"/>
      <c r="AJ53" s="286"/>
      <c r="AK53" s="194"/>
      <c r="AL53" s="286"/>
      <c r="AM53" s="287"/>
      <c r="AN53" s="194"/>
      <c r="AO53" s="286"/>
      <c r="AP53" s="194"/>
    </row>
    <row r="54" customFormat="false" ht="19.5" hidden="false" customHeight="true" outlineLevel="0" collapsed="false">
      <c r="A54" s="228" t="str">
        <f aca="false">IF(ISBLANK('Database (LECTURE-RES-PRAC)'!A51),"",'Database (LECTURE-RES-PRAC)'!A51)</f>
        <v/>
      </c>
      <c r="B54" s="229" t="str">
        <f aca="false">IF(ISBLANK('Database (LECTURE-RES-PRAC)'!B51),"",'Database (LECTURE-RES-PRAC)'!B51)</f>
        <v/>
      </c>
      <c r="C54" s="336" t="str">
        <f aca="false">'Grade computation'!J54</f>
        <v/>
      </c>
      <c r="D54" s="336" t="str">
        <f aca="false">'Grade computation'!R54</f>
        <v/>
      </c>
      <c r="E54" s="336" t="str">
        <f aca="false">'Grade computation'!Z54</f>
        <v/>
      </c>
      <c r="F54" s="337" t="str">
        <f aca="false">'Grade computation'!AA54</f>
        <v/>
      </c>
      <c r="G54" s="338" t="str">
        <f aca="false">'Grade computation'!AB54</f>
        <v/>
      </c>
      <c r="H54" s="338"/>
      <c r="I54" s="233"/>
      <c r="J54" s="194"/>
      <c r="K54" s="286"/>
      <c r="L54" s="194"/>
      <c r="M54" s="286"/>
      <c r="N54" s="287"/>
      <c r="O54" s="194"/>
      <c r="P54" s="286"/>
      <c r="Q54" s="194"/>
      <c r="R54" s="286"/>
      <c r="S54" s="287"/>
      <c r="T54" s="194"/>
      <c r="U54" s="286"/>
      <c r="V54" s="194"/>
      <c r="W54" s="286"/>
      <c r="X54" s="287"/>
      <c r="Y54" s="194"/>
      <c r="Z54" s="286"/>
      <c r="AA54" s="194"/>
      <c r="AB54" s="286"/>
      <c r="AC54" s="287"/>
      <c r="AD54" s="194"/>
      <c r="AE54" s="286"/>
      <c r="AF54" s="194"/>
      <c r="AG54" s="286"/>
      <c r="AH54" s="287"/>
      <c r="AI54" s="194"/>
      <c r="AJ54" s="286"/>
      <c r="AK54" s="194"/>
      <c r="AL54" s="286"/>
      <c r="AM54" s="287"/>
      <c r="AN54" s="194"/>
      <c r="AO54" s="286"/>
      <c r="AP54" s="194"/>
    </row>
    <row r="55" customFormat="false" ht="19.5" hidden="false" customHeight="true" outlineLevel="0" collapsed="false">
      <c r="A55" s="183" t="str">
        <f aca="false">IF(ISBLANK('Database (LECTURE-RES-PRAC)'!A52),"",'Database (LECTURE-RES-PRAC)'!A52)</f>
        <v/>
      </c>
      <c r="B55" s="184" t="str">
        <f aca="false">IF(ISBLANK('Database (LECTURE-RES-PRAC)'!B52),"",'Database (LECTURE-RES-PRAC)'!B52)</f>
        <v/>
      </c>
      <c r="C55" s="336" t="str">
        <f aca="false">'Grade computation'!J55</f>
        <v/>
      </c>
      <c r="D55" s="336" t="str">
        <f aca="false">'Grade computation'!R55</f>
        <v/>
      </c>
      <c r="E55" s="336" t="str">
        <f aca="false">'Grade computation'!Z55</f>
        <v/>
      </c>
      <c r="F55" s="337" t="str">
        <f aca="false">'Grade computation'!AA55</f>
        <v/>
      </c>
      <c r="G55" s="338" t="str">
        <f aca="false">'Grade computation'!AB55</f>
        <v/>
      </c>
      <c r="H55" s="338"/>
      <c r="I55" s="233"/>
      <c r="J55" s="194"/>
      <c r="K55" s="286"/>
      <c r="L55" s="194"/>
      <c r="M55" s="286"/>
      <c r="N55" s="287"/>
      <c r="O55" s="194"/>
      <c r="P55" s="286"/>
      <c r="Q55" s="194"/>
      <c r="R55" s="286"/>
      <c r="S55" s="287"/>
      <c r="T55" s="194"/>
      <c r="U55" s="286"/>
      <c r="V55" s="194"/>
      <c r="W55" s="286"/>
      <c r="X55" s="287"/>
      <c r="Y55" s="194"/>
      <c r="Z55" s="286"/>
      <c r="AA55" s="194"/>
      <c r="AB55" s="286"/>
      <c r="AC55" s="287"/>
      <c r="AD55" s="194"/>
      <c r="AE55" s="286"/>
      <c r="AF55" s="194"/>
      <c r="AG55" s="286"/>
      <c r="AH55" s="287"/>
      <c r="AI55" s="194"/>
      <c r="AJ55" s="286"/>
      <c r="AK55" s="194"/>
      <c r="AL55" s="286"/>
      <c r="AM55" s="287"/>
      <c r="AN55" s="194"/>
      <c r="AO55" s="286"/>
      <c r="AP55" s="194"/>
    </row>
    <row r="56" customFormat="false" ht="19.5" hidden="false" customHeight="true" outlineLevel="0" collapsed="false">
      <c r="A56" s="228" t="str">
        <f aca="false">IF(ISBLANK('Database (LECTURE-RES-PRAC)'!A53),"",'Database (LECTURE-RES-PRAC)'!A53)</f>
        <v/>
      </c>
      <c r="B56" s="229" t="str">
        <f aca="false">IF(ISBLANK('Database (LECTURE-RES-PRAC)'!B53),"",'Database (LECTURE-RES-PRAC)'!B53)</f>
        <v/>
      </c>
      <c r="C56" s="336" t="str">
        <f aca="false">'Grade computation'!J56</f>
        <v/>
      </c>
      <c r="D56" s="336" t="str">
        <f aca="false">'Grade computation'!R56</f>
        <v/>
      </c>
      <c r="E56" s="336" t="str">
        <f aca="false">'Grade computation'!Z56</f>
        <v/>
      </c>
      <c r="F56" s="337" t="str">
        <f aca="false">'Grade computation'!AA56</f>
        <v/>
      </c>
      <c r="G56" s="338" t="str">
        <f aca="false">'Grade computation'!AB56</f>
        <v/>
      </c>
      <c r="H56" s="338"/>
      <c r="I56" s="233"/>
      <c r="J56" s="194"/>
      <c r="K56" s="286"/>
      <c r="L56" s="194"/>
      <c r="M56" s="286"/>
      <c r="N56" s="287"/>
      <c r="O56" s="194"/>
      <c r="P56" s="286"/>
      <c r="Q56" s="194"/>
      <c r="R56" s="286"/>
      <c r="S56" s="287"/>
      <c r="T56" s="194"/>
      <c r="U56" s="286"/>
      <c r="V56" s="194"/>
      <c r="W56" s="286"/>
      <c r="X56" s="287"/>
      <c r="Y56" s="194"/>
      <c r="Z56" s="286"/>
      <c r="AA56" s="194"/>
      <c r="AB56" s="286"/>
      <c r="AC56" s="287"/>
      <c r="AD56" s="194"/>
      <c r="AE56" s="286"/>
      <c r="AF56" s="194"/>
      <c r="AG56" s="286"/>
      <c r="AH56" s="287"/>
      <c r="AI56" s="194"/>
      <c r="AJ56" s="286"/>
      <c r="AK56" s="194"/>
      <c r="AL56" s="286"/>
      <c r="AM56" s="287"/>
      <c r="AN56" s="194"/>
      <c r="AO56" s="286"/>
      <c r="AP56" s="194"/>
    </row>
    <row r="57" customFormat="false" ht="19.5" hidden="false" customHeight="true" outlineLevel="0" collapsed="false">
      <c r="A57" s="183" t="str">
        <f aca="false">IF(ISBLANK('Database (LECTURE-RES-PRAC)'!A54),"",'Database (LECTURE-RES-PRAC)'!A54)</f>
        <v/>
      </c>
      <c r="B57" s="184" t="str">
        <f aca="false">IF(ISBLANK('Database (LECTURE-RES-PRAC)'!B54),"",'Database (LECTURE-RES-PRAC)'!B54)</f>
        <v/>
      </c>
      <c r="C57" s="336" t="str">
        <f aca="false">'Grade computation'!J57</f>
        <v/>
      </c>
      <c r="D57" s="336" t="str">
        <f aca="false">'Grade computation'!R57</f>
        <v/>
      </c>
      <c r="E57" s="336" t="str">
        <f aca="false">'Grade computation'!Z57</f>
        <v/>
      </c>
      <c r="F57" s="337" t="str">
        <f aca="false">'Grade computation'!AA57</f>
        <v/>
      </c>
      <c r="G57" s="338" t="str">
        <f aca="false">'Grade computation'!AB57</f>
        <v/>
      </c>
      <c r="H57" s="338"/>
      <c r="I57" s="233"/>
      <c r="J57" s="194"/>
      <c r="K57" s="286"/>
      <c r="L57" s="194"/>
      <c r="M57" s="286"/>
      <c r="N57" s="287"/>
      <c r="O57" s="194"/>
      <c r="P57" s="286"/>
      <c r="Q57" s="194"/>
      <c r="R57" s="286"/>
      <c r="S57" s="287"/>
      <c r="T57" s="194"/>
      <c r="U57" s="286"/>
      <c r="V57" s="194"/>
      <c r="W57" s="286"/>
      <c r="X57" s="287"/>
      <c r="Y57" s="194"/>
      <c r="Z57" s="286"/>
      <c r="AA57" s="194"/>
      <c r="AB57" s="286"/>
      <c r="AC57" s="287"/>
      <c r="AD57" s="194"/>
      <c r="AE57" s="286"/>
      <c r="AF57" s="194"/>
      <c r="AG57" s="286"/>
      <c r="AH57" s="287"/>
      <c r="AI57" s="194"/>
      <c r="AJ57" s="286"/>
      <c r="AK57" s="194"/>
      <c r="AL57" s="286"/>
      <c r="AM57" s="287"/>
      <c r="AN57" s="194"/>
      <c r="AO57" s="286"/>
      <c r="AP57" s="194"/>
    </row>
    <row r="58" customFormat="false" ht="19.5" hidden="false" customHeight="true" outlineLevel="0" collapsed="false">
      <c r="A58" s="228" t="str">
        <f aca="false">IF(ISBLANK('Database (LECTURE-RES-PRAC)'!A55),"",'Database (LECTURE-RES-PRAC)'!A55)</f>
        <v/>
      </c>
      <c r="B58" s="229" t="str">
        <f aca="false">IF(ISBLANK('Database (LECTURE-RES-PRAC)'!B55),"",'Database (LECTURE-RES-PRAC)'!B55)</f>
        <v/>
      </c>
      <c r="C58" s="336" t="str">
        <f aca="false">'Grade computation'!J58</f>
        <v/>
      </c>
      <c r="D58" s="336" t="str">
        <f aca="false">'Grade computation'!R58</f>
        <v/>
      </c>
      <c r="E58" s="336" t="str">
        <f aca="false">'Grade computation'!Z58</f>
        <v/>
      </c>
      <c r="F58" s="337" t="str">
        <f aca="false">'Grade computation'!AA58</f>
        <v/>
      </c>
      <c r="G58" s="338" t="str">
        <f aca="false">'Grade computation'!AB58</f>
        <v/>
      </c>
      <c r="H58" s="338"/>
      <c r="I58" s="233"/>
      <c r="J58" s="194"/>
      <c r="K58" s="286"/>
      <c r="L58" s="194"/>
      <c r="M58" s="286"/>
      <c r="N58" s="287"/>
      <c r="O58" s="194"/>
      <c r="P58" s="286"/>
      <c r="Q58" s="194"/>
      <c r="R58" s="286"/>
      <c r="S58" s="287"/>
      <c r="T58" s="194"/>
      <c r="U58" s="286"/>
      <c r="V58" s="194"/>
      <c r="W58" s="286"/>
      <c r="X58" s="287"/>
      <c r="Y58" s="194"/>
      <c r="Z58" s="286"/>
      <c r="AA58" s="194"/>
      <c r="AB58" s="286"/>
      <c r="AC58" s="287"/>
      <c r="AD58" s="194"/>
      <c r="AE58" s="286"/>
      <c r="AF58" s="194"/>
      <c r="AG58" s="286"/>
      <c r="AH58" s="287"/>
      <c r="AI58" s="194"/>
      <c r="AJ58" s="286"/>
      <c r="AK58" s="194"/>
      <c r="AL58" s="286"/>
      <c r="AM58" s="287"/>
      <c r="AN58" s="194"/>
      <c r="AO58" s="286"/>
      <c r="AP58" s="194"/>
    </row>
    <row r="59" customFormat="false" ht="19.5" hidden="false" customHeight="true" outlineLevel="0" collapsed="false">
      <c r="A59" s="183" t="str">
        <f aca="false">IF(ISBLANK('Database (LECTURE-RES-PRAC)'!A56),"",'Database (LECTURE-RES-PRAC)'!A56)</f>
        <v/>
      </c>
      <c r="B59" s="184" t="str">
        <f aca="false">IF(ISBLANK('Database (LECTURE-RES-PRAC)'!B56),"",'Database (LECTURE-RES-PRAC)'!B56)</f>
        <v/>
      </c>
      <c r="C59" s="336" t="str">
        <f aca="false">'Grade computation'!J59</f>
        <v/>
      </c>
      <c r="D59" s="336" t="str">
        <f aca="false">'Grade computation'!R59</f>
        <v/>
      </c>
      <c r="E59" s="336" t="str">
        <f aca="false">'Grade computation'!Z59</f>
        <v/>
      </c>
      <c r="F59" s="337" t="str">
        <f aca="false">'Grade computation'!AA59</f>
        <v/>
      </c>
      <c r="G59" s="338" t="str">
        <f aca="false">'Grade computation'!AB59</f>
        <v/>
      </c>
      <c r="H59" s="338"/>
      <c r="I59" s="233"/>
      <c r="J59" s="194"/>
      <c r="K59" s="286"/>
      <c r="L59" s="194"/>
      <c r="M59" s="286"/>
      <c r="N59" s="287"/>
      <c r="O59" s="194"/>
      <c r="P59" s="286"/>
      <c r="Q59" s="194"/>
      <c r="R59" s="286"/>
      <c r="S59" s="287"/>
      <c r="T59" s="194"/>
      <c r="U59" s="286"/>
      <c r="V59" s="194"/>
      <c r="W59" s="286"/>
      <c r="X59" s="287"/>
      <c r="Y59" s="194"/>
      <c r="Z59" s="286"/>
      <c r="AA59" s="194"/>
      <c r="AB59" s="286"/>
      <c r="AC59" s="287"/>
      <c r="AD59" s="194"/>
      <c r="AE59" s="286"/>
      <c r="AF59" s="194"/>
      <c r="AG59" s="286"/>
      <c r="AH59" s="287"/>
      <c r="AI59" s="194"/>
      <c r="AJ59" s="286"/>
      <c r="AK59" s="194"/>
      <c r="AL59" s="286"/>
      <c r="AM59" s="287"/>
      <c r="AN59" s="194"/>
      <c r="AO59" s="286"/>
      <c r="AP59" s="194"/>
    </row>
    <row r="60" customFormat="false" ht="19.5" hidden="false" customHeight="true" outlineLevel="0" collapsed="false">
      <c r="A60" s="228" t="str">
        <f aca="false">IF(ISBLANK('Database (LECTURE-RES-PRAC)'!A57),"",'Database (LECTURE-RES-PRAC)'!A57)</f>
        <v/>
      </c>
      <c r="B60" s="229" t="str">
        <f aca="false">IF(ISBLANK('Database (LECTURE-RES-PRAC)'!B57),"",'Database (LECTURE-RES-PRAC)'!B57)</f>
        <v/>
      </c>
      <c r="C60" s="336" t="str">
        <f aca="false">'Grade computation'!J60</f>
        <v/>
      </c>
      <c r="D60" s="336" t="str">
        <f aca="false">'Grade computation'!R60</f>
        <v/>
      </c>
      <c r="E60" s="336" t="str">
        <f aca="false">'Grade computation'!Z60</f>
        <v/>
      </c>
      <c r="F60" s="337" t="str">
        <f aca="false">'Grade computation'!AA60</f>
        <v/>
      </c>
      <c r="G60" s="338" t="str">
        <f aca="false">'Grade computation'!AB60</f>
        <v/>
      </c>
      <c r="H60" s="338"/>
      <c r="I60" s="233"/>
      <c r="J60" s="194"/>
      <c r="K60" s="286"/>
      <c r="L60" s="194"/>
      <c r="M60" s="286"/>
      <c r="N60" s="287"/>
      <c r="O60" s="194"/>
      <c r="P60" s="286"/>
      <c r="Q60" s="194"/>
      <c r="R60" s="286"/>
      <c r="S60" s="287"/>
      <c r="T60" s="194"/>
      <c r="U60" s="286"/>
      <c r="V60" s="194"/>
      <c r="W60" s="286"/>
      <c r="X60" s="287"/>
      <c r="Y60" s="194"/>
      <c r="Z60" s="286"/>
      <c r="AA60" s="194"/>
      <c r="AB60" s="286"/>
      <c r="AC60" s="287"/>
      <c r="AD60" s="194"/>
      <c r="AE60" s="286"/>
      <c r="AF60" s="194"/>
      <c r="AG60" s="286"/>
      <c r="AH60" s="287"/>
      <c r="AI60" s="194"/>
      <c r="AJ60" s="286"/>
      <c r="AK60" s="194"/>
      <c r="AL60" s="286"/>
      <c r="AM60" s="287"/>
      <c r="AN60" s="194"/>
      <c r="AO60" s="286"/>
      <c r="AP60" s="194"/>
    </row>
    <row r="61" customFormat="false" ht="19.5" hidden="false" customHeight="true" outlineLevel="0" collapsed="false">
      <c r="A61" s="183" t="str">
        <f aca="false">IF(ISBLANK('Database (LECTURE-RES-PRAC)'!A58),"",'Database (LECTURE-RES-PRAC)'!A58)</f>
        <v/>
      </c>
      <c r="B61" s="184" t="str">
        <f aca="false">IF(ISBLANK('Database (LECTURE-RES-PRAC)'!B58),"",'Database (LECTURE-RES-PRAC)'!B58)</f>
        <v/>
      </c>
      <c r="C61" s="336" t="str">
        <f aca="false">'Grade computation'!J61</f>
        <v/>
      </c>
      <c r="D61" s="336" t="str">
        <f aca="false">'Grade computation'!R61</f>
        <v/>
      </c>
      <c r="E61" s="336" t="str">
        <f aca="false">'Grade computation'!Z61</f>
        <v/>
      </c>
      <c r="F61" s="337" t="str">
        <f aca="false">'Grade computation'!AA61</f>
        <v/>
      </c>
      <c r="G61" s="338" t="str">
        <f aca="false">'Grade computation'!AB61</f>
        <v/>
      </c>
      <c r="H61" s="338"/>
      <c r="I61" s="233"/>
      <c r="J61" s="194"/>
      <c r="K61" s="286"/>
      <c r="L61" s="194"/>
      <c r="M61" s="286"/>
      <c r="N61" s="287"/>
      <c r="O61" s="194"/>
      <c r="P61" s="286"/>
      <c r="Q61" s="194"/>
      <c r="R61" s="286"/>
      <c r="S61" s="287"/>
      <c r="T61" s="194"/>
      <c r="U61" s="286"/>
      <c r="V61" s="194"/>
      <c r="W61" s="286"/>
      <c r="X61" s="287"/>
      <c r="Y61" s="194"/>
      <c r="Z61" s="286"/>
      <c r="AA61" s="194"/>
      <c r="AB61" s="286"/>
      <c r="AC61" s="287"/>
      <c r="AD61" s="194"/>
      <c r="AE61" s="286"/>
      <c r="AF61" s="194"/>
      <c r="AG61" s="286"/>
      <c r="AH61" s="287"/>
      <c r="AI61" s="194"/>
      <c r="AJ61" s="286"/>
      <c r="AK61" s="194"/>
      <c r="AL61" s="286"/>
      <c r="AM61" s="287"/>
      <c r="AN61" s="194"/>
      <c r="AO61" s="286"/>
      <c r="AP61" s="194"/>
    </row>
    <row r="62" customFormat="false" ht="19.5" hidden="false" customHeight="true" outlineLevel="0" collapsed="false">
      <c r="A62" s="228" t="str">
        <f aca="false">IF(ISBLANK('Database (LECTURE-RES-PRAC)'!A59),"",'Database (LECTURE-RES-PRAC)'!A59)</f>
        <v/>
      </c>
      <c r="B62" s="229" t="str">
        <f aca="false">IF(ISBLANK('Database (LECTURE-RES-PRAC)'!B59),"",'Database (LECTURE-RES-PRAC)'!B59)</f>
        <v/>
      </c>
      <c r="C62" s="336" t="str">
        <f aca="false">'Grade computation'!J62</f>
        <v/>
      </c>
      <c r="D62" s="336" t="str">
        <f aca="false">'Grade computation'!R62</f>
        <v/>
      </c>
      <c r="E62" s="336" t="str">
        <f aca="false">'Grade computation'!Z62</f>
        <v/>
      </c>
      <c r="F62" s="337" t="str">
        <f aca="false">'Grade computation'!AA62</f>
        <v/>
      </c>
      <c r="G62" s="338" t="str">
        <f aca="false">'Grade computation'!AB62</f>
        <v/>
      </c>
      <c r="H62" s="338"/>
      <c r="I62" s="233"/>
      <c r="J62" s="194"/>
      <c r="K62" s="286"/>
      <c r="L62" s="194"/>
      <c r="M62" s="286"/>
      <c r="N62" s="287"/>
      <c r="O62" s="194"/>
      <c r="P62" s="286"/>
      <c r="Q62" s="194"/>
      <c r="R62" s="286"/>
      <c r="S62" s="287"/>
      <c r="T62" s="194"/>
      <c r="U62" s="286"/>
      <c r="V62" s="194"/>
      <c r="W62" s="286"/>
      <c r="X62" s="287"/>
      <c r="Y62" s="194"/>
      <c r="Z62" s="286"/>
      <c r="AA62" s="194"/>
      <c r="AB62" s="286"/>
      <c r="AC62" s="287"/>
      <c r="AD62" s="194"/>
      <c r="AE62" s="286"/>
      <c r="AF62" s="194"/>
      <c r="AG62" s="286"/>
      <c r="AH62" s="287"/>
      <c r="AI62" s="194"/>
      <c r="AJ62" s="286"/>
      <c r="AK62" s="194"/>
      <c r="AL62" s="286"/>
      <c r="AM62" s="287"/>
      <c r="AN62" s="194"/>
      <c r="AO62" s="286"/>
      <c r="AP62" s="194"/>
    </row>
    <row r="63" customFormat="false" ht="19.5" hidden="false" customHeight="true" outlineLevel="0" collapsed="false">
      <c r="A63" s="183" t="str">
        <f aca="false">IF(ISBLANK('Database (LECTURE-RES-PRAC)'!A60),"",'Database (LECTURE-RES-PRAC)'!A60)</f>
        <v/>
      </c>
      <c r="B63" s="184" t="str">
        <f aca="false">IF(ISBLANK('Database (LECTURE-RES-PRAC)'!B60),"",'Database (LECTURE-RES-PRAC)'!B60)</f>
        <v/>
      </c>
      <c r="C63" s="336" t="str">
        <f aca="false">'Grade computation'!J63</f>
        <v/>
      </c>
      <c r="D63" s="336" t="str">
        <f aca="false">'Grade computation'!R63</f>
        <v/>
      </c>
      <c r="E63" s="336" t="str">
        <f aca="false">'Grade computation'!Z63</f>
        <v/>
      </c>
      <c r="F63" s="337" t="str">
        <f aca="false">'Grade computation'!AA63</f>
        <v/>
      </c>
      <c r="G63" s="338" t="str">
        <f aca="false">'Grade computation'!AB63</f>
        <v/>
      </c>
      <c r="H63" s="338"/>
      <c r="I63" s="233"/>
      <c r="J63" s="194"/>
      <c r="K63" s="286"/>
      <c r="L63" s="194"/>
      <c r="M63" s="286"/>
      <c r="N63" s="287"/>
      <c r="O63" s="194"/>
      <c r="P63" s="286"/>
      <c r="Q63" s="194"/>
      <c r="R63" s="286"/>
      <c r="S63" s="287"/>
      <c r="T63" s="194"/>
      <c r="U63" s="286"/>
      <c r="V63" s="194"/>
      <c r="W63" s="286"/>
      <c r="X63" s="287"/>
      <c r="Y63" s="194"/>
      <c r="Z63" s="286"/>
      <c r="AA63" s="194"/>
      <c r="AB63" s="286"/>
      <c r="AC63" s="287"/>
      <c r="AD63" s="194"/>
      <c r="AE63" s="286"/>
      <c r="AF63" s="194"/>
      <c r="AG63" s="286"/>
      <c r="AH63" s="287"/>
      <c r="AI63" s="194"/>
      <c r="AJ63" s="286"/>
      <c r="AK63" s="194"/>
      <c r="AL63" s="286"/>
      <c r="AM63" s="287"/>
      <c r="AN63" s="194"/>
      <c r="AO63" s="286"/>
      <c r="AP63" s="194"/>
    </row>
    <row r="64" customFormat="false" ht="19.5" hidden="false" customHeight="true" outlineLevel="0" collapsed="false">
      <c r="A64" s="228" t="str">
        <f aca="false">IF(ISBLANK('Database (LECTURE-RES-PRAC)'!A61),"",'Database (LECTURE-RES-PRAC)'!A61)</f>
        <v/>
      </c>
      <c r="B64" s="229" t="str">
        <f aca="false">IF(ISBLANK('Database (LECTURE-RES-PRAC)'!B61),"",'Database (LECTURE-RES-PRAC)'!B61)</f>
        <v/>
      </c>
      <c r="C64" s="336" t="str">
        <f aca="false">'Grade computation'!J64</f>
        <v/>
      </c>
      <c r="D64" s="336" t="str">
        <f aca="false">'Grade computation'!R64</f>
        <v/>
      </c>
      <c r="E64" s="336" t="str">
        <f aca="false">'Grade computation'!Z64</f>
        <v/>
      </c>
      <c r="F64" s="337" t="str">
        <f aca="false">'Grade computation'!AA64</f>
        <v/>
      </c>
      <c r="G64" s="338" t="str">
        <f aca="false">'Grade computation'!AB64</f>
        <v/>
      </c>
      <c r="H64" s="338"/>
      <c r="I64" s="233"/>
      <c r="J64" s="194"/>
      <c r="K64" s="286"/>
      <c r="L64" s="194"/>
      <c r="M64" s="286"/>
      <c r="N64" s="287"/>
      <c r="O64" s="194"/>
      <c r="P64" s="286"/>
      <c r="Q64" s="194"/>
      <c r="R64" s="286"/>
      <c r="S64" s="287"/>
      <c r="T64" s="194"/>
      <c r="U64" s="286"/>
      <c r="V64" s="194"/>
      <c r="W64" s="286"/>
      <c r="X64" s="287"/>
      <c r="Y64" s="194"/>
      <c r="Z64" s="286"/>
      <c r="AA64" s="194"/>
      <c r="AB64" s="286"/>
      <c r="AC64" s="287"/>
      <c r="AD64" s="194"/>
      <c r="AE64" s="286"/>
      <c r="AF64" s="194"/>
      <c r="AG64" s="286"/>
      <c r="AH64" s="287"/>
      <c r="AI64" s="194"/>
      <c r="AJ64" s="286"/>
      <c r="AK64" s="194"/>
      <c r="AL64" s="286"/>
      <c r="AM64" s="287"/>
      <c r="AN64" s="194"/>
      <c r="AO64" s="286"/>
      <c r="AP64" s="194"/>
    </row>
    <row r="65" customFormat="false" ht="19.5" hidden="false" customHeight="true" outlineLevel="0" collapsed="false">
      <c r="A65" s="183" t="str">
        <f aca="false">IF(ISBLANK('Database (LECTURE-RES-PRAC)'!A62),"",'Database (LECTURE-RES-PRAC)'!A62)</f>
        <v/>
      </c>
      <c r="B65" s="184" t="str">
        <f aca="false">IF(ISBLANK('Database (LECTURE-RES-PRAC)'!B62),"",'Database (LECTURE-RES-PRAC)'!B62)</f>
        <v/>
      </c>
      <c r="C65" s="336" t="str">
        <f aca="false">'Grade computation'!J65</f>
        <v/>
      </c>
      <c r="D65" s="336" t="str">
        <f aca="false">'Grade computation'!R65</f>
        <v/>
      </c>
      <c r="E65" s="336" t="str">
        <f aca="false">'Grade computation'!Z65</f>
        <v/>
      </c>
      <c r="F65" s="337" t="str">
        <f aca="false">'Grade computation'!AA65</f>
        <v/>
      </c>
      <c r="G65" s="338" t="str">
        <f aca="false">'Grade computation'!AB65</f>
        <v/>
      </c>
      <c r="H65" s="338"/>
      <c r="I65" s="233"/>
      <c r="J65" s="194"/>
      <c r="K65" s="286"/>
      <c r="L65" s="194"/>
      <c r="M65" s="286"/>
      <c r="N65" s="287"/>
      <c r="O65" s="194"/>
      <c r="P65" s="286"/>
      <c r="Q65" s="194"/>
      <c r="R65" s="286"/>
      <c r="S65" s="287"/>
      <c r="T65" s="194"/>
      <c r="U65" s="286"/>
      <c r="V65" s="194"/>
      <c r="W65" s="286"/>
      <c r="X65" s="287"/>
      <c r="Y65" s="194"/>
      <c r="Z65" s="286"/>
      <c r="AA65" s="194"/>
      <c r="AB65" s="286"/>
      <c r="AC65" s="287"/>
      <c r="AD65" s="194"/>
      <c r="AE65" s="286"/>
      <c r="AF65" s="194"/>
      <c r="AG65" s="286"/>
      <c r="AH65" s="287"/>
      <c r="AI65" s="194"/>
      <c r="AJ65" s="286"/>
      <c r="AK65" s="194"/>
      <c r="AL65" s="286"/>
      <c r="AM65" s="287"/>
      <c r="AN65" s="194"/>
      <c r="AO65" s="286"/>
      <c r="AP65" s="194"/>
    </row>
    <row r="66" customFormat="false" ht="19.5" hidden="false" customHeight="true" outlineLevel="0" collapsed="false">
      <c r="A66" s="228" t="str">
        <f aca="false">IF(ISBLANK('Database (LECTURE-RES-PRAC)'!A63),"",'Database (LECTURE-RES-PRAC)'!A63)</f>
        <v/>
      </c>
      <c r="B66" s="229" t="str">
        <f aca="false">IF(ISBLANK('Database (LECTURE-RES-PRAC)'!B63),"",'Database (LECTURE-RES-PRAC)'!B63)</f>
        <v/>
      </c>
      <c r="C66" s="336" t="str">
        <f aca="false">'Grade computation'!J66</f>
        <v/>
      </c>
      <c r="D66" s="336" t="str">
        <f aca="false">'Grade computation'!R66</f>
        <v/>
      </c>
      <c r="E66" s="336" t="str">
        <f aca="false">'Grade computation'!Z66</f>
        <v/>
      </c>
      <c r="F66" s="337" t="str">
        <f aca="false">'Grade computation'!AA66</f>
        <v/>
      </c>
      <c r="G66" s="338" t="str">
        <f aca="false">'Grade computation'!AB66</f>
        <v/>
      </c>
      <c r="H66" s="338"/>
      <c r="I66" s="233"/>
      <c r="J66" s="194"/>
      <c r="K66" s="286"/>
      <c r="L66" s="194"/>
      <c r="M66" s="286"/>
      <c r="N66" s="287"/>
      <c r="O66" s="194"/>
      <c r="P66" s="286"/>
      <c r="Q66" s="194"/>
      <c r="R66" s="286"/>
      <c r="S66" s="287"/>
      <c r="T66" s="194"/>
      <c r="U66" s="286"/>
      <c r="V66" s="194"/>
      <c r="W66" s="286"/>
      <c r="X66" s="287"/>
      <c r="Y66" s="194"/>
      <c r="Z66" s="286"/>
      <c r="AA66" s="194"/>
      <c r="AB66" s="286"/>
      <c r="AC66" s="287"/>
      <c r="AD66" s="194"/>
      <c r="AE66" s="286"/>
      <c r="AF66" s="194"/>
      <c r="AG66" s="286"/>
      <c r="AH66" s="287"/>
      <c r="AI66" s="194"/>
      <c r="AJ66" s="286"/>
      <c r="AK66" s="194"/>
      <c r="AL66" s="286"/>
      <c r="AM66" s="287"/>
      <c r="AN66" s="194"/>
      <c r="AO66" s="286"/>
      <c r="AP66" s="194"/>
    </row>
    <row r="67" customFormat="false" ht="19.5" hidden="false" customHeight="true" outlineLevel="0" collapsed="false">
      <c r="A67" s="183" t="str">
        <f aca="false">IF(ISBLANK('Database (LECTURE-RES-PRAC)'!A64),"",'Database (LECTURE-RES-PRAC)'!A64)</f>
        <v/>
      </c>
      <c r="B67" s="184" t="str">
        <f aca="false">IF(ISBLANK('Database (LECTURE-RES-PRAC)'!B64),"",'Database (LECTURE-RES-PRAC)'!B64)</f>
        <v/>
      </c>
      <c r="C67" s="336" t="str">
        <f aca="false">'Grade computation'!J67</f>
        <v/>
      </c>
      <c r="D67" s="336" t="str">
        <f aca="false">'Grade computation'!R67</f>
        <v/>
      </c>
      <c r="E67" s="336" t="str">
        <f aca="false">'Grade computation'!Z67</f>
        <v/>
      </c>
      <c r="F67" s="337" t="str">
        <f aca="false">'Grade computation'!AA67</f>
        <v/>
      </c>
      <c r="G67" s="338" t="str">
        <f aca="false">'Grade computation'!AB67</f>
        <v/>
      </c>
      <c r="H67" s="338"/>
      <c r="I67" s="233"/>
      <c r="J67" s="194"/>
      <c r="K67" s="286"/>
      <c r="L67" s="194"/>
      <c r="M67" s="286"/>
      <c r="N67" s="287"/>
      <c r="O67" s="194"/>
      <c r="P67" s="286"/>
      <c r="Q67" s="194"/>
      <c r="R67" s="286"/>
      <c r="S67" s="287"/>
      <c r="T67" s="194"/>
      <c r="U67" s="286"/>
      <c r="V67" s="194"/>
      <c r="W67" s="286"/>
      <c r="X67" s="287"/>
      <c r="Y67" s="194"/>
      <c r="Z67" s="286"/>
      <c r="AA67" s="194"/>
      <c r="AB67" s="286"/>
      <c r="AC67" s="287"/>
      <c r="AD67" s="194"/>
      <c r="AE67" s="286"/>
      <c r="AF67" s="194"/>
      <c r="AG67" s="286"/>
      <c r="AH67" s="287"/>
      <c r="AI67" s="194"/>
      <c r="AJ67" s="286"/>
      <c r="AK67" s="194"/>
      <c r="AL67" s="286"/>
      <c r="AM67" s="287"/>
      <c r="AN67" s="194"/>
      <c r="AO67" s="286"/>
      <c r="AP67" s="194"/>
    </row>
    <row r="68" customFormat="false" ht="19.5" hidden="false" customHeight="true" outlineLevel="0" collapsed="false">
      <c r="A68" s="228" t="str">
        <f aca="false">IF(ISBLANK('Database (LECTURE-RES-PRAC)'!A65),"",'Database (LECTURE-RES-PRAC)'!A65)</f>
        <v/>
      </c>
      <c r="B68" s="229" t="str">
        <f aca="false">IF(ISBLANK('Database (LECTURE-RES-PRAC)'!B65),"",'Database (LECTURE-RES-PRAC)'!B65)</f>
        <v/>
      </c>
      <c r="C68" s="336" t="str">
        <f aca="false">'Grade computation'!J68</f>
        <v/>
      </c>
      <c r="D68" s="336" t="str">
        <f aca="false">'Grade computation'!R68</f>
        <v/>
      </c>
      <c r="E68" s="336" t="str">
        <f aca="false">'Grade computation'!Z68</f>
        <v/>
      </c>
      <c r="F68" s="337" t="str">
        <f aca="false">'Grade computation'!AA68</f>
        <v/>
      </c>
      <c r="G68" s="338" t="str">
        <f aca="false">'Grade computation'!AB68</f>
        <v/>
      </c>
      <c r="H68" s="338"/>
      <c r="I68" s="233"/>
      <c r="J68" s="194"/>
      <c r="K68" s="286"/>
      <c r="L68" s="194"/>
      <c r="M68" s="286"/>
      <c r="N68" s="287"/>
      <c r="O68" s="194"/>
      <c r="P68" s="286"/>
      <c r="Q68" s="194"/>
      <c r="R68" s="286"/>
      <c r="S68" s="287"/>
      <c r="T68" s="194"/>
      <c r="U68" s="286"/>
      <c r="V68" s="194"/>
      <c r="W68" s="286"/>
      <c r="X68" s="287"/>
      <c r="Y68" s="194"/>
      <c r="Z68" s="286"/>
      <c r="AA68" s="194"/>
      <c r="AB68" s="286"/>
      <c r="AC68" s="287"/>
      <c r="AD68" s="194"/>
      <c r="AE68" s="286"/>
      <c r="AF68" s="194"/>
      <c r="AG68" s="286"/>
      <c r="AH68" s="287"/>
      <c r="AI68" s="194"/>
      <c r="AJ68" s="286"/>
      <c r="AK68" s="194"/>
      <c r="AL68" s="286"/>
      <c r="AM68" s="287"/>
      <c r="AN68" s="194"/>
      <c r="AO68" s="286"/>
      <c r="AP68" s="194"/>
    </row>
    <row r="69" customFormat="false" ht="19.5" hidden="false" customHeight="true" outlineLevel="0" collapsed="false">
      <c r="A69" s="183" t="str">
        <f aca="false">IF(ISBLANK('Database (LECTURE-RES-PRAC)'!A66),"",'Database (LECTURE-RES-PRAC)'!A66)</f>
        <v/>
      </c>
      <c r="B69" s="184" t="str">
        <f aca="false">IF(ISBLANK('Database (LECTURE-RES-PRAC)'!B66),"",'Database (LECTURE-RES-PRAC)'!B66)</f>
        <v/>
      </c>
      <c r="C69" s="336" t="str">
        <f aca="false">'Grade computation'!J69</f>
        <v/>
      </c>
      <c r="D69" s="336" t="str">
        <f aca="false">'Grade computation'!R69</f>
        <v/>
      </c>
      <c r="E69" s="336" t="str">
        <f aca="false">'Grade computation'!Z69</f>
        <v/>
      </c>
      <c r="F69" s="337" t="str">
        <f aca="false">'Grade computation'!AA69</f>
        <v/>
      </c>
      <c r="G69" s="338" t="str">
        <f aca="false">'Grade computation'!AB69</f>
        <v/>
      </c>
      <c r="H69" s="338"/>
      <c r="I69" s="233"/>
      <c r="J69" s="194"/>
      <c r="K69" s="286"/>
      <c r="L69" s="194"/>
      <c r="M69" s="286"/>
      <c r="N69" s="287"/>
      <c r="O69" s="194"/>
      <c r="P69" s="286"/>
      <c r="Q69" s="194"/>
      <c r="R69" s="286"/>
      <c r="S69" s="287"/>
      <c r="T69" s="194"/>
      <c r="U69" s="286"/>
      <c r="V69" s="194"/>
      <c r="W69" s="286"/>
      <c r="X69" s="287"/>
      <c r="Y69" s="194"/>
      <c r="Z69" s="286"/>
      <c r="AA69" s="194"/>
      <c r="AB69" s="286"/>
      <c r="AC69" s="287"/>
      <c r="AD69" s="194"/>
      <c r="AE69" s="286"/>
      <c r="AF69" s="194"/>
      <c r="AG69" s="286"/>
      <c r="AH69" s="287"/>
      <c r="AI69" s="194"/>
      <c r="AJ69" s="286"/>
      <c r="AK69" s="194"/>
      <c r="AL69" s="286"/>
      <c r="AM69" s="287"/>
      <c r="AN69" s="194"/>
      <c r="AO69" s="286"/>
      <c r="AP69" s="194"/>
    </row>
    <row r="70" customFormat="false" ht="19.5" hidden="false" customHeight="true" outlineLevel="0" collapsed="false">
      <c r="A70" s="228" t="str">
        <f aca="false">IF(ISBLANK('Database (LECTURE-RES-PRAC)'!A67),"",'Database (LECTURE-RES-PRAC)'!A67)</f>
        <v/>
      </c>
      <c r="B70" s="229" t="str">
        <f aca="false">IF(ISBLANK('Database (LECTURE-RES-PRAC)'!B67),"",'Database (LECTURE-RES-PRAC)'!B67)</f>
        <v/>
      </c>
      <c r="C70" s="336" t="str">
        <f aca="false">'Grade computation'!J70</f>
        <v/>
      </c>
      <c r="D70" s="336" t="str">
        <f aca="false">'Grade computation'!R70</f>
        <v/>
      </c>
      <c r="E70" s="336" t="str">
        <f aca="false">'Grade computation'!Z70</f>
        <v/>
      </c>
      <c r="F70" s="337" t="str">
        <f aca="false">'Grade computation'!AA70</f>
        <v/>
      </c>
      <c r="G70" s="338" t="str">
        <f aca="false">'Grade computation'!AB70</f>
        <v/>
      </c>
      <c r="H70" s="338"/>
      <c r="I70" s="233"/>
      <c r="J70" s="194"/>
      <c r="K70" s="286"/>
      <c r="L70" s="194"/>
      <c r="M70" s="286"/>
      <c r="N70" s="287"/>
      <c r="O70" s="194"/>
      <c r="P70" s="286"/>
      <c r="Q70" s="194"/>
      <c r="R70" s="286"/>
      <c r="S70" s="287"/>
      <c r="T70" s="194"/>
      <c r="U70" s="286"/>
      <c r="V70" s="194"/>
      <c r="W70" s="286"/>
      <c r="X70" s="287"/>
      <c r="Y70" s="194"/>
      <c r="Z70" s="286"/>
      <c r="AA70" s="194"/>
      <c r="AB70" s="286"/>
      <c r="AC70" s="287"/>
      <c r="AD70" s="194"/>
      <c r="AE70" s="286"/>
      <c r="AF70" s="194"/>
      <c r="AG70" s="286"/>
      <c r="AH70" s="287"/>
      <c r="AI70" s="194"/>
      <c r="AJ70" s="286"/>
      <c r="AK70" s="194"/>
      <c r="AL70" s="286"/>
      <c r="AM70" s="287"/>
      <c r="AN70" s="194"/>
      <c r="AO70" s="286"/>
      <c r="AP70" s="194"/>
    </row>
    <row r="71" customFormat="false" ht="19.5" hidden="false" customHeight="true" outlineLevel="0" collapsed="false">
      <c r="A71" s="183" t="str">
        <f aca="false">IF(ISBLANK('Database (LECTURE-RES-PRAC)'!A68),"",'Database (LECTURE-RES-PRAC)'!A68)</f>
        <v/>
      </c>
      <c r="B71" s="184" t="str">
        <f aca="false">IF(ISBLANK('Database (LECTURE-RES-PRAC)'!B68),"",'Database (LECTURE-RES-PRAC)'!B68)</f>
        <v/>
      </c>
      <c r="C71" s="336" t="str">
        <f aca="false">'Grade computation'!J71</f>
        <v/>
      </c>
      <c r="D71" s="336" t="str">
        <f aca="false">'Grade computation'!R71</f>
        <v/>
      </c>
      <c r="E71" s="336" t="str">
        <f aca="false">'Grade computation'!Z71</f>
        <v/>
      </c>
      <c r="F71" s="337" t="str">
        <f aca="false">'Grade computation'!AA71</f>
        <v/>
      </c>
      <c r="G71" s="338" t="str">
        <f aca="false">'Grade computation'!AB71</f>
        <v/>
      </c>
      <c r="H71" s="338"/>
      <c r="I71" s="233"/>
      <c r="J71" s="194"/>
      <c r="K71" s="286"/>
      <c r="L71" s="194"/>
      <c r="M71" s="286"/>
      <c r="N71" s="287"/>
      <c r="O71" s="194"/>
      <c r="P71" s="286"/>
      <c r="Q71" s="194"/>
      <c r="R71" s="286"/>
      <c r="S71" s="287"/>
      <c r="T71" s="194"/>
      <c r="U71" s="286"/>
      <c r="V71" s="194"/>
      <c r="W71" s="286"/>
      <c r="X71" s="287"/>
      <c r="Y71" s="194"/>
      <c r="Z71" s="286"/>
      <c r="AA71" s="194"/>
      <c r="AB71" s="286"/>
      <c r="AC71" s="287"/>
      <c r="AD71" s="194"/>
      <c r="AE71" s="286"/>
      <c r="AF71" s="194"/>
      <c r="AG71" s="286"/>
      <c r="AH71" s="287"/>
      <c r="AI71" s="194"/>
      <c r="AJ71" s="286"/>
      <c r="AK71" s="194"/>
      <c r="AL71" s="286"/>
      <c r="AM71" s="287"/>
      <c r="AN71" s="194"/>
      <c r="AO71" s="286"/>
      <c r="AP71" s="194"/>
    </row>
    <row r="72" customFormat="false" ht="19.5" hidden="false" customHeight="true" outlineLevel="0" collapsed="false">
      <c r="A72" s="228" t="str">
        <f aca="false">IF(ISBLANK('Database (LECTURE-RES-PRAC)'!A69),"",'Database (LECTURE-RES-PRAC)'!A69)</f>
        <v/>
      </c>
      <c r="B72" s="229" t="str">
        <f aca="false">IF(ISBLANK('Database (LECTURE-RES-PRAC)'!B69),"",'Database (LECTURE-RES-PRAC)'!B69)</f>
        <v/>
      </c>
      <c r="C72" s="336" t="str">
        <f aca="false">'Grade computation'!J72</f>
        <v/>
      </c>
      <c r="D72" s="336" t="str">
        <f aca="false">'Grade computation'!R72</f>
        <v/>
      </c>
      <c r="E72" s="336" t="str">
        <f aca="false">'Grade computation'!Z72</f>
        <v/>
      </c>
      <c r="F72" s="337" t="str">
        <f aca="false">'Grade computation'!AA72</f>
        <v/>
      </c>
      <c r="G72" s="338" t="str">
        <f aca="false">'Grade computation'!AB72</f>
        <v/>
      </c>
      <c r="H72" s="338"/>
      <c r="I72" s="233"/>
      <c r="J72" s="194"/>
      <c r="K72" s="286"/>
      <c r="L72" s="194"/>
      <c r="M72" s="286"/>
      <c r="N72" s="287"/>
      <c r="O72" s="194"/>
      <c r="P72" s="286"/>
      <c r="Q72" s="194"/>
      <c r="R72" s="286"/>
      <c r="S72" s="287"/>
      <c r="T72" s="194"/>
      <c r="U72" s="286"/>
      <c r="V72" s="194"/>
      <c r="W72" s="286"/>
      <c r="X72" s="287"/>
      <c r="Y72" s="194"/>
      <c r="Z72" s="286"/>
      <c r="AA72" s="194"/>
      <c r="AB72" s="286"/>
      <c r="AC72" s="287"/>
      <c r="AD72" s="194"/>
      <c r="AE72" s="286"/>
      <c r="AF72" s="194"/>
      <c r="AG72" s="286"/>
      <c r="AH72" s="287"/>
      <c r="AI72" s="194"/>
      <c r="AJ72" s="286"/>
      <c r="AK72" s="194"/>
      <c r="AL72" s="286"/>
      <c r="AM72" s="287"/>
      <c r="AN72" s="194"/>
      <c r="AO72" s="286"/>
      <c r="AP72" s="194"/>
    </row>
    <row r="73" customFormat="false" ht="19.5" hidden="false" customHeight="true" outlineLevel="0" collapsed="false">
      <c r="A73" s="183" t="str">
        <f aca="false">IF(ISBLANK('Database (LECTURE-RES-PRAC)'!A70),"",'Database (LECTURE-RES-PRAC)'!A70)</f>
        <v/>
      </c>
      <c r="B73" s="184" t="str">
        <f aca="false">IF(ISBLANK('Database (LECTURE-RES-PRAC)'!B70),"",'Database (LECTURE-RES-PRAC)'!B70)</f>
        <v/>
      </c>
      <c r="C73" s="336" t="str">
        <f aca="false">'Grade computation'!J73</f>
        <v/>
      </c>
      <c r="D73" s="336" t="str">
        <f aca="false">'Grade computation'!R73</f>
        <v/>
      </c>
      <c r="E73" s="336" t="str">
        <f aca="false">'Grade computation'!Z73</f>
        <v/>
      </c>
      <c r="F73" s="337" t="str">
        <f aca="false">'Grade computation'!AA73</f>
        <v/>
      </c>
      <c r="G73" s="338" t="str">
        <f aca="false">'Grade computation'!AB73</f>
        <v/>
      </c>
      <c r="H73" s="338"/>
      <c r="I73" s="233"/>
      <c r="J73" s="194"/>
      <c r="K73" s="286"/>
      <c r="L73" s="194"/>
      <c r="M73" s="286"/>
      <c r="N73" s="287"/>
      <c r="O73" s="194"/>
      <c r="P73" s="286"/>
      <c r="Q73" s="194"/>
      <c r="R73" s="286"/>
      <c r="S73" s="287"/>
      <c r="T73" s="194"/>
      <c r="U73" s="286"/>
      <c r="V73" s="194"/>
      <c r="W73" s="286"/>
      <c r="X73" s="287"/>
      <c r="Y73" s="194"/>
      <c r="Z73" s="286"/>
      <c r="AA73" s="194"/>
      <c r="AB73" s="286"/>
      <c r="AC73" s="287"/>
      <c r="AD73" s="194"/>
      <c r="AE73" s="286"/>
      <c r="AF73" s="194"/>
      <c r="AG73" s="286"/>
      <c r="AH73" s="287"/>
      <c r="AI73" s="194"/>
      <c r="AJ73" s="286"/>
      <c r="AK73" s="194"/>
      <c r="AL73" s="286"/>
      <c r="AM73" s="287"/>
      <c r="AN73" s="194"/>
      <c r="AO73" s="286"/>
      <c r="AP73" s="194"/>
    </row>
    <row r="74" customFormat="false" ht="19.5" hidden="false" customHeight="true" outlineLevel="0" collapsed="false">
      <c r="A74" s="228" t="str">
        <f aca="false">IF(ISBLANK('Database (LECTURE-RES-PRAC)'!A71),"",'Database (LECTURE-RES-PRAC)'!A71)</f>
        <v/>
      </c>
      <c r="B74" s="229" t="str">
        <f aca="false">IF(ISBLANK('Database (LECTURE-RES-PRAC)'!B71),"",'Database (LECTURE-RES-PRAC)'!B71)</f>
        <v/>
      </c>
      <c r="C74" s="336" t="str">
        <f aca="false">'Grade computation'!J74</f>
        <v/>
      </c>
      <c r="D74" s="336" t="str">
        <f aca="false">'Grade computation'!R74</f>
        <v/>
      </c>
      <c r="E74" s="336" t="str">
        <f aca="false">'Grade computation'!Z74</f>
        <v/>
      </c>
      <c r="F74" s="337" t="str">
        <f aca="false">'Grade computation'!AA74</f>
        <v/>
      </c>
      <c r="G74" s="338" t="str">
        <f aca="false">'Grade computation'!AB74</f>
        <v/>
      </c>
      <c r="H74" s="338"/>
      <c r="I74" s="233"/>
      <c r="J74" s="194"/>
      <c r="K74" s="286"/>
      <c r="L74" s="194"/>
      <c r="M74" s="286"/>
      <c r="N74" s="287"/>
      <c r="O74" s="194"/>
      <c r="P74" s="286"/>
      <c r="Q74" s="194"/>
      <c r="R74" s="286"/>
      <c r="S74" s="287"/>
      <c r="T74" s="194"/>
      <c r="U74" s="286"/>
      <c r="V74" s="194"/>
      <c r="W74" s="286"/>
      <c r="X74" s="287"/>
      <c r="Y74" s="194"/>
      <c r="Z74" s="286"/>
      <c r="AA74" s="194"/>
      <c r="AB74" s="286"/>
      <c r="AC74" s="287"/>
      <c r="AD74" s="194"/>
      <c r="AE74" s="286"/>
      <c r="AF74" s="194"/>
      <c r="AG74" s="286"/>
      <c r="AH74" s="287"/>
      <c r="AI74" s="194"/>
      <c r="AJ74" s="286"/>
      <c r="AK74" s="194"/>
      <c r="AL74" s="286"/>
      <c r="AM74" s="287"/>
      <c r="AN74" s="194"/>
      <c r="AO74" s="286"/>
      <c r="AP74" s="194"/>
    </row>
    <row r="75" customFormat="false" ht="19.5" hidden="false" customHeight="true" outlineLevel="0" collapsed="false">
      <c r="A75" s="183" t="str">
        <f aca="false">IF(ISBLANK('Database (LECTURE-RES-PRAC)'!A72),"",'Database (LECTURE-RES-PRAC)'!A72)</f>
        <v/>
      </c>
      <c r="B75" s="184" t="str">
        <f aca="false">IF(ISBLANK('Database (LECTURE-RES-PRAC)'!B72),"",'Database (LECTURE-RES-PRAC)'!B72)</f>
        <v/>
      </c>
      <c r="C75" s="336" t="str">
        <f aca="false">'Grade computation'!J75</f>
        <v/>
      </c>
      <c r="D75" s="336" t="str">
        <f aca="false">'Grade computation'!R75</f>
        <v/>
      </c>
      <c r="E75" s="336" t="str">
        <f aca="false">'Grade computation'!Z75</f>
        <v/>
      </c>
      <c r="F75" s="337" t="str">
        <f aca="false">'Grade computation'!AA75</f>
        <v/>
      </c>
      <c r="G75" s="338" t="str">
        <f aca="false">'Grade computation'!AB75</f>
        <v/>
      </c>
      <c r="H75" s="338"/>
      <c r="I75" s="233"/>
      <c r="J75" s="194"/>
      <c r="K75" s="286"/>
      <c r="L75" s="194"/>
      <c r="M75" s="286"/>
      <c r="N75" s="287"/>
      <c r="O75" s="194"/>
      <c r="P75" s="286"/>
      <c r="Q75" s="194"/>
      <c r="R75" s="286"/>
      <c r="S75" s="287"/>
      <c r="T75" s="194"/>
      <c r="U75" s="286"/>
      <c r="V75" s="194"/>
      <c r="W75" s="286"/>
      <c r="X75" s="287"/>
      <c r="Y75" s="194"/>
      <c r="Z75" s="286"/>
      <c r="AA75" s="194"/>
      <c r="AB75" s="286"/>
      <c r="AC75" s="287"/>
      <c r="AD75" s="194"/>
      <c r="AE75" s="286"/>
      <c r="AF75" s="194"/>
      <c r="AG75" s="286"/>
      <c r="AH75" s="287"/>
      <c r="AI75" s="194"/>
      <c r="AJ75" s="286"/>
      <c r="AK75" s="194"/>
      <c r="AL75" s="286"/>
      <c r="AM75" s="287"/>
      <c r="AN75" s="194"/>
      <c r="AO75" s="286"/>
      <c r="AP75" s="194"/>
    </row>
    <row r="76" customFormat="false" ht="19.5" hidden="false" customHeight="true" outlineLevel="0" collapsed="false">
      <c r="A76" s="228" t="str">
        <f aca="false">IF(ISBLANK('Database (LECTURE-RES-PRAC)'!A73),"",'Database (LECTURE-RES-PRAC)'!A73)</f>
        <v/>
      </c>
      <c r="B76" s="229" t="str">
        <f aca="false">IF(ISBLANK('Database (LECTURE-RES-PRAC)'!B73),"",'Database (LECTURE-RES-PRAC)'!B73)</f>
        <v/>
      </c>
      <c r="C76" s="336" t="str">
        <f aca="false">'Grade computation'!J76</f>
        <v/>
      </c>
      <c r="D76" s="336" t="str">
        <f aca="false">'Grade computation'!R76</f>
        <v/>
      </c>
      <c r="E76" s="336" t="str">
        <f aca="false">'Grade computation'!Z76</f>
        <v/>
      </c>
      <c r="F76" s="337" t="str">
        <f aca="false">'Grade computation'!AA76</f>
        <v/>
      </c>
      <c r="G76" s="338" t="str">
        <f aca="false">'Grade computation'!AB76</f>
        <v/>
      </c>
      <c r="H76" s="338"/>
      <c r="I76" s="233"/>
      <c r="J76" s="194"/>
      <c r="K76" s="286"/>
      <c r="L76" s="194"/>
      <c r="M76" s="286"/>
      <c r="N76" s="287"/>
      <c r="O76" s="194"/>
      <c r="P76" s="286"/>
      <c r="Q76" s="194"/>
      <c r="R76" s="286"/>
      <c r="S76" s="287"/>
      <c r="T76" s="194"/>
      <c r="U76" s="286"/>
      <c r="V76" s="194"/>
      <c r="W76" s="286"/>
      <c r="X76" s="287"/>
      <c r="Y76" s="194"/>
      <c r="Z76" s="286"/>
      <c r="AA76" s="194"/>
      <c r="AB76" s="286"/>
      <c r="AC76" s="287"/>
      <c r="AD76" s="194"/>
      <c r="AE76" s="286"/>
      <c r="AF76" s="194"/>
      <c r="AG76" s="286"/>
      <c r="AH76" s="287"/>
      <c r="AI76" s="194"/>
      <c r="AJ76" s="286"/>
      <c r="AK76" s="194"/>
      <c r="AL76" s="286"/>
      <c r="AM76" s="287"/>
      <c r="AN76" s="194"/>
      <c r="AO76" s="286"/>
      <c r="AP76" s="194"/>
    </row>
    <row r="77" customFormat="false" ht="19.5" hidden="false" customHeight="true" outlineLevel="0" collapsed="false">
      <c r="A77" s="183" t="str">
        <f aca="false">IF(ISBLANK('Database (LECTURE-RES-PRAC)'!A74),"",'Database (LECTURE-RES-PRAC)'!A74)</f>
        <v/>
      </c>
      <c r="B77" s="184" t="str">
        <f aca="false">IF(ISBLANK('Database (LECTURE-RES-PRAC)'!B74),"",'Database (LECTURE-RES-PRAC)'!B74)</f>
        <v/>
      </c>
      <c r="C77" s="336" t="str">
        <f aca="false">'Grade computation'!J77</f>
        <v/>
      </c>
      <c r="D77" s="336" t="str">
        <f aca="false">'Grade computation'!R77</f>
        <v/>
      </c>
      <c r="E77" s="336" t="str">
        <f aca="false">'Grade computation'!Z77</f>
        <v/>
      </c>
      <c r="F77" s="337" t="str">
        <f aca="false">'Grade computation'!AA77</f>
        <v/>
      </c>
      <c r="G77" s="338" t="str">
        <f aca="false">'Grade computation'!AB77</f>
        <v/>
      </c>
      <c r="H77" s="338"/>
      <c r="I77" s="233"/>
      <c r="J77" s="194"/>
      <c r="K77" s="286"/>
      <c r="L77" s="194"/>
      <c r="M77" s="286"/>
      <c r="N77" s="287"/>
      <c r="O77" s="194"/>
      <c r="P77" s="286"/>
      <c r="Q77" s="194"/>
      <c r="R77" s="286"/>
      <c r="S77" s="287"/>
      <c r="T77" s="194"/>
      <c r="U77" s="286"/>
      <c r="V77" s="194"/>
      <c r="W77" s="286"/>
      <c r="X77" s="287"/>
      <c r="Y77" s="194"/>
      <c r="Z77" s="286"/>
      <c r="AA77" s="194"/>
      <c r="AB77" s="286"/>
      <c r="AC77" s="287"/>
      <c r="AD77" s="194"/>
      <c r="AE77" s="286"/>
      <c r="AF77" s="194"/>
      <c r="AG77" s="286"/>
      <c r="AH77" s="287"/>
      <c r="AI77" s="194"/>
      <c r="AJ77" s="286"/>
      <c r="AK77" s="194"/>
      <c r="AL77" s="286"/>
      <c r="AM77" s="287"/>
      <c r="AN77" s="194"/>
      <c r="AO77" s="286"/>
      <c r="AP77" s="194"/>
    </row>
    <row r="78" customFormat="false" ht="19.5" hidden="false" customHeight="true" outlineLevel="0" collapsed="false">
      <c r="A78" s="228" t="str">
        <f aca="false">IF(ISBLANK('Database (LECTURE-RES-PRAC)'!A75),"",'Database (LECTURE-RES-PRAC)'!A75)</f>
        <v/>
      </c>
      <c r="B78" s="229" t="str">
        <f aca="false">IF(ISBLANK('Database (LECTURE-RES-PRAC)'!B75),"",'Database (LECTURE-RES-PRAC)'!B75)</f>
        <v/>
      </c>
      <c r="C78" s="336" t="str">
        <f aca="false">'Grade computation'!J78</f>
        <v/>
      </c>
      <c r="D78" s="336" t="str">
        <f aca="false">'Grade computation'!R78</f>
        <v/>
      </c>
      <c r="E78" s="336" t="str">
        <f aca="false">'Grade computation'!Z78</f>
        <v/>
      </c>
      <c r="F78" s="337" t="str">
        <f aca="false">'Grade computation'!AA78</f>
        <v/>
      </c>
      <c r="G78" s="338" t="str">
        <f aca="false">'Grade computation'!AB78</f>
        <v/>
      </c>
      <c r="H78" s="338"/>
      <c r="I78" s="233"/>
      <c r="J78" s="194"/>
      <c r="K78" s="286"/>
      <c r="L78" s="194"/>
      <c r="M78" s="286"/>
      <c r="N78" s="287"/>
      <c r="O78" s="194"/>
      <c r="P78" s="286"/>
      <c r="Q78" s="194"/>
      <c r="R78" s="286"/>
      <c r="S78" s="287"/>
      <c r="T78" s="194"/>
      <c r="U78" s="286"/>
      <c r="V78" s="194"/>
      <c r="W78" s="286"/>
      <c r="X78" s="287"/>
      <c r="Y78" s="194"/>
      <c r="Z78" s="286"/>
      <c r="AA78" s="194"/>
      <c r="AB78" s="286"/>
      <c r="AC78" s="287"/>
      <c r="AD78" s="194"/>
      <c r="AE78" s="286"/>
      <c r="AF78" s="194"/>
      <c r="AG78" s="286"/>
      <c r="AH78" s="287"/>
      <c r="AI78" s="194"/>
      <c r="AJ78" s="286"/>
      <c r="AK78" s="194"/>
      <c r="AL78" s="286"/>
      <c r="AM78" s="287"/>
      <c r="AN78" s="194"/>
      <c r="AO78" s="286"/>
      <c r="AP78" s="194"/>
    </row>
    <row r="79" customFormat="false" ht="19.5" hidden="false" customHeight="true" outlineLevel="0" collapsed="false">
      <c r="A79" s="183" t="str">
        <f aca="false">IF(ISBLANK('Database (LECTURE-RES-PRAC)'!A76),"",'Database (LECTURE-RES-PRAC)'!A76)</f>
        <v/>
      </c>
      <c r="B79" s="184" t="str">
        <f aca="false">IF(ISBLANK('Database (LECTURE-RES-PRAC)'!B76),"",'Database (LECTURE-RES-PRAC)'!B76)</f>
        <v/>
      </c>
      <c r="C79" s="336" t="str">
        <f aca="false">'Grade computation'!J79</f>
        <v/>
      </c>
      <c r="D79" s="336" t="str">
        <f aca="false">'Grade computation'!R79</f>
        <v/>
      </c>
      <c r="E79" s="336" t="str">
        <f aca="false">'Grade computation'!Z79</f>
        <v/>
      </c>
      <c r="F79" s="337" t="str">
        <f aca="false">'Grade computation'!AA79</f>
        <v/>
      </c>
      <c r="G79" s="338" t="str">
        <f aca="false">'Grade computation'!AB79</f>
        <v/>
      </c>
      <c r="H79" s="338"/>
      <c r="I79" s="233"/>
      <c r="J79" s="194"/>
      <c r="K79" s="286"/>
      <c r="L79" s="194"/>
      <c r="M79" s="286"/>
      <c r="N79" s="287"/>
      <c r="O79" s="194"/>
      <c r="P79" s="286"/>
      <c r="Q79" s="194"/>
      <c r="R79" s="286"/>
      <c r="S79" s="287"/>
      <c r="T79" s="194"/>
      <c r="U79" s="286"/>
      <c r="V79" s="194"/>
      <c r="W79" s="286"/>
      <c r="X79" s="287"/>
      <c r="Y79" s="194"/>
      <c r="Z79" s="286"/>
      <c r="AA79" s="194"/>
      <c r="AB79" s="286"/>
      <c r="AC79" s="287"/>
      <c r="AD79" s="194"/>
      <c r="AE79" s="286"/>
      <c r="AF79" s="194"/>
      <c r="AG79" s="286"/>
      <c r="AH79" s="287"/>
      <c r="AI79" s="194"/>
      <c r="AJ79" s="286"/>
      <c r="AK79" s="194"/>
      <c r="AL79" s="286"/>
      <c r="AM79" s="287"/>
      <c r="AN79" s="194"/>
      <c r="AO79" s="286"/>
      <c r="AP79" s="194"/>
    </row>
    <row r="80" customFormat="false" ht="19.5" hidden="false" customHeight="true" outlineLevel="0" collapsed="false">
      <c r="A80" s="228" t="str">
        <f aca="false">IF(ISBLANK('Database (LECTURE-RES-PRAC)'!A77),"",'Database (LECTURE-RES-PRAC)'!A77)</f>
        <v/>
      </c>
      <c r="B80" s="229" t="str">
        <f aca="false">IF(ISBLANK('Database (LECTURE-RES-PRAC)'!B77),"",'Database (LECTURE-RES-PRAC)'!B77)</f>
        <v/>
      </c>
      <c r="C80" s="336" t="str">
        <f aca="false">'Grade computation'!J80</f>
        <v/>
      </c>
      <c r="D80" s="336" t="str">
        <f aca="false">'Grade computation'!R80</f>
        <v/>
      </c>
      <c r="E80" s="336" t="str">
        <f aca="false">'Grade computation'!Z80</f>
        <v/>
      </c>
      <c r="F80" s="337" t="str">
        <f aca="false">'Grade computation'!AA80</f>
        <v/>
      </c>
      <c r="G80" s="338" t="str">
        <f aca="false">'Grade computation'!AB80</f>
        <v/>
      </c>
      <c r="H80" s="338"/>
      <c r="I80" s="233"/>
      <c r="J80" s="194"/>
      <c r="K80" s="286"/>
      <c r="L80" s="194"/>
      <c r="M80" s="286"/>
      <c r="N80" s="287"/>
      <c r="O80" s="194"/>
      <c r="P80" s="286"/>
      <c r="Q80" s="194"/>
      <c r="R80" s="286"/>
      <c r="S80" s="287"/>
      <c r="T80" s="194"/>
      <c r="U80" s="286"/>
      <c r="V80" s="194"/>
      <c r="W80" s="286"/>
      <c r="X80" s="287"/>
      <c r="Y80" s="194"/>
      <c r="Z80" s="286"/>
      <c r="AA80" s="194"/>
      <c r="AB80" s="286"/>
      <c r="AC80" s="287"/>
      <c r="AD80" s="194"/>
      <c r="AE80" s="286"/>
      <c r="AF80" s="194"/>
      <c r="AG80" s="286"/>
      <c r="AH80" s="287"/>
      <c r="AI80" s="194"/>
      <c r="AJ80" s="286"/>
      <c r="AK80" s="194"/>
      <c r="AL80" s="286"/>
      <c r="AM80" s="287"/>
      <c r="AN80" s="194"/>
      <c r="AO80" s="286"/>
      <c r="AP80" s="194"/>
    </row>
    <row r="81" customFormat="false" ht="19.5" hidden="false" customHeight="true" outlineLevel="0" collapsed="false">
      <c r="A81" s="183" t="str">
        <f aca="false">IF(ISBLANK('Database (LECTURE-RES-PRAC)'!A78),"",'Database (LECTURE-RES-PRAC)'!A78)</f>
        <v/>
      </c>
      <c r="B81" s="184" t="str">
        <f aca="false">IF(ISBLANK('Database (LECTURE-RES-PRAC)'!B78),"",'Database (LECTURE-RES-PRAC)'!B78)</f>
        <v/>
      </c>
      <c r="C81" s="336" t="str">
        <f aca="false">'Grade computation'!J81</f>
        <v/>
      </c>
      <c r="D81" s="336" t="str">
        <f aca="false">'Grade computation'!R81</f>
        <v/>
      </c>
      <c r="E81" s="336" t="str">
        <f aca="false">'Grade computation'!Z81</f>
        <v/>
      </c>
      <c r="F81" s="337" t="str">
        <f aca="false">'Grade computation'!AA81</f>
        <v/>
      </c>
      <c r="G81" s="338" t="str">
        <f aca="false">'Grade computation'!AB81</f>
        <v/>
      </c>
      <c r="H81" s="338"/>
      <c r="I81" s="233"/>
      <c r="J81" s="194"/>
      <c r="K81" s="286"/>
      <c r="L81" s="194"/>
      <c r="M81" s="286"/>
      <c r="N81" s="287"/>
      <c r="O81" s="194"/>
      <c r="P81" s="286"/>
      <c r="Q81" s="194"/>
      <c r="R81" s="286"/>
      <c r="S81" s="287"/>
      <c r="T81" s="194"/>
      <c r="U81" s="286"/>
      <c r="V81" s="194"/>
      <c r="W81" s="286"/>
      <c r="X81" s="287"/>
      <c r="Y81" s="194"/>
      <c r="Z81" s="286"/>
      <c r="AA81" s="194"/>
      <c r="AB81" s="286"/>
      <c r="AC81" s="287"/>
      <c r="AD81" s="194"/>
      <c r="AE81" s="286"/>
      <c r="AF81" s="194"/>
      <c r="AG81" s="286"/>
      <c r="AH81" s="287"/>
      <c r="AI81" s="194"/>
      <c r="AJ81" s="286"/>
      <c r="AK81" s="194"/>
      <c r="AL81" s="286"/>
      <c r="AM81" s="287"/>
      <c r="AN81" s="194"/>
      <c r="AO81" s="286"/>
      <c r="AP81" s="194"/>
    </row>
    <row r="82" customFormat="false" ht="19.5" hidden="false" customHeight="true" outlineLevel="0" collapsed="false">
      <c r="A82" s="228" t="str">
        <f aca="false">IF(ISBLANK('Database (LECTURE-RES-PRAC)'!A79),"",'Database (LECTURE-RES-PRAC)'!A79)</f>
        <v/>
      </c>
      <c r="B82" s="229" t="str">
        <f aca="false">IF(ISBLANK('Database (LECTURE-RES-PRAC)'!B79),"",'Database (LECTURE-RES-PRAC)'!B79)</f>
        <v/>
      </c>
      <c r="C82" s="336" t="str">
        <f aca="false">'Grade computation'!J82</f>
        <v/>
      </c>
      <c r="D82" s="336" t="str">
        <f aca="false">'Grade computation'!R82</f>
        <v/>
      </c>
      <c r="E82" s="336" t="str">
        <f aca="false">'Grade computation'!Z82</f>
        <v/>
      </c>
      <c r="F82" s="337" t="str">
        <f aca="false">'Grade computation'!AA82</f>
        <v/>
      </c>
      <c r="G82" s="338" t="str">
        <f aca="false">'Grade computation'!AB82</f>
        <v/>
      </c>
      <c r="H82" s="338"/>
      <c r="I82" s="233"/>
      <c r="J82" s="194"/>
      <c r="K82" s="286"/>
      <c r="L82" s="194"/>
      <c r="M82" s="286"/>
      <c r="N82" s="287"/>
      <c r="O82" s="194"/>
      <c r="P82" s="286"/>
      <c r="Q82" s="194"/>
      <c r="R82" s="286"/>
      <c r="S82" s="287"/>
      <c r="T82" s="194"/>
      <c r="U82" s="286"/>
      <c r="V82" s="194"/>
      <c r="W82" s="286"/>
      <c r="X82" s="287"/>
      <c r="Y82" s="194"/>
      <c r="Z82" s="286"/>
      <c r="AA82" s="194"/>
      <c r="AB82" s="286"/>
      <c r="AC82" s="287"/>
      <c r="AD82" s="194"/>
      <c r="AE82" s="286"/>
      <c r="AF82" s="194"/>
      <c r="AG82" s="286"/>
      <c r="AH82" s="287"/>
      <c r="AI82" s="194"/>
      <c r="AJ82" s="286"/>
      <c r="AK82" s="194"/>
      <c r="AL82" s="286"/>
      <c r="AM82" s="287"/>
      <c r="AN82" s="194"/>
      <c r="AO82" s="286"/>
      <c r="AP82" s="194"/>
    </row>
    <row r="83" customFormat="false" ht="19.5" hidden="false" customHeight="true" outlineLevel="0" collapsed="false">
      <c r="A83" s="183" t="str">
        <f aca="false">IF(ISBLANK('Database (LECTURE-RES-PRAC)'!A80),"",'Database (LECTURE-RES-PRAC)'!A80)</f>
        <v/>
      </c>
      <c r="B83" s="184" t="str">
        <f aca="false">IF(ISBLANK('Database (LECTURE-RES-PRAC)'!B80),"",'Database (LECTURE-RES-PRAC)'!B80)</f>
        <v/>
      </c>
      <c r="C83" s="336" t="str">
        <f aca="false">'Grade computation'!J83</f>
        <v/>
      </c>
      <c r="D83" s="336" t="str">
        <f aca="false">'Grade computation'!R83</f>
        <v/>
      </c>
      <c r="E83" s="336" t="str">
        <f aca="false">'Grade computation'!Z83</f>
        <v/>
      </c>
      <c r="F83" s="337" t="str">
        <f aca="false">'Grade computation'!AA83</f>
        <v/>
      </c>
      <c r="G83" s="338" t="str">
        <f aca="false">'Grade computation'!AB83</f>
        <v/>
      </c>
      <c r="H83" s="338"/>
      <c r="I83" s="233"/>
      <c r="J83" s="194"/>
      <c r="K83" s="286"/>
      <c r="L83" s="194"/>
      <c r="M83" s="286"/>
      <c r="N83" s="287"/>
      <c r="O83" s="194"/>
      <c r="P83" s="286"/>
      <c r="Q83" s="194"/>
      <c r="R83" s="286"/>
      <c r="S83" s="287"/>
      <c r="T83" s="194"/>
      <c r="U83" s="286"/>
      <c r="V83" s="194"/>
      <c r="W83" s="286"/>
      <c r="X83" s="287"/>
      <c r="Y83" s="194"/>
      <c r="Z83" s="286"/>
      <c r="AA83" s="194"/>
      <c r="AB83" s="286"/>
      <c r="AC83" s="287"/>
      <c r="AD83" s="194"/>
      <c r="AE83" s="286"/>
      <c r="AF83" s="194"/>
      <c r="AG83" s="286"/>
      <c r="AH83" s="287"/>
      <c r="AI83" s="194"/>
      <c r="AJ83" s="286"/>
      <c r="AK83" s="194"/>
      <c r="AL83" s="286"/>
      <c r="AM83" s="287"/>
      <c r="AN83" s="194"/>
      <c r="AO83" s="286"/>
      <c r="AP83" s="194"/>
    </row>
    <row r="84" customFormat="false" ht="19.5" hidden="false" customHeight="true" outlineLevel="0" collapsed="false">
      <c r="A84" s="228" t="str">
        <f aca="false">IF(ISBLANK('Database (LECTURE-RES-PRAC)'!A81),"",'Database (LECTURE-RES-PRAC)'!A81)</f>
        <v/>
      </c>
      <c r="B84" s="229" t="str">
        <f aca="false">IF(ISBLANK('Database (LECTURE-RES-PRAC)'!B81),"",'Database (LECTURE-RES-PRAC)'!B81)</f>
        <v/>
      </c>
      <c r="C84" s="336" t="str">
        <f aca="false">'Grade computation'!J84</f>
        <v/>
      </c>
      <c r="D84" s="336" t="str">
        <f aca="false">'Grade computation'!R84</f>
        <v/>
      </c>
      <c r="E84" s="336" t="str">
        <f aca="false">'Grade computation'!Z84</f>
        <v/>
      </c>
      <c r="F84" s="337" t="str">
        <f aca="false">'Grade computation'!AA84</f>
        <v/>
      </c>
      <c r="G84" s="338" t="str">
        <f aca="false">'Grade computation'!AB84</f>
        <v/>
      </c>
      <c r="H84" s="338"/>
      <c r="I84" s="233"/>
      <c r="J84" s="194"/>
      <c r="K84" s="286"/>
      <c r="L84" s="194"/>
      <c r="M84" s="286"/>
      <c r="N84" s="287"/>
      <c r="O84" s="194"/>
      <c r="P84" s="286"/>
      <c r="Q84" s="194"/>
      <c r="R84" s="286"/>
      <c r="S84" s="287"/>
      <c r="T84" s="194"/>
      <c r="U84" s="286"/>
      <c r="V84" s="194"/>
      <c r="W84" s="286"/>
      <c r="X84" s="287"/>
      <c r="Y84" s="194"/>
      <c r="Z84" s="286"/>
      <c r="AA84" s="194"/>
      <c r="AB84" s="286"/>
      <c r="AC84" s="287"/>
      <c r="AD84" s="194"/>
      <c r="AE84" s="286"/>
      <c r="AF84" s="194"/>
      <c r="AG84" s="286"/>
      <c r="AH84" s="287"/>
      <c r="AI84" s="194"/>
      <c r="AJ84" s="286"/>
      <c r="AK84" s="194"/>
      <c r="AL84" s="286"/>
      <c r="AM84" s="287"/>
      <c r="AN84" s="194"/>
      <c r="AO84" s="286"/>
      <c r="AP84" s="194"/>
    </row>
    <row r="85" customFormat="false" ht="19.5" hidden="false" customHeight="true" outlineLevel="0" collapsed="false">
      <c r="A85" s="183" t="str">
        <f aca="false">IF(ISBLANK('Database (LECTURE-RES-PRAC)'!A82),"",'Database (LECTURE-RES-PRAC)'!A82)</f>
        <v/>
      </c>
      <c r="B85" s="184" t="str">
        <f aca="false">IF(ISBLANK('Database (LECTURE-RES-PRAC)'!B82),"",'Database (LECTURE-RES-PRAC)'!B82)</f>
        <v/>
      </c>
      <c r="C85" s="336" t="str">
        <f aca="false">'Grade computation'!J85</f>
        <v/>
      </c>
      <c r="D85" s="336" t="str">
        <f aca="false">'Grade computation'!R85</f>
        <v/>
      </c>
      <c r="E85" s="336" t="str">
        <f aca="false">'Grade computation'!Z85</f>
        <v/>
      </c>
      <c r="F85" s="337" t="str">
        <f aca="false">'Grade computation'!AA85</f>
        <v/>
      </c>
      <c r="G85" s="338" t="str">
        <f aca="false">'Grade computation'!AB85</f>
        <v/>
      </c>
      <c r="H85" s="338"/>
      <c r="I85" s="233"/>
      <c r="J85" s="194"/>
      <c r="K85" s="286"/>
      <c r="L85" s="194"/>
      <c r="M85" s="286"/>
      <c r="N85" s="287"/>
      <c r="O85" s="194"/>
      <c r="P85" s="286"/>
      <c r="Q85" s="194"/>
      <c r="R85" s="286"/>
      <c r="S85" s="287"/>
      <c r="T85" s="194"/>
      <c r="U85" s="286"/>
      <c r="V85" s="194"/>
      <c r="W85" s="286"/>
      <c r="X85" s="287"/>
      <c r="Y85" s="194"/>
      <c r="Z85" s="286"/>
      <c r="AA85" s="194"/>
      <c r="AB85" s="286"/>
      <c r="AC85" s="287"/>
      <c r="AD85" s="194"/>
      <c r="AE85" s="286"/>
      <c r="AF85" s="194"/>
      <c r="AG85" s="286"/>
      <c r="AH85" s="287"/>
      <c r="AI85" s="194"/>
      <c r="AJ85" s="286"/>
      <c r="AK85" s="194"/>
      <c r="AL85" s="286"/>
      <c r="AM85" s="287"/>
      <c r="AN85" s="194"/>
      <c r="AO85" s="286"/>
      <c r="AP85" s="194"/>
    </row>
    <row r="86" customFormat="false" ht="19.5" hidden="false" customHeight="true" outlineLevel="0" collapsed="false">
      <c r="A86" s="228" t="str">
        <f aca="false">IF(ISBLANK('Database (LECTURE-RES-PRAC)'!A83),"",'Database (LECTURE-RES-PRAC)'!A83)</f>
        <v/>
      </c>
      <c r="B86" s="229" t="str">
        <f aca="false">IF(ISBLANK('Database (LECTURE-RES-PRAC)'!B83),"",'Database (LECTURE-RES-PRAC)'!B83)</f>
        <v/>
      </c>
      <c r="C86" s="336" t="str">
        <f aca="false">'Grade computation'!J86</f>
        <v/>
      </c>
      <c r="D86" s="336" t="str">
        <f aca="false">'Grade computation'!R86</f>
        <v/>
      </c>
      <c r="E86" s="336" t="str">
        <f aca="false">'Grade computation'!Z86</f>
        <v/>
      </c>
      <c r="F86" s="337" t="str">
        <f aca="false">'Grade computation'!AA86</f>
        <v/>
      </c>
      <c r="G86" s="338" t="str">
        <f aca="false">'Grade computation'!AB86</f>
        <v/>
      </c>
      <c r="H86" s="338"/>
      <c r="I86" s="233"/>
      <c r="J86" s="194"/>
      <c r="K86" s="286"/>
      <c r="L86" s="194"/>
      <c r="M86" s="286"/>
      <c r="N86" s="287"/>
      <c r="O86" s="194"/>
      <c r="P86" s="286"/>
      <c r="Q86" s="194"/>
      <c r="R86" s="286"/>
      <c r="S86" s="287"/>
      <c r="T86" s="194"/>
      <c r="U86" s="286"/>
      <c r="V86" s="194"/>
      <c r="W86" s="286"/>
      <c r="X86" s="287"/>
      <c r="Y86" s="194"/>
      <c r="Z86" s="286"/>
      <c r="AA86" s="194"/>
      <c r="AB86" s="286"/>
      <c r="AC86" s="287"/>
      <c r="AD86" s="194"/>
      <c r="AE86" s="286"/>
      <c r="AF86" s="194"/>
      <c r="AG86" s="286"/>
      <c r="AH86" s="287"/>
      <c r="AI86" s="194"/>
      <c r="AJ86" s="286"/>
      <c r="AK86" s="194"/>
      <c r="AL86" s="286"/>
      <c r="AM86" s="287"/>
      <c r="AN86" s="194"/>
      <c r="AO86" s="286"/>
      <c r="AP86" s="194"/>
    </row>
    <row r="87" customFormat="false" ht="19.5" hidden="false" customHeight="true" outlineLevel="0" collapsed="false">
      <c r="A87" s="183" t="str">
        <f aca="false">IF(ISBLANK('Database (LECTURE-RES-PRAC)'!A84),"",'Database (LECTURE-RES-PRAC)'!A84)</f>
        <v/>
      </c>
      <c r="B87" s="184" t="str">
        <f aca="false">IF(ISBLANK('Database (LECTURE-RES-PRAC)'!B84),"",'Database (LECTURE-RES-PRAC)'!B84)</f>
        <v/>
      </c>
      <c r="C87" s="336" t="str">
        <f aca="false">'Grade computation'!J87</f>
        <v/>
      </c>
      <c r="D87" s="336" t="str">
        <f aca="false">'Grade computation'!R87</f>
        <v/>
      </c>
      <c r="E87" s="336" t="str">
        <f aca="false">'Grade computation'!Z87</f>
        <v/>
      </c>
      <c r="F87" s="337" t="str">
        <f aca="false">'Grade computation'!AA87</f>
        <v/>
      </c>
      <c r="G87" s="338" t="str">
        <f aca="false">'Grade computation'!AB87</f>
        <v/>
      </c>
      <c r="H87" s="338"/>
      <c r="I87" s="233"/>
      <c r="J87" s="194"/>
      <c r="K87" s="286"/>
      <c r="L87" s="194"/>
      <c r="M87" s="286"/>
      <c r="N87" s="287"/>
      <c r="O87" s="194"/>
      <c r="P87" s="286"/>
      <c r="Q87" s="194"/>
      <c r="R87" s="286"/>
      <c r="S87" s="287"/>
      <c r="T87" s="194"/>
      <c r="U87" s="286"/>
      <c r="V87" s="194"/>
      <c r="W87" s="286"/>
      <c r="X87" s="287"/>
      <c r="Y87" s="194"/>
      <c r="Z87" s="286"/>
      <c r="AA87" s="194"/>
      <c r="AB87" s="286"/>
      <c r="AC87" s="287"/>
      <c r="AD87" s="194"/>
      <c r="AE87" s="286"/>
      <c r="AF87" s="194"/>
      <c r="AG87" s="286"/>
      <c r="AH87" s="287"/>
      <c r="AI87" s="194"/>
      <c r="AJ87" s="286"/>
      <c r="AK87" s="194"/>
      <c r="AL87" s="286"/>
      <c r="AM87" s="287"/>
      <c r="AN87" s="194"/>
      <c r="AO87" s="286"/>
      <c r="AP87" s="194"/>
    </row>
    <row r="88" customFormat="false" ht="19.5" hidden="false" customHeight="true" outlineLevel="0" collapsed="false">
      <c r="A88" s="228" t="str">
        <f aca="false">IF(ISBLANK('Database (LECTURE-RES-PRAC)'!A85),"",'Database (LECTURE-RES-PRAC)'!A85)</f>
        <v/>
      </c>
      <c r="B88" s="229" t="str">
        <f aca="false">IF(ISBLANK('Database (LECTURE-RES-PRAC)'!B85),"",'Database (LECTURE-RES-PRAC)'!B85)</f>
        <v/>
      </c>
      <c r="C88" s="336" t="str">
        <f aca="false">'Grade computation'!J88</f>
        <v/>
      </c>
      <c r="D88" s="336" t="str">
        <f aca="false">'Grade computation'!R88</f>
        <v/>
      </c>
      <c r="E88" s="336" t="str">
        <f aca="false">'Grade computation'!Z88</f>
        <v/>
      </c>
      <c r="F88" s="337" t="str">
        <f aca="false">'Grade computation'!AA88</f>
        <v/>
      </c>
      <c r="G88" s="338" t="str">
        <f aca="false">'Grade computation'!AB88</f>
        <v/>
      </c>
      <c r="H88" s="338"/>
      <c r="I88" s="233"/>
      <c r="J88" s="194"/>
      <c r="K88" s="286"/>
      <c r="L88" s="194"/>
      <c r="M88" s="286"/>
      <c r="N88" s="287"/>
      <c r="O88" s="194"/>
      <c r="P88" s="286"/>
      <c r="Q88" s="194"/>
      <c r="R88" s="286"/>
      <c r="S88" s="287"/>
      <c r="T88" s="194"/>
      <c r="U88" s="286"/>
      <c r="V88" s="194"/>
      <c r="W88" s="286"/>
      <c r="X88" s="287"/>
      <c r="Y88" s="194"/>
      <c r="Z88" s="286"/>
      <c r="AA88" s="194"/>
      <c r="AB88" s="286"/>
      <c r="AC88" s="287"/>
      <c r="AD88" s="194"/>
      <c r="AE88" s="286"/>
      <c r="AF88" s="194"/>
      <c r="AG88" s="286"/>
      <c r="AH88" s="287"/>
      <c r="AI88" s="194"/>
      <c r="AJ88" s="286"/>
      <c r="AK88" s="194"/>
      <c r="AL88" s="286"/>
      <c r="AM88" s="287"/>
      <c r="AN88" s="194"/>
      <c r="AO88" s="286"/>
      <c r="AP88" s="194"/>
    </row>
    <row r="89" customFormat="false" ht="19.5" hidden="false" customHeight="true" outlineLevel="0" collapsed="false">
      <c r="A89" s="183" t="str">
        <f aca="false">IF(ISBLANK('Database (LECTURE-RES-PRAC)'!A86),"",'Database (LECTURE-RES-PRAC)'!A86)</f>
        <v/>
      </c>
      <c r="B89" s="184" t="str">
        <f aca="false">IF(ISBLANK('Database (LECTURE-RES-PRAC)'!B86),"",'Database (LECTURE-RES-PRAC)'!B86)</f>
        <v/>
      </c>
      <c r="C89" s="336" t="str">
        <f aca="false">'Grade computation'!J89</f>
        <v/>
      </c>
      <c r="D89" s="336" t="str">
        <f aca="false">'Grade computation'!R89</f>
        <v/>
      </c>
      <c r="E89" s="336" t="str">
        <f aca="false">'Grade computation'!Z89</f>
        <v/>
      </c>
      <c r="F89" s="337" t="str">
        <f aca="false">'Grade computation'!AA89</f>
        <v/>
      </c>
      <c r="G89" s="338" t="str">
        <f aca="false">'Grade computation'!AB89</f>
        <v/>
      </c>
      <c r="H89" s="338"/>
      <c r="I89" s="233"/>
      <c r="J89" s="194"/>
      <c r="K89" s="286"/>
      <c r="L89" s="194"/>
      <c r="M89" s="286"/>
      <c r="N89" s="287"/>
      <c r="O89" s="194"/>
      <c r="P89" s="286"/>
      <c r="Q89" s="194"/>
      <c r="R89" s="286"/>
      <c r="S89" s="287"/>
      <c r="T89" s="194"/>
      <c r="U89" s="286"/>
      <c r="V89" s="194"/>
      <c r="W89" s="286"/>
      <c r="X89" s="287"/>
      <c r="Y89" s="194"/>
      <c r="Z89" s="286"/>
      <c r="AA89" s="194"/>
      <c r="AB89" s="286"/>
      <c r="AC89" s="287"/>
      <c r="AD89" s="194"/>
      <c r="AE89" s="286"/>
      <c r="AF89" s="194"/>
      <c r="AG89" s="286"/>
      <c r="AH89" s="287"/>
      <c r="AI89" s="194"/>
      <c r="AJ89" s="286"/>
      <c r="AK89" s="194"/>
      <c r="AL89" s="286"/>
      <c r="AM89" s="287"/>
      <c r="AN89" s="194"/>
      <c r="AO89" s="286"/>
      <c r="AP89" s="194"/>
    </row>
    <row r="90" customFormat="false" ht="19.5" hidden="false" customHeight="true" outlineLevel="0" collapsed="false">
      <c r="A90" s="228" t="str">
        <f aca="false">IF(ISBLANK('Database (LECTURE-RES-PRAC)'!A87),"",'Database (LECTURE-RES-PRAC)'!A87)</f>
        <v/>
      </c>
      <c r="B90" s="229" t="str">
        <f aca="false">IF(ISBLANK('Database (LECTURE-RES-PRAC)'!B87),"",'Database (LECTURE-RES-PRAC)'!B87)</f>
        <v/>
      </c>
      <c r="C90" s="336" t="str">
        <f aca="false">'Grade computation'!J90</f>
        <v/>
      </c>
      <c r="D90" s="336" t="str">
        <f aca="false">'Grade computation'!R90</f>
        <v/>
      </c>
      <c r="E90" s="336" t="str">
        <f aca="false">'Grade computation'!Z90</f>
        <v/>
      </c>
      <c r="F90" s="337" t="str">
        <f aca="false">'Grade computation'!AA90</f>
        <v/>
      </c>
      <c r="G90" s="338" t="str">
        <f aca="false">'Grade computation'!AB90</f>
        <v/>
      </c>
      <c r="H90" s="338"/>
      <c r="I90" s="233"/>
      <c r="J90" s="194"/>
      <c r="K90" s="286"/>
      <c r="L90" s="194"/>
      <c r="M90" s="286"/>
      <c r="N90" s="287"/>
      <c r="O90" s="194"/>
      <c r="P90" s="286"/>
      <c r="Q90" s="194"/>
      <c r="R90" s="286"/>
      <c r="S90" s="287"/>
      <c r="T90" s="194"/>
      <c r="U90" s="286"/>
      <c r="V90" s="194"/>
      <c r="W90" s="286"/>
      <c r="X90" s="287"/>
      <c r="Y90" s="194"/>
      <c r="Z90" s="286"/>
      <c r="AA90" s="194"/>
      <c r="AB90" s="286"/>
      <c r="AC90" s="287"/>
      <c r="AD90" s="194"/>
      <c r="AE90" s="286"/>
      <c r="AF90" s="194"/>
      <c r="AG90" s="286"/>
      <c r="AH90" s="287"/>
      <c r="AI90" s="194"/>
      <c r="AJ90" s="286"/>
      <c r="AK90" s="194"/>
      <c r="AL90" s="286"/>
      <c r="AM90" s="287"/>
      <c r="AN90" s="194"/>
      <c r="AO90" s="286"/>
      <c r="AP90" s="194"/>
    </row>
    <row r="91" customFormat="false" ht="19.5" hidden="false" customHeight="true" outlineLevel="0" collapsed="false">
      <c r="A91" s="183" t="str">
        <f aca="false">IF(ISBLANK('Database (LECTURE-RES-PRAC)'!A88),"",'Database (LECTURE-RES-PRAC)'!A88)</f>
        <v/>
      </c>
      <c r="B91" s="184" t="str">
        <f aca="false">IF(ISBLANK('Database (LECTURE-RES-PRAC)'!B88),"",'Database (LECTURE-RES-PRAC)'!B88)</f>
        <v/>
      </c>
      <c r="C91" s="336" t="str">
        <f aca="false">'Grade computation'!J91</f>
        <v/>
      </c>
      <c r="D91" s="336" t="str">
        <f aca="false">'Grade computation'!R91</f>
        <v/>
      </c>
      <c r="E91" s="336" t="str">
        <f aca="false">'Grade computation'!Z91</f>
        <v/>
      </c>
      <c r="F91" s="337" t="str">
        <f aca="false">'Grade computation'!AA91</f>
        <v/>
      </c>
      <c r="G91" s="338" t="str">
        <f aca="false">'Grade computation'!AB91</f>
        <v/>
      </c>
      <c r="H91" s="338"/>
      <c r="I91" s="233"/>
      <c r="J91" s="194"/>
      <c r="K91" s="286"/>
      <c r="L91" s="194"/>
      <c r="M91" s="286"/>
      <c r="N91" s="287"/>
      <c r="O91" s="194"/>
      <c r="P91" s="286"/>
      <c r="Q91" s="194"/>
      <c r="R91" s="286"/>
      <c r="S91" s="287"/>
      <c r="T91" s="194"/>
      <c r="U91" s="286"/>
      <c r="V91" s="194"/>
      <c r="W91" s="286"/>
      <c r="X91" s="287"/>
      <c r="Y91" s="194"/>
      <c r="Z91" s="286"/>
      <c r="AA91" s="194"/>
      <c r="AB91" s="286"/>
      <c r="AC91" s="287"/>
      <c r="AD91" s="194"/>
      <c r="AE91" s="286"/>
      <c r="AF91" s="194"/>
      <c r="AG91" s="286"/>
      <c r="AH91" s="287"/>
      <c r="AI91" s="194"/>
      <c r="AJ91" s="286"/>
      <c r="AK91" s="194"/>
      <c r="AL91" s="286"/>
      <c r="AM91" s="287"/>
      <c r="AN91" s="194"/>
      <c r="AO91" s="286"/>
      <c r="AP91" s="194"/>
    </row>
    <row r="92" customFormat="false" ht="19.5" hidden="false" customHeight="true" outlineLevel="0" collapsed="false">
      <c r="A92" s="228" t="str">
        <f aca="false">IF(ISBLANK('Database (LECTURE-RES-PRAC)'!A89),"",'Database (LECTURE-RES-PRAC)'!A89)</f>
        <v/>
      </c>
      <c r="B92" s="229" t="str">
        <f aca="false">IF(ISBLANK('Database (LECTURE-RES-PRAC)'!B89),"",'Database (LECTURE-RES-PRAC)'!B89)</f>
        <v/>
      </c>
      <c r="C92" s="336" t="str">
        <f aca="false">'Grade computation'!J92</f>
        <v/>
      </c>
      <c r="D92" s="336" t="str">
        <f aca="false">'Grade computation'!R92</f>
        <v/>
      </c>
      <c r="E92" s="336" t="str">
        <f aca="false">'Grade computation'!Z92</f>
        <v/>
      </c>
      <c r="F92" s="337" t="str">
        <f aca="false">'Grade computation'!AA92</f>
        <v/>
      </c>
      <c r="G92" s="338" t="str">
        <f aca="false">'Grade computation'!AB92</f>
        <v/>
      </c>
      <c r="H92" s="338"/>
      <c r="I92" s="233"/>
      <c r="J92" s="194"/>
      <c r="K92" s="286"/>
      <c r="L92" s="194"/>
      <c r="M92" s="286"/>
      <c r="N92" s="287"/>
      <c r="O92" s="194"/>
      <c r="P92" s="286"/>
      <c r="Q92" s="194"/>
      <c r="R92" s="286"/>
      <c r="S92" s="287"/>
      <c r="T92" s="194"/>
      <c r="U92" s="286"/>
      <c r="V92" s="194"/>
      <c r="W92" s="286"/>
      <c r="X92" s="287"/>
      <c r="Y92" s="194"/>
      <c r="Z92" s="286"/>
      <c r="AA92" s="194"/>
      <c r="AB92" s="286"/>
      <c r="AC92" s="287"/>
      <c r="AD92" s="194"/>
      <c r="AE92" s="286"/>
      <c r="AF92" s="194"/>
      <c r="AG92" s="286"/>
      <c r="AH92" s="287"/>
      <c r="AI92" s="194"/>
      <c r="AJ92" s="286"/>
      <c r="AK92" s="194"/>
      <c r="AL92" s="286"/>
      <c r="AM92" s="287"/>
      <c r="AN92" s="194"/>
      <c r="AO92" s="286"/>
      <c r="AP92" s="194"/>
    </row>
    <row r="93" customFormat="false" ht="19.5" hidden="false" customHeight="true" outlineLevel="0" collapsed="false">
      <c r="A93" s="183" t="str">
        <f aca="false">IF(ISBLANK('Database (LECTURE-RES-PRAC)'!A90),"",'Database (LECTURE-RES-PRAC)'!A90)</f>
        <v/>
      </c>
      <c r="B93" s="184" t="str">
        <f aca="false">IF(ISBLANK('Database (LECTURE-RES-PRAC)'!B90),"",'Database (LECTURE-RES-PRAC)'!B90)</f>
        <v/>
      </c>
      <c r="C93" s="336" t="str">
        <f aca="false">'Grade computation'!J93</f>
        <v/>
      </c>
      <c r="D93" s="336" t="str">
        <f aca="false">'Grade computation'!R93</f>
        <v/>
      </c>
      <c r="E93" s="336" t="str">
        <f aca="false">'Grade computation'!Z93</f>
        <v/>
      </c>
      <c r="F93" s="337" t="str">
        <f aca="false">'Grade computation'!AA93</f>
        <v/>
      </c>
      <c r="G93" s="338" t="str">
        <f aca="false">'Grade computation'!AB93</f>
        <v/>
      </c>
      <c r="H93" s="338"/>
      <c r="I93" s="233"/>
      <c r="J93" s="194"/>
      <c r="K93" s="286"/>
      <c r="L93" s="194"/>
      <c r="M93" s="286"/>
      <c r="N93" s="287"/>
      <c r="O93" s="194"/>
      <c r="P93" s="286"/>
      <c r="Q93" s="194"/>
      <c r="R93" s="286"/>
      <c r="S93" s="287"/>
      <c r="T93" s="194"/>
      <c r="U93" s="286"/>
      <c r="V93" s="194"/>
      <c r="W93" s="286"/>
      <c r="X93" s="287"/>
      <c r="Y93" s="194"/>
      <c r="Z93" s="286"/>
      <c r="AA93" s="194"/>
      <c r="AB93" s="286"/>
      <c r="AC93" s="287"/>
      <c r="AD93" s="194"/>
      <c r="AE93" s="286"/>
      <c r="AF93" s="194"/>
      <c r="AG93" s="286"/>
      <c r="AH93" s="287"/>
      <c r="AI93" s="194"/>
      <c r="AJ93" s="286"/>
      <c r="AK93" s="194"/>
      <c r="AL93" s="286"/>
      <c r="AM93" s="287"/>
      <c r="AN93" s="194"/>
      <c r="AO93" s="286"/>
      <c r="AP93" s="194"/>
    </row>
    <row r="94" customFormat="false" ht="19.5" hidden="false" customHeight="true" outlineLevel="0" collapsed="false">
      <c r="A94" s="228" t="str">
        <f aca="false">IF(ISBLANK('Database (LECTURE-RES-PRAC)'!A91),"",'Database (LECTURE-RES-PRAC)'!A91)</f>
        <v/>
      </c>
      <c r="B94" s="229" t="str">
        <f aca="false">IF(ISBLANK('Database (LECTURE-RES-PRAC)'!B91),"",'Database (LECTURE-RES-PRAC)'!B91)</f>
        <v/>
      </c>
      <c r="C94" s="336" t="str">
        <f aca="false">'Grade computation'!J94</f>
        <v/>
      </c>
      <c r="D94" s="336" t="str">
        <f aca="false">'Grade computation'!R94</f>
        <v/>
      </c>
      <c r="E94" s="336" t="str">
        <f aca="false">'Grade computation'!Z94</f>
        <v/>
      </c>
      <c r="F94" s="337" t="str">
        <f aca="false">'Grade computation'!AA94</f>
        <v/>
      </c>
      <c r="G94" s="338" t="str">
        <f aca="false">'Grade computation'!AB94</f>
        <v/>
      </c>
      <c r="H94" s="338"/>
      <c r="I94" s="233"/>
      <c r="J94" s="194"/>
      <c r="K94" s="286"/>
      <c r="L94" s="194"/>
      <c r="M94" s="286"/>
      <c r="N94" s="287"/>
      <c r="O94" s="194"/>
      <c r="P94" s="286"/>
      <c r="Q94" s="194"/>
      <c r="R94" s="286"/>
      <c r="S94" s="287"/>
      <c r="T94" s="194"/>
      <c r="U94" s="286"/>
      <c r="V94" s="194"/>
      <c r="W94" s="286"/>
      <c r="X94" s="287"/>
      <c r="Y94" s="194"/>
      <c r="Z94" s="286"/>
      <c r="AA94" s="194"/>
      <c r="AB94" s="286"/>
      <c r="AC94" s="287"/>
      <c r="AD94" s="194"/>
      <c r="AE94" s="286"/>
      <c r="AF94" s="194"/>
      <c r="AG94" s="286"/>
      <c r="AH94" s="287"/>
      <c r="AI94" s="194"/>
      <c r="AJ94" s="286"/>
      <c r="AK94" s="194"/>
      <c r="AL94" s="286"/>
      <c r="AM94" s="287"/>
      <c r="AN94" s="194"/>
      <c r="AO94" s="286"/>
      <c r="AP94" s="194"/>
    </row>
    <row r="95" customFormat="false" ht="19.5" hidden="false" customHeight="true" outlineLevel="0" collapsed="false">
      <c r="A95" s="183" t="str">
        <f aca="false">IF(ISBLANK('Database (LECTURE-RES-PRAC)'!A92),"",'Database (LECTURE-RES-PRAC)'!A92)</f>
        <v/>
      </c>
      <c r="B95" s="184" t="str">
        <f aca="false">IF(ISBLANK('Database (LECTURE-RES-PRAC)'!B92),"",'Database (LECTURE-RES-PRAC)'!B92)</f>
        <v/>
      </c>
      <c r="C95" s="336" t="str">
        <f aca="false">'Grade computation'!J95</f>
        <v/>
      </c>
      <c r="D95" s="336" t="str">
        <f aca="false">'Grade computation'!R95</f>
        <v/>
      </c>
      <c r="E95" s="336" t="str">
        <f aca="false">'Grade computation'!Z95</f>
        <v/>
      </c>
      <c r="F95" s="337" t="str">
        <f aca="false">'Grade computation'!AA95</f>
        <v/>
      </c>
      <c r="G95" s="338" t="str">
        <f aca="false">'Grade computation'!AB95</f>
        <v/>
      </c>
      <c r="H95" s="338"/>
      <c r="I95" s="233"/>
      <c r="J95" s="194"/>
      <c r="K95" s="286"/>
      <c r="L95" s="194"/>
      <c r="M95" s="286"/>
      <c r="N95" s="287"/>
      <c r="O95" s="194"/>
      <c r="P95" s="286"/>
      <c r="Q95" s="194"/>
      <c r="R95" s="286"/>
      <c r="S95" s="287"/>
      <c r="T95" s="194"/>
      <c r="U95" s="286"/>
      <c r="V95" s="194"/>
      <c r="W95" s="286"/>
      <c r="X95" s="287"/>
      <c r="Y95" s="194"/>
      <c r="Z95" s="286"/>
      <c r="AA95" s="194"/>
      <c r="AB95" s="286"/>
      <c r="AC95" s="287"/>
      <c r="AD95" s="194"/>
      <c r="AE95" s="286"/>
      <c r="AF95" s="194"/>
      <c r="AG95" s="286"/>
      <c r="AH95" s="287"/>
      <c r="AI95" s="194"/>
      <c r="AJ95" s="286"/>
      <c r="AK95" s="194"/>
      <c r="AL95" s="286"/>
      <c r="AM95" s="287"/>
      <c r="AN95" s="194"/>
      <c r="AO95" s="286"/>
      <c r="AP95" s="194"/>
    </row>
    <row r="96" customFormat="false" ht="19.5" hidden="false" customHeight="true" outlineLevel="0" collapsed="false">
      <c r="A96" s="228" t="str">
        <f aca="false">IF(ISBLANK('Database (LECTURE-RES-PRAC)'!A93),"",'Database (LECTURE-RES-PRAC)'!A93)</f>
        <v/>
      </c>
      <c r="B96" s="229" t="str">
        <f aca="false">IF(ISBLANK('Database (LECTURE-RES-PRAC)'!B93),"",'Database (LECTURE-RES-PRAC)'!B93)</f>
        <v/>
      </c>
      <c r="C96" s="336" t="str">
        <f aca="false">'Grade computation'!J96</f>
        <v/>
      </c>
      <c r="D96" s="336" t="str">
        <f aca="false">'Grade computation'!R96</f>
        <v/>
      </c>
      <c r="E96" s="336" t="str">
        <f aca="false">'Grade computation'!Z96</f>
        <v/>
      </c>
      <c r="F96" s="337" t="str">
        <f aca="false">'Grade computation'!AA96</f>
        <v/>
      </c>
      <c r="G96" s="338" t="str">
        <f aca="false">'Grade computation'!AB96</f>
        <v/>
      </c>
      <c r="H96" s="338"/>
      <c r="I96" s="233"/>
      <c r="J96" s="194"/>
      <c r="K96" s="286"/>
      <c r="L96" s="194"/>
      <c r="M96" s="286"/>
      <c r="N96" s="287"/>
      <c r="O96" s="194"/>
      <c r="P96" s="286"/>
      <c r="Q96" s="194"/>
      <c r="R96" s="286"/>
      <c r="S96" s="287"/>
      <c r="T96" s="194"/>
      <c r="U96" s="286"/>
      <c r="V96" s="194"/>
      <c r="W96" s="286"/>
      <c r="X96" s="287"/>
      <c r="Y96" s="194"/>
      <c r="Z96" s="286"/>
      <c r="AA96" s="194"/>
      <c r="AB96" s="286"/>
      <c r="AC96" s="287"/>
      <c r="AD96" s="194"/>
      <c r="AE96" s="286"/>
      <c r="AF96" s="194"/>
      <c r="AG96" s="286"/>
      <c r="AH96" s="287"/>
      <c r="AI96" s="194"/>
      <c r="AJ96" s="286"/>
      <c r="AK96" s="194"/>
      <c r="AL96" s="286"/>
      <c r="AM96" s="287"/>
      <c r="AN96" s="194"/>
      <c r="AO96" s="286"/>
      <c r="AP96" s="194"/>
    </row>
    <row r="97" customFormat="false" ht="19.5" hidden="false" customHeight="true" outlineLevel="0" collapsed="false">
      <c r="A97" s="183" t="str">
        <f aca="false">IF(ISBLANK('Database (LECTURE-RES-PRAC)'!A94),"",'Database (LECTURE-RES-PRAC)'!A94)</f>
        <v/>
      </c>
      <c r="B97" s="184" t="str">
        <f aca="false">IF(ISBLANK('Database (LECTURE-RES-PRAC)'!B94),"",'Database (LECTURE-RES-PRAC)'!B94)</f>
        <v/>
      </c>
      <c r="C97" s="336" t="str">
        <f aca="false">'Grade computation'!J97</f>
        <v/>
      </c>
      <c r="D97" s="336" t="str">
        <f aca="false">'Grade computation'!R97</f>
        <v/>
      </c>
      <c r="E97" s="336" t="str">
        <f aca="false">'Grade computation'!Z97</f>
        <v/>
      </c>
      <c r="F97" s="337" t="str">
        <f aca="false">'Grade computation'!AA97</f>
        <v/>
      </c>
      <c r="G97" s="338" t="str">
        <f aca="false">'Grade computation'!AB97</f>
        <v/>
      </c>
      <c r="H97" s="338"/>
      <c r="I97" s="233"/>
      <c r="J97" s="194"/>
      <c r="K97" s="286"/>
      <c r="L97" s="194"/>
      <c r="M97" s="286"/>
      <c r="N97" s="287"/>
      <c r="O97" s="194"/>
      <c r="P97" s="286"/>
      <c r="Q97" s="194"/>
      <c r="R97" s="286"/>
      <c r="S97" s="287"/>
      <c r="T97" s="194"/>
      <c r="U97" s="286"/>
      <c r="V97" s="194"/>
      <c r="W97" s="286"/>
      <c r="X97" s="287"/>
      <c r="Y97" s="194"/>
      <c r="Z97" s="286"/>
      <c r="AA97" s="194"/>
      <c r="AB97" s="286"/>
      <c r="AC97" s="287"/>
      <c r="AD97" s="194"/>
      <c r="AE97" s="286"/>
      <c r="AF97" s="194"/>
      <c r="AG97" s="286"/>
      <c r="AH97" s="287"/>
      <c r="AI97" s="194"/>
      <c r="AJ97" s="286"/>
      <c r="AK97" s="194"/>
      <c r="AL97" s="286"/>
      <c r="AM97" s="287"/>
      <c r="AN97" s="194"/>
      <c r="AO97" s="286"/>
      <c r="AP97" s="194"/>
    </row>
    <row r="98" customFormat="false" ht="19.5" hidden="false" customHeight="true" outlineLevel="0" collapsed="false">
      <c r="A98" s="228" t="str">
        <f aca="false">IF(ISBLANK('Database (LECTURE-RES-PRAC)'!A95),"",'Database (LECTURE-RES-PRAC)'!A95)</f>
        <v/>
      </c>
      <c r="B98" s="229" t="str">
        <f aca="false">IF(ISBLANK('Database (LECTURE-RES-PRAC)'!B95),"",'Database (LECTURE-RES-PRAC)'!B95)</f>
        <v/>
      </c>
      <c r="C98" s="336" t="str">
        <f aca="false">'Grade computation'!J98</f>
        <v/>
      </c>
      <c r="D98" s="336" t="str">
        <f aca="false">'Grade computation'!R98</f>
        <v/>
      </c>
      <c r="E98" s="336" t="str">
        <f aca="false">'Grade computation'!Z98</f>
        <v/>
      </c>
      <c r="F98" s="337" t="str">
        <f aca="false">'Grade computation'!AA98</f>
        <v/>
      </c>
      <c r="G98" s="338" t="str">
        <f aca="false">'Grade computation'!AB98</f>
        <v/>
      </c>
      <c r="H98" s="338"/>
      <c r="I98" s="233"/>
      <c r="J98" s="194"/>
      <c r="K98" s="286"/>
      <c r="L98" s="194"/>
      <c r="M98" s="286"/>
      <c r="N98" s="287"/>
      <c r="O98" s="194"/>
      <c r="P98" s="286"/>
      <c r="Q98" s="194"/>
      <c r="R98" s="286"/>
      <c r="S98" s="287"/>
      <c r="T98" s="194"/>
      <c r="U98" s="286"/>
      <c r="V98" s="194"/>
      <c r="W98" s="286"/>
      <c r="X98" s="287"/>
      <c r="Y98" s="194"/>
      <c r="Z98" s="286"/>
      <c r="AA98" s="194"/>
      <c r="AB98" s="286"/>
      <c r="AC98" s="287"/>
      <c r="AD98" s="194"/>
      <c r="AE98" s="286"/>
      <c r="AF98" s="194"/>
      <c r="AG98" s="286"/>
      <c r="AH98" s="287"/>
      <c r="AI98" s="194"/>
      <c r="AJ98" s="286"/>
      <c r="AK98" s="194"/>
      <c r="AL98" s="286"/>
      <c r="AM98" s="287"/>
      <c r="AN98" s="194"/>
      <c r="AO98" s="286"/>
      <c r="AP98" s="194"/>
    </row>
    <row r="99" customFormat="false" ht="19.5" hidden="false" customHeight="true" outlineLevel="0" collapsed="false">
      <c r="A99" s="183" t="str">
        <f aca="false">IF(ISBLANK('Database (LECTURE-RES-PRAC)'!A96),"",'Database (LECTURE-RES-PRAC)'!A96)</f>
        <v/>
      </c>
      <c r="B99" s="184" t="str">
        <f aca="false">IF(ISBLANK('Database (LECTURE-RES-PRAC)'!B96),"",'Database (LECTURE-RES-PRAC)'!B96)</f>
        <v/>
      </c>
      <c r="C99" s="336" t="str">
        <f aca="false">'Grade computation'!J99</f>
        <v/>
      </c>
      <c r="D99" s="336" t="str">
        <f aca="false">'Grade computation'!R99</f>
        <v/>
      </c>
      <c r="E99" s="336" t="str">
        <f aca="false">'Grade computation'!Z99</f>
        <v/>
      </c>
      <c r="F99" s="337" t="str">
        <f aca="false">'Grade computation'!AA99</f>
        <v/>
      </c>
      <c r="G99" s="338" t="str">
        <f aca="false">'Grade computation'!AB99</f>
        <v/>
      </c>
      <c r="H99" s="338"/>
      <c r="I99" s="233"/>
      <c r="J99" s="194"/>
      <c r="K99" s="286"/>
      <c r="L99" s="194"/>
      <c r="M99" s="286"/>
      <c r="N99" s="287"/>
      <c r="O99" s="194"/>
      <c r="P99" s="286"/>
      <c r="Q99" s="194"/>
      <c r="R99" s="286"/>
      <c r="S99" s="287"/>
      <c r="T99" s="194"/>
      <c r="U99" s="286"/>
      <c r="V99" s="194"/>
      <c r="W99" s="286"/>
      <c r="X99" s="287"/>
      <c r="Y99" s="194"/>
      <c r="Z99" s="286"/>
      <c r="AA99" s="194"/>
      <c r="AB99" s="286"/>
      <c r="AC99" s="287"/>
      <c r="AD99" s="194"/>
      <c r="AE99" s="286"/>
      <c r="AF99" s="194"/>
      <c r="AG99" s="286"/>
      <c r="AH99" s="287"/>
      <c r="AI99" s="194"/>
      <c r="AJ99" s="286"/>
      <c r="AK99" s="194"/>
      <c r="AL99" s="286"/>
      <c r="AM99" s="287"/>
      <c r="AN99" s="194"/>
      <c r="AO99" s="286"/>
      <c r="AP99" s="194"/>
    </row>
    <row r="100" customFormat="false" ht="19.5" hidden="false" customHeight="true" outlineLevel="0" collapsed="false">
      <c r="A100" s="228" t="str">
        <f aca="false">IF(ISBLANK('Database (LECTURE-RES-PRAC)'!A97),"",'Database (LECTURE-RES-PRAC)'!A97)</f>
        <v/>
      </c>
      <c r="B100" s="229" t="str">
        <f aca="false">IF(ISBLANK('Database (LECTURE-RES-PRAC)'!B97),"",'Database (LECTURE-RES-PRAC)'!B97)</f>
        <v/>
      </c>
      <c r="C100" s="336" t="str">
        <f aca="false">'Grade computation'!J100</f>
        <v/>
      </c>
      <c r="D100" s="336" t="str">
        <f aca="false">'Grade computation'!R100</f>
        <v/>
      </c>
      <c r="E100" s="336" t="str">
        <f aca="false">'Grade computation'!Z100</f>
        <v/>
      </c>
      <c r="F100" s="337" t="str">
        <f aca="false">'Grade computation'!AA100</f>
        <v/>
      </c>
      <c r="G100" s="338" t="str">
        <f aca="false">'Grade computation'!AB100</f>
        <v/>
      </c>
      <c r="H100" s="338"/>
      <c r="I100" s="233"/>
      <c r="J100" s="194"/>
      <c r="K100" s="286"/>
      <c r="L100" s="194"/>
      <c r="M100" s="286"/>
      <c r="N100" s="287"/>
      <c r="O100" s="194"/>
      <c r="P100" s="286"/>
      <c r="Q100" s="194"/>
      <c r="R100" s="286"/>
      <c r="S100" s="287"/>
      <c r="T100" s="194"/>
      <c r="U100" s="286"/>
      <c r="V100" s="194"/>
      <c r="W100" s="286"/>
      <c r="X100" s="287"/>
      <c r="Y100" s="194"/>
      <c r="Z100" s="286"/>
      <c r="AA100" s="194"/>
      <c r="AB100" s="286"/>
      <c r="AC100" s="287"/>
      <c r="AD100" s="194"/>
      <c r="AE100" s="286"/>
      <c r="AF100" s="194"/>
      <c r="AG100" s="286"/>
      <c r="AH100" s="287"/>
      <c r="AI100" s="194"/>
      <c r="AJ100" s="286"/>
      <c r="AK100" s="194"/>
      <c r="AL100" s="286"/>
      <c r="AM100" s="287"/>
      <c r="AN100" s="194"/>
      <c r="AO100" s="286"/>
      <c r="AP100" s="194"/>
    </row>
    <row r="101" customFormat="false" ht="19.5" hidden="false" customHeight="true" outlineLevel="0" collapsed="false">
      <c r="A101" s="183" t="str">
        <f aca="false">IF(ISBLANK('Database (LECTURE-RES-PRAC)'!A98),"",'Database (LECTURE-RES-PRAC)'!A98)</f>
        <v/>
      </c>
      <c r="B101" s="184" t="str">
        <f aca="false">IF(ISBLANK('Database (LECTURE-RES-PRAC)'!B98),"",'Database (LECTURE-RES-PRAC)'!B98)</f>
        <v/>
      </c>
      <c r="C101" s="336" t="str">
        <f aca="false">'Grade computation'!J101</f>
        <v/>
      </c>
      <c r="D101" s="336" t="str">
        <f aca="false">'Grade computation'!R101</f>
        <v/>
      </c>
      <c r="E101" s="336" t="str">
        <f aca="false">'Grade computation'!Z101</f>
        <v/>
      </c>
      <c r="F101" s="337" t="str">
        <f aca="false">'Grade computation'!AA101</f>
        <v/>
      </c>
      <c r="G101" s="338" t="str">
        <f aca="false">'Grade computation'!AB101</f>
        <v/>
      </c>
      <c r="H101" s="338"/>
      <c r="I101" s="233"/>
      <c r="J101" s="194"/>
      <c r="K101" s="286"/>
      <c r="L101" s="194"/>
      <c r="M101" s="286"/>
      <c r="N101" s="287"/>
      <c r="O101" s="194"/>
      <c r="P101" s="286"/>
      <c r="Q101" s="194"/>
      <c r="R101" s="286"/>
      <c r="S101" s="287"/>
      <c r="T101" s="194"/>
      <c r="U101" s="286"/>
      <c r="V101" s="194"/>
      <c r="W101" s="286"/>
      <c r="X101" s="287"/>
      <c r="Y101" s="194"/>
      <c r="Z101" s="286"/>
      <c r="AA101" s="194"/>
      <c r="AB101" s="286"/>
      <c r="AC101" s="287"/>
      <c r="AD101" s="194"/>
      <c r="AE101" s="286"/>
      <c r="AF101" s="194"/>
      <c r="AG101" s="286"/>
      <c r="AH101" s="287"/>
      <c r="AI101" s="194"/>
      <c r="AJ101" s="286"/>
      <c r="AK101" s="194"/>
      <c r="AL101" s="286"/>
      <c r="AM101" s="287"/>
      <c r="AN101" s="194"/>
      <c r="AO101" s="286"/>
      <c r="AP101" s="194"/>
    </row>
    <row r="102" customFormat="false" ht="19.5" hidden="false" customHeight="true" outlineLevel="0" collapsed="false">
      <c r="A102" s="228" t="str">
        <f aca="false">IF(ISBLANK('Database (LECTURE-RES-PRAC)'!A99),"",'Database (LECTURE-RES-PRAC)'!A99)</f>
        <v/>
      </c>
      <c r="B102" s="229" t="str">
        <f aca="false">IF(ISBLANK('Database (LECTURE-RES-PRAC)'!B99),"",'Database (LECTURE-RES-PRAC)'!B99)</f>
        <v/>
      </c>
      <c r="C102" s="336" t="str">
        <f aca="false">'Grade computation'!J102</f>
        <v/>
      </c>
      <c r="D102" s="336" t="str">
        <f aca="false">'Grade computation'!R102</f>
        <v/>
      </c>
      <c r="E102" s="336" t="str">
        <f aca="false">'Grade computation'!Z102</f>
        <v/>
      </c>
      <c r="F102" s="337" t="str">
        <f aca="false">'Grade computation'!AA102</f>
        <v/>
      </c>
      <c r="G102" s="338" t="str">
        <f aca="false">'Grade computation'!AB102</f>
        <v/>
      </c>
      <c r="H102" s="338"/>
      <c r="I102" s="233"/>
      <c r="J102" s="194"/>
      <c r="K102" s="286"/>
      <c r="L102" s="194"/>
      <c r="M102" s="286"/>
      <c r="N102" s="287"/>
      <c r="O102" s="194"/>
      <c r="P102" s="286"/>
      <c r="Q102" s="194"/>
      <c r="R102" s="286"/>
      <c r="S102" s="287"/>
      <c r="T102" s="194"/>
      <c r="U102" s="286"/>
      <c r="V102" s="194"/>
      <c r="W102" s="286"/>
      <c r="X102" s="287"/>
      <c r="Y102" s="194"/>
      <c r="Z102" s="286"/>
      <c r="AA102" s="194"/>
      <c r="AB102" s="286"/>
      <c r="AC102" s="287"/>
      <c r="AD102" s="194"/>
      <c r="AE102" s="286"/>
      <c r="AF102" s="194"/>
      <c r="AG102" s="286"/>
      <c r="AH102" s="287"/>
      <c r="AI102" s="194"/>
      <c r="AJ102" s="286"/>
      <c r="AK102" s="194"/>
      <c r="AL102" s="286"/>
      <c r="AM102" s="287"/>
      <c r="AN102" s="194"/>
      <c r="AO102" s="286"/>
      <c r="AP102" s="194"/>
    </row>
    <row r="103" customFormat="false" ht="19.5" hidden="false" customHeight="true" outlineLevel="0" collapsed="false">
      <c r="A103" s="183" t="str">
        <f aca="false">IF(ISBLANK('Database (LECTURE-RES-PRAC)'!A100),"",'Database (LECTURE-RES-PRAC)'!A100)</f>
        <v/>
      </c>
      <c r="B103" s="184" t="str">
        <f aca="false">IF(ISBLANK('Database (LECTURE-RES-PRAC)'!B100),"",'Database (LECTURE-RES-PRAC)'!B100)</f>
        <v/>
      </c>
      <c r="C103" s="336" t="str">
        <f aca="false">'Grade computation'!J103</f>
        <v/>
      </c>
      <c r="D103" s="336" t="str">
        <f aca="false">'Grade computation'!R103</f>
        <v/>
      </c>
      <c r="E103" s="336" t="str">
        <f aca="false">'Grade computation'!Z103</f>
        <v/>
      </c>
      <c r="F103" s="337" t="str">
        <f aca="false">'Grade computation'!AA103</f>
        <v/>
      </c>
      <c r="G103" s="338" t="str">
        <f aca="false">'Grade computation'!AB103</f>
        <v/>
      </c>
      <c r="H103" s="338"/>
      <c r="I103" s="233"/>
      <c r="J103" s="194"/>
      <c r="K103" s="286"/>
      <c r="L103" s="194"/>
      <c r="M103" s="286"/>
      <c r="N103" s="287"/>
      <c r="O103" s="194"/>
      <c r="P103" s="286"/>
      <c r="Q103" s="194"/>
      <c r="R103" s="286"/>
      <c r="S103" s="287"/>
      <c r="T103" s="194"/>
      <c r="U103" s="286"/>
      <c r="V103" s="194"/>
      <c r="W103" s="286"/>
      <c r="X103" s="287"/>
      <c r="Y103" s="194"/>
      <c r="Z103" s="286"/>
      <c r="AA103" s="194"/>
      <c r="AB103" s="286"/>
      <c r="AC103" s="287"/>
      <c r="AD103" s="194"/>
      <c r="AE103" s="286"/>
      <c r="AF103" s="194"/>
      <c r="AG103" s="286"/>
      <c r="AH103" s="287"/>
      <c r="AI103" s="194"/>
      <c r="AJ103" s="286"/>
      <c r="AK103" s="194"/>
      <c r="AL103" s="286"/>
      <c r="AM103" s="287"/>
      <c r="AN103" s="194"/>
      <c r="AO103" s="286"/>
      <c r="AP103" s="194"/>
    </row>
    <row r="104" customFormat="false" ht="19.5" hidden="false" customHeight="true" outlineLevel="0" collapsed="false">
      <c r="A104" s="228" t="str">
        <f aca="false">IF(ISBLANK('Database (LECTURE-RES-PRAC)'!A101),"",'Database (LECTURE-RES-PRAC)'!A101)</f>
        <v/>
      </c>
      <c r="B104" s="229" t="str">
        <f aca="false">IF(ISBLANK('Database (LECTURE-RES-PRAC)'!B101),"",'Database (LECTURE-RES-PRAC)'!B101)</f>
        <v/>
      </c>
      <c r="C104" s="336" t="str">
        <f aca="false">'Grade computation'!J104</f>
        <v/>
      </c>
      <c r="D104" s="336" t="str">
        <f aca="false">'Grade computation'!R104</f>
        <v/>
      </c>
      <c r="E104" s="336" t="str">
        <f aca="false">'Grade computation'!Z104</f>
        <v/>
      </c>
      <c r="F104" s="337" t="str">
        <f aca="false">'Grade computation'!AA104</f>
        <v/>
      </c>
      <c r="G104" s="338" t="str">
        <f aca="false">'Grade computation'!AB104</f>
        <v/>
      </c>
      <c r="H104" s="338"/>
      <c r="I104" s="233"/>
      <c r="J104" s="194"/>
      <c r="K104" s="286"/>
      <c r="L104" s="194"/>
      <c r="M104" s="286"/>
      <c r="N104" s="287"/>
      <c r="O104" s="194"/>
      <c r="P104" s="286"/>
      <c r="Q104" s="194"/>
      <c r="R104" s="286"/>
      <c r="S104" s="287"/>
      <c r="T104" s="194"/>
      <c r="U104" s="286"/>
      <c r="V104" s="194"/>
      <c r="W104" s="286"/>
      <c r="X104" s="287"/>
      <c r="Y104" s="194"/>
      <c r="Z104" s="286"/>
      <c r="AA104" s="194"/>
      <c r="AB104" s="286"/>
      <c r="AC104" s="287"/>
      <c r="AD104" s="194"/>
      <c r="AE104" s="286"/>
      <c r="AF104" s="194"/>
      <c r="AG104" s="286"/>
      <c r="AH104" s="287"/>
      <c r="AI104" s="194"/>
      <c r="AJ104" s="286"/>
      <c r="AK104" s="194"/>
      <c r="AL104" s="286"/>
      <c r="AM104" s="287"/>
      <c r="AN104" s="194"/>
      <c r="AO104" s="286"/>
      <c r="AP104" s="194"/>
    </row>
    <row r="105" customFormat="false" ht="19.5" hidden="false" customHeight="true" outlineLevel="0" collapsed="false">
      <c r="A105" s="183" t="str">
        <f aca="false">IF(ISBLANK('Database (LECTURE-RES-PRAC)'!A102),"",'Database (LECTURE-RES-PRAC)'!A102)</f>
        <v/>
      </c>
      <c r="B105" s="184" t="str">
        <f aca="false">IF(ISBLANK('Database (LECTURE-RES-PRAC)'!B102),"",'Database (LECTURE-RES-PRAC)'!B102)</f>
        <v/>
      </c>
      <c r="C105" s="336" t="str">
        <f aca="false">'Grade computation'!J105</f>
        <v/>
      </c>
      <c r="D105" s="336" t="str">
        <f aca="false">'Grade computation'!R105</f>
        <v/>
      </c>
      <c r="E105" s="336" t="str">
        <f aca="false">'Grade computation'!Z105</f>
        <v/>
      </c>
      <c r="F105" s="337" t="str">
        <f aca="false">'Grade computation'!AA105</f>
        <v/>
      </c>
      <c r="G105" s="338" t="str">
        <f aca="false">'Grade computation'!AB105</f>
        <v/>
      </c>
      <c r="H105" s="338"/>
      <c r="I105" s="233"/>
      <c r="J105" s="194"/>
      <c r="K105" s="286"/>
      <c r="L105" s="194"/>
      <c r="M105" s="286"/>
      <c r="N105" s="287"/>
      <c r="O105" s="194"/>
      <c r="P105" s="286"/>
      <c r="Q105" s="194"/>
      <c r="R105" s="286"/>
      <c r="S105" s="287"/>
      <c r="T105" s="194"/>
      <c r="U105" s="286"/>
      <c r="V105" s="194"/>
      <c r="W105" s="286"/>
      <c r="X105" s="287"/>
      <c r="Y105" s="194"/>
      <c r="Z105" s="286"/>
      <c r="AA105" s="194"/>
      <c r="AB105" s="286"/>
      <c r="AC105" s="287"/>
      <c r="AD105" s="194"/>
      <c r="AE105" s="286"/>
      <c r="AF105" s="194"/>
      <c r="AG105" s="286"/>
      <c r="AH105" s="287"/>
      <c r="AI105" s="194"/>
      <c r="AJ105" s="286"/>
      <c r="AK105" s="194"/>
      <c r="AL105" s="286"/>
      <c r="AM105" s="287"/>
      <c r="AN105" s="194"/>
      <c r="AO105" s="286"/>
      <c r="AP105" s="194"/>
    </row>
    <row r="106" customFormat="false" ht="19.5" hidden="false" customHeight="true" outlineLevel="0" collapsed="false">
      <c r="A106" s="228" t="str">
        <f aca="false">IF(ISBLANK('Database (LECTURE-RES-PRAC)'!A103),"",'Database (LECTURE-RES-PRAC)'!A103)</f>
        <v/>
      </c>
      <c r="B106" s="229" t="str">
        <f aca="false">IF(ISBLANK('Database (LECTURE-RES-PRAC)'!B103),"",'Database (LECTURE-RES-PRAC)'!B103)</f>
        <v/>
      </c>
      <c r="C106" s="336" t="str">
        <f aca="false">'Grade computation'!J106</f>
        <v/>
      </c>
      <c r="D106" s="336" t="str">
        <f aca="false">'Grade computation'!R106</f>
        <v/>
      </c>
      <c r="E106" s="336" t="str">
        <f aca="false">'Grade computation'!Z106</f>
        <v/>
      </c>
      <c r="F106" s="337" t="str">
        <f aca="false">'Grade computation'!AA106</f>
        <v/>
      </c>
      <c r="G106" s="338" t="str">
        <f aca="false">'Grade computation'!AB106</f>
        <v/>
      </c>
      <c r="H106" s="338"/>
      <c r="I106" s="233"/>
      <c r="J106" s="194"/>
      <c r="K106" s="286"/>
      <c r="L106" s="194"/>
      <c r="M106" s="286"/>
      <c r="N106" s="287"/>
      <c r="O106" s="194"/>
      <c r="P106" s="286"/>
      <c r="Q106" s="194"/>
      <c r="R106" s="286"/>
      <c r="S106" s="287"/>
      <c r="T106" s="194"/>
      <c r="U106" s="286"/>
      <c r="V106" s="194"/>
      <c r="W106" s="286"/>
      <c r="X106" s="287"/>
      <c r="Y106" s="194"/>
      <c r="Z106" s="286"/>
      <c r="AA106" s="194"/>
      <c r="AB106" s="286"/>
      <c r="AC106" s="287"/>
      <c r="AD106" s="194"/>
      <c r="AE106" s="286"/>
      <c r="AF106" s="194"/>
      <c r="AG106" s="286"/>
      <c r="AH106" s="287"/>
      <c r="AI106" s="194"/>
      <c r="AJ106" s="286"/>
      <c r="AK106" s="194"/>
      <c r="AL106" s="286"/>
      <c r="AM106" s="287"/>
      <c r="AN106" s="194"/>
      <c r="AO106" s="286"/>
      <c r="AP106" s="194"/>
    </row>
    <row r="107" customFormat="false" ht="19.5" hidden="false" customHeight="true" outlineLevel="0" collapsed="false">
      <c r="A107" s="183" t="str">
        <f aca="false">IF(ISBLANK('Database (LECTURE-RES-PRAC)'!A104),"",'Database (LECTURE-RES-PRAC)'!A104)</f>
        <v/>
      </c>
      <c r="B107" s="184" t="str">
        <f aca="false">IF(ISBLANK('Database (LECTURE-RES-PRAC)'!B104),"",'Database (LECTURE-RES-PRAC)'!B104)</f>
        <v/>
      </c>
      <c r="C107" s="336" t="str">
        <f aca="false">'Grade computation'!J107</f>
        <v/>
      </c>
      <c r="D107" s="336" t="str">
        <f aca="false">'Grade computation'!R107</f>
        <v/>
      </c>
      <c r="E107" s="336" t="str">
        <f aca="false">'Grade computation'!Z107</f>
        <v/>
      </c>
      <c r="F107" s="337" t="str">
        <f aca="false">'Grade computation'!AA107</f>
        <v/>
      </c>
      <c r="G107" s="338" t="str">
        <f aca="false">'Grade computation'!AB107</f>
        <v/>
      </c>
      <c r="H107" s="338"/>
      <c r="I107" s="233"/>
      <c r="J107" s="194"/>
      <c r="K107" s="286"/>
      <c r="L107" s="194"/>
      <c r="M107" s="286"/>
      <c r="N107" s="287"/>
      <c r="O107" s="194"/>
      <c r="P107" s="286"/>
      <c r="Q107" s="194"/>
      <c r="R107" s="286"/>
      <c r="S107" s="287"/>
      <c r="T107" s="194"/>
      <c r="U107" s="286"/>
      <c r="V107" s="194"/>
      <c r="W107" s="286"/>
      <c r="X107" s="287"/>
      <c r="Y107" s="194"/>
      <c r="Z107" s="286"/>
      <c r="AA107" s="194"/>
      <c r="AB107" s="286"/>
      <c r="AC107" s="287"/>
      <c r="AD107" s="194"/>
      <c r="AE107" s="286"/>
      <c r="AF107" s="194"/>
      <c r="AG107" s="286"/>
      <c r="AH107" s="287"/>
      <c r="AI107" s="194"/>
      <c r="AJ107" s="286"/>
      <c r="AK107" s="194"/>
      <c r="AL107" s="286"/>
      <c r="AM107" s="287"/>
      <c r="AN107" s="194"/>
      <c r="AO107" s="286"/>
      <c r="AP107" s="194"/>
    </row>
    <row r="108" customFormat="false" ht="19.5" hidden="false" customHeight="true" outlineLevel="0" collapsed="false">
      <c r="A108" s="228" t="str">
        <f aca="false">IF(ISBLANK('Database (LECTURE-RES-PRAC)'!A105),"",'Database (LECTURE-RES-PRAC)'!A105)</f>
        <v/>
      </c>
      <c r="B108" s="229" t="str">
        <f aca="false">IF(ISBLANK('Database (LECTURE-RES-PRAC)'!B105),"",'Database (LECTURE-RES-PRAC)'!B105)</f>
        <v/>
      </c>
      <c r="C108" s="336" t="str">
        <f aca="false">'Grade computation'!J108</f>
        <v/>
      </c>
      <c r="D108" s="336" t="str">
        <f aca="false">'Grade computation'!R108</f>
        <v/>
      </c>
      <c r="E108" s="336" t="str">
        <f aca="false">'Grade computation'!Z108</f>
        <v/>
      </c>
      <c r="F108" s="337" t="str">
        <f aca="false">'Grade computation'!AA108</f>
        <v/>
      </c>
      <c r="G108" s="338" t="str">
        <f aca="false">'Grade computation'!AB108</f>
        <v/>
      </c>
      <c r="H108" s="338"/>
      <c r="I108" s="233"/>
      <c r="J108" s="194"/>
      <c r="K108" s="286"/>
      <c r="L108" s="194"/>
      <c r="M108" s="286"/>
      <c r="N108" s="287"/>
      <c r="O108" s="194"/>
      <c r="P108" s="286"/>
      <c r="Q108" s="194"/>
      <c r="R108" s="286"/>
      <c r="S108" s="287"/>
      <c r="T108" s="194"/>
      <c r="U108" s="286"/>
      <c r="V108" s="194"/>
      <c r="W108" s="286"/>
      <c r="X108" s="287"/>
      <c r="Y108" s="194"/>
      <c r="Z108" s="286"/>
      <c r="AA108" s="194"/>
      <c r="AB108" s="286"/>
      <c r="AC108" s="287"/>
      <c r="AD108" s="194"/>
      <c r="AE108" s="286"/>
      <c r="AF108" s="194"/>
      <c r="AG108" s="286"/>
      <c r="AH108" s="287"/>
      <c r="AI108" s="194"/>
      <c r="AJ108" s="286"/>
      <c r="AK108" s="194"/>
      <c r="AL108" s="286"/>
      <c r="AM108" s="287"/>
      <c r="AN108" s="194"/>
      <c r="AO108" s="286"/>
      <c r="AP108" s="194"/>
    </row>
    <row r="109" customFormat="false" ht="19.5" hidden="false" customHeight="true" outlineLevel="0" collapsed="false">
      <c r="A109" s="183" t="str">
        <f aca="false">IF(ISBLANK('Database (LECTURE-RES-PRAC)'!A106),"",'Database (LECTURE-RES-PRAC)'!A106)</f>
        <v/>
      </c>
      <c r="B109" s="184" t="str">
        <f aca="false">IF(ISBLANK('Database (LECTURE-RES-PRAC)'!B106),"",'Database (LECTURE-RES-PRAC)'!B106)</f>
        <v/>
      </c>
      <c r="C109" s="336" t="str">
        <f aca="false">'Grade computation'!J109</f>
        <v/>
      </c>
      <c r="D109" s="336" t="str">
        <f aca="false">'Grade computation'!R109</f>
        <v/>
      </c>
      <c r="E109" s="336" t="str">
        <f aca="false">'Grade computation'!Z109</f>
        <v/>
      </c>
      <c r="F109" s="337" t="str">
        <f aca="false">'Grade computation'!AA109</f>
        <v/>
      </c>
      <c r="G109" s="338" t="str">
        <f aca="false">'Grade computation'!AB109</f>
        <v/>
      </c>
      <c r="H109" s="338"/>
      <c r="I109" s="233"/>
      <c r="J109" s="194"/>
      <c r="K109" s="286"/>
      <c r="L109" s="194"/>
      <c r="M109" s="286"/>
      <c r="N109" s="287"/>
      <c r="O109" s="194"/>
      <c r="P109" s="286"/>
      <c r="Q109" s="194"/>
      <c r="R109" s="286"/>
      <c r="S109" s="287"/>
      <c r="T109" s="194"/>
      <c r="U109" s="286"/>
      <c r="V109" s="194"/>
      <c r="W109" s="286"/>
      <c r="X109" s="287"/>
      <c r="Y109" s="194"/>
      <c r="Z109" s="286"/>
      <c r="AA109" s="194"/>
      <c r="AB109" s="286"/>
      <c r="AC109" s="287"/>
      <c r="AD109" s="194"/>
      <c r="AE109" s="286"/>
      <c r="AF109" s="194"/>
      <c r="AG109" s="286"/>
      <c r="AH109" s="287"/>
      <c r="AI109" s="194"/>
      <c r="AJ109" s="286"/>
      <c r="AK109" s="194"/>
      <c r="AL109" s="286"/>
      <c r="AM109" s="287"/>
      <c r="AN109" s="194"/>
      <c r="AO109" s="286"/>
      <c r="AP109" s="194"/>
    </row>
    <row r="110" customFormat="false" ht="19.5" hidden="false" customHeight="true" outlineLevel="0" collapsed="false">
      <c r="A110" s="228" t="str">
        <f aca="false">IF(ISBLANK('Database (LECTURE-RES-PRAC)'!A107),"",'Database (LECTURE-RES-PRAC)'!A107)</f>
        <v/>
      </c>
      <c r="B110" s="229" t="str">
        <f aca="false">IF(ISBLANK('Database (LECTURE-RES-PRAC)'!B107),"",'Database (LECTURE-RES-PRAC)'!B107)</f>
        <v/>
      </c>
      <c r="C110" s="336" t="str">
        <f aca="false">'Grade computation'!J110</f>
        <v/>
      </c>
      <c r="D110" s="336" t="str">
        <f aca="false">'Grade computation'!R110</f>
        <v/>
      </c>
      <c r="E110" s="336" t="str">
        <f aca="false">'Grade computation'!Z110</f>
        <v/>
      </c>
      <c r="F110" s="337" t="str">
        <f aca="false">'Grade computation'!AA110</f>
        <v/>
      </c>
      <c r="G110" s="338" t="str">
        <f aca="false">'Grade computation'!AB110</f>
        <v/>
      </c>
      <c r="H110" s="338"/>
      <c r="I110" s="233"/>
      <c r="J110" s="194"/>
      <c r="K110" s="286"/>
      <c r="L110" s="194"/>
      <c r="M110" s="286"/>
      <c r="N110" s="287"/>
      <c r="O110" s="194"/>
      <c r="P110" s="286"/>
      <c r="Q110" s="194"/>
      <c r="R110" s="286"/>
      <c r="S110" s="287"/>
      <c r="T110" s="194"/>
      <c r="U110" s="286"/>
      <c r="V110" s="194"/>
      <c r="W110" s="286"/>
      <c r="X110" s="287"/>
      <c r="Y110" s="194"/>
      <c r="Z110" s="286"/>
      <c r="AA110" s="194"/>
      <c r="AB110" s="286"/>
      <c r="AC110" s="287"/>
      <c r="AD110" s="194"/>
      <c r="AE110" s="286"/>
      <c r="AF110" s="194"/>
      <c r="AG110" s="286"/>
      <c r="AH110" s="287"/>
      <c r="AI110" s="194"/>
      <c r="AJ110" s="286"/>
      <c r="AK110" s="194"/>
      <c r="AL110" s="286"/>
      <c r="AM110" s="287"/>
      <c r="AN110" s="194"/>
      <c r="AO110" s="286"/>
      <c r="AP110" s="194"/>
    </row>
    <row r="111" customFormat="false" ht="19.5" hidden="false" customHeight="true" outlineLevel="0" collapsed="false">
      <c r="A111" s="183" t="str">
        <f aca="false">IF(ISBLANK('Database (LECTURE-RES-PRAC)'!A108),"",'Database (LECTURE-RES-PRAC)'!A108)</f>
        <v/>
      </c>
      <c r="B111" s="184" t="str">
        <f aca="false">IF(ISBLANK('Database (LECTURE-RES-PRAC)'!B108),"",'Database (LECTURE-RES-PRAC)'!B108)</f>
        <v/>
      </c>
      <c r="C111" s="336" t="str">
        <f aca="false">'Grade computation'!J111</f>
        <v/>
      </c>
      <c r="D111" s="336" t="str">
        <f aca="false">'Grade computation'!R111</f>
        <v/>
      </c>
      <c r="E111" s="336" t="str">
        <f aca="false">'Grade computation'!Z111</f>
        <v/>
      </c>
      <c r="F111" s="337" t="str">
        <f aca="false">'Grade computation'!AA111</f>
        <v/>
      </c>
      <c r="G111" s="338" t="str">
        <f aca="false">'Grade computation'!AB111</f>
        <v/>
      </c>
      <c r="H111" s="338"/>
      <c r="I111" s="233"/>
      <c r="J111" s="194"/>
      <c r="K111" s="286"/>
      <c r="L111" s="194"/>
      <c r="M111" s="286"/>
      <c r="N111" s="287"/>
      <c r="O111" s="194"/>
      <c r="P111" s="286"/>
      <c r="Q111" s="194"/>
      <c r="R111" s="286"/>
      <c r="S111" s="287"/>
      <c r="T111" s="194"/>
      <c r="U111" s="286"/>
      <c r="V111" s="194"/>
      <c r="W111" s="286"/>
      <c r="X111" s="287"/>
      <c r="Y111" s="194"/>
      <c r="Z111" s="286"/>
      <c r="AA111" s="194"/>
      <c r="AB111" s="286"/>
      <c r="AC111" s="287"/>
      <c r="AD111" s="194"/>
      <c r="AE111" s="286"/>
      <c r="AF111" s="194"/>
      <c r="AG111" s="286"/>
      <c r="AH111" s="287"/>
      <c r="AI111" s="194"/>
      <c r="AJ111" s="286"/>
      <c r="AK111" s="194"/>
      <c r="AL111" s="286"/>
      <c r="AM111" s="287"/>
      <c r="AN111" s="194"/>
      <c r="AO111" s="286"/>
      <c r="AP111" s="194"/>
    </row>
    <row r="112" customFormat="false" ht="19.5" hidden="false" customHeight="true" outlineLevel="0" collapsed="false">
      <c r="A112" s="228" t="str">
        <f aca="false">IF(ISBLANK('Database (LECTURE-RES-PRAC)'!A109),"",'Database (LECTURE-RES-PRAC)'!A109)</f>
        <v/>
      </c>
      <c r="B112" s="229" t="str">
        <f aca="false">IF(ISBLANK('Database (LECTURE-RES-PRAC)'!B109),"",'Database (LECTURE-RES-PRAC)'!B109)</f>
        <v/>
      </c>
      <c r="C112" s="336" t="str">
        <f aca="false">'Grade computation'!J112</f>
        <v/>
      </c>
      <c r="D112" s="336" t="str">
        <f aca="false">'Grade computation'!R112</f>
        <v/>
      </c>
      <c r="E112" s="336" t="str">
        <f aca="false">'Grade computation'!Z112</f>
        <v/>
      </c>
      <c r="F112" s="337" t="str">
        <f aca="false">'Grade computation'!AA112</f>
        <v/>
      </c>
      <c r="G112" s="338" t="str">
        <f aca="false">'Grade computation'!AB112</f>
        <v/>
      </c>
      <c r="H112" s="338"/>
      <c r="I112" s="233"/>
      <c r="J112" s="194"/>
      <c r="K112" s="286"/>
      <c r="L112" s="194"/>
      <c r="M112" s="286"/>
      <c r="N112" s="287"/>
      <c r="O112" s="194"/>
      <c r="P112" s="286"/>
      <c r="Q112" s="194"/>
      <c r="R112" s="286"/>
      <c r="S112" s="287"/>
      <c r="T112" s="194"/>
      <c r="U112" s="286"/>
      <c r="V112" s="194"/>
      <c r="W112" s="286"/>
      <c r="X112" s="287"/>
      <c r="Y112" s="194"/>
      <c r="Z112" s="286"/>
      <c r="AA112" s="194"/>
      <c r="AB112" s="286"/>
      <c r="AC112" s="287"/>
      <c r="AD112" s="194"/>
      <c r="AE112" s="286"/>
      <c r="AF112" s="194"/>
      <c r="AG112" s="286"/>
      <c r="AH112" s="287"/>
      <c r="AI112" s="194"/>
      <c r="AJ112" s="286"/>
      <c r="AK112" s="194"/>
      <c r="AL112" s="286"/>
      <c r="AM112" s="287"/>
      <c r="AN112" s="194"/>
      <c r="AO112" s="286"/>
      <c r="AP112" s="194"/>
    </row>
    <row r="113" customFormat="false" ht="19.5" hidden="false" customHeight="true" outlineLevel="0" collapsed="false">
      <c r="A113" s="183" t="str">
        <f aca="false">IF(ISBLANK('Database (LECTURE-RES-PRAC)'!A110),"",'Database (LECTURE-RES-PRAC)'!A110)</f>
        <v/>
      </c>
      <c r="B113" s="184" t="str">
        <f aca="false">IF(ISBLANK('Database (LECTURE-RES-PRAC)'!B110),"",'Database (LECTURE-RES-PRAC)'!B110)</f>
        <v/>
      </c>
      <c r="C113" s="336" t="str">
        <f aca="false">'Grade computation'!J113</f>
        <v/>
      </c>
      <c r="D113" s="336" t="str">
        <f aca="false">'Grade computation'!R113</f>
        <v/>
      </c>
      <c r="E113" s="336" t="str">
        <f aca="false">'Grade computation'!Z113</f>
        <v/>
      </c>
      <c r="F113" s="337" t="str">
        <f aca="false">'Grade computation'!AA113</f>
        <v/>
      </c>
      <c r="G113" s="338" t="str">
        <f aca="false">'Grade computation'!AB113</f>
        <v/>
      </c>
      <c r="H113" s="338"/>
      <c r="I113" s="233"/>
      <c r="J113" s="194"/>
      <c r="K113" s="286"/>
      <c r="L113" s="194"/>
      <c r="M113" s="286"/>
      <c r="N113" s="287"/>
      <c r="O113" s="194"/>
      <c r="P113" s="286"/>
      <c r="Q113" s="194"/>
      <c r="R113" s="286"/>
      <c r="S113" s="287"/>
      <c r="T113" s="194"/>
      <c r="U113" s="286"/>
      <c r="V113" s="194"/>
      <c r="W113" s="286"/>
      <c r="X113" s="287"/>
      <c r="Y113" s="194"/>
      <c r="Z113" s="286"/>
      <c r="AA113" s="194"/>
      <c r="AB113" s="286"/>
      <c r="AC113" s="287"/>
      <c r="AD113" s="194"/>
      <c r="AE113" s="286"/>
      <c r="AF113" s="194"/>
      <c r="AG113" s="286"/>
      <c r="AH113" s="287"/>
      <c r="AI113" s="194"/>
      <c r="AJ113" s="286"/>
      <c r="AK113" s="194"/>
      <c r="AL113" s="286"/>
      <c r="AM113" s="287"/>
      <c r="AN113" s="194"/>
      <c r="AO113" s="286"/>
      <c r="AP113" s="194"/>
    </row>
    <row r="114" customFormat="false" ht="19.5" hidden="false" customHeight="true" outlineLevel="0" collapsed="false">
      <c r="A114" s="228" t="str">
        <f aca="false">IF(ISBLANK('Database (LECTURE-RES-PRAC)'!A111),"",'Database (LECTURE-RES-PRAC)'!A111)</f>
        <v/>
      </c>
      <c r="B114" s="229" t="str">
        <f aca="false">IF(ISBLANK('Database (LECTURE-RES-PRAC)'!B111),"",'Database (LECTURE-RES-PRAC)'!B111)</f>
        <v/>
      </c>
      <c r="C114" s="336" t="str">
        <f aca="false">'Grade computation'!J114</f>
        <v/>
      </c>
      <c r="D114" s="336" t="str">
        <f aca="false">'Grade computation'!R114</f>
        <v/>
      </c>
      <c r="E114" s="336" t="str">
        <f aca="false">'Grade computation'!Z114</f>
        <v/>
      </c>
      <c r="F114" s="337" t="str">
        <f aca="false">'Grade computation'!AA114</f>
        <v/>
      </c>
      <c r="G114" s="338" t="str">
        <f aca="false">'Grade computation'!AB114</f>
        <v/>
      </c>
      <c r="H114" s="338"/>
      <c r="I114" s="233"/>
      <c r="J114" s="194"/>
      <c r="K114" s="286"/>
      <c r="L114" s="194"/>
      <c r="M114" s="286"/>
      <c r="N114" s="287"/>
      <c r="O114" s="194"/>
      <c r="P114" s="286"/>
      <c r="Q114" s="194"/>
      <c r="R114" s="286"/>
      <c r="S114" s="287"/>
      <c r="T114" s="194"/>
      <c r="U114" s="286"/>
      <c r="V114" s="194"/>
      <c r="W114" s="286"/>
      <c r="X114" s="287"/>
      <c r="Y114" s="194"/>
      <c r="Z114" s="286"/>
      <c r="AA114" s="194"/>
      <c r="AB114" s="286"/>
      <c r="AC114" s="287"/>
      <c r="AD114" s="194"/>
      <c r="AE114" s="286"/>
      <c r="AF114" s="194"/>
      <c r="AG114" s="286"/>
      <c r="AH114" s="287"/>
      <c r="AI114" s="194"/>
      <c r="AJ114" s="286"/>
      <c r="AK114" s="194"/>
      <c r="AL114" s="286"/>
      <c r="AM114" s="287"/>
      <c r="AN114" s="194"/>
      <c r="AO114" s="286"/>
      <c r="AP114" s="194"/>
    </row>
    <row r="115" customFormat="false" ht="19.5" hidden="false" customHeight="true" outlineLevel="0" collapsed="false">
      <c r="A115" s="183" t="str">
        <f aca="false">IF(ISBLANK('Database (LECTURE-RES-PRAC)'!A112),"",'Database (LECTURE-RES-PRAC)'!A112)</f>
        <v/>
      </c>
      <c r="B115" s="184" t="str">
        <f aca="false">IF(ISBLANK('Database (LECTURE-RES-PRAC)'!B112),"",'Database (LECTURE-RES-PRAC)'!B112)</f>
        <v/>
      </c>
      <c r="C115" s="336" t="str">
        <f aca="false">'Grade computation'!J115</f>
        <v/>
      </c>
      <c r="D115" s="336" t="str">
        <f aca="false">'Grade computation'!R115</f>
        <v/>
      </c>
      <c r="E115" s="336" t="str">
        <f aca="false">'Grade computation'!Z115</f>
        <v/>
      </c>
      <c r="F115" s="337" t="str">
        <f aca="false">'Grade computation'!AA115</f>
        <v/>
      </c>
      <c r="G115" s="338" t="str">
        <f aca="false">'Grade computation'!AB115</f>
        <v/>
      </c>
      <c r="H115" s="338"/>
      <c r="I115" s="233"/>
      <c r="J115" s="194"/>
      <c r="K115" s="286"/>
      <c r="L115" s="194"/>
      <c r="M115" s="286"/>
      <c r="N115" s="287"/>
      <c r="O115" s="194"/>
      <c r="P115" s="286"/>
      <c r="Q115" s="194"/>
      <c r="R115" s="286"/>
      <c r="S115" s="287"/>
      <c r="T115" s="194"/>
      <c r="U115" s="286"/>
      <c r="V115" s="194"/>
      <c r="W115" s="286"/>
      <c r="X115" s="287"/>
      <c r="Y115" s="194"/>
      <c r="Z115" s="286"/>
      <c r="AA115" s="194"/>
      <c r="AB115" s="286"/>
      <c r="AC115" s="287"/>
      <c r="AD115" s="194"/>
      <c r="AE115" s="286"/>
      <c r="AF115" s="194"/>
      <c r="AG115" s="286"/>
      <c r="AH115" s="287"/>
      <c r="AI115" s="194"/>
      <c r="AJ115" s="286"/>
      <c r="AK115" s="194"/>
      <c r="AL115" s="286"/>
      <c r="AM115" s="287"/>
      <c r="AN115" s="194"/>
      <c r="AO115" s="286"/>
      <c r="AP115" s="194"/>
    </row>
    <row r="116" customFormat="false" ht="19.5" hidden="false" customHeight="true" outlineLevel="0" collapsed="false">
      <c r="A116" s="228" t="str">
        <f aca="false">IF(ISBLANK('Database (LECTURE-RES-PRAC)'!A113),"",'Database (LECTURE-RES-PRAC)'!A113)</f>
        <v/>
      </c>
      <c r="B116" s="229" t="str">
        <f aca="false">IF(ISBLANK('Database (LECTURE-RES-PRAC)'!B113),"",'Database (LECTURE-RES-PRAC)'!B113)</f>
        <v/>
      </c>
      <c r="C116" s="336" t="str">
        <f aca="false">'Grade computation'!J116</f>
        <v/>
      </c>
      <c r="D116" s="336" t="str">
        <f aca="false">'Grade computation'!R116</f>
        <v/>
      </c>
      <c r="E116" s="336" t="str">
        <f aca="false">'Grade computation'!Z116</f>
        <v/>
      </c>
      <c r="F116" s="337" t="str">
        <f aca="false">'Grade computation'!AA116</f>
        <v/>
      </c>
      <c r="G116" s="338" t="str">
        <f aca="false">'Grade computation'!AB116</f>
        <v/>
      </c>
      <c r="H116" s="338"/>
      <c r="I116" s="233"/>
      <c r="J116" s="194"/>
      <c r="K116" s="286"/>
      <c r="L116" s="194"/>
      <c r="M116" s="286"/>
      <c r="N116" s="287"/>
      <c r="O116" s="194"/>
      <c r="P116" s="286"/>
      <c r="Q116" s="194"/>
      <c r="R116" s="286"/>
      <c r="S116" s="287"/>
      <c r="T116" s="194"/>
      <c r="U116" s="286"/>
      <c r="V116" s="194"/>
      <c r="W116" s="286"/>
      <c r="X116" s="287"/>
      <c r="Y116" s="194"/>
      <c r="Z116" s="286"/>
      <c r="AA116" s="194"/>
      <c r="AB116" s="286"/>
      <c r="AC116" s="287"/>
      <c r="AD116" s="194"/>
      <c r="AE116" s="286"/>
      <c r="AF116" s="194"/>
      <c r="AG116" s="286"/>
      <c r="AH116" s="287"/>
      <c r="AI116" s="194"/>
      <c r="AJ116" s="286"/>
      <c r="AK116" s="194"/>
      <c r="AL116" s="286"/>
      <c r="AM116" s="287"/>
      <c r="AN116" s="194"/>
      <c r="AO116" s="286"/>
      <c r="AP116" s="194"/>
    </row>
    <row r="117" customFormat="false" ht="19.5" hidden="false" customHeight="true" outlineLevel="0" collapsed="false">
      <c r="A117" s="183" t="str">
        <f aca="false">IF(ISBLANK('Database (LECTURE-RES-PRAC)'!A114),"",'Database (LECTURE-RES-PRAC)'!A114)</f>
        <v/>
      </c>
      <c r="B117" s="184" t="str">
        <f aca="false">IF(ISBLANK('Database (LECTURE-RES-PRAC)'!B114),"",'Database (LECTURE-RES-PRAC)'!B114)</f>
        <v/>
      </c>
      <c r="C117" s="336" t="str">
        <f aca="false">'Grade computation'!J117</f>
        <v/>
      </c>
      <c r="D117" s="336" t="str">
        <f aca="false">'Grade computation'!R117</f>
        <v/>
      </c>
      <c r="E117" s="336" t="str">
        <f aca="false">'Grade computation'!Z117</f>
        <v/>
      </c>
      <c r="F117" s="337" t="str">
        <f aca="false">'Grade computation'!AA117</f>
        <v/>
      </c>
      <c r="G117" s="338" t="str">
        <f aca="false">'Grade computation'!AB117</f>
        <v/>
      </c>
      <c r="H117" s="338"/>
      <c r="I117" s="233"/>
      <c r="J117" s="194"/>
      <c r="K117" s="286"/>
      <c r="L117" s="194"/>
      <c r="M117" s="286"/>
      <c r="N117" s="287"/>
      <c r="O117" s="194"/>
      <c r="P117" s="286"/>
      <c r="Q117" s="194"/>
      <c r="R117" s="286"/>
      <c r="S117" s="287"/>
      <c r="T117" s="194"/>
      <c r="U117" s="286"/>
      <c r="V117" s="194"/>
      <c r="W117" s="286"/>
      <c r="X117" s="287"/>
      <c r="Y117" s="194"/>
      <c r="Z117" s="286"/>
      <c r="AA117" s="194"/>
      <c r="AB117" s="286"/>
      <c r="AC117" s="287"/>
      <c r="AD117" s="194"/>
      <c r="AE117" s="286"/>
      <c r="AF117" s="194"/>
      <c r="AG117" s="286"/>
      <c r="AH117" s="287"/>
      <c r="AI117" s="194"/>
      <c r="AJ117" s="286"/>
      <c r="AK117" s="194"/>
      <c r="AL117" s="286"/>
      <c r="AM117" s="287"/>
      <c r="AN117" s="194"/>
      <c r="AO117" s="286"/>
      <c r="AP117" s="194"/>
    </row>
    <row r="118" customFormat="false" ht="19.5" hidden="false" customHeight="true" outlineLevel="0" collapsed="false">
      <c r="A118" s="228" t="str">
        <f aca="false">IF(ISBLANK('Database (LECTURE-RES-PRAC)'!A115),"",'Database (LECTURE-RES-PRAC)'!A115)</f>
        <v/>
      </c>
      <c r="B118" s="229" t="str">
        <f aca="false">IF(ISBLANK('Database (LECTURE-RES-PRAC)'!B115),"",'Database (LECTURE-RES-PRAC)'!B115)</f>
        <v/>
      </c>
      <c r="C118" s="336" t="str">
        <f aca="false">'Grade computation'!J118</f>
        <v/>
      </c>
      <c r="D118" s="336" t="str">
        <f aca="false">'Grade computation'!R118</f>
        <v/>
      </c>
      <c r="E118" s="336" t="str">
        <f aca="false">'Grade computation'!Z118</f>
        <v/>
      </c>
      <c r="F118" s="337" t="str">
        <f aca="false">'Grade computation'!AA118</f>
        <v/>
      </c>
      <c r="G118" s="338" t="str">
        <f aca="false">'Grade computation'!AB118</f>
        <v/>
      </c>
      <c r="H118" s="338"/>
      <c r="I118" s="233"/>
      <c r="J118" s="194"/>
      <c r="K118" s="286"/>
      <c r="L118" s="194"/>
      <c r="M118" s="286"/>
      <c r="N118" s="287"/>
      <c r="O118" s="194"/>
      <c r="P118" s="286"/>
      <c r="Q118" s="194"/>
      <c r="R118" s="286"/>
      <c r="S118" s="287"/>
      <c r="T118" s="194"/>
      <c r="U118" s="286"/>
      <c r="V118" s="194"/>
      <c r="W118" s="286"/>
      <c r="X118" s="287"/>
      <c r="Y118" s="194"/>
      <c r="Z118" s="286"/>
      <c r="AA118" s="194"/>
      <c r="AB118" s="286"/>
      <c r="AC118" s="287"/>
      <c r="AD118" s="194"/>
      <c r="AE118" s="286"/>
      <c r="AF118" s="194"/>
      <c r="AG118" s="286"/>
      <c r="AH118" s="287"/>
      <c r="AI118" s="194"/>
      <c r="AJ118" s="286"/>
      <c r="AK118" s="194"/>
      <c r="AL118" s="286"/>
      <c r="AM118" s="287"/>
      <c r="AN118" s="194"/>
      <c r="AO118" s="286"/>
      <c r="AP118" s="194"/>
    </row>
    <row r="119" customFormat="false" ht="19.5" hidden="false" customHeight="true" outlineLevel="0" collapsed="false">
      <c r="A119" s="183" t="str">
        <f aca="false">IF(ISBLANK('Database (LECTURE-RES-PRAC)'!A116),"",'Database (LECTURE-RES-PRAC)'!A116)</f>
        <v/>
      </c>
      <c r="B119" s="184" t="str">
        <f aca="false">IF(ISBLANK('Database (LECTURE-RES-PRAC)'!B116),"",'Database (LECTURE-RES-PRAC)'!B116)</f>
        <v/>
      </c>
      <c r="C119" s="336" t="str">
        <f aca="false">'Grade computation'!J119</f>
        <v/>
      </c>
      <c r="D119" s="336" t="str">
        <f aca="false">'Grade computation'!R119</f>
        <v/>
      </c>
      <c r="E119" s="336" t="str">
        <f aca="false">'Grade computation'!Z119</f>
        <v/>
      </c>
      <c r="F119" s="337" t="str">
        <f aca="false">'Grade computation'!AA119</f>
        <v/>
      </c>
      <c r="G119" s="338" t="str">
        <f aca="false">'Grade computation'!AB119</f>
        <v/>
      </c>
      <c r="H119" s="338"/>
      <c r="I119" s="233"/>
      <c r="J119" s="194"/>
      <c r="K119" s="286"/>
      <c r="L119" s="194"/>
      <c r="M119" s="286"/>
      <c r="N119" s="287"/>
      <c r="O119" s="194"/>
      <c r="P119" s="286"/>
      <c r="Q119" s="194"/>
      <c r="R119" s="286"/>
      <c r="S119" s="287"/>
      <c r="T119" s="194"/>
      <c r="U119" s="286"/>
      <c r="V119" s="194"/>
      <c r="W119" s="286"/>
      <c r="X119" s="287"/>
      <c r="Y119" s="194"/>
      <c r="Z119" s="286"/>
      <c r="AA119" s="194"/>
      <c r="AB119" s="286"/>
      <c r="AC119" s="287"/>
      <c r="AD119" s="194"/>
      <c r="AE119" s="286"/>
      <c r="AF119" s="194"/>
      <c r="AG119" s="286"/>
      <c r="AH119" s="287"/>
      <c r="AI119" s="194"/>
      <c r="AJ119" s="286"/>
      <c r="AK119" s="194"/>
      <c r="AL119" s="286"/>
      <c r="AM119" s="287"/>
      <c r="AN119" s="194"/>
      <c r="AO119" s="286"/>
      <c r="AP119" s="194"/>
    </row>
    <row r="120" customFormat="false" ht="19.5" hidden="false" customHeight="true" outlineLevel="0" collapsed="false">
      <c r="A120" s="228" t="str">
        <f aca="false">IF(ISBLANK('Database (LECTURE-RES-PRAC)'!A117),"",'Database (LECTURE-RES-PRAC)'!A117)</f>
        <v/>
      </c>
      <c r="B120" s="229" t="str">
        <f aca="false">IF(ISBLANK('Database (LECTURE-RES-PRAC)'!B117),"",'Database (LECTURE-RES-PRAC)'!B117)</f>
        <v/>
      </c>
      <c r="C120" s="336" t="str">
        <f aca="false">'Grade computation'!J120</f>
        <v/>
      </c>
      <c r="D120" s="336" t="str">
        <f aca="false">'Grade computation'!R120</f>
        <v/>
      </c>
      <c r="E120" s="336" t="str">
        <f aca="false">'Grade computation'!Z120</f>
        <v/>
      </c>
      <c r="F120" s="337" t="str">
        <f aca="false">'Grade computation'!AA120</f>
        <v/>
      </c>
      <c r="G120" s="338" t="str">
        <f aca="false">'Grade computation'!AB120</f>
        <v/>
      </c>
      <c r="H120" s="338"/>
      <c r="I120" s="233"/>
      <c r="J120" s="194"/>
      <c r="K120" s="286"/>
      <c r="L120" s="194"/>
      <c r="M120" s="286"/>
      <c r="N120" s="287"/>
      <c r="O120" s="194"/>
      <c r="P120" s="286"/>
      <c r="Q120" s="194"/>
      <c r="R120" s="286"/>
      <c r="S120" s="287"/>
      <c r="T120" s="194"/>
      <c r="U120" s="286"/>
      <c r="V120" s="194"/>
      <c r="W120" s="286"/>
      <c r="X120" s="287"/>
      <c r="Y120" s="194"/>
      <c r="Z120" s="286"/>
      <c r="AA120" s="194"/>
      <c r="AB120" s="286"/>
      <c r="AC120" s="287"/>
      <c r="AD120" s="194"/>
      <c r="AE120" s="286"/>
      <c r="AF120" s="194"/>
      <c r="AG120" s="286"/>
      <c r="AH120" s="287"/>
      <c r="AI120" s="194"/>
      <c r="AJ120" s="286"/>
      <c r="AK120" s="194"/>
      <c r="AL120" s="286"/>
      <c r="AM120" s="287"/>
      <c r="AN120" s="194"/>
      <c r="AO120" s="286"/>
      <c r="AP120" s="194"/>
    </row>
    <row r="121" customFormat="false" ht="19.5" hidden="false" customHeight="true" outlineLevel="0" collapsed="false">
      <c r="A121" s="183" t="str">
        <f aca="false">IF(ISBLANK('Database (LECTURE-RES-PRAC)'!A118),"",'Database (LECTURE-RES-PRAC)'!A118)</f>
        <v/>
      </c>
      <c r="B121" s="184" t="str">
        <f aca="false">IF(ISBLANK('Database (LECTURE-RES-PRAC)'!B118),"",'Database (LECTURE-RES-PRAC)'!B118)</f>
        <v/>
      </c>
      <c r="C121" s="336" t="str">
        <f aca="false">'Grade computation'!J121</f>
        <v/>
      </c>
      <c r="D121" s="336" t="str">
        <f aca="false">'Grade computation'!R121</f>
        <v/>
      </c>
      <c r="E121" s="336" t="str">
        <f aca="false">'Grade computation'!Z121</f>
        <v/>
      </c>
      <c r="F121" s="337" t="str">
        <f aca="false">'Grade computation'!AA121</f>
        <v/>
      </c>
      <c r="G121" s="338" t="str">
        <f aca="false">'Grade computation'!AB121</f>
        <v/>
      </c>
      <c r="H121" s="338"/>
      <c r="I121" s="233"/>
      <c r="J121" s="194"/>
      <c r="K121" s="286"/>
      <c r="L121" s="194"/>
      <c r="M121" s="286"/>
      <c r="N121" s="287"/>
      <c r="O121" s="194"/>
      <c r="P121" s="286"/>
      <c r="Q121" s="194"/>
      <c r="R121" s="286"/>
      <c r="S121" s="287"/>
      <c r="T121" s="194"/>
      <c r="U121" s="286"/>
      <c r="V121" s="194"/>
      <c r="W121" s="286"/>
      <c r="X121" s="287"/>
      <c r="Y121" s="194"/>
      <c r="Z121" s="286"/>
      <c r="AA121" s="194"/>
      <c r="AB121" s="286"/>
      <c r="AC121" s="287"/>
      <c r="AD121" s="194"/>
      <c r="AE121" s="286"/>
      <c r="AF121" s="194"/>
      <c r="AG121" s="286"/>
      <c r="AH121" s="287"/>
      <c r="AI121" s="194"/>
      <c r="AJ121" s="286"/>
      <c r="AK121" s="194"/>
      <c r="AL121" s="286"/>
      <c r="AM121" s="287"/>
      <c r="AN121" s="194"/>
      <c r="AO121" s="286"/>
      <c r="AP121" s="194"/>
    </row>
    <row r="122" customFormat="false" ht="19.5" hidden="false" customHeight="true" outlineLevel="0" collapsed="false">
      <c r="A122" s="228" t="str">
        <f aca="false">IF(ISBLANK('Database (LECTURE-RES-PRAC)'!A119),"",'Database (LECTURE-RES-PRAC)'!A119)</f>
        <v/>
      </c>
      <c r="B122" s="229" t="str">
        <f aca="false">IF(ISBLANK('Database (LECTURE-RES-PRAC)'!B119),"",'Database (LECTURE-RES-PRAC)'!B119)</f>
        <v/>
      </c>
      <c r="C122" s="336" t="str">
        <f aca="false">'Grade computation'!J122</f>
        <v/>
      </c>
      <c r="D122" s="336" t="str">
        <f aca="false">'Grade computation'!R122</f>
        <v/>
      </c>
      <c r="E122" s="336" t="str">
        <f aca="false">'Grade computation'!Z122</f>
        <v/>
      </c>
      <c r="F122" s="337" t="str">
        <f aca="false">'Grade computation'!AA122</f>
        <v/>
      </c>
      <c r="G122" s="338" t="str">
        <f aca="false">'Grade computation'!AB122</f>
        <v/>
      </c>
      <c r="H122" s="338"/>
      <c r="I122" s="233"/>
      <c r="J122" s="194"/>
      <c r="K122" s="286"/>
      <c r="L122" s="194"/>
      <c r="M122" s="286"/>
      <c r="N122" s="287"/>
      <c r="O122" s="194"/>
      <c r="P122" s="286"/>
      <c r="Q122" s="194"/>
      <c r="R122" s="286"/>
      <c r="S122" s="287"/>
      <c r="T122" s="194"/>
      <c r="U122" s="286"/>
      <c r="V122" s="194"/>
      <c r="W122" s="286"/>
      <c r="X122" s="287"/>
      <c r="Y122" s="194"/>
      <c r="Z122" s="286"/>
      <c r="AA122" s="194"/>
      <c r="AB122" s="286"/>
      <c r="AC122" s="287"/>
      <c r="AD122" s="194"/>
      <c r="AE122" s="286"/>
      <c r="AF122" s="194"/>
      <c r="AG122" s="286"/>
      <c r="AH122" s="287"/>
      <c r="AI122" s="194"/>
      <c r="AJ122" s="286"/>
      <c r="AK122" s="194"/>
      <c r="AL122" s="286"/>
      <c r="AM122" s="287"/>
      <c r="AN122" s="194"/>
      <c r="AO122" s="286"/>
      <c r="AP122" s="194"/>
    </row>
    <row r="123" customFormat="false" ht="19.5" hidden="false" customHeight="true" outlineLevel="0" collapsed="false">
      <c r="A123" s="183" t="str">
        <f aca="false">IF(ISBLANK('Database (LECTURE-RES-PRAC)'!A120),"",'Database (LECTURE-RES-PRAC)'!A120)</f>
        <v/>
      </c>
      <c r="B123" s="184" t="str">
        <f aca="false">IF(ISBLANK('Database (LECTURE-RES-PRAC)'!B120),"",'Database (LECTURE-RES-PRAC)'!B120)</f>
        <v/>
      </c>
      <c r="C123" s="336" t="str">
        <f aca="false">'Grade computation'!J123</f>
        <v/>
      </c>
      <c r="D123" s="336" t="str">
        <f aca="false">'Grade computation'!R123</f>
        <v/>
      </c>
      <c r="E123" s="336" t="str">
        <f aca="false">'Grade computation'!Z123</f>
        <v/>
      </c>
      <c r="F123" s="337" t="str">
        <f aca="false">'Grade computation'!AA123</f>
        <v/>
      </c>
      <c r="G123" s="338" t="str">
        <f aca="false">'Grade computation'!AB123</f>
        <v/>
      </c>
      <c r="H123" s="338"/>
      <c r="I123" s="233"/>
      <c r="J123" s="194"/>
      <c r="K123" s="286"/>
      <c r="L123" s="194"/>
      <c r="M123" s="286"/>
      <c r="N123" s="287"/>
      <c r="O123" s="194"/>
      <c r="P123" s="286"/>
      <c r="Q123" s="194"/>
      <c r="R123" s="286"/>
      <c r="S123" s="287"/>
      <c r="T123" s="194"/>
      <c r="U123" s="286"/>
      <c r="V123" s="194"/>
      <c r="W123" s="286"/>
      <c r="X123" s="287"/>
      <c r="Y123" s="194"/>
      <c r="Z123" s="286"/>
      <c r="AA123" s="194"/>
      <c r="AB123" s="286"/>
      <c r="AC123" s="287"/>
      <c r="AD123" s="194"/>
      <c r="AE123" s="286"/>
      <c r="AF123" s="194"/>
      <c r="AG123" s="286"/>
      <c r="AH123" s="287"/>
      <c r="AI123" s="194"/>
      <c r="AJ123" s="286"/>
      <c r="AK123" s="194"/>
      <c r="AL123" s="286"/>
      <c r="AM123" s="287"/>
      <c r="AN123" s="194"/>
      <c r="AO123" s="286"/>
      <c r="AP123" s="194"/>
    </row>
    <row r="124" customFormat="false" ht="19.5" hidden="false" customHeight="true" outlineLevel="0" collapsed="false">
      <c r="A124" s="228" t="str">
        <f aca="false">IF(ISBLANK('Database (LECTURE-RES-PRAC)'!A121),"",'Database (LECTURE-RES-PRAC)'!A121)</f>
        <v/>
      </c>
      <c r="B124" s="229" t="str">
        <f aca="false">IF(ISBLANK('Database (LECTURE-RES-PRAC)'!B121),"",'Database (LECTURE-RES-PRAC)'!B121)</f>
        <v/>
      </c>
      <c r="C124" s="336" t="str">
        <f aca="false">'Grade computation'!J124</f>
        <v/>
      </c>
      <c r="D124" s="336" t="str">
        <f aca="false">'Grade computation'!R124</f>
        <v/>
      </c>
      <c r="E124" s="336" t="str">
        <f aca="false">'Grade computation'!Z124</f>
        <v/>
      </c>
      <c r="F124" s="337" t="str">
        <f aca="false">'Grade computation'!AA124</f>
        <v/>
      </c>
      <c r="G124" s="338" t="str">
        <f aca="false">'Grade computation'!AB124</f>
        <v/>
      </c>
      <c r="H124" s="338"/>
      <c r="I124" s="233"/>
      <c r="J124" s="194"/>
      <c r="K124" s="286"/>
      <c r="L124" s="194"/>
      <c r="M124" s="286"/>
      <c r="N124" s="287"/>
      <c r="O124" s="194"/>
      <c r="P124" s="286"/>
      <c r="Q124" s="194"/>
      <c r="R124" s="286"/>
      <c r="S124" s="287"/>
      <c r="T124" s="194"/>
      <c r="U124" s="286"/>
      <c r="V124" s="194"/>
      <c r="W124" s="286"/>
      <c r="X124" s="287"/>
      <c r="Y124" s="194"/>
      <c r="Z124" s="286"/>
      <c r="AA124" s="194"/>
      <c r="AB124" s="286"/>
      <c r="AC124" s="287"/>
      <c r="AD124" s="194"/>
      <c r="AE124" s="286"/>
      <c r="AF124" s="194"/>
      <c r="AG124" s="286"/>
      <c r="AH124" s="287"/>
      <c r="AI124" s="194"/>
      <c r="AJ124" s="286"/>
      <c r="AK124" s="194"/>
      <c r="AL124" s="286"/>
      <c r="AM124" s="287"/>
      <c r="AN124" s="194"/>
      <c r="AO124" s="286"/>
      <c r="AP124" s="194"/>
    </row>
    <row r="125" customFormat="false" ht="19.5" hidden="false" customHeight="true" outlineLevel="0" collapsed="false">
      <c r="A125" s="183" t="str">
        <f aca="false">IF(ISBLANK('Database (LECTURE-RES-PRAC)'!A122),"",'Database (LECTURE-RES-PRAC)'!A122)</f>
        <v/>
      </c>
      <c r="B125" s="184" t="str">
        <f aca="false">IF(ISBLANK('Database (LECTURE-RES-PRAC)'!B122),"",'Database (LECTURE-RES-PRAC)'!B122)</f>
        <v/>
      </c>
      <c r="C125" s="336" t="str">
        <f aca="false">'Grade computation'!J125</f>
        <v/>
      </c>
      <c r="D125" s="336" t="str">
        <f aca="false">'Grade computation'!R125</f>
        <v/>
      </c>
      <c r="E125" s="336" t="str">
        <f aca="false">'Grade computation'!Z125</f>
        <v/>
      </c>
      <c r="F125" s="337" t="str">
        <f aca="false">'Grade computation'!AA125</f>
        <v/>
      </c>
      <c r="G125" s="338" t="str">
        <f aca="false">'Grade computation'!AB125</f>
        <v/>
      </c>
      <c r="H125" s="338"/>
      <c r="I125" s="233"/>
      <c r="J125" s="194"/>
      <c r="K125" s="286"/>
      <c r="L125" s="194"/>
      <c r="M125" s="286"/>
      <c r="N125" s="287"/>
      <c r="O125" s="194"/>
      <c r="P125" s="286"/>
      <c r="Q125" s="194"/>
      <c r="R125" s="286"/>
      <c r="S125" s="287"/>
      <c r="T125" s="194"/>
      <c r="U125" s="286"/>
      <c r="V125" s="194"/>
      <c r="W125" s="286"/>
      <c r="X125" s="287"/>
      <c r="Y125" s="194"/>
      <c r="Z125" s="286"/>
      <c r="AA125" s="194"/>
      <c r="AB125" s="286"/>
      <c r="AC125" s="287"/>
      <c r="AD125" s="194"/>
      <c r="AE125" s="286"/>
      <c r="AF125" s="194"/>
      <c r="AG125" s="286"/>
      <c r="AH125" s="287"/>
      <c r="AI125" s="194"/>
      <c r="AJ125" s="286"/>
      <c r="AK125" s="194"/>
      <c r="AL125" s="286"/>
      <c r="AM125" s="287"/>
      <c r="AN125" s="194"/>
      <c r="AO125" s="286"/>
      <c r="AP125" s="194"/>
    </row>
    <row r="126" customFormat="false" ht="19.5" hidden="false" customHeight="true" outlineLevel="0" collapsed="false">
      <c r="A126" s="228" t="str">
        <f aca="false">IF(ISBLANK('Database (LECTURE-RES-PRAC)'!A123),"",'Database (LECTURE-RES-PRAC)'!A123)</f>
        <v/>
      </c>
      <c r="B126" s="229" t="str">
        <f aca="false">IF(ISBLANK('Database (LECTURE-RES-PRAC)'!B123),"",'Database (LECTURE-RES-PRAC)'!B123)</f>
        <v/>
      </c>
      <c r="C126" s="336" t="str">
        <f aca="false">'Grade computation'!J126</f>
        <v/>
      </c>
      <c r="D126" s="336" t="str">
        <f aca="false">'Grade computation'!R126</f>
        <v/>
      </c>
      <c r="E126" s="336" t="str">
        <f aca="false">'Grade computation'!Z126</f>
        <v/>
      </c>
      <c r="F126" s="337" t="str">
        <f aca="false">'Grade computation'!AA126</f>
        <v/>
      </c>
      <c r="G126" s="338" t="str">
        <f aca="false">'Grade computation'!AB126</f>
        <v/>
      </c>
      <c r="H126" s="338"/>
      <c r="I126" s="233"/>
      <c r="J126" s="194"/>
      <c r="K126" s="286"/>
      <c r="L126" s="194"/>
      <c r="M126" s="286"/>
      <c r="N126" s="287"/>
      <c r="O126" s="194"/>
      <c r="P126" s="286"/>
      <c r="Q126" s="194"/>
      <c r="R126" s="286"/>
      <c r="S126" s="287"/>
      <c r="T126" s="194"/>
      <c r="U126" s="286"/>
      <c r="V126" s="194"/>
      <c r="W126" s="286"/>
      <c r="X126" s="287"/>
      <c r="Y126" s="194"/>
      <c r="Z126" s="286"/>
      <c r="AA126" s="194"/>
      <c r="AB126" s="286"/>
      <c r="AC126" s="287"/>
      <c r="AD126" s="194"/>
      <c r="AE126" s="286"/>
      <c r="AF126" s="194"/>
      <c r="AG126" s="286"/>
      <c r="AH126" s="287"/>
      <c r="AI126" s="194"/>
      <c r="AJ126" s="286"/>
      <c r="AK126" s="194"/>
      <c r="AL126" s="286"/>
      <c r="AM126" s="287"/>
      <c r="AN126" s="194"/>
      <c r="AO126" s="286"/>
      <c r="AP126" s="194"/>
    </row>
    <row r="127" customFormat="false" ht="19.5" hidden="false" customHeight="true" outlineLevel="0" collapsed="false">
      <c r="A127" s="183" t="str">
        <f aca="false">IF(ISBLANK('Database (LECTURE-RES-PRAC)'!A124),"",'Database (LECTURE-RES-PRAC)'!A124)</f>
        <v/>
      </c>
      <c r="B127" s="184" t="str">
        <f aca="false">IF(ISBLANK('Database (LECTURE-RES-PRAC)'!B124),"",'Database (LECTURE-RES-PRAC)'!B124)</f>
        <v/>
      </c>
      <c r="C127" s="336" t="str">
        <f aca="false">'Grade computation'!J127</f>
        <v/>
      </c>
      <c r="D127" s="336" t="str">
        <f aca="false">'Grade computation'!R127</f>
        <v/>
      </c>
      <c r="E127" s="336" t="str">
        <f aca="false">'Grade computation'!Z127</f>
        <v/>
      </c>
      <c r="F127" s="337" t="str">
        <f aca="false">'Grade computation'!AA127</f>
        <v/>
      </c>
      <c r="G127" s="338" t="str">
        <f aca="false">'Grade computation'!AB127</f>
        <v/>
      </c>
      <c r="H127" s="338"/>
      <c r="I127" s="233"/>
      <c r="J127" s="194"/>
      <c r="K127" s="286"/>
      <c r="L127" s="194"/>
      <c r="M127" s="286"/>
      <c r="N127" s="287"/>
      <c r="O127" s="194"/>
      <c r="P127" s="286"/>
      <c r="Q127" s="194"/>
      <c r="R127" s="286"/>
      <c r="S127" s="287"/>
      <c r="T127" s="194"/>
      <c r="U127" s="286"/>
      <c r="V127" s="194"/>
      <c r="W127" s="286"/>
      <c r="X127" s="287"/>
      <c r="Y127" s="194"/>
      <c r="Z127" s="286"/>
      <c r="AA127" s="194"/>
      <c r="AB127" s="286"/>
      <c r="AC127" s="287"/>
      <c r="AD127" s="194"/>
      <c r="AE127" s="286"/>
      <c r="AF127" s="194"/>
      <c r="AG127" s="286"/>
      <c r="AH127" s="287"/>
      <c r="AI127" s="194"/>
      <c r="AJ127" s="286"/>
      <c r="AK127" s="194"/>
      <c r="AL127" s="286"/>
      <c r="AM127" s="287"/>
      <c r="AN127" s="194"/>
      <c r="AO127" s="286"/>
      <c r="AP127" s="194"/>
    </row>
    <row r="128" customFormat="false" ht="19.5" hidden="false" customHeight="true" outlineLevel="0" collapsed="false">
      <c r="A128" s="228" t="str">
        <f aca="false">IF(ISBLANK('Database (LECTURE-RES-PRAC)'!A125),"",'Database (LECTURE-RES-PRAC)'!A125)</f>
        <v/>
      </c>
      <c r="B128" s="229" t="str">
        <f aca="false">IF(ISBLANK('Database (LECTURE-RES-PRAC)'!B125),"",'Database (LECTURE-RES-PRAC)'!B125)</f>
        <v/>
      </c>
      <c r="C128" s="336" t="str">
        <f aca="false">'Grade computation'!J128</f>
        <v/>
      </c>
      <c r="D128" s="336" t="str">
        <f aca="false">'Grade computation'!R128</f>
        <v/>
      </c>
      <c r="E128" s="336" t="str">
        <f aca="false">'Grade computation'!Z128</f>
        <v/>
      </c>
      <c r="F128" s="337" t="str">
        <f aca="false">'Grade computation'!AA128</f>
        <v/>
      </c>
      <c r="G128" s="338" t="str">
        <f aca="false">'Grade computation'!AB128</f>
        <v/>
      </c>
      <c r="H128" s="338"/>
      <c r="I128" s="233"/>
      <c r="J128" s="194"/>
      <c r="K128" s="286"/>
      <c r="L128" s="194"/>
      <c r="M128" s="286"/>
      <c r="N128" s="287"/>
      <c r="O128" s="194"/>
      <c r="P128" s="286"/>
      <c r="Q128" s="194"/>
      <c r="R128" s="286"/>
      <c r="S128" s="287"/>
      <c r="T128" s="194"/>
      <c r="U128" s="286"/>
      <c r="V128" s="194"/>
      <c r="W128" s="286"/>
      <c r="X128" s="287"/>
      <c r="Y128" s="194"/>
      <c r="Z128" s="286"/>
      <c r="AA128" s="194"/>
      <c r="AB128" s="286"/>
      <c r="AC128" s="287"/>
      <c r="AD128" s="194"/>
      <c r="AE128" s="286"/>
      <c r="AF128" s="194"/>
      <c r="AG128" s="286"/>
      <c r="AH128" s="287"/>
      <c r="AI128" s="194"/>
      <c r="AJ128" s="286"/>
      <c r="AK128" s="194"/>
      <c r="AL128" s="286"/>
      <c r="AM128" s="287"/>
      <c r="AN128" s="194"/>
      <c r="AO128" s="286"/>
      <c r="AP128" s="194"/>
    </row>
    <row r="129" customFormat="false" ht="19.5" hidden="false" customHeight="true" outlineLevel="0" collapsed="false">
      <c r="A129" s="183" t="str">
        <f aca="false">IF(ISBLANK('Database (LECTURE-RES-PRAC)'!A126),"",'Database (LECTURE-RES-PRAC)'!A126)</f>
        <v/>
      </c>
      <c r="B129" s="184" t="str">
        <f aca="false">IF(ISBLANK('Database (LECTURE-RES-PRAC)'!B126),"",'Database (LECTURE-RES-PRAC)'!B126)</f>
        <v/>
      </c>
      <c r="C129" s="336" t="str">
        <f aca="false">'Grade computation'!J129</f>
        <v/>
      </c>
      <c r="D129" s="336" t="str">
        <f aca="false">'Grade computation'!R129</f>
        <v/>
      </c>
      <c r="E129" s="336" t="str">
        <f aca="false">'Grade computation'!Z129</f>
        <v/>
      </c>
      <c r="F129" s="337" t="str">
        <f aca="false">'Grade computation'!AA129</f>
        <v/>
      </c>
      <c r="G129" s="338" t="str">
        <f aca="false">'Grade computation'!AB129</f>
        <v/>
      </c>
      <c r="H129" s="338"/>
      <c r="I129" s="233"/>
      <c r="J129" s="194"/>
      <c r="K129" s="286"/>
      <c r="L129" s="194"/>
      <c r="M129" s="286"/>
      <c r="N129" s="287"/>
      <c r="O129" s="194"/>
      <c r="P129" s="286"/>
      <c r="Q129" s="194"/>
      <c r="R129" s="286"/>
      <c r="S129" s="287"/>
      <c r="T129" s="194"/>
      <c r="U129" s="286"/>
      <c r="V129" s="194"/>
      <c r="W129" s="286"/>
      <c r="X129" s="287"/>
      <c r="Y129" s="194"/>
      <c r="Z129" s="286"/>
      <c r="AA129" s="194"/>
      <c r="AB129" s="286"/>
      <c r="AC129" s="287"/>
      <c r="AD129" s="194"/>
      <c r="AE129" s="286"/>
      <c r="AF129" s="194"/>
      <c r="AG129" s="286"/>
      <c r="AH129" s="287"/>
      <c r="AI129" s="194"/>
      <c r="AJ129" s="286"/>
      <c r="AK129" s="194"/>
      <c r="AL129" s="286"/>
      <c r="AM129" s="287"/>
      <c r="AN129" s="194"/>
      <c r="AO129" s="286"/>
      <c r="AP129" s="194"/>
    </row>
    <row r="130" customFormat="false" ht="19.5" hidden="false" customHeight="true" outlineLevel="0" collapsed="false">
      <c r="A130" s="228" t="str">
        <f aca="false">IF(ISBLANK('Database (LECTURE-RES-PRAC)'!A127),"",'Database (LECTURE-RES-PRAC)'!A127)</f>
        <v/>
      </c>
      <c r="B130" s="229" t="str">
        <f aca="false">IF(ISBLANK('Database (LECTURE-RES-PRAC)'!B127),"",'Database (LECTURE-RES-PRAC)'!B127)</f>
        <v/>
      </c>
      <c r="C130" s="336" t="str">
        <f aca="false">'Grade computation'!J130</f>
        <v/>
      </c>
      <c r="D130" s="336" t="str">
        <f aca="false">'Grade computation'!R130</f>
        <v/>
      </c>
      <c r="E130" s="336" t="str">
        <f aca="false">'Grade computation'!Z130</f>
        <v/>
      </c>
      <c r="F130" s="337" t="str">
        <f aca="false">'Grade computation'!AA130</f>
        <v/>
      </c>
      <c r="G130" s="338" t="str">
        <f aca="false">'Grade computation'!AB130</f>
        <v/>
      </c>
      <c r="H130" s="338"/>
      <c r="I130" s="233"/>
      <c r="J130" s="194"/>
      <c r="K130" s="286"/>
      <c r="L130" s="194"/>
      <c r="M130" s="286"/>
      <c r="N130" s="287"/>
      <c r="O130" s="194"/>
      <c r="P130" s="286"/>
      <c r="Q130" s="194"/>
      <c r="R130" s="286"/>
      <c r="S130" s="287"/>
      <c r="T130" s="194"/>
      <c r="U130" s="286"/>
      <c r="V130" s="194"/>
      <c r="W130" s="286"/>
      <c r="X130" s="287"/>
      <c r="Y130" s="194"/>
      <c r="Z130" s="286"/>
      <c r="AA130" s="194"/>
      <c r="AB130" s="286"/>
      <c r="AC130" s="287"/>
      <c r="AD130" s="194"/>
      <c r="AE130" s="286"/>
      <c r="AF130" s="194"/>
      <c r="AG130" s="286"/>
      <c r="AH130" s="287"/>
      <c r="AI130" s="194"/>
      <c r="AJ130" s="286"/>
      <c r="AK130" s="194"/>
      <c r="AL130" s="286"/>
      <c r="AM130" s="287"/>
      <c r="AN130" s="194"/>
      <c r="AO130" s="286"/>
      <c r="AP130" s="194"/>
    </row>
    <row r="131" customFormat="false" ht="19.5" hidden="false" customHeight="true" outlineLevel="0" collapsed="false">
      <c r="A131" s="183" t="str">
        <f aca="false">IF(ISBLANK('Database (LECTURE-RES-PRAC)'!A128),"",'Database (LECTURE-RES-PRAC)'!A128)</f>
        <v/>
      </c>
      <c r="B131" s="184" t="str">
        <f aca="false">IF(ISBLANK('Database (LECTURE-RES-PRAC)'!B128),"",'Database (LECTURE-RES-PRAC)'!B128)</f>
        <v/>
      </c>
      <c r="C131" s="336" t="str">
        <f aca="false">'Grade computation'!J131</f>
        <v/>
      </c>
      <c r="D131" s="336" t="str">
        <f aca="false">'Grade computation'!R131</f>
        <v/>
      </c>
      <c r="E131" s="336" t="str">
        <f aca="false">'Grade computation'!Z131</f>
        <v/>
      </c>
      <c r="F131" s="337" t="str">
        <f aca="false">'Grade computation'!AA131</f>
        <v/>
      </c>
      <c r="G131" s="338" t="str">
        <f aca="false">'Grade computation'!AB131</f>
        <v/>
      </c>
      <c r="H131" s="338"/>
      <c r="I131" s="233"/>
      <c r="J131" s="194"/>
      <c r="K131" s="286"/>
      <c r="L131" s="194"/>
      <c r="M131" s="286"/>
      <c r="N131" s="287"/>
      <c r="O131" s="194"/>
      <c r="P131" s="286"/>
      <c r="Q131" s="194"/>
      <c r="R131" s="286"/>
      <c r="S131" s="287"/>
      <c r="T131" s="194"/>
      <c r="U131" s="286"/>
      <c r="V131" s="194"/>
      <c r="W131" s="286"/>
      <c r="X131" s="287"/>
      <c r="Y131" s="194"/>
      <c r="Z131" s="286"/>
      <c r="AA131" s="194"/>
      <c r="AB131" s="286"/>
      <c r="AC131" s="287"/>
      <c r="AD131" s="194"/>
      <c r="AE131" s="286"/>
      <c r="AF131" s="194"/>
      <c r="AG131" s="286"/>
      <c r="AH131" s="287"/>
      <c r="AI131" s="194"/>
      <c r="AJ131" s="286"/>
      <c r="AK131" s="194"/>
      <c r="AL131" s="286"/>
      <c r="AM131" s="287"/>
      <c r="AN131" s="194"/>
      <c r="AO131" s="286"/>
      <c r="AP131" s="194"/>
    </row>
    <row r="132" customFormat="false" ht="19.5" hidden="false" customHeight="true" outlineLevel="0" collapsed="false">
      <c r="A132" s="228" t="str">
        <f aca="false">IF(ISBLANK('Database (LECTURE-RES-PRAC)'!A129),"",'Database (LECTURE-RES-PRAC)'!A129)</f>
        <v/>
      </c>
      <c r="B132" s="229" t="str">
        <f aca="false">IF(ISBLANK('Database (LECTURE-RES-PRAC)'!B129),"",'Database (LECTURE-RES-PRAC)'!B129)</f>
        <v/>
      </c>
      <c r="C132" s="336" t="str">
        <f aca="false">'Grade computation'!J132</f>
        <v/>
      </c>
      <c r="D132" s="336" t="str">
        <f aca="false">'Grade computation'!R132</f>
        <v/>
      </c>
      <c r="E132" s="336" t="str">
        <f aca="false">'Grade computation'!Z132</f>
        <v/>
      </c>
      <c r="F132" s="337" t="str">
        <f aca="false">'Grade computation'!AA132</f>
        <v/>
      </c>
      <c r="G132" s="338" t="str">
        <f aca="false">'Grade computation'!AB132</f>
        <v/>
      </c>
      <c r="H132" s="338"/>
      <c r="I132" s="233"/>
      <c r="J132" s="194"/>
      <c r="K132" s="286"/>
      <c r="L132" s="194"/>
      <c r="M132" s="286"/>
      <c r="N132" s="287"/>
      <c r="O132" s="194"/>
      <c r="P132" s="286"/>
      <c r="Q132" s="194"/>
      <c r="R132" s="286"/>
      <c r="S132" s="287"/>
      <c r="T132" s="194"/>
      <c r="U132" s="286"/>
      <c r="V132" s="194"/>
      <c r="W132" s="286"/>
      <c r="X132" s="287"/>
      <c r="Y132" s="194"/>
      <c r="Z132" s="286"/>
      <c r="AA132" s="194"/>
      <c r="AB132" s="286"/>
      <c r="AC132" s="287"/>
      <c r="AD132" s="194"/>
      <c r="AE132" s="286"/>
      <c r="AF132" s="194"/>
      <c r="AG132" s="286"/>
      <c r="AH132" s="287"/>
      <c r="AI132" s="194"/>
      <c r="AJ132" s="286"/>
      <c r="AK132" s="194"/>
      <c r="AL132" s="286"/>
      <c r="AM132" s="287"/>
      <c r="AN132" s="194"/>
      <c r="AO132" s="286"/>
      <c r="AP132" s="194"/>
    </row>
    <row r="133" customFormat="false" ht="19.5" hidden="false" customHeight="true" outlineLevel="0" collapsed="false">
      <c r="A133" s="183" t="str">
        <f aca="false">IF(ISBLANK('Database (LECTURE-RES-PRAC)'!A130),"",'Database (LECTURE-RES-PRAC)'!A130)</f>
        <v/>
      </c>
      <c r="B133" s="184" t="str">
        <f aca="false">IF(ISBLANK('Database (LECTURE-RES-PRAC)'!B130),"",'Database (LECTURE-RES-PRAC)'!B130)</f>
        <v/>
      </c>
      <c r="C133" s="336" t="str">
        <f aca="false">'Grade computation'!J133</f>
        <v/>
      </c>
      <c r="D133" s="336" t="str">
        <f aca="false">'Grade computation'!R133</f>
        <v/>
      </c>
      <c r="E133" s="336" t="str">
        <f aca="false">'Grade computation'!Z133</f>
        <v/>
      </c>
      <c r="F133" s="337" t="str">
        <f aca="false">'Grade computation'!AA133</f>
        <v/>
      </c>
      <c r="G133" s="338" t="str">
        <f aca="false">'Grade computation'!AB133</f>
        <v/>
      </c>
      <c r="H133" s="338"/>
      <c r="I133" s="233"/>
      <c r="J133" s="194"/>
      <c r="K133" s="286"/>
      <c r="L133" s="194"/>
      <c r="M133" s="286"/>
      <c r="N133" s="287"/>
      <c r="O133" s="194"/>
      <c r="P133" s="286"/>
      <c r="Q133" s="194"/>
      <c r="R133" s="286"/>
      <c r="S133" s="287"/>
      <c r="T133" s="194"/>
      <c r="U133" s="286"/>
      <c r="V133" s="194"/>
      <c r="W133" s="286"/>
      <c r="X133" s="287"/>
      <c r="Y133" s="194"/>
      <c r="Z133" s="286"/>
      <c r="AA133" s="194"/>
      <c r="AB133" s="286"/>
      <c r="AC133" s="287"/>
      <c r="AD133" s="194"/>
      <c r="AE133" s="286"/>
      <c r="AF133" s="194"/>
      <c r="AG133" s="286"/>
      <c r="AH133" s="287"/>
      <c r="AI133" s="194"/>
      <c r="AJ133" s="286"/>
      <c r="AK133" s="194"/>
      <c r="AL133" s="286"/>
      <c r="AM133" s="287"/>
      <c r="AN133" s="194"/>
      <c r="AO133" s="286"/>
      <c r="AP133" s="194"/>
    </row>
    <row r="134" customFormat="false" ht="19.5" hidden="false" customHeight="true" outlineLevel="0" collapsed="false">
      <c r="A134" s="228" t="str">
        <f aca="false">IF(ISBLANK('Database (LECTURE-RES-PRAC)'!A131),"",'Database (LECTURE-RES-PRAC)'!A131)</f>
        <v/>
      </c>
      <c r="B134" s="229" t="str">
        <f aca="false">IF(ISBLANK('Database (LECTURE-RES-PRAC)'!B131),"",'Database (LECTURE-RES-PRAC)'!B131)</f>
        <v/>
      </c>
      <c r="C134" s="336" t="str">
        <f aca="false">'Grade computation'!J134</f>
        <v/>
      </c>
      <c r="D134" s="336" t="str">
        <f aca="false">'Grade computation'!R134</f>
        <v/>
      </c>
      <c r="E134" s="336" t="str">
        <f aca="false">'Grade computation'!Z134</f>
        <v/>
      </c>
      <c r="F134" s="337" t="str">
        <f aca="false">'Grade computation'!AA134</f>
        <v/>
      </c>
      <c r="G134" s="338" t="str">
        <f aca="false">'Grade computation'!AB134</f>
        <v/>
      </c>
      <c r="H134" s="338"/>
      <c r="I134" s="233"/>
      <c r="J134" s="194"/>
      <c r="K134" s="286"/>
      <c r="L134" s="194"/>
      <c r="M134" s="286"/>
      <c r="N134" s="287"/>
      <c r="O134" s="194"/>
      <c r="P134" s="286"/>
      <c r="Q134" s="194"/>
      <c r="R134" s="286"/>
      <c r="S134" s="287"/>
      <c r="T134" s="194"/>
      <c r="U134" s="286"/>
      <c r="V134" s="194"/>
      <c r="W134" s="286"/>
      <c r="X134" s="287"/>
      <c r="Y134" s="194"/>
      <c r="Z134" s="286"/>
      <c r="AA134" s="194"/>
      <c r="AB134" s="286"/>
      <c r="AC134" s="287"/>
      <c r="AD134" s="194"/>
      <c r="AE134" s="286"/>
      <c r="AF134" s="194"/>
      <c r="AG134" s="286"/>
      <c r="AH134" s="287"/>
      <c r="AI134" s="194"/>
      <c r="AJ134" s="286"/>
      <c r="AK134" s="194"/>
      <c r="AL134" s="286"/>
      <c r="AM134" s="287"/>
      <c r="AN134" s="194"/>
      <c r="AO134" s="286"/>
      <c r="AP134" s="194"/>
    </row>
    <row r="135" customFormat="false" ht="19.5" hidden="false" customHeight="true" outlineLevel="0" collapsed="false">
      <c r="A135" s="183" t="str">
        <f aca="false">IF(ISBLANK('Database (LECTURE-RES-PRAC)'!A132),"",'Database (LECTURE-RES-PRAC)'!A132)</f>
        <v/>
      </c>
      <c r="B135" s="184" t="str">
        <f aca="false">IF(ISBLANK('Database (LECTURE-RES-PRAC)'!B132),"",'Database (LECTURE-RES-PRAC)'!B132)</f>
        <v/>
      </c>
      <c r="C135" s="336" t="str">
        <f aca="false">'Grade computation'!J135</f>
        <v/>
      </c>
      <c r="D135" s="336" t="str">
        <f aca="false">'Grade computation'!R135</f>
        <v/>
      </c>
      <c r="E135" s="336" t="str">
        <f aca="false">'Grade computation'!Z135</f>
        <v/>
      </c>
      <c r="F135" s="337" t="str">
        <f aca="false">'Grade computation'!AA135</f>
        <v/>
      </c>
      <c r="G135" s="338" t="str">
        <f aca="false">'Grade computation'!AB135</f>
        <v/>
      </c>
      <c r="H135" s="338"/>
      <c r="I135" s="233"/>
      <c r="J135" s="194"/>
      <c r="K135" s="286"/>
      <c r="L135" s="194"/>
      <c r="M135" s="286"/>
      <c r="N135" s="287"/>
      <c r="O135" s="194"/>
      <c r="P135" s="286"/>
      <c r="Q135" s="194"/>
      <c r="R135" s="286"/>
      <c r="S135" s="287"/>
      <c r="T135" s="194"/>
      <c r="U135" s="286"/>
      <c r="V135" s="194"/>
      <c r="W135" s="286"/>
      <c r="X135" s="287"/>
      <c r="Y135" s="194"/>
      <c r="Z135" s="286"/>
      <c r="AA135" s="194"/>
      <c r="AB135" s="286"/>
      <c r="AC135" s="287"/>
      <c r="AD135" s="194"/>
      <c r="AE135" s="286"/>
      <c r="AF135" s="194"/>
      <c r="AG135" s="286"/>
      <c r="AH135" s="287"/>
      <c r="AI135" s="194"/>
      <c r="AJ135" s="286"/>
      <c r="AK135" s="194"/>
      <c r="AL135" s="286"/>
      <c r="AM135" s="287"/>
      <c r="AN135" s="194"/>
      <c r="AO135" s="286"/>
      <c r="AP135" s="194"/>
    </row>
    <row r="136" customFormat="false" ht="19.5" hidden="false" customHeight="true" outlineLevel="0" collapsed="false">
      <c r="A136" s="228" t="str">
        <f aca="false">IF(ISBLANK('Database (LECTURE-RES-PRAC)'!A133),"",'Database (LECTURE-RES-PRAC)'!A133)</f>
        <v/>
      </c>
      <c r="B136" s="229" t="str">
        <f aca="false">IF(ISBLANK('Database (LECTURE-RES-PRAC)'!B133),"",'Database (LECTURE-RES-PRAC)'!B133)</f>
        <v/>
      </c>
      <c r="C136" s="336" t="str">
        <f aca="false">'Grade computation'!J136</f>
        <v/>
      </c>
      <c r="D136" s="336" t="str">
        <f aca="false">'Grade computation'!R136</f>
        <v/>
      </c>
      <c r="E136" s="336" t="str">
        <f aca="false">'Grade computation'!Z136</f>
        <v/>
      </c>
      <c r="F136" s="337" t="str">
        <f aca="false">'Grade computation'!AA136</f>
        <v/>
      </c>
      <c r="G136" s="338" t="str">
        <f aca="false">'Grade computation'!AB136</f>
        <v/>
      </c>
      <c r="H136" s="338"/>
      <c r="I136" s="233"/>
      <c r="J136" s="194"/>
      <c r="K136" s="286"/>
      <c r="L136" s="194"/>
      <c r="M136" s="286"/>
      <c r="N136" s="287"/>
      <c r="O136" s="194"/>
      <c r="P136" s="286"/>
      <c r="Q136" s="194"/>
      <c r="R136" s="286"/>
      <c r="S136" s="287"/>
      <c r="T136" s="194"/>
      <c r="U136" s="286"/>
      <c r="V136" s="194"/>
      <c r="W136" s="286"/>
      <c r="X136" s="287"/>
      <c r="Y136" s="194"/>
      <c r="Z136" s="286"/>
      <c r="AA136" s="194"/>
      <c r="AB136" s="286"/>
      <c r="AC136" s="287"/>
      <c r="AD136" s="194"/>
      <c r="AE136" s="286"/>
      <c r="AF136" s="194"/>
      <c r="AG136" s="286"/>
      <c r="AH136" s="287"/>
      <c r="AI136" s="194"/>
      <c r="AJ136" s="286"/>
      <c r="AK136" s="194"/>
      <c r="AL136" s="286"/>
      <c r="AM136" s="287"/>
      <c r="AN136" s="194"/>
      <c r="AO136" s="286"/>
      <c r="AP136" s="194"/>
    </row>
    <row r="137" customFormat="false" ht="19.5" hidden="false" customHeight="true" outlineLevel="0" collapsed="false">
      <c r="A137" s="183" t="str">
        <f aca="false">IF(ISBLANK('Database (LECTURE-RES-PRAC)'!A134),"",'Database (LECTURE-RES-PRAC)'!A134)</f>
        <v/>
      </c>
      <c r="B137" s="184" t="str">
        <f aca="false">IF(ISBLANK('Database (LECTURE-RES-PRAC)'!B134),"",'Database (LECTURE-RES-PRAC)'!B134)</f>
        <v/>
      </c>
      <c r="C137" s="336" t="str">
        <f aca="false">'Grade computation'!J137</f>
        <v/>
      </c>
      <c r="D137" s="336" t="str">
        <f aca="false">'Grade computation'!R137</f>
        <v/>
      </c>
      <c r="E137" s="336" t="str">
        <f aca="false">'Grade computation'!Z137</f>
        <v/>
      </c>
      <c r="F137" s="337" t="str">
        <f aca="false">'Grade computation'!AA137</f>
        <v/>
      </c>
      <c r="G137" s="338" t="str">
        <f aca="false">'Grade computation'!AB137</f>
        <v/>
      </c>
      <c r="H137" s="338"/>
      <c r="I137" s="233"/>
      <c r="J137" s="194"/>
      <c r="K137" s="286"/>
      <c r="L137" s="194"/>
      <c r="M137" s="286"/>
      <c r="N137" s="287"/>
      <c r="O137" s="194"/>
      <c r="P137" s="286"/>
      <c r="Q137" s="194"/>
      <c r="R137" s="286"/>
      <c r="S137" s="287"/>
      <c r="T137" s="194"/>
      <c r="U137" s="286"/>
      <c r="V137" s="194"/>
      <c r="W137" s="286"/>
      <c r="X137" s="287"/>
      <c r="Y137" s="194"/>
      <c r="Z137" s="286"/>
      <c r="AA137" s="194"/>
      <c r="AB137" s="286"/>
      <c r="AC137" s="287"/>
      <c r="AD137" s="194"/>
      <c r="AE137" s="286"/>
      <c r="AF137" s="194"/>
      <c r="AG137" s="286"/>
      <c r="AH137" s="287"/>
      <c r="AI137" s="194"/>
      <c r="AJ137" s="286"/>
      <c r="AK137" s="194"/>
      <c r="AL137" s="286"/>
      <c r="AM137" s="287"/>
      <c r="AN137" s="194"/>
      <c r="AO137" s="286"/>
      <c r="AP137" s="194"/>
    </row>
    <row r="138" customFormat="false" ht="19.5" hidden="false" customHeight="true" outlineLevel="0" collapsed="false">
      <c r="A138" s="228" t="str">
        <f aca="false">IF(ISBLANK('Database (LECTURE-RES-PRAC)'!A135),"",'Database (LECTURE-RES-PRAC)'!A135)</f>
        <v/>
      </c>
      <c r="B138" s="229" t="str">
        <f aca="false">IF(ISBLANK('Database (LECTURE-RES-PRAC)'!B135),"",'Database (LECTURE-RES-PRAC)'!B135)</f>
        <v/>
      </c>
      <c r="C138" s="336" t="str">
        <f aca="false">'Grade computation'!J138</f>
        <v/>
      </c>
      <c r="D138" s="336" t="str">
        <f aca="false">'Grade computation'!R138</f>
        <v/>
      </c>
      <c r="E138" s="336" t="str">
        <f aca="false">'Grade computation'!Z138</f>
        <v/>
      </c>
      <c r="F138" s="337" t="str">
        <f aca="false">'Grade computation'!AA138</f>
        <v/>
      </c>
      <c r="G138" s="338" t="str">
        <f aca="false">'Grade computation'!AB138</f>
        <v/>
      </c>
      <c r="H138" s="338"/>
      <c r="I138" s="233"/>
      <c r="J138" s="194"/>
      <c r="K138" s="286"/>
      <c r="L138" s="194"/>
      <c r="M138" s="286"/>
      <c r="N138" s="287"/>
      <c r="O138" s="194"/>
      <c r="P138" s="286"/>
      <c r="Q138" s="194"/>
      <c r="R138" s="286"/>
      <c r="S138" s="287"/>
      <c r="T138" s="194"/>
      <c r="U138" s="286"/>
      <c r="V138" s="194"/>
      <c r="W138" s="286"/>
      <c r="X138" s="287"/>
      <c r="Y138" s="194"/>
      <c r="Z138" s="286"/>
      <c r="AA138" s="194"/>
      <c r="AB138" s="286"/>
      <c r="AC138" s="287"/>
      <c r="AD138" s="194"/>
      <c r="AE138" s="286"/>
      <c r="AF138" s="194"/>
      <c r="AG138" s="286"/>
      <c r="AH138" s="287"/>
      <c r="AI138" s="194"/>
      <c r="AJ138" s="286"/>
      <c r="AK138" s="194"/>
      <c r="AL138" s="286"/>
      <c r="AM138" s="287"/>
      <c r="AN138" s="194"/>
      <c r="AO138" s="286"/>
      <c r="AP138" s="194"/>
    </row>
    <row r="139" customFormat="false" ht="19.5" hidden="false" customHeight="true" outlineLevel="0" collapsed="false">
      <c r="A139" s="183" t="str">
        <f aca="false">IF(ISBLANK('Database (LECTURE-RES-PRAC)'!A136),"",'Database (LECTURE-RES-PRAC)'!A136)</f>
        <v/>
      </c>
      <c r="B139" s="184" t="str">
        <f aca="false">IF(ISBLANK('Database (LECTURE-RES-PRAC)'!B136),"",'Database (LECTURE-RES-PRAC)'!B136)</f>
        <v/>
      </c>
      <c r="C139" s="336" t="str">
        <f aca="false">'Grade computation'!J139</f>
        <v/>
      </c>
      <c r="D139" s="336" t="str">
        <f aca="false">'Grade computation'!R139</f>
        <v/>
      </c>
      <c r="E139" s="336" t="str">
        <f aca="false">'Grade computation'!Z139</f>
        <v/>
      </c>
      <c r="F139" s="337" t="str">
        <f aca="false">'Grade computation'!AA139</f>
        <v/>
      </c>
      <c r="G139" s="338" t="str">
        <f aca="false">'Grade computation'!AB139</f>
        <v/>
      </c>
      <c r="H139" s="338"/>
      <c r="I139" s="233"/>
      <c r="J139" s="194"/>
      <c r="K139" s="286"/>
      <c r="L139" s="194"/>
      <c r="M139" s="286"/>
      <c r="N139" s="287"/>
      <c r="O139" s="194"/>
      <c r="P139" s="286"/>
      <c r="Q139" s="194"/>
      <c r="R139" s="286"/>
      <c r="S139" s="287"/>
      <c r="T139" s="194"/>
      <c r="U139" s="286"/>
      <c r="V139" s="194"/>
      <c r="W139" s="286"/>
      <c r="X139" s="287"/>
      <c r="Y139" s="194"/>
      <c r="Z139" s="286"/>
      <c r="AA139" s="194"/>
      <c r="AB139" s="286"/>
      <c r="AC139" s="287"/>
      <c r="AD139" s="194"/>
      <c r="AE139" s="286"/>
      <c r="AF139" s="194"/>
      <c r="AG139" s="286"/>
      <c r="AH139" s="287"/>
      <c r="AI139" s="194"/>
      <c r="AJ139" s="286"/>
      <c r="AK139" s="194"/>
      <c r="AL139" s="286"/>
      <c r="AM139" s="287"/>
      <c r="AN139" s="194"/>
      <c r="AO139" s="286"/>
      <c r="AP139" s="194"/>
    </row>
    <row r="140" customFormat="false" ht="19.5" hidden="false" customHeight="true" outlineLevel="0" collapsed="false">
      <c r="A140" s="228" t="str">
        <f aca="false">IF(ISBLANK('Database (LECTURE-RES-PRAC)'!A137),"",'Database (LECTURE-RES-PRAC)'!A137)</f>
        <v/>
      </c>
      <c r="B140" s="229" t="str">
        <f aca="false">IF(ISBLANK('Database (LECTURE-RES-PRAC)'!B137),"",'Database (LECTURE-RES-PRAC)'!B137)</f>
        <v/>
      </c>
      <c r="C140" s="336" t="str">
        <f aca="false">'Grade computation'!J140</f>
        <v/>
      </c>
      <c r="D140" s="336" t="str">
        <f aca="false">'Grade computation'!R140</f>
        <v/>
      </c>
      <c r="E140" s="336" t="str">
        <f aca="false">'Grade computation'!Z140</f>
        <v/>
      </c>
      <c r="F140" s="337" t="str">
        <f aca="false">'Grade computation'!AA140</f>
        <v/>
      </c>
      <c r="G140" s="338" t="str">
        <f aca="false">'Grade computation'!AB140</f>
        <v/>
      </c>
      <c r="H140" s="338"/>
      <c r="I140" s="233"/>
      <c r="J140" s="194"/>
      <c r="K140" s="286"/>
      <c r="L140" s="194"/>
      <c r="M140" s="286"/>
      <c r="N140" s="287"/>
      <c r="O140" s="194"/>
      <c r="P140" s="286"/>
      <c r="Q140" s="194"/>
      <c r="R140" s="286"/>
      <c r="S140" s="287"/>
      <c r="T140" s="194"/>
      <c r="U140" s="286"/>
      <c r="V140" s="194"/>
      <c r="W140" s="286"/>
      <c r="X140" s="287"/>
      <c r="Y140" s="194"/>
      <c r="Z140" s="286"/>
      <c r="AA140" s="194"/>
      <c r="AB140" s="286"/>
      <c r="AC140" s="287"/>
      <c r="AD140" s="194"/>
      <c r="AE140" s="286"/>
      <c r="AF140" s="194"/>
      <c r="AG140" s="286"/>
      <c r="AH140" s="287"/>
      <c r="AI140" s="194"/>
      <c r="AJ140" s="286"/>
      <c r="AK140" s="194"/>
      <c r="AL140" s="286"/>
      <c r="AM140" s="287"/>
      <c r="AN140" s="194"/>
      <c r="AO140" s="286"/>
      <c r="AP140" s="194"/>
    </row>
    <row r="141" customFormat="false" ht="19.5" hidden="false" customHeight="true" outlineLevel="0" collapsed="false">
      <c r="A141" s="183" t="str">
        <f aca="false">IF(ISBLANK('Database (LECTURE-RES-PRAC)'!A138),"",'Database (LECTURE-RES-PRAC)'!A138)</f>
        <v/>
      </c>
      <c r="B141" s="184" t="str">
        <f aca="false">IF(ISBLANK('Database (LECTURE-RES-PRAC)'!B138),"",'Database (LECTURE-RES-PRAC)'!B138)</f>
        <v/>
      </c>
      <c r="C141" s="336" t="str">
        <f aca="false">'Grade computation'!J141</f>
        <v/>
      </c>
      <c r="D141" s="336" t="str">
        <f aca="false">'Grade computation'!R141</f>
        <v/>
      </c>
      <c r="E141" s="336" t="str">
        <f aca="false">'Grade computation'!Z141</f>
        <v/>
      </c>
      <c r="F141" s="337" t="str">
        <f aca="false">'Grade computation'!AA141</f>
        <v/>
      </c>
      <c r="G141" s="338" t="str">
        <f aca="false">'Grade computation'!AB141</f>
        <v/>
      </c>
      <c r="H141" s="338"/>
      <c r="I141" s="233"/>
      <c r="J141" s="194"/>
      <c r="K141" s="286"/>
      <c r="L141" s="194"/>
      <c r="M141" s="286"/>
      <c r="N141" s="287"/>
      <c r="O141" s="194"/>
      <c r="P141" s="286"/>
      <c r="Q141" s="194"/>
      <c r="R141" s="286"/>
      <c r="S141" s="287"/>
      <c r="T141" s="194"/>
      <c r="U141" s="286"/>
      <c r="V141" s="194"/>
      <c r="W141" s="286"/>
      <c r="X141" s="287"/>
      <c r="Y141" s="194"/>
      <c r="Z141" s="286"/>
      <c r="AA141" s="194"/>
      <c r="AB141" s="286"/>
      <c r="AC141" s="287"/>
      <c r="AD141" s="194"/>
      <c r="AE141" s="286"/>
      <c r="AF141" s="194"/>
      <c r="AG141" s="286"/>
      <c r="AH141" s="287"/>
      <c r="AI141" s="194"/>
      <c r="AJ141" s="286"/>
      <c r="AK141" s="194"/>
      <c r="AL141" s="286"/>
      <c r="AM141" s="287"/>
      <c r="AN141" s="194"/>
      <c r="AO141" s="286"/>
      <c r="AP141" s="194"/>
    </row>
    <row r="142" customFormat="false" ht="19.5" hidden="false" customHeight="true" outlineLevel="0" collapsed="false">
      <c r="A142" s="228" t="str">
        <f aca="false">IF(ISBLANK('Database (LECTURE-RES-PRAC)'!A139),"",'Database (LECTURE-RES-PRAC)'!A139)</f>
        <v/>
      </c>
      <c r="B142" s="229" t="str">
        <f aca="false">IF(ISBLANK('Database (LECTURE-RES-PRAC)'!B139),"",'Database (LECTURE-RES-PRAC)'!B139)</f>
        <v/>
      </c>
      <c r="C142" s="336" t="str">
        <f aca="false">'Grade computation'!J142</f>
        <v/>
      </c>
      <c r="D142" s="336" t="str">
        <f aca="false">'Grade computation'!R142</f>
        <v/>
      </c>
      <c r="E142" s="336" t="str">
        <f aca="false">'Grade computation'!Z142</f>
        <v/>
      </c>
      <c r="F142" s="337" t="str">
        <f aca="false">'Grade computation'!AA142</f>
        <v/>
      </c>
      <c r="G142" s="338" t="str">
        <f aca="false">'Grade computation'!AB142</f>
        <v/>
      </c>
      <c r="H142" s="338"/>
      <c r="I142" s="233"/>
      <c r="J142" s="194"/>
      <c r="K142" s="286"/>
      <c r="L142" s="194"/>
      <c r="M142" s="286"/>
      <c r="N142" s="287"/>
      <c r="O142" s="194"/>
      <c r="P142" s="286"/>
      <c r="Q142" s="194"/>
      <c r="R142" s="286"/>
      <c r="S142" s="287"/>
      <c r="T142" s="194"/>
      <c r="U142" s="286"/>
      <c r="V142" s="194"/>
      <c r="W142" s="286"/>
      <c r="X142" s="287"/>
      <c r="Y142" s="194"/>
      <c r="Z142" s="286"/>
      <c r="AA142" s="194"/>
      <c r="AB142" s="286"/>
      <c r="AC142" s="287"/>
      <c r="AD142" s="194"/>
      <c r="AE142" s="286"/>
      <c r="AF142" s="194"/>
      <c r="AG142" s="286"/>
      <c r="AH142" s="287"/>
      <c r="AI142" s="194"/>
      <c r="AJ142" s="286"/>
      <c r="AK142" s="194"/>
      <c r="AL142" s="286"/>
      <c r="AM142" s="287"/>
      <c r="AN142" s="194"/>
      <c r="AO142" s="286"/>
      <c r="AP142" s="194"/>
    </row>
    <row r="143" customFormat="false" ht="19.5" hidden="false" customHeight="true" outlineLevel="0" collapsed="false">
      <c r="A143" s="183" t="str">
        <f aca="false">IF(ISBLANK('Database (LECTURE-RES-PRAC)'!A140),"",'Database (LECTURE-RES-PRAC)'!A140)</f>
        <v/>
      </c>
      <c r="B143" s="184" t="str">
        <f aca="false">IF(ISBLANK('Database (LECTURE-RES-PRAC)'!B140),"",'Database (LECTURE-RES-PRAC)'!B140)</f>
        <v/>
      </c>
      <c r="C143" s="336" t="str">
        <f aca="false">'Grade computation'!J143</f>
        <v/>
      </c>
      <c r="D143" s="336" t="str">
        <f aca="false">'Grade computation'!R143</f>
        <v/>
      </c>
      <c r="E143" s="336" t="str">
        <f aca="false">'Grade computation'!Z143</f>
        <v/>
      </c>
      <c r="F143" s="337" t="str">
        <f aca="false">'Grade computation'!AA143</f>
        <v/>
      </c>
      <c r="G143" s="338" t="str">
        <f aca="false">'Grade computation'!AB143</f>
        <v/>
      </c>
      <c r="H143" s="338"/>
      <c r="I143" s="233"/>
      <c r="J143" s="194"/>
      <c r="K143" s="286"/>
      <c r="L143" s="194"/>
      <c r="M143" s="286"/>
      <c r="N143" s="287"/>
      <c r="O143" s="194"/>
      <c r="P143" s="286"/>
      <c r="Q143" s="194"/>
      <c r="R143" s="286"/>
      <c r="S143" s="287"/>
      <c r="T143" s="194"/>
      <c r="U143" s="286"/>
      <c r="V143" s="194"/>
      <c r="W143" s="286"/>
      <c r="X143" s="287"/>
      <c r="Y143" s="194"/>
      <c r="Z143" s="286"/>
      <c r="AA143" s="194"/>
      <c r="AB143" s="286"/>
      <c r="AC143" s="287"/>
      <c r="AD143" s="194"/>
      <c r="AE143" s="286"/>
      <c r="AF143" s="194"/>
      <c r="AG143" s="286"/>
      <c r="AH143" s="287"/>
      <c r="AI143" s="194"/>
      <c r="AJ143" s="286"/>
      <c r="AK143" s="194"/>
      <c r="AL143" s="286"/>
      <c r="AM143" s="287"/>
      <c r="AN143" s="194"/>
      <c r="AO143" s="286"/>
      <c r="AP143" s="194"/>
    </row>
    <row r="144" customFormat="false" ht="19.5" hidden="false" customHeight="true" outlineLevel="0" collapsed="false">
      <c r="A144" s="228" t="str">
        <f aca="false">IF(ISBLANK('Database (LECTURE-RES-PRAC)'!A141),"",'Database (LECTURE-RES-PRAC)'!A141)</f>
        <v/>
      </c>
      <c r="B144" s="229" t="str">
        <f aca="false">IF(ISBLANK('Database (LECTURE-RES-PRAC)'!B141),"",'Database (LECTURE-RES-PRAC)'!B141)</f>
        <v/>
      </c>
      <c r="C144" s="336" t="str">
        <f aca="false">'Grade computation'!J144</f>
        <v/>
      </c>
      <c r="D144" s="336" t="str">
        <f aca="false">'Grade computation'!R144</f>
        <v/>
      </c>
      <c r="E144" s="336" t="str">
        <f aca="false">'Grade computation'!Z144</f>
        <v/>
      </c>
      <c r="F144" s="337" t="str">
        <f aca="false">'Grade computation'!AA144</f>
        <v/>
      </c>
      <c r="G144" s="338" t="str">
        <f aca="false">'Grade computation'!AB144</f>
        <v/>
      </c>
      <c r="H144" s="338"/>
      <c r="I144" s="233"/>
      <c r="J144" s="194"/>
      <c r="K144" s="286"/>
      <c r="L144" s="194"/>
      <c r="M144" s="286"/>
      <c r="N144" s="287"/>
      <c r="O144" s="194"/>
      <c r="P144" s="286"/>
      <c r="Q144" s="194"/>
      <c r="R144" s="286"/>
      <c r="S144" s="287"/>
      <c r="T144" s="194"/>
      <c r="U144" s="286"/>
      <c r="V144" s="194"/>
      <c r="W144" s="286"/>
      <c r="X144" s="287"/>
      <c r="Y144" s="194"/>
      <c r="Z144" s="286"/>
      <c r="AA144" s="194"/>
      <c r="AB144" s="286"/>
      <c r="AC144" s="287"/>
      <c r="AD144" s="194"/>
      <c r="AE144" s="286"/>
      <c r="AF144" s="194"/>
      <c r="AG144" s="286"/>
      <c r="AH144" s="287"/>
      <c r="AI144" s="194"/>
      <c r="AJ144" s="286"/>
      <c r="AK144" s="194"/>
      <c r="AL144" s="286"/>
      <c r="AM144" s="287"/>
      <c r="AN144" s="194"/>
      <c r="AO144" s="286"/>
      <c r="AP144" s="194"/>
    </row>
    <row r="145" customFormat="false" ht="19.5" hidden="false" customHeight="true" outlineLevel="0" collapsed="false">
      <c r="A145" s="183" t="str">
        <f aca="false">IF(ISBLANK('Database (LECTURE-RES-PRAC)'!A142),"",'Database (LECTURE-RES-PRAC)'!A142)</f>
        <v/>
      </c>
      <c r="B145" s="184" t="str">
        <f aca="false">IF(ISBLANK('Database (LECTURE-RES-PRAC)'!B142),"",'Database (LECTURE-RES-PRAC)'!B142)</f>
        <v/>
      </c>
      <c r="C145" s="336" t="str">
        <f aca="false">'Grade computation'!J145</f>
        <v/>
      </c>
      <c r="D145" s="336" t="str">
        <f aca="false">'Grade computation'!R145</f>
        <v/>
      </c>
      <c r="E145" s="336" t="str">
        <f aca="false">'Grade computation'!Z145</f>
        <v/>
      </c>
      <c r="F145" s="337" t="str">
        <f aca="false">'Grade computation'!AA145</f>
        <v/>
      </c>
      <c r="G145" s="338" t="str">
        <f aca="false">'Grade computation'!AB145</f>
        <v/>
      </c>
      <c r="H145" s="338"/>
      <c r="I145" s="233"/>
      <c r="J145" s="194"/>
      <c r="K145" s="286"/>
      <c r="L145" s="194"/>
      <c r="M145" s="286"/>
      <c r="N145" s="287"/>
      <c r="O145" s="194"/>
      <c r="P145" s="286"/>
      <c r="Q145" s="194"/>
      <c r="R145" s="286"/>
      <c r="S145" s="287"/>
      <c r="T145" s="194"/>
      <c r="U145" s="286"/>
      <c r="V145" s="194"/>
      <c r="W145" s="286"/>
      <c r="X145" s="287"/>
      <c r="Y145" s="194"/>
      <c r="Z145" s="286"/>
      <c r="AA145" s="194"/>
      <c r="AB145" s="286"/>
      <c r="AC145" s="287"/>
      <c r="AD145" s="194"/>
      <c r="AE145" s="286"/>
      <c r="AF145" s="194"/>
      <c r="AG145" s="286"/>
      <c r="AH145" s="287"/>
      <c r="AI145" s="194"/>
      <c r="AJ145" s="286"/>
      <c r="AK145" s="194"/>
      <c r="AL145" s="286"/>
      <c r="AM145" s="287"/>
      <c r="AN145" s="194"/>
      <c r="AO145" s="286"/>
      <c r="AP145" s="194"/>
    </row>
    <row r="146" customFormat="false" ht="19.5" hidden="false" customHeight="true" outlineLevel="0" collapsed="false">
      <c r="A146" s="228" t="str">
        <f aca="false">IF(ISBLANK('Database (LECTURE-RES-PRAC)'!A143),"",'Database (LECTURE-RES-PRAC)'!A143)</f>
        <v/>
      </c>
      <c r="B146" s="229" t="str">
        <f aca="false">IF(ISBLANK('Database (LECTURE-RES-PRAC)'!B143),"",'Database (LECTURE-RES-PRAC)'!B143)</f>
        <v/>
      </c>
      <c r="C146" s="336" t="str">
        <f aca="false">'Grade computation'!J146</f>
        <v/>
      </c>
      <c r="D146" s="336" t="str">
        <f aca="false">'Grade computation'!R146</f>
        <v/>
      </c>
      <c r="E146" s="336" t="str">
        <f aca="false">'Grade computation'!Z146</f>
        <v/>
      </c>
      <c r="F146" s="337" t="str">
        <f aca="false">'Grade computation'!AA146</f>
        <v/>
      </c>
      <c r="G146" s="338" t="str">
        <f aca="false">'Grade computation'!AB146</f>
        <v/>
      </c>
      <c r="H146" s="338"/>
      <c r="I146" s="233"/>
      <c r="J146" s="194"/>
      <c r="K146" s="286"/>
      <c r="L146" s="194"/>
      <c r="M146" s="286"/>
      <c r="N146" s="287"/>
      <c r="O146" s="194"/>
      <c r="P146" s="286"/>
      <c r="Q146" s="194"/>
      <c r="R146" s="286"/>
      <c r="S146" s="287"/>
      <c r="T146" s="194"/>
      <c r="U146" s="286"/>
      <c r="V146" s="194"/>
      <c r="W146" s="286"/>
      <c r="X146" s="287"/>
      <c r="Y146" s="194"/>
      <c r="Z146" s="286"/>
      <c r="AA146" s="194"/>
      <c r="AB146" s="286"/>
      <c r="AC146" s="287"/>
      <c r="AD146" s="194"/>
      <c r="AE146" s="286"/>
      <c r="AF146" s="194"/>
      <c r="AG146" s="286"/>
      <c r="AH146" s="287"/>
      <c r="AI146" s="194"/>
      <c r="AJ146" s="286"/>
      <c r="AK146" s="194"/>
      <c r="AL146" s="286"/>
      <c r="AM146" s="287"/>
      <c r="AN146" s="194"/>
      <c r="AO146" s="286"/>
      <c r="AP146" s="194"/>
    </row>
    <row r="147" customFormat="false" ht="19.5" hidden="false" customHeight="true" outlineLevel="0" collapsed="false">
      <c r="A147" s="183" t="str">
        <f aca="false">IF(ISBLANK('Database (LECTURE-RES-PRAC)'!A144),"",'Database (LECTURE-RES-PRAC)'!A144)</f>
        <v/>
      </c>
      <c r="B147" s="184" t="str">
        <f aca="false">IF(ISBLANK('Database (LECTURE-RES-PRAC)'!B144),"",'Database (LECTURE-RES-PRAC)'!B144)</f>
        <v/>
      </c>
      <c r="C147" s="336" t="str">
        <f aca="false">'Grade computation'!J147</f>
        <v/>
      </c>
      <c r="D147" s="336" t="str">
        <f aca="false">'Grade computation'!R147</f>
        <v/>
      </c>
      <c r="E147" s="336" t="str">
        <f aca="false">'Grade computation'!Z147</f>
        <v/>
      </c>
      <c r="F147" s="337" t="str">
        <f aca="false">'Grade computation'!AA147</f>
        <v/>
      </c>
      <c r="G147" s="338" t="str">
        <f aca="false">'Grade computation'!AB147</f>
        <v/>
      </c>
      <c r="H147" s="338"/>
      <c r="I147" s="233"/>
      <c r="J147" s="194"/>
      <c r="K147" s="286"/>
      <c r="L147" s="194"/>
      <c r="M147" s="286"/>
      <c r="N147" s="287"/>
      <c r="O147" s="194"/>
      <c r="P147" s="286"/>
      <c r="Q147" s="194"/>
      <c r="R147" s="286"/>
      <c r="S147" s="287"/>
      <c r="T147" s="194"/>
      <c r="U147" s="286"/>
      <c r="V147" s="194"/>
      <c r="W147" s="286"/>
      <c r="X147" s="287"/>
      <c r="Y147" s="194"/>
      <c r="Z147" s="286"/>
      <c r="AA147" s="194"/>
      <c r="AB147" s="286"/>
      <c r="AC147" s="287"/>
      <c r="AD147" s="194"/>
      <c r="AE147" s="286"/>
      <c r="AF147" s="194"/>
      <c r="AG147" s="286"/>
      <c r="AH147" s="287"/>
      <c r="AI147" s="194"/>
      <c r="AJ147" s="286"/>
      <c r="AK147" s="194"/>
      <c r="AL147" s="286"/>
      <c r="AM147" s="287"/>
      <c r="AN147" s="194"/>
      <c r="AO147" s="286"/>
      <c r="AP147" s="194"/>
    </row>
    <row r="148" customFormat="false" ht="19.5" hidden="false" customHeight="true" outlineLevel="0" collapsed="false">
      <c r="A148" s="228" t="str">
        <f aca="false">IF(ISBLANK('Database (LECTURE-RES-PRAC)'!A145),"",'Database (LECTURE-RES-PRAC)'!A145)</f>
        <v/>
      </c>
      <c r="B148" s="229" t="str">
        <f aca="false">IF(ISBLANK('Database (LECTURE-RES-PRAC)'!B145),"",'Database (LECTURE-RES-PRAC)'!B145)</f>
        <v/>
      </c>
      <c r="C148" s="336" t="str">
        <f aca="false">'Grade computation'!J148</f>
        <v/>
      </c>
      <c r="D148" s="336" t="str">
        <f aca="false">'Grade computation'!R148</f>
        <v/>
      </c>
      <c r="E148" s="336" t="str">
        <f aca="false">'Grade computation'!Z148</f>
        <v/>
      </c>
      <c r="F148" s="337" t="str">
        <f aca="false">'Grade computation'!AA148</f>
        <v/>
      </c>
      <c r="G148" s="338" t="str">
        <f aca="false">'Grade computation'!AB148</f>
        <v/>
      </c>
      <c r="H148" s="338"/>
      <c r="I148" s="233"/>
      <c r="J148" s="194"/>
      <c r="K148" s="286"/>
      <c r="L148" s="194"/>
      <c r="M148" s="286"/>
      <c r="N148" s="287"/>
      <c r="O148" s="194"/>
      <c r="P148" s="286"/>
      <c r="Q148" s="194"/>
      <c r="R148" s="286"/>
      <c r="S148" s="287"/>
      <c r="T148" s="194"/>
      <c r="U148" s="286"/>
      <c r="V148" s="194"/>
      <c r="W148" s="286"/>
      <c r="X148" s="287"/>
      <c r="Y148" s="194"/>
      <c r="Z148" s="286"/>
      <c r="AA148" s="194"/>
      <c r="AB148" s="286"/>
      <c r="AC148" s="287"/>
      <c r="AD148" s="194"/>
      <c r="AE148" s="286"/>
      <c r="AF148" s="194"/>
      <c r="AG148" s="286"/>
      <c r="AH148" s="287"/>
      <c r="AI148" s="194"/>
      <c r="AJ148" s="286"/>
      <c r="AK148" s="194"/>
      <c r="AL148" s="286"/>
      <c r="AM148" s="287"/>
      <c r="AN148" s="194"/>
      <c r="AO148" s="286"/>
      <c r="AP148" s="194"/>
    </row>
    <row r="149" customFormat="false" ht="19.5" hidden="false" customHeight="true" outlineLevel="0" collapsed="false">
      <c r="A149" s="183" t="str">
        <f aca="false">IF(ISBLANK('Database (LECTURE-RES-PRAC)'!A146),"",'Database (LECTURE-RES-PRAC)'!A146)</f>
        <v/>
      </c>
      <c r="B149" s="184" t="str">
        <f aca="false">IF(ISBLANK('Database (LECTURE-RES-PRAC)'!B146),"",'Database (LECTURE-RES-PRAC)'!B146)</f>
        <v/>
      </c>
      <c r="C149" s="336" t="str">
        <f aca="false">'Grade computation'!J149</f>
        <v/>
      </c>
      <c r="D149" s="336" t="str">
        <f aca="false">'Grade computation'!R149</f>
        <v/>
      </c>
      <c r="E149" s="336" t="str">
        <f aca="false">'Grade computation'!Z149</f>
        <v/>
      </c>
      <c r="F149" s="337" t="str">
        <f aca="false">'Grade computation'!AA149</f>
        <v/>
      </c>
      <c r="G149" s="338" t="str">
        <f aca="false">'Grade computation'!AB149</f>
        <v/>
      </c>
      <c r="H149" s="338"/>
      <c r="I149" s="233"/>
      <c r="J149" s="194"/>
      <c r="K149" s="286"/>
      <c r="L149" s="194"/>
      <c r="M149" s="286"/>
      <c r="N149" s="287"/>
      <c r="O149" s="194"/>
      <c r="P149" s="286"/>
      <c r="Q149" s="194"/>
      <c r="R149" s="286"/>
      <c r="S149" s="287"/>
      <c r="T149" s="194"/>
      <c r="U149" s="286"/>
      <c r="V149" s="194"/>
      <c r="W149" s="286"/>
      <c r="X149" s="287"/>
      <c r="Y149" s="194"/>
      <c r="Z149" s="286"/>
      <c r="AA149" s="194"/>
      <c r="AB149" s="286"/>
      <c r="AC149" s="287"/>
      <c r="AD149" s="194"/>
      <c r="AE149" s="286"/>
      <c r="AF149" s="194"/>
      <c r="AG149" s="286"/>
      <c r="AH149" s="287"/>
      <c r="AI149" s="194"/>
      <c r="AJ149" s="286"/>
      <c r="AK149" s="194"/>
      <c r="AL149" s="286"/>
      <c r="AM149" s="287"/>
      <c r="AN149" s="194"/>
      <c r="AO149" s="286"/>
      <c r="AP149" s="194"/>
    </row>
    <row r="150" customFormat="false" ht="19.5" hidden="false" customHeight="true" outlineLevel="0" collapsed="false">
      <c r="A150" s="228" t="str">
        <f aca="false">IF(ISBLANK('Database (LECTURE-RES-PRAC)'!A147),"",'Database (LECTURE-RES-PRAC)'!A147)</f>
        <v/>
      </c>
      <c r="B150" s="229" t="str">
        <f aca="false">IF(ISBLANK('Database (LECTURE-RES-PRAC)'!B147),"",'Database (LECTURE-RES-PRAC)'!B147)</f>
        <v/>
      </c>
      <c r="C150" s="336" t="str">
        <f aca="false">'Grade computation'!J150</f>
        <v/>
      </c>
      <c r="D150" s="336" t="str">
        <f aca="false">'Grade computation'!R150</f>
        <v/>
      </c>
      <c r="E150" s="336" t="str">
        <f aca="false">'Grade computation'!Z150</f>
        <v/>
      </c>
      <c r="F150" s="337" t="str">
        <f aca="false">'Grade computation'!AA150</f>
        <v/>
      </c>
      <c r="G150" s="338" t="str">
        <f aca="false">'Grade computation'!AB150</f>
        <v/>
      </c>
      <c r="H150" s="338"/>
      <c r="I150" s="233"/>
      <c r="J150" s="194"/>
      <c r="K150" s="286"/>
      <c r="L150" s="194"/>
      <c r="M150" s="286"/>
      <c r="N150" s="287"/>
      <c r="O150" s="194"/>
      <c r="P150" s="286"/>
      <c r="Q150" s="194"/>
      <c r="R150" s="286"/>
      <c r="S150" s="287"/>
      <c r="T150" s="194"/>
      <c r="U150" s="286"/>
      <c r="V150" s="194"/>
      <c r="W150" s="286"/>
      <c r="X150" s="287"/>
      <c r="Y150" s="194"/>
      <c r="Z150" s="286"/>
      <c r="AA150" s="194"/>
      <c r="AB150" s="286"/>
      <c r="AC150" s="287"/>
      <c r="AD150" s="194"/>
      <c r="AE150" s="286"/>
      <c r="AF150" s="194"/>
      <c r="AG150" s="286"/>
      <c r="AH150" s="287"/>
      <c r="AI150" s="194"/>
      <c r="AJ150" s="286"/>
      <c r="AK150" s="194"/>
      <c r="AL150" s="286"/>
      <c r="AM150" s="287"/>
      <c r="AN150" s="194"/>
      <c r="AO150" s="286"/>
      <c r="AP150" s="194"/>
    </row>
    <row r="151" customFormat="false" ht="19.5" hidden="false" customHeight="true" outlineLevel="0" collapsed="false">
      <c r="A151" s="183" t="str">
        <f aca="false">IF(ISBLANK('Database (LECTURE-RES-PRAC)'!A148),"",'Database (LECTURE-RES-PRAC)'!A148)</f>
        <v/>
      </c>
      <c r="B151" s="184" t="str">
        <f aca="false">IF(ISBLANK('Database (LECTURE-RES-PRAC)'!B148),"",'Database (LECTURE-RES-PRAC)'!B148)</f>
        <v/>
      </c>
      <c r="C151" s="336" t="str">
        <f aca="false">'Grade computation'!J151</f>
        <v/>
      </c>
      <c r="D151" s="336" t="str">
        <f aca="false">'Grade computation'!R151</f>
        <v/>
      </c>
      <c r="E151" s="336" t="str">
        <f aca="false">'Grade computation'!Z151</f>
        <v/>
      </c>
      <c r="F151" s="337" t="str">
        <f aca="false">'Grade computation'!AA151</f>
        <v/>
      </c>
      <c r="G151" s="338" t="str">
        <f aca="false">'Grade computation'!AB151</f>
        <v/>
      </c>
      <c r="H151" s="338"/>
      <c r="I151" s="233"/>
      <c r="J151" s="194"/>
      <c r="K151" s="286"/>
      <c r="L151" s="194"/>
      <c r="M151" s="286"/>
      <c r="N151" s="287"/>
      <c r="O151" s="194"/>
      <c r="P151" s="286"/>
      <c r="Q151" s="194"/>
      <c r="R151" s="286"/>
      <c r="S151" s="287"/>
      <c r="T151" s="194"/>
      <c r="U151" s="286"/>
      <c r="V151" s="194"/>
      <c r="W151" s="286"/>
      <c r="X151" s="287"/>
      <c r="Y151" s="194"/>
      <c r="Z151" s="286"/>
      <c r="AA151" s="194"/>
      <c r="AB151" s="286"/>
      <c r="AC151" s="287"/>
      <c r="AD151" s="194"/>
      <c r="AE151" s="286"/>
      <c r="AF151" s="194"/>
      <c r="AG151" s="286"/>
      <c r="AH151" s="287"/>
      <c r="AI151" s="194"/>
      <c r="AJ151" s="286"/>
      <c r="AK151" s="194"/>
      <c r="AL151" s="286"/>
      <c r="AM151" s="287"/>
      <c r="AN151" s="194"/>
      <c r="AO151" s="286"/>
      <c r="AP151" s="194"/>
    </row>
    <row r="152" customFormat="false" ht="19.5" hidden="false" customHeight="true" outlineLevel="0" collapsed="false">
      <c r="A152" s="228" t="str">
        <f aca="false">IF(ISBLANK('Database (LECTURE-RES-PRAC)'!A149),"",'Database (LECTURE-RES-PRAC)'!A149)</f>
        <v/>
      </c>
      <c r="B152" s="229" t="str">
        <f aca="false">IF(ISBLANK('Database (LECTURE-RES-PRAC)'!B149),"",'Database (LECTURE-RES-PRAC)'!B149)</f>
        <v/>
      </c>
      <c r="C152" s="336" t="str">
        <f aca="false">'Grade computation'!J152</f>
        <v/>
      </c>
      <c r="D152" s="336" t="str">
        <f aca="false">'Grade computation'!R152</f>
        <v/>
      </c>
      <c r="E152" s="336" t="str">
        <f aca="false">'Grade computation'!Z152</f>
        <v/>
      </c>
      <c r="F152" s="337" t="str">
        <f aca="false">'Grade computation'!AA152</f>
        <v/>
      </c>
      <c r="G152" s="338" t="str">
        <f aca="false">'Grade computation'!AB152</f>
        <v/>
      </c>
      <c r="H152" s="338"/>
      <c r="I152" s="233"/>
      <c r="J152" s="194"/>
      <c r="K152" s="286"/>
      <c r="L152" s="194"/>
      <c r="M152" s="286"/>
      <c r="N152" s="287"/>
      <c r="O152" s="194"/>
      <c r="P152" s="286"/>
      <c r="Q152" s="194"/>
      <c r="R152" s="286"/>
      <c r="S152" s="287"/>
      <c r="T152" s="194"/>
      <c r="U152" s="286"/>
      <c r="V152" s="194"/>
      <c r="W152" s="286"/>
      <c r="X152" s="287"/>
      <c r="Y152" s="194"/>
      <c r="Z152" s="286"/>
      <c r="AA152" s="194"/>
      <c r="AB152" s="286"/>
      <c r="AC152" s="287"/>
      <c r="AD152" s="194"/>
      <c r="AE152" s="286"/>
      <c r="AF152" s="194"/>
      <c r="AG152" s="286"/>
      <c r="AH152" s="287"/>
      <c r="AI152" s="194"/>
      <c r="AJ152" s="286"/>
      <c r="AK152" s="194"/>
      <c r="AL152" s="286"/>
      <c r="AM152" s="287"/>
      <c r="AN152" s="194"/>
      <c r="AO152" s="286"/>
      <c r="AP152" s="194"/>
    </row>
    <row r="153" customFormat="false" ht="19.5" hidden="false" customHeight="true" outlineLevel="0" collapsed="false">
      <c r="A153" s="183" t="str">
        <f aca="false">IF(ISBLANK('Database (LECTURE-RES-PRAC)'!A150),"",'Database (LECTURE-RES-PRAC)'!A150)</f>
        <v/>
      </c>
      <c r="B153" s="184" t="str">
        <f aca="false">IF(ISBLANK('Database (LECTURE-RES-PRAC)'!B150),"",'Database (LECTURE-RES-PRAC)'!B150)</f>
        <v/>
      </c>
      <c r="C153" s="336" t="str">
        <f aca="false">'Grade computation'!J153</f>
        <v/>
      </c>
      <c r="D153" s="336" t="str">
        <f aca="false">'Grade computation'!R153</f>
        <v/>
      </c>
      <c r="E153" s="336" t="str">
        <f aca="false">'Grade computation'!Z153</f>
        <v/>
      </c>
      <c r="F153" s="337" t="str">
        <f aca="false">'Grade computation'!AA153</f>
        <v/>
      </c>
      <c r="G153" s="338" t="str">
        <f aca="false">'Grade computation'!AB153</f>
        <v/>
      </c>
      <c r="H153" s="338"/>
      <c r="I153" s="233"/>
      <c r="J153" s="194"/>
      <c r="K153" s="286"/>
      <c r="L153" s="194"/>
      <c r="M153" s="286"/>
      <c r="N153" s="287"/>
      <c r="O153" s="194"/>
      <c r="P153" s="286"/>
      <c r="Q153" s="194"/>
      <c r="R153" s="286"/>
      <c r="S153" s="287"/>
      <c r="T153" s="194"/>
      <c r="U153" s="286"/>
      <c r="V153" s="194"/>
      <c r="W153" s="286"/>
      <c r="X153" s="287"/>
      <c r="Y153" s="194"/>
      <c r="Z153" s="286"/>
      <c r="AA153" s="194"/>
      <c r="AB153" s="286"/>
      <c r="AC153" s="287"/>
      <c r="AD153" s="194"/>
      <c r="AE153" s="286"/>
      <c r="AF153" s="194"/>
      <c r="AG153" s="286"/>
      <c r="AH153" s="287"/>
      <c r="AI153" s="194"/>
      <c r="AJ153" s="286"/>
      <c r="AK153" s="194"/>
      <c r="AL153" s="286"/>
      <c r="AM153" s="287"/>
      <c r="AN153" s="194"/>
      <c r="AO153" s="286"/>
      <c r="AP153" s="194"/>
    </row>
    <row r="154" customFormat="false" ht="19.5" hidden="false" customHeight="true" outlineLevel="0" collapsed="false">
      <c r="A154" s="228" t="str">
        <f aca="false">IF(ISBLANK('Database (LECTURE-RES-PRAC)'!A151),"",'Database (LECTURE-RES-PRAC)'!A151)</f>
        <v/>
      </c>
      <c r="B154" s="229" t="str">
        <f aca="false">IF(ISBLANK('Database (LECTURE-RES-PRAC)'!B151),"",'Database (LECTURE-RES-PRAC)'!B151)</f>
        <v/>
      </c>
      <c r="C154" s="336" t="str">
        <f aca="false">'Grade computation'!J154</f>
        <v/>
      </c>
      <c r="D154" s="336" t="str">
        <f aca="false">'Grade computation'!R154</f>
        <v/>
      </c>
      <c r="E154" s="336" t="str">
        <f aca="false">'Grade computation'!Z154</f>
        <v/>
      </c>
      <c r="F154" s="337" t="str">
        <f aca="false">'Grade computation'!AA154</f>
        <v/>
      </c>
      <c r="G154" s="338" t="str">
        <f aca="false">'Grade computation'!AB154</f>
        <v/>
      </c>
      <c r="H154" s="338"/>
      <c r="I154" s="233"/>
      <c r="J154" s="194"/>
      <c r="K154" s="286"/>
      <c r="L154" s="194"/>
      <c r="M154" s="286"/>
      <c r="N154" s="287"/>
      <c r="O154" s="194"/>
      <c r="P154" s="286"/>
      <c r="Q154" s="194"/>
      <c r="R154" s="286"/>
      <c r="S154" s="287"/>
      <c r="T154" s="194"/>
      <c r="U154" s="286"/>
      <c r="V154" s="194"/>
      <c r="W154" s="286"/>
      <c r="X154" s="287"/>
      <c r="Y154" s="194"/>
      <c r="Z154" s="286"/>
      <c r="AA154" s="194"/>
      <c r="AB154" s="286"/>
      <c r="AC154" s="287"/>
      <c r="AD154" s="194"/>
      <c r="AE154" s="286"/>
      <c r="AF154" s="194"/>
      <c r="AG154" s="286"/>
      <c r="AH154" s="287"/>
      <c r="AI154" s="194"/>
      <c r="AJ154" s="286"/>
      <c r="AK154" s="194"/>
      <c r="AL154" s="286"/>
      <c r="AM154" s="287"/>
      <c r="AN154" s="194"/>
      <c r="AO154" s="286"/>
      <c r="AP154" s="194"/>
    </row>
    <row r="155" customFormat="false" ht="19.5" hidden="false" customHeight="true" outlineLevel="0" collapsed="false">
      <c r="A155" s="183" t="str">
        <f aca="false">IF(ISBLANK('Database (LECTURE-RES-PRAC)'!A152),"",'Database (LECTURE-RES-PRAC)'!A152)</f>
        <v/>
      </c>
      <c r="B155" s="184" t="str">
        <f aca="false">IF(ISBLANK('Database (LECTURE-RES-PRAC)'!B152),"",'Database (LECTURE-RES-PRAC)'!B152)</f>
        <v/>
      </c>
      <c r="C155" s="336" t="str">
        <f aca="false">'Grade computation'!J155</f>
        <v/>
      </c>
      <c r="D155" s="336" t="str">
        <f aca="false">'Grade computation'!R155</f>
        <v/>
      </c>
      <c r="E155" s="336" t="str">
        <f aca="false">'Grade computation'!Z155</f>
        <v/>
      </c>
      <c r="F155" s="337" t="str">
        <f aca="false">'Grade computation'!AA155</f>
        <v/>
      </c>
      <c r="G155" s="338" t="str">
        <f aca="false">'Grade computation'!AB155</f>
        <v/>
      </c>
      <c r="H155" s="338"/>
      <c r="I155" s="233"/>
      <c r="J155" s="194"/>
      <c r="K155" s="286"/>
      <c r="L155" s="194"/>
      <c r="M155" s="286"/>
      <c r="N155" s="287"/>
      <c r="O155" s="194"/>
      <c r="P155" s="286"/>
      <c r="Q155" s="194"/>
      <c r="R155" s="286"/>
      <c r="S155" s="287"/>
      <c r="T155" s="194"/>
      <c r="U155" s="286"/>
      <c r="V155" s="194"/>
      <c r="W155" s="286"/>
      <c r="X155" s="287"/>
      <c r="Y155" s="194"/>
      <c r="Z155" s="286"/>
      <c r="AA155" s="194"/>
      <c r="AB155" s="286"/>
      <c r="AC155" s="287"/>
      <c r="AD155" s="194"/>
      <c r="AE155" s="286"/>
      <c r="AF155" s="194"/>
      <c r="AG155" s="286"/>
      <c r="AH155" s="287"/>
      <c r="AI155" s="194"/>
      <c r="AJ155" s="286"/>
      <c r="AK155" s="194"/>
      <c r="AL155" s="286"/>
      <c r="AM155" s="287"/>
      <c r="AN155" s="194"/>
      <c r="AO155" s="286"/>
      <c r="AP155" s="194"/>
    </row>
    <row r="156" customFormat="false" ht="19.5" hidden="false" customHeight="true" outlineLevel="0" collapsed="false">
      <c r="A156" s="228" t="str">
        <f aca="false">IF(ISBLANK('Database (LECTURE-RES-PRAC)'!A153),"",'Database (LECTURE-RES-PRAC)'!A153)</f>
        <v/>
      </c>
      <c r="B156" s="229" t="str">
        <f aca="false">IF(ISBLANK('Database (LECTURE-RES-PRAC)'!B153),"",'Database (LECTURE-RES-PRAC)'!B153)</f>
        <v/>
      </c>
      <c r="C156" s="336" t="str">
        <f aca="false">'Grade computation'!J156</f>
        <v/>
      </c>
      <c r="D156" s="336" t="str">
        <f aca="false">'Grade computation'!R156</f>
        <v/>
      </c>
      <c r="E156" s="336" t="str">
        <f aca="false">'Grade computation'!Z156</f>
        <v/>
      </c>
      <c r="F156" s="337" t="str">
        <f aca="false">'Grade computation'!AA156</f>
        <v/>
      </c>
      <c r="G156" s="338" t="str">
        <f aca="false">'Grade computation'!AB156</f>
        <v/>
      </c>
      <c r="H156" s="338"/>
      <c r="I156" s="233"/>
      <c r="J156" s="194"/>
      <c r="K156" s="286"/>
      <c r="L156" s="194"/>
      <c r="M156" s="286"/>
      <c r="N156" s="287"/>
      <c r="O156" s="194"/>
      <c r="P156" s="286"/>
      <c r="Q156" s="194"/>
      <c r="R156" s="286"/>
      <c r="S156" s="287"/>
      <c r="T156" s="194"/>
      <c r="U156" s="286"/>
      <c r="V156" s="194"/>
      <c r="W156" s="286"/>
      <c r="X156" s="287"/>
      <c r="Y156" s="194"/>
      <c r="Z156" s="286"/>
      <c r="AA156" s="194"/>
      <c r="AB156" s="286"/>
      <c r="AC156" s="287"/>
      <c r="AD156" s="194"/>
      <c r="AE156" s="286"/>
      <c r="AF156" s="194"/>
      <c r="AG156" s="286"/>
      <c r="AH156" s="287"/>
      <c r="AI156" s="194"/>
      <c r="AJ156" s="286"/>
      <c r="AK156" s="194"/>
      <c r="AL156" s="286"/>
      <c r="AM156" s="287"/>
      <c r="AN156" s="194"/>
      <c r="AO156" s="286"/>
      <c r="AP156" s="194"/>
    </row>
    <row r="157" customFormat="false" ht="19.5" hidden="false" customHeight="true" outlineLevel="0" collapsed="false">
      <c r="A157" s="183" t="str">
        <f aca="false">IF(ISBLANK('Database (LECTURE-RES-PRAC)'!A154),"",'Database (LECTURE-RES-PRAC)'!A154)</f>
        <v/>
      </c>
      <c r="B157" s="184" t="str">
        <f aca="false">IF(ISBLANK('Database (LECTURE-RES-PRAC)'!B154),"",'Database (LECTURE-RES-PRAC)'!B154)</f>
        <v/>
      </c>
      <c r="C157" s="336" t="str">
        <f aca="false">'Grade computation'!J157</f>
        <v/>
      </c>
      <c r="D157" s="336" t="str">
        <f aca="false">'Grade computation'!R157</f>
        <v/>
      </c>
      <c r="E157" s="336" t="str">
        <f aca="false">'Grade computation'!Z157</f>
        <v/>
      </c>
      <c r="F157" s="337" t="str">
        <f aca="false">'Grade computation'!AA157</f>
        <v/>
      </c>
      <c r="G157" s="338" t="str">
        <f aca="false">'Grade computation'!AB157</f>
        <v/>
      </c>
      <c r="H157" s="338"/>
      <c r="I157" s="233"/>
      <c r="J157" s="194"/>
      <c r="K157" s="286"/>
      <c r="L157" s="194"/>
      <c r="M157" s="286"/>
      <c r="N157" s="287"/>
      <c r="O157" s="194"/>
      <c r="P157" s="286"/>
      <c r="Q157" s="194"/>
      <c r="R157" s="286"/>
      <c r="S157" s="287"/>
      <c r="T157" s="194"/>
      <c r="U157" s="286"/>
      <c r="V157" s="194"/>
      <c r="W157" s="286"/>
      <c r="X157" s="287"/>
      <c r="Y157" s="194"/>
      <c r="Z157" s="286"/>
      <c r="AA157" s="194"/>
      <c r="AB157" s="286"/>
      <c r="AC157" s="287"/>
      <c r="AD157" s="194"/>
      <c r="AE157" s="286"/>
      <c r="AF157" s="194"/>
      <c r="AG157" s="286"/>
      <c r="AH157" s="287"/>
      <c r="AI157" s="194"/>
      <c r="AJ157" s="286"/>
      <c r="AK157" s="194"/>
      <c r="AL157" s="286"/>
      <c r="AM157" s="287"/>
      <c r="AN157" s="194"/>
      <c r="AO157" s="286"/>
      <c r="AP157" s="194"/>
    </row>
    <row r="158" customFormat="false" ht="19.5" hidden="false" customHeight="true" outlineLevel="0" collapsed="false">
      <c r="A158" s="228" t="str">
        <f aca="false">IF(ISBLANK('Database (LECTURE-RES-PRAC)'!A155),"",'Database (LECTURE-RES-PRAC)'!A155)</f>
        <v/>
      </c>
      <c r="B158" s="229" t="str">
        <f aca="false">IF(ISBLANK('Database (LECTURE-RES-PRAC)'!B155),"",'Database (LECTURE-RES-PRAC)'!B155)</f>
        <v/>
      </c>
      <c r="C158" s="336" t="str">
        <f aca="false">'Grade computation'!J158</f>
        <v/>
      </c>
      <c r="D158" s="336" t="str">
        <f aca="false">'Grade computation'!R158</f>
        <v/>
      </c>
      <c r="E158" s="336" t="str">
        <f aca="false">'Grade computation'!Z158</f>
        <v/>
      </c>
      <c r="F158" s="337" t="str">
        <f aca="false">'Grade computation'!AA158</f>
        <v/>
      </c>
      <c r="G158" s="338" t="str">
        <f aca="false">'Grade computation'!AB158</f>
        <v/>
      </c>
      <c r="H158" s="338"/>
      <c r="I158" s="233"/>
      <c r="J158" s="194"/>
      <c r="K158" s="286"/>
      <c r="L158" s="194"/>
      <c r="M158" s="286"/>
      <c r="N158" s="287"/>
      <c r="O158" s="194"/>
      <c r="P158" s="286"/>
      <c r="Q158" s="194"/>
      <c r="R158" s="286"/>
      <c r="S158" s="287"/>
      <c r="T158" s="194"/>
      <c r="U158" s="286"/>
      <c r="V158" s="194"/>
      <c r="W158" s="286"/>
      <c r="X158" s="287"/>
      <c r="Y158" s="194"/>
      <c r="Z158" s="286"/>
      <c r="AA158" s="194"/>
      <c r="AB158" s="286"/>
      <c r="AC158" s="287"/>
      <c r="AD158" s="194"/>
      <c r="AE158" s="286"/>
      <c r="AF158" s="194"/>
      <c r="AG158" s="286"/>
      <c r="AH158" s="287"/>
      <c r="AI158" s="194"/>
      <c r="AJ158" s="286"/>
      <c r="AK158" s="194"/>
      <c r="AL158" s="286"/>
      <c r="AM158" s="287"/>
      <c r="AN158" s="194"/>
      <c r="AO158" s="286"/>
      <c r="AP158" s="194"/>
    </row>
    <row r="159" customFormat="false" ht="19.5" hidden="false" customHeight="true" outlineLevel="0" collapsed="false">
      <c r="A159" s="183" t="str">
        <f aca="false">IF(ISBLANK('Database (LECTURE-RES-PRAC)'!A156),"",'Database (LECTURE-RES-PRAC)'!A156)</f>
        <v/>
      </c>
      <c r="B159" s="184" t="str">
        <f aca="false">IF(ISBLANK('Database (LECTURE-RES-PRAC)'!B156),"",'Database (LECTURE-RES-PRAC)'!B156)</f>
        <v/>
      </c>
      <c r="C159" s="336" t="str">
        <f aca="false">'Grade computation'!J159</f>
        <v/>
      </c>
      <c r="D159" s="336" t="str">
        <f aca="false">'Grade computation'!R159</f>
        <v/>
      </c>
      <c r="E159" s="336" t="str">
        <f aca="false">'Grade computation'!Z159</f>
        <v/>
      </c>
      <c r="F159" s="337" t="str">
        <f aca="false">'Grade computation'!AA159</f>
        <v/>
      </c>
      <c r="G159" s="338" t="str">
        <f aca="false">'Grade computation'!AB159</f>
        <v/>
      </c>
      <c r="H159" s="338"/>
      <c r="I159" s="233"/>
      <c r="J159" s="194"/>
      <c r="K159" s="286"/>
      <c r="L159" s="194"/>
      <c r="M159" s="286"/>
      <c r="N159" s="287"/>
      <c r="O159" s="194"/>
      <c r="P159" s="286"/>
      <c r="Q159" s="194"/>
      <c r="R159" s="286"/>
      <c r="S159" s="287"/>
      <c r="T159" s="194"/>
      <c r="U159" s="286"/>
      <c r="V159" s="194"/>
      <c r="W159" s="286"/>
      <c r="X159" s="287"/>
      <c r="Y159" s="194"/>
      <c r="Z159" s="286"/>
      <c r="AA159" s="194"/>
      <c r="AB159" s="286"/>
      <c r="AC159" s="287"/>
      <c r="AD159" s="194"/>
      <c r="AE159" s="286"/>
      <c r="AF159" s="194"/>
      <c r="AG159" s="286"/>
      <c r="AH159" s="287"/>
      <c r="AI159" s="194"/>
      <c r="AJ159" s="286"/>
      <c r="AK159" s="194"/>
      <c r="AL159" s="286"/>
      <c r="AM159" s="287"/>
      <c r="AN159" s="194"/>
      <c r="AO159" s="286"/>
      <c r="AP159" s="194"/>
    </row>
    <row r="160" customFormat="false" ht="19.5" hidden="false" customHeight="true" outlineLevel="0" collapsed="false">
      <c r="A160" s="228" t="str">
        <f aca="false">IF(ISBLANK('Database (LECTURE-RES-PRAC)'!A157),"",'Database (LECTURE-RES-PRAC)'!A157)</f>
        <v/>
      </c>
      <c r="B160" s="229" t="str">
        <f aca="false">IF(ISBLANK('Database (LECTURE-RES-PRAC)'!B157),"",'Database (LECTURE-RES-PRAC)'!B157)</f>
        <v/>
      </c>
      <c r="C160" s="336" t="str">
        <f aca="false">'Grade computation'!J160</f>
        <v/>
      </c>
      <c r="D160" s="336" t="str">
        <f aca="false">'Grade computation'!R160</f>
        <v/>
      </c>
      <c r="E160" s="336" t="str">
        <f aca="false">'Grade computation'!Z160</f>
        <v/>
      </c>
      <c r="F160" s="337" t="str">
        <f aca="false">'Grade computation'!AA160</f>
        <v/>
      </c>
      <c r="G160" s="338" t="str">
        <f aca="false">'Grade computation'!AB160</f>
        <v/>
      </c>
      <c r="H160" s="338"/>
      <c r="I160" s="233"/>
      <c r="J160" s="194"/>
      <c r="K160" s="286"/>
      <c r="L160" s="194"/>
      <c r="M160" s="286"/>
      <c r="N160" s="287"/>
      <c r="O160" s="194"/>
      <c r="P160" s="286"/>
      <c r="Q160" s="194"/>
      <c r="R160" s="286"/>
      <c r="S160" s="287"/>
      <c r="T160" s="194"/>
      <c r="U160" s="286"/>
      <c r="V160" s="194"/>
      <c r="W160" s="286"/>
      <c r="X160" s="287"/>
      <c r="Y160" s="194"/>
      <c r="Z160" s="286"/>
      <c r="AA160" s="194"/>
      <c r="AB160" s="286"/>
      <c r="AC160" s="287"/>
      <c r="AD160" s="194"/>
      <c r="AE160" s="286"/>
      <c r="AF160" s="194"/>
      <c r="AG160" s="286"/>
      <c r="AH160" s="287"/>
      <c r="AI160" s="194"/>
      <c r="AJ160" s="286"/>
      <c r="AK160" s="194"/>
      <c r="AL160" s="286"/>
      <c r="AM160" s="287"/>
      <c r="AN160" s="194"/>
      <c r="AO160" s="286"/>
      <c r="AP160" s="194"/>
    </row>
    <row r="161" customFormat="false" ht="19.5" hidden="false" customHeight="true" outlineLevel="0" collapsed="false">
      <c r="A161" s="183" t="str">
        <f aca="false">IF(ISBLANK('Database (LECTURE-RES-PRAC)'!A158),"",'Database (LECTURE-RES-PRAC)'!A158)</f>
        <v/>
      </c>
      <c r="B161" s="184" t="str">
        <f aca="false">IF(ISBLANK('Database (LECTURE-RES-PRAC)'!B158),"",'Database (LECTURE-RES-PRAC)'!B158)</f>
        <v/>
      </c>
      <c r="C161" s="336" t="str">
        <f aca="false">'Grade computation'!J161</f>
        <v/>
      </c>
      <c r="D161" s="336" t="str">
        <f aca="false">'Grade computation'!R161</f>
        <v/>
      </c>
      <c r="E161" s="336" t="str">
        <f aca="false">'Grade computation'!Z161</f>
        <v/>
      </c>
      <c r="F161" s="337" t="str">
        <f aca="false">'Grade computation'!AA161</f>
        <v/>
      </c>
      <c r="G161" s="338" t="str">
        <f aca="false">'Grade computation'!AB161</f>
        <v/>
      </c>
      <c r="H161" s="338"/>
      <c r="I161" s="233"/>
      <c r="J161" s="194"/>
      <c r="K161" s="286"/>
      <c r="L161" s="194"/>
      <c r="M161" s="286"/>
      <c r="N161" s="287"/>
      <c r="O161" s="194"/>
      <c r="P161" s="286"/>
      <c r="Q161" s="194"/>
      <c r="R161" s="286"/>
      <c r="S161" s="287"/>
      <c r="T161" s="194"/>
      <c r="U161" s="286"/>
      <c r="V161" s="194"/>
      <c r="W161" s="286"/>
      <c r="X161" s="287"/>
      <c r="Y161" s="194"/>
      <c r="Z161" s="286"/>
      <c r="AA161" s="194"/>
      <c r="AB161" s="286"/>
      <c r="AC161" s="287"/>
      <c r="AD161" s="194"/>
      <c r="AE161" s="286"/>
      <c r="AF161" s="194"/>
      <c r="AG161" s="286"/>
      <c r="AH161" s="287"/>
      <c r="AI161" s="194"/>
      <c r="AJ161" s="286"/>
      <c r="AK161" s="194"/>
      <c r="AL161" s="286"/>
      <c r="AM161" s="287"/>
      <c r="AN161" s="194"/>
      <c r="AO161" s="286"/>
      <c r="AP161" s="194"/>
    </row>
    <row r="162" customFormat="false" ht="19.5" hidden="false" customHeight="true" outlineLevel="0" collapsed="false">
      <c r="A162" s="228" t="str">
        <f aca="false">IF(ISBLANK('Database (LECTURE-RES-PRAC)'!A159),"",'Database (LECTURE-RES-PRAC)'!A159)</f>
        <v/>
      </c>
      <c r="B162" s="229" t="str">
        <f aca="false">IF(ISBLANK('Database (LECTURE-RES-PRAC)'!B159),"",'Database (LECTURE-RES-PRAC)'!B159)</f>
        <v/>
      </c>
      <c r="C162" s="336" t="str">
        <f aca="false">'Grade computation'!J162</f>
        <v/>
      </c>
      <c r="D162" s="336" t="str">
        <f aca="false">'Grade computation'!R162</f>
        <v/>
      </c>
      <c r="E162" s="336" t="str">
        <f aca="false">'Grade computation'!Z162</f>
        <v/>
      </c>
      <c r="F162" s="337" t="str">
        <f aca="false">'Grade computation'!AA162</f>
        <v/>
      </c>
      <c r="G162" s="338" t="str">
        <f aca="false">'Grade computation'!AB162</f>
        <v/>
      </c>
      <c r="H162" s="338"/>
      <c r="I162" s="233"/>
      <c r="J162" s="194"/>
      <c r="K162" s="286"/>
      <c r="L162" s="194"/>
      <c r="M162" s="286"/>
      <c r="N162" s="287"/>
      <c r="O162" s="194"/>
      <c r="P162" s="286"/>
      <c r="Q162" s="194"/>
      <c r="R162" s="286"/>
      <c r="S162" s="287"/>
      <c r="T162" s="194"/>
      <c r="U162" s="286"/>
      <c r="V162" s="194"/>
      <c r="W162" s="286"/>
      <c r="X162" s="287"/>
      <c r="Y162" s="194"/>
      <c r="Z162" s="286"/>
      <c r="AA162" s="194"/>
      <c r="AB162" s="286"/>
      <c r="AC162" s="287"/>
      <c r="AD162" s="194"/>
      <c r="AE162" s="286"/>
      <c r="AF162" s="194"/>
      <c r="AG162" s="286"/>
      <c r="AH162" s="287"/>
      <c r="AI162" s="194"/>
      <c r="AJ162" s="286"/>
      <c r="AK162" s="194"/>
      <c r="AL162" s="286"/>
      <c r="AM162" s="287"/>
      <c r="AN162" s="194"/>
      <c r="AO162" s="286"/>
      <c r="AP162" s="194"/>
    </row>
    <row r="163" customFormat="false" ht="19.5" hidden="false" customHeight="true" outlineLevel="0" collapsed="false">
      <c r="A163" s="183" t="str">
        <f aca="false">IF(ISBLANK('Database (LECTURE-RES-PRAC)'!A160),"",'Database (LECTURE-RES-PRAC)'!A160)</f>
        <v/>
      </c>
      <c r="B163" s="184" t="str">
        <f aca="false">IF(ISBLANK('Database (LECTURE-RES-PRAC)'!B160),"",'Database (LECTURE-RES-PRAC)'!B160)</f>
        <v/>
      </c>
      <c r="C163" s="336" t="str">
        <f aca="false">'Grade computation'!J163</f>
        <v/>
      </c>
      <c r="D163" s="336" t="str">
        <f aca="false">'Grade computation'!R163</f>
        <v/>
      </c>
      <c r="E163" s="336" t="str">
        <f aca="false">'Grade computation'!Z163</f>
        <v/>
      </c>
      <c r="F163" s="337" t="str">
        <f aca="false">'Grade computation'!AA163</f>
        <v/>
      </c>
      <c r="G163" s="338" t="str">
        <f aca="false">'Grade computation'!AB163</f>
        <v/>
      </c>
      <c r="H163" s="338"/>
      <c r="I163" s="233"/>
      <c r="J163" s="194"/>
      <c r="K163" s="286"/>
      <c r="L163" s="194"/>
      <c r="M163" s="286"/>
      <c r="N163" s="287"/>
      <c r="O163" s="194"/>
      <c r="P163" s="286"/>
      <c r="Q163" s="194"/>
      <c r="R163" s="286"/>
      <c r="S163" s="287"/>
      <c r="T163" s="194"/>
      <c r="U163" s="286"/>
      <c r="V163" s="194"/>
      <c r="W163" s="286"/>
      <c r="X163" s="287"/>
      <c r="Y163" s="194"/>
      <c r="Z163" s="286"/>
      <c r="AA163" s="194"/>
      <c r="AB163" s="286"/>
      <c r="AC163" s="287"/>
      <c r="AD163" s="194"/>
      <c r="AE163" s="286"/>
      <c r="AF163" s="194"/>
      <c r="AG163" s="286"/>
      <c r="AH163" s="287"/>
      <c r="AI163" s="194"/>
      <c r="AJ163" s="286"/>
      <c r="AK163" s="194"/>
      <c r="AL163" s="286"/>
      <c r="AM163" s="287"/>
      <c r="AN163" s="194"/>
      <c r="AO163" s="286"/>
      <c r="AP163" s="194"/>
    </row>
    <row r="164" customFormat="false" ht="19.5" hidden="false" customHeight="true" outlineLevel="0" collapsed="false">
      <c r="A164" s="228" t="str">
        <f aca="false">IF(ISBLANK('Database (LECTURE-RES-PRAC)'!A161),"",'Database (LECTURE-RES-PRAC)'!A161)</f>
        <v/>
      </c>
      <c r="B164" s="229" t="str">
        <f aca="false">IF(ISBLANK('Database (LECTURE-RES-PRAC)'!B161),"",'Database (LECTURE-RES-PRAC)'!B161)</f>
        <v/>
      </c>
      <c r="C164" s="336" t="str">
        <f aca="false">'Grade computation'!J164</f>
        <v/>
      </c>
      <c r="D164" s="336" t="str">
        <f aca="false">'Grade computation'!R164</f>
        <v/>
      </c>
      <c r="E164" s="336" t="str">
        <f aca="false">'Grade computation'!Z164</f>
        <v/>
      </c>
      <c r="F164" s="337" t="str">
        <f aca="false">'Grade computation'!AA164</f>
        <v/>
      </c>
      <c r="G164" s="338" t="str">
        <f aca="false">'Grade computation'!AB164</f>
        <v/>
      </c>
      <c r="H164" s="338"/>
      <c r="I164" s="233"/>
      <c r="J164" s="194"/>
      <c r="K164" s="286"/>
      <c r="L164" s="194"/>
      <c r="M164" s="286"/>
      <c r="N164" s="287"/>
      <c r="O164" s="194"/>
      <c r="P164" s="286"/>
      <c r="Q164" s="194"/>
      <c r="R164" s="286"/>
      <c r="S164" s="287"/>
      <c r="T164" s="194"/>
      <c r="U164" s="286"/>
      <c r="V164" s="194"/>
      <c r="W164" s="286"/>
      <c r="X164" s="287"/>
      <c r="Y164" s="194"/>
      <c r="Z164" s="286"/>
      <c r="AA164" s="194"/>
      <c r="AB164" s="286"/>
      <c r="AC164" s="287"/>
      <c r="AD164" s="194"/>
      <c r="AE164" s="286"/>
      <c r="AF164" s="194"/>
      <c r="AG164" s="286"/>
      <c r="AH164" s="287"/>
      <c r="AI164" s="194"/>
      <c r="AJ164" s="286"/>
      <c r="AK164" s="194"/>
      <c r="AL164" s="286"/>
      <c r="AM164" s="287"/>
      <c r="AN164" s="194"/>
      <c r="AO164" s="286"/>
      <c r="AP164" s="194"/>
    </row>
    <row r="165" customFormat="false" ht="19.5" hidden="false" customHeight="true" outlineLevel="0" collapsed="false">
      <c r="A165" s="183" t="str">
        <f aca="false">IF(ISBLANK('Database (LECTURE-RES-PRAC)'!A162),"",'Database (LECTURE-RES-PRAC)'!A162)</f>
        <v/>
      </c>
      <c r="B165" s="184" t="str">
        <f aca="false">IF(ISBLANK('Database (LECTURE-RES-PRAC)'!B162),"",'Database (LECTURE-RES-PRAC)'!B162)</f>
        <v/>
      </c>
      <c r="C165" s="336" t="str">
        <f aca="false">'Grade computation'!J165</f>
        <v/>
      </c>
      <c r="D165" s="336" t="str">
        <f aca="false">'Grade computation'!R165</f>
        <v/>
      </c>
      <c r="E165" s="336" t="str">
        <f aca="false">'Grade computation'!Z165</f>
        <v/>
      </c>
      <c r="F165" s="337" t="str">
        <f aca="false">'Grade computation'!AA165</f>
        <v/>
      </c>
      <c r="G165" s="338" t="str">
        <f aca="false">'Grade computation'!AB165</f>
        <v/>
      </c>
      <c r="H165" s="338"/>
      <c r="I165" s="233"/>
      <c r="J165" s="194"/>
      <c r="K165" s="286"/>
      <c r="L165" s="194"/>
      <c r="M165" s="286"/>
      <c r="N165" s="287"/>
      <c r="O165" s="194"/>
      <c r="P165" s="286"/>
      <c r="Q165" s="194"/>
      <c r="R165" s="286"/>
      <c r="S165" s="287"/>
      <c r="T165" s="194"/>
      <c r="U165" s="286"/>
      <c r="V165" s="194"/>
      <c r="W165" s="286"/>
      <c r="X165" s="287"/>
      <c r="Y165" s="194"/>
      <c r="Z165" s="286"/>
      <c r="AA165" s="194"/>
      <c r="AB165" s="286"/>
      <c r="AC165" s="287"/>
      <c r="AD165" s="194"/>
      <c r="AE165" s="286"/>
      <c r="AF165" s="194"/>
      <c r="AG165" s="286"/>
      <c r="AH165" s="287"/>
      <c r="AI165" s="194"/>
      <c r="AJ165" s="286"/>
      <c r="AK165" s="194"/>
      <c r="AL165" s="286"/>
      <c r="AM165" s="287"/>
      <c r="AN165" s="194"/>
      <c r="AO165" s="286"/>
      <c r="AP165" s="194"/>
    </row>
    <row r="166" customFormat="false" ht="19.5" hidden="false" customHeight="true" outlineLevel="0" collapsed="false">
      <c r="A166" s="228" t="str">
        <f aca="false">IF(ISBLANK('Database (LECTURE-RES-PRAC)'!A163),"",'Database (LECTURE-RES-PRAC)'!A163)</f>
        <v/>
      </c>
      <c r="B166" s="229" t="str">
        <f aca="false">IF(ISBLANK('Database (LECTURE-RES-PRAC)'!B163),"",'Database (LECTURE-RES-PRAC)'!B163)</f>
        <v/>
      </c>
      <c r="C166" s="336" t="str">
        <f aca="false">'Grade computation'!J166</f>
        <v/>
      </c>
      <c r="D166" s="336" t="str">
        <f aca="false">'Grade computation'!R166</f>
        <v/>
      </c>
      <c r="E166" s="336" t="str">
        <f aca="false">'Grade computation'!Z166</f>
        <v/>
      </c>
      <c r="F166" s="337" t="str">
        <f aca="false">'Grade computation'!AA166</f>
        <v/>
      </c>
      <c r="G166" s="338" t="str">
        <f aca="false">'Grade computation'!AB166</f>
        <v/>
      </c>
      <c r="H166" s="338"/>
      <c r="I166" s="233"/>
      <c r="J166" s="194"/>
      <c r="K166" s="286"/>
      <c r="L166" s="194"/>
      <c r="M166" s="286"/>
      <c r="N166" s="287"/>
      <c r="O166" s="194"/>
      <c r="P166" s="286"/>
      <c r="Q166" s="194"/>
      <c r="R166" s="286"/>
      <c r="S166" s="287"/>
      <c r="T166" s="194"/>
      <c r="U166" s="286"/>
      <c r="V166" s="194"/>
      <c r="W166" s="286"/>
      <c r="X166" s="287"/>
      <c r="Y166" s="194"/>
      <c r="Z166" s="286"/>
      <c r="AA166" s="194"/>
      <c r="AB166" s="286"/>
      <c r="AC166" s="287"/>
      <c r="AD166" s="194"/>
      <c r="AE166" s="286"/>
      <c r="AF166" s="194"/>
      <c r="AG166" s="286"/>
      <c r="AH166" s="287"/>
      <c r="AI166" s="194"/>
      <c r="AJ166" s="286"/>
      <c r="AK166" s="194"/>
      <c r="AL166" s="286"/>
      <c r="AM166" s="287"/>
      <c r="AN166" s="194"/>
      <c r="AO166" s="286"/>
      <c r="AP166" s="194"/>
    </row>
    <row r="167" customFormat="false" ht="19.5" hidden="false" customHeight="true" outlineLevel="0" collapsed="false">
      <c r="A167" s="183" t="str">
        <f aca="false">IF(ISBLANK('Database (LECTURE-RES-PRAC)'!A164),"",'Database (LECTURE-RES-PRAC)'!A164)</f>
        <v/>
      </c>
      <c r="B167" s="184" t="str">
        <f aca="false">IF(ISBLANK('Database (LECTURE-RES-PRAC)'!B164),"",'Database (LECTURE-RES-PRAC)'!B164)</f>
        <v/>
      </c>
      <c r="C167" s="336" t="str">
        <f aca="false">'Grade computation'!J167</f>
        <v/>
      </c>
      <c r="D167" s="336" t="str">
        <f aca="false">'Grade computation'!R167</f>
        <v/>
      </c>
      <c r="E167" s="336" t="str">
        <f aca="false">'Grade computation'!Z167</f>
        <v/>
      </c>
      <c r="F167" s="337" t="str">
        <f aca="false">'Grade computation'!AA167</f>
        <v/>
      </c>
      <c r="G167" s="338" t="str">
        <f aca="false">'Grade computation'!AB167</f>
        <v/>
      </c>
      <c r="H167" s="338"/>
      <c r="I167" s="233"/>
      <c r="J167" s="194"/>
      <c r="K167" s="286"/>
      <c r="L167" s="194"/>
      <c r="M167" s="286"/>
      <c r="N167" s="287"/>
      <c r="O167" s="194"/>
      <c r="P167" s="286"/>
      <c r="Q167" s="194"/>
      <c r="R167" s="286"/>
      <c r="S167" s="287"/>
      <c r="T167" s="194"/>
      <c r="U167" s="286"/>
      <c r="V167" s="194"/>
      <c r="W167" s="286"/>
      <c r="X167" s="287"/>
      <c r="Y167" s="194"/>
      <c r="Z167" s="286"/>
      <c r="AA167" s="194"/>
      <c r="AB167" s="286"/>
      <c r="AC167" s="287"/>
      <c r="AD167" s="194"/>
      <c r="AE167" s="286"/>
      <c r="AF167" s="194"/>
      <c r="AG167" s="286"/>
      <c r="AH167" s="287"/>
      <c r="AI167" s="194"/>
      <c r="AJ167" s="286"/>
      <c r="AK167" s="194"/>
      <c r="AL167" s="286"/>
      <c r="AM167" s="287"/>
      <c r="AN167" s="194"/>
      <c r="AO167" s="286"/>
      <c r="AP167" s="194"/>
    </row>
    <row r="168" customFormat="false" ht="19.5" hidden="false" customHeight="true" outlineLevel="0" collapsed="false">
      <c r="A168" s="228" t="str">
        <f aca="false">IF(ISBLANK('Database (LECTURE-RES-PRAC)'!A165),"",'Database (LECTURE-RES-PRAC)'!A165)</f>
        <v/>
      </c>
      <c r="B168" s="229" t="str">
        <f aca="false">IF(ISBLANK('Database (LECTURE-RES-PRAC)'!B165),"",'Database (LECTURE-RES-PRAC)'!B165)</f>
        <v/>
      </c>
      <c r="C168" s="336" t="str">
        <f aca="false">'Grade computation'!J168</f>
        <v/>
      </c>
      <c r="D168" s="336" t="str">
        <f aca="false">'Grade computation'!R168</f>
        <v/>
      </c>
      <c r="E168" s="336" t="str">
        <f aca="false">'Grade computation'!Z168</f>
        <v/>
      </c>
      <c r="F168" s="337" t="str">
        <f aca="false">'Grade computation'!AA168</f>
        <v/>
      </c>
      <c r="G168" s="338" t="str">
        <f aca="false">'Grade computation'!AB168</f>
        <v/>
      </c>
      <c r="H168" s="338"/>
      <c r="I168" s="233"/>
      <c r="J168" s="194"/>
      <c r="K168" s="286"/>
      <c r="L168" s="194"/>
      <c r="M168" s="286"/>
      <c r="N168" s="287"/>
      <c r="O168" s="194"/>
      <c r="P168" s="286"/>
      <c r="Q168" s="194"/>
      <c r="R168" s="286"/>
      <c r="S168" s="287"/>
      <c r="T168" s="194"/>
      <c r="U168" s="286"/>
      <c r="V168" s="194"/>
      <c r="W168" s="286"/>
      <c r="X168" s="287"/>
      <c r="Y168" s="194"/>
      <c r="Z168" s="286"/>
      <c r="AA168" s="194"/>
      <c r="AB168" s="286"/>
      <c r="AC168" s="287"/>
      <c r="AD168" s="194"/>
      <c r="AE168" s="286"/>
      <c r="AF168" s="194"/>
      <c r="AG168" s="286"/>
      <c r="AH168" s="287"/>
      <c r="AI168" s="194"/>
      <c r="AJ168" s="286"/>
      <c r="AK168" s="194"/>
      <c r="AL168" s="286"/>
      <c r="AM168" s="287"/>
      <c r="AN168" s="194"/>
      <c r="AO168" s="286"/>
      <c r="AP168" s="194"/>
    </row>
    <row r="169" customFormat="false" ht="19.5" hidden="false" customHeight="true" outlineLevel="0" collapsed="false">
      <c r="A169" s="183" t="str">
        <f aca="false">IF(ISBLANK('Database (LECTURE-RES-PRAC)'!A166),"",'Database (LECTURE-RES-PRAC)'!A166)</f>
        <v/>
      </c>
      <c r="B169" s="184" t="str">
        <f aca="false">IF(ISBLANK('Database (LECTURE-RES-PRAC)'!B166),"",'Database (LECTURE-RES-PRAC)'!B166)</f>
        <v/>
      </c>
      <c r="C169" s="336" t="str">
        <f aca="false">'Grade computation'!J169</f>
        <v/>
      </c>
      <c r="D169" s="336" t="str">
        <f aca="false">'Grade computation'!R169</f>
        <v/>
      </c>
      <c r="E169" s="336" t="str">
        <f aca="false">'Grade computation'!Z169</f>
        <v/>
      </c>
      <c r="F169" s="337" t="str">
        <f aca="false">'Grade computation'!AA169</f>
        <v/>
      </c>
      <c r="G169" s="338" t="str">
        <f aca="false">'Grade computation'!AB169</f>
        <v/>
      </c>
      <c r="H169" s="338"/>
      <c r="I169" s="233"/>
      <c r="J169" s="194"/>
      <c r="K169" s="286"/>
      <c r="L169" s="194"/>
      <c r="M169" s="286"/>
      <c r="N169" s="287"/>
      <c r="O169" s="194"/>
      <c r="P169" s="286"/>
      <c r="Q169" s="194"/>
      <c r="R169" s="286"/>
      <c r="S169" s="287"/>
      <c r="T169" s="194"/>
      <c r="U169" s="286"/>
      <c r="V169" s="194"/>
      <c r="W169" s="286"/>
      <c r="X169" s="287"/>
      <c r="Y169" s="194"/>
      <c r="Z169" s="286"/>
      <c r="AA169" s="194"/>
      <c r="AB169" s="286"/>
      <c r="AC169" s="287"/>
      <c r="AD169" s="194"/>
      <c r="AE169" s="286"/>
      <c r="AF169" s="194"/>
      <c r="AG169" s="286"/>
      <c r="AH169" s="287"/>
      <c r="AI169" s="194"/>
      <c r="AJ169" s="286"/>
      <c r="AK169" s="194"/>
      <c r="AL169" s="286"/>
      <c r="AM169" s="287"/>
      <c r="AN169" s="194"/>
      <c r="AO169" s="286"/>
      <c r="AP169" s="194"/>
    </row>
    <row r="170" customFormat="false" ht="19.5" hidden="false" customHeight="true" outlineLevel="0" collapsed="false">
      <c r="A170" s="228" t="str">
        <f aca="false">IF(ISBLANK('Database (LECTURE-RES-PRAC)'!A167),"",'Database (LECTURE-RES-PRAC)'!A167)</f>
        <v/>
      </c>
      <c r="B170" s="229" t="str">
        <f aca="false">IF(ISBLANK('Database (LECTURE-RES-PRAC)'!B167),"",'Database (LECTURE-RES-PRAC)'!B167)</f>
        <v/>
      </c>
      <c r="C170" s="336" t="str">
        <f aca="false">'Grade computation'!J170</f>
        <v/>
      </c>
      <c r="D170" s="336" t="str">
        <f aca="false">'Grade computation'!R170</f>
        <v/>
      </c>
      <c r="E170" s="336" t="str">
        <f aca="false">'Grade computation'!Z170</f>
        <v/>
      </c>
      <c r="F170" s="337" t="str">
        <f aca="false">'Grade computation'!AA170</f>
        <v/>
      </c>
      <c r="G170" s="338" t="str">
        <f aca="false">'Grade computation'!AB170</f>
        <v/>
      </c>
      <c r="H170" s="338"/>
      <c r="I170" s="233"/>
      <c r="J170" s="194"/>
      <c r="K170" s="286"/>
      <c r="L170" s="194"/>
      <c r="M170" s="286"/>
      <c r="N170" s="287"/>
      <c r="O170" s="194"/>
      <c r="P170" s="286"/>
      <c r="Q170" s="194"/>
      <c r="R170" s="286"/>
      <c r="S170" s="287"/>
      <c r="T170" s="194"/>
      <c r="U170" s="286"/>
      <c r="V170" s="194"/>
      <c r="W170" s="286"/>
      <c r="X170" s="287"/>
      <c r="Y170" s="194"/>
      <c r="Z170" s="286"/>
      <c r="AA170" s="194"/>
      <c r="AB170" s="286"/>
      <c r="AC170" s="287"/>
      <c r="AD170" s="194"/>
      <c r="AE170" s="286"/>
      <c r="AF170" s="194"/>
      <c r="AG170" s="286"/>
      <c r="AH170" s="287"/>
      <c r="AI170" s="194"/>
      <c r="AJ170" s="286"/>
      <c r="AK170" s="194"/>
      <c r="AL170" s="286"/>
      <c r="AM170" s="287"/>
      <c r="AN170" s="194"/>
      <c r="AO170" s="286"/>
      <c r="AP170" s="194"/>
    </row>
    <row r="171" customFormat="false" ht="19.5" hidden="false" customHeight="true" outlineLevel="0" collapsed="false">
      <c r="A171" s="183" t="str">
        <f aca="false">IF(ISBLANK('Database (LECTURE-RES-PRAC)'!A168),"",'Database (LECTURE-RES-PRAC)'!A168)</f>
        <v/>
      </c>
      <c r="B171" s="184" t="str">
        <f aca="false">IF(ISBLANK('Database (LECTURE-RES-PRAC)'!B168),"",'Database (LECTURE-RES-PRAC)'!B168)</f>
        <v/>
      </c>
      <c r="C171" s="336" t="str">
        <f aca="false">'Grade computation'!J171</f>
        <v/>
      </c>
      <c r="D171" s="336" t="str">
        <f aca="false">'Grade computation'!R171</f>
        <v/>
      </c>
      <c r="E171" s="336" t="str">
        <f aca="false">'Grade computation'!Z171</f>
        <v/>
      </c>
      <c r="F171" s="337" t="str">
        <f aca="false">'Grade computation'!AA171</f>
        <v/>
      </c>
      <c r="G171" s="338" t="str">
        <f aca="false">'Grade computation'!AB171</f>
        <v/>
      </c>
      <c r="H171" s="338"/>
      <c r="I171" s="233"/>
      <c r="J171" s="194"/>
      <c r="K171" s="286"/>
      <c r="L171" s="194"/>
      <c r="M171" s="286"/>
      <c r="N171" s="287"/>
      <c r="O171" s="194"/>
      <c r="P171" s="286"/>
      <c r="Q171" s="194"/>
      <c r="R171" s="286"/>
      <c r="S171" s="287"/>
      <c r="T171" s="194"/>
      <c r="U171" s="286"/>
      <c r="V171" s="194"/>
      <c r="W171" s="286"/>
      <c r="X171" s="287"/>
      <c r="Y171" s="194"/>
      <c r="Z171" s="286"/>
      <c r="AA171" s="194"/>
      <c r="AB171" s="286"/>
      <c r="AC171" s="287"/>
      <c r="AD171" s="194"/>
      <c r="AE171" s="286"/>
      <c r="AF171" s="194"/>
      <c r="AG171" s="286"/>
      <c r="AH171" s="287"/>
      <c r="AI171" s="194"/>
      <c r="AJ171" s="286"/>
      <c r="AK171" s="194"/>
      <c r="AL171" s="286"/>
      <c r="AM171" s="287"/>
      <c r="AN171" s="194"/>
      <c r="AO171" s="286"/>
      <c r="AP171" s="194"/>
    </row>
    <row r="172" customFormat="false" ht="19.5" hidden="false" customHeight="true" outlineLevel="0" collapsed="false">
      <c r="A172" s="228" t="str">
        <f aca="false">IF(ISBLANK('Database (LECTURE-RES-PRAC)'!A169),"",'Database (LECTURE-RES-PRAC)'!A169)</f>
        <v/>
      </c>
      <c r="B172" s="229" t="str">
        <f aca="false">IF(ISBLANK('Database (LECTURE-RES-PRAC)'!B169),"",'Database (LECTURE-RES-PRAC)'!B169)</f>
        <v/>
      </c>
      <c r="C172" s="336" t="str">
        <f aca="false">'Grade computation'!J172</f>
        <v/>
      </c>
      <c r="D172" s="336" t="str">
        <f aca="false">'Grade computation'!R172</f>
        <v/>
      </c>
      <c r="E172" s="336" t="str">
        <f aca="false">'Grade computation'!Z172</f>
        <v/>
      </c>
      <c r="F172" s="337" t="str">
        <f aca="false">'Grade computation'!AA172</f>
        <v/>
      </c>
      <c r="G172" s="338" t="str">
        <f aca="false">'Grade computation'!AB172</f>
        <v/>
      </c>
      <c r="H172" s="338"/>
      <c r="I172" s="233"/>
      <c r="J172" s="194"/>
      <c r="K172" s="286"/>
      <c r="L172" s="194"/>
      <c r="M172" s="286"/>
      <c r="N172" s="287"/>
      <c r="O172" s="194"/>
      <c r="P172" s="286"/>
      <c r="Q172" s="194"/>
      <c r="R172" s="286"/>
      <c r="S172" s="287"/>
      <c r="T172" s="194"/>
      <c r="U172" s="286"/>
      <c r="V172" s="194"/>
      <c r="W172" s="286"/>
      <c r="X172" s="287"/>
      <c r="Y172" s="194"/>
      <c r="Z172" s="286"/>
      <c r="AA172" s="194"/>
      <c r="AB172" s="286"/>
      <c r="AC172" s="287"/>
      <c r="AD172" s="194"/>
      <c r="AE172" s="286"/>
      <c r="AF172" s="194"/>
      <c r="AG172" s="286"/>
      <c r="AH172" s="287"/>
      <c r="AI172" s="194"/>
      <c r="AJ172" s="286"/>
      <c r="AK172" s="194"/>
      <c r="AL172" s="286"/>
      <c r="AM172" s="287"/>
      <c r="AN172" s="194"/>
      <c r="AO172" s="286"/>
      <c r="AP172" s="194"/>
    </row>
    <row r="173" customFormat="false" ht="19.5" hidden="false" customHeight="true" outlineLevel="0" collapsed="false">
      <c r="A173" s="183" t="str">
        <f aca="false">IF(ISBLANK('Database (LECTURE-RES-PRAC)'!A170),"",'Database (LECTURE-RES-PRAC)'!A170)</f>
        <v/>
      </c>
      <c r="B173" s="184" t="str">
        <f aca="false">IF(ISBLANK('Database (LECTURE-RES-PRAC)'!B170),"",'Database (LECTURE-RES-PRAC)'!B170)</f>
        <v/>
      </c>
      <c r="C173" s="336" t="str">
        <f aca="false">'Grade computation'!J173</f>
        <v/>
      </c>
      <c r="D173" s="336" t="str">
        <f aca="false">'Grade computation'!R173</f>
        <v/>
      </c>
      <c r="E173" s="336" t="str">
        <f aca="false">'Grade computation'!Z173</f>
        <v/>
      </c>
      <c r="F173" s="337" t="str">
        <f aca="false">'Grade computation'!AA173</f>
        <v/>
      </c>
      <c r="G173" s="338" t="str">
        <f aca="false">'Grade computation'!AB173</f>
        <v/>
      </c>
      <c r="H173" s="338"/>
      <c r="I173" s="233"/>
      <c r="J173" s="194"/>
      <c r="K173" s="286"/>
      <c r="L173" s="194"/>
      <c r="M173" s="286"/>
      <c r="N173" s="287"/>
      <c r="O173" s="194"/>
      <c r="P173" s="286"/>
      <c r="Q173" s="194"/>
      <c r="R173" s="286"/>
      <c r="S173" s="287"/>
      <c r="T173" s="194"/>
      <c r="U173" s="286"/>
      <c r="V173" s="194"/>
      <c r="W173" s="286"/>
      <c r="X173" s="287"/>
      <c r="Y173" s="194"/>
      <c r="Z173" s="286"/>
      <c r="AA173" s="194"/>
      <c r="AB173" s="286"/>
      <c r="AC173" s="287"/>
      <c r="AD173" s="194"/>
      <c r="AE173" s="286"/>
      <c r="AF173" s="194"/>
      <c r="AG173" s="286"/>
      <c r="AH173" s="287"/>
      <c r="AI173" s="194"/>
      <c r="AJ173" s="286"/>
      <c r="AK173" s="194"/>
      <c r="AL173" s="286"/>
      <c r="AM173" s="287"/>
      <c r="AN173" s="194"/>
      <c r="AO173" s="286"/>
      <c r="AP173" s="194"/>
    </row>
    <row r="174" customFormat="false" ht="19.5" hidden="false" customHeight="true" outlineLevel="0" collapsed="false">
      <c r="A174" s="228" t="str">
        <f aca="false">IF(ISBLANK('Database (LECTURE-RES-PRAC)'!A171),"",'Database (LECTURE-RES-PRAC)'!A171)</f>
        <v/>
      </c>
      <c r="B174" s="229" t="str">
        <f aca="false">IF(ISBLANK('Database (LECTURE-RES-PRAC)'!B171),"",'Database (LECTURE-RES-PRAC)'!B171)</f>
        <v/>
      </c>
      <c r="C174" s="336" t="str">
        <f aca="false">'Grade computation'!J174</f>
        <v/>
      </c>
      <c r="D174" s="336" t="str">
        <f aca="false">'Grade computation'!R174</f>
        <v/>
      </c>
      <c r="E174" s="336" t="str">
        <f aca="false">'Grade computation'!Z174</f>
        <v/>
      </c>
      <c r="F174" s="337" t="str">
        <f aca="false">'Grade computation'!AA174</f>
        <v/>
      </c>
      <c r="G174" s="338" t="str">
        <f aca="false">'Grade computation'!AB174</f>
        <v/>
      </c>
      <c r="H174" s="338"/>
      <c r="I174" s="233"/>
      <c r="J174" s="194"/>
      <c r="K174" s="286"/>
      <c r="L174" s="194"/>
      <c r="M174" s="286"/>
      <c r="N174" s="287"/>
      <c r="O174" s="194"/>
      <c r="P174" s="286"/>
      <c r="Q174" s="194"/>
      <c r="R174" s="286"/>
      <c r="S174" s="287"/>
      <c r="T174" s="194"/>
      <c r="U174" s="286"/>
      <c r="V174" s="194"/>
      <c r="W174" s="286"/>
      <c r="X174" s="287"/>
      <c r="Y174" s="194"/>
      <c r="Z174" s="286"/>
      <c r="AA174" s="194"/>
      <c r="AB174" s="286"/>
      <c r="AC174" s="287"/>
      <c r="AD174" s="194"/>
      <c r="AE174" s="286"/>
      <c r="AF174" s="194"/>
      <c r="AG174" s="286"/>
      <c r="AH174" s="287"/>
      <c r="AI174" s="194"/>
      <c r="AJ174" s="286"/>
      <c r="AK174" s="194"/>
      <c r="AL174" s="286"/>
      <c r="AM174" s="287"/>
      <c r="AN174" s="194"/>
      <c r="AO174" s="286"/>
      <c r="AP174" s="194"/>
    </row>
    <row r="175" customFormat="false" ht="19.5" hidden="false" customHeight="true" outlineLevel="0" collapsed="false">
      <c r="A175" s="183" t="str">
        <f aca="false">IF(ISBLANK('Database (LECTURE-RES-PRAC)'!A172),"",'Database (LECTURE-RES-PRAC)'!A172)</f>
        <v/>
      </c>
      <c r="B175" s="184" t="str">
        <f aca="false">IF(ISBLANK('Database (LECTURE-RES-PRAC)'!B172),"",'Database (LECTURE-RES-PRAC)'!B172)</f>
        <v/>
      </c>
      <c r="C175" s="336" t="str">
        <f aca="false">'Grade computation'!J175</f>
        <v/>
      </c>
      <c r="D175" s="336" t="str">
        <f aca="false">'Grade computation'!R175</f>
        <v/>
      </c>
      <c r="E175" s="336" t="str">
        <f aca="false">'Grade computation'!Z175</f>
        <v/>
      </c>
      <c r="F175" s="337" t="str">
        <f aca="false">'Grade computation'!AA175</f>
        <v/>
      </c>
      <c r="G175" s="338" t="str">
        <f aca="false">'Grade computation'!AB175</f>
        <v/>
      </c>
      <c r="H175" s="338"/>
      <c r="I175" s="233"/>
      <c r="J175" s="194"/>
      <c r="K175" s="286"/>
      <c r="L175" s="194"/>
      <c r="M175" s="286"/>
      <c r="N175" s="287"/>
      <c r="O175" s="194"/>
      <c r="P175" s="286"/>
      <c r="Q175" s="194"/>
      <c r="R175" s="286"/>
      <c r="S175" s="287"/>
      <c r="T175" s="194"/>
      <c r="U175" s="286"/>
      <c r="V175" s="194"/>
      <c r="W175" s="286"/>
      <c r="X175" s="287"/>
      <c r="Y175" s="194"/>
      <c r="Z175" s="286"/>
      <c r="AA175" s="194"/>
      <c r="AB175" s="286"/>
      <c r="AC175" s="287"/>
      <c r="AD175" s="194"/>
      <c r="AE175" s="286"/>
      <c r="AF175" s="194"/>
      <c r="AG175" s="286"/>
      <c r="AH175" s="287"/>
      <c r="AI175" s="194"/>
      <c r="AJ175" s="286"/>
      <c r="AK175" s="194"/>
      <c r="AL175" s="286"/>
      <c r="AM175" s="287"/>
      <c r="AN175" s="194"/>
      <c r="AO175" s="286"/>
      <c r="AP175" s="194"/>
    </row>
    <row r="176" customFormat="false" ht="19.5" hidden="false" customHeight="true" outlineLevel="0" collapsed="false">
      <c r="A176" s="228" t="str">
        <f aca="false">IF(ISBLANK('Database (LECTURE-RES-PRAC)'!A173),"",'Database (LECTURE-RES-PRAC)'!A173)</f>
        <v/>
      </c>
      <c r="B176" s="229" t="str">
        <f aca="false">IF(ISBLANK('Database (LECTURE-RES-PRAC)'!B173),"",'Database (LECTURE-RES-PRAC)'!B173)</f>
        <v/>
      </c>
      <c r="C176" s="336" t="str">
        <f aca="false">'Grade computation'!J176</f>
        <v/>
      </c>
      <c r="D176" s="336" t="str">
        <f aca="false">'Grade computation'!R176</f>
        <v/>
      </c>
      <c r="E176" s="336" t="str">
        <f aca="false">'Grade computation'!Z176</f>
        <v/>
      </c>
      <c r="F176" s="337" t="str">
        <f aca="false">'Grade computation'!AA176</f>
        <v/>
      </c>
      <c r="G176" s="338" t="str">
        <f aca="false">'Grade computation'!AB176</f>
        <v/>
      </c>
      <c r="H176" s="338"/>
      <c r="I176" s="233"/>
      <c r="J176" s="194"/>
      <c r="K176" s="286"/>
      <c r="L176" s="194"/>
      <c r="M176" s="286"/>
      <c r="N176" s="287"/>
      <c r="O176" s="194"/>
      <c r="P176" s="286"/>
      <c r="Q176" s="194"/>
      <c r="R176" s="286"/>
      <c r="S176" s="287"/>
      <c r="T176" s="194"/>
      <c r="U176" s="286"/>
      <c r="V176" s="194"/>
      <c r="W176" s="286"/>
      <c r="X176" s="287"/>
      <c r="Y176" s="194"/>
      <c r="Z176" s="286"/>
      <c r="AA176" s="194"/>
      <c r="AB176" s="286"/>
      <c r="AC176" s="287"/>
      <c r="AD176" s="194"/>
      <c r="AE176" s="286"/>
      <c r="AF176" s="194"/>
      <c r="AG176" s="286"/>
      <c r="AH176" s="287"/>
      <c r="AI176" s="194"/>
      <c r="AJ176" s="286"/>
      <c r="AK176" s="194"/>
      <c r="AL176" s="286"/>
      <c r="AM176" s="287"/>
      <c r="AN176" s="194"/>
      <c r="AO176" s="286"/>
      <c r="AP176" s="194"/>
    </row>
    <row r="177" customFormat="false" ht="19.5" hidden="false" customHeight="true" outlineLevel="0" collapsed="false">
      <c r="A177" s="183" t="str">
        <f aca="false">IF(ISBLANK('Database (LECTURE-RES-PRAC)'!A174),"",'Database (LECTURE-RES-PRAC)'!A174)</f>
        <v/>
      </c>
      <c r="B177" s="184" t="str">
        <f aca="false">IF(ISBLANK('Database (LECTURE-RES-PRAC)'!B174),"",'Database (LECTURE-RES-PRAC)'!B174)</f>
        <v/>
      </c>
      <c r="C177" s="336" t="str">
        <f aca="false">'Grade computation'!J177</f>
        <v/>
      </c>
      <c r="D177" s="336" t="str">
        <f aca="false">'Grade computation'!R177</f>
        <v/>
      </c>
      <c r="E177" s="336" t="str">
        <f aca="false">'Grade computation'!Z177</f>
        <v/>
      </c>
      <c r="F177" s="337" t="str">
        <f aca="false">'Grade computation'!AA177</f>
        <v/>
      </c>
      <c r="G177" s="338" t="str">
        <f aca="false">'Grade computation'!AB177</f>
        <v/>
      </c>
      <c r="H177" s="338"/>
      <c r="I177" s="233"/>
      <c r="J177" s="194"/>
      <c r="K177" s="286"/>
      <c r="L177" s="194"/>
      <c r="M177" s="286"/>
      <c r="N177" s="287"/>
      <c r="O177" s="194"/>
      <c r="P177" s="286"/>
      <c r="Q177" s="194"/>
      <c r="R177" s="286"/>
      <c r="S177" s="287"/>
      <c r="T177" s="194"/>
      <c r="U177" s="286"/>
      <c r="V177" s="194"/>
      <c r="W177" s="286"/>
      <c r="X177" s="287"/>
      <c r="Y177" s="194"/>
      <c r="Z177" s="286"/>
      <c r="AA177" s="194"/>
      <c r="AB177" s="286"/>
      <c r="AC177" s="287"/>
      <c r="AD177" s="194"/>
      <c r="AE177" s="286"/>
      <c r="AF177" s="194"/>
      <c r="AG177" s="286"/>
      <c r="AH177" s="287"/>
      <c r="AI177" s="194"/>
      <c r="AJ177" s="286"/>
      <c r="AK177" s="194"/>
      <c r="AL177" s="286"/>
      <c r="AM177" s="287"/>
      <c r="AN177" s="194"/>
      <c r="AO177" s="286"/>
      <c r="AP177" s="194"/>
    </row>
    <row r="178" customFormat="false" ht="19.5" hidden="false" customHeight="true" outlineLevel="0" collapsed="false">
      <c r="A178" s="228" t="str">
        <f aca="false">IF(ISBLANK('Database (LECTURE-RES-PRAC)'!A175),"",'Database (LECTURE-RES-PRAC)'!A175)</f>
        <v/>
      </c>
      <c r="B178" s="229" t="str">
        <f aca="false">IF(ISBLANK('Database (LECTURE-RES-PRAC)'!B175),"",'Database (LECTURE-RES-PRAC)'!B175)</f>
        <v/>
      </c>
      <c r="C178" s="336" t="str">
        <f aca="false">'Grade computation'!J178</f>
        <v/>
      </c>
      <c r="D178" s="336" t="str">
        <f aca="false">'Grade computation'!R178</f>
        <v/>
      </c>
      <c r="E178" s="336" t="str">
        <f aca="false">'Grade computation'!Z178</f>
        <v/>
      </c>
      <c r="F178" s="337" t="str">
        <f aca="false">'Grade computation'!AA178</f>
        <v/>
      </c>
      <c r="G178" s="338" t="str">
        <f aca="false">'Grade computation'!AB178</f>
        <v/>
      </c>
      <c r="H178" s="338"/>
      <c r="I178" s="233"/>
      <c r="J178" s="194"/>
      <c r="K178" s="286"/>
      <c r="L178" s="194"/>
      <c r="M178" s="286"/>
      <c r="N178" s="287"/>
      <c r="O178" s="194"/>
      <c r="P178" s="286"/>
      <c r="Q178" s="194"/>
      <c r="R178" s="286"/>
      <c r="S178" s="287"/>
      <c r="T178" s="194"/>
      <c r="U178" s="286"/>
      <c r="V178" s="194"/>
      <c r="W178" s="286"/>
      <c r="X178" s="287"/>
      <c r="Y178" s="194"/>
      <c r="Z178" s="286"/>
      <c r="AA178" s="194"/>
      <c r="AB178" s="286"/>
      <c r="AC178" s="287"/>
      <c r="AD178" s="194"/>
      <c r="AE178" s="286"/>
      <c r="AF178" s="194"/>
      <c r="AG178" s="286"/>
      <c r="AH178" s="287"/>
      <c r="AI178" s="194"/>
      <c r="AJ178" s="286"/>
      <c r="AK178" s="194"/>
      <c r="AL178" s="286"/>
      <c r="AM178" s="287"/>
      <c r="AN178" s="194"/>
      <c r="AO178" s="286"/>
      <c r="AP178" s="194"/>
    </row>
    <row r="179" customFormat="false" ht="19.5" hidden="false" customHeight="true" outlineLevel="0" collapsed="false">
      <c r="A179" s="183" t="str">
        <f aca="false">IF(ISBLANK('Database (LECTURE-RES-PRAC)'!A176),"",'Database (LECTURE-RES-PRAC)'!A176)</f>
        <v/>
      </c>
      <c r="B179" s="184" t="str">
        <f aca="false">IF(ISBLANK('Database (LECTURE-RES-PRAC)'!B176),"",'Database (LECTURE-RES-PRAC)'!B176)</f>
        <v/>
      </c>
      <c r="C179" s="336" t="str">
        <f aca="false">'Grade computation'!J179</f>
        <v/>
      </c>
      <c r="D179" s="336" t="str">
        <f aca="false">'Grade computation'!R179</f>
        <v/>
      </c>
      <c r="E179" s="336" t="str">
        <f aca="false">'Grade computation'!Z179</f>
        <v/>
      </c>
      <c r="F179" s="337" t="str">
        <f aca="false">'Grade computation'!AA179</f>
        <v/>
      </c>
      <c r="G179" s="338" t="str">
        <f aca="false">'Grade computation'!AB179</f>
        <v/>
      </c>
      <c r="H179" s="338"/>
      <c r="I179" s="233"/>
      <c r="J179" s="194"/>
      <c r="K179" s="286"/>
      <c r="L179" s="194"/>
      <c r="M179" s="286"/>
      <c r="N179" s="287"/>
      <c r="O179" s="194"/>
      <c r="P179" s="286"/>
      <c r="Q179" s="194"/>
      <c r="R179" s="286"/>
      <c r="S179" s="287"/>
      <c r="T179" s="194"/>
      <c r="U179" s="286"/>
      <c r="V179" s="194"/>
      <c r="W179" s="286"/>
      <c r="X179" s="287"/>
      <c r="Y179" s="194"/>
      <c r="Z179" s="286"/>
      <c r="AA179" s="194"/>
      <c r="AB179" s="286"/>
      <c r="AC179" s="287"/>
      <c r="AD179" s="194"/>
      <c r="AE179" s="286"/>
      <c r="AF179" s="194"/>
      <c r="AG179" s="286"/>
      <c r="AH179" s="287"/>
      <c r="AI179" s="194"/>
      <c r="AJ179" s="286"/>
      <c r="AK179" s="194"/>
      <c r="AL179" s="286"/>
      <c r="AM179" s="287"/>
      <c r="AN179" s="194"/>
      <c r="AO179" s="286"/>
      <c r="AP179" s="194"/>
    </row>
    <row r="180" customFormat="false" ht="19.5" hidden="false" customHeight="true" outlineLevel="0" collapsed="false">
      <c r="A180" s="228" t="str">
        <f aca="false">IF(ISBLANK('Database (LECTURE-RES-PRAC)'!A177),"",'Database (LECTURE-RES-PRAC)'!A177)</f>
        <v/>
      </c>
      <c r="B180" s="229" t="str">
        <f aca="false">IF(ISBLANK('Database (LECTURE-RES-PRAC)'!B177),"",'Database (LECTURE-RES-PRAC)'!B177)</f>
        <v/>
      </c>
      <c r="C180" s="336" t="str">
        <f aca="false">'Grade computation'!J180</f>
        <v/>
      </c>
      <c r="D180" s="336" t="str">
        <f aca="false">'Grade computation'!R180</f>
        <v/>
      </c>
      <c r="E180" s="336" t="str">
        <f aca="false">'Grade computation'!Z180</f>
        <v/>
      </c>
      <c r="F180" s="337" t="str">
        <f aca="false">'Grade computation'!AA180</f>
        <v/>
      </c>
      <c r="G180" s="338" t="str">
        <f aca="false">'Grade computation'!AB180</f>
        <v/>
      </c>
      <c r="H180" s="338"/>
      <c r="I180" s="233"/>
      <c r="J180" s="194"/>
      <c r="K180" s="286"/>
      <c r="L180" s="194"/>
      <c r="M180" s="286"/>
      <c r="N180" s="287"/>
      <c r="O180" s="194"/>
      <c r="P180" s="286"/>
      <c r="Q180" s="194"/>
      <c r="R180" s="286"/>
      <c r="S180" s="287"/>
      <c r="T180" s="194"/>
      <c r="U180" s="286"/>
      <c r="V180" s="194"/>
      <c r="W180" s="286"/>
      <c r="X180" s="287"/>
      <c r="Y180" s="194"/>
      <c r="Z180" s="286"/>
      <c r="AA180" s="194"/>
      <c r="AB180" s="286"/>
      <c r="AC180" s="287"/>
      <c r="AD180" s="194"/>
      <c r="AE180" s="286"/>
      <c r="AF180" s="194"/>
      <c r="AG180" s="286"/>
      <c r="AH180" s="287"/>
      <c r="AI180" s="194"/>
      <c r="AJ180" s="286"/>
      <c r="AK180" s="194"/>
      <c r="AL180" s="286"/>
      <c r="AM180" s="287"/>
      <c r="AN180" s="194"/>
      <c r="AO180" s="286"/>
      <c r="AP180" s="194"/>
    </row>
    <row r="181" customFormat="false" ht="19.5" hidden="false" customHeight="true" outlineLevel="0" collapsed="false">
      <c r="A181" s="183" t="str">
        <f aca="false">IF(ISBLANK('Database (LECTURE-RES-PRAC)'!A178),"",'Database (LECTURE-RES-PRAC)'!A178)</f>
        <v/>
      </c>
      <c r="B181" s="184" t="str">
        <f aca="false">IF(ISBLANK('Database (LECTURE-RES-PRAC)'!B178),"",'Database (LECTURE-RES-PRAC)'!B178)</f>
        <v/>
      </c>
      <c r="C181" s="336" t="str">
        <f aca="false">'Grade computation'!J181</f>
        <v/>
      </c>
      <c r="D181" s="336" t="str">
        <f aca="false">'Grade computation'!R181</f>
        <v/>
      </c>
      <c r="E181" s="336" t="str">
        <f aca="false">'Grade computation'!Z181</f>
        <v/>
      </c>
      <c r="F181" s="337" t="str">
        <f aca="false">'Grade computation'!AA181</f>
        <v/>
      </c>
      <c r="G181" s="338" t="str">
        <f aca="false">'Grade computation'!AB181</f>
        <v/>
      </c>
      <c r="H181" s="338"/>
      <c r="I181" s="233"/>
      <c r="J181" s="194"/>
      <c r="K181" s="286"/>
      <c r="L181" s="194"/>
      <c r="M181" s="286"/>
      <c r="N181" s="287"/>
      <c r="O181" s="194"/>
      <c r="P181" s="286"/>
      <c r="Q181" s="194"/>
      <c r="R181" s="286"/>
      <c r="S181" s="287"/>
      <c r="T181" s="194"/>
      <c r="U181" s="286"/>
      <c r="V181" s="194"/>
      <c r="W181" s="286"/>
      <c r="X181" s="287"/>
      <c r="Y181" s="194"/>
      <c r="Z181" s="286"/>
      <c r="AA181" s="194"/>
      <c r="AB181" s="286"/>
      <c r="AC181" s="287"/>
      <c r="AD181" s="194"/>
      <c r="AE181" s="286"/>
      <c r="AF181" s="194"/>
      <c r="AG181" s="286"/>
      <c r="AH181" s="287"/>
      <c r="AI181" s="194"/>
      <c r="AJ181" s="286"/>
      <c r="AK181" s="194"/>
      <c r="AL181" s="286"/>
      <c r="AM181" s="287"/>
      <c r="AN181" s="194"/>
      <c r="AO181" s="286"/>
      <c r="AP181" s="194"/>
    </row>
    <row r="182" customFormat="false" ht="19.5" hidden="false" customHeight="true" outlineLevel="0" collapsed="false">
      <c r="A182" s="228" t="str">
        <f aca="false">IF(ISBLANK('Database (LECTURE-RES-PRAC)'!A179),"",'Database (LECTURE-RES-PRAC)'!A179)</f>
        <v/>
      </c>
      <c r="B182" s="229" t="str">
        <f aca="false">IF(ISBLANK('Database (LECTURE-RES-PRAC)'!B179),"",'Database (LECTURE-RES-PRAC)'!B179)</f>
        <v/>
      </c>
      <c r="C182" s="336" t="str">
        <f aca="false">'Grade computation'!J182</f>
        <v/>
      </c>
      <c r="D182" s="336" t="str">
        <f aca="false">'Grade computation'!R182</f>
        <v/>
      </c>
      <c r="E182" s="336" t="str">
        <f aca="false">'Grade computation'!Z182</f>
        <v/>
      </c>
      <c r="F182" s="337" t="str">
        <f aca="false">'Grade computation'!AA182</f>
        <v/>
      </c>
      <c r="G182" s="338" t="str">
        <f aca="false">'Grade computation'!AB182</f>
        <v/>
      </c>
      <c r="H182" s="338"/>
      <c r="I182" s="233"/>
      <c r="J182" s="194"/>
      <c r="K182" s="286"/>
      <c r="L182" s="194"/>
      <c r="M182" s="286"/>
      <c r="N182" s="287"/>
      <c r="O182" s="194"/>
      <c r="P182" s="286"/>
      <c r="Q182" s="194"/>
      <c r="R182" s="286"/>
      <c r="S182" s="287"/>
      <c r="T182" s="194"/>
      <c r="U182" s="286"/>
      <c r="V182" s="194"/>
      <c r="W182" s="286"/>
      <c r="X182" s="287"/>
      <c r="Y182" s="194"/>
      <c r="Z182" s="286"/>
      <c r="AA182" s="194"/>
      <c r="AB182" s="286"/>
      <c r="AC182" s="287"/>
      <c r="AD182" s="194"/>
      <c r="AE182" s="286"/>
      <c r="AF182" s="194"/>
      <c r="AG182" s="286"/>
      <c r="AH182" s="287"/>
      <c r="AI182" s="194"/>
      <c r="AJ182" s="286"/>
      <c r="AK182" s="194"/>
      <c r="AL182" s="286"/>
      <c r="AM182" s="287"/>
      <c r="AN182" s="194"/>
      <c r="AO182" s="286"/>
      <c r="AP182" s="194"/>
    </row>
    <row r="183" customFormat="false" ht="19.5" hidden="false" customHeight="true" outlineLevel="0" collapsed="false">
      <c r="A183" s="183" t="str">
        <f aca="false">IF(ISBLANK('Database (LECTURE-RES-PRAC)'!A180),"",'Database (LECTURE-RES-PRAC)'!A180)</f>
        <v/>
      </c>
      <c r="B183" s="184" t="str">
        <f aca="false">IF(ISBLANK('Database (LECTURE-RES-PRAC)'!B180),"",'Database (LECTURE-RES-PRAC)'!B180)</f>
        <v/>
      </c>
      <c r="C183" s="336" t="str">
        <f aca="false">'Grade computation'!J183</f>
        <v/>
      </c>
      <c r="D183" s="336" t="str">
        <f aca="false">'Grade computation'!R183</f>
        <v/>
      </c>
      <c r="E183" s="336" t="str">
        <f aca="false">'Grade computation'!Z183</f>
        <v/>
      </c>
      <c r="F183" s="337" t="str">
        <f aca="false">'Grade computation'!AA183</f>
        <v/>
      </c>
      <c r="G183" s="338" t="str">
        <f aca="false">'Grade computation'!AB183</f>
        <v/>
      </c>
      <c r="H183" s="338"/>
      <c r="I183" s="233"/>
      <c r="J183" s="194"/>
      <c r="K183" s="286"/>
      <c r="L183" s="194"/>
      <c r="M183" s="286"/>
      <c r="N183" s="287"/>
      <c r="O183" s="194"/>
      <c r="P183" s="286"/>
      <c r="Q183" s="194"/>
      <c r="R183" s="286"/>
      <c r="S183" s="287"/>
      <c r="T183" s="194"/>
      <c r="U183" s="286"/>
      <c r="V183" s="194"/>
      <c r="W183" s="286"/>
      <c r="X183" s="287"/>
      <c r="Y183" s="194"/>
      <c r="Z183" s="286"/>
      <c r="AA183" s="194"/>
      <c r="AB183" s="286"/>
      <c r="AC183" s="287"/>
      <c r="AD183" s="194"/>
      <c r="AE183" s="286"/>
      <c r="AF183" s="194"/>
      <c r="AG183" s="286"/>
      <c r="AH183" s="287"/>
      <c r="AI183" s="194"/>
      <c r="AJ183" s="286"/>
      <c r="AK183" s="194"/>
      <c r="AL183" s="286"/>
      <c r="AM183" s="287"/>
      <c r="AN183" s="194"/>
      <c r="AO183" s="286"/>
      <c r="AP183" s="194"/>
    </row>
    <row r="184" customFormat="false" ht="19.5" hidden="false" customHeight="true" outlineLevel="0" collapsed="false">
      <c r="A184" s="228" t="str">
        <f aca="false">IF(ISBLANK('Database (LECTURE-RES-PRAC)'!A181),"",'Database (LECTURE-RES-PRAC)'!A181)</f>
        <v/>
      </c>
      <c r="B184" s="229" t="str">
        <f aca="false">IF(ISBLANK('Database (LECTURE-RES-PRAC)'!B181),"",'Database (LECTURE-RES-PRAC)'!B181)</f>
        <v/>
      </c>
      <c r="C184" s="336" t="str">
        <f aca="false">'Grade computation'!J184</f>
        <v/>
      </c>
      <c r="D184" s="336" t="str">
        <f aca="false">'Grade computation'!R184</f>
        <v/>
      </c>
      <c r="E184" s="336" t="str">
        <f aca="false">'Grade computation'!Z184</f>
        <v/>
      </c>
      <c r="F184" s="337" t="str">
        <f aca="false">'Grade computation'!AA184</f>
        <v/>
      </c>
      <c r="G184" s="338" t="str">
        <f aca="false">'Grade computation'!AB184</f>
        <v/>
      </c>
      <c r="H184" s="338"/>
      <c r="I184" s="233"/>
      <c r="J184" s="194"/>
      <c r="K184" s="286"/>
      <c r="L184" s="194"/>
      <c r="M184" s="286"/>
      <c r="N184" s="287"/>
      <c r="O184" s="194"/>
      <c r="P184" s="286"/>
      <c r="Q184" s="194"/>
      <c r="R184" s="286"/>
      <c r="S184" s="287"/>
      <c r="T184" s="194"/>
      <c r="U184" s="286"/>
      <c r="V184" s="194"/>
      <c r="W184" s="286"/>
      <c r="X184" s="287"/>
      <c r="Y184" s="194"/>
      <c r="Z184" s="286"/>
      <c r="AA184" s="194"/>
      <c r="AB184" s="286"/>
      <c r="AC184" s="287"/>
      <c r="AD184" s="194"/>
      <c r="AE184" s="286"/>
      <c r="AF184" s="194"/>
      <c r="AG184" s="286"/>
      <c r="AH184" s="287"/>
      <c r="AI184" s="194"/>
      <c r="AJ184" s="286"/>
      <c r="AK184" s="194"/>
      <c r="AL184" s="286"/>
      <c r="AM184" s="287"/>
      <c r="AN184" s="194"/>
      <c r="AO184" s="286"/>
      <c r="AP184" s="194"/>
    </row>
    <row r="185" customFormat="false" ht="19.5" hidden="false" customHeight="true" outlineLevel="0" collapsed="false">
      <c r="A185" s="183" t="str">
        <f aca="false">IF(ISBLANK('Database (LECTURE-RES-PRAC)'!A182),"",'Database (LECTURE-RES-PRAC)'!A182)</f>
        <v/>
      </c>
      <c r="B185" s="184" t="str">
        <f aca="false">IF(ISBLANK('Database (LECTURE-RES-PRAC)'!B182),"",'Database (LECTURE-RES-PRAC)'!B182)</f>
        <v/>
      </c>
      <c r="C185" s="336" t="str">
        <f aca="false">'Grade computation'!J185</f>
        <v/>
      </c>
      <c r="D185" s="336" t="str">
        <f aca="false">'Grade computation'!R185</f>
        <v/>
      </c>
      <c r="E185" s="336" t="str">
        <f aca="false">'Grade computation'!Z185</f>
        <v/>
      </c>
      <c r="F185" s="337" t="str">
        <f aca="false">'Grade computation'!AA185</f>
        <v/>
      </c>
      <c r="G185" s="338" t="str">
        <f aca="false">'Grade computation'!AB185</f>
        <v/>
      </c>
      <c r="H185" s="338"/>
      <c r="I185" s="233"/>
      <c r="J185" s="194"/>
      <c r="K185" s="286"/>
      <c r="L185" s="194"/>
      <c r="M185" s="286"/>
      <c r="N185" s="287"/>
      <c r="O185" s="194"/>
      <c r="P185" s="286"/>
      <c r="Q185" s="194"/>
      <c r="R185" s="286"/>
      <c r="S185" s="287"/>
      <c r="T185" s="194"/>
      <c r="U185" s="286"/>
      <c r="V185" s="194"/>
      <c r="W185" s="286"/>
      <c r="X185" s="287"/>
      <c r="Y185" s="194"/>
      <c r="Z185" s="286"/>
      <c r="AA185" s="194"/>
      <c r="AB185" s="286"/>
      <c r="AC185" s="287"/>
      <c r="AD185" s="194"/>
      <c r="AE185" s="286"/>
      <c r="AF185" s="194"/>
      <c r="AG185" s="286"/>
      <c r="AH185" s="287"/>
      <c r="AI185" s="194"/>
      <c r="AJ185" s="286"/>
      <c r="AK185" s="194"/>
      <c r="AL185" s="286"/>
      <c r="AM185" s="287"/>
      <c r="AN185" s="194"/>
      <c r="AO185" s="286"/>
      <c r="AP185" s="194"/>
    </row>
    <row r="186" customFormat="false" ht="19.5" hidden="false" customHeight="true" outlineLevel="0" collapsed="false">
      <c r="A186" s="228" t="str">
        <f aca="false">IF(ISBLANK('Database (LECTURE-RES-PRAC)'!A183),"",'Database (LECTURE-RES-PRAC)'!A183)</f>
        <v/>
      </c>
      <c r="B186" s="229" t="str">
        <f aca="false">IF(ISBLANK('Database (LECTURE-RES-PRAC)'!B183),"",'Database (LECTURE-RES-PRAC)'!B183)</f>
        <v/>
      </c>
      <c r="C186" s="336" t="str">
        <f aca="false">'Grade computation'!J186</f>
        <v/>
      </c>
      <c r="D186" s="336" t="str">
        <f aca="false">'Grade computation'!R186</f>
        <v/>
      </c>
      <c r="E186" s="336" t="str">
        <f aca="false">'Grade computation'!Z186</f>
        <v/>
      </c>
      <c r="F186" s="337" t="str">
        <f aca="false">'Grade computation'!AA186</f>
        <v/>
      </c>
      <c r="G186" s="338" t="str">
        <f aca="false">'Grade computation'!AB186</f>
        <v/>
      </c>
      <c r="H186" s="338"/>
      <c r="I186" s="233"/>
      <c r="J186" s="194"/>
      <c r="K186" s="286"/>
      <c r="L186" s="194"/>
      <c r="M186" s="286"/>
      <c r="N186" s="287"/>
      <c r="O186" s="194"/>
      <c r="P186" s="286"/>
      <c r="Q186" s="194"/>
      <c r="R186" s="286"/>
      <c r="S186" s="287"/>
      <c r="T186" s="194"/>
      <c r="U186" s="286"/>
      <c r="V186" s="194"/>
      <c r="W186" s="286"/>
      <c r="X186" s="287"/>
      <c r="Y186" s="194"/>
      <c r="Z186" s="286"/>
      <c r="AA186" s="194"/>
      <c r="AB186" s="286"/>
      <c r="AC186" s="287"/>
      <c r="AD186" s="194"/>
      <c r="AE186" s="286"/>
      <c r="AF186" s="194"/>
      <c r="AG186" s="286"/>
      <c r="AH186" s="287"/>
      <c r="AI186" s="194"/>
      <c r="AJ186" s="286"/>
      <c r="AK186" s="194"/>
      <c r="AL186" s="286"/>
      <c r="AM186" s="287"/>
      <c r="AN186" s="194"/>
      <c r="AO186" s="286"/>
      <c r="AP186" s="194"/>
    </row>
    <row r="187" customFormat="false" ht="19.5" hidden="false" customHeight="true" outlineLevel="0" collapsed="false">
      <c r="A187" s="183" t="str">
        <f aca="false">IF(ISBLANK('Database (LECTURE-RES-PRAC)'!A184),"",'Database (LECTURE-RES-PRAC)'!A184)</f>
        <v/>
      </c>
      <c r="B187" s="184" t="str">
        <f aca="false">IF(ISBLANK('Database (LECTURE-RES-PRAC)'!B184),"",'Database (LECTURE-RES-PRAC)'!B184)</f>
        <v/>
      </c>
      <c r="C187" s="336" t="str">
        <f aca="false">'Grade computation'!J187</f>
        <v/>
      </c>
      <c r="D187" s="336" t="str">
        <f aca="false">'Grade computation'!R187</f>
        <v/>
      </c>
      <c r="E187" s="336" t="str">
        <f aca="false">'Grade computation'!Z187</f>
        <v/>
      </c>
      <c r="F187" s="337" t="str">
        <f aca="false">'Grade computation'!AA187</f>
        <v/>
      </c>
      <c r="G187" s="338" t="str">
        <f aca="false">'Grade computation'!AB187</f>
        <v/>
      </c>
      <c r="H187" s="338"/>
      <c r="I187" s="233"/>
      <c r="J187" s="194"/>
      <c r="K187" s="286"/>
      <c r="L187" s="194"/>
      <c r="M187" s="286"/>
      <c r="N187" s="287"/>
      <c r="O187" s="194"/>
      <c r="P187" s="286"/>
      <c r="Q187" s="194"/>
      <c r="R187" s="286"/>
      <c r="S187" s="287"/>
      <c r="T187" s="194"/>
      <c r="U187" s="286"/>
      <c r="V187" s="194"/>
      <c r="W187" s="286"/>
      <c r="X187" s="287"/>
      <c r="Y187" s="194"/>
      <c r="Z187" s="286"/>
      <c r="AA187" s="194"/>
      <c r="AB187" s="286"/>
      <c r="AC187" s="287"/>
      <c r="AD187" s="194"/>
      <c r="AE187" s="286"/>
      <c r="AF187" s="194"/>
      <c r="AG187" s="286"/>
      <c r="AH187" s="287"/>
      <c r="AI187" s="194"/>
      <c r="AJ187" s="286"/>
      <c r="AK187" s="194"/>
      <c r="AL187" s="286"/>
      <c r="AM187" s="287"/>
      <c r="AN187" s="194"/>
      <c r="AO187" s="286"/>
      <c r="AP187" s="194"/>
    </row>
    <row r="188" customFormat="false" ht="19.5" hidden="false" customHeight="true" outlineLevel="0" collapsed="false">
      <c r="A188" s="228" t="str">
        <f aca="false">IF(ISBLANK('Database (LECTURE-RES-PRAC)'!A185),"",'Database (LECTURE-RES-PRAC)'!A185)</f>
        <v/>
      </c>
      <c r="B188" s="229" t="str">
        <f aca="false">IF(ISBLANK('Database (LECTURE-RES-PRAC)'!B185),"",'Database (LECTURE-RES-PRAC)'!B185)</f>
        <v/>
      </c>
      <c r="C188" s="336" t="str">
        <f aca="false">'Grade computation'!J188</f>
        <v/>
      </c>
      <c r="D188" s="336" t="str">
        <f aca="false">'Grade computation'!R188</f>
        <v/>
      </c>
      <c r="E188" s="336" t="str">
        <f aca="false">'Grade computation'!Z188</f>
        <v/>
      </c>
      <c r="F188" s="337" t="str">
        <f aca="false">'Grade computation'!AA188</f>
        <v/>
      </c>
      <c r="G188" s="338" t="str">
        <f aca="false">'Grade computation'!AB188</f>
        <v/>
      </c>
      <c r="H188" s="338"/>
      <c r="I188" s="233"/>
      <c r="J188" s="194"/>
      <c r="K188" s="286"/>
      <c r="L188" s="194"/>
      <c r="M188" s="286"/>
      <c r="N188" s="287"/>
      <c r="O188" s="194"/>
      <c r="P188" s="286"/>
      <c r="Q188" s="194"/>
      <c r="R188" s="286"/>
      <c r="S188" s="287"/>
      <c r="T188" s="194"/>
      <c r="U188" s="286"/>
      <c r="V188" s="194"/>
      <c r="W188" s="286"/>
      <c r="X188" s="287"/>
      <c r="Y188" s="194"/>
      <c r="Z188" s="286"/>
      <c r="AA188" s="194"/>
      <c r="AB188" s="286"/>
      <c r="AC188" s="287"/>
      <c r="AD188" s="194"/>
      <c r="AE188" s="286"/>
      <c r="AF188" s="194"/>
      <c r="AG188" s="286"/>
      <c r="AH188" s="287"/>
      <c r="AI188" s="194"/>
      <c r="AJ188" s="286"/>
      <c r="AK188" s="194"/>
      <c r="AL188" s="286"/>
      <c r="AM188" s="287"/>
      <c r="AN188" s="194"/>
      <c r="AO188" s="286"/>
      <c r="AP188" s="194"/>
    </row>
    <row r="189" customFormat="false" ht="19.5" hidden="false" customHeight="true" outlineLevel="0" collapsed="false">
      <c r="A189" s="183" t="str">
        <f aca="false">IF(ISBLANK('Database (LECTURE-RES-PRAC)'!A186),"",'Database (LECTURE-RES-PRAC)'!A186)</f>
        <v/>
      </c>
      <c r="B189" s="184" t="str">
        <f aca="false">IF(ISBLANK('Database (LECTURE-RES-PRAC)'!B186),"",'Database (LECTURE-RES-PRAC)'!B186)</f>
        <v/>
      </c>
      <c r="C189" s="336" t="str">
        <f aca="false">'Grade computation'!J189</f>
        <v/>
      </c>
      <c r="D189" s="336" t="str">
        <f aca="false">'Grade computation'!R189</f>
        <v/>
      </c>
      <c r="E189" s="336" t="str">
        <f aca="false">'Grade computation'!Z189</f>
        <v/>
      </c>
      <c r="F189" s="337" t="str">
        <f aca="false">'Grade computation'!AA189</f>
        <v/>
      </c>
      <c r="G189" s="338" t="str">
        <f aca="false">'Grade computation'!AB189</f>
        <v/>
      </c>
      <c r="H189" s="338"/>
      <c r="I189" s="233"/>
      <c r="J189" s="194"/>
      <c r="K189" s="286"/>
      <c r="L189" s="194"/>
      <c r="M189" s="286"/>
      <c r="N189" s="287"/>
      <c r="O189" s="194"/>
      <c r="P189" s="286"/>
      <c r="Q189" s="194"/>
      <c r="R189" s="286"/>
      <c r="S189" s="287"/>
      <c r="T189" s="194"/>
      <c r="U189" s="286"/>
      <c r="V189" s="194"/>
      <c r="W189" s="286"/>
      <c r="X189" s="287"/>
      <c r="Y189" s="194"/>
      <c r="Z189" s="286"/>
      <c r="AA189" s="194"/>
      <c r="AB189" s="286"/>
      <c r="AC189" s="287"/>
      <c r="AD189" s="194"/>
      <c r="AE189" s="286"/>
      <c r="AF189" s="194"/>
      <c r="AG189" s="286"/>
      <c r="AH189" s="287"/>
      <c r="AI189" s="194"/>
      <c r="AJ189" s="286"/>
      <c r="AK189" s="194"/>
      <c r="AL189" s="286"/>
      <c r="AM189" s="287"/>
      <c r="AN189" s="194"/>
      <c r="AO189" s="286"/>
      <c r="AP189" s="194"/>
    </row>
    <row r="190" customFormat="false" ht="19.5" hidden="false" customHeight="true" outlineLevel="0" collapsed="false">
      <c r="A190" s="228" t="str">
        <f aca="false">IF(ISBLANK('Database (LECTURE-RES-PRAC)'!A187),"",'Database (LECTURE-RES-PRAC)'!A187)</f>
        <v/>
      </c>
      <c r="B190" s="229" t="str">
        <f aca="false">IF(ISBLANK('Database (LECTURE-RES-PRAC)'!B187),"",'Database (LECTURE-RES-PRAC)'!B187)</f>
        <v/>
      </c>
      <c r="C190" s="336" t="str">
        <f aca="false">'Grade computation'!J190</f>
        <v/>
      </c>
      <c r="D190" s="336" t="str">
        <f aca="false">'Grade computation'!R190</f>
        <v/>
      </c>
      <c r="E190" s="336" t="str">
        <f aca="false">'Grade computation'!Z190</f>
        <v/>
      </c>
      <c r="F190" s="337" t="str">
        <f aca="false">'Grade computation'!AA190</f>
        <v/>
      </c>
      <c r="G190" s="338" t="str">
        <f aca="false">'Grade computation'!AB190</f>
        <v/>
      </c>
      <c r="H190" s="338"/>
      <c r="I190" s="233"/>
      <c r="J190" s="194"/>
      <c r="K190" s="286"/>
      <c r="L190" s="194"/>
      <c r="M190" s="286"/>
      <c r="N190" s="287"/>
      <c r="O190" s="194"/>
      <c r="P190" s="286"/>
      <c r="Q190" s="194"/>
      <c r="R190" s="286"/>
      <c r="S190" s="287"/>
      <c r="T190" s="194"/>
      <c r="U190" s="286"/>
      <c r="V190" s="194"/>
      <c r="W190" s="286"/>
      <c r="X190" s="287"/>
      <c r="Y190" s="194"/>
      <c r="Z190" s="286"/>
      <c r="AA190" s="194"/>
      <c r="AB190" s="286"/>
      <c r="AC190" s="287"/>
      <c r="AD190" s="194"/>
      <c r="AE190" s="286"/>
      <c r="AF190" s="194"/>
      <c r="AG190" s="286"/>
      <c r="AH190" s="287"/>
      <c r="AI190" s="194"/>
      <c r="AJ190" s="286"/>
      <c r="AK190" s="194"/>
      <c r="AL190" s="286"/>
      <c r="AM190" s="287"/>
      <c r="AN190" s="194"/>
      <c r="AO190" s="286"/>
      <c r="AP190" s="194"/>
    </row>
    <row r="191" customFormat="false" ht="19.5" hidden="false" customHeight="true" outlineLevel="0" collapsed="false">
      <c r="A191" s="183" t="str">
        <f aca="false">IF(ISBLANK('Database (LECTURE-RES-PRAC)'!A188),"",'Database (LECTURE-RES-PRAC)'!A188)</f>
        <v/>
      </c>
      <c r="B191" s="184" t="str">
        <f aca="false">IF(ISBLANK('Database (LECTURE-RES-PRAC)'!B188),"",'Database (LECTURE-RES-PRAC)'!B188)</f>
        <v/>
      </c>
      <c r="C191" s="336" t="str">
        <f aca="false">'Grade computation'!J191</f>
        <v/>
      </c>
      <c r="D191" s="336" t="str">
        <f aca="false">'Grade computation'!R191</f>
        <v/>
      </c>
      <c r="E191" s="336" t="str">
        <f aca="false">'Grade computation'!Z191</f>
        <v/>
      </c>
      <c r="F191" s="337" t="str">
        <f aca="false">'Grade computation'!AA191</f>
        <v/>
      </c>
      <c r="G191" s="338" t="str">
        <f aca="false">'Grade computation'!AB191</f>
        <v/>
      </c>
      <c r="H191" s="338"/>
      <c r="I191" s="233"/>
      <c r="J191" s="194"/>
      <c r="K191" s="286"/>
      <c r="L191" s="194"/>
      <c r="M191" s="286"/>
      <c r="N191" s="287"/>
      <c r="O191" s="194"/>
      <c r="P191" s="286"/>
      <c r="Q191" s="194"/>
      <c r="R191" s="286"/>
      <c r="S191" s="287"/>
      <c r="T191" s="194"/>
      <c r="U191" s="286"/>
      <c r="V191" s="194"/>
      <c r="W191" s="286"/>
      <c r="X191" s="287"/>
      <c r="Y191" s="194"/>
      <c r="Z191" s="286"/>
      <c r="AA191" s="194"/>
      <c r="AB191" s="286"/>
      <c r="AC191" s="287"/>
      <c r="AD191" s="194"/>
      <c r="AE191" s="286"/>
      <c r="AF191" s="194"/>
      <c r="AG191" s="286"/>
      <c r="AH191" s="287"/>
      <c r="AI191" s="194"/>
      <c r="AJ191" s="286"/>
      <c r="AK191" s="194"/>
      <c r="AL191" s="286"/>
      <c r="AM191" s="287"/>
      <c r="AN191" s="194"/>
      <c r="AO191" s="286"/>
      <c r="AP191" s="194"/>
    </row>
    <row r="192" customFormat="false" ht="19.5" hidden="false" customHeight="true" outlineLevel="0" collapsed="false">
      <c r="A192" s="228" t="str">
        <f aca="false">IF(ISBLANK('Database (LECTURE-RES-PRAC)'!A189),"",'Database (LECTURE-RES-PRAC)'!A189)</f>
        <v/>
      </c>
      <c r="B192" s="229" t="str">
        <f aca="false">IF(ISBLANK('Database (LECTURE-RES-PRAC)'!B189),"",'Database (LECTURE-RES-PRAC)'!B189)</f>
        <v/>
      </c>
      <c r="C192" s="336" t="str">
        <f aca="false">'Grade computation'!J192</f>
        <v/>
      </c>
      <c r="D192" s="336" t="str">
        <f aca="false">'Grade computation'!R192</f>
        <v/>
      </c>
      <c r="E192" s="336" t="str">
        <f aca="false">'Grade computation'!Z192</f>
        <v/>
      </c>
      <c r="F192" s="337" t="str">
        <f aca="false">'Grade computation'!AA192</f>
        <v/>
      </c>
      <c r="G192" s="338" t="str">
        <f aca="false">'Grade computation'!AB192</f>
        <v/>
      </c>
      <c r="H192" s="338"/>
      <c r="I192" s="233"/>
      <c r="J192" s="194"/>
      <c r="K192" s="286"/>
      <c r="L192" s="194"/>
      <c r="M192" s="286"/>
      <c r="N192" s="287"/>
      <c r="O192" s="194"/>
      <c r="P192" s="286"/>
      <c r="Q192" s="194"/>
      <c r="R192" s="286"/>
      <c r="S192" s="287"/>
      <c r="T192" s="194"/>
      <c r="U192" s="286"/>
      <c r="V192" s="194"/>
      <c r="W192" s="286"/>
      <c r="X192" s="287"/>
      <c r="Y192" s="194"/>
      <c r="Z192" s="286"/>
      <c r="AA192" s="194"/>
      <c r="AB192" s="286"/>
      <c r="AC192" s="287"/>
      <c r="AD192" s="194"/>
      <c r="AE192" s="286"/>
      <c r="AF192" s="194"/>
      <c r="AG192" s="286"/>
      <c r="AH192" s="287"/>
      <c r="AI192" s="194"/>
      <c r="AJ192" s="286"/>
      <c r="AK192" s="194"/>
      <c r="AL192" s="286"/>
      <c r="AM192" s="287"/>
      <c r="AN192" s="194"/>
      <c r="AO192" s="286"/>
      <c r="AP192" s="194"/>
    </row>
    <row r="193" customFormat="false" ht="19.5" hidden="false" customHeight="true" outlineLevel="0" collapsed="false">
      <c r="A193" s="183" t="str">
        <f aca="false">IF(ISBLANK('Database (LECTURE-RES-PRAC)'!A190),"",'Database (LECTURE-RES-PRAC)'!A190)</f>
        <v/>
      </c>
      <c r="B193" s="184" t="str">
        <f aca="false">IF(ISBLANK('Database (LECTURE-RES-PRAC)'!B190),"",'Database (LECTURE-RES-PRAC)'!B190)</f>
        <v/>
      </c>
      <c r="C193" s="336" t="str">
        <f aca="false">'Grade computation'!J193</f>
        <v/>
      </c>
      <c r="D193" s="336" t="str">
        <f aca="false">'Grade computation'!R193</f>
        <v/>
      </c>
      <c r="E193" s="336" t="str">
        <f aca="false">'Grade computation'!Z193</f>
        <v/>
      </c>
      <c r="F193" s="337" t="str">
        <f aca="false">'Grade computation'!AA193</f>
        <v/>
      </c>
      <c r="G193" s="338" t="str">
        <f aca="false">'Grade computation'!AB193</f>
        <v/>
      </c>
      <c r="H193" s="338"/>
      <c r="I193" s="233"/>
      <c r="J193" s="194"/>
      <c r="K193" s="286"/>
      <c r="L193" s="194"/>
      <c r="M193" s="286"/>
      <c r="N193" s="287"/>
      <c r="O193" s="194"/>
      <c r="P193" s="286"/>
      <c r="Q193" s="194"/>
      <c r="R193" s="286"/>
      <c r="S193" s="287"/>
      <c r="T193" s="194"/>
      <c r="U193" s="286"/>
      <c r="V193" s="194"/>
      <c r="W193" s="286"/>
      <c r="X193" s="287"/>
      <c r="Y193" s="194"/>
      <c r="Z193" s="286"/>
      <c r="AA193" s="194"/>
      <c r="AB193" s="286"/>
      <c r="AC193" s="287"/>
      <c r="AD193" s="194"/>
      <c r="AE193" s="286"/>
      <c r="AF193" s="194"/>
      <c r="AG193" s="286"/>
      <c r="AH193" s="287"/>
      <c r="AI193" s="194"/>
      <c r="AJ193" s="286"/>
      <c r="AK193" s="194"/>
      <c r="AL193" s="286"/>
      <c r="AM193" s="287"/>
      <c r="AN193" s="194"/>
      <c r="AO193" s="286"/>
      <c r="AP193" s="194"/>
    </row>
    <row r="194" customFormat="false" ht="19.5" hidden="false" customHeight="true" outlineLevel="0" collapsed="false">
      <c r="A194" s="228" t="str">
        <f aca="false">IF(ISBLANK('Database (LECTURE-RES-PRAC)'!A191),"",'Database (LECTURE-RES-PRAC)'!A191)</f>
        <v/>
      </c>
      <c r="B194" s="229" t="str">
        <f aca="false">IF(ISBLANK('Database (LECTURE-RES-PRAC)'!B191),"",'Database (LECTURE-RES-PRAC)'!B191)</f>
        <v/>
      </c>
      <c r="C194" s="336" t="str">
        <f aca="false">'Grade computation'!J194</f>
        <v/>
      </c>
      <c r="D194" s="336" t="str">
        <f aca="false">'Grade computation'!R194</f>
        <v/>
      </c>
      <c r="E194" s="336" t="str">
        <f aca="false">'Grade computation'!Z194</f>
        <v/>
      </c>
      <c r="F194" s="337" t="str">
        <f aca="false">'Grade computation'!AA194</f>
        <v/>
      </c>
      <c r="G194" s="338" t="str">
        <f aca="false">'Grade computation'!AB194</f>
        <v/>
      </c>
      <c r="H194" s="338"/>
      <c r="I194" s="233"/>
      <c r="J194" s="194"/>
      <c r="K194" s="286"/>
      <c r="L194" s="194"/>
      <c r="M194" s="286"/>
      <c r="N194" s="287"/>
      <c r="O194" s="194"/>
      <c r="P194" s="286"/>
      <c r="Q194" s="194"/>
      <c r="R194" s="286"/>
      <c r="S194" s="287"/>
      <c r="T194" s="194"/>
      <c r="U194" s="286"/>
      <c r="V194" s="194"/>
      <c r="W194" s="286"/>
      <c r="X194" s="287"/>
      <c r="Y194" s="194"/>
      <c r="Z194" s="286"/>
      <c r="AA194" s="194"/>
      <c r="AB194" s="286"/>
      <c r="AC194" s="287"/>
      <c r="AD194" s="194"/>
      <c r="AE194" s="286"/>
      <c r="AF194" s="194"/>
      <c r="AG194" s="286"/>
      <c r="AH194" s="287"/>
      <c r="AI194" s="194"/>
      <c r="AJ194" s="286"/>
      <c r="AK194" s="194"/>
      <c r="AL194" s="286"/>
      <c r="AM194" s="287"/>
      <c r="AN194" s="194"/>
      <c r="AO194" s="286"/>
      <c r="AP194" s="194"/>
    </row>
    <row r="195" customFormat="false" ht="19.5" hidden="false" customHeight="true" outlineLevel="0" collapsed="false">
      <c r="A195" s="183" t="str">
        <f aca="false">IF(ISBLANK('Database (LECTURE-RES-PRAC)'!A192),"",'Database (LECTURE-RES-PRAC)'!A192)</f>
        <v/>
      </c>
      <c r="B195" s="184" t="str">
        <f aca="false">IF(ISBLANK('Database (LECTURE-RES-PRAC)'!B192),"",'Database (LECTURE-RES-PRAC)'!B192)</f>
        <v/>
      </c>
      <c r="C195" s="336" t="str">
        <f aca="false">'Grade computation'!J195</f>
        <v/>
      </c>
      <c r="D195" s="336" t="str">
        <f aca="false">'Grade computation'!R195</f>
        <v/>
      </c>
      <c r="E195" s="336" t="str">
        <f aca="false">'Grade computation'!Z195</f>
        <v/>
      </c>
      <c r="F195" s="337" t="str">
        <f aca="false">'Grade computation'!AA195</f>
        <v/>
      </c>
      <c r="G195" s="338" t="str">
        <f aca="false">'Grade computation'!AB195</f>
        <v/>
      </c>
      <c r="H195" s="338"/>
      <c r="I195" s="233"/>
      <c r="J195" s="194"/>
      <c r="K195" s="286"/>
      <c r="L195" s="194"/>
      <c r="M195" s="286"/>
      <c r="N195" s="287"/>
      <c r="O195" s="194"/>
      <c r="P195" s="286"/>
      <c r="Q195" s="194"/>
      <c r="R195" s="286"/>
      <c r="S195" s="287"/>
      <c r="T195" s="194"/>
      <c r="U195" s="286"/>
      <c r="V195" s="194"/>
      <c r="W195" s="286"/>
      <c r="X195" s="287"/>
      <c r="Y195" s="194"/>
      <c r="Z195" s="286"/>
      <c r="AA195" s="194"/>
      <c r="AB195" s="286"/>
      <c r="AC195" s="287"/>
      <c r="AD195" s="194"/>
      <c r="AE195" s="286"/>
      <c r="AF195" s="194"/>
      <c r="AG195" s="286"/>
      <c r="AH195" s="287"/>
      <c r="AI195" s="194"/>
      <c r="AJ195" s="286"/>
      <c r="AK195" s="194"/>
      <c r="AL195" s="286"/>
      <c r="AM195" s="287"/>
      <c r="AN195" s="194"/>
      <c r="AO195" s="286"/>
      <c r="AP195" s="194"/>
    </row>
    <row r="196" customFormat="false" ht="19.5" hidden="false" customHeight="true" outlineLevel="0" collapsed="false">
      <c r="A196" s="228" t="str">
        <f aca="false">IF(ISBLANK('Database (LECTURE-RES-PRAC)'!A193),"",'Database (LECTURE-RES-PRAC)'!A193)</f>
        <v/>
      </c>
      <c r="B196" s="229" t="str">
        <f aca="false">IF(ISBLANK('Database (LECTURE-RES-PRAC)'!B193),"",'Database (LECTURE-RES-PRAC)'!B193)</f>
        <v/>
      </c>
      <c r="C196" s="336" t="str">
        <f aca="false">'Grade computation'!J196</f>
        <v/>
      </c>
      <c r="D196" s="336" t="str">
        <f aca="false">'Grade computation'!R196</f>
        <v/>
      </c>
      <c r="E196" s="336" t="str">
        <f aca="false">'Grade computation'!Z196</f>
        <v/>
      </c>
      <c r="F196" s="337" t="str">
        <f aca="false">'Grade computation'!AA196</f>
        <v/>
      </c>
      <c r="G196" s="338" t="str">
        <f aca="false">'Grade computation'!AB196</f>
        <v/>
      </c>
      <c r="H196" s="338"/>
      <c r="I196" s="233"/>
      <c r="J196" s="194"/>
      <c r="K196" s="286"/>
      <c r="L196" s="194"/>
      <c r="M196" s="286"/>
      <c r="N196" s="287"/>
      <c r="O196" s="194"/>
      <c r="P196" s="286"/>
      <c r="Q196" s="194"/>
      <c r="R196" s="286"/>
      <c r="S196" s="287"/>
      <c r="T196" s="194"/>
      <c r="U196" s="286"/>
      <c r="V196" s="194"/>
      <c r="W196" s="286"/>
      <c r="X196" s="287"/>
      <c r="Y196" s="194"/>
      <c r="Z196" s="286"/>
      <c r="AA196" s="194"/>
      <c r="AB196" s="286"/>
      <c r="AC196" s="287"/>
      <c r="AD196" s="194"/>
      <c r="AE196" s="286"/>
      <c r="AF196" s="194"/>
      <c r="AG196" s="286"/>
      <c r="AH196" s="287"/>
      <c r="AI196" s="194"/>
      <c r="AJ196" s="286"/>
      <c r="AK196" s="194"/>
      <c r="AL196" s="286"/>
      <c r="AM196" s="287"/>
      <c r="AN196" s="194"/>
      <c r="AO196" s="286"/>
      <c r="AP196" s="194"/>
    </row>
    <row r="197" customFormat="false" ht="19.5" hidden="false" customHeight="true" outlineLevel="0" collapsed="false">
      <c r="A197" s="183" t="str">
        <f aca="false">IF(ISBLANK('Database (LECTURE-RES-PRAC)'!A194),"",'Database (LECTURE-RES-PRAC)'!A194)</f>
        <v/>
      </c>
      <c r="B197" s="184" t="str">
        <f aca="false">IF(ISBLANK('Database (LECTURE-RES-PRAC)'!B194),"",'Database (LECTURE-RES-PRAC)'!B194)</f>
        <v/>
      </c>
      <c r="C197" s="336" t="str">
        <f aca="false">'Grade computation'!J197</f>
        <v/>
      </c>
      <c r="D197" s="336" t="str">
        <f aca="false">'Grade computation'!R197</f>
        <v/>
      </c>
      <c r="E197" s="336" t="str">
        <f aca="false">'Grade computation'!Z197</f>
        <v/>
      </c>
      <c r="F197" s="337" t="str">
        <f aca="false">'Grade computation'!AA197</f>
        <v/>
      </c>
      <c r="G197" s="338" t="str">
        <f aca="false">'Grade computation'!AB197</f>
        <v/>
      </c>
      <c r="H197" s="338"/>
      <c r="I197" s="233"/>
      <c r="J197" s="194"/>
      <c r="K197" s="286"/>
      <c r="L197" s="194"/>
      <c r="M197" s="286"/>
      <c r="N197" s="287"/>
      <c r="O197" s="194"/>
      <c r="P197" s="286"/>
      <c r="Q197" s="194"/>
      <c r="R197" s="286"/>
      <c r="S197" s="287"/>
      <c r="T197" s="194"/>
      <c r="U197" s="286"/>
      <c r="V197" s="194"/>
      <c r="W197" s="286"/>
      <c r="X197" s="287"/>
      <c r="Y197" s="194"/>
      <c r="Z197" s="286"/>
      <c r="AA197" s="194"/>
      <c r="AB197" s="286"/>
      <c r="AC197" s="287"/>
      <c r="AD197" s="194"/>
      <c r="AE197" s="286"/>
      <c r="AF197" s="194"/>
      <c r="AG197" s="286"/>
      <c r="AH197" s="287"/>
      <c r="AI197" s="194"/>
      <c r="AJ197" s="286"/>
      <c r="AK197" s="194"/>
      <c r="AL197" s="286"/>
      <c r="AM197" s="287"/>
      <c r="AN197" s="194"/>
      <c r="AO197" s="286"/>
      <c r="AP197" s="194"/>
    </row>
    <row r="198" customFormat="false" ht="19.5" hidden="false" customHeight="true" outlineLevel="0" collapsed="false">
      <c r="A198" s="228" t="str">
        <f aca="false">IF(ISBLANK('Database (LECTURE-RES-PRAC)'!A195),"",'Database (LECTURE-RES-PRAC)'!A195)</f>
        <v/>
      </c>
      <c r="B198" s="229" t="str">
        <f aca="false">IF(ISBLANK('Database (LECTURE-RES-PRAC)'!B195),"",'Database (LECTURE-RES-PRAC)'!B195)</f>
        <v/>
      </c>
      <c r="C198" s="336" t="str">
        <f aca="false">'Grade computation'!J198</f>
        <v/>
      </c>
      <c r="D198" s="336" t="str">
        <f aca="false">'Grade computation'!R198</f>
        <v/>
      </c>
      <c r="E198" s="336" t="str">
        <f aca="false">'Grade computation'!Z198</f>
        <v/>
      </c>
      <c r="F198" s="337" t="str">
        <f aca="false">'Grade computation'!AA198</f>
        <v/>
      </c>
      <c r="G198" s="338" t="str">
        <f aca="false">'Grade computation'!AB198</f>
        <v/>
      </c>
      <c r="H198" s="338"/>
      <c r="I198" s="233"/>
      <c r="J198" s="194"/>
      <c r="K198" s="286"/>
      <c r="L198" s="194"/>
      <c r="M198" s="286"/>
      <c r="N198" s="287"/>
      <c r="O198" s="194"/>
      <c r="P198" s="286"/>
      <c r="Q198" s="194"/>
      <c r="R198" s="286"/>
      <c r="S198" s="287"/>
      <c r="T198" s="194"/>
      <c r="U198" s="286"/>
      <c r="V198" s="194"/>
      <c r="W198" s="286"/>
      <c r="X198" s="287"/>
      <c r="Y198" s="194"/>
      <c r="Z198" s="286"/>
      <c r="AA198" s="194"/>
      <c r="AB198" s="286"/>
      <c r="AC198" s="287"/>
      <c r="AD198" s="194"/>
      <c r="AE198" s="286"/>
      <c r="AF198" s="194"/>
      <c r="AG198" s="286"/>
      <c r="AH198" s="287"/>
      <c r="AI198" s="194"/>
      <c r="AJ198" s="286"/>
      <c r="AK198" s="194"/>
      <c r="AL198" s="286"/>
      <c r="AM198" s="287"/>
      <c r="AN198" s="194"/>
      <c r="AO198" s="286"/>
      <c r="AP198" s="194"/>
    </row>
    <row r="199" customFormat="false" ht="19.5" hidden="false" customHeight="true" outlineLevel="0" collapsed="false">
      <c r="A199" s="183" t="str">
        <f aca="false">IF(ISBLANK('Database (LECTURE-RES-PRAC)'!A196),"",'Database (LECTURE-RES-PRAC)'!A196)</f>
        <v/>
      </c>
      <c r="B199" s="184" t="str">
        <f aca="false">IF(ISBLANK('Database (LECTURE-RES-PRAC)'!B196),"",'Database (LECTURE-RES-PRAC)'!B196)</f>
        <v/>
      </c>
      <c r="C199" s="336" t="str">
        <f aca="false">'Grade computation'!J199</f>
        <v/>
      </c>
      <c r="D199" s="336" t="str">
        <f aca="false">'Grade computation'!R199</f>
        <v/>
      </c>
      <c r="E199" s="336" t="str">
        <f aca="false">'Grade computation'!Z199</f>
        <v/>
      </c>
      <c r="F199" s="337" t="str">
        <f aca="false">'Grade computation'!AA199</f>
        <v/>
      </c>
      <c r="G199" s="338" t="str">
        <f aca="false">'Grade computation'!AB199</f>
        <v/>
      </c>
      <c r="H199" s="338"/>
      <c r="I199" s="233"/>
      <c r="J199" s="194"/>
      <c r="K199" s="286"/>
      <c r="L199" s="194"/>
      <c r="M199" s="286"/>
      <c r="N199" s="287"/>
      <c r="O199" s="194"/>
      <c r="P199" s="286"/>
      <c r="Q199" s="194"/>
      <c r="R199" s="286"/>
      <c r="S199" s="287"/>
      <c r="T199" s="194"/>
      <c r="U199" s="286"/>
      <c r="V199" s="194"/>
      <c r="W199" s="286"/>
      <c r="X199" s="287"/>
      <c r="Y199" s="194"/>
      <c r="Z199" s="286"/>
      <c r="AA199" s="194"/>
      <c r="AB199" s="286"/>
      <c r="AC199" s="287"/>
      <c r="AD199" s="194"/>
      <c r="AE199" s="286"/>
      <c r="AF199" s="194"/>
      <c r="AG199" s="286"/>
      <c r="AH199" s="287"/>
      <c r="AI199" s="194"/>
      <c r="AJ199" s="286"/>
      <c r="AK199" s="194"/>
      <c r="AL199" s="286"/>
      <c r="AM199" s="287"/>
      <c r="AN199" s="194"/>
      <c r="AO199" s="286"/>
      <c r="AP199" s="194"/>
    </row>
    <row r="200" customFormat="false" ht="19.5" hidden="false" customHeight="true" outlineLevel="0" collapsed="false">
      <c r="A200" s="228" t="str">
        <f aca="false">IF(ISBLANK('Database (LECTURE-RES-PRAC)'!A197),"",'Database (LECTURE-RES-PRAC)'!A197)</f>
        <v/>
      </c>
      <c r="B200" s="229" t="str">
        <f aca="false">IF(ISBLANK('Database (LECTURE-RES-PRAC)'!B197),"",'Database (LECTURE-RES-PRAC)'!B197)</f>
        <v/>
      </c>
      <c r="C200" s="336" t="str">
        <f aca="false">'Grade computation'!J200</f>
        <v/>
      </c>
      <c r="D200" s="336" t="str">
        <f aca="false">'Grade computation'!R200</f>
        <v/>
      </c>
      <c r="E200" s="336" t="str">
        <f aca="false">'Grade computation'!Z200</f>
        <v/>
      </c>
      <c r="F200" s="337" t="str">
        <f aca="false">'Grade computation'!AA200</f>
        <v/>
      </c>
      <c r="G200" s="338" t="str">
        <f aca="false">'Grade computation'!AB200</f>
        <v/>
      </c>
      <c r="H200" s="338"/>
      <c r="I200" s="233"/>
      <c r="J200" s="194"/>
      <c r="K200" s="286"/>
      <c r="L200" s="194"/>
      <c r="M200" s="286"/>
      <c r="N200" s="287"/>
      <c r="O200" s="194"/>
      <c r="P200" s="286"/>
      <c r="Q200" s="194"/>
      <c r="R200" s="286"/>
      <c r="S200" s="287"/>
      <c r="T200" s="194"/>
      <c r="U200" s="286"/>
      <c r="V200" s="194"/>
      <c r="W200" s="286"/>
      <c r="X200" s="287"/>
      <c r="Y200" s="194"/>
      <c r="Z200" s="286"/>
      <c r="AA200" s="194"/>
      <c r="AB200" s="286"/>
      <c r="AC200" s="287"/>
      <c r="AD200" s="194"/>
      <c r="AE200" s="286"/>
      <c r="AF200" s="194"/>
      <c r="AG200" s="286"/>
      <c r="AH200" s="287"/>
      <c r="AI200" s="194"/>
      <c r="AJ200" s="286"/>
      <c r="AK200" s="194"/>
      <c r="AL200" s="286"/>
      <c r="AM200" s="287"/>
      <c r="AN200" s="194"/>
      <c r="AO200" s="286"/>
      <c r="AP200" s="194"/>
    </row>
    <row r="201" customFormat="false" ht="19.5" hidden="false" customHeight="true" outlineLevel="0" collapsed="false">
      <c r="A201" s="183" t="str">
        <f aca="false">IF(ISBLANK('Database (LECTURE-RES-PRAC)'!A198),"",'Database (LECTURE-RES-PRAC)'!A198)</f>
        <v/>
      </c>
      <c r="B201" s="184" t="str">
        <f aca="false">IF(ISBLANK('Database (LECTURE-RES-PRAC)'!B198),"",'Database (LECTURE-RES-PRAC)'!B198)</f>
        <v/>
      </c>
      <c r="C201" s="336" t="str">
        <f aca="false">'Grade computation'!J201</f>
        <v/>
      </c>
      <c r="D201" s="336" t="str">
        <f aca="false">'Grade computation'!R201</f>
        <v/>
      </c>
      <c r="E201" s="336" t="str">
        <f aca="false">'Grade computation'!Z201</f>
        <v/>
      </c>
      <c r="F201" s="337" t="str">
        <f aca="false">'Grade computation'!AA201</f>
        <v/>
      </c>
      <c r="G201" s="338" t="str">
        <f aca="false">'Grade computation'!AB201</f>
        <v/>
      </c>
      <c r="H201" s="338"/>
      <c r="I201" s="233"/>
      <c r="J201" s="194"/>
      <c r="K201" s="286"/>
      <c r="L201" s="194"/>
      <c r="M201" s="286"/>
      <c r="N201" s="287"/>
      <c r="O201" s="194"/>
      <c r="P201" s="286"/>
      <c r="Q201" s="194"/>
      <c r="R201" s="286"/>
      <c r="S201" s="287"/>
      <c r="T201" s="194"/>
      <c r="U201" s="286"/>
      <c r="V201" s="194"/>
      <c r="W201" s="286"/>
      <c r="X201" s="287"/>
      <c r="Y201" s="194"/>
      <c r="Z201" s="286"/>
      <c r="AA201" s="194"/>
      <c r="AB201" s="286"/>
      <c r="AC201" s="287"/>
      <c r="AD201" s="194"/>
      <c r="AE201" s="286"/>
      <c r="AF201" s="194"/>
      <c r="AG201" s="286"/>
      <c r="AH201" s="287"/>
      <c r="AI201" s="194"/>
      <c r="AJ201" s="286"/>
      <c r="AK201" s="194"/>
      <c r="AL201" s="286"/>
      <c r="AM201" s="287"/>
      <c r="AN201" s="194"/>
      <c r="AO201" s="286"/>
      <c r="AP201" s="194"/>
    </row>
    <row r="202" customFormat="false" ht="19.5" hidden="false" customHeight="true" outlineLevel="0" collapsed="false">
      <c r="A202" s="228" t="str">
        <f aca="false">IF(ISBLANK('Database (LECTURE-RES-PRAC)'!A199),"",'Database (LECTURE-RES-PRAC)'!A199)</f>
        <v/>
      </c>
      <c r="B202" s="229" t="str">
        <f aca="false">IF(ISBLANK('Database (LECTURE-RES-PRAC)'!B199),"",'Database (LECTURE-RES-PRAC)'!B199)</f>
        <v/>
      </c>
      <c r="C202" s="336" t="str">
        <f aca="false">'Grade computation'!J202</f>
        <v/>
      </c>
      <c r="D202" s="336" t="str">
        <f aca="false">'Grade computation'!R202</f>
        <v/>
      </c>
      <c r="E202" s="336" t="str">
        <f aca="false">'Grade computation'!Z202</f>
        <v/>
      </c>
      <c r="F202" s="337" t="str">
        <f aca="false">'Grade computation'!AA202</f>
        <v/>
      </c>
      <c r="G202" s="338" t="str">
        <f aca="false">'Grade computation'!AB202</f>
        <v/>
      </c>
      <c r="H202" s="338"/>
      <c r="I202" s="233"/>
      <c r="J202" s="194"/>
      <c r="K202" s="286"/>
      <c r="L202" s="194"/>
      <c r="M202" s="286"/>
      <c r="N202" s="287"/>
      <c r="O202" s="194"/>
      <c r="P202" s="286"/>
      <c r="Q202" s="194"/>
      <c r="R202" s="286"/>
      <c r="S202" s="287"/>
      <c r="T202" s="194"/>
      <c r="U202" s="286"/>
      <c r="V202" s="194"/>
      <c r="W202" s="286"/>
      <c r="X202" s="287"/>
      <c r="Y202" s="194"/>
      <c r="Z202" s="286"/>
      <c r="AA202" s="194"/>
      <c r="AB202" s="286"/>
      <c r="AC202" s="287"/>
      <c r="AD202" s="194"/>
      <c r="AE202" s="286"/>
      <c r="AF202" s="194"/>
      <c r="AG202" s="286"/>
      <c r="AH202" s="287"/>
      <c r="AI202" s="194"/>
      <c r="AJ202" s="286"/>
      <c r="AK202" s="194"/>
      <c r="AL202" s="286"/>
      <c r="AM202" s="287"/>
      <c r="AN202" s="194"/>
      <c r="AO202" s="286"/>
      <c r="AP202" s="194"/>
    </row>
    <row r="203" customFormat="false" ht="19.5" hidden="false" customHeight="true" outlineLevel="0" collapsed="false">
      <c r="A203" s="183" t="str">
        <f aca="false">IF(ISBLANK('Database (LECTURE-RES-PRAC)'!A200),"",'Database (LECTURE-RES-PRAC)'!A200)</f>
        <v/>
      </c>
      <c r="B203" s="184" t="str">
        <f aca="false">IF(ISBLANK('Database (LECTURE-RES-PRAC)'!B200),"",'Database (LECTURE-RES-PRAC)'!B200)</f>
        <v/>
      </c>
      <c r="C203" s="336" t="str">
        <f aca="false">'Grade computation'!J203</f>
        <v/>
      </c>
      <c r="D203" s="336" t="str">
        <f aca="false">'Grade computation'!R203</f>
        <v/>
      </c>
      <c r="E203" s="336" t="str">
        <f aca="false">'Grade computation'!Z203</f>
        <v/>
      </c>
      <c r="F203" s="337" t="str">
        <f aca="false">'Grade computation'!AA203</f>
        <v/>
      </c>
      <c r="G203" s="338" t="str">
        <f aca="false">'Grade computation'!AB203</f>
        <v/>
      </c>
      <c r="H203" s="338"/>
      <c r="I203" s="233"/>
      <c r="J203" s="194"/>
      <c r="K203" s="286"/>
      <c r="L203" s="194"/>
      <c r="M203" s="286"/>
      <c r="N203" s="287"/>
      <c r="O203" s="194"/>
      <c r="P203" s="286"/>
      <c r="Q203" s="194"/>
      <c r="R203" s="286"/>
      <c r="S203" s="287"/>
      <c r="T203" s="194"/>
      <c r="U203" s="286"/>
      <c r="V203" s="194"/>
      <c r="W203" s="286"/>
      <c r="X203" s="287"/>
      <c r="Y203" s="194"/>
      <c r="Z203" s="286"/>
      <c r="AA203" s="194"/>
      <c r="AB203" s="286"/>
      <c r="AC203" s="287"/>
      <c r="AD203" s="194"/>
      <c r="AE203" s="286"/>
      <c r="AF203" s="194"/>
      <c r="AG203" s="286"/>
      <c r="AH203" s="287"/>
      <c r="AI203" s="194"/>
      <c r="AJ203" s="286"/>
      <c r="AK203" s="194"/>
      <c r="AL203" s="286"/>
      <c r="AM203" s="287"/>
      <c r="AN203" s="194"/>
      <c r="AO203" s="286"/>
      <c r="AP203" s="194"/>
    </row>
    <row r="204" customFormat="false" ht="19.5" hidden="false" customHeight="true" outlineLevel="0" collapsed="false">
      <c r="A204" s="228" t="str">
        <f aca="false">IF(ISBLANK('Database (LECTURE-RES-PRAC)'!A201),"",'Database (LECTURE-RES-PRAC)'!A201)</f>
        <v/>
      </c>
      <c r="B204" s="229" t="str">
        <f aca="false">IF(ISBLANK('Database (LECTURE-RES-PRAC)'!B201),"",'Database (LECTURE-RES-PRAC)'!B201)</f>
        <v/>
      </c>
      <c r="C204" s="336" t="str">
        <f aca="false">'Grade computation'!J204</f>
        <v/>
      </c>
      <c r="D204" s="336" t="str">
        <f aca="false">'Grade computation'!R204</f>
        <v/>
      </c>
      <c r="E204" s="336" t="str">
        <f aca="false">'Grade computation'!Z204</f>
        <v/>
      </c>
      <c r="F204" s="337" t="str">
        <f aca="false">'Grade computation'!AA204</f>
        <v/>
      </c>
      <c r="G204" s="338" t="str">
        <f aca="false">'Grade computation'!AB204</f>
        <v/>
      </c>
      <c r="H204" s="338"/>
      <c r="I204" s="233"/>
      <c r="J204" s="194"/>
      <c r="K204" s="286"/>
      <c r="L204" s="194"/>
      <c r="M204" s="286"/>
      <c r="N204" s="287"/>
      <c r="O204" s="194"/>
      <c r="P204" s="286"/>
      <c r="Q204" s="194"/>
      <c r="R204" s="286"/>
      <c r="S204" s="287"/>
      <c r="T204" s="194"/>
      <c r="U204" s="286"/>
      <c r="V204" s="194"/>
      <c r="W204" s="286"/>
      <c r="X204" s="287"/>
      <c r="Y204" s="194"/>
      <c r="Z204" s="286"/>
      <c r="AA204" s="194"/>
      <c r="AB204" s="286"/>
      <c r="AC204" s="287"/>
      <c r="AD204" s="194"/>
      <c r="AE204" s="286"/>
      <c r="AF204" s="194"/>
      <c r="AG204" s="286"/>
      <c r="AH204" s="287"/>
      <c r="AI204" s="194"/>
      <c r="AJ204" s="286"/>
      <c r="AK204" s="194"/>
      <c r="AL204" s="286"/>
      <c r="AM204" s="287"/>
      <c r="AN204" s="194"/>
      <c r="AO204" s="286"/>
      <c r="AP204" s="194"/>
    </row>
    <row r="205" customFormat="false" ht="19.5" hidden="false" customHeight="true" outlineLevel="0" collapsed="false">
      <c r="A205" s="183" t="str">
        <f aca="false">IF(ISBLANK('Database (LECTURE-RES-PRAC)'!A202),"",'Database (LECTURE-RES-PRAC)'!A202)</f>
        <v/>
      </c>
      <c r="B205" s="184" t="str">
        <f aca="false">IF(ISBLANK('Database (LECTURE-RES-PRAC)'!B202),"",'Database (LECTURE-RES-PRAC)'!B202)</f>
        <v/>
      </c>
      <c r="C205" s="336" t="str">
        <f aca="false">'Grade computation'!J205</f>
        <v/>
      </c>
      <c r="D205" s="336" t="str">
        <f aca="false">'Grade computation'!R205</f>
        <v/>
      </c>
      <c r="E205" s="336" t="str">
        <f aca="false">'Grade computation'!Z205</f>
        <v/>
      </c>
      <c r="F205" s="337" t="str">
        <f aca="false">'Grade computation'!AA205</f>
        <v/>
      </c>
      <c r="G205" s="338" t="str">
        <f aca="false">'Grade computation'!AB205</f>
        <v/>
      </c>
      <c r="H205" s="338"/>
      <c r="I205" s="233"/>
      <c r="J205" s="194"/>
      <c r="K205" s="286"/>
      <c r="L205" s="194"/>
      <c r="M205" s="286"/>
      <c r="N205" s="287"/>
      <c r="O205" s="194"/>
      <c r="P205" s="286"/>
      <c r="Q205" s="194"/>
      <c r="R205" s="286"/>
      <c r="S205" s="287"/>
      <c r="T205" s="194"/>
      <c r="U205" s="286"/>
      <c r="V205" s="194"/>
      <c r="W205" s="286"/>
      <c r="X205" s="287"/>
      <c r="Y205" s="194"/>
      <c r="Z205" s="286"/>
      <c r="AA205" s="194"/>
      <c r="AB205" s="286"/>
      <c r="AC205" s="287"/>
      <c r="AD205" s="194"/>
      <c r="AE205" s="286"/>
      <c r="AF205" s="194"/>
      <c r="AG205" s="286"/>
      <c r="AH205" s="287"/>
      <c r="AI205" s="194"/>
      <c r="AJ205" s="286"/>
      <c r="AK205" s="194"/>
      <c r="AL205" s="286"/>
      <c r="AM205" s="287"/>
      <c r="AN205" s="194"/>
      <c r="AO205" s="286"/>
      <c r="AP205" s="194"/>
    </row>
    <row r="206" customFormat="false" ht="19.5" hidden="false" customHeight="true" outlineLevel="0" collapsed="false">
      <c r="A206" s="228" t="str">
        <f aca="false">IF(ISBLANK('Database (LECTURE-RES-PRAC)'!A203),"",'Database (LECTURE-RES-PRAC)'!A203)</f>
        <v/>
      </c>
      <c r="B206" s="229" t="str">
        <f aca="false">IF(ISBLANK('Database (LECTURE-RES-PRAC)'!B203),"",'Database (LECTURE-RES-PRAC)'!B203)</f>
        <v/>
      </c>
      <c r="C206" s="336" t="str">
        <f aca="false">'Grade computation'!J206</f>
        <v/>
      </c>
      <c r="D206" s="336" t="str">
        <f aca="false">'Grade computation'!R206</f>
        <v/>
      </c>
      <c r="E206" s="336" t="str">
        <f aca="false">'Grade computation'!Z206</f>
        <v/>
      </c>
      <c r="F206" s="337" t="str">
        <f aca="false">'Grade computation'!AA206</f>
        <v/>
      </c>
      <c r="G206" s="338" t="str">
        <f aca="false">'Grade computation'!AB206</f>
        <v/>
      </c>
      <c r="H206" s="338"/>
      <c r="I206" s="233"/>
      <c r="J206" s="194"/>
      <c r="K206" s="286"/>
      <c r="L206" s="194"/>
      <c r="M206" s="286"/>
      <c r="N206" s="287"/>
      <c r="O206" s="194"/>
      <c r="P206" s="286"/>
      <c r="Q206" s="194"/>
      <c r="R206" s="286"/>
      <c r="S206" s="287"/>
      <c r="T206" s="194"/>
      <c r="U206" s="286"/>
      <c r="V206" s="194"/>
      <c r="W206" s="286"/>
      <c r="X206" s="287"/>
      <c r="Y206" s="194"/>
      <c r="Z206" s="286"/>
      <c r="AA206" s="194"/>
      <c r="AB206" s="286"/>
      <c r="AC206" s="287"/>
      <c r="AD206" s="194"/>
      <c r="AE206" s="286"/>
      <c r="AF206" s="194"/>
      <c r="AG206" s="286"/>
      <c r="AH206" s="287"/>
      <c r="AI206" s="194"/>
      <c r="AJ206" s="286"/>
      <c r="AK206" s="194"/>
      <c r="AL206" s="286"/>
      <c r="AM206" s="287"/>
      <c r="AN206" s="194"/>
      <c r="AO206" s="286"/>
      <c r="AP206" s="194"/>
    </row>
    <row r="207" customFormat="false" ht="19.5" hidden="false" customHeight="true" outlineLevel="0" collapsed="false">
      <c r="A207" s="183" t="str">
        <f aca="false">IF(ISBLANK('Database (LECTURE-RES-PRAC)'!A204),"",'Database (LECTURE-RES-PRAC)'!A204)</f>
        <v/>
      </c>
      <c r="B207" s="184" t="str">
        <f aca="false">IF(ISBLANK('Database (LECTURE-RES-PRAC)'!B204),"",'Database (LECTURE-RES-PRAC)'!B204)</f>
        <v/>
      </c>
      <c r="C207" s="336" t="str">
        <f aca="false">'Grade computation'!J207</f>
        <v/>
      </c>
      <c r="D207" s="336" t="str">
        <f aca="false">'Grade computation'!R207</f>
        <v/>
      </c>
      <c r="E207" s="336" t="str">
        <f aca="false">'Grade computation'!Z207</f>
        <v/>
      </c>
      <c r="F207" s="337" t="str">
        <f aca="false">'Grade computation'!AA207</f>
        <v/>
      </c>
      <c r="G207" s="338" t="str">
        <f aca="false">'Grade computation'!AB207</f>
        <v/>
      </c>
      <c r="H207" s="338"/>
      <c r="I207" s="233"/>
      <c r="J207" s="194"/>
      <c r="K207" s="286"/>
      <c r="L207" s="194"/>
      <c r="M207" s="286"/>
      <c r="N207" s="287"/>
      <c r="O207" s="194"/>
      <c r="P207" s="286"/>
      <c r="Q207" s="194"/>
      <c r="R207" s="286"/>
      <c r="S207" s="287"/>
      <c r="T207" s="194"/>
      <c r="U207" s="286"/>
      <c r="V207" s="194"/>
      <c r="W207" s="286"/>
      <c r="X207" s="287"/>
      <c r="Y207" s="194"/>
      <c r="Z207" s="286"/>
      <c r="AA207" s="194"/>
      <c r="AB207" s="286"/>
      <c r="AC207" s="287"/>
      <c r="AD207" s="194"/>
      <c r="AE207" s="286"/>
      <c r="AF207" s="194"/>
      <c r="AG207" s="286"/>
      <c r="AH207" s="287"/>
      <c r="AI207" s="194"/>
      <c r="AJ207" s="286"/>
      <c r="AK207" s="194"/>
      <c r="AL207" s="286"/>
      <c r="AM207" s="287"/>
      <c r="AN207" s="194"/>
      <c r="AO207" s="286"/>
      <c r="AP207" s="194"/>
    </row>
    <row r="208" customFormat="false" ht="19.5" hidden="false" customHeight="true" outlineLevel="0" collapsed="false">
      <c r="A208" s="228" t="str">
        <f aca="false">IF(ISBLANK('Database (LECTURE-RES-PRAC)'!A205),"",'Database (LECTURE-RES-PRAC)'!A205)</f>
        <v/>
      </c>
      <c r="B208" s="229" t="str">
        <f aca="false">IF(ISBLANK('Database (LECTURE-RES-PRAC)'!B205),"",'Database (LECTURE-RES-PRAC)'!B205)</f>
        <v/>
      </c>
      <c r="C208" s="336" t="str">
        <f aca="false">'Grade computation'!J208</f>
        <v/>
      </c>
      <c r="D208" s="336" t="str">
        <f aca="false">'Grade computation'!R208</f>
        <v/>
      </c>
      <c r="E208" s="336" t="str">
        <f aca="false">'Grade computation'!Z208</f>
        <v/>
      </c>
      <c r="F208" s="337" t="str">
        <f aca="false">'Grade computation'!AA208</f>
        <v/>
      </c>
      <c r="G208" s="338" t="str">
        <f aca="false">'Grade computation'!AB208</f>
        <v/>
      </c>
      <c r="H208" s="338"/>
      <c r="I208" s="233"/>
      <c r="J208" s="194"/>
      <c r="K208" s="286"/>
      <c r="L208" s="194"/>
      <c r="M208" s="286"/>
      <c r="N208" s="287"/>
      <c r="O208" s="194"/>
      <c r="P208" s="286"/>
      <c r="Q208" s="194"/>
      <c r="R208" s="286"/>
      <c r="S208" s="287"/>
      <c r="T208" s="194"/>
      <c r="U208" s="286"/>
      <c r="V208" s="194"/>
      <c r="W208" s="286"/>
      <c r="X208" s="287"/>
      <c r="Y208" s="194"/>
      <c r="Z208" s="286"/>
      <c r="AA208" s="194"/>
      <c r="AB208" s="286"/>
      <c r="AC208" s="287"/>
      <c r="AD208" s="194"/>
      <c r="AE208" s="286"/>
      <c r="AF208" s="194"/>
      <c r="AG208" s="286"/>
      <c r="AH208" s="287"/>
      <c r="AI208" s="194"/>
      <c r="AJ208" s="286"/>
      <c r="AK208" s="194"/>
      <c r="AL208" s="286"/>
      <c r="AM208" s="287"/>
      <c r="AN208" s="194"/>
      <c r="AO208" s="286"/>
      <c r="AP208" s="194"/>
    </row>
    <row r="209" customFormat="false" ht="19.5" hidden="false" customHeight="true" outlineLevel="0" collapsed="false">
      <c r="A209" s="183" t="str">
        <f aca="false">IF(ISBLANK('Database (LECTURE-RES-PRAC)'!A206),"",'Database (LECTURE-RES-PRAC)'!A206)</f>
        <v/>
      </c>
      <c r="B209" s="184" t="str">
        <f aca="false">IF(ISBLANK('Database (LECTURE-RES-PRAC)'!B206),"",'Database (LECTURE-RES-PRAC)'!B206)</f>
        <v/>
      </c>
      <c r="C209" s="336" t="str">
        <f aca="false">'Grade computation'!J209</f>
        <v/>
      </c>
      <c r="D209" s="336" t="str">
        <f aca="false">'Grade computation'!R209</f>
        <v/>
      </c>
      <c r="E209" s="336" t="str">
        <f aca="false">'Grade computation'!Z209</f>
        <v/>
      </c>
      <c r="F209" s="337" t="str">
        <f aca="false">'Grade computation'!AA209</f>
        <v/>
      </c>
      <c r="G209" s="338" t="str">
        <f aca="false">'Grade computation'!AB209</f>
        <v/>
      </c>
      <c r="H209" s="338"/>
      <c r="I209" s="233"/>
      <c r="J209" s="194"/>
      <c r="K209" s="286"/>
      <c r="L209" s="194"/>
      <c r="M209" s="286"/>
      <c r="N209" s="287"/>
      <c r="O209" s="194"/>
      <c r="P209" s="286"/>
      <c r="Q209" s="194"/>
      <c r="R209" s="286"/>
      <c r="S209" s="287"/>
      <c r="T209" s="194"/>
      <c r="U209" s="286"/>
      <c r="V209" s="194"/>
      <c r="W209" s="286"/>
      <c r="X209" s="287"/>
      <c r="Y209" s="194"/>
      <c r="Z209" s="286"/>
      <c r="AA209" s="194"/>
      <c r="AB209" s="286"/>
      <c r="AC209" s="287"/>
      <c r="AD209" s="194"/>
      <c r="AE209" s="286"/>
      <c r="AF209" s="194"/>
      <c r="AG209" s="286"/>
      <c r="AH209" s="287"/>
      <c r="AI209" s="194"/>
      <c r="AJ209" s="286"/>
      <c r="AK209" s="194"/>
      <c r="AL209" s="286"/>
      <c r="AM209" s="287"/>
      <c r="AN209" s="194"/>
      <c r="AO209" s="286"/>
      <c r="AP209" s="194"/>
    </row>
    <row r="210" customFormat="false" ht="19.5" hidden="false" customHeight="true" outlineLevel="0" collapsed="false">
      <c r="A210" s="228" t="str">
        <f aca="false">IF(ISBLANK('Database (LECTURE-RES-PRAC)'!A207),"",'Database (LECTURE-RES-PRAC)'!A207)</f>
        <v/>
      </c>
      <c r="B210" s="229" t="str">
        <f aca="false">IF(ISBLANK('Database (LECTURE-RES-PRAC)'!B207),"",'Database (LECTURE-RES-PRAC)'!B207)</f>
        <v/>
      </c>
      <c r="C210" s="336" t="str">
        <f aca="false">'Grade computation'!J210</f>
        <v/>
      </c>
      <c r="D210" s="336" t="str">
        <f aca="false">'Grade computation'!R210</f>
        <v/>
      </c>
      <c r="E210" s="336" t="str">
        <f aca="false">'Grade computation'!Z210</f>
        <v/>
      </c>
      <c r="F210" s="337" t="str">
        <f aca="false">'Grade computation'!AA210</f>
        <v/>
      </c>
      <c r="G210" s="338" t="str">
        <f aca="false">'Grade computation'!AB210</f>
        <v/>
      </c>
      <c r="H210" s="338"/>
      <c r="I210" s="233"/>
      <c r="J210" s="194"/>
      <c r="K210" s="286"/>
      <c r="L210" s="194"/>
      <c r="M210" s="286"/>
      <c r="N210" s="287"/>
      <c r="O210" s="194"/>
      <c r="P210" s="286"/>
      <c r="Q210" s="194"/>
      <c r="R210" s="286"/>
      <c r="S210" s="287"/>
      <c r="T210" s="194"/>
      <c r="U210" s="286"/>
      <c r="V210" s="194"/>
      <c r="W210" s="286"/>
      <c r="X210" s="287"/>
      <c r="Y210" s="194"/>
      <c r="Z210" s="286"/>
      <c r="AA210" s="194"/>
      <c r="AB210" s="286"/>
      <c r="AC210" s="287"/>
      <c r="AD210" s="194"/>
      <c r="AE210" s="286"/>
      <c r="AF210" s="194"/>
      <c r="AG210" s="286"/>
      <c r="AH210" s="287"/>
      <c r="AI210" s="194"/>
      <c r="AJ210" s="286"/>
      <c r="AK210" s="194"/>
      <c r="AL210" s="286"/>
      <c r="AM210" s="287"/>
      <c r="AN210" s="194"/>
      <c r="AO210" s="286"/>
      <c r="AP210" s="194"/>
    </row>
    <row r="211" customFormat="false" ht="19.5" hidden="false" customHeight="true" outlineLevel="0" collapsed="false">
      <c r="A211" s="183" t="str">
        <f aca="false">IF(ISBLANK('Database (LECTURE-RES-PRAC)'!A208),"",'Database (LECTURE-RES-PRAC)'!A208)</f>
        <v/>
      </c>
      <c r="B211" s="184" t="str">
        <f aca="false">IF(ISBLANK('Database (LECTURE-RES-PRAC)'!B208),"",'Database (LECTURE-RES-PRAC)'!B208)</f>
        <v/>
      </c>
      <c r="C211" s="336" t="str">
        <f aca="false">'Grade computation'!J211</f>
        <v/>
      </c>
      <c r="D211" s="336" t="str">
        <f aca="false">'Grade computation'!R211</f>
        <v/>
      </c>
      <c r="E211" s="336" t="str">
        <f aca="false">'Grade computation'!Z211</f>
        <v/>
      </c>
      <c r="F211" s="337" t="str">
        <f aca="false">'Grade computation'!AA211</f>
        <v/>
      </c>
      <c r="G211" s="338" t="str">
        <f aca="false">'Grade computation'!AB211</f>
        <v/>
      </c>
      <c r="H211" s="338"/>
      <c r="I211" s="233"/>
      <c r="J211" s="194"/>
      <c r="K211" s="286"/>
      <c r="L211" s="194"/>
      <c r="M211" s="286"/>
      <c r="N211" s="287"/>
      <c r="O211" s="194"/>
      <c r="P211" s="286"/>
      <c r="Q211" s="194"/>
      <c r="R211" s="286"/>
      <c r="S211" s="287"/>
      <c r="T211" s="194"/>
      <c r="U211" s="286"/>
      <c r="V211" s="194"/>
      <c r="W211" s="286"/>
      <c r="X211" s="287"/>
      <c r="Y211" s="194"/>
      <c r="Z211" s="286"/>
      <c r="AA211" s="194"/>
      <c r="AB211" s="286"/>
      <c r="AC211" s="287"/>
      <c r="AD211" s="194"/>
      <c r="AE211" s="286"/>
      <c r="AF211" s="194"/>
      <c r="AG211" s="286"/>
      <c r="AH211" s="287"/>
      <c r="AI211" s="194"/>
      <c r="AJ211" s="286"/>
      <c r="AK211" s="194"/>
      <c r="AL211" s="286"/>
      <c r="AM211" s="287"/>
      <c r="AN211" s="194"/>
      <c r="AO211" s="286"/>
      <c r="AP211" s="194"/>
    </row>
    <row r="212" customFormat="false" ht="19.5" hidden="false" customHeight="true" outlineLevel="0" collapsed="false">
      <c r="A212" s="228" t="str">
        <f aca="false">IF(ISBLANK('Database (LECTURE-RES-PRAC)'!A209),"",'Database (LECTURE-RES-PRAC)'!A209)</f>
        <v/>
      </c>
      <c r="B212" s="229" t="str">
        <f aca="false">IF(ISBLANK('Database (LECTURE-RES-PRAC)'!B209),"",'Database (LECTURE-RES-PRAC)'!B209)</f>
        <v/>
      </c>
      <c r="C212" s="336" t="str">
        <f aca="false">'Grade computation'!J212</f>
        <v/>
      </c>
      <c r="D212" s="336" t="str">
        <f aca="false">'Grade computation'!R212</f>
        <v/>
      </c>
      <c r="E212" s="336" t="str">
        <f aca="false">'Grade computation'!Z212</f>
        <v/>
      </c>
      <c r="F212" s="337" t="str">
        <f aca="false">'Grade computation'!AA212</f>
        <v/>
      </c>
      <c r="G212" s="338" t="str">
        <f aca="false">'Grade computation'!AB212</f>
        <v/>
      </c>
      <c r="H212" s="338"/>
      <c r="I212" s="233"/>
      <c r="J212" s="194"/>
      <c r="K212" s="286"/>
      <c r="L212" s="194"/>
      <c r="M212" s="286"/>
      <c r="N212" s="287"/>
      <c r="O212" s="194"/>
      <c r="P212" s="286"/>
      <c r="Q212" s="194"/>
      <c r="R212" s="286"/>
      <c r="S212" s="287"/>
      <c r="T212" s="194"/>
      <c r="U212" s="286"/>
      <c r="V212" s="194"/>
      <c r="W212" s="286"/>
      <c r="X212" s="287"/>
      <c r="Y212" s="194"/>
      <c r="Z212" s="286"/>
      <c r="AA212" s="194"/>
      <c r="AB212" s="286"/>
      <c r="AC212" s="287"/>
      <c r="AD212" s="194"/>
      <c r="AE212" s="286"/>
      <c r="AF212" s="194"/>
      <c r="AG212" s="286"/>
      <c r="AH212" s="287"/>
      <c r="AI212" s="194"/>
      <c r="AJ212" s="286"/>
      <c r="AK212" s="194"/>
      <c r="AL212" s="286"/>
      <c r="AM212" s="287"/>
      <c r="AN212" s="194"/>
      <c r="AO212" s="286"/>
      <c r="AP212" s="194"/>
    </row>
    <row r="213" customFormat="false" ht="19.5" hidden="false" customHeight="true" outlineLevel="0" collapsed="false">
      <c r="A213" s="183" t="str">
        <f aca="false">IF(ISBLANK('Database (LECTURE-RES-PRAC)'!A210),"",'Database (LECTURE-RES-PRAC)'!A210)</f>
        <v/>
      </c>
      <c r="B213" s="184" t="str">
        <f aca="false">IF(ISBLANK('Database (LECTURE-RES-PRAC)'!B210),"",'Database (LECTURE-RES-PRAC)'!B210)</f>
        <v/>
      </c>
      <c r="C213" s="336" t="str">
        <f aca="false">'Grade computation'!J213</f>
        <v/>
      </c>
      <c r="D213" s="336" t="str">
        <f aca="false">'Grade computation'!R213</f>
        <v/>
      </c>
      <c r="E213" s="336" t="str">
        <f aca="false">'Grade computation'!Z213</f>
        <v/>
      </c>
      <c r="F213" s="337" t="str">
        <f aca="false">'Grade computation'!AA213</f>
        <v/>
      </c>
      <c r="G213" s="338" t="str">
        <f aca="false">'Grade computation'!AB213</f>
        <v/>
      </c>
      <c r="H213" s="338"/>
      <c r="I213" s="233"/>
      <c r="J213" s="194"/>
      <c r="K213" s="286"/>
      <c r="L213" s="194"/>
      <c r="M213" s="286"/>
      <c r="N213" s="287"/>
      <c r="O213" s="194"/>
      <c r="P213" s="286"/>
      <c r="Q213" s="194"/>
      <c r="R213" s="286"/>
      <c r="S213" s="287"/>
      <c r="T213" s="194"/>
      <c r="U213" s="286"/>
      <c r="V213" s="194"/>
      <c r="W213" s="286"/>
      <c r="X213" s="287"/>
      <c r="Y213" s="194"/>
      <c r="Z213" s="286"/>
      <c r="AA213" s="194"/>
      <c r="AB213" s="286"/>
      <c r="AC213" s="287"/>
      <c r="AD213" s="194"/>
      <c r="AE213" s="286"/>
      <c r="AF213" s="194"/>
      <c r="AG213" s="286"/>
      <c r="AH213" s="287"/>
      <c r="AI213" s="194"/>
      <c r="AJ213" s="286"/>
      <c r="AK213" s="194"/>
      <c r="AL213" s="286"/>
      <c r="AM213" s="287"/>
      <c r="AN213" s="194"/>
      <c r="AO213" s="286"/>
      <c r="AP213" s="194"/>
    </row>
    <row r="214" customFormat="false" ht="19.5" hidden="false" customHeight="true" outlineLevel="0" collapsed="false">
      <c r="A214" s="228" t="str">
        <f aca="false">IF(ISBLANK('Database (LECTURE-RES-PRAC)'!A211),"",'Database (LECTURE-RES-PRAC)'!A211)</f>
        <v/>
      </c>
      <c r="B214" s="229" t="str">
        <f aca="false">IF(ISBLANK('Database (LECTURE-RES-PRAC)'!B211),"",'Database (LECTURE-RES-PRAC)'!B211)</f>
        <v/>
      </c>
      <c r="C214" s="336" t="str">
        <f aca="false">'Grade computation'!J214</f>
        <v/>
      </c>
      <c r="D214" s="336" t="str">
        <f aca="false">'Grade computation'!R214</f>
        <v/>
      </c>
      <c r="E214" s="336" t="str">
        <f aca="false">'Grade computation'!Z214</f>
        <v/>
      </c>
      <c r="F214" s="337" t="str">
        <f aca="false">'Grade computation'!AA214</f>
        <v/>
      </c>
      <c r="G214" s="338" t="str">
        <f aca="false">'Grade computation'!AB214</f>
        <v/>
      </c>
      <c r="H214" s="338"/>
      <c r="I214" s="233"/>
      <c r="J214" s="194"/>
      <c r="K214" s="286"/>
      <c r="L214" s="194"/>
      <c r="M214" s="286"/>
      <c r="N214" s="287"/>
      <c r="O214" s="194"/>
      <c r="P214" s="286"/>
      <c r="Q214" s="194"/>
      <c r="R214" s="286"/>
      <c r="S214" s="287"/>
      <c r="T214" s="194"/>
      <c r="U214" s="286"/>
      <c r="V214" s="194"/>
      <c r="W214" s="286"/>
      <c r="X214" s="287"/>
      <c r="Y214" s="194"/>
      <c r="Z214" s="286"/>
      <c r="AA214" s="194"/>
      <c r="AB214" s="286"/>
      <c r="AC214" s="287"/>
      <c r="AD214" s="194"/>
      <c r="AE214" s="286"/>
      <c r="AF214" s="194"/>
      <c r="AG214" s="286"/>
      <c r="AH214" s="287"/>
      <c r="AI214" s="194"/>
      <c r="AJ214" s="286"/>
      <c r="AK214" s="194"/>
      <c r="AL214" s="286"/>
      <c r="AM214" s="287"/>
      <c r="AN214" s="194"/>
      <c r="AO214" s="286"/>
      <c r="AP214" s="194"/>
    </row>
    <row r="215" customFormat="false" ht="19.5" hidden="false" customHeight="true" outlineLevel="0" collapsed="false">
      <c r="A215" s="183" t="str">
        <f aca="false">IF(ISBLANK('Database (LECTURE-RES-PRAC)'!A212),"",'Database (LECTURE-RES-PRAC)'!A212)</f>
        <v/>
      </c>
      <c r="B215" s="184" t="str">
        <f aca="false">IF(ISBLANK('Database (LECTURE-RES-PRAC)'!B212),"",'Database (LECTURE-RES-PRAC)'!B212)</f>
        <v/>
      </c>
      <c r="C215" s="336" t="str">
        <f aca="false">'Grade computation'!J215</f>
        <v/>
      </c>
      <c r="D215" s="336" t="str">
        <f aca="false">'Grade computation'!R215</f>
        <v/>
      </c>
      <c r="E215" s="336" t="str">
        <f aca="false">'Grade computation'!Z215</f>
        <v/>
      </c>
      <c r="F215" s="337" t="str">
        <f aca="false">'Grade computation'!AA215</f>
        <v/>
      </c>
      <c r="G215" s="338" t="str">
        <f aca="false">'Grade computation'!AB215</f>
        <v/>
      </c>
      <c r="H215" s="338"/>
      <c r="I215" s="233"/>
      <c r="J215" s="194"/>
      <c r="K215" s="286"/>
      <c r="L215" s="194"/>
      <c r="M215" s="286"/>
      <c r="N215" s="287"/>
      <c r="O215" s="194"/>
      <c r="P215" s="286"/>
      <c r="Q215" s="194"/>
      <c r="R215" s="286"/>
      <c r="S215" s="287"/>
      <c r="T215" s="194"/>
      <c r="U215" s="286"/>
      <c r="V215" s="194"/>
      <c r="W215" s="286"/>
      <c r="X215" s="287"/>
      <c r="Y215" s="194"/>
      <c r="Z215" s="286"/>
      <c r="AA215" s="194"/>
      <c r="AB215" s="286"/>
      <c r="AC215" s="287"/>
      <c r="AD215" s="194"/>
      <c r="AE215" s="286"/>
      <c r="AF215" s="194"/>
      <c r="AG215" s="286"/>
      <c r="AH215" s="287"/>
      <c r="AI215" s="194"/>
      <c r="AJ215" s="286"/>
      <c r="AK215" s="194"/>
      <c r="AL215" s="286"/>
      <c r="AM215" s="287"/>
      <c r="AN215" s="194"/>
      <c r="AO215" s="286"/>
      <c r="AP215" s="194"/>
    </row>
    <row r="216" customFormat="false" ht="19.5" hidden="false" customHeight="true" outlineLevel="0" collapsed="false">
      <c r="A216" s="228" t="str">
        <f aca="false">IF(ISBLANK('Database (LECTURE-RES-PRAC)'!A213),"",'Database (LECTURE-RES-PRAC)'!A213)</f>
        <v/>
      </c>
      <c r="B216" s="229" t="str">
        <f aca="false">IF(ISBLANK('Database (LECTURE-RES-PRAC)'!B213),"",'Database (LECTURE-RES-PRAC)'!B213)</f>
        <v/>
      </c>
      <c r="C216" s="336" t="str">
        <f aca="false">'Grade computation'!J216</f>
        <v/>
      </c>
      <c r="D216" s="336" t="str">
        <f aca="false">'Grade computation'!R216</f>
        <v/>
      </c>
      <c r="E216" s="336" t="str">
        <f aca="false">'Grade computation'!Z216</f>
        <v/>
      </c>
      <c r="F216" s="337" t="str">
        <f aca="false">'Grade computation'!AA216</f>
        <v/>
      </c>
      <c r="G216" s="338" t="str">
        <f aca="false">'Grade computation'!AB216</f>
        <v/>
      </c>
      <c r="H216" s="338"/>
      <c r="I216" s="233"/>
      <c r="J216" s="194"/>
      <c r="K216" s="286"/>
      <c r="L216" s="194"/>
      <c r="M216" s="286"/>
      <c r="N216" s="287"/>
      <c r="O216" s="194"/>
      <c r="P216" s="286"/>
      <c r="Q216" s="194"/>
      <c r="R216" s="286"/>
      <c r="S216" s="287"/>
      <c r="T216" s="194"/>
      <c r="U216" s="286"/>
      <c r="V216" s="194"/>
      <c r="W216" s="286"/>
      <c r="X216" s="287"/>
      <c r="Y216" s="194"/>
      <c r="Z216" s="286"/>
      <c r="AA216" s="194"/>
      <c r="AB216" s="286"/>
      <c r="AC216" s="287"/>
      <c r="AD216" s="194"/>
      <c r="AE216" s="286"/>
      <c r="AF216" s="194"/>
      <c r="AG216" s="286"/>
      <c r="AH216" s="287"/>
      <c r="AI216" s="194"/>
      <c r="AJ216" s="286"/>
      <c r="AK216" s="194"/>
      <c r="AL216" s="286"/>
      <c r="AM216" s="287"/>
      <c r="AN216" s="194"/>
      <c r="AO216" s="286"/>
      <c r="AP216" s="194"/>
    </row>
    <row r="217" customFormat="false" ht="19.5" hidden="false" customHeight="true" outlineLevel="0" collapsed="false">
      <c r="A217" s="183" t="str">
        <f aca="false">IF(ISBLANK('Database (LECTURE-RES-PRAC)'!A214),"",'Database (LECTURE-RES-PRAC)'!A214)</f>
        <v/>
      </c>
      <c r="B217" s="184" t="str">
        <f aca="false">IF(ISBLANK('Database (LECTURE-RES-PRAC)'!B214),"",'Database (LECTURE-RES-PRAC)'!B214)</f>
        <v/>
      </c>
      <c r="C217" s="336" t="str">
        <f aca="false">'Grade computation'!J217</f>
        <v/>
      </c>
      <c r="D217" s="336" t="str">
        <f aca="false">'Grade computation'!R217</f>
        <v/>
      </c>
      <c r="E217" s="336" t="str">
        <f aca="false">'Grade computation'!Z217</f>
        <v/>
      </c>
      <c r="F217" s="337" t="str">
        <f aca="false">'Grade computation'!AA217</f>
        <v/>
      </c>
      <c r="G217" s="338" t="str">
        <f aca="false">'Grade computation'!AB217</f>
        <v/>
      </c>
      <c r="H217" s="338"/>
      <c r="I217" s="233"/>
      <c r="J217" s="194"/>
      <c r="K217" s="286"/>
      <c r="L217" s="194"/>
      <c r="M217" s="286"/>
      <c r="N217" s="287"/>
      <c r="O217" s="194"/>
      <c r="P217" s="286"/>
      <c r="Q217" s="194"/>
      <c r="R217" s="286"/>
      <c r="S217" s="287"/>
      <c r="T217" s="194"/>
      <c r="U217" s="286"/>
      <c r="V217" s="194"/>
      <c r="W217" s="286"/>
      <c r="X217" s="287"/>
      <c r="Y217" s="194"/>
      <c r="Z217" s="286"/>
      <c r="AA217" s="194"/>
      <c r="AB217" s="286"/>
      <c r="AC217" s="287"/>
      <c r="AD217" s="194"/>
      <c r="AE217" s="286"/>
      <c r="AF217" s="194"/>
      <c r="AG217" s="286"/>
      <c r="AH217" s="287"/>
      <c r="AI217" s="194"/>
      <c r="AJ217" s="286"/>
      <c r="AK217" s="194"/>
      <c r="AL217" s="286"/>
      <c r="AM217" s="287"/>
      <c r="AN217" s="194"/>
      <c r="AO217" s="286"/>
      <c r="AP217" s="194"/>
    </row>
    <row r="218" customFormat="false" ht="19.5" hidden="false" customHeight="true" outlineLevel="0" collapsed="false">
      <c r="A218" s="228" t="str">
        <f aca="false">IF(ISBLANK('Database (LECTURE-RES-PRAC)'!A215),"",'Database (LECTURE-RES-PRAC)'!A215)</f>
        <v/>
      </c>
      <c r="B218" s="229" t="str">
        <f aca="false">IF(ISBLANK('Database (LECTURE-RES-PRAC)'!B215),"",'Database (LECTURE-RES-PRAC)'!B215)</f>
        <v/>
      </c>
      <c r="C218" s="336" t="str">
        <f aca="false">'Grade computation'!J218</f>
        <v/>
      </c>
      <c r="D218" s="336" t="str">
        <f aca="false">'Grade computation'!R218</f>
        <v/>
      </c>
      <c r="E218" s="336" t="str">
        <f aca="false">'Grade computation'!Z218</f>
        <v/>
      </c>
      <c r="F218" s="337" t="str">
        <f aca="false">'Grade computation'!AA218</f>
        <v/>
      </c>
      <c r="G218" s="338" t="str">
        <f aca="false">'Grade computation'!AB218</f>
        <v/>
      </c>
      <c r="H218" s="338"/>
      <c r="I218" s="233"/>
      <c r="J218" s="194"/>
      <c r="K218" s="286"/>
      <c r="L218" s="194"/>
      <c r="M218" s="286"/>
      <c r="N218" s="287"/>
      <c r="O218" s="194"/>
      <c r="P218" s="286"/>
      <c r="Q218" s="194"/>
      <c r="R218" s="286"/>
      <c r="S218" s="287"/>
      <c r="T218" s="194"/>
      <c r="U218" s="286"/>
      <c r="V218" s="194"/>
      <c r="W218" s="286"/>
      <c r="X218" s="287"/>
      <c r="Y218" s="194"/>
      <c r="Z218" s="286"/>
      <c r="AA218" s="194"/>
      <c r="AB218" s="286"/>
      <c r="AC218" s="287"/>
      <c r="AD218" s="194"/>
      <c r="AE218" s="286"/>
      <c r="AF218" s="194"/>
      <c r="AG218" s="286"/>
      <c r="AH218" s="287"/>
      <c r="AI218" s="194"/>
      <c r="AJ218" s="286"/>
      <c r="AK218" s="194"/>
      <c r="AL218" s="286"/>
      <c r="AM218" s="287"/>
      <c r="AN218" s="194"/>
      <c r="AO218" s="286"/>
      <c r="AP218" s="194"/>
    </row>
    <row r="219" customFormat="false" ht="19.5" hidden="false" customHeight="true" outlineLevel="0" collapsed="false">
      <c r="A219" s="183" t="str">
        <f aca="false">IF(ISBLANK('Database (LECTURE-RES-PRAC)'!A216),"",'Database (LECTURE-RES-PRAC)'!A216)</f>
        <v/>
      </c>
      <c r="B219" s="184" t="str">
        <f aca="false">IF(ISBLANK('Database (LECTURE-RES-PRAC)'!B216),"",'Database (LECTURE-RES-PRAC)'!B216)</f>
        <v/>
      </c>
      <c r="C219" s="336" t="str">
        <f aca="false">'Grade computation'!J219</f>
        <v/>
      </c>
      <c r="D219" s="336" t="str">
        <f aca="false">'Grade computation'!R219</f>
        <v/>
      </c>
      <c r="E219" s="336" t="str">
        <f aca="false">'Grade computation'!Z219</f>
        <v/>
      </c>
      <c r="F219" s="337" t="str">
        <f aca="false">'Grade computation'!AA219</f>
        <v/>
      </c>
      <c r="G219" s="338" t="str">
        <f aca="false">'Grade computation'!AB219</f>
        <v/>
      </c>
      <c r="H219" s="338"/>
      <c r="I219" s="233"/>
      <c r="J219" s="194"/>
      <c r="K219" s="286"/>
      <c r="L219" s="194"/>
      <c r="M219" s="286"/>
      <c r="N219" s="287"/>
      <c r="O219" s="194"/>
      <c r="P219" s="286"/>
      <c r="Q219" s="194"/>
      <c r="R219" s="286"/>
      <c r="S219" s="287"/>
      <c r="T219" s="194"/>
      <c r="U219" s="286"/>
      <c r="V219" s="194"/>
      <c r="W219" s="286"/>
      <c r="X219" s="287"/>
      <c r="Y219" s="194"/>
      <c r="Z219" s="286"/>
      <c r="AA219" s="194"/>
      <c r="AB219" s="286"/>
      <c r="AC219" s="287"/>
      <c r="AD219" s="194"/>
      <c r="AE219" s="286"/>
      <c r="AF219" s="194"/>
      <c r="AG219" s="286"/>
      <c r="AH219" s="287"/>
      <c r="AI219" s="194"/>
      <c r="AJ219" s="286"/>
      <c r="AK219" s="194"/>
      <c r="AL219" s="286"/>
      <c r="AM219" s="287"/>
      <c r="AN219" s="194"/>
      <c r="AO219" s="286"/>
      <c r="AP219" s="194"/>
    </row>
    <row r="220" customFormat="false" ht="19.5" hidden="false" customHeight="true" outlineLevel="0" collapsed="false">
      <c r="A220" s="228" t="str">
        <f aca="false">IF(ISBLANK('Database (LECTURE-RES-PRAC)'!A217),"",'Database (LECTURE-RES-PRAC)'!A217)</f>
        <v/>
      </c>
      <c r="B220" s="229" t="str">
        <f aca="false">IF(ISBLANK('Database (LECTURE-RES-PRAC)'!B217),"",'Database (LECTURE-RES-PRAC)'!B217)</f>
        <v/>
      </c>
      <c r="C220" s="336" t="str">
        <f aca="false">'Grade computation'!J220</f>
        <v/>
      </c>
      <c r="D220" s="336" t="str">
        <f aca="false">'Grade computation'!R220</f>
        <v/>
      </c>
      <c r="E220" s="336" t="str">
        <f aca="false">'Grade computation'!Z220</f>
        <v/>
      </c>
      <c r="F220" s="337" t="str">
        <f aca="false">'Grade computation'!AA220</f>
        <v/>
      </c>
      <c r="G220" s="338" t="str">
        <f aca="false">'Grade computation'!AB220</f>
        <v/>
      </c>
      <c r="H220" s="338"/>
      <c r="I220" s="233"/>
      <c r="J220" s="194"/>
      <c r="K220" s="286"/>
      <c r="L220" s="194"/>
      <c r="M220" s="286"/>
      <c r="N220" s="287"/>
      <c r="O220" s="194"/>
      <c r="P220" s="286"/>
      <c r="Q220" s="194"/>
      <c r="R220" s="286"/>
      <c r="S220" s="287"/>
      <c r="T220" s="194"/>
      <c r="U220" s="286"/>
      <c r="V220" s="194"/>
      <c r="W220" s="286"/>
      <c r="X220" s="287"/>
      <c r="Y220" s="194"/>
      <c r="Z220" s="286"/>
      <c r="AA220" s="194"/>
      <c r="AB220" s="286"/>
      <c r="AC220" s="287"/>
      <c r="AD220" s="194"/>
      <c r="AE220" s="286"/>
      <c r="AF220" s="194"/>
      <c r="AG220" s="286"/>
      <c r="AH220" s="287"/>
      <c r="AI220" s="194"/>
      <c r="AJ220" s="286"/>
      <c r="AK220" s="194"/>
      <c r="AL220" s="286"/>
      <c r="AM220" s="287"/>
      <c r="AN220" s="194"/>
      <c r="AO220" s="286"/>
      <c r="AP220" s="194"/>
    </row>
    <row r="221" customFormat="false" ht="19.5" hidden="false" customHeight="true" outlineLevel="0" collapsed="false">
      <c r="A221" s="183" t="str">
        <f aca="false">IF(ISBLANK('Database (LECTURE-RES-PRAC)'!A218),"",'Database (LECTURE-RES-PRAC)'!A218)</f>
        <v/>
      </c>
      <c r="B221" s="184" t="str">
        <f aca="false">IF(ISBLANK('Database (LECTURE-RES-PRAC)'!B218),"",'Database (LECTURE-RES-PRAC)'!B218)</f>
        <v/>
      </c>
      <c r="C221" s="336" t="str">
        <f aca="false">'Grade computation'!J221</f>
        <v/>
      </c>
      <c r="D221" s="336" t="str">
        <f aca="false">'Grade computation'!R221</f>
        <v/>
      </c>
      <c r="E221" s="336" t="str">
        <f aca="false">'Grade computation'!Z221</f>
        <v/>
      </c>
      <c r="F221" s="337" t="str">
        <f aca="false">'Grade computation'!AA221</f>
        <v/>
      </c>
      <c r="G221" s="338" t="str">
        <f aca="false">'Grade computation'!AB221</f>
        <v/>
      </c>
      <c r="H221" s="338"/>
      <c r="I221" s="233"/>
      <c r="J221" s="194"/>
      <c r="K221" s="286"/>
      <c r="L221" s="194"/>
      <c r="M221" s="286"/>
      <c r="N221" s="287"/>
      <c r="O221" s="194"/>
      <c r="P221" s="286"/>
      <c r="Q221" s="194"/>
      <c r="R221" s="286"/>
      <c r="S221" s="287"/>
      <c r="T221" s="194"/>
      <c r="U221" s="286"/>
      <c r="V221" s="194"/>
      <c r="W221" s="286"/>
      <c r="X221" s="287"/>
      <c r="Y221" s="194"/>
      <c r="Z221" s="286"/>
      <c r="AA221" s="194"/>
      <c r="AB221" s="286"/>
      <c r="AC221" s="287"/>
      <c r="AD221" s="194"/>
      <c r="AE221" s="286"/>
      <c r="AF221" s="194"/>
      <c r="AG221" s="286"/>
      <c r="AH221" s="287"/>
      <c r="AI221" s="194"/>
      <c r="AJ221" s="286"/>
      <c r="AK221" s="194"/>
      <c r="AL221" s="286"/>
      <c r="AM221" s="287"/>
      <c r="AN221" s="194"/>
      <c r="AO221" s="286"/>
      <c r="AP221" s="194"/>
    </row>
    <row r="222" customFormat="false" ht="19.5" hidden="false" customHeight="true" outlineLevel="0" collapsed="false">
      <c r="A222" s="228" t="str">
        <f aca="false">IF(ISBLANK('Database (LECTURE-RES-PRAC)'!A219),"",'Database (LECTURE-RES-PRAC)'!A219)</f>
        <v/>
      </c>
      <c r="B222" s="229" t="str">
        <f aca="false">IF(ISBLANK('Database (LECTURE-RES-PRAC)'!B219),"",'Database (LECTURE-RES-PRAC)'!B219)</f>
        <v/>
      </c>
      <c r="C222" s="336" t="str">
        <f aca="false">'Grade computation'!J222</f>
        <v/>
      </c>
      <c r="D222" s="336" t="str">
        <f aca="false">'Grade computation'!R222</f>
        <v/>
      </c>
      <c r="E222" s="336" t="str">
        <f aca="false">'Grade computation'!Z222</f>
        <v/>
      </c>
      <c r="F222" s="337" t="str">
        <f aca="false">'Grade computation'!AA222</f>
        <v/>
      </c>
      <c r="G222" s="338" t="str">
        <f aca="false">'Grade computation'!AB222</f>
        <v/>
      </c>
      <c r="H222" s="338"/>
      <c r="I222" s="233"/>
      <c r="J222" s="194"/>
      <c r="K222" s="286"/>
      <c r="L222" s="194"/>
      <c r="M222" s="286"/>
      <c r="N222" s="287"/>
      <c r="O222" s="194"/>
      <c r="P222" s="286"/>
      <c r="Q222" s="194"/>
      <c r="R222" s="286"/>
      <c r="S222" s="287"/>
      <c r="T222" s="194"/>
      <c r="U222" s="286"/>
      <c r="V222" s="194"/>
      <c r="W222" s="286"/>
      <c r="X222" s="287"/>
      <c r="Y222" s="194"/>
      <c r="Z222" s="286"/>
      <c r="AA222" s="194"/>
      <c r="AB222" s="286"/>
      <c r="AC222" s="287"/>
      <c r="AD222" s="194"/>
      <c r="AE222" s="286"/>
      <c r="AF222" s="194"/>
      <c r="AG222" s="286"/>
      <c r="AH222" s="287"/>
      <c r="AI222" s="194"/>
      <c r="AJ222" s="286"/>
      <c r="AK222" s="194"/>
      <c r="AL222" s="286"/>
      <c r="AM222" s="287"/>
      <c r="AN222" s="194"/>
      <c r="AO222" s="286"/>
      <c r="AP222" s="194"/>
    </row>
    <row r="223" customFormat="false" ht="19.5" hidden="false" customHeight="true" outlineLevel="0" collapsed="false">
      <c r="A223" s="183" t="str">
        <f aca="false">IF(ISBLANK('Database (LECTURE-RES-PRAC)'!A220),"",'Database (LECTURE-RES-PRAC)'!A220)</f>
        <v/>
      </c>
      <c r="B223" s="184" t="str">
        <f aca="false">IF(ISBLANK('Database (LECTURE-RES-PRAC)'!B220),"",'Database (LECTURE-RES-PRAC)'!B220)</f>
        <v/>
      </c>
      <c r="C223" s="336" t="str">
        <f aca="false">'Grade computation'!J223</f>
        <v/>
      </c>
      <c r="D223" s="336" t="str">
        <f aca="false">'Grade computation'!R223</f>
        <v/>
      </c>
      <c r="E223" s="336" t="str">
        <f aca="false">'Grade computation'!Z223</f>
        <v/>
      </c>
      <c r="F223" s="337" t="str">
        <f aca="false">'Grade computation'!AA223</f>
        <v/>
      </c>
      <c r="G223" s="338" t="str">
        <f aca="false">'Grade computation'!AB223</f>
        <v/>
      </c>
      <c r="H223" s="338"/>
      <c r="I223" s="233"/>
      <c r="J223" s="194"/>
      <c r="K223" s="286"/>
      <c r="L223" s="194"/>
      <c r="M223" s="286"/>
      <c r="N223" s="287"/>
      <c r="O223" s="194"/>
      <c r="P223" s="286"/>
      <c r="Q223" s="194"/>
      <c r="R223" s="286"/>
      <c r="S223" s="287"/>
      <c r="T223" s="194"/>
      <c r="U223" s="286"/>
      <c r="V223" s="194"/>
      <c r="W223" s="286"/>
      <c r="X223" s="287"/>
      <c r="Y223" s="194"/>
      <c r="Z223" s="286"/>
      <c r="AA223" s="194"/>
      <c r="AB223" s="286"/>
      <c r="AC223" s="287"/>
      <c r="AD223" s="194"/>
      <c r="AE223" s="286"/>
      <c r="AF223" s="194"/>
      <c r="AG223" s="286"/>
      <c r="AH223" s="287"/>
      <c r="AI223" s="194"/>
      <c r="AJ223" s="286"/>
      <c r="AK223" s="194"/>
      <c r="AL223" s="286"/>
      <c r="AM223" s="287"/>
      <c r="AN223" s="194"/>
      <c r="AO223" s="286"/>
      <c r="AP223" s="194"/>
    </row>
    <row r="224" customFormat="false" ht="19.5" hidden="false" customHeight="true" outlineLevel="0" collapsed="false">
      <c r="A224" s="228" t="str">
        <f aca="false">IF(ISBLANK('Database (LECTURE-RES-PRAC)'!A221),"",'Database (LECTURE-RES-PRAC)'!A221)</f>
        <v/>
      </c>
      <c r="B224" s="229" t="str">
        <f aca="false">IF(ISBLANK('Database (LECTURE-RES-PRAC)'!B221),"",'Database (LECTURE-RES-PRAC)'!B221)</f>
        <v/>
      </c>
      <c r="C224" s="336" t="str">
        <f aca="false">'Grade computation'!J224</f>
        <v/>
      </c>
      <c r="D224" s="336" t="str">
        <f aca="false">'Grade computation'!R224</f>
        <v/>
      </c>
      <c r="E224" s="336" t="str">
        <f aca="false">'Grade computation'!Z224</f>
        <v/>
      </c>
      <c r="F224" s="337" t="str">
        <f aca="false">'Grade computation'!AA224</f>
        <v/>
      </c>
      <c r="G224" s="338" t="str">
        <f aca="false">'Grade computation'!AB224</f>
        <v/>
      </c>
      <c r="H224" s="338"/>
      <c r="I224" s="233"/>
      <c r="J224" s="194"/>
      <c r="K224" s="286"/>
      <c r="L224" s="194"/>
      <c r="M224" s="286"/>
      <c r="N224" s="287"/>
      <c r="O224" s="194"/>
      <c r="P224" s="286"/>
      <c r="Q224" s="194"/>
      <c r="R224" s="286"/>
      <c r="S224" s="287"/>
      <c r="T224" s="194"/>
      <c r="U224" s="286"/>
      <c r="V224" s="194"/>
      <c r="W224" s="286"/>
      <c r="X224" s="287"/>
      <c r="Y224" s="194"/>
      <c r="Z224" s="286"/>
      <c r="AA224" s="194"/>
      <c r="AB224" s="286"/>
      <c r="AC224" s="287"/>
      <c r="AD224" s="194"/>
      <c r="AE224" s="286"/>
      <c r="AF224" s="194"/>
      <c r="AG224" s="286"/>
      <c r="AH224" s="287"/>
      <c r="AI224" s="194"/>
      <c r="AJ224" s="286"/>
      <c r="AK224" s="194"/>
      <c r="AL224" s="286"/>
      <c r="AM224" s="287"/>
      <c r="AN224" s="194"/>
      <c r="AO224" s="286"/>
      <c r="AP224" s="194"/>
    </row>
    <row r="225" customFormat="false" ht="19.5" hidden="false" customHeight="true" outlineLevel="0" collapsed="false">
      <c r="A225" s="183" t="str">
        <f aca="false">IF(ISBLANK('Database (LECTURE-RES-PRAC)'!A222),"",'Database (LECTURE-RES-PRAC)'!A222)</f>
        <v/>
      </c>
      <c r="B225" s="184" t="str">
        <f aca="false">IF(ISBLANK('Database (LECTURE-RES-PRAC)'!B222),"",'Database (LECTURE-RES-PRAC)'!B222)</f>
        <v/>
      </c>
      <c r="C225" s="336" t="str">
        <f aca="false">'Grade computation'!J225</f>
        <v/>
      </c>
      <c r="D225" s="336" t="str">
        <f aca="false">'Grade computation'!R225</f>
        <v/>
      </c>
      <c r="E225" s="336" t="str">
        <f aca="false">'Grade computation'!Z225</f>
        <v/>
      </c>
      <c r="F225" s="337" t="str">
        <f aca="false">'Grade computation'!AA225</f>
        <v/>
      </c>
      <c r="G225" s="338" t="str">
        <f aca="false">'Grade computation'!AB225</f>
        <v/>
      </c>
      <c r="H225" s="338"/>
      <c r="I225" s="233"/>
      <c r="J225" s="194"/>
      <c r="K225" s="286"/>
      <c r="L225" s="194"/>
      <c r="M225" s="286"/>
      <c r="N225" s="287"/>
      <c r="O225" s="194"/>
      <c r="P225" s="286"/>
      <c r="Q225" s="194"/>
      <c r="R225" s="286"/>
      <c r="S225" s="287"/>
      <c r="T225" s="194"/>
      <c r="U225" s="286"/>
      <c r="V225" s="194"/>
      <c r="W225" s="286"/>
      <c r="X225" s="287"/>
      <c r="Y225" s="194"/>
      <c r="Z225" s="286"/>
      <c r="AA225" s="194"/>
      <c r="AB225" s="286"/>
      <c r="AC225" s="287"/>
      <c r="AD225" s="194"/>
      <c r="AE225" s="286"/>
      <c r="AF225" s="194"/>
      <c r="AG225" s="286"/>
      <c r="AH225" s="287"/>
      <c r="AI225" s="194"/>
      <c r="AJ225" s="286"/>
      <c r="AK225" s="194"/>
      <c r="AL225" s="286"/>
      <c r="AM225" s="287"/>
      <c r="AN225" s="194"/>
      <c r="AO225" s="286"/>
      <c r="AP225" s="194"/>
    </row>
    <row r="226" customFormat="false" ht="19.5" hidden="false" customHeight="true" outlineLevel="0" collapsed="false">
      <c r="A226" s="228" t="str">
        <f aca="false">IF(ISBLANK('Database (LECTURE-RES-PRAC)'!A223),"",'Database (LECTURE-RES-PRAC)'!A223)</f>
        <v/>
      </c>
      <c r="B226" s="229" t="str">
        <f aca="false">IF(ISBLANK('Database (LECTURE-RES-PRAC)'!B223),"",'Database (LECTURE-RES-PRAC)'!B223)</f>
        <v/>
      </c>
      <c r="C226" s="336" t="str">
        <f aca="false">'Grade computation'!J226</f>
        <v/>
      </c>
      <c r="D226" s="336" t="str">
        <f aca="false">'Grade computation'!R226</f>
        <v/>
      </c>
      <c r="E226" s="336" t="str">
        <f aca="false">'Grade computation'!Z226</f>
        <v/>
      </c>
      <c r="F226" s="337" t="str">
        <f aca="false">'Grade computation'!AA226</f>
        <v/>
      </c>
      <c r="G226" s="338" t="str">
        <f aca="false">'Grade computation'!AB226</f>
        <v/>
      </c>
      <c r="H226" s="338"/>
      <c r="I226" s="233"/>
      <c r="J226" s="194"/>
      <c r="K226" s="286"/>
      <c r="L226" s="194"/>
      <c r="M226" s="286"/>
      <c r="N226" s="287"/>
      <c r="O226" s="194"/>
      <c r="P226" s="286"/>
      <c r="Q226" s="194"/>
      <c r="R226" s="286"/>
      <c r="S226" s="287"/>
      <c r="T226" s="194"/>
      <c r="U226" s="286"/>
      <c r="V226" s="194"/>
      <c r="W226" s="286"/>
      <c r="X226" s="287"/>
      <c r="Y226" s="194"/>
      <c r="Z226" s="286"/>
      <c r="AA226" s="194"/>
      <c r="AB226" s="286"/>
      <c r="AC226" s="287"/>
      <c r="AD226" s="194"/>
      <c r="AE226" s="286"/>
      <c r="AF226" s="194"/>
      <c r="AG226" s="286"/>
      <c r="AH226" s="287"/>
      <c r="AI226" s="194"/>
      <c r="AJ226" s="286"/>
      <c r="AK226" s="194"/>
      <c r="AL226" s="286"/>
      <c r="AM226" s="287"/>
      <c r="AN226" s="194"/>
      <c r="AO226" s="286"/>
      <c r="AP226" s="194"/>
    </row>
    <row r="227" customFormat="false" ht="19.5" hidden="false" customHeight="true" outlineLevel="0" collapsed="false">
      <c r="A227" s="183" t="str">
        <f aca="false">IF(ISBLANK('Database (LECTURE-RES-PRAC)'!A224),"",'Database (LECTURE-RES-PRAC)'!A224)</f>
        <v/>
      </c>
      <c r="B227" s="184" t="str">
        <f aca="false">IF(ISBLANK('Database (LECTURE-RES-PRAC)'!B224),"",'Database (LECTURE-RES-PRAC)'!B224)</f>
        <v/>
      </c>
      <c r="C227" s="336" t="str">
        <f aca="false">'Grade computation'!J227</f>
        <v/>
      </c>
      <c r="D227" s="336" t="str">
        <f aca="false">'Grade computation'!R227</f>
        <v/>
      </c>
      <c r="E227" s="336" t="str">
        <f aca="false">'Grade computation'!Z227</f>
        <v/>
      </c>
      <c r="F227" s="337" t="str">
        <f aca="false">'Grade computation'!AA227</f>
        <v/>
      </c>
      <c r="G227" s="338" t="str">
        <f aca="false">'Grade computation'!AB227</f>
        <v/>
      </c>
      <c r="H227" s="338"/>
      <c r="I227" s="233"/>
      <c r="J227" s="194"/>
      <c r="K227" s="286"/>
      <c r="L227" s="194"/>
      <c r="M227" s="286"/>
      <c r="N227" s="287"/>
      <c r="O227" s="194"/>
      <c r="P227" s="286"/>
      <c r="Q227" s="194"/>
      <c r="R227" s="286"/>
      <c r="S227" s="287"/>
      <c r="T227" s="194"/>
      <c r="U227" s="286"/>
      <c r="V227" s="194"/>
      <c r="W227" s="286"/>
      <c r="X227" s="287"/>
      <c r="Y227" s="194"/>
      <c r="Z227" s="286"/>
      <c r="AA227" s="194"/>
      <c r="AB227" s="286"/>
      <c r="AC227" s="287"/>
      <c r="AD227" s="194"/>
      <c r="AE227" s="286"/>
      <c r="AF227" s="194"/>
      <c r="AG227" s="286"/>
      <c r="AH227" s="287"/>
      <c r="AI227" s="194"/>
      <c r="AJ227" s="286"/>
      <c r="AK227" s="194"/>
      <c r="AL227" s="286"/>
      <c r="AM227" s="287"/>
      <c r="AN227" s="194"/>
      <c r="AO227" s="286"/>
      <c r="AP227" s="194"/>
    </row>
    <row r="228" customFormat="false" ht="19.5" hidden="false" customHeight="true" outlineLevel="0" collapsed="false">
      <c r="A228" s="228" t="str">
        <f aca="false">IF(ISBLANK('Database (LECTURE-RES-PRAC)'!A225),"",'Database (LECTURE-RES-PRAC)'!A225)</f>
        <v/>
      </c>
      <c r="B228" s="229" t="str">
        <f aca="false">IF(ISBLANK('Database (LECTURE-RES-PRAC)'!B225),"",'Database (LECTURE-RES-PRAC)'!B225)</f>
        <v/>
      </c>
      <c r="C228" s="336" t="str">
        <f aca="false">'Grade computation'!J228</f>
        <v/>
      </c>
      <c r="D228" s="336" t="str">
        <f aca="false">'Grade computation'!R228</f>
        <v/>
      </c>
      <c r="E228" s="336" t="str">
        <f aca="false">'Grade computation'!Z228</f>
        <v/>
      </c>
      <c r="F228" s="337" t="str">
        <f aca="false">'Grade computation'!AA228</f>
        <v/>
      </c>
      <c r="G228" s="338" t="str">
        <f aca="false">'Grade computation'!AB228</f>
        <v/>
      </c>
      <c r="H228" s="338"/>
      <c r="I228" s="233"/>
      <c r="J228" s="194"/>
      <c r="K228" s="286"/>
      <c r="L228" s="194"/>
      <c r="M228" s="286"/>
      <c r="N228" s="287"/>
      <c r="O228" s="194"/>
      <c r="P228" s="286"/>
      <c r="Q228" s="194"/>
      <c r="R228" s="286"/>
      <c r="S228" s="287"/>
      <c r="T228" s="194"/>
      <c r="U228" s="286"/>
      <c r="V228" s="194"/>
      <c r="W228" s="286"/>
      <c r="X228" s="287"/>
      <c r="Y228" s="194"/>
      <c r="Z228" s="286"/>
      <c r="AA228" s="194"/>
      <c r="AB228" s="286"/>
      <c r="AC228" s="287"/>
      <c r="AD228" s="194"/>
      <c r="AE228" s="286"/>
      <c r="AF228" s="194"/>
      <c r="AG228" s="286"/>
      <c r="AH228" s="287"/>
      <c r="AI228" s="194"/>
      <c r="AJ228" s="286"/>
      <c r="AK228" s="194"/>
      <c r="AL228" s="286"/>
      <c r="AM228" s="287"/>
      <c r="AN228" s="194"/>
      <c r="AO228" s="286"/>
      <c r="AP228" s="194"/>
    </row>
    <row r="229" customFormat="false" ht="19.5" hidden="false" customHeight="true" outlineLevel="0" collapsed="false">
      <c r="A229" s="183" t="str">
        <f aca="false">IF(ISBLANK('Database (LECTURE-RES-PRAC)'!A226),"",'Database (LECTURE-RES-PRAC)'!A226)</f>
        <v/>
      </c>
      <c r="B229" s="184" t="str">
        <f aca="false">IF(ISBLANK('Database (LECTURE-RES-PRAC)'!B226),"",'Database (LECTURE-RES-PRAC)'!B226)</f>
        <v/>
      </c>
      <c r="C229" s="336" t="str">
        <f aca="false">'Grade computation'!J229</f>
        <v/>
      </c>
      <c r="D229" s="336" t="str">
        <f aca="false">'Grade computation'!R229</f>
        <v/>
      </c>
      <c r="E229" s="336" t="str">
        <f aca="false">'Grade computation'!Z229</f>
        <v/>
      </c>
      <c r="F229" s="337" t="str">
        <f aca="false">'Grade computation'!AA229</f>
        <v/>
      </c>
      <c r="G229" s="338" t="str">
        <f aca="false">'Grade computation'!AB229</f>
        <v/>
      </c>
      <c r="H229" s="338"/>
      <c r="I229" s="233"/>
      <c r="J229" s="194"/>
      <c r="K229" s="286"/>
      <c r="L229" s="194"/>
      <c r="M229" s="286"/>
      <c r="N229" s="287"/>
      <c r="O229" s="194"/>
      <c r="P229" s="286"/>
      <c r="Q229" s="194"/>
      <c r="R229" s="286"/>
      <c r="S229" s="287"/>
      <c r="T229" s="194"/>
      <c r="U229" s="286"/>
      <c r="V229" s="194"/>
      <c r="W229" s="286"/>
      <c r="X229" s="287"/>
      <c r="Y229" s="194"/>
      <c r="Z229" s="286"/>
      <c r="AA229" s="194"/>
      <c r="AB229" s="286"/>
      <c r="AC229" s="287"/>
      <c r="AD229" s="194"/>
      <c r="AE229" s="286"/>
      <c r="AF229" s="194"/>
      <c r="AG229" s="286"/>
      <c r="AH229" s="287"/>
      <c r="AI229" s="194"/>
      <c r="AJ229" s="286"/>
      <c r="AK229" s="194"/>
      <c r="AL229" s="286"/>
      <c r="AM229" s="287"/>
      <c r="AN229" s="194"/>
      <c r="AO229" s="286"/>
      <c r="AP229" s="194"/>
    </row>
    <row r="230" customFormat="false" ht="19.5" hidden="false" customHeight="true" outlineLevel="0" collapsed="false">
      <c r="A230" s="228" t="str">
        <f aca="false">IF(ISBLANK('Database (LECTURE-RES-PRAC)'!A227),"",'Database (LECTURE-RES-PRAC)'!A227)</f>
        <v/>
      </c>
      <c r="B230" s="229" t="str">
        <f aca="false">IF(ISBLANK('Database (LECTURE-RES-PRAC)'!B227),"",'Database (LECTURE-RES-PRAC)'!B227)</f>
        <v/>
      </c>
      <c r="C230" s="336" t="str">
        <f aca="false">'Grade computation'!J230</f>
        <v/>
      </c>
      <c r="D230" s="336" t="str">
        <f aca="false">'Grade computation'!R230</f>
        <v/>
      </c>
      <c r="E230" s="336" t="str">
        <f aca="false">'Grade computation'!Z230</f>
        <v/>
      </c>
      <c r="F230" s="337" t="str">
        <f aca="false">'Grade computation'!AA230</f>
        <v/>
      </c>
      <c r="G230" s="338" t="str">
        <f aca="false">'Grade computation'!AB230</f>
        <v/>
      </c>
      <c r="H230" s="338"/>
      <c r="I230" s="233"/>
      <c r="J230" s="194"/>
      <c r="K230" s="286"/>
      <c r="L230" s="194"/>
      <c r="M230" s="286"/>
      <c r="N230" s="287"/>
      <c r="O230" s="194"/>
      <c r="P230" s="286"/>
      <c r="Q230" s="194"/>
      <c r="R230" s="286"/>
      <c r="S230" s="287"/>
      <c r="T230" s="194"/>
      <c r="U230" s="286"/>
      <c r="V230" s="194"/>
      <c r="W230" s="286"/>
      <c r="X230" s="287"/>
      <c r="Y230" s="194"/>
      <c r="Z230" s="286"/>
      <c r="AA230" s="194"/>
      <c r="AB230" s="286"/>
      <c r="AC230" s="287"/>
      <c r="AD230" s="194"/>
      <c r="AE230" s="286"/>
      <c r="AF230" s="194"/>
      <c r="AG230" s="286"/>
      <c r="AH230" s="287"/>
      <c r="AI230" s="194"/>
      <c r="AJ230" s="286"/>
      <c r="AK230" s="194"/>
      <c r="AL230" s="286"/>
      <c r="AM230" s="287"/>
      <c r="AN230" s="194"/>
      <c r="AO230" s="286"/>
      <c r="AP230" s="194"/>
    </row>
    <row r="231" customFormat="false" ht="19.5" hidden="false" customHeight="true" outlineLevel="0" collapsed="false">
      <c r="A231" s="183" t="str">
        <f aca="false">IF(ISBLANK('Database (LECTURE-RES-PRAC)'!A228),"",'Database (LECTURE-RES-PRAC)'!A228)</f>
        <v/>
      </c>
      <c r="B231" s="184" t="str">
        <f aca="false">IF(ISBLANK('Database (LECTURE-RES-PRAC)'!B228),"",'Database (LECTURE-RES-PRAC)'!B228)</f>
        <v/>
      </c>
      <c r="C231" s="336" t="str">
        <f aca="false">'Grade computation'!J231</f>
        <v/>
      </c>
      <c r="D231" s="336" t="str">
        <f aca="false">'Grade computation'!R231</f>
        <v/>
      </c>
      <c r="E231" s="336" t="str">
        <f aca="false">'Grade computation'!Z231</f>
        <v/>
      </c>
      <c r="F231" s="337" t="str">
        <f aca="false">'Grade computation'!AA231</f>
        <v/>
      </c>
      <c r="G231" s="338" t="str">
        <f aca="false">'Grade computation'!AB231</f>
        <v/>
      </c>
      <c r="H231" s="338"/>
      <c r="I231" s="233"/>
      <c r="J231" s="194"/>
      <c r="K231" s="286"/>
      <c r="L231" s="194"/>
      <c r="M231" s="286"/>
      <c r="N231" s="287"/>
      <c r="O231" s="194"/>
      <c r="P231" s="286"/>
      <c r="Q231" s="194"/>
      <c r="R231" s="286"/>
      <c r="S231" s="287"/>
      <c r="T231" s="194"/>
      <c r="U231" s="286"/>
      <c r="V231" s="194"/>
      <c r="W231" s="286"/>
      <c r="X231" s="287"/>
      <c r="Y231" s="194"/>
      <c r="Z231" s="286"/>
      <c r="AA231" s="194"/>
      <c r="AB231" s="286"/>
      <c r="AC231" s="287"/>
      <c r="AD231" s="194"/>
      <c r="AE231" s="286"/>
      <c r="AF231" s="194"/>
      <c r="AG231" s="286"/>
      <c r="AH231" s="287"/>
      <c r="AI231" s="194"/>
      <c r="AJ231" s="286"/>
      <c r="AK231" s="194"/>
      <c r="AL231" s="286"/>
      <c r="AM231" s="287"/>
      <c r="AN231" s="194"/>
      <c r="AO231" s="286"/>
      <c r="AP231" s="194"/>
    </row>
    <row r="232" customFormat="false" ht="19.5" hidden="false" customHeight="true" outlineLevel="0" collapsed="false">
      <c r="A232" s="228" t="str">
        <f aca="false">IF(ISBLANK('Database (LECTURE-RES-PRAC)'!A229),"",'Database (LECTURE-RES-PRAC)'!A229)</f>
        <v/>
      </c>
      <c r="B232" s="229" t="str">
        <f aca="false">IF(ISBLANK('Database (LECTURE-RES-PRAC)'!B229),"",'Database (LECTURE-RES-PRAC)'!B229)</f>
        <v/>
      </c>
      <c r="C232" s="336" t="str">
        <f aca="false">'Grade computation'!J232</f>
        <v/>
      </c>
      <c r="D232" s="336" t="str">
        <f aca="false">'Grade computation'!R232</f>
        <v/>
      </c>
      <c r="E232" s="336" t="str">
        <f aca="false">'Grade computation'!Z232</f>
        <v/>
      </c>
      <c r="F232" s="337" t="str">
        <f aca="false">'Grade computation'!AA232</f>
        <v/>
      </c>
      <c r="G232" s="338" t="str">
        <f aca="false">'Grade computation'!AB232</f>
        <v/>
      </c>
      <c r="H232" s="338"/>
      <c r="I232" s="233"/>
      <c r="J232" s="194"/>
      <c r="K232" s="286"/>
      <c r="L232" s="194"/>
      <c r="M232" s="286"/>
      <c r="N232" s="287"/>
      <c r="O232" s="194"/>
      <c r="P232" s="286"/>
      <c r="Q232" s="194"/>
      <c r="R232" s="286"/>
      <c r="S232" s="287"/>
      <c r="T232" s="194"/>
      <c r="U232" s="286"/>
      <c r="V232" s="194"/>
      <c r="W232" s="286"/>
      <c r="X232" s="287"/>
      <c r="Y232" s="194"/>
      <c r="Z232" s="286"/>
      <c r="AA232" s="194"/>
      <c r="AB232" s="286"/>
      <c r="AC232" s="287"/>
      <c r="AD232" s="194"/>
      <c r="AE232" s="286"/>
      <c r="AF232" s="194"/>
      <c r="AG232" s="286"/>
      <c r="AH232" s="287"/>
      <c r="AI232" s="194"/>
      <c r="AJ232" s="286"/>
      <c r="AK232" s="194"/>
      <c r="AL232" s="286"/>
      <c r="AM232" s="287"/>
      <c r="AN232" s="194"/>
      <c r="AO232" s="286"/>
      <c r="AP232" s="194"/>
    </row>
    <row r="233" customFormat="false" ht="19.5" hidden="false" customHeight="true" outlineLevel="0" collapsed="false">
      <c r="A233" s="183" t="str">
        <f aca="false">IF(ISBLANK('Database (LECTURE-RES-PRAC)'!A230),"",'Database (LECTURE-RES-PRAC)'!A230)</f>
        <v/>
      </c>
      <c r="B233" s="184" t="str">
        <f aca="false">IF(ISBLANK('Database (LECTURE-RES-PRAC)'!B230),"",'Database (LECTURE-RES-PRAC)'!B230)</f>
        <v/>
      </c>
      <c r="C233" s="336" t="str">
        <f aca="false">'Grade computation'!J233</f>
        <v/>
      </c>
      <c r="D233" s="336" t="str">
        <f aca="false">'Grade computation'!R233</f>
        <v/>
      </c>
      <c r="E233" s="336" t="str">
        <f aca="false">'Grade computation'!Z233</f>
        <v/>
      </c>
      <c r="F233" s="337" t="str">
        <f aca="false">'Grade computation'!AA233</f>
        <v/>
      </c>
      <c r="G233" s="338" t="str">
        <f aca="false">'Grade computation'!AB233</f>
        <v/>
      </c>
      <c r="H233" s="338"/>
      <c r="I233" s="233"/>
      <c r="J233" s="194"/>
      <c r="K233" s="286"/>
      <c r="L233" s="194"/>
      <c r="M233" s="286"/>
      <c r="N233" s="287"/>
      <c r="O233" s="194"/>
      <c r="P233" s="286"/>
      <c r="Q233" s="194"/>
      <c r="R233" s="286"/>
      <c r="S233" s="287"/>
      <c r="T233" s="194"/>
      <c r="U233" s="286"/>
      <c r="V233" s="194"/>
      <c r="W233" s="286"/>
      <c r="X233" s="287"/>
      <c r="Y233" s="194"/>
      <c r="Z233" s="286"/>
      <c r="AA233" s="194"/>
      <c r="AB233" s="286"/>
      <c r="AC233" s="287"/>
      <c r="AD233" s="194"/>
      <c r="AE233" s="286"/>
      <c r="AF233" s="194"/>
      <c r="AG233" s="286"/>
      <c r="AH233" s="287"/>
      <c r="AI233" s="194"/>
      <c r="AJ233" s="286"/>
      <c r="AK233" s="194"/>
      <c r="AL233" s="286"/>
      <c r="AM233" s="287"/>
      <c r="AN233" s="194"/>
      <c r="AO233" s="286"/>
      <c r="AP233" s="194"/>
    </row>
    <row r="234" customFormat="false" ht="19.5" hidden="false" customHeight="true" outlineLevel="0" collapsed="false">
      <c r="A234" s="228" t="str">
        <f aca="false">IF(ISBLANK('Database (LECTURE-RES-PRAC)'!A231),"",'Database (LECTURE-RES-PRAC)'!A231)</f>
        <v/>
      </c>
      <c r="B234" s="229" t="str">
        <f aca="false">IF(ISBLANK('Database (LECTURE-RES-PRAC)'!B231),"",'Database (LECTURE-RES-PRAC)'!B231)</f>
        <v/>
      </c>
      <c r="C234" s="336" t="str">
        <f aca="false">'Grade computation'!J234</f>
        <v/>
      </c>
      <c r="D234" s="336" t="str">
        <f aca="false">'Grade computation'!R234</f>
        <v/>
      </c>
      <c r="E234" s="336" t="str">
        <f aca="false">'Grade computation'!Z234</f>
        <v/>
      </c>
      <c r="F234" s="337" t="str">
        <f aca="false">'Grade computation'!AA234</f>
        <v/>
      </c>
      <c r="G234" s="338" t="str">
        <f aca="false">'Grade computation'!AB234</f>
        <v/>
      </c>
      <c r="H234" s="338"/>
      <c r="I234" s="233"/>
      <c r="J234" s="194"/>
      <c r="K234" s="286"/>
      <c r="L234" s="194"/>
      <c r="M234" s="286"/>
      <c r="N234" s="287"/>
      <c r="O234" s="194"/>
      <c r="P234" s="286"/>
      <c r="Q234" s="194"/>
      <c r="R234" s="286"/>
      <c r="S234" s="287"/>
      <c r="T234" s="194"/>
      <c r="U234" s="286"/>
      <c r="V234" s="194"/>
      <c r="W234" s="286"/>
      <c r="X234" s="287"/>
      <c r="Y234" s="194"/>
      <c r="Z234" s="286"/>
      <c r="AA234" s="194"/>
      <c r="AB234" s="286"/>
      <c r="AC234" s="287"/>
      <c r="AD234" s="194"/>
      <c r="AE234" s="286"/>
      <c r="AF234" s="194"/>
      <c r="AG234" s="286"/>
      <c r="AH234" s="287"/>
      <c r="AI234" s="194"/>
      <c r="AJ234" s="286"/>
      <c r="AK234" s="194"/>
      <c r="AL234" s="286"/>
      <c r="AM234" s="287"/>
      <c r="AN234" s="194"/>
      <c r="AO234" s="286"/>
      <c r="AP234" s="194"/>
    </row>
    <row r="235" customFormat="false" ht="19.5" hidden="false" customHeight="true" outlineLevel="0" collapsed="false">
      <c r="A235" s="183" t="str">
        <f aca="false">IF(ISBLANK('Database (LECTURE-RES-PRAC)'!A232),"",'Database (LECTURE-RES-PRAC)'!A232)</f>
        <v/>
      </c>
      <c r="B235" s="184" t="str">
        <f aca="false">IF(ISBLANK('Database (LECTURE-RES-PRAC)'!B232),"",'Database (LECTURE-RES-PRAC)'!B232)</f>
        <v/>
      </c>
      <c r="C235" s="336" t="str">
        <f aca="false">'Grade computation'!J235</f>
        <v/>
      </c>
      <c r="D235" s="336" t="str">
        <f aca="false">'Grade computation'!R235</f>
        <v/>
      </c>
      <c r="E235" s="336" t="str">
        <f aca="false">'Grade computation'!Z235</f>
        <v/>
      </c>
      <c r="F235" s="337" t="str">
        <f aca="false">'Grade computation'!AA235</f>
        <v/>
      </c>
      <c r="G235" s="338" t="str">
        <f aca="false">'Grade computation'!AB235</f>
        <v/>
      </c>
      <c r="H235" s="338"/>
      <c r="I235" s="233"/>
      <c r="J235" s="194"/>
      <c r="K235" s="286"/>
      <c r="L235" s="194"/>
      <c r="M235" s="286"/>
      <c r="N235" s="287"/>
      <c r="O235" s="194"/>
      <c r="P235" s="286"/>
      <c r="Q235" s="194"/>
      <c r="R235" s="286"/>
      <c r="S235" s="287"/>
      <c r="T235" s="194"/>
      <c r="U235" s="286"/>
      <c r="V235" s="194"/>
      <c r="W235" s="286"/>
      <c r="X235" s="287"/>
      <c r="Y235" s="194"/>
      <c r="Z235" s="286"/>
      <c r="AA235" s="194"/>
      <c r="AB235" s="286"/>
      <c r="AC235" s="287"/>
      <c r="AD235" s="194"/>
      <c r="AE235" s="286"/>
      <c r="AF235" s="194"/>
      <c r="AG235" s="286"/>
      <c r="AH235" s="287"/>
      <c r="AI235" s="194"/>
      <c r="AJ235" s="286"/>
      <c r="AK235" s="194"/>
      <c r="AL235" s="286"/>
      <c r="AM235" s="287"/>
      <c r="AN235" s="194"/>
      <c r="AO235" s="286"/>
      <c r="AP235" s="194"/>
    </row>
    <row r="236" customFormat="false" ht="19.5" hidden="false" customHeight="true" outlineLevel="0" collapsed="false">
      <c r="A236" s="228" t="str">
        <f aca="false">IF(ISBLANK('Database (LECTURE-RES-PRAC)'!A233),"",'Database (LECTURE-RES-PRAC)'!A233)</f>
        <v/>
      </c>
      <c r="B236" s="229" t="str">
        <f aca="false">IF(ISBLANK('Database (LECTURE-RES-PRAC)'!B233),"",'Database (LECTURE-RES-PRAC)'!B233)</f>
        <v/>
      </c>
      <c r="C236" s="336" t="str">
        <f aca="false">'Grade computation'!J236</f>
        <v/>
      </c>
      <c r="D236" s="336" t="str">
        <f aca="false">'Grade computation'!R236</f>
        <v/>
      </c>
      <c r="E236" s="336" t="str">
        <f aca="false">'Grade computation'!Z236</f>
        <v/>
      </c>
      <c r="F236" s="337" t="str">
        <f aca="false">'Grade computation'!AA236</f>
        <v/>
      </c>
      <c r="G236" s="338" t="str">
        <f aca="false">'Grade computation'!AB236</f>
        <v/>
      </c>
      <c r="H236" s="338"/>
      <c r="I236" s="233"/>
      <c r="J236" s="194"/>
      <c r="K236" s="286"/>
      <c r="L236" s="194"/>
      <c r="M236" s="286"/>
      <c r="N236" s="287"/>
      <c r="O236" s="194"/>
      <c r="P236" s="286"/>
      <c r="Q236" s="194"/>
      <c r="R236" s="286"/>
      <c r="S236" s="287"/>
      <c r="T236" s="194"/>
      <c r="U236" s="286"/>
      <c r="V236" s="194"/>
      <c r="W236" s="286"/>
      <c r="X236" s="287"/>
      <c r="Y236" s="194"/>
      <c r="Z236" s="286"/>
      <c r="AA236" s="194"/>
      <c r="AB236" s="286"/>
      <c r="AC236" s="287"/>
      <c r="AD236" s="194"/>
      <c r="AE236" s="286"/>
      <c r="AF236" s="194"/>
      <c r="AG236" s="286"/>
      <c r="AH236" s="287"/>
      <c r="AI236" s="194"/>
      <c r="AJ236" s="286"/>
      <c r="AK236" s="194"/>
      <c r="AL236" s="286"/>
      <c r="AM236" s="287"/>
      <c r="AN236" s="194"/>
      <c r="AO236" s="286"/>
      <c r="AP236" s="194"/>
    </row>
    <row r="237" customFormat="false" ht="19.5" hidden="false" customHeight="true" outlineLevel="0" collapsed="false">
      <c r="A237" s="183" t="str">
        <f aca="false">IF(ISBLANK('Database (LECTURE-RES-PRAC)'!A234),"",'Database (LECTURE-RES-PRAC)'!A234)</f>
        <v/>
      </c>
      <c r="B237" s="184" t="str">
        <f aca="false">IF(ISBLANK('Database (LECTURE-RES-PRAC)'!B234),"",'Database (LECTURE-RES-PRAC)'!B234)</f>
        <v/>
      </c>
      <c r="C237" s="336" t="str">
        <f aca="false">'Grade computation'!J237</f>
        <v/>
      </c>
      <c r="D237" s="336" t="str">
        <f aca="false">'Grade computation'!R237</f>
        <v/>
      </c>
      <c r="E237" s="336" t="str">
        <f aca="false">'Grade computation'!Z237</f>
        <v/>
      </c>
      <c r="F237" s="337" t="str">
        <f aca="false">'Grade computation'!AA237</f>
        <v/>
      </c>
      <c r="G237" s="338" t="str">
        <f aca="false">'Grade computation'!AB237</f>
        <v/>
      </c>
      <c r="H237" s="338"/>
      <c r="I237" s="233"/>
      <c r="J237" s="194"/>
      <c r="K237" s="286"/>
      <c r="L237" s="194"/>
      <c r="M237" s="286"/>
      <c r="N237" s="287"/>
      <c r="O237" s="194"/>
      <c r="P237" s="286"/>
      <c r="Q237" s="194"/>
      <c r="R237" s="286"/>
      <c r="S237" s="287"/>
      <c r="T237" s="194"/>
      <c r="U237" s="286"/>
      <c r="V237" s="194"/>
      <c r="W237" s="286"/>
      <c r="X237" s="287"/>
      <c r="Y237" s="194"/>
      <c r="Z237" s="286"/>
      <c r="AA237" s="194"/>
      <c r="AB237" s="286"/>
      <c r="AC237" s="287"/>
      <c r="AD237" s="194"/>
      <c r="AE237" s="286"/>
      <c r="AF237" s="194"/>
      <c r="AG237" s="286"/>
      <c r="AH237" s="287"/>
      <c r="AI237" s="194"/>
      <c r="AJ237" s="286"/>
      <c r="AK237" s="194"/>
      <c r="AL237" s="286"/>
      <c r="AM237" s="287"/>
      <c r="AN237" s="194"/>
      <c r="AO237" s="286"/>
      <c r="AP237" s="194"/>
    </row>
    <row r="238" customFormat="false" ht="19.5" hidden="false" customHeight="true" outlineLevel="0" collapsed="false">
      <c r="A238" s="228" t="str">
        <f aca="false">IF(ISBLANK('Database (LECTURE-RES-PRAC)'!A235),"",'Database (LECTURE-RES-PRAC)'!A235)</f>
        <v/>
      </c>
      <c r="B238" s="229" t="str">
        <f aca="false">IF(ISBLANK('Database (LECTURE-RES-PRAC)'!B235),"",'Database (LECTURE-RES-PRAC)'!B235)</f>
        <v/>
      </c>
      <c r="C238" s="336" t="str">
        <f aca="false">'Grade computation'!J238</f>
        <v/>
      </c>
      <c r="D238" s="336" t="str">
        <f aca="false">'Grade computation'!R238</f>
        <v/>
      </c>
      <c r="E238" s="336" t="str">
        <f aca="false">'Grade computation'!Z238</f>
        <v/>
      </c>
      <c r="F238" s="337" t="str">
        <f aca="false">'Grade computation'!AA238</f>
        <v/>
      </c>
      <c r="G238" s="338" t="str">
        <f aca="false">'Grade computation'!AB238</f>
        <v/>
      </c>
      <c r="H238" s="338"/>
      <c r="I238" s="233"/>
      <c r="J238" s="194"/>
      <c r="K238" s="286"/>
      <c r="L238" s="194"/>
      <c r="M238" s="286"/>
      <c r="N238" s="287"/>
      <c r="O238" s="194"/>
      <c r="P238" s="286"/>
      <c r="Q238" s="194"/>
      <c r="R238" s="286"/>
      <c r="S238" s="287"/>
      <c r="T238" s="194"/>
      <c r="U238" s="286"/>
      <c r="V238" s="194"/>
      <c r="W238" s="286"/>
      <c r="X238" s="287"/>
      <c r="Y238" s="194"/>
      <c r="Z238" s="286"/>
      <c r="AA238" s="194"/>
      <c r="AB238" s="286"/>
      <c r="AC238" s="287"/>
      <c r="AD238" s="194"/>
      <c r="AE238" s="286"/>
      <c r="AF238" s="194"/>
      <c r="AG238" s="286"/>
      <c r="AH238" s="287"/>
      <c r="AI238" s="194"/>
      <c r="AJ238" s="286"/>
      <c r="AK238" s="194"/>
      <c r="AL238" s="286"/>
      <c r="AM238" s="287"/>
      <c r="AN238" s="194"/>
      <c r="AO238" s="286"/>
      <c r="AP238" s="194"/>
    </row>
    <row r="239" customFormat="false" ht="19.5" hidden="false" customHeight="true" outlineLevel="0" collapsed="false">
      <c r="A239" s="183" t="str">
        <f aca="false">IF(ISBLANK('Database (LECTURE-RES-PRAC)'!A236),"",'Database (LECTURE-RES-PRAC)'!A236)</f>
        <v/>
      </c>
      <c r="B239" s="184" t="str">
        <f aca="false">IF(ISBLANK('Database (LECTURE-RES-PRAC)'!B236),"",'Database (LECTURE-RES-PRAC)'!B236)</f>
        <v/>
      </c>
      <c r="C239" s="336" t="str">
        <f aca="false">'Grade computation'!J239</f>
        <v/>
      </c>
      <c r="D239" s="336" t="str">
        <f aca="false">'Grade computation'!R239</f>
        <v/>
      </c>
      <c r="E239" s="336" t="str">
        <f aca="false">'Grade computation'!Z239</f>
        <v/>
      </c>
      <c r="F239" s="337" t="str">
        <f aca="false">'Grade computation'!AA239</f>
        <v/>
      </c>
      <c r="G239" s="338" t="str">
        <f aca="false">'Grade computation'!AB239</f>
        <v/>
      </c>
      <c r="H239" s="338"/>
      <c r="I239" s="233"/>
      <c r="J239" s="194"/>
      <c r="K239" s="286"/>
      <c r="L239" s="194"/>
      <c r="M239" s="286"/>
      <c r="N239" s="287"/>
      <c r="O239" s="194"/>
      <c r="P239" s="286"/>
      <c r="Q239" s="194"/>
      <c r="R239" s="286"/>
      <c r="S239" s="287"/>
      <c r="T239" s="194"/>
      <c r="U239" s="286"/>
      <c r="V239" s="194"/>
      <c r="W239" s="286"/>
      <c r="X239" s="287"/>
      <c r="Y239" s="194"/>
      <c r="Z239" s="286"/>
      <c r="AA239" s="194"/>
      <c r="AB239" s="286"/>
      <c r="AC239" s="287"/>
      <c r="AD239" s="194"/>
      <c r="AE239" s="286"/>
      <c r="AF239" s="194"/>
      <c r="AG239" s="286"/>
      <c r="AH239" s="287"/>
      <c r="AI239" s="194"/>
      <c r="AJ239" s="286"/>
      <c r="AK239" s="194"/>
      <c r="AL239" s="286"/>
      <c r="AM239" s="287"/>
      <c r="AN239" s="194"/>
      <c r="AO239" s="286"/>
      <c r="AP239" s="194"/>
    </row>
    <row r="240" customFormat="false" ht="19.5" hidden="false" customHeight="true" outlineLevel="0" collapsed="false">
      <c r="A240" s="228" t="str">
        <f aca="false">IF(ISBLANK('Database (LECTURE-RES-PRAC)'!A237),"",'Database (LECTURE-RES-PRAC)'!A237)</f>
        <v/>
      </c>
      <c r="B240" s="229" t="str">
        <f aca="false">IF(ISBLANK('Database (LECTURE-RES-PRAC)'!B237),"",'Database (LECTURE-RES-PRAC)'!B237)</f>
        <v/>
      </c>
      <c r="C240" s="336" t="str">
        <f aca="false">'Grade computation'!J240</f>
        <v/>
      </c>
      <c r="D240" s="336" t="str">
        <f aca="false">'Grade computation'!R240</f>
        <v/>
      </c>
      <c r="E240" s="336" t="str">
        <f aca="false">'Grade computation'!Z240</f>
        <v/>
      </c>
      <c r="F240" s="337" t="str">
        <f aca="false">'Grade computation'!AA240</f>
        <v/>
      </c>
      <c r="G240" s="338" t="str">
        <f aca="false">'Grade computation'!AB240</f>
        <v/>
      </c>
      <c r="H240" s="338"/>
      <c r="I240" s="233"/>
      <c r="J240" s="194"/>
      <c r="K240" s="286"/>
      <c r="L240" s="194"/>
      <c r="M240" s="286"/>
      <c r="N240" s="287"/>
      <c r="O240" s="194"/>
      <c r="P240" s="286"/>
      <c r="Q240" s="194"/>
      <c r="R240" s="286"/>
      <c r="S240" s="287"/>
      <c r="T240" s="194"/>
      <c r="U240" s="286"/>
      <c r="V240" s="194"/>
      <c r="W240" s="286"/>
      <c r="X240" s="287"/>
      <c r="Y240" s="194"/>
      <c r="Z240" s="286"/>
      <c r="AA240" s="194"/>
      <c r="AB240" s="286"/>
      <c r="AC240" s="287"/>
      <c r="AD240" s="194"/>
      <c r="AE240" s="286"/>
      <c r="AF240" s="194"/>
      <c r="AG240" s="286"/>
      <c r="AH240" s="287"/>
      <c r="AI240" s="194"/>
      <c r="AJ240" s="286"/>
      <c r="AK240" s="194"/>
      <c r="AL240" s="286"/>
      <c r="AM240" s="287"/>
      <c r="AN240" s="194"/>
      <c r="AO240" s="286"/>
      <c r="AP240" s="194"/>
    </row>
    <row r="241" customFormat="false" ht="19.5" hidden="false" customHeight="true" outlineLevel="0" collapsed="false">
      <c r="A241" s="183" t="str">
        <f aca="false">IF(ISBLANK('Database (LECTURE-RES-PRAC)'!A238),"",'Database (LECTURE-RES-PRAC)'!A238)</f>
        <v/>
      </c>
      <c r="B241" s="184" t="str">
        <f aca="false">IF(ISBLANK('Database (LECTURE-RES-PRAC)'!B238),"",'Database (LECTURE-RES-PRAC)'!B238)</f>
        <v/>
      </c>
      <c r="C241" s="336" t="str">
        <f aca="false">'Grade computation'!J241</f>
        <v/>
      </c>
      <c r="D241" s="336" t="str">
        <f aca="false">'Grade computation'!R241</f>
        <v/>
      </c>
      <c r="E241" s="336" t="str">
        <f aca="false">'Grade computation'!Z241</f>
        <v/>
      </c>
      <c r="F241" s="337" t="str">
        <f aca="false">'Grade computation'!AA241</f>
        <v/>
      </c>
      <c r="G241" s="338" t="str">
        <f aca="false">'Grade computation'!AB241</f>
        <v/>
      </c>
      <c r="H241" s="338"/>
      <c r="I241" s="233"/>
      <c r="J241" s="194"/>
      <c r="K241" s="286"/>
      <c r="L241" s="194"/>
      <c r="M241" s="286"/>
      <c r="N241" s="287"/>
      <c r="O241" s="194"/>
      <c r="P241" s="286"/>
      <c r="Q241" s="194"/>
      <c r="R241" s="286"/>
      <c r="S241" s="287"/>
      <c r="T241" s="194"/>
      <c r="U241" s="286"/>
      <c r="V241" s="194"/>
      <c r="W241" s="286"/>
      <c r="X241" s="287"/>
      <c r="Y241" s="194"/>
      <c r="Z241" s="286"/>
      <c r="AA241" s="194"/>
      <c r="AB241" s="286"/>
      <c r="AC241" s="287"/>
      <c r="AD241" s="194"/>
      <c r="AE241" s="286"/>
      <c r="AF241" s="194"/>
      <c r="AG241" s="286"/>
      <c r="AH241" s="287"/>
      <c r="AI241" s="194"/>
      <c r="AJ241" s="286"/>
      <c r="AK241" s="194"/>
      <c r="AL241" s="286"/>
      <c r="AM241" s="287"/>
      <c r="AN241" s="194"/>
      <c r="AO241" s="286"/>
      <c r="AP241" s="194"/>
    </row>
    <row r="242" customFormat="false" ht="19.5" hidden="false" customHeight="true" outlineLevel="0" collapsed="false">
      <c r="A242" s="228" t="str">
        <f aca="false">IF(ISBLANK('Database (LECTURE-RES-PRAC)'!A239),"",'Database (LECTURE-RES-PRAC)'!A239)</f>
        <v/>
      </c>
      <c r="B242" s="229" t="str">
        <f aca="false">IF(ISBLANK('Database (LECTURE-RES-PRAC)'!B239),"",'Database (LECTURE-RES-PRAC)'!B239)</f>
        <v/>
      </c>
      <c r="C242" s="336" t="str">
        <f aca="false">'Grade computation'!J242</f>
        <v/>
      </c>
      <c r="D242" s="336" t="str">
        <f aca="false">'Grade computation'!R242</f>
        <v/>
      </c>
      <c r="E242" s="336" t="str">
        <f aca="false">'Grade computation'!Z242</f>
        <v/>
      </c>
      <c r="F242" s="337" t="str">
        <f aca="false">'Grade computation'!AA242</f>
        <v/>
      </c>
      <c r="G242" s="338" t="str">
        <f aca="false">'Grade computation'!AB242</f>
        <v/>
      </c>
      <c r="H242" s="338"/>
      <c r="I242" s="233"/>
      <c r="J242" s="194"/>
      <c r="K242" s="286"/>
      <c r="L242" s="194"/>
      <c r="M242" s="286"/>
      <c r="N242" s="287"/>
      <c r="O242" s="194"/>
      <c r="P242" s="286"/>
      <c r="Q242" s="194"/>
      <c r="R242" s="286"/>
      <c r="S242" s="287"/>
      <c r="T242" s="194"/>
      <c r="U242" s="286"/>
      <c r="V242" s="194"/>
      <c r="W242" s="286"/>
      <c r="X242" s="287"/>
      <c r="Y242" s="194"/>
      <c r="Z242" s="286"/>
      <c r="AA242" s="194"/>
      <c r="AB242" s="286"/>
      <c r="AC242" s="287"/>
      <c r="AD242" s="194"/>
      <c r="AE242" s="286"/>
      <c r="AF242" s="194"/>
      <c r="AG242" s="286"/>
      <c r="AH242" s="287"/>
      <c r="AI242" s="194"/>
      <c r="AJ242" s="286"/>
      <c r="AK242" s="194"/>
      <c r="AL242" s="286"/>
      <c r="AM242" s="287"/>
      <c r="AN242" s="194"/>
      <c r="AO242" s="286"/>
      <c r="AP242" s="194"/>
    </row>
    <row r="243" customFormat="false" ht="19.5" hidden="false" customHeight="true" outlineLevel="0" collapsed="false">
      <c r="A243" s="183" t="str">
        <f aca="false">IF(ISBLANK('Database (LECTURE-RES-PRAC)'!A240),"",'Database (LECTURE-RES-PRAC)'!A240)</f>
        <v/>
      </c>
      <c r="B243" s="184" t="str">
        <f aca="false">IF(ISBLANK('Database (LECTURE-RES-PRAC)'!B240),"",'Database (LECTURE-RES-PRAC)'!B240)</f>
        <v/>
      </c>
      <c r="C243" s="336" t="str">
        <f aca="false">'Grade computation'!J243</f>
        <v/>
      </c>
      <c r="D243" s="336" t="str">
        <f aca="false">'Grade computation'!R243</f>
        <v/>
      </c>
      <c r="E243" s="336" t="str">
        <f aca="false">'Grade computation'!Z243</f>
        <v/>
      </c>
      <c r="F243" s="337" t="str">
        <f aca="false">'Grade computation'!AA243</f>
        <v/>
      </c>
      <c r="G243" s="338" t="str">
        <f aca="false">'Grade computation'!AB243</f>
        <v/>
      </c>
      <c r="H243" s="338"/>
      <c r="I243" s="233"/>
      <c r="J243" s="194"/>
      <c r="K243" s="286"/>
      <c r="L243" s="194"/>
      <c r="M243" s="286"/>
      <c r="N243" s="287"/>
      <c r="O243" s="194"/>
      <c r="P243" s="286"/>
      <c r="Q243" s="194"/>
      <c r="R243" s="286"/>
      <c r="S243" s="287"/>
      <c r="T243" s="194"/>
      <c r="U243" s="286"/>
      <c r="V243" s="194"/>
      <c r="W243" s="286"/>
      <c r="X243" s="287"/>
      <c r="Y243" s="194"/>
      <c r="Z243" s="286"/>
      <c r="AA243" s="194"/>
      <c r="AB243" s="286"/>
      <c r="AC243" s="287"/>
      <c r="AD243" s="194"/>
      <c r="AE243" s="286"/>
      <c r="AF243" s="194"/>
      <c r="AG243" s="286"/>
      <c r="AH243" s="287"/>
      <c r="AI243" s="194"/>
      <c r="AJ243" s="286"/>
      <c r="AK243" s="194"/>
      <c r="AL243" s="286"/>
      <c r="AM243" s="287"/>
      <c r="AN243" s="194"/>
      <c r="AO243" s="286"/>
      <c r="AP243" s="194"/>
    </row>
    <row r="244" customFormat="false" ht="19.5" hidden="false" customHeight="true" outlineLevel="0" collapsed="false">
      <c r="A244" s="228" t="str">
        <f aca="false">IF(ISBLANK('Database (LECTURE-RES-PRAC)'!A241),"",'Database (LECTURE-RES-PRAC)'!A241)</f>
        <v/>
      </c>
      <c r="B244" s="229" t="str">
        <f aca="false">IF(ISBLANK('Database (LECTURE-RES-PRAC)'!B241),"",'Database (LECTURE-RES-PRAC)'!B241)</f>
        <v/>
      </c>
      <c r="C244" s="336" t="str">
        <f aca="false">'Grade computation'!J244</f>
        <v/>
      </c>
      <c r="D244" s="336" t="str">
        <f aca="false">'Grade computation'!R244</f>
        <v/>
      </c>
      <c r="E244" s="336" t="str">
        <f aca="false">'Grade computation'!Z244</f>
        <v/>
      </c>
      <c r="F244" s="337" t="str">
        <f aca="false">'Grade computation'!AA244</f>
        <v/>
      </c>
      <c r="G244" s="338" t="str">
        <f aca="false">'Grade computation'!AB244</f>
        <v/>
      </c>
      <c r="H244" s="338"/>
      <c r="I244" s="233"/>
      <c r="J244" s="194"/>
      <c r="K244" s="286"/>
      <c r="L244" s="194"/>
      <c r="M244" s="286"/>
      <c r="N244" s="287"/>
      <c r="O244" s="194"/>
      <c r="P244" s="286"/>
      <c r="Q244" s="194"/>
      <c r="R244" s="286"/>
      <c r="S244" s="287"/>
      <c r="T244" s="194"/>
      <c r="U244" s="286"/>
      <c r="V244" s="194"/>
      <c r="W244" s="286"/>
      <c r="X244" s="287"/>
      <c r="Y244" s="194"/>
      <c r="Z244" s="286"/>
      <c r="AA244" s="194"/>
      <c r="AB244" s="286"/>
      <c r="AC244" s="287"/>
      <c r="AD244" s="194"/>
      <c r="AE244" s="286"/>
      <c r="AF244" s="194"/>
      <c r="AG244" s="286"/>
      <c r="AH244" s="287"/>
      <c r="AI244" s="194"/>
      <c r="AJ244" s="286"/>
      <c r="AK244" s="194"/>
      <c r="AL244" s="286"/>
      <c r="AM244" s="287"/>
      <c r="AN244" s="194"/>
      <c r="AO244" s="286"/>
      <c r="AP244" s="194"/>
    </row>
    <row r="245" customFormat="false" ht="19.5" hidden="false" customHeight="true" outlineLevel="0" collapsed="false">
      <c r="A245" s="183" t="str">
        <f aca="false">IF(ISBLANK('Database (LECTURE-RES-PRAC)'!A242),"",'Database (LECTURE-RES-PRAC)'!A242)</f>
        <v/>
      </c>
      <c r="B245" s="184" t="str">
        <f aca="false">IF(ISBLANK('Database (LECTURE-RES-PRAC)'!B242),"",'Database (LECTURE-RES-PRAC)'!B242)</f>
        <v/>
      </c>
      <c r="C245" s="336" t="str">
        <f aca="false">'Grade computation'!J245</f>
        <v/>
      </c>
      <c r="D245" s="336" t="str">
        <f aca="false">'Grade computation'!R245</f>
        <v/>
      </c>
      <c r="E245" s="336" t="str">
        <f aca="false">'Grade computation'!Z245</f>
        <v/>
      </c>
      <c r="F245" s="337" t="str">
        <f aca="false">'Grade computation'!AA245</f>
        <v/>
      </c>
      <c r="G245" s="338" t="str">
        <f aca="false">'Grade computation'!AB245</f>
        <v/>
      </c>
      <c r="H245" s="338"/>
      <c r="I245" s="233"/>
      <c r="J245" s="194"/>
      <c r="K245" s="286"/>
      <c r="L245" s="194"/>
      <c r="M245" s="286"/>
      <c r="N245" s="287"/>
      <c r="O245" s="194"/>
      <c r="P245" s="286"/>
      <c r="Q245" s="194"/>
      <c r="R245" s="286"/>
      <c r="S245" s="287"/>
      <c r="T245" s="194"/>
      <c r="U245" s="286"/>
      <c r="V245" s="194"/>
      <c r="W245" s="286"/>
      <c r="X245" s="287"/>
      <c r="Y245" s="194"/>
      <c r="Z245" s="286"/>
      <c r="AA245" s="194"/>
      <c r="AB245" s="286"/>
      <c r="AC245" s="287"/>
      <c r="AD245" s="194"/>
      <c r="AE245" s="286"/>
      <c r="AF245" s="194"/>
      <c r="AG245" s="286"/>
      <c r="AH245" s="287"/>
      <c r="AI245" s="194"/>
      <c r="AJ245" s="286"/>
      <c r="AK245" s="194"/>
      <c r="AL245" s="286"/>
      <c r="AM245" s="287"/>
      <c r="AN245" s="194"/>
      <c r="AO245" s="286"/>
      <c r="AP245" s="194"/>
    </row>
    <row r="246" customFormat="false" ht="19.5" hidden="false" customHeight="true" outlineLevel="0" collapsed="false">
      <c r="A246" s="228" t="str">
        <f aca="false">IF(ISBLANK('Database (LECTURE-RES-PRAC)'!A243),"",'Database (LECTURE-RES-PRAC)'!A243)</f>
        <v/>
      </c>
      <c r="B246" s="229" t="str">
        <f aca="false">IF(ISBLANK('Database (LECTURE-RES-PRAC)'!B243),"",'Database (LECTURE-RES-PRAC)'!B243)</f>
        <v/>
      </c>
      <c r="C246" s="336" t="str">
        <f aca="false">'Grade computation'!J246</f>
        <v/>
      </c>
      <c r="D246" s="336" t="str">
        <f aca="false">'Grade computation'!R246</f>
        <v/>
      </c>
      <c r="E246" s="336" t="str">
        <f aca="false">'Grade computation'!Z246</f>
        <v/>
      </c>
      <c r="F246" s="337" t="str">
        <f aca="false">'Grade computation'!AA246</f>
        <v/>
      </c>
      <c r="G246" s="338" t="str">
        <f aca="false">'Grade computation'!AB246</f>
        <v/>
      </c>
      <c r="H246" s="338"/>
      <c r="I246" s="233"/>
      <c r="J246" s="194"/>
      <c r="K246" s="286"/>
      <c r="L246" s="194"/>
      <c r="M246" s="286"/>
      <c r="N246" s="287"/>
      <c r="O246" s="194"/>
      <c r="P246" s="286"/>
      <c r="Q246" s="194"/>
      <c r="R246" s="286"/>
      <c r="S246" s="287"/>
      <c r="T246" s="194"/>
      <c r="U246" s="286"/>
      <c r="V246" s="194"/>
      <c r="W246" s="286"/>
      <c r="X246" s="287"/>
      <c r="Y246" s="194"/>
      <c r="Z246" s="286"/>
      <c r="AA246" s="194"/>
      <c r="AB246" s="286"/>
      <c r="AC246" s="287"/>
      <c r="AD246" s="194"/>
      <c r="AE246" s="286"/>
      <c r="AF246" s="194"/>
      <c r="AG246" s="286"/>
      <c r="AH246" s="287"/>
      <c r="AI246" s="194"/>
      <c r="AJ246" s="286"/>
      <c r="AK246" s="194"/>
      <c r="AL246" s="286"/>
      <c r="AM246" s="287"/>
      <c r="AN246" s="194"/>
      <c r="AO246" s="286"/>
      <c r="AP246" s="194"/>
    </row>
    <row r="247" customFormat="false" ht="19.5" hidden="false" customHeight="true" outlineLevel="0" collapsed="false">
      <c r="A247" s="183" t="str">
        <f aca="false">IF(ISBLANK('Database (LECTURE-RES-PRAC)'!A244),"",'Database (LECTURE-RES-PRAC)'!A244)</f>
        <v/>
      </c>
      <c r="B247" s="184" t="str">
        <f aca="false">IF(ISBLANK('Database (LECTURE-RES-PRAC)'!B244),"",'Database (LECTURE-RES-PRAC)'!B244)</f>
        <v/>
      </c>
      <c r="C247" s="336" t="str">
        <f aca="false">'Grade computation'!J247</f>
        <v/>
      </c>
      <c r="D247" s="336" t="str">
        <f aca="false">'Grade computation'!R247</f>
        <v/>
      </c>
      <c r="E247" s="336" t="str">
        <f aca="false">'Grade computation'!Z247</f>
        <v/>
      </c>
      <c r="F247" s="337" t="str">
        <f aca="false">'Grade computation'!AA247</f>
        <v/>
      </c>
      <c r="G247" s="338" t="str">
        <f aca="false">'Grade computation'!AB247</f>
        <v/>
      </c>
      <c r="H247" s="338"/>
      <c r="I247" s="233"/>
      <c r="J247" s="194"/>
      <c r="K247" s="286"/>
      <c r="L247" s="194"/>
      <c r="M247" s="286"/>
      <c r="N247" s="287"/>
      <c r="O247" s="194"/>
      <c r="P247" s="286"/>
      <c r="Q247" s="194"/>
      <c r="R247" s="286"/>
      <c r="S247" s="287"/>
      <c r="T247" s="194"/>
      <c r="U247" s="286"/>
      <c r="V247" s="194"/>
      <c r="W247" s="286"/>
      <c r="X247" s="287"/>
      <c r="Y247" s="194"/>
      <c r="Z247" s="286"/>
      <c r="AA247" s="194"/>
      <c r="AB247" s="286"/>
      <c r="AC247" s="287"/>
      <c r="AD247" s="194"/>
      <c r="AE247" s="286"/>
      <c r="AF247" s="194"/>
      <c r="AG247" s="286"/>
      <c r="AH247" s="287"/>
      <c r="AI247" s="194"/>
      <c r="AJ247" s="286"/>
      <c r="AK247" s="194"/>
      <c r="AL247" s="286"/>
      <c r="AM247" s="287"/>
      <c r="AN247" s="194"/>
      <c r="AO247" s="286"/>
      <c r="AP247" s="194"/>
    </row>
    <row r="248" customFormat="false" ht="19.5" hidden="false" customHeight="true" outlineLevel="0" collapsed="false">
      <c r="A248" s="228" t="str">
        <f aca="false">IF(ISBLANK('Database (LECTURE-RES-PRAC)'!A245),"",'Database (LECTURE-RES-PRAC)'!A245)</f>
        <v/>
      </c>
      <c r="B248" s="229" t="str">
        <f aca="false">IF(ISBLANK('Database (LECTURE-RES-PRAC)'!B245),"",'Database (LECTURE-RES-PRAC)'!B245)</f>
        <v/>
      </c>
      <c r="C248" s="336" t="str">
        <f aca="false">'Grade computation'!J248</f>
        <v/>
      </c>
      <c r="D248" s="336" t="str">
        <f aca="false">'Grade computation'!R248</f>
        <v/>
      </c>
      <c r="E248" s="336" t="str">
        <f aca="false">'Grade computation'!Z248</f>
        <v/>
      </c>
      <c r="F248" s="337" t="str">
        <f aca="false">'Grade computation'!AA248</f>
        <v/>
      </c>
      <c r="G248" s="338" t="str">
        <f aca="false">'Grade computation'!AB248</f>
        <v/>
      </c>
      <c r="H248" s="338"/>
      <c r="I248" s="233"/>
      <c r="J248" s="194"/>
      <c r="K248" s="286"/>
      <c r="L248" s="194"/>
      <c r="M248" s="286"/>
      <c r="N248" s="287"/>
      <c r="O248" s="194"/>
      <c r="P248" s="286"/>
      <c r="Q248" s="194"/>
      <c r="R248" s="286"/>
      <c r="S248" s="287"/>
      <c r="T248" s="194"/>
      <c r="U248" s="286"/>
      <c r="V248" s="194"/>
      <c r="W248" s="286"/>
      <c r="X248" s="287"/>
      <c r="Y248" s="194"/>
      <c r="Z248" s="286"/>
      <c r="AA248" s="194"/>
      <c r="AB248" s="286"/>
      <c r="AC248" s="287"/>
      <c r="AD248" s="194"/>
      <c r="AE248" s="286"/>
      <c r="AF248" s="194"/>
      <c r="AG248" s="286"/>
      <c r="AH248" s="287"/>
      <c r="AI248" s="194"/>
      <c r="AJ248" s="286"/>
      <c r="AK248" s="194"/>
      <c r="AL248" s="286"/>
      <c r="AM248" s="287"/>
      <c r="AN248" s="194"/>
      <c r="AO248" s="286"/>
      <c r="AP248" s="194"/>
    </row>
    <row r="249" customFormat="false" ht="19.5" hidden="false" customHeight="true" outlineLevel="0" collapsed="false">
      <c r="A249" s="183" t="str">
        <f aca="false">IF(ISBLANK('Database (LECTURE-RES-PRAC)'!A246),"",'Database (LECTURE-RES-PRAC)'!A246)</f>
        <v/>
      </c>
      <c r="B249" s="184" t="str">
        <f aca="false">IF(ISBLANK('Database (LECTURE-RES-PRAC)'!B246),"",'Database (LECTURE-RES-PRAC)'!B246)</f>
        <v/>
      </c>
      <c r="C249" s="336" t="str">
        <f aca="false">'Grade computation'!J249</f>
        <v/>
      </c>
      <c r="D249" s="336" t="str">
        <f aca="false">'Grade computation'!R249</f>
        <v/>
      </c>
      <c r="E249" s="336" t="str">
        <f aca="false">'Grade computation'!Z249</f>
        <v/>
      </c>
      <c r="F249" s="337" t="str">
        <f aca="false">'Grade computation'!AA249</f>
        <v/>
      </c>
      <c r="G249" s="338" t="str">
        <f aca="false">'Grade computation'!AB249</f>
        <v/>
      </c>
      <c r="H249" s="338"/>
      <c r="I249" s="233"/>
      <c r="J249" s="194"/>
      <c r="K249" s="286"/>
      <c r="L249" s="194"/>
      <c r="M249" s="286"/>
      <c r="N249" s="287"/>
      <c r="O249" s="194"/>
      <c r="P249" s="286"/>
      <c r="Q249" s="194"/>
      <c r="R249" s="286"/>
      <c r="S249" s="287"/>
      <c r="T249" s="194"/>
      <c r="U249" s="286"/>
      <c r="V249" s="194"/>
      <c r="W249" s="286"/>
      <c r="X249" s="287"/>
      <c r="Y249" s="194"/>
      <c r="Z249" s="286"/>
      <c r="AA249" s="194"/>
      <c r="AB249" s="286"/>
      <c r="AC249" s="287"/>
      <c r="AD249" s="194"/>
      <c r="AE249" s="286"/>
      <c r="AF249" s="194"/>
      <c r="AG249" s="286"/>
      <c r="AH249" s="287"/>
      <c r="AI249" s="194"/>
      <c r="AJ249" s="286"/>
      <c r="AK249" s="194"/>
      <c r="AL249" s="286"/>
      <c r="AM249" s="287"/>
      <c r="AN249" s="194"/>
      <c r="AO249" s="286"/>
      <c r="AP249" s="194"/>
    </row>
    <row r="250" customFormat="false" ht="19.5" hidden="false" customHeight="true" outlineLevel="0" collapsed="false">
      <c r="A250" s="228" t="str">
        <f aca="false">IF(ISBLANK('Database (LECTURE-RES-PRAC)'!A247),"",'Database (LECTURE-RES-PRAC)'!A247)</f>
        <v/>
      </c>
      <c r="B250" s="229" t="str">
        <f aca="false">IF(ISBLANK('Database (LECTURE-RES-PRAC)'!B247),"",'Database (LECTURE-RES-PRAC)'!B247)</f>
        <v/>
      </c>
      <c r="C250" s="336" t="str">
        <f aca="false">'Grade computation'!J250</f>
        <v/>
      </c>
      <c r="D250" s="336" t="str">
        <f aca="false">'Grade computation'!R250</f>
        <v/>
      </c>
      <c r="E250" s="336" t="str">
        <f aca="false">'Grade computation'!Z250</f>
        <v/>
      </c>
      <c r="F250" s="337" t="str">
        <f aca="false">'Grade computation'!AA250</f>
        <v/>
      </c>
      <c r="G250" s="338" t="str">
        <f aca="false">'Grade computation'!AB250</f>
        <v/>
      </c>
      <c r="H250" s="338"/>
      <c r="I250" s="233"/>
      <c r="J250" s="194"/>
      <c r="K250" s="286"/>
      <c r="L250" s="194"/>
      <c r="M250" s="286"/>
      <c r="N250" s="287"/>
      <c r="O250" s="194"/>
      <c r="P250" s="286"/>
      <c r="Q250" s="194"/>
      <c r="R250" s="286"/>
      <c r="S250" s="287"/>
      <c r="T250" s="194"/>
      <c r="U250" s="286"/>
      <c r="V250" s="194"/>
      <c r="W250" s="286"/>
      <c r="X250" s="287"/>
      <c r="Y250" s="194"/>
      <c r="Z250" s="286"/>
      <c r="AA250" s="194"/>
      <c r="AB250" s="286"/>
      <c r="AC250" s="287"/>
      <c r="AD250" s="194"/>
      <c r="AE250" s="286"/>
      <c r="AF250" s="194"/>
      <c r="AG250" s="286"/>
      <c r="AH250" s="287"/>
      <c r="AI250" s="194"/>
      <c r="AJ250" s="286"/>
      <c r="AK250" s="194"/>
      <c r="AL250" s="286"/>
      <c r="AM250" s="287"/>
      <c r="AN250" s="194"/>
      <c r="AO250" s="286"/>
      <c r="AP250" s="194"/>
    </row>
    <row r="251" customFormat="false" ht="19.5" hidden="false" customHeight="true" outlineLevel="0" collapsed="false">
      <c r="A251" s="183" t="str">
        <f aca="false">IF(ISBLANK('Database (LECTURE-RES-PRAC)'!A248),"",'Database (LECTURE-RES-PRAC)'!A248)</f>
        <v/>
      </c>
      <c r="B251" s="184" t="str">
        <f aca="false">IF(ISBLANK('Database (LECTURE-RES-PRAC)'!B248),"",'Database (LECTURE-RES-PRAC)'!B248)</f>
        <v/>
      </c>
      <c r="C251" s="336" t="str">
        <f aca="false">'Grade computation'!J251</f>
        <v/>
      </c>
      <c r="D251" s="336" t="str">
        <f aca="false">'Grade computation'!R251</f>
        <v/>
      </c>
      <c r="E251" s="336" t="str">
        <f aca="false">'Grade computation'!Z251</f>
        <v/>
      </c>
      <c r="F251" s="337" t="str">
        <f aca="false">'Grade computation'!AA251</f>
        <v/>
      </c>
      <c r="G251" s="338" t="str">
        <f aca="false">'Grade computation'!AB251</f>
        <v/>
      </c>
      <c r="H251" s="338"/>
      <c r="I251" s="233"/>
      <c r="J251" s="194"/>
      <c r="K251" s="286"/>
      <c r="L251" s="194"/>
      <c r="M251" s="286"/>
      <c r="N251" s="287"/>
      <c r="O251" s="194"/>
      <c r="P251" s="286"/>
      <c r="Q251" s="194"/>
      <c r="R251" s="286"/>
      <c r="S251" s="287"/>
      <c r="T251" s="194"/>
      <c r="U251" s="286"/>
      <c r="V251" s="194"/>
      <c r="W251" s="286"/>
      <c r="X251" s="287"/>
      <c r="Y251" s="194"/>
      <c r="Z251" s="286"/>
      <c r="AA251" s="194"/>
      <c r="AB251" s="286"/>
      <c r="AC251" s="287"/>
      <c r="AD251" s="194"/>
      <c r="AE251" s="286"/>
      <c r="AF251" s="194"/>
      <c r="AG251" s="286"/>
      <c r="AH251" s="287"/>
      <c r="AI251" s="194"/>
      <c r="AJ251" s="286"/>
      <c r="AK251" s="194"/>
      <c r="AL251" s="286"/>
      <c r="AM251" s="287"/>
      <c r="AN251" s="194"/>
      <c r="AO251" s="286"/>
      <c r="AP251" s="194"/>
    </row>
    <row r="252" customFormat="false" ht="19.5" hidden="false" customHeight="true" outlineLevel="0" collapsed="false">
      <c r="A252" s="228" t="str">
        <f aca="false">IF(ISBLANK('Database (LECTURE-RES-PRAC)'!A249),"",'Database (LECTURE-RES-PRAC)'!A249)</f>
        <v/>
      </c>
      <c r="B252" s="229" t="str">
        <f aca="false">IF(ISBLANK('Database (LECTURE-RES-PRAC)'!B249),"",'Database (LECTURE-RES-PRAC)'!B249)</f>
        <v/>
      </c>
      <c r="C252" s="336" t="str">
        <f aca="false">'Grade computation'!J252</f>
        <v/>
      </c>
      <c r="D252" s="336" t="str">
        <f aca="false">'Grade computation'!R252</f>
        <v/>
      </c>
      <c r="E252" s="336" t="str">
        <f aca="false">'Grade computation'!Z252</f>
        <v/>
      </c>
      <c r="F252" s="337" t="str">
        <f aca="false">'Grade computation'!AA252</f>
        <v/>
      </c>
      <c r="G252" s="338" t="str">
        <f aca="false">'Grade computation'!AB252</f>
        <v/>
      </c>
      <c r="H252" s="338"/>
      <c r="I252" s="233"/>
      <c r="J252" s="194"/>
      <c r="K252" s="286"/>
      <c r="L252" s="194"/>
      <c r="M252" s="286"/>
      <c r="N252" s="287"/>
      <c r="O252" s="194"/>
      <c r="P252" s="286"/>
      <c r="Q252" s="194"/>
      <c r="R252" s="286"/>
      <c r="S252" s="287"/>
      <c r="T252" s="194"/>
      <c r="U252" s="286"/>
      <c r="V252" s="194"/>
      <c r="W252" s="286"/>
      <c r="X252" s="287"/>
      <c r="Y252" s="194"/>
      <c r="Z252" s="286"/>
      <c r="AA252" s="194"/>
      <c r="AB252" s="286"/>
      <c r="AC252" s="287"/>
      <c r="AD252" s="194"/>
      <c r="AE252" s="286"/>
      <c r="AF252" s="194"/>
      <c r="AG252" s="286"/>
      <c r="AH252" s="287"/>
      <c r="AI252" s="194"/>
      <c r="AJ252" s="286"/>
      <c r="AK252" s="194"/>
      <c r="AL252" s="286"/>
      <c r="AM252" s="287"/>
      <c r="AN252" s="194"/>
      <c r="AO252" s="286"/>
      <c r="AP252" s="194"/>
    </row>
    <row r="253" customFormat="false" ht="19.5" hidden="false" customHeight="true" outlineLevel="0" collapsed="false">
      <c r="A253" s="183" t="str">
        <f aca="false">IF(ISBLANK('Database (LECTURE-RES-PRAC)'!A250),"",'Database (LECTURE-RES-PRAC)'!A250)</f>
        <v/>
      </c>
      <c r="B253" s="184" t="str">
        <f aca="false">IF(ISBLANK('Database (LECTURE-RES-PRAC)'!B250),"",'Database (LECTURE-RES-PRAC)'!B250)</f>
        <v/>
      </c>
      <c r="C253" s="336" t="str">
        <f aca="false">'Grade computation'!J253</f>
        <v/>
      </c>
      <c r="D253" s="336" t="str">
        <f aca="false">'Grade computation'!R253</f>
        <v/>
      </c>
      <c r="E253" s="336" t="str">
        <f aca="false">'Grade computation'!Z253</f>
        <v/>
      </c>
      <c r="F253" s="337" t="str">
        <f aca="false">'Grade computation'!AA253</f>
        <v/>
      </c>
      <c r="G253" s="338" t="str">
        <f aca="false">'Grade computation'!AB253</f>
        <v/>
      </c>
      <c r="H253" s="338"/>
      <c r="I253" s="233"/>
      <c r="J253" s="194"/>
      <c r="K253" s="286"/>
      <c r="L253" s="194"/>
      <c r="M253" s="286"/>
      <c r="N253" s="287"/>
      <c r="O253" s="194"/>
      <c r="P253" s="286"/>
      <c r="Q253" s="194"/>
      <c r="R253" s="286"/>
      <c r="S253" s="287"/>
      <c r="T253" s="194"/>
      <c r="U253" s="286"/>
      <c r="V253" s="194"/>
      <c r="W253" s="286"/>
      <c r="X253" s="287"/>
      <c r="Y253" s="194"/>
      <c r="Z253" s="286"/>
      <c r="AA253" s="194"/>
      <c r="AB253" s="286"/>
      <c r="AC253" s="287"/>
      <c r="AD253" s="194"/>
      <c r="AE253" s="286"/>
      <c r="AF253" s="194"/>
      <c r="AG253" s="286"/>
      <c r="AH253" s="287"/>
      <c r="AI253" s="194"/>
      <c r="AJ253" s="286"/>
      <c r="AK253" s="194"/>
      <c r="AL253" s="286"/>
      <c r="AM253" s="287"/>
      <c r="AN253" s="194"/>
      <c r="AO253" s="286"/>
      <c r="AP253" s="194"/>
    </row>
    <row r="254" customFormat="false" ht="19.5" hidden="false" customHeight="true" outlineLevel="0" collapsed="false">
      <c r="A254" s="228" t="str">
        <f aca="false">IF(ISBLANK('Database (LECTURE-RES-PRAC)'!A251),"",'Database (LECTURE-RES-PRAC)'!A251)</f>
        <v/>
      </c>
      <c r="B254" s="229" t="str">
        <f aca="false">IF(ISBLANK('Database (LECTURE-RES-PRAC)'!B251),"",'Database (LECTURE-RES-PRAC)'!B251)</f>
        <v/>
      </c>
      <c r="C254" s="336" t="str">
        <f aca="false">'Grade computation'!J254</f>
        <v/>
      </c>
      <c r="D254" s="336" t="str">
        <f aca="false">'Grade computation'!R254</f>
        <v/>
      </c>
      <c r="E254" s="336" t="str">
        <f aca="false">'Grade computation'!Z254</f>
        <v/>
      </c>
      <c r="F254" s="337" t="str">
        <f aca="false">'Grade computation'!AA254</f>
        <v/>
      </c>
      <c r="G254" s="338" t="str">
        <f aca="false">'Grade computation'!AB254</f>
        <v/>
      </c>
      <c r="H254" s="338"/>
      <c r="I254" s="233"/>
      <c r="J254" s="194"/>
      <c r="K254" s="286"/>
      <c r="L254" s="194"/>
      <c r="M254" s="286"/>
      <c r="N254" s="287"/>
      <c r="O254" s="194"/>
      <c r="P254" s="286"/>
      <c r="Q254" s="194"/>
      <c r="R254" s="286"/>
      <c r="S254" s="287"/>
      <c r="T254" s="194"/>
      <c r="U254" s="286"/>
      <c r="V254" s="194"/>
      <c r="W254" s="286"/>
      <c r="X254" s="287"/>
      <c r="Y254" s="194"/>
      <c r="Z254" s="286"/>
      <c r="AA254" s="194"/>
      <c r="AB254" s="286"/>
      <c r="AC254" s="287"/>
      <c r="AD254" s="194"/>
      <c r="AE254" s="286"/>
      <c r="AF254" s="194"/>
      <c r="AG254" s="286"/>
      <c r="AH254" s="287"/>
      <c r="AI254" s="194"/>
      <c r="AJ254" s="286"/>
      <c r="AK254" s="194"/>
      <c r="AL254" s="286"/>
      <c r="AM254" s="287"/>
      <c r="AN254" s="194"/>
      <c r="AO254" s="286"/>
      <c r="AP254" s="194"/>
    </row>
    <row r="255" customFormat="false" ht="19.5" hidden="false" customHeight="true" outlineLevel="0" collapsed="false">
      <c r="A255" s="183" t="str">
        <f aca="false">IF(ISBLANK('Database (LECTURE-RES-PRAC)'!A252),"",'Database (LECTURE-RES-PRAC)'!A252)</f>
        <v/>
      </c>
      <c r="B255" s="184" t="str">
        <f aca="false">IF(ISBLANK('Database (LECTURE-RES-PRAC)'!B252),"",'Database (LECTURE-RES-PRAC)'!B252)</f>
        <v/>
      </c>
      <c r="C255" s="336" t="str">
        <f aca="false">'Grade computation'!J255</f>
        <v/>
      </c>
      <c r="D255" s="336" t="str">
        <f aca="false">'Grade computation'!R255</f>
        <v/>
      </c>
      <c r="E255" s="336" t="str">
        <f aca="false">'Grade computation'!Z255</f>
        <v/>
      </c>
      <c r="F255" s="337" t="str">
        <f aca="false">'Grade computation'!AA255</f>
        <v/>
      </c>
      <c r="G255" s="338" t="str">
        <f aca="false">'Grade computation'!AB255</f>
        <v/>
      </c>
      <c r="H255" s="338"/>
      <c r="I255" s="233"/>
      <c r="J255" s="194"/>
      <c r="K255" s="286"/>
      <c r="L255" s="194"/>
      <c r="M255" s="286"/>
      <c r="N255" s="287"/>
      <c r="O255" s="194"/>
      <c r="P255" s="286"/>
      <c r="Q255" s="194"/>
      <c r="R255" s="286"/>
      <c r="S255" s="287"/>
      <c r="T255" s="194"/>
      <c r="U255" s="286"/>
      <c r="V255" s="194"/>
      <c r="W255" s="286"/>
      <c r="X255" s="287"/>
      <c r="Y255" s="194"/>
      <c r="Z255" s="286"/>
      <c r="AA255" s="194"/>
      <c r="AB255" s="286"/>
      <c r="AC255" s="287"/>
      <c r="AD255" s="194"/>
      <c r="AE255" s="286"/>
      <c r="AF255" s="194"/>
      <c r="AG255" s="286"/>
      <c r="AH255" s="287"/>
      <c r="AI255" s="194"/>
      <c r="AJ255" s="286"/>
      <c r="AK255" s="194"/>
      <c r="AL255" s="286"/>
      <c r="AM255" s="287"/>
      <c r="AN255" s="194"/>
      <c r="AO255" s="286"/>
      <c r="AP255" s="194"/>
    </row>
    <row r="256" customFormat="false" ht="19.5" hidden="false" customHeight="true" outlineLevel="0" collapsed="false">
      <c r="A256" s="228" t="str">
        <f aca="false">IF(ISBLANK('Database (LECTURE-RES-PRAC)'!A253),"",'Database (LECTURE-RES-PRAC)'!A253)</f>
        <v/>
      </c>
      <c r="B256" s="229" t="str">
        <f aca="false">IF(ISBLANK('Database (LECTURE-RES-PRAC)'!B253),"",'Database (LECTURE-RES-PRAC)'!B253)</f>
        <v/>
      </c>
      <c r="C256" s="336" t="str">
        <f aca="false">'Grade computation'!J256</f>
        <v/>
      </c>
      <c r="D256" s="336" t="str">
        <f aca="false">'Grade computation'!R256</f>
        <v/>
      </c>
      <c r="E256" s="336" t="str">
        <f aca="false">'Grade computation'!Z256</f>
        <v/>
      </c>
      <c r="F256" s="337" t="str">
        <f aca="false">'Grade computation'!AA256</f>
        <v/>
      </c>
      <c r="G256" s="338" t="str">
        <f aca="false">'Grade computation'!AB256</f>
        <v/>
      </c>
      <c r="H256" s="338"/>
      <c r="I256" s="233"/>
      <c r="J256" s="194"/>
      <c r="K256" s="286"/>
      <c r="L256" s="194"/>
      <c r="M256" s="286"/>
      <c r="N256" s="287"/>
      <c r="O256" s="194"/>
      <c r="P256" s="286"/>
      <c r="Q256" s="194"/>
      <c r="R256" s="286"/>
      <c r="S256" s="287"/>
      <c r="T256" s="194"/>
      <c r="U256" s="286"/>
      <c r="V256" s="194"/>
      <c r="W256" s="286"/>
      <c r="X256" s="287"/>
      <c r="Y256" s="194"/>
      <c r="Z256" s="286"/>
      <c r="AA256" s="194"/>
      <c r="AB256" s="286"/>
      <c r="AC256" s="287"/>
      <c r="AD256" s="194"/>
      <c r="AE256" s="286"/>
      <c r="AF256" s="194"/>
      <c r="AG256" s="286"/>
      <c r="AH256" s="287"/>
      <c r="AI256" s="194"/>
      <c r="AJ256" s="286"/>
      <c r="AK256" s="194"/>
      <c r="AL256" s="286"/>
      <c r="AM256" s="287"/>
      <c r="AN256" s="194"/>
      <c r="AO256" s="286"/>
      <c r="AP256" s="194"/>
    </row>
    <row r="257" customFormat="false" ht="19.5" hidden="false" customHeight="true" outlineLevel="0" collapsed="false">
      <c r="A257" s="183" t="str">
        <f aca="false">IF(ISBLANK('Database (LECTURE-RES-PRAC)'!A254),"",'Database (LECTURE-RES-PRAC)'!A254)</f>
        <v/>
      </c>
      <c r="B257" s="184" t="str">
        <f aca="false">IF(ISBLANK('Database (LECTURE-RES-PRAC)'!B254),"",'Database (LECTURE-RES-PRAC)'!B254)</f>
        <v/>
      </c>
      <c r="C257" s="336" t="str">
        <f aca="false">'Grade computation'!J257</f>
        <v/>
      </c>
      <c r="D257" s="336" t="str">
        <f aca="false">'Grade computation'!R257</f>
        <v/>
      </c>
      <c r="E257" s="336" t="str">
        <f aca="false">'Grade computation'!Z257</f>
        <v/>
      </c>
      <c r="F257" s="337" t="str">
        <f aca="false">'Grade computation'!AA257</f>
        <v/>
      </c>
      <c r="G257" s="338" t="str">
        <f aca="false">'Grade computation'!AB257</f>
        <v/>
      </c>
      <c r="H257" s="338"/>
      <c r="I257" s="233"/>
      <c r="J257" s="194"/>
      <c r="K257" s="286"/>
      <c r="L257" s="194"/>
      <c r="M257" s="286"/>
      <c r="N257" s="287"/>
      <c r="O257" s="194"/>
      <c r="P257" s="286"/>
      <c r="Q257" s="194"/>
      <c r="R257" s="286"/>
      <c r="S257" s="287"/>
      <c r="T257" s="194"/>
      <c r="U257" s="286"/>
      <c r="V257" s="194"/>
      <c r="W257" s="286"/>
      <c r="X257" s="287"/>
      <c r="Y257" s="194"/>
      <c r="Z257" s="286"/>
      <c r="AA257" s="194"/>
      <c r="AB257" s="286"/>
      <c r="AC257" s="287"/>
      <c r="AD257" s="194"/>
      <c r="AE257" s="286"/>
      <c r="AF257" s="194"/>
      <c r="AG257" s="286"/>
      <c r="AH257" s="287"/>
      <c r="AI257" s="194"/>
      <c r="AJ257" s="286"/>
      <c r="AK257" s="194"/>
      <c r="AL257" s="286"/>
      <c r="AM257" s="287"/>
      <c r="AN257" s="194"/>
      <c r="AO257" s="286"/>
      <c r="AP257" s="194"/>
    </row>
    <row r="258" customFormat="false" ht="19.5" hidden="false" customHeight="true" outlineLevel="0" collapsed="false">
      <c r="A258" s="228" t="str">
        <f aca="false">IF(ISBLANK('Database (LECTURE-RES-PRAC)'!A255),"",'Database (LECTURE-RES-PRAC)'!A255)</f>
        <v/>
      </c>
      <c r="B258" s="229" t="str">
        <f aca="false">IF(ISBLANK('Database (LECTURE-RES-PRAC)'!B255),"",'Database (LECTURE-RES-PRAC)'!B255)</f>
        <v/>
      </c>
      <c r="C258" s="336" t="str">
        <f aca="false">'Grade computation'!J258</f>
        <v/>
      </c>
      <c r="D258" s="336" t="str">
        <f aca="false">'Grade computation'!R258</f>
        <v/>
      </c>
      <c r="E258" s="336" t="str">
        <f aca="false">'Grade computation'!Z258</f>
        <v/>
      </c>
      <c r="F258" s="337" t="str">
        <f aca="false">'Grade computation'!AA258</f>
        <v/>
      </c>
      <c r="G258" s="338" t="str">
        <f aca="false">'Grade computation'!AB258</f>
        <v/>
      </c>
      <c r="H258" s="338"/>
      <c r="I258" s="233"/>
      <c r="J258" s="194"/>
      <c r="K258" s="286"/>
      <c r="L258" s="194"/>
      <c r="M258" s="286"/>
      <c r="N258" s="287"/>
      <c r="O258" s="194"/>
      <c r="P258" s="286"/>
      <c r="Q258" s="194"/>
      <c r="R258" s="286"/>
      <c r="S258" s="287"/>
      <c r="T258" s="194"/>
      <c r="U258" s="286"/>
      <c r="V258" s="194"/>
      <c r="W258" s="286"/>
      <c r="X258" s="287"/>
      <c r="Y258" s="194"/>
      <c r="Z258" s="286"/>
      <c r="AA258" s="194"/>
      <c r="AB258" s="286"/>
      <c r="AC258" s="287"/>
      <c r="AD258" s="194"/>
      <c r="AE258" s="286"/>
      <c r="AF258" s="194"/>
      <c r="AG258" s="286"/>
      <c r="AH258" s="287"/>
      <c r="AI258" s="194"/>
      <c r="AJ258" s="286"/>
      <c r="AK258" s="194"/>
      <c r="AL258" s="286"/>
      <c r="AM258" s="287"/>
      <c r="AN258" s="194"/>
      <c r="AO258" s="286"/>
      <c r="AP258" s="194"/>
    </row>
    <row r="259" customFormat="false" ht="19.5" hidden="false" customHeight="true" outlineLevel="0" collapsed="false">
      <c r="A259" s="183" t="str">
        <f aca="false">IF(ISBLANK('Database (LECTURE-RES-PRAC)'!A256),"",'Database (LECTURE-RES-PRAC)'!A256)</f>
        <v/>
      </c>
      <c r="B259" s="184" t="str">
        <f aca="false">IF(ISBLANK('Database (LECTURE-RES-PRAC)'!B256),"",'Database (LECTURE-RES-PRAC)'!B256)</f>
        <v/>
      </c>
      <c r="C259" s="336" t="str">
        <f aca="false">'Grade computation'!J259</f>
        <v/>
      </c>
      <c r="D259" s="336" t="str">
        <f aca="false">'Grade computation'!R259</f>
        <v/>
      </c>
      <c r="E259" s="336" t="str">
        <f aca="false">'Grade computation'!Z259</f>
        <v/>
      </c>
      <c r="F259" s="337" t="str">
        <f aca="false">'Grade computation'!AA259</f>
        <v/>
      </c>
      <c r="G259" s="338" t="str">
        <f aca="false">'Grade computation'!AB259</f>
        <v/>
      </c>
      <c r="H259" s="338"/>
      <c r="I259" s="233"/>
      <c r="J259" s="194"/>
      <c r="K259" s="286"/>
      <c r="L259" s="194"/>
      <c r="M259" s="286"/>
      <c r="N259" s="287"/>
      <c r="O259" s="194"/>
      <c r="P259" s="286"/>
      <c r="Q259" s="194"/>
      <c r="R259" s="286"/>
      <c r="S259" s="287"/>
      <c r="T259" s="194"/>
      <c r="U259" s="286"/>
      <c r="V259" s="194"/>
      <c r="W259" s="286"/>
      <c r="X259" s="287"/>
      <c r="Y259" s="194"/>
      <c r="Z259" s="286"/>
      <c r="AA259" s="194"/>
      <c r="AB259" s="286"/>
      <c r="AC259" s="287"/>
      <c r="AD259" s="194"/>
      <c r="AE259" s="286"/>
      <c r="AF259" s="194"/>
      <c r="AG259" s="286"/>
      <c r="AH259" s="287"/>
      <c r="AI259" s="194"/>
      <c r="AJ259" s="286"/>
      <c r="AK259" s="194"/>
      <c r="AL259" s="286"/>
      <c r="AM259" s="287"/>
      <c r="AN259" s="194"/>
      <c r="AO259" s="286"/>
      <c r="AP259" s="194"/>
    </row>
    <row r="260" customFormat="false" ht="19.5" hidden="false" customHeight="true" outlineLevel="0" collapsed="false">
      <c r="A260" s="228" t="str">
        <f aca="false">IF(ISBLANK('Database (LECTURE-RES-PRAC)'!A257),"",'Database (LECTURE-RES-PRAC)'!A257)</f>
        <v/>
      </c>
      <c r="B260" s="229" t="str">
        <f aca="false">IF(ISBLANK('Database (LECTURE-RES-PRAC)'!B257),"",'Database (LECTURE-RES-PRAC)'!B257)</f>
        <v/>
      </c>
      <c r="C260" s="336" t="str">
        <f aca="false">'Grade computation'!J260</f>
        <v/>
      </c>
      <c r="D260" s="336" t="str">
        <f aca="false">'Grade computation'!R260</f>
        <v/>
      </c>
      <c r="E260" s="336" t="str">
        <f aca="false">'Grade computation'!Z260</f>
        <v/>
      </c>
      <c r="F260" s="337" t="str">
        <f aca="false">'Grade computation'!AA260</f>
        <v/>
      </c>
      <c r="G260" s="338" t="str">
        <f aca="false">'Grade computation'!AB260</f>
        <v/>
      </c>
      <c r="H260" s="338"/>
      <c r="I260" s="233"/>
      <c r="J260" s="194"/>
      <c r="K260" s="286"/>
      <c r="L260" s="194"/>
      <c r="M260" s="286"/>
      <c r="N260" s="287"/>
      <c r="O260" s="194"/>
      <c r="P260" s="286"/>
      <c r="Q260" s="194"/>
      <c r="R260" s="286"/>
      <c r="S260" s="287"/>
      <c r="T260" s="194"/>
      <c r="U260" s="286"/>
      <c r="V260" s="194"/>
      <c r="W260" s="286"/>
      <c r="X260" s="287"/>
      <c r="Y260" s="194"/>
      <c r="Z260" s="286"/>
      <c r="AA260" s="194"/>
      <c r="AB260" s="286"/>
      <c r="AC260" s="287"/>
      <c r="AD260" s="194"/>
      <c r="AE260" s="286"/>
      <c r="AF260" s="194"/>
      <c r="AG260" s="286"/>
      <c r="AH260" s="287"/>
      <c r="AI260" s="194"/>
      <c r="AJ260" s="286"/>
      <c r="AK260" s="194"/>
      <c r="AL260" s="286"/>
      <c r="AM260" s="287"/>
      <c r="AN260" s="194"/>
      <c r="AO260" s="286"/>
      <c r="AP260" s="194"/>
    </row>
    <row r="261" customFormat="false" ht="19.5" hidden="false" customHeight="true" outlineLevel="0" collapsed="false">
      <c r="A261" s="183" t="str">
        <f aca="false">IF(ISBLANK('Database (LECTURE-RES-PRAC)'!A258),"",'Database (LECTURE-RES-PRAC)'!A258)</f>
        <v/>
      </c>
      <c r="B261" s="184" t="str">
        <f aca="false">IF(ISBLANK('Database (LECTURE-RES-PRAC)'!B258),"",'Database (LECTURE-RES-PRAC)'!B258)</f>
        <v/>
      </c>
      <c r="C261" s="336" t="str">
        <f aca="false">'Grade computation'!J261</f>
        <v/>
      </c>
      <c r="D261" s="336" t="str">
        <f aca="false">'Grade computation'!R261</f>
        <v/>
      </c>
      <c r="E261" s="336" t="str">
        <f aca="false">'Grade computation'!Z261</f>
        <v/>
      </c>
      <c r="F261" s="337" t="str">
        <f aca="false">'Grade computation'!AA261</f>
        <v/>
      </c>
      <c r="G261" s="338" t="str">
        <f aca="false">'Grade computation'!AB261</f>
        <v/>
      </c>
      <c r="H261" s="338"/>
      <c r="I261" s="233"/>
      <c r="J261" s="194"/>
      <c r="K261" s="286"/>
      <c r="L261" s="194"/>
      <c r="M261" s="286"/>
      <c r="N261" s="287"/>
      <c r="O261" s="194"/>
      <c r="P261" s="286"/>
      <c r="Q261" s="194"/>
      <c r="R261" s="286"/>
      <c r="S261" s="287"/>
      <c r="T261" s="194"/>
      <c r="U261" s="286"/>
      <c r="V261" s="194"/>
      <c r="W261" s="286"/>
      <c r="X261" s="287"/>
      <c r="Y261" s="194"/>
      <c r="Z261" s="286"/>
      <c r="AA261" s="194"/>
      <c r="AB261" s="286"/>
      <c r="AC261" s="287"/>
      <c r="AD261" s="194"/>
      <c r="AE261" s="286"/>
      <c r="AF261" s="194"/>
      <c r="AG261" s="286"/>
      <c r="AH261" s="287"/>
      <c r="AI261" s="194"/>
      <c r="AJ261" s="286"/>
      <c r="AK261" s="194"/>
      <c r="AL261" s="286"/>
      <c r="AM261" s="287"/>
      <c r="AN261" s="194"/>
      <c r="AO261" s="286"/>
      <c r="AP261" s="194"/>
    </row>
    <row r="262" customFormat="false" ht="19.5" hidden="false" customHeight="true" outlineLevel="0" collapsed="false">
      <c r="A262" s="228" t="str">
        <f aca="false">IF(ISBLANK('Database (LECTURE-RES-PRAC)'!A259),"",'Database (LECTURE-RES-PRAC)'!A259)</f>
        <v/>
      </c>
      <c r="B262" s="229" t="str">
        <f aca="false">IF(ISBLANK('Database (LECTURE-RES-PRAC)'!B259),"",'Database (LECTURE-RES-PRAC)'!B259)</f>
        <v/>
      </c>
      <c r="C262" s="336" t="str">
        <f aca="false">'Grade computation'!J262</f>
        <v/>
      </c>
      <c r="D262" s="336" t="str">
        <f aca="false">'Grade computation'!R262</f>
        <v/>
      </c>
      <c r="E262" s="336" t="str">
        <f aca="false">'Grade computation'!Z262</f>
        <v/>
      </c>
      <c r="F262" s="337" t="str">
        <f aca="false">'Grade computation'!AA262</f>
        <v/>
      </c>
      <c r="G262" s="338" t="str">
        <f aca="false">'Grade computation'!AB262</f>
        <v/>
      </c>
      <c r="H262" s="338"/>
      <c r="I262" s="233"/>
      <c r="J262" s="194"/>
      <c r="K262" s="286"/>
      <c r="L262" s="194"/>
      <c r="M262" s="286"/>
      <c r="N262" s="287"/>
      <c r="O262" s="194"/>
      <c r="P262" s="286"/>
      <c r="Q262" s="194"/>
      <c r="R262" s="286"/>
      <c r="S262" s="287"/>
      <c r="T262" s="194"/>
      <c r="U262" s="286"/>
      <c r="V262" s="194"/>
      <c r="W262" s="286"/>
      <c r="X262" s="287"/>
      <c r="Y262" s="194"/>
      <c r="Z262" s="286"/>
      <c r="AA262" s="194"/>
      <c r="AB262" s="286"/>
      <c r="AC262" s="287"/>
      <c r="AD262" s="194"/>
      <c r="AE262" s="286"/>
      <c r="AF262" s="194"/>
      <c r="AG262" s="286"/>
      <c r="AH262" s="287"/>
      <c r="AI262" s="194"/>
      <c r="AJ262" s="286"/>
      <c r="AK262" s="194"/>
      <c r="AL262" s="286"/>
      <c r="AM262" s="287"/>
      <c r="AN262" s="194"/>
      <c r="AO262" s="286"/>
      <c r="AP262" s="194"/>
    </row>
    <row r="263" customFormat="false" ht="19.5" hidden="false" customHeight="true" outlineLevel="0" collapsed="false">
      <c r="A263" s="183" t="str">
        <f aca="false">IF(ISBLANK('Database (LECTURE-RES-PRAC)'!A260),"",'Database (LECTURE-RES-PRAC)'!A260)</f>
        <v/>
      </c>
      <c r="B263" s="184" t="str">
        <f aca="false">IF(ISBLANK('Database (LECTURE-RES-PRAC)'!B260),"",'Database (LECTURE-RES-PRAC)'!B260)</f>
        <v/>
      </c>
      <c r="C263" s="336" t="str">
        <f aca="false">'Grade computation'!J263</f>
        <v/>
      </c>
      <c r="D263" s="336" t="str">
        <f aca="false">'Grade computation'!R263</f>
        <v/>
      </c>
      <c r="E263" s="336" t="str">
        <f aca="false">'Grade computation'!Z263</f>
        <v/>
      </c>
      <c r="F263" s="337" t="str">
        <f aca="false">'Grade computation'!AA263</f>
        <v/>
      </c>
      <c r="G263" s="338" t="str">
        <f aca="false">'Grade computation'!AB263</f>
        <v/>
      </c>
      <c r="H263" s="338"/>
      <c r="I263" s="233"/>
      <c r="J263" s="194"/>
      <c r="K263" s="286"/>
      <c r="L263" s="194"/>
      <c r="M263" s="286"/>
      <c r="N263" s="287"/>
      <c r="O263" s="194"/>
      <c r="P263" s="286"/>
      <c r="Q263" s="194"/>
      <c r="R263" s="286"/>
      <c r="S263" s="287"/>
      <c r="T263" s="194"/>
      <c r="U263" s="286"/>
      <c r="V263" s="194"/>
      <c r="W263" s="286"/>
      <c r="X263" s="287"/>
      <c r="Y263" s="194"/>
      <c r="Z263" s="286"/>
      <c r="AA263" s="194"/>
      <c r="AB263" s="286"/>
      <c r="AC263" s="287"/>
      <c r="AD263" s="194"/>
      <c r="AE263" s="286"/>
      <c r="AF263" s="194"/>
      <c r="AG263" s="286"/>
      <c r="AH263" s="287"/>
      <c r="AI263" s="194"/>
      <c r="AJ263" s="286"/>
      <c r="AK263" s="194"/>
      <c r="AL263" s="286"/>
      <c r="AM263" s="287"/>
      <c r="AN263" s="194"/>
      <c r="AO263" s="286"/>
      <c r="AP263" s="194"/>
    </row>
    <row r="264" customFormat="false" ht="19.5" hidden="false" customHeight="true" outlineLevel="0" collapsed="false">
      <c r="A264" s="228" t="str">
        <f aca="false">IF(ISBLANK('Database (LECTURE-RES-PRAC)'!A261),"",'Database (LECTURE-RES-PRAC)'!A261)</f>
        <v/>
      </c>
      <c r="B264" s="229" t="str">
        <f aca="false">IF(ISBLANK('Database (LECTURE-RES-PRAC)'!B261),"",'Database (LECTURE-RES-PRAC)'!B261)</f>
        <v/>
      </c>
      <c r="C264" s="336" t="str">
        <f aca="false">'Grade computation'!J264</f>
        <v/>
      </c>
      <c r="D264" s="336" t="str">
        <f aca="false">'Grade computation'!R264</f>
        <v/>
      </c>
      <c r="E264" s="336" t="str">
        <f aca="false">'Grade computation'!Z264</f>
        <v/>
      </c>
      <c r="F264" s="337" t="str">
        <f aca="false">'Grade computation'!AA264</f>
        <v/>
      </c>
      <c r="G264" s="338" t="str">
        <f aca="false">'Grade computation'!AB264</f>
        <v/>
      </c>
      <c r="H264" s="338"/>
      <c r="I264" s="233"/>
      <c r="J264" s="194"/>
      <c r="K264" s="286"/>
      <c r="L264" s="194"/>
      <c r="M264" s="286"/>
      <c r="N264" s="287"/>
      <c r="O264" s="194"/>
      <c r="P264" s="286"/>
      <c r="Q264" s="194"/>
      <c r="R264" s="286"/>
      <c r="S264" s="287"/>
      <c r="T264" s="194"/>
      <c r="U264" s="286"/>
      <c r="V264" s="194"/>
      <c r="W264" s="286"/>
      <c r="X264" s="287"/>
      <c r="Y264" s="194"/>
      <c r="Z264" s="286"/>
      <c r="AA264" s="194"/>
      <c r="AB264" s="286"/>
      <c r="AC264" s="287"/>
      <c r="AD264" s="194"/>
      <c r="AE264" s="286"/>
      <c r="AF264" s="194"/>
      <c r="AG264" s="286"/>
      <c r="AH264" s="287"/>
      <c r="AI264" s="194"/>
      <c r="AJ264" s="286"/>
      <c r="AK264" s="194"/>
      <c r="AL264" s="286"/>
      <c r="AM264" s="287"/>
      <c r="AN264" s="194"/>
      <c r="AO264" s="286"/>
      <c r="AP264" s="194"/>
    </row>
    <row r="265" customFormat="false" ht="19.5" hidden="false" customHeight="true" outlineLevel="0" collapsed="false">
      <c r="A265" s="183" t="str">
        <f aca="false">IF(ISBLANK('Database (LECTURE-RES-PRAC)'!A262),"",'Database (LECTURE-RES-PRAC)'!A262)</f>
        <v/>
      </c>
      <c r="B265" s="184" t="str">
        <f aca="false">IF(ISBLANK('Database (LECTURE-RES-PRAC)'!B262),"",'Database (LECTURE-RES-PRAC)'!B262)</f>
        <v/>
      </c>
      <c r="C265" s="336" t="str">
        <f aca="false">'Grade computation'!J265</f>
        <v/>
      </c>
      <c r="D265" s="336" t="str">
        <f aca="false">'Grade computation'!R265</f>
        <v/>
      </c>
      <c r="E265" s="336" t="str">
        <f aca="false">'Grade computation'!Z265</f>
        <v/>
      </c>
      <c r="F265" s="337" t="str">
        <f aca="false">'Grade computation'!AA265</f>
        <v/>
      </c>
      <c r="G265" s="338" t="str">
        <f aca="false">'Grade computation'!AB265</f>
        <v/>
      </c>
      <c r="H265" s="338"/>
      <c r="I265" s="233"/>
      <c r="J265" s="194"/>
      <c r="K265" s="286"/>
      <c r="L265" s="194"/>
      <c r="M265" s="286"/>
      <c r="N265" s="287"/>
      <c r="O265" s="194"/>
      <c r="P265" s="286"/>
      <c r="Q265" s="194"/>
      <c r="R265" s="286"/>
      <c r="S265" s="287"/>
      <c r="T265" s="194"/>
      <c r="U265" s="286"/>
      <c r="V265" s="194"/>
      <c r="W265" s="286"/>
      <c r="X265" s="287"/>
      <c r="Y265" s="194"/>
      <c r="Z265" s="286"/>
      <c r="AA265" s="194"/>
      <c r="AB265" s="286"/>
      <c r="AC265" s="287"/>
      <c r="AD265" s="194"/>
      <c r="AE265" s="286"/>
      <c r="AF265" s="194"/>
      <c r="AG265" s="286"/>
      <c r="AH265" s="287"/>
      <c r="AI265" s="194"/>
      <c r="AJ265" s="286"/>
      <c r="AK265" s="194"/>
      <c r="AL265" s="286"/>
      <c r="AM265" s="287"/>
      <c r="AN265" s="194"/>
      <c r="AO265" s="286"/>
      <c r="AP265" s="194"/>
    </row>
    <row r="266" customFormat="false" ht="19.5" hidden="false" customHeight="true" outlineLevel="0" collapsed="false">
      <c r="A266" s="228" t="str">
        <f aca="false">IF(ISBLANK('Database (LECTURE-RES-PRAC)'!A263),"",'Database (LECTURE-RES-PRAC)'!A263)</f>
        <v/>
      </c>
      <c r="B266" s="229" t="str">
        <f aca="false">IF(ISBLANK('Database (LECTURE-RES-PRAC)'!B263),"",'Database (LECTURE-RES-PRAC)'!B263)</f>
        <v/>
      </c>
      <c r="C266" s="336" t="str">
        <f aca="false">'Grade computation'!J266</f>
        <v/>
      </c>
      <c r="D266" s="336" t="str">
        <f aca="false">'Grade computation'!R266</f>
        <v/>
      </c>
      <c r="E266" s="336" t="str">
        <f aca="false">'Grade computation'!Z266</f>
        <v/>
      </c>
      <c r="F266" s="337" t="str">
        <f aca="false">'Grade computation'!AA266</f>
        <v/>
      </c>
      <c r="G266" s="338" t="str">
        <f aca="false">'Grade computation'!AB266</f>
        <v/>
      </c>
      <c r="H266" s="338"/>
      <c r="I266" s="233"/>
      <c r="J266" s="194"/>
      <c r="K266" s="286"/>
      <c r="L266" s="194"/>
      <c r="M266" s="286"/>
      <c r="N266" s="287"/>
      <c r="O266" s="194"/>
      <c r="P266" s="286"/>
      <c r="Q266" s="194"/>
      <c r="R266" s="286"/>
      <c r="S266" s="287"/>
      <c r="T266" s="194"/>
      <c r="U266" s="286"/>
      <c r="V266" s="194"/>
      <c r="W266" s="286"/>
      <c r="X266" s="287"/>
      <c r="Y266" s="194"/>
      <c r="Z266" s="286"/>
      <c r="AA266" s="194"/>
      <c r="AB266" s="286"/>
      <c r="AC266" s="287"/>
      <c r="AD266" s="194"/>
      <c r="AE266" s="286"/>
      <c r="AF266" s="194"/>
      <c r="AG266" s="286"/>
      <c r="AH266" s="287"/>
      <c r="AI266" s="194"/>
      <c r="AJ266" s="286"/>
      <c r="AK266" s="194"/>
      <c r="AL266" s="286"/>
      <c r="AM266" s="287"/>
      <c r="AN266" s="194"/>
      <c r="AO266" s="286"/>
      <c r="AP266" s="194"/>
    </row>
    <row r="267" customFormat="false" ht="19.5" hidden="false" customHeight="true" outlineLevel="0" collapsed="false">
      <c r="A267" s="183" t="str">
        <f aca="false">IF(ISBLANK('Database (LECTURE-RES-PRAC)'!A264),"",'Database (LECTURE-RES-PRAC)'!A264)</f>
        <v/>
      </c>
      <c r="B267" s="184" t="str">
        <f aca="false">IF(ISBLANK('Database (LECTURE-RES-PRAC)'!B264),"",'Database (LECTURE-RES-PRAC)'!B264)</f>
        <v/>
      </c>
      <c r="C267" s="336" t="str">
        <f aca="false">'Grade computation'!J267</f>
        <v/>
      </c>
      <c r="D267" s="336" t="str">
        <f aca="false">'Grade computation'!R267</f>
        <v/>
      </c>
      <c r="E267" s="336" t="str">
        <f aca="false">'Grade computation'!Z267</f>
        <v/>
      </c>
      <c r="F267" s="337" t="str">
        <f aca="false">'Grade computation'!AA267</f>
        <v/>
      </c>
      <c r="G267" s="338" t="str">
        <f aca="false">'Grade computation'!AB267</f>
        <v/>
      </c>
      <c r="H267" s="338"/>
      <c r="I267" s="233"/>
      <c r="J267" s="194"/>
      <c r="K267" s="286"/>
      <c r="L267" s="194"/>
      <c r="M267" s="286"/>
      <c r="N267" s="287"/>
      <c r="O267" s="194"/>
      <c r="P267" s="286"/>
      <c r="Q267" s="194"/>
      <c r="R267" s="286"/>
      <c r="S267" s="287"/>
      <c r="T267" s="194"/>
      <c r="U267" s="286"/>
      <c r="V267" s="194"/>
      <c r="W267" s="286"/>
      <c r="X267" s="287"/>
      <c r="Y267" s="194"/>
      <c r="Z267" s="286"/>
      <c r="AA267" s="194"/>
      <c r="AB267" s="286"/>
      <c r="AC267" s="287"/>
      <c r="AD267" s="194"/>
      <c r="AE267" s="286"/>
      <c r="AF267" s="194"/>
      <c r="AG267" s="286"/>
      <c r="AH267" s="287"/>
      <c r="AI267" s="194"/>
      <c r="AJ267" s="286"/>
      <c r="AK267" s="194"/>
      <c r="AL267" s="286"/>
      <c r="AM267" s="287"/>
      <c r="AN267" s="194"/>
      <c r="AO267" s="286"/>
      <c r="AP267" s="194"/>
    </row>
    <row r="268" customFormat="false" ht="19.5" hidden="false" customHeight="true" outlineLevel="0" collapsed="false">
      <c r="A268" s="228" t="str">
        <f aca="false">IF(ISBLANK('Database (LECTURE-RES-PRAC)'!A265),"",'Database (LECTURE-RES-PRAC)'!A265)</f>
        <v/>
      </c>
      <c r="B268" s="229" t="str">
        <f aca="false">IF(ISBLANK('Database (LECTURE-RES-PRAC)'!B265),"",'Database (LECTURE-RES-PRAC)'!B265)</f>
        <v/>
      </c>
      <c r="C268" s="336" t="str">
        <f aca="false">'Grade computation'!J268</f>
        <v/>
      </c>
      <c r="D268" s="336" t="str">
        <f aca="false">'Grade computation'!R268</f>
        <v/>
      </c>
      <c r="E268" s="336" t="str">
        <f aca="false">'Grade computation'!Z268</f>
        <v/>
      </c>
      <c r="F268" s="337" t="str">
        <f aca="false">'Grade computation'!AA268</f>
        <v/>
      </c>
      <c r="G268" s="338" t="str">
        <f aca="false">'Grade computation'!AB268</f>
        <v/>
      </c>
      <c r="H268" s="338"/>
      <c r="I268" s="233"/>
      <c r="J268" s="194"/>
      <c r="K268" s="286"/>
      <c r="L268" s="194"/>
      <c r="M268" s="286"/>
      <c r="N268" s="287"/>
      <c r="O268" s="194"/>
      <c r="P268" s="286"/>
      <c r="Q268" s="194"/>
      <c r="R268" s="286"/>
      <c r="S268" s="287"/>
      <c r="T268" s="194"/>
      <c r="U268" s="286"/>
      <c r="V268" s="194"/>
      <c r="W268" s="286"/>
      <c r="X268" s="287"/>
      <c r="Y268" s="194"/>
      <c r="Z268" s="286"/>
      <c r="AA268" s="194"/>
      <c r="AB268" s="286"/>
      <c r="AC268" s="287"/>
      <c r="AD268" s="194"/>
      <c r="AE268" s="286"/>
      <c r="AF268" s="194"/>
      <c r="AG268" s="286"/>
      <c r="AH268" s="287"/>
      <c r="AI268" s="194"/>
      <c r="AJ268" s="286"/>
      <c r="AK268" s="194"/>
      <c r="AL268" s="286"/>
      <c r="AM268" s="287"/>
      <c r="AN268" s="194"/>
      <c r="AO268" s="286"/>
      <c r="AP268" s="194"/>
    </row>
    <row r="269" customFormat="false" ht="19.5" hidden="false" customHeight="true" outlineLevel="0" collapsed="false">
      <c r="A269" s="183" t="str">
        <f aca="false">IF(ISBLANK('Database (LECTURE-RES-PRAC)'!A266),"",'Database (LECTURE-RES-PRAC)'!A266)</f>
        <v/>
      </c>
      <c r="B269" s="184" t="str">
        <f aca="false">IF(ISBLANK('Database (LECTURE-RES-PRAC)'!B266),"",'Database (LECTURE-RES-PRAC)'!B266)</f>
        <v/>
      </c>
      <c r="C269" s="336" t="str">
        <f aca="false">'Grade computation'!J269</f>
        <v/>
      </c>
      <c r="D269" s="336" t="str">
        <f aca="false">'Grade computation'!R269</f>
        <v/>
      </c>
      <c r="E269" s="336" t="str">
        <f aca="false">'Grade computation'!Z269</f>
        <v/>
      </c>
      <c r="F269" s="337" t="str">
        <f aca="false">'Grade computation'!AA269</f>
        <v/>
      </c>
      <c r="G269" s="338" t="str">
        <f aca="false">'Grade computation'!AB269</f>
        <v/>
      </c>
      <c r="H269" s="338"/>
      <c r="I269" s="233"/>
      <c r="J269" s="194"/>
      <c r="K269" s="286"/>
      <c r="L269" s="194"/>
      <c r="M269" s="286"/>
      <c r="N269" s="287"/>
      <c r="O269" s="194"/>
      <c r="P269" s="286"/>
      <c r="Q269" s="194"/>
      <c r="R269" s="286"/>
      <c r="S269" s="287"/>
      <c r="T269" s="194"/>
      <c r="U269" s="286"/>
      <c r="V269" s="194"/>
      <c r="W269" s="286"/>
      <c r="X269" s="287"/>
      <c r="Y269" s="194"/>
      <c r="Z269" s="286"/>
      <c r="AA269" s="194"/>
      <c r="AB269" s="286"/>
      <c r="AC269" s="287"/>
      <c r="AD269" s="194"/>
      <c r="AE269" s="286"/>
      <c r="AF269" s="194"/>
      <c r="AG269" s="286"/>
      <c r="AH269" s="287"/>
      <c r="AI269" s="194"/>
      <c r="AJ269" s="286"/>
      <c r="AK269" s="194"/>
      <c r="AL269" s="286"/>
      <c r="AM269" s="287"/>
      <c r="AN269" s="194"/>
      <c r="AO269" s="286"/>
      <c r="AP269" s="194"/>
    </row>
    <row r="270" customFormat="false" ht="19.5" hidden="false" customHeight="true" outlineLevel="0" collapsed="false">
      <c r="A270" s="228" t="str">
        <f aca="false">IF(ISBLANK('Database (LECTURE-RES-PRAC)'!A267),"",'Database (LECTURE-RES-PRAC)'!A267)</f>
        <v/>
      </c>
      <c r="B270" s="229" t="str">
        <f aca="false">IF(ISBLANK('Database (LECTURE-RES-PRAC)'!B267),"",'Database (LECTURE-RES-PRAC)'!B267)</f>
        <v/>
      </c>
      <c r="C270" s="336" t="str">
        <f aca="false">'Grade computation'!J270</f>
        <v/>
      </c>
      <c r="D270" s="336" t="str">
        <f aca="false">'Grade computation'!R270</f>
        <v/>
      </c>
      <c r="E270" s="336" t="str">
        <f aca="false">'Grade computation'!Z270</f>
        <v/>
      </c>
      <c r="F270" s="337" t="str">
        <f aca="false">'Grade computation'!AA270</f>
        <v/>
      </c>
      <c r="G270" s="338" t="str">
        <f aca="false">'Grade computation'!AB270</f>
        <v/>
      </c>
      <c r="H270" s="338"/>
      <c r="I270" s="233"/>
      <c r="J270" s="194"/>
      <c r="K270" s="286"/>
      <c r="L270" s="194"/>
      <c r="M270" s="286"/>
      <c r="N270" s="287"/>
      <c r="O270" s="194"/>
      <c r="P270" s="286"/>
      <c r="Q270" s="194"/>
      <c r="R270" s="286"/>
      <c r="S270" s="287"/>
      <c r="T270" s="194"/>
      <c r="U270" s="286"/>
      <c r="V270" s="194"/>
      <c r="W270" s="286"/>
      <c r="X270" s="287"/>
      <c r="Y270" s="194"/>
      <c r="Z270" s="286"/>
      <c r="AA270" s="194"/>
      <c r="AB270" s="286"/>
      <c r="AC270" s="287"/>
      <c r="AD270" s="194"/>
      <c r="AE270" s="286"/>
      <c r="AF270" s="194"/>
      <c r="AG270" s="286"/>
      <c r="AH270" s="287"/>
      <c r="AI270" s="194"/>
      <c r="AJ270" s="286"/>
      <c r="AK270" s="194"/>
      <c r="AL270" s="286"/>
      <c r="AM270" s="287"/>
      <c r="AN270" s="194"/>
      <c r="AO270" s="286"/>
      <c r="AP270" s="194"/>
    </row>
    <row r="271" customFormat="false" ht="19.5" hidden="false" customHeight="true" outlineLevel="0" collapsed="false">
      <c r="A271" s="183" t="str">
        <f aca="false">IF(ISBLANK('Database (LECTURE-RES-PRAC)'!A268),"",'Database (LECTURE-RES-PRAC)'!A268)</f>
        <v/>
      </c>
      <c r="B271" s="184" t="str">
        <f aca="false">IF(ISBLANK('Database (LECTURE-RES-PRAC)'!B268),"",'Database (LECTURE-RES-PRAC)'!B268)</f>
        <v/>
      </c>
      <c r="C271" s="336" t="str">
        <f aca="false">'Grade computation'!J271</f>
        <v/>
      </c>
      <c r="D271" s="336" t="str">
        <f aca="false">'Grade computation'!R271</f>
        <v/>
      </c>
      <c r="E271" s="336" t="str">
        <f aca="false">'Grade computation'!Z271</f>
        <v/>
      </c>
      <c r="F271" s="337" t="str">
        <f aca="false">'Grade computation'!AA271</f>
        <v/>
      </c>
      <c r="G271" s="338" t="str">
        <f aca="false">'Grade computation'!AB271</f>
        <v/>
      </c>
      <c r="H271" s="338"/>
      <c r="I271" s="233"/>
      <c r="J271" s="194"/>
      <c r="K271" s="286"/>
      <c r="L271" s="194"/>
      <c r="M271" s="286"/>
      <c r="N271" s="287"/>
      <c r="O271" s="194"/>
      <c r="P271" s="286"/>
      <c r="Q271" s="194"/>
      <c r="R271" s="286"/>
      <c r="S271" s="287"/>
      <c r="T271" s="194"/>
      <c r="U271" s="286"/>
      <c r="V271" s="194"/>
      <c r="W271" s="286"/>
      <c r="X271" s="287"/>
      <c r="Y271" s="194"/>
      <c r="Z271" s="286"/>
      <c r="AA271" s="194"/>
      <c r="AB271" s="286"/>
      <c r="AC271" s="287"/>
      <c r="AD271" s="194"/>
      <c r="AE271" s="286"/>
      <c r="AF271" s="194"/>
      <c r="AG271" s="286"/>
      <c r="AH271" s="287"/>
      <c r="AI271" s="194"/>
      <c r="AJ271" s="286"/>
      <c r="AK271" s="194"/>
      <c r="AL271" s="286"/>
      <c r="AM271" s="287"/>
      <c r="AN271" s="194"/>
      <c r="AO271" s="286"/>
      <c r="AP271" s="194"/>
    </row>
    <row r="272" customFormat="false" ht="19.5" hidden="false" customHeight="true" outlineLevel="0" collapsed="false">
      <c r="A272" s="228" t="str">
        <f aca="false">IF(ISBLANK('Database (LECTURE-RES-PRAC)'!A269),"",'Database (LECTURE-RES-PRAC)'!A269)</f>
        <v/>
      </c>
      <c r="B272" s="229" t="str">
        <f aca="false">IF(ISBLANK('Database (LECTURE-RES-PRAC)'!B269),"",'Database (LECTURE-RES-PRAC)'!B269)</f>
        <v/>
      </c>
      <c r="C272" s="336" t="str">
        <f aca="false">'Grade computation'!J272</f>
        <v/>
      </c>
      <c r="D272" s="336" t="str">
        <f aca="false">'Grade computation'!R272</f>
        <v/>
      </c>
      <c r="E272" s="336" t="str">
        <f aca="false">'Grade computation'!Z272</f>
        <v/>
      </c>
      <c r="F272" s="337" t="str">
        <f aca="false">'Grade computation'!AA272</f>
        <v/>
      </c>
      <c r="G272" s="338" t="str">
        <f aca="false">'Grade computation'!AB272</f>
        <v/>
      </c>
      <c r="H272" s="338"/>
      <c r="I272" s="233"/>
      <c r="J272" s="194"/>
      <c r="K272" s="286"/>
      <c r="L272" s="194"/>
      <c r="M272" s="286"/>
      <c r="N272" s="287"/>
      <c r="O272" s="194"/>
      <c r="P272" s="286"/>
      <c r="Q272" s="194"/>
      <c r="R272" s="286"/>
      <c r="S272" s="287"/>
      <c r="T272" s="194"/>
      <c r="U272" s="286"/>
      <c r="V272" s="194"/>
      <c r="W272" s="286"/>
      <c r="X272" s="287"/>
      <c r="Y272" s="194"/>
      <c r="Z272" s="286"/>
      <c r="AA272" s="194"/>
      <c r="AB272" s="286"/>
      <c r="AC272" s="287"/>
      <c r="AD272" s="194"/>
      <c r="AE272" s="286"/>
      <c r="AF272" s="194"/>
      <c r="AG272" s="286"/>
      <c r="AH272" s="287"/>
      <c r="AI272" s="194"/>
      <c r="AJ272" s="286"/>
      <c r="AK272" s="194"/>
      <c r="AL272" s="286"/>
      <c r="AM272" s="287"/>
      <c r="AN272" s="194"/>
      <c r="AO272" s="286"/>
      <c r="AP272" s="194"/>
    </row>
    <row r="273" customFormat="false" ht="19.5" hidden="false" customHeight="true" outlineLevel="0" collapsed="false">
      <c r="A273" s="183" t="str">
        <f aca="false">IF(ISBLANK('Database (LECTURE-RES-PRAC)'!A270),"",'Database (LECTURE-RES-PRAC)'!A270)</f>
        <v/>
      </c>
      <c r="B273" s="184" t="str">
        <f aca="false">IF(ISBLANK('Database (LECTURE-RES-PRAC)'!B270),"",'Database (LECTURE-RES-PRAC)'!B270)</f>
        <v/>
      </c>
      <c r="C273" s="336" t="str">
        <f aca="false">'Grade computation'!J273</f>
        <v/>
      </c>
      <c r="D273" s="336" t="str">
        <f aca="false">'Grade computation'!R273</f>
        <v/>
      </c>
      <c r="E273" s="336" t="str">
        <f aca="false">'Grade computation'!Z273</f>
        <v/>
      </c>
      <c r="F273" s="337" t="str">
        <f aca="false">'Grade computation'!AA273</f>
        <v/>
      </c>
      <c r="G273" s="338" t="str">
        <f aca="false">'Grade computation'!AB273</f>
        <v/>
      </c>
      <c r="H273" s="338"/>
      <c r="I273" s="233"/>
      <c r="J273" s="194"/>
      <c r="K273" s="286"/>
      <c r="L273" s="194"/>
      <c r="M273" s="286"/>
      <c r="N273" s="287"/>
      <c r="O273" s="194"/>
      <c r="P273" s="286"/>
      <c r="Q273" s="194"/>
      <c r="R273" s="286"/>
      <c r="S273" s="287"/>
      <c r="T273" s="194"/>
      <c r="U273" s="286"/>
      <c r="V273" s="194"/>
      <c r="W273" s="286"/>
      <c r="X273" s="287"/>
      <c r="Y273" s="194"/>
      <c r="Z273" s="286"/>
      <c r="AA273" s="194"/>
      <c r="AB273" s="286"/>
      <c r="AC273" s="287"/>
      <c r="AD273" s="194"/>
      <c r="AE273" s="286"/>
      <c r="AF273" s="194"/>
      <c r="AG273" s="286"/>
      <c r="AH273" s="287"/>
      <c r="AI273" s="194"/>
      <c r="AJ273" s="286"/>
      <c r="AK273" s="194"/>
      <c r="AL273" s="286"/>
      <c r="AM273" s="287"/>
      <c r="AN273" s="194"/>
      <c r="AO273" s="286"/>
      <c r="AP273" s="194"/>
    </row>
    <row r="274" customFormat="false" ht="19.5" hidden="false" customHeight="true" outlineLevel="0" collapsed="false">
      <c r="A274" s="228" t="str">
        <f aca="false">IF(ISBLANK('Database (LECTURE-RES-PRAC)'!A271),"",'Database (LECTURE-RES-PRAC)'!A271)</f>
        <v/>
      </c>
      <c r="B274" s="229" t="str">
        <f aca="false">IF(ISBLANK('Database (LECTURE-RES-PRAC)'!B271),"",'Database (LECTURE-RES-PRAC)'!B271)</f>
        <v/>
      </c>
      <c r="C274" s="336" t="str">
        <f aca="false">'Grade computation'!J274</f>
        <v/>
      </c>
      <c r="D274" s="336" t="str">
        <f aca="false">'Grade computation'!R274</f>
        <v/>
      </c>
      <c r="E274" s="336" t="str">
        <f aca="false">'Grade computation'!Z274</f>
        <v/>
      </c>
      <c r="F274" s="337" t="str">
        <f aca="false">'Grade computation'!AA274</f>
        <v/>
      </c>
      <c r="G274" s="338" t="str">
        <f aca="false">'Grade computation'!AB274</f>
        <v/>
      </c>
      <c r="H274" s="338"/>
      <c r="I274" s="233"/>
      <c r="J274" s="194"/>
      <c r="K274" s="286"/>
      <c r="L274" s="194"/>
      <c r="M274" s="286"/>
      <c r="N274" s="287"/>
      <c r="O274" s="194"/>
      <c r="P274" s="286"/>
      <c r="Q274" s="194"/>
      <c r="R274" s="286"/>
      <c r="S274" s="287"/>
      <c r="T274" s="194"/>
      <c r="U274" s="286"/>
      <c r="V274" s="194"/>
      <c r="W274" s="286"/>
      <c r="X274" s="287"/>
      <c r="Y274" s="194"/>
      <c r="Z274" s="286"/>
      <c r="AA274" s="194"/>
      <c r="AB274" s="286"/>
      <c r="AC274" s="287"/>
      <c r="AD274" s="194"/>
      <c r="AE274" s="286"/>
      <c r="AF274" s="194"/>
      <c r="AG274" s="286"/>
      <c r="AH274" s="287"/>
      <c r="AI274" s="194"/>
      <c r="AJ274" s="286"/>
      <c r="AK274" s="194"/>
      <c r="AL274" s="286"/>
      <c r="AM274" s="287"/>
      <c r="AN274" s="194"/>
      <c r="AO274" s="286"/>
      <c r="AP274" s="194"/>
    </row>
    <row r="275" customFormat="false" ht="19.5" hidden="false" customHeight="true" outlineLevel="0" collapsed="false">
      <c r="A275" s="183" t="str">
        <f aca="false">IF(ISBLANK('Database (LECTURE-RES-PRAC)'!A272),"",'Database (LECTURE-RES-PRAC)'!A272)</f>
        <v/>
      </c>
      <c r="B275" s="184" t="str">
        <f aca="false">IF(ISBLANK('Database (LECTURE-RES-PRAC)'!B272),"",'Database (LECTURE-RES-PRAC)'!B272)</f>
        <v/>
      </c>
      <c r="C275" s="336" t="str">
        <f aca="false">'Grade computation'!J275</f>
        <v/>
      </c>
      <c r="D275" s="336" t="str">
        <f aca="false">'Grade computation'!R275</f>
        <v/>
      </c>
      <c r="E275" s="336" t="str">
        <f aca="false">'Grade computation'!Z275</f>
        <v/>
      </c>
      <c r="F275" s="337" t="str">
        <f aca="false">'Grade computation'!AA275</f>
        <v/>
      </c>
      <c r="G275" s="338" t="str">
        <f aca="false">'Grade computation'!AB275</f>
        <v/>
      </c>
      <c r="H275" s="338"/>
      <c r="I275" s="233"/>
      <c r="J275" s="194"/>
      <c r="K275" s="286"/>
      <c r="L275" s="194"/>
      <c r="M275" s="286"/>
      <c r="N275" s="287"/>
      <c r="O275" s="194"/>
      <c r="P275" s="286"/>
      <c r="Q275" s="194"/>
      <c r="R275" s="286"/>
      <c r="S275" s="287"/>
      <c r="T275" s="194"/>
      <c r="U275" s="286"/>
      <c r="V275" s="194"/>
      <c r="W275" s="286"/>
      <c r="X275" s="287"/>
      <c r="Y275" s="194"/>
      <c r="Z275" s="286"/>
      <c r="AA275" s="194"/>
      <c r="AB275" s="286"/>
      <c r="AC275" s="287"/>
      <c r="AD275" s="194"/>
      <c r="AE275" s="286"/>
      <c r="AF275" s="194"/>
      <c r="AG275" s="286"/>
      <c r="AH275" s="287"/>
      <c r="AI275" s="194"/>
      <c r="AJ275" s="286"/>
      <c r="AK275" s="194"/>
      <c r="AL275" s="286"/>
      <c r="AM275" s="287"/>
      <c r="AN275" s="194"/>
      <c r="AO275" s="286"/>
      <c r="AP275" s="194"/>
    </row>
    <row r="276" customFormat="false" ht="19.5" hidden="false" customHeight="true" outlineLevel="0" collapsed="false">
      <c r="A276" s="228" t="str">
        <f aca="false">IF(ISBLANK('Database (LECTURE-RES-PRAC)'!A273),"",'Database (LECTURE-RES-PRAC)'!A273)</f>
        <v/>
      </c>
      <c r="B276" s="229" t="str">
        <f aca="false">IF(ISBLANK('Database (LECTURE-RES-PRAC)'!B273),"",'Database (LECTURE-RES-PRAC)'!B273)</f>
        <v/>
      </c>
      <c r="C276" s="336" t="str">
        <f aca="false">'Grade computation'!J276</f>
        <v/>
      </c>
      <c r="D276" s="336" t="str">
        <f aca="false">'Grade computation'!R276</f>
        <v/>
      </c>
      <c r="E276" s="336" t="str">
        <f aca="false">'Grade computation'!Z276</f>
        <v/>
      </c>
      <c r="F276" s="337" t="str">
        <f aca="false">'Grade computation'!AA276</f>
        <v/>
      </c>
      <c r="G276" s="338" t="str">
        <f aca="false">'Grade computation'!AB276</f>
        <v/>
      </c>
      <c r="H276" s="338"/>
      <c r="I276" s="233"/>
      <c r="J276" s="194"/>
      <c r="K276" s="286"/>
      <c r="L276" s="194"/>
      <c r="M276" s="286"/>
      <c r="N276" s="287"/>
      <c r="O276" s="194"/>
      <c r="P276" s="286"/>
      <c r="Q276" s="194"/>
      <c r="R276" s="286"/>
      <c r="S276" s="287"/>
      <c r="T276" s="194"/>
      <c r="U276" s="286"/>
      <c r="V276" s="194"/>
      <c r="W276" s="286"/>
      <c r="X276" s="287"/>
      <c r="Y276" s="194"/>
      <c r="Z276" s="286"/>
      <c r="AA276" s="194"/>
      <c r="AB276" s="286"/>
      <c r="AC276" s="287"/>
      <c r="AD276" s="194"/>
      <c r="AE276" s="286"/>
      <c r="AF276" s="194"/>
      <c r="AG276" s="286"/>
      <c r="AH276" s="287"/>
      <c r="AI276" s="194"/>
      <c r="AJ276" s="286"/>
      <c r="AK276" s="194"/>
      <c r="AL276" s="286"/>
      <c r="AM276" s="287"/>
      <c r="AN276" s="194"/>
      <c r="AO276" s="286"/>
      <c r="AP276" s="194"/>
    </row>
    <row r="277" customFormat="false" ht="19.5" hidden="false" customHeight="true" outlineLevel="0" collapsed="false">
      <c r="A277" s="183" t="str">
        <f aca="false">IF(ISBLANK('Database (LECTURE-RES-PRAC)'!A274),"",'Database (LECTURE-RES-PRAC)'!A274)</f>
        <v/>
      </c>
      <c r="B277" s="184" t="str">
        <f aca="false">IF(ISBLANK('Database (LECTURE-RES-PRAC)'!B274),"",'Database (LECTURE-RES-PRAC)'!B274)</f>
        <v/>
      </c>
      <c r="C277" s="336" t="str">
        <f aca="false">'Grade computation'!J277</f>
        <v/>
      </c>
      <c r="D277" s="336" t="str">
        <f aca="false">'Grade computation'!R277</f>
        <v/>
      </c>
      <c r="E277" s="336" t="str">
        <f aca="false">'Grade computation'!Z277</f>
        <v/>
      </c>
      <c r="F277" s="337" t="str">
        <f aca="false">'Grade computation'!AA277</f>
        <v/>
      </c>
      <c r="G277" s="338" t="str">
        <f aca="false">'Grade computation'!AB277</f>
        <v/>
      </c>
      <c r="H277" s="338"/>
      <c r="I277" s="233"/>
      <c r="J277" s="194"/>
      <c r="K277" s="286"/>
      <c r="L277" s="194"/>
      <c r="M277" s="286"/>
      <c r="N277" s="287"/>
      <c r="O277" s="194"/>
      <c r="P277" s="286"/>
      <c r="Q277" s="194"/>
      <c r="R277" s="286"/>
      <c r="S277" s="287"/>
      <c r="T277" s="194"/>
      <c r="U277" s="286"/>
      <c r="V277" s="194"/>
      <c r="W277" s="286"/>
      <c r="X277" s="287"/>
      <c r="Y277" s="194"/>
      <c r="Z277" s="286"/>
      <c r="AA277" s="194"/>
      <c r="AB277" s="286"/>
      <c r="AC277" s="287"/>
      <c r="AD277" s="194"/>
      <c r="AE277" s="286"/>
      <c r="AF277" s="194"/>
      <c r="AG277" s="286"/>
      <c r="AH277" s="287"/>
      <c r="AI277" s="194"/>
      <c r="AJ277" s="286"/>
      <c r="AK277" s="194"/>
      <c r="AL277" s="286"/>
      <c r="AM277" s="287"/>
      <c r="AN277" s="194"/>
      <c r="AO277" s="286"/>
      <c r="AP277" s="194"/>
    </row>
    <row r="278" customFormat="false" ht="19.5" hidden="false" customHeight="true" outlineLevel="0" collapsed="false">
      <c r="A278" s="228" t="str">
        <f aca="false">IF(ISBLANK('Database (LECTURE-RES-PRAC)'!A275),"",'Database (LECTURE-RES-PRAC)'!A275)</f>
        <v/>
      </c>
      <c r="B278" s="229" t="str">
        <f aca="false">IF(ISBLANK('Database (LECTURE-RES-PRAC)'!B275),"",'Database (LECTURE-RES-PRAC)'!B275)</f>
        <v/>
      </c>
      <c r="C278" s="336" t="str">
        <f aca="false">'Grade computation'!J278</f>
        <v/>
      </c>
      <c r="D278" s="336" t="str">
        <f aca="false">'Grade computation'!R278</f>
        <v/>
      </c>
      <c r="E278" s="336" t="str">
        <f aca="false">'Grade computation'!Z278</f>
        <v/>
      </c>
      <c r="F278" s="337" t="str">
        <f aca="false">'Grade computation'!AA278</f>
        <v/>
      </c>
      <c r="G278" s="338" t="str">
        <f aca="false">'Grade computation'!AB278</f>
        <v/>
      </c>
      <c r="H278" s="338"/>
      <c r="I278" s="233"/>
      <c r="J278" s="194"/>
      <c r="K278" s="286"/>
      <c r="L278" s="194"/>
      <c r="M278" s="286"/>
      <c r="N278" s="287"/>
      <c r="O278" s="194"/>
      <c r="P278" s="286"/>
      <c r="Q278" s="194"/>
      <c r="R278" s="286"/>
      <c r="S278" s="287"/>
      <c r="T278" s="194"/>
      <c r="U278" s="286"/>
      <c r="V278" s="194"/>
      <c r="W278" s="286"/>
      <c r="X278" s="287"/>
      <c r="Y278" s="194"/>
      <c r="Z278" s="286"/>
      <c r="AA278" s="194"/>
      <c r="AB278" s="286"/>
      <c r="AC278" s="287"/>
      <c r="AD278" s="194"/>
      <c r="AE278" s="286"/>
      <c r="AF278" s="194"/>
      <c r="AG278" s="286"/>
      <c r="AH278" s="287"/>
      <c r="AI278" s="194"/>
      <c r="AJ278" s="286"/>
      <c r="AK278" s="194"/>
      <c r="AL278" s="286"/>
      <c r="AM278" s="287"/>
      <c r="AN278" s="194"/>
      <c r="AO278" s="286"/>
      <c r="AP278" s="194"/>
    </row>
    <row r="279" customFormat="false" ht="19.5" hidden="false" customHeight="true" outlineLevel="0" collapsed="false">
      <c r="A279" s="183" t="str">
        <f aca="false">IF(ISBLANK('Database (LECTURE-RES-PRAC)'!A276),"",'Database (LECTURE-RES-PRAC)'!A276)</f>
        <v/>
      </c>
      <c r="B279" s="184" t="str">
        <f aca="false">IF(ISBLANK('Database (LECTURE-RES-PRAC)'!B276),"",'Database (LECTURE-RES-PRAC)'!B276)</f>
        <v/>
      </c>
      <c r="C279" s="336" t="str">
        <f aca="false">'Grade computation'!J279</f>
        <v/>
      </c>
      <c r="D279" s="336" t="str">
        <f aca="false">'Grade computation'!R279</f>
        <v/>
      </c>
      <c r="E279" s="336" t="str">
        <f aca="false">'Grade computation'!Z279</f>
        <v/>
      </c>
      <c r="F279" s="337" t="str">
        <f aca="false">'Grade computation'!AA279</f>
        <v/>
      </c>
      <c r="G279" s="338" t="str">
        <f aca="false">'Grade computation'!AB279</f>
        <v/>
      </c>
      <c r="H279" s="338"/>
      <c r="I279" s="233"/>
      <c r="J279" s="194"/>
      <c r="K279" s="286"/>
      <c r="L279" s="194"/>
      <c r="M279" s="286"/>
      <c r="N279" s="287"/>
      <c r="O279" s="194"/>
      <c r="P279" s="286"/>
      <c r="Q279" s="194"/>
      <c r="R279" s="286"/>
      <c r="S279" s="287"/>
      <c r="T279" s="194"/>
      <c r="U279" s="286"/>
      <c r="V279" s="194"/>
      <c r="W279" s="286"/>
      <c r="X279" s="287"/>
      <c r="Y279" s="194"/>
      <c r="Z279" s="286"/>
      <c r="AA279" s="194"/>
      <c r="AB279" s="286"/>
      <c r="AC279" s="287"/>
      <c r="AD279" s="194"/>
      <c r="AE279" s="286"/>
      <c r="AF279" s="194"/>
      <c r="AG279" s="286"/>
      <c r="AH279" s="287"/>
      <c r="AI279" s="194"/>
      <c r="AJ279" s="286"/>
      <c r="AK279" s="194"/>
      <c r="AL279" s="286"/>
      <c r="AM279" s="287"/>
      <c r="AN279" s="194"/>
      <c r="AO279" s="286"/>
      <c r="AP279" s="194"/>
    </row>
    <row r="280" customFormat="false" ht="19.5" hidden="false" customHeight="true" outlineLevel="0" collapsed="false">
      <c r="A280" s="228" t="str">
        <f aca="false">IF(ISBLANK('Database (LECTURE-RES-PRAC)'!A277),"",'Database (LECTURE-RES-PRAC)'!A277)</f>
        <v/>
      </c>
      <c r="B280" s="229" t="str">
        <f aca="false">IF(ISBLANK('Database (LECTURE-RES-PRAC)'!B277),"",'Database (LECTURE-RES-PRAC)'!B277)</f>
        <v/>
      </c>
      <c r="C280" s="336" t="str">
        <f aca="false">'Grade computation'!J280</f>
        <v/>
      </c>
      <c r="D280" s="336" t="str">
        <f aca="false">'Grade computation'!R280</f>
        <v/>
      </c>
      <c r="E280" s="336" t="str">
        <f aca="false">'Grade computation'!Z280</f>
        <v/>
      </c>
      <c r="F280" s="337" t="str">
        <f aca="false">'Grade computation'!AA280</f>
        <v/>
      </c>
      <c r="G280" s="338" t="str">
        <f aca="false">'Grade computation'!AB280</f>
        <v/>
      </c>
      <c r="H280" s="338"/>
      <c r="I280" s="233"/>
      <c r="J280" s="194"/>
      <c r="K280" s="286"/>
      <c r="L280" s="194"/>
      <c r="M280" s="286"/>
      <c r="N280" s="287"/>
      <c r="O280" s="194"/>
      <c r="P280" s="286"/>
      <c r="Q280" s="194"/>
      <c r="R280" s="286"/>
      <c r="S280" s="287"/>
      <c r="T280" s="194"/>
      <c r="U280" s="286"/>
      <c r="V280" s="194"/>
      <c r="W280" s="286"/>
      <c r="X280" s="287"/>
      <c r="Y280" s="194"/>
      <c r="Z280" s="286"/>
      <c r="AA280" s="194"/>
      <c r="AB280" s="286"/>
      <c r="AC280" s="287"/>
      <c r="AD280" s="194"/>
      <c r="AE280" s="286"/>
      <c r="AF280" s="194"/>
      <c r="AG280" s="286"/>
      <c r="AH280" s="287"/>
      <c r="AI280" s="194"/>
      <c r="AJ280" s="286"/>
      <c r="AK280" s="194"/>
      <c r="AL280" s="286"/>
      <c r="AM280" s="287"/>
      <c r="AN280" s="194"/>
      <c r="AO280" s="286"/>
      <c r="AP280" s="194"/>
    </row>
    <row r="281" customFormat="false" ht="19.5" hidden="false" customHeight="true" outlineLevel="0" collapsed="false">
      <c r="A281" s="183" t="str">
        <f aca="false">IF(ISBLANK('Database (LECTURE-RES-PRAC)'!A278),"",'Database (LECTURE-RES-PRAC)'!A278)</f>
        <v/>
      </c>
      <c r="B281" s="184" t="str">
        <f aca="false">IF(ISBLANK('Database (LECTURE-RES-PRAC)'!B278),"",'Database (LECTURE-RES-PRAC)'!B278)</f>
        <v/>
      </c>
      <c r="C281" s="336" t="str">
        <f aca="false">'Grade computation'!J281</f>
        <v/>
      </c>
      <c r="D281" s="336" t="str">
        <f aca="false">'Grade computation'!R281</f>
        <v/>
      </c>
      <c r="E281" s="336" t="str">
        <f aca="false">'Grade computation'!Z281</f>
        <v/>
      </c>
      <c r="F281" s="337" t="str">
        <f aca="false">'Grade computation'!AA281</f>
        <v/>
      </c>
      <c r="G281" s="338" t="str">
        <f aca="false">'Grade computation'!AB281</f>
        <v/>
      </c>
      <c r="H281" s="338"/>
      <c r="I281" s="233"/>
      <c r="J281" s="194"/>
      <c r="K281" s="286"/>
      <c r="L281" s="194"/>
      <c r="M281" s="286"/>
      <c r="N281" s="287"/>
      <c r="O281" s="194"/>
      <c r="P281" s="286"/>
      <c r="Q281" s="194"/>
      <c r="R281" s="286"/>
      <c r="S281" s="287"/>
      <c r="T281" s="194"/>
      <c r="U281" s="286"/>
      <c r="V281" s="194"/>
      <c r="W281" s="286"/>
      <c r="X281" s="287"/>
      <c r="Y281" s="194"/>
      <c r="Z281" s="286"/>
      <c r="AA281" s="194"/>
      <c r="AB281" s="286"/>
      <c r="AC281" s="287"/>
      <c r="AD281" s="194"/>
      <c r="AE281" s="286"/>
      <c r="AF281" s="194"/>
      <c r="AG281" s="286"/>
      <c r="AH281" s="287"/>
      <c r="AI281" s="194"/>
      <c r="AJ281" s="286"/>
      <c r="AK281" s="194"/>
      <c r="AL281" s="286"/>
      <c r="AM281" s="287"/>
      <c r="AN281" s="194"/>
      <c r="AO281" s="286"/>
      <c r="AP281" s="194"/>
    </row>
    <row r="282" customFormat="false" ht="19.5" hidden="false" customHeight="true" outlineLevel="0" collapsed="false">
      <c r="A282" s="228" t="str">
        <f aca="false">IF(ISBLANK('Database (LECTURE-RES-PRAC)'!A279),"",'Database (LECTURE-RES-PRAC)'!A279)</f>
        <v/>
      </c>
      <c r="B282" s="229" t="str">
        <f aca="false">IF(ISBLANK('Database (LECTURE-RES-PRAC)'!B279),"",'Database (LECTURE-RES-PRAC)'!B279)</f>
        <v/>
      </c>
      <c r="C282" s="336" t="str">
        <f aca="false">'Grade computation'!J282</f>
        <v/>
      </c>
      <c r="D282" s="336" t="str">
        <f aca="false">'Grade computation'!R282</f>
        <v/>
      </c>
      <c r="E282" s="336" t="str">
        <f aca="false">'Grade computation'!Z282</f>
        <v/>
      </c>
      <c r="F282" s="337" t="str">
        <f aca="false">'Grade computation'!AA282</f>
        <v/>
      </c>
      <c r="G282" s="338" t="str">
        <f aca="false">'Grade computation'!AB282</f>
        <v/>
      </c>
      <c r="H282" s="338"/>
      <c r="I282" s="233"/>
      <c r="J282" s="194"/>
      <c r="K282" s="286"/>
      <c r="L282" s="194"/>
      <c r="M282" s="286"/>
      <c r="N282" s="287"/>
      <c r="O282" s="194"/>
      <c r="P282" s="286"/>
      <c r="Q282" s="194"/>
      <c r="R282" s="286"/>
      <c r="S282" s="287"/>
      <c r="T282" s="194"/>
      <c r="U282" s="286"/>
      <c r="V282" s="194"/>
      <c r="W282" s="286"/>
      <c r="X282" s="287"/>
      <c r="Y282" s="194"/>
      <c r="Z282" s="286"/>
      <c r="AA282" s="194"/>
      <c r="AB282" s="286"/>
      <c r="AC282" s="287"/>
      <c r="AD282" s="194"/>
      <c r="AE282" s="286"/>
      <c r="AF282" s="194"/>
      <c r="AG282" s="286"/>
      <c r="AH282" s="287"/>
      <c r="AI282" s="194"/>
      <c r="AJ282" s="286"/>
      <c r="AK282" s="194"/>
      <c r="AL282" s="286"/>
      <c r="AM282" s="287"/>
      <c r="AN282" s="194"/>
      <c r="AO282" s="286"/>
      <c r="AP282" s="194"/>
    </row>
    <row r="283" customFormat="false" ht="19.5" hidden="false" customHeight="true" outlineLevel="0" collapsed="false">
      <c r="A283" s="183" t="str">
        <f aca="false">IF(ISBLANK('Database (LECTURE-RES-PRAC)'!A280),"",'Database (LECTURE-RES-PRAC)'!A280)</f>
        <v/>
      </c>
      <c r="B283" s="184" t="str">
        <f aca="false">IF(ISBLANK('Database (LECTURE-RES-PRAC)'!B280),"",'Database (LECTURE-RES-PRAC)'!B280)</f>
        <v/>
      </c>
      <c r="C283" s="336" t="str">
        <f aca="false">'Grade computation'!J283</f>
        <v/>
      </c>
      <c r="D283" s="336" t="str">
        <f aca="false">'Grade computation'!R283</f>
        <v/>
      </c>
      <c r="E283" s="336" t="str">
        <f aca="false">'Grade computation'!Z283</f>
        <v/>
      </c>
      <c r="F283" s="337" t="str">
        <f aca="false">'Grade computation'!AA283</f>
        <v/>
      </c>
      <c r="G283" s="338" t="str">
        <f aca="false">'Grade computation'!AB283</f>
        <v/>
      </c>
      <c r="H283" s="338"/>
      <c r="I283" s="233"/>
      <c r="J283" s="194"/>
      <c r="K283" s="286"/>
      <c r="L283" s="194"/>
      <c r="M283" s="286"/>
      <c r="N283" s="287"/>
      <c r="O283" s="194"/>
      <c r="P283" s="286"/>
      <c r="Q283" s="194"/>
      <c r="R283" s="286"/>
      <c r="S283" s="287"/>
      <c r="T283" s="194"/>
      <c r="U283" s="286"/>
      <c r="V283" s="194"/>
      <c r="W283" s="286"/>
      <c r="X283" s="287"/>
      <c r="Y283" s="194"/>
      <c r="Z283" s="286"/>
      <c r="AA283" s="194"/>
      <c r="AB283" s="286"/>
      <c r="AC283" s="287"/>
      <c r="AD283" s="194"/>
      <c r="AE283" s="286"/>
      <c r="AF283" s="194"/>
      <c r="AG283" s="286"/>
      <c r="AH283" s="287"/>
      <c r="AI283" s="194"/>
      <c r="AJ283" s="286"/>
      <c r="AK283" s="194"/>
      <c r="AL283" s="286"/>
      <c r="AM283" s="287"/>
      <c r="AN283" s="194"/>
      <c r="AO283" s="286"/>
      <c r="AP283" s="194"/>
    </row>
    <row r="284" customFormat="false" ht="19.5" hidden="false" customHeight="true" outlineLevel="0" collapsed="false">
      <c r="A284" s="228" t="str">
        <f aca="false">IF(ISBLANK('Database (LECTURE-RES-PRAC)'!A281),"",'Database (LECTURE-RES-PRAC)'!A281)</f>
        <v/>
      </c>
      <c r="B284" s="229" t="str">
        <f aca="false">IF(ISBLANK('Database (LECTURE-RES-PRAC)'!B281),"",'Database (LECTURE-RES-PRAC)'!B281)</f>
        <v/>
      </c>
      <c r="C284" s="336" t="str">
        <f aca="false">'Grade computation'!J284</f>
        <v/>
      </c>
      <c r="D284" s="336" t="str">
        <f aca="false">'Grade computation'!R284</f>
        <v/>
      </c>
      <c r="E284" s="336" t="str">
        <f aca="false">'Grade computation'!Z284</f>
        <v/>
      </c>
      <c r="F284" s="337" t="str">
        <f aca="false">'Grade computation'!AA284</f>
        <v/>
      </c>
      <c r="G284" s="338" t="str">
        <f aca="false">'Grade computation'!AB284</f>
        <v/>
      </c>
      <c r="H284" s="338"/>
      <c r="I284" s="233"/>
      <c r="J284" s="194"/>
      <c r="K284" s="286"/>
      <c r="L284" s="194"/>
      <c r="M284" s="286"/>
      <c r="N284" s="287"/>
      <c r="O284" s="194"/>
      <c r="P284" s="286"/>
      <c r="Q284" s="194"/>
      <c r="R284" s="286"/>
      <c r="S284" s="287"/>
      <c r="T284" s="194"/>
      <c r="U284" s="286"/>
      <c r="V284" s="194"/>
      <c r="W284" s="286"/>
      <c r="X284" s="287"/>
      <c r="Y284" s="194"/>
      <c r="Z284" s="286"/>
      <c r="AA284" s="194"/>
      <c r="AB284" s="286"/>
      <c r="AC284" s="287"/>
      <c r="AD284" s="194"/>
      <c r="AE284" s="286"/>
      <c r="AF284" s="194"/>
      <c r="AG284" s="286"/>
      <c r="AH284" s="287"/>
      <c r="AI284" s="194"/>
      <c r="AJ284" s="286"/>
      <c r="AK284" s="194"/>
      <c r="AL284" s="286"/>
      <c r="AM284" s="287"/>
      <c r="AN284" s="194"/>
      <c r="AO284" s="286"/>
      <c r="AP284" s="194"/>
    </row>
    <row r="285" customFormat="false" ht="19.5" hidden="false" customHeight="true" outlineLevel="0" collapsed="false">
      <c r="A285" s="183" t="str">
        <f aca="false">IF(ISBLANK('Database (LECTURE-RES-PRAC)'!A282),"",'Database (LECTURE-RES-PRAC)'!A282)</f>
        <v/>
      </c>
      <c r="B285" s="184" t="str">
        <f aca="false">IF(ISBLANK('Database (LECTURE-RES-PRAC)'!B282),"",'Database (LECTURE-RES-PRAC)'!B282)</f>
        <v/>
      </c>
      <c r="C285" s="336" t="str">
        <f aca="false">'Grade computation'!J285</f>
        <v/>
      </c>
      <c r="D285" s="336" t="str">
        <f aca="false">'Grade computation'!R285</f>
        <v/>
      </c>
      <c r="E285" s="336" t="str">
        <f aca="false">'Grade computation'!Z285</f>
        <v/>
      </c>
      <c r="F285" s="337" t="str">
        <f aca="false">'Grade computation'!AA285</f>
        <v/>
      </c>
      <c r="G285" s="338" t="str">
        <f aca="false">'Grade computation'!AB285</f>
        <v/>
      </c>
      <c r="H285" s="338"/>
      <c r="I285" s="233"/>
      <c r="J285" s="194"/>
      <c r="K285" s="286"/>
      <c r="L285" s="194"/>
      <c r="M285" s="286"/>
      <c r="N285" s="287"/>
      <c r="O285" s="194"/>
      <c r="P285" s="286"/>
      <c r="Q285" s="194"/>
      <c r="R285" s="286"/>
      <c r="S285" s="287"/>
      <c r="T285" s="194"/>
      <c r="U285" s="286"/>
      <c r="V285" s="194"/>
      <c r="W285" s="286"/>
      <c r="X285" s="287"/>
      <c r="Y285" s="194"/>
      <c r="Z285" s="286"/>
      <c r="AA285" s="194"/>
      <c r="AB285" s="286"/>
      <c r="AC285" s="287"/>
      <c r="AD285" s="194"/>
      <c r="AE285" s="286"/>
      <c r="AF285" s="194"/>
      <c r="AG285" s="286"/>
      <c r="AH285" s="287"/>
      <c r="AI285" s="194"/>
      <c r="AJ285" s="286"/>
      <c r="AK285" s="194"/>
      <c r="AL285" s="286"/>
      <c r="AM285" s="287"/>
      <c r="AN285" s="194"/>
      <c r="AO285" s="286"/>
      <c r="AP285" s="194"/>
    </row>
    <row r="286" customFormat="false" ht="19.5" hidden="false" customHeight="true" outlineLevel="0" collapsed="false">
      <c r="A286" s="228" t="str">
        <f aca="false">IF(ISBLANK('Database (LECTURE-RES-PRAC)'!A283),"",'Database (LECTURE-RES-PRAC)'!A283)</f>
        <v/>
      </c>
      <c r="B286" s="229" t="str">
        <f aca="false">IF(ISBLANK('Database (LECTURE-RES-PRAC)'!B283),"",'Database (LECTURE-RES-PRAC)'!B283)</f>
        <v/>
      </c>
      <c r="C286" s="336" t="str">
        <f aca="false">'Grade computation'!J286</f>
        <v/>
      </c>
      <c r="D286" s="336" t="str">
        <f aca="false">'Grade computation'!R286</f>
        <v/>
      </c>
      <c r="E286" s="336" t="str">
        <f aca="false">'Grade computation'!Z286</f>
        <v/>
      </c>
      <c r="F286" s="337" t="str">
        <f aca="false">'Grade computation'!AA286</f>
        <v/>
      </c>
      <c r="G286" s="338" t="str">
        <f aca="false">'Grade computation'!AB286</f>
        <v/>
      </c>
      <c r="H286" s="338"/>
      <c r="I286" s="233"/>
      <c r="J286" s="194"/>
      <c r="K286" s="286"/>
      <c r="L286" s="194"/>
      <c r="M286" s="286"/>
      <c r="N286" s="287"/>
      <c r="O286" s="194"/>
      <c r="P286" s="286"/>
      <c r="Q286" s="194"/>
      <c r="R286" s="286"/>
      <c r="S286" s="287"/>
      <c r="T286" s="194"/>
      <c r="U286" s="286"/>
      <c r="V286" s="194"/>
      <c r="W286" s="286"/>
      <c r="X286" s="287"/>
      <c r="Y286" s="194"/>
      <c r="Z286" s="286"/>
      <c r="AA286" s="194"/>
      <c r="AB286" s="286"/>
      <c r="AC286" s="287"/>
      <c r="AD286" s="194"/>
      <c r="AE286" s="286"/>
      <c r="AF286" s="194"/>
      <c r="AG286" s="286"/>
      <c r="AH286" s="287"/>
      <c r="AI286" s="194"/>
      <c r="AJ286" s="286"/>
      <c r="AK286" s="194"/>
      <c r="AL286" s="286"/>
      <c r="AM286" s="287"/>
      <c r="AN286" s="194"/>
      <c r="AO286" s="286"/>
      <c r="AP286" s="194"/>
    </row>
    <row r="287" customFormat="false" ht="19.5" hidden="false" customHeight="true" outlineLevel="0" collapsed="false">
      <c r="A287" s="183" t="str">
        <f aca="false">IF(ISBLANK('Database (LECTURE-RES-PRAC)'!A284),"",'Database (LECTURE-RES-PRAC)'!A284)</f>
        <v/>
      </c>
      <c r="B287" s="184" t="str">
        <f aca="false">IF(ISBLANK('Database (LECTURE-RES-PRAC)'!B284),"",'Database (LECTURE-RES-PRAC)'!B284)</f>
        <v/>
      </c>
      <c r="C287" s="336" t="str">
        <f aca="false">'Grade computation'!J287</f>
        <v/>
      </c>
      <c r="D287" s="336" t="str">
        <f aca="false">'Grade computation'!R287</f>
        <v/>
      </c>
      <c r="E287" s="336" t="str">
        <f aca="false">'Grade computation'!Z287</f>
        <v/>
      </c>
      <c r="F287" s="337" t="str">
        <f aca="false">'Grade computation'!AA287</f>
        <v/>
      </c>
      <c r="G287" s="338" t="str">
        <f aca="false">'Grade computation'!AB287</f>
        <v/>
      </c>
      <c r="H287" s="338"/>
      <c r="I287" s="233"/>
      <c r="J287" s="194"/>
      <c r="K287" s="286"/>
      <c r="L287" s="194"/>
      <c r="M287" s="286"/>
      <c r="N287" s="287"/>
      <c r="O287" s="194"/>
      <c r="P287" s="286"/>
      <c r="Q287" s="194"/>
      <c r="R287" s="286"/>
      <c r="S287" s="287"/>
      <c r="T287" s="194"/>
      <c r="U287" s="286"/>
      <c r="V287" s="194"/>
      <c r="W287" s="286"/>
      <c r="X287" s="287"/>
      <c r="Y287" s="194"/>
      <c r="Z287" s="286"/>
      <c r="AA287" s="194"/>
      <c r="AB287" s="286"/>
      <c r="AC287" s="287"/>
      <c r="AD287" s="194"/>
      <c r="AE287" s="286"/>
      <c r="AF287" s="194"/>
      <c r="AG287" s="286"/>
      <c r="AH287" s="287"/>
      <c r="AI287" s="194"/>
      <c r="AJ287" s="286"/>
      <c r="AK287" s="194"/>
      <c r="AL287" s="286"/>
      <c r="AM287" s="287"/>
      <c r="AN287" s="194"/>
      <c r="AO287" s="286"/>
      <c r="AP287" s="194"/>
    </row>
    <row r="288" customFormat="false" ht="19.5" hidden="false" customHeight="true" outlineLevel="0" collapsed="false">
      <c r="A288" s="228" t="str">
        <f aca="false">IF(ISBLANK('Database (LECTURE-RES-PRAC)'!A285),"",'Database (LECTURE-RES-PRAC)'!A285)</f>
        <v/>
      </c>
      <c r="B288" s="229" t="str">
        <f aca="false">IF(ISBLANK('Database (LECTURE-RES-PRAC)'!B285),"",'Database (LECTURE-RES-PRAC)'!B285)</f>
        <v/>
      </c>
      <c r="C288" s="336" t="str">
        <f aca="false">'Grade computation'!J288</f>
        <v/>
      </c>
      <c r="D288" s="336" t="str">
        <f aca="false">'Grade computation'!R288</f>
        <v/>
      </c>
      <c r="E288" s="336" t="str">
        <f aca="false">'Grade computation'!Z288</f>
        <v/>
      </c>
      <c r="F288" s="337" t="str">
        <f aca="false">'Grade computation'!AA288</f>
        <v/>
      </c>
      <c r="G288" s="338" t="str">
        <f aca="false">'Grade computation'!AB288</f>
        <v/>
      </c>
      <c r="H288" s="338"/>
      <c r="I288" s="233"/>
      <c r="J288" s="194"/>
      <c r="K288" s="286"/>
      <c r="L288" s="194"/>
      <c r="M288" s="286"/>
      <c r="N288" s="287"/>
      <c r="O288" s="194"/>
      <c r="P288" s="286"/>
      <c r="Q288" s="194"/>
      <c r="R288" s="286"/>
      <c r="S288" s="287"/>
      <c r="T288" s="194"/>
      <c r="U288" s="286"/>
      <c r="V288" s="194"/>
      <c r="W288" s="286"/>
      <c r="X288" s="287"/>
      <c r="Y288" s="194"/>
      <c r="Z288" s="286"/>
      <c r="AA288" s="194"/>
      <c r="AB288" s="286"/>
      <c r="AC288" s="287"/>
      <c r="AD288" s="194"/>
      <c r="AE288" s="286"/>
      <c r="AF288" s="194"/>
      <c r="AG288" s="286"/>
      <c r="AH288" s="287"/>
      <c r="AI288" s="194"/>
      <c r="AJ288" s="286"/>
      <c r="AK288" s="194"/>
      <c r="AL288" s="286"/>
      <c r="AM288" s="287"/>
      <c r="AN288" s="194"/>
      <c r="AO288" s="286"/>
      <c r="AP288" s="194"/>
    </row>
    <row r="289" customFormat="false" ht="19.5" hidden="false" customHeight="true" outlineLevel="0" collapsed="false">
      <c r="A289" s="183" t="str">
        <f aca="false">IF(ISBLANK('Database (LECTURE-RES-PRAC)'!A286),"",'Database (LECTURE-RES-PRAC)'!A286)</f>
        <v/>
      </c>
      <c r="B289" s="184" t="str">
        <f aca="false">IF(ISBLANK('Database (LECTURE-RES-PRAC)'!B286),"",'Database (LECTURE-RES-PRAC)'!B286)</f>
        <v/>
      </c>
      <c r="C289" s="336" t="str">
        <f aca="false">'Grade computation'!J289</f>
        <v/>
      </c>
      <c r="D289" s="336" t="str">
        <f aca="false">'Grade computation'!R289</f>
        <v/>
      </c>
      <c r="E289" s="336" t="str">
        <f aca="false">'Grade computation'!Z289</f>
        <v/>
      </c>
      <c r="F289" s="337" t="str">
        <f aca="false">'Grade computation'!AA289</f>
        <v/>
      </c>
      <c r="G289" s="338" t="str">
        <f aca="false">'Grade computation'!AB289</f>
        <v/>
      </c>
      <c r="H289" s="338"/>
      <c r="I289" s="233"/>
      <c r="J289" s="194"/>
      <c r="K289" s="286"/>
      <c r="L289" s="194"/>
      <c r="M289" s="286"/>
      <c r="N289" s="287"/>
      <c r="O289" s="194"/>
      <c r="P289" s="286"/>
      <c r="Q289" s="194"/>
      <c r="R289" s="286"/>
      <c r="S289" s="287"/>
      <c r="T289" s="194"/>
      <c r="U289" s="286"/>
      <c r="V289" s="194"/>
      <c r="W289" s="286"/>
      <c r="X289" s="287"/>
      <c r="Y289" s="194"/>
      <c r="Z289" s="286"/>
      <c r="AA289" s="194"/>
      <c r="AB289" s="286"/>
      <c r="AC289" s="287"/>
      <c r="AD289" s="194"/>
      <c r="AE289" s="286"/>
      <c r="AF289" s="194"/>
      <c r="AG289" s="286"/>
      <c r="AH289" s="287"/>
      <c r="AI289" s="194"/>
      <c r="AJ289" s="286"/>
      <c r="AK289" s="194"/>
      <c r="AL289" s="286"/>
      <c r="AM289" s="287"/>
      <c r="AN289" s="194"/>
      <c r="AO289" s="286"/>
      <c r="AP289" s="194"/>
    </row>
    <row r="290" customFormat="false" ht="19.5" hidden="false" customHeight="true" outlineLevel="0" collapsed="false">
      <c r="A290" s="228" t="str">
        <f aca="false">IF(ISBLANK('Database (LECTURE-RES-PRAC)'!A287),"",'Database (LECTURE-RES-PRAC)'!A287)</f>
        <v/>
      </c>
      <c r="B290" s="229" t="str">
        <f aca="false">IF(ISBLANK('Database (LECTURE-RES-PRAC)'!B287),"",'Database (LECTURE-RES-PRAC)'!B287)</f>
        <v/>
      </c>
      <c r="C290" s="336" t="str">
        <f aca="false">'Grade computation'!J290</f>
        <v/>
      </c>
      <c r="D290" s="336" t="str">
        <f aca="false">'Grade computation'!R290</f>
        <v/>
      </c>
      <c r="E290" s="336" t="str">
        <f aca="false">'Grade computation'!Z290</f>
        <v/>
      </c>
      <c r="F290" s="337" t="str">
        <f aca="false">'Grade computation'!AA290</f>
        <v/>
      </c>
      <c r="G290" s="338" t="str">
        <f aca="false">'Grade computation'!AB290</f>
        <v/>
      </c>
      <c r="H290" s="338"/>
      <c r="I290" s="233"/>
      <c r="J290" s="194"/>
      <c r="K290" s="286"/>
      <c r="L290" s="194"/>
      <c r="M290" s="286"/>
      <c r="N290" s="287"/>
      <c r="O290" s="194"/>
      <c r="P290" s="286"/>
      <c r="Q290" s="194"/>
      <c r="R290" s="286"/>
      <c r="S290" s="287"/>
      <c r="T290" s="194"/>
      <c r="U290" s="286"/>
      <c r="V290" s="194"/>
      <c r="W290" s="286"/>
      <c r="X290" s="287"/>
      <c r="Y290" s="194"/>
      <c r="Z290" s="286"/>
      <c r="AA290" s="194"/>
      <c r="AB290" s="286"/>
      <c r="AC290" s="287"/>
      <c r="AD290" s="194"/>
      <c r="AE290" s="286"/>
      <c r="AF290" s="194"/>
      <c r="AG290" s="286"/>
      <c r="AH290" s="287"/>
      <c r="AI290" s="194"/>
      <c r="AJ290" s="286"/>
      <c r="AK290" s="194"/>
      <c r="AL290" s="286"/>
      <c r="AM290" s="287"/>
      <c r="AN290" s="194"/>
      <c r="AO290" s="286"/>
      <c r="AP290" s="194"/>
    </row>
    <row r="291" customFormat="false" ht="19.5" hidden="false" customHeight="true" outlineLevel="0" collapsed="false">
      <c r="A291" s="183" t="str">
        <f aca="false">IF(ISBLANK('Database (LECTURE-RES-PRAC)'!A288),"",'Database (LECTURE-RES-PRAC)'!A288)</f>
        <v/>
      </c>
      <c r="B291" s="184" t="str">
        <f aca="false">IF(ISBLANK('Database (LECTURE-RES-PRAC)'!B288),"",'Database (LECTURE-RES-PRAC)'!B288)</f>
        <v/>
      </c>
      <c r="C291" s="336" t="str">
        <f aca="false">'Grade computation'!J291</f>
        <v/>
      </c>
      <c r="D291" s="336" t="str">
        <f aca="false">'Grade computation'!R291</f>
        <v/>
      </c>
      <c r="E291" s="336" t="str">
        <f aca="false">'Grade computation'!Z291</f>
        <v/>
      </c>
      <c r="F291" s="337" t="str">
        <f aca="false">'Grade computation'!AA291</f>
        <v/>
      </c>
      <c r="G291" s="338" t="str">
        <f aca="false">'Grade computation'!AB291</f>
        <v/>
      </c>
      <c r="H291" s="338"/>
      <c r="I291" s="233"/>
      <c r="J291" s="194"/>
      <c r="K291" s="286"/>
      <c r="L291" s="194"/>
      <c r="M291" s="286"/>
      <c r="N291" s="287"/>
      <c r="O291" s="194"/>
      <c r="P291" s="286"/>
      <c r="Q291" s="194"/>
      <c r="R291" s="286"/>
      <c r="S291" s="287"/>
      <c r="T291" s="194"/>
      <c r="U291" s="286"/>
      <c r="V291" s="194"/>
      <c r="W291" s="286"/>
      <c r="X291" s="287"/>
      <c r="Y291" s="194"/>
      <c r="Z291" s="286"/>
      <c r="AA291" s="194"/>
      <c r="AB291" s="286"/>
      <c r="AC291" s="287"/>
      <c r="AD291" s="194"/>
      <c r="AE291" s="286"/>
      <c r="AF291" s="194"/>
      <c r="AG291" s="286"/>
      <c r="AH291" s="287"/>
      <c r="AI291" s="194"/>
      <c r="AJ291" s="286"/>
      <c r="AK291" s="194"/>
      <c r="AL291" s="286"/>
      <c r="AM291" s="287"/>
      <c r="AN291" s="194"/>
      <c r="AO291" s="286"/>
      <c r="AP291" s="194"/>
    </row>
    <row r="292" customFormat="false" ht="19.5" hidden="false" customHeight="true" outlineLevel="0" collapsed="false">
      <c r="A292" s="228" t="str">
        <f aca="false">IF(ISBLANK('Database (LECTURE-RES-PRAC)'!A289),"",'Database (LECTURE-RES-PRAC)'!A289)</f>
        <v/>
      </c>
      <c r="B292" s="229" t="str">
        <f aca="false">IF(ISBLANK('Database (LECTURE-RES-PRAC)'!B289),"",'Database (LECTURE-RES-PRAC)'!B289)</f>
        <v/>
      </c>
      <c r="C292" s="336" t="str">
        <f aca="false">'Grade computation'!J292</f>
        <v/>
      </c>
      <c r="D292" s="336" t="str">
        <f aca="false">'Grade computation'!R292</f>
        <v/>
      </c>
      <c r="E292" s="336" t="str">
        <f aca="false">'Grade computation'!Z292</f>
        <v/>
      </c>
      <c r="F292" s="337" t="str">
        <f aca="false">'Grade computation'!AA292</f>
        <v/>
      </c>
      <c r="G292" s="338" t="str">
        <f aca="false">'Grade computation'!AB292</f>
        <v/>
      </c>
      <c r="H292" s="338"/>
      <c r="I292" s="233"/>
      <c r="J292" s="194"/>
      <c r="K292" s="286"/>
      <c r="L292" s="194"/>
      <c r="M292" s="286"/>
      <c r="N292" s="287"/>
      <c r="O292" s="194"/>
      <c r="P292" s="286"/>
      <c r="Q292" s="194"/>
      <c r="R292" s="286"/>
      <c r="S292" s="287"/>
      <c r="T292" s="194"/>
      <c r="U292" s="286"/>
      <c r="V292" s="194"/>
      <c r="W292" s="286"/>
      <c r="X292" s="287"/>
      <c r="Y292" s="194"/>
      <c r="Z292" s="286"/>
      <c r="AA292" s="194"/>
      <c r="AB292" s="286"/>
      <c r="AC292" s="287"/>
      <c r="AD292" s="194"/>
      <c r="AE292" s="286"/>
      <c r="AF292" s="194"/>
      <c r="AG292" s="286"/>
      <c r="AH292" s="287"/>
      <c r="AI292" s="194"/>
      <c r="AJ292" s="286"/>
      <c r="AK292" s="194"/>
      <c r="AL292" s="286"/>
      <c r="AM292" s="287"/>
      <c r="AN292" s="194"/>
      <c r="AO292" s="286"/>
      <c r="AP292" s="194"/>
    </row>
    <row r="293" customFormat="false" ht="19.5" hidden="false" customHeight="true" outlineLevel="0" collapsed="false">
      <c r="A293" s="183" t="str">
        <f aca="false">IF(ISBLANK('Database (LECTURE-RES-PRAC)'!A290),"",'Database (LECTURE-RES-PRAC)'!A290)</f>
        <v/>
      </c>
      <c r="B293" s="184" t="str">
        <f aca="false">IF(ISBLANK('Database (LECTURE-RES-PRAC)'!B290),"",'Database (LECTURE-RES-PRAC)'!B290)</f>
        <v/>
      </c>
      <c r="C293" s="336" t="str">
        <f aca="false">'Grade computation'!J293</f>
        <v/>
      </c>
      <c r="D293" s="336" t="str">
        <f aca="false">'Grade computation'!R293</f>
        <v/>
      </c>
      <c r="E293" s="336" t="str">
        <f aca="false">'Grade computation'!Z293</f>
        <v/>
      </c>
      <c r="F293" s="337" t="str">
        <f aca="false">'Grade computation'!AA293</f>
        <v/>
      </c>
      <c r="G293" s="338" t="str">
        <f aca="false">'Grade computation'!AB293</f>
        <v/>
      </c>
      <c r="H293" s="338"/>
      <c r="I293" s="233"/>
      <c r="J293" s="194"/>
      <c r="K293" s="286"/>
      <c r="L293" s="194"/>
      <c r="M293" s="286"/>
      <c r="N293" s="287"/>
      <c r="O293" s="194"/>
      <c r="P293" s="286"/>
      <c r="Q293" s="194"/>
      <c r="R293" s="286"/>
      <c r="S293" s="287"/>
      <c r="T293" s="194"/>
      <c r="U293" s="286"/>
      <c r="V293" s="194"/>
      <c r="W293" s="286"/>
      <c r="X293" s="287"/>
      <c r="Y293" s="194"/>
      <c r="Z293" s="286"/>
      <c r="AA293" s="194"/>
      <c r="AB293" s="286"/>
      <c r="AC293" s="287"/>
      <c r="AD293" s="194"/>
      <c r="AE293" s="286"/>
      <c r="AF293" s="194"/>
      <c r="AG293" s="286"/>
      <c r="AH293" s="287"/>
      <c r="AI293" s="194"/>
      <c r="AJ293" s="286"/>
      <c r="AK293" s="194"/>
      <c r="AL293" s="286"/>
      <c r="AM293" s="287"/>
      <c r="AN293" s="194"/>
      <c r="AO293" s="286"/>
      <c r="AP293" s="194"/>
    </row>
    <row r="294" customFormat="false" ht="19.5" hidden="false" customHeight="true" outlineLevel="0" collapsed="false">
      <c r="A294" s="228" t="str">
        <f aca="false">IF(ISBLANK('Database (LECTURE-RES-PRAC)'!A291),"",'Database (LECTURE-RES-PRAC)'!A291)</f>
        <v/>
      </c>
      <c r="B294" s="229" t="str">
        <f aca="false">IF(ISBLANK('Database (LECTURE-RES-PRAC)'!B291),"",'Database (LECTURE-RES-PRAC)'!B291)</f>
        <v/>
      </c>
      <c r="C294" s="336" t="str">
        <f aca="false">'Grade computation'!J294</f>
        <v/>
      </c>
      <c r="D294" s="336" t="str">
        <f aca="false">'Grade computation'!R294</f>
        <v/>
      </c>
      <c r="E294" s="336" t="str">
        <f aca="false">'Grade computation'!Z294</f>
        <v/>
      </c>
      <c r="F294" s="337" t="str">
        <f aca="false">'Grade computation'!AA294</f>
        <v/>
      </c>
      <c r="G294" s="338" t="str">
        <f aca="false">'Grade computation'!AB294</f>
        <v/>
      </c>
      <c r="H294" s="338"/>
      <c r="I294" s="233"/>
      <c r="J294" s="194"/>
      <c r="K294" s="286"/>
      <c r="L294" s="194"/>
      <c r="M294" s="286"/>
      <c r="N294" s="287"/>
      <c r="O294" s="194"/>
      <c r="P294" s="286"/>
      <c r="Q294" s="194"/>
      <c r="R294" s="286"/>
      <c r="S294" s="287"/>
      <c r="T294" s="194"/>
      <c r="U294" s="286"/>
      <c r="V294" s="194"/>
      <c r="W294" s="286"/>
      <c r="X294" s="287"/>
      <c r="Y294" s="194"/>
      <c r="Z294" s="286"/>
      <c r="AA294" s="194"/>
      <c r="AB294" s="286"/>
      <c r="AC294" s="287"/>
      <c r="AD294" s="194"/>
      <c r="AE294" s="286"/>
      <c r="AF294" s="194"/>
      <c r="AG294" s="286"/>
      <c r="AH294" s="287"/>
      <c r="AI294" s="194"/>
      <c r="AJ294" s="286"/>
      <c r="AK294" s="194"/>
      <c r="AL294" s="286"/>
      <c r="AM294" s="287"/>
      <c r="AN294" s="194"/>
      <c r="AO294" s="286"/>
      <c r="AP294" s="194"/>
    </row>
    <row r="295" customFormat="false" ht="19.5" hidden="false" customHeight="true" outlineLevel="0" collapsed="false">
      <c r="A295" s="183" t="str">
        <f aca="false">IF(ISBLANK('Database (LECTURE-RES-PRAC)'!A292),"",'Database (LECTURE-RES-PRAC)'!A292)</f>
        <v/>
      </c>
      <c r="B295" s="184" t="str">
        <f aca="false">IF(ISBLANK('Database (LECTURE-RES-PRAC)'!B292),"",'Database (LECTURE-RES-PRAC)'!B292)</f>
        <v/>
      </c>
      <c r="C295" s="336" t="str">
        <f aca="false">'Grade computation'!J295</f>
        <v/>
      </c>
      <c r="D295" s="336" t="str">
        <f aca="false">'Grade computation'!R295</f>
        <v/>
      </c>
      <c r="E295" s="336" t="str">
        <f aca="false">'Grade computation'!Z295</f>
        <v/>
      </c>
      <c r="F295" s="337" t="str">
        <f aca="false">'Grade computation'!AA295</f>
        <v/>
      </c>
      <c r="G295" s="338" t="str">
        <f aca="false">'Grade computation'!AB295</f>
        <v/>
      </c>
      <c r="H295" s="338"/>
      <c r="I295" s="233"/>
      <c r="J295" s="194"/>
      <c r="K295" s="286"/>
      <c r="L295" s="194"/>
      <c r="M295" s="286"/>
      <c r="N295" s="287"/>
      <c r="O295" s="194"/>
      <c r="P295" s="286"/>
      <c r="Q295" s="194"/>
      <c r="R295" s="286"/>
      <c r="S295" s="287"/>
      <c r="T295" s="194"/>
      <c r="U295" s="286"/>
      <c r="V295" s="194"/>
      <c r="W295" s="286"/>
      <c r="X295" s="287"/>
      <c r="Y295" s="194"/>
      <c r="Z295" s="286"/>
      <c r="AA295" s="194"/>
      <c r="AB295" s="286"/>
      <c r="AC295" s="287"/>
      <c r="AD295" s="194"/>
      <c r="AE295" s="286"/>
      <c r="AF295" s="194"/>
      <c r="AG295" s="286"/>
      <c r="AH295" s="287"/>
      <c r="AI295" s="194"/>
      <c r="AJ295" s="286"/>
      <c r="AK295" s="194"/>
      <c r="AL295" s="286"/>
      <c r="AM295" s="287"/>
      <c r="AN295" s="194"/>
      <c r="AO295" s="286"/>
      <c r="AP295" s="194"/>
    </row>
    <row r="296" customFormat="false" ht="19.5" hidden="false" customHeight="true" outlineLevel="0" collapsed="false">
      <c r="A296" s="228" t="str">
        <f aca="false">IF(ISBLANK('Database (LECTURE-RES-PRAC)'!A293),"",'Database (LECTURE-RES-PRAC)'!A293)</f>
        <v/>
      </c>
      <c r="B296" s="229" t="str">
        <f aca="false">IF(ISBLANK('Database (LECTURE-RES-PRAC)'!B293),"",'Database (LECTURE-RES-PRAC)'!B293)</f>
        <v/>
      </c>
      <c r="C296" s="336" t="str">
        <f aca="false">'Grade computation'!J296</f>
        <v/>
      </c>
      <c r="D296" s="336" t="str">
        <f aca="false">'Grade computation'!R296</f>
        <v/>
      </c>
      <c r="E296" s="336" t="str">
        <f aca="false">'Grade computation'!Z296</f>
        <v/>
      </c>
      <c r="F296" s="337" t="str">
        <f aca="false">'Grade computation'!AA296</f>
        <v/>
      </c>
      <c r="G296" s="338" t="str">
        <f aca="false">'Grade computation'!AB296</f>
        <v/>
      </c>
      <c r="H296" s="338"/>
      <c r="I296" s="233"/>
      <c r="J296" s="194"/>
      <c r="K296" s="286"/>
      <c r="L296" s="194"/>
      <c r="M296" s="286"/>
      <c r="N296" s="287"/>
      <c r="O296" s="194"/>
      <c r="P296" s="286"/>
      <c r="Q296" s="194"/>
      <c r="R296" s="286"/>
      <c r="S296" s="287"/>
      <c r="T296" s="194"/>
      <c r="U296" s="286"/>
      <c r="V296" s="194"/>
      <c r="W296" s="286"/>
      <c r="X296" s="287"/>
      <c r="Y296" s="194"/>
      <c r="Z296" s="286"/>
      <c r="AA296" s="194"/>
      <c r="AB296" s="286"/>
      <c r="AC296" s="287"/>
      <c r="AD296" s="194"/>
      <c r="AE296" s="286"/>
      <c r="AF296" s="194"/>
      <c r="AG296" s="286"/>
      <c r="AH296" s="287"/>
      <c r="AI296" s="194"/>
      <c r="AJ296" s="286"/>
      <c r="AK296" s="194"/>
      <c r="AL296" s="286"/>
      <c r="AM296" s="287"/>
      <c r="AN296" s="194"/>
      <c r="AO296" s="286"/>
      <c r="AP296" s="194"/>
    </row>
    <row r="297" customFormat="false" ht="19.5" hidden="false" customHeight="true" outlineLevel="0" collapsed="false">
      <c r="A297" s="183" t="str">
        <f aca="false">IF(ISBLANK('Database (LECTURE-RES-PRAC)'!A294),"",'Database (LECTURE-RES-PRAC)'!A294)</f>
        <v/>
      </c>
      <c r="B297" s="184" t="str">
        <f aca="false">IF(ISBLANK('Database (LECTURE-RES-PRAC)'!B294),"",'Database (LECTURE-RES-PRAC)'!B294)</f>
        <v/>
      </c>
      <c r="C297" s="336" t="str">
        <f aca="false">'Grade computation'!J297</f>
        <v/>
      </c>
      <c r="D297" s="336" t="str">
        <f aca="false">'Grade computation'!R297</f>
        <v/>
      </c>
      <c r="E297" s="336" t="str">
        <f aca="false">'Grade computation'!Z297</f>
        <v/>
      </c>
      <c r="F297" s="337" t="str">
        <f aca="false">'Grade computation'!AA297</f>
        <v/>
      </c>
      <c r="G297" s="338" t="str">
        <f aca="false">'Grade computation'!AB297</f>
        <v/>
      </c>
      <c r="H297" s="338"/>
      <c r="I297" s="233"/>
      <c r="J297" s="194"/>
      <c r="K297" s="286"/>
      <c r="L297" s="194"/>
      <c r="M297" s="286"/>
      <c r="N297" s="287"/>
      <c r="O297" s="194"/>
      <c r="P297" s="286"/>
      <c r="Q297" s="194"/>
      <c r="R297" s="286"/>
      <c r="S297" s="287"/>
      <c r="T297" s="194"/>
      <c r="U297" s="286"/>
      <c r="V297" s="194"/>
      <c r="W297" s="286"/>
      <c r="X297" s="287"/>
      <c r="Y297" s="194"/>
      <c r="Z297" s="286"/>
      <c r="AA297" s="194"/>
      <c r="AB297" s="286"/>
      <c r="AC297" s="287"/>
      <c r="AD297" s="194"/>
      <c r="AE297" s="286"/>
      <c r="AF297" s="194"/>
      <c r="AG297" s="286"/>
      <c r="AH297" s="287"/>
      <c r="AI297" s="194"/>
      <c r="AJ297" s="286"/>
      <c r="AK297" s="194"/>
      <c r="AL297" s="286"/>
      <c r="AM297" s="287"/>
      <c r="AN297" s="194"/>
      <c r="AO297" s="286"/>
      <c r="AP297" s="194"/>
    </row>
    <row r="298" customFormat="false" ht="19.5" hidden="false" customHeight="true" outlineLevel="0" collapsed="false">
      <c r="A298" s="228" t="str">
        <f aca="false">IF(ISBLANK('Database (LECTURE-RES-PRAC)'!A295),"",'Database (LECTURE-RES-PRAC)'!A295)</f>
        <v/>
      </c>
      <c r="B298" s="229" t="str">
        <f aca="false">IF(ISBLANK('Database (LECTURE-RES-PRAC)'!B295),"",'Database (LECTURE-RES-PRAC)'!B295)</f>
        <v/>
      </c>
      <c r="C298" s="336" t="str">
        <f aca="false">'Grade computation'!J298</f>
        <v/>
      </c>
      <c r="D298" s="336" t="str">
        <f aca="false">'Grade computation'!R298</f>
        <v/>
      </c>
      <c r="E298" s="336" t="str">
        <f aca="false">'Grade computation'!Z298</f>
        <v/>
      </c>
      <c r="F298" s="337" t="str">
        <f aca="false">'Grade computation'!AA298</f>
        <v/>
      </c>
      <c r="G298" s="338" t="str">
        <f aca="false">'Grade computation'!AB298</f>
        <v/>
      </c>
      <c r="H298" s="338"/>
      <c r="I298" s="233"/>
      <c r="J298" s="194"/>
      <c r="K298" s="286"/>
      <c r="L298" s="194"/>
      <c r="M298" s="286"/>
      <c r="N298" s="287"/>
      <c r="O298" s="194"/>
      <c r="P298" s="286"/>
      <c r="Q298" s="194"/>
      <c r="R298" s="286"/>
      <c r="S298" s="287"/>
      <c r="T298" s="194"/>
      <c r="U298" s="286"/>
      <c r="V298" s="194"/>
      <c r="W298" s="286"/>
      <c r="X298" s="287"/>
      <c r="Y298" s="194"/>
      <c r="Z298" s="286"/>
      <c r="AA298" s="194"/>
      <c r="AB298" s="286"/>
      <c r="AC298" s="287"/>
      <c r="AD298" s="194"/>
      <c r="AE298" s="286"/>
      <c r="AF298" s="194"/>
      <c r="AG298" s="286"/>
      <c r="AH298" s="287"/>
      <c r="AI298" s="194"/>
      <c r="AJ298" s="286"/>
      <c r="AK298" s="194"/>
      <c r="AL298" s="286"/>
      <c r="AM298" s="287"/>
      <c r="AN298" s="194"/>
      <c r="AO298" s="286"/>
      <c r="AP298" s="194"/>
    </row>
    <row r="299" customFormat="false" ht="19.5" hidden="false" customHeight="true" outlineLevel="0" collapsed="false">
      <c r="A299" s="183" t="str">
        <f aca="false">IF(ISBLANK('Database (LECTURE-RES-PRAC)'!A296),"",'Database (LECTURE-RES-PRAC)'!A296)</f>
        <v/>
      </c>
      <c r="B299" s="184" t="str">
        <f aca="false">IF(ISBLANK('Database (LECTURE-RES-PRAC)'!B296),"",'Database (LECTURE-RES-PRAC)'!B296)</f>
        <v/>
      </c>
      <c r="C299" s="336" t="str">
        <f aca="false">'Grade computation'!J299</f>
        <v/>
      </c>
      <c r="D299" s="336" t="str">
        <f aca="false">'Grade computation'!R299</f>
        <v/>
      </c>
      <c r="E299" s="336" t="str">
        <f aca="false">'Grade computation'!Z299</f>
        <v/>
      </c>
      <c r="F299" s="337" t="str">
        <f aca="false">'Grade computation'!AA299</f>
        <v/>
      </c>
      <c r="G299" s="338" t="str">
        <f aca="false">'Grade computation'!AB299</f>
        <v/>
      </c>
      <c r="H299" s="338"/>
      <c r="I299" s="233"/>
      <c r="J299" s="194"/>
      <c r="K299" s="286"/>
      <c r="L299" s="194"/>
      <c r="M299" s="286"/>
      <c r="N299" s="287"/>
      <c r="O299" s="194"/>
      <c r="P299" s="286"/>
      <c r="Q299" s="194"/>
      <c r="R299" s="286"/>
      <c r="S299" s="287"/>
      <c r="T299" s="194"/>
      <c r="U299" s="286"/>
      <c r="V299" s="194"/>
      <c r="W299" s="286"/>
      <c r="X299" s="287"/>
      <c r="Y299" s="194"/>
      <c r="Z299" s="286"/>
      <c r="AA299" s="194"/>
      <c r="AB299" s="286"/>
      <c r="AC299" s="287"/>
      <c r="AD299" s="194"/>
      <c r="AE299" s="286"/>
      <c r="AF299" s="194"/>
      <c r="AG299" s="286"/>
      <c r="AH299" s="287"/>
      <c r="AI299" s="194"/>
      <c r="AJ299" s="286"/>
      <c r="AK299" s="194"/>
      <c r="AL299" s="286"/>
      <c r="AM299" s="287"/>
      <c r="AN299" s="194"/>
      <c r="AO299" s="286"/>
      <c r="AP299" s="194"/>
    </row>
    <row r="300" customFormat="false" ht="19.5" hidden="false" customHeight="true" outlineLevel="0" collapsed="false">
      <c r="A300" s="228" t="str">
        <f aca="false">IF(ISBLANK('Database (LECTURE-RES-PRAC)'!A297),"",'Database (LECTURE-RES-PRAC)'!A297)</f>
        <v/>
      </c>
      <c r="B300" s="229" t="str">
        <f aca="false">IF(ISBLANK('Database (LECTURE-RES-PRAC)'!B297),"",'Database (LECTURE-RES-PRAC)'!B297)</f>
        <v/>
      </c>
      <c r="C300" s="336" t="str">
        <f aca="false">'Grade computation'!J300</f>
        <v/>
      </c>
      <c r="D300" s="336" t="str">
        <f aca="false">'Grade computation'!R300</f>
        <v/>
      </c>
      <c r="E300" s="336" t="str">
        <f aca="false">'Grade computation'!Z300</f>
        <v/>
      </c>
      <c r="F300" s="337" t="str">
        <f aca="false">'Grade computation'!AA300</f>
        <v/>
      </c>
      <c r="G300" s="338" t="str">
        <f aca="false">'Grade computation'!AB300</f>
        <v/>
      </c>
      <c r="H300" s="338"/>
      <c r="I300" s="233"/>
      <c r="J300" s="194"/>
      <c r="K300" s="286"/>
      <c r="L300" s="194"/>
      <c r="M300" s="286"/>
      <c r="N300" s="287"/>
      <c r="O300" s="194"/>
      <c r="P300" s="286"/>
      <c r="Q300" s="194"/>
      <c r="R300" s="286"/>
      <c r="S300" s="287"/>
      <c r="T300" s="194"/>
      <c r="U300" s="286"/>
      <c r="V300" s="194"/>
      <c r="W300" s="286"/>
      <c r="X300" s="287"/>
      <c r="Y300" s="194"/>
      <c r="Z300" s="286"/>
      <c r="AA300" s="194"/>
      <c r="AB300" s="286"/>
      <c r="AC300" s="287"/>
      <c r="AD300" s="194"/>
      <c r="AE300" s="286"/>
      <c r="AF300" s="194"/>
      <c r="AG300" s="286"/>
      <c r="AH300" s="287"/>
      <c r="AI300" s="194"/>
      <c r="AJ300" s="286"/>
      <c r="AK300" s="194"/>
      <c r="AL300" s="286"/>
      <c r="AM300" s="287"/>
      <c r="AN300" s="194"/>
      <c r="AO300" s="286"/>
      <c r="AP300" s="194"/>
    </row>
    <row r="301" customFormat="false" ht="19.5" hidden="false" customHeight="true" outlineLevel="0" collapsed="false">
      <c r="A301" s="183" t="str">
        <f aca="false">IF(ISBLANK('Database (LECTURE-RES-PRAC)'!A298),"",'Database (LECTURE-RES-PRAC)'!A298)</f>
        <v/>
      </c>
      <c r="B301" s="184" t="str">
        <f aca="false">IF(ISBLANK('Database (LECTURE-RES-PRAC)'!B298),"",'Database (LECTURE-RES-PRAC)'!B298)</f>
        <v/>
      </c>
      <c r="C301" s="336" t="str">
        <f aca="false">'Grade computation'!J301</f>
        <v/>
      </c>
      <c r="D301" s="336" t="str">
        <f aca="false">'Grade computation'!R301</f>
        <v/>
      </c>
      <c r="E301" s="336" t="str">
        <f aca="false">'Grade computation'!Z301</f>
        <v/>
      </c>
      <c r="F301" s="337" t="str">
        <f aca="false">'Grade computation'!AA301</f>
        <v/>
      </c>
      <c r="G301" s="338" t="str">
        <f aca="false">'Grade computation'!AB301</f>
        <v/>
      </c>
      <c r="H301" s="338"/>
      <c r="I301" s="233"/>
      <c r="J301" s="194"/>
      <c r="K301" s="286"/>
      <c r="L301" s="194"/>
      <c r="M301" s="286"/>
      <c r="N301" s="287"/>
      <c r="O301" s="194"/>
      <c r="P301" s="286"/>
      <c r="Q301" s="194"/>
      <c r="R301" s="286"/>
      <c r="S301" s="287"/>
      <c r="T301" s="194"/>
      <c r="U301" s="286"/>
      <c r="V301" s="194"/>
      <c r="W301" s="286"/>
      <c r="X301" s="287"/>
      <c r="Y301" s="194"/>
      <c r="Z301" s="286"/>
      <c r="AA301" s="194"/>
      <c r="AB301" s="286"/>
      <c r="AC301" s="287"/>
      <c r="AD301" s="194"/>
      <c r="AE301" s="286"/>
      <c r="AF301" s="194"/>
      <c r="AG301" s="286"/>
      <c r="AH301" s="287"/>
      <c r="AI301" s="194"/>
      <c r="AJ301" s="286"/>
      <c r="AK301" s="194"/>
      <c r="AL301" s="286"/>
      <c r="AM301" s="287"/>
      <c r="AN301" s="194"/>
      <c r="AO301" s="286"/>
      <c r="AP301" s="194"/>
    </row>
    <row r="302" customFormat="false" ht="19.5" hidden="false" customHeight="true" outlineLevel="0" collapsed="false">
      <c r="A302" s="228" t="str">
        <f aca="false">IF(ISBLANK('Database (LECTURE-RES-PRAC)'!A299),"",'Database (LECTURE-RES-PRAC)'!A299)</f>
        <v/>
      </c>
      <c r="B302" s="229" t="str">
        <f aca="false">IF(ISBLANK('Database (LECTURE-RES-PRAC)'!B299),"",'Database (LECTURE-RES-PRAC)'!B299)</f>
        <v/>
      </c>
      <c r="C302" s="336" t="str">
        <f aca="false">'Grade computation'!J302</f>
        <v/>
      </c>
      <c r="D302" s="336" t="str">
        <f aca="false">'Grade computation'!R302</f>
        <v/>
      </c>
      <c r="E302" s="336" t="str">
        <f aca="false">'Grade computation'!Z302</f>
        <v/>
      </c>
      <c r="F302" s="337" t="str">
        <f aca="false">'Grade computation'!AA302</f>
        <v/>
      </c>
      <c r="G302" s="338" t="str">
        <f aca="false">'Grade computation'!AB302</f>
        <v/>
      </c>
      <c r="H302" s="338"/>
      <c r="I302" s="233"/>
      <c r="J302" s="194"/>
      <c r="K302" s="286"/>
      <c r="L302" s="194"/>
      <c r="M302" s="286"/>
      <c r="N302" s="287"/>
      <c r="O302" s="194"/>
      <c r="P302" s="286"/>
      <c r="Q302" s="194"/>
      <c r="R302" s="286"/>
      <c r="S302" s="287"/>
      <c r="T302" s="194"/>
      <c r="U302" s="286"/>
      <c r="V302" s="194"/>
      <c r="W302" s="286"/>
      <c r="X302" s="287"/>
      <c r="Y302" s="194"/>
      <c r="Z302" s="286"/>
      <c r="AA302" s="194"/>
      <c r="AB302" s="286"/>
      <c r="AC302" s="287"/>
      <c r="AD302" s="194"/>
      <c r="AE302" s="286"/>
      <c r="AF302" s="194"/>
      <c r="AG302" s="286"/>
      <c r="AH302" s="287"/>
      <c r="AI302" s="194"/>
      <c r="AJ302" s="286"/>
      <c r="AK302" s="194"/>
      <c r="AL302" s="286"/>
      <c r="AM302" s="287"/>
      <c r="AN302" s="194"/>
      <c r="AO302" s="286"/>
      <c r="AP302" s="194"/>
    </row>
    <row r="303" customFormat="false" ht="19.5" hidden="false" customHeight="true" outlineLevel="0" collapsed="false">
      <c r="A303" s="183" t="str">
        <f aca="false">IF(ISBLANK('Database (LECTURE-RES-PRAC)'!A300),"",'Database (LECTURE-RES-PRAC)'!A300)</f>
        <v/>
      </c>
      <c r="B303" s="184" t="str">
        <f aca="false">IF(ISBLANK('Database (LECTURE-RES-PRAC)'!B300),"",'Database (LECTURE-RES-PRAC)'!B300)</f>
        <v/>
      </c>
      <c r="C303" s="336" t="str">
        <f aca="false">'Grade computation'!J303</f>
        <v/>
      </c>
      <c r="D303" s="336" t="str">
        <f aca="false">'Grade computation'!R303</f>
        <v/>
      </c>
      <c r="E303" s="336" t="str">
        <f aca="false">'Grade computation'!Z303</f>
        <v/>
      </c>
      <c r="F303" s="337" t="str">
        <f aca="false">'Grade computation'!AA303</f>
        <v/>
      </c>
      <c r="G303" s="338" t="str">
        <f aca="false">'Grade computation'!AB303</f>
        <v/>
      </c>
      <c r="H303" s="338"/>
      <c r="I303" s="233"/>
      <c r="J303" s="194"/>
      <c r="K303" s="286"/>
      <c r="L303" s="194"/>
      <c r="M303" s="286"/>
      <c r="N303" s="287"/>
      <c r="O303" s="194"/>
      <c r="P303" s="286"/>
      <c r="Q303" s="194"/>
      <c r="R303" s="286"/>
      <c r="S303" s="287"/>
      <c r="T303" s="194"/>
      <c r="U303" s="286"/>
      <c r="V303" s="194"/>
      <c r="W303" s="286"/>
      <c r="X303" s="287"/>
      <c r="Y303" s="194"/>
      <c r="Z303" s="286"/>
      <c r="AA303" s="194"/>
      <c r="AB303" s="286"/>
      <c r="AC303" s="287"/>
      <c r="AD303" s="194"/>
      <c r="AE303" s="286"/>
      <c r="AF303" s="194"/>
      <c r="AG303" s="286"/>
      <c r="AH303" s="287"/>
      <c r="AI303" s="194"/>
      <c r="AJ303" s="286"/>
      <c r="AK303" s="194"/>
      <c r="AL303" s="286"/>
      <c r="AM303" s="287"/>
      <c r="AN303" s="194"/>
      <c r="AO303" s="286"/>
      <c r="AP303" s="194"/>
    </row>
    <row r="304" customFormat="false" ht="19.5" hidden="false" customHeight="true" outlineLevel="0" collapsed="false">
      <c r="A304" s="228" t="str">
        <f aca="false">IF(ISBLANK('Database (LECTURE-RES-PRAC)'!A301),"",'Database (LECTURE-RES-PRAC)'!A301)</f>
        <v/>
      </c>
      <c r="B304" s="229" t="str">
        <f aca="false">IF(ISBLANK('Database (LECTURE-RES-PRAC)'!B301),"",'Database (LECTURE-RES-PRAC)'!B301)</f>
        <v/>
      </c>
      <c r="C304" s="336" t="str">
        <f aca="false">'Grade computation'!J304</f>
        <v/>
      </c>
      <c r="D304" s="336" t="str">
        <f aca="false">'Grade computation'!R304</f>
        <v/>
      </c>
      <c r="E304" s="336" t="str">
        <f aca="false">'Grade computation'!Z304</f>
        <v/>
      </c>
      <c r="F304" s="337" t="str">
        <f aca="false">'Grade computation'!AA304</f>
        <v/>
      </c>
      <c r="G304" s="338" t="str">
        <f aca="false">'Grade computation'!AB304</f>
        <v/>
      </c>
      <c r="H304" s="338"/>
      <c r="I304" s="233"/>
      <c r="J304" s="194"/>
      <c r="K304" s="286"/>
      <c r="L304" s="194"/>
      <c r="M304" s="286"/>
      <c r="N304" s="287"/>
      <c r="O304" s="194"/>
      <c r="P304" s="286"/>
      <c r="Q304" s="194"/>
      <c r="R304" s="286"/>
      <c r="S304" s="287"/>
      <c r="T304" s="194"/>
      <c r="U304" s="286"/>
      <c r="V304" s="194"/>
      <c r="W304" s="286"/>
      <c r="X304" s="287"/>
      <c r="Y304" s="194"/>
      <c r="Z304" s="286"/>
      <c r="AA304" s="194"/>
      <c r="AB304" s="286"/>
      <c r="AC304" s="287"/>
      <c r="AD304" s="194"/>
      <c r="AE304" s="286"/>
      <c r="AF304" s="194"/>
      <c r="AG304" s="286"/>
      <c r="AH304" s="287"/>
      <c r="AI304" s="194"/>
      <c r="AJ304" s="286"/>
      <c r="AK304" s="194"/>
      <c r="AL304" s="286"/>
      <c r="AM304" s="287"/>
      <c r="AN304" s="194"/>
      <c r="AO304" s="286"/>
      <c r="AP304" s="194"/>
    </row>
    <row r="305" customFormat="false" ht="19.5" hidden="false" customHeight="true" outlineLevel="0" collapsed="false">
      <c r="A305" s="183" t="str">
        <f aca="false">IF(ISBLANK('Database (LECTURE-RES-PRAC)'!A302),"",'Database (LECTURE-RES-PRAC)'!A302)</f>
        <v/>
      </c>
      <c r="B305" s="184" t="str">
        <f aca="false">IF(ISBLANK('Database (LECTURE-RES-PRAC)'!B302),"",'Database (LECTURE-RES-PRAC)'!B302)</f>
        <v/>
      </c>
      <c r="C305" s="336" t="str">
        <f aca="false">'Grade computation'!J305</f>
        <v/>
      </c>
      <c r="D305" s="336" t="str">
        <f aca="false">'Grade computation'!R305</f>
        <v/>
      </c>
      <c r="E305" s="336" t="str">
        <f aca="false">'Grade computation'!Z305</f>
        <v/>
      </c>
      <c r="F305" s="337" t="str">
        <f aca="false">'Grade computation'!AA305</f>
        <v/>
      </c>
      <c r="G305" s="338" t="str">
        <f aca="false">'Grade computation'!AB305</f>
        <v/>
      </c>
      <c r="H305" s="338"/>
      <c r="I305" s="233"/>
      <c r="J305" s="194"/>
      <c r="K305" s="286"/>
      <c r="L305" s="194"/>
      <c r="M305" s="286"/>
      <c r="N305" s="287"/>
      <c r="O305" s="194"/>
      <c r="P305" s="286"/>
      <c r="Q305" s="194"/>
      <c r="R305" s="286"/>
      <c r="S305" s="287"/>
      <c r="T305" s="194"/>
      <c r="U305" s="286"/>
      <c r="V305" s="194"/>
      <c r="W305" s="286"/>
      <c r="X305" s="287"/>
      <c r="Y305" s="194"/>
      <c r="Z305" s="286"/>
      <c r="AA305" s="194"/>
      <c r="AB305" s="286"/>
      <c r="AC305" s="287"/>
      <c r="AD305" s="194"/>
      <c r="AE305" s="286"/>
      <c r="AF305" s="194"/>
      <c r="AG305" s="286"/>
      <c r="AH305" s="287"/>
      <c r="AI305" s="194"/>
      <c r="AJ305" s="286"/>
      <c r="AK305" s="194"/>
      <c r="AL305" s="286"/>
      <c r="AM305" s="287"/>
      <c r="AN305" s="194"/>
      <c r="AO305" s="286"/>
      <c r="AP305" s="194"/>
    </row>
    <row r="306" customFormat="false" ht="19.5" hidden="false" customHeight="true" outlineLevel="0" collapsed="false">
      <c r="A306" s="228" t="str">
        <f aca="false">IF(ISBLANK('Database (LECTURE-RES-PRAC)'!A303),"",'Database (LECTURE-RES-PRAC)'!A303)</f>
        <v/>
      </c>
      <c r="B306" s="229" t="str">
        <f aca="false">IF(ISBLANK('Database (LECTURE-RES-PRAC)'!B303),"",'Database (LECTURE-RES-PRAC)'!B303)</f>
        <v/>
      </c>
      <c r="C306" s="336" t="str">
        <f aca="false">'Grade computation'!J306</f>
        <v/>
      </c>
      <c r="D306" s="336" t="str">
        <f aca="false">'Grade computation'!R306</f>
        <v/>
      </c>
      <c r="E306" s="336" t="str">
        <f aca="false">'Grade computation'!Z306</f>
        <v/>
      </c>
      <c r="F306" s="337" t="str">
        <f aca="false">'Grade computation'!AA306</f>
        <v/>
      </c>
      <c r="G306" s="338" t="str">
        <f aca="false">'Grade computation'!AB306</f>
        <v/>
      </c>
      <c r="H306" s="338"/>
      <c r="I306" s="233"/>
      <c r="J306" s="194"/>
      <c r="K306" s="286"/>
      <c r="L306" s="194"/>
      <c r="M306" s="286"/>
      <c r="N306" s="287"/>
      <c r="O306" s="194"/>
      <c r="P306" s="286"/>
      <c r="Q306" s="194"/>
      <c r="R306" s="286"/>
      <c r="S306" s="287"/>
      <c r="T306" s="194"/>
      <c r="U306" s="286"/>
      <c r="V306" s="194"/>
      <c r="W306" s="286"/>
      <c r="X306" s="287"/>
      <c r="Y306" s="194"/>
      <c r="Z306" s="286"/>
      <c r="AA306" s="194"/>
      <c r="AB306" s="286"/>
      <c r="AC306" s="287"/>
      <c r="AD306" s="194"/>
      <c r="AE306" s="286"/>
      <c r="AF306" s="194"/>
      <c r="AG306" s="286"/>
      <c r="AH306" s="287"/>
      <c r="AI306" s="194"/>
      <c r="AJ306" s="286"/>
      <c r="AK306" s="194"/>
      <c r="AL306" s="286"/>
      <c r="AM306" s="287"/>
      <c r="AN306" s="194"/>
      <c r="AO306" s="286"/>
      <c r="AP306" s="194"/>
    </row>
    <row r="307" customFormat="false" ht="19.5" hidden="false" customHeight="true" outlineLevel="0" collapsed="false">
      <c r="A307" s="183" t="str">
        <f aca="false">IF(ISBLANK('Database (LECTURE-RES-PRAC)'!A304),"",'Database (LECTURE-RES-PRAC)'!A304)</f>
        <v/>
      </c>
      <c r="B307" s="184" t="str">
        <f aca="false">IF(ISBLANK('Database (LECTURE-RES-PRAC)'!B304),"",'Database (LECTURE-RES-PRAC)'!B304)</f>
        <v/>
      </c>
      <c r="C307" s="336" t="str">
        <f aca="false">'Grade computation'!J307</f>
        <v/>
      </c>
      <c r="D307" s="336" t="str">
        <f aca="false">'Grade computation'!R307</f>
        <v/>
      </c>
      <c r="E307" s="336" t="str">
        <f aca="false">'Grade computation'!Z307</f>
        <v/>
      </c>
      <c r="F307" s="337" t="str">
        <f aca="false">'Grade computation'!AA307</f>
        <v/>
      </c>
      <c r="G307" s="338" t="str">
        <f aca="false">'Grade computation'!AB307</f>
        <v/>
      </c>
      <c r="H307" s="338"/>
      <c r="I307" s="233"/>
      <c r="J307" s="194"/>
      <c r="K307" s="286"/>
      <c r="L307" s="194"/>
      <c r="M307" s="286"/>
      <c r="N307" s="287"/>
      <c r="O307" s="194"/>
      <c r="P307" s="286"/>
      <c r="Q307" s="194"/>
      <c r="R307" s="286"/>
      <c r="S307" s="287"/>
      <c r="T307" s="194"/>
      <c r="U307" s="286"/>
      <c r="V307" s="194"/>
      <c r="W307" s="286"/>
      <c r="X307" s="287"/>
      <c r="Y307" s="194"/>
      <c r="Z307" s="286"/>
      <c r="AA307" s="194"/>
      <c r="AB307" s="286"/>
      <c r="AC307" s="287"/>
      <c r="AD307" s="194"/>
      <c r="AE307" s="286"/>
      <c r="AF307" s="194"/>
      <c r="AG307" s="286"/>
      <c r="AH307" s="287"/>
      <c r="AI307" s="194"/>
      <c r="AJ307" s="286"/>
      <c r="AK307" s="194"/>
      <c r="AL307" s="286"/>
      <c r="AM307" s="287"/>
      <c r="AN307" s="194"/>
      <c r="AO307" s="286"/>
      <c r="AP307" s="194"/>
    </row>
    <row r="308" customFormat="false" ht="19.5" hidden="false" customHeight="true" outlineLevel="0" collapsed="false">
      <c r="A308" s="228" t="str">
        <f aca="false">IF(ISBLANK('Database (LECTURE-RES-PRAC)'!A305),"",'Database (LECTURE-RES-PRAC)'!A305)</f>
        <v/>
      </c>
      <c r="B308" s="229" t="str">
        <f aca="false">IF(ISBLANK('Database (LECTURE-RES-PRAC)'!B305),"",'Database (LECTURE-RES-PRAC)'!B305)</f>
        <v/>
      </c>
      <c r="C308" s="336" t="str">
        <f aca="false">'Grade computation'!J308</f>
        <v/>
      </c>
      <c r="D308" s="336" t="str">
        <f aca="false">'Grade computation'!R308</f>
        <v/>
      </c>
      <c r="E308" s="336" t="str">
        <f aca="false">'Grade computation'!Z308</f>
        <v/>
      </c>
      <c r="F308" s="337" t="str">
        <f aca="false">'Grade computation'!AA308</f>
        <v/>
      </c>
      <c r="G308" s="338" t="str">
        <f aca="false">'Grade computation'!AB308</f>
        <v/>
      </c>
      <c r="H308" s="338"/>
      <c r="I308" s="233"/>
      <c r="J308" s="194"/>
      <c r="K308" s="286"/>
      <c r="L308" s="194"/>
      <c r="M308" s="286"/>
      <c r="N308" s="287"/>
      <c r="O308" s="194"/>
      <c r="P308" s="286"/>
      <c r="Q308" s="194"/>
      <c r="R308" s="286"/>
      <c r="S308" s="287"/>
      <c r="T308" s="194"/>
      <c r="U308" s="286"/>
      <c r="V308" s="194"/>
      <c r="W308" s="286"/>
      <c r="X308" s="287"/>
      <c r="Y308" s="194"/>
      <c r="Z308" s="286"/>
      <c r="AA308" s="194"/>
      <c r="AB308" s="286"/>
      <c r="AC308" s="287"/>
      <c r="AD308" s="194"/>
      <c r="AE308" s="286"/>
      <c r="AF308" s="194"/>
      <c r="AG308" s="286"/>
      <c r="AH308" s="287"/>
      <c r="AI308" s="194"/>
      <c r="AJ308" s="286"/>
      <c r="AK308" s="194"/>
      <c r="AL308" s="286"/>
      <c r="AM308" s="287"/>
      <c r="AN308" s="194"/>
      <c r="AO308" s="286"/>
      <c r="AP308" s="194"/>
    </row>
    <row r="309" customFormat="false" ht="19.5" hidden="false" customHeight="true" outlineLevel="0" collapsed="false">
      <c r="A309" s="183" t="str">
        <f aca="false">IF(ISBLANK('Database (LECTURE-RES-PRAC)'!A306),"",'Database (LECTURE-RES-PRAC)'!A306)</f>
        <v/>
      </c>
      <c r="B309" s="184" t="str">
        <f aca="false">IF(ISBLANK('Database (LECTURE-RES-PRAC)'!B306),"",'Database (LECTURE-RES-PRAC)'!B306)</f>
        <v/>
      </c>
      <c r="C309" s="336" t="str">
        <f aca="false">'Grade computation'!J309</f>
        <v/>
      </c>
      <c r="D309" s="336" t="str">
        <f aca="false">'Grade computation'!R309</f>
        <v/>
      </c>
      <c r="E309" s="336" t="str">
        <f aca="false">'Grade computation'!Z309</f>
        <v/>
      </c>
      <c r="F309" s="337" t="str">
        <f aca="false">'Grade computation'!AA309</f>
        <v/>
      </c>
      <c r="G309" s="338" t="str">
        <f aca="false">'Grade computation'!AB309</f>
        <v/>
      </c>
      <c r="H309" s="338"/>
      <c r="I309" s="233"/>
      <c r="J309" s="194"/>
      <c r="K309" s="286"/>
      <c r="L309" s="194"/>
      <c r="M309" s="286"/>
      <c r="N309" s="287"/>
      <c r="O309" s="194"/>
      <c r="P309" s="286"/>
      <c r="Q309" s="194"/>
      <c r="R309" s="286"/>
      <c r="S309" s="287"/>
      <c r="T309" s="194"/>
      <c r="U309" s="286"/>
      <c r="V309" s="194"/>
      <c r="W309" s="286"/>
      <c r="X309" s="287"/>
      <c r="Y309" s="194"/>
      <c r="Z309" s="286"/>
      <c r="AA309" s="194"/>
      <c r="AB309" s="286"/>
      <c r="AC309" s="287"/>
      <c r="AD309" s="194"/>
      <c r="AE309" s="286"/>
      <c r="AF309" s="194"/>
      <c r="AG309" s="286"/>
      <c r="AH309" s="287"/>
      <c r="AI309" s="194"/>
      <c r="AJ309" s="286"/>
      <c r="AK309" s="194"/>
      <c r="AL309" s="286"/>
      <c r="AM309" s="287"/>
      <c r="AN309" s="194"/>
      <c r="AO309" s="286"/>
      <c r="AP309" s="194"/>
    </row>
    <row r="310" customFormat="false" ht="19.5" hidden="false" customHeight="true" outlineLevel="0" collapsed="false">
      <c r="A310" s="228" t="str">
        <f aca="false">IF(ISBLANK('Database (LECTURE-RES-PRAC)'!A307),"",'Database (LECTURE-RES-PRAC)'!A307)</f>
        <v/>
      </c>
      <c r="B310" s="229" t="str">
        <f aca="false">IF(ISBLANK('Database (LECTURE-RES-PRAC)'!B307),"",'Database (LECTURE-RES-PRAC)'!B307)</f>
        <v/>
      </c>
      <c r="C310" s="336" t="str">
        <f aca="false">'Grade computation'!J310</f>
        <v/>
      </c>
      <c r="D310" s="336" t="str">
        <f aca="false">'Grade computation'!R310</f>
        <v/>
      </c>
      <c r="E310" s="336" t="str">
        <f aca="false">'Grade computation'!Z310</f>
        <v/>
      </c>
      <c r="F310" s="337" t="str">
        <f aca="false">'Grade computation'!AA310</f>
        <v/>
      </c>
      <c r="G310" s="338" t="str">
        <f aca="false">'Grade computation'!AB310</f>
        <v/>
      </c>
      <c r="H310" s="338"/>
      <c r="I310" s="233"/>
      <c r="J310" s="194"/>
      <c r="K310" s="286"/>
      <c r="L310" s="194"/>
      <c r="M310" s="286"/>
      <c r="N310" s="287"/>
      <c r="O310" s="194"/>
      <c r="P310" s="286"/>
      <c r="Q310" s="194"/>
      <c r="R310" s="286"/>
      <c r="S310" s="287"/>
      <c r="T310" s="194"/>
      <c r="U310" s="286"/>
      <c r="V310" s="194"/>
      <c r="W310" s="286"/>
      <c r="X310" s="287"/>
      <c r="Y310" s="194"/>
      <c r="Z310" s="286"/>
      <c r="AA310" s="194"/>
      <c r="AB310" s="286"/>
      <c r="AC310" s="287"/>
      <c r="AD310" s="194"/>
      <c r="AE310" s="286"/>
      <c r="AF310" s="194"/>
      <c r="AG310" s="286"/>
      <c r="AH310" s="287"/>
      <c r="AI310" s="194"/>
      <c r="AJ310" s="286"/>
      <c r="AK310" s="194"/>
      <c r="AL310" s="286"/>
      <c r="AM310" s="287"/>
      <c r="AN310" s="194"/>
      <c r="AO310" s="286"/>
      <c r="AP310" s="194"/>
    </row>
    <row r="311" customFormat="false" ht="19.5" hidden="false" customHeight="true" outlineLevel="0" collapsed="false">
      <c r="A311" s="183" t="str">
        <f aca="false">IF(ISBLANK('Database (LECTURE-RES-PRAC)'!A308),"",'Database (LECTURE-RES-PRAC)'!A308)</f>
        <v/>
      </c>
      <c r="B311" s="184" t="str">
        <f aca="false">IF(ISBLANK('Database (LECTURE-RES-PRAC)'!B308),"",'Database (LECTURE-RES-PRAC)'!B308)</f>
        <v/>
      </c>
      <c r="C311" s="336" t="str">
        <f aca="false">'Grade computation'!J311</f>
        <v/>
      </c>
      <c r="D311" s="336" t="str">
        <f aca="false">'Grade computation'!R311</f>
        <v/>
      </c>
      <c r="E311" s="336" t="str">
        <f aca="false">'Grade computation'!Z311</f>
        <v/>
      </c>
      <c r="F311" s="337" t="str">
        <f aca="false">'Grade computation'!AA311</f>
        <v/>
      </c>
      <c r="G311" s="338" t="str">
        <f aca="false">'Grade computation'!AB311</f>
        <v/>
      </c>
      <c r="H311" s="338"/>
      <c r="I311" s="233"/>
      <c r="J311" s="194"/>
      <c r="K311" s="286"/>
      <c r="L311" s="194"/>
      <c r="M311" s="286"/>
      <c r="N311" s="287"/>
      <c r="O311" s="194"/>
      <c r="P311" s="286"/>
      <c r="Q311" s="194"/>
      <c r="R311" s="286"/>
      <c r="S311" s="287"/>
      <c r="T311" s="194"/>
      <c r="U311" s="286"/>
      <c r="V311" s="194"/>
      <c r="W311" s="286"/>
      <c r="X311" s="287"/>
      <c r="Y311" s="194"/>
      <c r="Z311" s="286"/>
      <c r="AA311" s="194"/>
      <c r="AB311" s="286"/>
      <c r="AC311" s="287"/>
      <c r="AD311" s="194"/>
      <c r="AE311" s="286"/>
      <c r="AF311" s="194"/>
      <c r="AG311" s="286"/>
      <c r="AH311" s="287"/>
      <c r="AI311" s="194"/>
      <c r="AJ311" s="286"/>
      <c r="AK311" s="194"/>
      <c r="AL311" s="286"/>
      <c r="AM311" s="287"/>
      <c r="AN311" s="194"/>
      <c r="AO311" s="286"/>
      <c r="AP311" s="194"/>
    </row>
    <row r="312" customFormat="false" ht="19.5" hidden="false" customHeight="true" outlineLevel="0" collapsed="false">
      <c r="A312" s="228" t="str">
        <f aca="false">IF(ISBLANK('Database (LECTURE-RES-PRAC)'!A309),"",'Database (LECTURE-RES-PRAC)'!A309)</f>
        <v/>
      </c>
      <c r="B312" s="229" t="str">
        <f aca="false">IF(ISBLANK('Database (LECTURE-RES-PRAC)'!B309),"",'Database (LECTURE-RES-PRAC)'!B309)</f>
        <v/>
      </c>
      <c r="C312" s="336" t="str">
        <f aca="false">'Grade computation'!J312</f>
        <v/>
      </c>
      <c r="D312" s="336" t="str">
        <f aca="false">'Grade computation'!R312</f>
        <v/>
      </c>
      <c r="E312" s="336" t="str">
        <f aca="false">'Grade computation'!Z312</f>
        <v/>
      </c>
      <c r="F312" s="337" t="str">
        <f aca="false">'Grade computation'!AA312</f>
        <v/>
      </c>
      <c r="G312" s="338" t="str">
        <f aca="false">'Grade computation'!AB312</f>
        <v/>
      </c>
      <c r="H312" s="338"/>
      <c r="I312" s="233"/>
      <c r="J312" s="194"/>
      <c r="K312" s="286"/>
      <c r="L312" s="194"/>
      <c r="M312" s="286"/>
      <c r="N312" s="287"/>
      <c r="O312" s="194"/>
      <c r="P312" s="286"/>
      <c r="Q312" s="194"/>
      <c r="R312" s="286"/>
      <c r="S312" s="287"/>
      <c r="T312" s="194"/>
      <c r="U312" s="286"/>
      <c r="V312" s="194"/>
      <c r="W312" s="286"/>
      <c r="X312" s="287"/>
      <c r="Y312" s="194"/>
      <c r="Z312" s="286"/>
      <c r="AA312" s="194"/>
      <c r="AB312" s="286"/>
      <c r="AC312" s="287"/>
      <c r="AD312" s="194"/>
      <c r="AE312" s="286"/>
      <c r="AF312" s="194"/>
      <c r="AG312" s="286"/>
      <c r="AH312" s="287"/>
      <c r="AI312" s="194"/>
      <c r="AJ312" s="286"/>
      <c r="AK312" s="194"/>
      <c r="AL312" s="286"/>
      <c r="AM312" s="287"/>
      <c r="AN312" s="194"/>
      <c r="AO312" s="286"/>
      <c r="AP312" s="194"/>
    </row>
    <row r="313" customFormat="false" ht="19.5" hidden="false" customHeight="true" outlineLevel="0" collapsed="false">
      <c r="A313" s="183" t="str">
        <f aca="false">IF(ISBLANK('Database (LECTURE-RES-PRAC)'!A310),"",'Database (LECTURE-RES-PRAC)'!A310)</f>
        <v/>
      </c>
      <c r="B313" s="184" t="str">
        <f aca="false">IF(ISBLANK('Database (LECTURE-RES-PRAC)'!B310),"",'Database (LECTURE-RES-PRAC)'!B310)</f>
        <v/>
      </c>
      <c r="C313" s="336" t="str">
        <f aca="false">'Grade computation'!J313</f>
        <v/>
      </c>
      <c r="D313" s="336" t="str">
        <f aca="false">'Grade computation'!R313</f>
        <v/>
      </c>
      <c r="E313" s="336" t="str">
        <f aca="false">'Grade computation'!Z313</f>
        <v/>
      </c>
      <c r="F313" s="337" t="str">
        <f aca="false">'Grade computation'!AA313</f>
        <v/>
      </c>
      <c r="G313" s="338" t="str">
        <f aca="false">'Grade computation'!AB313</f>
        <v/>
      </c>
      <c r="H313" s="338"/>
      <c r="I313" s="233"/>
      <c r="J313" s="194"/>
      <c r="K313" s="286"/>
      <c r="L313" s="194"/>
      <c r="M313" s="286"/>
      <c r="N313" s="287"/>
      <c r="O313" s="194"/>
      <c r="P313" s="286"/>
      <c r="Q313" s="194"/>
      <c r="R313" s="286"/>
      <c r="S313" s="287"/>
      <c r="T313" s="194"/>
      <c r="U313" s="286"/>
      <c r="V313" s="194"/>
      <c r="W313" s="286"/>
      <c r="X313" s="287"/>
      <c r="Y313" s="194"/>
      <c r="Z313" s="286"/>
      <c r="AA313" s="194"/>
      <c r="AB313" s="286"/>
      <c r="AC313" s="287"/>
      <c r="AD313" s="194"/>
      <c r="AE313" s="286"/>
      <c r="AF313" s="194"/>
      <c r="AG313" s="286"/>
      <c r="AH313" s="287"/>
      <c r="AI313" s="194"/>
      <c r="AJ313" s="286"/>
      <c r="AK313" s="194"/>
      <c r="AL313" s="286"/>
      <c r="AM313" s="287"/>
      <c r="AN313" s="194"/>
      <c r="AO313" s="286"/>
      <c r="AP313" s="194"/>
    </row>
    <row r="314" customFormat="false" ht="19.5" hidden="false" customHeight="true" outlineLevel="0" collapsed="false">
      <c r="A314" s="228" t="str">
        <f aca="false">IF(ISBLANK('Database (LECTURE-RES-PRAC)'!A311),"",'Database (LECTURE-RES-PRAC)'!A311)</f>
        <v/>
      </c>
      <c r="B314" s="229" t="str">
        <f aca="false">IF(ISBLANK('Database (LECTURE-RES-PRAC)'!B311),"",'Database (LECTURE-RES-PRAC)'!B311)</f>
        <v/>
      </c>
      <c r="C314" s="336" t="str">
        <f aca="false">'Grade computation'!J314</f>
        <v/>
      </c>
      <c r="D314" s="336" t="str">
        <f aca="false">'Grade computation'!R314</f>
        <v/>
      </c>
      <c r="E314" s="336" t="str">
        <f aca="false">'Grade computation'!Z314</f>
        <v/>
      </c>
      <c r="F314" s="337" t="str">
        <f aca="false">'Grade computation'!AA314</f>
        <v/>
      </c>
      <c r="G314" s="338" t="str">
        <f aca="false">'Grade computation'!AB314</f>
        <v/>
      </c>
      <c r="H314" s="338"/>
      <c r="I314" s="233"/>
      <c r="J314" s="194"/>
      <c r="K314" s="286"/>
      <c r="L314" s="194"/>
      <c r="M314" s="286"/>
      <c r="N314" s="287"/>
      <c r="O314" s="194"/>
      <c r="P314" s="286"/>
      <c r="Q314" s="194"/>
      <c r="R314" s="286"/>
      <c r="S314" s="287"/>
      <c r="T314" s="194"/>
      <c r="U314" s="286"/>
      <c r="V314" s="194"/>
      <c r="W314" s="286"/>
      <c r="X314" s="287"/>
      <c r="Y314" s="194"/>
      <c r="Z314" s="286"/>
      <c r="AA314" s="194"/>
      <c r="AB314" s="286"/>
      <c r="AC314" s="287"/>
      <c r="AD314" s="194"/>
      <c r="AE314" s="286"/>
      <c r="AF314" s="194"/>
      <c r="AG314" s="286"/>
      <c r="AH314" s="287"/>
      <c r="AI314" s="194"/>
      <c r="AJ314" s="286"/>
      <c r="AK314" s="194"/>
      <c r="AL314" s="286"/>
      <c r="AM314" s="287"/>
      <c r="AN314" s="194"/>
      <c r="AO314" s="286"/>
      <c r="AP314" s="194"/>
    </row>
    <row r="315" customFormat="false" ht="19.5" hidden="false" customHeight="true" outlineLevel="0" collapsed="false">
      <c r="A315" s="183" t="str">
        <f aca="false">IF(ISBLANK('Database (LECTURE-RES-PRAC)'!A312),"",'Database (LECTURE-RES-PRAC)'!A312)</f>
        <v/>
      </c>
      <c r="B315" s="184" t="str">
        <f aca="false">IF(ISBLANK('Database (LECTURE-RES-PRAC)'!B312),"",'Database (LECTURE-RES-PRAC)'!B312)</f>
        <v/>
      </c>
      <c r="C315" s="336" t="str">
        <f aca="false">'Grade computation'!J315</f>
        <v/>
      </c>
      <c r="D315" s="336" t="str">
        <f aca="false">'Grade computation'!R315</f>
        <v/>
      </c>
      <c r="E315" s="336" t="str">
        <f aca="false">'Grade computation'!Z315</f>
        <v/>
      </c>
      <c r="F315" s="337" t="str">
        <f aca="false">'Grade computation'!AA315</f>
        <v/>
      </c>
      <c r="G315" s="338" t="str">
        <f aca="false">'Grade computation'!AB315</f>
        <v/>
      </c>
      <c r="H315" s="338"/>
      <c r="I315" s="233"/>
      <c r="J315" s="194"/>
      <c r="K315" s="286"/>
      <c r="L315" s="194"/>
      <c r="M315" s="286"/>
      <c r="N315" s="287"/>
      <c r="O315" s="194"/>
      <c r="P315" s="286"/>
      <c r="Q315" s="194"/>
      <c r="R315" s="286"/>
      <c r="S315" s="287"/>
      <c r="T315" s="194"/>
      <c r="U315" s="286"/>
      <c r="V315" s="194"/>
      <c r="W315" s="286"/>
      <c r="X315" s="287"/>
      <c r="Y315" s="194"/>
      <c r="Z315" s="286"/>
      <c r="AA315" s="194"/>
      <c r="AB315" s="286"/>
      <c r="AC315" s="287"/>
      <c r="AD315" s="194"/>
      <c r="AE315" s="286"/>
      <c r="AF315" s="194"/>
      <c r="AG315" s="286"/>
      <c r="AH315" s="287"/>
      <c r="AI315" s="194"/>
      <c r="AJ315" s="286"/>
      <c r="AK315" s="194"/>
      <c r="AL315" s="286"/>
      <c r="AM315" s="287"/>
      <c r="AN315" s="194"/>
      <c r="AO315" s="286"/>
      <c r="AP315" s="194"/>
    </row>
    <row r="316" customFormat="false" ht="19.5" hidden="false" customHeight="true" outlineLevel="0" collapsed="false">
      <c r="A316" s="228" t="str">
        <f aca="false">IF(ISBLANK('Database (LECTURE-RES-PRAC)'!A313),"",'Database (LECTURE-RES-PRAC)'!A313)</f>
        <v/>
      </c>
      <c r="B316" s="229" t="str">
        <f aca="false">IF(ISBLANK('Database (LECTURE-RES-PRAC)'!B313),"",'Database (LECTURE-RES-PRAC)'!B313)</f>
        <v/>
      </c>
      <c r="C316" s="336" t="str">
        <f aca="false">'Grade computation'!J316</f>
        <v/>
      </c>
      <c r="D316" s="336" t="str">
        <f aca="false">'Grade computation'!R316</f>
        <v/>
      </c>
      <c r="E316" s="336" t="str">
        <f aca="false">'Grade computation'!Z316</f>
        <v/>
      </c>
      <c r="F316" s="337" t="str">
        <f aca="false">'Grade computation'!AA316</f>
        <v/>
      </c>
      <c r="G316" s="338" t="str">
        <f aca="false">'Grade computation'!AB316</f>
        <v/>
      </c>
      <c r="H316" s="338"/>
      <c r="I316" s="233"/>
      <c r="J316" s="194"/>
      <c r="K316" s="286"/>
      <c r="L316" s="194"/>
      <c r="M316" s="286"/>
      <c r="N316" s="287"/>
      <c r="O316" s="194"/>
      <c r="P316" s="286"/>
      <c r="Q316" s="194"/>
      <c r="R316" s="286"/>
      <c r="S316" s="287"/>
      <c r="T316" s="194"/>
      <c r="U316" s="286"/>
      <c r="V316" s="194"/>
      <c r="W316" s="286"/>
      <c r="X316" s="287"/>
      <c r="Y316" s="194"/>
      <c r="Z316" s="286"/>
      <c r="AA316" s="194"/>
      <c r="AB316" s="286"/>
      <c r="AC316" s="287"/>
      <c r="AD316" s="194"/>
      <c r="AE316" s="286"/>
      <c r="AF316" s="194"/>
      <c r="AG316" s="286"/>
      <c r="AH316" s="287"/>
      <c r="AI316" s="194"/>
      <c r="AJ316" s="286"/>
      <c r="AK316" s="194"/>
      <c r="AL316" s="286"/>
      <c r="AM316" s="287"/>
      <c r="AN316" s="194"/>
      <c r="AO316" s="286"/>
      <c r="AP316" s="194"/>
    </row>
    <row r="317" customFormat="false" ht="19.5" hidden="false" customHeight="true" outlineLevel="0" collapsed="false">
      <c r="A317" s="183" t="str">
        <f aca="false">IF(ISBLANK('Database (LECTURE-RES-PRAC)'!A314),"",'Database (LECTURE-RES-PRAC)'!A314)</f>
        <v/>
      </c>
      <c r="B317" s="184" t="str">
        <f aca="false">IF(ISBLANK('Database (LECTURE-RES-PRAC)'!B314),"",'Database (LECTURE-RES-PRAC)'!B314)</f>
        <v/>
      </c>
      <c r="C317" s="336" t="str">
        <f aca="false">'Grade computation'!J317</f>
        <v/>
      </c>
      <c r="D317" s="336" t="str">
        <f aca="false">'Grade computation'!R317</f>
        <v/>
      </c>
      <c r="E317" s="336" t="str">
        <f aca="false">'Grade computation'!Z317</f>
        <v/>
      </c>
      <c r="F317" s="337" t="str">
        <f aca="false">'Grade computation'!AA317</f>
        <v/>
      </c>
      <c r="G317" s="338" t="str">
        <f aca="false">'Grade computation'!AB317</f>
        <v/>
      </c>
      <c r="H317" s="338"/>
      <c r="I317" s="233"/>
      <c r="J317" s="194"/>
      <c r="K317" s="286"/>
      <c r="L317" s="194"/>
      <c r="M317" s="286"/>
      <c r="N317" s="287"/>
      <c r="O317" s="194"/>
      <c r="P317" s="286"/>
      <c r="Q317" s="194"/>
      <c r="R317" s="286"/>
      <c r="S317" s="287"/>
      <c r="T317" s="194"/>
      <c r="U317" s="286"/>
      <c r="V317" s="194"/>
      <c r="W317" s="286"/>
      <c r="X317" s="287"/>
      <c r="Y317" s="194"/>
      <c r="Z317" s="286"/>
      <c r="AA317" s="194"/>
      <c r="AB317" s="286"/>
      <c r="AC317" s="287"/>
      <c r="AD317" s="194"/>
      <c r="AE317" s="286"/>
      <c r="AF317" s="194"/>
      <c r="AG317" s="286"/>
      <c r="AH317" s="287"/>
      <c r="AI317" s="194"/>
      <c r="AJ317" s="286"/>
      <c r="AK317" s="194"/>
      <c r="AL317" s="286"/>
      <c r="AM317" s="287"/>
      <c r="AN317" s="194"/>
      <c r="AO317" s="286"/>
      <c r="AP317" s="194"/>
    </row>
    <row r="318" customFormat="false" ht="19.5" hidden="false" customHeight="true" outlineLevel="0" collapsed="false">
      <c r="A318" s="228" t="str">
        <f aca="false">IF(ISBLANK('Database (LECTURE-RES-PRAC)'!A315),"",'Database (LECTURE-RES-PRAC)'!A315)</f>
        <v/>
      </c>
      <c r="B318" s="229" t="str">
        <f aca="false">IF(ISBLANK('Database (LECTURE-RES-PRAC)'!B315),"",'Database (LECTURE-RES-PRAC)'!B315)</f>
        <v/>
      </c>
      <c r="C318" s="336" t="str">
        <f aca="false">'Grade computation'!J318</f>
        <v/>
      </c>
      <c r="D318" s="336" t="str">
        <f aca="false">'Grade computation'!R318</f>
        <v/>
      </c>
      <c r="E318" s="336" t="str">
        <f aca="false">'Grade computation'!Z318</f>
        <v/>
      </c>
      <c r="F318" s="337" t="str">
        <f aca="false">'Grade computation'!AA318</f>
        <v/>
      </c>
      <c r="G318" s="338" t="str">
        <f aca="false">'Grade computation'!AB318</f>
        <v/>
      </c>
      <c r="H318" s="338"/>
      <c r="I318" s="233"/>
      <c r="J318" s="194"/>
      <c r="K318" s="286"/>
      <c r="L318" s="194"/>
      <c r="M318" s="286"/>
      <c r="N318" s="287"/>
      <c r="O318" s="194"/>
      <c r="P318" s="286"/>
      <c r="Q318" s="194"/>
      <c r="R318" s="286"/>
      <c r="S318" s="287"/>
      <c r="T318" s="194"/>
      <c r="U318" s="286"/>
      <c r="V318" s="194"/>
      <c r="W318" s="286"/>
      <c r="X318" s="287"/>
      <c r="Y318" s="194"/>
      <c r="Z318" s="286"/>
      <c r="AA318" s="194"/>
      <c r="AB318" s="286"/>
      <c r="AC318" s="287"/>
      <c r="AD318" s="194"/>
      <c r="AE318" s="286"/>
      <c r="AF318" s="194"/>
      <c r="AG318" s="286"/>
      <c r="AH318" s="287"/>
      <c r="AI318" s="194"/>
      <c r="AJ318" s="286"/>
      <c r="AK318" s="194"/>
      <c r="AL318" s="286"/>
      <c r="AM318" s="287"/>
      <c r="AN318" s="194"/>
      <c r="AO318" s="286"/>
      <c r="AP318" s="194"/>
    </row>
    <row r="319" customFormat="false" ht="19.5" hidden="false" customHeight="true" outlineLevel="0" collapsed="false">
      <c r="A319" s="183" t="str">
        <f aca="false">IF(ISBLANK('Database (LECTURE-RES-PRAC)'!A316),"",'Database (LECTURE-RES-PRAC)'!A316)</f>
        <v/>
      </c>
      <c r="B319" s="184" t="str">
        <f aca="false">IF(ISBLANK('Database (LECTURE-RES-PRAC)'!B316),"",'Database (LECTURE-RES-PRAC)'!B316)</f>
        <v/>
      </c>
      <c r="C319" s="336" t="str">
        <f aca="false">'Grade computation'!J319</f>
        <v/>
      </c>
      <c r="D319" s="336" t="str">
        <f aca="false">'Grade computation'!R319</f>
        <v/>
      </c>
      <c r="E319" s="336" t="str">
        <f aca="false">'Grade computation'!Z319</f>
        <v/>
      </c>
      <c r="F319" s="337" t="str">
        <f aca="false">'Grade computation'!AA319</f>
        <v/>
      </c>
      <c r="G319" s="338" t="str">
        <f aca="false">'Grade computation'!AB319</f>
        <v/>
      </c>
      <c r="H319" s="338"/>
      <c r="I319" s="233"/>
      <c r="J319" s="194"/>
      <c r="K319" s="286"/>
      <c r="L319" s="194"/>
      <c r="M319" s="286"/>
      <c r="N319" s="287"/>
      <c r="O319" s="194"/>
      <c r="P319" s="286"/>
      <c r="Q319" s="194"/>
      <c r="R319" s="286"/>
      <c r="S319" s="287"/>
      <c r="T319" s="194"/>
      <c r="U319" s="286"/>
      <c r="V319" s="194"/>
      <c r="W319" s="286"/>
      <c r="X319" s="287"/>
      <c r="Y319" s="194"/>
      <c r="Z319" s="286"/>
      <c r="AA319" s="194"/>
      <c r="AB319" s="286"/>
      <c r="AC319" s="287"/>
      <c r="AD319" s="194"/>
      <c r="AE319" s="286"/>
      <c r="AF319" s="194"/>
      <c r="AG319" s="286"/>
      <c r="AH319" s="287"/>
      <c r="AI319" s="194"/>
      <c r="AJ319" s="286"/>
      <c r="AK319" s="194"/>
      <c r="AL319" s="286"/>
      <c r="AM319" s="287"/>
      <c r="AN319" s="194"/>
      <c r="AO319" s="286"/>
      <c r="AP319" s="194"/>
    </row>
    <row r="320" customFormat="false" ht="15.75" hidden="false" customHeight="true" outlineLevel="0" collapsed="false">
      <c r="A320" s="12"/>
      <c r="B320" s="12"/>
      <c r="C320" s="12"/>
      <c r="D320" s="12"/>
      <c r="E320" s="12"/>
      <c r="F320" s="12"/>
      <c r="G320" s="12"/>
      <c r="H320" s="12"/>
      <c r="I320" s="12"/>
      <c r="J320" s="8"/>
      <c r="K320" s="240"/>
      <c r="L320" s="8"/>
      <c r="M320" s="240"/>
      <c r="N320" s="241"/>
      <c r="O320" s="194"/>
      <c r="P320" s="286"/>
      <c r="Q320" s="194"/>
      <c r="R320" s="286"/>
      <c r="S320" s="287"/>
      <c r="T320" s="194"/>
      <c r="U320" s="240"/>
      <c r="V320" s="194"/>
      <c r="W320" s="240"/>
      <c r="X320" s="241"/>
      <c r="Y320" s="194"/>
      <c r="Z320" s="240"/>
      <c r="AA320" s="194"/>
      <c r="AB320" s="240"/>
      <c r="AC320" s="241"/>
      <c r="AD320" s="194"/>
      <c r="AE320" s="240"/>
      <c r="AF320" s="194"/>
      <c r="AG320" s="240"/>
      <c r="AH320" s="241"/>
      <c r="AI320" s="194"/>
      <c r="AJ320" s="240"/>
      <c r="AK320" s="194"/>
      <c r="AL320" s="240"/>
      <c r="AM320" s="241"/>
      <c r="AN320" s="194"/>
      <c r="AO320" s="240"/>
      <c r="AP320" s="194"/>
    </row>
    <row r="321" customFormat="false" ht="51" hidden="false" customHeight="true" outlineLevel="0" collapsed="false">
      <c r="A321" s="13" t="s">
        <v>222</v>
      </c>
      <c r="B321" s="292" t="str">
        <f aca="false">IF(COVERPAGE!S13="","",COVERPAGE!S13)</f>
        <v/>
      </c>
      <c r="C321" s="12"/>
      <c r="D321" s="12"/>
      <c r="E321" s="12"/>
      <c r="F321" s="12"/>
      <c r="G321" s="12"/>
      <c r="H321" s="12"/>
      <c r="I321" s="12"/>
      <c r="J321" s="8"/>
      <c r="K321" s="240"/>
      <c r="L321" s="8"/>
      <c r="M321" s="240"/>
      <c r="N321" s="241"/>
      <c r="O321" s="8"/>
      <c r="P321" s="240"/>
      <c r="Q321" s="8"/>
      <c r="R321" s="240"/>
      <c r="S321" s="241"/>
      <c r="T321" s="194"/>
      <c r="U321" s="240"/>
      <c r="V321" s="194"/>
      <c r="W321" s="240"/>
      <c r="X321" s="241"/>
      <c r="Y321" s="194"/>
      <c r="Z321" s="240"/>
      <c r="AA321" s="194"/>
      <c r="AB321" s="240"/>
      <c r="AC321" s="241"/>
      <c r="AD321" s="194"/>
      <c r="AE321" s="240"/>
      <c r="AF321" s="194"/>
      <c r="AG321" s="240"/>
      <c r="AH321" s="241"/>
      <c r="AI321" s="194"/>
      <c r="AJ321" s="240"/>
      <c r="AK321" s="194"/>
      <c r="AL321" s="240"/>
      <c r="AM321" s="241"/>
      <c r="AN321" s="194"/>
      <c r="AO321" s="240"/>
      <c r="AP321" s="194"/>
    </row>
    <row r="322" customFormat="false" ht="18" hidden="false" customHeight="true" outlineLevel="0" collapsed="false">
      <c r="A322" s="12"/>
      <c r="B322" s="293" t="s">
        <v>223</v>
      </c>
      <c r="C322" s="12"/>
      <c r="D322" s="12"/>
      <c r="E322" s="12"/>
      <c r="F322" s="12"/>
      <c r="G322" s="12"/>
      <c r="H322" s="12"/>
      <c r="I322" s="12"/>
      <c r="J322" s="8"/>
      <c r="K322" s="240"/>
      <c r="L322" s="8"/>
      <c r="M322" s="240"/>
      <c r="N322" s="241"/>
      <c r="O322" s="8"/>
      <c r="P322" s="240"/>
      <c r="Q322" s="8"/>
      <c r="R322" s="240"/>
      <c r="S322" s="241"/>
      <c r="T322" s="194"/>
      <c r="U322" s="240"/>
      <c r="V322" s="194"/>
      <c r="W322" s="240"/>
      <c r="X322" s="241"/>
      <c r="Y322" s="194"/>
      <c r="Z322" s="240"/>
      <c r="AA322" s="194"/>
      <c r="AB322" s="240"/>
      <c r="AC322" s="241"/>
      <c r="AD322" s="194"/>
      <c r="AE322" s="240"/>
      <c r="AF322" s="194"/>
      <c r="AG322" s="240"/>
      <c r="AH322" s="241"/>
      <c r="AI322" s="194"/>
      <c r="AJ322" s="240"/>
      <c r="AK322" s="194"/>
      <c r="AL322" s="240"/>
      <c r="AM322" s="241"/>
      <c r="AN322" s="194"/>
      <c r="AO322" s="240"/>
      <c r="AP322" s="194"/>
    </row>
    <row r="323" customFormat="false" ht="51" hidden="false" customHeight="true" outlineLevel="0" collapsed="false">
      <c r="A323" s="13" t="s">
        <v>224</v>
      </c>
      <c r="B323" s="292" t="str">
        <f aca="false">IF(COVERPAGE!S15="","",COVERPAGE!S15)</f>
        <v/>
      </c>
      <c r="C323" s="12"/>
      <c r="D323" s="12"/>
      <c r="E323" s="12"/>
      <c r="F323" s="12"/>
      <c r="G323" s="12"/>
      <c r="H323" s="12"/>
      <c r="I323" s="12"/>
      <c r="J323" s="8"/>
      <c r="K323" s="240"/>
      <c r="L323" s="8"/>
      <c r="M323" s="240"/>
      <c r="N323" s="241"/>
      <c r="O323" s="8"/>
      <c r="P323" s="240"/>
      <c r="Q323" s="8"/>
      <c r="R323" s="240"/>
      <c r="S323" s="241"/>
      <c r="T323" s="194"/>
      <c r="U323" s="240"/>
      <c r="V323" s="194"/>
      <c r="W323" s="240"/>
      <c r="X323" s="241"/>
      <c r="Y323" s="194"/>
      <c r="Z323" s="240"/>
      <c r="AA323" s="194"/>
      <c r="AB323" s="240"/>
      <c r="AC323" s="241"/>
      <c r="AD323" s="194"/>
      <c r="AE323" s="240"/>
      <c r="AF323" s="194"/>
      <c r="AG323" s="240"/>
      <c r="AH323" s="241"/>
      <c r="AI323" s="194"/>
      <c r="AJ323" s="240"/>
      <c r="AK323" s="194"/>
      <c r="AL323" s="240"/>
      <c r="AM323" s="241"/>
      <c r="AN323" s="194"/>
      <c r="AO323" s="240"/>
      <c r="AP323" s="194"/>
    </row>
    <row r="324" customFormat="false" ht="18.75" hidden="false" customHeight="true" outlineLevel="0" collapsed="false">
      <c r="A324" s="12"/>
      <c r="B324" s="71" t="s">
        <v>32</v>
      </c>
      <c r="C324" s="12"/>
      <c r="D324" s="12"/>
      <c r="E324" s="12"/>
      <c r="F324" s="12"/>
      <c r="G324" s="12"/>
      <c r="H324" s="12"/>
      <c r="I324" s="12"/>
      <c r="J324" s="8"/>
      <c r="K324" s="240"/>
      <c r="L324" s="8"/>
      <c r="M324" s="240"/>
      <c r="N324" s="8"/>
      <c r="O324" s="8"/>
      <c r="P324" s="240"/>
      <c r="Q324" s="8"/>
      <c r="R324" s="240"/>
      <c r="S324" s="241"/>
      <c r="T324" s="194"/>
      <c r="U324" s="240"/>
      <c r="V324" s="194"/>
      <c r="W324" s="240"/>
      <c r="X324" s="241"/>
      <c r="Y324" s="194"/>
      <c r="Z324" s="240"/>
      <c r="AA324" s="194"/>
      <c r="AB324" s="240"/>
      <c r="AC324" s="241"/>
      <c r="AD324" s="194"/>
      <c r="AE324" s="240"/>
      <c r="AF324" s="194"/>
      <c r="AG324" s="240"/>
      <c r="AH324" s="241"/>
      <c r="AI324" s="194"/>
      <c r="AJ324" s="240"/>
      <c r="AK324" s="194"/>
      <c r="AL324" s="240"/>
      <c r="AM324" s="241"/>
      <c r="AN324" s="194"/>
      <c r="AO324" s="240"/>
      <c r="AP324" s="194"/>
    </row>
    <row r="325" customFormat="false" ht="57.75" hidden="false" customHeight="true" outlineLevel="0" collapsed="false">
      <c r="A325" s="13" t="s">
        <v>226</v>
      </c>
      <c r="B325" s="292" t="str">
        <f aca="false">IF(COVERPAGE!S17="","",COVERPAGE!S17)</f>
        <v/>
      </c>
      <c r="C325" s="12"/>
      <c r="D325" s="12"/>
      <c r="E325" s="12"/>
      <c r="F325" s="12"/>
      <c r="G325" s="12"/>
      <c r="H325" s="12"/>
      <c r="I325" s="12"/>
      <c r="J325" s="8"/>
      <c r="K325" s="240"/>
      <c r="L325" s="8"/>
      <c r="M325" s="294"/>
      <c r="N325" s="295"/>
      <c r="O325" s="8"/>
      <c r="P325" s="240"/>
      <c r="Q325" s="8"/>
      <c r="R325" s="240"/>
      <c r="S325" s="241"/>
      <c r="T325" s="194"/>
      <c r="U325" s="240"/>
      <c r="V325" s="194"/>
      <c r="W325" s="240"/>
      <c r="X325" s="241"/>
      <c r="Y325" s="194"/>
      <c r="Z325" s="240"/>
      <c r="AA325" s="194"/>
      <c r="AB325" s="240"/>
      <c r="AC325" s="241"/>
      <c r="AD325" s="194"/>
      <c r="AE325" s="240"/>
      <c r="AF325" s="194"/>
      <c r="AG325" s="240"/>
      <c r="AH325" s="241"/>
      <c r="AI325" s="194"/>
      <c r="AJ325" s="240"/>
      <c r="AK325" s="194"/>
      <c r="AL325" s="240"/>
      <c r="AM325" s="241"/>
      <c r="AN325" s="194"/>
      <c r="AO325" s="240"/>
      <c r="AP325" s="194"/>
    </row>
    <row r="326" customFormat="false" ht="18.75" hidden="false" customHeight="true" outlineLevel="0" collapsed="false">
      <c r="A326" s="12"/>
      <c r="B326" s="71" t="s">
        <v>38</v>
      </c>
      <c r="C326" s="12"/>
      <c r="D326" s="12"/>
      <c r="E326" s="12"/>
      <c r="F326" s="12"/>
      <c r="G326" s="12"/>
      <c r="H326" s="12"/>
      <c r="I326" s="12"/>
      <c r="J326" s="8"/>
      <c r="K326" s="240"/>
      <c r="L326" s="8"/>
      <c r="M326" s="286"/>
      <c r="N326" s="296"/>
      <c r="O326" s="8"/>
      <c r="P326" s="240"/>
      <c r="Q326" s="8"/>
      <c r="R326" s="240"/>
      <c r="S326" s="241"/>
      <c r="T326" s="194"/>
      <c r="U326" s="240"/>
      <c r="V326" s="194"/>
      <c r="W326" s="240"/>
      <c r="X326" s="241"/>
      <c r="Y326" s="194"/>
      <c r="Z326" s="240"/>
      <c r="AA326" s="194"/>
      <c r="AB326" s="240"/>
      <c r="AC326" s="241"/>
      <c r="AD326" s="194"/>
      <c r="AE326" s="240"/>
      <c r="AF326" s="194"/>
      <c r="AG326" s="240"/>
      <c r="AH326" s="241"/>
      <c r="AI326" s="194"/>
      <c r="AJ326" s="240"/>
      <c r="AK326" s="194"/>
      <c r="AL326" s="240"/>
      <c r="AM326" s="241"/>
      <c r="AN326" s="194"/>
      <c r="AO326" s="240"/>
      <c r="AP326" s="194"/>
    </row>
    <row r="327" customFormat="false" ht="18.75" hidden="false" customHeight="true" outlineLevel="0" collapsed="false">
      <c r="A327" s="12"/>
      <c r="B327" s="12"/>
      <c r="C327" s="12"/>
      <c r="D327" s="12"/>
      <c r="E327" s="12"/>
      <c r="F327" s="12"/>
      <c r="G327" s="12"/>
      <c r="H327" s="12"/>
      <c r="I327" s="12"/>
      <c r="J327" s="8"/>
      <c r="K327" s="240"/>
      <c r="L327" s="8"/>
      <c r="M327" s="286"/>
      <c r="N327" s="296"/>
      <c r="O327" s="8"/>
      <c r="P327" s="240"/>
      <c r="Q327" s="8"/>
      <c r="R327" s="240"/>
      <c r="S327" s="241"/>
      <c r="T327" s="194"/>
      <c r="U327" s="240"/>
      <c r="V327" s="194"/>
      <c r="W327" s="240"/>
      <c r="X327" s="241"/>
      <c r="Y327" s="194"/>
      <c r="Z327" s="240"/>
      <c r="AA327" s="194"/>
      <c r="AB327" s="240"/>
      <c r="AC327" s="241"/>
      <c r="AD327" s="194"/>
      <c r="AE327" s="240"/>
      <c r="AF327" s="194"/>
      <c r="AG327" s="240"/>
      <c r="AH327" s="241"/>
      <c r="AI327" s="194"/>
      <c r="AJ327" s="240"/>
      <c r="AK327" s="194"/>
      <c r="AL327" s="240"/>
      <c r="AM327" s="241"/>
      <c r="AN327" s="194"/>
      <c r="AO327" s="240"/>
      <c r="AP327" s="194"/>
    </row>
    <row r="328" customFormat="false" ht="18.75" hidden="false" customHeight="true" outlineLevel="0" collapsed="false">
      <c r="J328" s="8"/>
      <c r="K328" s="240"/>
      <c r="L328" s="8"/>
      <c r="M328" s="286"/>
      <c r="N328" s="296"/>
      <c r="O328" s="8"/>
      <c r="P328" s="240"/>
      <c r="Q328" s="8"/>
      <c r="R328" s="240"/>
      <c r="S328" s="241"/>
      <c r="T328" s="194"/>
      <c r="U328" s="240"/>
      <c r="V328" s="194"/>
      <c r="W328" s="240"/>
      <c r="X328" s="241"/>
      <c r="Y328" s="194"/>
      <c r="Z328" s="240"/>
      <c r="AA328" s="194"/>
      <c r="AB328" s="240"/>
      <c r="AC328" s="241"/>
      <c r="AD328" s="194"/>
      <c r="AE328" s="240"/>
      <c r="AF328" s="194"/>
      <c r="AG328" s="240"/>
      <c r="AH328" s="241"/>
      <c r="AI328" s="194"/>
      <c r="AJ328" s="240"/>
      <c r="AK328" s="194"/>
      <c r="AL328" s="240"/>
      <c r="AM328" s="241"/>
      <c r="AN328" s="194"/>
      <c r="AO328" s="240"/>
      <c r="AP328" s="194"/>
    </row>
    <row r="329" customFormat="false" ht="18.75" hidden="false" customHeight="true" outlineLevel="0" collapsed="false">
      <c r="J329" s="8"/>
      <c r="K329" s="240"/>
      <c r="L329" s="8"/>
      <c r="M329" s="286"/>
      <c r="N329" s="296"/>
      <c r="O329" s="8"/>
      <c r="P329" s="240"/>
      <c r="Q329" s="8"/>
      <c r="R329" s="240"/>
      <c r="S329" s="241"/>
      <c r="T329" s="194"/>
      <c r="U329" s="240"/>
      <c r="V329" s="194"/>
      <c r="W329" s="240"/>
      <c r="X329" s="241"/>
      <c r="Y329" s="194"/>
      <c r="Z329" s="240"/>
      <c r="AA329" s="194"/>
      <c r="AB329" s="240"/>
      <c r="AC329" s="241"/>
      <c r="AD329" s="194"/>
      <c r="AE329" s="240"/>
      <c r="AF329" s="194"/>
      <c r="AG329" s="240"/>
      <c r="AH329" s="241"/>
      <c r="AI329" s="194"/>
      <c r="AJ329" s="240"/>
      <c r="AK329" s="194"/>
      <c r="AL329" s="240"/>
      <c r="AM329" s="241"/>
      <c r="AN329" s="194"/>
      <c r="AO329" s="240"/>
      <c r="AP329" s="194"/>
    </row>
    <row r="330" customFormat="false" ht="18.75" hidden="false" customHeight="true" outlineLevel="0" collapsed="false">
      <c r="J330" s="8"/>
      <c r="K330" s="240"/>
      <c r="L330" s="8"/>
      <c r="M330" s="286"/>
      <c r="N330" s="296"/>
      <c r="O330" s="8"/>
      <c r="P330" s="240"/>
      <c r="Q330" s="8"/>
      <c r="R330" s="240"/>
      <c r="S330" s="241"/>
      <c r="T330" s="194"/>
      <c r="U330" s="240"/>
      <c r="V330" s="194"/>
      <c r="W330" s="240"/>
      <c r="X330" s="241"/>
      <c r="Y330" s="194"/>
      <c r="Z330" s="240"/>
      <c r="AA330" s="194"/>
      <c r="AB330" s="240"/>
      <c r="AC330" s="241"/>
      <c r="AD330" s="194"/>
      <c r="AE330" s="240"/>
      <c r="AF330" s="194"/>
      <c r="AG330" s="240"/>
      <c r="AH330" s="241"/>
      <c r="AI330" s="194"/>
      <c r="AJ330" s="240"/>
      <c r="AK330" s="194"/>
      <c r="AL330" s="240"/>
      <c r="AM330" s="241"/>
      <c r="AN330" s="194"/>
      <c r="AO330" s="240"/>
      <c r="AP330" s="194"/>
    </row>
    <row r="331" customFormat="false" ht="18.75" hidden="false" customHeight="true" outlineLevel="0" collapsed="false">
      <c r="J331" s="8"/>
      <c r="K331" s="240"/>
      <c r="L331" s="8"/>
      <c r="M331" s="286"/>
      <c r="N331" s="296"/>
      <c r="O331" s="8"/>
      <c r="P331" s="240"/>
      <c r="Q331" s="8"/>
      <c r="R331" s="240"/>
      <c r="S331" s="241"/>
      <c r="T331" s="194"/>
      <c r="U331" s="240"/>
      <c r="V331" s="194"/>
      <c r="W331" s="240"/>
      <c r="X331" s="241"/>
      <c r="Y331" s="194"/>
      <c r="Z331" s="240"/>
      <c r="AA331" s="194"/>
      <c r="AB331" s="240"/>
      <c r="AC331" s="241"/>
      <c r="AD331" s="194"/>
      <c r="AE331" s="240"/>
      <c r="AF331" s="194"/>
      <c r="AG331" s="240"/>
      <c r="AH331" s="241"/>
      <c r="AI331" s="194"/>
      <c r="AJ331" s="240"/>
      <c r="AK331" s="194"/>
      <c r="AL331" s="240"/>
      <c r="AM331" s="241"/>
      <c r="AN331" s="194"/>
      <c r="AO331" s="240"/>
      <c r="AP331" s="194"/>
    </row>
    <row r="332" customFormat="false" ht="18.75" hidden="false" customHeight="true" outlineLevel="0" collapsed="false">
      <c r="J332" s="8"/>
      <c r="K332" s="240"/>
      <c r="L332" s="8"/>
      <c r="M332" s="286"/>
      <c r="N332" s="296"/>
      <c r="O332" s="8"/>
      <c r="P332" s="240"/>
      <c r="Q332" s="8"/>
      <c r="R332" s="240"/>
      <c r="S332" s="241"/>
      <c r="T332" s="194"/>
      <c r="U332" s="240"/>
      <c r="V332" s="194"/>
      <c r="W332" s="240"/>
      <c r="X332" s="241"/>
      <c r="Y332" s="194"/>
      <c r="Z332" s="240"/>
      <c r="AA332" s="194"/>
      <c r="AB332" s="240"/>
      <c r="AC332" s="241"/>
      <c r="AD332" s="194"/>
      <c r="AE332" s="240"/>
      <c r="AF332" s="194"/>
      <c r="AG332" s="240"/>
      <c r="AH332" s="241"/>
      <c r="AI332" s="194"/>
      <c r="AJ332" s="240"/>
      <c r="AK332" s="194"/>
      <c r="AL332" s="240"/>
      <c r="AM332" s="241"/>
      <c r="AN332" s="194"/>
      <c r="AO332" s="240"/>
      <c r="AP332" s="194"/>
    </row>
    <row r="333" customFormat="false" ht="18.75" hidden="false" customHeight="true" outlineLevel="0" collapsed="false">
      <c r="J333" s="8"/>
      <c r="K333" s="240"/>
      <c r="L333" s="8"/>
      <c r="M333" s="286"/>
      <c r="N333" s="296"/>
      <c r="O333" s="8"/>
      <c r="P333" s="240"/>
      <c r="Q333" s="8"/>
      <c r="R333" s="240"/>
      <c r="S333" s="241"/>
      <c r="T333" s="194"/>
      <c r="U333" s="240"/>
      <c r="V333" s="194"/>
      <c r="W333" s="240"/>
      <c r="X333" s="241"/>
      <c r="Y333" s="194"/>
      <c r="Z333" s="240"/>
      <c r="AA333" s="194"/>
      <c r="AB333" s="240"/>
      <c r="AC333" s="241"/>
      <c r="AD333" s="194"/>
      <c r="AE333" s="240"/>
      <c r="AF333" s="194"/>
      <c r="AG333" s="240"/>
      <c r="AH333" s="241"/>
      <c r="AI333" s="194"/>
      <c r="AJ333" s="240"/>
      <c r="AK333" s="194"/>
      <c r="AL333" s="240"/>
      <c r="AM333" s="241"/>
      <c r="AN333" s="194"/>
      <c r="AO333" s="240"/>
      <c r="AP333" s="194"/>
    </row>
    <row r="334" customFormat="false" ht="15.75" hidden="false" customHeight="true" outlineLevel="0" collapsed="false">
      <c r="J334" s="8"/>
      <c r="K334" s="240"/>
      <c r="L334" s="8"/>
      <c r="M334" s="286"/>
      <c r="N334" s="296"/>
      <c r="O334" s="8"/>
      <c r="P334" s="240"/>
      <c r="Q334" s="8"/>
      <c r="R334" s="240"/>
      <c r="S334" s="241"/>
      <c r="T334" s="194"/>
      <c r="U334" s="240"/>
      <c r="V334" s="194"/>
      <c r="W334" s="240"/>
      <c r="X334" s="241"/>
      <c r="Y334" s="194"/>
      <c r="Z334" s="240"/>
      <c r="AA334" s="194"/>
      <c r="AB334" s="240"/>
      <c r="AC334" s="241"/>
      <c r="AD334" s="194"/>
      <c r="AE334" s="240"/>
      <c r="AF334" s="194"/>
      <c r="AG334" s="240"/>
      <c r="AH334" s="241"/>
      <c r="AI334" s="194"/>
      <c r="AJ334" s="240"/>
      <c r="AK334" s="194"/>
      <c r="AL334" s="240"/>
      <c r="AM334" s="241"/>
      <c r="AN334" s="194"/>
      <c r="AO334" s="240"/>
      <c r="AP334" s="194"/>
    </row>
    <row r="335" customFormat="false" ht="15.75" hidden="false" customHeight="true" outlineLevel="0" collapsed="false">
      <c r="J335" s="8"/>
      <c r="K335" s="240"/>
      <c r="L335" s="8"/>
      <c r="M335" s="286"/>
      <c r="N335" s="296"/>
      <c r="O335" s="8"/>
      <c r="P335" s="240"/>
      <c r="Q335" s="8"/>
      <c r="R335" s="240"/>
      <c r="S335" s="241"/>
      <c r="T335" s="194"/>
      <c r="U335" s="240"/>
      <c r="V335" s="194"/>
      <c r="W335" s="240"/>
      <c r="X335" s="241"/>
      <c r="Y335" s="194"/>
      <c r="Z335" s="240"/>
      <c r="AA335" s="194"/>
      <c r="AB335" s="240"/>
      <c r="AC335" s="241"/>
      <c r="AD335" s="194"/>
      <c r="AE335" s="240"/>
      <c r="AF335" s="194"/>
      <c r="AG335" s="240"/>
      <c r="AH335" s="241"/>
      <c r="AI335" s="194"/>
      <c r="AJ335" s="240"/>
      <c r="AK335" s="194"/>
      <c r="AL335" s="240"/>
      <c r="AM335" s="241"/>
      <c r="AN335" s="194"/>
      <c r="AO335" s="240"/>
      <c r="AP335" s="194"/>
    </row>
    <row r="336" customFormat="false" ht="15.75" hidden="false" customHeight="true" outlineLevel="0" collapsed="false">
      <c r="J336" s="8"/>
      <c r="K336" s="240"/>
      <c r="L336" s="245"/>
      <c r="M336" s="297"/>
      <c r="N336" s="298"/>
      <c r="O336" s="8"/>
      <c r="P336" s="240"/>
      <c r="Q336" s="8"/>
      <c r="R336" s="240"/>
      <c r="S336" s="241"/>
      <c r="T336" s="194"/>
      <c r="U336" s="240"/>
      <c r="V336" s="194"/>
      <c r="W336" s="240"/>
      <c r="X336" s="241"/>
      <c r="Y336" s="194"/>
      <c r="Z336" s="240"/>
      <c r="AA336" s="194"/>
      <c r="AB336" s="240"/>
      <c r="AC336" s="241"/>
      <c r="AD336" s="194"/>
      <c r="AE336" s="240"/>
      <c r="AF336" s="194"/>
      <c r="AG336" s="240"/>
      <c r="AH336" s="241"/>
      <c r="AI336" s="194"/>
      <c r="AJ336" s="240"/>
      <c r="AK336" s="194"/>
      <c r="AL336" s="240"/>
      <c r="AM336" s="241"/>
      <c r="AN336" s="194"/>
      <c r="AO336" s="240"/>
      <c r="AP336" s="194"/>
    </row>
    <row r="337" customFormat="false" ht="15.75" hidden="false" customHeight="true" outlineLevel="0" collapsed="false">
      <c r="J337" s="8"/>
      <c r="K337" s="240"/>
      <c r="L337" s="8"/>
      <c r="M337" s="271"/>
      <c r="N337" s="194"/>
      <c r="O337" s="8"/>
      <c r="P337" s="240"/>
      <c r="Q337" s="8"/>
      <c r="R337" s="240"/>
      <c r="S337" s="241"/>
      <c r="T337" s="194"/>
      <c r="U337" s="240"/>
      <c r="V337" s="194"/>
      <c r="W337" s="240"/>
      <c r="X337" s="241"/>
      <c r="Y337" s="194"/>
      <c r="Z337" s="240"/>
      <c r="AA337" s="194"/>
      <c r="AB337" s="240"/>
      <c r="AC337" s="241"/>
      <c r="AD337" s="194"/>
      <c r="AE337" s="240"/>
      <c r="AF337" s="194"/>
      <c r="AG337" s="240"/>
      <c r="AH337" s="241"/>
      <c r="AI337" s="194"/>
      <c r="AJ337" s="240"/>
      <c r="AK337" s="194"/>
      <c r="AL337" s="240"/>
      <c r="AM337" s="241"/>
      <c r="AN337" s="194"/>
      <c r="AO337" s="240"/>
      <c r="AP337" s="194"/>
    </row>
    <row r="338" customFormat="false" ht="15.75" hidden="false" customHeight="true" outlineLevel="0" collapsed="false">
      <c r="J338" s="8"/>
      <c r="K338" s="240"/>
      <c r="L338" s="245"/>
      <c r="M338" s="299"/>
      <c r="N338" s="300"/>
      <c r="O338" s="8"/>
      <c r="P338" s="240"/>
      <c r="Q338" s="8"/>
      <c r="R338" s="240"/>
      <c r="S338" s="241"/>
      <c r="T338" s="194"/>
      <c r="U338" s="240"/>
      <c r="V338" s="194"/>
      <c r="W338" s="240"/>
      <c r="X338" s="241"/>
      <c r="Y338" s="194"/>
      <c r="Z338" s="240"/>
      <c r="AA338" s="194"/>
      <c r="AB338" s="240"/>
      <c r="AC338" s="241"/>
      <c r="AD338" s="194"/>
      <c r="AE338" s="240"/>
      <c r="AF338" s="194"/>
      <c r="AG338" s="240"/>
      <c r="AH338" s="241"/>
      <c r="AI338" s="194"/>
      <c r="AJ338" s="240"/>
      <c r="AK338" s="194"/>
      <c r="AL338" s="240"/>
      <c r="AM338" s="241"/>
      <c r="AN338" s="194"/>
      <c r="AO338" s="240"/>
      <c r="AP338" s="194"/>
    </row>
    <row r="339" customFormat="false" ht="15.75" hidden="false" customHeight="true" outlineLevel="0" collapsed="false">
      <c r="J339" s="8"/>
      <c r="K339" s="240"/>
      <c r="L339" s="8"/>
      <c r="M339" s="301"/>
      <c r="N339" s="301"/>
      <c r="O339" s="8"/>
      <c r="P339" s="240"/>
      <c r="Q339" s="8"/>
      <c r="R339" s="240"/>
      <c r="S339" s="241"/>
      <c r="T339" s="194"/>
      <c r="U339" s="240"/>
      <c r="V339" s="194"/>
      <c r="W339" s="240"/>
      <c r="X339" s="241"/>
      <c r="Y339" s="194"/>
      <c r="Z339" s="240"/>
      <c r="AA339" s="194"/>
      <c r="AB339" s="240"/>
      <c r="AC339" s="241"/>
      <c r="AD339" s="194"/>
      <c r="AE339" s="240"/>
      <c r="AF339" s="194"/>
      <c r="AG339" s="240"/>
      <c r="AH339" s="241"/>
      <c r="AI339" s="194"/>
      <c r="AJ339" s="240"/>
      <c r="AK339" s="194"/>
      <c r="AL339" s="240"/>
      <c r="AM339" s="241"/>
      <c r="AN339" s="194"/>
      <c r="AO339" s="240"/>
      <c r="AP339" s="194"/>
    </row>
    <row r="340" customFormat="false" ht="15.75" hidden="false" customHeight="true" outlineLevel="0" collapsed="false">
      <c r="K340" s="240"/>
      <c r="M340" s="240"/>
      <c r="N340" s="241"/>
      <c r="P340" s="240"/>
      <c r="R340" s="240"/>
      <c r="S340" s="241"/>
      <c r="T340" s="194"/>
      <c r="U340" s="240"/>
      <c r="V340" s="194"/>
      <c r="W340" s="240"/>
      <c r="X340" s="241"/>
      <c r="Y340" s="194"/>
      <c r="Z340" s="240"/>
      <c r="AA340" s="194"/>
      <c r="AB340" s="240"/>
      <c r="AC340" s="241"/>
      <c r="AD340" s="194"/>
      <c r="AE340" s="240"/>
      <c r="AF340" s="194"/>
      <c r="AG340" s="240"/>
      <c r="AH340" s="241"/>
      <c r="AI340" s="194"/>
      <c r="AJ340" s="240"/>
      <c r="AK340" s="194"/>
      <c r="AL340" s="240"/>
      <c r="AM340" s="241"/>
      <c r="AN340" s="194"/>
      <c r="AO340" s="240"/>
      <c r="AP340" s="194"/>
    </row>
    <row r="341" customFormat="false" ht="15.75" hidden="false" customHeight="true" outlineLevel="0" collapsed="false">
      <c r="K341" s="240"/>
      <c r="M341" s="240"/>
      <c r="N341" s="241"/>
      <c r="P341" s="240"/>
      <c r="R341" s="240"/>
      <c r="S341" s="241"/>
      <c r="T341" s="194"/>
      <c r="U341" s="240"/>
      <c r="V341" s="194"/>
      <c r="W341" s="240"/>
      <c r="X341" s="241"/>
      <c r="Y341" s="194"/>
      <c r="Z341" s="240"/>
      <c r="AA341" s="194"/>
      <c r="AB341" s="240"/>
      <c r="AC341" s="241"/>
      <c r="AD341" s="194"/>
      <c r="AE341" s="240"/>
      <c r="AF341" s="194"/>
      <c r="AG341" s="240"/>
      <c r="AH341" s="241"/>
      <c r="AI341" s="194"/>
      <c r="AJ341" s="240"/>
      <c r="AK341" s="194"/>
      <c r="AL341" s="240"/>
      <c r="AM341" s="241"/>
      <c r="AN341" s="194"/>
      <c r="AO341" s="240"/>
      <c r="AP341" s="194"/>
    </row>
    <row r="342" customFormat="false" ht="15.75" hidden="false" customHeight="true" outlineLevel="0" collapsed="false">
      <c r="K342" s="240"/>
      <c r="M342" s="240"/>
      <c r="N342" s="241"/>
      <c r="P342" s="240"/>
      <c r="R342" s="240"/>
      <c r="S342" s="241"/>
      <c r="T342" s="194"/>
      <c r="U342" s="240"/>
      <c r="V342" s="194"/>
      <c r="W342" s="240"/>
      <c r="X342" s="241"/>
      <c r="Y342" s="194"/>
      <c r="Z342" s="240"/>
      <c r="AA342" s="194"/>
      <c r="AB342" s="240"/>
      <c r="AC342" s="241"/>
      <c r="AD342" s="194"/>
      <c r="AE342" s="240"/>
      <c r="AF342" s="194"/>
      <c r="AG342" s="240"/>
      <c r="AH342" s="241"/>
      <c r="AI342" s="194"/>
      <c r="AJ342" s="240"/>
      <c r="AK342" s="194"/>
      <c r="AL342" s="240"/>
      <c r="AM342" s="241"/>
      <c r="AN342" s="194"/>
      <c r="AO342" s="240"/>
      <c r="AP342" s="194"/>
    </row>
    <row r="343" customFormat="false" ht="15.75" hidden="false" customHeight="true" outlineLevel="0" collapsed="false">
      <c r="K343" s="240"/>
      <c r="M343" s="240"/>
      <c r="N343" s="241"/>
      <c r="P343" s="240"/>
      <c r="R343" s="240"/>
      <c r="S343" s="241"/>
      <c r="T343" s="194"/>
      <c r="U343" s="240"/>
      <c r="V343" s="194"/>
      <c r="W343" s="240"/>
      <c r="X343" s="241"/>
      <c r="Y343" s="194"/>
      <c r="Z343" s="240"/>
      <c r="AA343" s="194"/>
      <c r="AB343" s="240"/>
      <c r="AC343" s="241"/>
      <c r="AD343" s="194"/>
      <c r="AE343" s="240"/>
      <c r="AF343" s="194"/>
      <c r="AG343" s="240"/>
      <c r="AH343" s="241"/>
      <c r="AI343" s="194"/>
      <c r="AJ343" s="240"/>
      <c r="AK343" s="194"/>
      <c r="AL343" s="240"/>
      <c r="AM343" s="241"/>
      <c r="AN343" s="194"/>
      <c r="AO343" s="240"/>
      <c r="AP343" s="194"/>
    </row>
    <row r="344" customFormat="false" ht="15.75" hidden="false" customHeight="true" outlineLevel="0" collapsed="false">
      <c r="K344" s="240"/>
      <c r="M344" s="240"/>
      <c r="N344" s="241"/>
      <c r="P344" s="240"/>
      <c r="R344" s="240"/>
      <c r="S344" s="241"/>
      <c r="T344" s="194"/>
      <c r="U344" s="240"/>
      <c r="V344" s="194"/>
      <c r="W344" s="240"/>
      <c r="X344" s="241"/>
      <c r="Y344" s="194"/>
      <c r="Z344" s="240"/>
      <c r="AA344" s="194"/>
      <c r="AB344" s="240"/>
      <c r="AC344" s="241"/>
      <c r="AD344" s="194"/>
      <c r="AE344" s="240"/>
      <c r="AF344" s="194"/>
      <c r="AG344" s="240"/>
      <c r="AH344" s="241"/>
      <c r="AI344" s="194"/>
      <c r="AJ344" s="240"/>
      <c r="AK344" s="194"/>
      <c r="AL344" s="240"/>
      <c r="AM344" s="241"/>
      <c r="AN344" s="194"/>
      <c r="AO344" s="240"/>
      <c r="AP344" s="194"/>
    </row>
    <row r="345" customFormat="false" ht="15.75" hidden="false" customHeight="true" outlineLevel="0" collapsed="false">
      <c r="K345" s="240"/>
      <c r="M345" s="240"/>
      <c r="N345" s="241"/>
      <c r="P345" s="240"/>
      <c r="R345" s="240"/>
      <c r="S345" s="241"/>
      <c r="T345" s="194"/>
      <c r="U345" s="240"/>
      <c r="V345" s="194"/>
      <c r="W345" s="240"/>
      <c r="X345" s="241"/>
      <c r="Y345" s="194"/>
      <c r="Z345" s="240"/>
      <c r="AA345" s="194"/>
      <c r="AB345" s="240"/>
      <c r="AC345" s="241"/>
      <c r="AD345" s="194"/>
      <c r="AE345" s="240"/>
      <c r="AF345" s="194"/>
      <c r="AG345" s="240"/>
      <c r="AH345" s="241"/>
      <c r="AI345" s="194"/>
      <c r="AJ345" s="240"/>
      <c r="AK345" s="194"/>
      <c r="AL345" s="240"/>
      <c r="AM345" s="241"/>
      <c r="AN345" s="194"/>
      <c r="AO345" s="240"/>
      <c r="AP345" s="194"/>
    </row>
    <row r="346" customFormat="false" ht="15.75" hidden="false" customHeight="true" outlineLevel="0" collapsed="false">
      <c r="K346" s="240"/>
      <c r="M346" s="240"/>
      <c r="N346" s="241"/>
      <c r="P346" s="240"/>
      <c r="R346" s="240"/>
      <c r="S346" s="241"/>
      <c r="T346" s="194"/>
      <c r="U346" s="240"/>
      <c r="V346" s="194"/>
      <c r="W346" s="240"/>
      <c r="X346" s="241"/>
      <c r="Y346" s="194"/>
      <c r="Z346" s="240"/>
      <c r="AA346" s="194"/>
      <c r="AB346" s="240"/>
      <c r="AC346" s="241"/>
      <c r="AD346" s="194"/>
      <c r="AE346" s="240"/>
      <c r="AF346" s="194"/>
      <c r="AG346" s="240"/>
      <c r="AH346" s="241"/>
      <c r="AI346" s="194"/>
      <c r="AJ346" s="240"/>
      <c r="AK346" s="194"/>
      <c r="AL346" s="240"/>
      <c r="AM346" s="241"/>
      <c r="AN346" s="194"/>
      <c r="AO346" s="240"/>
      <c r="AP346" s="194"/>
    </row>
    <row r="347" customFormat="false" ht="15.75" hidden="false" customHeight="true" outlineLevel="0" collapsed="false">
      <c r="K347" s="240"/>
      <c r="M347" s="240"/>
      <c r="N347" s="241"/>
      <c r="P347" s="240"/>
      <c r="R347" s="240"/>
      <c r="S347" s="241"/>
      <c r="T347" s="194"/>
      <c r="U347" s="240"/>
      <c r="V347" s="194"/>
      <c r="W347" s="240"/>
      <c r="X347" s="241"/>
      <c r="Y347" s="194"/>
      <c r="Z347" s="240"/>
      <c r="AA347" s="194"/>
      <c r="AB347" s="240"/>
      <c r="AC347" s="241"/>
      <c r="AD347" s="194"/>
      <c r="AE347" s="240"/>
      <c r="AF347" s="194"/>
      <c r="AG347" s="240"/>
      <c r="AH347" s="241"/>
      <c r="AI347" s="194"/>
      <c r="AJ347" s="240"/>
      <c r="AK347" s="194"/>
      <c r="AL347" s="240"/>
      <c r="AM347" s="241"/>
      <c r="AN347" s="194"/>
      <c r="AO347" s="240"/>
      <c r="AP347" s="194"/>
    </row>
    <row r="348" customFormat="false" ht="15.75" hidden="false" customHeight="true" outlineLevel="0" collapsed="false">
      <c r="K348" s="240"/>
      <c r="M348" s="240"/>
      <c r="N348" s="241"/>
      <c r="P348" s="240"/>
      <c r="R348" s="240"/>
      <c r="S348" s="241"/>
      <c r="T348" s="194"/>
      <c r="U348" s="240"/>
      <c r="V348" s="194"/>
      <c r="W348" s="240"/>
      <c r="X348" s="241"/>
      <c r="Y348" s="194"/>
      <c r="Z348" s="240"/>
      <c r="AA348" s="194"/>
      <c r="AB348" s="240"/>
      <c r="AC348" s="241"/>
      <c r="AD348" s="194"/>
      <c r="AE348" s="240"/>
      <c r="AF348" s="194"/>
      <c r="AG348" s="240"/>
      <c r="AH348" s="241"/>
      <c r="AI348" s="194"/>
      <c r="AJ348" s="240"/>
      <c r="AK348" s="194"/>
      <c r="AL348" s="240"/>
      <c r="AM348" s="241"/>
      <c r="AN348" s="194"/>
      <c r="AO348" s="240"/>
      <c r="AP348" s="194"/>
    </row>
    <row r="349" customFormat="false" ht="15.75" hidden="false" customHeight="true" outlineLevel="0" collapsed="false">
      <c r="K349" s="240"/>
      <c r="M349" s="240"/>
      <c r="N349" s="241"/>
      <c r="P349" s="240"/>
      <c r="R349" s="240"/>
      <c r="S349" s="241"/>
      <c r="T349" s="194"/>
      <c r="U349" s="240"/>
      <c r="V349" s="194"/>
      <c r="W349" s="240"/>
      <c r="X349" s="241"/>
      <c r="Y349" s="194"/>
      <c r="Z349" s="240"/>
      <c r="AA349" s="194"/>
      <c r="AB349" s="240"/>
      <c r="AC349" s="241"/>
      <c r="AD349" s="194"/>
      <c r="AE349" s="240"/>
      <c r="AF349" s="194"/>
      <c r="AG349" s="240"/>
      <c r="AH349" s="241"/>
      <c r="AI349" s="194"/>
      <c r="AJ349" s="240"/>
      <c r="AK349" s="194"/>
      <c r="AL349" s="240"/>
      <c r="AM349" s="241"/>
      <c r="AN349" s="194"/>
      <c r="AO349" s="240"/>
      <c r="AP349" s="194"/>
    </row>
    <row r="350" customFormat="false" ht="15.75" hidden="false" customHeight="true" outlineLevel="0" collapsed="false">
      <c r="K350" s="240"/>
      <c r="M350" s="240"/>
      <c r="N350" s="241"/>
      <c r="P350" s="240"/>
      <c r="R350" s="240"/>
      <c r="S350" s="241"/>
      <c r="T350" s="194"/>
      <c r="U350" s="240"/>
      <c r="V350" s="194"/>
      <c r="W350" s="240"/>
      <c r="X350" s="241"/>
      <c r="Y350" s="194"/>
      <c r="Z350" s="240"/>
      <c r="AA350" s="194"/>
      <c r="AB350" s="240"/>
      <c r="AC350" s="241"/>
      <c r="AD350" s="194"/>
      <c r="AE350" s="240"/>
      <c r="AF350" s="194"/>
      <c r="AG350" s="240"/>
      <c r="AH350" s="241"/>
      <c r="AI350" s="194"/>
      <c r="AJ350" s="240"/>
      <c r="AK350" s="194"/>
      <c r="AL350" s="240"/>
      <c r="AM350" s="241"/>
      <c r="AN350" s="194"/>
      <c r="AO350" s="240"/>
      <c r="AP350" s="194"/>
    </row>
    <row r="351" customFormat="false" ht="15.75" hidden="false" customHeight="true" outlineLevel="0" collapsed="false">
      <c r="K351" s="240"/>
      <c r="M351" s="240"/>
      <c r="N351" s="241"/>
      <c r="P351" s="240"/>
      <c r="R351" s="240"/>
      <c r="S351" s="241"/>
      <c r="T351" s="194"/>
      <c r="U351" s="240"/>
      <c r="V351" s="194"/>
      <c r="W351" s="240"/>
      <c r="X351" s="241"/>
      <c r="Y351" s="194"/>
      <c r="Z351" s="240"/>
      <c r="AA351" s="194"/>
      <c r="AB351" s="240"/>
      <c r="AC351" s="241"/>
      <c r="AD351" s="194"/>
      <c r="AE351" s="240"/>
      <c r="AF351" s="194"/>
      <c r="AG351" s="240"/>
      <c r="AH351" s="241"/>
      <c r="AI351" s="194"/>
      <c r="AJ351" s="240"/>
      <c r="AK351" s="194"/>
      <c r="AL351" s="240"/>
      <c r="AM351" s="241"/>
      <c r="AN351" s="194"/>
      <c r="AO351" s="240"/>
      <c r="AP351" s="194"/>
    </row>
    <row r="352" customFormat="false" ht="15.75" hidden="false" customHeight="true" outlineLevel="0" collapsed="false">
      <c r="K352" s="240"/>
      <c r="M352" s="240"/>
      <c r="N352" s="241"/>
      <c r="P352" s="240"/>
      <c r="R352" s="240"/>
      <c r="S352" s="241"/>
      <c r="T352" s="194"/>
      <c r="U352" s="240"/>
      <c r="V352" s="194"/>
      <c r="W352" s="240"/>
      <c r="X352" s="241"/>
      <c r="Y352" s="194"/>
      <c r="Z352" s="240"/>
      <c r="AA352" s="194"/>
      <c r="AB352" s="240"/>
      <c r="AC352" s="241"/>
      <c r="AD352" s="194"/>
      <c r="AE352" s="240"/>
      <c r="AF352" s="194"/>
      <c r="AG352" s="240"/>
      <c r="AH352" s="241"/>
      <c r="AI352" s="194"/>
      <c r="AJ352" s="240"/>
      <c r="AK352" s="194"/>
      <c r="AL352" s="240"/>
      <c r="AM352" s="241"/>
      <c r="AN352" s="194"/>
      <c r="AO352" s="240"/>
      <c r="AP352" s="194"/>
    </row>
    <row r="353" customFormat="false" ht="15.75" hidden="false" customHeight="true" outlineLevel="0" collapsed="false">
      <c r="K353" s="240"/>
      <c r="M353" s="240"/>
      <c r="N353" s="241"/>
      <c r="P353" s="240"/>
      <c r="R353" s="240"/>
      <c r="S353" s="241"/>
      <c r="T353" s="194"/>
      <c r="U353" s="240"/>
      <c r="V353" s="194"/>
      <c r="W353" s="240"/>
      <c r="X353" s="241"/>
      <c r="Y353" s="194"/>
      <c r="Z353" s="240"/>
      <c r="AA353" s="194"/>
      <c r="AB353" s="240"/>
      <c r="AC353" s="241"/>
      <c r="AD353" s="194"/>
      <c r="AE353" s="240"/>
      <c r="AF353" s="194"/>
      <c r="AG353" s="240"/>
      <c r="AH353" s="241"/>
      <c r="AI353" s="194"/>
      <c r="AJ353" s="240"/>
      <c r="AK353" s="194"/>
      <c r="AL353" s="240"/>
      <c r="AM353" s="241"/>
      <c r="AN353" s="194"/>
      <c r="AO353" s="240"/>
      <c r="AP353" s="194"/>
    </row>
    <row r="354" customFormat="false" ht="15.75" hidden="false" customHeight="true" outlineLevel="0" collapsed="false">
      <c r="K354" s="240"/>
      <c r="M354" s="240"/>
      <c r="N354" s="241"/>
      <c r="P354" s="240"/>
      <c r="R354" s="240"/>
      <c r="S354" s="241"/>
      <c r="T354" s="194"/>
      <c r="U354" s="240"/>
      <c r="V354" s="194"/>
      <c r="W354" s="240"/>
      <c r="X354" s="241"/>
      <c r="Y354" s="194"/>
      <c r="Z354" s="240"/>
      <c r="AA354" s="194"/>
      <c r="AB354" s="240"/>
      <c r="AC354" s="241"/>
      <c r="AD354" s="194"/>
      <c r="AE354" s="240"/>
      <c r="AF354" s="194"/>
      <c r="AG354" s="240"/>
      <c r="AH354" s="241"/>
      <c r="AI354" s="194"/>
      <c r="AJ354" s="240"/>
      <c r="AK354" s="194"/>
      <c r="AL354" s="240"/>
      <c r="AM354" s="241"/>
      <c r="AN354" s="194"/>
      <c r="AO354" s="240"/>
      <c r="AP354" s="194"/>
    </row>
    <row r="355" customFormat="false" ht="15.75" hidden="false" customHeight="true" outlineLevel="0" collapsed="false">
      <c r="K355" s="240"/>
      <c r="M355" s="240"/>
      <c r="N355" s="241"/>
      <c r="P355" s="240"/>
      <c r="R355" s="240"/>
      <c r="S355" s="241"/>
      <c r="T355" s="194"/>
      <c r="U355" s="240"/>
      <c r="V355" s="194"/>
      <c r="W355" s="240"/>
      <c r="X355" s="241"/>
      <c r="Y355" s="194"/>
      <c r="Z355" s="240"/>
      <c r="AA355" s="194"/>
      <c r="AB355" s="240"/>
      <c r="AC355" s="241"/>
      <c r="AD355" s="194"/>
      <c r="AE355" s="240"/>
      <c r="AF355" s="194"/>
      <c r="AG355" s="240"/>
      <c r="AH355" s="241"/>
      <c r="AI355" s="194"/>
      <c r="AJ355" s="240"/>
      <c r="AK355" s="194"/>
      <c r="AL355" s="240"/>
      <c r="AM355" s="241"/>
      <c r="AN355" s="194"/>
      <c r="AO355" s="240"/>
      <c r="AP355" s="194"/>
    </row>
    <row r="356" customFormat="false" ht="15.75" hidden="false" customHeight="true" outlineLevel="0" collapsed="false">
      <c r="K356" s="240"/>
      <c r="M356" s="240"/>
      <c r="N356" s="241"/>
      <c r="P356" s="240"/>
      <c r="R356" s="240"/>
      <c r="S356" s="241"/>
      <c r="T356" s="194"/>
      <c r="U356" s="240"/>
      <c r="V356" s="194"/>
      <c r="W356" s="240"/>
      <c r="X356" s="241"/>
      <c r="Y356" s="194"/>
      <c r="Z356" s="240"/>
      <c r="AA356" s="194"/>
      <c r="AB356" s="240"/>
      <c r="AC356" s="241"/>
      <c r="AD356" s="194"/>
      <c r="AE356" s="240"/>
      <c r="AF356" s="194"/>
      <c r="AG356" s="240"/>
      <c r="AH356" s="241"/>
      <c r="AI356" s="194"/>
      <c r="AJ356" s="240"/>
      <c r="AK356" s="194"/>
      <c r="AL356" s="240"/>
      <c r="AM356" s="241"/>
      <c r="AN356" s="194"/>
      <c r="AO356" s="240"/>
      <c r="AP356" s="194"/>
    </row>
    <row r="357" customFormat="false" ht="15.75" hidden="false" customHeight="true" outlineLevel="0" collapsed="false">
      <c r="K357" s="240"/>
      <c r="M357" s="240"/>
      <c r="N357" s="241"/>
      <c r="P357" s="240"/>
      <c r="R357" s="240"/>
      <c r="S357" s="241"/>
      <c r="T357" s="194"/>
      <c r="U357" s="240"/>
      <c r="V357" s="194"/>
      <c r="W357" s="240"/>
      <c r="X357" s="241"/>
      <c r="Y357" s="194"/>
      <c r="Z357" s="240"/>
      <c r="AA357" s="194"/>
      <c r="AB357" s="240"/>
      <c r="AC357" s="241"/>
      <c r="AD357" s="194"/>
      <c r="AE357" s="240"/>
      <c r="AF357" s="194"/>
      <c r="AG357" s="240"/>
      <c r="AH357" s="241"/>
      <c r="AI357" s="194"/>
      <c r="AJ357" s="240"/>
      <c r="AK357" s="194"/>
      <c r="AL357" s="240"/>
      <c r="AM357" s="241"/>
      <c r="AN357" s="194"/>
      <c r="AO357" s="240"/>
      <c r="AP357" s="194"/>
    </row>
    <row r="358" customFormat="false" ht="15.75" hidden="false" customHeight="true" outlineLevel="0" collapsed="false">
      <c r="K358" s="240"/>
      <c r="M358" s="240"/>
      <c r="N358" s="241"/>
      <c r="P358" s="240"/>
      <c r="R358" s="240"/>
      <c r="S358" s="241"/>
      <c r="T358" s="194"/>
      <c r="U358" s="240"/>
      <c r="V358" s="194"/>
      <c r="W358" s="240"/>
      <c r="X358" s="241"/>
      <c r="Y358" s="194"/>
      <c r="Z358" s="240"/>
      <c r="AA358" s="194"/>
      <c r="AB358" s="240"/>
      <c r="AC358" s="241"/>
      <c r="AD358" s="194"/>
      <c r="AE358" s="240"/>
      <c r="AF358" s="194"/>
      <c r="AG358" s="240"/>
      <c r="AH358" s="241"/>
      <c r="AI358" s="194"/>
      <c r="AJ358" s="240"/>
      <c r="AK358" s="194"/>
      <c r="AL358" s="240"/>
      <c r="AM358" s="241"/>
      <c r="AN358" s="194"/>
      <c r="AO358" s="240"/>
      <c r="AP358" s="194"/>
    </row>
    <row r="359" customFormat="false" ht="15.75" hidden="false" customHeight="true" outlineLevel="0" collapsed="false">
      <c r="K359" s="240"/>
      <c r="M359" s="240"/>
      <c r="N359" s="241"/>
      <c r="P359" s="240"/>
      <c r="R359" s="240"/>
      <c r="S359" s="241"/>
      <c r="T359" s="194"/>
      <c r="U359" s="240"/>
      <c r="V359" s="194"/>
      <c r="W359" s="240"/>
      <c r="X359" s="241"/>
      <c r="Y359" s="194"/>
      <c r="Z359" s="240"/>
      <c r="AA359" s="194"/>
      <c r="AB359" s="240"/>
      <c r="AC359" s="241"/>
      <c r="AD359" s="194"/>
      <c r="AE359" s="240"/>
      <c r="AF359" s="194"/>
      <c r="AG359" s="240"/>
      <c r="AH359" s="241"/>
      <c r="AI359" s="194"/>
      <c r="AJ359" s="240"/>
      <c r="AK359" s="194"/>
      <c r="AL359" s="240"/>
      <c r="AM359" s="241"/>
      <c r="AN359" s="194"/>
      <c r="AO359" s="240"/>
      <c r="AP359" s="194"/>
    </row>
    <row r="360" customFormat="false" ht="15.75" hidden="false" customHeight="true" outlineLevel="0" collapsed="false">
      <c r="K360" s="240"/>
      <c r="M360" s="240"/>
      <c r="N360" s="241"/>
      <c r="P360" s="240"/>
      <c r="R360" s="240"/>
      <c r="S360" s="241"/>
      <c r="T360" s="194"/>
      <c r="U360" s="240"/>
      <c r="V360" s="194"/>
      <c r="W360" s="240"/>
      <c r="X360" s="241"/>
      <c r="Y360" s="194"/>
      <c r="Z360" s="240"/>
      <c r="AA360" s="194"/>
      <c r="AB360" s="240"/>
      <c r="AC360" s="241"/>
      <c r="AD360" s="194"/>
      <c r="AE360" s="240"/>
      <c r="AF360" s="194"/>
      <c r="AG360" s="240"/>
      <c r="AH360" s="241"/>
      <c r="AI360" s="194"/>
      <c r="AJ360" s="240"/>
      <c r="AK360" s="194"/>
      <c r="AL360" s="240"/>
      <c r="AM360" s="241"/>
      <c r="AN360" s="194"/>
      <c r="AO360" s="240"/>
      <c r="AP360" s="194"/>
    </row>
    <row r="361" customFormat="false" ht="15.75" hidden="false" customHeight="true" outlineLevel="0" collapsed="false">
      <c r="K361" s="240"/>
      <c r="M361" s="240"/>
      <c r="N361" s="241"/>
      <c r="P361" s="240"/>
      <c r="R361" s="240"/>
      <c r="S361" s="241"/>
      <c r="T361" s="194"/>
      <c r="U361" s="240"/>
      <c r="V361" s="194"/>
      <c r="W361" s="240"/>
      <c r="X361" s="241"/>
      <c r="Y361" s="194"/>
      <c r="Z361" s="240"/>
      <c r="AA361" s="194"/>
      <c r="AB361" s="240"/>
      <c r="AC361" s="241"/>
      <c r="AD361" s="194"/>
      <c r="AE361" s="240"/>
      <c r="AF361" s="194"/>
      <c r="AG361" s="240"/>
      <c r="AH361" s="241"/>
      <c r="AI361" s="194"/>
      <c r="AJ361" s="240"/>
      <c r="AK361" s="194"/>
      <c r="AL361" s="240"/>
      <c r="AM361" s="241"/>
      <c r="AN361" s="194"/>
      <c r="AO361" s="240"/>
      <c r="AP361" s="194"/>
    </row>
    <row r="362" customFormat="false" ht="15.75" hidden="false" customHeight="true" outlineLevel="0" collapsed="false">
      <c r="K362" s="240"/>
      <c r="M362" s="240"/>
      <c r="N362" s="241"/>
      <c r="P362" s="240"/>
      <c r="R362" s="240"/>
      <c r="S362" s="241"/>
      <c r="T362" s="194"/>
      <c r="U362" s="240"/>
      <c r="V362" s="194"/>
      <c r="W362" s="240"/>
      <c r="X362" s="241"/>
      <c r="Y362" s="194"/>
      <c r="Z362" s="240"/>
      <c r="AA362" s="194"/>
      <c r="AB362" s="240"/>
      <c r="AC362" s="241"/>
      <c r="AD362" s="194"/>
      <c r="AE362" s="240"/>
      <c r="AF362" s="194"/>
      <c r="AG362" s="240"/>
      <c r="AH362" s="241"/>
      <c r="AI362" s="194"/>
      <c r="AJ362" s="240"/>
      <c r="AK362" s="194"/>
      <c r="AL362" s="240"/>
      <c r="AM362" s="241"/>
      <c r="AN362" s="194"/>
      <c r="AO362" s="240"/>
      <c r="AP362" s="194"/>
    </row>
    <row r="363" customFormat="false" ht="15.75" hidden="false" customHeight="true" outlineLevel="0" collapsed="false">
      <c r="K363" s="240"/>
      <c r="M363" s="240"/>
      <c r="N363" s="241"/>
      <c r="P363" s="240"/>
      <c r="R363" s="240"/>
      <c r="S363" s="241"/>
      <c r="T363" s="194"/>
      <c r="U363" s="240"/>
      <c r="V363" s="194"/>
      <c r="W363" s="240"/>
      <c r="X363" s="241"/>
      <c r="Y363" s="194"/>
      <c r="Z363" s="240"/>
      <c r="AA363" s="194"/>
      <c r="AB363" s="240"/>
      <c r="AC363" s="241"/>
      <c r="AD363" s="194"/>
      <c r="AE363" s="240"/>
      <c r="AF363" s="194"/>
      <c r="AG363" s="240"/>
      <c r="AH363" s="241"/>
      <c r="AI363" s="194"/>
      <c r="AJ363" s="240"/>
      <c r="AK363" s="194"/>
      <c r="AL363" s="240"/>
      <c r="AM363" s="241"/>
      <c r="AN363" s="194"/>
      <c r="AO363" s="240"/>
      <c r="AP363" s="194"/>
    </row>
    <row r="364" customFormat="false" ht="15.75" hidden="false" customHeight="true" outlineLevel="0" collapsed="false">
      <c r="K364" s="240"/>
      <c r="M364" s="240"/>
      <c r="N364" s="241"/>
      <c r="P364" s="240"/>
      <c r="R364" s="240"/>
      <c r="S364" s="241"/>
      <c r="T364" s="194"/>
      <c r="U364" s="240"/>
      <c r="V364" s="194"/>
      <c r="W364" s="240"/>
      <c r="X364" s="241"/>
      <c r="Y364" s="194"/>
      <c r="Z364" s="240"/>
      <c r="AA364" s="194"/>
      <c r="AB364" s="240"/>
      <c r="AC364" s="241"/>
      <c r="AD364" s="194"/>
      <c r="AE364" s="240"/>
      <c r="AF364" s="194"/>
      <c r="AG364" s="240"/>
      <c r="AH364" s="241"/>
      <c r="AI364" s="194"/>
      <c r="AJ364" s="240"/>
      <c r="AK364" s="194"/>
      <c r="AL364" s="240"/>
      <c r="AM364" s="241"/>
      <c r="AN364" s="194"/>
      <c r="AO364" s="240"/>
      <c r="AP364" s="194"/>
    </row>
    <row r="365" customFormat="false" ht="15.75" hidden="false" customHeight="true" outlineLevel="0" collapsed="false">
      <c r="K365" s="240"/>
      <c r="M365" s="240"/>
      <c r="N365" s="241"/>
      <c r="P365" s="240"/>
      <c r="R365" s="240"/>
      <c r="S365" s="241"/>
      <c r="T365" s="194"/>
      <c r="U365" s="240"/>
      <c r="V365" s="194"/>
      <c r="W365" s="240"/>
      <c r="X365" s="241"/>
      <c r="Y365" s="194"/>
      <c r="Z365" s="240"/>
      <c r="AA365" s="194"/>
      <c r="AB365" s="240"/>
      <c r="AC365" s="241"/>
      <c r="AD365" s="194"/>
      <c r="AE365" s="240"/>
      <c r="AF365" s="194"/>
      <c r="AG365" s="240"/>
      <c r="AH365" s="241"/>
      <c r="AI365" s="194"/>
      <c r="AJ365" s="240"/>
      <c r="AK365" s="194"/>
      <c r="AL365" s="240"/>
      <c r="AM365" s="241"/>
      <c r="AN365" s="194"/>
      <c r="AO365" s="240"/>
      <c r="AP365" s="194"/>
    </row>
    <row r="366" customFormat="false" ht="15.75" hidden="false" customHeight="true" outlineLevel="0" collapsed="false">
      <c r="K366" s="240"/>
      <c r="M366" s="240"/>
      <c r="N366" s="241"/>
      <c r="P366" s="240"/>
      <c r="R366" s="240"/>
      <c r="S366" s="241"/>
      <c r="T366" s="194"/>
      <c r="U366" s="240"/>
      <c r="V366" s="194"/>
      <c r="W366" s="240"/>
      <c r="X366" s="241"/>
      <c r="Y366" s="194"/>
      <c r="Z366" s="240"/>
      <c r="AA366" s="194"/>
      <c r="AB366" s="240"/>
      <c r="AC366" s="241"/>
      <c r="AD366" s="194"/>
      <c r="AE366" s="240"/>
      <c r="AF366" s="194"/>
      <c r="AG366" s="240"/>
      <c r="AH366" s="241"/>
      <c r="AI366" s="194"/>
      <c r="AJ366" s="240"/>
      <c r="AK366" s="194"/>
      <c r="AL366" s="240"/>
      <c r="AM366" s="241"/>
      <c r="AN366" s="194"/>
      <c r="AO366" s="240"/>
      <c r="AP366" s="194"/>
    </row>
    <row r="367" customFormat="false" ht="15.75" hidden="false" customHeight="true" outlineLevel="0" collapsed="false">
      <c r="K367" s="240"/>
      <c r="M367" s="240"/>
      <c r="N367" s="241"/>
      <c r="P367" s="240"/>
      <c r="R367" s="240"/>
      <c r="S367" s="241"/>
      <c r="T367" s="194"/>
      <c r="U367" s="240"/>
      <c r="V367" s="194"/>
      <c r="W367" s="240"/>
      <c r="X367" s="241"/>
      <c r="Y367" s="194"/>
      <c r="Z367" s="240"/>
      <c r="AA367" s="194"/>
      <c r="AB367" s="240"/>
      <c r="AC367" s="241"/>
      <c r="AD367" s="194"/>
      <c r="AE367" s="240"/>
      <c r="AF367" s="194"/>
      <c r="AG367" s="240"/>
      <c r="AH367" s="241"/>
      <c r="AI367" s="194"/>
      <c r="AJ367" s="240"/>
      <c r="AK367" s="194"/>
      <c r="AL367" s="240"/>
      <c r="AM367" s="241"/>
      <c r="AN367" s="194"/>
      <c r="AO367" s="240"/>
      <c r="AP367" s="194"/>
    </row>
    <row r="368" customFormat="false" ht="15.75" hidden="false" customHeight="true" outlineLevel="0" collapsed="false">
      <c r="K368" s="240"/>
      <c r="M368" s="240"/>
      <c r="N368" s="241"/>
      <c r="P368" s="240"/>
      <c r="R368" s="240"/>
      <c r="S368" s="241"/>
      <c r="T368" s="194"/>
      <c r="U368" s="240"/>
      <c r="V368" s="194"/>
      <c r="W368" s="240"/>
      <c r="X368" s="241"/>
      <c r="Y368" s="194"/>
      <c r="Z368" s="240"/>
      <c r="AA368" s="194"/>
      <c r="AB368" s="240"/>
      <c r="AC368" s="241"/>
      <c r="AD368" s="194"/>
      <c r="AE368" s="240"/>
      <c r="AF368" s="194"/>
      <c r="AG368" s="240"/>
      <c r="AH368" s="241"/>
      <c r="AI368" s="194"/>
      <c r="AJ368" s="240"/>
      <c r="AK368" s="194"/>
      <c r="AL368" s="240"/>
      <c r="AM368" s="241"/>
      <c r="AN368" s="194"/>
      <c r="AO368" s="240"/>
      <c r="AP368" s="194"/>
    </row>
    <row r="369" customFormat="false" ht="15.75" hidden="false" customHeight="true" outlineLevel="0" collapsed="false">
      <c r="K369" s="240"/>
      <c r="M369" s="240"/>
      <c r="N369" s="241"/>
      <c r="P369" s="240"/>
      <c r="R369" s="240"/>
      <c r="S369" s="241"/>
      <c r="T369" s="194"/>
      <c r="U369" s="240"/>
      <c r="V369" s="194"/>
      <c r="W369" s="240"/>
      <c r="X369" s="241"/>
      <c r="Y369" s="194"/>
      <c r="Z369" s="240"/>
      <c r="AA369" s="194"/>
      <c r="AB369" s="240"/>
      <c r="AC369" s="241"/>
      <c r="AD369" s="194"/>
      <c r="AE369" s="240"/>
      <c r="AF369" s="194"/>
      <c r="AG369" s="240"/>
      <c r="AH369" s="241"/>
      <c r="AI369" s="194"/>
      <c r="AJ369" s="240"/>
      <c r="AK369" s="194"/>
      <c r="AL369" s="240"/>
      <c r="AM369" s="241"/>
      <c r="AN369" s="194"/>
      <c r="AO369" s="240"/>
      <c r="AP369" s="194"/>
    </row>
    <row r="370" customFormat="false" ht="15.75" hidden="false" customHeight="true" outlineLevel="0" collapsed="false">
      <c r="K370" s="240"/>
      <c r="M370" s="240"/>
      <c r="N370" s="241"/>
      <c r="P370" s="240"/>
      <c r="R370" s="240"/>
      <c r="S370" s="241"/>
      <c r="T370" s="194"/>
      <c r="U370" s="240"/>
      <c r="V370" s="194"/>
      <c r="W370" s="240"/>
      <c r="X370" s="241"/>
      <c r="Y370" s="194"/>
      <c r="Z370" s="240"/>
      <c r="AA370" s="194"/>
      <c r="AB370" s="240"/>
      <c r="AC370" s="241"/>
      <c r="AD370" s="194"/>
      <c r="AE370" s="240"/>
      <c r="AF370" s="194"/>
      <c r="AG370" s="240"/>
      <c r="AH370" s="241"/>
      <c r="AI370" s="194"/>
      <c r="AJ370" s="240"/>
      <c r="AK370" s="194"/>
      <c r="AL370" s="240"/>
      <c r="AM370" s="241"/>
      <c r="AN370" s="194"/>
      <c r="AO370" s="240"/>
      <c r="AP370" s="194"/>
    </row>
    <row r="371" customFormat="false" ht="15.75" hidden="false" customHeight="true" outlineLevel="0" collapsed="false">
      <c r="K371" s="240"/>
      <c r="M371" s="240"/>
      <c r="N371" s="241"/>
      <c r="P371" s="240"/>
      <c r="R371" s="240"/>
      <c r="S371" s="241"/>
      <c r="T371" s="194"/>
      <c r="U371" s="240"/>
      <c r="V371" s="194"/>
      <c r="W371" s="240"/>
      <c r="X371" s="241"/>
      <c r="Y371" s="194"/>
      <c r="Z371" s="240"/>
      <c r="AA371" s="194"/>
      <c r="AB371" s="240"/>
      <c r="AC371" s="241"/>
      <c r="AD371" s="194"/>
      <c r="AE371" s="240"/>
      <c r="AF371" s="194"/>
      <c r="AG371" s="240"/>
      <c r="AH371" s="241"/>
      <c r="AI371" s="194"/>
      <c r="AJ371" s="240"/>
      <c r="AK371" s="194"/>
      <c r="AL371" s="240"/>
      <c r="AM371" s="241"/>
      <c r="AN371" s="194"/>
      <c r="AO371" s="240"/>
      <c r="AP371" s="194"/>
    </row>
    <row r="372" customFormat="false" ht="15.75" hidden="false" customHeight="true" outlineLevel="0" collapsed="false">
      <c r="K372" s="240"/>
      <c r="M372" s="240"/>
      <c r="N372" s="241"/>
      <c r="P372" s="240"/>
      <c r="R372" s="240"/>
      <c r="S372" s="241"/>
      <c r="T372" s="194"/>
      <c r="U372" s="240"/>
      <c r="V372" s="194"/>
      <c r="W372" s="240"/>
      <c r="X372" s="241"/>
      <c r="Y372" s="194"/>
      <c r="Z372" s="240"/>
      <c r="AA372" s="194"/>
      <c r="AB372" s="240"/>
      <c r="AC372" s="241"/>
      <c r="AD372" s="194"/>
      <c r="AE372" s="240"/>
      <c r="AF372" s="194"/>
      <c r="AG372" s="240"/>
      <c r="AH372" s="241"/>
      <c r="AI372" s="194"/>
      <c r="AJ372" s="240"/>
      <c r="AK372" s="194"/>
      <c r="AL372" s="240"/>
      <c r="AM372" s="241"/>
      <c r="AN372" s="194"/>
      <c r="AO372" s="240"/>
      <c r="AP372" s="194"/>
    </row>
    <row r="373" customFormat="false" ht="15.75" hidden="false" customHeight="true" outlineLevel="0" collapsed="false">
      <c r="K373" s="240"/>
      <c r="M373" s="240"/>
      <c r="N373" s="241"/>
      <c r="P373" s="240"/>
      <c r="R373" s="240"/>
      <c r="S373" s="241"/>
      <c r="T373" s="194"/>
      <c r="U373" s="240"/>
      <c r="V373" s="194"/>
      <c r="W373" s="240"/>
      <c r="X373" s="241"/>
      <c r="Y373" s="194"/>
      <c r="Z373" s="240"/>
      <c r="AA373" s="194"/>
      <c r="AB373" s="240"/>
      <c r="AC373" s="241"/>
      <c r="AD373" s="194"/>
      <c r="AE373" s="240"/>
      <c r="AF373" s="194"/>
      <c r="AG373" s="240"/>
      <c r="AH373" s="241"/>
      <c r="AI373" s="194"/>
      <c r="AJ373" s="240"/>
      <c r="AK373" s="194"/>
      <c r="AL373" s="240"/>
      <c r="AM373" s="241"/>
      <c r="AN373" s="194"/>
      <c r="AO373" s="240"/>
      <c r="AP373" s="194"/>
    </row>
    <row r="374" customFormat="false" ht="15.75" hidden="false" customHeight="true" outlineLevel="0" collapsed="false">
      <c r="K374" s="240"/>
      <c r="M374" s="240"/>
      <c r="N374" s="241"/>
      <c r="P374" s="240"/>
      <c r="R374" s="240"/>
      <c r="S374" s="241"/>
      <c r="T374" s="194"/>
      <c r="U374" s="240"/>
      <c r="V374" s="194"/>
      <c r="W374" s="240"/>
      <c r="X374" s="241"/>
      <c r="Y374" s="194"/>
      <c r="Z374" s="240"/>
      <c r="AA374" s="194"/>
      <c r="AB374" s="240"/>
      <c r="AC374" s="241"/>
      <c r="AD374" s="194"/>
      <c r="AE374" s="240"/>
      <c r="AF374" s="194"/>
      <c r="AG374" s="240"/>
      <c r="AH374" s="241"/>
      <c r="AI374" s="194"/>
      <c r="AJ374" s="240"/>
      <c r="AK374" s="194"/>
      <c r="AL374" s="240"/>
      <c r="AM374" s="241"/>
      <c r="AN374" s="194"/>
      <c r="AO374" s="240"/>
      <c r="AP374" s="194"/>
    </row>
    <row r="375" customFormat="false" ht="15.75" hidden="false" customHeight="true" outlineLevel="0" collapsed="false">
      <c r="K375" s="240"/>
      <c r="M375" s="240"/>
      <c r="N375" s="241"/>
      <c r="P375" s="240"/>
      <c r="R375" s="240"/>
      <c r="S375" s="241"/>
      <c r="T375" s="194"/>
      <c r="U375" s="240"/>
      <c r="V375" s="194"/>
      <c r="W375" s="240"/>
      <c r="X375" s="241"/>
      <c r="Y375" s="194"/>
      <c r="Z375" s="240"/>
      <c r="AA375" s="194"/>
      <c r="AB375" s="240"/>
      <c r="AC375" s="241"/>
      <c r="AD375" s="194"/>
      <c r="AE375" s="240"/>
      <c r="AF375" s="194"/>
      <c r="AG375" s="240"/>
      <c r="AH375" s="241"/>
      <c r="AI375" s="194"/>
      <c r="AJ375" s="240"/>
      <c r="AK375" s="194"/>
      <c r="AL375" s="240"/>
      <c r="AM375" s="241"/>
      <c r="AN375" s="194"/>
      <c r="AO375" s="240"/>
      <c r="AP375" s="194"/>
    </row>
    <row r="376" customFormat="false" ht="15.75" hidden="false" customHeight="true" outlineLevel="0" collapsed="false">
      <c r="K376" s="240"/>
      <c r="M376" s="240"/>
      <c r="N376" s="241"/>
      <c r="P376" s="240"/>
      <c r="R376" s="240"/>
      <c r="S376" s="241"/>
      <c r="T376" s="194"/>
      <c r="U376" s="240"/>
      <c r="V376" s="194"/>
      <c r="W376" s="240"/>
      <c r="X376" s="241"/>
      <c r="Y376" s="194"/>
      <c r="Z376" s="240"/>
      <c r="AA376" s="194"/>
      <c r="AB376" s="240"/>
      <c r="AC376" s="241"/>
      <c r="AD376" s="194"/>
      <c r="AE376" s="240"/>
      <c r="AF376" s="194"/>
      <c r="AG376" s="240"/>
      <c r="AH376" s="241"/>
      <c r="AI376" s="194"/>
      <c r="AJ376" s="240"/>
      <c r="AK376" s="194"/>
      <c r="AL376" s="240"/>
      <c r="AM376" s="241"/>
      <c r="AN376" s="194"/>
      <c r="AO376" s="240"/>
      <c r="AP376" s="194"/>
    </row>
    <row r="377" customFormat="false" ht="15.75" hidden="false" customHeight="true" outlineLevel="0" collapsed="false">
      <c r="K377" s="240"/>
      <c r="M377" s="240"/>
      <c r="N377" s="241"/>
      <c r="P377" s="240"/>
      <c r="R377" s="240"/>
      <c r="S377" s="241"/>
      <c r="T377" s="194"/>
      <c r="U377" s="240"/>
      <c r="V377" s="194"/>
      <c r="W377" s="240"/>
      <c r="X377" s="241"/>
      <c r="Y377" s="194"/>
      <c r="Z377" s="240"/>
      <c r="AA377" s="194"/>
      <c r="AB377" s="240"/>
      <c r="AC377" s="241"/>
      <c r="AD377" s="194"/>
      <c r="AE377" s="240"/>
      <c r="AF377" s="194"/>
      <c r="AG377" s="240"/>
      <c r="AH377" s="241"/>
      <c r="AI377" s="194"/>
      <c r="AJ377" s="240"/>
      <c r="AK377" s="194"/>
      <c r="AL377" s="240"/>
      <c r="AM377" s="241"/>
      <c r="AN377" s="194"/>
      <c r="AO377" s="240"/>
      <c r="AP377" s="194"/>
    </row>
    <row r="378" customFormat="false" ht="15.75" hidden="false" customHeight="true" outlineLevel="0" collapsed="false">
      <c r="K378" s="240"/>
      <c r="M378" s="240"/>
      <c r="N378" s="241"/>
      <c r="P378" s="240"/>
      <c r="R378" s="240"/>
      <c r="S378" s="241"/>
      <c r="T378" s="194"/>
      <c r="U378" s="240"/>
      <c r="V378" s="194"/>
      <c r="W378" s="240"/>
      <c r="X378" s="241"/>
      <c r="Y378" s="194"/>
      <c r="Z378" s="240"/>
      <c r="AA378" s="194"/>
      <c r="AB378" s="240"/>
      <c r="AC378" s="241"/>
      <c r="AD378" s="194"/>
      <c r="AE378" s="240"/>
      <c r="AF378" s="194"/>
      <c r="AG378" s="240"/>
      <c r="AH378" s="241"/>
      <c r="AI378" s="194"/>
      <c r="AJ378" s="240"/>
      <c r="AK378" s="194"/>
      <c r="AL378" s="240"/>
      <c r="AM378" s="241"/>
      <c r="AN378" s="194"/>
      <c r="AO378" s="240"/>
      <c r="AP378" s="194"/>
    </row>
    <row r="379" customFormat="false" ht="15.75" hidden="false" customHeight="true" outlineLevel="0" collapsed="false">
      <c r="K379" s="240"/>
      <c r="M379" s="240"/>
      <c r="N379" s="241"/>
      <c r="P379" s="240"/>
      <c r="R379" s="240"/>
      <c r="S379" s="241"/>
      <c r="T379" s="194"/>
      <c r="U379" s="240"/>
      <c r="V379" s="194"/>
      <c r="W379" s="240"/>
      <c r="X379" s="241"/>
      <c r="Y379" s="194"/>
      <c r="Z379" s="240"/>
      <c r="AA379" s="194"/>
      <c r="AB379" s="240"/>
      <c r="AC379" s="241"/>
      <c r="AD379" s="194"/>
      <c r="AE379" s="240"/>
      <c r="AF379" s="194"/>
      <c r="AG379" s="240"/>
      <c r="AH379" s="241"/>
      <c r="AI379" s="194"/>
      <c r="AJ379" s="240"/>
      <c r="AK379" s="194"/>
      <c r="AL379" s="240"/>
      <c r="AM379" s="241"/>
      <c r="AN379" s="194"/>
      <c r="AO379" s="240"/>
      <c r="AP379" s="194"/>
    </row>
    <row r="380" customFormat="false" ht="15.75" hidden="false" customHeight="true" outlineLevel="0" collapsed="false">
      <c r="K380" s="240"/>
      <c r="M380" s="240"/>
      <c r="N380" s="241"/>
      <c r="P380" s="240"/>
      <c r="R380" s="240"/>
      <c r="S380" s="241"/>
      <c r="T380" s="194"/>
      <c r="U380" s="240"/>
      <c r="V380" s="194"/>
      <c r="W380" s="240"/>
      <c r="X380" s="241"/>
      <c r="Y380" s="194"/>
      <c r="Z380" s="240"/>
      <c r="AA380" s="194"/>
      <c r="AB380" s="240"/>
      <c r="AC380" s="241"/>
      <c r="AD380" s="194"/>
      <c r="AE380" s="240"/>
      <c r="AF380" s="194"/>
      <c r="AG380" s="240"/>
      <c r="AH380" s="241"/>
      <c r="AI380" s="194"/>
      <c r="AJ380" s="240"/>
      <c r="AK380" s="194"/>
      <c r="AL380" s="240"/>
      <c r="AM380" s="241"/>
      <c r="AN380" s="194"/>
      <c r="AO380" s="240"/>
      <c r="AP380" s="194"/>
    </row>
    <row r="381" customFormat="false" ht="15.75" hidden="false" customHeight="true" outlineLevel="0" collapsed="false">
      <c r="K381" s="240"/>
      <c r="M381" s="240"/>
      <c r="N381" s="241"/>
      <c r="P381" s="240"/>
      <c r="R381" s="240"/>
      <c r="S381" s="241"/>
      <c r="T381" s="194"/>
      <c r="U381" s="240"/>
      <c r="V381" s="194"/>
      <c r="W381" s="240"/>
      <c r="X381" s="241"/>
      <c r="Y381" s="194"/>
      <c r="Z381" s="240"/>
      <c r="AA381" s="194"/>
      <c r="AB381" s="240"/>
      <c r="AC381" s="241"/>
      <c r="AD381" s="194"/>
      <c r="AE381" s="240"/>
      <c r="AF381" s="194"/>
      <c r="AG381" s="240"/>
      <c r="AH381" s="241"/>
      <c r="AI381" s="194"/>
      <c r="AJ381" s="240"/>
      <c r="AK381" s="194"/>
      <c r="AL381" s="240"/>
      <c r="AM381" s="241"/>
      <c r="AN381" s="194"/>
      <c r="AO381" s="240"/>
      <c r="AP381" s="194"/>
    </row>
    <row r="382" customFormat="false" ht="15.75" hidden="false" customHeight="true" outlineLevel="0" collapsed="false">
      <c r="K382" s="240"/>
      <c r="M382" s="240"/>
      <c r="N382" s="241"/>
      <c r="P382" s="240"/>
      <c r="R382" s="240"/>
      <c r="S382" s="241"/>
      <c r="T382" s="194"/>
      <c r="U382" s="240"/>
      <c r="V382" s="194"/>
      <c r="W382" s="240"/>
      <c r="X382" s="241"/>
      <c r="Y382" s="194"/>
      <c r="Z382" s="240"/>
      <c r="AA382" s="194"/>
      <c r="AB382" s="240"/>
      <c r="AC382" s="241"/>
      <c r="AD382" s="194"/>
      <c r="AE382" s="240"/>
      <c r="AF382" s="194"/>
      <c r="AG382" s="240"/>
      <c r="AH382" s="241"/>
      <c r="AI382" s="194"/>
      <c r="AJ382" s="240"/>
      <c r="AK382" s="194"/>
      <c r="AL382" s="240"/>
      <c r="AM382" s="241"/>
      <c r="AN382" s="194"/>
      <c r="AO382" s="240"/>
      <c r="AP382" s="194"/>
    </row>
    <row r="383" customFormat="false" ht="15.75" hidden="false" customHeight="true" outlineLevel="0" collapsed="false">
      <c r="K383" s="240"/>
      <c r="M383" s="240"/>
      <c r="N383" s="241"/>
      <c r="P383" s="240"/>
      <c r="R383" s="240"/>
      <c r="S383" s="241"/>
      <c r="T383" s="194"/>
      <c r="U383" s="240"/>
      <c r="V383" s="194"/>
      <c r="W383" s="240"/>
      <c r="X383" s="241"/>
      <c r="Y383" s="194"/>
      <c r="Z383" s="240"/>
      <c r="AA383" s="194"/>
      <c r="AB383" s="240"/>
      <c r="AC383" s="241"/>
      <c r="AD383" s="194"/>
      <c r="AE383" s="240"/>
      <c r="AF383" s="194"/>
      <c r="AG383" s="240"/>
      <c r="AH383" s="241"/>
      <c r="AI383" s="194"/>
      <c r="AJ383" s="240"/>
      <c r="AK383" s="194"/>
      <c r="AL383" s="240"/>
      <c r="AM383" s="241"/>
      <c r="AN383" s="194"/>
      <c r="AO383" s="240"/>
      <c r="AP383" s="194"/>
    </row>
    <row r="384" customFormat="false" ht="15.75" hidden="false" customHeight="true" outlineLevel="0" collapsed="false">
      <c r="K384" s="240"/>
      <c r="M384" s="240"/>
      <c r="N384" s="241"/>
      <c r="P384" s="240"/>
      <c r="R384" s="240"/>
      <c r="S384" s="241"/>
      <c r="T384" s="194"/>
      <c r="U384" s="240"/>
      <c r="V384" s="194"/>
      <c r="W384" s="240"/>
      <c r="X384" s="241"/>
      <c r="Y384" s="194"/>
      <c r="Z384" s="240"/>
      <c r="AA384" s="194"/>
      <c r="AB384" s="240"/>
      <c r="AC384" s="241"/>
      <c r="AD384" s="194"/>
      <c r="AE384" s="240"/>
      <c r="AF384" s="194"/>
      <c r="AG384" s="240"/>
      <c r="AH384" s="241"/>
      <c r="AI384" s="194"/>
      <c r="AJ384" s="240"/>
      <c r="AK384" s="194"/>
      <c r="AL384" s="240"/>
      <c r="AM384" s="241"/>
      <c r="AN384" s="194"/>
      <c r="AO384" s="240"/>
      <c r="AP384" s="194"/>
    </row>
    <row r="385" customFormat="false" ht="15.75" hidden="false" customHeight="true" outlineLevel="0" collapsed="false">
      <c r="K385" s="240"/>
      <c r="M385" s="240"/>
      <c r="N385" s="241"/>
      <c r="P385" s="240"/>
      <c r="R385" s="240"/>
      <c r="S385" s="241"/>
      <c r="T385" s="194"/>
      <c r="U385" s="240"/>
      <c r="V385" s="194"/>
      <c r="W385" s="240"/>
      <c r="X385" s="241"/>
      <c r="Y385" s="194"/>
      <c r="Z385" s="240"/>
      <c r="AA385" s="194"/>
      <c r="AB385" s="240"/>
      <c r="AC385" s="241"/>
      <c r="AD385" s="194"/>
      <c r="AE385" s="240"/>
      <c r="AF385" s="194"/>
      <c r="AG385" s="240"/>
      <c r="AH385" s="241"/>
      <c r="AI385" s="194"/>
      <c r="AJ385" s="240"/>
      <c r="AK385" s="194"/>
      <c r="AL385" s="240"/>
      <c r="AM385" s="241"/>
      <c r="AN385" s="194"/>
      <c r="AO385" s="240"/>
      <c r="AP385" s="194"/>
    </row>
    <row r="386" customFormat="false" ht="15.75" hidden="false" customHeight="true" outlineLevel="0" collapsed="false">
      <c r="K386" s="240"/>
      <c r="M386" s="240"/>
      <c r="N386" s="241"/>
      <c r="P386" s="240"/>
      <c r="R386" s="240"/>
      <c r="S386" s="241"/>
      <c r="T386" s="194"/>
      <c r="U386" s="240"/>
      <c r="V386" s="194"/>
      <c r="W386" s="240"/>
      <c r="X386" s="241"/>
      <c r="Y386" s="194"/>
      <c r="Z386" s="240"/>
      <c r="AA386" s="194"/>
      <c r="AB386" s="240"/>
      <c r="AC386" s="241"/>
      <c r="AD386" s="194"/>
      <c r="AE386" s="240"/>
      <c r="AF386" s="194"/>
      <c r="AG386" s="240"/>
      <c r="AH386" s="241"/>
      <c r="AI386" s="194"/>
      <c r="AJ386" s="240"/>
      <c r="AK386" s="194"/>
      <c r="AL386" s="240"/>
      <c r="AM386" s="241"/>
      <c r="AN386" s="194"/>
      <c r="AO386" s="240"/>
      <c r="AP386" s="194"/>
    </row>
    <row r="387" customFormat="false" ht="15.75" hidden="false" customHeight="true" outlineLevel="0" collapsed="false">
      <c r="K387" s="240"/>
      <c r="M387" s="240"/>
      <c r="N387" s="241"/>
      <c r="P387" s="240"/>
      <c r="R387" s="240"/>
      <c r="S387" s="241"/>
      <c r="T387" s="194"/>
      <c r="U387" s="240"/>
      <c r="V387" s="194"/>
      <c r="W387" s="240"/>
      <c r="X387" s="241"/>
      <c r="Y387" s="194"/>
      <c r="Z387" s="240"/>
      <c r="AA387" s="194"/>
      <c r="AB387" s="240"/>
      <c r="AC387" s="241"/>
      <c r="AD387" s="194"/>
      <c r="AE387" s="240"/>
      <c r="AF387" s="194"/>
      <c r="AG387" s="240"/>
      <c r="AH387" s="241"/>
      <c r="AI387" s="194"/>
      <c r="AJ387" s="240"/>
      <c r="AK387" s="194"/>
      <c r="AL387" s="240"/>
      <c r="AM387" s="241"/>
      <c r="AN387" s="194"/>
      <c r="AO387" s="240"/>
      <c r="AP387" s="194"/>
    </row>
    <row r="388" customFormat="false" ht="15.75" hidden="false" customHeight="true" outlineLevel="0" collapsed="false">
      <c r="K388" s="240"/>
      <c r="M388" s="240"/>
      <c r="N388" s="241"/>
      <c r="P388" s="240"/>
      <c r="R388" s="240"/>
      <c r="S388" s="241"/>
      <c r="T388" s="194"/>
      <c r="U388" s="240"/>
      <c r="V388" s="194"/>
      <c r="W388" s="240"/>
      <c r="X388" s="241"/>
      <c r="Y388" s="194"/>
      <c r="Z388" s="240"/>
      <c r="AA388" s="194"/>
      <c r="AB388" s="240"/>
      <c r="AC388" s="241"/>
      <c r="AD388" s="194"/>
      <c r="AE388" s="240"/>
      <c r="AF388" s="194"/>
      <c r="AG388" s="240"/>
      <c r="AH388" s="241"/>
      <c r="AI388" s="194"/>
      <c r="AJ388" s="240"/>
      <c r="AK388" s="194"/>
      <c r="AL388" s="240"/>
      <c r="AM388" s="241"/>
      <c r="AN388" s="194"/>
      <c r="AO388" s="240"/>
      <c r="AP388" s="194"/>
    </row>
    <row r="389" customFormat="false" ht="15.75" hidden="false" customHeight="true" outlineLevel="0" collapsed="false">
      <c r="K389" s="240"/>
      <c r="M389" s="240"/>
      <c r="N389" s="241"/>
      <c r="P389" s="240"/>
      <c r="R389" s="240"/>
      <c r="S389" s="241"/>
      <c r="T389" s="194"/>
      <c r="U389" s="240"/>
      <c r="V389" s="194"/>
      <c r="W389" s="240"/>
      <c r="X389" s="241"/>
      <c r="Y389" s="194"/>
      <c r="Z389" s="240"/>
      <c r="AA389" s="194"/>
      <c r="AB389" s="240"/>
      <c r="AC389" s="241"/>
      <c r="AD389" s="194"/>
      <c r="AE389" s="240"/>
      <c r="AF389" s="194"/>
      <c r="AG389" s="240"/>
      <c r="AH389" s="241"/>
      <c r="AI389" s="194"/>
      <c r="AJ389" s="240"/>
      <c r="AK389" s="194"/>
      <c r="AL389" s="240"/>
      <c r="AM389" s="241"/>
      <c r="AN389" s="194"/>
      <c r="AO389" s="240"/>
      <c r="AP389" s="194"/>
    </row>
    <row r="390" customFormat="false" ht="15.75" hidden="false" customHeight="true" outlineLevel="0" collapsed="false">
      <c r="K390" s="240"/>
      <c r="M390" s="240"/>
      <c r="N390" s="241"/>
      <c r="P390" s="240"/>
      <c r="R390" s="240"/>
      <c r="S390" s="241"/>
      <c r="T390" s="194"/>
      <c r="U390" s="240"/>
      <c r="V390" s="194"/>
      <c r="W390" s="240"/>
      <c r="X390" s="241"/>
      <c r="Y390" s="194"/>
      <c r="Z390" s="240"/>
      <c r="AA390" s="194"/>
      <c r="AB390" s="240"/>
      <c r="AC390" s="241"/>
      <c r="AD390" s="194"/>
      <c r="AE390" s="240"/>
      <c r="AF390" s="194"/>
      <c r="AG390" s="240"/>
      <c r="AH390" s="241"/>
      <c r="AI390" s="194"/>
      <c r="AJ390" s="240"/>
      <c r="AK390" s="194"/>
      <c r="AL390" s="240"/>
      <c r="AM390" s="241"/>
      <c r="AN390" s="194"/>
      <c r="AO390" s="240"/>
      <c r="AP390" s="194"/>
    </row>
    <row r="391" customFormat="false" ht="15.75" hidden="false" customHeight="true" outlineLevel="0" collapsed="false">
      <c r="K391" s="240"/>
      <c r="M391" s="240"/>
      <c r="N391" s="241"/>
      <c r="P391" s="240"/>
      <c r="R391" s="240"/>
      <c r="S391" s="241"/>
      <c r="T391" s="194"/>
      <c r="U391" s="240"/>
      <c r="V391" s="194"/>
      <c r="W391" s="240"/>
      <c r="X391" s="241"/>
      <c r="Y391" s="194"/>
      <c r="Z391" s="240"/>
      <c r="AA391" s="194"/>
      <c r="AB391" s="240"/>
      <c r="AC391" s="241"/>
      <c r="AD391" s="194"/>
      <c r="AE391" s="240"/>
      <c r="AF391" s="194"/>
      <c r="AG391" s="240"/>
      <c r="AH391" s="241"/>
      <c r="AI391" s="194"/>
      <c r="AJ391" s="240"/>
      <c r="AK391" s="194"/>
      <c r="AL391" s="240"/>
      <c r="AM391" s="241"/>
      <c r="AN391" s="194"/>
      <c r="AO391" s="240"/>
      <c r="AP391" s="194"/>
    </row>
    <row r="392" customFormat="false" ht="15.75" hidden="false" customHeight="true" outlineLevel="0" collapsed="false">
      <c r="K392" s="240"/>
      <c r="M392" s="240"/>
      <c r="N392" s="241"/>
      <c r="P392" s="240"/>
      <c r="R392" s="240"/>
      <c r="S392" s="241"/>
      <c r="T392" s="194"/>
      <c r="U392" s="240"/>
      <c r="V392" s="194"/>
      <c r="W392" s="240"/>
      <c r="X392" s="241"/>
      <c r="Y392" s="194"/>
      <c r="Z392" s="240"/>
      <c r="AA392" s="194"/>
      <c r="AB392" s="240"/>
      <c r="AC392" s="241"/>
      <c r="AD392" s="194"/>
      <c r="AE392" s="240"/>
      <c r="AF392" s="194"/>
      <c r="AG392" s="240"/>
      <c r="AH392" s="241"/>
      <c r="AI392" s="194"/>
      <c r="AJ392" s="240"/>
      <c r="AK392" s="194"/>
      <c r="AL392" s="240"/>
      <c r="AM392" s="241"/>
      <c r="AN392" s="194"/>
      <c r="AO392" s="240"/>
      <c r="AP392" s="194"/>
    </row>
    <row r="393" customFormat="false" ht="15.75" hidden="false" customHeight="true" outlineLevel="0" collapsed="false">
      <c r="K393" s="240"/>
      <c r="M393" s="240"/>
      <c r="N393" s="241"/>
      <c r="P393" s="240"/>
      <c r="R393" s="240"/>
      <c r="S393" s="241"/>
      <c r="T393" s="194"/>
      <c r="U393" s="240"/>
      <c r="V393" s="194"/>
      <c r="W393" s="240"/>
      <c r="X393" s="241"/>
      <c r="Y393" s="194"/>
      <c r="Z393" s="240"/>
      <c r="AA393" s="194"/>
      <c r="AB393" s="240"/>
      <c r="AC393" s="241"/>
      <c r="AD393" s="194"/>
      <c r="AE393" s="240"/>
      <c r="AF393" s="194"/>
      <c r="AG393" s="240"/>
      <c r="AH393" s="241"/>
      <c r="AI393" s="194"/>
      <c r="AJ393" s="240"/>
      <c r="AK393" s="194"/>
      <c r="AL393" s="240"/>
      <c r="AM393" s="241"/>
      <c r="AN393" s="194"/>
      <c r="AO393" s="240"/>
      <c r="AP393" s="194"/>
    </row>
    <row r="394" customFormat="false" ht="15.75" hidden="false" customHeight="true" outlineLevel="0" collapsed="false">
      <c r="K394" s="240"/>
      <c r="M394" s="240"/>
      <c r="N394" s="241"/>
      <c r="P394" s="240"/>
      <c r="R394" s="240"/>
      <c r="S394" s="241"/>
      <c r="T394" s="194"/>
      <c r="U394" s="240"/>
      <c r="V394" s="194"/>
      <c r="W394" s="240"/>
      <c r="X394" s="241"/>
      <c r="Y394" s="194"/>
      <c r="Z394" s="240"/>
      <c r="AA394" s="194"/>
      <c r="AB394" s="240"/>
      <c r="AC394" s="241"/>
      <c r="AD394" s="194"/>
      <c r="AE394" s="240"/>
      <c r="AF394" s="194"/>
      <c r="AG394" s="240"/>
      <c r="AH394" s="241"/>
      <c r="AI394" s="194"/>
      <c r="AJ394" s="240"/>
      <c r="AK394" s="194"/>
      <c r="AL394" s="240"/>
      <c r="AM394" s="241"/>
      <c r="AN394" s="194"/>
      <c r="AO394" s="240"/>
      <c r="AP394" s="194"/>
    </row>
    <row r="395" customFormat="false" ht="15.75" hidden="false" customHeight="true" outlineLevel="0" collapsed="false">
      <c r="K395" s="240"/>
      <c r="M395" s="240"/>
      <c r="N395" s="241"/>
      <c r="P395" s="240"/>
      <c r="R395" s="240"/>
      <c r="S395" s="241"/>
      <c r="T395" s="194"/>
      <c r="U395" s="240"/>
      <c r="V395" s="194"/>
      <c r="W395" s="240"/>
      <c r="X395" s="241"/>
      <c r="Y395" s="194"/>
      <c r="Z395" s="240"/>
      <c r="AA395" s="194"/>
      <c r="AB395" s="240"/>
      <c r="AC395" s="241"/>
      <c r="AD395" s="194"/>
      <c r="AE395" s="240"/>
      <c r="AF395" s="194"/>
      <c r="AG395" s="240"/>
      <c r="AH395" s="241"/>
      <c r="AI395" s="194"/>
      <c r="AJ395" s="240"/>
      <c r="AK395" s="194"/>
      <c r="AL395" s="240"/>
      <c r="AM395" s="241"/>
      <c r="AN395" s="194"/>
      <c r="AO395" s="240"/>
      <c r="AP395" s="194"/>
    </row>
    <row r="396" customFormat="false" ht="15.75" hidden="false" customHeight="true" outlineLevel="0" collapsed="false">
      <c r="K396" s="240"/>
      <c r="M396" s="240"/>
      <c r="N396" s="241"/>
      <c r="P396" s="240"/>
      <c r="R396" s="240"/>
      <c r="S396" s="241"/>
      <c r="T396" s="194"/>
      <c r="U396" s="240"/>
      <c r="V396" s="194"/>
      <c r="W396" s="240"/>
      <c r="X396" s="241"/>
      <c r="Y396" s="194"/>
      <c r="Z396" s="240"/>
      <c r="AA396" s="194"/>
      <c r="AB396" s="240"/>
      <c r="AC396" s="241"/>
      <c r="AD396" s="194"/>
      <c r="AE396" s="240"/>
      <c r="AF396" s="194"/>
      <c r="AG396" s="240"/>
      <c r="AH396" s="241"/>
      <c r="AI396" s="194"/>
      <c r="AJ396" s="240"/>
      <c r="AK396" s="194"/>
      <c r="AL396" s="240"/>
      <c r="AM396" s="241"/>
      <c r="AN396" s="194"/>
      <c r="AO396" s="240"/>
      <c r="AP396" s="194"/>
    </row>
    <row r="397" customFormat="false" ht="15.75" hidden="false" customHeight="true" outlineLevel="0" collapsed="false">
      <c r="K397" s="240"/>
      <c r="M397" s="240"/>
      <c r="N397" s="241"/>
      <c r="P397" s="240"/>
      <c r="R397" s="240"/>
      <c r="S397" s="241"/>
      <c r="T397" s="194"/>
      <c r="U397" s="240"/>
      <c r="V397" s="194"/>
      <c r="W397" s="240"/>
      <c r="X397" s="241"/>
      <c r="Y397" s="194"/>
      <c r="Z397" s="240"/>
      <c r="AA397" s="194"/>
      <c r="AB397" s="240"/>
      <c r="AC397" s="241"/>
      <c r="AD397" s="194"/>
      <c r="AE397" s="240"/>
      <c r="AF397" s="194"/>
      <c r="AG397" s="240"/>
      <c r="AH397" s="241"/>
      <c r="AI397" s="194"/>
      <c r="AJ397" s="240"/>
      <c r="AK397" s="194"/>
      <c r="AL397" s="240"/>
      <c r="AM397" s="241"/>
      <c r="AN397" s="194"/>
      <c r="AO397" s="240"/>
      <c r="AP397" s="194"/>
    </row>
    <row r="398" customFormat="false" ht="15.75" hidden="false" customHeight="true" outlineLevel="0" collapsed="false">
      <c r="K398" s="240"/>
      <c r="M398" s="240"/>
      <c r="N398" s="241"/>
      <c r="P398" s="240"/>
      <c r="R398" s="240"/>
      <c r="S398" s="241"/>
      <c r="T398" s="194"/>
      <c r="U398" s="240"/>
      <c r="V398" s="194"/>
      <c r="W398" s="240"/>
      <c r="X398" s="241"/>
      <c r="Y398" s="194"/>
      <c r="Z398" s="240"/>
      <c r="AA398" s="194"/>
      <c r="AB398" s="240"/>
      <c r="AC398" s="241"/>
      <c r="AD398" s="194"/>
      <c r="AE398" s="240"/>
      <c r="AF398" s="194"/>
      <c r="AG398" s="240"/>
      <c r="AH398" s="241"/>
      <c r="AI398" s="194"/>
      <c r="AJ398" s="240"/>
      <c r="AK398" s="194"/>
      <c r="AL398" s="240"/>
      <c r="AM398" s="241"/>
      <c r="AN398" s="194"/>
      <c r="AO398" s="240"/>
      <c r="AP398" s="194"/>
    </row>
    <row r="399" customFormat="false" ht="15.75" hidden="false" customHeight="true" outlineLevel="0" collapsed="false">
      <c r="K399" s="240"/>
      <c r="M399" s="240"/>
      <c r="N399" s="241"/>
      <c r="P399" s="240"/>
      <c r="R399" s="240"/>
      <c r="S399" s="241"/>
      <c r="T399" s="194"/>
      <c r="U399" s="240"/>
      <c r="V399" s="194"/>
      <c r="W399" s="240"/>
      <c r="X399" s="241"/>
      <c r="Y399" s="194"/>
      <c r="Z399" s="240"/>
      <c r="AA399" s="194"/>
      <c r="AB399" s="240"/>
      <c r="AC399" s="241"/>
      <c r="AD399" s="194"/>
      <c r="AE399" s="240"/>
      <c r="AF399" s="194"/>
      <c r="AG399" s="240"/>
      <c r="AH399" s="241"/>
      <c r="AI399" s="194"/>
      <c r="AJ399" s="240"/>
      <c r="AK399" s="194"/>
      <c r="AL399" s="240"/>
      <c r="AM399" s="241"/>
      <c r="AN399" s="194"/>
      <c r="AO399" s="240"/>
      <c r="AP399" s="194"/>
    </row>
    <row r="400" customFormat="false" ht="15.75" hidden="false" customHeight="true" outlineLevel="0" collapsed="false">
      <c r="K400" s="240"/>
      <c r="M400" s="240"/>
      <c r="N400" s="241"/>
      <c r="P400" s="240"/>
      <c r="R400" s="240"/>
      <c r="S400" s="241"/>
      <c r="T400" s="194"/>
      <c r="U400" s="240"/>
      <c r="V400" s="194"/>
      <c r="W400" s="240"/>
      <c r="X400" s="241"/>
      <c r="Y400" s="194"/>
      <c r="Z400" s="240"/>
      <c r="AA400" s="194"/>
      <c r="AB400" s="240"/>
      <c r="AC400" s="241"/>
      <c r="AD400" s="194"/>
      <c r="AE400" s="240"/>
      <c r="AF400" s="194"/>
      <c r="AG400" s="240"/>
      <c r="AH400" s="241"/>
      <c r="AI400" s="194"/>
      <c r="AJ400" s="240"/>
      <c r="AK400" s="194"/>
      <c r="AL400" s="240"/>
      <c r="AM400" s="241"/>
      <c r="AN400" s="194"/>
      <c r="AO400" s="240"/>
      <c r="AP400" s="194"/>
    </row>
    <row r="401" customFormat="false" ht="15.75" hidden="false" customHeight="true" outlineLevel="0" collapsed="false">
      <c r="K401" s="240"/>
      <c r="M401" s="240"/>
      <c r="N401" s="241"/>
      <c r="P401" s="240"/>
      <c r="R401" s="240"/>
      <c r="S401" s="241"/>
      <c r="T401" s="194"/>
      <c r="U401" s="240"/>
      <c r="V401" s="194"/>
      <c r="W401" s="240"/>
      <c r="X401" s="241"/>
      <c r="Y401" s="194"/>
      <c r="Z401" s="240"/>
      <c r="AA401" s="194"/>
      <c r="AB401" s="240"/>
      <c r="AC401" s="241"/>
      <c r="AD401" s="194"/>
      <c r="AE401" s="240"/>
      <c r="AF401" s="194"/>
      <c r="AG401" s="240"/>
      <c r="AH401" s="241"/>
      <c r="AI401" s="194"/>
      <c r="AJ401" s="240"/>
      <c r="AK401" s="194"/>
      <c r="AL401" s="240"/>
      <c r="AM401" s="241"/>
      <c r="AN401" s="194"/>
      <c r="AO401" s="240"/>
      <c r="AP401" s="194"/>
    </row>
    <row r="402" customFormat="false" ht="15.75" hidden="false" customHeight="true" outlineLevel="0" collapsed="false">
      <c r="K402" s="240"/>
      <c r="M402" s="240"/>
      <c r="N402" s="241"/>
      <c r="P402" s="240"/>
      <c r="R402" s="240"/>
      <c r="S402" s="241"/>
      <c r="T402" s="194"/>
      <c r="U402" s="240"/>
      <c r="V402" s="194"/>
      <c r="W402" s="240"/>
      <c r="X402" s="241"/>
      <c r="Y402" s="194"/>
      <c r="Z402" s="240"/>
      <c r="AA402" s="194"/>
      <c r="AB402" s="240"/>
      <c r="AC402" s="241"/>
      <c r="AD402" s="194"/>
      <c r="AE402" s="240"/>
      <c r="AF402" s="194"/>
      <c r="AG402" s="240"/>
      <c r="AH402" s="241"/>
      <c r="AI402" s="194"/>
      <c r="AJ402" s="240"/>
      <c r="AK402" s="194"/>
      <c r="AL402" s="240"/>
      <c r="AM402" s="241"/>
      <c r="AN402" s="194"/>
      <c r="AO402" s="240"/>
      <c r="AP402" s="194"/>
    </row>
    <row r="403" customFormat="false" ht="15.75" hidden="false" customHeight="true" outlineLevel="0" collapsed="false">
      <c r="K403" s="240"/>
      <c r="M403" s="240"/>
      <c r="N403" s="241"/>
      <c r="P403" s="240"/>
      <c r="R403" s="240"/>
      <c r="S403" s="241"/>
      <c r="T403" s="194"/>
      <c r="U403" s="240"/>
      <c r="V403" s="194"/>
      <c r="W403" s="240"/>
      <c r="X403" s="241"/>
      <c r="Y403" s="194"/>
      <c r="Z403" s="240"/>
      <c r="AA403" s="194"/>
      <c r="AB403" s="240"/>
      <c r="AC403" s="241"/>
      <c r="AD403" s="194"/>
      <c r="AE403" s="240"/>
      <c r="AF403" s="194"/>
      <c r="AG403" s="240"/>
      <c r="AH403" s="241"/>
      <c r="AI403" s="194"/>
      <c r="AJ403" s="240"/>
      <c r="AK403" s="194"/>
      <c r="AL403" s="240"/>
      <c r="AM403" s="241"/>
      <c r="AN403" s="194"/>
      <c r="AO403" s="240"/>
      <c r="AP403" s="194"/>
    </row>
    <row r="404" customFormat="false" ht="15.75" hidden="false" customHeight="true" outlineLevel="0" collapsed="false">
      <c r="K404" s="240"/>
      <c r="M404" s="240"/>
      <c r="N404" s="241"/>
      <c r="P404" s="240"/>
      <c r="R404" s="240"/>
      <c r="S404" s="241"/>
      <c r="T404" s="194"/>
      <c r="U404" s="240"/>
      <c r="V404" s="194"/>
      <c r="W404" s="240"/>
      <c r="X404" s="241"/>
      <c r="Y404" s="194"/>
      <c r="Z404" s="240"/>
      <c r="AA404" s="194"/>
      <c r="AB404" s="240"/>
      <c r="AC404" s="241"/>
      <c r="AD404" s="194"/>
      <c r="AE404" s="240"/>
      <c r="AF404" s="194"/>
      <c r="AG404" s="240"/>
      <c r="AH404" s="241"/>
      <c r="AI404" s="194"/>
      <c r="AJ404" s="240"/>
      <c r="AK404" s="194"/>
      <c r="AL404" s="240"/>
      <c r="AM404" s="241"/>
      <c r="AN404" s="194"/>
      <c r="AO404" s="240"/>
      <c r="AP404" s="194"/>
    </row>
    <row r="405" customFormat="false" ht="15.75" hidden="false" customHeight="true" outlineLevel="0" collapsed="false">
      <c r="K405" s="240"/>
      <c r="M405" s="240"/>
      <c r="N405" s="241"/>
      <c r="P405" s="240"/>
      <c r="R405" s="240"/>
      <c r="S405" s="241"/>
      <c r="T405" s="194"/>
      <c r="U405" s="240"/>
      <c r="V405" s="194"/>
      <c r="W405" s="240"/>
      <c r="X405" s="241"/>
      <c r="Y405" s="194"/>
      <c r="Z405" s="240"/>
      <c r="AA405" s="194"/>
      <c r="AB405" s="240"/>
      <c r="AC405" s="241"/>
      <c r="AD405" s="194"/>
      <c r="AE405" s="240"/>
      <c r="AF405" s="194"/>
      <c r="AG405" s="240"/>
      <c r="AH405" s="241"/>
      <c r="AI405" s="194"/>
      <c r="AJ405" s="240"/>
      <c r="AK405" s="194"/>
      <c r="AL405" s="240"/>
      <c r="AM405" s="241"/>
      <c r="AN405" s="194"/>
      <c r="AO405" s="240"/>
      <c r="AP405" s="194"/>
    </row>
    <row r="406" customFormat="false" ht="15.75" hidden="false" customHeight="true" outlineLevel="0" collapsed="false">
      <c r="K406" s="240"/>
      <c r="M406" s="240"/>
      <c r="N406" s="241"/>
      <c r="P406" s="240"/>
      <c r="R406" s="240"/>
      <c r="S406" s="241"/>
      <c r="T406" s="194"/>
      <c r="U406" s="240"/>
      <c r="V406" s="194"/>
      <c r="W406" s="240"/>
      <c r="X406" s="241"/>
      <c r="Y406" s="194"/>
      <c r="Z406" s="240"/>
      <c r="AA406" s="194"/>
      <c r="AB406" s="240"/>
      <c r="AC406" s="241"/>
      <c r="AD406" s="194"/>
      <c r="AE406" s="240"/>
      <c r="AF406" s="194"/>
      <c r="AG406" s="240"/>
      <c r="AH406" s="241"/>
      <c r="AI406" s="194"/>
      <c r="AJ406" s="240"/>
      <c r="AK406" s="194"/>
      <c r="AL406" s="240"/>
      <c r="AM406" s="241"/>
      <c r="AN406" s="194"/>
      <c r="AO406" s="240"/>
      <c r="AP406" s="194"/>
    </row>
    <row r="407" customFormat="false" ht="15.75" hidden="false" customHeight="true" outlineLevel="0" collapsed="false">
      <c r="K407" s="240"/>
      <c r="M407" s="240"/>
      <c r="N407" s="241"/>
      <c r="P407" s="240"/>
      <c r="R407" s="240"/>
      <c r="S407" s="241"/>
      <c r="T407" s="194"/>
      <c r="U407" s="240"/>
      <c r="V407" s="194"/>
      <c r="W407" s="240"/>
      <c r="X407" s="241"/>
      <c r="Y407" s="194"/>
      <c r="Z407" s="240"/>
      <c r="AA407" s="194"/>
      <c r="AB407" s="240"/>
      <c r="AC407" s="241"/>
      <c r="AD407" s="194"/>
      <c r="AE407" s="240"/>
      <c r="AF407" s="194"/>
      <c r="AG407" s="240"/>
      <c r="AH407" s="241"/>
      <c r="AI407" s="194"/>
      <c r="AJ407" s="240"/>
      <c r="AK407" s="194"/>
      <c r="AL407" s="240"/>
      <c r="AM407" s="241"/>
      <c r="AN407" s="194"/>
      <c r="AO407" s="240"/>
      <c r="AP407" s="194"/>
    </row>
    <row r="408" customFormat="false" ht="15.75" hidden="false" customHeight="true" outlineLevel="0" collapsed="false">
      <c r="K408" s="240"/>
      <c r="M408" s="240"/>
      <c r="N408" s="241"/>
      <c r="P408" s="240"/>
      <c r="R408" s="240"/>
      <c r="S408" s="241"/>
      <c r="T408" s="194"/>
      <c r="U408" s="240"/>
      <c r="V408" s="194"/>
      <c r="W408" s="240"/>
      <c r="X408" s="241"/>
      <c r="Y408" s="194"/>
      <c r="Z408" s="240"/>
      <c r="AA408" s="194"/>
      <c r="AB408" s="240"/>
      <c r="AC408" s="241"/>
      <c r="AD408" s="194"/>
      <c r="AE408" s="240"/>
      <c r="AF408" s="194"/>
      <c r="AG408" s="240"/>
      <c r="AH408" s="241"/>
      <c r="AI408" s="194"/>
      <c r="AJ408" s="240"/>
      <c r="AK408" s="194"/>
      <c r="AL408" s="240"/>
      <c r="AM408" s="241"/>
      <c r="AN408" s="194"/>
      <c r="AO408" s="240"/>
      <c r="AP408" s="194"/>
    </row>
    <row r="409" customFormat="false" ht="15.75" hidden="false" customHeight="true" outlineLevel="0" collapsed="false">
      <c r="K409" s="240"/>
      <c r="M409" s="240"/>
      <c r="N409" s="241"/>
      <c r="P409" s="240"/>
      <c r="R409" s="240"/>
      <c r="S409" s="241"/>
      <c r="T409" s="194"/>
      <c r="U409" s="240"/>
      <c r="V409" s="194"/>
      <c r="W409" s="240"/>
      <c r="X409" s="241"/>
      <c r="Y409" s="194"/>
      <c r="Z409" s="240"/>
      <c r="AA409" s="194"/>
      <c r="AB409" s="240"/>
      <c r="AC409" s="241"/>
      <c r="AD409" s="194"/>
      <c r="AE409" s="240"/>
      <c r="AF409" s="194"/>
      <c r="AG409" s="240"/>
      <c r="AH409" s="241"/>
      <c r="AI409" s="194"/>
      <c r="AJ409" s="240"/>
      <c r="AK409" s="194"/>
      <c r="AL409" s="240"/>
      <c r="AM409" s="241"/>
      <c r="AN409" s="194"/>
      <c r="AO409" s="240"/>
      <c r="AP409" s="194"/>
    </row>
    <row r="410" customFormat="false" ht="15.75" hidden="false" customHeight="true" outlineLevel="0" collapsed="false">
      <c r="K410" s="240"/>
      <c r="M410" s="240"/>
      <c r="N410" s="241"/>
      <c r="P410" s="240"/>
      <c r="R410" s="240"/>
      <c r="S410" s="241"/>
      <c r="T410" s="194"/>
      <c r="U410" s="240"/>
      <c r="V410" s="194"/>
      <c r="W410" s="240"/>
      <c r="X410" s="241"/>
      <c r="Y410" s="194"/>
      <c r="Z410" s="240"/>
      <c r="AA410" s="194"/>
      <c r="AB410" s="240"/>
      <c r="AC410" s="241"/>
      <c r="AD410" s="194"/>
      <c r="AE410" s="240"/>
      <c r="AF410" s="194"/>
      <c r="AG410" s="240"/>
      <c r="AH410" s="241"/>
      <c r="AI410" s="194"/>
      <c r="AJ410" s="240"/>
      <c r="AK410" s="194"/>
      <c r="AL410" s="240"/>
      <c r="AM410" s="241"/>
      <c r="AN410" s="194"/>
      <c r="AO410" s="240"/>
      <c r="AP410" s="194"/>
    </row>
    <row r="411" customFormat="false" ht="15.75" hidden="false" customHeight="true" outlineLevel="0" collapsed="false">
      <c r="K411" s="240"/>
      <c r="M411" s="240"/>
      <c r="N411" s="241"/>
      <c r="P411" s="240"/>
      <c r="R411" s="240"/>
      <c r="S411" s="241"/>
      <c r="T411" s="194"/>
      <c r="U411" s="240"/>
      <c r="V411" s="194"/>
      <c r="W411" s="240"/>
      <c r="X411" s="241"/>
      <c r="Y411" s="194"/>
      <c r="Z411" s="240"/>
      <c r="AA411" s="194"/>
      <c r="AB411" s="240"/>
      <c r="AC411" s="241"/>
      <c r="AD411" s="194"/>
      <c r="AE411" s="240"/>
      <c r="AF411" s="194"/>
      <c r="AG411" s="240"/>
      <c r="AH411" s="241"/>
      <c r="AI411" s="194"/>
      <c r="AJ411" s="240"/>
      <c r="AK411" s="194"/>
      <c r="AL411" s="240"/>
      <c r="AM411" s="241"/>
      <c r="AN411" s="194"/>
      <c r="AO411" s="240"/>
      <c r="AP411" s="194"/>
    </row>
    <row r="412" customFormat="false" ht="15.75" hidden="false" customHeight="true" outlineLevel="0" collapsed="false">
      <c r="K412" s="240"/>
      <c r="M412" s="240"/>
      <c r="N412" s="241"/>
      <c r="P412" s="240"/>
      <c r="R412" s="240"/>
      <c r="S412" s="241"/>
      <c r="T412" s="194"/>
      <c r="U412" s="240"/>
      <c r="V412" s="194"/>
      <c r="W412" s="240"/>
      <c r="X412" s="241"/>
      <c r="Y412" s="194"/>
      <c r="Z412" s="240"/>
      <c r="AA412" s="194"/>
      <c r="AB412" s="240"/>
      <c r="AC412" s="241"/>
      <c r="AD412" s="194"/>
      <c r="AE412" s="240"/>
      <c r="AF412" s="194"/>
      <c r="AG412" s="240"/>
      <c r="AH412" s="241"/>
      <c r="AI412" s="194"/>
      <c r="AJ412" s="240"/>
      <c r="AK412" s="194"/>
      <c r="AL412" s="240"/>
      <c r="AM412" s="241"/>
      <c r="AN412" s="194"/>
      <c r="AO412" s="240"/>
      <c r="AP412" s="194"/>
    </row>
    <row r="413" customFormat="false" ht="15.75" hidden="false" customHeight="true" outlineLevel="0" collapsed="false">
      <c r="K413" s="240"/>
      <c r="M413" s="240"/>
      <c r="N413" s="241"/>
      <c r="P413" s="240"/>
      <c r="R413" s="240"/>
      <c r="S413" s="241"/>
      <c r="T413" s="194"/>
      <c r="U413" s="240"/>
      <c r="V413" s="194"/>
      <c r="W413" s="240"/>
      <c r="X413" s="241"/>
      <c r="Y413" s="194"/>
      <c r="Z413" s="240"/>
      <c r="AA413" s="194"/>
      <c r="AB413" s="240"/>
      <c r="AC413" s="241"/>
      <c r="AD413" s="194"/>
      <c r="AE413" s="240"/>
      <c r="AF413" s="194"/>
      <c r="AG413" s="240"/>
      <c r="AH413" s="241"/>
      <c r="AI413" s="194"/>
      <c r="AJ413" s="240"/>
      <c r="AK413" s="194"/>
      <c r="AL413" s="240"/>
      <c r="AM413" s="241"/>
      <c r="AN413" s="194"/>
      <c r="AO413" s="240"/>
      <c r="AP413" s="194"/>
    </row>
    <row r="414" customFormat="false" ht="15.75" hidden="false" customHeight="true" outlineLevel="0" collapsed="false">
      <c r="K414" s="240"/>
      <c r="M414" s="240"/>
      <c r="N414" s="241"/>
      <c r="P414" s="240"/>
      <c r="R414" s="240"/>
      <c r="S414" s="241"/>
      <c r="T414" s="194"/>
      <c r="U414" s="240"/>
      <c r="V414" s="194"/>
      <c r="W414" s="240"/>
      <c r="X414" s="241"/>
      <c r="Y414" s="194"/>
      <c r="Z414" s="240"/>
      <c r="AA414" s="194"/>
      <c r="AB414" s="240"/>
      <c r="AC414" s="241"/>
      <c r="AD414" s="194"/>
      <c r="AE414" s="240"/>
      <c r="AF414" s="194"/>
      <c r="AG414" s="240"/>
      <c r="AH414" s="241"/>
      <c r="AI414" s="194"/>
      <c r="AJ414" s="240"/>
      <c r="AK414" s="194"/>
      <c r="AL414" s="240"/>
      <c r="AM414" s="241"/>
      <c r="AN414" s="194"/>
      <c r="AO414" s="240"/>
      <c r="AP414" s="194"/>
    </row>
    <row r="415" customFormat="false" ht="15.75" hidden="false" customHeight="true" outlineLevel="0" collapsed="false">
      <c r="K415" s="240"/>
      <c r="M415" s="240"/>
      <c r="N415" s="241"/>
      <c r="P415" s="240"/>
      <c r="R415" s="240"/>
      <c r="S415" s="241"/>
      <c r="T415" s="194"/>
      <c r="U415" s="240"/>
      <c r="V415" s="194"/>
      <c r="W415" s="240"/>
      <c r="X415" s="241"/>
      <c r="Y415" s="194"/>
      <c r="Z415" s="240"/>
      <c r="AA415" s="194"/>
      <c r="AB415" s="240"/>
      <c r="AC415" s="241"/>
      <c r="AD415" s="194"/>
      <c r="AE415" s="240"/>
      <c r="AF415" s="194"/>
      <c r="AG415" s="240"/>
      <c r="AH415" s="241"/>
      <c r="AI415" s="194"/>
      <c r="AJ415" s="240"/>
      <c r="AK415" s="194"/>
      <c r="AL415" s="240"/>
      <c r="AM415" s="241"/>
      <c r="AN415" s="194"/>
      <c r="AO415" s="240"/>
      <c r="AP415" s="194"/>
    </row>
    <row r="416" customFormat="false" ht="15.75" hidden="false" customHeight="true" outlineLevel="0" collapsed="false">
      <c r="K416" s="240"/>
      <c r="M416" s="240"/>
      <c r="N416" s="241"/>
      <c r="P416" s="240"/>
      <c r="R416" s="240"/>
      <c r="S416" s="241"/>
      <c r="T416" s="194"/>
      <c r="U416" s="240"/>
      <c r="V416" s="194"/>
      <c r="W416" s="240"/>
      <c r="X416" s="241"/>
      <c r="Y416" s="194"/>
      <c r="Z416" s="240"/>
      <c r="AA416" s="194"/>
      <c r="AB416" s="240"/>
      <c r="AC416" s="241"/>
      <c r="AD416" s="194"/>
      <c r="AE416" s="240"/>
      <c r="AF416" s="194"/>
      <c r="AG416" s="240"/>
      <c r="AH416" s="241"/>
      <c r="AI416" s="194"/>
      <c r="AJ416" s="240"/>
      <c r="AK416" s="194"/>
      <c r="AL416" s="240"/>
      <c r="AM416" s="241"/>
      <c r="AN416" s="194"/>
      <c r="AO416" s="240"/>
      <c r="AP416" s="194"/>
    </row>
    <row r="417" customFormat="false" ht="15.75" hidden="false" customHeight="true" outlineLevel="0" collapsed="false">
      <c r="K417" s="240"/>
      <c r="M417" s="240"/>
      <c r="N417" s="241"/>
      <c r="P417" s="240"/>
      <c r="R417" s="240"/>
      <c r="S417" s="241"/>
      <c r="T417" s="194"/>
      <c r="U417" s="240"/>
      <c r="V417" s="194"/>
      <c r="W417" s="240"/>
      <c r="X417" s="241"/>
      <c r="Y417" s="194"/>
      <c r="Z417" s="240"/>
      <c r="AA417" s="194"/>
      <c r="AB417" s="240"/>
      <c r="AC417" s="241"/>
      <c r="AD417" s="194"/>
      <c r="AE417" s="240"/>
      <c r="AF417" s="194"/>
      <c r="AG417" s="240"/>
      <c r="AH417" s="241"/>
      <c r="AI417" s="194"/>
      <c r="AJ417" s="240"/>
      <c r="AK417" s="194"/>
      <c r="AL417" s="240"/>
      <c r="AM417" s="241"/>
      <c r="AN417" s="194"/>
      <c r="AO417" s="240"/>
      <c r="AP417" s="194"/>
    </row>
    <row r="418" customFormat="false" ht="15.75" hidden="false" customHeight="true" outlineLevel="0" collapsed="false">
      <c r="K418" s="240"/>
      <c r="M418" s="240"/>
      <c r="N418" s="241"/>
      <c r="P418" s="240"/>
      <c r="R418" s="240"/>
      <c r="S418" s="241"/>
      <c r="T418" s="194"/>
      <c r="U418" s="240"/>
      <c r="V418" s="194"/>
      <c r="W418" s="240"/>
      <c r="X418" s="241"/>
      <c r="Y418" s="194"/>
      <c r="Z418" s="240"/>
      <c r="AA418" s="194"/>
      <c r="AB418" s="240"/>
      <c r="AC418" s="241"/>
      <c r="AD418" s="194"/>
      <c r="AE418" s="240"/>
      <c r="AF418" s="194"/>
      <c r="AG418" s="240"/>
      <c r="AH418" s="241"/>
      <c r="AI418" s="194"/>
      <c r="AJ418" s="240"/>
      <c r="AK418" s="194"/>
      <c r="AL418" s="240"/>
      <c r="AM418" s="241"/>
      <c r="AN418" s="194"/>
      <c r="AO418" s="240"/>
      <c r="AP418" s="194"/>
    </row>
    <row r="419" customFormat="false" ht="15.75" hidden="false" customHeight="true" outlineLevel="0" collapsed="false">
      <c r="K419" s="240"/>
      <c r="M419" s="240"/>
      <c r="N419" s="241"/>
      <c r="P419" s="240"/>
      <c r="R419" s="240"/>
      <c r="S419" s="241"/>
      <c r="T419" s="194"/>
      <c r="U419" s="240"/>
      <c r="V419" s="194"/>
      <c r="W419" s="240"/>
      <c r="X419" s="241"/>
      <c r="Y419" s="194"/>
      <c r="Z419" s="240"/>
      <c r="AA419" s="194"/>
      <c r="AB419" s="240"/>
      <c r="AC419" s="241"/>
      <c r="AD419" s="194"/>
      <c r="AE419" s="240"/>
      <c r="AF419" s="194"/>
      <c r="AG419" s="240"/>
      <c r="AH419" s="241"/>
      <c r="AI419" s="194"/>
      <c r="AJ419" s="240"/>
      <c r="AK419" s="194"/>
      <c r="AL419" s="240"/>
      <c r="AM419" s="241"/>
      <c r="AN419" s="194"/>
      <c r="AO419" s="240"/>
      <c r="AP419" s="194"/>
    </row>
    <row r="420" customFormat="false" ht="15.75" hidden="false" customHeight="true" outlineLevel="0" collapsed="false">
      <c r="K420" s="240"/>
      <c r="M420" s="240"/>
      <c r="N420" s="241"/>
      <c r="P420" s="240"/>
      <c r="R420" s="240"/>
      <c r="S420" s="241"/>
      <c r="T420" s="194"/>
      <c r="U420" s="240"/>
      <c r="V420" s="194"/>
      <c r="W420" s="240"/>
      <c r="X420" s="241"/>
      <c r="Y420" s="194"/>
      <c r="Z420" s="240"/>
      <c r="AA420" s="194"/>
      <c r="AB420" s="240"/>
      <c r="AC420" s="241"/>
      <c r="AD420" s="194"/>
      <c r="AE420" s="240"/>
      <c r="AF420" s="194"/>
      <c r="AG420" s="240"/>
      <c r="AH420" s="241"/>
      <c r="AI420" s="194"/>
      <c r="AJ420" s="240"/>
      <c r="AK420" s="194"/>
      <c r="AL420" s="240"/>
      <c r="AM420" s="241"/>
      <c r="AN420" s="194"/>
      <c r="AO420" s="240"/>
      <c r="AP420" s="194"/>
    </row>
    <row r="421" customFormat="false" ht="15.75" hidden="false" customHeight="true" outlineLevel="0" collapsed="false">
      <c r="K421" s="240"/>
      <c r="M421" s="240"/>
      <c r="N421" s="241"/>
      <c r="P421" s="240"/>
      <c r="R421" s="240"/>
      <c r="S421" s="241"/>
      <c r="T421" s="194"/>
      <c r="U421" s="240"/>
      <c r="V421" s="194"/>
      <c r="W421" s="240"/>
      <c r="X421" s="241"/>
      <c r="Y421" s="194"/>
      <c r="Z421" s="240"/>
      <c r="AA421" s="194"/>
      <c r="AB421" s="240"/>
      <c r="AC421" s="241"/>
      <c r="AD421" s="194"/>
      <c r="AE421" s="240"/>
      <c r="AF421" s="194"/>
      <c r="AG421" s="240"/>
      <c r="AH421" s="241"/>
      <c r="AI421" s="194"/>
      <c r="AJ421" s="240"/>
      <c r="AK421" s="194"/>
      <c r="AL421" s="240"/>
      <c r="AM421" s="241"/>
      <c r="AN421" s="194"/>
      <c r="AO421" s="240"/>
      <c r="AP421" s="194"/>
    </row>
    <row r="422" customFormat="false" ht="15.75" hidden="false" customHeight="true" outlineLevel="0" collapsed="false">
      <c r="K422" s="240"/>
      <c r="M422" s="240"/>
      <c r="N422" s="241"/>
      <c r="P422" s="240"/>
      <c r="R422" s="240"/>
      <c r="S422" s="241"/>
      <c r="T422" s="194"/>
      <c r="U422" s="240"/>
      <c r="V422" s="194"/>
      <c r="W422" s="240"/>
      <c r="X422" s="241"/>
      <c r="Y422" s="194"/>
      <c r="Z422" s="240"/>
      <c r="AA422" s="194"/>
      <c r="AB422" s="240"/>
      <c r="AC422" s="241"/>
      <c r="AD422" s="194"/>
      <c r="AE422" s="240"/>
      <c r="AF422" s="194"/>
      <c r="AG422" s="240"/>
      <c r="AH422" s="241"/>
      <c r="AI422" s="194"/>
      <c r="AJ422" s="240"/>
      <c r="AK422" s="194"/>
      <c r="AL422" s="240"/>
      <c r="AM422" s="241"/>
      <c r="AN422" s="194"/>
      <c r="AO422" s="240"/>
      <c r="AP422" s="194"/>
    </row>
    <row r="423" customFormat="false" ht="15.75" hidden="false" customHeight="true" outlineLevel="0" collapsed="false">
      <c r="K423" s="240"/>
      <c r="M423" s="240"/>
      <c r="N423" s="241"/>
      <c r="P423" s="240"/>
      <c r="R423" s="240"/>
      <c r="S423" s="241"/>
      <c r="T423" s="194"/>
      <c r="U423" s="240"/>
      <c r="V423" s="194"/>
      <c r="W423" s="240"/>
      <c r="X423" s="241"/>
      <c r="Y423" s="194"/>
      <c r="Z423" s="240"/>
      <c r="AA423" s="194"/>
      <c r="AB423" s="240"/>
      <c r="AC423" s="241"/>
      <c r="AD423" s="194"/>
      <c r="AE423" s="240"/>
      <c r="AF423" s="194"/>
      <c r="AG423" s="240"/>
      <c r="AH423" s="241"/>
      <c r="AI423" s="194"/>
      <c r="AJ423" s="240"/>
      <c r="AK423" s="194"/>
      <c r="AL423" s="240"/>
      <c r="AM423" s="241"/>
      <c r="AN423" s="194"/>
      <c r="AO423" s="240"/>
      <c r="AP423" s="194"/>
    </row>
    <row r="424" customFormat="false" ht="15.75" hidden="false" customHeight="true" outlineLevel="0" collapsed="false">
      <c r="K424" s="240"/>
      <c r="M424" s="240"/>
      <c r="N424" s="241"/>
      <c r="P424" s="240"/>
      <c r="R424" s="240"/>
      <c r="S424" s="241"/>
      <c r="T424" s="194"/>
      <c r="U424" s="240"/>
      <c r="V424" s="194"/>
      <c r="W424" s="240"/>
      <c r="X424" s="241"/>
      <c r="Y424" s="194"/>
      <c r="Z424" s="240"/>
      <c r="AA424" s="194"/>
      <c r="AB424" s="240"/>
      <c r="AC424" s="241"/>
      <c r="AD424" s="194"/>
      <c r="AE424" s="240"/>
      <c r="AF424" s="194"/>
      <c r="AG424" s="240"/>
      <c r="AH424" s="241"/>
      <c r="AI424" s="194"/>
      <c r="AJ424" s="240"/>
      <c r="AK424" s="194"/>
      <c r="AL424" s="240"/>
      <c r="AM424" s="241"/>
      <c r="AN424" s="194"/>
      <c r="AO424" s="240"/>
      <c r="AP424" s="194"/>
    </row>
    <row r="425" customFormat="false" ht="15.75" hidden="false" customHeight="true" outlineLevel="0" collapsed="false">
      <c r="K425" s="240"/>
      <c r="M425" s="240"/>
      <c r="N425" s="241"/>
      <c r="P425" s="240"/>
      <c r="R425" s="240"/>
      <c r="S425" s="241"/>
      <c r="T425" s="194"/>
      <c r="U425" s="240"/>
      <c r="V425" s="194"/>
      <c r="W425" s="240"/>
      <c r="X425" s="241"/>
      <c r="Y425" s="194"/>
      <c r="Z425" s="240"/>
      <c r="AA425" s="194"/>
      <c r="AB425" s="240"/>
      <c r="AC425" s="241"/>
      <c r="AD425" s="194"/>
      <c r="AE425" s="240"/>
      <c r="AF425" s="194"/>
      <c r="AG425" s="240"/>
      <c r="AH425" s="241"/>
      <c r="AI425" s="194"/>
      <c r="AJ425" s="240"/>
      <c r="AK425" s="194"/>
      <c r="AL425" s="240"/>
      <c r="AM425" s="241"/>
      <c r="AN425" s="194"/>
      <c r="AO425" s="240"/>
      <c r="AP425" s="194"/>
    </row>
    <row r="426" customFormat="false" ht="15.75" hidden="false" customHeight="true" outlineLevel="0" collapsed="false">
      <c r="K426" s="240"/>
      <c r="M426" s="240"/>
      <c r="N426" s="241"/>
      <c r="P426" s="240"/>
      <c r="R426" s="240"/>
      <c r="S426" s="241"/>
      <c r="T426" s="194"/>
      <c r="U426" s="240"/>
      <c r="V426" s="194"/>
      <c r="W426" s="240"/>
      <c r="X426" s="241"/>
      <c r="Y426" s="194"/>
      <c r="Z426" s="240"/>
      <c r="AA426" s="194"/>
      <c r="AB426" s="240"/>
      <c r="AC426" s="241"/>
      <c r="AD426" s="194"/>
      <c r="AE426" s="240"/>
      <c r="AF426" s="194"/>
      <c r="AG426" s="240"/>
      <c r="AH426" s="241"/>
      <c r="AI426" s="194"/>
      <c r="AJ426" s="240"/>
      <c r="AK426" s="194"/>
      <c r="AL426" s="240"/>
      <c r="AM426" s="241"/>
      <c r="AN426" s="194"/>
      <c r="AO426" s="240"/>
      <c r="AP426" s="194"/>
    </row>
    <row r="427" customFormat="false" ht="15.75" hidden="false" customHeight="true" outlineLevel="0" collapsed="false">
      <c r="K427" s="240"/>
      <c r="M427" s="240"/>
      <c r="N427" s="241"/>
      <c r="P427" s="240"/>
      <c r="R427" s="240"/>
      <c r="S427" s="241"/>
      <c r="T427" s="194"/>
      <c r="U427" s="240"/>
      <c r="V427" s="194"/>
      <c r="W427" s="240"/>
      <c r="X427" s="241"/>
      <c r="Y427" s="194"/>
      <c r="Z427" s="240"/>
      <c r="AA427" s="194"/>
      <c r="AB427" s="240"/>
      <c r="AC427" s="241"/>
      <c r="AD427" s="194"/>
      <c r="AE427" s="240"/>
      <c r="AF427" s="194"/>
      <c r="AG427" s="240"/>
      <c r="AH427" s="241"/>
      <c r="AI427" s="194"/>
      <c r="AJ427" s="240"/>
      <c r="AK427" s="194"/>
      <c r="AL427" s="240"/>
      <c r="AM427" s="241"/>
      <c r="AN427" s="194"/>
      <c r="AO427" s="240"/>
      <c r="AP427" s="194"/>
    </row>
    <row r="428" customFormat="false" ht="15.75" hidden="false" customHeight="true" outlineLevel="0" collapsed="false">
      <c r="K428" s="240"/>
      <c r="M428" s="240"/>
      <c r="N428" s="241"/>
      <c r="P428" s="240"/>
      <c r="R428" s="240"/>
      <c r="S428" s="241"/>
      <c r="T428" s="194"/>
      <c r="U428" s="240"/>
      <c r="V428" s="194"/>
      <c r="W428" s="240"/>
      <c r="X428" s="241"/>
      <c r="Y428" s="194"/>
      <c r="Z428" s="240"/>
      <c r="AA428" s="194"/>
      <c r="AB428" s="240"/>
      <c r="AC428" s="241"/>
      <c r="AD428" s="194"/>
      <c r="AE428" s="240"/>
      <c r="AF428" s="194"/>
      <c r="AG428" s="240"/>
      <c r="AH428" s="241"/>
      <c r="AI428" s="194"/>
      <c r="AJ428" s="240"/>
      <c r="AK428" s="194"/>
      <c r="AL428" s="240"/>
      <c r="AM428" s="241"/>
      <c r="AN428" s="194"/>
      <c r="AO428" s="240"/>
      <c r="AP428" s="194"/>
    </row>
    <row r="429" customFormat="false" ht="15.75" hidden="false" customHeight="true" outlineLevel="0" collapsed="false">
      <c r="K429" s="240"/>
      <c r="M429" s="240"/>
      <c r="N429" s="241"/>
      <c r="P429" s="240"/>
      <c r="R429" s="240"/>
      <c r="S429" s="241"/>
      <c r="T429" s="194"/>
      <c r="U429" s="240"/>
      <c r="V429" s="194"/>
      <c r="W429" s="240"/>
      <c r="X429" s="241"/>
      <c r="Y429" s="194"/>
      <c r="Z429" s="240"/>
      <c r="AA429" s="194"/>
      <c r="AB429" s="240"/>
      <c r="AC429" s="241"/>
      <c r="AD429" s="194"/>
      <c r="AE429" s="240"/>
      <c r="AF429" s="194"/>
      <c r="AG429" s="240"/>
      <c r="AH429" s="241"/>
      <c r="AI429" s="194"/>
      <c r="AJ429" s="240"/>
      <c r="AK429" s="194"/>
      <c r="AL429" s="240"/>
      <c r="AM429" s="241"/>
      <c r="AN429" s="194"/>
      <c r="AO429" s="240"/>
      <c r="AP429" s="194"/>
    </row>
    <row r="430" customFormat="false" ht="15.75" hidden="false" customHeight="true" outlineLevel="0" collapsed="false">
      <c r="K430" s="240"/>
      <c r="M430" s="240"/>
      <c r="N430" s="241"/>
      <c r="P430" s="240"/>
      <c r="R430" s="240"/>
      <c r="S430" s="241"/>
      <c r="T430" s="194"/>
      <c r="U430" s="240"/>
      <c r="V430" s="194"/>
      <c r="W430" s="240"/>
      <c r="X430" s="241"/>
      <c r="Y430" s="194"/>
      <c r="Z430" s="240"/>
      <c r="AA430" s="194"/>
      <c r="AB430" s="240"/>
      <c r="AC430" s="241"/>
      <c r="AD430" s="194"/>
      <c r="AE430" s="240"/>
      <c r="AF430" s="194"/>
      <c r="AG430" s="240"/>
      <c r="AH430" s="241"/>
      <c r="AI430" s="194"/>
      <c r="AJ430" s="240"/>
      <c r="AK430" s="194"/>
      <c r="AL430" s="240"/>
      <c r="AM430" s="241"/>
      <c r="AN430" s="194"/>
      <c r="AO430" s="240"/>
      <c r="AP430" s="194"/>
    </row>
    <row r="431" customFormat="false" ht="15.75" hidden="false" customHeight="true" outlineLevel="0" collapsed="false">
      <c r="K431" s="240"/>
      <c r="M431" s="240"/>
      <c r="N431" s="241"/>
      <c r="P431" s="240"/>
      <c r="R431" s="240"/>
      <c r="S431" s="241"/>
      <c r="T431" s="194"/>
      <c r="U431" s="240"/>
      <c r="V431" s="194"/>
      <c r="W431" s="240"/>
      <c r="X431" s="241"/>
      <c r="Y431" s="194"/>
      <c r="Z431" s="240"/>
      <c r="AA431" s="194"/>
      <c r="AB431" s="240"/>
      <c r="AC431" s="241"/>
      <c r="AD431" s="194"/>
      <c r="AE431" s="240"/>
      <c r="AF431" s="194"/>
      <c r="AG431" s="240"/>
      <c r="AH431" s="241"/>
      <c r="AI431" s="194"/>
      <c r="AJ431" s="240"/>
      <c r="AK431" s="194"/>
      <c r="AL431" s="240"/>
      <c r="AM431" s="241"/>
      <c r="AN431" s="194"/>
      <c r="AO431" s="240"/>
      <c r="AP431" s="194"/>
    </row>
    <row r="432" customFormat="false" ht="15.75" hidden="false" customHeight="true" outlineLevel="0" collapsed="false">
      <c r="K432" s="240"/>
      <c r="M432" s="240"/>
      <c r="N432" s="241"/>
      <c r="P432" s="240"/>
      <c r="R432" s="240"/>
      <c r="S432" s="241"/>
      <c r="T432" s="194"/>
      <c r="U432" s="240"/>
      <c r="V432" s="194"/>
      <c r="W432" s="240"/>
      <c r="X432" s="241"/>
      <c r="Y432" s="194"/>
      <c r="Z432" s="240"/>
      <c r="AA432" s="194"/>
      <c r="AB432" s="240"/>
      <c r="AC432" s="241"/>
      <c r="AD432" s="194"/>
      <c r="AE432" s="240"/>
      <c r="AF432" s="194"/>
      <c r="AG432" s="240"/>
      <c r="AH432" s="241"/>
      <c r="AI432" s="194"/>
      <c r="AJ432" s="240"/>
      <c r="AK432" s="194"/>
      <c r="AL432" s="240"/>
      <c r="AM432" s="241"/>
      <c r="AN432" s="194"/>
      <c r="AO432" s="240"/>
      <c r="AP432" s="194"/>
    </row>
    <row r="433" customFormat="false" ht="15.75" hidden="false" customHeight="true" outlineLevel="0" collapsed="false">
      <c r="K433" s="240"/>
      <c r="M433" s="240"/>
      <c r="N433" s="241"/>
      <c r="P433" s="240"/>
      <c r="R433" s="240"/>
      <c r="S433" s="241"/>
      <c r="T433" s="194"/>
      <c r="U433" s="240"/>
      <c r="V433" s="194"/>
      <c r="W433" s="240"/>
      <c r="X433" s="241"/>
      <c r="Y433" s="194"/>
      <c r="Z433" s="240"/>
      <c r="AA433" s="194"/>
      <c r="AB433" s="240"/>
      <c r="AC433" s="241"/>
      <c r="AD433" s="194"/>
      <c r="AE433" s="240"/>
      <c r="AF433" s="194"/>
      <c r="AG433" s="240"/>
      <c r="AH433" s="241"/>
      <c r="AI433" s="194"/>
      <c r="AJ433" s="240"/>
      <c r="AK433" s="194"/>
      <c r="AL433" s="240"/>
      <c r="AM433" s="241"/>
      <c r="AN433" s="194"/>
      <c r="AO433" s="240"/>
      <c r="AP433" s="194"/>
    </row>
    <row r="434" customFormat="false" ht="15.75" hidden="false" customHeight="true" outlineLevel="0" collapsed="false">
      <c r="K434" s="240"/>
      <c r="M434" s="240"/>
      <c r="N434" s="241"/>
      <c r="P434" s="240"/>
      <c r="R434" s="240"/>
      <c r="S434" s="241"/>
      <c r="T434" s="194"/>
      <c r="U434" s="240"/>
      <c r="V434" s="194"/>
      <c r="W434" s="240"/>
      <c r="X434" s="241"/>
      <c r="Y434" s="194"/>
      <c r="Z434" s="240"/>
      <c r="AA434" s="194"/>
      <c r="AB434" s="240"/>
      <c r="AC434" s="241"/>
      <c r="AD434" s="194"/>
      <c r="AE434" s="240"/>
      <c r="AF434" s="194"/>
      <c r="AG434" s="240"/>
      <c r="AH434" s="241"/>
      <c r="AI434" s="194"/>
      <c r="AJ434" s="240"/>
      <c r="AK434" s="194"/>
      <c r="AL434" s="240"/>
      <c r="AM434" s="241"/>
      <c r="AN434" s="194"/>
      <c r="AO434" s="240"/>
      <c r="AP434" s="194"/>
    </row>
    <row r="435" customFormat="false" ht="15.75" hidden="false" customHeight="true" outlineLevel="0" collapsed="false">
      <c r="K435" s="240"/>
      <c r="M435" s="240"/>
      <c r="N435" s="241"/>
      <c r="P435" s="240"/>
      <c r="R435" s="240"/>
      <c r="S435" s="241"/>
      <c r="T435" s="194"/>
      <c r="U435" s="240"/>
      <c r="V435" s="194"/>
      <c r="W435" s="240"/>
      <c r="X435" s="241"/>
      <c r="Y435" s="194"/>
      <c r="Z435" s="240"/>
      <c r="AA435" s="194"/>
      <c r="AB435" s="240"/>
      <c r="AC435" s="241"/>
      <c r="AD435" s="194"/>
      <c r="AE435" s="240"/>
      <c r="AF435" s="194"/>
      <c r="AG435" s="240"/>
      <c r="AH435" s="241"/>
      <c r="AI435" s="194"/>
      <c r="AJ435" s="240"/>
      <c r="AK435" s="194"/>
      <c r="AL435" s="240"/>
      <c r="AM435" s="241"/>
      <c r="AN435" s="194"/>
      <c r="AO435" s="240"/>
      <c r="AP435" s="194"/>
    </row>
    <row r="436" customFormat="false" ht="15.75" hidden="false" customHeight="true" outlineLevel="0" collapsed="false">
      <c r="K436" s="240"/>
      <c r="M436" s="240"/>
      <c r="N436" s="241"/>
      <c r="P436" s="240"/>
      <c r="R436" s="240"/>
      <c r="S436" s="241"/>
      <c r="T436" s="194"/>
      <c r="U436" s="240"/>
      <c r="V436" s="194"/>
      <c r="W436" s="240"/>
      <c r="X436" s="241"/>
      <c r="Y436" s="194"/>
      <c r="Z436" s="240"/>
      <c r="AA436" s="194"/>
      <c r="AB436" s="240"/>
      <c r="AC436" s="241"/>
      <c r="AD436" s="194"/>
      <c r="AE436" s="240"/>
      <c r="AF436" s="194"/>
      <c r="AG436" s="240"/>
      <c r="AH436" s="241"/>
      <c r="AI436" s="194"/>
      <c r="AJ436" s="240"/>
      <c r="AK436" s="194"/>
      <c r="AL436" s="240"/>
      <c r="AM436" s="241"/>
      <c r="AN436" s="194"/>
      <c r="AO436" s="240"/>
      <c r="AP436" s="194"/>
    </row>
    <row r="437" customFormat="false" ht="15.75" hidden="false" customHeight="true" outlineLevel="0" collapsed="false">
      <c r="K437" s="240"/>
      <c r="M437" s="240"/>
      <c r="N437" s="241"/>
      <c r="P437" s="240"/>
      <c r="R437" s="240"/>
      <c r="S437" s="241"/>
      <c r="T437" s="194"/>
      <c r="U437" s="240"/>
      <c r="V437" s="194"/>
      <c r="W437" s="240"/>
      <c r="X437" s="241"/>
      <c r="Y437" s="194"/>
      <c r="Z437" s="240"/>
      <c r="AA437" s="194"/>
      <c r="AB437" s="240"/>
      <c r="AC437" s="241"/>
      <c r="AD437" s="194"/>
      <c r="AE437" s="240"/>
      <c r="AF437" s="194"/>
      <c r="AG437" s="240"/>
      <c r="AH437" s="241"/>
      <c r="AI437" s="194"/>
      <c r="AJ437" s="240"/>
      <c r="AK437" s="194"/>
      <c r="AL437" s="240"/>
      <c r="AM437" s="241"/>
      <c r="AN437" s="194"/>
      <c r="AO437" s="240"/>
      <c r="AP437" s="194"/>
    </row>
    <row r="438" customFormat="false" ht="15.75" hidden="false" customHeight="true" outlineLevel="0" collapsed="false">
      <c r="K438" s="240"/>
      <c r="M438" s="240"/>
      <c r="N438" s="241"/>
      <c r="P438" s="240"/>
      <c r="R438" s="240"/>
      <c r="S438" s="241"/>
      <c r="T438" s="194"/>
      <c r="U438" s="240"/>
      <c r="V438" s="194"/>
      <c r="W438" s="240"/>
      <c r="X438" s="241"/>
      <c r="Y438" s="194"/>
      <c r="Z438" s="240"/>
      <c r="AA438" s="194"/>
      <c r="AB438" s="240"/>
      <c r="AC438" s="241"/>
      <c r="AD438" s="194"/>
      <c r="AE438" s="240"/>
      <c r="AF438" s="194"/>
      <c r="AG438" s="240"/>
      <c r="AH438" s="241"/>
      <c r="AI438" s="194"/>
      <c r="AJ438" s="240"/>
      <c r="AK438" s="194"/>
      <c r="AL438" s="240"/>
      <c r="AM438" s="241"/>
      <c r="AN438" s="194"/>
      <c r="AO438" s="240"/>
      <c r="AP438" s="194"/>
    </row>
    <row r="439" customFormat="false" ht="15.75" hidden="false" customHeight="true" outlineLevel="0" collapsed="false">
      <c r="K439" s="240"/>
      <c r="M439" s="240"/>
      <c r="N439" s="241"/>
      <c r="P439" s="240"/>
      <c r="R439" s="240"/>
      <c r="S439" s="241"/>
      <c r="T439" s="194"/>
      <c r="U439" s="240"/>
      <c r="V439" s="194"/>
      <c r="W439" s="240"/>
      <c r="X439" s="241"/>
      <c r="Y439" s="194"/>
      <c r="Z439" s="240"/>
      <c r="AA439" s="194"/>
      <c r="AB439" s="240"/>
      <c r="AC439" s="241"/>
      <c r="AD439" s="194"/>
      <c r="AE439" s="240"/>
      <c r="AF439" s="194"/>
      <c r="AG439" s="240"/>
      <c r="AH439" s="241"/>
      <c r="AI439" s="194"/>
      <c r="AJ439" s="240"/>
      <c r="AK439" s="194"/>
      <c r="AL439" s="240"/>
      <c r="AM439" s="241"/>
      <c r="AN439" s="194"/>
      <c r="AO439" s="240"/>
      <c r="AP439" s="194"/>
    </row>
    <row r="440" customFormat="false" ht="15.75" hidden="false" customHeight="true" outlineLevel="0" collapsed="false">
      <c r="K440" s="240"/>
      <c r="M440" s="240"/>
      <c r="N440" s="241"/>
      <c r="P440" s="240"/>
      <c r="R440" s="240"/>
      <c r="S440" s="241"/>
      <c r="T440" s="194"/>
      <c r="U440" s="240"/>
      <c r="V440" s="194"/>
      <c r="W440" s="240"/>
      <c r="X440" s="241"/>
      <c r="Y440" s="194"/>
      <c r="Z440" s="240"/>
      <c r="AA440" s="194"/>
      <c r="AB440" s="240"/>
      <c r="AC440" s="241"/>
      <c r="AD440" s="194"/>
      <c r="AE440" s="240"/>
      <c r="AF440" s="194"/>
      <c r="AG440" s="240"/>
      <c r="AH440" s="241"/>
      <c r="AI440" s="194"/>
      <c r="AJ440" s="240"/>
      <c r="AK440" s="194"/>
      <c r="AL440" s="240"/>
      <c r="AM440" s="241"/>
      <c r="AN440" s="194"/>
      <c r="AO440" s="240"/>
      <c r="AP440" s="194"/>
    </row>
    <row r="441" customFormat="false" ht="15.75" hidden="false" customHeight="true" outlineLevel="0" collapsed="false">
      <c r="K441" s="240"/>
      <c r="M441" s="240"/>
      <c r="N441" s="241"/>
      <c r="P441" s="240"/>
      <c r="R441" s="240"/>
      <c r="S441" s="241"/>
      <c r="T441" s="194"/>
      <c r="U441" s="240"/>
      <c r="V441" s="194"/>
      <c r="W441" s="240"/>
      <c r="X441" s="241"/>
      <c r="Y441" s="194"/>
      <c r="Z441" s="240"/>
      <c r="AA441" s="194"/>
      <c r="AB441" s="240"/>
      <c r="AC441" s="241"/>
      <c r="AD441" s="194"/>
      <c r="AE441" s="240"/>
      <c r="AF441" s="194"/>
      <c r="AG441" s="240"/>
      <c r="AH441" s="241"/>
      <c r="AI441" s="194"/>
      <c r="AJ441" s="240"/>
      <c r="AK441" s="194"/>
      <c r="AL441" s="240"/>
      <c r="AM441" s="241"/>
      <c r="AN441" s="194"/>
      <c r="AO441" s="240"/>
      <c r="AP441" s="194"/>
    </row>
    <row r="442" customFormat="false" ht="15.75" hidden="false" customHeight="true" outlineLevel="0" collapsed="false">
      <c r="K442" s="240"/>
      <c r="M442" s="240"/>
      <c r="N442" s="241"/>
      <c r="P442" s="240"/>
      <c r="R442" s="240"/>
      <c r="S442" s="241"/>
      <c r="T442" s="194"/>
      <c r="U442" s="240"/>
      <c r="V442" s="194"/>
      <c r="W442" s="240"/>
      <c r="X442" s="241"/>
      <c r="Y442" s="194"/>
      <c r="Z442" s="240"/>
      <c r="AA442" s="194"/>
      <c r="AB442" s="240"/>
      <c r="AC442" s="241"/>
      <c r="AD442" s="194"/>
      <c r="AE442" s="240"/>
      <c r="AF442" s="194"/>
      <c r="AG442" s="240"/>
      <c r="AH442" s="241"/>
      <c r="AI442" s="194"/>
      <c r="AJ442" s="240"/>
      <c r="AK442" s="194"/>
      <c r="AL442" s="240"/>
      <c r="AM442" s="241"/>
      <c r="AN442" s="194"/>
      <c r="AO442" s="240"/>
      <c r="AP442" s="194"/>
    </row>
    <row r="443" customFormat="false" ht="15.75" hidden="false" customHeight="true" outlineLevel="0" collapsed="false">
      <c r="K443" s="240"/>
      <c r="M443" s="240"/>
      <c r="N443" s="241"/>
      <c r="P443" s="240"/>
      <c r="R443" s="240"/>
      <c r="S443" s="241"/>
      <c r="T443" s="194"/>
      <c r="U443" s="240"/>
      <c r="V443" s="194"/>
      <c r="W443" s="240"/>
      <c r="X443" s="241"/>
      <c r="Y443" s="194"/>
      <c r="Z443" s="240"/>
      <c r="AA443" s="194"/>
      <c r="AB443" s="240"/>
      <c r="AC443" s="241"/>
      <c r="AD443" s="194"/>
      <c r="AE443" s="240"/>
      <c r="AF443" s="194"/>
      <c r="AG443" s="240"/>
      <c r="AH443" s="241"/>
      <c r="AI443" s="194"/>
      <c r="AJ443" s="240"/>
      <c r="AK443" s="194"/>
      <c r="AL443" s="240"/>
      <c r="AM443" s="241"/>
      <c r="AN443" s="194"/>
      <c r="AO443" s="240"/>
      <c r="AP443" s="194"/>
    </row>
    <row r="444" customFormat="false" ht="15.75" hidden="false" customHeight="true" outlineLevel="0" collapsed="false">
      <c r="K444" s="240"/>
      <c r="M444" s="240"/>
      <c r="N444" s="241"/>
      <c r="P444" s="240"/>
      <c r="R444" s="240"/>
      <c r="S444" s="241"/>
      <c r="T444" s="194"/>
      <c r="U444" s="240"/>
      <c r="V444" s="194"/>
      <c r="W444" s="240"/>
      <c r="X444" s="241"/>
      <c r="Y444" s="194"/>
      <c r="Z444" s="240"/>
      <c r="AA444" s="194"/>
      <c r="AB444" s="240"/>
      <c r="AC444" s="241"/>
      <c r="AD444" s="194"/>
      <c r="AE444" s="240"/>
      <c r="AF444" s="194"/>
      <c r="AG444" s="240"/>
      <c r="AH444" s="241"/>
      <c r="AI444" s="194"/>
      <c r="AJ444" s="240"/>
      <c r="AK444" s="194"/>
      <c r="AL444" s="240"/>
      <c r="AM444" s="241"/>
      <c r="AN444" s="194"/>
      <c r="AO444" s="240"/>
      <c r="AP444" s="194"/>
    </row>
    <row r="445" customFormat="false" ht="15.75" hidden="false" customHeight="true" outlineLevel="0" collapsed="false">
      <c r="K445" s="240"/>
      <c r="M445" s="240"/>
      <c r="N445" s="241"/>
      <c r="P445" s="240"/>
      <c r="R445" s="240"/>
      <c r="S445" s="241"/>
      <c r="T445" s="194"/>
      <c r="U445" s="240"/>
      <c r="V445" s="194"/>
      <c r="W445" s="240"/>
      <c r="X445" s="241"/>
      <c r="Y445" s="194"/>
      <c r="Z445" s="240"/>
      <c r="AA445" s="194"/>
      <c r="AB445" s="240"/>
      <c r="AC445" s="241"/>
      <c r="AD445" s="194"/>
      <c r="AE445" s="240"/>
      <c r="AF445" s="194"/>
      <c r="AG445" s="240"/>
      <c r="AH445" s="241"/>
      <c r="AI445" s="194"/>
      <c r="AJ445" s="240"/>
      <c r="AK445" s="194"/>
      <c r="AL445" s="240"/>
      <c r="AM445" s="241"/>
      <c r="AN445" s="194"/>
      <c r="AO445" s="240"/>
      <c r="AP445" s="194"/>
    </row>
    <row r="446" customFormat="false" ht="15.75" hidden="false" customHeight="true" outlineLevel="0" collapsed="false">
      <c r="K446" s="240"/>
      <c r="M446" s="240"/>
      <c r="N446" s="241"/>
      <c r="P446" s="240"/>
      <c r="R446" s="240"/>
      <c r="S446" s="241"/>
      <c r="T446" s="194"/>
      <c r="U446" s="240"/>
      <c r="V446" s="194"/>
      <c r="W446" s="240"/>
      <c r="X446" s="241"/>
      <c r="Y446" s="194"/>
      <c r="Z446" s="240"/>
      <c r="AA446" s="194"/>
      <c r="AB446" s="240"/>
      <c r="AC446" s="241"/>
      <c r="AD446" s="194"/>
      <c r="AE446" s="240"/>
      <c r="AF446" s="194"/>
      <c r="AG446" s="240"/>
      <c r="AH446" s="241"/>
      <c r="AI446" s="194"/>
      <c r="AJ446" s="240"/>
      <c r="AK446" s="194"/>
      <c r="AL446" s="240"/>
      <c r="AM446" s="241"/>
      <c r="AN446" s="194"/>
      <c r="AO446" s="240"/>
      <c r="AP446" s="194"/>
    </row>
    <row r="447" customFormat="false" ht="15.75" hidden="false" customHeight="true" outlineLevel="0" collapsed="false">
      <c r="K447" s="240"/>
      <c r="M447" s="240"/>
      <c r="N447" s="241"/>
      <c r="P447" s="240"/>
      <c r="R447" s="240"/>
      <c r="S447" s="241"/>
      <c r="T447" s="194"/>
      <c r="U447" s="240"/>
      <c r="V447" s="194"/>
      <c r="W447" s="240"/>
      <c r="X447" s="241"/>
      <c r="Y447" s="194"/>
      <c r="Z447" s="240"/>
      <c r="AA447" s="194"/>
      <c r="AB447" s="240"/>
      <c r="AC447" s="241"/>
      <c r="AD447" s="194"/>
      <c r="AE447" s="240"/>
      <c r="AF447" s="194"/>
      <c r="AG447" s="240"/>
      <c r="AH447" s="241"/>
      <c r="AI447" s="194"/>
      <c r="AJ447" s="240"/>
      <c r="AK447" s="194"/>
      <c r="AL447" s="240"/>
      <c r="AM447" s="241"/>
      <c r="AN447" s="194"/>
      <c r="AO447" s="240"/>
      <c r="AP447" s="194"/>
    </row>
    <row r="448" customFormat="false" ht="15.75" hidden="false" customHeight="true" outlineLevel="0" collapsed="false">
      <c r="K448" s="240"/>
      <c r="M448" s="240"/>
      <c r="N448" s="241"/>
      <c r="P448" s="240"/>
      <c r="R448" s="240"/>
      <c r="S448" s="241"/>
      <c r="T448" s="194"/>
      <c r="U448" s="240"/>
      <c r="V448" s="194"/>
      <c r="W448" s="240"/>
      <c r="X448" s="241"/>
      <c r="Y448" s="194"/>
      <c r="Z448" s="240"/>
      <c r="AA448" s="194"/>
      <c r="AB448" s="240"/>
      <c r="AC448" s="241"/>
      <c r="AD448" s="194"/>
      <c r="AE448" s="240"/>
      <c r="AF448" s="194"/>
      <c r="AG448" s="240"/>
      <c r="AH448" s="241"/>
      <c r="AI448" s="194"/>
      <c r="AJ448" s="240"/>
      <c r="AK448" s="194"/>
      <c r="AL448" s="240"/>
      <c r="AM448" s="241"/>
      <c r="AN448" s="194"/>
      <c r="AO448" s="240"/>
      <c r="AP448" s="194"/>
    </row>
    <row r="449" customFormat="false" ht="15.75" hidden="false" customHeight="true" outlineLevel="0" collapsed="false">
      <c r="K449" s="240"/>
      <c r="M449" s="240"/>
      <c r="N449" s="241"/>
      <c r="P449" s="240"/>
      <c r="R449" s="240"/>
      <c r="S449" s="241"/>
      <c r="T449" s="194"/>
      <c r="U449" s="240"/>
      <c r="V449" s="194"/>
      <c r="W449" s="240"/>
      <c r="X449" s="241"/>
      <c r="Y449" s="194"/>
      <c r="Z449" s="240"/>
      <c r="AA449" s="194"/>
      <c r="AB449" s="240"/>
      <c r="AC449" s="241"/>
      <c r="AD449" s="194"/>
      <c r="AE449" s="240"/>
      <c r="AF449" s="194"/>
      <c r="AG449" s="240"/>
      <c r="AH449" s="241"/>
      <c r="AI449" s="194"/>
      <c r="AJ449" s="240"/>
      <c r="AK449" s="194"/>
      <c r="AL449" s="240"/>
      <c r="AM449" s="241"/>
      <c r="AN449" s="194"/>
      <c r="AO449" s="240"/>
      <c r="AP449" s="194"/>
    </row>
    <row r="450" customFormat="false" ht="15.75" hidden="false" customHeight="true" outlineLevel="0" collapsed="false">
      <c r="K450" s="240"/>
      <c r="M450" s="240"/>
      <c r="N450" s="241"/>
      <c r="P450" s="240"/>
      <c r="R450" s="240"/>
      <c r="S450" s="241"/>
      <c r="T450" s="194"/>
      <c r="U450" s="240"/>
      <c r="V450" s="194"/>
      <c r="W450" s="240"/>
      <c r="X450" s="241"/>
      <c r="Y450" s="194"/>
      <c r="Z450" s="240"/>
      <c r="AA450" s="194"/>
      <c r="AB450" s="240"/>
      <c r="AC450" s="241"/>
      <c r="AD450" s="194"/>
      <c r="AE450" s="240"/>
      <c r="AF450" s="194"/>
      <c r="AG450" s="240"/>
      <c r="AH450" s="241"/>
      <c r="AI450" s="194"/>
      <c r="AJ450" s="240"/>
      <c r="AK450" s="194"/>
      <c r="AL450" s="240"/>
      <c r="AM450" s="241"/>
      <c r="AN450" s="194"/>
      <c r="AO450" s="240"/>
      <c r="AP450" s="194"/>
    </row>
    <row r="451" customFormat="false" ht="15.75" hidden="false" customHeight="true" outlineLevel="0" collapsed="false">
      <c r="K451" s="240"/>
      <c r="M451" s="240"/>
      <c r="N451" s="241"/>
      <c r="P451" s="240"/>
      <c r="R451" s="240"/>
      <c r="S451" s="241"/>
      <c r="T451" s="194"/>
      <c r="U451" s="240"/>
      <c r="V451" s="194"/>
      <c r="W451" s="240"/>
      <c r="X451" s="241"/>
      <c r="Y451" s="194"/>
      <c r="Z451" s="240"/>
      <c r="AA451" s="194"/>
      <c r="AB451" s="240"/>
      <c r="AC451" s="241"/>
      <c r="AD451" s="194"/>
      <c r="AE451" s="240"/>
      <c r="AF451" s="194"/>
      <c r="AG451" s="240"/>
      <c r="AH451" s="241"/>
      <c r="AI451" s="194"/>
      <c r="AJ451" s="240"/>
      <c r="AK451" s="194"/>
      <c r="AL451" s="240"/>
      <c r="AM451" s="241"/>
      <c r="AN451" s="194"/>
      <c r="AO451" s="240"/>
      <c r="AP451" s="194"/>
    </row>
    <row r="452" customFormat="false" ht="15.75" hidden="false" customHeight="true" outlineLevel="0" collapsed="false">
      <c r="K452" s="240"/>
      <c r="M452" s="240"/>
      <c r="N452" s="241"/>
      <c r="P452" s="240"/>
      <c r="R452" s="240"/>
      <c r="S452" s="241"/>
      <c r="T452" s="194"/>
      <c r="U452" s="240"/>
      <c r="V452" s="194"/>
      <c r="W452" s="240"/>
      <c r="X452" s="241"/>
      <c r="Y452" s="194"/>
      <c r="Z452" s="240"/>
      <c r="AA452" s="194"/>
      <c r="AB452" s="240"/>
      <c r="AC452" s="241"/>
      <c r="AD452" s="194"/>
      <c r="AE452" s="240"/>
      <c r="AF452" s="194"/>
      <c r="AG452" s="240"/>
      <c r="AH452" s="241"/>
      <c r="AI452" s="194"/>
      <c r="AJ452" s="240"/>
      <c r="AK452" s="194"/>
      <c r="AL452" s="240"/>
      <c r="AM452" s="241"/>
      <c r="AN452" s="194"/>
      <c r="AO452" s="240"/>
      <c r="AP452" s="194"/>
    </row>
    <row r="453" customFormat="false" ht="15.75" hidden="false" customHeight="true" outlineLevel="0" collapsed="false">
      <c r="K453" s="240"/>
      <c r="M453" s="240"/>
      <c r="N453" s="241"/>
      <c r="P453" s="240"/>
      <c r="R453" s="240"/>
      <c r="S453" s="241"/>
      <c r="T453" s="194"/>
      <c r="U453" s="240"/>
      <c r="V453" s="194"/>
      <c r="W453" s="240"/>
      <c r="X453" s="241"/>
      <c r="Y453" s="194"/>
      <c r="Z453" s="240"/>
      <c r="AA453" s="194"/>
      <c r="AB453" s="240"/>
      <c r="AC453" s="241"/>
      <c r="AD453" s="194"/>
      <c r="AE453" s="240"/>
      <c r="AF453" s="194"/>
      <c r="AG453" s="240"/>
      <c r="AH453" s="241"/>
      <c r="AI453" s="194"/>
      <c r="AJ453" s="240"/>
      <c r="AK453" s="194"/>
      <c r="AL453" s="240"/>
      <c r="AM453" s="241"/>
      <c r="AN453" s="194"/>
      <c r="AO453" s="240"/>
      <c r="AP453" s="194"/>
    </row>
    <row r="454" customFormat="false" ht="15.75" hidden="false" customHeight="true" outlineLevel="0" collapsed="false">
      <c r="K454" s="240"/>
      <c r="M454" s="240"/>
      <c r="N454" s="241"/>
      <c r="P454" s="240"/>
      <c r="R454" s="240"/>
      <c r="S454" s="241"/>
      <c r="T454" s="194"/>
      <c r="U454" s="240"/>
      <c r="V454" s="194"/>
      <c r="W454" s="240"/>
      <c r="X454" s="241"/>
      <c r="Y454" s="194"/>
      <c r="Z454" s="240"/>
      <c r="AA454" s="194"/>
      <c r="AB454" s="240"/>
      <c r="AC454" s="241"/>
      <c r="AD454" s="194"/>
      <c r="AE454" s="240"/>
      <c r="AF454" s="194"/>
      <c r="AG454" s="240"/>
      <c r="AH454" s="241"/>
      <c r="AI454" s="194"/>
      <c r="AJ454" s="240"/>
      <c r="AK454" s="194"/>
      <c r="AL454" s="240"/>
      <c r="AM454" s="241"/>
      <c r="AN454" s="194"/>
      <c r="AO454" s="240"/>
      <c r="AP454" s="194"/>
    </row>
    <row r="455" customFormat="false" ht="15.75" hidden="false" customHeight="true" outlineLevel="0" collapsed="false">
      <c r="K455" s="240"/>
      <c r="M455" s="240"/>
      <c r="N455" s="241"/>
      <c r="P455" s="240"/>
      <c r="R455" s="240"/>
      <c r="S455" s="241"/>
      <c r="T455" s="194"/>
      <c r="U455" s="240"/>
      <c r="V455" s="194"/>
      <c r="W455" s="240"/>
      <c r="X455" s="241"/>
      <c r="Y455" s="194"/>
      <c r="Z455" s="240"/>
      <c r="AA455" s="194"/>
      <c r="AB455" s="240"/>
      <c r="AC455" s="241"/>
      <c r="AD455" s="194"/>
      <c r="AE455" s="240"/>
      <c r="AF455" s="194"/>
      <c r="AG455" s="240"/>
      <c r="AH455" s="241"/>
      <c r="AI455" s="194"/>
      <c r="AJ455" s="240"/>
      <c r="AK455" s="194"/>
      <c r="AL455" s="240"/>
      <c r="AM455" s="241"/>
      <c r="AN455" s="194"/>
      <c r="AO455" s="240"/>
      <c r="AP455" s="194"/>
    </row>
    <row r="456" customFormat="false" ht="15.75" hidden="false" customHeight="true" outlineLevel="0" collapsed="false">
      <c r="K456" s="240"/>
      <c r="M456" s="240"/>
      <c r="N456" s="241"/>
      <c r="P456" s="240"/>
      <c r="R456" s="240"/>
      <c r="S456" s="241"/>
      <c r="T456" s="194"/>
      <c r="U456" s="240"/>
      <c r="V456" s="194"/>
      <c r="W456" s="240"/>
      <c r="X456" s="241"/>
      <c r="Y456" s="194"/>
      <c r="Z456" s="240"/>
      <c r="AA456" s="194"/>
      <c r="AB456" s="240"/>
      <c r="AC456" s="241"/>
      <c r="AD456" s="194"/>
      <c r="AE456" s="240"/>
      <c r="AF456" s="194"/>
      <c r="AG456" s="240"/>
      <c r="AH456" s="241"/>
      <c r="AI456" s="194"/>
      <c r="AJ456" s="240"/>
      <c r="AK456" s="194"/>
      <c r="AL456" s="240"/>
      <c r="AM456" s="241"/>
      <c r="AN456" s="194"/>
      <c r="AO456" s="240"/>
      <c r="AP456" s="194"/>
    </row>
    <row r="457" customFormat="false" ht="15.75" hidden="false" customHeight="true" outlineLevel="0" collapsed="false">
      <c r="K457" s="240"/>
      <c r="M457" s="240"/>
      <c r="N457" s="241"/>
      <c r="P457" s="240"/>
      <c r="R457" s="240"/>
      <c r="S457" s="241"/>
      <c r="T457" s="194"/>
      <c r="U457" s="240"/>
      <c r="V457" s="194"/>
      <c r="W457" s="240"/>
      <c r="X457" s="241"/>
      <c r="Y457" s="194"/>
      <c r="Z457" s="240"/>
      <c r="AA457" s="194"/>
      <c r="AB457" s="240"/>
      <c r="AC457" s="241"/>
      <c r="AD457" s="194"/>
      <c r="AE457" s="240"/>
      <c r="AF457" s="194"/>
      <c r="AG457" s="240"/>
      <c r="AH457" s="241"/>
      <c r="AI457" s="194"/>
      <c r="AJ457" s="240"/>
      <c r="AK457" s="194"/>
      <c r="AL457" s="240"/>
      <c r="AM457" s="241"/>
      <c r="AN457" s="194"/>
      <c r="AO457" s="240"/>
      <c r="AP457" s="194"/>
    </row>
    <row r="458" customFormat="false" ht="15.75" hidden="false" customHeight="true" outlineLevel="0" collapsed="false">
      <c r="K458" s="240"/>
      <c r="M458" s="240"/>
      <c r="N458" s="241"/>
      <c r="P458" s="240"/>
      <c r="R458" s="240"/>
      <c r="S458" s="241"/>
      <c r="T458" s="194"/>
      <c r="U458" s="240"/>
      <c r="V458" s="194"/>
      <c r="W458" s="240"/>
      <c r="X458" s="241"/>
      <c r="Y458" s="194"/>
      <c r="Z458" s="240"/>
      <c r="AA458" s="194"/>
      <c r="AB458" s="240"/>
      <c r="AC458" s="241"/>
      <c r="AD458" s="194"/>
      <c r="AE458" s="240"/>
      <c r="AF458" s="194"/>
      <c r="AG458" s="240"/>
      <c r="AH458" s="241"/>
      <c r="AI458" s="194"/>
      <c r="AJ458" s="240"/>
      <c r="AK458" s="194"/>
      <c r="AL458" s="240"/>
      <c r="AM458" s="241"/>
      <c r="AN458" s="194"/>
      <c r="AO458" s="240"/>
      <c r="AP458" s="194"/>
    </row>
    <row r="459" customFormat="false" ht="15.75" hidden="false" customHeight="true" outlineLevel="0" collapsed="false">
      <c r="K459" s="240"/>
      <c r="M459" s="240"/>
      <c r="N459" s="241"/>
      <c r="P459" s="240"/>
      <c r="R459" s="240"/>
      <c r="S459" s="241"/>
      <c r="T459" s="194"/>
      <c r="U459" s="240"/>
      <c r="V459" s="194"/>
      <c r="W459" s="240"/>
      <c r="X459" s="241"/>
      <c r="Y459" s="194"/>
      <c r="Z459" s="240"/>
      <c r="AA459" s="194"/>
      <c r="AB459" s="240"/>
      <c r="AC459" s="241"/>
      <c r="AD459" s="194"/>
      <c r="AE459" s="240"/>
      <c r="AF459" s="194"/>
      <c r="AG459" s="240"/>
      <c r="AH459" s="241"/>
      <c r="AI459" s="194"/>
      <c r="AJ459" s="240"/>
      <c r="AK459" s="194"/>
      <c r="AL459" s="240"/>
      <c r="AM459" s="241"/>
      <c r="AN459" s="194"/>
      <c r="AO459" s="240"/>
      <c r="AP459" s="194"/>
    </row>
    <row r="460" customFormat="false" ht="15.75" hidden="false" customHeight="true" outlineLevel="0" collapsed="false">
      <c r="K460" s="240"/>
      <c r="M460" s="240"/>
      <c r="N460" s="241"/>
      <c r="P460" s="240"/>
      <c r="R460" s="240"/>
      <c r="S460" s="241"/>
      <c r="T460" s="194"/>
      <c r="U460" s="240"/>
      <c r="V460" s="194"/>
      <c r="W460" s="240"/>
      <c r="X460" s="241"/>
      <c r="Y460" s="194"/>
      <c r="Z460" s="240"/>
      <c r="AA460" s="194"/>
      <c r="AB460" s="240"/>
      <c r="AC460" s="241"/>
      <c r="AD460" s="194"/>
      <c r="AE460" s="240"/>
      <c r="AF460" s="194"/>
      <c r="AG460" s="240"/>
      <c r="AH460" s="241"/>
      <c r="AI460" s="194"/>
      <c r="AJ460" s="240"/>
      <c r="AK460" s="194"/>
      <c r="AL460" s="240"/>
      <c r="AM460" s="241"/>
      <c r="AN460" s="194"/>
      <c r="AO460" s="240"/>
      <c r="AP460" s="194"/>
    </row>
    <row r="461" customFormat="false" ht="15.75" hidden="false" customHeight="true" outlineLevel="0" collapsed="false">
      <c r="K461" s="240"/>
      <c r="M461" s="240"/>
      <c r="N461" s="241"/>
      <c r="P461" s="240"/>
      <c r="R461" s="240"/>
      <c r="S461" s="241"/>
      <c r="T461" s="194"/>
      <c r="U461" s="240"/>
      <c r="V461" s="194"/>
      <c r="W461" s="240"/>
      <c r="X461" s="241"/>
      <c r="Y461" s="194"/>
      <c r="Z461" s="240"/>
      <c r="AA461" s="194"/>
      <c r="AB461" s="240"/>
      <c r="AC461" s="241"/>
      <c r="AD461" s="194"/>
      <c r="AE461" s="240"/>
      <c r="AF461" s="194"/>
      <c r="AG461" s="240"/>
      <c r="AH461" s="241"/>
      <c r="AI461" s="194"/>
      <c r="AJ461" s="240"/>
      <c r="AK461" s="194"/>
      <c r="AL461" s="240"/>
      <c r="AM461" s="241"/>
      <c r="AN461" s="194"/>
      <c r="AO461" s="240"/>
      <c r="AP461" s="194"/>
    </row>
    <row r="462" customFormat="false" ht="15.75" hidden="false" customHeight="true" outlineLevel="0" collapsed="false">
      <c r="K462" s="240"/>
      <c r="M462" s="240"/>
      <c r="N462" s="241"/>
      <c r="P462" s="240"/>
      <c r="R462" s="240"/>
      <c r="S462" s="241"/>
      <c r="T462" s="194"/>
      <c r="U462" s="240"/>
      <c r="V462" s="194"/>
      <c r="W462" s="240"/>
      <c r="X462" s="241"/>
      <c r="Y462" s="194"/>
      <c r="Z462" s="240"/>
      <c r="AA462" s="194"/>
      <c r="AB462" s="240"/>
      <c r="AC462" s="241"/>
      <c r="AD462" s="194"/>
      <c r="AE462" s="240"/>
      <c r="AF462" s="194"/>
      <c r="AG462" s="240"/>
      <c r="AH462" s="241"/>
      <c r="AI462" s="194"/>
      <c r="AJ462" s="240"/>
      <c r="AK462" s="194"/>
      <c r="AL462" s="240"/>
      <c r="AM462" s="241"/>
      <c r="AN462" s="194"/>
      <c r="AO462" s="240"/>
      <c r="AP462" s="194"/>
    </row>
    <row r="463" customFormat="false" ht="15.75" hidden="false" customHeight="true" outlineLevel="0" collapsed="false">
      <c r="K463" s="240"/>
      <c r="M463" s="240"/>
      <c r="N463" s="241"/>
      <c r="P463" s="240"/>
      <c r="R463" s="240"/>
      <c r="S463" s="241"/>
      <c r="T463" s="194"/>
      <c r="U463" s="240"/>
      <c r="V463" s="194"/>
      <c r="W463" s="240"/>
      <c r="X463" s="241"/>
      <c r="Y463" s="194"/>
      <c r="Z463" s="240"/>
      <c r="AA463" s="194"/>
      <c r="AB463" s="240"/>
      <c r="AC463" s="241"/>
      <c r="AD463" s="194"/>
      <c r="AE463" s="240"/>
      <c r="AF463" s="194"/>
      <c r="AG463" s="240"/>
      <c r="AH463" s="241"/>
      <c r="AI463" s="194"/>
      <c r="AJ463" s="240"/>
      <c r="AK463" s="194"/>
      <c r="AL463" s="240"/>
      <c r="AM463" s="241"/>
      <c r="AN463" s="194"/>
      <c r="AO463" s="240"/>
      <c r="AP463" s="194"/>
    </row>
    <row r="464" customFormat="false" ht="15.75" hidden="false" customHeight="true" outlineLevel="0" collapsed="false">
      <c r="K464" s="240"/>
      <c r="M464" s="240"/>
      <c r="N464" s="241"/>
      <c r="P464" s="240"/>
      <c r="R464" s="240"/>
      <c r="S464" s="241"/>
      <c r="T464" s="194"/>
      <c r="U464" s="240"/>
      <c r="V464" s="194"/>
      <c r="W464" s="240"/>
      <c r="X464" s="241"/>
      <c r="Y464" s="194"/>
      <c r="Z464" s="240"/>
      <c r="AA464" s="194"/>
      <c r="AB464" s="240"/>
      <c r="AC464" s="241"/>
      <c r="AD464" s="194"/>
      <c r="AE464" s="240"/>
      <c r="AF464" s="194"/>
      <c r="AG464" s="240"/>
      <c r="AH464" s="241"/>
      <c r="AI464" s="194"/>
      <c r="AJ464" s="240"/>
      <c r="AK464" s="194"/>
      <c r="AL464" s="240"/>
      <c r="AM464" s="241"/>
      <c r="AN464" s="194"/>
      <c r="AO464" s="240"/>
      <c r="AP464" s="194"/>
    </row>
    <row r="465" customFormat="false" ht="15.75" hidden="false" customHeight="true" outlineLevel="0" collapsed="false">
      <c r="K465" s="240"/>
      <c r="M465" s="240"/>
      <c r="N465" s="241"/>
      <c r="P465" s="240"/>
      <c r="R465" s="240"/>
      <c r="S465" s="241"/>
      <c r="T465" s="194"/>
      <c r="U465" s="240"/>
      <c r="V465" s="194"/>
      <c r="W465" s="240"/>
      <c r="X465" s="241"/>
      <c r="Y465" s="194"/>
      <c r="Z465" s="240"/>
      <c r="AA465" s="194"/>
      <c r="AB465" s="240"/>
      <c r="AC465" s="241"/>
      <c r="AD465" s="194"/>
      <c r="AE465" s="240"/>
      <c r="AF465" s="194"/>
      <c r="AG465" s="240"/>
      <c r="AH465" s="241"/>
      <c r="AI465" s="194"/>
      <c r="AJ465" s="240"/>
      <c r="AK465" s="194"/>
      <c r="AL465" s="240"/>
      <c r="AM465" s="241"/>
      <c r="AN465" s="194"/>
      <c r="AO465" s="240"/>
      <c r="AP465" s="194"/>
    </row>
    <row r="466" customFormat="false" ht="15.75" hidden="false" customHeight="true" outlineLevel="0" collapsed="false">
      <c r="K466" s="240"/>
      <c r="M466" s="240"/>
      <c r="N466" s="241"/>
      <c r="P466" s="240"/>
      <c r="R466" s="240"/>
      <c r="S466" s="241"/>
      <c r="T466" s="194"/>
      <c r="U466" s="240"/>
      <c r="V466" s="194"/>
      <c r="W466" s="240"/>
      <c r="X466" s="241"/>
      <c r="Y466" s="194"/>
      <c r="Z466" s="240"/>
      <c r="AA466" s="194"/>
      <c r="AB466" s="240"/>
      <c r="AC466" s="241"/>
      <c r="AD466" s="194"/>
      <c r="AE466" s="240"/>
      <c r="AF466" s="194"/>
      <c r="AG466" s="240"/>
      <c r="AH466" s="241"/>
      <c r="AI466" s="194"/>
      <c r="AJ466" s="240"/>
      <c r="AK466" s="194"/>
      <c r="AL466" s="240"/>
      <c r="AM466" s="241"/>
      <c r="AN466" s="194"/>
      <c r="AO466" s="240"/>
      <c r="AP466" s="194"/>
    </row>
    <row r="467" customFormat="false" ht="15.75" hidden="false" customHeight="true" outlineLevel="0" collapsed="false">
      <c r="K467" s="240"/>
      <c r="M467" s="240"/>
      <c r="N467" s="241"/>
      <c r="P467" s="240"/>
      <c r="R467" s="240"/>
      <c r="S467" s="241"/>
      <c r="T467" s="194"/>
      <c r="U467" s="240"/>
      <c r="V467" s="194"/>
      <c r="W467" s="240"/>
      <c r="X467" s="241"/>
      <c r="Y467" s="194"/>
      <c r="Z467" s="240"/>
      <c r="AA467" s="194"/>
      <c r="AB467" s="240"/>
      <c r="AC467" s="241"/>
      <c r="AD467" s="194"/>
      <c r="AE467" s="240"/>
      <c r="AF467" s="194"/>
      <c r="AG467" s="240"/>
      <c r="AH467" s="241"/>
      <c r="AI467" s="194"/>
      <c r="AJ467" s="240"/>
      <c r="AK467" s="194"/>
      <c r="AL467" s="240"/>
      <c r="AM467" s="241"/>
      <c r="AN467" s="194"/>
      <c r="AO467" s="240"/>
      <c r="AP467" s="194"/>
    </row>
    <row r="468" customFormat="false" ht="15.75" hidden="false" customHeight="true" outlineLevel="0" collapsed="false">
      <c r="K468" s="240"/>
      <c r="M468" s="240"/>
      <c r="N468" s="241"/>
      <c r="P468" s="240"/>
      <c r="R468" s="240"/>
      <c r="S468" s="241"/>
      <c r="T468" s="194"/>
      <c r="U468" s="240"/>
      <c r="V468" s="194"/>
      <c r="W468" s="240"/>
      <c r="X468" s="241"/>
      <c r="Y468" s="194"/>
      <c r="Z468" s="240"/>
      <c r="AA468" s="194"/>
      <c r="AB468" s="240"/>
      <c r="AC468" s="241"/>
      <c r="AD468" s="194"/>
      <c r="AE468" s="240"/>
      <c r="AF468" s="194"/>
      <c r="AG468" s="240"/>
      <c r="AH468" s="241"/>
      <c r="AI468" s="194"/>
      <c r="AJ468" s="240"/>
      <c r="AK468" s="194"/>
      <c r="AL468" s="240"/>
      <c r="AM468" s="241"/>
      <c r="AN468" s="194"/>
      <c r="AO468" s="240"/>
      <c r="AP468" s="194"/>
    </row>
    <row r="469" customFormat="false" ht="15.75" hidden="false" customHeight="true" outlineLevel="0" collapsed="false">
      <c r="K469" s="240"/>
      <c r="M469" s="240"/>
      <c r="N469" s="241"/>
      <c r="P469" s="240"/>
      <c r="R469" s="240"/>
      <c r="S469" s="241"/>
      <c r="T469" s="194"/>
      <c r="U469" s="240"/>
      <c r="V469" s="194"/>
      <c r="W469" s="240"/>
      <c r="X469" s="241"/>
      <c r="Y469" s="194"/>
      <c r="Z469" s="240"/>
      <c r="AA469" s="194"/>
      <c r="AB469" s="240"/>
      <c r="AC469" s="241"/>
      <c r="AD469" s="194"/>
      <c r="AE469" s="240"/>
      <c r="AF469" s="194"/>
      <c r="AG469" s="240"/>
      <c r="AH469" s="241"/>
      <c r="AI469" s="194"/>
      <c r="AJ469" s="240"/>
      <c r="AK469" s="194"/>
      <c r="AL469" s="240"/>
      <c r="AM469" s="241"/>
      <c r="AN469" s="194"/>
      <c r="AO469" s="240"/>
      <c r="AP469" s="194"/>
    </row>
    <row r="470" customFormat="false" ht="15.75" hidden="false" customHeight="true" outlineLevel="0" collapsed="false">
      <c r="K470" s="240"/>
      <c r="M470" s="240"/>
      <c r="N470" s="241"/>
      <c r="P470" s="240"/>
      <c r="R470" s="240"/>
      <c r="S470" s="241"/>
      <c r="T470" s="194"/>
      <c r="U470" s="240"/>
      <c r="V470" s="194"/>
      <c r="W470" s="240"/>
      <c r="X470" s="241"/>
      <c r="Y470" s="194"/>
      <c r="Z470" s="240"/>
      <c r="AA470" s="194"/>
      <c r="AB470" s="240"/>
      <c r="AC470" s="241"/>
      <c r="AD470" s="194"/>
      <c r="AE470" s="240"/>
      <c r="AF470" s="194"/>
      <c r="AG470" s="240"/>
      <c r="AH470" s="241"/>
      <c r="AI470" s="194"/>
      <c r="AJ470" s="240"/>
      <c r="AK470" s="194"/>
      <c r="AL470" s="240"/>
      <c r="AM470" s="241"/>
      <c r="AN470" s="194"/>
      <c r="AO470" s="240"/>
      <c r="AP470" s="194"/>
    </row>
    <row r="471" customFormat="false" ht="15.75" hidden="false" customHeight="true" outlineLevel="0" collapsed="false">
      <c r="K471" s="240"/>
      <c r="M471" s="240"/>
      <c r="N471" s="241"/>
      <c r="P471" s="240"/>
      <c r="R471" s="240"/>
      <c r="S471" s="241"/>
      <c r="T471" s="194"/>
      <c r="U471" s="240"/>
      <c r="V471" s="194"/>
      <c r="W471" s="240"/>
      <c r="X471" s="241"/>
      <c r="Y471" s="194"/>
      <c r="Z471" s="240"/>
      <c r="AA471" s="194"/>
      <c r="AB471" s="240"/>
      <c r="AC471" s="241"/>
      <c r="AD471" s="194"/>
      <c r="AE471" s="240"/>
      <c r="AF471" s="194"/>
      <c r="AG471" s="240"/>
      <c r="AH471" s="241"/>
      <c r="AI471" s="194"/>
      <c r="AJ471" s="240"/>
      <c r="AK471" s="194"/>
      <c r="AL471" s="240"/>
      <c r="AM471" s="241"/>
      <c r="AN471" s="194"/>
      <c r="AO471" s="240"/>
      <c r="AP471" s="194"/>
    </row>
    <row r="472" customFormat="false" ht="15.75" hidden="false" customHeight="true" outlineLevel="0" collapsed="false">
      <c r="K472" s="240"/>
      <c r="M472" s="240"/>
      <c r="N472" s="241"/>
      <c r="P472" s="240"/>
      <c r="R472" s="240"/>
      <c r="S472" s="241"/>
      <c r="T472" s="194"/>
      <c r="U472" s="240"/>
      <c r="V472" s="194"/>
      <c r="W472" s="240"/>
      <c r="X472" s="241"/>
      <c r="Y472" s="194"/>
      <c r="Z472" s="240"/>
      <c r="AA472" s="194"/>
      <c r="AB472" s="240"/>
      <c r="AC472" s="241"/>
      <c r="AD472" s="194"/>
      <c r="AE472" s="240"/>
      <c r="AF472" s="194"/>
      <c r="AG472" s="240"/>
      <c r="AH472" s="241"/>
      <c r="AI472" s="194"/>
      <c r="AJ472" s="240"/>
      <c r="AK472" s="194"/>
      <c r="AL472" s="240"/>
      <c r="AM472" s="241"/>
      <c r="AN472" s="194"/>
      <c r="AO472" s="240"/>
      <c r="AP472" s="194"/>
    </row>
    <row r="473" customFormat="false" ht="15.75" hidden="false" customHeight="true" outlineLevel="0" collapsed="false">
      <c r="K473" s="240"/>
      <c r="M473" s="240"/>
      <c r="N473" s="241"/>
      <c r="P473" s="240"/>
      <c r="R473" s="240"/>
      <c r="S473" s="241"/>
      <c r="T473" s="194"/>
      <c r="U473" s="240"/>
      <c r="V473" s="194"/>
      <c r="W473" s="240"/>
      <c r="X473" s="241"/>
      <c r="Y473" s="194"/>
      <c r="Z473" s="240"/>
      <c r="AA473" s="194"/>
      <c r="AB473" s="240"/>
      <c r="AC473" s="241"/>
      <c r="AD473" s="194"/>
      <c r="AE473" s="240"/>
      <c r="AF473" s="194"/>
      <c r="AG473" s="240"/>
      <c r="AH473" s="241"/>
      <c r="AI473" s="194"/>
      <c r="AJ473" s="240"/>
      <c r="AK473" s="194"/>
      <c r="AL473" s="240"/>
      <c r="AM473" s="241"/>
      <c r="AN473" s="194"/>
      <c r="AO473" s="240"/>
      <c r="AP473" s="194"/>
    </row>
    <row r="474" customFormat="false" ht="15.75" hidden="false" customHeight="true" outlineLevel="0" collapsed="false">
      <c r="K474" s="240"/>
      <c r="M474" s="240"/>
      <c r="N474" s="241"/>
      <c r="P474" s="240"/>
      <c r="R474" s="240"/>
      <c r="S474" s="241"/>
      <c r="T474" s="194"/>
      <c r="U474" s="240"/>
      <c r="V474" s="194"/>
      <c r="W474" s="240"/>
      <c r="X474" s="241"/>
      <c r="Y474" s="194"/>
      <c r="Z474" s="240"/>
      <c r="AA474" s="194"/>
      <c r="AB474" s="240"/>
      <c r="AC474" s="241"/>
      <c r="AD474" s="194"/>
      <c r="AE474" s="240"/>
      <c r="AF474" s="194"/>
      <c r="AG474" s="240"/>
      <c r="AH474" s="241"/>
      <c r="AI474" s="194"/>
      <c r="AJ474" s="240"/>
      <c r="AK474" s="194"/>
      <c r="AL474" s="240"/>
      <c r="AM474" s="241"/>
      <c r="AN474" s="194"/>
      <c r="AO474" s="240"/>
      <c r="AP474" s="194"/>
    </row>
    <row r="475" customFormat="false" ht="15.75" hidden="false" customHeight="true" outlineLevel="0" collapsed="false">
      <c r="K475" s="240"/>
      <c r="M475" s="240"/>
      <c r="N475" s="241"/>
      <c r="P475" s="240"/>
      <c r="R475" s="240"/>
      <c r="S475" s="241"/>
      <c r="T475" s="194"/>
      <c r="U475" s="240"/>
      <c r="V475" s="194"/>
      <c r="W475" s="240"/>
      <c r="X475" s="241"/>
      <c r="Y475" s="194"/>
      <c r="Z475" s="240"/>
      <c r="AA475" s="194"/>
      <c r="AB475" s="240"/>
      <c r="AC475" s="241"/>
      <c r="AD475" s="194"/>
      <c r="AE475" s="240"/>
      <c r="AF475" s="194"/>
      <c r="AG475" s="240"/>
      <c r="AH475" s="241"/>
      <c r="AI475" s="194"/>
      <c r="AJ475" s="240"/>
      <c r="AK475" s="194"/>
      <c r="AL475" s="240"/>
      <c r="AM475" s="241"/>
      <c r="AN475" s="194"/>
      <c r="AO475" s="240"/>
      <c r="AP475" s="194"/>
    </row>
    <row r="476" customFormat="false" ht="15.75" hidden="false" customHeight="true" outlineLevel="0" collapsed="false">
      <c r="K476" s="240"/>
      <c r="M476" s="240"/>
      <c r="N476" s="241"/>
      <c r="P476" s="240"/>
      <c r="R476" s="240"/>
      <c r="S476" s="241"/>
      <c r="T476" s="194"/>
      <c r="U476" s="240"/>
      <c r="V476" s="194"/>
      <c r="W476" s="240"/>
      <c r="X476" s="241"/>
      <c r="Y476" s="194"/>
      <c r="Z476" s="240"/>
      <c r="AA476" s="194"/>
      <c r="AB476" s="240"/>
      <c r="AC476" s="241"/>
      <c r="AD476" s="194"/>
      <c r="AE476" s="240"/>
      <c r="AF476" s="194"/>
      <c r="AG476" s="240"/>
      <c r="AH476" s="241"/>
      <c r="AI476" s="194"/>
      <c r="AJ476" s="240"/>
      <c r="AK476" s="194"/>
      <c r="AL476" s="240"/>
      <c r="AM476" s="241"/>
      <c r="AN476" s="194"/>
      <c r="AO476" s="240"/>
      <c r="AP476" s="194"/>
    </row>
    <row r="477" customFormat="false" ht="15.75" hidden="false" customHeight="true" outlineLevel="0" collapsed="false">
      <c r="K477" s="240"/>
      <c r="M477" s="240"/>
      <c r="N477" s="241"/>
      <c r="P477" s="240"/>
      <c r="R477" s="240"/>
      <c r="S477" s="241"/>
      <c r="T477" s="194"/>
      <c r="U477" s="240"/>
      <c r="V477" s="194"/>
      <c r="W477" s="240"/>
      <c r="X477" s="241"/>
      <c r="Y477" s="194"/>
      <c r="Z477" s="240"/>
      <c r="AA477" s="194"/>
      <c r="AB477" s="240"/>
      <c r="AC477" s="241"/>
      <c r="AD477" s="194"/>
      <c r="AE477" s="240"/>
      <c r="AF477" s="194"/>
      <c r="AG477" s="240"/>
      <c r="AH477" s="241"/>
      <c r="AI477" s="194"/>
      <c r="AJ477" s="240"/>
      <c r="AK477" s="194"/>
      <c r="AL477" s="240"/>
      <c r="AM477" s="241"/>
      <c r="AN477" s="194"/>
      <c r="AO477" s="240"/>
      <c r="AP477" s="194"/>
    </row>
    <row r="478" customFormat="false" ht="15.75" hidden="false" customHeight="true" outlineLevel="0" collapsed="false">
      <c r="K478" s="240"/>
      <c r="M478" s="240"/>
      <c r="N478" s="241"/>
      <c r="P478" s="240"/>
      <c r="R478" s="240"/>
      <c r="S478" s="241"/>
      <c r="T478" s="194"/>
      <c r="U478" s="240"/>
      <c r="V478" s="194"/>
      <c r="W478" s="240"/>
      <c r="X478" s="241"/>
      <c r="Y478" s="194"/>
      <c r="Z478" s="240"/>
      <c r="AA478" s="194"/>
      <c r="AB478" s="240"/>
      <c r="AC478" s="241"/>
      <c r="AD478" s="194"/>
      <c r="AE478" s="240"/>
      <c r="AF478" s="194"/>
      <c r="AG478" s="240"/>
      <c r="AH478" s="241"/>
      <c r="AI478" s="194"/>
      <c r="AJ478" s="240"/>
      <c r="AK478" s="194"/>
      <c r="AL478" s="240"/>
      <c r="AM478" s="241"/>
      <c r="AN478" s="194"/>
      <c r="AO478" s="240"/>
      <c r="AP478" s="194"/>
    </row>
    <row r="479" customFormat="false" ht="15.75" hidden="false" customHeight="true" outlineLevel="0" collapsed="false">
      <c r="K479" s="240"/>
      <c r="M479" s="240"/>
      <c r="N479" s="241"/>
      <c r="P479" s="240"/>
      <c r="R479" s="240"/>
      <c r="S479" s="241"/>
      <c r="T479" s="194"/>
      <c r="U479" s="240"/>
      <c r="V479" s="194"/>
      <c r="W479" s="240"/>
      <c r="X479" s="241"/>
      <c r="Y479" s="194"/>
      <c r="Z479" s="240"/>
      <c r="AA479" s="194"/>
      <c r="AB479" s="240"/>
      <c r="AC479" s="241"/>
      <c r="AD479" s="194"/>
      <c r="AE479" s="240"/>
      <c r="AF479" s="194"/>
      <c r="AG479" s="240"/>
      <c r="AH479" s="241"/>
      <c r="AI479" s="194"/>
      <c r="AJ479" s="240"/>
      <c r="AK479" s="194"/>
      <c r="AL479" s="240"/>
      <c r="AM479" s="241"/>
      <c r="AN479" s="194"/>
      <c r="AO479" s="240"/>
      <c r="AP479" s="194"/>
    </row>
    <row r="480" customFormat="false" ht="15.75" hidden="false" customHeight="true" outlineLevel="0" collapsed="false">
      <c r="K480" s="240"/>
      <c r="M480" s="240"/>
      <c r="N480" s="241"/>
      <c r="P480" s="240"/>
      <c r="R480" s="240"/>
      <c r="S480" s="241"/>
      <c r="T480" s="194"/>
      <c r="U480" s="240"/>
      <c r="V480" s="194"/>
      <c r="W480" s="240"/>
      <c r="X480" s="241"/>
      <c r="Y480" s="194"/>
      <c r="Z480" s="240"/>
      <c r="AA480" s="194"/>
      <c r="AB480" s="240"/>
      <c r="AC480" s="241"/>
      <c r="AD480" s="194"/>
      <c r="AE480" s="240"/>
      <c r="AF480" s="194"/>
      <c r="AG480" s="240"/>
      <c r="AH480" s="241"/>
      <c r="AI480" s="194"/>
      <c r="AJ480" s="240"/>
      <c r="AK480" s="194"/>
      <c r="AL480" s="240"/>
      <c r="AM480" s="241"/>
      <c r="AN480" s="194"/>
      <c r="AO480" s="240"/>
      <c r="AP480" s="194"/>
    </row>
    <row r="481" customFormat="false" ht="15.75" hidden="false" customHeight="true" outlineLevel="0" collapsed="false">
      <c r="K481" s="240"/>
      <c r="M481" s="240"/>
      <c r="N481" s="241"/>
      <c r="P481" s="240"/>
      <c r="R481" s="240"/>
      <c r="S481" s="241"/>
      <c r="T481" s="194"/>
      <c r="U481" s="240"/>
      <c r="V481" s="194"/>
      <c r="W481" s="240"/>
      <c r="X481" s="241"/>
      <c r="Y481" s="194"/>
      <c r="Z481" s="240"/>
      <c r="AA481" s="194"/>
      <c r="AB481" s="240"/>
      <c r="AC481" s="241"/>
      <c r="AD481" s="194"/>
      <c r="AE481" s="240"/>
      <c r="AF481" s="194"/>
      <c r="AG481" s="240"/>
      <c r="AH481" s="241"/>
      <c r="AI481" s="194"/>
      <c r="AJ481" s="240"/>
      <c r="AK481" s="194"/>
      <c r="AL481" s="240"/>
      <c r="AM481" s="241"/>
      <c r="AN481" s="194"/>
      <c r="AO481" s="240"/>
      <c r="AP481" s="194"/>
    </row>
    <row r="482" customFormat="false" ht="15.75" hidden="false" customHeight="true" outlineLevel="0" collapsed="false">
      <c r="K482" s="240"/>
      <c r="M482" s="240"/>
      <c r="N482" s="241"/>
      <c r="P482" s="240"/>
      <c r="R482" s="240"/>
      <c r="S482" s="241"/>
      <c r="T482" s="194"/>
      <c r="U482" s="240"/>
      <c r="V482" s="194"/>
      <c r="W482" s="240"/>
      <c r="X482" s="241"/>
      <c r="Y482" s="194"/>
      <c r="Z482" s="240"/>
      <c r="AA482" s="194"/>
      <c r="AB482" s="240"/>
      <c r="AC482" s="241"/>
      <c r="AD482" s="194"/>
      <c r="AE482" s="240"/>
      <c r="AF482" s="194"/>
      <c r="AG482" s="240"/>
      <c r="AH482" s="241"/>
      <c r="AI482" s="194"/>
      <c r="AJ482" s="240"/>
      <c r="AK482" s="194"/>
      <c r="AL482" s="240"/>
      <c r="AM482" s="241"/>
      <c r="AN482" s="194"/>
      <c r="AO482" s="240"/>
      <c r="AP482" s="194"/>
    </row>
    <row r="483" customFormat="false" ht="15.75" hidden="false" customHeight="true" outlineLevel="0" collapsed="false">
      <c r="K483" s="240"/>
      <c r="M483" s="240"/>
      <c r="N483" s="241"/>
      <c r="P483" s="240"/>
      <c r="R483" s="240"/>
      <c r="S483" s="241"/>
      <c r="T483" s="194"/>
      <c r="U483" s="240"/>
      <c r="V483" s="194"/>
      <c r="W483" s="240"/>
      <c r="X483" s="241"/>
      <c r="Y483" s="194"/>
      <c r="Z483" s="240"/>
      <c r="AA483" s="194"/>
      <c r="AB483" s="240"/>
      <c r="AC483" s="241"/>
      <c r="AD483" s="194"/>
      <c r="AE483" s="240"/>
      <c r="AF483" s="194"/>
      <c r="AG483" s="240"/>
      <c r="AH483" s="241"/>
      <c r="AI483" s="194"/>
      <c r="AJ483" s="240"/>
      <c r="AK483" s="194"/>
      <c r="AL483" s="240"/>
      <c r="AM483" s="241"/>
      <c r="AN483" s="194"/>
      <c r="AO483" s="240"/>
      <c r="AP483" s="194"/>
    </row>
    <row r="484" customFormat="false" ht="15.75" hidden="false" customHeight="true" outlineLevel="0" collapsed="false">
      <c r="K484" s="240"/>
      <c r="M484" s="240"/>
      <c r="N484" s="241"/>
      <c r="P484" s="240"/>
      <c r="R484" s="240"/>
      <c r="S484" s="241"/>
      <c r="T484" s="194"/>
      <c r="U484" s="240"/>
      <c r="V484" s="194"/>
      <c r="W484" s="240"/>
      <c r="X484" s="241"/>
      <c r="Y484" s="194"/>
      <c r="Z484" s="240"/>
      <c r="AA484" s="194"/>
      <c r="AB484" s="240"/>
      <c r="AC484" s="241"/>
      <c r="AD484" s="194"/>
      <c r="AE484" s="240"/>
      <c r="AF484" s="194"/>
      <c r="AG484" s="240"/>
      <c r="AH484" s="241"/>
      <c r="AI484" s="194"/>
      <c r="AJ484" s="240"/>
      <c r="AK484" s="194"/>
      <c r="AL484" s="240"/>
      <c r="AM484" s="241"/>
      <c r="AN484" s="194"/>
      <c r="AO484" s="240"/>
      <c r="AP484" s="194"/>
    </row>
    <row r="485" customFormat="false" ht="15.75" hidden="false" customHeight="true" outlineLevel="0" collapsed="false">
      <c r="K485" s="240"/>
      <c r="M485" s="240"/>
      <c r="N485" s="241"/>
      <c r="P485" s="240"/>
      <c r="R485" s="240"/>
      <c r="S485" s="241"/>
      <c r="T485" s="194"/>
      <c r="U485" s="240"/>
      <c r="V485" s="194"/>
      <c r="W485" s="240"/>
      <c r="X485" s="241"/>
      <c r="Y485" s="194"/>
      <c r="Z485" s="240"/>
      <c r="AA485" s="194"/>
      <c r="AB485" s="240"/>
      <c r="AC485" s="241"/>
      <c r="AD485" s="194"/>
      <c r="AE485" s="240"/>
      <c r="AF485" s="194"/>
      <c r="AG485" s="240"/>
      <c r="AH485" s="241"/>
      <c r="AI485" s="194"/>
      <c r="AJ485" s="240"/>
      <c r="AK485" s="194"/>
      <c r="AL485" s="240"/>
      <c r="AM485" s="241"/>
      <c r="AN485" s="194"/>
      <c r="AO485" s="240"/>
      <c r="AP485" s="194"/>
    </row>
    <row r="486" customFormat="false" ht="15.75" hidden="false" customHeight="true" outlineLevel="0" collapsed="false">
      <c r="K486" s="240"/>
      <c r="M486" s="240"/>
      <c r="N486" s="241"/>
      <c r="P486" s="240"/>
      <c r="R486" s="240"/>
      <c r="S486" s="241"/>
      <c r="T486" s="194"/>
      <c r="U486" s="240"/>
      <c r="V486" s="194"/>
      <c r="W486" s="240"/>
      <c r="X486" s="241"/>
      <c r="Y486" s="194"/>
      <c r="Z486" s="240"/>
      <c r="AA486" s="194"/>
      <c r="AB486" s="240"/>
      <c r="AC486" s="241"/>
      <c r="AD486" s="194"/>
      <c r="AE486" s="240"/>
      <c r="AF486" s="194"/>
      <c r="AG486" s="240"/>
      <c r="AH486" s="241"/>
      <c r="AI486" s="194"/>
      <c r="AJ486" s="240"/>
      <c r="AK486" s="194"/>
      <c r="AL486" s="240"/>
      <c r="AM486" s="241"/>
      <c r="AN486" s="194"/>
      <c r="AO486" s="240"/>
      <c r="AP486" s="194"/>
    </row>
    <row r="487" customFormat="false" ht="15.75" hidden="false" customHeight="true" outlineLevel="0" collapsed="false">
      <c r="K487" s="240"/>
      <c r="M487" s="240"/>
      <c r="N487" s="241"/>
      <c r="P487" s="240"/>
      <c r="R487" s="240"/>
      <c r="S487" s="241"/>
      <c r="T487" s="194"/>
      <c r="U487" s="240"/>
      <c r="V487" s="194"/>
      <c r="W487" s="240"/>
      <c r="X487" s="241"/>
      <c r="Y487" s="194"/>
      <c r="Z487" s="240"/>
      <c r="AA487" s="194"/>
      <c r="AB487" s="240"/>
      <c r="AC487" s="241"/>
      <c r="AD487" s="194"/>
      <c r="AE487" s="240"/>
      <c r="AF487" s="194"/>
      <c r="AG487" s="240"/>
      <c r="AH487" s="241"/>
      <c r="AI487" s="194"/>
      <c r="AJ487" s="240"/>
      <c r="AK487" s="194"/>
      <c r="AL487" s="240"/>
      <c r="AM487" s="241"/>
      <c r="AN487" s="194"/>
      <c r="AO487" s="240"/>
      <c r="AP487" s="194"/>
    </row>
    <row r="488" customFormat="false" ht="15.75" hidden="false" customHeight="true" outlineLevel="0" collapsed="false">
      <c r="K488" s="240"/>
      <c r="M488" s="240"/>
      <c r="N488" s="241"/>
      <c r="P488" s="240"/>
      <c r="R488" s="240"/>
      <c r="S488" s="241"/>
      <c r="T488" s="194"/>
      <c r="U488" s="240"/>
      <c r="V488" s="194"/>
      <c r="W488" s="240"/>
      <c r="X488" s="241"/>
      <c r="Y488" s="194"/>
      <c r="Z488" s="240"/>
      <c r="AA488" s="194"/>
      <c r="AB488" s="240"/>
      <c r="AC488" s="241"/>
      <c r="AD488" s="194"/>
      <c r="AE488" s="240"/>
      <c r="AF488" s="194"/>
      <c r="AG488" s="240"/>
      <c r="AH488" s="241"/>
      <c r="AI488" s="194"/>
      <c r="AJ488" s="240"/>
      <c r="AK488" s="194"/>
      <c r="AL488" s="240"/>
      <c r="AM488" s="241"/>
      <c r="AN488" s="194"/>
      <c r="AO488" s="240"/>
      <c r="AP488" s="194"/>
    </row>
    <row r="489" customFormat="false" ht="15.75" hidden="false" customHeight="true" outlineLevel="0" collapsed="false">
      <c r="K489" s="240"/>
      <c r="M489" s="240"/>
      <c r="N489" s="241"/>
      <c r="P489" s="240"/>
      <c r="R489" s="240"/>
      <c r="S489" s="241"/>
      <c r="T489" s="194"/>
      <c r="U489" s="240"/>
      <c r="V489" s="194"/>
      <c r="W489" s="240"/>
      <c r="X489" s="241"/>
      <c r="Y489" s="194"/>
      <c r="Z489" s="240"/>
      <c r="AA489" s="194"/>
      <c r="AB489" s="240"/>
      <c r="AC489" s="241"/>
      <c r="AD489" s="194"/>
      <c r="AE489" s="240"/>
      <c r="AF489" s="194"/>
      <c r="AG489" s="240"/>
      <c r="AH489" s="241"/>
      <c r="AI489" s="194"/>
      <c r="AJ489" s="240"/>
      <c r="AK489" s="194"/>
      <c r="AL489" s="240"/>
      <c r="AM489" s="241"/>
      <c r="AN489" s="194"/>
      <c r="AO489" s="240"/>
      <c r="AP489" s="194"/>
    </row>
    <row r="490" customFormat="false" ht="15.75" hidden="false" customHeight="true" outlineLevel="0" collapsed="false">
      <c r="K490" s="240"/>
      <c r="M490" s="240"/>
      <c r="N490" s="241"/>
      <c r="P490" s="240"/>
      <c r="R490" s="240"/>
      <c r="S490" s="241"/>
      <c r="T490" s="194"/>
      <c r="U490" s="240"/>
      <c r="V490" s="194"/>
      <c r="W490" s="240"/>
      <c r="X490" s="241"/>
      <c r="Y490" s="194"/>
      <c r="Z490" s="240"/>
      <c r="AA490" s="194"/>
      <c r="AB490" s="240"/>
      <c r="AC490" s="241"/>
      <c r="AD490" s="194"/>
      <c r="AE490" s="240"/>
      <c r="AF490" s="194"/>
      <c r="AG490" s="240"/>
      <c r="AH490" s="241"/>
      <c r="AI490" s="194"/>
      <c r="AJ490" s="240"/>
      <c r="AK490" s="194"/>
      <c r="AL490" s="240"/>
      <c r="AM490" s="241"/>
      <c r="AN490" s="194"/>
      <c r="AO490" s="240"/>
      <c r="AP490" s="194"/>
    </row>
    <row r="491" customFormat="false" ht="15.75" hidden="false" customHeight="true" outlineLevel="0" collapsed="false">
      <c r="K491" s="240"/>
      <c r="M491" s="240"/>
      <c r="N491" s="241"/>
      <c r="P491" s="240"/>
      <c r="R491" s="240"/>
      <c r="S491" s="241"/>
      <c r="T491" s="194"/>
      <c r="U491" s="240"/>
      <c r="V491" s="194"/>
      <c r="W491" s="240"/>
      <c r="X491" s="241"/>
      <c r="Y491" s="194"/>
      <c r="Z491" s="240"/>
      <c r="AA491" s="194"/>
      <c r="AB491" s="240"/>
      <c r="AC491" s="241"/>
      <c r="AD491" s="194"/>
      <c r="AE491" s="240"/>
      <c r="AF491" s="194"/>
      <c r="AG491" s="240"/>
      <c r="AH491" s="241"/>
      <c r="AI491" s="194"/>
      <c r="AJ491" s="240"/>
      <c r="AK491" s="194"/>
      <c r="AL491" s="240"/>
      <c r="AM491" s="241"/>
      <c r="AN491" s="194"/>
      <c r="AO491" s="240"/>
      <c r="AP491" s="194"/>
    </row>
    <row r="492" customFormat="false" ht="15.75" hidden="false" customHeight="true" outlineLevel="0" collapsed="false">
      <c r="K492" s="240"/>
      <c r="M492" s="240"/>
      <c r="N492" s="241"/>
      <c r="P492" s="240"/>
      <c r="R492" s="240"/>
      <c r="S492" s="241"/>
      <c r="T492" s="194"/>
      <c r="U492" s="240"/>
      <c r="V492" s="194"/>
      <c r="W492" s="240"/>
      <c r="X492" s="241"/>
      <c r="Y492" s="194"/>
      <c r="Z492" s="240"/>
      <c r="AA492" s="194"/>
      <c r="AB492" s="240"/>
      <c r="AC492" s="241"/>
      <c r="AD492" s="194"/>
      <c r="AE492" s="240"/>
      <c r="AF492" s="194"/>
      <c r="AG492" s="240"/>
      <c r="AH492" s="241"/>
      <c r="AI492" s="194"/>
      <c r="AJ492" s="240"/>
      <c r="AK492" s="194"/>
      <c r="AL492" s="240"/>
      <c r="AM492" s="241"/>
      <c r="AN492" s="194"/>
      <c r="AO492" s="240"/>
      <c r="AP492" s="194"/>
    </row>
    <row r="493" customFormat="false" ht="15.75" hidden="false" customHeight="true" outlineLevel="0" collapsed="false">
      <c r="K493" s="240"/>
      <c r="M493" s="240"/>
      <c r="N493" s="241"/>
      <c r="P493" s="240"/>
      <c r="R493" s="240"/>
      <c r="S493" s="241"/>
      <c r="T493" s="194"/>
      <c r="U493" s="240"/>
      <c r="V493" s="194"/>
      <c r="W493" s="240"/>
      <c r="X493" s="241"/>
      <c r="Y493" s="194"/>
      <c r="Z493" s="240"/>
      <c r="AA493" s="194"/>
      <c r="AB493" s="240"/>
      <c r="AC493" s="241"/>
      <c r="AD493" s="194"/>
      <c r="AE493" s="240"/>
      <c r="AF493" s="194"/>
      <c r="AG493" s="240"/>
      <c r="AH493" s="241"/>
      <c r="AI493" s="194"/>
      <c r="AJ493" s="240"/>
      <c r="AK493" s="194"/>
      <c r="AL493" s="240"/>
      <c r="AM493" s="241"/>
      <c r="AN493" s="194"/>
      <c r="AO493" s="240"/>
      <c r="AP493" s="194"/>
    </row>
    <row r="494" customFormat="false" ht="15.75" hidden="false" customHeight="true" outlineLevel="0" collapsed="false">
      <c r="K494" s="240"/>
      <c r="M494" s="240"/>
      <c r="N494" s="241"/>
      <c r="P494" s="240"/>
      <c r="R494" s="240"/>
      <c r="S494" s="241"/>
      <c r="T494" s="194"/>
      <c r="U494" s="240"/>
      <c r="V494" s="194"/>
      <c r="W494" s="240"/>
      <c r="X494" s="241"/>
      <c r="Y494" s="194"/>
      <c r="Z494" s="240"/>
      <c r="AA494" s="194"/>
      <c r="AB494" s="240"/>
      <c r="AC494" s="241"/>
      <c r="AD494" s="194"/>
      <c r="AE494" s="240"/>
      <c r="AF494" s="194"/>
      <c r="AG494" s="240"/>
      <c r="AH494" s="241"/>
      <c r="AI494" s="194"/>
      <c r="AJ494" s="240"/>
      <c r="AK494" s="194"/>
      <c r="AL494" s="240"/>
      <c r="AM494" s="241"/>
      <c r="AN494" s="194"/>
      <c r="AO494" s="240"/>
      <c r="AP494" s="194"/>
    </row>
    <row r="495" customFormat="false" ht="15.75" hidden="false" customHeight="true" outlineLevel="0" collapsed="false">
      <c r="K495" s="240"/>
      <c r="M495" s="240"/>
      <c r="N495" s="241"/>
      <c r="P495" s="240"/>
      <c r="R495" s="240"/>
      <c r="S495" s="241"/>
      <c r="T495" s="194"/>
      <c r="U495" s="240"/>
      <c r="V495" s="194"/>
      <c r="W495" s="240"/>
      <c r="X495" s="241"/>
      <c r="Y495" s="194"/>
      <c r="Z495" s="240"/>
      <c r="AA495" s="194"/>
      <c r="AB495" s="240"/>
      <c r="AC495" s="241"/>
      <c r="AD495" s="194"/>
      <c r="AE495" s="240"/>
      <c r="AF495" s="194"/>
      <c r="AG495" s="240"/>
      <c r="AH495" s="241"/>
      <c r="AI495" s="194"/>
      <c r="AJ495" s="240"/>
      <c r="AK495" s="194"/>
      <c r="AL495" s="240"/>
      <c r="AM495" s="241"/>
      <c r="AN495" s="194"/>
      <c r="AO495" s="240"/>
      <c r="AP495" s="194"/>
    </row>
    <row r="496" customFormat="false" ht="15.75" hidden="false" customHeight="true" outlineLevel="0" collapsed="false">
      <c r="K496" s="240"/>
      <c r="M496" s="240"/>
      <c r="N496" s="241"/>
      <c r="P496" s="240"/>
      <c r="R496" s="240"/>
      <c r="S496" s="241"/>
      <c r="T496" s="194"/>
      <c r="U496" s="240"/>
      <c r="V496" s="194"/>
      <c r="W496" s="240"/>
      <c r="X496" s="241"/>
      <c r="Y496" s="194"/>
      <c r="Z496" s="240"/>
      <c r="AA496" s="194"/>
      <c r="AB496" s="240"/>
      <c r="AC496" s="241"/>
      <c r="AD496" s="194"/>
      <c r="AE496" s="240"/>
      <c r="AF496" s="194"/>
      <c r="AG496" s="240"/>
      <c r="AH496" s="241"/>
      <c r="AI496" s="194"/>
      <c r="AJ496" s="240"/>
      <c r="AK496" s="194"/>
      <c r="AL496" s="240"/>
      <c r="AM496" s="241"/>
      <c r="AN496" s="194"/>
      <c r="AO496" s="240"/>
      <c r="AP496" s="194"/>
    </row>
    <row r="497" customFormat="false" ht="15.75" hidden="false" customHeight="true" outlineLevel="0" collapsed="false">
      <c r="K497" s="240"/>
      <c r="M497" s="240"/>
      <c r="N497" s="241"/>
      <c r="P497" s="240"/>
      <c r="R497" s="240"/>
      <c r="S497" s="241"/>
      <c r="T497" s="194"/>
      <c r="U497" s="240"/>
      <c r="V497" s="194"/>
      <c r="W497" s="240"/>
      <c r="X497" s="241"/>
      <c r="Y497" s="194"/>
      <c r="Z497" s="240"/>
      <c r="AA497" s="194"/>
      <c r="AB497" s="240"/>
      <c r="AC497" s="241"/>
      <c r="AD497" s="194"/>
      <c r="AE497" s="240"/>
      <c r="AF497" s="194"/>
      <c r="AG497" s="240"/>
      <c r="AH497" s="241"/>
      <c r="AI497" s="194"/>
      <c r="AJ497" s="240"/>
      <c r="AK497" s="194"/>
      <c r="AL497" s="240"/>
      <c r="AM497" s="241"/>
      <c r="AN497" s="194"/>
      <c r="AO497" s="240"/>
      <c r="AP497" s="194"/>
    </row>
    <row r="498" customFormat="false" ht="15.75" hidden="false" customHeight="true" outlineLevel="0" collapsed="false">
      <c r="K498" s="240"/>
      <c r="M498" s="240"/>
      <c r="N498" s="241"/>
      <c r="P498" s="240"/>
      <c r="R498" s="240"/>
      <c r="S498" s="241"/>
      <c r="T498" s="194"/>
      <c r="U498" s="240"/>
      <c r="V498" s="194"/>
      <c r="W498" s="240"/>
      <c r="X498" s="241"/>
      <c r="Y498" s="194"/>
      <c r="Z498" s="240"/>
      <c r="AA498" s="194"/>
      <c r="AB498" s="240"/>
      <c r="AC498" s="241"/>
      <c r="AD498" s="194"/>
      <c r="AE498" s="240"/>
      <c r="AF498" s="194"/>
      <c r="AG498" s="240"/>
      <c r="AH498" s="241"/>
      <c r="AI498" s="194"/>
      <c r="AJ498" s="240"/>
      <c r="AK498" s="194"/>
      <c r="AL498" s="240"/>
      <c r="AM498" s="241"/>
      <c r="AN498" s="194"/>
      <c r="AO498" s="240"/>
      <c r="AP498" s="194"/>
    </row>
    <row r="499" customFormat="false" ht="15.75" hidden="false" customHeight="true" outlineLevel="0" collapsed="false">
      <c r="K499" s="240"/>
      <c r="M499" s="240"/>
      <c r="N499" s="241"/>
      <c r="P499" s="240"/>
      <c r="R499" s="240"/>
      <c r="S499" s="241"/>
      <c r="T499" s="194"/>
      <c r="U499" s="240"/>
      <c r="V499" s="194"/>
      <c r="W499" s="240"/>
      <c r="X499" s="241"/>
      <c r="Y499" s="194"/>
      <c r="Z499" s="240"/>
      <c r="AA499" s="194"/>
      <c r="AB499" s="240"/>
      <c r="AC499" s="241"/>
      <c r="AD499" s="194"/>
      <c r="AE499" s="240"/>
      <c r="AF499" s="194"/>
      <c r="AG499" s="240"/>
      <c r="AH499" s="241"/>
      <c r="AI499" s="194"/>
      <c r="AJ499" s="240"/>
      <c r="AK499" s="194"/>
      <c r="AL499" s="240"/>
      <c r="AM499" s="241"/>
      <c r="AN499" s="194"/>
      <c r="AO499" s="240"/>
      <c r="AP499" s="194"/>
    </row>
    <row r="500" customFormat="false" ht="15.75" hidden="false" customHeight="true" outlineLevel="0" collapsed="false">
      <c r="K500" s="240"/>
      <c r="M500" s="240"/>
      <c r="N500" s="241"/>
      <c r="P500" s="240"/>
      <c r="R500" s="240"/>
      <c r="S500" s="241"/>
      <c r="T500" s="194"/>
      <c r="U500" s="240"/>
      <c r="V500" s="194"/>
      <c r="W500" s="240"/>
      <c r="X500" s="241"/>
      <c r="Y500" s="194"/>
      <c r="Z500" s="240"/>
      <c r="AA500" s="194"/>
      <c r="AB500" s="240"/>
      <c r="AC500" s="241"/>
      <c r="AD500" s="194"/>
      <c r="AE500" s="240"/>
      <c r="AF500" s="194"/>
      <c r="AG500" s="240"/>
      <c r="AH500" s="241"/>
      <c r="AI500" s="194"/>
      <c r="AJ500" s="240"/>
      <c r="AK500" s="194"/>
      <c r="AL500" s="240"/>
      <c r="AM500" s="241"/>
      <c r="AN500" s="194"/>
      <c r="AO500" s="240"/>
      <c r="AP500" s="194"/>
    </row>
    <row r="501" customFormat="false" ht="15.75" hidden="false" customHeight="true" outlineLevel="0" collapsed="false">
      <c r="K501" s="240"/>
      <c r="M501" s="240"/>
      <c r="N501" s="241"/>
      <c r="P501" s="240"/>
      <c r="R501" s="240"/>
      <c r="S501" s="241"/>
      <c r="T501" s="194"/>
      <c r="U501" s="240"/>
      <c r="V501" s="194"/>
      <c r="W501" s="240"/>
      <c r="X501" s="241"/>
      <c r="Y501" s="194"/>
      <c r="Z501" s="240"/>
      <c r="AA501" s="194"/>
      <c r="AB501" s="240"/>
      <c r="AC501" s="241"/>
      <c r="AD501" s="194"/>
      <c r="AE501" s="240"/>
      <c r="AF501" s="194"/>
      <c r="AG501" s="240"/>
      <c r="AH501" s="241"/>
      <c r="AI501" s="194"/>
      <c r="AJ501" s="240"/>
      <c r="AK501" s="194"/>
      <c r="AL501" s="240"/>
      <c r="AM501" s="241"/>
      <c r="AN501" s="194"/>
      <c r="AO501" s="240"/>
      <c r="AP501" s="194"/>
    </row>
    <row r="502" customFormat="false" ht="15.75" hidden="false" customHeight="true" outlineLevel="0" collapsed="false">
      <c r="K502" s="240"/>
      <c r="M502" s="240"/>
      <c r="N502" s="241"/>
      <c r="P502" s="240"/>
      <c r="R502" s="240"/>
      <c r="S502" s="241"/>
      <c r="T502" s="194"/>
      <c r="U502" s="240"/>
      <c r="V502" s="194"/>
      <c r="W502" s="240"/>
      <c r="X502" s="241"/>
      <c r="Y502" s="194"/>
      <c r="Z502" s="240"/>
      <c r="AA502" s="194"/>
      <c r="AB502" s="240"/>
      <c r="AC502" s="241"/>
      <c r="AD502" s="194"/>
      <c r="AE502" s="240"/>
      <c r="AF502" s="194"/>
      <c r="AG502" s="240"/>
      <c r="AH502" s="241"/>
      <c r="AI502" s="194"/>
      <c r="AJ502" s="240"/>
      <c r="AK502" s="194"/>
      <c r="AL502" s="240"/>
      <c r="AM502" s="241"/>
      <c r="AN502" s="194"/>
      <c r="AO502" s="240"/>
      <c r="AP502" s="194"/>
    </row>
    <row r="503" customFormat="false" ht="15.75" hidden="false" customHeight="true" outlineLevel="0" collapsed="false">
      <c r="K503" s="240"/>
      <c r="M503" s="240"/>
      <c r="N503" s="241"/>
      <c r="P503" s="240"/>
      <c r="R503" s="240"/>
      <c r="S503" s="241"/>
      <c r="T503" s="194"/>
      <c r="U503" s="240"/>
      <c r="V503" s="194"/>
      <c r="W503" s="240"/>
      <c r="X503" s="241"/>
      <c r="Y503" s="194"/>
      <c r="Z503" s="240"/>
      <c r="AA503" s="194"/>
      <c r="AB503" s="240"/>
      <c r="AC503" s="241"/>
      <c r="AD503" s="194"/>
      <c r="AE503" s="240"/>
      <c r="AF503" s="194"/>
      <c r="AG503" s="240"/>
      <c r="AH503" s="241"/>
      <c r="AI503" s="194"/>
      <c r="AJ503" s="240"/>
      <c r="AK503" s="194"/>
      <c r="AL503" s="240"/>
      <c r="AM503" s="241"/>
      <c r="AN503" s="194"/>
      <c r="AO503" s="240"/>
      <c r="AP503" s="194"/>
    </row>
    <row r="504" customFormat="false" ht="15.75" hidden="false" customHeight="true" outlineLevel="0" collapsed="false">
      <c r="K504" s="240"/>
      <c r="M504" s="240"/>
      <c r="N504" s="241"/>
      <c r="P504" s="240"/>
      <c r="R504" s="240"/>
      <c r="S504" s="241"/>
      <c r="T504" s="194"/>
      <c r="U504" s="240"/>
      <c r="V504" s="194"/>
      <c r="W504" s="240"/>
      <c r="X504" s="241"/>
      <c r="Y504" s="194"/>
      <c r="Z504" s="240"/>
      <c r="AA504" s="194"/>
      <c r="AB504" s="240"/>
      <c r="AC504" s="241"/>
      <c r="AD504" s="194"/>
      <c r="AE504" s="240"/>
      <c r="AF504" s="194"/>
      <c r="AG504" s="240"/>
      <c r="AH504" s="241"/>
      <c r="AI504" s="194"/>
      <c r="AJ504" s="240"/>
      <c r="AK504" s="194"/>
      <c r="AL504" s="240"/>
      <c r="AM504" s="241"/>
      <c r="AN504" s="194"/>
      <c r="AO504" s="240"/>
      <c r="AP504" s="194"/>
    </row>
    <row r="505" customFormat="false" ht="15.75" hidden="false" customHeight="true" outlineLevel="0" collapsed="false">
      <c r="K505" s="240"/>
      <c r="M505" s="240"/>
      <c r="N505" s="241"/>
      <c r="P505" s="240"/>
      <c r="R505" s="240"/>
      <c r="S505" s="241"/>
      <c r="T505" s="194"/>
      <c r="U505" s="240"/>
      <c r="V505" s="194"/>
      <c r="W505" s="240"/>
      <c r="X505" s="241"/>
      <c r="Y505" s="194"/>
      <c r="Z505" s="240"/>
      <c r="AA505" s="194"/>
      <c r="AB505" s="240"/>
      <c r="AC505" s="241"/>
      <c r="AD505" s="194"/>
      <c r="AE505" s="240"/>
      <c r="AF505" s="194"/>
      <c r="AG505" s="240"/>
      <c r="AH505" s="241"/>
      <c r="AI505" s="194"/>
      <c r="AJ505" s="240"/>
      <c r="AK505" s="194"/>
      <c r="AL505" s="240"/>
      <c r="AM505" s="241"/>
      <c r="AN505" s="194"/>
      <c r="AO505" s="240"/>
      <c r="AP505" s="194"/>
    </row>
    <row r="506" customFormat="false" ht="15.75" hidden="false" customHeight="true" outlineLevel="0" collapsed="false">
      <c r="K506" s="240"/>
      <c r="M506" s="240"/>
      <c r="N506" s="241"/>
      <c r="P506" s="240"/>
      <c r="R506" s="240"/>
      <c r="S506" s="241"/>
      <c r="T506" s="194"/>
      <c r="U506" s="240"/>
      <c r="V506" s="194"/>
      <c r="W506" s="240"/>
      <c r="X506" s="241"/>
      <c r="Y506" s="194"/>
      <c r="Z506" s="240"/>
      <c r="AA506" s="194"/>
      <c r="AB506" s="240"/>
      <c r="AC506" s="241"/>
      <c r="AD506" s="194"/>
      <c r="AE506" s="240"/>
      <c r="AF506" s="194"/>
      <c r="AG506" s="240"/>
      <c r="AH506" s="241"/>
      <c r="AI506" s="194"/>
      <c r="AJ506" s="240"/>
      <c r="AK506" s="194"/>
      <c r="AL506" s="240"/>
      <c r="AM506" s="241"/>
      <c r="AN506" s="194"/>
      <c r="AO506" s="240"/>
      <c r="AP506" s="194"/>
    </row>
    <row r="507" customFormat="false" ht="15.75" hidden="false" customHeight="true" outlineLevel="0" collapsed="false">
      <c r="K507" s="240"/>
      <c r="M507" s="240"/>
      <c r="N507" s="241"/>
      <c r="P507" s="240"/>
      <c r="R507" s="240"/>
      <c r="S507" s="241"/>
      <c r="T507" s="194"/>
      <c r="U507" s="240"/>
      <c r="V507" s="194"/>
      <c r="W507" s="240"/>
      <c r="X507" s="241"/>
      <c r="Y507" s="194"/>
      <c r="Z507" s="240"/>
      <c r="AA507" s="194"/>
      <c r="AB507" s="240"/>
      <c r="AC507" s="241"/>
      <c r="AD507" s="194"/>
      <c r="AE507" s="240"/>
      <c r="AF507" s="194"/>
      <c r="AG507" s="240"/>
      <c r="AH507" s="241"/>
      <c r="AI507" s="194"/>
      <c r="AJ507" s="240"/>
      <c r="AK507" s="194"/>
      <c r="AL507" s="240"/>
      <c r="AM507" s="241"/>
      <c r="AN507" s="194"/>
      <c r="AO507" s="240"/>
      <c r="AP507" s="194"/>
    </row>
    <row r="508" customFormat="false" ht="15.75" hidden="false" customHeight="true" outlineLevel="0" collapsed="false">
      <c r="K508" s="240"/>
      <c r="M508" s="240"/>
      <c r="N508" s="241"/>
      <c r="P508" s="240"/>
      <c r="R508" s="240"/>
      <c r="S508" s="241"/>
      <c r="T508" s="194"/>
      <c r="U508" s="240"/>
      <c r="V508" s="194"/>
      <c r="W508" s="240"/>
      <c r="X508" s="241"/>
      <c r="Y508" s="194"/>
      <c r="Z508" s="240"/>
      <c r="AA508" s="194"/>
      <c r="AB508" s="240"/>
      <c r="AC508" s="241"/>
      <c r="AD508" s="194"/>
      <c r="AE508" s="240"/>
      <c r="AF508" s="194"/>
      <c r="AG508" s="240"/>
      <c r="AH508" s="241"/>
      <c r="AI508" s="194"/>
      <c r="AJ508" s="240"/>
      <c r="AK508" s="194"/>
      <c r="AL508" s="240"/>
      <c r="AM508" s="241"/>
      <c r="AN508" s="194"/>
      <c r="AO508" s="240"/>
      <c r="AP508" s="194"/>
    </row>
    <row r="509" customFormat="false" ht="15.75" hidden="false" customHeight="true" outlineLevel="0" collapsed="false">
      <c r="K509" s="240"/>
      <c r="M509" s="240"/>
      <c r="N509" s="241"/>
      <c r="P509" s="240"/>
      <c r="R509" s="240"/>
      <c r="S509" s="241"/>
      <c r="T509" s="194"/>
      <c r="U509" s="240"/>
      <c r="V509" s="194"/>
      <c r="W509" s="240"/>
      <c r="X509" s="241"/>
      <c r="Y509" s="194"/>
      <c r="Z509" s="240"/>
      <c r="AA509" s="194"/>
      <c r="AB509" s="240"/>
      <c r="AC509" s="241"/>
      <c r="AD509" s="194"/>
      <c r="AE509" s="240"/>
      <c r="AF509" s="194"/>
      <c r="AG509" s="240"/>
      <c r="AH509" s="241"/>
      <c r="AI509" s="194"/>
      <c r="AJ509" s="240"/>
      <c r="AK509" s="194"/>
      <c r="AL509" s="240"/>
      <c r="AM509" s="241"/>
      <c r="AN509" s="194"/>
      <c r="AO509" s="240"/>
      <c r="AP509" s="194"/>
    </row>
    <row r="510" customFormat="false" ht="15.75" hidden="false" customHeight="true" outlineLevel="0" collapsed="false">
      <c r="K510" s="240"/>
      <c r="M510" s="240"/>
      <c r="N510" s="241"/>
      <c r="P510" s="240"/>
      <c r="R510" s="240"/>
      <c r="S510" s="241"/>
      <c r="T510" s="194"/>
      <c r="U510" s="240"/>
      <c r="V510" s="194"/>
      <c r="W510" s="240"/>
      <c r="X510" s="241"/>
      <c r="Y510" s="194"/>
      <c r="Z510" s="240"/>
      <c r="AA510" s="194"/>
      <c r="AB510" s="240"/>
      <c r="AC510" s="241"/>
      <c r="AD510" s="194"/>
      <c r="AE510" s="240"/>
      <c r="AF510" s="194"/>
      <c r="AG510" s="240"/>
      <c r="AH510" s="241"/>
      <c r="AI510" s="194"/>
      <c r="AJ510" s="240"/>
      <c r="AK510" s="194"/>
      <c r="AL510" s="240"/>
      <c r="AM510" s="241"/>
      <c r="AN510" s="194"/>
      <c r="AO510" s="240"/>
      <c r="AP510" s="194"/>
    </row>
    <row r="511" customFormat="false" ht="15.75" hidden="false" customHeight="true" outlineLevel="0" collapsed="false">
      <c r="K511" s="240"/>
      <c r="M511" s="240"/>
      <c r="N511" s="241"/>
      <c r="P511" s="240"/>
      <c r="R511" s="240"/>
      <c r="S511" s="241"/>
      <c r="T511" s="194"/>
      <c r="U511" s="240"/>
      <c r="V511" s="194"/>
      <c r="W511" s="240"/>
      <c r="X511" s="241"/>
      <c r="Y511" s="194"/>
      <c r="Z511" s="240"/>
      <c r="AA511" s="194"/>
      <c r="AB511" s="240"/>
      <c r="AC511" s="241"/>
      <c r="AD511" s="194"/>
      <c r="AE511" s="240"/>
      <c r="AF511" s="194"/>
      <c r="AG511" s="240"/>
      <c r="AH511" s="241"/>
      <c r="AI511" s="194"/>
      <c r="AJ511" s="240"/>
      <c r="AK511" s="194"/>
      <c r="AL511" s="240"/>
      <c r="AM511" s="241"/>
      <c r="AN511" s="194"/>
      <c r="AO511" s="240"/>
      <c r="AP511" s="194"/>
    </row>
    <row r="512" customFormat="false" ht="15.75" hidden="false" customHeight="true" outlineLevel="0" collapsed="false">
      <c r="K512" s="240"/>
      <c r="M512" s="240"/>
      <c r="N512" s="241"/>
      <c r="P512" s="240"/>
      <c r="R512" s="240"/>
      <c r="S512" s="241"/>
      <c r="T512" s="194"/>
      <c r="U512" s="240"/>
      <c r="V512" s="194"/>
      <c r="W512" s="240"/>
      <c r="X512" s="241"/>
      <c r="Y512" s="194"/>
      <c r="Z512" s="240"/>
      <c r="AA512" s="194"/>
      <c r="AB512" s="240"/>
      <c r="AC512" s="241"/>
      <c r="AD512" s="194"/>
      <c r="AE512" s="240"/>
      <c r="AF512" s="194"/>
      <c r="AG512" s="240"/>
      <c r="AH512" s="241"/>
      <c r="AI512" s="194"/>
      <c r="AJ512" s="240"/>
      <c r="AK512" s="194"/>
      <c r="AL512" s="240"/>
      <c r="AM512" s="241"/>
      <c r="AN512" s="194"/>
      <c r="AO512" s="240"/>
      <c r="AP512" s="194"/>
    </row>
    <row r="513" customFormat="false" ht="15.75" hidden="false" customHeight="true" outlineLevel="0" collapsed="false">
      <c r="K513" s="240"/>
      <c r="M513" s="240"/>
      <c r="N513" s="241"/>
      <c r="P513" s="240"/>
      <c r="R513" s="240"/>
      <c r="S513" s="241"/>
      <c r="T513" s="194"/>
      <c r="U513" s="240"/>
      <c r="V513" s="194"/>
      <c r="W513" s="240"/>
      <c r="X513" s="241"/>
      <c r="Y513" s="194"/>
      <c r="Z513" s="240"/>
      <c r="AA513" s="194"/>
      <c r="AB513" s="240"/>
      <c r="AC513" s="241"/>
      <c r="AD513" s="194"/>
      <c r="AE513" s="240"/>
      <c r="AF513" s="194"/>
      <c r="AG513" s="240"/>
      <c r="AH513" s="241"/>
      <c r="AI513" s="194"/>
      <c r="AJ513" s="240"/>
      <c r="AK513" s="194"/>
      <c r="AL513" s="240"/>
      <c r="AM513" s="241"/>
      <c r="AN513" s="194"/>
      <c r="AO513" s="240"/>
      <c r="AP513" s="194"/>
    </row>
    <row r="514" customFormat="false" ht="15.75" hidden="false" customHeight="true" outlineLevel="0" collapsed="false">
      <c r="K514" s="240"/>
      <c r="M514" s="240"/>
      <c r="N514" s="241"/>
      <c r="P514" s="240"/>
      <c r="R514" s="240"/>
      <c r="S514" s="241"/>
      <c r="T514" s="194"/>
      <c r="U514" s="240"/>
      <c r="V514" s="194"/>
      <c r="W514" s="240"/>
      <c r="X514" s="241"/>
      <c r="Y514" s="194"/>
      <c r="Z514" s="240"/>
      <c r="AA514" s="194"/>
      <c r="AB514" s="240"/>
      <c r="AC514" s="241"/>
      <c r="AD514" s="194"/>
      <c r="AE514" s="240"/>
      <c r="AF514" s="194"/>
      <c r="AG514" s="240"/>
      <c r="AH514" s="241"/>
      <c r="AI514" s="194"/>
      <c r="AJ514" s="240"/>
      <c r="AK514" s="194"/>
      <c r="AL514" s="240"/>
      <c r="AM514" s="241"/>
      <c r="AN514" s="194"/>
      <c r="AO514" s="240"/>
      <c r="AP514" s="194"/>
    </row>
    <row r="515" customFormat="false" ht="15.75" hidden="false" customHeight="true" outlineLevel="0" collapsed="false">
      <c r="K515" s="240"/>
      <c r="M515" s="240"/>
      <c r="N515" s="241"/>
      <c r="P515" s="240"/>
      <c r="R515" s="240"/>
      <c r="S515" s="241"/>
      <c r="T515" s="194"/>
      <c r="U515" s="240"/>
      <c r="V515" s="194"/>
      <c r="W515" s="240"/>
      <c r="X515" s="241"/>
      <c r="Y515" s="194"/>
      <c r="Z515" s="240"/>
      <c r="AA515" s="194"/>
      <c r="AB515" s="240"/>
      <c r="AC515" s="241"/>
      <c r="AD515" s="194"/>
      <c r="AE515" s="240"/>
      <c r="AF515" s="194"/>
      <c r="AG515" s="240"/>
      <c r="AH515" s="241"/>
      <c r="AI515" s="194"/>
      <c r="AJ515" s="240"/>
      <c r="AK515" s="194"/>
      <c r="AL515" s="240"/>
      <c r="AM515" s="241"/>
      <c r="AN515" s="194"/>
      <c r="AO515" s="240"/>
      <c r="AP515" s="194"/>
    </row>
    <row r="516" customFormat="false" ht="15.75" hidden="false" customHeight="true" outlineLevel="0" collapsed="false">
      <c r="K516" s="240"/>
      <c r="M516" s="240"/>
      <c r="N516" s="241"/>
      <c r="P516" s="240"/>
      <c r="R516" s="240"/>
      <c r="S516" s="241"/>
      <c r="T516" s="194"/>
      <c r="U516" s="240"/>
      <c r="V516" s="194"/>
      <c r="W516" s="240"/>
      <c r="X516" s="241"/>
      <c r="Y516" s="194"/>
      <c r="Z516" s="240"/>
      <c r="AA516" s="194"/>
      <c r="AB516" s="240"/>
      <c r="AC516" s="241"/>
      <c r="AD516" s="194"/>
      <c r="AE516" s="240"/>
      <c r="AF516" s="194"/>
      <c r="AG516" s="240"/>
      <c r="AH516" s="241"/>
      <c r="AI516" s="194"/>
      <c r="AJ516" s="240"/>
      <c r="AK516" s="194"/>
      <c r="AL516" s="240"/>
      <c r="AM516" s="241"/>
      <c r="AN516" s="194"/>
      <c r="AO516" s="240"/>
      <c r="AP516" s="194"/>
    </row>
    <row r="517" customFormat="false" ht="15.75" hidden="false" customHeight="true" outlineLevel="0" collapsed="false">
      <c r="K517" s="240"/>
      <c r="M517" s="240"/>
      <c r="N517" s="241"/>
      <c r="P517" s="240"/>
      <c r="R517" s="240"/>
      <c r="S517" s="241"/>
      <c r="T517" s="194"/>
      <c r="U517" s="240"/>
      <c r="V517" s="194"/>
      <c r="W517" s="240"/>
      <c r="X517" s="241"/>
      <c r="Y517" s="194"/>
      <c r="Z517" s="240"/>
      <c r="AA517" s="194"/>
      <c r="AB517" s="240"/>
      <c r="AC517" s="241"/>
      <c r="AD517" s="194"/>
      <c r="AE517" s="240"/>
      <c r="AF517" s="194"/>
      <c r="AG517" s="240"/>
      <c r="AH517" s="241"/>
      <c r="AI517" s="194"/>
      <c r="AJ517" s="240"/>
      <c r="AK517" s="194"/>
      <c r="AL517" s="240"/>
      <c r="AM517" s="241"/>
      <c r="AN517" s="194"/>
      <c r="AO517" s="240"/>
      <c r="AP517" s="194"/>
    </row>
    <row r="518" customFormat="false" ht="15.75" hidden="false" customHeight="true" outlineLevel="0" collapsed="false">
      <c r="K518" s="240"/>
      <c r="M518" s="240"/>
      <c r="N518" s="241"/>
      <c r="P518" s="240"/>
      <c r="R518" s="240"/>
      <c r="S518" s="241"/>
      <c r="T518" s="194"/>
      <c r="U518" s="240"/>
      <c r="V518" s="194"/>
      <c r="W518" s="240"/>
      <c r="X518" s="241"/>
      <c r="Y518" s="194"/>
      <c r="Z518" s="240"/>
      <c r="AA518" s="194"/>
      <c r="AB518" s="240"/>
      <c r="AC518" s="241"/>
      <c r="AD518" s="194"/>
      <c r="AE518" s="240"/>
      <c r="AF518" s="194"/>
      <c r="AG518" s="240"/>
      <c r="AH518" s="241"/>
      <c r="AI518" s="194"/>
      <c r="AJ518" s="240"/>
      <c r="AK518" s="194"/>
      <c r="AL518" s="240"/>
      <c r="AM518" s="241"/>
      <c r="AN518" s="194"/>
      <c r="AO518" s="240"/>
      <c r="AP518" s="194"/>
    </row>
    <row r="519" customFormat="false" ht="15.75" hidden="false" customHeight="true" outlineLevel="0" collapsed="false">
      <c r="K519" s="240"/>
      <c r="M519" s="240"/>
      <c r="N519" s="241"/>
      <c r="P519" s="240"/>
      <c r="R519" s="240"/>
      <c r="S519" s="241"/>
      <c r="T519" s="194"/>
      <c r="U519" s="240"/>
      <c r="V519" s="194"/>
      <c r="W519" s="240"/>
      <c r="X519" s="241"/>
      <c r="Y519" s="194"/>
      <c r="Z519" s="240"/>
      <c r="AA519" s="194"/>
      <c r="AB519" s="240"/>
      <c r="AC519" s="241"/>
      <c r="AD519" s="194"/>
      <c r="AE519" s="240"/>
      <c r="AF519" s="194"/>
      <c r="AG519" s="240"/>
      <c r="AH519" s="241"/>
      <c r="AI519" s="194"/>
      <c r="AJ519" s="240"/>
      <c r="AK519" s="194"/>
      <c r="AL519" s="240"/>
      <c r="AM519" s="241"/>
      <c r="AN519" s="194"/>
      <c r="AO519" s="240"/>
      <c r="AP519" s="194"/>
    </row>
    <row r="520" customFormat="false" ht="15.75" hidden="false" customHeight="true" outlineLevel="0" collapsed="false">
      <c r="K520" s="240"/>
      <c r="M520" s="240"/>
      <c r="N520" s="241"/>
      <c r="P520" s="240"/>
      <c r="R520" s="240"/>
      <c r="S520" s="241"/>
      <c r="T520" s="194"/>
      <c r="U520" s="240"/>
      <c r="V520" s="194"/>
      <c r="W520" s="240"/>
      <c r="X520" s="241"/>
      <c r="Y520" s="194"/>
      <c r="Z520" s="240"/>
      <c r="AA520" s="194"/>
      <c r="AB520" s="240"/>
      <c r="AC520" s="241"/>
      <c r="AD520" s="194"/>
      <c r="AE520" s="240"/>
      <c r="AF520" s="194"/>
      <c r="AG520" s="240"/>
      <c r="AH520" s="241"/>
      <c r="AI520" s="194"/>
      <c r="AJ520" s="240"/>
      <c r="AK520" s="194"/>
      <c r="AL520" s="240"/>
      <c r="AM520" s="241"/>
      <c r="AN520" s="194"/>
      <c r="AO520" s="240"/>
      <c r="AP520" s="194"/>
    </row>
    <row r="521" customFormat="false" ht="15.75" hidden="false" customHeight="true" outlineLevel="0" collapsed="false">
      <c r="K521" s="240"/>
      <c r="M521" s="240"/>
      <c r="N521" s="241"/>
      <c r="P521" s="240"/>
      <c r="R521" s="240"/>
      <c r="S521" s="241"/>
      <c r="T521" s="194"/>
      <c r="U521" s="240"/>
      <c r="V521" s="194"/>
      <c r="W521" s="240"/>
      <c r="X521" s="241"/>
      <c r="Y521" s="194"/>
      <c r="Z521" s="240"/>
      <c r="AA521" s="194"/>
      <c r="AB521" s="240"/>
      <c r="AC521" s="241"/>
      <c r="AD521" s="194"/>
      <c r="AE521" s="240"/>
      <c r="AF521" s="194"/>
      <c r="AG521" s="240"/>
      <c r="AH521" s="241"/>
      <c r="AI521" s="194"/>
      <c r="AJ521" s="240"/>
      <c r="AK521" s="194"/>
      <c r="AL521" s="240"/>
      <c r="AM521" s="241"/>
      <c r="AN521" s="194"/>
      <c r="AO521" s="240"/>
      <c r="AP521" s="194"/>
    </row>
    <row r="522" customFormat="false" ht="15.75" hidden="false" customHeight="true" outlineLevel="0" collapsed="false">
      <c r="K522" s="240"/>
      <c r="M522" s="240"/>
      <c r="N522" s="241"/>
      <c r="P522" s="240"/>
      <c r="R522" s="240"/>
      <c r="S522" s="241"/>
      <c r="T522" s="194"/>
      <c r="U522" s="240"/>
      <c r="V522" s="194"/>
      <c r="W522" s="240"/>
      <c r="X522" s="241"/>
      <c r="Y522" s="194"/>
      <c r="Z522" s="240"/>
      <c r="AA522" s="194"/>
      <c r="AB522" s="240"/>
      <c r="AC522" s="241"/>
      <c r="AD522" s="194"/>
      <c r="AE522" s="240"/>
      <c r="AF522" s="194"/>
      <c r="AG522" s="240"/>
      <c r="AH522" s="241"/>
      <c r="AI522" s="194"/>
      <c r="AJ522" s="240"/>
      <c r="AK522" s="194"/>
      <c r="AL522" s="240"/>
      <c r="AM522" s="241"/>
      <c r="AN522" s="194"/>
      <c r="AO522" s="240"/>
      <c r="AP522" s="194"/>
    </row>
    <row r="523" customFormat="false" ht="15.75" hidden="false" customHeight="true" outlineLevel="0" collapsed="false">
      <c r="K523" s="240"/>
      <c r="M523" s="240"/>
      <c r="N523" s="241"/>
      <c r="P523" s="240"/>
      <c r="R523" s="240"/>
      <c r="S523" s="241"/>
      <c r="T523" s="194"/>
      <c r="U523" s="240"/>
      <c r="V523" s="194"/>
      <c r="W523" s="240"/>
      <c r="X523" s="241"/>
      <c r="Y523" s="194"/>
      <c r="Z523" s="240"/>
      <c r="AA523" s="194"/>
      <c r="AB523" s="240"/>
      <c r="AC523" s="241"/>
      <c r="AD523" s="194"/>
      <c r="AE523" s="240"/>
      <c r="AF523" s="194"/>
      <c r="AG523" s="240"/>
      <c r="AH523" s="241"/>
      <c r="AI523" s="194"/>
      <c r="AJ523" s="240"/>
      <c r="AK523" s="194"/>
      <c r="AL523" s="240"/>
      <c r="AM523" s="241"/>
      <c r="AN523" s="194"/>
      <c r="AO523" s="240"/>
      <c r="AP523" s="194"/>
    </row>
    <row r="524" customFormat="false" ht="15.75" hidden="false" customHeight="true" outlineLevel="0" collapsed="false">
      <c r="K524" s="240"/>
      <c r="M524" s="240"/>
      <c r="N524" s="241"/>
      <c r="P524" s="240"/>
      <c r="R524" s="240"/>
      <c r="S524" s="241"/>
      <c r="T524" s="194"/>
      <c r="U524" s="240"/>
      <c r="V524" s="194"/>
      <c r="W524" s="240"/>
      <c r="X524" s="241"/>
      <c r="Y524" s="194"/>
      <c r="Z524" s="240"/>
      <c r="AA524" s="194"/>
      <c r="AB524" s="240"/>
      <c r="AC524" s="241"/>
      <c r="AD524" s="194"/>
      <c r="AE524" s="240"/>
      <c r="AF524" s="194"/>
      <c r="AG524" s="240"/>
      <c r="AH524" s="241"/>
      <c r="AI524" s="194"/>
      <c r="AJ524" s="240"/>
      <c r="AK524" s="194"/>
      <c r="AL524" s="240"/>
      <c r="AM524" s="241"/>
      <c r="AN524" s="194"/>
      <c r="AO524" s="240"/>
      <c r="AP524" s="194"/>
    </row>
    <row r="525" customFormat="false" ht="15.75" hidden="false" customHeight="true" outlineLevel="0" collapsed="false">
      <c r="K525" s="240"/>
      <c r="M525" s="240"/>
      <c r="N525" s="241"/>
      <c r="P525" s="240"/>
      <c r="R525" s="240"/>
      <c r="S525" s="241"/>
      <c r="T525" s="194"/>
      <c r="U525" s="240"/>
      <c r="V525" s="194"/>
      <c r="W525" s="240"/>
      <c r="X525" s="241"/>
      <c r="Y525" s="194"/>
      <c r="Z525" s="240"/>
      <c r="AA525" s="194"/>
      <c r="AB525" s="240"/>
      <c r="AC525" s="241"/>
      <c r="AD525" s="194"/>
      <c r="AE525" s="240"/>
      <c r="AF525" s="194"/>
      <c r="AG525" s="240"/>
      <c r="AH525" s="241"/>
      <c r="AI525" s="194"/>
      <c r="AJ525" s="240"/>
      <c r="AK525" s="194"/>
      <c r="AL525" s="240"/>
      <c r="AM525" s="241"/>
      <c r="AN525" s="194"/>
      <c r="AO525" s="240"/>
      <c r="AP525" s="194"/>
    </row>
    <row r="526" customFormat="false" ht="15.75" hidden="false" customHeight="true" outlineLevel="0" collapsed="false">
      <c r="K526" s="240"/>
      <c r="M526" s="240"/>
      <c r="N526" s="241"/>
      <c r="P526" s="240"/>
      <c r="R526" s="240"/>
      <c r="S526" s="241"/>
      <c r="T526" s="194"/>
      <c r="U526" s="240"/>
      <c r="V526" s="194"/>
      <c r="W526" s="240"/>
      <c r="X526" s="241"/>
      <c r="Y526" s="194"/>
      <c r="Z526" s="240"/>
      <c r="AA526" s="194"/>
      <c r="AB526" s="240"/>
      <c r="AC526" s="241"/>
      <c r="AD526" s="194"/>
      <c r="AE526" s="240"/>
      <c r="AF526" s="194"/>
      <c r="AG526" s="240"/>
      <c r="AH526" s="241"/>
      <c r="AI526" s="194"/>
      <c r="AJ526" s="240"/>
      <c r="AK526" s="194"/>
      <c r="AL526" s="240"/>
      <c r="AM526" s="241"/>
      <c r="AN526" s="194"/>
      <c r="AO526" s="240"/>
      <c r="AP526" s="194"/>
    </row>
    <row r="527" customFormat="false" ht="15.75" hidden="false" customHeight="true" outlineLevel="0" collapsed="false">
      <c r="K527" s="240"/>
      <c r="M527" s="240"/>
      <c r="N527" s="241"/>
      <c r="P527" s="240"/>
      <c r="R527" s="240"/>
      <c r="S527" s="241"/>
      <c r="T527" s="194"/>
      <c r="U527" s="240"/>
      <c r="V527" s="194"/>
      <c r="W527" s="240"/>
      <c r="X527" s="241"/>
      <c r="Y527" s="194"/>
      <c r="Z527" s="240"/>
      <c r="AA527" s="194"/>
      <c r="AB527" s="240"/>
      <c r="AC527" s="241"/>
      <c r="AD527" s="194"/>
      <c r="AE527" s="240"/>
      <c r="AF527" s="194"/>
      <c r="AG527" s="240"/>
      <c r="AH527" s="241"/>
      <c r="AI527" s="194"/>
      <c r="AJ527" s="240"/>
      <c r="AK527" s="194"/>
      <c r="AL527" s="240"/>
      <c r="AM527" s="241"/>
      <c r="AN527" s="194"/>
      <c r="AO527" s="240"/>
      <c r="AP527" s="194"/>
    </row>
    <row r="528" customFormat="false" ht="15.75" hidden="false" customHeight="true" outlineLevel="0" collapsed="false">
      <c r="K528" s="240"/>
      <c r="M528" s="240"/>
      <c r="N528" s="241"/>
      <c r="P528" s="240"/>
      <c r="R528" s="240"/>
      <c r="S528" s="241"/>
      <c r="T528" s="194"/>
      <c r="U528" s="240"/>
      <c r="V528" s="194"/>
      <c r="W528" s="240"/>
      <c r="X528" s="241"/>
      <c r="Y528" s="194"/>
      <c r="Z528" s="240"/>
      <c r="AA528" s="194"/>
      <c r="AB528" s="240"/>
      <c r="AC528" s="241"/>
      <c r="AD528" s="194"/>
      <c r="AE528" s="240"/>
      <c r="AF528" s="194"/>
      <c r="AG528" s="240"/>
      <c r="AH528" s="241"/>
      <c r="AI528" s="194"/>
      <c r="AJ528" s="240"/>
      <c r="AK528" s="194"/>
      <c r="AL528" s="240"/>
      <c r="AM528" s="241"/>
      <c r="AN528" s="194"/>
      <c r="AO528" s="240"/>
      <c r="AP528" s="194"/>
    </row>
    <row r="529" customFormat="false" ht="15.75" hidden="false" customHeight="true" outlineLevel="0" collapsed="false">
      <c r="K529" s="240"/>
      <c r="M529" s="240"/>
      <c r="N529" s="241"/>
      <c r="P529" s="240"/>
      <c r="R529" s="240"/>
      <c r="S529" s="241"/>
      <c r="T529" s="194"/>
      <c r="U529" s="240"/>
      <c r="V529" s="194"/>
      <c r="W529" s="240"/>
      <c r="X529" s="241"/>
      <c r="Y529" s="194"/>
      <c r="Z529" s="240"/>
      <c r="AA529" s="194"/>
      <c r="AB529" s="240"/>
      <c r="AC529" s="241"/>
      <c r="AD529" s="194"/>
      <c r="AE529" s="240"/>
      <c r="AF529" s="194"/>
      <c r="AG529" s="240"/>
      <c r="AH529" s="241"/>
      <c r="AI529" s="194"/>
      <c r="AJ529" s="240"/>
      <c r="AK529" s="194"/>
      <c r="AL529" s="240"/>
      <c r="AM529" s="241"/>
      <c r="AN529" s="194"/>
      <c r="AO529" s="240"/>
      <c r="AP529" s="194"/>
    </row>
    <row r="530" customFormat="false" ht="15.75" hidden="false" customHeight="true" outlineLevel="0" collapsed="false">
      <c r="K530" s="240"/>
      <c r="M530" s="240"/>
      <c r="N530" s="241"/>
      <c r="P530" s="240"/>
      <c r="R530" s="240"/>
      <c r="S530" s="241"/>
      <c r="T530" s="194"/>
      <c r="U530" s="240"/>
      <c r="V530" s="194"/>
      <c r="W530" s="240"/>
      <c r="X530" s="241"/>
      <c r="Y530" s="194"/>
      <c r="Z530" s="240"/>
      <c r="AA530" s="194"/>
      <c r="AB530" s="240"/>
      <c r="AC530" s="241"/>
      <c r="AD530" s="194"/>
      <c r="AE530" s="240"/>
      <c r="AF530" s="194"/>
      <c r="AG530" s="240"/>
      <c r="AH530" s="241"/>
      <c r="AI530" s="194"/>
      <c r="AJ530" s="240"/>
      <c r="AK530" s="194"/>
      <c r="AL530" s="240"/>
      <c r="AM530" s="241"/>
      <c r="AN530" s="194"/>
      <c r="AO530" s="240"/>
      <c r="AP530" s="194"/>
    </row>
    <row r="531" customFormat="false" ht="15.75" hidden="false" customHeight="true" outlineLevel="0" collapsed="false">
      <c r="K531" s="240"/>
      <c r="M531" s="240"/>
      <c r="N531" s="241"/>
      <c r="P531" s="240"/>
      <c r="R531" s="240"/>
      <c r="S531" s="241"/>
      <c r="T531" s="194"/>
      <c r="U531" s="240"/>
      <c r="V531" s="194"/>
      <c r="W531" s="240"/>
      <c r="X531" s="241"/>
      <c r="Y531" s="194"/>
      <c r="Z531" s="240"/>
      <c r="AA531" s="194"/>
      <c r="AB531" s="240"/>
      <c r="AC531" s="241"/>
      <c r="AD531" s="194"/>
      <c r="AE531" s="240"/>
      <c r="AF531" s="194"/>
      <c r="AG531" s="240"/>
      <c r="AH531" s="241"/>
      <c r="AI531" s="194"/>
      <c r="AJ531" s="240"/>
      <c r="AK531" s="194"/>
      <c r="AL531" s="240"/>
      <c r="AM531" s="241"/>
      <c r="AN531" s="194"/>
      <c r="AO531" s="240"/>
      <c r="AP531" s="194"/>
    </row>
    <row r="532" customFormat="false" ht="15.75" hidden="false" customHeight="true" outlineLevel="0" collapsed="false">
      <c r="K532" s="240"/>
      <c r="M532" s="240"/>
      <c r="N532" s="241"/>
      <c r="P532" s="240"/>
      <c r="R532" s="240"/>
      <c r="S532" s="241"/>
      <c r="T532" s="194"/>
      <c r="U532" s="240"/>
      <c r="V532" s="194"/>
      <c r="W532" s="240"/>
      <c r="X532" s="241"/>
      <c r="Y532" s="194"/>
      <c r="Z532" s="240"/>
      <c r="AA532" s="194"/>
      <c r="AB532" s="240"/>
      <c r="AC532" s="241"/>
      <c r="AD532" s="194"/>
      <c r="AE532" s="240"/>
      <c r="AF532" s="194"/>
      <c r="AG532" s="240"/>
      <c r="AH532" s="241"/>
      <c r="AI532" s="194"/>
      <c r="AJ532" s="240"/>
      <c r="AK532" s="194"/>
      <c r="AL532" s="240"/>
      <c r="AM532" s="241"/>
      <c r="AN532" s="194"/>
      <c r="AO532" s="240"/>
      <c r="AP532" s="194"/>
    </row>
    <row r="533" customFormat="false" ht="15.75" hidden="false" customHeight="true" outlineLevel="0" collapsed="false">
      <c r="K533" s="240"/>
      <c r="M533" s="240"/>
      <c r="N533" s="241"/>
      <c r="P533" s="240"/>
      <c r="R533" s="240"/>
      <c r="S533" s="241"/>
      <c r="T533" s="194"/>
      <c r="U533" s="240"/>
      <c r="V533" s="194"/>
      <c r="W533" s="240"/>
      <c r="X533" s="241"/>
      <c r="Y533" s="194"/>
      <c r="Z533" s="240"/>
      <c r="AA533" s="194"/>
      <c r="AB533" s="240"/>
      <c r="AC533" s="241"/>
      <c r="AD533" s="194"/>
      <c r="AE533" s="240"/>
      <c r="AF533" s="194"/>
      <c r="AG533" s="240"/>
      <c r="AH533" s="241"/>
      <c r="AI533" s="194"/>
      <c r="AJ533" s="240"/>
      <c r="AK533" s="194"/>
      <c r="AL533" s="240"/>
      <c r="AM533" s="241"/>
      <c r="AN533" s="194"/>
      <c r="AO533" s="240"/>
      <c r="AP533" s="194"/>
    </row>
    <row r="534" customFormat="false" ht="15.75" hidden="false" customHeight="true" outlineLevel="0" collapsed="false">
      <c r="K534" s="240"/>
      <c r="M534" s="240"/>
      <c r="N534" s="241"/>
      <c r="P534" s="240"/>
      <c r="R534" s="240"/>
      <c r="S534" s="241"/>
      <c r="T534" s="194"/>
      <c r="U534" s="240"/>
      <c r="V534" s="194"/>
      <c r="W534" s="240"/>
      <c r="X534" s="241"/>
      <c r="Y534" s="194"/>
      <c r="Z534" s="240"/>
      <c r="AA534" s="194"/>
      <c r="AB534" s="240"/>
      <c r="AC534" s="241"/>
      <c r="AD534" s="194"/>
      <c r="AE534" s="240"/>
      <c r="AF534" s="194"/>
      <c r="AG534" s="240"/>
      <c r="AH534" s="241"/>
      <c r="AI534" s="194"/>
      <c r="AJ534" s="240"/>
      <c r="AK534" s="194"/>
      <c r="AL534" s="240"/>
      <c r="AM534" s="241"/>
      <c r="AN534" s="194"/>
      <c r="AO534" s="240"/>
      <c r="AP534" s="194"/>
    </row>
    <row r="535" customFormat="false" ht="15.75" hidden="false" customHeight="true" outlineLevel="0" collapsed="false">
      <c r="K535" s="240"/>
      <c r="M535" s="240"/>
      <c r="N535" s="241"/>
      <c r="P535" s="240"/>
      <c r="R535" s="240"/>
      <c r="S535" s="241"/>
      <c r="T535" s="194"/>
      <c r="U535" s="240"/>
      <c r="V535" s="194"/>
      <c r="W535" s="240"/>
      <c r="X535" s="241"/>
      <c r="Y535" s="194"/>
      <c r="Z535" s="240"/>
      <c r="AA535" s="194"/>
      <c r="AB535" s="240"/>
      <c r="AC535" s="241"/>
      <c r="AD535" s="194"/>
      <c r="AE535" s="240"/>
      <c r="AF535" s="194"/>
      <c r="AG535" s="240"/>
      <c r="AH535" s="241"/>
      <c r="AI535" s="194"/>
      <c r="AJ535" s="240"/>
      <c r="AK535" s="194"/>
      <c r="AL535" s="240"/>
      <c r="AM535" s="241"/>
      <c r="AN535" s="194"/>
      <c r="AO535" s="240"/>
      <c r="AP535" s="194"/>
    </row>
    <row r="536" customFormat="false" ht="15.75" hidden="false" customHeight="true" outlineLevel="0" collapsed="false">
      <c r="K536" s="240"/>
      <c r="M536" s="240"/>
      <c r="N536" s="241"/>
      <c r="P536" s="240"/>
      <c r="R536" s="240"/>
      <c r="S536" s="241"/>
      <c r="T536" s="194"/>
      <c r="U536" s="240"/>
      <c r="V536" s="194"/>
      <c r="W536" s="240"/>
      <c r="X536" s="241"/>
      <c r="Y536" s="194"/>
      <c r="Z536" s="240"/>
      <c r="AA536" s="194"/>
      <c r="AB536" s="240"/>
      <c r="AC536" s="241"/>
      <c r="AD536" s="194"/>
      <c r="AE536" s="240"/>
      <c r="AF536" s="194"/>
      <c r="AG536" s="240"/>
      <c r="AH536" s="241"/>
      <c r="AI536" s="194"/>
      <c r="AJ536" s="240"/>
      <c r="AK536" s="194"/>
      <c r="AL536" s="240"/>
      <c r="AM536" s="241"/>
      <c r="AN536" s="194"/>
      <c r="AO536" s="240"/>
      <c r="AP536" s="194"/>
    </row>
    <row r="537" customFormat="false" ht="15.75" hidden="false" customHeight="true" outlineLevel="0" collapsed="false">
      <c r="K537" s="240"/>
      <c r="M537" s="240"/>
      <c r="N537" s="241"/>
      <c r="P537" s="240"/>
      <c r="R537" s="240"/>
      <c r="S537" s="241"/>
      <c r="T537" s="194"/>
      <c r="U537" s="240"/>
      <c r="V537" s="194"/>
      <c r="W537" s="240"/>
      <c r="X537" s="241"/>
      <c r="Y537" s="194"/>
      <c r="Z537" s="240"/>
      <c r="AA537" s="194"/>
      <c r="AB537" s="240"/>
      <c r="AC537" s="241"/>
      <c r="AD537" s="194"/>
      <c r="AE537" s="240"/>
      <c r="AF537" s="194"/>
      <c r="AG537" s="240"/>
      <c r="AH537" s="241"/>
      <c r="AI537" s="194"/>
      <c r="AJ537" s="240"/>
      <c r="AK537" s="194"/>
      <c r="AL537" s="240"/>
      <c r="AM537" s="241"/>
      <c r="AN537" s="194"/>
      <c r="AO537" s="240"/>
      <c r="AP537" s="194"/>
    </row>
    <row r="538" customFormat="false" ht="15.75" hidden="false" customHeight="true" outlineLevel="0" collapsed="false">
      <c r="K538" s="240"/>
      <c r="M538" s="240"/>
      <c r="N538" s="241"/>
      <c r="P538" s="240"/>
      <c r="R538" s="240"/>
      <c r="S538" s="241"/>
      <c r="T538" s="194"/>
      <c r="U538" s="240"/>
      <c r="V538" s="194"/>
      <c r="W538" s="240"/>
      <c r="X538" s="241"/>
      <c r="Y538" s="194"/>
      <c r="Z538" s="240"/>
      <c r="AA538" s="194"/>
      <c r="AB538" s="240"/>
      <c r="AC538" s="241"/>
      <c r="AD538" s="194"/>
      <c r="AE538" s="240"/>
      <c r="AF538" s="194"/>
      <c r="AG538" s="240"/>
      <c r="AH538" s="241"/>
      <c r="AI538" s="194"/>
      <c r="AJ538" s="240"/>
      <c r="AK538" s="194"/>
      <c r="AL538" s="240"/>
      <c r="AM538" s="241"/>
      <c r="AN538" s="194"/>
      <c r="AO538" s="240"/>
      <c r="AP538" s="194"/>
    </row>
    <row r="539" customFormat="false" ht="15.75" hidden="false" customHeight="true" outlineLevel="0" collapsed="false">
      <c r="K539" s="240"/>
      <c r="M539" s="240"/>
      <c r="N539" s="241"/>
      <c r="P539" s="240"/>
      <c r="R539" s="240"/>
      <c r="S539" s="241"/>
      <c r="T539" s="194"/>
      <c r="U539" s="240"/>
      <c r="V539" s="194"/>
      <c r="W539" s="240"/>
      <c r="X539" s="241"/>
      <c r="Y539" s="194"/>
      <c r="Z539" s="240"/>
      <c r="AA539" s="194"/>
      <c r="AB539" s="240"/>
      <c r="AC539" s="241"/>
      <c r="AD539" s="194"/>
      <c r="AE539" s="240"/>
      <c r="AF539" s="194"/>
      <c r="AG539" s="240"/>
      <c r="AH539" s="241"/>
      <c r="AI539" s="194"/>
      <c r="AJ539" s="240"/>
      <c r="AK539" s="194"/>
      <c r="AL539" s="240"/>
      <c r="AM539" s="241"/>
      <c r="AN539" s="194"/>
      <c r="AO539" s="240"/>
      <c r="AP539" s="194"/>
    </row>
    <row r="540" customFormat="false" ht="15.75" hidden="false" customHeight="true" outlineLevel="0" collapsed="false">
      <c r="K540" s="240"/>
      <c r="M540" s="240"/>
      <c r="N540" s="241"/>
      <c r="P540" s="240"/>
      <c r="R540" s="240"/>
      <c r="S540" s="241"/>
      <c r="T540" s="194"/>
      <c r="U540" s="240"/>
      <c r="V540" s="194"/>
      <c r="W540" s="240"/>
      <c r="X540" s="241"/>
      <c r="Y540" s="194"/>
      <c r="Z540" s="240"/>
      <c r="AA540" s="194"/>
      <c r="AB540" s="240"/>
      <c r="AC540" s="241"/>
      <c r="AD540" s="194"/>
      <c r="AE540" s="240"/>
      <c r="AF540" s="194"/>
      <c r="AG540" s="240"/>
      <c r="AH540" s="241"/>
      <c r="AI540" s="194"/>
      <c r="AJ540" s="240"/>
      <c r="AK540" s="194"/>
      <c r="AL540" s="240"/>
      <c r="AM540" s="241"/>
      <c r="AN540" s="194"/>
      <c r="AO540" s="240"/>
      <c r="AP540" s="194"/>
    </row>
    <row r="541" customFormat="false" ht="15.75" hidden="false" customHeight="true" outlineLevel="0" collapsed="false">
      <c r="K541" s="240"/>
      <c r="M541" s="240"/>
      <c r="N541" s="241"/>
      <c r="P541" s="240"/>
      <c r="R541" s="240"/>
      <c r="S541" s="241"/>
      <c r="T541" s="194"/>
      <c r="U541" s="240"/>
      <c r="V541" s="194"/>
      <c r="W541" s="240"/>
      <c r="X541" s="241"/>
      <c r="Y541" s="194"/>
      <c r="Z541" s="240"/>
      <c r="AA541" s="194"/>
      <c r="AB541" s="240"/>
      <c r="AC541" s="241"/>
      <c r="AD541" s="194"/>
      <c r="AE541" s="240"/>
      <c r="AF541" s="194"/>
      <c r="AG541" s="240"/>
      <c r="AH541" s="241"/>
      <c r="AI541" s="194"/>
      <c r="AJ541" s="240"/>
      <c r="AK541" s="194"/>
      <c r="AL541" s="240"/>
      <c r="AM541" s="241"/>
      <c r="AN541" s="194"/>
      <c r="AO541" s="240"/>
      <c r="AP541" s="194"/>
    </row>
    <row r="542" customFormat="false" ht="15.75" hidden="false" customHeight="true" outlineLevel="0" collapsed="false">
      <c r="K542" s="240"/>
      <c r="M542" s="240"/>
      <c r="N542" s="241"/>
      <c r="P542" s="240"/>
      <c r="R542" s="240"/>
      <c r="S542" s="241"/>
      <c r="T542" s="194"/>
      <c r="U542" s="240"/>
      <c r="V542" s="194"/>
      <c r="W542" s="240"/>
      <c r="X542" s="241"/>
      <c r="Y542" s="194"/>
      <c r="Z542" s="240"/>
      <c r="AA542" s="194"/>
      <c r="AB542" s="240"/>
      <c r="AC542" s="241"/>
      <c r="AD542" s="194"/>
      <c r="AE542" s="240"/>
      <c r="AF542" s="194"/>
      <c r="AG542" s="240"/>
      <c r="AH542" s="241"/>
      <c r="AI542" s="194"/>
      <c r="AJ542" s="240"/>
      <c r="AK542" s="194"/>
      <c r="AL542" s="240"/>
      <c r="AM542" s="241"/>
      <c r="AN542" s="194"/>
      <c r="AO542" s="240"/>
      <c r="AP542" s="194"/>
    </row>
    <row r="543" customFormat="false" ht="15.75" hidden="false" customHeight="true" outlineLevel="0" collapsed="false">
      <c r="K543" s="240"/>
      <c r="M543" s="240"/>
      <c r="N543" s="241"/>
      <c r="P543" s="240"/>
      <c r="R543" s="240"/>
      <c r="S543" s="241"/>
      <c r="T543" s="194"/>
      <c r="U543" s="240"/>
      <c r="V543" s="194"/>
      <c r="W543" s="240"/>
      <c r="X543" s="241"/>
      <c r="Y543" s="194"/>
      <c r="Z543" s="240"/>
      <c r="AA543" s="194"/>
      <c r="AB543" s="240"/>
      <c r="AC543" s="241"/>
      <c r="AD543" s="194"/>
      <c r="AE543" s="240"/>
      <c r="AF543" s="194"/>
      <c r="AG543" s="240"/>
      <c r="AH543" s="241"/>
      <c r="AI543" s="194"/>
      <c r="AJ543" s="240"/>
      <c r="AK543" s="194"/>
      <c r="AL543" s="240"/>
      <c r="AM543" s="241"/>
      <c r="AN543" s="194"/>
      <c r="AO543" s="240"/>
      <c r="AP543" s="194"/>
    </row>
    <row r="544" customFormat="false" ht="15.75" hidden="false" customHeight="true" outlineLevel="0" collapsed="false">
      <c r="K544" s="240"/>
      <c r="M544" s="240"/>
      <c r="N544" s="241"/>
      <c r="P544" s="240"/>
      <c r="R544" s="240"/>
      <c r="S544" s="241"/>
      <c r="T544" s="194"/>
      <c r="U544" s="240"/>
      <c r="V544" s="194"/>
      <c r="W544" s="240"/>
      <c r="X544" s="241"/>
      <c r="Y544" s="194"/>
      <c r="Z544" s="240"/>
      <c r="AA544" s="194"/>
      <c r="AB544" s="240"/>
      <c r="AC544" s="241"/>
      <c r="AD544" s="194"/>
      <c r="AE544" s="240"/>
      <c r="AF544" s="194"/>
      <c r="AG544" s="240"/>
      <c r="AH544" s="241"/>
      <c r="AI544" s="194"/>
      <c r="AJ544" s="240"/>
      <c r="AK544" s="194"/>
      <c r="AL544" s="240"/>
      <c r="AM544" s="241"/>
      <c r="AN544" s="194"/>
      <c r="AO544" s="240"/>
      <c r="AP544" s="194"/>
    </row>
    <row r="545" customFormat="false" ht="15.75" hidden="false" customHeight="true" outlineLevel="0" collapsed="false">
      <c r="K545" s="240"/>
      <c r="M545" s="240"/>
      <c r="N545" s="241"/>
      <c r="P545" s="240"/>
      <c r="R545" s="240"/>
      <c r="S545" s="241"/>
      <c r="T545" s="194"/>
      <c r="U545" s="240"/>
      <c r="V545" s="194"/>
      <c r="W545" s="240"/>
      <c r="X545" s="241"/>
      <c r="Y545" s="194"/>
      <c r="Z545" s="240"/>
      <c r="AA545" s="194"/>
      <c r="AB545" s="240"/>
      <c r="AC545" s="241"/>
      <c r="AD545" s="194"/>
      <c r="AE545" s="240"/>
      <c r="AF545" s="194"/>
      <c r="AG545" s="240"/>
      <c r="AH545" s="241"/>
      <c r="AI545" s="194"/>
      <c r="AJ545" s="240"/>
      <c r="AK545" s="194"/>
      <c r="AL545" s="240"/>
      <c r="AM545" s="241"/>
      <c r="AN545" s="194"/>
      <c r="AO545" s="240"/>
      <c r="AP545" s="194"/>
    </row>
    <row r="546" customFormat="false" ht="15.75" hidden="false" customHeight="true" outlineLevel="0" collapsed="false">
      <c r="K546" s="240"/>
      <c r="M546" s="240"/>
      <c r="N546" s="241"/>
      <c r="P546" s="240"/>
      <c r="R546" s="240"/>
      <c r="S546" s="241"/>
      <c r="T546" s="194"/>
      <c r="U546" s="240"/>
      <c r="V546" s="194"/>
      <c r="W546" s="240"/>
      <c r="X546" s="241"/>
      <c r="Y546" s="194"/>
      <c r="Z546" s="240"/>
      <c r="AA546" s="194"/>
      <c r="AB546" s="240"/>
      <c r="AC546" s="241"/>
      <c r="AD546" s="194"/>
      <c r="AE546" s="240"/>
      <c r="AF546" s="194"/>
      <c r="AG546" s="240"/>
      <c r="AH546" s="241"/>
      <c r="AI546" s="194"/>
      <c r="AJ546" s="240"/>
      <c r="AK546" s="194"/>
      <c r="AL546" s="240"/>
      <c r="AM546" s="241"/>
      <c r="AN546" s="194"/>
      <c r="AO546" s="240"/>
      <c r="AP546" s="194"/>
    </row>
    <row r="547" customFormat="false" ht="15.75" hidden="false" customHeight="true" outlineLevel="0" collapsed="false">
      <c r="K547" s="240"/>
      <c r="M547" s="240"/>
      <c r="N547" s="241"/>
      <c r="P547" s="240"/>
      <c r="R547" s="240"/>
      <c r="S547" s="241"/>
      <c r="T547" s="194"/>
      <c r="U547" s="240"/>
      <c r="V547" s="194"/>
      <c r="W547" s="240"/>
      <c r="X547" s="241"/>
      <c r="Y547" s="194"/>
      <c r="Z547" s="240"/>
      <c r="AA547" s="194"/>
      <c r="AB547" s="240"/>
      <c r="AC547" s="241"/>
      <c r="AD547" s="194"/>
      <c r="AE547" s="240"/>
      <c r="AF547" s="194"/>
      <c r="AG547" s="240"/>
      <c r="AH547" s="241"/>
      <c r="AI547" s="194"/>
      <c r="AJ547" s="240"/>
      <c r="AK547" s="194"/>
      <c r="AL547" s="240"/>
      <c r="AM547" s="241"/>
      <c r="AN547" s="194"/>
      <c r="AO547" s="240"/>
      <c r="AP547" s="194"/>
    </row>
    <row r="548" customFormat="false" ht="15.75" hidden="false" customHeight="true" outlineLevel="0" collapsed="false">
      <c r="K548" s="240"/>
      <c r="M548" s="240"/>
      <c r="N548" s="241"/>
      <c r="P548" s="240"/>
      <c r="R548" s="240"/>
      <c r="S548" s="241"/>
      <c r="T548" s="194"/>
      <c r="U548" s="240"/>
      <c r="V548" s="194"/>
      <c r="W548" s="240"/>
      <c r="X548" s="241"/>
      <c r="Y548" s="194"/>
      <c r="Z548" s="240"/>
      <c r="AA548" s="194"/>
      <c r="AB548" s="240"/>
      <c r="AC548" s="241"/>
      <c r="AD548" s="194"/>
      <c r="AE548" s="240"/>
      <c r="AF548" s="194"/>
      <c r="AG548" s="240"/>
      <c r="AH548" s="241"/>
      <c r="AI548" s="194"/>
      <c r="AJ548" s="240"/>
      <c r="AK548" s="194"/>
      <c r="AL548" s="240"/>
      <c r="AM548" s="241"/>
      <c r="AN548" s="194"/>
      <c r="AO548" s="240"/>
      <c r="AP548" s="194"/>
    </row>
    <row r="549" customFormat="false" ht="15.75" hidden="false" customHeight="true" outlineLevel="0" collapsed="false">
      <c r="K549" s="240"/>
      <c r="M549" s="240"/>
      <c r="N549" s="241"/>
      <c r="P549" s="240"/>
      <c r="R549" s="240"/>
      <c r="S549" s="241"/>
      <c r="T549" s="194"/>
      <c r="U549" s="240"/>
      <c r="V549" s="194"/>
      <c r="W549" s="240"/>
      <c r="X549" s="241"/>
      <c r="Y549" s="194"/>
      <c r="Z549" s="240"/>
      <c r="AA549" s="194"/>
      <c r="AB549" s="240"/>
      <c r="AC549" s="241"/>
      <c r="AD549" s="194"/>
      <c r="AE549" s="240"/>
      <c r="AF549" s="194"/>
      <c r="AG549" s="240"/>
      <c r="AH549" s="241"/>
      <c r="AI549" s="194"/>
      <c r="AJ549" s="240"/>
      <c r="AK549" s="194"/>
      <c r="AL549" s="240"/>
      <c r="AM549" s="241"/>
      <c r="AN549" s="194"/>
      <c r="AO549" s="240"/>
      <c r="AP549" s="194"/>
    </row>
    <row r="550" customFormat="false" ht="15.75" hidden="false" customHeight="true" outlineLevel="0" collapsed="false">
      <c r="K550" s="240"/>
      <c r="M550" s="240"/>
      <c r="N550" s="241"/>
      <c r="P550" s="240"/>
      <c r="R550" s="240"/>
      <c r="S550" s="241"/>
      <c r="T550" s="194"/>
      <c r="U550" s="240"/>
      <c r="V550" s="194"/>
      <c r="W550" s="240"/>
      <c r="X550" s="241"/>
      <c r="Y550" s="194"/>
      <c r="Z550" s="240"/>
      <c r="AA550" s="194"/>
      <c r="AB550" s="240"/>
      <c r="AC550" s="241"/>
      <c r="AD550" s="194"/>
      <c r="AE550" s="240"/>
      <c r="AF550" s="194"/>
      <c r="AG550" s="240"/>
      <c r="AH550" s="241"/>
      <c r="AI550" s="194"/>
      <c r="AJ550" s="240"/>
      <c r="AK550" s="194"/>
      <c r="AL550" s="240"/>
      <c r="AM550" s="241"/>
      <c r="AN550" s="194"/>
      <c r="AO550" s="240"/>
      <c r="AP550" s="194"/>
    </row>
    <row r="551" customFormat="false" ht="15.75" hidden="false" customHeight="true" outlineLevel="0" collapsed="false">
      <c r="K551" s="240"/>
      <c r="M551" s="240"/>
      <c r="N551" s="241"/>
      <c r="P551" s="240"/>
      <c r="R551" s="240"/>
      <c r="S551" s="241"/>
      <c r="T551" s="194"/>
      <c r="U551" s="240"/>
      <c r="V551" s="194"/>
      <c r="W551" s="240"/>
      <c r="X551" s="241"/>
      <c r="Y551" s="194"/>
      <c r="Z551" s="240"/>
      <c r="AA551" s="194"/>
      <c r="AB551" s="240"/>
      <c r="AC551" s="241"/>
      <c r="AD551" s="194"/>
      <c r="AE551" s="240"/>
      <c r="AF551" s="194"/>
      <c r="AG551" s="240"/>
      <c r="AH551" s="241"/>
      <c r="AI551" s="194"/>
      <c r="AJ551" s="240"/>
      <c r="AK551" s="194"/>
      <c r="AL551" s="240"/>
      <c r="AM551" s="241"/>
      <c r="AN551" s="194"/>
      <c r="AO551" s="240"/>
      <c r="AP551" s="194"/>
    </row>
    <row r="552" customFormat="false" ht="15.75" hidden="false" customHeight="true" outlineLevel="0" collapsed="false">
      <c r="K552" s="240"/>
      <c r="M552" s="240"/>
      <c r="N552" s="241"/>
      <c r="P552" s="240"/>
      <c r="R552" s="240"/>
      <c r="S552" s="241"/>
      <c r="T552" s="194"/>
      <c r="U552" s="240"/>
      <c r="V552" s="194"/>
      <c r="W552" s="240"/>
      <c r="X552" s="241"/>
      <c r="Y552" s="194"/>
      <c r="Z552" s="240"/>
      <c r="AA552" s="194"/>
      <c r="AB552" s="240"/>
      <c r="AC552" s="241"/>
      <c r="AD552" s="194"/>
      <c r="AE552" s="240"/>
      <c r="AF552" s="194"/>
      <c r="AG552" s="240"/>
      <c r="AH552" s="241"/>
      <c r="AI552" s="194"/>
      <c r="AJ552" s="240"/>
      <c r="AK552" s="194"/>
      <c r="AL552" s="240"/>
      <c r="AM552" s="241"/>
      <c r="AN552" s="194"/>
      <c r="AO552" s="240"/>
      <c r="AP552" s="194"/>
    </row>
    <row r="553" customFormat="false" ht="15.75" hidden="false" customHeight="true" outlineLevel="0" collapsed="false">
      <c r="K553" s="240"/>
      <c r="M553" s="240"/>
      <c r="N553" s="241"/>
      <c r="P553" s="240"/>
      <c r="R553" s="240"/>
      <c r="S553" s="241"/>
      <c r="T553" s="194"/>
      <c r="U553" s="240"/>
      <c r="V553" s="194"/>
      <c r="W553" s="240"/>
      <c r="X553" s="241"/>
      <c r="Y553" s="194"/>
      <c r="Z553" s="240"/>
      <c r="AA553" s="194"/>
      <c r="AB553" s="240"/>
      <c r="AC553" s="241"/>
      <c r="AD553" s="194"/>
      <c r="AE553" s="240"/>
      <c r="AF553" s="194"/>
      <c r="AG553" s="240"/>
      <c r="AH553" s="241"/>
      <c r="AI553" s="194"/>
      <c r="AJ553" s="240"/>
      <c r="AK553" s="194"/>
      <c r="AL553" s="240"/>
      <c r="AM553" s="241"/>
      <c r="AN553" s="194"/>
      <c r="AO553" s="240"/>
      <c r="AP553" s="194"/>
    </row>
    <row r="554" customFormat="false" ht="15.75" hidden="false" customHeight="true" outlineLevel="0" collapsed="false">
      <c r="K554" s="240"/>
      <c r="M554" s="240"/>
      <c r="N554" s="241"/>
      <c r="P554" s="240"/>
      <c r="R554" s="240"/>
      <c r="S554" s="241"/>
      <c r="T554" s="194"/>
      <c r="U554" s="240"/>
      <c r="V554" s="194"/>
      <c r="W554" s="240"/>
      <c r="X554" s="241"/>
      <c r="Y554" s="194"/>
      <c r="Z554" s="240"/>
      <c r="AA554" s="194"/>
      <c r="AB554" s="240"/>
      <c r="AC554" s="241"/>
      <c r="AD554" s="194"/>
      <c r="AE554" s="240"/>
      <c r="AF554" s="194"/>
      <c r="AG554" s="240"/>
      <c r="AH554" s="241"/>
      <c r="AI554" s="194"/>
      <c r="AJ554" s="240"/>
      <c r="AK554" s="194"/>
      <c r="AL554" s="240"/>
      <c r="AM554" s="241"/>
      <c r="AN554" s="194"/>
      <c r="AO554" s="240"/>
      <c r="AP554" s="194"/>
    </row>
    <row r="555" customFormat="false" ht="15.75" hidden="false" customHeight="true" outlineLevel="0" collapsed="false">
      <c r="K555" s="240"/>
      <c r="M555" s="240"/>
      <c r="N555" s="241"/>
      <c r="P555" s="240"/>
      <c r="R555" s="240"/>
      <c r="S555" s="241"/>
      <c r="T555" s="194"/>
      <c r="U555" s="240"/>
      <c r="V555" s="194"/>
      <c r="W555" s="240"/>
      <c r="X555" s="241"/>
      <c r="Y555" s="194"/>
      <c r="Z555" s="240"/>
      <c r="AA555" s="194"/>
      <c r="AB555" s="240"/>
      <c r="AC555" s="241"/>
      <c r="AD555" s="194"/>
      <c r="AE555" s="240"/>
      <c r="AF555" s="194"/>
      <c r="AG555" s="240"/>
      <c r="AH555" s="241"/>
      <c r="AI555" s="194"/>
      <c r="AJ555" s="240"/>
      <c r="AK555" s="194"/>
      <c r="AL555" s="240"/>
      <c r="AM555" s="241"/>
      <c r="AN555" s="194"/>
      <c r="AO555" s="240"/>
      <c r="AP555" s="194"/>
    </row>
    <row r="556" customFormat="false" ht="15.75" hidden="false" customHeight="true" outlineLevel="0" collapsed="false">
      <c r="K556" s="240"/>
      <c r="M556" s="240"/>
      <c r="N556" s="241"/>
      <c r="P556" s="240"/>
      <c r="R556" s="240"/>
      <c r="S556" s="241"/>
      <c r="T556" s="194"/>
      <c r="U556" s="240"/>
      <c r="V556" s="194"/>
      <c r="W556" s="240"/>
      <c r="X556" s="241"/>
      <c r="Y556" s="194"/>
      <c r="Z556" s="240"/>
      <c r="AA556" s="194"/>
      <c r="AB556" s="240"/>
      <c r="AC556" s="241"/>
      <c r="AD556" s="194"/>
      <c r="AE556" s="240"/>
      <c r="AF556" s="194"/>
      <c r="AG556" s="240"/>
      <c r="AH556" s="241"/>
      <c r="AI556" s="194"/>
      <c r="AJ556" s="240"/>
      <c r="AK556" s="194"/>
      <c r="AL556" s="240"/>
      <c r="AM556" s="241"/>
      <c r="AN556" s="194"/>
      <c r="AO556" s="240"/>
      <c r="AP556" s="194"/>
    </row>
    <row r="557" customFormat="false" ht="15.75" hidden="false" customHeight="true" outlineLevel="0" collapsed="false">
      <c r="K557" s="240"/>
      <c r="M557" s="240"/>
      <c r="N557" s="241"/>
      <c r="P557" s="240"/>
      <c r="R557" s="240"/>
      <c r="S557" s="241"/>
      <c r="T557" s="194"/>
      <c r="U557" s="240"/>
      <c r="V557" s="194"/>
      <c r="W557" s="240"/>
      <c r="X557" s="241"/>
      <c r="Y557" s="194"/>
      <c r="Z557" s="240"/>
      <c r="AA557" s="194"/>
      <c r="AB557" s="240"/>
      <c r="AC557" s="241"/>
      <c r="AD557" s="194"/>
      <c r="AE557" s="240"/>
      <c r="AF557" s="194"/>
      <c r="AG557" s="240"/>
      <c r="AH557" s="241"/>
      <c r="AI557" s="194"/>
      <c r="AJ557" s="240"/>
      <c r="AK557" s="194"/>
      <c r="AL557" s="240"/>
      <c r="AM557" s="241"/>
      <c r="AN557" s="194"/>
      <c r="AO557" s="240"/>
      <c r="AP557" s="194"/>
    </row>
    <row r="558" customFormat="false" ht="15.75" hidden="false" customHeight="true" outlineLevel="0" collapsed="false">
      <c r="K558" s="240"/>
      <c r="M558" s="240"/>
      <c r="N558" s="241"/>
      <c r="P558" s="240"/>
      <c r="R558" s="240"/>
      <c r="S558" s="241"/>
      <c r="T558" s="194"/>
      <c r="U558" s="240"/>
      <c r="V558" s="194"/>
      <c r="W558" s="240"/>
      <c r="X558" s="241"/>
      <c r="Y558" s="194"/>
      <c r="Z558" s="240"/>
      <c r="AA558" s="194"/>
      <c r="AB558" s="240"/>
      <c r="AC558" s="241"/>
      <c r="AD558" s="194"/>
      <c r="AE558" s="240"/>
      <c r="AF558" s="194"/>
      <c r="AG558" s="240"/>
      <c r="AH558" s="241"/>
      <c r="AI558" s="194"/>
      <c r="AJ558" s="240"/>
      <c r="AK558" s="194"/>
      <c r="AL558" s="240"/>
      <c r="AM558" s="241"/>
      <c r="AN558" s="194"/>
      <c r="AO558" s="240"/>
      <c r="AP558" s="194"/>
    </row>
    <row r="559" customFormat="false" ht="15.75" hidden="false" customHeight="true" outlineLevel="0" collapsed="false">
      <c r="K559" s="240"/>
      <c r="M559" s="240"/>
      <c r="N559" s="241"/>
      <c r="P559" s="240"/>
      <c r="R559" s="240"/>
      <c r="S559" s="241"/>
      <c r="T559" s="194"/>
      <c r="U559" s="240"/>
      <c r="V559" s="194"/>
      <c r="W559" s="240"/>
      <c r="X559" s="241"/>
      <c r="Y559" s="194"/>
      <c r="Z559" s="240"/>
      <c r="AA559" s="194"/>
      <c r="AB559" s="240"/>
      <c r="AC559" s="241"/>
      <c r="AD559" s="194"/>
      <c r="AE559" s="240"/>
      <c r="AF559" s="194"/>
      <c r="AG559" s="240"/>
      <c r="AH559" s="241"/>
      <c r="AI559" s="194"/>
      <c r="AJ559" s="240"/>
      <c r="AK559" s="194"/>
      <c r="AL559" s="240"/>
      <c r="AM559" s="241"/>
      <c r="AN559" s="194"/>
      <c r="AO559" s="240"/>
      <c r="AP559" s="194"/>
    </row>
    <row r="560" customFormat="false" ht="15.75" hidden="false" customHeight="true" outlineLevel="0" collapsed="false">
      <c r="K560" s="240"/>
      <c r="M560" s="240"/>
      <c r="N560" s="241"/>
      <c r="P560" s="240"/>
      <c r="R560" s="240"/>
      <c r="S560" s="241"/>
      <c r="T560" s="194"/>
      <c r="U560" s="240"/>
      <c r="V560" s="194"/>
      <c r="W560" s="240"/>
      <c r="X560" s="241"/>
      <c r="Y560" s="194"/>
      <c r="Z560" s="240"/>
      <c r="AA560" s="194"/>
      <c r="AB560" s="240"/>
      <c r="AC560" s="241"/>
      <c r="AD560" s="194"/>
      <c r="AE560" s="240"/>
      <c r="AF560" s="194"/>
      <c r="AG560" s="240"/>
      <c r="AH560" s="241"/>
      <c r="AI560" s="194"/>
      <c r="AJ560" s="240"/>
      <c r="AK560" s="194"/>
      <c r="AL560" s="240"/>
      <c r="AM560" s="241"/>
      <c r="AN560" s="194"/>
      <c r="AO560" s="240"/>
      <c r="AP560" s="194"/>
    </row>
    <row r="561" customFormat="false" ht="15.75" hidden="false" customHeight="true" outlineLevel="0" collapsed="false">
      <c r="K561" s="240"/>
      <c r="M561" s="240"/>
      <c r="N561" s="241"/>
      <c r="P561" s="240"/>
      <c r="R561" s="240"/>
      <c r="S561" s="241"/>
      <c r="T561" s="194"/>
      <c r="U561" s="240"/>
      <c r="V561" s="194"/>
      <c r="W561" s="240"/>
      <c r="X561" s="241"/>
      <c r="Y561" s="194"/>
      <c r="Z561" s="240"/>
      <c r="AA561" s="194"/>
      <c r="AB561" s="240"/>
      <c r="AC561" s="241"/>
      <c r="AD561" s="194"/>
      <c r="AE561" s="240"/>
      <c r="AF561" s="194"/>
      <c r="AG561" s="240"/>
      <c r="AH561" s="241"/>
      <c r="AI561" s="194"/>
      <c r="AJ561" s="240"/>
      <c r="AK561" s="194"/>
      <c r="AL561" s="240"/>
      <c r="AM561" s="241"/>
      <c r="AN561" s="194"/>
      <c r="AO561" s="240"/>
      <c r="AP561" s="194"/>
    </row>
    <row r="562" customFormat="false" ht="15.75" hidden="false" customHeight="true" outlineLevel="0" collapsed="false">
      <c r="K562" s="240"/>
      <c r="M562" s="240"/>
      <c r="N562" s="241"/>
      <c r="P562" s="240"/>
      <c r="R562" s="240"/>
      <c r="S562" s="241"/>
      <c r="T562" s="194"/>
      <c r="U562" s="240"/>
      <c r="V562" s="194"/>
      <c r="W562" s="240"/>
      <c r="X562" s="241"/>
      <c r="Y562" s="194"/>
      <c r="Z562" s="240"/>
      <c r="AA562" s="194"/>
      <c r="AB562" s="240"/>
      <c r="AC562" s="241"/>
      <c r="AD562" s="194"/>
      <c r="AE562" s="240"/>
      <c r="AF562" s="194"/>
      <c r="AG562" s="240"/>
      <c r="AH562" s="241"/>
      <c r="AI562" s="194"/>
      <c r="AJ562" s="240"/>
      <c r="AK562" s="194"/>
      <c r="AL562" s="240"/>
      <c r="AM562" s="241"/>
      <c r="AN562" s="194"/>
      <c r="AO562" s="240"/>
      <c r="AP562" s="194"/>
    </row>
    <row r="563" customFormat="false" ht="15.75" hidden="false" customHeight="true" outlineLevel="0" collapsed="false">
      <c r="K563" s="240"/>
      <c r="M563" s="240"/>
      <c r="N563" s="241"/>
      <c r="P563" s="240"/>
      <c r="R563" s="240"/>
      <c r="S563" s="241"/>
      <c r="T563" s="194"/>
      <c r="U563" s="240"/>
      <c r="V563" s="194"/>
      <c r="W563" s="240"/>
      <c r="X563" s="241"/>
      <c r="Y563" s="194"/>
      <c r="Z563" s="240"/>
      <c r="AA563" s="194"/>
      <c r="AB563" s="240"/>
      <c r="AC563" s="241"/>
      <c r="AD563" s="194"/>
      <c r="AE563" s="240"/>
      <c r="AF563" s="194"/>
      <c r="AG563" s="240"/>
      <c r="AH563" s="241"/>
      <c r="AI563" s="194"/>
      <c r="AJ563" s="240"/>
      <c r="AK563" s="194"/>
      <c r="AL563" s="240"/>
      <c r="AM563" s="241"/>
      <c r="AN563" s="194"/>
      <c r="AO563" s="240"/>
      <c r="AP563" s="194"/>
    </row>
    <row r="564" customFormat="false" ht="15.75" hidden="false" customHeight="true" outlineLevel="0" collapsed="false">
      <c r="K564" s="240"/>
      <c r="M564" s="240"/>
      <c r="N564" s="241"/>
      <c r="P564" s="240"/>
      <c r="R564" s="240"/>
      <c r="S564" s="241"/>
      <c r="T564" s="194"/>
      <c r="U564" s="240"/>
      <c r="V564" s="194"/>
      <c r="W564" s="240"/>
      <c r="X564" s="241"/>
      <c r="Y564" s="194"/>
      <c r="Z564" s="240"/>
      <c r="AA564" s="194"/>
      <c r="AB564" s="240"/>
      <c r="AC564" s="241"/>
      <c r="AD564" s="194"/>
      <c r="AE564" s="240"/>
      <c r="AF564" s="194"/>
      <c r="AG564" s="240"/>
      <c r="AH564" s="241"/>
      <c r="AI564" s="194"/>
      <c r="AJ564" s="240"/>
      <c r="AK564" s="194"/>
      <c r="AL564" s="240"/>
      <c r="AM564" s="241"/>
      <c r="AN564" s="194"/>
      <c r="AO564" s="240"/>
      <c r="AP564" s="194"/>
    </row>
    <row r="565" customFormat="false" ht="15.75" hidden="false" customHeight="true" outlineLevel="0" collapsed="false">
      <c r="K565" s="240"/>
      <c r="M565" s="240"/>
      <c r="N565" s="241"/>
      <c r="P565" s="240"/>
      <c r="R565" s="240"/>
      <c r="S565" s="241"/>
      <c r="T565" s="194"/>
      <c r="U565" s="240"/>
      <c r="V565" s="194"/>
      <c r="W565" s="240"/>
      <c r="X565" s="241"/>
      <c r="Y565" s="194"/>
      <c r="Z565" s="240"/>
      <c r="AA565" s="194"/>
      <c r="AB565" s="240"/>
      <c r="AC565" s="241"/>
      <c r="AD565" s="194"/>
      <c r="AE565" s="240"/>
      <c r="AF565" s="194"/>
      <c r="AG565" s="240"/>
      <c r="AH565" s="241"/>
      <c r="AI565" s="194"/>
      <c r="AJ565" s="240"/>
      <c r="AK565" s="194"/>
      <c r="AL565" s="240"/>
      <c r="AM565" s="241"/>
      <c r="AN565" s="194"/>
      <c r="AO565" s="240"/>
      <c r="AP565" s="194"/>
    </row>
    <row r="566" customFormat="false" ht="15.75" hidden="false" customHeight="true" outlineLevel="0" collapsed="false">
      <c r="K566" s="240"/>
      <c r="M566" s="240"/>
      <c r="N566" s="241"/>
      <c r="P566" s="240"/>
      <c r="R566" s="240"/>
      <c r="S566" s="241"/>
      <c r="T566" s="194"/>
      <c r="U566" s="240"/>
      <c r="V566" s="194"/>
      <c r="W566" s="240"/>
      <c r="X566" s="241"/>
      <c r="Y566" s="194"/>
      <c r="Z566" s="240"/>
      <c r="AA566" s="194"/>
      <c r="AB566" s="240"/>
      <c r="AC566" s="241"/>
      <c r="AD566" s="194"/>
      <c r="AE566" s="240"/>
      <c r="AF566" s="194"/>
      <c r="AG566" s="240"/>
      <c r="AH566" s="241"/>
      <c r="AI566" s="194"/>
      <c r="AJ566" s="240"/>
      <c r="AK566" s="194"/>
      <c r="AL566" s="240"/>
      <c r="AM566" s="241"/>
      <c r="AN566" s="194"/>
      <c r="AO566" s="240"/>
      <c r="AP566" s="194"/>
    </row>
    <row r="567" customFormat="false" ht="15.75" hidden="false" customHeight="true" outlineLevel="0" collapsed="false">
      <c r="K567" s="240"/>
      <c r="M567" s="240"/>
      <c r="N567" s="241"/>
      <c r="P567" s="240"/>
      <c r="R567" s="240"/>
      <c r="S567" s="241"/>
      <c r="T567" s="194"/>
      <c r="U567" s="240"/>
      <c r="V567" s="194"/>
      <c r="W567" s="240"/>
      <c r="X567" s="241"/>
      <c r="Y567" s="194"/>
      <c r="Z567" s="240"/>
      <c r="AA567" s="194"/>
      <c r="AB567" s="240"/>
      <c r="AC567" s="241"/>
      <c r="AD567" s="194"/>
      <c r="AE567" s="240"/>
      <c r="AF567" s="194"/>
      <c r="AG567" s="240"/>
      <c r="AH567" s="241"/>
      <c r="AI567" s="194"/>
      <c r="AJ567" s="240"/>
      <c r="AK567" s="194"/>
      <c r="AL567" s="240"/>
      <c r="AM567" s="241"/>
      <c r="AN567" s="194"/>
      <c r="AO567" s="240"/>
      <c r="AP567" s="194"/>
    </row>
    <row r="568" customFormat="false" ht="15.75" hidden="false" customHeight="true" outlineLevel="0" collapsed="false">
      <c r="K568" s="240"/>
      <c r="M568" s="240"/>
      <c r="N568" s="241"/>
      <c r="P568" s="240"/>
      <c r="R568" s="240"/>
      <c r="S568" s="241"/>
      <c r="T568" s="194"/>
      <c r="U568" s="240"/>
      <c r="V568" s="194"/>
      <c r="W568" s="240"/>
      <c r="X568" s="241"/>
      <c r="Y568" s="194"/>
      <c r="Z568" s="240"/>
      <c r="AA568" s="194"/>
      <c r="AB568" s="240"/>
      <c r="AC568" s="241"/>
      <c r="AD568" s="194"/>
      <c r="AE568" s="240"/>
      <c r="AF568" s="194"/>
      <c r="AG568" s="240"/>
      <c r="AH568" s="241"/>
      <c r="AI568" s="194"/>
      <c r="AJ568" s="240"/>
      <c r="AK568" s="194"/>
      <c r="AL568" s="240"/>
      <c r="AM568" s="241"/>
      <c r="AN568" s="194"/>
      <c r="AO568" s="240"/>
      <c r="AP568" s="194"/>
    </row>
    <row r="569" customFormat="false" ht="15.75" hidden="false" customHeight="true" outlineLevel="0" collapsed="false">
      <c r="K569" s="240"/>
      <c r="M569" s="240"/>
      <c r="N569" s="241"/>
      <c r="P569" s="240"/>
      <c r="R569" s="240"/>
      <c r="S569" s="241"/>
      <c r="T569" s="194"/>
      <c r="U569" s="240"/>
      <c r="V569" s="194"/>
      <c r="W569" s="240"/>
      <c r="X569" s="241"/>
      <c r="Y569" s="194"/>
      <c r="Z569" s="240"/>
      <c r="AA569" s="194"/>
      <c r="AB569" s="240"/>
      <c r="AC569" s="241"/>
      <c r="AD569" s="194"/>
      <c r="AE569" s="240"/>
      <c r="AF569" s="194"/>
      <c r="AG569" s="240"/>
      <c r="AH569" s="241"/>
      <c r="AI569" s="194"/>
      <c r="AJ569" s="240"/>
      <c r="AK569" s="194"/>
      <c r="AL569" s="240"/>
      <c r="AM569" s="241"/>
      <c r="AN569" s="194"/>
      <c r="AO569" s="240"/>
      <c r="AP569" s="194"/>
    </row>
    <row r="570" customFormat="false" ht="15.75" hidden="false" customHeight="true" outlineLevel="0" collapsed="false">
      <c r="K570" s="240"/>
      <c r="M570" s="240"/>
      <c r="N570" s="241"/>
      <c r="P570" s="240"/>
      <c r="R570" s="240"/>
      <c r="S570" s="241"/>
      <c r="T570" s="194"/>
      <c r="U570" s="240"/>
      <c r="V570" s="194"/>
      <c r="W570" s="240"/>
      <c r="X570" s="241"/>
      <c r="Y570" s="194"/>
      <c r="Z570" s="240"/>
      <c r="AA570" s="194"/>
      <c r="AB570" s="240"/>
      <c r="AC570" s="241"/>
      <c r="AD570" s="194"/>
      <c r="AE570" s="240"/>
      <c r="AF570" s="194"/>
      <c r="AG570" s="240"/>
      <c r="AH570" s="241"/>
      <c r="AI570" s="194"/>
      <c r="AJ570" s="240"/>
      <c r="AK570" s="194"/>
      <c r="AL570" s="240"/>
      <c r="AM570" s="241"/>
      <c r="AN570" s="194"/>
      <c r="AO570" s="240"/>
      <c r="AP570" s="194"/>
    </row>
    <row r="571" customFormat="false" ht="15.75" hidden="false" customHeight="true" outlineLevel="0" collapsed="false">
      <c r="K571" s="240"/>
      <c r="M571" s="240"/>
      <c r="N571" s="241"/>
      <c r="P571" s="240"/>
      <c r="R571" s="240"/>
      <c r="S571" s="241"/>
      <c r="T571" s="194"/>
      <c r="U571" s="240"/>
      <c r="V571" s="194"/>
      <c r="W571" s="240"/>
      <c r="X571" s="241"/>
      <c r="Y571" s="194"/>
      <c r="Z571" s="240"/>
      <c r="AA571" s="194"/>
      <c r="AB571" s="240"/>
      <c r="AC571" s="241"/>
      <c r="AD571" s="194"/>
      <c r="AE571" s="240"/>
      <c r="AF571" s="194"/>
      <c r="AG571" s="240"/>
      <c r="AH571" s="241"/>
      <c r="AI571" s="194"/>
      <c r="AJ571" s="240"/>
      <c r="AK571" s="194"/>
      <c r="AL571" s="240"/>
      <c r="AM571" s="241"/>
      <c r="AN571" s="194"/>
      <c r="AO571" s="240"/>
      <c r="AP571" s="194"/>
    </row>
    <row r="572" customFormat="false" ht="15.75" hidden="false" customHeight="true" outlineLevel="0" collapsed="false">
      <c r="K572" s="240"/>
      <c r="M572" s="240"/>
      <c r="N572" s="241"/>
      <c r="P572" s="240"/>
      <c r="R572" s="240"/>
      <c r="S572" s="241"/>
      <c r="T572" s="194"/>
      <c r="U572" s="240"/>
      <c r="V572" s="194"/>
      <c r="W572" s="240"/>
      <c r="X572" s="241"/>
      <c r="Y572" s="194"/>
      <c r="Z572" s="240"/>
      <c r="AA572" s="194"/>
      <c r="AB572" s="240"/>
      <c r="AC572" s="241"/>
      <c r="AD572" s="194"/>
      <c r="AE572" s="240"/>
      <c r="AF572" s="194"/>
      <c r="AG572" s="240"/>
      <c r="AH572" s="241"/>
      <c r="AI572" s="194"/>
      <c r="AJ572" s="240"/>
      <c r="AK572" s="194"/>
      <c r="AL572" s="240"/>
      <c r="AM572" s="241"/>
      <c r="AN572" s="194"/>
      <c r="AO572" s="240"/>
      <c r="AP572" s="194"/>
    </row>
    <row r="573" customFormat="false" ht="15.75" hidden="false" customHeight="true" outlineLevel="0" collapsed="false">
      <c r="K573" s="240"/>
      <c r="M573" s="240"/>
      <c r="N573" s="241"/>
      <c r="P573" s="240"/>
      <c r="R573" s="240"/>
      <c r="S573" s="241"/>
      <c r="T573" s="194"/>
      <c r="U573" s="240"/>
      <c r="V573" s="194"/>
      <c r="W573" s="240"/>
      <c r="X573" s="241"/>
      <c r="Y573" s="194"/>
      <c r="Z573" s="240"/>
      <c r="AA573" s="194"/>
      <c r="AB573" s="240"/>
      <c r="AC573" s="241"/>
      <c r="AD573" s="194"/>
      <c r="AE573" s="240"/>
      <c r="AF573" s="194"/>
      <c r="AG573" s="240"/>
      <c r="AH573" s="241"/>
      <c r="AI573" s="194"/>
      <c r="AJ573" s="240"/>
      <c r="AK573" s="194"/>
      <c r="AL573" s="240"/>
      <c r="AM573" s="241"/>
      <c r="AN573" s="194"/>
      <c r="AO573" s="240"/>
      <c r="AP573" s="194"/>
    </row>
    <row r="574" customFormat="false" ht="15.75" hidden="false" customHeight="true" outlineLevel="0" collapsed="false">
      <c r="K574" s="240"/>
      <c r="M574" s="240"/>
      <c r="N574" s="241"/>
      <c r="P574" s="240"/>
      <c r="R574" s="240"/>
      <c r="S574" s="241"/>
      <c r="T574" s="194"/>
      <c r="U574" s="240"/>
      <c r="V574" s="194"/>
      <c r="W574" s="240"/>
      <c r="X574" s="241"/>
      <c r="Y574" s="194"/>
      <c r="Z574" s="240"/>
      <c r="AA574" s="194"/>
      <c r="AB574" s="240"/>
      <c r="AC574" s="241"/>
      <c r="AD574" s="194"/>
      <c r="AE574" s="240"/>
      <c r="AF574" s="194"/>
      <c r="AG574" s="240"/>
      <c r="AH574" s="241"/>
      <c r="AI574" s="194"/>
      <c r="AJ574" s="240"/>
      <c r="AK574" s="194"/>
      <c r="AL574" s="240"/>
      <c r="AM574" s="241"/>
      <c r="AN574" s="194"/>
      <c r="AO574" s="240"/>
      <c r="AP574" s="194"/>
    </row>
    <row r="575" customFormat="false" ht="15.75" hidden="false" customHeight="true" outlineLevel="0" collapsed="false">
      <c r="K575" s="240"/>
      <c r="M575" s="240"/>
      <c r="N575" s="241"/>
      <c r="P575" s="240"/>
      <c r="R575" s="240"/>
      <c r="S575" s="241"/>
      <c r="T575" s="194"/>
      <c r="U575" s="240"/>
      <c r="V575" s="194"/>
      <c r="W575" s="240"/>
      <c r="X575" s="241"/>
      <c r="Y575" s="194"/>
      <c r="Z575" s="240"/>
      <c r="AA575" s="194"/>
      <c r="AB575" s="240"/>
      <c r="AC575" s="241"/>
      <c r="AD575" s="194"/>
      <c r="AE575" s="240"/>
      <c r="AF575" s="194"/>
      <c r="AG575" s="240"/>
      <c r="AH575" s="241"/>
      <c r="AI575" s="194"/>
      <c r="AJ575" s="240"/>
      <c r="AK575" s="194"/>
      <c r="AL575" s="240"/>
      <c r="AM575" s="241"/>
      <c r="AN575" s="194"/>
      <c r="AO575" s="240"/>
      <c r="AP575" s="194"/>
    </row>
    <row r="576" customFormat="false" ht="15.75" hidden="false" customHeight="true" outlineLevel="0" collapsed="false">
      <c r="K576" s="240"/>
      <c r="M576" s="240"/>
      <c r="N576" s="241"/>
      <c r="P576" s="240"/>
      <c r="R576" s="240"/>
      <c r="S576" s="241"/>
      <c r="T576" s="194"/>
      <c r="U576" s="240"/>
      <c r="V576" s="194"/>
      <c r="W576" s="240"/>
      <c r="X576" s="241"/>
      <c r="Y576" s="194"/>
      <c r="Z576" s="240"/>
      <c r="AA576" s="194"/>
      <c r="AB576" s="240"/>
      <c r="AC576" s="241"/>
      <c r="AD576" s="194"/>
      <c r="AE576" s="240"/>
      <c r="AF576" s="194"/>
      <c r="AG576" s="240"/>
      <c r="AH576" s="241"/>
      <c r="AI576" s="194"/>
      <c r="AJ576" s="240"/>
      <c r="AK576" s="194"/>
      <c r="AL576" s="240"/>
      <c r="AM576" s="241"/>
      <c r="AN576" s="194"/>
      <c r="AO576" s="240"/>
      <c r="AP576" s="194"/>
    </row>
    <row r="577" customFormat="false" ht="15.75" hidden="false" customHeight="true" outlineLevel="0" collapsed="false">
      <c r="K577" s="240"/>
      <c r="M577" s="240"/>
      <c r="N577" s="241"/>
      <c r="P577" s="240"/>
      <c r="R577" s="240"/>
      <c r="S577" s="241"/>
      <c r="T577" s="194"/>
      <c r="U577" s="240"/>
      <c r="V577" s="194"/>
      <c r="W577" s="240"/>
      <c r="X577" s="241"/>
      <c r="Y577" s="194"/>
      <c r="Z577" s="240"/>
      <c r="AA577" s="194"/>
      <c r="AB577" s="240"/>
      <c r="AC577" s="241"/>
      <c r="AD577" s="194"/>
      <c r="AE577" s="240"/>
      <c r="AF577" s="194"/>
      <c r="AG577" s="240"/>
      <c r="AH577" s="241"/>
      <c r="AI577" s="194"/>
      <c r="AJ577" s="240"/>
      <c r="AK577" s="194"/>
      <c r="AL577" s="240"/>
      <c r="AM577" s="241"/>
      <c r="AN577" s="194"/>
      <c r="AO577" s="240"/>
      <c r="AP577" s="194"/>
    </row>
    <row r="578" customFormat="false" ht="15.75" hidden="false" customHeight="true" outlineLevel="0" collapsed="false">
      <c r="K578" s="240"/>
      <c r="M578" s="240"/>
      <c r="N578" s="241"/>
      <c r="P578" s="240"/>
      <c r="R578" s="240"/>
      <c r="S578" s="241"/>
      <c r="T578" s="194"/>
      <c r="U578" s="240"/>
      <c r="V578" s="194"/>
      <c r="W578" s="240"/>
      <c r="X578" s="241"/>
      <c r="Y578" s="194"/>
      <c r="Z578" s="240"/>
      <c r="AA578" s="194"/>
      <c r="AB578" s="240"/>
      <c r="AC578" s="241"/>
      <c r="AD578" s="194"/>
      <c r="AE578" s="240"/>
      <c r="AF578" s="194"/>
      <c r="AG578" s="240"/>
      <c r="AH578" s="241"/>
      <c r="AI578" s="194"/>
      <c r="AJ578" s="240"/>
      <c r="AK578" s="194"/>
      <c r="AL578" s="240"/>
      <c r="AM578" s="241"/>
      <c r="AN578" s="194"/>
      <c r="AO578" s="240"/>
      <c r="AP578" s="194"/>
    </row>
    <row r="579" customFormat="false" ht="15.75" hidden="false" customHeight="true" outlineLevel="0" collapsed="false">
      <c r="K579" s="240"/>
      <c r="M579" s="240"/>
      <c r="N579" s="241"/>
      <c r="P579" s="240"/>
      <c r="R579" s="240"/>
      <c r="S579" s="241"/>
      <c r="T579" s="194"/>
      <c r="U579" s="240"/>
      <c r="V579" s="194"/>
      <c r="W579" s="240"/>
      <c r="X579" s="241"/>
      <c r="Y579" s="194"/>
      <c r="Z579" s="240"/>
      <c r="AA579" s="194"/>
      <c r="AB579" s="240"/>
      <c r="AC579" s="241"/>
      <c r="AD579" s="194"/>
      <c r="AE579" s="240"/>
      <c r="AF579" s="194"/>
      <c r="AG579" s="240"/>
      <c r="AH579" s="241"/>
      <c r="AI579" s="194"/>
      <c r="AJ579" s="240"/>
      <c r="AK579" s="194"/>
      <c r="AL579" s="240"/>
      <c r="AM579" s="241"/>
      <c r="AN579" s="194"/>
      <c r="AO579" s="240"/>
      <c r="AP579" s="194"/>
    </row>
    <row r="580" customFormat="false" ht="15.75" hidden="false" customHeight="true" outlineLevel="0" collapsed="false">
      <c r="K580" s="240"/>
      <c r="M580" s="240"/>
      <c r="N580" s="241"/>
      <c r="P580" s="240"/>
      <c r="R580" s="240"/>
      <c r="S580" s="241"/>
      <c r="T580" s="194"/>
      <c r="U580" s="240"/>
      <c r="V580" s="194"/>
      <c r="W580" s="240"/>
      <c r="X580" s="241"/>
      <c r="Y580" s="194"/>
      <c r="Z580" s="240"/>
      <c r="AA580" s="194"/>
      <c r="AB580" s="240"/>
      <c r="AC580" s="241"/>
      <c r="AD580" s="194"/>
      <c r="AE580" s="240"/>
      <c r="AF580" s="194"/>
      <c r="AG580" s="240"/>
      <c r="AH580" s="241"/>
      <c r="AI580" s="194"/>
      <c r="AJ580" s="240"/>
      <c r="AK580" s="194"/>
      <c r="AL580" s="240"/>
      <c r="AM580" s="241"/>
      <c r="AN580" s="194"/>
      <c r="AO580" s="240"/>
      <c r="AP580" s="194"/>
    </row>
    <row r="581" customFormat="false" ht="15.75" hidden="false" customHeight="true" outlineLevel="0" collapsed="false">
      <c r="K581" s="240"/>
      <c r="M581" s="240"/>
      <c r="N581" s="241"/>
      <c r="P581" s="240"/>
      <c r="R581" s="240"/>
      <c r="S581" s="241"/>
      <c r="T581" s="194"/>
      <c r="U581" s="240"/>
      <c r="V581" s="194"/>
      <c r="W581" s="240"/>
      <c r="X581" s="241"/>
      <c r="Y581" s="194"/>
      <c r="Z581" s="240"/>
      <c r="AA581" s="194"/>
      <c r="AB581" s="240"/>
      <c r="AC581" s="241"/>
      <c r="AD581" s="194"/>
      <c r="AE581" s="240"/>
      <c r="AF581" s="194"/>
      <c r="AG581" s="240"/>
      <c r="AH581" s="241"/>
      <c r="AI581" s="194"/>
      <c r="AJ581" s="240"/>
      <c r="AK581" s="194"/>
      <c r="AL581" s="240"/>
      <c r="AM581" s="241"/>
      <c r="AN581" s="194"/>
      <c r="AO581" s="240"/>
      <c r="AP581" s="194"/>
    </row>
    <row r="582" customFormat="false" ht="15.75" hidden="false" customHeight="true" outlineLevel="0" collapsed="false">
      <c r="K582" s="240"/>
      <c r="M582" s="240"/>
      <c r="N582" s="241"/>
      <c r="P582" s="240"/>
      <c r="R582" s="240"/>
      <c r="S582" s="241"/>
      <c r="T582" s="194"/>
      <c r="U582" s="240"/>
      <c r="V582" s="194"/>
      <c r="W582" s="240"/>
      <c r="X582" s="241"/>
      <c r="Y582" s="194"/>
      <c r="Z582" s="240"/>
      <c r="AA582" s="194"/>
      <c r="AB582" s="240"/>
      <c r="AC582" s="241"/>
      <c r="AD582" s="194"/>
      <c r="AE582" s="240"/>
      <c r="AF582" s="194"/>
      <c r="AG582" s="240"/>
      <c r="AH582" s="241"/>
      <c r="AI582" s="194"/>
      <c r="AJ582" s="240"/>
      <c r="AK582" s="194"/>
      <c r="AL582" s="240"/>
      <c r="AM582" s="241"/>
      <c r="AN582" s="194"/>
      <c r="AO582" s="240"/>
      <c r="AP582" s="194"/>
    </row>
    <row r="583" customFormat="false" ht="15.75" hidden="false" customHeight="true" outlineLevel="0" collapsed="false">
      <c r="K583" s="240"/>
      <c r="M583" s="240"/>
      <c r="N583" s="241"/>
      <c r="P583" s="240"/>
      <c r="R583" s="240"/>
      <c r="S583" s="241"/>
      <c r="T583" s="194"/>
      <c r="U583" s="240"/>
      <c r="V583" s="194"/>
      <c r="W583" s="240"/>
      <c r="X583" s="241"/>
      <c r="Y583" s="194"/>
      <c r="Z583" s="240"/>
      <c r="AA583" s="194"/>
      <c r="AB583" s="240"/>
      <c r="AC583" s="241"/>
      <c r="AD583" s="194"/>
      <c r="AE583" s="240"/>
      <c r="AF583" s="194"/>
      <c r="AG583" s="240"/>
      <c r="AH583" s="241"/>
      <c r="AI583" s="194"/>
      <c r="AJ583" s="240"/>
      <c r="AK583" s="194"/>
      <c r="AL583" s="240"/>
      <c r="AM583" s="241"/>
      <c r="AN583" s="194"/>
      <c r="AO583" s="240"/>
      <c r="AP583" s="194"/>
    </row>
    <row r="584" customFormat="false" ht="15.75" hidden="false" customHeight="true" outlineLevel="0" collapsed="false">
      <c r="K584" s="240"/>
      <c r="M584" s="240"/>
      <c r="N584" s="241"/>
      <c r="P584" s="240"/>
      <c r="R584" s="240"/>
      <c r="S584" s="241"/>
      <c r="T584" s="194"/>
      <c r="U584" s="240"/>
      <c r="V584" s="194"/>
      <c r="W584" s="240"/>
      <c r="X584" s="241"/>
      <c r="Y584" s="194"/>
      <c r="Z584" s="240"/>
      <c r="AA584" s="194"/>
      <c r="AB584" s="240"/>
      <c r="AC584" s="241"/>
      <c r="AD584" s="194"/>
      <c r="AE584" s="240"/>
      <c r="AF584" s="194"/>
      <c r="AG584" s="240"/>
      <c r="AH584" s="241"/>
      <c r="AI584" s="194"/>
      <c r="AJ584" s="240"/>
      <c r="AK584" s="194"/>
      <c r="AL584" s="240"/>
      <c r="AM584" s="241"/>
      <c r="AN584" s="194"/>
      <c r="AO584" s="240"/>
      <c r="AP584" s="194"/>
    </row>
    <row r="585" customFormat="false" ht="15.75" hidden="false" customHeight="true" outlineLevel="0" collapsed="false">
      <c r="K585" s="240"/>
      <c r="M585" s="240"/>
      <c r="N585" s="241"/>
      <c r="P585" s="240"/>
      <c r="R585" s="240"/>
      <c r="S585" s="241"/>
      <c r="T585" s="194"/>
      <c r="U585" s="240"/>
      <c r="V585" s="194"/>
      <c r="W585" s="240"/>
      <c r="X585" s="241"/>
      <c r="Y585" s="194"/>
      <c r="Z585" s="240"/>
      <c r="AA585" s="194"/>
      <c r="AB585" s="240"/>
      <c r="AC585" s="241"/>
      <c r="AD585" s="194"/>
      <c r="AE585" s="240"/>
      <c r="AF585" s="194"/>
      <c r="AG585" s="240"/>
      <c r="AH585" s="241"/>
      <c r="AI585" s="194"/>
      <c r="AJ585" s="240"/>
      <c r="AK585" s="194"/>
      <c r="AL585" s="240"/>
      <c r="AM585" s="241"/>
      <c r="AN585" s="194"/>
      <c r="AO585" s="240"/>
      <c r="AP585" s="194"/>
    </row>
    <row r="586" customFormat="false" ht="15.75" hidden="false" customHeight="true" outlineLevel="0" collapsed="false">
      <c r="K586" s="240"/>
      <c r="M586" s="240"/>
      <c r="N586" s="241"/>
      <c r="P586" s="240"/>
      <c r="R586" s="240"/>
      <c r="S586" s="241"/>
      <c r="T586" s="194"/>
      <c r="U586" s="240"/>
      <c r="V586" s="194"/>
      <c r="W586" s="240"/>
      <c r="X586" s="241"/>
      <c r="Y586" s="194"/>
      <c r="Z586" s="240"/>
      <c r="AA586" s="194"/>
      <c r="AB586" s="240"/>
      <c r="AC586" s="241"/>
      <c r="AD586" s="194"/>
      <c r="AE586" s="240"/>
      <c r="AF586" s="194"/>
      <c r="AG586" s="240"/>
      <c r="AH586" s="241"/>
      <c r="AI586" s="194"/>
      <c r="AJ586" s="240"/>
      <c r="AK586" s="194"/>
      <c r="AL586" s="240"/>
      <c r="AM586" s="241"/>
      <c r="AN586" s="194"/>
      <c r="AO586" s="240"/>
      <c r="AP586" s="194"/>
    </row>
    <row r="587" customFormat="false" ht="15.75" hidden="false" customHeight="true" outlineLevel="0" collapsed="false">
      <c r="K587" s="240"/>
      <c r="M587" s="240"/>
      <c r="N587" s="241"/>
      <c r="P587" s="240"/>
      <c r="R587" s="240"/>
      <c r="S587" s="241"/>
      <c r="T587" s="194"/>
      <c r="U587" s="240"/>
      <c r="V587" s="194"/>
      <c r="W587" s="240"/>
      <c r="X587" s="241"/>
      <c r="Y587" s="194"/>
      <c r="Z587" s="240"/>
      <c r="AA587" s="194"/>
      <c r="AB587" s="240"/>
      <c r="AC587" s="241"/>
      <c r="AD587" s="194"/>
      <c r="AE587" s="240"/>
      <c r="AF587" s="194"/>
      <c r="AG587" s="240"/>
      <c r="AH587" s="241"/>
      <c r="AI587" s="194"/>
      <c r="AJ587" s="240"/>
      <c r="AK587" s="194"/>
      <c r="AL587" s="240"/>
      <c r="AM587" s="241"/>
      <c r="AN587" s="194"/>
      <c r="AO587" s="240"/>
      <c r="AP587" s="194"/>
    </row>
    <row r="588" customFormat="false" ht="15.75" hidden="false" customHeight="true" outlineLevel="0" collapsed="false">
      <c r="K588" s="240"/>
      <c r="M588" s="240"/>
      <c r="N588" s="241"/>
      <c r="P588" s="240"/>
      <c r="R588" s="240"/>
      <c r="S588" s="241"/>
      <c r="T588" s="194"/>
      <c r="U588" s="240"/>
      <c r="V588" s="194"/>
      <c r="W588" s="240"/>
      <c r="X588" s="241"/>
      <c r="Y588" s="194"/>
      <c r="Z588" s="240"/>
      <c r="AA588" s="194"/>
      <c r="AB588" s="240"/>
      <c r="AC588" s="241"/>
      <c r="AD588" s="194"/>
      <c r="AE588" s="240"/>
      <c r="AF588" s="194"/>
      <c r="AG588" s="240"/>
      <c r="AH588" s="241"/>
      <c r="AI588" s="194"/>
      <c r="AJ588" s="240"/>
      <c r="AK588" s="194"/>
      <c r="AL588" s="240"/>
      <c r="AM588" s="241"/>
      <c r="AN588" s="194"/>
      <c r="AO588" s="240"/>
      <c r="AP588" s="194"/>
    </row>
    <row r="589" customFormat="false" ht="15.75" hidden="false" customHeight="true" outlineLevel="0" collapsed="false">
      <c r="K589" s="240"/>
      <c r="M589" s="240"/>
      <c r="N589" s="241"/>
      <c r="P589" s="240"/>
      <c r="R589" s="240"/>
      <c r="S589" s="241"/>
      <c r="T589" s="194"/>
      <c r="U589" s="240"/>
      <c r="V589" s="194"/>
      <c r="W589" s="240"/>
      <c r="X589" s="241"/>
      <c r="Y589" s="194"/>
      <c r="Z589" s="240"/>
      <c r="AA589" s="194"/>
      <c r="AB589" s="240"/>
      <c r="AC589" s="241"/>
      <c r="AD589" s="194"/>
      <c r="AE589" s="240"/>
      <c r="AF589" s="194"/>
      <c r="AG589" s="240"/>
      <c r="AH589" s="241"/>
      <c r="AI589" s="194"/>
      <c r="AJ589" s="240"/>
      <c r="AK589" s="194"/>
      <c r="AL589" s="240"/>
      <c r="AM589" s="241"/>
      <c r="AN589" s="194"/>
      <c r="AO589" s="240"/>
      <c r="AP589" s="194"/>
    </row>
    <row r="590" customFormat="false" ht="15.75" hidden="false" customHeight="true" outlineLevel="0" collapsed="false">
      <c r="K590" s="240"/>
      <c r="M590" s="240"/>
      <c r="N590" s="241"/>
      <c r="P590" s="240"/>
      <c r="R590" s="240"/>
      <c r="S590" s="241"/>
      <c r="T590" s="194"/>
      <c r="U590" s="240"/>
      <c r="V590" s="194"/>
      <c r="W590" s="240"/>
      <c r="X590" s="241"/>
      <c r="Y590" s="194"/>
      <c r="Z590" s="240"/>
      <c r="AA590" s="194"/>
      <c r="AB590" s="240"/>
      <c r="AC590" s="241"/>
      <c r="AD590" s="194"/>
      <c r="AE590" s="240"/>
      <c r="AF590" s="194"/>
      <c r="AG590" s="240"/>
      <c r="AH590" s="241"/>
      <c r="AI590" s="194"/>
      <c r="AJ590" s="240"/>
      <c r="AK590" s="194"/>
      <c r="AL590" s="240"/>
      <c r="AM590" s="241"/>
      <c r="AN590" s="194"/>
      <c r="AO590" s="240"/>
      <c r="AP590" s="194"/>
    </row>
    <row r="591" customFormat="false" ht="15.75" hidden="false" customHeight="true" outlineLevel="0" collapsed="false">
      <c r="K591" s="240"/>
      <c r="M591" s="240"/>
      <c r="N591" s="241"/>
      <c r="P591" s="240"/>
      <c r="R591" s="240"/>
      <c r="S591" s="241"/>
      <c r="T591" s="194"/>
      <c r="U591" s="240"/>
      <c r="V591" s="194"/>
      <c r="W591" s="240"/>
      <c r="X591" s="241"/>
      <c r="Y591" s="194"/>
      <c r="Z591" s="240"/>
      <c r="AA591" s="194"/>
      <c r="AB591" s="240"/>
      <c r="AC591" s="241"/>
      <c r="AD591" s="194"/>
      <c r="AE591" s="240"/>
      <c r="AF591" s="194"/>
      <c r="AG591" s="240"/>
      <c r="AH591" s="241"/>
      <c r="AI591" s="194"/>
      <c r="AJ591" s="240"/>
      <c r="AK591" s="194"/>
      <c r="AL591" s="240"/>
      <c r="AM591" s="241"/>
      <c r="AN591" s="194"/>
      <c r="AO591" s="240"/>
      <c r="AP591" s="194"/>
    </row>
    <row r="592" customFormat="false" ht="15.75" hidden="false" customHeight="true" outlineLevel="0" collapsed="false">
      <c r="K592" s="240"/>
      <c r="M592" s="240"/>
      <c r="N592" s="241"/>
      <c r="P592" s="240"/>
      <c r="R592" s="240"/>
      <c r="S592" s="241"/>
      <c r="T592" s="194"/>
      <c r="U592" s="240"/>
      <c r="V592" s="194"/>
      <c r="W592" s="240"/>
      <c r="X592" s="241"/>
      <c r="Y592" s="194"/>
      <c r="Z592" s="240"/>
      <c r="AA592" s="194"/>
      <c r="AB592" s="240"/>
      <c r="AC592" s="241"/>
      <c r="AD592" s="194"/>
      <c r="AE592" s="240"/>
      <c r="AF592" s="194"/>
      <c r="AG592" s="240"/>
      <c r="AH592" s="241"/>
      <c r="AI592" s="194"/>
      <c r="AJ592" s="240"/>
      <c r="AK592" s="194"/>
      <c r="AL592" s="240"/>
      <c r="AM592" s="241"/>
      <c r="AN592" s="194"/>
      <c r="AO592" s="240"/>
      <c r="AP592" s="194"/>
    </row>
    <row r="593" customFormat="false" ht="15.75" hidden="false" customHeight="true" outlineLevel="0" collapsed="false">
      <c r="K593" s="240"/>
      <c r="M593" s="240"/>
      <c r="N593" s="241"/>
      <c r="P593" s="240"/>
      <c r="R593" s="240"/>
      <c r="S593" s="241"/>
      <c r="T593" s="194"/>
      <c r="U593" s="240"/>
      <c r="V593" s="194"/>
      <c r="W593" s="240"/>
      <c r="X593" s="241"/>
      <c r="Y593" s="194"/>
      <c r="Z593" s="240"/>
      <c r="AA593" s="194"/>
      <c r="AB593" s="240"/>
      <c r="AC593" s="241"/>
      <c r="AD593" s="194"/>
      <c r="AE593" s="240"/>
      <c r="AF593" s="194"/>
      <c r="AG593" s="240"/>
      <c r="AH593" s="241"/>
      <c r="AI593" s="194"/>
      <c r="AJ593" s="240"/>
      <c r="AK593" s="194"/>
      <c r="AL593" s="240"/>
      <c r="AM593" s="241"/>
      <c r="AN593" s="194"/>
      <c r="AO593" s="240"/>
      <c r="AP593" s="194"/>
    </row>
    <row r="594" customFormat="false" ht="15.75" hidden="false" customHeight="true" outlineLevel="0" collapsed="false">
      <c r="K594" s="240"/>
      <c r="M594" s="240"/>
      <c r="N594" s="241"/>
      <c r="P594" s="240"/>
      <c r="R594" s="240"/>
      <c r="S594" s="241"/>
      <c r="T594" s="194"/>
      <c r="U594" s="240"/>
      <c r="V594" s="194"/>
      <c r="W594" s="240"/>
      <c r="X594" s="241"/>
      <c r="Y594" s="194"/>
      <c r="Z594" s="240"/>
      <c r="AA594" s="194"/>
      <c r="AB594" s="240"/>
      <c r="AC594" s="241"/>
      <c r="AD594" s="194"/>
      <c r="AE594" s="240"/>
      <c r="AF594" s="194"/>
      <c r="AG594" s="240"/>
      <c r="AH594" s="241"/>
      <c r="AI594" s="194"/>
      <c r="AJ594" s="240"/>
      <c r="AK594" s="194"/>
      <c r="AL594" s="240"/>
      <c r="AM594" s="241"/>
      <c r="AN594" s="194"/>
      <c r="AO594" s="240"/>
      <c r="AP594" s="194"/>
    </row>
    <row r="595" customFormat="false" ht="15.75" hidden="false" customHeight="true" outlineLevel="0" collapsed="false">
      <c r="K595" s="240"/>
      <c r="M595" s="240"/>
      <c r="N595" s="241"/>
      <c r="P595" s="240"/>
      <c r="R595" s="240"/>
      <c r="S595" s="241"/>
      <c r="T595" s="194"/>
      <c r="U595" s="240"/>
      <c r="V595" s="194"/>
      <c r="W595" s="240"/>
      <c r="X595" s="241"/>
      <c r="Y595" s="194"/>
      <c r="Z595" s="240"/>
      <c r="AA595" s="194"/>
      <c r="AB595" s="240"/>
      <c r="AC595" s="241"/>
      <c r="AD595" s="194"/>
      <c r="AE595" s="240"/>
      <c r="AF595" s="194"/>
      <c r="AG595" s="240"/>
      <c r="AH595" s="241"/>
      <c r="AI595" s="194"/>
      <c r="AJ595" s="240"/>
      <c r="AK595" s="194"/>
      <c r="AL595" s="240"/>
      <c r="AM595" s="241"/>
      <c r="AN595" s="194"/>
      <c r="AO595" s="240"/>
      <c r="AP595" s="194"/>
    </row>
    <row r="596" customFormat="false" ht="15.75" hidden="false" customHeight="true" outlineLevel="0" collapsed="false">
      <c r="K596" s="240"/>
      <c r="M596" s="240"/>
      <c r="N596" s="241"/>
      <c r="P596" s="240"/>
      <c r="R596" s="240"/>
      <c r="S596" s="241"/>
      <c r="T596" s="194"/>
      <c r="U596" s="240"/>
      <c r="V596" s="194"/>
      <c r="W596" s="240"/>
      <c r="X596" s="241"/>
      <c r="Y596" s="194"/>
      <c r="Z596" s="240"/>
      <c r="AA596" s="194"/>
      <c r="AB596" s="240"/>
      <c r="AC596" s="241"/>
      <c r="AD596" s="194"/>
      <c r="AE596" s="240"/>
      <c r="AF596" s="194"/>
      <c r="AG596" s="240"/>
      <c r="AH596" s="241"/>
      <c r="AI596" s="194"/>
      <c r="AJ596" s="240"/>
      <c r="AK596" s="194"/>
      <c r="AL596" s="240"/>
      <c r="AM596" s="241"/>
      <c r="AN596" s="194"/>
      <c r="AO596" s="240"/>
      <c r="AP596" s="194"/>
    </row>
    <row r="597" customFormat="false" ht="15.75" hidden="false" customHeight="true" outlineLevel="0" collapsed="false">
      <c r="K597" s="240"/>
      <c r="M597" s="240"/>
      <c r="N597" s="241"/>
      <c r="P597" s="240"/>
      <c r="R597" s="240"/>
      <c r="S597" s="241"/>
      <c r="T597" s="194"/>
      <c r="U597" s="240"/>
      <c r="V597" s="194"/>
      <c r="W597" s="240"/>
      <c r="X597" s="241"/>
      <c r="Y597" s="194"/>
      <c r="Z597" s="240"/>
      <c r="AA597" s="194"/>
      <c r="AB597" s="240"/>
      <c r="AC597" s="241"/>
      <c r="AD597" s="194"/>
      <c r="AE597" s="240"/>
      <c r="AF597" s="194"/>
      <c r="AG597" s="240"/>
      <c r="AH597" s="241"/>
      <c r="AI597" s="194"/>
      <c r="AJ597" s="240"/>
      <c r="AK597" s="194"/>
      <c r="AL597" s="240"/>
      <c r="AM597" s="241"/>
      <c r="AN597" s="194"/>
      <c r="AO597" s="240"/>
      <c r="AP597" s="194"/>
    </row>
    <row r="598" customFormat="false" ht="15.75" hidden="false" customHeight="true" outlineLevel="0" collapsed="false">
      <c r="K598" s="240"/>
      <c r="M598" s="240"/>
      <c r="N598" s="241"/>
      <c r="P598" s="240"/>
      <c r="R598" s="240"/>
      <c r="S598" s="241"/>
      <c r="T598" s="194"/>
      <c r="U598" s="240"/>
      <c r="V598" s="194"/>
      <c r="W598" s="240"/>
      <c r="X598" s="241"/>
      <c r="Y598" s="194"/>
      <c r="Z598" s="240"/>
      <c r="AA598" s="194"/>
      <c r="AB598" s="240"/>
      <c r="AC598" s="241"/>
      <c r="AD598" s="194"/>
      <c r="AE598" s="240"/>
      <c r="AF598" s="194"/>
      <c r="AG598" s="240"/>
      <c r="AH598" s="241"/>
      <c r="AI598" s="194"/>
      <c r="AJ598" s="240"/>
      <c r="AK598" s="194"/>
      <c r="AL598" s="240"/>
      <c r="AM598" s="241"/>
      <c r="AN598" s="194"/>
      <c r="AO598" s="240"/>
      <c r="AP598" s="194"/>
    </row>
    <row r="599" customFormat="false" ht="15.75" hidden="false" customHeight="true" outlineLevel="0" collapsed="false">
      <c r="K599" s="240"/>
      <c r="M599" s="240"/>
      <c r="N599" s="241"/>
      <c r="P599" s="240"/>
      <c r="R599" s="240"/>
      <c r="S599" s="241"/>
      <c r="T599" s="194"/>
      <c r="U599" s="240"/>
      <c r="V599" s="194"/>
      <c r="W599" s="240"/>
      <c r="X599" s="241"/>
      <c r="Y599" s="194"/>
      <c r="Z599" s="240"/>
      <c r="AA599" s="194"/>
      <c r="AB599" s="240"/>
      <c r="AC599" s="241"/>
      <c r="AD599" s="194"/>
      <c r="AE599" s="240"/>
      <c r="AF599" s="194"/>
      <c r="AG599" s="240"/>
      <c r="AH599" s="241"/>
      <c r="AI599" s="194"/>
      <c r="AJ599" s="240"/>
      <c r="AK599" s="194"/>
      <c r="AL599" s="240"/>
      <c r="AM599" s="241"/>
      <c r="AN599" s="194"/>
      <c r="AO599" s="240"/>
      <c r="AP599" s="194"/>
    </row>
    <row r="600" customFormat="false" ht="15.75" hidden="false" customHeight="true" outlineLevel="0" collapsed="false">
      <c r="K600" s="240"/>
      <c r="M600" s="240"/>
      <c r="N600" s="241"/>
      <c r="P600" s="240"/>
      <c r="R600" s="240"/>
      <c r="S600" s="241"/>
      <c r="T600" s="194"/>
      <c r="U600" s="240"/>
      <c r="V600" s="194"/>
      <c r="W600" s="240"/>
      <c r="X600" s="241"/>
      <c r="Y600" s="194"/>
      <c r="Z600" s="240"/>
      <c r="AA600" s="194"/>
      <c r="AB600" s="240"/>
      <c r="AC600" s="241"/>
      <c r="AD600" s="194"/>
      <c r="AE600" s="240"/>
      <c r="AF600" s="194"/>
      <c r="AG600" s="240"/>
      <c r="AH600" s="241"/>
      <c r="AI600" s="194"/>
      <c r="AJ600" s="240"/>
      <c r="AK600" s="194"/>
      <c r="AL600" s="240"/>
      <c r="AM600" s="241"/>
      <c r="AN600" s="194"/>
      <c r="AO600" s="240"/>
      <c r="AP600" s="194"/>
    </row>
    <row r="601" customFormat="false" ht="15.75" hidden="false" customHeight="true" outlineLevel="0" collapsed="false">
      <c r="K601" s="240"/>
      <c r="M601" s="240"/>
      <c r="N601" s="241"/>
      <c r="P601" s="240"/>
      <c r="R601" s="240"/>
      <c r="S601" s="241"/>
      <c r="T601" s="194"/>
      <c r="U601" s="240"/>
      <c r="V601" s="194"/>
      <c r="W601" s="240"/>
      <c r="X601" s="241"/>
      <c r="Y601" s="194"/>
      <c r="Z601" s="240"/>
      <c r="AA601" s="194"/>
      <c r="AB601" s="240"/>
      <c r="AC601" s="241"/>
      <c r="AD601" s="194"/>
      <c r="AE601" s="240"/>
      <c r="AF601" s="194"/>
      <c r="AG601" s="240"/>
      <c r="AH601" s="241"/>
      <c r="AI601" s="194"/>
      <c r="AJ601" s="240"/>
      <c r="AK601" s="194"/>
      <c r="AL601" s="240"/>
      <c r="AM601" s="241"/>
      <c r="AN601" s="194"/>
      <c r="AO601" s="240"/>
      <c r="AP601" s="194"/>
    </row>
    <row r="602" customFormat="false" ht="15.75" hidden="false" customHeight="true" outlineLevel="0" collapsed="false">
      <c r="K602" s="240"/>
      <c r="M602" s="240"/>
      <c r="N602" s="241"/>
      <c r="P602" s="240"/>
      <c r="R602" s="240"/>
      <c r="S602" s="241"/>
      <c r="T602" s="194"/>
      <c r="U602" s="240"/>
      <c r="V602" s="194"/>
      <c r="W602" s="240"/>
      <c r="X602" s="241"/>
      <c r="Y602" s="194"/>
      <c r="Z602" s="240"/>
      <c r="AA602" s="194"/>
      <c r="AB602" s="240"/>
      <c r="AC602" s="241"/>
      <c r="AD602" s="194"/>
      <c r="AE602" s="240"/>
      <c r="AF602" s="194"/>
      <c r="AG602" s="240"/>
      <c r="AH602" s="241"/>
      <c r="AI602" s="194"/>
      <c r="AJ602" s="240"/>
      <c r="AK602" s="194"/>
      <c r="AL602" s="240"/>
      <c r="AM602" s="241"/>
      <c r="AN602" s="194"/>
      <c r="AO602" s="240"/>
      <c r="AP602" s="194"/>
    </row>
    <row r="603" customFormat="false" ht="15.75" hidden="false" customHeight="true" outlineLevel="0" collapsed="false">
      <c r="K603" s="240"/>
      <c r="M603" s="240"/>
      <c r="N603" s="241"/>
      <c r="P603" s="240"/>
      <c r="R603" s="240"/>
      <c r="S603" s="241"/>
      <c r="T603" s="194"/>
      <c r="U603" s="240"/>
      <c r="V603" s="194"/>
      <c r="W603" s="240"/>
      <c r="X603" s="241"/>
      <c r="Y603" s="194"/>
      <c r="Z603" s="240"/>
      <c r="AA603" s="194"/>
      <c r="AB603" s="240"/>
      <c r="AC603" s="241"/>
      <c r="AD603" s="194"/>
      <c r="AE603" s="240"/>
      <c r="AF603" s="194"/>
      <c r="AG603" s="240"/>
      <c r="AH603" s="241"/>
      <c r="AI603" s="194"/>
      <c r="AJ603" s="240"/>
      <c r="AK603" s="194"/>
      <c r="AL603" s="240"/>
      <c r="AM603" s="241"/>
      <c r="AN603" s="194"/>
      <c r="AO603" s="240"/>
      <c r="AP603" s="194"/>
    </row>
    <row r="604" customFormat="false" ht="15.75" hidden="false" customHeight="true" outlineLevel="0" collapsed="false">
      <c r="K604" s="240"/>
      <c r="M604" s="240"/>
      <c r="N604" s="241"/>
      <c r="P604" s="240"/>
      <c r="R604" s="240"/>
      <c r="S604" s="241"/>
      <c r="T604" s="194"/>
      <c r="U604" s="240"/>
      <c r="V604" s="194"/>
      <c r="W604" s="240"/>
      <c r="X604" s="241"/>
      <c r="Y604" s="194"/>
      <c r="Z604" s="240"/>
      <c r="AA604" s="194"/>
      <c r="AB604" s="240"/>
      <c r="AC604" s="241"/>
      <c r="AD604" s="194"/>
      <c r="AE604" s="240"/>
      <c r="AF604" s="194"/>
      <c r="AG604" s="240"/>
      <c r="AH604" s="241"/>
      <c r="AI604" s="194"/>
      <c r="AJ604" s="240"/>
      <c r="AK604" s="194"/>
      <c r="AL604" s="240"/>
      <c r="AM604" s="241"/>
      <c r="AN604" s="194"/>
      <c r="AO604" s="240"/>
      <c r="AP604" s="194"/>
    </row>
    <row r="605" customFormat="false" ht="15.75" hidden="false" customHeight="true" outlineLevel="0" collapsed="false">
      <c r="K605" s="240"/>
      <c r="M605" s="240"/>
      <c r="N605" s="241"/>
      <c r="P605" s="240"/>
      <c r="R605" s="240"/>
      <c r="S605" s="241"/>
      <c r="T605" s="194"/>
      <c r="U605" s="240"/>
      <c r="V605" s="194"/>
      <c r="W605" s="240"/>
      <c r="X605" s="241"/>
      <c r="Y605" s="194"/>
      <c r="Z605" s="240"/>
      <c r="AA605" s="194"/>
      <c r="AB605" s="240"/>
      <c r="AC605" s="241"/>
      <c r="AD605" s="194"/>
      <c r="AE605" s="240"/>
      <c r="AF605" s="194"/>
      <c r="AG605" s="240"/>
      <c r="AH605" s="241"/>
      <c r="AI605" s="194"/>
      <c r="AJ605" s="240"/>
      <c r="AK605" s="194"/>
      <c r="AL605" s="240"/>
      <c r="AM605" s="241"/>
      <c r="AN605" s="194"/>
      <c r="AO605" s="240"/>
      <c r="AP605" s="194"/>
    </row>
    <row r="606" customFormat="false" ht="15.75" hidden="false" customHeight="true" outlineLevel="0" collapsed="false">
      <c r="K606" s="240"/>
      <c r="M606" s="240"/>
      <c r="N606" s="241"/>
      <c r="P606" s="240"/>
      <c r="R606" s="240"/>
      <c r="S606" s="241"/>
      <c r="T606" s="194"/>
      <c r="U606" s="240"/>
      <c r="V606" s="194"/>
      <c r="W606" s="240"/>
      <c r="X606" s="241"/>
      <c r="Y606" s="194"/>
      <c r="Z606" s="240"/>
      <c r="AA606" s="194"/>
      <c r="AB606" s="240"/>
      <c r="AC606" s="241"/>
      <c r="AD606" s="194"/>
      <c r="AE606" s="240"/>
      <c r="AF606" s="194"/>
      <c r="AG606" s="240"/>
      <c r="AH606" s="241"/>
      <c r="AI606" s="194"/>
      <c r="AJ606" s="240"/>
      <c r="AK606" s="194"/>
      <c r="AL606" s="240"/>
      <c r="AM606" s="241"/>
      <c r="AN606" s="194"/>
      <c r="AO606" s="240"/>
      <c r="AP606" s="194"/>
    </row>
    <row r="607" customFormat="false" ht="15.75" hidden="false" customHeight="true" outlineLevel="0" collapsed="false">
      <c r="K607" s="240"/>
      <c r="M607" s="240"/>
      <c r="N607" s="241"/>
      <c r="P607" s="240"/>
      <c r="R607" s="240"/>
      <c r="S607" s="241"/>
      <c r="T607" s="194"/>
      <c r="U607" s="240"/>
      <c r="V607" s="194"/>
      <c r="W607" s="240"/>
      <c r="X607" s="241"/>
      <c r="Y607" s="194"/>
      <c r="Z607" s="240"/>
      <c r="AA607" s="194"/>
      <c r="AB607" s="240"/>
      <c r="AC607" s="241"/>
      <c r="AD607" s="194"/>
      <c r="AE607" s="240"/>
      <c r="AF607" s="194"/>
      <c r="AG607" s="240"/>
      <c r="AH607" s="241"/>
      <c r="AI607" s="194"/>
      <c r="AJ607" s="240"/>
      <c r="AK607" s="194"/>
      <c r="AL607" s="240"/>
      <c r="AM607" s="241"/>
      <c r="AN607" s="194"/>
      <c r="AO607" s="240"/>
      <c r="AP607" s="194"/>
    </row>
    <row r="608" customFormat="false" ht="15.75" hidden="false" customHeight="true" outlineLevel="0" collapsed="false">
      <c r="K608" s="240"/>
      <c r="M608" s="240"/>
      <c r="N608" s="241"/>
      <c r="P608" s="240"/>
      <c r="R608" s="240"/>
      <c r="S608" s="241"/>
      <c r="T608" s="194"/>
      <c r="U608" s="240"/>
      <c r="V608" s="194"/>
      <c r="W608" s="240"/>
      <c r="X608" s="241"/>
      <c r="Y608" s="194"/>
      <c r="Z608" s="240"/>
      <c r="AA608" s="194"/>
      <c r="AB608" s="240"/>
      <c r="AC608" s="241"/>
      <c r="AD608" s="194"/>
      <c r="AE608" s="240"/>
      <c r="AF608" s="194"/>
      <c r="AG608" s="240"/>
      <c r="AH608" s="241"/>
      <c r="AI608" s="194"/>
      <c r="AJ608" s="240"/>
      <c r="AK608" s="194"/>
      <c r="AL608" s="240"/>
      <c r="AM608" s="241"/>
      <c r="AN608" s="194"/>
      <c r="AO608" s="240"/>
      <c r="AP608" s="194"/>
    </row>
    <row r="609" customFormat="false" ht="15.75" hidden="false" customHeight="true" outlineLevel="0" collapsed="false">
      <c r="K609" s="240"/>
      <c r="M609" s="240"/>
      <c r="N609" s="241"/>
      <c r="P609" s="240"/>
      <c r="R609" s="240"/>
      <c r="S609" s="241"/>
      <c r="T609" s="194"/>
      <c r="U609" s="240"/>
      <c r="V609" s="194"/>
      <c r="W609" s="240"/>
      <c r="X609" s="241"/>
      <c r="Y609" s="194"/>
      <c r="Z609" s="240"/>
      <c r="AA609" s="194"/>
      <c r="AB609" s="240"/>
      <c r="AC609" s="241"/>
      <c r="AD609" s="194"/>
      <c r="AE609" s="240"/>
      <c r="AF609" s="194"/>
      <c r="AG609" s="240"/>
      <c r="AH609" s="241"/>
      <c r="AI609" s="194"/>
      <c r="AJ609" s="240"/>
      <c r="AK609" s="194"/>
      <c r="AL609" s="240"/>
      <c r="AM609" s="241"/>
      <c r="AN609" s="194"/>
      <c r="AO609" s="240"/>
      <c r="AP609" s="194"/>
    </row>
    <row r="610" customFormat="false" ht="15.75" hidden="false" customHeight="true" outlineLevel="0" collapsed="false">
      <c r="K610" s="240"/>
      <c r="M610" s="240"/>
      <c r="N610" s="241"/>
      <c r="P610" s="240"/>
      <c r="R610" s="240"/>
      <c r="S610" s="241"/>
      <c r="T610" s="194"/>
      <c r="U610" s="240"/>
      <c r="V610" s="194"/>
      <c r="W610" s="240"/>
      <c r="X610" s="241"/>
      <c r="Y610" s="194"/>
      <c r="Z610" s="240"/>
      <c r="AA610" s="194"/>
      <c r="AB610" s="240"/>
      <c r="AC610" s="241"/>
      <c r="AD610" s="194"/>
      <c r="AE610" s="240"/>
      <c r="AF610" s="194"/>
      <c r="AG610" s="240"/>
      <c r="AH610" s="241"/>
      <c r="AI610" s="194"/>
      <c r="AJ610" s="240"/>
      <c r="AK610" s="194"/>
      <c r="AL610" s="240"/>
      <c r="AM610" s="241"/>
      <c r="AN610" s="194"/>
      <c r="AO610" s="240"/>
      <c r="AP610" s="194"/>
    </row>
    <row r="611" customFormat="false" ht="15.75" hidden="false" customHeight="true" outlineLevel="0" collapsed="false">
      <c r="K611" s="240"/>
      <c r="M611" s="240"/>
      <c r="N611" s="241"/>
      <c r="P611" s="240"/>
      <c r="R611" s="240"/>
      <c r="S611" s="241"/>
      <c r="T611" s="194"/>
      <c r="U611" s="240"/>
      <c r="V611" s="194"/>
      <c r="W611" s="240"/>
      <c r="X611" s="241"/>
      <c r="Y611" s="194"/>
      <c r="Z611" s="240"/>
      <c r="AA611" s="194"/>
      <c r="AB611" s="240"/>
      <c r="AC611" s="241"/>
      <c r="AD611" s="194"/>
      <c r="AE611" s="240"/>
      <c r="AF611" s="194"/>
      <c r="AG611" s="240"/>
      <c r="AH611" s="241"/>
      <c r="AI611" s="194"/>
      <c r="AJ611" s="240"/>
      <c r="AK611" s="194"/>
      <c r="AL611" s="240"/>
      <c r="AM611" s="241"/>
      <c r="AN611" s="194"/>
      <c r="AO611" s="240"/>
      <c r="AP611" s="194"/>
    </row>
    <row r="612" customFormat="false" ht="15.75" hidden="false" customHeight="true" outlineLevel="0" collapsed="false">
      <c r="K612" s="240"/>
      <c r="M612" s="240"/>
      <c r="N612" s="241"/>
      <c r="P612" s="240"/>
      <c r="R612" s="240"/>
      <c r="S612" s="241"/>
      <c r="T612" s="194"/>
      <c r="U612" s="240"/>
      <c r="V612" s="194"/>
      <c r="W612" s="240"/>
      <c r="X612" s="241"/>
      <c r="Y612" s="194"/>
      <c r="Z612" s="240"/>
      <c r="AA612" s="194"/>
      <c r="AB612" s="240"/>
      <c r="AC612" s="241"/>
      <c r="AD612" s="194"/>
      <c r="AE612" s="240"/>
      <c r="AF612" s="194"/>
      <c r="AG612" s="240"/>
      <c r="AH612" s="241"/>
      <c r="AI612" s="194"/>
      <c r="AJ612" s="240"/>
      <c r="AK612" s="194"/>
      <c r="AL612" s="240"/>
      <c r="AM612" s="241"/>
      <c r="AN612" s="194"/>
      <c r="AO612" s="240"/>
      <c r="AP612" s="194"/>
    </row>
    <row r="613" customFormat="false" ht="15.75" hidden="false" customHeight="true" outlineLevel="0" collapsed="false">
      <c r="K613" s="240"/>
      <c r="M613" s="240"/>
      <c r="N613" s="241"/>
      <c r="P613" s="240"/>
      <c r="R613" s="240"/>
      <c r="S613" s="241"/>
      <c r="T613" s="194"/>
      <c r="U613" s="240"/>
      <c r="V613" s="194"/>
      <c r="W613" s="240"/>
      <c r="X613" s="241"/>
      <c r="Y613" s="194"/>
      <c r="Z613" s="240"/>
      <c r="AA613" s="194"/>
      <c r="AB613" s="240"/>
      <c r="AC613" s="241"/>
      <c r="AD613" s="194"/>
      <c r="AE613" s="240"/>
      <c r="AF613" s="194"/>
      <c r="AG613" s="240"/>
      <c r="AH613" s="241"/>
      <c r="AI613" s="194"/>
      <c r="AJ613" s="240"/>
      <c r="AK613" s="194"/>
      <c r="AL613" s="240"/>
      <c r="AM613" s="241"/>
      <c r="AN613" s="194"/>
      <c r="AO613" s="240"/>
      <c r="AP613" s="194"/>
    </row>
    <row r="614" customFormat="false" ht="15.75" hidden="false" customHeight="true" outlineLevel="0" collapsed="false">
      <c r="K614" s="240"/>
      <c r="M614" s="240"/>
      <c r="N614" s="241"/>
      <c r="P614" s="240"/>
      <c r="R614" s="240"/>
      <c r="S614" s="241"/>
      <c r="T614" s="194"/>
      <c r="U614" s="240"/>
      <c r="V614" s="194"/>
      <c r="W614" s="240"/>
      <c r="X614" s="241"/>
      <c r="Y614" s="194"/>
      <c r="Z614" s="240"/>
      <c r="AA614" s="194"/>
      <c r="AB614" s="240"/>
      <c r="AC614" s="241"/>
      <c r="AD614" s="194"/>
      <c r="AE614" s="240"/>
      <c r="AF614" s="194"/>
      <c r="AG614" s="240"/>
      <c r="AH614" s="241"/>
      <c r="AI614" s="194"/>
      <c r="AJ614" s="240"/>
      <c r="AK614" s="194"/>
      <c r="AL614" s="240"/>
      <c r="AM614" s="241"/>
      <c r="AN614" s="194"/>
      <c r="AO614" s="240"/>
      <c r="AP614" s="194"/>
    </row>
    <row r="615" customFormat="false" ht="15.75" hidden="false" customHeight="true" outlineLevel="0" collapsed="false">
      <c r="K615" s="240"/>
      <c r="M615" s="240"/>
      <c r="N615" s="241"/>
      <c r="P615" s="240"/>
      <c r="R615" s="240"/>
      <c r="S615" s="241"/>
      <c r="T615" s="194"/>
      <c r="U615" s="240"/>
      <c r="V615" s="194"/>
      <c r="W615" s="240"/>
      <c r="X615" s="241"/>
      <c r="Y615" s="194"/>
      <c r="Z615" s="240"/>
      <c r="AA615" s="194"/>
      <c r="AB615" s="240"/>
      <c r="AC615" s="241"/>
      <c r="AD615" s="194"/>
      <c r="AE615" s="240"/>
      <c r="AF615" s="194"/>
      <c r="AG615" s="240"/>
      <c r="AH615" s="241"/>
      <c r="AI615" s="194"/>
      <c r="AJ615" s="240"/>
      <c r="AK615" s="194"/>
      <c r="AL615" s="240"/>
      <c r="AM615" s="241"/>
      <c r="AN615" s="194"/>
      <c r="AO615" s="240"/>
      <c r="AP615" s="194"/>
    </row>
    <row r="616" customFormat="false" ht="15.75" hidden="false" customHeight="true" outlineLevel="0" collapsed="false">
      <c r="K616" s="240"/>
      <c r="M616" s="240"/>
      <c r="N616" s="241"/>
      <c r="P616" s="240"/>
      <c r="R616" s="240"/>
      <c r="S616" s="241"/>
      <c r="T616" s="194"/>
      <c r="U616" s="240"/>
      <c r="V616" s="194"/>
      <c r="W616" s="240"/>
      <c r="X616" s="241"/>
      <c r="Y616" s="194"/>
      <c r="Z616" s="240"/>
      <c r="AA616" s="194"/>
      <c r="AB616" s="240"/>
      <c r="AC616" s="241"/>
      <c r="AD616" s="194"/>
      <c r="AE616" s="240"/>
      <c r="AF616" s="194"/>
      <c r="AG616" s="240"/>
      <c r="AH616" s="241"/>
      <c r="AI616" s="194"/>
      <c r="AJ616" s="240"/>
      <c r="AK616" s="194"/>
      <c r="AL616" s="240"/>
      <c r="AM616" s="241"/>
      <c r="AN616" s="194"/>
      <c r="AO616" s="240"/>
      <c r="AP616" s="194"/>
    </row>
    <row r="617" customFormat="false" ht="15.75" hidden="false" customHeight="true" outlineLevel="0" collapsed="false">
      <c r="K617" s="240"/>
      <c r="M617" s="240"/>
      <c r="N617" s="241"/>
      <c r="P617" s="240"/>
      <c r="R617" s="240"/>
      <c r="S617" s="241"/>
      <c r="T617" s="194"/>
      <c r="U617" s="240"/>
      <c r="V617" s="194"/>
      <c r="W617" s="240"/>
      <c r="X617" s="241"/>
      <c r="Y617" s="194"/>
      <c r="Z617" s="240"/>
      <c r="AA617" s="194"/>
      <c r="AB617" s="240"/>
      <c r="AC617" s="241"/>
      <c r="AD617" s="194"/>
      <c r="AE617" s="240"/>
      <c r="AF617" s="194"/>
      <c r="AG617" s="240"/>
      <c r="AH617" s="241"/>
      <c r="AI617" s="194"/>
      <c r="AJ617" s="240"/>
      <c r="AK617" s="194"/>
      <c r="AL617" s="240"/>
      <c r="AM617" s="241"/>
      <c r="AN617" s="194"/>
      <c r="AO617" s="240"/>
      <c r="AP617" s="194"/>
    </row>
    <row r="618" customFormat="false" ht="15.75" hidden="false" customHeight="true" outlineLevel="0" collapsed="false">
      <c r="K618" s="240"/>
      <c r="M618" s="240"/>
      <c r="N618" s="241"/>
      <c r="P618" s="240"/>
      <c r="R618" s="240"/>
      <c r="S618" s="241"/>
      <c r="T618" s="194"/>
      <c r="U618" s="240"/>
      <c r="V618" s="194"/>
      <c r="W618" s="240"/>
      <c r="X618" s="241"/>
      <c r="Y618" s="194"/>
      <c r="Z618" s="240"/>
      <c r="AA618" s="194"/>
      <c r="AB618" s="240"/>
      <c r="AC618" s="241"/>
      <c r="AD618" s="194"/>
      <c r="AE618" s="240"/>
      <c r="AF618" s="194"/>
      <c r="AG618" s="240"/>
      <c r="AH618" s="241"/>
      <c r="AI618" s="194"/>
      <c r="AJ618" s="240"/>
      <c r="AK618" s="194"/>
      <c r="AL618" s="240"/>
      <c r="AM618" s="241"/>
      <c r="AN618" s="194"/>
      <c r="AO618" s="240"/>
      <c r="AP618" s="194"/>
    </row>
    <row r="619" customFormat="false" ht="15.75" hidden="false" customHeight="true" outlineLevel="0" collapsed="false">
      <c r="K619" s="240"/>
      <c r="M619" s="240"/>
      <c r="N619" s="241"/>
      <c r="P619" s="240"/>
      <c r="R619" s="240"/>
      <c r="S619" s="241"/>
      <c r="T619" s="194"/>
      <c r="U619" s="240"/>
      <c r="V619" s="194"/>
      <c r="W619" s="240"/>
      <c r="X619" s="241"/>
      <c r="Y619" s="194"/>
      <c r="Z619" s="240"/>
      <c r="AA619" s="194"/>
      <c r="AB619" s="240"/>
      <c r="AC619" s="241"/>
      <c r="AD619" s="194"/>
      <c r="AE619" s="240"/>
      <c r="AF619" s="194"/>
      <c r="AG619" s="240"/>
      <c r="AH619" s="241"/>
      <c r="AI619" s="194"/>
      <c r="AJ619" s="240"/>
      <c r="AK619" s="194"/>
      <c r="AL619" s="240"/>
      <c r="AM619" s="241"/>
      <c r="AN619" s="194"/>
      <c r="AO619" s="240"/>
      <c r="AP619" s="194"/>
    </row>
    <row r="620" customFormat="false" ht="15.75" hidden="false" customHeight="true" outlineLevel="0" collapsed="false">
      <c r="K620" s="240"/>
      <c r="M620" s="240"/>
      <c r="N620" s="241"/>
      <c r="P620" s="240"/>
      <c r="R620" s="240"/>
      <c r="S620" s="241"/>
      <c r="T620" s="194"/>
      <c r="U620" s="240"/>
      <c r="V620" s="194"/>
      <c r="W620" s="240"/>
      <c r="X620" s="241"/>
      <c r="Y620" s="194"/>
      <c r="Z620" s="240"/>
      <c r="AA620" s="194"/>
      <c r="AB620" s="240"/>
      <c r="AC620" s="241"/>
      <c r="AD620" s="194"/>
      <c r="AE620" s="240"/>
      <c r="AF620" s="194"/>
      <c r="AG620" s="240"/>
      <c r="AH620" s="241"/>
      <c r="AI620" s="194"/>
      <c r="AJ620" s="240"/>
      <c r="AK620" s="194"/>
      <c r="AL620" s="240"/>
      <c r="AM620" s="241"/>
      <c r="AN620" s="194"/>
      <c r="AO620" s="240"/>
      <c r="AP620" s="194"/>
    </row>
    <row r="621" customFormat="false" ht="15.75" hidden="false" customHeight="true" outlineLevel="0" collapsed="false">
      <c r="K621" s="240"/>
      <c r="M621" s="240"/>
      <c r="N621" s="241"/>
      <c r="P621" s="240"/>
      <c r="R621" s="240"/>
      <c r="S621" s="241"/>
      <c r="T621" s="194"/>
      <c r="U621" s="240"/>
      <c r="V621" s="194"/>
      <c r="W621" s="240"/>
      <c r="X621" s="241"/>
      <c r="Y621" s="194"/>
      <c r="Z621" s="240"/>
      <c r="AA621" s="194"/>
      <c r="AB621" s="240"/>
      <c r="AC621" s="241"/>
      <c r="AD621" s="194"/>
      <c r="AE621" s="240"/>
      <c r="AF621" s="194"/>
      <c r="AG621" s="240"/>
      <c r="AH621" s="241"/>
      <c r="AI621" s="194"/>
      <c r="AJ621" s="240"/>
      <c r="AK621" s="194"/>
      <c r="AL621" s="240"/>
      <c r="AM621" s="241"/>
      <c r="AN621" s="194"/>
      <c r="AO621" s="240"/>
      <c r="AP621" s="194"/>
    </row>
    <row r="622" customFormat="false" ht="15.75" hidden="false" customHeight="true" outlineLevel="0" collapsed="false">
      <c r="K622" s="240"/>
      <c r="M622" s="240"/>
      <c r="N622" s="241"/>
      <c r="P622" s="240"/>
      <c r="R622" s="240"/>
      <c r="S622" s="241"/>
      <c r="T622" s="194"/>
      <c r="U622" s="240"/>
      <c r="V622" s="194"/>
      <c r="W622" s="240"/>
      <c r="X622" s="241"/>
      <c r="Y622" s="194"/>
      <c r="Z622" s="240"/>
      <c r="AA622" s="194"/>
      <c r="AB622" s="240"/>
      <c r="AC622" s="241"/>
      <c r="AD622" s="194"/>
      <c r="AE622" s="240"/>
      <c r="AF622" s="194"/>
      <c r="AG622" s="240"/>
      <c r="AH622" s="241"/>
      <c r="AI622" s="194"/>
      <c r="AJ622" s="240"/>
      <c r="AK622" s="194"/>
      <c r="AL622" s="240"/>
      <c r="AM622" s="241"/>
      <c r="AN622" s="194"/>
      <c r="AO622" s="240"/>
      <c r="AP622" s="194"/>
    </row>
    <row r="623" customFormat="false" ht="15.75" hidden="false" customHeight="true" outlineLevel="0" collapsed="false">
      <c r="K623" s="240"/>
      <c r="M623" s="240"/>
      <c r="N623" s="241"/>
      <c r="P623" s="240"/>
      <c r="R623" s="240"/>
      <c r="S623" s="241"/>
      <c r="T623" s="194"/>
      <c r="U623" s="240"/>
      <c r="V623" s="194"/>
      <c r="W623" s="240"/>
      <c r="X623" s="241"/>
      <c r="Y623" s="194"/>
      <c r="Z623" s="240"/>
      <c r="AA623" s="194"/>
      <c r="AB623" s="240"/>
      <c r="AC623" s="241"/>
      <c r="AD623" s="194"/>
      <c r="AE623" s="240"/>
      <c r="AF623" s="194"/>
      <c r="AG623" s="240"/>
      <c r="AH623" s="241"/>
      <c r="AI623" s="194"/>
      <c r="AJ623" s="240"/>
      <c r="AK623" s="194"/>
      <c r="AL623" s="240"/>
      <c r="AM623" s="241"/>
      <c r="AN623" s="194"/>
      <c r="AO623" s="240"/>
      <c r="AP623" s="194"/>
    </row>
    <row r="624" customFormat="false" ht="15.75" hidden="false" customHeight="true" outlineLevel="0" collapsed="false">
      <c r="K624" s="240"/>
      <c r="M624" s="240"/>
      <c r="N624" s="241"/>
      <c r="P624" s="240"/>
      <c r="R624" s="240"/>
      <c r="S624" s="241"/>
      <c r="T624" s="194"/>
      <c r="U624" s="240"/>
      <c r="V624" s="194"/>
      <c r="W624" s="240"/>
      <c r="X624" s="241"/>
      <c r="Y624" s="194"/>
      <c r="Z624" s="240"/>
      <c r="AA624" s="194"/>
      <c r="AB624" s="240"/>
      <c r="AC624" s="241"/>
      <c r="AD624" s="194"/>
      <c r="AE624" s="240"/>
      <c r="AF624" s="194"/>
      <c r="AG624" s="240"/>
      <c r="AH624" s="241"/>
      <c r="AI624" s="194"/>
      <c r="AJ624" s="240"/>
      <c r="AK624" s="194"/>
      <c r="AL624" s="240"/>
      <c r="AM624" s="241"/>
      <c r="AN624" s="194"/>
      <c r="AO624" s="240"/>
      <c r="AP624" s="194"/>
    </row>
    <row r="625" customFormat="false" ht="15.75" hidden="false" customHeight="true" outlineLevel="0" collapsed="false">
      <c r="K625" s="240"/>
      <c r="M625" s="240"/>
      <c r="N625" s="241"/>
      <c r="P625" s="240"/>
      <c r="R625" s="240"/>
      <c r="S625" s="241"/>
      <c r="T625" s="194"/>
      <c r="U625" s="240"/>
      <c r="V625" s="194"/>
      <c r="W625" s="240"/>
      <c r="X625" s="241"/>
      <c r="Y625" s="194"/>
      <c r="Z625" s="240"/>
      <c r="AA625" s="194"/>
      <c r="AB625" s="240"/>
      <c r="AC625" s="241"/>
      <c r="AD625" s="194"/>
      <c r="AE625" s="240"/>
      <c r="AF625" s="194"/>
      <c r="AG625" s="240"/>
      <c r="AH625" s="241"/>
      <c r="AI625" s="194"/>
      <c r="AJ625" s="240"/>
      <c r="AK625" s="194"/>
      <c r="AL625" s="240"/>
      <c r="AM625" s="241"/>
      <c r="AN625" s="194"/>
      <c r="AO625" s="240"/>
      <c r="AP625" s="194"/>
    </row>
    <row r="626" customFormat="false" ht="15.75" hidden="false" customHeight="true" outlineLevel="0" collapsed="false">
      <c r="K626" s="240"/>
      <c r="M626" s="240"/>
      <c r="N626" s="241"/>
      <c r="P626" s="240"/>
      <c r="R626" s="240"/>
      <c r="S626" s="241"/>
      <c r="T626" s="194"/>
      <c r="U626" s="240"/>
      <c r="V626" s="194"/>
      <c r="W626" s="240"/>
      <c r="X626" s="241"/>
      <c r="Y626" s="194"/>
      <c r="Z626" s="240"/>
      <c r="AA626" s="194"/>
      <c r="AB626" s="240"/>
      <c r="AC626" s="241"/>
      <c r="AD626" s="194"/>
      <c r="AE626" s="240"/>
      <c r="AF626" s="194"/>
      <c r="AG626" s="240"/>
      <c r="AH626" s="241"/>
      <c r="AI626" s="194"/>
      <c r="AJ626" s="240"/>
      <c r="AK626" s="194"/>
      <c r="AL626" s="240"/>
      <c r="AM626" s="241"/>
      <c r="AN626" s="194"/>
      <c r="AO626" s="240"/>
      <c r="AP626" s="194"/>
    </row>
    <row r="627" customFormat="false" ht="15.75" hidden="false" customHeight="true" outlineLevel="0" collapsed="false">
      <c r="K627" s="240"/>
      <c r="M627" s="240"/>
      <c r="N627" s="241"/>
      <c r="P627" s="240"/>
      <c r="R627" s="240"/>
      <c r="S627" s="241"/>
      <c r="T627" s="194"/>
      <c r="U627" s="240"/>
      <c r="V627" s="194"/>
      <c r="W627" s="240"/>
      <c r="X627" s="241"/>
      <c r="Y627" s="194"/>
      <c r="Z627" s="240"/>
      <c r="AA627" s="194"/>
      <c r="AB627" s="240"/>
      <c r="AC627" s="241"/>
      <c r="AD627" s="194"/>
      <c r="AE627" s="240"/>
      <c r="AF627" s="194"/>
      <c r="AG627" s="240"/>
      <c r="AH627" s="241"/>
      <c r="AI627" s="194"/>
      <c r="AJ627" s="240"/>
      <c r="AK627" s="194"/>
      <c r="AL627" s="240"/>
      <c r="AM627" s="241"/>
      <c r="AN627" s="194"/>
      <c r="AO627" s="240"/>
      <c r="AP627" s="194"/>
    </row>
    <row r="628" customFormat="false" ht="15.75" hidden="false" customHeight="true" outlineLevel="0" collapsed="false">
      <c r="K628" s="240"/>
      <c r="M628" s="240"/>
      <c r="N628" s="241"/>
      <c r="P628" s="240"/>
      <c r="R628" s="240"/>
      <c r="S628" s="241"/>
      <c r="T628" s="194"/>
      <c r="U628" s="240"/>
      <c r="V628" s="194"/>
      <c r="W628" s="240"/>
      <c r="X628" s="241"/>
      <c r="Y628" s="194"/>
      <c r="Z628" s="240"/>
      <c r="AA628" s="194"/>
      <c r="AB628" s="240"/>
      <c r="AC628" s="241"/>
      <c r="AD628" s="194"/>
      <c r="AE628" s="240"/>
      <c r="AF628" s="194"/>
      <c r="AG628" s="240"/>
      <c r="AH628" s="241"/>
      <c r="AI628" s="194"/>
      <c r="AJ628" s="240"/>
      <c r="AK628" s="194"/>
      <c r="AL628" s="240"/>
      <c r="AM628" s="241"/>
      <c r="AN628" s="194"/>
      <c r="AO628" s="240"/>
      <c r="AP628" s="194"/>
    </row>
    <row r="629" customFormat="false" ht="15.75" hidden="false" customHeight="true" outlineLevel="0" collapsed="false">
      <c r="K629" s="240"/>
      <c r="M629" s="240"/>
      <c r="N629" s="241"/>
      <c r="P629" s="240"/>
      <c r="R629" s="240"/>
      <c r="S629" s="241"/>
      <c r="T629" s="194"/>
      <c r="U629" s="240"/>
      <c r="V629" s="194"/>
      <c r="W629" s="240"/>
      <c r="X629" s="241"/>
      <c r="Y629" s="194"/>
      <c r="Z629" s="240"/>
      <c r="AA629" s="194"/>
      <c r="AB629" s="240"/>
      <c r="AC629" s="241"/>
      <c r="AD629" s="194"/>
      <c r="AE629" s="240"/>
      <c r="AF629" s="194"/>
      <c r="AG629" s="240"/>
      <c r="AH629" s="241"/>
      <c r="AI629" s="194"/>
      <c r="AJ629" s="240"/>
      <c r="AK629" s="194"/>
      <c r="AL629" s="240"/>
      <c r="AM629" s="241"/>
      <c r="AN629" s="194"/>
      <c r="AO629" s="240"/>
      <c r="AP629" s="194"/>
    </row>
    <row r="630" customFormat="false" ht="15.75" hidden="false" customHeight="true" outlineLevel="0" collapsed="false">
      <c r="K630" s="240"/>
      <c r="M630" s="240"/>
      <c r="N630" s="241"/>
      <c r="P630" s="240"/>
      <c r="R630" s="240"/>
      <c r="S630" s="241"/>
      <c r="T630" s="194"/>
      <c r="U630" s="240"/>
      <c r="V630" s="194"/>
      <c r="W630" s="240"/>
      <c r="X630" s="241"/>
      <c r="Y630" s="194"/>
      <c r="Z630" s="240"/>
      <c r="AA630" s="194"/>
      <c r="AB630" s="240"/>
      <c r="AC630" s="241"/>
      <c r="AD630" s="194"/>
      <c r="AE630" s="240"/>
      <c r="AF630" s="194"/>
      <c r="AG630" s="240"/>
      <c r="AH630" s="241"/>
      <c r="AI630" s="194"/>
      <c r="AJ630" s="240"/>
      <c r="AK630" s="194"/>
      <c r="AL630" s="240"/>
      <c r="AM630" s="241"/>
      <c r="AN630" s="194"/>
      <c r="AO630" s="240"/>
      <c r="AP630" s="194"/>
    </row>
    <row r="631" customFormat="false" ht="15.75" hidden="false" customHeight="true" outlineLevel="0" collapsed="false">
      <c r="K631" s="240"/>
      <c r="M631" s="240"/>
      <c r="N631" s="241"/>
      <c r="P631" s="240"/>
      <c r="R631" s="240"/>
      <c r="S631" s="241"/>
      <c r="T631" s="194"/>
      <c r="U631" s="240"/>
      <c r="V631" s="194"/>
      <c r="W631" s="240"/>
      <c r="X631" s="241"/>
      <c r="Y631" s="194"/>
      <c r="Z631" s="240"/>
      <c r="AA631" s="194"/>
      <c r="AB631" s="240"/>
      <c r="AC631" s="241"/>
      <c r="AD631" s="194"/>
      <c r="AE631" s="240"/>
      <c r="AF631" s="194"/>
      <c r="AG631" s="240"/>
      <c r="AH631" s="241"/>
      <c r="AI631" s="194"/>
      <c r="AJ631" s="240"/>
      <c r="AK631" s="194"/>
      <c r="AL631" s="240"/>
      <c r="AM631" s="241"/>
      <c r="AN631" s="194"/>
      <c r="AO631" s="240"/>
      <c r="AP631" s="194"/>
    </row>
    <row r="632" customFormat="false" ht="15.75" hidden="false" customHeight="true" outlineLevel="0" collapsed="false">
      <c r="K632" s="240"/>
      <c r="M632" s="240"/>
      <c r="N632" s="241"/>
      <c r="P632" s="240"/>
      <c r="R632" s="240"/>
      <c r="S632" s="241"/>
      <c r="T632" s="194"/>
      <c r="U632" s="240"/>
      <c r="V632" s="194"/>
      <c r="W632" s="240"/>
      <c r="X632" s="241"/>
      <c r="Y632" s="194"/>
      <c r="Z632" s="240"/>
      <c r="AA632" s="194"/>
      <c r="AB632" s="240"/>
      <c r="AC632" s="241"/>
      <c r="AD632" s="194"/>
      <c r="AE632" s="240"/>
      <c r="AF632" s="194"/>
      <c r="AG632" s="240"/>
      <c r="AH632" s="241"/>
      <c r="AI632" s="194"/>
      <c r="AJ632" s="240"/>
      <c r="AK632" s="194"/>
      <c r="AL632" s="240"/>
      <c r="AM632" s="241"/>
      <c r="AN632" s="194"/>
      <c r="AO632" s="240"/>
      <c r="AP632" s="194"/>
    </row>
    <row r="633" customFormat="false" ht="15.75" hidden="false" customHeight="true" outlineLevel="0" collapsed="false">
      <c r="K633" s="240"/>
      <c r="M633" s="240"/>
      <c r="N633" s="241"/>
      <c r="P633" s="240"/>
      <c r="R633" s="240"/>
      <c r="S633" s="241"/>
      <c r="T633" s="194"/>
      <c r="U633" s="240"/>
      <c r="V633" s="194"/>
      <c r="W633" s="240"/>
      <c r="X633" s="241"/>
      <c r="Y633" s="194"/>
      <c r="Z633" s="240"/>
      <c r="AA633" s="194"/>
      <c r="AB633" s="240"/>
      <c r="AC633" s="241"/>
      <c r="AD633" s="194"/>
      <c r="AE633" s="240"/>
      <c r="AF633" s="194"/>
      <c r="AG633" s="240"/>
      <c r="AH633" s="241"/>
      <c r="AI633" s="194"/>
      <c r="AJ633" s="240"/>
      <c r="AK633" s="194"/>
      <c r="AL633" s="240"/>
      <c r="AM633" s="241"/>
      <c r="AN633" s="194"/>
      <c r="AO633" s="240"/>
      <c r="AP633" s="194"/>
    </row>
    <row r="634" customFormat="false" ht="15.75" hidden="false" customHeight="true" outlineLevel="0" collapsed="false">
      <c r="K634" s="240"/>
      <c r="M634" s="240"/>
      <c r="N634" s="241"/>
      <c r="P634" s="240"/>
      <c r="R634" s="240"/>
      <c r="S634" s="241"/>
      <c r="T634" s="194"/>
      <c r="U634" s="240"/>
      <c r="V634" s="194"/>
      <c r="W634" s="240"/>
      <c r="X634" s="241"/>
      <c r="Y634" s="194"/>
      <c r="Z634" s="240"/>
      <c r="AA634" s="194"/>
      <c r="AB634" s="240"/>
      <c r="AC634" s="241"/>
      <c r="AD634" s="194"/>
      <c r="AE634" s="240"/>
      <c r="AF634" s="194"/>
      <c r="AG634" s="240"/>
      <c r="AH634" s="241"/>
      <c r="AI634" s="194"/>
      <c r="AJ634" s="240"/>
      <c r="AK634" s="194"/>
      <c r="AL634" s="240"/>
      <c r="AM634" s="241"/>
      <c r="AN634" s="194"/>
      <c r="AO634" s="240"/>
      <c r="AP634" s="194"/>
    </row>
    <row r="635" customFormat="false" ht="15.75" hidden="false" customHeight="true" outlineLevel="0" collapsed="false">
      <c r="K635" s="240"/>
      <c r="M635" s="240"/>
      <c r="N635" s="241"/>
      <c r="P635" s="240"/>
      <c r="R635" s="240"/>
      <c r="S635" s="241"/>
      <c r="T635" s="194"/>
      <c r="U635" s="240"/>
      <c r="V635" s="194"/>
      <c r="W635" s="240"/>
      <c r="X635" s="241"/>
      <c r="Y635" s="194"/>
      <c r="Z635" s="240"/>
      <c r="AA635" s="194"/>
      <c r="AB635" s="240"/>
      <c r="AC635" s="241"/>
      <c r="AD635" s="194"/>
      <c r="AE635" s="240"/>
      <c r="AF635" s="194"/>
      <c r="AG635" s="240"/>
      <c r="AH635" s="241"/>
      <c r="AI635" s="194"/>
      <c r="AJ635" s="240"/>
      <c r="AK635" s="194"/>
      <c r="AL635" s="240"/>
      <c r="AM635" s="241"/>
      <c r="AN635" s="194"/>
      <c r="AO635" s="240"/>
      <c r="AP635" s="194"/>
    </row>
    <row r="636" customFormat="false" ht="15.75" hidden="false" customHeight="true" outlineLevel="0" collapsed="false">
      <c r="K636" s="240"/>
      <c r="M636" s="240"/>
      <c r="N636" s="241"/>
      <c r="P636" s="240"/>
      <c r="R636" s="240"/>
      <c r="S636" s="241"/>
      <c r="T636" s="194"/>
      <c r="U636" s="240"/>
      <c r="V636" s="194"/>
      <c r="W636" s="240"/>
      <c r="X636" s="241"/>
      <c r="Y636" s="194"/>
      <c r="Z636" s="240"/>
      <c r="AA636" s="194"/>
      <c r="AB636" s="240"/>
      <c r="AC636" s="241"/>
      <c r="AD636" s="194"/>
      <c r="AE636" s="240"/>
      <c r="AF636" s="194"/>
      <c r="AG636" s="240"/>
      <c r="AH636" s="241"/>
      <c r="AI636" s="194"/>
      <c r="AJ636" s="240"/>
      <c r="AK636" s="194"/>
      <c r="AL636" s="240"/>
      <c r="AM636" s="241"/>
      <c r="AN636" s="194"/>
      <c r="AO636" s="240"/>
      <c r="AP636" s="194"/>
    </row>
    <row r="637" customFormat="false" ht="15.75" hidden="false" customHeight="true" outlineLevel="0" collapsed="false">
      <c r="K637" s="240"/>
      <c r="M637" s="240"/>
      <c r="N637" s="241"/>
      <c r="P637" s="240"/>
      <c r="R637" s="240"/>
      <c r="S637" s="241"/>
      <c r="T637" s="194"/>
      <c r="U637" s="240"/>
      <c r="V637" s="194"/>
      <c r="W637" s="240"/>
      <c r="X637" s="241"/>
      <c r="Y637" s="194"/>
      <c r="Z637" s="240"/>
      <c r="AA637" s="194"/>
      <c r="AB637" s="240"/>
      <c r="AC637" s="241"/>
      <c r="AD637" s="194"/>
      <c r="AE637" s="240"/>
      <c r="AF637" s="194"/>
      <c r="AG637" s="240"/>
      <c r="AH637" s="241"/>
      <c r="AI637" s="194"/>
      <c r="AJ637" s="240"/>
      <c r="AK637" s="194"/>
      <c r="AL637" s="240"/>
      <c r="AM637" s="241"/>
      <c r="AN637" s="194"/>
      <c r="AO637" s="240"/>
      <c r="AP637" s="194"/>
    </row>
    <row r="638" customFormat="false" ht="15.75" hidden="false" customHeight="true" outlineLevel="0" collapsed="false">
      <c r="K638" s="240"/>
      <c r="M638" s="240"/>
      <c r="N638" s="241"/>
      <c r="P638" s="240"/>
      <c r="R638" s="240"/>
      <c r="S638" s="241"/>
      <c r="T638" s="194"/>
      <c r="U638" s="240"/>
      <c r="V638" s="194"/>
      <c r="W638" s="240"/>
      <c r="X638" s="241"/>
      <c r="Y638" s="194"/>
      <c r="Z638" s="240"/>
      <c r="AA638" s="194"/>
      <c r="AB638" s="240"/>
      <c r="AC638" s="241"/>
      <c r="AD638" s="194"/>
      <c r="AE638" s="240"/>
      <c r="AF638" s="194"/>
      <c r="AG638" s="240"/>
      <c r="AH638" s="241"/>
      <c r="AI638" s="194"/>
      <c r="AJ638" s="240"/>
      <c r="AK638" s="194"/>
      <c r="AL638" s="240"/>
      <c r="AM638" s="241"/>
      <c r="AN638" s="194"/>
      <c r="AO638" s="240"/>
      <c r="AP638" s="194"/>
    </row>
    <row r="639" customFormat="false" ht="15.75" hidden="false" customHeight="true" outlineLevel="0" collapsed="false">
      <c r="K639" s="240"/>
      <c r="M639" s="240"/>
      <c r="N639" s="241"/>
      <c r="P639" s="240"/>
      <c r="R639" s="240"/>
      <c r="S639" s="241"/>
      <c r="T639" s="194"/>
      <c r="U639" s="240"/>
      <c r="V639" s="194"/>
      <c r="W639" s="240"/>
      <c r="X639" s="241"/>
      <c r="Y639" s="194"/>
      <c r="Z639" s="240"/>
      <c r="AA639" s="194"/>
      <c r="AB639" s="240"/>
      <c r="AC639" s="241"/>
      <c r="AD639" s="194"/>
      <c r="AE639" s="240"/>
      <c r="AF639" s="194"/>
      <c r="AG639" s="240"/>
      <c r="AH639" s="241"/>
      <c r="AI639" s="194"/>
      <c r="AJ639" s="240"/>
      <c r="AK639" s="194"/>
      <c r="AL639" s="240"/>
      <c r="AM639" s="241"/>
      <c r="AN639" s="194"/>
      <c r="AO639" s="240"/>
      <c r="AP639" s="194"/>
    </row>
    <row r="640" customFormat="false" ht="15.75" hidden="false" customHeight="true" outlineLevel="0" collapsed="false">
      <c r="K640" s="240"/>
      <c r="M640" s="240"/>
      <c r="N640" s="241"/>
      <c r="P640" s="240"/>
      <c r="R640" s="240"/>
      <c r="S640" s="241"/>
      <c r="T640" s="194"/>
      <c r="U640" s="240"/>
      <c r="V640" s="194"/>
      <c r="W640" s="240"/>
      <c r="X640" s="241"/>
      <c r="Y640" s="194"/>
      <c r="Z640" s="240"/>
      <c r="AA640" s="194"/>
      <c r="AB640" s="240"/>
      <c r="AC640" s="241"/>
      <c r="AD640" s="194"/>
      <c r="AE640" s="240"/>
      <c r="AF640" s="194"/>
      <c r="AG640" s="240"/>
      <c r="AH640" s="241"/>
      <c r="AI640" s="194"/>
      <c r="AJ640" s="240"/>
      <c r="AK640" s="194"/>
      <c r="AL640" s="240"/>
      <c r="AM640" s="241"/>
      <c r="AN640" s="194"/>
      <c r="AO640" s="240"/>
      <c r="AP640" s="194"/>
    </row>
    <row r="641" customFormat="false" ht="15.75" hidden="false" customHeight="true" outlineLevel="0" collapsed="false">
      <c r="K641" s="240"/>
      <c r="M641" s="240"/>
      <c r="N641" s="241"/>
      <c r="P641" s="240"/>
      <c r="R641" s="240"/>
      <c r="S641" s="241"/>
      <c r="T641" s="194"/>
      <c r="U641" s="240"/>
      <c r="V641" s="194"/>
      <c r="W641" s="240"/>
      <c r="X641" s="241"/>
      <c r="Y641" s="194"/>
      <c r="Z641" s="240"/>
      <c r="AA641" s="194"/>
      <c r="AB641" s="240"/>
      <c r="AC641" s="241"/>
      <c r="AD641" s="194"/>
      <c r="AE641" s="240"/>
      <c r="AF641" s="194"/>
      <c r="AG641" s="240"/>
      <c r="AH641" s="241"/>
      <c r="AI641" s="194"/>
      <c r="AJ641" s="240"/>
      <c r="AK641" s="194"/>
      <c r="AL641" s="240"/>
      <c r="AM641" s="241"/>
      <c r="AN641" s="194"/>
      <c r="AO641" s="240"/>
      <c r="AP641" s="194"/>
    </row>
    <row r="642" customFormat="false" ht="15.75" hidden="false" customHeight="true" outlineLevel="0" collapsed="false">
      <c r="K642" s="240"/>
      <c r="M642" s="240"/>
      <c r="N642" s="241"/>
      <c r="P642" s="240"/>
      <c r="R642" s="240"/>
      <c r="S642" s="241"/>
      <c r="T642" s="194"/>
      <c r="U642" s="240"/>
      <c r="V642" s="194"/>
      <c r="W642" s="240"/>
      <c r="X642" s="241"/>
      <c r="Y642" s="194"/>
      <c r="Z642" s="240"/>
      <c r="AA642" s="194"/>
      <c r="AB642" s="240"/>
      <c r="AC642" s="241"/>
      <c r="AD642" s="194"/>
      <c r="AE642" s="240"/>
      <c r="AF642" s="194"/>
      <c r="AG642" s="240"/>
      <c r="AH642" s="241"/>
      <c r="AI642" s="194"/>
      <c r="AJ642" s="240"/>
      <c r="AK642" s="194"/>
      <c r="AL642" s="240"/>
      <c r="AM642" s="241"/>
      <c r="AN642" s="194"/>
      <c r="AO642" s="240"/>
      <c r="AP642" s="194"/>
    </row>
    <row r="643" customFormat="false" ht="15.75" hidden="false" customHeight="true" outlineLevel="0" collapsed="false">
      <c r="K643" s="240"/>
      <c r="M643" s="240"/>
      <c r="N643" s="241"/>
      <c r="P643" s="240"/>
      <c r="R643" s="240"/>
      <c r="S643" s="241"/>
      <c r="T643" s="194"/>
      <c r="U643" s="240"/>
      <c r="V643" s="194"/>
      <c r="W643" s="240"/>
      <c r="X643" s="241"/>
      <c r="Y643" s="194"/>
      <c r="Z643" s="240"/>
      <c r="AA643" s="194"/>
      <c r="AB643" s="240"/>
      <c r="AC643" s="241"/>
      <c r="AD643" s="194"/>
      <c r="AE643" s="240"/>
      <c r="AF643" s="194"/>
      <c r="AG643" s="240"/>
      <c r="AH643" s="241"/>
      <c r="AI643" s="194"/>
      <c r="AJ643" s="240"/>
      <c r="AK643" s="194"/>
      <c r="AL643" s="240"/>
      <c r="AM643" s="241"/>
      <c r="AN643" s="194"/>
      <c r="AO643" s="240"/>
      <c r="AP643" s="194"/>
    </row>
    <row r="644" customFormat="false" ht="15.75" hidden="false" customHeight="true" outlineLevel="0" collapsed="false">
      <c r="K644" s="240"/>
      <c r="M644" s="240"/>
      <c r="N644" s="241"/>
      <c r="P644" s="240"/>
      <c r="R644" s="240"/>
      <c r="S644" s="241"/>
      <c r="T644" s="194"/>
      <c r="U644" s="240"/>
      <c r="V644" s="194"/>
      <c r="W644" s="240"/>
      <c r="X644" s="241"/>
      <c r="Y644" s="194"/>
      <c r="Z644" s="240"/>
      <c r="AA644" s="194"/>
      <c r="AB644" s="240"/>
      <c r="AC644" s="241"/>
      <c r="AD644" s="194"/>
      <c r="AE644" s="240"/>
      <c r="AF644" s="194"/>
      <c r="AG644" s="240"/>
      <c r="AH644" s="241"/>
      <c r="AI644" s="194"/>
      <c r="AJ644" s="240"/>
      <c r="AK644" s="194"/>
      <c r="AL644" s="240"/>
      <c r="AM644" s="241"/>
      <c r="AN644" s="194"/>
      <c r="AO644" s="240"/>
      <c r="AP644" s="194"/>
    </row>
    <row r="645" customFormat="false" ht="15.75" hidden="false" customHeight="true" outlineLevel="0" collapsed="false">
      <c r="K645" s="240"/>
      <c r="M645" s="240"/>
      <c r="N645" s="241"/>
      <c r="P645" s="240"/>
      <c r="R645" s="240"/>
      <c r="S645" s="241"/>
      <c r="T645" s="194"/>
      <c r="U645" s="240"/>
      <c r="V645" s="194"/>
      <c r="W645" s="240"/>
      <c r="X645" s="241"/>
      <c r="Y645" s="194"/>
      <c r="Z645" s="240"/>
      <c r="AA645" s="194"/>
      <c r="AB645" s="240"/>
      <c r="AC645" s="241"/>
      <c r="AD645" s="194"/>
      <c r="AE645" s="240"/>
      <c r="AF645" s="194"/>
      <c r="AG645" s="240"/>
      <c r="AH645" s="241"/>
      <c r="AI645" s="194"/>
      <c r="AJ645" s="240"/>
      <c r="AK645" s="194"/>
      <c r="AL645" s="240"/>
      <c r="AM645" s="241"/>
      <c r="AN645" s="194"/>
      <c r="AO645" s="240"/>
      <c r="AP645" s="194"/>
    </row>
    <row r="646" customFormat="false" ht="15.75" hidden="false" customHeight="true" outlineLevel="0" collapsed="false">
      <c r="K646" s="240"/>
      <c r="M646" s="240"/>
      <c r="N646" s="241"/>
      <c r="P646" s="240"/>
      <c r="R646" s="240"/>
      <c r="S646" s="241"/>
      <c r="T646" s="194"/>
      <c r="U646" s="240"/>
      <c r="V646" s="194"/>
      <c r="W646" s="240"/>
      <c r="X646" s="241"/>
      <c r="Y646" s="194"/>
      <c r="Z646" s="240"/>
      <c r="AA646" s="194"/>
      <c r="AB646" s="240"/>
      <c r="AC646" s="241"/>
      <c r="AD646" s="194"/>
      <c r="AE646" s="240"/>
      <c r="AF646" s="194"/>
      <c r="AG646" s="240"/>
      <c r="AH646" s="241"/>
      <c r="AI646" s="194"/>
      <c r="AJ646" s="240"/>
      <c r="AK646" s="194"/>
      <c r="AL646" s="240"/>
      <c r="AM646" s="241"/>
      <c r="AN646" s="194"/>
      <c r="AO646" s="240"/>
      <c r="AP646" s="194"/>
    </row>
    <row r="647" customFormat="false" ht="15.75" hidden="false" customHeight="true" outlineLevel="0" collapsed="false">
      <c r="K647" s="240"/>
      <c r="M647" s="240"/>
      <c r="N647" s="241"/>
      <c r="P647" s="240"/>
      <c r="R647" s="240"/>
      <c r="S647" s="241"/>
      <c r="T647" s="194"/>
      <c r="U647" s="240"/>
      <c r="V647" s="194"/>
      <c r="W647" s="240"/>
      <c r="X647" s="241"/>
      <c r="Y647" s="194"/>
      <c r="Z647" s="240"/>
      <c r="AA647" s="194"/>
      <c r="AB647" s="240"/>
      <c r="AC647" s="241"/>
      <c r="AD647" s="194"/>
      <c r="AE647" s="240"/>
      <c r="AF647" s="194"/>
      <c r="AG647" s="240"/>
      <c r="AH647" s="241"/>
      <c r="AI647" s="194"/>
      <c r="AJ647" s="240"/>
      <c r="AK647" s="194"/>
      <c r="AL647" s="240"/>
      <c r="AM647" s="241"/>
      <c r="AN647" s="194"/>
      <c r="AO647" s="240"/>
      <c r="AP647" s="194"/>
    </row>
    <row r="648" customFormat="false" ht="15.75" hidden="false" customHeight="true" outlineLevel="0" collapsed="false">
      <c r="K648" s="240"/>
      <c r="M648" s="240"/>
      <c r="N648" s="241"/>
      <c r="P648" s="240"/>
      <c r="R648" s="240"/>
      <c r="S648" s="241"/>
      <c r="T648" s="194"/>
      <c r="U648" s="240"/>
      <c r="V648" s="194"/>
      <c r="W648" s="240"/>
      <c r="X648" s="241"/>
      <c r="Y648" s="194"/>
      <c r="Z648" s="240"/>
      <c r="AA648" s="194"/>
      <c r="AB648" s="240"/>
      <c r="AC648" s="241"/>
      <c r="AD648" s="194"/>
      <c r="AE648" s="240"/>
      <c r="AF648" s="194"/>
      <c r="AG648" s="240"/>
      <c r="AH648" s="241"/>
      <c r="AI648" s="194"/>
      <c r="AJ648" s="240"/>
      <c r="AK648" s="194"/>
      <c r="AL648" s="240"/>
      <c r="AM648" s="241"/>
      <c r="AN648" s="194"/>
      <c r="AO648" s="240"/>
      <c r="AP648" s="194"/>
    </row>
    <row r="649" customFormat="false" ht="15.75" hidden="false" customHeight="true" outlineLevel="0" collapsed="false">
      <c r="K649" s="240"/>
      <c r="M649" s="240"/>
      <c r="N649" s="241"/>
      <c r="P649" s="240"/>
      <c r="R649" s="240"/>
      <c r="S649" s="241"/>
      <c r="T649" s="194"/>
      <c r="U649" s="240"/>
      <c r="V649" s="194"/>
      <c r="W649" s="240"/>
      <c r="X649" s="241"/>
      <c r="Y649" s="194"/>
      <c r="Z649" s="240"/>
      <c r="AA649" s="194"/>
      <c r="AB649" s="240"/>
      <c r="AC649" s="241"/>
      <c r="AD649" s="194"/>
      <c r="AE649" s="240"/>
      <c r="AF649" s="194"/>
      <c r="AG649" s="240"/>
      <c r="AH649" s="241"/>
      <c r="AI649" s="194"/>
      <c r="AJ649" s="240"/>
      <c r="AK649" s="194"/>
      <c r="AL649" s="240"/>
      <c r="AM649" s="241"/>
      <c r="AN649" s="194"/>
      <c r="AO649" s="240"/>
      <c r="AP649" s="194"/>
    </row>
    <row r="650" customFormat="false" ht="15.75" hidden="false" customHeight="true" outlineLevel="0" collapsed="false">
      <c r="K650" s="240"/>
      <c r="M650" s="240"/>
      <c r="N650" s="241"/>
      <c r="P650" s="240"/>
      <c r="R650" s="240"/>
      <c r="S650" s="241"/>
      <c r="T650" s="194"/>
      <c r="U650" s="240"/>
      <c r="V650" s="194"/>
      <c r="W650" s="240"/>
      <c r="X650" s="241"/>
      <c r="Y650" s="194"/>
      <c r="Z650" s="240"/>
      <c r="AA650" s="194"/>
      <c r="AB650" s="240"/>
      <c r="AC650" s="241"/>
      <c r="AD650" s="194"/>
      <c r="AE650" s="240"/>
      <c r="AF650" s="194"/>
      <c r="AG650" s="240"/>
      <c r="AH650" s="241"/>
      <c r="AI650" s="194"/>
      <c r="AJ650" s="240"/>
      <c r="AK650" s="194"/>
      <c r="AL650" s="240"/>
      <c r="AM650" s="241"/>
      <c r="AN650" s="194"/>
      <c r="AO650" s="240"/>
      <c r="AP650" s="194"/>
    </row>
    <row r="651" customFormat="false" ht="15.75" hidden="false" customHeight="true" outlineLevel="0" collapsed="false">
      <c r="K651" s="240"/>
      <c r="M651" s="240"/>
      <c r="N651" s="241"/>
      <c r="P651" s="240"/>
      <c r="R651" s="240"/>
      <c r="S651" s="241"/>
      <c r="T651" s="194"/>
      <c r="U651" s="240"/>
      <c r="V651" s="194"/>
      <c r="W651" s="240"/>
      <c r="X651" s="241"/>
      <c r="Y651" s="194"/>
      <c r="Z651" s="240"/>
      <c r="AA651" s="194"/>
      <c r="AB651" s="240"/>
      <c r="AC651" s="241"/>
      <c r="AD651" s="194"/>
      <c r="AE651" s="240"/>
      <c r="AF651" s="194"/>
      <c r="AG651" s="240"/>
      <c r="AH651" s="241"/>
      <c r="AI651" s="194"/>
      <c r="AJ651" s="240"/>
      <c r="AK651" s="194"/>
      <c r="AL651" s="240"/>
      <c r="AM651" s="241"/>
      <c r="AN651" s="194"/>
      <c r="AO651" s="240"/>
      <c r="AP651" s="194"/>
    </row>
    <row r="652" customFormat="false" ht="15.75" hidden="false" customHeight="true" outlineLevel="0" collapsed="false">
      <c r="K652" s="240"/>
      <c r="M652" s="240"/>
      <c r="N652" s="241"/>
      <c r="P652" s="240"/>
      <c r="R652" s="240"/>
      <c r="S652" s="241"/>
      <c r="T652" s="194"/>
      <c r="U652" s="240"/>
      <c r="V652" s="194"/>
      <c r="W652" s="240"/>
      <c r="X652" s="241"/>
      <c r="Y652" s="194"/>
      <c r="Z652" s="240"/>
      <c r="AA652" s="194"/>
      <c r="AB652" s="240"/>
      <c r="AC652" s="241"/>
      <c r="AD652" s="194"/>
      <c r="AE652" s="240"/>
      <c r="AF652" s="194"/>
      <c r="AG652" s="240"/>
      <c r="AH652" s="241"/>
      <c r="AI652" s="194"/>
      <c r="AJ652" s="240"/>
      <c r="AK652" s="194"/>
      <c r="AL652" s="240"/>
      <c r="AM652" s="241"/>
      <c r="AN652" s="194"/>
      <c r="AO652" s="240"/>
      <c r="AP652" s="194"/>
    </row>
    <row r="653" customFormat="false" ht="15.75" hidden="false" customHeight="true" outlineLevel="0" collapsed="false">
      <c r="K653" s="240"/>
      <c r="M653" s="240"/>
      <c r="N653" s="241"/>
      <c r="P653" s="240"/>
      <c r="R653" s="240"/>
      <c r="S653" s="241"/>
      <c r="T653" s="194"/>
      <c r="U653" s="240"/>
      <c r="V653" s="194"/>
      <c r="W653" s="240"/>
      <c r="X653" s="241"/>
      <c r="Y653" s="194"/>
      <c r="Z653" s="240"/>
      <c r="AA653" s="194"/>
      <c r="AB653" s="240"/>
      <c r="AC653" s="241"/>
      <c r="AD653" s="194"/>
      <c r="AE653" s="240"/>
      <c r="AF653" s="194"/>
      <c r="AG653" s="240"/>
      <c r="AH653" s="241"/>
      <c r="AI653" s="194"/>
      <c r="AJ653" s="240"/>
      <c r="AK653" s="194"/>
      <c r="AL653" s="240"/>
      <c r="AM653" s="241"/>
      <c r="AN653" s="194"/>
      <c r="AO653" s="240"/>
      <c r="AP653" s="194"/>
    </row>
    <row r="654" customFormat="false" ht="15.75" hidden="false" customHeight="true" outlineLevel="0" collapsed="false">
      <c r="K654" s="240"/>
      <c r="M654" s="240"/>
      <c r="N654" s="241"/>
      <c r="P654" s="240"/>
      <c r="R654" s="240"/>
      <c r="S654" s="241"/>
      <c r="T654" s="194"/>
      <c r="U654" s="240"/>
      <c r="V654" s="194"/>
      <c r="W654" s="240"/>
      <c r="X654" s="241"/>
      <c r="Y654" s="194"/>
      <c r="Z654" s="240"/>
      <c r="AA654" s="194"/>
      <c r="AB654" s="240"/>
      <c r="AC654" s="241"/>
      <c r="AD654" s="194"/>
      <c r="AE654" s="240"/>
      <c r="AF654" s="194"/>
      <c r="AG654" s="240"/>
      <c r="AH654" s="241"/>
      <c r="AI654" s="194"/>
      <c r="AJ654" s="240"/>
      <c r="AK654" s="194"/>
      <c r="AL654" s="240"/>
      <c r="AM654" s="241"/>
      <c r="AN654" s="194"/>
      <c r="AO654" s="240"/>
      <c r="AP654" s="194"/>
    </row>
    <row r="655" customFormat="false" ht="15.75" hidden="false" customHeight="true" outlineLevel="0" collapsed="false">
      <c r="K655" s="240"/>
      <c r="M655" s="240"/>
      <c r="N655" s="241"/>
      <c r="P655" s="240"/>
      <c r="R655" s="240"/>
      <c r="S655" s="241"/>
      <c r="T655" s="194"/>
      <c r="U655" s="240"/>
      <c r="V655" s="194"/>
      <c r="W655" s="240"/>
      <c r="X655" s="241"/>
      <c r="Y655" s="194"/>
      <c r="Z655" s="240"/>
      <c r="AA655" s="194"/>
      <c r="AB655" s="240"/>
      <c r="AC655" s="241"/>
      <c r="AD655" s="194"/>
      <c r="AE655" s="240"/>
      <c r="AF655" s="194"/>
      <c r="AG655" s="240"/>
      <c r="AH655" s="241"/>
      <c r="AI655" s="194"/>
      <c r="AJ655" s="240"/>
      <c r="AK655" s="194"/>
      <c r="AL655" s="240"/>
      <c r="AM655" s="241"/>
      <c r="AN655" s="194"/>
      <c r="AO655" s="240"/>
      <c r="AP655" s="194"/>
    </row>
    <row r="656" customFormat="false" ht="15.75" hidden="false" customHeight="true" outlineLevel="0" collapsed="false">
      <c r="K656" s="240"/>
      <c r="M656" s="240"/>
      <c r="N656" s="241"/>
      <c r="P656" s="240"/>
      <c r="R656" s="240"/>
      <c r="S656" s="241"/>
      <c r="T656" s="194"/>
      <c r="U656" s="240"/>
      <c r="V656" s="194"/>
      <c r="W656" s="240"/>
      <c r="X656" s="241"/>
      <c r="Y656" s="194"/>
      <c r="Z656" s="240"/>
      <c r="AA656" s="194"/>
      <c r="AB656" s="240"/>
      <c r="AC656" s="241"/>
      <c r="AD656" s="194"/>
      <c r="AE656" s="240"/>
      <c r="AF656" s="194"/>
      <c r="AG656" s="240"/>
      <c r="AH656" s="241"/>
      <c r="AI656" s="194"/>
      <c r="AJ656" s="240"/>
      <c r="AK656" s="194"/>
      <c r="AL656" s="240"/>
      <c r="AM656" s="241"/>
      <c r="AN656" s="194"/>
      <c r="AO656" s="240"/>
      <c r="AP656" s="194"/>
    </row>
    <row r="657" customFormat="false" ht="15.75" hidden="false" customHeight="true" outlineLevel="0" collapsed="false">
      <c r="K657" s="240"/>
      <c r="M657" s="240"/>
      <c r="N657" s="241"/>
      <c r="P657" s="240"/>
      <c r="R657" s="240"/>
      <c r="S657" s="241"/>
      <c r="T657" s="194"/>
      <c r="U657" s="240"/>
      <c r="V657" s="194"/>
      <c r="W657" s="240"/>
      <c r="X657" s="241"/>
      <c r="Y657" s="194"/>
      <c r="Z657" s="240"/>
      <c r="AA657" s="194"/>
      <c r="AB657" s="240"/>
      <c r="AC657" s="241"/>
      <c r="AD657" s="194"/>
      <c r="AE657" s="240"/>
      <c r="AF657" s="194"/>
      <c r="AG657" s="240"/>
      <c r="AH657" s="241"/>
      <c r="AI657" s="194"/>
      <c r="AJ657" s="240"/>
      <c r="AK657" s="194"/>
      <c r="AL657" s="240"/>
      <c r="AM657" s="241"/>
      <c r="AN657" s="194"/>
      <c r="AO657" s="240"/>
      <c r="AP657" s="194"/>
    </row>
    <row r="658" customFormat="false" ht="15.75" hidden="false" customHeight="true" outlineLevel="0" collapsed="false">
      <c r="K658" s="240"/>
      <c r="M658" s="240"/>
      <c r="N658" s="241"/>
      <c r="P658" s="240"/>
      <c r="R658" s="240"/>
      <c r="S658" s="241"/>
      <c r="T658" s="194"/>
      <c r="U658" s="240"/>
      <c r="V658" s="194"/>
      <c r="W658" s="240"/>
      <c r="X658" s="241"/>
      <c r="Y658" s="194"/>
      <c r="Z658" s="240"/>
      <c r="AA658" s="194"/>
      <c r="AB658" s="240"/>
      <c r="AC658" s="241"/>
      <c r="AD658" s="194"/>
      <c r="AE658" s="240"/>
      <c r="AF658" s="194"/>
      <c r="AG658" s="240"/>
      <c r="AH658" s="241"/>
      <c r="AI658" s="194"/>
      <c r="AJ658" s="240"/>
      <c r="AK658" s="194"/>
      <c r="AL658" s="240"/>
      <c r="AM658" s="241"/>
      <c r="AN658" s="194"/>
      <c r="AO658" s="240"/>
      <c r="AP658" s="194"/>
    </row>
    <row r="659" customFormat="false" ht="15.75" hidden="false" customHeight="true" outlineLevel="0" collapsed="false">
      <c r="K659" s="240"/>
      <c r="M659" s="240"/>
      <c r="N659" s="241"/>
      <c r="P659" s="240"/>
      <c r="R659" s="240"/>
      <c r="S659" s="241"/>
      <c r="T659" s="194"/>
      <c r="U659" s="240"/>
      <c r="V659" s="194"/>
      <c r="W659" s="240"/>
      <c r="X659" s="241"/>
      <c r="Y659" s="194"/>
      <c r="Z659" s="240"/>
      <c r="AA659" s="194"/>
      <c r="AB659" s="240"/>
      <c r="AC659" s="241"/>
      <c r="AD659" s="194"/>
      <c r="AE659" s="240"/>
      <c r="AF659" s="194"/>
      <c r="AG659" s="240"/>
      <c r="AH659" s="241"/>
      <c r="AI659" s="194"/>
      <c r="AJ659" s="240"/>
      <c r="AK659" s="194"/>
      <c r="AL659" s="240"/>
      <c r="AM659" s="241"/>
      <c r="AN659" s="194"/>
      <c r="AO659" s="240"/>
      <c r="AP659" s="194"/>
    </row>
    <row r="660" customFormat="false" ht="15.75" hidden="false" customHeight="true" outlineLevel="0" collapsed="false">
      <c r="K660" s="240"/>
      <c r="M660" s="240"/>
      <c r="N660" s="241"/>
      <c r="P660" s="240"/>
      <c r="R660" s="240"/>
      <c r="S660" s="241"/>
      <c r="T660" s="194"/>
      <c r="U660" s="240"/>
      <c r="V660" s="194"/>
      <c r="W660" s="240"/>
      <c r="X660" s="241"/>
      <c r="Y660" s="194"/>
      <c r="Z660" s="240"/>
      <c r="AA660" s="194"/>
      <c r="AB660" s="240"/>
      <c r="AC660" s="241"/>
      <c r="AD660" s="194"/>
      <c r="AE660" s="240"/>
      <c r="AF660" s="194"/>
      <c r="AG660" s="240"/>
      <c r="AH660" s="241"/>
      <c r="AI660" s="194"/>
      <c r="AJ660" s="240"/>
      <c r="AK660" s="194"/>
      <c r="AL660" s="240"/>
      <c r="AM660" s="241"/>
      <c r="AN660" s="194"/>
      <c r="AO660" s="240"/>
      <c r="AP660" s="194"/>
    </row>
    <row r="661" customFormat="false" ht="15.75" hidden="false" customHeight="true" outlineLevel="0" collapsed="false">
      <c r="K661" s="240"/>
      <c r="M661" s="240"/>
      <c r="N661" s="241"/>
      <c r="P661" s="240"/>
      <c r="R661" s="240"/>
      <c r="S661" s="241"/>
      <c r="T661" s="194"/>
      <c r="U661" s="240"/>
      <c r="V661" s="194"/>
      <c r="W661" s="240"/>
      <c r="X661" s="241"/>
      <c r="Y661" s="194"/>
      <c r="Z661" s="240"/>
      <c r="AA661" s="194"/>
      <c r="AB661" s="240"/>
      <c r="AC661" s="241"/>
      <c r="AD661" s="194"/>
      <c r="AE661" s="240"/>
      <c r="AF661" s="194"/>
      <c r="AG661" s="240"/>
      <c r="AH661" s="241"/>
      <c r="AI661" s="194"/>
      <c r="AJ661" s="240"/>
      <c r="AK661" s="194"/>
      <c r="AL661" s="240"/>
      <c r="AM661" s="241"/>
      <c r="AN661" s="194"/>
      <c r="AO661" s="240"/>
      <c r="AP661" s="194"/>
    </row>
    <row r="662" customFormat="false" ht="15.75" hidden="false" customHeight="true" outlineLevel="0" collapsed="false">
      <c r="K662" s="240"/>
      <c r="M662" s="240"/>
      <c r="N662" s="241"/>
      <c r="P662" s="240"/>
      <c r="R662" s="240"/>
      <c r="S662" s="241"/>
      <c r="T662" s="194"/>
      <c r="U662" s="240"/>
      <c r="V662" s="194"/>
      <c r="W662" s="240"/>
      <c r="X662" s="241"/>
      <c r="Y662" s="194"/>
      <c r="Z662" s="240"/>
      <c r="AA662" s="194"/>
      <c r="AB662" s="240"/>
      <c r="AC662" s="241"/>
      <c r="AD662" s="194"/>
      <c r="AE662" s="240"/>
      <c r="AF662" s="194"/>
      <c r="AG662" s="240"/>
      <c r="AH662" s="241"/>
      <c r="AI662" s="194"/>
      <c r="AJ662" s="240"/>
      <c r="AK662" s="194"/>
      <c r="AL662" s="240"/>
      <c r="AM662" s="241"/>
      <c r="AN662" s="194"/>
      <c r="AO662" s="240"/>
      <c r="AP662" s="194"/>
    </row>
    <row r="663" customFormat="false" ht="15.75" hidden="false" customHeight="true" outlineLevel="0" collapsed="false">
      <c r="K663" s="240"/>
      <c r="M663" s="240"/>
      <c r="N663" s="241"/>
      <c r="P663" s="240"/>
      <c r="R663" s="240"/>
      <c r="S663" s="241"/>
      <c r="T663" s="194"/>
      <c r="U663" s="240"/>
      <c r="V663" s="194"/>
      <c r="W663" s="240"/>
      <c r="X663" s="241"/>
      <c r="Y663" s="194"/>
      <c r="Z663" s="240"/>
      <c r="AA663" s="194"/>
      <c r="AB663" s="240"/>
      <c r="AC663" s="241"/>
      <c r="AD663" s="194"/>
      <c r="AE663" s="240"/>
      <c r="AF663" s="194"/>
      <c r="AG663" s="240"/>
      <c r="AH663" s="241"/>
      <c r="AI663" s="194"/>
      <c r="AJ663" s="240"/>
      <c r="AK663" s="194"/>
      <c r="AL663" s="240"/>
      <c r="AM663" s="241"/>
      <c r="AN663" s="194"/>
      <c r="AO663" s="240"/>
      <c r="AP663" s="194"/>
    </row>
    <row r="664" customFormat="false" ht="15.75" hidden="false" customHeight="true" outlineLevel="0" collapsed="false">
      <c r="K664" s="240"/>
      <c r="M664" s="240"/>
      <c r="N664" s="241"/>
      <c r="P664" s="240"/>
      <c r="R664" s="240"/>
      <c r="S664" s="241"/>
      <c r="T664" s="194"/>
      <c r="U664" s="240"/>
      <c r="V664" s="194"/>
      <c r="W664" s="240"/>
      <c r="X664" s="241"/>
      <c r="Y664" s="194"/>
      <c r="Z664" s="240"/>
      <c r="AA664" s="194"/>
      <c r="AB664" s="240"/>
      <c r="AC664" s="241"/>
      <c r="AD664" s="194"/>
      <c r="AE664" s="240"/>
      <c r="AF664" s="194"/>
      <c r="AG664" s="240"/>
      <c r="AH664" s="241"/>
      <c r="AI664" s="194"/>
      <c r="AJ664" s="240"/>
      <c r="AK664" s="194"/>
      <c r="AL664" s="240"/>
      <c r="AM664" s="241"/>
      <c r="AN664" s="194"/>
      <c r="AO664" s="240"/>
      <c r="AP664" s="194"/>
    </row>
    <row r="665" customFormat="false" ht="15.75" hidden="false" customHeight="true" outlineLevel="0" collapsed="false">
      <c r="K665" s="240"/>
      <c r="M665" s="240"/>
      <c r="N665" s="241"/>
      <c r="P665" s="240"/>
      <c r="R665" s="240"/>
      <c r="S665" s="241"/>
      <c r="T665" s="194"/>
      <c r="U665" s="240"/>
      <c r="V665" s="194"/>
      <c r="W665" s="240"/>
      <c r="X665" s="241"/>
      <c r="Y665" s="194"/>
      <c r="Z665" s="240"/>
      <c r="AA665" s="194"/>
      <c r="AB665" s="240"/>
      <c r="AC665" s="241"/>
      <c r="AD665" s="194"/>
      <c r="AE665" s="240"/>
      <c r="AF665" s="194"/>
      <c r="AG665" s="240"/>
      <c r="AH665" s="241"/>
      <c r="AI665" s="194"/>
      <c r="AJ665" s="240"/>
      <c r="AK665" s="194"/>
      <c r="AL665" s="240"/>
      <c r="AM665" s="241"/>
      <c r="AN665" s="194"/>
      <c r="AO665" s="240"/>
      <c r="AP665" s="194"/>
    </row>
    <row r="666" customFormat="false" ht="15.75" hidden="false" customHeight="true" outlineLevel="0" collapsed="false">
      <c r="K666" s="240"/>
      <c r="M666" s="240"/>
      <c r="N666" s="241"/>
      <c r="P666" s="240"/>
      <c r="R666" s="240"/>
      <c r="S666" s="241"/>
      <c r="T666" s="194"/>
      <c r="U666" s="240"/>
      <c r="V666" s="194"/>
      <c r="W666" s="240"/>
      <c r="X666" s="241"/>
      <c r="Y666" s="194"/>
      <c r="Z666" s="240"/>
      <c r="AA666" s="194"/>
      <c r="AB666" s="240"/>
      <c r="AC666" s="241"/>
      <c r="AD666" s="194"/>
      <c r="AE666" s="240"/>
      <c r="AF666" s="194"/>
      <c r="AG666" s="240"/>
      <c r="AH666" s="241"/>
      <c r="AI666" s="194"/>
      <c r="AJ666" s="240"/>
      <c r="AK666" s="194"/>
      <c r="AL666" s="240"/>
      <c r="AM666" s="241"/>
      <c r="AN666" s="194"/>
      <c r="AO666" s="240"/>
      <c r="AP666" s="194"/>
    </row>
    <row r="667" customFormat="false" ht="15.75" hidden="false" customHeight="true" outlineLevel="0" collapsed="false">
      <c r="K667" s="240"/>
      <c r="M667" s="240"/>
      <c r="N667" s="241"/>
      <c r="P667" s="240"/>
      <c r="R667" s="240"/>
      <c r="S667" s="241"/>
      <c r="T667" s="194"/>
      <c r="U667" s="240"/>
      <c r="V667" s="194"/>
      <c r="W667" s="240"/>
      <c r="X667" s="241"/>
      <c r="Y667" s="194"/>
      <c r="Z667" s="240"/>
      <c r="AA667" s="194"/>
      <c r="AB667" s="240"/>
      <c r="AC667" s="241"/>
      <c r="AD667" s="194"/>
      <c r="AE667" s="240"/>
      <c r="AF667" s="194"/>
      <c r="AG667" s="240"/>
      <c r="AH667" s="241"/>
      <c r="AI667" s="194"/>
      <c r="AJ667" s="240"/>
      <c r="AK667" s="194"/>
      <c r="AL667" s="240"/>
      <c r="AM667" s="241"/>
      <c r="AN667" s="194"/>
      <c r="AO667" s="240"/>
      <c r="AP667" s="194"/>
    </row>
    <row r="668" customFormat="false" ht="15.75" hidden="false" customHeight="true" outlineLevel="0" collapsed="false">
      <c r="K668" s="240"/>
      <c r="M668" s="240"/>
      <c r="N668" s="241"/>
      <c r="P668" s="240"/>
      <c r="R668" s="240"/>
      <c r="S668" s="241"/>
      <c r="T668" s="194"/>
      <c r="U668" s="240"/>
      <c r="V668" s="194"/>
      <c r="W668" s="240"/>
      <c r="X668" s="241"/>
      <c r="Y668" s="194"/>
      <c r="Z668" s="240"/>
      <c r="AA668" s="194"/>
      <c r="AB668" s="240"/>
      <c r="AC668" s="241"/>
      <c r="AD668" s="194"/>
      <c r="AE668" s="240"/>
      <c r="AF668" s="194"/>
      <c r="AG668" s="240"/>
      <c r="AH668" s="241"/>
      <c r="AI668" s="194"/>
      <c r="AJ668" s="240"/>
      <c r="AK668" s="194"/>
      <c r="AL668" s="240"/>
      <c r="AM668" s="241"/>
      <c r="AN668" s="194"/>
      <c r="AO668" s="240"/>
      <c r="AP668" s="194"/>
    </row>
    <row r="669" customFormat="false" ht="15.75" hidden="false" customHeight="true" outlineLevel="0" collapsed="false">
      <c r="K669" s="240"/>
      <c r="M669" s="240"/>
      <c r="N669" s="241"/>
      <c r="P669" s="240"/>
      <c r="R669" s="240"/>
      <c r="S669" s="241"/>
      <c r="T669" s="194"/>
      <c r="U669" s="240"/>
      <c r="V669" s="194"/>
      <c r="W669" s="240"/>
      <c r="X669" s="241"/>
      <c r="Y669" s="194"/>
      <c r="Z669" s="240"/>
      <c r="AA669" s="194"/>
      <c r="AB669" s="240"/>
      <c r="AC669" s="241"/>
      <c r="AD669" s="194"/>
      <c r="AE669" s="240"/>
      <c r="AF669" s="194"/>
      <c r="AG669" s="240"/>
      <c r="AH669" s="241"/>
      <c r="AI669" s="194"/>
      <c r="AJ669" s="240"/>
      <c r="AK669" s="194"/>
      <c r="AL669" s="240"/>
      <c r="AM669" s="241"/>
      <c r="AN669" s="194"/>
      <c r="AO669" s="240"/>
      <c r="AP669" s="194"/>
    </row>
    <row r="670" customFormat="false" ht="15.75" hidden="false" customHeight="true" outlineLevel="0" collapsed="false">
      <c r="K670" s="240"/>
      <c r="M670" s="240"/>
      <c r="N670" s="241"/>
      <c r="P670" s="240"/>
      <c r="R670" s="240"/>
      <c r="S670" s="241"/>
      <c r="T670" s="194"/>
      <c r="U670" s="240"/>
      <c r="V670" s="194"/>
      <c r="W670" s="240"/>
      <c r="X670" s="241"/>
      <c r="Y670" s="194"/>
      <c r="Z670" s="240"/>
      <c r="AA670" s="194"/>
      <c r="AB670" s="240"/>
      <c r="AC670" s="241"/>
      <c r="AD670" s="194"/>
      <c r="AE670" s="240"/>
      <c r="AF670" s="194"/>
      <c r="AG670" s="240"/>
      <c r="AH670" s="241"/>
      <c r="AI670" s="194"/>
      <c r="AJ670" s="240"/>
      <c r="AK670" s="194"/>
      <c r="AL670" s="240"/>
      <c r="AM670" s="241"/>
      <c r="AN670" s="194"/>
      <c r="AO670" s="240"/>
      <c r="AP670" s="194"/>
    </row>
    <row r="671" customFormat="false" ht="15.75" hidden="false" customHeight="true" outlineLevel="0" collapsed="false">
      <c r="K671" s="240"/>
      <c r="M671" s="240"/>
      <c r="N671" s="241"/>
      <c r="P671" s="240"/>
      <c r="R671" s="240"/>
      <c r="S671" s="241"/>
      <c r="T671" s="194"/>
      <c r="U671" s="240"/>
      <c r="V671" s="194"/>
      <c r="W671" s="240"/>
      <c r="X671" s="241"/>
      <c r="Y671" s="194"/>
      <c r="Z671" s="240"/>
      <c r="AA671" s="194"/>
      <c r="AB671" s="240"/>
      <c r="AC671" s="241"/>
      <c r="AD671" s="194"/>
      <c r="AE671" s="240"/>
      <c r="AF671" s="194"/>
      <c r="AG671" s="240"/>
      <c r="AH671" s="241"/>
      <c r="AI671" s="194"/>
      <c r="AJ671" s="240"/>
      <c r="AK671" s="194"/>
      <c r="AL671" s="240"/>
      <c r="AM671" s="241"/>
      <c r="AN671" s="194"/>
      <c r="AO671" s="240"/>
      <c r="AP671" s="194"/>
    </row>
    <row r="672" customFormat="false" ht="15.75" hidden="false" customHeight="true" outlineLevel="0" collapsed="false">
      <c r="K672" s="240"/>
      <c r="M672" s="240"/>
      <c r="N672" s="241"/>
      <c r="P672" s="240"/>
      <c r="R672" s="240"/>
      <c r="S672" s="241"/>
      <c r="T672" s="194"/>
      <c r="U672" s="240"/>
      <c r="V672" s="194"/>
      <c r="W672" s="240"/>
      <c r="X672" s="241"/>
      <c r="Y672" s="194"/>
      <c r="Z672" s="240"/>
      <c r="AA672" s="194"/>
      <c r="AB672" s="240"/>
      <c r="AC672" s="241"/>
      <c r="AD672" s="194"/>
      <c r="AE672" s="240"/>
      <c r="AF672" s="194"/>
      <c r="AG672" s="240"/>
      <c r="AH672" s="241"/>
      <c r="AI672" s="194"/>
      <c r="AJ672" s="240"/>
      <c r="AK672" s="194"/>
      <c r="AL672" s="240"/>
      <c r="AM672" s="241"/>
      <c r="AN672" s="194"/>
      <c r="AO672" s="240"/>
      <c r="AP672" s="194"/>
    </row>
    <row r="673" customFormat="false" ht="15.75" hidden="false" customHeight="true" outlineLevel="0" collapsed="false">
      <c r="K673" s="240"/>
      <c r="M673" s="240"/>
      <c r="N673" s="241"/>
      <c r="P673" s="240"/>
      <c r="R673" s="240"/>
      <c r="S673" s="241"/>
      <c r="T673" s="194"/>
      <c r="U673" s="240"/>
      <c r="V673" s="194"/>
      <c r="W673" s="240"/>
      <c r="X673" s="241"/>
      <c r="Y673" s="194"/>
      <c r="Z673" s="240"/>
      <c r="AA673" s="194"/>
      <c r="AB673" s="240"/>
      <c r="AC673" s="241"/>
      <c r="AD673" s="194"/>
      <c r="AE673" s="240"/>
      <c r="AF673" s="194"/>
      <c r="AG673" s="240"/>
      <c r="AH673" s="241"/>
      <c r="AI673" s="194"/>
      <c r="AJ673" s="240"/>
      <c r="AK673" s="194"/>
      <c r="AL673" s="240"/>
      <c r="AM673" s="241"/>
      <c r="AN673" s="194"/>
      <c r="AO673" s="240"/>
      <c r="AP673" s="194"/>
    </row>
    <row r="674" customFormat="false" ht="15.75" hidden="false" customHeight="true" outlineLevel="0" collapsed="false">
      <c r="K674" s="240"/>
      <c r="M674" s="240"/>
      <c r="N674" s="241"/>
      <c r="P674" s="240"/>
      <c r="R674" s="240"/>
      <c r="S674" s="241"/>
      <c r="T674" s="194"/>
      <c r="U674" s="240"/>
      <c r="V674" s="194"/>
      <c r="W674" s="240"/>
      <c r="X674" s="241"/>
      <c r="Y674" s="194"/>
      <c r="Z674" s="240"/>
      <c r="AA674" s="194"/>
      <c r="AB674" s="240"/>
      <c r="AC674" s="241"/>
      <c r="AD674" s="194"/>
      <c r="AE674" s="240"/>
      <c r="AF674" s="194"/>
      <c r="AG674" s="240"/>
      <c r="AH674" s="241"/>
      <c r="AI674" s="194"/>
      <c r="AJ674" s="240"/>
      <c r="AK674" s="194"/>
      <c r="AL674" s="240"/>
      <c r="AM674" s="241"/>
      <c r="AN674" s="194"/>
      <c r="AO674" s="240"/>
      <c r="AP674" s="194"/>
    </row>
    <row r="675" customFormat="false" ht="15.75" hidden="false" customHeight="true" outlineLevel="0" collapsed="false">
      <c r="K675" s="240"/>
      <c r="M675" s="240"/>
      <c r="N675" s="241"/>
      <c r="P675" s="240"/>
      <c r="R675" s="240"/>
      <c r="S675" s="241"/>
      <c r="T675" s="194"/>
      <c r="U675" s="240"/>
      <c r="V675" s="194"/>
      <c r="W675" s="240"/>
      <c r="X675" s="241"/>
      <c r="Y675" s="194"/>
      <c r="Z675" s="240"/>
      <c r="AA675" s="194"/>
      <c r="AB675" s="240"/>
      <c r="AC675" s="241"/>
      <c r="AD675" s="194"/>
      <c r="AE675" s="240"/>
      <c r="AF675" s="194"/>
      <c r="AG675" s="240"/>
      <c r="AH675" s="241"/>
      <c r="AI675" s="194"/>
      <c r="AJ675" s="240"/>
      <c r="AK675" s="194"/>
      <c r="AL675" s="240"/>
      <c r="AM675" s="241"/>
      <c r="AN675" s="194"/>
      <c r="AO675" s="240"/>
      <c r="AP675" s="194"/>
    </row>
    <row r="676" customFormat="false" ht="15.75" hidden="false" customHeight="true" outlineLevel="0" collapsed="false">
      <c r="K676" s="240"/>
      <c r="M676" s="240"/>
      <c r="N676" s="241"/>
      <c r="P676" s="240"/>
      <c r="R676" s="240"/>
      <c r="S676" s="241"/>
      <c r="T676" s="194"/>
      <c r="U676" s="240"/>
      <c r="V676" s="194"/>
      <c r="W676" s="240"/>
      <c r="X676" s="241"/>
      <c r="Y676" s="194"/>
      <c r="Z676" s="240"/>
      <c r="AA676" s="194"/>
      <c r="AB676" s="240"/>
      <c r="AC676" s="241"/>
      <c r="AD676" s="194"/>
      <c r="AE676" s="240"/>
      <c r="AF676" s="194"/>
      <c r="AG676" s="240"/>
      <c r="AH676" s="241"/>
      <c r="AI676" s="194"/>
      <c r="AJ676" s="240"/>
      <c r="AK676" s="194"/>
      <c r="AL676" s="240"/>
      <c r="AM676" s="241"/>
      <c r="AN676" s="194"/>
      <c r="AO676" s="240"/>
      <c r="AP676" s="194"/>
    </row>
    <row r="677" customFormat="false" ht="15.75" hidden="false" customHeight="true" outlineLevel="0" collapsed="false">
      <c r="K677" s="240"/>
      <c r="M677" s="240"/>
      <c r="N677" s="241"/>
      <c r="P677" s="240"/>
      <c r="R677" s="240"/>
      <c r="S677" s="241"/>
      <c r="T677" s="194"/>
      <c r="U677" s="240"/>
      <c r="V677" s="194"/>
      <c r="W677" s="240"/>
      <c r="X677" s="241"/>
      <c r="Y677" s="194"/>
      <c r="Z677" s="240"/>
      <c r="AA677" s="194"/>
      <c r="AB677" s="240"/>
      <c r="AC677" s="241"/>
      <c r="AD677" s="194"/>
      <c r="AE677" s="240"/>
      <c r="AF677" s="194"/>
      <c r="AG677" s="240"/>
      <c r="AH677" s="241"/>
      <c r="AI677" s="194"/>
      <c r="AJ677" s="240"/>
      <c r="AK677" s="194"/>
      <c r="AL677" s="240"/>
      <c r="AM677" s="241"/>
      <c r="AN677" s="194"/>
      <c r="AO677" s="240"/>
      <c r="AP677" s="194"/>
    </row>
    <row r="678" customFormat="false" ht="15.75" hidden="false" customHeight="true" outlineLevel="0" collapsed="false">
      <c r="K678" s="240"/>
      <c r="M678" s="240"/>
      <c r="N678" s="241"/>
      <c r="P678" s="240"/>
      <c r="R678" s="240"/>
      <c r="S678" s="241"/>
      <c r="T678" s="194"/>
      <c r="U678" s="240"/>
      <c r="V678" s="194"/>
      <c r="W678" s="240"/>
      <c r="X678" s="241"/>
      <c r="Y678" s="194"/>
      <c r="Z678" s="240"/>
      <c r="AA678" s="194"/>
      <c r="AB678" s="240"/>
      <c r="AC678" s="241"/>
      <c r="AD678" s="194"/>
      <c r="AE678" s="240"/>
      <c r="AF678" s="194"/>
      <c r="AG678" s="240"/>
      <c r="AH678" s="241"/>
      <c r="AI678" s="194"/>
      <c r="AJ678" s="240"/>
      <c r="AK678" s="194"/>
      <c r="AL678" s="240"/>
      <c r="AM678" s="241"/>
      <c r="AN678" s="194"/>
      <c r="AO678" s="240"/>
      <c r="AP678" s="194"/>
    </row>
    <row r="679" customFormat="false" ht="15.75" hidden="false" customHeight="true" outlineLevel="0" collapsed="false">
      <c r="K679" s="240"/>
      <c r="M679" s="240"/>
      <c r="N679" s="241"/>
      <c r="P679" s="240"/>
      <c r="R679" s="240"/>
      <c r="S679" s="241"/>
      <c r="T679" s="194"/>
      <c r="U679" s="240"/>
      <c r="V679" s="194"/>
      <c r="W679" s="240"/>
      <c r="X679" s="241"/>
      <c r="Y679" s="194"/>
      <c r="Z679" s="240"/>
      <c r="AA679" s="194"/>
      <c r="AB679" s="240"/>
      <c r="AC679" s="241"/>
      <c r="AD679" s="194"/>
      <c r="AE679" s="240"/>
      <c r="AF679" s="194"/>
      <c r="AG679" s="240"/>
      <c r="AH679" s="241"/>
      <c r="AI679" s="194"/>
      <c r="AJ679" s="240"/>
      <c r="AK679" s="194"/>
      <c r="AL679" s="240"/>
      <c r="AM679" s="241"/>
      <c r="AN679" s="194"/>
      <c r="AO679" s="240"/>
      <c r="AP679" s="194"/>
    </row>
    <row r="680" customFormat="false" ht="15.75" hidden="false" customHeight="true" outlineLevel="0" collapsed="false">
      <c r="K680" s="240"/>
      <c r="M680" s="240"/>
      <c r="N680" s="241"/>
      <c r="P680" s="240"/>
      <c r="R680" s="240"/>
      <c r="S680" s="241"/>
      <c r="T680" s="194"/>
      <c r="U680" s="240"/>
      <c r="V680" s="194"/>
      <c r="W680" s="240"/>
      <c r="X680" s="241"/>
      <c r="Y680" s="194"/>
      <c r="Z680" s="240"/>
      <c r="AA680" s="194"/>
      <c r="AB680" s="240"/>
      <c r="AC680" s="241"/>
      <c r="AD680" s="194"/>
      <c r="AE680" s="240"/>
      <c r="AF680" s="194"/>
      <c r="AG680" s="240"/>
      <c r="AH680" s="241"/>
      <c r="AI680" s="194"/>
      <c r="AJ680" s="240"/>
      <c r="AK680" s="194"/>
      <c r="AL680" s="240"/>
      <c r="AM680" s="241"/>
      <c r="AN680" s="194"/>
      <c r="AO680" s="240"/>
      <c r="AP680" s="194"/>
    </row>
    <row r="681" customFormat="false" ht="15.75" hidden="false" customHeight="true" outlineLevel="0" collapsed="false">
      <c r="K681" s="240"/>
      <c r="M681" s="240"/>
      <c r="N681" s="241"/>
      <c r="P681" s="240"/>
      <c r="R681" s="240"/>
      <c r="S681" s="241"/>
      <c r="T681" s="194"/>
      <c r="U681" s="240"/>
      <c r="V681" s="194"/>
      <c r="W681" s="240"/>
      <c r="X681" s="241"/>
      <c r="Y681" s="194"/>
      <c r="Z681" s="240"/>
      <c r="AA681" s="194"/>
      <c r="AB681" s="240"/>
      <c r="AC681" s="241"/>
      <c r="AD681" s="194"/>
      <c r="AE681" s="240"/>
      <c r="AF681" s="194"/>
      <c r="AG681" s="240"/>
      <c r="AH681" s="241"/>
      <c r="AI681" s="194"/>
      <c r="AJ681" s="240"/>
      <c r="AK681" s="194"/>
      <c r="AL681" s="240"/>
      <c r="AM681" s="241"/>
      <c r="AN681" s="194"/>
      <c r="AO681" s="240"/>
      <c r="AP681" s="194"/>
    </row>
    <row r="682" customFormat="false" ht="15.75" hidden="false" customHeight="true" outlineLevel="0" collapsed="false">
      <c r="K682" s="240"/>
      <c r="M682" s="240"/>
      <c r="N682" s="241"/>
      <c r="P682" s="240"/>
      <c r="R682" s="240"/>
      <c r="S682" s="241"/>
      <c r="T682" s="194"/>
      <c r="U682" s="240"/>
      <c r="V682" s="194"/>
      <c r="W682" s="240"/>
      <c r="X682" s="241"/>
      <c r="Y682" s="194"/>
      <c r="Z682" s="240"/>
      <c r="AA682" s="194"/>
      <c r="AB682" s="240"/>
      <c r="AC682" s="241"/>
      <c r="AD682" s="194"/>
      <c r="AE682" s="240"/>
      <c r="AF682" s="194"/>
      <c r="AG682" s="240"/>
      <c r="AH682" s="241"/>
      <c r="AI682" s="194"/>
      <c r="AJ682" s="240"/>
      <c r="AK682" s="194"/>
      <c r="AL682" s="240"/>
      <c r="AM682" s="241"/>
      <c r="AN682" s="194"/>
      <c r="AO682" s="240"/>
      <c r="AP682" s="194"/>
    </row>
    <row r="683" customFormat="false" ht="15.75" hidden="false" customHeight="true" outlineLevel="0" collapsed="false">
      <c r="K683" s="240"/>
      <c r="M683" s="240"/>
      <c r="N683" s="241"/>
      <c r="P683" s="240"/>
      <c r="R683" s="240"/>
      <c r="S683" s="241"/>
      <c r="T683" s="194"/>
      <c r="U683" s="240"/>
      <c r="V683" s="194"/>
      <c r="W683" s="240"/>
      <c r="X683" s="241"/>
      <c r="Y683" s="194"/>
      <c r="Z683" s="240"/>
      <c r="AA683" s="194"/>
      <c r="AB683" s="240"/>
      <c r="AC683" s="241"/>
      <c r="AD683" s="194"/>
      <c r="AE683" s="240"/>
      <c r="AF683" s="194"/>
      <c r="AG683" s="240"/>
      <c r="AH683" s="241"/>
      <c r="AI683" s="194"/>
      <c r="AJ683" s="240"/>
      <c r="AK683" s="194"/>
      <c r="AL683" s="240"/>
      <c r="AM683" s="241"/>
      <c r="AN683" s="194"/>
      <c r="AO683" s="240"/>
      <c r="AP683" s="194"/>
    </row>
    <row r="684" customFormat="false" ht="15.75" hidden="false" customHeight="true" outlineLevel="0" collapsed="false">
      <c r="K684" s="240"/>
      <c r="M684" s="240"/>
      <c r="N684" s="241"/>
      <c r="P684" s="240"/>
      <c r="R684" s="240"/>
      <c r="S684" s="241"/>
      <c r="T684" s="194"/>
      <c r="U684" s="240"/>
      <c r="V684" s="194"/>
      <c r="W684" s="240"/>
      <c r="X684" s="241"/>
      <c r="Y684" s="194"/>
      <c r="Z684" s="240"/>
      <c r="AA684" s="194"/>
      <c r="AB684" s="240"/>
      <c r="AC684" s="241"/>
      <c r="AD684" s="194"/>
      <c r="AE684" s="240"/>
      <c r="AF684" s="194"/>
      <c r="AG684" s="240"/>
      <c r="AH684" s="241"/>
      <c r="AI684" s="194"/>
      <c r="AJ684" s="240"/>
      <c r="AK684" s="194"/>
      <c r="AL684" s="240"/>
      <c r="AM684" s="241"/>
      <c r="AN684" s="194"/>
      <c r="AO684" s="240"/>
      <c r="AP684" s="194"/>
    </row>
    <row r="685" customFormat="false" ht="15.75" hidden="false" customHeight="true" outlineLevel="0" collapsed="false">
      <c r="K685" s="240"/>
      <c r="M685" s="240"/>
      <c r="N685" s="241"/>
      <c r="P685" s="240"/>
      <c r="R685" s="240"/>
      <c r="S685" s="241"/>
      <c r="T685" s="194"/>
      <c r="U685" s="240"/>
      <c r="V685" s="194"/>
      <c r="W685" s="240"/>
      <c r="X685" s="241"/>
      <c r="Y685" s="194"/>
      <c r="Z685" s="240"/>
      <c r="AA685" s="194"/>
      <c r="AB685" s="240"/>
      <c r="AC685" s="241"/>
      <c r="AD685" s="194"/>
      <c r="AE685" s="240"/>
      <c r="AF685" s="194"/>
      <c r="AG685" s="240"/>
      <c r="AH685" s="241"/>
      <c r="AI685" s="194"/>
      <c r="AJ685" s="240"/>
      <c r="AK685" s="194"/>
      <c r="AL685" s="240"/>
      <c r="AM685" s="241"/>
      <c r="AN685" s="194"/>
      <c r="AO685" s="240"/>
      <c r="AP685" s="194"/>
    </row>
    <row r="686" customFormat="false" ht="15.75" hidden="false" customHeight="true" outlineLevel="0" collapsed="false">
      <c r="K686" s="240"/>
      <c r="M686" s="240"/>
      <c r="N686" s="241"/>
      <c r="P686" s="240"/>
      <c r="R686" s="240"/>
      <c r="S686" s="241"/>
      <c r="T686" s="194"/>
      <c r="U686" s="240"/>
      <c r="V686" s="194"/>
      <c r="W686" s="240"/>
      <c r="X686" s="241"/>
      <c r="Y686" s="194"/>
      <c r="Z686" s="240"/>
      <c r="AA686" s="194"/>
      <c r="AB686" s="240"/>
      <c r="AC686" s="241"/>
      <c r="AD686" s="194"/>
      <c r="AE686" s="240"/>
      <c r="AF686" s="194"/>
      <c r="AG686" s="240"/>
      <c r="AH686" s="241"/>
      <c r="AI686" s="194"/>
      <c r="AJ686" s="240"/>
      <c r="AK686" s="194"/>
      <c r="AL686" s="240"/>
      <c r="AM686" s="241"/>
      <c r="AN686" s="194"/>
      <c r="AO686" s="240"/>
      <c r="AP686" s="194"/>
    </row>
    <row r="687" customFormat="false" ht="15.75" hidden="false" customHeight="true" outlineLevel="0" collapsed="false">
      <c r="K687" s="240"/>
      <c r="M687" s="240"/>
      <c r="N687" s="241"/>
      <c r="P687" s="240"/>
      <c r="R687" s="240"/>
      <c r="S687" s="241"/>
      <c r="T687" s="194"/>
      <c r="U687" s="240"/>
      <c r="V687" s="194"/>
      <c r="W687" s="240"/>
      <c r="X687" s="241"/>
      <c r="Y687" s="194"/>
      <c r="Z687" s="240"/>
      <c r="AA687" s="194"/>
      <c r="AB687" s="240"/>
      <c r="AC687" s="241"/>
      <c r="AD687" s="194"/>
      <c r="AE687" s="240"/>
      <c r="AF687" s="194"/>
      <c r="AG687" s="240"/>
      <c r="AH687" s="241"/>
      <c r="AI687" s="194"/>
      <c r="AJ687" s="240"/>
      <c r="AK687" s="194"/>
      <c r="AL687" s="240"/>
      <c r="AM687" s="241"/>
      <c r="AN687" s="194"/>
      <c r="AO687" s="240"/>
      <c r="AP687" s="194"/>
    </row>
    <row r="688" customFormat="false" ht="15.75" hidden="false" customHeight="true" outlineLevel="0" collapsed="false">
      <c r="K688" s="240"/>
      <c r="M688" s="240"/>
      <c r="N688" s="241"/>
      <c r="P688" s="240"/>
      <c r="R688" s="240"/>
      <c r="S688" s="241"/>
      <c r="T688" s="194"/>
      <c r="U688" s="240"/>
      <c r="V688" s="194"/>
      <c r="W688" s="240"/>
      <c r="X688" s="241"/>
      <c r="Y688" s="194"/>
      <c r="Z688" s="240"/>
      <c r="AA688" s="194"/>
      <c r="AB688" s="240"/>
      <c r="AC688" s="241"/>
      <c r="AD688" s="194"/>
      <c r="AE688" s="240"/>
      <c r="AF688" s="194"/>
      <c r="AG688" s="240"/>
      <c r="AH688" s="241"/>
      <c r="AI688" s="194"/>
      <c r="AJ688" s="240"/>
      <c r="AK688" s="194"/>
      <c r="AL688" s="240"/>
      <c r="AM688" s="241"/>
      <c r="AN688" s="194"/>
      <c r="AO688" s="240"/>
      <c r="AP688" s="194"/>
    </row>
    <row r="689" customFormat="false" ht="15.75" hidden="false" customHeight="true" outlineLevel="0" collapsed="false">
      <c r="K689" s="240"/>
      <c r="M689" s="240"/>
      <c r="N689" s="241"/>
      <c r="P689" s="240"/>
      <c r="R689" s="240"/>
      <c r="S689" s="241"/>
      <c r="T689" s="194"/>
      <c r="U689" s="240"/>
      <c r="V689" s="194"/>
      <c r="W689" s="240"/>
      <c r="X689" s="241"/>
      <c r="Y689" s="194"/>
      <c r="Z689" s="240"/>
      <c r="AA689" s="194"/>
      <c r="AB689" s="240"/>
      <c r="AC689" s="241"/>
      <c r="AD689" s="194"/>
      <c r="AE689" s="240"/>
      <c r="AF689" s="194"/>
      <c r="AG689" s="240"/>
      <c r="AH689" s="241"/>
      <c r="AI689" s="194"/>
      <c r="AJ689" s="240"/>
      <c r="AK689" s="194"/>
      <c r="AL689" s="240"/>
      <c r="AM689" s="241"/>
      <c r="AN689" s="194"/>
      <c r="AO689" s="240"/>
      <c r="AP689" s="194"/>
    </row>
    <row r="690" customFormat="false" ht="15.75" hidden="false" customHeight="true" outlineLevel="0" collapsed="false">
      <c r="K690" s="240"/>
      <c r="M690" s="240"/>
      <c r="N690" s="241"/>
      <c r="P690" s="240"/>
      <c r="R690" s="240"/>
      <c r="S690" s="241"/>
      <c r="T690" s="194"/>
      <c r="U690" s="240"/>
      <c r="V690" s="194"/>
      <c r="W690" s="240"/>
      <c r="X690" s="241"/>
      <c r="Y690" s="194"/>
      <c r="Z690" s="240"/>
      <c r="AA690" s="194"/>
      <c r="AB690" s="240"/>
      <c r="AC690" s="241"/>
      <c r="AD690" s="194"/>
      <c r="AE690" s="240"/>
      <c r="AF690" s="194"/>
      <c r="AG690" s="240"/>
      <c r="AH690" s="241"/>
      <c r="AI690" s="194"/>
      <c r="AJ690" s="240"/>
      <c r="AK690" s="194"/>
      <c r="AL690" s="240"/>
      <c r="AM690" s="241"/>
      <c r="AN690" s="194"/>
      <c r="AO690" s="240"/>
      <c r="AP690" s="194"/>
    </row>
    <row r="691" customFormat="false" ht="15.75" hidden="false" customHeight="true" outlineLevel="0" collapsed="false">
      <c r="K691" s="240"/>
      <c r="M691" s="240"/>
      <c r="N691" s="241"/>
      <c r="P691" s="240"/>
      <c r="R691" s="240"/>
      <c r="S691" s="241"/>
      <c r="T691" s="194"/>
      <c r="U691" s="240"/>
      <c r="V691" s="194"/>
      <c r="W691" s="240"/>
      <c r="X691" s="241"/>
      <c r="Y691" s="194"/>
      <c r="Z691" s="240"/>
      <c r="AA691" s="194"/>
      <c r="AB691" s="240"/>
      <c r="AC691" s="241"/>
      <c r="AD691" s="194"/>
      <c r="AE691" s="240"/>
      <c r="AF691" s="194"/>
      <c r="AG691" s="240"/>
      <c r="AH691" s="241"/>
      <c r="AI691" s="194"/>
      <c r="AJ691" s="240"/>
      <c r="AK691" s="194"/>
      <c r="AL691" s="240"/>
      <c r="AM691" s="241"/>
      <c r="AN691" s="194"/>
      <c r="AO691" s="240"/>
      <c r="AP691" s="194"/>
    </row>
    <row r="692" customFormat="false" ht="15.75" hidden="false" customHeight="true" outlineLevel="0" collapsed="false">
      <c r="K692" s="240"/>
      <c r="M692" s="240"/>
      <c r="N692" s="241"/>
      <c r="P692" s="240"/>
      <c r="R692" s="240"/>
      <c r="S692" s="241"/>
      <c r="T692" s="194"/>
      <c r="U692" s="240"/>
      <c r="V692" s="194"/>
      <c r="W692" s="240"/>
      <c r="X692" s="241"/>
      <c r="Y692" s="194"/>
      <c r="Z692" s="240"/>
      <c r="AA692" s="194"/>
      <c r="AB692" s="240"/>
      <c r="AC692" s="241"/>
      <c r="AD692" s="194"/>
      <c r="AE692" s="240"/>
      <c r="AF692" s="194"/>
      <c r="AG692" s="240"/>
      <c r="AH692" s="241"/>
      <c r="AI692" s="194"/>
      <c r="AJ692" s="240"/>
      <c r="AK692" s="194"/>
      <c r="AL692" s="240"/>
      <c r="AM692" s="241"/>
      <c r="AN692" s="194"/>
      <c r="AO692" s="240"/>
      <c r="AP692" s="194"/>
    </row>
    <row r="693" customFormat="false" ht="15.75" hidden="false" customHeight="true" outlineLevel="0" collapsed="false">
      <c r="K693" s="240"/>
      <c r="M693" s="240"/>
      <c r="N693" s="241"/>
      <c r="P693" s="240"/>
      <c r="R693" s="240"/>
      <c r="S693" s="241"/>
      <c r="T693" s="194"/>
      <c r="U693" s="240"/>
      <c r="V693" s="194"/>
      <c r="W693" s="240"/>
      <c r="X693" s="241"/>
      <c r="Y693" s="194"/>
      <c r="Z693" s="240"/>
      <c r="AA693" s="194"/>
      <c r="AB693" s="240"/>
      <c r="AC693" s="241"/>
      <c r="AD693" s="194"/>
      <c r="AE693" s="240"/>
      <c r="AF693" s="194"/>
      <c r="AG693" s="240"/>
      <c r="AH693" s="241"/>
      <c r="AI693" s="194"/>
      <c r="AJ693" s="240"/>
      <c r="AK693" s="194"/>
      <c r="AL693" s="240"/>
      <c r="AM693" s="241"/>
      <c r="AN693" s="194"/>
      <c r="AO693" s="240"/>
      <c r="AP693" s="194"/>
    </row>
    <row r="694" customFormat="false" ht="15.75" hidden="false" customHeight="true" outlineLevel="0" collapsed="false">
      <c r="K694" s="240"/>
      <c r="M694" s="240"/>
      <c r="N694" s="241"/>
      <c r="P694" s="240"/>
      <c r="R694" s="240"/>
      <c r="S694" s="241"/>
      <c r="T694" s="194"/>
      <c r="U694" s="240"/>
      <c r="V694" s="194"/>
      <c r="W694" s="240"/>
      <c r="X694" s="241"/>
      <c r="Y694" s="194"/>
      <c r="Z694" s="240"/>
      <c r="AA694" s="194"/>
      <c r="AB694" s="240"/>
      <c r="AC694" s="241"/>
      <c r="AD694" s="194"/>
      <c r="AE694" s="240"/>
      <c r="AF694" s="194"/>
      <c r="AG694" s="240"/>
      <c r="AH694" s="241"/>
      <c r="AI694" s="194"/>
      <c r="AJ694" s="240"/>
      <c r="AK694" s="194"/>
      <c r="AL694" s="240"/>
      <c r="AM694" s="241"/>
      <c r="AN694" s="194"/>
      <c r="AO694" s="240"/>
      <c r="AP694" s="194"/>
    </row>
    <row r="695" customFormat="false" ht="15.75" hidden="false" customHeight="true" outlineLevel="0" collapsed="false">
      <c r="K695" s="240"/>
      <c r="M695" s="240"/>
      <c r="N695" s="241"/>
      <c r="P695" s="240"/>
      <c r="R695" s="240"/>
      <c r="S695" s="241"/>
      <c r="T695" s="194"/>
      <c r="U695" s="240"/>
      <c r="V695" s="194"/>
      <c r="W695" s="240"/>
      <c r="X695" s="241"/>
      <c r="Y695" s="194"/>
      <c r="Z695" s="240"/>
      <c r="AA695" s="194"/>
      <c r="AB695" s="240"/>
      <c r="AC695" s="241"/>
      <c r="AD695" s="194"/>
      <c r="AE695" s="240"/>
      <c r="AF695" s="194"/>
      <c r="AG695" s="240"/>
      <c r="AH695" s="241"/>
      <c r="AI695" s="194"/>
      <c r="AJ695" s="240"/>
      <c r="AK695" s="194"/>
      <c r="AL695" s="240"/>
      <c r="AM695" s="241"/>
      <c r="AN695" s="194"/>
      <c r="AO695" s="240"/>
      <c r="AP695" s="194"/>
    </row>
    <row r="696" customFormat="false" ht="15.75" hidden="false" customHeight="true" outlineLevel="0" collapsed="false">
      <c r="K696" s="240"/>
      <c r="M696" s="240"/>
      <c r="N696" s="241"/>
      <c r="P696" s="240"/>
      <c r="R696" s="240"/>
      <c r="S696" s="241"/>
      <c r="T696" s="194"/>
      <c r="U696" s="240"/>
      <c r="V696" s="194"/>
      <c r="W696" s="240"/>
      <c r="X696" s="241"/>
      <c r="Y696" s="194"/>
      <c r="Z696" s="240"/>
      <c r="AA696" s="194"/>
      <c r="AB696" s="240"/>
      <c r="AC696" s="241"/>
      <c r="AD696" s="194"/>
      <c r="AE696" s="240"/>
      <c r="AF696" s="194"/>
      <c r="AG696" s="240"/>
      <c r="AH696" s="241"/>
      <c r="AI696" s="194"/>
      <c r="AJ696" s="240"/>
      <c r="AK696" s="194"/>
      <c r="AL696" s="240"/>
      <c r="AM696" s="241"/>
      <c r="AN696" s="194"/>
      <c r="AO696" s="240"/>
      <c r="AP696" s="194"/>
    </row>
    <row r="697" customFormat="false" ht="15.75" hidden="false" customHeight="true" outlineLevel="0" collapsed="false">
      <c r="K697" s="240"/>
      <c r="M697" s="240"/>
      <c r="N697" s="241"/>
      <c r="P697" s="240"/>
      <c r="R697" s="240"/>
      <c r="S697" s="241"/>
      <c r="T697" s="194"/>
      <c r="U697" s="240"/>
      <c r="V697" s="194"/>
      <c r="W697" s="240"/>
      <c r="X697" s="241"/>
      <c r="Y697" s="194"/>
      <c r="Z697" s="240"/>
      <c r="AA697" s="194"/>
      <c r="AB697" s="240"/>
      <c r="AC697" s="241"/>
      <c r="AD697" s="194"/>
      <c r="AE697" s="240"/>
      <c r="AF697" s="194"/>
      <c r="AG697" s="240"/>
      <c r="AH697" s="241"/>
      <c r="AI697" s="194"/>
      <c r="AJ697" s="240"/>
      <c r="AK697" s="194"/>
      <c r="AL697" s="240"/>
      <c r="AM697" s="241"/>
      <c r="AN697" s="194"/>
      <c r="AO697" s="240"/>
      <c r="AP697" s="194"/>
    </row>
    <row r="698" customFormat="false" ht="15.75" hidden="false" customHeight="true" outlineLevel="0" collapsed="false">
      <c r="K698" s="240"/>
      <c r="M698" s="240"/>
      <c r="N698" s="241"/>
      <c r="P698" s="240"/>
      <c r="R698" s="240"/>
      <c r="S698" s="241"/>
      <c r="T698" s="194"/>
      <c r="U698" s="240"/>
      <c r="V698" s="194"/>
      <c r="W698" s="240"/>
      <c r="X698" s="241"/>
      <c r="Y698" s="194"/>
      <c r="Z698" s="240"/>
      <c r="AA698" s="194"/>
      <c r="AB698" s="240"/>
      <c r="AC698" s="241"/>
      <c r="AD698" s="194"/>
      <c r="AE698" s="240"/>
      <c r="AF698" s="194"/>
      <c r="AG698" s="240"/>
      <c r="AH698" s="241"/>
      <c r="AI698" s="194"/>
      <c r="AJ698" s="240"/>
      <c r="AK698" s="194"/>
      <c r="AL698" s="240"/>
      <c r="AM698" s="241"/>
      <c r="AN698" s="194"/>
      <c r="AO698" s="240"/>
      <c r="AP698" s="194"/>
    </row>
    <row r="699" customFormat="false" ht="15.75" hidden="false" customHeight="true" outlineLevel="0" collapsed="false">
      <c r="K699" s="240"/>
      <c r="M699" s="240"/>
      <c r="N699" s="241"/>
      <c r="P699" s="240"/>
      <c r="R699" s="240"/>
      <c r="S699" s="241"/>
      <c r="T699" s="194"/>
      <c r="U699" s="240"/>
      <c r="V699" s="194"/>
      <c r="W699" s="240"/>
      <c r="X699" s="241"/>
      <c r="Y699" s="194"/>
      <c r="Z699" s="240"/>
      <c r="AA699" s="194"/>
      <c r="AB699" s="240"/>
      <c r="AC699" s="241"/>
      <c r="AD699" s="194"/>
      <c r="AE699" s="240"/>
      <c r="AF699" s="194"/>
      <c r="AG699" s="240"/>
      <c r="AH699" s="241"/>
      <c r="AI699" s="194"/>
      <c r="AJ699" s="240"/>
      <c r="AK699" s="194"/>
      <c r="AL699" s="240"/>
      <c r="AM699" s="241"/>
      <c r="AN699" s="194"/>
      <c r="AO699" s="240"/>
      <c r="AP699" s="194"/>
    </row>
    <row r="700" customFormat="false" ht="15.75" hidden="false" customHeight="true" outlineLevel="0" collapsed="false">
      <c r="K700" s="240"/>
      <c r="M700" s="240"/>
      <c r="N700" s="241"/>
      <c r="P700" s="240"/>
      <c r="R700" s="240"/>
      <c r="S700" s="241"/>
      <c r="T700" s="194"/>
      <c r="U700" s="240"/>
      <c r="V700" s="194"/>
      <c r="W700" s="240"/>
      <c r="X700" s="241"/>
      <c r="Y700" s="194"/>
      <c r="Z700" s="240"/>
      <c r="AA700" s="194"/>
      <c r="AB700" s="240"/>
      <c r="AC700" s="241"/>
      <c r="AD700" s="194"/>
      <c r="AE700" s="240"/>
      <c r="AF700" s="194"/>
      <c r="AG700" s="240"/>
      <c r="AH700" s="241"/>
      <c r="AI700" s="194"/>
      <c r="AJ700" s="240"/>
      <c r="AK700" s="194"/>
      <c r="AL700" s="240"/>
      <c r="AM700" s="241"/>
      <c r="AN700" s="194"/>
      <c r="AO700" s="240"/>
      <c r="AP700" s="194"/>
    </row>
    <row r="701" customFormat="false" ht="15.75" hidden="false" customHeight="true" outlineLevel="0" collapsed="false">
      <c r="K701" s="240"/>
      <c r="M701" s="240"/>
      <c r="N701" s="241"/>
      <c r="P701" s="240"/>
      <c r="R701" s="240"/>
      <c r="S701" s="241"/>
      <c r="T701" s="194"/>
      <c r="U701" s="240"/>
      <c r="V701" s="194"/>
      <c r="W701" s="240"/>
      <c r="X701" s="241"/>
      <c r="Y701" s="194"/>
      <c r="Z701" s="240"/>
      <c r="AA701" s="194"/>
      <c r="AB701" s="240"/>
      <c r="AC701" s="241"/>
      <c r="AD701" s="194"/>
      <c r="AE701" s="240"/>
      <c r="AF701" s="194"/>
      <c r="AG701" s="240"/>
      <c r="AH701" s="241"/>
      <c r="AI701" s="194"/>
      <c r="AJ701" s="240"/>
      <c r="AK701" s="194"/>
      <c r="AL701" s="240"/>
      <c r="AM701" s="241"/>
      <c r="AN701" s="194"/>
      <c r="AO701" s="240"/>
      <c r="AP701" s="194"/>
    </row>
    <row r="702" customFormat="false" ht="15.75" hidden="false" customHeight="true" outlineLevel="0" collapsed="false">
      <c r="K702" s="240"/>
      <c r="M702" s="240"/>
      <c r="N702" s="241"/>
      <c r="P702" s="240"/>
      <c r="R702" s="240"/>
      <c r="S702" s="241"/>
      <c r="T702" s="194"/>
      <c r="U702" s="240"/>
      <c r="V702" s="194"/>
      <c r="W702" s="240"/>
      <c r="X702" s="241"/>
      <c r="Y702" s="194"/>
      <c r="Z702" s="240"/>
      <c r="AA702" s="194"/>
      <c r="AB702" s="240"/>
      <c r="AC702" s="241"/>
      <c r="AD702" s="194"/>
      <c r="AE702" s="240"/>
      <c r="AF702" s="194"/>
      <c r="AG702" s="240"/>
      <c r="AH702" s="241"/>
      <c r="AI702" s="194"/>
      <c r="AJ702" s="240"/>
      <c r="AK702" s="194"/>
      <c r="AL702" s="240"/>
      <c r="AM702" s="241"/>
      <c r="AN702" s="194"/>
      <c r="AO702" s="240"/>
      <c r="AP702" s="194"/>
    </row>
    <row r="703" customFormat="false" ht="15.75" hidden="false" customHeight="true" outlineLevel="0" collapsed="false">
      <c r="K703" s="240"/>
      <c r="M703" s="240"/>
      <c r="N703" s="241"/>
      <c r="P703" s="240"/>
      <c r="R703" s="240"/>
      <c r="S703" s="241"/>
      <c r="T703" s="194"/>
      <c r="U703" s="240"/>
      <c r="V703" s="194"/>
      <c r="W703" s="240"/>
      <c r="X703" s="241"/>
      <c r="Y703" s="194"/>
      <c r="Z703" s="240"/>
      <c r="AA703" s="194"/>
      <c r="AB703" s="240"/>
      <c r="AC703" s="241"/>
      <c r="AD703" s="194"/>
      <c r="AE703" s="240"/>
      <c r="AF703" s="194"/>
      <c r="AG703" s="240"/>
      <c r="AH703" s="241"/>
      <c r="AI703" s="194"/>
      <c r="AJ703" s="240"/>
      <c r="AK703" s="194"/>
      <c r="AL703" s="240"/>
      <c r="AM703" s="241"/>
      <c r="AN703" s="194"/>
      <c r="AO703" s="240"/>
      <c r="AP703" s="194"/>
    </row>
    <row r="704" customFormat="false" ht="15.75" hidden="false" customHeight="true" outlineLevel="0" collapsed="false">
      <c r="K704" s="240"/>
      <c r="M704" s="240"/>
      <c r="N704" s="241"/>
      <c r="P704" s="240"/>
      <c r="R704" s="240"/>
      <c r="S704" s="241"/>
      <c r="T704" s="194"/>
      <c r="U704" s="240"/>
      <c r="V704" s="194"/>
      <c r="W704" s="240"/>
      <c r="X704" s="241"/>
      <c r="Y704" s="194"/>
      <c r="Z704" s="240"/>
      <c r="AA704" s="194"/>
      <c r="AB704" s="240"/>
      <c r="AC704" s="241"/>
      <c r="AD704" s="194"/>
      <c r="AE704" s="240"/>
      <c r="AF704" s="194"/>
      <c r="AG704" s="240"/>
      <c r="AH704" s="241"/>
      <c r="AI704" s="194"/>
      <c r="AJ704" s="240"/>
      <c r="AK704" s="194"/>
      <c r="AL704" s="240"/>
      <c r="AM704" s="241"/>
      <c r="AN704" s="194"/>
      <c r="AO704" s="240"/>
      <c r="AP704" s="194"/>
    </row>
    <row r="705" customFormat="false" ht="15.75" hidden="false" customHeight="true" outlineLevel="0" collapsed="false">
      <c r="K705" s="240"/>
      <c r="M705" s="240"/>
      <c r="N705" s="241"/>
      <c r="P705" s="240"/>
      <c r="R705" s="240"/>
      <c r="S705" s="241"/>
      <c r="T705" s="194"/>
      <c r="U705" s="240"/>
      <c r="V705" s="194"/>
      <c r="W705" s="240"/>
      <c r="X705" s="241"/>
      <c r="Y705" s="194"/>
      <c r="Z705" s="240"/>
      <c r="AA705" s="194"/>
      <c r="AB705" s="240"/>
      <c r="AC705" s="241"/>
      <c r="AD705" s="194"/>
      <c r="AE705" s="240"/>
      <c r="AF705" s="194"/>
      <c r="AG705" s="240"/>
      <c r="AH705" s="241"/>
      <c r="AI705" s="194"/>
      <c r="AJ705" s="240"/>
      <c r="AK705" s="194"/>
      <c r="AL705" s="240"/>
      <c r="AM705" s="241"/>
      <c r="AN705" s="194"/>
      <c r="AO705" s="240"/>
      <c r="AP705" s="194"/>
    </row>
    <row r="706" customFormat="false" ht="15.75" hidden="false" customHeight="true" outlineLevel="0" collapsed="false">
      <c r="K706" s="240"/>
      <c r="M706" s="240"/>
      <c r="N706" s="241"/>
      <c r="P706" s="240"/>
      <c r="R706" s="240"/>
      <c r="S706" s="241"/>
      <c r="T706" s="194"/>
      <c r="U706" s="240"/>
      <c r="V706" s="194"/>
      <c r="W706" s="240"/>
      <c r="X706" s="241"/>
      <c r="Y706" s="194"/>
      <c r="Z706" s="240"/>
      <c r="AA706" s="194"/>
      <c r="AB706" s="240"/>
      <c r="AC706" s="241"/>
      <c r="AD706" s="194"/>
      <c r="AE706" s="240"/>
      <c r="AF706" s="194"/>
      <c r="AG706" s="240"/>
      <c r="AH706" s="241"/>
      <c r="AI706" s="194"/>
      <c r="AJ706" s="240"/>
      <c r="AK706" s="194"/>
      <c r="AL706" s="240"/>
      <c r="AM706" s="241"/>
      <c r="AN706" s="194"/>
      <c r="AO706" s="240"/>
      <c r="AP706" s="194"/>
    </row>
    <row r="707" customFormat="false" ht="15.75" hidden="false" customHeight="true" outlineLevel="0" collapsed="false">
      <c r="K707" s="240"/>
      <c r="M707" s="240"/>
      <c r="N707" s="241"/>
      <c r="P707" s="240"/>
      <c r="R707" s="240"/>
      <c r="S707" s="241"/>
      <c r="T707" s="194"/>
      <c r="U707" s="240"/>
      <c r="V707" s="194"/>
      <c r="W707" s="240"/>
      <c r="X707" s="241"/>
      <c r="Y707" s="194"/>
      <c r="Z707" s="240"/>
      <c r="AA707" s="194"/>
      <c r="AB707" s="240"/>
      <c r="AC707" s="241"/>
      <c r="AD707" s="194"/>
      <c r="AE707" s="240"/>
      <c r="AF707" s="194"/>
      <c r="AG707" s="240"/>
      <c r="AH707" s="241"/>
      <c r="AI707" s="194"/>
      <c r="AJ707" s="240"/>
      <c r="AK707" s="194"/>
      <c r="AL707" s="240"/>
      <c r="AM707" s="241"/>
      <c r="AN707" s="194"/>
      <c r="AO707" s="240"/>
      <c r="AP707" s="194"/>
    </row>
    <row r="708" customFormat="false" ht="15.75" hidden="false" customHeight="true" outlineLevel="0" collapsed="false">
      <c r="K708" s="240"/>
      <c r="M708" s="240"/>
      <c r="N708" s="241"/>
      <c r="P708" s="240"/>
      <c r="R708" s="240"/>
      <c r="S708" s="241"/>
      <c r="T708" s="194"/>
      <c r="U708" s="240"/>
      <c r="V708" s="194"/>
      <c r="W708" s="240"/>
      <c r="X708" s="241"/>
      <c r="Y708" s="194"/>
      <c r="Z708" s="240"/>
      <c r="AA708" s="194"/>
      <c r="AB708" s="240"/>
      <c r="AC708" s="241"/>
      <c r="AD708" s="194"/>
      <c r="AE708" s="240"/>
      <c r="AF708" s="194"/>
      <c r="AG708" s="240"/>
      <c r="AH708" s="241"/>
      <c r="AI708" s="194"/>
      <c r="AJ708" s="240"/>
      <c r="AK708" s="194"/>
      <c r="AL708" s="240"/>
      <c r="AM708" s="241"/>
      <c r="AN708" s="194"/>
      <c r="AO708" s="240"/>
      <c r="AP708" s="194"/>
    </row>
    <row r="709" customFormat="false" ht="15.75" hidden="false" customHeight="true" outlineLevel="0" collapsed="false">
      <c r="K709" s="240"/>
      <c r="M709" s="240"/>
      <c r="N709" s="241"/>
      <c r="P709" s="240"/>
      <c r="R709" s="240"/>
      <c r="S709" s="241"/>
      <c r="T709" s="194"/>
      <c r="U709" s="240"/>
      <c r="V709" s="194"/>
      <c r="W709" s="240"/>
      <c r="X709" s="241"/>
      <c r="Y709" s="194"/>
      <c r="Z709" s="240"/>
      <c r="AA709" s="194"/>
      <c r="AB709" s="240"/>
      <c r="AC709" s="241"/>
      <c r="AD709" s="194"/>
      <c r="AE709" s="240"/>
      <c r="AF709" s="194"/>
      <c r="AG709" s="240"/>
      <c r="AH709" s="241"/>
      <c r="AI709" s="194"/>
      <c r="AJ709" s="240"/>
      <c r="AK709" s="194"/>
      <c r="AL709" s="240"/>
      <c r="AM709" s="241"/>
      <c r="AN709" s="194"/>
      <c r="AO709" s="240"/>
      <c r="AP709" s="194"/>
    </row>
    <row r="710" customFormat="false" ht="15.75" hidden="false" customHeight="true" outlineLevel="0" collapsed="false">
      <c r="K710" s="240"/>
      <c r="M710" s="240"/>
      <c r="N710" s="241"/>
      <c r="P710" s="240"/>
      <c r="R710" s="240"/>
      <c r="S710" s="241"/>
      <c r="T710" s="194"/>
      <c r="U710" s="240"/>
      <c r="V710" s="194"/>
      <c r="W710" s="240"/>
      <c r="X710" s="241"/>
      <c r="Y710" s="194"/>
      <c r="Z710" s="240"/>
      <c r="AA710" s="194"/>
      <c r="AB710" s="240"/>
      <c r="AC710" s="241"/>
      <c r="AD710" s="194"/>
      <c r="AE710" s="240"/>
      <c r="AF710" s="194"/>
      <c r="AG710" s="240"/>
      <c r="AH710" s="241"/>
      <c r="AI710" s="194"/>
      <c r="AJ710" s="240"/>
      <c r="AK710" s="194"/>
      <c r="AL710" s="240"/>
      <c r="AM710" s="241"/>
      <c r="AN710" s="194"/>
      <c r="AO710" s="240"/>
      <c r="AP710" s="194"/>
    </row>
    <row r="711" customFormat="false" ht="15.75" hidden="false" customHeight="true" outlineLevel="0" collapsed="false">
      <c r="K711" s="240"/>
      <c r="M711" s="240"/>
      <c r="N711" s="241"/>
      <c r="P711" s="240"/>
      <c r="R711" s="240"/>
      <c r="S711" s="241"/>
      <c r="T711" s="194"/>
      <c r="U711" s="240"/>
      <c r="V711" s="194"/>
      <c r="W711" s="240"/>
      <c r="X711" s="241"/>
      <c r="Y711" s="194"/>
      <c r="Z711" s="240"/>
      <c r="AA711" s="194"/>
      <c r="AB711" s="240"/>
      <c r="AC711" s="241"/>
      <c r="AD711" s="194"/>
      <c r="AE711" s="240"/>
      <c r="AF711" s="194"/>
      <c r="AG711" s="240"/>
      <c r="AH711" s="241"/>
      <c r="AI711" s="194"/>
      <c r="AJ711" s="240"/>
      <c r="AK711" s="194"/>
      <c r="AL711" s="240"/>
      <c r="AM711" s="241"/>
      <c r="AN711" s="194"/>
      <c r="AO711" s="240"/>
      <c r="AP711" s="194"/>
    </row>
    <row r="712" customFormat="false" ht="15.75" hidden="false" customHeight="true" outlineLevel="0" collapsed="false">
      <c r="K712" s="240"/>
      <c r="M712" s="240"/>
      <c r="N712" s="241"/>
      <c r="P712" s="240"/>
      <c r="R712" s="240"/>
      <c r="S712" s="241"/>
      <c r="T712" s="194"/>
      <c r="U712" s="240"/>
      <c r="V712" s="194"/>
      <c r="W712" s="240"/>
      <c r="X712" s="241"/>
      <c r="Y712" s="194"/>
      <c r="Z712" s="240"/>
      <c r="AA712" s="194"/>
      <c r="AB712" s="240"/>
      <c r="AC712" s="241"/>
      <c r="AD712" s="194"/>
      <c r="AE712" s="240"/>
      <c r="AF712" s="194"/>
      <c r="AG712" s="240"/>
      <c r="AH712" s="241"/>
      <c r="AI712" s="194"/>
      <c r="AJ712" s="240"/>
      <c r="AK712" s="194"/>
      <c r="AL712" s="240"/>
      <c r="AM712" s="241"/>
      <c r="AN712" s="194"/>
      <c r="AO712" s="240"/>
      <c r="AP712" s="194"/>
    </row>
    <row r="713" customFormat="false" ht="15.75" hidden="false" customHeight="true" outlineLevel="0" collapsed="false">
      <c r="K713" s="240"/>
      <c r="M713" s="240"/>
      <c r="N713" s="241"/>
      <c r="P713" s="240"/>
      <c r="R713" s="240"/>
      <c r="S713" s="241"/>
      <c r="T713" s="194"/>
      <c r="U713" s="240"/>
      <c r="V713" s="194"/>
      <c r="W713" s="240"/>
      <c r="X713" s="241"/>
      <c r="Y713" s="194"/>
      <c r="Z713" s="240"/>
      <c r="AA713" s="194"/>
      <c r="AB713" s="240"/>
      <c r="AC713" s="241"/>
      <c r="AD713" s="194"/>
      <c r="AE713" s="240"/>
      <c r="AF713" s="194"/>
      <c r="AG713" s="240"/>
      <c r="AH713" s="241"/>
      <c r="AI713" s="194"/>
      <c r="AJ713" s="240"/>
      <c r="AK713" s="194"/>
      <c r="AL713" s="240"/>
      <c r="AM713" s="241"/>
      <c r="AN713" s="194"/>
      <c r="AO713" s="240"/>
      <c r="AP713" s="194"/>
    </row>
    <row r="714" customFormat="false" ht="15.75" hidden="false" customHeight="true" outlineLevel="0" collapsed="false">
      <c r="K714" s="240"/>
      <c r="M714" s="240"/>
      <c r="N714" s="241"/>
      <c r="P714" s="240"/>
      <c r="R714" s="240"/>
      <c r="S714" s="241"/>
      <c r="T714" s="194"/>
      <c r="U714" s="240"/>
      <c r="V714" s="194"/>
      <c r="W714" s="240"/>
      <c r="X714" s="241"/>
      <c r="Y714" s="194"/>
      <c r="Z714" s="240"/>
      <c r="AA714" s="194"/>
      <c r="AB714" s="240"/>
      <c r="AC714" s="241"/>
      <c r="AD714" s="194"/>
      <c r="AE714" s="240"/>
      <c r="AF714" s="194"/>
      <c r="AG714" s="240"/>
      <c r="AH714" s="241"/>
      <c r="AI714" s="194"/>
      <c r="AJ714" s="240"/>
      <c r="AK714" s="194"/>
      <c r="AL714" s="240"/>
      <c r="AM714" s="241"/>
      <c r="AN714" s="194"/>
      <c r="AO714" s="240"/>
      <c r="AP714" s="194"/>
    </row>
    <row r="715" customFormat="false" ht="15.75" hidden="false" customHeight="true" outlineLevel="0" collapsed="false">
      <c r="K715" s="240"/>
      <c r="M715" s="240"/>
      <c r="N715" s="241"/>
      <c r="P715" s="240"/>
      <c r="R715" s="240"/>
      <c r="S715" s="241"/>
      <c r="T715" s="194"/>
      <c r="U715" s="240"/>
      <c r="V715" s="194"/>
      <c r="W715" s="240"/>
      <c r="X715" s="241"/>
      <c r="Y715" s="194"/>
      <c r="Z715" s="240"/>
      <c r="AA715" s="194"/>
      <c r="AB715" s="240"/>
      <c r="AC715" s="241"/>
      <c r="AD715" s="194"/>
      <c r="AE715" s="240"/>
      <c r="AF715" s="194"/>
      <c r="AG715" s="240"/>
      <c r="AH715" s="241"/>
      <c r="AI715" s="194"/>
      <c r="AJ715" s="240"/>
      <c r="AK715" s="194"/>
      <c r="AL715" s="240"/>
      <c r="AM715" s="241"/>
      <c r="AN715" s="194"/>
      <c r="AO715" s="240"/>
      <c r="AP715" s="194"/>
    </row>
    <row r="716" customFormat="false" ht="15.75" hidden="false" customHeight="true" outlineLevel="0" collapsed="false">
      <c r="K716" s="240"/>
      <c r="M716" s="240"/>
      <c r="N716" s="241"/>
      <c r="P716" s="240"/>
      <c r="R716" s="240"/>
      <c r="S716" s="241"/>
      <c r="T716" s="194"/>
      <c r="U716" s="240"/>
      <c r="V716" s="194"/>
      <c r="W716" s="240"/>
      <c r="X716" s="241"/>
      <c r="Y716" s="194"/>
      <c r="Z716" s="240"/>
      <c r="AA716" s="194"/>
      <c r="AB716" s="240"/>
      <c r="AC716" s="241"/>
      <c r="AD716" s="194"/>
      <c r="AE716" s="240"/>
      <c r="AF716" s="194"/>
      <c r="AG716" s="240"/>
      <c r="AH716" s="241"/>
      <c r="AI716" s="194"/>
      <c r="AJ716" s="240"/>
      <c r="AK716" s="194"/>
      <c r="AL716" s="240"/>
      <c r="AM716" s="241"/>
      <c r="AN716" s="194"/>
      <c r="AO716" s="240"/>
      <c r="AP716" s="194"/>
    </row>
    <row r="717" customFormat="false" ht="15.75" hidden="false" customHeight="true" outlineLevel="0" collapsed="false">
      <c r="K717" s="240"/>
      <c r="M717" s="240"/>
      <c r="N717" s="241"/>
      <c r="P717" s="240"/>
      <c r="R717" s="240"/>
      <c r="S717" s="241"/>
      <c r="T717" s="194"/>
      <c r="U717" s="240"/>
      <c r="V717" s="194"/>
      <c r="W717" s="240"/>
      <c r="X717" s="241"/>
      <c r="Y717" s="194"/>
      <c r="Z717" s="240"/>
      <c r="AA717" s="194"/>
      <c r="AB717" s="240"/>
      <c r="AC717" s="241"/>
      <c r="AD717" s="194"/>
      <c r="AE717" s="240"/>
      <c r="AF717" s="194"/>
      <c r="AG717" s="240"/>
      <c r="AH717" s="241"/>
      <c r="AI717" s="194"/>
      <c r="AJ717" s="240"/>
      <c r="AK717" s="194"/>
      <c r="AL717" s="240"/>
      <c r="AM717" s="241"/>
      <c r="AN717" s="194"/>
      <c r="AO717" s="240"/>
      <c r="AP717" s="194"/>
    </row>
    <row r="718" customFormat="false" ht="15.75" hidden="false" customHeight="true" outlineLevel="0" collapsed="false">
      <c r="K718" s="240"/>
      <c r="M718" s="240"/>
      <c r="N718" s="241"/>
      <c r="P718" s="240"/>
      <c r="R718" s="240"/>
      <c r="S718" s="241"/>
      <c r="T718" s="194"/>
      <c r="U718" s="240"/>
      <c r="V718" s="194"/>
      <c r="W718" s="240"/>
      <c r="X718" s="241"/>
      <c r="Y718" s="194"/>
      <c r="Z718" s="240"/>
      <c r="AA718" s="194"/>
      <c r="AB718" s="240"/>
      <c r="AC718" s="241"/>
      <c r="AD718" s="194"/>
      <c r="AE718" s="240"/>
      <c r="AF718" s="194"/>
      <c r="AG718" s="240"/>
      <c r="AH718" s="241"/>
      <c r="AI718" s="194"/>
      <c r="AJ718" s="240"/>
      <c r="AK718" s="194"/>
      <c r="AL718" s="240"/>
      <c r="AM718" s="241"/>
      <c r="AN718" s="194"/>
      <c r="AO718" s="240"/>
      <c r="AP718" s="194"/>
    </row>
    <row r="719" customFormat="false" ht="15.75" hidden="false" customHeight="true" outlineLevel="0" collapsed="false">
      <c r="K719" s="240"/>
      <c r="M719" s="240"/>
      <c r="N719" s="241"/>
      <c r="P719" s="240"/>
      <c r="R719" s="240"/>
      <c r="S719" s="241"/>
      <c r="T719" s="194"/>
      <c r="U719" s="240"/>
      <c r="V719" s="194"/>
      <c r="W719" s="240"/>
      <c r="X719" s="241"/>
      <c r="Y719" s="194"/>
      <c r="Z719" s="240"/>
      <c r="AA719" s="194"/>
      <c r="AB719" s="240"/>
      <c r="AC719" s="241"/>
      <c r="AD719" s="194"/>
      <c r="AE719" s="240"/>
      <c r="AF719" s="194"/>
      <c r="AG719" s="240"/>
      <c r="AH719" s="241"/>
      <c r="AI719" s="194"/>
      <c r="AJ719" s="240"/>
      <c r="AK719" s="194"/>
      <c r="AL719" s="240"/>
      <c r="AM719" s="241"/>
      <c r="AN719" s="194"/>
      <c r="AO719" s="240"/>
      <c r="AP719" s="194"/>
    </row>
    <row r="720" customFormat="false" ht="15.75" hidden="false" customHeight="true" outlineLevel="0" collapsed="false">
      <c r="K720" s="240"/>
      <c r="M720" s="240"/>
      <c r="N720" s="241"/>
      <c r="P720" s="240"/>
      <c r="R720" s="240"/>
      <c r="S720" s="241"/>
      <c r="T720" s="194"/>
      <c r="U720" s="240"/>
      <c r="V720" s="194"/>
      <c r="W720" s="240"/>
      <c r="X720" s="241"/>
      <c r="Y720" s="194"/>
      <c r="Z720" s="240"/>
      <c r="AA720" s="194"/>
      <c r="AB720" s="240"/>
      <c r="AC720" s="241"/>
      <c r="AD720" s="194"/>
      <c r="AE720" s="240"/>
      <c r="AF720" s="194"/>
      <c r="AG720" s="240"/>
      <c r="AH720" s="241"/>
      <c r="AI720" s="194"/>
      <c r="AJ720" s="240"/>
      <c r="AK720" s="194"/>
      <c r="AL720" s="240"/>
      <c r="AM720" s="241"/>
      <c r="AN720" s="194"/>
      <c r="AO720" s="240"/>
      <c r="AP720" s="194"/>
    </row>
    <row r="721" customFormat="false" ht="15.75" hidden="false" customHeight="true" outlineLevel="0" collapsed="false">
      <c r="K721" s="240"/>
      <c r="M721" s="240"/>
      <c r="N721" s="241"/>
      <c r="P721" s="240"/>
      <c r="R721" s="240"/>
      <c r="S721" s="241"/>
      <c r="T721" s="194"/>
      <c r="U721" s="240"/>
      <c r="V721" s="194"/>
      <c r="W721" s="240"/>
      <c r="X721" s="241"/>
      <c r="Y721" s="194"/>
      <c r="Z721" s="240"/>
      <c r="AA721" s="194"/>
      <c r="AB721" s="240"/>
      <c r="AC721" s="241"/>
      <c r="AD721" s="194"/>
      <c r="AE721" s="240"/>
      <c r="AF721" s="194"/>
      <c r="AG721" s="240"/>
      <c r="AH721" s="241"/>
      <c r="AI721" s="194"/>
      <c r="AJ721" s="240"/>
      <c r="AK721" s="194"/>
      <c r="AL721" s="240"/>
      <c r="AM721" s="241"/>
      <c r="AN721" s="194"/>
      <c r="AO721" s="240"/>
      <c r="AP721" s="194"/>
    </row>
    <row r="722" customFormat="false" ht="15.75" hidden="false" customHeight="true" outlineLevel="0" collapsed="false">
      <c r="K722" s="240"/>
      <c r="M722" s="240"/>
      <c r="N722" s="241"/>
      <c r="P722" s="240"/>
      <c r="R722" s="240"/>
      <c r="S722" s="241"/>
      <c r="T722" s="194"/>
      <c r="U722" s="240"/>
      <c r="V722" s="194"/>
      <c r="W722" s="240"/>
      <c r="X722" s="241"/>
      <c r="Y722" s="194"/>
      <c r="Z722" s="240"/>
      <c r="AA722" s="194"/>
      <c r="AB722" s="240"/>
      <c r="AC722" s="241"/>
      <c r="AD722" s="194"/>
      <c r="AE722" s="240"/>
      <c r="AF722" s="194"/>
      <c r="AG722" s="240"/>
      <c r="AH722" s="241"/>
      <c r="AI722" s="194"/>
      <c r="AJ722" s="240"/>
      <c r="AK722" s="194"/>
      <c r="AL722" s="240"/>
      <c r="AM722" s="241"/>
      <c r="AN722" s="194"/>
      <c r="AO722" s="240"/>
      <c r="AP722" s="194"/>
    </row>
    <row r="723" customFormat="false" ht="15.75" hidden="false" customHeight="true" outlineLevel="0" collapsed="false">
      <c r="K723" s="240"/>
      <c r="M723" s="240"/>
      <c r="N723" s="241"/>
      <c r="P723" s="240"/>
      <c r="R723" s="240"/>
      <c r="S723" s="241"/>
      <c r="T723" s="194"/>
      <c r="U723" s="240"/>
      <c r="V723" s="194"/>
      <c r="W723" s="240"/>
      <c r="X723" s="241"/>
      <c r="Y723" s="194"/>
      <c r="Z723" s="240"/>
      <c r="AA723" s="194"/>
      <c r="AB723" s="240"/>
      <c r="AC723" s="241"/>
      <c r="AD723" s="194"/>
      <c r="AE723" s="240"/>
      <c r="AF723" s="194"/>
      <c r="AG723" s="240"/>
      <c r="AH723" s="241"/>
      <c r="AI723" s="194"/>
      <c r="AJ723" s="240"/>
      <c r="AK723" s="194"/>
      <c r="AL723" s="240"/>
      <c r="AM723" s="241"/>
      <c r="AN723" s="194"/>
      <c r="AO723" s="240"/>
      <c r="AP723" s="194"/>
    </row>
    <row r="724" customFormat="false" ht="15.75" hidden="false" customHeight="true" outlineLevel="0" collapsed="false">
      <c r="K724" s="240"/>
      <c r="M724" s="240"/>
      <c r="N724" s="241"/>
      <c r="P724" s="240"/>
      <c r="R724" s="240"/>
      <c r="S724" s="241"/>
      <c r="T724" s="194"/>
      <c r="U724" s="240"/>
      <c r="V724" s="194"/>
      <c r="W724" s="240"/>
      <c r="X724" s="241"/>
      <c r="Y724" s="194"/>
      <c r="Z724" s="240"/>
      <c r="AA724" s="194"/>
      <c r="AB724" s="240"/>
      <c r="AC724" s="241"/>
      <c r="AD724" s="194"/>
      <c r="AE724" s="240"/>
      <c r="AF724" s="194"/>
      <c r="AG724" s="240"/>
      <c r="AH724" s="241"/>
      <c r="AI724" s="194"/>
      <c r="AJ724" s="240"/>
      <c r="AK724" s="194"/>
      <c r="AL724" s="240"/>
      <c r="AM724" s="241"/>
      <c r="AN724" s="194"/>
      <c r="AO724" s="240"/>
      <c r="AP724" s="194"/>
    </row>
    <row r="725" customFormat="false" ht="15.75" hidden="false" customHeight="true" outlineLevel="0" collapsed="false">
      <c r="K725" s="240"/>
      <c r="M725" s="240"/>
      <c r="N725" s="241"/>
      <c r="P725" s="240"/>
      <c r="R725" s="240"/>
      <c r="S725" s="241"/>
      <c r="T725" s="194"/>
      <c r="U725" s="240"/>
      <c r="V725" s="194"/>
      <c r="W725" s="240"/>
      <c r="X725" s="241"/>
      <c r="Y725" s="194"/>
      <c r="Z725" s="240"/>
      <c r="AA725" s="194"/>
      <c r="AB725" s="240"/>
      <c r="AC725" s="241"/>
      <c r="AD725" s="194"/>
      <c r="AE725" s="240"/>
      <c r="AF725" s="194"/>
      <c r="AG725" s="240"/>
      <c r="AH725" s="241"/>
      <c r="AI725" s="194"/>
      <c r="AJ725" s="240"/>
      <c r="AK725" s="194"/>
      <c r="AL725" s="240"/>
      <c r="AM725" s="241"/>
      <c r="AN725" s="194"/>
      <c r="AO725" s="240"/>
      <c r="AP725" s="194"/>
    </row>
    <row r="726" customFormat="false" ht="15.75" hidden="false" customHeight="true" outlineLevel="0" collapsed="false">
      <c r="K726" s="240"/>
      <c r="M726" s="240"/>
      <c r="N726" s="241"/>
      <c r="P726" s="240"/>
      <c r="R726" s="240"/>
      <c r="S726" s="241"/>
      <c r="T726" s="194"/>
      <c r="U726" s="240"/>
      <c r="V726" s="194"/>
      <c r="W726" s="240"/>
      <c r="X726" s="241"/>
      <c r="Y726" s="194"/>
      <c r="Z726" s="240"/>
      <c r="AA726" s="194"/>
      <c r="AB726" s="240"/>
      <c r="AC726" s="241"/>
      <c r="AD726" s="194"/>
      <c r="AE726" s="240"/>
      <c r="AF726" s="194"/>
      <c r="AG726" s="240"/>
      <c r="AH726" s="241"/>
      <c r="AI726" s="194"/>
      <c r="AJ726" s="240"/>
      <c r="AK726" s="194"/>
      <c r="AL726" s="240"/>
      <c r="AM726" s="241"/>
      <c r="AN726" s="194"/>
      <c r="AO726" s="240"/>
      <c r="AP726" s="194"/>
    </row>
    <row r="727" customFormat="false" ht="15.75" hidden="false" customHeight="true" outlineLevel="0" collapsed="false">
      <c r="K727" s="240"/>
      <c r="M727" s="240"/>
      <c r="N727" s="241"/>
      <c r="P727" s="240"/>
      <c r="R727" s="240"/>
      <c r="S727" s="241"/>
      <c r="T727" s="194"/>
      <c r="U727" s="240"/>
      <c r="V727" s="194"/>
      <c r="W727" s="240"/>
      <c r="X727" s="241"/>
      <c r="Y727" s="194"/>
      <c r="Z727" s="240"/>
      <c r="AA727" s="194"/>
      <c r="AB727" s="240"/>
      <c r="AC727" s="241"/>
      <c r="AD727" s="194"/>
      <c r="AE727" s="240"/>
      <c r="AF727" s="194"/>
      <c r="AG727" s="240"/>
      <c r="AH727" s="241"/>
      <c r="AI727" s="194"/>
      <c r="AJ727" s="240"/>
      <c r="AK727" s="194"/>
      <c r="AL727" s="240"/>
      <c r="AM727" s="241"/>
      <c r="AN727" s="194"/>
      <c r="AO727" s="240"/>
      <c r="AP727" s="194"/>
    </row>
    <row r="728" customFormat="false" ht="15.75" hidden="false" customHeight="true" outlineLevel="0" collapsed="false">
      <c r="K728" s="240"/>
      <c r="M728" s="240"/>
      <c r="N728" s="241"/>
      <c r="P728" s="240"/>
      <c r="R728" s="240"/>
      <c r="S728" s="241"/>
      <c r="T728" s="194"/>
      <c r="U728" s="240"/>
      <c r="V728" s="194"/>
      <c r="W728" s="240"/>
      <c r="X728" s="241"/>
      <c r="Y728" s="194"/>
      <c r="Z728" s="240"/>
      <c r="AA728" s="194"/>
      <c r="AB728" s="240"/>
      <c r="AC728" s="241"/>
      <c r="AD728" s="194"/>
      <c r="AE728" s="240"/>
      <c r="AF728" s="194"/>
      <c r="AG728" s="240"/>
      <c r="AH728" s="241"/>
      <c r="AI728" s="194"/>
      <c r="AJ728" s="240"/>
      <c r="AK728" s="194"/>
      <c r="AL728" s="240"/>
      <c r="AM728" s="241"/>
      <c r="AN728" s="194"/>
      <c r="AO728" s="240"/>
      <c r="AP728" s="194"/>
    </row>
    <row r="729" customFormat="false" ht="15.75" hidden="false" customHeight="true" outlineLevel="0" collapsed="false">
      <c r="K729" s="240"/>
      <c r="M729" s="240"/>
      <c r="N729" s="241"/>
      <c r="P729" s="240"/>
      <c r="R729" s="240"/>
      <c r="S729" s="241"/>
      <c r="T729" s="194"/>
      <c r="U729" s="240"/>
      <c r="V729" s="194"/>
      <c r="W729" s="240"/>
      <c r="X729" s="241"/>
      <c r="Y729" s="194"/>
      <c r="Z729" s="240"/>
      <c r="AA729" s="194"/>
      <c r="AB729" s="240"/>
      <c r="AC729" s="241"/>
      <c r="AD729" s="194"/>
      <c r="AE729" s="240"/>
      <c r="AF729" s="194"/>
      <c r="AG729" s="240"/>
      <c r="AH729" s="241"/>
      <c r="AI729" s="194"/>
      <c r="AJ729" s="240"/>
      <c r="AK729" s="194"/>
      <c r="AL729" s="240"/>
      <c r="AM729" s="241"/>
      <c r="AN729" s="194"/>
      <c r="AO729" s="240"/>
      <c r="AP729" s="194"/>
    </row>
    <row r="730" customFormat="false" ht="15.75" hidden="false" customHeight="true" outlineLevel="0" collapsed="false">
      <c r="K730" s="240"/>
      <c r="M730" s="240"/>
      <c r="N730" s="241"/>
      <c r="P730" s="240"/>
      <c r="R730" s="240"/>
      <c r="S730" s="241"/>
      <c r="T730" s="194"/>
      <c r="U730" s="240"/>
      <c r="V730" s="194"/>
      <c r="W730" s="240"/>
      <c r="X730" s="241"/>
      <c r="Y730" s="194"/>
      <c r="Z730" s="240"/>
      <c r="AA730" s="194"/>
      <c r="AB730" s="240"/>
      <c r="AC730" s="241"/>
      <c r="AD730" s="194"/>
      <c r="AE730" s="240"/>
      <c r="AF730" s="194"/>
      <c r="AG730" s="240"/>
      <c r="AH730" s="241"/>
      <c r="AI730" s="194"/>
      <c r="AJ730" s="240"/>
      <c r="AK730" s="194"/>
      <c r="AL730" s="240"/>
      <c r="AM730" s="241"/>
      <c r="AN730" s="194"/>
      <c r="AO730" s="240"/>
      <c r="AP730" s="194"/>
    </row>
    <row r="731" customFormat="false" ht="15.75" hidden="false" customHeight="true" outlineLevel="0" collapsed="false">
      <c r="K731" s="240"/>
      <c r="M731" s="240"/>
      <c r="N731" s="241"/>
      <c r="P731" s="240"/>
      <c r="R731" s="240"/>
      <c r="S731" s="241"/>
      <c r="T731" s="194"/>
      <c r="U731" s="240"/>
      <c r="V731" s="194"/>
      <c r="W731" s="240"/>
      <c r="X731" s="241"/>
      <c r="Y731" s="194"/>
      <c r="Z731" s="240"/>
      <c r="AA731" s="194"/>
      <c r="AB731" s="240"/>
      <c r="AC731" s="241"/>
      <c r="AD731" s="194"/>
      <c r="AE731" s="240"/>
      <c r="AF731" s="194"/>
      <c r="AG731" s="240"/>
      <c r="AH731" s="241"/>
      <c r="AI731" s="194"/>
      <c r="AJ731" s="240"/>
      <c r="AK731" s="194"/>
      <c r="AL731" s="240"/>
      <c r="AM731" s="241"/>
      <c r="AN731" s="194"/>
      <c r="AO731" s="240"/>
      <c r="AP731" s="194"/>
    </row>
    <row r="732" customFormat="false" ht="15.75" hidden="false" customHeight="true" outlineLevel="0" collapsed="false">
      <c r="K732" s="240"/>
      <c r="M732" s="240"/>
      <c r="N732" s="241"/>
      <c r="P732" s="240"/>
      <c r="R732" s="240"/>
      <c r="S732" s="241"/>
      <c r="T732" s="194"/>
      <c r="U732" s="240"/>
      <c r="V732" s="194"/>
      <c r="W732" s="240"/>
      <c r="X732" s="241"/>
      <c r="Y732" s="194"/>
      <c r="Z732" s="240"/>
      <c r="AA732" s="194"/>
      <c r="AB732" s="240"/>
      <c r="AC732" s="241"/>
      <c r="AD732" s="194"/>
      <c r="AE732" s="240"/>
      <c r="AF732" s="194"/>
      <c r="AG732" s="240"/>
      <c r="AH732" s="241"/>
      <c r="AI732" s="194"/>
      <c r="AJ732" s="240"/>
      <c r="AK732" s="194"/>
      <c r="AL732" s="240"/>
      <c r="AM732" s="241"/>
      <c r="AN732" s="194"/>
      <c r="AO732" s="240"/>
      <c r="AP732" s="194"/>
    </row>
    <row r="733" customFormat="false" ht="15.75" hidden="false" customHeight="true" outlineLevel="0" collapsed="false">
      <c r="K733" s="240"/>
      <c r="M733" s="240"/>
      <c r="N733" s="241"/>
      <c r="P733" s="240"/>
      <c r="R733" s="240"/>
      <c r="S733" s="241"/>
      <c r="T733" s="194"/>
      <c r="U733" s="240"/>
      <c r="V733" s="194"/>
      <c r="W733" s="240"/>
      <c r="X733" s="241"/>
      <c r="Y733" s="194"/>
      <c r="Z733" s="240"/>
      <c r="AA733" s="194"/>
      <c r="AB733" s="240"/>
      <c r="AC733" s="241"/>
      <c r="AD733" s="194"/>
      <c r="AE733" s="240"/>
      <c r="AF733" s="194"/>
      <c r="AG733" s="240"/>
      <c r="AH733" s="241"/>
      <c r="AI733" s="194"/>
      <c r="AJ733" s="240"/>
      <c r="AK733" s="194"/>
      <c r="AL733" s="240"/>
      <c r="AM733" s="241"/>
      <c r="AN733" s="194"/>
      <c r="AO733" s="240"/>
      <c r="AP733" s="194"/>
    </row>
    <row r="734" customFormat="false" ht="15.75" hidden="false" customHeight="true" outlineLevel="0" collapsed="false">
      <c r="K734" s="240"/>
      <c r="M734" s="240"/>
      <c r="N734" s="241"/>
      <c r="P734" s="240"/>
      <c r="R734" s="240"/>
      <c r="S734" s="241"/>
      <c r="T734" s="194"/>
      <c r="U734" s="240"/>
      <c r="V734" s="194"/>
      <c r="W734" s="240"/>
      <c r="X734" s="241"/>
      <c r="Y734" s="194"/>
      <c r="Z734" s="240"/>
      <c r="AA734" s="194"/>
      <c r="AB734" s="240"/>
      <c r="AC734" s="241"/>
      <c r="AD734" s="194"/>
      <c r="AE734" s="240"/>
      <c r="AF734" s="194"/>
      <c r="AG734" s="240"/>
      <c r="AH734" s="241"/>
      <c r="AI734" s="194"/>
      <c r="AJ734" s="240"/>
      <c r="AK734" s="194"/>
      <c r="AL734" s="240"/>
      <c r="AM734" s="241"/>
      <c r="AN734" s="194"/>
      <c r="AO734" s="240"/>
      <c r="AP734" s="194"/>
    </row>
    <row r="735" customFormat="false" ht="15.75" hidden="false" customHeight="true" outlineLevel="0" collapsed="false">
      <c r="K735" s="240"/>
      <c r="M735" s="240"/>
      <c r="N735" s="241"/>
      <c r="P735" s="240"/>
      <c r="R735" s="240"/>
      <c r="S735" s="241"/>
      <c r="T735" s="194"/>
      <c r="U735" s="240"/>
      <c r="V735" s="194"/>
      <c r="W735" s="240"/>
      <c r="X735" s="241"/>
      <c r="Y735" s="194"/>
      <c r="Z735" s="240"/>
      <c r="AA735" s="194"/>
      <c r="AB735" s="240"/>
      <c r="AC735" s="241"/>
      <c r="AD735" s="194"/>
      <c r="AE735" s="240"/>
      <c r="AF735" s="194"/>
      <c r="AG735" s="240"/>
      <c r="AH735" s="241"/>
      <c r="AI735" s="194"/>
      <c r="AJ735" s="240"/>
      <c r="AK735" s="194"/>
      <c r="AL735" s="240"/>
      <c r="AM735" s="241"/>
      <c r="AN735" s="194"/>
      <c r="AO735" s="240"/>
      <c r="AP735" s="194"/>
    </row>
    <row r="736" customFormat="false" ht="15.75" hidden="false" customHeight="true" outlineLevel="0" collapsed="false">
      <c r="K736" s="240"/>
      <c r="M736" s="240"/>
      <c r="N736" s="241"/>
      <c r="P736" s="240"/>
      <c r="R736" s="240"/>
      <c r="S736" s="241"/>
      <c r="T736" s="194"/>
      <c r="U736" s="240"/>
      <c r="V736" s="194"/>
      <c r="W736" s="240"/>
      <c r="X736" s="241"/>
      <c r="Y736" s="194"/>
      <c r="Z736" s="240"/>
      <c r="AA736" s="194"/>
      <c r="AB736" s="240"/>
      <c r="AC736" s="241"/>
      <c r="AD736" s="194"/>
      <c r="AE736" s="240"/>
      <c r="AF736" s="194"/>
      <c r="AG736" s="240"/>
      <c r="AH736" s="241"/>
      <c r="AI736" s="194"/>
      <c r="AJ736" s="240"/>
      <c r="AK736" s="194"/>
      <c r="AL736" s="240"/>
      <c r="AM736" s="241"/>
      <c r="AN736" s="194"/>
      <c r="AO736" s="240"/>
      <c r="AP736" s="194"/>
    </row>
    <row r="737" customFormat="false" ht="15.75" hidden="false" customHeight="true" outlineLevel="0" collapsed="false">
      <c r="K737" s="240"/>
      <c r="M737" s="240"/>
      <c r="N737" s="241"/>
      <c r="P737" s="240"/>
      <c r="R737" s="240"/>
      <c r="S737" s="241"/>
      <c r="T737" s="194"/>
      <c r="U737" s="240"/>
      <c r="V737" s="194"/>
      <c r="W737" s="240"/>
      <c r="X737" s="241"/>
      <c r="Y737" s="194"/>
      <c r="Z737" s="240"/>
      <c r="AA737" s="194"/>
      <c r="AB737" s="240"/>
      <c r="AC737" s="241"/>
      <c r="AD737" s="194"/>
      <c r="AE737" s="240"/>
      <c r="AF737" s="194"/>
      <c r="AG737" s="240"/>
      <c r="AH737" s="241"/>
      <c r="AI737" s="194"/>
      <c r="AJ737" s="240"/>
      <c r="AK737" s="194"/>
      <c r="AL737" s="240"/>
      <c r="AM737" s="241"/>
      <c r="AN737" s="194"/>
      <c r="AO737" s="240"/>
      <c r="AP737" s="194"/>
    </row>
    <row r="738" customFormat="false" ht="15.75" hidden="false" customHeight="true" outlineLevel="0" collapsed="false">
      <c r="K738" s="240"/>
      <c r="M738" s="240"/>
      <c r="N738" s="241"/>
      <c r="P738" s="240"/>
      <c r="R738" s="240"/>
      <c r="S738" s="241"/>
      <c r="T738" s="194"/>
      <c r="U738" s="240"/>
      <c r="V738" s="194"/>
      <c r="W738" s="240"/>
      <c r="X738" s="241"/>
      <c r="Y738" s="194"/>
      <c r="Z738" s="240"/>
      <c r="AA738" s="194"/>
      <c r="AB738" s="240"/>
      <c r="AC738" s="241"/>
      <c r="AD738" s="194"/>
      <c r="AE738" s="240"/>
      <c r="AF738" s="194"/>
      <c r="AG738" s="240"/>
      <c r="AH738" s="241"/>
      <c r="AI738" s="194"/>
      <c r="AJ738" s="240"/>
      <c r="AK738" s="194"/>
      <c r="AL738" s="240"/>
      <c r="AM738" s="241"/>
      <c r="AN738" s="194"/>
      <c r="AO738" s="240"/>
      <c r="AP738" s="194"/>
    </row>
    <row r="739" customFormat="false" ht="15.75" hidden="false" customHeight="true" outlineLevel="0" collapsed="false">
      <c r="K739" s="240"/>
      <c r="M739" s="240"/>
      <c r="N739" s="241"/>
      <c r="P739" s="240"/>
      <c r="R739" s="240"/>
      <c r="S739" s="241"/>
      <c r="T739" s="194"/>
      <c r="U739" s="240"/>
      <c r="V739" s="194"/>
      <c r="W739" s="240"/>
      <c r="X739" s="241"/>
      <c r="Y739" s="194"/>
      <c r="Z739" s="240"/>
      <c r="AA739" s="194"/>
      <c r="AB739" s="240"/>
      <c r="AC739" s="241"/>
      <c r="AD739" s="194"/>
      <c r="AE739" s="240"/>
      <c r="AF739" s="194"/>
      <c r="AG739" s="240"/>
      <c r="AH739" s="241"/>
      <c r="AI739" s="194"/>
      <c r="AJ739" s="240"/>
      <c r="AK739" s="194"/>
      <c r="AL739" s="240"/>
      <c r="AM739" s="241"/>
      <c r="AN739" s="194"/>
      <c r="AO739" s="240"/>
      <c r="AP739" s="194"/>
    </row>
    <row r="740" customFormat="false" ht="15.75" hidden="false" customHeight="true" outlineLevel="0" collapsed="false">
      <c r="K740" s="240"/>
      <c r="M740" s="240"/>
      <c r="N740" s="241"/>
      <c r="P740" s="240"/>
      <c r="R740" s="240"/>
      <c r="S740" s="241"/>
      <c r="T740" s="194"/>
      <c r="U740" s="240"/>
      <c r="V740" s="194"/>
      <c r="W740" s="240"/>
      <c r="X740" s="241"/>
      <c r="Y740" s="194"/>
      <c r="Z740" s="240"/>
      <c r="AA740" s="194"/>
      <c r="AB740" s="240"/>
      <c r="AC740" s="241"/>
      <c r="AD740" s="194"/>
      <c r="AE740" s="240"/>
      <c r="AF740" s="194"/>
      <c r="AG740" s="240"/>
      <c r="AH740" s="241"/>
      <c r="AI740" s="194"/>
      <c r="AJ740" s="240"/>
      <c r="AK740" s="194"/>
      <c r="AL740" s="240"/>
      <c r="AM740" s="241"/>
      <c r="AN740" s="194"/>
      <c r="AO740" s="240"/>
      <c r="AP740" s="194"/>
    </row>
    <row r="741" customFormat="false" ht="15.75" hidden="false" customHeight="true" outlineLevel="0" collapsed="false">
      <c r="K741" s="240"/>
      <c r="M741" s="240"/>
      <c r="N741" s="241"/>
      <c r="P741" s="240"/>
      <c r="R741" s="240"/>
      <c r="S741" s="241"/>
      <c r="T741" s="194"/>
      <c r="U741" s="240"/>
      <c r="V741" s="194"/>
      <c r="W741" s="240"/>
      <c r="X741" s="241"/>
      <c r="Y741" s="194"/>
      <c r="Z741" s="240"/>
      <c r="AA741" s="194"/>
      <c r="AB741" s="240"/>
      <c r="AC741" s="241"/>
      <c r="AD741" s="194"/>
      <c r="AE741" s="240"/>
      <c r="AF741" s="194"/>
      <c r="AG741" s="240"/>
      <c r="AH741" s="241"/>
      <c r="AI741" s="194"/>
      <c r="AJ741" s="240"/>
      <c r="AK741" s="194"/>
      <c r="AL741" s="240"/>
      <c r="AM741" s="241"/>
      <c r="AN741" s="194"/>
      <c r="AO741" s="240"/>
      <c r="AP741" s="194"/>
    </row>
    <row r="742" customFormat="false" ht="15.75" hidden="false" customHeight="true" outlineLevel="0" collapsed="false">
      <c r="K742" s="240"/>
      <c r="M742" s="240"/>
      <c r="N742" s="241"/>
      <c r="P742" s="240"/>
      <c r="R742" s="240"/>
      <c r="S742" s="241"/>
      <c r="T742" s="194"/>
      <c r="U742" s="240"/>
      <c r="V742" s="194"/>
      <c r="W742" s="240"/>
      <c r="X742" s="241"/>
      <c r="Y742" s="194"/>
      <c r="Z742" s="240"/>
      <c r="AA742" s="194"/>
      <c r="AB742" s="240"/>
      <c r="AC742" s="241"/>
      <c r="AD742" s="194"/>
      <c r="AE742" s="240"/>
      <c r="AF742" s="194"/>
      <c r="AG742" s="240"/>
      <c r="AH742" s="241"/>
      <c r="AI742" s="194"/>
      <c r="AJ742" s="240"/>
      <c r="AK742" s="194"/>
      <c r="AL742" s="240"/>
      <c r="AM742" s="241"/>
      <c r="AN742" s="194"/>
      <c r="AO742" s="240"/>
      <c r="AP742" s="194"/>
    </row>
    <row r="743" customFormat="false" ht="15.75" hidden="false" customHeight="true" outlineLevel="0" collapsed="false">
      <c r="K743" s="240"/>
      <c r="M743" s="240"/>
      <c r="N743" s="241"/>
      <c r="P743" s="240"/>
      <c r="R743" s="240"/>
      <c r="S743" s="241"/>
      <c r="T743" s="194"/>
      <c r="U743" s="240"/>
      <c r="V743" s="194"/>
      <c r="W743" s="240"/>
      <c r="X743" s="241"/>
      <c r="Y743" s="194"/>
      <c r="Z743" s="240"/>
      <c r="AA743" s="194"/>
      <c r="AB743" s="240"/>
      <c r="AC743" s="241"/>
      <c r="AD743" s="194"/>
      <c r="AE743" s="240"/>
      <c r="AF743" s="194"/>
      <c r="AG743" s="240"/>
      <c r="AH743" s="241"/>
      <c r="AI743" s="194"/>
      <c r="AJ743" s="240"/>
      <c r="AK743" s="194"/>
      <c r="AL743" s="240"/>
      <c r="AM743" s="241"/>
      <c r="AN743" s="194"/>
      <c r="AO743" s="240"/>
      <c r="AP743" s="194"/>
    </row>
    <row r="744" customFormat="false" ht="15.75" hidden="false" customHeight="true" outlineLevel="0" collapsed="false">
      <c r="K744" s="240"/>
      <c r="M744" s="240"/>
      <c r="N744" s="241"/>
      <c r="P744" s="240"/>
      <c r="R744" s="240"/>
      <c r="S744" s="241"/>
      <c r="T744" s="194"/>
      <c r="U744" s="240"/>
      <c r="V744" s="194"/>
      <c r="W744" s="240"/>
      <c r="X744" s="241"/>
      <c r="Y744" s="194"/>
      <c r="Z744" s="240"/>
      <c r="AA744" s="194"/>
      <c r="AB744" s="240"/>
      <c r="AC744" s="241"/>
      <c r="AD744" s="194"/>
      <c r="AE744" s="240"/>
      <c r="AF744" s="194"/>
      <c r="AG744" s="240"/>
      <c r="AH744" s="241"/>
      <c r="AI744" s="194"/>
      <c r="AJ744" s="240"/>
      <c r="AK744" s="194"/>
      <c r="AL744" s="240"/>
      <c r="AM744" s="241"/>
      <c r="AN744" s="194"/>
      <c r="AO744" s="240"/>
      <c r="AP744" s="194"/>
    </row>
    <row r="745" customFormat="false" ht="15.75" hidden="false" customHeight="true" outlineLevel="0" collapsed="false">
      <c r="K745" s="240"/>
      <c r="M745" s="240"/>
      <c r="N745" s="241"/>
      <c r="P745" s="240"/>
      <c r="R745" s="240"/>
      <c r="S745" s="241"/>
      <c r="T745" s="194"/>
      <c r="U745" s="240"/>
      <c r="V745" s="194"/>
      <c r="W745" s="240"/>
      <c r="X745" s="241"/>
      <c r="Y745" s="194"/>
      <c r="Z745" s="240"/>
      <c r="AA745" s="194"/>
      <c r="AB745" s="240"/>
      <c r="AC745" s="241"/>
      <c r="AD745" s="194"/>
      <c r="AE745" s="240"/>
      <c r="AF745" s="194"/>
      <c r="AG745" s="240"/>
      <c r="AH745" s="241"/>
      <c r="AI745" s="194"/>
      <c r="AJ745" s="240"/>
      <c r="AK745" s="194"/>
      <c r="AL745" s="240"/>
      <c r="AM745" s="241"/>
      <c r="AN745" s="194"/>
      <c r="AO745" s="240"/>
      <c r="AP745" s="194"/>
    </row>
    <row r="746" customFormat="false" ht="15.75" hidden="false" customHeight="true" outlineLevel="0" collapsed="false">
      <c r="K746" s="240"/>
      <c r="M746" s="240"/>
      <c r="N746" s="241"/>
      <c r="P746" s="240"/>
      <c r="R746" s="240"/>
      <c r="S746" s="241"/>
      <c r="T746" s="194"/>
      <c r="U746" s="240"/>
      <c r="V746" s="194"/>
      <c r="W746" s="240"/>
      <c r="X746" s="241"/>
      <c r="Y746" s="194"/>
      <c r="Z746" s="240"/>
      <c r="AA746" s="194"/>
      <c r="AB746" s="240"/>
      <c r="AC746" s="241"/>
      <c r="AD746" s="194"/>
      <c r="AE746" s="240"/>
      <c r="AF746" s="194"/>
      <c r="AG746" s="240"/>
      <c r="AH746" s="241"/>
      <c r="AI746" s="194"/>
      <c r="AJ746" s="240"/>
      <c r="AK746" s="194"/>
      <c r="AL746" s="240"/>
      <c r="AM746" s="241"/>
      <c r="AN746" s="194"/>
      <c r="AO746" s="240"/>
      <c r="AP746" s="194"/>
    </row>
    <row r="747" customFormat="false" ht="15.75" hidden="false" customHeight="true" outlineLevel="0" collapsed="false">
      <c r="K747" s="240"/>
      <c r="M747" s="240"/>
      <c r="N747" s="241"/>
      <c r="P747" s="240"/>
      <c r="R747" s="240"/>
      <c r="S747" s="241"/>
      <c r="T747" s="194"/>
      <c r="U747" s="240"/>
      <c r="V747" s="194"/>
      <c r="W747" s="240"/>
      <c r="X747" s="241"/>
      <c r="Y747" s="194"/>
      <c r="Z747" s="240"/>
      <c r="AA747" s="194"/>
      <c r="AB747" s="240"/>
      <c r="AC747" s="241"/>
      <c r="AD747" s="194"/>
      <c r="AE747" s="240"/>
      <c r="AF747" s="194"/>
      <c r="AG747" s="240"/>
      <c r="AH747" s="241"/>
      <c r="AI747" s="194"/>
      <c r="AJ747" s="240"/>
      <c r="AK747" s="194"/>
      <c r="AL747" s="240"/>
      <c r="AM747" s="241"/>
      <c r="AN747" s="194"/>
      <c r="AO747" s="240"/>
      <c r="AP747" s="194"/>
    </row>
    <row r="748" customFormat="false" ht="15.75" hidden="false" customHeight="true" outlineLevel="0" collapsed="false">
      <c r="K748" s="240"/>
      <c r="M748" s="240"/>
      <c r="N748" s="241"/>
      <c r="P748" s="240"/>
      <c r="R748" s="240"/>
      <c r="S748" s="241"/>
      <c r="T748" s="194"/>
      <c r="U748" s="240"/>
      <c r="V748" s="194"/>
      <c r="W748" s="240"/>
      <c r="X748" s="241"/>
      <c r="Y748" s="194"/>
      <c r="Z748" s="240"/>
      <c r="AA748" s="194"/>
      <c r="AB748" s="240"/>
      <c r="AC748" s="241"/>
      <c r="AD748" s="194"/>
      <c r="AE748" s="240"/>
      <c r="AF748" s="194"/>
      <c r="AG748" s="240"/>
      <c r="AH748" s="241"/>
      <c r="AI748" s="194"/>
      <c r="AJ748" s="240"/>
      <c r="AK748" s="194"/>
      <c r="AL748" s="240"/>
      <c r="AM748" s="241"/>
      <c r="AN748" s="194"/>
      <c r="AO748" s="240"/>
      <c r="AP748" s="194"/>
    </row>
    <row r="749" customFormat="false" ht="15.75" hidden="false" customHeight="true" outlineLevel="0" collapsed="false">
      <c r="K749" s="240"/>
      <c r="M749" s="240"/>
      <c r="N749" s="241"/>
      <c r="P749" s="240"/>
      <c r="R749" s="240"/>
      <c r="S749" s="241"/>
      <c r="T749" s="194"/>
      <c r="U749" s="240"/>
      <c r="V749" s="194"/>
      <c r="W749" s="240"/>
      <c r="X749" s="241"/>
      <c r="Y749" s="194"/>
      <c r="Z749" s="240"/>
      <c r="AA749" s="194"/>
      <c r="AB749" s="240"/>
      <c r="AC749" s="241"/>
      <c r="AD749" s="194"/>
      <c r="AE749" s="240"/>
      <c r="AF749" s="194"/>
      <c r="AG749" s="240"/>
      <c r="AH749" s="241"/>
      <c r="AI749" s="194"/>
      <c r="AJ749" s="240"/>
      <c r="AK749" s="194"/>
      <c r="AL749" s="240"/>
      <c r="AM749" s="241"/>
      <c r="AN749" s="194"/>
      <c r="AO749" s="240"/>
      <c r="AP749" s="194"/>
    </row>
    <row r="750" customFormat="false" ht="15.75" hidden="false" customHeight="true" outlineLevel="0" collapsed="false">
      <c r="K750" s="240"/>
      <c r="M750" s="240"/>
      <c r="N750" s="241"/>
      <c r="P750" s="240"/>
      <c r="R750" s="240"/>
      <c r="S750" s="241"/>
      <c r="T750" s="194"/>
      <c r="U750" s="240"/>
      <c r="V750" s="194"/>
      <c r="W750" s="240"/>
      <c r="X750" s="241"/>
      <c r="Y750" s="194"/>
      <c r="Z750" s="240"/>
      <c r="AA750" s="194"/>
      <c r="AB750" s="240"/>
      <c r="AC750" s="241"/>
      <c r="AD750" s="194"/>
      <c r="AE750" s="240"/>
      <c r="AF750" s="194"/>
      <c r="AG750" s="240"/>
      <c r="AH750" s="241"/>
      <c r="AI750" s="194"/>
      <c r="AJ750" s="240"/>
      <c r="AK750" s="194"/>
      <c r="AL750" s="240"/>
      <c r="AM750" s="241"/>
      <c r="AN750" s="194"/>
      <c r="AO750" s="240"/>
      <c r="AP750" s="194"/>
    </row>
    <row r="751" customFormat="false" ht="15.75" hidden="false" customHeight="true" outlineLevel="0" collapsed="false">
      <c r="K751" s="240"/>
      <c r="M751" s="240"/>
      <c r="N751" s="241"/>
      <c r="P751" s="240"/>
      <c r="R751" s="240"/>
      <c r="S751" s="241"/>
      <c r="T751" s="194"/>
      <c r="U751" s="240"/>
      <c r="V751" s="194"/>
      <c r="W751" s="240"/>
      <c r="X751" s="241"/>
      <c r="Y751" s="194"/>
      <c r="Z751" s="240"/>
      <c r="AA751" s="194"/>
      <c r="AB751" s="240"/>
      <c r="AC751" s="241"/>
      <c r="AD751" s="194"/>
      <c r="AE751" s="240"/>
      <c r="AF751" s="194"/>
      <c r="AG751" s="240"/>
      <c r="AH751" s="241"/>
      <c r="AI751" s="194"/>
      <c r="AJ751" s="240"/>
      <c r="AK751" s="194"/>
      <c r="AL751" s="240"/>
      <c r="AM751" s="241"/>
      <c r="AN751" s="194"/>
      <c r="AO751" s="240"/>
      <c r="AP751" s="194"/>
    </row>
    <row r="752" customFormat="false" ht="15.75" hidden="false" customHeight="true" outlineLevel="0" collapsed="false">
      <c r="K752" s="240"/>
      <c r="M752" s="240"/>
      <c r="N752" s="241"/>
      <c r="P752" s="240"/>
      <c r="R752" s="240"/>
      <c r="S752" s="241"/>
      <c r="T752" s="194"/>
      <c r="U752" s="240"/>
      <c r="V752" s="194"/>
      <c r="W752" s="240"/>
      <c r="X752" s="241"/>
      <c r="Y752" s="194"/>
      <c r="Z752" s="240"/>
      <c r="AA752" s="194"/>
      <c r="AB752" s="240"/>
      <c r="AC752" s="241"/>
      <c r="AD752" s="194"/>
      <c r="AE752" s="240"/>
      <c r="AF752" s="194"/>
      <c r="AG752" s="240"/>
      <c r="AH752" s="241"/>
      <c r="AI752" s="194"/>
      <c r="AJ752" s="240"/>
      <c r="AK752" s="194"/>
      <c r="AL752" s="240"/>
      <c r="AM752" s="241"/>
      <c r="AN752" s="194"/>
      <c r="AO752" s="240"/>
      <c r="AP752" s="194"/>
    </row>
    <row r="753" customFormat="false" ht="15.75" hidden="false" customHeight="true" outlineLevel="0" collapsed="false">
      <c r="K753" s="240"/>
      <c r="M753" s="240"/>
      <c r="N753" s="241"/>
      <c r="P753" s="240"/>
      <c r="R753" s="240"/>
      <c r="S753" s="241"/>
      <c r="T753" s="194"/>
      <c r="U753" s="240"/>
      <c r="V753" s="194"/>
      <c r="W753" s="240"/>
      <c r="X753" s="241"/>
      <c r="Y753" s="194"/>
      <c r="Z753" s="240"/>
      <c r="AA753" s="194"/>
      <c r="AB753" s="240"/>
      <c r="AC753" s="241"/>
      <c r="AD753" s="194"/>
      <c r="AE753" s="240"/>
      <c r="AF753" s="194"/>
      <c r="AG753" s="240"/>
      <c r="AH753" s="241"/>
      <c r="AI753" s="194"/>
      <c r="AJ753" s="240"/>
      <c r="AK753" s="194"/>
      <c r="AL753" s="240"/>
      <c r="AM753" s="241"/>
      <c r="AN753" s="194"/>
      <c r="AO753" s="240"/>
      <c r="AP753" s="194"/>
    </row>
    <row r="754" customFormat="false" ht="15.75" hidden="false" customHeight="true" outlineLevel="0" collapsed="false">
      <c r="K754" s="240"/>
      <c r="M754" s="240"/>
      <c r="N754" s="241"/>
      <c r="P754" s="240"/>
      <c r="R754" s="240"/>
      <c r="S754" s="241"/>
      <c r="T754" s="194"/>
      <c r="U754" s="240"/>
      <c r="V754" s="194"/>
      <c r="W754" s="240"/>
      <c r="X754" s="241"/>
      <c r="Y754" s="194"/>
      <c r="Z754" s="240"/>
      <c r="AA754" s="194"/>
      <c r="AB754" s="240"/>
      <c r="AC754" s="241"/>
      <c r="AD754" s="194"/>
      <c r="AE754" s="240"/>
      <c r="AF754" s="194"/>
      <c r="AG754" s="240"/>
      <c r="AH754" s="241"/>
      <c r="AI754" s="194"/>
      <c r="AJ754" s="240"/>
      <c r="AK754" s="194"/>
      <c r="AL754" s="240"/>
      <c r="AM754" s="241"/>
      <c r="AN754" s="194"/>
      <c r="AO754" s="240"/>
      <c r="AP754" s="194"/>
    </row>
    <row r="755" customFormat="false" ht="15.75" hidden="false" customHeight="true" outlineLevel="0" collapsed="false">
      <c r="K755" s="240"/>
      <c r="M755" s="240"/>
      <c r="N755" s="241"/>
      <c r="P755" s="240"/>
      <c r="R755" s="240"/>
      <c r="S755" s="241"/>
      <c r="T755" s="194"/>
      <c r="U755" s="240"/>
      <c r="V755" s="194"/>
      <c r="W755" s="240"/>
      <c r="X755" s="241"/>
      <c r="Y755" s="194"/>
      <c r="Z755" s="240"/>
      <c r="AA755" s="194"/>
      <c r="AB755" s="240"/>
      <c r="AC755" s="241"/>
      <c r="AD755" s="194"/>
      <c r="AE755" s="240"/>
      <c r="AF755" s="194"/>
      <c r="AG755" s="240"/>
      <c r="AH755" s="241"/>
      <c r="AI755" s="194"/>
      <c r="AJ755" s="240"/>
      <c r="AK755" s="194"/>
      <c r="AL755" s="240"/>
      <c r="AM755" s="241"/>
      <c r="AN755" s="194"/>
      <c r="AO755" s="240"/>
      <c r="AP755" s="194"/>
    </row>
    <row r="756" customFormat="false" ht="15.75" hidden="false" customHeight="true" outlineLevel="0" collapsed="false">
      <c r="K756" s="240"/>
      <c r="M756" s="240"/>
      <c r="N756" s="241"/>
      <c r="P756" s="240"/>
      <c r="R756" s="240"/>
      <c r="S756" s="241"/>
      <c r="T756" s="194"/>
      <c r="U756" s="240"/>
      <c r="V756" s="194"/>
      <c r="W756" s="240"/>
      <c r="X756" s="241"/>
      <c r="Y756" s="194"/>
      <c r="Z756" s="240"/>
      <c r="AA756" s="194"/>
      <c r="AB756" s="240"/>
      <c r="AC756" s="241"/>
      <c r="AD756" s="194"/>
      <c r="AE756" s="240"/>
      <c r="AF756" s="194"/>
      <c r="AG756" s="240"/>
      <c r="AH756" s="241"/>
      <c r="AI756" s="194"/>
      <c r="AJ756" s="240"/>
      <c r="AK756" s="194"/>
      <c r="AL756" s="240"/>
      <c r="AM756" s="241"/>
      <c r="AN756" s="194"/>
      <c r="AO756" s="240"/>
      <c r="AP756" s="194"/>
    </row>
    <row r="757" customFormat="false" ht="15.75" hidden="false" customHeight="true" outlineLevel="0" collapsed="false">
      <c r="K757" s="240"/>
      <c r="M757" s="240"/>
      <c r="N757" s="241"/>
      <c r="P757" s="240"/>
      <c r="R757" s="240"/>
      <c r="S757" s="241"/>
      <c r="T757" s="194"/>
      <c r="U757" s="240"/>
      <c r="V757" s="194"/>
      <c r="W757" s="240"/>
      <c r="X757" s="241"/>
      <c r="Y757" s="194"/>
      <c r="Z757" s="240"/>
      <c r="AA757" s="194"/>
      <c r="AB757" s="240"/>
      <c r="AC757" s="241"/>
      <c r="AD757" s="194"/>
      <c r="AE757" s="240"/>
      <c r="AF757" s="194"/>
      <c r="AG757" s="240"/>
      <c r="AH757" s="241"/>
      <c r="AI757" s="194"/>
      <c r="AJ757" s="240"/>
      <c r="AK757" s="194"/>
      <c r="AL757" s="240"/>
      <c r="AM757" s="241"/>
      <c r="AN757" s="194"/>
      <c r="AO757" s="240"/>
      <c r="AP757" s="194"/>
    </row>
    <row r="758" customFormat="false" ht="15.75" hidden="false" customHeight="true" outlineLevel="0" collapsed="false">
      <c r="K758" s="240"/>
      <c r="M758" s="240"/>
      <c r="N758" s="241"/>
      <c r="P758" s="240"/>
      <c r="R758" s="240"/>
      <c r="S758" s="241"/>
      <c r="T758" s="194"/>
      <c r="U758" s="240"/>
      <c r="V758" s="194"/>
      <c r="W758" s="240"/>
      <c r="X758" s="241"/>
      <c r="Y758" s="194"/>
      <c r="Z758" s="240"/>
      <c r="AA758" s="194"/>
      <c r="AB758" s="240"/>
      <c r="AC758" s="241"/>
      <c r="AD758" s="194"/>
      <c r="AE758" s="240"/>
      <c r="AF758" s="194"/>
      <c r="AG758" s="240"/>
      <c r="AH758" s="241"/>
      <c r="AI758" s="194"/>
      <c r="AJ758" s="240"/>
      <c r="AK758" s="194"/>
      <c r="AL758" s="240"/>
      <c r="AM758" s="241"/>
      <c r="AN758" s="194"/>
      <c r="AO758" s="240"/>
      <c r="AP758" s="194"/>
    </row>
    <row r="759" customFormat="false" ht="15.75" hidden="false" customHeight="true" outlineLevel="0" collapsed="false">
      <c r="K759" s="240"/>
      <c r="M759" s="240"/>
      <c r="N759" s="241"/>
      <c r="P759" s="240"/>
      <c r="R759" s="240"/>
      <c r="S759" s="241"/>
      <c r="T759" s="194"/>
      <c r="U759" s="240"/>
      <c r="V759" s="194"/>
      <c r="W759" s="240"/>
      <c r="X759" s="241"/>
      <c r="Y759" s="194"/>
      <c r="Z759" s="240"/>
      <c r="AA759" s="194"/>
      <c r="AB759" s="240"/>
      <c r="AC759" s="241"/>
      <c r="AD759" s="194"/>
      <c r="AE759" s="240"/>
      <c r="AF759" s="194"/>
      <c r="AG759" s="240"/>
      <c r="AH759" s="241"/>
      <c r="AI759" s="194"/>
      <c r="AJ759" s="240"/>
      <c r="AK759" s="194"/>
      <c r="AL759" s="240"/>
      <c r="AM759" s="241"/>
      <c r="AN759" s="194"/>
      <c r="AO759" s="240"/>
      <c r="AP759" s="194"/>
    </row>
    <row r="760" customFormat="false" ht="15.75" hidden="false" customHeight="true" outlineLevel="0" collapsed="false">
      <c r="K760" s="240"/>
      <c r="M760" s="240"/>
      <c r="N760" s="241"/>
      <c r="P760" s="240"/>
      <c r="R760" s="240"/>
      <c r="S760" s="241"/>
      <c r="T760" s="194"/>
      <c r="U760" s="240"/>
      <c r="V760" s="194"/>
      <c r="W760" s="240"/>
      <c r="X760" s="241"/>
      <c r="Y760" s="194"/>
      <c r="Z760" s="240"/>
      <c r="AA760" s="194"/>
      <c r="AB760" s="240"/>
      <c r="AC760" s="241"/>
      <c r="AD760" s="194"/>
      <c r="AE760" s="240"/>
      <c r="AF760" s="194"/>
      <c r="AG760" s="240"/>
      <c r="AH760" s="241"/>
      <c r="AI760" s="194"/>
      <c r="AJ760" s="240"/>
      <c r="AK760" s="194"/>
      <c r="AL760" s="240"/>
      <c r="AM760" s="241"/>
      <c r="AN760" s="194"/>
      <c r="AO760" s="240"/>
      <c r="AP760" s="194"/>
    </row>
    <row r="761" customFormat="false" ht="15.75" hidden="false" customHeight="true" outlineLevel="0" collapsed="false">
      <c r="K761" s="240"/>
      <c r="M761" s="240"/>
      <c r="N761" s="241"/>
      <c r="P761" s="240"/>
      <c r="R761" s="240"/>
      <c r="S761" s="241"/>
      <c r="T761" s="194"/>
      <c r="U761" s="240"/>
      <c r="V761" s="194"/>
      <c r="W761" s="240"/>
      <c r="X761" s="241"/>
      <c r="Y761" s="194"/>
      <c r="Z761" s="240"/>
      <c r="AA761" s="194"/>
      <c r="AB761" s="240"/>
      <c r="AC761" s="241"/>
      <c r="AD761" s="194"/>
      <c r="AE761" s="240"/>
      <c r="AF761" s="194"/>
      <c r="AG761" s="240"/>
      <c r="AH761" s="241"/>
      <c r="AI761" s="194"/>
      <c r="AJ761" s="240"/>
      <c r="AK761" s="194"/>
      <c r="AL761" s="240"/>
      <c r="AM761" s="241"/>
      <c r="AN761" s="194"/>
      <c r="AO761" s="240"/>
      <c r="AP761" s="194"/>
    </row>
    <row r="762" customFormat="false" ht="15.75" hidden="false" customHeight="true" outlineLevel="0" collapsed="false">
      <c r="K762" s="240"/>
      <c r="M762" s="240"/>
      <c r="N762" s="241"/>
      <c r="P762" s="240"/>
      <c r="R762" s="240"/>
      <c r="S762" s="241"/>
      <c r="T762" s="194"/>
      <c r="U762" s="240"/>
      <c r="V762" s="194"/>
      <c r="W762" s="240"/>
      <c r="X762" s="241"/>
      <c r="Y762" s="194"/>
      <c r="Z762" s="240"/>
      <c r="AA762" s="194"/>
      <c r="AB762" s="240"/>
      <c r="AC762" s="241"/>
      <c r="AD762" s="194"/>
      <c r="AE762" s="240"/>
      <c r="AF762" s="194"/>
      <c r="AG762" s="240"/>
      <c r="AH762" s="241"/>
      <c r="AI762" s="194"/>
      <c r="AJ762" s="240"/>
      <c r="AK762" s="194"/>
      <c r="AL762" s="240"/>
      <c r="AM762" s="241"/>
      <c r="AN762" s="194"/>
      <c r="AO762" s="240"/>
      <c r="AP762" s="194"/>
    </row>
    <row r="763" customFormat="false" ht="15.75" hidden="false" customHeight="true" outlineLevel="0" collapsed="false">
      <c r="K763" s="240"/>
      <c r="M763" s="240"/>
      <c r="N763" s="241"/>
      <c r="P763" s="240"/>
      <c r="R763" s="240"/>
      <c r="S763" s="241"/>
      <c r="T763" s="194"/>
      <c r="U763" s="240"/>
      <c r="V763" s="194"/>
      <c r="W763" s="240"/>
      <c r="X763" s="241"/>
      <c r="Y763" s="194"/>
      <c r="Z763" s="240"/>
      <c r="AA763" s="194"/>
      <c r="AB763" s="240"/>
      <c r="AC763" s="241"/>
      <c r="AD763" s="194"/>
      <c r="AE763" s="240"/>
      <c r="AF763" s="194"/>
      <c r="AG763" s="240"/>
      <c r="AH763" s="241"/>
      <c r="AI763" s="194"/>
      <c r="AJ763" s="240"/>
      <c r="AK763" s="194"/>
      <c r="AL763" s="240"/>
      <c r="AM763" s="241"/>
      <c r="AN763" s="194"/>
      <c r="AO763" s="240"/>
      <c r="AP763" s="194"/>
    </row>
    <row r="764" customFormat="false" ht="15.75" hidden="false" customHeight="true" outlineLevel="0" collapsed="false">
      <c r="K764" s="240"/>
      <c r="M764" s="240"/>
      <c r="N764" s="241"/>
      <c r="P764" s="240"/>
      <c r="R764" s="240"/>
      <c r="S764" s="241"/>
      <c r="T764" s="194"/>
      <c r="U764" s="240"/>
      <c r="V764" s="194"/>
      <c r="W764" s="240"/>
      <c r="X764" s="241"/>
      <c r="Y764" s="194"/>
      <c r="Z764" s="240"/>
      <c r="AA764" s="194"/>
      <c r="AB764" s="240"/>
      <c r="AC764" s="241"/>
      <c r="AD764" s="194"/>
      <c r="AE764" s="240"/>
      <c r="AF764" s="194"/>
      <c r="AG764" s="240"/>
      <c r="AH764" s="241"/>
      <c r="AI764" s="194"/>
      <c r="AJ764" s="240"/>
      <c r="AK764" s="194"/>
      <c r="AL764" s="240"/>
      <c r="AM764" s="241"/>
      <c r="AN764" s="194"/>
      <c r="AO764" s="240"/>
      <c r="AP764" s="194"/>
    </row>
    <row r="765" customFormat="false" ht="15.75" hidden="false" customHeight="true" outlineLevel="0" collapsed="false">
      <c r="K765" s="240"/>
      <c r="M765" s="240"/>
      <c r="N765" s="241"/>
      <c r="P765" s="240"/>
      <c r="R765" s="240"/>
      <c r="S765" s="241"/>
      <c r="T765" s="194"/>
      <c r="U765" s="240"/>
      <c r="V765" s="194"/>
      <c r="W765" s="240"/>
      <c r="X765" s="241"/>
      <c r="Y765" s="194"/>
      <c r="Z765" s="240"/>
      <c r="AA765" s="194"/>
      <c r="AB765" s="240"/>
      <c r="AC765" s="241"/>
      <c r="AD765" s="194"/>
      <c r="AE765" s="240"/>
      <c r="AF765" s="194"/>
      <c r="AG765" s="240"/>
      <c r="AH765" s="241"/>
      <c r="AI765" s="194"/>
      <c r="AJ765" s="240"/>
      <c r="AK765" s="194"/>
      <c r="AL765" s="240"/>
      <c r="AM765" s="241"/>
      <c r="AN765" s="194"/>
      <c r="AO765" s="240"/>
      <c r="AP765" s="194"/>
    </row>
    <row r="766" customFormat="false" ht="15.75" hidden="false" customHeight="true" outlineLevel="0" collapsed="false">
      <c r="K766" s="240"/>
      <c r="M766" s="240"/>
      <c r="N766" s="241"/>
      <c r="P766" s="240"/>
      <c r="R766" s="240"/>
      <c r="S766" s="241"/>
      <c r="T766" s="194"/>
      <c r="U766" s="240"/>
      <c r="V766" s="194"/>
      <c r="W766" s="240"/>
      <c r="X766" s="241"/>
      <c r="Y766" s="194"/>
      <c r="Z766" s="240"/>
      <c r="AA766" s="194"/>
      <c r="AB766" s="240"/>
      <c r="AC766" s="241"/>
      <c r="AD766" s="194"/>
      <c r="AE766" s="240"/>
      <c r="AF766" s="194"/>
      <c r="AG766" s="240"/>
      <c r="AH766" s="241"/>
      <c r="AI766" s="194"/>
      <c r="AJ766" s="240"/>
      <c r="AK766" s="194"/>
      <c r="AL766" s="240"/>
      <c r="AM766" s="241"/>
      <c r="AN766" s="194"/>
      <c r="AO766" s="240"/>
      <c r="AP766" s="194"/>
    </row>
    <row r="767" customFormat="false" ht="15.75" hidden="false" customHeight="true" outlineLevel="0" collapsed="false">
      <c r="K767" s="240"/>
      <c r="M767" s="240"/>
      <c r="N767" s="241"/>
      <c r="P767" s="240"/>
      <c r="R767" s="240"/>
      <c r="S767" s="241"/>
      <c r="T767" s="194"/>
      <c r="U767" s="240"/>
      <c r="V767" s="194"/>
      <c r="W767" s="240"/>
      <c r="X767" s="241"/>
      <c r="Y767" s="194"/>
      <c r="Z767" s="240"/>
      <c r="AA767" s="194"/>
      <c r="AB767" s="240"/>
      <c r="AC767" s="241"/>
      <c r="AD767" s="194"/>
      <c r="AE767" s="240"/>
      <c r="AF767" s="194"/>
      <c r="AG767" s="240"/>
      <c r="AH767" s="241"/>
      <c r="AI767" s="194"/>
      <c r="AJ767" s="240"/>
      <c r="AK767" s="194"/>
      <c r="AL767" s="240"/>
      <c r="AM767" s="241"/>
      <c r="AN767" s="194"/>
      <c r="AO767" s="240"/>
      <c r="AP767" s="194"/>
    </row>
    <row r="768" customFormat="false" ht="15.75" hidden="false" customHeight="true" outlineLevel="0" collapsed="false">
      <c r="K768" s="240"/>
      <c r="M768" s="240"/>
      <c r="N768" s="241"/>
      <c r="P768" s="240"/>
      <c r="R768" s="240"/>
      <c r="S768" s="241"/>
      <c r="T768" s="194"/>
      <c r="U768" s="240"/>
      <c r="V768" s="194"/>
      <c r="W768" s="240"/>
      <c r="X768" s="241"/>
      <c r="Y768" s="194"/>
      <c r="Z768" s="240"/>
      <c r="AA768" s="194"/>
      <c r="AB768" s="240"/>
      <c r="AC768" s="241"/>
      <c r="AD768" s="194"/>
      <c r="AE768" s="240"/>
      <c r="AF768" s="194"/>
      <c r="AG768" s="240"/>
      <c r="AH768" s="241"/>
      <c r="AI768" s="194"/>
      <c r="AJ768" s="240"/>
      <c r="AK768" s="194"/>
      <c r="AL768" s="240"/>
      <c r="AM768" s="241"/>
      <c r="AN768" s="194"/>
      <c r="AO768" s="240"/>
      <c r="AP768" s="194"/>
    </row>
    <row r="769" customFormat="false" ht="15.75" hidden="false" customHeight="true" outlineLevel="0" collapsed="false">
      <c r="K769" s="240"/>
      <c r="M769" s="240"/>
      <c r="N769" s="241"/>
      <c r="P769" s="240"/>
      <c r="R769" s="240"/>
      <c r="S769" s="241"/>
      <c r="T769" s="194"/>
      <c r="U769" s="240"/>
      <c r="V769" s="194"/>
      <c r="W769" s="240"/>
      <c r="X769" s="241"/>
      <c r="Y769" s="194"/>
      <c r="Z769" s="240"/>
      <c r="AA769" s="194"/>
      <c r="AB769" s="240"/>
      <c r="AC769" s="241"/>
      <c r="AD769" s="194"/>
      <c r="AE769" s="240"/>
      <c r="AF769" s="194"/>
      <c r="AG769" s="240"/>
      <c r="AH769" s="241"/>
      <c r="AI769" s="194"/>
      <c r="AJ769" s="240"/>
      <c r="AK769" s="194"/>
      <c r="AL769" s="240"/>
      <c r="AM769" s="241"/>
      <c r="AN769" s="194"/>
      <c r="AO769" s="240"/>
      <c r="AP769" s="194"/>
    </row>
    <row r="770" customFormat="false" ht="15.75" hidden="false" customHeight="true" outlineLevel="0" collapsed="false">
      <c r="K770" s="240"/>
      <c r="M770" s="240"/>
      <c r="N770" s="241"/>
      <c r="P770" s="240"/>
      <c r="R770" s="240"/>
      <c r="S770" s="241"/>
      <c r="T770" s="194"/>
      <c r="U770" s="240"/>
      <c r="V770" s="194"/>
      <c r="W770" s="240"/>
      <c r="X770" s="241"/>
      <c r="Y770" s="194"/>
      <c r="Z770" s="240"/>
      <c r="AA770" s="194"/>
      <c r="AB770" s="240"/>
      <c r="AC770" s="241"/>
      <c r="AD770" s="194"/>
      <c r="AE770" s="240"/>
      <c r="AF770" s="194"/>
      <c r="AG770" s="240"/>
      <c r="AH770" s="241"/>
      <c r="AI770" s="194"/>
      <c r="AJ770" s="240"/>
      <c r="AK770" s="194"/>
      <c r="AL770" s="240"/>
      <c r="AM770" s="241"/>
      <c r="AN770" s="194"/>
      <c r="AO770" s="240"/>
      <c r="AP770" s="194"/>
    </row>
    <row r="771" customFormat="false" ht="15.75" hidden="false" customHeight="true" outlineLevel="0" collapsed="false">
      <c r="K771" s="240"/>
      <c r="M771" s="240"/>
      <c r="N771" s="241"/>
      <c r="P771" s="240"/>
      <c r="R771" s="240"/>
      <c r="S771" s="241"/>
      <c r="T771" s="194"/>
      <c r="U771" s="240"/>
      <c r="V771" s="194"/>
      <c r="W771" s="240"/>
      <c r="X771" s="241"/>
      <c r="Y771" s="194"/>
      <c r="Z771" s="240"/>
      <c r="AA771" s="194"/>
      <c r="AB771" s="240"/>
      <c r="AC771" s="241"/>
      <c r="AD771" s="194"/>
      <c r="AE771" s="240"/>
      <c r="AF771" s="194"/>
      <c r="AG771" s="240"/>
      <c r="AH771" s="241"/>
      <c r="AI771" s="194"/>
      <c r="AJ771" s="240"/>
      <c r="AK771" s="194"/>
      <c r="AL771" s="240"/>
      <c r="AM771" s="241"/>
      <c r="AN771" s="194"/>
      <c r="AO771" s="240"/>
      <c r="AP771" s="194"/>
    </row>
    <row r="772" customFormat="false" ht="15.75" hidden="false" customHeight="true" outlineLevel="0" collapsed="false">
      <c r="K772" s="240"/>
      <c r="M772" s="240"/>
      <c r="N772" s="241"/>
      <c r="P772" s="240"/>
      <c r="R772" s="240"/>
      <c r="S772" s="241"/>
      <c r="T772" s="194"/>
      <c r="U772" s="240"/>
      <c r="V772" s="194"/>
      <c r="W772" s="240"/>
      <c r="X772" s="241"/>
      <c r="Y772" s="194"/>
      <c r="Z772" s="240"/>
      <c r="AA772" s="194"/>
      <c r="AB772" s="240"/>
      <c r="AC772" s="241"/>
      <c r="AD772" s="194"/>
      <c r="AE772" s="240"/>
      <c r="AF772" s="194"/>
      <c r="AG772" s="240"/>
      <c r="AH772" s="241"/>
      <c r="AI772" s="194"/>
      <c r="AJ772" s="240"/>
      <c r="AK772" s="194"/>
      <c r="AL772" s="240"/>
      <c r="AM772" s="241"/>
      <c r="AN772" s="194"/>
      <c r="AO772" s="240"/>
      <c r="AP772" s="194"/>
    </row>
    <row r="773" customFormat="false" ht="15.75" hidden="false" customHeight="true" outlineLevel="0" collapsed="false">
      <c r="K773" s="240"/>
      <c r="M773" s="240"/>
      <c r="N773" s="241"/>
      <c r="P773" s="240"/>
      <c r="R773" s="240"/>
      <c r="S773" s="241"/>
      <c r="T773" s="194"/>
      <c r="U773" s="240"/>
      <c r="V773" s="194"/>
      <c r="W773" s="240"/>
      <c r="X773" s="241"/>
      <c r="Y773" s="194"/>
      <c r="Z773" s="240"/>
      <c r="AA773" s="194"/>
      <c r="AB773" s="240"/>
      <c r="AC773" s="241"/>
      <c r="AD773" s="194"/>
      <c r="AE773" s="240"/>
      <c r="AF773" s="194"/>
      <c r="AG773" s="240"/>
      <c r="AH773" s="241"/>
      <c r="AI773" s="194"/>
      <c r="AJ773" s="240"/>
      <c r="AK773" s="194"/>
      <c r="AL773" s="240"/>
      <c r="AM773" s="241"/>
      <c r="AN773" s="194"/>
      <c r="AO773" s="240"/>
      <c r="AP773" s="194"/>
    </row>
    <row r="774" customFormat="false" ht="15.75" hidden="false" customHeight="true" outlineLevel="0" collapsed="false">
      <c r="K774" s="240"/>
      <c r="M774" s="240"/>
      <c r="N774" s="241"/>
      <c r="P774" s="240"/>
      <c r="R774" s="240"/>
      <c r="S774" s="241"/>
      <c r="T774" s="194"/>
      <c r="U774" s="240"/>
      <c r="V774" s="194"/>
      <c r="W774" s="240"/>
      <c r="X774" s="241"/>
      <c r="Y774" s="194"/>
      <c r="Z774" s="240"/>
      <c r="AA774" s="194"/>
      <c r="AB774" s="240"/>
      <c r="AC774" s="241"/>
      <c r="AD774" s="194"/>
      <c r="AE774" s="240"/>
      <c r="AF774" s="194"/>
      <c r="AG774" s="240"/>
      <c r="AH774" s="241"/>
      <c r="AI774" s="194"/>
      <c r="AJ774" s="240"/>
      <c r="AK774" s="194"/>
      <c r="AL774" s="240"/>
      <c r="AM774" s="241"/>
      <c r="AN774" s="194"/>
      <c r="AO774" s="240"/>
      <c r="AP774" s="194"/>
    </row>
    <row r="775" customFormat="false" ht="15.75" hidden="false" customHeight="true" outlineLevel="0" collapsed="false">
      <c r="K775" s="240"/>
      <c r="M775" s="240"/>
      <c r="N775" s="241"/>
      <c r="P775" s="240"/>
      <c r="R775" s="240"/>
      <c r="S775" s="241"/>
      <c r="T775" s="194"/>
      <c r="U775" s="240"/>
      <c r="V775" s="194"/>
      <c r="W775" s="240"/>
      <c r="X775" s="241"/>
      <c r="Y775" s="194"/>
      <c r="Z775" s="240"/>
      <c r="AA775" s="194"/>
      <c r="AB775" s="240"/>
      <c r="AC775" s="241"/>
      <c r="AD775" s="194"/>
      <c r="AE775" s="240"/>
      <c r="AF775" s="194"/>
      <c r="AG775" s="240"/>
      <c r="AH775" s="241"/>
      <c r="AI775" s="194"/>
      <c r="AJ775" s="240"/>
      <c r="AK775" s="194"/>
      <c r="AL775" s="240"/>
      <c r="AM775" s="241"/>
      <c r="AN775" s="194"/>
      <c r="AO775" s="240"/>
      <c r="AP775" s="194"/>
    </row>
    <row r="776" customFormat="false" ht="15.75" hidden="false" customHeight="true" outlineLevel="0" collapsed="false">
      <c r="K776" s="240"/>
      <c r="M776" s="240"/>
      <c r="N776" s="241"/>
      <c r="P776" s="240"/>
      <c r="R776" s="240"/>
      <c r="S776" s="241"/>
      <c r="T776" s="194"/>
      <c r="U776" s="240"/>
      <c r="V776" s="194"/>
      <c r="W776" s="240"/>
      <c r="X776" s="241"/>
      <c r="Y776" s="194"/>
      <c r="Z776" s="240"/>
      <c r="AA776" s="194"/>
      <c r="AB776" s="240"/>
      <c r="AC776" s="241"/>
      <c r="AD776" s="194"/>
      <c r="AE776" s="240"/>
      <c r="AF776" s="194"/>
      <c r="AG776" s="240"/>
      <c r="AH776" s="241"/>
      <c r="AI776" s="194"/>
      <c r="AJ776" s="240"/>
      <c r="AK776" s="194"/>
      <c r="AL776" s="240"/>
      <c r="AM776" s="241"/>
      <c r="AN776" s="194"/>
      <c r="AO776" s="240"/>
      <c r="AP776" s="194"/>
    </row>
    <row r="777" customFormat="false" ht="15.75" hidden="false" customHeight="true" outlineLevel="0" collapsed="false">
      <c r="K777" s="240"/>
      <c r="M777" s="240"/>
      <c r="N777" s="241"/>
      <c r="P777" s="240"/>
      <c r="R777" s="240"/>
      <c r="S777" s="241"/>
      <c r="T777" s="194"/>
      <c r="U777" s="240"/>
      <c r="V777" s="194"/>
      <c r="W777" s="240"/>
      <c r="X777" s="241"/>
      <c r="Y777" s="194"/>
      <c r="Z777" s="240"/>
      <c r="AA777" s="194"/>
      <c r="AB777" s="240"/>
      <c r="AC777" s="241"/>
      <c r="AD777" s="194"/>
      <c r="AE777" s="240"/>
      <c r="AF777" s="194"/>
      <c r="AG777" s="240"/>
      <c r="AH777" s="241"/>
      <c r="AI777" s="194"/>
      <c r="AJ777" s="240"/>
      <c r="AK777" s="194"/>
      <c r="AL777" s="240"/>
      <c r="AM777" s="241"/>
      <c r="AN777" s="194"/>
      <c r="AO777" s="240"/>
      <c r="AP777" s="194"/>
    </row>
    <row r="778" customFormat="false" ht="15.75" hidden="false" customHeight="true" outlineLevel="0" collapsed="false">
      <c r="K778" s="240"/>
      <c r="M778" s="240"/>
      <c r="N778" s="241"/>
      <c r="P778" s="240"/>
      <c r="R778" s="240"/>
      <c r="S778" s="241"/>
      <c r="T778" s="194"/>
      <c r="U778" s="240"/>
      <c r="V778" s="194"/>
      <c r="W778" s="240"/>
      <c r="X778" s="241"/>
      <c r="Y778" s="194"/>
      <c r="Z778" s="240"/>
      <c r="AA778" s="194"/>
      <c r="AB778" s="240"/>
      <c r="AC778" s="241"/>
      <c r="AD778" s="194"/>
      <c r="AE778" s="240"/>
      <c r="AF778" s="194"/>
      <c r="AG778" s="240"/>
      <c r="AH778" s="241"/>
      <c r="AI778" s="194"/>
      <c r="AJ778" s="240"/>
      <c r="AK778" s="194"/>
      <c r="AL778" s="240"/>
      <c r="AM778" s="241"/>
      <c r="AN778" s="194"/>
      <c r="AO778" s="240"/>
      <c r="AP778" s="194"/>
    </row>
    <row r="779" customFormat="false" ht="15.75" hidden="false" customHeight="true" outlineLevel="0" collapsed="false">
      <c r="K779" s="240"/>
      <c r="M779" s="240"/>
      <c r="N779" s="241"/>
      <c r="P779" s="240"/>
      <c r="R779" s="240"/>
      <c r="S779" s="241"/>
      <c r="T779" s="194"/>
      <c r="U779" s="240"/>
      <c r="V779" s="194"/>
      <c r="W779" s="240"/>
      <c r="X779" s="241"/>
      <c r="Y779" s="194"/>
      <c r="Z779" s="240"/>
      <c r="AA779" s="194"/>
      <c r="AB779" s="240"/>
      <c r="AC779" s="241"/>
      <c r="AD779" s="194"/>
      <c r="AE779" s="240"/>
      <c r="AF779" s="194"/>
      <c r="AG779" s="240"/>
      <c r="AH779" s="241"/>
      <c r="AI779" s="194"/>
      <c r="AJ779" s="240"/>
      <c r="AK779" s="194"/>
      <c r="AL779" s="240"/>
      <c r="AM779" s="241"/>
      <c r="AN779" s="194"/>
      <c r="AO779" s="240"/>
      <c r="AP779" s="194"/>
    </row>
    <row r="780" customFormat="false" ht="15.75" hidden="false" customHeight="true" outlineLevel="0" collapsed="false">
      <c r="K780" s="240"/>
      <c r="M780" s="240"/>
      <c r="N780" s="241"/>
      <c r="P780" s="240"/>
      <c r="R780" s="240"/>
      <c r="S780" s="241"/>
      <c r="T780" s="194"/>
      <c r="U780" s="240"/>
      <c r="V780" s="194"/>
      <c r="W780" s="240"/>
      <c r="X780" s="241"/>
      <c r="Y780" s="194"/>
      <c r="Z780" s="240"/>
      <c r="AA780" s="194"/>
      <c r="AB780" s="240"/>
      <c r="AC780" s="241"/>
      <c r="AD780" s="194"/>
      <c r="AE780" s="240"/>
      <c r="AF780" s="194"/>
      <c r="AG780" s="240"/>
      <c r="AH780" s="241"/>
      <c r="AI780" s="194"/>
      <c r="AJ780" s="240"/>
      <c r="AK780" s="194"/>
      <c r="AL780" s="240"/>
      <c r="AM780" s="241"/>
      <c r="AN780" s="194"/>
      <c r="AO780" s="240"/>
      <c r="AP780" s="194"/>
    </row>
    <row r="781" customFormat="false" ht="15.75" hidden="false" customHeight="true" outlineLevel="0" collapsed="false">
      <c r="K781" s="240"/>
      <c r="M781" s="240"/>
      <c r="N781" s="241"/>
      <c r="P781" s="240"/>
      <c r="R781" s="240"/>
      <c r="S781" s="241"/>
      <c r="T781" s="194"/>
      <c r="U781" s="240"/>
      <c r="V781" s="194"/>
      <c r="W781" s="240"/>
      <c r="X781" s="241"/>
      <c r="Y781" s="194"/>
      <c r="Z781" s="240"/>
      <c r="AA781" s="194"/>
      <c r="AB781" s="240"/>
      <c r="AC781" s="241"/>
      <c r="AD781" s="194"/>
      <c r="AE781" s="240"/>
      <c r="AF781" s="194"/>
      <c r="AG781" s="240"/>
      <c r="AH781" s="241"/>
      <c r="AI781" s="194"/>
      <c r="AJ781" s="240"/>
      <c r="AK781" s="194"/>
      <c r="AL781" s="240"/>
      <c r="AM781" s="241"/>
      <c r="AN781" s="194"/>
      <c r="AO781" s="240"/>
      <c r="AP781" s="194"/>
    </row>
    <row r="782" customFormat="false" ht="15.75" hidden="false" customHeight="true" outlineLevel="0" collapsed="false">
      <c r="K782" s="240"/>
      <c r="M782" s="240"/>
      <c r="N782" s="241"/>
      <c r="P782" s="240"/>
      <c r="R782" s="240"/>
      <c r="S782" s="241"/>
      <c r="T782" s="194"/>
      <c r="U782" s="240"/>
      <c r="V782" s="194"/>
      <c r="W782" s="240"/>
      <c r="X782" s="241"/>
      <c r="Y782" s="194"/>
      <c r="Z782" s="240"/>
      <c r="AA782" s="194"/>
      <c r="AB782" s="240"/>
      <c r="AC782" s="241"/>
      <c r="AD782" s="194"/>
      <c r="AE782" s="240"/>
      <c r="AF782" s="194"/>
      <c r="AG782" s="240"/>
      <c r="AH782" s="241"/>
      <c r="AI782" s="194"/>
      <c r="AJ782" s="240"/>
      <c r="AK782" s="194"/>
      <c r="AL782" s="240"/>
      <c r="AM782" s="241"/>
      <c r="AN782" s="194"/>
      <c r="AO782" s="240"/>
      <c r="AP782" s="194"/>
    </row>
    <row r="783" customFormat="false" ht="15.75" hidden="false" customHeight="true" outlineLevel="0" collapsed="false">
      <c r="K783" s="240"/>
      <c r="M783" s="240"/>
      <c r="N783" s="241"/>
      <c r="P783" s="240"/>
      <c r="R783" s="240"/>
      <c r="S783" s="241"/>
      <c r="T783" s="194"/>
      <c r="U783" s="240"/>
      <c r="V783" s="194"/>
      <c r="W783" s="240"/>
      <c r="X783" s="241"/>
      <c r="Y783" s="194"/>
      <c r="Z783" s="240"/>
      <c r="AA783" s="194"/>
      <c r="AB783" s="240"/>
      <c r="AC783" s="241"/>
      <c r="AD783" s="194"/>
      <c r="AE783" s="240"/>
      <c r="AF783" s="194"/>
      <c r="AG783" s="240"/>
      <c r="AH783" s="241"/>
      <c r="AI783" s="194"/>
      <c r="AJ783" s="240"/>
      <c r="AK783" s="194"/>
      <c r="AL783" s="240"/>
      <c r="AM783" s="241"/>
      <c r="AN783" s="194"/>
      <c r="AO783" s="240"/>
      <c r="AP783" s="194"/>
    </row>
    <row r="784" customFormat="false" ht="15.75" hidden="false" customHeight="true" outlineLevel="0" collapsed="false">
      <c r="K784" s="240"/>
      <c r="M784" s="240"/>
      <c r="N784" s="241"/>
      <c r="P784" s="240"/>
      <c r="R784" s="240"/>
      <c r="S784" s="241"/>
      <c r="T784" s="194"/>
      <c r="U784" s="240"/>
      <c r="V784" s="194"/>
      <c r="W784" s="240"/>
      <c r="X784" s="241"/>
      <c r="Y784" s="194"/>
      <c r="Z784" s="240"/>
      <c r="AA784" s="194"/>
      <c r="AB784" s="240"/>
      <c r="AC784" s="241"/>
      <c r="AD784" s="194"/>
      <c r="AE784" s="240"/>
      <c r="AF784" s="194"/>
      <c r="AG784" s="240"/>
      <c r="AH784" s="241"/>
      <c r="AI784" s="194"/>
      <c r="AJ784" s="240"/>
      <c r="AK784" s="194"/>
      <c r="AL784" s="240"/>
      <c r="AM784" s="241"/>
      <c r="AN784" s="194"/>
      <c r="AO784" s="240"/>
      <c r="AP784" s="194"/>
    </row>
    <row r="785" customFormat="false" ht="15.75" hidden="false" customHeight="true" outlineLevel="0" collapsed="false">
      <c r="K785" s="240"/>
      <c r="M785" s="240"/>
      <c r="N785" s="241"/>
      <c r="P785" s="240"/>
      <c r="R785" s="240"/>
      <c r="S785" s="241"/>
      <c r="T785" s="194"/>
      <c r="U785" s="240"/>
      <c r="V785" s="194"/>
      <c r="W785" s="240"/>
      <c r="X785" s="241"/>
      <c r="Y785" s="194"/>
      <c r="Z785" s="240"/>
      <c r="AA785" s="194"/>
      <c r="AB785" s="240"/>
      <c r="AC785" s="241"/>
      <c r="AD785" s="194"/>
      <c r="AE785" s="240"/>
      <c r="AF785" s="194"/>
      <c r="AG785" s="240"/>
      <c r="AH785" s="241"/>
      <c r="AI785" s="194"/>
      <c r="AJ785" s="240"/>
      <c r="AK785" s="194"/>
      <c r="AL785" s="240"/>
      <c r="AM785" s="241"/>
      <c r="AN785" s="194"/>
      <c r="AO785" s="240"/>
      <c r="AP785" s="194"/>
    </row>
    <row r="786" customFormat="false" ht="15.75" hidden="false" customHeight="true" outlineLevel="0" collapsed="false">
      <c r="K786" s="240"/>
      <c r="M786" s="240"/>
      <c r="N786" s="241"/>
      <c r="P786" s="240"/>
      <c r="R786" s="240"/>
      <c r="S786" s="241"/>
      <c r="T786" s="194"/>
      <c r="U786" s="240"/>
      <c r="V786" s="194"/>
      <c r="W786" s="240"/>
      <c r="X786" s="241"/>
      <c r="Y786" s="194"/>
      <c r="Z786" s="240"/>
      <c r="AA786" s="194"/>
      <c r="AB786" s="240"/>
      <c r="AC786" s="241"/>
      <c r="AD786" s="194"/>
      <c r="AE786" s="240"/>
      <c r="AF786" s="194"/>
      <c r="AG786" s="240"/>
      <c r="AH786" s="241"/>
      <c r="AI786" s="194"/>
      <c r="AJ786" s="240"/>
      <c r="AK786" s="194"/>
      <c r="AL786" s="240"/>
      <c r="AM786" s="241"/>
      <c r="AN786" s="194"/>
      <c r="AO786" s="240"/>
      <c r="AP786" s="194"/>
    </row>
    <row r="787" customFormat="false" ht="15.75" hidden="false" customHeight="true" outlineLevel="0" collapsed="false">
      <c r="K787" s="240"/>
      <c r="M787" s="240"/>
      <c r="N787" s="241"/>
      <c r="P787" s="240"/>
      <c r="R787" s="240"/>
      <c r="S787" s="241"/>
      <c r="T787" s="194"/>
      <c r="U787" s="240"/>
      <c r="V787" s="194"/>
      <c r="W787" s="240"/>
      <c r="X787" s="241"/>
      <c r="Y787" s="194"/>
      <c r="Z787" s="240"/>
      <c r="AA787" s="194"/>
      <c r="AB787" s="240"/>
      <c r="AC787" s="241"/>
      <c r="AD787" s="194"/>
      <c r="AE787" s="240"/>
      <c r="AF787" s="194"/>
      <c r="AG787" s="240"/>
      <c r="AH787" s="241"/>
      <c r="AI787" s="194"/>
      <c r="AJ787" s="240"/>
      <c r="AK787" s="194"/>
      <c r="AL787" s="240"/>
      <c r="AM787" s="241"/>
      <c r="AN787" s="194"/>
      <c r="AO787" s="240"/>
      <c r="AP787" s="194"/>
    </row>
    <row r="788" customFormat="false" ht="15.75" hidden="false" customHeight="true" outlineLevel="0" collapsed="false">
      <c r="K788" s="240"/>
      <c r="M788" s="240"/>
      <c r="N788" s="241"/>
      <c r="P788" s="240"/>
      <c r="R788" s="240"/>
      <c r="S788" s="241"/>
      <c r="T788" s="194"/>
      <c r="U788" s="240"/>
      <c r="V788" s="194"/>
      <c r="W788" s="240"/>
      <c r="X788" s="241"/>
      <c r="Y788" s="194"/>
      <c r="Z788" s="240"/>
      <c r="AA788" s="194"/>
      <c r="AB788" s="240"/>
      <c r="AC788" s="241"/>
      <c r="AD788" s="194"/>
      <c r="AE788" s="240"/>
      <c r="AF788" s="194"/>
      <c r="AG788" s="240"/>
      <c r="AH788" s="241"/>
      <c r="AI788" s="194"/>
      <c r="AJ788" s="240"/>
      <c r="AK788" s="194"/>
      <c r="AL788" s="240"/>
      <c r="AM788" s="241"/>
      <c r="AN788" s="194"/>
      <c r="AO788" s="240"/>
      <c r="AP788" s="194"/>
    </row>
    <row r="789" customFormat="false" ht="15.75" hidden="false" customHeight="true" outlineLevel="0" collapsed="false">
      <c r="K789" s="240"/>
      <c r="M789" s="240"/>
      <c r="N789" s="241"/>
      <c r="P789" s="240"/>
      <c r="R789" s="240"/>
      <c r="S789" s="241"/>
      <c r="T789" s="194"/>
      <c r="U789" s="240"/>
      <c r="V789" s="194"/>
      <c r="W789" s="240"/>
      <c r="X789" s="241"/>
      <c r="Y789" s="194"/>
      <c r="Z789" s="240"/>
      <c r="AA789" s="194"/>
      <c r="AB789" s="240"/>
      <c r="AC789" s="241"/>
      <c r="AD789" s="194"/>
      <c r="AE789" s="240"/>
      <c r="AF789" s="194"/>
      <c r="AG789" s="240"/>
      <c r="AH789" s="241"/>
      <c r="AI789" s="194"/>
      <c r="AJ789" s="240"/>
      <c r="AK789" s="194"/>
      <c r="AL789" s="240"/>
      <c r="AM789" s="241"/>
      <c r="AN789" s="194"/>
      <c r="AO789" s="240"/>
      <c r="AP789" s="194"/>
    </row>
    <row r="790" customFormat="false" ht="15.75" hidden="false" customHeight="true" outlineLevel="0" collapsed="false">
      <c r="K790" s="240"/>
      <c r="M790" s="240"/>
      <c r="N790" s="241"/>
      <c r="P790" s="240"/>
      <c r="R790" s="240"/>
      <c r="S790" s="241"/>
      <c r="T790" s="194"/>
      <c r="U790" s="240"/>
      <c r="V790" s="194"/>
      <c r="W790" s="240"/>
      <c r="X790" s="241"/>
      <c r="Y790" s="194"/>
      <c r="Z790" s="240"/>
      <c r="AA790" s="194"/>
      <c r="AB790" s="240"/>
      <c r="AC790" s="241"/>
      <c r="AD790" s="194"/>
      <c r="AE790" s="240"/>
      <c r="AF790" s="194"/>
      <c r="AG790" s="240"/>
      <c r="AH790" s="241"/>
      <c r="AI790" s="194"/>
      <c r="AJ790" s="240"/>
      <c r="AK790" s="194"/>
      <c r="AL790" s="240"/>
      <c r="AM790" s="241"/>
      <c r="AN790" s="194"/>
      <c r="AO790" s="240"/>
      <c r="AP790" s="194"/>
    </row>
    <row r="791" customFormat="false" ht="15.75" hidden="false" customHeight="true" outlineLevel="0" collapsed="false">
      <c r="K791" s="240"/>
      <c r="M791" s="240"/>
      <c r="N791" s="241"/>
      <c r="P791" s="240"/>
      <c r="R791" s="240"/>
      <c r="S791" s="241"/>
      <c r="T791" s="194"/>
      <c r="U791" s="240"/>
      <c r="V791" s="194"/>
      <c r="W791" s="240"/>
      <c r="X791" s="241"/>
      <c r="Y791" s="194"/>
      <c r="Z791" s="240"/>
      <c r="AA791" s="194"/>
      <c r="AB791" s="240"/>
      <c r="AC791" s="241"/>
      <c r="AD791" s="194"/>
      <c r="AE791" s="240"/>
      <c r="AF791" s="194"/>
      <c r="AG791" s="240"/>
      <c r="AH791" s="241"/>
      <c r="AI791" s="194"/>
      <c r="AJ791" s="240"/>
      <c r="AK791" s="194"/>
      <c r="AL791" s="240"/>
      <c r="AM791" s="241"/>
      <c r="AN791" s="194"/>
      <c r="AO791" s="240"/>
      <c r="AP791" s="194"/>
    </row>
    <row r="792" customFormat="false" ht="15.75" hidden="false" customHeight="true" outlineLevel="0" collapsed="false">
      <c r="K792" s="240"/>
      <c r="M792" s="240"/>
      <c r="N792" s="241"/>
      <c r="P792" s="240"/>
      <c r="R792" s="240"/>
      <c r="S792" s="241"/>
      <c r="T792" s="194"/>
      <c r="U792" s="240"/>
      <c r="V792" s="194"/>
      <c r="W792" s="240"/>
      <c r="X792" s="241"/>
      <c r="Y792" s="194"/>
      <c r="Z792" s="240"/>
      <c r="AA792" s="194"/>
      <c r="AB792" s="240"/>
      <c r="AC792" s="241"/>
      <c r="AD792" s="194"/>
      <c r="AE792" s="240"/>
      <c r="AF792" s="194"/>
      <c r="AG792" s="240"/>
      <c r="AH792" s="241"/>
      <c r="AI792" s="194"/>
      <c r="AJ792" s="240"/>
      <c r="AK792" s="194"/>
      <c r="AL792" s="240"/>
      <c r="AM792" s="241"/>
      <c r="AN792" s="194"/>
      <c r="AO792" s="240"/>
      <c r="AP792" s="194"/>
    </row>
    <row r="793" customFormat="false" ht="15.75" hidden="false" customHeight="true" outlineLevel="0" collapsed="false">
      <c r="K793" s="240"/>
      <c r="M793" s="240"/>
      <c r="N793" s="241"/>
      <c r="P793" s="240"/>
      <c r="R793" s="240"/>
      <c r="S793" s="241"/>
      <c r="T793" s="194"/>
      <c r="U793" s="240"/>
      <c r="V793" s="194"/>
      <c r="W793" s="240"/>
      <c r="X793" s="241"/>
      <c r="Y793" s="194"/>
      <c r="Z793" s="240"/>
      <c r="AA793" s="194"/>
      <c r="AB793" s="240"/>
      <c r="AC793" s="241"/>
      <c r="AD793" s="194"/>
      <c r="AE793" s="240"/>
      <c r="AF793" s="194"/>
      <c r="AG793" s="240"/>
      <c r="AH793" s="241"/>
      <c r="AI793" s="194"/>
      <c r="AJ793" s="240"/>
      <c r="AK793" s="194"/>
      <c r="AL793" s="240"/>
      <c r="AM793" s="241"/>
      <c r="AN793" s="194"/>
      <c r="AO793" s="240"/>
      <c r="AP793" s="194"/>
    </row>
    <row r="794" customFormat="false" ht="15.75" hidden="false" customHeight="true" outlineLevel="0" collapsed="false">
      <c r="K794" s="240"/>
      <c r="M794" s="240"/>
      <c r="N794" s="241"/>
      <c r="P794" s="240"/>
      <c r="R794" s="240"/>
      <c r="S794" s="241"/>
      <c r="T794" s="194"/>
      <c r="U794" s="240"/>
      <c r="V794" s="194"/>
      <c r="W794" s="240"/>
      <c r="X794" s="241"/>
      <c r="Y794" s="194"/>
      <c r="Z794" s="240"/>
      <c r="AA794" s="194"/>
      <c r="AB794" s="240"/>
      <c r="AC794" s="241"/>
      <c r="AD794" s="194"/>
      <c r="AE794" s="240"/>
      <c r="AF794" s="194"/>
      <c r="AG794" s="240"/>
      <c r="AH794" s="241"/>
      <c r="AI794" s="194"/>
      <c r="AJ794" s="240"/>
      <c r="AK794" s="194"/>
      <c r="AL794" s="240"/>
      <c r="AM794" s="241"/>
      <c r="AN794" s="194"/>
      <c r="AO794" s="240"/>
      <c r="AP794" s="194"/>
    </row>
    <row r="795" customFormat="false" ht="15.75" hidden="false" customHeight="true" outlineLevel="0" collapsed="false">
      <c r="K795" s="240"/>
      <c r="M795" s="240"/>
      <c r="N795" s="241"/>
      <c r="P795" s="240"/>
      <c r="R795" s="240"/>
      <c r="S795" s="241"/>
      <c r="T795" s="194"/>
      <c r="U795" s="240"/>
      <c r="V795" s="194"/>
      <c r="W795" s="240"/>
      <c r="X795" s="241"/>
      <c r="Y795" s="194"/>
      <c r="Z795" s="240"/>
      <c r="AA795" s="194"/>
      <c r="AB795" s="240"/>
      <c r="AC795" s="241"/>
      <c r="AD795" s="194"/>
      <c r="AE795" s="240"/>
      <c r="AF795" s="194"/>
      <c r="AG795" s="240"/>
      <c r="AH795" s="241"/>
      <c r="AI795" s="194"/>
      <c r="AJ795" s="240"/>
      <c r="AK795" s="194"/>
      <c r="AL795" s="240"/>
      <c r="AM795" s="241"/>
      <c r="AN795" s="194"/>
      <c r="AO795" s="240"/>
      <c r="AP795" s="194"/>
    </row>
    <row r="796" customFormat="false" ht="15.75" hidden="false" customHeight="true" outlineLevel="0" collapsed="false">
      <c r="K796" s="240"/>
      <c r="M796" s="240"/>
      <c r="N796" s="241"/>
      <c r="P796" s="240"/>
      <c r="R796" s="240"/>
      <c r="S796" s="241"/>
      <c r="T796" s="194"/>
      <c r="U796" s="240"/>
      <c r="V796" s="194"/>
      <c r="W796" s="240"/>
      <c r="X796" s="241"/>
      <c r="Y796" s="194"/>
      <c r="Z796" s="240"/>
      <c r="AA796" s="194"/>
      <c r="AB796" s="240"/>
      <c r="AC796" s="241"/>
      <c r="AD796" s="194"/>
      <c r="AE796" s="240"/>
      <c r="AF796" s="194"/>
      <c r="AG796" s="240"/>
      <c r="AH796" s="241"/>
      <c r="AI796" s="194"/>
      <c r="AJ796" s="240"/>
      <c r="AK796" s="194"/>
      <c r="AL796" s="240"/>
      <c r="AM796" s="241"/>
      <c r="AN796" s="194"/>
      <c r="AO796" s="240"/>
      <c r="AP796" s="194"/>
    </row>
    <row r="797" customFormat="false" ht="15.75" hidden="false" customHeight="true" outlineLevel="0" collapsed="false">
      <c r="K797" s="240"/>
      <c r="M797" s="240"/>
      <c r="N797" s="241"/>
      <c r="P797" s="240"/>
      <c r="R797" s="240"/>
      <c r="S797" s="241"/>
      <c r="T797" s="194"/>
      <c r="U797" s="240"/>
      <c r="V797" s="194"/>
      <c r="W797" s="240"/>
      <c r="X797" s="241"/>
      <c r="Y797" s="194"/>
      <c r="Z797" s="240"/>
      <c r="AA797" s="194"/>
      <c r="AB797" s="240"/>
      <c r="AC797" s="241"/>
      <c r="AD797" s="194"/>
      <c r="AE797" s="240"/>
      <c r="AF797" s="194"/>
      <c r="AG797" s="240"/>
      <c r="AH797" s="241"/>
      <c r="AI797" s="194"/>
      <c r="AJ797" s="240"/>
      <c r="AK797" s="194"/>
      <c r="AL797" s="240"/>
      <c r="AM797" s="241"/>
      <c r="AN797" s="194"/>
      <c r="AO797" s="240"/>
      <c r="AP797" s="194"/>
    </row>
    <row r="798" customFormat="false" ht="15.75" hidden="false" customHeight="true" outlineLevel="0" collapsed="false">
      <c r="K798" s="240"/>
      <c r="M798" s="240"/>
      <c r="N798" s="241"/>
      <c r="P798" s="240"/>
      <c r="R798" s="240"/>
      <c r="S798" s="241"/>
      <c r="T798" s="194"/>
      <c r="U798" s="240"/>
      <c r="V798" s="194"/>
      <c r="W798" s="240"/>
      <c r="X798" s="241"/>
      <c r="Y798" s="194"/>
      <c r="Z798" s="240"/>
      <c r="AA798" s="194"/>
      <c r="AB798" s="240"/>
      <c r="AC798" s="241"/>
      <c r="AD798" s="194"/>
      <c r="AE798" s="240"/>
      <c r="AF798" s="194"/>
      <c r="AG798" s="240"/>
      <c r="AH798" s="241"/>
      <c r="AI798" s="194"/>
      <c r="AJ798" s="240"/>
      <c r="AK798" s="194"/>
      <c r="AL798" s="240"/>
      <c r="AM798" s="241"/>
      <c r="AN798" s="194"/>
      <c r="AO798" s="240"/>
      <c r="AP798" s="194"/>
    </row>
    <row r="799" customFormat="false" ht="15.75" hidden="false" customHeight="true" outlineLevel="0" collapsed="false">
      <c r="K799" s="240"/>
      <c r="M799" s="240"/>
      <c r="N799" s="241"/>
      <c r="P799" s="240"/>
      <c r="R799" s="240"/>
      <c r="S799" s="241"/>
      <c r="T799" s="194"/>
      <c r="U799" s="240"/>
      <c r="V799" s="194"/>
      <c r="W799" s="240"/>
      <c r="X799" s="241"/>
      <c r="Y799" s="194"/>
      <c r="Z799" s="240"/>
      <c r="AA799" s="194"/>
      <c r="AB799" s="240"/>
      <c r="AC799" s="241"/>
      <c r="AD799" s="194"/>
      <c r="AE799" s="240"/>
      <c r="AF799" s="194"/>
      <c r="AG799" s="240"/>
      <c r="AH799" s="241"/>
      <c r="AI799" s="194"/>
      <c r="AJ799" s="240"/>
      <c r="AK799" s="194"/>
      <c r="AL799" s="240"/>
      <c r="AM799" s="241"/>
      <c r="AN799" s="194"/>
      <c r="AO799" s="240"/>
      <c r="AP799" s="194"/>
    </row>
    <row r="800" customFormat="false" ht="15.75" hidden="false" customHeight="true" outlineLevel="0" collapsed="false">
      <c r="K800" s="240"/>
      <c r="M800" s="240"/>
      <c r="N800" s="241"/>
      <c r="P800" s="240"/>
      <c r="R800" s="240"/>
      <c r="S800" s="241"/>
      <c r="T800" s="194"/>
      <c r="U800" s="240"/>
      <c r="V800" s="194"/>
      <c r="W800" s="240"/>
      <c r="X800" s="241"/>
      <c r="Y800" s="194"/>
      <c r="Z800" s="240"/>
      <c r="AA800" s="194"/>
      <c r="AB800" s="240"/>
      <c r="AC800" s="241"/>
      <c r="AD800" s="194"/>
      <c r="AE800" s="240"/>
      <c r="AF800" s="194"/>
      <c r="AG800" s="240"/>
      <c r="AH800" s="241"/>
      <c r="AI800" s="194"/>
      <c r="AJ800" s="240"/>
      <c r="AK800" s="194"/>
      <c r="AL800" s="240"/>
      <c r="AM800" s="241"/>
      <c r="AN800" s="194"/>
      <c r="AO800" s="240"/>
      <c r="AP800" s="194"/>
    </row>
    <row r="801" customFormat="false" ht="15.75" hidden="false" customHeight="true" outlineLevel="0" collapsed="false">
      <c r="K801" s="240"/>
      <c r="M801" s="240"/>
      <c r="N801" s="241"/>
      <c r="P801" s="240"/>
      <c r="R801" s="240"/>
      <c r="S801" s="241"/>
      <c r="T801" s="194"/>
      <c r="U801" s="240"/>
      <c r="V801" s="194"/>
      <c r="W801" s="240"/>
      <c r="X801" s="241"/>
      <c r="Y801" s="194"/>
      <c r="Z801" s="240"/>
      <c r="AA801" s="194"/>
      <c r="AB801" s="240"/>
      <c r="AC801" s="241"/>
      <c r="AD801" s="194"/>
      <c r="AE801" s="240"/>
      <c r="AF801" s="194"/>
      <c r="AG801" s="240"/>
      <c r="AH801" s="241"/>
      <c r="AI801" s="194"/>
      <c r="AJ801" s="240"/>
      <c r="AK801" s="194"/>
      <c r="AL801" s="240"/>
      <c r="AM801" s="241"/>
      <c r="AN801" s="194"/>
      <c r="AO801" s="240"/>
      <c r="AP801" s="194"/>
    </row>
    <row r="802" customFormat="false" ht="15.75" hidden="false" customHeight="true" outlineLevel="0" collapsed="false">
      <c r="K802" s="240"/>
      <c r="M802" s="240"/>
      <c r="N802" s="241"/>
      <c r="P802" s="240"/>
      <c r="R802" s="240"/>
      <c r="S802" s="241"/>
      <c r="T802" s="194"/>
      <c r="U802" s="240"/>
      <c r="V802" s="194"/>
      <c r="W802" s="240"/>
      <c r="X802" s="241"/>
      <c r="Y802" s="194"/>
      <c r="Z802" s="240"/>
      <c r="AA802" s="194"/>
      <c r="AB802" s="240"/>
      <c r="AC802" s="241"/>
      <c r="AD802" s="194"/>
      <c r="AE802" s="240"/>
      <c r="AF802" s="194"/>
      <c r="AG802" s="240"/>
      <c r="AH802" s="241"/>
      <c r="AI802" s="194"/>
      <c r="AJ802" s="240"/>
      <c r="AK802" s="194"/>
      <c r="AL802" s="240"/>
      <c r="AM802" s="241"/>
      <c r="AN802" s="194"/>
      <c r="AO802" s="240"/>
      <c r="AP802" s="194"/>
    </row>
    <row r="803" customFormat="false" ht="15.75" hidden="false" customHeight="true" outlineLevel="0" collapsed="false">
      <c r="K803" s="240"/>
      <c r="M803" s="240"/>
      <c r="N803" s="241"/>
      <c r="P803" s="240"/>
      <c r="R803" s="240"/>
      <c r="S803" s="241"/>
      <c r="T803" s="194"/>
      <c r="U803" s="240"/>
      <c r="V803" s="194"/>
      <c r="W803" s="240"/>
      <c r="X803" s="241"/>
      <c r="Y803" s="194"/>
      <c r="Z803" s="240"/>
      <c r="AA803" s="194"/>
      <c r="AB803" s="240"/>
      <c r="AC803" s="241"/>
      <c r="AD803" s="194"/>
      <c r="AE803" s="240"/>
      <c r="AF803" s="194"/>
      <c r="AG803" s="240"/>
      <c r="AH803" s="241"/>
      <c r="AI803" s="194"/>
      <c r="AJ803" s="240"/>
      <c r="AK803" s="194"/>
      <c r="AL803" s="240"/>
      <c r="AM803" s="241"/>
      <c r="AN803" s="194"/>
      <c r="AO803" s="240"/>
      <c r="AP803" s="194"/>
    </row>
    <row r="804" customFormat="false" ht="15.75" hidden="false" customHeight="true" outlineLevel="0" collapsed="false">
      <c r="K804" s="240"/>
      <c r="M804" s="240"/>
      <c r="N804" s="241"/>
      <c r="P804" s="240"/>
      <c r="R804" s="240"/>
      <c r="S804" s="241"/>
      <c r="T804" s="194"/>
      <c r="U804" s="240"/>
      <c r="V804" s="194"/>
      <c r="W804" s="240"/>
      <c r="X804" s="241"/>
      <c r="Y804" s="194"/>
      <c r="Z804" s="240"/>
      <c r="AA804" s="194"/>
      <c r="AB804" s="240"/>
      <c r="AC804" s="241"/>
      <c r="AD804" s="194"/>
      <c r="AE804" s="240"/>
      <c r="AF804" s="194"/>
      <c r="AG804" s="240"/>
      <c r="AH804" s="241"/>
      <c r="AI804" s="194"/>
      <c r="AJ804" s="240"/>
      <c r="AK804" s="194"/>
      <c r="AL804" s="240"/>
      <c r="AM804" s="241"/>
      <c r="AN804" s="194"/>
      <c r="AO804" s="240"/>
      <c r="AP804" s="194"/>
    </row>
    <row r="805" customFormat="false" ht="15.75" hidden="false" customHeight="true" outlineLevel="0" collapsed="false">
      <c r="K805" s="240"/>
      <c r="M805" s="240"/>
      <c r="N805" s="241"/>
      <c r="P805" s="240"/>
      <c r="R805" s="240"/>
      <c r="S805" s="241"/>
      <c r="T805" s="194"/>
      <c r="U805" s="240"/>
      <c r="V805" s="194"/>
      <c r="W805" s="240"/>
      <c r="X805" s="241"/>
      <c r="Y805" s="194"/>
      <c r="Z805" s="240"/>
      <c r="AA805" s="194"/>
      <c r="AB805" s="240"/>
      <c r="AC805" s="241"/>
      <c r="AD805" s="194"/>
      <c r="AE805" s="240"/>
      <c r="AF805" s="194"/>
      <c r="AG805" s="240"/>
      <c r="AH805" s="241"/>
      <c r="AI805" s="194"/>
      <c r="AJ805" s="240"/>
      <c r="AK805" s="194"/>
      <c r="AL805" s="240"/>
      <c r="AM805" s="241"/>
      <c r="AN805" s="194"/>
      <c r="AO805" s="240"/>
      <c r="AP805" s="194"/>
    </row>
    <row r="806" customFormat="false" ht="15.75" hidden="false" customHeight="true" outlineLevel="0" collapsed="false">
      <c r="K806" s="240"/>
      <c r="M806" s="240"/>
      <c r="N806" s="241"/>
      <c r="P806" s="240"/>
      <c r="R806" s="240"/>
      <c r="S806" s="241"/>
      <c r="T806" s="194"/>
      <c r="U806" s="240"/>
      <c r="V806" s="194"/>
      <c r="W806" s="240"/>
      <c r="X806" s="241"/>
      <c r="Y806" s="194"/>
      <c r="Z806" s="240"/>
      <c r="AA806" s="194"/>
      <c r="AB806" s="240"/>
      <c r="AC806" s="241"/>
      <c r="AD806" s="194"/>
      <c r="AE806" s="240"/>
      <c r="AF806" s="194"/>
      <c r="AG806" s="240"/>
      <c r="AH806" s="241"/>
      <c r="AI806" s="194"/>
      <c r="AJ806" s="240"/>
      <c r="AK806" s="194"/>
      <c r="AL806" s="240"/>
      <c r="AM806" s="241"/>
      <c r="AN806" s="194"/>
      <c r="AO806" s="240"/>
      <c r="AP806" s="194"/>
    </row>
    <row r="807" customFormat="false" ht="15.75" hidden="false" customHeight="true" outlineLevel="0" collapsed="false">
      <c r="K807" s="240"/>
      <c r="M807" s="240"/>
      <c r="N807" s="241"/>
      <c r="P807" s="240"/>
      <c r="R807" s="240"/>
      <c r="S807" s="241"/>
      <c r="T807" s="194"/>
      <c r="U807" s="240"/>
      <c r="V807" s="194"/>
      <c r="W807" s="240"/>
      <c r="X807" s="241"/>
      <c r="Y807" s="194"/>
      <c r="Z807" s="240"/>
      <c r="AA807" s="194"/>
      <c r="AB807" s="240"/>
      <c r="AC807" s="241"/>
      <c r="AD807" s="194"/>
      <c r="AE807" s="240"/>
      <c r="AF807" s="194"/>
      <c r="AG807" s="240"/>
      <c r="AH807" s="241"/>
      <c r="AI807" s="194"/>
      <c r="AJ807" s="240"/>
      <c r="AK807" s="194"/>
      <c r="AL807" s="240"/>
      <c r="AM807" s="241"/>
      <c r="AN807" s="194"/>
      <c r="AO807" s="240"/>
      <c r="AP807" s="194"/>
    </row>
    <row r="808" customFormat="false" ht="15.75" hidden="false" customHeight="true" outlineLevel="0" collapsed="false">
      <c r="K808" s="240"/>
      <c r="M808" s="240"/>
      <c r="N808" s="241"/>
      <c r="P808" s="240"/>
      <c r="R808" s="240"/>
      <c r="S808" s="241"/>
      <c r="T808" s="194"/>
      <c r="U808" s="240"/>
      <c r="V808" s="194"/>
      <c r="W808" s="240"/>
      <c r="X808" s="241"/>
      <c r="Y808" s="194"/>
      <c r="Z808" s="240"/>
      <c r="AA808" s="194"/>
      <c r="AB808" s="240"/>
      <c r="AC808" s="241"/>
      <c r="AD808" s="194"/>
      <c r="AE808" s="240"/>
      <c r="AF808" s="194"/>
      <c r="AG808" s="240"/>
      <c r="AH808" s="241"/>
      <c r="AI808" s="194"/>
      <c r="AJ808" s="240"/>
      <c r="AK808" s="194"/>
      <c r="AL808" s="240"/>
      <c r="AM808" s="241"/>
      <c r="AN808" s="194"/>
      <c r="AO808" s="240"/>
      <c r="AP808" s="194"/>
    </row>
    <row r="809" customFormat="false" ht="15.75" hidden="false" customHeight="true" outlineLevel="0" collapsed="false">
      <c r="K809" s="240"/>
      <c r="M809" s="240"/>
      <c r="N809" s="241"/>
      <c r="P809" s="240"/>
      <c r="R809" s="240"/>
      <c r="S809" s="241"/>
      <c r="T809" s="194"/>
      <c r="U809" s="240"/>
      <c r="V809" s="194"/>
      <c r="W809" s="240"/>
      <c r="X809" s="241"/>
      <c r="Y809" s="194"/>
      <c r="Z809" s="240"/>
      <c r="AA809" s="194"/>
      <c r="AB809" s="240"/>
      <c r="AC809" s="241"/>
      <c r="AD809" s="194"/>
      <c r="AE809" s="240"/>
      <c r="AF809" s="194"/>
      <c r="AG809" s="240"/>
      <c r="AH809" s="241"/>
      <c r="AI809" s="194"/>
      <c r="AJ809" s="240"/>
      <c r="AK809" s="194"/>
      <c r="AL809" s="240"/>
      <c r="AM809" s="241"/>
      <c r="AN809" s="194"/>
      <c r="AO809" s="240"/>
      <c r="AP809" s="194"/>
    </row>
    <row r="810" customFormat="false" ht="15.75" hidden="false" customHeight="true" outlineLevel="0" collapsed="false">
      <c r="K810" s="240"/>
      <c r="M810" s="240"/>
      <c r="N810" s="241"/>
      <c r="P810" s="240"/>
      <c r="R810" s="240"/>
      <c r="S810" s="241"/>
      <c r="T810" s="194"/>
      <c r="U810" s="240"/>
      <c r="V810" s="194"/>
      <c r="W810" s="240"/>
      <c r="X810" s="241"/>
      <c r="Y810" s="194"/>
      <c r="Z810" s="240"/>
      <c r="AA810" s="194"/>
      <c r="AB810" s="240"/>
      <c r="AC810" s="241"/>
      <c r="AD810" s="194"/>
      <c r="AE810" s="240"/>
      <c r="AF810" s="194"/>
      <c r="AG810" s="240"/>
      <c r="AH810" s="241"/>
      <c r="AI810" s="194"/>
      <c r="AJ810" s="240"/>
      <c r="AK810" s="194"/>
      <c r="AL810" s="240"/>
      <c r="AM810" s="241"/>
      <c r="AN810" s="194"/>
      <c r="AO810" s="240"/>
      <c r="AP810" s="194"/>
    </row>
    <row r="811" customFormat="false" ht="15.75" hidden="false" customHeight="true" outlineLevel="0" collapsed="false">
      <c r="K811" s="240"/>
      <c r="M811" s="240"/>
      <c r="N811" s="241"/>
      <c r="P811" s="240"/>
      <c r="R811" s="240"/>
      <c r="S811" s="241"/>
      <c r="T811" s="194"/>
      <c r="U811" s="240"/>
      <c r="V811" s="194"/>
      <c r="W811" s="240"/>
      <c r="X811" s="241"/>
      <c r="Y811" s="194"/>
      <c r="Z811" s="240"/>
      <c r="AA811" s="194"/>
      <c r="AB811" s="240"/>
      <c r="AC811" s="241"/>
      <c r="AD811" s="194"/>
      <c r="AE811" s="240"/>
      <c r="AF811" s="194"/>
      <c r="AG811" s="240"/>
      <c r="AH811" s="241"/>
      <c r="AI811" s="194"/>
      <c r="AJ811" s="240"/>
      <c r="AK811" s="194"/>
      <c r="AL811" s="240"/>
      <c r="AM811" s="241"/>
      <c r="AN811" s="194"/>
      <c r="AO811" s="240"/>
      <c r="AP811" s="194"/>
    </row>
    <row r="812" customFormat="false" ht="15.75" hidden="false" customHeight="true" outlineLevel="0" collapsed="false">
      <c r="K812" s="240"/>
      <c r="M812" s="240"/>
      <c r="N812" s="241"/>
      <c r="P812" s="240"/>
      <c r="R812" s="240"/>
      <c r="S812" s="241"/>
      <c r="T812" s="194"/>
      <c r="U812" s="240"/>
      <c r="V812" s="194"/>
      <c r="W812" s="240"/>
      <c r="X812" s="241"/>
      <c r="Y812" s="194"/>
      <c r="Z812" s="240"/>
      <c r="AA812" s="194"/>
      <c r="AB812" s="240"/>
      <c r="AC812" s="241"/>
      <c r="AD812" s="194"/>
      <c r="AE812" s="240"/>
      <c r="AF812" s="194"/>
      <c r="AG812" s="240"/>
      <c r="AH812" s="241"/>
      <c r="AI812" s="194"/>
      <c r="AJ812" s="240"/>
      <c r="AK812" s="194"/>
      <c r="AL812" s="240"/>
      <c r="AM812" s="241"/>
      <c r="AN812" s="194"/>
      <c r="AO812" s="240"/>
      <c r="AP812" s="194"/>
    </row>
    <row r="813" customFormat="false" ht="15.75" hidden="false" customHeight="true" outlineLevel="0" collapsed="false">
      <c r="K813" s="240"/>
      <c r="M813" s="240"/>
      <c r="N813" s="241"/>
      <c r="P813" s="240"/>
      <c r="R813" s="240"/>
      <c r="S813" s="241"/>
      <c r="T813" s="194"/>
      <c r="U813" s="240"/>
      <c r="V813" s="194"/>
      <c r="W813" s="240"/>
      <c r="X813" s="241"/>
      <c r="Y813" s="194"/>
      <c r="Z813" s="240"/>
      <c r="AA813" s="194"/>
      <c r="AB813" s="240"/>
      <c r="AC813" s="241"/>
      <c r="AD813" s="194"/>
      <c r="AE813" s="240"/>
      <c r="AF813" s="194"/>
      <c r="AG813" s="240"/>
      <c r="AH813" s="241"/>
      <c r="AI813" s="194"/>
      <c r="AJ813" s="240"/>
      <c r="AK813" s="194"/>
      <c r="AL813" s="240"/>
      <c r="AM813" s="241"/>
      <c r="AN813" s="194"/>
      <c r="AO813" s="240"/>
      <c r="AP813" s="194"/>
    </row>
    <row r="814" customFormat="false" ht="15.75" hidden="false" customHeight="true" outlineLevel="0" collapsed="false">
      <c r="K814" s="240"/>
      <c r="M814" s="240"/>
      <c r="N814" s="241"/>
      <c r="P814" s="240"/>
      <c r="R814" s="240"/>
      <c r="S814" s="241"/>
      <c r="T814" s="194"/>
      <c r="U814" s="240"/>
      <c r="V814" s="194"/>
      <c r="W814" s="240"/>
      <c r="X814" s="241"/>
      <c r="Y814" s="194"/>
      <c r="Z814" s="240"/>
      <c r="AA814" s="194"/>
      <c r="AB814" s="240"/>
      <c r="AC814" s="241"/>
      <c r="AD814" s="194"/>
      <c r="AE814" s="240"/>
      <c r="AF814" s="194"/>
      <c r="AG814" s="240"/>
      <c r="AH814" s="241"/>
      <c r="AI814" s="194"/>
      <c r="AJ814" s="240"/>
      <c r="AK814" s="194"/>
      <c r="AL814" s="240"/>
      <c r="AM814" s="241"/>
      <c r="AN814" s="194"/>
      <c r="AO814" s="240"/>
      <c r="AP814" s="194"/>
    </row>
    <row r="815" customFormat="false" ht="15.75" hidden="false" customHeight="true" outlineLevel="0" collapsed="false">
      <c r="K815" s="240"/>
      <c r="M815" s="240"/>
      <c r="N815" s="241"/>
      <c r="P815" s="240"/>
      <c r="R815" s="240"/>
      <c r="S815" s="241"/>
      <c r="T815" s="194"/>
      <c r="U815" s="240"/>
      <c r="V815" s="194"/>
      <c r="W815" s="240"/>
      <c r="X815" s="241"/>
      <c r="Y815" s="194"/>
      <c r="Z815" s="240"/>
      <c r="AA815" s="194"/>
      <c r="AB815" s="240"/>
      <c r="AC815" s="241"/>
      <c r="AD815" s="194"/>
      <c r="AE815" s="240"/>
      <c r="AF815" s="194"/>
      <c r="AG815" s="240"/>
      <c r="AH815" s="241"/>
      <c r="AI815" s="194"/>
      <c r="AJ815" s="240"/>
      <c r="AK815" s="194"/>
      <c r="AL815" s="240"/>
      <c r="AM815" s="241"/>
      <c r="AN815" s="194"/>
      <c r="AO815" s="240"/>
      <c r="AP815" s="194"/>
    </row>
    <row r="816" customFormat="false" ht="15.75" hidden="false" customHeight="true" outlineLevel="0" collapsed="false">
      <c r="K816" s="240"/>
      <c r="M816" s="240"/>
      <c r="N816" s="241"/>
      <c r="P816" s="240"/>
      <c r="R816" s="240"/>
      <c r="S816" s="241"/>
      <c r="T816" s="194"/>
      <c r="U816" s="240"/>
      <c r="V816" s="194"/>
      <c r="W816" s="240"/>
      <c r="X816" s="241"/>
      <c r="Y816" s="194"/>
      <c r="Z816" s="240"/>
      <c r="AA816" s="194"/>
      <c r="AB816" s="240"/>
      <c r="AC816" s="241"/>
      <c r="AD816" s="194"/>
      <c r="AE816" s="240"/>
      <c r="AF816" s="194"/>
      <c r="AG816" s="240"/>
      <c r="AH816" s="241"/>
      <c r="AI816" s="194"/>
      <c r="AJ816" s="240"/>
      <c r="AK816" s="194"/>
      <c r="AL816" s="240"/>
      <c r="AM816" s="241"/>
      <c r="AN816" s="194"/>
      <c r="AO816" s="240"/>
      <c r="AP816" s="194"/>
    </row>
    <row r="817" customFormat="false" ht="15.75" hidden="false" customHeight="true" outlineLevel="0" collapsed="false">
      <c r="K817" s="240"/>
      <c r="M817" s="240"/>
      <c r="N817" s="241"/>
      <c r="P817" s="240"/>
      <c r="R817" s="240"/>
      <c r="S817" s="241"/>
      <c r="T817" s="194"/>
      <c r="U817" s="240"/>
      <c r="V817" s="194"/>
      <c r="W817" s="240"/>
      <c r="X817" s="241"/>
      <c r="Y817" s="194"/>
      <c r="Z817" s="240"/>
      <c r="AA817" s="194"/>
      <c r="AB817" s="240"/>
      <c r="AC817" s="241"/>
      <c r="AD817" s="194"/>
      <c r="AE817" s="240"/>
      <c r="AF817" s="194"/>
      <c r="AG817" s="240"/>
      <c r="AH817" s="241"/>
      <c r="AI817" s="194"/>
      <c r="AJ817" s="240"/>
      <c r="AK817" s="194"/>
      <c r="AL817" s="240"/>
      <c r="AM817" s="241"/>
      <c r="AN817" s="194"/>
      <c r="AO817" s="240"/>
      <c r="AP817" s="194"/>
    </row>
    <row r="818" customFormat="false" ht="15.75" hidden="false" customHeight="true" outlineLevel="0" collapsed="false">
      <c r="K818" s="240"/>
      <c r="M818" s="240"/>
      <c r="N818" s="241"/>
      <c r="P818" s="240"/>
      <c r="R818" s="240"/>
      <c r="S818" s="241"/>
      <c r="T818" s="194"/>
      <c r="U818" s="240"/>
      <c r="V818" s="194"/>
      <c r="W818" s="240"/>
      <c r="X818" s="241"/>
      <c r="Y818" s="194"/>
      <c r="Z818" s="240"/>
      <c r="AA818" s="194"/>
      <c r="AB818" s="240"/>
      <c r="AC818" s="241"/>
      <c r="AD818" s="194"/>
      <c r="AE818" s="240"/>
      <c r="AF818" s="194"/>
      <c r="AG818" s="240"/>
      <c r="AH818" s="241"/>
      <c r="AI818" s="194"/>
      <c r="AJ818" s="240"/>
      <c r="AK818" s="194"/>
      <c r="AL818" s="240"/>
      <c r="AM818" s="241"/>
      <c r="AN818" s="194"/>
      <c r="AO818" s="240"/>
      <c r="AP818" s="194"/>
    </row>
    <row r="819" customFormat="false" ht="15.75" hidden="false" customHeight="true" outlineLevel="0" collapsed="false">
      <c r="K819" s="240"/>
      <c r="M819" s="240"/>
      <c r="N819" s="241"/>
      <c r="P819" s="240"/>
      <c r="R819" s="240"/>
      <c r="S819" s="241"/>
      <c r="T819" s="194"/>
      <c r="U819" s="240"/>
      <c r="V819" s="194"/>
      <c r="W819" s="240"/>
      <c r="X819" s="241"/>
      <c r="Y819" s="194"/>
      <c r="Z819" s="240"/>
      <c r="AA819" s="194"/>
      <c r="AB819" s="240"/>
      <c r="AC819" s="241"/>
      <c r="AD819" s="194"/>
      <c r="AE819" s="240"/>
      <c r="AF819" s="194"/>
      <c r="AG819" s="240"/>
      <c r="AH819" s="241"/>
      <c r="AI819" s="194"/>
      <c r="AJ819" s="240"/>
      <c r="AK819" s="194"/>
      <c r="AL819" s="240"/>
      <c r="AM819" s="241"/>
      <c r="AN819" s="194"/>
      <c r="AO819" s="240"/>
      <c r="AP819" s="194"/>
    </row>
    <row r="820" customFormat="false" ht="15.75" hidden="false" customHeight="true" outlineLevel="0" collapsed="false">
      <c r="K820" s="240"/>
      <c r="M820" s="240"/>
      <c r="N820" s="241"/>
      <c r="P820" s="240"/>
      <c r="R820" s="240"/>
      <c r="S820" s="241"/>
      <c r="T820" s="194"/>
      <c r="U820" s="240"/>
      <c r="V820" s="194"/>
      <c r="W820" s="240"/>
      <c r="X820" s="241"/>
      <c r="Y820" s="194"/>
      <c r="Z820" s="240"/>
      <c r="AA820" s="194"/>
      <c r="AB820" s="240"/>
      <c r="AC820" s="241"/>
      <c r="AD820" s="194"/>
      <c r="AE820" s="240"/>
      <c r="AF820" s="194"/>
      <c r="AG820" s="240"/>
      <c r="AH820" s="241"/>
      <c r="AI820" s="194"/>
      <c r="AJ820" s="240"/>
      <c r="AK820" s="194"/>
      <c r="AL820" s="240"/>
      <c r="AM820" s="241"/>
      <c r="AN820" s="194"/>
      <c r="AO820" s="240"/>
      <c r="AP820" s="194"/>
    </row>
    <row r="821" customFormat="false" ht="15.75" hidden="false" customHeight="true" outlineLevel="0" collapsed="false">
      <c r="K821" s="240"/>
      <c r="M821" s="240"/>
      <c r="N821" s="241"/>
      <c r="P821" s="240"/>
      <c r="R821" s="240"/>
      <c r="S821" s="241"/>
      <c r="T821" s="194"/>
      <c r="U821" s="240"/>
      <c r="V821" s="194"/>
      <c r="W821" s="240"/>
      <c r="X821" s="241"/>
      <c r="Y821" s="194"/>
      <c r="Z821" s="240"/>
      <c r="AA821" s="194"/>
      <c r="AB821" s="240"/>
      <c r="AC821" s="241"/>
      <c r="AD821" s="194"/>
      <c r="AE821" s="240"/>
      <c r="AF821" s="194"/>
      <c r="AG821" s="240"/>
      <c r="AH821" s="241"/>
      <c r="AI821" s="194"/>
      <c r="AJ821" s="240"/>
      <c r="AK821" s="194"/>
      <c r="AL821" s="240"/>
      <c r="AM821" s="241"/>
      <c r="AN821" s="194"/>
      <c r="AO821" s="240"/>
      <c r="AP821" s="194"/>
    </row>
    <row r="822" customFormat="false" ht="15.75" hidden="false" customHeight="true" outlineLevel="0" collapsed="false">
      <c r="K822" s="240"/>
      <c r="M822" s="240"/>
      <c r="N822" s="241"/>
      <c r="P822" s="240"/>
      <c r="R822" s="240"/>
      <c r="S822" s="241"/>
      <c r="T822" s="194"/>
      <c r="U822" s="240"/>
      <c r="V822" s="194"/>
      <c r="W822" s="240"/>
      <c r="X822" s="241"/>
      <c r="Y822" s="194"/>
      <c r="Z822" s="240"/>
      <c r="AA822" s="194"/>
      <c r="AB822" s="240"/>
      <c r="AC822" s="241"/>
      <c r="AD822" s="194"/>
      <c r="AE822" s="240"/>
      <c r="AF822" s="194"/>
      <c r="AG822" s="240"/>
      <c r="AH822" s="241"/>
      <c r="AI822" s="194"/>
      <c r="AJ822" s="240"/>
      <c r="AK822" s="194"/>
      <c r="AL822" s="240"/>
      <c r="AM822" s="241"/>
      <c r="AN822" s="194"/>
      <c r="AO822" s="240"/>
      <c r="AP822" s="194"/>
    </row>
    <row r="823" customFormat="false" ht="15.75" hidden="false" customHeight="true" outlineLevel="0" collapsed="false">
      <c r="K823" s="240"/>
      <c r="M823" s="240"/>
      <c r="N823" s="241"/>
      <c r="P823" s="240"/>
      <c r="R823" s="240"/>
      <c r="S823" s="241"/>
      <c r="T823" s="194"/>
      <c r="U823" s="240"/>
      <c r="V823" s="194"/>
      <c r="W823" s="240"/>
      <c r="X823" s="241"/>
      <c r="Y823" s="194"/>
      <c r="Z823" s="240"/>
      <c r="AA823" s="194"/>
      <c r="AB823" s="240"/>
      <c r="AC823" s="241"/>
      <c r="AD823" s="194"/>
      <c r="AE823" s="240"/>
      <c r="AF823" s="194"/>
      <c r="AG823" s="240"/>
      <c r="AH823" s="241"/>
      <c r="AI823" s="194"/>
      <c r="AJ823" s="240"/>
      <c r="AK823" s="194"/>
      <c r="AL823" s="240"/>
      <c r="AM823" s="241"/>
      <c r="AN823" s="194"/>
      <c r="AO823" s="240"/>
      <c r="AP823" s="194"/>
    </row>
    <row r="824" customFormat="false" ht="15.75" hidden="false" customHeight="true" outlineLevel="0" collapsed="false">
      <c r="K824" s="240"/>
      <c r="M824" s="240"/>
      <c r="N824" s="241"/>
      <c r="P824" s="240"/>
      <c r="R824" s="240"/>
      <c r="S824" s="241"/>
      <c r="T824" s="194"/>
      <c r="U824" s="240"/>
      <c r="V824" s="194"/>
      <c r="W824" s="240"/>
      <c r="X824" s="241"/>
      <c r="Y824" s="194"/>
      <c r="Z824" s="240"/>
      <c r="AA824" s="194"/>
      <c r="AB824" s="240"/>
      <c r="AC824" s="241"/>
      <c r="AD824" s="194"/>
      <c r="AE824" s="240"/>
      <c r="AF824" s="194"/>
      <c r="AG824" s="240"/>
      <c r="AH824" s="241"/>
      <c r="AI824" s="194"/>
      <c r="AJ824" s="240"/>
      <c r="AK824" s="194"/>
      <c r="AL824" s="240"/>
      <c r="AM824" s="241"/>
      <c r="AN824" s="194"/>
      <c r="AO824" s="240"/>
      <c r="AP824" s="194"/>
    </row>
    <row r="825" customFormat="false" ht="15.75" hidden="false" customHeight="true" outlineLevel="0" collapsed="false">
      <c r="K825" s="240"/>
      <c r="M825" s="240"/>
      <c r="N825" s="241"/>
      <c r="P825" s="240"/>
      <c r="R825" s="240"/>
      <c r="S825" s="241"/>
      <c r="T825" s="194"/>
      <c r="U825" s="240"/>
      <c r="V825" s="194"/>
      <c r="W825" s="240"/>
      <c r="X825" s="241"/>
      <c r="Y825" s="194"/>
      <c r="Z825" s="240"/>
      <c r="AA825" s="194"/>
      <c r="AB825" s="240"/>
      <c r="AC825" s="241"/>
      <c r="AD825" s="194"/>
      <c r="AE825" s="240"/>
      <c r="AF825" s="194"/>
      <c r="AG825" s="240"/>
      <c r="AH825" s="241"/>
      <c r="AI825" s="194"/>
      <c r="AJ825" s="240"/>
      <c r="AK825" s="194"/>
      <c r="AL825" s="240"/>
      <c r="AM825" s="241"/>
      <c r="AN825" s="194"/>
      <c r="AO825" s="240"/>
      <c r="AP825" s="194"/>
    </row>
    <row r="826" customFormat="false" ht="15.75" hidden="false" customHeight="true" outlineLevel="0" collapsed="false">
      <c r="K826" s="240"/>
      <c r="M826" s="240"/>
      <c r="N826" s="241"/>
      <c r="P826" s="240"/>
      <c r="R826" s="240"/>
      <c r="S826" s="241"/>
      <c r="T826" s="194"/>
      <c r="U826" s="240"/>
      <c r="V826" s="194"/>
      <c r="W826" s="240"/>
      <c r="X826" s="241"/>
      <c r="Y826" s="194"/>
      <c r="Z826" s="240"/>
      <c r="AA826" s="194"/>
      <c r="AB826" s="240"/>
      <c r="AC826" s="241"/>
      <c r="AD826" s="194"/>
      <c r="AE826" s="240"/>
      <c r="AF826" s="194"/>
      <c r="AG826" s="240"/>
      <c r="AH826" s="241"/>
      <c r="AI826" s="194"/>
      <c r="AJ826" s="240"/>
      <c r="AK826" s="194"/>
      <c r="AL826" s="240"/>
      <c r="AM826" s="241"/>
      <c r="AN826" s="194"/>
      <c r="AO826" s="240"/>
      <c r="AP826" s="194"/>
    </row>
    <row r="827" customFormat="false" ht="15.75" hidden="false" customHeight="true" outlineLevel="0" collapsed="false">
      <c r="K827" s="240"/>
      <c r="M827" s="240"/>
      <c r="N827" s="241"/>
      <c r="P827" s="240"/>
      <c r="R827" s="240"/>
      <c r="S827" s="241"/>
      <c r="T827" s="194"/>
      <c r="U827" s="240"/>
      <c r="V827" s="194"/>
      <c r="W827" s="240"/>
      <c r="X827" s="241"/>
      <c r="Y827" s="194"/>
      <c r="Z827" s="240"/>
      <c r="AA827" s="194"/>
      <c r="AB827" s="240"/>
      <c r="AC827" s="241"/>
      <c r="AD827" s="194"/>
      <c r="AE827" s="240"/>
      <c r="AF827" s="194"/>
      <c r="AG827" s="240"/>
      <c r="AH827" s="241"/>
      <c r="AI827" s="194"/>
      <c r="AJ827" s="240"/>
      <c r="AK827" s="194"/>
      <c r="AL827" s="240"/>
      <c r="AM827" s="241"/>
      <c r="AN827" s="194"/>
      <c r="AO827" s="240"/>
      <c r="AP827" s="194"/>
    </row>
    <row r="828" customFormat="false" ht="15.75" hidden="false" customHeight="true" outlineLevel="0" collapsed="false">
      <c r="K828" s="240"/>
      <c r="M828" s="240"/>
      <c r="N828" s="241"/>
      <c r="P828" s="240"/>
      <c r="R828" s="240"/>
      <c r="S828" s="241"/>
      <c r="T828" s="194"/>
      <c r="U828" s="240"/>
      <c r="V828" s="194"/>
      <c r="W828" s="240"/>
      <c r="X828" s="241"/>
      <c r="Y828" s="194"/>
      <c r="Z828" s="240"/>
      <c r="AA828" s="194"/>
      <c r="AB828" s="240"/>
      <c r="AC828" s="241"/>
      <c r="AD828" s="194"/>
      <c r="AE828" s="240"/>
      <c r="AF828" s="194"/>
      <c r="AG828" s="240"/>
      <c r="AH828" s="241"/>
      <c r="AI828" s="194"/>
      <c r="AJ828" s="240"/>
      <c r="AK828" s="194"/>
      <c r="AL828" s="240"/>
      <c r="AM828" s="241"/>
      <c r="AN828" s="194"/>
      <c r="AO828" s="240"/>
      <c r="AP828" s="194"/>
    </row>
    <row r="829" customFormat="false" ht="15.75" hidden="false" customHeight="true" outlineLevel="0" collapsed="false">
      <c r="K829" s="240"/>
      <c r="M829" s="240"/>
      <c r="N829" s="241"/>
      <c r="P829" s="240"/>
      <c r="R829" s="240"/>
      <c r="S829" s="241"/>
      <c r="T829" s="194"/>
      <c r="U829" s="240"/>
      <c r="V829" s="194"/>
      <c r="W829" s="240"/>
      <c r="X829" s="241"/>
      <c r="Y829" s="194"/>
      <c r="Z829" s="240"/>
      <c r="AA829" s="194"/>
      <c r="AB829" s="240"/>
      <c r="AC829" s="241"/>
      <c r="AD829" s="194"/>
      <c r="AE829" s="240"/>
      <c r="AF829" s="194"/>
      <c r="AG829" s="240"/>
      <c r="AH829" s="241"/>
      <c r="AI829" s="194"/>
      <c r="AJ829" s="240"/>
      <c r="AK829" s="194"/>
      <c r="AL829" s="240"/>
      <c r="AM829" s="241"/>
      <c r="AN829" s="194"/>
      <c r="AO829" s="240"/>
      <c r="AP829" s="194"/>
    </row>
    <row r="830" customFormat="false" ht="15.75" hidden="false" customHeight="true" outlineLevel="0" collapsed="false">
      <c r="K830" s="240"/>
      <c r="M830" s="240"/>
      <c r="N830" s="241"/>
      <c r="P830" s="240"/>
      <c r="R830" s="240"/>
      <c r="S830" s="241"/>
      <c r="T830" s="194"/>
      <c r="U830" s="240"/>
      <c r="V830" s="194"/>
      <c r="W830" s="240"/>
      <c r="X830" s="241"/>
      <c r="Y830" s="194"/>
      <c r="Z830" s="240"/>
      <c r="AA830" s="194"/>
      <c r="AB830" s="240"/>
      <c r="AC830" s="241"/>
      <c r="AD830" s="194"/>
      <c r="AE830" s="240"/>
      <c r="AF830" s="194"/>
      <c r="AG830" s="240"/>
      <c r="AH830" s="241"/>
      <c r="AI830" s="194"/>
      <c r="AJ830" s="240"/>
      <c r="AK830" s="194"/>
      <c r="AL830" s="240"/>
      <c r="AM830" s="241"/>
      <c r="AN830" s="194"/>
      <c r="AO830" s="240"/>
      <c r="AP830" s="194"/>
    </row>
    <row r="831" customFormat="false" ht="15.75" hidden="false" customHeight="true" outlineLevel="0" collapsed="false">
      <c r="K831" s="240"/>
      <c r="M831" s="240"/>
      <c r="N831" s="241"/>
      <c r="P831" s="240"/>
      <c r="R831" s="240"/>
      <c r="S831" s="241"/>
      <c r="T831" s="194"/>
      <c r="U831" s="240"/>
      <c r="V831" s="194"/>
      <c r="W831" s="240"/>
      <c r="X831" s="241"/>
      <c r="Y831" s="194"/>
      <c r="Z831" s="240"/>
      <c r="AA831" s="194"/>
      <c r="AB831" s="240"/>
      <c r="AC831" s="241"/>
      <c r="AD831" s="194"/>
      <c r="AE831" s="240"/>
      <c r="AF831" s="194"/>
      <c r="AG831" s="240"/>
      <c r="AH831" s="241"/>
      <c r="AI831" s="194"/>
      <c r="AJ831" s="240"/>
      <c r="AK831" s="194"/>
      <c r="AL831" s="240"/>
      <c r="AM831" s="241"/>
      <c r="AN831" s="194"/>
      <c r="AO831" s="240"/>
      <c r="AP831" s="194"/>
    </row>
    <row r="832" customFormat="false" ht="15.75" hidden="false" customHeight="true" outlineLevel="0" collapsed="false">
      <c r="K832" s="240"/>
      <c r="M832" s="240"/>
      <c r="N832" s="241"/>
      <c r="P832" s="240"/>
      <c r="R832" s="240"/>
      <c r="S832" s="241"/>
      <c r="T832" s="194"/>
      <c r="U832" s="240"/>
      <c r="V832" s="194"/>
      <c r="W832" s="240"/>
      <c r="X832" s="241"/>
      <c r="Y832" s="194"/>
      <c r="Z832" s="240"/>
      <c r="AA832" s="194"/>
      <c r="AB832" s="240"/>
      <c r="AC832" s="241"/>
      <c r="AD832" s="194"/>
      <c r="AE832" s="240"/>
      <c r="AF832" s="194"/>
      <c r="AG832" s="240"/>
      <c r="AH832" s="241"/>
      <c r="AI832" s="194"/>
      <c r="AJ832" s="240"/>
      <c r="AK832" s="194"/>
      <c r="AL832" s="240"/>
      <c r="AM832" s="241"/>
      <c r="AN832" s="194"/>
      <c r="AO832" s="240"/>
      <c r="AP832" s="194"/>
    </row>
    <row r="833" customFormat="false" ht="15.75" hidden="false" customHeight="true" outlineLevel="0" collapsed="false">
      <c r="K833" s="240"/>
      <c r="M833" s="240"/>
      <c r="N833" s="241"/>
      <c r="P833" s="240"/>
      <c r="R833" s="240"/>
      <c r="S833" s="241"/>
      <c r="T833" s="194"/>
      <c r="U833" s="240"/>
      <c r="V833" s="194"/>
      <c r="W833" s="240"/>
      <c r="X833" s="241"/>
      <c r="Y833" s="194"/>
      <c r="Z833" s="240"/>
      <c r="AA833" s="194"/>
      <c r="AB833" s="240"/>
      <c r="AC833" s="241"/>
      <c r="AD833" s="194"/>
      <c r="AE833" s="240"/>
      <c r="AF833" s="194"/>
      <c r="AG833" s="240"/>
      <c r="AH833" s="241"/>
      <c r="AI833" s="194"/>
      <c r="AJ833" s="240"/>
      <c r="AK833" s="194"/>
      <c r="AL833" s="240"/>
      <c r="AM833" s="241"/>
      <c r="AN833" s="194"/>
      <c r="AO833" s="240"/>
      <c r="AP833" s="194"/>
    </row>
    <row r="834" customFormat="false" ht="15.75" hidden="false" customHeight="true" outlineLevel="0" collapsed="false">
      <c r="K834" s="240"/>
      <c r="M834" s="240"/>
      <c r="N834" s="241"/>
      <c r="P834" s="240"/>
      <c r="R834" s="240"/>
      <c r="S834" s="241"/>
      <c r="T834" s="194"/>
      <c r="U834" s="240"/>
      <c r="V834" s="194"/>
      <c r="W834" s="240"/>
      <c r="X834" s="241"/>
      <c r="Y834" s="194"/>
      <c r="Z834" s="240"/>
      <c r="AA834" s="194"/>
      <c r="AB834" s="240"/>
      <c r="AC834" s="241"/>
      <c r="AD834" s="194"/>
      <c r="AE834" s="240"/>
      <c r="AF834" s="194"/>
      <c r="AG834" s="240"/>
      <c r="AH834" s="241"/>
      <c r="AI834" s="194"/>
      <c r="AJ834" s="240"/>
      <c r="AK834" s="194"/>
      <c r="AL834" s="240"/>
      <c r="AM834" s="241"/>
      <c r="AN834" s="194"/>
      <c r="AO834" s="240"/>
      <c r="AP834" s="194"/>
    </row>
    <row r="835" customFormat="false" ht="15.75" hidden="false" customHeight="true" outlineLevel="0" collapsed="false">
      <c r="K835" s="240"/>
      <c r="M835" s="240"/>
      <c r="N835" s="241"/>
      <c r="P835" s="240"/>
      <c r="R835" s="240"/>
      <c r="S835" s="241"/>
      <c r="T835" s="194"/>
      <c r="U835" s="240"/>
      <c r="V835" s="194"/>
      <c r="W835" s="240"/>
      <c r="X835" s="241"/>
      <c r="Y835" s="194"/>
      <c r="Z835" s="240"/>
      <c r="AA835" s="194"/>
      <c r="AB835" s="240"/>
      <c r="AC835" s="241"/>
      <c r="AD835" s="194"/>
      <c r="AE835" s="240"/>
      <c r="AF835" s="194"/>
      <c r="AG835" s="240"/>
      <c r="AH835" s="241"/>
      <c r="AI835" s="194"/>
      <c r="AJ835" s="240"/>
      <c r="AK835" s="194"/>
      <c r="AL835" s="240"/>
      <c r="AM835" s="241"/>
      <c r="AN835" s="194"/>
      <c r="AO835" s="240"/>
      <c r="AP835" s="194"/>
    </row>
    <row r="836" customFormat="false" ht="15.75" hidden="false" customHeight="true" outlineLevel="0" collapsed="false">
      <c r="K836" s="240"/>
      <c r="M836" s="240"/>
      <c r="N836" s="241"/>
      <c r="P836" s="240"/>
      <c r="R836" s="240"/>
      <c r="S836" s="241"/>
      <c r="T836" s="194"/>
      <c r="U836" s="240"/>
      <c r="V836" s="194"/>
      <c r="W836" s="240"/>
      <c r="X836" s="241"/>
      <c r="Y836" s="194"/>
      <c r="Z836" s="240"/>
      <c r="AA836" s="194"/>
      <c r="AB836" s="240"/>
      <c r="AC836" s="241"/>
      <c r="AD836" s="194"/>
      <c r="AE836" s="240"/>
      <c r="AF836" s="194"/>
      <c r="AG836" s="240"/>
      <c r="AH836" s="241"/>
      <c r="AI836" s="194"/>
      <c r="AJ836" s="240"/>
      <c r="AK836" s="194"/>
      <c r="AL836" s="240"/>
      <c r="AM836" s="241"/>
      <c r="AN836" s="194"/>
      <c r="AO836" s="240"/>
      <c r="AP836" s="194"/>
    </row>
    <row r="837" customFormat="false" ht="15.75" hidden="false" customHeight="true" outlineLevel="0" collapsed="false">
      <c r="K837" s="240"/>
      <c r="M837" s="240"/>
      <c r="N837" s="241"/>
      <c r="P837" s="240"/>
      <c r="R837" s="240"/>
      <c r="S837" s="241"/>
      <c r="T837" s="194"/>
      <c r="U837" s="240"/>
      <c r="V837" s="194"/>
      <c r="W837" s="240"/>
      <c r="X837" s="241"/>
      <c r="Y837" s="194"/>
      <c r="Z837" s="240"/>
      <c r="AA837" s="194"/>
      <c r="AB837" s="240"/>
      <c r="AC837" s="241"/>
      <c r="AD837" s="194"/>
      <c r="AE837" s="240"/>
      <c r="AF837" s="194"/>
      <c r="AG837" s="240"/>
      <c r="AH837" s="241"/>
      <c r="AI837" s="194"/>
      <c r="AJ837" s="240"/>
      <c r="AK837" s="194"/>
      <c r="AL837" s="240"/>
      <c r="AM837" s="241"/>
      <c r="AN837" s="194"/>
      <c r="AO837" s="240"/>
      <c r="AP837" s="194"/>
    </row>
    <row r="838" customFormat="false" ht="15.75" hidden="false" customHeight="true" outlineLevel="0" collapsed="false">
      <c r="K838" s="240"/>
      <c r="M838" s="240"/>
      <c r="N838" s="241"/>
      <c r="P838" s="240"/>
      <c r="R838" s="240"/>
      <c r="S838" s="241"/>
      <c r="T838" s="194"/>
      <c r="U838" s="240"/>
      <c r="V838" s="194"/>
      <c r="W838" s="240"/>
      <c r="X838" s="241"/>
      <c r="Y838" s="194"/>
      <c r="Z838" s="240"/>
      <c r="AA838" s="194"/>
      <c r="AB838" s="240"/>
      <c r="AC838" s="241"/>
      <c r="AD838" s="194"/>
      <c r="AE838" s="240"/>
      <c r="AF838" s="194"/>
      <c r="AG838" s="240"/>
      <c r="AH838" s="241"/>
      <c r="AI838" s="194"/>
      <c r="AJ838" s="240"/>
      <c r="AK838" s="194"/>
      <c r="AL838" s="240"/>
      <c r="AM838" s="241"/>
      <c r="AN838" s="194"/>
      <c r="AO838" s="240"/>
      <c r="AP838" s="194"/>
    </row>
    <row r="839" customFormat="false" ht="15.75" hidden="false" customHeight="true" outlineLevel="0" collapsed="false">
      <c r="K839" s="240"/>
      <c r="M839" s="240"/>
      <c r="N839" s="241"/>
      <c r="P839" s="240"/>
      <c r="R839" s="240"/>
      <c r="S839" s="241"/>
      <c r="T839" s="194"/>
      <c r="U839" s="240"/>
      <c r="V839" s="194"/>
      <c r="W839" s="240"/>
      <c r="X839" s="241"/>
      <c r="Y839" s="194"/>
      <c r="Z839" s="240"/>
      <c r="AA839" s="194"/>
      <c r="AB839" s="240"/>
      <c r="AC839" s="241"/>
      <c r="AD839" s="194"/>
      <c r="AE839" s="240"/>
      <c r="AF839" s="194"/>
      <c r="AG839" s="240"/>
      <c r="AH839" s="241"/>
      <c r="AI839" s="194"/>
      <c r="AJ839" s="240"/>
      <c r="AK839" s="194"/>
      <c r="AL839" s="240"/>
      <c r="AM839" s="241"/>
      <c r="AN839" s="194"/>
      <c r="AO839" s="240"/>
      <c r="AP839" s="194"/>
    </row>
    <row r="840" customFormat="false" ht="15.75" hidden="false" customHeight="true" outlineLevel="0" collapsed="false">
      <c r="K840" s="240"/>
      <c r="M840" s="240"/>
      <c r="N840" s="241"/>
      <c r="P840" s="240"/>
      <c r="R840" s="240"/>
      <c r="S840" s="241"/>
      <c r="T840" s="194"/>
      <c r="U840" s="240"/>
      <c r="V840" s="194"/>
      <c r="W840" s="240"/>
      <c r="X840" s="241"/>
      <c r="Y840" s="194"/>
      <c r="Z840" s="240"/>
      <c r="AA840" s="194"/>
      <c r="AB840" s="240"/>
      <c r="AC840" s="241"/>
      <c r="AD840" s="194"/>
      <c r="AE840" s="240"/>
      <c r="AF840" s="194"/>
      <c r="AG840" s="240"/>
      <c r="AH840" s="241"/>
      <c r="AI840" s="194"/>
      <c r="AJ840" s="240"/>
      <c r="AK840" s="194"/>
      <c r="AL840" s="240"/>
      <c r="AM840" s="241"/>
      <c r="AN840" s="194"/>
      <c r="AO840" s="240"/>
      <c r="AP840" s="194"/>
    </row>
    <row r="841" customFormat="false" ht="15.75" hidden="false" customHeight="true" outlineLevel="0" collapsed="false">
      <c r="K841" s="240"/>
      <c r="M841" s="240"/>
      <c r="N841" s="241"/>
      <c r="P841" s="240"/>
      <c r="R841" s="240"/>
      <c r="S841" s="241"/>
      <c r="T841" s="194"/>
      <c r="U841" s="240"/>
      <c r="V841" s="194"/>
      <c r="W841" s="240"/>
      <c r="X841" s="241"/>
      <c r="Y841" s="194"/>
      <c r="Z841" s="240"/>
      <c r="AA841" s="194"/>
      <c r="AB841" s="240"/>
      <c r="AC841" s="241"/>
      <c r="AD841" s="194"/>
      <c r="AE841" s="240"/>
      <c r="AF841" s="194"/>
      <c r="AG841" s="240"/>
      <c r="AH841" s="241"/>
      <c r="AI841" s="194"/>
      <c r="AJ841" s="240"/>
      <c r="AK841" s="194"/>
      <c r="AL841" s="240"/>
      <c r="AM841" s="241"/>
      <c r="AN841" s="194"/>
      <c r="AO841" s="240"/>
      <c r="AP841" s="194"/>
    </row>
    <row r="842" customFormat="false" ht="15.75" hidden="false" customHeight="true" outlineLevel="0" collapsed="false">
      <c r="K842" s="240"/>
      <c r="M842" s="240"/>
      <c r="N842" s="241"/>
      <c r="P842" s="240"/>
      <c r="R842" s="240"/>
      <c r="S842" s="241"/>
      <c r="T842" s="194"/>
      <c r="U842" s="240"/>
      <c r="V842" s="194"/>
      <c r="W842" s="240"/>
      <c r="X842" s="241"/>
      <c r="Y842" s="194"/>
      <c r="Z842" s="240"/>
      <c r="AA842" s="194"/>
      <c r="AB842" s="240"/>
      <c r="AC842" s="241"/>
      <c r="AD842" s="194"/>
      <c r="AE842" s="240"/>
      <c r="AF842" s="194"/>
      <c r="AG842" s="240"/>
      <c r="AH842" s="241"/>
      <c r="AI842" s="194"/>
      <c r="AJ842" s="240"/>
      <c r="AK842" s="194"/>
      <c r="AL842" s="240"/>
      <c r="AM842" s="241"/>
      <c r="AN842" s="194"/>
      <c r="AO842" s="240"/>
      <c r="AP842" s="194"/>
    </row>
    <row r="843" customFormat="false" ht="15.75" hidden="false" customHeight="true" outlineLevel="0" collapsed="false">
      <c r="K843" s="240"/>
      <c r="M843" s="240"/>
      <c r="N843" s="241"/>
      <c r="P843" s="240"/>
      <c r="R843" s="240"/>
      <c r="S843" s="241"/>
      <c r="T843" s="194"/>
      <c r="U843" s="240"/>
      <c r="V843" s="194"/>
      <c r="W843" s="240"/>
      <c r="X843" s="241"/>
      <c r="Y843" s="194"/>
      <c r="Z843" s="240"/>
      <c r="AA843" s="194"/>
      <c r="AB843" s="240"/>
      <c r="AC843" s="241"/>
      <c r="AD843" s="194"/>
      <c r="AE843" s="240"/>
      <c r="AF843" s="194"/>
      <c r="AG843" s="240"/>
      <c r="AH843" s="241"/>
      <c r="AI843" s="194"/>
      <c r="AJ843" s="240"/>
      <c r="AK843" s="194"/>
      <c r="AL843" s="240"/>
      <c r="AM843" s="241"/>
      <c r="AN843" s="194"/>
      <c r="AO843" s="240"/>
      <c r="AP843" s="194"/>
    </row>
    <row r="844" customFormat="false" ht="15.75" hidden="false" customHeight="true" outlineLevel="0" collapsed="false">
      <c r="K844" s="240"/>
      <c r="M844" s="240"/>
      <c r="N844" s="241"/>
      <c r="P844" s="240"/>
      <c r="R844" s="240"/>
      <c r="S844" s="241"/>
      <c r="T844" s="194"/>
      <c r="U844" s="240"/>
      <c r="V844" s="194"/>
      <c r="W844" s="240"/>
      <c r="X844" s="241"/>
      <c r="Y844" s="194"/>
      <c r="Z844" s="240"/>
      <c r="AA844" s="194"/>
      <c r="AB844" s="240"/>
      <c r="AC844" s="241"/>
      <c r="AD844" s="194"/>
      <c r="AE844" s="240"/>
      <c r="AF844" s="194"/>
      <c r="AG844" s="240"/>
      <c r="AH844" s="241"/>
      <c r="AI844" s="194"/>
      <c r="AJ844" s="240"/>
      <c r="AK844" s="194"/>
      <c r="AL844" s="240"/>
      <c r="AM844" s="241"/>
      <c r="AN844" s="194"/>
      <c r="AO844" s="240"/>
      <c r="AP844" s="194"/>
    </row>
    <row r="845" customFormat="false" ht="15.75" hidden="false" customHeight="true" outlineLevel="0" collapsed="false">
      <c r="K845" s="240"/>
      <c r="M845" s="240"/>
      <c r="N845" s="241"/>
      <c r="P845" s="240"/>
      <c r="R845" s="240"/>
      <c r="S845" s="241"/>
      <c r="T845" s="194"/>
      <c r="U845" s="240"/>
      <c r="V845" s="194"/>
      <c r="W845" s="240"/>
      <c r="X845" s="241"/>
      <c r="Y845" s="194"/>
      <c r="Z845" s="240"/>
      <c r="AA845" s="194"/>
      <c r="AB845" s="240"/>
      <c r="AC845" s="241"/>
      <c r="AD845" s="194"/>
      <c r="AE845" s="240"/>
      <c r="AF845" s="194"/>
      <c r="AG845" s="240"/>
      <c r="AH845" s="241"/>
      <c r="AI845" s="194"/>
      <c r="AJ845" s="240"/>
      <c r="AK845" s="194"/>
      <c r="AL845" s="240"/>
      <c r="AM845" s="241"/>
      <c r="AN845" s="194"/>
      <c r="AO845" s="240"/>
      <c r="AP845" s="194"/>
    </row>
    <row r="846" customFormat="false" ht="15.75" hidden="false" customHeight="true" outlineLevel="0" collapsed="false">
      <c r="K846" s="240"/>
      <c r="M846" s="240"/>
      <c r="N846" s="241"/>
      <c r="P846" s="240"/>
      <c r="R846" s="240"/>
      <c r="S846" s="241"/>
      <c r="T846" s="194"/>
      <c r="U846" s="240"/>
      <c r="V846" s="194"/>
      <c r="W846" s="240"/>
      <c r="X846" s="241"/>
      <c r="Y846" s="194"/>
      <c r="Z846" s="240"/>
      <c r="AA846" s="194"/>
      <c r="AB846" s="240"/>
      <c r="AC846" s="241"/>
      <c r="AD846" s="194"/>
      <c r="AE846" s="240"/>
      <c r="AF846" s="194"/>
      <c r="AG846" s="240"/>
      <c r="AH846" s="241"/>
      <c r="AI846" s="194"/>
      <c r="AJ846" s="240"/>
      <c r="AK846" s="194"/>
      <c r="AL846" s="240"/>
      <c r="AM846" s="241"/>
      <c r="AN846" s="194"/>
      <c r="AO846" s="240"/>
      <c r="AP846" s="194"/>
    </row>
    <row r="847" customFormat="false" ht="15.75" hidden="false" customHeight="true" outlineLevel="0" collapsed="false">
      <c r="K847" s="240"/>
      <c r="M847" s="240"/>
      <c r="N847" s="241"/>
      <c r="P847" s="240"/>
      <c r="R847" s="240"/>
      <c r="S847" s="241"/>
      <c r="T847" s="194"/>
      <c r="U847" s="240"/>
      <c r="V847" s="194"/>
      <c r="W847" s="240"/>
      <c r="X847" s="241"/>
      <c r="Y847" s="194"/>
      <c r="Z847" s="240"/>
      <c r="AA847" s="194"/>
      <c r="AB847" s="240"/>
      <c r="AC847" s="241"/>
      <c r="AD847" s="194"/>
      <c r="AE847" s="240"/>
      <c r="AF847" s="194"/>
      <c r="AG847" s="240"/>
      <c r="AH847" s="241"/>
      <c r="AI847" s="194"/>
      <c r="AJ847" s="240"/>
      <c r="AK847" s="194"/>
      <c r="AL847" s="240"/>
      <c r="AM847" s="241"/>
      <c r="AN847" s="194"/>
      <c r="AO847" s="240"/>
      <c r="AP847" s="194"/>
    </row>
    <row r="848" customFormat="false" ht="15.75" hidden="false" customHeight="true" outlineLevel="0" collapsed="false">
      <c r="K848" s="240"/>
      <c r="M848" s="240"/>
      <c r="N848" s="241"/>
      <c r="P848" s="240"/>
      <c r="R848" s="240"/>
      <c r="S848" s="241"/>
      <c r="T848" s="194"/>
      <c r="U848" s="240"/>
      <c r="V848" s="194"/>
      <c r="W848" s="240"/>
      <c r="X848" s="241"/>
      <c r="Y848" s="194"/>
      <c r="Z848" s="240"/>
      <c r="AA848" s="194"/>
      <c r="AB848" s="240"/>
      <c r="AC848" s="241"/>
      <c r="AD848" s="194"/>
      <c r="AE848" s="240"/>
      <c r="AF848" s="194"/>
      <c r="AG848" s="240"/>
      <c r="AH848" s="241"/>
      <c r="AI848" s="194"/>
      <c r="AJ848" s="240"/>
      <c r="AK848" s="194"/>
      <c r="AL848" s="240"/>
      <c r="AM848" s="241"/>
      <c r="AN848" s="194"/>
      <c r="AO848" s="240"/>
      <c r="AP848" s="194"/>
    </row>
    <row r="849" customFormat="false" ht="15.75" hidden="false" customHeight="true" outlineLevel="0" collapsed="false">
      <c r="K849" s="240"/>
      <c r="M849" s="240"/>
      <c r="N849" s="241"/>
      <c r="P849" s="240"/>
      <c r="R849" s="240"/>
      <c r="S849" s="241"/>
      <c r="T849" s="194"/>
      <c r="U849" s="240"/>
      <c r="V849" s="194"/>
      <c r="W849" s="240"/>
      <c r="X849" s="241"/>
      <c r="Y849" s="194"/>
      <c r="Z849" s="240"/>
      <c r="AA849" s="194"/>
      <c r="AB849" s="240"/>
      <c r="AC849" s="241"/>
      <c r="AD849" s="194"/>
      <c r="AE849" s="240"/>
      <c r="AF849" s="194"/>
      <c r="AG849" s="240"/>
      <c r="AH849" s="241"/>
      <c r="AI849" s="194"/>
      <c r="AJ849" s="240"/>
      <c r="AK849" s="194"/>
      <c r="AL849" s="240"/>
      <c r="AM849" s="241"/>
      <c r="AN849" s="194"/>
      <c r="AO849" s="240"/>
      <c r="AP849" s="194"/>
    </row>
    <row r="850" customFormat="false" ht="15.75" hidden="false" customHeight="true" outlineLevel="0" collapsed="false">
      <c r="K850" s="240"/>
      <c r="M850" s="240"/>
      <c r="N850" s="241"/>
      <c r="P850" s="240"/>
      <c r="R850" s="240"/>
      <c r="S850" s="241"/>
      <c r="T850" s="194"/>
      <c r="U850" s="240"/>
      <c r="V850" s="194"/>
      <c r="W850" s="240"/>
      <c r="X850" s="241"/>
      <c r="Y850" s="194"/>
      <c r="Z850" s="240"/>
      <c r="AA850" s="194"/>
      <c r="AB850" s="240"/>
      <c r="AC850" s="241"/>
      <c r="AD850" s="194"/>
      <c r="AE850" s="240"/>
      <c r="AF850" s="194"/>
      <c r="AG850" s="240"/>
      <c r="AH850" s="241"/>
      <c r="AI850" s="194"/>
      <c r="AJ850" s="240"/>
      <c r="AK850" s="194"/>
      <c r="AL850" s="240"/>
      <c r="AM850" s="241"/>
      <c r="AN850" s="194"/>
      <c r="AO850" s="240"/>
      <c r="AP850" s="194"/>
    </row>
    <row r="851" customFormat="false" ht="15.75" hidden="false" customHeight="true" outlineLevel="0" collapsed="false">
      <c r="K851" s="240"/>
      <c r="M851" s="240"/>
      <c r="N851" s="241"/>
      <c r="P851" s="240"/>
      <c r="R851" s="240"/>
      <c r="S851" s="241"/>
      <c r="T851" s="194"/>
      <c r="U851" s="240"/>
      <c r="V851" s="194"/>
      <c r="W851" s="240"/>
      <c r="X851" s="241"/>
      <c r="Y851" s="194"/>
      <c r="Z851" s="240"/>
      <c r="AA851" s="194"/>
      <c r="AB851" s="240"/>
      <c r="AC851" s="241"/>
      <c r="AD851" s="194"/>
      <c r="AE851" s="240"/>
      <c r="AF851" s="194"/>
      <c r="AG851" s="240"/>
      <c r="AH851" s="241"/>
      <c r="AI851" s="194"/>
      <c r="AJ851" s="240"/>
      <c r="AK851" s="194"/>
      <c r="AL851" s="240"/>
      <c r="AM851" s="241"/>
      <c r="AN851" s="194"/>
      <c r="AO851" s="240"/>
      <c r="AP851" s="194"/>
    </row>
    <row r="852" customFormat="false" ht="15.75" hidden="false" customHeight="true" outlineLevel="0" collapsed="false">
      <c r="K852" s="240"/>
      <c r="M852" s="240"/>
      <c r="N852" s="241"/>
      <c r="P852" s="240"/>
      <c r="R852" s="240"/>
      <c r="S852" s="241"/>
      <c r="T852" s="194"/>
      <c r="U852" s="240"/>
      <c r="V852" s="194"/>
      <c r="W852" s="240"/>
      <c r="X852" s="241"/>
      <c r="Y852" s="194"/>
      <c r="Z852" s="240"/>
      <c r="AA852" s="194"/>
      <c r="AB852" s="240"/>
      <c r="AC852" s="241"/>
      <c r="AD852" s="194"/>
      <c r="AE852" s="240"/>
      <c r="AF852" s="194"/>
      <c r="AG852" s="240"/>
      <c r="AH852" s="241"/>
      <c r="AI852" s="194"/>
      <c r="AJ852" s="240"/>
      <c r="AK852" s="194"/>
      <c r="AL852" s="240"/>
      <c r="AM852" s="241"/>
      <c r="AN852" s="194"/>
      <c r="AO852" s="240"/>
      <c r="AP852" s="194"/>
    </row>
    <row r="853" customFormat="false" ht="15.75" hidden="false" customHeight="true" outlineLevel="0" collapsed="false">
      <c r="K853" s="240"/>
      <c r="M853" s="240"/>
      <c r="N853" s="241"/>
      <c r="P853" s="240"/>
      <c r="R853" s="240"/>
      <c r="S853" s="241"/>
      <c r="T853" s="194"/>
      <c r="U853" s="240"/>
      <c r="V853" s="194"/>
      <c r="W853" s="240"/>
      <c r="X853" s="241"/>
      <c r="Y853" s="194"/>
      <c r="Z853" s="240"/>
      <c r="AA853" s="194"/>
      <c r="AB853" s="240"/>
      <c r="AC853" s="241"/>
      <c r="AD853" s="194"/>
      <c r="AE853" s="240"/>
      <c r="AF853" s="194"/>
      <c r="AG853" s="240"/>
      <c r="AH853" s="241"/>
      <c r="AI853" s="194"/>
      <c r="AJ853" s="240"/>
      <c r="AK853" s="194"/>
      <c r="AL853" s="240"/>
      <c r="AM853" s="241"/>
      <c r="AN853" s="194"/>
      <c r="AO853" s="240"/>
      <c r="AP853" s="194"/>
    </row>
    <row r="854" customFormat="false" ht="15.75" hidden="false" customHeight="true" outlineLevel="0" collapsed="false">
      <c r="K854" s="240"/>
      <c r="M854" s="240"/>
      <c r="N854" s="241"/>
      <c r="P854" s="240"/>
      <c r="R854" s="240"/>
      <c r="S854" s="241"/>
      <c r="T854" s="194"/>
      <c r="U854" s="240"/>
      <c r="V854" s="194"/>
      <c r="W854" s="240"/>
      <c r="X854" s="241"/>
      <c r="Y854" s="194"/>
      <c r="Z854" s="240"/>
      <c r="AA854" s="194"/>
      <c r="AB854" s="240"/>
      <c r="AC854" s="241"/>
      <c r="AD854" s="194"/>
      <c r="AE854" s="240"/>
      <c r="AF854" s="194"/>
      <c r="AG854" s="240"/>
      <c r="AH854" s="241"/>
      <c r="AI854" s="194"/>
      <c r="AJ854" s="240"/>
      <c r="AK854" s="194"/>
      <c r="AL854" s="240"/>
      <c r="AM854" s="241"/>
      <c r="AN854" s="194"/>
      <c r="AO854" s="240"/>
      <c r="AP854" s="194"/>
    </row>
    <row r="855" customFormat="false" ht="15.75" hidden="false" customHeight="true" outlineLevel="0" collapsed="false">
      <c r="K855" s="240"/>
      <c r="M855" s="240"/>
      <c r="N855" s="241"/>
      <c r="P855" s="240"/>
      <c r="R855" s="240"/>
      <c r="S855" s="241"/>
      <c r="T855" s="194"/>
      <c r="U855" s="240"/>
      <c r="V855" s="194"/>
      <c r="W855" s="240"/>
      <c r="X855" s="241"/>
      <c r="Y855" s="194"/>
      <c r="Z855" s="240"/>
      <c r="AA855" s="194"/>
      <c r="AB855" s="240"/>
      <c r="AC855" s="241"/>
      <c r="AD855" s="194"/>
      <c r="AE855" s="240"/>
      <c r="AF855" s="194"/>
      <c r="AG855" s="240"/>
      <c r="AH855" s="241"/>
      <c r="AI855" s="194"/>
      <c r="AJ855" s="240"/>
      <c r="AK855" s="194"/>
      <c r="AL855" s="240"/>
      <c r="AM855" s="241"/>
      <c r="AN855" s="194"/>
      <c r="AO855" s="240"/>
      <c r="AP855" s="194"/>
    </row>
    <row r="856" customFormat="false" ht="15.75" hidden="false" customHeight="true" outlineLevel="0" collapsed="false">
      <c r="K856" s="240"/>
      <c r="M856" s="240"/>
      <c r="N856" s="241"/>
      <c r="P856" s="240"/>
      <c r="R856" s="240"/>
      <c r="S856" s="241"/>
      <c r="T856" s="194"/>
      <c r="U856" s="240"/>
      <c r="V856" s="194"/>
      <c r="W856" s="240"/>
      <c r="X856" s="241"/>
      <c r="Y856" s="194"/>
      <c r="Z856" s="240"/>
      <c r="AA856" s="194"/>
      <c r="AB856" s="240"/>
      <c r="AC856" s="241"/>
      <c r="AD856" s="194"/>
      <c r="AE856" s="240"/>
      <c r="AF856" s="194"/>
      <c r="AG856" s="240"/>
      <c r="AH856" s="241"/>
      <c r="AI856" s="194"/>
      <c r="AJ856" s="240"/>
      <c r="AK856" s="194"/>
      <c r="AL856" s="240"/>
      <c r="AM856" s="241"/>
      <c r="AN856" s="194"/>
      <c r="AO856" s="240"/>
      <c r="AP856" s="194"/>
    </row>
    <row r="857" customFormat="false" ht="15.75" hidden="false" customHeight="true" outlineLevel="0" collapsed="false">
      <c r="K857" s="240"/>
      <c r="M857" s="240"/>
      <c r="N857" s="241"/>
      <c r="P857" s="240"/>
      <c r="R857" s="240"/>
      <c r="S857" s="241"/>
      <c r="T857" s="194"/>
      <c r="U857" s="240"/>
      <c r="V857" s="194"/>
      <c r="W857" s="240"/>
      <c r="X857" s="241"/>
      <c r="Y857" s="194"/>
      <c r="Z857" s="240"/>
      <c r="AA857" s="194"/>
      <c r="AB857" s="240"/>
      <c r="AC857" s="241"/>
      <c r="AD857" s="194"/>
      <c r="AE857" s="240"/>
      <c r="AF857" s="194"/>
      <c r="AG857" s="240"/>
      <c r="AH857" s="241"/>
      <c r="AI857" s="194"/>
      <c r="AJ857" s="240"/>
      <c r="AK857" s="194"/>
      <c r="AL857" s="240"/>
      <c r="AM857" s="241"/>
      <c r="AN857" s="194"/>
      <c r="AO857" s="240"/>
      <c r="AP857" s="194"/>
    </row>
    <row r="858" customFormat="false" ht="15.75" hidden="false" customHeight="true" outlineLevel="0" collapsed="false">
      <c r="K858" s="240"/>
      <c r="M858" s="240"/>
      <c r="N858" s="241"/>
      <c r="P858" s="240"/>
      <c r="R858" s="240"/>
      <c r="S858" s="241"/>
      <c r="T858" s="194"/>
      <c r="U858" s="240"/>
      <c r="V858" s="194"/>
      <c r="W858" s="240"/>
      <c r="X858" s="241"/>
      <c r="Y858" s="194"/>
      <c r="Z858" s="240"/>
      <c r="AA858" s="194"/>
      <c r="AB858" s="240"/>
      <c r="AC858" s="241"/>
      <c r="AD858" s="194"/>
      <c r="AE858" s="240"/>
      <c r="AF858" s="194"/>
      <c r="AG858" s="240"/>
      <c r="AH858" s="241"/>
      <c r="AI858" s="194"/>
      <c r="AJ858" s="240"/>
      <c r="AK858" s="194"/>
      <c r="AL858" s="240"/>
      <c r="AM858" s="241"/>
      <c r="AN858" s="194"/>
      <c r="AO858" s="240"/>
      <c r="AP858" s="194"/>
    </row>
    <row r="859" customFormat="false" ht="15.75" hidden="false" customHeight="true" outlineLevel="0" collapsed="false">
      <c r="K859" s="240"/>
      <c r="M859" s="240"/>
      <c r="N859" s="241"/>
      <c r="P859" s="240"/>
      <c r="R859" s="240"/>
      <c r="S859" s="241"/>
      <c r="T859" s="194"/>
      <c r="U859" s="240"/>
      <c r="V859" s="194"/>
      <c r="W859" s="240"/>
      <c r="X859" s="241"/>
      <c r="Y859" s="194"/>
      <c r="Z859" s="240"/>
      <c r="AA859" s="194"/>
      <c r="AB859" s="240"/>
      <c r="AC859" s="241"/>
      <c r="AD859" s="194"/>
      <c r="AE859" s="240"/>
      <c r="AF859" s="194"/>
      <c r="AG859" s="240"/>
      <c r="AH859" s="241"/>
      <c r="AI859" s="194"/>
      <c r="AJ859" s="240"/>
      <c r="AK859" s="194"/>
      <c r="AL859" s="240"/>
      <c r="AM859" s="241"/>
      <c r="AN859" s="194"/>
      <c r="AO859" s="240"/>
      <c r="AP859" s="194"/>
    </row>
    <row r="860" customFormat="false" ht="15.75" hidden="false" customHeight="true" outlineLevel="0" collapsed="false">
      <c r="K860" s="240"/>
      <c r="M860" s="240"/>
      <c r="N860" s="241"/>
      <c r="P860" s="240"/>
      <c r="R860" s="240"/>
      <c r="S860" s="241"/>
      <c r="T860" s="194"/>
      <c r="U860" s="240"/>
      <c r="V860" s="194"/>
      <c r="W860" s="240"/>
      <c r="X860" s="241"/>
      <c r="Y860" s="194"/>
      <c r="Z860" s="240"/>
      <c r="AA860" s="194"/>
      <c r="AB860" s="240"/>
      <c r="AC860" s="241"/>
      <c r="AD860" s="194"/>
      <c r="AE860" s="240"/>
      <c r="AF860" s="194"/>
      <c r="AG860" s="240"/>
      <c r="AH860" s="241"/>
      <c r="AI860" s="194"/>
      <c r="AJ860" s="240"/>
      <c r="AK860" s="194"/>
      <c r="AL860" s="240"/>
      <c r="AM860" s="241"/>
      <c r="AN860" s="194"/>
      <c r="AO860" s="240"/>
      <c r="AP860" s="194"/>
    </row>
    <row r="861" customFormat="false" ht="15.75" hidden="false" customHeight="true" outlineLevel="0" collapsed="false">
      <c r="K861" s="240"/>
      <c r="M861" s="240"/>
      <c r="N861" s="241"/>
      <c r="P861" s="240"/>
      <c r="R861" s="240"/>
      <c r="S861" s="241"/>
      <c r="T861" s="194"/>
      <c r="U861" s="240"/>
      <c r="V861" s="194"/>
      <c r="W861" s="240"/>
      <c r="X861" s="241"/>
      <c r="Y861" s="194"/>
      <c r="Z861" s="240"/>
      <c r="AA861" s="194"/>
      <c r="AB861" s="240"/>
      <c r="AC861" s="241"/>
      <c r="AD861" s="194"/>
      <c r="AE861" s="240"/>
      <c r="AF861" s="194"/>
      <c r="AG861" s="240"/>
      <c r="AH861" s="241"/>
      <c r="AI861" s="194"/>
      <c r="AJ861" s="240"/>
      <c r="AK861" s="194"/>
      <c r="AL861" s="240"/>
      <c r="AM861" s="241"/>
      <c r="AN861" s="194"/>
      <c r="AO861" s="240"/>
      <c r="AP861" s="194"/>
    </row>
    <row r="862" customFormat="false" ht="15.75" hidden="false" customHeight="true" outlineLevel="0" collapsed="false">
      <c r="K862" s="240"/>
      <c r="M862" s="240"/>
      <c r="N862" s="241"/>
      <c r="P862" s="240"/>
      <c r="R862" s="240"/>
      <c r="S862" s="241"/>
      <c r="T862" s="194"/>
      <c r="U862" s="240"/>
      <c r="V862" s="194"/>
      <c r="W862" s="240"/>
      <c r="X862" s="241"/>
      <c r="Y862" s="194"/>
      <c r="Z862" s="240"/>
      <c r="AA862" s="194"/>
      <c r="AB862" s="240"/>
      <c r="AC862" s="241"/>
      <c r="AD862" s="194"/>
      <c r="AE862" s="240"/>
      <c r="AF862" s="194"/>
      <c r="AG862" s="240"/>
      <c r="AH862" s="241"/>
      <c r="AI862" s="194"/>
      <c r="AJ862" s="240"/>
      <c r="AK862" s="194"/>
      <c r="AL862" s="240"/>
      <c r="AM862" s="241"/>
      <c r="AN862" s="194"/>
      <c r="AO862" s="240"/>
      <c r="AP862" s="194"/>
    </row>
    <row r="863" customFormat="false" ht="15.75" hidden="false" customHeight="true" outlineLevel="0" collapsed="false">
      <c r="K863" s="240"/>
      <c r="M863" s="240"/>
      <c r="N863" s="241"/>
      <c r="P863" s="240"/>
      <c r="R863" s="240"/>
      <c r="S863" s="241"/>
      <c r="T863" s="194"/>
      <c r="U863" s="240"/>
      <c r="V863" s="194"/>
      <c r="W863" s="240"/>
      <c r="X863" s="241"/>
      <c r="Y863" s="194"/>
      <c r="Z863" s="240"/>
      <c r="AA863" s="194"/>
      <c r="AB863" s="240"/>
      <c r="AC863" s="241"/>
      <c r="AD863" s="194"/>
      <c r="AE863" s="240"/>
      <c r="AF863" s="194"/>
      <c r="AG863" s="240"/>
      <c r="AH863" s="241"/>
      <c r="AI863" s="194"/>
      <c r="AJ863" s="240"/>
      <c r="AK863" s="194"/>
      <c r="AL863" s="240"/>
      <c r="AM863" s="241"/>
      <c r="AN863" s="194"/>
      <c r="AO863" s="240"/>
      <c r="AP863" s="194"/>
    </row>
    <row r="864" customFormat="false" ht="15.75" hidden="false" customHeight="true" outlineLevel="0" collapsed="false">
      <c r="K864" s="240"/>
      <c r="M864" s="240"/>
      <c r="N864" s="241"/>
      <c r="P864" s="240"/>
      <c r="R864" s="240"/>
      <c r="S864" s="241"/>
      <c r="T864" s="194"/>
      <c r="U864" s="240"/>
      <c r="V864" s="194"/>
      <c r="W864" s="240"/>
      <c r="X864" s="241"/>
      <c r="Y864" s="194"/>
      <c r="Z864" s="240"/>
      <c r="AA864" s="194"/>
      <c r="AB864" s="240"/>
      <c r="AC864" s="241"/>
      <c r="AD864" s="194"/>
      <c r="AE864" s="240"/>
      <c r="AF864" s="194"/>
      <c r="AG864" s="240"/>
      <c r="AH864" s="241"/>
      <c r="AI864" s="194"/>
      <c r="AJ864" s="240"/>
      <c r="AK864" s="194"/>
      <c r="AL864" s="240"/>
      <c r="AM864" s="241"/>
      <c r="AN864" s="194"/>
      <c r="AO864" s="240"/>
      <c r="AP864" s="194"/>
    </row>
    <row r="865" customFormat="false" ht="15.75" hidden="false" customHeight="true" outlineLevel="0" collapsed="false">
      <c r="K865" s="240"/>
      <c r="M865" s="240"/>
      <c r="N865" s="241"/>
      <c r="P865" s="240"/>
      <c r="R865" s="240"/>
      <c r="S865" s="241"/>
      <c r="T865" s="194"/>
      <c r="U865" s="240"/>
      <c r="V865" s="194"/>
      <c r="W865" s="240"/>
      <c r="X865" s="241"/>
      <c r="Y865" s="194"/>
      <c r="Z865" s="240"/>
      <c r="AA865" s="194"/>
      <c r="AB865" s="240"/>
      <c r="AC865" s="241"/>
      <c r="AD865" s="194"/>
      <c r="AE865" s="240"/>
      <c r="AF865" s="194"/>
      <c r="AG865" s="240"/>
      <c r="AH865" s="241"/>
      <c r="AI865" s="194"/>
      <c r="AJ865" s="240"/>
      <c r="AK865" s="194"/>
      <c r="AL865" s="240"/>
      <c r="AM865" s="241"/>
      <c r="AN865" s="194"/>
      <c r="AO865" s="240"/>
      <c r="AP865" s="194"/>
    </row>
    <row r="866" customFormat="false" ht="15.75" hidden="false" customHeight="true" outlineLevel="0" collapsed="false">
      <c r="K866" s="240"/>
      <c r="M866" s="240"/>
      <c r="N866" s="241"/>
      <c r="P866" s="240"/>
      <c r="R866" s="240"/>
      <c r="S866" s="241"/>
      <c r="T866" s="194"/>
      <c r="U866" s="240"/>
      <c r="V866" s="194"/>
      <c r="W866" s="240"/>
      <c r="X866" s="241"/>
      <c r="Y866" s="194"/>
      <c r="Z866" s="240"/>
      <c r="AA866" s="194"/>
      <c r="AB866" s="240"/>
      <c r="AC866" s="241"/>
      <c r="AD866" s="194"/>
      <c r="AE866" s="240"/>
      <c r="AF866" s="194"/>
      <c r="AG866" s="240"/>
      <c r="AH866" s="241"/>
      <c r="AI866" s="194"/>
      <c r="AJ866" s="240"/>
      <c r="AK866" s="194"/>
      <c r="AL866" s="240"/>
      <c r="AM866" s="241"/>
      <c r="AN866" s="194"/>
      <c r="AO866" s="240"/>
      <c r="AP866" s="194"/>
    </row>
    <row r="867" customFormat="false" ht="15.75" hidden="false" customHeight="true" outlineLevel="0" collapsed="false">
      <c r="K867" s="240"/>
      <c r="M867" s="240"/>
      <c r="N867" s="241"/>
      <c r="P867" s="240"/>
      <c r="R867" s="240"/>
      <c r="S867" s="241"/>
      <c r="T867" s="194"/>
      <c r="U867" s="240"/>
      <c r="V867" s="194"/>
      <c r="W867" s="240"/>
      <c r="X867" s="241"/>
      <c r="Y867" s="194"/>
      <c r="Z867" s="240"/>
      <c r="AA867" s="194"/>
      <c r="AB867" s="240"/>
      <c r="AC867" s="241"/>
      <c r="AD867" s="194"/>
      <c r="AE867" s="240"/>
      <c r="AF867" s="194"/>
      <c r="AG867" s="240"/>
      <c r="AH867" s="241"/>
      <c r="AI867" s="194"/>
      <c r="AJ867" s="240"/>
      <c r="AK867" s="194"/>
      <c r="AL867" s="240"/>
      <c r="AM867" s="241"/>
      <c r="AN867" s="194"/>
      <c r="AO867" s="240"/>
      <c r="AP867" s="194"/>
    </row>
    <row r="868" customFormat="false" ht="15.75" hidden="false" customHeight="true" outlineLevel="0" collapsed="false">
      <c r="K868" s="240"/>
      <c r="M868" s="240"/>
      <c r="N868" s="241"/>
      <c r="P868" s="240"/>
      <c r="R868" s="240"/>
      <c r="S868" s="241"/>
      <c r="T868" s="194"/>
      <c r="U868" s="240"/>
      <c r="V868" s="194"/>
      <c r="W868" s="240"/>
      <c r="X868" s="241"/>
      <c r="Y868" s="194"/>
      <c r="Z868" s="240"/>
      <c r="AA868" s="194"/>
      <c r="AB868" s="240"/>
      <c r="AC868" s="241"/>
      <c r="AD868" s="194"/>
      <c r="AE868" s="240"/>
      <c r="AF868" s="194"/>
      <c r="AG868" s="240"/>
      <c r="AH868" s="241"/>
      <c r="AI868" s="194"/>
      <c r="AJ868" s="240"/>
      <c r="AK868" s="194"/>
      <c r="AL868" s="240"/>
      <c r="AM868" s="241"/>
      <c r="AN868" s="194"/>
      <c r="AO868" s="240"/>
      <c r="AP868" s="194"/>
    </row>
    <row r="869" customFormat="false" ht="15.75" hidden="false" customHeight="true" outlineLevel="0" collapsed="false">
      <c r="K869" s="240"/>
      <c r="M869" s="240"/>
      <c r="N869" s="241"/>
      <c r="P869" s="240"/>
      <c r="R869" s="240"/>
      <c r="S869" s="241"/>
      <c r="T869" s="194"/>
      <c r="U869" s="240"/>
      <c r="V869" s="194"/>
      <c r="W869" s="240"/>
      <c r="X869" s="241"/>
      <c r="Y869" s="194"/>
      <c r="Z869" s="240"/>
      <c r="AA869" s="194"/>
      <c r="AB869" s="240"/>
      <c r="AC869" s="241"/>
      <c r="AD869" s="194"/>
      <c r="AE869" s="240"/>
      <c r="AF869" s="194"/>
      <c r="AG869" s="240"/>
      <c r="AH869" s="241"/>
      <c r="AI869" s="194"/>
      <c r="AJ869" s="240"/>
      <c r="AK869" s="194"/>
      <c r="AL869" s="240"/>
      <c r="AM869" s="241"/>
      <c r="AN869" s="194"/>
      <c r="AO869" s="240"/>
      <c r="AP869" s="194"/>
    </row>
    <row r="870" customFormat="false" ht="15.75" hidden="false" customHeight="true" outlineLevel="0" collapsed="false">
      <c r="K870" s="240"/>
      <c r="M870" s="240"/>
      <c r="N870" s="241"/>
      <c r="P870" s="240"/>
      <c r="R870" s="240"/>
      <c r="S870" s="241"/>
      <c r="T870" s="194"/>
      <c r="U870" s="240"/>
      <c r="V870" s="194"/>
      <c r="W870" s="240"/>
      <c r="X870" s="241"/>
      <c r="Y870" s="194"/>
      <c r="Z870" s="240"/>
      <c r="AA870" s="194"/>
      <c r="AB870" s="240"/>
      <c r="AC870" s="241"/>
      <c r="AD870" s="194"/>
      <c r="AE870" s="240"/>
      <c r="AF870" s="194"/>
      <c r="AG870" s="240"/>
      <c r="AH870" s="241"/>
      <c r="AI870" s="194"/>
      <c r="AJ870" s="240"/>
      <c r="AK870" s="194"/>
      <c r="AL870" s="240"/>
      <c r="AM870" s="241"/>
      <c r="AN870" s="194"/>
      <c r="AO870" s="240"/>
      <c r="AP870" s="194"/>
    </row>
    <row r="871" customFormat="false" ht="15.75" hidden="false" customHeight="true" outlineLevel="0" collapsed="false">
      <c r="K871" s="240"/>
      <c r="M871" s="240"/>
      <c r="N871" s="241"/>
      <c r="P871" s="240"/>
      <c r="R871" s="240"/>
      <c r="S871" s="241"/>
      <c r="T871" s="194"/>
      <c r="U871" s="240"/>
      <c r="V871" s="194"/>
      <c r="W871" s="240"/>
      <c r="X871" s="241"/>
      <c r="Y871" s="194"/>
      <c r="Z871" s="240"/>
      <c r="AA871" s="194"/>
      <c r="AB871" s="240"/>
      <c r="AC871" s="241"/>
      <c r="AD871" s="194"/>
      <c r="AE871" s="240"/>
      <c r="AF871" s="194"/>
      <c r="AG871" s="240"/>
      <c r="AH871" s="241"/>
      <c r="AI871" s="194"/>
      <c r="AJ871" s="240"/>
      <c r="AK871" s="194"/>
      <c r="AL871" s="240"/>
      <c r="AM871" s="241"/>
      <c r="AN871" s="194"/>
      <c r="AO871" s="240"/>
      <c r="AP871" s="194"/>
    </row>
    <row r="872" customFormat="false" ht="15.75" hidden="false" customHeight="true" outlineLevel="0" collapsed="false">
      <c r="K872" s="240"/>
      <c r="M872" s="240"/>
      <c r="N872" s="241"/>
      <c r="P872" s="240"/>
      <c r="R872" s="240"/>
      <c r="S872" s="241"/>
      <c r="T872" s="194"/>
      <c r="U872" s="240"/>
      <c r="V872" s="194"/>
      <c r="W872" s="240"/>
      <c r="X872" s="241"/>
      <c r="Y872" s="194"/>
      <c r="Z872" s="240"/>
      <c r="AA872" s="194"/>
      <c r="AB872" s="240"/>
      <c r="AC872" s="241"/>
      <c r="AD872" s="194"/>
      <c r="AE872" s="240"/>
      <c r="AF872" s="194"/>
      <c r="AG872" s="240"/>
      <c r="AH872" s="241"/>
      <c r="AI872" s="194"/>
      <c r="AJ872" s="240"/>
      <c r="AK872" s="194"/>
      <c r="AL872" s="240"/>
      <c r="AM872" s="241"/>
      <c r="AN872" s="194"/>
      <c r="AO872" s="240"/>
      <c r="AP872" s="194"/>
    </row>
    <row r="873" customFormat="false" ht="15.75" hidden="false" customHeight="true" outlineLevel="0" collapsed="false">
      <c r="K873" s="240"/>
      <c r="M873" s="240"/>
      <c r="N873" s="241"/>
      <c r="P873" s="240"/>
      <c r="R873" s="240"/>
      <c r="S873" s="241"/>
      <c r="T873" s="194"/>
      <c r="U873" s="240"/>
      <c r="V873" s="194"/>
      <c r="W873" s="240"/>
      <c r="X873" s="241"/>
      <c r="Y873" s="194"/>
      <c r="Z873" s="240"/>
      <c r="AA873" s="194"/>
      <c r="AB873" s="240"/>
      <c r="AC873" s="241"/>
      <c r="AD873" s="194"/>
      <c r="AE873" s="240"/>
      <c r="AF873" s="194"/>
      <c r="AG873" s="240"/>
      <c r="AH873" s="241"/>
      <c r="AI873" s="194"/>
      <c r="AJ873" s="240"/>
      <c r="AK873" s="194"/>
      <c r="AL873" s="240"/>
      <c r="AM873" s="241"/>
      <c r="AN873" s="194"/>
      <c r="AO873" s="240"/>
      <c r="AP873" s="194"/>
    </row>
    <row r="874" customFormat="false" ht="15.75" hidden="false" customHeight="true" outlineLevel="0" collapsed="false">
      <c r="K874" s="240"/>
      <c r="M874" s="240"/>
      <c r="N874" s="241"/>
      <c r="P874" s="240"/>
      <c r="R874" s="240"/>
      <c r="S874" s="241"/>
      <c r="T874" s="194"/>
      <c r="U874" s="240"/>
      <c r="V874" s="194"/>
      <c r="W874" s="240"/>
      <c r="X874" s="241"/>
      <c r="Y874" s="194"/>
      <c r="Z874" s="240"/>
      <c r="AA874" s="194"/>
      <c r="AB874" s="240"/>
      <c r="AC874" s="241"/>
      <c r="AD874" s="194"/>
      <c r="AE874" s="240"/>
      <c r="AF874" s="194"/>
      <c r="AG874" s="240"/>
      <c r="AH874" s="241"/>
      <c r="AI874" s="194"/>
      <c r="AJ874" s="240"/>
      <c r="AK874" s="194"/>
      <c r="AL874" s="240"/>
      <c r="AM874" s="241"/>
      <c r="AN874" s="194"/>
      <c r="AO874" s="240"/>
      <c r="AP874" s="194"/>
    </row>
    <row r="875" customFormat="false" ht="15.75" hidden="false" customHeight="true" outlineLevel="0" collapsed="false">
      <c r="K875" s="240"/>
      <c r="M875" s="240"/>
      <c r="N875" s="241"/>
      <c r="P875" s="240"/>
      <c r="R875" s="240"/>
      <c r="S875" s="241"/>
      <c r="T875" s="194"/>
      <c r="U875" s="240"/>
      <c r="V875" s="194"/>
      <c r="W875" s="240"/>
      <c r="X875" s="241"/>
      <c r="Y875" s="194"/>
      <c r="Z875" s="240"/>
      <c r="AA875" s="194"/>
      <c r="AB875" s="240"/>
      <c r="AC875" s="241"/>
      <c r="AD875" s="194"/>
      <c r="AE875" s="240"/>
      <c r="AF875" s="194"/>
      <c r="AG875" s="240"/>
      <c r="AH875" s="241"/>
      <c r="AI875" s="194"/>
      <c r="AJ875" s="240"/>
      <c r="AK875" s="194"/>
      <c r="AL875" s="240"/>
      <c r="AM875" s="241"/>
      <c r="AN875" s="194"/>
      <c r="AO875" s="240"/>
      <c r="AP875" s="194"/>
    </row>
    <row r="876" customFormat="false" ht="15.75" hidden="false" customHeight="true" outlineLevel="0" collapsed="false">
      <c r="K876" s="240"/>
      <c r="M876" s="240"/>
      <c r="N876" s="241"/>
      <c r="P876" s="240"/>
      <c r="R876" s="240"/>
      <c r="S876" s="241"/>
      <c r="T876" s="194"/>
      <c r="U876" s="240"/>
      <c r="V876" s="194"/>
      <c r="W876" s="240"/>
      <c r="X876" s="241"/>
      <c r="Y876" s="194"/>
      <c r="Z876" s="240"/>
      <c r="AA876" s="194"/>
      <c r="AB876" s="240"/>
      <c r="AC876" s="241"/>
      <c r="AD876" s="194"/>
      <c r="AE876" s="240"/>
      <c r="AF876" s="194"/>
      <c r="AG876" s="240"/>
      <c r="AH876" s="241"/>
      <c r="AI876" s="194"/>
      <c r="AJ876" s="240"/>
      <c r="AK876" s="194"/>
      <c r="AL876" s="240"/>
      <c r="AM876" s="241"/>
      <c r="AN876" s="194"/>
      <c r="AO876" s="240"/>
      <c r="AP876" s="194"/>
    </row>
    <row r="877" customFormat="false" ht="15.75" hidden="false" customHeight="true" outlineLevel="0" collapsed="false">
      <c r="K877" s="240"/>
      <c r="M877" s="240"/>
      <c r="N877" s="241"/>
      <c r="P877" s="240"/>
      <c r="R877" s="240"/>
      <c r="S877" s="241"/>
      <c r="T877" s="194"/>
      <c r="U877" s="240"/>
      <c r="V877" s="194"/>
      <c r="W877" s="240"/>
      <c r="X877" s="241"/>
      <c r="Y877" s="194"/>
      <c r="Z877" s="240"/>
      <c r="AA877" s="194"/>
      <c r="AB877" s="240"/>
      <c r="AC877" s="241"/>
      <c r="AD877" s="194"/>
      <c r="AE877" s="240"/>
      <c r="AF877" s="194"/>
      <c r="AG877" s="240"/>
      <c r="AH877" s="241"/>
      <c r="AI877" s="194"/>
      <c r="AJ877" s="240"/>
      <c r="AK877" s="194"/>
      <c r="AL877" s="240"/>
      <c r="AM877" s="241"/>
      <c r="AN877" s="194"/>
      <c r="AO877" s="240"/>
      <c r="AP877" s="194"/>
    </row>
    <row r="878" customFormat="false" ht="15.75" hidden="false" customHeight="true" outlineLevel="0" collapsed="false">
      <c r="K878" s="240"/>
      <c r="M878" s="240"/>
      <c r="N878" s="241"/>
      <c r="P878" s="240"/>
      <c r="R878" s="240"/>
      <c r="S878" s="241"/>
      <c r="T878" s="194"/>
      <c r="U878" s="240"/>
      <c r="V878" s="194"/>
      <c r="W878" s="240"/>
      <c r="X878" s="241"/>
      <c r="Y878" s="194"/>
      <c r="Z878" s="240"/>
      <c r="AA878" s="194"/>
      <c r="AB878" s="240"/>
      <c r="AC878" s="241"/>
      <c r="AD878" s="194"/>
      <c r="AE878" s="240"/>
      <c r="AF878" s="194"/>
      <c r="AG878" s="240"/>
      <c r="AH878" s="241"/>
      <c r="AI878" s="194"/>
      <c r="AJ878" s="240"/>
      <c r="AK878" s="194"/>
      <c r="AL878" s="240"/>
      <c r="AM878" s="241"/>
      <c r="AN878" s="194"/>
      <c r="AO878" s="240"/>
      <c r="AP878" s="194"/>
    </row>
    <row r="879" customFormat="false" ht="15.75" hidden="false" customHeight="true" outlineLevel="0" collapsed="false">
      <c r="K879" s="240"/>
      <c r="M879" s="240"/>
      <c r="N879" s="241"/>
      <c r="P879" s="240"/>
      <c r="R879" s="240"/>
      <c r="S879" s="241"/>
      <c r="T879" s="194"/>
      <c r="U879" s="240"/>
      <c r="V879" s="194"/>
      <c r="W879" s="240"/>
      <c r="X879" s="241"/>
      <c r="Y879" s="194"/>
      <c r="Z879" s="240"/>
      <c r="AA879" s="194"/>
      <c r="AB879" s="240"/>
      <c r="AC879" s="241"/>
      <c r="AD879" s="194"/>
      <c r="AE879" s="240"/>
      <c r="AF879" s="194"/>
      <c r="AG879" s="240"/>
      <c r="AH879" s="241"/>
      <c r="AI879" s="194"/>
      <c r="AJ879" s="240"/>
      <c r="AK879" s="194"/>
      <c r="AL879" s="240"/>
      <c r="AM879" s="241"/>
      <c r="AN879" s="194"/>
      <c r="AO879" s="240"/>
      <c r="AP879" s="194"/>
    </row>
    <row r="880" customFormat="false" ht="15.75" hidden="false" customHeight="true" outlineLevel="0" collapsed="false">
      <c r="K880" s="240"/>
      <c r="M880" s="240"/>
      <c r="N880" s="241"/>
      <c r="P880" s="240"/>
      <c r="R880" s="240"/>
      <c r="S880" s="241"/>
      <c r="T880" s="194"/>
      <c r="U880" s="240"/>
      <c r="V880" s="194"/>
      <c r="W880" s="240"/>
      <c r="X880" s="241"/>
      <c r="Y880" s="194"/>
      <c r="Z880" s="240"/>
      <c r="AA880" s="194"/>
      <c r="AB880" s="240"/>
      <c r="AC880" s="241"/>
      <c r="AD880" s="194"/>
      <c r="AE880" s="240"/>
      <c r="AF880" s="194"/>
      <c r="AG880" s="240"/>
      <c r="AH880" s="241"/>
      <c r="AI880" s="194"/>
      <c r="AJ880" s="240"/>
      <c r="AK880" s="194"/>
      <c r="AL880" s="240"/>
      <c r="AM880" s="241"/>
      <c r="AN880" s="194"/>
      <c r="AO880" s="240"/>
      <c r="AP880" s="194"/>
    </row>
    <row r="881" customFormat="false" ht="15.75" hidden="false" customHeight="true" outlineLevel="0" collapsed="false">
      <c r="K881" s="240"/>
      <c r="M881" s="240"/>
      <c r="N881" s="241"/>
      <c r="P881" s="240"/>
      <c r="R881" s="240"/>
      <c r="S881" s="241"/>
      <c r="T881" s="194"/>
      <c r="U881" s="240"/>
      <c r="V881" s="194"/>
      <c r="W881" s="240"/>
      <c r="X881" s="241"/>
      <c r="Y881" s="194"/>
      <c r="Z881" s="240"/>
      <c r="AA881" s="194"/>
      <c r="AB881" s="240"/>
      <c r="AC881" s="241"/>
      <c r="AD881" s="194"/>
      <c r="AE881" s="240"/>
      <c r="AF881" s="194"/>
      <c r="AG881" s="240"/>
      <c r="AH881" s="241"/>
      <c r="AI881" s="194"/>
      <c r="AJ881" s="240"/>
      <c r="AK881" s="194"/>
      <c r="AL881" s="240"/>
      <c r="AM881" s="241"/>
      <c r="AN881" s="194"/>
      <c r="AO881" s="240"/>
      <c r="AP881" s="194"/>
    </row>
    <row r="882" customFormat="false" ht="15.75" hidden="false" customHeight="true" outlineLevel="0" collapsed="false">
      <c r="K882" s="240"/>
      <c r="M882" s="240"/>
      <c r="N882" s="241"/>
      <c r="P882" s="240"/>
      <c r="R882" s="240"/>
      <c r="S882" s="241"/>
      <c r="T882" s="194"/>
      <c r="U882" s="240"/>
      <c r="V882" s="194"/>
      <c r="W882" s="240"/>
      <c r="X882" s="241"/>
      <c r="Y882" s="194"/>
      <c r="Z882" s="240"/>
      <c r="AA882" s="194"/>
      <c r="AB882" s="240"/>
      <c r="AC882" s="241"/>
      <c r="AD882" s="194"/>
      <c r="AE882" s="240"/>
      <c r="AF882" s="194"/>
      <c r="AG882" s="240"/>
      <c r="AH882" s="241"/>
      <c r="AI882" s="194"/>
      <c r="AJ882" s="240"/>
      <c r="AK882" s="194"/>
      <c r="AL882" s="240"/>
      <c r="AM882" s="241"/>
      <c r="AN882" s="194"/>
      <c r="AO882" s="240"/>
      <c r="AP882" s="194"/>
    </row>
    <row r="883" customFormat="false" ht="15.75" hidden="false" customHeight="true" outlineLevel="0" collapsed="false">
      <c r="K883" s="240"/>
      <c r="M883" s="240"/>
      <c r="N883" s="241"/>
      <c r="P883" s="240"/>
      <c r="R883" s="240"/>
      <c r="S883" s="241"/>
      <c r="T883" s="194"/>
      <c r="U883" s="240"/>
      <c r="V883" s="194"/>
      <c r="W883" s="240"/>
      <c r="X883" s="241"/>
      <c r="Y883" s="194"/>
      <c r="Z883" s="240"/>
      <c r="AA883" s="194"/>
      <c r="AB883" s="240"/>
      <c r="AC883" s="241"/>
      <c r="AD883" s="194"/>
      <c r="AE883" s="240"/>
      <c r="AF883" s="194"/>
      <c r="AG883" s="240"/>
      <c r="AH883" s="241"/>
      <c r="AI883" s="194"/>
      <c r="AJ883" s="240"/>
      <c r="AK883" s="194"/>
      <c r="AL883" s="240"/>
      <c r="AM883" s="241"/>
      <c r="AN883" s="194"/>
      <c r="AO883" s="240"/>
      <c r="AP883" s="194"/>
    </row>
    <row r="884" customFormat="false" ht="15.75" hidden="false" customHeight="true" outlineLevel="0" collapsed="false">
      <c r="K884" s="240"/>
      <c r="M884" s="240"/>
      <c r="N884" s="241"/>
      <c r="P884" s="240"/>
      <c r="R884" s="240"/>
      <c r="S884" s="241"/>
      <c r="T884" s="194"/>
      <c r="U884" s="240"/>
      <c r="V884" s="194"/>
      <c r="W884" s="240"/>
      <c r="X884" s="241"/>
      <c r="Y884" s="194"/>
      <c r="Z884" s="240"/>
      <c r="AA884" s="194"/>
      <c r="AB884" s="240"/>
      <c r="AC884" s="241"/>
      <c r="AD884" s="194"/>
      <c r="AE884" s="240"/>
      <c r="AF884" s="194"/>
      <c r="AG884" s="240"/>
      <c r="AH884" s="241"/>
      <c r="AI884" s="194"/>
      <c r="AJ884" s="240"/>
      <c r="AK884" s="194"/>
      <c r="AL884" s="240"/>
      <c r="AM884" s="241"/>
      <c r="AN884" s="194"/>
      <c r="AO884" s="240"/>
      <c r="AP884" s="194"/>
    </row>
    <row r="885" customFormat="false" ht="15.75" hidden="false" customHeight="true" outlineLevel="0" collapsed="false">
      <c r="K885" s="240"/>
      <c r="M885" s="240"/>
      <c r="N885" s="241"/>
      <c r="P885" s="240"/>
      <c r="R885" s="240"/>
      <c r="S885" s="241"/>
      <c r="T885" s="194"/>
      <c r="U885" s="240"/>
      <c r="V885" s="194"/>
      <c r="W885" s="240"/>
      <c r="X885" s="241"/>
      <c r="Y885" s="194"/>
      <c r="Z885" s="240"/>
      <c r="AA885" s="194"/>
      <c r="AB885" s="240"/>
      <c r="AC885" s="241"/>
      <c r="AD885" s="194"/>
      <c r="AE885" s="240"/>
      <c r="AF885" s="194"/>
      <c r="AG885" s="240"/>
      <c r="AH885" s="241"/>
      <c r="AI885" s="194"/>
      <c r="AJ885" s="240"/>
      <c r="AK885" s="194"/>
      <c r="AL885" s="240"/>
      <c r="AM885" s="241"/>
      <c r="AN885" s="194"/>
      <c r="AO885" s="240"/>
      <c r="AP885" s="194"/>
    </row>
    <row r="886" customFormat="false" ht="15.75" hidden="false" customHeight="true" outlineLevel="0" collapsed="false">
      <c r="K886" s="240"/>
      <c r="M886" s="240"/>
      <c r="N886" s="241"/>
      <c r="P886" s="240"/>
      <c r="R886" s="240"/>
      <c r="S886" s="241"/>
      <c r="T886" s="194"/>
      <c r="U886" s="240"/>
      <c r="V886" s="194"/>
      <c r="W886" s="240"/>
      <c r="X886" s="241"/>
      <c r="Y886" s="194"/>
      <c r="Z886" s="240"/>
      <c r="AA886" s="194"/>
      <c r="AB886" s="240"/>
      <c r="AC886" s="241"/>
      <c r="AD886" s="194"/>
      <c r="AE886" s="240"/>
      <c r="AF886" s="194"/>
      <c r="AG886" s="240"/>
      <c r="AH886" s="241"/>
      <c r="AI886" s="194"/>
      <c r="AJ886" s="240"/>
      <c r="AK886" s="194"/>
      <c r="AL886" s="240"/>
      <c r="AM886" s="241"/>
      <c r="AN886" s="194"/>
      <c r="AO886" s="240"/>
      <c r="AP886" s="194"/>
    </row>
    <row r="887" customFormat="false" ht="15.75" hidden="false" customHeight="true" outlineLevel="0" collapsed="false">
      <c r="K887" s="240"/>
      <c r="M887" s="240"/>
      <c r="N887" s="241"/>
      <c r="P887" s="240"/>
      <c r="R887" s="240"/>
      <c r="S887" s="241"/>
      <c r="T887" s="194"/>
      <c r="U887" s="240"/>
      <c r="V887" s="194"/>
      <c r="W887" s="240"/>
      <c r="X887" s="241"/>
      <c r="Y887" s="194"/>
      <c r="Z887" s="240"/>
      <c r="AA887" s="194"/>
      <c r="AB887" s="240"/>
      <c r="AC887" s="241"/>
      <c r="AD887" s="194"/>
      <c r="AE887" s="240"/>
      <c r="AF887" s="194"/>
      <c r="AG887" s="240"/>
      <c r="AH887" s="241"/>
      <c r="AI887" s="194"/>
      <c r="AJ887" s="240"/>
      <c r="AK887" s="194"/>
      <c r="AL887" s="240"/>
      <c r="AM887" s="241"/>
      <c r="AN887" s="194"/>
      <c r="AO887" s="240"/>
      <c r="AP887" s="194"/>
    </row>
    <row r="888" customFormat="false" ht="15.75" hidden="false" customHeight="true" outlineLevel="0" collapsed="false">
      <c r="K888" s="240"/>
      <c r="M888" s="240"/>
      <c r="N888" s="241"/>
      <c r="P888" s="240"/>
      <c r="R888" s="240"/>
      <c r="S888" s="241"/>
      <c r="T888" s="194"/>
      <c r="U888" s="240"/>
      <c r="V888" s="194"/>
      <c r="W888" s="240"/>
      <c r="X888" s="241"/>
      <c r="Y888" s="194"/>
      <c r="Z888" s="240"/>
      <c r="AA888" s="194"/>
      <c r="AB888" s="240"/>
      <c r="AC888" s="241"/>
      <c r="AD888" s="194"/>
      <c r="AE888" s="240"/>
      <c r="AF888" s="194"/>
      <c r="AG888" s="240"/>
      <c r="AH888" s="241"/>
      <c r="AI888" s="194"/>
      <c r="AJ888" s="240"/>
      <c r="AK888" s="194"/>
      <c r="AL888" s="240"/>
      <c r="AM888" s="241"/>
      <c r="AN888" s="194"/>
      <c r="AO888" s="240"/>
      <c r="AP888" s="194"/>
    </row>
    <row r="889" customFormat="false" ht="15.75" hidden="false" customHeight="true" outlineLevel="0" collapsed="false">
      <c r="K889" s="240"/>
      <c r="M889" s="240"/>
      <c r="N889" s="241"/>
      <c r="P889" s="240"/>
      <c r="R889" s="240"/>
      <c r="S889" s="241"/>
      <c r="T889" s="194"/>
      <c r="U889" s="240"/>
      <c r="V889" s="194"/>
      <c r="W889" s="240"/>
      <c r="X889" s="241"/>
      <c r="Y889" s="194"/>
      <c r="Z889" s="240"/>
      <c r="AA889" s="194"/>
      <c r="AB889" s="240"/>
      <c r="AC889" s="241"/>
      <c r="AD889" s="194"/>
      <c r="AE889" s="240"/>
      <c r="AF889" s="194"/>
      <c r="AG889" s="240"/>
      <c r="AH889" s="241"/>
      <c r="AI889" s="194"/>
      <c r="AJ889" s="240"/>
      <c r="AK889" s="194"/>
      <c r="AL889" s="240"/>
      <c r="AM889" s="241"/>
      <c r="AN889" s="194"/>
      <c r="AO889" s="240"/>
      <c r="AP889" s="194"/>
    </row>
    <row r="890" customFormat="false" ht="15.75" hidden="false" customHeight="true" outlineLevel="0" collapsed="false">
      <c r="K890" s="240"/>
      <c r="M890" s="240"/>
      <c r="N890" s="241"/>
      <c r="P890" s="240"/>
      <c r="R890" s="240"/>
      <c r="S890" s="241"/>
      <c r="T890" s="194"/>
      <c r="U890" s="240"/>
      <c r="V890" s="194"/>
      <c r="W890" s="240"/>
      <c r="X890" s="241"/>
      <c r="Y890" s="194"/>
      <c r="Z890" s="240"/>
      <c r="AA890" s="194"/>
      <c r="AB890" s="240"/>
      <c r="AC890" s="241"/>
      <c r="AD890" s="194"/>
      <c r="AE890" s="240"/>
      <c r="AF890" s="194"/>
      <c r="AG890" s="240"/>
      <c r="AH890" s="241"/>
      <c r="AI890" s="194"/>
      <c r="AJ890" s="240"/>
      <c r="AK890" s="194"/>
      <c r="AL890" s="240"/>
      <c r="AM890" s="241"/>
      <c r="AN890" s="194"/>
      <c r="AO890" s="240"/>
      <c r="AP890" s="194"/>
    </row>
    <row r="891" customFormat="false" ht="15.75" hidden="false" customHeight="true" outlineLevel="0" collapsed="false">
      <c r="K891" s="240"/>
      <c r="M891" s="240"/>
      <c r="N891" s="241"/>
      <c r="P891" s="240"/>
      <c r="R891" s="240"/>
      <c r="S891" s="241"/>
      <c r="T891" s="194"/>
      <c r="U891" s="240"/>
      <c r="V891" s="194"/>
      <c r="W891" s="240"/>
      <c r="X891" s="241"/>
      <c r="Y891" s="194"/>
      <c r="Z891" s="240"/>
      <c r="AA891" s="194"/>
      <c r="AB891" s="240"/>
      <c r="AC891" s="241"/>
      <c r="AD891" s="194"/>
      <c r="AE891" s="240"/>
      <c r="AF891" s="194"/>
      <c r="AG891" s="240"/>
      <c r="AH891" s="241"/>
      <c r="AI891" s="194"/>
      <c r="AJ891" s="240"/>
      <c r="AK891" s="194"/>
      <c r="AL891" s="240"/>
      <c r="AM891" s="241"/>
      <c r="AN891" s="194"/>
      <c r="AO891" s="240"/>
      <c r="AP891" s="194"/>
    </row>
    <row r="892" customFormat="false" ht="15.75" hidden="false" customHeight="true" outlineLevel="0" collapsed="false">
      <c r="K892" s="240"/>
      <c r="M892" s="240"/>
      <c r="N892" s="241"/>
      <c r="P892" s="240"/>
      <c r="R892" s="240"/>
      <c r="S892" s="241"/>
      <c r="T892" s="194"/>
      <c r="U892" s="240"/>
      <c r="V892" s="194"/>
      <c r="W892" s="240"/>
      <c r="X892" s="241"/>
      <c r="Y892" s="194"/>
      <c r="Z892" s="240"/>
      <c r="AA892" s="194"/>
      <c r="AB892" s="240"/>
      <c r="AC892" s="241"/>
      <c r="AD892" s="194"/>
      <c r="AE892" s="240"/>
      <c r="AF892" s="194"/>
      <c r="AG892" s="240"/>
      <c r="AH892" s="241"/>
      <c r="AI892" s="194"/>
      <c r="AJ892" s="240"/>
      <c r="AK892" s="194"/>
      <c r="AL892" s="240"/>
      <c r="AM892" s="241"/>
      <c r="AN892" s="194"/>
      <c r="AO892" s="240"/>
      <c r="AP892" s="194"/>
    </row>
    <row r="893" customFormat="false" ht="15.75" hidden="false" customHeight="true" outlineLevel="0" collapsed="false">
      <c r="K893" s="240"/>
      <c r="M893" s="240"/>
      <c r="N893" s="241"/>
      <c r="P893" s="240"/>
      <c r="R893" s="240"/>
      <c r="S893" s="241"/>
      <c r="T893" s="194"/>
      <c r="U893" s="240"/>
      <c r="V893" s="194"/>
      <c r="W893" s="240"/>
      <c r="X893" s="241"/>
      <c r="Y893" s="194"/>
      <c r="Z893" s="240"/>
      <c r="AA893" s="194"/>
      <c r="AB893" s="240"/>
      <c r="AC893" s="241"/>
      <c r="AD893" s="194"/>
      <c r="AE893" s="240"/>
      <c r="AF893" s="194"/>
      <c r="AG893" s="240"/>
      <c r="AH893" s="241"/>
      <c r="AI893" s="194"/>
      <c r="AJ893" s="240"/>
      <c r="AK893" s="194"/>
      <c r="AL893" s="240"/>
      <c r="AM893" s="241"/>
      <c r="AN893" s="194"/>
      <c r="AO893" s="240"/>
      <c r="AP893" s="194"/>
    </row>
    <row r="894" customFormat="false" ht="15.75" hidden="false" customHeight="true" outlineLevel="0" collapsed="false">
      <c r="K894" s="240"/>
      <c r="M894" s="240"/>
      <c r="N894" s="241"/>
      <c r="P894" s="240"/>
      <c r="R894" s="240"/>
      <c r="S894" s="241"/>
      <c r="T894" s="194"/>
      <c r="U894" s="240"/>
      <c r="V894" s="194"/>
      <c r="W894" s="240"/>
      <c r="X894" s="241"/>
      <c r="Y894" s="194"/>
      <c r="Z894" s="240"/>
      <c r="AA894" s="194"/>
      <c r="AB894" s="240"/>
      <c r="AC894" s="241"/>
      <c r="AD894" s="194"/>
      <c r="AE894" s="240"/>
      <c r="AF894" s="194"/>
      <c r="AG894" s="240"/>
      <c r="AH894" s="241"/>
      <c r="AI894" s="194"/>
      <c r="AJ894" s="240"/>
      <c r="AK894" s="194"/>
      <c r="AL894" s="240"/>
      <c r="AM894" s="241"/>
      <c r="AN894" s="194"/>
      <c r="AO894" s="240"/>
      <c r="AP894" s="194"/>
    </row>
    <row r="895" customFormat="false" ht="15.75" hidden="false" customHeight="true" outlineLevel="0" collapsed="false">
      <c r="K895" s="240"/>
      <c r="M895" s="240"/>
      <c r="N895" s="241"/>
      <c r="P895" s="240"/>
      <c r="R895" s="240"/>
      <c r="S895" s="241"/>
      <c r="T895" s="194"/>
      <c r="U895" s="240"/>
      <c r="V895" s="194"/>
      <c r="W895" s="240"/>
      <c r="X895" s="241"/>
      <c r="Y895" s="194"/>
      <c r="Z895" s="240"/>
      <c r="AA895" s="194"/>
      <c r="AB895" s="240"/>
      <c r="AC895" s="241"/>
      <c r="AD895" s="194"/>
      <c r="AE895" s="240"/>
      <c r="AF895" s="194"/>
      <c r="AG895" s="240"/>
      <c r="AH895" s="241"/>
      <c r="AI895" s="194"/>
      <c r="AJ895" s="240"/>
      <c r="AK895" s="194"/>
      <c r="AL895" s="240"/>
      <c r="AM895" s="241"/>
      <c r="AN895" s="194"/>
      <c r="AO895" s="240"/>
      <c r="AP895" s="194"/>
    </row>
    <row r="896" customFormat="false" ht="15.75" hidden="false" customHeight="true" outlineLevel="0" collapsed="false">
      <c r="K896" s="240"/>
      <c r="M896" s="240"/>
      <c r="N896" s="241"/>
      <c r="P896" s="240"/>
      <c r="R896" s="240"/>
      <c r="S896" s="241"/>
      <c r="T896" s="194"/>
      <c r="U896" s="240"/>
      <c r="V896" s="194"/>
      <c r="W896" s="240"/>
      <c r="X896" s="241"/>
      <c r="Y896" s="194"/>
      <c r="Z896" s="240"/>
      <c r="AA896" s="194"/>
      <c r="AB896" s="240"/>
      <c r="AC896" s="241"/>
      <c r="AD896" s="194"/>
      <c r="AE896" s="240"/>
      <c r="AF896" s="194"/>
      <c r="AG896" s="240"/>
      <c r="AH896" s="241"/>
      <c r="AI896" s="194"/>
      <c r="AJ896" s="240"/>
      <c r="AK896" s="194"/>
      <c r="AL896" s="240"/>
      <c r="AM896" s="241"/>
      <c r="AN896" s="194"/>
      <c r="AO896" s="240"/>
      <c r="AP896" s="194"/>
    </row>
    <row r="897" customFormat="false" ht="15.75" hidden="false" customHeight="true" outlineLevel="0" collapsed="false">
      <c r="K897" s="240"/>
      <c r="M897" s="240"/>
      <c r="N897" s="241"/>
      <c r="P897" s="240"/>
      <c r="R897" s="240"/>
      <c r="S897" s="241"/>
      <c r="T897" s="194"/>
      <c r="U897" s="240"/>
      <c r="V897" s="194"/>
      <c r="W897" s="240"/>
      <c r="X897" s="241"/>
      <c r="Y897" s="194"/>
      <c r="Z897" s="240"/>
      <c r="AA897" s="194"/>
      <c r="AB897" s="240"/>
      <c r="AC897" s="241"/>
      <c r="AD897" s="194"/>
      <c r="AE897" s="240"/>
      <c r="AF897" s="194"/>
      <c r="AG897" s="240"/>
      <c r="AH897" s="241"/>
      <c r="AI897" s="194"/>
      <c r="AJ897" s="240"/>
      <c r="AK897" s="194"/>
      <c r="AL897" s="240"/>
      <c r="AM897" s="241"/>
      <c r="AN897" s="194"/>
      <c r="AO897" s="240"/>
      <c r="AP897" s="194"/>
    </row>
    <row r="898" customFormat="false" ht="15.75" hidden="false" customHeight="true" outlineLevel="0" collapsed="false">
      <c r="K898" s="240"/>
      <c r="M898" s="240"/>
      <c r="N898" s="241"/>
      <c r="P898" s="240"/>
      <c r="R898" s="240"/>
      <c r="S898" s="241"/>
      <c r="T898" s="194"/>
      <c r="U898" s="240"/>
      <c r="V898" s="194"/>
      <c r="W898" s="240"/>
      <c r="X898" s="241"/>
      <c r="Y898" s="194"/>
      <c r="Z898" s="240"/>
      <c r="AA898" s="194"/>
      <c r="AB898" s="240"/>
      <c r="AC898" s="241"/>
      <c r="AD898" s="194"/>
      <c r="AE898" s="240"/>
      <c r="AF898" s="194"/>
      <c r="AG898" s="240"/>
      <c r="AH898" s="241"/>
      <c r="AI898" s="194"/>
      <c r="AJ898" s="240"/>
      <c r="AK898" s="194"/>
      <c r="AL898" s="240"/>
      <c r="AM898" s="241"/>
      <c r="AN898" s="194"/>
      <c r="AO898" s="240"/>
      <c r="AP898" s="194"/>
    </row>
    <row r="899" customFormat="false" ht="15.75" hidden="false" customHeight="true" outlineLevel="0" collapsed="false">
      <c r="K899" s="240"/>
      <c r="M899" s="240"/>
      <c r="N899" s="241"/>
      <c r="P899" s="240"/>
      <c r="R899" s="240"/>
      <c r="S899" s="241"/>
      <c r="T899" s="194"/>
      <c r="U899" s="240"/>
      <c r="V899" s="194"/>
      <c r="W899" s="240"/>
      <c r="X899" s="241"/>
      <c r="Y899" s="194"/>
      <c r="Z899" s="240"/>
      <c r="AA899" s="194"/>
      <c r="AB899" s="240"/>
      <c r="AC899" s="241"/>
      <c r="AD899" s="194"/>
      <c r="AE899" s="240"/>
      <c r="AF899" s="194"/>
      <c r="AG899" s="240"/>
      <c r="AH899" s="241"/>
      <c r="AI899" s="194"/>
      <c r="AJ899" s="240"/>
      <c r="AK899" s="194"/>
      <c r="AL899" s="240"/>
      <c r="AM899" s="241"/>
      <c r="AN899" s="194"/>
      <c r="AO899" s="240"/>
      <c r="AP899" s="194"/>
    </row>
    <row r="900" customFormat="false" ht="15.75" hidden="false" customHeight="true" outlineLevel="0" collapsed="false">
      <c r="K900" s="240"/>
      <c r="M900" s="240"/>
      <c r="N900" s="241"/>
      <c r="P900" s="240"/>
      <c r="R900" s="240"/>
      <c r="S900" s="241"/>
      <c r="T900" s="194"/>
      <c r="U900" s="240"/>
      <c r="V900" s="194"/>
      <c r="W900" s="240"/>
      <c r="X900" s="241"/>
      <c r="Y900" s="194"/>
      <c r="Z900" s="240"/>
      <c r="AA900" s="194"/>
      <c r="AB900" s="240"/>
      <c r="AC900" s="241"/>
      <c r="AD900" s="194"/>
      <c r="AE900" s="240"/>
      <c r="AF900" s="194"/>
      <c r="AG900" s="240"/>
      <c r="AH900" s="241"/>
      <c r="AI900" s="194"/>
      <c r="AJ900" s="240"/>
      <c r="AK900" s="194"/>
      <c r="AL900" s="240"/>
      <c r="AM900" s="241"/>
      <c r="AN900" s="194"/>
      <c r="AO900" s="240"/>
      <c r="AP900" s="194"/>
    </row>
    <row r="901" customFormat="false" ht="15.75" hidden="false" customHeight="true" outlineLevel="0" collapsed="false">
      <c r="K901" s="240"/>
      <c r="M901" s="240"/>
      <c r="N901" s="241"/>
      <c r="P901" s="240"/>
      <c r="R901" s="240"/>
      <c r="S901" s="241"/>
      <c r="T901" s="194"/>
      <c r="U901" s="240"/>
      <c r="V901" s="194"/>
      <c r="W901" s="240"/>
      <c r="X901" s="241"/>
      <c r="Y901" s="194"/>
      <c r="Z901" s="240"/>
      <c r="AA901" s="194"/>
      <c r="AB901" s="240"/>
      <c r="AC901" s="241"/>
      <c r="AD901" s="194"/>
      <c r="AE901" s="240"/>
      <c r="AF901" s="194"/>
      <c r="AG901" s="240"/>
      <c r="AH901" s="241"/>
      <c r="AI901" s="194"/>
      <c r="AJ901" s="240"/>
      <c r="AK901" s="194"/>
      <c r="AL901" s="240"/>
      <c r="AM901" s="241"/>
      <c r="AN901" s="194"/>
      <c r="AO901" s="240"/>
      <c r="AP901" s="194"/>
    </row>
    <row r="902" customFormat="false" ht="15.75" hidden="false" customHeight="true" outlineLevel="0" collapsed="false">
      <c r="K902" s="240"/>
      <c r="M902" s="240"/>
      <c r="N902" s="241"/>
      <c r="P902" s="240"/>
      <c r="R902" s="240"/>
      <c r="S902" s="241"/>
      <c r="T902" s="194"/>
      <c r="U902" s="240"/>
      <c r="V902" s="194"/>
      <c r="W902" s="240"/>
      <c r="X902" s="241"/>
      <c r="Y902" s="194"/>
      <c r="Z902" s="240"/>
      <c r="AA902" s="194"/>
      <c r="AB902" s="240"/>
      <c r="AC902" s="241"/>
      <c r="AD902" s="194"/>
      <c r="AE902" s="240"/>
      <c r="AF902" s="194"/>
      <c r="AG902" s="240"/>
      <c r="AH902" s="241"/>
      <c r="AI902" s="194"/>
      <c r="AJ902" s="240"/>
      <c r="AK902" s="194"/>
      <c r="AL902" s="240"/>
      <c r="AM902" s="241"/>
      <c r="AN902" s="194"/>
      <c r="AO902" s="240"/>
      <c r="AP902" s="194"/>
    </row>
    <row r="903" customFormat="false" ht="15.75" hidden="false" customHeight="true" outlineLevel="0" collapsed="false">
      <c r="K903" s="240"/>
      <c r="M903" s="240"/>
      <c r="N903" s="241"/>
      <c r="P903" s="240"/>
      <c r="R903" s="240"/>
      <c r="S903" s="241"/>
      <c r="T903" s="194"/>
      <c r="U903" s="240"/>
      <c r="V903" s="194"/>
      <c r="W903" s="240"/>
      <c r="X903" s="241"/>
      <c r="Y903" s="194"/>
      <c r="Z903" s="240"/>
      <c r="AA903" s="194"/>
      <c r="AB903" s="240"/>
      <c r="AC903" s="241"/>
      <c r="AD903" s="194"/>
      <c r="AE903" s="240"/>
      <c r="AF903" s="194"/>
      <c r="AG903" s="240"/>
      <c r="AH903" s="241"/>
      <c r="AI903" s="194"/>
      <c r="AJ903" s="240"/>
      <c r="AK903" s="194"/>
      <c r="AL903" s="240"/>
      <c r="AM903" s="241"/>
      <c r="AN903" s="194"/>
      <c r="AO903" s="240"/>
      <c r="AP903" s="194"/>
    </row>
    <row r="904" customFormat="false" ht="15.75" hidden="false" customHeight="true" outlineLevel="0" collapsed="false">
      <c r="K904" s="240"/>
      <c r="M904" s="240"/>
      <c r="N904" s="241"/>
      <c r="P904" s="240"/>
      <c r="R904" s="240"/>
      <c r="S904" s="241"/>
      <c r="T904" s="194"/>
      <c r="U904" s="240"/>
      <c r="V904" s="194"/>
      <c r="W904" s="240"/>
      <c r="X904" s="241"/>
      <c r="Y904" s="194"/>
      <c r="Z904" s="240"/>
      <c r="AA904" s="194"/>
      <c r="AB904" s="240"/>
      <c r="AC904" s="241"/>
      <c r="AD904" s="194"/>
      <c r="AE904" s="240"/>
      <c r="AF904" s="194"/>
      <c r="AG904" s="240"/>
      <c r="AH904" s="241"/>
      <c r="AI904" s="194"/>
      <c r="AJ904" s="240"/>
      <c r="AK904" s="194"/>
      <c r="AL904" s="240"/>
      <c r="AM904" s="241"/>
      <c r="AN904" s="194"/>
      <c r="AO904" s="240"/>
      <c r="AP904" s="194"/>
    </row>
    <row r="905" customFormat="false" ht="15.75" hidden="false" customHeight="true" outlineLevel="0" collapsed="false">
      <c r="K905" s="240"/>
      <c r="M905" s="240"/>
      <c r="N905" s="241"/>
      <c r="P905" s="240"/>
      <c r="R905" s="240"/>
      <c r="S905" s="241"/>
      <c r="T905" s="194"/>
      <c r="U905" s="240"/>
      <c r="V905" s="194"/>
      <c r="W905" s="240"/>
      <c r="X905" s="241"/>
      <c r="Y905" s="194"/>
      <c r="Z905" s="240"/>
      <c r="AA905" s="194"/>
      <c r="AB905" s="240"/>
      <c r="AC905" s="241"/>
      <c r="AD905" s="194"/>
      <c r="AE905" s="240"/>
      <c r="AF905" s="194"/>
      <c r="AG905" s="240"/>
      <c r="AH905" s="241"/>
      <c r="AI905" s="194"/>
      <c r="AJ905" s="240"/>
      <c r="AK905" s="194"/>
      <c r="AL905" s="240"/>
      <c r="AM905" s="241"/>
      <c r="AN905" s="194"/>
      <c r="AO905" s="240"/>
      <c r="AP905" s="194"/>
    </row>
    <row r="906" customFormat="false" ht="15.75" hidden="false" customHeight="true" outlineLevel="0" collapsed="false">
      <c r="K906" s="240"/>
      <c r="M906" s="240"/>
      <c r="N906" s="241"/>
      <c r="P906" s="240"/>
      <c r="R906" s="240"/>
      <c r="S906" s="241"/>
      <c r="T906" s="194"/>
      <c r="U906" s="240"/>
      <c r="V906" s="194"/>
      <c r="W906" s="240"/>
      <c r="X906" s="241"/>
      <c r="Y906" s="194"/>
      <c r="Z906" s="240"/>
      <c r="AA906" s="194"/>
      <c r="AB906" s="240"/>
      <c r="AC906" s="241"/>
      <c r="AD906" s="194"/>
      <c r="AE906" s="240"/>
      <c r="AF906" s="194"/>
      <c r="AG906" s="240"/>
      <c r="AH906" s="241"/>
      <c r="AI906" s="194"/>
      <c r="AJ906" s="240"/>
      <c r="AK906" s="194"/>
      <c r="AL906" s="240"/>
      <c r="AM906" s="241"/>
      <c r="AN906" s="194"/>
      <c r="AO906" s="240"/>
      <c r="AP906" s="194"/>
    </row>
    <row r="907" customFormat="false" ht="15.75" hidden="false" customHeight="true" outlineLevel="0" collapsed="false">
      <c r="K907" s="240"/>
      <c r="M907" s="240"/>
      <c r="N907" s="241"/>
      <c r="P907" s="240"/>
      <c r="R907" s="240"/>
      <c r="S907" s="241"/>
      <c r="T907" s="194"/>
      <c r="U907" s="240"/>
      <c r="V907" s="194"/>
      <c r="W907" s="240"/>
      <c r="X907" s="241"/>
      <c r="Y907" s="194"/>
      <c r="Z907" s="240"/>
      <c r="AA907" s="194"/>
      <c r="AB907" s="240"/>
      <c r="AC907" s="241"/>
      <c r="AD907" s="194"/>
      <c r="AE907" s="240"/>
      <c r="AF907" s="194"/>
      <c r="AG907" s="240"/>
      <c r="AH907" s="241"/>
      <c r="AI907" s="194"/>
      <c r="AJ907" s="240"/>
      <c r="AK907" s="194"/>
      <c r="AL907" s="240"/>
      <c r="AM907" s="241"/>
      <c r="AN907" s="194"/>
      <c r="AO907" s="240"/>
      <c r="AP907" s="194"/>
    </row>
    <row r="908" customFormat="false" ht="15.75" hidden="false" customHeight="true" outlineLevel="0" collapsed="false">
      <c r="K908" s="240"/>
      <c r="M908" s="240"/>
      <c r="N908" s="241"/>
      <c r="P908" s="240"/>
      <c r="R908" s="240"/>
      <c r="S908" s="241"/>
      <c r="T908" s="194"/>
      <c r="U908" s="240"/>
      <c r="V908" s="194"/>
      <c r="W908" s="240"/>
      <c r="X908" s="241"/>
      <c r="Y908" s="194"/>
      <c r="Z908" s="240"/>
      <c r="AA908" s="194"/>
      <c r="AB908" s="240"/>
      <c r="AC908" s="241"/>
      <c r="AD908" s="194"/>
      <c r="AE908" s="240"/>
      <c r="AF908" s="194"/>
      <c r="AG908" s="240"/>
      <c r="AH908" s="241"/>
      <c r="AI908" s="194"/>
      <c r="AJ908" s="240"/>
      <c r="AK908" s="194"/>
      <c r="AL908" s="240"/>
      <c r="AM908" s="241"/>
      <c r="AN908" s="194"/>
      <c r="AO908" s="240"/>
      <c r="AP908" s="194"/>
    </row>
    <row r="909" customFormat="false" ht="15.75" hidden="false" customHeight="true" outlineLevel="0" collapsed="false">
      <c r="K909" s="240"/>
      <c r="M909" s="240"/>
      <c r="N909" s="241"/>
      <c r="P909" s="240"/>
      <c r="R909" s="240"/>
      <c r="S909" s="241"/>
      <c r="T909" s="194"/>
      <c r="U909" s="240"/>
      <c r="V909" s="194"/>
      <c r="W909" s="240"/>
      <c r="X909" s="241"/>
      <c r="Y909" s="194"/>
      <c r="Z909" s="240"/>
      <c r="AA909" s="194"/>
      <c r="AB909" s="240"/>
      <c r="AC909" s="241"/>
      <c r="AD909" s="194"/>
      <c r="AE909" s="240"/>
      <c r="AF909" s="194"/>
      <c r="AG909" s="240"/>
      <c r="AH909" s="241"/>
      <c r="AI909" s="194"/>
      <c r="AJ909" s="240"/>
      <c r="AK909" s="194"/>
      <c r="AL909" s="240"/>
      <c r="AM909" s="241"/>
      <c r="AN909" s="194"/>
      <c r="AO909" s="240"/>
      <c r="AP909" s="194"/>
    </row>
    <row r="910" customFormat="false" ht="15.75" hidden="false" customHeight="true" outlineLevel="0" collapsed="false">
      <c r="K910" s="240"/>
      <c r="M910" s="240"/>
      <c r="N910" s="241"/>
      <c r="P910" s="240"/>
      <c r="R910" s="240"/>
      <c r="S910" s="241"/>
      <c r="T910" s="194"/>
      <c r="U910" s="240"/>
      <c r="V910" s="194"/>
      <c r="W910" s="240"/>
      <c r="X910" s="241"/>
      <c r="Y910" s="194"/>
      <c r="Z910" s="240"/>
      <c r="AA910" s="194"/>
      <c r="AB910" s="240"/>
      <c r="AC910" s="241"/>
      <c r="AD910" s="194"/>
      <c r="AE910" s="240"/>
      <c r="AF910" s="194"/>
      <c r="AG910" s="240"/>
      <c r="AH910" s="241"/>
      <c r="AI910" s="194"/>
      <c r="AJ910" s="240"/>
      <c r="AK910" s="194"/>
      <c r="AL910" s="240"/>
      <c r="AM910" s="241"/>
      <c r="AN910" s="194"/>
      <c r="AO910" s="240"/>
      <c r="AP910" s="194"/>
    </row>
    <row r="911" customFormat="false" ht="15.75" hidden="false" customHeight="true" outlineLevel="0" collapsed="false">
      <c r="K911" s="240"/>
      <c r="M911" s="240"/>
      <c r="N911" s="241"/>
      <c r="P911" s="240"/>
      <c r="R911" s="240"/>
      <c r="S911" s="241"/>
      <c r="T911" s="194"/>
      <c r="U911" s="240"/>
      <c r="V911" s="194"/>
      <c r="W911" s="240"/>
      <c r="X911" s="241"/>
      <c r="Y911" s="194"/>
      <c r="Z911" s="240"/>
      <c r="AA911" s="194"/>
      <c r="AB911" s="240"/>
      <c r="AC911" s="241"/>
      <c r="AD911" s="194"/>
      <c r="AE911" s="240"/>
      <c r="AF911" s="194"/>
      <c r="AG911" s="240"/>
      <c r="AH911" s="241"/>
      <c r="AI911" s="194"/>
      <c r="AJ911" s="240"/>
      <c r="AK911" s="194"/>
      <c r="AL911" s="240"/>
      <c r="AM911" s="241"/>
      <c r="AN911" s="194"/>
      <c r="AO911" s="240"/>
      <c r="AP911" s="194"/>
    </row>
    <row r="912" customFormat="false" ht="15.75" hidden="false" customHeight="true" outlineLevel="0" collapsed="false">
      <c r="K912" s="240"/>
      <c r="M912" s="240"/>
      <c r="N912" s="241"/>
      <c r="P912" s="240"/>
      <c r="R912" s="240"/>
      <c r="S912" s="241"/>
      <c r="T912" s="194"/>
      <c r="U912" s="240"/>
      <c r="V912" s="194"/>
      <c r="W912" s="240"/>
      <c r="X912" s="241"/>
      <c r="Y912" s="194"/>
      <c r="Z912" s="240"/>
      <c r="AA912" s="194"/>
      <c r="AB912" s="240"/>
      <c r="AC912" s="241"/>
      <c r="AD912" s="194"/>
      <c r="AE912" s="240"/>
      <c r="AF912" s="194"/>
      <c r="AG912" s="240"/>
      <c r="AH912" s="241"/>
      <c r="AI912" s="194"/>
      <c r="AJ912" s="240"/>
      <c r="AK912" s="194"/>
      <c r="AL912" s="240"/>
      <c r="AM912" s="241"/>
      <c r="AN912" s="194"/>
      <c r="AO912" s="240"/>
      <c r="AP912" s="194"/>
    </row>
    <row r="913" customFormat="false" ht="15.75" hidden="false" customHeight="true" outlineLevel="0" collapsed="false">
      <c r="K913" s="240"/>
      <c r="M913" s="240"/>
      <c r="N913" s="241"/>
      <c r="P913" s="240"/>
      <c r="R913" s="240"/>
      <c r="S913" s="241"/>
      <c r="T913" s="194"/>
      <c r="U913" s="240"/>
      <c r="V913" s="194"/>
      <c r="W913" s="240"/>
      <c r="X913" s="241"/>
      <c r="Y913" s="194"/>
      <c r="Z913" s="240"/>
      <c r="AA913" s="194"/>
      <c r="AB913" s="240"/>
      <c r="AC913" s="241"/>
      <c r="AD913" s="194"/>
      <c r="AE913" s="240"/>
      <c r="AF913" s="194"/>
      <c r="AG913" s="240"/>
      <c r="AH913" s="241"/>
      <c r="AI913" s="194"/>
      <c r="AJ913" s="240"/>
      <c r="AK913" s="194"/>
      <c r="AL913" s="240"/>
      <c r="AM913" s="241"/>
      <c r="AN913" s="194"/>
      <c r="AO913" s="240"/>
      <c r="AP913" s="194"/>
    </row>
    <row r="914" customFormat="false" ht="15.75" hidden="false" customHeight="true" outlineLevel="0" collapsed="false">
      <c r="K914" s="240"/>
      <c r="M914" s="240"/>
      <c r="N914" s="241"/>
      <c r="P914" s="240"/>
      <c r="R914" s="240"/>
      <c r="S914" s="241"/>
      <c r="T914" s="194"/>
      <c r="U914" s="240"/>
      <c r="V914" s="194"/>
      <c r="W914" s="240"/>
      <c r="X914" s="241"/>
      <c r="Y914" s="194"/>
      <c r="Z914" s="240"/>
      <c r="AA914" s="194"/>
      <c r="AB914" s="240"/>
      <c r="AC914" s="241"/>
      <c r="AD914" s="194"/>
      <c r="AE914" s="240"/>
      <c r="AF914" s="194"/>
      <c r="AG914" s="240"/>
      <c r="AH914" s="241"/>
      <c r="AI914" s="194"/>
      <c r="AJ914" s="240"/>
      <c r="AK914" s="194"/>
      <c r="AL914" s="240"/>
      <c r="AM914" s="241"/>
      <c r="AN914" s="194"/>
      <c r="AO914" s="240"/>
      <c r="AP914" s="194"/>
    </row>
    <row r="915" customFormat="false" ht="15.75" hidden="false" customHeight="true" outlineLevel="0" collapsed="false">
      <c r="K915" s="240"/>
      <c r="M915" s="240"/>
      <c r="N915" s="241"/>
      <c r="P915" s="240"/>
      <c r="R915" s="240"/>
      <c r="S915" s="241"/>
      <c r="T915" s="194"/>
      <c r="U915" s="240"/>
      <c r="V915" s="194"/>
      <c r="W915" s="240"/>
      <c r="X915" s="241"/>
      <c r="Y915" s="194"/>
      <c r="Z915" s="240"/>
      <c r="AA915" s="194"/>
      <c r="AB915" s="240"/>
      <c r="AC915" s="241"/>
      <c r="AD915" s="194"/>
      <c r="AE915" s="240"/>
      <c r="AF915" s="194"/>
      <c r="AG915" s="240"/>
      <c r="AH915" s="241"/>
      <c r="AI915" s="194"/>
      <c r="AJ915" s="240"/>
      <c r="AK915" s="194"/>
      <c r="AL915" s="240"/>
      <c r="AM915" s="241"/>
      <c r="AN915" s="194"/>
      <c r="AO915" s="240"/>
      <c r="AP915" s="194"/>
    </row>
    <row r="916" customFormat="false" ht="15.75" hidden="false" customHeight="true" outlineLevel="0" collapsed="false">
      <c r="K916" s="240"/>
      <c r="M916" s="240"/>
      <c r="N916" s="241"/>
      <c r="P916" s="240"/>
      <c r="R916" s="240"/>
      <c r="S916" s="241"/>
      <c r="T916" s="194"/>
      <c r="U916" s="240"/>
      <c r="V916" s="194"/>
      <c r="W916" s="240"/>
      <c r="X916" s="241"/>
      <c r="Y916" s="194"/>
      <c r="Z916" s="240"/>
      <c r="AA916" s="194"/>
      <c r="AB916" s="240"/>
      <c r="AC916" s="241"/>
      <c r="AD916" s="194"/>
      <c r="AE916" s="240"/>
      <c r="AF916" s="194"/>
      <c r="AG916" s="240"/>
      <c r="AH916" s="241"/>
      <c r="AI916" s="194"/>
      <c r="AJ916" s="240"/>
      <c r="AK916" s="194"/>
      <c r="AL916" s="240"/>
      <c r="AM916" s="241"/>
      <c r="AN916" s="194"/>
      <c r="AO916" s="240"/>
      <c r="AP916" s="194"/>
    </row>
    <row r="917" customFormat="false" ht="15.75" hidden="false" customHeight="true" outlineLevel="0" collapsed="false">
      <c r="K917" s="240"/>
      <c r="M917" s="240"/>
      <c r="N917" s="241"/>
      <c r="P917" s="240"/>
      <c r="R917" s="240"/>
      <c r="S917" s="241"/>
      <c r="T917" s="194"/>
      <c r="U917" s="240"/>
      <c r="V917" s="194"/>
      <c r="W917" s="240"/>
      <c r="X917" s="241"/>
      <c r="Y917" s="194"/>
      <c r="Z917" s="240"/>
      <c r="AA917" s="194"/>
      <c r="AB917" s="240"/>
      <c r="AC917" s="241"/>
      <c r="AD917" s="194"/>
      <c r="AE917" s="240"/>
      <c r="AF917" s="194"/>
      <c r="AG917" s="240"/>
      <c r="AH917" s="241"/>
      <c r="AI917" s="194"/>
      <c r="AJ917" s="240"/>
      <c r="AK917" s="194"/>
      <c r="AL917" s="240"/>
      <c r="AM917" s="241"/>
      <c r="AN917" s="194"/>
      <c r="AO917" s="240"/>
      <c r="AP917" s="194"/>
    </row>
    <row r="918" customFormat="false" ht="15.75" hidden="false" customHeight="true" outlineLevel="0" collapsed="false">
      <c r="K918" s="240"/>
      <c r="M918" s="240"/>
      <c r="N918" s="241"/>
      <c r="P918" s="240"/>
      <c r="R918" s="240"/>
      <c r="S918" s="241"/>
      <c r="T918" s="194"/>
      <c r="U918" s="240"/>
      <c r="V918" s="194"/>
      <c r="W918" s="240"/>
      <c r="X918" s="241"/>
      <c r="Y918" s="194"/>
      <c r="Z918" s="240"/>
      <c r="AA918" s="194"/>
      <c r="AB918" s="240"/>
      <c r="AC918" s="241"/>
      <c r="AD918" s="194"/>
      <c r="AE918" s="240"/>
      <c r="AF918" s="194"/>
      <c r="AG918" s="240"/>
      <c r="AH918" s="241"/>
      <c r="AI918" s="194"/>
      <c r="AJ918" s="240"/>
      <c r="AK918" s="194"/>
      <c r="AL918" s="240"/>
      <c r="AM918" s="241"/>
      <c r="AN918" s="194"/>
      <c r="AO918" s="240"/>
      <c r="AP918" s="194"/>
    </row>
    <row r="919" customFormat="false" ht="15.75" hidden="false" customHeight="true" outlineLevel="0" collapsed="false">
      <c r="K919" s="240"/>
      <c r="M919" s="240"/>
      <c r="N919" s="241"/>
      <c r="P919" s="240"/>
      <c r="R919" s="240"/>
      <c r="S919" s="241"/>
      <c r="T919" s="194"/>
      <c r="U919" s="240"/>
      <c r="V919" s="194"/>
      <c r="W919" s="240"/>
      <c r="X919" s="241"/>
      <c r="Y919" s="194"/>
      <c r="Z919" s="240"/>
      <c r="AA919" s="194"/>
      <c r="AB919" s="240"/>
      <c r="AC919" s="241"/>
      <c r="AD919" s="194"/>
      <c r="AE919" s="240"/>
      <c r="AF919" s="194"/>
      <c r="AG919" s="240"/>
      <c r="AH919" s="241"/>
      <c r="AI919" s="194"/>
      <c r="AJ919" s="240"/>
      <c r="AK919" s="194"/>
      <c r="AL919" s="240"/>
      <c r="AM919" s="241"/>
      <c r="AN919" s="194"/>
      <c r="AO919" s="240"/>
      <c r="AP919" s="194"/>
    </row>
    <row r="920" customFormat="false" ht="15.75" hidden="false" customHeight="true" outlineLevel="0" collapsed="false">
      <c r="K920" s="240"/>
      <c r="M920" s="240"/>
      <c r="N920" s="241"/>
      <c r="P920" s="240"/>
      <c r="R920" s="240"/>
      <c r="S920" s="241"/>
      <c r="T920" s="194"/>
      <c r="U920" s="240"/>
      <c r="V920" s="194"/>
      <c r="W920" s="240"/>
      <c r="X920" s="241"/>
      <c r="Y920" s="194"/>
      <c r="Z920" s="240"/>
      <c r="AA920" s="194"/>
      <c r="AB920" s="240"/>
      <c r="AC920" s="241"/>
      <c r="AD920" s="194"/>
      <c r="AE920" s="240"/>
      <c r="AF920" s="194"/>
      <c r="AG920" s="240"/>
      <c r="AH920" s="241"/>
      <c r="AI920" s="194"/>
      <c r="AJ920" s="240"/>
      <c r="AK920" s="194"/>
      <c r="AL920" s="240"/>
      <c r="AM920" s="241"/>
      <c r="AN920" s="194"/>
      <c r="AO920" s="240"/>
      <c r="AP920" s="194"/>
    </row>
    <row r="921" customFormat="false" ht="15.75" hidden="false" customHeight="true" outlineLevel="0" collapsed="false">
      <c r="K921" s="240"/>
      <c r="M921" s="240"/>
      <c r="N921" s="241"/>
      <c r="P921" s="240"/>
      <c r="R921" s="240"/>
      <c r="S921" s="241"/>
      <c r="T921" s="194"/>
      <c r="U921" s="240"/>
      <c r="V921" s="194"/>
      <c r="W921" s="240"/>
      <c r="X921" s="241"/>
      <c r="Y921" s="194"/>
      <c r="Z921" s="240"/>
      <c r="AA921" s="194"/>
      <c r="AB921" s="240"/>
      <c r="AC921" s="241"/>
      <c r="AD921" s="194"/>
      <c r="AE921" s="240"/>
      <c r="AF921" s="194"/>
      <c r="AG921" s="240"/>
      <c r="AH921" s="241"/>
      <c r="AI921" s="194"/>
      <c r="AJ921" s="240"/>
      <c r="AK921" s="194"/>
      <c r="AL921" s="240"/>
      <c r="AM921" s="241"/>
      <c r="AN921" s="194"/>
      <c r="AO921" s="240"/>
      <c r="AP921" s="194"/>
    </row>
    <row r="922" customFormat="false" ht="15.75" hidden="false" customHeight="true" outlineLevel="0" collapsed="false">
      <c r="K922" s="240"/>
      <c r="M922" s="240"/>
      <c r="N922" s="241"/>
      <c r="P922" s="240"/>
      <c r="R922" s="240"/>
      <c r="S922" s="241"/>
      <c r="T922" s="194"/>
      <c r="U922" s="240"/>
      <c r="V922" s="194"/>
      <c r="W922" s="240"/>
      <c r="X922" s="241"/>
      <c r="Y922" s="194"/>
      <c r="Z922" s="240"/>
      <c r="AA922" s="194"/>
      <c r="AB922" s="240"/>
      <c r="AC922" s="241"/>
      <c r="AD922" s="194"/>
      <c r="AE922" s="240"/>
      <c r="AF922" s="194"/>
      <c r="AG922" s="240"/>
      <c r="AH922" s="241"/>
      <c r="AI922" s="194"/>
      <c r="AJ922" s="240"/>
      <c r="AK922" s="194"/>
      <c r="AL922" s="240"/>
      <c r="AM922" s="241"/>
      <c r="AN922" s="194"/>
      <c r="AO922" s="240"/>
      <c r="AP922" s="194"/>
    </row>
    <row r="923" customFormat="false" ht="15.75" hidden="false" customHeight="true" outlineLevel="0" collapsed="false">
      <c r="K923" s="240"/>
      <c r="M923" s="240"/>
      <c r="N923" s="241"/>
      <c r="P923" s="240"/>
      <c r="R923" s="240"/>
      <c r="S923" s="241"/>
      <c r="T923" s="194"/>
      <c r="U923" s="240"/>
      <c r="V923" s="194"/>
      <c r="W923" s="240"/>
      <c r="X923" s="241"/>
      <c r="Y923" s="194"/>
      <c r="Z923" s="240"/>
      <c r="AA923" s="194"/>
      <c r="AB923" s="240"/>
      <c r="AC923" s="241"/>
      <c r="AD923" s="194"/>
      <c r="AE923" s="240"/>
      <c r="AF923" s="194"/>
      <c r="AG923" s="240"/>
      <c r="AH923" s="241"/>
      <c r="AI923" s="194"/>
      <c r="AJ923" s="240"/>
      <c r="AK923" s="194"/>
      <c r="AL923" s="240"/>
      <c r="AM923" s="241"/>
      <c r="AN923" s="194"/>
      <c r="AO923" s="240"/>
      <c r="AP923" s="194"/>
    </row>
    <row r="924" customFormat="false" ht="15.75" hidden="false" customHeight="true" outlineLevel="0" collapsed="false">
      <c r="K924" s="240"/>
      <c r="M924" s="240"/>
      <c r="N924" s="241"/>
      <c r="P924" s="240"/>
      <c r="R924" s="240"/>
      <c r="S924" s="241"/>
      <c r="T924" s="194"/>
      <c r="U924" s="240"/>
      <c r="V924" s="194"/>
      <c r="W924" s="240"/>
      <c r="X924" s="241"/>
      <c r="Y924" s="194"/>
      <c r="Z924" s="240"/>
      <c r="AA924" s="194"/>
      <c r="AB924" s="240"/>
      <c r="AC924" s="241"/>
      <c r="AD924" s="194"/>
      <c r="AE924" s="240"/>
      <c r="AF924" s="194"/>
      <c r="AG924" s="240"/>
      <c r="AH924" s="241"/>
      <c r="AI924" s="194"/>
      <c r="AJ924" s="240"/>
      <c r="AK924" s="194"/>
      <c r="AL924" s="240"/>
      <c r="AM924" s="241"/>
      <c r="AN924" s="194"/>
      <c r="AO924" s="240"/>
      <c r="AP924" s="194"/>
    </row>
    <row r="925" customFormat="false" ht="15.75" hidden="false" customHeight="true" outlineLevel="0" collapsed="false">
      <c r="K925" s="240"/>
      <c r="M925" s="240"/>
      <c r="N925" s="241"/>
      <c r="P925" s="240"/>
      <c r="R925" s="240"/>
      <c r="S925" s="241"/>
      <c r="T925" s="194"/>
      <c r="U925" s="240"/>
      <c r="V925" s="194"/>
      <c r="W925" s="240"/>
      <c r="X925" s="241"/>
      <c r="Y925" s="194"/>
      <c r="Z925" s="240"/>
      <c r="AA925" s="194"/>
      <c r="AB925" s="240"/>
      <c r="AC925" s="241"/>
      <c r="AD925" s="194"/>
      <c r="AE925" s="240"/>
      <c r="AF925" s="194"/>
      <c r="AG925" s="240"/>
      <c r="AH925" s="241"/>
      <c r="AI925" s="194"/>
      <c r="AJ925" s="240"/>
      <c r="AK925" s="194"/>
      <c r="AL925" s="240"/>
      <c r="AM925" s="241"/>
      <c r="AN925" s="194"/>
      <c r="AO925" s="240"/>
      <c r="AP925" s="194"/>
    </row>
    <row r="926" customFormat="false" ht="15.75" hidden="false" customHeight="true" outlineLevel="0" collapsed="false">
      <c r="K926" s="240"/>
      <c r="M926" s="240"/>
      <c r="N926" s="241"/>
      <c r="P926" s="240"/>
      <c r="R926" s="240"/>
      <c r="S926" s="241"/>
      <c r="T926" s="194"/>
      <c r="U926" s="240"/>
      <c r="V926" s="194"/>
      <c r="W926" s="240"/>
      <c r="X926" s="241"/>
      <c r="Y926" s="194"/>
      <c r="Z926" s="240"/>
      <c r="AA926" s="194"/>
      <c r="AB926" s="240"/>
      <c r="AC926" s="241"/>
      <c r="AD926" s="194"/>
      <c r="AE926" s="240"/>
      <c r="AF926" s="194"/>
      <c r="AG926" s="240"/>
      <c r="AH926" s="241"/>
      <c r="AI926" s="194"/>
      <c r="AJ926" s="240"/>
      <c r="AK926" s="194"/>
      <c r="AL926" s="240"/>
      <c r="AM926" s="241"/>
      <c r="AN926" s="194"/>
      <c r="AO926" s="240"/>
      <c r="AP926" s="194"/>
    </row>
    <row r="927" customFormat="false" ht="15.75" hidden="false" customHeight="true" outlineLevel="0" collapsed="false">
      <c r="K927" s="240"/>
      <c r="M927" s="240"/>
      <c r="N927" s="241"/>
      <c r="P927" s="240"/>
      <c r="R927" s="240"/>
      <c r="S927" s="241"/>
      <c r="T927" s="194"/>
      <c r="U927" s="240"/>
      <c r="V927" s="194"/>
      <c r="W927" s="240"/>
      <c r="X927" s="241"/>
      <c r="Y927" s="194"/>
      <c r="Z927" s="240"/>
      <c r="AA927" s="194"/>
      <c r="AB927" s="240"/>
      <c r="AC927" s="241"/>
      <c r="AD927" s="194"/>
      <c r="AE927" s="240"/>
      <c r="AF927" s="194"/>
      <c r="AG927" s="240"/>
      <c r="AH927" s="241"/>
      <c r="AI927" s="194"/>
      <c r="AJ927" s="240"/>
      <c r="AK927" s="194"/>
      <c r="AL927" s="240"/>
      <c r="AM927" s="241"/>
      <c r="AN927" s="194"/>
      <c r="AO927" s="240"/>
      <c r="AP927" s="194"/>
    </row>
    <row r="928" customFormat="false" ht="15.75" hidden="false" customHeight="true" outlineLevel="0" collapsed="false">
      <c r="K928" s="240"/>
      <c r="M928" s="240"/>
      <c r="N928" s="241"/>
      <c r="P928" s="240"/>
      <c r="R928" s="240"/>
      <c r="S928" s="241"/>
      <c r="T928" s="194"/>
      <c r="U928" s="240"/>
      <c r="V928" s="194"/>
      <c r="W928" s="240"/>
      <c r="X928" s="241"/>
      <c r="Y928" s="194"/>
      <c r="Z928" s="240"/>
      <c r="AA928" s="194"/>
      <c r="AB928" s="240"/>
      <c r="AC928" s="241"/>
      <c r="AD928" s="194"/>
      <c r="AE928" s="240"/>
      <c r="AF928" s="194"/>
      <c r="AG928" s="240"/>
      <c r="AH928" s="241"/>
      <c r="AI928" s="194"/>
      <c r="AJ928" s="240"/>
      <c r="AK928" s="194"/>
      <c r="AL928" s="240"/>
      <c r="AM928" s="241"/>
      <c r="AN928" s="194"/>
      <c r="AO928" s="240"/>
      <c r="AP928" s="194"/>
    </row>
    <row r="929" customFormat="false" ht="15.75" hidden="false" customHeight="true" outlineLevel="0" collapsed="false">
      <c r="K929" s="240"/>
      <c r="M929" s="240"/>
      <c r="N929" s="241"/>
      <c r="P929" s="240"/>
      <c r="R929" s="240"/>
      <c r="S929" s="241"/>
      <c r="T929" s="194"/>
      <c r="U929" s="240"/>
      <c r="V929" s="194"/>
      <c r="W929" s="240"/>
      <c r="X929" s="241"/>
      <c r="Y929" s="194"/>
      <c r="Z929" s="240"/>
      <c r="AA929" s="194"/>
      <c r="AB929" s="240"/>
      <c r="AC929" s="241"/>
      <c r="AD929" s="194"/>
      <c r="AE929" s="240"/>
      <c r="AF929" s="194"/>
      <c r="AG929" s="240"/>
      <c r="AH929" s="241"/>
      <c r="AI929" s="194"/>
      <c r="AJ929" s="240"/>
      <c r="AK929" s="194"/>
      <c r="AL929" s="240"/>
      <c r="AM929" s="241"/>
      <c r="AN929" s="194"/>
      <c r="AO929" s="240"/>
      <c r="AP929" s="194"/>
    </row>
    <row r="930" customFormat="false" ht="15.75" hidden="false" customHeight="true" outlineLevel="0" collapsed="false">
      <c r="K930" s="240"/>
      <c r="M930" s="240"/>
      <c r="N930" s="241"/>
      <c r="P930" s="240"/>
      <c r="R930" s="240"/>
      <c r="S930" s="241"/>
      <c r="T930" s="194"/>
      <c r="U930" s="240"/>
      <c r="V930" s="194"/>
      <c r="W930" s="240"/>
      <c r="X930" s="241"/>
      <c r="Y930" s="194"/>
      <c r="Z930" s="240"/>
      <c r="AA930" s="194"/>
      <c r="AB930" s="240"/>
      <c r="AC930" s="241"/>
      <c r="AD930" s="194"/>
      <c r="AE930" s="240"/>
      <c r="AF930" s="194"/>
      <c r="AG930" s="240"/>
      <c r="AH930" s="241"/>
      <c r="AI930" s="194"/>
      <c r="AJ930" s="240"/>
      <c r="AK930" s="194"/>
      <c r="AL930" s="240"/>
      <c r="AM930" s="241"/>
      <c r="AN930" s="194"/>
      <c r="AO930" s="240"/>
      <c r="AP930" s="194"/>
    </row>
    <row r="931" customFormat="false" ht="15.75" hidden="false" customHeight="true" outlineLevel="0" collapsed="false">
      <c r="K931" s="240"/>
      <c r="M931" s="240"/>
      <c r="N931" s="241"/>
      <c r="P931" s="240"/>
      <c r="R931" s="240"/>
      <c r="S931" s="241"/>
      <c r="T931" s="194"/>
      <c r="U931" s="240"/>
      <c r="V931" s="194"/>
      <c r="W931" s="240"/>
      <c r="X931" s="241"/>
      <c r="Y931" s="194"/>
      <c r="Z931" s="240"/>
      <c r="AA931" s="194"/>
      <c r="AB931" s="240"/>
      <c r="AC931" s="241"/>
      <c r="AD931" s="194"/>
      <c r="AE931" s="240"/>
      <c r="AF931" s="194"/>
      <c r="AG931" s="240"/>
      <c r="AH931" s="241"/>
      <c r="AI931" s="194"/>
      <c r="AJ931" s="240"/>
      <c r="AK931" s="194"/>
      <c r="AL931" s="240"/>
      <c r="AM931" s="241"/>
      <c r="AN931" s="194"/>
      <c r="AO931" s="240"/>
      <c r="AP931" s="194"/>
    </row>
    <row r="932" customFormat="false" ht="15.75" hidden="false" customHeight="true" outlineLevel="0" collapsed="false">
      <c r="K932" s="240"/>
      <c r="M932" s="240"/>
      <c r="N932" s="241"/>
      <c r="P932" s="240"/>
      <c r="R932" s="240"/>
      <c r="S932" s="241"/>
      <c r="T932" s="194"/>
      <c r="U932" s="240"/>
      <c r="V932" s="194"/>
      <c r="W932" s="240"/>
      <c r="X932" s="241"/>
      <c r="Y932" s="194"/>
      <c r="Z932" s="240"/>
      <c r="AA932" s="194"/>
      <c r="AB932" s="240"/>
      <c r="AC932" s="241"/>
      <c r="AD932" s="194"/>
      <c r="AE932" s="240"/>
      <c r="AF932" s="194"/>
      <c r="AG932" s="240"/>
      <c r="AH932" s="241"/>
      <c r="AI932" s="194"/>
      <c r="AJ932" s="240"/>
      <c r="AK932" s="194"/>
      <c r="AL932" s="240"/>
      <c r="AM932" s="241"/>
      <c r="AN932" s="194"/>
      <c r="AO932" s="240"/>
      <c r="AP932" s="194"/>
    </row>
    <row r="933" customFormat="false" ht="15.75" hidden="false" customHeight="true" outlineLevel="0" collapsed="false">
      <c r="K933" s="240"/>
      <c r="M933" s="240"/>
      <c r="N933" s="241"/>
      <c r="P933" s="240"/>
      <c r="R933" s="240"/>
      <c r="S933" s="241"/>
      <c r="T933" s="194"/>
      <c r="U933" s="240"/>
      <c r="V933" s="194"/>
      <c r="W933" s="240"/>
      <c r="X933" s="241"/>
      <c r="Y933" s="194"/>
      <c r="Z933" s="240"/>
      <c r="AA933" s="194"/>
      <c r="AB933" s="240"/>
      <c r="AC933" s="241"/>
      <c r="AD933" s="194"/>
      <c r="AE933" s="240"/>
      <c r="AF933" s="194"/>
      <c r="AG933" s="240"/>
      <c r="AH933" s="241"/>
      <c r="AI933" s="194"/>
      <c r="AJ933" s="240"/>
      <c r="AK933" s="194"/>
      <c r="AL933" s="240"/>
      <c r="AM933" s="241"/>
      <c r="AN933" s="194"/>
      <c r="AO933" s="240"/>
      <c r="AP933" s="194"/>
    </row>
    <row r="934" customFormat="false" ht="15.75" hidden="false" customHeight="true" outlineLevel="0" collapsed="false">
      <c r="K934" s="240"/>
      <c r="M934" s="240"/>
      <c r="N934" s="241"/>
      <c r="P934" s="240"/>
      <c r="R934" s="240"/>
      <c r="S934" s="241"/>
      <c r="T934" s="194"/>
      <c r="U934" s="240"/>
      <c r="V934" s="194"/>
      <c r="W934" s="240"/>
      <c r="X934" s="241"/>
      <c r="Y934" s="194"/>
      <c r="Z934" s="240"/>
      <c r="AA934" s="194"/>
      <c r="AB934" s="240"/>
      <c r="AC934" s="241"/>
      <c r="AD934" s="194"/>
      <c r="AE934" s="240"/>
      <c r="AF934" s="194"/>
      <c r="AG934" s="240"/>
      <c r="AH934" s="241"/>
      <c r="AI934" s="194"/>
      <c r="AJ934" s="240"/>
      <c r="AK934" s="194"/>
      <c r="AL934" s="240"/>
      <c r="AM934" s="241"/>
      <c r="AN934" s="194"/>
      <c r="AO934" s="240"/>
      <c r="AP934" s="194"/>
    </row>
    <row r="935" customFormat="false" ht="15.75" hidden="false" customHeight="true" outlineLevel="0" collapsed="false">
      <c r="K935" s="240"/>
      <c r="M935" s="240"/>
      <c r="N935" s="241"/>
      <c r="P935" s="240"/>
      <c r="R935" s="240"/>
      <c r="S935" s="241"/>
      <c r="T935" s="194"/>
      <c r="U935" s="240"/>
      <c r="V935" s="194"/>
      <c r="W935" s="240"/>
      <c r="X935" s="241"/>
      <c r="Y935" s="194"/>
      <c r="Z935" s="240"/>
      <c r="AA935" s="194"/>
      <c r="AB935" s="240"/>
      <c r="AC935" s="241"/>
      <c r="AD935" s="194"/>
      <c r="AE935" s="240"/>
      <c r="AF935" s="194"/>
      <c r="AG935" s="240"/>
      <c r="AH935" s="241"/>
      <c r="AI935" s="194"/>
      <c r="AJ935" s="240"/>
      <c r="AK935" s="194"/>
      <c r="AL935" s="240"/>
      <c r="AM935" s="241"/>
      <c r="AN935" s="194"/>
      <c r="AO935" s="240"/>
      <c r="AP935" s="194"/>
    </row>
    <row r="936" customFormat="false" ht="15.75" hidden="false" customHeight="true" outlineLevel="0" collapsed="false">
      <c r="K936" s="240"/>
      <c r="M936" s="240"/>
      <c r="N936" s="241"/>
      <c r="P936" s="240"/>
      <c r="R936" s="240"/>
      <c r="S936" s="241"/>
      <c r="T936" s="194"/>
      <c r="U936" s="240"/>
      <c r="V936" s="194"/>
      <c r="W936" s="240"/>
      <c r="X936" s="241"/>
      <c r="Y936" s="194"/>
      <c r="Z936" s="240"/>
      <c r="AA936" s="194"/>
      <c r="AB936" s="240"/>
      <c r="AC936" s="241"/>
      <c r="AD936" s="194"/>
      <c r="AE936" s="240"/>
      <c r="AF936" s="194"/>
      <c r="AG936" s="240"/>
      <c r="AH936" s="241"/>
      <c r="AI936" s="194"/>
      <c r="AJ936" s="240"/>
      <c r="AK936" s="194"/>
      <c r="AL936" s="240"/>
      <c r="AM936" s="241"/>
      <c r="AN936" s="194"/>
      <c r="AO936" s="240"/>
      <c r="AP936" s="194"/>
    </row>
    <row r="937" customFormat="false" ht="15.75" hidden="false" customHeight="true" outlineLevel="0" collapsed="false">
      <c r="K937" s="240"/>
      <c r="M937" s="240"/>
      <c r="N937" s="241"/>
      <c r="P937" s="240"/>
      <c r="R937" s="240"/>
      <c r="S937" s="241"/>
      <c r="T937" s="194"/>
      <c r="U937" s="240"/>
      <c r="V937" s="194"/>
      <c r="W937" s="240"/>
      <c r="X937" s="241"/>
      <c r="Y937" s="194"/>
      <c r="Z937" s="240"/>
      <c r="AA937" s="194"/>
      <c r="AB937" s="240"/>
      <c r="AC937" s="241"/>
      <c r="AD937" s="194"/>
      <c r="AE937" s="240"/>
      <c r="AF937" s="194"/>
      <c r="AG937" s="240"/>
      <c r="AH937" s="241"/>
      <c r="AI937" s="194"/>
      <c r="AJ937" s="240"/>
      <c r="AK937" s="194"/>
      <c r="AL937" s="240"/>
      <c r="AM937" s="241"/>
      <c r="AN937" s="194"/>
      <c r="AO937" s="240"/>
      <c r="AP937" s="194"/>
    </row>
    <row r="938" customFormat="false" ht="15.75" hidden="false" customHeight="true" outlineLevel="0" collapsed="false">
      <c r="K938" s="240"/>
      <c r="M938" s="240"/>
      <c r="N938" s="241"/>
      <c r="P938" s="240"/>
      <c r="R938" s="240"/>
      <c r="S938" s="241"/>
      <c r="T938" s="194"/>
      <c r="U938" s="240"/>
      <c r="V938" s="194"/>
      <c r="W938" s="240"/>
      <c r="X938" s="241"/>
      <c r="Y938" s="194"/>
      <c r="Z938" s="240"/>
      <c r="AA938" s="194"/>
      <c r="AB938" s="240"/>
      <c r="AC938" s="241"/>
      <c r="AD938" s="194"/>
      <c r="AE938" s="240"/>
      <c r="AF938" s="194"/>
      <c r="AG938" s="240"/>
      <c r="AH938" s="241"/>
      <c r="AI938" s="194"/>
      <c r="AJ938" s="240"/>
      <c r="AK938" s="194"/>
      <c r="AL938" s="240"/>
      <c r="AM938" s="241"/>
      <c r="AN938" s="194"/>
      <c r="AO938" s="240"/>
      <c r="AP938" s="194"/>
    </row>
    <row r="939" customFormat="false" ht="15.75" hidden="false" customHeight="true" outlineLevel="0" collapsed="false">
      <c r="K939" s="240"/>
      <c r="M939" s="240"/>
      <c r="N939" s="241"/>
      <c r="P939" s="240"/>
      <c r="R939" s="240"/>
      <c r="S939" s="241"/>
      <c r="T939" s="194"/>
      <c r="U939" s="240"/>
      <c r="V939" s="194"/>
      <c r="W939" s="240"/>
      <c r="X939" s="241"/>
      <c r="Y939" s="194"/>
      <c r="Z939" s="240"/>
      <c r="AA939" s="194"/>
      <c r="AB939" s="240"/>
      <c r="AC939" s="241"/>
      <c r="AD939" s="194"/>
      <c r="AE939" s="240"/>
      <c r="AF939" s="194"/>
      <c r="AG939" s="240"/>
      <c r="AH939" s="241"/>
      <c r="AI939" s="194"/>
      <c r="AJ939" s="240"/>
      <c r="AK939" s="194"/>
      <c r="AL939" s="240"/>
      <c r="AM939" s="241"/>
      <c r="AN939" s="194"/>
      <c r="AO939" s="240"/>
      <c r="AP939" s="194"/>
    </row>
    <row r="940" customFormat="false" ht="15.75" hidden="false" customHeight="true" outlineLevel="0" collapsed="false">
      <c r="K940" s="240"/>
      <c r="M940" s="240"/>
      <c r="N940" s="241"/>
      <c r="P940" s="240"/>
      <c r="R940" s="240"/>
      <c r="S940" s="241"/>
      <c r="T940" s="194"/>
      <c r="U940" s="240"/>
      <c r="V940" s="194"/>
      <c r="W940" s="240"/>
      <c r="X940" s="241"/>
      <c r="Y940" s="194"/>
      <c r="Z940" s="240"/>
      <c r="AA940" s="194"/>
      <c r="AB940" s="240"/>
      <c r="AC940" s="241"/>
      <c r="AD940" s="194"/>
      <c r="AE940" s="240"/>
      <c r="AF940" s="194"/>
      <c r="AG940" s="240"/>
      <c r="AH940" s="241"/>
      <c r="AI940" s="194"/>
      <c r="AJ940" s="240"/>
      <c r="AK940" s="194"/>
      <c r="AL940" s="240"/>
      <c r="AM940" s="241"/>
      <c r="AN940" s="194"/>
      <c r="AO940" s="240"/>
      <c r="AP940" s="194"/>
    </row>
    <row r="941" customFormat="false" ht="15.75" hidden="false" customHeight="true" outlineLevel="0" collapsed="false">
      <c r="K941" s="240"/>
      <c r="M941" s="240"/>
      <c r="N941" s="241"/>
      <c r="P941" s="240"/>
      <c r="R941" s="240"/>
      <c r="S941" s="241"/>
      <c r="T941" s="194"/>
      <c r="U941" s="240"/>
      <c r="V941" s="194"/>
      <c r="W941" s="240"/>
      <c r="X941" s="241"/>
      <c r="Y941" s="194"/>
      <c r="Z941" s="240"/>
      <c r="AA941" s="194"/>
      <c r="AB941" s="240"/>
      <c r="AC941" s="241"/>
      <c r="AD941" s="194"/>
      <c r="AE941" s="240"/>
      <c r="AF941" s="194"/>
      <c r="AG941" s="240"/>
      <c r="AH941" s="241"/>
      <c r="AI941" s="194"/>
      <c r="AJ941" s="240"/>
      <c r="AK941" s="194"/>
      <c r="AL941" s="240"/>
      <c r="AM941" s="241"/>
      <c r="AN941" s="194"/>
      <c r="AO941" s="240"/>
      <c r="AP941" s="194"/>
    </row>
    <row r="942" customFormat="false" ht="15.75" hidden="false" customHeight="true" outlineLevel="0" collapsed="false">
      <c r="K942" s="240"/>
      <c r="M942" s="240"/>
      <c r="N942" s="241"/>
      <c r="P942" s="240"/>
      <c r="R942" s="240"/>
      <c r="S942" s="241"/>
      <c r="T942" s="194"/>
      <c r="U942" s="240"/>
      <c r="V942" s="194"/>
      <c r="W942" s="240"/>
      <c r="X942" s="241"/>
      <c r="Y942" s="194"/>
      <c r="Z942" s="240"/>
      <c r="AA942" s="194"/>
      <c r="AB942" s="240"/>
      <c r="AC942" s="241"/>
      <c r="AD942" s="194"/>
      <c r="AE942" s="240"/>
      <c r="AF942" s="194"/>
      <c r="AG942" s="240"/>
      <c r="AH942" s="241"/>
      <c r="AI942" s="194"/>
      <c r="AJ942" s="240"/>
      <c r="AK942" s="194"/>
      <c r="AL942" s="240"/>
      <c r="AM942" s="241"/>
      <c r="AN942" s="194"/>
      <c r="AO942" s="240"/>
      <c r="AP942" s="194"/>
    </row>
    <row r="943" customFormat="false" ht="15.75" hidden="false" customHeight="true" outlineLevel="0" collapsed="false">
      <c r="K943" s="240"/>
      <c r="M943" s="240"/>
      <c r="N943" s="241"/>
      <c r="P943" s="240"/>
      <c r="R943" s="240"/>
      <c r="S943" s="241"/>
      <c r="T943" s="194"/>
      <c r="U943" s="240"/>
      <c r="V943" s="194"/>
      <c r="W943" s="240"/>
      <c r="X943" s="241"/>
      <c r="Y943" s="194"/>
      <c r="Z943" s="240"/>
      <c r="AA943" s="194"/>
      <c r="AB943" s="240"/>
      <c r="AC943" s="241"/>
      <c r="AD943" s="194"/>
      <c r="AE943" s="240"/>
      <c r="AF943" s="194"/>
      <c r="AG943" s="240"/>
      <c r="AH943" s="241"/>
      <c r="AI943" s="194"/>
      <c r="AJ943" s="240"/>
      <c r="AK943" s="194"/>
      <c r="AL943" s="240"/>
      <c r="AM943" s="241"/>
      <c r="AN943" s="194"/>
      <c r="AO943" s="240"/>
      <c r="AP943" s="194"/>
    </row>
    <row r="944" customFormat="false" ht="15.75" hidden="false" customHeight="true" outlineLevel="0" collapsed="false">
      <c r="K944" s="240"/>
      <c r="M944" s="240"/>
      <c r="N944" s="241"/>
      <c r="P944" s="240"/>
      <c r="R944" s="240"/>
      <c r="S944" s="241"/>
      <c r="T944" s="194"/>
      <c r="U944" s="240"/>
      <c r="V944" s="194"/>
      <c r="W944" s="240"/>
      <c r="X944" s="241"/>
      <c r="Y944" s="194"/>
      <c r="Z944" s="240"/>
      <c r="AA944" s="194"/>
      <c r="AB944" s="240"/>
      <c r="AC944" s="241"/>
      <c r="AD944" s="194"/>
      <c r="AE944" s="240"/>
      <c r="AF944" s="194"/>
      <c r="AG944" s="240"/>
      <c r="AH944" s="241"/>
      <c r="AI944" s="194"/>
      <c r="AJ944" s="240"/>
      <c r="AK944" s="194"/>
      <c r="AL944" s="240"/>
      <c r="AM944" s="241"/>
      <c r="AN944" s="194"/>
      <c r="AO944" s="240"/>
      <c r="AP944" s="194"/>
    </row>
    <row r="945" customFormat="false" ht="15.75" hidden="false" customHeight="true" outlineLevel="0" collapsed="false">
      <c r="K945" s="240"/>
      <c r="M945" s="240"/>
      <c r="N945" s="241"/>
      <c r="P945" s="240"/>
      <c r="R945" s="240"/>
      <c r="S945" s="241"/>
      <c r="T945" s="194"/>
      <c r="U945" s="240"/>
      <c r="V945" s="194"/>
      <c r="W945" s="240"/>
      <c r="X945" s="241"/>
      <c r="Y945" s="194"/>
      <c r="Z945" s="240"/>
      <c r="AA945" s="194"/>
      <c r="AB945" s="240"/>
      <c r="AC945" s="241"/>
      <c r="AD945" s="194"/>
      <c r="AE945" s="240"/>
      <c r="AF945" s="194"/>
      <c r="AG945" s="240"/>
      <c r="AH945" s="241"/>
      <c r="AI945" s="194"/>
      <c r="AJ945" s="240"/>
      <c r="AK945" s="194"/>
      <c r="AL945" s="240"/>
      <c r="AM945" s="241"/>
      <c r="AN945" s="194"/>
      <c r="AO945" s="240"/>
      <c r="AP945" s="194"/>
    </row>
    <row r="946" customFormat="false" ht="15.75" hidden="false" customHeight="true" outlineLevel="0" collapsed="false">
      <c r="K946" s="240"/>
      <c r="M946" s="240"/>
      <c r="N946" s="241"/>
      <c r="P946" s="240"/>
      <c r="R946" s="240"/>
      <c r="S946" s="241"/>
      <c r="T946" s="194"/>
      <c r="U946" s="240"/>
      <c r="V946" s="194"/>
      <c r="W946" s="240"/>
      <c r="X946" s="241"/>
      <c r="Y946" s="194"/>
      <c r="Z946" s="240"/>
      <c r="AA946" s="194"/>
      <c r="AB946" s="240"/>
      <c r="AC946" s="241"/>
      <c r="AD946" s="194"/>
      <c r="AE946" s="240"/>
      <c r="AF946" s="194"/>
      <c r="AG946" s="240"/>
      <c r="AH946" s="241"/>
      <c r="AI946" s="194"/>
      <c r="AJ946" s="240"/>
      <c r="AK946" s="194"/>
      <c r="AL946" s="240"/>
      <c r="AM946" s="241"/>
      <c r="AN946" s="194"/>
      <c r="AO946" s="240"/>
      <c r="AP946" s="194"/>
    </row>
    <row r="947" customFormat="false" ht="15.75" hidden="false" customHeight="true" outlineLevel="0" collapsed="false">
      <c r="K947" s="240"/>
      <c r="M947" s="240"/>
      <c r="N947" s="241"/>
      <c r="P947" s="240"/>
      <c r="R947" s="240"/>
      <c r="S947" s="241"/>
      <c r="T947" s="194"/>
      <c r="U947" s="240"/>
      <c r="V947" s="194"/>
      <c r="W947" s="240"/>
      <c r="X947" s="241"/>
      <c r="Y947" s="194"/>
      <c r="Z947" s="240"/>
      <c r="AA947" s="194"/>
      <c r="AB947" s="240"/>
      <c r="AC947" s="241"/>
      <c r="AD947" s="194"/>
      <c r="AE947" s="240"/>
      <c r="AF947" s="194"/>
      <c r="AG947" s="240"/>
      <c r="AH947" s="241"/>
      <c r="AI947" s="194"/>
      <c r="AJ947" s="240"/>
      <c r="AK947" s="194"/>
      <c r="AL947" s="240"/>
      <c r="AM947" s="241"/>
      <c r="AN947" s="194"/>
      <c r="AO947" s="240"/>
      <c r="AP947" s="194"/>
    </row>
    <row r="948" customFormat="false" ht="15.75" hidden="false" customHeight="true" outlineLevel="0" collapsed="false">
      <c r="K948" s="240"/>
      <c r="M948" s="240"/>
      <c r="N948" s="241"/>
      <c r="P948" s="240"/>
      <c r="R948" s="240"/>
      <c r="S948" s="241"/>
      <c r="T948" s="194"/>
      <c r="U948" s="240"/>
      <c r="V948" s="194"/>
      <c r="W948" s="240"/>
      <c r="X948" s="241"/>
      <c r="Y948" s="194"/>
      <c r="Z948" s="240"/>
      <c r="AA948" s="194"/>
      <c r="AB948" s="240"/>
      <c r="AC948" s="241"/>
      <c r="AD948" s="194"/>
      <c r="AE948" s="240"/>
      <c r="AF948" s="194"/>
      <c r="AG948" s="240"/>
      <c r="AH948" s="241"/>
      <c r="AI948" s="194"/>
      <c r="AJ948" s="240"/>
      <c r="AK948" s="194"/>
      <c r="AL948" s="240"/>
      <c r="AM948" s="241"/>
      <c r="AN948" s="194"/>
      <c r="AO948" s="240"/>
      <c r="AP948" s="194"/>
    </row>
    <row r="949" customFormat="false" ht="15.75" hidden="false" customHeight="true" outlineLevel="0" collapsed="false">
      <c r="K949" s="240"/>
      <c r="M949" s="240"/>
      <c r="N949" s="241"/>
      <c r="P949" s="240"/>
      <c r="R949" s="240"/>
      <c r="S949" s="241"/>
      <c r="T949" s="194"/>
      <c r="U949" s="240"/>
      <c r="V949" s="194"/>
      <c r="W949" s="240"/>
      <c r="X949" s="241"/>
      <c r="Y949" s="194"/>
      <c r="Z949" s="240"/>
      <c r="AA949" s="194"/>
      <c r="AB949" s="240"/>
      <c r="AC949" s="241"/>
      <c r="AD949" s="194"/>
      <c r="AE949" s="240"/>
      <c r="AF949" s="194"/>
      <c r="AG949" s="240"/>
      <c r="AH949" s="241"/>
      <c r="AI949" s="194"/>
      <c r="AJ949" s="240"/>
      <c r="AK949" s="194"/>
      <c r="AL949" s="240"/>
      <c r="AM949" s="241"/>
      <c r="AN949" s="194"/>
      <c r="AO949" s="240"/>
      <c r="AP949" s="194"/>
    </row>
    <row r="950" customFormat="false" ht="15.75" hidden="false" customHeight="true" outlineLevel="0" collapsed="false">
      <c r="K950" s="240"/>
      <c r="M950" s="240"/>
      <c r="N950" s="241"/>
      <c r="P950" s="240"/>
      <c r="R950" s="240"/>
      <c r="S950" s="241"/>
      <c r="T950" s="194"/>
      <c r="U950" s="240"/>
      <c r="V950" s="194"/>
      <c r="W950" s="240"/>
      <c r="X950" s="241"/>
      <c r="Y950" s="194"/>
      <c r="Z950" s="240"/>
      <c r="AA950" s="194"/>
      <c r="AB950" s="240"/>
      <c r="AC950" s="241"/>
      <c r="AD950" s="194"/>
      <c r="AE950" s="240"/>
      <c r="AF950" s="194"/>
      <c r="AG950" s="240"/>
      <c r="AH950" s="241"/>
      <c r="AI950" s="194"/>
      <c r="AJ950" s="240"/>
      <c r="AK950" s="194"/>
      <c r="AL950" s="240"/>
      <c r="AM950" s="241"/>
      <c r="AN950" s="194"/>
      <c r="AO950" s="240"/>
      <c r="AP950" s="194"/>
    </row>
    <row r="951" customFormat="false" ht="15.75" hidden="false" customHeight="true" outlineLevel="0" collapsed="false">
      <c r="K951" s="240"/>
      <c r="M951" s="240"/>
      <c r="N951" s="241"/>
      <c r="P951" s="240"/>
      <c r="R951" s="240"/>
      <c r="S951" s="241"/>
      <c r="T951" s="194"/>
      <c r="U951" s="240"/>
      <c r="V951" s="194"/>
      <c r="W951" s="240"/>
      <c r="X951" s="241"/>
      <c r="Y951" s="194"/>
      <c r="Z951" s="240"/>
      <c r="AA951" s="194"/>
      <c r="AB951" s="240"/>
      <c r="AC951" s="241"/>
      <c r="AD951" s="194"/>
      <c r="AE951" s="240"/>
      <c r="AF951" s="194"/>
      <c r="AG951" s="240"/>
      <c r="AH951" s="241"/>
      <c r="AI951" s="194"/>
      <c r="AJ951" s="240"/>
      <c r="AK951" s="194"/>
      <c r="AL951" s="240"/>
      <c r="AM951" s="241"/>
      <c r="AN951" s="194"/>
      <c r="AO951" s="240"/>
      <c r="AP951" s="194"/>
    </row>
    <row r="952" customFormat="false" ht="15.75" hidden="false" customHeight="true" outlineLevel="0" collapsed="false">
      <c r="K952" s="240"/>
      <c r="M952" s="240"/>
      <c r="N952" s="241"/>
      <c r="P952" s="240"/>
      <c r="R952" s="240"/>
      <c r="S952" s="241"/>
      <c r="T952" s="194"/>
      <c r="U952" s="240"/>
      <c r="V952" s="194"/>
      <c r="W952" s="240"/>
      <c r="X952" s="241"/>
      <c r="Y952" s="194"/>
      <c r="Z952" s="240"/>
      <c r="AA952" s="194"/>
      <c r="AB952" s="240"/>
      <c r="AC952" s="241"/>
      <c r="AD952" s="194"/>
      <c r="AE952" s="240"/>
      <c r="AF952" s="194"/>
      <c r="AG952" s="240"/>
      <c r="AH952" s="241"/>
      <c r="AI952" s="194"/>
      <c r="AJ952" s="240"/>
      <c r="AK952" s="194"/>
      <c r="AL952" s="240"/>
      <c r="AM952" s="241"/>
      <c r="AN952" s="194"/>
      <c r="AO952" s="240"/>
      <c r="AP952" s="194"/>
    </row>
    <row r="953" customFormat="false" ht="15.75" hidden="false" customHeight="true" outlineLevel="0" collapsed="false">
      <c r="K953" s="240"/>
      <c r="M953" s="240"/>
      <c r="N953" s="241"/>
      <c r="P953" s="240"/>
      <c r="R953" s="240"/>
      <c r="S953" s="241"/>
      <c r="T953" s="194"/>
      <c r="U953" s="240"/>
      <c r="V953" s="194"/>
      <c r="W953" s="240"/>
      <c r="X953" s="241"/>
      <c r="Y953" s="194"/>
      <c r="Z953" s="240"/>
      <c r="AA953" s="194"/>
      <c r="AB953" s="240"/>
      <c r="AC953" s="241"/>
      <c r="AD953" s="194"/>
      <c r="AE953" s="240"/>
      <c r="AF953" s="194"/>
      <c r="AG953" s="240"/>
      <c r="AH953" s="241"/>
      <c r="AI953" s="194"/>
      <c r="AJ953" s="240"/>
      <c r="AK953" s="194"/>
      <c r="AL953" s="240"/>
      <c r="AM953" s="241"/>
      <c r="AN953" s="194"/>
      <c r="AO953" s="240"/>
      <c r="AP953" s="194"/>
    </row>
    <row r="954" customFormat="false" ht="15.75" hidden="false" customHeight="true" outlineLevel="0" collapsed="false">
      <c r="K954" s="240"/>
      <c r="M954" s="240"/>
      <c r="N954" s="241"/>
      <c r="P954" s="240"/>
      <c r="R954" s="240"/>
      <c r="S954" s="241"/>
      <c r="T954" s="194"/>
      <c r="U954" s="240"/>
      <c r="V954" s="194"/>
      <c r="W954" s="240"/>
      <c r="X954" s="241"/>
      <c r="Y954" s="194"/>
      <c r="Z954" s="240"/>
      <c r="AA954" s="194"/>
      <c r="AB954" s="240"/>
      <c r="AC954" s="241"/>
      <c r="AD954" s="194"/>
      <c r="AE954" s="240"/>
      <c r="AF954" s="194"/>
      <c r="AG954" s="240"/>
      <c r="AH954" s="241"/>
      <c r="AI954" s="194"/>
      <c r="AJ954" s="240"/>
      <c r="AK954" s="194"/>
      <c r="AL954" s="240"/>
      <c r="AM954" s="241"/>
      <c r="AN954" s="194"/>
      <c r="AO954" s="240"/>
      <c r="AP954" s="194"/>
    </row>
    <row r="955" customFormat="false" ht="15.75" hidden="false" customHeight="true" outlineLevel="0" collapsed="false">
      <c r="K955" s="240"/>
      <c r="M955" s="240"/>
      <c r="N955" s="241"/>
      <c r="P955" s="240"/>
      <c r="R955" s="240"/>
      <c r="S955" s="241"/>
      <c r="T955" s="194"/>
      <c r="U955" s="240"/>
      <c r="V955" s="194"/>
      <c r="W955" s="240"/>
      <c r="X955" s="241"/>
      <c r="Y955" s="194"/>
      <c r="Z955" s="240"/>
      <c r="AA955" s="194"/>
      <c r="AB955" s="240"/>
      <c r="AC955" s="241"/>
      <c r="AD955" s="194"/>
      <c r="AE955" s="240"/>
      <c r="AF955" s="194"/>
      <c r="AG955" s="240"/>
      <c r="AH955" s="241"/>
      <c r="AI955" s="194"/>
      <c r="AJ955" s="240"/>
      <c r="AK955" s="194"/>
      <c r="AL955" s="240"/>
      <c r="AM955" s="241"/>
      <c r="AN955" s="194"/>
      <c r="AO955" s="240"/>
      <c r="AP955" s="194"/>
    </row>
    <row r="956" customFormat="false" ht="15.75" hidden="false" customHeight="true" outlineLevel="0" collapsed="false">
      <c r="K956" s="240"/>
      <c r="M956" s="240"/>
      <c r="N956" s="241"/>
      <c r="P956" s="240"/>
      <c r="R956" s="240"/>
      <c r="S956" s="241"/>
      <c r="T956" s="194"/>
      <c r="U956" s="240"/>
      <c r="V956" s="194"/>
      <c r="W956" s="240"/>
      <c r="X956" s="241"/>
      <c r="Y956" s="194"/>
      <c r="Z956" s="240"/>
      <c r="AA956" s="194"/>
      <c r="AB956" s="240"/>
      <c r="AC956" s="241"/>
      <c r="AD956" s="194"/>
      <c r="AE956" s="240"/>
      <c r="AF956" s="194"/>
      <c r="AG956" s="240"/>
      <c r="AH956" s="241"/>
      <c r="AI956" s="194"/>
      <c r="AJ956" s="240"/>
      <c r="AK956" s="194"/>
      <c r="AL956" s="240"/>
      <c r="AM956" s="241"/>
      <c r="AN956" s="194"/>
      <c r="AO956" s="240"/>
      <c r="AP956" s="194"/>
    </row>
    <row r="957" customFormat="false" ht="15.75" hidden="false" customHeight="true" outlineLevel="0" collapsed="false">
      <c r="K957" s="240"/>
      <c r="M957" s="240"/>
      <c r="N957" s="241"/>
      <c r="P957" s="240"/>
      <c r="R957" s="240"/>
      <c r="S957" s="241"/>
      <c r="T957" s="194"/>
      <c r="U957" s="240"/>
      <c r="V957" s="194"/>
      <c r="W957" s="240"/>
      <c r="X957" s="241"/>
      <c r="Y957" s="194"/>
      <c r="Z957" s="240"/>
      <c r="AA957" s="194"/>
      <c r="AB957" s="240"/>
      <c r="AC957" s="241"/>
      <c r="AD957" s="194"/>
      <c r="AE957" s="240"/>
      <c r="AF957" s="194"/>
      <c r="AG957" s="240"/>
      <c r="AH957" s="241"/>
      <c r="AI957" s="194"/>
      <c r="AJ957" s="240"/>
      <c r="AK957" s="194"/>
      <c r="AL957" s="240"/>
      <c r="AM957" s="241"/>
      <c r="AN957" s="194"/>
      <c r="AO957" s="240"/>
      <c r="AP957" s="194"/>
    </row>
    <row r="958" customFormat="false" ht="15.75" hidden="false" customHeight="true" outlineLevel="0" collapsed="false">
      <c r="K958" s="240"/>
      <c r="M958" s="240"/>
      <c r="N958" s="241"/>
      <c r="P958" s="240"/>
      <c r="R958" s="240"/>
      <c r="S958" s="241"/>
      <c r="T958" s="194"/>
      <c r="U958" s="240"/>
      <c r="V958" s="194"/>
      <c r="W958" s="240"/>
      <c r="X958" s="241"/>
      <c r="Y958" s="194"/>
      <c r="Z958" s="240"/>
      <c r="AA958" s="194"/>
      <c r="AB958" s="240"/>
      <c r="AC958" s="241"/>
      <c r="AD958" s="194"/>
      <c r="AE958" s="240"/>
      <c r="AF958" s="194"/>
      <c r="AG958" s="240"/>
      <c r="AH958" s="241"/>
      <c r="AI958" s="194"/>
      <c r="AJ958" s="240"/>
      <c r="AK958" s="194"/>
      <c r="AL958" s="240"/>
      <c r="AM958" s="241"/>
      <c r="AN958" s="194"/>
      <c r="AO958" s="240"/>
      <c r="AP958" s="194"/>
    </row>
    <row r="959" customFormat="false" ht="15.75" hidden="false" customHeight="true" outlineLevel="0" collapsed="false">
      <c r="K959" s="240"/>
      <c r="M959" s="240"/>
      <c r="N959" s="241"/>
      <c r="P959" s="240"/>
      <c r="R959" s="240"/>
      <c r="S959" s="241"/>
      <c r="T959" s="194"/>
      <c r="U959" s="240"/>
      <c r="V959" s="194"/>
      <c r="W959" s="240"/>
      <c r="X959" s="241"/>
      <c r="Y959" s="194"/>
      <c r="Z959" s="240"/>
      <c r="AA959" s="194"/>
      <c r="AB959" s="240"/>
      <c r="AC959" s="241"/>
      <c r="AD959" s="194"/>
      <c r="AE959" s="240"/>
      <c r="AF959" s="194"/>
      <c r="AG959" s="240"/>
      <c r="AH959" s="241"/>
      <c r="AI959" s="194"/>
      <c r="AJ959" s="240"/>
      <c r="AK959" s="194"/>
      <c r="AL959" s="240"/>
      <c r="AM959" s="241"/>
      <c r="AN959" s="194"/>
      <c r="AO959" s="240"/>
      <c r="AP959" s="194"/>
    </row>
    <row r="960" customFormat="false" ht="15.75" hidden="false" customHeight="true" outlineLevel="0" collapsed="false">
      <c r="K960" s="240"/>
      <c r="M960" s="240"/>
      <c r="N960" s="241"/>
      <c r="P960" s="240"/>
      <c r="R960" s="240"/>
      <c r="S960" s="241"/>
      <c r="T960" s="194"/>
      <c r="U960" s="240"/>
      <c r="V960" s="194"/>
      <c r="W960" s="240"/>
      <c r="X960" s="241"/>
      <c r="Y960" s="194"/>
      <c r="Z960" s="240"/>
      <c r="AA960" s="194"/>
      <c r="AB960" s="240"/>
      <c r="AC960" s="241"/>
      <c r="AD960" s="194"/>
      <c r="AE960" s="240"/>
      <c r="AF960" s="194"/>
      <c r="AG960" s="240"/>
      <c r="AH960" s="241"/>
      <c r="AI960" s="194"/>
      <c r="AJ960" s="240"/>
      <c r="AK960" s="194"/>
      <c r="AL960" s="240"/>
      <c r="AM960" s="241"/>
      <c r="AN960" s="194"/>
      <c r="AO960" s="240"/>
      <c r="AP960" s="194"/>
    </row>
    <row r="961" customFormat="false" ht="15.75" hidden="false" customHeight="true" outlineLevel="0" collapsed="false">
      <c r="K961" s="240"/>
      <c r="M961" s="240"/>
      <c r="N961" s="241"/>
      <c r="P961" s="240"/>
      <c r="R961" s="240"/>
      <c r="S961" s="241"/>
      <c r="T961" s="194"/>
      <c r="U961" s="240"/>
      <c r="V961" s="194"/>
      <c r="W961" s="240"/>
      <c r="X961" s="241"/>
      <c r="Y961" s="194"/>
      <c r="Z961" s="240"/>
      <c r="AA961" s="194"/>
      <c r="AB961" s="240"/>
      <c r="AC961" s="241"/>
      <c r="AD961" s="194"/>
      <c r="AE961" s="240"/>
      <c r="AF961" s="194"/>
      <c r="AG961" s="240"/>
      <c r="AH961" s="241"/>
      <c r="AI961" s="194"/>
      <c r="AJ961" s="240"/>
      <c r="AK961" s="194"/>
      <c r="AL961" s="240"/>
      <c r="AM961" s="241"/>
      <c r="AN961" s="194"/>
      <c r="AO961" s="240"/>
      <c r="AP961" s="194"/>
    </row>
    <row r="962" customFormat="false" ht="15.75" hidden="false" customHeight="true" outlineLevel="0" collapsed="false">
      <c r="K962" s="240"/>
      <c r="M962" s="240"/>
      <c r="N962" s="241"/>
      <c r="P962" s="240"/>
      <c r="R962" s="240"/>
      <c r="S962" s="241"/>
      <c r="T962" s="194"/>
      <c r="U962" s="240"/>
      <c r="V962" s="194"/>
      <c r="W962" s="240"/>
      <c r="X962" s="241"/>
      <c r="Y962" s="194"/>
      <c r="Z962" s="240"/>
      <c r="AA962" s="194"/>
      <c r="AB962" s="240"/>
      <c r="AC962" s="241"/>
      <c r="AD962" s="194"/>
      <c r="AE962" s="240"/>
      <c r="AF962" s="194"/>
      <c r="AG962" s="240"/>
      <c r="AH962" s="241"/>
      <c r="AI962" s="194"/>
      <c r="AJ962" s="240"/>
      <c r="AK962" s="194"/>
      <c r="AL962" s="240"/>
      <c r="AM962" s="241"/>
      <c r="AN962" s="194"/>
      <c r="AO962" s="240"/>
      <c r="AP962" s="194"/>
    </row>
    <row r="963" customFormat="false" ht="15.75" hidden="false" customHeight="true" outlineLevel="0" collapsed="false">
      <c r="K963" s="240"/>
      <c r="M963" s="240"/>
      <c r="N963" s="241"/>
      <c r="P963" s="240"/>
      <c r="R963" s="240"/>
      <c r="S963" s="241"/>
      <c r="T963" s="194"/>
      <c r="U963" s="240"/>
      <c r="V963" s="194"/>
      <c r="W963" s="240"/>
      <c r="X963" s="241"/>
      <c r="Y963" s="194"/>
      <c r="Z963" s="240"/>
      <c r="AA963" s="194"/>
      <c r="AB963" s="240"/>
      <c r="AC963" s="241"/>
      <c r="AD963" s="194"/>
      <c r="AE963" s="240"/>
      <c r="AF963" s="194"/>
      <c r="AG963" s="240"/>
      <c r="AH963" s="241"/>
      <c r="AI963" s="194"/>
      <c r="AJ963" s="240"/>
      <c r="AK963" s="194"/>
      <c r="AL963" s="240"/>
      <c r="AM963" s="241"/>
      <c r="AN963" s="194"/>
      <c r="AO963" s="240"/>
      <c r="AP963" s="194"/>
    </row>
    <row r="964" customFormat="false" ht="15.75" hidden="false" customHeight="true" outlineLevel="0" collapsed="false">
      <c r="K964" s="240"/>
      <c r="M964" s="240"/>
      <c r="N964" s="241"/>
      <c r="P964" s="240"/>
      <c r="R964" s="240"/>
      <c r="S964" s="241"/>
      <c r="T964" s="194"/>
      <c r="U964" s="240"/>
      <c r="V964" s="194"/>
      <c r="W964" s="240"/>
      <c r="X964" s="241"/>
      <c r="Y964" s="194"/>
      <c r="Z964" s="240"/>
      <c r="AA964" s="194"/>
      <c r="AB964" s="240"/>
      <c r="AC964" s="241"/>
      <c r="AD964" s="194"/>
      <c r="AE964" s="240"/>
      <c r="AF964" s="194"/>
      <c r="AG964" s="240"/>
      <c r="AH964" s="241"/>
      <c r="AI964" s="194"/>
      <c r="AJ964" s="240"/>
      <c r="AK964" s="194"/>
      <c r="AL964" s="240"/>
      <c r="AM964" s="241"/>
      <c r="AN964" s="194"/>
      <c r="AO964" s="240"/>
      <c r="AP964" s="194"/>
    </row>
    <row r="965" customFormat="false" ht="15.75" hidden="false" customHeight="true" outlineLevel="0" collapsed="false">
      <c r="K965" s="240"/>
      <c r="M965" s="240"/>
      <c r="N965" s="241"/>
      <c r="P965" s="240"/>
      <c r="R965" s="240"/>
      <c r="S965" s="241"/>
      <c r="T965" s="194"/>
      <c r="U965" s="240"/>
      <c r="V965" s="194"/>
      <c r="W965" s="240"/>
      <c r="X965" s="241"/>
      <c r="Y965" s="194"/>
      <c r="Z965" s="240"/>
      <c r="AA965" s="194"/>
      <c r="AB965" s="240"/>
      <c r="AC965" s="241"/>
      <c r="AD965" s="194"/>
      <c r="AE965" s="240"/>
      <c r="AF965" s="194"/>
      <c r="AG965" s="240"/>
      <c r="AH965" s="241"/>
      <c r="AI965" s="194"/>
      <c r="AJ965" s="240"/>
      <c r="AK965" s="194"/>
      <c r="AL965" s="240"/>
      <c r="AM965" s="241"/>
      <c r="AN965" s="194"/>
      <c r="AO965" s="240"/>
      <c r="AP965" s="194"/>
    </row>
    <row r="966" customFormat="false" ht="15.75" hidden="false" customHeight="true" outlineLevel="0" collapsed="false">
      <c r="K966" s="240"/>
      <c r="M966" s="240"/>
      <c r="N966" s="241"/>
      <c r="P966" s="240"/>
      <c r="R966" s="240"/>
      <c r="S966" s="241"/>
      <c r="T966" s="194"/>
      <c r="U966" s="240"/>
      <c r="V966" s="194"/>
      <c r="W966" s="240"/>
      <c r="X966" s="241"/>
      <c r="Y966" s="194"/>
      <c r="Z966" s="240"/>
      <c r="AA966" s="194"/>
      <c r="AB966" s="240"/>
      <c r="AC966" s="241"/>
      <c r="AD966" s="194"/>
      <c r="AE966" s="240"/>
      <c r="AF966" s="194"/>
      <c r="AG966" s="240"/>
      <c r="AH966" s="241"/>
      <c r="AI966" s="194"/>
      <c r="AJ966" s="240"/>
      <c r="AK966" s="194"/>
      <c r="AL966" s="240"/>
      <c r="AM966" s="241"/>
      <c r="AN966" s="194"/>
      <c r="AO966" s="240"/>
      <c r="AP966" s="194"/>
    </row>
    <row r="967" customFormat="false" ht="15.75" hidden="false" customHeight="true" outlineLevel="0" collapsed="false">
      <c r="K967" s="240"/>
      <c r="M967" s="240"/>
      <c r="N967" s="241"/>
      <c r="P967" s="240"/>
      <c r="R967" s="240"/>
      <c r="S967" s="241"/>
      <c r="T967" s="194"/>
      <c r="U967" s="240"/>
      <c r="V967" s="194"/>
      <c r="W967" s="240"/>
      <c r="X967" s="241"/>
      <c r="Y967" s="194"/>
      <c r="Z967" s="240"/>
      <c r="AA967" s="194"/>
      <c r="AB967" s="240"/>
      <c r="AC967" s="241"/>
      <c r="AD967" s="194"/>
      <c r="AE967" s="240"/>
      <c r="AF967" s="194"/>
      <c r="AG967" s="240"/>
      <c r="AH967" s="241"/>
      <c r="AI967" s="194"/>
      <c r="AJ967" s="240"/>
      <c r="AK967" s="194"/>
      <c r="AL967" s="240"/>
      <c r="AM967" s="241"/>
      <c r="AN967" s="194"/>
      <c r="AO967" s="240"/>
      <c r="AP967" s="194"/>
    </row>
    <row r="968" customFormat="false" ht="15.75" hidden="false" customHeight="true" outlineLevel="0" collapsed="false">
      <c r="K968" s="240"/>
      <c r="M968" s="240"/>
      <c r="N968" s="241"/>
      <c r="P968" s="240"/>
      <c r="R968" s="240"/>
      <c r="S968" s="241"/>
      <c r="T968" s="194"/>
      <c r="U968" s="240"/>
      <c r="V968" s="194"/>
      <c r="W968" s="240"/>
      <c r="X968" s="241"/>
      <c r="Y968" s="194"/>
      <c r="Z968" s="240"/>
      <c r="AA968" s="194"/>
      <c r="AB968" s="240"/>
      <c r="AC968" s="241"/>
      <c r="AD968" s="194"/>
      <c r="AE968" s="240"/>
      <c r="AF968" s="194"/>
      <c r="AG968" s="240"/>
      <c r="AH968" s="241"/>
      <c r="AI968" s="194"/>
      <c r="AJ968" s="240"/>
      <c r="AK968" s="194"/>
      <c r="AL968" s="240"/>
      <c r="AM968" s="241"/>
      <c r="AN968" s="194"/>
      <c r="AO968" s="240"/>
      <c r="AP968" s="194"/>
    </row>
    <row r="969" customFormat="false" ht="15.75" hidden="false" customHeight="true" outlineLevel="0" collapsed="false">
      <c r="K969" s="240"/>
      <c r="M969" s="240"/>
      <c r="N969" s="241"/>
      <c r="P969" s="240"/>
      <c r="R969" s="240"/>
      <c r="S969" s="241"/>
      <c r="T969" s="194"/>
      <c r="U969" s="240"/>
      <c r="V969" s="194"/>
      <c r="W969" s="240"/>
      <c r="X969" s="241"/>
      <c r="Y969" s="194"/>
      <c r="Z969" s="240"/>
      <c r="AA969" s="194"/>
      <c r="AB969" s="240"/>
      <c r="AC969" s="241"/>
      <c r="AD969" s="194"/>
      <c r="AE969" s="240"/>
      <c r="AF969" s="194"/>
      <c r="AG969" s="240"/>
      <c r="AH969" s="241"/>
      <c r="AI969" s="194"/>
      <c r="AJ969" s="240"/>
      <c r="AK969" s="194"/>
      <c r="AL969" s="240"/>
      <c r="AM969" s="241"/>
      <c r="AN969" s="194"/>
      <c r="AO969" s="240"/>
      <c r="AP969" s="194"/>
    </row>
    <row r="970" customFormat="false" ht="15.75" hidden="false" customHeight="true" outlineLevel="0" collapsed="false">
      <c r="K970" s="240"/>
      <c r="M970" s="240"/>
      <c r="N970" s="241"/>
      <c r="P970" s="240"/>
      <c r="R970" s="240"/>
      <c r="S970" s="241"/>
      <c r="T970" s="194"/>
      <c r="U970" s="240"/>
      <c r="V970" s="194"/>
      <c r="W970" s="240"/>
      <c r="X970" s="241"/>
      <c r="Y970" s="194"/>
      <c r="Z970" s="240"/>
      <c r="AA970" s="194"/>
      <c r="AB970" s="240"/>
      <c r="AC970" s="241"/>
      <c r="AD970" s="194"/>
      <c r="AE970" s="240"/>
      <c r="AF970" s="194"/>
      <c r="AG970" s="240"/>
      <c r="AH970" s="241"/>
      <c r="AI970" s="194"/>
      <c r="AJ970" s="240"/>
      <c r="AK970" s="194"/>
      <c r="AL970" s="240"/>
      <c r="AM970" s="241"/>
      <c r="AN970" s="194"/>
      <c r="AO970" s="240"/>
      <c r="AP970" s="194"/>
    </row>
    <row r="971" customFormat="false" ht="15.75" hidden="false" customHeight="true" outlineLevel="0" collapsed="false">
      <c r="K971" s="240"/>
      <c r="M971" s="240"/>
      <c r="N971" s="241"/>
      <c r="P971" s="240"/>
      <c r="R971" s="240"/>
      <c r="S971" s="241"/>
      <c r="T971" s="194"/>
      <c r="U971" s="240"/>
      <c r="V971" s="194"/>
      <c r="W971" s="240"/>
      <c r="X971" s="241"/>
      <c r="Y971" s="194"/>
      <c r="Z971" s="240"/>
      <c r="AA971" s="194"/>
      <c r="AB971" s="240"/>
      <c r="AC971" s="241"/>
      <c r="AD971" s="194"/>
      <c r="AE971" s="240"/>
      <c r="AF971" s="194"/>
      <c r="AG971" s="240"/>
      <c r="AH971" s="241"/>
      <c r="AI971" s="194"/>
      <c r="AJ971" s="240"/>
      <c r="AK971" s="194"/>
      <c r="AL971" s="240"/>
      <c r="AM971" s="241"/>
      <c r="AN971" s="194"/>
      <c r="AO971" s="240"/>
      <c r="AP971" s="194"/>
    </row>
    <row r="972" customFormat="false" ht="15.75" hidden="false" customHeight="true" outlineLevel="0" collapsed="false">
      <c r="K972" s="240"/>
      <c r="M972" s="240"/>
      <c r="N972" s="241"/>
      <c r="P972" s="240"/>
      <c r="R972" s="240"/>
      <c r="S972" s="241"/>
      <c r="T972" s="194"/>
      <c r="U972" s="240"/>
      <c r="V972" s="194"/>
      <c r="W972" s="240"/>
      <c r="X972" s="241"/>
      <c r="Y972" s="194"/>
      <c r="Z972" s="240"/>
      <c r="AA972" s="194"/>
      <c r="AB972" s="240"/>
      <c r="AC972" s="241"/>
      <c r="AD972" s="194"/>
      <c r="AE972" s="240"/>
      <c r="AF972" s="194"/>
      <c r="AG972" s="240"/>
      <c r="AH972" s="241"/>
      <c r="AI972" s="194"/>
      <c r="AJ972" s="240"/>
      <c r="AK972" s="194"/>
      <c r="AL972" s="240"/>
      <c r="AM972" s="241"/>
      <c r="AN972" s="194"/>
      <c r="AO972" s="240"/>
      <c r="AP972" s="194"/>
    </row>
    <row r="973" customFormat="false" ht="15.75" hidden="false" customHeight="true" outlineLevel="0" collapsed="false">
      <c r="K973" s="240"/>
      <c r="M973" s="240"/>
      <c r="N973" s="241"/>
      <c r="P973" s="240"/>
      <c r="R973" s="240"/>
      <c r="S973" s="241"/>
      <c r="T973" s="194"/>
      <c r="U973" s="240"/>
      <c r="V973" s="194"/>
      <c r="W973" s="240"/>
      <c r="X973" s="241"/>
      <c r="Y973" s="194"/>
      <c r="Z973" s="240"/>
      <c r="AA973" s="194"/>
      <c r="AB973" s="240"/>
      <c r="AC973" s="241"/>
      <c r="AD973" s="194"/>
      <c r="AE973" s="240"/>
      <c r="AF973" s="194"/>
      <c r="AG973" s="240"/>
      <c r="AH973" s="241"/>
      <c r="AI973" s="194"/>
      <c r="AJ973" s="240"/>
      <c r="AK973" s="194"/>
      <c r="AL973" s="240"/>
      <c r="AM973" s="241"/>
      <c r="AN973" s="194"/>
      <c r="AO973" s="240"/>
      <c r="AP973" s="194"/>
    </row>
    <row r="974" customFormat="false" ht="15.75" hidden="false" customHeight="true" outlineLevel="0" collapsed="false">
      <c r="K974" s="240"/>
      <c r="M974" s="240"/>
      <c r="N974" s="241"/>
      <c r="P974" s="240"/>
      <c r="R974" s="240"/>
      <c r="S974" s="241"/>
      <c r="T974" s="194"/>
      <c r="U974" s="240"/>
      <c r="V974" s="194"/>
      <c r="W974" s="240"/>
      <c r="X974" s="241"/>
      <c r="Y974" s="194"/>
      <c r="Z974" s="240"/>
      <c r="AA974" s="194"/>
      <c r="AB974" s="240"/>
      <c r="AC974" s="241"/>
      <c r="AD974" s="194"/>
      <c r="AE974" s="240"/>
      <c r="AF974" s="194"/>
      <c r="AG974" s="240"/>
      <c r="AH974" s="241"/>
      <c r="AI974" s="194"/>
      <c r="AJ974" s="240"/>
      <c r="AK974" s="194"/>
      <c r="AL974" s="240"/>
      <c r="AM974" s="241"/>
      <c r="AN974" s="194"/>
      <c r="AO974" s="240"/>
      <c r="AP974" s="194"/>
    </row>
    <row r="975" customFormat="false" ht="15.75" hidden="false" customHeight="true" outlineLevel="0" collapsed="false">
      <c r="K975" s="240"/>
      <c r="M975" s="240"/>
      <c r="N975" s="241"/>
      <c r="P975" s="240"/>
      <c r="R975" s="240"/>
      <c r="S975" s="241"/>
      <c r="T975" s="194"/>
      <c r="U975" s="240"/>
      <c r="V975" s="194"/>
      <c r="W975" s="240"/>
      <c r="X975" s="241"/>
      <c r="Y975" s="194"/>
      <c r="Z975" s="240"/>
      <c r="AA975" s="194"/>
      <c r="AB975" s="240"/>
      <c r="AC975" s="241"/>
      <c r="AD975" s="194"/>
      <c r="AE975" s="240"/>
      <c r="AF975" s="194"/>
      <c r="AG975" s="240"/>
      <c r="AH975" s="241"/>
      <c r="AI975" s="194"/>
      <c r="AJ975" s="240"/>
      <c r="AK975" s="194"/>
      <c r="AL975" s="240"/>
      <c r="AM975" s="241"/>
      <c r="AN975" s="194"/>
      <c r="AO975" s="240"/>
      <c r="AP975" s="194"/>
    </row>
    <row r="976" customFormat="false" ht="15.75" hidden="false" customHeight="true" outlineLevel="0" collapsed="false">
      <c r="K976" s="240"/>
      <c r="M976" s="240"/>
      <c r="N976" s="241"/>
      <c r="P976" s="240"/>
      <c r="R976" s="240"/>
      <c r="S976" s="241"/>
      <c r="T976" s="194"/>
      <c r="U976" s="240"/>
      <c r="V976" s="194"/>
      <c r="W976" s="240"/>
      <c r="X976" s="241"/>
      <c r="Y976" s="194"/>
      <c r="Z976" s="240"/>
      <c r="AA976" s="194"/>
      <c r="AB976" s="240"/>
      <c r="AC976" s="241"/>
      <c r="AD976" s="194"/>
      <c r="AE976" s="240"/>
      <c r="AF976" s="194"/>
      <c r="AG976" s="240"/>
      <c r="AH976" s="241"/>
      <c r="AI976" s="194"/>
      <c r="AJ976" s="240"/>
      <c r="AK976" s="194"/>
      <c r="AL976" s="240"/>
      <c r="AM976" s="241"/>
      <c r="AN976" s="194"/>
      <c r="AO976" s="240"/>
      <c r="AP976" s="194"/>
    </row>
    <row r="977" customFormat="false" ht="15.75" hidden="false" customHeight="true" outlineLevel="0" collapsed="false">
      <c r="K977" s="240"/>
      <c r="M977" s="240"/>
      <c r="N977" s="241"/>
      <c r="P977" s="240"/>
      <c r="R977" s="240"/>
      <c r="S977" s="241"/>
      <c r="T977" s="194"/>
      <c r="U977" s="240"/>
      <c r="V977" s="194"/>
      <c r="W977" s="240"/>
      <c r="X977" s="241"/>
      <c r="Y977" s="194"/>
      <c r="Z977" s="240"/>
      <c r="AA977" s="194"/>
      <c r="AB977" s="240"/>
      <c r="AC977" s="241"/>
      <c r="AD977" s="194"/>
      <c r="AE977" s="240"/>
      <c r="AF977" s="194"/>
      <c r="AG977" s="240"/>
      <c r="AH977" s="241"/>
      <c r="AI977" s="194"/>
      <c r="AJ977" s="240"/>
      <c r="AK977" s="194"/>
      <c r="AL977" s="240"/>
      <c r="AM977" s="241"/>
      <c r="AN977" s="194"/>
      <c r="AO977" s="240"/>
      <c r="AP977" s="194"/>
    </row>
    <row r="978" customFormat="false" ht="15.75" hidden="false" customHeight="true" outlineLevel="0" collapsed="false">
      <c r="K978" s="240"/>
      <c r="M978" s="240"/>
      <c r="N978" s="241"/>
      <c r="P978" s="240"/>
      <c r="R978" s="240"/>
      <c r="S978" s="241"/>
      <c r="T978" s="194"/>
      <c r="U978" s="240"/>
      <c r="V978" s="194"/>
      <c r="W978" s="240"/>
      <c r="X978" s="241"/>
      <c r="Y978" s="194"/>
      <c r="Z978" s="240"/>
      <c r="AA978" s="194"/>
      <c r="AB978" s="240"/>
      <c r="AC978" s="241"/>
      <c r="AD978" s="194"/>
      <c r="AE978" s="240"/>
      <c r="AF978" s="194"/>
      <c r="AG978" s="240"/>
      <c r="AH978" s="241"/>
      <c r="AI978" s="194"/>
      <c r="AJ978" s="240"/>
      <c r="AK978" s="194"/>
      <c r="AL978" s="240"/>
      <c r="AM978" s="241"/>
      <c r="AN978" s="194"/>
      <c r="AO978" s="240"/>
      <c r="AP978" s="194"/>
    </row>
    <row r="979" customFormat="false" ht="15.75" hidden="false" customHeight="true" outlineLevel="0" collapsed="false">
      <c r="K979" s="240"/>
      <c r="M979" s="240"/>
      <c r="N979" s="241"/>
      <c r="P979" s="240"/>
      <c r="R979" s="240"/>
      <c r="S979" s="241"/>
      <c r="T979" s="194"/>
      <c r="U979" s="240"/>
      <c r="V979" s="194"/>
      <c r="W979" s="240"/>
      <c r="X979" s="241"/>
      <c r="Y979" s="194"/>
      <c r="Z979" s="240"/>
      <c r="AA979" s="194"/>
      <c r="AB979" s="240"/>
      <c r="AC979" s="241"/>
      <c r="AD979" s="194"/>
      <c r="AE979" s="240"/>
      <c r="AF979" s="194"/>
      <c r="AG979" s="240"/>
      <c r="AH979" s="241"/>
      <c r="AI979" s="194"/>
      <c r="AJ979" s="240"/>
      <c r="AK979" s="194"/>
      <c r="AL979" s="240"/>
      <c r="AM979" s="241"/>
      <c r="AN979" s="194"/>
      <c r="AO979" s="240"/>
      <c r="AP979" s="194"/>
    </row>
    <row r="980" customFormat="false" ht="15.75" hidden="false" customHeight="true" outlineLevel="0" collapsed="false">
      <c r="K980" s="240"/>
      <c r="M980" s="240"/>
      <c r="N980" s="241"/>
      <c r="P980" s="240"/>
      <c r="R980" s="240"/>
      <c r="S980" s="241"/>
      <c r="T980" s="194"/>
      <c r="U980" s="240"/>
      <c r="V980" s="194"/>
      <c r="W980" s="240"/>
      <c r="X980" s="241"/>
      <c r="Y980" s="194"/>
      <c r="Z980" s="240"/>
      <c r="AA980" s="194"/>
      <c r="AB980" s="240"/>
      <c r="AC980" s="241"/>
      <c r="AD980" s="194"/>
      <c r="AE980" s="240"/>
      <c r="AF980" s="194"/>
      <c r="AG980" s="240"/>
      <c r="AH980" s="241"/>
      <c r="AI980" s="194"/>
      <c r="AJ980" s="240"/>
      <c r="AK980" s="194"/>
      <c r="AL980" s="240"/>
      <c r="AM980" s="241"/>
      <c r="AN980" s="194"/>
      <c r="AO980" s="240"/>
      <c r="AP980" s="194"/>
    </row>
    <row r="981" customFormat="false" ht="15.75" hidden="false" customHeight="true" outlineLevel="0" collapsed="false">
      <c r="K981" s="240"/>
      <c r="M981" s="240"/>
      <c r="N981" s="241"/>
      <c r="P981" s="240"/>
      <c r="R981" s="240"/>
      <c r="S981" s="241"/>
      <c r="T981" s="194"/>
      <c r="U981" s="240"/>
      <c r="V981" s="194"/>
      <c r="W981" s="240"/>
      <c r="X981" s="241"/>
      <c r="Y981" s="194"/>
      <c r="Z981" s="240"/>
      <c r="AA981" s="194"/>
      <c r="AB981" s="240"/>
      <c r="AC981" s="241"/>
      <c r="AD981" s="194"/>
      <c r="AE981" s="240"/>
      <c r="AF981" s="194"/>
      <c r="AG981" s="240"/>
      <c r="AH981" s="241"/>
      <c r="AI981" s="194"/>
      <c r="AJ981" s="240"/>
      <c r="AK981" s="194"/>
      <c r="AL981" s="240"/>
      <c r="AM981" s="241"/>
      <c r="AN981" s="194"/>
      <c r="AO981" s="240"/>
      <c r="AP981" s="194"/>
    </row>
    <row r="982" customFormat="false" ht="15.75" hidden="false" customHeight="true" outlineLevel="0" collapsed="false">
      <c r="K982" s="240"/>
      <c r="M982" s="240"/>
      <c r="N982" s="241"/>
      <c r="P982" s="240"/>
      <c r="R982" s="240"/>
      <c r="S982" s="241"/>
      <c r="T982" s="194"/>
      <c r="U982" s="240"/>
      <c r="V982" s="194"/>
      <c r="W982" s="240"/>
      <c r="X982" s="241"/>
      <c r="Y982" s="194"/>
      <c r="Z982" s="240"/>
      <c r="AA982" s="194"/>
      <c r="AB982" s="240"/>
      <c r="AC982" s="241"/>
      <c r="AD982" s="194"/>
      <c r="AE982" s="240"/>
      <c r="AF982" s="194"/>
      <c r="AG982" s="240"/>
      <c r="AH982" s="241"/>
      <c r="AI982" s="194"/>
      <c r="AJ982" s="240"/>
      <c r="AK982" s="194"/>
      <c r="AL982" s="240"/>
      <c r="AM982" s="241"/>
      <c r="AN982" s="194"/>
      <c r="AO982" s="240"/>
      <c r="AP982" s="194"/>
    </row>
    <row r="983" customFormat="false" ht="15.75" hidden="false" customHeight="true" outlineLevel="0" collapsed="false">
      <c r="K983" s="240"/>
      <c r="M983" s="240"/>
      <c r="N983" s="241"/>
      <c r="P983" s="240"/>
      <c r="R983" s="240"/>
      <c r="S983" s="241"/>
      <c r="T983" s="194"/>
      <c r="U983" s="240"/>
      <c r="V983" s="194"/>
      <c r="W983" s="240"/>
      <c r="X983" s="241"/>
      <c r="Y983" s="194"/>
      <c r="Z983" s="240"/>
      <c r="AA983" s="194"/>
      <c r="AB983" s="240"/>
      <c r="AC983" s="241"/>
      <c r="AD983" s="194"/>
      <c r="AE983" s="240"/>
      <c r="AF983" s="194"/>
      <c r="AG983" s="240"/>
      <c r="AH983" s="241"/>
      <c r="AI983" s="194"/>
      <c r="AJ983" s="240"/>
      <c r="AK983" s="194"/>
      <c r="AL983" s="240"/>
      <c r="AM983" s="241"/>
      <c r="AN983" s="194"/>
      <c r="AO983" s="240"/>
      <c r="AP983" s="194"/>
    </row>
    <row r="984" customFormat="false" ht="15.75" hidden="false" customHeight="true" outlineLevel="0" collapsed="false">
      <c r="K984" s="240"/>
      <c r="M984" s="240"/>
      <c r="N984" s="241"/>
      <c r="P984" s="240"/>
      <c r="R984" s="240"/>
      <c r="S984" s="241"/>
      <c r="T984" s="194"/>
      <c r="U984" s="240"/>
      <c r="V984" s="194"/>
      <c r="W984" s="240"/>
      <c r="X984" s="241"/>
      <c r="Y984" s="194"/>
      <c r="Z984" s="240"/>
      <c r="AA984" s="194"/>
      <c r="AB984" s="240"/>
      <c r="AC984" s="241"/>
      <c r="AD984" s="194"/>
      <c r="AE984" s="240"/>
      <c r="AF984" s="194"/>
      <c r="AG984" s="240"/>
      <c r="AH984" s="241"/>
      <c r="AI984" s="194"/>
      <c r="AJ984" s="240"/>
      <c r="AK984" s="194"/>
      <c r="AL984" s="240"/>
      <c r="AM984" s="241"/>
      <c r="AN984" s="194"/>
      <c r="AO984" s="240"/>
      <c r="AP984" s="194"/>
    </row>
    <row r="985" customFormat="false" ht="15.75" hidden="false" customHeight="true" outlineLevel="0" collapsed="false">
      <c r="K985" s="240"/>
      <c r="M985" s="240"/>
      <c r="N985" s="241"/>
      <c r="P985" s="240"/>
      <c r="R985" s="240"/>
      <c r="S985" s="241"/>
      <c r="T985" s="194"/>
      <c r="U985" s="240"/>
      <c r="V985" s="194"/>
      <c r="W985" s="240"/>
      <c r="X985" s="241"/>
      <c r="Y985" s="194"/>
      <c r="Z985" s="240"/>
      <c r="AA985" s="194"/>
      <c r="AB985" s="240"/>
      <c r="AC985" s="241"/>
      <c r="AD985" s="194"/>
      <c r="AE985" s="240"/>
      <c r="AF985" s="194"/>
      <c r="AG985" s="240"/>
      <c r="AH985" s="241"/>
      <c r="AI985" s="194"/>
      <c r="AJ985" s="240"/>
      <c r="AK985" s="194"/>
      <c r="AL985" s="240"/>
      <c r="AM985" s="241"/>
      <c r="AN985" s="194"/>
      <c r="AO985" s="240"/>
      <c r="AP985" s="194"/>
    </row>
    <row r="986" customFormat="false" ht="15.75" hidden="false" customHeight="true" outlineLevel="0" collapsed="false">
      <c r="K986" s="240"/>
      <c r="M986" s="240"/>
      <c r="N986" s="241"/>
      <c r="P986" s="240"/>
      <c r="R986" s="240"/>
      <c r="S986" s="241"/>
      <c r="T986" s="194"/>
      <c r="U986" s="240"/>
      <c r="V986" s="194"/>
      <c r="W986" s="240"/>
      <c r="X986" s="241"/>
      <c r="Y986" s="194"/>
      <c r="Z986" s="240"/>
      <c r="AA986" s="194"/>
      <c r="AB986" s="240"/>
      <c r="AC986" s="241"/>
      <c r="AD986" s="194"/>
      <c r="AE986" s="240"/>
      <c r="AF986" s="194"/>
      <c r="AG986" s="240"/>
      <c r="AH986" s="241"/>
      <c r="AI986" s="194"/>
      <c r="AJ986" s="240"/>
      <c r="AK986" s="194"/>
      <c r="AL986" s="240"/>
      <c r="AM986" s="241"/>
      <c r="AN986" s="194"/>
      <c r="AO986" s="240"/>
      <c r="AP986" s="194"/>
    </row>
    <row r="987" customFormat="false" ht="15.75" hidden="false" customHeight="true" outlineLevel="0" collapsed="false">
      <c r="K987" s="240"/>
      <c r="M987" s="240"/>
      <c r="N987" s="241"/>
      <c r="P987" s="240"/>
      <c r="R987" s="240"/>
      <c r="S987" s="241"/>
      <c r="T987" s="194"/>
      <c r="U987" s="240"/>
      <c r="V987" s="194"/>
      <c r="W987" s="240"/>
      <c r="X987" s="241"/>
      <c r="Y987" s="194"/>
      <c r="Z987" s="240"/>
      <c r="AA987" s="194"/>
      <c r="AB987" s="240"/>
      <c r="AC987" s="241"/>
      <c r="AD987" s="194"/>
      <c r="AE987" s="240"/>
      <c r="AF987" s="194"/>
      <c r="AG987" s="240"/>
      <c r="AH987" s="241"/>
      <c r="AI987" s="194"/>
      <c r="AJ987" s="240"/>
      <c r="AK987" s="194"/>
      <c r="AL987" s="240"/>
      <c r="AM987" s="241"/>
      <c r="AN987" s="194"/>
      <c r="AO987" s="240"/>
      <c r="AP987" s="194"/>
    </row>
    <row r="988" customFormat="false" ht="15.75" hidden="false" customHeight="true" outlineLevel="0" collapsed="false">
      <c r="K988" s="240"/>
      <c r="M988" s="240"/>
      <c r="N988" s="241"/>
      <c r="P988" s="240"/>
      <c r="R988" s="240"/>
      <c r="S988" s="241"/>
      <c r="T988" s="194"/>
      <c r="U988" s="240"/>
      <c r="V988" s="194"/>
      <c r="W988" s="240"/>
      <c r="X988" s="241"/>
      <c r="Y988" s="194"/>
      <c r="Z988" s="240"/>
      <c r="AA988" s="194"/>
      <c r="AB988" s="240"/>
      <c r="AC988" s="241"/>
      <c r="AD988" s="194"/>
      <c r="AE988" s="240"/>
      <c r="AF988" s="194"/>
      <c r="AG988" s="240"/>
      <c r="AH988" s="241"/>
      <c r="AI988" s="194"/>
      <c r="AJ988" s="240"/>
      <c r="AK988" s="194"/>
      <c r="AL988" s="240"/>
      <c r="AM988" s="241"/>
      <c r="AN988" s="194"/>
      <c r="AO988" s="240"/>
      <c r="AP988" s="194"/>
    </row>
    <row r="989" customFormat="false" ht="15.75" hidden="false" customHeight="true" outlineLevel="0" collapsed="false">
      <c r="K989" s="240"/>
      <c r="M989" s="240"/>
      <c r="N989" s="241"/>
      <c r="P989" s="240"/>
      <c r="R989" s="240"/>
      <c r="S989" s="241"/>
      <c r="T989" s="194"/>
      <c r="U989" s="240"/>
      <c r="V989" s="194"/>
      <c r="W989" s="240"/>
      <c r="X989" s="241"/>
      <c r="Y989" s="194"/>
      <c r="Z989" s="240"/>
      <c r="AA989" s="194"/>
      <c r="AB989" s="240"/>
      <c r="AC989" s="241"/>
      <c r="AD989" s="194"/>
      <c r="AE989" s="240"/>
      <c r="AF989" s="194"/>
      <c r="AG989" s="240"/>
      <c r="AH989" s="241"/>
      <c r="AI989" s="194"/>
      <c r="AJ989" s="240"/>
      <c r="AK989" s="194"/>
      <c r="AL989" s="240"/>
      <c r="AM989" s="241"/>
      <c r="AN989" s="194"/>
      <c r="AO989" s="240"/>
      <c r="AP989" s="194"/>
    </row>
    <row r="990" customFormat="false" ht="15.75" hidden="false" customHeight="true" outlineLevel="0" collapsed="false">
      <c r="K990" s="240"/>
      <c r="M990" s="240"/>
      <c r="N990" s="241"/>
      <c r="P990" s="240"/>
      <c r="R990" s="240"/>
      <c r="S990" s="241"/>
      <c r="T990" s="194"/>
      <c r="U990" s="240"/>
      <c r="V990" s="194"/>
      <c r="W990" s="240"/>
      <c r="X990" s="241"/>
      <c r="Y990" s="194"/>
      <c r="Z990" s="240"/>
      <c r="AA990" s="194"/>
      <c r="AB990" s="240"/>
      <c r="AC990" s="241"/>
      <c r="AD990" s="194"/>
      <c r="AE990" s="240"/>
      <c r="AF990" s="194"/>
      <c r="AG990" s="240"/>
      <c r="AH990" s="241"/>
      <c r="AI990" s="194"/>
      <c r="AJ990" s="240"/>
      <c r="AK990" s="194"/>
      <c r="AL990" s="240"/>
      <c r="AM990" s="241"/>
      <c r="AN990" s="194"/>
      <c r="AO990" s="240"/>
      <c r="AP990" s="194"/>
    </row>
    <row r="991" customFormat="false" ht="15.75" hidden="false" customHeight="true" outlineLevel="0" collapsed="false">
      <c r="K991" s="240"/>
      <c r="M991" s="240"/>
      <c r="N991" s="241"/>
      <c r="P991" s="240"/>
      <c r="R991" s="240"/>
      <c r="S991" s="241"/>
      <c r="T991" s="194"/>
      <c r="U991" s="240"/>
      <c r="V991" s="194"/>
      <c r="W991" s="240"/>
      <c r="X991" s="241"/>
      <c r="Y991" s="194"/>
      <c r="Z991" s="240"/>
      <c r="AA991" s="194"/>
      <c r="AB991" s="240"/>
      <c r="AC991" s="241"/>
      <c r="AD991" s="194"/>
      <c r="AE991" s="240"/>
      <c r="AF991" s="194"/>
      <c r="AG991" s="240"/>
      <c r="AH991" s="241"/>
      <c r="AI991" s="194"/>
      <c r="AJ991" s="240"/>
      <c r="AK991" s="194"/>
      <c r="AL991" s="240"/>
      <c r="AM991" s="241"/>
      <c r="AN991" s="194"/>
      <c r="AO991" s="240"/>
      <c r="AP991" s="194"/>
    </row>
    <row r="992" customFormat="false" ht="15.75" hidden="false" customHeight="true" outlineLevel="0" collapsed="false">
      <c r="K992" s="240"/>
      <c r="M992" s="240"/>
      <c r="N992" s="241"/>
      <c r="P992" s="240"/>
      <c r="R992" s="240"/>
      <c r="S992" s="241"/>
      <c r="T992" s="194"/>
      <c r="U992" s="240"/>
      <c r="V992" s="194"/>
      <c r="W992" s="240"/>
      <c r="X992" s="241"/>
      <c r="Y992" s="194"/>
      <c r="Z992" s="240"/>
      <c r="AA992" s="194"/>
      <c r="AB992" s="240"/>
      <c r="AC992" s="241"/>
      <c r="AD992" s="194"/>
      <c r="AE992" s="240"/>
      <c r="AF992" s="194"/>
      <c r="AG992" s="240"/>
      <c r="AH992" s="241"/>
      <c r="AI992" s="194"/>
      <c r="AJ992" s="240"/>
      <c r="AK992" s="194"/>
      <c r="AL992" s="240"/>
      <c r="AM992" s="241"/>
      <c r="AN992" s="194"/>
      <c r="AO992" s="240"/>
      <c r="AP992" s="194"/>
    </row>
    <row r="993" customFormat="false" ht="15.75" hidden="false" customHeight="true" outlineLevel="0" collapsed="false">
      <c r="K993" s="240"/>
      <c r="M993" s="240"/>
      <c r="N993" s="241"/>
      <c r="P993" s="240"/>
      <c r="R993" s="240"/>
      <c r="S993" s="241"/>
      <c r="T993" s="194"/>
      <c r="U993" s="240"/>
      <c r="V993" s="194"/>
      <c r="W993" s="240"/>
      <c r="X993" s="241"/>
      <c r="Y993" s="194"/>
      <c r="Z993" s="240"/>
      <c r="AA993" s="194"/>
      <c r="AB993" s="240"/>
      <c r="AC993" s="241"/>
      <c r="AD993" s="194"/>
      <c r="AE993" s="240"/>
      <c r="AF993" s="194"/>
      <c r="AG993" s="240"/>
      <c r="AH993" s="241"/>
      <c r="AI993" s="194"/>
      <c r="AJ993" s="240"/>
      <c r="AK993" s="194"/>
      <c r="AL993" s="240"/>
      <c r="AM993" s="241"/>
      <c r="AN993" s="194"/>
      <c r="AO993" s="240"/>
      <c r="AP993" s="194"/>
    </row>
    <row r="994" customFormat="false" ht="15.75" hidden="false" customHeight="true" outlineLevel="0" collapsed="false">
      <c r="K994" s="240"/>
      <c r="M994" s="240"/>
      <c r="N994" s="241"/>
      <c r="P994" s="240"/>
      <c r="R994" s="240"/>
      <c r="S994" s="241"/>
      <c r="T994" s="194"/>
      <c r="U994" s="240"/>
      <c r="V994" s="194"/>
      <c r="W994" s="240"/>
      <c r="X994" s="241"/>
      <c r="Y994" s="194"/>
      <c r="Z994" s="240"/>
      <c r="AA994" s="194"/>
      <c r="AB994" s="240"/>
      <c r="AC994" s="241"/>
      <c r="AD994" s="194"/>
      <c r="AE994" s="240"/>
      <c r="AF994" s="194"/>
      <c r="AG994" s="240"/>
      <c r="AH994" s="241"/>
      <c r="AI994" s="194"/>
      <c r="AJ994" s="240"/>
      <c r="AK994" s="194"/>
      <c r="AL994" s="240"/>
      <c r="AM994" s="241"/>
      <c r="AN994" s="194"/>
      <c r="AO994" s="240"/>
      <c r="AP994" s="194"/>
    </row>
    <row r="995" customFormat="false" ht="15.75" hidden="false" customHeight="true" outlineLevel="0" collapsed="false">
      <c r="K995" s="240"/>
      <c r="M995" s="240"/>
      <c r="N995" s="241"/>
      <c r="P995" s="240"/>
      <c r="R995" s="240"/>
      <c r="S995" s="241"/>
      <c r="T995" s="194"/>
      <c r="U995" s="240"/>
      <c r="V995" s="194"/>
      <c r="W995" s="240"/>
      <c r="X995" s="241"/>
      <c r="Y995" s="194"/>
      <c r="Z995" s="240"/>
      <c r="AA995" s="194"/>
      <c r="AB995" s="240"/>
      <c r="AC995" s="241"/>
      <c r="AD995" s="194"/>
      <c r="AE995" s="240"/>
      <c r="AF995" s="194"/>
      <c r="AG995" s="240"/>
      <c r="AH995" s="241"/>
      <c r="AI995" s="194"/>
      <c r="AJ995" s="240"/>
      <c r="AK995" s="194"/>
      <c r="AL995" s="240"/>
      <c r="AM995" s="241"/>
      <c r="AN995" s="194"/>
      <c r="AO995" s="240"/>
      <c r="AP995" s="194"/>
    </row>
    <row r="996" customFormat="false" ht="15.75" hidden="false" customHeight="true" outlineLevel="0" collapsed="false">
      <c r="K996" s="240"/>
      <c r="M996" s="240"/>
      <c r="N996" s="241"/>
      <c r="P996" s="240"/>
      <c r="R996" s="240"/>
      <c r="S996" s="241"/>
      <c r="T996" s="194"/>
      <c r="U996" s="240"/>
      <c r="V996" s="194"/>
      <c r="W996" s="240"/>
      <c r="X996" s="241"/>
      <c r="Y996" s="194"/>
      <c r="Z996" s="240"/>
      <c r="AA996" s="194"/>
      <c r="AB996" s="240"/>
      <c r="AC996" s="241"/>
      <c r="AD996" s="194"/>
      <c r="AE996" s="240"/>
      <c r="AF996" s="194"/>
      <c r="AG996" s="240"/>
      <c r="AH996" s="241"/>
      <c r="AI996" s="194"/>
      <c r="AJ996" s="240"/>
      <c r="AK996" s="194"/>
      <c r="AL996" s="240"/>
      <c r="AM996" s="241"/>
      <c r="AN996" s="194"/>
      <c r="AO996" s="240"/>
      <c r="AP996" s="194"/>
    </row>
    <row r="997" customFormat="false" ht="15.75" hidden="false" customHeight="true" outlineLevel="0" collapsed="false">
      <c r="K997" s="240"/>
      <c r="M997" s="240"/>
      <c r="N997" s="241"/>
      <c r="P997" s="240"/>
      <c r="R997" s="240"/>
      <c r="S997" s="241"/>
      <c r="T997" s="194"/>
      <c r="U997" s="240"/>
      <c r="V997" s="194"/>
      <c r="W997" s="240"/>
      <c r="X997" s="241"/>
      <c r="Y997" s="194"/>
      <c r="Z997" s="240"/>
      <c r="AA997" s="194"/>
      <c r="AB997" s="240"/>
      <c r="AC997" s="241"/>
      <c r="AD997" s="194"/>
      <c r="AE997" s="240"/>
      <c r="AF997" s="194"/>
      <c r="AG997" s="240"/>
      <c r="AH997" s="241"/>
      <c r="AI997" s="194"/>
      <c r="AJ997" s="240"/>
      <c r="AK997" s="194"/>
      <c r="AL997" s="240"/>
      <c r="AM997" s="241"/>
      <c r="AN997" s="194"/>
      <c r="AO997" s="240"/>
      <c r="AP997" s="194"/>
    </row>
    <row r="998" customFormat="false" ht="15.75" hidden="false" customHeight="true" outlineLevel="0" collapsed="false">
      <c r="K998" s="240"/>
      <c r="M998" s="240"/>
      <c r="N998" s="241"/>
      <c r="P998" s="240"/>
      <c r="R998" s="240"/>
      <c r="S998" s="241"/>
      <c r="T998" s="194"/>
      <c r="U998" s="240"/>
      <c r="V998" s="194"/>
      <c r="W998" s="240"/>
      <c r="X998" s="241"/>
      <c r="Y998" s="194"/>
      <c r="Z998" s="240"/>
      <c r="AA998" s="194"/>
      <c r="AB998" s="240"/>
      <c r="AC998" s="241"/>
      <c r="AD998" s="194"/>
      <c r="AE998" s="240"/>
      <c r="AF998" s="194"/>
      <c r="AG998" s="240"/>
      <c r="AH998" s="241"/>
      <c r="AI998" s="194"/>
      <c r="AJ998" s="240"/>
      <c r="AK998" s="194"/>
      <c r="AL998" s="240"/>
      <c r="AM998" s="241"/>
      <c r="AN998" s="194"/>
      <c r="AO998" s="240"/>
      <c r="AP998" s="194"/>
    </row>
    <row r="999" customFormat="false" ht="15.75" hidden="false" customHeight="true" outlineLevel="0" collapsed="false">
      <c r="K999" s="240"/>
      <c r="M999" s="240"/>
      <c r="N999" s="241"/>
      <c r="P999" s="240"/>
      <c r="R999" s="240"/>
      <c r="S999" s="241"/>
      <c r="T999" s="194"/>
      <c r="U999" s="240"/>
      <c r="V999" s="194"/>
      <c r="W999" s="240"/>
      <c r="X999" s="241"/>
      <c r="Y999" s="194"/>
      <c r="Z999" s="240"/>
      <c r="AA999" s="194"/>
      <c r="AB999" s="240"/>
      <c r="AC999" s="241"/>
      <c r="AD999" s="194"/>
      <c r="AE999" s="240"/>
      <c r="AF999" s="194"/>
      <c r="AG999" s="240"/>
      <c r="AH999" s="241"/>
      <c r="AI999" s="194"/>
      <c r="AJ999" s="240"/>
      <c r="AK999" s="194"/>
      <c r="AL999" s="240"/>
      <c r="AM999" s="241"/>
      <c r="AN999" s="194"/>
      <c r="AO999" s="240"/>
      <c r="AP999" s="194"/>
    </row>
    <row r="1000" customFormat="false" ht="15.75" hidden="false" customHeight="true" outlineLevel="0" collapsed="false">
      <c r="K1000" s="240"/>
      <c r="M1000" s="240"/>
      <c r="N1000" s="241"/>
      <c r="P1000" s="240"/>
      <c r="R1000" s="240"/>
      <c r="S1000" s="241"/>
      <c r="T1000" s="194"/>
      <c r="U1000" s="240"/>
      <c r="V1000" s="194"/>
      <c r="W1000" s="240"/>
      <c r="X1000" s="241"/>
      <c r="Y1000" s="194"/>
      <c r="Z1000" s="240"/>
      <c r="AA1000" s="194"/>
      <c r="AB1000" s="240"/>
      <c r="AC1000" s="241"/>
      <c r="AD1000" s="194"/>
      <c r="AE1000" s="240"/>
      <c r="AF1000" s="194"/>
      <c r="AG1000" s="240"/>
      <c r="AH1000" s="241"/>
      <c r="AI1000" s="194"/>
      <c r="AJ1000" s="240"/>
      <c r="AK1000" s="194"/>
      <c r="AL1000" s="240"/>
      <c r="AM1000" s="241"/>
      <c r="AN1000" s="194"/>
      <c r="AO1000" s="240"/>
      <c r="AP1000" s="194"/>
    </row>
  </sheetData>
  <sheetProtection algorithmName="SHA-512" hashValue="CWtyaNeinc0P1On69+YfDJtl2hCTd32j1ax4+KtnguOHJWSNvZdw26XlLHPl5lUpQvqyJremDCf8kDIGfCPQGA==" saltValue="Z2mMOldmj/BrazJk2wuYIA==" spinCount="100000" sheet="true" objects="true" scenarios="true" formatCells="false" formatRows="false"/>
  <mergeCells count="321">
    <mergeCell ref="B1:I1"/>
    <mergeCell ref="B2:I2"/>
    <mergeCell ref="B4:F4"/>
    <mergeCell ref="D6:E6"/>
    <mergeCell ref="D7:D9"/>
    <mergeCell ref="E7:E9"/>
    <mergeCell ref="A16:A19"/>
    <mergeCell ref="B16:B19"/>
    <mergeCell ref="C16:C19"/>
    <mergeCell ref="D16:D19"/>
    <mergeCell ref="E16:E19"/>
    <mergeCell ref="F16:F19"/>
    <mergeCell ref="G16:I19"/>
    <mergeCell ref="J18:N18"/>
    <mergeCell ref="O18:S18"/>
    <mergeCell ref="T18:X18"/>
    <mergeCell ref="Y18:AC18"/>
    <mergeCell ref="AD18:AH18"/>
    <mergeCell ref="AI18:AM18"/>
    <mergeCell ref="AN18:AP18"/>
    <mergeCell ref="G20:H20"/>
    <mergeCell ref="G21:H21"/>
    <mergeCell ref="G22:H22"/>
    <mergeCell ref="G23:H23"/>
    <mergeCell ref="G24:H24"/>
    <mergeCell ref="G25:H25"/>
    <mergeCell ref="G26:H26"/>
    <mergeCell ref="G27:H27"/>
    <mergeCell ref="G28:H28"/>
    <mergeCell ref="G29:H29"/>
    <mergeCell ref="G30:H30"/>
    <mergeCell ref="G31:H31"/>
    <mergeCell ref="G32:H32"/>
    <mergeCell ref="G33:H33"/>
    <mergeCell ref="G34:H34"/>
    <mergeCell ref="G35:H35"/>
    <mergeCell ref="G36:H36"/>
    <mergeCell ref="G37:H37"/>
    <mergeCell ref="G38:H38"/>
    <mergeCell ref="G39:H39"/>
    <mergeCell ref="G40:H40"/>
    <mergeCell ref="G41:H41"/>
    <mergeCell ref="G42:H42"/>
    <mergeCell ref="G43:H43"/>
    <mergeCell ref="G44:H44"/>
    <mergeCell ref="G45:H45"/>
    <mergeCell ref="G46:H46"/>
    <mergeCell ref="G47:H47"/>
    <mergeCell ref="G48:H48"/>
    <mergeCell ref="G49:H49"/>
    <mergeCell ref="G50:H50"/>
    <mergeCell ref="G51:H51"/>
    <mergeCell ref="G52:H52"/>
    <mergeCell ref="G53:H53"/>
    <mergeCell ref="G54:H54"/>
    <mergeCell ref="G55:H55"/>
    <mergeCell ref="G56:H56"/>
    <mergeCell ref="G57:H57"/>
    <mergeCell ref="G58:H58"/>
    <mergeCell ref="G59:H59"/>
    <mergeCell ref="G60:H60"/>
    <mergeCell ref="G61:H61"/>
    <mergeCell ref="G62:H62"/>
    <mergeCell ref="G63:H63"/>
    <mergeCell ref="G64:H64"/>
    <mergeCell ref="G65:H65"/>
    <mergeCell ref="G66:H66"/>
    <mergeCell ref="G67:H67"/>
    <mergeCell ref="G68:H68"/>
    <mergeCell ref="G69:H69"/>
    <mergeCell ref="G70:H70"/>
    <mergeCell ref="G71:H71"/>
    <mergeCell ref="G72:H72"/>
    <mergeCell ref="G73:H73"/>
    <mergeCell ref="G74:H74"/>
    <mergeCell ref="G75:H75"/>
    <mergeCell ref="G76:H76"/>
    <mergeCell ref="G77:H77"/>
    <mergeCell ref="G78:H78"/>
    <mergeCell ref="G79:H79"/>
    <mergeCell ref="G80:H80"/>
    <mergeCell ref="G81:H81"/>
    <mergeCell ref="G82:H82"/>
    <mergeCell ref="G83:H83"/>
    <mergeCell ref="G84:H84"/>
    <mergeCell ref="G85:H85"/>
    <mergeCell ref="G86:H86"/>
    <mergeCell ref="G87:H87"/>
    <mergeCell ref="G88:H88"/>
    <mergeCell ref="G89:H89"/>
    <mergeCell ref="G90:H90"/>
    <mergeCell ref="G91:H91"/>
    <mergeCell ref="G92:H92"/>
    <mergeCell ref="G93:H93"/>
    <mergeCell ref="G94:H94"/>
    <mergeCell ref="G95:H95"/>
    <mergeCell ref="G96:H96"/>
    <mergeCell ref="G97:H97"/>
    <mergeCell ref="G98:H98"/>
    <mergeCell ref="G99:H99"/>
    <mergeCell ref="G100:H100"/>
    <mergeCell ref="G101:H101"/>
    <mergeCell ref="G102:H102"/>
    <mergeCell ref="G103:H103"/>
    <mergeCell ref="G104:H104"/>
    <mergeCell ref="G105:H105"/>
    <mergeCell ref="G106:H106"/>
    <mergeCell ref="G107:H107"/>
    <mergeCell ref="G108:H108"/>
    <mergeCell ref="G109:H109"/>
    <mergeCell ref="G110:H110"/>
    <mergeCell ref="G111:H111"/>
    <mergeCell ref="G112:H112"/>
    <mergeCell ref="G113:H113"/>
    <mergeCell ref="G114:H114"/>
    <mergeCell ref="G115:H115"/>
    <mergeCell ref="G116:H116"/>
    <mergeCell ref="G117:H117"/>
    <mergeCell ref="G118:H118"/>
    <mergeCell ref="G119:H119"/>
    <mergeCell ref="G120:H120"/>
    <mergeCell ref="G121:H121"/>
    <mergeCell ref="G122:H122"/>
    <mergeCell ref="G123:H123"/>
    <mergeCell ref="G124:H124"/>
    <mergeCell ref="G125:H125"/>
    <mergeCell ref="G126:H126"/>
    <mergeCell ref="G127:H127"/>
    <mergeCell ref="G128:H128"/>
    <mergeCell ref="G129:H129"/>
    <mergeCell ref="G130:H130"/>
    <mergeCell ref="G131:H131"/>
    <mergeCell ref="G132:H132"/>
    <mergeCell ref="G133:H133"/>
    <mergeCell ref="G134:H134"/>
    <mergeCell ref="G135:H135"/>
    <mergeCell ref="G136:H136"/>
    <mergeCell ref="G137:H137"/>
    <mergeCell ref="G138:H138"/>
    <mergeCell ref="G139:H139"/>
    <mergeCell ref="G140:H140"/>
    <mergeCell ref="G141:H141"/>
    <mergeCell ref="G142:H142"/>
    <mergeCell ref="G143:H143"/>
    <mergeCell ref="G144:H144"/>
    <mergeCell ref="G145:H145"/>
    <mergeCell ref="G146:H146"/>
    <mergeCell ref="G147:H147"/>
    <mergeCell ref="G148:H148"/>
    <mergeCell ref="G149:H149"/>
    <mergeCell ref="G150:H150"/>
    <mergeCell ref="G151:H151"/>
    <mergeCell ref="G152:H152"/>
    <mergeCell ref="G153:H153"/>
    <mergeCell ref="G154:H154"/>
    <mergeCell ref="G155:H155"/>
    <mergeCell ref="G156:H156"/>
    <mergeCell ref="G157:H157"/>
    <mergeCell ref="G158:H158"/>
    <mergeCell ref="G159:H159"/>
    <mergeCell ref="G160:H160"/>
    <mergeCell ref="G161:H161"/>
    <mergeCell ref="G162:H162"/>
    <mergeCell ref="G163:H163"/>
    <mergeCell ref="G164:H164"/>
    <mergeCell ref="G165:H165"/>
    <mergeCell ref="G166:H166"/>
    <mergeCell ref="G167:H167"/>
    <mergeCell ref="G168:H168"/>
    <mergeCell ref="G169:H169"/>
    <mergeCell ref="G170:H170"/>
    <mergeCell ref="G171:H171"/>
    <mergeCell ref="G172:H172"/>
    <mergeCell ref="G173:H173"/>
    <mergeCell ref="G174:H174"/>
    <mergeCell ref="G175:H175"/>
    <mergeCell ref="G176:H176"/>
    <mergeCell ref="G177:H177"/>
    <mergeCell ref="G178:H178"/>
    <mergeCell ref="G179:H179"/>
    <mergeCell ref="G180:H180"/>
    <mergeCell ref="G181:H181"/>
    <mergeCell ref="G182:H182"/>
    <mergeCell ref="G183:H183"/>
    <mergeCell ref="G184:H184"/>
    <mergeCell ref="G185:H185"/>
    <mergeCell ref="G186:H186"/>
    <mergeCell ref="G187:H187"/>
    <mergeCell ref="G188:H188"/>
    <mergeCell ref="G189:H189"/>
    <mergeCell ref="G190:H190"/>
    <mergeCell ref="G191:H191"/>
    <mergeCell ref="G192:H192"/>
    <mergeCell ref="G193:H193"/>
    <mergeCell ref="G194:H194"/>
    <mergeCell ref="G195:H195"/>
    <mergeCell ref="G196:H196"/>
    <mergeCell ref="G197:H197"/>
    <mergeCell ref="G198:H198"/>
    <mergeCell ref="G199:H199"/>
    <mergeCell ref="G200:H200"/>
    <mergeCell ref="G201:H201"/>
    <mergeCell ref="G202:H202"/>
    <mergeCell ref="G203:H203"/>
    <mergeCell ref="G204:H204"/>
    <mergeCell ref="G205:H205"/>
    <mergeCell ref="G206:H206"/>
    <mergeCell ref="G207:H207"/>
    <mergeCell ref="G208:H208"/>
    <mergeCell ref="G209:H209"/>
    <mergeCell ref="G210:H210"/>
    <mergeCell ref="G211:H211"/>
    <mergeCell ref="G212:H212"/>
    <mergeCell ref="G213:H213"/>
    <mergeCell ref="G214:H214"/>
    <mergeCell ref="G215:H215"/>
    <mergeCell ref="G216:H216"/>
    <mergeCell ref="G217:H217"/>
    <mergeCell ref="G218:H218"/>
    <mergeCell ref="G219:H219"/>
    <mergeCell ref="G220:H220"/>
    <mergeCell ref="G221:H221"/>
    <mergeCell ref="G222:H222"/>
    <mergeCell ref="G223:H223"/>
    <mergeCell ref="G224:H224"/>
    <mergeCell ref="G225:H225"/>
    <mergeCell ref="G226:H226"/>
    <mergeCell ref="G227:H227"/>
    <mergeCell ref="G228:H228"/>
    <mergeCell ref="G229:H229"/>
    <mergeCell ref="G230:H230"/>
    <mergeCell ref="G231:H231"/>
    <mergeCell ref="G232:H232"/>
    <mergeCell ref="G233:H233"/>
    <mergeCell ref="G234:H234"/>
    <mergeCell ref="G235:H235"/>
    <mergeCell ref="G236:H236"/>
    <mergeCell ref="G237:H237"/>
    <mergeCell ref="G238:H238"/>
    <mergeCell ref="G239:H239"/>
    <mergeCell ref="G240:H240"/>
    <mergeCell ref="G241:H241"/>
    <mergeCell ref="G242:H242"/>
    <mergeCell ref="G243:H243"/>
    <mergeCell ref="G244:H244"/>
    <mergeCell ref="G245:H245"/>
    <mergeCell ref="G246:H246"/>
    <mergeCell ref="G247:H247"/>
    <mergeCell ref="G248:H248"/>
    <mergeCell ref="G249:H249"/>
    <mergeCell ref="G250:H250"/>
    <mergeCell ref="G251:H251"/>
    <mergeCell ref="G252:H252"/>
    <mergeCell ref="G253:H253"/>
    <mergeCell ref="G254:H254"/>
    <mergeCell ref="G255:H255"/>
    <mergeCell ref="G256:H256"/>
    <mergeCell ref="G257:H257"/>
    <mergeCell ref="G258:H258"/>
    <mergeCell ref="G259:H259"/>
    <mergeCell ref="G260:H260"/>
    <mergeCell ref="G261:H261"/>
    <mergeCell ref="G262:H262"/>
    <mergeCell ref="G263:H263"/>
    <mergeCell ref="G264:H264"/>
    <mergeCell ref="G265:H265"/>
    <mergeCell ref="G266:H266"/>
    <mergeCell ref="G267:H267"/>
    <mergeCell ref="G268:H268"/>
    <mergeCell ref="G269:H269"/>
    <mergeCell ref="G270:H270"/>
    <mergeCell ref="G271:H271"/>
    <mergeCell ref="G272:H272"/>
    <mergeCell ref="G273:H273"/>
    <mergeCell ref="G274:H274"/>
    <mergeCell ref="G275:H275"/>
    <mergeCell ref="G276:H276"/>
    <mergeCell ref="G277:H277"/>
    <mergeCell ref="G278:H278"/>
    <mergeCell ref="G279:H279"/>
    <mergeCell ref="G280:H280"/>
    <mergeCell ref="G281:H281"/>
    <mergeCell ref="G282:H282"/>
    <mergeCell ref="G283:H283"/>
    <mergeCell ref="G284:H284"/>
    <mergeCell ref="G285:H285"/>
    <mergeCell ref="G286:H286"/>
    <mergeCell ref="G287:H287"/>
    <mergeCell ref="G288:H288"/>
    <mergeCell ref="G289:H289"/>
    <mergeCell ref="G290:H290"/>
    <mergeCell ref="G291:H291"/>
    <mergeCell ref="G292:H292"/>
    <mergeCell ref="G293:H293"/>
    <mergeCell ref="G294:H294"/>
    <mergeCell ref="G295:H295"/>
    <mergeCell ref="G296:H296"/>
    <mergeCell ref="G297:H297"/>
    <mergeCell ref="G298:H298"/>
    <mergeCell ref="G299:H299"/>
    <mergeCell ref="G300:H300"/>
    <mergeCell ref="G301:H301"/>
    <mergeCell ref="G302:H302"/>
    <mergeCell ref="G303:H303"/>
    <mergeCell ref="G304:H304"/>
    <mergeCell ref="G305:H305"/>
    <mergeCell ref="G306:H306"/>
    <mergeCell ref="G307:H307"/>
    <mergeCell ref="G308:H308"/>
    <mergeCell ref="G309:H309"/>
    <mergeCell ref="G310:H310"/>
    <mergeCell ref="G311:H311"/>
    <mergeCell ref="G312:H312"/>
    <mergeCell ref="G313:H313"/>
    <mergeCell ref="G314:H314"/>
    <mergeCell ref="G315:H315"/>
    <mergeCell ref="G316:H316"/>
    <mergeCell ref="G317:H317"/>
    <mergeCell ref="G318:H318"/>
    <mergeCell ref="G319:H319"/>
    <mergeCell ref="M339:N339"/>
  </mergeCells>
  <conditionalFormatting sqref="G20:G319">
    <cfRule type="containsText" priority="2" operator="containsText" aboveAverage="0" equalAverage="0" bottom="0" percent="0" rank="0" text="FAILED" dxfId="4">
      <formula>NOT(ISERROR(SEARCH("FAILED",G20)))</formula>
    </cfRule>
    <cfRule type="containsText" priority="3" operator="containsText" aboveAverage="0" equalAverage="0" bottom="0" percent="0" rank="0" text="FAILED" dxfId="5">
      <formula>NOT(ISERROR(SEARCH("FAILED",G20)))</formula>
    </cfRule>
  </conditionalFormatting>
  <printOptions headings="false" gridLines="false" gridLinesSet="true" horizontalCentered="true" verticalCentered="false"/>
  <pageMargins left="0.511805555555556" right="0.511805555555556" top="0.747916666666667" bottom="0.747916666666667" header="0.511811023622047" footer="0.511811023622047"/>
  <pageSetup paperSize="1" scale="51"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1000"/>
  <sheetViews>
    <sheetView showFormulas="false" showGridLines="false" showRowColHeaders="true" showZeros="true" rightToLeft="false" tabSelected="false" showOutlineSymbols="true" defaultGridColor="true" view="normal" topLeftCell="A17" colorId="64" zoomScale="100" zoomScaleNormal="100" zoomScalePageLayoutView="100" workbookViewId="0">
      <selection pane="topLeft" activeCell="N10" activeCellId="0" sqref="N10"/>
    </sheetView>
  </sheetViews>
  <sheetFormatPr defaultColWidth="11.125" defaultRowHeight="15" zeroHeight="false" outlineLevelRow="0" outlineLevelCol="0"/>
  <cols>
    <col collapsed="false" customWidth="true" hidden="false" outlineLevel="0" max="1" min="1" style="1" width="18.63"/>
    <col collapsed="false" customWidth="true" hidden="false" outlineLevel="0" max="21" min="2" style="1" width="7.12"/>
    <col collapsed="false" customWidth="false" hidden="false" outlineLevel="0" max="22" min="22" style="1" width="11.12"/>
    <col collapsed="false" customWidth="true" hidden="true" outlineLevel="0" max="24" min="23" style="1" width="6.63"/>
    <col collapsed="false" customWidth="true" hidden="true" outlineLevel="0" max="25" min="25" style="1" width="8.12"/>
    <col collapsed="false" customWidth="true" hidden="true" outlineLevel="0" max="26" min="26" style="1" width="6.37"/>
    <col collapsed="false" customWidth="true" hidden="true" outlineLevel="0" max="55" min="27" style="1" width="5.63"/>
  </cols>
  <sheetData>
    <row r="1" customFormat="false" ht="42" hidden="false" customHeight="true" outlineLevel="0" collapsed="false">
      <c r="A1" s="12"/>
      <c r="B1" s="239" t="s">
        <v>203</v>
      </c>
      <c r="C1" s="239"/>
      <c r="D1" s="239"/>
      <c r="E1" s="239"/>
      <c r="F1" s="239"/>
      <c r="G1" s="239"/>
      <c r="H1" s="239"/>
      <c r="I1" s="239"/>
      <c r="J1" s="239"/>
      <c r="K1" s="239"/>
      <c r="L1" s="239"/>
      <c r="M1" s="239"/>
      <c r="N1" s="239"/>
      <c r="O1" s="239"/>
      <c r="P1" s="239"/>
      <c r="Q1" s="239"/>
      <c r="R1" s="239"/>
      <c r="S1" s="239"/>
      <c r="T1" s="239"/>
      <c r="U1" s="239"/>
      <c r="V1" s="239"/>
      <c r="W1" s="8"/>
      <c r="X1" s="240"/>
      <c r="Y1" s="8"/>
      <c r="Z1" s="240"/>
      <c r="AA1" s="241"/>
      <c r="AB1" s="8"/>
      <c r="AC1" s="240"/>
      <c r="AD1" s="8"/>
      <c r="AE1" s="240"/>
      <c r="AF1" s="241"/>
      <c r="AG1" s="194"/>
      <c r="AH1" s="240"/>
      <c r="AI1" s="194"/>
      <c r="AJ1" s="240"/>
      <c r="AK1" s="241"/>
      <c r="AL1" s="194"/>
      <c r="AM1" s="240"/>
      <c r="AN1" s="194"/>
      <c r="AO1" s="240"/>
      <c r="AP1" s="241"/>
      <c r="AQ1" s="194"/>
      <c r="AR1" s="240"/>
      <c r="AS1" s="194"/>
      <c r="AT1" s="240"/>
      <c r="AU1" s="241"/>
      <c r="AV1" s="194"/>
      <c r="AW1" s="240"/>
      <c r="AX1" s="194"/>
      <c r="AY1" s="240"/>
      <c r="AZ1" s="241"/>
      <c r="BA1" s="194"/>
      <c r="BB1" s="240"/>
      <c r="BC1" s="194"/>
    </row>
    <row r="2" customFormat="false" ht="15.75" hidden="false" customHeight="true" outlineLevel="0" collapsed="false">
      <c r="A2" s="12"/>
      <c r="B2" s="242" t="s">
        <v>204</v>
      </c>
      <c r="C2" s="242"/>
      <c r="D2" s="242"/>
      <c r="E2" s="242"/>
      <c r="F2" s="242"/>
      <c r="G2" s="242"/>
      <c r="H2" s="242"/>
      <c r="I2" s="242"/>
      <c r="J2" s="242"/>
      <c r="K2" s="242"/>
      <c r="L2" s="242"/>
      <c r="M2" s="242"/>
      <c r="N2" s="242"/>
      <c r="O2" s="242"/>
      <c r="P2" s="242"/>
      <c r="Q2" s="242"/>
      <c r="R2" s="242"/>
      <c r="S2" s="242"/>
      <c r="T2" s="242"/>
      <c r="U2" s="242"/>
      <c r="V2" s="242"/>
      <c r="W2" s="8"/>
      <c r="X2" s="240"/>
      <c r="Y2" s="8"/>
      <c r="Z2" s="243"/>
      <c r="AA2" s="244"/>
      <c r="AB2" s="245"/>
      <c r="AC2" s="243"/>
      <c r="AD2" s="245"/>
      <c r="AE2" s="243"/>
      <c r="AF2" s="244"/>
      <c r="AG2" s="246"/>
      <c r="AH2" s="243"/>
      <c r="AI2" s="246"/>
      <c r="AJ2" s="243"/>
      <c r="AK2" s="244"/>
      <c r="AL2" s="194"/>
      <c r="AM2" s="240"/>
      <c r="AN2" s="194"/>
      <c r="AO2" s="240"/>
      <c r="AP2" s="241"/>
      <c r="AQ2" s="194"/>
      <c r="AR2" s="240"/>
      <c r="AS2" s="194"/>
      <c r="AT2" s="240"/>
      <c r="AU2" s="241"/>
      <c r="AV2" s="194"/>
      <c r="AW2" s="240"/>
      <c r="AX2" s="194"/>
      <c r="AY2" s="240"/>
      <c r="AZ2" s="241"/>
      <c r="BA2" s="194"/>
      <c r="BB2" s="240"/>
      <c r="BC2" s="194"/>
    </row>
    <row r="3" customFormat="false" ht="4.5" hidden="false" customHeight="true" outlineLevel="0" collapsed="false">
      <c r="A3" s="247"/>
      <c r="B3" s="247"/>
      <c r="C3" s="247"/>
      <c r="D3" s="247"/>
      <c r="E3" s="247"/>
      <c r="F3" s="247"/>
      <c r="G3" s="247"/>
      <c r="H3" s="247"/>
      <c r="I3" s="247"/>
      <c r="J3" s="247"/>
      <c r="K3" s="247"/>
      <c r="L3" s="247"/>
      <c r="M3" s="247"/>
      <c r="N3" s="247"/>
      <c r="O3" s="247"/>
      <c r="P3" s="247"/>
      <c r="Q3" s="247"/>
      <c r="R3" s="247"/>
      <c r="S3" s="247"/>
      <c r="T3" s="247"/>
      <c r="U3" s="247"/>
      <c r="V3" s="247"/>
      <c r="W3" s="248"/>
      <c r="X3" s="249"/>
      <c r="Y3" s="248"/>
      <c r="Z3" s="249"/>
      <c r="AA3" s="250"/>
      <c r="AB3" s="245"/>
      <c r="AC3" s="243"/>
      <c r="AD3" s="245"/>
      <c r="AE3" s="243"/>
      <c r="AF3" s="244"/>
      <c r="AG3" s="246"/>
      <c r="AH3" s="243"/>
      <c r="AI3" s="246"/>
      <c r="AJ3" s="243"/>
      <c r="AK3" s="244"/>
      <c r="AL3" s="194"/>
      <c r="AM3" s="240"/>
      <c r="AN3" s="194"/>
      <c r="AO3" s="240"/>
      <c r="AP3" s="241"/>
      <c r="AQ3" s="194"/>
      <c r="AR3" s="240"/>
      <c r="AS3" s="194"/>
      <c r="AT3" s="240"/>
      <c r="AU3" s="241"/>
      <c r="AV3" s="194"/>
      <c r="AW3" s="240"/>
      <c r="AX3" s="194"/>
      <c r="AY3" s="240"/>
      <c r="AZ3" s="241"/>
      <c r="BA3" s="194"/>
      <c r="BB3" s="240"/>
      <c r="BC3" s="194"/>
    </row>
    <row r="4" customFormat="false" ht="33.75" hidden="false" customHeight="true" outlineLevel="0" collapsed="false">
      <c r="A4" s="13"/>
      <c r="B4" s="328" t="s">
        <v>298</v>
      </c>
      <c r="C4" s="328"/>
      <c r="D4" s="328"/>
      <c r="E4" s="328"/>
      <c r="F4" s="328"/>
      <c r="G4" s="328"/>
      <c r="H4" s="328"/>
      <c r="I4" s="328"/>
      <c r="J4" s="328"/>
      <c r="K4" s="328"/>
      <c r="L4" s="328"/>
      <c r="M4" s="328"/>
      <c r="N4" s="328"/>
      <c r="O4" s="328"/>
      <c r="P4" s="328"/>
      <c r="Q4" s="328"/>
      <c r="R4" s="328"/>
      <c r="S4" s="328"/>
      <c r="T4" s="339" t="s">
        <v>206</v>
      </c>
      <c r="U4" s="339"/>
      <c r="V4" s="339"/>
      <c r="W4" s="245"/>
      <c r="X4" s="243"/>
      <c r="Y4" s="245"/>
      <c r="Z4" s="243"/>
      <c r="AA4" s="244"/>
      <c r="AB4" s="245"/>
      <c r="AC4" s="243"/>
      <c r="AD4" s="245"/>
      <c r="AE4" s="243"/>
      <c r="AF4" s="245"/>
      <c r="AG4" s="245"/>
      <c r="AH4" s="245"/>
      <c r="AI4" s="245"/>
      <c r="AJ4" s="245"/>
      <c r="AK4" s="245"/>
      <c r="AL4" s="246"/>
      <c r="AM4" s="240"/>
      <c r="AN4" s="194"/>
      <c r="AO4" s="240"/>
      <c r="AP4" s="241"/>
      <c r="AQ4" s="194"/>
      <c r="AR4" s="240"/>
      <c r="AS4" s="194"/>
      <c r="AT4" s="240"/>
      <c r="AU4" s="241"/>
      <c r="AV4" s="194"/>
      <c r="AW4" s="240"/>
      <c r="AX4" s="194"/>
      <c r="AY4" s="240"/>
      <c r="AZ4" s="241"/>
      <c r="BA4" s="194"/>
      <c r="BB4" s="240"/>
      <c r="BC4" s="194"/>
    </row>
    <row r="5" customFormat="false" ht="15.75" hidden="false" customHeight="true" outlineLevel="0" collapsed="false">
      <c r="A5" s="252" t="s">
        <v>11</v>
      </c>
      <c r="B5" s="340" t="str">
        <f aca="false">IF(COVERPAGE!S3=0,"",COVERPAGE!S3)</f>
        <v>SECOND SEMESTER SY 2024-2025</v>
      </c>
      <c r="C5" s="340"/>
      <c r="D5" s="340"/>
      <c r="E5" s="340"/>
      <c r="F5" s="340"/>
      <c r="G5" s="340"/>
      <c r="H5" s="340"/>
      <c r="I5" s="340"/>
      <c r="J5" s="168"/>
      <c r="K5" s="168"/>
      <c r="L5" s="168"/>
      <c r="M5" s="168"/>
      <c r="N5" s="168"/>
      <c r="O5" s="168"/>
      <c r="P5" s="13"/>
      <c r="Q5" s="13"/>
      <c r="R5" s="13"/>
      <c r="S5" s="13"/>
      <c r="T5" s="254" t="s">
        <v>65</v>
      </c>
      <c r="U5" s="255" t="n">
        <f aca="false">'CO-PO Attainment'!AC20</f>
        <v>0.725</v>
      </c>
      <c r="V5" s="256" t="str">
        <f aca="false">IF(U5&lt;&gt;"",IFERROR(IF(U5&gt;=0.6,"Y","N"),""),"")</f>
        <v>Y</v>
      </c>
      <c r="W5" s="257" t="s">
        <v>35</v>
      </c>
      <c r="X5" s="258"/>
      <c r="Y5" s="257" t="s">
        <v>42</v>
      </c>
      <c r="Z5" s="258"/>
      <c r="AA5" s="257"/>
      <c r="AB5" s="257"/>
      <c r="AC5" s="258"/>
      <c r="AD5" s="244"/>
      <c r="AE5" s="240"/>
      <c r="AF5" s="259" t="s">
        <v>162</v>
      </c>
      <c r="AG5" s="248" t="n">
        <v>0.1</v>
      </c>
      <c r="AH5" s="248" t="s">
        <v>13</v>
      </c>
      <c r="AI5" s="248" t="s">
        <v>16</v>
      </c>
      <c r="AJ5" s="245"/>
      <c r="AK5" s="245"/>
      <c r="AL5" s="246"/>
      <c r="AM5" s="260"/>
      <c r="AN5" s="194"/>
      <c r="AO5" s="240"/>
      <c r="AP5" s="241"/>
      <c r="AQ5" s="194"/>
      <c r="AR5" s="240"/>
      <c r="AS5" s="194"/>
      <c r="AT5" s="240"/>
      <c r="AU5" s="241"/>
      <c r="AV5" s="194"/>
      <c r="AW5" s="240"/>
      <c r="AX5" s="194"/>
      <c r="AY5" s="240"/>
      <c r="AZ5" s="241"/>
      <c r="BA5" s="194"/>
      <c r="BB5" s="240"/>
      <c r="BC5" s="194"/>
    </row>
    <row r="6" customFormat="false" ht="15.75" hidden="false" customHeight="true" outlineLevel="0" collapsed="false">
      <c r="A6" s="252" t="s">
        <v>14</v>
      </c>
      <c r="B6" s="340" t="str">
        <f aca="false">IF(COVERPAGE!S4=0,"",COVERPAGE!S4)</f>
        <v/>
      </c>
      <c r="C6" s="340"/>
      <c r="D6" s="340"/>
      <c r="E6" s="340"/>
      <c r="F6" s="340"/>
      <c r="G6" s="340"/>
      <c r="H6" s="340"/>
      <c r="I6" s="340"/>
      <c r="J6" s="168"/>
      <c r="K6" s="168"/>
      <c r="L6" s="28" t="s">
        <v>299</v>
      </c>
      <c r="M6" s="28"/>
      <c r="N6" s="28"/>
      <c r="O6" s="28"/>
      <c r="P6" s="28"/>
      <c r="Q6" s="28"/>
      <c r="R6" s="28"/>
      <c r="S6" s="168"/>
      <c r="T6" s="254" t="s">
        <v>66</v>
      </c>
      <c r="U6" s="255" t="n">
        <f aca="false">'CO-PO Attainment'!AC21</f>
        <v>0.95</v>
      </c>
      <c r="V6" s="256" t="str">
        <f aca="false">IF(U6&lt;&gt;"",IFERROR(IF(U6&gt;=0.6,"Y","N"),""),"")</f>
        <v>Y</v>
      </c>
      <c r="W6" s="263" t="n">
        <v>0</v>
      </c>
      <c r="X6" s="264"/>
      <c r="Y6" s="259" t="n">
        <v>2</v>
      </c>
      <c r="Z6" s="265" t="s">
        <v>208</v>
      </c>
      <c r="AA6" s="259"/>
      <c r="AB6" s="259"/>
      <c r="AC6" s="265"/>
      <c r="AD6" s="244"/>
      <c r="AE6" s="240"/>
      <c r="AF6" s="259" t="s">
        <v>163</v>
      </c>
      <c r="AG6" s="245" t="n">
        <v>0.2</v>
      </c>
      <c r="AH6" s="245" t="n">
        <v>80</v>
      </c>
      <c r="AI6" s="245" t="n">
        <v>60</v>
      </c>
      <c r="AJ6" s="245"/>
      <c r="AK6" s="245"/>
      <c r="AL6" s="246"/>
      <c r="AM6" s="260"/>
      <c r="AN6" s="194"/>
      <c r="AO6" s="240"/>
      <c r="AP6" s="241"/>
      <c r="AQ6" s="194"/>
      <c r="AR6" s="240"/>
      <c r="AS6" s="194"/>
      <c r="AT6" s="240"/>
      <c r="AU6" s="241"/>
      <c r="AV6" s="194"/>
      <c r="AW6" s="240"/>
      <c r="AX6" s="194"/>
      <c r="AY6" s="240"/>
      <c r="AZ6" s="241"/>
      <c r="BA6" s="194"/>
      <c r="BB6" s="240"/>
      <c r="BC6" s="194"/>
    </row>
    <row r="7" customFormat="false" ht="16.5" hidden="false" customHeight="true" outlineLevel="0" collapsed="false">
      <c r="A7" s="252" t="s">
        <v>17</v>
      </c>
      <c r="B7" s="340" t="str">
        <f aca="false">IF(COVERPAGE!S5=0,"",COVERPAGE!S5)</f>
        <v/>
      </c>
      <c r="C7" s="340"/>
      <c r="D7" s="340"/>
      <c r="E7" s="340"/>
      <c r="F7" s="340"/>
      <c r="G7" s="340"/>
      <c r="H7" s="340"/>
      <c r="I7" s="340"/>
      <c r="J7" s="168"/>
      <c r="K7" s="168"/>
      <c r="L7" s="341" t="n">
        <f aca="false">IFERROR('CO-PO Attainment'!V34,"")</f>
        <v>2.79</v>
      </c>
      <c r="M7" s="341"/>
      <c r="N7" s="342" t="str">
        <f aca="false">IF(L7="","",IF(AND(L7&gt;=W6,L7&lt;Y6),Z6,IF(AND(L7&gt;=W7,L7&lt;Y7),Z7,IF(L7&gt;=W8,Z8,""))))</f>
        <v>Moderate attainment</v>
      </c>
      <c r="O7" s="342"/>
      <c r="P7" s="342"/>
      <c r="Q7" s="342"/>
      <c r="R7" s="342"/>
      <c r="S7" s="13"/>
      <c r="T7" s="254" t="s">
        <v>182</v>
      </c>
      <c r="U7" s="255" t="n">
        <f aca="false">'CO-PO Attainment'!AC22</f>
        <v>1</v>
      </c>
      <c r="V7" s="256" t="str">
        <f aca="false">IF(U7&lt;&gt;"",IFERROR(IF(U7&gt;=0.6,"Y","N"),""),"")</f>
        <v>Y</v>
      </c>
      <c r="W7" s="263" t="n">
        <v>2</v>
      </c>
      <c r="X7" s="264"/>
      <c r="Y7" s="259" t="n">
        <v>3</v>
      </c>
      <c r="Z7" s="268" t="s">
        <v>209</v>
      </c>
      <c r="AA7" s="269"/>
      <c r="AB7" s="269"/>
      <c r="AC7" s="268"/>
      <c r="AD7" s="244"/>
      <c r="AE7" s="240"/>
      <c r="AF7" s="259" t="s">
        <v>164</v>
      </c>
      <c r="AG7" s="245" t="n">
        <v>0.3</v>
      </c>
      <c r="AH7" s="245" t="n">
        <v>20</v>
      </c>
      <c r="AI7" s="245" t="n">
        <v>40</v>
      </c>
      <c r="AJ7" s="245"/>
      <c r="AK7" s="245"/>
      <c r="AL7" s="246"/>
      <c r="AM7" s="260"/>
      <c r="AN7" s="194"/>
      <c r="AO7" s="240"/>
      <c r="AP7" s="241"/>
      <c r="AQ7" s="194"/>
      <c r="AR7" s="240"/>
      <c r="AS7" s="194"/>
      <c r="AT7" s="240"/>
      <c r="AU7" s="241"/>
      <c r="AV7" s="194"/>
      <c r="AW7" s="240"/>
      <c r="AX7" s="194"/>
      <c r="AY7" s="240"/>
      <c r="AZ7" s="241"/>
      <c r="BA7" s="194"/>
      <c r="BB7" s="240"/>
      <c r="BC7" s="194"/>
    </row>
    <row r="8" customFormat="false" ht="16.5" hidden="false" customHeight="true" outlineLevel="0" collapsed="false">
      <c r="A8" s="252" t="s">
        <v>18</v>
      </c>
      <c r="B8" s="343" t="str">
        <f aca="false">IF(COVERPAGE!S6=0,"",COVERPAGE!S6)</f>
        <v>LECTURE</v>
      </c>
      <c r="C8" s="343"/>
      <c r="D8" s="343"/>
      <c r="E8" s="343"/>
      <c r="F8" s="343"/>
      <c r="G8" s="343"/>
      <c r="H8" s="343"/>
      <c r="I8" s="343"/>
      <c r="J8" s="168"/>
      <c r="K8" s="168"/>
      <c r="L8" s="341"/>
      <c r="M8" s="341"/>
      <c r="N8" s="342"/>
      <c r="O8" s="342"/>
      <c r="P8" s="342"/>
      <c r="Q8" s="342"/>
      <c r="R8" s="342"/>
      <c r="S8" s="333"/>
      <c r="T8" s="254" t="s">
        <v>183</v>
      </c>
      <c r="U8" s="255" t="n">
        <f aca="false">'CO-PO Attainment'!AC23</f>
        <v>0.525</v>
      </c>
      <c r="V8" s="256" t="str">
        <f aca="false">IF(U8&lt;&gt;"",IFERROR(IF(U8&gt;=0.6,"Y","N"),""),"")</f>
        <v>N</v>
      </c>
      <c r="W8" s="263" t="n">
        <v>3</v>
      </c>
      <c r="X8" s="264"/>
      <c r="Y8" s="259"/>
      <c r="Z8" s="265" t="s">
        <v>210</v>
      </c>
      <c r="AA8" s="259"/>
      <c r="AB8" s="259"/>
      <c r="AC8" s="265"/>
      <c r="AD8" s="244"/>
      <c r="AE8" s="240"/>
      <c r="AF8" s="245"/>
      <c r="AG8" s="245" t="n">
        <v>0.4</v>
      </c>
      <c r="AH8" s="245"/>
      <c r="AI8" s="245"/>
      <c r="AJ8" s="245"/>
      <c r="AK8" s="245"/>
      <c r="AL8" s="246"/>
      <c r="AM8" s="260"/>
      <c r="AN8" s="194"/>
      <c r="AO8" s="240"/>
      <c r="AP8" s="241"/>
      <c r="AQ8" s="194"/>
      <c r="AR8" s="240"/>
      <c r="AS8" s="194"/>
      <c r="AT8" s="240"/>
      <c r="AU8" s="241"/>
      <c r="AV8" s="194"/>
      <c r="AW8" s="240"/>
      <c r="AX8" s="194"/>
      <c r="AY8" s="240"/>
      <c r="AZ8" s="241"/>
      <c r="BA8" s="194"/>
      <c r="BB8" s="240"/>
      <c r="BC8" s="194"/>
    </row>
    <row r="9" customFormat="false" ht="16.5" hidden="false" customHeight="true" outlineLevel="0" collapsed="false">
      <c r="A9" s="252" t="s">
        <v>20</v>
      </c>
      <c r="B9" s="343" t="str">
        <f aca="false">IF(COVERPAGE!S7=0,"",COVERPAGE!S7)</f>
        <v/>
      </c>
      <c r="C9" s="343"/>
      <c r="D9" s="343"/>
      <c r="E9" s="343"/>
      <c r="F9" s="343"/>
      <c r="G9" s="343"/>
      <c r="H9" s="343"/>
      <c r="I9" s="343"/>
      <c r="J9" s="168"/>
      <c r="K9" s="168"/>
      <c r="L9" s="341"/>
      <c r="M9" s="341"/>
      <c r="N9" s="342"/>
      <c r="O9" s="342"/>
      <c r="P9" s="342"/>
      <c r="Q9" s="342"/>
      <c r="R9" s="342"/>
      <c r="S9" s="333"/>
      <c r="T9" s="254" t="s">
        <v>184</v>
      </c>
      <c r="U9" s="255" t="n">
        <f aca="false">'CO-PO Attainment'!AC24</f>
        <v>0.6</v>
      </c>
      <c r="V9" s="256" t="str">
        <f aca="false">IF(U9&lt;&gt;"",IFERROR(IF(U9&gt;=0.6,"Y","N"),""),"")</f>
        <v>Y</v>
      </c>
      <c r="W9" s="8"/>
      <c r="X9" s="240"/>
      <c r="Y9" s="8"/>
      <c r="Z9" s="243"/>
      <c r="AA9" s="244"/>
      <c r="AB9" s="245"/>
      <c r="AC9" s="243"/>
      <c r="AD9" s="245"/>
      <c r="AE9" s="243"/>
      <c r="AF9" s="245"/>
      <c r="AG9" s="245" t="n">
        <v>0.5</v>
      </c>
      <c r="AH9" s="245"/>
      <c r="AI9" s="245"/>
      <c r="AJ9" s="245"/>
      <c r="AK9" s="245"/>
      <c r="AL9" s="246"/>
      <c r="AM9" s="240"/>
      <c r="AN9" s="194"/>
      <c r="AO9" s="240"/>
      <c r="AP9" s="241"/>
      <c r="AQ9" s="194"/>
      <c r="AR9" s="240"/>
      <c r="AS9" s="194"/>
      <c r="AT9" s="240"/>
      <c r="AU9" s="241"/>
      <c r="AV9" s="194"/>
      <c r="AW9" s="240"/>
      <c r="AX9" s="194"/>
      <c r="AY9" s="240"/>
      <c r="AZ9" s="241"/>
      <c r="BA9" s="194"/>
      <c r="BB9" s="240"/>
      <c r="BC9" s="194"/>
    </row>
    <row r="10" customFormat="false" ht="15.75" hidden="false" customHeight="true" outlineLevel="0" collapsed="false">
      <c r="A10" s="252" t="s">
        <v>21</v>
      </c>
      <c r="B10" s="343" t="n">
        <f aca="false">IF(COVERPAGE!S8=0,"",COVERPAGE!S8)</f>
        <v>8</v>
      </c>
      <c r="C10" s="343"/>
      <c r="D10" s="343"/>
      <c r="E10" s="343"/>
      <c r="F10" s="343"/>
      <c r="G10" s="343"/>
      <c r="H10" s="343"/>
      <c r="I10" s="343"/>
      <c r="J10" s="344"/>
      <c r="K10" s="344"/>
      <c r="L10" s="344"/>
      <c r="M10" s="344"/>
      <c r="N10" s="344"/>
      <c r="O10" s="344"/>
      <c r="P10" s="13"/>
      <c r="Q10" s="13"/>
      <c r="R10" s="13"/>
      <c r="S10" s="13"/>
      <c r="T10" s="254" t="s">
        <v>185</v>
      </c>
      <c r="U10" s="255" t="str">
        <f aca="false">'CO-PO Attainment'!AC25</f>
        <v/>
      </c>
      <c r="V10" s="256" t="str">
        <f aca="false">IF(U10&lt;&gt;"",IFERROR(IF(U10&gt;=0.6,"Y","N"),""),"")</f>
        <v/>
      </c>
      <c r="W10" s="8"/>
      <c r="X10" s="240"/>
      <c r="Y10" s="8"/>
      <c r="Z10" s="240"/>
      <c r="AA10" s="241"/>
      <c r="AB10" s="8"/>
      <c r="AC10" s="240"/>
      <c r="AD10" s="8"/>
      <c r="AE10" s="240"/>
      <c r="AF10" s="245"/>
      <c r="AG10" s="245" t="n">
        <v>0.6</v>
      </c>
      <c r="AH10" s="245"/>
      <c r="AI10" s="245"/>
      <c r="AJ10" s="245"/>
      <c r="AK10" s="245"/>
      <c r="AL10" s="246"/>
      <c r="AM10" s="240"/>
      <c r="AN10" s="194"/>
      <c r="AO10" s="240"/>
      <c r="AP10" s="241"/>
      <c r="AQ10" s="194"/>
      <c r="AR10" s="240"/>
      <c r="AS10" s="194"/>
      <c r="AT10" s="240"/>
      <c r="AU10" s="241"/>
      <c r="AV10" s="194"/>
      <c r="AW10" s="240"/>
      <c r="AX10" s="194"/>
      <c r="AY10" s="240"/>
      <c r="AZ10" s="241"/>
      <c r="BA10" s="194"/>
      <c r="BB10" s="240"/>
      <c r="BC10" s="194"/>
    </row>
    <row r="11" customFormat="false" ht="15.75" hidden="false" customHeight="true" outlineLevel="0" collapsed="false">
      <c r="A11" s="252" t="s">
        <v>23</v>
      </c>
      <c r="B11" s="343" t="str">
        <f aca="false">IF(COVERPAGE!S9=0,"",COVERPAGE!S9)</f>
        <v>60-40</v>
      </c>
      <c r="C11" s="343"/>
      <c r="D11" s="343"/>
      <c r="E11" s="343"/>
      <c r="F11" s="343"/>
      <c r="G11" s="343"/>
      <c r="H11" s="343"/>
      <c r="I11" s="343"/>
      <c r="J11" s="168"/>
      <c r="K11" s="168"/>
      <c r="L11" s="168"/>
      <c r="M11" s="168"/>
      <c r="N11" s="168"/>
      <c r="O11" s="168"/>
      <c r="P11" s="13"/>
      <c r="Q11" s="13"/>
      <c r="R11" s="13"/>
      <c r="S11" s="13"/>
      <c r="T11" s="254" t="s">
        <v>186</v>
      </c>
      <c r="U11" s="255" t="str">
        <f aca="false">'CO-PO Attainment'!AC26</f>
        <v/>
      </c>
      <c r="V11" s="256" t="str">
        <f aca="false">IF(U11&lt;&gt;"",IFERROR(IF(U11&gt;=0.6,"Y","N"),""),"")</f>
        <v/>
      </c>
      <c r="W11" s="8"/>
      <c r="X11" s="240"/>
      <c r="Y11" s="8"/>
      <c r="Z11" s="240"/>
      <c r="AA11" s="241"/>
      <c r="AB11" s="8"/>
      <c r="AC11" s="240"/>
      <c r="AD11" s="8"/>
      <c r="AE11" s="240"/>
      <c r="AF11" s="245"/>
      <c r="AG11" s="245"/>
      <c r="AH11" s="245"/>
      <c r="AI11" s="245"/>
      <c r="AJ11" s="245"/>
      <c r="AK11" s="245"/>
      <c r="AL11" s="246"/>
      <c r="AM11" s="240"/>
      <c r="AN11" s="194"/>
      <c r="AO11" s="240"/>
      <c r="AP11" s="241"/>
      <c r="AQ11" s="194"/>
      <c r="AR11" s="240"/>
      <c r="AS11" s="194"/>
      <c r="AT11" s="240"/>
      <c r="AU11" s="241"/>
      <c r="AV11" s="194"/>
      <c r="AW11" s="240"/>
      <c r="AX11" s="194"/>
      <c r="AY11" s="240"/>
      <c r="AZ11" s="241"/>
      <c r="BA11" s="194"/>
      <c r="BB11" s="240"/>
      <c r="BC11" s="194"/>
    </row>
    <row r="12" customFormat="false" ht="15.75" hidden="false" customHeight="true" outlineLevel="0" collapsed="false">
      <c r="A12" s="252" t="s">
        <v>25</v>
      </c>
      <c r="B12" s="343" t="str">
        <f aca="false">IF(COVERPAGE!S10=0,"",COVERPAGE!S10)</f>
        <v/>
      </c>
      <c r="C12" s="343"/>
      <c r="D12" s="343"/>
      <c r="E12" s="343"/>
      <c r="F12" s="343"/>
      <c r="G12" s="343"/>
      <c r="H12" s="343"/>
      <c r="I12" s="343"/>
      <c r="J12" s="168"/>
      <c r="K12" s="168"/>
      <c r="L12" s="168"/>
      <c r="M12" s="168"/>
      <c r="N12" s="168"/>
      <c r="O12" s="168"/>
      <c r="P12" s="13"/>
      <c r="Q12" s="13"/>
      <c r="R12" s="13"/>
      <c r="S12" s="13"/>
      <c r="T12" s="254" t="s">
        <v>187</v>
      </c>
      <c r="U12" s="255" t="str">
        <f aca="false">'CO-PO Attainment'!AC27</f>
        <v/>
      </c>
      <c r="V12" s="256" t="str">
        <f aca="false">IF(U12&lt;&gt;"",IFERROR(IF(U12&gt;=0.6,"Y","N"),""),"")</f>
        <v/>
      </c>
      <c r="W12" s="8"/>
      <c r="X12" s="240"/>
      <c r="Y12" s="8"/>
      <c r="Z12" s="240"/>
      <c r="AA12" s="241"/>
      <c r="AB12" s="8"/>
      <c r="AC12" s="240"/>
      <c r="AD12" s="8"/>
      <c r="AE12" s="240"/>
      <c r="AF12" s="241"/>
      <c r="AG12" s="194"/>
      <c r="AH12" s="240"/>
      <c r="AI12" s="194"/>
      <c r="AJ12" s="240"/>
      <c r="AK12" s="241"/>
      <c r="AL12" s="194"/>
      <c r="AM12" s="240"/>
      <c r="AN12" s="194"/>
      <c r="AO12" s="240"/>
      <c r="AP12" s="241"/>
      <c r="AQ12" s="194"/>
      <c r="AR12" s="240"/>
      <c r="AS12" s="194"/>
      <c r="AT12" s="240"/>
      <c r="AU12" s="241"/>
      <c r="AV12" s="194"/>
      <c r="AW12" s="240"/>
      <c r="AX12" s="194"/>
      <c r="AY12" s="240"/>
      <c r="AZ12" s="241"/>
      <c r="BA12" s="194"/>
      <c r="BB12" s="240"/>
      <c r="BC12" s="194"/>
    </row>
    <row r="13" customFormat="false" ht="15.75" hidden="false" customHeight="true" outlineLevel="0" collapsed="false">
      <c r="A13" s="252" t="s">
        <v>213</v>
      </c>
      <c r="B13" s="273" t="n">
        <f aca="true">TODAY()</f>
        <v>46224</v>
      </c>
      <c r="C13" s="273"/>
      <c r="D13" s="273"/>
      <c r="E13" s="273"/>
      <c r="F13" s="273"/>
      <c r="G13" s="273"/>
      <c r="H13" s="273"/>
      <c r="I13" s="273"/>
      <c r="J13" s="334"/>
      <c r="K13" s="334"/>
      <c r="L13" s="334"/>
      <c r="M13" s="334"/>
      <c r="N13" s="334"/>
      <c r="O13" s="334"/>
      <c r="P13" s="13"/>
      <c r="Q13" s="13"/>
      <c r="R13" s="13"/>
      <c r="S13" s="13"/>
      <c r="T13" s="254" t="s">
        <v>188</v>
      </c>
      <c r="U13" s="255" t="str">
        <f aca="false">'CO-PO Attainment'!AC28</f>
        <v/>
      </c>
      <c r="V13" s="256" t="str">
        <f aca="false">IF(U13&lt;&gt;"",IFERROR(IF(U13&gt;=0.6,"Y","N"),""),"")</f>
        <v/>
      </c>
      <c r="W13" s="8"/>
      <c r="X13" s="240"/>
      <c r="Y13" s="8"/>
      <c r="Z13" s="240"/>
      <c r="AA13" s="241"/>
      <c r="AB13" s="8"/>
      <c r="AC13" s="240"/>
      <c r="AD13" s="8"/>
      <c r="AE13" s="240"/>
      <c r="AF13" s="241"/>
      <c r="AG13" s="194"/>
      <c r="AH13" s="240"/>
      <c r="AI13" s="194"/>
      <c r="AJ13" s="240"/>
      <c r="AK13" s="241"/>
      <c r="AL13" s="194"/>
      <c r="AM13" s="240"/>
      <c r="AN13" s="194"/>
      <c r="AO13" s="240"/>
      <c r="AP13" s="241"/>
      <c r="AQ13" s="194"/>
      <c r="AR13" s="240"/>
      <c r="AS13" s="194"/>
      <c r="AT13" s="240"/>
      <c r="AU13" s="241"/>
      <c r="AV13" s="194"/>
      <c r="AW13" s="240"/>
      <c r="AX13" s="194"/>
      <c r="AY13" s="240"/>
      <c r="AZ13" s="241"/>
      <c r="BA13" s="194"/>
      <c r="BB13" s="240"/>
      <c r="BC13" s="194"/>
    </row>
    <row r="14" customFormat="false" ht="15.75" hidden="false" customHeight="true" outlineLevel="0" collapsed="false">
      <c r="A14" s="252"/>
      <c r="B14" s="334"/>
      <c r="C14" s="334"/>
      <c r="D14" s="334"/>
      <c r="E14" s="334"/>
      <c r="F14" s="334"/>
      <c r="G14" s="334"/>
      <c r="H14" s="334"/>
      <c r="I14" s="334"/>
      <c r="J14" s="334"/>
      <c r="K14" s="334"/>
      <c r="L14" s="334"/>
      <c r="M14" s="334"/>
      <c r="N14" s="334"/>
      <c r="O14" s="334"/>
      <c r="P14" s="13"/>
      <c r="Q14" s="13"/>
      <c r="R14" s="13"/>
      <c r="S14" s="13"/>
      <c r="T14" s="274" t="s">
        <v>300</v>
      </c>
      <c r="U14" s="275" t="str">
        <f aca="false">'CO-PO Attainment'!AC29</f>
        <v/>
      </c>
      <c r="V14" s="276" t="str">
        <f aca="false">IF(U14&lt;&gt;"",IFERROR(IF(U14&gt;=0.6,"Y","N"),""),"")</f>
        <v/>
      </c>
      <c r="W14" s="8"/>
      <c r="X14" s="240"/>
      <c r="Y14" s="8"/>
      <c r="Z14" s="240"/>
      <c r="AA14" s="241"/>
      <c r="AB14" s="8"/>
      <c r="AC14" s="240"/>
      <c r="AD14" s="8"/>
      <c r="AE14" s="240"/>
      <c r="AF14" s="241"/>
      <c r="AG14" s="194"/>
      <c r="AH14" s="240"/>
      <c r="AI14" s="194"/>
      <c r="AJ14" s="240"/>
      <c r="AK14" s="241"/>
      <c r="AL14" s="194"/>
      <c r="AM14" s="240"/>
      <c r="AN14" s="194"/>
      <c r="AO14" s="240"/>
      <c r="AP14" s="241"/>
      <c r="AQ14" s="194"/>
      <c r="AR14" s="240"/>
      <c r="AS14" s="194"/>
      <c r="AT14" s="240"/>
      <c r="AU14" s="241"/>
      <c r="AV14" s="194"/>
      <c r="AW14" s="240"/>
      <c r="AX14" s="194"/>
      <c r="AY14" s="240"/>
      <c r="AZ14" s="241"/>
      <c r="BA14" s="194"/>
      <c r="BB14" s="240"/>
      <c r="BC14" s="194"/>
    </row>
    <row r="15" customFormat="false" ht="15.75" hidden="false" customHeight="true" outlineLevel="0" collapsed="false">
      <c r="A15" s="252"/>
      <c r="B15" s="334"/>
      <c r="C15" s="334"/>
      <c r="D15" s="334"/>
      <c r="E15" s="334"/>
      <c r="F15" s="334"/>
      <c r="G15" s="334"/>
      <c r="H15" s="334"/>
      <c r="I15" s="334"/>
      <c r="J15" s="334"/>
      <c r="K15" s="334"/>
      <c r="L15" s="334"/>
      <c r="M15" s="334"/>
      <c r="N15" s="334"/>
      <c r="O15" s="334"/>
      <c r="P15" s="13"/>
      <c r="Q15" s="13"/>
      <c r="R15" s="13"/>
      <c r="S15" s="13"/>
      <c r="T15" s="345"/>
      <c r="U15" s="255"/>
      <c r="V15" s="346"/>
      <c r="W15" s="8"/>
      <c r="X15" s="240"/>
      <c r="Y15" s="8"/>
      <c r="Z15" s="240"/>
      <c r="AA15" s="241"/>
      <c r="AB15" s="8"/>
      <c r="AC15" s="240"/>
      <c r="AD15" s="8"/>
      <c r="AE15" s="240"/>
      <c r="AF15" s="241"/>
      <c r="AG15" s="194"/>
      <c r="AH15" s="240"/>
      <c r="AI15" s="194"/>
      <c r="AJ15" s="240"/>
      <c r="AK15" s="241"/>
      <c r="AL15" s="194"/>
      <c r="AM15" s="240"/>
      <c r="AN15" s="194"/>
      <c r="AO15" s="240"/>
      <c r="AP15" s="241"/>
      <c r="AQ15" s="194"/>
      <c r="AR15" s="240"/>
      <c r="AS15" s="194"/>
      <c r="AT15" s="240"/>
      <c r="AU15" s="241"/>
      <c r="AV15" s="194"/>
      <c r="AW15" s="240"/>
      <c r="AX15" s="194"/>
      <c r="AY15" s="240"/>
      <c r="AZ15" s="241"/>
      <c r="BA15" s="194"/>
      <c r="BB15" s="240"/>
      <c r="BC15" s="194"/>
    </row>
    <row r="16" customFormat="false" ht="15.75" hidden="false" customHeight="true" outlineLevel="0" collapsed="false">
      <c r="A16" s="252"/>
      <c r="B16" s="334"/>
      <c r="C16" s="334"/>
      <c r="D16" s="334"/>
      <c r="E16" s="334"/>
      <c r="F16" s="334"/>
      <c r="G16" s="334"/>
      <c r="H16" s="334"/>
      <c r="I16" s="334"/>
      <c r="J16" s="334"/>
      <c r="K16" s="334"/>
      <c r="L16" s="334"/>
      <c r="M16" s="334"/>
      <c r="N16" s="334"/>
      <c r="O16" s="334"/>
      <c r="P16" s="13"/>
      <c r="Q16" s="13"/>
      <c r="R16" s="13"/>
      <c r="S16" s="13"/>
      <c r="T16" s="345"/>
      <c r="U16" s="255"/>
      <c r="V16" s="346"/>
      <c r="W16" s="8"/>
      <c r="X16" s="240"/>
      <c r="Y16" s="8"/>
      <c r="Z16" s="240"/>
      <c r="AA16" s="241"/>
      <c r="AB16" s="8"/>
      <c r="AC16" s="240"/>
      <c r="AD16" s="8"/>
      <c r="AE16" s="240"/>
      <c r="AF16" s="241"/>
      <c r="AG16" s="194"/>
      <c r="AH16" s="240"/>
      <c r="AI16" s="194"/>
      <c r="AJ16" s="240"/>
      <c r="AK16" s="241"/>
      <c r="AL16" s="194"/>
      <c r="AM16" s="240"/>
      <c r="AN16" s="194"/>
      <c r="AO16" s="240"/>
      <c r="AP16" s="241"/>
      <c r="AQ16" s="194"/>
      <c r="AR16" s="240"/>
      <c r="AS16" s="194"/>
      <c r="AT16" s="240"/>
      <c r="AU16" s="241"/>
      <c r="AV16" s="194"/>
      <c r="AW16" s="240"/>
      <c r="AX16" s="194"/>
      <c r="AY16" s="240"/>
      <c r="AZ16" s="241"/>
      <c r="BA16" s="194"/>
      <c r="BB16" s="240"/>
      <c r="BC16" s="194"/>
    </row>
    <row r="17" customFormat="false" ht="15.75" hidden="false" customHeight="true" outlineLevel="0" collapsed="false">
      <c r="A17" s="252"/>
      <c r="B17" s="334"/>
      <c r="C17" s="334"/>
      <c r="D17" s="334"/>
      <c r="E17" s="334"/>
      <c r="F17" s="334"/>
      <c r="G17" s="334"/>
      <c r="H17" s="334"/>
      <c r="I17" s="334"/>
      <c r="J17" s="334"/>
      <c r="K17" s="334"/>
      <c r="L17" s="334"/>
      <c r="M17" s="334"/>
      <c r="N17" s="334"/>
      <c r="O17" s="334"/>
      <c r="P17" s="13"/>
      <c r="Q17" s="13"/>
      <c r="R17" s="13"/>
      <c r="S17" s="13"/>
      <c r="T17" s="345"/>
      <c r="U17" s="255"/>
      <c r="V17" s="346"/>
      <c r="W17" s="8"/>
      <c r="X17" s="240"/>
      <c r="Y17" s="8"/>
      <c r="Z17" s="240"/>
      <c r="AA17" s="241"/>
      <c r="AB17" s="8"/>
      <c r="AC17" s="240"/>
      <c r="AD17" s="8"/>
      <c r="AE17" s="240"/>
      <c r="AF17" s="241"/>
      <c r="AG17" s="194"/>
      <c r="AH17" s="240"/>
      <c r="AI17" s="194"/>
      <c r="AJ17" s="240"/>
      <c r="AK17" s="241"/>
      <c r="AL17" s="194"/>
      <c r="AM17" s="240"/>
      <c r="AN17" s="194"/>
      <c r="AO17" s="240"/>
      <c r="AP17" s="241"/>
      <c r="AQ17" s="194"/>
      <c r="AR17" s="240"/>
      <c r="AS17" s="194"/>
      <c r="AT17" s="240"/>
      <c r="AU17" s="241"/>
      <c r="AV17" s="194"/>
      <c r="AW17" s="240"/>
      <c r="AX17" s="194"/>
      <c r="AY17" s="240"/>
      <c r="AZ17" s="241"/>
      <c r="BA17" s="194"/>
      <c r="BB17" s="240"/>
      <c r="BC17" s="194"/>
    </row>
    <row r="18" customFormat="false" ht="15.75" hidden="false" customHeight="true" outlineLevel="0" collapsed="false">
      <c r="A18" s="13"/>
      <c r="B18" s="43" t="s">
        <v>301</v>
      </c>
      <c r="C18" s="43"/>
      <c r="D18" s="43"/>
      <c r="E18" s="43"/>
      <c r="F18" s="43"/>
      <c r="G18" s="43"/>
      <c r="H18" s="43"/>
      <c r="I18" s="43"/>
      <c r="J18" s="43"/>
      <c r="K18" s="43"/>
      <c r="L18" s="43"/>
      <c r="M18" s="43"/>
      <c r="N18" s="43"/>
      <c r="O18" s="43"/>
      <c r="P18" s="43"/>
      <c r="Q18" s="43"/>
      <c r="R18" s="43"/>
      <c r="S18" s="43"/>
      <c r="T18" s="345"/>
      <c r="U18" s="255"/>
      <c r="V18" s="346"/>
      <c r="W18" s="8"/>
      <c r="X18" s="240"/>
      <c r="Y18" s="8"/>
      <c r="Z18" s="240"/>
      <c r="AA18" s="241"/>
      <c r="AB18" s="8"/>
      <c r="AC18" s="240"/>
      <c r="AD18" s="8"/>
      <c r="AE18" s="240"/>
      <c r="AF18" s="241"/>
      <c r="AG18" s="194"/>
      <c r="AH18" s="240"/>
      <c r="AI18" s="194"/>
      <c r="AJ18" s="240"/>
      <c r="AK18" s="241"/>
      <c r="AL18" s="194"/>
      <c r="AM18" s="240"/>
      <c r="AN18" s="194"/>
      <c r="AO18" s="240"/>
      <c r="AP18" s="241"/>
      <c r="AQ18" s="194"/>
      <c r="AR18" s="240"/>
      <c r="AS18" s="194"/>
      <c r="AT18" s="240"/>
      <c r="AU18" s="241"/>
      <c r="AV18" s="194"/>
      <c r="AW18" s="240"/>
      <c r="AX18" s="194"/>
      <c r="AY18" s="240"/>
      <c r="AZ18" s="241"/>
      <c r="BA18" s="194"/>
      <c r="BB18" s="240"/>
      <c r="BC18" s="194"/>
    </row>
    <row r="19" customFormat="false" ht="15.75" hidden="false" customHeight="true" outlineLevel="0" collapsed="false">
      <c r="A19" s="13"/>
      <c r="B19" s="43"/>
      <c r="C19" s="43"/>
      <c r="D19" s="43"/>
      <c r="E19" s="43"/>
      <c r="F19" s="43"/>
      <c r="G19" s="43"/>
      <c r="H19" s="43"/>
      <c r="I19" s="43"/>
      <c r="J19" s="43"/>
      <c r="K19" s="43"/>
      <c r="L19" s="43"/>
      <c r="M19" s="43"/>
      <c r="N19" s="43"/>
      <c r="O19" s="43"/>
      <c r="P19" s="43"/>
      <c r="Q19" s="43"/>
      <c r="R19" s="43"/>
      <c r="S19" s="43"/>
      <c r="T19" s="345"/>
      <c r="U19" s="255"/>
      <c r="V19" s="346"/>
      <c r="W19" s="8"/>
      <c r="X19" s="240"/>
      <c r="Y19" s="8"/>
      <c r="Z19" s="240"/>
      <c r="AA19" s="241"/>
      <c r="AB19" s="8"/>
      <c r="AC19" s="240"/>
      <c r="AD19" s="8"/>
      <c r="AE19" s="240"/>
      <c r="AF19" s="241"/>
      <c r="AG19" s="194"/>
      <c r="AH19" s="240"/>
      <c r="AI19" s="194"/>
      <c r="AJ19" s="240"/>
      <c r="AK19" s="241"/>
      <c r="AL19" s="194"/>
      <c r="AM19" s="240"/>
      <c r="AN19" s="194"/>
      <c r="AO19" s="240"/>
      <c r="AP19" s="241"/>
      <c r="AQ19" s="194"/>
      <c r="AR19" s="240"/>
      <c r="AS19" s="194"/>
      <c r="AT19" s="240"/>
      <c r="AU19" s="241"/>
      <c r="AV19" s="194"/>
      <c r="AW19" s="240"/>
      <c r="AX19" s="194"/>
      <c r="AY19" s="240"/>
      <c r="AZ19" s="241"/>
      <c r="BA19" s="194"/>
      <c r="BB19" s="240"/>
      <c r="BC19" s="194"/>
    </row>
    <row r="20" customFormat="false" ht="15.75" hidden="false" customHeight="true" outlineLevel="0" collapsed="false">
      <c r="A20" s="13"/>
      <c r="B20" s="252"/>
      <c r="C20" s="13"/>
      <c r="D20" s="13"/>
      <c r="E20" s="13"/>
      <c r="F20" s="13"/>
      <c r="G20" s="13"/>
      <c r="H20" s="13"/>
      <c r="I20" s="13"/>
      <c r="J20" s="13"/>
      <c r="K20" s="13"/>
      <c r="L20" s="13"/>
      <c r="M20" s="13"/>
      <c r="N20" s="13"/>
      <c r="O20" s="13"/>
      <c r="P20" s="13"/>
      <c r="Q20" s="13"/>
      <c r="R20" s="13"/>
      <c r="S20" s="13"/>
      <c r="T20" s="345"/>
      <c r="U20" s="255"/>
      <c r="V20" s="346"/>
      <c r="W20" s="8"/>
      <c r="X20" s="240"/>
      <c r="Y20" s="8"/>
      <c r="Z20" s="240"/>
      <c r="AA20" s="241"/>
      <c r="AB20" s="8"/>
      <c r="AC20" s="240"/>
      <c r="AD20" s="8"/>
      <c r="AE20" s="240"/>
      <c r="AF20" s="241"/>
      <c r="AG20" s="194"/>
      <c r="AH20" s="240"/>
      <c r="AI20" s="194"/>
      <c r="AJ20" s="240"/>
      <c r="AK20" s="241"/>
      <c r="AL20" s="194"/>
      <c r="AM20" s="240"/>
      <c r="AN20" s="194"/>
      <c r="AO20" s="240"/>
      <c r="AP20" s="241"/>
      <c r="AQ20" s="194"/>
      <c r="AR20" s="240"/>
      <c r="AS20" s="194"/>
      <c r="AT20" s="240"/>
      <c r="AU20" s="241"/>
      <c r="AV20" s="194"/>
      <c r="AW20" s="240"/>
      <c r="AX20" s="194"/>
      <c r="AY20" s="240"/>
      <c r="AZ20" s="241"/>
      <c r="BA20" s="194"/>
      <c r="BB20" s="240"/>
      <c r="BC20" s="194"/>
    </row>
    <row r="21" customFormat="false" ht="27" hidden="false" customHeight="true" outlineLevel="0" collapsed="false">
      <c r="A21" s="13"/>
      <c r="B21" s="44"/>
      <c r="C21" s="44"/>
      <c r="D21" s="347" t="s">
        <v>49</v>
      </c>
      <c r="E21" s="44" t="s">
        <v>50</v>
      </c>
      <c r="F21" s="347" t="s">
        <v>51</v>
      </c>
      <c r="G21" s="44" t="s">
        <v>52</v>
      </c>
      <c r="H21" s="347" t="s">
        <v>53</v>
      </c>
      <c r="I21" s="44" t="s">
        <v>54</v>
      </c>
      <c r="J21" s="347" t="s">
        <v>55</v>
      </c>
      <c r="K21" s="44" t="s">
        <v>56</v>
      </c>
      <c r="L21" s="347" t="s">
        <v>57</v>
      </c>
      <c r="M21" s="44" t="s">
        <v>58</v>
      </c>
      <c r="N21" s="347" t="s">
        <v>59</v>
      </c>
      <c r="O21" s="44" t="s">
        <v>60</v>
      </c>
      <c r="P21" s="347" t="s">
        <v>61</v>
      </c>
      <c r="Q21" s="44" t="s">
        <v>62</v>
      </c>
      <c r="R21" s="347" t="s">
        <v>63</v>
      </c>
      <c r="S21" s="44" t="s">
        <v>64</v>
      </c>
      <c r="T21" s="345"/>
      <c r="U21" s="255"/>
      <c r="V21" s="346"/>
      <c r="W21" s="8"/>
      <c r="X21" s="240"/>
      <c r="Y21" s="8"/>
      <c r="Z21" s="240"/>
      <c r="AA21" s="241"/>
      <c r="AB21" s="8"/>
      <c r="AC21" s="240"/>
      <c r="AD21" s="8"/>
      <c r="AE21" s="240"/>
      <c r="AF21" s="241"/>
      <c r="AG21" s="194"/>
      <c r="AH21" s="240"/>
      <c r="AI21" s="194"/>
      <c r="AJ21" s="240"/>
      <c r="AK21" s="241"/>
      <c r="AL21" s="194"/>
      <c r="AM21" s="240"/>
      <c r="AN21" s="194"/>
      <c r="AO21" s="240"/>
      <c r="AP21" s="241"/>
      <c r="AQ21" s="194"/>
      <c r="AR21" s="240"/>
      <c r="AS21" s="194"/>
      <c r="AT21" s="240"/>
      <c r="AU21" s="241"/>
      <c r="AV21" s="194"/>
      <c r="AW21" s="240"/>
      <c r="AX21" s="194"/>
      <c r="AY21" s="240"/>
      <c r="AZ21" s="241"/>
      <c r="BA21" s="194"/>
      <c r="BB21" s="240"/>
      <c r="BC21" s="194"/>
    </row>
    <row r="22" customFormat="false" ht="27" hidden="false" customHeight="true" outlineLevel="0" collapsed="false">
      <c r="A22" s="13"/>
      <c r="B22" s="348" t="s">
        <v>302</v>
      </c>
      <c r="C22" s="348"/>
      <c r="D22" s="349" t="n">
        <f aca="false">IF('CO-PO Attainment'!C49="","",'CO-PO Attainment'!C49)</f>
        <v>3</v>
      </c>
      <c r="E22" s="349" t="n">
        <f aca="false">IF('CO-PO Attainment'!D49="","",'CO-PO Attainment'!D49)</f>
        <v>3</v>
      </c>
      <c r="F22" s="349" t="n">
        <f aca="false">IF('CO-PO Attainment'!E49="","",'CO-PO Attainment'!E49)</f>
        <v>3</v>
      </c>
      <c r="G22" s="349" t="n">
        <f aca="false">IF('CO-PO Attainment'!F49="","",'CO-PO Attainment'!F49)</f>
        <v>3</v>
      </c>
      <c r="H22" s="349" t="n">
        <f aca="false">IF('CO-PO Attainment'!G49="","",'CO-PO Attainment'!G49)</f>
        <v>3</v>
      </c>
      <c r="I22" s="349" t="n">
        <f aca="false">IF('CO-PO Attainment'!H49="","",'CO-PO Attainment'!H49)</f>
        <v>3</v>
      </c>
      <c r="J22" s="349" t="n">
        <f aca="false">IF('CO-PO Attainment'!I49="","",'CO-PO Attainment'!I49)</f>
        <v>3</v>
      </c>
      <c r="K22" s="349" t="n">
        <f aca="false">IF('CO-PO Attainment'!J49="","",'CO-PO Attainment'!J49)</f>
        <v>3</v>
      </c>
      <c r="L22" s="349" t="n">
        <f aca="false">IF('CO-PO Attainment'!K49="","",'CO-PO Attainment'!K49)</f>
        <v>3</v>
      </c>
      <c r="M22" s="349" t="n">
        <f aca="false">IF('CO-PO Attainment'!L49="","",'CO-PO Attainment'!L49)</f>
        <v>3</v>
      </c>
      <c r="N22" s="349" t="str">
        <f aca="false">IF('CO-PO Attainment'!M49="","",'CO-PO Attainment'!M49)</f>
        <v/>
      </c>
      <c r="O22" s="349" t="str">
        <f aca="false">IF('CO-PO Attainment'!N49="","",'CO-PO Attainment'!N49)</f>
        <v/>
      </c>
      <c r="P22" s="349" t="str">
        <f aca="false">IF('CO-PO Attainment'!O49="","",'CO-PO Attainment'!O49)</f>
        <v/>
      </c>
      <c r="Q22" s="349" t="str">
        <f aca="false">IF('CO-PO Attainment'!P49="","",'CO-PO Attainment'!P49)</f>
        <v/>
      </c>
      <c r="R22" s="349" t="str">
        <f aca="false">IF('CO-PO Attainment'!Q49="","",'CO-PO Attainment'!Q49)</f>
        <v/>
      </c>
      <c r="S22" s="350" t="str">
        <f aca="false">IF('CO-PO Attainment'!R49="","",'CO-PO Attainment'!R49)</f>
        <v/>
      </c>
      <c r="T22" s="345"/>
      <c r="U22" s="255"/>
      <c r="V22" s="346"/>
      <c r="W22" s="8"/>
      <c r="X22" s="240"/>
      <c r="Y22" s="8"/>
      <c r="Z22" s="240"/>
      <c r="AA22" s="241"/>
      <c r="AB22" s="8"/>
      <c r="AC22" s="240"/>
      <c r="AD22" s="8"/>
      <c r="AE22" s="240"/>
      <c r="AF22" s="241"/>
      <c r="AG22" s="194"/>
      <c r="AH22" s="240"/>
      <c r="AI22" s="194"/>
      <c r="AJ22" s="240"/>
      <c r="AK22" s="241"/>
      <c r="AL22" s="194"/>
      <c r="AM22" s="240"/>
      <c r="AN22" s="194"/>
      <c r="AO22" s="240"/>
      <c r="AP22" s="241"/>
      <c r="AQ22" s="194"/>
      <c r="AR22" s="240"/>
      <c r="AS22" s="194"/>
      <c r="AT22" s="240"/>
      <c r="AU22" s="241"/>
      <c r="AV22" s="194"/>
      <c r="AW22" s="240"/>
      <c r="AX22" s="194"/>
      <c r="AY22" s="240"/>
      <c r="AZ22" s="241"/>
      <c r="BA22" s="194"/>
      <c r="BB22" s="240"/>
      <c r="BC22" s="194"/>
    </row>
    <row r="23" customFormat="false" ht="27" hidden="false" customHeight="true" outlineLevel="0" collapsed="false">
      <c r="A23" s="13"/>
      <c r="B23" s="351" t="s">
        <v>303</v>
      </c>
      <c r="C23" s="351"/>
      <c r="D23" s="349" t="n">
        <f aca="false">IF('CO-PO Attainment'!D32="","",'CO-PO Attainment'!D32)</f>
        <v>2.79</v>
      </c>
      <c r="E23" s="349" t="n">
        <f aca="false">IF('CO-PO Attainment'!E32="","",'CO-PO Attainment'!E32)</f>
        <v>2.79</v>
      </c>
      <c r="F23" s="349" t="n">
        <f aca="false">IF('CO-PO Attainment'!F32="","",'CO-PO Attainment'!F32)</f>
        <v>2.79</v>
      </c>
      <c r="G23" s="349" t="n">
        <f aca="false">IF('CO-PO Attainment'!G32="","",'CO-PO Attainment'!G32)</f>
        <v>2.79</v>
      </c>
      <c r="H23" s="349" t="n">
        <f aca="false">IF('CO-PO Attainment'!H32="","",'CO-PO Attainment'!H32)</f>
        <v>2.79</v>
      </c>
      <c r="I23" s="349" t="n">
        <f aca="false">IF('CO-PO Attainment'!I32="","",'CO-PO Attainment'!I32)</f>
        <v>2.79</v>
      </c>
      <c r="J23" s="349" t="n">
        <f aca="false">IF('CO-PO Attainment'!J32="","",'CO-PO Attainment'!J32)</f>
        <v>2.79</v>
      </c>
      <c r="K23" s="349" t="n">
        <f aca="false">IF('CO-PO Attainment'!K32="","",'CO-PO Attainment'!K32)</f>
        <v>2.79</v>
      </c>
      <c r="L23" s="349" t="n">
        <f aca="false">IF('CO-PO Attainment'!L32="","",'CO-PO Attainment'!L32)</f>
        <v>2.79</v>
      </c>
      <c r="M23" s="349" t="n">
        <f aca="false">IF('CO-PO Attainment'!M32="","",'CO-PO Attainment'!M32)</f>
        <v>2.79</v>
      </c>
      <c r="N23" s="349" t="str">
        <f aca="false">IF('CO-PO Attainment'!N32="","",'CO-PO Attainment'!N32)</f>
        <v/>
      </c>
      <c r="O23" s="349" t="str">
        <f aca="false">IF('CO-PO Attainment'!O32="","",'CO-PO Attainment'!O32)</f>
        <v/>
      </c>
      <c r="P23" s="349" t="str">
        <f aca="false">IF('CO-PO Attainment'!P32="","",'CO-PO Attainment'!P32)</f>
        <v/>
      </c>
      <c r="Q23" s="349" t="str">
        <f aca="false">IF('CO-PO Attainment'!Q32="","",'CO-PO Attainment'!Q32)</f>
        <v/>
      </c>
      <c r="R23" s="349" t="str">
        <f aca="false">IF('CO-PO Attainment'!R32="","",'CO-PO Attainment'!R32)</f>
        <v/>
      </c>
      <c r="S23" s="350" t="str">
        <f aca="false">IF('CO-PO Attainment'!S32="","",'CO-PO Attainment'!S32)</f>
        <v/>
      </c>
      <c r="T23" s="345"/>
      <c r="U23" s="255"/>
      <c r="V23" s="346"/>
      <c r="W23" s="8"/>
      <c r="X23" s="240"/>
      <c r="Y23" s="8"/>
      <c r="Z23" s="240"/>
      <c r="AA23" s="241"/>
      <c r="AB23" s="8"/>
      <c r="AC23" s="240"/>
      <c r="AD23" s="8"/>
      <c r="AE23" s="240"/>
      <c r="AF23" s="241"/>
      <c r="AG23" s="194"/>
      <c r="AH23" s="240"/>
      <c r="AI23" s="194"/>
      <c r="AJ23" s="240"/>
      <c r="AK23" s="241"/>
      <c r="AL23" s="194"/>
      <c r="AM23" s="240"/>
      <c r="AN23" s="194"/>
      <c r="AO23" s="240"/>
      <c r="AP23" s="241"/>
      <c r="AQ23" s="194"/>
      <c r="AR23" s="240"/>
      <c r="AS23" s="194"/>
      <c r="AT23" s="240"/>
      <c r="AU23" s="241"/>
      <c r="AV23" s="194"/>
      <c r="AW23" s="240"/>
      <c r="AX23" s="194"/>
      <c r="AY23" s="240"/>
      <c r="AZ23" s="241"/>
      <c r="BA23" s="194"/>
      <c r="BB23" s="240"/>
      <c r="BC23" s="194"/>
    </row>
    <row r="24" customFormat="false" ht="27" hidden="false" customHeight="true" outlineLevel="0" collapsed="false">
      <c r="A24" s="13"/>
      <c r="B24" s="352" t="s">
        <v>304</v>
      </c>
      <c r="C24" s="352"/>
      <c r="D24" s="353" t="n">
        <f aca="false">IFERROR(D23-D22,"")</f>
        <v>-0.21</v>
      </c>
      <c r="E24" s="353" t="n">
        <f aca="false">IFERROR(E23-E22,"")</f>
        <v>-0.21</v>
      </c>
      <c r="F24" s="353" t="n">
        <f aca="false">IFERROR(F23-F22,"")</f>
        <v>-0.21</v>
      </c>
      <c r="G24" s="353" t="n">
        <f aca="false">IFERROR(G23-G22,"")</f>
        <v>-0.21</v>
      </c>
      <c r="H24" s="353" t="n">
        <f aca="false">IFERROR(H23-H22,"")</f>
        <v>-0.21</v>
      </c>
      <c r="I24" s="353" t="n">
        <f aca="false">IFERROR(I23-I22,"")</f>
        <v>-0.21</v>
      </c>
      <c r="J24" s="353" t="n">
        <f aca="false">IFERROR(J23-J22,"")</f>
        <v>-0.21</v>
      </c>
      <c r="K24" s="353" t="n">
        <f aca="false">IFERROR(K23-K22,"")</f>
        <v>-0.21</v>
      </c>
      <c r="L24" s="353" t="n">
        <f aca="false">IFERROR(L23-L22,"")</f>
        <v>-0.21</v>
      </c>
      <c r="M24" s="353" t="n">
        <f aca="false">IFERROR(M23-M22,"")</f>
        <v>-0.21</v>
      </c>
      <c r="N24" s="353" t="str">
        <f aca="false">IFERROR(N23-N22,"")</f>
        <v/>
      </c>
      <c r="O24" s="353" t="str">
        <f aca="false">IFERROR(O23-O22,"")</f>
        <v/>
      </c>
      <c r="P24" s="353" t="str">
        <f aca="false">IFERROR(P23-P22,"")</f>
        <v/>
      </c>
      <c r="Q24" s="353" t="str">
        <f aca="false">IFERROR(Q23-Q22,"")</f>
        <v/>
      </c>
      <c r="R24" s="353" t="str">
        <f aca="false">IFERROR(R23-R22,"")</f>
        <v/>
      </c>
      <c r="S24" s="354" t="str">
        <f aca="false">IFERROR(S23-S22,"")</f>
        <v/>
      </c>
      <c r="T24" s="345"/>
      <c r="U24" s="255"/>
      <c r="V24" s="346"/>
      <c r="W24" s="8"/>
      <c r="X24" s="240"/>
      <c r="Y24" s="8"/>
      <c r="Z24" s="240"/>
      <c r="AA24" s="241"/>
      <c r="AB24" s="8"/>
      <c r="AC24" s="240"/>
      <c r="AD24" s="8"/>
      <c r="AE24" s="240"/>
      <c r="AF24" s="241"/>
      <c r="AG24" s="194"/>
      <c r="AH24" s="240"/>
      <c r="AI24" s="194"/>
      <c r="AJ24" s="240"/>
      <c r="AK24" s="241"/>
      <c r="AL24" s="194"/>
      <c r="AM24" s="240"/>
      <c r="AN24" s="194"/>
      <c r="AO24" s="240"/>
      <c r="AP24" s="241"/>
      <c r="AQ24" s="194"/>
      <c r="AR24" s="240"/>
      <c r="AS24" s="194"/>
      <c r="AT24" s="240"/>
      <c r="AU24" s="241"/>
      <c r="AV24" s="194"/>
      <c r="AW24" s="240"/>
      <c r="AX24" s="194"/>
      <c r="AY24" s="240"/>
      <c r="AZ24" s="241"/>
      <c r="BA24" s="194"/>
      <c r="BB24" s="240"/>
      <c r="BC24" s="194"/>
    </row>
    <row r="25" customFormat="false" ht="15.75" hidden="false" customHeight="true" outlineLevel="0" collapsed="false">
      <c r="A25" s="252"/>
      <c r="B25" s="334"/>
      <c r="C25" s="334"/>
      <c r="D25" s="334"/>
      <c r="E25" s="334"/>
      <c r="F25" s="334"/>
      <c r="G25" s="334"/>
      <c r="H25" s="334"/>
      <c r="I25" s="334"/>
      <c r="J25" s="334"/>
      <c r="K25" s="334"/>
      <c r="L25" s="334"/>
      <c r="M25" s="334"/>
      <c r="N25" s="334"/>
      <c r="O25" s="334"/>
      <c r="P25" s="13"/>
      <c r="Q25" s="13"/>
      <c r="R25" s="13"/>
      <c r="S25" s="13"/>
      <c r="T25" s="345"/>
      <c r="U25" s="255"/>
      <c r="V25" s="346"/>
      <c r="W25" s="8"/>
      <c r="X25" s="240"/>
      <c r="Y25" s="8"/>
      <c r="Z25" s="240"/>
      <c r="AA25" s="241"/>
      <c r="AB25" s="8"/>
      <c r="AC25" s="240"/>
      <c r="AD25" s="8"/>
      <c r="AE25" s="240"/>
      <c r="AF25" s="241"/>
      <c r="AG25" s="194"/>
      <c r="AH25" s="240"/>
      <c r="AI25" s="194"/>
      <c r="AJ25" s="240"/>
      <c r="AK25" s="241"/>
      <c r="AL25" s="194"/>
      <c r="AM25" s="240"/>
      <c r="AN25" s="194"/>
      <c r="AO25" s="240"/>
      <c r="AP25" s="241"/>
      <c r="AQ25" s="194"/>
      <c r="AR25" s="240"/>
      <c r="AS25" s="194"/>
      <c r="AT25" s="240"/>
      <c r="AU25" s="241"/>
      <c r="AV25" s="194"/>
      <c r="AW25" s="240"/>
      <c r="AX25" s="194"/>
      <c r="AY25" s="240"/>
      <c r="AZ25" s="241"/>
      <c r="BA25" s="194"/>
      <c r="BB25" s="240"/>
      <c r="BC25" s="194"/>
    </row>
    <row r="26" customFormat="false" ht="15.75" hidden="false" customHeight="true" outlineLevel="0" collapsed="false">
      <c r="A26" s="252"/>
      <c r="B26" s="334"/>
      <c r="C26" s="334"/>
      <c r="D26" s="334"/>
      <c r="E26" s="334"/>
      <c r="F26" s="334"/>
      <c r="G26" s="334"/>
      <c r="H26" s="334"/>
      <c r="I26" s="334"/>
      <c r="J26" s="334"/>
      <c r="K26" s="334"/>
      <c r="L26" s="334"/>
      <c r="M26" s="334"/>
      <c r="N26" s="334"/>
      <c r="O26" s="334"/>
      <c r="P26" s="13"/>
      <c r="Q26" s="13"/>
      <c r="R26" s="13"/>
      <c r="S26" s="13"/>
      <c r="T26" s="345"/>
      <c r="U26" s="255"/>
      <c r="V26" s="346"/>
      <c r="W26" s="8"/>
      <c r="X26" s="240"/>
      <c r="Y26" s="8"/>
      <c r="Z26" s="240"/>
      <c r="AA26" s="241"/>
      <c r="AB26" s="8"/>
      <c r="AC26" s="240"/>
      <c r="AD26" s="8"/>
      <c r="AE26" s="240"/>
      <c r="AF26" s="241"/>
      <c r="AG26" s="194"/>
      <c r="AH26" s="240"/>
      <c r="AI26" s="194"/>
      <c r="AJ26" s="240"/>
      <c r="AK26" s="241"/>
      <c r="AL26" s="194"/>
      <c r="AM26" s="240"/>
      <c r="AN26" s="194"/>
      <c r="AO26" s="240"/>
      <c r="AP26" s="241"/>
      <c r="AQ26" s="194"/>
      <c r="AR26" s="240"/>
      <c r="AS26" s="194"/>
      <c r="AT26" s="240"/>
      <c r="AU26" s="241"/>
      <c r="AV26" s="194"/>
      <c r="AW26" s="240"/>
      <c r="AX26" s="194"/>
      <c r="AY26" s="240"/>
      <c r="AZ26" s="241"/>
      <c r="BA26" s="194"/>
      <c r="BB26" s="240"/>
      <c r="BC26" s="194"/>
    </row>
    <row r="27" customFormat="false" ht="15.75" hidden="false" customHeight="true" outlineLevel="0" collapsed="false">
      <c r="A27" s="252"/>
      <c r="B27" s="334"/>
      <c r="C27" s="334"/>
      <c r="D27" s="334"/>
      <c r="E27" s="334"/>
      <c r="F27" s="334"/>
      <c r="G27" s="334"/>
      <c r="H27" s="334"/>
      <c r="I27" s="334"/>
      <c r="J27" s="334"/>
      <c r="K27" s="334"/>
      <c r="L27" s="334"/>
      <c r="M27" s="334"/>
      <c r="N27" s="334"/>
      <c r="O27" s="334"/>
      <c r="P27" s="13"/>
      <c r="Q27" s="13"/>
      <c r="R27" s="13"/>
      <c r="S27" s="13"/>
      <c r="T27" s="345"/>
      <c r="U27" s="255"/>
      <c r="V27" s="346"/>
      <c r="W27" s="8"/>
      <c r="X27" s="240"/>
      <c r="Y27" s="8"/>
      <c r="Z27" s="240"/>
      <c r="AA27" s="241"/>
      <c r="AB27" s="8"/>
      <c r="AC27" s="240"/>
      <c r="AD27" s="8"/>
      <c r="AE27" s="240"/>
      <c r="AF27" s="241"/>
      <c r="AG27" s="194"/>
      <c r="AH27" s="240"/>
      <c r="AI27" s="194"/>
      <c r="AJ27" s="240"/>
      <c r="AK27" s="241"/>
      <c r="AL27" s="194"/>
      <c r="AM27" s="240"/>
      <c r="AN27" s="194"/>
      <c r="AO27" s="240"/>
      <c r="AP27" s="241"/>
      <c r="AQ27" s="194"/>
      <c r="AR27" s="240"/>
      <c r="AS27" s="194"/>
      <c r="AT27" s="240"/>
      <c r="AU27" s="241"/>
      <c r="AV27" s="194"/>
      <c r="AW27" s="240"/>
      <c r="AX27" s="194"/>
      <c r="AY27" s="240"/>
      <c r="AZ27" s="241"/>
      <c r="BA27" s="194"/>
      <c r="BB27" s="240"/>
      <c r="BC27" s="194"/>
    </row>
    <row r="28" customFormat="false" ht="15.75" hidden="false" customHeight="true" outlineLevel="0" collapsed="false">
      <c r="A28" s="252"/>
      <c r="B28" s="334"/>
      <c r="C28" s="334"/>
      <c r="D28" s="334"/>
      <c r="E28" s="334"/>
      <c r="F28" s="334"/>
      <c r="G28" s="334"/>
      <c r="H28" s="334"/>
      <c r="I28" s="334"/>
      <c r="J28" s="334"/>
      <c r="K28" s="334"/>
      <c r="L28" s="334"/>
      <c r="M28" s="334"/>
      <c r="N28" s="334"/>
      <c r="O28" s="334"/>
      <c r="P28" s="13"/>
      <c r="Q28" s="13"/>
      <c r="R28" s="13"/>
      <c r="S28" s="13"/>
      <c r="T28" s="345"/>
      <c r="U28" s="255"/>
      <c r="V28" s="346"/>
      <c r="W28" s="8"/>
      <c r="X28" s="240"/>
      <c r="Y28" s="8"/>
      <c r="Z28" s="240"/>
      <c r="AA28" s="241"/>
      <c r="AB28" s="8"/>
      <c r="AC28" s="240"/>
      <c r="AD28" s="8"/>
      <c r="AE28" s="240"/>
      <c r="AF28" s="241"/>
      <c r="AG28" s="194"/>
      <c r="AH28" s="240"/>
      <c r="AI28" s="194"/>
      <c r="AJ28" s="240"/>
      <c r="AK28" s="241"/>
      <c r="AL28" s="194"/>
      <c r="AM28" s="240"/>
      <c r="AN28" s="194"/>
      <c r="AO28" s="240"/>
      <c r="AP28" s="241"/>
      <c r="AQ28" s="194"/>
      <c r="AR28" s="240"/>
      <c r="AS28" s="194"/>
      <c r="AT28" s="240"/>
      <c r="AU28" s="241"/>
      <c r="AV28" s="194"/>
      <c r="AW28" s="240"/>
      <c r="AX28" s="194"/>
      <c r="AY28" s="240"/>
      <c r="AZ28" s="241"/>
      <c r="BA28" s="194"/>
      <c r="BB28" s="240"/>
      <c r="BC28" s="194"/>
    </row>
    <row r="29" customFormat="false" ht="15.75" hidden="false" customHeight="true" outlineLevel="0" collapsed="false">
      <c r="A29" s="252"/>
      <c r="B29" s="334"/>
      <c r="C29" s="334"/>
      <c r="D29" s="334"/>
      <c r="E29" s="334"/>
      <c r="F29" s="334"/>
      <c r="G29" s="334"/>
      <c r="H29" s="334"/>
      <c r="I29" s="334"/>
      <c r="J29" s="334"/>
      <c r="K29" s="334"/>
      <c r="L29" s="334"/>
      <c r="M29" s="334"/>
      <c r="N29" s="334"/>
      <c r="O29" s="334"/>
      <c r="P29" s="13"/>
      <c r="Q29" s="13"/>
      <c r="R29" s="13"/>
      <c r="S29" s="13"/>
      <c r="T29" s="345"/>
      <c r="U29" s="255"/>
      <c r="V29" s="346"/>
      <c r="W29" s="8"/>
      <c r="X29" s="240"/>
      <c r="Y29" s="8"/>
      <c r="Z29" s="240"/>
      <c r="AA29" s="241"/>
      <c r="AB29" s="8"/>
      <c r="AC29" s="240"/>
      <c r="AD29" s="8"/>
      <c r="AE29" s="240"/>
      <c r="AF29" s="241"/>
      <c r="AG29" s="194"/>
      <c r="AH29" s="240"/>
      <c r="AI29" s="194"/>
      <c r="AJ29" s="240"/>
      <c r="AK29" s="241"/>
      <c r="AL29" s="194"/>
      <c r="AM29" s="240"/>
      <c r="AN29" s="194"/>
      <c r="AO29" s="240"/>
      <c r="AP29" s="241"/>
      <c r="AQ29" s="194"/>
      <c r="AR29" s="240"/>
      <c r="AS29" s="194"/>
      <c r="AT29" s="240"/>
      <c r="AU29" s="241"/>
      <c r="AV29" s="194"/>
      <c r="AW29" s="240"/>
      <c r="AX29" s="194"/>
      <c r="AY29" s="240"/>
      <c r="AZ29" s="241"/>
      <c r="BA29" s="194"/>
      <c r="BB29" s="240"/>
      <c r="BC29" s="194"/>
    </row>
    <row r="30" customFormat="false" ht="15.75" hidden="false" customHeight="true" outlineLevel="0" collapsed="false">
      <c r="A30" s="252"/>
      <c r="B30" s="334"/>
      <c r="C30" s="334"/>
      <c r="D30" s="334"/>
      <c r="E30" s="334"/>
      <c r="F30" s="334"/>
      <c r="G30" s="334"/>
      <c r="H30" s="334"/>
      <c r="I30" s="334"/>
      <c r="J30" s="334"/>
      <c r="K30" s="334"/>
      <c r="L30" s="334"/>
      <c r="M30" s="334"/>
      <c r="N30" s="334"/>
      <c r="O30" s="334"/>
      <c r="P30" s="13"/>
      <c r="Q30" s="13"/>
      <c r="R30" s="13"/>
      <c r="S30" s="13"/>
      <c r="T30" s="345"/>
      <c r="U30" s="255"/>
      <c r="V30" s="346"/>
      <c r="W30" s="8"/>
      <c r="X30" s="240"/>
      <c r="Y30" s="8"/>
      <c r="Z30" s="240"/>
      <c r="AA30" s="241"/>
      <c r="AB30" s="8"/>
      <c r="AC30" s="240"/>
      <c r="AD30" s="8"/>
      <c r="AE30" s="240"/>
      <c r="AF30" s="241"/>
      <c r="AG30" s="194"/>
      <c r="AH30" s="240"/>
      <c r="AI30" s="194"/>
      <c r="AJ30" s="240"/>
      <c r="AK30" s="241"/>
      <c r="AL30" s="194"/>
      <c r="AM30" s="240"/>
      <c r="AN30" s="194"/>
      <c r="AO30" s="240"/>
      <c r="AP30" s="241"/>
      <c r="AQ30" s="194"/>
      <c r="AR30" s="240"/>
      <c r="AS30" s="194"/>
      <c r="AT30" s="240"/>
      <c r="AU30" s="241"/>
      <c r="AV30" s="194"/>
      <c r="AW30" s="240"/>
      <c r="AX30" s="194"/>
      <c r="AY30" s="240"/>
      <c r="AZ30" s="241"/>
      <c r="BA30" s="194"/>
      <c r="BB30" s="240"/>
      <c r="BC30" s="194"/>
    </row>
    <row r="31" customFormat="false" ht="15.75" hidden="false" customHeight="true" outlineLevel="0" collapsed="false">
      <c r="A31" s="252"/>
      <c r="B31" s="334"/>
      <c r="C31" s="334"/>
      <c r="D31" s="334"/>
      <c r="E31" s="334"/>
      <c r="F31" s="334"/>
      <c r="G31" s="334"/>
      <c r="H31" s="334"/>
      <c r="I31" s="334"/>
      <c r="J31" s="334"/>
      <c r="K31" s="334"/>
      <c r="L31" s="334"/>
      <c r="M31" s="334"/>
      <c r="N31" s="334"/>
      <c r="O31" s="334"/>
      <c r="P31" s="13"/>
      <c r="Q31" s="13"/>
      <c r="R31" s="13"/>
      <c r="S31" s="13"/>
      <c r="T31" s="345"/>
      <c r="U31" s="255"/>
      <c r="V31" s="346"/>
      <c r="W31" s="8"/>
      <c r="X31" s="240"/>
      <c r="Y31" s="8"/>
      <c r="Z31" s="240"/>
      <c r="AA31" s="241"/>
      <c r="AB31" s="8"/>
      <c r="AC31" s="240"/>
      <c r="AD31" s="8"/>
      <c r="AE31" s="240"/>
      <c r="AF31" s="241"/>
      <c r="AG31" s="194"/>
      <c r="AH31" s="240"/>
      <c r="AI31" s="194"/>
      <c r="AJ31" s="240"/>
      <c r="AK31" s="241"/>
      <c r="AL31" s="194"/>
      <c r="AM31" s="240"/>
      <c r="AN31" s="194"/>
      <c r="AO31" s="240"/>
      <c r="AP31" s="241"/>
      <c r="AQ31" s="194"/>
      <c r="AR31" s="240"/>
      <c r="AS31" s="194"/>
      <c r="AT31" s="240"/>
      <c r="AU31" s="241"/>
      <c r="AV31" s="194"/>
      <c r="AW31" s="240"/>
      <c r="AX31" s="194"/>
      <c r="AY31" s="240"/>
      <c r="AZ31" s="241"/>
      <c r="BA31" s="194"/>
      <c r="BB31" s="240"/>
      <c r="BC31" s="194"/>
    </row>
    <row r="32" customFormat="false" ht="15.75" hidden="false" customHeight="true" outlineLevel="0" collapsed="false">
      <c r="A32" s="252"/>
      <c r="B32" s="334"/>
      <c r="C32" s="334"/>
      <c r="D32" s="334"/>
      <c r="E32" s="334"/>
      <c r="F32" s="334"/>
      <c r="G32" s="334"/>
      <c r="H32" s="334"/>
      <c r="I32" s="334"/>
      <c r="J32" s="334"/>
      <c r="K32" s="334"/>
      <c r="L32" s="334"/>
      <c r="M32" s="334"/>
      <c r="N32" s="334"/>
      <c r="O32" s="334"/>
      <c r="P32" s="13"/>
      <c r="Q32" s="13"/>
      <c r="R32" s="13"/>
      <c r="S32" s="13"/>
      <c r="T32" s="345"/>
      <c r="U32" s="255"/>
      <c r="V32" s="346"/>
      <c r="W32" s="8"/>
      <c r="X32" s="240"/>
      <c r="Y32" s="8"/>
      <c r="Z32" s="240"/>
      <c r="AA32" s="241"/>
      <c r="AB32" s="8"/>
      <c r="AC32" s="240"/>
      <c r="AD32" s="8"/>
      <c r="AE32" s="240"/>
      <c r="AF32" s="241"/>
      <c r="AG32" s="194"/>
      <c r="AH32" s="240"/>
      <c r="AI32" s="194"/>
      <c r="AJ32" s="240"/>
      <c r="AK32" s="241"/>
      <c r="AL32" s="194"/>
      <c r="AM32" s="240"/>
      <c r="AN32" s="194"/>
      <c r="AO32" s="240"/>
      <c r="AP32" s="241"/>
      <c r="AQ32" s="194"/>
      <c r="AR32" s="240"/>
      <c r="AS32" s="194"/>
      <c r="AT32" s="240"/>
      <c r="AU32" s="241"/>
      <c r="AV32" s="194"/>
      <c r="AW32" s="240"/>
      <c r="AX32" s="194"/>
      <c r="AY32" s="240"/>
      <c r="AZ32" s="241"/>
      <c r="BA32" s="194"/>
      <c r="BB32" s="240"/>
      <c r="BC32" s="194"/>
    </row>
    <row r="33" customFormat="false" ht="15.75" hidden="false" customHeight="true" outlineLevel="0" collapsed="false">
      <c r="A33" s="252"/>
      <c r="B33" s="334"/>
      <c r="C33" s="334"/>
      <c r="D33" s="334"/>
      <c r="E33" s="334"/>
      <c r="F33" s="334"/>
      <c r="G33" s="334"/>
      <c r="H33" s="334"/>
      <c r="I33" s="334"/>
      <c r="J33" s="334"/>
      <c r="K33" s="334"/>
      <c r="L33" s="334"/>
      <c r="M33" s="334"/>
      <c r="N33" s="334"/>
      <c r="O33" s="334"/>
      <c r="P33" s="13"/>
      <c r="Q33" s="13"/>
      <c r="R33" s="13"/>
      <c r="S33" s="13"/>
      <c r="T33" s="345"/>
      <c r="U33" s="255"/>
      <c r="V33" s="346"/>
      <c r="W33" s="8"/>
      <c r="X33" s="240"/>
      <c r="Y33" s="8"/>
      <c r="Z33" s="240"/>
      <c r="AA33" s="241"/>
      <c r="AB33" s="8"/>
      <c r="AC33" s="240"/>
      <c r="AD33" s="8"/>
      <c r="AE33" s="240"/>
      <c r="AF33" s="241"/>
      <c r="AG33" s="194"/>
      <c r="AH33" s="240"/>
      <c r="AI33" s="194"/>
      <c r="AJ33" s="240"/>
      <c r="AK33" s="241"/>
      <c r="AL33" s="194"/>
      <c r="AM33" s="240"/>
      <c r="AN33" s="194"/>
      <c r="AO33" s="240"/>
      <c r="AP33" s="241"/>
      <c r="AQ33" s="194"/>
      <c r="AR33" s="240"/>
      <c r="AS33" s="194"/>
      <c r="AT33" s="240"/>
      <c r="AU33" s="241"/>
      <c r="AV33" s="194"/>
      <c r="AW33" s="240"/>
      <c r="AX33" s="194"/>
      <c r="AY33" s="240"/>
      <c r="AZ33" s="241"/>
      <c r="BA33" s="194"/>
      <c r="BB33" s="240"/>
      <c r="BC33" s="194"/>
    </row>
    <row r="34" customFormat="false" ht="15.75" hidden="false" customHeight="true" outlineLevel="0" collapsed="false">
      <c r="A34" s="252"/>
      <c r="B34" s="334"/>
      <c r="C34" s="334"/>
      <c r="D34" s="334"/>
      <c r="E34" s="334"/>
      <c r="F34" s="334"/>
      <c r="G34" s="334"/>
      <c r="H34" s="334"/>
      <c r="I34" s="334"/>
      <c r="J34" s="334"/>
      <c r="K34" s="334"/>
      <c r="L34" s="334"/>
      <c r="M34" s="334"/>
      <c r="N34" s="334"/>
      <c r="O34" s="334"/>
      <c r="P34" s="13"/>
      <c r="Q34" s="13"/>
      <c r="R34" s="13"/>
      <c r="S34" s="13"/>
      <c r="T34" s="345"/>
      <c r="U34" s="255"/>
      <c r="V34" s="346"/>
      <c r="W34" s="8"/>
      <c r="X34" s="240"/>
      <c r="Y34" s="8"/>
      <c r="Z34" s="240"/>
      <c r="AA34" s="241"/>
      <c r="AB34" s="8"/>
      <c r="AC34" s="240"/>
      <c r="AD34" s="8"/>
      <c r="AE34" s="240"/>
      <c r="AF34" s="241"/>
      <c r="AG34" s="194"/>
      <c r="AH34" s="240"/>
      <c r="AI34" s="194"/>
      <c r="AJ34" s="240"/>
      <c r="AK34" s="241"/>
      <c r="AL34" s="194"/>
      <c r="AM34" s="240"/>
      <c r="AN34" s="194"/>
      <c r="AO34" s="240"/>
      <c r="AP34" s="241"/>
      <c r="AQ34" s="194"/>
      <c r="AR34" s="240"/>
      <c r="AS34" s="194"/>
      <c r="AT34" s="240"/>
      <c r="AU34" s="241"/>
      <c r="AV34" s="194"/>
      <c r="AW34" s="240"/>
      <c r="AX34" s="194"/>
      <c r="AY34" s="240"/>
      <c r="AZ34" s="241"/>
      <c r="BA34" s="194"/>
      <c r="BB34" s="240"/>
      <c r="BC34" s="194"/>
    </row>
    <row r="35" customFormat="false" ht="15.75" hidden="false" customHeight="true" outlineLevel="0" collapsed="false">
      <c r="A35" s="252"/>
      <c r="B35" s="334"/>
      <c r="C35" s="334"/>
      <c r="D35" s="334"/>
      <c r="E35" s="334"/>
      <c r="F35" s="334"/>
      <c r="G35" s="334"/>
      <c r="H35" s="334"/>
      <c r="I35" s="334"/>
      <c r="J35" s="334"/>
      <c r="K35" s="334"/>
      <c r="L35" s="334"/>
      <c r="M35" s="334"/>
      <c r="N35" s="334"/>
      <c r="O35" s="334"/>
      <c r="P35" s="13"/>
      <c r="Q35" s="13"/>
      <c r="R35" s="13"/>
      <c r="S35" s="13"/>
      <c r="T35" s="345"/>
      <c r="U35" s="255"/>
      <c r="V35" s="346"/>
      <c r="W35" s="8"/>
      <c r="X35" s="240"/>
      <c r="Y35" s="8"/>
      <c r="Z35" s="240"/>
      <c r="AA35" s="241"/>
      <c r="AB35" s="8"/>
      <c r="AC35" s="240"/>
      <c r="AD35" s="8"/>
      <c r="AE35" s="240"/>
      <c r="AF35" s="241"/>
      <c r="AG35" s="194"/>
      <c r="AH35" s="240"/>
      <c r="AI35" s="194"/>
      <c r="AJ35" s="240"/>
      <c r="AK35" s="241"/>
      <c r="AL35" s="194"/>
      <c r="AM35" s="240"/>
      <c r="AN35" s="194"/>
      <c r="AO35" s="240"/>
      <c r="AP35" s="241"/>
      <c r="AQ35" s="194"/>
      <c r="AR35" s="240"/>
      <c r="AS35" s="194"/>
      <c r="AT35" s="240"/>
      <c r="AU35" s="241"/>
      <c r="AV35" s="194"/>
      <c r="AW35" s="240"/>
      <c r="AX35" s="194"/>
      <c r="AY35" s="240"/>
      <c r="AZ35" s="241"/>
      <c r="BA35" s="194"/>
      <c r="BB35" s="240"/>
      <c r="BC35" s="194"/>
    </row>
    <row r="36" customFormat="false" ht="15.75" hidden="false" customHeight="true" outlineLevel="0" collapsed="false">
      <c r="A36" s="252"/>
      <c r="B36" s="334"/>
      <c r="C36" s="334"/>
      <c r="D36" s="334"/>
      <c r="E36" s="334"/>
      <c r="F36" s="334"/>
      <c r="G36" s="334"/>
      <c r="H36" s="334"/>
      <c r="I36" s="334"/>
      <c r="J36" s="334"/>
      <c r="K36" s="334"/>
      <c r="L36" s="334"/>
      <c r="M36" s="334"/>
      <c r="N36" s="334"/>
      <c r="O36" s="334"/>
      <c r="P36" s="13"/>
      <c r="Q36" s="13"/>
      <c r="R36" s="13"/>
      <c r="S36" s="13"/>
      <c r="T36" s="345"/>
      <c r="U36" s="255"/>
      <c r="V36" s="346"/>
      <c r="W36" s="8"/>
      <c r="X36" s="240"/>
      <c r="Y36" s="8"/>
      <c r="Z36" s="240"/>
      <c r="AA36" s="241"/>
      <c r="AB36" s="8"/>
      <c r="AC36" s="240"/>
      <c r="AD36" s="8"/>
      <c r="AE36" s="240"/>
      <c r="AF36" s="241"/>
      <c r="AG36" s="194"/>
      <c r="AH36" s="240"/>
      <c r="AI36" s="194"/>
      <c r="AJ36" s="240"/>
      <c r="AK36" s="241"/>
      <c r="AL36" s="194"/>
      <c r="AM36" s="240"/>
      <c r="AN36" s="194"/>
      <c r="AO36" s="240"/>
      <c r="AP36" s="241"/>
      <c r="AQ36" s="194"/>
      <c r="AR36" s="240"/>
      <c r="AS36" s="194"/>
      <c r="AT36" s="240"/>
      <c r="AU36" s="241"/>
      <c r="AV36" s="194"/>
      <c r="AW36" s="240"/>
      <c r="AX36" s="194"/>
      <c r="AY36" s="240"/>
      <c r="AZ36" s="241"/>
      <c r="BA36" s="194"/>
      <c r="BB36" s="240"/>
      <c r="BC36" s="194"/>
    </row>
    <row r="37" customFormat="false" ht="15.75" hidden="false" customHeight="true" outlineLevel="0" collapsed="false">
      <c r="A37" s="252"/>
      <c r="B37" s="334"/>
      <c r="C37" s="334"/>
      <c r="D37" s="334"/>
      <c r="E37" s="334"/>
      <c r="F37" s="334"/>
      <c r="G37" s="334"/>
      <c r="H37" s="334"/>
      <c r="I37" s="334"/>
      <c r="J37" s="334"/>
      <c r="K37" s="334"/>
      <c r="L37" s="334"/>
      <c r="M37" s="334"/>
      <c r="N37" s="334"/>
      <c r="O37" s="334"/>
      <c r="P37" s="13"/>
      <c r="Q37" s="13"/>
      <c r="R37" s="13"/>
      <c r="S37" s="13"/>
      <c r="T37" s="345"/>
      <c r="U37" s="255"/>
      <c r="V37" s="346"/>
      <c r="W37" s="8"/>
      <c r="X37" s="240"/>
      <c r="Y37" s="8"/>
      <c r="Z37" s="240"/>
      <c r="AA37" s="241"/>
      <c r="AB37" s="8"/>
      <c r="AC37" s="240"/>
      <c r="AD37" s="8"/>
      <c r="AE37" s="240"/>
      <c r="AF37" s="241"/>
      <c r="AG37" s="194"/>
      <c r="AH37" s="240"/>
      <c r="AI37" s="194"/>
      <c r="AJ37" s="240"/>
      <c r="AK37" s="241"/>
      <c r="AL37" s="194"/>
      <c r="AM37" s="240"/>
      <c r="AN37" s="194"/>
      <c r="AO37" s="240"/>
      <c r="AP37" s="241"/>
      <c r="AQ37" s="194"/>
      <c r="AR37" s="240"/>
      <c r="AS37" s="194"/>
      <c r="AT37" s="240"/>
      <c r="AU37" s="241"/>
      <c r="AV37" s="194"/>
      <c r="AW37" s="240"/>
      <c r="AX37" s="194"/>
      <c r="AY37" s="240"/>
      <c r="AZ37" s="241"/>
      <c r="BA37" s="194"/>
      <c r="BB37" s="240"/>
      <c r="BC37" s="194"/>
    </row>
    <row r="38" customFormat="false" ht="15.75" hidden="false" customHeight="true" outlineLevel="0" collapsed="false">
      <c r="A38" s="252"/>
      <c r="B38" s="334"/>
      <c r="C38" s="334"/>
      <c r="D38" s="334"/>
      <c r="E38" s="334"/>
      <c r="F38" s="334"/>
      <c r="G38" s="334"/>
      <c r="H38" s="334"/>
      <c r="I38" s="334"/>
      <c r="J38" s="334"/>
      <c r="K38" s="334"/>
      <c r="L38" s="334"/>
      <c r="M38" s="334"/>
      <c r="N38" s="334"/>
      <c r="O38" s="334"/>
      <c r="P38" s="13"/>
      <c r="Q38" s="13"/>
      <c r="R38" s="13"/>
      <c r="S38" s="13"/>
      <c r="T38" s="345"/>
      <c r="U38" s="255"/>
      <c r="V38" s="346"/>
      <c r="W38" s="8"/>
      <c r="X38" s="240"/>
      <c r="Y38" s="8"/>
      <c r="Z38" s="240"/>
      <c r="AA38" s="241"/>
      <c r="AB38" s="8"/>
      <c r="AC38" s="240"/>
      <c r="AD38" s="8"/>
      <c r="AE38" s="240"/>
      <c r="AF38" s="241"/>
      <c r="AG38" s="194"/>
      <c r="AH38" s="240"/>
      <c r="AI38" s="194"/>
      <c r="AJ38" s="240"/>
      <c r="AK38" s="241"/>
      <c r="AL38" s="194"/>
      <c r="AM38" s="240"/>
      <c r="AN38" s="194"/>
      <c r="AO38" s="240"/>
      <c r="AP38" s="241"/>
      <c r="AQ38" s="194"/>
      <c r="AR38" s="240"/>
      <c r="AS38" s="194"/>
      <c r="AT38" s="240"/>
      <c r="AU38" s="241"/>
      <c r="AV38" s="194"/>
      <c r="AW38" s="240"/>
      <c r="AX38" s="194"/>
      <c r="AY38" s="240"/>
      <c r="AZ38" s="241"/>
      <c r="BA38" s="194"/>
      <c r="BB38" s="240"/>
      <c r="BC38" s="194"/>
    </row>
    <row r="39" customFormat="false" ht="15.75" hidden="false" customHeight="true" outlineLevel="0" collapsed="false">
      <c r="A39" s="252"/>
      <c r="B39" s="334"/>
      <c r="C39" s="334"/>
      <c r="D39" s="334"/>
      <c r="E39" s="334"/>
      <c r="F39" s="334"/>
      <c r="G39" s="334"/>
      <c r="H39" s="334"/>
      <c r="I39" s="334"/>
      <c r="J39" s="334"/>
      <c r="K39" s="334"/>
      <c r="L39" s="334"/>
      <c r="M39" s="334"/>
      <c r="N39" s="334"/>
      <c r="O39" s="334"/>
      <c r="P39" s="13"/>
      <c r="Q39" s="13"/>
      <c r="R39" s="13"/>
      <c r="S39" s="13"/>
      <c r="T39" s="345"/>
      <c r="U39" s="255"/>
      <c r="V39" s="346"/>
      <c r="W39" s="8"/>
      <c r="X39" s="240"/>
      <c r="Y39" s="8"/>
      <c r="Z39" s="240"/>
      <c r="AA39" s="241"/>
      <c r="AB39" s="8"/>
      <c r="AC39" s="240"/>
      <c r="AD39" s="8"/>
      <c r="AE39" s="240"/>
      <c r="AF39" s="241"/>
      <c r="AG39" s="194"/>
      <c r="AH39" s="240"/>
      <c r="AI39" s="194"/>
      <c r="AJ39" s="240"/>
      <c r="AK39" s="241"/>
      <c r="AL39" s="194"/>
      <c r="AM39" s="240"/>
      <c r="AN39" s="194"/>
      <c r="AO39" s="240"/>
      <c r="AP39" s="241"/>
      <c r="AQ39" s="194"/>
      <c r="AR39" s="240"/>
      <c r="AS39" s="194"/>
      <c r="AT39" s="240"/>
      <c r="AU39" s="241"/>
      <c r="AV39" s="194"/>
      <c r="AW39" s="240"/>
      <c r="AX39" s="194"/>
      <c r="AY39" s="240"/>
      <c r="AZ39" s="241"/>
      <c r="BA39" s="194"/>
      <c r="BB39" s="240"/>
      <c r="BC39" s="194"/>
    </row>
    <row r="40" customFormat="false" ht="15.75" hidden="false" customHeight="true" outlineLevel="0" collapsed="false">
      <c r="A40" s="252"/>
      <c r="B40" s="334"/>
      <c r="C40" s="334"/>
      <c r="D40" s="334"/>
      <c r="E40" s="334"/>
      <c r="F40" s="334"/>
      <c r="G40" s="334"/>
      <c r="H40" s="334"/>
      <c r="I40" s="334"/>
      <c r="J40" s="334"/>
      <c r="K40" s="334"/>
      <c r="L40" s="334"/>
      <c r="M40" s="334"/>
      <c r="N40" s="334"/>
      <c r="O40" s="334"/>
      <c r="P40" s="13"/>
      <c r="Q40" s="13"/>
      <c r="R40" s="13"/>
      <c r="S40" s="13"/>
      <c r="T40" s="345"/>
      <c r="U40" s="255"/>
      <c r="V40" s="346"/>
      <c r="W40" s="8"/>
      <c r="X40" s="240"/>
      <c r="Y40" s="8"/>
      <c r="Z40" s="240"/>
      <c r="AA40" s="241"/>
      <c r="AB40" s="8"/>
      <c r="AC40" s="240"/>
      <c r="AD40" s="8"/>
      <c r="AE40" s="240"/>
      <c r="AF40" s="241"/>
      <c r="AG40" s="194"/>
      <c r="AH40" s="240"/>
      <c r="AI40" s="194"/>
      <c r="AJ40" s="240"/>
      <c r="AK40" s="241"/>
      <c r="AL40" s="194"/>
      <c r="AM40" s="240"/>
      <c r="AN40" s="194"/>
      <c r="AO40" s="240"/>
      <c r="AP40" s="241"/>
      <c r="AQ40" s="194"/>
      <c r="AR40" s="240"/>
      <c r="AS40" s="194"/>
      <c r="AT40" s="240"/>
      <c r="AU40" s="241"/>
      <c r="AV40" s="194"/>
      <c r="AW40" s="240"/>
      <c r="AX40" s="194"/>
      <c r="AY40" s="240"/>
      <c r="AZ40" s="241"/>
      <c r="BA40" s="194"/>
      <c r="BB40" s="240"/>
      <c r="BC40" s="194"/>
    </row>
    <row r="41" customFormat="false" ht="15.75" hidden="false" customHeight="true" outlineLevel="0" collapsed="false">
      <c r="A41" s="252"/>
      <c r="B41" s="334"/>
      <c r="C41" s="334"/>
      <c r="D41" s="334"/>
      <c r="E41" s="334"/>
      <c r="F41" s="334"/>
      <c r="G41" s="334"/>
      <c r="H41" s="334"/>
      <c r="I41" s="334"/>
      <c r="J41" s="334"/>
      <c r="K41" s="334"/>
      <c r="L41" s="334"/>
      <c r="M41" s="334"/>
      <c r="N41" s="334"/>
      <c r="O41" s="334"/>
      <c r="P41" s="13"/>
      <c r="Q41" s="13"/>
      <c r="R41" s="13"/>
      <c r="S41" s="13"/>
      <c r="T41" s="345"/>
      <c r="U41" s="255"/>
      <c r="V41" s="346"/>
      <c r="W41" s="8"/>
      <c r="X41" s="240"/>
      <c r="Y41" s="8"/>
      <c r="Z41" s="240"/>
      <c r="AA41" s="241"/>
      <c r="AB41" s="8"/>
      <c r="AC41" s="240"/>
      <c r="AD41" s="8"/>
      <c r="AE41" s="240"/>
      <c r="AF41" s="241"/>
      <c r="AG41" s="194"/>
      <c r="AH41" s="240"/>
      <c r="AI41" s="194"/>
      <c r="AJ41" s="240"/>
      <c r="AK41" s="241"/>
      <c r="AL41" s="194"/>
      <c r="AM41" s="240"/>
      <c r="AN41" s="194"/>
      <c r="AO41" s="240"/>
      <c r="AP41" s="241"/>
      <c r="AQ41" s="194"/>
      <c r="AR41" s="240"/>
      <c r="AS41" s="194"/>
      <c r="AT41" s="240"/>
      <c r="AU41" s="241"/>
      <c r="AV41" s="194"/>
      <c r="AW41" s="240"/>
      <c r="AX41" s="194"/>
      <c r="AY41" s="240"/>
      <c r="AZ41" s="241"/>
      <c r="BA41" s="194"/>
      <c r="BB41" s="240"/>
      <c r="BC41" s="194"/>
    </row>
    <row r="42" customFormat="false" ht="15.75" hidden="false" customHeight="true" outlineLevel="0" collapsed="false">
      <c r="A42" s="252"/>
      <c r="B42" s="334"/>
      <c r="C42" s="334"/>
      <c r="D42" s="334"/>
      <c r="E42" s="334"/>
      <c r="F42" s="334"/>
      <c r="G42" s="334"/>
      <c r="H42" s="334"/>
      <c r="I42" s="334"/>
      <c r="J42" s="334"/>
      <c r="K42" s="334"/>
      <c r="L42" s="334"/>
      <c r="M42" s="334"/>
      <c r="N42" s="334"/>
      <c r="O42" s="334"/>
      <c r="P42" s="13"/>
      <c r="Q42" s="13"/>
      <c r="R42" s="13"/>
      <c r="S42" s="13"/>
      <c r="T42" s="345"/>
      <c r="U42" s="255"/>
      <c r="V42" s="346"/>
      <c r="W42" s="8"/>
      <c r="X42" s="240"/>
      <c r="Y42" s="8"/>
      <c r="Z42" s="240"/>
      <c r="AA42" s="241"/>
      <c r="AB42" s="8"/>
      <c r="AC42" s="240"/>
      <c r="AD42" s="8"/>
      <c r="AE42" s="240"/>
      <c r="AF42" s="241"/>
      <c r="AG42" s="194"/>
      <c r="AH42" s="240"/>
      <c r="AI42" s="194"/>
      <c r="AJ42" s="240"/>
      <c r="AK42" s="241"/>
      <c r="AL42" s="194"/>
      <c r="AM42" s="240"/>
      <c r="AN42" s="194"/>
      <c r="AO42" s="240"/>
      <c r="AP42" s="241"/>
      <c r="AQ42" s="194"/>
      <c r="AR42" s="240"/>
      <c r="AS42" s="194"/>
      <c r="AT42" s="240"/>
      <c r="AU42" s="241"/>
      <c r="AV42" s="194"/>
      <c r="AW42" s="240"/>
      <c r="AX42" s="194"/>
      <c r="AY42" s="240"/>
      <c r="AZ42" s="241"/>
      <c r="BA42" s="194"/>
      <c r="BB42" s="240"/>
      <c r="BC42" s="194"/>
    </row>
    <row r="43" customFormat="false" ht="15.75" hidden="false" customHeight="true" outlineLevel="0" collapsed="false">
      <c r="A43" s="252"/>
      <c r="B43" s="334"/>
      <c r="C43" s="334"/>
      <c r="D43" s="334"/>
      <c r="E43" s="334"/>
      <c r="F43" s="334"/>
      <c r="G43" s="334"/>
      <c r="H43" s="334"/>
      <c r="I43" s="334"/>
      <c r="J43" s="334"/>
      <c r="K43" s="334"/>
      <c r="L43" s="334"/>
      <c r="M43" s="334"/>
      <c r="N43" s="334"/>
      <c r="O43" s="334"/>
      <c r="P43" s="13"/>
      <c r="Q43" s="13"/>
      <c r="R43" s="13"/>
      <c r="S43" s="13"/>
      <c r="T43" s="345"/>
      <c r="U43" s="255"/>
      <c r="V43" s="346"/>
      <c r="W43" s="8"/>
      <c r="X43" s="240"/>
      <c r="Y43" s="8"/>
      <c r="Z43" s="240"/>
      <c r="AA43" s="241"/>
      <c r="AB43" s="8"/>
      <c r="AC43" s="240"/>
      <c r="AD43" s="8"/>
      <c r="AE43" s="240"/>
      <c r="AF43" s="241"/>
      <c r="AG43" s="194"/>
      <c r="AH43" s="240"/>
      <c r="AI43" s="194"/>
      <c r="AJ43" s="240"/>
      <c r="AK43" s="241"/>
      <c r="AL43" s="194"/>
      <c r="AM43" s="240"/>
      <c r="AN43" s="194"/>
      <c r="AO43" s="240"/>
      <c r="AP43" s="241"/>
      <c r="AQ43" s="194"/>
      <c r="AR43" s="240"/>
      <c r="AS43" s="194"/>
      <c r="AT43" s="240"/>
      <c r="AU43" s="241"/>
      <c r="AV43" s="194"/>
      <c r="AW43" s="240"/>
      <c r="AX43" s="194"/>
      <c r="AY43" s="240"/>
      <c r="AZ43" s="241"/>
      <c r="BA43" s="194"/>
      <c r="BB43" s="240"/>
      <c r="BC43" s="194"/>
    </row>
    <row r="44" customFormat="false" ht="15.75" hidden="false" customHeight="true" outlineLevel="0" collapsed="false">
      <c r="A44" s="252"/>
      <c r="B44" s="334"/>
      <c r="C44" s="334"/>
      <c r="D44" s="334"/>
      <c r="E44" s="334"/>
      <c r="F44" s="334"/>
      <c r="G44" s="334"/>
      <c r="H44" s="334"/>
      <c r="I44" s="334"/>
      <c r="J44" s="334"/>
      <c r="K44" s="334"/>
      <c r="L44" s="334"/>
      <c r="M44" s="334"/>
      <c r="N44" s="334"/>
      <c r="O44" s="334"/>
      <c r="P44" s="13"/>
      <c r="Q44" s="13"/>
      <c r="R44" s="13"/>
      <c r="S44" s="13"/>
      <c r="T44" s="345"/>
      <c r="U44" s="255"/>
      <c r="V44" s="346"/>
      <c r="W44" s="8"/>
      <c r="X44" s="240"/>
      <c r="Y44" s="8"/>
      <c r="Z44" s="240"/>
      <c r="AA44" s="241"/>
      <c r="AB44" s="8"/>
      <c r="AC44" s="240"/>
      <c r="AD44" s="8"/>
      <c r="AE44" s="240"/>
      <c r="AF44" s="241"/>
      <c r="AG44" s="194"/>
      <c r="AH44" s="240"/>
      <c r="AI44" s="194"/>
      <c r="AJ44" s="240"/>
      <c r="AK44" s="241"/>
      <c r="AL44" s="194"/>
      <c r="AM44" s="240"/>
      <c r="AN44" s="194"/>
      <c r="AO44" s="240"/>
      <c r="AP44" s="241"/>
      <c r="AQ44" s="194"/>
      <c r="AR44" s="240"/>
      <c r="AS44" s="194"/>
      <c r="AT44" s="240"/>
      <c r="AU44" s="241"/>
      <c r="AV44" s="194"/>
      <c r="AW44" s="240"/>
      <c r="AX44" s="194"/>
      <c r="AY44" s="240"/>
      <c r="AZ44" s="241"/>
      <c r="BA44" s="194"/>
      <c r="BB44" s="240"/>
      <c r="BC44" s="194"/>
    </row>
    <row r="45" customFormat="false" ht="15.75" hidden="false" customHeight="true" outlineLevel="0" collapsed="false">
      <c r="A45" s="252"/>
      <c r="B45" s="334"/>
      <c r="C45" s="334"/>
      <c r="D45" s="334"/>
      <c r="E45" s="334"/>
      <c r="F45" s="334"/>
      <c r="G45" s="334"/>
      <c r="H45" s="334"/>
      <c r="I45" s="334"/>
      <c r="J45" s="334"/>
      <c r="K45" s="334"/>
      <c r="L45" s="334"/>
      <c r="M45" s="334"/>
      <c r="N45" s="334"/>
      <c r="O45" s="334"/>
      <c r="P45" s="13"/>
      <c r="Q45" s="13"/>
      <c r="R45" s="13"/>
      <c r="S45" s="13"/>
      <c r="T45" s="345"/>
      <c r="U45" s="255"/>
      <c r="V45" s="346"/>
      <c r="W45" s="8"/>
      <c r="X45" s="240"/>
      <c r="Y45" s="8"/>
      <c r="Z45" s="240"/>
      <c r="AA45" s="241"/>
      <c r="AB45" s="8"/>
      <c r="AC45" s="240"/>
      <c r="AD45" s="8"/>
      <c r="AE45" s="240"/>
      <c r="AF45" s="241"/>
      <c r="AG45" s="194"/>
      <c r="AH45" s="240"/>
      <c r="AI45" s="194"/>
      <c r="AJ45" s="240"/>
      <c r="AK45" s="241"/>
      <c r="AL45" s="194"/>
      <c r="AM45" s="240"/>
      <c r="AN45" s="194"/>
      <c r="AO45" s="240"/>
      <c r="AP45" s="241"/>
      <c r="AQ45" s="194"/>
      <c r="AR45" s="240"/>
      <c r="AS45" s="194"/>
      <c r="AT45" s="240"/>
      <c r="AU45" s="241"/>
      <c r="AV45" s="194"/>
      <c r="AW45" s="240"/>
      <c r="AX45" s="194"/>
      <c r="AY45" s="240"/>
      <c r="AZ45" s="241"/>
      <c r="BA45" s="194"/>
      <c r="BB45" s="240"/>
      <c r="BC45" s="194"/>
    </row>
    <row r="46" customFormat="false" ht="15.75" hidden="false" customHeight="true" outlineLevel="0" collapsed="false">
      <c r="A46" s="252"/>
      <c r="B46" s="334"/>
      <c r="C46" s="334"/>
      <c r="D46" s="334"/>
      <c r="E46" s="334"/>
      <c r="F46" s="334"/>
      <c r="G46" s="334"/>
      <c r="H46" s="334"/>
      <c r="I46" s="334"/>
      <c r="J46" s="334"/>
      <c r="K46" s="334"/>
      <c r="L46" s="334"/>
      <c r="M46" s="334"/>
      <c r="N46" s="334"/>
      <c r="O46" s="334"/>
      <c r="P46" s="13"/>
      <c r="Q46" s="13"/>
      <c r="R46" s="13"/>
      <c r="S46" s="13"/>
      <c r="T46" s="345"/>
      <c r="U46" s="255"/>
      <c r="V46" s="346"/>
      <c r="W46" s="8"/>
      <c r="X46" s="240"/>
      <c r="Y46" s="8"/>
      <c r="Z46" s="240"/>
      <c r="AA46" s="241"/>
      <c r="AB46" s="8"/>
      <c r="AC46" s="240"/>
      <c r="AD46" s="8"/>
      <c r="AE46" s="240"/>
      <c r="AF46" s="241"/>
      <c r="AG46" s="194"/>
      <c r="AH46" s="240"/>
      <c r="AI46" s="194"/>
      <c r="AJ46" s="240"/>
      <c r="AK46" s="241"/>
      <c r="AL46" s="194"/>
      <c r="AM46" s="240"/>
      <c r="AN46" s="194"/>
      <c r="AO46" s="240"/>
      <c r="AP46" s="241"/>
      <c r="AQ46" s="194"/>
      <c r="AR46" s="240"/>
      <c r="AS46" s="194"/>
      <c r="AT46" s="240"/>
      <c r="AU46" s="241"/>
      <c r="AV46" s="194"/>
      <c r="AW46" s="240"/>
      <c r="AX46" s="194"/>
      <c r="AY46" s="240"/>
      <c r="AZ46" s="241"/>
      <c r="BA46" s="194"/>
      <c r="BB46" s="240"/>
      <c r="BC46" s="194"/>
    </row>
    <row r="47" customFormat="false" ht="15.75" hidden="false" customHeight="true" outlineLevel="0" collapsed="false">
      <c r="A47" s="252"/>
      <c r="B47" s="334"/>
      <c r="C47" s="334"/>
      <c r="D47" s="334"/>
      <c r="E47" s="334"/>
      <c r="F47" s="334"/>
      <c r="G47" s="334"/>
      <c r="H47" s="334"/>
      <c r="I47" s="334"/>
      <c r="J47" s="334"/>
      <c r="K47" s="334"/>
      <c r="L47" s="334"/>
      <c r="M47" s="334"/>
      <c r="N47" s="334"/>
      <c r="O47" s="334"/>
      <c r="P47" s="13"/>
      <c r="Q47" s="13"/>
      <c r="R47" s="13"/>
      <c r="S47" s="13"/>
      <c r="T47" s="345"/>
      <c r="U47" s="255"/>
      <c r="V47" s="346"/>
      <c r="W47" s="8"/>
      <c r="X47" s="240"/>
      <c r="Y47" s="8"/>
      <c r="Z47" s="240"/>
      <c r="AA47" s="241"/>
      <c r="AB47" s="8"/>
      <c r="AC47" s="240"/>
      <c r="AD47" s="8"/>
      <c r="AE47" s="240"/>
      <c r="AF47" s="241"/>
      <c r="AG47" s="194"/>
      <c r="AH47" s="240"/>
      <c r="AI47" s="194"/>
      <c r="AJ47" s="240"/>
      <c r="AK47" s="241"/>
      <c r="AL47" s="194"/>
      <c r="AM47" s="240"/>
      <c r="AN47" s="194"/>
      <c r="AO47" s="240"/>
      <c r="AP47" s="241"/>
      <c r="AQ47" s="194"/>
      <c r="AR47" s="240"/>
      <c r="AS47" s="194"/>
      <c r="AT47" s="240"/>
      <c r="AU47" s="241"/>
      <c r="AV47" s="194"/>
      <c r="AW47" s="240"/>
      <c r="AX47" s="194"/>
      <c r="AY47" s="240"/>
      <c r="AZ47" s="241"/>
      <c r="BA47" s="194"/>
      <c r="BB47" s="240"/>
      <c r="BC47" s="194"/>
    </row>
    <row r="48" customFormat="false" ht="15.75" hidden="false" customHeight="true" outlineLevel="0" collapsed="false">
      <c r="A48" s="13"/>
      <c r="B48" s="13"/>
      <c r="C48" s="13"/>
      <c r="D48" s="13"/>
      <c r="E48" s="13"/>
      <c r="F48" s="13"/>
      <c r="G48" s="13"/>
      <c r="H48" s="13"/>
      <c r="I48" s="13"/>
      <c r="J48" s="13"/>
      <c r="K48" s="13"/>
      <c r="L48" s="13"/>
      <c r="M48" s="13"/>
      <c r="N48" s="13"/>
      <c r="O48" s="13"/>
      <c r="P48" s="13"/>
      <c r="Q48" s="13"/>
      <c r="R48" s="13"/>
      <c r="S48" s="13"/>
      <c r="T48" s="13"/>
      <c r="U48" s="13"/>
      <c r="V48" s="13"/>
      <c r="W48" s="8"/>
      <c r="X48" s="240"/>
      <c r="Y48" s="8"/>
      <c r="Z48" s="240"/>
      <c r="AA48" s="241"/>
      <c r="AB48" s="8"/>
      <c r="AC48" s="240"/>
      <c r="AD48" s="8"/>
      <c r="AE48" s="240"/>
      <c r="AF48" s="241"/>
      <c r="AG48" s="194"/>
      <c r="AH48" s="240"/>
      <c r="AI48" s="194"/>
      <c r="AJ48" s="240"/>
      <c r="AK48" s="241"/>
      <c r="AL48" s="194"/>
      <c r="AM48" s="240"/>
      <c r="AN48" s="194"/>
      <c r="AO48" s="240"/>
      <c r="AP48" s="241"/>
      <c r="AQ48" s="194"/>
      <c r="AR48" s="240"/>
      <c r="AS48" s="194"/>
      <c r="AT48" s="240"/>
      <c r="AU48" s="241"/>
      <c r="AV48" s="194"/>
      <c r="AW48" s="240"/>
      <c r="AX48" s="194"/>
      <c r="AY48" s="240"/>
      <c r="AZ48" s="241"/>
      <c r="BA48" s="194"/>
      <c r="BB48" s="240"/>
      <c r="BC48" s="194"/>
    </row>
    <row r="49" customFormat="false" ht="28.5" hidden="false" customHeight="true" outlineLevel="0" collapsed="false">
      <c r="A49" s="13"/>
      <c r="B49" s="13"/>
      <c r="C49" s="13"/>
      <c r="D49" s="13"/>
      <c r="E49" s="13"/>
      <c r="F49" s="13"/>
      <c r="G49" s="13"/>
      <c r="H49" s="13"/>
      <c r="I49" s="13"/>
      <c r="J49" s="13"/>
      <c r="K49" s="13"/>
      <c r="L49" s="13"/>
      <c r="M49" s="13"/>
      <c r="N49" s="13"/>
      <c r="O49" s="13"/>
      <c r="P49" s="13"/>
      <c r="Q49" s="13"/>
      <c r="R49" s="13"/>
      <c r="S49" s="13"/>
      <c r="T49" s="13"/>
      <c r="U49" s="13"/>
      <c r="V49" s="13"/>
      <c r="W49" s="8"/>
      <c r="X49" s="240"/>
      <c r="Y49" s="8"/>
      <c r="Z49" s="240"/>
      <c r="AA49" s="241"/>
      <c r="AB49" s="194"/>
      <c r="AC49" s="286"/>
      <c r="AD49" s="194"/>
      <c r="AE49" s="286"/>
      <c r="AF49" s="287"/>
      <c r="AG49" s="194"/>
      <c r="AH49" s="240"/>
      <c r="AI49" s="194"/>
      <c r="AJ49" s="240"/>
      <c r="AK49" s="241"/>
      <c r="AL49" s="194"/>
      <c r="AM49" s="240"/>
      <c r="AN49" s="194"/>
      <c r="AO49" s="240"/>
      <c r="AP49" s="241"/>
      <c r="AQ49" s="194"/>
      <c r="AR49" s="240"/>
      <c r="AS49" s="194"/>
      <c r="AT49" s="240"/>
      <c r="AU49" s="241"/>
      <c r="AV49" s="194"/>
      <c r="AW49" s="240"/>
      <c r="AX49" s="194"/>
      <c r="AY49" s="240"/>
      <c r="AZ49" s="241"/>
      <c r="BA49" s="194"/>
      <c r="BB49" s="240"/>
      <c r="BC49" s="194"/>
    </row>
    <row r="50" customFormat="false" ht="67.5" hidden="false" customHeight="true" outlineLevel="0" collapsed="false">
      <c r="A50" s="40" t="s">
        <v>222</v>
      </c>
      <c r="B50" s="292" t="str">
        <f aca="false">IF(COVERPAGE!S13="","",COVERPAGE!S13)</f>
        <v/>
      </c>
      <c r="C50" s="292"/>
      <c r="D50" s="292"/>
      <c r="E50" s="292"/>
      <c r="F50" s="292"/>
      <c r="G50" s="292"/>
      <c r="H50" s="355"/>
      <c r="I50" s="355"/>
      <c r="J50" s="355"/>
      <c r="K50" s="355"/>
      <c r="L50" s="355"/>
      <c r="M50" s="355"/>
      <c r="N50" s="355"/>
      <c r="O50" s="355"/>
      <c r="P50" s="13"/>
      <c r="Q50" s="13"/>
      <c r="R50" s="13"/>
      <c r="S50" s="13"/>
      <c r="T50" s="13"/>
      <c r="U50" s="13"/>
      <c r="V50" s="13"/>
      <c r="W50" s="8"/>
      <c r="X50" s="240"/>
      <c r="Y50" s="8"/>
      <c r="Z50" s="240"/>
      <c r="AA50" s="241"/>
      <c r="AB50" s="8"/>
      <c r="AC50" s="240"/>
      <c r="AD50" s="8"/>
      <c r="AE50" s="240"/>
      <c r="AF50" s="241"/>
      <c r="AG50" s="194"/>
      <c r="AH50" s="240"/>
      <c r="AI50" s="194"/>
      <c r="AJ50" s="240"/>
      <c r="AK50" s="241"/>
      <c r="AL50" s="194"/>
      <c r="AM50" s="240"/>
      <c r="AN50" s="194"/>
      <c r="AO50" s="240"/>
      <c r="AP50" s="241"/>
      <c r="AQ50" s="194"/>
      <c r="AR50" s="240"/>
      <c r="AS50" s="194"/>
      <c r="AT50" s="240"/>
      <c r="AU50" s="241"/>
      <c r="AV50" s="194"/>
      <c r="AW50" s="240"/>
      <c r="AX50" s="194"/>
      <c r="AY50" s="240"/>
      <c r="AZ50" s="241"/>
      <c r="BA50" s="194"/>
      <c r="BB50" s="240"/>
      <c r="BC50" s="194"/>
    </row>
    <row r="51" customFormat="false" ht="18" hidden="false" customHeight="true" outlineLevel="0" collapsed="false">
      <c r="A51" s="40"/>
      <c r="B51" s="293" t="s">
        <v>223</v>
      </c>
      <c r="C51" s="293"/>
      <c r="D51" s="293"/>
      <c r="E51" s="293"/>
      <c r="F51" s="293"/>
      <c r="G51" s="293"/>
      <c r="H51" s="293"/>
      <c r="I51" s="293"/>
      <c r="J51" s="293"/>
      <c r="K51" s="293"/>
      <c r="L51" s="293"/>
      <c r="M51" s="293"/>
      <c r="N51" s="293"/>
      <c r="O51" s="293"/>
      <c r="P51" s="13"/>
      <c r="Q51" s="13"/>
      <c r="R51" s="13"/>
      <c r="S51" s="13"/>
      <c r="T51" s="13"/>
      <c r="U51" s="13"/>
      <c r="V51" s="13"/>
      <c r="W51" s="8"/>
      <c r="X51" s="240"/>
      <c r="Y51" s="8"/>
      <c r="Z51" s="240"/>
      <c r="AA51" s="241"/>
      <c r="AB51" s="8"/>
      <c r="AC51" s="240"/>
      <c r="AD51" s="8"/>
      <c r="AE51" s="240"/>
      <c r="AF51" s="241"/>
      <c r="AG51" s="194"/>
      <c r="AH51" s="240"/>
      <c r="AI51" s="194"/>
      <c r="AJ51" s="240"/>
      <c r="AK51" s="241"/>
      <c r="AL51" s="194"/>
      <c r="AM51" s="240"/>
      <c r="AN51" s="194"/>
      <c r="AO51" s="240"/>
      <c r="AP51" s="241"/>
      <c r="AQ51" s="194"/>
      <c r="AR51" s="240"/>
      <c r="AS51" s="194"/>
      <c r="AT51" s="240"/>
      <c r="AU51" s="241"/>
      <c r="AV51" s="194"/>
      <c r="AW51" s="240"/>
      <c r="AX51" s="194"/>
      <c r="AY51" s="240"/>
      <c r="AZ51" s="241"/>
      <c r="BA51" s="194"/>
      <c r="BB51" s="240"/>
      <c r="BC51" s="194"/>
    </row>
    <row r="52" customFormat="false" ht="51" hidden="false" customHeight="true" outlineLevel="0" collapsed="false">
      <c r="A52" s="40" t="s">
        <v>224</v>
      </c>
      <c r="B52" s="292" t="str">
        <f aca="false">IF(COVERPAGE!S15="","",COVERPAGE!S15)</f>
        <v/>
      </c>
      <c r="C52" s="292"/>
      <c r="D52" s="292"/>
      <c r="E52" s="292"/>
      <c r="F52" s="292"/>
      <c r="G52" s="292"/>
      <c r="H52" s="355"/>
      <c r="I52" s="355"/>
      <c r="J52" s="355"/>
      <c r="K52" s="355"/>
      <c r="L52" s="355"/>
      <c r="M52" s="355"/>
      <c r="N52" s="355"/>
      <c r="O52" s="355"/>
      <c r="P52" s="13"/>
      <c r="Q52" s="13"/>
      <c r="R52" s="13"/>
      <c r="S52" s="13"/>
      <c r="T52" s="13"/>
      <c r="U52" s="13"/>
      <c r="V52" s="13"/>
      <c r="W52" s="8"/>
      <c r="X52" s="240"/>
      <c r="Y52" s="8"/>
      <c r="Z52" s="240"/>
      <c r="AA52" s="241"/>
      <c r="AB52" s="8"/>
      <c r="AC52" s="240"/>
      <c r="AD52" s="8"/>
      <c r="AE52" s="240"/>
      <c r="AF52" s="241"/>
      <c r="AG52" s="194"/>
      <c r="AH52" s="240"/>
      <c r="AI52" s="194"/>
      <c r="AJ52" s="240"/>
      <c r="AK52" s="241"/>
      <c r="AL52" s="194"/>
      <c r="AM52" s="240"/>
      <c r="AN52" s="194"/>
      <c r="AO52" s="240"/>
      <c r="AP52" s="241"/>
      <c r="AQ52" s="194"/>
      <c r="AR52" s="240"/>
      <c r="AS52" s="194"/>
      <c r="AT52" s="240"/>
      <c r="AU52" s="241"/>
      <c r="AV52" s="194"/>
      <c r="AW52" s="240"/>
      <c r="AX52" s="194"/>
      <c r="AY52" s="240"/>
      <c r="AZ52" s="241"/>
      <c r="BA52" s="194"/>
      <c r="BB52" s="240"/>
      <c r="BC52" s="194"/>
    </row>
    <row r="53" customFormat="false" ht="18.75" hidden="false" customHeight="true" outlineLevel="0" collapsed="false">
      <c r="A53" s="40"/>
      <c r="B53" s="71" t="s">
        <v>32</v>
      </c>
      <c r="C53" s="71"/>
      <c r="D53" s="71"/>
      <c r="E53" s="71"/>
      <c r="F53" s="71"/>
      <c r="G53" s="71"/>
      <c r="H53" s="71"/>
      <c r="I53" s="71"/>
      <c r="J53" s="71"/>
      <c r="K53" s="71"/>
      <c r="L53" s="71"/>
      <c r="M53" s="71"/>
      <c r="N53" s="71"/>
      <c r="O53" s="71"/>
      <c r="P53" s="13"/>
      <c r="Q53" s="13"/>
      <c r="R53" s="13"/>
      <c r="S53" s="13"/>
      <c r="T53" s="13"/>
      <c r="U53" s="13"/>
      <c r="V53" s="13"/>
      <c r="W53" s="8"/>
      <c r="X53" s="240"/>
      <c r="Y53" s="8"/>
      <c r="Z53" s="240"/>
      <c r="AA53" s="8"/>
      <c r="AB53" s="8"/>
      <c r="AC53" s="240"/>
      <c r="AD53" s="8"/>
      <c r="AE53" s="240"/>
      <c r="AF53" s="241"/>
      <c r="AG53" s="194"/>
      <c r="AH53" s="240"/>
      <c r="AI53" s="194"/>
      <c r="AJ53" s="240"/>
      <c r="AK53" s="241"/>
      <c r="AL53" s="194"/>
      <c r="AM53" s="240"/>
      <c r="AN53" s="194"/>
      <c r="AO53" s="240"/>
      <c r="AP53" s="241"/>
      <c r="AQ53" s="194"/>
      <c r="AR53" s="240"/>
      <c r="AS53" s="194"/>
      <c r="AT53" s="240"/>
      <c r="AU53" s="241"/>
      <c r="AV53" s="194"/>
      <c r="AW53" s="240"/>
      <c r="AX53" s="194"/>
      <c r="AY53" s="240"/>
      <c r="AZ53" s="241"/>
      <c r="BA53" s="194"/>
      <c r="BB53" s="240"/>
      <c r="BC53" s="194"/>
    </row>
    <row r="54" customFormat="false" ht="57.75" hidden="false" customHeight="true" outlineLevel="0" collapsed="false">
      <c r="A54" s="40" t="s">
        <v>226</v>
      </c>
      <c r="B54" s="292" t="str">
        <f aca="false">IF(COVERPAGE!S17="","",COVERPAGE!S17)</f>
        <v/>
      </c>
      <c r="C54" s="292"/>
      <c r="D54" s="292"/>
      <c r="E54" s="292"/>
      <c r="F54" s="292"/>
      <c r="G54" s="292"/>
      <c r="H54" s="355"/>
      <c r="I54" s="355"/>
      <c r="J54" s="355"/>
      <c r="K54" s="355"/>
      <c r="L54" s="355"/>
      <c r="M54" s="355"/>
      <c r="N54" s="355"/>
      <c r="O54" s="355"/>
      <c r="P54" s="13"/>
      <c r="Q54" s="13"/>
      <c r="R54" s="13"/>
      <c r="S54" s="13"/>
      <c r="T54" s="13"/>
      <c r="U54" s="13"/>
      <c r="V54" s="13"/>
      <c r="W54" s="8"/>
      <c r="X54" s="240"/>
      <c r="Y54" s="8"/>
      <c r="Z54" s="294"/>
      <c r="AA54" s="295"/>
      <c r="AB54" s="8"/>
      <c r="AC54" s="240"/>
      <c r="AD54" s="8"/>
      <c r="AE54" s="240"/>
      <c r="AF54" s="241"/>
      <c r="AG54" s="194"/>
      <c r="AH54" s="240"/>
      <c r="AI54" s="194"/>
      <c r="AJ54" s="240"/>
      <c r="AK54" s="241"/>
      <c r="AL54" s="194"/>
      <c r="AM54" s="240"/>
      <c r="AN54" s="194"/>
      <c r="AO54" s="240"/>
      <c r="AP54" s="241"/>
      <c r="AQ54" s="194"/>
      <c r="AR54" s="240"/>
      <c r="AS54" s="194"/>
      <c r="AT54" s="240"/>
      <c r="AU54" s="241"/>
      <c r="AV54" s="194"/>
      <c r="AW54" s="240"/>
      <c r="AX54" s="194"/>
      <c r="AY54" s="240"/>
      <c r="AZ54" s="241"/>
      <c r="BA54" s="194"/>
      <c r="BB54" s="240"/>
      <c r="BC54" s="194"/>
    </row>
    <row r="55" customFormat="false" ht="18.75" hidden="false" customHeight="true" outlineLevel="0" collapsed="false">
      <c r="A55" s="13"/>
      <c r="B55" s="71" t="s">
        <v>38</v>
      </c>
      <c r="C55" s="71"/>
      <c r="D55" s="71"/>
      <c r="E55" s="71"/>
      <c r="F55" s="71"/>
      <c r="G55" s="71"/>
      <c r="H55" s="71"/>
      <c r="I55" s="71"/>
      <c r="J55" s="71"/>
      <c r="K55" s="71"/>
      <c r="L55" s="71"/>
      <c r="M55" s="71"/>
      <c r="N55" s="71"/>
      <c r="O55" s="71"/>
      <c r="P55" s="13"/>
      <c r="Q55" s="13"/>
      <c r="R55" s="13"/>
      <c r="S55" s="13"/>
      <c r="T55" s="13"/>
      <c r="U55" s="13"/>
      <c r="V55" s="13"/>
      <c r="W55" s="8"/>
      <c r="X55" s="240"/>
      <c r="Y55" s="8"/>
      <c r="Z55" s="286"/>
      <c r="AA55" s="296"/>
      <c r="AB55" s="8"/>
      <c r="AC55" s="240"/>
      <c r="AD55" s="8"/>
      <c r="AE55" s="240"/>
      <c r="AF55" s="241"/>
      <c r="AG55" s="194"/>
      <c r="AH55" s="240"/>
      <c r="AI55" s="194"/>
      <c r="AJ55" s="240"/>
      <c r="AK55" s="241"/>
      <c r="AL55" s="194"/>
      <c r="AM55" s="240"/>
      <c r="AN55" s="194"/>
      <c r="AO55" s="240"/>
      <c r="AP55" s="241"/>
      <c r="AQ55" s="194"/>
      <c r="AR55" s="240"/>
      <c r="AS55" s="194"/>
      <c r="AT55" s="240"/>
      <c r="AU55" s="241"/>
      <c r="AV55" s="194"/>
      <c r="AW55" s="240"/>
      <c r="AX55" s="194"/>
      <c r="AY55" s="240"/>
      <c r="AZ55" s="241"/>
      <c r="BA55" s="194"/>
      <c r="BB55" s="240"/>
      <c r="BC55" s="194"/>
    </row>
    <row r="56" customFormat="false" ht="18.75" hidden="false" customHeight="true" outlineLevel="0" collapsed="false">
      <c r="A56" s="13"/>
      <c r="B56" s="13"/>
      <c r="C56" s="13"/>
      <c r="D56" s="13"/>
      <c r="E56" s="13"/>
      <c r="F56" s="13"/>
      <c r="G56" s="13"/>
      <c r="H56" s="13"/>
      <c r="I56" s="13"/>
      <c r="J56" s="13"/>
      <c r="K56" s="13"/>
      <c r="L56" s="13"/>
      <c r="M56" s="13"/>
      <c r="N56" s="13"/>
      <c r="O56" s="13"/>
      <c r="P56" s="13"/>
      <c r="Q56" s="13"/>
      <c r="R56" s="13"/>
      <c r="S56" s="13"/>
      <c r="T56" s="13"/>
      <c r="U56" s="13"/>
      <c r="V56" s="13"/>
      <c r="W56" s="8"/>
      <c r="X56" s="240"/>
      <c r="Y56" s="8"/>
      <c r="Z56" s="286"/>
      <c r="AA56" s="296"/>
      <c r="AB56" s="8"/>
      <c r="AC56" s="240"/>
      <c r="AD56" s="8"/>
      <c r="AE56" s="240"/>
      <c r="AF56" s="241"/>
      <c r="AG56" s="194"/>
      <c r="AH56" s="240"/>
      <c r="AI56" s="194"/>
      <c r="AJ56" s="240"/>
      <c r="AK56" s="241"/>
      <c r="AL56" s="194"/>
      <c r="AM56" s="240"/>
      <c r="AN56" s="194"/>
      <c r="AO56" s="240"/>
      <c r="AP56" s="241"/>
      <c r="AQ56" s="194"/>
      <c r="AR56" s="240"/>
      <c r="AS56" s="194"/>
      <c r="AT56" s="240"/>
      <c r="AU56" s="241"/>
      <c r="AV56" s="194"/>
      <c r="AW56" s="240"/>
      <c r="AX56" s="194"/>
      <c r="AY56" s="240"/>
      <c r="AZ56" s="241"/>
      <c r="BA56" s="194"/>
      <c r="BB56" s="240"/>
      <c r="BC56" s="194"/>
    </row>
    <row r="57" customFormat="false" ht="18.75" hidden="false" customHeight="true" outlineLevel="0" collapsed="false">
      <c r="A57" s="13"/>
      <c r="B57" s="13"/>
      <c r="C57" s="13"/>
      <c r="D57" s="13"/>
      <c r="E57" s="13"/>
      <c r="F57" s="13"/>
      <c r="G57" s="13"/>
      <c r="H57" s="13"/>
      <c r="I57" s="13"/>
      <c r="J57" s="13"/>
      <c r="K57" s="13"/>
      <c r="L57" s="13"/>
      <c r="M57" s="13"/>
      <c r="N57" s="13"/>
      <c r="O57" s="13"/>
      <c r="P57" s="13"/>
      <c r="Q57" s="13"/>
      <c r="R57" s="13"/>
      <c r="S57" s="13"/>
      <c r="T57" s="13"/>
      <c r="U57" s="13"/>
      <c r="V57" s="13"/>
      <c r="W57" s="8"/>
      <c r="X57" s="240"/>
      <c r="Y57" s="8"/>
      <c r="Z57" s="286"/>
      <c r="AA57" s="296"/>
      <c r="AB57" s="8"/>
      <c r="AC57" s="240"/>
      <c r="AD57" s="8"/>
      <c r="AE57" s="240"/>
      <c r="AF57" s="241"/>
      <c r="AG57" s="194"/>
      <c r="AH57" s="240"/>
      <c r="AI57" s="194"/>
      <c r="AJ57" s="240"/>
      <c r="AK57" s="241"/>
      <c r="AL57" s="194"/>
      <c r="AM57" s="240"/>
      <c r="AN57" s="194"/>
      <c r="AO57" s="240"/>
      <c r="AP57" s="241"/>
      <c r="AQ57" s="194"/>
      <c r="AR57" s="240"/>
      <c r="AS57" s="194"/>
      <c r="AT57" s="240"/>
      <c r="AU57" s="241"/>
      <c r="AV57" s="194"/>
      <c r="AW57" s="240"/>
      <c r="AX57" s="194"/>
      <c r="AY57" s="240"/>
      <c r="AZ57" s="241"/>
      <c r="BA57" s="194"/>
      <c r="BB57" s="240"/>
      <c r="BC57" s="194"/>
    </row>
    <row r="58" customFormat="false" ht="18.75" hidden="false" customHeight="true" outlineLevel="0" collapsed="false">
      <c r="A58" s="13"/>
      <c r="B58" s="13"/>
      <c r="C58" s="13"/>
      <c r="D58" s="13"/>
      <c r="E58" s="13"/>
      <c r="F58" s="13"/>
      <c r="G58" s="13"/>
      <c r="H58" s="13"/>
      <c r="I58" s="13"/>
      <c r="J58" s="13"/>
      <c r="K58" s="13"/>
      <c r="L58" s="13"/>
      <c r="M58" s="13"/>
      <c r="N58" s="13"/>
      <c r="O58" s="13"/>
      <c r="P58" s="13"/>
      <c r="Q58" s="13"/>
      <c r="R58" s="13"/>
      <c r="S58" s="13"/>
      <c r="T58" s="13"/>
      <c r="U58" s="13"/>
      <c r="V58" s="13"/>
      <c r="W58" s="8"/>
      <c r="X58" s="240"/>
      <c r="Y58" s="8"/>
      <c r="Z58" s="286"/>
      <c r="AA58" s="296"/>
      <c r="AB58" s="8"/>
      <c r="AC58" s="240"/>
      <c r="AD58" s="8"/>
      <c r="AE58" s="240"/>
      <c r="AF58" s="241"/>
      <c r="AG58" s="194"/>
      <c r="AH58" s="240"/>
      <c r="AI58" s="194"/>
      <c r="AJ58" s="240"/>
      <c r="AK58" s="241"/>
      <c r="AL58" s="194"/>
      <c r="AM58" s="240"/>
      <c r="AN58" s="194"/>
      <c r="AO58" s="240"/>
      <c r="AP58" s="241"/>
      <c r="AQ58" s="194"/>
      <c r="AR58" s="240"/>
      <c r="AS58" s="194"/>
      <c r="AT58" s="240"/>
      <c r="AU58" s="241"/>
      <c r="AV58" s="194"/>
      <c r="AW58" s="240"/>
      <c r="AX58" s="194"/>
      <c r="AY58" s="240"/>
      <c r="AZ58" s="241"/>
      <c r="BA58" s="194"/>
      <c r="BB58" s="240"/>
      <c r="BC58" s="194"/>
    </row>
    <row r="59" customFormat="false" ht="18.75" hidden="false" customHeight="true" outlineLevel="0" collapsed="false">
      <c r="W59" s="8"/>
      <c r="X59" s="240"/>
      <c r="Y59" s="8"/>
      <c r="Z59" s="286"/>
      <c r="AA59" s="296"/>
      <c r="AB59" s="8"/>
      <c r="AC59" s="240"/>
      <c r="AD59" s="8"/>
      <c r="AE59" s="240"/>
      <c r="AF59" s="241"/>
      <c r="AG59" s="194"/>
      <c r="AH59" s="240"/>
      <c r="AI59" s="194"/>
      <c r="AJ59" s="240"/>
      <c r="AK59" s="241"/>
      <c r="AL59" s="194"/>
      <c r="AM59" s="240"/>
      <c r="AN59" s="194"/>
      <c r="AO59" s="240"/>
      <c r="AP59" s="241"/>
      <c r="AQ59" s="194"/>
      <c r="AR59" s="240"/>
      <c r="AS59" s="194"/>
      <c r="AT59" s="240"/>
      <c r="AU59" s="241"/>
      <c r="AV59" s="194"/>
      <c r="AW59" s="240"/>
      <c r="AX59" s="194"/>
      <c r="AY59" s="240"/>
      <c r="AZ59" s="241"/>
      <c r="BA59" s="194"/>
      <c r="BB59" s="240"/>
      <c r="BC59" s="194"/>
    </row>
    <row r="60" customFormat="false" ht="18.75" hidden="false" customHeight="true" outlineLevel="0" collapsed="false">
      <c r="W60" s="8"/>
      <c r="X60" s="240"/>
      <c r="Y60" s="8"/>
      <c r="Z60" s="286"/>
      <c r="AA60" s="296"/>
      <c r="AB60" s="8"/>
      <c r="AC60" s="240"/>
      <c r="AD60" s="8"/>
      <c r="AE60" s="240"/>
      <c r="AF60" s="241"/>
      <c r="AG60" s="194"/>
      <c r="AH60" s="240"/>
      <c r="AI60" s="194"/>
      <c r="AJ60" s="240"/>
      <c r="AK60" s="241"/>
      <c r="AL60" s="194"/>
      <c r="AM60" s="240"/>
      <c r="AN60" s="194"/>
      <c r="AO60" s="240"/>
      <c r="AP60" s="241"/>
      <c r="AQ60" s="194"/>
      <c r="AR60" s="240"/>
      <c r="AS60" s="194"/>
      <c r="AT60" s="240"/>
      <c r="AU60" s="241"/>
      <c r="AV60" s="194"/>
      <c r="AW60" s="240"/>
      <c r="AX60" s="194"/>
      <c r="AY60" s="240"/>
      <c r="AZ60" s="241"/>
      <c r="BA60" s="194"/>
      <c r="BB60" s="240"/>
      <c r="BC60" s="194"/>
    </row>
    <row r="61" customFormat="false" ht="18.75" hidden="false" customHeight="true" outlineLevel="0" collapsed="false">
      <c r="W61" s="8"/>
      <c r="X61" s="240"/>
      <c r="Y61" s="8"/>
      <c r="Z61" s="286"/>
      <c r="AA61" s="296"/>
      <c r="AB61" s="8"/>
      <c r="AC61" s="240"/>
      <c r="AD61" s="8"/>
      <c r="AE61" s="240"/>
      <c r="AF61" s="241"/>
      <c r="AG61" s="194"/>
      <c r="AH61" s="240"/>
      <c r="AI61" s="194"/>
      <c r="AJ61" s="240"/>
      <c r="AK61" s="241"/>
      <c r="AL61" s="194"/>
      <c r="AM61" s="240"/>
      <c r="AN61" s="194"/>
      <c r="AO61" s="240"/>
      <c r="AP61" s="241"/>
      <c r="AQ61" s="194"/>
      <c r="AR61" s="240"/>
      <c r="AS61" s="194"/>
      <c r="AT61" s="240"/>
      <c r="AU61" s="241"/>
      <c r="AV61" s="194"/>
      <c r="AW61" s="240"/>
      <c r="AX61" s="194"/>
      <c r="AY61" s="240"/>
      <c r="AZ61" s="241"/>
      <c r="BA61" s="194"/>
      <c r="BB61" s="240"/>
      <c r="BC61" s="194"/>
    </row>
    <row r="62" customFormat="false" ht="18.75" hidden="false" customHeight="true" outlineLevel="0" collapsed="false">
      <c r="W62" s="8"/>
      <c r="X62" s="240"/>
      <c r="Y62" s="8"/>
      <c r="Z62" s="286"/>
      <c r="AA62" s="296"/>
      <c r="AB62" s="8"/>
      <c r="AC62" s="240"/>
      <c r="AD62" s="8"/>
      <c r="AE62" s="240"/>
      <c r="AF62" s="241"/>
      <c r="AG62" s="194"/>
      <c r="AH62" s="240"/>
      <c r="AI62" s="194"/>
      <c r="AJ62" s="240"/>
      <c r="AK62" s="241"/>
      <c r="AL62" s="194"/>
      <c r="AM62" s="240"/>
      <c r="AN62" s="194"/>
      <c r="AO62" s="240"/>
      <c r="AP62" s="241"/>
      <c r="AQ62" s="194"/>
      <c r="AR62" s="240"/>
      <c r="AS62" s="194"/>
      <c r="AT62" s="240"/>
      <c r="AU62" s="241"/>
      <c r="AV62" s="194"/>
      <c r="AW62" s="240"/>
      <c r="AX62" s="194"/>
      <c r="AY62" s="240"/>
      <c r="AZ62" s="241"/>
      <c r="BA62" s="194"/>
      <c r="BB62" s="240"/>
      <c r="BC62" s="194"/>
    </row>
    <row r="63" customFormat="false" ht="15.75" hidden="false" customHeight="true" outlineLevel="0" collapsed="false">
      <c r="W63" s="8"/>
      <c r="X63" s="240"/>
      <c r="Y63" s="8"/>
      <c r="Z63" s="286"/>
      <c r="AA63" s="296"/>
      <c r="AB63" s="8"/>
      <c r="AC63" s="240"/>
      <c r="AD63" s="8"/>
      <c r="AE63" s="240"/>
      <c r="AF63" s="241"/>
      <c r="AG63" s="194"/>
      <c r="AH63" s="240"/>
      <c r="AI63" s="194"/>
      <c r="AJ63" s="240"/>
      <c r="AK63" s="241"/>
      <c r="AL63" s="194"/>
      <c r="AM63" s="240"/>
      <c r="AN63" s="194"/>
      <c r="AO63" s="240"/>
      <c r="AP63" s="241"/>
      <c r="AQ63" s="194"/>
      <c r="AR63" s="240"/>
      <c r="AS63" s="194"/>
      <c r="AT63" s="240"/>
      <c r="AU63" s="241"/>
      <c r="AV63" s="194"/>
      <c r="AW63" s="240"/>
      <c r="AX63" s="194"/>
      <c r="AY63" s="240"/>
      <c r="AZ63" s="241"/>
      <c r="BA63" s="194"/>
      <c r="BB63" s="240"/>
      <c r="BC63" s="194"/>
    </row>
    <row r="64" customFormat="false" ht="15.75" hidden="false" customHeight="true" outlineLevel="0" collapsed="false">
      <c r="W64" s="8"/>
      <c r="X64" s="240"/>
      <c r="Y64" s="8"/>
      <c r="Z64" s="286"/>
      <c r="AA64" s="296"/>
      <c r="AB64" s="8"/>
      <c r="AC64" s="240"/>
      <c r="AD64" s="8"/>
      <c r="AE64" s="240"/>
      <c r="AF64" s="241"/>
      <c r="AG64" s="194"/>
      <c r="AH64" s="240"/>
      <c r="AI64" s="194"/>
      <c r="AJ64" s="240"/>
      <c r="AK64" s="241"/>
      <c r="AL64" s="194"/>
      <c r="AM64" s="240"/>
      <c r="AN64" s="194"/>
      <c r="AO64" s="240"/>
      <c r="AP64" s="241"/>
      <c r="AQ64" s="194"/>
      <c r="AR64" s="240"/>
      <c r="AS64" s="194"/>
      <c r="AT64" s="240"/>
      <c r="AU64" s="241"/>
      <c r="AV64" s="194"/>
      <c r="AW64" s="240"/>
      <c r="AX64" s="194"/>
      <c r="AY64" s="240"/>
      <c r="AZ64" s="241"/>
      <c r="BA64" s="194"/>
      <c r="BB64" s="240"/>
      <c r="BC64" s="194"/>
    </row>
    <row r="65" customFormat="false" ht="15.75" hidden="false" customHeight="true" outlineLevel="0" collapsed="false">
      <c r="W65" s="8"/>
      <c r="X65" s="240"/>
      <c r="Y65" s="245"/>
      <c r="Z65" s="297"/>
      <c r="AA65" s="298"/>
      <c r="AB65" s="8"/>
      <c r="AC65" s="240"/>
      <c r="AD65" s="8"/>
      <c r="AE65" s="240"/>
      <c r="AF65" s="241"/>
      <c r="AG65" s="194"/>
      <c r="AH65" s="240"/>
      <c r="AI65" s="194"/>
      <c r="AJ65" s="240"/>
      <c r="AK65" s="241"/>
      <c r="AL65" s="194"/>
      <c r="AM65" s="240"/>
      <c r="AN65" s="194"/>
      <c r="AO65" s="240"/>
      <c r="AP65" s="241"/>
      <c r="AQ65" s="194"/>
      <c r="AR65" s="240"/>
      <c r="AS65" s="194"/>
      <c r="AT65" s="240"/>
      <c r="AU65" s="241"/>
      <c r="AV65" s="194"/>
      <c r="AW65" s="240"/>
      <c r="AX65" s="194"/>
      <c r="AY65" s="240"/>
      <c r="AZ65" s="241"/>
      <c r="BA65" s="194"/>
      <c r="BB65" s="240"/>
      <c r="BC65" s="194"/>
    </row>
    <row r="66" customFormat="false" ht="15.75" hidden="false" customHeight="true" outlineLevel="0" collapsed="false">
      <c r="W66" s="8"/>
      <c r="X66" s="240"/>
      <c r="Y66" s="8"/>
      <c r="Z66" s="271"/>
      <c r="AA66" s="194"/>
      <c r="AB66" s="8"/>
      <c r="AC66" s="240"/>
      <c r="AD66" s="8"/>
      <c r="AE66" s="240"/>
      <c r="AF66" s="241"/>
      <c r="AG66" s="194"/>
      <c r="AH66" s="240"/>
      <c r="AI66" s="194"/>
      <c r="AJ66" s="240"/>
      <c r="AK66" s="241"/>
      <c r="AL66" s="194"/>
      <c r="AM66" s="240"/>
      <c r="AN66" s="194"/>
      <c r="AO66" s="240"/>
      <c r="AP66" s="241"/>
      <c r="AQ66" s="194"/>
      <c r="AR66" s="240"/>
      <c r="AS66" s="194"/>
      <c r="AT66" s="240"/>
      <c r="AU66" s="241"/>
      <c r="AV66" s="194"/>
      <c r="AW66" s="240"/>
      <c r="AX66" s="194"/>
      <c r="AY66" s="240"/>
      <c r="AZ66" s="241"/>
      <c r="BA66" s="194"/>
      <c r="BB66" s="240"/>
      <c r="BC66" s="194"/>
    </row>
    <row r="67" customFormat="false" ht="15.75" hidden="false" customHeight="true" outlineLevel="0" collapsed="false">
      <c r="W67" s="8"/>
      <c r="X67" s="240"/>
      <c r="Y67" s="245"/>
      <c r="Z67" s="299"/>
      <c r="AA67" s="300"/>
      <c r="AB67" s="8"/>
      <c r="AC67" s="240"/>
      <c r="AD67" s="8"/>
      <c r="AE67" s="240"/>
      <c r="AF67" s="241"/>
      <c r="AG67" s="194"/>
      <c r="AH67" s="240"/>
      <c r="AI67" s="194"/>
      <c r="AJ67" s="240"/>
      <c r="AK67" s="241"/>
      <c r="AL67" s="194"/>
      <c r="AM67" s="240"/>
      <c r="AN67" s="194"/>
      <c r="AO67" s="240"/>
      <c r="AP67" s="241"/>
      <c r="AQ67" s="194"/>
      <c r="AR67" s="240"/>
      <c r="AS67" s="194"/>
      <c r="AT67" s="240"/>
      <c r="AU67" s="241"/>
      <c r="AV67" s="194"/>
      <c r="AW67" s="240"/>
      <c r="AX67" s="194"/>
      <c r="AY67" s="240"/>
      <c r="AZ67" s="241"/>
      <c r="BA67" s="194"/>
      <c r="BB67" s="240"/>
      <c r="BC67" s="194"/>
    </row>
    <row r="68" customFormat="false" ht="15.75" hidden="false" customHeight="true" outlineLevel="0" collapsed="false">
      <c r="W68" s="8"/>
      <c r="X68" s="240"/>
      <c r="Y68" s="8"/>
      <c r="Z68" s="301"/>
      <c r="AA68" s="301"/>
      <c r="AB68" s="8"/>
      <c r="AC68" s="240"/>
      <c r="AD68" s="8"/>
      <c r="AE68" s="240"/>
      <c r="AF68" s="241"/>
      <c r="AG68" s="194"/>
      <c r="AH68" s="240"/>
      <c r="AI68" s="194"/>
      <c r="AJ68" s="240"/>
      <c r="AK68" s="241"/>
      <c r="AL68" s="194"/>
      <c r="AM68" s="240"/>
      <c r="AN68" s="194"/>
      <c r="AO68" s="240"/>
      <c r="AP68" s="241"/>
      <c r="AQ68" s="194"/>
      <c r="AR68" s="240"/>
      <c r="AS68" s="194"/>
      <c r="AT68" s="240"/>
      <c r="AU68" s="241"/>
      <c r="AV68" s="194"/>
      <c r="AW68" s="240"/>
      <c r="AX68" s="194"/>
      <c r="AY68" s="240"/>
      <c r="AZ68" s="241"/>
      <c r="BA68" s="194"/>
      <c r="BB68" s="240"/>
      <c r="BC68" s="194"/>
    </row>
    <row r="69" customFormat="false" ht="15.75" hidden="false" customHeight="true" outlineLevel="0" collapsed="false">
      <c r="X69" s="240"/>
      <c r="Z69" s="240"/>
      <c r="AA69" s="241"/>
      <c r="AC69" s="240"/>
      <c r="AE69" s="240"/>
      <c r="AF69" s="241"/>
      <c r="AG69" s="194"/>
      <c r="AH69" s="240"/>
      <c r="AI69" s="194"/>
      <c r="AJ69" s="240"/>
      <c r="AK69" s="241"/>
      <c r="AL69" s="194"/>
      <c r="AM69" s="240"/>
      <c r="AN69" s="194"/>
      <c r="AO69" s="240"/>
      <c r="AP69" s="241"/>
      <c r="AQ69" s="194"/>
      <c r="AR69" s="240"/>
      <c r="AS69" s="194"/>
      <c r="AT69" s="240"/>
      <c r="AU69" s="241"/>
      <c r="AV69" s="194"/>
      <c r="AW69" s="240"/>
      <c r="AX69" s="194"/>
      <c r="AY69" s="240"/>
      <c r="AZ69" s="241"/>
      <c r="BA69" s="194"/>
      <c r="BB69" s="240"/>
      <c r="BC69" s="194"/>
    </row>
    <row r="70" customFormat="false" ht="15.75" hidden="false" customHeight="true" outlineLevel="0" collapsed="false">
      <c r="X70" s="240"/>
      <c r="Z70" s="240"/>
      <c r="AA70" s="241"/>
      <c r="AC70" s="240"/>
      <c r="AE70" s="240"/>
      <c r="AF70" s="241"/>
      <c r="AG70" s="194"/>
      <c r="AH70" s="240"/>
      <c r="AI70" s="194"/>
      <c r="AJ70" s="240"/>
      <c r="AK70" s="241"/>
      <c r="AL70" s="194"/>
      <c r="AM70" s="240"/>
      <c r="AN70" s="194"/>
      <c r="AO70" s="240"/>
      <c r="AP70" s="241"/>
      <c r="AQ70" s="194"/>
      <c r="AR70" s="240"/>
      <c r="AS70" s="194"/>
      <c r="AT70" s="240"/>
      <c r="AU70" s="241"/>
      <c r="AV70" s="194"/>
      <c r="AW70" s="240"/>
      <c r="AX70" s="194"/>
      <c r="AY70" s="240"/>
      <c r="AZ70" s="241"/>
      <c r="BA70" s="194"/>
      <c r="BB70" s="240"/>
      <c r="BC70" s="194"/>
    </row>
    <row r="71" customFormat="false" ht="15.75" hidden="false" customHeight="true" outlineLevel="0" collapsed="false">
      <c r="X71" s="240"/>
      <c r="Z71" s="240"/>
      <c r="AA71" s="241"/>
      <c r="AC71" s="240"/>
      <c r="AE71" s="240"/>
      <c r="AF71" s="241"/>
      <c r="AG71" s="194"/>
      <c r="AH71" s="240"/>
      <c r="AI71" s="194"/>
      <c r="AJ71" s="240"/>
      <c r="AK71" s="241"/>
      <c r="AL71" s="194"/>
      <c r="AM71" s="240"/>
      <c r="AN71" s="194"/>
      <c r="AO71" s="240"/>
      <c r="AP71" s="241"/>
      <c r="AQ71" s="194"/>
      <c r="AR71" s="240"/>
      <c r="AS71" s="194"/>
      <c r="AT71" s="240"/>
      <c r="AU71" s="241"/>
      <c r="AV71" s="194"/>
      <c r="AW71" s="240"/>
      <c r="AX71" s="194"/>
      <c r="AY71" s="240"/>
      <c r="AZ71" s="241"/>
      <c r="BA71" s="194"/>
      <c r="BB71" s="240"/>
      <c r="BC71" s="194"/>
    </row>
    <row r="72" customFormat="false" ht="15.75" hidden="false" customHeight="true" outlineLevel="0" collapsed="false">
      <c r="X72" s="240"/>
      <c r="Z72" s="240"/>
      <c r="AA72" s="241"/>
      <c r="AC72" s="240"/>
      <c r="AE72" s="240"/>
      <c r="AF72" s="241"/>
      <c r="AG72" s="194"/>
      <c r="AH72" s="240"/>
      <c r="AI72" s="194"/>
      <c r="AJ72" s="240"/>
      <c r="AK72" s="241"/>
      <c r="AL72" s="194"/>
      <c r="AM72" s="240"/>
      <c r="AN72" s="194"/>
      <c r="AO72" s="240"/>
      <c r="AP72" s="241"/>
      <c r="AQ72" s="194"/>
      <c r="AR72" s="240"/>
      <c r="AS72" s="194"/>
      <c r="AT72" s="240"/>
      <c r="AU72" s="241"/>
      <c r="AV72" s="194"/>
      <c r="AW72" s="240"/>
      <c r="AX72" s="194"/>
      <c r="AY72" s="240"/>
      <c r="AZ72" s="241"/>
      <c r="BA72" s="194"/>
      <c r="BB72" s="240"/>
      <c r="BC72" s="194"/>
    </row>
    <row r="73" customFormat="false" ht="15.75" hidden="false" customHeight="true" outlineLevel="0" collapsed="false">
      <c r="X73" s="240"/>
      <c r="Z73" s="240"/>
      <c r="AA73" s="241"/>
      <c r="AC73" s="240"/>
      <c r="AE73" s="240"/>
      <c r="AF73" s="241"/>
      <c r="AG73" s="194"/>
      <c r="AH73" s="240"/>
      <c r="AI73" s="194"/>
      <c r="AJ73" s="240"/>
      <c r="AK73" s="241"/>
      <c r="AL73" s="194"/>
      <c r="AM73" s="240"/>
      <c r="AN73" s="194"/>
      <c r="AO73" s="240"/>
      <c r="AP73" s="241"/>
      <c r="AQ73" s="194"/>
      <c r="AR73" s="240"/>
      <c r="AS73" s="194"/>
      <c r="AT73" s="240"/>
      <c r="AU73" s="241"/>
      <c r="AV73" s="194"/>
      <c r="AW73" s="240"/>
      <c r="AX73" s="194"/>
      <c r="AY73" s="240"/>
      <c r="AZ73" s="241"/>
      <c r="BA73" s="194"/>
      <c r="BB73" s="240"/>
      <c r="BC73" s="194"/>
    </row>
    <row r="74" customFormat="false" ht="15.75" hidden="false" customHeight="true" outlineLevel="0" collapsed="false">
      <c r="X74" s="240"/>
      <c r="Z74" s="240"/>
      <c r="AA74" s="241"/>
      <c r="AC74" s="240"/>
      <c r="AE74" s="240"/>
      <c r="AF74" s="241"/>
      <c r="AG74" s="194"/>
      <c r="AH74" s="240"/>
      <c r="AI74" s="194"/>
      <c r="AJ74" s="240"/>
      <c r="AK74" s="241"/>
      <c r="AL74" s="194"/>
      <c r="AM74" s="240"/>
      <c r="AN74" s="194"/>
      <c r="AO74" s="240"/>
      <c r="AP74" s="241"/>
      <c r="AQ74" s="194"/>
      <c r="AR74" s="240"/>
      <c r="AS74" s="194"/>
      <c r="AT74" s="240"/>
      <c r="AU74" s="241"/>
      <c r="AV74" s="194"/>
      <c r="AW74" s="240"/>
      <c r="AX74" s="194"/>
      <c r="AY74" s="240"/>
      <c r="AZ74" s="241"/>
      <c r="BA74" s="194"/>
      <c r="BB74" s="240"/>
      <c r="BC74" s="194"/>
    </row>
    <row r="75" customFormat="false" ht="15.75" hidden="false" customHeight="true" outlineLevel="0" collapsed="false">
      <c r="X75" s="240"/>
      <c r="Z75" s="240"/>
      <c r="AA75" s="241"/>
      <c r="AC75" s="240"/>
      <c r="AE75" s="240"/>
      <c r="AF75" s="241"/>
      <c r="AG75" s="194"/>
      <c r="AH75" s="240"/>
      <c r="AI75" s="194"/>
      <c r="AJ75" s="240"/>
      <c r="AK75" s="241"/>
      <c r="AL75" s="194"/>
      <c r="AM75" s="240"/>
      <c r="AN75" s="194"/>
      <c r="AO75" s="240"/>
      <c r="AP75" s="241"/>
      <c r="AQ75" s="194"/>
      <c r="AR75" s="240"/>
      <c r="AS75" s="194"/>
      <c r="AT75" s="240"/>
      <c r="AU75" s="241"/>
      <c r="AV75" s="194"/>
      <c r="AW75" s="240"/>
      <c r="AX75" s="194"/>
      <c r="AY75" s="240"/>
      <c r="AZ75" s="241"/>
      <c r="BA75" s="194"/>
      <c r="BB75" s="240"/>
      <c r="BC75" s="194"/>
    </row>
    <row r="76" customFormat="false" ht="15.75" hidden="false" customHeight="true" outlineLevel="0" collapsed="false">
      <c r="X76" s="240"/>
      <c r="Z76" s="240"/>
      <c r="AA76" s="241"/>
      <c r="AC76" s="240"/>
      <c r="AE76" s="240"/>
      <c r="AF76" s="241"/>
      <c r="AG76" s="194"/>
      <c r="AH76" s="240"/>
      <c r="AI76" s="194"/>
      <c r="AJ76" s="240"/>
      <c r="AK76" s="241"/>
      <c r="AL76" s="194"/>
      <c r="AM76" s="240"/>
      <c r="AN76" s="194"/>
      <c r="AO76" s="240"/>
      <c r="AP76" s="241"/>
      <c r="AQ76" s="194"/>
      <c r="AR76" s="240"/>
      <c r="AS76" s="194"/>
      <c r="AT76" s="240"/>
      <c r="AU76" s="241"/>
      <c r="AV76" s="194"/>
      <c r="AW76" s="240"/>
      <c r="AX76" s="194"/>
      <c r="AY76" s="240"/>
      <c r="AZ76" s="241"/>
      <c r="BA76" s="194"/>
      <c r="BB76" s="240"/>
      <c r="BC76" s="194"/>
    </row>
    <row r="77" customFormat="false" ht="15.75" hidden="false" customHeight="true" outlineLevel="0" collapsed="false">
      <c r="X77" s="240"/>
      <c r="Z77" s="240"/>
      <c r="AA77" s="241"/>
      <c r="AC77" s="240"/>
      <c r="AE77" s="240"/>
      <c r="AF77" s="241"/>
      <c r="AG77" s="194"/>
      <c r="AH77" s="240"/>
      <c r="AI77" s="194"/>
      <c r="AJ77" s="240"/>
      <c r="AK77" s="241"/>
      <c r="AL77" s="194"/>
      <c r="AM77" s="240"/>
      <c r="AN77" s="194"/>
      <c r="AO77" s="240"/>
      <c r="AP77" s="241"/>
      <c r="AQ77" s="194"/>
      <c r="AR77" s="240"/>
      <c r="AS77" s="194"/>
      <c r="AT77" s="240"/>
      <c r="AU77" s="241"/>
      <c r="AV77" s="194"/>
      <c r="AW77" s="240"/>
      <c r="AX77" s="194"/>
      <c r="AY77" s="240"/>
      <c r="AZ77" s="241"/>
      <c r="BA77" s="194"/>
      <c r="BB77" s="240"/>
      <c r="BC77" s="194"/>
    </row>
    <row r="78" customFormat="false" ht="15.75" hidden="false" customHeight="true" outlineLevel="0" collapsed="false">
      <c r="X78" s="240"/>
      <c r="Z78" s="240"/>
      <c r="AA78" s="241"/>
      <c r="AC78" s="240"/>
      <c r="AE78" s="240"/>
      <c r="AF78" s="241"/>
      <c r="AG78" s="194"/>
      <c r="AH78" s="240"/>
      <c r="AI78" s="194"/>
      <c r="AJ78" s="240"/>
      <c r="AK78" s="241"/>
      <c r="AL78" s="194"/>
      <c r="AM78" s="240"/>
      <c r="AN78" s="194"/>
      <c r="AO78" s="240"/>
      <c r="AP78" s="241"/>
      <c r="AQ78" s="194"/>
      <c r="AR78" s="240"/>
      <c r="AS78" s="194"/>
      <c r="AT78" s="240"/>
      <c r="AU78" s="241"/>
      <c r="AV78" s="194"/>
      <c r="AW78" s="240"/>
      <c r="AX78" s="194"/>
      <c r="AY78" s="240"/>
      <c r="AZ78" s="241"/>
      <c r="BA78" s="194"/>
      <c r="BB78" s="240"/>
      <c r="BC78" s="194"/>
    </row>
    <row r="79" customFormat="false" ht="15.75" hidden="false" customHeight="true" outlineLevel="0" collapsed="false">
      <c r="X79" s="240"/>
      <c r="Z79" s="240"/>
      <c r="AA79" s="241"/>
      <c r="AC79" s="240"/>
      <c r="AE79" s="240"/>
      <c r="AF79" s="241"/>
      <c r="AG79" s="194"/>
      <c r="AH79" s="240"/>
      <c r="AI79" s="194"/>
      <c r="AJ79" s="240"/>
      <c r="AK79" s="241"/>
      <c r="AL79" s="194"/>
      <c r="AM79" s="240"/>
      <c r="AN79" s="194"/>
      <c r="AO79" s="240"/>
      <c r="AP79" s="241"/>
      <c r="AQ79" s="194"/>
      <c r="AR79" s="240"/>
      <c r="AS79" s="194"/>
      <c r="AT79" s="240"/>
      <c r="AU79" s="241"/>
      <c r="AV79" s="194"/>
      <c r="AW79" s="240"/>
      <c r="AX79" s="194"/>
      <c r="AY79" s="240"/>
      <c r="AZ79" s="241"/>
      <c r="BA79" s="194"/>
      <c r="BB79" s="240"/>
      <c r="BC79" s="194"/>
    </row>
    <row r="80" customFormat="false" ht="15.75" hidden="false" customHeight="true" outlineLevel="0" collapsed="false">
      <c r="X80" s="240"/>
      <c r="Z80" s="240"/>
      <c r="AA80" s="241"/>
      <c r="AC80" s="240"/>
      <c r="AE80" s="240"/>
      <c r="AF80" s="241"/>
      <c r="AG80" s="194"/>
      <c r="AH80" s="240"/>
      <c r="AI80" s="194"/>
      <c r="AJ80" s="240"/>
      <c r="AK80" s="241"/>
      <c r="AL80" s="194"/>
      <c r="AM80" s="240"/>
      <c r="AN80" s="194"/>
      <c r="AO80" s="240"/>
      <c r="AP80" s="241"/>
      <c r="AQ80" s="194"/>
      <c r="AR80" s="240"/>
      <c r="AS80" s="194"/>
      <c r="AT80" s="240"/>
      <c r="AU80" s="241"/>
      <c r="AV80" s="194"/>
      <c r="AW80" s="240"/>
      <c r="AX80" s="194"/>
      <c r="AY80" s="240"/>
      <c r="AZ80" s="241"/>
      <c r="BA80" s="194"/>
      <c r="BB80" s="240"/>
      <c r="BC80" s="194"/>
    </row>
    <row r="81" customFormat="false" ht="15.75" hidden="false" customHeight="true" outlineLevel="0" collapsed="false">
      <c r="X81" s="240"/>
      <c r="Z81" s="240"/>
      <c r="AA81" s="241"/>
      <c r="AC81" s="240"/>
      <c r="AE81" s="240"/>
      <c r="AF81" s="241"/>
      <c r="AG81" s="194"/>
      <c r="AH81" s="240"/>
      <c r="AI81" s="194"/>
      <c r="AJ81" s="240"/>
      <c r="AK81" s="241"/>
      <c r="AL81" s="194"/>
      <c r="AM81" s="240"/>
      <c r="AN81" s="194"/>
      <c r="AO81" s="240"/>
      <c r="AP81" s="241"/>
      <c r="AQ81" s="194"/>
      <c r="AR81" s="240"/>
      <c r="AS81" s="194"/>
      <c r="AT81" s="240"/>
      <c r="AU81" s="241"/>
      <c r="AV81" s="194"/>
      <c r="AW81" s="240"/>
      <c r="AX81" s="194"/>
      <c r="AY81" s="240"/>
      <c r="AZ81" s="241"/>
      <c r="BA81" s="194"/>
      <c r="BB81" s="240"/>
      <c r="BC81" s="194"/>
    </row>
    <row r="82" customFormat="false" ht="15.75" hidden="false" customHeight="true" outlineLevel="0" collapsed="false">
      <c r="X82" s="240"/>
      <c r="Z82" s="240"/>
      <c r="AA82" s="241"/>
      <c r="AC82" s="240"/>
      <c r="AE82" s="240"/>
      <c r="AF82" s="241"/>
      <c r="AG82" s="194"/>
      <c r="AH82" s="240"/>
      <c r="AI82" s="194"/>
      <c r="AJ82" s="240"/>
      <c r="AK82" s="241"/>
      <c r="AL82" s="194"/>
      <c r="AM82" s="240"/>
      <c r="AN82" s="194"/>
      <c r="AO82" s="240"/>
      <c r="AP82" s="241"/>
      <c r="AQ82" s="194"/>
      <c r="AR82" s="240"/>
      <c r="AS82" s="194"/>
      <c r="AT82" s="240"/>
      <c r="AU82" s="241"/>
      <c r="AV82" s="194"/>
      <c r="AW82" s="240"/>
      <c r="AX82" s="194"/>
      <c r="AY82" s="240"/>
      <c r="AZ82" s="241"/>
      <c r="BA82" s="194"/>
      <c r="BB82" s="240"/>
      <c r="BC82" s="194"/>
    </row>
    <row r="83" customFormat="false" ht="15.75" hidden="false" customHeight="true" outlineLevel="0" collapsed="false">
      <c r="X83" s="240"/>
      <c r="Z83" s="240"/>
      <c r="AA83" s="241"/>
      <c r="AC83" s="240"/>
      <c r="AE83" s="240"/>
      <c r="AF83" s="241"/>
      <c r="AG83" s="194"/>
      <c r="AH83" s="240"/>
      <c r="AI83" s="194"/>
      <c r="AJ83" s="240"/>
      <c r="AK83" s="241"/>
      <c r="AL83" s="194"/>
      <c r="AM83" s="240"/>
      <c r="AN83" s="194"/>
      <c r="AO83" s="240"/>
      <c r="AP83" s="241"/>
      <c r="AQ83" s="194"/>
      <c r="AR83" s="240"/>
      <c r="AS83" s="194"/>
      <c r="AT83" s="240"/>
      <c r="AU83" s="241"/>
      <c r="AV83" s="194"/>
      <c r="AW83" s="240"/>
      <c r="AX83" s="194"/>
      <c r="AY83" s="240"/>
      <c r="AZ83" s="241"/>
      <c r="BA83" s="194"/>
      <c r="BB83" s="240"/>
      <c r="BC83" s="194"/>
    </row>
    <row r="84" customFormat="false" ht="15.75" hidden="false" customHeight="true" outlineLevel="0" collapsed="false">
      <c r="X84" s="240"/>
      <c r="Z84" s="240"/>
      <c r="AA84" s="241"/>
      <c r="AC84" s="240"/>
      <c r="AE84" s="240"/>
      <c r="AF84" s="241"/>
      <c r="AG84" s="194"/>
      <c r="AH84" s="240"/>
      <c r="AI84" s="194"/>
      <c r="AJ84" s="240"/>
      <c r="AK84" s="241"/>
      <c r="AL84" s="194"/>
      <c r="AM84" s="240"/>
      <c r="AN84" s="194"/>
      <c r="AO84" s="240"/>
      <c r="AP84" s="241"/>
      <c r="AQ84" s="194"/>
      <c r="AR84" s="240"/>
      <c r="AS84" s="194"/>
      <c r="AT84" s="240"/>
      <c r="AU84" s="241"/>
      <c r="AV84" s="194"/>
      <c r="AW84" s="240"/>
      <c r="AX84" s="194"/>
      <c r="AY84" s="240"/>
      <c r="AZ84" s="241"/>
      <c r="BA84" s="194"/>
      <c r="BB84" s="240"/>
      <c r="BC84" s="194"/>
    </row>
    <row r="85" customFormat="false" ht="15.75" hidden="false" customHeight="true" outlineLevel="0" collapsed="false">
      <c r="X85" s="240"/>
      <c r="Z85" s="240"/>
      <c r="AA85" s="241"/>
      <c r="AC85" s="240"/>
      <c r="AE85" s="240"/>
      <c r="AF85" s="241"/>
      <c r="AG85" s="194"/>
      <c r="AH85" s="240"/>
      <c r="AI85" s="194"/>
      <c r="AJ85" s="240"/>
      <c r="AK85" s="241"/>
      <c r="AL85" s="194"/>
      <c r="AM85" s="240"/>
      <c r="AN85" s="194"/>
      <c r="AO85" s="240"/>
      <c r="AP85" s="241"/>
      <c r="AQ85" s="194"/>
      <c r="AR85" s="240"/>
      <c r="AS85" s="194"/>
      <c r="AT85" s="240"/>
      <c r="AU85" s="241"/>
      <c r="AV85" s="194"/>
      <c r="AW85" s="240"/>
      <c r="AX85" s="194"/>
      <c r="AY85" s="240"/>
      <c r="AZ85" s="241"/>
      <c r="BA85" s="194"/>
      <c r="BB85" s="240"/>
      <c r="BC85" s="194"/>
    </row>
    <row r="86" customFormat="false" ht="15.75" hidden="false" customHeight="true" outlineLevel="0" collapsed="false">
      <c r="X86" s="240"/>
      <c r="Z86" s="240"/>
      <c r="AA86" s="241"/>
      <c r="AC86" s="240"/>
      <c r="AE86" s="240"/>
      <c r="AF86" s="241"/>
      <c r="AG86" s="194"/>
      <c r="AH86" s="240"/>
      <c r="AI86" s="194"/>
      <c r="AJ86" s="240"/>
      <c r="AK86" s="241"/>
      <c r="AL86" s="194"/>
      <c r="AM86" s="240"/>
      <c r="AN86" s="194"/>
      <c r="AO86" s="240"/>
      <c r="AP86" s="241"/>
      <c r="AQ86" s="194"/>
      <c r="AR86" s="240"/>
      <c r="AS86" s="194"/>
      <c r="AT86" s="240"/>
      <c r="AU86" s="241"/>
      <c r="AV86" s="194"/>
      <c r="AW86" s="240"/>
      <c r="AX86" s="194"/>
      <c r="AY86" s="240"/>
      <c r="AZ86" s="241"/>
      <c r="BA86" s="194"/>
      <c r="BB86" s="240"/>
      <c r="BC86" s="194"/>
    </row>
    <row r="87" customFormat="false" ht="15.75" hidden="false" customHeight="true" outlineLevel="0" collapsed="false">
      <c r="X87" s="240"/>
      <c r="Z87" s="240"/>
      <c r="AA87" s="241"/>
      <c r="AC87" s="240"/>
      <c r="AE87" s="240"/>
      <c r="AF87" s="241"/>
      <c r="AG87" s="194"/>
      <c r="AH87" s="240"/>
      <c r="AI87" s="194"/>
      <c r="AJ87" s="240"/>
      <c r="AK87" s="241"/>
      <c r="AL87" s="194"/>
      <c r="AM87" s="240"/>
      <c r="AN87" s="194"/>
      <c r="AO87" s="240"/>
      <c r="AP87" s="241"/>
      <c r="AQ87" s="194"/>
      <c r="AR87" s="240"/>
      <c r="AS87" s="194"/>
      <c r="AT87" s="240"/>
      <c r="AU87" s="241"/>
      <c r="AV87" s="194"/>
      <c r="AW87" s="240"/>
      <c r="AX87" s="194"/>
      <c r="AY87" s="240"/>
      <c r="AZ87" s="241"/>
      <c r="BA87" s="194"/>
      <c r="BB87" s="240"/>
      <c r="BC87" s="194"/>
    </row>
    <row r="88" customFormat="false" ht="15.75" hidden="false" customHeight="true" outlineLevel="0" collapsed="false">
      <c r="X88" s="240"/>
      <c r="Z88" s="240"/>
      <c r="AA88" s="241"/>
      <c r="AC88" s="240"/>
      <c r="AE88" s="240"/>
      <c r="AF88" s="241"/>
      <c r="AG88" s="194"/>
      <c r="AH88" s="240"/>
      <c r="AI88" s="194"/>
      <c r="AJ88" s="240"/>
      <c r="AK88" s="241"/>
      <c r="AL88" s="194"/>
      <c r="AM88" s="240"/>
      <c r="AN88" s="194"/>
      <c r="AO88" s="240"/>
      <c r="AP88" s="241"/>
      <c r="AQ88" s="194"/>
      <c r="AR88" s="240"/>
      <c r="AS88" s="194"/>
      <c r="AT88" s="240"/>
      <c r="AU88" s="241"/>
      <c r="AV88" s="194"/>
      <c r="AW88" s="240"/>
      <c r="AX88" s="194"/>
      <c r="AY88" s="240"/>
      <c r="AZ88" s="241"/>
      <c r="BA88" s="194"/>
      <c r="BB88" s="240"/>
      <c r="BC88" s="194"/>
    </row>
    <row r="89" customFormat="false" ht="15.75" hidden="false" customHeight="true" outlineLevel="0" collapsed="false">
      <c r="X89" s="240"/>
      <c r="Z89" s="240"/>
      <c r="AA89" s="241"/>
      <c r="AC89" s="240"/>
      <c r="AE89" s="240"/>
      <c r="AF89" s="241"/>
      <c r="AG89" s="194"/>
      <c r="AH89" s="240"/>
      <c r="AI89" s="194"/>
      <c r="AJ89" s="240"/>
      <c r="AK89" s="241"/>
      <c r="AL89" s="194"/>
      <c r="AM89" s="240"/>
      <c r="AN89" s="194"/>
      <c r="AO89" s="240"/>
      <c r="AP89" s="241"/>
      <c r="AQ89" s="194"/>
      <c r="AR89" s="240"/>
      <c r="AS89" s="194"/>
      <c r="AT89" s="240"/>
      <c r="AU89" s="241"/>
      <c r="AV89" s="194"/>
      <c r="AW89" s="240"/>
      <c r="AX89" s="194"/>
      <c r="AY89" s="240"/>
      <c r="AZ89" s="241"/>
      <c r="BA89" s="194"/>
      <c r="BB89" s="240"/>
      <c r="BC89" s="194"/>
    </row>
    <row r="90" customFormat="false" ht="15.75" hidden="false" customHeight="true" outlineLevel="0" collapsed="false">
      <c r="X90" s="240"/>
      <c r="Z90" s="240"/>
      <c r="AA90" s="241"/>
      <c r="AC90" s="240"/>
      <c r="AE90" s="240"/>
      <c r="AF90" s="241"/>
      <c r="AG90" s="194"/>
      <c r="AH90" s="240"/>
      <c r="AI90" s="194"/>
      <c r="AJ90" s="240"/>
      <c r="AK90" s="241"/>
      <c r="AL90" s="194"/>
      <c r="AM90" s="240"/>
      <c r="AN90" s="194"/>
      <c r="AO90" s="240"/>
      <c r="AP90" s="241"/>
      <c r="AQ90" s="194"/>
      <c r="AR90" s="240"/>
      <c r="AS90" s="194"/>
      <c r="AT90" s="240"/>
      <c r="AU90" s="241"/>
      <c r="AV90" s="194"/>
      <c r="AW90" s="240"/>
      <c r="AX90" s="194"/>
      <c r="AY90" s="240"/>
      <c r="AZ90" s="241"/>
      <c r="BA90" s="194"/>
      <c r="BB90" s="240"/>
      <c r="BC90" s="194"/>
    </row>
    <row r="91" customFormat="false" ht="15.75" hidden="false" customHeight="true" outlineLevel="0" collapsed="false">
      <c r="X91" s="240"/>
      <c r="Z91" s="240"/>
      <c r="AA91" s="241"/>
      <c r="AC91" s="240"/>
      <c r="AE91" s="240"/>
      <c r="AF91" s="241"/>
      <c r="AG91" s="194"/>
      <c r="AH91" s="240"/>
      <c r="AI91" s="194"/>
      <c r="AJ91" s="240"/>
      <c r="AK91" s="241"/>
      <c r="AL91" s="194"/>
      <c r="AM91" s="240"/>
      <c r="AN91" s="194"/>
      <c r="AO91" s="240"/>
      <c r="AP91" s="241"/>
      <c r="AQ91" s="194"/>
      <c r="AR91" s="240"/>
      <c r="AS91" s="194"/>
      <c r="AT91" s="240"/>
      <c r="AU91" s="241"/>
      <c r="AV91" s="194"/>
      <c r="AW91" s="240"/>
      <c r="AX91" s="194"/>
      <c r="AY91" s="240"/>
      <c r="AZ91" s="241"/>
      <c r="BA91" s="194"/>
      <c r="BB91" s="240"/>
      <c r="BC91" s="194"/>
    </row>
    <row r="92" customFormat="false" ht="15.75" hidden="false" customHeight="true" outlineLevel="0" collapsed="false">
      <c r="X92" s="240"/>
      <c r="Z92" s="240"/>
      <c r="AA92" s="241"/>
      <c r="AC92" s="240"/>
      <c r="AE92" s="240"/>
      <c r="AF92" s="241"/>
      <c r="AG92" s="194"/>
      <c r="AH92" s="240"/>
      <c r="AI92" s="194"/>
      <c r="AJ92" s="240"/>
      <c r="AK92" s="241"/>
      <c r="AL92" s="194"/>
      <c r="AM92" s="240"/>
      <c r="AN92" s="194"/>
      <c r="AO92" s="240"/>
      <c r="AP92" s="241"/>
      <c r="AQ92" s="194"/>
      <c r="AR92" s="240"/>
      <c r="AS92" s="194"/>
      <c r="AT92" s="240"/>
      <c r="AU92" s="241"/>
      <c r="AV92" s="194"/>
      <c r="AW92" s="240"/>
      <c r="AX92" s="194"/>
      <c r="AY92" s="240"/>
      <c r="AZ92" s="241"/>
      <c r="BA92" s="194"/>
      <c r="BB92" s="240"/>
      <c r="BC92" s="194"/>
    </row>
    <row r="93" customFormat="false" ht="15.75" hidden="false" customHeight="true" outlineLevel="0" collapsed="false">
      <c r="X93" s="240"/>
      <c r="Z93" s="240"/>
      <c r="AA93" s="241"/>
      <c r="AC93" s="240"/>
      <c r="AE93" s="240"/>
      <c r="AF93" s="241"/>
      <c r="AG93" s="194"/>
      <c r="AH93" s="240"/>
      <c r="AI93" s="194"/>
      <c r="AJ93" s="240"/>
      <c r="AK93" s="241"/>
      <c r="AL93" s="194"/>
      <c r="AM93" s="240"/>
      <c r="AN93" s="194"/>
      <c r="AO93" s="240"/>
      <c r="AP93" s="241"/>
      <c r="AQ93" s="194"/>
      <c r="AR93" s="240"/>
      <c r="AS93" s="194"/>
      <c r="AT93" s="240"/>
      <c r="AU93" s="241"/>
      <c r="AV93" s="194"/>
      <c r="AW93" s="240"/>
      <c r="AX93" s="194"/>
      <c r="AY93" s="240"/>
      <c r="AZ93" s="241"/>
      <c r="BA93" s="194"/>
      <c r="BB93" s="240"/>
      <c r="BC93" s="194"/>
    </row>
    <row r="94" customFormat="false" ht="15.75" hidden="false" customHeight="true" outlineLevel="0" collapsed="false">
      <c r="X94" s="240"/>
      <c r="Z94" s="240"/>
      <c r="AA94" s="241"/>
      <c r="AC94" s="240"/>
      <c r="AE94" s="240"/>
      <c r="AF94" s="241"/>
      <c r="AG94" s="194"/>
      <c r="AH94" s="240"/>
      <c r="AI94" s="194"/>
      <c r="AJ94" s="240"/>
      <c r="AK94" s="241"/>
      <c r="AL94" s="194"/>
      <c r="AM94" s="240"/>
      <c r="AN94" s="194"/>
      <c r="AO94" s="240"/>
      <c r="AP94" s="241"/>
      <c r="AQ94" s="194"/>
      <c r="AR94" s="240"/>
      <c r="AS94" s="194"/>
      <c r="AT94" s="240"/>
      <c r="AU94" s="241"/>
      <c r="AV94" s="194"/>
      <c r="AW94" s="240"/>
      <c r="AX94" s="194"/>
      <c r="AY94" s="240"/>
      <c r="AZ94" s="241"/>
      <c r="BA94" s="194"/>
      <c r="BB94" s="240"/>
      <c r="BC94" s="194"/>
    </row>
    <row r="95" customFormat="false" ht="15.75" hidden="false" customHeight="true" outlineLevel="0" collapsed="false">
      <c r="X95" s="240"/>
      <c r="Z95" s="240"/>
      <c r="AA95" s="241"/>
      <c r="AC95" s="240"/>
      <c r="AE95" s="240"/>
      <c r="AF95" s="241"/>
      <c r="AG95" s="194"/>
      <c r="AH95" s="240"/>
      <c r="AI95" s="194"/>
      <c r="AJ95" s="240"/>
      <c r="AK95" s="241"/>
      <c r="AL95" s="194"/>
      <c r="AM95" s="240"/>
      <c r="AN95" s="194"/>
      <c r="AO95" s="240"/>
      <c r="AP95" s="241"/>
      <c r="AQ95" s="194"/>
      <c r="AR95" s="240"/>
      <c r="AS95" s="194"/>
      <c r="AT95" s="240"/>
      <c r="AU95" s="241"/>
      <c r="AV95" s="194"/>
      <c r="AW95" s="240"/>
      <c r="AX95" s="194"/>
      <c r="AY95" s="240"/>
      <c r="AZ95" s="241"/>
      <c r="BA95" s="194"/>
      <c r="BB95" s="240"/>
      <c r="BC95" s="194"/>
    </row>
    <row r="96" customFormat="false" ht="15.75" hidden="false" customHeight="true" outlineLevel="0" collapsed="false">
      <c r="X96" s="240"/>
      <c r="Z96" s="240"/>
      <c r="AA96" s="241"/>
      <c r="AC96" s="240"/>
      <c r="AE96" s="240"/>
      <c r="AF96" s="241"/>
      <c r="AG96" s="194"/>
      <c r="AH96" s="240"/>
      <c r="AI96" s="194"/>
      <c r="AJ96" s="240"/>
      <c r="AK96" s="241"/>
      <c r="AL96" s="194"/>
      <c r="AM96" s="240"/>
      <c r="AN96" s="194"/>
      <c r="AO96" s="240"/>
      <c r="AP96" s="241"/>
      <c r="AQ96" s="194"/>
      <c r="AR96" s="240"/>
      <c r="AS96" s="194"/>
      <c r="AT96" s="240"/>
      <c r="AU96" s="241"/>
      <c r="AV96" s="194"/>
      <c r="AW96" s="240"/>
      <c r="AX96" s="194"/>
      <c r="AY96" s="240"/>
      <c r="AZ96" s="241"/>
      <c r="BA96" s="194"/>
      <c r="BB96" s="240"/>
      <c r="BC96" s="194"/>
    </row>
    <row r="97" customFormat="false" ht="15.75" hidden="false" customHeight="true" outlineLevel="0" collapsed="false">
      <c r="X97" s="240"/>
      <c r="Z97" s="240"/>
      <c r="AA97" s="241"/>
      <c r="AC97" s="240"/>
      <c r="AE97" s="240"/>
      <c r="AF97" s="241"/>
      <c r="AG97" s="194"/>
      <c r="AH97" s="240"/>
      <c r="AI97" s="194"/>
      <c r="AJ97" s="240"/>
      <c r="AK97" s="241"/>
      <c r="AL97" s="194"/>
      <c r="AM97" s="240"/>
      <c r="AN97" s="194"/>
      <c r="AO97" s="240"/>
      <c r="AP97" s="241"/>
      <c r="AQ97" s="194"/>
      <c r="AR97" s="240"/>
      <c r="AS97" s="194"/>
      <c r="AT97" s="240"/>
      <c r="AU97" s="241"/>
      <c r="AV97" s="194"/>
      <c r="AW97" s="240"/>
      <c r="AX97" s="194"/>
      <c r="AY97" s="240"/>
      <c r="AZ97" s="241"/>
      <c r="BA97" s="194"/>
      <c r="BB97" s="240"/>
      <c r="BC97" s="194"/>
    </row>
    <row r="98" customFormat="false" ht="15.75" hidden="false" customHeight="true" outlineLevel="0" collapsed="false">
      <c r="X98" s="240"/>
      <c r="Z98" s="240"/>
      <c r="AA98" s="241"/>
      <c r="AC98" s="240"/>
      <c r="AE98" s="240"/>
      <c r="AF98" s="241"/>
      <c r="AG98" s="194"/>
      <c r="AH98" s="240"/>
      <c r="AI98" s="194"/>
      <c r="AJ98" s="240"/>
      <c r="AK98" s="241"/>
      <c r="AL98" s="194"/>
      <c r="AM98" s="240"/>
      <c r="AN98" s="194"/>
      <c r="AO98" s="240"/>
      <c r="AP98" s="241"/>
      <c r="AQ98" s="194"/>
      <c r="AR98" s="240"/>
      <c r="AS98" s="194"/>
      <c r="AT98" s="240"/>
      <c r="AU98" s="241"/>
      <c r="AV98" s="194"/>
      <c r="AW98" s="240"/>
      <c r="AX98" s="194"/>
      <c r="AY98" s="240"/>
      <c r="AZ98" s="241"/>
      <c r="BA98" s="194"/>
      <c r="BB98" s="240"/>
      <c r="BC98" s="194"/>
    </row>
    <row r="99" customFormat="false" ht="15.75" hidden="false" customHeight="true" outlineLevel="0" collapsed="false">
      <c r="X99" s="240"/>
      <c r="Z99" s="240"/>
      <c r="AA99" s="241"/>
      <c r="AC99" s="240"/>
      <c r="AE99" s="240"/>
      <c r="AF99" s="241"/>
      <c r="AG99" s="194"/>
      <c r="AH99" s="240"/>
      <c r="AI99" s="194"/>
      <c r="AJ99" s="240"/>
      <c r="AK99" s="241"/>
      <c r="AL99" s="194"/>
      <c r="AM99" s="240"/>
      <c r="AN99" s="194"/>
      <c r="AO99" s="240"/>
      <c r="AP99" s="241"/>
      <c r="AQ99" s="194"/>
      <c r="AR99" s="240"/>
      <c r="AS99" s="194"/>
      <c r="AT99" s="240"/>
      <c r="AU99" s="241"/>
      <c r="AV99" s="194"/>
      <c r="AW99" s="240"/>
      <c r="AX99" s="194"/>
      <c r="AY99" s="240"/>
      <c r="AZ99" s="241"/>
      <c r="BA99" s="194"/>
      <c r="BB99" s="240"/>
      <c r="BC99" s="194"/>
    </row>
    <row r="100" customFormat="false" ht="15.75" hidden="false" customHeight="true" outlineLevel="0" collapsed="false">
      <c r="X100" s="240"/>
      <c r="Z100" s="240"/>
      <c r="AA100" s="241"/>
      <c r="AC100" s="240"/>
      <c r="AE100" s="240"/>
      <c r="AF100" s="241"/>
      <c r="AG100" s="194"/>
      <c r="AH100" s="240"/>
      <c r="AI100" s="194"/>
      <c r="AJ100" s="240"/>
      <c r="AK100" s="241"/>
      <c r="AL100" s="194"/>
      <c r="AM100" s="240"/>
      <c r="AN100" s="194"/>
      <c r="AO100" s="240"/>
      <c r="AP100" s="241"/>
      <c r="AQ100" s="194"/>
      <c r="AR100" s="240"/>
      <c r="AS100" s="194"/>
      <c r="AT100" s="240"/>
      <c r="AU100" s="241"/>
      <c r="AV100" s="194"/>
      <c r="AW100" s="240"/>
      <c r="AX100" s="194"/>
      <c r="AY100" s="240"/>
      <c r="AZ100" s="241"/>
      <c r="BA100" s="194"/>
      <c r="BB100" s="240"/>
      <c r="BC100" s="194"/>
    </row>
    <row r="101" customFormat="false" ht="15.75" hidden="false" customHeight="true" outlineLevel="0" collapsed="false">
      <c r="X101" s="240"/>
      <c r="Z101" s="240"/>
      <c r="AA101" s="241"/>
      <c r="AC101" s="240"/>
      <c r="AE101" s="240"/>
      <c r="AF101" s="241"/>
      <c r="AG101" s="194"/>
      <c r="AH101" s="240"/>
      <c r="AI101" s="194"/>
      <c r="AJ101" s="240"/>
      <c r="AK101" s="241"/>
      <c r="AL101" s="194"/>
      <c r="AM101" s="240"/>
      <c r="AN101" s="194"/>
      <c r="AO101" s="240"/>
      <c r="AP101" s="241"/>
      <c r="AQ101" s="194"/>
      <c r="AR101" s="240"/>
      <c r="AS101" s="194"/>
      <c r="AT101" s="240"/>
      <c r="AU101" s="241"/>
      <c r="AV101" s="194"/>
      <c r="AW101" s="240"/>
      <c r="AX101" s="194"/>
      <c r="AY101" s="240"/>
      <c r="AZ101" s="241"/>
      <c r="BA101" s="194"/>
      <c r="BB101" s="240"/>
      <c r="BC101" s="194"/>
    </row>
    <row r="102" customFormat="false" ht="15.75" hidden="false" customHeight="true" outlineLevel="0" collapsed="false">
      <c r="X102" s="240"/>
      <c r="Z102" s="240"/>
      <c r="AA102" s="241"/>
      <c r="AC102" s="240"/>
      <c r="AE102" s="240"/>
      <c r="AF102" s="241"/>
      <c r="AG102" s="194"/>
      <c r="AH102" s="240"/>
      <c r="AI102" s="194"/>
      <c r="AJ102" s="240"/>
      <c r="AK102" s="241"/>
      <c r="AL102" s="194"/>
      <c r="AM102" s="240"/>
      <c r="AN102" s="194"/>
      <c r="AO102" s="240"/>
      <c r="AP102" s="241"/>
      <c r="AQ102" s="194"/>
      <c r="AR102" s="240"/>
      <c r="AS102" s="194"/>
      <c r="AT102" s="240"/>
      <c r="AU102" s="241"/>
      <c r="AV102" s="194"/>
      <c r="AW102" s="240"/>
      <c r="AX102" s="194"/>
      <c r="AY102" s="240"/>
      <c r="AZ102" s="241"/>
      <c r="BA102" s="194"/>
      <c r="BB102" s="240"/>
      <c r="BC102" s="194"/>
    </row>
    <row r="103" customFormat="false" ht="15.75" hidden="false" customHeight="true" outlineLevel="0" collapsed="false">
      <c r="X103" s="240"/>
      <c r="Z103" s="240"/>
      <c r="AA103" s="241"/>
      <c r="AC103" s="240"/>
      <c r="AE103" s="240"/>
      <c r="AF103" s="241"/>
      <c r="AG103" s="194"/>
      <c r="AH103" s="240"/>
      <c r="AI103" s="194"/>
      <c r="AJ103" s="240"/>
      <c r="AK103" s="241"/>
      <c r="AL103" s="194"/>
      <c r="AM103" s="240"/>
      <c r="AN103" s="194"/>
      <c r="AO103" s="240"/>
      <c r="AP103" s="241"/>
      <c r="AQ103" s="194"/>
      <c r="AR103" s="240"/>
      <c r="AS103" s="194"/>
      <c r="AT103" s="240"/>
      <c r="AU103" s="241"/>
      <c r="AV103" s="194"/>
      <c r="AW103" s="240"/>
      <c r="AX103" s="194"/>
      <c r="AY103" s="240"/>
      <c r="AZ103" s="241"/>
      <c r="BA103" s="194"/>
      <c r="BB103" s="240"/>
      <c r="BC103" s="194"/>
    </row>
    <row r="104" customFormat="false" ht="15.75" hidden="false" customHeight="true" outlineLevel="0" collapsed="false">
      <c r="X104" s="240"/>
      <c r="Z104" s="240"/>
      <c r="AA104" s="241"/>
      <c r="AC104" s="240"/>
      <c r="AE104" s="240"/>
      <c r="AF104" s="241"/>
      <c r="AG104" s="194"/>
      <c r="AH104" s="240"/>
      <c r="AI104" s="194"/>
      <c r="AJ104" s="240"/>
      <c r="AK104" s="241"/>
      <c r="AL104" s="194"/>
      <c r="AM104" s="240"/>
      <c r="AN104" s="194"/>
      <c r="AO104" s="240"/>
      <c r="AP104" s="241"/>
      <c r="AQ104" s="194"/>
      <c r="AR104" s="240"/>
      <c r="AS104" s="194"/>
      <c r="AT104" s="240"/>
      <c r="AU104" s="241"/>
      <c r="AV104" s="194"/>
      <c r="AW104" s="240"/>
      <c r="AX104" s="194"/>
      <c r="AY104" s="240"/>
      <c r="AZ104" s="241"/>
      <c r="BA104" s="194"/>
      <c r="BB104" s="240"/>
      <c r="BC104" s="194"/>
    </row>
    <row r="105" customFormat="false" ht="15.75" hidden="false" customHeight="true" outlineLevel="0" collapsed="false">
      <c r="X105" s="240"/>
      <c r="Z105" s="240"/>
      <c r="AA105" s="241"/>
      <c r="AC105" s="240"/>
      <c r="AE105" s="240"/>
      <c r="AF105" s="241"/>
      <c r="AG105" s="194"/>
      <c r="AH105" s="240"/>
      <c r="AI105" s="194"/>
      <c r="AJ105" s="240"/>
      <c r="AK105" s="241"/>
      <c r="AL105" s="194"/>
      <c r="AM105" s="240"/>
      <c r="AN105" s="194"/>
      <c r="AO105" s="240"/>
      <c r="AP105" s="241"/>
      <c r="AQ105" s="194"/>
      <c r="AR105" s="240"/>
      <c r="AS105" s="194"/>
      <c r="AT105" s="240"/>
      <c r="AU105" s="241"/>
      <c r="AV105" s="194"/>
      <c r="AW105" s="240"/>
      <c r="AX105" s="194"/>
      <c r="AY105" s="240"/>
      <c r="AZ105" s="241"/>
      <c r="BA105" s="194"/>
      <c r="BB105" s="240"/>
      <c r="BC105" s="194"/>
    </row>
    <row r="106" customFormat="false" ht="15.75" hidden="false" customHeight="true" outlineLevel="0" collapsed="false">
      <c r="X106" s="240"/>
      <c r="Z106" s="240"/>
      <c r="AA106" s="241"/>
      <c r="AC106" s="240"/>
      <c r="AE106" s="240"/>
      <c r="AF106" s="241"/>
      <c r="AG106" s="194"/>
      <c r="AH106" s="240"/>
      <c r="AI106" s="194"/>
      <c r="AJ106" s="240"/>
      <c r="AK106" s="241"/>
      <c r="AL106" s="194"/>
      <c r="AM106" s="240"/>
      <c r="AN106" s="194"/>
      <c r="AO106" s="240"/>
      <c r="AP106" s="241"/>
      <c r="AQ106" s="194"/>
      <c r="AR106" s="240"/>
      <c r="AS106" s="194"/>
      <c r="AT106" s="240"/>
      <c r="AU106" s="241"/>
      <c r="AV106" s="194"/>
      <c r="AW106" s="240"/>
      <c r="AX106" s="194"/>
      <c r="AY106" s="240"/>
      <c r="AZ106" s="241"/>
      <c r="BA106" s="194"/>
      <c r="BB106" s="240"/>
      <c r="BC106" s="194"/>
    </row>
    <row r="107" customFormat="false" ht="15.75" hidden="false" customHeight="true" outlineLevel="0" collapsed="false">
      <c r="X107" s="240"/>
      <c r="Z107" s="240"/>
      <c r="AA107" s="241"/>
      <c r="AC107" s="240"/>
      <c r="AE107" s="240"/>
      <c r="AF107" s="241"/>
      <c r="AG107" s="194"/>
      <c r="AH107" s="240"/>
      <c r="AI107" s="194"/>
      <c r="AJ107" s="240"/>
      <c r="AK107" s="241"/>
      <c r="AL107" s="194"/>
      <c r="AM107" s="240"/>
      <c r="AN107" s="194"/>
      <c r="AO107" s="240"/>
      <c r="AP107" s="241"/>
      <c r="AQ107" s="194"/>
      <c r="AR107" s="240"/>
      <c r="AS107" s="194"/>
      <c r="AT107" s="240"/>
      <c r="AU107" s="241"/>
      <c r="AV107" s="194"/>
      <c r="AW107" s="240"/>
      <c r="AX107" s="194"/>
      <c r="AY107" s="240"/>
      <c r="AZ107" s="241"/>
      <c r="BA107" s="194"/>
      <c r="BB107" s="240"/>
      <c r="BC107" s="194"/>
    </row>
    <row r="108" customFormat="false" ht="15.75" hidden="false" customHeight="true" outlineLevel="0" collapsed="false">
      <c r="X108" s="240"/>
      <c r="Z108" s="240"/>
      <c r="AA108" s="241"/>
      <c r="AC108" s="240"/>
      <c r="AE108" s="240"/>
      <c r="AF108" s="241"/>
      <c r="AG108" s="194"/>
      <c r="AH108" s="240"/>
      <c r="AI108" s="194"/>
      <c r="AJ108" s="240"/>
      <c r="AK108" s="241"/>
      <c r="AL108" s="194"/>
      <c r="AM108" s="240"/>
      <c r="AN108" s="194"/>
      <c r="AO108" s="240"/>
      <c r="AP108" s="241"/>
      <c r="AQ108" s="194"/>
      <c r="AR108" s="240"/>
      <c r="AS108" s="194"/>
      <c r="AT108" s="240"/>
      <c r="AU108" s="241"/>
      <c r="AV108" s="194"/>
      <c r="AW108" s="240"/>
      <c r="AX108" s="194"/>
      <c r="AY108" s="240"/>
      <c r="AZ108" s="241"/>
      <c r="BA108" s="194"/>
      <c r="BB108" s="240"/>
      <c r="BC108" s="194"/>
    </row>
    <row r="109" customFormat="false" ht="15.75" hidden="false" customHeight="true" outlineLevel="0" collapsed="false">
      <c r="X109" s="240"/>
      <c r="Z109" s="240"/>
      <c r="AA109" s="241"/>
      <c r="AC109" s="240"/>
      <c r="AE109" s="240"/>
      <c r="AF109" s="241"/>
      <c r="AG109" s="194"/>
      <c r="AH109" s="240"/>
      <c r="AI109" s="194"/>
      <c r="AJ109" s="240"/>
      <c r="AK109" s="241"/>
      <c r="AL109" s="194"/>
      <c r="AM109" s="240"/>
      <c r="AN109" s="194"/>
      <c r="AO109" s="240"/>
      <c r="AP109" s="241"/>
      <c r="AQ109" s="194"/>
      <c r="AR109" s="240"/>
      <c r="AS109" s="194"/>
      <c r="AT109" s="240"/>
      <c r="AU109" s="241"/>
      <c r="AV109" s="194"/>
      <c r="AW109" s="240"/>
      <c r="AX109" s="194"/>
      <c r="AY109" s="240"/>
      <c r="AZ109" s="241"/>
      <c r="BA109" s="194"/>
      <c r="BB109" s="240"/>
      <c r="BC109" s="194"/>
    </row>
    <row r="110" customFormat="false" ht="15.75" hidden="false" customHeight="true" outlineLevel="0" collapsed="false">
      <c r="X110" s="240"/>
      <c r="Z110" s="240"/>
      <c r="AA110" s="241"/>
      <c r="AC110" s="240"/>
      <c r="AE110" s="240"/>
      <c r="AF110" s="241"/>
      <c r="AG110" s="194"/>
      <c r="AH110" s="240"/>
      <c r="AI110" s="194"/>
      <c r="AJ110" s="240"/>
      <c r="AK110" s="241"/>
      <c r="AL110" s="194"/>
      <c r="AM110" s="240"/>
      <c r="AN110" s="194"/>
      <c r="AO110" s="240"/>
      <c r="AP110" s="241"/>
      <c r="AQ110" s="194"/>
      <c r="AR110" s="240"/>
      <c r="AS110" s="194"/>
      <c r="AT110" s="240"/>
      <c r="AU110" s="241"/>
      <c r="AV110" s="194"/>
      <c r="AW110" s="240"/>
      <c r="AX110" s="194"/>
      <c r="AY110" s="240"/>
      <c r="AZ110" s="241"/>
      <c r="BA110" s="194"/>
      <c r="BB110" s="240"/>
      <c r="BC110" s="194"/>
    </row>
    <row r="111" customFormat="false" ht="15.75" hidden="false" customHeight="true" outlineLevel="0" collapsed="false">
      <c r="X111" s="240"/>
      <c r="Z111" s="240"/>
      <c r="AA111" s="241"/>
      <c r="AC111" s="240"/>
      <c r="AE111" s="240"/>
      <c r="AF111" s="241"/>
      <c r="AG111" s="194"/>
      <c r="AH111" s="240"/>
      <c r="AI111" s="194"/>
      <c r="AJ111" s="240"/>
      <c r="AK111" s="241"/>
      <c r="AL111" s="194"/>
      <c r="AM111" s="240"/>
      <c r="AN111" s="194"/>
      <c r="AO111" s="240"/>
      <c r="AP111" s="241"/>
      <c r="AQ111" s="194"/>
      <c r="AR111" s="240"/>
      <c r="AS111" s="194"/>
      <c r="AT111" s="240"/>
      <c r="AU111" s="241"/>
      <c r="AV111" s="194"/>
      <c r="AW111" s="240"/>
      <c r="AX111" s="194"/>
      <c r="AY111" s="240"/>
      <c r="AZ111" s="241"/>
      <c r="BA111" s="194"/>
      <c r="BB111" s="240"/>
      <c r="BC111" s="194"/>
    </row>
    <row r="112" customFormat="false" ht="15.75" hidden="false" customHeight="true" outlineLevel="0" collapsed="false">
      <c r="X112" s="240"/>
      <c r="Z112" s="240"/>
      <c r="AA112" s="241"/>
      <c r="AC112" s="240"/>
      <c r="AE112" s="240"/>
      <c r="AF112" s="241"/>
      <c r="AG112" s="194"/>
      <c r="AH112" s="240"/>
      <c r="AI112" s="194"/>
      <c r="AJ112" s="240"/>
      <c r="AK112" s="241"/>
      <c r="AL112" s="194"/>
      <c r="AM112" s="240"/>
      <c r="AN112" s="194"/>
      <c r="AO112" s="240"/>
      <c r="AP112" s="241"/>
      <c r="AQ112" s="194"/>
      <c r="AR112" s="240"/>
      <c r="AS112" s="194"/>
      <c r="AT112" s="240"/>
      <c r="AU112" s="241"/>
      <c r="AV112" s="194"/>
      <c r="AW112" s="240"/>
      <c r="AX112" s="194"/>
      <c r="AY112" s="240"/>
      <c r="AZ112" s="241"/>
      <c r="BA112" s="194"/>
      <c r="BB112" s="240"/>
      <c r="BC112" s="194"/>
    </row>
    <row r="113" customFormat="false" ht="15.75" hidden="false" customHeight="true" outlineLevel="0" collapsed="false">
      <c r="X113" s="240"/>
      <c r="Z113" s="240"/>
      <c r="AA113" s="241"/>
      <c r="AC113" s="240"/>
      <c r="AE113" s="240"/>
      <c r="AF113" s="241"/>
      <c r="AG113" s="194"/>
      <c r="AH113" s="240"/>
      <c r="AI113" s="194"/>
      <c r="AJ113" s="240"/>
      <c r="AK113" s="241"/>
      <c r="AL113" s="194"/>
      <c r="AM113" s="240"/>
      <c r="AN113" s="194"/>
      <c r="AO113" s="240"/>
      <c r="AP113" s="241"/>
      <c r="AQ113" s="194"/>
      <c r="AR113" s="240"/>
      <c r="AS113" s="194"/>
      <c r="AT113" s="240"/>
      <c r="AU113" s="241"/>
      <c r="AV113" s="194"/>
      <c r="AW113" s="240"/>
      <c r="AX113" s="194"/>
      <c r="AY113" s="240"/>
      <c r="AZ113" s="241"/>
      <c r="BA113" s="194"/>
      <c r="BB113" s="240"/>
      <c r="BC113" s="194"/>
    </row>
    <row r="114" customFormat="false" ht="15.75" hidden="false" customHeight="true" outlineLevel="0" collapsed="false">
      <c r="X114" s="240"/>
      <c r="Z114" s="240"/>
      <c r="AA114" s="241"/>
      <c r="AC114" s="240"/>
      <c r="AE114" s="240"/>
      <c r="AF114" s="241"/>
      <c r="AG114" s="194"/>
      <c r="AH114" s="240"/>
      <c r="AI114" s="194"/>
      <c r="AJ114" s="240"/>
      <c r="AK114" s="241"/>
      <c r="AL114" s="194"/>
      <c r="AM114" s="240"/>
      <c r="AN114" s="194"/>
      <c r="AO114" s="240"/>
      <c r="AP114" s="241"/>
      <c r="AQ114" s="194"/>
      <c r="AR114" s="240"/>
      <c r="AS114" s="194"/>
      <c r="AT114" s="240"/>
      <c r="AU114" s="241"/>
      <c r="AV114" s="194"/>
      <c r="AW114" s="240"/>
      <c r="AX114" s="194"/>
      <c r="AY114" s="240"/>
      <c r="AZ114" s="241"/>
      <c r="BA114" s="194"/>
      <c r="BB114" s="240"/>
      <c r="BC114" s="194"/>
    </row>
    <row r="115" customFormat="false" ht="15.75" hidden="false" customHeight="true" outlineLevel="0" collapsed="false">
      <c r="X115" s="240"/>
      <c r="Z115" s="240"/>
      <c r="AA115" s="241"/>
      <c r="AC115" s="240"/>
      <c r="AE115" s="240"/>
      <c r="AF115" s="241"/>
      <c r="AG115" s="194"/>
      <c r="AH115" s="240"/>
      <c r="AI115" s="194"/>
      <c r="AJ115" s="240"/>
      <c r="AK115" s="241"/>
      <c r="AL115" s="194"/>
      <c r="AM115" s="240"/>
      <c r="AN115" s="194"/>
      <c r="AO115" s="240"/>
      <c r="AP115" s="241"/>
      <c r="AQ115" s="194"/>
      <c r="AR115" s="240"/>
      <c r="AS115" s="194"/>
      <c r="AT115" s="240"/>
      <c r="AU115" s="241"/>
      <c r="AV115" s="194"/>
      <c r="AW115" s="240"/>
      <c r="AX115" s="194"/>
      <c r="AY115" s="240"/>
      <c r="AZ115" s="241"/>
      <c r="BA115" s="194"/>
      <c r="BB115" s="240"/>
      <c r="BC115" s="194"/>
    </row>
    <row r="116" customFormat="false" ht="15.75" hidden="false" customHeight="true" outlineLevel="0" collapsed="false">
      <c r="X116" s="240"/>
      <c r="Z116" s="240"/>
      <c r="AA116" s="241"/>
      <c r="AC116" s="240"/>
      <c r="AE116" s="240"/>
      <c r="AF116" s="241"/>
      <c r="AG116" s="194"/>
      <c r="AH116" s="240"/>
      <c r="AI116" s="194"/>
      <c r="AJ116" s="240"/>
      <c r="AK116" s="241"/>
      <c r="AL116" s="194"/>
      <c r="AM116" s="240"/>
      <c r="AN116" s="194"/>
      <c r="AO116" s="240"/>
      <c r="AP116" s="241"/>
      <c r="AQ116" s="194"/>
      <c r="AR116" s="240"/>
      <c r="AS116" s="194"/>
      <c r="AT116" s="240"/>
      <c r="AU116" s="241"/>
      <c r="AV116" s="194"/>
      <c r="AW116" s="240"/>
      <c r="AX116" s="194"/>
      <c r="AY116" s="240"/>
      <c r="AZ116" s="241"/>
      <c r="BA116" s="194"/>
      <c r="BB116" s="240"/>
      <c r="BC116" s="194"/>
    </row>
    <row r="117" customFormat="false" ht="15.75" hidden="false" customHeight="true" outlineLevel="0" collapsed="false">
      <c r="X117" s="240"/>
      <c r="Z117" s="240"/>
      <c r="AA117" s="241"/>
      <c r="AC117" s="240"/>
      <c r="AE117" s="240"/>
      <c r="AF117" s="241"/>
      <c r="AG117" s="194"/>
      <c r="AH117" s="240"/>
      <c r="AI117" s="194"/>
      <c r="AJ117" s="240"/>
      <c r="AK117" s="241"/>
      <c r="AL117" s="194"/>
      <c r="AM117" s="240"/>
      <c r="AN117" s="194"/>
      <c r="AO117" s="240"/>
      <c r="AP117" s="241"/>
      <c r="AQ117" s="194"/>
      <c r="AR117" s="240"/>
      <c r="AS117" s="194"/>
      <c r="AT117" s="240"/>
      <c r="AU117" s="241"/>
      <c r="AV117" s="194"/>
      <c r="AW117" s="240"/>
      <c r="AX117" s="194"/>
      <c r="AY117" s="240"/>
      <c r="AZ117" s="241"/>
      <c r="BA117" s="194"/>
      <c r="BB117" s="240"/>
      <c r="BC117" s="194"/>
    </row>
    <row r="118" customFormat="false" ht="15.75" hidden="false" customHeight="true" outlineLevel="0" collapsed="false">
      <c r="X118" s="240"/>
      <c r="Z118" s="240"/>
      <c r="AA118" s="241"/>
      <c r="AC118" s="240"/>
      <c r="AE118" s="240"/>
      <c r="AF118" s="241"/>
      <c r="AG118" s="194"/>
      <c r="AH118" s="240"/>
      <c r="AI118" s="194"/>
      <c r="AJ118" s="240"/>
      <c r="AK118" s="241"/>
      <c r="AL118" s="194"/>
      <c r="AM118" s="240"/>
      <c r="AN118" s="194"/>
      <c r="AO118" s="240"/>
      <c r="AP118" s="241"/>
      <c r="AQ118" s="194"/>
      <c r="AR118" s="240"/>
      <c r="AS118" s="194"/>
      <c r="AT118" s="240"/>
      <c r="AU118" s="241"/>
      <c r="AV118" s="194"/>
      <c r="AW118" s="240"/>
      <c r="AX118" s="194"/>
      <c r="AY118" s="240"/>
      <c r="AZ118" s="241"/>
      <c r="BA118" s="194"/>
      <c r="BB118" s="240"/>
      <c r="BC118" s="194"/>
    </row>
    <row r="119" customFormat="false" ht="15.75" hidden="false" customHeight="true" outlineLevel="0" collapsed="false">
      <c r="X119" s="240"/>
      <c r="Z119" s="240"/>
      <c r="AA119" s="241"/>
      <c r="AC119" s="240"/>
      <c r="AE119" s="240"/>
      <c r="AF119" s="241"/>
      <c r="AG119" s="194"/>
      <c r="AH119" s="240"/>
      <c r="AI119" s="194"/>
      <c r="AJ119" s="240"/>
      <c r="AK119" s="241"/>
      <c r="AL119" s="194"/>
      <c r="AM119" s="240"/>
      <c r="AN119" s="194"/>
      <c r="AO119" s="240"/>
      <c r="AP119" s="241"/>
      <c r="AQ119" s="194"/>
      <c r="AR119" s="240"/>
      <c r="AS119" s="194"/>
      <c r="AT119" s="240"/>
      <c r="AU119" s="241"/>
      <c r="AV119" s="194"/>
      <c r="AW119" s="240"/>
      <c r="AX119" s="194"/>
      <c r="AY119" s="240"/>
      <c r="AZ119" s="241"/>
      <c r="BA119" s="194"/>
      <c r="BB119" s="240"/>
      <c r="BC119" s="194"/>
    </row>
    <row r="120" customFormat="false" ht="15.75" hidden="false" customHeight="true" outlineLevel="0" collapsed="false">
      <c r="X120" s="240"/>
      <c r="Z120" s="240"/>
      <c r="AA120" s="241"/>
      <c r="AC120" s="240"/>
      <c r="AE120" s="240"/>
      <c r="AF120" s="241"/>
      <c r="AG120" s="194"/>
      <c r="AH120" s="240"/>
      <c r="AI120" s="194"/>
      <c r="AJ120" s="240"/>
      <c r="AK120" s="241"/>
      <c r="AL120" s="194"/>
      <c r="AM120" s="240"/>
      <c r="AN120" s="194"/>
      <c r="AO120" s="240"/>
      <c r="AP120" s="241"/>
      <c r="AQ120" s="194"/>
      <c r="AR120" s="240"/>
      <c r="AS120" s="194"/>
      <c r="AT120" s="240"/>
      <c r="AU120" s="241"/>
      <c r="AV120" s="194"/>
      <c r="AW120" s="240"/>
      <c r="AX120" s="194"/>
      <c r="AY120" s="240"/>
      <c r="AZ120" s="241"/>
      <c r="BA120" s="194"/>
      <c r="BB120" s="240"/>
      <c r="BC120" s="194"/>
    </row>
    <row r="121" customFormat="false" ht="15.75" hidden="false" customHeight="true" outlineLevel="0" collapsed="false">
      <c r="X121" s="240"/>
      <c r="Z121" s="240"/>
      <c r="AA121" s="241"/>
      <c r="AC121" s="240"/>
      <c r="AE121" s="240"/>
      <c r="AF121" s="241"/>
      <c r="AG121" s="194"/>
      <c r="AH121" s="240"/>
      <c r="AI121" s="194"/>
      <c r="AJ121" s="240"/>
      <c r="AK121" s="241"/>
      <c r="AL121" s="194"/>
      <c r="AM121" s="240"/>
      <c r="AN121" s="194"/>
      <c r="AO121" s="240"/>
      <c r="AP121" s="241"/>
      <c r="AQ121" s="194"/>
      <c r="AR121" s="240"/>
      <c r="AS121" s="194"/>
      <c r="AT121" s="240"/>
      <c r="AU121" s="241"/>
      <c r="AV121" s="194"/>
      <c r="AW121" s="240"/>
      <c r="AX121" s="194"/>
      <c r="AY121" s="240"/>
      <c r="AZ121" s="241"/>
      <c r="BA121" s="194"/>
      <c r="BB121" s="240"/>
      <c r="BC121" s="194"/>
    </row>
    <row r="122" customFormat="false" ht="15.75" hidden="false" customHeight="true" outlineLevel="0" collapsed="false">
      <c r="X122" s="240"/>
      <c r="Z122" s="240"/>
      <c r="AA122" s="241"/>
      <c r="AC122" s="240"/>
      <c r="AE122" s="240"/>
      <c r="AF122" s="241"/>
      <c r="AG122" s="194"/>
      <c r="AH122" s="240"/>
      <c r="AI122" s="194"/>
      <c r="AJ122" s="240"/>
      <c r="AK122" s="241"/>
      <c r="AL122" s="194"/>
      <c r="AM122" s="240"/>
      <c r="AN122" s="194"/>
      <c r="AO122" s="240"/>
      <c r="AP122" s="241"/>
      <c r="AQ122" s="194"/>
      <c r="AR122" s="240"/>
      <c r="AS122" s="194"/>
      <c r="AT122" s="240"/>
      <c r="AU122" s="241"/>
      <c r="AV122" s="194"/>
      <c r="AW122" s="240"/>
      <c r="AX122" s="194"/>
      <c r="AY122" s="240"/>
      <c r="AZ122" s="241"/>
      <c r="BA122" s="194"/>
      <c r="BB122" s="240"/>
      <c r="BC122" s="194"/>
    </row>
    <row r="123" customFormat="false" ht="15.75" hidden="false" customHeight="true" outlineLevel="0" collapsed="false">
      <c r="X123" s="240"/>
      <c r="Z123" s="240"/>
      <c r="AA123" s="241"/>
      <c r="AC123" s="240"/>
      <c r="AE123" s="240"/>
      <c r="AF123" s="241"/>
      <c r="AG123" s="194"/>
      <c r="AH123" s="240"/>
      <c r="AI123" s="194"/>
      <c r="AJ123" s="240"/>
      <c r="AK123" s="241"/>
      <c r="AL123" s="194"/>
      <c r="AM123" s="240"/>
      <c r="AN123" s="194"/>
      <c r="AO123" s="240"/>
      <c r="AP123" s="241"/>
      <c r="AQ123" s="194"/>
      <c r="AR123" s="240"/>
      <c r="AS123" s="194"/>
      <c r="AT123" s="240"/>
      <c r="AU123" s="241"/>
      <c r="AV123" s="194"/>
      <c r="AW123" s="240"/>
      <c r="AX123" s="194"/>
      <c r="AY123" s="240"/>
      <c r="AZ123" s="241"/>
      <c r="BA123" s="194"/>
      <c r="BB123" s="240"/>
      <c r="BC123" s="194"/>
    </row>
    <row r="124" customFormat="false" ht="15.75" hidden="false" customHeight="true" outlineLevel="0" collapsed="false">
      <c r="X124" s="240"/>
      <c r="Z124" s="240"/>
      <c r="AA124" s="241"/>
      <c r="AC124" s="240"/>
      <c r="AE124" s="240"/>
      <c r="AF124" s="241"/>
      <c r="AG124" s="194"/>
      <c r="AH124" s="240"/>
      <c r="AI124" s="194"/>
      <c r="AJ124" s="240"/>
      <c r="AK124" s="241"/>
      <c r="AL124" s="194"/>
      <c r="AM124" s="240"/>
      <c r="AN124" s="194"/>
      <c r="AO124" s="240"/>
      <c r="AP124" s="241"/>
      <c r="AQ124" s="194"/>
      <c r="AR124" s="240"/>
      <c r="AS124" s="194"/>
      <c r="AT124" s="240"/>
      <c r="AU124" s="241"/>
      <c r="AV124" s="194"/>
      <c r="AW124" s="240"/>
      <c r="AX124" s="194"/>
      <c r="AY124" s="240"/>
      <c r="AZ124" s="241"/>
      <c r="BA124" s="194"/>
      <c r="BB124" s="240"/>
      <c r="BC124" s="194"/>
    </row>
    <row r="125" customFormat="false" ht="15.75" hidden="false" customHeight="true" outlineLevel="0" collapsed="false">
      <c r="X125" s="240"/>
      <c r="Z125" s="240"/>
      <c r="AA125" s="241"/>
      <c r="AC125" s="240"/>
      <c r="AE125" s="240"/>
      <c r="AF125" s="241"/>
      <c r="AG125" s="194"/>
      <c r="AH125" s="240"/>
      <c r="AI125" s="194"/>
      <c r="AJ125" s="240"/>
      <c r="AK125" s="241"/>
      <c r="AL125" s="194"/>
      <c r="AM125" s="240"/>
      <c r="AN125" s="194"/>
      <c r="AO125" s="240"/>
      <c r="AP125" s="241"/>
      <c r="AQ125" s="194"/>
      <c r="AR125" s="240"/>
      <c r="AS125" s="194"/>
      <c r="AT125" s="240"/>
      <c r="AU125" s="241"/>
      <c r="AV125" s="194"/>
      <c r="AW125" s="240"/>
      <c r="AX125" s="194"/>
      <c r="AY125" s="240"/>
      <c r="AZ125" s="241"/>
      <c r="BA125" s="194"/>
      <c r="BB125" s="240"/>
      <c r="BC125" s="194"/>
    </row>
    <row r="126" customFormat="false" ht="15.75" hidden="false" customHeight="true" outlineLevel="0" collapsed="false">
      <c r="X126" s="240"/>
      <c r="Z126" s="240"/>
      <c r="AA126" s="241"/>
      <c r="AC126" s="240"/>
      <c r="AE126" s="240"/>
      <c r="AF126" s="241"/>
      <c r="AG126" s="194"/>
      <c r="AH126" s="240"/>
      <c r="AI126" s="194"/>
      <c r="AJ126" s="240"/>
      <c r="AK126" s="241"/>
      <c r="AL126" s="194"/>
      <c r="AM126" s="240"/>
      <c r="AN126" s="194"/>
      <c r="AO126" s="240"/>
      <c r="AP126" s="241"/>
      <c r="AQ126" s="194"/>
      <c r="AR126" s="240"/>
      <c r="AS126" s="194"/>
      <c r="AT126" s="240"/>
      <c r="AU126" s="241"/>
      <c r="AV126" s="194"/>
      <c r="AW126" s="240"/>
      <c r="AX126" s="194"/>
      <c r="AY126" s="240"/>
      <c r="AZ126" s="241"/>
      <c r="BA126" s="194"/>
      <c r="BB126" s="240"/>
      <c r="BC126" s="194"/>
    </row>
    <row r="127" customFormat="false" ht="15.75" hidden="false" customHeight="true" outlineLevel="0" collapsed="false">
      <c r="X127" s="240"/>
      <c r="Z127" s="240"/>
      <c r="AA127" s="241"/>
      <c r="AC127" s="240"/>
      <c r="AE127" s="240"/>
      <c r="AF127" s="241"/>
      <c r="AG127" s="194"/>
      <c r="AH127" s="240"/>
      <c r="AI127" s="194"/>
      <c r="AJ127" s="240"/>
      <c r="AK127" s="241"/>
      <c r="AL127" s="194"/>
      <c r="AM127" s="240"/>
      <c r="AN127" s="194"/>
      <c r="AO127" s="240"/>
      <c r="AP127" s="241"/>
      <c r="AQ127" s="194"/>
      <c r="AR127" s="240"/>
      <c r="AS127" s="194"/>
      <c r="AT127" s="240"/>
      <c r="AU127" s="241"/>
      <c r="AV127" s="194"/>
      <c r="AW127" s="240"/>
      <c r="AX127" s="194"/>
      <c r="AY127" s="240"/>
      <c r="AZ127" s="241"/>
      <c r="BA127" s="194"/>
      <c r="BB127" s="240"/>
      <c r="BC127" s="194"/>
    </row>
    <row r="128" customFormat="false" ht="15.75" hidden="false" customHeight="true" outlineLevel="0" collapsed="false">
      <c r="X128" s="240"/>
      <c r="Z128" s="240"/>
      <c r="AA128" s="241"/>
      <c r="AC128" s="240"/>
      <c r="AE128" s="240"/>
      <c r="AF128" s="241"/>
      <c r="AG128" s="194"/>
      <c r="AH128" s="240"/>
      <c r="AI128" s="194"/>
      <c r="AJ128" s="240"/>
      <c r="AK128" s="241"/>
      <c r="AL128" s="194"/>
      <c r="AM128" s="240"/>
      <c r="AN128" s="194"/>
      <c r="AO128" s="240"/>
      <c r="AP128" s="241"/>
      <c r="AQ128" s="194"/>
      <c r="AR128" s="240"/>
      <c r="AS128" s="194"/>
      <c r="AT128" s="240"/>
      <c r="AU128" s="241"/>
      <c r="AV128" s="194"/>
      <c r="AW128" s="240"/>
      <c r="AX128" s="194"/>
      <c r="AY128" s="240"/>
      <c r="AZ128" s="241"/>
      <c r="BA128" s="194"/>
      <c r="BB128" s="240"/>
      <c r="BC128" s="194"/>
    </row>
    <row r="129" customFormat="false" ht="15.75" hidden="false" customHeight="true" outlineLevel="0" collapsed="false">
      <c r="X129" s="240"/>
      <c r="Z129" s="240"/>
      <c r="AA129" s="241"/>
      <c r="AC129" s="240"/>
      <c r="AE129" s="240"/>
      <c r="AF129" s="241"/>
      <c r="AG129" s="194"/>
      <c r="AH129" s="240"/>
      <c r="AI129" s="194"/>
      <c r="AJ129" s="240"/>
      <c r="AK129" s="241"/>
      <c r="AL129" s="194"/>
      <c r="AM129" s="240"/>
      <c r="AN129" s="194"/>
      <c r="AO129" s="240"/>
      <c r="AP129" s="241"/>
      <c r="AQ129" s="194"/>
      <c r="AR129" s="240"/>
      <c r="AS129" s="194"/>
      <c r="AT129" s="240"/>
      <c r="AU129" s="241"/>
      <c r="AV129" s="194"/>
      <c r="AW129" s="240"/>
      <c r="AX129" s="194"/>
      <c r="AY129" s="240"/>
      <c r="AZ129" s="241"/>
      <c r="BA129" s="194"/>
      <c r="BB129" s="240"/>
      <c r="BC129" s="194"/>
    </row>
    <row r="130" customFormat="false" ht="15.75" hidden="false" customHeight="true" outlineLevel="0" collapsed="false">
      <c r="X130" s="240"/>
      <c r="Z130" s="240"/>
      <c r="AA130" s="241"/>
      <c r="AC130" s="240"/>
      <c r="AE130" s="240"/>
      <c r="AF130" s="241"/>
      <c r="AG130" s="194"/>
      <c r="AH130" s="240"/>
      <c r="AI130" s="194"/>
      <c r="AJ130" s="240"/>
      <c r="AK130" s="241"/>
      <c r="AL130" s="194"/>
      <c r="AM130" s="240"/>
      <c r="AN130" s="194"/>
      <c r="AO130" s="240"/>
      <c r="AP130" s="241"/>
      <c r="AQ130" s="194"/>
      <c r="AR130" s="240"/>
      <c r="AS130" s="194"/>
      <c r="AT130" s="240"/>
      <c r="AU130" s="241"/>
      <c r="AV130" s="194"/>
      <c r="AW130" s="240"/>
      <c r="AX130" s="194"/>
      <c r="AY130" s="240"/>
      <c r="AZ130" s="241"/>
      <c r="BA130" s="194"/>
      <c r="BB130" s="240"/>
      <c r="BC130" s="194"/>
    </row>
    <row r="131" customFormat="false" ht="15.75" hidden="false" customHeight="true" outlineLevel="0" collapsed="false">
      <c r="X131" s="240"/>
      <c r="Z131" s="240"/>
      <c r="AA131" s="241"/>
      <c r="AC131" s="240"/>
      <c r="AE131" s="240"/>
      <c r="AF131" s="241"/>
      <c r="AG131" s="194"/>
      <c r="AH131" s="240"/>
      <c r="AI131" s="194"/>
      <c r="AJ131" s="240"/>
      <c r="AK131" s="241"/>
      <c r="AL131" s="194"/>
      <c r="AM131" s="240"/>
      <c r="AN131" s="194"/>
      <c r="AO131" s="240"/>
      <c r="AP131" s="241"/>
      <c r="AQ131" s="194"/>
      <c r="AR131" s="240"/>
      <c r="AS131" s="194"/>
      <c r="AT131" s="240"/>
      <c r="AU131" s="241"/>
      <c r="AV131" s="194"/>
      <c r="AW131" s="240"/>
      <c r="AX131" s="194"/>
      <c r="AY131" s="240"/>
      <c r="AZ131" s="241"/>
      <c r="BA131" s="194"/>
      <c r="BB131" s="240"/>
      <c r="BC131" s="194"/>
    </row>
    <row r="132" customFormat="false" ht="15.75" hidden="false" customHeight="true" outlineLevel="0" collapsed="false">
      <c r="X132" s="240"/>
      <c r="Z132" s="240"/>
      <c r="AA132" s="241"/>
      <c r="AC132" s="240"/>
      <c r="AE132" s="240"/>
      <c r="AF132" s="241"/>
      <c r="AG132" s="194"/>
      <c r="AH132" s="240"/>
      <c r="AI132" s="194"/>
      <c r="AJ132" s="240"/>
      <c r="AK132" s="241"/>
      <c r="AL132" s="194"/>
      <c r="AM132" s="240"/>
      <c r="AN132" s="194"/>
      <c r="AO132" s="240"/>
      <c r="AP132" s="241"/>
      <c r="AQ132" s="194"/>
      <c r="AR132" s="240"/>
      <c r="AS132" s="194"/>
      <c r="AT132" s="240"/>
      <c r="AU132" s="241"/>
      <c r="AV132" s="194"/>
      <c r="AW132" s="240"/>
      <c r="AX132" s="194"/>
      <c r="AY132" s="240"/>
      <c r="AZ132" s="241"/>
      <c r="BA132" s="194"/>
      <c r="BB132" s="240"/>
      <c r="BC132" s="194"/>
    </row>
    <row r="133" customFormat="false" ht="15.75" hidden="false" customHeight="true" outlineLevel="0" collapsed="false">
      <c r="X133" s="240"/>
      <c r="Z133" s="240"/>
      <c r="AA133" s="241"/>
      <c r="AC133" s="240"/>
      <c r="AE133" s="240"/>
      <c r="AF133" s="241"/>
      <c r="AG133" s="194"/>
      <c r="AH133" s="240"/>
      <c r="AI133" s="194"/>
      <c r="AJ133" s="240"/>
      <c r="AK133" s="241"/>
      <c r="AL133" s="194"/>
      <c r="AM133" s="240"/>
      <c r="AN133" s="194"/>
      <c r="AO133" s="240"/>
      <c r="AP133" s="241"/>
      <c r="AQ133" s="194"/>
      <c r="AR133" s="240"/>
      <c r="AS133" s="194"/>
      <c r="AT133" s="240"/>
      <c r="AU133" s="241"/>
      <c r="AV133" s="194"/>
      <c r="AW133" s="240"/>
      <c r="AX133" s="194"/>
      <c r="AY133" s="240"/>
      <c r="AZ133" s="241"/>
      <c r="BA133" s="194"/>
      <c r="BB133" s="240"/>
      <c r="BC133" s="194"/>
    </row>
    <row r="134" customFormat="false" ht="15.75" hidden="false" customHeight="true" outlineLevel="0" collapsed="false">
      <c r="X134" s="240"/>
      <c r="Z134" s="240"/>
      <c r="AA134" s="241"/>
      <c r="AC134" s="240"/>
      <c r="AE134" s="240"/>
      <c r="AF134" s="241"/>
      <c r="AG134" s="194"/>
      <c r="AH134" s="240"/>
      <c r="AI134" s="194"/>
      <c r="AJ134" s="240"/>
      <c r="AK134" s="241"/>
      <c r="AL134" s="194"/>
      <c r="AM134" s="240"/>
      <c r="AN134" s="194"/>
      <c r="AO134" s="240"/>
      <c r="AP134" s="241"/>
      <c r="AQ134" s="194"/>
      <c r="AR134" s="240"/>
      <c r="AS134" s="194"/>
      <c r="AT134" s="240"/>
      <c r="AU134" s="241"/>
      <c r="AV134" s="194"/>
      <c r="AW134" s="240"/>
      <c r="AX134" s="194"/>
      <c r="AY134" s="240"/>
      <c r="AZ134" s="241"/>
      <c r="BA134" s="194"/>
      <c r="BB134" s="240"/>
      <c r="BC134" s="194"/>
    </row>
    <row r="135" customFormat="false" ht="15.75" hidden="false" customHeight="true" outlineLevel="0" collapsed="false">
      <c r="X135" s="240"/>
      <c r="Z135" s="240"/>
      <c r="AA135" s="241"/>
      <c r="AC135" s="240"/>
      <c r="AE135" s="240"/>
      <c r="AF135" s="241"/>
      <c r="AG135" s="194"/>
      <c r="AH135" s="240"/>
      <c r="AI135" s="194"/>
      <c r="AJ135" s="240"/>
      <c r="AK135" s="241"/>
      <c r="AL135" s="194"/>
      <c r="AM135" s="240"/>
      <c r="AN135" s="194"/>
      <c r="AO135" s="240"/>
      <c r="AP135" s="241"/>
      <c r="AQ135" s="194"/>
      <c r="AR135" s="240"/>
      <c r="AS135" s="194"/>
      <c r="AT135" s="240"/>
      <c r="AU135" s="241"/>
      <c r="AV135" s="194"/>
      <c r="AW135" s="240"/>
      <c r="AX135" s="194"/>
      <c r="AY135" s="240"/>
      <c r="AZ135" s="241"/>
      <c r="BA135" s="194"/>
      <c r="BB135" s="240"/>
      <c r="BC135" s="194"/>
    </row>
    <row r="136" customFormat="false" ht="15.75" hidden="false" customHeight="true" outlineLevel="0" collapsed="false">
      <c r="X136" s="240"/>
      <c r="Z136" s="240"/>
      <c r="AA136" s="241"/>
      <c r="AC136" s="240"/>
      <c r="AE136" s="240"/>
      <c r="AF136" s="241"/>
      <c r="AG136" s="194"/>
      <c r="AH136" s="240"/>
      <c r="AI136" s="194"/>
      <c r="AJ136" s="240"/>
      <c r="AK136" s="241"/>
      <c r="AL136" s="194"/>
      <c r="AM136" s="240"/>
      <c r="AN136" s="194"/>
      <c r="AO136" s="240"/>
      <c r="AP136" s="241"/>
      <c r="AQ136" s="194"/>
      <c r="AR136" s="240"/>
      <c r="AS136" s="194"/>
      <c r="AT136" s="240"/>
      <c r="AU136" s="241"/>
      <c r="AV136" s="194"/>
      <c r="AW136" s="240"/>
      <c r="AX136" s="194"/>
      <c r="AY136" s="240"/>
      <c r="AZ136" s="241"/>
      <c r="BA136" s="194"/>
      <c r="BB136" s="240"/>
      <c r="BC136" s="194"/>
    </row>
    <row r="137" customFormat="false" ht="15.75" hidden="false" customHeight="true" outlineLevel="0" collapsed="false">
      <c r="X137" s="240"/>
      <c r="Z137" s="240"/>
      <c r="AA137" s="241"/>
      <c r="AC137" s="240"/>
      <c r="AE137" s="240"/>
      <c r="AF137" s="241"/>
      <c r="AG137" s="194"/>
      <c r="AH137" s="240"/>
      <c r="AI137" s="194"/>
      <c r="AJ137" s="240"/>
      <c r="AK137" s="241"/>
      <c r="AL137" s="194"/>
      <c r="AM137" s="240"/>
      <c r="AN137" s="194"/>
      <c r="AO137" s="240"/>
      <c r="AP137" s="241"/>
      <c r="AQ137" s="194"/>
      <c r="AR137" s="240"/>
      <c r="AS137" s="194"/>
      <c r="AT137" s="240"/>
      <c r="AU137" s="241"/>
      <c r="AV137" s="194"/>
      <c r="AW137" s="240"/>
      <c r="AX137" s="194"/>
      <c r="AY137" s="240"/>
      <c r="AZ137" s="241"/>
      <c r="BA137" s="194"/>
      <c r="BB137" s="240"/>
      <c r="BC137" s="194"/>
    </row>
    <row r="138" customFormat="false" ht="15.75" hidden="false" customHeight="true" outlineLevel="0" collapsed="false">
      <c r="X138" s="240"/>
      <c r="Z138" s="240"/>
      <c r="AA138" s="241"/>
      <c r="AC138" s="240"/>
      <c r="AE138" s="240"/>
      <c r="AF138" s="241"/>
      <c r="AG138" s="194"/>
      <c r="AH138" s="240"/>
      <c r="AI138" s="194"/>
      <c r="AJ138" s="240"/>
      <c r="AK138" s="241"/>
      <c r="AL138" s="194"/>
      <c r="AM138" s="240"/>
      <c r="AN138" s="194"/>
      <c r="AO138" s="240"/>
      <c r="AP138" s="241"/>
      <c r="AQ138" s="194"/>
      <c r="AR138" s="240"/>
      <c r="AS138" s="194"/>
      <c r="AT138" s="240"/>
      <c r="AU138" s="241"/>
      <c r="AV138" s="194"/>
      <c r="AW138" s="240"/>
      <c r="AX138" s="194"/>
      <c r="AY138" s="240"/>
      <c r="AZ138" s="241"/>
      <c r="BA138" s="194"/>
      <c r="BB138" s="240"/>
      <c r="BC138" s="194"/>
    </row>
    <row r="139" customFormat="false" ht="15.75" hidden="false" customHeight="true" outlineLevel="0" collapsed="false">
      <c r="X139" s="240"/>
      <c r="Z139" s="240"/>
      <c r="AA139" s="241"/>
      <c r="AC139" s="240"/>
      <c r="AE139" s="240"/>
      <c r="AF139" s="241"/>
      <c r="AG139" s="194"/>
      <c r="AH139" s="240"/>
      <c r="AI139" s="194"/>
      <c r="AJ139" s="240"/>
      <c r="AK139" s="241"/>
      <c r="AL139" s="194"/>
      <c r="AM139" s="240"/>
      <c r="AN139" s="194"/>
      <c r="AO139" s="240"/>
      <c r="AP139" s="241"/>
      <c r="AQ139" s="194"/>
      <c r="AR139" s="240"/>
      <c r="AS139" s="194"/>
      <c r="AT139" s="240"/>
      <c r="AU139" s="241"/>
      <c r="AV139" s="194"/>
      <c r="AW139" s="240"/>
      <c r="AX139" s="194"/>
      <c r="AY139" s="240"/>
      <c r="AZ139" s="241"/>
      <c r="BA139" s="194"/>
      <c r="BB139" s="240"/>
      <c r="BC139" s="194"/>
    </row>
    <row r="140" customFormat="false" ht="15.75" hidden="false" customHeight="true" outlineLevel="0" collapsed="false">
      <c r="X140" s="240"/>
      <c r="Z140" s="240"/>
      <c r="AA140" s="241"/>
      <c r="AC140" s="240"/>
      <c r="AE140" s="240"/>
      <c r="AF140" s="241"/>
      <c r="AG140" s="194"/>
      <c r="AH140" s="240"/>
      <c r="AI140" s="194"/>
      <c r="AJ140" s="240"/>
      <c r="AK140" s="241"/>
      <c r="AL140" s="194"/>
      <c r="AM140" s="240"/>
      <c r="AN140" s="194"/>
      <c r="AO140" s="240"/>
      <c r="AP140" s="241"/>
      <c r="AQ140" s="194"/>
      <c r="AR140" s="240"/>
      <c r="AS140" s="194"/>
      <c r="AT140" s="240"/>
      <c r="AU140" s="241"/>
      <c r="AV140" s="194"/>
      <c r="AW140" s="240"/>
      <c r="AX140" s="194"/>
      <c r="AY140" s="240"/>
      <c r="AZ140" s="241"/>
      <c r="BA140" s="194"/>
      <c r="BB140" s="240"/>
      <c r="BC140" s="194"/>
    </row>
    <row r="141" customFormat="false" ht="15.75" hidden="false" customHeight="true" outlineLevel="0" collapsed="false">
      <c r="X141" s="240"/>
      <c r="Z141" s="240"/>
      <c r="AA141" s="241"/>
      <c r="AC141" s="240"/>
      <c r="AE141" s="240"/>
      <c r="AF141" s="241"/>
      <c r="AG141" s="194"/>
      <c r="AH141" s="240"/>
      <c r="AI141" s="194"/>
      <c r="AJ141" s="240"/>
      <c r="AK141" s="241"/>
      <c r="AL141" s="194"/>
      <c r="AM141" s="240"/>
      <c r="AN141" s="194"/>
      <c r="AO141" s="240"/>
      <c r="AP141" s="241"/>
      <c r="AQ141" s="194"/>
      <c r="AR141" s="240"/>
      <c r="AS141" s="194"/>
      <c r="AT141" s="240"/>
      <c r="AU141" s="241"/>
      <c r="AV141" s="194"/>
      <c r="AW141" s="240"/>
      <c r="AX141" s="194"/>
      <c r="AY141" s="240"/>
      <c r="AZ141" s="241"/>
      <c r="BA141" s="194"/>
      <c r="BB141" s="240"/>
      <c r="BC141" s="194"/>
    </row>
    <row r="142" customFormat="false" ht="15.75" hidden="false" customHeight="true" outlineLevel="0" collapsed="false">
      <c r="X142" s="240"/>
      <c r="Z142" s="240"/>
      <c r="AA142" s="241"/>
      <c r="AC142" s="240"/>
      <c r="AE142" s="240"/>
      <c r="AF142" s="241"/>
      <c r="AG142" s="194"/>
      <c r="AH142" s="240"/>
      <c r="AI142" s="194"/>
      <c r="AJ142" s="240"/>
      <c r="AK142" s="241"/>
      <c r="AL142" s="194"/>
      <c r="AM142" s="240"/>
      <c r="AN142" s="194"/>
      <c r="AO142" s="240"/>
      <c r="AP142" s="241"/>
      <c r="AQ142" s="194"/>
      <c r="AR142" s="240"/>
      <c r="AS142" s="194"/>
      <c r="AT142" s="240"/>
      <c r="AU142" s="241"/>
      <c r="AV142" s="194"/>
      <c r="AW142" s="240"/>
      <c r="AX142" s="194"/>
      <c r="AY142" s="240"/>
      <c r="AZ142" s="241"/>
      <c r="BA142" s="194"/>
      <c r="BB142" s="240"/>
      <c r="BC142" s="194"/>
    </row>
    <row r="143" customFormat="false" ht="15.75" hidden="false" customHeight="true" outlineLevel="0" collapsed="false">
      <c r="X143" s="240"/>
      <c r="Z143" s="240"/>
      <c r="AA143" s="241"/>
      <c r="AC143" s="240"/>
      <c r="AE143" s="240"/>
      <c r="AF143" s="241"/>
      <c r="AG143" s="194"/>
      <c r="AH143" s="240"/>
      <c r="AI143" s="194"/>
      <c r="AJ143" s="240"/>
      <c r="AK143" s="241"/>
      <c r="AL143" s="194"/>
      <c r="AM143" s="240"/>
      <c r="AN143" s="194"/>
      <c r="AO143" s="240"/>
      <c r="AP143" s="241"/>
      <c r="AQ143" s="194"/>
      <c r="AR143" s="240"/>
      <c r="AS143" s="194"/>
      <c r="AT143" s="240"/>
      <c r="AU143" s="241"/>
      <c r="AV143" s="194"/>
      <c r="AW143" s="240"/>
      <c r="AX143" s="194"/>
      <c r="AY143" s="240"/>
      <c r="AZ143" s="241"/>
      <c r="BA143" s="194"/>
      <c r="BB143" s="240"/>
      <c r="BC143" s="194"/>
    </row>
    <row r="144" customFormat="false" ht="15.75" hidden="false" customHeight="true" outlineLevel="0" collapsed="false">
      <c r="X144" s="240"/>
      <c r="Z144" s="240"/>
      <c r="AA144" s="241"/>
      <c r="AC144" s="240"/>
      <c r="AE144" s="240"/>
      <c r="AF144" s="241"/>
      <c r="AG144" s="194"/>
      <c r="AH144" s="240"/>
      <c r="AI144" s="194"/>
      <c r="AJ144" s="240"/>
      <c r="AK144" s="241"/>
      <c r="AL144" s="194"/>
      <c r="AM144" s="240"/>
      <c r="AN144" s="194"/>
      <c r="AO144" s="240"/>
      <c r="AP144" s="241"/>
      <c r="AQ144" s="194"/>
      <c r="AR144" s="240"/>
      <c r="AS144" s="194"/>
      <c r="AT144" s="240"/>
      <c r="AU144" s="241"/>
      <c r="AV144" s="194"/>
      <c r="AW144" s="240"/>
      <c r="AX144" s="194"/>
      <c r="AY144" s="240"/>
      <c r="AZ144" s="241"/>
      <c r="BA144" s="194"/>
      <c r="BB144" s="240"/>
      <c r="BC144" s="194"/>
    </row>
    <row r="145" customFormat="false" ht="15.75" hidden="false" customHeight="true" outlineLevel="0" collapsed="false">
      <c r="X145" s="240"/>
      <c r="Z145" s="240"/>
      <c r="AA145" s="241"/>
      <c r="AC145" s="240"/>
      <c r="AE145" s="240"/>
      <c r="AF145" s="241"/>
      <c r="AG145" s="194"/>
      <c r="AH145" s="240"/>
      <c r="AI145" s="194"/>
      <c r="AJ145" s="240"/>
      <c r="AK145" s="241"/>
      <c r="AL145" s="194"/>
      <c r="AM145" s="240"/>
      <c r="AN145" s="194"/>
      <c r="AO145" s="240"/>
      <c r="AP145" s="241"/>
      <c r="AQ145" s="194"/>
      <c r="AR145" s="240"/>
      <c r="AS145" s="194"/>
      <c r="AT145" s="240"/>
      <c r="AU145" s="241"/>
      <c r="AV145" s="194"/>
      <c r="AW145" s="240"/>
      <c r="AX145" s="194"/>
      <c r="AY145" s="240"/>
      <c r="AZ145" s="241"/>
      <c r="BA145" s="194"/>
      <c r="BB145" s="240"/>
      <c r="BC145" s="194"/>
    </row>
    <row r="146" customFormat="false" ht="15.75" hidden="false" customHeight="true" outlineLevel="0" collapsed="false">
      <c r="X146" s="240"/>
      <c r="Z146" s="240"/>
      <c r="AA146" s="241"/>
      <c r="AC146" s="240"/>
      <c r="AE146" s="240"/>
      <c r="AF146" s="241"/>
      <c r="AG146" s="194"/>
      <c r="AH146" s="240"/>
      <c r="AI146" s="194"/>
      <c r="AJ146" s="240"/>
      <c r="AK146" s="241"/>
      <c r="AL146" s="194"/>
      <c r="AM146" s="240"/>
      <c r="AN146" s="194"/>
      <c r="AO146" s="240"/>
      <c r="AP146" s="241"/>
      <c r="AQ146" s="194"/>
      <c r="AR146" s="240"/>
      <c r="AS146" s="194"/>
      <c r="AT146" s="240"/>
      <c r="AU146" s="241"/>
      <c r="AV146" s="194"/>
      <c r="AW146" s="240"/>
      <c r="AX146" s="194"/>
      <c r="AY146" s="240"/>
      <c r="AZ146" s="241"/>
      <c r="BA146" s="194"/>
      <c r="BB146" s="240"/>
      <c r="BC146" s="194"/>
    </row>
    <row r="147" customFormat="false" ht="15.75" hidden="false" customHeight="true" outlineLevel="0" collapsed="false">
      <c r="X147" s="240"/>
      <c r="Z147" s="240"/>
      <c r="AA147" s="241"/>
      <c r="AC147" s="240"/>
      <c r="AE147" s="240"/>
      <c r="AF147" s="241"/>
      <c r="AG147" s="194"/>
      <c r="AH147" s="240"/>
      <c r="AI147" s="194"/>
      <c r="AJ147" s="240"/>
      <c r="AK147" s="241"/>
      <c r="AL147" s="194"/>
      <c r="AM147" s="240"/>
      <c r="AN147" s="194"/>
      <c r="AO147" s="240"/>
      <c r="AP147" s="241"/>
      <c r="AQ147" s="194"/>
      <c r="AR147" s="240"/>
      <c r="AS147" s="194"/>
      <c r="AT147" s="240"/>
      <c r="AU147" s="241"/>
      <c r="AV147" s="194"/>
      <c r="AW147" s="240"/>
      <c r="AX147" s="194"/>
      <c r="AY147" s="240"/>
      <c r="AZ147" s="241"/>
      <c r="BA147" s="194"/>
      <c r="BB147" s="240"/>
      <c r="BC147" s="194"/>
    </row>
    <row r="148" customFormat="false" ht="15.75" hidden="false" customHeight="true" outlineLevel="0" collapsed="false">
      <c r="X148" s="240"/>
      <c r="Z148" s="240"/>
      <c r="AA148" s="241"/>
      <c r="AC148" s="240"/>
      <c r="AE148" s="240"/>
      <c r="AF148" s="241"/>
      <c r="AG148" s="194"/>
      <c r="AH148" s="240"/>
      <c r="AI148" s="194"/>
      <c r="AJ148" s="240"/>
      <c r="AK148" s="241"/>
      <c r="AL148" s="194"/>
      <c r="AM148" s="240"/>
      <c r="AN148" s="194"/>
      <c r="AO148" s="240"/>
      <c r="AP148" s="241"/>
      <c r="AQ148" s="194"/>
      <c r="AR148" s="240"/>
      <c r="AS148" s="194"/>
      <c r="AT148" s="240"/>
      <c r="AU148" s="241"/>
      <c r="AV148" s="194"/>
      <c r="AW148" s="240"/>
      <c r="AX148" s="194"/>
      <c r="AY148" s="240"/>
      <c r="AZ148" s="241"/>
      <c r="BA148" s="194"/>
      <c r="BB148" s="240"/>
      <c r="BC148" s="194"/>
    </row>
    <row r="149" customFormat="false" ht="15.75" hidden="false" customHeight="true" outlineLevel="0" collapsed="false">
      <c r="X149" s="240"/>
      <c r="Z149" s="240"/>
      <c r="AA149" s="241"/>
      <c r="AC149" s="240"/>
      <c r="AE149" s="240"/>
      <c r="AF149" s="241"/>
      <c r="AG149" s="194"/>
      <c r="AH149" s="240"/>
      <c r="AI149" s="194"/>
      <c r="AJ149" s="240"/>
      <c r="AK149" s="241"/>
      <c r="AL149" s="194"/>
      <c r="AM149" s="240"/>
      <c r="AN149" s="194"/>
      <c r="AO149" s="240"/>
      <c r="AP149" s="241"/>
      <c r="AQ149" s="194"/>
      <c r="AR149" s="240"/>
      <c r="AS149" s="194"/>
      <c r="AT149" s="240"/>
      <c r="AU149" s="241"/>
      <c r="AV149" s="194"/>
      <c r="AW149" s="240"/>
      <c r="AX149" s="194"/>
      <c r="AY149" s="240"/>
      <c r="AZ149" s="241"/>
      <c r="BA149" s="194"/>
      <c r="BB149" s="240"/>
      <c r="BC149" s="194"/>
    </row>
    <row r="150" customFormat="false" ht="15.75" hidden="false" customHeight="true" outlineLevel="0" collapsed="false">
      <c r="X150" s="240"/>
      <c r="Z150" s="240"/>
      <c r="AA150" s="241"/>
      <c r="AC150" s="240"/>
      <c r="AE150" s="240"/>
      <c r="AF150" s="241"/>
      <c r="AG150" s="194"/>
      <c r="AH150" s="240"/>
      <c r="AI150" s="194"/>
      <c r="AJ150" s="240"/>
      <c r="AK150" s="241"/>
      <c r="AL150" s="194"/>
      <c r="AM150" s="240"/>
      <c r="AN150" s="194"/>
      <c r="AO150" s="240"/>
      <c r="AP150" s="241"/>
      <c r="AQ150" s="194"/>
      <c r="AR150" s="240"/>
      <c r="AS150" s="194"/>
      <c r="AT150" s="240"/>
      <c r="AU150" s="241"/>
      <c r="AV150" s="194"/>
      <c r="AW150" s="240"/>
      <c r="AX150" s="194"/>
      <c r="AY150" s="240"/>
      <c r="AZ150" s="241"/>
      <c r="BA150" s="194"/>
      <c r="BB150" s="240"/>
      <c r="BC150" s="194"/>
    </row>
    <row r="151" customFormat="false" ht="15.75" hidden="false" customHeight="true" outlineLevel="0" collapsed="false">
      <c r="X151" s="240"/>
      <c r="Z151" s="240"/>
      <c r="AA151" s="241"/>
      <c r="AC151" s="240"/>
      <c r="AE151" s="240"/>
      <c r="AF151" s="241"/>
      <c r="AG151" s="194"/>
      <c r="AH151" s="240"/>
      <c r="AI151" s="194"/>
      <c r="AJ151" s="240"/>
      <c r="AK151" s="241"/>
      <c r="AL151" s="194"/>
      <c r="AM151" s="240"/>
      <c r="AN151" s="194"/>
      <c r="AO151" s="240"/>
      <c r="AP151" s="241"/>
      <c r="AQ151" s="194"/>
      <c r="AR151" s="240"/>
      <c r="AS151" s="194"/>
      <c r="AT151" s="240"/>
      <c r="AU151" s="241"/>
      <c r="AV151" s="194"/>
      <c r="AW151" s="240"/>
      <c r="AX151" s="194"/>
      <c r="AY151" s="240"/>
      <c r="AZ151" s="241"/>
      <c r="BA151" s="194"/>
      <c r="BB151" s="240"/>
      <c r="BC151" s="194"/>
    </row>
    <row r="152" customFormat="false" ht="15.75" hidden="false" customHeight="true" outlineLevel="0" collapsed="false">
      <c r="X152" s="240"/>
      <c r="Z152" s="240"/>
      <c r="AA152" s="241"/>
      <c r="AC152" s="240"/>
      <c r="AE152" s="240"/>
      <c r="AF152" s="241"/>
      <c r="AG152" s="194"/>
      <c r="AH152" s="240"/>
      <c r="AI152" s="194"/>
      <c r="AJ152" s="240"/>
      <c r="AK152" s="241"/>
      <c r="AL152" s="194"/>
      <c r="AM152" s="240"/>
      <c r="AN152" s="194"/>
      <c r="AO152" s="240"/>
      <c r="AP152" s="241"/>
      <c r="AQ152" s="194"/>
      <c r="AR152" s="240"/>
      <c r="AS152" s="194"/>
      <c r="AT152" s="240"/>
      <c r="AU152" s="241"/>
      <c r="AV152" s="194"/>
      <c r="AW152" s="240"/>
      <c r="AX152" s="194"/>
      <c r="AY152" s="240"/>
      <c r="AZ152" s="241"/>
      <c r="BA152" s="194"/>
      <c r="BB152" s="240"/>
      <c r="BC152" s="194"/>
    </row>
    <row r="153" customFormat="false" ht="15.75" hidden="false" customHeight="true" outlineLevel="0" collapsed="false">
      <c r="X153" s="240"/>
      <c r="Z153" s="240"/>
      <c r="AA153" s="241"/>
      <c r="AC153" s="240"/>
      <c r="AE153" s="240"/>
      <c r="AF153" s="241"/>
      <c r="AG153" s="194"/>
      <c r="AH153" s="240"/>
      <c r="AI153" s="194"/>
      <c r="AJ153" s="240"/>
      <c r="AK153" s="241"/>
      <c r="AL153" s="194"/>
      <c r="AM153" s="240"/>
      <c r="AN153" s="194"/>
      <c r="AO153" s="240"/>
      <c r="AP153" s="241"/>
      <c r="AQ153" s="194"/>
      <c r="AR153" s="240"/>
      <c r="AS153" s="194"/>
      <c r="AT153" s="240"/>
      <c r="AU153" s="241"/>
      <c r="AV153" s="194"/>
      <c r="AW153" s="240"/>
      <c r="AX153" s="194"/>
      <c r="AY153" s="240"/>
      <c r="AZ153" s="241"/>
      <c r="BA153" s="194"/>
      <c r="BB153" s="240"/>
      <c r="BC153" s="194"/>
    </row>
    <row r="154" customFormat="false" ht="15.75" hidden="false" customHeight="true" outlineLevel="0" collapsed="false">
      <c r="X154" s="240"/>
      <c r="Z154" s="240"/>
      <c r="AA154" s="241"/>
      <c r="AC154" s="240"/>
      <c r="AE154" s="240"/>
      <c r="AF154" s="241"/>
      <c r="AG154" s="194"/>
      <c r="AH154" s="240"/>
      <c r="AI154" s="194"/>
      <c r="AJ154" s="240"/>
      <c r="AK154" s="241"/>
      <c r="AL154" s="194"/>
      <c r="AM154" s="240"/>
      <c r="AN154" s="194"/>
      <c r="AO154" s="240"/>
      <c r="AP154" s="241"/>
      <c r="AQ154" s="194"/>
      <c r="AR154" s="240"/>
      <c r="AS154" s="194"/>
      <c r="AT154" s="240"/>
      <c r="AU154" s="241"/>
      <c r="AV154" s="194"/>
      <c r="AW154" s="240"/>
      <c r="AX154" s="194"/>
      <c r="AY154" s="240"/>
      <c r="AZ154" s="241"/>
      <c r="BA154" s="194"/>
      <c r="BB154" s="240"/>
      <c r="BC154" s="194"/>
    </row>
    <row r="155" customFormat="false" ht="15.75" hidden="false" customHeight="true" outlineLevel="0" collapsed="false">
      <c r="X155" s="240"/>
      <c r="Z155" s="240"/>
      <c r="AA155" s="241"/>
      <c r="AC155" s="240"/>
      <c r="AE155" s="240"/>
      <c r="AF155" s="241"/>
      <c r="AG155" s="194"/>
      <c r="AH155" s="240"/>
      <c r="AI155" s="194"/>
      <c r="AJ155" s="240"/>
      <c r="AK155" s="241"/>
      <c r="AL155" s="194"/>
      <c r="AM155" s="240"/>
      <c r="AN155" s="194"/>
      <c r="AO155" s="240"/>
      <c r="AP155" s="241"/>
      <c r="AQ155" s="194"/>
      <c r="AR155" s="240"/>
      <c r="AS155" s="194"/>
      <c r="AT155" s="240"/>
      <c r="AU155" s="241"/>
      <c r="AV155" s="194"/>
      <c r="AW155" s="240"/>
      <c r="AX155" s="194"/>
      <c r="AY155" s="240"/>
      <c r="AZ155" s="241"/>
      <c r="BA155" s="194"/>
      <c r="BB155" s="240"/>
      <c r="BC155" s="194"/>
    </row>
    <row r="156" customFormat="false" ht="15.75" hidden="false" customHeight="true" outlineLevel="0" collapsed="false">
      <c r="X156" s="240"/>
      <c r="Z156" s="240"/>
      <c r="AA156" s="241"/>
      <c r="AC156" s="240"/>
      <c r="AE156" s="240"/>
      <c r="AF156" s="241"/>
      <c r="AG156" s="194"/>
      <c r="AH156" s="240"/>
      <c r="AI156" s="194"/>
      <c r="AJ156" s="240"/>
      <c r="AK156" s="241"/>
      <c r="AL156" s="194"/>
      <c r="AM156" s="240"/>
      <c r="AN156" s="194"/>
      <c r="AO156" s="240"/>
      <c r="AP156" s="241"/>
      <c r="AQ156" s="194"/>
      <c r="AR156" s="240"/>
      <c r="AS156" s="194"/>
      <c r="AT156" s="240"/>
      <c r="AU156" s="241"/>
      <c r="AV156" s="194"/>
      <c r="AW156" s="240"/>
      <c r="AX156" s="194"/>
      <c r="AY156" s="240"/>
      <c r="AZ156" s="241"/>
      <c r="BA156" s="194"/>
      <c r="BB156" s="240"/>
      <c r="BC156" s="194"/>
    </row>
    <row r="157" customFormat="false" ht="15.75" hidden="false" customHeight="true" outlineLevel="0" collapsed="false">
      <c r="X157" s="240"/>
      <c r="Z157" s="240"/>
      <c r="AA157" s="241"/>
      <c r="AC157" s="240"/>
      <c r="AE157" s="240"/>
      <c r="AF157" s="241"/>
      <c r="AG157" s="194"/>
      <c r="AH157" s="240"/>
      <c r="AI157" s="194"/>
      <c r="AJ157" s="240"/>
      <c r="AK157" s="241"/>
      <c r="AL157" s="194"/>
      <c r="AM157" s="240"/>
      <c r="AN157" s="194"/>
      <c r="AO157" s="240"/>
      <c r="AP157" s="241"/>
      <c r="AQ157" s="194"/>
      <c r="AR157" s="240"/>
      <c r="AS157" s="194"/>
      <c r="AT157" s="240"/>
      <c r="AU157" s="241"/>
      <c r="AV157" s="194"/>
      <c r="AW157" s="240"/>
      <c r="AX157" s="194"/>
      <c r="AY157" s="240"/>
      <c r="AZ157" s="241"/>
      <c r="BA157" s="194"/>
      <c r="BB157" s="240"/>
      <c r="BC157" s="194"/>
    </row>
    <row r="158" customFormat="false" ht="15.75" hidden="false" customHeight="true" outlineLevel="0" collapsed="false">
      <c r="X158" s="240"/>
      <c r="Z158" s="240"/>
      <c r="AA158" s="241"/>
      <c r="AC158" s="240"/>
      <c r="AE158" s="240"/>
      <c r="AF158" s="241"/>
      <c r="AG158" s="194"/>
      <c r="AH158" s="240"/>
      <c r="AI158" s="194"/>
      <c r="AJ158" s="240"/>
      <c r="AK158" s="241"/>
      <c r="AL158" s="194"/>
      <c r="AM158" s="240"/>
      <c r="AN158" s="194"/>
      <c r="AO158" s="240"/>
      <c r="AP158" s="241"/>
      <c r="AQ158" s="194"/>
      <c r="AR158" s="240"/>
      <c r="AS158" s="194"/>
      <c r="AT158" s="240"/>
      <c r="AU158" s="241"/>
      <c r="AV158" s="194"/>
      <c r="AW158" s="240"/>
      <c r="AX158" s="194"/>
      <c r="AY158" s="240"/>
      <c r="AZ158" s="241"/>
      <c r="BA158" s="194"/>
      <c r="BB158" s="240"/>
      <c r="BC158" s="194"/>
    </row>
    <row r="159" customFormat="false" ht="15.75" hidden="false" customHeight="true" outlineLevel="0" collapsed="false">
      <c r="X159" s="240"/>
      <c r="Z159" s="240"/>
      <c r="AA159" s="241"/>
      <c r="AC159" s="240"/>
      <c r="AE159" s="240"/>
      <c r="AF159" s="241"/>
      <c r="AG159" s="194"/>
      <c r="AH159" s="240"/>
      <c r="AI159" s="194"/>
      <c r="AJ159" s="240"/>
      <c r="AK159" s="241"/>
      <c r="AL159" s="194"/>
      <c r="AM159" s="240"/>
      <c r="AN159" s="194"/>
      <c r="AO159" s="240"/>
      <c r="AP159" s="241"/>
      <c r="AQ159" s="194"/>
      <c r="AR159" s="240"/>
      <c r="AS159" s="194"/>
      <c r="AT159" s="240"/>
      <c r="AU159" s="241"/>
      <c r="AV159" s="194"/>
      <c r="AW159" s="240"/>
      <c r="AX159" s="194"/>
      <c r="AY159" s="240"/>
      <c r="AZ159" s="241"/>
      <c r="BA159" s="194"/>
      <c r="BB159" s="240"/>
      <c r="BC159" s="194"/>
    </row>
    <row r="160" customFormat="false" ht="15.75" hidden="false" customHeight="true" outlineLevel="0" collapsed="false">
      <c r="X160" s="240"/>
      <c r="Z160" s="240"/>
      <c r="AA160" s="241"/>
      <c r="AC160" s="240"/>
      <c r="AE160" s="240"/>
      <c r="AF160" s="241"/>
      <c r="AG160" s="194"/>
      <c r="AH160" s="240"/>
      <c r="AI160" s="194"/>
      <c r="AJ160" s="240"/>
      <c r="AK160" s="241"/>
      <c r="AL160" s="194"/>
      <c r="AM160" s="240"/>
      <c r="AN160" s="194"/>
      <c r="AO160" s="240"/>
      <c r="AP160" s="241"/>
      <c r="AQ160" s="194"/>
      <c r="AR160" s="240"/>
      <c r="AS160" s="194"/>
      <c r="AT160" s="240"/>
      <c r="AU160" s="241"/>
      <c r="AV160" s="194"/>
      <c r="AW160" s="240"/>
      <c r="AX160" s="194"/>
      <c r="AY160" s="240"/>
      <c r="AZ160" s="241"/>
      <c r="BA160" s="194"/>
      <c r="BB160" s="240"/>
      <c r="BC160" s="194"/>
    </row>
    <row r="161" customFormat="false" ht="15.75" hidden="false" customHeight="true" outlineLevel="0" collapsed="false">
      <c r="X161" s="240"/>
      <c r="Z161" s="240"/>
      <c r="AA161" s="241"/>
      <c r="AC161" s="240"/>
      <c r="AE161" s="240"/>
      <c r="AF161" s="241"/>
      <c r="AG161" s="194"/>
      <c r="AH161" s="240"/>
      <c r="AI161" s="194"/>
      <c r="AJ161" s="240"/>
      <c r="AK161" s="241"/>
      <c r="AL161" s="194"/>
      <c r="AM161" s="240"/>
      <c r="AN161" s="194"/>
      <c r="AO161" s="240"/>
      <c r="AP161" s="241"/>
      <c r="AQ161" s="194"/>
      <c r="AR161" s="240"/>
      <c r="AS161" s="194"/>
      <c r="AT161" s="240"/>
      <c r="AU161" s="241"/>
      <c r="AV161" s="194"/>
      <c r="AW161" s="240"/>
      <c r="AX161" s="194"/>
      <c r="AY161" s="240"/>
      <c r="AZ161" s="241"/>
      <c r="BA161" s="194"/>
      <c r="BB161" s="240"/>
      <c r="BC161" s="194"/>
    </row>
    <row r="162" customFormat="false" ht="15.75" hidden="false" customHeight="true" outlineLevel="0" collapsed="false">
      <c r="X162" s="240"/>
      <c r="Z162" s="240"/>
      <c r="AA162" s="241"/>
      <c r="AC162" s="240"/>
      <c r="AE162" s="240"/>
      <c r="AF162" s="241"/>
      <c r="AG162" s="194"/>
      <c r="AH162" s="240"/>
      <c r="AI162" s="194"/>
      <c r="AJ162" s="240"/>
      <c r="AK162" s="241"/>
      <c r="AL162" s="194"/>
      <c r="AM162" s="240"/>
      <c r="AN162" s="194"/>
      <c r="AO162" s="240"/>
      <c r="AP162" s="241"/>
      <c r="AQ162" s="194"/>
      <c r="AR162" s="240"/>
      <c r="AS162" s="194"/>
      <c r="AT162" s="240"/>
      <c r="AU162" s="241"/>
      <c r="AV162" s="194"/>
      <c r="AW162" s="240"/>
      <c r="AX162" s="194"/>
      <c r="AY162" s="240"/>
      <c r="AZ162" s="241"/>
      <c r="BA162" s="194"/>
      <c r="BB162" s="240"/>
      <c r="BC162" s="194"/>
    </row>
    <row r="163" customFormat="false" ht="15.75" hidden="false" customHeight="true" outlineLevel="0" collapsed="false">
      <c r="X163" s="240"/>
      <c r="Z163" s="240"/>
      <c r="AA163" s="241"/>
      <c r="AC163" s="240"/>
      <c r="AE163" s="240"/>
      <c r="AF163" s="241"/>
      <c r="AG163" s="194"/>
      <c r="AH163" s="240"/>
      <c r="AI163" s="194"/>
      <c r="AJ163" s="240"/>
      <c r="AK163" s="241"/>
      <c r="AL163" s="194"/>
      <c r="AM163" s="240"/>
      <c r="AN163" s="194"/>
      <c r="AO163" s="240"/>
      <c r="AP163" s="241"/>
      <c r="AQ163" s="194"/>
      <c r="AR163" s="240"/>
      <c r="AS163" s="194"/>
      <c r="AT163" s="240"/>
      <c r="AU163" s="241"/>
      <c r="AV163" s="194"/>
      <c r="AW163" s="240"/>
      <c r="AX163" s="194"/>
      <c r="AY163" s="240"/>
      <c r="AZ163" s="241"/>
      <c r="BA163" s="194"/>
      <c r="BB163" s="240"/>
      <c r="BC163" s="194"/>
    </row>
    <row r="164" customFormat="false" ht="15.75" hidden="false" customHeight="true" outlineLevel="0" collapsed="false">
      <c r="X164" s="240"/>
      <c r="Z164" s="240"/>
      <c r="AA164" s="241"/>
      <c r="AC164" s="240"/>
      <c r="AE164" s="240"/>
      <c r="AF164" s="241"/>
      <c r="AG164" s="194"/>
      <c r="AH164" s="240"/>
      <c r="AI164" s="194"/>
      <c r="AJ164" s="240"/>
      <c r="AK164" s="241"/>
      <c r="AL164" s="194"/>
      <c r="AM164" s="240"/>
      <c r="AN164" s="194"/>
      <c r="AO164" s="240"/>
      <c r="AP164" s="241"/>
      <c r="AQ164" s="194"/>
      <c r="AR164" s="240"/>
      <c r="AS164" s="194"/>
      <c r="AT164" s="240"/>
      <c r="AU164" s="241"/>
      <c r="AV164" s="194"/>
      <c r="AW164" s="240"/>
      <c r="AX164" s="194"/>
      <c r="AY164" s="240"/>
      <c r="AZ164" s="241"/>
      <c r="BA164" s="194"/>
      <c r="BB164" s="240"/>
      <c r="BC164" s="194"/>
    </row>
    <row r="165" customFormat="false" ht="15.75" hidden="false" customHeight="true" outlineLevel="0" collapsed="false">
      <c r="X165" s="240"/>
      <c r="Z165" s="240"/>
      <c r="AA165" s="241"/>
      <c r="AC165" s="240"/>
      <c r="AE165" s="240"/>
      <c r="AF165" s="241"/>
      <c r="AG165" s="194"/>
      <c r="AH165" s="240"/>
      <c r="AI165" s="194"/>
      <c r="AJ165" s="240"/>
      <c r="AK165" s="241"/>
      <c r="AL165" s="194"/>
      <c r="AM165" s="240"/>
      <c r="AN165" s="194"/>
      <c r="AO165" s="240"/>
      <c r="AP165" s="241"/>
      <c r="AQ165" s="194"/>
      <c r="AR165" s="240"/>
      <c r="AS165" s="194"/>
      <c r="AT165" s="240"/>
      <c r="AU165" s="241"/>
      <c r="AV165" s="194"/>
      <c r="AW165" s="240"/>
      <c r="AX165" s="194"/>
      <c r="AY165" s="240"/>
      <c r="AZ165" s="241"/>
      <c r="BA165" s="194"/>
      <c r="BB165" s="240"/>
      <c r="BC165" s="194"/>
    </row>
    <row r="166" customFormat="false" ht="15.75" hidden="false" customHeight="true" outlineLevel="0" collapsed="false">
      <c r="X166" s="240"/>
      <c r="Z166" s="240"/>
      <c r="AA166" s="241"/>
      <c r="AC166" s="240"/>
      <c r="AE166" s="240"/>
      <c r="AF166" s="241"/>
      <c r="AG166" s="194"/>
      <c r="AH166" s="240"/>
      <c r="AI166" s="194"/>
      <c r="AJ166" s="240"/>
      <c r="AK166" s="241"/>
      <c r="AL166" s="194"/>
      <c r="AM166" s="240"/>
      <c r="AN166" s="194"/>
      <c r="AO166" s="240"/>
      <c r="AP166" s="241"/>
      <c r="AQ166" s="194"/>
      <c r="AR166" s="240"/>
      <c r="AS166" s="194"/>
      <c r="AT166" s="240"/>
      <c r="AU166" s="241"/>
      <c r="AV166" s="194"/>
      <c r="AW166" s="240"/>
      <c r="AX166" s="194"/>
      <c r="AY166" s="240"/>
      <c r="AZ166" s="241"/>
      <c r="BA166" s="194"/>
      <c r="BB166" s="240"/>
      <c r="BC166" s="194"/>
    </row>
    <row r="167" customFormat="false" ht="15.75" hidden="false" customHeight="true" outlineLevel="0" collapsed="false">
      <c r="X167" s="240"/>
      <c r="Z167" s="240"/>
      <c r="AA167" s="241"/>
      <c r="AC167" s="240"/>
      <c r="AE167" s="240"/>
      <c r="AF167" s="241"/>
      <c r="AG167" s="194"/>
      <c r="AH167" s="240"/>
      <c r="AI167" s="194"/>
      <c r="AJ167" s="240"/>
      <c r="AK167" s="241"/>
      <c r="AL167" s="194"/>
      <c r="AM167" s="240"/>
      <c r="AN167" s="194"/>
      <c r="AO167" s="240"/>
      <c r="AP167" s="241"/>
      <c r="AQ167" s="194"/>
      <c r="AR167" s="240"/>
      <c r="AS167" s="194"/>
      <c r="AT167" s="240"/>
      <c r="AU167" s="241"/>
      <c r="AV167" s="194"/>
      <c r="AW167" s="240"/>
      <c r="AX167" s="194"/>
      <c r="AY167" s="240"/>
      <c r="AZ167" s="241"/>
      <c r="BA167" s="194"/>
      <c r="BB167" s="240"/>
      <c r="BC167" s="194"/>
    </row>
    <row r="168" customFormat="false" ht="15.75" hidden="false" customHeight="true" outlineLevel="0" collapsed="false">
      <c r="X168" s="240"/>
      <c r="Z168" s="240"/>
      <c r="AA168" s="241"/>
      <c r="AC168" s="240"/>
      <c r="AE168" s="240"/>
      <c r="AF168" s="241"/>
      <c r="AG168" s="194"/>
      <c r="AH168" s="240"/>
      <c r="AI168" s="194"/>
      <c r="AJ168" s="240"/>
      <c r="AK168" s="241"/>
      <c r="AL168" s="194"/>
      <c r="AM168" s="240"/>
      <c r="AN168" s="194"/>
      <c r="AO168" s="240"/>
      <c r="AP168" s="241"/>
      <c r="AQ168" s="194"/>
      <c r="AR168" s="240"/>
      <c r="AS168" s="194"/>
      <c r="AT168" s="240"/>
      <c r="AU168" s="241"/>
      <c r="AV168" s="194"/>
      <c r="AW168" s="240"/>
      <c r="AX168" s="194"/>
      <c r="AY168" s="240"/>
      <c r="AZ168" s="241"/>
      <c r="BA168" s="194"/>
      <c r="BB168" s="240"/>
      <c r="BC168" s="194"/>
    </row>
    <row r="169" customFormat="false" ht="15.75" hidden="false" customHeight="true" outlineLevel="0" collapsed="false">
      <c r="X169" s="240"/>
      <c r="Z169" s="240"/>
      <c r="AA169" s="241"/>
      <c r="AC169" s="240"/>
      <c r="AE169" s="240"/>
      <c r="AF169" s="241"/>
      <c r="AG169" s="194"/>
      <c r="AH169" s="240"/>
      <c r="AI169" s="194"/>
      <c r="AJ169" s="240"/>
      <c r="AK169" s="241"/>
      <c r="AL169" s="194"/>
      <c r="AM169" s="240"/>
      <c r="AN169" s="194"/>
      <c r="AO169" s="240"/>
      <c r="AP169" s="241"/>
      <c r="AQ169" s="194"/>
      <c r="AR169" s="240"/>
      <c r="AS169" s="194"/>
      <c r="AT169" s="240"/>
      <c r="AU169" s="241"/>
      <c r="AV169" s="194"/>
      <c r="AW169" s="240"/>
      <c r="AX169" s="194"/>
      <c r="AY169" s="240"/>
      <c r="AZ169" s="241"/>
      <c r="BA169" s="194"/>
      <c r="BB169" s="240"/>
      <c r="BC169" s="194"/>
    </row>
    <row r="170" customFormat="false" ht="15.75" hidden="false" customHeight="true" outlineLevel="0" collapsed="false">
      <c r="X170" s="240"/>
      <c r="Z170" s="240"/>
      <c r="AA170" s="241"/>
      <c r="AC170" s="240"/>
      <c r="AE170" s="240"/>
      <c r="AF170" s="241"/>
      <c r="AG170" s="194"/>
      <c r="AH170" s="240"/>
      <c r="AI170" s="194"/>
      <c r="AJ170" s="240"/>
      <c r="AK170" s="241"/>
      <c r="AL170" s="194"/>
      <c r="AM170" s="240"/>
      <c r="AN170" s="194"/>
      <c r="AO170" s="240"/>
      <c r="AP170" s="241"/>
      <c r="AQ170" s="194"/>
      <c r="AR170" s="240"/>
      <c r="AS170" s="194"/>
      <c r="AT170" s="240"/>
      <c r="AU170" s="241"/>
      <c r="AV170" s="194"/>
      <c r="AW170" s="240"/>
      <c r="AX170" s="194"/>
      <c r="AY170" s="240"/>
      <c r="AZ170" s="241"/>
      <c r="BA170" s="194"/>
      <c r="BB170" s="240"/>
      <c r="BC170" s="194"/>
    </row>
    <row r="171" customFormat="false" ht="15.75" hidden="false" customHeight="true" outlineLevel="0" collapsed="false">
      <c r="X171" s="240"/>
      <c r="Z171" s="240"/>
      <c r="AA171" s="241"/>
      <c r="AC171" s="240"/>
      <c r="AE171" s="240"/>
      <c r="AF171" s="241"/>
      <c r="AG171" s="194"/>
      <c r="AH171" s="240"/>
      <c r="AI171" s="194"/>
      <c r="AJ171" s="240"/>
      <c r="AK171" s="241"/>
      <c r="AL171" s="194"/>
      <c r="AM171" s="240"/>
      <c r="AN171" s="194"/>
      <c r="AO171" s="240"/>
      <c r="AP171" s="241"/>
      <c r="AQ171" s="194"/>
      <c r="AR171" s="240"/>
      <c r="AS171" s="194"/>
      <c r="AT171" s="240"/>
      <c r="AU171" s="241"/>
      <c r="AV171" s="194"/>
      <c r="AW171" s="240"/>
      <c r="AX171" s="194"/>
      <c r="AY171" s="240"/>
      <c r="AZ171" s="241"/>
      <c r="BA171" s="194"/>
      <c r="BB171" s="240"/>
      <c r="BC171" s="194"/>
    </row>
    <row r="172" customFormat="false" ht="15.75" hidden="false" customHeight="true" outlineLevel="0" collapsed="false">
      <c r="X172" s="240"/>
      <c r="Z172" s="240"/>
      <c r="AA172" s="241"/>
      <c r="AC172" s="240"/>
      <c r="AE172" s="240"/>
      <c r="AF172" s="241"/>
      <c r="AG172" s="194"/>
      <c r="AH172" s="240"/>
      <c r="AI172" s="194"/>
      <c r="AJ172" s="240"/>
      <c r="AK172" s="241"/>
      <c r="AL172" s="194"/>
      <c r="AM172" s="240"/>
      <c r="AN172" s="194"/>
      <c r="AO172" s="240"/>
      <c r="AP172" s="241"/>
      <c r="AQ172" s="194"/>
      <c r="AR172" s="240"/>
      <c r="AS172" s="194"/>
      <c r="AT172" s="240"/>
      <c r="AU172" s="241"/>
      <c r="AV172" s="194"/>
      <c r="AW172" s="240"/>
      <c r="AX172" s="194"/>
      <c r="AY172" s="240"/>
      <c r="AZ172" s="241"/>
      <c r="BA172" s="194"/>
      <c r="BB172" s="240"/>
      <c r="BC172" s="194"/>
    </row>
    <row r="173" customFormat="false" ht="15.75" hidden="false" customHeight="true" outlineLevel="0" collapsed="false">
      <c r="X173" s="240"/>
      <c r="Z173" s="240"/>
      <c r="AA173" s="241"/>
      <c r="AC173" s="240"/>
      <c r="AE173" s="240"/>
      <c r="AF173" s="241"/>
      <c r="AG173" s="194"/>
      <c r="AH173" s="240"/>
      <c r="AI173" s="194"/>
      <c r="AJ173" s="240"/>
      <c r="AK173" s="241"/>
      <c r="AL173" s="194"/>
      <c r="AM173" s="240"/>
      <c r="AN173" s="194"/>
      <c r="AO173" s="240"/>
      <c r="AP173" s="241"/>
      <c r="AQ173" s="194"/>
      <c r="AR173" s="240"/>
      <c r="AS173" s="194"/>
      <c r="AT173" s="240"/>
      <c r="AU173" s="241"/>
      <c r="AV173" s="194"/>
      <c r="AW173" s="240"/>
      <c r="AX173" s="194"/>
      <c r="AY173" s="240"/>
      <c r="AZ173" s="241"/>
      <c r="BA173" s="194"/>
      <c r="BB173" s="240"/>
      <c r="BC173" s="194"/>
    </row>
    <row r="174" customFormat="false" ht="15.75" hidden="false" customHeight="true" outlineLevel="0" collapsed="false">
      <c r="X174" s="240"/>
      <c r="Z174" s="240"/>
      <c r="AA174" s="241"/>
      <c r="AC174" s="240"/>
      <c r="AE174" s="240"/>
      <c r="AF174" s="241"/>
      <c r="AG174" s="194"/>
      <c r="AH174" s="240"/>
      <c r="AI174" s="194"/>
      <c r="AJ174" s="240"/>
      <c r="AK174" s="241"/>
      <c r="AL174" s="194"/>
      <c r="AM174" s="240"/>
      <c r="AN174" s="194"/>
      <c r="AO174" s="240"/>
      <c r="AP174" s="241"/>
      <c r="AQ174" s="194"/>
      <c r="AR174" s="240"/>
      <c r="AS174" s="194"/>
      <c r="AT174" s="240"/>
      <c r="AU174" s="241"/>
      <c r="AV174" s="194"/>
      <c r="AW174" s="240"/>
      <c r="AX174" s="194"/>
      <c r="AY174" s="240"/>
      <c r="AZ174" s="241"/>
      <c r="BA174" s="194"/>
      <c r="BB174" s="240"/>
      <c r="BC174" s="194"/>
    </row>
    <row r="175" customFormat="false" ht="15.75" hidden="false" customHeight="true" outlineLevel="0" collapsed="false">
      <c r="X175" s="240"/>
      <c r="Z175" s="240"/>
      <c r="AA175" s="241"/>
      <c r="AC175" s="240"/>
      <c r="AE175" s="240"/>
      <c r="AF175" s="241"/>
      <c r="AG175" s="194"/>
      <c r="AH175" s="240"/>
      <c r="AI175" s="194"/>
      <c r="AJ175" s="240"/>
      <c r="AK175" s="241"/>
      <c r="AL175" s="194"/>
      <c r="AM175" s="240"/>
      <c r="AN175" s="194"/>
      <c r="AO175" s="240"/>
      <c r="AP175" s="241"/>
      <c r="AQ175" s="194"/>
      <c r="AR175" s="240"/>
      <c r="AS175" s="194"/>
      <c r="AT175" s="240"/>
      <c r="AU175" s="241"/>
      <c r="AV175" s="194"/>
      <c r="AW175" s="240"/>
      <c r="AX175" s="194"/>
      <c r="AY175" s="240"/>
      <c r="AZ175" s="241"/>
      <c r="BA175" s="194"/>
      <c r="BB175" s="240"/>
      <c r="BC175" s="194"/>
    </row>
    <row r="176" customFormat="false" ht="15.75" hidden="false" customHeight="true" outlineLevel="0" collapsed="false">
      <c r="X176" s="240"/>
      <c r="Z176" s="240"/>
      <c r="AA176" s="241"/>
      <c r="AC176" s="240"/>
      <c r="AE176" s="240"/>
      <c r="AF176" s="241"/>
      <c r="AG176" s="194"/>
      <c r="AH176" s="240"/>
      <c r="AI176" s="194"/>
      <c r="AJ176" s="240"/>
      <c r="AK176" s="241"/>
      <c r="AL176" s="194"/>
      <c r="AM176" s="240"/>
      <c r="AN176" s="194"/>
      <c r="AO176" s="240"/>
      <c r="AP176" s="241"/>
      <c r="AQ176" s="194"/>
      <c r="AR176" s="240"/>
      <c r="AS176" s="194"/>
      <c r="AT176" s="240"/>
      <c r="AU176" s="241"/>
      <c r="AV176" s="194"/>
      <c r="AW176" s="240"/>
      <c r="AX176" s="194"/>
      <c r="AY176" s="240"/>
      <c r="AZ176" s="241"/>
      <c r="BA176" s="194"/>
      <c r="BB176" s="240"/>
      <c r="BC176" s="194"/>
    </row>
    <row r="177" customFormat="false" ht="15.75" hidden="false" customHeight="true" outlineLevel="0" collapsed="false">
      <c r="X177" s="240"/>
      <c r="Z177" s="240"/>
      <c r="AA177" s="241"/>
      <c r="AC177" s="240"/>
      <c r="AE177" s="240"/>
      <c r="AF177" s="241"/>
      <c r="AG177" s="194"/>
      <c r="AH177" s="240"/>
      <c r="AI177" s="194"/>
      <c r="AJ177" s="240"/>
      <c r="AK177" s="241"/>
      <c r="AL177" s="194"/>
      <c r="AM177" s="240"/>
      <c r="AN177" s="194"/>
      <c r="AO177" s="240"/>
      <c r="AP177" s="241"/>
      <c r="AQ177" s="194"/>
      <c r="AR177" s="240"/>
      <c r="AS177" s="194"/>
      <c r="AT177" s="240"/>
      <c r="AU177" s="241"/>
      <c r="AV177" s="194"/>
      <c r="AW177" s="240"/>
      <c r="AX177" s="194"/>
      <c r="AY177" s="240"/>
      <c r="AZ177" s="241"/>
      <c r="BA177" s="194"/>
      <c r="BB177" s="240"/>
      <c r="BC177" s="194"/>
    </row>
    <row r="178" customFormat="false" ht="15.75" hidden="false" customHeight="true" outlineLevel="0" collapsed="false">
      <c r="X178" s="240"/>
      <c r="Z178" s="240"/>
      <c r="AA178" s="241"/>
      <c r="AC178" s="240"/>
      <c r="AE178" s="240"/>
      <c r="AF178" s="241"/>
      <c r="AG178" s="194"/>
      <c r="AH178" s="240"/>
      <c r="AI178" s="194"/>
      <c r="AJ178" s="240"/>
      <c r="AK178" s="241"/>
      <c r="AL178" s="194"/>
      <c r="AM178" s="240"/>
      <c r="AN178" s="194"/>
      <c r="AO178" s="240"/>
      <c r="AP178" s="241"/>
      <c r="AQ178" s="194"/>
      <c r="AR178" s="240"/>
      <c r="AS178" s="194"/>
      <c r="AT178" s="240"/>
      <c r="AU178" s="241"/>
      <c r="AV178" s="194"/>
      <c r="AW178" s="240"/>
      <c r="AX178" s="194"/>
      <c r="AY178" s="240"/>
      <c r="AZ178" s="241"/>
      <c r="BA178" s="194"/>
      <c r="BB178" s="240"/>
      <c r="BC178" s="194"/>
    </row>
    <row r="179" customFormat="false" ht="15.75" hidden="false" customHeight="true" outlineLevel="0" collapsed="false">
      <c r="X179" s="240"/>
      <c r="Z179" s="240"/>
      <c r="AA179" s="241"/>
      <c r="AC179" s="240"/>
      <c r="AE179" s="240"/>
      <c r="AF179" s="241"/>
      <c r="AG179" s="194"/>
      <c r="AH179" s="240"/>
      <c r="AI179" s="194"/>
      <c r="AJ179" s="240"/>
      <c r="AK179" s="241"/>
      <c r="AL179" s="194"/>
      <c r="AM179" s="240"/>
      <c r="AN179" s="194"/>
      <c r="AO179" s="240"/>
      <c r="AP179" s="241"/>
      <c r="AQ179" s="194"/>
      <c r="AR179" s="240"/>
      <c r="AS179" s="194"/>
      <c r="AT179" s="240"/>
      <c r="AU179" s="241"/>
      <c r="AV179" s="194"/>
      <c r="AW179" s="240"/>
      <c r="AX179" s="194"/>
      <c r="AY179" s="240"/>
      <c r="AZ179" s="241"/>
      <c r="BA179" s="194"/>
      <c r="BB179" s="240"/>
      <c r="BC179" s="194"/>
    </row>
    <row r="180" customFormat="false" ht="15.75" hidden="false" customHeight="true" outlineLevel="0" collapsed="false">
      <c r="X180" s="240"/>
      <c r="Z180" s="240"/>
      <c r="AA180" s="241"/>
      <c r="AC180" s="240"/>
      <c r="AE180" s="240"/>
      <c r="AF180" s="241"/>
      <c r="AG180" s="194"/>
      <c r="AH180" s="240"/>
      <c r="AI180" s="194"/>
      <c r="AJ180" s="240"/>
      <c r="AK180" s="241"/>
      <c r="AL180" s="194"/>
      <c r="AM180" s="240"/>
      <c r="AN180" s="194"/>
      <c r="AO180" s="240"/>
      <c r="AP180" s="241"/>
      <c r="AQ180" s="194"/>
      <c r="AR180" s="240"/>
      <c r="AS180" s="194"/>
      <c r="AT180" s="240"/>
      <c r="AU180" s="241"/>
      <c r="AV180" s="194"/>
      <c r="AW180" s="240"/>
      <c r="AX180" s="194"/>
      <c r="AY180" s="240"/>
      <c r="AZ180" s="241"/>
      <c r="BA180" s="194"/>
      <c r="BB180" s="240"/>
      <c r="BC180" s="194"/>
    </row>
    <row r="181" customFormat="false" ht="15.75" hidden="false" customHeight="true" outlineLevel="0" collapsed="false">
      <c r="X181" s="240"/>
      <c r="Z181" s="240"/>
      <c r="AA181" s="241"/>
      <c r="AC181" s="240"/>
      <c r="AE181" s="240"/>
      <c r="AF181" s="241"/>
      <c r="AG181" s="194"/>
      <c r="AH181" s="240"/>
      <c r="AI181" s="194"/>
      <c r="AJ181" s="240"/>
      <c r="AK181" s="241"/>
      <c r="AL181" s="194"/>
      <c r="AM181" s="240"/>
      <c r="AN181" s="194"/>
      <c r="AO181" s="240"/>
      <c r="AP181" s="241"/>
      <c r="AQ181" s="194"/>
      <c r="AR181" s="240"/>
      <c r="AS181" s="194"/>
      <c r="AT181" s="240"/>
      <c r="AU181" s="241"/>
      <c r="AV181" s="194"/>
      <c r="AW181" s="240"/>
      <c r="AX181" s="194"/>
      <c r="AY181" s="240"/>
      <c r="AZ181" s="241"/>
      <c r="BA181" s="194"/>
      <c r="BB181" s="240"/>
      <c r="BC181" s="194"/>
    </row>
    <row r="182" customFormat="false" ht="15.75" hidden="false" customHeight="true" outlineLevel="0" collapsed="false">
      <c r="X182" s="240"/>
      <c r="Z182" s="240"/>
      <c r="AA182" s="241"/>
      <c r="AC182" s="240"/>
      <c r="AE182" s="240"/>
      <c r="AF182" s="241"/>
      <c r="AG182" s="194"/>
      <c r="AH182" s="240"/>
      <c r="AI182" s="194"/>
      <c r="AJ182" s="240"/>
      <c r="AK182" s="241"/>
      <c r="AL182" s="194"/>
      <c r="AM182" s="240"/>
      <c r="AN182" s="194"/>
      <c r="AO182" s="240"/>
      <c r="AP182" s="241"/>
      <c r="AQ182" s="194"/>
      <c r="AR182" s="240"/>
      <c r="AS182" s="194"/>
      <c r="AT182" s="240"/>
      <c r="AU182" s="241"/>
      <c r="AV182" s="194"/>
      <c r="AW182" s="240"/>
      <c r="AX182" s="194"/>
      <c r="AY182" s="240"/>
      <c r="AZ182" s="241"/>
      <c r="BA182" s="194"/>
      <c r="BB182" s="240"/>
      <c r="BC182" s="194"/>
    </row>
    <row r="183" customFormat="false" ht="15.75" hidden="false" customHeight="true" outlineLevel="0" collapsed="false">
      <c r="X183" s="240"/>
      <c r="Z183" s="240"/>
      <c r="AA183" s="241"/>
      <c r="AC183" s="240"/>
      <c r="AE183" s="240"/>
      <c r="AF183" s="241"/>
      <c r="AG183" s="194"/>
      <c r="AH183" s="240"/>
      <c r="AI183" s="194"/>
      <c r="AJ183" s="240"/>
      <c r="AK183" s="241"/>
      <c r="AL183" s="194"/>
      <c r="AM183" s="240"/>
      <c r="AN183" s="194"/>
      <c r="AO183" s="240"/>
      <c r="AP183" s="241"/>
      <c r="AQ183" s="194"/>
      <c r="AR183" s="240"/>
      <c r="AS183" s="194"/>
      <c r="AT183" s="240"/>
      <c r="AU183" s="241"/>
      <c r="AV183" s="194"/>
      <c r="AW183" s="240"/>
      <c r="AX183" s="194"/>
      <c r="AY183" s="240"/>
      <c r="AZ183" s="241"/>
      <c r="BA183" s="194"/>
      <c r="BB183" s="240"/>
      <c r="BC183" s="194"/>
    </row>
    <row r="184" customFormat="false" ht="15.75" hidden="false" customHeight="true" outlineLevel="0" collapsed="false">
      <c r="X184" s="240"/>
      <c r="Z184" s="240"/>
      <c r="AA184" s="241"/>
      <c r="AC184" s="240"/>
      <c r="AE184" s="240"/>
      <c r="AF184" s="241"/>
      <c r="AG184" s="194"/>
      <c r="AH184" s="240"/>
      <c r="AI184" s="194"/>
      <c r="AJ184" s="240"/>
      <c r="AK184" s="241"/>
      <c r="AL184" s="194"/>
      <c r="AM184" s="240"/>
      <c r="AN184" s="194"/>
      <c r="AO184" s="240"/>
      <c r="AP184" s="241"/>
      <c r="AQ184" s="194"/>
      <c r="AR184" s="240"/>
      <c r="AS184" s="194"/>
      <c r="AT184" s="240"/>
      <c r="AU184" s="241"/>
      <c r="AV184" s="194"/>
      <c r="AW184" s="240"/>
      <c r="AX184" s="194"/>
      <c r="AY184" s="240"/>
      <c r="AZ184" s="241"/>
      <c r="BA184" s="194"/>
      <c r="BB184" s="240"/>
      <c r="BC184" s="194"/>
    </row>
    <row r="185" customFormat="false" ht="15.75" hidden="false" customHeight="true" outlineLevel="0" collapsed="false">
      <c r="X185" s="240"/>
      <c r="Z185" s="240"/>
      <c r="AA185" s="241"/>
      <c r="AC185" s="240"/>
      <c r="AE185" s="240"/>
      <c r="AF185" s="241"/>
      <c r="AG185" s="194"/>
      <c r="AH185" s="240"/>
      <c r="AI185" s="194"/>
      <c r="AJ185" s="240"/>
      <c r="AK185" s="241"/>
      <c r="AL185" s="194"/>
      <c r="AM185" s="240"/>
      <c r="AN185" s="194"/>
      <c r="AO185" s="240"/>
      <c r="AP185" s="241"/>
      <c r="AQ185" s="194"/>
      <c r="AR185" s="240"/>
      <c r="AS185" s="194"/>
      <c r="AT185" s="240"/>
      <c r="AU185" s="241"/>
      <c r="AV185" s="194"/>
      <c r="AW185" s="240"/>
      <c r="AX185" s="194"/>
      <c r="AY185" s="240"/>
      <c r="AZ185" s="241"/>
      <c r="BA185" s="194"/>
      <c r="BB185" s="240"/>
      <c r="BC185" s="194"/>
    </row>
    <row r="186" customFormat="false" ht="15.75" hidden="false" customHeight="true" outlineLevel="0" collapsed="false">
      <c r="X186" s="240"/>
      <c r="Z186" s="240"/>
      <c r="AA186" s="241"/>
      <c r="AC186" s="240"/>
      <c r="AE186" s="240"/>
      <c r="AF186" s="241"/>
      <c r="AG186" s="194"/>
      <c r="AH186" s="240"/>
      <c r="AI186" s="194"/>
      <c r="AJ186" s="240"/>
      <c r="AK186" s="241"/>
      <c r="AL186" s="194"/>
      <c r="AM186" s="240"/>
      <c r="AN186" s="194"/>
      <c r="AO186" s="240"/>
      <c r="AP186" s="241"/>
      <c r="AQ186" s="194"/>
      <c r="AR186" s="240"/>
      <c r="AS186" s="194"/>
      <c r="AT186" s="240"/>
      <c r="AU186" s="241"/>
      <c r="AV186" s="194"/>
      <c r="AW186" s="240"/>
      <c r="AX186" s="194"/>
      <c r="AY186" s="240"/>
      <c r="AZ186" s="241"/>
      <c r="BA186" s="194"/>
      <c r="BB186" s="240"/>
      <c r="BC186" s="194"/>
    </row>
    <row r="187" customFormat="false" ht="15.75" hidden="false" customHeight="true" outlineLevel="0" collapsed="false">
      <c r="X187" s="240"/>
      <c r="Z187" s="240"/>
      <c r="AA187" s="241"/>
      <c r="AC187" s="240"/>
      <c r="AE187" s="240"/>
      <c r="AF187" s="241"/>
      <c r="AG187" s="194"/>
      <c r="AH187" s="240"/>
      <c r="AI187" s="194"/>
      <c r="AJ187" s="240"/>
      <c r="AK187" s="241"/>
      <c r="AL187" s="194"/>
      <c r="AM187" s="240"/>
      <c r="AN187" s="194"/>
      <c r="AO187" s="240"/>
      <c r="AP187" s="241"/>
      <c r="AQ187" s="194"/>
      <c r="AR187" s="240"/>
      <c r="AS187" s="194"/>
      <c r="AT187" s="240"/>
      <c r="AU187" s="241"/>
      <c r="AV187" s="194"/>
      <c r="AW187" s="240"/>
      <c r="AX187" s="194"/>
      <c r="AY187" s="240"/>
      <c r="AZ187" s="241"/>
      <c r="BA187" s="194"/>
      <c r="BB187" s="240"/>
      <c r="BC187" s="194"/>
    </row>
    <row r="188" customFormat="false" ht="15.75" hidden="false" customHeight="true" outlineLevel="0" collapsed="false">
      <c r="X188" s="240"/>
      <c r="Z188" s="240"/>
      <c r="AA188" s="241"/>
      <c r="AC188" s="240"/>
      <c r="AE188" s="240"/>
      <c r="AF188" s="241"/>
      <c r="AG188" s="194"/>
      <c r="AH188" s="240"/>
      <c r="AI188" s="194"/>
      <c r="AJ188" s="240"/>
      <c r="AK188" s="241"/>
      <c r="AL188" s="194"/>
      <c r="AM188" s="240"/>
      <c r="AN188" s="194"/>
      <c r="AO188" s="240"/>
      <c r="AP188" s="241"/>
      <c r="AQ188" s="194"/>
      <c r="AR188" s="240"/>
      <c r="AS188" s="194"/>
      <c r="AT188" s="240"/>
      <c r="AU188" s="241"/>
      <c r="AV188" s="194"/>
      <c r="AW188" s="240"/>
      <c r="AX188" s="194"/>
      <c r="AY188" s="240"/>
      <c r="AZ188" s="241"/>
      <c r="BA188" s="194"/>
      <c r="BB188" s="240"/>
      <c r="BC188" s="194"/>
    </row>
    <row r="189" customFormat="false" ht="15.75" hidden="false" customHeight="true" outlineLevel="0" collapsed="false">
      <c r="X189" s="240"/>
      <c r="Z189" s="240"/>
      <c r="AA189" s="241"/>
      <c r="AC189" s="240"/>
      <c r="AE189" s="240"/>
      <c r="AF189" s="241"/>
      <c r="AG189" s="194"/>
      <c r="AH189" s="240"/>
      <c r="AI189" s="194"/>
      <c r="AJ189" s="240"/>
      <c r="AK189" s="241"/>
      <c r="AL189" s="194"/>
      <c r="AM189" s="240"/>
      <c r="AN189" s="194"/>
      <c r="AO189" s="240"/>
      <c r="AP189" s="241"/>
      <c r="AQ189" s="194"/>
      <c r="AR189" s="240"/>
      <c r="AS189" s="194"/>
      <c r="AT189" s="240"/>
      <c r="AU189" s="241"/>
      <c r="AV189" s="194"/>
      <c r="AW189" s="240"/>
      <c r="AX189" s="194"/>
      <c r="AY189" s="240"/>
      <c r="AZ189" s="241"/>
      <c r="BA189" s="194"/>
      <c r="BB189" s="240"/>
      <c r="BC189" s="194"/>
    </row>
    <row r="190" customFormat="false" ht="15.75" hidden="false" customHeight="true" outlineLevel="0" collapsed="false">
      <c r="X190" s="240"/>
      <c r="Z190" s="240"/>
      <c r="AA190" s="241"/>
      <c r="AC190" s="240"/>
      <c r="AE190" s="240"/>
      <c r="AF190" s="241"/>
      <c r="AG190" s="194"/>
      <c r="AH190" s="240"/>
      <c r="AI190" s="194"/>
      <c r="AJ190" s="240"/>
      <c r="AK190" s="241"/>
      <c r="AL190" s="194"/>
      <c r="AM190" s="240"/>
      <c r="AN190" s="194"/>
      <c r="AO190" s="240"/>
      <c r="AP190" s="241"/>
      <c r="AQ190" s="194"/>
      <c r="AR190" s="240"/>
      <c r="AS190" s="194"/>
      <c r="AT190" s="240"/>
      <c r="AU190" s="241"/>
      <c r="AV190" s="194"/>
      <c r="AW190" s="240"/>
      <c r="AX190" s="194"/>
      <c r="AY190" s="240"/>
      <c r="AZ190" s="241"/>
      <c r="BA190" s="194"/>
      <c r="BB190" s="240"/>
      <c r="BC190" s="194"/>
    </row>
    <row r="191" customFormat="false" ht="15.75" hidden="false" customHeight="true" outlineLevel="0" collapsed="false">
      <c r="X191" s="240"/>
      <c r="Z191" s="240"/>
      <c r="AA191" s="241"/>
      <c r="AC191" s="240"/>
      <c r="AE191" s="240"/>
      <c r="AF191" s="241"/>
      <c r="AG191" s="194"/>
      <c r="AH191" s="240"/>
      <c r="AI191" s="194"/>
      <c r="AJ191" s="240"/>
      <c r="AK191" s="241"/>
      <c r="AL191" s="194"/>
      <c r="AM191" s="240"/>
      <c r="AN191" s="194"/>
      <c r="AO191" s="240"/>
      <c r="AP191" s="241"/>
      <c r="AQ191" s="194"/>
      <c r="AR191" s="240"/>
      <c r="AS191" s="194"/>
      <c r="AT191" s="240"/>
      <c r="AU191" s="241"/>
      <c r="AV191" s="194"/>
      <c r="AW191" s="240"/>
      <c r="AX191" s="194"/>
      <c r="AY191" s="240"/>
      <c r="AZ191" s="241"/>
      <c r="BA191" s="194"/>
      <c r="BB191" s="240"/>
      <c r="BC191" s="194"/>
    </row>
    <row r="192" customFormat="false" ht="15.75" hidden="false" customHeight="true" outlineLevel="0" collapsed="false">
      <c r="X192" s="240"/>
      <c r="Z192" s="240"/>
      <c r="AA192" s="241"/>
      <c r="AC192" s="240"/>
      <c r="AE192" s="240"/>
      <c r="AF192" s="241"/>
      <c r="AG192" s="194"/>
      <c r="AH192" s="240"/>
      <c r="AI192" s="194"/>
      <c r="AJ192" s="240"/>
      <c r="AK192" s="241"/>
      <c r="AL192" s="194"/>
      <c r="AM192" s="240"/>
      <c r="AN192" s="194"/>
      <c r="AO192" s="240"/>
      <c r="AP192" s="241"/>
      <c r="AQ192" s="194"/>
      <c r="AR192" s="240"/>
      <c r="AS192" s="194"/>
      <c r="AT192" s="240"/>
      <c r="AU192" s="241"/>
      <c r="AV192" s="194"/>
      <c r="AW192" s="240"/>
      <c r="AX192" s="194"/>
      <c r="AY192" s="240"/>
      <c r="AZ192" s="241"/>
      <c r="BA192" s="194"/>
      <c r="BB192" s="240"/>
      <c r="BC192" s="194"/>
    </row>
    <row r="193" customFormat="false" ht="15.75" hidden="false" customHeight="true" outlineLevel="0" collapsed="false">
      <c r="X193" s="240"/>
      <c r="Z193" s="240"/>
      <c r="AA193" s="241"/>
      <c r="AC193" s="240"/>
      <c r="AE193" s="240"/>
      <c r="AF193" s="241"/>
      <c r="AG193" s="194"/>
      <c r="AH193" s="240"/>
      <c r="AI193" s="194"/>
      <c r="AJ193" s="240"/>
      <c r="AK193" s="241"/>
      <c r="AL193" s="194"/>
      <c r="AM193" s="240"/>
      <c r="AN193" s="194"/>
      <c r="AO193" s="240"/>
      <c r="AP193" s="241"/>
      <c r="AQ193" s="194"/>
      <c r="AR193" s="240"/>
      <c r="AS193" s="194"/>
      <c r="AT193" s="240"/>
      <c r="AU193" s="241"/>
      <c r="AV193" s="194"/>
      <c r="AW193" s="240"/>
      <c r="AX193" s="194"/>
      <c r="AY193" s="240"/>
      <c r="AZ193" s="241"/>
      <c r="BA193" s="194"/>
      <c r="BB193" s="240"/>
      <c r="BC193" s="194"/>
    </row>
    <row r="194" customFormat="false" ht="15.75" hidden="false" customHeight="true" outlineLevel="0" collapsed="false">
      <c r="X194" s="240"/>
      <c r="Z194" s="240"/>
      <c r="AA194" s="241"/>
      <c r="AC194" s="240"/>
      <c r="AE194" s="240"/>
      <c r="AF194" s="241"/>
      <c r="AG194" s="194"/>
      <c r="AH194" s="240"/>
      <c r="AI194" s="194"/>
      <c r="AJ194" s="240"/>
      <c r="AK194" s="241"/>
      <c r="AL194" s="194"/>
      <c r="AM194" s="240"/>
      <c r="AN194" s="194"/>
      <c r="AO194" s="240"/>
      <c r="AP194" s="241"/>
      <c r="AQ194" s="194"/>
      <c r="AR194" s="240"/>
      <c r="AS194" s="194"/>
      <c r="AT194" s="240"/>
      <c r="AU194" s="241"/>
      <c r="AV194" s="194"/>
      <c r="AW194" s="240"/>
      <c r="AX194" s="194"/>
      <c r="AY194" s="240"/>
      <c r="AZ194" s="241"/>
      <c r="BA194" s="194"/>
      <c r="BB194" s="240"/>
      <c r="BC194" s="194"/>
    </row>
    <row r="195" customFormat="false" ht="15.75" hidden="false" customHeight="true" outlineLevel="0" collapsed="false">
      <c r="X195" s="240"/>
      <c r="Z195" s="240"/>
      <c r="AA195" s="241"/>
      <c r="AC195" s="240"/>
      <c r="AE195" s="240"/>
      <c r="AF195" s="241"/>
      <c r="AG195" s="194"/>
      <c r="AH195" s="240"/>
      <c r="AI195" s="194"/>
      <c r="AJ195" s="240"/>
      <c r="AK195" s="241"/>
      <c r="AL195" s="194"/>
      <c r="AM195" s="240"/>
      <c r="AN195" s="194"/>
      <c r="AO195" s="240"/>
      <c r="AP195" s="241"/>
      <c r="AQ195" s="194"/>
      <c r="AR195" s="240"/>
      <c r="AS195" s="194"/>
      <c r="AT195" s="240"/>
      <c r="AU195" s="241"/>
      <c r="AV195" s="194"/>
      <c r="AW195" s="240"/>
      <c r="AX195" s="194"/>
      <c r="AY195" s="240"/>
      <c r="AZ195" s="241"/>
      <c r="BA195" s="194"/>
      <c r="BB195" s="240"/>
      <c r="BC195" s="194"/>
    </row>
    <row r="196" customFormat="false" ht="15.75" hidden="false" customHeight="true" outlineLevel="0" collapsed="false">
      <c r="X196" s="240"/>
      <c r="Z196" s="240"/>
      <c r="AA196" s="241"/>
      <c r="AC196" s="240"/>
      <c r="AE196" s="240"/>
      <c r="AF196" s="241"/>
      <c r="AG196" s="194"/>
      <c r="AH196" s="240"/>
      <c r="AI196" s="194"/>
      <c r="AJ196" s="240"/>
      <c r="AK196" s="241"/>
      <c r="AL196" s="194"/>
      <c r="AM196" s="240"/>
      <c r="AN196" s="194"/>
      <c r="AO196" s="240"/>
      <c r="AP196" s="241"/>
      <c r="AQ196" s="194"/>
      <c r="AR196" s="240"/>
      <c r="AS196" s="194"/>
      <c r="AT196" s="240"/>
      <c r="AU196" s="241"/>
      <c r="AV196" s="194"/>
      <c r="AW196" s="240"/>
      <c r="AX196" s="194"/>
      <c r="AY196" s="240"/>
      <c r="AZ196" s="241"/>
      <c r="BA196" s="194"/>
      <c r="BB196" s="240"/>
      <c r="BC196" s="194"/>
    </row>
    <row r="197" customFormat="false" ht="15.75" hidden="false" customHeight="true" outlineLevel="0" collapsed="false">
      <c r="X197" s="240"/>
      <c r="Z197" s="240"/>
      <c r="AA197" s="241"/>
      <c r="AC197" s="240"/>
      <c r="AE197" s="240"/>
      <c r="AF197" s="241"/>
      <c r="AG197" s="194"/>
      <c r="AH197" s="240"/>
      <c r="AI197" s="194"/>
      <c r="AJ197" s="240"/>
      <c r="AK197" s="241"/>
      <c r="AL197" s="194"/>
      <c r="AM197" s="240"/>
      <c r="AN197" s="194"/>
      <c r="AO197" s="240"/>
      <c r="AP197" s="241"/>
      <c r="AQ197" s="194"/>
      <c r="AR197" s="240"/>
      <c r="AS197" s="194"/>
      <c r="AT197" s="240"/>
      <c r="AU197" s="241"/>
      <c r="AV197" s="194"/>
      <c r="AW197" s="240"/>
      <c r="AX197" s="194"/>
      <c r="AY197" s="240"/>
      <c r="AZ197" s="241"/>
      <c r="BA197" s="194"/>
      <c r="BB197" s="240"/>
      <c r="BC197" s="194"/>
    </row>
    <row r="198" customFormat="false" ht="15.75" hidden="false" customHeight="true" outlineLevel="0" collapsed="false">
      <c r="X198" s="240"/>
      <c r="Z198" s="240"/>
      <c r="AA198" s="241"/>
      <c r="AC198" s="240"/>
      <c r="AE198" s="240"/>
      <c r="AF198" s="241"/>
      <c r="AG198" s="194"/>
      <c r="AH198" s="240"/>
      <c r="AI198" s="194"/>
      <c r="AJ198" s="240"/>
      <c r="AK198" s="241"/>
      <c r="AL198" s="194"/>
      <c r="AM198" s="240"/>
      <c r="AN198" s="194"/>
      <c r="AO198" s="240"/>
      <c r="AP198" s="241"/>
      <c r="AQ198" s="194"/>
      <c r="AR198" s="240"/>
      <c r="AS198" s="194"/>
      <c r="AT198" s="240"/>
      <c r="AU198" s="241"/>
      <c r="AV198" s="194"/>
      <c r="AW198" s="240"/>
      <c r="AX198" s="194"/>
      <c r="AY198" s="240"/>
      <c r="AZ198" s="241"/>
      <c r="BA198" s="194"/>
      <c r="BB198" s="240"/>
      <c r="BC198" s="194"/>
    </row>
    <row r="199" customFormat="false" ht="15.75" hidden="false" customHeight="true" outlineLevel="0" collapsed="false">
      <c r="X199" s="240"/>
      <c r="Z199" s="240"/>
      <c r="AA199" s="241"/>
      <c r="AC199" s="240"/>
      <c r="AE199" s="240"/>
      <c r="AF199" s="241"/>
      <c r="AG199" s="194"/>
      <c r="AH199" s="240"/>
      <c r="AI199" s="194"/>
      <c r="AJ199" s="240"/>
      <c r="AK199" s="241"/>
      <c r="AL199" s="194"/>
      <c r="AM199" s="240"/>
      <c r="AN199" s="194"/>
      <c r="AO199" s="240"/>
      <c r="AP199" s="241"/>
      <c r="AQ199" s="194"/>
      <c r="AR199" s="240"/>
      <c r="AS199" s="194"/>
      <c r="AT199" s="240"/>
      <c r="AU199" s="241"/>
      <c r="AV199" s="194"/>
      <c r="AW199" s="240"/>
      <c r="AX199" s="194"/>
      <c r="AY199" s="240"/>
      <c r="AZ199" s="241"/>
      <c r="BA199" s="194"/>
      <c r="BB199" s="240"/>
      <c r="BC199" s="194"/>
    </row>
    <row r="200" customFormat="false" ht="15.75" hidden="false" customHeight="true" outlineLevel="0" collapsed="false">
      <c r="X200" s="240"/>
      <c r="Z200" s="240"/>
      <c r="AA200" s="241"/>
      <c r="AC200" s="240"/>
      <c r="AE200" s="240"/>
      <c r="AF200" s="241"/>
      <c r="AG200" s="194"/>
      <c r="AH200" s="240"/>
      <c r="AI200" s="194"/>
      <c r="AJ200" s="240"/>
      <c r="AK200" s="241"/>
      <c r="AL200" s="194"/>
      <c r="AM200" s="240"/>
      <c r="AN200" s="194"/>
      <c r="AO200" s="240"/>
      <c r="AP200" s="241"/>
      <c r="AQ200" s="194"/>
      <c r="AR200" s="240"/>
      <c r="AS200" s="194"/>
      <c r="AT200" s="240"/>
      <c r="AU200" s="241"/>
      <c r="AV200" s="194"/>
      <c r="AW200" s="240"/>
      <c r="AX200" s="194"/>
      <c r="AY200" s="240"/>
      <c r="AZ200" s="241"/>
      <c r="BA200" s="194"/>
      <c r="BB200" s="240"/>
      <c r="BC200" s="194"/>
    </row>
    <row r="201" customFormat="false" ht="15.75" hidden="false" customHeight="true" outlineLevel="0" collapsed="false">
      <c r="X201" s="240"/>
      <c r="Z201" s="240"/>
      <c r="AA201" s="241"/>
      <c r="AC201" s="240"/>
      <c r="AE201" s="240"/>
      <c r="AF201" s="241"/>
      <c r="AG201" s="194"/>
      <c r="AH201" s="240"/>
      <c r="AI201" s="194"/>
      <c r="AJ201" s="240"/>
      <c r="AK201" s="241"/>
      <c r="AL201" s="194"/>
      <c r="AM201" s="240"/>
      <c r="AN201" s="194"/>
      <c r="AO201" s="240"/>
      <c r="AP201" s="241"/>
      <c r="AQ201" s="194"/>
      <c r="AR201" s="240"/>
      <c r="AS201" s="194"/>
      <c r="AT201" s="240"/>
      <c r="AU201" s="241"/>
      <c r="AV201" s="194"/>
      <c r="AW201" s="240"/>
      <c r="AX201" s="194"/>
      <c r="AY201" s="240"/>
      <c r="AZ201" s="241"/>
      <c r="BA201" s="194"/>
      <c r="BB201" s="240"/>
      <c r="BC201" s="194"/>
    </row>
    <row r="202" customFormat="false" ht="15.75" hidden="false" customHeight="true" outlineLevel="0" collapsed="false">
      <c r="X202" s="240"/>
      <c r="Z202" s="240"/>
      <c r="AA202" s="241"/>
      <c r="AC202" s="240"/>
      <c r="AE202" s="240"/>
      <c r="AF202" s="241"/>
      <c r="AG202" s="194"/>
      <c r="AH202" s="240"/>
      <c r="AI202" s="194"/>
      <c r="AJ202" s="240"/>
      <c r="AK202" s="241"/>
      <c r="AL202" s="194"/>
      <c r="AM202" s="240"/>
      <c r="AN202" s="194"/>
      <c r="AO202" s="240"/>
      <c r="AP202" s="241"/>
      <c r="AQ202" s="194"/>
      <c r="AR202" s="240"/>
      <c r="AS202" s="194"/>
      <c r="AT202" s="240"/>
      <c r="AU202" s="241"/>
      <c r="AV202" s="194"/>
      <c r="AW202" s="240"/>
      <c r="AX202" s="194"/>
      <c r="AY202" s="240"/>
      <c r="AZ202" s="241"/>
      <c r="BA202" s="194"/>
      <c r="BB202" s="240"/>
      <c r="BC202" s="194"/>
    </row>
    <row r="203" customFormat="false" ht="15.75" hidden="false" customHeight="true" outlineLevel="0" collapsed="false">
      <c r="X203" s="240"/>
      <c r="Z203" s="240"/>
      <c r="AA203" s="241"/>
      <c r="AC203" s="240"/>
      <c r="AE203" s="240"/>
      <c r="AF203" s="241"/>
      <c r="AG203" s="194"/>
      <c r="AH203" s="240"/>
      <c r="AI203" s="194"/>
      <c r="AJ203" s="240"/>
      <c r="AK203" s="241"/>
      <c r="AL203" s="194"/>
      <c r="AM203" s="240"/>
      <c r="AN203" s="194"/>
      <c r="AO203" s="240"/>
      <c r="AP203" s="241"/>
      <c r="AQ203" s="194"/>
      <c r="AR203" s="240"/>
      <c r="AS203" s="194"/>
      <c r="AT203" s="240"/>
      <c r="AU203" s="241"/>
      <c r="AV203" s="194"/>
      <c r="AW203" s="240"/>
      <c r="AX203" s="194"/>
      <c r="AY203" s="240"/>
      <c r="AZ203" s="241"/>
      <c r="BA203" s="194"/>
      <c r="BB203" s="240"/>
      <c r="BC203" s="194"/>
    </row>
    <row r="204" customFormat="false" ht="15.75" hidden="false" customHeight="true" outlineLevel="0" collapsed="false">
      <c r="X204" s="240"/>
      <c r="Z204" s="240"/>
      <c r="AA204" s="241"/>
      <c r="AC204" s="240"/>
      <c r="AE204" s="240"/>
      <c r="AF204" s="241"/>
      <c r="AG204" s="194"/>
      <c r="AH204" s="240"/>
      <c r="AI204" s="194"/>
      <c r="AJ204" s="240"/>
      <c r="AK204" s="241"/>
      <c r="AL204" s="194"/>
      <c r="AM204" s="240"/>
      <c r="AN204" s="194"/>
      <c r="AO204" s="240"/>
      <c r="AP204" s="241"/>
      <c r="AQ204" s="194"/>
      <c r="AR204" s="240"/>
      <c r="AS204" s="194"/>
      <c r="AT204" s="240"/>
      <c r="AU204" s="241"/>
      <c r="AV204" s="194"/>
      <c r="AW204" s="240"/>
      <c r="AX204" s="194"/>
      <c r="AY204" s="240"/>
      <c r="AZ204" s="241"/>
      <c r="BA204" s="194"/>
      <c r="BB204" s="240"/>
      <c r="BC204" s="194"/>
    </row>
    <row r="205" customFormat="false" ht="15.75" hidden="false" customHeight="true" outlineLevel="0" collapsed="false">
      <c r="X205" s="240"/>
      <c r="Z205" s="240"/>
      <c r="AA205" s="241"/>
      <c r="AC205" s="240"/>
      <c r="AE205" s="240"/>
      <c r="AF205" s="241"/>
      <c r="AG205" s="194"/>
      <c r="AH205" s="240"/>
      <c r="AI205" s="194"/>
      <c r="AJ205" s="240"/>
      <c r="AK205" s="241"/>
      <c r="AL205" s="194"/>
      <c r="AM205" s="240"/>
      <c r="AN205" s="194"/>
      <c r="AO205" s="240"/>
      <c r="AP205" s="241"/>
      <c r="AQ205" s="194"/>
      <c r="AR205" s="240"/>
      <c r="AS205" s="194"/>
      <c r="AT205" s="240"/>
      <c r="AU205" s="241"/>
      <c r="AV205" s="194"/>
      <c r="AW205" s="240"/>
      <c r="AX205" s="194"/>
      <c r="AY205" s="240"/>
      <c r="AZ205" s="241"/>
      <c r="BA205" s="194"/>
      <c r="BB205" s="240"/>
      <c r="BC205" s="194"/>
    </row>
    <row r="206" customFormat="false" ht="15.75" hidden="false" customHeight="true" outlineLevel="0" collapsed="false">
      <c r="X206" s="240"/>
      <c r="Z206" s="240"/>
      <c r="AA206" s="241"/>
      <c r="AC206" s="240"/>
      <c r="AE206" s="240"/>
      <c r="AF206" s="241"/>
      <c r="AG206" s="194"/>
      <c r="AH206" s="240"/>
      <c r="AI206" s="194"/>
      <c r="AJ206" s="240"/>
      <c r="AK206" s="241"/>
      <c r="AL206" s="194"/>
      <c r="AM206" s="240"/>
      <c r="AN206" s="194"/>
      <c r="AO206" s="240"/>
      <c r="AP206" s="241"/>
      <c r="AQ206" s="194"/>
      <c r="AR206" s="240"/>
      <c r="AS206" s="194"/>
      <c r="AT206" s="240"/>
      <c r="AU206" s="241"/>
      <c r="AV206" s="194"/>
      <c r="AW206" s="240"/>
      <c r="AX206" s="194"/>
      <c r="AY206" s="240"/>
      <c r="AZ206" s="241"/>
      <c r="BA206" s="194"/>
      <c r="BB206" s="240"/>
      <c r="BC206" s="194"/>
    </row>
    <row r="207" customFormat="false" ht="15.75" hidden="false" customHeight="true" outlineLevel="0" collapsed="false">
      <c r="X207" s="240"/>
      <c r="Z207" s="240"/>
      <c r="AA207" s="241"/>
      <c r="AC207" s="240"/>
      <c r="AE207" s="240"/>
      <c r="AF207" s="241"/>
      <c r="AG207" s="194"/>
      <c r="AH207" s="240"/>
      <c r="AI207" s="194"/>
      <c r="AJ207" s="240"/>
      <c r="AK207" s="241"/>
      <c r="AL207" s="194"/>
      <c r="AM207" s="240"/>
      <c r="AN207" s="194"/>
      <c r="AO207" s="240"/>
      <c r="AP207" s="241"/>
      <c r="AQ207" s="194"/>
      <c r="AR207" s="240"/>
      <c r="AS207" s="194"/>
      <c r="AT207" s="240"/>
      <c r="AU207" s="241"/>
      <c r="AV207" s="194"/>
      <c r="AW207" s="240"/>
      <c r="AX207" s="194"/>
      <c r="AY207" s="240"/>
      <c r="AZ207" s="241"/>
      <c r="BA207" s="194"/>
      <c r="BB207" s="240"/>
      <c r="BC207" s="194"/>
    </row>
    <row r="208" customFormat="false" ht="15.75" hidden="false" customHeight="true" outlineLevel="0" collapsed="false">
      <c r="X208" s="240"/>
      <c r="Z208" s="240"/>
      <c r="AA208" s="241"/>
      <c r="AC208" s="240"/>
      <c r="AE208" s="240"/>
      <c r="AF208" s="241"/>
      <c r="AG208" s="194"/>
      <c r="AH208" s="240"/>
      <c r="AI208" s="194"/>
      <c r="AJ208" s="240"/>
      <c r="AK208" s="241"/>
      <c r="AL208" s="194"/>
      <c r="AM208" s="240"/>
      <c r="AN208" s="194"/>
      <c r="AO208" s="240"/>
      <c r="AP208" s="241"/>
      <c r="AQ208" s="194"/>
      <c r="AR208" s="240"/>
      <c r="AS208" s="194"/>
      <c r="AT208" s="240"/>
      <c r="AU208" s="241"/>
      <c r="AV208" s="194"/>
      <c r="AW208" s="240"/>
      <c r="AX208" s="194"/>
      <c r="AY208" s="240"/>
      <c r="AZ208" s="241"/>
      <c r="BA208" s="194"/>
      <c r="BB208" s="240"/>
      <c r="BC208" s="194"/>
    </row>
    <row r="209" customFormat="false" ht="15.75" hidden="false" customHeight="true" outlineLevel="0" collapsed="false">
      <c r="X209" s="240"/>
      <c r="Z209" s="240"/>
      <c r="AA209" s="241"/>
      <c r="AC209" s="240"/>
      <c r="AE209" s="240"/>
      <c r="AF209" s="241"/>
      <c r="AG209" s="194"/>
      <c r="AH209" s="240"/>
      <c r="AI209" s="194"/>
      <c r="AJ209" s="240"/>
      <c r="AK209" s="241"/>
      <c r="AL209" s="194"/>
      <c r="AM209" s="240"/>
      <c r="AN209" s="194"/>
      <c r="AO209" s="240"/>
      <c r="AP209" s="241"/>
      <c r="AQ209" s="194"/>
      <c r="AR209" s="240"/>
      <c r="AS209" s="194"/>
      <c r="AT209" s="240"/>
      <c r="AU209" s="241"/>
      <c r="AV209" s="194"/>
      <c r="AW209" s="240"/>
      <c r="AX209" s="194"/>
      <c r="AY209" s="240"/>
      <c r="AZ209" s="241"/>
      <c r="BA209" s="194"/>
      <c r="BB209" s="240"/>
      <c r="BC209" s="194"/>
    </row>
    <row r="210" customFormat="false" ht="15.75" hidden="false" customHeight="true" outlineLevel="0" collapsed="false">
      <c r="X210" s="240"/>
      <c r="Z210" s="240"/>
      <c r="AA210" s="241"/>
      <c r="AC210" s="240"/>
      <c r="AE210" s="240"/>
      <c r="AF210" s="241"/>
      <c r="AG210" s="194"/>
      <c r="AH210" s="240"/>
      <c r="AI210" s="194"/>
      <c r="AJ210" s="240"/>
      <c r="AK210" s="241"/>
      <c r="AL210" s="194"/>
      <c r="AM210" s="240"/>
      <c r="AN210" s="194"/>
      <c r="AO210" s="240"/>
      <c r="AP210" s="241"/>
      <c r="AQ210" s="194"/>
      <c r="AR210" s="240"/>
      <c r="AS210" s="194"/>
      <c r="AT210" s="240"/>
      <c r="AU210" s="241"/>
      <c r="AV210" s="194"/>
      <c r="AW210" s="240"/>
      <c r="AX210" s="194"/>
      <c r="AY210" s="240"/>
      <c r="AZ210" s="241"/>
      <c r="BA210" s="194"/>
      <c r="BB210" s="240"/>
      <c r="BC210" s="194"/>
    </row>
    <row r="211" customFormat="false" ht="15.75" hidden="false" customHeight="true" outlineLevel="0" collapsed="false">
      <c r="X211" s="240"/>
      <c r="Z211" s="240"/>
      <c r="AA211" s="241"/>
      <c r="AC211" s="240"/>
      <c r="AE211" s="240"/>
      <c r="AF211" s="241"/>
      <c r="AG211" s="194"/>
      <c r="AH211" s="240"/>
      <c r="AI211" s="194"/>
      <c r="AJ211" s="240"/>
      <c r="AK211" s="241"/>
      <c r="AL211" s="194"/>
      <c r="AM211" s="240"/>
      <c r="AN211" s="194"/>
      <c r="AO211" s="240"/>
      <c r="AP211" s="241"/>
      <c r="AQ211" s="194"/>
      <c r="AR211" s="240"/>
      <c r="AS211" s="194"/>
      <c r="AT211" s="240"/>
      <c r="AU211" s="241"/>
      <c r="AV211" s="194"/>
      <c r="AW211" s="240"/>
      <c r="AX211" s="194"/>
      <c r="AY211" s="240"/>
      <c r="AZ211" s="241"/>
      <c r="BA211" s="194"/>
      <c r="BB211" s="240"/>
      <c r="BC211" s="194"/>
    </row>
    <row r="212" customFormat="false" ht="15.75" hidden="false" customHeight="true" outlineLevel="0" collapsed="false">
      <c r="X212" s="240"/>
      <c r="Z212" s="240"/>
      <c r="AA212" s="241"/>
      <c r="AC212" s="240"/>
      <c r="AE212" s="240"/>
      <c r="AF212" s="241"/>
      <c r="AG212" s="194"/>
      <c r="AH212" s="240"/>
      <c r="AI212" s="194"/>
      <c r="AJ212" s="240"/>
      <c r="AK212" s="241"/>
      <c r="AL212" s="194"/>
      <c r="AM212" s="240"/>
      <c r="AN212" s="194"/>
      <c r="AO212" s="240"/>
      <c r="AP212" s="241"/>
      <c r="AQ212" s="194"/>
      <c r="AR212" s="240"/>
      <c r="AS212" s="194"/>
      <c r="AT212" s="240"/>
      <c r="AU212" s="241"/>
      <c r="AV212" s="194"/>
      <c r="AW212" s="240"/>
      <c r="AX212" s="194"/>
      <c r="AY212" s="240"/>
      <c r="AZ212" s="241"/>
      <c r="BA212" s="194"/>
      <c r="BB212" s="240"/>
      <c r="BC212" s="194"/>
    </row>
    <row r="213" customFormat="false" ht="15.75" hidden="false" customHeight="true" outlineLevel="0" collapsed="false">
      <c r="X213" s="240"/>
      <c r="Z213" s="240"/>
      <c r="AA213" s="241"/>
      <c r="AC213" s="240"/>
      <c r="AE213" s="240"/>
      <c r="AF213" s="241"/>
      <c r="AG213" s="194"/>
      <c r="AH213" s="240"/>
      <c r="AI213" s="194"/>
      <c r="AJ213" s="240"/>
      <c r="AK213" s="241"/>
      <c r="AL213" s="194"/>
      <c r="AM213" s="240"/>
      <c r="AN213" s="194"/>
      <c r="AO213" s="240"/>
      <c r="AP213" s="241"/>
      <c r="AQ213" s="194"/>
      <c r="AR213" s="240"/>
      <c r="AS213" s="194"/>
      <c r="AT213" s="240"/>
      <c r="AU213" s="241"/>
      <c r="AV213" s="194"/>
      <c r="AW213" s="240"/>
      <c r="AX213" s="194"/>
      <c r="AY213" s="240"/>
      <c r="AZ213" s="241"/>
      <c r="BA213" s="194"/>
      <c r="BB213" s="240"/>
      <c r="BC213" s="194"/>
    </row>
    <row r="214" customFormat="false" ht="15.75" hidden="false" customHeight="true" outlineLevel="0" collapsed="false">
      <c r="X214" s="240"/>
      <c r="Z214" s="240"/>
      <c r="AA214" s="241"/>
      <c r="AC214" s="240"/>
      <c r="AE214" s="240"/>
      <c r="AF214" s="241"/>
      <c r="AG214" s="194"/>
      <c r="AH214" s="240"/>
      <c r="AI214" s="194"/>
      <c r="AJ214" s="240"/>
      <c r="AK214" s="241"/>
      <c r="AL214" s="194"/>
      <c r="AM214" s="240"/>
      <c r="AN214" s="194"/>
      <c r="AO214" s="240"/>
      <c r="AP214" s="241"/>
      <c r="AQ214" s="194"/>
      <c r="AR214" s="240"/>
      <c r="AS214" s="194"/>
      <c r="AT214" s="240"/>
      <c r="AU214" s="241"/>
      <c r="AV214" s="194"/>
      <c r="AW214" s="240"/>
      <c r="AX214" s="194"/>
      <c r="AY214" s="240"/>
      <c r="AZ214" s="241"/>
      <c r="BA214" s="194"/>
      <c r="BB214" s="240"/>
      <c r="BC214" s="194"/>
    </row>
    <row r="215" customFormat="false" ht="15.75" hidden="false" customHeight="true" outlineLevel="0" collapsed="false">
      <c r="X215" s="240"/>
      <c r="Z215" s="240"/>
      <c r="AA215" s="241"/>
      <c r="AC215" s="240"/>
      <c r="AE215" s="240"/>
      <c r="AF215" s="241"/>
      <c r="AG215" s="194"/>
      <c r="AH215" s="240"/>
      <c r="AI215" s="194"/>
      <c r="AJ215" s="240"/>
      <c r="AK215" s="241"/>
      <c r="AL215" s="194"/>
      <c r="AM215" s="240"/>
      <c r="AN215" s="194"/>
      <c r="AO215" s="240"/>
      <c r="AP215" s="241"/>
      <c r="AQ215" s="194"/>
      <c r="AR215" s="240"/>
      <c r="AS215" s="194"/>
      <c r="AT215" s="240"/>
      <c r="AU215" s="241"/>
      <c r="AV215" s="194"/>
      <c r="AW215" s="240"/>
      <c r="AX215" s="194"/>
      <c r="AY215" s="240"/>
      <c r="AZ215" s="241"/>
      <c r="BA215" s="194"/>
      <c r="BB215" s="240"/>
      <c r="BC215" s="194"/>
    </row>
    <row r="216" customFormat="false" ht="15.75" hidden="false" customHeight="true" outlineLevel="0" collapsed="false">
      <c r="X216" s="240"/>
      <c r="Z216" s="240"/>
      <c r="AA216" s="241"/>
      <c r="AC216" s="240"/>
      <c r="AE216" s="240"/>
      <c r="AF216" s="241"/>
      <c r="AG216" s="194"/>
      <c r="AH216" s="240"/>
      <c r="AI216" s="194"/>
      <c r="AJ216" s="240"/>
      <c r="AK216" s="241"/>
      <c r="AL216" s="194"/>
      <c r="AM216" s="240"/>
      <c r="AN216" s="194"/>
      <c r="AO216" s="240"/>
      <c r="AP216" s="241"/>
      <c r="AQ216" s="194"/>
      <c r="AR216" s="240"/>
      <c r="AS216" s="194"/>
      <c r="AT216" s="240"/>
      <c r="AU216" s="241"/>
      <c r="AV216" s="194"/>
      <c r="AW216" s="240"/>
      <c r="AX216" s="194"/>
      <c r="AY216" s="240"/>
      <c r="AZ216" s="241"/>
      <c r="BA216" s="194"/>
      <c r="BB216" s="240"/>
      <c r="BC216" s="194"/>
    </row>
    <row r="217" customFormat="false" ht="15.75" hidden="false" customHeight="true" outlineLevel="0" collapsed="false">
      <c r="X217" s="240"/>
      <c r="Z217" s="240"/>
      <c r="AA217" s="241"/>
      <c r="AC217" s="240"/>
      <c r="AE217" s="240"/>
      <c r="AF217" s="241"/>
      <c r="AG217" s="194"/>
      <c r="AH217" s="240"/>
      <c r="AI217" s="194"/>
      <c r="AJ217" s="240"/>
      <c r="AK217" s="241"/>
      <c r="AL217" s="194"/>
      <c r="AM217" s="240"/>
      <c r="AN217" s="194"/>
      <c r="AO217" s="240"/>
      <c r="AP217" s="241"/>
      <c r="AQ217" s="194"/>
      <c r="AR217" s="240"/>
      <c r="AS217" s="194"/>
      <c r="AT217" s="240"/>
      <c r="AU217" s="241"/>
      <c r="AV217" s="194"/>
      <c r="AW217" s="240"/>
      <c r="AX217" s="194"/>
      <c r="AY217" s="240"/>
      <c r="AZ217" s="241"/>
      <c r="BA217" s="194"/>
      <c r="BB217" s="240"/>
      <c r="BC217" s="194"/>
    </row>
    <row r="218" customFormat="false" ht="15.75" hidden="false" customHeight="true" outlineLevel="0" collapsed="false">
      <c r="X218" s="240"/>
      <c r="Z218" s="240"/>
      <c r="AA218" s="241"/>
      <c r="AC218" s="240"/>
      <c r="AE218" s="240"/>
      <c r="AF218" s="241"/>
      <c r="AG218" s="194"/>
      <c r="AH218" s="240"/>
      <c r="AI218" s="194"/>
      <c r="AJ218" s="240"/>
      <c r="AK218" s="241"/>
      <c r="AL218" s="194"/>
      <c r="AM218" s="240"/>
      <c r="AN218" s="194"/>
      <c r="AO218" s="240"/>
      <c r="AP218" s="241"/>
      <c r="AQ218" s="194"/>
      <c r="AR218" s="240"/>
      <c r="AS218" s="194"/>
      <c r="AT218" s="240"/>
      <c r="AU218" s="241"/>
      <c r="AV218" s="194"/>
      <c r="AW218" s="240"/>
      <c r="AX218" s="194"/>
      <c r="AY218" s="240"/>
      <c r="AZ218" s="241"/>
      <c r="BA218" s="194"/>
      <c r="BB218" s="240"/>
      <c r="BC218" s="194"/>
    </row>
    <row r="219" customFormat="false" ht="15.75" hidden="false" customHeight="true" outlineLevel="0" collapsed="false">
      <c r="X219" s="240"/>
      <c r="Z219" s="240"/>
      <c r="AA219" s="241"/>
      <c r="AC219" s="240"/>
      <c r="AE219" s="240"/>
      <c r="AF219" s="241"/>
      <c r="AG219" s="194"/>
      <c r="AH219" s="240"/>
      <c r="AI219" s="194"/>
      <c r="AJ219" s="240"/>
      <c r="AK219" s="241"/>
      <c r="AL219" s="194"/>
      <c r="AM219" s="240"/>
      <c r="AN219" s="194"/>
      <c r="AO219" s="240"/>
      <c r="AP219" s="241"/>
      <c r="AQ219" s="194"/>
      <c r="AR219" s="240"/>
      <c r="AS219" s="194"/>
      <c r="AT219" s="240"/>
      <c r="AU219" s="241"/>
      <c r="AV219" s="194"/>
      <c r="AW219" s="240"/>
      <c r="AX219" s="194"/>
      <c r="AY219" s="240"/>
      <c r="AZ219" s="241"/>
      <c r="BA219" s="194"/>
      <c r="BB219" s="240"/>
      <c r="BC219" s="194"/>
    </row>
    <row r="220" customFormat="false" ht="15.75" hidden="false" customHeight="true" outlineLevel="0" collapsed="false">
      <c r="X220" s="240"/>
      <c r="Z220" s="240"/>
      <c r="AA220" s="241"/>
      <c r="AC220" s="240"/>
      <c r="AE220" s="240"/>
      <c r="AF220" s="241"/>
      <c r="AG220" s="194"/>
      <c r="AH220" s="240"/>
      <c r="AI220" s="194"/>
      <c r="AJ220" s="240"/>
      <c r="AK220" s="241"/>
      <c r="AL220" s="194"/>
      <c r="AM220" s="240"/>
      <c r="AN220" s="194"/>
      <c r="AO220" s="240"/>
      <c r="AP220" s="241"/>
      <c r="AQ220" s="194"/>
      <c r="AR220" s="240"/>
      <c r="AS220" s="194"/>
      <c r="AT220" s="240"/>
      <c r="AU220" s="241"/>
      <c r="AV220" s="194"/>
      <c r="AW220" s="240"/>
      <c r="AX220" s="194"/>
      <c r="AY220" s="240"/>
      <c r="AZ220" s="241"/>
      <c r="BA220" s="194"/>
      <c r="BB220" s="240"/>
      <c r="BC220" s="194"/>
    </row>
    <row r="221" customFormat="false" ht="15.75" hidden="false" customHeight="true" outlineLevel="0" collapsed="false">
      <c r="X221" s="240"/>
      <c r="Z221" s="240"/>
      <c r="AA221" s="241"/>
      <c r="AC221" s="240"/>
      <c r="AE221" s="240"/>
      <c r="AF221" s="241"/>
      <c r="AG221" s="194"/>
      <c r="AH221" s="240"/>
      <c r="AI221" s="194"/>
      <c r="AJ221" s="240"/>
      <c r="AK221" s="241"/>
      <c r="AL221" s="194"/>
      <c r="AM221" s="240"/>
      <c r="AN221" s="194"/>
      <c r="AO221" s="240"/>
      <c r="AP221" s="241"/>
      <c r="AQ221" s="194"/>
      <c r="AR221" s="240"/>
      <c r="AS221" s="194"/>
      <c r="AT221" s="240"/>
      <c r="AU221" s="241"/>
      <c r="AV221" s="194"/>
      <c r="AW221" s="240"/>
      <c r="AX221" s="194"/>
      <c r="AY221" s="240"/>
      <c r="AZ221" s="241"/>
      <c r="BA221" s="194"/>
      <c r="BB221" s="240"/>
      <c r="BC221" s="194"/>
    </row>
    <row r="222" customFormat="false" ht="15.75" hidden="false" customHeight="true" outlineLevel="0" collapsed="false">
      <c r="X222" s="240"/>
      <c r="Z222" s="240"/>
      <c r="AA222" s="241"/>
      <c r="AC222" s="240"/>
      <c r="AE222" s="240"/>
      <c r="AF222" s="241"/>
      <c r="AG222" s="194"/>
      <c r="AH222" s="240"/>
      <c r="AI222" s="194"/>
      <c r="AJ222" s="240"/>
      <c r="AK222" s="241"/>
      <c r="AL222" s="194"/>
      <c r="AM222" s="240"/>
      <c r="AN222" s="194"/>
      <c r="AO222" s="240"/>
      <c r="AP222" s="241"/>
      <c r="AQ222" s="194"/>
      <c r="AR222" s="240"/>
      <c r="AS222" s="194"/>
      <c r="AT222" s="240"/>
      <c r="AU222" s="241"/>
      <c r="AV222" s="194"/>
      <c r="AW222" s="240"/>
      <c r="AX222" s="194"/>
      <c r="AY222" s="240"/>
      <c r="AZ222" s="241"/>
      <c r="BA222" s="194"/>
      <c r="BB222" s="240"/>
      <c r="BC222" s="194"/>
    </row>
    <row r="223" customFormat="false" ht="15.75" hidden="false" customHeight="true" outlineLevel="0" collapsed="false">
      <c r="X223" s="240"/>
      <c r="Z223" s="240"/>
      <c r="AA223" s="241"/>
      <c r="AC223" s="240"/>
      <c r="AE223" s="240"/>
      <c r="AF223" s="241"/>
      <c r="AG223" s="194"/>
      <c r="AH223" s="240"/>
      <c r="AI223" s="194"/>
      <c r="AJ223" s="240"/>
      <c r="AK223" s="241"/>
      <c r="AL223" s="194"/>
      <c r="AM223" s="240"/>
      <c r="AN223" s="194"/>
      <c r="AO223" s="240"/>
      <c r="AP223" s="241"/>
      <c r="AQ223" s="194"/>
      <c r="AR223" s="240"/>
      <c r="AS223" s="194"/>
      <c r="AT223" s="240"/>
      <c r="AU223" s="241"/>
      <c r="AV223" s="194"/>
      <c r="AW223" s="240"/>
      <c r="AX223" s="194"/>
      <c r="AY223" s="240"/>
      <c r="AZ223" s="241"/>
      <c r="BA223" s="194"/>
      <c r="BB223" s="240"/>
      <c r="BC223" s="194"/>
    </row>
    <row r="224" customFormat="false" ht="15.75" hidden="false" customHeight="true" outlineLevel="0" collapsed="false">
      <c r="X224" s="240"/>
      <c r="Z224" s="240"/>
      <c r="AA224" s="241"/>
      <c r="AC224" s="240"/>
      <c r="AE224" s="240"/>
      <c r="AF224" s="241"/>
      <c r="AG224" s="194"/>
      <c r="AH224" s="240"/>
      <c r="AI224" s="194"/>
      <c r="AJ224" s="240"/>
      <c r="AK224" s="241"/>
      <c r="AL224" s="194"/>
      <c r="AM224" s="240"/>
      <c r="AN224" s="194"/>
      <c r="AO224" s="240"/>
      <c r="AP224" s="241"/>
      <c r="AQ224" s="194"/>
      <c r="AR224" s="240"/>
      <c r="AS224" s="194"/>
      <c r="AT224" s="240"/>
      <c r="AU224" s="241"/>
      <c r="AV224" s="194"/>
      <c r="AW224" s="240"/>
      <c r="AX224" s="194"/>
      <c r="AY224" s="240"/>
      <c r="AZ224" s="241"/>
      <c r="BA224" s="194"/>
      <c r="BB224" s="240"/>
      <c r="BC224" s="194"/>
    </row>
    <row r="225" customFormat="false" ht="15.75" hidden="false" customHeight="true" outlineLevel="0" collapsed="false">
      <c r="X225" s="240"/>
      <c r="Z225" s="240"/>
      <c r="AA225" s="241"/>
      <c r="AC225" s="240"/>
      <c r="AE225" s="240"/>
      <c r="AF225" s="241"/>
      <c r="AG225" s="194"/>
      <c r="AH225" s="240"/>
      <c r="AI225" s="194"/>
      <c r="AJ225" s="240"/>
      <c r="AK225" s="241"/>
      <c r="AL225" s="194"/>
      <c r="AM225" s="240"/>
      <c r="AN225" s="194"/>
      <c r="AO225" s="240"/>
      <c r="AP225" s="241"/>
      <c r="AQ225" s="194"/>
      <c r="AR225" s="240"/>
      <c r="AS225" s="194"/>
      <c r="AT225" s="240"/>
      <c r="AU225" s="241"/>
      <c r="AV225" s="194"/>
      <c r="AW225" s="240"/>
      <c r="AX225" s="194"/>
      <c r="AY225" s="240"/>
      <c r="AZ225" s="241"/>
      <c r="BA225" s="194"/>
      <c r="BB225" s="240"/>
      <c r="BC225" s="194"/>
    </row>
    <row r="226" customFormat="false" ht="15.75" hidden="false" customHeight="true" outlineLevel="0" collapsed="false">
      <c r="X226" s="240"/>
      <c r="Z226" s="240"/>
      <c r="AA226" s="241"/>
      <c r="AC226" s="240"/>
      <c r="AE226" s="240"/>
      <c r="AF226" s="241"/>
      <c r="AG226" s="194"/>
      <c r="AH226" s="240"/>
      <c r="AI226" s="194"/>
      <c r="AJ226" s="240"/>
      <c r="AK226" s="241"/>
      <c r="AL226" s="194"/>
      <c r="AM226" s="240"/>
      <c r="AN226" s="194"/>
      <c r="AO226" s="240"/>
      <c r="AP226" s="241"/>
      <c r="AQ226" s="194"/>
      <c r="AR226" s="240"/>
      <c r="AS226" s="194"/>
      <c r="AT226" s="240"/>
      <c r="AU226" s="241"/>
      <c r="AV226" s="194"/>
      <c r="AW226" s="240"/>
      <c r="AX226" s="194"/>
      <c r="AY226" s="240"/>
      <c r="AZ226" s="241"/>
      <c r="BA226" s="194"/>
      <c r="BB226" s="240"/>
      <c r="BC226" s="194"/>
    </row>
    <row r="227" customFormat="false" ht="15.75" hidden="false" customHeight="true" outlineLevel="0" collapsed="false">
      <c r="X227" s="240"/>
      <c r="Z227" s="240"/>
      <c r="AA227" s="241"/>
      <c r="AC227" s="240"/>
      <c r="AE227" s="240"/>
      <c r="AF227" s="241"/>
      <c r="AG227" s="194"/>
      <c r="AH227" s="240"/>
      <c r="AI227" s="194"/>
      <c r="AJ227" s="240"/>
      <c r="AK227" s="241"/>
      <c r="AL227" s="194"/>
      <c r="AM227" s="240"/>
      <c r="AN227" s="194"/>
      <c r="AO227" s="240"/>
      <c r="AP227" s="241"/>
      <c r="AQ227" s="194"/>
      <c r="AR227" s="240"/>
      <c r="AS227" s="194"/>
      <c r="AT227" s="240"/>
      <c r="AU227" s="241"/>
      <c r="AV227" s="194"/>
      <c r="AW227" s="240"/>
      <c r="AX227" s="194"/>
      <c r="AY227" s="240"/>
      <c r="AZ227" s="241"/>
      <c r="BA227" s="194"/>
      <c r="BB227" s="240"/>
      <c r="BC227" s="194"/>
    </row>
    <row r="228" customFormat="false" ht="15.75" hidden="false" customHeight="true" outlineLevel="0" collapsed="false">
      <c r="X228" s="240"/>
      <c r="Z228" s="240"/>
      <c r="AA228" s="241"/>
      <c r="AC228" s="240"/>
      <c r="AE228" s="240"/>
      <c r="AF228" s="241"/>
      <c r="AG228" s="194"/>
      <c r="AH228" s="240"/>
      <c r="AI228" s="194"/>
      <c r="AJ228" s="240"/>
      <c r="AK228" s="241"/>
      <c r="AL228" s="194"/>
      <c r="AM228" s="240"/>
      <c r="AN228" s="194"/>
      <c r="AO228" s="240"/>
      <c r="AP228" s="241"/>
      <c r="AQ228" s="194"/>
      <c r="AR228" s="240"/>
      <c r="AS228" s="194"/>
      <c r="AT228" s="240"/>
      <c r="AU228" s="241"/>
      <c r="AV228" s="194"/>
      <c r="AW228" s="240"/>
      <c r="AX228" s="194"/>
      <c r="AY228" s="240"/>
      <c r="AZ228" s="241"/>
      <c r="BA228" s="194"/>
      <c r="BB228" s="240"/>
      <c r="BC228" s="194"/>
    </row>
    <row r="229" customFormat="false" ht="15.75" hidden="false" customHeight="true" outlineLevel="0" collapsed="false">
      <c r="X229" s="240"/>
      <c r="Z229" s="240"/>
      <c r="AA229" s="241"/>
      <c r="AC229" s="240"/>
      <c r="AE229" s="240"/>
      <c r="AF229" s="241"/>
      <c r="AG229" s="194"/>
      <c r="AH229" s="240"/>
      <c r="AI229" s="194"/>
      <c r="AJ229" s="240"/>
      <c r="AK229" s="241"/>
      <c r="AL229" s="194"/>
      <c r="AM229" s="240"/>
      <c r="AN229" s="194"/>
      <c r="AO229" s="240"/>
      <c r="AP229" s="241"/>
      <c r="AQ229" s="194"/>
      <c r="AR229" s="240"/>
      <c r="AS229" s="194"/>
      <c r="AT229" s="240"/>
      <c r="AU229" s="241"/>
      <c r="AV229" s="194"/>
      <c r="AW229" s="240"/>
      <c r="AX229" s="194"/>
      <c r="AY229" s="240"/>
      <c r="AZ229" s="241"/>
      <c r="BA229" s="194"/>
      <c r="BB229" s="240"/>
      <c r="BC229" s="194"/>
    </row>
    <row r="230" customFormat="false" ht="15.75" hidden="false" customHeight="true" outlineLevel="0" collapsed="false">
      <c r="X230" s="240"/>
      <c r="Z230" s="240"/>
      <c r="AA230" s="241"/>
      <c r="AC230" s="240"/>
      <c r="AE230" s="240"/>
      <c r="AF230" s="241"/>
      <c r="AG230" s="194"/>
      <c r="AH230" s="240"/>
      <c r="AI230" s="194"/>
      <c r="AJ230" s="240"/>
      <c r="AK230" s="241"/>
      <c r="AL230" s="194"/>
      <c r="AM230" s="240"/>
      <c r="AN230" s="194"/>
      <c r="AO230" s="240"/>
      <c r="AP230" s="241"/>
      <c r="AQ230" s="194"/>
      <c r="AR230" s="240"/>
      <c r="AS230" s="194"/>
      <c r="AT230" s="240"/>
      <c r="AU230" s="241"/>
      <c r="AV230" s="194"/>
      <c r="AW230" s="240"/>
      <c r="AX230" s="194"/>
      <c r="AY230" s="240"/>
      <c r="AZ230" s="241"/>
      <c r="BA230" s="194"/>
      <c r="BB230" s="240"/>
      <c r="BC230" s="194"/>
    </row>
    <row r="231" customFormat="false" ht="15.75" hidden="false" customHeight="true" outlineLevel="0" collapsed="false">
      <c r="X231" s="240"/>
      <c r="Z231" s="240"/>
      <c r="AA231" s="241"/>
      <c r="AC231" s="240"/>
      <c r="AE231" s="240"/>
      <c r="AF231" s="241"/>
      <c r="AG231" s="194"/>
      <c r="AH231" s="240"/>
      <c r="AI231" s="194"/>
      <c r="AJ231" s="240"/>
      <c r="AK231" s="241"/>
      <c r="AL231" s="194"/>
      <c r="AM231" s="240"/>
      <c r="AN231" s="194"/>
      <c r="AO231" s="240"/>
      <c r="AP231" s="241"/>
      <c r="AQ231" s="194"/>
      <c r="AR231" s="240"/>
      <c r="AS231" s="194"/>
      <c r="AT231" s="240"/>
      <c r="AU231" s="241"/>
      <c r="AV231" s="194"/>
      <c r="AW231" s="240"/>
      <c r="AX231" s="194"/>
      <c r="AY231" s="240"/>
      <c r="AZ231" s="241"/>
      <c r="BA231" s="194"/>
      <c r="BB231" s="240"/>
      <c r="BC231" s="194"/>
    </row>
    <row r="232" customFormat="false" ht="15.75" hidden="false" customHeight="true" outlineLevel="0" collapsed="false">
      <c r="X232" s="240"/>
      <c r="Z232" s="240"/>
      <c r="AA232" s="241"/>
      <c r="AC232" s="240"/>
      <c r="AE232" s="240"/>
      <c r="AF232" s="241"/>
      <c r="AG232" s="194"/>
      <c r="AH232" s="240"/>
      <c r="AI232" s="194"/>
      <c r="AJ232" s="240"/>
      <c r="AK232" s="241"/>
      <c r="AL232" s="194"/>
      <c r="AM232" s="240"/>
      <c r="AN232" s="194"/>
      <c r="AO232" s="240"/>
      <c r="AP232" s="241"/>
      <c r="AQ232" s="194"/>
      <c r="AR232" s="240"/>
      <c r="AS232" s="194"/>
      <c r="AT232" s="240"/>
      <c r="AU232" s="241"/>
      <c r="AV232" s="194"/>
      <c r="AW232" s="240"/>
      <c r="AX232" s="194"/>
      <c r="AY232" s="240"/>
      <c r="AZ232" s="241"/>
      <c r="BA232" s="194"/>
      <c r="BB232" s="240"/>
      <c r="BC232" s="194"/>
    </row>
    <row r="233" customFormat="false" ht="15.75" hidden="false" customHeight="true" outlineLevel="0" collapsed="false">
      <c r="X233" s="240"/>
      <c r="Z233" s="240"/>
      <c r="AA233" s="241"/>
      <c r="AC233" s="240"/>
      <c r="AE233" s="240"/>
      <c r="AF233" s="241"/>
      <c r="AG233" s="194"/>
      <c r="AH233" s="240"/>
      <c r="AI233" s="194"/>
      <c r="AJ233" s="240"/>
      <c r="AK233" s="241"/>
      <c r="AL233" s="194"/>
      <c r="AM233" s="240"/>
      <c r="AN233" s="194"/>
      <c r="AO233" s="240"/>
      <c r="AP233" s="241"/>
      <c r="AQ233" s="194"/>
      <c r="AR233" s="240"/>
      <c r="AS233" s="194"/>
      <c r="AT233" s="240"/>
      <c r="AU233" s="241"/>
      <c r="AV233" s="194"/>
      <c r="AW233" s="240"/>
      <c r="AX233" s="194"/>
      <c r="AY233" s="240"/>
      <c r="AZ233" s="241"/>
      <c r="BA233" s="194"/>
      <c r="BB233" s="240"/>
      <c r="BC233" s="194"/>
    </row>
    <row r="234" customFormat="false" ht="15.75" hidden="false" customHeight="true" outlineLevel="0" collapsed="false">
      <c r="X234" s="240"/>
      <c r="Z234" s="240"/>
      <c r="AA234" s="241"/>
      <c r="AC234" s="240"/>
      <c r="AE234" s="240"/>
      <c r="AF234" s="241"/>
      <c r="AG234" s="194"/>
      <c r="AH234" s="240"/>
      <c r="AI234" s="194"/>
      <c r="AJ234" s="240"/>
      <c r="AK234" s="241"/>
      <c r="AL234" s="194"/>
      <c r="AM234" s="240"/>
      <c r="AN234" s="194"/>
      <c r="AO234" s="240"/>
      <c r="AP234" s="241"/>
      <c r="AQ234" s="194"/>
      <c r="AR234" s="240"/>
      <c r="AS234" s="194"/>
      <c r="AT234" s="240"/>
      <c r="AU234" s="241"/>
      <c r="AV234" s="194"/>
      <c r="AW234" s="240"/>
      <c r="AX234" s="194"/>
      <c r="AY234" s="240"/>
      <c r="AZ234" s="241"/>
      <c r="BA234" s="194"/>
      <c r="BB234" s="240"/>
      <c r="BC234" s="194"/>
    </row>
    <row r="235" customFormat="false" ht="15.75" hidden="false" customHeight="true" outlineLevel="0" collapsed="false">
      <c r="X235" s="240"/>
      <c r="Z235" s="240"/>
      <c r="AA235" s="241"/>
      <c r="AC235" s="240"/>
      <c r="AE235" s="240"/>
      <c r="AF235" s="241"/>
      <c r="AG235" s="194"/>
      <c r="AH235" s="240"/>
      <c r="AI235" s="194"/>
      <c r="AJ235" s="240"/>
      <c r="AK235" s="241"/>
      <c r="AL235" s="194"/>
      <c r="AM235" s="240"/>
      <c r="AN235" s="194"/>
      <c r="AO235" s="240"/>
      <c r="AP235" s="241"/>
      <c r="AQ235" s="194"/>
      <c r="AR235" s="240"/>
      <c r="AS235" s="194"/>
      <c r="AT235" s="240"/>
      <c r="AU235" s="241"/>
      <c r="AV235" s="194"/>
      <c r="AW235" s="240"/>
      <c r="AX235" s="194"/>
      <c r="AY235" s="240"/>
      <c r="AZ235" s="241"/>
      <c r="BA235" s="194"/>
      <c r="BB235" s="240"/>
      <c r="BC235" s="194"/>
    </row>
    <row r="236" customFormat="false" ht="15.75" hidden="false" customHeight="true" outlineLevel="0" collapsed="false">
      <c r="X236" s="240"/>
      <c r="Z236" s="240"/>
      <c r="AA236" s="241"/>
      <c r="AC236" s="240"/>
      <c r="AE236" s="240"/>
      <c r="AF236" s="241"/>
      <c r="AG236" s="194"/>
      <c r="AH236" s="240"/>
      <c r="AI236" s="194"/>
      <c r="AJ236" s="240"/>
      <c r="AK236" s="241"/>
      <c r="AL236" s="194"/>
      <c r="AM236" s="240"/>
      <c r="AN236" s="194"/>
      <c r="AO236" s="240"/>
      <c r="AP236" s="241"/>
      <c r="AQ236" s="194"/>
      <c r="AR236" s="240"/>
      <c r="AS236" s="194"/>
      <c r="AT236" s="240"/>
      <c r="AU236" s="241"/>
      <c r="AV236" s="194"/>
      <c r="AW236" s="240"/>
      <c r="AX236" s="194"/>
      <c r="AY236" s="240"/>
      <c r="AZ236" s="241"/>
      <c r="BA236" s="194"/>
      <c r="BB236" s="240"/>
      <c r="BC236" s="194"/>
    </row>
    <row r="237" customFormat="false" ht="15.75" hidden="false" customHeight="true" outlineLevel="0" collapsed="false">
      <c r="X237" s="240"/>
      <c r="Z237" s="240"/>
      <c r="AA237" s="241"/>
      <c r="AC237" s="240"/>
      <c r="AE237" s="240"/>
      <c r="AF237" s="241"/>
      <c r="AG237" s="194"/>
      <c r="AH237" s="240"/>
      <c r="AI237" s="194"/>
      <c r="AJ237" s="240"/>
      <c r="AK237" s="241"/>
      <c r="AL237" s="194"/>
      <c r="AM237" s="240"/>
      <c r="AN237" s="194"/>
      <c r="AO237" s="240"/>
      <c r="AP237" s="241"/>
      <c r="AQ237" s="194"/>
      <c r="AR237" s="240"/>
      <c r="AS237" s="194"/>
      <c r="AT237" s="240"/>
      <c r="AU237" s="241"/>
      <c r="AV237" s="194"/>
      <c r="AW237" s="240"/>
      <c r="AX237" s="194"/>
      <c r="AY237" s="240"/>
      <c r="AZ237" s="241"/>
      <c r="BA237" s="194"/>
      <c r="BB237" s="240"/>
      <c r="BC237" s="194"/>
    </row>
    <row r="238" customFormat="false" ht="15.75" hidden="false" customHeight="true" outlineLevel="0" collapsed="false">
      <c r="X238" s="240"/>
      <c r="Z238" s="240"/>
      <c r="AA238" s="241"/>
      <c r="AC238" s="240"/>
      <c r="AE238" s="240"/>
      <c r="AF238" s="241"/>
      <c r="AG238" s="194"/>
      <c r="AH238" s="240"/>
      <c r="AI238" s="194"/>
      <c r="AJ238" s="240"/>
      <c r="AK238" s="241"/>
      <c r="AL238" s="194"/>
      <c r="AM238" s="240"/>
      <c r="AN238" s="194"/>
      <c r="AO238" s="240"/>
      <c r="AP238" s="241"/>
      <c r="AQ238" s="194"/>
      <c r="AR238" s="240"/>
      <c r="AS238" s="194"/>
      <c r="AT238" s="240"/>
      <c r="AU238" s="241"/>
      <c r="AV238" s="194"/>
      <c r="AW238" s="240"/>
      <c r="AX238" s="194"/>
      <c r="AY238" s="240"/>
      <c r="AZ238" s="241"/>
      <c r="BA238" s="194"/>
      <c r="BB238" s="240"/>
      <c r="BC238" s="194"/>
    </row>
    <row r="239" customFormat="false" ht="15.75" hidden="false" customHeight="true" outlineLevel="0" collapsed="false">
      <c r="X239" s="240"/>
      <c r="Z239" s="240"/>
      <c r="AA239" s="241"/>
      <c r="AC239" s="240"/>
      <c r="AE239" s="240"/>
      <c r="AF239" s="241"/>
      <c r="AG239" s="194"/>
      <c r="AH239" s="240"/>
      <c r="AI239" s="194"/>
      <c r="AJ239" s="240"/>
      <c r="AK239" s="241"/>
      <c r="AL239" s="194"/>
      <c r="AM239" s="240"/>
      <c r="AN239" s="194"/>
      <c r="AO239" s="240"/>
      <c r="AP239" s="241"/>
      <c r="AQ239" s="194"/>
      <c r="AR239" s="240"/>
      <c r="AS239" s="194"/>
      <c r="AT239" s="240"/>
      <c r="AU239" s="241"/>
      <c r="AV239" s="194"/>
      <c r="AW239" s="240"/>
      <c r="AX239" s="194"/>
      <c r="AY239" s="240"/>
      <c r="AZ239" s="241"/>
      <c r="BA239" s="194"/>
      <c r="BB239" s="240"/>
      <c r="BC239" s="194"/>
    </row>
    <row r="240" customFormat="false" ht="15.75" hidden="false" customHeight="true" outlineLevel="0" collapsed="false">
      <c r="X240" s="240"/>
      <c r="Z240" s="240"/>
      <c r="AA240" s="241"/>
      <c r="AC240" s="240"/>
      <c r="AE240" s="240"/>
      <c r="AF240" s="241"/>
      <c r="AG240" s="194"/>
      <c r="AH240" s="240"/>
      <c r="AI240" s="194"/>
      <c r="AJ240" s="240"/>
      <c r="AK240" s="241"/>
      <c r="AL240" s="194"/>
      <c r="AM240" s="240"/>
      <c r="AN240" s="194"/>
      <c r="AO240" s="240"/>
      <c r="AP240" s="241"/>
      <c r="AQ240" s="194"/>
      <c r="AR240" s="240"/>
      <c r="AS240" s="194"/>
      <c r="AT240" s="240"/>
      <c r="AU240" s="241"/>
      <c r="AV240" s="194"/>
      <c r="AW240" s="240"/>
      <c r="AX240" s="194"/>
      <c r="AY240" s="240"/>
      <c r="AZ240" s="241"/>
      <c r="BA240" s="194"/>
      <c r="BB240" s="240"/>
      <c r="BC240" s="194"/>
    </row>
    <row r="241" customFormat="false" ht="15.75" hidden="false" customHeight="true" outlineLevel="0" collapsed="false">
      <c r="X241" s="240"/>
      <c r="Z241" s="240"/>
      <c r="AA241" s="241"/>
      <c r="AC241" s="240"/>
      <c r="AE241" s="240"/>
      <c r="AF241" s="241"/>
      <c r="AG241" s="194"/>
      <c r="AH241" s="240"/>
      <c r="AI241" s="194"/>
      <c r="AJ241" s="240"/>
      <c r="AK241" s="241"/>
      <c r="AL241" s="194"/>
      <c r="AM241" s="240"/>
      <c r="AN241" s="194"/>
      <c r="AO241" s="240"/>
      <c r="AP241" s="241"/>
      <c r="AQ241" s="194"/>
      <c r="AR241" s="240"/>
      <c r="AS241" s="194"/>
      <c r="AT241" s="240"/>
      <c r="AU241" s="241"/>
      <c r="AV241" s="194"/>
      <c r="AW241" s="240"/>
      <c r="AX241" s="194"/>
      <c r="AY241" s="240"/>
      <c r="AZ241" s="241"/>
      <c r="BA241" s="194"/>
      <c r="BB241" s="240"/>
      <c r="BC241" s="194"/>
    </row>
    <row r="242" customFormat="false" ht="15.75" hidden="false" customHeight="true" outlineLevel="0" collapsed="false">
      <c r="X242" s="240"/>
      <c r="Z242" s="240"/>
      <c r="AA242" s="241"/>
      <c r="AC242" s="240"/>
      <c r="AE242" s="240"/>
      <c r="AF242" s="241"/>
      <c r="AG242" s="194"/>
      <c r="AH242" s="240"/>
      <c r="AI242" s="194"/>
      <c r="AJ242" s="240"/>
      <c r="AK242" s="241"/>
      <c r="AL242" s="194"/>
      <c r="AM242" s="240"/>
      <c r="AN242" s="194"/>
      <c r="AO242" s="240"/>
      <c r="AP242" s="241"/>
      <c r="AQ242" s="194"/>
      <c r="AR242" s="240"/>
      <c r="AS242" s="194"/>
      <c r="AT242" s="240"/>
      <c r="AU242" s="241"/>
      <c r="AV242" s="194"/>
      <c r="AW242" s="240"/>
      <c r="AX242" s="194"/>
      <c r="AY242" s="240"/>
      <c r="AZ242" s="241"/>
      <c r="BA242" s="194"/>
      <c r="BB242" s="240"/>
      <c r="BC242" s="194"/>
    </row>
    <row r="243" customFormat="false" ht="15.75" hidden="false" customHeight="true" outlineLevel="0" collapsed="false">
      <c r="X243" s="240"/>
      <c r="Z243" s="240"/>
      <c r="AA243" s="241"/>
      <c r="AC243" s="240"/>
      <c r="AE243" s="240"/>
      <c r="AF243" s="241"/>
      <c r="AG243" s="194"/>
      <c r="AH243" s="240"/>
      <c r="AI243" s="194"/>
      <c r="AJ243" s="240"/>
      <c r="AK243" s="241"/>
      <c r="AL243" s="194"/>
      <c r="AM243" s="240"/>
      <c r="AN243" s="194"/>
      <c r="AO243" s="240"/>
      <c r="AP243" s="241"/>
      <c r="AQ243" s="194"/>
      <c r="AR243" s="240"/>
      <c r="AS243" s="194"/>
      <c r="AT243" s="240"/>
      <c r="AU243" s="241"/>
      <c r="AV243" s="194"/>
      <c r="AW243" s="240"/>
      <c r="AX243" s="194"/>
      <c r="AY243" s="240"/>
      <c r="AZ243" s="241"/>
      <c r="BA243" s="194"/>
      <c r="BB243" s="240"/>
      <c r="BC243" s="194"/>
    </row>
    <row r="244" customFormat="false" ht="15.75" hidden="false" customHeight="true" outlineLevel="0" collapsed="false">
      <c r="X244" s="240"/>
      <c r="Z244" s="240"/>
      <c r="AA244" s="241"/>
      <c r="AC244" s="240"/>
      <c r="AE244" s="240"/>
      <c r="AF244" s="241"/>
      <c r="AG244" s="194"/>
      <c r="AH244" s="240"/>
      <c r="AI244" s="194"/>
      <c r="AJ244" s="240"/>
      <c r="AK244" s="241"/>
      <c r="AL244" s="194"/>
      <c r="AM244" s="240"/>
      <c r="AN244" s="194"/>
      <c r="AO244" s="240"/>
      <c r="AP244" s="241"/>
      <c r="AQ244" s="194"/>
      <c r="AR244" s="240"/>
      <c r="AS244" s="194"/>
      <c r="AT244" s="240"/>
      <c r="AU244" s="241"/>
      <c r="AV244" s="194"/>
      <c r="AW244" s="240"/>
      <c r="AX244" s="194"/>
      <c r="AY244" s="240"/>
      <c r="AZ244" s="241"/>
      <c r="BA244" s="194"/>
      <c r="BB244" s="240"/>
      <c r="BC244" s="194"/>
    </row>
    <row r="245" customFormat="false" ht="15.75" hidden="false" customHeight="true" outlineLevel="0" collapsed="false">
      <c r="X245" s="240"/>
      <c r="Z245" s="240"/>
      <c r="AA245" s="241"/>
      <c r="AC245" s="240"/>
      <c r="AE245" s="240"/>
      <c r="AF245" s="241"/>
      <c r="AG245" s="194"/>
      <c r="AH245" s="240"/>
      <c r="AI245" s="194"/>
      <c r="AJ245" s="240"/>
      <c r="AK245" s="241"/>
      <c r="AL245" s="194"/>
      <c r="AM245" s="240"/>
      <c r="AN245" s="194"/>
      <c r="AO245" s="240"/>
      <c r="AP245" s="241"/>
      <c r="AQ245" s="194"/>
      <c r="AR245" s="240"/>
      <c r="AS245" s="194"/>
      <c r="AT245" s="240"/>
      <c r="AU245" s="241"/>
      <c r="AV245" s="194"/>
      <c r="AW245" s="240"/>
      <c r="AX245" s="194"/>
      <c r="AY245" s="240"/>
      <c r="AZ245" s="241"/>
      <c r="BA245" s="194"/>
      <c r="BB245" s="240"/>
      <c r="BC245" s="194"/>
    </row>
    <row r="246" customFormat="false" ht="15.75" hidden="false" customHeight="true" outlineLevel="0" collapsed="false">
      <c r="X246" s="240"/>
      <c r="Z246" s="240"/>
      <c r="AA246" s="241"/>
      <c r="AC246" s="240"/>
      <c r="AE246" s="240"/>
      <c r="AF246" s="241"/>
      <c r="AG246" s="194"/>
      <c r="AH246" s="240"/>
      <c r="AI246" s="194"/>
      <c r="AJ246" s="240"/>
      <c r="AK246" s="241"/>
      <c r="AL246" s="194"/>
      <c r="AM246" s="240"/>
      <c r="AN246" s="194"/>
      <c r="AO246" s="240"/>
      <c r="AP246" s="241"/>
      <c r="AQ246" s="194"/>
      <c r="AR246" s="240"/>
      <c r="AS246" s="194"/>
      <c r="AT246" s="240"/>
      <c r="AU246" s="241"/>
      <c r="AV246" s="194"/>
      <c r="AW246" s="240"/>
      <c r="AX246" s="194"/>
      <c r="AY246" s="240"/>
      <c r="AZ246" s="241"/>
      <c r="BA246" s="194"/>
      <c r="BB246" s="240"/>
      <c r="BC246" s="194"/>
    </row>
    <row r="247" customFormat="false" ht="15.75" hidden="false" customHeight="true" outlineLevel="0" collapsed="false">
      <c r="X247" s="240"/>
      <c r="Z247" s="240"/>
      <c r="AA247" s="241"/>
      <c r="AC247" s="240"/>
      <c r="AE247" s="240"/>
      <c r="AF247" s="241"/>
      <c r="AG247" s="194"/>
      <c r="AH247" s="240"/>
      <c r="AI247" s="194"/>
      <c r="AJ247" s="240"/>
      <c r="AK247" s="241"/>
      <c r="AL247" s="194"/>
      <c r="AM247" s="240"/>
      <c r="AN247" s="194"/>
      <c r="AO247" s="240"/>
      <c r="AP247" s="241"/>
      <c r="AQ247" s="194"/>
      <c r="AR247" s="240"/>
      <c r="AS247" s="194"/>
      <c r="AT247" s="240"/>
      <c r="AU247" s="241"/>
      <c r="AV247" s="194"/>
      <c r="AW247" s="240"/>
      <c r="AX247" s="194"/>
      <c r="AY247" s="240"/>
      <c r="AZ247" s="241"/>
      <c r="BA247" s="194"/>
      <c r="BB247" s="240"/>
      <c r="BC247" s="194"/>
    </row>
    <row r="248" customFormat="false" ht="15.75" hidden="false" customHeight="true" outlineLevel="0" collapsed="false">
      <c r="X248" s="240"/>
      <c r="Z248" s="240"/>
      <c r="AA248" s="241"/>
      <c r="AC248" s="240"/>
      <c r="AE248" s="240"/>
      <c r="AF248" s="241"/>
      <c r="AG248" s="194"/>
      <c r="AH248" s="240"/>
      <c r="AI248" s="194"/>
      <c r="AJ248" s="240"/>
      <c r="AK248" s="241"/>
      <c r="AL248" s="194"/>
      <c r="AM248" s="240"/>
      <c r="AN248" s="194"/>
      <c r="AO248" s="240"/>
      <c r="AP248" s="241"/>
      <c r="AQ248" s="194"/>
      <c r="AR248" s="240"/>
      <c r="AS248" s="194"/>
      <c r="AT248" s="240"/>
      <c r="AU248" s="241"/>
      <c r="AV248" s="194"/>
      <c r="AW248" s="240"/>
      <c r="AX248" s="194"/>
      <c r="AY248" s="240"/>
      <c r="AZ248" s="241"/>
      <c r="BA248" s="194"/>
      <c r="BB248" s="240"/>
      <c r="BC248" s="194"/>
    </row>
    <row r="249" customFormat="false" ht="15.75" hidden="false" customHeight="true" outlineLevel="0" collapsed="false">
      <c r="X249" s="240"/>
      <c r="Z249" s="240"/>
      <c r="AA249" s="241"/>
      <c r="AC249" s="240"/>
      <c r="AE249" s="240"/>
      <c r="AF249" s="241"/>
      <c r="AG249" s="194"/>
      <c r="AH249" s="240"/>
      <c r="AI249" s="194"/>
      <c r="AJ249" s="240"/>
      <c r="AK249" s="241"/>
      <c r="AL249" s="194"/>
      <c r="AM249" s="240"/>
      <c r="AN249" s="194"/>
      <c r="AO249" s="240"/>
      <c r="AP249" s="241"/>
      <c r="AQ249" s="194"/>
      <c r="AR249" s="240"/>
      <c r="AS249" s="194"/>
      <c r="AT249" s="240"/>
      <c r="AU249" s="241"/>
      <c r="AV249" s="194"/>
      <c r="AW249" s="240"/>
      <c r="AX249" s="194"/>
      <c r="AY249" s="240"/>
      <c r="AZ249" s="241"/>
      <c r="BA249" s="194"/>
      <c r="BB249" s="240"/>
      <c r="BC249" s="194"/>
    </row>
    <row r="250" customFormat="false" ht="15.75" hidden="false" customHeight="true" outlineLevel="0" collapsed="false">
      <c r="X250" s="240"/>
      <c r="Z250" s="240"/>
      <c r="AA250" s="241"/>
      <c r="AC250" s="240"/>
      <c r="AE250" s="240"/>
      <c r="AF250" s="241"/>
      <c r="AG250" s="194"/>
      <c r="AH250" s="240"/>
      <c r="AI250" s="194"/>
      <c r="AJ250" s="240"/>
      <c r="AK250" s="241"/>
      <c r="AL250" s="194"/>
      <c r="AM250" s="240"/>
      <c r="AN250" s="194"/>
      <c r="AO250" s="240"/>
      <c r="AP250" s="241"/>
      <c r="AQ250" s="194"/>
      <c r="AR250" s="240"/>
      <c r="AS250" s="194"/>
      <c r="AT250" s="240"/>
      <c r="AU250" s="241"/>
      <c r="AV250" s="194"/>
      <c r="AW250" s="240"/>
      <c r="AX250" s="194"/>
      <c r="AY250" s="240"/>
      <c r="AZ250" s="241"/>
      <c r="BA250" s="194"/>
      <c r="BB250" s="240"/>
      <c r="BC250" s="194"/>
    </row>
    <row r="251" customFormat="false" ht="15.75" hidden="false" customHeight="true" outlineLevel="0" collapsed="false">
      <c r="X251" s="240"/>
      <c r="Z251" s="240"/>
      <c r="AA251" s="241"/>
      <c r="AC251" s="240"/>
      <c r="AE251" s="240"/>
      <c r="AF251" s="241"/>
      <c r="AG251" s="194"/>
      <c r="AH251" s="240"/>
      <c r="AI251" s="194"/>
      <c r="AJ251" s="240"/>
      <c r="AK251" s="241"/>
      <c r="AL251" s="194"/>
      <c r="AM251" s="240"/>
      <c r="AN251" s="194"/>
      <c r="AO251" s="240"/>
      <c r="AP251" s="241"/>
      <c r="AQ251" s="194"/>
      <c r="AR251" s="240"/>
      <c r="AS251" s="194"/>
      <c r="AT251" s="240"/>
      <c r="AU251" s="241"/>
      <c r="AV251" s="194"/>
      <c r="AW251" s="240"/>
      <c r="AX251" s="194"/>
      <c r="AY251" s="240"/>
      <c r="AZ251" s="241"/>
      <c r="BA251" s="194"/>
      <c r="BB251" s="240"/>
      <c r="BC251" s="194"/>
    </row>
    <row r="252" customFormat="false" ht="15.75" hidden="false" customHeight="true" outlineLevel="0" collapsed="false">
      <c r="X252" s="240"/>
      <c r="Z252" s="240"/>
      <c r="AA252" s="241"/>
      <c r="AC252" s="240"/>
      <c r="AE252" s="240"/>
      <c r="AF252" s="241"/>
      <c r="AG252" s="194"/>
      <c r="AH252" s="240"/>
      <c r="AI252" s="194"/>
      <c r="AJ252" s="240"/>
      <c r="AK252" s="241"/>
      <c r="AL252" s="194"/>
      <c r="AM252" s="240"/>
      <c r="AN252" s="194"/>
      <c r="AO252" s="240"/>
      <c r="AP252" s="241"/>
      <c r="AQ252" s="194"/>
      <c r="AR252" s="240"/>
      <c r="AS252" s="194"/>
      <c r="AT252" s="240"/>
      <c r="AU252" s="241"/>
      <c r="AV252" s="194"/>
      <c r="AW252" s="240"/>
      <c r="AX252" s="194"/>
      <c r="AY252" s="240"/>
      <c r="AZ252" s="241"/>
      <c r="BA252" s="194"/>
      <c r="BB252" s="240"/>
      <c r="BC252" s="194"/>
    </row>
    <row r="253" customFormat="false" ht="15.75" hidden="false" customHeight="true" outlineLevel="0" collapsed="false">
      <c r="X253" s="240"/>
      <c r="Z253" s="240"/>
      <c r="AA253" s="241"/>
      <c r="AC253" s="240"/>
      <c r="AE253" s="240"/>
      <c r="AF253" s="241"/>
      <c r="AG253" s="194"/>
      <c r="AH253" s="240"/>
      <c r="AI253" s="194"/>
      <c r="AJ253" s="240"/>
      <c r="AK253" s="241"/>
      <c r="AL253" s="194"/>
      <c r="AM253" s="240"/>
      <c r="AN253" s="194"/>
      <c r="AO253" s="240"/>
      <c r="AP253" s="241"/>
      <c r="AQ253" s="194"/>
      <c r="AR253" s="240"/>
      <c r="AS253" s="194"/>
      <c r="AT253" s="240"/>
      <c r="AU253" s="241"/>
      <c r="AV253" s="194"/>
      <c r="AW253" s="240"/>
      <c r="AX253" s="194"/>
      <c r="AY253" s="240"/>
      <c r="AZ253" s="241"/>
      <c r="BA253" s="194"/>
      <c r="BB253" s="240"/>
      <c r="BC253" s="194"/>
    </row>
    <row r="254" customFormat="false" ht="15.75" hidden="false" customHeight="true" outlineLevel="0" collapsed="false">
      <c r="X254" s="240"/>
      <c r="Z254" s="240"/>
      <c r="AA254" s="241"/>
      <c r="AC254" s="240"/>
      <c r="AE254" s="240"/>
      <c r="AF254" s="241"/>
      <c r="AG254" s="194"/>
      <c r="AH254" s="240"/>
      <c r="AI254" s="194"/>
      <c r="AJ254" s="240"/>
      <c r="AK254" s="241"/>
      <c r="AL254" s="194"/>
      <c r="AM254" s="240"/>
      <c r="AN254" s="194"/>
      <c r="AO254" s="240"/>
      <c r="AP254" s="241"/>
      <c r="AQ254" s="194"/>
      <c r="AR254" s="240"/>
      <c r="AS254" s="194"/>
      <c r="AT254" s="240"/>
      <c r="AU254" s="241"/>
      <c r="AV254" s="194"/>
      <c r="AW254" s="240"/>
      <c r="AX254" s="194"/>
      <c r="AY254" s="240"/>
      <c r="AZ254" s="241"/>
      <c r="BA254" s="194"/>
      <c r="BB254" s="240"/>
      <c r="BC254" s="194"/>
    </row>
    <row r="255" customFormat="false" ht="15.75" hidden="false" customHeight="true" outlineLevel="0" collapsed="false">
      <c r="X255" s="240"/>
      <c r="Z255" s="240"/>
      <c r="AA255" s="241"/>
      <c r="AC255" s="240"/>
      <c r="AE255" s="240"/>
      <c r="AF255" s="241"/>
      <c r="AG255" s="194"/>
      <c r="AH255" s="240"/>
      <c r="AI255" s="194"/>
      <c r="AJ255" s="240"/>
      <c r="AK255" s="241"/>
      <c r="AL255" s="194"/>
      <c r="AM255" s="240"/>
      <c r="AN255" s="194"/>
      <c r="AO255" s="240"/>
      <c r="AP255" s="241"/>
      <c r="AQ255" s="194"/>
      <c r="AR255" s="240"/>
      <c r="AS255" s="194"/>
      <c r="AT255" s="240"/>
      <c r="AU255" s="241"/>
      <c r="AV255" s="194"/>
      <c r="AW255" s="240"/>
      <c r="AX255" s="194"/>
      <c r="AY255" s="240"/>
      <c r="AZ255" s="241"/>
      <c r="BA255" s="194"/>
      <c r="BB255" s="240"/>
      <c r="BC255" s="194"/>
    </row>
    <row r="256" customFormat="false" ht="15.75" hidden="false" customHeight="true" outlineLevel="0" collapsed="false">
      <c r="X256" s="240"/>
      <c r="Z256" s="240"/>
      <c r="AA256" s="241"/>
      <c r="AC256" s="240"/>
      <c r="AE256" s="240"/>
      <c r="AF256" s="241"/>
      <c r="AG256" s="194"/>
      <c r="AH256" s="240"/>
      <c r="AI256" s="194"/>
      <c r="AJ256" s="240"/>
      <c r="AK256" s="241"/>
      <c r="AL256" s="194"/>
      <c r="AM256" s="240"/>
      <c r="AN256" s="194"/>
      <c r="AO256" s="240"/>
      <c r="AP256" s="241"/>
      <c r="AQ256" s="194"/>
      <c r="AR256" s="240"/>
      <c r="AS256" s="194"/>
      <c r="AT256" s="240"/>
      <c r="AU256" s="241"/>
      <c r="AV256" s="194"/>
      <c r="AW256" s="240"/>
      <c r="AX256" s="194"/>
      <c r="AY256" s="240"/>
      <c r="AZ256" s="241"/>
      <c r="BA256" s="194"/>
      <c r="BB256" s="240"/>
      <c r="BC256" s="194"/>
    </row>
    <row r="257" customFormat="false" ht="15.75" hidden="false" customHeight="true" outlineLevel="0" collapsed="false">
      <c r="X257" s="240"/>
      <c r="Z257" s="240"/>
      <c r="AA257" s="241"/>
      <c r="AC257" s="240"/>
      <c r="AE257" s="240"/>
      <c r="AF257" s="241"/>
      <c r="AG257" s="194"/>
      <c r="AH257" s="240"/>
      <c r="AI257" s="194"/>
      <c r="AJ257" s="240"/>
      <c r="AK257" s="241"/>
      <c r="AL257" s="194"/>
      <c r="AM257" s="240"/>
      <c r="AN257" s="194"/>
      <c r="AO257" s="240"/>
      <c r="AP257" s="241"/>
      <c r="AQ257" s="194"/>
      <c r="AR257" s="240"/>
      <c r="AS257" s="194"/>
      <c r="AT257" s="240"/>
      <c r="AU257" s="241"/>
      <c r="AV257" s="194"/>
      <c r="AW257" s="240"/>
      <c r="AX257" s="194"/>
      <c r="AY257" s="240"/>
      <c r="AZ257" s="241"/>
      <c r="BA257" s="194"/>
      <c r="BB257" s="240"/>
      <c r="BC257" s="194"/>
    </row>
    <row r="258" customFormat="false" ht="15.75" hidden="false" customHeight="true" outlineLevel="0" collapsed="false">
      <c r="X258" s="240"/>
      <c r="Z258" s="240"/>
      <c r="AA258" s="241"/>
      <c r="AC258" s="240"/>
      <c r="AE258" s="240"/>
      <c r="AF258" s="241"/>
      <c r="AG258" s="194"/>
      <c r="AH258" s="240"/>
      <c r="AI258" s="194"/>
      <c r="AJ258" s="240"/>
      <c r="AK258" s="241"/>
      <c r="AL258" s="194"/>
      <c r="AM258" s="240"/>
      <c r="AN258" s="194"/>
      <c r="AO258" s="240"/>
      <c r="AP258" s="241"/>
      <c r="AQ258" s="194"/>
      <c r="AR258" s="240"/>
      <c r="AS258" s="194"/>
      <c r="AT258" s="240"/>
      <c r="AU258" s="241"/>
      <c r="AV258" s="194"/>
      <c r="AW258" s="240"/>
      <c r="AX258" s="194"/>
      <c r="AY258" s="240"/>
      <c r="AZ258" s="241"/>
      <c r="BA258" s="194"/>
      <c r="BB258" s="240"/>
      <c r="BC258" s="194"/>
    </row>
    <row r="259" customFormat="false" ht="15.75" hidden="false" customHeight="true" outlineLevel="0" collapsed="false">
      <c r="X259" s="240"/>
      <c r="Z259" s="240"/>
      <c r="AA259" s="241"/>
      <c r="AC259" s="240"/>
      <c r="AE259" s="240"/>
      <c r="AF259" s="241"/>
      <c r="AG259" s="194"/>
      <c r="AH259" s="240"/>
      <c r="AI259" s="194"/>
      <c r="AJ259" s="240"/>
      <c r="AK259" s="241"/>
      <c r="AL259" s="194"/>
      <c r="AM259" s="240"/>
      <c r="AN259" s="194"/>
      <c r="AO259" s="240"/>
      <c r="AP259" s="241"/>
      <c r="AQ259" s="194"/>
      <c r="AR259" s="240"/>
      <c r="AS259" s="194"/>
      <c r="AT259" s="240"/>
      <c r="AU259" s="241"/>
      <c r="AV259" s="194"/>
      <c r="AW259" s="240"/>
      <c r="AX259" s="194"/>
      <c r="AY259" s="240"/>
      <c r="AZ259" s="241"/>
      <c r="BA259" s="194"/>
      <c r="BB259" s="240"/>
      <c r="BC259" s="194"/>
    </row>
    <row r="260" customFormat="false" ht="15.75" hidden="false" customHeight="true" outlineLevel="0" collapsed="false">
      <c r="X260" s="240"/>
      <c r="Z260" s="240"/>
      <c r="AA260" s="241"/>
      <c r="AC260" s="240"/>
      <c r="AE260" s="240"/>
      <c r="AF260" s="241"/>
      <c r="AG260" s="194"/>
      <c r="AH260" s="240"/>
      <c r="AI260" s="194"/>
      <c r="AJ260" s="240"/>
      <c r="AK260" s="241"/>
      <c r="AL260" s="194"/>
      <c r="AM260" s="240"/>
      <c r="AN260" s="194"/>
      <c r="AO260" s="240"/>
      <c r="AP260" s="241"/>
      <c r="AQ260" s="194"/>
      <c r="AR260" s="240"/>
      <c r="AS260" s="194"/>
      <c r="AT260" s="240"/>
      <c r="AU260" s="241"/>
      <c r="AV260" s="194"/>
      <c r="AW260" s="240"/>
      <c r="AX260" s="194"/>
      <c r="AY260" s="240"/>
      <c r="AZ260" s="241"/>
      <c r="BA260" s="194"/>
      <c r="BB260" s="240"/>
      <c r="BC260" s="194"/>
    </row>
    <row r="261" customFormat="false" ht="15.75" hidden="false" customHeight="true" outlineLevel="0" collapsed="false">
      <c r="X261" s="240"/>
      <c r="Z261" s="240"/>
      <c r="AA261" s="241"/>
      <c r="AC261" s="240"/>
      <c r="AE261" s="240"/>
      <c r="AF261" s="241"/>
      <c r="AG261" s="194"/>
      <c r="AH261" s="240"/>
      <c r="AI261" s="194"/>
      <c r="AJ261" s="240"/>
      <c r="AK261" s="241"/>
      <c r="AL261" s="194"/>
      <c r="AM261" s="240"/>
      <c r="AN261" s="194"/>
      <c r="AO261" s="240"/>
      <c r="AP261" s="241"/>
      <c r="AQ261" s="194"/>
      <c r="AR261" s="240"/>
      <c r="AS261" s="194"/>
      <c r="AT261" s="240"/>
      <c r="AU261" s="241"/>
      <c r="AV261" s="194"/>
      <c r="AW261" s="240"/>
      <c r="AX261" s="194"/>
      <c r="AY261" s="240"/>
      <c r="AZ261" s="241"/>
      <c r="BA261" s="194"/>
      <c r="BB261" s="240"/>
      <c r="BC261" s="194"/>
    </row>
    <row r="262" customFormat="false" ht="15.75" hidden="false" customHeight="true" outlineLevel="0" collapsed="false">
      <c r="X262" s="240"/>
      <c r="Z262" s="240"/>
      <c r="AA262" s="241"/>
      <c r="AC262" s="240"/>
      <c r="AE262" s="240"/>
      <c r="AF262" s="241"/>
      <c r="AG262" s="194"/>
      <c r="AH262" s="240"/>
      <c r="AI262" s="194"/>
      <c r="AJ262" s="240"/>
      <c r="AK262" s="241"/>
      <c r="AL262" s="194"/>
      <c r="AM262" s="240"/>
      <c r="AN262" s="194"/>
      <c r="AO262" s="240"/>
      <c r="AP262" s="241"/>
      <c r="AQ262" s="194"/>
      <c r="AR262" s="240"/>
      <c r="AS262" s="194"/>
      <c r="AT262" s="240"/>
      <c r="AU262" s="241"/>
      <c r="AV262" s="194"/>
      <c r="AW262" s="240"/>
      <c r="AX262" s="194"/>
      <c r="AY262" s="240"/>
      <c r="AZ262" s="241"/>
      <c r="BA262" s="194"/>
      <c r="BB262" s="240"/>
      <c r="BC262" s="194"/>
    </row>
    <row r="263" customFormat="false" ht="15.75" hidden="false" customHeight="true" outlineLevel="0" collapsed="false">
      <c r="X263" s="240"/>
      <c r="Z263" s="240"/>
      <c r="AA263" s="241"/>
      <c r="AC263" s="240"/>
      <c r="AE263" s="240"/>
      <c r="AF263" s="241"/>
      <c r="AG263" s="194"/>
      <c r="AH263" s="240"/>
      <c r="AI263" s="194"/>
      <c r="AJ263" s="240"/>
      <c r="AK263" s="241"/>
      <c r="AL263" s="194"/>
      <c r="AM263" s="240"/>
      <c r="AN263" s="194"/>
      <c r="AO263" s="240"/>
      <c r="AP263" s="241"/>
      <c r="AQ263" s="194"/>
      <c r="AR263" s="240"/>
      <c r="AS263" s="194"/>
      <c r="AT263" s="240"/>
      <c r="AU263" s="241"/>
      <c r="AV263" s="194"/>
      <c r="AW263" s="240"/>
      <c r="AX263" s="194"/>
      <c r="AY263" s="240"/>
      <c r="AZ263" s="241"/>
      <c r="BA263" s="194"/>
      <c r="BB263" s="240"/>
      <c r="BC263" s="194"/>
    </row>
    <row r="264" customFormat="false" ht="15.75" hidden="false" customHeight="true" outlineLevel="0" collapsed="false">
      <c r="X264" s="240"/>
      <c r="Z264" s="240"/>
      <c r="AA264" s="241"/>
      <c r="AC264" s="240"/>
      <c r="AE264" s="240"/>
      <c r="AF264" s="241"/>
      <c r="AG264" s="194"/>
      <c r="AH264" s="240"/>
      <c r="AI264" s="194"/>
      <c r="AJ264" s="240"/>
      <c r="AK264" s="241"/>
      <c r="AL264" s="194"/>
      <c r="AM264" s="240"/>
      <c r="AN264" s="194"/>
      <c r="AO264" s="240"/>
      <c r="AP264" s="241"/>
      <c r="AQ264" s="194"/>
      <c r="AR264" s="240"/>
      <c r="AS264" s="194"/>
      <c r="AT264" s="240"/>
      <c r="AU264" s="241"/>
      <c r="AV264" s="194"/>
      <c r="AW264" s="240"/>
      <c r="AX264" s="194"/>
      <c r="AY264" s="240"/>
      <c r="AZ264" s="241"/>
      <c r="BA264" s="194"/>
      <c r="BB264" s="240"/>
      <c r="BC264" s="194"/>
    </row>
    <row r="265" customFormat="false" ht="15.75" hidden="false" customHeight="true" outlineLevel="0" collapsed="false">
      <c r="X265" s="240"/>
      <c r="Z265" s="240"/>
      <c r="AA265" s="241"/>
      <c r="AC265" s="240"/>
      <c r="AE265" s="240"/>
      <c r="AF265" s="241"/>
      <c r="AG265" s="194"/>
      <c r="AH265" s="240"/>
      <c r="AI265" s="194"/>
      <c r="AJ265" s="240"/>
      <c r="AK265" s="241"/>
      <c r="AL265" s="194"/>
      <c r="AM265" s="240"/>
      <c r="AN265" s="194"/>
      <c r="AO265" s="240"/>
      <c r="AP265" s="241"/>
      <c r="AQ265" s="194"/>
      <c r="AR265" s="240"/>
      <c r="AS265" s="194"/>
      <c r="AT265" s="240"/>
      <c r="AU265" s="241"/>
      <c r="AV265" s="194"/>
      <c r="AW265" s="240"/>
      <c r="AX265" s="194"/>
      <c r="AY265" s="240"/>
      <c r="AZ265" s="241"/>
      <c r="BA265" s="194"/>
      <c r="BB265" s="240"/>
      <c r="BC265" s="194"/>
    </row>
    <row r="266" customFormat="false" ht="15.75" hidden="false" customHeight="true" outlineLevel="0" collapsed="false">
      <c r="X266" s="240"/>
      <c r="Z266" s="240"/>
      <c r="AA266" s="241"/>
      <c r="AC266" s="240"/>
      <c r="AE266" s="240"/>
      <c r="AF266" s="241"/>
      <c r="AG266" s="194"/>
      <c r="AH266" s="240"/>
      <c r="AI266" s="194"/>
      <c r="AJ266" s="240"/>
      <c r="AK266" s="241"/>
      <c r="AL266" s="194"/>
      <c r="AM266" s="240"/>
      <c r="AN266" s="194"/>
      <c r="AO266" s="240"/>
      <c r="AP266" s="241"/>
      <c r="AQ266" s="194"/>
      <c r="AR266" s="240"/>
      <c r="AS266" s="194"/>
      <c r="AT266" s="240"/>
      <c r="AU266" s="241"/>
      <c r="AV266" s="194"/>
      <c r="AW266" s="240"/>
      <c r="AX266" s="194"/>
      <c r="AY266" s="240"/>
      <c r="AZ266" s="241"/>
      <c r="BA266" s="194"/>
      <c r="BB266" s="240"/>
      <c r="BC266" s="194"/>
    </row>
    <row r="267" customFormat="false" ht="15.75" hidden="false" customHeight="true" outlineLevel="0" collapsed="false">
      <c r="X267" s="240"/>
      <c r="Z267" s="240"/>
      <c r="AA267" s="241"/>
      <c r="AC267" s="240"/>
      <c r="AE267" s="240"/>
      <c r="AF267" s="241"/>
      <c r="AG267" s="194"/>
      <c r="AH267" s="240"/>
      <c r="AI267" s="194"/>
      <c r="AJ267" s="240"/>
      <c r="AK267" s="241"/>
      <c r="AL267" s="194"/>
      <c r="AM267" s="240"/>
      <c r="AN267" s="194"/>
      <c r="AO267" s="240"/>
      <c r="AP267" s="241"/>
      <c r="AQ267" s="194"/>
      <c r="AR267" s="240"/>
      <c r="AS267" s="194"/>
      <c r="AT267" s="240"/>
      <c r="AU267" s="241"/>
      <c r="AV267" s="194"/>
      <c r="AW267" s="240"/>
      <c r="AX267" s="194"/>
      <c r="AY267" s="240"/>
      <c r="AZ267" s="241"/>
      <c r="BA267" s="194"/>
      <c r="BB267" s="240"/>
      <c r="BC267" s="194"/>
    </row>
    <row r="268" customFormat="false" ht="15.75" hidden="false" customHeight="true" outlineLevel="0" collapsed="false">
      <c r="X268" s="240"/>
      <c r="Z268" s="240"/>
      <c r="AA268" s="241"/>
      <c r="AC268" s="240"/>
      <c r="AE268" s="240"/>
      <c r="AF268" s="241"/>
      <c r="AG268" s="194"/>
      <c r="AH268" s="240"/>
      <c r="AI268" s="194"/>
      <c r="AJ268" s="240"/>
      <c r="AK268" s="241"/>
      <c r="AL268" s="194"/>
      <c r="AM268" s="240"/>
      <c r="AN268" s="194"/>
      <c r="AO268" s="240"/>
      <c r="AP268" s="241"/>
      <c r="AQ268" s="194"/>
      <c r="AR268" s="240"/>
      <c r="AS268" s="194"/>
      <c r="AT268" s="240"/>
      <c r="AU268" s="241"/>
      <c r="AV268" s="194"/>
      <c r="AW268" s="240"/>
      <c r="AX268" s="194"/>
      <c r="AY268" s="240"/>
      <c r="AZ268" s="241"/>
      <c r="BA268" s="194"/>
      <c r="BB268" s="240"/>
      <c r="BC268" s="194"/>
    </row>
    <row r="269" customFormat="false" ht="15.75" hidden="false" customHeight="true" outlineLevel="0" collapsed="false">
      <c r="X269" s="240"/>
      <c r="Z269" s="240"/>
      <c r="AA269" s="241"/>
      <c r="AC269" s="240"/>
      <c r="AE269" s="240"/>
      <c r="AF269" s="241"/>
      <c r="AG269" s="194"/>
      <c r="AH269" s="240"/>
      <c r="AI269" s="194"/>
      <c r="AJ269" s="240"/>
      <c r="AK269" s="241"/>
      <c r="AL269" s="194"/>
      <c r="AM269" s="240"/>
      <c r="AN269" s="194"/>
      <c r="AO269" s="240"/>
      <c r="AP269" s="241"/>
      <c r="AQ269" s="194"/>
      <c r="AR269" s="240"/>
      <c r="AS269" s="194"/>
      <c r="AT269" s="240"/>
      <c r="AU269" s="241"/>
      <c r="AV269" s="194"/>
      <c r="AW269" s="240"/>
      <c r="AX269" s="194"/>
      <c r="AY269" s="240"/>
      <c r="AZ269" s="241"/>
      <c r="BA269" s="194"/>
      <c r="BB269" s="240"/>
      <c r="BC269" s="194"/>
    </row>
    <row r="270" customFormat="false" ht="15.75" hidden="false" customHeight="true" outlineLevel="0" collapsed="false">
      <c r="X270" s="240"/>
      <c r="Z270" s="240"/>
      <c r="AA270" s="241"/>
      <c r="AC270" s="240"/>
      <c r="AE270" s="240"/>
      <c r="AF270" s="241"/>
      <c r="AG270" s="194"/>
      <c r="AH270" s="240"/>
      <c r="AI270" s="194"/>
      <c r="AJ270" s="240"/>
      <c r="AK270" s="241"/>
      <c r="AL270" s="194"/>
      <c r="AM270" s="240"/>
      <c r="AN270" s="194"/>
      <c r="AO270" s="240"/>
      <c r="AP270" s="241"/>
      <c r="AQ270" s="194"/>
      <c r="AR270" s="240"/>
      <c r="AS270" s="194"/>
      <c r="AT270" s="240"/>
      <c r="AU270" s="241"/>
      <c r="AV270" s="194"/>
      <c r="AW270" s="240"/>
      <c r="AX270" s="194"/>
      <c r="AY270" s="240"/>
      <c r="AZ270" s="241"/>
      <c r="BA270" s="194"/>
      <c r="BB270" s="240"/>
      <c r="BC270" s="194"/>
    </row>
    <row r="271" customFormat="false" ht="15.75" hidden="false" customHeight="true" outlineLevel="0" collapsed="false">
      <c r="X271" s="240"/>
      <c r="Z271" s="240"/>
      <c r="AA271" s="241"/>
      <c r="AC271" s="240"/>
      <c r="AE271" s="240"/>
      <c r="AF271" s="241"/>
      <c r="AG271" s="194"/>
      <c r="AH271" s="240"/>
      <c r="AI271" s="194"/>
      <c r="AJ271" s="240"/>
      <c r="AK271" s="241"/>
      <c r="AL271" s="194"/>
      <c r="AM271" s="240"/>
      <c r="AN271" s="194"/>
      <c r="AO271" s="240"/>
      <c r="AP271" s="241"/>
      <c r="AQ271" s="194"/>
      <c r="AR271" s="240"/>
      <c r="AS271" s="194"/>
      <c r="AT271" s="240"/>
      <c r="AU271" s="241"/>
      <c r="AV271" s="194"/>
      <c r="AW271" s="240"/>
      <c r="AX271" s="194"/>
      <c r="AY271" s="240"/>
      <c r="AZ271" s="241"/>
      <c r="BA271" s="194"/>
      <c r="BB271" s="240"/>
      <c r="BC271" s="194"/>
    </row>
    <row r="272" customFormat="false" ht="15.75" hidden="false" customHeight="true" outlineLevel="0" collapsed="false">
      <c r="X272" s="240"/>
      <c r="Z272" s="240"/>
      <c r="AA272" s="241"/>
      <c r="AC272" s="240"/>
      <c r="AE272" s="240"/>
      <c r="AF272" s="241"/>
      <c r="AG272" s="194"/>
      <c r="AH272" s="240"/>
      <c r="AI272" s="194"/>
      <c r="AJ272" s="240"/>
      <c r="AK272" s="241"/>
      <c r="AL272" s="194"/>
      <c r="AM272" s="240"/>
      <c r="AN272" s="194"/>
      <c r="AO272" s="240"/>
      <c r="AP272" s="241"/>
      <c r="AQ272" s="194"/>
      <c r="AR272" s="240"/>
      <c r="AS272" s="194"/>
      <c r="AT272" s="240"/>
      <c r="AU272" s="241"/>
      <c r="AV272" s="194"/>
      <c r="AW272" s="240"/>
      <c r="AX272" s="194"/>
      <c r="AY272" s="240"/>
      <c r="AZ272" s="241"/>
      <c r="BA272" s="194"/>
      <c r="BB272" s="240"/>
      <c r="BC272" s="194"/>
    </row>
    <row r="273" customFormat="false" ht="15.75" hidden="false" customHeight="true" outlineLevel="0" collapsed="false">
      <c r="X273" s="240"/>
      <c r="Z273" s="240"/>
      <c r="AA273" s="241"/>
      <c r="AC273" s="240"/>
      <c r="AE273" s="240"/>
      <c r="AF273" s="241"/>
      <c r="AG273" s="194"/>
      <c r="AH273" s="240"/>
      <c r="AI273" s="194"/>
      <c r="AJ273" s="240"/>
      <c r="AK273" s="241"/>
      <c r="AL273" s="194"/>
      <c r="AM273" s="240"/>
      <c r="AN273" s="194"/>
      <c r="AO273" s="240"/>
      <c r="AP273" s="241"/>
      <c r="AQ273" s="194"/>
      <c r="AR273" s="240"/>
      <c r="AS273" s="194"/>
      <c r="AT273" s="240"/>
      <c r="AU273" s="241"/>
      <c r="AV273" s="194"/>
      <c r="AW273" s="240"/>
      <c r="AX273" s="194"/>
      <c r="AY273" s="240"/>
      <c r="AZ273" s="241"/>
      <c r="BA273" s="194"/>
      <c r="BB273" s="240"/>
      <c r="BC273" s="194"/>
    </row>
    <row r="274" customFormat="false" ht="15.75" hidden="false" customHeight="true" outlineLevel="0" collapsed="false">
      <c r="X274" s="240"/>
      <c r="Z274" s="240"/>
      <c r="AA274" s="241"/>
      <c r="AC274" s="240"/>
      <c r="AE274" s="240"/>
      <c r="AF274" s="241"/>
      <c r="AG274" s="194"/>
      <c r="AH274" s="240"/>
      <c r="AI274" s="194"/>
      <c r="AJ274" s="240"/>
      <c r="AK274" s="241"/>
      <c r="AL274" s="194"/>
      <c r="AM274" s="240"/>
      <c r="AN274" s="194"/>
      <c r="AO274" s="240"/>
      <c r="AP274" s="241"/>
      <c r="AQ274" s="194"/>
      <c r="AR274" s="240"/>
      <c r="AS274" s="194"/>
      <c r="AT274" s="240"/>
      <c r="AU274" s="241"/>
      <c r="AV274" s="194"/>
      <c r="AW274" s="240"/>
      <c r="AX274" s="194"/>
      <c r="AY274" s="240"/>
      <c r="AZ274" s="241"/>
      <c r="BA274" s="194"/>
      <c r="BB274" s="240"/>
      <c r="BC274" s="194"/>
    </row>
    <row r="275" customFormat="false" ht="15.75" hidden="false" customHeight="true" outlineLevel="0" collapsed="false">
      <c r="X275" s="240"/>
      <c r="Z275" s="240"/>
      <c r="AA275" s="241"/>
      <c r="AC275" s="240"/>
      <c r="AE275" s="240"/>
      <c r="AF275" s="241"/>
      <c r="AG275" s="194"/>
      <c r="AH275" s="240"/>
      <c r="AI275" s="194"/>
      <c r="AJ275" s="240"/>
      <c r="AK275" s="241"/>
      <c r="AL275" s="194"/>
      <c r="AM275" s="240"/>
      <c r="AN275" s="194"/>
      <c r="AO275" s="240"/>
      <c r="AP275" s="241"/>
      <c r="AQ275" s="194"/>
      <c r="AR275" s="240"/>
      <c r="AS275" s="194"/>
      <c r="AT275" s="240"/>
      <c r="AU275" s="241"/>
      <c r="AV275" s="194"/>
      <c r="AW275" s="240"/>
      <c r="AX275" s="194"/>
      <c r="AY275" s="240"/>
      <c r="AZ275" s="241"/>
      <c r="BA275" s="194"/>
      <c r="BB275" s="240"/>
      <c r="BC275" s="194"/>
    </row>
    <row r="276" customFormat="false" ht="15.75" hidden="false" customHeight="true" outlineLevel="0" collapsed="false">
      <c r="X276" s="240"/>
      <c r="Z276" s="240"/>
      <c r="AA276" s="241"/>
      <c r="AC276" s="240"/>
      <c r="AE276" s="240"/>
      <c r="AF276" s="241"/>
      <c r="AG276" s="194"/>
      <c r="AH276" s="240"/>
      <c r="AI276" s="194"/>
      <c r="AJ276" s="240"/>
      <c r="AK276" s="241"/>
      <c r="AL276" s="194"/>
      <c r="AM276" s="240"/>
      <c r="AN276" s="194"/>
      <c r="AO276" s="240"/>
      <c r="AP276" s="241"/>
      <c r="AQ276" s="194"/>
      <c r="AR276" s="240"/>
      <c r="AS276" s="194"/>
      <c r="AT276" s="240"/>
      <c r="AU276" s="241"/>
      <c r="AV276" s="194"/>
      <c r="AW276" s="240"/>
      <c r="AX276" s="194"/>
      <c r="AY276" s="240"/>
      <c r="AZ276" s="241"/>
      <c r="BA276" s="194"/>
      <c r="BB276" s="240"/>
      <c r="BC276" s="194"/>
    </row>
    <row r="277" customFormat="false" ht="15.75" hidden="false" customHeight="true" outlineLevel="0" collapsed="false">
      <c r="X277" s="240"/>
      <c r="Z277" s="240"/>
      <c r="AA277" s="241"/>
      <c r="AC277" s="240"/>
      <c r="AE277" s="240"/>
      <c r="AF277" s="241"/>
      <c r="AG277" s="194"/>
      <c r="AH277" s="240"/>
      <c r="AI277" s="194"/>
      <c r="AJ277" s="240"/>
      <c r="AK277" s="241"/>
      <c r="AL277" s="194"/>
      <c r="AM277" s="240"/>
      <c r="AN277" s="194"/>
      <c r="AO277" s="240"/>
      <c r="AP277" s="241"/>
      <c r="AQ277" s="194"/>
      <c r="AR277" s="240"/>
      <c r="AS277" s="194"/>
      <c r="AT277" s="240"/>
      <c r="AU277" s="241"/>
      <c r="AV277" s="194"/>
      <c r="AW277" s="240"/>
      <c r="AX277" s="194"/>
      <c r="AY277" s="240"/>
      <c r="AZ277" s="241"/>
      <c r="BA277" s="194"/>
      <c r="BB277" s="240"/>
      <c r="BC277" s="194"/>
    </row>
    <row r="278" customFormat="false" ht="15.75" hidden="false" customHeight="true" outlineLevel="0" collapsed="false">
      <c r="X278" s="240"/>
      <c r="Z278" s="240"/>
      <c r="AA278" s="241"/>
      <c r="AC278" s="240"/>
      <c r="AE278" s="240"/>
      <c r="AF278" s="241"/>
      <c r="AG278" s="194"/>
      <c r="AH278" s="240"/>
      <c r="AI278" s="194"/>
      <c r="AJ278" s="240"/>
      <c r="AK278" s="241"/>
      <c r="AL278" s="194"/>
      <c r="AM278" s="240"/>
      <c r="AN278" s="194"/>
      <c r="AO278" s="240"/>
      <c r="AP278" s="241"/>
      <c r="AQ278" s="194"/>
      <c r="AR278" s="240"/>
      <c r="AS278" s="194"/>
      <c r="AT278" s="240"/>
      <c r="AU278" s="241"/>
      <c r="AV278" s="194"/>
      <c r="AW278" s="240"/>
      <c r="AX278" s="194"/>
      <c r="AY278" s="240"/>
      <c r="AZ278" s="241"/>
      <c r="BA278" s="194"/>
      <c r="BB278" s="240"/>
      <c r="BC278" s="194"/>
    </row>
    <row r="279" customFormat="false" ht="15.75" hidden="false" customHeight="true" outlineLevel="0" collapsed="false">
      <c r="X279" s="240"/>
      <c r="Z279" s="240"/>
      <c r="AA279" s="241"/>
      <c r="AC279" s="240"/>
      <c r="AE279" s="240"/>
      <c r="AF279" s="241"/>
      <c r="AG279" s="194"/>
      <c r="AH279" s="240"/>
      <c r="AI279" s="194"/>
      <c r="AJ279" s="240"/>
      <c r="AK279" s="241"/>
      <c r="AL279" s="194"/>
      <c r="AM279" s="240"/>
      <c r="AN279" s="194"/>
      <c r="AO279" s="240"/>
      <c r="AP279" s="241"/>
      <c r="AQ279" s="194"/>
      <c r="AR279" s="240"/>
      <c r="AS279" s="194"/>
      <c r="AT279" s="240"/>
      <c r="AU279" s="241"/>
      <c r="AV279" s="194"/>
      <c r="AW279" s="240"/>
      <c r="AX279" s="194"/>
      <c r="AY279" s="240"/>
      <c r="AZ279" s="241"/>
      <c r="BA279" s="194"/>
      <c r="BB279" s="240"/>
      <c r="BC279" s="194"/>
    </row>
    <row r="280" customFormat="false" ht="15.75" hidden="false" customHeight="true" outlineLevel="0" collapsed="false">
      <c r="X280" s="240"/>
      <c r="Z280" s="240"/>
      <c r="AA280" s="241"/>
      <c r="AC280" s="240"/>
      <c r="AE280" s="240"/>
      <c r="AF280" s="241"/>
      <c r="AG280" s="194"/>
      <c r="AH280" s="240"/>
      <c r="AI280" s="194"/>
      <c r="AJ280" s="240"/>
      <c r="AK280" s="241"/>
      <c r="AL280" s="194"/>
      <c r="AM280" s="240"/>
      <c r="AN280" s="194"/>
      <c r="AO280" s="240"/>
      <c r="AP280" s="241"/>
      <c r="AQ280" s="194"/>
      <c r="AR280" s="240"/>
      <c r="AS280" s="194"/>
      <c r="AT280" s="240"/>
      <c r="AU280" s="241"/>
      <c r="AV280" s="194"/>
      <c r="AW280" s="240"/>
      <c r="AX280" s="194"/>
      <c r="AY280" s="240"/>
      <c r="AZ280" s="241"/>
      <c r="BA280" s="194"/>
      <c r="BB280" s="240"/>
      <c r="BC280" s="194"/>
    </row>
    <row r="281" customFormat="false" ht="15.75" hidden="false" customHeight="true" outlineLevel="0" collapsed="false">
      <c r="X281" s="240"/>
      <c r="Z281" s="240"/>
      <c r="AA281" s="241"/>
      <c r="AC281" s="240"/>
      <c r="AE281" s="240"/>
      <c r="AF281" s="241"/>
      <c r="AG281" s="194"/>
      <c r="AH281" s="240"/>
      <c r="AI281" s="194"/>
      <c r="AJ281" s="240"/>
      <c r="AK281" s="241"/>
      <c r="AL281" s="194"/>
      <c r="AM281" s="240"/>
      <c r="AN281" s="194"/>
      <c r="AO281" s="240"/>
      <c r="AP281" s="241"/>
      <c r="AQ281" s="194"/>
      <c r="AR281" s="240"/>
      <c r="AS281" s="194"/>
      <c r="AT281" s="240"/>
      <c r="AU281" s="241"/>
      <c r="AV281" s="194"/>
      <c r="AW281" s="240"/>
      <c r="AX281" s="194"/>
      <c r="AY281" s="240"/>
      <c r="AZ281" s="241"/>
      <c r="BA281" s="194"/>
      <c r="BB281" s="240"/>
      <c r="BC281" s="194"/>
    </row>
    <row r="282" customFormat="false" ht="15.75" hidden="false" customHeight="true" outlineLevel="0" collapsed="false">
      <c r="X282" s="240"/>
      <c r="Z282" s="240"/>
      <c r="AA282" s="241"/>
      <c r="AC282" s="240"/>
      <c r="AE282" s="240"/>
      <c r="AF282" s="241"/>
      <c r="AG282" s="194"/>
      <c r="AH282" s="240"/>
      <c r="AI282" s="194"/>
      <c r="AJ282" s="240"/>
      <c r="AK282" s="241"/>
      <c r="AL282" s="194"/>
      <c r="AM282" s="240"/>
      <c r="AN282" s="194"/>
      <c r="AO282" s="240"/>
      <c r="AP282" s="241"/>
      <c r="AQ282" s="194"/>
      <c r="AR282" s="240"/>
      <c r="AS282" s="194"/>
      <c r="AT282" s="240"/>
      <c r="AU282" s="241"/>
      <c r="AV282" s="194"/>
      <c r="AW282" s="240"/>
      <c r="AX282" s="194"/>
      <c r="AY282" s="240"/>
      <c r="AZ282" s="241"/>
      <c r="BA282" s="194"/>
      <c r="BB282" s="240"/>
      <c r="BC282" s="194"/>
    </row>
    <row r="283" customFormat="false" ht="15.75" hidden="false" customHeight="true" outlineLevel="0" collapsed="false">
      <c r="X283" s="240"/>
      <c r="Z283" s="240"/>
      <c r="AA283" s="241"/>
      <c r="AC283" s="240"/>
      <c r="AE283" s="240"/>
      <c r="AF283" s="241"/>
      <c r="AG283" s="194"/>
      <c r="AH283" s="240"/>
      <c r="AI283" s="194"/>
      <c r="AJ283" s="240"/>
      <c r="AK283" s="241"/>
      <c r="AL283" s="194"/>
      <c r="AM283" s="240"/>
      <c r="AN283" s="194"/>
      <c r="AO283" s="240"/>
      <c r="AP283" s="241"/>
      <c r="AQ283" s="194"/>
      <c r="AR283" s="240"/>
      <c r="AS283" s="194"/>
      <c r="AT283" s="240"/>
      <c r="AU283" s="241"/>
      <c r="AV283" s="194"/>
      <c r="AW283" s="240"/>
      <c r="AX283" s="194"/>
      <c r="AY283" s="240"/>
      <c r="AZ283" s="241"/>
      <c r="BA283" s="194"/>
      <c r="BB283" s="240"/>
      <c r="BC283" s="194"/>
    </row>
    <row r="284" customFormat="false" ht="15.75" hidden="false" customHeight="true" outlineLevel="0" collapsed="false">
      <c r="X284" s="240"/>
      <c r="Z284" s="240"/>
      <c r="AA284" s="241"/>
      <c r="AC284" s="240"/>
      <c r="AE284" s="240"/>
      <c r="AF284" s="241"/>
      <c r="AG284" s="194"/>
      <c r="AH284" s="240"/>
      <c r="AI284" s="194"/>
      <c r="AJ284" s="240"/>
      <c r="AK284" s="241"/>
      <c r="AL284" s="194"/>
      <c r="AM284" s="240"/>
      <c r="AN284" s="194"/>
      <c r="AO284" s="240"/>
      <c r="AP284" s="241"/>
      <c r="AQ284" s="194"/>
      <c r="AR284" s="240"/>
      <c r="AS284" s="194"/>
      <c r="AT284" s="240"/>
      <c r="AU284" s="241"/>
      <c r="AV284" s="194"/>
      <c r="AW284" s="240"/>
      <c r="AX284" s="194"/>
      <c r="AY284" s="240"/>
      <c r="AZ284" s="241"/>
      <c r="BA284" s="194"/>
      <c r="BB284" s="240"/>
      <c r="BC284" s="194"/>
    </row>
    <row r="285" customFormat="false" ht="15.75" hidden="false" customHeight="true" outlineLevel="0" collapsed="false">
      <c r="X285" s="240"/>
      <c r="Z285" s="240"/>
      <c r="AA285" s="241"/>
      <c r="AC285" s="240"/>
      <c r="AE285" s="240"/>
      <c r="AF285" s="241"/>
      <c r="AG285" s="194"/>
      <c r="AH285" s="240"/>
      <c r="AI285" s="194"/>
      <c r="AJ285" s="240"/>
      <c r="AK285" s="241"/>
      <c r="AL285" s="194"/>
      <c r="AM285" s="240"/>
      <c r="AN285" s="194"/>
      <c r="AO285" s="240"/>
      <c r="AP285" s="241"/>
      <c r="AQ285" s="194"/>
      <c r="AR285" s="240"/>
      <c r="AS285" s="194"/>
      <c r="AT285" s="240"/>
      <c r="AU285" s="241"/>
      <c r="AV285" s="194"/>
      <c r="AW285" s="240"/>
      <c r="AX285" s="194"/>
      <c r="AY285" s="240"/>
      <c r="AZ285" s="241"/>
      <c r="BA285" s="194"/>
      <c r="BB285" s="240"/>
      <c r="BC285" s="194"/>
    </row>
    <row r="286" customFormat="false" ht="15.75" hidden="false" customHeight="true" outlineLevel="0" collapsed="false">
      <c r="X286" s="240"/>
      <c r="Z286" s="240"/>
      <c r="AA286" s="241"/>
      <c r="AC286" s="240"/>
      <c r="AE286" s="240"/>
      <c r="AF286" s="241"/>
      <c r="AG286" s="194"/>
      <c r="AH286" s="240"/>
      <c r="AI286" s="194"/>
      <c r="AJ286" s="240"/>
      <c r="AK286" s="241"/>
      <c r="AL286" s="194"/>
      <c r="AM286" s="240"/>
      <c r="AN286" s="194"/>
      <c r="AO286" s="240"/>
      <c r="AP286" s="241"/>
      <c r="AQ286" s="194"/>
      <c r="AR286" s="240"/>
      <c r="AS286" s="194"/>
      <c r="AT286" s="240"/>
      <c r="AU286" s="241"/>
      <c r="AV286" s="194"/>
      <c r="AW286" s="240"/>
      <c r="AX286" s="194"/>
      <c r="AY286" s="240"/>
      <c r="AZ286" s="241"/>
      <c r="BA286" s="194"/>
      <c r="BB286" s="240"/>
      <c r="BC286" s="194"/>
    </row>
    <row r="287" customFormat="false" ht="15.75" hidden="false" customHeight="true" outlineLevel="0" collapsed="false">
      <c r="X287" s="240"/>
      <c r="Z287" s="240"/>
      <c r="AA287" s="241"/>
      <c r="AC287" s="240"/>
      <c r="AE287" s="240"/>
      <c r="AF287" s="241"/>
      <c r="AG287" s="194"/>
      <c r="AH287" s="240"/>
      <c r="AI287" s="194"/>
      <c r="AJ287" s="240"/>
      <c r="AK287" s="241"/>
      <c r="AL287" s="194"/>
      <c r="AM287" s="240"/>
      <c r="AN287" s="194"/>
      <c r="AO287" s="240"/>
      <c r="AP287" s="241"/>
      <c r="AQ287" s="194"/>
      <c r="AR287" s="240"/>
      <c r="AS287" s="194"/>
      <c r="AT287" s="240"/>
      <c r="AU287" s="241"/>
      <c r="AV287" s="194"/>
      <c r="AW287" s="240"/>
      <c r="AX287" s="194"/>
      <c r="AY287" s="240"/>
      <c r="AZ287" s="241"/>
      <c r="BA287" s="194"/>
      <c r="BB287" s="240"/>
      <c r="BC287" s="194"/>
    </row>
    <row r="288" customFormat="false" ht="15.75" hidden="false" customHeight="true" outlineLevel="0" collapsed="false">
      <c r="X288" s="240"/>
      <c r="Z288" s="240"/>
      <c r="AA288" s="241"/>
      <c r="AC288" s="240"/>
      <c r="AE288" s="240"/>
      <c r="AF288" s="241"/>
      <c r="AG288" s="194"/>
      <c r="AH288" s="240"/>
      <c r="AI288" s="194"/>
      <c r="AJ288" s="240"/>
      <c r="AK288" s="241"/>
      <c r="AL288" s="194"/>
      <c r="AM288" s="240"/>
      <c r="AN288" s="194"/>
      <c r="AO288" s="240"/>
      <c r="AP288" s="241"/>
      <c r="AQ288" s="194"/>
      <c r="AR288" s="240"/>
      <c r="AS288" s="194"/>
      <c r="AT288" s="240"/>
      <c r="AU288" s="241"/>
      <c r="AV288" s="194"/>
      <c r="AW288" s="240"/>
      <c r="AX288" s="194"/>
      <c r="AY288" s="240"/>
      <c r="AZ288" s="241"/>
      <c r="BA288" s="194"/>
      <c r="BB288" s="240"/>
      <c r="BC288" s="194"/>
    </row>
    <row r="289" customFormat="false" ht="15.75" hidden="false" customHeight="true" outlineLevel="0" collapsed="false">
      <c r="X289" s="240"/>
      <c r="Z289" s="240"/>
      <c r="AA289" s="241"/>
      <c r="AC289" s="240"/>
      <c r="AE289" s="240"/>
      <c r="AF289" s="241"/>
      <c r="AG289" s="194"/>
      <c r="AH289" s="240"/>
      <c r="AI289" s="194"/>
      <c r="AJ289" s="240"/>
      <c r="AK289" s="241"/>
      <c r="AL289" s="194"/>
      <c r="AM289" s="240"/>
      <c r="AN289" s="194"/>
      <c r="AO289" s="240"/>
      <c r="AP289" s="241"/>
      <c r="AQ289" s="194"/>
      <c r="AR289" s="240"/>
      <c r="AS289" s="194"/>
      <c r="AT289" s="240"/>
      <c r="AU289" s="241"/>
      <c r="AV289" s="194"/>
      <c r="AW289" s="240"/>
      <c r="AX289" s="194"/>
      <c r="AY289" s="240"/>
      <c r="AZ289" s="241"/>
      <c r="BA289" s="194"/>
      <c r="BB289" s="240"/>
      <c r="BC289" s="194"/>
    </row>
    <row r="290" customFormat="false" ht="15.75" hidden="false" customHeight="true" outlineLevel="0" collapsed="false">
      <c r="X290" s="240"/>
      <c r="Z290" s="240"/>
      <c r="AA290" s="241"/>
      <c r="AC290" s="240"/>
      <c r="AE290" s="240"/>
      <c r="AF290" s="241"/>
      <c r="AG290" s="194"/>
      <c r="AH290" s="240"/>
      <c r="AI290" s="194"/>
      <c r="AJ290" s="240"/>
      <c r="AK290" s="241"/>
      <c r="AL290" s="194"/>
      <c r="AM290" s="240"/>
      <c r="AN290" s="194"/>
      <c r="AO290" s="240"/>
      <c r="AP290" s="241"/>
      <c r="AQ290" s="194"/>
      <c r="AR290" s="240"/>
      <c r="AS290" s="194"/>
      <c r="AT290" s="240"/>
      <c r="AU290" s="241"/>
      <c r="AV290" s="194"/>
      <c r="AW290" s="240"/>
      <c r="AX290" s="194"/>
      <c r="AY290" s="240"/>
      <c r="AZ290" s="241"/>
      <c r="BA290" s="194"/>
      <c r="BB290" s="240"/>
      <c r="BC290" s="194"/>
    </row>
    <row r="291" customFormat="false" ht="15.75" hidden="false" customHeight="true" outlineLevel="0" collapsed="false">
      <c r="X291" s="240"/>
      <c r="Z291" s="240"/>
      <c r="AA291" s="241"/>
      <c r="AC291" s="240"/>
      <c r="AE291" s="240"/>
      <c r="AF291" s="241"/>
      <c r="AG291" s="194"/>
      <c r="AH291" s="240"/>
      <c r="AI291" s="194"/>
      <c r="AJ291" s="240"/>
      <c r="AK291" s="241"/>
      <c r="AL291" s="194"/>
      <c r="AM291" s="240"/>
      <c r="AN291" s="194"/>
      <c r="AO291" s="240"/>
      <c r="AP291" s="241"/>
      <c r="AQ291" s="194"/>
      <c r="AR291" s="240"/>
      <c r="AS291" s="194"/>
      <c r="AT291" s="240"/>
      <c r="AU291" s="241"/>
      <c r="AV291" s="194"/>
      <c r="AW291" s="240"/>
      <c r="AX291" s="194"/>
      <c r="AY291" s="240"/>
      <c r="AZ291" s="241"/>
      <c r="BA291" s="194"/>
      <c r="BB291" s="240"/>
      <c r="BC291" s="194"/>
    </row>
    <row r="292" customFormat="false" ht="15.75" hidden="false" customHeight="true" outlineLevel="0" collapsed="false">
      <c r="X292" s="240"/>
      <c r="Z292" s="240"/>
      <c r="AA292" s="241"/>
      <c r="AC292" s="240"/>
      <c r="AE292" s="240"/>
      <c r="AF292" s="241"/>
      <c r="AG292" s="194"/>
      <c r="AH292" s="240"/>
      <c r="AI292" s="194"/>
      <c r="AJ292" s="240"/>
      <c r="AK292" s="241"/>
      <c r="AL292" s="194"/>
      <c r="AM292" s="240"/>
      <c r="AN292" s="194"/>
      <c r="AO292" s="240"/>
      <c r="AP292" s="241"/>
      <c r="AQ292" s="194"/>
      <c r="AR292" s="240"/>
      <c r="AS292" s="194"/>
      <c r="AT292" s="240"/>
      <c r="AU292" s="241"/>
      <c r="AV292" s="194"/>
      <c r="AW292" s="240"/>
      <c r="AX292" s="194"/>
      <c r="AY292" s="240"/>
      <c r="AZ292" s="241"/>
      <c r="BA292" s="194"/>
      <c r="BB292" s="240"/>
      <c r="BC292" s="194"/>
    </row>
    <row r="293" customFormat="false" ht="15.75" hidden="false" customHeight="true" outlineLevel="0" collapsed="false">
      <c r="X293" s="240"/>
      <c r="Z293" s="240"/>
      <c r="AA293" s="241"/>
      <c r="AC293" s="240"/>
      <c r="AE293" s="240"/>
      <c r="AF293" s="241"/>
      <c r="AG293" s="194"/>
      <c r="AH293" s="240"/>
      <c r="AI293" s="194"/>
      <c r="AJ293" s="240"/>
      <c r="AK293" s="241"/>
      <c r="AL293" s="194"/>
      <c r="AM293" s="240"/>
      <c r="AN293" s="194"/>
      <c r="AO293" s="240"/>
      <c r="AP293" s="241"/>
      <c r="AQ293" s="194"/>
      <c r="AR293" s="240"/>
      <c r="AS293" s="194"/>
      <c r="AT293" s="240"/>
      <c r="AU293" s="241"/>
      <c r="AV293" s="194"/>
      <c r="AW293" s="240"/>
      <c r="AX293" s="194"/>
      <c r="AY293" s="240"/>
      <c r="AZ293" s="241"/>
      <c r="BA293" s="194"/>
      <c r="BB293" s="240"/>
      <c r="BC293" s="194"/>
    </row>
    <row r="294" customFormat="false" ht="15.75" hidden="false" customHeight="true" outlineLevel="0" collapsed="false">
      <c r="X294" s="240"/>
      <c r="Z294" s="240"/>
      <c r="AA294" s="241"/>
      <c r="AC294" s="240"/>
      <c r="AE294" s="240"/>
      <c r="AF294" s="241"/>
      <c r="AG294" s="194"/>
      <c r="AH294" s="240"/>
      <c r="AI294" s="194"/>
      <c r="AJ294" s="240"/>
      <c r="AK294" s="241"/>
      <c r="AL294" s="194"/>
      <c r="AM294" s="240"/>
      <c r="AN294" s="194"/>
      <c r="AO294" s="240"/>
      <c r="AP294" s="241"/>
      <c r="AQ294" s="194"/>
      <c r="AR294" s="240"/>
      <c r="AS294" s="194"/>
      <c r="AT294" s="240"/>
      <c r="AU294" s="241"/>
      <c r="AV294" s="194"/>
      <c r="AW294" s="240"/>
      <c r="AX294" s="194"/>
      <c r="AY294" s="240"/>
      <c r="AZ294" s="241"/>
      <c r="BA294" s="194"/>
      <c r="BB294" s="240"/>
      <c r="BC294" s="194"/>
    </row>
    <row r="295" customFormat="false" ht="15.75" hidden="false" customHeight="true" outlineLevel="0" collapsed="false">
      <c r="X295" s="240"/>
      <c r="Z295" s="240"/>
      <c r="AA295" s="241"/>
      <c r="AC295" s="240"/>
      <c r="AE295" s="240"/>
      <c r="AF295" s="241"/>
      <c r="AG295" s="194"/>
      <c r="AH295" s="240"/>
      <c r="AI295" s="194"/>
      <c r="AJ295" s="240"/>
      <c r="AK295" s="241"/>
      <c r="AL295" s="194"/>
      <c r="AM295" s="240"/>
      <c r="AN295" s="194"/>
      <c r="AO295" s="240"/>
      <c r="AP295" s="241"/>
      <c r="AQ295" s="194"/>
      <c r="AR295" s="240"/>
      <c r="AS295" s="194"/>
      <c r="AT295" s="240"/>
      <c r="AU295" s="241"/>
      <c r="AV295" s="194"/>
      <c r="AW295" s="240"/>
      <c r="AX295" s="194"/>
      <c r="AY295" s="240"/>
      <c r="AZ295" s="241"/>
      <c r="BA295" s="194"/>
      <c r="BB295" s="240"/>
      <c r="BC295" s="194"/>
    </row>
    <row r="296" customFormat="false" ht="15.75" hidden="false" customHeight="true" outlineLevel="0" collapsed="false">
      <c r="X296" s="240"/>
      <c r="Z296" s="240"/>
      <c r="AA296" s="241"/>
      <c r="AC296" s="240"/>
      <c r="AE296" s="240"/>
      <c r="AF296" s="241"/>
      <c r="AG296" s="194"/>
      <c r="AH296" s="240"/>
      <c r="AI296" s="194"/>
      <c r="AJ296" s="240"/>
      <c r="AK296" s="241"/>
      <c r="AL296" s="194"/>
      <c r="AM296" s="240"/>
      <c r="AN296" s="194"/>
      <c r="AO296" s="240"/>
      <c r="AP296" s="241"/>
      <c r="AQ296" s="194"/>
      <c r="AR296" s="240"/>
      <c r="AS296" s="194"/>
      <c r="AT296" s="240"/>
      <c r="AU296" s="241"/>
      <c r="AV296" s="194"/>
      <c r="AW296" s="240"/>
      <c r="AX296" s="194"/>
      <c r="AY296" s="240"/>
      <c r="AZ296" s="241"/>
      <c r="BA296" s="194"/>
      <c r="BB296" s="240"/>
      <c r="BC296" s="194"/>
    </row>
    <row r="297" customFormat="false" ht="15.75" hidden="false" customHeight="true" outlineLevel="0" collapsed="false">
      <c r="X297" s="240"/>
      <c r="Z297" s="240"/>
      <c r="AA297" s="241"/>
      <c r="AC297" s="240"/>
      <c r="AE297" s="240"/>
      <c r="AF297" s="241"/>
      <c r="AG297" s="194"/>
      <c r="AH297" s="240"/>
      <c r="AI297" s="194"/>
      <c r="AJ297" s="240"/>
      <c r="AK297" s="241"/>
      <c r="AL297" s="194"/>
      <c r="AM297" s="240"/>
      <c r="AN297" s="194"/>
      <c r="AO297" s="240"/>
      <c r="AP297" s="241"/>
      <c r="AQ297" s="194"/>
      <c r="AR297" s="240"/>
      <c r="AS297" s="194"/>
      <c r="AT297" s="240"/>
      <c r="AU297" s="241"/>
      <c r="AV297" s="194"/>
      <c r="AW297" s="240"/>
      <c r="AX297" s="194"/>
      <c r="AY297" s="240"/>
      <c r="AZ297" s="241"/>
      <c r="BA297" s="194"/>
      <c r="BB297" s="240"/>
      <c r="BC297" s="194"/>
    </row>
    <row r="298" customFormat="false" ht="15.75" hidden="false" customHeight="true" outlineLevel="0" collapsed="false">
      <c r="X298" s="240"/>
      <c r="Z298" s="240"/>
      <c r="AA298" s="241"/>
      <c r="AC298" s="240"/>
      <c r="AE298" s="240"/>
      <c r="AF298" s="241"/>
      <c r="AG298" s="194"/>
      <c r="AH298" s="240"/>
      <c r="AI298" s="194"/>
      <c r="AJ298" s="240"/>
      <c r="AK298" s="241"/>
      <c r="AL298" s="194"/>
      <c r="AM298" s="240"/>
      <c r="AN298" s="194"/>
      <c r="AO298" s="240"/>
      <c r="AP298" s="241"/>
      <c r="AQ298" s="194"/>
      <c r="AR298" s="240"/>
      <c r="AS298" s="194"/>
      <c r="AT298" s="240"/>
      <c r="AU298" s="241"/>
      <c r="AV298" s="194"/>
      <c r="AW298" s="240"/>
      <c r="AX298" s="194"/>
      <c r="AY298" s="240"/>
      <c r="AZ298" s="241"/>
      <c r="BA298" s="194"/>
      <c r="BB298" s="240"/>
      <c r="BC298" s="194"/>
    </row>
    <row r="299" customFormat="false" ht="15.75" hidden="false" customHeight="true" outlineLevel="0" collapsed="false">
      <c r="X299" s="240"/>
      <c r="Z299" s="240"/>
      <c r="AA299" s="241"/>
      <c r="AC299" s="240"/>
      <c r="AE299" s="240"/>
      <c r="AF299" s="241"/>
      <c r="AG299" s="194"/>
      <c r="AH299" s="240"/>
      <c r="AI299" s="194"/>
      <c r="AJ299" s="240"/>
      <c r="AK299" s="241"/>
      <c r="AL299" s="194"/>
      <c r="AM299" s="240"/>
      <c r="AN299" s="194"/>
      <c r="AO299" s="240"/>
      <c r="AP299" s="241"/>
      <c r="AQ299" s="194"/>
      <c r="AR299" s="240"/>
      <c r="AS299" s="194"/>
      <c r="AT299" s="240"/>
      <c r="AU299" s="241"/>
      <c r="AV299" s="194"/>
      <c r="AW299" s="240"/>
      <c r="AX299" s="194"/>
      <c r="AY299" s="240"/>
      <c r="AZ299" s="241"/>
      <c r="BA299" s="194"/>
      <c r="BB299" s="240"/>
      <c r="BC299" s="194"/>
    </row>
    <row r="300" customFormat="false" ht="15.75" hidden="false" customHeight="true" outlineLevel="0" collapsed="false">
      <c r="X300" s="240"/>
      <c r="Z300" s="240"/>
      <c r="AA300" s="241"/>
      <c r="AC300" s="240"/>
      <c r="AE300" s="240"/>
      <c r="AF300" s="241"/>
      <c r="AG300" s="194"/>
      <c r="AH300" s="240"/>
      <c r="AI300" s="194"/>
      <c r="AJ300" s="240"/>
      <c r="AK300" s="241"/>
      <c r="AL300" s="194"/>
      <c r="AM300" s="240"/>
      <c r="AN300" s="194"/>
      <c r="AO300" s="240"/>
      <c r="AP300" s="241"/>
      <c r="AQ300" s="194"/>
      <c r="AR300" s="240"/>
      <c r="AS300" s="194"/>
      <c r="AT300" s="240"/>
      <c r="AU300" s="241"/>
      <c r="AV300" s="194"/>
      <c r="AW300" s="240"/>
      <c r="AX300" s="194"/>
      <c r="AY300" s="240"/>
      <c r="AZ300" s="241"/>
      <c r="BA300" s="194"/>
      <c r="BB300" s="240"/>
      <c r="BC300" s="194"/>
    </row>
    <row r="301" customFormat="false" ht="15.75" hidden="false" customHeight="true" outlineLevel="0" collapsed="false">
      <c r="X301" s="240"/>
      <c r="Z301" s="240"/>
      <c r="AA301" s="241"/>
      <c r="AC301" s="240"/>
      <c r="AE301" s="240"/>
      <c r="AF301" s="241"/>
      <c r="AG301" s="194"/>
      <c r="AH301" s="240"/>
      <c r="AI301" s="194"/>
      <c r="AJ301" s="240"/>
      <c r="AK301" s="241"/>
      <c r="AL301" s="194"/>
      <c r="AM301" s="240"/>
      <c r="AN301" s="194"/>
      <c r="AO301" s="240"/>
      <c r="AP301" s="241"/>
      <c r="AQ301" s="194"/>
      <c r="AR301" s="240"/>
      <c r="AS301" s="194"/>
      <c r="AT301" s="240"/>
      <c r="AU301" s="241"/>
      <c r="AV301" s="194"/>
      <c r="AW301" s="240"/>
      <c r="AX301" s="194"/>
      <c r="AY301" s="240"/>
      <c r="AZ301" s="241"/>
      <c r="BA301" s="194"/>
      <c r="BB301" s="240"/>
      <c r="BC301" s="194"/>
    </row>
    <row r="302" customFormat="false" ht="15.75" hidden="false" customHeight="true" outlineLevel="0" collapsed="false">
      <c r="X302" s="240"/>
      <c r="Z302" s="240"/>
      <c r="AA302" s="241"/>
      <c r="AC302" s="240"/>
      <c r="AE302" s="240"/>
      <c r="AF302" s="241"/>
      <c r="AG302" s="194"/>
      <c r="AH302" s="240"/>
      <c r="AI302" s="194"/>
      <c r="AJ302" s="240"/>
      <c r="AK302" s="241"/>
      <c r="AL302" s="194"/>
      <c r="AM302" s="240"/>
      <c r="AN302" s="194"/>
      <c r="AO302" s="240"/>
      <c r="AP302" s="241"/>
      <c r="AQ302" s="194"/>
      <c r="AR302" s="240"/>
      <c r="AS302" s="194"/>
      <c r="AT302" s="240"/>
      <c r="AU302" s="241"/>
      <c r="AV302" s="194"/>
      <c r="AW302" s="240"/>
      <c r="AX302" s="194"/>
      <c r="AY302" s="240"/>
      <c r="AZ302" s="241"/>
      <c r="BA302" s="194"/>
      <c r="BB302" s="240"/>
      <c r="BC302" s="194"/>
    </row>
    <row r="303" customFormat="false" ht="15.75" hidden="false" customHeight="true" outlineLevel="0" collapsed="false">
      <c r="X303" s="240"/>
      <c r="Z303" s="240"/>
      <c r="AA303" s="241"/>
      <c r="AC303" s="240"/>
      <c r="AE303" s="240"/>
      <c r="AF303" s="241"/>
      <c r="AG303" s="194"/>
      <c r="AH303" s="240"/>
      <c r="AI303" s="194"/>
      <c r="AJ303" s="240"/>
      <c r="AK303" s="241"/>
      <c r="AL303" s="194"/>
      <c r="AM303" s="240"/>
      <c r="AN303" s="194"/>
      <c r="AO303" s="240"/>
      <c r="AP303" s="241"/>
      <c r="AQ303" s="194"/>
      <c r="AR303" s="240"/>
      <c r="AS303" s="194"/>
      <c r="AT303" s="240"/>
      <c r="AU303" s="241"/>
      <c r="AV303" s="194"/>
      <c r="AW303" s="240"/>
      <c r="AX303" s="194"/>
      <c r="AY303" s="240"/>
      <c r="AZ303" s="241"/>
      <c r="BA303" s="194"/>
      <c r="BB303" s="240"/>
      <c r="BC303" s="194"/>
    </row>
    <row r="304" customFormat="false" ht="15.75" hidden="false" customHeight="true" outlineLevel="0" collapsed="false">
      <c r="X304" s="240"/>
      <c r="Z304" s="240"/>
      <c r="AA304" s="241"/>
      <c r="AC304" s="240"/>
      <c r="AE304" s="240"/>
      <c r="AF304" s="241"/>
      <c r="AG304" s="194"/>
      <c r="AH304" s="240"/>
      <c r="AI304" s="194"/>
      <c r="AJ304" s="240"/>
      <c r="AK304" s="241"/>
      <c r="AL304" s="194"/>
      <c r="AM304" s="240"/>
      <c r="AN304" s="194"/>
      <c r="AO304" s="240"/>
      <c r="AP304" s="241"/>
      <c r="AQ304" s="194"/>
      <c r="AR304" s="240"/>
      <c r="AS304" s="194"/>
      <c r="AT304" s="240"/>
      <c r="AU304" s="241"/>
      <c r="AV304" s="194"/>
      <c r="AW304" s="240"/>
      <c r="AX304" s="194"/>
      <c r="AY304" s="240"/>
      <c r="AZ304" s="241"/>
      <c r="BA304" s="194"/>
      <c r="BB304" s="240"/>
      <c r="BC304" s="194"/>
    </row>
    <row r="305" customFormat="false" ht="15.75" hidden="false" customHeight="true" outlineLevel="0" collapsed="false">
      <c r="X305" s="240"/>
      <c r="Z305" s="240"/>
      <c r="AA305" s="241"/>
      <c r="AC305" s="240"/>
      <c r="AE305" s="240"/>
      <c r="AF305" s="241"/>
      <c r="AG305" s="194"/>
      <c r="AH305" s="240"/>
      <c r="AI305" s="194"/>
      <c r="AJ305" s="240"/>
      <c r="AK305" s="241"/>
      <c r="AL305" s="194"/>
      <c r="AM305" s="240"/>
      <c r="AN305" s="194"/>
      <c r="AO305" s="240"/>
      <c r="AP305" s="241"/>
      <c r="AQ305" s="194"/>
      <c r="AR305" s="240"/>
      <c r="AS305" s="194"/>
      <c r="AT305" s="240"/>
      <c r="AU305" s="241"/>
      <c r="AV305" s="194"/>
      <c r="AW305" s="240"/>
      <c r="AX305" s="194"/>
      <c r="AY305" s="240"/>
      <c r="AZ305" s="241"/>
      <c r="BA305" s="194"/>
      <c r="BB305" s="240"/>
      <c r="BC305" s="194"/>
    </row>
    <row r="306" customFormat="false" ht="15.75" hidden="false" customHeight="true" outlineLevel="0" collapsed="false">
      <c r="X306" s="240"/>
      <c r="Z306" s="240"/>
      <c r="AA306" s="241"/>
      <c r="AC306" s="240"/>
      <c r="AE306" s="240"/>
      <c r="AF306" s="241"/>
      <c r="AG306" s="194"/>
      <c r="AH306" s="240"/>
      <c r="AI306" s="194"/>
      <c r="AJ306" s="240"/>
      <c r="AK306" s="241"/>
      <c r="AL306" s="194"/>
      <c r="AM306" s="240"/>
      <c r="AN306" s="194"/>
      <c r="AO306" s="240"/>
      <c r="AP306" s="241"/>
      <c r="AQ306" s="194"/>
      <c r="AR306" s="240"/>
      <c r="AS306" s="194"/>
      <c r="AT306" s="240"/>
      <c r="AU306" s="241"/>
      <c r="AV306" s="194"/>
      <c r="AW306" s="240"/>
      <c r="AX306" s="194"/>
      <c r="AY306" s="240"/>
      <c r="AZ306" s="241"/>
      <c r="BA306" s="194"/>
      <c r="BB306" s="240"/>
      <c r="BC306" s="194"/>
    </row>
    <row r="307" customFormat="false" ht="15.75" hidden="false" customHeight="true" outlineLevel="0" collapsed="false">
      <c r="X307" s="240"/>
      <c r="Z307" s="240"/>
      <c r="AA307" s="241"/>
      <c r="AC307" s="240"/>
      <c r="AE307" s="240"/>
      <c r="AF307" s="241"/>
      <c r="AG307" s="194"/>
      <c r="AH307" s="240"/>
      <c r="AI307" s="194"/>
      <c r="AJ307" s="240"/>
      <c r="AK307" s="241"/>
      <c r="AL307" s="194"/>
      <c r="AM307" s="240"/>
      <c r="AN307" s="194"/>
      <c r="AO307" s="240"/>
      <c r="AP307" s="241"/>
      <c r="AQ307" s="194"/>
      <c r="AR307" s="240"/>
      <c r="AS307" s="194"/>
      <c r="AT307" s="240"/>
      <c r="AU307" s="241"/>
      <c r="AV307" s="194"/>
      <c r="AW307" s="240"/>
      <c r="AX307" s="194"/>
      <c r="AY307" s="240"/>
      <c r="AZ307" s="241"/>
      <c r="BA307" s="194"/>
      <c r="BB307" s="240"/>
      <c r="BC307" s="194"/>
    </row>
    <row r="308" customFormat="false" ht="15.75" hidden="false" customHeight="true" outlineLevel="0" collapsed="false">
      <c r="X308" s="240"/>
      <c r="Z308" s="240"/>
      <c r="AA308" s="241"/>
      <c r="AC308" s="240"/>
      <c r="AE308" s="240"/>
      <c r="AF308" s="241"/>
      <c r="AG308" s="194"/>
      <c r="AH308" s="240"/>
      <c r="AI308" s="194"/>
      <c r="AJ308" s="240"/>
      <c r="AK308" s="241"/>
      <c r="AL308" s="194"/>
      <c r="AM308" s="240"/>
      <c r="AN308" s="194"/>
      <c r="AO308" s="240"/>
      <c r="AP308" s="241"/>
      <c r="AQ308" s="194"/>
      <c r="AR308" s="240"/>
      <c r="AS308" s="194"/>
      <c r="AT308" s="240"/>
      <c r="AU308" s="241"/>
      <c r="AV308" s="194"/>
      <c r="AW308" s="240"/>
      <c r="AX308" s="194"/>
      <c r="AY308" s="240"/>
      <c r="AZ308" s="241"/>
      <c r="BA308" s="194"/>
      <c r="BB308" s="240"/>
      <c r="BC308" s="194"/>
    </row>
    <row r="309" customFormat="false" ht="15.75" hidden="false" customHeight="true" outlineLevel="0" collapsed="false">
      <c r="X309" s="240"/>
      <c r="Z309" s="240"/>
      <c r="AA309" s="241"/>
      <c r="AC309" s="240"/>
      <c r="AE309" s="240"/>
      <c r="AF309" s="241"/>
      <c r="AG309" s="194"/>
      <c r="AH309" s="240"/>
      <c r="AI309" s="194"/>
      <c r="AJ309" s="240"/>
      <c r="AK309" s="241"/>
      <c r="AL309" s="194"/>
      <c r="AM309" s="240"/>
      <c r="AN309" s="194"/>
      <c r="AO309" s="240"/>
      <c r="AP309" s="241"/>
      <c r="AQ309" s="194"/>
      <c r="AR309" s="240"/>
      <c r="AS309" s="194"/>
      <c r="AT309" s="240"/>
      <c r="AU309" s="241"/>
      <c r="AV309" s="194"/>
      <c r="AW309" s="240"/>
      <c r="AX309" s="194"/>
      <c r="AY309" s="240"/>
      <c r="AZ309" s="241"/>
      <c r="BA309" s="194"/>
      <c r="BB309" s="240"/>
      <c r="BC309" s="194"/>
    </row>
    <row r="310" customFormat="false" ht="15.75" hidden="false" customHeight="true" outlineLevel="0" collapsed="false">
      <c r="X310" s="240"/>
      <c r="Z310" s="240"/>
      <c r="AA310" s="241"/>
      <c r="AC310" s="240"/>
      <c r="AE310" s="240"/>
      <c r="AF310" s="241"/>
      <c r="AG310" s="194"/>
      <c r="AH310" s="240"/>
      <c r="AI310" s="194"/>
      <c r="AJ310" s="240"/>
      <c r="AK310" s="241"/>
      <c r="AL310" s="194"/>
      <c r="AM310" s="240"/>
      <c r="AN310" s="194"/>
      <c r="AO310" s="240"/>
      <c r="AP310" s="241"/>
      <c r="AQ310" s="194"/>
      <c r="AR310" s="240"/>
      <c r="AS310" s="194"/>
      <c r="AT310" s="240"/>
      <c r="AU310" s="241"/>
      <c r="AV310" s="194"/>
      <c r="AW310" s="240"/>
      <c r="AX310" s="194"/>
      <c r="AY310" s="240"/>
      <c r="AZ310" s="241"/>
      <c r="BA310" s="194"/>
      <c r="BB310" s="240"/>
      <c r="BC310" s="194"/>
    </row>
    <row r="311" customFormat="false" ht="15.75" hidden="false" customHeight="true" outlineLevel="0" collapsed="false">
      <c r="X311" s="240"/>
      <c r="Z311" s="240"/>
      <c r="AA311" s="241"/>
      <c r="AC311" s="240"/>
      <c r="AE311" s="240"/>
      <c r="AF311" s="241"/>
      <c r="AG311" s="194"/>
      <c r="AH311" s="240"/>
      <c r="AI311" s="194"/>
      <c r="AJ311" s="240"/>
      <c r="AK311" s="241"/>
      <c r="AL311" s="194"/>
      <c r="AM311" s="240"/>
      <c r="AN311" s="194"/>
      <c r="AO311" s="240"/>
      <c r="AP311" s="241"/>
      <c r="AQ311" s="194"/>
      <c r="AR311" s="240"/>
      <c r="AS311" s="194"/>
      <c r="AT311" s="240"/>
      <c r="AU311" s="241"/>
      <c r="AV311" s="194"/>
      <c r="AW311" s="240"/>
      <c r="AX311" s="194"/>
      <c r="AY311" s="240"/>
      <c r="AZ311" s="241"/>
      <c r="BA311" s="194"/>
      <c r="BB311" s="240"/>
      <c r="BC311" s="194"/>
    </row>
    <row r="312" customFormat="false" ht="15.75" hidden="false" customHeight="true" outlineLevel="0" collapsed="false">
      <c r="X312" s="240"/>
      <c r="Z312" s="240"/>
      <c r="AA312" s="241"/>
      <c r="AC312" s="240"/>
      <c r="AE312" s="240"/>
      <c r="AF312" s="241"/>
      <c r="AG312" s="194"/>
      <c r="AH312" s="240"/>
      <c r="AI312" s="194"/>
      <c r="AJ312" s="240"/>
      <c r="AK312" s="241"/>
      <c r="AL312" s="194"/>
      <c r="AM312" s="240"/>
      <c r="AN312" s="194"/>
      <c r="AO312" s="240"/>
      <c r="AP312" s="241"/>
      <c r="AQ312" s="194"/>
      <c r="AR312" s="240"/>
      <c r="AS312" s="194"/>
      <c r="AT312" s="240"/>
      <c r="AU312" s="241"/>
      <c r="AV312" s="194"/>
      <c r="AW312" s="240"/>
      <c r="AX312" s="194"/>
      <c r="AY312" s="240"/>
      <c r="AZ312" s="241"/>
      <c r="BA312" s="194"/>
      <c r="BB312" s="240"/>
      <c r="BC312" s="194"/>
    </row>
    <row r="313" customFormat="false" ht="15.75" hidden="false" customHeight="true" outlineLevel="0" collapsed="false">
      <c r="X313" s="240"/>
      <c r="Z313" s="240"/>
      <c r="AA313" s="241"/>
      <c r="AC313" s="240"/>
      <c r="AE313" s="240"/>
      <c r="AF313" s="241"/>
      <c r="AG313" s="194"/>
      <c r="AH313" s="240"/>
      <c r="AI313" s="194"/>
      <c r="AJ313" s="240"/>
      <c r="AK313" s="241"/>
      <c r="AL313" s="194"/>
      <c r="AM313" s="240"/>
      <c r="AN313" s="194"/>
      <c r="AO313" s="240"/>
      <c r="AP313" s="241"/>
      <c r="AQ313" s="194"/>
      <c r="AR313" s="240"/>
      <c r="AS313" s="194"/>
      <c r="AT313" s="240"/>
      <c r="AU313" s="241"/>
      <c r="AV313" s="194"/>
      <c r="AW313" s="240"/>
      <c r="AX313" s="194"/>
      <c r="AY313" s="240"/>
      <c r="AZ313" s="241"/>
      <c r="BA313" s="194"/>
      <c r="BB313" s="240"/>
      <c r="BC313" s="194"/>
    </row>
    <row r="314" customFormat="false" ht="15.75" hidden="false" customHeight="true" outlineLevel="0" collapsed="false">
      <c r="X314" s="240"/>
      <c r="Z314" s="240"/>
      <c r="AA314" s="241"/>
      <c r="AC314" s="240"/>
      <c r="AE314" s="240"/>
      <c r="AF314" s="241"/>
      <c r="AG314" s="194"/>
      <c r="AH314" s="240"/>
      <c r="AI314" s="194"/>
      <c r="AJ314" s="240"/>
      <c r="AK314" s="241"/>
      <c r="AL314" s="194"/>
      <c r="AM314" s="240"/>
      <c r="AN314" s="194"/>
      <c r="AO314" s="240"/>
      <c r="AP314" s="241"/>
      <c r="AQ314" s="194"/>
      <c r="AR314" s="240"/>
      <c r="AS314" s="194"/>
      <c r="AT314" s="240"/>
      <c r="AU314" s="241"/>
      <c r="AV314" s="194"/>
      <c r="AW314" s="240"/>
      <c r="AX314" s="194"/>
      <c r="AY314" s="240"/>
      <c r="AZ314" s="241"/>
      <c r="BA314" s="194"/>
      <c r="BB314" s="240"/>
      <c r="BC314" s="194"/>
    </row>
    <row r="315" customFormat="false" ht="15.75" hidden="false" customHeight="true" outlineLevel="0" collapsed="false">
      <c r="X315" s="240"/>
      <c r="Z315" s="240"/>
      <c r="AA315" s="241"/>
      <c r="AC315" s="240"/>
      <c r="AE315" s="240"/>
      <c r="AF315" s="241"/>
      <c r="AG315" s="194"/>
      <c r="AH315" s="240"/>
      <c r="AI315" s="194"/>
      <c r="AJ315" s="240"/>
      <c r="AK315" s="241"/>
      <c r="AL315" s="194"/>
      <c r="AM315" s="240"/>
      <c r="AN315" s="194"/>
      <c r="AO315" s="240"/>
      <c r="AP315" s="241"/>
      <c r="AQ315" s="194"/>
      <c r="AR315" s="240"/>
      <c r="AS315" s="194"/>
      <c r="AT315" s="240"/>
      <c r="AU315" s="241"/>
      <c r="AV315" s="194"/>
      <c r="AW315" s="240"/>
      <c r="AX315" s="194"/>
      <c r="AY315" s="240"/>
      <c r="AZ315" s="241"/>
      <c r="BA315" s="194"/>
      <c r="BB315" s="240"/>
      <c r="BC315" s="194"/>
    </row>
    <row r="316" customFormat="false" ht="15.75" hidden="false" customHeight="true" outlineLevel="0" collapsed="false">
      <c r="X316" s="240"/>
      <c r="Z316" s="240"/>
      <c r="AA316" s="241"/>
      <c r="AC316" s="240"/>
      <c r="AE316" s="240"/>
      <c r="AF316" s="241"/>
      <c r="AG316" s="194"/>
      <c r="AH316" s="240"/>
      <c r="AI316" s="194"/>
      <c r="AJ316" s="240"/>
      <c r="AK316" s="241"/>
      <c r="AL316" s="194"/>
      <c r="AM316" s="240"/>
      <c r="AN316" s="194"/>
      <c r="AO316" s="240"/>
      <c r="AP316" s="241"/>
      <c r="AQ316" s="194"/>
      <c r="AR316" s="240"/>
      <c r="AS316" s="194"/>
      <c r="AT316" s="240"/>
      <c r="AU316" s="241"/>
      <c r="AV316" s="194"/>
      <c r="AW316" s="240"/>
      <c r="AX316" s="194"/>
      <c r="AY316" s="240"/>
      <c r="AZ316" s="241"/>
      <c r="BA316" s="194"/>
      <c r="BB316" s="240"/>
      <c r="BC316" s="194"/>
    </row>
    <row r="317" customFormat="false" ht="15.75" hidden="false" customHeight="true" outlineLevel="0" collapsed="false">
      <c r="X317" s="240"/>
      <c r="Z317" s="240"/>
      <c r="AA317" s="241"/>
      <c r="AC317" s="240"/>
      <c r="AE317" s="240"/>
      <c r="AF317" s="241"/>
      <c r="AG317" s="194"/>
      <c r="AH317" s="240"/>
      <c r="AI317" s="194"/>
      <c r="AJ317" s="240"/>
      <c r="AK317" s="241"/>
      <c r="AL317" s="194"/>
      <c r="AM317" s="240"/>
      <c r="AN317" s="194"/>
      <c r="AO317" s="240"/>
      <c r="AP317" s="241"/>
      <c r="AQ317" s="194"/>
      <c r="AR317" s="240"/>
      <c r="AS317" s="194"/>
      <c r="AT317" s="240"/>
      <c r="AU317" s="241"/>
      <c r="AV317" s="194"/>
      <c r="AW317" s="240"/>
      <c r="AX317" s="194"/>
      <c r="AY317" s="240"/>
      <c r="AZ317" s="241"/>
      <c r="BA317" s="194"/>
      <c r="BB317" s="240"/>
      <c r="BC317" s="194"/>
    </row>
    <row r="318" customFormat="false" ht="15.75" hidden="false" customHeight="true" outlineLevel="0" collapsed="false">
      <c r="X318" s="240"/>
      <c r="Z318" s="240"/>
      <c r="AA318" s="241"/>
      <c r="AC318" s="240"/>
      <c r="AE318" s="240"/>
      <c r="AF318" s="241"/>
      <c r="AG318" s="194"/>
      <c r="AH318" s="240"/>
      <c r="AI318" s="194"/>
      <c r="AJ318" s="240"/>
      <c r="AK318" s="241"/>
      <c r="AL318" s="194"/>
      <c r="AM318" s="240"/>
      <c r="AN318" s="194"/>
      <c r="AO318" s="240"/>
      <c r="AP318" s="241"/>
      <c r="AQ318" s="194"/>
      <c r="AR318" s="240"/>
      <c r="AS318" s="194"/>
      <c r="AT318" s="240"/>
      <c r="AU318" s="241"/>
      <c r="AV318" s="194"/>
      <c r="AW318" s="240"/>
      <c r="AX318" s="194"/>
      <c r="AY318" s="240"/>
      <c r="AZ318" s="241"/>
      <c r="BA318" s="194"/>
      <c r="BB318" s="240"/>
      <c r="BC318" s="194"/>
    </row>
    <row r="319" customFormat="false" ht="15.75" hidden="false" customHeight="true" outlineLevel="0" collapsed="false">
      <c r="X319" s="240"/>
      <c r="Z319" s="240"/>
      <c r="AA319" s="241"/>
      <c r="AC319" s="240"/>
      <c r="AE319" s="240"/>
      <c r="AF319" s="241"/>
      <c r="AG319" s="194"/>
      <c r="AH319" s="240"/>
      <c r="AI319" s="194"/>
      <c r="AJ319" s="240"/>
      <c r="AK319" s="241"/>
      <c r="AL319" s="194"/>
      <c r="AM319" s="240"/>
      <c r="AN319" s="194"/>
      <c r="AO319" s="240"/>
      <c r="AP319" s="241"/>
      <c r="AQ319" s="194"/>
      <c r="AR319" s="240"/>
      <c r="AS319" s="194"/>
      <c r="AT319" s="240"/>
      <c r="AU319" s="241"/>
      <c r="AV319" s="194"/>
      <c r="AW319" s="240"/>
      <c r="AX319" s="194"/>
      <c r="AY319" s="240"/>
      <c r="AZ319" s="241"/>
      <c r="BA319" s="194"/>
      <c r="BB319" s="240"/>
      <c r="BC319" s="194"/>
    </row>
    <row r="320" customFormat="false" ht="15.75" hidden="false" customHeight="true" outlineLevel="0" collapsed="false">
      <c r="X320" s="240"/>
      <c r="Z320" s="240"/>
      <c r="AA320" s="241"/>
      <c r="AC320" s="240"/>
      <c r="AE320" s="240"/>
      <c r="AF320" s="241"/>
      <c r="AG320" s="194"/>
      <c r="AH320" s="240"/>
      <c r="AI320" s="194"/>
      <c r="AJ320" s="240"/>
      <c r="AK320" s="241"/>
      <c r="AL320" s="194"/>
      <c r="AM320" s="240"/>
      <c r="AN320" s="194"/>
      <c r="AO320" s="240"/>
      <c r="AP320" s="241"/>
      <c r="AQ320" s="194"/>
      <c r="AR320" s="240"/>
      <c r="AS320" s="194"/>
      <c r="AT320" s="240"/>
      <c r="AU320" s="241"/>
      <c r="AV320" s="194"/>
      <c r="AW320" s="240"/>
      <c r="AX320" s="194"/>
      <c r="AY320" s="240"/>
      <c r="AZ320" s="241"/>
      <c r="BA320" s="194"/>
      <c r="BB320" s="240"/>
      <c r="BC320" s="194"/>
    </row>
    <row r="321" customFormat="false" ht="15.75" hidden="false" customHeight="true" outlineLevel="0" collapsed="false">
      <c r="X321" s="240"/>
      <c r="Z321" s="240"/>
      <c r="AA321" s="241"/>
      <c r="AC321" s="240"/>
      <c r="AE321" s="240"/>
      <c r="AF321" s="241"/>
      <c r="AG321" s="194"/>
      <c r="AH321" s="240"/>
      <c r="AI321" s="194"/>
      <c r="AJ321" s="240"/>
      <c r="AK321" s="241"/>
      <c r="AL321" s="194"/>
      <c r="AM321" s="240"/>
      <c r="AN321" s="194"/>
      <c r="AO321" s="240"/>
      <c r="AP321" s="241"/>
      <c r="AQ321" s="194"/>
      <c r="AR321" s="240"/>
      <c r="AS321" s="194"/>
      <c r="AT321" s="240"/>
      <c r="AU321" s="241"/>
      <c r="AV321" s="194"/>
      <c r="AW321" s="240"/>
      <c r="AX321" s="194"/>
      <c r="AY321" s="240"/>
      <c r="AZ321" s="241"/>
      <c r="BA321" s="194"/>
      <c r="BB321" s="240"/>
      <c r="BC321" s="194"/>
    </row>
    <row r="322" customFormat="false" ht="15.75" hidden="false" customHeight="true" outlineLevel="0" collapsed="false">
      <c r="X322" s="240"/>
      <c r="Z322" s="240"/>
      <c r="AA322" s="241"/>
      <c r="AC322" s="240"/>
      <c r="AE322" s="240"/>
      <c r="AF322" s="241"/>
      <c r="AG322" s="194"/>
      <c r="AH322" s="240"/>
      <c r="AI322" s="194"/>
      <c r="AJ322" s="240"/>
      <c r="AK322" s="241"/>
      <c r="AL322" s="194"/>
      <c r="AM322" s="240"/>
      <c r="AN322" s="194"/>
      <c r="AO322" s="240"/>
      <c r="AP322" s="241"/>
      <c r="AQ322" s="194"/>
      <c r="AR322" s="240"/>
      <c r="AS322" s="194"/>
      <c r="AT322" s="240"/>
      <c r="AU322" s="241"/>
      <c r="AV322" s="194"/>
      <c r="AW322" s="240"/>
      <c r="AX322" s="194"/>
      <c r="AY322" s="240"/>
      <c r="AZ322" s="241"/>
      <c r="BA322" s="194"/>
      <c r="BB322" s="240"/>
      <c r="BC322" s="194"/>
    </row>
    <row r="323" customFormat="false" ht="15.75" hidden="false" customHeight="true" outlineLevel="0" collapsed="false">
      <c r="X323" s="240"/>
      <c r="Z323" s="240"/>
      <c r="AA323" s="241"/>
      <c r="AC323" s="240"/>
      <c r="AE323" s="240"/>
      <c r="AF323" s="241"/>
      <c r="AG323" s="194"/>
      <c r="AH323" s="240"/>
      <c r="AI323" s="194"/>
      <c r="AJ323" s="240"/>
      <c r="AK323" s="241"/>
      <c r="AL323" s="194"/>
      <c r="AM323" s="240"/>
      <c r="AN323" s="194"/>
      <c r="AO323" s="240"/>
      <c r="AP323" s="241"/>
      <c r="AQ323" s="194"/>
      <c r="AR323" s="240"/>
      <c r="AS323" s="194"/>
      <c r="AT323" s="240"/>
      <c r="AU323" s="241"/>
      <c r="AV323" s="194"/>
      <c r="AW323" s="240"/>
      <c r="AX323" s="194"/>
      <c r="AY323" s="240"/>
      <c r="AZ323" s="241"/>
      <c r="BA323" s="194"/>
      <c r="BB323" s="240"/>
      <c r="BC323" s="194"/>
    </row>
    <row r="324" customFormat="false" ht="15.75" hidden="false" customHeight="true" outlineLevel="0" collapsed="false">
      <c r="X324" s="240"/>
      <c r="Z324" s="240"/>
      <c r="AA324" s="241"/>
      <c r="AC324" s="240"/>
      <c r="AE324" s="240"/>
      <c r="AF324" s="241"/>
      <c r="AG324" s="194"/>
      <c r="AH324" s="240"/>
      <c r="AI324" s="194"/>
      <c r="AJ324" s="240"/>
      <c r="AK324" s="241"/>
      <c r="AL324" s="194"/>
      <c r="AM324" s="240"/>
      <c r="AN324" s="194"/>
      <c r="AO324" s="240"/>
      <c r="AP324" s="241"/>
      <c r="AQ324" s="194"/>
      <c r="AR324" s="240"/>
      <c r="AS324" s="194"/>
      <c r="AT324" s="240"/>
      <c r="AU324" s="241"/>
      <c r="AV324" s="194"/>
      <c r="AW324" s="240"/>
      <c r="AX324" s="194"/>
      <c r="AY324" s="240"/>
      <c r="AZ324" s="241"/>
      <c r="BA324" s="194"/>
      <c r="BB324" s="240"/>
      <c r="BC324" s="194"/>
    </row>
    <row r="325" customFormat="false" ht="15.75" hidden="false" customHeight="true" outlineLevel="0" collapsed="false">
      <c r="X325" s="240"/>
      <c r="Z325" s="240"/>
      <c r="AA325" s="241"/>
      <c r="AC325" s="240"/>
      <c r="AE325" s="240"/>
      <c r="AF325" s="241"/>
      <c r="AG325" s="194"/>
      <c r="AH325" s="240"/>
      <c r="AI325" s="194"/>
      <c r="AJ325" s="240"/>
      <c r="AK325" s="241"/>
      <c r="AL325" s="194"/>
      <c r="AM325" s="240"/>
      <c r="AN325" s="194"/>
      <c r="AO325" s="240"/>
      <c r="AP325" s="241"/>
      <c r="AQ325" s="194"/>
      <c r="AR325" s="240"/>
      <c r="AS325" s="194"/>
      <c r="AT325" s="240"/>
      <c r="AU325" s="241"/>
      <c r="AV325" s="194"/>
      <c r="AW325" s="240"/>
      <c r="AX325" s="194"/>
      <c r="AY325" s="240"/>
      <c r="AZ325" s="241"/>
      <c r="BA325" s="194"/>
      <c r="BB325" s="240"/>
      <c r="BC325" s="194"/>
    </row>
    <row r="326" customFormat="false" ht="15.75" hidden="false" customHeight="true" outlineLevel="0" collapsed="false">
      <c r="X326" s="240"/>
      <c r="Z326" s="240"/>
      <c r="AA326" s="241"/>
      <c r="AC326" s="240"/>
      <c r="AE326" s="240"/>
      <c r="AF326" s="241"/>
      <c r="AG326" s="194"/>
      <c r="AH326" s="240"/>
      <c r="AI326" s="194"/>
      <c r="AJ326" s="240"/>
      <c r="AK326" s="241"/>
      <c r="AL326" s="194"/>
      <c r="AM326" s="240"/>
      <c r="AN326" s="194"/>
      <c r="AO326" s="240"/>
      <c r="AP326" s="241"/>
      <c r="AQ326" s="194"/>
      <c r="AR326" s="240"/>
      <c r="AS326" s="194"/>
      <c r="AT326" s="240"/>
      <c r="AU326" s="241"/>
      <c r="AV326" s="194"/>
      <c r="AW326" s="240"/>
      <c r="AX326" s="194"/>
      <c r="AY326" s="240"/>
      <c r="AZ326" s="241"/>
      <c r="BA326" s="194"/>
      <c r="BB326" s="240"/>
      <c r="BC326" s="194"/>
    </row>
    <row r="327" customFormat="false" ht="15.75" hidden="false" customHeight="true" outlineLevel="0" collapsed="false">
      <c r="X327" s="240"/>
      <c r="Z327" s="240"/>
      <c r="AA327" s="241"/>
      <c r="AC327" s="240"/>
      <c r="AE327" s="240"/>
      <c r="AF327" s="241"/>
      <c r="AG327" s="194"/>
      <c r="AH327" s="240"/>
      <c r="AI327" s="194"/>
      <c r="AJ327" s="240"/>
      <c r="AK327" s="241"/>
      <c r="AL327" s="194"/>
      <c r="AM327" s="240"/>
      <c r="AN327" s="194"/>
      <c r="AO327" s="240"/>
      <c r="AP327" s="241"/>
      <c r="AQ327" s="194"/>
      <c r="AR327" s="240"/>
      <c r="AS327" s="194"/>
      <c r="AT327" s="240"/>
      <c r="AU327" s="241"/>
      <c r="AV327" s="194"/>
      <c r="AW327" s="240"/>
      <c r="AX327" s="194"/>
      <c r="AY327" s="240"/>
      <c r="AZ327" s="241"/>
      <c r="BA327" s="194"/>
      <c r="BB327" s="240"/>
      <c r="BC327" s="194"/>
    </row>
    <row r="328" customFormat="false" ht="15.75" hidden="false" customHeight="true" outlineLevel="0" collapsed="false">
      <c r="X328" s="240"/>
      <c r="Z328" s="240"/>
      <c r="AA328" s="241"/>
      <c r="AC328" s="240"/>
      <c r="AE328" s="240"/>
      <c r="AF328" s="241"/>
      <c r="AG328" s="194"/>
      <c r="AH328" s="240"/>
      <c r="AI328" s="194"/>
      <c r="AJ328" s="240"/>
      <c r="AK328" s="241"/>
      <c r="AL328" s="194"/>
      <c r="AM328" s="240"/>
      <c r="AN328" s="194"/>
      <c r="AO328" s="240"/>
      <c r="AP328" s="241"/>
      <c r="AQ328" s="194"/>
      <c r="AR328" s="240"/>
      <c r="AS328" s="194"/>
      <c r="AT328" s="240"/>
      <c r="AU328" s="241"/>
      <c r="AV328" s="194"/>
      <c r="AW328" s="240"/>
      <c r="AX328" s="194"/>
      <c r="AY328" s="240"/>
      <c r="AZ328" s="241"/>
      <c r="BA328" s="194"/>
      <c r="BB328" s="240"/>
      <c r="BC328" s="194"/>
    </row>
    <row r="329" customFormat="false" ht="15.75" hidden="false" customHeight="true" outlineLevel="0" collapsed="false">
      <c r="X329" s="240"/>
      <c r="Z329" s="240"/>
      <c r="AA329" s="241"/>
      <c r="AC329" s="240"/>
      <c r="AE329" s="240"/>
      <c r="AF329" s="241"/>
      <c r="AG329" s="194"/>
      <c r="AH329" s="240"/>
      <c r="AI329" s="194"/>
      <c r="AJ329" s="240"/>
      <c r="AK329" s="241"/>
      <c r="AL329" s="194"/>
      <c r="AM329" s="240"/>
      <c r="AN329" s="194"/>
      <c r="AO329" s="240"/>
      <c r="AP329" s="241"/>
      <c r="AQ329" s="194"/>
      <c r="AR329" s="240"/>
      <c r="AS329" s="194"/>
      <c r="AT329" s="240"/>
      <c r="AU329" s="241"/>
      <c r="AV329" s="194"/>
      <c r="AW329" s="240"/>
      <c r="AX329" s="194"/>
      <c r="AY329" s="240"/>
      <c r="AZ329" s="241"/>
      <c r="BA329" s="194"/>
      <c r="BB329" s="240"/>
      <c r="BC329" s="194"/>
    </row>
    <row r="330" customFormat="false" ht="15.75" hidden="false" customHeight="true" outlineLevel="0" collapsed="false">
      <c r="X330" s="240"/>
      <c r="Z330" s="240"/>
      <c r="AA330" s="241"/>
      <c r="AC330" s="240"/>
      <c r="AE330" s="240"/>
      <c r="AF330" s="241"/>
      <c r="AG330" s="194"/>
      <c r="AH330" s="240"/>
      <c r="AI330" s="194"/>
      <c r="AJ330" s="240"/>
      <c r="AK330" s="241"/>
      <c r="AL330" s="194"/>
      <c r="AM330" s="240"/>
      <c r="AN330" s="194"/>
      <c r="AO330" s="240"/>
      <c r="AP330" s="241"/>
      <c r="AQ330" s="194"/>
      <c r="AR330" s="240"/>
      <c r="AS330" s="194"/>
      <c r="AT330" s="240"/>
      <c r="AU330" s="241"/>
      <c r="AV330" s="194"/>
      <c r="AW330" s="240"/>
      <c r="AX330" s="194"/>
      <c r="AY330" s="240"/>
      <c r="AZ330" s="241"/>
      <c r="BA330" s="194"/>
      <c r="BB330" s="240"/>
      <c r="BC330" s="194"/>
    </row>
    <row r="331" customFormat="false" ht="15.75" hidden="false" customHeight="true" outlineLevel="0" collapsed="false">
      <c r="X331" s="240"/>
      <c r="Z331" s="240"/>
      <c r="AA331" s="241"/>
      <c r="AC331" s="240"/>
      <c r="AE331" s="240"/>
      <c r="AF331" s="241"/>
      <c r="AG331" s="194"/>
      <c r="AH331" s="240"/>
      <c r="AI331" s="194"/>
      <c r="AJ331" s="240"/>
      <c r="AK331" s="241"/>
      <c r="AL331" s="194"/>
      <c r="AM331" s="240"/>
      <c r="AN331" s="194"/>
      <c r="AO331" s="240"/>
      <c r="AP331" s="241"/>
      <c r="AQ331" s="194"/>
      <c r="AR331" s="240"/>
      <c r="AS331" s="194"/>
      <c r="AT331" s="240"/>
      <c r="AU331" s="241"/>
      <c r="AV331" s="194"/>
      <c r="AW331" s="240"/>
      <c r="AX331" s="194"/>
      <c r="AY331" s="240"/>
      <c r="AZ331" s="241"/>
      <c r="BA331" s="194"/>
      <c r="BB331" s="240"/>
      <c r="BC331" s="194"/>
    </row>
    <row r="332" customFormat="false" ht="15.75" hidden="false" customHeight="true" outlineLevel="0" collapsed="false">
      <c r="X332" s="240"/>
      <c r="Z332" s="240"/>
      <c r="AA332" s="241"/>
      <c r="AC332" s="240"/>
      <c r="AE332" s="240"/>
      <c r="AF332" s="241"/>
      <c r="AG332" s="194"/>
      <c r="AH332" s="240"/>
      <c r="AI332" s="194"/>
      <c r="AJ332" s="240"/>
      <c r="AK332" s="241"/>
      <c r="AL332" s="194"/>
      <c r="AM332" s="240"/>
      <c r="AN332" s="194"/>
      <c r="AO332" s="240"/>
      <c r="AP332" s="241"/>
      <c r="AQ332" s="194"/>
      <c r="AR332" s="240"/>
      <c r="AS332" s="194"/>
      <c r="AT332" s="240"/>
      <c r="AU332" s="241"/>
      <c r="AV332" s="194"/>
      <c r="AW332" s="240"/>
      <c r="AX332" s="194"/>
      <c r="AY332" s="240"/>
      <c r="AZ332" s="241"/>
      <c r="BA332" s="194"/>
      <c r="BB332" s="240"/>
      <c r="BC332" s="194"/>
    </row>
    <row r="333" customFormat="false" ht="15.75" hidden="false" customHeight="true" outlineLevel="0" collapsed="false">
      <c r="X333" s="240"/>
      <c r="Z333" s="240"/>
      <c r="AA333" s="241"/>
      <c r="AC333" s="240"/>
      <c r="AE333" s="240"/>
      <c r="AF333" s="241"/>
      <c r="AG333" s="194"/>
      <c r="AH333" s="240"/>
      <c r="AI333" s="194"/>
      <c r="AJ333" s="240"/>
      <c r="AK333" s="241"/>
      <c r="AL333" s="194"/>
      <c r="AM333" s="240"/>
      <c r="AN333" s="194"/>
      <c r="AO333" s="240"/>
      <c r="AP333" s="241"/>
      <c r="AQ333" s="194"/>
      <c r="AR333" s="240"/>
      <c r="AS333" s="194"/>
      <c r="AT333" s="240"/>
      <c r="AU333" s="241"/>
      <c r="AV333" s="194"/>
      <c r="AW333" s="240"/>
      <c r="AX333" s="194"/>
      <c r="AY333" s="240"/>
      <c r="AZ333" s="241"/>
      <c r="BA333" s="194"/>
      <c r="BB333" s="240"/>
      <c r="BC333" s="194"/>
    </row>
    <row r="334" customFormat="false" ht="15.75" hidden="false" customHeight="true" outlineLevel="0" collapsed="false">
      <c r="X334" s="240"/>
      <c r="Z334" s="240"/>
      <c r="AA334" s="241"/>
      <c r="AC334" s="240"/>
      <c r="AE334" s="240"/>
      <c r="AF334" s="241"/>
      <c r="AG334" s="194"/>
      <c r="AH334" s="240"/>
      <c r="AI334" s="194"/>
      <c r="AJ334" s="240"/>
      <c r="AK334" s="241"/>
      <c r="AL334" s="194"/>
      <c r="AM334" s="240"/>
      <c r="AN334" s="194"/>
      <c r="AO334" s="240"/>
      <c r="AP334" s="241"/>
      <c r="AQ334" s="194"/>
      <c r="AR334" s="240"/>
      <c r="AS334" s="194"/>
      <c r="AT334" s="240"/>
      <c r="AU334" s="241"/>
      <c r="AV334" s="194"/>
      <c r="AW334" s="240"/>
      <c r="AX334" s="194"/>
      <c r="AY334" s="240"/>
      <c r="AZ334" s="241"/>
      <c r="BA334" s="194"/>
      <c r="BB334" s="240"/>
      <c r="BC334" s="194"/>
    </row>
    <row r="335" customFormat="false" ht="15.75" hidden="false" customHeight="true" outlineLevel="0" collapsed="false">
      <c r="X335" s="240"/>
      <c r="Z335" s="240"/>
      <c r="AA335" s="241"/>
      <c r="AC335" s="240"/>
      <c r="AE335" s="240"/>
      <c r="AF335" s="241"/>
      <c r="AG335" s="194"/>
      <c r="AH335" s="240"/>
      <c r="AI335" s="194"/>
      <c r="AJ335" s="240"/>
      <c r="AK335" s="241"/>
      <c r="AL335" s="194"/>
      <c r="AM335" s="240"/>
      <c r="AN335" s="194"/>
      <c r="AO335" s="240"/>
      <c r="AP335" s="241"/>
      <c r="AQ335" s="194"/>
      <c r="AR335" s="240"/>
      <c r="AS335" s="194"/>
      <c r="AT335" s="240"/>
      <c r="AU335" s="241"/>
      <c r="AV335" s="194"/>
      <c r="AW335" s="240"/>
      <c r="AX335" s="194"/>
      <c r="AY335" s="240"/>
      <c r="AZ335" s="241"/>
      <c r="BA335" s="194"/>
      <c r="BB335" s="240"/>
      <c r="BC335" s="194"/>
    </row>
    <row r="336" customFormat="false" ht="15.75" hidden="false" customHeight="true" outlineLevel="0" collapsed="false">
      <c r="X336" s="240"/>
      <c r="Z336" s="240"/>
      <c r="AA336" s="241"/>
      <c r="AC336" s="240"/>
      <c r="AE336" s="240"/>
      <c r="AF336" s="241"/>
      <c r="AG336" s="194"/>
      <c r="AH336" s="240"/>
      <c r="AI336" s="194"/>
      <c r="AJ336" s="240"/>
      <c r="AK336" s="241"/>
      <c r="AL336" s="194"/>
      <c r="AM336" s="240"/>
      <c r="AN336" s="194"/>
      <c r="AO336" s="240"/>
      <c r="AP336" s="241"/>
      <c r="AQ336" s="194"/>
      <c r="AR336" s="240"/>
      <c r="AS336" s="194"/>
      <c r="AT336" s="240"/>
      <c r="AU336" s="241"/>
      <c r="AV336" s="194"/>
      <c r="AW336" s="240"/>
      <c r="AX336" s="194"/>
      <c r="AY336" s="240"/>
      <c r="AZ336" s="241"/>
      <c r="BA336" s="194"/>
      <c r="BB336" s="240"/>
      <c r="BC336" s="194"/>
    </row>
    <row r="337" customFormat="false" ht="15.75" hidden="false" customHeight="true" outlineLevel="0" collapsed="false">
      <c r="X337" s="240"/>
      <c r="Z337" s="240"/>
      <c r="AA337" s="241"/>
      <c r="AC337" s="240"/>
      <c r="AE337" s="240"/>
      <c r="AF337" s="241"/>
      <c r="AG337" s="194"/>
      <c r="AH337" s="240"/>
      <c r="AI337" s="194"/>
      <c r="AJ337" s="240"/>
      <c r="AK337" s="241"/>
      <c r="AL337" s="194"/>
      <c r="AM337" s="240"/>
      <c r="AN337" s="194"/>
      <c r="AO337" s="240"/>
      <c r="AP337" s="241"/>
      <c r="AQ337" s="194"/>
      <c r="AR337" s="240"/>
      <c r="AS337" s="194"/>
      <c r="AT337" s="240"/>
      <c r="AU337" s="241"/>
      <c r="AV337" s="194"/>
      <c r="AW337" s="240"/>
      <c r="AX337" s="194"/>
      <c r="AY337" s="240"/>
      <c r="AZ337" s="241"/>
      <c r="BA337" s="194"/>
      <c r="BB337" s="240"/>
      <c r="BC337" s="194"/>
    </row>
    <row r="338" customFormat="false" ht="15.75" hidden="false" customHeight="true" outlineLevel="0" collapsed="false">
      <c r="X338" s="240"/>
      <c r="Z338" s="240"/>
      <c r="AA338" s="241"/>
      <c r="AC338" s="240"/>
      <c r="AE338" s="240"/>
      <c r="AF338" s="241"/>
      <c r="AG338" s="194"/>
      <c r="AH338" s="240"/>
      <c r="AI338" s="194"/>
      <c r="AJ338" s="240"/>
      <c r="AK338" s="241"/>
      <c r="AL338" s="194"/>
      <c r="AM338" s="240"/>
      <c r="AN338" s="194"/>
      <c r="AO338" s="240"/>
      <c r="AP338" s="241"/>
      <c r="AQ338" s="194"/>
      <c r="AR338" s="240"/>
      <c r="AS338" s="194"/>
      <c r="AT338" s="240"/>
      <c r="AU338" s="241"/>
      <c r="AV338" s="194"/>
      <c r="AW338" s="240"/>
      <c r="AX338" s="194"/>
      <c r="AY338" s="240"/>
      <c r="AZ338" s="241"/>
      <c r="BA338" s="194"/>
      <c r="BB338" s="240"/>
      <c r="BC338" s="194"/>
    </row>
    <row r="339" customFormat="false" ht="15.75" hidden="false" customHeight="true" outlineLevel="0" collapsed="false">
      <c r="X339" s="240"/>
      <c r="Z339" s="240"/>
      <c r="AA339" s="241"/>
      <c r="AC339" s="240"/>
      <c r="AE339" s="240"/>
      <c r="AF339" s="241"/>
      <c r="AG339" s="194"/>
      <c r="AH339" s="240"/>
      <c r="AI339" s="194"/>
      <c r="AJ339" s="240"/>
      <c r="AK339" s="241"/>
      <c r="AL339" s="194"/>
      <c r="AM339" s="240"/>
      <c r="AN339" s="194"/>
      <c r="AO339" s="240"/>
      <c r="AP339" s="241"/>
      <c r="AQ339" s="194"/>
      <c r="AR339" s="240"/>
      <c r="AS339" s="194"/>
      <c r="AT339" s="240"/>
      <c r="AU339" s="241"/>
      <c r="AV339" s="194"/>
      <c r="AW339" s="240"/>
      <c r="AX339" s="194"/>
      <c r="AY339" s="240"/>
      <c r="AZ339" s="241"/>
      <c r="BA339" s="194"/>
      <c r="BB339" s="240"/>
      <c r="BC339" s="194"/>
    </row>
    <row r="340" customFormat="false" ht="15.75" hidden="false" customHeight="true" outlineLevel="0" collapsed="false">
      <c r="X340" s="240"/>
      <c r="Z340" s="240"/>
      <c r="AA340" s="241"/>
      <c r="AC340" s="240"/>
      <c r="AE340" s="240"/>
      <c r="AF340" s="241"/>
      <c r="AG340" s="194"/>
      <c r="AH340" s="240"/>
      <c r="AI340" s="194"/>
      <c r="AJ340" s="240"/>
      <c r="AK340" s="241"/>
      <c r="AL340" s="194"/>
      <c r="AM340" s="240"/>
      <c r="AN340" s="194"/>
      <c r="AO340" s="240"/>
      <c r="AP340" s="241"/>
      <c r="AQ340" s="194"/>
      <c r="AR340" s="240"/>
      <c r="AS340" s="194"/>
      <c r="AT340" s="240"/>
      <c r="AU340" s="241"/>
      <c r="AV340" s="194"/>
      <c r="AW340" s="240"/>
      <c r="AX340" s="194"/>
      <c r="AY340" s="240"/>
      <c r="AZ340" s="241"/>
      <c r="BA340" s="194"/>
      <c r="BB340" s="240"/>
      <c r="BC340" s="194"/>
    </row>
    <row r="341" customFormat="false" ht="15.75" hidden="false" customHeight="true" outlineLevel="0" collapsed="false">
      <c r="X341" s="240"/>
      <c r="Z341" s="240"/>
      <c r="AA341" s="241"/>
      <c r="AC341" s="240"/>
      <c r="AE341" s="240"/>
      <c r="AF341" s="241"/>
      <c r="AG341" s="194"/>
      <c r="AH341" s="240"/>
      <c r="AI341" s="194"/>
      <c r="AJ341" s="240"/>
      <c r="AK341" s="241"/>
      <c r="AL341" s="194"/>
      <c r="AM341" s="240"/>
      <c r="AN341" s="194"/>
      <c r="AO341" s="240"/>
      <c r="AP341" s="241"/>
      <c r="AQ341" s="194"/>
      <c r="AR341" s="240"/>
      <c r="AS341" s="194"/>
      <c r="AT341" s="240"/>
      <c r="AU341" s="241"/>
      <c r="AV341" s="194"/>
      <c r="AW341" s="240"/>
      <c r="AX341" s="194"/>
      <c r="AY341" s="240"/>
      <c r="AZ341" s="241"/>
      <c r="BA341" s="194"/>
      <c r="BB341" s="240"/>
      <c r="BC341" s="194"/>
    </row>
    <row r="342" customFormat="false" ht="15.75" hidden="false" customHeight="true" outlineLevel="0" collapsed="false">
      <c r="X342" s="240"/>
      <c r="Z342" s="240"/>
      <c r="AA342" s="241"/>
      <c r="AC342" s="240"/>
      <c r="AE342" s="240"/>
      <c r="AF342" s="241"/>
      <c r="AG342" s="194"/>
      <c r="AH342" s="240"/>
      <c r="AI342" s="194"/>
      <c r="AJ342" s="240"/>
      <c r="AK342" s="241"/>
      <c r="AL342" s="194"/>
      <c r="AM342" s="240"/>
      <c r="AN342" s="194"/>
      <c r="AO342" s="240"/>
      <c r="AP342" s="241"/>
      <c r="AQ342" s="194"/>
      <c r="AR342" s="240"/>
      <c r="AS342" s="194"/>
      <c r="AT342" s="240"/>
      <c r="AU342" s="241"/>
      <c r="AV342" s="194"/>
      <c r="AW342" s="240"/>
      <c r="AX342" s="194"/>
      <c r="AY342" s="240"/>
      <c r="AZ342" s="241"/>
      <c r="BA342" s="194"/>
      <c r="BB342" s="240"/>
      <c r="BC342" s="194"/>
    </row>
    <row r="343" customFormat="false" ht="15.75" hidden="false" customHeight="true" outlineLevel="0" collapsed="false">
      <c r="X343" s="240"/>
      <c r="Z343" s="240"/>
      <c r="AA343" s="241"/>
      <c r="AC343" s="240"/>
      <c r="AE343" s="240"/>
      <c r="AF343" s="241"/>
      <c r="AG343" s="194"/>
      <c r="AH343" s="240"/>
      <c r="AI343" s="194"/>
      <c r="AJ343" s="240"/>
      <c r="AK343" s="241"/>
      <c r="AL343" s="194"/>
      <c r="AM343" s="240"/>
      <c r="AN343" s="194"/>
      <c r="AO343" s="240"/>
      <c r="AP343" s="241"/>
      <c r="AQ343" s="194"/>
      <c r="AR343" s="240"/>
      <c r="AS343" s="194"/>
      <c r="AT343" s="240"/>
      <c r="AU343" s="241"/>
      <c r="AV343" s="194"/>
      <c r="AW343" s="240"/>
      <c r="AX343" s="194"/>
      <c r="AY343" s="240"/>
      <c r="AZ343" s="241"/>
      <c r="BA343" s="194"/>
      <c r="BB343" s="240"/>
      <c r="BC343" s="194"/>
    </row>
    <row r="344" customFormat="false" ht="15.75" hidden="false" customHeight="true" outlineLevel="0" collapsed="false">
      <c r="X344" s="240"/>
      <c r="Z344" s="240"/>
      <c r="AA344" s="241"/>
      <c r="AC344" s="240"/>
      <c r="AE344" s="240"/>
      <c r="AF344" s="241"/>
      <c r="AG344" s="194"/>
      <c r="AH344" s="240"/>
      <c r="AI344" s="194"/>
      <c r="AJ344" s="240"/>
      <c r="AK344" s="241"/>
      <c r="AL344" s="194"/>
      <c r="AM344" s="240"/>
      <c r="AN344" s="194"/>
      <c r="AO344" s="240"/>
      <c r="AP344" s="241"/>
      <c r="AQ344" s="194"/>
      <c r="AR344" s="240"/>
      <c r="AS344" s="194"/>
      <c r="AT344" s="240"/>
      <c r="AU344" s="241"/>
      <c r="AV344" s="194"/>
      <c r="AW344" s="240"/>
      <c r="AX344" s="194"/>
      <c r="AY344" s="240"/>
      <c r="AZ344" s="241"/>
      <c r="BA344" s="194"/>
      <c r="BB344" s="240"/>
      <c r="BC344" s="194"/>
    </row>
    <row r="345" customFormat="false" ht="15.75" hidden="false" customHeight="true" outlineLevel="0" collapsed="false">
      <c r="X345" s="240"/>
      <c r="Z345" s="240"/>
      <c r="AA345" s="241"/>
      <c r="AC345" s="240"/>
      <c r="AE345" s="240"/>
      <c r="AF345" s="241"/>
      <c r="AG345" s="194"/>
      <c r="AH345" s="240"/>
      <c r="AI345" s="194"/>
      <c r="AJ345" s="240"/>
      <c r="AK345" s="241"/>
      <c r="AL345" s="194"/>
      <c r="AM345" s="240"/>
      <c r="AN345" s="194"/>
      <c r="AO345" s="240"/>
      <c r="AP345" s="241"/>
      <c r="AQ345" s="194"/>
      <c r="AR345" s="240"/>
      <c r="AS345" s="194"/>
      <c r="AT345" s="240"/>
      <c r="AU345" s="241"/>
      <c r="AV345" s="194"/>
      <c r="AW345" s="240"/>
      <c r="AX345" s="194"/>
      <c r="AY345" s="240"/>
      <c r="AZ345" s="241"/>
      <c r="BA345" s="194"/>
      <c r="BB345" s="240"/>
      <c r="BC345" s="194"/>
    </row>
    <row r="346" customFormat="false" ht="15.75" hidden="false" customHeight="true" outlineLevel="0" collapsed="false">
      <c r="X346" s="240"/>
      <c r="Z346" s="240"/>
      <c r="AA346" s="241"/>
      <c r="AC346" s="240"/>
      <c r="AE346" s="240"/>
      <c r="AF346" s="241"/>
      <c r="AG346" s="194"/>
      <c r="AH346" s="240"/>
      <c r="AI346" s="194"/>
      <c r="AJ346" s="240"/>
      <c r="AK346" s="241"/>
      <c r="AL346" s="194"/>
      <c r="AM346" s="240"/>
      <c r="AN346" s="194"/>
      <c r="AO346" s="240"/>
      <c r="AP346" s="241"/>
      <c r="AQ346" s="194"/>
      <c r="AR346" s="240"/>
      <c r="AS346" s="194"/>
      <c r="AT346" s="240"/>
      <c r="AU346" s="241"/>
      <c r="AV346" s="194"/>
      <c r="AW346" s="240"/>
      <c r="AX346" s="194"/>
      <c r="AY346" s="240"/>
      <c r="AZ346" s="241"/>
      <c r="BA346" s="194"/>
      <c r="BB346" s="240"/>
      <c r="BC346" s="194"/>
    </row>
    <row r="347" customFormat="false" ht="15.75" hidden="false" customHeight="true" outlineLevel="0" collapsed="false">
      <c r="X347" s="240"/>
      <c r="Z347" s="240"/>
      <c r="AA347" s="241"/>
      <c r="AC347" s="240"/>
      <c r="AE347" s="240"/>
      <c r="AF347" s="241"/>
      <c r="AG347" s="194"/>
      <c r="AH347" s="240"/>
      <c r="AI347" s="194"/>
      <c r="AJ347" s="240"/>
      <c r="AK347" s="241"/>
      <c r="AL347" s="194"/>
      <c r="AM347" s="240"/>
      <c r="AN347" s="194"/>
      <c r="AO347" s="240"/>
      <c r="AP347" s="241"/>
      <c r="AQ347" s="194"/>
      <c r="AR347" s="240"/>
      <c r="AS347" s="194"/>
      <c r="AT347" s="240"/>
      <c r="AU347" s="241"/>
      <c r="AV347" s="194"/>
      <c r="AW347" s="240"/>
      <c r="AX347" s="194"/>
      <c r="AY347" s="240"/>
      <c r="AZ347" s="241"/>
      <c r="BA347" s="194"/>
      <c r="BB347" s="240"/>
      <c r="BC347" s="194"/>
    </row>
    <row r="348" customFormat="false" ht="15.75" hidden="false" customHeight="true" outlineLevel="0" collapsed="false">
      <c r="X348" s="240"/>
      <c r="Z348" s="240"/>
      <c r="AA348" s="241"/>
      <c r="AC348" s="240"/>
      <c r="AE348" s="240"/>
      <c r="AF348" s="241"/>
      <c r="AG348" s="194"/>
      <c r="AH348" s="240"/>
      <c r="AI348" s="194"/>
      <c r="AJ348" s="240"/>
      <c r="AK348" s="241"/>
      <c r="AL348" s="194"/>
      <c r="AM348" s="240"/>
      <c r="AN348" s="194"/>
      <c r="AO348" s="240"/>
      <c r="AP348" s="241"/>
      <c r="AQ348" s="194"/>
      <c r="AR348" s="240"/>
      <c r="AS348" s="194"/>
      <c r="AT348" s="240"/>
      <c r="AU348" s="241"/>
      <c r="AV348" s="194"/>
      <c r="AW348" s="240"/>
      <c r="AX348" s="194"/>
      <c r="AY348" s="240"/>
      <c r="AZ348" s="241"/>
      <c r="BA348" s="194"/>
      <c r="BB348" s="240"/>
      <c r="BC348" s="194"/>
    </row>
    <row r="349" customFormat="false" ht="15.75" hidden="false" customHeight="true" outlineLevel="0" collapsed="false">
      <c r="X349" s="240"/>
      <c r="Z349" s="240"/>
      <c r="AA349" s="241"/>
      <c r="AC349" s="240"/>
      <c r="AE349" s="240"/>
      <c r="AF349" s="241"/>
      <c r="AG349" s="194"/>
      <c r="AH349" s="240"/>
      <c r="AI349" s="194"/>
      <c r="AJ349" s="240"/>
      <c r="AK349" s="241"/>
      <c r="AL349" s="194"/>
      <c r="AM349" s="240"/>
      <c r="AN349" s="194"/>
      <c r="AO349" s="240"/>
      <c r="AP349" s="241"/>
      <c r="AQ349" s="194"/>
      <c r="AR349" s="240"/>
      <c r="AS349" s="194"/>
      <c r="AT349" s="240"/>
      <c r="AU349" s="241"/>
      <c r="AV349" s="194"/>
      <c r="AW349" s="240"/>
      <c r="AX349" s="194"/>
      <c r="AY349" s="240"/>
      <c r="AZ349" s="241"/>
      <c r="BA349" s="194"/>
      <c r="BB349" s="240"/>
      <c r="BC349" s="194"/>
    </row>
    <row r="350" customFormat="false" ht="15.75" hidden="false" customHeight="true" outlineLevel="0" collapsed="false">
      <c r="X350" s="240"/>
      <c r="Z350" s="240"/>
      <c r="AA350" s="241"/>
      <c r="AC350" s="240"/>
      <c r="AE350" s="240"/>
      <c r="AF350" s="241"/>
      <c r="AG350" s="194"/>
      <c r="AH350" s="240"/>
      <c r="AI350" s="194"/>
      <c r="AJ350" s="240"/>
      <c r="AK350" s="241"/>
      <c r="AL350" s="194"/>
      <c r="AM350" s="240"/>
      <c r="AN350" s="194"/>
      <c r="AO350" s="240"/>
      <c r="AP350" s="241"/>
      <c r="AQ350" s="194"/>
      <c r="AR350" s="240"/>
      <c r="AS350" s="194"/>
      <c r="AT350" s="240"/>
      <c r="AU350" s="241"/>
      <c r="AV350" s="194"/>
      <c r="AW350" s="240"/>
      <c r="AX350" s="194"/>
      <c r="AY350" s="240"/>
      <c r="AZ350" s="241"/>
      <c r="BA350" s="194"/>
      <c r="BB350" s="240"/>
      <c r="BC350" s="194"/>
    </row>
    <row r="351" customFormat="false" ht="15.75" hidden="false" customHeight="true" outlineLevel="0" collapsed="false">
      <c r="X351" s="240"/>
      <c r="Z351" s="240"/>
      <c r="AA351" s="241"/>
      <c r="AC351" s="240"/>
      <c r="AE351" s="240"/>
      <c r="AF351" s="241"/>
      <c r="AG351" s="194"/>
      <c r="AH351" s="240"/>
      <c r="AI351" s="194"/>
      <c r="AJ351" s="240"/>
      <c r="AK351" s="241"/>
      <c r="AL351" s="194"/>
      <c r="AM351" s="240"/>
      <c r="AN351" s="194"/>
      <c r="AO351" s="240"/>
      <c r="AP351" s="241"/>
      <c r="AQ351" s="194"/>
      <c r="AR351" s="240"/>
      <c r="AS351" s="194"/>
      <c r="AT351" s="240"/>
      <c r="AU351" s="241"/>
      <c r="AV351" s="194"/>
      <c r="AW351" s="240"/>
      <c r="AX351" s="194"/>
      <c r="AY351" s="240"/>
      <c r="AZ351" s="241"/>
      <c r="BA351" s="194"/>
      <c r="BB351" s="240"/>
      <c r="BC351" s="194"/>
    </row>
    <row r="352" customFormat="false" ht="15.75" hidden="false" customHeight="true" outlineLevel="0" collapsed="false">
      <c r="X352" s="240"/>
      <c r="Z352" s="240"/>
      <c r="AA352" s="241"/>
      <c r="AC352" s="240"/>
      <c r="AE352" s="240"/>
      <c r="AF352" s="241"/>
      <c r="AG352" s="194"/>
      <c r="AH352" s="240"/>
      <c r="AI352" s="194"/>
      <c r="AJ352" s="240"/>
      <c r="AK352" s="241"/>
      <c r="AL352" s="194"/>
      <c r="AM352" s="240"/>
      <c r="AN352" s="194"/>
      <c r="AO352" s="240"/>
      <c r="AP352" s="241"/>
      <c r="AQ352" s="194"/>
      <c r="AR352" s="240"/>
      <c r="AS352" s="194"/>
      <c r="AT352" s="240"/>
      <c r="AU352" s="241"/>
      <c r="AV352" s="194"/>
      <c r="AW352" s="240"/>
      <c r="AX352" s="194"/>
      <c r="AY352" s="240"/>
      <c r="AZ352" s="241"/>
      <c r="BA352" s="194"/>
      <c r="BB352" s="240"/>
      <c r="BC352" s="194"/>
    </row>
    <row r="353" customFormat="false" ht="15.75" hidden="false" customHeight="true" outlineLevel="0" collapsed="false">
      <c r="X353" s="240"/>
      <c r="Z353" s="240"/>
      <c r="AA353" s="241"/>
      <c r="AC353" s="240"/>
      <c r="AE353" s="240"/>
      <c r="AF353" s="241"/>
      <c r="AG353" s="194"/>
      <c r="AH353" s="240"/>
      <c r="AI353" s="194"/>
      <c r="AJ353" s="240"/>
      <c r="AK353" s="241"/>
      <c r="AL353" s="194"/>
      <c r="AM353" s="240"/>
      <c r="AN353" s="194"/>
      <c r="AO353" s="240"/>
      <c r="AP353" s="241"/>
      <c r="AQ353" s="194"/>
      <c r="AR353" s="240"/>
      <c r="AS353" s="194"/>
      <c r="AT353" s="240"/>
      <c r="AU353" s="241"/>
      <c r="AV353" s="194"/>
      <c r="AW353" s="240"/>
      <c r="AX353" s="194"/>
      <c r="AY353" s="240"/>
      <c r="AZ353" s="241"/>
      <c r="BA353" s="194"/>
      <c r="BB353" s="240"/>
      <c r="BC353" s="194"/>
    </row>
    <row r="354" customFormat="false" ht="15.75" hidden="false" customHeight="true" outlineLevel="0" collapsed="false">
      <c r="X354" s="240"/>
      <c r="Z354" s="240"/>
      <c r="AA354" s="241"/>
      <c r="AC354" s="240"/>
      <c r="AE354" s="240"/>
      <c r="AF354" s="241"/>
      <c r="AG354" s="194"/>
      <c r="AH354" s="240"/>
      <c r="AI354" s="194"/>
      <c r="AJ354" s="240"/>
      <c r="AK354" s="241"/>
      <c r="AL354" s="194"/>
      <c r="AM354" s="240"/>
      <c r="AN354" s="194"/>
      <c r="AO354" s="240"/>
      <c r="AP354" s="241"/>
      <c r="AQ354" s="194"/>
      <c r="AR354" s="240"/>
      <c r="AS354" s="194"/>
      <c r="AT354" s="240"/>
      <c r="AU354" s="241"/>
      <c r="AV354" s="194"/>
      <c r="AW354" s="240"/>
      <c r="AX354" s="194"/>
      <c r="AY354" s="240"/>
      <c r="AZ354" s="241"/>
      <c r="BA354" s="194"/>
      <c r="BB354" s="240"/>
      <c r="BC354" s="194"/>
    </row>
    <row r="355" customFormat="false" ht="15.75" hidden="false" customHeight="true" outlineLevel="0" collapsed="false">
      <c r="X355" s="240"/>
      <c r="Z355" s="240"/>
      <c r="AA355" s="241"/>
      <c r="AC355" s="240"/>
      <c r="AE355" s="240"/>
      <c r="AF355" s="241"/>
      <c r="AG355" s="194"/>
      <c r="AH355" s="240"/>
      <c r="AI355" s="194"/>
      <c r="AJ355" s="240"/>
      <c r="AK355" s="241"/>
      <c r="AL355" s="194"/>
      <c r="AM355" s="240"/>
      <c r="AN355" s="194"/>
      <c r="AO355" s="240"/>
      <c r="AP355" s="241"/>
      <c r="AQ355" s="194"/>
      <c r="AR355" s="240"/>
      <c r="AS355" s="194"/>
      <c r="AT355" s="240"/>
      <c r="AU355" s="241"/>
      <c r="AV355" s="194"/>
      <c r="AW355" s="240"/>
      <c r="AX355" s="194"/>
      <c r="AY355" s="240"/>
      <c r="AZ355" s="241"/>
      <c r="BA355" s="194"/>
      <c r="BB355" s="240"/>
      <c r="BC355" s="194"/>
    </row>
    <row r="356" customFormat="false" ht="15.75" hidden="false" customHeight="true" outlineLevel="0" collapsed="false">
      <c r="X356" s="240"/>
      <c r="Z356" s="240"/>
      <c r="AA356" s="241"/>
      <c r="AC356" s="240"/>
      <c r="AE356" s="240"/>
      <c r="AF356" s="241"/>
      <c r="AG356" s="194"/>
      <c r="AH356" s="240"/>
      <c r="AI356" s="194"/>
      <c r="AJ356" s="240"/>
      <c r="AK356" s="241"/>
      <c r="AL356" s="194"/>
      <c r="AM356" s="240"/>
      <c r="AN356" s="194"/>
      <c r="AO356" s="240"/>
      <c r="AP356" s="241"/>
      <c r="AQ356" s="194"/>
      <c r="AR356" s="240"/>
      <c r="AS356" s="194"/>
      <c r="AT356" s="240"/>
      <c r="AU356" s="241"/>
      <c r="AV356" s="194"/>
      <c r="AW356" s="240"/>
      <c r="AX356" s="194"/>
      <c r="AY356" s="240"/>
      <c r="AZ356" s="241"/>
      <c r="BA356" s="194"/>
      <c r="BB356" s="240"/>
      <c r="BC356" s="194"/>
    </row>
    <row r="357" customFormat="false" ht="15.75" hidden="false" customHeight="true" outlineLevel="0" collapsed="false">
      <c r="X357" s="240"/>
      <c r="Z357" s="240"/>
      <c r="AA357" s="241"/>
      <c r="AC357" s="240"/>
      <c r="AE357" s="240"/>
      <c r="AF357" s="241"/>
      <c r="AG357" s="194"/>
      <c r="AH357" s="240"/>
      <c r="AI357" s="194"/>
      <c r="AJ357" s="240"/>
      <c r="AK357" s="241"/>
      <c r="AL357" s="194"/>
      <c r="AM357" s="240"/>
      <c r="AN357" s="194"/>
      <c r="AO357" s="240"/>
      <c r="AP357" s="241"/>
      <c r="AQ357" s="194"/>
      <c r="AR357" s="240"/>
      <c r="AS357" s="194"/>
      <c r="AT357" s="240"/>
      <c r="AU357" s="241"/>
      <c r="AV357" s="194"/>
      <c r="AW357" s="240"/>
      <c r="AX357" s="194"/>
      <c r="AY357" s="240"/>
      <c r="AZ357" s="241"/>
      <c r="BA357" s="194"/>
      <c r="BB357" s="240"/>
      <c r="BC357" s="194"/>
    </row>
    <row r="358" customFormat="false" ht="15.75" hidden="false" customHeight="true" outlineLevel="0" collapsed="false">
      <c r="X358" s="240"/>
      <c r="Z358" s="240"/>
      <c r="AA358" s="241"/>
      <c r="AC358" s="240"/>
      <c r="AE358" s="240"/>
      <c r="AF358" s="241"/>
      <c r="AG358" s="194"/>
      <c r="AH358" s="240"/>
      <c r="AI358" s="194"/>
      <c r="AJ358" s="240"/>
      <c r="AK358" s="241"/>
      <c r="AL358" s="194"/>
      <c r="AM358" s="240"/>
      <c r="AN358" s="194"/>
      <c r="AO358" s="240"/>
      <c r="AP358" s="241"/>
      <c r="AQ358" s="194"/>
      <c r="AR358" s="240"/>
      <c r="AS358" s="194"/>
      <c r="AT358" s="240"/>
      <c r="AU358" s="241"/>
      <c r="AV358" s="194"/>
      <c r="AW358" s="240"/>
      <c r="AX358" s="194"/>
      <c r="AY358" s="240"/>
      <c r="AZ358" s="241"/>
      <c r="BA358" s="194"/>
      <c r="BB358" s="240"/>
      <c r="BC358" s="194"/>
    </row>
    <row r="359" customFormat="false" ht="15.75" hidden="false" customHeight="true" outlineLevel="0" collapsed="false">
      <c r="X359" s="240"/>
      <c r="Z359" s="240"/>
      <c r="AA359" s="241"/>
      <c r="AC359" s="240"/>
      <c r="AE359" s="240"/>
      <c r="AF359" s="241"/>
      <c r="AG359" s="194"/>
      <c r="AH359" s="240"/>
      <c r="AI359" s="194"/>
      <c r="AJ359" s="240"/>
      <c r="AK359" s="241"/>
      <c r="AL359" s="194"/>
      <c r="AM359" s="240"/>
      <c r="AN359" s="194"/>
      <c r="AO359" s="240"/>
      <c r="AP359" s="241"/>
      <c r="AQ359" s="194"/>
      <c r="AR359" s="240"/>
      <c r="AS359" s="194"/>
      <c r="AT359" s="240"/>
      <c r="AU359" s="241"/>
      <c r="AV359" s="194"/>
      <c r="AW359" s="240"/>
      <c r="AX359" s="194"/>
      <c r="AY359" s="240"/>
      <c r="AZ359" s="241"/>
      <c r="BA359" s="194"/>
      <c r="BB359" s="240"/>
      <c r="BC359" s="194"/>
    </row>
    <row r="360" customFormat="false" ht="15.75" hidden="false" customHeight="true" outlineLevel="0" collapsed="false">
      <c r="X360" s="240"/>
      <c r="Z360" s="240"/>
      <c r="AA360" s="241"/>
      <c r="AC360" s="240"/>
      <c r="AE360" s="240"/>
      <c r="AF360" s="241"/>
      <c r="AG360" s="194"/>
      <c r="AH360" s="240"/>
      <c r="AI360" s="194"/>
      <c r="AJ360" s="240"/>
      <c r="AK360" s="241"/>
      <c r="AL360" s="194"/>
      <c r="AM360" s="240"/>
      <c r="AN360" s="194"/>
      <c r="AO360" s="240"/>
      <c r="AP360" s="241"/>
      <c r="AQ360" s="194"/>
      <c r="AR360" s="240"/>
      <c r="AS360" s="194"/>
      <c r="AT360" s="240"/>
      <c r="AU360" s="241"/>
      <c r="AV360" s="194"/>
      <c r="AW360" s="240"/>
      <c r="AX360" s="194"/>
      <c r="AY360" s="240"/>
      <c r="AZ360" s="241"/>
      <c r="BA360" s="194"/>
      <c r="BB360" s="240"/>
      <c r="BC360" s="194"/>
    </row>
    <row r="361" customFormat="false" ht="15.75" hidden="false" customHeight="true" outlineLevel="0" collapsed="false">
      <c r="X361" s="240"/>
      <c r="Z361" s="240"/>
      <c r="AA361" s="241"/>
      <c r="AC361" s="240"/>
      <c r="AE361" s="240"/>
      <c r="AF361" s="241"/>
      <c r="AG361" s="194"/>
      <c r="AH361" s="240"/>
      <c r="AI361" s="194"/>
      <c r="AJ361" s="240"/>
      <c r="AK361" s="241"/>
      <c r="AL361" s="194"/>
      <c r="AM361" s="240"/>
      <c r="AN361" s="194"/>
      <c r="AO361" s="240"/>
      <c r="AP361" s="241"/>
      <c r="AQ361" s="194"/>
      <c r="AR361" s="240"/>
      <c r="AS361" s="194"/>
      <c r="AT361" s="240"/>
      <c r="AU361" s="241"/>
      <c r="AV361" s="194"/>
      <c r="AW361" s="240"/>
      <c r="AX361" s="194"/>
      <c r="AY361" s="240"/>
      <c r="AZ361" s="241"/>
      <c r="BA361" s="194"/>
      <c r="BB361" s="240"/>
      <c r="BC361" s="194"/>
    </row>
    <row r="362" customFormat="false" ht="15.75" hidden="false" customHeight="true" outlineLevel="0" collapsed="false">
      <c r="X362" s="240"/>
      <c r="Z362" s="240"/>
      <c r="AA362" s="241"/>
      <c r="AC362" s="240"/>
      <c r="AE362" s="240"/>
      <c r="AF362" s="241"/>
      <c r="AG362" s="194"/>
      <c r="AH362" s="240"/>
      <c r="AI362" s="194"/>
      <c r="AJ362" s="240"/>
      <c r="AK362" s="241"/>
      <c r="AL362" s="194"/>
      <c r="AM362" s="240"/>
      <c r="AN362" s="194"/>
      <c r="AO362" s="240"/>
      <c r="AP362" s="241"/>
      <c r="AQ362" s="194"/>
      <c r="AR362" s="240"/>
      <c r="AS362" s="194"/>
      <c r="AT362" s="240"/>
      <c r="AU362" s="241"/>
      <c r="AV362" s="194"/>
      <c r="AW362" s="240"/>
      <c r="AX362" s="194"/>
      <c r="AY362" s="240"/>
      <c r="AZ362" s="241"/>
      <c r="BA362" s="194"/>
      <c r="BB362" s="240"/>
      <c r="BC362" s="194"/>
    </row>
    <row r="363" customFormat="false" ht="15.75" hidden="false" customHeight="true" outlineLevel="0" collapsed="false">
      <c r="X363" s="240"/>
      <c r="Z363" s="240"/>
      <c r="AA363" s="241"/>
      <c r="AC363" s="240"/>
      <c r="AE363" s="240"/>
      <c r="AF363" s="241"/>
      <c r="AG363" s="194"/>
      <c r="AH363" s="240"/>
      <c r="AI363" s="194"/>
      <c r="AJ363" s="240"/>
      <c r="AK363" s="241"/>
      <c r="AL363" s="194"/>
      <c r="AM363" s="240"/>
      <c r="AN363" s="194"/>
      <c r="AO363" s="240"/>
      <c r="AP363" s="241"/>
      <c r="AQ363" s="194"/>
      <c r="AR363" s="240"/>
      <c r="AS363" s="194"/>
      <c r="AT363" s="240"/>
      <c r="AU363" s="241"/>
      <c r="AV363" s="194"/>
      <c r="AW363" s="240"/>
      <c r="AX363" s="194"/>
      <c r="AY363" s="240"/>
      <c r="AZ363" s="241"/>
      <c r="BA363" s="194"/>
      <c r="BB363" s="240"/>
      <c r="BC363" s="194"/>
    </row>
    <row r="364" customFormat="false" ht="15.75" hidden="false" customHeight="true" outlineLevel="0" collapsed="false">
      <c r="X364" s="240"/>
      <c r="Z364" s="240"/>
      <c r="AA364" s="241"/>
      <c r="AC364" s="240"/>
      <c r="AE364" s="240"/>
      <c r="AF364" s="241"/>
      <c r="AG364" s="194"/>
      <c r="AH364" s="240"/>
      <c r="AI364" s="194"/>
      <c r="AJ364" s="240"/>
      <c r="AK364" s="241"/>
      <c r="AL364" s="194"/>
      <c r="AM364" s="240"/>
      <c r="AN364" s="194"/>
      <c r="AO364" s="240"/>
      <c r="AP364" s="241"/>
      <c r="AQ364" s="194"/>
      <c r="AR364" s="240"/>
      <c r="AS364" s="194"/>
      <c r="AT364" s="240"/>
      <c r="AU364" s="241"/>
      <c r="AV364" s="194"/>
      <c r="AW364" s="240"/>
      <c r="AX364" s="194"/>
      <c r="AY364" s="240"/>
      <c r="AZ364" s="241"/>
      <c r="BA364" s="194"/>
      <c r="BB364" s="240"/>
      <c r="BC364" s="194"/>
    </row>
    <row r="365" customFormat="false" ht="15.75" hidden="false" customHeight="true" outlineLevel="0" collapsed="false">
      <c r="X365" s="240"/>
      <c r="Z365" s="240"/>
      <c r="AA365" s="241"/>
      <c r="AC365" s="240"/>
      <c r="AE365" s="240"/>
      <c r="AF365" s="241"/>
      <c r="AG365" s="194"/>
      <c r="AH365" s="240"/>
      <c r="AI365" s="194"/>
      <c r="AJ365" s="240"/>
      <c r="AK365" s="241"/>
      <c r="AL365" s="194"/>
      <c r="AM365" s="240"/>
      <c r="AN365" s="194"/>
      <c r="AO365" s="240"/>
      <c r="AP365" s="241"/>
      <c r="AQ365" s="194"/>
      <c r="AR365" s="240"/>
      <c r="AS365" s="194"/>
      <c r="AT365" s="240"/>
      <c r="AU365" s="241"/>
      <c r="AV365" s="194"/>
      <c r="AW365" s="240"/>
      <c r="AX365" s="194"/>
      <c r="AY365" s="240"/>
      <c r="AZ365" s="241"/>
      <c r="BA365" s="194"/>
      <c r="BB365" s="240"/>
      <c r="BC365" s="194"/>
    </row>
    <row r="366" customFormat="false" ht="15.75" hidden="false" customHeight="true" outlineLevel="0" collapsed="false">
      <c r="X366" s="240"/>
      <c r="Z366" s="240"/>
      <c r="AA366" s="241"/>
      <c r="AC366" s="240"/>
      <c r="AE366" s="240"/>
      <c r="AF366" s="241"/>
      <c r="AG366" s="194"/>
      <c r="AH366" s="240"/>
      <c r="AI366" s="194"/>
      <c r="AJ366" s="240"/>
      <c r="AK366" s="241"/>
      <c r="AL366" s="194"/>
      <c r="AM366" s="240"/>
      <c r="AN366" s="194"/>
      <c r="AO366" s="240"/>
      <c r="AP366" s="241"/>
      <c r="AQ366" s="194"/>
      <c r="AR366" s="240"/>
      <c r="AS366" s="194"/>
      <c r="AT366" s="240"/>
      <c r="AU366" s="241"/>
      <c r="AV366" s="194"/>
      <c r="AW366" s="240"/>
      <c r="AX366" s="194"/>
      <c r="AY366" s="240"/>
      <c r="AZ366" s="241"/>
      <c r="BA366" s="194"/>
      <c r="BB366" s="240"/>
      <c r="BC366" s="194"/>
    </row>
    <row r="367" customFormat="false" ht="15.75" hidden="false" customHeight="true" outlineLevel="0" collapsed="false">
      <c r="X367" s="240"/>
      <c r="Z367" s="240"/>
      <c r="AA367" s="241"/>
      <c r="AC367" s="240"/>
      <c r="AE367" s="240"/>
      <c r="AF367" s="241"/>
      <c r="AG367" s="194"/>
      <c r="AH367" s="240"/>
      <c r="AI367" s="194"/>
      <c r="AJ367" s="240"/>
      <c r="AK367" s="241"/>
      <c r="AL367" s="194"/>
      <c r="AM367" s="240"/>
      <c r="AN367" s="194"/>
      <c r="AO367" s="240"/>
      <c r="AP367" s="241"/>
      <c r="AQ367" s="194"/>
      <c r="AR367" s="240"/>
      <c r="AS367" s="194"/>
      <c r="AT367" s="240"/>
      <c r="AU367" s="241"/>
      <c r="AV367" s="194"/>
      <c r="AW367" s="240"/>
      <c r="AX367" s="194"/>
      <c r="AY367" s="240"/>
      <c r="AZ367" s="241"/>
      <c r="BA367" s="194"/>
      <c r="BB367" s="240"/>
      <c r="BC367" s="194"/>
    </row>
    <row r="368" customFormat="false" ht="15.75" hidden="false" customHeight="true" outlineLevel="0" collapsed="false">
      <c r="X368" s="240"/>
      <c r="Z368" s="240"/>
      <c r="AA368" s="241"/>
      <c r="AC368" s="240"/>
      <c r="AE368" s="240"/>
      <c r="AF368" s="241"/>
      <c r="AG368" s="194"/>
      <c r="AH368" s="240"/>
      <c r="AI368" s="194"/>
      <c r="AJ368" s="240"/>
      <c r="AK368" s="241"/>
      <c r="AL368" s="194"/>
      <c r="AM368" s="240"/>
      <c r="AN368" s="194"/>
      <c r="AO368" s="240"/>
      <c r="AP368" s="241"/>
      <c r="AQ368" s="194"/>
      <c r="AR368" s="240"/>
      <c r="AS368" s="194"/>
      <c r="AT368" s="240"/>
      <c r="AU368" s="241"/>
      <c r="AV368" s="194"/>
      <c r="AW368" s="240"/>
      <c r="AX368" s="194"/>
      <c r="AY368" s="240"/>
      <c r="AZ368" s="241"/>
      <c r="BA368" s="194"/>
      <c r="BB368" s="240"/>
      <c r="BC368" s="194"/>
    </row>
    <row r="369" customFormat="false" ht="15.75" hidden="false" customHeight="true" outlineLevel="0" collapsed="false">
      <c r="X369" s="240"/>
      <c r="Z369" s="240"/>
      <c r="AA369" s="241"/>
      <c r="AC369" s="240"/>
      <c r="AE369" s="240"/>
      <c r="AF369" s="241"/>
      <c r="AG369" s="194"/>
      <c r="AH369" s="240"/>
      <c r="AI369" s="194"/>
      <c r="AJ369" s="240"/>
      <c r="AK369" s="241"/>
      <c r="AL369" s="194"/>
      <c r="AM369" s="240"/>
      <c r="AN369" s="194"/>
      <c r="AO369" s="240"/>
      <c r="AP369" s="241"/>
      <c r="AQ369" s="194"/>
      <c r="AR369" s="240"/>
      <c r="AS369" s="194"/>
      <c r="AT369" s="240"/>
      <c r="AU369" s="241"/>
      <c r="AV369" s="194"/>
      <c r="AW369" s="240"/>
      <c r="AX369" s="194"/>
      <c r="AY369" s="240"/>
      <c r="AZ369" s="241"/>
      <c r="BA369" s="194"/>
      <c r="BB369" s="240"/>
      <c r="BC369" s="194"/>
    </row>
    <row r="370" customFormat="false" ht="15.75" hidden="false" customHeight="true" outlineLevel="0" collapsed="false">
      <c r="X370" s="240"/>
      <c r="Z370" s="240"/>
      <c r="AA370" s="241"/>
      <c r="AC370" s="240"/>
      <c r="AE370" s="240"/>
      <c r="AF370" s="241"/>
      <c r="AG370" s="194"/>
      <c r="AH370" s="240"/>
      <c r="AI370" s="194"/>
      <c r="AJ370" s="240"/>
      <c r="AK370" s="241"/>
      <c r="AL370" s="194"/>
      <c r="AM370" s="240"/>
      <c r="AN370" s="194"/>
      <c r="AO370" s="240"/>
      <c r="AP370" s="241"/>
      <c r="AQ370" s="194"/>
      <c r="AR370" s="240"/>
      <c r="AS370" s="194"/>
      <c r="AT370" s="240"/>
      <c r="AU370" s="241"/>
      <c r="AV370" s="194"/>
      <c r="AW370" s="240"/>
      <c r="AX370" s="194"/>
      <c r="AY370" s="240"/>
      <c r="AZ370" s="241"/>
      <c r="BA370" s="194"/>
      <c r="BB370" s="240"/>
      <c r="BC370" s="194"/>
    </row>
    <row r="371" customFormat="false" ht="15.75" hidden="false" customHeight="true" outlineLevel="0" collapsed="false">
      <c r="X371" s="240"/>
      <c r="Z371" s="240"/>
      <c r="AA371" s="241"/>
      <c r="AC371" s="240"/>
      <c r="AE371" s="240"/>
      <c r="AF371" s="241"/>
      <c r="AG371" s="194"/>
      <c r="AH371" s="240"/>
      <c r="AI371" s="194"/>
      <c r="AJ371" s="240"/>
      <c r="AK371" s="241"/>
      <c r="AL371" s="194"/>
      <c r="AM371" s="240"/>
      <c r="AN371" s="194"/>
      <c r="AO371" s="240"/>
      <c r="AP371" s="241"/>
      <c r="AQ371" s="194"/>
      <c r="AR371" s="240"/>
      <c r="AS371" s="194"/>
      <c r="AT371" s="240"/>
      <c r="AU371" s="241"/>
      <c r="AV371" s="194"/>
      <c r="AW371" s="240"/>
      <c r="AX371" s="194"/>
      <c r="AY371" s="240"/>
      <c r="AZ371" s="241"/>
      <c r="BA371" s="194"/>
      <c r="BB371" s="240"/>
      <c r="BC371" s="194"/>
    </row>
    <row r="372" customFormat="false" ht="15.75" hidden="false" customHeight="true" outlineLevel="0" collapsed="false">
      <c r="X372" s="240"/>
      <c r="Z372" s="240"/>
      <c r="AA372" s="241"/>
      <c r="AC372" s="240"/>
      <c r="AE372" s="240"/>
      <c r="AF372" s="241"/>
      <c r="AG372" s="194"/>
      <c r="AH372" s="240"/>
      <c r="AI372" s="194"/>
      <c r="AJ372" s="240"/>
      <c r="AK372" s="241"/>
      <c r="AL372" s="194"/>
      <c r="AM372" s="240"/>
      <c r="AN372" s="194"/>
      <c r="AO372" s="240"/>
      <c r="AP372" s="241"/>
      <c r="AQ372" s="194"/>
      <c r="AR372" s="240"/>
      <c r="AS372" s="194"/>
      <c r="AT372" s="240"/>
      <c r="AU372" s="241"/>
      <c r="AV372" s="194"/>
      <c r="AW372" s="240"/>
      <c r="AX372" s="194"/>
      <c r="AY372" s="240"/>
      <c r="AZ372" s="241"/>
      <c r="BA372" s="194"/>
      <c r="BB372" s="240"/>
      <c r="BC372" s="194"/>
    </row>
    <row r="373" customFormat="false" ht="15.75" hidden="false" customHeight="true" outlineLevel="0" collapsed="false">
      <c r="X373" s="240"/>
      <c r="Z373" s="240"/>
      <c r="AA373" s="241"/>
      <c r="AC373" s="240"/>
      <c r="AE373" s="240"/>
      <c r="AF373" s="241"/>
      <c r="AG373" s="194"/>
      <c r="AH373" s="240"/>
      <c r="AI373" s="194"/>
      <c r="AJ373" s="240"/>
      <c r="AK373" s="241"/>
      <c r="AL373" s="194"/>
      <c r="AM373" s="240"/>
      <c r="AN373" s="194"/>
      <c r="AO373" s="240"/>
      <c r="AP373" s="241"/>
      <c r="AQ373" s="194"/>
      <c r="AR373" s="240"/>
      <c r="AS373" s="194"/>
      <c r="AT373" s="240"/>
      <c r="AU373" s="241"/>
      <c r="AV373" s="194"/>
      <c r="AW373" s="240"/>
      <c r="AX373" s="194"/>
      <c r="AY373" s="240"/>
      <c r="AZ373" s="241"/>
      <c r="BA373" s="194"/>
      <c r="BB373" s="240"/>
      <c r="BC373" s="194"/>
    </row>
    <row r="374" customFormat="false" ht="15.75" hidden="false" customHeight="true" outlineLevel="0" collapsed="false">
      <c r="X374" s="240"/>
      <c r="Z374" s="240"/>
      <c r="AA374" s="241"/>
      <c r="AC374" s="240"/>
      <c r="AE374" s="240"/>
      <c r="AF374" s="241"/>
      <c r="AG374" s="194"/>
      <c r="AH374" s="240"/>
      <c r="AI374" s="194"/>
      <c r="AJ374" s="240"/>
      <c r="AK374" s="241"/>
      <c r="AL374" s="194"/>
      <c r="AM374" s="240"/>
      <c r="AN374" s="194"/>
      <c r="AO374" s="240"/>
      <c r="AP374" s="241"/>
      <c r="AQ374" s="194"/>
      <c r="AR374" s="240"/>
      <c r="AS374" s="194"/>
      <c r="AT374" s="240"/>
      <c r="AU374" s="241"/>
      <c r="AV374" s="194"/>
      <c r="AW374" s="240"/>
      <c r="AX374" s="194"/>
      <c r="AY374" s="240"/>
      <c r="AZ374" s="241"/>
      <c r="BA374" s="194"/>
      <c r="BB374" s="240"/>
      <c r="BC374" s="194"/>
    </row>
    <row r="375" customFormat="false" ht="15.75" hidden="false" customHeight="true" outlineLevel="0" collapsed="false">
      <c r="X375" s="240"/>
      <c r="Z375" s="240"/>
      <c r="AA375" s="241"/>
      <c r="AC375" s="240"/>
      <c r="AE375" s="240"/>
      <c r="AF375" s="241"/>
      <c r="AG375" s="194"/>
      <c r="AH375" s="240"/>
      <c r="AI375" s="194"/>
      <c r="AJ375" s="240"/>
      <c r="AK375" s="241"/>
      <c r="AL375" s="194"/>
      <c r="AM375" s="240"/>
      <c r="AN375" s="194"/>
      <c r="AO375" s="240"/>
      <c r="AP375" s="241"/>
      <c r="AQ375" s="194"/>
      <c r="AR375" s="240"/>
      <c r="AS375" s="194"/>
      <c r="AT375" s="240"/>
      <c r="AU375" s="241"/>
      <c r="AV375" s="194"/>
      <c r="AW375" s="240"/>
      <c r="AX375" s="194"/>
      <c r="AY375" s="240"/>
      <c r="AZ375" s="241"/>
      <c r="BA375" s="194"/>
      <c r="BB375" s="240"/>
      <c r="BC375" s="194"/>
    </row>
    <row r="376" customFormat="false" ht="15.75" hidden="false" customHeight="true" outlineLevel="0" collapsed="false">
      <c r="X376" s="240"/>
      <c r="Z376" s="240"/>
      <c r="AA376" s="241"/>
      <c r="AC376" s="240"/>
      <c r="AE376" s="240"/>
      <c r="AF376" s="241"/>
      <c r="AG376" s="194"/>
      <c r="AH376" s="240"/>
      <c r="AI376" s="194"/>
      <c r="AJ376" s="240"/>
      <c r="AK376" s="241"/>
      <c r="AL376" s="194"/>
      <c r="AM376" s="240"/>
      <c r="AN376" s="194"/>
      <c r="AO376" s="240"/>
      <c r="AP376" s="241"/>
      <c r="AQ376" s="194"/>
      <c r="AR376" s="240"/>
      <c r="AS376" s="194"/>
      <c r="AT376" s="240"/>
      <c r="AU376" s="241"/>
      <c r="AV376" s="194"/>
      <c r="AW376" s="240"/>
      <c r="AX376" s="194"/>
      <c r="AY376" s="240"/>
      <c r="AZ376" s="241"/>
      <c r="BA376" s="194"/>
      <c r="BB376" s="240"/>
      <c r="BC376" s="194"/>
    </row>
    <row r="377" customFormat="false" ht="15.75" hidden="false" customHeight="true" outlineLevel="0" collapsed="false">
      <c r="X377" s="240"/>
      <c r="Z377" s="240"/>
      <c r="AA377" s="241"/>
      <c r="AC377" s="240"/>
      <c r="AE377" s="240"/>
      <c r="AF377" s="241"/>
      <c r="AG377" s="194"/>
      <c r="AH377" s="240"/>
      <c r="AI377" s="194"/>
      <c r="AJ377" s="240"/>
      <c r="AK377" s="241"/>
      <c r="AL377" s="194"/>
      <c r="AM377" s="240"/>
      <c r="AN377" s="194"/>
      <c r="AO377" s="240"/>
      <c r="AP377" s="241"/>
      <c r="AQ377" s="194"/>
      <c r="AR377" s="240"/>
      <c r="AS377" s="194"/>
      <c r="AT377" s="240"/>
      <c r="AU377" s="241"/>
      <c r="AV377" s="194"/>
      <c r="AW377" s="240"/>
      <c r="AX377" s="194"/>
      <c r="AY377" s="240"/>
      <c r="AZ377" s="241"/>
      <c r="BA377" s="194"/>
      <c r="BB377" s="240"/>
      <c r="BC377" s="194"/>
    </row>
    <row r="378" customFormat="false" ht="15.75" hidden="false" customHeight="true" outlineLevel="0" collapsed="false">
      <c r="X378" s="240"/>
      <c r="Z378" s="240"/>
      <c r="AA378" s="241"/>
      <c r="AC378" s="240"/>
      <c r="AE378" s="240"/>
      <c r="AF378" s="241"/>
      <c r="AG378" s="194"/>
      <c r="AH378" s="240"/>
      <c r="AI378" s="194"/>
      <c r="AJ378" s="240"/>
      <c r="AK378" s="241"/>
      <c r="AL378" s="194"/>
      <c r="AM378" s="240"/>
      <c r="AN378" s="194"/>
      <c r="AO378" s="240"/>
      <c r="AP378" s="241"/>
      <c r="AQ378" s="194"/>
      <c r="AR378" s="240"/>
      <c r="AS378" s="194"/>
      <c r="AT378" s="240"/>
      <c r="AU378" s="241"/>
      <c r="AV378" s="194"/>
      <c r="AW378" s="240"/>
      <c r="AX378" s="194"/>
      <c r="AY378" s="240"/>
      <c r="AZ378" s="241"/>
      <c r="BA378" s="194"/>
      <c r="BB378" s="240"/>
      <c r="BC378" s="194"/>
    </row>
    <row r="379" customFormat="false" ht="15.75" hidden="false" customHeight="true" outlineLevel="0" collapsed="false">
      <c r="X379" s="240"/>
      <c r="Z379" s="240"/>
      <c r="AA379" s="241"/>
      <c r="AC379" s="240"/>
      <c r="AE379" s="240"/>
      <c r="AF379" s="241"/>
      <c r="AG379" s="194"/>
      <c r="AH379" s="240"/>
      <c r="AI379" s="194"/>
      <c r="AJ379" s="240"/>
      <c r="AK379" s="241"/>
      <c r="AL379" s="194"/>
      <c r="AM379" s="240"/>
      <c r="AN379" s="194"/>
      <c r="AO379" s="240"/>
      <c r="AP379" s="241"/>
      <c r="AQ379" s="194"/>
      <c r="AR379" s="240"/>
      <c r="AS379" s="194"/>
      <c r="AT379" s="240"/>
      <c r="AU379" s="241"/>
      <c r="AV379" s="194"/>
      <c r="AW379" s="240"/>
      <c r="AX379" s="194"/>
      <c r="AY379" s="240"/>
      <c r="AZ379" s="241"/>
      <c r="BA379" s="194"/>
      <c r="BB379" s="240"/>
      <c r="BC379" s="194"/>
    </row>
    <row r="380" customFormat="false" ht="15.75" hidden="false" customHeight="true" outlineLevel="0" collapsed="false">
      <c r="X380" s="240"/>
      <c r="Z380" s="240"/>
      <c r="AA380" s="241"/>
      <c r="AC380" s="240"/>
      <c r="AE380" s="240"/>
      <c r="AF380" s="241"/>
      <c r="AG380" s="194"/>
      <c r="AH380" s="240"/>
      <c r="AI380" s="194"/>
      <c r="AJ380" s="240"/>
      <c r="AK380" s="241"/>
      <c r="AL380" s="194"/>
      <c r="AM380" s="240"/>
      <c r="AN380" s="194"/>
      <c r="AO380" s="240"/>
      <c r="AP380" s="241"/>
      <c r="AQ380" s="194"/>
      <c r="AR380" s="240"/>
      <c r="AS380" s="194"/>
      <c r="AT380" s="240"/>
      <c r="AU380" s="241"/>
      <c r="AV380" s="194"/>
      <c r="AW380" s="240"/>
      <c r="AX380" s="194"/>
      <c r="AY380" s="240"/>
      <c r="AZ380" s="241"/>
      <c r="BA380" s="194"/>
      <c r="BB380" s="240"/>
      <c r="BC380" s="194"/>
    </row>
    <row r="381" customFormat="false" ht="15.75" hidden="false" customHeight="true" outlineLevel="0" collapsed="false">
      <c r="X381" s="240"/>
      <c r="Z381" s="240"/>
      <c r="AA381" s="241"/>
      <c r="AC381" s="240"/>
      <c r="AE381" s="240"/>
      <c r="AF381" s="241"/>
      <c r="AG381" s="194"/>
      <c r="AH381" s="240"/>
      <c r="AI381" s="194"/>
      <c r="AJ381" s="240"/>
      <c r="AK381" s="241"/>
      <c r="AL381" s="194"/>
      <c r="AM381" s="240"/>
      <c r="AN381" s="194"/>
      <c r="AO381" s="240"/>
      <c r="AP381" s="241"/>
      <c r="AQ381" s="194"/>
      <c r="AR381" s="240"/>
      <c r="AS381" s="194"/>
      <c r="AT381" s="240"/>
      <c r="AU381" s="241"/>
      <c r="AV381" s="194"/>
      <c r="AW381" s="240"/>
      <c r="AX381" s="194"/>
      <c r="AY381" s="240"/>
      <c r="AZ381" s="241"/>
      <c r="BA381" s="194"/>
      <c r="BB381" s="240"/>
      <c r="BC381" s="194"/>
    </row>
    <row r="382" customFormat="false" ht="15.75" hidden="false" customHeight="true" outlineLevel="0" collapsed="false">
      <c r="X382" s="240"/>
      <c r="Z382" s="240"/>
      <c r="AA382" s="241"/>
      <c r="AC382" s="240"/>
      <c r="AE382" s="240"/>
      <c r="AF382" s="241"/>
      <c r="AG382" s="194"/>
      <c r="AH382" s="240"/>
      <c r="AI382" s="194"/>
      <c r="AJ382" s="240"/>
      <c r="AK382" s="241"/>
      <c r="AL382" s="194"/>
      <c r="AM382" s="240"/>
      <c r="AN382" s="194"/>
      <c r="AO382" s="240"/>
      <c r="AP382" s="241"/>
      <c r="AQ382" s="194"/>
      <c r="AR382" s="240"/>
      <c r="AS382" s="194"/>
      <c r="AT382" s="240"/>
      <c r="AU382" s="241"/>
      <c r="AV382" s="194"/>
      <c r="AW382" s="240"/>
      <c r="AX382" s="194"/>
      <c r="AY382" s="240"/>
      <c r="AZ382" s="241"/>
      <c r="BA382" s="194"/>
      <c r="BB382" s="240"/>
      <c r="BC382" s="194"/>
    </row>
    <row r="383" customFormat="false" ht="15.75" hidden="false" customHeight="true" outlineLevel="0" collapsed="false">
      <c r="X383" s="240"/>
      <c r="Z383" s="240"/>
      <c r="AA383" s="241"/>
      <c r="AC383" s="240"/>
      <c r="AE383" s="240"/>
      <c r="AF383" s="241"/>
      <c r="AG383" s="194"/>
      <c r="AH383" s="240"/>
      <c r="AI383" s="194"/>
      <c r="AJ383" s="240"/>
      <c r="AK383" s="241"/>
      <c r="AL383" s="194"/>
      <c r="AM383" s="240"/>
      <c r="AN383" s="194"/>
      <c r="AO383" s="240"/>
      <c r="AP383" s="241"/>
      <c r="AQ383" s="194"/>
      <c r="AR383" s="240"/>
      <c r="AS383" s="194"/>
      <c r="AT383" s="240"/>
      <c r="AU383" s="241"/>
      <c r="AV383" s="194"/>
      <c r="AW383" s="240"/>
      <c r="AX383" s="194"/>
      <c r="AY383" s="240"/>
      <c r="AZ383" s="241"/>
      <c r="BA383" s="194"/>
      <c r="BB383" s="240"/>
      <c r="BC383" s="194"/>
    </row>
    <row r="384" customFormat="false" ht="15.75" hidden="false" customHeight="true" outlineLevel="0" collapsed="false">
      <c r="X384" s="240"/>
      <c r="Z384" s="240"/>
      <c r="AA384" s="241"/>
      <c r="AC384" s="240"/>
      <c r="AE384" s="240"/>
      <c r="AF384" s="241"/>
      <c r="AG384" s="194"/>
      <c r="AH384" s="240"/>
      <c r="AI384" s="194"/>
      <c r="AJ384" s="240"/>
      <c r="AK384" s="241"/>
      <c r="AL384" s="194"/>
      <c r="AM384" s="240"/>
      <c r="AN384" s="194"/>
      <c r="AO384" s="240"/>
      <c r="AP384" s="241"/>
      <c r="AQ384" s="194"/>
      <c r="AR384" s="240"/>
      <c r="AS384" s="194"/>
      <c r="AT384" s="240"/>
      <c r="AU384" s="241"/>
      <c r="AV384" s="194"/>
      <c r="AW384" s="240"/>
      <c r="AX384" s="194"/>
      <c r="AY384" s="240"/>
      <c r="AZ384" s="241"/>
      <c r="BA384" s="194"/>
      <c r="BB384" s="240"/>
      <c r="BC384" s="194"/>
    </row>
    <row r="385" customFormat="false" ht="15.75" hidden="false" customHeight="true" outlineLevel="0" collapsed="false">
      <c r="X385" s="240"/>
      <c r="Z385" s="240"/>
      <c r="AA385" s="241"/>
      <c r="AC385" s="240"/>
      <c r="AE385" s="240"/>
      <c r="AF385" s="241"/>
      <c r="AG385" s="194"/>
      <c r="AH385" s="240"/>
      <c r="AI385" s="194"/>
      <c r="AJ385" s="240"/>
      <c r="AK385" s="241"/>
      <c r="AL385" s="194"/>
      <c r="AM385" s="240"/>
      <c r="AN385" s="194"/>
      <c r="AO385" s="240"/>
      <c r="AP385" s="241"/>
      <c r="AQ385" s="194"/>
      <c r="AR385" s="240"/>
      <c r="AS385" s="194"/>
      <c r="AT385" s="240"/>
      <c r="AU385" s="241"/>
      <c r="AV385" s="194"/>
      <c r="AW385" s="240"/>
      <c r="AX385" s="194"/>
      <c r="AY385" s="240"/>
      <c r="AZ385" s="241"/>
      <c r="BA385" s="194"/>
      <c r="BB385" s="240"/>
      <c r="BC385" s="194"/>
    </row>
    <row r="386" customFormat="false" ht="15.75" hidden="false" customHeight="true" outlineLevel="0" collapsed="false">
      <c r="X386" s="240"/>
      <c r="Z386" s="240"/>
      <c r="AA386" s="241"/>
      <c r="AC386" s="240"/>
      <c r="AE386" s="240"/>
      <c r="AF386" s="241"/>
      <c r="AG386" s="194"/>
      <c r="AH386" s="240"/>
      <c r="AI386" s="194"/>
      <c r="AJ386" s="240"/>
      <c r="AK386" s="241"/>
      <c r="AL386" s="194"/>
      <c r="AM386" s="240"/>
      <c r="AN386" s="194"/>
      <c r="AO386" s="240"/>
      <c r="AP386" s="241"/>
      <c r="AQ386" s="194"/>
      <c r="AR386" s="240"/>
      <c r="AS386" s="194"/>
      <c r="AT386" s="240"/>
      <c r="AU386" s="241"/>
      <c r="AV386" s="194"/>
      <c r="AW386" s="240"/>
      <c r="AX386" s="194"/>
      <c r="AY386" s="240"/>
      <c r="AZ386" s="241"/>
      <c r="BA386" s="194"/>
      <c r="BB386" s="240"/>
      <c r="BC386" s="194"/>
    </row>
    <row r="387" customFormat="false" ht="15.75" hidden="false" customHeight="true" outlineLevel="0" collapsed="false">
      <c r="X387" s="240"/>
      <c r="Z387" s="240"/>
      <c r="AA387" s="241"/>
      <c r="AC387" s="240"/>
      <c r="AE387" s="240"/>
      <c r="AF387" s="241"/>
      <c r="AG387" s="194"/>
      <c r="AH387" s="240"/>
      <c r="AI387" s="194"/>
      <c r="AJ387" s="240"/>
      <c r="AK387" s="241"/>
      <c r="AL387" s="194"/>
      <c r="AM387" s="240"/>
      <c r="AN387" s="194"/>
      <c r="AO387" s="240"/>
      <c r="AP387" s="241"/>
      <c r="AQ387" s="194"/>
      <c r="AR387" s="240"/>
      <c r="AS387" s="194"/>
      <c r="AT387" s="240"/>
      <c r="AU387" s="241"/>
      <c r="AV387" s="194"/>
      <c r="AW387" s="240"/>
      <c r="AX387" s="194"/>
      <c r="AY387" s="240"/>
      <c r="AZ387" s="241"/>
      <c r="BA387" s="194"/>
      <c r="BB387" s="240"/>
      <c r="BC387" s="194"/>
    </row>
    <row r="388" customFormat="false" ht="15.75" hidden="false" customHeight="true" outlineLevel="0" collapsed="false">
      <c r="X388" s="240"/>
      <c r="Z388" s="240"/>
      <c r="AA388" s="241"/>
      <c r="AC388" s="240"/>
      <c r="AE388" s="240"/>
      <c r="AF388" s="241"/>
      <c r="AG388" s="194"/>
      <c r="AH388" s="240"/>
      <c r="AI388" s="194"/>
      <c r="AJ388" s="240"/>
      <c r="AK388" s="241"/>
      <c r="AL388" s="194"/>
      <c r="AM388" s="240"/>
      <c r="AN388" s="194"/>
      <c r="AO388" s="240"/>
      <c r="AP388" s="241"/>
      <c r="AQ388" s="194"/>
      <c r="AR388" s="240"/>
      <c r="AS388" s="194"/>
      <c r="AT388" s="240"/>
      <c r="AU388" s="241"/>
      <c r="AV388" s="194"/>
      <c r="AW388" s="240"/>
      <c r="AX388" s="194"/>
      <c r="AY388" s="240"/>
      <c r="AZ388" s="241"/>
      <c r="BA388" s="194"/>
      <c r="BB388" s="240"/>
      <c r="BC388" s="194"/>
    </row>
    <row r="389" customFormat="false" ht="15.75" hidden="false" customHeight="true" outlineLevel="0" collapsed="false">
      <c r="X389" s="240"/>
      <c r="Z389" s="240"/>
      <c r="AA389" s="241"/>
      <c r="AC389" s="240"/>
      <c r="AE389" s="240"/>
      <c r="AF389" s="241"/>
      <c r="AG389" s="194"/>
      <c r="AH389" s="240"/>
      <c r="AI389" s="194"/>
      <c r="AJ389" s="240"/>
      <c r="AK389" s="241"/>
      <c r="AL389" s="194"/>
      <c r="AM389" s="240"/>
      <c r="AN389" s="194"/>
      <c r="AO389" s="240"/>
      <c r="AP389" s="241"/>
      <c r="AQ389" s="194"/>
      <c r="AR389" s="240"/>
      <c r="AS389" s="194"/>
      <c r="AT389" s="240"/>
      <c r="AU389" s="241"/>
      <c r="AV389" s="194"/>
      <c r="AW389" s="240"/>
      <c r="AX389" s="194"/>
      <c r="AY389" s="240"/>
      <c r="AZ389" s="241"/>
      <c r="BA389" s="194"/>
      <c r="BB389" s="240"/>
      <c r="BC389" s="194"/>
    </row>
    <row r="390" customFormat="false" ht="15.75" hidden="false" customHeight="true" outlineLevel="0" collapsed="false">
      <c r="X390" s="240"/>
      <c r="Z390" s="240"/>
      <c r="AA390" s="241"/>
      <c r="AC390" s="240"/>
      <c r="AE390" s="240"/>
      <c r="AF390" s="241"/>
      <c r="AG390" s="194"/>
      <c r="AH390" s="240"/>
      <c r="AI390" s="194"/>
      <c r="AJ390" s="240"/>
      <c r="AK390" s="241"/>
      <c r="AL390" s="194"/>
      <c r="AM390" s="240"/>
      <c r="AN390" s="194"/>
      <c r="AO390" s="240"/>
      <c r="AP390" s="241"/>
      <c r="AQ390" s="194"/>
      <c r="AR390" s="240"/>
      <c r="AS390" s="194"/>
      <c r="AT390" s="240"/>
      <c r="AU390" s="241"/>
      <c r="AV390" s="194"/>
      <c r="AW390" s="240"/>
      <c r="AX390" s="194"/>
      <c r="AY390" s="240"/>
      <c r="AZ390" s="241"/>
      <c r="BA390" s="194"/>
      <c r="BB390" s="240"/>
      <c r="BC390" s="194"/>
    </row>
    <row r="391" customFormat="false" ht="15.75" hidden="false" customHeight="true" outlineLevel="0" collapsed="false">
      <c r="X391" s="240"/>
      <c r="Z391" s="240"/>
      <c r="AA391" s="241"/>
      <c r="AC391" s="240"/>
      <c r="AE391" s="240"/>
      <c r="AF391" s="241"/>
      <c r="AG391" s="194"/>
      <c r="AH391" s="240"/>
      <c r="AI391" s="194"/>
      <c r="AJ391" s="240"/>
      <c r="AK391" s="241"/>
      <c r="AL391" s="194"/>
      <c r="AM391" s="240"/>
      <c r="AN391" s="194"/>
      <c r="AO391" s="240"/>
      <c r="AP391" s="241"/>
      <c r="AQ391" s="194"/>
      <c r="AR391" s="240"/>
      <c r="AS391" s="194"/>
      <c r="AT391" s="240"/>
      <c r="AU391" s="241"/>
      <c r="AV391" s="194"/>
      <c r="AW391" s="240"/>
      <c r="AX391" s="194"/>
      <c r="AY391" s="240"/>
      <c r="AZ391" s="241"/>
      <c r="BA391" s="194"/>
      <c r="BB391" s="240"/>
      <c r="BC391" s="194"/>
    </row>
    <row r="392" customFormat="false" ht="15.75" hidden="false" customHeight="true" outlineLevel="0" collapsed="false">
      <c r="X392" s="240"/>
      <c r="Z392" s="240"/>
      <c r="AA392" s="241"/>
      <c r="AC392" s="240"/>
      <c r="AE392" s="240"/>
      <c r="AF392" s="241"/>
      <c r="AG392" s="194"/>
      <c r="AH392" s="240"/>
      <c r="AI392" s="194"/>
      <c r="AJ392" s="240"/>
      <c r="AK392" s="241"/>
      <c r="AL392" s="194"/>
      <c r="AM392" s="240"/>
      <c r="AN392" s="194"/>
      <c r="AO392" s="240"/>
      <c r="AP392" s="241"/>
      <c r="AQ392" s="194"/>
      <c r="AR392" s="240"/>
      <c r="AS392" s="194"/>
      <c r="AT392" s="240"/>
      <c r="AU392" s="241"/>
      <c r="AV392" s="194"/>
      <c r="AW392" s="240"/>
      <c r="AX392" s="194"/>
      <c r="AY392" s="240"/>
      <c r="AZ392" s="241"/>
      <c r="BA392" s="194"/>
      <c r="BB392" s="240"/>
      <c r="BC392" s="194"/>
    </row>
    <row r="393" customFormat="false" ht="15.75" hidden="false" customHeight="true" outlineLevel="0" collapsed="false">
      <c r="X393" s="240"/>
      <c r="Z393" s="240"/>
      <c r="AA393" s="241"/>
      <c r="AC393" s="240"/>
      <c r="AE393" s="240"/>
      <c r="AF393" s="241"/>
      <c r="AG393" s="194"/>
      <c r="AH393" s="240"/>
      <c r="AI393" s="194"/>
      <c r="AJ393" s="240"/>
      <c r="AK393" s="241"/>
      <c r="AL393" s="194"/>
      <c r="AM393" s="240"/>
      <c r="AN393" s="194"/>
      <c r="AO393" s="240"/>
      <c r="AP393" s="241"/>
      <c r="AQ393" s="194"/>
      <c r="AR393" s="240"/>
      <c r="AS393" s="194"/>
      <c r="AT393" s="240"/>
      <c r="AU393" s="241"/>
      <c r="AV393" s="194"/>
      <c r="AW393" s="240"/>
      <c r="AX393" s="194"/>
      <c r="AY393" s="240"/>
      <c r="AZ393" s="241"/>
      <c r="BA393" s="194"/>
      <c r="BB393" s="240"/>
      <c r="BC393" s="194"/>
    </row>
    <row r="394" customFormat="false" ht="15.75" hidden="false" customHeight="true" outlineLevel="0" collapsed="false">
      <c r="X394" s="240"/>
      <c r="Z394" s="240"/>
      <c r="AA394" s="241"/>
      <c r="AC394" s="240"/>
      <c r="AE394" s="240"/>
      <c r="AF394" s="241"/>
      <c r="AG394" s="194"/>
      <c r="AH394" s="240"/>
      <c r="AI394" s="194"/>
      <c r="AJ394" s="240"/>
      <c r="AK394" s="241"/>
      <c r="AL394" s="194"/>
      <c r="AM394" s="240"/>
      <c r="AN394" s="194"/>
      <c r="AO394" s="240"/>
      <c r="AP394" s="241"/>
      <c r="AQ394" s="194"/>
      <c r="AR394" s="240"/>
      <c r="AS394" s="194"/>
      <c r="AT394" s="240"/>
      <c r="AU394" s="241"/>
      <c r="AV394" s="194"/>
      <c r="AW394" s="240"/>
      <c r="AX394" s="194"/>
      <c r="AY394" s="240"/>
      <c r="AZ394" s="241"/>
      <c r="BA394" s="194"/>
      <c r="BB394" s="240"/>
      <c r="BC394" s="194"/>
    </row>
    <row r="395" customFormat="false" ht="15.75" hidden="false" customHeight="true" outlineLevel="0" collapsed="false">
      <c r="X395" s="240"/>
      <c r="Z395" s="240"/>
      <c r="AA395" s="241"/>
      <c r="AC395" s="240"/>
      <c r="AE395" s="240"/>
      <c r="AF395" s="241"/>
      <c r="AG395" s="194"/>
      <c r="AH395" s="240"/>
      <c r="AI395" s="194"/>
      <c r="AJ395" s="240"/>
      <c r="AK395" s="241"/>
      <c r="AL395" s="194"/>
      <c r="AM395" s="240"/>
      <c r="AN395" s="194"/>
      <c r="AO395" s="240"/>
      <c r="AP395" s="241"/>
      <c r="AQ395" s="194"/>
      <c r="AR395" s="240"/>
      <c r="AS395" s="194"/>
      <c r="AT395" s="240"/>
      <c r="AU395" s="241"/>
      <c r="AV395" s="194"/>
      <c r="AW395" s="240"/>
      <c r="AX395" s="194"/>
      <c r="AY395" s="240"/>
      <c r="AZ395" s="241"/>
      <c r="BA395" s="194"/>
      <c r="BB395" s="240"/>
      <c r="BC395" s="194"/>
    </row>
    <row r="396" customFormat="false" ht="15.75" hidden="false" customHeight="true" outlineLevel="0" collapsed="false">
      <c r="X396" s="240"/>
      <c r="Z396" s="240"/>
      <c r="AA396" s="241"/>
      <c r="AC396" s="240"/>
      <c r="AE396" s="240"/>
      <c r="AF396" s="241"/>
      <c r="AG396" s="194"/>
      <c r="AH396" s="240"/>
      <c r="AI396" s="194"/>
      <c r="AJ396" s="240"/>
      <c r="AK396" s="241"/>
      <c r="AL396" s="194"/>
      <c r="AM396" s="240"/>
      <c r="AN396" s="194"/>
      <c r="AO396" s="240"/>
      <c r="AP396" s="241"/>
      <c r="AQ396" s="194"/>
      <c r="AR396" s="240"/>
      <c r="AS396" s="194"/>
      <c r="AT396" s="240"/>
      <c r="AU396" s="241"/>
      <c r="AV396" s="194"/>
      <c r="AW396" s="240"/>
      <c r="AX396" s="194"/>
      <c r="AY396" s="240"/>
      <c r="AZ396" s="241"/>
      <c r="BA396" s="194"/>
      <c r="BB396" s="240"/>
      <c r="BC396" s="194"/>
    </row>
    <row r="397" customFormat="false" ht="15.75" hidden="false" customHeight="true" outlineLevel="0" collapsed="false">
      <c r="X397" s="240"/>
      <c r="Z397" s="240"/>
      <c r="AA397" s="241"/>
      <c r="AC397" s="240"/>
      <c r="AE397" s="240"/>
      <c r="AF397" s="241"/>
      <c r="AG397" s="194"/>
      <c r="AH397" s="240"/>
      <c r="AI397" s="194"/>
      <c r="AJ397" s="240"/>
      <c r="AK397" s="241"/>
      <c r="AL397" s="194"/>
      <c r="AM397" s="240"/>
      <c r="AN397" s="194"/>
      <c r="AO397" s="240"/>
      <c r="AP397" s="241"/>
      <c r="AQ397" s="194"/>
      <c r="AR397" s="240"/>
      <c r="AS397" s="194"/>
      <c r="AT397" s="240"/>
      <c r="AU397" s="241"/>
      <c r="AV397" s="194"/>
      <c r="AW397" s="240"/>
      <c r="AX397" s="194"/>
      <c r="AY397" s="240"/>
      <c r="AZ397" s="241"/>
      <c r="BA397" s="194"/>
      <c r="BB397" s="240"/>
      <c r="BC397" s="194"/>
    </row>
    <row r="398" customFormat="false" ht="15.75" hidden="false" customHeight="true" outlineLevel="0" collapsed="false">
      <c r="X398" s="240"/>
      <c r="Z398" s="240"/>
      <c r="AA398" s="241"/>
      <c r="AC398" s="240"/>
      <c r="AE398" s="240"/>
      <c r="AF398" s="241"/>
      <c r="AG398" s="194"/>
      <c r="AH398" s="240"/>
      <c r="AI398" s="194"/>
      <c r="AJ398" s="240"/>
      <c r="AK398" s="241"/>
      <c r="AL398" s="194"/>
      <c r="AM398" s="240"/>
      <c r="AN398" s="194"/>
      <c r="AO398" s="240"/>
      <c r="AP398" s="241"/>
      <c r="AQ398" s="194"/>
      <c r="AR398" s="240"/>
      <c r="AS398" s="194"/>
      <c r="AT398" s="240"/>
      <c r="AU398" s="241"/>
      <c r="AV398" s="194"/>
      <c r="AW398" s="240"/>
      <c r="AX398" s="194"/>
      <c r="AY398" s="240"/>
      <c r="AZ398" s="241"/>
      <c r="BA398" s="194"/>
      <c r="BB398" s="240"/>
      <c r="BC398" s="194"/>
    </row>
    <row r="399" customFormat="false" ht="15.75" hidden="false" customHeight="true" outlineLevel="0" collapsed="false">
      <c r="X399" s="240"/>
      <c r="Z399" s="240"/>
      <c r="AA399" s="241"/>
      <c r="AC399" s="240"/>
      <c r="AE399" s="240"/>
      <c r="AF399" s="241"/>
      <c r="AG399" s="194"/>
      <c r="AH399" s="240"/>
      <c r="AI399" s="194"/>
      <c r="AJ399" s="240"/>
      <c r="AK399" s="241"/>
      <c r="AL399" s="194"/>
      <c r="AM399" s="240"/>
      <c r="AN399" s="194"/>
      <c r="AO399" s="240"/>
      <c r="AP399" s="241"/>
      <c r="AQ399" s="194"/>
      <c r="AR399" s="240"/>
      <c r="AS399" s="194"/>
      <c r="AT399" s="240"/>
      <c r="AU399" s="241"/>
      <c r="AV399" s="194"/>
      <c r="AW399" s="240"/>
      <c r="AX399" s="194"/>
      <c r="AY399" s="240"/>
      <c r="AZ399" s="241"/>
      <c r="BA399" s="194"/>
      <c r="BB399" s="240"/>
      <c r="BC399" s="194"/>
    </row>
    <row r="400" customFormat="false" ht="15.75" hidden="false" customHeight="true" outlineLevel="0" collapsed="false">
      <c r="X400" s="240"/>
      <c r="Z400" s="240"/>
      <c r="AA400" s="241"/>
      <c r="AC400" s="240"/>
      <c r="AE400" s="240"/>
      <c r="AF400" s="241"/>
      <c r="AG400" s="194"/>
      <c r="AH400" s="240"/>
      <c r="AI400" s="194"/>
      <c r="AJ400" s="240"/>
      <c r="AK400" s="241"/>
      <c r="AL400" s="194"/>
      <c r="AM400" s="240"/>
      <c r="AN400" s="194"/>
      <c r="AO400" s="240"/>
      <c r="AP400" s="241"/>
      <c r="AQ400" s="194"/>
      <c r="AR400" s="240"/>
      <c r="AS400" s="194"/>
      <c r="AT400" s="240"/>
      <c r="AU400" s="241"/>
      <c r="AV400" s="194"/>
      <c r="AW400" s="240"/>
      <c r="AX400" s="194"/>
      <c r="AY400" s="240"/>
      <c r="AZ400" s="241"/>
      <c r="BA400" s="194"/>
      <c r="BB400" s="240"/>
      <c r="BC400" s="194"/>
    </row>
    <row r="401" customFormat="false" ht="15.75" hidden="false" customHeight="true" outlineLevel="0" collapsed="false">
      <c r="X401" s="240"/>
      <c r="Z401" s="240"/>
      <c r="AA401" s="241"/>
      <c r="AC401" s="240"/>
      <c r="AE401" s="240"/>
      <c r="AF401" s="241"/>
      <c r="AG401" s="194"/>
      <c r="AH401" s="240"/>
      <c r="AI401" s="194"/>
      <c r="AJ401" s="240"/>
      <c r="AK401" s="241"/>
      <c r="AL401" s="194"/>
      <c r="AM401" s="240"/>
      <c r="AN401" s="194"/>
      <c r="AO401" s="240"/>
      <c r="AP401" s="241"/>
      <c r="AQ401" s="194"/>
      <c r="AR401" s="240"/>
      <c r="AS401" s="194"/>
      <c r="AT401" s="240"/>
      <c r="AU401" s="241"/>
      <c r="AV401" s="194"/>
      <c r="AW401" s="240"/>
      <c r="AX401" s="194"/>
      <c r="AY401" s="240"/>
      <c r="AZ401" s="241"/>
      <c r="BA401" s="194"/>
      <c r="BB401" s="240"/>
      <c r="BC401" s="194"/>
    </row>
    <row r="402" customFormat="false" ht="15.75" hidden="false" customHeight="true" outlineLevel="0" collapsed="false">
      <c r="X402" s="240"/>
      <c r="Z402" s="240"/>
      <c r="AA402" s="241"/>
      <c r="AC402" s="240"/>
      <c r="AE402" s="240"/>
      <c r="AF402" s="241"/>
      <c r="AG402" s="194"/>
      <c r="AH402" s="240"/>
      <c r="AI402" s="194"/>
      <c r="AJ402" s="240"/>
      <c r="AK402" s="241"/>
      <c r="AL402" s="194"/>
      <c r="AM402" s="240"/>
      <c r="AN402" s="194"/>
      <c r="AO402" s="240"/>
      <c r="AP402" s="241"/>
      <c r="AQ402" s="194"/>
      <c r="AR402" s="240"/>
      <c r="AS402" s="194"/>
      <c r="AT402" s="240"/>
      <c r="AU402" s="241"/>
      <c r="AV402" s="194"/>
      <c r="AW402" s="240"/>
      <c r="AX402" s="194"/>
      <c r="AY402" s="240"/>
      <c r="AZ402" s="241"/>
      <c r="BA402" s="194"/>
      <c r="BB402" s="240"/>
      <c r="BC402" s="194"/>
    </row>
    <row r="403" customFormat="false" ht="15.75" hidden="false" customHeight="true" outlineLevel="0" collapsed="false">
      <c r="X403" s="240"/>
      <c r="Z403" s="240"/>
      <c r="AA403" s="241"/>
      <c r="AC403" s="240"/>
      <c r="AE403" s="240"/>
      <c r="AF403" s="241"/>
      <c r="AG403" s="194"/>
      <c r="AH403" s="240"/>
      <c r="AI403" s="194"/>
      <c r="AJ403" s="240"/>
      <c r="AK403" s="241"/>
      <c r="AL403" s="194"/>
      <c r="AM403" s="240"/>
      <c r="AN403" s="194"/>
      <c r="AO403" s="240"/>
      <c r="AP403" s="241"/>
      <c r="AQ403" s="194"/>
      <c r="AR403" s="240"/>
      <c r="AS403" s="194"/>
      <c r="AT403" s="240"/>
      <c r="AU403" s="241"/>
      <c r="AV403" s="194"/>
      <c r="AW403" s="240"/>
      <c r="AX403" s="194"/>
      <c r="AY403" s="240"/>
      <c r="AZ403" s="241"/>
      <c r="BA403" s="194"/>
      <c r="BB403" s="240"/>
      <c r="BC403" s="194"/>
    </row>
    <row r="404" customFormat="false" ht="15.75" hidden="false" customHeight="true" outlineLevel="0" collapsed="false">
      <c r="X404" s="240"/>
      <c r="Z404" s="240"/>
      <c r="AA404" s="241"/>
      <c r="AC404" s="240"/>
      <c r="AE404" s="240"/>
      <c r="AF404" s="241"/>
      <c r="AG404" s="194"/>
      <c r="AH404" s="240"/>
      <c r="AI404" s="194"/>
      <c r="AJ404" s="240"/>
      <c r="AK404" s="241"/>
      <c r="AL404" s="194"/>
      <c r="AM404" s="240"/>
      <c r="AN404" s="194"/>
      <c r="AO404" s="240"/>
      <c r="AP404" s="241"/>
      <c r="AQ404" s="194"/>
      <c r="AR404" s="240"/>
      <c r="AS404" s="194"/>
      <c r="AT404" s="240"/>
      <c r="AU404" s="241"/>
      <c r="AV404" s="194"/>
      <c r="AW404" s="240"/>
      <c r="AX404" s="194"/>
      <c r="AY404" s="240"/>
      <c r="AZ404" s="241"/>
      <c r="BA404" s="194"/>
      <c r="BB404" s="240"/>
      <c r="BC404" s="194"/>
    </row>
    <row r="405" customFormat="false" ht="15.75" hidden="false" customHeight="true" outlineLevel="0" collapsed="false">
      <c r="X405" s="240"/>
      <c r="Z405" s="240"/>
      <c r="AA405" s="241"/>
      <c r="AC405" s="240"/>
      <c r="AE405" s="240"/>
      <c r="AF405" s="241"/>
      <c r="AG405" s="194"/>
      <c r="AH405" s="240"/>
      <c r="AI405" s="194"/>
      <c r="AJ405" s="240"/>
      <c r="AK405" s="241"/>
      <c r="AL405" s="194"/>
      <c r="AM405" s="240"/>
      <c r="AN405" s="194"/>
      <c r="AO405" s="240"/>
      <c r="AP405" s="241"/>
      <c r="AQ405" s="194"/>
      <c r="AR405" s="240"/>
      <c r="AS405" s="194"/>
      <c r="AT405" s="240"/>
      <c r="AU405" s="241"/>
      <c r="AV405" s="194"/>
      <c r="AW405" s="240"/>
      <c r="AX405" s="194"/>
      <c r="AY405" s="240"/>
      <c r="AZ405" s="241"/>
      <c r="BA405" s="194"/>
      <c r="BB405" s="240"/>
      <c r="BC405" s="194"/>
    </row>
    <row r="406" customFormat="false" ht="15.75" hidden="false" customHeight="true" outlineLevel="0" collapsed="false">
      <c r="X406" s="240"/>
      <c r="Z406" s="240"/>
      <c r="AA406" s="241"/>
      <c r="AC406" s="240"/>
      <c r="AE406" s="240"/>
      <c r="AF406" s="241"/>
      <c r="AG406" s="194"/>
      <c r="AH406" s="240"/>
      <c r="AI406" s="194"/>
      <c r="AJ406" s="240"/>
      <c r="AK406" s="241"/>
      <c r="AL406" s="194"/>
      <c r="AM406" s="240"/>
      <c r="AN406" s="194"/>
      <c r="AO406" s="240"/>
      <c r="AP406" s="241"/>
      <c r="AQ406" s="194"/>
      <c r="AR406" s="240"/>
      <c r="AS406" s="194"/>
      <c r="AT406" s="240"/>
      <c r="AU406" s="241"/>
      <c r="AV406" s="194"/>
      <c r="AW406" s="240"/>
      <c r="AX406" s="194"/>
      <c r="AY406" s="240"/>
      <c r="AZ406" s="241"/>
      <c r="BA406" s="194"/>
      <c r="BB406" s="240"/>
      <c r="BC406" s="194"/>
    </row>
    <row r="407" customFormat="false" ht="15.75" hidden="false" customHeight="true" outlineLevel="0" collapsed="false">
      <c r="X407" s="240"/>
      <c r="Z407" s="240"/>
      <c r="AA407" s="241"/>
      <c r="AC407" s="240"/>
      <c r="AE407" s="240"/>
      <c r="AF407" s="241"/>
      <c r="AG407" s="194"/>
      <c r="AH407" s="240"/>
      <c r="AI407" s="194"/>
      <c r="AJ407" s="240"/>
      <c r="AK407" s="241"/>
      <c r="AL407" s="194"/>
      <c r="AM407" s="240"/>
      <c r="AN407" s="194"/>
      <c r="AO407" s="240"/>
      <c r="AP407" s="241"/>
      <c r="AQ407" s="194"/>
      <c r="AR407" s="240"/>
      <c r="AS407" s="194"/>
      <c r="AT407" s="240"/>
      <c r="AU407" s="241"/>
      <c r="AV407" s="194"/>
      <c r="AW407" s="240"/>
      <c r="AX407" s="194"/>
      <c r="AY407" s="240"/>
      <c r="AZ407" s="241"/>
      <c r="BA407" s="194"/>
      <c r="BB407" s="240"/>
      <c r="BC407" s="194"/>
    </row>
    <row r="408" customFormat="false" ht="15.75" hidden="false" customHeight="true" outlineLevel="0" collapsed="false">
      <c r="X408" s="240"/>
      <c r="Z408" s="240"/>
      <c r="AA408" s="241"/>
      <c r="AC408" s="240"/>
      <c r="AE408" s="240"/>
      <c r="AF408" s="241"/>
      <c r="AG408" s="194"/>
      <c r="AH408" s="240"/>
      <c r="AI408" s="194"/>
      <c r="AJ408" s="240"/>
      <c r="AK408" s="241"/>
      <c r="AL408" s="194"/>
      <c r="AM408" s="240"/>
      <c r="AN408" s="194"/>
      <c r="AO408" s="240"/>
      <c r="AP408" s="241"/>
      <c r="AQ408" s="194"/>
      <c r="AR408" s="240"/>
      <c r="AS408" s="194"/>
      <c r="AT408" s="240"/>
      <c r="AU408" s="241"/>
      <c r="AV408" s="194"/>
      <c r="AW408" s="240"/>
      <c r="AX408" s="194"/>
      <c r="AY408" s="240"/>
      <c r="AZ408" s="241"/>
      <c r="BA408" s="194"/>
      <c r="BB408" s="240"/>
      <c r="BC408" s="194"/>
    </row>
    <row r="409" customFormat="false" ht="15.75" hidden="false" customHeight="true" outlineLevel="0" collapsed="false">
      <c r="X409" s="240"/>
      <c r="Z409" s="240"/>
      <c r="AA409" s="241"/>
      <c r="AC409" s="240"/>
      <c r="AE409" s="240"/>
      <c r="AF409" s="241"/>
      <c r="AG409" s="194"/>
      <c r="AH409" s="240"/>
      <c r="AI409" s="194"/>
      <c r="AJ409" s="240"/>
      <c r="AK409" s="241"/>
      <c r="AL409" s="194"/>
      <c r="AM409" s="240"/>
      <c r="AN409" s="194"/>
      <c r="AO409" s="240"/>
      <c r="AP409" s="241"/>
      <c r="AQ409" s="194"/>
      <c r="AR409" s="240"/>
      <c r="AS409" s="194"/>
      <c r="AT409" s="240"/>
      <c r="AU409" s="241"/>
      <c r="AV409" s="194"/>
      <c r="AW409" s="240"/>
      <c r="AX409" s="194"/>
      <c r="AY409" s="240"/>
      <c r="AZ409" s="241"/>
      <c r="BA409" s="194"/>
      <c r="BB409" s="240"/>
      <c r="BC409" s="194"/>
    </row>
    <row r="410" customFormat="false" ht="15.75" hidden="false" customHeight="true" outlineLevel="0" collapsed="false">
      <c r="X410" s="240"/>
      <c r="Z410" s="240"/>
      <c r="AA410" s="241"/>
      <c r="AC410" s="240"/>
      <c r="AE410" s="240"/>
      <c r="AF410" s="241"/>
      <c r="AG410" s="194"/>
      <c r="AH410" s="240"/>
      <c r="AI410" s="194"/>
      <c r="AJ410" s="240"/>
      <c r="AK410" s="241"/>
      <c r="AL410" s="194"/>
      <c r="AM410" s="240"/>
      <c r="AN410" s="194"/>
      <c r="AO410" s="240"/>
      <c r="AP410" s="241"/>
      <c r="AQ410" s="194"/>
      <c r="AR410" s="240"/>
      <c r="AS410" s="194"/>
      <c r="AT410" s="240"/>
      <c r="AU410" s="241"/>
      <c r="AV410" s="194"/>
      <c r="AW410" s="240"/>
      <c r="AX410" s="194"/>
      <c r="AY410" s="240"/>
      <c r="AZ410" s="241"/>
      <c r="BA410" s="194"/>
      <c r="BB410" s="240"/>
      <c r="BC410" s="194"/>
    </row>
    <row r="411" customFormat="false" ht="15.75" hidden="false" customHeight="true" outlineLevel="0" collapsed="false">
      <c r="X411" s="240"/>
      <c r="Z411" s="240"/>
      <c r="AA411" s="241"/>
      <c r="AC411" s="240"/>
      <c r="AE411" s="240"/>
      <c r="AF411" s="241"/>
      <c r="AG411" s="194"/>
      <c r="AH411" s="240"/>
      <c r="AI411" s="194"/>
      <c r="AJ411" s="240"/>
      <c r="AK411" s="241"/>
      <c r="AL411" s="194"/>
      <c r="AM411" s="240"/>
      <c r="AN411" s="194"/>
      <c r="AO411" s="240"/>
      <c r="AP411" s="241"/>
      <c r="AQ411" s="194"/>
      <c r="AR411" s="240"/>
      <c r="AS411" s="194"/>
      <c r="AT411" s="240"/>
      <c r="AU411" s="241"/>
      <c r="AV411" s="194"/>
      <c r="AW411" s="240"/>
      <c r="AX411" s="194"/>
      <c r="AY411" s="240"/>
      <c r="AZ411" s="241"/>
      <c r="BA411" s="194"/>
      <c r="BB411" s="240"/>
      <c r="BC411" s="194"/>
    </row>
    <row r="412" customFormat="false" ht="15.75" hidden="false" customHeight="true" outlineLevel="0" collapsed="false">
      <c r="X412" s="240"/>
      <c r="Z412" s="240"/>
      <c r="AA412" s="241"/>
      <c r="AC412" s="240"/>
      <c r="AE412" s="240"/>
      <c r="AF412" s="241"/>
      <c r="AG412" s="194"/>
      <c r="AH412" s="240"/>
      <c r="AI412" s="194"/>
      <c r="AJ412" s="240"/>
      <c r="AK412" s="241"/>
      <c r="AL412" s="194"/>
      <c r="AM412" s="240"/>
      <c r="AN412" s="194"/>
      <c r="AO412" s="240"/>
      <c r="AP412" s="241"/>
      <c r="AQ412" s="194"/>
      <c r="AR412" s="240"/>
      <c r="AS412" s="194"/>
      <c r="AT412" s="240"/>
      <c r="AU412" s="241"/>
      <c r="AV412" s="194"/>
      <c r="AW412" s="240"/>
      <c r="AX412" s="194"/>
      <c r="AY412" s="240"/>
      <c r="AZ412" s="241"/>
      <c r="BA412" s="194"/>
      <c r="BB412" s="240"/>
      <c r="BC412" s="194"/>
    </row>
    <row r="413" customFormat="false" ht="15.75" hidden="false" customHeight="true" outlineLevel="0" collapsed="false">
      <c r="X413" s="240"/>
      <c r="Z413" s="240"/>
      <c r="AA413" s="241"/>
      <c r="AC413" s="240"/>
      <c r="AE413" s="240"/>
      <c r="AF413" s="241"/>
      <c r="AG413" s="194"/>
      <c r="AH413" s="240"/>
      <c r="AI413" s="194"/>
      <c r="AJ413" s="240"/>
      <c r="AK413" s="241"/>
      <c r="AL413" s="194"/>
      <c r="AM413" s="240"/>
      <c r="AN413" s="194"/>
      <c r="AO413" s="240"/>
      <c r="AP413" s="241"/>
      <c r="AQ413" s="194"/>
      <c r="AR413" s="240"/>
      <c r="AS413" s="194"/>
      <c r="AT413" s="240"/>
      <c r="AU413" s="241"/>
      <c r="AV413" s="194"/>
      <c r="AW413" s="240"/>
      <c r="AX413" s="194"/>
      <c r="AY413" s="240"/>
      <c r="AZ413" s="241"/>
      <c r="BA413" s="194"/>
      <c r="BB413" s="240"/>
      <c r="BC413" s="194"/>
    </row>
    <row r="414" customFormat="false" ht="15.75" hidden="false" customHeight="true" outlineLevel="0" collapsed="false">
      <c r="X414" s="240"/>
      <c r="Z414" s="240"/>
      <c r="AA414" s="241"/>
      <c r="AC414" s="240"/>
      <c r="AE414" s="240"/>
      <c r="AF414" s="241"/>
      <c r="AG414" s="194"/>
      <c r="AH414" s="240"/>
      <c r="AI414" s="194"/>
      <c r="AJ414" s="240"/>
      <c r="AK414" s="241"/>
      <c r="AL414" s="194"/>
      <c r="AM414" s="240"/>
      <c r="AN414" s="194"/>
      <c r="AO414" s="240"/>
      <c r="AP414" s="241"/>
      <c r="AQ414" s="194"/>
      <c r="AR414" s="240"/>
      <c r="AS414" s="194"/>
      <c r="AT414" s="240"/>
      <c r="AU414" s="241"/>
      <c r="AV414" s="194"/>
      <c r="AW414" s="240"/>
      <c r="AX414" s="194"/>
      <c r="AY414" s="240"/>
      <c r="AZ414" s="241"/>
      <c r="BA414" s="194"/>
      <c r="BB414" s="240"/>
      <c r="BC414" s="194"/>
    </row>
    <row r="415" customFormat="false" ht="15.75" hidden="false" customHeight="true" outlineLevel="0" collapsed="false">
      <c r="X415" s="240"/>
      <c r="Z415" s="240"/>
      <c r="AA415" s="241"/>
      <c r="AC415" s="240"/>
      <c r="AE415" s="240"/>
      <c r="AF415" s="241"/>
      <c r="AG415" s="194"/>
      <c r="AH415" s="240"/>
      <c r="AI415" s="194"/>
      <c r="AJ415" s="240"/>
      <c r="AK415" s="241"/>
      <c r="AL415" s="194"/>
      <c r="AM415" s="240"/>
      <c r="AN415" s="194"/>
      <c r="AO415" s="240"/>
      <c r="AP415" s="241"/>
      <c r="AQ415" s="194"/>
      <c r="AR415" s="240"/>
      <c r="AS415" s="194"/>
      <c r="AT415" s="240"/>
      <c r="AU415" s="241"/>
      <c r="AV415" s="194"/>
      <c r="AW415" s="240"/>
      <c r="AX415" s="194"/>
      <c r="AY415" s="240"/>
      <c r="AZ415" s="241"/>
      <c r="BA415" s="194"/>
      <c r="BB415" s="240"/>
      <c r="BC415" s="194"/>
    </row>
    <row r="416" customFormat="false" ht="15.75" hidden="false" customHeight="true" outlineLevel="0" collapsed="false">
      <c r="X416" s="240"/>
      <c r="Z416" s="240"/>
      <c r="AA416" s="241"/>
      <c r="AC416" s="240"/>
      <c r="AE416" s="240"/>
      <c r="AF416" s="241"/>
      <c r="AG416" s="194"/>
      <c r="AH416" s="240"/>
      <c r="AI416" s="194"/>
      <c r="AJ416" s="240"/>
      <c r="AK416" s="241"/>
      <c r="AL416" s="194"/>
      <c r="AM416" s="240"/>
      <c r="AN416" s="194"/>
      <c r="AO416" s="240"/>
      <c r="AP416" s="241"/>
      <c r="AQ416" s="194"/>
      <c r="AR416" s="240"/>
      <c r="AS416" s="194"/>
      <c r="AT416" s="240"/>
      <c r="AU416" s="241"/>
      <c r="AV416" s="194"/>
      <c r="AW416" s="240"/>
      <c r="AX416" s="194"/>
      <c r="AY416" s="240"/>
      <c r="AZ416" s="241"/>
      <c r="BA416" s="194"/>
      <c r="BB416" s="240"/>
      <c r="BC416" s="194"/>
    </row>
    <row r="417" customFormat="false" ht="15.75" hidden="false" customHeight="true" outlineLevel="0" collapsed="false">
      <c r="X417" s="240"/>
      <c r="Z417" s="240"/>
      <c r="AA417" s="241"/>
      <c r="AC417" s="240"/>
      <c r="AE417" s="240"/>
      <c r="AF417" s="241"/>
      <c r="AG417" s="194"/>
      <c r="AH417" s="240"/>
      <c r="AI417" s="194"/>
      <c r="AJ417" s="240"/>
      <c r="AK417" s="241"/>
      <c r="AL417" s="194"/>
      <c r="AM417" s="240"/>
      <c r="AN417" s="194"/>
      <c r="AO417" s="240"/>
      <c r="AP417" s="241"/>
      <c r="AQ417" s="194"/>
      <c r="AR417" s="240"/>
      <c r="AS417" s="194"/>
      <c r="AT417" s="240"/>
      <c r="AU417" s="241"/>
      <c r="AV417" s="194"/>
      <c r="AW417" s="240"/>
      <c r="AX417" s="194"/>
      <c r="AY417" s="240"/>
      <c r="AZ417" s="241"/>
      <c r="BA417" s="194"/>
      <c r="BB417" s="240"/>
      <c r="BC417" s="194"/>
    </row>
    <row r="418" customFormat="false" ht="15.75" hidden="false" customHeight="true" outlineLevel="0" collapsed="false">
      <c r="X418" s="240"/>
      <c r="Z418" s="240"/>
      <c r="AA418" s="241"/>
      <c r="AC418" s="240"/>
      <c r="AE418" s="240"/>
      <c r="AF418" s="241"/>
      <c r="AG418" s="194"/>
      <c r="AH418" s="240"/>
      <c r="AI418" s="194"/>
      <c r="AJ418" s="240"/>
      <c r="AK418" s="241"/>
      <c r="AL418" s="194"/>
      <c r="AM418" s="240"/>
      <c r="AN418" s="194"/>
      <c r="AO418" s="240"/>
      <c r="AP418" s="241"/>
      <c r="AQ418" s="194"/>
      <c r="AR418" s="240"/>
      <c r="AS418" s="194"/>
      <c r="AT418" s="240"/>
      <c r="AU418" s="241"/>
      <c r="AV418" s="194"/>
      <c r="AW418" s="240"/>
      <c r="AX418" s="194"/>
      <c r="AY418" s="240"/>
      <c r="AZ418" s="241"/>
      <c r="BA418" s="194"/>
      <c r="BB418" s="240"/>
      <c r="BC418" s="194"/>
    </row>
    <row r="419" customFormat="false" ht="15.75" hidden="false" customHeight="true" outlineLevel="0" collapsed="false">
      <c r="X419" s="240"/>
      <c r="Z419" s="240"/>
      <c r="AA419" s="241"/>
      <c r="AC419" s="240"/>
      <c r="AE419" s="240"/>
      <c r="AF419" s="241"/>
      <c r="AG419" s="194"/>
      <c r="AH419" s="240"/>
      <c r="AI419" s="194"/>
      <c r="AJ419" s="240"/>
      <c r="AK419" s="241"/>
      <c r="AL419" s="194"/>
      <c r="AM419" s="240"/>
      <c r="AN419" s="194"/>
      <c r="AO419" s="240"/>
      <c r="AP419" s="241"/>
      <c r="AQ419" s="194"/>
      <c r="AR419" s="240"/>
      <c r="AS419" s="194"/>
      <c r="AT419" s="240"/>
      <c r="AU419" s="241"/>
      <c r="AV419" s="194"/>
      <c r="AW419" s="240"/>
      <c r="AX419" s="194"/>
      <c r="AY419" s="240"/>
      <c r="AZ419" s="241"/>
      <c r="BA419" s="194"/>
      <c r="BB419" s="240"/>
      <c r="BC419" s="194"/>
    </row>
    <row r="420" customFormat="false" ht="15.75" hidden="false" customHeight="true" outlineLevel="0" collapsed="false">
      <c r="X420" s="240"/>
      <c r="Z420" s="240"/>
      <c r="AA420" s="241"/>
      <c r="AC420" s="240"/>
      <c r="AE420" s="240"/>
      <c r="AF420" s="241"/>
      <c r="AG420" s="194"/>
      <c r="AH420" s="240"/>
      <c r="AI420" s="194"/>
      <c r="AJ420" s="240"/>
      <c r="AK420" s="241"/>
      <c r="AL420" s="194"/>
      <c r="AM420" s="240"/>
      <c r="AN420" s="194"/>
      <c r="AO420" s="240"/>
      <c r="AP420" s="241"/>
      <c r="AQ420" s="194"/>
      <c r="AR420" s="240"/>
      <c r="AS420" s="194"/>
      <c r="AT420" s="240"/>
      <c r="AU420" s="241"/>
      <c r="AV420" s="194"/>
      <c r="AW420" s="240"/>
      <c r="AX420" s="194"/>
      <c r="AY420" s="240"/>
      <c r="AZ420" s="241"/>
      <c r="BA420" s="194"/>
      <c r="BB420" s="240"/>
      <c r="BC420" s="194"/>
    </row>
    <row r="421" customFormat="false" ht="15.75" hidden="false" customHeight="true" outlineLevel="0" collapsed="false">
      <c r="X421" s="240"/>
      <c r="Z421" s="240"/>
      <c r="AA421" s="241"/>
      <c r="AC421" s="240"/>
      <c r="AE421" s="240"/>
      <c r="AF421" s="241"/>
      <c r="AG421" s="194"/>
      <c r="AH421" s="240"/>
      <c r="AI421" s="194"/>
      <c r="AJ421" s="240"/>
      <c r="AK421" s="241"/>
      <c r="AL421" s="194"/>
      <c r="AM421" s="240"/>
      <c r="AN421" s="194"/>
      <c r="AO421" s="240"/>
      <c r="AP421" s="241"/>
      <c r="AQ421" s="194"/>
      <c r="AR421" s="240"/>
      <c r="AS421" s="194"/>
      <c r="AT421" s="240"/>
      <c r="AU421" s="241"/>
      <c r="AV421" s="194"/>
      <c r="AW421" s="240"/>
      <c r="AX421" s="194"/>
      <c r="AY421" s="240"/>
      <c r="AZ421" s="241"/>
      <c r="BA421" s="194"/>
      <c r="BB421" s="240"/>
      <c r="BC421" s="194"/>
    </row>
    <row r="422" customFormat="false" ht="15.75" hidden="false" customHeight="true" outlineLevel="0" collapsed="false">
      <c r="X422" s="240"/>
      <c r="Z422" s="240"/>
      <c r="AA422" s="241"/>
      <c r="AC422" s="240"/>
      <c r="AE422" s="240"/>
      <c r="AF422" s="241"/>
      <c r="AG422" s="194"/>
      <c r="AH422" s="240"/>
      <c r="AI422" s="194"/>
      <c r="AJ422" s="240"/>
      <c r="AK422" s="241"/>
      <c r="AL422" s="194"/>
      <c r="AM422" s="240"/>
      <c r="AN422" s="194"/>
      <c r="AO422" s="240"/>
      <c r="AP422" s="241"/>
      <c r="AQ422" s="194"/>
      <c r="AR422" s="240"/>
      <c r="AS422" s="194"/>
      <c r="AT422" s="240"/>
      <c r="AU422" s="241"/>
      <c r="AV422" s="194"/>
      <c r="AW422" s="240"/>
      <c r="AX422" s="194"/>
      <c r="AY422" s="240"/>
      <c r="AZ422" s="241"/>
      <c r="BA422" s="194"/>
      <c r="BB422" s="240"/>
      <c r="BC422" s="194"/>
    </row>
    <row r="423" customFormat="false" ht="15.75" hidden="false" customHeight="true" outlineLevel="0" collapsed="false">
      <c r="X423" s="240"/>
      <c r="Z423" s="240"/>
      <c r="AA423" s="241"/>
      <c r="AC423" s="240"/>
      <c r="AE423" s="240"/>
      <c r="AF423" s="241"/>
      <c r="AG423" s="194"/>
      <c r="AH423" s="240"/>
      <c r="AI423" s="194"/>
      <c r="AJ423" s="240"/>
      <c r="AK423" s="241"/>
      <c r="AL423" s="194"/>
      <c r="AM423" s="240"/>
      <c r="AN423" s="194"/>
      <c r="AO423" s="240"/>
      <c r="AP423" s="241"/>
      <c r="AQ423" s="194"/>
      <c r="AR423" s="240"/>
      <c r="AS423" s="194"/>
      <c r="AT423" s="240"/>
      <c r="AU423" s="241"/>
      <c r="AV423" s="194"/>
      <c r="AW423" s="240"/>
      <c r="AX423" s="194"/>
      <c r="AY423" s="240"/>
      <c r="AZ423" s="241"/>
      <c r="BA423" s="194"/>
      <c r="BB423" s="240"/>
      <c r="BC423" s="194"/>
    </row>
    <row r="424" customFormat="false" ht="15.75" hidden="false" customHeight="true" outlineLevel="0" collapsed="false">
      <c r="X424" s="240"/>
      <c r="Z424" s="240"/>
      <c r="AA424" s="241"/>
      <c r="AC424" s="240"/>
      <c r="AE424" s="240"/>
      <c r="AF424" s="241"/>
      <c r="AG424" s="194"/>
      <c r="AH424" s="240"/>
      <c r="AI424" s="194"/>
      <c r="AJ424" s="240"/>
      <c r="AK424" s="241"/>
      <c r="AL424" s="194"/>
      <c r="AM424" s="240"/>
      <c r="AN424" s="194"/>
      <c r="AO424" s="240"/>
      <c r="AP424" s="241"/>
      <c r="AQ424" s="194"/>
      <c r="AR424" s="240"/>
      <c r="AS424" s="194"/>
      <c r="AT424" s="240"/>
      <c r="AU424" s="241"/>
      <c r="AV424" s="194"/>
      <c r="AW424" s="240"/>
      <c r="AX424" s="194"/>
      <c r="AY424" s="240"/>
      <c r="AZ424" s="241"/>
      <c r="BA424" s="194"/>
      <c r="BB424" s="240"/>
      <c r="BC424" s="194"/>
    </row>
    <row r="425" customFormat="false" ht="15.75" hidden="false" customHeight="true" outlineLevel="0" collapsed="false">
      <c r="X425" s="240"/>
      <c r="Z425" s="240"/>
      <c r="AA425" s="241"/>
      <c r="AC425" s="240"/>
      <c r="AE425" s="240"/>
      <c r="AF425" s="241"/>
      <c r="AG425" s="194"/>
      <c r="AH425" s="240"/>
      <c r="AI425" s="194"/>
      <c r="AJ425" s="240"/>
      <c r="AK425" s="241"/>
      <c r="AL425" s="194"/>
      <c r="AM425" s="240"/>
      <c r="AN425" s="194"/>
      <c r="AO425" s="240"/>
      <c r="AP425" s="241"/>
      <c r="AQ425" s="194"/>
      <c r="AR425" s="240"/>
      <c r="AS425" s="194"/>
      <c r="AT425" s="240"/>
      <c r="AU425" s="241"/>
      <c r="AV425" s="194"/>
      <c r="AW425" s="240"/>
      <c r="AX425" s="194"/>
      <c r="AY425" s="240"/>
      <c r="AZ425" s="241"/>
      <c r="BA425" s="194"/>
      <c r="BB425" s="240"/>
      <c r="BC425" s="194"/>
    </row>
    <row r="426" customFormat="false" ht="15.75" hidden="false" customHeight="true" outlineLevel="0" collapsed="false">
      <c r="X426" s="240"/>
      <c r="Z426" s="240"/>
      <c r="AA426" s="241"/>
      <c r="AC426" s="240"/>
      <c r="AE426" s="240"/>
      <c r="AF426" s="241"/>
      <c r="AG426" s="194"/>
      <c r="AH426" s="240"/>
      <c r="AI426" s="194"/>
      <c r="AJ426" s="240"/>
      <c r="AK426" s="241"/>
      <c r="AL426" s="194"/>
      <c r="AM426" s="240"/>
      <c r="AN426" s="194"/>
      <c r="AO426" s="240"/>
      <c r="AP426" s="241"/>
      <c r="AQ426" s="194"/>
      <c r="AR426" s="240"/>
      <c r="AS426" s="194"/>
      <c r="AT426" s="240"/>
      <c r="AU426" s="241"/>
      <c r="AV426" s="194"/>
      <c r="AW426" s="240"/>
      <c r="AX426" s="194"/>
      <c r="AY426" s="240"/>
      <c r="AZ426" s="241"/>
      <c r="BA426" s="194"/>
      <c r="BB426" s="240"/>
      <c r="BC426" s="194"/>
    </row>
    <row r="427" customFormat="false" ht="15.75" hidden="false" customHeight="true" outlineLevel="0" collapsed="false">
      <c r="X427" s="240"/>
      <c r="Z427" s="240"/>
      <c r="AA427" s="241"/>
      <c r="AC427" s="240"/>
      <c r="AE427" s="240"/>
      <c r="AF427" s="241"/>
      <c r="AG427" s="194"/>
      <c r="AH427" s="240"/>
      <c r="AI427" s="194"/>
      <c r="AJ427" s="240"/>
      <c r="AK427" s="241"/>
      <c r="AL427" s="194"/>
      <c r="AM427" s="240"/>
      <c r="AN427" s="194"/>
      <c r="AO427" s="240"/>
      <c r="AP427" s="241"/>
      <c r="AQ427" s="194"/>
      <c r="AR427" s="240"/>
      <c r="AS427" s="194"/>
      <c r="AT427" s="240"/>
      <c r="AU427" s="241"/>
      <c r="AV427" s="194"/>
      <c r="AW427" s="240"/>
      <c r="AX427" s="194"/>
      <c r="AY427" s="240"/>
      <c r="AZ427" s="241"/>
      <c r="BA427" s="194"/>
      <c r="BB427" s="240"/>
      <c r="BC427" s="194"/>
    </row>
    <row r="428" customFormat="false" ht="15.75" hidden="false" customHeight="true" outlineLevel="0" collapsed="false">
      <c r="X428" s="240"/>
      <c r="Z428" s="240"/>
      <c r="AA428" s="241"/>
      <c r="AC428" s="240"/>
      <c r="AE428" s="240"/>
      <c r="AF428" s="241"/>
      <c r="AG428" s="194"/>
      <c r="AH428" s="240"/>
      <c r="AI428" s="194"/>
      <c r="AJ428" s="240"/>
      <c r="AK428" s="241"/>
      <c r="AL428" s="194"/>
      <c r="AM428" s="240"/>
      <c r="AN428" s="194"/>
      <c r="AO428" s="240"/>
      <c r="AP428" s="241"/>
      <c r="AQ428" s="194"/>
      <c r="AR428" s="240"/>
      <c r="AS428" s="194"/>
      <c r="AT428" s="240"/>
      <c r="AU428" s="241"/>
      <c r="AV428" s="194"/>
      <c r="AW428" s="240"/>
      <c r="AX428" s="194"/>
      <c r="AY428" s="240"/>
      <c r="AZ428" s="241"/>
      <c r="BA428" s="194"/>
      <c r="BB428" s="240"/>
      <c r="BC428" s="194"/>
    </row>
    <row r="429" customFormat="false" ht="15.75" hidden="false" customHeight="true" outlineLevel="0" collapsed="false">
      <c r="X429" s="240"/>
      <c r="Z429" s="240"/>
      <c r="AA429" s="241"/>
      <c r="AC429" s="240"/>
      <c r="AE429" s="240"/>
      <c r="AF429" s="241"/>
      <c r="AG429" s="194"/>
      <c r="AH429" s="240"/>
      <c r="AI429" s="194"/>
      <c r="AJ429" s="240"/>
      <c r="AK429" s="241"/>
      <c r="AL429" s="194"/>
      <c r="AM429" s="240"/>
      <c r="AN429" s="194"/>
      <c r="AO429" s="240"/>
      <c r="AP429" s="241"/>
      <c r="AQ429" s="194"/>
      <c r="AR429" s="240"/>
      <c r="AS429" s="194"/>
      <c r="AT429" s="240"/>
      <c r="AU429" s="241"/>
      <c r="AV429" s="194"/>
      <c r="AW429" s="240"/>
      <c r="AX429" s="194"/>
      <c r="AY429" s="240"/>
      <c r="AZ429" s="241"/>
      <c r="BA429" s="194"/>
      <c r="BB429" s="240"/>
      <c r="BC429" s="194"/>
    </row>
    <row r="430" customFormat="false" ht="15.75" hidden="false" customHeight="true" outlineLevel="0" collapsed="false">
      <c r="X430" s="240"/>
      <c r="Z430" s="240"/>
      <c r="AA430" s="241"/>
      <c r="AC430" s="240"/>
      <c r="AE430" s="240"/>
      <c r="AF430" s="241"/>
      <c r="AG430" s="194"/>
      <c r="AH430" s="240"/>
      <c r="AI430" s="194"/>
      <c r="AJ430" s="240"/>
      <c r="AK430" s="241"/>
      <c r="AL430" s="194"/>
      <c r="AM430" s="240"/>
      <c r="AN430" s="194"/>
      <c r="AO430" s="240"/>
      <c r="AP430" s="241"/>
      <c r="AQ430" s="194"/>
      <c r="AR430" s="240"/>
      <c r="AS430" s="194"/>
      <c r="AT430" s="240"/>
      <c r="AU430" s="241"/>
      <c r="AV430" s="194"/>
      <c r="AW430" s="240"/>
      <c r="AX430" s="194"/>
      <c r="AY430" s="240"/>
      <c r="AZ430" s="241"/>
      <c r="BA430" s="194"/>
      <c r="BB430" s="240"/>
      <c r="BC430" s="194"/>
    </row>
    <row r="431" customFormat="false" ht="15.75" hidden="false" customHeight="true" outlineLevel="0" collapsed="false">
      <c r="X431" s="240"/>
      <c r="Z431" s="240"/>
      <c r="AA431" s="241"/>
      <c r="AC431" s="240"/>
      <c r="AE431" s="240"/>
      <c r="AF431" s="241"/>
      <c r="AG431" s="194"/>
      <c r="AH431" s="240"/>
      <c r="AI431" s="194"/>
      <c r="AJ431" s="240"/>
      <c r="AK431" s="241"/>
      <c r="AL431" s="194"/>
      <c r="AM431" s="240"/>
      <c r="AN431" s="194"/>
      <c r="AO431" s="240"/>
      <c r="AP431" s="241"/>
      <c r="AQ431" s="194"/>
      <c r="AR431" s="240"/>
      <c r="AS431" s="194"/>
      <c r="AT431" s="240"/>
      <c r="AU431" s="241"/>
      <c r="AV431" s="194"/>
      <c r="AW431" s="240"/>
      <c r="AX431" s="194"/>
      <c r="AY431" s="240"/>
      <c r="AZ431" s="241"/>
      <c r="BA431" s="194"/>
      <c r="BB431" s="240"/>
      <c r="BC431" s="194"/>
    </row>
    <row r="432" customFormat="false" ht="15.75" hidden="false" customHeight="true" outlineLevel="0" collapsed="false">
      <c r="X432" s="240"/>
      <c r="Z432" s="240"/>
      <c r="AA432" s="241"/>
      <c r="AC432" s="240"/>
      <c r="AE432" s="240"/>
      <c r="AF432" s="241"/>
      <c r="AG432" s="194"/>
      <c r="AH432" s="240"/>
      <c r="AI432" s="194"/>
      <c r="AJ432" s="240"/>
      <c r="AK432" s="241"/>
      <c r="AL432" s="194"/>
      <c r="AM432" s="240"/>
      <c r="AN432" s="194"/>
      <c r="AO432" s="240"/>
      <c r="AP432" s="241"/>
      <c r="AQ432" s="194"/>
      <c r="AR432" s="240"/>
      <c r="AS432" s="194"/>
      <c r="AT432" s="240"/>
      <c r="AU432" s="241"/>
      <c r="AV432" s="194"/>
      <c r="AW432" s="240"/>
      <c r="AX432" s="194"/>
      <c r="AY432" s="240"/>
      <c r="AZ432" s="241"/>
      <c r="BA432" s="194"/>
      <c r="BB432" s="240"/>
      <c r="BC432" s="194"/>
    </row>
    <row r="433" customFormat="false" ht="15.75" hidden="false" customHeight="true" outlineLevel="0" collapsed="false">
      <c r="X433" s="240"/>
      <c r="Z433" s="240"/>
      <c r="AA433" s="241"/>
      <c r="AC433" s="240"/>
      <c r="AE433" s="240"/>
      <c r="AF433" s="241"/>
      <c r="AG433" s="194"/>
      <c r="AH433" s="240"/>
      <c r="AI433" s="194"/>
      <c r="AJ433" s="240"/>
      <c r="AK433" s="241"/>
      <c r="AL433" s="194"/>
      <c r="AM433" s="240"/>
      <c r="AN433" s="194"/>
      <c r="AO433" s="240"/>
      <c r="AP433" s="241"/>
      <c r="AQ433" s="194"/>
      <c r="AR433" s="240"/>
      <c r="AS433" s="194"/>
      <c r="AT433" s="240"/>
      <c r="AU433" s="241"/>
      <c r="AV433" s="194"/>
      <c r="AW433" s="240"/>
      <c r="AX433" s="194"/>
      <c r="AY433" s="240"/>
      <c r="AZ433" s="241"/>
      <c r="BA433" s="194"/>
      <c r="BB433" s="240"/>
      <c r="BC433" s="194"/>
    </row>
    <row r="434" customFormat="false" ht="15.75" hidden="false" customHeight="true" outlineLevel="0" collapsed="false">
      <c r="X434" s="240"/>
      <c r="Z434" s="240"/>
      <c r="AA434" s="241"/>
      <c r="AC434" s="240"/>
      <c r="AE434" s="240"/>
      <c r="AF434" s="241"/>
      <c r="AG434" s="194"/>
      <c r="AH434" s="240"/>
      <c r="AI434" s="194"/>
      <c r="AJ434" s="240"/>
      <c r="AK434" s="241"/>
      <c r="AL434" s="194"/>
      <c r="AM434" s="240"/>
      <c r="AN434" s="194"/>
      <c r="AO434" s="240"/>
      <c r="AP434" s="241"/>
      <c r="AQ434" s="194"/>
      <c r="AR434" s="240"/>
      <c r="AS434" s="194"/>
      <c r="AT434" s="240"/>
      <c r="AU434" s="241"/>
      <c r="AV434" s="194"/>
      <c r="AW434" s="240"/>
      <c r="AX434" s="194"/>
      <c r="AY434" s="240"/>
      <c r="AZ434" s="241"/>
      <c r="BA434" s="194"/>
      <c r="BB434" s="240"/>
      <c r="BC434" s="194"/>
    </row>
    <row r="435" customFormat="false" ht="15.75" hidden="false" customHeight="true" outlineLevel="0" collapsed="false">
      <c r="X435" s="240"/>
      <c r="Z435" s="240"/>
      <c r="AA435" s="241"/>
      <c r="AC435" s="240"/>
      <c r="AE435" s="240"/>
      <c r="AF435" s="241"/>
      <c r="AG435" s="194"/>
      <c r="AH435" s="240"/>
      <c r="AI435" s="194"/>
      <c r="AJ435" s="240"/>
      <c r="AK435" s="241"/>
      <c r="AL435" s="194"/>
      <c r="AM435" s="240"/>
      <c r="AN435" s="194"/>
      <c r="AO435" s="240"/>
      <c r="AP435" s="241"/>
      <c r="AQ435" s="194"/>
      <c r="AR435" s="240"/>
      <c r="AS435" s="194"/>
      <c r="AT435" s="240"/>
      <c r="AU435" s="241"/>
      <c r="AV435" s="194"/>
      <c r="AW435" s="240"/>
      <c r="AX435" s="194"/>
      <c r="AY435" s="240"/>
      <c r="AZ435" s="241"/>
      <c r="BA435" s="194"/>
      <c r="BB435" s="240"/>
      <c r="BC435" s="194"/>
    </row>
    <row r="436" customFormat="false" ht="15.75" hidden="false" customHeight="true" outlineLevel="0" collapsed="false">
      <c r="X436" s="240"/>
      <c r="Z436" s="240"/>
      <c r="AA436" s="241"/>
      <c r="AC436" s="240"/>
      <c r="AE436" s="240"/>
      <c r="AF436" s="241"/>
      <c r="AG436" s="194"/>
      <c r="AH436" s="240"/>
      <c r="AI436" s="194"/>
      <c r="AJ436" s="240"/>
      <c r="AK436" s="241"/>
      <c r="AL436" s="194"/>
      <c r="AM436" s="240"/>
      <c r="AN436" s="194"/>
      <c r="AO436" s="240"/>
      <c r="AP436" s="241"/>
      <c r="AQ436" s="194"/>
      <c r="AR436" s="240"/>
      <c r="AS436" s="194"/>
      <c r="AT436" s="240"/>
      <c r="AU436" s="241"/>
      <c r="AV436" s="194"/>
      <c r="AW436" s="240"/>
      <c r="AX436" s="194"/>
      <c r="AY436" s="240"/>
      <c r="AZ436" s="241"/>
      <c r="BA436" s="194"/>
      <c r="BB436" s="240"/>
      <c r="BC436" s="194"/>
    </row>
    <row r="437" customFormat="false" ht="15.75" hidden="false" customHeight="true" outlineLevel="0" collapsed="false">
      <c r="X437" s="240"/>
      <c r="Z437" s="240"/>
      <c r="AA437" s="241"/>
      <c r="AC437" s="240"/>
      <c r="AE437" s="240"/>
      <c r="AF437" s="241"/>
      <c r="AG437" s="194"/>
      <c r="AH437" s="240"/>
      <c r="AI437" s="194"/>
      <c r="AJ437" s="240"/>
      <c r="AK437" s="241"/>
      <c r="AL437" s="194"/>
      <c r="AM437" s="240"/>
      <c r="AN437" s="194"/>
      <c r="AO437" s="240"/>
      <c r="AP437" s="241"/>
      <c r="AQ437" s="194"/>
      <c r="AR437" s="240"/>
      <c r="AS437" s="194"/>
      <c r="AT437" s="240"/>
      <c r="AU437" s="241"/>
      <c r="AV437" s="194"/>
      <c r="AW437" s="240"/>
      <c r="AX437" s="194"/>
      <c r="AY437" s="240"/>
      <c r="AZ437" s="241"/>
      <c r="BA437" s="194"/>
      <c r="BB437" s="240"/>
      <c r="BC437" s="194"/>
    </row>
    <row r="438" customFormat="false" ht="15.75" hidden="false" customHeight="true" outlineLevel="0" collapsed="false">
      <c r="X438" s="240"/>
      <c r="Z438" s="240"/>
      <c r="AA438" s="241"/>
      <c r="AC438" s="240"/>
      <c r="AE438" s="240"/>
      <c r="AF438" s="241"/>
      <c r="AG438" s="194"/>
      <c r="AH438" s="240"/>
      <c r="AI438" s="194"/>
      <c r="AJ438" s="240"/>
      <c r="AK438" s="241"/>
      <c r="AL438" s="194"/>
      <c r="AM438" s="240"/>
      <c r="AN438" s="194"/>
      <c r="AO438" s="240"/>
      <c r="AP438" s="241"/>
      <c r="AQ438" s="194"/>
      <c r="AR438" s="240"/>
      <c r="AS438" s="194"/>
      <c r="AT438" s="240"/>
      <c r="AU438" s="241"/>
      <c r="AV438" s="194"/>
      <c r="AW438" s="240"/>
      <c r="AX438" s="194"/>
      <c r="AY438" s="240"/>
      <c r="AZ438" s="241"/>
      <c r="BA438" s="194"/>
      <c r="BB438" s="240"/>
      <c r="BC438" s="194"/>
    </row>
    <row r="439" customFormat="false" ht="15.75" hidden="false" customHeight="true" outlineLevel="0" collapsed="false">
      <c r="X439" s="240"/>
      <c r="Z439" s="240"/>
      <c r="AA439" s="241"/>
      <c r="AC439" s="240"/>
      <c r="AE439" s="240"/>
      <c r="AF439" s="241"/>
      <c r="AG439" s="194"/>
      <c r="AH439" s="240"/>
      <c r="AI439" s="194"/>
      <c r="AJ439" s="240"/>
      <c r="AK439" s="241"/>
      <c r="AL439" s="194"/>
      <c r="AM439" s="240"/>
      <c r="AN439" s="194"/>
      <c r="AO439" s="240"/>
      <c r="AP439" s="241"/>
      <c r="AQ439" s="194"/>
      <c r="AR439" s="240"/>
      <c r="AS439" s="194"/>
      <c r="AT439" s="240"/>
      <c r="AU439" s="241"/>
      <c r="AV439" s="194"/>
      <c r="AW439" s="240"/>
      <c r="AX439" s="194"/>
      <c r="AY439" s="240"/>
      <c r="AZ439" s="241"/>
      <c r="BA439" s="194"/>
      <c r="BB439" s="240"/>
      <c r="BC439" s="194"/>
    </row>
    <row r="440" customFormat="false" ht="15.75" hidden="false" customHeight="true" outlineLevel="0" collapsed="false">
      <c r="X440" s="240"/>
      <c r="Z440" s="240"/>
      <c r="AA440" s="241"/>
      <c r="AC440" s="240"/>
      <c r="AE440" s="240"/>
      <c r="AF440" s="241"/>
      <c r="AG440" s="194"/>
      <c r="AH440" s="240"/>
      <c r="AI440" s="194"/>
      <c r="AJ440" s="240"/>
      <c r="AK440" s="241"/>
      <c r="AL440" s="194"/>
      <c r="AM440" s="240"/>
      <c r="AN440" s="194"/>
      <c r="AO440" s="240"/>
      <c r="AP440" s="241"/>
      <c r="AQ440" s="194"/>
      <c r="AR440" s="240"/>
      <c r="AS440" s="194"/>
      <c r="AT440" s="240"/>
      <c r="AU440" s="241"/>
      <c r="AV440" s="194"/>
      <c r="AW440" s="240"/>
      <c r="AX440" s="194"/>
      <c r="AY440" s="240"/>
      <c r="AZ440" s="241"/>
      <c r="BA440" s="194"/>
      <c r="BB440" s="240"/>
      <c r="BC440" s="194"/>
    </row>
    <row r="441" customFormat="false" ht="15.75" hidden="false" customHeight="true" outlineLevel="0" collapsed="false">
      <c r="X441" s="240"/>
      <c r="Z441" s="240"/>
      <c r="AA441" s="241"/>
      <c r="AC441" s="240"/>
      <c r="AE441" s="240"/>
      <c r="AF441" s="241"/>
      <c r="AG441" s="194"/>
      <c r="AH441" s="240"/>
      <c r="AI441" s="194"/>
      <c r="AJ441" s="240"/>
      <c r="AK441" s="241"/>
      <c r="AL441" s="194"/>
      <c r="AM441" s="240"/>
      <c r="AN441" s="194"/>
      <c r="AO441" s="240"/>
      <c r="AP441" s="241"/>
      <c r="AQ441" s="194"/>
      <c r="AR441" s="240"/>
      <c r="AS441" s="194"/>
      <c r="AT441" s="240"/>
      <c r="AU441" s="241"/>
      <c r="AV441" s="194"/>
      <c r="AW441" s="240"/>
      <c r="AX441" s="194"/>
      <c r="AY441" s="240"/>
      <c r="AZ441" s="241"/>
      <c r="BA441" s="194"/>
      <c r="BB441" s="240"/>
      <c r="BC441" s="194"/>
    </row>
    <row r="442" customFormat="false" ht="15.75" hidden="false" customHeight="true" outlineLevel="0" collapsed="false">
      <c r="X442" s="240"/>
      <c r="Z442" s="240"/>
      <c r="AA442" s="241"/>
      <c r="AC442" s="240"/>
      <c r="AE442" s="240"/>
      <c r="AF442" s="241"/>
      <c r="AG442" s="194"/>
      <c r="AH442" s="240"/>
      <c r="AI442" s="194"/>
      <c r="AJ442" s="240"/>
      <c r="AK442" s="241"/>
      <c r="AL442" s="194"/>
      <c r="AM442" s="240"/>
      <c r="AN442" s="194"/>
      <c r="AO442" s="240"/>
      <c r="AP442" s="241"/>
      <c r="AQ442" s="194"/>
      <c r="AR442" s="240"/>
      <c r="AS442" s="194"/>
      <c r="AT442" s="240"/>
      <c r="AU442" s="241"/>
      <c r="AV442" s="194"/>
      <c r="AW442" s="240"/>
      <c r="AX442" s="194"/>
      <c r="AY442" s="240"/>
      <c r="AZ442" s="241"/>
      <c r="BA442" s="194"/>
      <c r="BB442" s="240"/>
      <c r="BC442" s="194"/>
    </row>
    <row r="443" customFormat="false" ht="15.75" hidden="false" customHeight="true" outlineLevel="0" collapsed="false">
      <c r="X443" s="240"/>
      <c r="Z443" s="240"/>
      <c r="AA443" s="241"/>
      <c r="AC443" s="240"/>
      <c r="AE443" s="240"/>
      <c r="AF443" s="241"/>
      <c r="AG443" s="194"/>
      <c r="AH443" s="240"/>
      <c r="AI443" s="194"/>
      <c r="AJ443" s="240"/>
      <c r="AK443" s="241"/>
      <c r="AL443" s="194"/>
      <c r="AM443" s="240"/>
      <c r="AN443" s="194"/>
      <c r="AO443" s="240"/>
      <c r="AP443" s="241"/>
      <c r="AQ443" s="194"/>
      <c r="AR443" s="240"/>
      <c r="AS443" s="194"/>
      <c r="AT443" s="240"/>
      <c r="AU443" s="241"/>
      <c r="AV443" s="194"/>
      <c r="AW443" s="240"/>
      <c r="AX443" s="194"/>
      <c r="AY443" s="240"/>
      <c r="AZ443" s="241"/>
      <c r="BA443" s="194"/>
      <c r="BB443" s="240"/>
      <c r="BC443" s="194"/>
    </row>
    <row r="444" customFormat="false" ht="15.75" hidden="false" customHeight="true" outlineLevel="0" collapsed="false">
      <c r="X444" s="240"/>
      <c r="Z444" s="240"/>
      <c r="AA444" s="241"/>
      <c r="AC444" s="240"/>
      <c r="AE444" s="240"/>
      <c r="AF444" s="241"/>
      <c r="AG444" s="194"/>
      <c r="AH444" s="240"/>
      <c r="AI444" s="194"/>
      <c r="AJ444" s="240"/>
      <c r="AK444" s="241"/>
      <c r="AL444" s="194"/>
      <c r="AM444" s="240"/>
      <c r="AN444" s="194"/>
      <c r="AO444" s="240"/>
      <c r="AP444" s="241"/>
      <c r="AQ444" s="194"/>
      <c r="AR444" s="240"/>
      <c r="AS444" s="194"/>
      <c r="AT444" s="240"/>
      <c r="AU444" s="241"/>
      <c r="AV444" s="194"/>
      <c r="AW444" s="240"/>
      <c r="AX444" s="194"/>
      <c r="AY444" s="240"/>
      <c r="AZ444" s="241"/>
      <c r="BA444" s="194"/>
      <c r="BB444" s="240"/>
      <c r="BC444" s="194"/>
    </row>
    <row r="445" customFormat="false" ht="15.75" hidden="false" customHeight="true" outlineLevel="0" collapsed="false">
      <c r="X445" s="240"/>
      <c r="Z445" s="240"/>
      <c r="AA445" s="241"/>
      <c r="AC445" s="240"/>
      <c r="AE445" s="240"/>
      <c r="AF445" s="241"/>
      <c r="AG445" s="194"/>
      <c r="AH445" s="240"/>
      <c r="AI445" s="194"/>
      <c r="AJ445" s="240"/>
      <c r="AK445" s="241"/>
      <c r="AL445" s="194"/>
      <c r="AM445" s="240"/>
      <c r="AN445" s="194"/>
      <c r="AO445" s="240"/>
      <c r="AP445" s="241"/>
      <c r="AQ445" s="194"/>
      <c r="AR445" s="240"/>
      <c r="AS445" s="194"/>
      <c r="AT445" s="240"/>
      <c r="AU445" s="241"/>
      <c r="AV445" s="194"/>
      <c r="AW445" s="240"/>
      <c r="AX445" s="194"/>
      <c r="AY445" s="240"/>
      <c r="AZ445" s="241"/>
      <c r="BA445" s="194"/>
      <c r="BB445" s="240"/>
      <c r="BC445" s="194"/>
    </row>
    <row r="446" customFormat="false" ht="15.75" hidden="false" customHeight="true" outlineLevel="0" collapsed="false">
      <c r="X446" s="240"/>
      <c r="Z446" s="240"/>
      <c r="AA446" s="241"/>
      <c r="AC446" s="240"/>
      <c r="AE446" s="240"/>
      <c r="AF446" s="241"/>
      <c r="AG446" s="194"/>
      <c r="AH446" s="240"/>
      <c r="AI446" s="194"/>
      <c r="AJ446" s="240"/>
      <c r="AK446" s="241"/>
      <c r="AL446" s="194"/>
      <c r="AM446" s="240"/>
      <c r="AN446" s="194"/>
      <c r="AO446" s="240"/>
      <c r="AP446" s="241"/>
      <c r="AQ446" s="194"/>
      <c r="AR446" s="240"/>
      <c r="AS446" s="194"/>
      <c r="AT446" s="240"/>
      <c r="AU446" s="241"/>
      <c r="AV446" s="194"/>
      <c r="AW446" s="240"/>
      <c r="AX446" s="194"/>
      <c r="AY446" s="240"/>
      <c r="AZ446" s="241"/>
      <c r="BA446" s="194"/>
      <c r="BB446" s="240"/>
      <c r="BC446" s="194"/>
    </row>
    <row r="447" customFormat="false" ht="15.75" hidden="false" customHeight="true" outlineLevel="0" collapsed="false">
      <c r="X447" s="240"/>
      <c r="Z447" s="240"/>
      <c r="AA447" s="241"/>
      <c r="AC447" s="240"/>
      <c r="AE447" s="240"/>
      <c r="AF447" s="241"/>
      <c r="AG447" s="194"/>
      <c r="AH447" s="240"/>
      <c r="AI447" s="194"/>
      <c r="AJ447" s="240"/>
      <c r="AK447" s="241"/>
      <c r="AL447" s="194"/>
      <c r="AM447" s="240"/>
      <c r="AN447" s="194"/>
      <c r="AO447" s="240"/>
      <c r="AP447" s="241"/>
      <c r="AQ447" s="194"/>
      <c r="AR447" s="240"/>
      <c r="AS447" s="194"/>
      <c r="AT447" s="240"/>
      <c r="AU447" s="241"/>
      <c r="AV447" s="194"/>
      <c r="AW447" s="240"/>
      <c r="AX447" s="194"/>
      <c r="AY447" s="240"/>
      <c r="AZ447" s="241"/>
      <c r="BA447" s="194"/>
      <c r="BB447" s="240"/>
      <c r="BC447" s="194"/>
    </row>
    <row r="448" customFormat="false" ht="15.75" hidden="false" customHeight="true" outlineLevel="0" collapsed="false">
      <c r="X448" s="240"/>
      <c r="Z448" s="240"/>
      <c r="AA448" s="241"/>
      <c r="AC448" s="240"/>
      <c r="AE448" s="240"/>
      <c r="AF448" s="241"/>
      <c r="AG448" s="194"/>
      <c r="AH448" s="240"/>
      <c r="AI448" s="194"/>
      <c r="AJ448" s="240"/>
      <c r="AK448" s="241"/>
      <c r="AL448" s="194"/>
      <c r="AM448" s="240"/>
      <c r="AN448" s="194"/>
      <c r="AO448" s="240"/>
      <c r="AP448" s="241"/>
      <c r="AQ448" s="194"/>
      <c r="AR448" s="240"/>
      <c r="AS448" s="194"/>
      <c r="AT448" s="240"/>
      <c r="AU448" s="241"/>
      <c r="AV448" s="194"/>
      <c r="AW448" s="240"/>
      <c r="AX448" s="194"/>
      <c r="AY448" s="240"/>
      <c r="AZ448" s="241"/>
      <c r="BA448" s="194"/>
      <c r="BB448" s="240"/>
      <c r="BC448" s="194"/>
    </row>
    <row r="449" customFormat="false" ht="15.75" hidden="false" customHeight="true" outlineLevel="0" collapsed="false">
      <c r="X449" s="240"/>
      <c r="Z449" s="240"/>
      <c r="AA449" s="241"/>
      <c r="AC449" s="240"/>
      <c r="AE449" s="240"/>
      <c r="AF449" s="241"/>
      <c r="AG449" s="194"/>
      <c r="AH449" s="240"/>
      <c r="AI449" s="194"/>
      <c r="AJ449" s="240"/>
      <c r="AK449" s="241"/>
      <c r="AL449" s="194"/>
      <c r="AM449" s="240"/>
      <c r="AN449" s="194"/>
      <c r="AO449" s="240"/>
      <c r="AP449" s="241"/>
      <c r="AQ449" s="194"/>
      <c r="AR449" s="240"/>
      <c r="AS449" s="194"/>
      <c r="AT449" s="240"/>
      <c r="AU449" s="241"/>
      <c r="AV449" s="194"/>
      <c r="AW449" s="240"/>
      <c r="AX449" s="194"/>
      <c r="AY449" s="240"/>
      <c r="AZ449" s="241"/>
      <c r="BA449" s="194"/>
      <c r="BB449" s="240"/>
      <c r="BC449" s="194"/>
    </row>
    <row r="450" customFormat="false" ht="15.75" hidden="false" customHeight="true" outlineLevel="0" collapsed="false">
      <c r="X450" s="240"/>
      <c r="Z450" s="240"/>
      <c r="AA450" s="241"/>
      <c r="AC450" s="240"/>
      <c r="AE450" s="240"/>
      <c r="AF450" s="241"/>
      <c r="AG450" s="194"/>
      <c r="AH450" s="240"/>
      <c r="AI450" s="194"/>
      <c r="AJ450" s="240"/>
      <c r="AK450" s="241"/>
      <c r="AL450" s="194"/>
      <c r="AM450" s="240"/>
      <c r="AN450" s="194"/>
      <c r="AO450" s="240"/>
      <c r="AP450" s="241"/>
      <c r="AQ450" s="194"/>
      <c r="AR450" s="240"/>
      <c r="AS450" s="194"/>
      <c r="AT450" s="240"/>
      <c r="AU450" s="241"/>
      <c r="AV450" s="194"/>
      <c r="AW450" s="240"/>
      <c r="AX450" s="194"/>
      <c r="AY450" s="240"/>
      <c r="AZ450" s="241"/>
      <c r="BA450" s="194"/>
      <c r="BB450" s="240"/>
      <c r="BC450" s="194"/>
    </row>
    <row r="451" customFormat="false" ht="15.75" hidden="false" customHeight="true" outlineLevel="0" collapsed="false">
      <c r="X451" s="240"/>
      <c r="Z451" s="240"/>
      <c r="AA451" s="241"/>
      <c r="AC451" s="240"/>
      <c r="AE451" s="240"/>
      <c r="AF451" s="241"/>
      <c r="AG451" s="194"/>
      <c r="AH451" s="240"/>
      <c r="AI451" s="194"/>
      <c r="AJ451" s="240"/>
      <c r="AK451" s="241"/>
      <c r="AL451" s="194"/>
      <c r="AM451" s="240"/>
      <c r="AN451" s="194"/>
      <c r="AO451" s="240"/>
      <c r="AP451" s="241"/>
      <c r="AQ451" s="194"/>
      <c r="AR451" s="240"/>
      <c r="AS451" s="194"/>
      <c r="AT451" s="240"/>
      <c r="AU451" s="241"/>
      <c r="AV451" s="194"/>
      <c r="AW451" s="240"/>
      <c r="AX451" s="194"/>
      <c r="AY451" s="240"/>
      <c r="AZ451" s="241"/>
      <c r="BA451" s="194"/>
      <c r="BB451" s="240"/>
      <c r="BC451" s="194"/>
    </row>
    <row r="452" customFormat="false" ht="15.75" hidden="false" customHeight="true" outlineLevel="0" collapsed="false">
      <c r="X452" s="240"/>
      <c r="Z452" s="240"/>
      <c r="AA452" s="241"/>
      <c r="AC452" s="240"/>
      <c r="AE452" s="240"/>
      <c r="AF452" s="241"/>
      <c r="AG452" s="194"/>
      <c r="AH452" s="240"/>
      <c r="AI452" s="194"/>
      <c r="AJ452" s="240"/>
      <c r="AK452" s="241"/>
      <c r="AL452" s="194"/>
      <c r="AM452" s="240"/>
      <c r="AN452" s="194"/>
      <c r="AO452" s="240"/>
      <c r="AP452" s="241"/>
      <c r="AQ452" s="194"/>
      <c r="AR452" s="240"/>
      <c r="AS452" s="194"/>
      <c r="AT452" s="240"/>
      <c r="AU452" s="241"/>
      <c r="AV452" s="194"/>
      <c r="AW452" s="240"/>
      <c r="AX452" s="194"/>
      <c r="AY452" s="240"/>
      <c r="AZ452" s="241"/>
      <c r="BA452" s="194"/>
      <c r="BB452" s="240"/>
      <c r="BC452" s="194"/>
    </row>
    <row r="453" customFormat="false" ht="15.75" hidden="false" customHeight="true" outlineLevel="0" collapsed="false">
      <c r="X453" s="240"/>
      <c r="Z453" s="240"/>
      <c r="AA453" s="241"/>
      <c r="AC453" s="240"/>
      <c r="AE453" s="240"/>
      <c r="AF453" s="241"/>
      <c r="AG453" s="194"/>
      <c r="AH453" s="240"/>
      <c r="AI453" s="194"/>
      <c r="AJ453" s="240"/>
      <c r="AK453" s="241"/>
      <c r="AL453" s="194"/>
      <c r="AM453" s="240"/>
      <c r="AN453" s="194"/>
      <c r="AO453" s="240"/>
      <c r="AP453" s="241"/>
      <c r="AQ453" s="194"/>
      <c r="AR453" s="240"/>
      <c r="AS453" s="194"/>
      <c r="AT453" s="240"/>
      <c r="AU453" s="241"/>
      <c r="AV453" s="194"/>
      <c r="AW453" s="240"/>
      <c r="AX453" s="194"/>
      <c r="AY453" s="240"/>
      <c r="AZ453" s="241"/>
      <c r="BA453" s="194"/>
      <c r="BB453" s="240"/>
      <c r="BC453" s="194"/>
    </row>
    <row r="454" customFormat="false" ht="15.75" hidden="false" customHeight="true" outlineLevel="0" collapsed="false">
      <c r="X454" s="240"/>
      <c r="Z454" s="240"/>
      <c r="AA454" s="241"/>
      <c r="AC454" s="240"/>
      <c r="AE454" s="240"/>
      <c r="AF454" s="241"/>
      <c r="AG454" s="194"/>
      <c r="AH454" s="240"/>
      <c r="AI454" s="194"/>
      <c r="AJ454" s="240"/>
      <c r="AK454" s="241"/>
      <c r="AL454" s="194"/>
      <c r="AM454" s="240"/>
      <c r="AN454" s="194"/>
      <c r="AO454" s="240"/>
      <c r="AP454" s="241"/>
      <c r="AQ454" s="194"/>
      <c r="AR454" s="240"/>
      <c r="AS454" s="194"/>
      <c r="AT454" s="240"/>
      <c r="AU454" s="241"/>
      <c r="AV454" s="194"/>
      <c r="AW454" s="240"/>
      <c r="AX454" s="194"/>
      <c r="AY454" s="240"/>
      <c r="AZ454" s="241"/>
      <c r="BA454" s="194"/>
      <c r="BB454" s="240"/>
      <c r="BC454" s="194"/>
    </row>
    <row r="455" customFormat="false" ht="15.75" hidden="false" customHeight="true" outlineLevel="0" collapsed="false">
      <c r="X455" s="240"/>
      <c r="Z455" s="240"/>
      <c r="AA455" s="241"/>
      <c r="AC455" s="240"/>
      <c r="AE455" s="240"/>
      <c r="AF455" s="241"/>
      <c r="AG455" s="194"/>
      <c r="AH455" s="240"/>
      <c r="AI455" s="194"/>
      <c r="AJ455" s="240"/>
      <c r="AK455" s="241"/>
      <c r="AL455" s="194"/>
      <c r="AM455" s="240"/>
      <c r="AN455" s="194"/>
      <c r="AO455" s="240"/>
      <c r="AP455" s="241"/>
      <c r="AQ455" s="194"/>
      <c r="AR455" s="240"/>
      <c r="AS455" s="194"/>
      <c r="AT455" s="240"/>
      <c r="AU455" s="241"/>
      <c r="AV455" s="194"/>
      <c r="AW455" s="240"/>
      <c r="AX455" s="194"/>
      <c r="AY455" s="240"/>
      <c r="AZ455" s="241"/>
      <c r="BA455" s="194"/>
      <c r="BB455" s="240"/>
      <c r="BC455" s="194"/>
    </row>
    <row r="456" customFormat="false" ht="15.75" hidden="false" customHeight="true" outlineLevel="0" collapsed="false">
      <c r="X456" s="240"/>
      <c r="Z456" s="240"/>
      <c r="AA456" s="241"/>
      <c r="AC456" s="240"/>
      <c r="AE456" s="240"/>
      <c r="AF456" s="241"/>
      <c r="AG456" s="194"/>
      <c r="AH456" s="240"/>
      <c r="AI456" s="194"/>
      <c r="AJ456" s="240"/>
      <c r="AK456" s="241"/>
      <c r="AL456" s="194"/>
      <c r="AM456" s="240"/>
      <c r="AN456" s="194"/>
      <c r="AO456" s="240"/>
      <c r="AP456" s="241"/>
      <c r="AQ456" s="194"/>
      <c r="AR456" s="240"/>
      <c r="AS456" s="194"/>
      <c r="AT456" s="240"/>
      <c r="AU456" s="241"/>
      <c r="AV456" s="194"/>
      <c r="AW456" s="240"/>
      <c r="AX456" s="194"/>
      <c r="AY456" s="240"/>
      <c r="AZ456" s="241"/>
      <c r="BA456" s="194"/>
      <c r="BB456" s="240"/>
      <c r="BC456" s="194"/>
    </row>
    <row r="457" customFormat="false" ht="15.75" hidden="false" customHeight="true" outlineLevel="0" collapsed="false">
      <c r="X457" s="240"/>
      <c r="Z457" s="240"/>
      <c r="AA457" s="241"/>
      <c r="AC457" s="240"/>
      <c r="AE457" s="240"/>
      <c r="AF457" s="241"/>
      <c r="AG457" s="194"/>
      <c r="AH457" s="240"/>
      <c r="AI457" s="194"/>
      <c r="AJ457" s="240"/>
      <c r="AK457" s="241"/>
      <c r="AL457" s="194"/>
      <c r="AM457" s="240"/>
      <c r="AN457" s="194"/>
      <c r="AO457" s="240"/>
      <c r="AP457" s="241"/>
      <c r="AQ457" s="194"/>
      <c r="AR457" s="240"/>
      <c r="AS457" s="194"/>
      <c r="AT457" s="240"/>
      <c r="AU457" s="241"/>
      <c r="AV457" s="194"/>
      <c r="AW457" s="240"/>
      <c r="AX457" s="194"/>
      <c r="AY457" s="240"/>
      <c r="AZ457" s="241"/>
      <c r="BA457" s="194"/>
      <c r="BB457" s="240"/>
      <c r="BC457" s="194"/>
    </row>
    <row r="458" customFormat="false" ht="15.75" hidden="false" customHeight="true" outlineLevel="0" collapsed="false">
      <c r="X458" s="240"/>
      <c r="Z458" s="240"/>
      <c r="AA458" s="241"/>
      <c r="AC458" s="240"/>
      <c r="AE458" s="240"/>
      <c r="AF458" s="241"/>
      <c r="AG458" s="194"/>
      <c r="AH458" s="240"/>
      <c r="AI458" s="194"/>
      <c r="AJ458" s="240"/>
      <c r="AK458" s="241"/>
      <c r="AL458" s="194"/>
      <c r="AM458" s="240"/>
      <c r="AN458" s="194"/>
      <c r="AO458" s="240"/>
      <c r="AP458" s="241"/>
      <c r="AQ458" s="194"/>
      <c r="AR458" s="240"/>
      <c r="AS458" s="194"/>
      <c r="AT458" s="240"/>
      <c r="AU458" s="241"/>
      <c r="AV458" s="194"/>
      <c r="AW458" s="240"/>
      <c r="AX458" s="194"/>
      <c r="AY458" s="240"/>
      <c r="AZ458" s="241"/>
      <c r="BA458" s="194"/>
      <c r="BB458" s="240"/>
      <c r="BC458" s="194"/>
    </row>
    <row r="459" customFormat="false" ht="15.75" hidden="false" customHeight="true" outlineLevel="0" collapsed="false">
      <c r="X459" s="240"/>
      <c r="Z459" s="240"/>
      <c r="AA459" s="241"/>
      <c r="AC459" s="240"/>
      <c r="AE459" s="240"/>
      <c r="AF459" s="241"/>
      <c r="AG459" s="194"/>
      <c r="AH459" s="240"/>
      <c r="AI459" s="194"/>
      <c r="AJ459" s="240"/>
      <c r="AK459" s="241"/>
      <c r="AL459" s="194"/>
      <c r="AM459" s="240"/>
      <c r="AN459" s="194"/>
      <c r="AO459" s="240"/>
      <c r="AP459" s="241"/>
      <c r="AQ459" s="194"/>
      <c r="AR459" s="240"/>
      <c r="AS459" s="194"/>
      <c r="AT459" s="240"/>
      <c r="AU459" s="241"/>
      <c r="AV459" s="194"/>
      <c r="AW459" s="240"/>
      <c r="AX459" s="194"/>
      <c r="AY459" s="240"/>
      <c r="AZ459" s="241"/>
      <c r="BA459" s="194"/>
      <c r="BB459" s="240"/>
      <c r="BC459" s="194"/>
    </row>
    <row r="460" customFormat="false" ht="15.75" hidden="false" customHeight="true" outlineLevel="0" collapsed="false">
      <c r="X460" s="240"/>
      <c r="Z460" s="240"/>
      <c r="AA460" s="241"/>
      <c r="AC460" s="240"/>
      <c r="AE460" s="240"/>
      <c r="AF460" s="241"/>
      <c r="AG460" s="194"/>
      <c r="AH460" s="240"/>
      <c r="AI460" s="194"/>
      <c r="AJ460" s="240"/>
      <c r="AK460" s="241"/>
      <c r="AL460" s="194"/>
      <c r="AM460" s="240"/>
      <c r="AN460" s="194"/>
      <c r="AO460" s="240"/>
      <c r="AP460" s="241"/>
      <c r="AQ460" s="194"/>
      <c r="AR460" s="240"/>
      <c r="AS460" s="194"/>
      <c r="AT460" s="240"/>
      <c r="AU460" s="241"/>
      <c r="AV460" s="194"/>
      <c r="AW460" s="240"/>
      <c r="AX460" s="194"/>
      <c r="AY460" s="240"/>
      <c r="AZ460" s="241"/>
      <c r="BA460" s="194"/>
      <c r="BB460" s="240"/>
      <c r="BC460" s="194"/>
    </row>
    <row r="461" customFormat="false" ht="15.75" hidden="false" customHeight="true" outlineLevel="0" collapsed="false">
      <c r="X461" s="240"/>
      <c r="Z461" s="240"/>
      <c r="AA461" s="241"/>
      <c r="AC461" s="240"/>
      <c r="AE461" s="240"/>
      <c r="AF461" s="241"/>
      <c r="AG461" s="194"/>
      <c r="AH461" s="240"/>
      <c r="AI461" s="194"/>
      <c r="AJ461" s="240"/>
      <c r="AK461" s="241"/>
      <c r="AL461" s="194"/>
      <c r="AM461" s="240"/>
      <c r="AN461" s="194"/>
      <c r="AO461" s="240"/>
      <c r="AP461" s="241"/>
      <c r="AQ461" s="194"/>
      <c r="AR461" s="240"/>
      <c r="AS461" s="194"/>
      <c r="AT461" s="240"/>
      <c r="AU461" s="241"/>
      <c r="AV461" s="194"/>
      <c r="AW461" s="240"/>
      <c r="AX461" s="194"/>
      <c r="AY461" s="240"/>
      <c r="AZ461" s="241"/>
      <c r="BA461" s="194"/>
      <c r="BB461" s="240"/>
      <c r="BC461" s="194"/>
    </row>
    <row r="462" customFormat="false" ht="15.75" hidden="false" customHeight="true" outlineLevel="0" collapsed="false">
      <c r="X462" s="240"/>
      <c r="Z462" s="240"/>
      <c r="AA462" s="241"/>
      <c r="AC462" s="240"/>
      <c r="AE462" s="240"/>
      <c r="AF462" s="241"/>
      <c r="AG462" s="194"/>
      <c r="AH462" s="240"/>
      <c r="AI462" s="194"/>
      <c r="AJ462" s="240"/>
      <c r="AK462" s="241"/>
      <c r="AL462" s="194"/>
      <c r="AM462" s="240"/>
      <c r="AN462" s="194"/>
      <c r="AO462" s="240"/>
      <c r="AP462" s="241"/>
      <c r="AQ462" s="194"/>
      <c r="AR462" s="240"/>
      <c r="AS462" s="194"/>
      <c r="AT462" s="240"/>
      <c r="AU462" s="241"/>
      <c r="AV462" s="194"/>
      <c r="AW462" s="240"/>
      <c r="AX462" s="194"/>
      <c r="AY462" s="240"/>
      <c r="AZ462" s="241"/>
      <c r="BA462" s="194"/>
      <c r="BB462" s="240"/>
      <c r="BC462" s="194"/>
    </row>
    <row r="463" customFormat="false" ht="15.75" hidden="false" customHeight="true" outlineLevel="0" collapsed="false">
      <c r="X463" s="240"/>
      <c r="Z463" s="240"/>
      <c r="AA463" s="241"/>
      <c r="AC463" s="240"/>
      <c r="AE463" s="240"/>
      <c r="AF463" s="241"/>
      <c r="AG463" s="194"/>
      <c r="AH463" s="240"/>
      <c r="AI463" s="194"/>
      <c r="AJ463" s="240"/>
      <c r="AK463" s="241"/>
      <c r="AL463" s="194"/>
      <c r="AM463" s="240"/>
      <c r="AN463" s="194"/>
      <c r="AO463" s="240"/>
      <c r="AP463" s="241"/>
      <c r="AQ463" s="194"/>
      <c r="AR463" s="240"/>
      <c r="AS463" s="194"/>
      <c r="AT463" s="240"/>
      <c r="AU463" s="241"/>
      <c r="AV463" s="194"/>
      <c r="AW463" s="240"/>
      <c r="AX463" s="194"/>
      <c r="AY463" s="240"/>
      <c r="AZ463" s="241"/>
      <c r="BA463" s="194"/>
      <c r="BB463" s="240"/>
      <c r="BC463" s="194"/>
    </row>
    <row r="464" customFormat="false" ht="15.75" hidden="false" customHeight="true" outlineLevel="0" collapsed="false">
      <c r="X464" s="240"/>
      <c r="Z464" s="240"/>
      <c r="AA464" s="241"/>
      <c r="AC464" s="240"/>
      <c r="AE464" s="240"/>
      <c r="AF464" s="241"/>
      <c r="AG464" s="194"/>
      <c r="AH464" s="240"/>
      <c r="AI464" s="194"/>
      <c r="AJ464" s="240"/>
      <c r="AK464" s="241"/>
      <c r="AL464" s="194"/>
      <c r="AM464" s="240"/>
      <c r="AN464" s="194"/>
      <c r="AO464" s="240"/>
      <c r="AP464" s="241"/>
      <c r="AQ464" s="194"/>
      <c r="AR464" s="240"/>
      <c r="AS464" s="194"/>
      <c r="AT464" s="240"/>
      <c r="AU464" s="241"/>
      <c r="AV464" s="194"/>
      <c r="AW464" s="240"/>
      <c r="AX464" s="194"/>
      <c r="AY464" s="240"/>
      <c r="AZ464" s="241"/>
      <c r="BA464" s="194"/>
      <c r="BB464" s="240"/>
      <c r="BC464" s="194"/>
    </row>
    <row r="465" customFormat="false" ht="15.75" hidden="false" customHeight="true" outlineLevel="0" collapsed="false">
      <c r="X465" s="240"/>
      <c r="Z465" s="240"/>
      <c r="AA465" s="241"/>
      <c r="AC465" s="240"/>
      <c r="AE465" s="240"/>
      <c r="AF465" s="241"/>
      <c r="AG465" s="194"/>
      <c r="AH465" s="240"/>
      <c r="AI465" s="194"/>
      <c r="AJ465" s="240"/>
      <c r="AK465" s="241"/>
      <c r="AL465" s="194"/>
      <c r="AM465" s="240"/>
      <c r="AN465" s="194"/>
      <c r="AO465" s="240"/>
      <c r="AP465" s="241"/>
      <c r="AQ465" s="194"/>
      <c r="AR465" s="240"/>
      <c r="AS465" s="194"/>
      <c r="AT465" s="240"/>
      <c r="AU465" s="241"/>
      <c r="AV465" s="194"/>
      <c r="AW465" s="240"/>
      <c r="AX465" s="194"/>
      <c r="AY465" s="240"/>
      <c r="AZ465" s="241"/>
      <c r="BA465" s="194"/>
      <c r="BB465" s="240"/>
      <c r="BC465" s="194"/>
    </row>
    <row r="466" customFormat="false" ht="15.75" hidden="false" customHeight="true" outlineLevel="0" collapsed="false">
      <c r="X466" s="240"/>
      <c r="Z466" s="240"/>
      <c r="AA466" s="241"/>
      <c r="AC466" s="240"/>
      <c r="AE466" s="240"/>
      <c r="AF466" s="241"/>
      <c r="AG466" s="194"/>
      <c r="AH466" s="240"/>
      <c r="AI466" s="194"/>
      <c r="AJ466" s="240"/>
      <c r="AK466" s="241"/>
      <c r="AL466" s="194"/>
      <c r="AM466" s="240"/>
      <c r="AN466" s="194"/>
      <c r="AO466" s="240"/>
      <c r="AP466" s="241"/>
      <c r="AQ466" s="194"/>
      <c r="AR466" s="240"/>
      <c r="AS466" s="194"/>
      <c r="AT466" s="240"/>
      <c r="AU466" s="241"/>
      <c r="AV466" s="194"/>
      <c r="AW466" s="240"/>
      <c r="AX466" s="194"/>
      <c r="AY466" s="240"/>
      <c r="AZ466" s="241"/>
      <c r="BA466" s="194"/>
      <c r="BB466" s="240"/>
      <c r="BC466" s="194"/>
    </row>
    <row r="467" customFormat="false" ht="15.75" hidden="false" customHeight="true" outlineLevel="0" collapsed="false">
      <c r="X467" s="240"/>
      <c r="Z467" s="240"/>
      <c r="AA467" s="241"/>
      <c r="AC467" s="240"/>
      <c r="AE467" s="240"/>
      <c r="AF467" s="241"/>
      <c r="AG467" s="194"/>
      <c r="AH467" s="240"/>
      <c r="AI467" s="194"/>
      <c r="AJ467" s="240"/>
      <c r="AK467" s="241"/>
      <c r="AL467" s="194"/>
      <c r="AM467" s="240"/>
      <c r="AN467" s="194"/>
      <c r="AO467" s="240"/>
      <c r="AP467" s="241"/>
      <c r="AQ467" s="194"/>
      <c r="AR467" s="240"/>
      <c r="AS467" s="194"/>
      <c r="AT467" s="240"/>
      <c r="AU467" s="241"/>
      <c r="AV467" s="194"/>
      <c r="AW467" s="240"/>
      <c r="AX467" s="194"/>
      <c r="AY467" s="240"/>
      <c r="AZ467" s="241"/>
      <c r="BA467" s="194"/>
      <c r="BB467" s="240"/>
      <c r="BC467" s="194"/>
    </row>
    <row r="468" customFormat="false" ht="15.75" hidden="false" customHeight="true" outlineLevel="0" collapsed="false">
      <c r="X468" s="240"/>
      <c r="Z468" s="240"/>
      <c r="AA468" s="241"/>
      <c r="AC468" s="240"/>
      <c r="AE468" s="240"/>
      <c r="AF468" s="241"/>
      <c r="AG468" s="194"/>
      <c r="AH468" s="240"/>
      <c r="AI468" s="194"/>
      <c r="AJ468" s="240"/>
      <c r="AK468" s="241"/>
      <c r="AL468" s="194"/>
      <c r="AM468" s="240"/>
      <c r="AN468" s="194"/>
      <c r="AO468" s="240"/>
      <c r="AP468" s="241"/>
      <c r="AQ468" s="194"/>
      <c r="AR468" s="240"/>
      <c r="AS468" s="194"/>
      <c r="AT468" s="240"/>
      <c r="AU468" s="241"/>
      <c r="AV468" s="194"/>
      <c r="AW468" s="240"/>
      <c r="AX468" s="194"/>
      <c r="AY468" s="240"/>
      <c r="AZ468" s="241"/>
      <c r="BA468" s="194"/>
      <c r="BB468" s="240"/>
      <c r="BC468" s="194"/>
    </row>
    <row r="469" customFormat="false" ht="15.75" hidden="false" customHeight="true" outlineLevel="0" collapsed="false">
      <c r="X469" s="240"/>
      <c r="Z469" s="240"/>
      <c r="AA469" s="241"/>
      <c r="AC469" s="240"/>
      <c r="AE469" s="240"/>
      <c r="AF469" s="241"/>
      <c r="AG469" s="194"/>
      <c r="AH469" s="240"/>
      <c r="AI469" s="194"/>
      <c r="AJ469" s="240"/>
      <c r="AK469" s="241"/>
      <c r="AL469" s="194"/>
      <c r="AM469" s="240"/>
      <c r="AN469" s="194"/>
      <c r="AO469" s="240"/>
      <c r="AP469" s="241"/>
      <c r="AQ469" s="194"/>
      <c r="AR469" s="240"/>
      <c r="AS469" s="194"/>
      <c r="AT469" s="240"/>
      <c r="AU469" s="241"/>
      <c r="AV469" s="194"/>
      <c r="AW469" s="240"/>
      <c r="AX469" s="194"/>
      <c r="AY469" s="240"/>
      <c r="AZ469" s="241"/>
      <c r="BA469" s="194"/>
      <c r="BB469" s="240"/>
      <c r="BC469" s="194"/>
    </row>
    <row r="470" customFormat="false" ht="15.75" hidden="false" customHeight="true" outlineLevel="0" collapsed="false">
      <c r="X470" s="240"/>
      <c r="Z470" s="240"/>
      <c r="AA470" s="241"/>
      <c r="AC470" s="240"/>
      <c r="AE470" s="240"/>
      <c r="AF470" s="241"/>
      <c r="AG470" s="194"/>
      <c r="AH470" s="240"/>
      <c r="AI470" s="194"/>
      <c r="AJ470" s="240"/>
      <c r="AK470" s="241"/>
      <c r="AL470" s="194"/>
      <c r="AM470" s="240"/>
      <c r="AN470" s="194"/>
      <c r="AO470" s="240"/>
      <c r="AP470" s="241"/>
      <c r="AQ470" s="194"/>
      <c r="AR470" s="240"/>
      <c r="AS470" s="194"/>
      <c r="AT470" s="240"/>
      <c r="AU470" s="241"/>
      <c r="AV470" s="194"/>
      <c r="AW470" s="240"/>
      <c r="AX470" s="194"/>
      <c r="AY470" s="240"/>
      <c r="AZ470" s="241"/>
      <c r="BA470" s="194"/>
      <c r="BB470" s="240"/>
      <c r="BC470" s="194"/>
    </row>
    <row r="471" customFormat="false" ht="15.75" hidden="false" customHeight="true" outlineLevel="0" collapsed="false">
      <c r="X471" s="240"/>
      <c r="Z471" s="240"/>
      <c r="AA471" s="241"/>
      <c r="AC471" s="240"/>
      <c r="AE471" s="240"/>
      <c r="AF471" s="241"/>
      <c r="AG471" s="194"/>
      <c r="AH471" s="240"/>
      <c r="AI471" s="194"/>
      <c r="AJ471" s="240"/>
      <c r="AK471" s="241"/>
      <c r="AL471" s="194"/>
      <c r="AM471" s="240"/>
      <c r="AN471" s="194"/>
      <c r="AO471" s="240"/>
      <c r="AP471" s="241"/>
      <c r="AQ471" s="194"/>
      <c r="AR471" s="240"/>
      <c r="AS471" s="194"/>
      <c r="AT471" s="240"/>
      <c r="AU471" s="241"/>
      <c r="AV471" s="194"/>
      <c r="AW471" s="240"/>
      <c r="AX471" s="194"/>
      <c r="AY471" s="240"/>
      <c r="AZ471" s="241"/>
      <c r="BA471" s="194"/>
      <c r="BB471" s="240"/>
      <c r="BC471" s="194"/>
    </row>
    <row r="472" customFormat="false" ht="15.75" hidden="false" customHeight="true" outlineLevel="0" collapsed="false">
      <c r="X472" s="240"/>
      <c r="Z472" s="240"/>
      <c r="AA472" s="241"/>
      <c r="AC472" s="240"/>
      <c r="AE472" s="240"/>
      <c r="AF472" s="241"/>
      <c r="AG472" s="194"/>
      <c r="AH472" s="240"/>
      <c r="AI472" s="194"/>
      <c r="AJ472" s="240"/>
      <c r="AK472" s="241"/>
      <c r="AL472" s="194"/>
      <c r="AM472" s="240"/>
      <c r="AN472" s="194"/>
      <c r="AO472" s="240"/>
      <c r="AP472" s="241"/>
      <c r="AQ472" s="194"/>
      <c r="AR472" s="240"/>
      <c r="AS472" s="194"/>
      <c r="AT472" s="240"/>
      <c r="AU472" s="241"/>
      <c r="AV472" s="194"/>
      <c r="AW472" s="240"/>
      <c r="AX472" s="194"/>
      <c r="AY472" s="240"/>
      <c r="AZ472" s="241"/>
      <c r="BA472" s="194"/>
      <c r="BB472" s="240"/>
      <c r="BC472" s="194"/>
    </row>
    <row r="473" customFormat="false" ht="15.75" hidden="false" customHeight="true" outlineLevel="0" collapsed="false">
      <c r="X473" s="240"/>
      <c r="Z473" s="240"/>
      <c r="AA473" s="241"/>
      <c r="AC473" s="240"/>
      <c r="AE473" s="240"/>
      <c r="AF473" s="241"/>
      <c r="AG473" s="194"/>
      <c r="AH473" s="240"/>
      <c r="AI473" s="194"/>
      <c r="AJ473" s="240"/>
      <c r="AK473" s="241"/>
      <c r="AL473" s="194"/>
      <c r="AM473" s="240"/>
      <c r="AN473" s="194"/>
      <c r="AO473" s="240"/>
      <c r="AP473" s="241"/>
      <c r="AQ473" s="194"/>
      <c r="AR473" s="240"/>
      <c r="AS473" s="194"/>
      <c r="AT473" s="240"/>
      <c r="AU473" s="241"/>
      <c r="AV473" s="194"/>
      <c r="AW473" s="240"/>
      <c r="AX473" s="194"/>
      <c r="AY473" s="240"/>
      <c r="AZ473" s="241"/>
      <c r="BA473" s="194"/>
      <c r="BB473" s="240"/>
      <c r="BC473" s="194"/>
    </row>
    <row r="474" customFormat="false" ht="15.75" hidden="false" customHeight="true" outlineLevel="0" collapsed="false">
      <c r="X474" s="240"/>
      <c r="Z474" s="240"/>
      <c r="AA474" s="241"/>
      <c r="AC474" s="240"/>
      <c r="AE474" s="240"/>
      <c r="AF474" s="241"/>
      <c r="AG474" s="194"/>
      <c r="AH474" s="240"/>
      <c r="AI474" s="194"/>
      <c r="AJ474" s="240"/>
      <c r="AK474" s="241"/>
      <c r="AL474" s="194"/>
      <c r="AM474" s="240"/>
      <c r="AN474" s="194"/>
      <c r="AO474" s="240"/>
      <c r="AP474" s="241"/>
      <c r="AQ474" s="194"/>
      <c r="AR474" s="240"/>
      <c r="AS474" s="194"/>
      <c r="AT474" s="240"/>
      <c r="AU474" s="241"/>
      <c r="AV474" s="194"/>
      <c r="AW474" s="240"/>
      <c r="AX474" s="194"/>
      <c r="AY474" s="240"/>
      <c r="AZ474" s="241"/>
      <c r="BA474" s="194"/>
      <c r="BB474" s="240"/>
      <c r="BC474" s="194"/>
    </row>
    <row r="475" customFormat="false" ht="15.75" hidden="false" customHeight="true" outlineLevel="0" collapsed="false">
      <c r="X475" s="240"/>
      <c r="Z475" s="240"/>
      <c r="AA475" s="241"/>
      <c r="AC475" s="240"/>
      <c r="AE475" s="240"/>
      <c r="AF475" s="241"/>
      <c r="AG475" s="194"/>
      <c r="AH475" s="240"/>
      <c r="AI475" s="194"/>
      <c r="AJ475" s="240"/>
      <c r="AK475" s="241"/>
      <c r="AL475" s="194"/>
      <c r="AM475" s="240"/>
      <c r="AN475" s="194"/>
      <c r="AO475" s="240"/>
      <c r="AP475" s="241"/>
      <c r="AQ475" s="194"/>
      <c r="AR475" s="240"/>
      <c r="AS475" s="194"/>
      <c r="AT475" s="240"/>
      <c r="AU475" s="241"/>
      <c r="AV475" s="194"/>
      <c r="AW475" s="240"/>
      <c r="AX475" s="194"/>
      <c r="AY475" s="240"/>
      <c r="AZ475" s="241"/>
      <c r="BA475" s="194"/>
      <c r="BB475" s="240"/>
      <c r="BC475" s="194"/>
    </row>
    <row r="476" customFormat="false" ht="15.75" hidden="false" customHeight="true" outlineLevel="0" collapsed="false">
      <c r="X476" s="240"/>
      <c r="Z476" s="240"/>
      <c r="AA476" s="241"/>
      <c r="AC476" s="240"/>
      <c r="AE476" s="240"/>
      <c r="AF476" s="241"/>
      <c r="AG476" s="194"/>
      <c r="AH476" s="240"/>
      <c r="AI476" s="194"/>
      <c r="AJ476" s="240"/>
      <c r="AK476" s="241"/>
      <c r="AL476" s="194"/>
      <c r="AM476" s="240"/>
      <c r="AN476" s="194"/>
      <c r="AO476" s="240"/>
      <c r="AP476" s="241"/>
      <c r="AQ476" s="194"/>
      <c r="AR476" s="240"/>
      <c r="AS476" s="194"/>
      <c r="AT476" s="240"/>
      <c r="AU476" s="241"/>
      <c r="AV476" s="194"/>
      <c r="AW476" s="240"/>
      <c r="AX476" s="194"/>
      <c r="AY476" s="240"/>
      <c r="AZ476" s="241"/>
      <c r="BA476" s="194"/>
      <c r="BB476" s="240"/>
      <c r="BC476" s="194"/>
    </row>
    <row r="477" customFormat="false" ht="15.75" hidden="false" customHeight="true" outlineLevel="0" collapsed="false">
      <c r="X477" s="240"/>
      <c r="Z477" s="240"/>
      <c r="AA477" s="241"/>
      <c r="AC477" s="240"/>
      <c r="AE477" s="240"/>
      <c r="AF477" s="241"/>
      <c r="AG477" s="194"/>
      <c r="AH477" s="240"/>
      <c r="AI477" s="194"/>
      <c r="AJ477" s="240"/>
      <c r="AK477" s="241"/>
      <c r="AL477" s="194"/>
      <c r="AM477" s="240"/>
      <c r="AN477" s="194"/>
      <c r="AO477" s="240"/>
      <c r="AP477" s="241"/>
      <c r="AQ477" s="194"/>
      <c r="AR477" s="240"/>
      <c r="AS477" s="194"/>
      <c r="AT477" s="240"/>
      <c r="AU477" s="241"/>
      <c r="AV477" s="194"/>
      <c r="AW477" s="240"/>
      <c r="AX477" s="194"/>
      <c r="AY477" s="240"/>
      <c r="AZ477" s="241"/>
      <c r="BA477" s="194"/>
      <c r="BB477" s="240"/>
      <c r="BC477" s="194"/>
    </row>
    <row r="478" customFormat="false" ht="15.75" hidden="false" customHeight="true" outlineLevel="0" collapsed="false">
      <c r="X478" s="240"/>
      <c r="Z478" s="240"/>
      <c r="AA478" s="241"/>
      <c r="AC478" s="240"/>
      <c r="AE478" s="240"/>
      <c r="AF478" s="241"/>
      <c r="AG478" s="194"/>
      <c r="AH478" s="240"/>
      <c r="AI478" s="194"/>
      <c r="AJ478" s="240"/>
      <c r="AK478" s="241"/>
      <c r="AL478" s="194"/>
      <c r="AM478" s="240"/>
      <c r="AN478" s="194"/>
      <c r="AO478" s="240"/>
      <c r="AP478" s="241"/>
      <c r="AQ478" s="194"/>
      <c r="AR478" s="240"/>
      <c r="AS478" s="194"/>
      <c r="AT478" s="240"/>
      <c r="AU478" s="241"/>
      <c r="AV478" s="194"/>
      <c r="AW478" s="240"/>
      <c r="AX478" s="194"/>
      <c r="AY478" s="240"/>
      <c r="AZ478" s="241"/>
      <c r="BA478" s="194"/>
      <c r="BB478" s="240"/>
      <c r="BC478" s="194"/>
    </row>
    <row r="479" customFormat="false" ht="15.75" hidden="false" customHeight="true" outlineLevel="0" collapsed="false">
      <c r="X479" s="240"/>
      <c r="Z479" s="240"/>
      <c r="AA479" s="241"/>
      <c r="AC479" s="240"/>
      <c r="AE479" s="240"/>
      <c r="AF479" s="241"/>
      <c r="AG479" s="194"/>
      <c r="AH479" s="240"/>
      <c r="AI479" s="194"/>
      <c r="AJ479" s="240"/>
      <c r="AK479" s="241"/>
      <c r="AL479" s="194"/>
      <c r="AM479" s="240"/>
      <c r="AN479" s="194"/>
      <c r="AO479" s="240"/>
      <c r="AP479" s="241"/>
      <c r="AQ479" s="194"/>
      <c r="AR479" s="240"/>
      <c r="AS479" s="194"/>
      <c r="AT479" s="240"/>
      <c r="AU479" s="241"/>
      <c r="AV479" s="194"/>
      <c r="AW479" s="240"/>
      <c r="AX479" s="194"/>
      <c r="AY479" s="240"/>
      <c r="AZ479" s="241"/>
      <c r="BA479" s="194"/>
      <c r="BB479" s="240"/>
      <c r="BC479" s="194"/>
    </row>
    <row r="480" customFormat="false" ht="15.75" hidden="false" customHeight="true" outlineLevel="0" collapsed="false">
      <c r="X480" s="240"/>
      <c r="Z480" s="240"/>
      <c r="AA480" s="241"/>
      <c r="AC480" s="240"/>
      <c r="AE480" s="240"/>
      <c r="AF480" s="241"/>
      <c r="AG480" s="194"/>
      <c r="AH480" s="240"/>
      <c r="AI480" s="194"/>
      <c r="AJ480" s="240"/>
      <c r="AK480" s="241"/>
      <c r="AL480" s="194"/>
      <c r="AM480" s="240"/>
      <c r="AN480" s="194"/>
      <c r="AO480" s="240"/>
      <c r="AP480" s="241"/>
      <c r="AQ480" s="194"/>
      <c r="AR480" s="240"/>
      <c r="AS480" s="194"/>
      <c r="AT480" s="240"/>
      <c r="AU480" s="241"/>
      <c r="AV480" s="194"/>
      <c r="AW480" s="240"/>
      <c r="AX480" s="194"/>
      <c r="AY480" s="240"/>
      <c r="AZ480" s="241"/>
      <c r="BA480" s="194"/>
      <c r="BB480" s="240"/>
      <c r="BC480" s="194"/>
    </row>
    <row r="481" customFormat="false" ht="15.75" hidden="false" customHeight="true" outlineLevel="0" collapsed="false">
      <c r="X481" s="240"/>
      <c r="Z481" s="240"/>
      <c r="AA481" s="241"/>
      <c r="AC481" s="240"/>
      <c r="AE481" s="240"/>
      <c r="AF481" s="241"/>
      <c r="AG481" s="194"/>
      <c r="AH481" s="240"/>
      <c r="AI481" s="194"/>
      <c r="AJ481" s="240"/>
      <c r="AK481" s="241"/>
      <c r="AL481" s="194"/>
      <c r="AM481" s="240"/>
      <c r="AN481" s="194"/>
      <c r="AO481" s="240"/>
      <c r="AP481" s="241"/>
      <c r="AQ481" s="194"/>
      <c r="AR481" s="240"/>
      <c r="AS481" s="194"/>
      <c r="AT481" s="240"/>
      <c r="AU481" s="241"/>
      <c r="AV481" s="194"/>
      <c r="AW481" s="240"/>
      <c r="AX481" s="194"/>
      <c r="AY481" s="240"/>
      <c r="AZ481" s="241"/>
      <c r="BA481" s="194"/>
      <c r="BB481" s="240"/>
      <c r="BC481" s="194"/>
    </row>
    <row r="482" customFormat="false" ht="15.75" hidden="false" customHeight="true" outlineLevel="0" collapsed="false">
      <c r="X482" s="240"/>
      <c r="Z482" s="240"/>
      <c r="AA482" s="241"/>
      <c r="AC482" s="240"/>
      <c r="AE482" s="240"/>
      <c r="AF482" s="241"/>
      <c r="AG482" s="194"/>
      <c r="AH482" s="240"/>
      <c r="AI482" s="194"/>
      <c r="AJ482" s="240"/>
      <c r="AK482" s="241"/>
      <c r="AL482" s="194"/>
      <c r="AM482" s="240"/>
      <c r="AN482" s="194"/>
      <c r="AO482" s="240"/>
      <c r="AP482" s="241"/>
      <c r="AQ482" s="194"/>
      <c r="AR482" s="240"/>
      <c r="AS482" s="194"/>
      <c r="AT482" s="240"/>
      <c r="AU482" s="241"/>
      <c r="AV482" s="194"/>
      <c r="AW482" s="240"/>
      <c r="AX482" s="194"/>
      <c r="AY482" s="240"/>
      <c r="AZ482" s="241"/>
      <c r="BA482" s="194"/>
      <c r="BB482" s="240"/>
      <c r="BC482" s="194"/>
    </row>
    <row r="483" customFormat="false" ht="15.75" hidden="false" customHeight="true" outlineLevel="0" collapsed="false">
      <c r="X483" s="240"/>
      <c r="Z483" s="240"/>
      <c r="AA483" s="241"/>
      <c r="AC483" s="240"/>
      <c r="AE483" s="240"/>
      <c r="AF483" s="241"/>
      <c r="AG483" s="194"/>
      <c r="AH483" s="240"/>
      <c r="AI483" s="194"/>
      <c r="AJ483" s="240"/>
      <c r="AK483" s="241"/>
      <c r="AL483" s="194"/>
      <c r="AM483" s="240"/>
      <c r="AN483" s="194"/>
      <c r="AO483" s="240"/>
      <c r="AP483" s="241"/>
      <c r="AQ483" s="194"/>
      <c r="AR483" s="240"/>
      <c r="AS483" s="194"/>
      <c r="AT483" s="240"/>
      <c r="AU483" s="241"/>
      <c r="AV483" s="194"/>
      <c r="AW483" s="240"/>
      <c r="AX483" s="194"/>
      <c r="AY483" s="240"/>
      <c r="AZ483" s="241"/>
      <c r="BA483" s="194"/>
      <c r="BB483" s="240"/>
      <c r="BC483" s="194"/>
    </row>
    <row r="484" customFormat="false" ht="15.75" hidden="false" customHeight="true" outlineLevel="0" collapsed="false">
      <c r="X484" s="240"/>
      <c r="Z484" s="240"/>
      <c r="AA484" s="241"/>
      <c r="AC484" s="240"/>
      <c r="AE484" s="240"/>
      <c r="AF484" s="241"/>
      <c r="AG484" s="194"/>
      <c r="AH484" s="240"/>
      <c r="AI484" s="194"/>
      <c r="AJ484" s="240"/>
      <c r="AK484" s="241"/>
      <c r="AL484" s="194"/>
      <c r="AM484" s="240"/>
      <c r="AN484" s="194"/>
      <c r="AO484" s="240"/>
      <c r="AP484" s="241"/>
      <c r="AQ484" s="194"/>
      <c r="AR484" s="240"/>
      <c r="AS484" s="194"/>
      <c r="AT484" s="240"/>
      <c r="AU484" s="241"/>
      <c r="AV484" s="194"/>
      <c r="AW484" s="240"/>
      <c r="AX484" s="194"/>
      <c r="AY484" s="240"/>
      <c r="AZ484" s="241"/>
      <c r="BA484" s="194"/>
      <c r="BB484" s="240"/>
      <c r="BC484" s="194"/>
    </row>
    <row r="485" customFormat="false" ht="15.75" hidden="false" customHeight="true" outlineLevel="0" collapsed="false">
      <c r="X485" s="240"/>
      <c r="Z485" s="240"/>
      <c r="AA485" s="241"/>
      <c r="AC485" s="240"/>
      <c r="AE485" s="240"/>
      <c r="AF485" s="241"/>
      <c r="AG485" s="194"/>
      <c r="AH485" s="240"/>
      <c r="AI485" s="194"/>
      <c r="AJ485" s="240"/>
      <c r="AK485" s="241"/>
      <c r="AL485" s="194"/>
      <c r="AM485" s="240"/>
      <c r="AN485" s="194"/>
      <c r="AO485" s="240"/>
      <c r="AP485" s="241"/>
      <c r="AQ485" s="194"/>
      <c r="AR485" s="240"/>
      <c r="AS485" s="194"/>
      <c r="AT485" s="240"/>
      <c r="AU485" s="241"/>
      <c r="AV485" s="194"/>
      <c r="AW485" s="240"/>
      <c r="AX485" s="194"/>
      <c r="AY485" s="240"/>
      <c r="AZ485" s="241"/>
      <c r="BA485" s="194"/>
      <c r="BB485" s="240"/>
      <c r="BC485" s="194"/>
    </row>
    <row r="486" customFormat="false" ht="15.75" hidden="false" customHeight="true" outlineLevel="0" collapsed="false">
      <c r="X486" s="240"/>
      <c r="Z486" s="240"/>
      <c r="AA486" s="241"/>
      <c r="AC486" s="240"/>
      <c r="AE486" s="240"/>
      <c r="AF486" s="241"/>
      <c r="AG486" s="194"/>
      <c r="AH486" s="240"/>
      <c r="AI486" s="194"/>
      <c r="AJ486" s="240"/>
      <c r="AK486" s="241"/>
      <c r="AL486" s="194"/>
      <c r="AM486" s="240"/>
      <c r="AN486" s="194"/>
      <c r="AO486" s="240"/>
      <c r="AP486" s="241"/>
      <c r="AQ486" s="194"/>
      <c r="AR486" s="240"/>
      <c r="AS486" s="194"/>
      <c r="AT486" s="240"/>
      <c r="AU486" s="241"/>
      <c r="AV486" s="194"/>
      <c r="AW486" s="240"/>
      <c r="AX486" s="194"/>
      <c r="AY486" s="240"/>
      <c r="AZ486" s="241"/>
      <c r="BA486" s="194"/>
      <c r="BB486" s="240"/>
      <c r="BC486" s="194"/>
    </row>
    <row r="487" customFormat="false" ht="15.75" hidden="false" customHeight="true" outlineLevel="0" collapsed="false">
      <c r="X487" s="240"/>
      <c r="Z487" s="240"/>
      <c r="AA487" s="241"/>
      <c r="AC487" s="240"/>
      <c r="AE487" s="240"/>
      <c r="AF487" s="241"/>
      <c r="AG487" s="194"/>
      <c r="AH487" s="240"/>
      <c r="AI487" s="194"/>
      <c r="AJ487" s="240"/>
      <c r="AK487" s="241"/>
      <c r="AL487" s="194"/>
      <c r="AM487" s="240"/>
      <c r="AN487" s="194"/>
      <c r="AO487" s="240"/>
      <c r="AP487" s="241"/>
      <c r="AQ487" s="194"/>
      <c r="AR487" s="240"/>
      <c r="AS487" s="194"/>
      <c r="AT487" s="240"/>
      <c r="AU487" s="241"/>
      <c r="AV487" s="194"/>
      <c r="AW487" s="240"/>
      <c r="AX487" s="194"/>
      <c r="AY487" s="240"/>
      <c r="AZ487" s="241"/>
      <c r="BA487" s="194"/>
      <c r="BB487" s="240"/>
      <c r="BC487" s="194"/>
    </row>
    <row r="488" customFormat="false" ht="15.75" hidden="false" customHeight="true" outlineLevel="0" collapsed="false">
      <c r="X488" s="240"/>
      <c r="Z488" s="240"/>
      <c r="AA488" s="241"/>
      <c r="AC488" s="240"/>
      <c r="AE488" s="240"/>
      <c r="AF488" s="241"/>
      <c r="AG488" s="194"/>
      <c r="AH488" s="240"/>
      <c r="AI488" s="194"/>
      <c r="AJ488" s="240"/>
      <c r="AK488" s="241"/>
      <c r="AL488" s="194"/>
      <c r="AM488" s="240"/>
      <c r="AN488" s="194"/>
      <c r="AO488" s="240"/>
      <c r="AP488" s="241"/>
      <c r="AQ488" s="194"/>
      <c r="AR488" s="240"/>
      <c r="AS488" s="194"/>
      <c r="AT488" s="240"/>
      <c r="AU488" s="241"/>
      <c r="AV488" s="194"/>
      <c r="AW488" s="240"/>
      <c r="AX488" s="194"/>
      <c r="AY488" s="240"/>
      <c r="AZ488" s="241"/>
      <c r="BA488" s="194"/>
      <c r="BB488" s="240"/>
      <c r="BC488" s="194"/>
    </row>
    <row r="489" customFormat="false" ht="15.75" hidden="false" customHeight="true" outlineLevel="0" collapsed="false">
      <c r="X489" s="240"/>
      <c r="Z489" s="240"/>
      <c r="AA489" s="241"/>
      <c r="AC489" s="240"/>
      <c r="AE489" s="240"/>
      <c r="AF489" s="241"/>
      <c r="AG489" s="194"/>
      <c r="AH489" s="240"/>
      <c r="AI489" s="194"/>
      <c r="AJ489" s="240"/>
      <c r="AK489" s="241"/>
      <c r="AL489" s="194"/>
      <c r="AM489" s="240"/>
      <c r="AN489" s="194"/>
      <c r="AO489" s="240"/>
      <c r="AP489" s="241"/>
      <c r="AQ489" s="194"/>
      <c r="AR489" s="240"/>
      <c r="AS489" s="194"/>
      <c r="AT489" s="240"/>
      <c r="AU489" s="241"/>
      <c r="AV489" s="194"/>
      <c r="AW489" s="240"/>
      <c r="AX489" s="194"/>
      <c r="AY489" s="240"/>
      <c r="AZ489" s="241"/>
      <c r="BA489" s="194"/>
      <c r="BB489" s="240"/>
      <c r="BC489" s="194"/>
    </row>
    <row r="490" customFormat="false" ht="15.75" hidden="false" customHeight="true" outlineLevel="0" collapsed="false">
      <c r="X490" s="240"/>
      <c r="Z490" s="240"/>
      <c r="AA490" s="241"/>
      <c r="AC490" s="240"/>
      <c r="AE490" s="240"/>
      <c r="AF490" s="241"/>
      <c r="AG490" s="194"/>
      <c r="AH490" s="240"/>
      <c r="AI490" s="194"/>
      <c r="AJ490" s="240"/>
      <c r="AK490" s="241"/>
      <c r="AL490" s="194"/>
      <c r="AM490" s="240"/>
      <c r="AN490" s="194"/>
      <c r="AO490" s="240"/>
      <c r="AP490" s="241"/>
      <c r="AQ490" s="194"/>
      <c r="AR490" s="240"/>
      <c r="AS490" s="194"/>
      <c r="AT490" s="240"/>
      <c r="AU490" s="241"/>
      <c r="AV490" s="194"/>
      <c r="AW490" s="240"/>
      <c r="AX490" s="194"/>
      <c r="AY490" s="240"/>
      <c r="AZ490" s="241"/>
      <c r="BA490" s="194"/>
      <c r="BB490" s="240"/>
      <c r="BC490" s="194"/>
    </row>
    <row r="491" customFormat="false" ht="15.75" hidden="false" customHeight="true" outlineLevel="0" collapsed="false">
      <c r="X491" s="240"/>
      <c r="Z491" s="240"/>
      <c r="AA491" s="241"/>
      <c r="AC491" s="240"/>
      <c r="AE491" s="240"/>
      <c r="AF491" s="241"/>
      <c r="AG491" s="194"/>
      <c r="AH491" s="240"/>
      <c r="AI491" s="194"/>
      <c r="AJ491" s="240"/>
      <c r="AK491" s="241"/>
      <c r="AL491" s="194"/>
      <c r="AM491" s="240"/>
      <c r="AN491" s="194"/>
      <c r="AO491" s="240"/>
      <c r="AP491" s="241"/>
      <c r="AQ491" s="194"/>
      <c r="AR491" s="240"/>
      <c r="AS491" s="194"/>
      <c r="AT491" s="240"/>
      <c r="AU491" s="241"/>
      <c r="AV491" s="194"/>
      <c r="AW491" s="240"/>
      <c r="AX491" s="194"/>
      <c r="AY491" s="240"/>
      <c r="AZ491" s="241"/>
      <c r="BA491" s="194"/>
      <c r="BB491" s="240"/>
      <c r="BC491" s="194"/>
    </row>
    <row r="492" customFormat="false" ht="15.75" hidden="false" customHeight="true" outlineLevel="0" collapsed="false">
      <c r="X492" s="240"/>
      <c r="Z492" s="240"/>
      <c r="AA492" s="241"/>
      <c r="AC492" s="240"/>
      <c r="AE492" s="240"/>
      <c r="AF492" s="241"/>
      <c r="AG492" s="194"/>
      <c r="AH492" s="240"/>
      <c r="AI492" s="194"/>
      <c r="AJ492" s="240"/>
      <c r="AK492" s="241"/>
      <c r="AL492" s="194"/>
      <c r="AM492" s="240"/>
      <c r="AN492" s="194"/>
      <c r="AO492" s="240"/>
      <c r="AP492" s="241"/>
      <c r="AQ492" s="194"/>
      <c r="AR492" s="240"/>
      <c r="AS492" s="194"/>
      <c r="AT492" s="240"/>
      <c r="AU492" s="241"/>
      <c r="AV492" s="194"/>
      <c r="AW492" s="240"/>
      <c r="AX492" s="194"/>
      <c r="AY492" s="240"/>
      <c r="AZ492" s="241"/>
      <c r="BA492" s="194"/>
      <c r="BB492" s="240"/>
      <c r="BC492" s="194"/>
    </row>
    <row r="493" customFormat="false" ht="15.75" hidden="false" customHeight="true" outlineLevel="0" collapsed="false">
      <c r="X493" s="240"/>
      <c r="Z493" s="240"/>
      <c r="AA493" s="241"/>
      <c r="AC493" s="240"/>
      <c r="AE493" s="240"/>
      <c r="AF493" s="241"/>
      <c r="AG493" s="194"/>
      <c r="AH493" s="240"/>
      <c r="AI493" s="194"/>
      <c r="AJ493" s="240"/>
      <c r="AK493" s="241"/>
      <c r="AL493" s="194"/>
      <c r="AM493" s="240"/>
      <c r="AN493" s="194"/>
      <c r="AO493" s="240"/>
      <c r="AP493" s="241"/>
      <c r="AQ493" s="194"/>
      <c r="AR493" s="240"/>
      <c r="AS493" s="194"/>
      <c r="AT493" s="240"/>
      <c r="AU493" s="241"/>
      <c r="AV493" s="194"/>
      <c r="AW493" s="240"/>
      <c r="AX493" s="194"/>
      <c r="AY493" s="240"/>
      <c r="AZ493" s="241"/>
      <c r="BA493" s="194"/>
      <c r="BB493" s="240"/>
      <c r="BC493" s="194"/>
    </row>
    <row r="494" customFormat="false" ht="15.75" hidden="false" customHeight="true" outlineLevel="0" collapsed="false">
      <c r="X494" s="240"/>
      <c r="Z494" s="240"/>
      <c r="AA494" s="241"/>
      <c r="AC494" s="240"/>
      <c r="AE494" s="240"/>
      <c r="AF494" s="241"/>
      <c r="AG494" s="194"/>
      <c r="AH494" s="240"/>
      <c r="AI494" s="194"/>
      <c r="AJ494" s="240"/>
      <c r="AK494" s="241"/>
      <c r="AL494" s="194"/>
      <c r="AM494" s="240"/>
      <c r="AN494" s="194"/>
      <c r="AO494" s="240"/>
      <c r="AP494" s="241"/>
      <c r="AQ494" s="194"/>
      <c r="AR494" s="240"/>
      <c r="AS494" s="194"/>
      <c r="AT494" s="240"/>
      <c r="AU494" s="241"/>
      <c r="AV494" s="194"/>
      <c r="AW494" s="240"/>
      <c r="AX494" s="194"/>
      <c r="AY494" s="240"/>
      <c r="AZ494" s="241"/>
      <c r="BA494" s="194"/>
      <c r="BB494" s="240"/>
      <c r="BC494" s="194"/>
    </row>
    <row r="495" customFormat="false" ht="15.75" hidden="false" customHeight="true" outlineLevel="0" collapsed="false">
      <c r="X495" s="240"/>
      <c r="Z495" s="240"/>
      <c r="AA495" s="241"/>
      <c r="AC495" s="240"/>
      <c r="AE495" s="240"/>
      <c r="AF495" s="241"/>
      <c r="AG495" s="194"/>
      <c r="AH495" s="240"/>
      <c r="AI495" s="194"/>
      <c r="AJ495" s="240"/>
      <c r="AK495" s="241"/>
      <c r="AL495" s="194"/>
      <c r="AM495" s="240"/>
      <c r="AN495" s="194"/>
      <c r="AO495" s="240"/>
      <c r="AP495" s="241"/>
      <c r="AQ495" s="194"/>
      <c r="AR495" s="240"/>
      <c r="AS495" s="194"/>
      <c r="AT495" s="240"/>
      <c r="AU495" s="241"/>
      <c r="AV495" s="194"/>
      <c r="AW495" s="240"/>
      <c r="AX495" s="194"/>
      <c r="AY495" s="240"/>
      <c r="AZ495" s="241"/>
      <c r="BA495" s="194"/>
      <c r="BB495" s="240"/>
      <c r="BC495" s="194"/>
    </row>
    <row r="496" customFormat="false" ht="15.75" hidden="false" customHeight="true" outlineLevel="0" collapsed="false">
      <c r="X496" s="240"/>
      <c r="Z496" s="240"/>
      <c r="AA496" s="241"/>
      <c r="AC496" s="240"/>
      <c r="AE496" s="240"/>
      <c r="AF496" s="241"/>
      <c r="AG496" s="194"/>
      <c r="AH496" s="240"/>
      <c r="AI496" s="194"/>
      <c r="AJ496" s="240"/>
      <c r="AK496" s="241"/>
      <c r="AL496" s="194"/>
      <c r="AM496" s="240"/>
      <c r="AN496" s="194"/>
      <c r="AO496" s="240"/>
      <c r="AP496" s="241"/>
      <c r="AQ496" s="194"/>
      <c r="AR496" s="240"/>
      <c r="AS496" s="194"/>
      <c r="AT496" s="240"/>
      <c r="AU496" s="241"/>
      <c r="AV496" s="194"/>
      <c r="AW496" s="240"/>
      <c r="AX496" s="194"/>
      <c r="AY496" s="240"/>
      <c r="AZ496" s="241"/>
      <c r="BA496" s="194"/>
      <c r="BB496" s="240"/>
      <c r="BC496" s="194"/>
    </row>
    <row r="497" customFormat="false" ht="15.75" hidden="false" customHeight="true" outlineLevel="0" collapsed="false">
      <c r="X497" s="240"/>
      <c r="Z497" s="240"/>
      <c r="AA497" s="241"/>
      <c r="AC497" s="240"/>
      <c r="AE497" s="240"/>
      <c r="AF497" s="241"/>
      <c r="AG497" s="194"/>
      <c r="AH497" s="240"/>
      <c r="AI497" s="194"/>
      <c r="AJ497" s="240"/>
      <c r="AK497" s="241"/>
      <c r="AL497" s="194"/>
      <c r="AM497" s="240"/>
      <c r="AN497" s="194"/>
      <c r="AO497" s="240"/>
      <c r="AP497" s="241"/>
      <c r="AQ497" s="194"/>
      <c r="AR497" s="240"/>
      <c r="AS497" s="194"/>
      <c r="AT497" s="240"/>
      <c r="AU497" s="241"/>
      <c r="AV497" s="194"/>
      <c r="AW497" s="240"/>
      <c r="AX497" s="194"/>
      <c r="AY497" s="240"/>
      <c r="AZ497" s="241"/>
      <c r="BA497" s="194"/>
      <c r="BB497" s="240"/>
      <c r="BC497" s="194"/>
    </row>
    <row r="498" customFormat="false" ht="15.75" hidden="false" customHeight="true" outlineLevel="0" collapsed="false">
      <c r="X498" s="240"/>
      <c r="Z498" s="240"/>
      <c r="AA498" s="241"/>
      <c r="AC498" s="240"/>
      <c r="AE498" s="240"/>
      <c r="AF498" s="241"/>
      <c r="AG498" s="194"/>
      <c r="AH498" s="240"/>
      <c r="AI498" s="194"/>
      <c r="AJ498" s="240"/>
      <c r="AK498" s="241"/>
      <c r="AL498" s="194"/>
      <c r="AM498" s="240"/>
      <c r="AN498" s="194"/>
      <c r="AO498" s="240"/>
      <c r="AP498" s="241"/>
      <c r="AQ498" s="194"/>
      <c r="AR498" s="240"/>
      <c r="AS498" s="194"/>
      <c r="AT498" s="240"/>
      <c r="AU498" s="241"/>
      <c r="AV498" s="194"/>
      <c r="AW498" s="240"/>
      <c r="AX498" s="194"/>
      <c r="AY498" s="240"/>
      <c r="AZ498" s="241"/>
      <c r="BA498" s="194"/>
      <c r="BB498" s="240"/>
      <c r="BC498" s="194"/>
    </row>
    <row r="499" customFormat="false" ht="15.75" hidden="false" customHeight="true" outlineLevel="0" collapsed="false">
      <c r="X499" s="240"/>
      <c r="Z499" s="240"/>
      <c r="AA499" s="241"/>
      <c r="AC499" s="240"/>
      <c r="AE499" s="240"/>
      <c r="AF499" s="241"/>
      <c r="AG499" s="194"/>
      <c r="AH499" s="240"/>
      <c r="AI499" s="194"/>
      <c r="AJ499" s="240"/>
      <c r="AK499" s="241"/>
      <c r="AL499" s="194"/>
      <c r="AM499" s="240"/>
      <c r="AN499" s="194"/>
      <c r="AO499" s="240"/>
      <c r="AP499" s="241"/>
      <c r="AQ499" s="194"/>
      <c r="AR499" s="240"/>
      <c r="AS499" s="194"/>
      <c r="AT499" s="240"/>
      <c r="AU499" s="241"/>
      <c r="AV499" s="194"/>
      <c r="AW499" s="240"/>
      <c r="AX499" s="194"/>
      <c r="AY499" s="240"/>
      <c r="AZ499" s="241"/>
      <c r="BA499" s="194"/>
      <c r="BB499" s="240"/>
      <c r="BC499" s="194"/>
    </row>
    <row r="500" customFormat="false" ht="15.75" hidden="false" customHeight="true" outlineLevel="0" collapsed="false">
      <c r="X500" s="240"/>
      <c r="Z500" s="240"/>
      <c r="AA500" s="241"/>
      <c r="AC500" s="240"/>
      <c r="AE500" s="240"/>
      <c r="AF500" s="241"/>
      <c r="AG500" s="194"/>
      <c r="AH500" s="240"/>
      <c r="AI500" s="194"/>
      <c r="AJ500" s="240"/>
      <c r="AK500" s="241"/>
      <c r="AL500" s="194"/>
      <c r="AM500" s="240"/>
      <c r="AN500" s="194"/>
      <c r="AO500" s="240"/>
      <c r="AP500" s="241"/>
      <c r="AQ500" s="194"/>
      <c r="AR500" s="240"/>
      <c r="AS500" s="194"/>
      <c r="AT500" s="240"/>
      <c r="AU500" s="241"/>
      <c r="AV500" s="194"/>
      <c r="AW500" s="240"/>
      <c r="AX500" s="194"/>
      <c r="AY500" s="240"/>
      <c r="AZ500" s="241"/>
      <c r="BA500" s="194"/>
      <c r="BB500" s="240"/>
      <c r="BC500" s="194"/>
    </row>
    <row r="501" customFormat="false" ht="15.75" hidden="false" customHeight="true" outlineLevel="0" collapsed="false">
      <c r="X501" s="240"/>
      <c r="Z501" s="240"/>
      <c r="AA501" s="241"/>
      <c r="AC501" s="240"/>
      <c r="AE501" s="240"/>
      <c r="AF501" s="241"/>
      <c r="AG501" s="194"/>
      <c r="AH501" s="240"/>
      <c r="AI501" s="194"/>
      <c r="AJ501" s="240"/>
      <c r="AK501" s="241"/>
      <c r="AL501" s="194"/>
      <c r="AM501" s="240"/>
      <c r="AN501" s="194"/>
      <c r="AO501" s="240"/>
      <c r="AP501" s="241"/>
      <c r="AQ501" s="194"/>
      <c r="AR501" s="240"/>
      <c r="AS501" s="194"/>
      <c r="AT501" s="240"/>
      <c r="AU501" s="241"/>
      <c r="AV501" s="194"/>
      <c r="AW501" s="240"/>
      <c r="AX501" s="194"/>
      <c r="AY501" s="240"/>
      <c r="AZ501" s="241"/>
      <c r="BA501" s="194"/>
      <c r="BB501" s="240"/>
      <c r="BC501" s="194"/>
    </row>
    <row r="502" customFormat="false" ht="15.75" hidden="false" customHeight="true" outlineLevel="0" collapsed="false">
      <c r="X502" s="240"/>
      <c r="Z502" s="240"/>
      <c r="AA502" s="241"/>
      <c r="AC502" s="240"/>
      <c r="AE502" s="240"/>
      <c r="AF502" s="241"/>
      <c r="AG502" s="194"/>
      <c r="AH502" s="240"/>
      <c r="AI502" s="194"/>
      <c r="AJ502" s="240"/>
      <c r="AK502" s="241"/>
      <c r="AL502" s="194"/>
      <c r="AM502" s="240"/>
      <c r="AN502" s="194"/>
      <c r="AO502" s="240"/>
      <c r="AP502" s="241"/>
      <c r="AQ502" s="194"/>
      <c r="AR502" s="240"/>
      <c r="AS502" s="194"/>
      <c r="AT502" s="240"/>
      <c r="AU502" s="241"/>
      <c r="AV502" s="194"/>
      <c r="AW502" s="240"/>
      <c r="AX502" s="194"/>
      <c r="AY502" s="240"/>
      <c r="AZ502" s="241"/>
      <c r="BA502" s="194"/>
      <c r="BB502" s="240"/>
      <c r="BC502" s="194"/>
    </row>
    <row r="503" customFormat="false" ht="15.75" hidden="false" customHeight="true" outlineLevel="0" collapsed="false">
      <c r="X503" s="240"/>
      <c r="Z503" s="240"/>
      <c r="AA503" s="241"/>
      <c r="AC503" s="240"/>
      <c r="AE503" s="240"/>
      <c r="AF503" s="241"/>
      <c r="AG503" s="194"/>
      <c r="AH503" s="240"/>
      <c r="AI503" s="194"/>
      <c r="AJ503" s="240"/>
      <c r="AK503" s="241"/>
      <c r="AL503" s="194"/>
      <c r="AM503" s="240"/>
      <c r="AN503" s="194"/>
      <c r="AO503" s="240"/>
      <c r="AP503" s="241"/>
      <c r="AQ503" s="194"/>
      <c r="AR503" s="240"/>
      <c r="AS503" s="194"/>
      <c r="AT503" s="240"/>
      <c r="AU503" s="241"/>
      <c r="AV503" s="194"/>
      <c r="AW503" s="240"/>
      <c r="AX503" s="194"/>
      <c r="AY503" s="240"/>
      <c r="AZ503" s="241"/>
      <c r="BA503" s="194"/>
      <c r="BB503" s="240"/>
      <c r="BC503" s="194"/>
    </row>
    <row r="504" customFormat="false" ht="15.75" hidden="false" customHeight="true" outlineLevel="0" collapsed="false">
      <c r="X504" s="240"/>
      <c r="Z504" s="240"/>
      <c r="AA504" s="241"/>
      <c r="AC504" s="240"/>
      <c r="AE504" s="240"/>
      <c r="AF504" s="241"/>
      <c r="AG504" s="194"/>
      <c r="AH504" s="240"/>
      <c r="AI504" s="194"/>
      <c r="AJ504" s="240"/>
      <c r="AK504" s="241"/>
      <c r="AL504" s="194"/>
      <c r="AM504" s="240"/>
      <c r="AN504" s="194"/>
      <c r="AO504" s="240"/>
      <c r="AP504" s="241"/>
      <c r="AQ504" s="194"/>
      <c r="AR504" s="240"/>
      <c r="AS504" s="194"/>
      <c r="AT504" s="240"/>
      <c r="AU504" s="241"/>
      <c r="AV504" s="194"/>
      <c r="AW504" s="240"/>
      <c r="AX504" s="194"/>
      <c r="AY504" s="240"/>
      <c r="AZ504" s="241"/>
      <c r="BA504" s="194"/>
      <c r="BB504" s="240"/>
      <c r="BC504" s="194"/>
    </row>
    <row r="505" customFormat="false" ht="15.75" hidden="false" customHeight="true" outlineLevel="0" collapsed="false">
      <c r="X505" s="240"/>
      <c r="Z505" s="240"/>
      <c r="AA505" s="241"/>
      <c r="AC505" s="240"/>
      <c r="AE505" s="240"/>
      <c r="AF505" s="241"/>
      <c r="AG505" s="194"/>
      <c r="AH505" s="240"/>
      <c r="AI505" s="194"/>
      <c r="AJ505" s="240"/>
      <c r="AK505" s="241"/>
      <c r="AL505" s="194"/>
      <c r="AM505" s="240"/>
      <c r="AN505" s="194"/>
      <c r="AO505" s="240"/>
      <c r="AP505" s="241"/>
      <c r="AQ505" s="194"/>
      <c r="AR505" s="240"/>
      <c r="AS505" s="194"/>
      <c r="AT505" s="240"/>
      <c r="AU505" s="241"/>
      <c r="AV505" s="194"/>
      <c r="AW505" s="240"/>
      <c r="AX505" s="194"/>
      <c r="AY505" s="240"/>
      <c r="AZ505" s="241"/>
      <c r="BA505" s="194"/>
      <c r="BB505" s="240"/>
      <c r="BC505" s="194"/>
    </row>
    <row r="506" customFormat="false" ht="15.75" hidden="false" customHeight="true" outlineLevel="0" collapsed="false">
      <c r="X506" s="240"/>
      <c r="Z506" s="240"/>
      <c r="AA506" s="241"/>
      <c r="AC506" s="240"/>
      <c r="AE506" s="240"/>
      <c r="AF506" s="241"/>
      <c r="AG506" s="194"/>
      <c r="AH506" s="240"/>
      <c r="AI506" s="194"/>
      <c r="AJ506" s="240"/>
      <c r="AK506" s="241"/>
      <c r="AL506" s="194"/>
      <c r="AM506" s="240"/>
      <c r="AN506" s="194"/>
      <c r="AO506" s="240"/>
      <c r="AP506" s="241"/>
      <c r="AQ506" s="194"/>
      <c r="AR506" s="240"/>
      <c r="AS506" s="194"/>
      <c r="AT506" s="240"/>
      <c r="AU506" s="241"/>
      <c r="AV506" s="194"/>
      <c r="AW506" s="240"/>
      <c r="AX506" s="194"/>
      <c r="AY506" s="240"/>
      <c r="AZ506" s="241"/>
      <c r="BA506" s="194"/>
      <c r="BB506" s="240"/>
      <c r="BC506" s="194"/>
    </row>
    <row r="507" customFormat="false" ht="15.75" hidden="false" customHeight="true" outlineLevel="0" collapsed="false">
      <c r="X507" s="240"/>
      <c r="Z507" s="240"/>
      <c r="AA507" s="241"/>
      <c r="AC507" s="240"/>
      <c r="AE507" s="240"/>
      <c r="AF507" s="241"/>
      <c r="AG507" s="194"/>
      <c r="AH507" s="240"/>
      <c r="AI507" s="194"/>
      <c r="AJ507" s="240"/>
      <c r="AK507" s="241"/>
      <c r="AL507" s="194"/>
      <c r="AM507" s="240"/>
      <c r="AN507" s="194"/>
      <c r="AO507" s="240"/>
      <c r="AP507" s="241"/>
      <c r="AQ507" s="194"/>
      <c r="AR507" s="240"/>
      <c r="AS507" s="194"/>
      <c r="AT507" s="240"/>
      <c r="AU507" s="241"/>
      <c r="AV507" s="194"/>
      <c r="AW507" s="240"/>
      <c r="AX507" s="194"/>
      <c r="AY507" s="240"/>
      <c r="AZ507" s="241"/>
      <c r="BA507" s="194"/>
      <c r="BB507" s="240"/>
      <c r="BC507" s="194"/>
    </row>
    <row r="508" customFormat="false" ht="15.75" hidden="false" customHeight="true" outlineLevel="0" collapsed="false">
      <c r="X508" s="240"/>
      <c r="Z508" s="240"/>
      <c r="AA508" s="241"/>
      <c r="AC508" s="240"/>
      <c r="AE508" s="240"/>
      <c r="AF508" s="241"/>
      <c r="AG508" s="194"/>
      <c r="AH508" s="240"/>
      <c r="AI508" s="194"/>
      <c r="AJ508" s="240"/>
      <c r="AK508" s="241"/>
      <c r="AL508" s="194"/>
      <c r="AM508" s="240"/>
      <c r="AN508" s="194"/>
      <c r="AO508" s="240"/>
      <c r="AP508" s="241"/>
      <c r="AQ508" s="194"/>
      <c r="AR508" s="240"/>
      <c r="AS508" s="194"/>
      <c r="AT508" s="240"/>
      <c r="AU508" s="241"/>
      <c r="AV508" s="194"/>
      <c r="AW508" s="240"/>
      <c r="AX508" s="194"/>
      <c r="AY508" s="240"/>
      <c r="AZ508" s="241"/>
      <c r="BA508" s="194"/>
      <c r="BB508" s="240"/>
      <c r="BC508" s="194"/>
    </row>
    <row r="509" customFormat="false" ht="15.75" hidden="false" customHeight="true" outlineLevel="0" collapsed="false">
      <c r="X509" s="240"/>
      <c r="Z509" s="240"/>
      <c r="AA509" s="241"/>
      <c r="AC509" s="240"/>
      <c r="AE509" s="240"/>
      <c r="AF509" s="241"/>
      <c r="AG509" s="194"/>
      <c r="AH509" s="240"/>
      <c r="AI509" s="194"/>
      <c r="AJ509" s="240"/>
      <c r="AK509" s="241"/>
      <c r="AL509" s="194"/>
      <c r="AM509" s="240"/>
      <c r="AN509" s="194"/>
      <c r="AO509" s="240"/>
      <c r="AP509" s="241"/>
      <c r="AQ509" s="194"/>
      <c r="AR509" s="240"/>
      <c r="AS509" s="194"/>
      <c r="AT509" s="240"/>
      <c r="AU509" s="241"/>
      <c r="AV509" s="194"/>
      <c r="AW509" s="240"/>
      <c r="AX509" s="194"/>
      <c r="AY509" s="240"/>
      <c r="AZ509" s="241"/>
      <c r="BA509" s="194"/>
      <c r="BB509" s="240"/>
      <c r="BC509" s="194"/>
    </row>
    <row r="510" customFormat="false" ht="15.75" hidden="false" customHeight="true" outlineLevel="0" collapsed="false">
      <c r="X510" s="240"/>
      <c r="Z510" s="240"/>
      <c r="AA510" s="241"/>
      <c r="AC510" s="240"/>
      <c r="AE510" s="240"/>
      <c r="AF510" s="241"/>
      <c r="AG510" s="194"/>
      <c r="AH510" s="240"/>
      <c r="AI510" s="194"/>
      <c r="AJ510" s="240"/>
      <c r="AK510" s="241"/>
      <c r="AL510" s="194"/>
      <c r="AM510" s="240"/>
      <c r="AN510" s="194"/>
      <c r="AO510" s="240"/>
      <c r="AP510" s="241"/>
      <c r="AQ510" s="194"/>
      <c r="AR510" s="240"/>
      <c r="AS510" s="194"/>
      <c r="AT510" s="240"/>
      <c r="AU510" s="241"/>
      <c r="AV510" s="194"/>
      <c r="AW510" s="240"/>
      <c r="AX510" s="194"/>
      <c r="AY510" s="240"/>
      <c r="AZ510" s="241"/>
      <c r="BA510" s="194"/>
      <c r="BB510" s="240"/>
      <c r="BC510" s="194"/>
    </row>
    <row r="511" customFormat="false" ht="15.75" hidden="false" customHeight="true" outlineLevel="0" collapsed="false">
      <c r="X511" s="240"/>
      <c r="Z511" s="240"/>
      <c r="AA511" s="241"/>
      <c r="AC511" s="240"/>
      <c r="AE511" s="240"/>
      <c r="AF511" s="241"/>
      <c r="AG511" s="194"/>
      <c r="AH511" s="240"/>
      <c r="AI511" s="194"/>
      <c r="AJ511" s="240"/>
      <c r="AK511" s="241"/>
      <c r="AL511" s="194"/>
      <c r="AM511" s="240"/>
      <c r="AN511" s="194"/>
      <c r="AO511" s="240"/>
      <c r="AP511" s="241"/>
      <c r="AQ511" s="194"/>
      <c r="AR511" s="240"/>
      <c r="AS511" s="194"/>
      <c r="AT511" s="240"/>
      <c r="AU511" s="241"/>
      <c r="AV511" s="194"/>
      <c r="AW511" s="240"/>
      <c r="AX511" s="194"/>
      <c r="AY511" s="240"/>
      <c r="AZ511" s="241"/>
      <c r="BA511" s="194"/>
      <c r="BB511" s="240"/>
      <c r="BC511" s="194"/>
    </row>
    <row r="512" customFormat="false" ht="15.75" hidden="false" customHeight="true" outlineLevel="0" collapsed="false">
      <c r="X512" s="240"/>
      <c r="Z512" s="240"/>
      <c r="AA512" s="241"/>
      <c r="AC512" s="240"/>
      <c r="AE512" s="240"/>
      <c r="AF512" s="241"/>
      <c r="AG512" s="194"/>
      <c r="AH512" s="240"/>
      <c r="AI512" s="194"/>
      <c r="AJ512" s="240"/>
      <c r="AK512" s="241"/>
      <c r="AL512" s="194"/>
      <c r="AM512" s="240"/>
      <c r="AN512" s="194"/>
      <c r="AO512" s="240"/>
      <c r="AP512" s="241"/>
      <c r="AQ512" s="194"/>
      <c r="AR512" s="240"/>
      <c r="AS512" s="194"/>
      <c r="AT512" s="240"/>
      <c r="AU512" s="241"/>
      <c r="AV512" s="194"/>
      <c r="AW512" s="240"/>
      <c r="AX512" s="194"/>
      <c r="AY512" s="240"/>
      <c r="AZ512" s="241"/>
      <c r="BA512" s="194"/>
      <c r="BB512" s="240"/>
      <c r="BC512" s="194"/>
    </row>
    <row r="513" customFormat="false" ht="15.75" hidden="false" customHeight="true" outlineLevel="0" collapsed="false">
      <c r="X513" s="240"/>
      <c r="Z513" s="240"/>
      <c r="AA513" s="241"/>
      <c r="AC513" s="240"/>
      <c r="AE513" s="240"/>
      <c r="AF513" s="241"/>
      <c r="AG513" s="194"/>
      <c r="AH513" s="240"/>
      <c r="AI513" s="194"/>
      <c r="AJ513" s="240"/>
      <c r="AK513" s="241"/>
      <c r="AL513" s="194"/>
      <c r="AM513" s="240"/>
      <c r="AN513" s="194"/>
      <c r="AO513" s="240"/>
      <c r="AP513" s="241"/>
      <c r="AQ513" s="194"/>
      <c r="AR513" s="240"/>
      <c r="AS513" s="194"/>
      <c r="AT513" s="240"/>
      <c r="AU513" s="241"/>
      <c r="AV513" s="194"/>
      <c r="AW513" s="240"/>
      <c r="AX513" s="194"/>
      <c r="AY513" s="240"/>
      <c r="AZ513" s="241"/>
      <c r="BA513" s="194"/>
      <c r="BB513" s="240"/>
      <c r="BC513" s="194"/>
    </row>
    <row r="514" customFormat="false" ht="15.75" hidden="false" customHeight="true" outlineLevel="0" collapsed="false">
      <c r="X514" s="240"/>
      <c r="Z514" s="240"/>
      <c r="AA514" s="241"/>
      <c r="AC514" s="240"/>
      <c r="AE514" s="240"/>
      <c r="AF514" s="241"/>
      <c r="AG514" s="194"/>
      <c r="AH514" s="240"/>
      <c r="AI514" s="194"/>
      <c r="AJ514" s="240"/>
      <c r="AK514" s="241"/>
      <c r="AL514" s="194"/>
      <c r="AM514" s="240"/>
      <c r="AN514" s="194"/>
      <c r="AO514" s="240"/>
      <c r="AP514" s="241"/>
      <c r="AQ514" s="194"/>
      <c r="AR514" s="240"/>
      <c r="AS514" s="194"/>
      <c r="AT514" s="240"/>
      <c r="AU514" s="241"/>
      <c r="AV514" s="194"/>
      <c r="AW514" s="240"/>
      <c r="AX514" s="194"/>
      <c r="AY514" s="240"/>
      <c r="AZ514" s="241"/>
      <c r="BA514" s="194"/>
      <c r="BB514" s="240"/>
      <c r="BC514" s="194"/>
    </row>
    <row r="515" customFormat="false" ht="15.75" hidden="false" customHeight="true" outlineLevel="0" collapsed="false">
      <c r="X515" s="240"/>
      <c r="Z515" s="240"/>
      <c r="AA515" s="241"/>
      <c r="AC515" s="240"/>
      <c r="AE515" s="240"/>
      <c r="AF515" s="241"/>
      <c r="AG515" s="194"/>
      <c r="AH515" s="240"/>
      <c r="AI515" s="194"/>
      <c r="AJ515" s="240"/>
      <c r="AK515" s="241"/>
      <c r="AL515" s="194"/>
      <c r="AM515" s="240"/>
      <c r="AN515" s="194"/>
      <c r="AO515" s="240"/>
      <c r="AP515" s="241"/>
      <c r="AQ515" s="194"/>
      <c r="AR515" s="240"/>
      <c r="AS515" s="194"/>
      <c r="AT515" s="240"/>
      <c r="AU515" s="241"/>
      <c r="AV515" s="194"/>
      <c r="AW515" s="240"/>
      <c r="AX515" s="194"/>
      <c r="AY515" s="240"/>
      <c r="AZ515" s="241"/>
      <c r="BA515" s="194"/>
      <c r="BB515" s="240"/>
      <c r="BC515" s="194"/>
    </row>
    <row r="516" customFormat="false" ht="15.75" hidden="false" customHeight="true" outlineLevel="0" collapsed="false">
      <c r="X516" s="240"/>
      <c r="Z516" s="240"/>
      <c r="AA516" s="241"/>
      <c r="AC516" s="240"/>
      <c r="AE516" s="240"/>
      <c r="AF516" s="241"/>
      <c r="AG516" s="194"/>
      <c r="AH516" s="240"/>
      <c r="AI516" s="194"/>
      <c r="AJ516" s="240"/>
      <c r="AK516" s="241"/>
      <c r="AL516" s="194"/>
      <c r="AM516" s="240"/>
      <c r="AN516" s="194"/>
      <c r="AO516" s="240"/>
      <c r="AP516" s="241"/>
      <c r="AQ516" s="194"/>
      <c r="AR516" s="240"/>
      <c r="AS516" s="194"/>
      <c r="AT516" s="240"/>
      <c r="AU516" s="241"/>
      <c r="AV516" s="194"/>
      <c r="AW516" s="240"/>
      <c r="AX516" s="194"/>
      <c r="AY516" s="240"/>
      <c r="AZ516" s="241"/>
      <c r="BA516" s="194"/>
      <c r="BB516" s="240"/>
      <c r="BC516" s="194"/>
    </row>
    <row r="517" customFormat="false" ht="15.75" hidden="false" customHeight="true" outlineLevel="0" collapsed="false">
      <c r="X517" s="240"/>
      <c r="Z517" s="240"/>
      <c r="AA517" s="241"/>
      <c r="AC517" s="240"/>
      <c r="AE517" s="240"/>
      <c r="AF517" s="241"/>
      <c r="AG517" s="194"/>
      <c r="AH517" s="240"/>
      <c r="AI517" s="194"/>
      <c r="AJ517" s="240"/>
      <c r="AK517" s="241"/>
      <c r="AL517" s="194"/>
      <c r="AM517" s="240"/>
      <c r="AN517" s="194"/>
      <c r="AO517" s="240"/>
      <c r="AP517" s="241"/>
      <c r="AQ517" s="194"/>
      <c r="AR517" s="240"/>
      <c r="AS517" s="194"/>
      <c r="AT517" s="240"/>
      <c r="AU517" s="241"/>
      <c r="AV517" s="194"/>
      <c r="AW517" s="240"/>
      <c r="AX517" s="194"/>
      <c r="AY517" s="240"/>
      <c r="AZ517" s="241"/>
      <c r="BA517" s="194"/>
      <c r="BB517" s="240"/>
      <c r="BC517" s="194"/>
    </row>
    <row r="518" customFormat="false" ht="15.75" hidden="false" customHeight="true" outlineLevel="0" collapsed="false">
      <c r="X518" s="240"/>
      <c r="Z518" s="240"/>
      <c r="AA518" s="241"/>
      <c r="AC518" s="240"/>
      <c r="AE518" s="240"/>
      <c r="AF518" s="241"/>
      <c r="AG518" s="194"/>
      <c r="AH518" s="240"/>
      <c r="AI518" s="194"/>
      <c r="AJ518" s="240"/>
      <c r="AK518" s="241"/>
      <c r="AL518" s="194"/>
      <c r="AM518" s="240"/>
      <c r="AN518" s="194"/>
      <c r="AO518" s="240"/>
      <c r="AP518" s="241"/>
      <c r="AQ518" s="194"/>
      <c r="AR518" s="240"/>
      <c r="AS518" s="194"/>
      <c r="AT518" s="240"/>
      <c r="AU518" s="241"/>
      <c r="AV518" s="194"/>
      <c r="AW518" s="240"/>
      <c r="AX518" s="194"/>
      <c r="AY518" s="240"/>
      <c r="AZ518" s="241"/>
      <c r="BA518" s="194"/>
      <c r="BB518" s="240"/>
      <c r="BC518" s="194"/>
    </row>
    <row r="519" customFormat="false" ht="15.75" hidden="false" customHeight="true" outlineLevel="0" collapsed="false">
      <c r="X519" s="240"/>
      <c r="Z519" s="240"/>
      <c r="AA519" s="241"/>
      <c r="AC519" s="240"/>
      <c r="AE519" s="240"/>
      <c r="AF519" s="241"/>
      <c r="AG519" s="194"/>
      <c r="AH519" s="240"/>
      <c r="AI519" s="194"/>
      <c r="AJ519" s="240"/>
      <c r="AK519" s="241"/>
      <c r="AL519" s="194"/>
      <c r="AM519" s="240"/>
      <c r="AN519" s="194"/>
      <c r="AO519" s="240"/>
      <c r="AP519" s="241"/>
      <c r="AQ519" s="194"/>
      <c r="AR519" s="240"/>
      <c r="AS519" s="194"/>
      <c r="AT519" s="240"/>
      <c r="AU519" s="241"/>
      <c r="AV519" s="194"/>
      <c r="AW519" s="240"/>
      <c r="AX519" s="194"/>
      <c r="AY519" s="240"/>
      <c r="AZ519" s="241"/>
      <c r="BA519" s="194"/>
      <c r="BB519" s="240"/>
      <c r="BC519" s="194"/>
    </row>
    <row r="520" customFormat="false" ht="15.75" hidden="false" customHeight="true" outlineLevel="0" collapsed="false">
      <c r="X520" s="240"/>
      <c r="Z520" s="240"/>
      <c r="AA520" s="241"/>
      <c r="AC520" s="240"/>
      <c r="AE520" s="240"/>
      <c r="AF520" s="241"/>
      <c r="AG520" s="194"/>
      <c r="AH520" s="240"/>
      <c r="AI520" s="194"/>
      <c r="AJ520" s="240"/>
      <c r="AK520" s="241"/>
      <c r="AL520" s="194"/>
      <c r="AM520" s="240"/>
      <c r="AN520" s="194"/>
      <c r="AO520" s="240"/>
      <c r="AP520" s="241"/>
      <c r="AQ520" s="194"/>
      <c r="AR520" s="240"/>
      <c r="AS520" s="194"/>
      <c r="AT520" s="240"/>
      <c r="AU520" s="241"/>
      <c r="AV520" s="194"/>
      <c r="AW520" s="240"/>
      <c r="AX520" s="194"/>
      <c r="AY520" s="240"/>
      <c r="AZ520" s="241"/>
      <c r="BA520" s="194"/>
      <c r="BB520" s="240"/>
      <c r="BC520" s="194"/>
    </row>
    <row r="521" customFormat="false" ht="15.75" hidden="false" customHeight="true" outlineLevel="0" collapsed="false">
      <c r="X521" s="240"/>
      <c r="Z521" s="240"/>
      <c r="AA521" s="241"/>
      <c r="AC521" s="240"/>
      <c r="AE521" s="240"/>
      <c r="AF521" s="241"/>
      <c r="AG521" s="194"/>
      <c r="AH521" s="240"/>
      <c r="AI521" s="194"/>
      <c r="AJ521" s="240"/>
      <c r="AK521" s="241"/>
      <c r="AL521" s="194"/>
      <c r="AM521" s="240"/>
      <c r="AN521" s="194"/>
      <c r="AO521" s="240"/>
      <c r="AP521" s="241"/>
      <c r="AQ521" s="194"/>
      <c r="AR521" s="240"/>
      <c r="AS521" s="194"/>
      <c r="AT521" s="240"/>
      <c r="AU521" s="241"/>
      <c r="AV521" s="194"/>
      <c r="AW521" s="240"/>
      <c r="AX521" s="194"/>
      <c r="AY521" s="240"/>
      <c r="AZ521" s="241"/>
      <c r="BA521" s="194"/>
      <c r="BB521" s="240"/>
      <c r="BC521" s="194"/>
    </row>
    <row r="522" customFormat="false" ht="15.75" hidden="false" customHeight="true" outlineLevel="0" collapsed="false">
      <c r="X522" s="240"/>
      <c r="Z522" s="240"/>
      <c r="AA522" s="241"/>
      <c r="AC522" s="240"/>
      <c r="AE522" s="240"/>
      <c r="AF522" s="241"/>
      <c r="AG522" s="194"/>
      <c r="AH522" s="240"/>
      <c r="AI522" s="194"/>
      <c r="AJ522" s="240"/>
      <c r="AK522" s="241"/>
      <c r="AL522" s="194"/>
      <c r="AM522" s="240"/>
      <c r="AN522" s="194"/>
      <c r="AO522" s="240"/>
      <c r="AP522" s="241"/>
      <c r="AQ522" s="194"/>
      <c r="AR522" s="240"/>
      <c r="AS522" s="194"/>
      <c r="AT522" s="240"/>
      <c r="AU522" s="241"/>
      <c r="AV522" s="194"/>
      <c r="AW522" s="240"/>
      <c r="AX522" s="194"/>
      <c r="AY522" s="240"/>
      <c r="AZ522" s="241"/>
      <c r="BA522" s="194"/>
      <c r="BB522" s="240"/>
      <c r="BC522" s="194"/>
    </row>
    <row r="523" customFormat="false" ht="15.75" hidden="false" customHeight="true" outlineLevel="0" collapsed="false">
      <c r="X523" s="240"/>
      <c r="Z523" s="240"/>
      <c r="AA523" s="241"/>
      <c r="AC523" s="240"/>
      <c r="AE523" s="240"/>
      <c r="AF523" s="241"/>
      <c r="AG523" s="194"/>
      <c r="AH523" s="240"/>
      <c r="AI523" s="194"/>
      <c r="AJ523" s="240"/>
      <c r="AK523" s="241"/>
      <c r="AL523" s="194"/>
      <c r="AM523" s="240"/>
      <c r="AN523" s="194"/>
      <c r="AO523" s="240"/>
      <c r="AP523" s="241"/>
      <c r="AQ523" s="194"/>
      <c r="AR523" s="240"/>
      <c r="AS523" s="194"/>
      <c r="AT523" s="240"/>
      <c r="AU523" s="241"/>
      <c r="AV523" s="194"/>
      <c r="AW523" s="240"/>
      <c r="AX523" s="194"/>
      <c r="AY523" s="240"/>
      <c r="AZ523" s="241"/>
      <c r="BA523" s="194"/>
      <c r="BB523" s="240"/>
      <c r="BC523" s="194"/>
    </row>
    <row r="524" customFormat="false" ht="15.75" hidden="false" customHeight="true" outlineLevel="0" collapsed="false">
      <c r="X524" s="240"/>
      <c r="Z524" s="240"/>
      <c r="AA524" s="241"/>
      <c r="AC524" s="240"/>
      <c r="AE524" s="240"/>
      <c r="AF524" s="241"/>
      <c r="AG524" s="194"/>
      <c r="AH524" s="240"/>
      <c r="AI524" s="194"/>
      <c r="AJ524" s="240"/>
      <c r="AK524" s="241"/>
      <c r="AL524" s="194"/>
      <c r="AM524" s="240"/>
      <c r="AN524" s="194"/>
      <c r="AO524" s="240"/>
      <c r="AP524" s="241"/>
      <c r="AQ524" s="194"/>
      <c r="AR524" s="240"/>
      <c r="AS524" s="194"/>
      <c r="AT524" s="240"/>
      <c r="AU524" s="241"/>
      <c r="AV524" s="194"/>
      <c r="AW524" s="240"/>
      <c r="AX524" s="194"/>
      <c r="AY524" s="240"/>
      <c r="AZ524" s="241"/>
      <c r="BA524" s="194"/>
      <c r="BB524" s="240"/>
      <c r="BC524" s="194"/>
    </row>
    <row r="525" customFormat="false" ht="15.75" hidden="false" customHeight="true" outlineLevel="0" collapsed="false">
      <c r="X525" s="240"/>
      <c r="Z525" s="240"/>
      <c r="AA525" s="241"/>
      <c r="AC525" s="240"/>
      <c r="AE525" s="240"/>
      <c r="AF525" s="241"/>
      <c r="AG525" s="194"/>
      <c r="AH525" s="240"/>
      <c r="AI525" s="194"/>
      <c r="AJ525" s="240"/>
      <c r="AK525" s="241"/>
      <c r="AL525" s="194"/>
      <c r="AM525" s="240"/>
      <c r="AN525" s="194"/>
      <c r="AO525" s="240"/>
      <c r="AP525" s="241"/>
      <c r="AQ525" s="194"/>
      <c r="AR525" s="240"/>
      <c r="AS525" s="194"/>
      <c r="AT525" s="240"/>
      <c r="AU525" s="241"/>
      <c r="AV525" s="194"/>
      <c r="AW525" s="240"/>
      <c r="AX525" s="194"/>
      <c r="AY525" s="240"/>
      <c r="AZ525" s="241"/>
      <c r="BA525" s="194"/>
      <c r="BB525" s="240"/>
      <c r="BC525" s="194"/>
    </row>
    <row r="526" customFormat="false" ht="15.75" hidden="false" customHeight="true" outlineLevel="0" collapsed="false">
      <c r="X526" s="240"/>
      <c r="Z526" s="240"/>
      <c r="AA526" s="241"/>
      <c r="AC526" s="240"/>
      <c r="AE526" s="240"/>
      <c r="AF526" s="241"/>
      <c r="AG526" s="194"/>
      <c r="AH526" s="240"/>
      <c r="AI526" s="194"/>
      <c r="AJ526" s="240"/>
      <c r="AK526" s="241"/>
      <c r="AL526" s="194"/>
      <c r="AM526" s="240"/>
      <c r="AN526" s="194"/>
      <c r="AO526" s="240"/>
      <c r="AP526" s="241"/>
      <c r="AQ526" s="194"/>
      <c r="AR526" s="240"/>
      <c r="AS526" s="194"/>
      <c r="AT526" s="240"/>
      <c r="AU526" s="241"/>
      <c r="AV526" s="194"/>
      <c r="AW526" s="240"/>
      <c r="AX526" s="194"/>
      <c r="AY526" s="240"/>
      <c r="AZ526" s="241"/>
      <c r="BA526" s="194"/>
      <c r="BB526" s="240"/>
      <c r="BC526" s="194"/>
    </row>
    <row r="527" customFormat="false" ht="15.75" hidden="false" customHeight="true" outlineLevel="0" collapsed="false">
      <c r="X527" s="240"/>
      <c r="Z527" s="240"/>
      <c r="AA527" s="241"/>
      <c r="AC527" s="240"/>
      <c r="AE527" s="240"/>
      <c r="AF527" s="241"/>
      <c r="AG527" s="194"/>
      <c r="AH527" s="240"/>
      <c r="AI527" s="194"/>
      <c r="AJ527" s="240"/>
      <c r="AK527" s="241"/>
      <c r="AL527" s="194"/>
      <c r="AM527" s="240"/>
      <c r="AN527" s="194"/>
      <c r="AO527" s="240"/>
      <c r="AP527" s="241"/>
      <c r="AQ527" s="194"/>
      <c r="AR527" s="240"/>
      <c r="AS527" s="194"/>
      <c r="AT527" s="240"/>
      <c r="AU527" s="241"/>
      <c r="AV527" s="194"/>
      <c r="AW527" s="240"/>
      <c r="AX527" s="194"/>
      <c r="AY527" s="240"/>
      <c r="AZ527" s="241"/>
      <c r="BA527" s="194"/>
      <c r="BB527" s="240"/>
      <c r="BC527" s="194"/>
    </row>
    <row r="528" customFormat="false" ht="15.75" hidden="false" customHeight="true" outlineLevel="0" collapsed="false">
      <c r="X528" s="240"/>
      <c r="Z528" s="240"/>
      <c r="AA528" s="241"/>
      <c r="AC528" s="240"/>
      <c r="AE528" s="240"/>
      <c r="AF528" s="241"/>
      <c r="AG528" s="194"/>
      <c r="AH528" s="240"/>
      <c r="AI528" s="194"/>
      <c r="AJ528" s="240"/>
      <c r="AK528" s="241"/>
      <c r="AL528" s="194"/>
      <c r="AM528" s="240"/>
      <c r="AN528" s="194"/>
      <c r="AO528" s="240"/>
      <c r="AP528" s="241"/>
      <c r="AQ528" s="194"/>
      <c r="AR528" s="240"/>
      <c r="AS528" s="194"/>
      <c r="AT528" s="240"/>
      <c r="AU528" s="241"/>
      <c r="AV528" s="194"/>
      <c r="AW528" s="240"/>
      <c r="AX528" s="194"/>
      <c r="AY528" s="240"/>
      <c r="AZ528" s="241"/>
      <c r="BA528" s="194"/>
      <c r="BB528" s="240"/>
      <c r="BC528" s="194"/>
    </row>
    <row r="529" customFormat="false" ht="15.75" hidden="false" customHeight="true" outlineLevel="0" collapsed="false">
      <c r="X529" s="240"/>
      <c r="Z529" s="240"/>
      <c r="AA529" s="241"/>
      <c r="AC529" s="240"/>
      <c r="AE529" s="240"/>
      <c r="AF529" s="241"/>
      <c r="AG529" s="194"/>
      <c r="AH529" s="240"/>
      <c r="AI529" s="194"/>
      <c r="AJ529" s="240"/>
      <c r="AK529" s="241"/>
      <c r="AL529" s="194"/>
      <c r="AM529" s="240"/>
      <c r="AN529" s="194"/>
      <c r="AO529" s="240"/>
      <c r="AP529" s="241"/>
      <c r="AQ529" s="194"/>
      <c r="AR529" s="240"/>
      <c r="AS529" s="194"/>
      <c r="AT529" s="240"/>
      <c r="AU529" s="241"/>
      <c r="AV529" s="194"/>
      <c r="AW529" s="240"/>
      <c r="AX529" s="194"/>
      <c r="AY529" s="240"/>
      <c r="AZ529" s="241"/>
      <c r="BA529" s="194"/>
      <c r="BB529" s="240"/>
      <c r="BC529" s="194"/>
    </row>
    <row r="530" customFormat="false" ht="15.75" hidden="false" customHeight="true" outlineLevel="0" collapsed="false">
      <c r="X530" s="240"/>
      <c r="Z530" s="240"/>
      <c r="AA530" s="241"/>
      <c r="AC530" s="240"/>
      <c r="AE530" s="240"/>
      <c r="AF530" s="241"/>
      <c r="AG530" s="194"/>
      <c r="AH530" s="240"/>
      <c r="AI530" s="194"/>
      <c r="AJ530" s="240"/>
      <c r="AK530" s="241"/>
      <c r="AL530" s="194"/>
      <c r="AM530" s="240"/>
      <c r="AN530" s="194"/>
      <c r="AO530" s="240"/>
      <c r="AP530" s="241"/>
      <c r="AQ530" s="194"/>
      <c r="AR530" s="240"/>
      <c r="AS530" s="194"/>
      <c r="AT530" s="240"/>
      <c r="AU530" s="241"/>
      <c r="AV530" s="194"/>
      <c r="AW530" s="240"/>
      <c r="AX530" s="194"/>
      <c r="AY530" s="240"/>
      <c r="AZ530" s="241"/>
      <c r="BA530" s="194"/>
      <c r="BB530" s="240"/>
      <c r="BC530" s="194"/>
    </row>
    <row r="531" customFormat="false" ht="15.75" hidden="false" customHeight="true" outlineLevel="0" collapsed="false">
      <c r="X531" s="240"/>
      <c r="Z531" s="240"/>
      <c r="AA531" s="241"/>
      <c r="AC531" s="240"/>
      <c r="AE531" s="240"/>
      <c r="AF531" s="241"/>
      <c r="AG531" s="194"/>
      <c r="AH531" s="240"/>
      <c r="AI531" s="194"/>
      <c r="AJ531" s="240"/>
      <c r="AK531" s="241"/>
      <c r="AL531" s="194"/>
      <c r="AM531" s="240"/>
      <c r="AN531" s="194"/>
      <c r="AO531" s="240"/>
      <c r="AP531" s="241"/>
      <c r="AQ531" s="194"/>
      <c r="AR531" s="240"/>
      <c r="AS531" s="194"/>
      <c r="AT531" s="240"/>
      <c r="AU531" s="241"/>
      <c r="AV531" s="194"/>
      <c r="AW531" s="240"/>
      <c r="AX531" s="194"/>
      <c r="AY531" s="240"/>
      <c r="AZ531" s="241"/>
      <c r="BA531" s="194"/>
      <c r="BB531" s="240"/>
      <c r="BC531" s="194"/>
    </row>
    <row r="532" customFormat="false" ht="15.75" hidden="false" customHeight="true" outlineLevel="0" collapsed="false">
      <c r="X532" s="240"/>
      <c r="Z532" s="240"/>
      <c r="AA532" s="241"/>
      <c r="AC532" s="240"/>
      <c r="AE532" s="240"/>
      <c r="AF532" s="241"/>
      <c r="AG532" s="194"/>
      <c r="AH532" s="240"/>
      <c r="AI532" s="194"/>
      <c r="AJ532" s="240"/>
      <c r="AK532" s="241"/>
      <c r="AL532" s="194"/>
      <c r="AM532" s="240"/>
      <c r="AN532" s="194"/>
      <c r="AO532" s="240"/>
      <c r="AP532" s="241"/>
      <c r="AQ532" s="194"/>
      <c r="AR532" s="240"/>
      <c r="AS532" s="194"/>
      <c r="AT532" s="240"/>
      <c r="AU532" s="241"/>
      <c r="AV532" s="194"/>
      <c r="AW532" s="240"/>
      <c r="AX532" s="194"/>
      <c r="AY532" s="240"/>
      <c r="AZ532" s="241"/>
      <c r="BA532" s="194"/>
      <c r="BB532" s="240"/>
      <c r="BC532" s="194"/>
    </row>
    <row r="533" customFormat="false" ht="15.75" hidden="false" customHeight="true" outlineLevel="0" collapsed="false">
      <c r="X533" s="240"/>
      <c r="Z533" s="240"/>
      <c r="AA533" s="241"/>
      <c r="AC533" s="240"/>
      <c r="AE533" s="240"/>
      <c r="AF533" s="241"/>
      <c r="AG533" s="194"/>
      <c r="AH533" s="240"/>
      <c r="AI533" s="194"/>
      <c r="AJ533" s="240"/>
      <c r="AK533" s="241"/>
      <c r="AL533" s="194"/>
      <c r="AM533" s="240"/>
      <c r="AN533" s="194"/>
      <c r="AO533" s="240"/>
      <c r="AP533" s="241"/>
      <c r="AQ533" s="194"/>
      <c r="AR533" s="240"/>
      <c r="AS533" s="194"/>
      <c r="AT533" s="240"/>
      <c r="AU533" s="241"/>
      <c r="AV533" s="194"/>
      <c r="AW533" s="240"/>
      <c r="AX533" s="194"/>
      <c r="AY533" s="240"/>
      <c r="AZ533" s="241"/>
      <c r="BA533" s="194"/>
      <c r="BB533" s="240"/>
      <c r="BC533" s="194"/>
    </row>
    <row r="534" customFormat="false" ht="15.75" hidden="false" customHeight="true" outlineLevel="0" collapsed="false">
      <c r="X534" s="240"/>
      <c r="Z534" s="240"/>
      <c r="AA534" s="241"/>
      <c r="AC534" s="240"/>
      <c r="AE534" s="240"/>
      <c r="AF534" s="241"/>
      <c r="AG534" s="194"/>
      <c r="AH534" s="240"/>
      <c r="AI534" s="194"/>
      <c r="AJ534" s="240"/>
      <c r="AK534" s="241"/>
      <c r="AL534" s="194"/>
      <c r="AM534" s="240"/>
      <c r="AN534" s="194"/>
      <c r="AO534" s="240"/>
      <c r="AP534" s="241"/>
      <c r="AQ534" s="194"/>
      <c r="AR534" s="240"/>
      <c r="AS534" s="194"/>
      <c r="AT534" s="240"/>
      <c r="AU534" s="241"/>
      <c r="AV534" s="194"/>
      <c r="AW534" s="240"/>
      <c r="AX534" s="194"/>
      <c r="AY534" s="240"/>
      <c r="AZ534" s="241"/>
      <c r="BA534" s="194"/>
      <c r="BB534" s="240"/>
      <c r="BC534" s="194"/>
    </row>
    <row r="535" customFormat="false" ht="15.75" hidden="false" customHeight="true" outlineLevel="0" collapsed="false">
      <c r="X535" s="240"/>
      <c r="Z535" s="240"/>
      <c r="AA535" s="241"/>
      <c r="AC535" s="240"/>
      <c r="AE535" s="240"/>
      <c r="AF535" s="241"/>
      <c r="AG535" s="194"/>
      <c r="AH535" s="240"/>
      <c r="AI535" s="194"/>
      <c r="AJ535" s="240"/>
      <c r="AK535" s="241"/>
      <c r="AL535" s="194"/>
      <c r="AM535" s="240"/>
      <c r="AN535" s="194"/>
      <c r="AO535" s="240"/>
      <c r="AP535" s="241"/>
      <c r="AQ535" s="194"/>
      <c r="AR535" s="240"/>
      <c r="AS535" s="194"/>
      <c r="AT535" s="240"/>
      <c r="AU535" s="241"/>
      <c r="AV535" s="194"/>
      <c r="AW535" s="240"/>
      <c r="AX535" s="194"/>
      <c r="AY535" s="240"/>
      <c r="AZ535" s="241"/>
      <c r="BA535" s="194"/>
      <c r="BB535" s="240"/>
      <c r="BC535" s="194"/>
    </row>
    <row r="536" customFormat="false" ht="15.75" hidden="false" customHeight="true" outlineLevel="0" collapsed="false">
      <c r="X536" s="240"/>
      <c r="Z536" s="240"/>
      <c r="AA536" s="241"/>
      <c r="AC536" s="240"/>
      <c r="AE536" s="240"/>
      <c r="AF536" s="241"/>
      <c r="AG536" s="194"/>
      <c r="AH536" s="240"/>
      <c r="AI536" s="194"/>
      <c r="AJ536" s="240"/>
      <c r="AK536" s="241"/>
      <c r="AL536" s="194"/>
      <c r="AM536" s="240"/>
      <c r="AN536" s="194"/>
      <c r="AO536" s="240"/>
      <c r="AP536" s="241"/>
      <c r="AQ536" s="194"/>
      <c r="AR536" s="240"/>
      <c r="AS536" s="194"/>
      <c r="AT536" s="240"/>
      <c r="AU536" s="241"/>
      <c r="AV536" s="194"/>
      <c r="AW536" s="240"/>
      <c r="AX536" s="194"/>
      <c r="AY536" s="240"/>
      <c r="AZ536" s="241"/>
      <c r="BA536" s="194"/>
      <c r="BB536" s="240"/>
      <c r="BC536" s="194"/>
    </row>
    <row r="537" customFormat="false" ht="15.75" hidden="false" customHeight="true" outlineLevel="0" collapsed="false">
      <c r="X537" s="240"/>
      <c r="Z537" s="240"/>
      <c r="AA537" s="241"/>
      <c r="AC537" s="240"/>
      <c r="AE537" s="240"/>
      <c r="AF537" s="241"/>
      <c r="AG537" s="194"/>
      <c r="AH537" s="240"/>
      <c r="AI537" s="194"/>
      <c r="AJ537" s="240"/>
      <c r="AK537" s="241"/>
      <c r="AL537" s="194"/>
      <c r="AM537" s="240"/>
      <c r="AN537" s="194"/>
      <c r="AO537" s="240"/>
      <c r="AP537" s="241"/>
      <c r="AQ537" s="194"/>
      <c r="AR537" s="240"/>
      <c r="AS537" s="194"/>
      <c r="AT537" s="240"/>
      <c r="AU537" s="241"/>
      <c r="AV537" s="194"/>
      <c r="AW537" s="240"/>
      <c r="AX537" s="194"/>
      <c r="AY537" s="240"/>
      <c r="AZ537" s="241"/>
      <c r="BA537" s="194"/>
      <c r="BB537" s="240"/>
      <c r="BC537" s="194"/>
    </row>
    <row r="538" customFormat="false" ht="15.75" hidden="false" customHeight="true" outlineLevel="0" collapsed="false">
      <c r="X538" s="240"/>
      <c r="Z538" s="240"/>
      <c r="AA538" s="241"/>
      <c r="AC538" s="240"/>
      <c r="AE538" s="240"/>
      <c r="AF538" s="241"/>
      <c r="AG538" s="194"/>
      <c r="AH538" s="240"/>
      <c r="AI538" s="194"/>
      <c r="AJ538" s="240"/>
      <c r="AK538" s="241"/>
      <c r="AL538" s="194"/>
      <c r="AM538" s="240"/>
      <c r="AN538" s="194"/>
      <c r="AO538" s="240"/>
      <c r="AP538" s="241"/>
      <c r="AQ538" s="194"/>
      <c r="AR538" s="240"/>
      <c r="AS538" s="194"/>
      <c r="AT538" s="240"/>
      <c r="AU538" s="241"/>
      <c r="AV538" s="194"/>
      <c r="AW538" s="240"/>
      <c r="AX538" s="194"/>
      <c r="AY538" s="240"/>
      <c r="AZ538" s="241"/>
      <c r="BA538" s="194"/>
      <c r="BB538" s="240"/>
      <c r="BC538" s="194"/>
    </row>
    <row r="539" customFormat="false" ht="15.75" hidden="false" customHeight="true" outlineLevel="0" collapsed="false">
      <c r="X539" s="240"/>
      <c r="Z539" s="240"/>
      <c r="AA539" s="241"/>
      <c r="AC539" s="240"/>
      <c r="AE539" s="240"/>
      <c r="AF539" s="241"/>
      <c r="AG539" s="194"/>
      <c r="AH539" s="240"/>
      <c r="AI539" s="194"/>
      <c r="AJ539" s="240"/>
      <c r="AK539" s="241"/>
      <c r="AL539" s="194"/>
      <c r="AM539" s="240"/>
      <c r="AN539" s="194"/>
      <c r="AO539" s="240"/>
      <c r="AP539" s="241"/>
      <c r="AQ539" s="194"/>
      <c r="AR539" s="240"/>
      <c r="AS539" s="194"/>
      <c r="AT539" s="240"/>
      <c r="AU539" s="241"/>
      <c r="AV539" s="194"/>
      <c r="AW539" s="240"/>
      <c r="AX539" s="194"/>
      <c r="AY539" s="240"/>
      <c r="AZ539" s="241"/>
      <c r="BA539" s="194"/>
      <c r="BB539" s="240"/>
      <c r="BC539" s="194"/>
    </row>
    <row r="540" customFormat="false" ht="15.75" hidden="false" customHeight="true" outlineLevel="0" collapsed="false">
      <c r="X540" s="240"/>
      <c r="Z540" s="240"/>
      <c r="AA540" s="241"/>
      <c r="AC540" s="240"/>
      <c r="AE540" s="240"/>
      <c r="AF540" s="241"/>
      <c r="AG540" s="194"/>
      <c r="AH540" s="240"/>
      <c r="AI540" s="194"/>
      <c r="AJ540" s="240"/>
      <c r="AK540" s="241"/>
      <c r="AL540" s="194"/>
      <c r="AM540" s="240"/>
      <c r="AN540" s="194"/>
      <c r="AO540" s="240"/>
      <c r="AP540" s="241"/>
      <c r="AQ540" s="194"/>
      <c r="AR540" s="240"/>
      <c r="AS540" s="194"/>
      <c r="AT540" s="240"/>
      <c r="AU540" s="241"/>
      <c r="AV540" s="194"/>
      <c r="AW540" s="240"/>
      <c r="AX540" s="194"/>
      <c r="AY540" s="240"/>
      <c r="AZ540" s="241"/>
      <c r="BA540" s="194"/>
      <c r="BB540" s="240"/>
      <c r="BC540" s="194"/>
    </row>
    <row r="541" customFormat="false" ht="15.75" hidden="false" customHeight="true" outlineLevel="0" collapsed="false">
      <c r="X541" s="240"/>
      <c r="Z541" s="240"/>
      <c r="AA541" s="241"/>
      <c r="AC541" s="240"/>
      <c r="AE541" s="240"/>
      <c r="AF541" s="241"/>
      <c r="AG541" s="194"/>
      <c r="AH541" s="240"/>
      <c r="AI541" s="194"/>
      <c r="AJ541" s="240"/>
      <c r="AK541" s="241"/>
      <c r="AL541" s="194"/>
      <c r="AM541" s="240"/>
      <c r="AN541" s="194"/>
      <c r="AO541" s="240"/>
      <c r="AP541" s="241"/>
      <c r="AQ541" s="194"/>
      <c r="AR541" s="240"/>
      <c r="AS541" s="194"/>
      <c r="AT541" s="240"/>
      <c r="AU541" s="241"/>
      <c r="AV541" s="194"/>
      <c r="AW541" s="240"/>
      <c r="AX541" s="194"/>
      <c r="AY541" s="240"/>
      <c r="AZ541" s="241"/>
      <c r="BA541" s="194"/>
      <c r="BB541" s="240"/>
      <c r="BC541" s="194"/>
    </row>
    <row r="542" customFormat="false" ht="15.75" hidden="false" customHeight="true" outlineLevel="0" collapsed="false">
      <c r="X542" s="240"/>
      <c r="Z542" s="240"/>
      <c r="AA542" s="241"/>
      <c r="AC542" s="240"/>
      <c r="AE542" s="240"/>
      <c r="AF542" s="241"/>
      <c r="AG542" s="194"/>
      <c r="AH542" s="240"/>
      <c r="AI542" s="194"/>
      <c r="AJ542" s="240"/>
      <c r="AK542" s="241"/>
      <c r="AL542" s="194"/>
      <c r="AM542" s="240"/>
      <c r="AN542" s="194"/>
      <c r="AO542" s="240"/>
      <c r="AP542" s="241"/>
      <c r="AQ542" s="194"/>
      <c r="AR542" s="240"/>
      <c r="AS542" s="194"/>
      <c r="AT542" s="240"/>
      <c r="AU542" s="241"/>
      <c r="AV542" s="194"/>
      <c r="AW542" s="240"/>
      <c r="AX542" s="194"/>
      <c r="AY542" s="240"/>
      <c r="AZ542" s="241"/>
      <c r="BA542" s="194"/>
      <c r="BB542" s="240"/>
      <c r="BC542" s="194"/>
    </row>
    <row r="543" customFormat="false" ht="15.75" hidden="false" customHeight="true" outlineLevel="0" collapsed="false">
      <c r="X543" s="240"/>
      <c r="Z543" s="240"/>
      <c r="AA543" s="241"/>
      <c r="AC543" s="240"/>
      <c r="AE543" s="240"/>
      <c r="AF543" s="241"/>
      <c r="AG543" s="194"/>
      <c r="AH543" s="240"/>
      <c r="AI543" s="194"/>
      <c r="AJ543" s="240"/>
      <c r="AK543" s="241"/>
      <c r="AL543" s="194"/>
      <c r="AM543" s="240"/>
      <c r="AN543" s="194"/>
      <c r="AO543" s="240"/>
      <c r="AP543" s="241"/>
      <c r="AQ543" s="194"/>
      <c r="AR543" s="240"/>
      <c r="AS543" s="194"/>
      <c r="AT543" s="240"/>
      <c r="AU543" s="241"/>
      <c r="AV543" s="194"/>
      <c r="AW543" s="240"/>
      <c r="AX543" s="194"/>
      <c r="AY543" s="240"/>
      <c r="AZ543" s="241"/>
      <c r="BA543" s="194"/>
      <c r="BB543" s="240"/>
      <c r="BC543" s="194"/>
    </row>
    <row r="544" customFormat="false" ht="15.75" hidden="false" customHeight="true" outlineLevel="0" collapsed="false">
      <c r="X544" s="240"/>
      <c r="Z544" s="240"/>
      <c r="AA544" s="241"/>
      <c r="AC544" s="240"/>
      <c r="AE544" s="240"/>
      <c r="AF544" s="241"/>
      <c r="AG544" s="194"/>
      <c r="AH544" s="240"/>
      <c r="AI544" s="194"/>
      <c r="AJ544" s="240"/>
      <c r="AK544" s="241"/>
      <c r="AL544" s="194"/>
      <c r="AM544" s="240"/>
      <c r="AN544" s="194"/>
      <c r="AO544" s="240"/>
      <c r="AP544" s="241"/>
      <c r="AQ544" s="194"/>
      <c r="AR544" s="240"/>
      <c r="AS544" s="194"/>
      <c r="AT544" s="240"/>
      <c r="AU544" s="241"/>
      <c r="AV544" s="194"/>
      <c r="AW544" s="240"/>
      <c r="AX544" s="194"/>
      <c r="AY544" s="240"/>
      <c r="AZ544" s="241"/>
      <c r="BA544" s="194"/>
      <c r="BB544" s="240"/>
      <c r="BC544" s="194"/>
    </row>
    <row r="545" customFormat="false" ht="15.75" hidden="false" customHeight="true" outlineLevel="0" collapsed="false">
      <c r="X545" s="240"/>
      <c r="Z545" s="240"/>
      <c r="AA545" s="241"/>
      <c r="AC545" s="240"/>
      <c r="AE545" s="240"/>
      <c r="AF545" s="241"/>
      <c r="AG545" s="194"/>
      <c r="AH545" s="240"/>
      <c r="AI545" s="194"/>
      <c r="AJ545" s="240"/>
      <c r="AK545" s="241"/>
      <c r="AL545" s="194"/>
      <c r="AM545" s="240"/>
      <c r="AN545" s="194"/>
      <c r="AO545" s="240"/>
      <c r="AP545" s="241"/>
      <c r="AQ545" s="194"/>
      <c r="AR545" s="240"/>
      <c r="AS545" s="194"/>
      <c r="AT545" s="240"/>
      <c r="AU545" s="241"/>
      <c r="AV545" s="194"/>
      <c r="AW545" s="240"/>
      <c r="AX545" s="194"/>
      <c r="AY545" s="240"/>
      <c r="AZ545" s="241"/>
      <c r="BA545" s="194"/>
      <c r="BB545" s="240"/>
      <c r="BC545" s="194"/>
    </row>
    <row r="546" customFormat="false" ht="15.75" hidden="false" customHeight="true" outlineLevel="0" collapsed="false">
      <c r="X546" s="240"/>
      <c r="Z546" s="240"/>
      <c r="AA546" s="241"/>
      <c r="AC546" s="240"/>
      <c r="AE546" s="240"/>
      <c r="AF546" s="241"/>
      <c r="AG546" s="194"/>
      <c r="AH546" s="240"/>
      <c r="AI546" s="194"/>
      <c r="AJ546" s="240"/>
      <c r="AK546" s="241"/>
      <c r="AL546" s="194"/>
      <c r="AM546" s="240"/>
      <c r="AN546" s="194"/>
      <c r="AO546" s="240"/>
      <c r="AP546" s="241"/>
      <c r="AQ546" s="194"/>
      <c r="AR546" s="240"/>
      <c r="AS546" s="194"/>
      <c r="AT546" s="240"/>
      <c r="AU546" s="241"/>
      <c r="AV546" s="194"/>
      <c r="AW546" s="240"/>
      <c r="AX546" s="194"/>
      <c r="AY546" s="240"/>
      <c r="AZ546" s="241"/>
      <c r="BA546" s="194"/>
      <c r="BB546" s="240"/>
      <c r="BC546" s="194"/>
    </row>
    <row r="547" customFormat="false" ht="15.75" hidden="false" customHeight="true" outlineLevel="0" collapsed="false">
      <c r="X547" s="240"/>
      <c r="Z547" s="240"/>
      <c r="AA547" s="241"/>
      <c r="AC547" s="240"/>
      <c r="AE547" s="240"/>
      <c r="AF547" s="241"/>
      <c r="AG547" s="194"/>
      <c r="AH547" s="240"/>
      <c r="AI547" s="194"/>
      <c r="AJ547" s="240"/>
      <c r="AK547" s="241"/>
      <c r="AL547" s="194"/>
      <c r="AM547" s="240"/>
      <c r="AN547" s="194"/>
      <c r="AO547" s="240"/>
      <c r="AP547" s="241"/>
      <c r="AQ547" s="194"/>
      <c r="AR547" s="240"/>
      <c r="AS547" s="194"/>
      <c r="AT547" s="240"/>
      <c r="AU547" s="241"/>
      <c r="AV547" s="194"/>
      <c r="AW547" s="240"/>
      <c r="AX547" s="194"/>
      <c r="AY547" s="240"/>
      <c r="AZ547" s="241"/>
      <c r="BA547" s="194"/>
      <c r="BB547" s="240"/>
      <c r="BC547" s="194"/>
    </row>
    <row r="548" customFormat="false" ht="15.75" hidden="false" customHeight="true" outlineLevel="0" collapsed="false">
      <c r="X548" s="240"/>
      <c r="Z548" s="240"/>
      <c r="AA548" s="241"/>
      <c r="AC548" s="240"/>
      <c r="AE548" s="240"/>
      <c r="AF548" s="241"/>
      <c r="AG548" s="194"/>
      <c r="AH548" s="240"/>
      <c r="AI548" s="194"/>
      <c r="AJ548" s="240"/>
      <c r="AK548" s="241"/>
      <c r="AL548" s="194"/>
      <c r="AM548" s="240"/>
      <c r="AN548" s="194"/>
      <c r="AO548" s="240"/>
      <c r="AP548" s="241"/>
      <c r="AQ548" s="194"/>
      <c r="AR548" s="240"/>
      <c r="AS548" s="194"/>
      <c r="AT548" s="240"/>
      <c r="AU548" s="241"/>
      <c r="AV548" s="194"/>
      <c r="AW548" s="240"/>
      <c r="AX548" s="194"/>
      <c r="AY548" s="240"/>
      <c r="AZ548" s="241"/>
      <c r="BA548" s="194"/>
      <c r="BB548" s="240"/>
      <c r="BC548" s="194"/>
    </row>
    <row r="549" customFormat="false" ht="15.75" hidden="false" customHeight="true" outlineLevel="0" collapsed="false">
      <c r="X549" s="240"/>
      <c r="Z549" s="240"/>
      <c r="AA549" s="241"/>
      <c r="AC549" s="240"/>
      <c r="AE549" s="240"/>
      <c r="AF549" s="241"/>
      <c r="AG549" s="194"/>
      <c r="AH549" s="240"/>
      <c r="AI549" s="194"/>
      <c r="AJ549" s="240"/>
      <c r="AK549" s="241"/>
      <c r="AL549" s="194"/>
      <c r="AM549" s="240"/>
      <c r="AN549" s="194"/>
      <c r="AO549" s="240"/>
      <c r="AP549" s="241"/>
      <c r="AQ549" s="194"/>
      <c r="AR549" s="240"/>
      <c r="AS549" s="194"/>
      <c r="AT549" s="240"/>
      <c r="AU549" s="241"/>
      <c r="AV549" s="194"/>
      <c r="AW549" s="240"/>
      <c r="AX549" s="194"/>
      <c r="AY549" s="240"/>
      <c r="AZ549" s="241"/>
      <c r="BA549" s="194"/>
      <c r="BB549" s="240"/>
      <c r="BC549" s="194"/>
    </row>
    <row r="550" customFormat="false" ht="15.75" hidden="false" customHeight="true" outlineLevel="0" collapsed="false">
      <c r="X550" s="240"/>
      <c r="Z550" s="240"/>
      <c r="AA550" s="241"/>
      <c r="AC550" s="240"/>
      <c r="AE550" s="240"/>
      <c r="AF550" s="241"/>
      <c r="AG550" s="194"/>
      <c r="AH550" s="240"/>
      <c r="AI550" s="194"/>
      <c r="AJ550" s="240"/>
      <c r="AK550" s="241"/>
      <c r="AL550" s="194"/>
      <c r="AM550" s="240"/>
      <c r="AN550" s="194"/>
      <c r="AO550" s="240"/>
      <c r="AP550" s="241"/>
      <c r="AQ550" s="194"/>
      <c r="AR550" s="240"/>
      <c r="AS550" s="194"/>
      <c r="AT550" s="240"/>
      <c r="AU550" s="241"/>
      <c r="AV550" s="194"/>
      <c r="AW550" s="240"/>
      <c r="AX550" s="194"/>
      <c r="AY550" s="240"/>
      <c r="AZ550" s="241"/>
      <c r="BA550" s="194"/>
      <c r="BB550" s="240"/>
      <c r="BC550" s="194"/>
    </row>
    <row r="551" customFormat="false" ht="15.75" hidden="false" customHeight="true" outlineLevel="0" collapsed="false">
      <c r="X551" s="240"/>
      <c r="Z551" s="240"/>
      <c r="AA551" s="241"/>
      <c r="AC551" s="240"/>
      <c r="AE551" s="240"/>
      <c r="AF551" s="241"/>
      <c r="AG551" s="194"/>
      <c r="AH551" s="240"/>
      <c r="AI551" s="194"/>
      <c r="AJ551" s="240"/>
      <c r="AK551" s="241"/>
      <c r="AL551" s="194"/>
      <c r="AM551" s="240"/>
      <c r="AN551" s="194"/>
      <c r="AO551" s="240"/>
      <c r="AP551" s="241"/>
      <c r="AQ551" s="194"/>
      <c r="AR551" s="240"/>
      <c r="AS551" s="194"/>
      <c r="AT551" s="240"/>
      <c r="AU551" s="241"/>
      <c r="AV551" s="194"/>
      <c r="AW551" s="240"/>
      <c r="AX551" s="194"/>
      <c r="AY551" s="240"/>
      <c r="AZ551" s="241"/>
      <c r="BA551" s="194"/>
      <c r="BB551" s="240"/>
      <c r="BC551" s="194"/>
    </row>
    <row r="552" customFormat="false" ht="15.75" hidden="false" customHeight="true" outlineLevel="0" collapsed="false">
      <c r="X552" s="240"/>
      <c r="Z552" s="240"/>
      <c r="AA552" s="241"/>
      <c r="AC552" s="240"/>
      <c r="AE552" s="240"/>
      <c r="AF552" s="241"/>
      <c r="AG552" s="194"/>
      <c r="AH552" s="240"/>
      <c r="AI552" s="194"/>
      <c r="AJ552" s="240"/>
      <c r="AK552" s="241"/>
      <c r="AL552" s="194"/>
      <c r="AM552" s="240"/>
      <c r="AN552" s="194"/>
      <c r="AO552" s="240"/>
      <c r="AP552" s="241"/>
      <c r="AQ552" s="194"/>
      <c r="AR552" s="240"/>
      <c r="AS552" s="194"/>
      <c r="AT552" s="240"/>
      <c r="AU552" s="241"/>
      <c r="AV552" s="194"/>
      <c r="AW552" s="240"/>
      <c r="AX552" s="194"/>
      <c r="AY552" s="240"/>
      <c r="AZ552" s="241"/>
      <c r="BA552" s="194"/>
      <c r="BB552" s="240"/>
      <c r="BC552" s="194"/>
    </row>
    <row r="553" customFormat="false" ht="15.75" hidden="false" customHeight="true" outlineLevel="0" collapsed="false">
      <c r="X553" s="240"/>
      <c r="Z553" s="240"/>
      <c r="AA553" s="241"/>
      <c r="AC553" s="240"/>
      <c r="AE553" s="240"/>
      <c r="AF553" s="241"/>
      <c r="AG553" s="194"/>
      <c r="AH553" s="240"/>
      <c r="AI553" s="194"/>
      <c r="AJ553" s="240"/>
      <c r="AK553" s="241"/>
      <c r="AL553" s="194"/>
      <c r="AM553" s="240"/>
      <c r="AN553" s="194"/>
      <c r="AO553" s="240"/>
      <c r="AP553" s="241"/>
      <c r="AQ553" s="194"/>
      <c r="AR553" s="240"/>
      <c r="AS553" s="194"/>
      <c r="AT553" s="240"/>
      <c r="AU553" s="241"/>
      <c r="AV553" s="194"/>
      <c r="AW553" s="240"/>
      <c r="AX553" s="194"/>
      <c r="AY553" s="240"/>
      <c r="AZ553" s="241"/>
      <c r="BA553" s="194"/>
      <c r="BB553" s="240"/>
      <c r="BC553" s="194"/>
    </row>
    <row r="554" customFormat="false" ht="15.75" hidden="false" customHeight="true" outlineLevel="0" collapsed="false">
      <c r="X554" s="240"/>
      <c r="Z554" s="240"/>
      <c r="AA554" s="241"/>
      <c r="AC554" s="240"/>
      <c r="AE554" s="240"/>
      <c r="AF554" s="241"/>
      <c r="AG554" s="194"/>
      <c r="AH554" s="240"/>
      <c r="AI554" s="194"/>
      <c r="AJ554" s="240"/>
      <c r="AK554" s="241"/>
      <c r="AL554" s="194"/>
      <c r="AM554" s="240"/>
      <c r="AN554" s="194"/>
      <c r="AO554" s="240"/>
      <c r="AP554" s="241"/>
      <c r="AQ554" s="194"/>
      <c r="AR554" s="240"/>
      <c r="AS554" s="194"/>
      <c r="AT554" s="240"/>
      <c r="AU554" s="241"/>
      <c r="AV554" s="194"/>
      <c r="AW554" s="240"/>
      <c r="AX554" s="194"/>
      <c r="AY554" s="240"/>
      <c r="AZ554" s="241"/>
      <c r="BA554" s="194"/>
      <c r="BB554" s="240"/>
      <c r="BC554" s="194"/>
    </row>
    <row r="555" customFormat="false" ht="15.75" hidden="false" customHeight="true" outlineLevel="0" collapsed="false">
      <c r="X555" s="240"/>
      <c r="Z555" s="240"/>
      <c r="AA555" s="241"/>
      <c r="AC555" s="240"/>
      <c r="AE555" s="240"/>
      <c r="AF555" s="241"/>
      <c r="AG555" s="194"/>
      <c r="AH555" s="240"/>
      <c r="AI555" s="194"/>
      <c r="AJ555" s="240"/>
      <c r="AK555" s="241"/>
      <c r="AL555" s="194"/>
      <c r="AM555" s="240"/>
      <c r="AN555" s="194"/>
      <c r="AO555" s="240"/>
      <c r="AP555" s="241"/>
      <c r="AQ555" s="194"/>
      <c r="AR555" s="240"/>
      <c r="AS555" s="194"/>
      <c r="AT555" s="240"/>
      <c r="AU555" s="241"/>
      <c r="AV555" s="194"/>
      <c r="AW555" s="240"/>
      <c r="AX555" s="194"/>
      <c r="AY555" s="240"/>
      <c r="AZ555" s="241"/>
      <c r="BA555" s="194"/>
      <c r="BB555" s="240"/>
      <c r="BC555" s="194"/>
    </row>
    <row r="556" customFormat="false" ht="15.75" hidden="false" customHeight="true" outlineLevel="0" collapsed="false">
      <c r="X556" s="240"/>
      <c r="Z556" s="240"/>
      <c r="AA556" s="241"/>
      <c r="AC556" s="240"/>
      <c r="AE556" s="240"/>
      <c r="AF556" s="241"/>
      <c r="AG556" s="194"/>
      <c r="AH556" s="240"/>
      <c r="AI556" s="194"/>
      <c r="AJ556" s="240"/>
      <c r="AK556" s="241"/>
      <c r="AL556" s="194"/>
      <c r="AM556" s="240"/>
      <c r="AN556" s="194"/>
      <c r="AO556" s="240"/>
      <c r="AP556" s="241"/>
      <c r="AQ556" s="194"/>
      <c r="AR556" s="240"/>
      <c r="AS556" s="194"/>
      <c r="AT556" s="240"/>
      <c r="AU556" s="241"/>
      <c r="AV556" s="194"/>
      <c r="AW556" s="240"/>
      <c r="AX556" s="194"/>
      <c r="AY556" s="240"/>
      <c r="AZ556" s="241"/>
      <c r="BA556" s="194"/>
      <c r="BB556" s="240"/>
      <c r="BC556" s="194"/>
    </row>
    <row r="557" customFormat="false" ht="15.75" hidden="false" customHeight="true" outlineLevel="0" collapsed="false">
      <c r="X557" s="240"/>
      <c r="Z557" s="240"/>
      <c r="AA557" s="241"/>
      <c r="AC557" s="240"/>
      <c r="AE557" s="240"/>
      <c r="AF557" s="241"/>
      <c r="AG557" s="194"/>
      <c r="AH557" s="240"/>
      <c r="AI557" s="194"/>
      <c r="AJ557" s="240"/>
      <c r="AK557" s="241"/>
      <c r="AL557" s="194"/>
      <c r="AM557" s="240"/>
      <c r="AN557" s="194"/>
      <c r="AO557" s="240"/>
      <c r="AP557" s="241"/>
      <c r="AQ557" s="194"/>
      <c r="AR557" s="240"/>
      <c r="AS557" s="194"/>
      <c r="AT557" s="240"/>
      <c r="AU557" s="241"/>
      <c r="AV557" s="194"/>
      <c r="AW557" s="240"/>
      <c r="AX557" s="194"/>
      <c r="AY557" s="240"/>
      <c r="AZ557" s="241"/>
      <c r="BA557" s="194"/>
      <c r="BB557" s="240"/>
      <c r="BC557" s="194"/>
    </row>
    <row r="558" customFormat="false" ht="15.75" hidden="false" customHeight="true" outlineLevel="0" collapsed="false">
      <c r="X558" s="240"/>
      <c r="Z558" s="240"/>
      <c r="AA558" s="241"/>
      <c r="AC558" s="240"/>
      <c r="AE558" s="240"/>
      <c r="AF558" s="241"/>
      <c r="AG558" s="194"/>
      <c r="AH558" s="240"/>
      <c r="AI558" s="194"/>
      <c r="AJ558" s="240"/>
      <c r="AK558" s="241"/>
      <c r="AL558" s="194"/>
      <c r="AM558" s="240"/>
      <c r="AN558" s="194"/>
      <c r="AO558" s="240"/>
      <c r="AP558" s="241"/>
      <c r="AQ558" s="194"/>
      <c r="AR558" s="240"/>
      <c r="AS558" s="194"/>
      <c r="AT558" s="240"/>
      <c r="AU558" s="241"/>
      <c r="AV558" s="194"/>
      <c r="AW558" s="240"/>
      <c r="AX558" s="194"/>
      <c r="AY558" s="240"/>
      <c r="AZ558" s="241"/>
      <c r="BA558" s="194"/>
      <c r="BB558" s="240"/>
      <c r="BC558" s="194"/>
    </row>
    <row r="559" customFormat="false" ht="15.75" hidden="false" customHeight="true" outlineLevel="0" collapsed="false">
      <c r="X559" s="240"/>
      <c r="Z559" s="240"/>
      <c r="AA559" s="241"/>
      <c r="AC559" s="240"/>
      <c r="AE559" s="240"/>
      <c r="AF559" s="241"/>
      <c r="AG559" s="194"/>
      <c r="AH559" s="240"/>
      <c r="AI559" s="194"/>
      <c r="AJ559" s="240"/>
      <c r="AK559" s="241"/>
      <c r="AL559" s="194"/>
      <c r="AM559" s="240"/>
      <c r="AN559" s="194"/>
      <c r="AO559" s="240"/>
      <c r="AP559" s="241"/>
      <c r="AQ559" s="194"/>
      <c r="AR559" s="240"/>
      <c r="AS559" s="194"/>
      <c r="AT559" s="240"/>
      <c r="AU559" s="241"/>
      <c r="AV559" s="194"/>
      <c r="AW559" s="240"/>
      <c r="AX559" s="194"/>
      <c r="AY559" s="240"/>
      <c r="AZ559" s="241"/>
      <c r="BA559" s="194"/>
      <c r="BB559" s="240"/>
      <c r="BC559" s="194"/>
    </row>
    <row r="560" customFormat="false" ht="15.75" hidden="false" customHeight="true" outlineLevel="0" collapsed="false">
      <c r="X560" s="240"/>
      <c r="Z560" s="240"/>
      <c r="AA560" s="241"/>
      <c r="AC560" s="240"/>
      <c r="AE560" s="240"/>
      <c r="AF560" s="241"/>
      <c r="AG560" s="194"/>
      <c r="AH560" s="240"/>
      <c r="AI560" s="194"/>
      <c r="AJ560" s="240"/>
      <c r="AK560" s="241"/>
      <c r="AL560" s="194"/>
      <c r="AM560" s="240"/>
      <c r="AN560" s="194"/>
      <c r="AO560" s="240"/>
      <c r="AP560" s="241"/>
      <c r="AQ560" s="194"/>
      <c r="AR560" s="240"/>
      <c r="AS560" s="194"/>
      <c r="AT560" s="240"/>
      <c r="AU560" s="241"/>
      <c r="AV560" s="194"/>
      <c r="AW560" s="240"/>
      <c r="AX560" s="194"/>
      <c r="AY560" s="240"/>
      <c r="AZ560" s="241"/>
      <c r="BA560" s="194"/>
      <c r="BB560" s="240"/>
      <c r="BC560" s="194"/>
    </row>
    <row r="561" customFormat="false" ht="15.75" hidden="false" customHeight="true" outlineLevel="0" collapsed="false">
      <c r="X561" s="240"/>
      <c r="Z561" s="240"/>
      <c r="AA561" s="241"/>
      <c r="AC561" s="240"/>
      <c r="AE561" s="240"/>
      <c r="AF561" s="241"/>
      <c r="AG561" s="194"/>
      <c r="AH561" s="240"/>
      <c r="AI561" s="194"/>
      <c r="AJ561" s="240"/>
      <c r="AK561" s="241"/>
      <c r="AL561" s="194"/>
      <c r="AM561" s="240"/>
      <c r="AN561" s="194"/>
      <c r="AO561" s="240"/>
      <c r="AP561" s="241"/>
      <c r="AQ561" s="194"/>
      <c r="AR561" s="240"/>
      <c r="AS561" s="194"/>
      <c r="AT561" s="240"/>
      <c r="AU561" s="241"/>
      <c r="AV561" s="194"/>
      <c r="AW561" s="240"/>
      <c r="AX561" s="194"/>
      <c r="AY561" s="240"/>
      <c r="AZ561" s="241"/>
      <c r="BA561" s="194"/>
      <c r="BB561" s="240"/>
      <c r="BC561" s="194"/>
    </row>
    <row r="562" customFormat="false" ht="15.75" hidden="false" customHeight="true" outlineLevel="0" collapsed="false">
      <c r="X562" s="240"/>
      <c r="Z562" s="240"/>
      <c r="AA562" s="241"/>
      <c r="AC562" s="240"/>
      <c r="AE562" s="240"/>
      <c r="AF562" s="241"/>
      <c r="AG562" s="194"/>
      <c r="AH562" s="240"/>
      <c r="AI562" s="194"/>
      <c r="AJ562" s="240"/>
      <c r="AK562" s="241"/>
      <c r="AL562" s="194"/>
      <c r="AM562" s="240"/>
      <c r="AN562" s="194"/>
      <c r="AO562" s="240"/>
      <c r="AP562" s="241"/>
      <c r="AQ562" s="194"/>
      <c r="AR562" s="240"/>
      <c r="AS562" s="194"/>
      <c r="AT562" s="240"/>
      <c r="AU562" s="241"/>
      <c r="AV562" s="194"/>
      <c r="AW562" s="240"/>
      <c r="AX562" s="194"/>
      <c r="AY562" s="240"/>
      <c r="AZ562" s="241"/>
      <c r="BA562" s="194"/>
      <c r="BB562" s="240"/>
      <c r="BC562" s="194"/>
    </row>
    <row r="563" customFormat="false" ht="15.75" hidden="false" customHeight="true" outlineLevel="0" collapsed="false">
      <c r="X563" s="240"/>
      <c r="Z563" s="240"/>
      <c r="AA563" s="241"/>
      <c r="AC563" s="240"/>
      <c r="AE563" s="240"/>
      <c r="AF563" s="241"/>
      <c r="AG563" s="194"/>
      <c r="AH563" s="240"/>
      <c r="AI563" s="194"/>
      <c r="AJ563" s="240"/>
      <c r="AK563" s="241"/>
      <c r="AL563" s="194"/>
      <c r="AM563" s="240"/>
      <c r="AN563" s="194"/>
      <c r="AO563" s="240"/>
      <c r="AP563" s="241"/>
      <c r="AQ563" s="194"/>
      <c r="AR563" s="240"/>
      <c r="AS563" s="194"/>
      <c r="AT563" s="240"/>
      <c r="AU563" s="241"/>
      <c r="AV563" s="194"/>
      <c r="AW563" s="240"/>
      <c r="AX563" s="194"/>
      <c r="AY563" s="240"/>
      <c r="AZ563" s="241"/>
      <c r="BA563" s="194"/>
      <c r="BB563" s="240"/>
      <c r="BC563" s="194"/>
    </row>
    <row r="564" customFormat="false" ht="15.75" hidden="false" customHeight="true" outlineLevel="0" collapsed="false">
      <c r="X564" s="240"/>
      <c r="Z564" s="240"/>
      <c r="AA564" s="241"/>
      <c r="AC564" s="240"/>
      <c r="AE564" s="240"/>
      <c r="AF564" s="241"/>
      <c r="AG564" s="194"/>
      <c r="AH564" s="240"/>
      <c r="AI564" s="194"/>
      <c r="AJ564" s="240"/>
      <c r="AK564" s="241"/>
      <c r="AL564" s="194"/>
      <c r="AM564" s="240"/>
      <c r="AN564" s="194"/>
      <c r="AO564" s="240"/>
      <c r="AP564" s="241"/>
      <c r="AQ564" s="194"/>
      <c r="AR564" s="240"/>
      <c r="AS564" s="194"/>
      <c r="AT564" s="240"/>
      <c r="AU564" s="241"/>
      <c r="AV564" s="194"/>
      <c r="AW564" s="240"/>
      <c r="AX564" s="194"/>
      <c r="AY564" s="240"/>
      <c r="AZ564" s="241"/>
      <c r="BA564" s="194"/>
      <c r="BB564" s="240"/>
      <c r="BC564" s="194"/>
    </row>
    <row r="565" customFormat="false" ht="15.75" hidden="false" customHeight="true" outlineLevel="0" collapsed="false">
      <c r="X565" s="240"/>
      <c r="Z565" s="240"/>
      <c r="AA565" s="241"/>
      <c r="AC565" s="240"/>
      <c r="AE565" s="240"/>
      <c r="AF565" s="241"/>
      <c r="AG565" s="194"/>
      <c r="AH565" s="240"/>
      <c r="AI565" s="194"/>
      <c r="AJ565" s="240"/>
      <c r="AK565" s="241"/>
      <c r="AL565" s="194"/>
      <c r="AM565" s="240"/>
      <c r="AN565" s="194"/>
      <c r="AO565" s="240"/>
      <c r="AP565" s="241"/>
      <c r="AQ565" s="194"/>
      <c r="AR565" s="240"/>
      <c r="AS565" s="194"/>
      <c r="AT565" s="240"/>
      <c r="AU565" s="241"/>
      <c r="AV565" s="194"/>
      <c r="AW565" s="240"/>
      <c r="AX565" s="194"/>
      <c r="AY565" s="240"/>
      <c r="AZ565" s="241"/>
      <c r="BA565" s="194"/>
      <c r="BB565" s="240"/>
      <c r="BC565" s="194"/>
    </row>
    <row r="566" customFormat="false" ht="15.75" hidden="false" customHeight="true" outlineLevel="0" collapsed="false">
      <c r="X566" s="240"/>
      <c r="Z566" s="240"/>
      <c r="AA566" s="241"/>
      <c r="AC566" s="240"/>
      <c r="AE566" s="240"/>
      <c r="AF566" s="241"/>
      <c r="AG566" s="194"/>
      <c r="AH566" s="240"/>
      <c r="AI566" s="194"/>
      <c r="AJ566" s="240"/>
      <c r="AK566" s="241"/>
      <c r="AL566" s="194"/>
      <c r="AM566" s="240"/>
      <c r="AN566" s="194"/>
      <c r="AO566" s="240"/>
      <c r="AP566" s="241"/>
      <c r="AQ566" s="194"/>
      <c r="AR566" s="240"/>
      <c r="AS566" s="194"/>
      <c r="AT566" s="240"/>
      <c r="AU566" s="241"/>
      <c r="AV566" s="194"/>
      <c r="AW566" s="240"/>
      <c r="AX566" s="194"/>
      <c r="AY566" s="240"/>
      <c r="AZ566" s="241"/>
      <c r="BA566" s="194"/>
      <c r="BB566" s="240"/>
      <c r="BC566" s="194"/>
    </row>
    <row r="567" customFormat="false" ht="15.75" hidden="false" customHeight="true" outlineLevel="0" collapsed="false">
      <c r="X567" s="240"/>
      <c r="Z567" s="240"/>
      <c r="AA567" s="241"/>
      <c r="AC567" s="240"/>
      <c r="AE567" s="240"/>
      <c r="AF567" s="241"/>
      <c r="AG567" s="194"/>
      <c r="AH567" s="240"/>
      <c r="AI567" s="194"/>
      <c r="AJ567" s="240"/>
      <c r="AK567" s="241"/>
      <c r="AL567" s="194"/>
      <c r="AM567" s="240"/>
      <c r="AN567" s="194"/>
      <c r="AO567" s="240"/>
      <c r="AP567" s="241"/>
      <c r="AQ567" s="194"/>
      <c r="AR567" s="240"/>
      <c r="AS567" s="194"/>
      <c r="AT567" s="240"/>
      <c r="AU567" s="241"/>
      <c r="AV567" s="194"/>
      <c r="AW567" s="240"/>
      <c r="AX567" s="194"/>
      <c r="AY567" s="240"/>
      <c r="AZ567" s="241"/>
      <c r="BA567" s="194"/>
      <c r="BB567" s="240"/>
      <c r="BC567" s="194"/>
    </row>
    <row r="568" customFormat="false" ht="15.75" hidden="false" customHeight="true" outlineLevel="0" collapsed="false">
      <c r="X568" s="240"/>
      <c r="Z568" s="240"/>
      <c r="AA568" s="241"/>
      <c r="AC568" s="240"/>
      <c r="AE568" s="240"/>
      <c r="AF568" s="241"/>
      <c r="AG568" s="194"/>
      <c r="AH568" s="240"/>
      <c r="AI568" s="194"/>
      <c r="AJ568" s="240"/>
      <c r="AK568" s="241"/>
      <c r="AL568" s="194"/>
      <c r="AM568" s="240"/>
      <c r="AN568" s="194"/>
      <c r="AO568" s="240"/>
      <c r="AP568" s="241"/>
      <c r="AQ568" s="194"/>
      <c r="AR568" s="240"/>
      <c r="AS568" s="194"/>
      <c r="AT568" s="240"/>
      <c r="AU568" s="241"/>
      <c r="AV568" s="194"/>
      <c r="AW568" s="240"/>
      <c r="AX568" s="194"/>
      <c r="AY568" s="240"/>
      <c r="AZ568" s="241"/>
      <c r="BA568" s="194"/>
      <c r="BB568" s="240"/>
      <c r="BC568" s="194"/>
    </row>
    <row r="569" customFormat="false" ht="15.75" hidden="false" customHeight="true" outlineLevel="0" collapsed="false">
      <c r="X569" s="240"/>
      <c r="Z569" s="240"/>
      <c r="AA569" s="241"/>
      <c r="AC569" s="240"/>
      <c r="AE569" s="240"/>
      <c r="AF569" s="241"/>
      <c r="AG569" s="194"/>
      <c r="AH569" s="240"/>
      <c r="AI569" s="194"/>
      <c r="AJ569" s="240"/>
      <c r="AK569" s="241"/>
      <c r="AL569" s="194"/>
      <c r="AM569" s="240"/>
      <c r="AN569" s="194"/>
      <c r="AO569" s="240"/>
      <c r="AP569" s="241"/>
      <c r="AQ569" s="194"/>
      <c r="AR569" s="240"/>
      <c r="AS569" s="194"/>
      <c r="AT569" s="240"/>
      <c r="AU569" s="241"/>
      <c r="AV569" s="194"/>
      <c r="AW569" s="240"/>
      <c r="AX569" s="194"/>
      <c r="AY569" s="240"/>
      <c r="AZ569" s="241"/>
      <c r="BA569" s="194"/>
      <c r="BB569" s="240"/>
      <c r="BC569" s="194"/>
    </row>
    <row r="570" customFormat="false" ht="15.75" hidden="false" customHeight="true" outlineLevel="0" collapsed="false">
      <c r="X570" s="240"/>
      <c r="Z570" s="240"/>
      <c r="AA570" s="241"/>
      <c r="AC570" s="240"/>
      <c r="AE570" s="240"/>
      <c r="AF570" s="241"/>
      <c r="AG570" s="194"/>
      <c r="AH570" s="240"/>
      <c r="AI570" s="194"/>
      <c r="AJ570" s="240"/>
      <c r="AK570" s="241"/>
      <c r="AL570" s="194"/>
      <c r="AM570" s="240"/>
      <c r="AN570" s="194"/>
      <c r="AO570" s="240"/>
      <c r="AP570" s="241"/>
      <c r="AQ570" s="194"/>
      <c r="AR570" s="240"/>
      <c r="AS570" s="194"/>
      <c r="AT570" s="240"/>
      <c r="AU570" s="241"/>
      <c r="AV570" s="194"/>
      <c r="AW570" s="240"/>
      <c r="AX570" s="194"/>
      <c r="AY570" s="240"/>
      <c r="AZ570" s="241"/>
      <c r="BA570" s="194"/>
      <c r="BB570" s="240"/>
      <c r="BC570" s="194"/>
    </row>
    <row r="571" customFormat="false" ht="15.75" hidden="false" customHeight="true" outlineLevel="0" collapsed="false">
      <c r="X571" s="240"/>
      <c r="Z571" s="240"/>
      <c r="AA571" s="241"/>
      <c r="AC571" s="240"/>
      <c r="AE571" s="240"/>
      <c r="AF571" s="241"/>
      <c r="AG571" s="194"/>
      <c r="AH571" s="240"/>
      <c r="AI571" s="194"/>
      <c r="AJ571" s="240"/>
      <c r="AK571" s="241"/>
      <c r="AL571" s="194"/>
      <c r="AM571" s="240"/>
      <c r="AN571" s="194"/>
      <c r="AO571" s="240"/>
      <c r="AP571" s="241"/>
      <c r="AQ571" s="194"/>
      <c r="AR571" s="240"/>
      <c r="AS571" s="194"/>
      <c r="AT571" s="240"/>
      <c r="AU571" s="241"/>
      <c r="AV571" s="194"/>
      <c r="AW571" s="240"/>
      <c r="AX571" s="194"/>
      <c r="AY571" s="240"/>
      <c r="AZ571" s="241"/>
      <c r="BA571" s="194"/>
      <c r="BB571" s="240"/>
      <c r="BC571" s="194"/>
    </row>
    <row r="572" customFormat="false" ht="15.75" hidden="false" customHeight="true" outlineLevel="0" collapsed="false">
      <c r="X572" s="240"/>
      <c r="Z572" s="240"/>
      <c r="AA572" s="241"/>
      <c r="AC572" s="240"/>
      <c r="AE572" s="240"/>
      <c r="AF572" s="241"/>
      <c r="AG572" s="194"/>
      <c r="AH572" s="240"/>
      <c r="AI572" s="194"/>
      <c r="AJ572" s="240"/>
      <c r="AK572" s="241"/>
      <c r="AL572" s="194"/>
      <c r="AM572" s="240"/>
      <c r="AN572" s="194"/>
      <c r="AO572" s="240"/>
      <c r="AP572" s="241"/>
      <c r="AQ572" s="194"/>
      <c r="AR572" s="240"/>
      <c r="AS572" s="194"/>
      <c r="AT572" s="240"/>
      <c r="AU572" s="241"/>
      <c r="AV572" s="194"/>
      <c r="AW572" s="240"/>
      <c r="AX572" s="194"/>
      <c r="AY572" s="240"/>
      <c r="AZ572" s="241"/>
      <c r="BA572" s="194"/>
      <c r="BB572" s="240"/>
      <c r="BC572" s="194"/>
    </row>
    <row r="573" customFormat="false" ht="15.75" hidden="false" customHeight="true" outlineLevel="0" collapsed="false">
      <c r="X573" s="240"/>
      <c r="Z573" s="240"/>
      <c r="AA573" s="241"/>
      <c r="AC573" s="240"/>
      <c r="AE573" s="240"/>
      <c r="AF573" s="241"/>
      <c r="AG573" s="194"/>
      <c r="AH573" s="240"/>
      <c r="AI573" s="194"/>
      <c r="AJ573" s="240"/>
      <c r="AK573" s="241"/>
      <c r="AL573" s="194"/>
      <c r="AM573" s="240"/>
      <c r="AN573" s="194"/>
      <c r="AO573" s="240"/>
      <c r="AP573" s="241"/>
      <c r="AQ573" s="194"/>
      <c r="AR573" s="240"/>
      <c r="AS573" s="194"/>
      <c r="AT573" s="240"/>
      <c r="AU573" s="241"/>
      <c r="AV573" s="194"/>
      <c r="AW573" s="240"/>
      <c r="AX573" s="194"/>
      <c r="AY573" s="240"/>
      <c r="AZ573" s="241"/>
      <c r="BA573" s="194"/>
      <c r="BB573" s="240"/>
      <c r="BC573" s="194"/>
    </row>
    <row r="574" customFormat="false" ht="15.75" hidden="false" customHeight="true" outlineLevel="0" collapsed="false">
      <c r="X574" s="240"/>
      <c r="Z574" s="240"/>
      <c r="AA574" s="241"/>
      <c r="AC574" s="240"/>
      <c r="AE574" s="240"/>
      <c r="AF574" s="241"/>
      <c r="AG574" s="194"/>
      <c r="AH574" s="240"/>
      <c r="AI574" s="194"/>
      <c r="AJ574" s="240"/>
      <c r="AK574" s="241"/>
      <c r="AL574" s="194"/>
      <c r="AM574" s="240"/>
      <c r="AN574" s="194"/>
      <c r="AO574" s="240"/>
      <c r="AP574" s="241"/>
      <c r="AQ574" s="194"/>
      <c r="AR574" s="240"/>
      <c r="AS574" s="194"/>
      <c r="AT574" s="240"/>
      <c r="AU574" s="241"/>
      <c r="AV574" s="194"/>
      <c r="AW574" s="240"/>
      <c r="AX574" s="194"/>
      <c r="AY574" s="240"/>
      <c r="AZ574" s="241"/>
      <c r="BA574" s="194"/>
      <c r="BB574" s="240"/>
      <c r="BC574" s="194"/>
    </row>
    <row r="575" customFormat="false" ht="15.75" hidden="false" customHeight="true" outlineLevel="0" collapsed="false">
      <c r="X575" s="240"/>
      <c r="Z575" s="240"/>
      <c r="AA575" s="241"/>
      <c r="AC575" s="240"/>
      <c r="AE575" s="240"/>
      <c r="AF575" s="241"/>
      <c r="AG575" s="194"/>
      <c r="AH575" s="240"/>
      <c r="AI575" s="194"/>
      <c r="AJ575" s="240"/>
      <c r="AK575" s="241"/>
      <c r="AL575" s="194"/>
      <c r="AM575" s="240"/>
      <c r="AN575" s="194"/>
      <c r="AO575" s="240"/>
      <c r="AP575" s="241"/>
      <c r="AQ575" s="194"/>
      <c r="AR575" s="240"/>
      <c r="AS575" s="194"/>
      <c r="AT575" s="240"/>
      <c r="AU575" s="241"/>
      <c r="AV575" s="194"/>
      <c r="AW575" s="240"/>
      <c r="AX575" s="194"/>
      <c r="AY575" s="240"/>
      <c r="AZ575" s="241"/>
      <c r="BA575" s="194"/>
      <c r="BB575" s="240"/>
      <c r="BC575" s="194"/>
    </row>
    <row r="576" customFormat="false" ht="15.75" hidden="false" customHeight="true" outlineLevel="0" collapsed="false">
      <c r="X576" s="240"/>
      <c r="Z576" s="240"/>
      <c r="AA576" s="241"/>
      <c r="AC576" s="240"/>
      <c r="AE576" s="240"/>
      <c r="AF576" s="241"/>
      <c r="AG576" s="194"/>
      <c r="AH576" s="240"/>
      <c r="AI576" s="194"/>
      <c r="AJ576" s="240"/>
      <c r="AK576" s="241"/>
      <c r="AL576" s="194"/>
      <c r="AM576" s="240"/>
      <c r="AN576" s="194"/>
      <c r="AO576" s="240"/>
      <c r="AP576" s="241"/>
      <c r="AQ576" s="194"/>
      <c r="AR576" s="240"/>
      <c r="AS576" s="194"/>
      <c r="AT576" s="240"/>
      <c r="AU576" s="241"/>
      <c r="AV576" s="194"/>
      <c r="AW576" s="240"/>
      <c r="AX576" s="194"/>
      <c r="AY576" s="240"/>
      <c r="AZ576" s="241"/>
      <c r="BA576" s="194"/>
      <c r="BB576" s="240"/>
      <c r="BC576" s="194"/>
    </row>
    <row r="577" customFormat="false" ht="15.75" hidden="false" customHeight="true" outlineLevel="0" collapsed="false">
      <c r="X577" s="240"/>
      <c r="Z577" s="240"/>
      <c r="AA577" s="241"/>
      <c r="AC577" s="240"/>
      <c r="AE577" s="240"/>
      <c r="AF577" s="241"/>
      <c r="AG577" s="194"/>
      <c r="AH577" s="240"/>
      <c r="AI577" s="194"/>
      <c r="AJ577" s="240"/>
      <c r="AK577" s="241"/>
      <c r="AL577" s="194"/>
      <c r="AM577" s="240"/>
      <c r="AN577" s="194"/>
      <c r="AO577" s="240"/>
      <c r="AP577" s="241"/>
      <c r="AQ577" s="194"/>
      <c r="AR577" s="240"/>
      <c r="AS577" s="194"/>
      <c r="AT577" s="240"/>
      <c r="AU577" s="241"/>
      <c r="AV577" s="194"/>
      <c r="AW577" s="240"/>
      <c r="AX577" s="194"/>
      <c r="AY577" s="240"/>
      <c r="AZ577" s="241"/>
      <c r="BA577" s="194"/>
      <c r="BB577" s="240"/>
      <c r="BC577" s="194"/>
    </row>
    <row r="578" customFormat="false" ht="15.75" hidden="false" customHeight="true" outlineLevel="0" collapsed="false">
      <c r="X578" s="240"/>
      <c r="Z578" s="240"/>
      <c r="AA578" s="241"/>
      <c r="AC578" s="240"/>
      <c r="AE578" s="240"/>
      <c r="AF578" s="241"/>
      <c r="AG578" s="194"/>
      <c r="AH578" s="240"/>
      <c r="AI578" s="194"/>
      <c r="AJ578" s="240"/>
      <c r="AK578" s="241"/>
      <c r="AL578" s="194"/>
      <c r="AM578" s="240"/>
      <c r="AN578" s="194"/>
      <c r="AO578" s="240"/>
      <c r="AP578" s="241"/>
      <c r="AQ578" s="194"/>
      <c r="AR578" s="240"/>
      <c r="AS578" s="194"/>
      <c r="AT578" s="240"/>
      <c r="AU578" s="241"/>
      <c r="AV578" s="194"/>
      <c r="AW578" s="240"/>
      <c r="AX578" s="194"/>
      <c r="AY578" s="240"/>
      <c r="AZ578" s="241"/>
      <c r="BA578" s="194"/>
      <c r="BB578" s="240"/>
      <c r="BC578" s="194"/>
    </row>
    <row r="579" customFormat="false" ht="15.75" hidden="false" customHeight="true" outlineLevel="0" collapsed="false">
      <c r="X579" s="240"/>
      <c r="Z579" s="240"/>
      <c r="AA579" s="241"/>
      <c r="AC579" s="240"/>
      <c r="AE579" s="240"/>
      <c r="AF579" s="241"/>
      <c r="AG579" s="194"/>
      <c r="AH579" s="240"/>
      <c r="AI579" s="194"/>
      <c r="AJ579" s="240"/>
      <c r="AK579" s="241"/>
      <c r="AL579" s="194"/>
      <c r="AM579" s="240"/>
      <c r="AN579" s="194"/>
      <c r="AO579" s="240"/>
      <c r="AP579" s="241"/>
      <c r="AQ579" s="194"/>
      <c r="AR579" s="240"/>
      <c r="AS579" s="194"/>
      <c r="AT579" s="240"/>
      <c r="AU579" s="241"/>
      <c r="AV579" s="194"/>
      <c r="AW579" s="240"/>
      <c r="AX579" s="194"/>
      <c r="AY579" s="240"/>
      <c r="AZ579" s="241"/>
      <c r="BA579" s="194"/>
      <c r="BB579" s="240"/>
      <c r="BC579" s="194"/>
    </row>
    <row r="580" customFormat="false" ht="15.75" hidden="false" customHeight="true" outlineLevel="0" collapsed="false">
      <c r="X580" s="240"/>
      <c r="Z580" s="240"/>
      <c r="AA580" s="241"/>
      <c r="AC580" s="240"/>
      <c r="AE580" s="240"/>
      <c r="AF580" s="241"/>
      <c r="AG580" s="194"/>
      <c r="AH580" s="240"/>
      <c r="AI580" s="194"/>
      <c r="AJ580" s="240"/>
      <c r="AK580" s="241"/>
      <c r="AL580" s="194"/>
      <c r="AM580" s="240"/>
      <c r="AN580" s="194"/>
      <c r="AO580" s="240"/>
      <c r="AP580" s="241"/>
      <c r="AQ580" s="194"/>
      <c r="AR580" s="240"/>
      <c r="AS580" s="194"/>
      <c r="AT580" s="240"/>
      <c r="AU580" s="241"/>
      <c r="AV580" s="194"/>
      <c r="AW580" s="240"/>
      <c r="AX580" s="194"/>
      <c r="AY580" s="240"/>
      <c r="AZ580" s="241"/>
      <c r="BA580" s="194"/>
      <c r="BB580" s="240"/>
      <c r="BC580" s="194"/>
    </row>
    <row r="581" customFormat="false" ht="15.75" hidden="false" customHeight="true" outlineLevel="0" collapsed="false">
      <c r="X581" s="240"/>
      <c r="Z581" s="240"/>
      <c r="AA581" s="241"/>
      <c r="AC581" s="240"/>
      <c r="AE581" s="240"/>
      <c r="AF581" s="241"/>
      <c r="AG581" s="194"/>
      <c r="AH581" s="240"/>
      <c r="AI581" s="194"/>
      <c r="AJ581" s="240"/>
      <c r="AK581" s="241"/>
      <c r="AL581" s="194"/>
      <c r="AM581" s="240"/>
      <c r="AN581" s="194"/>
      <c r="AO581" s="240"/>
      <c r="AP581" s="241"/>
      <c r="AQ581" s="194"/>
      <c r="AR581" s="240"/>
      <c r="AS581" s="194"/>
      <c r="AT581" s="240"/>
      <c r="AU581" s="241"/>
      <c r="AV581" s="194"/>
      <c r="AW581" s="240"/>
      <c r="AX581" s="194"/>
      <c r="AY581" s="240"/>
      <c r="AZ581" s="241"/>
      <c r="BA581" s="194"/>
      <c r="BB581" s="240"/>
      <c r="BC581" s="194"/>
    </row>
    <row r="582" customFormat="false" ht="15.75" hidden="false" customHeight="true" outlineLevel="0" collapsed="false">
      <c r="X582" s="240"/>
      <c r="Z582" s="240"/>
      <c r="AA582" s="241"/>
      <c r="AC582" s="240"/>
      <c r="AE582" s="240"/>
      <c r="AF582" s="241"/>
      <c r="AG582" s="194"/>
      <c r="AH582" s="240"/>
      <c r="AI582" s="194"/>
      <c r="AJ582" s="240"/>
      <c r="AK582" s="241"/>
      <c r="AL582" s="194"/>
      <c r="AM582" s="240"/>
      <c r="AN582" s="194"/>
      <c r="AO582" s="240"/>
      <c r="AP582" s="241"/>
      <c r="AQ582" s="194"/>
      <c r="AR582" s="240"/>
      <c r="AS582" s="194"/>
      <c r="AT582" s="240"/>
      <c r="AU582" s="241"/>
      <c r="AV582" s="194"/>
      <c r="AW582" s="240"/>
      <c r="AX582" s="194"/>
      <c r="AY582" s="240"/>
      <c r="AZ582" s="241"/>
      <c r="BA582" s="194"/>
      <c r="BB582" s="240"/>
      <c r="BC582" s="194"/>
    </row>
    <row r="583" customFormat="false" ht="15.75" hidden="false" customHeight="true" outlineLevel="0" collapsed="false">
      <c r="X583" s="240"/>
      <c r="Z583" s="240"/>
      <c r="AA583" s="241"/>
      <c r="AC583" s="240"/>
      <c r="AE583" s="240"/>
      <c r="AF583" s="241"/>
      <c r="AG583" s="194"/>
      <c r="AH583" s="240"/>
      <c r="AI583" s="194"/>
      <c r="AJ583" s="240"/>
      <c r="AK583" s="241"/>
      <c r="AL583" s="194"/>
      <c r="AM583" s="240"/>
      <c r="AN583" s="194"/>
      <c r="AO583" s="240"/>
      <c r="AP583" s="241"/>
      <c r="AQ583" s="194"/>
      <c r="AR583" s="240"/>
      <c r="AS583" s="194"/>
      <c r="AT583" s="240"/>
      <c r="AU583" s="241"/>
      <c r="AV583" s="194"/>
      <c r="AW583" s="240"/>
      <c r="AX583" s="194"/>
      <c r="AY583" s="240"/>
      <c r="AZ583" s="241"/>
      <c r="BA583" s="194"/>
      <c r="BB583" s="240"/>
      <c r="BC583" s="194"/>
    </row>
    <row r="584" customFormat="false" ht="15.75" hidden="false" customHeight="true" outlineLevel="0" collapsed="false">
      <c r="X584" s="240"/>
      <c r="Z584" s="240"/>
      <c r="AA584" s="241"/>
      <c r="AC584" s="240"/>
      <c r="AE584" s="240"/>
      <c r="AF584" s="241"/>
      <c r="AG584" s="194"/>
      <c r="AH584" s="240"/>
      <c r="AI584" s="194"/>
      <c r="AJ584" s="240"/>
      <c r="AK584" s="241"/>
      <c r="AL584" s="194"/>
      <c r="AM584" s="240"/>
      <c r="AN584" s="194"/>
      <c r="AO584" s="240"/>
      <c r="AP584" s="241"/>
      <c r="AQ584" s="194"/>
      <c r="AR584" s="240"/>
      <c r="AS584" s="194"/>
      <c r="AT584" s="240"/>
      <c r="AU584" s="241"/>
      <c r="AV584" s="194"/>
      <c r="AW584" s="240"/>
      <c r="AX584" s="194"/>
      <c r="AY584" s="240"/>
      <c r="AZ584" s="241"/>
      <c r="BA584" s="194"/>
      <c r="BB584" s="240"/>
      <c r="BC584" s="194"/>
    </row>
    <row r="585" customFormat="false" ht="15.75" hidden="false" customHeight="true" outlineLevel="0" collapsed="false">
      <c r="X585" s="240"/>
      <c r="Z585" s="240"/>
      <c r="AA585" s="241"/>
      <c r="AC585" s="240"/>
      <c r="AE585" s="240"/>
      <c r="AF585" s="241"/>
      <c r="AG585" s="194"/>
      <c r="AH585" s="240"/>
      <c r="AI585" s="194"/>
      <c r="AJ585" s="240"/>
      <c r="AK585" s="241"/>
      <c r="AL585" s="194"/>
      <c r="AM585" s="240"/>
      <c r="AN585" s="194"/>
      <c r="AO585" s="240"/>
      <c r="AP585" s="241"/>
      <c r="AQ585" s="194"/>
      <c r="AR585" s="240"/>
      <c r="AS585" s="194"/>
      <c r="AT585" s="240"/>
      <c r="AU585" s="241"/>
      <c r="AV585" s="194"/>
      <c r="AW585" s="240"/>
      <c r="AX585" s="194"/>
      <c r="AY585" s="240"/>
      <c r="AZ585" s="241"/>
      <c r="BA585" s="194"/>
      <c r="BB585" s="240"/>
      <c r="BC585" s="194"/>
    </row>
    <row r="586" customFormat="false" ht="15.75" hidden="false" customHeight="true" outlineLevel="0" collapsed="false">
      <c r="X586" s="240"/>
      <c r="Z586" s="240"/>
      <c r="AA586" s="241"/>
      <c r="AC586" s="240"/>
      <c r="AE586" s="240"/>
      <c r="AF586" s="241"/>
      <c r="AG586" s="194"/>
      <c r="AH586" s="240"/>
      <c r="AI586" s="194"/>
      <c r="AJ586" s="240"/>
      <c r="AK586" s="241"/>
      <c r="AL586" s="194"/>
      <c r="AM586" s="240"/>
      <c r="AN586" s="194"/>
      <c r="AO586" s="240"/>
      <c r="AP586" s="241"/>
      <c r="AQ586" s="194"/>
      <c r="AR586" s="240"/>
      <c r="AS586" s="194"/>
      <c r="AT586" s="240"/>
      <c r="AU586" s="241"/>
      <c r="AV586" s="194"/>
      <c r="AW586" s="240"/>
      <c r="AX586" s="194"/>
      <c r="AY586" s="240"/>
      <c r="AZ586" s="241"/>
      <c r="BA586" s="194"/>
      <c r="BB586" s="240"/>
      <c r="BC586" s="194"/>
    </row>
    <row r="587" customFormat="false" ht="15.75" hidden="false" customHeight="true" outlineLevel="0" collapsed="false">
      <c r="X587" s="240"/>
      <c r="Z587" s="240"/>
      <c r="AA587" s="241"/>
      <c r="AC587" s="240"/>
      <c r="AE587" s="240"/>
      <c r="AF587" s="241"/>
      <c r="AG587" s="194"/>
      <c r="AH587" s="240"/>
      <c r="AI587" s="194"/>
      <c r="AJ587" s="240"/>
      <c r="AK587" s="241"/>
      <c r="AL587" s="194"/>
      <c r="AM587" s="240"/>
      <c r="AN587" s="194"/>
      <c r="AO587" s="240"/>
      <c r="AP587" s="241"/>
      <c r="AQ587" s="194"/>
      <c r="AR587" s="240"/>
      <c r="AS587" s="194"/>
      <c r="AT587" s="240"/>
      <c r="AU587" s="241"/>
      <c r="AV587" s="194"/>
      <c r="AW587" s="240"/>
      <c r="AX587" s="194"/>
      <c r="AY587" s="240"/>
      <c r="AZ587" s="241"/>
      <c r="BA587" s="194"/>
      <c r="BB587" s="240"/>
      <c r="BC587" s="194"/>
    </row>
    <row r="588" customFormat="false" ht="15.75" hidden="false" customHeight="true" outlineLevel="0" collapsed="false">
      <c r="X588" s="240"/>
      <c r="Z588" s="240"/>
      <c r="AA588" s="241"/>
      <c r="AC588" s="240"/>
      <c r="AE588" s="240"/>
      <c r="AF588" s="241"/>
      <c r="AG588" s="194"/>
      <c r="AH588" s="240"/>
      <c r="AI588" s="194"/>
      <c r="AJ588" s="240"/>
      <c r="AK588" s="241"/>
      <c r="AL588" s="194"/>
      <c r="AM588" s="240"/>
      <c r="AN588" s="194"/>
      <c r="AO588" s="240"/>
      <c r="AP588" s="241"/>
      <c r="AQ588" s="194"/>
      <c r="AR588" s="240"/>
      <c r="AS588" s="194"/>
      <c r="AT588" s="240"/>
      <c r="AU588" s="241"/>
      <c r="AV588" s="194"/>
      <c r="AW588" s="240"/>
      <c r="AX588" s="194"/>
      <c r="AY588" s="240"/>
      <c r="AZ588" s="241"/>
      <c r="BA588" s="194"/>
      <c r="BB588" s="240"/>
      <c r="BC588" s="194"/>
    </row>
    <row r="589" customFormat="false" ht="15.75" hidden="false" customHeight="true" outlineLevel="0" collapsed="false">
      <c r="X589" s="240"/>
      <c r="Z589" s="240"/>
      <c r="AA589" s="241"/>
      <c r="AC589" s="240"/>
      <c r="AE589" s="240"/>
      <c r="AF589" s="241"/>
      <c r="AG589" s="194"/>
      <c r="AH589" s="240"/>
      <c r="AI589" s="194"/>
      <c r="AJ589" s="240"/>
      <c r="AK589" s="241"/>
      <c r="AL589" s="194"/>
      <c r="AM589" s="240"/>
      <c r="AN589" s="194"/>
      <c r="AO589" s="240"/>
      <c r="AP589" s="241"/>
      <c r="AQ589" s="194"/>
      <c r="AR589" s="240"/>
      <c r="AS589" s="194"/>
      <c r="AT589" s="240"/>
      <c r="AU589" s="241"/>
      <c r="AV589" s="194"/>
      <c r="AW589" s="240"/>
      <c r="AX589" s="194"/>
      <c r="AY589" s="240"/>
      <c r="AZ589" s="241"/>
      <c r="BA589" s="194"/>
      <c r="BB589" s="240"/>
      <c r="BC589" s="194"/>
    </row>
    <row r="590" customFormat="false" ht="15.75" hidden="false" customHeight="true" outlineLevel="0" collapsed="false">
      <c r="X590" s="240"/>
      <c r="Z590" s="240"/>
      <c r="AA590" s="241"/>
      <c r="AC590" s="240"/>
      <c r="AE590" s="240"/>
      <c r="AF590" s="241"/>
      <c r="AG590" s="194"/>
      <c r="AH590" s="240"/>
      <c r="AI590" s="194"/>
      <c r="AJ590" s="240"/>
      <c r="AK590" s="241"/>
      <c r="AL590" s="194"/>
      <c r="AM590" s="240"/>
      <c r="AN590" s="194"/>
      <c r="AO590" s="240"/>
      <c r="AP590" s="241"/>
      <c r="AQ590" s="194"/>
      <c r="AR590" s="240"/>
      <c r="AS590" s="194"/>
      <c r="AT590" s="240"/>
      <c r="AU590" s="241"/>
      <c r="AV590" s="194"/>
      <c r="AW590" s="240"/>
      <c r="AX590" s="194"/>
      <c r="AY590" s="240"/>
      <c r="AZ590" s="241"/>
      <c r="BA590" s="194"/>
      <c r="BB590" s="240"/>
      <c r="BC590" s="194"/>
    </row>
    <row r="591" customFormat="false" ht="15.75" hidden="false" customHeight="true" outlineLevel="0" collapsed="false">
      <c r="X591" s="240"/>
      <c r="Z591" s="240"/>
      <c r="AA591" s="241"/>
      <c r="AC591" s="240"/>
      <c r="AE591" s="240"/>
      <c r="AF591" s="241"/>
      <c r="AG591" s="194"/>
      <c r="AH591" s="240"/>
      <c r="AI591" s="194"/>
      <c r="AJ591" s="240"/>
      <c r="AK591" s="241"/>
      <c r="AL591" s="194"/>
      <c r="AM591" s="240"/>
      <c r="AN591" s="194"/>
      <c r="AO591" s="240"/>
      <c r="AP591" s="241"/>
      <c r="AQ591" s="194"/>
      <c r="AR591" s="240"/>
      <c r="AS591" s="194"/>
      <c r="AT591" s="240"/>
      <c r="AU591" s="241"/>
      <c r="AV591" s="194"/>
      <c r="AW591" s="240"/>
      <c r="AX591" s="194"/>
      <c r="AY591" s="240"/>
      <c r="AZ591" s="241"/>
      <c r="BA591" s="194"/>
      <c r="BB591" s="240"/>
      <c r="BC591" s="194"/>
    </row>
    <row r="592" customFormat="false" ht="15.75" hidden="false" customHeight="true" outlineLevel="0" collapsed="false">
      <c r="X592" s="240"/>
      <c r="Z592" s="240"/>
      <c r="AA592" s="241"/>
      <c r="AC592" s="240"/>
      <c r="AE592" s="240"/>
      <c r="AF592" s="241"/>
      <c r="AG592" s="194"/>
      <c r="AH592" s="240"/>
      <c r="AI592" s="194"/>
      <c r="AJ592" s="240"/>
      <c r="AK592" s="241"/>
      <c r="AL592" s="194"/>
      <c r="AM592" s="240"/>
      <c r="AN592" s="194"/>
      <c r="AO592" s="240"/>
      <c r="AP592" s="241"/>
      <c r="AQ592" s="194"/>
      <c r="AR592" s="240"/>
      <c r="AS592" s="194"/>
      <c r="AT592" s="240"/>
      <c r="AU592" s="241"/>
      <c r="AV592" s="194"/>
      <c r="AW592" s="240"/>
      <c r="AX592" s="194"/>
      <c r="AY592" s="240"/>
      <c r="AZ592" s="241"/>
      <c r="BA592" s="194"/>
      <c r="BB592" s="240"/>
      <c r="BC592" s="194"/>
    </row>
    <row r="593" customFormat="false" ht="15.75" hidden="false" customHeight="true" outlineLevel="0" collapsed="false">
      <c r="X593" s="240"/>
      <c r="Z593" s="240"/>
      <c r="AA593" s="241"/>
      <c r="AC593" s="240"/>
      <c r="AE593" s="240"/>
      <c r="AF593" s="241"/>
      <c r="AG593" s="194"/>
      <c r="AH593" s="240"/>
      <c r="AI593" s="194"/>
      <c r="AJ593" s="240"/>
      <c r="AK593" s="241"/>
      <c r="AL593" s="194"/>
      <c r="AM593" s="240"/>
      <c r="AN593" s="194"/>
      <c r="AO593" s="240"/>
      <c r="AP593" s="241"/>
      <c r="AQ593" s="194"/>
      <c r="AR593" s="240"/>
      <c r="AS593" s="194"/>
      <c r="AT593" s="240"/>
      <c r="AU593" s="241"/>
      <c r="AV593" s="194"/>
      <c r="AW593" s="240"/>
      <c r="AX593" s="194"/>
      <c r="AY593" s="240"/>
      <c r="AZ593" s="241"/>
      <c r="BA593" s="194"/>
      <c r="BB593" s="240"/>
      <c r="BC593" s="194"/>
    </row>
    <row r="594" customFormat="false" ht="15.75" hidden="false" customHeight="true" outlineLevel="0" collapsed="false">
      <c r="X594" s="240"/>
      <c r="Z594" s="240"/>
      <c r="AA594" s="241"/>
      <c r="AC594" s="240"/>
      <c r="AE594" s="240"/>
      <c r="AF594" s="241"/>
      <c r="AG594" s="194"/>
      <c r="AH594" s="240"/>
      <c r="AI594" s="194"/>
      <c r="AJ594" s="240"/>
      <c r="AK594" s="241"/>
      <c r="AL594" s="194"/>
      <c r="AM594" s="240"/>
      <c r="AN594" s="194"/>
      <c r="AO594" s="240"/>
      <c r="AP594" s="241"/>
      <c r="AQ594" s="194"/>
      <c r="AR594" s="240"/>
      <c r="AS594" s="194"/>
      <c r="AT594" s="240"/>
      <c r="AU594" s="241"/>
      <c r="AV594" s="194"/>
      <c r="AW594" s="240"/>
      <c r="AX594" s="194"/>
      <c r="AY594" s="240"/>
      <c r="AZ594" s="241"/>
      <c r="BA594" s="194"/>
      <c r="BB594" s="240"/>
      <c r="BC594" s="194"/>
    </row>
    <row r="595" customFormat="false" ht="15.75" hidden="false" customHeight="true" outlineLevel="0" collapsed="false">
      <c r="X595" s="240"/>
      <c r="Z595" s="240"/>
      <c r="AA595" s="241"/>
      <c r="AC595" s="240"/>
      <c r="AE595" s="240"/>
      <c r="AF595" s="241"/>
      <c r="AG595" s="194"/>
      <c r="AH595" s="240"/>
      <c r="AI595" s="194"/>
      <c r="AJ595" s="240"/>
      <c r="AK595" s="241"/>
      <c r="AL595" s="194"/>
      <c r="AM595" s="240"/>
      <c r="AN595" s="194"/>
      <c r="AO595" s="240"/>
      <c r="AP595" s="241"/>
      <c r="AQ595" s="194"/>
      <c r="AR595" s="240"/>
      <c r="AS595" s="194"/>
      <c r="AT595" s="240"/>
      <c r="AU595" s="241"/>
      <c r="AV595" s="194"/>
      <c r="AW595" s="240"/>
      <c r="AX595" s="194"/>
      <c r="AY595" s="240"/>
      <c r="AZ595" s="241"/>
      <c r="BA595" s="194"/>
      <c r="BB595" s="240"/>
      <c r="BC595" s="194"/>
    </row>
    <row r="596" customFormat="false" ht="15.75" hidden="false" customHeight="true" outlineLevel="0" collapsed="false">
      <c r="X596" s="240"/>
      <c r="Z596" s="240"/>
      <c r="AA596" s="241"/>
      <c r="AC596" s="240"/>
      <c r="AE596" s="240"/>
      <c r="AF596" s="241"/>
      <c r="AG596" s="194"/>
      <c r="AH596" s="240"/>
      <c r="AI596" s="194"/>
      <c r="AJ596" s="240"/>
      <c r="AK596" s="241"/>
      <c r="AL596" s="194"/>
      <c r="AM596" s="240"/>
      <c r="AN596" s="194"/>
      <c r="AO596" s="240"/>
      <c r="AP596" s="241"/>
      <c r="AQ596" s="194"/>
      <c r="AR596" s="240"/>
      <c r="AS596" s="194"/>
      <c r="AT596" s="240"/>
      <c r="AU596" s="241"/>
      <c r="AV596" s="194"/>
      <c r="AW596" s="240"/>
      <c r="AX596" s="194"/>
      <c r="AY596" s="240"/>
      <c r="AZ596" s="241"/>
      <c r="BA596" s="194"/>
      <c r="BB596" s="240"/>
      <c r="BC596" s="194"/>
    </row>
    <row r="597" customFormat="false" ht="15.75" hidden="false" customHeight="true" outlineLevel="0" collapsed="false">
      <c r="X597" s="240"/>
      <c r="Z597" s="240"/>
      <c r="AA597" s="241"/>
      <c r="AC597" s="240"/>
      <c r="AE597" s="240"/>
      <c r="AF597" s="241"/>
      <c r="AG597" s="194"/>
      <c r="AH597" s="240"/>
      <c r="AI597" s="194"/>
      <c r="AJ597" s="240"/>
      <c r="AK597" s="241"/>
      <c r="AL597" s="194"/>
      <c r="AM597" s="240"/>
      <c r="AN597" s="194"/>
      <c r="AO597" s="240"/>
      <c r="AP597" s="241"/>
      <c r="AQ597" s="194"/>
      <c r="AR597" s="240"/>
      <c r="AS597" s="194"/>
      <c r="AT597" s="240"/>
      <c r="AU597" s="241"/>
      <c r="AV597" s="194"/>
      <c r="AW597" s="240"/>
      <c r="AX597" s="194"/>
      <c r="AY597" s="240"/>
      <c r="AZ597" s="241"/>
      <c r="BA597" s="194"/>
      <c r="BB597" s="240"/>
      <c r="BC597" s="194"/>
    </row>
    <row r="598" customFormat="false" ht="15.75" hidden="false" customHeight="true" outlineLevel="0" collapsed="false">
      <c r="X598" s="240"/>
      <c r="Z598" s="240"/>
      <c r="AA598" s="241"/>
      <c r="AC598" s="240"/>
      <c r="AE598" s="240"/>
      <c r="AF598" s="241"/>
      <c r="AG598" s="194"/>
      <c r="AH598" s="240"/>
      <c r="AI598" s="194"/>
      <c r="AJ598" s="240"/>
      <c r="AK598" s="241"/>
      <c r="AL598" s="194"/>
      <c r="AM598" s="240"/>
      <c r="AN598" s="194"/>
      <c r="AO598" s="240"/>
      <c r="AP598" s="241"/>
      <c r="AQ598" s="194"/>
      <c r="AR598" s="240"/>
      <c r="AS598" s="194"/>
      <c r="AT598" s="240"/>
      <c r="AU598" s="241"/>
      <c r="AV598" s="194"/>
      <c r="AW598" s="240"/>
      <c r="AX598" s="194"/>
      <c r="AY598" s="240"/>
      <c r="AZ598" s="241"/>
      <c r="BA598" s="194"/>
      <c r="BB598" s="240"/>
      <c r="BC598" s="194"/>
    </row>
    <row r="599" customFormat="false" ht="15.75" hidden="false" customHeight="true" outlineLevel="0" collapsed="false">
      <c r="X599" s="240"/>
      <c r="Z599" s="240"/>
      <c r="AA599" s="241"/>
      <c r="AC599" s="240"/>
      <c r="AE599" s="240"/>
      <c r="AF599" s="241"/>
      <c r="AG599" s="194"/>
      <c r="AH599" s="240"/>
      <c r="AI599" s="194"/>
      <c r="AJ599" s="240"/>
      <c r="AK599" s="241"/>
      <c r="AL599" s="194"/>
      <c r="AM599" s="240"/>
      <c r="AN599" s="194"/>
      <c r="AO599" s="240"/>
      <c r="AP599" s="241"/>
      <c r="AQ599" s="194"/>
      <c r="AR599" s="240"/>
      <c r="AS599" s="194"/>
      <c r="AT599" s="240"/>
      <c r="AU599" s="241"/>
      <c r="AV599" s="194"/>
      <c r="AW599" s="240"/>
      <c r="AX599" s="194"/>
      <c r="AY599" s="240"/>
      <c r="AZ599" s="241"/>
      <c r="BA599" s="194"/>
      <c r="BB599" s="240"/>
      <c r="BC599" s="194"/>
    </row>
    <row r="600" customFormat="false" ht="15.75" hidden="false" customHeight="true" outlineLevel="0" collapsed="false">
      <c r="X600" s="240"/>
      <c r="Z600" s="240"/>
      <c r="AA600" s="241"/>
      <c r="AC600" s="240"/>
      <c r="AE600" s="240"/>
      <c r="AF600" s="241"/>
      <c r="AG600" s="194"/>
      <c r="AH600" s="240"/>
      <c r="AI600" s="194"/>
      <c r="AJ600" s="240"/>
      <c r="AK600" s="241"/>
      <c r="AL600" s="194"/>
      <c r="AM600" s="240"/>
      <c r="AN600" s="194"/>
      <c r="AO600" s="240"/>
      <c r="AP600" s="241"/>
      <c r="AQ600" s="194"/>
      <c r="AR600" s="240"/>
      <c r="AS600" s="194"/>
      <c r="AT600" s="240"/>
      <c r="AU600" s="241"/>
      <c r="AV600" s="194"/>
      <c r="AW600" s="240"/>
      <c r="AX600" s="194"/>
      <c r="AY600" s="240"/>
      <c r="AZ600" s="241"/>
      <c r="BA600" s="194"/>
      <c r="BB600" s="240"/>
      <c r="BC600" s="194"/>
    </row>
    <row r="601" customFormat="false" ht="15.75" hidden="false" customHeight="true" outlineLevel="0" collapsed="false">
      <c r="X601" s="240"/>
      <c r="Z601" s="240"/>
      <c r="AA601" s="241"/>
      <c r="AC601" s="240"/>
      <c r="AE601" s="240"/>
      <c r="AF601" s="241"/>
      <c r="AG601" s="194"/>
      <c r="AH601" s="240"/>
      <c r="AI601" s="194"/>
      <c r="AJ601" s="240"/>
      <c r="AK601" s="241"/>
      <c r="AL601" s="194"/>
      <c r="AM601" s="240"/>
      <c r="AN601" s="194"/>
      <c r="AO601" s="240"/>
      <c r="AP601" s="241"/>
      <c r="AQ601" s="194"/>
      <c r="AR601" s="240"/>
      <c r="AS601" s="194"/>
      <c r="AT601" s="240"/>
      <c r="AU601" s="241"/>
      <c r="AV601" s="194"/>
      <c r="AW601" s="240"/>
      <c r="AX601" s="194"/>
      <c r="AY601" s="240"/>
      <c r="AZ601" s="241"/>
      <c r="BA601" s="194"/>
      <c r="BB601" s="240"/>
      <c r="BC601" s="194"/>
    </row>
    <row r="602" customFormat="false" ht="15.75" hidden="false" customHeight="true" outlineLevel="0" collapsed="false">
      <c r="X602" s="240"/>
      <c r="Z602" s="240"/>
      <c r="AA602" s="241"/>
      <c r="AC602" s="240"/>
      <c r="AE602" s="240"/>
      <c r="AF602" s="241"/>
      <c r="AG602" s="194"/>
      <c r="AH602" s="240"/>
      <c r="AI602" s="194"/>
      <c r="AJ602" s="240"/>
      <c r="AK602" s="241"/>
      <c r="AL602" s="194"/>
      <c r="AM602" s="240"/>
      <c r="AN602" s="194"/>
      <c r="AO602" s="240"/>
      <c r="AP602" s="241"/>
      <c r="AQ602" s="194"/>
      <c r="AR602" s="240"/>
      <c r="AS602" s="194"/>
      <c r="AT602" s="240"/>
      <c r="AU602" s="241"/>
      <c r="AV602" s="194"/>
      <c r="AW602" s="240"/>
      <c r="AX602" s="194"/>
      <c r="AY602" s="240"/>
      <c r="AZ602" s="241"/>
      <c r="BA602" s="194"/>
      <c r="BB602" s="240"/>
      <c r="BC602" s="194"/>
    </row>
    <row r="603" customFormat="false" ht="15.75" hidden="false" customHeight="true" outlineLevel="0" collapsed="false">
      <c r="X603" s="240"/>
      <c r="Z603" s="240"/>
      <c r="AA603" s="241"/>
      <c r="AC603" s="240"/>
      <c r="AE603" s="240"/>
      <c r="AF603" s="241"/>
      <c r="AG603" s="194"/>
      <c r="AH603" s="240"/>
      <c r="AI603" s="194"/>
      <c r="AJ603" s="240"/>
      <c r="AK603" s="241"/>
      <c r="AL603" s="194"/>
      <c r="AM603" s="240"/>
      <c r="AN603" s="194"/>
      <c r="AO603" s="240"/>
      <c r="AP603" s="241"/>
      <c r="AQ603" s="194"/>
      <c r="AR603" s="240"/>
      <c r="AS603" s="194"/>
      <c r="AT603" s="240"/>
      <c r="AU603" s="241"/>
      <c r="AV603" s="194"/>
      <c r="AW603" s="240"/>
      <c r="AX603" s="194"/>
      <c r="AY603" s="240"/>
      <c r="AZ603" s="241"/>
      <c r="BA603" s="194"/>
      <c r="BB603" s="240"/>
      <c r="BC603" s="194"/>
    </row>
    <row r="604" customFormat="false" ht="15.75" hidden="false" customHeight="true" outlineLevel="0" collapsed="false">
      <c r="X604" s="240"/>
      <c r="Z604" s="240"/>
      <c r="AA604" s="241"/>
      <c r="AC604" s="240"/>
      <c r="AE604" s="240"/>
      <c r="AF604" s="241"/>
      <c r="AG604" s="194"/>
      <c r="AH604" s="240"/>
      <c r="AI604" s="194"/>
      <c r="AJ604" s="240"/>
      <c r="AK604" s="241"/>
      <c r="AL604" s="194"/>
      <c r="AM604" s="240"/>
      <c r="AN604" s="194"/>
      <c r="AO604" s="240"/>
      <c r="AP604" s="241"/>
      <c r="AQ604" s="194"/>
      <c r="AR604" s="240"/>
      <c r="AS604" s="194"/>
      <c r="AT604" s="240"/>
      <c r="AU604" s="241"/>
      <c r="AV604" s="194"/>
      <c r="AW604" s="240"/>
      <c r="AX604" s="194"/>
      <c r="AY604" s="240"/>
      <c r="AZ604" s="241"/>
      <c r="BA604" s="194"/>
      <c r="BB604" s="240"/>
      <c r="BC604" s="194"/>
    </row>
    <row r="605" customFormat="false" ht="15.75" hidden="false" customHeight="true" outlineLevel="0" collapsed="false">
      <c r="X605" s="240"/>
      <c r="Z605" s="240"/>
      <c r="AA605" s="241"/>
      <c r="AC605" s="240"/>
      <c r="AE605" s="240"/>
      <c r="AF605" s="241"/>
      <c r="AG605" s="194"/>
      <c r="AH605" s="240"/>
      <c r="AI605" s="194"/>
      <c r="AJ605" s="240"/>
      <c r="AK605" s="241"/>
      <c r="AL605" s="194"/>
      <c r="AM605" s="240"/>
      <c r="AN605" s="194"/>
      <c r="AO605" s="240"/>
      <c r="AP605" s="241"/>
      <c r="AQ605" s="194"/>
      <c r="AR605" s="240"/>
      <c r="AS605" s="194"/>
      <c r="AT605" s="240"/>
      <c r="AU605" s="241"/>
      <c r="AV605" s="194"/>
      <c r="AW605" s="240"/>
      <c r="AX605" s="194"/>
      <c r="AY605" s="240"/>
      <c r="AZ605" s="241"/>
      <c r="BA605" s="194"/>
      <c r="BB605" s="240"/>
      <c r="BC605" s="194"/>
    </row>
    <row r="606" customFormat="false" ht="15.75" hidden="false" customHeight="true" outlineLevel="0" collapsed="false">
      <c r="X606" s="240"/>
      <c r="Z606" s="240"/>
      <c r="AA606" s="241"/>
      <c r="AC606" s="240"/>
      <c r="AE606" s="240"/>
      <c r="AF606" s="241"/>
      <c r="AG606" s="194"/>
      <c r="AH606" s="240"/>
      <c r="AI606" s="194"/>
      <c r="AJ606" s="240"/>
      <c r="AK606" s="241"/>
      <c r="AL606" s="194"/>
      <c r="AM606" s="240"/>
      <c r="AN606" s="194"/>
      <c r="AO606" s="240"/>
      <c r="AP606" s="241"/>
      <c r="AQ606" s="194"/>
      <c r="AR606" s="240"/>
      <c r="AS606" s="194"/>
      <c r="AT606" s="240"/>
      <c r="AU606" s="241"/>
      <c r="AV606" s="194"/>
      <c r="AW606" s="240"/>
      <c r="AX606" s="194"/>
      <c r="AY606" s="240"/>
      <c r="AZ606" s="241"/>
      <c r="BA606" s="194"/>
      <c r="BB606" s="240"/>
      <c r="BC606" s="194"/>
    </row>
    <row r="607" customFormat="false" ht="15.75" hidden="false" customHeight="true" outlineLevel="0" collapsed="false">
      <c r="X607" s="240"/>
      <c r="Z607" s="240"/>
      <c r="AA607" s="241"/>
      <c r="AC607" s="240"/>
      <c r="AE607" s="240"/>
      <c r="AF607" s="241"/>
      <c r="AG607" s="194"/>
      <c r="AH607" s="240"/>
      <c r="AI607" s="194"/>
      <c r="AJ607" s="240"/>
      <c r="AK607" s="241"/>
      <c r="AL607" s="194"/>
      <c r="AM607" s="240"/>
      <c r="AN607" s="194"/>
      <c r="AO607" s="240"/>
      <c r="AP607" s="241"/>
      <c r="AQ607" s="194"/>
      <c r="AR607" s="240"/>
      <c r="AS607" s="194"/>
      <c r="AT607" s="240"/>
      <c r="AU607" s="241"/>
      <c r="AV607" s="194"/>
      <c r="AW607" s="240"/>
      <c r="AX607" s="194"/>
      <c r="AY607" s="240"/>
      <c r="AZ607" s="241"/>
      <c r="BA607" s="194"/>
      <c r="BB607" s="240"/>
      <c r="BC607" s="194"/>
    </row>
    <row r="608" customFormat="false" ht="15.75" hidden="false" customHeight="true" outlineLevel="0" collapsed="false">
      <c r="X608" s="240"/>
      <c r="Z608" s="240"/>
      <c r="AA608" s="241"/>
      <c r="AC608" s="240"/>
      <c r="AE608" s="240"/>
      <c r="AF608" s="241"/>
      <c r="AG608" s="194"/>
      <c r="AH608" s="240"/>
      <c r="AI608" s="194"/>
      <c r="AJ608" s="240"/>
      <c r="AK608" s="241"/>
      <c r="AL608" s="194"/>
      <c r="AM608" s="240"/>
      <c r="AN608" s="194"/>
      <c r="AO608" s="240"/>
      <c r="AP608" s="241"/>
      <c r="AQ608" s="194"/>
      <c r="AR608" s="240"/>
      <c r="AS608" s="194"/>
      <c r="AT608" s="240"/>
      <c r="AU608" s="241"/>
      <c r="AV608" s="194"/>
      <c r="AW608" s="240"/>
      <c r="AX608" s="194"/>
      <c r="AY608" s="240"/>
      <c r="AZ608" s="241"/>
      <c r="BA608" s="194"/>
      <c r="BB608" s="240"/>
      <c r="BC608" s="194"/>
    </row>
    <row r="609" customFormat="false" ht="15.75" hidden="false" customHeight="true" outlineLevel="0" collapsed="false">
      <c r="X609" s="240"/>
      <c r="Z609" s="240"/>
      <c r="AA609" s="241"/>
      <c r="AC609" s="240"/>
      <c r="AE609" s="240"/>
      <c r="AF609" s="241"/>
      <c r="AG609" s="194"/>
      <c r="AH609" s="240"/>
      <c r="AI609" s="194"/>
      <c r="AJ609" s="240"/>
      <c r="AK609" s="241"/>
      <c r="AL609" s="194"/>
      <c r="AM609" s="240"/>
      <c r="AN609" s="194"/>
      <c r="AO609" s="240"/>
      <c r="AP609" s="241"/>
      <c r="AQ609" s="194"/>
      <c r="AR609" s="240"/>
      <c r="AS609" s="194"/>
      <c r="AT609" s="240"/>
      <c r="AU609" s="241"/>
      <c r="AV609" s="194"/>
      <c r="AW609" s="240"/>
      <c r="AX609" s="194"/>
      <c r="AY609" s="240"/>
      <c r="AZ609" s="241"/>
      <c r="BA609" s="194"/>
      <c r="BB609" s="240"/>
      <c r="BC609" s="194"/>
    </row>
    <row r="610" customFormat="false" ht="15.75" hidden="false" customHeight="true" outlineLevel="0" collapsed="false">
      <c r="X610" s="240"/>
      <c r="Z610" s="240"/>
      <c r="AA610" s="241"/>
      <c r="AC610" s="240"/>
      <c r="AE610" s="240"/>
      <c r="AF610" s="241"/>
      <c r="AG610" s="194"/>
      <c r="AH610" s="240"/>
      <c r="AI610" s="194"/>
      <c r="AJ610" s="240"/>
      <c r="AK610" s="241"/>
      <c r="AL610" s="194"/>
      <c r="AM610" s="240"/>
      <c r="AN610" s="194"/>
      <c r="AO610" s="240"/>
      <c r="AP610" s="241"/>
      <c r="AQ610" s="194"/>
      <c r="AR610" s="240"/>
      <c r="AS610" s="194"/>
      <c r="AT610" s="240"/>
      <c r="AU610" s="241"/>
      <c r="AV610" s="194"/>
      <c r="AW610" s="240"/>
      <c r="AX610" s="194"/>
      <c r="AY610" s="240"/>
      <c r="AZ610" s="241"/>
      <c r="BA610" s="194"/>
      <c r="BB610" s="240"/>
      <c r="BC610" s="194"/>
    </row>
    <row r="611" customFormat="false" ht="15.75" hidden="false" customHeight="true" outlineLevel="0" collapsed="false">
      <c r="X611" s="240"/>
      <c r="Z611" s="240"/>
      <c r="AA611" s="241"/>
      <c r="AC611" s="240"/>
      <c r="AE611" s="240"/>
      <c r="AF611" s="241"/>
      <c r="AG611" s="194"/>
      <c r="AH611" s="240"/>
      <c r="AI611" s="194"/>
      <c r="AJ611" s="240"/>
      <c r="AK611" s="241"/>
      <c r="AL611" s="194"/>
      <c r="AM611" s="240"/>
      <c r="AN611" s="194"/>
      <c r="AO611" s="240"/>
      <c r="AP611" s="241"/>
      <c r="AQ611" s="194"/>
      <c r="AR611" s="240"/>
      <c r="AS611" s="194"/>
      <c r="AT611" s="240"/>
      <c r="AU611" s="241"/>
      <c r="AV611" s="194"/>
      <c r="AW611" s="240"/>
      <c r="AX611" s="194"/>
      <c r="AY611" s="240"/>
      <c r="AZ611" s="241"/>
      <c r="BA611" s="194"/>
      <c r="BB611" s="240"/>
      <c r="BC611" s="194"/>
    </row>
    <row r="612" customFormat="false" ht="15.75" hidden="false" customHeight="true" outlineLevel="0" collapsed="false">
      <c r="X612" s="240"/>
      <c r="Z612" s="240"/>
      <c r="AA612" s="241"/>
      <c r="AC612" s="240"/>
      <c r="AE612" s="240"/>
      <c r="AF612" s="241"/>
      <c r="AG612" s="194"/>
      <c r="AH612" s="240"/>
      <c r="AI612" s="194"/>
      <c r="AJ612" s="240"/>
      <c r="AK612" s="241"/>
      <c r="AL612" s="194"/>
      <c r="AM612" s="240"/>
      <c r="AN612" s="194"/>
      <c r="AO612" s="240"/>
      <c r="AP612" s="241"/>
      <c r="AQ612" s="194"/>
      <c r="AR612" s="240"/>
      <c r="AS612" s="194"/>
      <c r="AT612" s="240"/>
      <c r="AU612" s="241"/>
      <c r="AV612" s="194"/>
      <c r="AW612" s="240"/>
      <c r="AX612" s="194"/>
      <c r="AY612" s="240"/>
      <c r="AZ612" s="241"/>
      <c r="BA612" s="194"/>
      <c r="BB612" s="240"/>
      <c r="BC612" s="194"/>
    </row>
    <row r="613" customFormat="false" ht="15.75" hidden="false" customHeight="true" outlineLevel="0" collapsed="false">
      <c r="X613" s="240"/>
      <c r="Z613" s="240"/>
      <c r="AA613" s="241"/>
      <c r="AC613" s="240"/>
      <c r="AE613" s="240"/>
      <c r="AF613" s="241"/>
      <c r="AG613" s="194"/>
      <c r="AH613" s="240"/>
      <c r="AI613" s="194"/>
      <c r="AJ613" s="240"/>
      <c r="AK613" s="241"/>
      <c r="AL613" s="194"/>
      <c r="AM613" s="240"/>
      <c r="AN613" s="194"/>
      <c r="AO613" s="240"/>
      <c r="AP613" s="241"/>
      <c r="AQ613" s="194"/>
      <c r="AR613" s="240"/>
      <c r="AS613" s="194"/>
      <c r="AT613" s="240"/>
      <c r="AU613" s="241"/>
      <c r="AV613" s="194"/>
      <c r="AW613" s="240"/>
      <c r="AX613" s="194"/>
      <c r="AY613" s="240"/>
      <c r="AZ613" s="241"/>
      <c r="BA613" s="194"/>
      <c r="BB613" s="240"/>
      <c r="BC613" s="194"/>
    </row>
    <row r="614" customFormat="false" ht="15.75" hidden="false" customHeight="true" outlineLevel="0" collapsed="false">
      <c r="X614" s="240"/>
      <c r="Z614" s="240"/>
      <c r="AA614" s="241"/>
      <c r="AC614" s="240"/>
      <c r="AE614" s="240"/>
      <c r="AF614" s="241"/>
      <c r="AG614" s="194"/>
      <c r="AH614" s="240"/>
      <c r="AI614" s="194"/>
      <c r="AJ614" s="240"/>
      <c r="AK614" s="241"/>
      <c r="AL614" s="194"/>
      <c r="AM614" s="240"/>
      <c r="AN614" s="194"/>
      <c r="AO614" s="240"/>
      <c r="AP614" s="241"/>
      <c r="AQ614" s="194"/>
      <c r="AR614" s="240"/>
      <c r="AS614" s="194"/>
      <c r="AT614" s="240"/>
      <c r="AU614" s="241"/>
      <c r="AV614" s="194"/>
      <c r="AW614" s="240"/>
      <c r="AX614" s="194"/>
      <c r="AY614" s="240"/>
      <c r="AZ614" s="241"/>
      <c r="BA614" s="194"/>
      <c r="BB614" s="240"/>
      <c r="BC614" s="194"/>
    </row>
    <row r="615" customFormat="false" ht="15.75" hidden="false" customHeight="true" outlineLevel="0" collapsed="false">
      <c r="X615" s="240"/>
      <c r="Z615" s="240"/>
      <c r="AA615" s="241"/>
      <c r="AC615" s="240"/>
      <c r="AE615" s="240"/>
      <c r="AF615" s="241"/>
      <c r="AG615" s="194"/>
      <c r="AH615" s="240"/>
      <c r="AI615" s="194"/>
      <c r="AJ615" s="240"/>
      <c r="AK615" s="241"/>
      <c r="AL615" s="194"/>
      <c r="AM615" s="240"/>
      <c r="AN615" s="194"/>
      <c r="AO615" s="240"/>
      <c r="AP615" s="241"/>
      <c r="AQ615" s="194"/>
      <c r="AR615" s="240"/>
      <c r="AS615" s="194"/>
      <c r="AT615" s="240"/>
      <c r="AU615" s="241"/>
      <c r="AV615" s="194"/>
      <c r="AW615" s="240"/>
      <c r="AX615" s="194"/>
      <c r="AY615" s="240"/>
      <c r="AZ615" s="241"/>
      <c r="BA615" s="194"/>
      <c r="BB615" s="240"/>
      <c r="BC615" s="194"/>
    </row>
    <row r="616" customFormat="false" ht="15.75" hidden="false" customHeight="true" outlineLevel="0" collapsed="false">
      <c r="X616" s="240"/>
      <c r="Z616" s="240"/>
      <c r="AA616" s="241"/>
      <c r="AC616" s="240"/>
      <c r="AE616" s="240"/>
      <c r="AF616" s="241"/>
      <c r="AG616" s="194"/>
      <c r="AH616" s="240"/>
      <c r="AI616" s="194"/>
      <c r="AJ616" s="240"/>
      <c r="AK616" s="241"/>
      <c r="AL616" s="194"/>
      <c r="AM616" s="240"/>
      <c r="AN616" s="194"/>
      <c r="AO616" s="240"/>
      <c r="AP616" s="241"/>
      <c r="AQ616" s="194"/>
      <c r="AR616" s="240"/>
      <c r="AS616" s="194"/>
      <c r="AT616" s="240"/>
      <c r="AU616" s="241"/>
      <c r="AV616" s="194"/>
      <c r="AW616" s="240"/>
      <c r="AX616" s="194"/>
      <c r="AY616" s="240"/>
      <c r="AZ616" s="241"/>
      <c r="BA616" s="194"/>
      <c r="BB616" s="240"/>
      <c r="BC616" s="194"/>
    </row>
    <row r="617" customFormat="false" ht="15.75" hidden="false" customHeight="true" outlineLevel="0" collapsed="false">
      <c r="X617" s="240"/>
      <c r="Z617" s="240"/>
      <c r="AA617" s="241"/>
      <c r="AC617" s="240"/>
      <c r="AE617" s="240"/>
      <c r="AF617" s="241"/>
      <c r="AG617" s="194"/>
      <c r="AH617" s="240"/>
      <c r="AI617" s="194"/>
      <c r="AJ617" s="240"/>
      <c r="AK617" s="241"/>
      <c r="AL617" s="194"/>
      <c r="AM617" s="240"/>
      <c r="AN617" s="194"/>
      <c r="AO617" s="240"/>
      <c r="AP617" s="241"/>
      <c r="AQ617" s="194"/>
      <c r="AR617" s="240"/>
      <c r="AS617" s="194"/>
      <c r="AT617" s="240"/>
      <c r="AU617" s="241"/>
      <c r="AV617" s="194"/>
      <c r="AW617" s="240"/>
      <c r="AX617" s="194"/>
      <c r="AY617" s="240"/>
      <c r="AZ617" s="241"/>
      <c r="BA617" s="194"/>
      <c r="BB617" s="240"/>
      <c r="BC617" s="194"/>
    </row>
    <row r="618" customFormat="false" ht="15.75" hidden="false" customHeight="true" outlineLevel="0" collapsed="false">
      <c r="X618" s="240"/>
      <c r="Z618" s="240"/>
      <c r="AA618" s="241"/>
      <c r="AC618" s="240"/>
      <c r="AE618" s="240"/>
      <c r="AF618" s="241"/>
      <c r="AG618" s="194"/>
      <c r="AH618" s="240"/>
      <c r="AI618" s="194"/>
      <c r="AJ618" s="240"/>
      <c r="AK618" s="241"/>
      <c r="AL618" s="194"/>
      <c r="AM618" s="240"/>
      <c r="AN618" s="194"/>
      <c r="AO618" s="240"/>
      <c r="AP618" s="241"/>
      <c r="AQ618" s="194"/>
      <c r="AR618" s="240"/>
      <c r="AS618" s="194"/>
      <c r="AT618" s="240"/>
      <c r="AU618" s="241"/>
      <c r="AV618" s="194"/>
      <c r="AW618" s="240"/>
      <c r="AX618" s="194"/>
      <c r="AY618" s="240"/>
      <c r="AZ618" s="241"/>
      <c r="BA618" s="194"/>
      <c r="BB618" s="240"/>
      <c r="BC618" s="194"/>
    </row>
    <row r="619" customFormat="false" ht="15.75" hidden="false" customHeight="true" outlineLevel="0" collapsed="false">
      <c r="X619" s="240"/>
      <c r="Z619" s="240"/>
      <c r="AA619" s="241"/>
      <c r="AC619" s="240"/>
      <c r="AE619" s="240"/>
      <c r="AF619" s="241"/>
      <c r="AG619" s="194"/>
      <c r="AH619" s="240"/>
      <c r="AI619" s="194"/>
      <c r="AJ619" s="240"/>
      <c r="AK619" s="241"/>
      <c r="AL619" s="194"/>
      <c r="AM619" s="240"/>
      <c r="AN619" s="194"/>
      <c r="AO619" s="240"/>
      <c r="AP619" s="241"/>
      <c r="AQ619" s="194"/>
      <c r="AR619" s="240"/>
      <c r="AS619" s="194"/>
      <c r="AT619" s="240"/>
      <c r="AU619" s="241"/>
      <c r="AV619" s="194"/>
      <c r="AW619" s="240"/>
      <c r="AX619" s="194"/>
      <c r="AY619" s="240"/>
      <c r="AZ619" s="241"/>
      <c r="BA619" s="194"/>
      <c r="BB619" s="240"/>
      <c r="BC619" s="194"/>
    </row>
    <row r="620" customFormat="false" ht="15.75" hidden="false" customHeight="true" outlineLevel="0" collapsed="false">
      <c r="X620" s="240"/>
      <c r="Z620" s="240"/>
      <c r="AA620" s="241"/>
      <c r="AC620" s="240"/>
      <c r="AE620" s="240"/>
      <c r="AF620" s="241"/>
      <c r="AG620" s="194"/>
      <c r="AH620" s="240"/>
      <c r="AI620" s="194"/>
      <c r="AJ620" s="240"/>
      <c r="AK620" s="241"/>
      <c r="AL620" s="194"/>
      <c r="AM620" s="240"/>
      <c r="AN620" s="194"/>
      <c r="AO620" s="240"/>
      <c r="AP620" s="241"/>
      <c r="AQ620" s="194"/>
      <c r="AR620" s="240"/>
      <c r="AS620" s="194"/>
      <c r="AT620" s="240"/>
      <c r="AU620" s="241"/>
      <c r="AV620" s="194"/>
      <c r="AW620" s="240"/>
      <c r="AX620" s="194"/>
      <c r="AY620" s="240"/>
      <c r="AZ620" s="241"/>
      <c r="BA620" s="194"/>
      <c r="BB620" s="240"/>
      <c r="BC620" s="194"/>
    </row>
    <row r="621" customFormat="false" ht="15.75" hidden="false" customHeight="true" outlineLevel="0" collapsed="false">
      <c r="X621" s="240"/>
      <c r="Z621" s="240"/>
      <c r="AA621" s="241"/>
      <c r="AC621" s="240"/>
      <c r="AE621" s="240"/>
      <c r="AF621" s="241"/>
      <c r="AG621" s="194"/>
      <c r="AH621" s="240"/>
      <c r="AI621" s="194"/>
      <c r="AJ621" s="240"/>
      <c r="AK621" s="241"/>
      <c r="AL621" s="194"/>
      <c r="AM621" s="240"/>
      <c r="AN621" s="194"/>
      <c r="AO621" s="240"/>
      <c r="AP621" s="241"/>
      <c r="AQ621" s="194"/>
      <c r="AR621" s="240"/>
      <c r="AS621" s="194"/>
      <c r="AT621" s="240"/>
      <c r="AU621" s="241"/>
      <c r="AV621" s="194"/>
      <c r="AW621" s="240"/>
      <c r="AX621" s="194"/>
      <c r="AY621" s="240"/>
      <c r="AZ621" s="241"/>
      <c r="BA621" s="194"/>
      <c r="BB621" s="240"/>
      <c r="BC621" s="194"/>
    </row>
    <row r="622" customFormat="false" ht="15.75" hidden="false" customHeight="true" outlineLevel="0" collapsed="false">
      <c r="X622" s="240"/>
      <c r="Z622" s="240"/>
      <c r="AA622" s="241"/>
      <c r="AC622" s="240"/>
      <c r="AE622" s="240"/>
      <c r="AF622" s="241"/>
      <c r="AG622" s="194"/>
      <c r="AH622" s="240"/>
      <c r="AI622" s="194"/>
      <c r="AJ622" s="240"/>
      <c r="AK622" s="241"/>
      <c r="AL622" s="194"/>
      <c r="AM622" s="240"/>
      <c r="AN622" s="194"/>
      <c r="AO622" s="240"/>
      <c r="AP622" s="241"/>
      <c r="AQ622" s="194"/>
      <c r="AR622" s="240"/>
      <c r="AS622" s="194"/>
      <c r="AT622" s="240"/>
      <c r="AU622" s="241"/>
      <c r="AV622" s="194"/>
      <c r="AW622" s="240"/>
      <c r="AX622" s="194"/>
      <c r="AY622" s="240"/>
      <c r="AZ622" s="241"/>
      <c r="BA622" s="194"/>
      <c r="BB622" s="240"/>
      <c r="BC622" s="194"/>
    </row>
    <row r="623" customFormat="false" ht="15.75" hidden="false" customHeight="true" outlineLevel="0" collapsed="false">
      <c r="X623" s="240"/>
      <c r="Z623" s="240"/>
      <c r="AA623" s="241"/>
      <c r="AC623" s="240"/>
      <c r="AE623" s="240"/>
      <c r="AF623" s="241"/>
      <c r="AG623" s="194"/>
      <c r="AH623" s="240"/>
      <c r="AI623" s="194"/>
      <c r="AJ623" s="240"/>
      <c r="AK623" s="241"/>
      <c r="AL623" s="194"/>
      <c r="AM623" s="240"/>
      <c r="AN623" s="194"/>
      <c r="AO623" s="240"/>
      <c r="AP623" s="241"/>
      <c r="AQ623" s="194"/>
      <c r="AR623" s="240"/>
      <c r="AS623" s="194"/>
      <c r="AT623" s="240"/>
      <c r="AU623" s="241"/>
      <c r="AV623" s="194"/>
      <c r="AW623" s="240"/>
      <c r="AX623" s="194"/>
      <c r="AY623" s="240"/>
      <c r="AZ623" s="241"/>
      <c r="BA623" s="194"/>
      <c r="BB623" s="240"/>
      <c r="BC623" s="194"/>
    </row>
    <row r="624" customFormat="false" ht="15.75" hidden="false" customHeight="true" outlineLevel="0" collapsed="false">
      <c r="X624" s="240"/>
      <c r="Z624" s="240"/>
      <c r="AA624" s="241"/>
      <c r="AC624" s="240"/>
      <c r="AE624" s="240"/>
      <c r="AF624" s="241"/>
      <c r="AG624" s="194"/>
      <c r="AH624" s="240"/>
      <c r="AI624" s="194"/>
      <c r="AJ624" s="240"/>
      <c r="AK624" s="241"/>
      <c r="AL624" s="194"/>
      <c r="AM624" s="240"/>
      <c r="AN624" s="194"/>
      <c r="AO624" s="240"/>
      <c r="AP624" s="241"/>
      <c r="AQ624" s="194"/>
      <c r="AR624" s="240"/>
      <c r="AS624" s="194"/>
      <c r="AT624" s="240"/>
      <c r="AU624" s="241"/>
      <c r="AV624" s="194"/>
      <c r="AW624" s="240"/>
      <c r="AX624" s="194"/>
      <c r="AY624" s="240"/>
      <c r="AZ624" s="241"/>
      <c r="BA624" s="194"/>
      <c r="BB624" s="240"/>
      <c r="BC624" s="194"/>
    </row>
    <row r="625" customFormat="false" ht="15.75" hidden="false" customHeight="true" outlineLevel="0" collapsed="false">
      <c r="X625" s="240"/>
      <c r="Z625" s="240"/>
      <c r="AA625" s="241"/>
      <c r="AC625" s="240"/>
      <c r="AE625" s="240"/>
      <c r="AF625" s="241"/>
      <c r="AG625" s="194"/>
      <c r="AH625" s="240"/>
      <c r="AI625" s="194"/>
      <c r="AJ625" s="240"/>
      <c r="AK625" s="241"/>
      <c r="AL625" s="194"/>
      <c r="AM625" s="240"/>
      <c r="AN625" s="194"/>
      <c r="AO625" s="240"/>
      <c r="AP625" s="241"/>
      <c r="AQ625" s="194"/>
      <c r="AR625" s="240"/>
      <c r="AS625" s="194"/>
      <c r="AT625" s="240"/>
      <c r="AU625" s="241"/>
      <c r="AV625" s="194"/>
      <c r="AW625" s="240"/>
      <c r="AX625" s="194"/>
      <c r="AY625" s="240"/>
      <c r="AZ625" s="241"/>
      <c r="BA625" s="194"/>
      <c r="BB625" s="240"/>
      <c r="BC625" s="194"/>
    </row>
    <row r="626" customFormat="false" ht="15.75" hidden="false" customHeight="true" outlineLevel="0" collapsed="false">
      <c r="X626" s="240"/>
      <c r="Z626" s="240"/>
      <c r="AA626" s="241"/>
      <c r="AC626" s="240"/>
      <c r="AE626" s="240"/>
      <c r="AF626" s="241"/>
      <c r="AG626" s="194"/>
      <c r="AH626" s="240"/>
      <c r="AI626" s="194"/>
      <c r="AJ626" s="240"/>
      <c r="AK626" s="241"/>
      <c r="AL626" s="194"/>
      <c r="AM626" s="240"/>
      <c r="AN626" s="194"/>
      <c r="AO626" s="240"/>
      <c r="AP626" s="241"/>
      <c r="AQ626" s="194"/>
      <c r="AR626" s="240"/>
      <c r="AS626" s="194"/>
      <c r="AT626" s="240"/>
      <c r="AU626" s="241"/>
      <c r="AV626" s="194"/>
      <c r="AW626" s="240"/>
      <c r="AX626" s="194"/>
      <c r="AY626" s="240"/>
      <c r="AZ626" s="241"/>
      <c r="BA626" s="194"/>
      <c r="BB626" s="240"/>
      <c r="BC626" s="194"/>
    </row>
    <row r="627" customFormat="false" ht="15.75" hidden="false" customHeight="true" outlineLevel="0" collapsed="false">
      <c r="X627" s="240"/>
      <c r="Z627" s="240"/>
      <c r="AA627" s="241"/>
      <c r="AC627" s="240"/>
      <c r="AE627" s="240"/>
      <c r="AF627" s="241"/>
      <c r="AG627" s="194"/>
      <c r="AH627" s="240"/>
      <c r="AI627" s="194"/>
      <c r="AJ627" s="240"/>
      <c r="AK627" s="241"/>
      <c r="AL627" s="194"/>
      <c r="AM627" s="240"/>
      <c r="AN627" s="194"/>
      <c r="AO627" s="240"/>
      <c r="AP627" s="241"/>
      <c r="AQ627" s="194"/>
      <c r="AR627" s="240"/>
      <c r="AS627" s="194"/>
      <c r="AT627" s="240"/>
      <c r="AU627" s="241"/>
      <c r="AV627" s="194"/>
      <c r="AW627" s="240"/>
      <c r="AX627" s="194"/>
      <c r="AY627" s="240"/>
      <c r="AZ627" s="241"/>
      <c r="BA627" s="194"/>
      <c r="BB627" s="240"/>
      <c r="BC627" s="194"/>
    </row>
    <row r="628" customFormat="false" ht="15.75" hidden="false" customHeight="true" outlineLevel="0" collapsed="false">
      <c r="X628" s="240"/>
      <c r="Z628" s="240"/>
      <c r="AA628" s="241"/>
      <c r="AC628" s="240"/>
      <c r="AE628" s="240"/>
      <c r="AF628" s="241"/>
      <c r="AG628" s="194"/>
      <c r="AH628" s="240"/>
      <c r="AI628" s="194"/>
      <c r="AJ628" s="240"/>
      <c r="AK628" s="241"/>
      <c r="AL628" s="194"/>
      <c r="AM628" s="240"/>
      <c r="AN628" s="194"/>
      <c r="AO628" s="240"/>
      <c r="AP628" s="241"/>
      <c r="AQ628" s="194"/>
      <c r="AR628" s="240"/>
      <c r="AS628" s="194"/>
      <c r="AT628" s="240"/>
      <c r="AU628" s="241"/>
      <c r="AV628" s="194"/>
      <c r="AW628" s="240"/>
      <c r="AX628" s="194"/>
      <c r="AY628" s="240"/>
      <c r="AZ628" s="241"/>
      <c r="BA628" s="194"/>
      <c r="BB628" s="240"/>
      <c r="BC628" s="194"/>
    </row>
    <row r="629" customFormat="false" ht="15.75" hidden="false" customHeight="true" outlineLevel="0" collapsed="false">
      <c r="X629" s="240"/>
      <c r="Z629" s="240"/>
      <c r="AA629" s="241"/>
      <c r="AC629" s="240"/>
      <c r="AE629" s="240"/>
      <c r="AF629" s="241"/>
      <c r="AG629" s="194"/>
      <c r="AH629" s="240"/>
      <c r="AI629" s="194"/>
      <c r="AJ629" s="240"/>
      <c r="AK629" s="241"/>
      <c r="AL629" s="194"/>
      <c r="AM629" s="240"/>
      <c r="AN629" s="194"/>
      <c r="AO629" s="240"/>
      <c r="AP629" s="241"/>
      <c r="AQ629" s="194"/>
      <c r="AR629" s="240"/>
      <c r="AS629" s="194"/>
      <c r="AT629" s="240"/>
      <c r="AU629" s="241"/>
      <c r="AV629" s="194"/>
      <c r="AW629" s="240"/>
      <c r="AX629" s="194"/>
      <c r="AY629" s="240"/>
      <c r="AZ629" s="241"/>
      <c r="BA629" s="194"/>
      <c r="BB629" s="240"/>
      <c r="BC629" s="194"/>
    </row>
    <row r="630" customFormat="false" ht="15.75" hidden="false" customHeight="true" outlineLevel="0" collapsed="false">
      <c r="X630" s="240"/>
      <c r="Z630" s="240"/>
      <c r="AA630" s="241"/>
      <c r="AC630" s="240"/>
      <c r="AE630" s="240"/>
      <c r="AF630" s="241"/>
      <c r="AG630" s="194"/>
      <c r="AH630" s="240"/>
      <c r="AI630" s="194"/>
      <c r="AJ630" s="240"/>
      <c r="AK630" s="241"/>
      <c r="AL630" s="194"/>
      <c r="AM630" s="240"/>
      <c r="AN630" s="194"/>
      <c r="AO630" s="240"/>
      <c r="AP630" s="241"/>
      <c r="AQ630" s="194"/>
      <c r="AR630" s="240"/>
      <c r="AS630" s="194"/>
      <c r="AT630" s="240"/>
      <c r="AU630" s="241"/>
      <c r="AV630" s="194"/>
      <c r="AW630" s="240"/>
      <c r="AX630" s="194"/>
      <c r="AY630" s="240"/>
      <c r="AZ630" s="241"/>
      <c r="BA630" s="194"/>
      <c r="BB630" s="240"/>
      <c r="BC630" s="194"/>
    </row>
    <row r="631" customFormat="false" ht="15.75" hidden="false" customHeight="true" outlineLevel="0" collapsed="false">
      <c r="X631" s="240"/>
      <c r="Z631" s="240"/>
      <c r="AA631" s="241"/>
      <c r="AC631" s="240"/>
      <c r="AE631" s="240"/>
      <c r="AF631" s="241"/>
      <c r="AG631" s="194"/>
      <c r="AH631" s="240"/>
      <c r="AI631" s="194"/>
      <c r="AJ631" s="240"/>
      <c r="AK631" s="241"/>
      <c r="AL631" s="194"/>
      <c r="AM631" s="240"/>
      <c r="AN631" s="194"/>
      <c r="AO631" s="240"/>
      <c r="AP631" s="241"/>
      <c r="AQ631" s="194"/>
      <c r="AR631" s="240"/>
      <c r="AS631" s="194"/>
      <c r="AT631" s="240"/>
      <c r="AU631" s="241"/>
      <c r="AV631" s="194"/>
      <c r="AW631" s="240"/>
      <c r="AX631" s="194"/>
      <c r="AY631" s="240"/>
      <c r="AZ631" s="241"/>
      <c r="BA631" s="194"/>
      <c r="BB631" s="240"/>
      <c r="BC631" s="194"/>
    </row>
    <row r="632" customFormat="false" ht="15.75" hidden="false" customHeight="true" outlineLevel="0" collapsed="false">
      <c r="X632" s="240"/>
      <c r="Z632" s="240"/>
      <c r="AA632" s="241"/>
      <c r="AC632" s="240"/>
      <c r="AE632" s="240"/>
      <c r="AF632" s="241"/>
      <c r="AG632" s="194"/>
      <c r="AH632" s="240"/>
      <c r="AI632" s="194"/>
      <c r="AJ632" s="240"/>
      <c r="AK632" s="241"/>
      <c r="AL632" s="194"/>
      <c r="AM632" s="240"/>
      <c r="AN632" s="194"/>
      <c r="AO632" s="240"/>
      <c r="AP632" s="241"/>
      <c r="AQ632" s="194"/>
      <c r="AR632" s="240"/>
      <c r="AS632" s="194"/>
      <c r="AT632" s="240"/>
      <c r="AU632" s="241"/>
      <c r="AV632" s="194"/>
      <c r="AW632" s="240"/>
      <c r="AX632" s="194"/>
      <c r="AY632" s="240"/>
      <c r="AZ632" s="241"/>
      <c r="BA632" s="194"/>
      <c r="BB632" s="240"/>
      <c r="BC632" s="194"/>
    </row>
    <row r="633" customFormat="false" ht="15.75" hidden="false" customHeight="true" outlineLevel="0" collapsed="false">
      <c r="X633" s="240"/>
      <c r="Z633" s="240"/>
      <c r="AA633" s="241"/>
      <c r="AC633" s="240"/>
      <c r="AE633" s="240"/>
      <c r="AF633" s="241"/>
      <c r="AG633" s="194"/>
      <c r="AH633" s="240"/>
      <c r="AI633" s="194"/>
      <c r="AJ633" s="240"/>
      <c r="AK633" s="241"/>
      <c r="AL633" s="194"/>
      <c r="AM633" s="240"/>
      <c r="AN633" s="194"/>
      <c r="AO633" s="240"/>
      <c r="AP633" s="241"/>
      <c r="AQ633" s="194"/>
      <c r="AR633" s="240"/>
      <c r="AS633" s="194"/>
      <c r="AT633" s="240"/>
      <c r="AU633" s="241"/>
      <c r="AV633" s="194"/>
      <c r="AW633" s="240"/>
      <c r="AX633" s="194"/>
      <c r="AY633" s="240"/>
      <c r="AZ633" s="241"/>
      <c r="BA633" s="194"/>
      <c r="BB633" s="240"/>
      <c r="BC633" s="194"/>
    </row>
    <row r="634" customFormat="false" ht="15.75" hidden="false" customHeight="true" outlineLevel="0" collapsed="false">
      <c r="X634" s="240"/>
      <c r="Z634" s="240"/>
      <c r="AA634" s="241"/>
      <c r="AC634" s="240"/>
      <c r="AE634" s="240"/>
      <c r="AF634" s="241"/>
      <c r="AG634" s="194"/>
      <c r="AH634" s="240"/>
      <c r="AI634" s="194"/>
      <c r="AJ634" s="240"/>
      <c r="AK634" s="241"/>
      <c r="AL634" s="194"/>
      <c r="AM634" s="240"/>
      <c r="AN634" s="194"/>
      <c r="AO634" s="240"/>
      <c r="AP634" s="241"/>
      <c r="AQ634" s="194"/>
      <c r="AR634" s="240"/>
      <c r="AS634" s="194"/>
      <c r="AT634" s="240"/>
      <c r="AU634" s="241"/>
      <c r="AV634" s="194"/>
      <c r="AW634" s="240"/>
      <c r="AX634" s="194"/>
      <c r="AY634" s="240"/>
      <c r="AZ634" s="241"/>
      <c r="BA634" s="194"/>
      <c r="BB634" s="240"/>
      <c r="BC634" s="194"/>
    </row>
    <row r="635" customFormat="false" ht="15.75" hidden="false" customHeight="true" outlineLevel="0" collapsed="false">
      <c r="X635" s="240"/>
      <c r="Z635" s="240"/>
      <c r="AA635" s="241"/>
      <c r="AC635" s="240"/>
      <c r="AE635" s="240"/>
      <c r="AF635" s="241"/>
      <c r="AG635" s="194"/>
      <c r="AH635" s="240"/>
      <c r="AI635" s="194"/>
      <c r="AJ635" s="240"/>
      <c r="AK635" s="241"/>
      <c r="AL635" s="194"/>
      <c r="AM635" s="240"/>
      <c r="AN635" s="194"/>
      <c r="AO635" s="240"/>
      <c r="AP635" s="241"/>
      <c r="AQ635" s="194"/>
      <c r="AR635" s="240"/>
      <c r="AS635" s="194"/>
      <c r="AT635" s="240"/>
      <c r="AU635" s="241"/>
      <c r="AV635" s="194"/>
      <c r="AW635" s="240"/>
      <c r="AX635" s="194"/>
      <c r="AY635" s="240"/>
      <c r="AZ635" s="241"/>
      <c r="BA635" s="194"/>
      <c r="BB635" s="240"/>
      <c r="BC635" s="194"/>
    </row>
    <row r="636" customFormat="false" ht="15.75" hidden="false" customHeight="true" outlineLevel="0" collapsed="false">
      <c r="X636" s="240"/>
      <c r="Z636" s="240"/>
      <c r="AA636" s="241"/>
      <c r="AC636" s="240"/>
      <c r="AE636" s="240"/>
      <c r="AF636" s="241"/>
      <c r="AG636" s="194"/>
      <c r="AH636" s="240"/>
      <c r="AI636" s="194"/>
      <c r="AJ636" s="240"/>
      <c r="AK636" s="241"/>
      <c r="AL636" s="194"/>
      <c r="AM636" s="240"/>
      <c r="AN636" s="194"/>
      <c r="AO636" s="240"/>
      <c r="AP636" s="241"/>
      <c r="AQ636" s="194"/>
      <c r="AR636" s="240"/>
      <c r="AS636" s="194"/>
      <c r="AT636" s="240"/>
      <c r="AU636" s="241"/>
      <c r="AV636" s="194"/>
      <c r="AW636" s="240"/>
      <c r="AX636" s="194"/>
      <c r="AY636" s="240"/>
      <c r="AZ636" s="241"/>
      <c r="BA636" s="194"/>
      <c r="BB636" s="240"/>
      <c r="BC636" s="194"/>
    </row>
    <row r="637" customFormat="false" ht="15.75" hidden="false" customHeight="true" outlineLevel="0" collapsed="false">
      <c r="X637" s="240"/>
      <c r="Z637" s="240"/>
      <c r="AA637" s="241"/>
      <c r="AC637" s="240"/>
      <c r="AE637" s="240"/>
      <c r="AF637" s="241"/>
      <c r="AG637" s="194"/>
      <c r="AH637" s="240"/>
      <c r="AI637" s="194"/>
      <c r="AJ637" s="240"/>
      <c r="AK637" s="241"/>
      <c r="AL637" s="194"/>
      <c r="AM637" s="240"/>
      <c r="AN637" s="194"/>
      <c r="AO637" s="240"/>
      <c r="AP637" s="241"/>
      <c r="AQ637" s="194"/>
      <c r="AR637" s="240"/>
      <c r="AS637" s="194"/>
      <c r="AT637" s="240"/>
      <c r="AU637" s="241"/>
      <c r="AV637" s="194"/>
      <c r="AW637" s="240"/>
      <c r="AX637" s="194"/>
      <c r="AY637" s="240"/>
      <c r="AZ637" s="241"/>
      <c r="BA637" s="194"/>
      <c r="BB637" s="240"/>
      <c r="BC637" s="194"/>
    </row>
    <row r="638" customFormat="false" ht="15.75" hidden="false" customHeight="true" outlineLevel="0" collapsed="false">
      <c r="X638" s="240"/>
      <c r="Z638" s="240"/>
      <c r="AA638" s="241"/>
      <c r="AC638" s="240"/>
      <c r="AE638" s="240"/>
      <c r="AF638" s="241"/>
      <c r="AG638" s="194"/>
      <c r="AH638" s="240"/>
      <c r="AI638" s="194"/>
      <c r="AJ638" s="240"/>
      <c r="AK638" s="241"/>
      <c r="AL638" s="194"/>
      <c r="AM638" s="240"/>
      <c r="AN638" s="194"/>
      <c r="AO638" s="240"/>
      <c r="AP638" s="241"/>
      <c r="AQ638" s="194"/>
      <c r="AR638" s="240"/>
      <c r="AS638" s="194"/>
      <c r="AT638" s="240"/>
      <c r="AU638" s="241"/>
      <c r="AV638" s="194"/>
      <c r="AW638" s="240"/>
      <c r="AX638" s="194"/>
      <c r="AY638" s="240"/>
      <c r="AZ638" s="241"/>
      <c r="BA638" s="194"/>
      <c r="BB638" s="240"/>
      <c r="BC638" s="194"/>
    </row>
    <row r="639" customFormat="false" ht="15.75" hidden="false" customHeight="true" outlineLevel="0" collapsed="false">
      <c r="X639" s="240"/>
      <c r="Z639" s="240"/>
      <c r="AA639" s="241"/>
      <c r="AC639" s="240"/>
      <c r="AE639" s="240"/>
      <c r="AF639" s="241"/>
      <c r="AG639" s="194"/>
      <c r="AH639" s="240"/>
      <c r="AI639" s="194"/>
      <c r="AJ639" s="240"/>
      <c r="AK639" s="241"/>
      <c r="AL639" s="194"/>
      <c r="AM639" s="240"/>
      <c r="AN639" s="194"/>
      <c r="AO639" s="240"/>
      <c r="AP639" s="241"/>
      <c r="AQ639" s="194"/>
      <c r="AR639" s="240"/>
      <c r="AS639" s="194"/>
      <c r="AT639" s="240"/>
      <c r="AU639" s="241"/>
      <c r="AV639" s="194"/>
      <c r="AW639" s="240"/>
      <c r="AX639" s="194"/>
      <c r="AY639" s="240"/>
      <c r="AZ639" s="241"/>
      <c r="BA639" s="194"/>
      <c r="BB639" s="240"/>
      <c r="BC639" s="194"/>
    </row>
    <row r="640" customFormat="false" ht="15.75" hidden="false" customHeight="true" outlineLevel="0" collapsed="false">
      <c r="X640" s="240"/>
      <c r="Z640" s="240"/>
      <c r="AA640" s="241"/>
      <c r="AC640" s="240"/>
      <c r="AE640" s="240"/>
      <c r="AF640" s="241"/>
      <c r="AG640" s="194"/>
      <c r="AH640" s="240"/>
      <c r="AI640" s="194"/>
      <c r="AJ640" s="240"/>
      <c r="AK640" s="241"/>
      <c r="AL640" s="194"/>
      <c r="AM640" s="240"/>
      <c r="AN640" s="194"/>
      <c r="AO640" s="240"/>
      <c r="AP640" s="241"/>
      <c r="AQ640" s="194"/>
      <c r="AR640" s="240"/>
      <c r="AS640" s="194"/>
      <c r="AT640" s="240"/>
      <c r="AU640" s="241"/>
      <c r="AV640" s="194"/>
      <c r="AW640" s="240"/>
      <c r="AX640" s="194"/>
      <c r="AY640" s="240"/>
      <c r="AZ640" s="241"/>
      <c r="BA640" s="194"/>
      <c r="BB640" s="240"/>
      <c r="BC640" s="194"/>
    </row>
    <row r="641" customFormat="false" ht="15.75" hidden="false" customHeight="true" outlineLevel="0" collapsed="false">
      <c r="X641" s="240"/>
      <c r="Z641" s="240"/>
      <c r="AA641" s="241"/>
      <c r="AC641" s="240"/>
      <c r="AE641" s="240"/>
      <c r="AF641" s="241"/>
      <c r="AG641" s="194"/>
      <c r="AH641" s="240"/>
      <c r="AI641" s="194"/>
      <c r="AJ641" s="240"/>
      <c r="AK641" s="241"/>
      <c r="AL641" s="194"/>
      <c r="AM641" s="240"/>
      <c r="AN641" s="194"/>
      <c r="AO641" s="240"/>
      <c r="AP641" s="241"/>
      <c r="AQ641" s="194"/>
      <c r="AR641" s="240"/>
      <c r="AS641" s="194"/>
      <c r="AT641" s="240"/>
      <c r="AU641" s="241"/>
      <c r="AV641" s="194"/>
      <c r="AW641" s="240"/>
      <c r="AX641" s="194"/>
      <c r="AY641" s="240"/>
      <c r="AZ641" s="241"/>
      <c r="BA641" s="194"/>
      <c r="BB641" s="240"/>
      <c r="BC641" s="194"/>
    </row>
    <row r="642" customFormat="false" ht="15.75" hidden="false" customHeight="true" outlineLevel="0" collapsed="false">
      <c r="X642" s="240"/>
      <c r="Z642" s="240"/>
      <c r="AA642" s="241"/>
      <c r="AC642" s="240"/>
      <c r="AE642" s="240"/>
      <c r="AF642" s="241"/>
      <c r="AG642" s="194"/>
      <c r="AH642" s="240"/>
      <c r="AI642" s="194"/>
      <c r="AJ642" s="240"/>
      <c r="AK642" s="241"/>
      <c r="AL642" s="194"/>
      <c r="AM642" s="240"/>
      <c r="AN642" s="194"/>
      <c r="AO642" s="240"/>
      <c r="AP642" s="241"/>
      <c r="AQ642" s="194"/>
      <c r="AR642" s="240"/>
      <c r="AS642" s="194"/>
      <c r="AT642" s="240"/>
      <c r="AU642" s="241"/>
      <c r="AV642" s="194"/>
      <c r="AW642" s="240"/>
      <c r="AX642" s="194"/>
      <c r="AY642" s="240"/>
      <c r="AZ642" s="241"/>
      <c r="BA642" s="194"/>
      <c r="BB642" s="240"/>
      <c r="BC642" s="194"/>
    </row>
    <row r="643" customFormat="false" ht="15.75" hidden="false" customHeight="true" outlineLevel="0" collapsed="false">
      <c r="X643" s="240"/>
      <c r="Z643" s="240"/>
      <c r="AA643" s="241"/>
      <c r="AC643" s="240"/>
      <c r="AE643" s="240"/>
      <c r="AF643" s="241"/>
      <c r="AG643" s="194"/>
      <c r="AH643" s="240"/>
      <c r="AI643" s="194"/>
      <c r="AJ643" s="240"/>
      <c r="AK643" s="241"/>
      <c r="AL643" s="194"/>
      <c r="AM643" s="240"/>
      <c r="AN643" s="194"/>
      <c r="AO643" s="240"/>
      <c r="AP643" s="241"/>
      <c r="AQ643" s="194"/>
      <c r="AR643" s="240"/>
      <c r="AS643" s="194"/>
      <c r="AT643" s="240"/>
      <c r="AU643" s="241"/>
      <c r="AV643" s="194"/>
      <c r="AW643" s="240"/>
      <c r="AX643" s="194"/>
      <c r="AY643" s="240"/>
      <c r="AZ643" s="241"/>
      <c r="BA643" s="194"/>
      <c r="BB643" s="240"/>
      <c r="BC643" s="194"/>
    </row>
    <row r="644" customFormat="false" ht="15.75" hidden="false" customHeight="true" outlineLevel="0" collapsed="false">
      <c r="X644" s="240"/>
      <c r="Z644" s="240"/>
      <c r="AA644" s="241"/>
      <c r="AC644" s="240"/>
      <c r="AE644" s="240"/>
      <c r="AF644" s="241"/>
      <c r="AG644" s="194"/>
      <c r="AH644" s="240"/>
      <c r="AI644" s="194"/>
      <c r="AJ644" s="240"/>
      <c r="AK644" s="241"/>
      <c r="AL644" s="194"/>
      <c r="AM644" s="240"/>
      <c r="AN644" s="194"/>
      <c r="AO644" s="240"/>
      <c r="AP644" s="241"/>
      <c r="AQ644" s="194"/>
      <c r="AR644" s="240"/>
      <c r="AS644" s="194"/>
      <c r="AT644" s="240"/>
      <c r="AU644" s="241"/>
      <c r="AV644" s="194"/>
      <c r="AW644" s="240"/>
      <c r="AX644" s="194"/>
      <c r="AY644" s="240"/>
      <c r="AZ644" s="241"/>
      <c r="BA644" s="194"/>
      <c r="BB644" s="240"/>
      <c r="BC644" s="194"/>
    </row>
    <row r="645" customFormat="false" ht="15.75" hidden="false" customHeight="true" outlineLevel="0" collapsed="false">
      <c r="X645" s="240"/>
      <c r="Z645" s="240"/>
      <c r="AA645" s="241"/>
      <c r="AC645" s="240"/>
      <c r="AE645" s="240"/>
      <c r="AF645" s="241"/>
      <c r="AG645" s="194"/>
      <c r="AH645" s="240"/>
      <c r="AI645" s="194"/>
      <c r="AJ645" s="240"/>
      <c r="AK645" s="241"/>
      <c r="AL645" s="194"/>
      <c r="AM645" s="240"/>
      <c r="AN645" s="194"/>
      <c r="AO645" s="240"/>
      <c r="AP645" s="241"/>
      <c r="AQ645" s="194"/>
      <c r="AR645" s="240"/>
      <c r="AS645" s="194"/>
      <c r="AT645" s="240"/>
      <c r="AU645" s="241"/>
      <c r="AV645" s="194"/>
      <c r="AW645" s="240"/>
      <c r="AX645" s="194"/>
      <c r="AY645" s="240"/>
      <c r="AZ645" s="241"/>
      <c r="BA645" s="194"/>
      <c r="BB645" s="240"/>
      <c r="BC645" s="194"/>
    </row>
    <row r="646" customFormat="false" ht="15.75" hidden="false" customHeight="true" outlineLevel="0" collapsed="false">
      <c r="X646" s="240"/>
      <c r="Z646" s="240"/>
      <c r="AA646" s="241"/>
      <c r="AC646" s="240"/>
      <c r="AE646" s="240"/>
      <c r="AF646" s="241"/>
      <c r="AG646" s="194"/>
      <c r="AH646" s="240"/>
      <c r="AI646" s="194"/>
      <c r="AJ646" s="240"/>
      <c r="AK646" s="241"/>
      <c r="AL646" s="194"/>
      <c r="AM646" s="240"/>
      <c r="AN646" s="194"/>
      <c r="AO646" s="240"/>
      <c r="AP646" s="241"/>
      <c r="AQ646" s="194"/>
      <c r="AR646" s="240"/>
      <c r="AS646" s="194"/>
      <c r="AT646" s="240"/>
      <c r="AU646" s="241"/>
      <c r="AV646" s="194"/>
      <c r="AW646" s="240"/>
      <c r="AX646" s="194"/>
      <c r="AY646" s="240"/>
      <c r="AZ646" s="241"/>
      <c r="BA646" s="194"/>
      <c r="BB646" s="240"/>
      <c r="BC646" s="194"/>
    </row>
    <row r="647" customFormat="false" ht="15.75" hidden="false" customHeight="true" outlineLevel="0" collapsed="false">
      <c r="X647" s="240"/>
      <c r="Z647" s="240"/>
      <c r="AA647" s="241"/>
      <c r="AC647" s="240"/>
      <c r="AE647" s="240"/>
      <c r="AF647" s="241"/>
      <c r="AG647" s="194"/>
      <c r="AH647" s="240"/>
      <c r="AI647" s="194"/>
      <c r="AJ647" s="240"/>
      <c r="AK647" s="241"/>
      <c r="AL647" s="194"/>
      <c r="AM647" s="240"/>
      <c r="AN647" s="194"/>
      <c r="AO647" s="240"/>
      <c r="AP647" s="241"/>
      <c r="AQ647" s="194"/>
      <c r="AR647" s="240"/>
      <c r="AS647" s="194"/>
      <c r="AT647" s="240"/>
      <c r="AU647" s="241"/>
      <c r="AV647" s="194"/>
      <c r="AW647" s="240"/>
      <c r="AX647" s="194"/>
      <c r="AY647" s="240"/>
      <c r="AZ647" s="241"/>
      <c r="BA647" s="194"/>
      <c r="BB647" s="240"/>
      <c r="BC647" s="194"/>
    </row>
    <row r="648" customFormat="false" ht="15.75" hidden="false" customHeight="true" outlineLevel="0" collapsed="false">
      <c r="X648" s="240"/>
      <c r="Z648" s="240"/>
      <c r="AA648" s="241"/>
      <c r="AC648" s="240"/>
      <c r="AE648" s="240"/>
      <c r="AF648" s="241"/>
      <c r="AG648" s="194"/>
      <c r="AH648" s="240"/>
      <c r="AI648" s="194"/>
      <c r="AJ648" s="240"/>
      <c r="AK648" s="241"/>
      <c r="AL648" s="194"/>
      <c r="AM648" s="240"/>
      <c r="AN648" s="194"/>
      <c r="AO648" s="240"/>
      <c r="AP648" s="241"/>
      <c r="AQ648" s="194"/>
      <c r="AR648" s="240"/>
      <c r="AS648" s="194"/>
      <c r="AT648" s="240"/>
      <c r="AU648" s="241"/>
      <c r="AV648" s="194"/>
      <c r="AW648" s="240"/>
      <c r="AX648" s="194"/>
      <c r="AY648" s="240"/>
      <c r="AZ648" s="241"/>
      <c r="BA648" s="194"/>
      <c r="BB648" s="240"/>
      <c r="BC648" s="194"/>
    </row>
    <row r="649" customFormat="false" ht="15.75" hidden="false" customHeight="true" outlineLevel="0" collapsed="false">
      <c r="X649" s="240"/>
      <c r="Z649" s="240"/>
      <c r="AA649" s="241"/>
      <c r="AC649" s="240"/>
      <c r="AE649" s="240"/>
      <c r="AF649" s="241"/>
      <c r="AG649" s="194"/>
      <c r="AH649" s="240"/>
      <c r="AI649" s="194"/>
      <c r="AJ649" s="240"/>
      <c r="AK649" s="241"/>
      <c r="AL649" s="194"/>
      <c r="AM649" s="240"/>
      <c r="AN649" s="194"/>
      <c r="AO649" s="240"/>
      <c r="AP649" s="241"/>
      <c r="AQ649" s="194"/>
      <c r="AR649" s="240"/>
      <c r="AS649" s="194"/>
      <c r="AT649" s="240"/>
      <c r="AU649" s="241"/>
      <c r="AV649" s="194"/>
      <c r="AW649" s="240"/>
      <c r="AX649" s="194"/>
      <c r="AY649" s="240"/>
      <c r="AZ649" s="241"/>
      <c r="BA649" s="194"/>
      <c r="BB649" s="240"/>
      <c r="BC649" s="194"/>
    </row>
    <row r="650" customFormat="false" ht="15.75" hidden="false" customHeight="true" outlineLevel="0" collapsed="false">
      <c r="X650" s="240"/>
      <c r="Z650" s="240"/>
      <c r="AA650" s="241"/>
      <c r="AC650" s="240"/>
      <c r="AE650" s="240"/>
      <c r="AF650" s="241"/>
      <c r="AG650" s="194"/>
      <c r="AH650" s="240"/>
      <c r="AI650" s="194"/>
      <c r="AJ650" s="240"/>
      <c r="AK650" s="241"/>
      <c r="AL650" s="194"/>
      <c r="AM650" s="240"/>
      <c r="AN650" s="194"/>
      <c r="AO650" s="240"/>
      <c r="AP650" s="241"/>
      <c r="AQ650" s="194"/>
      <c r="AR650" s="240"/>
      <c r="AS650" s="194"/>
      <c r="AT650" s="240"/>
      <c r="AU650" s="241"/>
      <c r="AV650" s="194"/>
      <c r="AW650" s="240"/>
      <c r="AX650" s="194"/>
      <c r="AY650" s="240"/>
      <c r="AZ650" s="241"/>
      <c r="BA650" s="194"/>
      <c r="BB650" s="240"/>
      <c r="BC650" s="194"/>
    </row>
    <row r="651" customFormat="false" ht="15.75" hidden="false" customHeight="true" outlineLevel="0" collapsed="false">
      <c r="X651" s="240"/>
      <c r="Z651" s="240"/>
      <c r="AA651" s="241"/>
      <c r="AC651" s="240"/>
      <c r="AE651" s="240"/>
      <c r="AF651" s="241"/>
      <c r="AG651" s="194"/>
      <c r="AH651" s="240"/>
      <c r="AI651" s="194"/>
      <c r="AJ651" s="240"/>
      <c r="AK651" s="241"/>
      <c r="AL651" s="194"/>
      <c r="AM651" s="240"/>
      <c r="AN651" s="194"/>
      <c r="AO651" s="240"/>
      <c r="AP651" s="241"/>
      <c r="AQ651" s="194"/>
      <c r="AR651" s="240"/>
      <c r="AS651" s="194"/>
      <c r="AT651" s="240"/>
      <c r="AU651" s="241"/>
      <c r="AV651" s="194"/>
      <c r="AW651" s="240"/>
      <c r="AX651" s="194"/>
      <c r="AY651" s="240"/>
      <c r="AZ651" s="241"/>
      <c r="BA651" s="194"/>
      <c r="BB651" s="240"/>
      <c r="BC651" s="194"/>
    </row>
    <row r="652" customFormat="false" ht="15.75" hidden="false" customHeight="true" outlineLevel="0" collapsed="false">
      <c r="X652" s="240"/>
      <c r="Z652" s="240"/>
      <c r="AA652" s="241"/>
      <c r="AC652" s="240"/>
      <c r="AE652" s="240"/>
      <c r="AF652" s="241"/>
      <c r="AG652" s="194"/>
      <c r="AH652" s="240"/>
      <c r="AI652" s="194"/>
      <c r="AJ652" s="240"/>
      <c r="AK652" s="241"/>
      <c r="AL652" s="194"/>
      <c r="AM652" s="240"/>
      <c r="AN652" s="194"/>
      <c r="AO652" s="240"/>
      <c r="AP652" s="241"/>
      <c r="AQ652" s="194"/>
      <c r="AR652" s="240"/>
      <c r="AS652" s="194"/>
      <c r="AT652" s="240"/>
      <c r="AU652" s="241"/>
      <c r="AV652" s="194"/>
      <c r="AW652" s="240"/>
      <c r="AX652" s="194"/>
      <c r="AY652" s="240"/>
      <c r="AZ652" s="241"/>
      <c r="BA652" s="194"/>
      <c r="BB652" s="240"/>
      <c r="BC652" s="194"/>
    </row>
    <row r="653" customFormat="false" ht="15.75" hidden="false" customHeight="true" outlineLevel="0" collapsed="false">
      <c r="X653" s="240"/>
      <c r="Z653" s="240"/>
      <c r="AA653" s="241"/>
      <c r="AC653" s="240"/>
      <c r="AE653" s="240"/>
      <c r="AF653" s="241"/>
      <c r="AG653" s="194"/>
      <c r="AH653" s="240"/>
      <c r="AI653" s="194"/>
      <c r="AJ653" s="240"/>
      <c r="AK653" s="241"/>
      <c r="AL653" s="194"/>
      <c r="AM653" s="240"/>
      <c r="AN653" s="194"/>
      <c r="AO653" s="240"/>
      <c r="AP653" s="241"/>
      <c r="AQ653" s="194"/>
      <c r="AR653" s="240"/>
      <c r="AS653" s="194"/>
      <c r="AT653" s="240"/>
      <c r="AU653" s="241"/>
      <c r="AV653" s="194"/>
      <c r="AW653" s="240"/>
      <c r="AX653" s="194"/>
      <c r="AY653" s="240"/>
      <c r="AZ653" s="241"/>
      <c r="BA653" s="194"/>
      <c r="BB653" s="240"/>
      <c r="BC653" s="194"/>
    </row>
    <row r="654" customFormat="false" ht="15.75" hidden="false" customHeight="true" outlineLevel="0" collapsed="false">
      <c r="X654" s="240"/>
      <c r="Z654" s="240"/>
      <c r="AA654" s="241"/>
      <c r="AC654" s="240"/>
      <c r="AE654" s="240"/>
      <c r="AF654" s="241"/>
      <c r="AG654" s="194"/>
      <c r="AH654" s="240"/>
      <c r="AI654" s="194"/>
      <c r="AJ654" s="240"/>
      <c r="AK654" s="241"/>
      <c r="AL654" s="194"/>
      <c r="AM654" s="240"/>
      <c r="AN654" s="194"/>
      <c r="AO654" s="240"/>
      <c r="AP654" s="241"/>
      <c r="AQ654" s="194"/>
      <c r="AR654" s="240"/>
      <c r="AS654" s="194"/>
      <c r="AT654" s="240"/>
      <c r="AU654" s="241"/>
      <c r="AV654" s="194"/>
      <c r="AW654" s="240"/>
      <c r="AX654" s="194"/>
      <c r="AY654" s="240"/>
      <c r="AZ654" s="241"/>
      <c r="BA654" s="194"/>
      <c r="BB654" s="240"/>
      <c r="BC654" s="194"/>
    </row>
    <row r="655" customFormat="false" ht="15.75" hidden="false" customHeight="true" outlineLevel="0" collapsed="false">
      <c r="X655" s="240"/>
      <c r="Z655" s="240"/>
      <c r="AA655" s="241"/>
      <c r="AC655" s="240"/>
      <c r="AE655" s="240"/>
      <c r="AF655" s="241"/>
      <c r="AG655" s="194"/>
      <c r="AH655" s="240"/>
      <c r="AI655" s="194"/>
      <c r="AJ655" s="240"/>
      <c r="AK655" s="241"/>
      <c r="AL655" s="194"/>
      <c r="AM655" s="240"/>
      <c r="AN655" s="194"/>
      <c r="AO655" s="240"/>
      <c r="AP655" s="241"/>
      <c r="AQ655" s="194"/>
      <c r="AR655" s="240"/>
      <c r="AS655" s="194"/>
      <c r="AT655" s="240"/>
      <c r="AU655" s="241"/>
      <c r="AV655" s="194"/>
      <c r="AW655" s="240"/>
      <c r="AX655" s="194"/>
      <c r="AY655" s="240"/>
      <c r="AZ655" s="241"/>
      <c r="BA655" s="194"/>
      <c r="BB655" s="240"/>
      <c r="BC655" s="194"/>
    </row>
    <row r="656" customFormat="false" ht="15.75" hidden="false" customHeight="true" outlineLevel="0" collapsed="false">
      <c r="X656" s="240"/>
      <c r="Z656" s="240"/>
      <c r="AA656" s="241"/>
      <c r="AC656" s="240"/>
      <c r="AE656" s="240"/>
      <c r="AF656" s="241"/>
      <c r="AG656" s="194"/>
      <c r="AH656" s="240"/>
      <c r="AI656" s="194"/>
      <c r="AJ656" s="240"/>
      <c r="AK656" s="241"/>
      <c r="AL656" s="194"/>
      <c r="AM656" s="240"/>
      <c r="AN656" s="194"/>
      <c r="AO656" s="240"/>
      <c r="AP656" s="241"/>
      <c r="AQ656" s="194"/>
      <c r="AR656" s="240"/>
      <c r="AS656" s="194"/>
      <c r="AT656" s="240"/>
      <c r="AU656" s="241"/>
      <c r="AV656" s="194"/>
      <c r="AW656" s="240"/>
      <c r="AX656" s="194"/>
      <c r="AY656" s="240"/>
      <c r="AZ656" s="241"/>
      <c r="BA656" s="194"/>
      <c r="BB656" s="240"/>
      <c r="BC656" s="194"/>
    </row>
    <row r="657" customFormat="false" ht="15.75" hidden="false" customHeight="true" outlineLevel="0" collapsed="false">
      <c r="X657" s="240"/>
      <c r="Z657" s="240"/>
      <c r="AA657" s="241"/>
      <c r="AC657" s="240"/>
      <c r="AE657" s="240"/>
      <c r="AF657" s="241"/>
      <c r="AG657" s="194"/>
      <c r="AH657" s="240"/>
      <c r="AI657" s="194"/>
      <c r="AJ657" s="240"/>
      <c r="AK657" s="241"/>
      <c r="AL657" s="194"/>
      <c r="AM657" s="240"/>
      <c r="AN657" s="194"/>
      <c r="AO657" s="240"/>
      <c r="AP657" s="241"/>
      <c r="AQ657" s="194"/>
      <c r="AR657" s="240"/>
      <c r="AS657" s="194"/>
      <c r="AT657" s="240"/>
      <c r="AU657" s="241"/>
      <c r="AV657" s="194"/>
      <c r="AW657" s="240"/>
      <c r="AX657" s="194"/>
      <c r="AY657" s="240"/>
      <c r="AZ657" s="241"/>
      <c r="BA657" s="194"/>
      <c r="BB657" s="240"/>
      <c r="BC657" s="194"/>
    </row>
    <row r="658" customFormat="false" ht="15.75" hidden="false" customHeight="true" outlineLevel="0" collapsed="false">
      <c r="X658" s="240"/>
      <c r="Z658" s="240"/>
      <c r="AA658" s="241"/>
      <c r="AC658" s="240"/>
      <c r="AE658" s="240"/>
      <c r="AF658" s="241"/>
      <c r="AG658" s="194"/>
      <c r="AH658" s="240"/>
      <c r="AI658" s="194"/>
      <c r="AJ658" s="240"/>
      <c r="AK658" s="241"/>
      <c r="AL658" s="194"/>
      <c r="AM658" s="240"/>
      <c r="AN658" s="194"/>
      <c r="AO658" s="240"/>
      <c r="AP658" s="241"/>
      <c r="AQ658" s="194"/>
      <c r="AR658" s="240"/>
      <c r="AS658" s="194"/>
      <c r="AT658" s="240"/>
      <c r="AU658" s="241"/>
      <c r="AV658" s="194"/>
      <c r="AW658" s="240"/>
      <c r="AX658" s="194"/>
      <c r="AY658" s="240"/>
      <c r="AZ658" s="241"/>
      <c r="BA658" s="194"/>
      <c r="BB658" s="240"/>
      <c r="BC658" s="194"/>
    </row>
    <row r="659" customFormat="false" ht="15.75" hidden="false" customHeight="true" outlineLevel="0" collapsed="false">
      <c r="X659" s="240"/>
      <c r="Z659" s="240"/>
      <c r="AA659" s="241"/>
      <c r="AC659" s="240"/>
      <c r="AE659" s="240"/>
      <c r="AF659" s="241"/>
      <c r="AG659" s="194"/>
      <c r="AH659" s="240"/>
      <c r="AI659" s="194"/>
      <c r="AJ659" s="240"/>
      <c r="AK659" s="241"/>
      <c r="AL659" s="194"/>
      <c r="AM659" s="240"/>
      <c r="AN659" s="194"/>
      <c r="AO659" s="240"/>
      <c r="AP659" s="241"/>
      <c r="AQ659" s="194"/>
      <c r="AR659" s="240"/>
      <c r="AS659" s="194"/>
      <c r="AT659" s="240"/>
      <c r="AU659" s="241"/>
      <c r="AV659" s="194"/>
      <c r="AW659" s="240"/>
      <c r="AX659" s="194"/>
      <c r="AY659" s="240"/>
      <c r="AZ659" s="241"/>
      <c r="BA659" s="194"/>
      <c r="BB659" s="240"/>
      <c r="BC659" s="194"/>
    </row>
    <row r="660" customFormat="false" ht="15.75" hidden="false" customHeight="true" outlineLevel="0" collapsed="false">
      <c r="X660" s="240"/>
      <c r="Z660" s="240"/>
      <c r="AA660" s="241"/>
      <c r="AC660" s="240"/>
      <c r="AE660" s="240"/>
      <c r="AF660" s="241"/>
      <c r="AG660" s="194"/>
      <c r="AH660" s="240"/>
      <c r="AI660" s="194"/>
      <c r="AJ660" s="240"/>
      <c r="AK660" s="241"/>
      <c r="AL660" s="194"/>
      <c r="AM660" s="240"/>
      <c r="AN660" s="194"/>
      <c r="AO660" s="240"/>
      <c r="AP660" s="241"/>
      <c r="AQ660" s="194"/>
      <c r="AR660" s="240"/>
      <c r="AS660" s="194"/>
      <c r="AT660" s="240"/>
      <c r="AU660" s="241"/>
      <c r="AV660" s="194"/>
      <c r="AW660" s="240"/>
      <c r="AX660" s="194"/>
      <c r="AY660" s="240"/>
      <c r="AZ660" s="241"/>
      <c r="BA660" s="194"/>
      <c r="BB660" s="240"/>
      <c r="BC660" s="194"/>
    </row>
    <row r="661" customFormat="false" ht="15.75" hidden="false" customHeight="true" outlineLevel="0" collapsed="false">
      <c r="X661" s="240"/>
      <c r="Z661" s="240"/>
      <c r="AA661" s="241"/>
      <c r="AC661" s="240"/>
      <c r="AE661" s="240"/>
      <c r="AF661" s="241"/>
      <c r="AG661" s="194"/>
      <c r="AH661" s="240"/>
      <c r="AI661" s="194"/>
      <c r="AJ661" s="240"/>
      <c r="AK661" s="241"/>
      <c r="AL661" s="194"/>
      <c r="AM661" s="240"/>
      <c r="AN661" s="194"/>
      <c r="AO661" s="240"/>
      <c r="AP661" s="241"/>
      <c r="AQ661" s="194"/>
      <c r="AR661" s="240"/>
      <c r="AS661" s="194"/>
      <c r="AT661" s="240"/>
      <c r="AU661" s="241"/>
      <c r="AV661" s="194"/>
      <c r="AW661" s="240"/>
      <c r="AX661" s="194"/>
      <c r="AY661" s="240"/>
      <c r="AZ661" s="241"/>
      <c r="BA661" s="194"/>
      <c r="BB661" s="240"/>
      <c r="BC661" s="194"/>
    </row>
    <row r="662" customFormat="false" ht="15.75" hidden="false" customHeight="true" outlineLevel="0" collapsed="false">
      <c r="X662" s="240"/>
      <c r="Z662" s="240"/>
      <c r="AA662" s="241"/>
      <c r="AC662" s="240"/>
      <c r="AE662" s="240"/>
      <c r="AF662" s="241"/>
      <c r="AG662" s="194"/>
      <c r="AH662" s="240"/>
      <c r="AI662" s="194"/>
      <c r="AJ662" s="240"/>
      <c r="AK662" s="241"/>
      <c r="AL662" s="194"/>
      <c r="AM662" s="240"/>
      <c r="AN662" s="194"/>
      <c r="AO662" s="240"/>
      <c r="AP662" s="241"/>
      <c r="AQ662" s="194"/>
      <c r="AR662" s="240"/>
      <c r="AS662" s="194"/>
      <c r="AT662" s="240"/>
      <c r="AU662" s="241"/>
      <c r="AV662" s="194"/>
      <c r="AW662" s="240"/>
      <c r="AX662" s="194"/>
      <c r="AY662" s="240"/>
      <c r="AZ662" s="241"/>
      <c r="BA662" s="194"/>
      <c r="BB662" s="240"/>
      <c r="BC662" s="194"/>
    </row>
    <row r="663" customFormat="false" ht="15.75" hidden="false" customHeight="true" outlineLevel="0" collapsed="false">
      <c r="X663" s="240"/>
      <c r="Z663" s="240"/>
      <c r="AA663" s="241"/>
      <c r="AC663" s="240"/>
      <c r="AE663" s="240"/>
      <c r="AF663" s="241"/>
      <c r="AG663" s="194"/>
      <c r="AH663" s="240"/>
      <c r="AI663" s="194"/>
      <c r="AJ663" s="240"/>
      <c r="AK663" s="241"/>
      <c r="AL663" s="194"/>
      <c r="AM663" s="240"/>
      <c r="AN663" s="194"/>
      <c r="AO663" s="240"/>
      <c r="AP663" s="241"/>
      <c r="AQ663" s="194"/>
      <c r="AR663" s="240"/>
      <c r="AS663" s="194"/>
      <c r="AT663" s="240"/>
      <c r="AU663" s="241"/>
      <c r="AV663" s="194"/>
      <c r="AW663" s="240"/>
      <c r="AX663" s="194"/>
      <c r="AY663" s="240"/>
      <c r="AZ663" s="241"/>
      <c r="BA663" s="194"/>
      <c r="BB663" s="240"/>
      <c r="BC663" s="194"/>
    </row>
    <row r="664" customFormat="false" ht="15.75" hidden="false" customHeight="true" outlineLevel="0" collapsed="false">
      <c r="X664" s="240"/>
      <c r="Z664" s="240"/>
      <c r="AA664" s="241"/>
      <c r="AC664" s="240"/>
      <c r="AE664" s="240"/>
      <c r="AF664" s="241"/>
      <c r="AG664" s="194"/>
      <c r="AH664" s="240"/>
      <c r="AI664" s="194"/>
      <c r="AJ664" s="240"/>
      <c r="AK664" s="241"/>
      <c r="AL664" s="194"/>
      <c r="AM664" s="240"/>
      <c r="AN664" s="194"/>
      <c r="AO664" s="240"/>
      <c r="AP664" s="241"/>
      <c r="AQ664" s="194"/>
      <c r="AR664" s="240"/>
      <c r="AS664" s="194"/>
      <c r="AT664" s="240"/>
      <c r="AU664" s="241"/>
      <c r="AV664" s="194"/>
      <c r="AW664" s="240"/>
      <c r="AX664" s="194"/>
      <c r="AY664" s="240"/>
      <c r="AZ664" s="241"/>
      <c r="BA664" s="194"/>
      <c r="BB664" s="240"/>
      <c r="BC664" s="194"/>
    </row>
    <row r="665" customFormat="false" ht="15.75" hidden="false" customHeight="true" outlineLevel="0" collapsed="false">
      <c r="X665" s="240"/>
      <c r="Z665" s="240"/>
      <c r="AA665" s="241"/>
      <c r="AC665" s="240"/>
      <c r="AE665" s="240"/>
      <c r="AF665" s="241"/>
      <c r="AG665" s="194"/>
      <c r="AH665" s="240"/>
      <c r="AI665" s="194"/>
      <c r="AJ665" s="240"/>
      <c r="AK665" s="241"/>
      <c r="AL665" s="194"/>
      <c r="AM665" s="240"/>
      <c r="AN665" s="194"/>
      <c r="AO665" s="240"/>
      <c r="AP665" s="241"/>
      <c r="AQ665" s="194"/>
      <c r="AR665" s="240"/>
      <c r="AS665" s="194"/>
      <c r="AT665" s="240"/>
      <c r="AU665" s="241"/>
      <c r="AV665" s="194"/>
      <c r="AW665" s="240"/>
      <c r="AX665" s="194"/>
      <c r="AY665" s="240"/>
      <c r="AZ665" s="241"/>
      <c r="BA665" s="194"/>
      <c r="BB665" s="240"/>
      <c r="BC665" s="194"/>
    </row>
    <row r="666" customFormat="false" ht="15.75" hidden="false" customHeight="true" outlineLevel="0" collapsed="false">
      <c r="X666" s="240"/>
      <c r="Z666" s="240"/>
      <c r="AA666" s="241"/>
      <c r="AC666" s="240"/>
      <c r="AE666" s="240"/>
      <c r="AF666" s="241"/>
      <c r="AG666" s="194"/>
      <c r="AH666" s="240"/>
      <c r="AI666" s="194"/>
      <c r="AJ666" s="240"/>
      <c r="AK666" s="241"/>
      <c r="AL666" s="194"/>
      <c r="AM666" s="240"/>
      <c r="AN666" s="194"/>
      <c r="AO666" s="240"/>
      <c r="AP666" s="241"/>
      <c r="AQ666" s="194"/>
      <c r="AR666" s="240"/>
      <c r="AS666" s="194"/>
      <c r="AT666" s="240"/>
      <c r="AU666" s="241"/>
      <c r="AV666" s="194"/>
      <c r="AW666" s="240"/>
      <c r="AX666" s="194"/>
      <c r="AY666" s="240"/>
      <c r="AZ666" s="241"/>
      <c r="BA666" s="194"/>
      <c r="BB666" s="240"/>
      <c r="BC666" s="194"/>
    </row>
    <row r="667" customFormat="false" ht="15.75" hidden="false" customHeight="true" outlineLevel="0" collapsed="false">
      <c r="X667" s="240"/>
      <c r="Z667" s="240"/>
      <c r="AA667" s="241"/>
      <c r="AC667" s="240"/>
      <c r="AE667" s="240"/>
      <c r="AF667" s="241"/>
      <c r="AG667" s="194"/>
      <c r="AH667" s="240"/>
      <c r="AI667" s="194"/>
      <c r="AJ667" s="240"/>
      <c r="AK667" s="241"/>
      <c r="AL667" s="194"/>
      <c r="AM667" s="240"/>
      <c r="AN667" s="194"/>
      <c r="AO667" s="240"/>
      <c r="AP667" s="241"/>
      <c r="AQ667" s="194"/>
      <c r="AR667" s="240"/>
      <c r="AS667" s="194"/>
      <c r="AT667" s="240"/>
      <c r="AU667" s="241"/>
      <c r="AV667" s="194"/>
      <c r="AW667" s="240"/>
      <c r="AX667" s="194"/>
      <c r="AY667" s="240"/>
      <c r="AZ667" s="241"/>
      <c r="BA667" s="194"/>
      <c r="BB667" s="240"/>
      <c r="BC667" s="194"/>
    </row>
    <row r="668" customFormat="false" ht="15.75" hidden="false" customHeight="true" outlineLevel="0" collapsed="false">
      <c r="X668" s="240"/>
      <c r="Z668" s="240"/>
      <c r="AA668" s="241"/>
      <c r="AC668" s="240"/>
      <c r="AE668" s="240"/>
      <c r="AF668" s="241"/>
      <c r="AG668" s="194"/>
      <c r="AH668" s="240"/>
      <c r="AI668" s="194"/>
      <c r="AJ668" s="240"/>
      <c r="AK668" s="241"/>
      <c r="AL668" s="194"/>
      <c r="AM668" s="240"/>
      <c r="AN668" s="194"/>
      <c r="AO668" s="240"/>
      <c r="AP668" s="241"/>
      <c r="AQ668" s="194"/>
      <c r="AR668" s="240"/>
      <c r="AS668" s="194"/>
      <c r="AT668" s="240"/>
      <c r="AU668" s="241"/>
      <c r="AV668" s="194"/>
      <c r="AW668" s="240"/>
      <c r="AX668" s="194"/>
      <c r="AY668" s="240"/>
      <c r="AZ668" s="241"/>
      <c r="BA668" s="194"/>
      <c r="BB668" s="240"/>
      <c r="BC668" s="194"/>
    </row>
    <row r="669" customFormat="false" ht="15.75" hidden="false" customHeight="true" outlineLevel="0" collapsed="false">
      <c r="X669" s="240"/>
      <c r="Z669" s="240"/>
      <c r="AA669" s="241"/>
      <c r="AC669" s="240"/>
      <c r="AE669" s="240"/>
      <c r="AF669" s="241"/>
      <c r="AG669" s="194"/>
      <c r="AH669" s="240"/>
      <c r="AI669" s="194"/>
      <c r="AJ669" s="240"/>
      <c r="AK669" s="241"/>
      <c r="AL669" s="194"/>
      <c r="AM669" s="240"/>
      <c r="AN669" s="194"/>
      <c r="AO669" s="240"/>
      <c r="AP669" s="241"/>
      <c r="AQ669" s="194"/>
      <c r="AR669" s="240"/>
      <c r="AS669" s="194"/>
      <c r="AT669" s="240"/>
      <c r="AU669" s="241"/>
      <c r="AV669" s="194"/>
      <c r="AW669" s="240"/>
      <c r="AX669" s="194"/>
      <c r="AY669" s="240"/>
      <c r="AZ669" s="241"/>
      <c r="BA669" s="194"/>
      <c r="BB669" s="240"/>
      <c r="BC669" s="194"/>
    </row>
    <row r="670" customFormat="false" ht="15.75" hidden="false" customHeight="true" outlineLevel="0" collapsed="false">
      <c r="X670" s="240"/>
      <c r="Z670" s="240"/>
      <c r="AA670" s="241"/>
      <c r="AC670" s="240"/>
      <c r="AE670" s="240"/>
      <c r="AF670" s="241"/>
      <c r="AG670" s="194"/>
      <c r="AH670" s="240"/>
      <c r="AI670" s="194"/>
      <c r="AJ670" s="240"/>
      <c r="AK670" s="241"/>
      <c r="AL670" s="194"/>
      <c r="AM670" s="240"/>
      <c r="AN670" s="194"/>
      <c r="AO670" s="240"/>
      <c r="AP670" s="241"/>
      <c r="AQ670" s="194"/>
      <c r="AR670" s="240"/>
      <c r="AS670" s="194"/>
      <c r="AT670" s="240"/>
      <c r="AU670" s="241"/>
      <c r="AV670" s="194"/>
      <c r="AW670" s="240"/>
      <c r="AX670" s="194"/>
      <c r="AY670" s="240"/>
      <c r="AZ670" s="241"/>
      <c r="BA670" s="194"/>
      <c r="BB670" s="240"/>
      <c r="BC670" s="194"/>
    </row>
    <row r="671" customFormat="false" ht="15.75" hidden="false" customHeight="true" outlineLevel="0" collapsed="false">
      <c r="X671" s="240"/>
      <c r="Z671" s="240"/>
      <c r="AA671" s="241"/>
      <c r="AC671" s="240"/>
      <c r="AE671" s="240"/>
      <c r="AF671" s="241"/>
      <c r="AG671" s="194"/>
      <c r="AH671" s="240"/>
      <c r="AI671" s="194"/>
      <c r="AJ671" s="240"/>
      <c r="AK671" s="241"/>
      <c r="AL671" s="194"/>
      <c r="AM671" s="240"/>
      <c r="AN671" s="194"/>
      <c r="AO671" s="240"/>
      <c r="AP671" s="241"/>
      <c r="AQ671" s="194"/>
      <c r="AR671" s="240"/>
      <c r="AS671" s="194"/>
      <c r="AT671" s="240"/>
      <c r="AU671" s="241"/>
      <c r="AV671" s="194"/>
      <c r="AW671" s="240"/>
      <c r="AX671" s="194"/>
      <c r="AY671" s="240"/>
      <c r="AZ671" s="241"/>
      <c r="BA671" s="194"/>
      <c r="BB671" s="240"/>
      <c r="BC671" s="194"/>
    </row>
    <row r="672" customFormat="false" ht="15.75" hidden="false" customHeight="true" outlineLevel="0" collapsed="false">
      <c r="X672" s="240"/>
      <c r="Z672" s="240"/>
      <c r="AA672" s="241"/>
      <c r="AC672" s="240"/>
      <c r="AE672" s="240"/>
      <c r="AF672" s="241"/>
      <c r="AG672" s="194"/>
      <c r="AH672" s="240"/>
      <c r="AI672" s="194"/>
      <c r="AJ672" s="240"/>
      <c r="AK672" s="241"/>
      <c r="AL672" s="194"/>
      <c r="AM672" s="240"/>
      <c r="AN672" s="194"/>
      <c r="AO672" s="240"/>
      <c r="AP672" s="241"/>
      <c r="AQ672" s="194"/>
      <c r="AR672" s="240"/>
      <c r="AS672" s="194"/>
      <c r="AT672" s="240"/>
      <c r="AU672" s="241"/>
      <c r="AV672" s="194"/>
      <c r="AW672" s="240"/>
      <c r="AX672" s="194"/>
      <c r="AY672" s="240"/>
      <c r="AZ672" s="241"/>
      <c r="BA672" s="194"/>
      <c r="BB672" s="240"/>
      <c r="BC672" s="194"/>
    </row>
    <row r="673" customFormat="false" ht="15.75" hidden="false" customHeight="true" outlineLevel="0" collapsed="false">
      <c r="X673" s="240"/>
      <c r="Z673" s="240"/>
      <c r="AA673" s="241"/>
      <c r="AC673" s="240"/>
      <c r="AE673" s="240"/>
      <c r="AF673" s="241"/>
      <c r="AG673" s="194"/>
      <c r="AH673" s="240"/>
      <c r="AI673" s="194"/>
      <c r="AJ673" s="240"/>
      <c r="AK673" s="241"/>
      <c r="AL673" s="194"/>
      <c r="AM673" s="240"/>
      <c r="AN673" s="194"/>
      <c r="AO673" s="240"/>
      <c r="AP673" s="241"/>
      <c r="AQ673" s="194"/>
      <c r="AR673" s="240"/>
      <c r="AS673" s="194"/>
      <c r="AT673" s="240"/>
      <c r="AU673" s="241"/>
      <c r="AV673" s="194"/>
      <c r="AW673" s="240"/>
      <c r="AX673" s="194"/>
      <c r="AY673" s="240"/>
      <c r="AZ673" s="241"/>
      <c r="BA673" s="194"/>
      <c r="BB673" s="240"/>
      <c r="BC673" s="194"/>
    </row>
    <row r="674" customFormat="false" ht="15.75" hidden="false" customHeight="true" outlineLevel="0" collapsed="false">
      <c r="X674" s="240"/>
      <c r="Z674" s="240"/>
      <c r="AA674" s="241"/>
      <c r="AC674" s="240"/>
      <c r="AE674" s="240"/>
      <c r="AF674" s="241"/>
      <c r="AG674" s="194"/>
      <c r="AH674" s="240"/>
      <c r="AI674" s="194"/>
      <c r="AJ674" s="240"/>
      <c r="AK674" s="241"/>
      <c r="AL674" s="194"/>
      <c r="AM674" s="240"/>
      <c r="AN674" s="194"/>
      <c r="AO674" s="240"/>
      <c r="AP674" s="241"/>
      <c r="AQ674" s="194"/>
      <c r="AR674" s="240"/>
      <c r="AS674" s="194"/>
      <c r="AT674" s="240"/>
      <c r="AU674" s="241"/>
      <c r="AV674" s="194"/>
      <c r="AW674" s="240"/>
      <c r="AX674" s="194"/>
      <c r="AY674" s="240"/>
      <c r="AZ674" s="241"/>
      <c r="BA674" s="194"/>
      <c r="BB674" s="240"/>
      <c r="BC674" s="194"/>
    </row>
    <row r="675" customFormat="false" ht="15.75" hidden="false" customHeight="true" outlineLevel="0" collapsed="false">
      <c r="X675" s="240"/>
      <c r="Z675" s="240"/>
      <c r="AA675" s="241"/>
      <c r="AC675" s="240"/>
      <c r="AE675" s="240"/>
      <c r="AF675" s="241"/>
      <c r="AG675" s="194"/>
      <c r="AH675" s="240"/>
      <c r="AI675" s="194"/>
      <c r="AJ675" s="240"/>
      <c r="AK675" s="241"/>
      <c r="AL675" s="194"/>
      <c r="AM675" s="240"/>
      <c r="AN675" s="194"/>
      <c r="AO675" s="240"/>
      <c r="AP675" s="241"/>
      <c r="AQ675" s="194"/>
      <c r="AR675" s="240"/>
      <c r="AS675" s="194"/>
      <c r="AT675" s="240"/>
      <c r="AU675" s="241"/>
      <c r="AV675" s="194"/>
      <c r="AW675" s="240"/>
      <c r="AX675" s="194"/>
      <c r="AY675" s="240"/>
      <c r="AZ675" s="241"/>
      <c r="BA675" s="194"/>
      <c r="BB675" s="240"/>
      <c r="BC675" s="194"/>
    </row>
    <row r="676" customFormat="false" ht="15.75" hidden="false" customHeight="true" outlineLevel="0" collapsed="false">
      <c r="X676" s="240"/>
      <c r="Z676" s="240"/>
      <c r="AA676" s="241"/>
      <c r="AC676" s="240"/>
      <c r="AE676" s="240"/>
      <c r="AF676" s="241"/>
      <c r="AG676" s="194"/>
      <c r="AH676" s="240"/>
      <c r="AI676" s="194"/>
      <c r="AJ676" s="240"/>
      <c r="AK676" s="241"/>
      <c r="AL676" s="194"/>
      <c r="AM676" s="240"/>
      <c r="AN676" s="194"/>
      <c r="AO676" s="240"/>
      <c r="AP676" s="241"/>
      <c r="AQ676" s="194"/>
      <c r="AR676" s="240"/>
      <c r="AS676" s="194"/>
      <c r="AT676" s="240"/>
      <c r="AU676" s="241"/>
      <c r="AV676" s="194"/>
      <c r="AW676" s="240"/>
      <c r="AX676" s="194"/>
      <c r="AY676" s="240"/>
      <c r="AZ676" s="241"/>
      <c r="BA676" s="194"/>
      <c r="BB676" s="240"/>
      <c r="BC676" s="194"/>
    </row>
    <row r="677" customFormat="false" ht="15.75" hidden="false" customHeight="true" outlineLevel="0" collapsed="false">
      <c r="X677" s="240"/>
      <c r="Z677" s="240"/>
      <c r="AA677" s="241"/>
      <c r="AC677" s="240"/>
      <c r="AE677" s="240"/>
      <c r="AF677" s="241"/>
      <c r="AG677" s="194"/>
      <c r="AH677" s="240"/>
      <c r="AI677" s="194"/>
      <c r="AJ677" s="240"/>
      <c r="AK677" s="241"/>
      <c r="AL677" s="194"/>
      <c r="AM677" s="240"/>
      <c r="AN677" s="194"/>
      <c r="AO677" s="240"/>
      <c r="AP677" s="241"/>
      <c r="AQ677" s="194"/>
      <c r="AR677" s="240"/>
      <c r="AS677" s="194"/>
      <c r="AT677" s="240"/>
      <c r="AU677" s="241"/>
      <c r="AV677" s="194"/>
      <c r="AW677" s="240"/>
      <c r="AX677" s="194"/>
      <c r="AY677" s="240"/>
      <c r="AZ677" s="241"/>
      <c r="BA677" s="194"/>
      <c r="BB677" s="240"/>
      <c r="BC677" s="194"/>
    </row>
    <row r="678" customFormat="false" ht="15.75" hidden="false" customHeight="true" outlineLevel="0" collapsed="false">
      <c r="X678" s="240"/>
      <c r="Z678" s="240"/>
      <c r="AA678" s="241"/>
      <c r="AC678" s="240"/>
      <c r="AE678" s="240"/>
      <c r="AF678" s="241"/>
      <c r="AG678" s="194"/>
      <c r="AH678" s="240"/>
      <c r="AI678" s="194"/>
      <c r="AJ678" s="240"/>
      <c r="AK678" s="241"/>
      <c r="AL678" s="194"/>
      <c r="AM678" s="240"/>
      <c r="AN678" s="194"/>
      <c r="AO678" s="240"/>
      <c r="AP678" s="241"/>
      <c r="AQ678" s="194"/>
      <c r="AR678" s="240"/>
      <c r="AS678" s="194"/>
      <c r="AT678" s="240"/>
      <c r="AU678" s="241"/>
      <c r="AV678" s="194"/>
      <c r="AW678" s="240"/>
      <c r="AX678" s="194"/>
      <c r="AY678" s="240"/>
      <c r="AZ678" s="241"/>
      <c r="BA678" s="194"/>
      <c r="BB678" s="240"/>
      <c r="BC678" s="194"/>
    </row>
    <row r="679" customFormat="false" ht="15.75" hidden="false" customHeight="true" outlineLevel="0" collapsed="false">
      <c r="X679" s="240"/>
      <c r="Z679" s="240"/>
      <c r="AA679" s="241"/>
      <c r="AC679" s="240"/>
      <c r="AE679" s="240"/>
      <c r="AF679" s="241"/>
      <c r="AG679" s="194"/>
      <c r="AH679" s="240"/>
      <c r="AI679" s="194"/>
      <c r="AJ679" s="240"/>
      <c r="AK679" s="241"/>
      <c r="AL679" s="194"/>
      <c r="AM679" s="240"/>
      <c r="AN679" s="194"/>
      <c r="AO679" s="240"/>
      <c r="AP679" s="241"/>
      <c r="AQ679" s="194"/>
      <c r="AR679" s="240"/>
      <c r="AS679" s="194"/>
      <c r="AT679" s="240"/>
      <c r="AU679" s="241"/>
      <c r="AV679" s="194"/>
      <c r="AW679" s="240"/>
      <c r="AX679" s="194"/>
      <c r="AY679" s="240"/>
      <c r="AZ679" s="241"/>
      <c r="BA679" s="194"/>
      <c r="BB679" s="240"/>
      <c r="BC679" s="194"/>
    </row>
    <row r="680" customFormat="false" ht="15.75" hidden="false" customHeight="true" outlineLevel="0" collapsed="false">
      <c r="X680" s="240"/>
      <c r="Z680" s="240"/>
      <c r="AA680" s="241"/>
      <c r="AC680" s="240"/>
      <c r="AE680" s="240"/>
      <c r="AF680" s="241"/>
      <c r="AG680" s="194"/>
      <c r="AH680" s="240"/>
      <c r="AI680" s="194"/>
      <c r="AJ680" s="240"/>
      <c r="AK680" s="241"/>
      <c r="AL680" s="194"/>
      <c r="AM680" s="240"/>
      <c r="AN680" s="194"/>
      <c r="AO680" s="240"/>
      <c r="AP680" s="241"/>
      <c r="AQ680" s="194"/>
      <c r="AR680" s="240"/>
      <c r="AS680" s="194"/>
      <c r="AT680" s="240"/>
      <c r="AU680" s="241"/>
      <c r="AV680" s="194"/>
      <c r="AW680" s="240"/>
      <c r="AX680" s="194"/>
      <c r="AY680" s="240"/>
      <c r="AZ680" s="241"/>
      <c r="BA680" s="194"/>
      <c r="BB680" s="240"/>
      <c r="BC680" s="194"/>
    </row>
    <row r="681" customFormat="false" ht="15.75" hidden="false" customHeight="true" outlineLevel="0" collapsed="false">
      <c r="X681" s="240"/>
      <c r="Z681" s="240"/>
      <c r="AA681" s="241"/>
      <c r="AC681" s="240"/>
      <c r="AE681" s="240"/>
      <c r="AF681" s="241"/>
      <c r="AG681" s="194"/>
      <c r="AH681" s="240"/>
      <c r="AI681" s="194"/>
      <c r="AJ681" s="240"/>
      <c r="AK681" s="241"/>
      <c r="AL681" s="194"/>
      <c r="AM681" s="240"/>
      <c r="AN681" s="194"/>
      <c r="AO681" s="240"/>
      <c r="AP681" s="241"/>
      <c r="AQ681" s="194"/>
      <c r="AR681" s="240"/>
      <c r="AS681" s="194"/>
      <c r="AT681" s="240"/>
      <c r="AU681" s="241"/>
      <c r="AV681" s="194"/>
      <c r="AW681" s="240"/>
      <c r="AX681" s="194"/>
      <c r="AY681" s="240"/>
      <c r="AZ681" s="241"/>
      <c r="BA681" s="194"/>
      <c r="BB681" s="240"/>
      <c r="BC681" s="194"/>
    </row>
    <row r="682" customFormat="false" ht="15.75" hidden="false" customHeight="true" outlineLevel="0" collapsed="false">
      <c r="X682" s="240"/>
      <c r="Z682" s="240"/>
      <c r="AA682" s="241"/>
      <c r="AC682" s="240"/>
      <c r="AE682" s="240"/>
      <c r="AF682" s="241"/>
      <c r="AG682" s="194"/>
      <c r="AH682" s="240"/>
      <c r="AI682" s="194"/>
      <c r="AJ682" s="240"/>
      <c r="AK682" s="241"/>
      <c r="AL682" s="194"/>
      <c r="AM682" s="240"/>
      <c r="AN682" s="194"/>
      <c r="AO682" s="240"/>
      <c r="AP682" s="241"/>
      <c r="AQ682" s="194"/>
      <c r="AR682" s="240"/>
      <c r="AS682" s="194"/>
      <c r="AT682" s="240"/>
      <c r="AU682" s="241"/>
      <c r="AV682" s="194"/>
      <c r="AW682" s="240"/>
      <c r="AX682" s="194"/>
      <c r="AY682" s="240"/>
      <c r="AZ682" s="241"/>
      <c r="BA682" s="194"/>
      <c r="BB682" s="240"/>
      <c r="BC682" s="194"/>
    </row>
    <row r="683" customFormat="false" ht="15.75" hidden="false" customHeight="true" outlineLevel="0" collapsed="false">
      <c r="X683" s="240"/>
      <c r="Z683" s="240"/>
      <c r="AA683" s="241"/>
      <c r="AC683" s="240"/>
      <c r="AE683" s="240"/>
      <c r="AF683" s="241"/>
      <c r="AG683" s="194"/>
      <c r="AH683" s="240"/>
      <c r="AI683" s="194"/>
      <c r="AJ683" s="240"/>
      <c r="AK683" s="241"/>
      <c r="AL683" s="194"/>
      <c r="AM683" s="240"/>
      <c r="AN683" s="194"/>
      <c r="AO683" s="240"/>
      <c r="AP683" s="241"/>
      <c r="AQ683" s="194"/>
      <c r="AR683" s="240"/>
      <c r="AS683" s="194"/>
      <c r="AT683" s="240"/>
      <c r="AU683" s="241"/>
      <c r="AV683" s="194"/>
      <c r="AW683" s="240"/>
      <c r="AX683" s="194"/>
      <c r="AY683" s="240"/>
      <c r="AZ683" s="241"/>
      <c r="BA683" s="194"/>
      <c r="BB683" s="240"/>
      <c r="BC683" s="194"/>
    </row>
    <row r="684" customFormat="false" ht="15.75" hidden="false" customHeight="true" outlineLevel="0" collapsed="false">
      <c r="X684" s="240"/>
      <c r="Z684" s="240"/>
      <c r="AA684" s="241"/>
      <c r="AC684" s="240"/>
      <c r="AE684" s="240"/>
      <c r="AF684" s="241"/>
      <c r="AG684" s="194"/>
      <c r="AH684" s="240"/>
      <c r="AI684" s="194"/>
      <c r="AJ684" s="240"/>
      <c r="AK684" s="241"/>
      <c r="AL684" s="194"/>
      <c r="AM684" s="240"/>
      <c r="AN684" s="194"/>
      <c r="AO684" s="240"/>
      <c r="AP684" s="241"/>
      <c r="AQ684" s="194"/>
      <c r="AR684" s="240"/>
      <c r="AS684" s="194"/>
      <c r="AT684" s="240"/>
      <c r="AU684" s="241"/>
      <c r="AV684" s="194"/>
      <c r="AW684" s="240"/>
      <c r="AX684" s="194"/>
      <c r="AY684" s="240"/>
      <c r="AZ684" s="241"/>
      <c r="BA684" s="194"/>
      <c r="BB684" s="240"/>
      <c r="BC684" s="194"/>
    </row>
    <row r="685" customFormat="false" ht="15.75" hidden="false" customHeight="true" outlineLevel="0" collapsed="false">
      <c r="X685" s="240"/>
      <c r="Z685" s="240"/>
      <c r="AA685" s="241"/>
      <c r="AC685" s="240"/>
      <c r="AE685" s="240"/>
      <c r="AF685" s="241"/>
      <c r="AG685" s="194"/>
      <c r="AH685" s="240"/>
      <c r="AI685" s="194"/>
      <c r="AJ685" s="240"/>
      <c r="AK685" s="241"/>
      <c r="AL685" s="194"/>
      <c r="AM685" s="240"/>
      <c r="AN685" s="194"/>
      <c r="AO685" s="240"/>
      <c r="AP685" s="241"/>
      <c r="AQ685" s="194"/>
      <c r="AR685" s="240"/>
      <c r="AS685" s="194"/>
      <c r="AT685" s="240"/>
      <c r="AU685" s="241"/>
      <c r="AV685" s="194"/>
      <c r="AW685" s="240"/>
      <c r="AX685" s="194"/>
      <c r="AY685" s="240"/>
      <c r="AZ685" s="241"/>
      <c r="BA685" s="194"/>
      <c r="BB685" s="240"/>
      <c r="BC685" s="194"/>
    </row>
    <row r="686" customFormat="false" ht="15.75" hidden="false" customHeight="true" outlineLevel="0" collapsed="false">
      <c r="X686" s="240"/>
      <c r="Z686" s="240"/>
      <c r="AA686" s="241"/>
      <c r="AC686" s="240"/>
      <c r="AE686" s="240"/>
      <c r="AF686" s="241"/>
      <c r="AG686" s="194"/>
      <c r="AH686" s="240"/>
      <c r="AI686" s="194"/>
      <c r="AJ686" s="240"/>
      <c r="AK686" s="241"/>
      <c r="AL686" s="194"/>
      <c r="AM686" s="240"/>
      <c r="AN686" s="194"/>
      <c r="AO686" s="240"/>
      <c r="AP686" s="241"/>
      <c r="AQ686" s="194"/>
      <c r="AR686" s="240"/>
      <c r="AS686" s="194"/>
      <c r="AT686" s="240"/>
      <c r="AU686" s="241"/>
      <c r="AV686" s="194"/>
      <c r="AW686" s="240"/>
      <c r="AX686" s="194"/>
      <c r="AY686" s="240"/>
      <c r="AZ686" s="241"/>
      <c r="BA686" s="194"/>
      <c r="BB686" s="240"/>
      <c r="BC686" s="194"/>
    </row>
    <row r="687" customFormat="false" ht="15.75" hidden="false" customHeight="true" outlineLevel="0" collapsed="false">
      <c r="X687" s="240"/>
      <c r="Z687" s="240"/>
      <c r="AA687" s="241"/>
      <c r="AC687" s="240"/>
      <c r="AE687" s="240"/>
      <c r="AF687" s="241"/>
      <c r="AG687" s="194"/>
      <c r="AH687" s="240"/>
      <c r="AI687" s="194"/>
      <c r="AJ687" s="240"/>
      <c r="AK687" s="241"/>
      <c r="AL687" s="194"/>
      <c r="AM687" s="240"/>
      <c r="AN687" s="194"/>
      <c r="AO687" s="240"/>
      <c r="AP687" s="241"/>
      <c r="AQ687" s="194"/>
      <c r="AR687" s="240"/>
      <c r="AS687" s="194"/>
      <c r="AT687" s="240"/>
      <c r="AU687" s="241"/>
      <c r="AV687" s="194"/>
      <c r="AW687" s="240"/>
      <c r="AX687" s="194"/>
      <c r="AY687" s="240"/>
      <c r="AZ687" s="241"/>
      <c r="BA687" s="194"/>
      <c r="BB687" s="240"/>
      <c r="BC687" s="194"/>
    </row>
    <row r="688" customFormat="false" ht="15.75" hidden="false" customHeight="true" outlineLevel="0" collapsed="false">
      <c r="X688" s="240"/>
      <c r="Z688" s="240"/>
      <c r="AA688" s="241"/>
      <c r="AC688" s="240"/>
      <c r="AE688" s="240"/>
      <c r="AF688" s="241"/>
      <c r="AG688" s="194"/>
      <c r="AH688" s="240"/>
      <c r="AI688" s="194"/>
      <c r="AJ688" s="240"/>
      <c r="AK688" s="241"/>
      <c r="AL688" s="194"/>
      <c r="AM688" s="240"/>
      <c r="AN688" s="194"/>
      <c r="AO688" s="240"/>
      <c r="AP688" s="241"/>
      <c r="AQ688" s="194"/>
      <c r="AR688" s="240"/>
      <c r="AS688" s="194"/>
      <c r="AT688" s="240"/>
      <c r="AU688" s="241"/>
      <c r="AV688" s="194"/>
      <c r="AW688" s="240"/>
      <c r="AX688" s="194"/>
      <c r="AY688" s="240"/>
      <c r="AZ688" s="241"/>
      <c r="BA688" s="194"/>
      <c r="BB688" s="240"/>
      <c r="BC688" s="194"/>
    </row>
    <row r="689" customFormat="false" ht="15.75" hidden="false" customHeight="true" outlineLevel="0" collapsed="false">
      <c r="X689" s="240"/>
      <c r="Z689" s="240"/>
      <c r="AA689" s="241"/>
      <c r="AC689" s="240"/>
      <c r="AE689" s="240"/>
      <c r="AF689" s="241"/>
      <c r="AG689" s="194"/>
      <c r="AH689" s="240"/>
      <c r="AI689" s="194"/>
      <c r="AJ689" s="240"/>
      <c r="AK689" s="241"/>
      <c r="AL689" s="194"/>
      <c r="AM689" s="240"/>
      <c r="AN689" s="194"/>
      <c r="AO689" s="240"/>
      <c r="AP689" s="241"/>
      <c r="AQ689" s="194"/>
      <c r="AR689" s="240"/>
      <c r="AS689" s="194"/>
      <c r="AT689" s="240"/>
      <c r="AU689" s="241"/>
      <c r="AV689" s="194"/>
      <c r="AW689" s="240"/>
      <c r="AX689" s="194"/>
      <c r="AY689" s="240"/>
      <c r="AZ689" s="241"/>
      <c r="BA689" s="194"/>
      <c r="BB689" s="240"/>
      <c r="BC689" s="194"/>
    </row>
    <row r="690" customFormat="false" ht="15.75" hidden="false" customHeight="true" outlineLevel="0" collapsed="false">
      <c r="X690" s="240"/>
      <c r="Z690" s="240"/>
      <c r="AA690" s="241"/>
      <c r="AC690" s="240"/>
      <c r="AE690" s="240"/>
      <c r="AF690" s="241"/>
      <c r="AG690" s="194"/>
      <c r="AH690" s="240"/>
      <c r="AI690" s="194"/>
      <c r="AJ690" s="240"/>
      <c r="AK690" s="241"/>
      <c r="AL690" s="194"/>
      <c r="AM690" s="240"/>
      <c r="AN690" s="194"/>
      <c r="AO690" s="240"/>
      <c r="AP690" s="241"/>
      <c r="AQ690" s="194"/>
      <c r="AR690" s="240"/>
      <c r="AS690" s="194"/>
      <c r="AT690" s="240"/>
      <c r="AU690" s="241"/>
      <c r="AV690" s="194"/>
      <c r="AW690" s="240"/>
      <c r="AX690" s="194"/>
      <c r="AY690" s="240"/>
      <c r="AZ690" s="241"/>
      <c r="BA690" s="194"/>
      <c r="BB690" s="240"/>
      <c r="BC690" s="194"/>
    </row>
    <row r="691" customFormat="false" ht="15.75" hidden="false" customHeight="true" outlineLevel="0" collapsed="false">
      <c r="X691" s="240"/>
      <c r="Z691" s="240"/>
      <c r="AA691" s="241"/>
      <c r="AC691" s="240"/>
      <c r="AE691" s="240"/>
      <c r="AF691" s="241"/>
      <c r="AG691" s="194"/>
      <c r="AH691" s="240"/>
      <c r="AI691" s="194"/>
      <c r="AJ691" s="240"/>
      <c r="AK691" s="241"/>
      <c r="AL691" s="194"/>
      <c r="AM691" s="240"/>
      <c r="AN691" s="194"/>
      <c r="AO691" s="240"/>
      <c r="AP691" s="241"/>
      <c r="AQ691" s="194"/>
      <c r="AR691" s="240"/>
      <c r="AS691" s="194"/>
      <c r="AT691" s="240"/>
      <c r="AU691" s="241"/>
      <c r="AV691" s="194"/>
      <c r="AW691" s="240"/>
      <c r="AX691" s="194"/>
      <c r="AY691" s="240"/>
      <c r="AZ691" s="241"/>
      <c r="BA691" s="194"/>
      <c r="BB691" s="240"/>
      <c r="BC691" s="194"/>
    </row>
    <row r="692" customFormat="false" ht="15.75" hidden="false" customHeight="true" outlineLevel="0" collapsed="false">
      <c r="X692" s="240"/>
      <c r="Z692" s="240"/>
      <c r="AA692" s="241"/>
      <c r="AC692" s="240"/>
      <c r="AE692" s="240"/>
      <c r="AF692" s="241"/>
      <c r="AG692" s="194"/>
      <c r="AH692" s="240"/>
      <c r="AI692" s="194"/>
      <c r="AJ692" s="240"/>
      <c r="AK692" s="241"/>
      <c r="AL692" s="194"/>
      <c r="AM692" s="240"/>
      <c r="AN692" s="194"/>
      <c r="AO692" s="240"/>
      <c r="AP692" s="241"/>
      <c r="AQ692" s="194"/>
      <c r="AR692" s="240"/>
      <c r="AS692" s="194"/>
      <c r="AT692" s="240"/>
      <c r="AU692" s="241"/>
      <c r="AV692" s="194"/>
      <c r="AW692" s="240"/>
      <c r="AX692" s="194"/>
      <c r="AY692" s="240"/>
      <c r="AZ692" s="241"/>
      <c r="BA692" s="194"/>
      <c r="BB692" s="240"/>
      <c r="BC692" s="194"/>
    </row>
    <row r="693" customFormat="false" ht="15.75" hidden="false" customHeight="true" outlineLevel="0" collapsed="false">
      <c r="X693" s="240"/>
      <c r="Z693" s="240"/>
      <c r="AA693" s="241"/>
      <c r="AC693" s="240"/>
      <c r="AE693" s="240"/>
      <c r="AF693" s="241"/>
      <c r="AG693" s="194"/>
      <c r="AH693" s="240"/>
      <c r="AI693" s="194"/>
      <c r="AJ693" s="240"/>
      <c r="AK693" s="241"/>
      <c r="AL693" s="194"/>
      <c r="AM693" s="240"/>
      <c r="AN693" s="194"/>
      <c r="AO693" s="240"/>
      <c r="AP693" s="241"/>
      <c r="AQ693" s="194"/>
      <c r="AR693" s="240"/>
      <c r="AS693" s="194"/>
      <c r="AT693" s="240"/>
      <c r="AU693" s="241"/>
      <c r="AV693" s="194"/>
      <c r="AW693" s="240"/>
      <c r="AX693" s="194"/>
      <c r="AY693" s="240"/>
      <c r="AZ693" s="241"/>
      <c r="BA693" s="194"/>
      <c r="BB693" s="240"/>
      <c r="BC693" s="194"/>
    </row>
    <row r="694" customFormat="false" ht="15.75" hidden="false" customHeight="true" outlineLevel="0" collapsed="false">
      <c r="X694" s="240"/>
      <c r="Z694" s="240"/>
      <c r="AA694" s="241"/>
      <c r="AC694" s="240"/>
      <c r="AE694" s="240"/>
      <c r="AF694" s="241"/>
      <c r="AG694" s="194"/>
      <c r="AH694" s="240"/>
      <c r="AI694" s="194"/>
      <c r="AJ694" s="240"/>
      <c r="AK694" s="241"/>
      <c r="AL694" s="194"/>
      <c r="AM694" s="240"/>
      <c r="AN694" s="194"/>
      <c r="AO694" s="240"/>
      <c r="AP694" s="241"/>
      <c r="AQ694" s="194"/>
      <c r="AR694" s="240"/>
      <c r="AS694" s="194"/>
      <c r="AT694" s="240"/>
      <c r="AU694" s="241"/>
      <c r="AV694" s="194"/>
      <c r="AW694" s="240"/>
      <c r="AX694" s="194"/>
      <c r="AY694" s="240"/>
      <c r="AZ694" s="241"/>
      <c r="BA694" s="194"/>
      <c r="BB694" s="240"/>
      <c r="BC694" s="194"/>
    </row>
    <row r="695" customFormat="false" ht="15.75" hidden="false" customHeight="true" outlineLevel="0" collapsed="false">
      <c r="X695" s="240"/>
      <c r="Z695" s="240"/>
      <c r="AA695" s="241"/>
      <c r="AC695" s="240"/>
      <c r="AE695" s="240"/>
      <c r="AF695" s="241"/>
      <c r="AG695" s="194"/>
      <c r="AH695" s="240"/>
      <c r="AI695" s="194"/>
      <c r="AJ695" s="240"/>
      <c r="AK695" s="241"/>
      <c r="AL695" s="194"/>
      <c r="AM695" s="240"/>
      <c r="AN695" s="194"/>
      <c r="AO695" s="240"/>
      <c r="AP695" s="241"/>
      <c r="AQ695" s="194"/>
      <c r="AR695" s="240"/>
      <c r="AS695" s="194"/>
      <c r="AT695" s="240"/>
      <c r="AU695" s="241"/>
      <c r="AV695" s="194"/>
      <c r="AW695" s="240"/>
      <c r="AX695" s="194"/>
      <c r="AY695" s="240"/>
      <c r="AZ695" s="241"/>
      <c r="BA695" s="194"/>
      <c r="BB695" s="240"/>
      <c r="BC695" s="194"/>
    </row>
    <row r="696" customFormat="false" ht="15.75" hidden="false" customHeight="true" outlineLevel="0" collapsed="false">
      <c r="X696" s="240"/>
      <c r="Z696" s="240"/>
      <c r="AA696" s="241"/>
      <c r="AC696" s="240"/>
      <c r="AE696" s="240"/>
      <c r="AF696" s="241"/>
      <c r="AG696" s="194"/>
      <c r="AH696" s="240"/>
      <c r="AI696" s="194"/>
      <c r="AJ696" s="240"/>
      <c r="AK696" s="241"/>
      <c r="AL696" s="194"/>
      <c r="AM696" s="240"/>
      <c r="AN696" s="194"/>
      <c r="AO696" s="240"/>
      <c r="AP696" s="241"/>
      <c r="AQ696" s="194"/>
      <c r="AR696" s="240"/>
      <c r="AS696" s="194"/>
      <c r="AT696" s="240"/>
      <c r="AU696" s="241"/>
      <c r="AV696" s="194"/>
      <c r="AW696" s="240"/>
      <c r="AX696" s="194"/>
      <c r="AY696" s="240"/>
      <c r="AZ696" s="241"/>
      <c r="BA696" s="194"/>
      <c r="BB696" s="240"/>
      <c r="BC696" s="194"/>
    </row>
    <row r="697" customFormat="false" ht="15.75" hidden="false" customHeight="true" outlineLevel="0" collapsed="false">
      <c r="X697" s="240"/>
      <c r="Z697" s="240"/>
      <c r="AA697" s="241"/>
      <c r="AC697" s="240"/>
      <c r="AE697" s="240"/>
      <c r="AF697" s="241"/>
      <c r="AG697" s="194"/>
      <c r="AH697" s="240"/>
      <c r="AI697" s="194"/>
      <c r="AJ697" s="240"/>
      <c r="AK697" s="241"/>
      <c r="AL697" s="194"/>
      <c r="AM697" s="240"/>
      <c r="AN697" s="194"/>
      <c r="AO697" s="240"/>
      <c r="AP697" s="241"/>
      <c r="AQ697" s="194"/>
      <c r="AR697" s="240"/>
      <c r="AS697" s="194"/>
      <c r="AT697" s="240"/>
      <c r="AU697" s="241"/>
      <c r="AV697" s="194"/>
      <c r="AW697" s="240"/>
      <c r="AX697" s="194"/>
      <c r="AY697" s="240"/>
      <c r="AZ697" s="241"/>
      <c r="BA697" s="194"/>
      <c r="BB697" s="240"/>
      <c r="BC697" s="194"/>
    </row>
    <row r="698" customFormat="false" ht="15.75" hidden="false" customHeight="true" outlineLevel="0" collapsed="false">
      <c r="X698" s="240"/>
      <c r="Z698" s="240"/>
      <c r="AA698" s="241"/>
      <c r="AC698" s="240"/>
      <c r="AE698" s="240"/>
      <c r="AF698" s="241"/>
      <c r="AG698" s="194"/>
      <c r="AH698" s="240"/>
      <c r="AI698" s="194"/>
      <c r="AJ698" s="240"/>
      <c r="AK698" s="241"/>
      <c r="AL698" s="194"/>
      <c r="AM698" s="240"/>
      <c r="AN698" s="194"/>
      <c r="AO698" s="240"/>
      <c r="AP698" s="241"/>
      <c r="AQ698" s="194"/>
      <c r="AR698" s="240"/>
      <c r="AS698" s="194"/>
      <c r="AT698" s="240"/>
      <c r="AU698" s="241"/>
      <c r="AV698" s="194"/>
      <c r="AW698" s="240"/>
      <c r="AX698" s="194"/>
      <c r="AY698" s="240"/>
      <c r="AZ698" s="241"/>
      <c r="BA698" s="194"/>
      <c r="BB698" s="240"/>
      <c r="BC698" s="194"/>
    </row>
    <row r="699" customFormat="false" ht="15.75" hidden="false" customHeight="true" outlineLevel="0" collapsed="false">
      <c r="X699" s="240"/>
      <c r="Z699" s="240"/>
      <c r="AA699" s="241"/>
      <c r="AC699" s="240"/>
      <c r="AE699" s="240"/>
      <c r="AF699" s="241"/>
      <c r="AG699" s="194"/>
      <c r="AH699" s="240"/>
      <c r="AI699" s="194"/>
      <c r="AJ699" s="240"/>
      <c r="AK699" s="241"/>
      <c r="AL699" s="194"/>
      <c r="AM699" s="240"/>
      <c r="AN699" s="194"/>
      <c r="AO699" s="240"/>
      <c r="AP699" s="241"/>
      <c r="AQ699" s="194"/>
      <c r="AR699" s="240"/>
      <c r="AS699" s="194"/>
      <c r="AT699" s="240"/>
      <c r="AU699" s="241"/>
      <c r="AV699" s="194"/>
      <c r="AW699" s="240"/>
      <c r="AX699" s="194"/>
      <c r="AY699" s="240"/>
      <c r="AZ699" s="241"/>
      <c r="BA699" s="194"/>
      <c r="BB699" s="240"/>
      <c r="BC699" s="194"/>
    </row>
    <row r="700" customFormat="false" ht="15.75" hidden="false" customHeight="true" outlineLevel="0" collapsed="false">
      <c r="X700" s="240"/>
      <c r="Z700" s="240"/>
      <c r="AA700" s="241"/>
      <c r="AC700" s="240"/>
      <c r="AE700" s="240"/>
      <c r="AF700" s="241"/>
      <c r="AG700" s="194"/>
      <c r="AH700" s="240"/>
      <c r="AI700" s="194"/>
      <c r="AJ700" s="240"/>
      <c r="AK700" s="241"/>
      <c r="AL700" s="194"/>
      <c r="AM700" s="240"/>
      <c r="AN700" s="194"/>
      <c r="AO700" s="240"/>
      <c r="AP700" s="241"/>
      <c r="AQ700" s="194"/>
      <c r="AR700" s="240"/>
      <c r="AS700" s="194"/>
      <c r="AT700" s="240"/>
      <c r="AU700" s="241"/>
      <c r="AV700" s="194"/>
      <c r="AW700" s="240"/>
      <c r="AX700" s="194"/>
      <c r="AY700" s="240"/>
      <c r="AZ700" s="241"/>
      <c r="BA700" s="194"/>
      <c r="BB700" s="240"/>
      <c r="BC700" s="194"/>
    </row>
    <row r="701" customFormat="false" ht="15.75" hidden="false" customHeight="true" outlineLevel="0" collapsed="false">
      <c r="X701" s="240"/>
      <c r="Z701" s="240"/>
      <c r="AA701" s="241"/>
      <c r="AC701" s="240"/>
      <c r="AE701" s="240"/>
      <c r="AF701" s="241"/>
      <c r="AG701" s="194"/>
      <c r="AH701" s="240"/>
      <c r="AI701" s="194"/>
      <c r="AJ701" s="240"/>
      <c r="AK701" s="241"/>
      <c r="AL701" s="194"/>
      <c r="AM701" s="240"/>
      <c r="AN701" s="194"/>
      <c r="AO701" s="240"/>
      <c r="AP701" s="241"/>
      <c r="AQ701" s="194"/>
      <c r="AR701" s="240"/>
      <c r="AS701" s="194"/>
      <c r="AT701" s="240"/>
      <c r="AU701" s="241"/>
      <c r="AV701" s="194"/>
      <c r="AW701" s="240"/>
      <c r="AX701" s="194"/>
      <c r="AY701" s="240"/>
      <c r="AZ701" s="241"/>
      <c r="BA701" s="194"/>
      <c r="BB701" s="240"/>
      <c r="BC701" s="194"/>
    </row>
    <row r="702" customFormat="false" ht="15.75" hidden="false" customHeight="true" outlineLevel="0" collapsed="false">
      <c r="X702" s="240"/>
      <c r="Z702" s="240"/>
      <c r="AA702" s="241"/>
      <c r="AC702" s="240"/>
      <c r="AE702" s="240"/>
      <c r="AF702" s="241"/>
      <c r="AG702" s="194"/>
      <c r="AH702" s="240"/>
      <c r="AI702" s="194"/>
      <c r="AJ702" s="240"/>
      <c r="AK702" s="241"/>
      <c r="AL702" s="194"/>
      <c r="AM702" s="240"/>
      <c r="AN702" s="194"/>
      <c r="AO702" s="240"/>
      <c r="AP702" s="241"/>
      <c r="AQ702" s="194"/>
      <c r="AR702" s="240"/>
      <c r="AS702" s="194"/>
      <c r="AT702" s="240"/>
      <c r="AU702" s="241"/>
      <c r="AV702" s="194"/>
      <c r="AW702" s="240"/>
      <c r="AX702" s="194"/>
      <c r="AY702" s="240"/>
      <c r="AZ702" s="241"/>
      <c r="BA702" s="194"/>
      <c r="BB702" s="240"/>
      <c r="BC702" s="194"/>
    </row>
    <row r="703" customFormat="false" ht="15.75" hidden="false" customHeight="true" outlineLevel="0" collapsed="false">
      <c r="X703" s="240"/>
      <c r="Z703" s="240"/>
      <c r="AA703" s="241"/>
      <c r="AC703" s="240"/>
      <c r="AE703" s="240"/>
      <c r="AF703" s="241"/>
      <c r="AG703" s="194"/>
      <c r="AH703" s="240"/>
      <c r="AI703" s="194"/>
      <c r="AJ703" s="240"/>
      <c r="AK703" s="241"/>
      <c r="AL703" s="194"/>
      <c r="AM703" s="240"/>
      <c r="AN703" s="194"/>
      <c r="AO703" s="240"/>
      <c r="AP703" s="241"/>
      <c r="AQ703" s="194"/>
      <c r="AR703" s="240"/>
      <c r="AS703" s="194"/>
      <c r="AT703" s="240"/>
      <c r="AU703" s="241"/>
      <c r="AV703" s="194"/>
      <c r="AW703" s="240"/>
      <c r="AX703" s="194"/>
      <c r="AY703" s="240"/>
      <c r="AZ703" s="241"/>
      <c r="BA703" s="194"/>
      <c r="BB703" s="240"/>
      <c r="BC703" s="194"/>
    </row>
    <row r="704" customFormat="false" ht="15.75" hidden="false" customHeight="true" outlineLevel="0" collapsed="false">
      <c r="X704" s="240"/>
      <c r="Z704" s="240"/>
      <c r="AA704" s="241"/>
      <c r="AC704" s="240"/>
      <c r="AE704" s="240"/>
      <c r="AF704" s="241"/>
      <c r="AG704" s="194"/>
      <c r="AH704" s="240"/>
      <c r="AI704" s="194"/>
      <c r="AJ704" s="240"/>
      <c r="AK704" s="241"/>
      <c r="AL704" s="194"/>
      <c r="AM704" s="240"/>
      <c r="AN704" s="194"/>
      <c r="AO704" s="240"/>
      <c r="AP704" s="241"/>
      <c r="AQ704" s="194"/>
      <c r="AR704" s="240"/>
      <c r="AS704" s="194"/>
      <c r="AT704" s="240"/>
      <c r="AU704" s="241"/>
      <c r="AV704" s="194"/>
      <c r="AW704" s="240"/>
      <c r="AX704" s="194"/>
      <c r="AY704" s="240"/>
      <c r="AZ704" s="241"/>
      <c r="BA704" s="194"/>
      <c r="BB704" s="240"/>
      <c r="BC704" s="194"/>
    </row>
    <row r="705" customFormat="false" ht="15.75" hidden="false" customHeight="true" outlineLevel="0" collapsed="false">
      <c r="X705" s="240"/>
      <c r="Z705" s="240"/>
      <c r="AA705" s="241"/>
      <c r="AC705" s="240"/>
      <c r="AE705" s="240"/>
      <c r="AF705" s="241"/>
      <c r="AG705" s="194"/>
      <c r="AH705" s="240"/>
      <c r="AI705" s="194"/>
      <c r="AJ705" s="240"/>
      <c r="AK705" s="241"/>
      <c r="AL705" s="194"/>
      <c r="AM705" s="240"/>
      <c r="AN705" s="194"/>
      <c r="AO705" s="240"/>
      <c r="AP705" s="241"/>
      <c r="AQ705" s="194"/>
      <c r="AR705" s="240"/>
      <c r="AS705" s="194"/>
      <c r="AT705" s="240"/>
      <c r="AU705" s="241"/>
      <c r="AV705" s="194"/>
      <c r="AW705" s="240"/>
      <c r="AX705" s="194"/>
      <c r="AY705" s="240"/>
      <c r="AZ705" s="241"/>
      <c r="BA705" s="194"/>
      <c r="BB705" s="240"/>
      <c r="BC705" s="194"/>
    </row>
    <row r="706" customFormat="false" ht="15.75" hidden="false" customHeight="true" outlineLevel="0" collapsed="false">
      <c r="X706" s="240"/>
      <c r="Z706" s="240"/>
      <c r="AA706" s="241"/>
      <c r="AC706" s="240"/>
      <c r="AE706" s="240"/>
      <c r="AF706" s="241"/>
      <c r="AG706" s="194"/>
      <c r="AH706" s="240"/>
      <c r="AI706" s="194"/>
      <c r="AJ706" s="240"/>
      <c r="AK706" s="241"/>
      <c r="AL706" s="194"/>
      <c r="AM706" s="240"/>
      <c r="AN706" s="194"/>
      <c r="AO706" s="240"/>
      <c r="AP706" s="241"/>
      <c r="AQ706" s="194"/>
      <c r="AR706" s="240"/>
      <c r="AS706" s="194"/>
      <c r="AT706" s="240"/>
      <c r="AU706" s="241"/>
      <c r="AV706" s="194"/>
      <c r="AW706" s="240"/>
      <c r="AX706" s="194"/>
      <c r="AY706" s="240"/>
      <c r="AZ706" s="241"/>
      <c r="BA706" s="194"/>
      <c r="BB706" s="240"/>
      <c r="BC706" s="194"/>
    </row>
    <row r="707" customFormat="false" ht="15.75" hidden="false" customHeight="true" outlineLevel="0" collapsed="false">
      <c r="X707" s="240"/>
      <c r="Z707" s="240"/>
      <c r="AA707" s="241"/>
      <c r="AC707" s="240"/>
      <c r="AE707" s="240"/>
      <c r="AF707" s="241"/>
      <c r="AG707" s="194"/>
      <c r="AH707" s="240"/>
      <c r="AI707" s="194"/>
      <c r="AJ707" s="240"/>
      <c r="AK707" s="241"/>
      <c r="AL707" s="194"/>
      <c r="AM707" s="240"/>
      <c r="AN707" s="194"/>
      <c r="AO707" s="240"/>
      <c r="AP707" s="241"/>
      <c r="AQ707" s="194"/>
      <c r="AR707" s="240"/>
      <c r="AS707" s="194"/>
      <c r="AT707" s="240"/>
      <c r="AU707" s="241"/>
      <c r="AV707" s="194"/>
      <c r="AW707" s="240"/>
      <c r="AX707" s="194"/>
      <c r="AY707" s="240"/>
      <c r="AZ707" s="241"/>
      <c r="BA707" s="194"/>
      <c r="BB707" s="240"/>
      <c r="BC707" s="194"/>
    </row>
    <row r="708" customFormat="false" ht="15.75" hidden="false" customHeight="true" outlineLevel="0" collapsed="false">
      <c r="X708" s="240"/>
      <c r="Z708" s="240"/>
      <c r="AA708" s="241"/>
      <c r="AC708" s="240"/>
      <c r="AE708" s="240"/>
      <c r="AF708" s="241"/>
      <c r="AG708" s="194"/>
      <c r="AH708" s="240"/>
      <c r="AI708" s="194"/>
      <c r="AJ708" s="240"/>
      <c r="AK708" s="241"/>
      <c r="AL708" s="194"/>
      <c r="AM708" s="240"/>
      <c r="AN708" s="194"/>
      <c r="AO708" s="240"/>
      <c r="AP708" s="241"/>
      <c r="AQ708" s="194"/>
      <c r="AR708" s="240"/>
      <c r="AS708" s="194"/>
      <c r="AT708" s="240"/>
      <c r="AU708" s="241"/>
      <c r="AV708" s="194"/>
      <c r="AW708" s="240"/>
      <c r="AX708" s="194"/>
      <c r="AY708" s="240"/>
      <c r="AZ708" s="241"/>
      <c r="BA708" s="194"/>
      <c r="BB708" s="240"/>
      <c r="BC708" s="194"/>
    </row>
    <row r="709" customFormat="false" ht="15.75" hidden="false" customHeight="true" outlineLevel="0" collapsed="false">
      <c r="X709" s="240"/>
      <c r="Z709" s="240"/>
      <c r="AA709" s="241"/>
      <c r="AC709" s="240"/>
      <c r="AE709" s="240"/>
      <c r="AF709" s="241"/>
      <c r="AG709" s="194"/>
      <c r="AH709" s="240"/>
      <c r="AI709" s="194"/>
      <c r="AJ709" s="240"/>
      <c r="AK709" s="241"/>
      <c r="AL709" s="194"/>
      <c r="AM709" s="240"/>
      <c r="AN709" s="194"/>
      <c r="AO709" s="240"/>
      <c r="AP709" s="241"/>
      <c r="AQ709" s="194"/>
      <c r="AR709" s="240"/>
      <c r="AS709" s="194"/>
      <c r="AT709" s="240"/>
      <c r="AU709" s="241"/>
      <c r="AV709" s="194"/>
      <c r="AW709" s="240"/>
      <c r="AX709" s="194"/>
      <c r="AY709" s="240"/>
      <c r="AZ709" s="241"/>
      <c r="BA709" s="194"/>
      <c r="BB709" s="240"/>
      <c r="BC709" s="194"/>
    </row>
    <row r="710" customFormat="false" ht="15.75" hidden="false" customHeight="true" outlineLevel="0" collapsed="false">
      <c r="X710" s="240"/>
      <c r="Z710" s="240"/>
      <c r="AA710" s="241"/>
      <c r="AC710" s="240"/>
      <c r="AE710" s="240"/>
      <c r="AF710" s="241"/>
      <c r="AG710" s="194"/>
      <c r="AH710" s="240"/>
      <c r="AI710" s="194"/>
      <c r="AJ710" s="240"/>
      <c r="AK710" s="241"/>
      <c r="AL710" s="194"/>
      <c r="AM710" s="240"/>
      <c r="AN710" s="194"/>
      <c r="AO710" s="240"/>
      <c r="AP710" s="241"/>
      <c r="AQ710" s="194"/>
      <c r="AR710" s="240"/>
      <c r="AS710" s="194"/>
      <c r="AT710" s="240"/>
      <c r="AU710" s="241"/>
      <c r="AV710" s="194"/>
      <c r="AW710" s="240"/>
      <c r="AX710" s="194"/>
      <c r="AY710" s="240"/>
      <c r="AZ710" s="241"/>
      <c r="BA710" s="194"/>
      <c r="BB710" s="240"/>
      <c r="BC710" s="194"/>
    </row>
    <row r="711" customFormat="false" ht="15.75" hidden="false" customHeight="true" outlineLevel="0" collapsed="false">
      <c r="X711" s="240"/>
      <c r="Z711" s="240"/>
      <c r="AA711" s="241"/>
      <c r="AC711" s="240"/>
      <c r="AE711" s="240"/>
      <c r="AF711" s="241"/>
      <c r="AG711" s="194"/>
      <c r="AH711" s="240"/>
      <c r="AI711" s="194"/>
      <c r="AJ711" s="240"/>
      <c r="AK711" s="241"/>
      <c r="AL711" s="194"/>
      <c r="AM711" s="240"/>
      <c r="AN711" s="194"/>
      <c r="AO711" s="240"/>
      <c r="AP711" s="241"/>
      <c r="AQ711" s="194"/>
      <c r="AR711" s="240"/>
      <c r="AS711" s="194"/>
      <c r="AT711" s="240"/>
      <c r="AU711" s="241"/>
      <c r="AV711" s="194"/>
      <c r="AW711" s="240"/>
      <c r="AX711" s="194"/>
      <c r="AY711" s="240"/>
      <c r="AZ711" s="241"/>
      <c r="BA711" s="194"/>
      <c r="BB711" s="240"/>
      <c r="BC711" s="194"/>
    </row>
    <row r="712" customFormat="false" ht="15.75" hidden="false" customHeight="true" outlineLevel="0" collapsed="false">
      <c r="X712" s="240"/>
      <c r="Z712" s="240"/>
      <c r="AA712" s="241"/>
      <c r="AC712" s="240"/>
      <c r="AE712" s="240"/>
      <c r="AF712" s="241"/>
      <c r="AG712" s="194"/>
      <c r="AH712" s="240"/>
      <c r="AI712" s="194"/>
      <c r="AJ712" s="240"/>
      <c r="AK712" s="241"/>
      <c r="AL712" s="194"/>
      <c r="AM712" s="240"/>
      <c r="AN712" s="194"/>
      <c r="AO712" s="240"/>
      <c r="AP712" s="241"/>
      <c r="AQ712" s="194"/>
      <c r="AR712" s="240"/>
      <c r="AS712" s="194"/>
      <c r="AT712" s="240"/>
      <c r="AU712" s="241"/>
      <c r="AV712" s="194"/>
      <c r="AW712" s="240"/>
      <c r="AX712" s="194"/>
      <c r="AY712" s="240"/>
      <c r="AZ712" s="241"/>
      <c r="BA712" s="194"/>
      <c r="BB712" s="240"/>
      <c r="BC712" s="194"/>
    </row>
    <row r="713" customFormat="false" ht="15.75" hidden="false" customHeight="true" outlineLevel="0" collapsed="false">
      <c r="X713" s="240"/>
      <c r="Z713" s="240"/>
      <c r="AA713" s="241"/>
      <c r="AC713" s="240"/>
      <c r="AE713" s="240"/>
      <c r="AF713" s="241"/>
      <c r="AG713" s="194"/>
      <c r="AH713" s="240"/>
      <c r="AI713" s="194"/>
      <c r="AJ713" s="240"/>
      <c r="AK713" s="241"/>
      <c r="AL713" s="194"/>
      <c r="AM713" s="240"/>
      <c r="AN713" s="194"/>
      <c r="AO713" s="240"/>
      <c r="AP713" s="241"/>
      <c r="AQ713" s="194"/>
      <c r="AR713" s="240"/>
      <c r="AS713" s="194"/>
      <c r="AT713" s="240"/>
      <c r="AU713" s="241"/>
      <c r="AV713" s="194"/>
      <c r="AW713" s="240"/>
      <c r="AX713" s="194"/>
      <c r="AY713" s="240"/>
      <c r="AZ713" s="241"/>
      <c r="BA713" s="194"/>
      <c r="BB713" s="240"/>
      <c r="BC713" s="194"/>
    </row>
    <row r="714" customFormat="false" ht="15.75" hidden="false" customHeight="true" outlineLevel="0" collapsed="false">
      <c r="X714" s="240"/>
      <c r="Z714" s="240"/>
      <c r="AA714" s="241"/>
      <c r="AC714" s="240"/>
      <c r="AE714" s="240"/>
      <c r="AF714" s="241"/>
      <c r="AG714" s="194"/>
      <c r="AH714" s="240"/>
      <c r="AI714" s="194"/>
      <c r="AJ714" s="240"/>
      <c r="AK714" s="241"/>
      <c r="AL714" s="194"/>
      <c r="AM714" s="240"/>
      <c r="AN714" s="194"/>
      <c r="AO714" s="240"/>
      <c r="AP714" s="241"/>
      <c r="AQ714" s="194"/>
      <c r="AR714" s="240"/>
      <c r="AS714" s="194"/>
      <c r="AT714" s="240"/>
      <c r="AU714" s="241"/>
      <c r="AV714" s="194"/>
      <c r="AW714" s="240"/>
      <c r="AX714" s="194"/>
      <c r="AY714" s="240"/>
      <c r="AZ714" s="241"/>
      <c r="BA714" s="194"/>
      <c r="BB714" s="240"/>
      <c r="BC714" s="194"/>
    </row>
    <row r="715" customFormat="false" ht="15.75" hidden="false" customHeight="true" outlineLevel="0" collapsed="false">
      <c r="X715" s="240"/>
      <c r="Z715" s="240"/>
      <c r="AA715" s="241"/>
      <c r="AC715" s="240"/>
      <c r="AE715" s="240"/>
      <c r="AF715" s="241"/>
      <c r="AG715" s="194"/>
      <c r="AH715" s="240"/>
      <c r="AI715" s="194"/>
      <c r="AJ715" s="240"/>
      <c r="AK715" s="241"/>
      <c r="AL715" s="194"/>
      <c r="AM715" s="240"/>
      <c r="AN715" s="194"/>
      <c r="AO715" s="240"/>
      <c r="AP715" s="241"/>
      <c r="AQ715" s="194"/>
      <c r="AR715" s="240"/>
      <c r="AS715" s="194"/>
      <c r="AT715" s="240"/>
      <c r="AU715" s="241"/>
      <c r="AV715" s="194"/>
      <c r="AW715" s="240"/>
      <c r="AX715" s="194"/>
      <c r="AY715" s="240"/>
      <c r="AZ715" s="241"/>
      <c r="BA715" s="194"/>
      <c r="BB715" s="240"/>
      <c r="BC715" s="194"/>
    </row>
    <row r="716" customFormat="false" ht="15.75" hidden="false" customHeight="true" outlineLevel="0" collapsed="false">
      <c r="X716" s="240"/>
      <c r="Z716" s="240"/>
      <c r="AA716" s="241"/>
      <c r="AC716" s="240"/>
      <c r="AE716" s="240"/>
      <c r="AF716" s="241"/>
      <c r="AG716" s="194"/>
      <c r="AH716" s="240"/>
      <c r="AI716" s="194"/>
      <c r="AJ716" s="240"/>
      <c r="AK716" s="241"/>
      <c r="AL716" s="194"/>
      <c r="AM716" s="240"/>
      <c r="AN716" s="194"/>
      <c r="AO716" s="240"/>
      <c r="AP716" s="241"/>
      <c r="AQ716" s="194"/>
      <c r="AR716" s="240"/>
      <c r="AS716" s="194"/>
      <c r="AT716" s="240"/>
      <c r="AU716" s="241"/>
      <c r="AV716" s="194"/>
      <c r="AW716" s="240"/>
      <c r="AX716" s="194"/>
      <c r="AY716" s="240"/>
      <c r="AZ716" s="241"/>
      <c r="BA716" s="194"/>
      <c r="BB716" s="240"/>
      <c r="BC716" s="194"/>
    </row>
    <row r="717" customFormat="false" ht="15.75" hidden="false" customHeight="true" outlineLevel="0" collapsed="false">
      <c r="X717" s="240"/>
      <c r="Z717" s="240"/>
      <c r="AA717" s="241"/>
      <c r="AC717" s="240"/>
      <c r="AE717" s="240"/>
      <c r="AF717" s="241"/>
      <c r="AG717" s="194"/>
      <c r="AH717" s="240"/>
      <c r="AI717" s="194"/>
      <c r="AJ717" s="240"/>
      <c r="AK717" s="241"/>
      <c r="AL717" s="194"/>
      <c r="AM717" s="240"/>
      <c r="AN717" s="194"/>
      <c r="AO717" s="240"/>
      <c r="AP717" s="241"/>
      <c r="AQ717" s="194"/>
      <c r="AR717" s="240"/>
      <c r="AS717" s="194"/>
      <c r="AT717" s="240"/>
      <c r="AU717" s="241"/>
      <c r="AV717" s="194"/>
      <c r="AW717" s="240"/>
      <c r="AX717" s="194"/>
      <c r="AY717" s="240"/>
      <c r="AZ717" s="241"/>
      <c r="BA717" s="194"/>
      <c r="BB717" s="240"/>
      <c r="BC717" s="194"/>
    </row>
    <row r="718" customFormat="false" ht="15.75" hidden="false" customHeight="true" outlineLevel="0" collapsed="false">
      <c r="X718" s="240"/>
      <c r="Z718" s="240"/>
      <c r="AA718" s="241"/>
      <c r="AC718" s="240"/>
      <c r="AE718" s="240"/>
      <c r="AF718" s="241"/>
      <c r="AG718" s="194"/>
      <c r="AH718" s="240"/>
      <c r="AI718" s="194"/>
      <c r="AJ718" s="240"/>
      <c r="AK718" s="241"/>
      <c r="AL718" s="194"/>
      <c r="AM718" s="240"/>
      <c r="AN718" s="194"/>
      <c r="AO718" s="240"/>
      <c r="AP718" s="241"/>
      <c r="AQ718" s="194"/>
      <c r="AR718" s="240"/>
      <c r="AS718" s="194"/>
      <c r="AT718" s="240"/>
      <c r="AU718" s="241"/>
      <c r="AV718" s="194"/>
      <c r="AW718" s="240"/>
      <c r="AX718" s="194"/>
      <c r="AY718" s="240"/>
      <c r="AZ718" s="241"/>
      <c r="BA718" s="194"/>
      <c r="BB718" s="240"/>
      <c r="BC718" s="194"/>
    </row>
    <row r="719" customFormat="false" ht="15.75" hidden="false" customHeight="true" outlineLevel="0" collapsed="false">
      <c r="X719" s="240"/>
      <c r="Z719" s="240"/>
      <c r="AA719" s="241"/>
      <c r="AC719" s="240"/>
      <c r="AE719" s="240"/>
      <c r="AF719" s="241"/>
      <c r="AG719" s="194"/>
      <c r="AH719" s="240"/>
      <c r="AI719" s="194"/>
      <c r="AJ719" s="240"/>
      <c r="AK719" s="241"/>
      <c r="AL719" s="194"/>
      <c r="AM719" s="240"/>
      <c r="AN719" s="194"/>
      <c r="AO719" s="240"/>
      <c r="AP719" s="241"/>
      <c r="AQ719" s="194"/>
      <c r="AR719" s="240"/>
      <c r="AS719" s="194"/>
      <c r="AT719" s="240"/>
      <c r="AU719" s="241"/>
      <c r="AV719" s="194"/>
      <c r="AW719" s="240"/>
      <c r="AX719" s="194"/>
      <c r="AY719" s="240"/>
      <c r="AZ719" s="241"/>
      <c r="BA719" s="194"/>
      <c r="BB719" s="240"/>
      <c r="BC719" s="194"/>
    </row>
    <row r="720" customFormat="false" ht="15.75" hidden="false" customHeight="true" outlineLevel="0" collapsed="false">
      <c r="X720" s="240"/>
      <c r="Z720" s="240"/>
      <c r="AA720" s="241"/>
      <c r="AC720" s="240"/>
      <c r="AE720" s="240"/>
      <c r="AF720" s="241"/>
      <c r="AG720" s="194"/>
      <c r="AH720" s="240"/>
      <c r="AI720" s="194"/>
      <c r="AJ720" s="240"/>
      <c r="AK720" s="241"/>
      <c r="AL720" s="194"/>
      <c r="AM720" s="240"/>
      <c r="AN720" s="194"/>
      <c r="AO720" s="240"/>
      <c r="AP720" s="241"/>
      <c r="AQ720" s="194"/>
      <c r="AR720" s="240"/>
      <c r="AS720" s="194"/>
      <c r="AT720" s="240"/>
      <c r="AU720" s="241"/>
      <c r="AV720" s="194"/>
      <c r="AW720" s="240"/>
      <c r="AX720" s="194"/>
      <c r="AY720" s="240"/>
      <c r="AZ720" s="241"/>
      <c r="BA720" s="194"/>
      <c r="BB720" s="240"/>
      <c r="BC720" s="194"/>
    </row>
    <row r="721" customFormat="false" ht="15.75" hidden="false" customHeight="true" outlineLevel="0" collapsed="false">
      <c r="X721" s="240"/>
      <c r="Z721" s="240"/>
      <c r="AA721" s="241"/>
      <c r="AC721" s="240"/>
      <c r="AE721" s="240"/>
      <c r="AF721" s="241"/>
      <c r="AG721" s="194"/>
      <c r="AH721" s="240"/>
      <c r="AI721" s="194"/>
      <c r="AJ721" s="240"/>
      <c r="AK721" s="241"/>
      <c r="AL721" s="194"/>
      <c r="AM721" s="240"/>
      <c r="AN721" s="194"/>
      <c r="AO721" s="240"/>
      <c r="AP721" s="241"/>
      <c r="AQ721" s="194"/>
      <c r="AR721" s="240"/>
      <c r="AS721" s="194"/>
      <c r="AT721" s="240"/>
      <c r="AU721" s="241"/>
      <c r="AV721" s="194"/>
      <c r="AW721" s="240"/>
      <c r="AX721" s="194"/>
      <c r="AY721" s="240"/>
      <c r="AZ721" s="241"/>
      <c r="BA721" s="194"/>
      <c r="BB721" s="240"/>
      <c r="BC721" s="194"/>
    </row>
    <row r="722" customFormat="false" ht="15.75" hidden="false" customHeight="true" outlineLevel="0" collapsed="false">
      <c r="X722" s="240"/>
      <c r="Z722" s="240"/>
      <c r="AA722" s="241"/>
      <c r="AC722" s="240"/>
      <c r="AE722" s="240"/>
      <c r="AF722" s="241"/>
      <c r="AG722" s="194"/>
      <c r="AH722" s="240"/>
      <c r="AI722" s="194"/>
      <c r="AJ722" s="240"/>
      <c r="AK722" s="241"/>
      <c r="AL722" s="194"/>
      <c r="AM722" s="240"/>
      <c r="AN722" s="194"/>
      <c r="AO722" s="240"/>
      <c r="AP722" s="241"/>
      <c r="AQ722" s="194"/>
      <c r="AR722" s="240"/>
      <c r="AS722" s="194"/>
      <c r="AT722" s="240"/>
      <c r="AU722" s="241"/>
      <c r="AV722" s="194"/>
      <c r="AW722" s="240"/>
      <c r="AX722" s="194"/>
      <c r="AY722" s="240"/>
      <c r="AZ722" s="241"/>
      <c r="BA722" s="194"/>
      <c r="BB722" s="240"/>
      <c r="BC722" s="194"/>
    </row>
    <row r="723" customFormat="false" ht="15.75" hidden="false" customHeight="true" outlineLevel="0" collapsed="false">
      <c r="X723" s="240"/>
      <c r="Z723" s="240"/>
      <c r="AA723" s="241"/>
      <c r="AC723" s="240"/>
      <c r="AE723" s="240"/>
      <c r="AF723" s="241"/>
      <c r="AG723" s="194"/>
      <c r="AH723" s="240"/>
      <c r="AI723" s="194"/>
      <c r="AJ723" s="240"/>
      <c r="AK723" s="241"/>
      <c r="AL723" s="194"/>
      <c r="AM723" s="240"/>
      <c r="AN723" s="194"/>
      <c r="AO723" s="240"/>
      <c r="AP723" s="241"/>
      <c r="AQ723" s="194"/>
      <c r="AR723" s="240"/>
      <c r="AS723" s="194"/>
      <c r="AT723" s="240"/>
      <c r="AU723" s="241"/>
      <c r="AV723" s="194"/>
      <c r="AW723" s="240"/>
      <c r="AX723" s="194"/>
      <c r="AY723" s="240"/>
      <c r="AZ723" s="241"/>
      <c r="BA723" s="194"/>
      <c r="BB723" s="240"/>
      <c r="BC723" s="194"/>
    </row>
    <row r="724" customFormat="false" ht="15.75" hidden="false" customHeight="true" outlineLevel="0" collapsed="false">
      <c r="X724" s="240"/>
      <c r="Z724" s="240"/>
      <c r="AA724" s="241"/>
      <c r="AC724" s="240"/>
      <c r="AE724" s="240"/>
      <c r="AF724" s="241"/>
      <c r="AG724" s="194"/>
      <c r="AH724" s="240"/>
      <c r="AI724" s="194"/>
      <c r="AJ724" s="240"/>
      <c r="AK724" s="241"/>
      <c r="AL724" s="194"/>
      <c r="AM724" s="240"/>
      <c r="AN724" s="194"/>
      <c r="AO724" s="240"/>
      <c r="AP724" s="241"/>
      <c r="AQ724" s="194"/>
      <c r="AR724" s="240"/>
      <c r="AS724" s="194"/>
      <c r="AT724" s="240"/>
      <c r="AU724" s="241"/>
      <c r="AV724" s="194"/>
      <c r="AW724" s="240"/>
      <c r="AX724" s="194"/>
      <c r="AY724" s="240"/>
      <c r="AZ724" s="241"/>
      <c r="BA724" s="194"/>
      <c r="BB724" s="240"/>
      <c r="BC724" s="194"/>
    </row>
    <row r="725" customFormat="false" ht="15.75" hidden="false" customHeight="true" outlineLevel="0" collapsed="false">
      <c r="X725" s="240"/>
      <c r="Z725" s="240"/>
      <c r="AA725" s="241"/>
      <c r="AC725" s="240"/>
      <c r="AE725" s="240"/>
      <c r="AF725" s="241"/>
      <c r="AG725" s="194"/>
      <c r="AH725" s="240"/>
      <c r="AI725" s="194"/>
      <c r="AJ725" s="240"/>
      <c r="AK725" s="241"/>
      <c r="AL725" s="194"/>
      <c r="AM725" s="240"/>
      <c r="AN725" s="194"/>
      <c r="AO725" s="240"/>
      <c r="AP725" s="241"/>
      <c r="AQ725" s="194"/>
      <c r="AR725" s="240"/>
      <c r="AS725" s="194"/>
      <c r="AT725" s="240"/>
      <c r="AU725" s="241"/>
      <c r="AV725" s="194"/>
      <c r="AW725" s="240"/>
      <c r="AX725" s="194"/>
      <c r="AY725" s="240"/>
      <c r="AZ725" s="241"/>
      <c r="BA725" s="194"/>
      <c r="BB725" s="240"/>
      <c r="BC725" s="194"/>
    </row>
    <row r="726" customFormat="false" ht="15.75" hidden="false" customHeight="true" outlineLevel="0" collapsed="false">
      <c r="X726" s="240"/>
      <c r="Z726" s="240"/>
      <c r="AA726" s="241"/>
      <c r="AC726" s="240"/>
      <c r="AE726" s="240"/>
      <c r="AF726" s="241"/>
      <c r="AG726" s="194"/>
      <c r="AH726" s="240"/>
      <c r="AI726" s="194"/>
      <c r="AJ726" s="240"/>
      <c r="AK726" s="241"/>
      <c r="AL726" s="194"/>
      <c r="AM726" s="240"/>
      <c r="AN726" s="194"/>
      <c r="AO726" s="240"/>
      <c r="AP726" s="241"/>
      <c r="AQ726" s="194"/>
      <c r="AR726" s="240"/>
      <c r="AS726" s="194"/>
      <c r="AT726" s="240"/>
      <c r="AU726" s="241"/>
      <c r="AV726" s="194"/>
      <c r="AW726" s="240"/>
      <c r="AX726" s="194"/>
      <c r="AY726" s="240"/>
      <c r="AZ726" s="241"/>
      <c r="BA726" s="194"/>
      <c r="BB726" s="240"/>
      <c r="BC726" s="194"/>
    </row>
    <row r="727" customFormat="false" ht="15.75" hidden="false" customHeight="true" outlineLevel="0" collapsed="false">
      <c r="X727" s="240"/>
      <c r="Z727" s="240"/>
      <c r="AA727" s="241"/>
      <c r="AC727" s="240"/>
      <c r="AE727" s="240"/>
      <c r="AF727" s="241"/>
      <c r="AG727" s="194"/>
      <c r="AH727" s="240"/>
      <c r="AI727" s="194"/>
      <c r="AJ727" s="240"/>
      <c r="AK727" s="241"/>
      <c r="AL727" s="194"/>
      <c r="AM727" s="240"/>
      <c r="AN727" s="194"/>
      <c r="AO727" s="240"/>
      <c r="AP727" s="241"/>
      <c r="AQ727" s="194"/>
      <c r="AR727" s="240"/>
      <c r="AS727" s="194"/>
      <c r="AT727" s="240"/>
      <c r="AU727" s="241"/>
      <c r="AV727" s="194"/>
      <c r="AW727" s="240"/>
      <c r="AX727" s="194"/>
      <c r="AY727" s="240"/>
      <c r="AZ727" s="241"/>
      <c r="BA727" s="194"/>
      <c r="BB727" s="240"/>
      <c r="BC727" s="194"/>
    </row>
    <row r="728" customFormat="false" ht="15.75" hidden="false" customHeight="true" outlineLevel="0" collapsed="false">
      <c r="X728" s="240"/>
      <c r="Z728" s="240"/>
      <c r="AA728" s="241"/>
      <c r="AC728" s="240"/>
      <c r="AE728" s="240"/>
      <c r="AF728" s="241"/>
      <c r="AG728" s="194"/>
      <c r="AH728" s="240"/>
      <c r="AI728" s="194"/>
      <c r="AJ728" s="240"/>
      <c r="AK728" s="241"/>
      <c r="AL728" s="194"/>
      <c r="AM728" s="240"/>
      <c r="AN728" s="194"/>
      <c r="AO728" s="240"/>
      <c r="AP728" s="241"/>
      <c r="AQ728" s="194"/>
      <c r="AR728" s="240"/>
      <c r="AS728" s="194"/>
      <c r="AT728" s="240"/>
      <c r="AU728" s="241"/>
      <c r="AV728" s="194"/>
      <c r="AW728" s="240"/>
      <c r="AX728" s="194"/>
      <c r="AY728" s="240"/>
      <c r="AZ728" s="241"/>
      <c r="BA728" s="194"/>
      <c r="BB728" s="240"/>
      <c r="BC728" s="194"/>
    </row>
    <row r="729" customFormat="false" ht="15.75" hidden="false" customHeight="true" outlineLevel="0" collapsed="false">
      <c r="X729" s="240"/>
      <c r="Z729" s="240"/>
      <c r="AA729" s="241"/>
      <c r="AC729" s="240"/>
      <c r="AE729" s="240"/>
      <c r="AF729" s="241"/>
      <c r="AG729" s="194"/>
      <c r="AH729" s="240"/>
      <c r="AI729" s="194"/>
      <c r="AJ729" s="240"/>
      <c r="AK729" s="241"/>
      <c r="AL729" s="194"/>
      <c r="AM729" s="240"/>
      <c r="AN729" s="194"/>
      <c r="AO729" s="240"/>
      <c r="AP729" s="241"/>
      <c r="AQ729" s="194"/>
      <c r="AR729" s="240"/>
      <c r="AS729" s="194"/>
      <c r="AT729" s="240"/>
      <c r="AU729" s="241"/>
      <c r="AV729" s="194"/>
      <c r="AW729" s="240"/>
      <c r="AX729" s="194"/>
      <c r="AY729" s="240"/>
      <c r="AZ729" s="241"/>
      <c r="BA729" s="194"/>
      <c r="BB729" s="240"/>
      <c r="BC729" s="194"/>
    </row>
    <row r="730" customFormat="false" ht="15.75" hidden="false" customHeight="true" outlineLevel="0" collapsed="false">
      <c r="X730" s="240"/>
      <c r="Z730" s="240"/>
      <c r="AA730" s="241"/>
      <c r="AC730" s="240"/>
      <c r="AE730" s="240"/>
      <c r="AF730" s="241"/>
      <c r="AG730" s="194"/>
      <c r="AH730" s="240"/>
      <c r="AI730" s="194"/>
      <c r="AJ730" s="240"/>
      <c r="AK730" s="241"/>
      <c r="AL730" s="194"/>
      <c r="AM730" s="240"/>
      <c r="AN730" s="194"/>
      <c r="AO730" s="240"/>
      <c r="AP730" s="241"/>
      <c r="AQ730" s="194"/>
      <c r="AR730" s="240"/>
      <c r="AS730" s="194"/>
      <c r="AT730" s="240"/>
      <c r="AU730" s="241"/>
      <c r="AV730" s="194"/>
      <c r="AW730" s="240"/>
      <c r="AX730" s="194"/>
      <c r="AY730" s="240"/>
      <c r="AZ730" s="241"/>
      <c r="BA730" s="194"/>
      <c r="BB730" s="240"/>
      <c r="BC730" s="194"/>
    </row>
    <row r="731" customFormat="false" ht="15.75" hidden="false" customHeight="true" outlineLevel="0" collapsed="false">
      <c r="X731" s="240"/>
      <c r="Z731" s="240"/>
      <c r="AA731" s="241"/>
      <c r="AC731" s="240"/>
      <c r="AE731" s="240"/>
      <c r="AF731" s="241"/>
      <c r="AG731" s="194"/>
      <c r="AH731" s="240"/>
      <c r="AI731" s="194"/>
      <c r="AJ731" s="240"/>
      <c r="AK731" s="241"/>
      <c r="AL731" s="194"/>
      <c r="AM731" s="240"/>
      <c r="AN731" s="194"/>
      <c r="AO731" s="240"/>
      <c r="AP731" s="241"/>
      <c r="AQ731" s="194"/>
      <c r="AR731" s="240"/>
      <c r="AS731" s="194"/>
      <c r="AT731" s="240"/>
      <c r="AU731" s="241"/>
      <c r="AV731" s="194"/>
      <c r="AW731" s="240"/>
      <c r="AX731" s="194"/>
      <c r="AY731" s="240"/>
      <c r="AZ731" s="241"/>
      <c r="BA731" s="194"/>
      <c r="BB731" s="240"/>
      <c r="BC731" s="194"/>
    </row>
    <row r="732" customFormat="false" ht="15.75" hidden="false" customHeight="true" outlineLevel="0" collapsed="false">
      <c r="X732" s="240"/>
      <c r="Z732" s="240"/>
      <c r="AA732" s="241"/>
      <c r="AC732" s="240"/>
      <c r="AE732" s="240"/>
      <c r="AF732" s="241"/>
      <c r="AG732" s="194"/>
      <c r="AH732" s="240"/>
      <c r="AI732" s="194"/>
      <c r="AJ732" s="240"/>
      <c r="AK732" s="241"/>
      <c r="AL732" s="194"/>
      <c r="AM732" s="240"/>
      <c r="AN732" s="194"/>
      <c r="AO732" s="240"/>
      <c r="AP732" s="241"/>
      <c r="AQ732" s="194"/>
      <c r="AR732" s="240"/>
      <c r="AS732" s="194"/>
      <c r="AT732" s="240"/>
      <c r="AU732" s="241"/>
      <c r="AV732" s="194"/>
      <c r="AW732" s="240"/>
      <c r="AX732" s="194"/>
      <c r="AY732" s="240"/>
      <c r="AZ732" s="241"/>
      <c r="BA732" s="194"/>
      <c r="BB732" s="240"/>
      <c r="BC732" s="194"/>
    </row>
    <row r="733" customFormat="false" ht="15.75" hidden="false" customHeight="true" outlineLevel="0" collapsed="false">
      <c r="X733" s="240"/>
      <c r="Z733" s="240"/>
      <c r="AA733" s="241"/>
      <c r="AC733" s="240"/>
      <c r="AE733" s="240"/>
      <c r="AF733" s="241"/>
      <c r="AG733" s="194"/>
      <c r="AH733" s="240"/>
      <c r="AI733" s="194"/>
      <c r="AJ733" s="240"/>
      <c r="AK733" s="241"/>
      <c r="AL733" s="194"/>
      <c r="AM733" s="240"/>
      <c r="AN733" s="194"/>
      <c r="AO733" s="240"/>
      <c r="AP733" s="241"/>
      <c r="AQ733" s="194"/>
      <c r="AR733" s="240"/>
      <c r="AS733" s="194"/>
      <c r="AT733" s="240"/>
      <c r="AU733" s="241"/>
      <c r="AV733" s="194"/>
      <c r="AW733" s="240"/>
      <c r="AX733" s="194"/>
      <c r="AY733" s="240"/>
      <c r="AZ733" s="241"/>
      <c r="BA733" s="194"/>
      <c r="BB733" s="240"/>
      <c r="BC733" s="194"/>
    </row>
    <row r="734" customFormat="false" ht="15.75" hidden="false" customHeight="true" outlineLevel="0" collapsed="false">
      <c r="X734" s="240"/>
      <c r="Z734" s="240"/>
      <c r="AA734" s="241"/>
      <c r="AC734" s="240"/>
      <c r="AE734" s="240"/>
      <c r="AF734" s="241"/>
      <c r="AG734" s="194"/>
      <c r="AH734" s="240"/>
      <c r="AI734" s="194"/>
      <c r="AJ734" s="240"/>
      <c r="AK734" s="241"/>
      <c r="AL734" s="194"/>
      <c r="AM734" s="240"/>
      <c r="AN734" s="194"/>
      <c r="AO734" s="240"/>
      <c r="AP734" s="241"/>
      <c r="AQ734" s="194"/>
      <c r="AR734" s="240"/>
      <c r="AS734" s="194"/>
      <c r="AT734" s="240"/>
      <c r="AU734" s="241"/>
      <c r="AV734" s="194"/>
      <c r="AW734" s="240"/>
      <c r="AX734" s="194"/>
      <c r="AY734" s="240"/>
      <c r="AZ734" s="241"/>
      <c r="BA734" s="194"/>
      <c r="BB734" s="240"/>
      <c r="BC734" s="194"/>
    </row>
    <row r="735" customFormat="false" ht="15.75" hidden="false" customHeight="true" outlineLevel="0" collapsed="false">
      <c r="X735" s="240"/>
      <c r="Z735" s="240"/>
      <c r="AA735" s="241"/>
      <c r="AC735" s="240"/>
      <c r="AE735" s="240"/>
      <c r="AF735" s="241"/>
      <c r="AG735" s="194"/>
      <c r="AH735" s="240"/>
      <c r="AI735" s="194"/>
      <c r="AJ735" s="240"/>
      <c r="AK735" s="241"/>
      <c r="AL735" s="194"/>
      <c r="AM735" s="240"/>
      <c r="AN735" s="194"/>
      <c r="AO735" s="240"/>
      <c r="AP735" s="241"/>
      <c r="AQ735" s="194"/>
      <c r="AR735" s="240"/>
      <c r="AS735" s="194"/>
      <c r="AT735" s="240"/>
      <c r="AU735" s="241"/>
      <c r="AV735" s="194"/>
      <c r="AW735" s="240"/>
      <c r="AX735" s="194"/>
      <c r="AY735" s="240"/>
      <c r="AZ735" s="241"/>
      <c r="BA735" s="194"/>
      <c r="BB735" s="240"/>
      <c r="BC735" s="194"/>
    </row>
    <row r="736" customFormat="false" ht="15.75" hidden="false" customHeight="true" outlineLevel="0" collapsed="false">
      <c r="X736" s="240"/>
      <c r="Z736" s="240"/>
      <c r="AA736" s="241"/>
      <c r="AC736" s="240"/>
      <c r="AE736" s="240"/>
      <c r="AF736" s="241"/>
      <c r="AG736" s="194"/>
      <c r="AH736" s="240"/>
      <c r="AI736" s="194"/>
      <c r="AJ736" s="240"/>
      <c r="AK736" s="241"/>
      <c r="AL736" s="194"/>
      <c r="AM736" s="240"/>
      <c r="AN736" s="194"/>
      <c r="AO736" s="240"/>
      <c r="AP736" s="241"/>
      <c r="AQ736" s="194"/>
      <c r="AR736" s="240"/>
      <c r="AS736" s="194"/>
      <c r="AT736" s="240"/>
      <c r="AU736" s="241"/>
      <c r="AV736" s="194"/>
      <c r="AW736" s="240"/>
      <c r="AX736" s="194"/>
      <c r="AY736" s="240"/>
      <c r="AZ736" s="241"/>
      <c r="BA736" s="194"/>
      <c r="BB736" s="240"/>
      <c r="BC736" s="194"/>
    </row>
    <row r="737" customFormat="false" ht="15.75" hidden="false" customHeight="true" outlineLevel="0" collapsed="false">
      <c r="X737" s="240"/>
      <c r="Z737" s="240"/>
      <c r="AA737" s="241"/>
      <c r="AC737" s="240"/>
      <c r="AE737" s="240"/>
      <c r="AF737" s="241"/>
      <c r="AG737" s="194"/>
      <c r="AH737" s="240"/>
      <c r="AI737" s="194"/>
      <c r="AJ737" s="240"/>
      <c r="AK737" s="241"/>
      <c r="AL737" s="194"/>
      <c r="AM737" s="240"/>
      <c r="AN737" s="194"/>
      <c r="AO737" s="240"/>
      <c r="AP737" s="241"/>
      <c r="AQ737" s="194"/>
      <c r="AR737" s="240"/>
      <c r="AS737" s="194"/>
      <c r="AT737" s="240"/>
      <c r="AU737" s="241"/>
      <c r="AV737" s="194"/>
      <c r="AW737" s="240"/>
      <c r="AX737" s="194"/>
      <c r="AY737" s="240"/>
      <c r="AZ737" s="241"/>
      <c r="BA737" s="194"/>
      <c r="BB737" s="240"/>
      <c r="BC737" s="194"/>
    </row>
    <row r="738" customFormat="false" ht="15.75" hidden="false" customHeight="true" outlineLevel="0" collapsed="false">
      <c r="X738" s="240"/>
      <c r="Z738" s="240"/>
      <c r="AA738" s="241"/>
      <c r="AC738" s="240"/>
      <c r="AE738" s="240"/>
      <c r="AF738" s="241"/>
      <c r="AG738" s="194"/>
      <c r="AH738" s="240"/>
      <c r="AI738" s="194"/>
      <c r="AJ738" s="240"/>
      <c r="AK738" s="241"/>
      <c r="AL738" s="194"/>
      <c r="AM738" s="240"/>
      <c r="AN738" s="194"/>
      <c r="AO738" s="240"/>
      <c r="AP738" s="241"/>
      <c r="AQ738" s="194"/>
      <c r="AR738" s="240"/>
      <c r="AS738" s="194"/>
      <c r="AT738" s="240"/>
      <c r="AU738" s="241"/>
      <c r="AV738" s="194"/>
      <c r="AW738" s="240"/>
      <c r="AX738" s="194"/>
      <c r="AY738" s="240"/>
      <c r="AZ738" s="241"/>
      <c r="BA738" s="194"/>
      <c r="BB738" s="240"/>
      <c r="BC738" s="194"/>
    </row>
    <row r="739" customFormat="false" ht="15.75" hidden="false" customHeight="true" outlineLevel="0" collapsed="false">
      <c r="X739" s="240"/>
      <c r="Z739" s="240"/>
      <c r="AA739" s="241"/>
      <c r="AC739" s="240"/>
      <c r="AE739" s="240"/>
      <c r="AF739" s="241"/>
      <c r="AG739" s="194"/>
      <c r="AH739" s="240"/>
      <c r="AI739" s="194"/>
      <c r="AJ739" s="240"/>
      <c r="AK739" s="241"/>
      <c r="AL739" s="194"/>
      <c r="AM739" s="240"/>
      <c r="AN739" s="194"/>
      <c r="AO739" s="240"/>
      <c r="AP739" s="241"/>
      <c r="AQ739" s="194"/>
      <c r="AR739" s="240"/>
      <c r="AS739" s="194"/>
      <c r="AT739" s="240"/>
      <c r="AU739" s="241"/>
      <c r="AV739" s="194"/>
      <c r="AW739" s="240"/>
      <c r="AX739" s="194"/>
      <c r="AY739" s="240"/>
      <c r="AZ739" s="241"/>
      <c r="BA739" s="194"/>
      <c r="BB739" s="240"/>
      <c r="BC739" s="194"/>
    </row>
    <row r="740" customFormat="false" ht="15.75" hidden="false" customHeight="true" outlineLevel="0" collapsed="false">
      <c r="X740" s="240"/>
      <c r="Z740" s="240"/>
      <c r="AA740" s="241"/>
      <c r="AC740" s="240"/>
      <c r="AE740" s="240"/>
      <c r="AF740" s="241"/>
      <c r="AG740" s="194"/>
      <c r="AH740" s="240"/>
      <c r="AI740" s="194"/>
      <c r="AJ740" s="240"/>
      <c r="AK740" s="241"/>
      <c r="AL740" s="194"/>
      <c r="AM740" s="240"/>
      <c r="AN740" s="194"/>
      <c r="AO740" s="240"/>
      <c r="AP740" s="241"/>
      <c r="AQ740" s="194"/>
      <c r="AR740" s="240"/>
      <c r="AS740" s="194"/>
      <c r="AT740" s="240"/>
      <c r="AU740" s="241"/>
      <c r="AV740" s="194"/>
      <c r="AW740" s="240"/>
      <c r="AX740" s="194"/>
      <c r="AY740" s="240"/>
      <c r="AZ740" s="241"/>
      <c r="BA740" s="194"/>
      <c r="BB740" s="240"/>
      <c r="BC740" s="194"/>
    </row>
    <row r="741" customFormat="false" ht="15.75" hidden="false" customHeight="true" outlineLevel="0" collapsed="false">
      <c r="X741" s="240"/>
      <c r="Z741" s="240"/>
      <c r="AA741" s="241"/>
      <c r="AC741" s="240"/>
      <c r="AE741" s="240"/>
      <c r="AF741" s="241"/>
      <c r="AG741" s="194"/>
      <c r="AH741" s="240"/>
      <c r="AI741" s="194"/>
      <c r="AJ741" s="240"/>
      <c r="AK741" s="241"/>
      <c r="AL741" s="194"/>
      <c r="AM741" s="240"/>
      <c r="AN741" s="194"/>
      <c r="AO741" s="240"/>
      <c r="AP741" s="241"/>
      <c r="AQ741" s="194"/>
      <c r="AR741" s="240"/>
      <c r="AS741" s="194"/>
      <c r="AT741" s="240"/>
      <c r="AU741" s="241"/>
      <c r="AV741" s="194"/>
      <c r="AW741" s="240"/>
      <c r="AX741" s="194"/>
      <c r="AY741" s="240"/>
      <c r="AZ741" s="241"/>
      <c r="BA741" s="194"/>
      <c r="BB741" s="240"/>
      <c r="BC741" s="194"/>
    </row>
    <row r="742" customFormat="false" ht="15.75" hidden="false" customHeight="true" outlineLevel="0" collapsed="false">
      <c r="X742" s="240"/>
      <c r="Z742" s="240"/>
      <c r="AA742" s="241"/>
      <c r="AC742" s="240"/>
      <c r="AE742" s="240"/>
      <c r="AF742" s="241"/>
      <c r="AG742" s="194"/>
      <c r="AH742" s="240"/>
      <c r="AI742" s="194"/>
      <c r="AJ742" s="240"/>
      <c r="AK742" s="241"/>
      <c r="AL742" s="194"/>
      <c r="AM742" s="240"/>
      <c r="AN742" s="194"/>
      <c r="AO742" s="240"/>
      <c r="AP742" s="241"/>
      <c r="AQ742" s="194"/>
      <c r="AR742" s="240"/>
      <c r="AS742" s="194"/>
      <c r="AT742" s="240"/>
      <c r="AU742" s="241"/>
      <c r="AV742" s="194"/>
      <c r="AW742" s="240"/>
      <c r="AX742" s="194"/>
      <c r="AY742" s="240"/>
      <c r="AZ742" s="241"/>
      <c r="BA742" s="194"/>
      <c r="BB742" s="240"/>
      <c r="BC742" s="194"/>
    </row>
    <row r="743" customFormat="false" ht="15.75" hidden="false" customHeight="true" outlineLevel="0" collapsed="false">
      <c r="X743" s="240"/>
      <c r="Z743" s="240"/>
      <c r="AA743" s="241"/>
      <c r="AC743" s="240"/>
      <c r="AE743" s="240"/>
      <c r="AF743" s="241"/>
      <c r="AG743" s="194"/>
      <c r="AH743" s="240"/>
      <c r="AI743" s="194"/>
      <c r="AJ743" s="240"/>
      <c r="AK743" s="241"/>
      <c r="AL743" s="194"/>
      <c r="AM743" s="240"/>
      <c r="AN743" s="194"/>
      <c r="AO743" s="240"/>
      <c r="AP743" s="241"/>
      <c r="AQ743" s="194"/>
      <c r="AR743" s="240"/>
      <c r="AS743" s="194"/>
      <c r="AT743" s="240"/>
      <c r="AU743" s="241"/>
      <c r="AV743" s="194"/>
      <c r="AW743" s="240"/>
      <c r="AX743" s="194"/>
      <c r="AY743" s="240"/>
      <c r="AZ743" s="241"/>
      <c r="BA743" s="194"/>
      <c r="BB743" s="240"/>
      <c r="BC743" s="194"/>
    </row>
    <row r="744" customFormat="false" ht="15.75" hidden="false" customHeight="true" outlineLevel="0" collapsed="false">
      <c r="X744" s="240"/>
      <c r="Z744" s="240"/>
      <c r="AA744" s="241"/>
      <c r="AC744" s="240"/>
      <c r="AE744" s="240"/>
      <c r="AF744" s="241"/>
      <c r="AG744" s="194"/>
      <c r="AH744" s="240"/>
      <c r="AI744" s="194"/>
      <c r="AJ744" s="240"/>
      <c r="AK744" s="241"/>
      <c r="AL744" s="194"/>
      <c r="AM744" s="240"/>
      <c r="AN744" s="194"/>
      <c r="AO744" s="240"/>
      <c r="AP744" s="241"/>
      <c r="AQ744" s="194"/>
      <c r="AR744" s="240"/>
      <c r="AS744" s="194"/>
      <c r="AT744" s="240"/>
      <c r="AU744" s="241"/>
      <c r="AV744" s="194"/>
      <c r="AW744" s="240"/>
      <c r="AX744" s="194"/>
      <c r="AY744" s="240"/>
      <c r="AZ744" s="241"/>
      <c r="BA744" s="194"/>
      <c r="BB744" s="240"/>
      <c r="BC744" s="194"/>
    </row>
    <row r="745" customFormat="false" ht="15.75" hidden="false" customHeight="true" outlineLevel="0" collapsed="false">
      <c r="X745" s="240"/>
      <c r="Z745" s="240"/>
      <c r="AA745" s="241"/>
      <c r="AC745" s="240"/>
      <c r="AE745" s="240"/>
      <c r="AF745" s="241"/>
      <c r="AG745" s="194"/>
      <c r="AH745" s="240"/>
      <c r="AI745" s="194"/>
      <c r="AJ745" s="240"/>
      <c r="AK745" s="241"/>
      <c r="AL745" s="194"/>
      <c r="AM745" s="240"/>
      <c r="AN745" s="194"/>
      <c r="AO745" s="240"/>
      <c r="AP745" s="241"/>
      <c r="AQ745" s="194"/>
      <c r="AR745" s="240"/>
      <c r="AS745" s="194"/>
      <c r="AT745" s="240"/>
      <c r="AU745" s="241"/>
      <c r="AV745" s="194"/>
      <c r="AW745" s="240"/>
      <c r="AX745" s="194"/>
      <c r="AY745" s="240"/>
      <c r="AZ745" s="241"/>
      <c r="BA745" s="194"/>
      <c r="BB745" s="240"/>
      <c r="BC745" s="194"/>
    </row>
    <row r="746" customFormat="false" ht="15.75" hidden="false" customHeight="true" outlineLevel="0" collapsed="false">
      <c r="X746" s="240"/>
      <c r="Z746" s="240"/>
      <c r="AA746" s="241"/>
      <c r="AC746" s="240"/>
      <c r="AE746" s="240"/>
      <c r="AF746" s="241"/>
      <c r="AG746" s="194"/>
      <c r="AH746" s="240"/>
      <c r="AI746" s="194"/>
      <c r="AJ746" s="240"/>
      <c r="AK746" s="241"/>
      <c r="AL746" s="194"/>
      <c r="AM746" s="240"/>
      <c r="AN746" s="194"/>
      <c r="AO746" s="240"/>
      <c r="AP746" s="241"/>
      <c r="AQ746" s="194"/>
      <c r="AR746" s="240"/>
      <c r="AS746" s="194"/>
      <c r="AT746" s="240"/>
      <c r="AU746" s="241"/>
      <c r="AV746" s="194"/>
      <c r="AW746" s="240"/>
      <c r="AX746" s="194"/>
      <c r="AY746" s="240"/>
      <c r="AZ746" s="241"/>
      <c r="BA746" s="194"/>
      <c r="BB746" s="240"/>
      <c r="BC746" s="194"/>
    </row>
    <row r="747" customFormat="false" ht="15.75" hidden="false" customHeight="true" outlineLevel="0" collapsed="false">
      <c r="X747" s="240"/>
      <c r="Z747" s="240"/>
      <c r="AA747" s="241"/>
      <c r="AC747" s="240"/>
      <c r="AE747" s="240"/>
      <c r="AF747" s="241"/>
      <c r="AG747" s="194"/>
      <c r="AH747" s="240"/>
      <c r="AI747" s="194"/>
      <c r="AJ747" s="240"/>
      <c r="AK747" s="241"/>
      <c r="AL747" s="194"/>
      <c r="AM747" s="240"/>
      <c r="AN747" s="194"/>
      <c r="AO747" s="240"/>
      <c r="AP747" s="241"/>
      <c r="AQ747" s="194"/>
      <c r="AR747" s="240"/>
      <c r="AS747" s="194"/>
      <c r="AT747" s="240"/>
      <c r="AU747" s="241"/>
      <c r="AV747" s="194"/>
      <c r="AW747" s="240"/>
      <c r="AX747" s="194"/>
      <c r="AY747" s="240"/>
      <c r="AZ747" s="241"/>
      <c r="BA747" s="194"/>
      <c r="BB747" s="240"/>
      <c r="BC747" s="194"/>
    </row>
    <row r="748" customFormat="false" ht="15.75" hidden="false" customHeight="true" outlineLevel="0" collapsed="false">
      <c r="X748" s="240"/>
      <c r="Z748" s="240"/>
      <c r="AA748" s="241"/>
      <c r="AC748" s="240"/>
      <c r="AE748" s="240"/>
      <c r="AF748" s="241"/>
      <c r="AG748" s="194"/>
      <c r="AH748" s="240"/>
      <c r="AI748" s="194"/>
      <c r="AJ748" s="240"/>
      <c r="AK748" s="241"/>
      <c r="AL748" s="194"/>
      <c r="AM748" s="240"/>
      <c r="AN748" s="194"/>
      <c r="AO748" s="240"/>
      <c r="AP748" s="241"/>
      <c r="AQ748" s="194"/>
      <c r="AR748" s="240"/>
      <c r="AS748" s="194"/>
      <c r="AT748" s="240"/>
      <c r="AU748" s="241"/>
      <c r="AV748" s="194"/>
      <c r="AW748" s="240"/>
      <c r="AX748" s="194"/>
      <c r="AY748" s="240"/>
      <c r="AZ748" s="241"/>
      <c r="BA748" s="194"/>
      <c r="BB748" s="240"/>
      <c r="BC748" s="194"/>
    </row>
    <row r="749" customFormat="false" ht="15.75" hidden="false" customHeight="true" outlineLevel="0" collapsed="false">
      <c r="X749" s="240"/>
      <c r="Z749" s="240"/>
      <c r="AA749" s="241"/>
      <c r="AC749" s="240"/>
      <c r="AE749" s="240"/>
      <c r="AF749" s="241"/>
      <c r="AG749" s="194"/>
      <c r="AH749" s="240"/>
      <c r="AI749" s="194"/>
      <c r="AJ749" s="240"/>
      <c r="AK749" s="241"/>
      <c r="AL749" s="194"/>
      <c r="AM749" s="240"/>
      <c r="AN749" s="194"/>
      <c r="AO749" s="240"/>
      <c r="AP749" s="241"/>
      <c r="AQ749" s="194"/>
      <c r="AR749" s="240"/>
      <c r="AS749" s="194"/>
      <c r="AT749" s="240"/>
      <c r="AU749" s="241"/>
      <c r="AV749" s="194"/>
      <c r="AW749" s="240"/>
      <c r="AX749" s="194"/>
      <c r="AY749" s="240"/>
      <c r="AZ749" s="241"/>
      <c r="BA749" s="194"/>
      <c r="BB749" s="240"/>
      <c r="BC749" s="194"/>
    </row>
    <row r="750" customFormat="false" ht="15.75" hidden="false" customHeight="true" outlineLevel="0" collapsed="false">
      <c r="X750" s="240"/>
      <c r="Z750" s="240"/>
      <c r="AA750" s="241"/>
      <c r="AC750" s="240"/>
      <c r="AE750" s="240"/>
      <c r="AF750" s="241"/>
      <c r="AG750" s="194"/>
      <c r="AH750" s="240"/>
      <c r="AI750" s="194"/>
      <c r="AJ750" s="240"/>
      <c r="AK750" s="241"/>
      <c r="AL750" s="194"/>
      <c r="AM750" s="240"/>
      <c r="AN750" s="194"/>
      <c r="AO750" s="240"/>
      <c r="AP750" s="241"/>
      <c r="AQ750" s="194"/>
      <c r="AR750" s="240"/>
      <c r="AS750" s="194"/>
      <c r="AT750" s="240"/>
      <c r="AU750" s="241"/>
      <c r="AV750" s="194"/>
      <c r="AW750" s="240"/>
      <c r="AX750" s="194"/>
      <c r="AY750" s="240"/>
      <c r="AZ750" s="241"/>
      <c r="BA750" s="194"/>
      <c r="BB750" s="240"/>
      <c r="BC750" s="194"/>
    </row>
    <row r="751" customFormat="false" ht="15.75" hidden="false" customHeight="true" outlineLevel="0" collapsed="false">
      <c r="X751" s="240"/>
      <c r="Z751" s="240"/>
      <c r="AA751" s="241"/>
      <c r="AC751" s="240"/>
      <c r="AE751" s="240"/>
      <c r="AF751" s="241"/>
      <c r="AG751" s="194"/>
      <c r="AH751" s="240"/>
      <c r="AI751" s="194"/>
      <c r="AJ751" s="240"/>
      <c r="AK751" s="241"/>
      <c r="AL751" s="194"/>
      <c r="AM751" s="240"/>
      <c r="AN751" s="194"/>
      <c r="AO751" s="240"/>
      <c r="AP751" s="241"/>
      <c r="AQ751" s="194"/>
      <c r="AR751" s="240"/>
      <c r="AS751" s="194"/>
      <c r="AT751" s="240"/>
      <c r="AU751" s="241"/>
      <c r="AV751" s="194"/>
      <c r="AW751" s="240"/>
      <c r="AX751" s="194"/>
      <c r="AY751" s="240"/>
      <c r="AZ751" s="241"/>
      <c r="BA751" s="194"/>
      <c r="BB751" s="240"/>
      <c r="BC751" s="194"/>
    </row>
    <row r="752" customFormat="false" ht="15.75" hidden="false" customHeight="true" outlineLevel="0" collapsed="false">
      <c r="X752" s="240"/>
      <c r="Z752" s="240"/>
      <c r="AA752" s="241"/>
      <c r="AC752" s="240"/>
      <c r="AE752" s="240"/>
      <c r="AF752" s="241"/>
      <c r="AG752" s="194"/>
      <c r="AH752" s="240"/>
      <c r="AI752" s="194"/>
      <c r="AJ752" s="240"/>
      <c r="AK752" s="241"/>
      <c r="AL752" s="194"/>
      <c r="AM752" s="240"/>
      <c r="AN752" s="194"/>
      <c r="AO752" s="240"/>
      <c r="AP752" s="241"/>
      <c r="AQ752" s="194"/>
      <c r="AR752" s="240"/>
      <c r="AS752" s="194"/>
      <c r="AT752" s="240"/>
      <c r="AU752" s="241"/>
      <c r="AV752" s="194"/>
      <c r="AW752" s="240"/>
      <c r="AX752" s="194"/>
      <c r="AY752" s="240"/>
      <c r="AZ752" s="241"/>
      <c r="BA752" s="194"/>
      <c r="BB752" s="240"/>
      <c r="BC752" s="194"/>
    </row>
    <row r="753" customFormat="false" ht="15.75" hidden="false" customHeight="true" outlineLevel="0" collapsed="false">
      <c r="X753" s="240"/>
      <c r="Z753" s="240"/>
      <c r="AA753" s="241"/>
      <c r="AC753" s="240"/>
      <c r="AE753" s="240"/>
      <c r="AF753" s="241"/>
      <c r="AG753" s="194"/>
      <c r="AH753" s="240"/>
      <c r="AI753" s="194"/>
      <c r="AJ753" s="240"/>
      <c r="AK753" s="241"/>
      <c r="AL753" s="194"/>
      <c r="AM753" s="240"/>
      <c r="AN753" s="194"/>
      <c r="AO753" s="240"/>
      <c r="AP753" s="241"/>
      <c r="AQ753" s="194"/>
      <c r="AR753" s="240"/>
      <c r="AS753" s="194"/>
      <c r="AT753" s="240"/>
      <c r="AU753" s="241"/>
      <c r="AV753" s="194"/>
      <c r="AW753" s="240"/>
      <c r="AX753" s="194"/>
      <c r="AY753" s="240"/>
      <c r="AZ753" s="241"/>
      <c r="BA753" s="194"/>
      <c r="BB753" s="240"/>
      <c r="BC753" s="194"/>
    </row>
    <row r="754" customFormat="false" ht="15.75" hidden="false" customHeight="true" outlineLevel="0" collapsed="false">
      <c r="X754" s="240"/>
      <c r="Z754" s="240"/>
      <c r="AA754" s="241"/>
      <c r="AC754" s="240"/>
      <c r="AE754" s="240"/>
      <c r="AF754" s="241"/>
      <c r="AG754" s="194"/>
      <c r="AH754" s="240"/>
      <c r="AI754" s="194"/>
      <c r="AJ754" s="240"/>
      <c r="AK754" s="241"/>
      <c r="AL754" s="194"/>
      <c r="AM754" s="240"/>
      <c r="AN754" s="194"/>
      <c r="AO754" s="240"/>
      <c r="AP754" s="241"/>
      <c r="AQ754" s="194"/>
      <c r="AR754" s="240"/>
      <c r="AS754" s="194"/>
      <c r="AT754" s="240"/>
      <c r="AU754" s="241"/>
      <c r="AV754" s="194"/>
      <c r="AW754" s="240"/>
      <c r="AX754" s="194"/>
      <c r="AY754" s="240"/>
      <c r="AZ754" s="241"/>
      <c r="BA754" s="194"/>
      <c r="BB754" s="240"/>
      <c r="BC754" s="194"/>
    </row>
    <row r="755" customFormat="false" ht="15.75" hidden="false" customHeight="true" outlineLevel="0" collapsed="false">
      <c r="X755" s="240"/>
      <c r="Z755" s="240"/>
      <c r="AA755" s="241"/>
      <c r="AC755" s="240"/>
      <c r="AE755" s="240"/>
      <c r="AF755" s="241"/>
      <c r="AG755" s="194"/>
      <c r="AH755" s="240"/>
      <c r="AI755" s="194"/>
      <c r="AJ755" s="240"/>
      <c r="AK755" s="241"/>
      <c r="AL755" s="194"/>
      <c r="AM755" s="240"/>
      <c r="AN755" s="194"/>
      <c r="AO755" s="240"/>
      <c r="AP755" s="241"/>
      <c r="AQ755" s="194"/>
      <c r="AR755" s="240"/>
      <c r="AS755" s="194"/>
      <c r="AT755" s="240"/>
      <c r="AU755" s="241"/>
      <c r="AV755" s="194"/>
      <c r="AW755" s="240"/>
      <c r="AX755" s="194"/>
      <c r="AY755" s="240"/>
      <c r="AZ755" s="241"/>
      <c r="BA755" s="194"/>
      <c r="BB755" s="240"/>
      <c r="BC755" s="194"/>
    </row>
    <row r="756" customFormat="false" ht="15.75" hidden="false" customHeight="true" outlineLevel="0" collapsed="false">
      <c r="X756" s="240"/>
      <c r="Z756" s="240"/>
      <c r="AA756" s="241"/>
      <c r="AC756" s="240"/>
      <c r="AE756" s="240"/>
      <c r="AF756" s="241"/>
      <c r="AG756" s="194"/>
      <c r="AH756" s="240"/>
      <c r="AI756" s="194"/>
      <c r="AJ756" s="240"/>
      <c r="AK756" s="241"/>
      <c r="AL756" s="194"/>
      <c r="AM756" s="240"/>
      <c r="AN756" s="194"/>
      <c r="AO756" s="240"/>
      <c r="AP756" s="241"/>
      <c r="AQ756" s="194"/>
      <c r="AR756" s="240"/>
      <c r="AS756" s="194"/>
      <c r="AT756" s="240"/>
      <c r="AU756" s="241"/>
      <c r="AV756" s="194"/>
      <c r="AW756" s="240"/>
      <c r="AX756" s="194"/>
      <c r="AY756" s="240"/>
      <c r="AZ756" s="241"/>
      <c r="BA756" s="194"/>
      <c r="BB756" s="240"/>
      <c r="BC756" s="194"/>
    </row>
    <row r="757" customFormat="false" ht="15.75" hidden="false" customHeight="true" outlineLevel="0" collapsed="false">
      <c r="X757" s="240"/>
      <c r="Z757" s="240"/>
      <c r="AA757" s="241"/>
      <c r="AC757" s="240"/>
      <c r="AE757" s="240"/>
      <c r="AF757" s="241"/>
      <c r="AG757" s="194"/>
      <c r="AH757" s="240"/>
      <c r="AI757" s="194"/>
      <c r="AJ757" s="240"/>
      <c r="AK757" s="241"/>
      <c r="AL757" s="194"/>
      <c r="AM757" s="240"/>
      <c r="AN757" s="194"/>
      <c r="AO757" s="240"/>
      <c r="AP757" s="241"/>
      <c r="AQ757" s="194"/>
      <c r="AR757" s="240"/>
      <c r="AS757" s="194"/>
      <c r="AT757" s="240"/>
      <c r="AU757" s="241"/>
      <c r="AV757" s="194"/>
      <c r="AW757" s="240"/>
      <c r="AX757" s="194"/>
      <c r="AY757" s="240"/>
      <c r="AZ757" s="241"/>
      <c r="BA757" s="194"/>
      <c r="BB757" s="240"/>
      <c r="BC757" s="194"/>
    </row>
    <row r="758" customFormat="false" ht="15.75" hidden="false" customHeight="true" outlineLevel="0" collapsed="false">
      <c r="X758" s="240"/>
      <c r="Z758" s="240"/>
      <c r="AA758" s="241"/>
      <c r="AC758" s="240"/>
      <c r="AE758" s="240"/>
      <c r="AF758" s="241"/>
      <c r="AG758" s="194"/>
      <c r="AH758" s="240"/>
      <c r="AI758" s="194"/>
      <c r="AJ758" s="240"/>
      <c r="AK758" s="241"/>
      <c r="AL758" s="194"/>
      <c r="AM758" s="240"/>
      <c r="AN758" s="194"/>
      <c r="AO758" s="240"/>
      <c r="AP758" s="241"/>
      <c r="AQ758" s="194"/>
      <c r="AR758" s="240"/>
      <c r="AS758" s="194"/>
      <c r="AT758" s="240"/>
      <c r="AU758" s="241"/>
      <c r="AV758" s="194"/>
      <c r="AW758" s="240"/>
      <c r="AX758" s="194"/>
      <c r="AY758" s="240"/>
      <c r="AZ758" s="241"/>
      <c r="BA758" s="194"/>
      <c r="BB758" s="240"/>
      <c r="BC758" s="194"/>
    </row>
    <row r="759" customFormat="false" ht="15.75" hidden="false" customHeight="true" outlineLevel="0" collapsed="false">
      <c r="X759" s="240"/>
      <c r="Z759" s="240"/>
      <c r="AA759" s="241"/>
      <c r="AC759" s="240"/>
      <c r="AE759" s="240"/>
      <c r="AF759" s="241"/>
      <c r="AG759" s="194"/>
      <c r="AH759" s="240"/>
      <c r="AI759" s="194"/>
      <c r="AJ759" s="240"/>
      <c r="AK759" s="241"/>
      <c r="AL759" s="194"/>
      <c r="AM759" s="240"/>
      <c r="AN759" s="194"/>
      <c r="AO759" s="240"/>
      <c r="AP759" s="241"/>
      <c r="AQ759" s="194"/>
      <c r="AR759" s="240"/>
      <c r="AS759" s="194"/>
      <c r="AT759" s="240"/>
      <c r="AU759" s="241"/>
      <c r="AV759" s="194"/>
      <c r="AW759" s="240"/>
      <c r="AX759" s="194"/>
      <c r="AY759" s="240"/>
      <c r="AZ759" s="241"/>
      <c r="BA759" s="194"/>
      <c r="BB759" s="240"/>
      <c r="BC759" s="194"/>
    </row>
    <row r="760" customFormat="false" ht="15.75" hidden="false" customHeight="true" outlineLevel="0" collapsed="false">
      <c r="X760" s="240"/>
      <c r="Z760" s="240"/>
      <c r="AA760" s="241"/>
      <c r="AC760" s="240"/>
      <c r="AE760" s="240"/>
      <c r="AF760" s="241"/>
      <c r="AG760" s="194"/>
      <c r="AH760" s="240"/>
      <c r="AI760" s="194"/>
      <c r="AJ760" s="240"/>
      <c r="AK760" s="241"/>
      <c r="AL760" s="194"/>
      <c r="AM760" s="240"/>
      <c r="AN760" s="194"/>
      <c r="AO760" s="240"/>
      <c r="AP760" s="241"/>
      <c r="AQ760" s="194"/>
      <c r="AR760" s="240"/>
      <c r="AS760" s="194"/>
      <c r="AT760" s="240"/>
      <c r="AU760" s="241"/>
      <c r="AV760" s="194"/>
      <c r="AW760" s="240"/>
      <c r="AX760" s="194"/>
      <c r="AY760" s="240"/>
      <c r="AZ760" s="241"/>
      <c r="BA760" s="194"/>
      <c r="BB760" s="240"/>
      <c r="BC760" s="194"/>
    </row>
    <row r="761" customFormat="false" ht="15.75" hidden="false" customHeight="true" outlineLevel="0" collapsed="false">
      <c r="X761" s="240"/>
      <c r="Z761" s="240"/>
      <c r="AA761" s="241"/>
      <c r="AC761" s="240"/>
      <c r="AE761" s="240"/>
      <c r="AF761" s="241"/>
      <c r="AG761" s="194"/>
      <c r="AH761" s="240"/>
      <c r="AI761" s="194"/>
      <c r="AJ761" s="240"/>
      <c r="AK761" s="241"/>
      <c r="AL761" s="194"/>
      <c r="AM761" s="240"/>
      <c r="AN761" s="194"/>
      <c r="AO761" s="240"/>
      <c r="AP761" s="241"/>
      <c r="AQ761" s="194"/>
      <c r="AR761" s="240"/>
      <c r="AS761" s="194"/>
      <c r="AT761" s="240"/>
      <c r="AU761" s="241"/>
      <c r="AV761" s="194"/>
      <c r="AW761" s="240"/>
      <c r="AX761" s="194"/>
      <c r="AY761" s="240"/>
      <c r="AZ761" s="241"/>
      <c r="BA761" s="194"/>
      <c r="BB761" s="240"/>
      <c r="BC761" s="194"/>
    </row>
    <row r="762" customFormat="false" ht="15.75" hidden="false" customHeight="true" outlineLevel="0" collapsed="false">
      <c r="X762" s="240"/>
      <c r="Z762" s="240"/>
      <c r="AA762" s="241"/>
      <c r="AC762" s="240"/>
      <c r="AE762" s="240"/>
      <c r="AF762" s="241"/>
      <c r="AG762" s="194"/>
      <c r="AH762" s="240"/>
      <c r="AI762" s="194"/>
      <c r="AJ762" s="240"/>
      <c r="AK762" s="241"/>
      <c r="AL762" s="194"/>
      <c r="AM762" s="240"/>
      <c r="AN762" s="194"/>
      <c r="AO762" s="240"/>
      <c r="AP762" s="241"/>
      <c r="AQ762" s="194"/>
      <c r="AR762" s="240"/>
      <c r="AS762" s="194"/>
      <c r="AT762" s="240"/>
      <c r="AU762" s="241"/>
      <c r="AV762" s="194"/>
      <c r="AW762" s="240"/>
      <c r="AX762" s="194"/>
      <c r="AY762" s="240"/>
      <c r="AZ762" s="241"/>
      <c r="BA762" s="194"/>
      <c r="BB762" s="240"/>
      <c r="BC762" s="194"/>
    </row>
    <row r="763" customFormat="false" ht="15.75" hidden="false" customHeight="true" outlineLevel="0" collapsed="false">
      <c r="X763" s="240"/>
      <c r="Z763" s="240"/>
      <c r="AA763" s="241"/>
      <c r="AC763" s="240"/>
      <c r="AE763" s="240"/>
      <c r="AF763" s="241"/>
      <c r="AG763" s="194"/>
      <c r="AH763" s="240"/>
      <c r="AI763" s="194"/>
      <c r="AJ763" s="240"/>
      <c r="AK763" s="241"/>
      <c r="AL763" s="194"/>
      <c r="AM763" s="240"/>
      <c r="AN763" s="194"/>
      <c r="AO763" s="240"/>
      <c r="AP763" s="241"/>
      <c r="AQ763" s="194"/>
      <c r="AR763" s="240"/>
      <c r="AS763" s="194"/>
      <c r="AT763" s="240"/>
      <c r="AU763" s="241"/>
      <c r="AV763" s="194"/>
      <c r="AW763" s="240"/>
      <c r="AX763" s="194"/>
      <c r="AY763" s="240"/>
      <c r="AZ763" s="241"/>
      <c r="BA763" s="194"/>
      <c r="BB763" s="240"/>
      <c r="BC763" s="194"/>
    </row>
    <row r="764" customFormat="false" ht="15.75" hidden="false" customHeight="true" outlineLevel="0" collapsed="false">
      <c r="X764" s="240"/>
      <c r="Z764" s="240"/>
      <c r="AA764" s="241"/>
      <c r="AC764" s="240"/>
      <c r="AE764" s="240"/>
      <c r="AF764" s="241"/>
      <c r="AG764" s="194"/>
      <c r="AH764" s="240"/>
      <c r="AI764" s="194"/>
      <c r="AJ764" s="240"/>
      <c r="AK764" s="241"/>
      <c r="AL764" s="194"/>
      <c r="AM764" s="240"/>
      <c r="AN764" s="194"/>
      <c r="AO764" s="240"/>
      <c r="AP764" s="241"/>
      <c r="AQ764" s="194"/>
      <c r="AR764" s="240"/>
      <c r="AS764" s="194"/>
      <c r="AT764" s="240"/>
      <c r="AU764" s="241"/>
      <c r="AV764" s="194"/>
      <c r="AW764" s="240"/>
      <c r="AX764" s="194"/>
      <c r="AY764" s="240"/>
      <c r="AZ764" s="241"/>
      <c r="BA764" s="194"/>
      <c r="BB764" s="240"/>
      <c r="BC764" s="194"/>
    </row>
    <row r="765" customFormat="false" ht="15.75" hidden="false" customHeight="true" outlineLevel="0" collapsed="false">
      <c r="X765" s="240"/>
      <c r="Z765" s="240"/>
      <c r="AA765" s="241"/>
      <c r="AC765" s="240"/>
      <c r="AE765" s="240"/>
      <c r="AF765" s="241"/>
      <c r="AG765" s="194"/>
      <c r="AH765" s="240"/>
      <c r="AI765" s="194"/>
      <c r="AJ765" s="240"/>
      <c r="AK765" s="241"/>
      <c r="AL765" s="194"/>
      <c r="AM765" s="240"/>
      <c r="AN765" s="194"/>
      <c r="AO765" s="240"/>
      <c r="AP765" s="241"/>
      <c r="AQ765" s="194"/>
      <c r="AR765" s="240"/>
      <c r="AS765" s="194"/>
      <c r="AT765" s="240"/>
      <c r="AU765" s="241"/>
      <c r="AV765" s="194"/>
      <c r="AW765" s="240"/>
      <c r="AX765" s="194"/>
      <c r="AY765" s="240"/>
      <c r="AZ765" s="241"/>
      <c r="BA765" s="194"/>
      <c r="BB765" s="240"/>
      <c r="BC765" s="194"/>
    </row>
    <row r="766" customFormat="false" ht="15.75" hidden="false" customHeight="true" outlineLevel="0" collapsed="false">
      <c r="X766" s="240"/>
      <c r="Z766" s="240"/>
      <c r="AA766" s="241"/>
      <c r="AC766" s="240"/>
      <c r="AE766" s="240"/>
      <c r="AF766" s="241"/>
      <c r="AG766" s="194"/>
      <c r="AH766" s="240"/>
      <c r="AI766" s="194"/>
      <c r="AJ766" s="240"/>
      <c r="AK766" s="241"/>
      <c r="AL766" s="194"/>
      <c r="AM766" s="240"/>
      <c r="AN766" s="194"/>
      <c r="AO766" s="240"/>
      <c r="AP766" s="241"/>
      <c r="AQ766" s="194"/>
      <c r="AR766" s="240"/>
      <c r="AS766" s="194"/>
      <c r="AT766" s="240"/>
      <c r="AU766" s="241"/>
      <c r="AV766" s="194"/>
      <c r="AW766" s="240"/>
      <c r="AX766" s="194"/>
      <c r="AY766" s="240"/>
      <c r="AZ766" s="241"/>
      <c r="BA766" s="194"/>
      <c r="BB766" s="240"/>
      <c r="BC766" s="194"/>
    </row>
    <row r="767" customFormat="false" ht="15.75" hidden="false" customHeight="true" outlineLevel="0" collapsed="false">
      <c r="X767" s="240"/>
      <c r="Z767" s="240"/>
      <c r="AA767" s="241"/>
      <c r="AC767" s="240"/>
      <c r="AE767" s="240"/>
      <c r="AF767" s="241"/>
      <c r="AG767" s="194"/>
      <c r="AH767" s="240"/>
      <c r="AI767" s="194"/>
      <c r="AJ767" s="240"/>
      <c r="AK767" s="241"/>
      <c r="AL767" s="194"/>
      <c r="AM767" s="240"/>
      <c r="AN767" s="194"/>
      <c r="AO767" s="240"/>
      <c r="AP767" s="241"/>
      <c r="AQ767" s="194"/>
      <c r="AR767" s="240"/>
      <c r="AS767" s="194"/>
      <c r="AT767" s="240"/>
      <c r="AU767" s="241"/>
      <c r="AV767" s="194"/>
      <c r="AW767" s="240"/>
      <c r="AX767" s="194"/>
      <c r="AY767" s="240"/>
      <c r="AZ767" s="241"/>
      <c r="BA767" s="194"/>
      <c r="BB767" s="240"/>
      <c r="BC767" s="194"/>
    </row>
    <row r="768" customFormat="false" ht="15.75" hidden="false" customHeight="true" outlineLevel="0" collapsed="false">
      <c r="X768" s="240"/>
      <c r="Z768" s="240"/>
      <c r="AA768" s="241"/>
      <c r="AC768" s="240"/>
      <c r="AE768" s="240"/>
      <c r="AF768" s="241"/>
      <c r="AG768" s="194"/>
      <c r="AH768" s="240"/>
      <c r="AI768" s="194"/>
      <c r="AJ768" s="240"/>
      <c r="AK768" s="241"/>
      <c r="AL768" s="194"/>
      <c r="AM768" s="240"/>
      <c r="AN768" s="194"/>
      <c r="AO768" s="240"/>
      <c r="AP768" s="241"/>
      <c r="AQ768" s="194"/>
      <c r="AR768" s="240"/>
      <c r="AS768" s="194"/>
      <c r="AT768" s="240"/>
      <c r="AU768" s="241"/>
      <c r="AV768" s="194"/>
      <c r="AW768" s="240"/>
      <c r="AX768" s="194"/>
      <c r="AY768" s="240"/>
      <c r="AZ768" s="241"/>
      <c r="BA768" s="194"/>
      <c r="BB768" s="240"/>
      <c r="BC768" s="194"/>
    </row>
    <row r="769" customFormat="false" ht="15.75" hidden="false" customHeight="true" outlineLevel="0" collapsed="false">
      <c r="X769" s="240"/>
      <c r="Z769" s="240"/>
      <c r="AA769" s="241"/>
      <c r="AC769" s="240"/>
      <c r="AE769" s="240"/>
      <c r="AF769" s="241"/>
      <c r="AG769" s="194"/>
      <c r="AH769" s="240"/>
      <c r="AI769" s="194"/>
      <c r="AJ769" s="240"/>
      <c r="AK769" s="241"/>
      <c r="AL769" s="194"/>
      <c r="AM769" s="240"/>
      <c r="AN769" s="194"/>
      <c r="AO769" s="240"/>
      <c r="AP769" s="241"/>
      <c r="AQ769" s="194"/>
      <c r="AR769" s="240"/>
      <c r="AS769" s="194"/>
      <c r="AT769" s="240"/>
      <c r="AU769" s="241"/>
      <c r="AV769" s="194"/>
      <c r="AW769" s="240"/>
      <c r="AX769" s="194"/>
      <c r="AY769" s="240"/>
      <c r="AZ769" s="241"/>
      <c r="BA769" s="194"/>
      <c r="BB769" s="240"/>
      <c r="BC769" s="194"/>
    </row>
    <row r="770" customFormat="false" ht="15.75" hidden="false" customHeight="true" outlineLevel="0" collapsed="false">
      <c r="X770" s="240"/>
      <c r="Z770" s="240"/>
      <c r="AA770" s="241"/>
      <c r="AC770" s="240"/>
      <c r="AE770" s="240"/>
      <c r="AF770" s="241"/>
      <c r="AG770" s="194"/>
      <c r="AH770" s="240"/>
      <c r="AI770" s="194"/>
      <c r="AJ770" s="240"/>
      <c r="AK770" s="241"/>
      <c r="AL770" s="194"/>
      <c r="AM770" s="240"/>
      <c r="AN770" s="194"/>
      <c r="AO770" s="240"/>
      <c r="AP770" s="241"/>
      <c r="AQ770" s="194"/>
      <c r="AR770" s="240"/>
      <c r="AS770" s="194"/>
      <c r="AT770" s="240"/>
      <c r="AU770" s="241"/>
      <c r="AV770" s="194"/>
      <c r="AW770" s="240"/>
      <c r="AX770" s="194"/>
      <c r="AY770" s="240"/>
      <c r="AZ770" s="241"/>
      <c r="BA770" s="194"/>
      <c r="BB770" s="240"/>
      <c r="BC770" s="194"/>
    </row>
    <row r="771" customFormat="false" ht="15.75" hidden="false" customHeight="true" outlineLevel="0" collapsed="false">
      <c r="X771" s="240"/>
      <c r="Z771" s="240"/>
      <c r="AA771" s="241"/>
      <c r="AC771" s="240"/>
      <c r="AE771" s="240"/>
      <c r="AF771" s="241"/>
      <c r="AG771" s="194"/>
      <c r="AH771" s="240"/>
      <c r="AI771" s="194"/>
      <c r="AJ771" s="240"/>
      <c r="AK771" s="241"/>
      <c r="AL771" s="194"/>
      <c r="AM771" s="240"/>
      <c r="AN771" s="194"/>
      <c r="AO771" s="240"/>
      <c r="AP771" s="241"/>
      <c r="AQ771" s="194"/>
      <c r="AR771" s="240"/>
      <c r="AS771" s="194"/>
      <c r="AT771" s="240"/>
      <c r="AU771" s="241"/>
      <c r="AV771" s="194"/>
      <c r="AW771" s="240"/>
      <c r="AX771" s="194"/>
      <c r="AY771" s="240"/>
      <c r="AZ771" s="241"/>
      <c r="BA771" s="194"/>
      <c r="BB771" s="240"/>
      <c r="BC771" s="194"/>
    </row>
    <row r="772" customFormat="false" ht="15.75" hidden="false" customHeight="true" outlineLevel="0" collapsed="false">
      <c r="X772" s="240"/>
      <c r="Z772" s="240"/>
      <c r="AA772" s="241"/>
      <c r="AC772" s="240"/>
      <c r="AE772" s="240"/>
      <c r="AF772" s="241"/>
      <c r="AG772" s="194"/>
      <c r="AH772" s="240"/>
      <c r="AI772" s="194"/>
      <c r="AJ772" s="240"/>
      <c r="AK772" s="241"/>
      <c r="AL772" s="194"/>
      <c r="AM772" s="240"/>
      <c r="AN772" s="194"/>
      <c r="AO772" s="240"/>
      <c r="AP772" s="241"/>
      <c r="AQ772" s="194"/>
      <c r="AR772" s="240"/>
      <c r="AS772" s="194"/>
      <c r="AT772" s="240"/>
      <c r="AU772" s="241"/>
      <c r="AV772" s="194"/>
      <c r="AW772" s="240"/>
      <c r="AX772" s="194"/>
      <c r="AY772" s="240"/>
      <c r="AZ772" s="241"/>
      <c r="BA772" s="194"/>
      <c r="BB772" s="240"/>
      <c r="BC772" s="194"/>
    </row>
    <row r="773" customFormat="false" ht="15.75" hidden="false" customHeight="true" outlineLevel="0" collapsed="false">
      <c r="X773" s="240"/>
      <c r="Z773" s="240"/>
      <c r="AA773" s="241"/>
      <c r="AC773" s="240"/>
      <c r="AE773" s="240"/>
      <c r="AF773" s="241"/>
      <c r="AG773" s="194"/>
      <c r="AH773" s="240"/>
      <c r="AI773" s="194"/>
      <c r="AJ773" s="240"/>
      <c r="AK773" s="241"/>
      <c r="AL773" s="194"/>
      <c r="AM773" s="240"/>
      <c r="AN773" s="194"/>
      <c r="AO773" s="240"/>
      <c r="AP773" s="241"/>
      <c r="AQ773" s="194"/>
      <c r="AR773" s="240"/>
      <c r="AS773" s="194"/>
      <c r="AT773" s="240"/>
      <c r="AU773" s="241"/>
      <c r="AV773" s="194"/>
      <c r="AW773" s="240"/>
      <c r="AX773" s="194"/>
      <c r="AY773" s="240"/>
      <c r="AZ773" s="241"/>
      <c r="BA773" s="194"/>
      <c r="BB773" s="240"/>
      <c r="BC773" s="194"/>
    </row>
    <row r="774" customFormat="false" ht="15.75" hidden="false" customHeight="true" outlineLevel="0" collapsed="false">
      <c r="X774" s="240"/>
      <c r="Z774" s="240"/>
      <c r="AA774" s="241"/>
      <c r="AC774" s="240"/>
      <c r="AE774" s="240"/>
      <c r="AF774" s="241"/>
      <c r="AG774" s="194"/>
      <c r="AH774" s="240"/>
      <c r="AI774" s="194"/>
      <c r="AJ774" s="240"/>
      <c r="AK774" s="241"/>
      <c r="AL774" s="194"/>
      <c r="AM774" s="240"/>
      <c r="AN774" s="194"/>
      <c r="AO774" s="240"/>
      <c r="AP774" s="241"/>
      <c r="AQ774" s="194"/>
      <c r="AR774" s="240"/>
      <c r="AS774" s="194"/>
      <c r="AT774" s="240"/>
      <c r="AU774" s="241"/>
      <c r="AV774" s="194"/>
      <c r="AW774" s="240"/>
      <c r="AX774" s="194"/>
      <c r="AY774" s="240"/>
      <c r="AZ774" s="241"/>
      <c r="BA774" s="194"/>
      <c r="BB774" s="240"/>
      <c r="BC774" s="194"/>
    </row>
    <row r="775" customFormat="false" ht="15.75" hidden="false" customHeight="true" outlineLevel="0" collapsed="false">
      <c r="X775" s="240"/>
      <c r="Z775" s="240"/>
      <c r="AA775" s="241"/>
      <c r="AC775" s="240"/>
      <c r="AE775" s="240"/>
      <c r="AF775" s="241"/>
      <c r="AG775" s="194"/>
      <c r="AH775" s="240"/>
      <c r="AI775" s="194"/>
      <c r="AJ775" s="240"/>
      <c r="AK775" s="241"/>
      <c r="AL775" s="194"/>
      <c r="AM775" s="240"/>
      <c r="AN775" s="194"/>
      <c r="AO775" s="240"/>
      <c r="AP775" s="241"/>
      <c r="AQ775" s="194"/>
      <c r="AR775" s="240"/>
      <c r="AS775" s="194"/>
      <c r="AT775" s="240"/>
      <c r="AU775" s="241"/>
      <c r="AV775" s="194"/>
      <c r="AW775" s="240"/>
      <c r="AX775" s="194"/>
      <c r="AY775" s="240"/>
      <c r="AZ775" s="241"/>
      <c r="BA775" s="194"/>
      <c r="BB775" s="240"/>
      <c r="BC775" s="194"/>
    </row>
    <row r="776" customFormat="false" ht="15.75" hidden="false" customHeight="true" outlineLevel="0" collapsed="false">
      <c r="X776" s="240"/>
      <c r="Z776" s="240"/>
      <c r="AA776" s="241"/>
      <c r="AC776" s="240"/>
      <c r="AE776" s="240"/>
      <c r="AF776" s="241"/>
      <c r="AG776" s="194"/>
      <c r="AH776" s="240"/>
      <c r="AI776" s="194"/>
      <c r="AJ776" s="240"/>
      <c r="AK776" s="241"/>
      <c r="AL776" s="194"/>
      <c r="AM776" s="240"/>
      <c r="AN776" s="194"/>
      <c r="AO776" s="240"/>
      <c r="AP776" s="241"/>
      <c r="AQ776" s="194"/>
      <c r="AR776" s="240"/>
      <c r="AS776" s="194"/>
      <c r="AT776" s="240"/>
      <c r="AU776" s="241"/>
      <c r="AV776" s="194"/>
      <c r="AW776" s="240"/>
      <c r="AX776" s="194"/>
      <c r="AY776" s="240"/>
      <c r="AZ776" s="241"/>
      <c r="BA776" s="194"/>
      <c r="BB776" s="240"/>
      <c r="BC776" s="194"/>
    </row>
    <row r="777" customFormat="false" ht="15.75" hidden="false" customHeight="true" outlineLevel="0" collapsed="false">
      <c r="X777" s="240"/>
      <c r="Z777" s="240"/>
      <c r="AA777" s="241"/>
      <c r="AC777" s="240"/>
      <c r="AE777" s="240"/>
      <c r="AF777" s="241"/>
      <c r="AG777" s="194"/>
      <c r="AH777" s="240"/>
      <c r="AI777" s="194"/>
      <c r="AJ777" s="240"/>
      <c r="AK777" s="241"/>
      <c r="AL777" s="194"/>
      <c r="AM777" s="240"/>
      <c r="AN777" s="194"/>
      <c r="AO777" s="240"/>
      <c r="AP777" s="241"/>
      <c r="AQ777" s="194"/>
      <c r="AR777" s="240"/>
      <c r="AS777" s="194"/>
      <c r="AT777" s="240"/>
      <c r="AU777" s="241"/>
      <c r="AV777" s="194"/>
      <c r="AW777" s="240"/>
      <c r="AX777" s="194"/>
      <c r="AY777" s="240"/>
      <c r="AZ777" s="241"/>
      <c r="BA777" s="194"/>
      <c r="BB777" s="240"/>
      <c r="BC777" s="194"/>
    </row>
    <row r="778" customFormat="false" ht="15.75" hidden="false" customHeight="true" outlineLevel="0" collapsed="false">
      <c r="X778" s="240"/>
      <c r="Z778" s="240"/>
      <c r="AA778" s="241"/>
      <c r="AC778" s="240"/>
      <c r="AE778" s="240"/>
      <c r="AF778" s="241"/>
      <c r="AG778" s="194"/>
      <c r="AH778" s="240"/>
      <c r="AI778" s="194"/>
      <c r="AJ778" s="240"/>
      <c r="AK778" s="241"/>
      <c r="AL778" s="194"/>
      <c r="AM778" s="240"/>
      <c r="AN778" s="194"/>
      <c r="AO778" s="240"/>
      <c r="AP778" s="241"/>
      <c r="AQ778" s="194"/>
      <c r="AR778" s="240"/>
      <c r="AS778" s="194"/>
      <c r="AT778" s="240"/>
      <c r="AU778" s="241"/>
      <c r="AV778" s="194"/>
      <c r="AW778" s="240"/>
      <c r="AX778" s="194"/>
      <c r="AY778" s="240"/>
      <c r="AZ778" s="241"/>
      <c r="BA778" s="194"/>
      <c r="BB778" s="240"/>
      <c r="BC778" s="194"/>
    </row>
    <row r="779" customFormat="false" ht="15.75" hidden="false" customHeight="true" outlineLevel="0" collapsed="false">
      <c r="X779" s="240"/>
      <c r="Z779" s="240"/>
      <c r="AA779" s="241"/>
      <c r="AC779" s="240"/>
      <c r="AE779" s="240"/>
      <c r="AF779" s="241"/>
      <c r="AG779" s="194"/>
      <c r="AH779" s="240"/>
      <c r="AI779" s="194"/>
      <c r="AJ779" s="240"/>
      <c r="AK779" s="241"/>
      <c r="AL779" s="194"/>
      <c r="AM779" s="240"/>
      <c r="AN779" s="194"/>
      <c r="AO779" s="240"/>
      <c r="AP779" s="241"/>
      <c r="AQ779" s="194"/>
      <c r="AR779" s="240"/>
      <c r="AS779" s="194"/>
      <c r="AT779" s="240"/>
      <c r="AU779" s="241"/>
      <c r="AV779" s="194"/>
      <c r="AW779" s="240"/>
      <c r="AX779" s="194"/>
      <c r="AY779" s="240"/>
      <c r="AZ779" s="241"/>
      <c r="BA779" s="194"/>
      <c r="BB779" s="240"/>
      <c r="BC779" s="194"/>
    </row>
    <row r="780" customFormat="false" ht="15.75" hidden="false" customHeight="true" outlineLevel="0" collapsed="false">
      <c r="X780" s="240"/>
      <c r="Z780" s="240"/>
      <c r="AA780" s="241"/>
      <c r="AC780" s="240"/>
      <c r="AE780" s="240"/>
      <c r="AF780" s="241"/>
      <c r="AG780" s="194"/>
      <c r="AH780" s="240"/>
      <c r="AI780" s="194"/>
      <c r="AJ780" s="240"/>
      <c r="AK780" s="241"/>
      <c r="AL780" s="194"/>
      <c r="AM780" s="240"/>
      <c r="AN780" s="194"/>
      <c r="AO780" s="240"/>
      <c r="AP780" s="241"/>
      <c r="AQ780" s="194"/>
      <c r="AR780" s="240"/>
      <c r="AS780" s="194"/>
      <c r="AT780" s="240"/>
      <c r="AU780" s="241"/>
      <c r="AV780" s="194"/>
      <c r="AW780" s="240"/>
      <c r="AX780" s="194"/>
      <c r="AY780" s="240"/>
      <c r="AZ780" s="241"/>
      <c r="BA780" s="194"/>
      <c r="BB780" s="240"/>
      <c r="BC780" s="194"/>
    </row>
    <row r="781" customFormat="false" ht="15.75" hidden="false" customHeight="true" outlineLevel="0" collapsed="false">
      <c r="X781" s="240"/>
      <c r="Z781" s="240"/>
      <c r="AA781" s="241"/>
      <c r="AC781" s="240"/>
      <c r="AE781" s="240"/>
      <c r="AF781" s="241"/>
      <c r="AG781" s="194"/>
      <c r="AH781" s="240"/>
      <c r="AI781" s="194"/>
      <c r="AJ781" s="240"/>
      <c r="AK781" s="241"/>
      <c r="AL781" s="194"/>
      <c r="AM781" s="240"/>
      <c r="AN781" s="194"/>
      <c r="AO781" s="240"/>
      <c r="AP781" s="241"/>
      <c r="AQ781" s="194"/>
      <c r="AR781" s="240"/>
      <c r="AS781" s="194"/>
      <c r="AT781" s="240"/>
      <c r="AU781" s="241"/>
      <c r="AV781" s="194"/>
      <c r="AW781" s="240"/>
      <c r="AX781" s="194"/>
      <c r="AY781" s="240"/>
      <c r="AZ781" s="241"/>
      <c r="BA781" s="194"/>
      <c r="BB781" s="240"/>
      <c r="BC781" s="194"/>
    </row>
    <row r="782" customFormat="false" ht="15.75" hidden="false" customHeight="true" outlineLevel="0" collapsed="false">
      <c r="X782" s="240"/>
      <c r="Z782" s="240"/>
      <c r="AA782" s="241"/>
      <c r="AC782" s="240"/>
      <c r="AE782" s="240"/>
      <c r="AF782" s="241"/>
      <c r="AG782" s="194"/>
      <c r="AH782" s="240"/>
      <c r="AI782" s="194"/>
      <c r="AJ782" s="240"/>
      <c r="AK782" s="241"/>
      <c r="AL782" s="194"/>
      <c r="AM782" s="240"/>
      <c r="AN782" s="194"/>
      <c r="AO782" s="240"/>
      <c r="AP782" s="241"/>
      <c r="AQ782" s="194"/>
      <c r="AR782" s="240"/>
      <c r="AS782" s="194"/>
      <c r="AT782" s="240"/>
      <c r="AU782" s="241"/>
      <c r="AV782" s="194"/>
      <c r="AW782" s="240"/>
      <c r="AX782" s="194"/>
      <c r="AY782" s="240"/>
      <c r="AZ782" s="241"/>
      <c r="BA782" s="194"/>
      <c r="BB782" s="240"/>
      <c r="BC782" s="194"/>
    </row>
    <row r="783" customFormat="false" ht="15.75" hidden="false" customHeight="true" outlineLevel="0" collapsed="false">
      <c r="X783" s="240"/>
      <c r="Z783" s="240"/>
      <c r="AA783" s="241"/>
      <c r="AC783" s="240"/>
      <c r="AE783" s="240"/>
      <c r="AF783" s="241"/>
      <c r="AG783" s="194"/>
      <c r="AH783" s="240"/>
      <c r="AI783" s="194"/>
      <c r="AJ783" s="240"/>
      <c r="AK783" s="241"/>
      <c r="AL783" s="194"/>
      <c r="AM783" s="240"/>
      <c r="AN783" s="194"/>
      <c r="AO783" s="240"/>
      <c r="AP783" s="241"/>
      <c r="AQ783" s="194"/>
      <c r="AR783" s="240"/>
      <c r="AS783" s="194"/>
      <c r="AT783" s="240"/>
      <c r="AU783" s="241"/>
      <c r="AV783" s="194"/>
      <c r="AW783" s="240"/>
      <c r="AX783" s="194"/>
      <c r="AY783" s="240"/>
      <c r="AZ783" s="241"/>
      <c r="BA783" s="194"/>
      <c r="BB783" s="240"/>
      <c r="BC783" s="194"/>
    </row>
    <row r="784" customFormat="false" ht="15.75" hidden="false" customHeight="true" outlineLevel="0" collapsed="false">
      <c r="X784" s="240"/>
      <c r="Z784" s="240"/>
      <c r="AA784" s="241"/>
      <c r="AC784" s="240"/>
      <c r="AE784" s="240"/>
      <c r="AF784" s="241"/>
      <c r="AG784" s="194"/>
      <c r="AH784" s="240"/>
      <c r="AI784" s="194"/>
      <c r="AJ784" s="240"/>
      <c r="AK784" s="241"/>
      <c r="AL784" s="194"/>
      <c r="AM784" s="240"/>
      <c r="AN784" s="194"/>
      <c r="AO784" s="240"/>
      <c r="AP784" s="241"/>
      <c r="AQ784" s="194"/>
      <c r="AR784" s="240"/>
      <c r="AS784" s="194"/>
      <c r="AT784" s="240"/>
      <c r="AU784" s="241"/>
      <c r="AV784" s="194"/>
      <c r="AW784" s="240"/>
      <c r="AX784" s="194"/>
      <c r="AY784" s="240"/>
      <c r="AZ784" s="241"/>
      <c r="BA784" s="194"/>
      <c r="BB784" s="240"/>
      <c r="BC784" s="194"/>
    </row>
    <row r="785" customFormat="false" ht="15.75" hidden="false" customHeight="true" outlineLevel="0" collapsed="false">
      <c r="X785" s="240"/>
      <c r="Z785" s="240"/>
      <c r="AA785" s="241"/>
      <c r="AC785" s="240"/>
      <c r="AE785" s="240"/>
      <c r="AF785" s="241"/>
      <c r="AG785" s="194"/>
      <c r="AH785" s="240"/>
      <c r="AI785" s="194"/>
      <c r="AJ785" s="240"/>
      <c r="AK785" s="241"/>
      <c r="AL785" s="194"/>
      <c r="AM785" s="240"/>
      <c r="AN785" s="194"/>
      <c r="AO785" s="240"/>
      <c r="AP785" s="241"/>
      <c r="AQ785" s="194"/>
      <c r="AR785" s="240"/>
      <c r="AS785" s="194"/>
      <c r="AT785" s="240"/>
      <c r="AU785" s="241"/>
      <c r="AV785" s="194"/>
      <c r="AW785" s="240"/>
      <c r="AX785" s="194"/>
      <c r="AY785" s="240"/>
      <c r="AZ785" s="241"/>
      <c r="BA785" s="194"/>
      <c r="BB785" s="240"/>
      <c r="BC785" s="194"/>
    </row>
    <row r="786" customFormat="false" ht="15.75" hidden="false" customHeight="true" outlineLevel="0" collapsed="false">
      <c r="X786" s="240"/>
      <c r="Z786" s="240"/>
      <c r="AA786" s="241"/>
      <c r="AC786" s="240"/>
      <c r="AE786" s="240"/>
      <c r="AF786" s="241"/>
      <c r="AG786" s="194"/>
      <c r="AH786" s="240"/>
      <c r="AI786" s="194"/>
      <c r="AJ786" s="240"/>
      <c r="AK786" s="241"/>
      <c r="AL786" s="194"/>
      <c r="AM786" s="240"/>
      <c r="AN786" s="194"/>
      <c r="AO786" s="240"/>
      <c r="AP786" s="241"/>
      <c r="AQ786" s="194"/>
      <c r="AR786" s="240"/>
      <c r="AS786" s="194"/>
      <c r="AT786" s="240"/>
      <c r="AU786" s="241"/>
      <c r="AV786" s="194"/>
      <c r="AW786" s="240"/>
      <c r="AX786" s="194"/>
      <c r="AY786" s="240"/>
      <c r="AZ786" s="241"/>
      <c r="BA786" s="194"/>
      <c r="BB786" s="240"/>
      <c r="BC786" s="194"/>
    </row>
    <row r="787" customFormat="false" ht="15.75" hidden="false" customHeight="true" outlineLevel="0" collapsed="false">
      <c r="X787" s="240"/>
      <c r="Z787" s="240"/>
      <c r="AA787" s="241"/>
      <c r="AC787" s="240"/>
      <c r="AE787" s="240"/>
      <c r="AF787" s="241"/>
      <c r="AG787" s="194"/>
      <c r="AH787" s="240"/>
      <c r="AI787" s="194"/>
      <c r="AJ787" s="240"/>
      <c r="AK787" s="241"/>
      <c r="AL787" s="194"/>
      <c r="AM787" s="240"/>
      <c r="AN787" s="194"/>
      <c r="AO787" s="240"/>
      <c r="AP787" s="241"/>
      <c r="AQ787" s="194"/>
      <c r="AR787" s="240"/>
      <c r="AS787" s="194"/>
      <c r="AT787" s="240"/>
      <c r="AU787" s="241"/>
      <c r="AV787" s="194"/>
      <c r="AW787" s="240"/>
      <c r="AX787" s="194"/>
      <c r="AY787" s="240"/>
      <c r="AZ787" s="241"/>
      <c r="BA787" s="194"/>
      <c r="BB787" s="240"/>
      <c r="BC787" s="194"/>
    </row>
    <row r="788" customFormat="false" ht="15.75" hidden="false" customHeight="true" outlineLevel="0" collapsed="false">
      <c r="X788" s="240"/>
      <c r="Z788" s="240"/>
      <c r="AA788" s="241"/>
      <c r="AC788" s="240"/>
      <c r="AE788" s="240"/>
      <c r="AF788" s="241"/>
      <c r="AG788" s="194"/>
      <c r="AH788" s="240"/>
      <c r="AI788" s="194"/>
      <c r="AJ788" s="240"/>
      <c r="AK788" s="241"/>
      <c r="AL788" s="194"/>
      <c r="AM788" s="240"/>
      <c r="AN788" s="194"/>
      <c r="AO788" s="240"/>
      <c r="AP788" s="241"/>
      <c r="AQ788" s="194"/>
      <c r="AR788" s="240"/>
      <c r="AS788" s="194"/>
      <c r="AT788" s="240"/>
      <c r="AU788" s="241"/>
      <c r="AV788" s="194"/>
      <c r="AW788" s="240"/>
      <c r="AX788" s="194"/>
      <c r="AY788" s="240"/>
      <c r="AZ788" s="241"/>
      <c r="BA788" s="194"/>
      <c r="BB788" s="240"/>
      <c r="BC788" s="194"/>
    </row>
    <row r="789" customFormat="false" ht="15.75" hidden="false" customHeight="true" outlineLevel="0" collapsed="false">
      <c r="X789" s="240"/>
      <c r="Z789" s="240"/>
      <c r="AA789" s="241"/>
      <c r="AC789" s="240"/>
      <c r="AE789" s="240"/>
      <c r="AF789" s="241"/>
      <c r="AG789" s="194"/>
      <c r="AH789" s="240"/>
      <c r="AI789" s="194"/>
      <c r="AJ789" s="240"/>
      <c r="AK789" s="241"/>
      <c r="AL789" s="194"/>
      <c r="AM789" s="240"/>
      <c r="AN789" s="194"/>
      <c r="AO789" s="240"/>
      <c r="AP789" s="241"/>
      <c r="AQ789" s="194"/>
      <c r="AR789" s="240"/>
      <c r="AS789" s="194"/>
      <c r="AT789" s="240"/>
      <c r="AU789" s="241"/>
      <c r="AV789" s="194"/>
      <c r="AW789" s="240"/>
      <c r="AX789" s="194"/>
      <c r="AY789" s="240"/>
      <c r="AZ789" s="241"/>
      <c r="BA789" s="194"/>
      <c r="BB789" s="240"/>
      <c r="BC789" s="194"/>
    </row>
    <row r="790" customFormat="false" ht="15.75" hidden="false" customHeight="true" outlineLevel="0" collapsed="false">
      <c r="X790" s="240"/>
      <c r="Z790" s="240"/>
      <c r="AA790" s="241"/>
      <c r="AC790" s="240"/>
      <c r="AE790" s="240"/>
      <c r="AF790" s="241"/>
      <c r="AG790" s="194"/>
      <c r="AH790" s="240"/>
      <c r="AI790" s="194"/>
      <c r="AJ790" s="240"/>
      <c r="AK790" s="241"/>
      <c r="AL790" s="194"/>
      <c r="AM790" s="240"/>
      <c r="AN790" s="194"/>
      <c r="AO790" s="240"/>
      <c r="AP790" s="241"/>
      <c r="AQ790" s="194"/>
      <c r="AR790" s="240"/>
      <c r="AS790" s="194"/>
      <c r="AT790" s="240"/>
      <c r="AU790" s="241"/>
      <c r="AV790" s="194"/>
      <c r="AW790" s="240"/>
      <c r="AX790" s="194"/>
      <c r="AY790" s="240"/>
      <c r="AZ790" s="241"/>
      <c r="BA790" s="194"/>
      <c r="BB790" s="240"/>
      <c r="BC790" s="194"/>
    </row>
    <row r="791" customFormat="false" ht="15.75" hidden="false" customHeight="true" outlineLevel="0" collapsed="false">
      <c r="X791" s="240"/>
      <c r="Z791" s="240"/>
      <c r="AA791" s="241"/>
      <c r="AC791" s="240"/>
      <c r="AE791" s="240"/>
      <c r="AF791" s="241"/>
      <c r="AG791" s="194"/>
      <c r="AH791" s="240"/>
      <c r="AI791" s="194"/>
      <c r="AJ791" s="240"/>
      <c r="AK791" s="241"/>
      <c r="AL791" s="194"/>
      <c r="AM791" s="240"/>
      <c r="AN791" s="194"/>
      <c r="AO791" s="240"/>
      <c r="AP791" s="241"/>
      <c r="AQ791" s="194"/>
      <c r="AR791" s="240"/>
      <c r="AS791" s="194"/>
      <c r="AT791" s="240"/>
      <c r="AU791" s="241"/>
      <c r="AV791" s="194"/>
      <c r="AW791" s="240"/>
      <c r="AX791" s="194"/>
      <c r="AY791" s="240"/>
      <c r="AZ791" s="241"/>
      <c r="BA791" s="194"/>
      <c r="BB791" s="240"/>
      <c r="BC791" s="194"/>
    </row>
    <row r="792" customFormat="false" ht="15.75" hidden="false" customHeight="true" outlineLevel="0" collapsed="false">
      <c r="X792" s="240"/>
      <c r="Z792" s="240"/>
      <c r="AA792" s="241"/>
      <c r="AC792" s="240"/>
      <c r="AE792" s="240"/>
      <c r="AF792" s="241"/>
      <c r="AG792" s="194"/>
      <c r="AH792" s="240"/>
      <c r="AI792" s="194"/>
      <c r="AJ792" s="240"/>
      <c r="AK792" s="241"/>
      <c r="AL792" s="194"/>
      <c r="AM792" s="240"/>
      <c r="AN792" s="194"/>
      <c r="AO792" s="240"/>
      <c r="AP792" s="241"/>
      <c r="AQ792" s="194"/>
      <c r="AR792" s="240"/>
      <c r="AS792" s="194"/>
      <c r="AT792" s="240"/>
      <c r="AU792" s="241"/>
      <c r="AV792" s="194"/>
      <c r="AW792" s="240"/>
      <c r="AX792" s="194"/>
      <c r="AY792" s="240"/>
      <c r="AZ792" s="241"/>
      <c r="BA792" s="194"/>
      <c r="BB792" s="240"/>
      <c r="BC792" s="194"/>
    </row>
    <row r="793" customFormat="false" ht="15.75" hidden="false" customHeight="true" outlineLevel="0" collapsed="false">
      <c r="X793" s="240"/>
      <c r="Z793" s="240"/>
      <c r="AA793" s="241"/>
      <c r="AC793" s="240"/>
      <c r="AE793" s="240"/>
      <c r="AF793" s="241"/>
      <c r="AG793" s="194"/>
      <c r="AH793" s="240"/>
      <c r="AI793" s="194"/>
      <c r="AJ793" s="240"/>
      <c r="AK793" s="241"/>
      <c r="AL793" s="194"/>
      <c r="AM793" s="240"/>
      <c r="AN793" s="194"/>
      <c r="AO793" s="240"/>
      <c r="AP793" s="241"/>
      <c r="AQ793" s="194"/>
      <c r="AR793" s="240"/>
      <c r="AS793" s="194"/>
      <c r="AT793" s="240"/>
      <c r="AU793" s="241"/>
      <c r="AV793" s="194"/>
      <c r="AW793" s="240"/>
      <c r="AX793" s="194"/>
      <c r="AY793" s="240"/>
      <c r="AZ793" s="241"/>
      <c r="BA793" s="194"/>
      <c r="BB793" s="240"/>
      <c r="BC793" s="194"/>
    </row>
    <row r="794" customFormat="false" ht="15.75" hidden="false" customHeight="true" outlineLevel="0" collapsed="false">
      <c r="X794" s="240"/>
      <c r="Z794" s="240"/>
      <c r="AA794" s="241"/>
      <c r="AC794" s="240"/>
      <c r="AE794" s="240"/>
      <c r="AF794" s="241"/>
      <c r="AG794" s="194"/>
      <c r="AH794" s="240"/>
      <c r="AI794" s="194"/>
      <c r="AJ794" s="240"/>
      <c r="AK794" s="241"/>
      <c r="AL794" s="194"/>
      <c r="AM794" s="240"/>
      <c r="AN794" s="194"/>
      <c r="AO794" s="240"/>
      <c r="AP794" s="241"/>
      <c r="AQ794" s="194"/>
      <c r="AR794" s="240"/>
      <c r="AS794" s="194"/>
      <c r="AT794" s="240"/>
      <c r="AU794" s="241"/>
      <c r="AV794" s="194"/>
      <c r="AW794" s="240"/>
      <c r="AX794" s="194"/>
      <c r="AY794" s="240"/>
      <c r="AZ794" s="241"/>
      <c r="BA794" s="194"/>
      <c r="BB794" s="240"/>
      <c r="BC794" s="194"/>
    </row>
    <row r="795" customFormat="false" ht="15.75" hidden="false" customHeight="true" outlineLevel="0" collapsed="false">
      <c r="X795" s="240"/>
      <c r="Z795" s="240"/>
      <c r="AA795" s="241"/>
      <c r="AC795" s="240"/>
      <c r="AE795" s="240"/>
      <c r="AF795" s="241"/>
      <c r="AG795" s="194"/>
      <c r="AH795" s="240"/>
      <c r="AI795" s="194"/>
      <c r="AJ795" s="240"/>
      <c r="AK795" s="241"/>
      <c r="AL795" s="194"/>
      <c r="AM795" s="240"/>
      <c r="AN795" s="194"/>
      <c r="AO795" s="240"/>
      <c r="AP795" s="241"/>
      <c r="AQ795" s="194"/>
      <c r="AR795" s="240"/>
      <c r="AS795" s="194"/>
      <c r="AT795" s="240"/>
      <c r="AU795" s="241"/>
      <c r="AV795" s="194"/>
      <c r="AW795" s="240"/>
      <c r="AX795" s="194"/>
      <c r="AY795" s="240"/>
      <c r="AZ795" s="241"/>
      <c r="BA795" s="194"/>
      <c r="BB795" s="240"/>
      <c r="BC795" s="194"/>
    </row>
    <row r="796" customFormat="false" ht="15.75" hidden="false" customHeight="true" outlineLevel="0" collapsed="false">
      <c r="X796" s="240"/>
      <c r="Z796" s="240"/>
      <c r="AA796" s="241"/>
      <c r="AC796" s="240"/>
      <c r="AE796" s="240"/>
      <c r="AF796" s="241"/>
      <c r="AG796" s="194"/>
      <c r="AH796" s="240"/>
      <c r="AI796" s="194"/>
      <c r="AJ796" s="240"/>
      <c r="AK796" s="241"/>
      <c r="AL796" s="194"/>
      <c r="AM796" s="240"/>
      <c r="AN796" s="194"/>
      <c r="AO796" s="240"/>
      <c r="AP796" s="241"/>
      <c r="AQ796" s="194"/>
      <c r="AR796" s="240"/>
      <c r="AS796" s="194"/>
      <c r="AT796" s="240"/>
      <c r="AU796" s="241"/>
      <c r="AV796" s="194"/>
      <c r="AW796" s="240"/>
      <c r="AX796" s="194"/>
      <c r="AY796" s="240"/>
      <c r="AZ796" s="241"/>
      <c r="BA796" s="194"/>
      <c r="BB796" s="240"/>
      <c r="BC796" s="194"/>
    </row>
    <row r="797" customFormat="false" ht="15.75" hidden="false" customHeight="true" outlineLevel="0" collapsed="false">
      <c r="X797" s="240"/>
      <c r="Z797" s="240"/>
      <c r="AA797" s="241"/>
      <c r="AC797" s="240"/>
      <c r="AE797" s="240"/>
      <c r="AF797" s="241"/>
      <c r="AG797" s="194"/>
      <c r="AH797" s="240"/>
      <c r="AI797" s="194"/>
      <c r="AJ797" s="240"/>
      <c r="AK797" s="241"/>
      <c r="AL797" s="194"/>
      <c r="AM797" s="240"/>
      <c r="AN797" s="194"/>
      <c r="AO797" s="240"/>
      <c r="AP797" s="241"/>
      <c r="AQ797" s="194"/>
      <c r="AR797" s="240"/>
      <c r="AS797" s="194"/>
      <c r="AT797" s="240"/>
      <c r="AU797" s="241"/>
      <c r="AV797" s="194"/>
      <c r="AW797" s="240"/>
      <c r="AX797" s="194"/>
      <c r="AY797" s="240"/>
      <c r="AZ797" s="241"/>
      <c r="BA797" s="194"/>
      <c r="BB797" s="240"/>
      <c r="BC797" s="194"/>
    </row>
    <row r="798" customFormat="false" ht="15.75" hidden="false" customHeight="true" outlineLevel="0" collapsed="false">
      <c r="X798" s="240"/>
      <c r="Z798" s="240"/>
      <c r="AA798" s="241"/>
      <c r="AC798" s="240"/>
      <c r="AE798" s="240"/>
      <c r="AF798" s="241"/>
      <c r="AG798" s="194"/>
      <c r="AH798" s="240"/>
      <c r="AI798" s="194"/>
      <c r="AJ798" s="240"/>
      <c r="AK798" s="241"/>
      <c r="AL798" s="194"/>
      <c r="AM798" s="240"/>
      <c r="AN798" s="194"/>
      <c r="AO798" s="240"/>
      <c r="AP798" s="241"/>
      <c r="AQ798" s="194"/>
      <c r="AR798" s="240"/>
      <c r="AS798" s="194"/>
      <c r="AT798" s="240"/>
      <c r="AU798" s="241"/>
      <c r="AV798" s="194"/>
      <c r="AW798" s="240"/>
      <c r="AX798" s="194"/>
      <c r="AY798" s="240"/>
      <c r="AZ798" s="241"/>
      <c r="BA798" s="194"/>
      <c r="BB798" s="240"/>
      <c r="BC798" s="194"/>
    </row>
    <row r="799" customFormat="false" ht="15.75" hidden="false" customHeight="true" outlineLevel="0" collapsed="false">
      <c r="X799" s="240"/>
      <c r="Z799" s="240"/>
      <c r="AA799" s="241"/>
      <c r="AC799" s="240"/>
      <c r="AE799" s="240"/>
      <c r="AF799" s="241"/>
      <c r="AG799" s="194"/>
      <c r="AH799" s="240"/>
      <c r="AI799" s="194"/>
      <c r="AJ799" s="240"/>
      <c r="AK799" s="241"/>
      <c r="AL799" s="194"/>
      <c r="AM799" s="240"/>
      <c r="AN799" s="194"/>
      <c r="AO799" s="240"/>
      <c r="AP799" s="241"/>
      <c r="AQ799" s="194"/>
      <c r="AR799" s="240"/>
      <c r="AS799" s="194"/>
      <c r="AT799" s="240"/>
      <c r="AU799" s="241"/>
      <c r="AV799" s="194"/>
      <c r="AW799" s="240"/>
      <c r="AX799" s="194"/>
      <c r="AY799" s="240"/>
      <c r="AZ799" s="241"/>
      <c r="BA799" s="194"/>
      <c r="BB799" s="240"/>
      <c r="BC799" s="194"/>
    </row>
    <row r="800" customFormat="false" ht="15.75" hidden="false" customHeight="true" outlineLevel="0" collapsed="false">
      <c r="X800" s="240"/>
      <c r="Z800" s="240"/>
      <c r="AA800" s="241"/>
      <c r="AC800" s="240"/>
      <c r="AE800" s="240"/>
      <c r="AF800" s="241"/>
      <c r="AG800" s="194"/>
      <c r="AH800" s="240"/>
      <c r="AI800" s="194"/>
      <c r="AJ800" s="240"/>
      <c r="AK800" s="241"/>
      <c r="AL800" s="194"/>
      <c r="AM800" s="240"/>
      <c r="AN800" s="194"/>
      <c r="AO800" s="240"/>
      <c r="AP800" s="241"/>
      <c r="AQ800" s="194"/>
      <c r="AR800" s="240"/>
      <c r="AS800" s="194"/>
      <c r="AT800" s="240"/>
      <c r="AU800" s="241"/>
      <c r="AV800" s="194"/>
      <c r="AW800" s="240"/>
      <c r="AX800" s="194"/>
      <c r="AY800" s="240"/>
      <c r="AZ800" s="241"/>
      <c r="BA800" s="194"/>
      <c r="BB800" s="240"/>
      <c r="BC800" s="194"/>
    </row>
    <row r="801" customFormat="false" ht="15.75" hidden="false" customHeight="true" outlineLevel="0" collapsed="false">
      <c r="X801" s="240"/>
      <c r="Z801" s="240"/>
      <c r="AA801" s="241"/>
      <c r="AC801" s="240"/>
      <c r="AE801" s="240"/>
      <c r="AF801" s="241"/>
      <c r="AG801" s="194"/>
      <c r="AH801" s="240"/>
      <c r="AI801" s="194"/>
      <c r="AJ801" s="240"/>
      <c r="AK801" s="241"/>
      <c r="AL801" s="194"/>
      <c r="AM801" s="240"/>
      <c r="AN801" s="194"/>
      <c r="AO801" s="240"/>
      <c r="AP801" s="241"/>
      <c r="AQ801" s="194"/>
      <c r="AR801" s="240"/>
      <c r="AS801" s="194"/>
      <c r="AT801" s="240"/>
      <c r="AU801" s="241"/>
      <c r="AV801" s="194"/>
      <c r="AW801" s="240"/>
      <c r="AX801" s="194"/>
      <c r="AY801" s="240"/>
      <c r="AZ801" s="241"/>
      <c r="BA801" s="194"/>
      <c r="BB801" s="240"/>
      <c r="BC801" s="194"/>
    </row>
    <row r="802" customFormat="false" ht="15.75" hidden="false" customHeight="true" outlineLevel="0" collapsed="false">
      <c r="X802" s="240"/>
      <c r="Z802" s="240"/>
      <c r="AA802" s="241"/>
      <c r="AC802" s="240"/>
      <c r="AE802" s="240"/>
      <c r="AF802" s="241"/>
      <c r="AG802" s="194"/>
      <c r="AH802" s="240"/>
      <c r="AI802" s="194"/>
      <c r="AJ802" s="240"/>
      <c r="AK802" s="241"/>
      <c r="AL802" s="194"/>
      <c r="AM802" s="240"/>
      <c r="AN802" s="194"/>
      <c r="AO802" s="240"/>
      <c r="AP802" s="241"/>
      <c r="AQ802" s="194"/>
      <c r="AR802" s="240"/>
      <c r="AS802" s="194"/>
      <c r="AT802" s="240"/>
      <c r="AU802" s="241"/>
      <c r="AV802" s="194"/>
      <c r="AW802" s="240"/>
      <c r="AX802" s="194"/>
      <c r="AY802" s="240"/>
      <c r="AZ802" s="241"/>
      <c r="BA802" s="194"/>
      <c r="BB802" s="240"/>
      <c r="BC802" s="194"/>
    </row>
    <row r="803" customFormat="false" ht="15.75" hidden="false" customHeight="true" outlineLevel="0" collapsed="false">
      <c r="X803" s="240"/>
      <c r="Z803" s="240"/>
      <c r="AA803" s="241"/>
      <c r="AC803" s="240"/>
      <c r="AE803" s="240"/>
      <c r="AF803" s="241"/>
      <c r="AG803" s="194"/>
      <c r="AH803" s="240"/>
      <c r="AI803" s="194"/>
      <c r="AJ803" s="240"/>
      <c r="AK803" s="241"/>
      <c r="AL803" s="194"/>
      <c r="AM803" s="240"/>
      <c r="AN803" s="194"/>
      <c r="AO803" s="240"/>
      <c r="AP803" s="241"/>
      <c r="AQ803" s="194"/>
      <c r="AR803" s="240"/>
      <c r="AS803" s="194"/>
      <c r="AT803" s="240"/>
      <c r="AU803" s="241"/>
      <c r="AV803" s="194"/>
      <c r="AW803" s="240"/>
      <c r="AX803" s="194"/>
      <c r="AY803" s="240"/>
      <c r="AZ803" s="241"/>
      <c r="BA803" s="194"/>
      <c r="BB803" s="240"/>
      <c r="BC803" s="194"/>
    </row>
    <row r="804" customFormat="false" ht="15.75" hidden="false" customHeight="true" outlineLevel="0" collapsed="false">
      <c r="X804" s="240"/>
      <c r="Z804" s="240"/>
      <c r="AA804" s="241"/>
      <c r="AC804" s="240"/>
      <c r="AE804" s="240"/>
      <c r="AF804" s="241"/>
      <c r="AG804" s="194"/>
      <c r="AH804" s="240"/>
      <c r="AI804" s="194"/>
      <c r="AJ804" s="240"/>
      <c r="AK804" s="241"/>
      <c r="AL804" s="194"/>
      <c r="AM804" s="240"/>
      <c r="AN804" s="194"/>
      <c r="AO804" s="240"/>
      <c r="AP804" s="241"/>
      <c r="AQ804" s="194"/>
      <c r="AR804" s="240"/>
      <c r="AS804" s="194"/>
      <c r="AT804" s="240"/>
      <c r="AU804" s="241"/>
      <c r="AV804" s="194"/>
      <c r="AW804" s="240"/>
      <c r="AX804" s="194"/>
      <c r="AY804" s="240"/>
      <c r="AZ804" s="241"/>
      <c r="BA804" s="194"/>
      <c r="BB804" s="240"/>
      <c r="BC804" s="194"/>
    </row>
    <row r="805" customFormat="false" ht="15.75" hidden="false" customHeight="true" outlineLevel="0" collapsed="false">
      <c r="X805" s="240"/>
      <c r="Z805" s="240"/>
      <c r="AA805" s="241"/>
      <c r="AC805" s="240"/>
      <c r="AE805" s="240"/>
      <c r="AF805" s="241"/>
      <c r="AG805" s="194"/>
      <c r="AH805" s="240"/>
      <c r="AI805" s="194"/>
      <c r="AJ805" s="240"/>
      <c r="AK805" s="241"/>
      <c r="AL805" s="194"/>
      <c r="AM805" s="240"/>
      <c r="AN805" s="194"/>
      <c r="AO805" s="240"/>
      <c r="AP805" s="241"/>
      <c r="AQ805" s="194"/>
      <c r="AR805" s="240"/>
      <c r="AS805" s="194"/>
      <c r="AT805" s="240"/>
      <c r="AU805" s="241"/>
      <c r="AV805" s="194"/>
      <c r="AW805" s="240"/>
      <c r="AX805" s="194"/>
      <c r="AY805" s="240"/>
      <c r="AZ805" s="241"/>
      <c r="BA805" s="194"/>
      <c r="BB805" s="240"/>
      <c r="BC805" s="194"/>
    </row>
    <row r="806" customFormat="false" ht="15.75" hidden="false" customHeight="true" outlineLevel="0" collapsed="false">
      <c r="X806" s="240"/>
      <c r="Z806" s="240"/>
      <c r="AA806" s="241"/>
      <c r="AC806" s="240"/>
      <c r="AE806" s="240"/>
      <c r="AF806" s="241"/>
      <c r="AG806" s="194"/>
      <c r="AH806" s="240"/>
      <c r="AI806" s="194"/>
      <c r="AJ806" s="240"/>
      <c r="AK806" s="241"/>
      <c r="AL806" s="194"/>
      <c r="AM806" s="240"/>
      <c r="AN806" s="194"/>
      <c r="AO806" s="240"/>
      <c r="AP806" s="241"/>
      <c r="AQ806" s="194"/>
      <c r="AR806" s="240"/>
      <c r="AS806" s="194"/>
      <c r="AT806" s="240"/>
      <c r="AU806" s="241"/>
      <c r="AV806" s="194"/>
      <c r="AW806" s="240"/>
      <c r="AX806" s="194"/>
      <c r="AY806" s="240"/>
      <c r="AZ806" s="241"/>
      <c r="BA806" s="194"/>
      <c r="BB806" s="240"/>
      <c r="BC806" s="194"/>
    </row>
    <row r="807" customFormat="false" ht="15.75" hidden="false" customHeight="true" outlineLevel="0" collapsed="false">
      <c r="X807" s="240"/>
      <c r="Z807" s="240"/>
      <c r="AA807" s="241"/>
      <c r="AC807" s="240"/>
      <c r="AE807" s="240"/>
      <c r="AF807" s="241"/>
      <c r="AG807" s="194"/>
      <c r="AH807" s="240"/>
      <c r="AI807" s="194"/>
      <c r="AJ807" s="240"/>
      <c r="AK807" s="241"/>
      <c r="AL807" s="194"/>
      <c r="AM807" s="240"/>
      <c r="AN807" s="194"/>
      <c r="AO807" s="240"/>
      <c r="AP807" s="241"/>
      <c r="AQ807" s="194"/>
      <c r="AR807" s="240"/>
      <c r="AS807" s="194"/>
      <c r="AT807" s="240"/>
      <c r="AU807" s="241"/>
      <c r="AV807" s="194"/>
      <c r="AW807" s="240"/>
      <c r="AX807" s="194"/>
      <c r="AY807" s="240"/>
      <c r="AZ807" s="241"/>
      <c r="BA807" s="194"/>
      <c r="BB807" s="240"/>
      <c r="BC807" s="194"/>
    </row>
    <row r="808" customFormat="false" ht="15.75" hidden="false" customHeight="true" outlineLevel="0" collapsed="false">
      <c r="X808" s="240"/>
      <c r="Z808" s="240"/>
      <c r="AA808" s="241"/>
      <c r="AC808" s="240"/>
      <c r="AE808" s="240"/>
      <c r="AF808" s="241"/>
      <c r="AG808" s="194"/>
      <c r="AH808" s="240"/>
      <c r="AI808" s="194"/>
      <c r="AJ808" s="240"/>
      <c r="AK808" s="241"/>
      <c r="AL808" s="194"/>
      <c r="AM808" s="240"/>
      <c r="AN808" s="194"/>
      <c r="AO808" s="240"/>
      <c r="AP808" s="241"/>
      <c r="AQ808" s="194"/>
      <c r="AR808" s="240"/>
      <c r="AS808" s="194"/>
      <c r="AT808" s="240"/>
      <c r="AU808" s="241"/>
      <c r="AV808" s="194"/>
      <c r="AW808" s="240"/>
      <c r="AX808" s="194"/>
      <c r="AY808" s="240"/>
      <c r="AZ808" s="241"/>
      <c r="BA808" s="194"/>
      <c r="BB808" s="240"/>
      <c r="BC808" s="194"/>
    </row>
    <row r="809" customFormat="false" ht="15.75" hidden="false" customHeight="true" outlineLevel="0" collapsed="false">
      <c r="X809" s="240"/>
      <c r="Z809" s="240"/>
      <c r="AA809" s="241"/>
      <c r="AC809" s="240"/>
      <c r="AE809" s="240"/>
      <c r="AF809" s="241"/>
      <c r="AG809" s="194"/>
      <c r="AH809" s="240"/>
      <c r="AI809" s="194"/>
      <c r="AJ809" s="240"/>
      <c r="AK809" s="241"/>
      <c r="AL809" s="194"/>
      <c r="AM809" s="240"/>
      <c r="AN809" s="194"/>
      <c r="AO809" s="240"/>
      <c r="AP809" s="241"/>
      <c r="AQ809" s="194"/>
      <c r="AR809" s="240"/>
      <c r="AS809" s="194"/>
      <c r="AT809" s="240"/>
      <c r="AU809" s="241"/>
      <c r="AV809" s="194"/>
      <c r="AW809" s="240"/>
      <c r="AX809" s="194"/>
      <c r="AY809" s="240"/>
      <c r="AZ809" s="241"/>
      <c r="BA809" s="194"/>
      <c r="BB809" s="240"/>
      <c r="BC809" s="194"/>
    </row>
    <row r="810" customFormat="false" ht="15.75" hidden="false" customHeight="true" outlineLevel="0" collapsed="false">
      <c r="X810" s="240"/>
      <c r="Z810" s="240"/>
      <c r="AA810" s="241"/>
      <c r="AC810" s="240"/>
      <c r="AE810" s="240"/>
      <c r="AF810" s="241"/>
      <c r="AG810" s="194"/>
      <c r="AH810" s="240"/>
      <c r="AI810" s="194"/>
      <c r="AJ810" s="240"/>
      <c r="AK810" s="241"/>
      <c r="AL810" s="194"/>
      <c r="AM810" s="240"/>
      <c r="AN810" s="194"/>
      <c r="AO810" s="240"/>
      <c r="AP810" s="241"/>
      <c r="AQ810" s="194"/>
      <c r="AR810" s="240"/>
      <c r="AS810" s="194"/>
      <c r="AT810" s="240"/>
      <c r="AU810" s="241"/>
      <c r="AV810" s="194"/>
      <c r="AW810" s="240"/>
      <c r="AX810" s="194"/>
      <c r="AY810" s="240"/>
      <c r="AZ810" s="241"/>
      <c r="BA810" s="194"/>
      <c r="BB810" s="240"/>
      <c r="BC810" s="194"/>
    </row>
    <row r="811" customFormat="false" ht="15.75" hidden="false" customHeight="true" outlineLevel="0" collapsed="false">
      <c r="X811" s="240"/>
      <c r="Z811" s="240"/>
      <c r="AA811" s="241"/>
      <c r="AC811" s="240"/>
      <c r="AE811" s="240"/>
      <c r="AF811" s="241"/>
      <c r="AG811" s="194"/>
      <c r="AH811" s="240"/>
      <c r="AI811" s="194"/>
      <c r="AJ811" s="240"/>
      <c r="AK811" s="241"/>
      <c r="AL811" s="194"/>
      <c r="AM811" s="240"/>
      <c r="AN811" s="194"/>
      <c r="AO811" s="240"/>
      <c r="AP811" s="241"/>
      <c r="AQ811" s="194"/>
      <c r="AR811" s="240"/>
      <c r="AS811" s="194"/>
      <c r="AT811" s="240"/>
      <c r="AU811" s="241"/>
      <c r="AV811" s="194"/>
      <c r="AW811" s="240"/>
      <c r="AX811" s="194"/>
      <c r="AY811" s="240"/>
      <c r="AZ811" s="241"/>
      <c r="BA811" s="194"/>
      <c r="BB811" s="240"/>
      <c r="BC811" s="194"/>
    </row>
    <row r="812" customFormat="false" ht="15.75" hidden="false" customHeight="true" outlineLevel="0" collapsed="false">
      <c r="X812" s="240"/>
      <c r="Z812" s="240"/>
      <c r="AA812" s="241"/>
      <c r="AC812" s="240"/>
      <c r="AE812" s="240"/>
      <c r="AF812" s="241"/>
      <c r="AG812" s="194"/>
      <c r="AH812" s="240"/>
      <c r="AI812" s="194"/>
      <c r="AJ812" s="240"/>
      <c r="AK812" s="241"/>
      <c r="AL812" s="194"/>
      <c r="AM812" s="240"/>
      <c r="AN812" s="194"/>
      <c r="AO812" s="240"/>
      <c r="AP812" s="241"/>
      <c r="AQ812" s="194"/>
      <c r="AR812" s="240"/>
      <c r="AS812" s="194"/>
      <c r="AT812" s="240"/>
      <c r="AU812" s="241"/>
      <c r="AV812" s="194"/>
      <c r="AW812" s="240"/>
      <c r="AX812" s="194"/>
      <c r="AY812" s="240"/>
      <c r="AZ812" s="241"/>
      <c r="BA812" s="194"/>
      <c r="BB812" s="240"/>
      <c r="BC812" s="194"/>
    </row>
    <row r="813" customFormat="false" ht="15.75" hidden="false" customHeight="true" outlineLevel="0" collapsed="false">
      <c r="X813" s="240"/>
      <c r="Z813" s="240"/>
      <c r="AA813" s="241"/>
      <c r="AC813" s="240"/>
      <c r="AE813" s="240"/>
      <c r="AF813" s="241"/>
      <c r="AG813" s="194"/>
      <c r="AH813" s="240"/>
      <c r="AI813" s="194"/>
      <c r="AJ813" s="240"/>
      <c r="AK813" s="241"/>
      <c r="AL813" s="194"/>
      <c r="AM813" s="240"/>
      <c r="AN813" s="194"/>
      <c r="AO813" s="240"/>
      <c r="AP813" s="241"/>
      <c r="AQ813" s="194"/>
      <c r="AR813" s="240"/>
      <c r="AS813" s="194"/>
      <c r="AT813" s="240"/>
      <c r="AU813" s="241"/>
      <c r="AV813" s="194"/>
      <c r="AW813" s="240"/>
      <c r="AX813" s="194"/>
      <c r="AY813" s="240"/>
      <c r="AZ813" s="241"/>
      <c r="BA813" s="194"/>
      <c r="BB813" s="240"/>
      <c r="BC813" s="194"/>
    </row>
    <row r="814" customFormat="false" ht="15.75" hidden="false" customHeight="true" outlineLevel="0" collapsed="false">
      <c r="X814" s="240"/>
      <c r="Z814" s="240"/>
      <c r="AA814" s="241"/>
      <c r="AC814" s="240"/>
      <c r="AE814" s="240"/>
      <c r="AF814" s="241"/>
      <c r="AG814" s="194"/>
      <c r="AH814" s="240"/>
      <c r="AI814" s="194"/>
      <c r="AJ814" s="240"/>
      <c r="AK814" s="241"/>
      <c r="AL814" s="194"/>
      <c r="AM814" s="240"/>
      <c r="AN814" s="194"/>
      <c r="AO814" s="240"/>
      <c r="AP814" s="241"/>
      <c r="AQ814" s="194"/>
      <c r="AR814" s="240"/>
      <c r="AS814" s="194"/>
      <c r="AT814" s="240"/>
      <c r="AU814" s="241"/>
      <c r="AV814" s="194"/>
      <c r="AW814" s="240"/>
      <c r="AX814" s="194"/>
      <c r="AY814" s="240"/>
      <c r="AZ814" s="241"/>
      <c r="BA814" s="194"/>
      <c r="BB814" s="240"/>
      <c r="BC814" s="194"/>
    </row>
    <row r="815" customFormat="false" ht="15.75" hidden="false" customHeight="true" outlineLevel="0" collapsed="false">
      <c r="X815" s="240"/>
      <c r="Z815" s="240"/>
      <c r="AA815" s="241"/>
      <c r="AC815" s="240"/>
      <c r="AE815" s="240"/>
      <c r="AF815" s="241"/>
      <c r="AG815" s="194"/>
      <c r="AH815" s="240"/>
      <c r="AI815" s="194"/>
      <c r="AJ815" s="240"/>
      <c r="AK815" s="241"/>
      <c r="AL815" s="194"/>
      <c r="AM815" s="240"/>
      <c r="AN815" s="194"/>
      <c r="AO815" s="240"/>
      <c r="AP815" s="241"/>
      <c r="AQ815" s="194"/>
      <c r="AR815" s="240"/>
      <c r="AS815" s="194"/>
      <c r="AT815" s="240"/>
      <c r="AU815" s="241"/>
      <c r="AV815" s="194"/>
      <c r="AW815" s="240"/>
      <c r="AX815" s="194"/>
      <c r="AY815" s="240"/>
      <c r="AZ815" s="241"/>
      <c r="BA815" s="194"/>
      <c r="BB815" s="240"/>
      <c r="BC815" s="194"/>
    </row>
    <row r="816" customFormat="false" ht="15.75" hidden="false" customHeight="true" outlineLevel="0" collapsed="false">
      <c r="X816" s="240"/>
      <c r="Z816" s="240"/>
      <c r="AA816" s="241"/>
      <c r="AC816" s="240"/>
      <c r="AE816" s="240"/>
      <c r="AF816" s="241"/>
      <c r="AG816" s="194"/>
      <c r="AH816" s="240"/>
      <c r="AI816" s="194"/>
      <c r="AJ816" s="240"/>
      <c r="AK816" s="241"/>
      <c r="AL816" s="194"/>
      <c r="AM816" s="240"/>
      <c r="AN816" s="194"/>
      <c r="AO816" s="240"/>
      <c r="AP816" s="241"/>
      <c r="AQ816" s="194"/>
      <c r="AR816" s="240"/>
      <c r="AS816" s="194"/>
      <c r="AT816" s="240"/>
      <c r="AU816" s="241"/>
      <c r="AV816" s="194"/>
      <c r="AW816" s="240"/>
      <c r="AX816" s="194"/>
      <c r="AY816" s="240"/>
      <c r="AZ816" s="241"/>
      <c r="BA816" s="194"/>
      <c r="BB816" s="240"/>
      <c r="BC816" s="194"/>
    </row>
    <row r="817" customFormat="false" ht="15.75" hidden="false" customHeight="true" outlineLevel="0" collapsed="false">
      <c r="X817" s="240"/>
      <c r="Z817" s="240"/>
      <c r="AA817" s="241"/>
      <c r="AC817" s="240"/>
      <c r="AE817" s="240"/>
      <c r="AF817" s="241"/>
      <c r="AG817" s="194"/>
      <c r="AH817" s="240"/>
      <c r="AI817" s="194"/>
      <c r="AJ817" s="240"/>
      <c r="AK817" s="241"/>
      <c r="AL817" s="194"/>
      <c r="AM817" s="240"/>
      <c r="AN817" s="194"/>
      <c r="AO817" s="240"/>
      <c r="AP817" s="241"/>
      <c r="AQ817" s="194"/>
      <c r="AR817" s="240"/>
      <c r="AS817" s="194"/>
      <c r="AT817" s="240"/>
      <c r="AU817" s="241"/>
      <c r="AV817" s="194"/>
      <c r="AW817" s="240"/>
      <c r="AX817" s="194"/>
      <c r="AY817" s="240"/>
      <c r="AZ817" s="241"/>
      <c r="BA817" s="194"/>
      <c r="BB817" s="240"/>
      <c r="BC817" s="194"/>
    </row>
    <row r="818" customFormat="false" ht="15.75" hidden="false" customHeight="true" outlineLevel="0" collapsed="false">
      <c r="X818" s="240"/>
      <c r="Z818" s="240"/>
      <c r="AA818" s="241"/>
      <c r="AC818" s="240"/>
      <c r="AE818" s="240"/>
      <c r="AF818" s="241"/>
      <c r="AG818" s="194"/>
      <c r="AH818" s="240"/>
      <c r="AI818" s="194"/>
      <c r="AJ818" s="240"/>
      <c r="AK818" s="241"/>
      <c r="AL818" s="194"/>
      <c r="AM818" s="240"/>
      <c r="AN818" s="194"/>
      <c r="AO818" s="240"/>
      <c r="AP818" s="241"/>
      <c r="AQ818" s="194"/>
      <c r="AR818" s="240"/>
      <c r="AS818" s="194"/>
      <c r="AT818" s="240"/>
      <c r="AU818" s="241"/>
      <c r="AV818" s="194"/>
      <c r="AW818" s="240"/>
      <c r="AX818" s="194"/>
      <c r="AY818" s="240"/>
      <c r="AZ818" s="241"/>
      <c r="BA818" s="194"/>
      <c r="BB818" s="240"/>
      <c r="BC818" s="194"/>
    </row>
    <row r="819" customFormat="false" ht="15.75" hidden="false" customHeight="true" outlineLevel="0" collapsed="false">
      <c r="X819" s="240"/>
      <c r="Z819" s="240"/>
      <c r="AA819" s="241"/>
      <c r="AC819" s="240"/>
      <c r="AE819" s="240"/>
      <c r="AF819" s="241"/>
      <c r="AG819" s="194"/>
      <c r="AH819" s="240"/>
      <c r="AI819" s="194"/>
      <c r="AJ819" s="240"/>
      <c r="AK819" s="241"/>
      <c r="AL819" s="194"/>
      <c r="AM819" s="240"/>
      <c r="AN819" s="194"/>
      <c r="AO819" s="240"/>
      <c r="AP819" s="241"/>
      <c r="AQ819" s="194"/>
      <c r="AR819" s="240"/>
      <c r="AS819" s="194"/>
      <c r="AT819" s="240"/>
      <c r="AU819" s="241"/>
      <c r="AV819" s="194"/>
      <c r="AW819" s="240"/>
      <c r="AX819" s="194"/>
      <c r="AY819" s="240"/>
      <c r="AZ819" s="241"/>
      <c r="BA819" s="194"/>
      <c r="BB819" s="240"/>
      <c r="BC819" s="194"/>
    </row>
    <row r="820" customFormat="false" ht="15.75" hidden="false" customHeight="true" outlineLevel="0" collapsed="false">
      <c r="X820" s="240"/>
      <c r="Z820" s="240"/>
      <c r="AA820" s="241"/>
      <c r="AC820" s="240"/>
      <c r="AE820" s="240"/>
      <c r="AF820" s="241"/>
      <c r="AG820" s="194"/>
      <c r="AH820" s="240"/>
      <c r="AI820" s="194"/>
      <c r="AJ820" s="240"/>
      <c r="AK820" s="241"/>
      <c r="AL820" s="194"/>
      <c r="AM820" s="240"/>
      <c r="AN820" s="194"/>
      <c r="AO820" s="240"/>
      <c r="AP820" s="241"/>
      <c r="AQ820" s="194"/>
      <c r="AR820" s="240"/>
      <c r="AS820" s="194"/>
      <c r="AT820" s="240"/>
      <c r="AU820" s="241"/>
      <c r="AV820" s="194"/>
      <c r="AW820" s="240"/>
      <c r="AX820" s="194"/>
      <c r="AY820" s="240"/>
      <c r="AZ820" s="241"/>
      <c r="BA820" s="194"/>
      <c r="BB820" s="240"/>
      <c r="BC820" s="194"/>
    </row>
    <row r="821" customFormat="false" ht="15.75" hidden="false" customHeight="true" outlineLevel="0" collapsed="false">
      <c r="X821" s="240"/>
      <c r="Z821" s="240"/>
      <c r="AA821" s="241"/>
      <c r="AC821" s="240"/>
      <c r="AE821" s="240"/>
      <c r="AF821" s="241"/>
      <c r="AG821" s="194"/>
      <c r="AH821" s="240"/>
      <c r="AI821" s="194"/>
      <c r="AJ821" s="240"/>
      <c r="AK821" s="241"/>
      <c r="AL821" s="194"/>
      <c r="AM821" s="240"/>
      <c r="AN821" s="194"/>
      <c r="AO821" s="240"/>
      <c r="AP821" s="241"/>
      <c r="AQ821" s="194"/>
      <c r="AR821" s="240"/>
      <c r="AS821" s="194"/>
      <c r="AT821" s="240"/>
      <c r="AU821" s="241"/>
      <c r="AV821" s="194"/>
      <c r="AW821" s="240"/>
      <c r="AX821" s="194"/>
      <c r="AY821" s="240"/>
      <c r="AZ821" s="241"/>
      <c r="BA821" s="194"/>
      <c r="BB821" s="240"/>
      <c r="BC821" s="194"/>
    </row>
    <row r="822" customFormat="false" ht="15.75" hidden="false" customHeight="true" outlineLevel="0" collapsed="false">
      <c r="X822" s="240"/>
      <c r="Z822" s="240"/>
      <c r="AA822" s="241"/>
      <c r="AC822" s="240"/>
      <c r="AE822" s="240"/>
      <c r="AF822" s="241"/>
      <c r="AG822" s="194"/>
      <c r="AH822" s="240"/>
      <c r="AI822" s="194"/>
      <c r="AJ822" s="240"/>
      <c r="AK822" s="241"/>
      <c r="AL822" s="194"/>
      <c r="AM822" s="240"/>
      <c r="AN822" s="194"/>
      <c r="AO822" s="240"/>
      <c r="AP822" s="241"/>
      <c r="AQ822" s="194"/>
      <c r="AR822" s="240"/>
      <c r="AS822" s="194"/>
      <c r="AT822" s="240"/>
      <c r="AU822" s="241"/>
      <c r="AV822" s="194"/>
      <c r="AW822" s="240"/>
      <c r="AX822" s="194"/>
      <c r="AY822" s="240"/>
      <c r="AZ822" s="241"/>
      <c r="BA822" s="194"/>
      <c r="BB822" s="240"/>
      <c r="BC822" s="194"/>
    </row>
    <row r="823" customFormat="false" ht="15.75" hidden="false" customHeight="true" outlineLevel="0" collapsed="false">
      <c r="X823" s="240"/>
      <c r="Z823" s="240"/>
      <c r="AA823" s="241"/>
      <c r="AC823" s="240"/>
      <c r="AE823" s="240"/>
      <c r="AF823" s="241"/>
      <c r="AG823" s="194"/>
      <c r="AH823" s="240"/>
      <c r="AI823" s="194"/>
      <c r="AJ823" s="240"/>
      <c r="AK823" s="241"/>
      <c r="AL823" s="194"/>
      <c r="AM823" s="240"/>
      <c r="AN823" s="194"/>
      <c r="AO823" s="240"/>
      <c r="AP823" s="241"/>
      <c r="AQ823" s="194"/>
      <c r="AR823" s="240"/>
      <c r="AS823" s="194"/>
      <c r="AT823" s="240"/>
      <c r="AU823" s="241"/>
      <c r="AV823" s="194"/>
      <c r="AW823" s="240"/>
      <c r="AX823" s="194"/>
      <c r="AY823" s="240"/>
      <c r="AZ823" s="241"/>
      <c r="BA823" s="194"/>
      <c r="BB823" s="240"/>
      <c r="BC823" s="194"/>
    </row>
    <row r="824" customFormat="false" ht="15.75" hidden="false" customHeight="true" outlineLevel="0" collapsed="false">
      <c r="X824" s="240"/>
      <c r="Z824" s="240"/>
      <c r="AA824" s="241"/>
      <c r="AC824" s="240"/>
      <c r="AE824" s="240"/>
      <c r="AF824" s="241"/>
      <c r="AG824" s="194"/>
      <c r="AH824" s="240"/>
      <c r="AI824" s="194"/>
      <c r="AJ824" s="240"/>
      <c r="AK824" s="241"/>
      <c r="AL824" s="194"/>
      <c r="AM824" s="240"/>
      <c r="AN824" s="194"/>
      <c r="AO824" s="240"/>
      <c r="AP824" s="241"/>
      <c r="AQ824" s="194"/>
      <c r="AR824" s="240"/>
      <c r="AS824" s="194"/>
      <c r="AT824" s="240"/>
      <c r="AU824" s="241"/>
      <c r="AV824" s="194"/>
      <c r="AW824" s="240"/>
      <c r="AX824" s="194"/>
      <c r="AY824" s="240"/>
      <c r="AZ824" s="241"/>
      <c r="BA824" s="194"/>
      <c r="BB824" s="240"/>
      <c r="BC824" s="194"/>
    </row>
    <row r="825" customFormat="false" ht="15.75" hidden="false" customHeight="true" outlineLevel="0" collapsed="false">
      <c r="X825" s="240"/>
      <c r="Z825" s="240"/>
      <c r="AA825" s="241"/>
      <c r="AC825" s="240"/>
      <c r="AE825" s="240"/>
      <c r="AF825" s="241"/>
      <c r="AG825" s="194"/>
      <c r="AH825" s="240"/>
      <c r="AI825" s="194"/>
      <c r="AJ825" s="240"/>
      <c r="AK825" s="241"/>
      <c r="AL825" s="194"/>
      <c r="AM825" s="240"/>
      <c r="AN825" s="194"/>
      <c r="AO825" s="240"/>
      <c r="AP825" s="241"/>
      <c r="AQ825" s="194"/>
      <c r="AR825" s="240"/>
      <c r="AS825" s="194"/>
      <c r="AT825" s="240"/>
      <c r="AU825" s="241"/>
      <c r="AV825" s="194"/>
      <c r="AW825" s="240"/>
      <c r="AX825" s="194"/>
      <c r="AY825" s="240"/>
      <c r="AZ825" s="241"/>
      <c r="BA825" s="194"/>
      <c r="BB825" s="240"/>
      <c r="BC825" s="194"/>
    </row>
    <row r="826" customFormat="false" ht="15.75" hidden="false" customHeight="true" outlineLevel="0" collapsed="false">
      <c r="X826" s="240"/>
      <c r="Z826" s="240"/>
      <c r="AA826" s="241"/>
      <c r="AC826" s="240"/>
      <c r="AE826" s="240"/>
      <c r="AF826" s="241"/>
      <c r="AG826" s="194"/>
      <c r="AH826" s="240"/>
      <c r="AI826" s="194"/>
      <c r="AJ826" s="240"/>
      <c r="AK826" s="241"/>
      <c r="AL826" s="194"/>
      <c r="AM826" s="240"/>
      <c r="AN826" s="194"/>
      <c r="AO826" s="240"/>
      <c r="AP826" s="241"/>
      <c r="AQ826" s="194"/>
      <c r="AR826" s="240"/>
      <c r="AS826" s="194"/>
      <c r="AT826" s="240"/>
      <c r="AU826" s="241"/>
      <c r="AV826" s="194"/>
      <c r="AW826" s="240"/>
      <c r="AX826" s="194"/>
      <c r="AY826" s="240"/>
      <c r="AZ826" s="241"/>
      <c r="BA826" s="194"/>
      <c r="BB826" s="240"/>
      <c r="BC826" s="194"/>
    </row>
    <row r="827" customFormat="false" ht="15.75" hidden="false" customHeight="true" outlineLevel="0" collapsed="false">
      <c r="X827" s="240"/>
      <c r="Z827" s="240"/>
      <c r="AA827" s="241"/>
      <c r="AC827" s="240"/>
      <c r="AE827" s="240"/>
      <c r="AF827" s="241"/>
      <c r="AG827" s="194"/>
      <c r="AH827" s="240"/>
      <c r="AI827" s="194"/>
      <c r="AJ827" s="240"/>
      <c r="AK827" s="241"/>
      <c r="AL827" s="194"/>
      <c r="AM827" s="240"/>
      <c r="AN827" s="194"/>
      <c r="AO827" s="240"/>
      <c r="AP827" s="241"/>
      <c r="AQ827" s="194"/>
      <c r="AR827" s="240"/>
      <c r="AS827" s="194"/>
      <c r="AT827" s="240"/>
      <c r="AU827" s="241"/>
      <c r="AV827" s="194"/>
      <c r="AW827" s="240"/>
      <c r="AX827" s="194"/>
      <c r="AY827" s="240"/>
      <c r="AZ827" s="241"/>
      <c r="BA827" s="194"/>
      <c r="BB827" s="240"/>
      <c r="BC827" s="194"/>
    </row>
    <row r="828" customFormat="false" ht="15.75" hidden="false" customHeight="true" outlineLevel="0" collapsed="false">
      <c r="X828" s="240"/>
      <c r="Z828" s="240"/>
      <c r="AA828" s="241"/>
      <c r="AC828" s="240"/>
      <c r="AE828" s="240"/>
      <c r="AF828" s="241"/>
      <c r="AG828" s="194"/>
      <c r="AH828" s="240"/>
      <c r="AI828" s="194"/>
      <c r="AJ828" s="240"/>
      <c r="AK828" s="241"/>
      <c r="AL828" s="194"/>
      <c r="AM828" s="240"/>
      <c r="AN828" s="194"/>
      <c r="AO828" s="240"/>
      <c r="AP828" s="241"/>
      <c r="AQ828" s="194"/>
      <c r="AR828" s="240"/>
      <c r="AS828" s="194"/>
      <c r="AT828" s="240"/>
      <c r="AU828" s="241"/>
      <c r="AV828" s="194"/>
      <c r="AW828" s="240"/>
      <c r="AX828" s="194"/>
      <c r="AY828" s="240"/>
      <c r="AZ828" s="241"/>
      <c r="BA828" s="194"/>
      <c r="BB828" s="240"/>
      <c r="BC828" s="194"/>
    </row>
    <row r="829" customFormat="false" ht="15.75" hidden="false" customHeight="true" outlineLevel="0" collapsed="false">
      <c r="X829" s="240"/>
      <c r="Z829" s="240"/>
      <c r="AA829" s="241"/>
      <c r="AC829" s="240"/>
      <c r="AE829" s="240"/>
      <c r="AF829" s="241"/>
      <c r="AG829" s="194"/>
      <c r="AH829" s="240"/>
      <c r="AI829" s="194"/>
      <c r="AJ829" s="240"/>
      <c r="AK829" s="241"/>
      <c r="AL829" s="194"/>
      <c r="AM829" s="240"/>
      <c r="AN829" s="194"/>
      <c r="AO829" s="240"/>
      <c r="AP829" s="241"/>
      <c r="AQ829" s="194"/>
      <c r="AR829" s="240"/>
      <c r="AS829" s="194"/>
      <c r="AT829" s="240"/>
      <c r="AU829" s="241"/>
      <c r="AV829" s="194"/>
      <c r="AW829" s="240"/>
      <c r="AX829" s="194"/>
      <c r="AY829" s="240"/>
      <c r="AZ829" s="241"/>
      <c r="BA829" s="194"/>
      <c r="BB829" s="240"/>
      <c r="BC829" s="194"/>
    </row>
    <row r="830" customFormat="false" ht="15.75" hidden="false" customHeight="true" outlineLevel="0" collapsed="false">
      <c r="X830" s="240"/>
      <c r="Z830" s="240"/>
      <c r="AA830" s="241"/>
      <c r="AC830" s="240"/>
      <c r="AE830" s="240"/>
      <c r="AF830" s="241"/>
      <c r="AG830" s="194"/>
      <c r="AH830" s="240"/>
      <c r="AI830" s="194"/>
      <c r="AJ830" s="240"/>
      <c r="AK830" s="241"/>
      <c r="AL830" s="194"/>
      <c r="AM830" s="240"/>
      <c r="AN830" s="194"/>
      <c r="AO830" s="240"/>
      <c r="AP830" s="241"/>
      <c r="AQ830" s="194"/>
      <c r="AR830" s="240"/>
      <c r="AS830" s="194"/>
      <c r="AT830" s="240"/>
      <c r="AU830" s="241"/>
      <c r="AV830" s="194"/>
      <c r="AW830" s="240"/>
      <c r="AX830" s="194"/>
      <c r="AY830" s="240"/>
      <c r="AZ830" s="241"/>
      <c r="BA830" s="194"/>
      <c r="BB830" s="240"/>
      <c r="BC830" s="194"/>
    </row>
    <row r="831" customFormat="false" ht="15.75" hidden="false" customHeight="true" outlineLevel="0" collapsed="false">
      <c r="X831" s="240"/>
      <c r="Z831" s="240"/>
      <c r="AA831" s="241"/>
      <c r="AC831" s="240"/>
      <c r="AE831" s="240"/>
      <c r="AF831" s="241"/>
      <c r="AG831" s="194"/>
      <c r="AH831" s="240"/>
      <c r="AI831" s="194"/>
      <c r="AJ831" s="240"/>
      <c r="AK831" s="241"/>
      <c r="AL831" s="194"/>
      <c r="AM831" s="240"/>
      <c r="AN831" s="194"/>
      <c r="AO831" s="240"/>
      <c r="AP831" s="241"/>
      <c r="AQ831" s="194"/>
      <c r="AR831" s="240"/>
      <c r="AS831" s="194"/>
      <c r="AT831" s="240"/>
      <c r="AU831" s="241"/>
      <c r="AV831" s="194"/>
      <c r="AW831" s="240"/>
      <c r="AX831" s="194"/>
      <c r="AY831" s="240"/>
      <c r="AZ831" s="241"/>
      <c r="BA831" s="194"/>
      <c r="BB831" s="240"/>
      <c r="BC831" s="194"/>
    </row>
    <row r="832" customFormat="false" ht="15.75" hidden="false" customHeight="true" outlineLevel="0" collapsed="false">
      <c r="X832" s="240"/>
      <c r="Z832" s="240"/>
      <c r="AA832" s="241"/>
      <c r="AC832" s="240"/>
      <c r="AE832" s="240"/>
      <c r="AF832" s="241"/>
      <c r="AG832" s="194"/>
      <c r="AH832" s="240"/>
      <c r="AI832" s="194"/>
      <c r="AJ832" s="240"/>
      <c r="AK832" s="241"/>
      <c r="AL832" s="194"/>
      <c r="AM832" s="240"/>
      <c r="AN832" s="194"/>
      <c r="AO832" s="240"/>
      <c r="AP832" s="241"/>
      <c r="AQ832" s="194"/>
      <c r="AR832" s="240"/>
      <c r="AS832" s="194"/>
      <c r="AT832" s="240"/>
      <c r="AU832" s="241"/>
      <c r="AV832" s="194"/>
      <c r="AW832" s="240"/>
      <c r="AX832" s="194"/>
      <c r="AY832" s="240"/>
      <c r="AZ832" s="241"/>
      <c r="BA832" s="194"/>
      <c r="BB832" s="240"/>
      <c r="BC832" s="194"/>
    </row>
    <row r="833" customFormat="false" ht="15.75" hidden="false" customHeight="true" outlineLevel="0" collapsed="false">
      <c r="X833" s="240"/>
      <c r="Z833" s="240"/>
      <c r="AA833" s="241"/>
      <c r="AC833" s="240"/>
      <c r="AE833" s="240"/>
      <c r="AF833" s="241"/>
      <c r="AG833" s="194"/>
      <c r="AH833" s="240"/>
      <c r="AI833" s="194"/>
      <c r="AJ833" s="240"/>
      <c r="AK833" s="241"/>
      <c r="AL833" s="194"/>
      <c r="AM833" s="240"/>
      <c r="AN833" s="194"/>
      <c r="AO833" s="240"/>
      <c r="AP833" s="241"/>
      <c r="AQ833" s="194"/>
      <c r="AR833" s="240"/>
      <c r="AS833" s="194"/>
      <c r="AT833" s="240"/>
      <c r="AU833" s="241"/>
      <c r="AV833" s="194"/>
      <c r="AW833" s="240"/>
      <c r="AX833" s="194"/>
      <c r="AY833" s="240"/>
      <c r="AZ833" s="241"/>
      <c r="BA833" s="194"/>
      <c r="BB833" s="240"/>
      <c r="BC833" s="194"/>
    </row>
    <row r="834" customFormat="false" ht="15.75" hidden="false" customHeight="true" outlineLevel="0" collapsed="false">
      <c r="X834" s="240"/>
      <c r="Z834" s="240"/>
      <c r="AA834" s="241"/>
      <c r="AC834" s="240"/>
      <c r="AE834" s="240"/>
      <c r="AF834" s="241"/>
      <c r="AG834" s="194"/>
      <c r="AH834" s="240"/>
      <c r="AI834" s="194"/>
      <c r="AJ834" s="240"/>
      <c r="AK834" s="241"/>
      <c r="AL834" s="194"/>
      <c r="AM834" s="240"/>
      <c r="AN834" s="194"/>
      <c r="AO834" s="240"/>
      <c r="AP834" s="241"/>
      <c r="AQ834" s="194"/>
      <c r="AR834" s="240"/>
      <c r="AS834" s="194"/>
      <c r="AT834" s="240"/>
      <c r="AU834" s="241"/>
      <c r="AV834" s="194"/>
      <c r="AW834" s="240"/>
      <c r="AX834" s="194"/>
      <c r="AY834" s="240"/>
      <c r="AZ834" s="241"/>
      <c r="BA834" s="194"/>
      <c r="BB834" s="240"/>
      <c r="BC834" s="194"/>
    </row>
    <row r="835" customFormat="false" ht="15.75" hidden="false" customHeight="true" outlineLevel="0" collapsed="false">
      <c r="X835" s="240"/>
      <c r="Z835" s="240"/>
      <c r="AA835" s="241"/>
      <c r="AC835" s="240"/>
      <c r="AE835" s="240"/>
      <c r="AF835" s="241"/>
      <c r="AG835" s="194"/>
      <c r="AH835" s="240"/>
      <c r="AI835" s="194"/>
      <c r="AJ835" s="240"/>
      <c r="AK835" s="241"/>
      <c r="AL835" s="194"/>
      <c r="AM835" s="240"/>
      <c r="AN835" s="194"/>
      <c r="AO835" s="240"/>
      <c r="AP835" s="241"/>
      <c r="AQ835" s="194"/>
      <c r="AR835" s="240"/>
      <c r="AS835" s="194"/>
      <c r="AT835" s="240"/>
      <c r="AU835" s="241"/>
      <c r="AV835" s="194"/>
      <c r="AW835" s="240"/>
      <c r="AX835" s="194"/>
      <c r="AY835" s="240"/>
      <c r="AZ835" s="241"/>
      <c r="BA835" s="194"/>
      <c r="BB835" s="240"/>
      <c r="BC835" s="194"/>
    </row>
    <row r="836" customFormat="false" ht="15.75" hidden="false" customHeight="true" outlineLevel="0" collapsed="false">
      <c r="X836" s="240"/>
      <c r="Z836" s="240"/>
      <c r="AA836" s="241"/>
      <c r="AC836" s="240"/>
      <c r="AE836" s="240"/>
      <c r="AF836" s="241"/>
      <c r="AG836" s="194"/>
      <c r="AH836" s="240"/>
      <c r="AI836" s="194"/>
      <c r="AJ836" s="240"/>
      <c r="AK836" s="241"/>
      <c r="AL836" s="194"/>
      <c r="AM836" s="240"/>
      <c r="AN836" s="194"/>
      <c r="AO836" s="240"/>
      <c r="AP836" s="241"/>
      <c r="AQ836" s="194"/>
      <c r="AR836" s="240"/>
      <c r="AS836" s="194"/>
      <c r="AT836" s="240"/>
      <c r="AU836" s="241"/>
      <c r="AV836" s="194"/>
      <c r="AW836" s="240"/>
      <c r="AX836" s="194"/>
      <c r="AY836" s="240"/>
      <c r="AZ836" s="241"/>
      <c r="BA836" s="194"/>
      <c r="BB836" s="240"/>
      <c r="BC836" s="194"/>
    </row>
    <row r="837" customFormat="false" ht="15.75" hidden="false" customHeight="true" outlineLevel="0" collapsed="false">
      <c r="X837" s="240"/>
      <c r="Z837" s="240"/>
      <c r="AA837" s="241"/>
      <c r="AC837" s="240"/>
      <c r="AE837" s="240"/>
      <c r="AF837" s="241"/>
      <c r="AG837" s="194"/>
      <c r="AH837" s="240"/>
      <c r="AI837" s="194"/>
      <c r="AJ837" s="240"/>
      <c r="AK837" s="241"/>
      <c r="AL837" s="194"/>
      <c r="AM837" s="240"/>
      <c r="AN837" s="194"/>
      <c r="AO837" s="240"/>
      <c r="AP837" s="241"/>
      <c r="AQ837" s="194"/>
      <c r="AR837" s="240"/>
      <c r="AS837" s="194"/>
      <c r="AT837" s="240"/>
      <c r="AU837" s="241"/>
      <c r="AV837" s="194"/>
      <c r="AW837" s="240"/>
      <c r="AX837" s="194"/>
      <c r="AY837" s="240"/>
      <c r="AZ837" s="241"/>
      <c r="BA837" s="194"/>
      <c r="BB837" s="240"/>
      <c r="BC837" s="194"/>
    </row>
    <row r="838" customFormat="false" ht="15.75" hidden="false" customHeight="true" outlineLevel="0" collapsed="false">
      <c r="X838" s="240"/>
      <c r="Z838" s="240"/>
      <c r="AA838" s="241"/>
      <c r="AC838" s="240"/>
      <c r="AE838" s="240"/>
      <c r="AF838" s="241"/>
      <c r="AG838" s="194"/>
      <c r="AH838" s="240"/>
      <c r="AI838" s="194"/>
      <c r="AJ838" s="240"/>
      <c r="AK838" s="241"/>
      <c r="AL838" s="194"/>
      <c r="AM838" s="240"/>
      <c r="AN838" s="194"/>
      <c r="AO838" s="240"/>
      <c r="AP838" s="241"/>
      <c r="AQ838" s="194"/>
      <c r="AR838" s="240"/>
      <c r="AS838" s="194"/>
      <c r="AT838" s="240"/>
      <c r="AU838" s="241"/>
      <c r="AV838" s="194"/>
      <c r="AW838" s="240"/>
      <c r="AX838" s="194"/>
      <c r="AY838" s="240"/>
      <c r="AZ838" s="241"/>
      <c r="BA838" s="194"/>
      <c r="BB838" s="240"/>
      <c r="BC838" s="194"/>
    </row>
    <row r="839" customFormat="false" ht="15.75" hidden="false" customHeight="true" outlineLevel="0" collapsed="false">
      <c r="X839" s="240"/>
      <c r="Z839" s="240"/>
      <c r="AA839" s="241"/>
      <c r="AC839" s="240"/>
      <c r="AE839" s="240"/>
      <c r="AF839" s="241"/>
      <c r="AG839" s="194"/>
      <c r="AH839" s="240"/>
      <c r="AI839" s="194"/>
      <c r="AJ839" s="240"/>
      <c r="AK839" s="241"/>
      <c r="AL839" s="194"/>
      <c r="AM839" s="240"/>
      <c r="AN839" s="194"/>
      <c r="AO839" s="240"/>
      <c r="AP839" s="241"/>
      <c r="AQ839" s="194"/>
      <c r="AR839" s="240"/>
      <c r="AS839" s="194"/>
      <c r="AT839" s="240"/>
      <c r="AU839" s="241"/>
      <c r="AV839" s="194"/>
      <c r="AW839" s="240"/>
      <c r="AX839" s="194"/>
      <c r="AY839" s="240"/>
      <c r="AZ839" s="241"/>
      <c r="BA839" s="194"/>
      <c r="BB839" s="240"/>
      <c r="BC839" s="194"/>
    </row>
    <row r="840" customFormat="false" ht="15.75" hidden="false" customHeight="true" outlineLevel="0" collapsed="false">
      <c r="X840" s="240"/>
      <c r="Z840" s="240"/>
      <c r="AA840" s="241"/>
      <c r="AC840" s="240"/>
      <c r="AE840" s="240"/>
      <c r="AF840" s="241"/>
      <c r="AG840" s="194"/>
      <c r="AH840" s="240"/>
      <c r="AI840" s="194"/>
      <c r="AJ840" s="240"/>
      <c r="AK840" s="241"/>
      <c r="AL840" s="194"/>
      <c r="AM840" s="240"/>
      <c r="AN840" s="194"/>
      <c r="AO840" s="240"/>
      <c r="AP840" s="241"/>
      <c r="AQ840" s="194"/>
      <c r="AR840" s="240"/>
      <c r="AS840" s="194"/>
      <c r="AT840" s="240"/>
      <c r="AU840" s="241"/>
      <c r="AV840" s="194"/>
      <c r="AW840" s="240"/>
      <c r="AX840" s="194"/>
      <c r="AY840" s="240"/>
      <c r="AZ840" s="241"/>
      <c r="BA840" s="194"/>
      <c r="BB840" s="240"/>
      <c r="BC840" s="194"/>
    </row>
    <row r="841" customFormat="false" ht="15.75" hidden="false" customHeight="true" outlineLevel="0" collapsed="false">
      <c r="X841" s="240"/>
      <c r="Z841" s="240"/>
      <c r="AA841" s="241"/>
      <c r="AC841" s="240"/>
      <c r="AE841" s="240"/>
      <c r="AF841" s="241"/>
      <c r="AG841" s="194"/>
      <c r="AH841" s="240"/>
      <c r="AI841" s="194"/>
      <c r="AJ841" s="240"/>
      <c r="AK841" s="241"/>
      <c r="AL841" s="194"/>
      <c r="AM841" s="240"/>
      <c r="AN841" s="194"/>
      <c r="AO841" s="240"/>
      <c r="AP841" s="241"/>
      <c r="AQ841" s="194"/>
      <c r="AR841" s="240"/>
      <c r="AS841" s="194"/>
      <c r="AT841" s="240"/>
      <c r="AU841" s="241"/>
      <c r="AV841" s="194"/>
      <c r="AW841" s="240"/>
      <c r="AX841" s="194"/>
      <c r="AY841" s="240"/>
      <c r="AZ841" s="241"/>
      <c r="BA841" s="194"/>
      <c r="BB841" s="240"/>
      <c r="BC841" s="194"/>
    </row>
    <row r="842" customFormat="false" ht="15.75" hidden="false" customHeight="true" outlineLevel="0" collapsed="false">
      <c r="X842" s="240"/>
      <c r="Z842" s="240"/>
      <c r="AA842" s="241"/>
      <c r="AC842" s="240"/>
      <c r="AE842" s="240"/>
      <c r="AF842" s="241"/>
      <c r="AG842" s="194"/>
      <c r="AH842" s="240"/>
      <c r="AI842" s="194"/>
      <c r="AJ842" s="240"/>
      <c r="AK842" s="241"/>
      <c r="AL842" s="194"/>
      <c r="AM842" s="240"/>
      <c r="AN842" s="194"/>
      <c r="AO842" s="240"/>
      <c r="AP842" s="241"/>
      <c r="AQ842" s="194"/>
      <c r="AR842" s="240"/>
      <c r="AS842" s="194"/>
      <c r="AT842" s="240"/>
      <c r="AU842" s="241"/>
      <c r="AV842" s="194"/>
      <c r="AW842" s="240"/>
      <c r="AX842" s="194"/>
      <c r="AY842" s="240"/>
      <c r="AZ842" s="241"/>
      <c r="BA842" s="194"/>
      <c r="BB842" s="240"/>
      <c r="BC842" s="194"/>
    </row>
    <row r="843" customFormat="false" ht="15.75" hidden="false" customHeight="true" outlineLevel="0" collapsed="false">
      <c r="X843" s="240"/>
      <c r="Z843" s="240"/>
      <c r="AA843" s="241"/>
      <c r="AC843" s="240"/>
      <c r="AE843" s="240"/>
      <c r="AF843" s="241"/>
      <c r="AG843" s="194"/>
      <c r="AH843" s="240"/>
      <c r="AI843" s="194"/>
      <c r="AJ843" s="240"/>
      <c r="AK843" s="241"/>
      <c r="AL843" s="194"/>
      <c r="AM843" s="240"/>
      <c r="AN843" s="194"/>
      <c r="AO843" s="240"/>
      <c r="AP843" s="241"/>
      <c r="AQ843" s="194"/>
      <c r="AR843" s="240"/>
      <c r="AS843" s="194"/>
      <c r="AT843" s="240"/>
      <c r="AU843" s="241"/>
      <c r="AV843" s="194"/>
      <c r="AW843" s="240"/>
      <c r="AX843" s="194"/>
      <c r="AY843" s="240"/>
      <c r="AZ843" s="241"/>
      <c r="BA843" s="194"/>
      <c r="BB843" s="240"/>
      <c r="BC843" s="194"/>
    </row>
    <row r="844" customFormat="false" ht="15.75" hidden="false" customHeight="true" outlineLevel="0" collapsed="false">
      <c r="X844" s="240"/>
      <c r="Z844" s="240"/>
      <c r="AA844" s="241"/>
      <c r="AC844" s="240"/>
      <c r="AE844" s="240"/>
      <c r="AF844" s="241"/>
      <c r="AG844" s="194"/>
      <c r="AH844" s="240"/>
      <c r="AI844" s="194"/>
      <c r="AJ844" s="240"/>
      <c r="AK844" s="241"/>
      <c r="AL844" s="194"/>
      <c r="AM844" s="240"/>
      <c r="AN844" s="194"/>
      <c r="AO844" s="240"/>
      <c r="AP844" s="241"/>
      <c r="AQ844" s="194"/>
      <c r="AR844" s="240"/>
      <c r="AS844" s="194"/>
      <c r="AT844" s="240"/>
      <c r="AU844" s="241"/>
      <c r="AV844" s="194"/>
      <c r="AW844" s="240"/>
      <c r="AX844" s="194"/>
      <c r="AY844" s="240"/>
      <c r="AZ844" s="241"/>
      <c r="BA844" s="194"/>
      <c r="BB844" s="240"/>
      <c r="BC844" s="194"/>
    </row>
    <row r="845" customFormat="false" ht="15.75" hidden="false" customHeight="true" outlineLevel="0" collapsed="false">
      <c r="X845" s="240"/>
      <c r="Z845" s="240"/>
      <c r="AA845" s="241"/>
      <c r="AC845" s="240"/>
      <c r="AE845" s="240"/>
      <c r="AF845" s="241"/>
      <c r="AG845" s="194"/>
      <c r="AH845" s="240"/>
      <c r="AI845" s="194"/>
      <c r="AJ845" s="240"/>
      <c r="AK845" s="241"/>
      <c r="AL845" s="194"/>
      <c r="AM845" s="240"/>
      <c r="AN845" s="194"/>
      <c r="AO845" s="240"/>
      <c r="AP845" s="241"/>
      <c r="AQ845" s="194"/>
      <c r="AR845" s="240"/>
      <c r="AS845" s="194"/>
      <c r="AT845" s="240"/>
      <c r="AU845" s="241"/>
      <c r="AV845" s="194"/>
      <c r="AW845" s="240"/>
      <c r="AX845" s="194"/>
      <c r="AY845" s="240"/>
      <c r="AZ845" s="241"/>
      <c r="BA845" s="194"/>
      <c r="BB845" s="240"/>
      <c r="BC845" s="194"/>
    </row>
    <row r="846" customFormat="false" ht="15.75" hidden="false" customHeight="true" outlineLevel="0" collapsed="false">
      <c r="X846" s="240"/>
      <c r="Z846" s="240"/>
      <c r="AA846" s="241"/>
      <c r="AC846" s="240"/>
      <c r="AE846" s="240"/>
      <c r="AF846" s="241"/>
      <c r="AG846" s="194"/>
      <c r="AH846" s="240"/>
      <c r="AI846" s="194"/>
      <c r="AJ846" s="240"/>
      <c r="AK846" s="241"/>
      <c r="AL846" s="194"/>
      <c r="AM846" s="240"/>
      <c r="AN846" s="194"/>
      <c r="AO846" s="240"/>
      <c r="AP846" s="241"/>
      <c r="AQ846" s="194"/>
      <c r="AR846" s="240"/>
      <c r="AS846" s="194"/>
      <c r="AT846" s="240"/>
      <c r="AU846" s="241"/>
      <c r="AV846" s="194"/>
      <c r="AW846" s="240"/>
      <c r="AX846" s="194"/>
      <c r="AY846" s="240"/>
      <c r="AZ846" s="241"/>
      <c r="BA846" s="194"/>
      <c r="BB846" s="240"/>
      <c r="BC846" s="194"/>
    </row>
    <row r="847" customFormat="false" ht="15.75" hidden="false" customHeight="true" outlineLevel="0" collapsed="false">
      <c r="X847" s="240"/>
      <c r="Z847" s="240"/>
      <c r="AA847" s="241"/>
      <c r="AC847" s="240"/>
      <c r="AE847" s="240"/>
      <c r="AF847" s="241"/>
      <c r="AG847" s="194"/>
      <c r="AH847" s="240"/>
      <c r="AI847" s="194"/>
      <c r="AJ847" s="240"/>
      <c r="AK847" s="241"/>
      <c r="AL847" s="194"/>
      <c r="AM847" s="240"/>
      <c r="AN847" s="194"/>
      <c r="AO847" s="240"/>
      <c r="AP847" s="241"/>
      <c r="AQ847" s="194"/>
      <c r="AR847" s="240"/>
      <c r="AS847" s="194"/>
      <c r="AT847" s="240"/>
      <c r="AU847" s="241"/>
      <c r="AV847" s="194"/>
      <c r="AW847" s="240"/>
      <c r="AX847" s="194"/>
      <c r="AY847" s="240"/>
      <c r="AZ847" s="241"/>
      <c r="BA847" s="194"/>
      <c r="BB847" s="240"/>
      <c r="BC847" s="194"/>
    </row>
    <row r="848" customFormat="false" ht="15.75" hidden="false" customHeight="true" outlineLevel="0" collapsed="false">
      <c r="X848" s="240"/>
      <c r="Z848" s="240"/>
      <c r="AA848" s="241"/>
      <c r="AC848" s="240"/>
      <c r="AE848" s="240"/>
      <c r="AF848" s="241"/>
      <c r="AG848" s="194"/>
      <c r="AH848" s="240"/>
      <c r="AI848" s="194"/>
      <c r="AJ848" s="240"/>
      <c r="AK848" s="241"/>
      <c r="AL848" s="194"/>
      <c r="AM848" s="240"/>
      <c r="AN848" s="194"/>
      <c r="AO848" s="240"/>
      <c r="AP848" s="241"/>
      <c r="AQ848" s="194"/>
      <c r="AR848" s="240"/>
      <c r="AS848" s="194"/>
      <c r="AT848" s="240"/>
      <c r="AU848" s="241"/>
      <c r="AV848" s="194"/>
      <c r="AW848" s="240"/>
      <c r="AX848" s="194"/>
      <c r="AY848" s="240"/>
      <c r="AZ848" s="241"/>
      <c r="BA848" s="194"/>
      <c r="BB848" s="240"/>
      <c r="BC848" s="194"/>
    </row>
    <row r="849" customFormat="false" ht="15.75" hidden="false" customHeight="true" outlineLevel="0" collapsed="false">
      <c r="X849" s="240"/>
      <c r="Z849" s="240"/>
      <c r="AA849" s="241"/>
      <c r="AC849" s="240"/>
      <c r="AE849" s="240"/>
      <c r="AF849" s="241"/>
      <c r="AG849" s="194"/>
      <c r="AH849" s="240"/>
      <c r="AI849" s="194"/>
      <c r="AJ849" s="240"/>
      <c r="AK849" s="241"/>
      <c r="AL849" s="194"/>
      <c r="AM849" s="240"/>
      <c r="AN849" s="194"/>
      <c r="AO849" s="240"/>
      <c r="AP849" s="241"/>
      <c r="AQ849" s="194"/>
      <c r="AR849" s="240"/>
      <c r="AS849" s="194"/>
      <c r="AT849" s="240"/>
      <c r="AU849" s="241"/>
      <c r="AV849" s="194"/>
      <c r="AW849" s="240"/>
      <c r="AX849" s="194"/>
      <c r="AY849" s="240"/>
      <c r="AZ849" s="241"/>
      <c r="BA849" s="194"/>
      <c r="BB849" s="240"/>
      <c r="BC849" s="194"/>
    </row>
    <row r="850" customFormat="false" ht="15.75" hidden="false" customHeight="true" outlineLevel="0" collapsed="false">
      <c r="X850" s="240"/>
      <c r="Z850" s="240"/>
      <c r="AA850" s="241"/>
      <c r="AC850" s="240"/>
      <c r="AE850" s="240"/>
      <c r="AF850" s="241"/>
      <c r="AG850" s="194"/>
      <c r="AH850" s="240"/>
      <c r="AI850" s="194"/>
      <c r="AJ850" s="240"/>
      <c r="AK850" s="241"/>
      <c r="AL850" s="194"/>
      <c r="AM850" s="240"/>
      <c r="AN850" s="194"/>
      <c r="AO850" s="240"/>
      <c r="AP850" s="241"/>
      <c r="AQ850" s="194"/>
      <c r="AR850" s="240"/>
      <c r="AS850" s="194"/>
      <c r="AT850" s="240"/>
      <c r="AU850" s="241"/>
      <c r="AV850" s="194"/>
      <c r="AW850" s="240"/>
      <c r="AX850" s="194"/>
      <c r="AY850" s="240"/>
      <c r="AZ850" s="241"/>
      <c r="BA850" s="194"/>
      <c r="BB850" s="240"/>
      <c r="BC850" s="194"/>
    </row>
    <row r="851" customFormat="false" ht="15.75" hidden="false" customHeight="true" outlineLevel="0" collapsed="false">
      <c r="X851" s="240"/>
      <c r="Z851" s="240"/>
      <c r="AA851" s="241"/>
      <c r="AC851" s="240"/>
      <c r="AE851" s="240"/>
      <c r="AF851" s="241"/>
      <c r="AG851" s="194"/>
      <c r="AH851" s="240"/>
      <c r="AI851" s="194"/>
      <c r="AJ851" s="240"/>
      <c r="AK851" s="241"/>
      <c r="AL851" s="194"/>
      <c r="AM851" s="240"/>
      <c r="AN851" s="194"/>
      <c r="AO851" s="240"/>
      <c r="AP851" s="241"/>
      <c r="AQ851" s="194"/>
      <c r="AR851" s="240"/>
      <c r="AS851" s="194"/>
      <c r="AT851" s="240"/>
      <c r="AU851" s="241"/>
      <c r="AV851" s="194"/>
      <c r="AW851" s="240"/>
      <c r="AX851" s="194"/>
      <c r="AY851" s="240"/>
      <c r="AZ851" s="241"/>
      <c r="BA851" s="194"/>
      <c r="BB851" s="240"/>
      <c r="BC851" s="194"/>
    </row>
    <row r="852" customFormat="false" ht="15.75" hidden="false" customHeight="true" outlineLevel="0" collapsed="false">
      <c r="X852" s="240"/>
      <c r="Z852" s="240"/>
      <c r="AA852" s="241"/>
      <c r="AC852" s="240"/>
      <c r="AE852" s="240"/>
      <c r="AF852" s="241"/>
      <c r="AG852" s="194"/>
      <c r="AH852" s="240"/>
      <c r="AI852" s="194"/>
      <c r="AJ852" s="240"/>
      <c r="AK852" s="241"/>
      <c r="AL852" s="194"/>
      <c r="AM852" s="240"/>
      <c r="AN852" s="194"/>
      <c r="AO852" s="240"/>
      <c r="AP852" s="241"/>
      <c r="AQ852" s="194"/>
      <c r="AR852" s="240"/>
      <c r="AS852" s="194"/>
      <c r="AT852" s="240"/>
      <c r="AU852" s="241"/>
      <c r="AV852" s="194"/>
      <c r="AW852" s="240"/>
      <c r="AX852" s="194"/>
      <c r="AY852" s="240"/>
      <c r="AZ852" s="241"/>
      <c r="BA852" s="194"/>
      <c r="BB852" s="240"/>
      <c r="BC852" s="194"/>
    </row>
    <row r="853" customFormat="false" ht="15.75" hidden="false" customHeight="true" outlineLevel="0" collapsed="false">
      <c r="X853" s="240"/>
      <c r="Z853" s="240"/>
      <c r="AA853" s="241"/>
      <c r="AC853" s="240"/>
      <c r="AE853" s="240"/>
      <c r="AF853" s="241"/>
      <c r="AG853" s="194"/>
      <c r="AH853" s="240"/>
      <c r="AI853" s="194"/>
      <c r="AJ853" s="240"/>
      <c r="AK853" s="241"/>
      <c r="AL853" s="194"/>
      <c r="AM853" s="240"/>
      <c r="AN853" s="194"/>
      <c r="AO853" s="240"/>
      <c r="AP853" s="241"/>
      <c r="AQ853" s="194"/>
      <c r="AR853" s="240"/>
      <c r="AS853" s="194"/>
      <c r="AT853" s="240"/>
      <c r="AU853" s="241"/>
      <c r="AV853" s="194"/>
      <c r="AW853" s="240"/>
      <c r="AX853" s="194"/>
      <c r="AY853" s="240"/>
      <c r="AZ853" s="241"/>
      <c r="BA853" s="194"/>
      <c r="BB853" s="240"/>
      <c r="BC853" s="194"/>
    </row>
    <row r="854" customFormat="false" ht="15.75" hidden="false" customHeight="true" outlineLevel="0" collapsed="false">
      <c r="X854" s="240"/>
      <c r="Z854" s="240"/>
      <c r="AA854" s="241"/>
      <c r="AC854" s="240"/>
      <c r="AE854" s="240"/>
      <c r="AF854" s="241"/>
      <c r="AG854" s="194"/>
      <c r="AH854" s="240"/>
      <c r="AI854" s="194"/>
      <c r="AJ854" s="240"/>
      <c r="AK854" s="241"/>
      <c r="AL854" s="194"/>
      <c r="AM854" s="240"/>
      <c r="AN854" s="194"/>
      <c r="AO854" s="240"/>
      <c r="AP854" s="241"/>
      <c r="AQ854" s="194"/>
      <c r="AR854" s="240"/>
      <c r="AS854" s="194"/>
      <c r="AT854" s="240"/>
      <c r="AU854" s="241"/>
      <c r="AV854" s="194"/>
      <c r="AW854" s="240"/>
      <c r="AX854" s="194"/>
      <c r="AY854" s="240"/>
      <c r="AZ854" s="241"/>
      <c r="BA854" s="194"/>
      <c r="BB854" s="240"/>
      <c r="BC854" s="194"/>
    </row>
    <row r="855" customFormat="false" ht="15.75" hidden="false" customHeight="true" outlineLevel="0" collapsed="false">
      <c r="X855" s="240"/>
      <c r="Z855" s="240"/>
      <c r="AA855" s="241"/>
      <c r="AC855" s="240"/>
      <c r="AE855" s="240"/>
      <c r="AF855" s="241"/>
      <c r="AG855" s="194"/>
      <c r="AH855" s="240"/>
      <c r="AI855" s="194"/>
      <c r="AJ855" s="240"/>
      <c r="AK855" s="241"/>
      <c r="AL855" s="194"/>
      <c r="AM855" s="240"/>
      <c r="AN855" s="194"/>
      <c r="AO855" s="240"/>
      <c r="AP855" s="241"/>
      <c r="AQ855" s="194"/>
      <c r="AR855" s="240"/>
      <c r="AS855" s="194"/>
      <c r="AT855" s="240"/>
      <c r="AU855" s="241"/>
      <c r="AV855" s="194"/>
      <c r="AW855" s="240"/>
      <c r="AX855" s="194"/>
      <c r="AY855" s="240"/>
      <c r="AZ855" s="241"/>
      <c r="BA855" s="194"/>
      <c r="BB855" s="240"/>
      <c r="BC855" s="194"/>
    </row>
    <row r="856" customFormat="false" ht="15.75" hidden="false" customHeight="true" outlineLevel="0" collapsed="false">
      <c r="X856" s="240"/>
      <c r="Z856" s="240"/>
      <c r="AA856" s="241"/>
      <c r="AC856" s="240"/>
      <c r="AE856" s="240"/>
      <c r="AF856" s="241"/>
      <c r="AG856" s="194"/>
      <c r="AH856" s="240"/>
      <c r="AI856" s="194"/>
      <c r="AJ856" s="240"/>
      <c r="AK856" s="241"/>
      <c r="AL856" s="194"/>
      <c r="AM856" s="240"/>
      <c r="AN856" s="194"/>
      <c r="AO856" s="240"/>
      <c r="AP856" s="241"/>
      <c r="AQ856" s="194"/>
      <c r="AR856" s="240"/>
      <c r="AS856" s="194"/>
      <c r="AT856" s="240"/>
      <c r="AU856" s="241"/>
      <c r="AV856" s="194"/>
      <c r="AW856" s="240"/>
      <c r="AX856" s="194"/>
      <c r="AY856" s="240"/>
      <c r="AZ856" s="241"/>
      <c r="BA856" s="194"/>
      <c r="BB856" s="240"/>
      <c r="BC856" s="194"/>
    </row>
    <row r="857" customFormat="false" ht="15.75" hidden="false" customHeight="true" outlineLevel="0" collapsed="false">
      <c r="X857" s="240"/>
      <c r="Z857" s="240"/>
      <c r="AA857" s="241"/>
      <c r="AC857" s="240"/>
      <c r="AE857" s="240"/>
      <c r="AF857" s="241"/>
      <c r="AG857" s="194"/>
      <c r="AH857" s="240"/>
      <c r="AI857" s="194"/>
      <c r="AJ857" s="240"/>
      <c r="AK857" s="241"/>
      <c r="AL857" s="194"/>
      <c r="AM857" s="240"/>
      <c r="AN857" s="194"/>
      <c r="AO857" s="240"/>
      <c r="AP857" s="241"/>
      <c r="AQ857" s="194"/>
      <c r="AR857" s="240"/>
      <c r="AS857" s="194"/>
      <c r="AT857" s="240"/>
      <c r="AU857" s="241"/>
      <c r="AV857" s="194"/>
      <c r="AW857" s="240"/>
      <c r="AX857" s="194"/>
      <c r="AY857" s="240"/>
      <c r="AZ857" s="241"/>
      <c r="BA857" s="194"/>
      <c r="BB857" s="240"/>
      <c r="BC857" s="194"/>
    </row>
    <row r="858" customFormat="false" ht="15.75" hidden="false" customHeight="true" outlineLevel="0" collapsed="false">
      <c r="X858" s="240"/>
      <c r="Z858" s="240"/>
      <c r="AA858" s="241"/>
      <c r="AC858" s="240"/>
      <c r="AE858" s="240"/>
      <c r="AF858" s="241"/>
      <c r="AG858" s="194"/>
      <c r="AH858" s="240"/>
      <c r="AI858" s="194"/>
      <c r="AJ858" s="240"/>
      <c r="AK858" s="241"/>
      <c r="AL858" s="194"/>
      <c r="AM858" s="240"/>
      <c r="AN858" s="194"/>
      <c r="AO858" s="240"/>
      <c r="AP858" s="241"/>
      <c r="AQ858" s="194"/>
      <c r="AR858" s="240"/>
      <c r="AS858" s="194"/>
      <c r="AT858" s="240"/>
      <c r="AU858" s="241"/>
      <c r="AV858" s="194"/>
      <c r="AW858" s="240"/>
      <c r="AX858" s="194"/>
      <c r="AY858" s="240"/>
      <c r="AZ858" s="241"/>
      <c r="BA858" s="194"/>
      <c r="BB858" s="240"/>
      <c r="BC858" s="194"/>
    </row>
    <row r="859" customFormat="false" ht="15.75" hidden="false" customHeight="true" outlineLevel="0" collapsed="false">
      <c r="X859" s="240"/>
      <c r="Z859" s="240"/>
      <c r="AA859" s="241"/>
      <c r="AC859" s="240"/>
      <c r="AE859" s="240"/>
      <c r="AF859" s="241"/>
      <c r="AG859" s="194"/>
      <c r="AH859" s="240"/>
      <c r="AI859" s="194"/>
      <c r="AJ859" s="240"/>
      <c r="AK859" s="241"/>
      <c r="AL859" s="194"/>
      <c r="AM859" s="240"/>
      <c r="AN859" s="194"/>
      <c r="AO859" s="240"/>
      <c r="AP859" s="241"/>
      <c r="AQ859" s="194"/>
      <c r="AR859" s="240"/>
      <c r="AS859" s="194"/>
      <c r="AT859" s="240"/>
      <c r="AU859" s="241"/>
      <c r="AV859" s="194"/>
      <c r="AW859" s="240"/>
      <c r="AX859" s="194"/>
      <c r="AY859" s="240"/>
      <c r="AZ859" s="241"/>
      <c r="BA859" s="194"/>
      <c r="BB859" s="240"/>
      <c r="BC859" s="194"/>
    </row>
    <row r="860" customFormat="false" ht="15.75" hidden="false" customHeight="true" outlineLevel="0" collapsed="false">
      <c r="X860" s="240"/>
      <c r="Z860" s="240"/>
      <c r="AA860" s="241"/>
      <c r="AC860" s="240"/>
      <c r="AE860" s="240"/>
      <c r="AF860" s="241"/>
      <c r="AG860" s="194"/>
      <c r="AH860" s="240"/>
      <c r="AI860" s="194"/>
      <c r="AJ860" s="240"/>
      <c r="AK860" s="241"/>
      <c r="AL860" s="194"/>
      <c r="AM860" s="240"/>
      <c r="AN860" s="194"/>
      <c r="AO860" s="240"/>
      <c r="AP860" s="241"/>
      <c r="AQ860" s="194"/>
      <c r="AR860" s="240"/>
      <c r="AS860" s="194"/>
      <c r="AT860" s="240"/>
      <c r="AU860" s="241"/>
      <c r="AV860" s="194"/>
      <c r="AW860" s="240"/>
      <c r="AX860" s="194"/>
      <c r="AY860" s="240"/>
      <c r="AZ860" s="241"/>
      <c r="BA860" s="194"/>
      <c r="BB860" s="240"/>
      <c r="BC860" s="194"/>
    </row>
    <row r="861" customFormat="false" ht="15.75" hidden="false" customHeight="true" outlineLevel="0" collapsed="false">
      <c r="X861" s="240"/>
      <c r="Z861" s="240"/>
      <c r="AA861" s="241"/>
      <c r="AC861" s="240"/>
      <c r="AE861" s="240"/>
      <c r="AF861" s="241"/>
      <c r="AG861" s="194"/>
      <c r="AH861" s="240"/>
      <c r="AI861" s="194"/>
      <c r="AJ861" s="240"/>
      <c r="AK861" s="241"/>
      <c r="AL861" s="194"/>
      <c r="AM861" s="240"/>
      <c r="AN861" s="194"/>
      <c r="AO861" s="240"/>
      <c r="AP861" s="241"/>
      <c r="AQ861" s="194"/>
      <c r="AR861" s="240"/>
      <c r="AS861" s="194"/>
      <c r="AT861" s="240"/>
      <c r="AU861" s="241"/>
      <c r="AV861" s="194"/>
      <c r="AW861" s="240"/>
      <c r="AX861" s="194"/>
      <c r="AY861" s="240"/>
      <c r="AZ861" s="241"/>
      <c r="BA861" s="194"/>
      <c r="BB861" s="240"/>
      <c r="BC861" s="194"/>
    </row>
    <row r="862" customFormat="false" ht="15.75" hidden="false" customHeight="true" outlineLevel="0" collapsed="false">
      <c r="X862" s="240"/>
      <c r="Z862" s="240"/>
      <c r="AA862" s="241"/>
      <c r="AC862" s="240"/>
      <c r="AE862" s="240"/>
      <c r="AF862" s="241"/>
      <c r="AG862" s="194"/>
      <c r="AH862" s="240"/>
      <c r="AI862" s="194"/>
      <c r="AJ862" s="240"/>
      <c r="AK862" s="241"/>
      <c r="AL862" s="194"/>
      <c r="AM862" s="240"/>
      <c r="AN862" s="194"/>
      <c r="AO862" s="240"/>
      <c r="AP862" s="241"/>
      <c r="AQ862" s="194"/>
      <c r="AR862" s="240"/>
      <c r="AS862" s="194"/>
      <c r="AT862" s="240"/>
      <c r="AU862" s="241"/>
      <c r="AV862" s="194"/>
      <c r="AW862" s="240"/>
      <c r="AX862" s="194"/>
      <c r="AY862" s="240"/>
      <c r="AZ862" s="241"/>
      <c r="BA862" s="194"/>
      <c r="BB862" s="240"/>
      <c r="BC862" s="194"/>
    </row>
    <row r="863" customFormat="false" ht="15.75" hidden="false" customHeight="true" outlineLevel="0" collapsed="false">
      <c r="X863" s="240"/>
      <c r="Z863" s="240"/>
      <c r="AA863" s="241"/>
      <c r="AC863" s="240"/>
      <c r="AE863" s="240"/>
      <c r="AF863" s="241"/>
      <c r="AG863" s="194"/>
      <c r="AH863" s="240"/>
      <c r="AI863" s="194"/>
      <c r="AJ863" s="240"/>
      <c r="AK863" s="241"/>
      <c r="AL863" s="194"/>
      <c r="AM863" s="240"/>
      <c r="AN863" s="194"/>
      <c r="AO863" s="240"/>
      <c r="AP863" s="241"/>
      <c r="AQ863" s="194"/>
      <c r="AR863" s="240"/>
      <c r="AS863" s="194"/>
      <c r="AT863" s="240"/>
      <c r="AU863" s="241"/>
      <c r="AV863" s="194"/>
      <c r="AW863" s="240"/>
      <c r="AX863" s="194"/>
      <c r="AY863" s="240"/>
      <c r="AZ863" s="241"/>
      <c r="BA863" s="194"/>
      <c r="BB863" s="240"/>
      <c r="BC863" s="194"/>
    </row>
    <row r="864" customFormat="false" ht="15.75" hidden="false" customHeight="true" outlineLevel="0" collapsed="false">
      <c r="X864" s="240"/>
      <c r="Z864" s="240"/>
      <c r="AA864" s="241"/>
      <c r="AC864" s="240"/>
      <c r="AE864" s="240"/>
      <c r="AF864" s="241"/>
      <c r="AG864" s="194"/>
      <c r="AH864" s="240"/>
      <c r="AI864" s="194"/>
      <c r="AJ864" s="240"/>
      <c r="AK864" s="241"/>
      <c r="AL864" s="194"/>
      <c r="AM864" s="240"/>
      <c r="AN864" s="194"/>
      <c r="AO864" s="240"/>
      <c r="AP864" s="241"/>
      <c r="AQ864" s="194"/>
      <c r="AR864" s="240"/>
      <c r="AS864" s="194"/>
      <c r="AT864" s="240"/>
      <c r="AU864" s="241"/>
      <c r="AV864" s="194"/>
      <c r="AW864" s="240"/>
      <c r="AX864" s="194"/>
      <c r="AY864" s="240"/>
      <c r="AZ864" s="241"/>
      <c r="BA864" s="194"/>
      <c r="BB864" s="240"/>
      <c r="BC864" s="194"/>
    </row>
    <row r="865" customFormat="false" ht="15.75" hidden="false" customHeight="true" outlineLevel="0" collapsed="false">
      <c r="X865" s="240"/>
      <c r="Z865" s="240"/>
      <c r="AA865" s="241"/>
      <c r="AC865" s="240"/>
      <c r="AE865" s="240"/>
      <c r="AF865" s="241"/>
      <c r="AG865" s="194"/>
      <c r="AH865" s="240"/>
      <c r="AI865" s="194"/>
      <c r="AJ865" s="240"/>
      <c r="AK865" s="241"/>
      <c r="AL865" s="194"/>
      <c r="AM865" s="240"/>
      <c r="AN865" s="194"/>
      <c r="AO865" s="240"/>
      <c r="AP865" s="241"/>
      <c r="AQ865" s="194"/>
      <c r="AR865" s="240"/>
      <c r="AS865" s="194"/>
      <c r="AT865" s="240"/>
      <c r="AU865" s="241"/>
      <c r="AV865" s="194"/>
      <c r="AW865" s="240"/>
      <c r="AX865" s="194"/>
      <c r="AY865" s="240"/>
      <c r="AZ865" s="241"/>
      <c r="BA865" s="194"/>
      <c r="BB865" s="240"/>
      <c r="BC865" s="194"/>
    </row>
    <row r="866" customFormat="false" ht="15.75" hidden="false" customHeight="true" outlineLevel="0" collapsed="false">
      <c r="X866" s="240"/>
      <c r="Z866" s="240"/>
      <c r="AA866" s="241"/>
      <c r="AC866" s="240"/>
      <c r="AE866" s="240"/>
      <c r="AF866" s="241"/>
      <c r="AG866" s="194"/>
      <c r="AH866" s="240"/>
      <c r="AI866" s="194"/>
      <c r="AJ866" s="240"/>
      <c r="AK866" s="241"/>
      <c r="AL866" s="194"/>
      <c r="AM866" s="240"/>
      <c r="AN866" s="194"/>
      <c r="AO866" s="240"/>
      <c r="AP866" s="241"/>
      <c r="AQ866" s="194"/>
      <c r="AR866" s="240"/>
      <c r="AS866" s="194"/>
      <c r="AT866" s="240"/>
      <c r="AU866" s="241"/>
      <c r="AV866" s="194"/>
      <c r="AW866" s="240"/>
      <c r="AX866" s="194"/>
      <c r="AY866" s="240"/>
      <c r="AZ866" s="241"/>
      <c r="BA866" s="194"/>
      <c r="BB866" s="240"/>
      <c r="BC866" s="194"/>
    </row>
    <row r="867" customFormat="false" ht="15.75" hidden="false" customHeight="true" outlineLevel="0" collapsed="false">
      <c r="X867" s="240"/>
      <c r="Z867" s="240"/>
      <c r="AA867" s="241"/>
      <c r="AC867" s="240"/>
      <c r="AE867" s="240"/>
      <c r="AF867" s="241"/>
      <c r="AG867" s="194"/>
      <c r="AH867" s="240"/>
      <c r="AI867" s="194"/>
      <c r="AJ867" s="240"/>
      <c r="AK867" s="241"/>
      <c r="AL867" s="194"/>
      <c r="AM867" s="240"/>
      <c r="AN867" s="194"/>
      <c r="AO867" s="240"/>
      <c r="AP867" s="241"/>
      <c r="AQ867" s="194"/>
      <c r="AR867" s="240"/>
      <c r="AS867" s="194"/>
      <c r="AT867" s="240"/>
      <c r="AU867" s="241"/>
      <c r="AV867" s="194"/>
      <c r="AW867" s="240"/>
      <c r="AX867" s="194"/>
      <c r="AY867" s="240"/>
      <c r="AZ867" s="241"/>
      <c r="BA867" s="194"/>
      <c r="BB867" s="240"/>
      <c r="BC867" s="194"/>
    </row>
    <row r="868" customFormat="false" ht="15.75" hidden="false" customHeight="true" outlineLevel="0" collapsed="false">
      <c r="X868" s="240"/>
      <c r="Z868" s="240"/>
      <c r="AA868" s="241"/>
      <c r="AC868" s="240"/>
      <c r="AE868" s="240"/>
      <c r="AF868" s="241"/>
      <c r="AG868" s="194"/>
      <c r="AH868" s="240"/>
      <c r="AI868" s="194"/>
      <c r="AJ868" s="240"/>
      <c r="AK868" s="241"/>
      <c r="AL868" s="194"/>
      <c r="AM868" s="240"/>
      <c r="AN868" s="194"/>
      <c r="AO868" s="240"/>
      <c r="AP868" s="241"/>
      <c r="AQ868" s="194"/>
      <c r="AR868" s="240"/>
      <c r="AS868" s="194"/>
      <c r="AT868" s="240"/>
      <c r="AU868" s="241"/>
      <c r="AV868" s="194"/>
      <c r="AW868" s="240"/>
      <c r="AX868" s="194"/>
      <c r="AY868" s="240"/>
      <c r="AZ868" s="241"/>
      <c r="BA868" s="194"/>
      <c r="BB868" s="240"/>
      <c r="BC868" s="194"/>
    </row>
    <row r="869" customFormat="false" ht="15.75" hidden="false" customHeight="true" outlineLevel="0" collapsed="false">
      <c r="X869" s="240"/>
      <c r="Z869" s="240"/>
      <c r="AA869" s="241"/>
      <c r="AC869" s="240"/>
      <c r="AE869" s="240"/>
      <c r="AF869" s="241"/>
      <c r="AG869" s="194"/>
      <c r="AH869" s="240"/>
      <c r="AI869" s="194"/>
      <c r="AJ869" s="240"/>
      <c r="AK869" s="241"/>
      <c r="AL869" s="194"/>
      <c r="AM869" s="240"/>
      <c r="AN869" s="194"/>
      <c r="AO869" s="240"/>
      <c r="AP869" s="241"/>
      <c r="AQ869" s="194"/>
      <c r="AR869" s="240"/>
      <c r="AS869" s="194"/>
      <c r="AT869" s="240"/>
      <c r="AU869" s="241"/>
      <c r="AV869" s="194"/>
      <c r="AW869" s="240"/>
      <c r="AX869" s="194"/>
      <c r="AY869" s="240"/>
      <c r="AZ869" s="241"/>
      <c r="BA869" s="194"/>
      <c r="BB869" s="240"/>
      <c r="BC869" s="194"/>
    </row>
    <row r="870" customFormat="false" ht="15.75" hidden="false" customHeight="true" outlineLevel="0" collapsed="false">
      <c r="X870" s="240"/>
      <c r="Z870" s="240"/>
      <c r="AA870" s="241"/>
      <c r="AC870" s="240"/>
      <c r="AE870" s="240"/>
      <c r="AF870" s="241"/>
      <c r="AG870" s="194"/>
      <c r="AH870" s="240"/>
      <c r="AI870" s="194"/>
      <c r="AJ870" s="240"/>
      <c r="AK870" s="241"/>
      <c r="AL870" s="194"/>
      <c r="AM870" s="240"/>
      <c r="AN870" s="194"/>
      <c r="AO870" s="240"/>
      <c r="AP870" s="241"/>
      <c r="AQ870" s="194"/>
      <c r="AR870" s="240"/>
      <c r="AS870" s="194"/>
      <c r="AT870" s="240"/>
      <c r="AU870" s="241"/>
      <c r="AV870" s="194"/>
      <c r="AW870" s="240"/>
      <c r="AX870" s="194"/>
      <c r="AY870" s="240"/>
      <c r="AZ870" s="241"/>
      <c r="BA870" s="194"/>
      <c r="BB870" s="240"/>
      <c r="BC870" s="194"/>
    </row>
    <row r="871" customFormat="false" ht="15.75" hidden="false" customHeight="true" outlineLevel="0" collapsed="false">
      <c r="X871" s="240"/>
      <c r="Z871" s="240"/>
      <c r="AA871" s="241"/>
      <c r="AC871" s="240"/>
      <c r="AE871" s="240"/>
      <c r="AF871" s="241"/>
      <c r="AG871" s="194"/>
      <c r="AH871" s="240"/>
      <c r="AI871" s="194"/>
      <c r="AJ871" s="240"/>
      <c r="AK871" s="241"/>
      <c r="AL871" s="194"/>
      <c r="AM871" s="240"/>
      <c r="AN871" s="194"/>
      <c r="AO871" s="240"/>
      <c r="AP871" s="241"/>
      <c r="AQ871" s="194"/>
      <c r="AR871" s="240"/>
      <c r="AS871" s="194"/>
      <c r="AT871" s="240"/>
      <c r="AU871" s="241"/>
      <c r="AV871" s="194"/>
      <c r="AW871" s="240"/>
      <c r="AX871" s="194"/>
      <c r="AY871" s="240"/>
      <c r="AZ871" s="241"/>
      <c r="BA871" s="194"/>
      <c r="BB871" s="240"/>
      <c r="BC871" s="194"/>
    </row>
    <row r="872" customFormat="false" ht="15.75" hidden="false" customHeight="true" outlineLevel="0" collapsed="false">
      <c r="X872" s="240"/>
      <c r="Z872" s="240"/>
      <c r="AA872" s="241"/>
      <c r="AC872" s="240"/>
      <c r="AE872" s="240"/>
      <c r="AF872" s="241"/>
      <c r="AG872" s="194"/>
      <c r="AH872" s="240"/>
      <c r="AI872" s="194"/>
      <c r="AJ872" s="240"/>
      <c r="AK872" s="241"/>
      <c r="AL872" s="194"/>
      <c r="AM872" s="240"/>
      <c r="AN872" s="194"/>
      <c r="AO872" s="240"/>
      <c r="AP872" s="241"/>
      <c r="AQ872" s="194"/>
      <c r="AR872" s="240"/>
      <c r="AS872" s="194"/>
      <c r="AT872" s="240"/>
      <c r="AU872" s="241"/>
      <c r="AV872" s="194"/>
      <c r="AW872" s="240"/>
      <c r="AX872" s="194"/>
      <c r="AY872" s="240"/>
      <c r="AZ872" s="241"/>
      <c r="BA872" s="194"/>
      <c r="BB872" s="240"/>
      <c r="BC872" s="194"/>
    </row>
    <row r="873" customFormat="false" ht="15.75" hidden="false" customHeight="true" outlineLevel="0" collapsed="false">
      <c r="X873" s="240"/>
      <c r="Z873" s="240"/>
      <c r="AA873" s="241"/>
      <c r="AC873" s="240"/>
      <c r="AE873" s="240"/>
      <c r="AF873" s="241"/>
      <c r="AG873" s="194"/>
      <c r="AH873" s="240"/>
      <c r="AI873" s="194"/>
      <c r="AJ873" s="240"/>
      <c r="AK873" s="241"/>
      <c r="AL873" s="194"/>
      <c r="AM873" s="240"/>
      <c r="AN873" s="194"/>
      <c r="AO873" s="240"/>
      <c r="AP873" s="241"/>
      <c r="AQ873" s="194"/>
      <c r="AR873" s="240"/>
      <c r="AS873" s="194"/>
      <c r="AT873" s="240"/>
      <c r="AU873" s="241"/>
      <c r="AV873" s="194"/>
      <c r="AW873" s="240"/>
      <c r="AX873" s="194"/>
      <c r="AY873" s="240"/>
      <c r="AZ873" s="241"/>
      <c r="BA873" s="194"/>
      <c r="BB873" s="240"/>
      <c r="BC873" s="194"/>
    </row>
    <row r="874" customFormat="false" ht="15.75" hidden="false" customHeight="true" outlineLevel="0" collapsed="false">
      <c r="X874" s="240"/>
      <c r="Z874" s="240"/>
      <c r="AA874" s="241"/>
      <c r="AC874" s="240"/>
      <c r="AE874" s="240"/>
      <c r="AF874" s="241"/>
      <c r="AG874" s="194"/>
      <c r="AH874" s="240"/>
      <c r="AI874" s="194"/>
      <c r="AJ874" s="240"/>
      <c r="AK874" s="241"/>
      <c r="AL874" s="194"/>
      <c r="AM874" s="240"/>
      <c r="AN874" s="194"/>
      <c r="AO874" s="240"/>
      <c r="AP874" s="241"/>
      <c r="AQ874" s="194"/>
      <c r="AR874" s="240"/>
      <c r="AS874" s="194"/>
      <c r="AT874" s="240"/>
      <c r="AU874" s="241"/>
      <c r="AV874" s="194"/>
      <c r="AW874" s="240"/>
      <c r="AX874" s="194"/>
      <c r="AY874" s="240"/>
      <c r="AZ874" s="241"/>
      <c r="BA874" s="194"/>
      <c r="BB874" s="240"/>
      <c r="BC874" s="194"/>
    </row>
    <row r="875" customFormat="false" ht="15.75" hidden="false" customHeight="true" outlineLevel="0" collapsed="false">
      <c r="X875" s="240"/>
      <c r="Z875" s="240"/>
      <c r="AA875" s="241"/>
      <c r="AC875" s="240"/>
      <c r="AE875" s="240"/>
      <c r="AF875" s="241"/>
      <c r="AG875" s="194"/>
      <c r="AH875" s="240"/>
      <c r="AI875" s="194"/>
      <c r="AJ875" s="240"/>
      <c r="AK875" s="241"/>
      <c r="AL875" s="194"/>
      <c r="AM875" s="240"/>
      <c r="AN875" s="194"/>
      <c r="AO875" s="240"/>
      <c r="AP875" s="241"/>
      <c r="AQ875" s="194"/>
      <c r="AR875" s="240"/>
      <c r="AS875" s="194"/>
      <c r="AT875" s="240"/>
      <c r="AU875" s="241"/>
      <c r="AV875" s="194"/>
      <c r="AW875" s="240"/>
      <c r="AX875" s="194"/>
      <c r="AY875" s="240"/>
      <c r="AZ875" s="241"/>
      <c r="BA875" s="194"/>
      <c r="BB875" s="240"/>
      <c r="BC875" s="194"/>
    </row>
    <row r="876" customFormat="false" ht="15.75" hidden="false" customHeight="true" outlineLevel="0" collapsed="false">
      <c r="X876" s="240"/>
      <c r="Z876" s="240"/>
      <c r="AA876" s="241"/>
      <c r="AC876" s="240"/>
      <c r="AE876" s="240"/>
      <c r="AF876" s="241"/>
      <c r="AG876" s="194"/>
      <c r="AH876" s="240"/>
      <c r="AI876" s="194"/>
      <c r="AJ876" s="240"/>
      <c r="AK876" s="241"/>
      <c r="AL876" s="194"/>
      <c r="AM876" s="240"/>
      <c r="AN876" s="194"/>
      <c r="AO876" s="240"/>
      <c r="AP876" s="241"/>
      <c r="AQ876" s="194"/>
      <c r="AR876" s="240"/>
      <c r="AS876" s="194"/>
      <c r="AT876" s="240"/>
      <c r="AU876" s="241"/>
      <c r="AV876" s="194"/>
      <c r="AW876" s="240"/>
      <c r="AX876" s="194"/>
      <c r="AY876" s="240"/>
      <c r="AZ876" s="241"/>
      <c r="BA876" s="194"/>
      <c r="BB876" s="240"/>
      <c r="BC876" s="194"/>
    </row>
    <row r="877" customFormat="false" ht="15.75" hidden="false" customHeight="true" outlineLevel="0" collapsed="false">
      <c r="X877" s="240"/>
      <c r="Z877" s="240"/>
      <c r="AA877" s="241"/>
      <c r="AC877" s="240"/>
      <c r="AE877" s="240"/>
      <c r="AF877" s="241"/>
      <c r="AG877" s="194"/>
      <c r="AH877" s="240"/>
      <c r="AI877" s="194"/>
      <c r="AJ877" s="240"/>
      <c r="AK877" s="241"/>
      <c r="AL877" s="194"/>
      <c r="AM877" s="240"/>
      <c r="AN877" s="194"/>
      <c r="AO877" s="240"/>
      <c r="AP877" s="241"/>
      <c r="AQ877" s="194"/>
      <c r="AR877" s="240"/>
      <c r="AS877" s="194"/>
      <c r="AT877" s="240"/>
      <c r="AU877" s="241"/>
      <c r="AV877" s="194"/>
      <c r="AW877" s="240"/>
      <c r="AX877" s="194"/>
      <c r="AY877" s="240"/>
      <c r="AZ877" s="241"/>
      <c r="BA877" s="194"/>
      <c r="BB877" s="240"/>
      <c r="BC877" s="194"/>
    </row>
    <row r="878" customFormat="false" ht="15.75" hidden="false" customHeight="true" outlineLevel="0" collapsed="false">
      <c r="X878" s="240"/>
      <c r="Z878" s="240"/>
      <c r="AA878" s="241"/>
      <c r="AC878" s="240"/>
      <c r="AE878" s="240"/>
      <c r="AF878" s="241"/>
      <c r="AG878" s="194"/>
      <c r="AH878" s="240"/>
      <c r="AI878" s="194"/>
      <c r="AJ878" s="240"/>
      <c r="AK878" s="241"/>
      <c r="AL878" s="194"/>
      <c r="AM878" s="240"/>
      <c r="AN878" s="194"/>
      <c r="AO878" s="240"/>
      <c r="AP878" s="241"/>
      <c r="AQ878" s="194"/>
      <c r="AR878" s="240"/>
      <c r="AS878" s="194"/>
      <c r="AT878" s="240"/>
      <c r="AU878" s="241"/>
      <c r="AV878" s="194"/>
      <c r="AW878" s="240"/>
      <c r="AX878" s="194"/>
      <c r="AY878" s="240"/>
      <c r="AZ878" s="241"/>
      <c r="BA878" s="194"/>
      <c r="BB878" s="240"/>
      <c r="BC878" s="194"/>
    </row>
    <row r="879" customFormat="false" ht="15.75" hidden="false" customHeight="true" outlineLevel="0" collapsed="false">
      <c r="X879" s="240"/>
      <c r="Z879" s="240"/>
      <c r="AA879" s="241"/>
      <c r="AC879" s="240"/>
      <c r="AE879" s="240"/>
      <c r="AF879" s="241"/>
      <c r="AG879" s="194"/>
      <c r="AH879" s="240"/>
      <c r="AI879" s="194"/>
      <c r="AJ879" s="240"/>
      <c r="AK879" s="241"/>
      <c r="AL879" s="194"/>
      <c r="AM879" s="240"/>
      <c r="AN879" s="194"/>
      <c r="AO879" s="240"/>
      <c r="AP879" s="241"/>
      <c r="AQ879" s="194"/>
      <c r="AR879" s="240"/>
      <c r="AS879" s="194"/>
      <c r="AT879" s="240"/>
      <c r="AU879" s="241"/>
      <c r="AV879" s="194"/>
      <c r="AW879" s="240"/>
      <c r="AX879" s="194"/>
      <c r="AY879" s="240"/>
      <c r="AZ879" s="241"/>
      <c r="BA879" s="194"/>
      <c r="BB879" s="240"/>
      <c r="BC879" s="194"/>
    </row>
    <row r="880" customFormat="false" ht="15.75" hidden="false" customHeight="true" outlineLevel="0" collapsed="false">
      <c r="X880" s="240"/>
      <c r="Z880" s="240"/>
      <c r="AA880" s="241"/>
      <c r="AC880" s="240"/>
      <c r="AE880" s="240"/>
      <c r="AF880" s="241"/>
      <c r="AG880" s="194"/>
      <c r="AH880" s="240"/>
      <c r="AI880" s="194"/>
      <c r="AJ880" s="240"/>
      <c r="AK880" s="241"/>
      <c r="AL880" s="194"/>
      <c r="AM880" s="240"/>
      <c r="AN880" s="194"/>
      <c r="AO880" s="240"/>
      <c r="AP880" s="241"/>
      <c r="AQ880" s="194"/>
      <c r="AR880" s="240"/>
      <c r="AS880" s="194"/>
      <c r="AT880" s="240"/>
      <c r="AU880" s="241"/>
      <c r="AV880" s="194"/>
      <c r="AW880" s="240"/>
      <c r="AX880" s="194"/>
      <c r="AY880" s="240"/>
      <c r="AZ880" s="241"/>
      <c r="BA880" s="194"/>
      <c r="BB880" s="240"/>
      <c r="BC880" s="194"/>
    </row>
    <row r="881" customFormat="false" ht="15.75" hidden="false" customHeight="true" outlineLevel="0" collapsed="false">
      <c r="X881" s="240"/>
      <c r="Z881" s="240"/>
      <c r="AA881" s="241"/>
      <c r="AC881" s="240"/>
      <c r="AE881" s="240"/>
      <c r="AF881" s="241"/>
      <c r="AG881" s="194"/>
      <c r="AH881" s="240"/>
      <c r="AI881" s="194"/>
      <c r="AJ881" s="240"/>
      <c r="AK881" s="241"/>
      <c r="AL881" s="194"/>
      <c r="AM881" s="240"/>
      <c r="AN881" s="194"/>
      <c r="AO881" s="240"/>
      <c r="AP881" s="241"/>
      <c r="AQ881" s="194"/>
      <c r="AR881" s="240"/>
      <c r="AS881" s="194"/>
      <c r="AT881" s="240"/>
      <c r="AU881" s="241"/>
      <c r="AV881" s="194"/>
      <c r="AW881" s="240"/>
      <c r="AX881" s="194"/>
      <c r="AY881" s="240"/>
      <c r="AZ881" s="241"/>
      <c r="BA881" s="194"/>
      <c r="BB881" s="240"/>
      <c r="BC881" s="194"/>
    </row>
    <row r="882" customFormat="false" ht="15.75" hidden="false" customHeight="true" outlineLevel="0" collapsed="false">
      <c r="X882" s="240"/>
      <c r="Z882" s="240"/>
      <c r="AA882" s="241"/>
      <c r="AC882" s="240"/>
      <c r="AE882" s="240"/>
      <c r="AF882" s="241"/>
      <c r="AG882" s="194"/>
      <c r="AH882" s="240"/>
      <c r="AI882" s="194"/>
      <c r="AJ882" s="240"/>
      <c r="AK882" s="241"/>
      <c r="AL882" s="194"/>
      <c r="AM882" s="240"/>
      <c r="AN882" s="194"/>
      <c r="AO882" s="240"/>
      <c r="AP882" s="241"/>
      <c r="AQ882" s="194"/>
      <c r="AR882" s="240"/>
      <c r="AS882" s="194"/>
      <c r="AT882" s="240"/>
      <c r="AU882" s="241"/>
      <c r="AV882" s="194"/>
      <c r="AW882" s="240"/>
      <c r="AX882" s="194"/>
      <c r="AY882" s="240"/>
      <c r="AZ882" s="241"/>
      <c r="BA882" s="194"/>
      <c r="BB882" s="240"/>
      <c r="BC882" s="194"/>
    </row>
    <row r="883" customFormat="false" ht="15.75" hidden="false" customHeight="true" outlineLevel="0" collapsed="false">
      <c r="X883" s="240"/>
      <c r="Z883" s="240"/>
      <c r="AA883" s="241"/>
      <c r="AC883" s="240"/>
      <c r="AE883" s="240"/>
      <c r="AF883" s="241"/>
      <c r="AG883" s="194"/>
      <c r="AH883" s="240"/>
      <c r="AI883" s="194"/>
      <c r="AJ883" s="240"/>
      <c r="AK883" s="241"/>
      <c r="AL883" s="194"/>
      <c r="AM883" s="240"/>
      <c r="AN883" s="194"/>
      <c r="AO883" s="240"/>
      <c r="AP883" s="241"/>
      <c r="AQ883" s="194"/>
      <c r="AR883" s="240"/>
      <c r="AS883" s="194"/>
      <c r="AT883" s="240"/>
      <c r="AU883" s="241"/>
      <c r="AV883" s="194"/>
      <c r="AW883" s="240"/>
      <c r="AX883" s="194"/>
      <c r="AY883" s="240"/>
      <c r="AZ883" s="241"/>
      <c r="BA883" s="194"/>
      <c r="BB883" s="240"/>
      <c r="BC883" s="194"/>
    </row>
    <row r="884" customFormat="false" ht="15.75" hidden="false" customHeight="true" outlineLevel="0" collapsed="false">
      <c r="X884" s="240"/>
      <c r="Z884" s="240"/>
      <c r="AA884" s="241"/>
      <c r="AC884" s="240"/>
      <c r="AE884" s="240"/>
      <c r="AF884" s="241"/>
      <c r="AG884" s="194"/>
      <c r="AH884" s="240"/>
      <c r="AI884" s="194"/>
      <c r="AJ884" s="240"/>
      <c r="AK884" s="241"/>
      <c r="AL884" s="194"/>
      <c r="AM884" s="240"/>
      <c r="AN884" s="194"/>
      <c r="AO884" s="240"/>
      <c r="AP884" s="241"/>
      <c r="AQ884" s="194"/>
      <c r="AR884" s="240"/>
      <c r="AS884" s="194"/>
      <c r="AT884" s="240"/>
      <c r="AU884" s="241"/>
      <c r="AV884" s="194"/>
      <c r="AW884" s="240"/>
      <c r="AX884" s="194"/>
      <c r="AY884" s="240"/>
      <c r="AZ884" s="241"/>
      <c r="BA884" s="194"/>
      <c r="BB884" s="240"/>
      <c r="BC884" s="194"/>
    </row>
    <row r="885" customFormat="false" ht="15.75" hidden="false" customHeight="true" outlineLevel="0" collapsed="false">
      <c r="X885" s="240"/>
      <c r="Z885" s="240"/>
      <c r="AA885" s="241"/>
      <c r="AC885" s="240"/>
      <c r="AE885" s="240"/>
      <c r="AF885" s="241"/>
      <c r="AG885" s="194"/>
      <c r="AH885" s="240"/>
      <c r="AI885" s="194"/>
      <c r="AJ885" s="240"/>
      <c r="AK885" s="241"/>
      <c r="AL885" s="194"/>
      <c r="AM885" s="240"/>
      <c r="AN885" s="194"/>
      <c r="AO885" s="240"/>
      <c r="AP885" s="241"/>
      <c r="AQ885" s="194"/>
      <c r="AR885" s="240"/>
      <c r="AS885" s="194"/>
      <c r="AT885" s="240"/>
      <c r="AU885" s="241"/>
      <c r="AV885" s="194"/>
      <c r="AW885" s="240"/>
      <c r="AX885" s="194"/>
      <c r="AY885" s="240"/>
      <c r="AZ885" s="241"/>
      <c r="BA885" s="194"/>
      <c r="BB885" s="240"/>
      <c r="BC885" s="194"/>
    </row>
    <row r="886" customFormat="false" ht="15.75" hidden="false" customHeight="true" outlineLevel="0" collapsed="false">
      <c r="X886" s="240"/>
      <c r="Z886" s="240"/>
      <c r="AA886" s="241"/>
      <c r="AC886" s="240"/>
      <c r="AE886" s="240"/>
      <c r="AF886" s="241"/>
      <c r="AG886" s="194"/>
      <c r="AH886" s="240"/>
      <c r="AI886" s="194"/>
      <c r="AJ886" s="240"/>
      <c r="AK886" s="241"/>
      <c r="AL886" s="194"/>
      <c r="AM886" s="240"/>
      <c r="AN886" s="194"/>
      <c r="AO886" s="240"/>
      <c r="AP886" s="241"/>
      <c r="AQ886" s="194"/>
      <c r="AR886" s="240"/>
      <c r="AS886" s="194"/>
      <c r="AT886" s="240"/>
      <c r="AU886" s="241"/>
      <c r="AV886" s="194"/>
      <c r="AW886" s="240"/>
      <c r="AX886" s="194"/>
      <c r="AY886" s="240"/>
      <c r="AZ886" s="241"/>
      <c r="BA886" s="194"/>
      <c r="BB886" s="240"/>
      <c r="BC886" s="194"/>
    </row>
    <row r="887" customFormat="false" ht="15.75" hidden="false" customHeight="true" outlineLevel="0" collapsed="false">
      <c r="X887" s="240"/>
      <c r="Z887" s="240"/>
      <c r="AA887" s="241"/>
      <c r="AC887" s="240"/>
      <c r="AE887" s="240"/>
      <c r="AF887" s="241"/>
      <c r="AG887" s="194"/>
      <c r="AH887" s="240"/>
      <c r="AI887" s="194"/>
      <c r="AJ887" s="240"/>
      <c r="AK887" s="241"/>
      <c r="AL887" s="194"/>
      <c r="AM887" s="240"/>
      <c r="AN887" s="194"/>
      <c r="AO887" s="240"/>
      <c r="AP887" s="241"/>
      <c r="AQ887" s="194"/>
      <c r="AR887" s="240"/>
      <c r="AS887" s="194"/>
      <c r="AT887" s="240"/>
      <c r="AU887" s="241"/>
      <c r="AV887" s="194"/>
      <c r="AW887" s="240"/>
      <c r="AX887" s="194"/>
      <c r="AY887" s="240"/>
      <c r="AZ887" s="241"/>
      <c r="BA887" s="194"/>
      <c r="BB887" s="240"/>
      <c r="BC887" s="194"/>
    </row>
    <row r="888" customFormat="false" ht="15.75" hidden="false" customHeight="true" outlineLevel="0" collapsed="false">
      <c r="X888" s="240"/>
      <c r="Z888" s="240"/>
      <c r="AA888" s="241"/>
      <c r="AC888" s="240"/>
      <c r="AE888" s="240"/>
      <c r="AF888" s="241"/>
      <c r="AG888" s="194"/>
      <c r="AH888" s="240"/>
      <c r="AI888" s="194"/>
      <c r="AJ888" s="240"/>
      <c r="AK888" s="241"/>
      <c r="AL888" s="194"/>
      <c r="AM888" s="240"/>
      <c r="AN888" s="194"/>
      <c r="AO888" s="240"/>
      <c r="AP888" s="241"/>
      <c r="AQ888" s="194"/>
      <c r="AR888" s="240"/>
      <c r="AS888" s="194"/>
      <c r="AT888" s="240"/>
      <c r="AU888" s="241"/>
      <c r="AV888" s="194"/>
      <c r="AW888" s="240"/>
      <c r="AX888" s="194"/>
      <c r="AY888" s="240"/>
      <c r="AZ888" s="241"/>
      <c r="BA888" s="194"/>
      <c r="BB888" s="240"/>
      <c r="BC888" s="194"/>
    </row>
    <row r="889" customFormat="false" ht="15.75" hidden="false" customHeight="true" outlineLevel="0" collapsed="false">
      <c r="X889" s="240"/>
      <c r="Z889" s="240"/>
      <c r="AA889" s="241"/>
      <c r="AC889" s="240"/>
      <c r="AE889" s="240"/>
      <c r="AF889" s="241"/>
      <c r="AG889" s="194"/>
      <c r="AH889" s="240"/>
      <c r="AI889" s="194"/>
      <c r="AJ889" s="240"/>
      <c r="AK889" s="241"/>
      <c r="AL889" s="194"/>
      <c r="AM889" s="240"/>
      <c r="AN889" s="194"/>
      <c r="AO889" s="240"/>
      <c r="AP889" s="241"/>
      <c r="AQ889" s="194"/>
      <c r="AR889" s="240"/>
      <c r="AS889" s="194"/>
      <c r="AT889" s="240"/>
      <c r="AU889" s="241"/>
      <c r="AV889" s="194"/>
      <c r="AW889" s="240"/>
      <c r="AX889" s="194"/>
      <c r="AY889" s="240"/>
      <c r="AZ889" s="241"/>
      <c r="BA889" s="194"/>
      <c r="BB889" s="240"/>
      <c r="BC889" s="194"/>
    </row>
    <row r="890" customFormat="false" ht="15.75" hidden="false" customHeight="true" outlineLevel="0" collapsed="false">
      <c r="X890" s="240"/>
      <c r="Z890" s="240"/>
      <c r="AA890" s="241"/>
      <c r="AC890" s="240"/>
      <c r="AE890" s="240"/>
      <c r="AF890" s="241"/>
      <c r="AG890" s="194"/>
      <c r="AH890" s="240"/>
      <c r="AI890" s="194"/>
      <c r="AJ890" s="240"/>
      <c r="AK890" s="241"/>
      <c r="AL890" s="194"/>
      <c r="AM890" s="240"/>
      <c r="AN890" s="194"/>
      <c r="AO890" s="240"/>
      <c r="AP890" s="241"/>
      <c r="AQ890" s="194"/>
      <c r="AR890" s="240"/>
      <c r="AS890" s="194"/>
      <c r="AT890" s="240"/>
      <c r="AU890" s="241"/>
      <c r="AV890" s="194"/>
      <c r="AW890" s="240"/>
      <c r="AX890" s="194"/>
      <c r="AY890" s="240"/>
      <c r="AZ890" s="241"/>
      <c r="BA890" s="194"/>
      <c r="BB890" s="240"/>
      <c r="BC890" s="194"/>
    </row>
    <row r="891" customFormat="false" ht="15.75" hidden="false" customHeight="true" outlineLevel="0" collapsed="false">
      <c r="X891" s="240"/>
      <c r="Z891" s="240"/>
      <c r="AA891" s="241"/>
      <c r="AC891" s="240"/>
      <c r="AE891" s="240"/>
      <c r="AF891" s="241"/>
      <c r="AG891" s="194"/>
      <c r="AH891" s="240"/>
      <c r="AI891" s="194"/>
      <c r="AJ891" s="240"/>
      <c r="AK891" s="241"/>
      <c r="AL891" s="194"/>
      <c r="AM891" s="240"/>
      <c r="AN891" s="194"/>
      <c r="AO891" s="240"/>
      <c r="AP891" s="241"/>
      <c r="AQ891" s="194"/>
      <c r="AR891" s="240"/>
      <c r="AS891" s="194"/>
      <c r="AT891" s="240"/>
      <c r="AU891" s="241"/>
      <c r="AV891" s="194"/>
      <c r="AW891" s="240"/>
      <c r="AX891" s="194"/>
      <c r="AY891" s="240"/>
      <c r="AZ891" s="241"/>
      <c r="BA891" s="194"/>
      <c r="BB891" s="240"/>
      <c r="BC891" s="194"/>
    </row>
    <row r="892" customFormat="false" ht="15.75" hidden="false" customHeight="true" outlineLevel="0" collapsed="false">
      <c r="X892" s="240"/>
      <c r="Z892" s="240"/>
      <c r="AA892" s="241"/>
      <c r="AC892" s="240"/>
      <c r="AE892" s="240"/>
      <c r="AF892" s="241"/>
      <c r="AG892" s="194"/>
      <c r="AH892" s="240"/>
      <c r="AI892" s="194"/>
      <c r="AJ892" s="240"/>
      <c r="AK892" s="241"/>
      <c r="AL892" s="194"/>
      <c r="AM892" s="240"/>
      <c r="AN892" s="194"/>
      <c r="AO892" s="240"/>
      <c r="AP892" s="241"/>
      <c r="AQ892" s="194"/>
      <c r="AR892" s="240"/>
      <c r="AS892" s="194"/>
      <c r="AT892" s="240"/>
      <c r="AU892" s="241"/>
      <c r="AV892" s="194"/>
      <c r="AW892" s="240"/>
      <c r="AX892" s="194"/>
      <c r="AY892" s="240"/>
      <c r="AZ892" s="241"/>
      <c r="BA892" s="194"/>
      <c r="BB892" s="240"/>
      <c r="BC892" s="194"/>
    </row>
    <row r="893" customFormat="false" ht="15.75" hidden="false" customHeight="true" outlineLevel="0" collapsed="false">
      <c r="X893" s="240"/>
      <c r="Z893" s="240"/>
      <c r="AA893" s="241"/>
      <c r="AC893" s="240"/>
      <c r="AE893" s="240"/>
      <c r="AF893" s="241"/>
      <c r="AG893" s="194"/>
      <c r="AH893" s="240"/>
      <c r="AI893" s="194"/>
      <c r="AJ893" s="240"/>
      <c r="AK893" s="241"/>
      <c r="AL893" s="194"/>
      <c r="AM893" s="240"/>
      <c r="AN893" s="194"/>
      <c r="AO893" s="240"/>
      <c r="AP893" s="241"/>
      <c r="AQ893" s="194"/>
      <c r="AR893" s="240"/>
      <c r="AS893" s="194"/>
      <c r="AT893" s="240"/>
      <c r="AU893" s="241"/>
      <c r="AV893" s="194"/>
      <c r="AW893" s="240"/>
      <c r="AX893" s="194"/>
      <c r="AY893" s="240"/>
      <c r="AZ893" s="241"/>
      <c r="BA893" s="194"/>
      <c r="BB893" s="240"/>
      <c r="BC893" s="194"/>
    </row>
    <row r="894" customFormat="false" ht="15.75" hidden="false" customHeight="true" outlineLevel="0" collapsed="false">
      <c r="X894" s="240"/>
      <c r="Z894" s="240"/>
      <c r="AA894" s="241"/>
      <c r="AC894" s="240"/>
      <c r="AE894" s="240"/>
      <c r="AF894" s="241"/>
      <c r="AG894" s="194"/>
      <c r="AH894" s="240"/>
      <c r="AI894" s="194"/>
      <c r="AJ894" s="240"/>
      <c r="AK894" s="241"/>
      <c r="AL894" s="194"/>
      <c r="AM894" s="240"/>
      <c r="AN894" s="194"/>
      <c r="AO894" s="240"/>
      <c r="AP894" s="241"/>
      <c r="AQ894" s="194"/>
      <c r="AR894" s="240"/>
      <c r="AS894" s="194"/>
      <c r="AT894" s="240"/>
      <c r="AU894" s="241"/>
      <c r="AV894" s="194"/>
      <c r="AW894" s="240"/>
      <c r="AX894" s="194"/>
      <c r="AY894" s="240"/>
      <c r="AZ894" s="241"/>
      <c r="BA894" s="194"/>
      <c r="BB894" s="240"/>
      <c r="BC894" s="194"/>
    </row>
    <row r="895" customFormat="false" ht="15.75" hidden="false" customHeight="true" outlineLevel="0" collapsed="false">
      <c r="X895" s="240"/>
      <c r="Z895" s="240"/>
      <c r="AA895" s="241"/>
      <c r="AC895" s="240"/>
      <c r="AE895" s="240"/>
      <c r="AF895" s="241"/>
      <c r="AG895" s="194"/>
      <c r="AH895" s="240"/>
      <c r="AI895" s="194"/>
      <c r="AJ895" s="240"/>
      <c r="AK895" s="241"/>
      <c r="AL895" s="194"/>
      <c r="AM895" s="240"/>
      <c r="AN895" s="194"/>
      <c r="AO895" s="240"/>
      <c r="AP895" s="241"/>
      <c r="AQ895" s="194"/>
      <c r="AR895" s="240"/>
      <c r="AS895" s="194"/>
      <c r="AT895" s="240"/>
      <c r="AU895" s="241"/>
      <c r="AV895" s="194"/>
      <c r="AW895" s="240"/>
      <c r="AX895" s="194"/>
      <c r="AY895" s="240"/>
      <c r="AZ895" s="241"/>
      <c r="BA895" s="194"/>
      <c r="BB895" s="240"/>
      <c r="BC895" s="194"/>
    </row>
    <row r="896" customFormat="false" ht="15.75" hidden="false" customHeight="true" outlineLevel="0" collapsed="false">
      <c r="X896" s="240"/>
      <c r="Z896" s="240"/>
      <c r="AA896" s="241"/>
      <c r="AC896" s="240"/>
      <c r="AE896" s="240"/>
      <c r="AF896" s="241"/>
      <c r="AG896" s="194"/>
      <c r="AH896" s="240"/>
      <c r="AI896" s="194"/>
      <c r="AJ896" s="240"/>
      <c r="AK896" s="241"/>
      <c r="AL896" s="194"/>
      <c r="AM896" s="240"/>
      <c r="AN896" s="194"/>
      <c r="AO896" s="240"/>
      <c r="AP896" s="241"/>
      <c r="AQ896" s="194"/>
      <c r="AR896" s="240"/>
      <c r="AS896" s="194"/>
      <c r="AT896" s="240"/>
      <c r="AU896" s="241"/>
      <c r="AV896" s="194"/>
      <c r="AW896" s="240"/>
      <c r="AX896" s="194"/>
      <c r="AY896" s="240"/>
      <c r="AZ896" s="241"/>
      <c r="BA896" s="194"/>
      <c r="BB896" s="240"/>
      <c r="BC896" s="194"/>
    </row>
    <row r="897" customFormat="false" ht="15.75" hidden="false" customHeight="true" outlineLevel="0" collapsed="false">
      <c r="X897" s="240"/>
      <c r="Z897" s="240"/>
      <c r="AA897" s="241"/>
      <c r="AC897" s="240"/>
      <c r="AE897" s="240"/>
      <c r="AF897" s="241"/>
      <c r="AG897" s="194"/>
      <c r="AH897" s="240"/>
      <c r="AI897" s="194"/>
      <c r="AJ897" s="240"/>
      <c r="AK897" s="241"/>
      <c r="AL897" s="194"/>
      <c r="AM897" s="240"/>
      <c r="AN897" s="194"/>
      <c r="AO897" s="240"/>
      <c r="AP897" s="241"/>
      <c r="AQ897" s="194"/>
      <c r="AR897" s="240"/>
      <c r="AS897" s="194"/>
      <c r="AT897" s="240"/>
      <c r="AU897" s="241"/>
      <c r="AV897" s="194"/>
      <c r="AW897" s="240"/>
      <c r="AX897" s="194"/>
      <c r="AY897" s="240"/>
      <c r="AZ897" s="241"/>
      <c r="BA897" s="194"/>
      <c r="BB897" s="240"/>
      <c r="BC897" s="194"/>
    </row>
    <row r="898" customFormat="false" ht="15.75" hidden="false" customHeight="true" outlineLevel="0" collapsed="false">
      <c r="X898" s="240"/>
      <c r="Z898" s="240"/>
      <c r="AA898" s="241"/>
      <c r="AC898" s="240"/>
      <c r="AE898" s="240"/>
      <c r="AF898" s="241"/>
      <c r="AG898" s="194"/>
      <c r="AH898" s="240"/>
      <c r="AI898" s="194"/>
      <c r="AJ898" s="240"/>
      <c r="AK898" s="241"/>
      <c r="AL898" s="194"/>
      <c r="AM898" s="240"/>
      <c r="AN898" s="194"/>
      <c r="AO898" s="240"/>
      <c r="AP898" s="241"/>
      <c r="AQ898" s="194"/>
      <c r="AR898" s="240"/>
      <c r="AS898" s="194"/>
      <c r="AT898" s="240"/>
      <c r="AU898" s="241"/>
      <c r="AV898" s="194"/>
      <c r="AW898" s="240"/>
      <c r="AX898" s="194"/>
      <c r="AY898" s="240"/>
      <c r="AZ898" s="241"/>
      <c r="BA898" s="194"/>
      <c r="BB898" s="240"/>
      <c r="BC898" s="194"/>
    </row>
    <row r="899" customFormat="false" ht="15.75" hidden="false" customHeight="true" outlineLevel="0" collapsed="false">
      <c r="X899" s="240"/>
      <c r="Z899" s="240"/>
      <c r="AA899" s="241"/>
      <c r="AC899" s="240"/>
      <c r="AE899" s="240"/>
      <c r="AF899" s="241"/>
      <c r="AG899" s="194"/>
      <c r="AH899" s="240"/>
      <c r="AI899" s="194"/>
      <c r="AJ899" s="240"/>
      <c r="AK899" s="241"/>
      <c r="AL899" s="194"/>
      <c r="AM899" s="240"/>
      <c r="AN899" s="194"/>
      <c r="AO899" s="240"/>
      <c r="AP899" s="241"/>
      <c r="AQ899" s="194"/>
      <c r="AR899" s="240"/>
      <c r="AS899" s="194"/>
      <c r="AT899" s="240"/>
      <c r="AU899" s="241"/>
      <c r="AV899" s="194"/>
      <c r="AW899" s="240"/>
      <c r="AX899" s="194"/>
      <c r="AY899" s="240"/>
      <c r="AZ899" s="241"/>
      <c r="BA899" s="194"/>
      <c r="BB899" s="240"/>
      <c r="BC899" s="194"/>
    </row>
    <row r="900" customFormat="false" ht="15.75" hidden="false" customHeight="true" outlineLevel="0" collapsed="false">
      <c r="X900" s="240"/>
      <c r="Z900" s="240"/>
      <c r="AA900" s="241"/>
      <c r="AC900" s="240"/>
      <c r="AE900" s="240"/>
      <c r="AF900" s="241"/>
      <c r="AG900" s="194"/>
      <c r="AH900" s="240"/>
      <c r="AI900" s="194"/>
      <c r="AJ900" s="240"/>
      <c r="AK900" s="241"/>
      <c r="AL900" s="194"/>
      <c r="AM900" s="240"/>
      <c r="AN900" s="194"/>
      <c r="AO900" s="240"/>
      <c r="AP900" s="241"/>
      <c r="AQ900" s="194"/>
      <c r="AR900" s="240"/>
      <c r="AS900" s="194"/>
      <c r="AT900" s="240"/>
      <c r="AU900" s="241"/>
      <c r="AV900" s="194"/>
      <c r="AW900" s="240"/>
      <c r="AX900" s="194"/>
      <c r="AY900" s="240"/>
      <c r="AZ900" s="241"/>
      <c r="BA900" s="194"/>
      <c r="BB900" s="240"/>
      <c r="BC900" s="194"/>
    </row>
    <row r="901" customFormat="false" ht="15.75" hidden="false" customHeight="true" outlineLevel="0" collapsed="false">
      <c r="X901" s="240"/>
      <c r="Z901" s="240"/>
      <c r="AA901" s="241"/>
      <c r="AC901" s="240"/>
      <c r="AE901" s="240"/>
      <c r="AF901" s="241"/>
      <c r="AG901" s="194"/>
      <c r="AH901" s="240"/>
      <c r="AI901" s="194"/>
      <c r="AJ901" s="240"/>
      <c r="AK901" s="241"/>
      <c r="AL901" s="194"/>
      <c r="AM901" s="240"/>
      <c r="AN901" s="194"/>
      <c r="AO901" s="240"/>
      <c r="AP901" s="241"/>
      <c r="AQ901" s="194"/>
      <c r="AR901" s="240"/>
      <c r="AS901" s="194"/>
      <c r="AT901" s="240"/>
      <c r="AU901" s="241"/>
      <c r="AV901" s="194"/>
      <c r="AW901" s="240"/>
      <c r="AX901" s="194"/>
      <c r="AY901" s="240"/>
      <c r="AZ901" s="241"/>
      <c r="BA901" s="194"/>
      <c r="BB901" s="240"/>
      <c r="BC901" s="194"/>
    </row>
    <row r="902" customFormat="false" ht="15.75" hidden="false" customHeight="true" outlineLevel="0" collapsed="false">
      <c r="X902" s="240"/>
      <c r="Z902" s="240"/>
      <c r="AA902" s="241"/>
      <c r="AC902" s="240"/>
      <c r="AE902" s="240"/>
      <c r="AF902" s="241"/>
      <c r="AG902" s="194"/>
      <c r="AH902" s="240"/>
      <c r="AI902" s="194"/>
      <c r="AJ902" s="240"/>
      <c r="AK902" s="241"/>
      <c r="AL902" s="194"/>
      <c r="AM902" s="240"/>
      <c r="AN902" s="194"/>
      <c r="AO902" s="240"/>
      <c r="AP902" s="241"/>
      <c r="AQ902" s="194"/>
      <c r="AR902" s="240"/>
      <c r="AS902" s="194"/>
      <c r="AT902" s="240"/>
      <c r="AU902" s="241"/>
      <c r="AV902" s="194"/>
      <c r="AW902" s="240"/>
      <c r="AX902" s="194"/>
      <c r="AY902" s="240"/>
      <c r="AZ902" s="241"/>
      <c r="BA902" s="194"/>
      <c r="BB902" s="240"/>
      <c r="BC902" s="194"/>
    </row>
    <row r="903" customFormat="false" ht="15.75" hidden="false" customHeight="true" outlineLevel="0" collapsed="false">
      <c r="X903" s="240"/>
      <c r="Z903" s="240"/>
      <c r="AA903" s="241"/>
      <c r="AC903" s="240"/>
      <c r="AE903" s="240"/>
      <c r="AF903" s="241"/>
      <c r="AG903" s="194"/>
      <c r="AH903" s="240"/>
      <c r="AI903" s="194"/>
      <c r="AJ903" s="240"/>
      <c r="AK903" s="241"/>
      <c r="AL903" s="194"/>
      <c r="AM903" s="240"/>
      <c r="AN903" s="194"/>
      <c r="AO903" s="240"/>
      <c r="AP903" s="241"/>
      <c r="AQ903" s="194"/>
      <c r="AR903" s="240"/>
      <c r="AS903" s="194"/>
      <c r="AT903" s="240"/>
      <c r="AU903" s="241"/>
      <c r="AV903" s="194"/>
      <c r="AW903" s="240"/>
      <c r="AX903" s="194"/>
      <c r="AY903" s="240"/>
      <c r="AZ903" s="241"/>
      <c r="BA903" s="194"/>
      <c r="BB903" s="240"/>
      <c r="BC903" s="194"/>
    </row>
    <row r="904" customFormat="false" ht="15.75" hidden="false" customHeight="true" outlineLevel="0" collapsed="false">
      <c r="X904" s="240"/>
      <c r="Z904" s="240"/>
      <c r="AA904" s="241"/>
      <c r="AC904" s="240"/>
      <c r="AE904" s="240"/>
      <c r="AF904" s="241"/>
      <c r="AG904" s="194"/>
      <c r="AH904" s="240"/>
      <c r="AI904" s="194"/>
      <c r="AJ904" s="240"/>
      <c r="AK904" s="241"/>
      <c r="AL904" s="194"/>
      <c r="AM904" s="240"/>
      <c r="AN904" s="194"/>
      <c r="AO904" s="240"/>
      <c r="AP904" s="241"/>
      <c r="AQ904" s="194"/>
      <c r="AR904" s="240"/>
      <c r="AS904" s="194"/>
      <c r="AT904" s="240"/>
      <c r="AU904" s="241"/>
      <c r="AV904" s="194"/>
      <c r="AW904" s="240"/>
      <c r="AX904" s="194"/>
      <c r="AY904" s="240"/>
      <c r="AZ904" s="241"/>
      <c r="BA904" s="194"/>
      <c r="BB904" s="240"/>
      <c r="BC904" s="194"/>
    </row>
    <row r="905" customFormat="false" ht="15.75" hidden="false" customHeight="true" outlineLevel="0" collapsed="false">
      <c r="X905" s="240"/>
      <c r="Z905" s="240"/>
      <c r="AA905" s="241"/>
      <c r="AC905" s="240"/>
      <c r="AE905" s="240"/>
      <c r="AF905" s="241"/>
      <c r="AG905" s="194"/>
      <c r="AH905" s="240"/>
      <c r="AI905" s="194"/>
      <c r="AJ905" s="240"/>
      <c r="AK905" s="241"/>
      <c r="AL905" s="194"/>
      <c r="AM905" s="240"/>
      <c r="AN905" s="194"/>
      <c r="AO905" s="240"/>
      <c r="AP905" s="241"/>
      <c r="AQ905" s="194"/>
      <c r="AR905" s="240"/>
      <c r="AS905" s="194"/>
      <c r="AT905" s="240"/>
      <c r="AU905" s="241"/>
      <c r="AV905" s="194"/>
      <c r="AW905" s="240"/>
      <c r="AX905" s="194"/>
      <c r="AY905" s="240"/>
      <c r="AZ905" s="241"/>
      <c r="BA905" s="194"/>
      <c r="BB905" s="240"/>
      <c r="BC905" s="194"/>
    </row>
    <row r="906" customFormat="false" ht="15.75" hidden="false" customHeight="true" outlineLevel="0" collapsed="false">
      <c r="X906" s="240"/>
      <c r="Z906" s="240"/>
      <c r="AA906" s="241"/>
      <c r="AC906" s="240"/>
      <c r="AE906" s="240"/>
      <c r="AF906" s="241"/>
      <c r="AG906" s="194"/>
      <c r="AH906" s="240"/>
      <c r="AI906" s="194"/>
      <c r="AJ906" s="240"/>
      <c r="AK906" s="241"/>
      <c r="AL906" s="194"/>
      <c r="AM906" s="240"/>
      <c r="AN906" s="194"/>
      <c r="AO906" s="240"/>
      <c r="AP906" s="241"/>
      <c r="AQ906" s="194"/>
      <c r="AR906" s="240"/>
      <c r="AS906" s="194"/>
      <c r="AT906" s="240"/>
      <c r="AU906" s="241"/>
      <c r="AV906" s="194"/>
      <c r="AW906" s="240"/>
      <c r="AX906" s="194"/>
      <c r="AY906" s="240"/>
      <c r="AZ906" s="241"/>
      <c r="BA906" s="194"/>
      <c r="BB906" s="240"/>
      <c r="BC906" s="194"/>
    </row>
    <row r="907" customFormat="false" ht="15.75" hidden="false" customHeight="true" outlineLevel="0" collapsed="false">
      <c r="X907" s="240"/>
      <c r="Z907" s="240"/>
      <c r="AA907" s="241"/>
      <c r="AC907" s="240"/>
      <c r="AE907" s="240"/>
      <c r="AF907" s="241"/>
      <c r="AG907" s="194"/>
      <c r="AH907" s="240"/>
      <c r="AI907" s="194"/>
      <c r="AJ907" s="240"/>
      <c r="AK907" s="241"/>
      <c r="AL907" s="194"/>
      <c r="AM907" s="240"/>
      <c r="AN907" s="194"/>
      <c r="AO907" s="240"/>
      <c r="AP907" s="241"/>
      <c r="AQ907" s="194"/>
      <c r="AR907" s="240"/>
      <c r="AS907" s="194"/>
      <c r="AT907" s="240"/>
      <c r="AU907" s="241"/>
      <c r="AV907" s="194"/>
      <c r="AW907" s="240"/>
      <c r="AX907" s="194"/>
      <c r="AY907" s="240"/>
      <c r="AZ907" s="241"/>
      <c r="BA907" s="194"/>
      <c r="BB907" s="240"/>
      <c r="BC907" s="194"/>
    </row>
    <row r="908" customFormat="false" ht="15.75" hidden="false" customHeight="true" outlineLevel="0" collapsed="false">
      <c r="X908" s="240"/>
      <c r="Z908" s="240"/>
      <c r="AA908" s="241"/>
      <c r="AC908" s="240"/>
      <c r="AE908" s="240"/>
      <c r="AF908" s="241"/>
      <c r="AG908" s="194"/>
      <c r="AH908" s="240"/>
      <c r="AI908" s="194"/>
      <c r="AJ908" s="240"/>
      <c r="AK908" s="241"/>
      <c r="AL908" s="194"/>
      <c r="AM908" s="240"/>
      <c r="AN908" s="194"/>
      <c r="AO908" s="240"/>
      <c r="AP908" s="241"/>
      <c r="AQ908" s="194"/>
      <c r="AR908" s="240"/>
      <c r="AS908" s="194"/>
      <c r="AT908" s="240"/>
      <c r="AU908" s="241"/>
      <c r="AV908" s="194"/>
      <c r="AW908" s="240"/>
      <c r="AX908" s="194"/>
      <c r="AY908" s="240"/>
      <c r="AZ908" s="241"/>
      <c r="BA908" s="194"/>
      <c r="BB908" s="240"/>
      <c r="BC908" s="194"/>
    </row>
    <row r="909" customFormat="false" ht="15.75" hidden="false" customHeight="true" outlineLevel="0" collapsed="false">
      <c r="X909" s="240"/>
      <c r="Z909" s="240"/>
      <c r="AA909" s="241"/>
      <c r="AC909" s="240"/>
      <c r="AE909" s="240"/>
      <c r="AF909" s="241"/>
      <c r="AG909" s="194"/>
      <c r="AH909" s="240"/>
      <c r="AI909" s="194"/>
      <c r="AJ909" s="240"/>
      <c r="AK909" s="241"/>
      <c r="AL909" s="194"/>
      <c r="AM909" s="240"/>
      <c r="AN909" s="194"/>
      <c r="AO909" s="240"/>
      <c r="AP909" s="241"/>
      <c r="AQ909" s="194"/>
      <c r="AR909" s="240"/>
      <c r="AS909" s="194"/>
      <c r="AT909" s="240"/>
      <c r="AU909" s="241"/>
      <c r="AV909" s="194"/>
      <c r="AW909" s="240"/>
      <c r="AX909" s="194"/>
      <c r="AY909" s="240"/>
      <c r="AZ909" s="241"/>
      <c r="BA909" s="194"/>
      <c r="BB909" s="240"/>
      <c r="BC909" s="194"/>
    </row>
    <row r="910" customFormat="false" ht="15.75" hidden="false" customHeight="true" outlineLevel="0" collapsed="false">
      <c r="X910" s="240"/>
      <c r="Z910" s="240"/>
      <c r="AA910" s="241"/>
      <c r="AC910" s="240"/>
      <c r="AE910" s="240"/>
      <c r="AF910" s="241"/>
      <c r="AG910" s="194"/>
      <c r="AH910" s="240"/>
      <c r="AI910" s="194"/>
      <c r="AJ910" s="240"/>
      <c r="AK910" s="241"/>
      <c r="AL910" s="194"/>
      <c r="AM910" s="240"/>
      <c r="AN910" s="194"/>
      <c r="AO910" s="240"/>
      <c r="AP910" s="241"/>
      <c r="AQ910" s="194"/>
      <c r="AR910" s="240"/>
      <c r="AS910" s="194"/>
      <c r="AT910" s="240"/>
      <c r="AU910" s="241"/>
      <c r="AV910" s="194"/>
      <c r="AW910" s="240"/>
      <c r="AX910" s="194"/>
      <c r="AY910" s="240"/>
      <c r="AZ910" s="241"/>
      <c r="BA910" s="194"/>
      <c r="BB910" s="240"/>
      <c r="BC910" s="194"/>
    </row>
    <row r="911" customFormat="false" ht="15.75" hidden="false" customHeight="true" outlineLevel="0" collapsed="false">
      <c r="X911" s="240"/>
      <c r="Z911" s="240"/>
      <c r="AA911" s="241"/>
      <c r="AC911" s="240"/>
      <c r="AE911" s="240"/>
      <c r="AF911" s="241"/>
      <c r="AG911" s="194"/>
      <c r="AH911" s="240"/>
      <c r="AI911" s="194"/>
      <c r="AJ911" s="240"/>
      <c r="AK911" s="241"/>
      <c r="AL911" s="194"/>
      <c r="AM911" s="240"/>
      <c r="AN911" s="194"/>
      <c r="AO911" s="240"/>
      <c r="AP911" s="241"/>
      <c r="AQ911" s="194"/>
      <c r="AR911" s="240"/>
      <c r="AS911" s="194"/>
      <c r="AT911" s="240"/>
      <c r="AU911" s="241"/>
      <c r="AV911" s="194"/>
      <c r="AW911" s="240"/>
      <c r="AX911" s="194"/>
      <c r="AY911" s="240"/>
      <c r="AZ911" s="241"/>
      <c r="BA911" s="194"/>
      <c r="BB911" s="240"/>
      <c r="BC911" s="194"/>
    </row>
    <row r="912" customFormat="false" ht="15.75" hidden="false" customHeight="true" outlineLevel="0" collapsed="false">
      <c r="X912" s="240"/>
      <c r="Z912" s="240"/>
      <c r="AA912" s="241"/>
      <c r="AC912" s="240"/>
      <c r="AE912" s="240"/>
      <c r="AF912" s="241"/>
      <c r="AG912" s="194"/>
      <c r="AH912" s="240"/>
      <c r="AI912" s="194"/>
      <c r="AJ912" s="240"/>
      <c r="AK912" s="241"/>
      <c r="AL912" s="194"/>
      <c r="AM912" s="240"/>
      <c r="AN912" s="194"/>
      <c r="AO912" s="240"/>
      <c r="AP912" s="241"/>
      <c r="AQ912" s="194"/>
      <c r="AR912" s="240"/>
      <c r="AS912" s="194"/>
      <c r="AT912" s="240"/>
      <c r="AU912" s="241"/>
      <c r="AV912" s="194"/>
      <c r="AW912" s="240"/>
      <c r="AX912" s="194"/>
      <c r="AY912" s="240"/>
      <c r="AZ912" s="241"/>
      <c r="BA912" s="194"/>
      <c r="BB912" s="240"/>
      <c r="BC912" s="194"/>
    </row>
    <row r="913" customFormat="false" ht="15.75" hidden="false" customHeight="true" outlineLevel="0" collapsed="false">
      <c r="X913" s="240"/>
      <c r="Z913" s="240"/>
      <c r="AA913" s="241"/>
      <c r="AC913" s="240"/>
      <c r="AE913" s="240"/>
      <c r="AF913" s="241"/>
      <c r="AG913" s="194"/>
      <c r="AH913" s="240"/>
      <c r="AI913" s="194"/>
      <c r="AJ913" s="240"/>
      <c r="AK913" s="241"/>
      <c r="AL913" s="194"/>
      <c r="AM913" s="240"/>
      <c r="AN913" s="194"/>
      <c r="AO913" s="240"/>
      <c r="AP913" s="241"/>
      <c r="AQ913" s="194"/>
      <c r="AR913" s="240"/>
      <c r="AS913" s="194"/>
      <c r="AT913" s="240"/>
      <c r="AU913" s="241"/>
      <c r="AV913" s="194"/>
      <c r="AW913" s="240"/>
      <c r="AX913" s="194"/>
      <c r="AY913" s="240"/>
      <c r="AZ913" s="241"/>
      <c r="BA913" s="194"/>
      <c r="BB913" s="240"/>
      <c r="BC913" s="194"/>
    </row>
    <row r="914" customFormat="false" ht="15.75" hidden="false" customHeight="true" outlineLevel="0" collapsed="false">
      <c r="X914" s="240"/>
      <c r="Z914" s="240"/>
      <c r="AA914" s="241"/>
      <c r="AC914" s="240"/>
      <c r="AE914" s="240"/>
      <c r="AF914" s="241"/>
      <c r="AG914" s="194"/>
      <c r="AH914" s="240"/>
      <c r="AI914" s="194"/>
      <c r="AJ914" s="240"/>
      <c r="AK914" s="241"/>
      <c r="AL914" s="194"/>
      <c r="AM914" s="240"/>
      <c r="AN914" s="194"/>
      <c r="AO914" s="240"/>
      <c r="AP914" s="241"/>
      <c r="AQ914" s="194"/>
      <c r="AR914" s="240"/>
      <c r="AS914" s="194"/>
      <c r="AT914" s="240"/>
      <c r="AU914" s="241"/>
      <c r="AV914" s="194"/>
      <c r="AW914" s="240"/>
      <c r="AX914" s="194"/>
      <c r="AY914" s="240"/>
      <c r="AZ914" s="241"/>
      <c r="BA914" s="194"/>
      <c r="BB914" s="240"/>
      <c r="BC914" s="194"/>
    </row>
    <row r="915" customFormat="false" ht="15.75" hidden="false" customHeight="true" outlineLevel="0" collapsed="false">
      <c r="X915" s="240"/>
      <c r="Z915" s="240"/>
      <c r="AA915" s="241"/>
      <c r="AC915" s="240"/>
      <c r="AE915" s="240"/>
      <c r="AF915" s="241"/>
      <c r="AG915" s="194"/>
      <c r="AH915" s="240"/>
      <c r="AI915" s="194"/>
      <c r="AJ915" s="240"/>
      <c r="AK915" s="241"/>
      <c r="AL915" s="194"/>
      <c r="AM915" s="240"/>
      <c r="AN915" s="194"/>
      <c r="AO915" s="240"/>
      <c r="AP915" s="241"/>
      <c r="AQ915" s="194"/>
      <c r="AR915" s="240"/>
      <c r="AS915" s="194"/>
      <c r="AT915" s="240"/>
      <c r="AU915" s="241"/>
      <c r="AV915" s="194"/>
      <c r="AW915" s="240"/>
      <c r="AX915" s="194"/>
      <c r="AY915" s="240"/>
      <c r="AZ915" s="241"/>
      <c r="BA915" s="194"/>
      <c r="BB915" s="240"/>
      <c r="BC915" s="194"/>
    </row>
    <row r="916" customFormat="false" ht="15.75" hidden="false" customHeight="true" outlineLevel="0" collapsed="false">
      <c r="X916" s="240"/>
      <c r="Z916" s="240"/>
      <c r="AA916" s="241"/>
      <c r="AC916" s="240"/>
      <c r="AE916" s="240"/>
      <c r="AF916" s="241"/>
      <c r="AG916" s="194"/>
      <c r="AH916" s="240"/>
      <c r="AI916" s="194"/>
      <c r="AJ916" s="240"/>
      <c r="AK916" s="241"/>
      <c r="AL916" s="194"/>
      <c r="AM916" s="240"/>
      <c r="AN916" s="194"/>
      <c r="AO916" s="240"/>
      <c r="AP916" s="241"/>
      <c r="AQ916" s="194"/>
      <c r="AR916" s="240"/>
      <c r="AS916" s="194"/>
      <c r="AT916" s="240"/>
      <c r="AU916" s="241"/>
      <c r="AV916" s="194"/>
      <c r="AW916" s="240"/>
      <c r="AX916" s="194"/>
      <c r="AY916" s="240"/>
      <c r="AZ916" s="241"/>
      <c r="BA916" s="194"/>
      <c r="BB916" s="240"/>
      <c r="BC916" s="194"/>
    </row>
    <row r="917" customFormat="false" ht="15.75" hidden="false" customHeight="true" outlineLevel="0" collapsed="false">
      <c r="X917" s="240"/>
      <c r="Z917" s="240"/>
      <c r="AA917" s="241"/>
      <c r="AC917" s="240"/>
      <c r="AE917" s="240"/>
      <c r="AF917" s="241"/>
      <c r="AG917" s="194"/>
      <c r="AH917" s="240"/>
      <c r="AI917" s="194"/>
      <c r="AJ917" s="240"/>
      <c r="AK917" s="241"/>
      <c r="AL917" s="194"/>
      <c r="AM917" s="240"/>
      <c r="AN917" s="194"/>
      <c r="AO917" s="240"/>
      <c r="AP917" s="241"/>
      <c r="AQ917" s="194"/>
      <c r="AR917" s="240"/>
      <c r="AS917" s="194"/>
      <c r="AT917" s="240"/>
      <c r="AU917" s="241"/>
      <c r="AV917" s="194"/>
      <c r="AW917" s="240"/>
      <c r="AX917" s="194"/>
      <c r="AY917" s="240"/>
      <c r="AZ917" s="241"/>
      <c r="BA917" s="194"/>
      <c r="BB917" s="240"/>
      <c r="BC917" s="194"/>
    </row>
    <row r="918" customFormat="false" ht="15.75" hidden="false" customHeight="true" outlineLevel="0" collapsed="false">
      <c r="X918" s="240"/>
      <c r="Z918" s="240"/>
      <c r="AA918" s="241"/>
      <c r="AC918" s="240"/>
      <c r="AE918" s="240"/>
      <c r="AF918" s="241"/>
      <c r="AG918" s="194"/>
      <c r="AH918" s="240"/>
      <c r="AI918" s="194"/>
      <c r="AJ918" s="240"/>
      <c r="AK918" s="241"/>
      <c r="AL918" s="194"/>
      <c r="AM918" s="240"/>
      <c r="AN918" s="194"/>
      <c r="AO918" s="240"/>
      <c r="AP918" s="241"/>
      <c r="AQ918" s="194"/>
      <c r="AR918" s="240"/>
      <c r="AS918" s="194"/>
      <c r="AT918" s="240"/>
      <c r="AU918" s="241"/>
      <c r="AV918" s="194"/>
      <c r="AW918" s="240"/>
      <c r="AX918" s="194"/>
      <c r="AY918" s="240"/>
      <c r="AZ918" s="241"/>
      <c r="BA918" s="194"/>
      <c r="BB918" s="240"/>
      <c r="BC918" s="194"/>
    </row>
    <row r="919" customFormat="false" ht="15.75" hidden="false" customHeight="true" outlineLevel="0" collapsed="false">
      <c r="X919" s="240"/>
      <c r="Z919" s="240"/>
      <c r="AA919" s="241"/>
      <c r="AC919" s="240"/>
      <c r="AE919" s="240"/>
      <c r="AF919" s="241"/>
      <c r="AG919" s="194"/>
      <c r="AH919" s="240"/>
      <c r="AI919" s="194"/>
      <c r="AJ919" s="240"/>
      <c r="AK919" s="241"/>
      <c r="AL919" s="194"/>
      <c r="AM919" s="240"/>
      <c r="AN919" s="194"/>
      <c r="AO919" s="240"/>
      <c r="AP919" s="241"/>
      <c r="AQ919" s="194"/>
      <c r="AR919" s="240"/>
      <c r="AS919" s="194"/>
      <c r="AT919" s="240"/>
      <c r="AU919" s="241"/>
      <c r="AV919" s="194"/>
      <c r="AW919" s="240"/>
      <c r="AX919" s="194"/>
      <c r="AY919" s="240"/>
      <c r="AZ919" s="241"/>
      <c r="BA919" s="194"/>
      <c r="BB919" s="240"/>
      <c r="BC919" s="194"/>
    </row>
    <row r="920" customFormat="false" ht="15.75" hidden="false" customHeight="true" outlineLevel="0" collapsed="false">
      <c r="X920" s="240"/>
      <c r="Z920" s="240"/>
      <c r="AA920" s="241"/>
      <c r="AC920" s="240"/>
      <c r="AE920" s="240"/>
      <c r="AF920" s="241"/>
      <c r="AG920" s="194"/>
      <c r="AH920" s="240"/>
      <c r="AI920" s="194"/>
      <c r="AJ920" s="240"/>
      <c r="AK920" s="241"/>
      <c r="AL920" s="194"/>
      <c r="AM920" s="240"/>
      <c r="AN920" s="194"/>
      <c r="AO920" s="240"/>
      <c r="AP920" s="241"/>
      <c r="AQ920" s="194"/>
      <c r="AR920" s="240"/>
      <c r="AS920" s="194"/>
      <c r="AT920" s="240"/>
      <c r="AU920" s="241"/>
      <c r="AV920" s="194"/>
      <c r="AW920" s="240"/>
      <c r="AX920" s="194"/>
      <c r="AY920" s="240"/>
      <c r="AZ920" s="241"/>
      <c r="BA920" s="194"/>
      <c r="BB920" s="240"/>
      <c r="BC920" s="194"/>
    </row>
    <row r="921" customFormat="false" ht="15.75" hidden="false" customHeight="true" outlineLevel="0" collapsed="false">
      <c r="X921" s="240"/>
      <c r="Z921" s="240"/>
      <c r="AA921" s="241"/>
      <c r="AC921" s="240"/>
      <c r="AE921" s="240"/>
      <c r="AF921" s="241"/>
      <c r="AG921" s="194"/>
      <c r="AH921" s="240"/>
      <c r="AI921" s="194"/>
      <c r="AJ921" s="240"/>
      <c r="AK921" s="241"/>
      <c r="AL921" s="194"/>
      <c r="AM921" s="240"/>
      <c r="AN921" s="194"/>
      <c r="AO921" s="240"/>
      <c r="AP921" s="241"/>
      <c r="AQ921" s="194"/>
      <c r="AR921" s="240"/>
      <c r="AS921" s="194"/>
      <c r="AT921" s="240"/>
      <c r="AU921" s="241"/>
      <c r="AV921" s="194"/>
      <c r="AW921" s="240"/>
      <c r="AX921" s="194"/>
      <c r="AY921" s="240"/>
      <c r="AZ921" s="241"/>
      <c r="BA921" s="194"/>
      <c r="BB921" s="240"/>
      <c r="BC921" s="194"/>
    </row>
    <row r="922" customFormat="false" ht="15.75" hidden="false" customHeight="true" outlineLevel="0" collapsed="false">
      <c r="X922" s="240"/>
      <c r="Z922" s="240"/>
      <c r="AA922" s="241"/>
      <c r="AC922" s="240"/>
      <c r="AE922" s="240"/>
      <c r="AF922" s="241"/>
      <c r="AG922" s="194"/>
      <c r="AH922" s="240"/>
      <c r="AI922" s="194"/>
      <c r="AJ922" s="240"/>
      <c r="AK922" s="241"/>
      <c r="AL922" s="194"/>
      <c r="AM922" s="240"/>
      <c r="AN922" s="194"/>
      <c r="AO922" s="240"/>
      <c r="AP922" s="241"/>
      <c r="AQ922" s="194"/>
      <c r="AR922" s="240"/>
      <c r="AS922" s="194"/>
      <c r="AT922" s="240"/>
      <c r="AU922" s="241"/>
      <c r="AV922" s="194"/>
      <c r="AW922" s="240"/>
      <c r="AX922" s="194"/>
      <c r="AY922" s="240"/>
      <c r="AZ922" s="241"/>
      <c r="BA922" s="194"/>
      <c r="BB922" s="240"/>
      <c r="BC922" s="194"/>
    </row>
    <row r="923" customFormat="false" ht="15.75" hidden="false" customHeight="true" outlineLevel="0" collapsed="false">
      <c r="X923" s="240"/>
      <c r="Z923" s="240"/>
      <c r="AA923" s="241"/>
      <c r="AC923" s="240"/>
      <c r="AE923" s="240"/>
      <c r="AF923" s="241"/>
      <c r="AG923" s="194"/>
      <c r="AH923" s="240"/>
      <c r="AI923" s="194"/>
      <c r="AJ923" s="240"/>
      <c r="AK923" s="241"/>
      <c r="AL923" s="194"/>
      <c r="AM923" s="240"/>
      <c r="AN923" s="194"/>
      <c r="AO923" s="240"/>
      <c r="AP923" s="241"/>
      <c r="AQ923" s="194"/>
      <c r="AR923" s="240"/>
      <c r="AS923" s="194"/>
      <c r="AT923" s="240"/>
      <c r="AU923" s="241"/>
      <c r="AV923" s="194"/>
      <c r="AW923" s="240"/>
      <c r="AX923" s="194"/>
      <c r="AY923" s="240"/>
      <c r="AZ923" s="241"/>
      <c r="BA923" s="194"/>
      <c r="BB923" s="240"/>
      <c r="BC923" s="194"/>
    </row>
    <row r="924" customFormat="false" ht="15.75" hidden="false" customHeight="true" outlineLevel="0" collapsed="false">
      <c r="X924" s="240"/>
      <c r="Z924" s="240"/>
      <c r="AA924" s="241"/>
      <c r="AC924" s="240"/>
      <c r="AE924" s="240"/>
      <c r="AF924" s="241"/>
      <c r="AG924" s="194"/>
      <c r="AH924" s="240"/>
      <c r="AI924" s="194"/>
      <c r="AJ924" s="240"/>
      <c r="AK924" s="241"/>
      <c r="AL924" s="194"/>
      <c r="AM924" s="240"/>
      <c r="AN924" s="194"/>
      <c r="AO924" s="240"/>
      <c r="AP924" s="241"/>
      <c r="AQ924" s="194"/>
      <c r="AR924" s="240"/>
      <c r="AS924" s="194"/>
      <c r="AT924" s="240"/>
      <c r="AU924" s="241"/>
      <c r="AV924" s="194"/>
      <c r="AW924" s="240"/>
      <c r="AX924" s="194"/>
      <c r="AY924" s="240"/>
      <c r="AZ924" s="241"/>
      <c r="BA924" s="194"/>
      <c r="BB924" s="240"/>
      <c r="BC924" s="194"/>
    </row>
    <row r="925" customFormat="false" ht="15.75" hidden="false" customHeight="true" outlineLevel="0" collapsed="false">
      <c r="X925" s="240"/>
      <c r="Z925" s="240"/>
      <c r="AA925" s="241"/>
      <c r="AC925" s="240"/>
      <c r="AE925" s="240"/>
      <c r="AF925" s="241"/>
      <c r="AG925" s="194"/>
      <c r="AH925" s="240"/>
      <c r="AI925" s="194"/>
      <c r="AJ925" s="240"/>
      <c r="AK925" s="241"/>
      <c r="AL925" s="194"/>
      <c r="AM925" s="240"/>
      <c r="AN925" s="194"/>
      <c r="AO925" s="240"/>
      <c r="AP925" s="241"/>
      <c r="AQ925" s="194"/>
      <c r="AR925" s="240"/>
      <c r="AS925" s="194"/>
      <c r="AT925" s="240"/>
      <c r="AU925" s="241"/>
      <c r="AV925" s="194"/>
      <c r="AW925" s="240"/>
      <c r="AX925" s="194"/>
      <c r="AY925" s="240"/>
      <c r="AZ925" s="241"/>
      <c r="BA925" s="194"/>
      <c r="BB925" s="240"/>
      <c r="BC925" s="194"/>
    </row>
    <row r="926" customFormat="false" ht="15.75" hidden="false" customHeight="true" outlineLevel="0" collapsed="false">
      <c r="X926" s="240"/>
      <c r="Z926" s="240"/>
      <c r="AA926" s="241"/>
      <c r="AC926" s="240"/>
      <c r="AE926" s="240"/>
      <c r="AF926" s="241"/>
      <c r="AG926" s="194"/>
      <c r="AH926" s="240"/>
      <c r="AI926" s="194"/>
      <c r="AJ926" s="240"/>
      <c r="AK926" s="241"/>
      <c r="AL926" s="194"/>
      <c r="AM926" s="240"/>
      <c r="AN926" s="194"/>
      <c r="AO926" s="240"/>
      <c r="AP926" s="241"/>
      <c r="AQ926" s="194"/>
      <c r="AR926" s="240"/>
      <c r="AS926" s="194"/>
      <c r="AT926" s="240"/>
      <c r="AU926" s="241"/>
      <c r="AV926" s="194"/>
      <c r="AW926" s="240"/>
      <c r="AX926" s="194"/>
      <c r="AY926" s="240"/>
      <c r="AZ926" s="241"/>
      <c r="BA926" s="194"/>
      <c r="BB926" s="240"/>
      <c r="BC926" s="194"/>
    </row>
    <row r="927" customFormat="false" ht="15.75" hidden="false" customHeight="true" outlineLevel="0" collapsed="false">
      <c r="X927" s="240"/>
      <c r="Z927" s="240"/>
      <c r="AA927" s="241"/>
      <c r="AC927" s="240"/>
      <c r="AE927" s="240"/>
      <c r="AF927" s="241"/>
      <c r="AG927" s="194"/>
      <c r="AH927" s="240"/>
      <c r="AI927" s="194"/>
      <c r="AJ927" s="240"/>
      <c r="AK927" s="241"/>
      <c r="AL927" s="194"/>
      <c r="AM927" s="240"/>
      <c r="AN927" s="194"/>
      <c r="AO927" s="240"/>
      <c r="AP927" s="241"/>
      <c r="AQ927" s="194"/>
      <c r="AR927" s="240"/>
      <c r="AS927" s="194"/>
      <c r="AT927" s="240"/>
      <c r="AU927" s="241"/>
      <c r="AV927" s="194"/>
      <c r="AW927" s="240"/>
      <c r="AX927" s="194"/>
      <c r="AY927" s="240"/>
      <c r="AZ927" s="241"/>
      <c r="BA927" s="194"/>
      <c r="BB927" s="240"/>
      <c r="BC927" s="194"/>
    </row>
    <row r="928" customFormat="false" ht="15.75" hidden="false" customHeight="true" outlineLevel="0" collapsed="false">
      <c r="X928" s="240"/>
      <c r="Z928" s="240"/>
      <c r="AA928" s="241"/>
      <c r="AC928" s="240"/>
      <c r="AE928" s="240"/>
      <c r="AF928" s="241"/>
      <c r="AG928" s="194"/>
      <c r="AH928" s="240"/>
      <c r="AI928" s="194"/>
      <c r="AJ928" s="240"/>
      <c r="AK928" s="241"/>
      <c r="AL928" s="194"/>
      <c r="AM928" s="240"/>
      <c r="AN928" s="194"/>
      <c r="AO928" s="240"/>
      <c r="AP928" s="241"/>
      <c r="AQ928" s="194"/>
      <c r="AR928" s="240"/>
      <c r="AS928" s="194"/>
      <c r="AT928" s="240"/>
      <c r="AU928" s="241"/>
      <c r="AV928" s="194"/>
      <c r="AW928" s="240"/>
      <c r="AX928" s="194"/>
      <c r="AY928" s="240"/>
      <c r="AZ928" s="241"/>
      <c r="BA928" s="194"/>
      <c r="BB928" s="240"/>
      <c r="BC928" s="194"/>
    </row>
    <row r="929" customFormat="false" ht="15.75" hidden="false" customHeight="true" outlineLevel="0" collapsed="false">
      <c r="X929" s="240"/>
      <c r="Z929" s="240"/>
      <c r="AA929" s="241"/>
      <c r="AC929" s="240"/>
      <c r="AE929" s="240"/>
      <c r="AF929" s="241"/>
      <c r="AG929" s="194"/>
      <c r="AH929" s="240"/>
      <c r="AI929" s="194"/>
      <c r="AJ929" s="240"/>
      <c r="AK929" s="241"/>
      <c r="AL929" s="194"/>
      <c r="AM929" s="240"/>
      <c r="AN929" s="194"/>
      <c r="AO929" s="240"/>
      <c r="AP929" s="241"/>
      <c r="AQ929" s="194"/>
      <c r="AR929" s="240"/>
      <c r="AS929" s="194"/>
      <c r="AT929" s="240"/>
      <c r="AU929" s="241"/>
      <c r="AV929" s="194"/>
      <c r="AW929" s="240"/>
      <c r="AX929" s="194"/>
      <c r="AY929" s="240"/>
      <c r="AZ929" s="241"/>
      <c r="BA929" s="194"/>
      <c r="BB929" s="240"/>
      <c r="BC929" s="194"/>
    </row>
    <row r="930" customFormat="false" ht="15.75" hidden="false" customHeight="true" outlineLevel="0" collapsed="false">
      <c r="X930" s="240"/>
      <c r="Z930" s="240"/>
      <c r="AA930" s="241"/>
      <c r="AC930" s="240"/>
      <c r="AE930" s="240"/>
      <c r="AF930" s="241"/>
      <c r="AG930" s="194"/>
      <c r="AH930" s="240"/>
      <c r="AI930" s="194"/>
      <c r="AJ930" s="240"/>
      <c r="AK930" s="241"/>
      <c r="AL930" s="194"/>
      <c r="AM930" s="240"/>
      <c r="AN930" s="194"/>
      <c r="AO930" s="240"/>
      <c r="AP930" s="241"/>
      <c r="AQ930" s="194"/>
      <c r="AR930" s="240"/>
      <c r="AS930" s="194"/>
      <c r="AT930" s="240"/>
      <c r="AU930" s="241"/>
      <c r="AV930" s="194"/>
      <c r="AW930" s="240"/>
      <c r="AX930" s="194"/>
      <c r="AY930" s="240"/>
      <c r="AZ930" s="241"/>
      <c r="BA930" s="194"/>
      <c r="BB930" s="240"/>
      <c r="BC930" s="194"/>
    </row>
    <row r="931" customFormat="false" ht="15.75" hidden="false" customHeight="true" outlineLevel="0" collapsed="false">
      <c r="X931" s="240"/>
      <c r="Z931" s="240"/>
      <c r="AA931" s="241"/>
      <c r="AC931" s="240"/>
      <c r="AE931" s="240"/>
      <c r="AF931" s="241"/>
      <c r="AG931" s="194"/>
      <c r="AH931" s="240"/>
      <c r="AI931" s="194"/>
      <c r="AJ931" s="240"/>
      <c r="AK931" s="241"/>
      <c r="AL931" s="194"/>
      <c r="AM931" s="240"/>
      <c r="AN931" s="194"/>
      <c r="AO931" s="240"/>
      <c r="AP931" s="241"/>
      <c r="AQ931" s="194"/>
      <c r="AR931" s="240"/>
      <c r="AS931" s="194"/>
      <c r="AT931" s="240"/>
      <c r="AU931" s="241"/>
      <c r="AV931" s="194"/>
      <c r="AW931" s="240"/>
      <c r="AX931" s="194"/>
      <c r="AY931" s="240"/>
      <c r="AZ931" s="241"/>
      <c r="BA931" s="194"/>
      <c r="BB931" s="240"/>
      <c r="BC931" s="194"/>
    </row>
    <row r="932" customFormat="false" ht="15.75" hidden="false" customHeight="true" outlineLevel="0" collapsed="false">
      <c r="X932" s="240"/>
      <c r="Z932" s="240"/>
      <c r="AA932" s="241"/>
      <c r="AC932" s="240"/>
      <c r="AE932" s="240"/>
      <c r="AF932" s="241"/>
      <c r="AG932" s="194"/>
      <c r="AH932" s="240"/>
      <c r="AI932" s="194"/>
      <c r="AJ932" s="240"/>
      <c r="AK932" s="241"/>
      <c r="AL932" s="194"/>
      <c r="AM932" s="240"/>
      <c r="AN932" s="194"/>
      <c r="AO932" s="240"/>
      <c r="AP932" s="241"/>
      <c r="AQ932" s="194"/>
      <c r="AR932" s="240"/>
      <c r="AS932" s="194"/>
      <c r="AT932" s="240"/>
      <c r="AU932" s="241"/>
      <c r="AV932" s="194"/>
      <c r="AW932" s="240"/>
      <c r="AX932" s="194"/>
      <c r="AY932" s="240"/>
      <c r="AZ932" s="241"/>
      <c r="BA932" s="194"/>
      <c r="BB932" s="240"/>
      <c r="BC932" s="194"/>
    </row>
    <row r="933" customFormat="false" ht="15.75" hidden="false" customHeight="true" outlineLevel="0" collapsed="false">
      <c r="X933" s="240"/>
      <c r="Z933" s="240"/>
      <c r="AA933" s="241"/>
      <c r="AC933" s="240"/>
      <c r="AE933" s="240"/>
      <c r="AF933" s="241"/>
      <c r="AG933" s="194"/>
      <c r="AH933" s="240"/>
      <c r="AI933" s="194"/>
      <c r="AJ933" s="240"/>
      <c r="AK933" s="241"/>
      <c r="AL933" s="194"/>
      <c r="AM933" s="240"/>
      <c r="AN933" s="194"/>
      <c r="AO933" s="240"/>
      <c r="AP933" s="241"/>
      <c r="AQ933" s="194"/>
      <c r="AR933" s="240"/>
      <c r="AS933" s="194"/>
      <c r="AT933" s="240"/>
      <c r="AU933" s="241"/>
      <c r="AV933" s="194"/>
      <c r="AW933" s="240"/>
      <c r="AX933" s="194"/>
      <c r="AY933" s="240"/>
      <c r="AZ933" s="241"/>
      <c r="BA933" s="194"/>
      <c r="BB933" s="240"/>
      <c r="BC933" s="194"/>
    </row>
    <row r="934" customFormat="false" ht="15.75" hidden="false" customHeight="true" outlineLevel="0" collapsed="false">
      <c r="X934" s="240"/>
      <c r="Z934" s="240"/>
      <c r="AA934" s="241"/>
      <c r="AC934" s="240"/>
      <c r="AE934" s="240"/>
      <c r="AF934" s="241"/>
      <c r="AG934" s="194"/>
      <c r="AH934" s="240"/>
      <c r="AI934" s="194"/>
      <c r="AJ934" s="240"/>
      <c r="AK934" s="241"/>
      <c r="AL934" s="194"/>
      <c r="AM934" s="240"/>
      <c r="AN934" s="194"/>
      <c r="AO934" s="240"/>
      <c r="AP934" s="241"/>
      <c r="AQ934" s="194"/>
      <c r="AR934" s="240"/>
      <c r="AS934" s="194"/>
      <c r="AT934" s="240"/>
      <c r="AU934" s="241"/>
      <c r="AV934" s="194"/>
      <c r="AW934" s="240"/>
      <c r="AX934" s="194"/>
      <c r="AY934" s="240"/>
      <c r="AZ934" s="241"/>
      <c r="BA934" s="194"/>
      <c r="BB934" s="240"/>
      <c r="BC934" s="194"/>
    </row>
    <row r="935" customFormat="false" ht="15.75" hidden="false" customHeight="true" outlineLevel="0" collapsed="false">
      <c r="X935" s="240"/>
      <c r="Z935" s="240"/>
      <c r="AA935" s="241"/>
      <c r="AC935" s="240"/>
      <c r="AE935" s="240"/>
      <c r="AF935" s="241"/>
      <c r="AG935" s="194"/>
      <c r="AH935" s="240"/>
      <c r="AI935" s="194"/>
      <c r="AJ935" s="240"/>
      <c r="AK935" s="241"/>
      <c r="AL935" s="194"/>
      <c r="AM935" s="240"/>
      <c r="AN935" s="194"/>
      <c r="AO935" s="240"/>
      <c r="AP935" s="241"/>
      <c r="AQ935" s="194"/>
      <c r="AR935" s="240"/>
      <c r="AS935" s="194"/>
      <c r="AT935" s="240"/>
      <c r="AU935" s="241"/>
      <c r="AV935" s="194"/>
      <c r="AW935" s="240"/>
      <c r="AX935" s="194"/>
      <c r="AY935" s="240"/>
      <c r="AZ935" s="241"/>
      <c r="BA935" s="194"/>
      <c r="BB935" s="240"/>
      <c r="BC935" s="194"/>
    </row>
    <row r="936" customFormat="false" ht="15.75" hidden="false" customHeight="true" outlineLevel="0" collapsed="false">
      <c r="X936" s="240"/>
      <c r="Z936" s="240"/>
      <c r="AA936" s="241"/>
      <c r="AC936" s="240"/>
      <c r="AE936" s="240"/>
      <c r="AF936" s="241"/>
      <c r="AG936" s="194"/>
      <c r="AH936" s="240"/>
      <c r="AI936" s="194"/>
      <c r="AJ936" s="240"/>
      <c r="AK936" s="241"/>
      <c r="AL936" s="194"/>
      <c r="AM936" s="240"/>
      <c r="AN936" s="194"/>
      <c r="AO936" s="240"/>
      <c r="AP936" s="241"/>
      <c r="AQ936" s="194"/>
      <c r="AR936" s="240"/>
      <c r="AS936" s="194"/>
      <c r="AT936" s="240"/>
      <c r="AU936" s="241"/>
      <c r="AV936" s="194"/>
      <c r="AW936" s="240"/>
      <c r="AX936" s="194"/>
      <c r="AY936" s="240"/>
      <c r="AZ936" s="241"/>
      <c r="BA936" s="194"/>
      <c r="BB936" s="240"/>
      <c r="BC936" s="194"/>
    </row>
    <row r="937" customFormat="false" ht="15.75" hidden="false" customHeight="true" outlineLevel="0" collapsed="false">
      <c r="X937" s="240"/>
      <c r="Z937" s="240"/>
      <c r="AA937" s="241"/>
      <c r="AC937" s="240"/>
      <c r="AE937" s="240"/>
      <c r="AF937" s="241"/>
      <c r="AG937" s="194"/>
      <c r="AH937" s="240"/>
      <c r="AI937" s="194"/>
      <c r="AJ937" s="240"/>
      <c r="AK937" s="241"/>
      <c r="AL937" s="194"/>
      <c r="AM937" s="240"/>
      <c r="AN937" s="194"/>
      <c r="AO937" s="240"/>
      <c r="AP937" s="241"/>
      <c r="AQ937" s="194"/>
      <c r="AR937" s="240"/>
      <c r="AS937" s="194"/>
      <c r="AT937" s="240"/>
      <c r="AU937" s="241"/>
      <c r="AV937" s="194"/>
      <c r="AW937" s="240"/>
      <c r="AX937" s="194"/>
      <c r="AY937" s="240"/>
      <c r="AZ937" s="241"/>
      <c r="BA937" s="194"/>
      <c r="BB937" s="240"/>
      <c r="BC937" s="194"/>
    </row>
    <row r="938" customFormat="false" ht="15.75" hidden="false" customHeight="true" outlineLevel="0" collapsed="false">
      <c r="X938" s="240"/>
      <c r="Z938" s="240"/>
      <c r="AA938" s="241"/>
      <c r="AC938" s="240"/>
      <c r="AE938" s="240"/>
      <c r="AF938" s="241"/>
      <c r="AG938" s="194"/>
      <c r="AH938" s="240"/>
      <c r="AI938" s="194"/>
      <c r="AJ938" s="240"/>
      <c r="AK938" s="241"/>
      <c r="AL938" s="194"/>
      <c r="AM938" s="240"/>
      <c r="AN938" s="194"/>
      <c r="AO938" s="240"/>
      <c r="AP938" s="241"/>
      <c r="AQ938" s="194"/>
      <c r="AR938" s="240"/>
      <c r="AS938" s="194"/>
      <c r="AT938" s="240"/>
      <c r="AU938" s="241"/>
      <c r="AV938" s="194"/>
      <c r="AW938" s="240"/>
      <c r="AX938" s="194"/>
      <c r="AY938" s="240"/>
      <c r="AZ938" s="241"/>
      <c r="BA938" s="194"/>
      <c r="BB938" s="240"/>
      <c r="BC938" s="194"/>
    </row>
    <row r="939" customFormat="false" ht="15.75" hidden="false" customHeight="true" outlineLevel="0" collapsed="false">
      <c r="X939" s="240"/>
      <c r="Z939" s="240"/>
      <c r="AA939" s="241"/>
      <c r="AC939" s="240"/>
      <c r="AE939" s="240"/>
      <c r="AF939" s="241"/>
      <c r="AG939" s="194"/>
      <c r="AH939" s="240"/>
      <c r="AI939" s="194"/>
      <c r="AJ939" s="240"/>
      <c r="AK939" s="241"/>
      <c r="AL939" s="194"/>
      <c r="AM939" s="240"/>
      <c r="AN939" s="194"/>
      <c r="AO939" s="240"/>
      <c r="AP939" s="241"/>
      <c r="AQ939" s="194"/>
      <c r="AR939" s="240"/>
      <c r="AS939" s="194"/>
      <c r="AT939" s="240"/>
      <c r="AU939" s="241"/>
      <c r="AV939" s="194"/>
      <c r="AW939" s="240"/>
      <c r="AX939" s="194"/>
      <c r="AY939" s="240"/>
      <c r="AZ939" s="241"/>
      <c r="BA939" s="194"/>
      <c r="BB939" s="240"/>
      <c r="BC939" s="194"/>
    </row>
    <row r="940" customFormat="false" ht="15.75" hidden="false" customHeight="true" outlineLevel="0" collapsed="false">
      <c r="X940" s="240"/>
      <c r="Z940" s="240"/>
      <c r="AA940" s="241"/>
      <c r="AC940" s="240"/>
      <c r="AE940" s="240"/>
      <c r="AF940" s="241"/>
      <c r="AG940" s="194"/>
      <c r="AH940" s="240"/>
      <c r="AI940" s="194"/>
      <c r="AJ940" s="240"/>
      <c r="AK940" s="241"/>
      <c r="AL940" s="194"/>
      <c r="AM940" s="240"/>
      <c r="AN940" s="194"/>
      <c r="AO940" s="240"/>
      <c r="AP940" s="241"/>
      <c r="AQ940" s="194"/>
      <c r="AR940" s="240"/>
      <c r="AS940" s="194"/>
      <c r="AT940" s="240"/>
      <c r="AU940" s="241"/>
      <c r="AV940" s="194"/>
      <c r="AW940" s="240"/>
      <c r="AX940" s="194"/>
      <c r="AY940" s="240"/>
      <c r="AZ940" s="241"/>
      <c r="BA940" s="194"/>
      <c r="BB940" s="240"/>
      <c r="BC940" s="194"/>
    </row>
    <row r="941" customFormat="false" ht="15.75" hidden="false" customHeight="true" outlineLevel="0" collapsed="false">
      <c r="X941" s="240"/>
      <c r="Z941" s="240"/>
      <c r="AA941" s="241"/>
      <c r="AC941" s="240"/>
      <c r="AE941" s="240"/>
      <c r="AF941" s="241"/>
      <c r="AG941" s="194"/>
      <c r="AH941" s="240"/>
      <c r="AI941" s="194"/>
      <c r="AJ941" s="240"/>
      <c r="AK941" s="241"/>
      <c r="AL941" s="194"/>
      <c r="AM941" s="240"/>
      <c r="AN941" s="194"/>
      <c r="AO941" s="240"/>
      <c r="AP941" s="241"/>
      <c r="AQ941" s="194"/>
      <c r="AR941" s="240"/>
      <c r="AS941" s="194"/>
      <c r="AT941" s="240"/>
      <c r="AU941" s="241"/>
      <c r="AV941" s="194"/>
      <c r="AW941" s="240"/>
      <c r="AX941" s="194"/>
      <c r="AY941" s="240"/>
      <c r="AZ941" s="241"/>
      <c r="BA941" s="194"/>
      <c r="BB941" s="240"/>
      <c r="BC941" s="194"/>
    </row>
    <row r="942" customFormat="false" ht="15.75" hidden="false" customHeight="true" outlineLevel="0" collapsed="false">
      <c r="X942" s="240"/>
      <c r="Z942" s="240"/>
      <c r="AA942" s="241"/>
      <c r="AC942" s="240"/>
      <c r="AE942" s="240"/>
      <c r="AF942" s="241"/>
      <c r="AG942" s="194"/>
      <c r="AH942" s="240"/>
      <c r="AI942" s="194"/>
      <c r="AJ942" s="240"/>
      <c r="AK942" s="241"/>
      <c r="AL942" s="194"/>
      <c r="AM942" s="240"/>
      <c r="AN942" s="194"/>
      <c r="AO942" s="240"/>
      <c r="AP942" s="241"/>
      <c r="AQ942" s="194"/>
      <c r="AR942" s="240"/>
      <c r="AS942" s="194"/>
      <c r="AT942" s="240"/>
      <c r="AU942" s="241"/>
      <c r="AV942" s="194"/>
      <c r="AW942" s="240"/>
      <c r="AX942" s="194"/>
      <c r="AY942" s="240"/>
      <c r="AZ942" s="241"/>
      <c r="BA942" s="194"/>
      <c r="BB942" s="240"/>
      <c r="BC942" s="194"/>
    </row>
    <row r="943" customFormat="false" ht="15.75" hidden="false" customHeight="true" outlineLevel="0" collapsed="false">
      <c r="X943" s="240"/>
      <c r="Z943" s="240"/>
      <c r="AA943" s="241"/>
      <c r="AC943" s="240"/>
      <c r="AE943" s="240"/>
      <c r="AF943" s="241"/>
      <c r="AG943" s="194"/>
      <c r="AH943" s="240"/>
      <c r="AI943" s="194"/>
      <c r="AJ943" s="240"/>
      <c r="AK943" s="241"/>
      <c r="AL943" s="194"/>
      <c r="AM943" s="240"/>
      <c r="AN943" s="194"/>
      <c r="AO943" s="240"/>
      <c r="AP943" s="241"/>
      <c r="AQ943" s="194"/>
      <c r="AR943" s="240"/>
      <c r="AS943" s="194"/>
      <c r="AT943" s="240"/>
      <c r="AU943" s="241"/>
      <c r="AV943" s="194"/>
      <c r="AW943" s="240"/>
      <c r="AX943" s="194"/>
      <c r="AY943" s="240"/>
      <c r="AZ943" s="241"/>
      <c r="BA943" s="194"/>
      <c r="BB943" s="240"/>
      <c r="BC943" s="194"/>
    </row>
    <row r="944" customFormat="false" ht="15.75" hidden="false" customHeight="true" outlineLevel="0" collapsed="false">
      <c r="X944" s="240"/>
      <c r="Z944" s="240"/>
      <c r="AA944" s="241"/>
      <c r="AC944" s="240"/>
      <c r="AE944" s="240"/>
      <c r="AF944" s="241"/>
      <c r="AG944" s="194"/>
      <c r="AH944" s="240"/>
      <c r="AI944" s="194"/>
      <c r="AJ944" s="240"/>
      <c r="AK944" s="241"/>
      <c r="AL944" s="194"/>
      <c r="AM944" s="240"/>
      <c r="AN944" s="194"/>
      <c r="AO944" s="240"/>
      <c r="AP944" s="241"/>
      <c r="AQ944" s="194"/>
      <c r="AR944" s="240"/>
      <c r="AS944" s="194"/>
      <c r="AT944" s="240"/>
      <c r="AU944" s="241"/>
      <c r="AV944" s="194"/>
      <c r="AW944" s="240"/>
      <c r="AX944" s="194"/>
      <c r="AY944" s="240"/>
      <c r="AZ944" s="241"/>
      <c r="BA944" s="194"/>
      <c r="BB944" s="240"/>
      <c r="BC944" s="194"/>
    </row>
    <row r="945" customFormat="false" ht="15.75" hidden="false" customHeight="true" outlineLevel="0" collapsed="false">
      <c r="X945" s="240"/>
      <c r="Z945" s="240"/>
      <c r="AA945" s="241"/>
      <c r="AC945" s="240"/>
      <c r="AE945" s="240"/>
      <c r="AF945" s="241"/>
      <c r="AG945" s="194"/>
      <c r="AH945" s="240"/>
      <c r="AI945" s="194"/>
      <c r="AJ945" s="240"/>
      <c r="AK945" s="241"/>
      <c r="AL945" s="194"/>
      <c r="AM945" s="240"/>
      <c r="AN945" s="194"/>
      <c r="AO945" s="240"/>
      <c r="AP945" s="241"/>
      <c r="AQ945" s="194"/>
      <c r="AR945" s="240"/>
      <c r="AS945" s="194"/>
      <c r="AT945" s="240"/>
      <c r="AU945" s="241"/>
      <c r="AV945" s="194"/>
      <c r="AW945" s="240"/>
      <c r="AX945" s="194"/>
      <c r="AY945" s="240"/>
      <c r="AZ945" s="241"/>
      <c r="BA945" s="194"/>
      <c r="BB945" s="240"/>
      <c r="BC945" s="194"/>
    </row>
    <row r="946" customFormat="false" ht="15.75" hidden="false" customHeight="true" outlineLevel="0" collapsed="false">
      <c r="X946" s="240"/>
      <c r="Z946" s="240"/>
      <c r="AA946" s="241"/>
      <c r="AC946" s="240"/>
      <c r="AE946" s="240"/>
      <c r="AF946" s="241"/>
      <c r="AG946" s="194"/>
      <c r="AH946" s="240"/>
      <c r="AI946" s="194"/>
      <c r="AJ946" s="240"/>
      <c r="AK946" s="241"/>
      <c r="AL946" s="194"/>
      <c r="AM946" s="240"/>
      <c r="AN946" s="194"/>
      <c r="AO946" s="240"/>
      <c r="AP946" s="241"/>
      <c r="AQ946" s="194"/>
      <c r="AR946" s="240"/>
      <c r="AS946" s="194"/>
      <c r="AT946" s="240"/>
      <c r="AU946" s="241"/>
      <c r="AV946" s="194"/>
      <c r="AW946" s="240"/>
      <c r="AX946" s="194"/>
      <c r="AY946" s="240"/>
      <c r="AZ946" s="241"/>
      <c r="BA946" s="194"/>
      <c r="BB946" s="240"/>
      <c r="BC946" s="194"/>
    </row>
    <row r="947" customFormat="false" ht="15.75" hidden="false" customHeight="true" outlineLevel="0" collapsed="false">
      <c r="X947" s="240"/>
      <c r="Z947" s="240"/>
      <c r="AA947" s="241"/>
      <c r="AC947" s="240"/>
      <c r="AE947" s="240"/>
      <c r="AF947" s="241"/>
      <c r="AG947" s="194"/>
      <c r="AH947" s="240"/>
      <c r="AI947" s="194"/>
      <c r="AJ947" s="240"/>
      <c r="AK947" s="241"/>
      <c r="AL947" s="194"/>
      <c r="AM947" s="240"/>
      <c r="AN947" s="194"/>
      <c r="AO947" s="240"/>
      <c r="AP947" s="241"/>
      <c r="AQ947" s="194"/>
      <c r="AR947" s="240"/>
      <c r="AS947" s="194"/>
      <c r="AT947" s="240"/>
      <c r="AU947" s="241"/>
      <c r="AV947" s="194"/>
      <c r="AW947" s="240"/>
      <c r="AX947" s="194"/>
      <c r="AY947" s="240"/>
      <c r="AZ947" s="241"/>
      <c r="BA947" s="194"/>
      <c r="BB947" s="240"/>
      <c r="BC947" s="194"/>
    </row>
    <row r="948" customFormat="false" ht="15.75" hidden="false" customHeight="true" outlineLevel="0" collapsed="false">
      <c r="X948" s="240"/>
      <c r="Z948" s="240"/>
      <c r="AA948" s="241"/>
      <c r="AC948" s="240"/>
      <c r="AE948" s="240"/>
      <c r="AF948" s="241"/>
      <c r="AG948" s="194"/>
      <c r="AH948" s="240"/>
      <c r="AI948" s="194"/>
      <c r="AJ948" s="240"/>
      <c r="AK948" s="241"/>
      <c r="AL948" s="194"/>
      <c r="AM948" s="240"/>
      <c r="AN948" s="194"/>
      <c r="AO948" s="240"/>
      <c r="AP948" s="241"/>
      <c r="AQ948" s="194"/>
      <c r="AR948" s="240"/>
      <c r="AS948" s="194"/>
      <c r="AT948" s="240"/>
      <c r="AU948" s="241"/>
      <c r="AV948" s="194"/>
      <c r="AW948" s="240"/>
      <c r="AX948" s="194"/>
      <c r="AY948" s="240"/>
      <c r="AZ948" s="241"/>
      <c r="BA948" s="194"/>
      <c r="BB948" s="240"/>
      <c r="BC948" s="194"/>
    </row>
    <row r="949" customFormat="false" ht="15.75" hidden="false" customHeight="true" outlineLevel="0" collapsed="false">
      <c r="X949" s="240"/>
      <c r="Z949" s="240"/>
      <c r="AA949" s="241"/>
      <c r="AC949" s="240"/>
      <c r="AE949" s="240"/>
      <c r="AF949" s="241"/>
      <c r="AG949" s="194"/>
      <c r="AH949" s="240"/>
      <c r="AI949" s="194"/>
      <c r="AJ949" s="240"/>
      <c r="AK949" s="241"/>
      <c r="AL949" s="194"/>
      <c r="AM949" s="240"/>
      <c r="AN949" s="194"/>
      <c r="AO949" s="240"/>
      <c r="AP949" s="241"/>
      <c r="AQ949" s="194"/>
      <c r="AR949" s="240"/>
      <c r="AS949" s="194"/>
      <c r="AT949" s="240"/>
      <c r="AU949" s="241"/>
      <c r="AV949" s="194"/>
      <c r="AW949" s="240"/>
      <c r="AX949" s="194"/>
      <c r="AY949" s="240"/>
      <c r="AZ949" s="241"/>
      <c r="BA949" s="194"/>
      <c r="BB949" s="240"/>
      <c r="BC949" s="194"/>
    </row>
    <row r="950" customFormat="false" ht="15.75" hidden="false" customHeight="true" outlineLevel="0" collapsed="false">
      <c r="X950" s="240"/>
      <c r="Z950" s="240"/>
      <c r="AA950" s="241"/>
      <c r="AC950" s="240"/>
      <c r="AE950" s="240"/>
      <c r="AF950" s="241"/>
      <c r="AG950" s="194"/>
      <c r="AH950" s="240"/>
      <c r="AI950" s="194"/>
      <c r="AJ950" s="240"/>
      <c r="AK950" s="241"/>
      <c r="AL950" s="194"/>
      <c r="AM950" s="240"/>
      <c r="AN950" s="194"/>
      <c r="AO950" s="240"/>
      <c r="AP950" s="241"/>
      <c r="AQ950" s="194"/>
      <c r="AR950" s="240"/>
      <c r="AS950" s="194"/>
      <c r="AT950" s="240"/>
      <c r="AU950" s="241"/>
      <c r="AV950" s="194"/>
      <c r="AW950" s="240"/>
      <c r="AX950" s="194"/>
      <c r="AY950" s="240"/>
      <c r="AZ950" s="241"/>
      <c r="BA950" s="194"/>
      <c r="BB950" s="240"/>
      <c r="BC950" s="194"/>
    </row>
    <row r="951" customFormat="false" ht="15.75" hidden="false" customHeight="true" outlineLevel="0" collapsed="false">
      <c r="X951" s="240"/>
      <c r="Z951" s="240"/>
      <c r="AA951" s="241"/>
      <c r="AC951" s="240"/>
      <c r="AE951" s="240"/>
      <c r="AF951" s="241"/>
      <c r="AG951" s="194"/>
      <c r="AH951" s="240"/>
      <c r="AI951" s="194"/>
      <c r="AJ951" s="240"/>
      <c r="AK951" s="241"/>
      <c r="AL951" s="194"/>
      <c r="AM951" s="240"/>
      <c r="AN951" s="194"/>
      <c r="AO951" s="240"/>
      <c r="AP951" s="241"/>
      <c r="AQ951" s="194"/>
      <c r="AR951" s="240"/>
      <c r="AS951" s="194"/>
      <c r="AT951" s="240"/>
      <c r="AU951" s="241"/>
      <c r="AV951" s="194"/>
      <c r="AW951" s="240"/>
      <c r="AX951" s="194"/>
      <c r="AY951" s="240"/>
      <c r="AZ951" s="241"/>
      <c r="BA951" s="194"/>
      <c r="BB951" s="240"/>
      <c r="BC951" s="194"/>
    </row>
    <row r="952" customFormat="false" ht="15.75" hidden="false" customHeight="true" outlineLevel="0" collapsed="false">
      <c r="X952" s="240"/>
      <c r="Z952" s="240"/>
      <c r="AA952" s="241"/>
      <c r="AC952" s="240"/>
      <c r="AE952" s="240"/>
      <c r="AF952" s="241"/>
      <c r="AG952" s="194"/>
      <c r="AH952" s="240"/>
      <c r="AI952" s="194"/>
      <c r="AJ952" s="240"/>
      <c r="AK952" s="241"/>
      <c r="AL952" s="194"/>
      <c r="AM952" s="240"/>
      <c r="AN952" s="194"/>
      <c r="AO952" s="240"/>
      <c r="AP952" s="241"/>
      <c r="AQ952" s="194"/>
      <c r="AR952" s="240"/>
      <c r="AS952" s="194"/>
      <c r="AT952" s="240"/>
      <c r="AU952" s="241"/>
      <c r="AV952" s="194"/>
      <c r="AW952" s="240"/>
      <c r="AX952" s="194"/>
      <c r="AY952" s="240"/>
      <c r="AZ952" s="241"/>
      <c r="BA952" s="194"/>
      <c r="BB952" s="240"/>
      <c r="BC952" s="194"/>
    </row>
    <row r="953" customFormat="false" ht="15.75" hidden="false" customHeight="true" outlineLevel="0" collapsed="false">
      <c r="X953" s="240"/>
      <c r="Z953" s="240"/>
      <c r="AA953" s="241"/>
      <c r="AC953" s="240"/>
      <c r="AE953" s="240"/>
      <c r="AF953" s="241"/>
      <c r="AG953" s="194"/>
      <c r="AH953" s="240"/>
      <c r="AI953" s="194"/>
      <c r="AJ953" s="240"/>
      <c r="AK953" s="241"/>
      <c r="AL953" s="194"/>
      <c r="AM953" s="240"/>
      <c r="AN953" s="194"/>
      <c r="AO953" s="240"/>
      <c r="AP953" s="241"/>
      <c r="AQ953" s="194"/>
      <c r="AR953" s="240"/>
      <c r="AS953" s="194"/>
      <c r="AT953" s="240"/>
      <c r="AU953" s="241"/>
      <c r="AV953" s="194"/>
      <c r="AW953" s="240"/>
      <c r="AX953" s="194"/>
      <c r="AY953" s="240"/>
      <c r="AZ953" s="241"/>
      <c r="BA953" s="194"/>
      <c r="BB953" s="240"/>
      <c r="BC953" s="194"/>
    </row>
    <row r="954" customFormat="false" ht="15.75" hidden="false" customHeight="true" outlineLevel="0" collapsed="false">
      <c r="X954" s="240"/>
      <c r="Z954" s="240"/>
      <c r="AA954" s="241"/>
      <c r="AC954" s="240"/>
      <c r="AE954" s="240"/>
      <c r="AF954" s="241"/>
      <c r="AG954" s="194"/>
      <c r="AH954" s="240"/>
      <c r="AI954" s="194"/>
      <c r="AJ954" s="240"/>
      <c r="AK954" s="241"/>
      <c r="AL954" s="194"/>
      <c r="AM954" s="240"/>
      <c r="AN954" s="194"/>
      <c r="AO954" s="240"/>
      <c r="AP954" s="241"/>
      <c r="AQ954" s="194"/>
      <c r="AR954" s="240"/>
      <c r="AS954" s="194"/>
      <c r="AT954" s="240"/>
      <c r="AU954" s="241"/>
      <c r="AV954" s="194"/>
      <c r="AW954" s="240"/>
      <c r="AX954" s="194"/>
      <c r="AY954" s="240"/>
      <c r="AZ954" s="241"/>
      <c r="BA954" s="194"/>
      <c r="BB954" s="240"/>
      <c r="BC954" s="194"/>
    </row>
    <row r="955" customFormat="false" ht="15.75" hidden="false" customHeight="true" outlineLevel="0" collapsed="false">
      <c r="X955" s="240"/>
      <c r="Z955" s="240"/>
      <c r="AA955" s="241"/>
      <c r="AC955" s="240"/>
      <c r="AE955" s="240"/>
      <c r="AF955" s="241"/>
      <c r="AG955" s="194"/>
      <c r="AH955" s="240"/>
      <c r="AI955" s="194"/>
      <c r="AJ955" s="240"/>
      <c r="AK955" s="241"/>
      <c r="AL955" s="194"/>
      <c r="AM955" s="240"/>
      <c r="AN955" s="194"/>
      <c r="AO955" s="240"/>
      <c r="AP955" s="241"/>
      <c r="AQ955" s="194"/>
      <c r="AR955" s="240"/>
      <c r="AS955" s="194"/>
      <c r="AT955" s="240"/>
      <c r="AU955" s="241"/>
      <c r="AV955" s="194"/>
      <c r="AW955" s="240"/>
      <c r="AX955" s="194"/>
      <c r="AY955" s="240"/>
      <c r="AZ955" s="241"/>
      <c r="BA955" s="194"/>
      <c r="BB955" s="240"/>
      <c r="BC955" s="194"/>
    </row>
    <row r="956" customFormat="false" ht="15.75" hidden="false" customHeight="true" outlineLevel="0" collapsed="false">
      <c r="X956" s="240"/>
      <c r="Z956" s="240"/>
      <c r="AA956" s="241"/>
      <c r="AC956" s="240"/>
      <c r="AE956" s="240"/>
      <c r="AF956" s="241"/>
      <c r="AG956" s="194"/>
      <c r="AH956" s="240"/>
      <c r="AI956" s="194"/>
      <c r="AJ956" s="240"/>
      <c r="AK956" s="241"/>
      <c r="AL956" s="194"/>
      <c r="AM956" s="240"/>
      <c r="AN956" s="194"/>
      <c r="AO956" s="240"/>
      <c r="AP956" s="241"/>
      <c r="AQ956" s="194"/>
      <c r="AR956" s="240"/>
      <c r="AS956" s="194"/>
      <c r="AT956" s="240"/>
      <c r="AU956" s="241"/>
      <c r="AV956" s="194"/>
      <c r="AW956" s="240"/>
      <c r="AX956" s="194"/>
      <c r="AY956" s="240"/>
      <c r="AZ956" s="241"/>
      <c r="BA956" s="194"/>
      <c r="BB956" s="240"/>
      <c r="BC956" s="194"/>
    </row>
    <row r="957" customFormat="false" ht="15.75" hidden="false" customHeight="true" outlineLevel="0" collapsed="false">
      <c r="X957" s="240"/>
      <c r="Z957" s="240"/>
      <c r="AA957" s="241"/>
      <c r="AC957" s="240"/>
      <c r="AE957" s="240"/>
      <c r="AF957" s="241"/>
      <c r="AG957" s="194"/>
      <c r="AH957" s="240"/>
      <c r="AI957" s="194"/>
      <c r="AJ957" s="240"/>
      <c r="AK957" s="241"/>
      <c r="AL957" s="194"/>
      <c r="AM957" s="240"/>
      <c r="AN957" s="194"/>
      <c r="AO957" s="240"/>
      <c r="AP957" s="241"/>
      <c r="AQ957" s="194"/>
      <c r="AR957" s="240"/>
      <c r="AS957" s="194"/>
      <c r="AT957" s="240"/>
      <c r="AU957" s="241"/>
      <c r="AV957" s="194"/>
      <c r="AW957" s="240"/>
      <c r="AX957" s="194"/>
      <c r="AY957" s="240"/>
      <c r="AZ957" s="241"/>
      <c r="BA957" s="194"/>
      <c r="BB957" s="240"/>
      <c r="BC957" s="194"/>
    </row>
    <row r="958" customFormat="false" ht="15.75" hidden="false" customHeight="true" outlineLevel="0" collapsed="false">
      <c r="X958" s="240"/>
      <c r="Z958" s="240"/>
      <c r="AA958" s="241"/>
      <c r="AC958" s="240"/>
      <c r="AE958" s="240"/>
      <c r="AF958" s="241"/>
      <c r="AG958" s="194"/>
      <c r="AH958" s="240"/>
      <c r="AI958" s="194"/>
      <c r="AJ958" s="240"/>
      <c r="AK958" s="241"/>
      <c r="AL958" s="194"/>
      <c r="AM958" s="240"/>
      <c r="AN958" s="194"/>
      <c r="AO958" s="240"/>
      <c r="AP958" s="241"/>
      <c r="AQ958" s="194"/>
      <c r="AR958" s="240"/>
      <c r="AS958" s="194"/>
      <c r="AT958" s="240"/>
      <c r="AU958" s="241"/>
      <c r="AV958" s="194"/>
      <c r="AW958" s="240"/>
      <c r="AX958" s="194"/>
      <c r="AY958" s="240"/>
      <c r="AZ958" s="241"/>
      <c r="BA958" s="194"/>
      <c r="BB958" s="240"/>
      <c r="BC958" s="194"/>
    </row>
    <row r="959" customFormat="false" ht="15.75" hidden="false" customHeight="true" outlineLevel="0" collapsed="false">
      <c r="X959" s="240"/>
      <c r="Z959" s="240"/>
      <c r="AA959" s="241"/>
      <c r="AC959" s="240"/>
      <c r="AE959" s="240"/>
      <c r="AF959" s="241"/>
      <c r="AG959" s="194"/>
      <c r="AH959" s="240"/>
      <c r="AI959" s="194"/>
      <c r="AJ959" s="240"/>
      <c r="AK959" s="241"/>
      <c r="AL959" s="194"/>
      <c r="AM959" s="240"/>
      <c r="AN959" s="194"/>
      <c r="AO959" s="240"/>
      <c r="AP959" s="241"/>
      <c r="AQ959" s="194"/>
      <c r="AR959" s="240"/>
      <c r="AS959" s="194"/>
      <c r="AT959" s="240"/>
      <c r="AU959" s="241"/>
      <c r="AV959" s="194"/>
      <c r="AW959" s="240"/>
      <c r="AX959" s="194"/>
      <c r="AY959" s="240"/>
      <c r="AZ959" s="241"/>
      <c r="BA959" s="194"/>
      <c r="BB959" s="240"/>
      <c r="BC959" s="194"/>
    </row>
    <row r="960" customFormat="false" ht="15.75" hidden="false" customHeight="true" outlineLevel="0" collapsed="false">
      <c r="X960" s="240"/>
      <c r="Z960" s="240"/>
      <c r="AA960" s="241"/>
      <c r="AC960" s="240"/>
      <c r="AE960" s="240"/>
      <c r="AF960" s="241"/>
      <c r="AG960" s="194"/>
      <c r="AH960" s="240"/>
      <c r="AI960" s="194"/>
      <c r="AJ960" s="240"/>
      <c r="AK960" s="241"/>
      <c r="AL960" s="194"/>
      <c r="AM960" s="240"/>
      <c r="AN960" s="194"/>
      <c r="AO960" s="240"/>
      <c r="AP960" s="241"/>
      <c r="AQ960" s="194"/>
      <c r="AR960" s="240"/>
      <c r="AS960" s="194"/>
      <c r="AT960" s="240"/>
      <c r="AU960" s="241"/>
      <c r="AV960" s="194"/>
      <c r="AW960" s="240"/>
      <c r="AX960" s="194"/>
      <c r="AY960" s="240"/>
      <c r="AZ960" s="241"/>
      <c r="BA960" s="194"/>
      <c r="BB960" s="240"/>
      <c r="BC960" s="194"/>
    </row>
    <row r="961" customFormat="false" ht="15.75" hidden="false" customHeight="true" outlineLevel="0" collapsed="false">
      <c r="X961" s="240"/>
      <c r="Z961" s="240"/>
      <c r="AA961" s="241"/>
      <c r="AC961" s="240"/>
      <c r="AE961" s="240"/>
      <c r="AF961" s="241"/>
      <c r="AG961" s="194"/>
      <c r="AH961" s="240"/>
      <c r="AI961" s="194"/>
      <c r="AJ961" s="240"/>
      <c r="AK961" s="241"/>
      <c r="AL961" s="194"/>
      <c r="AM961" s="240"/>
      <c r="AN961" s="194"/>
      <c r="AO961" s="240"/>
      <c r="AP961" s="241"/>
      <c r="AQ961" s="194"/>
      <c r="AR961" s="240"/>
      <c r="AS961" s="194"/>
      <c r="AT961" s="240"/>
      <c r="AU961" s="241"/>
      <c r="AV961" s="194"/>
      <c r="AW961" s="240"/>
      <c r="AX961" s="194"/>
      <c r="AY961" s="240"/>
      <c r="AZ961" s="241"/>
      <c r="BA961" s="194"/>
      <c r="BB961" s="240"/>
      <c r="BC961" s="194"/>
    </row>
    <row r="962" customFormat="false" ht="15.75" hidden="false" customHeight="true" outlineLevel="0" collapsed="false">
      <c r="X962" s="240"/>
      <c r="Z962" s="240"/>
      <c r="AA962" s="241"/>
      <c r="AC962" s="240"/>
      <c r="AE962" s="240"/>
      <c r="AF962" s="241"/>
      <c r="AG962" s="194"/>
      <c r="AH962" s="240"/>
      <c r="AI962" s="194"/>
      <c r="AJ962" s="240"/>
      <c r="AK962" s="241"/>
      <c r="AL962" s="194"/>
      <c r="AM962" s="240"/>
      <c r="AN962" s="194"/>
      <c r="AO962" s="240"/>
      <c r="AP962" s="241"/>
      <c r="AQ962" s="194"/>
      <c r="AR962" s="240"/>
      <c r="AS962" s="194"/>
      <c r="AT962" s="240"/>
      <c r="AU962" s="241"/>
      <c r="AV962" s="194"/>
      <c r="AW962" s="240"/>
      <c r="AX962" s="194"/>
      <c r="AY962" s="240"/>
      <c r="AZ962" s="241"/>
      <c r="BA962" s="194"/>
      <c r="BB962" s="240"/>
      <c r="BC962" s="194"/>
    </row>
    <row r="963" customFormat="false" ht="15.75" hidden="false" customHeight="true" outlineLevel="0" collapsed="false">
      <c r="X963" s="240"/>
      <c r="Z963" s="240"/>
      <c r="AA963" s="241"/>
      <c r="AC963" s="240"/>
      <c r="AE963" s="240"/>
      <c r="AF963" s="241"/>
      <c r="AG963" s="194"/>
      <c r="AH963" s="240"/>
      <c r="AI963" s="194"/>
      <c r="AJ963" s="240"/>
      <c r="AK963" s="241"/>
      <c r="AL963" s="194"/>
      <c r="AM963" s="240"/>
      <c r="AN963" s="194"/>
      <c r="AO963" s="240"/>
      <c r="AP963" s="241"/>
      <c r="AQ963" s="194"/>
      <c r="AR963" s="240"/>
      <c r="AS963" s="194"/>
      <c r="AT963" s="240"/>
      <c r="AU963" s="241"/>
      <c r="AV963" s="194"/>
      <c r="AW963" s="240"/>
      <c r="AX963" s="194"/>
      <c r="AY963" s="240"/>
      <c r="AZ963" s="241"/>
      <c r="BA963" s="194"/>
      <c r="BB963" s="240"/>
      <c r="BC963" s="194"/>
    </row>
    <row r="964" customFormat="false" ht="15.75" hidden="false" customHeight="true" outlineLevel="0" collapsed="false">
      <c r="X964" s="240"/>
      <c r="Z964" s="240"/>
      <c r="AA964" s="241"/>
      <c r="AC964" s="240"/>
      <c r="AE964" s="240"/>
      <c r="AF964" s="241"/>
      <c r="AG964" s="194"/>
      <c r="AH964" s="240"/>
      <c r="AI964" s="194"/>
      <c r="AJ964" s="240"/>
      <c r="AK964" s="241"/>
      <c r="AL964" s="194"/>
      <c r="AM964" s="240"/>
      <c r="AN964" s="194"/>
      <c r="AO964" s="240"/>
      <c r="AP964" s="241"/>
      <c r="AQ964" s="194"/>
      <c r="AR964" s="240"/>
      <c r="AS964" s="194"/>
      <c r="AT964" s="240"/>
      <c r="AU964" s="241"/>
      <c r="AV964" s="194"/>
      <c r="AW964" s="240"/>
      <c r="AX964" s="194"/>
      <c r="AY964" s="240"/>
      <c r="AZ964" s="241"/>
      <c r="BA964" s="194"/>
      <c r="BB964" s="240"/>
      <c r="BC964" s="194"/>
    </row>
    <row r="965" customFormat="false" ht="15.75" hidden="false" customHeight="true" outlineLevel="0" collapsed="false">
      <c r="X965" s="240"/>
      <c r="Z965" s="240"/>
      <c r="AA965" s="241"/>
      <c r="AC965" s="240"/>
      <c r="AE965" s="240"/>
      <c r="AF965" s="241"/>
      <c r="AG965" s="194"/>
      <c r="AH965" s="240"/>
      <c r="AI965" s="194"/>
      <c r="AJ965" s="240"/>
      <c r="AK965" s="241"/>
      <c r="AL965" s="194"/>
      <c r="AM965" s="240"/>
      <c r="AN965" s="194"/>
      <c r="AO965" s="240"/>
      <c r="AP965" s="241"/>
      <c r="AQ965" s="194"/>
      <c r="AR965" s="240"/>
      <c r="AS965" s="194"/>
      <c r="AT965" s="240"/>
      <c r="AU965" s="241"/>
      <c r="AV965" s="194"/>
      <c r="AW965" s="240"/>
      <c r="AX965" s="194"/>
      <c r="AY965" s="240"/>
      <c r="AZ965" s="241"/>
      <c r="BA965" s="194"/>
      <c r="BB965" s="240"/>
      <c r="BC965" s="194"/>
    </row>
    <row r="966" customFormat="false" ht="15.75" hidden="false" customHeight="true" outlineLevel="0" collapsed="false">
      <c r="X966" s="240"/>
      <c r="Z966" s="240"/>
      <c r="AA966" s="241"/>
      <c r="AC966" s="240"/>
      <c r="AE966" s="240"/>
      <c r="AF966" s="241"/>
      <c r="AG966" s="194"/>
      <c r="AH966" s="240"/>
      <c r="AI966" s="194"/>
      <c r="AJ966" s="240"/>
      <c r="AK966" s="241"/>
      <c r="AL966" s="194"/>
      <c r="AM966" s="240"/>
      <c r="AN966" s="194"/>
      <c r="AO966" s="240"/>
      <c r="AP966" s="241"/>
      <c r="AQ966" s="194"/>
      <c r="AR966" s="240"/>
      <c r="AS966" s="194"/>
      <c r="AT966" s="240"/>
      <c r="AU966" s="241"/>
      <c r="AV966" s="194"/>
      <c r="AW966" s="240"/>
      <c r="AX966" s="194"/>
      <c r="AY966" s="240"/>
      <c r="AZ966" s="241"/>
      <c r="BA966" s="194"/>
      <c r="BB966" s="240"/>
      <c r="BC966" s="194"/>
    </row>
    <row r="967" customFormat="false" ht="15.75" hidden="false" customHeight="true" outlineLevel="0" collapsed="false">
      <c r="X967" s="240"/>
      <c r="Z967" s="240"/>
      <c r="AA967" s="241"/>
      <c r="AC967" s="240"/>
      <c r="AE967" s="240"/>
      <c r="AF967" s="241"/>
      <c r="AG967" s="194"/>
      <c r="AH967" s="240"/>
      <c r="AI967" s="194"/>
      <c r="AJ967" s="240"/>
      <c r="AK967" s="241"/>
      <c r="AL967" s="194"/>
      <c r="AM967" s="240"/>
      <c r="AN967" s="194"/>
      <c r="AO967" s="240"/>
      <c r="AP967" s="241"/>
      <c r="AQ967" s="194"/>
      <c r="AR967" s="240"/>
      <c r="AS967" s="194"/>
      <c r="AT967" s="240"/>
      <c r="AU967" s="241"/>
      <c r="AV967" s="194"/>
      <c r="AW967" s="240"/>
      <c r="AX967" s="194"/>
      <c r="AY967" s="240"/>
      <c r="AZ967" s="241"/>
      <c r="BA967" s="194"/>
      <c r="BB967" s="240"/>
      <c r="BC967" s="194"/>
    </row>
    <row r="968" customFormat="false" ht="15.75" hidden="false" customHeight="true" outlineLevel="0" collapsed="false">
      <c r="X968" s="240"/>
      <c r="Z968" s="240"/>
      <c r="AA968" s="241"/>
      <c r="AC968" s="240"/>
      <c r="AE968" s="240"/>
      <c r="AF968" s="241"/>
      <c r="AG968" s="194"/>
      <c r="AH968" s="240"/>
      <c r="AI968" s="194"/>
      <c r="AJ968" s="240"/>
      <c r="AK968" s="241"/>
      <c r="AL968" s="194"/>
      <c r="AM968" s="240"/>
      <c r="AN968" s="194"/>
      <c r="AO968" s="240"/>
      <c r="AP968" s="241"/>
      <c r="AQ968" s="194"/>
      <c r="AR968" s="240"/>
      <c r="AS968" s="194"/>
      <c r="AT968" s="240"/>
      <c r="AU968" s="241"/>
      <c r="AV968" s="194"/>
      <c r="AW968" s="240"/>
      <c r="AX968" s="194"/>
      <c r="AY968" s="240"/>
      <c r="AZ968" s="241"/>
      <c r="BA968" s="194"/>
      <c r="BB968" s="240"/>
      <c r="BC968" s="194"/>
    </row>
    <row r="969" customFormat="false" ht="15.75" hidden="false" customHeight="true" outlineLevel="0" collapsed="false">
      <c r="X969" s="240"/>
      <c r="Z969" s="240"/>
      <c r="AA969" s="241"/>
      <c r="AC969" s="240"/>
      <c r="AE969" s="240"/>
      <c r="AF969" s="241"/>
      <c r="AG969" s="194"/>
      <c r="AH969" s="240"/>
      <c r="AI969" s="194"/>
      <c r="AJ969" s="240"/>
      <c r="AK969" s="241"/>
      <c r="AL969" s="194"/>
      <c r="AM969" s="240"/>
      <c r="AN969" s="194"/>
      <c r="AO969" s="240"/>
      <c r="AP969" s="241"/>
      <c r="AQ969" s="194"/>
      <c r="AR969" s="240"/>
      <c r="AS969" s="194"/>
      <c r="AT969" s="240"/>
      <c r="AU969" s="241"/>
      <c r="AV969" s="194"/>
      <c r="AW969" s="240"/>
      <c r="AX969" s="194"/>
      <c r="AY969" s="240"/>
      <c r="AZ969" s="241"/>
      <c r="BA969" s="194"/>
      <c r="BB969" s="240"/>
      <c r="BC969" s="194"/>
    </row>
    <row r="970" customFormat="false" ht="15.75" hidden="false" customHeight="true" outlineLevel="0" collapsed="false">
      <c r="X970" s="240"/>
      <c r="Z970" s="240"/>
      <c r="AA970" s="241"/>
      <c r="AC970" s="240"/>
      <c r="AE970" s="240"/>
      <c r="AF970" s="241"/>
      <c r="AG970" s="194"/>
      <c r="AH970" s="240"/>
      <c r="AI970" s="194"/>
      <c r="AJ970" s="240"/>
      <c r="AK970" s="241"/>
      <c r="AL970" s="194"/>
      <c r="AM970" s="240"/>
      <c r="AN970" s="194"/>
      <c r="AO970" s="240"/>
      <c r="AP970" s="241"/>
      <c r="AQ970" s="194"/>
      <c r="AR970" s="240"/>
      <c r="AS970" s="194"/>
      <c r="AT970" s="240"/>
      <c r="AU970" s="241"/>
      <c r="AV970" s="194"/>
      <c r="AW970" s="240"/>
      <c r="AX970" s="194"/>
      <c r="AY970" s="240"/>
      <c r="AZ970" s="241"/>
      <c r="BA970" s="194"/>
      <c r="BB970" s="240"/>
      <c r="BC970" s="194"/>
    </row>
    <row r="971" customFormat="false" ht="15.75" hidden="false" customHeight="true" outlineLevel="0" collapsed="false">
      <c r="X971" s="240"/>
      <c r="Z971" s="240"/>
      <c r="AA971" s="241"/>
      <c r="AC971" s="240"/>
      <c r="AE971" s="240"/>
      <c r="AF971" s="241"/>
      <c r="AG971" s="194"/>
      <c r="AH971" s="240"/>
      <c r="AI971" s="194"/>
      <c r="AJ971" s="240"/>
      <c r="AK971" s="241"/>
      <c r="AL971" s="194"/>
      <c r="AM971" s="240"/>
      <c r="AN971" s="194"/>
      <c r="AO971" s="240"/>
      <c r="AP971" s="241"/>
      <c r="AQ971" s="194"/>
      <c r="AR971" s="240"/>
      <c r="AS971" s="194"/>
      <c r="AT971" s="240"/>
      <c r="AU971" s="241"/>
      <c r="AV971" s="194"/>
      <c r="AW971" s="240"/>
      <c r="AX971" s="194"/>
      <c r="AY971" s="240"/>
      <c r="AZ971" s="241"/>
      <c r="BA971" s="194"/>
      <c r="BB971" s="240"/>
      <c r="BC971" s="194"/>
    </row>
    <row r="972" customFormat="false" ht="15.75" hidden="false" customHeight="true" outlineLevel="0" collapsed="false">
      <c r="X972" s="240"/>
      <c r="Z972" s="240"/>
      <c r="AA972" s="241"/>
      <c r="AC972" s="240"/>
      <c r="AE972" s="240"/>
      <c r="AF972" s="241"/>
      <c r="AG972" s="194"/>
      <c r="AH972" s="240"/>
      <c r="AI972" s="194"/>
      <c r="AJ972" s="240"/>
      <c r="AK972" s="241"/>
      <c r="AL972" s="194"/>
      <c r="AM972" s="240"/>
      <c r="AN972" s="194"/>
      <c r="AO972" s="240"/>
      <c r="AP972" s="241"/>
      <c r="AQ972" s="194"/>
      <c r="AR972" s="240"/>
      <c r="AS972" s="194"/>
      <c r="AT972" s="240"/>
      <c r="AU972" s="241"/>
      <c r="AV972" s="194"/>
      <c r="AW972" s="240"/>
      <c r="AX972" s="194"/>
      <c r="AY972" s="240"/>
      <c r="AZ972" s="241"/>
      <c r="BA972" s="194"/>
      <c r="BB972" s="240"/>
      <c r="BC972" s="194"/>
    </row>
    <row r="973" customFormat="false" ht="15.75" hidden="false" customHeight="true" outlineLevel="0" collapsed="false">
      <c r="X973" s="240"/>
      <c r="Z973" s="240"/>
      <c r="AA973" s="241"/>
      <c r="AC973" s="240"/>
      <c r="AE973" s="240"/>
      <c r="AF973" s="241"/>
      <c r="AG973" s="194"/>
      <c r="AH973" s="240"/>
      <c r="AI973" s="194"/>
      <c r="AJ973" s="240"/>
      <c r="AK973" s="241"/>
      <c r="AL973" s="194"/>
      <c r="AM973" s="240"/>
      <c r="AN973" s="194"/>
      <c r="AO973" s="240"/>
      <c r="AP973" s="241"/>
      <c r="AQ973" s="194"/>
      <c r="AR973" s="240"/>
      <c r="AS973" s="194"/>
      <c r="AT973" s="240"/>
      <c r="AU973" s="241"/>
      <c r="AV973" s="194"/>
      <c r="AW973" s="240"/>
      <c r="AX973" s="194"/>
      <c r="AY973" s="240"/>
      <c r="AZ973" s="241"/>
      <c r="BA973" s="194"/>
      <c r="BB973" s="240"/>
      <c r="BC973" s="194"/>
    </row>
    <row r="974" customFormat="false" ht="15.75" hidden="false" customHeight="true" outlineLevel="0" collapsed="false">
      <c r="X974" s="240"/>
      <c r="Z974" s="240"/>
      <c r="AA974" s="241"/>
      <c r="AC974" s="240"/>
      <c r="AE974" s="240"/>
      <c r="AF974" s="241"/>
      <c r="AG974" s="194"/>
      <c r="AH974" s="240"/>
      <c r="AI974" s="194"/>
      <c r="AJ974" s="240"/>
      <c r="AK974" s="241"/>
      <c r="AL974" s="194"/>
      <c r="AM974" s="240"/>
      <c r="AN974" s="194"/>
      <c r="AO974" s="240"/>
      <c r="AP974" s="241"/>
      <c r="AQ974" s="194"/>
      <c r="AR974" s="240"/>
      <c r="AS974" s="194"/>
      <c r="AT974" s="240"/>
      <c r="AU974" s="241"/>
      <c r="AV974" s="194"/>
      <c r="AW974" s="240"/>
      <c r="AX974" s="194"/>
      <c r="AY974" s="240"/>
      <c r="AZ974" s="241"/>
      <c r="BA974" s="194"/>
      <c r="BB974" s="240"/>
      <c r="BC974" s="194"/>
    </row>
    <row r="975" customFormat="false" ht="15.75" hidden="false" customHeight="true" outlineLevel="0" collapsed="false">
      <c r="X975" s="240"/>
      <c r="Z975" s="240"/>
      <c r="AA975" s="241"/>
      <c r="AC975" s="240"/>
      <c r="AE975" s="240"/>
      <c r="AF975" s="241"/>
      <c r="AG975" s="194"/>
      <c r="AH975" s="240"/>
      <c r="AI975" s="194"/>
      <c r="AJ975" s="240"/>
      <c r="AK975" s="241"/>
      <c r="AL975" s="194"/>
      <c r="AM975" s="240"/>
      <c r="AN975" s="194"/>
      <c r="AO975" s="240"/>
      <c r="AP975" s="241"/>
      <c r="AQ975" s="194"/>
      <c r="AR975" s="240"/>
      <c r="AS975" s="194"/>
      <c r="AT975" s="240"/>
      <c r="AU975" s="241"/>
      <c r="AV975" s="194"/>
      <c r="AW975" s="240"/>
      <c r="AX975" s="194"/>
      <c r="AY975" s="240"/>
      <c r="AZ975" s="241"/>
      <c r="BA975" s="194"/>
      <c r="BB975" s="240"/>
      <c r="BC975" s="194"/>
    </row>
    <row r="976" customFormat="false" ht="15.75" hidden="false" customHeight="true" outlineLevel="0" collapsed="false">
      <c r="X976" s="240"/>
      <c r="Z976" s="240"/>
      <c r="AA976" s="241"/>
      <c r="AC976" s="240"/>
      <c r="AE976" s="240"/>
      <c r="AF976" s="241"/>
      <c r="AG976" s="194"/>
      <c r="AH976" s="240"/>
      <c r="AI976" s="194"/>
      <c r="AJ976" s="240"/>
      <c r="AK976" s="241"/>
      <c r="AL976" s="194"/>
      <c r="AM976" s="240"/>
      <c r="AN976" s="194"/>
      <c r="AO976" s="240"/>
      <c r="AP976" s="241"/>
      <c r="AQ976" s="194"/>
      <c r="AR976" s="240"/>
      <c r="AS976" s="194"/>
      <c r="AT976" s="240"/>
      <c r="AU976" s="241"/>
      <c r="AV976" s="194"/>
      <c r="AW976" s="240"/>
      <c r="AX976" s="194"/>
      <c r="AY976" s="240"/>
      <c r="AZ976" s="241"/>
      <c r="BA976" s="194"/>
      <c r="BB976" s="240"/>
      <c r="BC976" s="194"/>
    </row>
    <row r="977" customFormat="false" ht="15.75" hidden="false" customHeight="true" outlineLevel="0" collapsed="false">
      <c r="X977" s="240"/>
      <c r="Z977" s="240"/>
      <c r="AA977" s="241"/>
      <c r="AC977" s="240"/>
      <c r="AE977" s="240"/>
      <c r="AF977" s="241"/>
      <c r="AG977" s="194"/>
      <c r="AH977" s="240"/>
      <c r="AI977" s="194"/>
      <c r="AJ977" s="240"/>
      <c r="AK977" s="241"/>
      <c r="AL977" s="194"/>
      <c r="AM977" s="240"/>
      <c r="AN977" s="194"/>
      <c r="AO977" s="240"/>
      <c r="AP977" s="241"/>
      <c r="AQ977" s="194"/>
      <c r="AR977" s="240"/>
      <c r="AS977" s="194"/>
      <c r="AT977" s="240"/>
      <c r="AU977" s="241"/>
      <c r="AV977" s="194"/>
      <c r="AW977" s="240"/>
      <c r="AX977" s="194"/>
      <c r="AY977" s="240"/>
      <c r="AZ977" s="241"/>
      <c r="BA977" s="194"/>
      <c r="BB977" s="240"/>
      <c r="BC977" s="194"/>
    </row>
    <row r="978" customFormat="false" ht="15.75" hidden="false" customHeight="true" outlineLevel="0" collapsed="false">
      <c r="X978" s="240"/>
      <c r="Z978" s="240"/>
      <c r="AA978" s="241"/>
      <c r="AC978" s="240"/>
      <c r="AE978" s="240"/>
      <c r="AF978" s="241"/>
      <c r="AG978" s="194"/>
      <c r="AH978" s="240"/>
      <c r="AI978" s="194"/>
      <c r="AJ978" s="240"/>
      <c r="AK978" s="241"/>
      <c r="AL978" s="194"/>
      <c r="AM978" s="240"/>
      <c r="AN978" s="194"/>
      <c r="AO978" s="240"/>
      <c r="AP978" s="241"/>
      <c r="AQ978" s="194"/>
      <c r="AR978" s="240"/>
      <c r="AS978" s="194"/>
      <c r="AT978" s="240"/>
      <c r="AU978" s="241"/>
      <c r="AV978" s="194"/>
      <c r="AW978" s="240"/>
      <c r="AX978" s="194"/>
      <c r="AY978" s="240"/>
      <c r="AZ978" s="241"/>
      <c r="BA978" s="194"/>
      <c r="BB978" s="240"/>
      <c r="BC978" s="194"/>
    </row>
    <row r="979" customFormat="false" ht="15.75" hidden="false" customHeight="true" outlineLevel="0" collapsed="false">
      <c r="X979" s="240"/>
      <c r="Z979" s="240"/>
      <c r="AA979" s="241"/>
      <c r="AC979" s="240"/>
      <c r="AE979" s="240"/>
      <c r="AF979" s="241"/>
      <c r="AG979" s="194"/>
      <c r="AH979" s="240"/>
      <c r="AI979" s="194"/>
      <c r="AJ979" s="240"/>
      <c r="AK979" s="241"/>
      <c r="AL979" s="194"/>
      <c r="AM979" s="240"/>
      <c r="AN979" s="194"/>
      <c r="AO979" s="240"/>
      <c r="AP979" s="241"/>
      <c r="AQ979" s="194"/>
      <c r="AR979" s="240"/>
      <c r="AS979" s="194"/>
      <c r="AT979" s="240"/>
      <c r="AU979" s="241"/>
      <c r="AV979" s="194"/>
      <c r="AW979" s="240"/>
      <c r="AX979" s="194"/>
      <c r="AY979" s="240"/>
      <c r="AZ979" s="241"/>
      <c r="BA979" s="194"/>
      <c r="BB979" s="240"/>
      <c r="BC979" s="194"/>
    </row>
    <row r="980" customFormat="false" ht="15.75" hidden="false" customHeight="true" outlineLevel="0" collapsed="false">
      <c r="X980" s="240"/>
      <c r="Z980" s="240"/>
      <c r="AA980" s="241"/>
      <c r="AC980" s="240"/>
      <c r="AE980" s="240"/>
      <c r="AF980" s="241"/>
      <c r="AG980" s="194"/>
      <c r="AH980" s="240"/>
      <c r="AI980" s="194"/>
      <c r="AJ980" s="240"/>
      <c r="AK980" s="241"/>
      <c r="AL980" s="194"/>
      <c r="AM980" s="240"/>
      <c r="AN980" s="194"/>
      <c r="AO980" s="240"/>
      <c r="AP980" s="241"/>
      <c r="AQ980" s="194"/>
      <c r="AR980" s="240"/>
      <c r="AS980" s="194"/>
      <c r="AT980" s="240"/>
      <c r="AU980" s="241"/>
      <c r="AV980" s="194"/>
      <c r="AW980" s="240"/>
      <c r="AX980" s="194"/>
      <c r="AY980" s="240"/>
      <c r="AZ980" s="241"/>
      <c r="BA980" s="194"/>
      <c r="BB980" s="240"/>
      <c r="BC980" s="194"/>
    </row>
    <row r="981" customFormat="false" ht="15.75" hidden="false" customHeight="true" outlineLevel="0" collapsed="false">
      <c r="X981" s="240"/>
      <c r="Z981" s="240"/>
      <c r="AA981" s="241"/>
      <c r="AC981" s="240"/>
      <c r="AE981" s="240"/>
      <c r="AF981" s="241"/>
      <c r="AG981" s="194"/>
      <c r="AH981" s="240"/>
      <c r="AI981" s="194"/>
      <c r="AJ981" s="240"/>
      <c r="AK981" s="241"/>
      <c r="AL981" s="194"/>
      <c r="AM981" s="240"/>
      <c r="AN981" s="194"/>
      <c r="AO981" s="240"/>
      <c r="AP981" s="241"/>
      <c r="AQ981" s="194"/>
      <c r="AR981" s="240"/>
      <c r="AS981" s="194"/>
      <c r="AT981" s="240"/>
      <c r="AU981" s="241"/>
      <c r="AV981" s="194"/>
      <c r="AW981" s="240"/>
      <c r="AX981" s="194"/>
      <c r="AY981" s="240"/>
      <c r="AZ981" s="241"/>
      <c r="BA981" s="194"/>
      <c r="BB981" s="240"/>
      <c r="BC981" s="194"/>
    </row>
    <row r="982" customFormat="false" ht="15.75" hidden="false" customHeight="true" outlineLevel="0" collapsed="false">
      <c r="X982" s="240"/>
      <c r="Z982" s="240"/>
      <c r="AA982" s="241"/>
      <c r="AC982" s="240"/>
      <c r="AE982" s="240"/>
      <c r="AF982" s="241"/>
      <c r="AG982" s="194"/>
      <c r="AH982" s="240"/>
      <c r="AI982" s="194"/>
      <c r="AJ982" s="240"/>
      <c r="AK982" s="241"/>
      <c r="AL982" s="194"/>
      <c r="AM982" s="240"/>
      <c r="AN982" s="194"/>
      <c r="AO982" s="240"/>
      <c r="AP982" s="241"/>
      <c r="AQ982" s="194"/>
      <c r="AR982" s="240"/>
      <c r="AS982" s="194"/>
      <c r="AT982" s="240"/>
      <c r="AU982" s="241"/>
      <c r="AV982" s="194"/>
      <c r="AW982" s="240"/>
      <c r="AX982" s="194"/>
      <c r="AY982" s="240"/>
      <c r="AZ982" s="241"/>
      <c r="BA982" s="194"/>
      <c r="BB982" s="240"/>
      <c r="BC982" s="194"/>
    </row>
    <row r="983" customFormat="false" ht="15.75" hidden="false" customHeight="true" outlineLevel="0" collapsed="false">
      <c r="X983" s="240"/>
      <c r="Z983" s="240"/>
      <c r="AA983" s="241"/>
      <c r="AC983" s="240"/>
      <c r="AE983" s="240"/>
      <c r="AF983" s="241"/>
      <c r="AG983" s="194"/>
      <c r="AH983" s="240"/>
      <c r="AI983" s="194"/>
      <c r="AJ983" s="240"/>
      <c r="AK983" s="241"/>
      <c r="AL983" s="194"/>
      <c r="AM983" s="240"/>
      <c r="AN983" s="194"/>
      <c r="AO983" s="240"/>
      <c r="AP983" s="241"/>
      <c r="AQ983" s="194"/>
      <c r="AR983" s="240"/>
      <c r="AS983" s="194"/>
      <c r="AT983" s="240"/>
      <c r="AU983" s="241"/>
      <c r="AV983" s="194"/>
      <c r="AW983" s="240"/>
      <c r="AX983" s="194"/>
      <c r="AY983" s="240"/>
      <c r="AZ983" s="241"/>
      <c r="BA983" s="194"/>
      <c r="BB983" s="240"/>
      <c r="BC983" s="194"/>
    </row>
    <row r="984" customFormat="false" ht="15.75" hidden="false" customHeight="true" outlineLevel="0" collapsed="false">
      <c r="X984" s="240"/>
      <c r="Z984" s="240"/>
      <c r="AA984" s="241"/>
      <c r="AC984" s="240"/>
      <c r="AE984" s="240"/>
      <c r="AF984" s="241"/>
      <c r="AG984" s="194"/>
      <c r="AH984" s="240"/>
      <c r="AI984" s="194"/>
      <c r="AJ984" s="240"/>
      <c r="AK984" s="241"/>
      <c r="AL984" s="194"/>
      <c r="AM984" s="240"/>
      <c r="AN984" s="194"/>
      <c r="AO984" s="240"/>
      <c r="AP984" s="241"/>
      <c r="AQ984" s="194"/>
      <c r="AR984" s="240"/>
      <c r="AS984" s="194"/>
      <c r="AT984" s="240"/>
      <c r="AU984" s="241"/>
      <c r="AV984" s="194"/>
      <c r="AW984" s="240"/>
      <c r="AX984" s="194"/>
      <c r="AY984" s="240"/>
      <c r="AZ984" s="241"/>
      <c r="BA984" s="194"/>
      <c r="BB984" s="240"/>
      <c r="BC984" s="194"/>
    </row>
    <row r="985" customFormat="false" ht="15.75" hidden="false" customHeight="true" outlineLevel="0" collapsed="false">
      <c r="X985" s="240"/>
      <c r="Z985" s="240"/>
      <c r="AA985" s="241"/>
      <c r="AC985" s="240"/>
      <c r="AE985" s="240"/>
      <c r="AF985" s="241"/>
      <c r="AG985" s="194"/>
      <c r="AH985" s="240"/>
      <c r="AI985" s="194"/>
      <c r="AJ985" s="240"/>
      <c r="AK985" s="241"/>
      <c r="AL985" s="194"/>
      <c r="AM985" s="240"/>
      <c r="AN985" s="194"/>
      <c r="AO985" s="240"/>
      <c r="AP985" s="241"/>
      <c r="AQ985" s="194"/>
      <c r="AR985" s="240"/>
      <c r="AS985" s="194"/>
      <c r="AT985" s="240"/>
      <c r="AU985" s="241"/>
      <c r="AV985" s="194"/>
      <c r="AW985" s="240"/>
      <c r="AX985" s="194"/>
      <c r="AY985" s="240"/>
      <c r="AZ985" s="241"/>
      <c r="BA985" s="194"/>
      <c r="BB985" s="240"/>
      <c r="BC985" s="194"/>
    </row>
    <row r="986" customFormat="false" ht="15.75" hidden="false" customHeight="true" outlineLevel="0" collapsed="false">
      <c r="X986" s="240"/>
      <c r="Z986" s="240"/>
      <c r="AA986" s="241"/>
      <c r="AC986" s="240"/>
      <c r="AE986" s="240"/>
      <c r="AF986" s="241"/>
      <c r="AG986" s="194"/>
      <c r="AH986" s="240"/>
      <c r="AI986" s="194"/>
      <c r="AJ986" s="240"/>
      <c r="AK986" s="241"/>
      <c r="AL986" s="194"/>
      <c r="AM986" s="240"/>
      <c r="AN986" s="194"/>
      <c r="AO986" s="240"/>
      <c r="AP986" s="241"/>
      <c r="AQ986" s="194"/>
      <c r="AR986" s="240"/>
      <c r="AS986" s="194"/>
      <c r="AT986" s="240"/>
      <c r="AU986" s="241"/>
      <c r="AV986" s="194"/>
      <c r="AW986" s="240"/>
      <c r="AX986" s="194"/>
      <c r="AY986" s="240"/>
      <c r="AZ986" s="241"/>
      <c r="BA986" s="194"/>
      <c r="BB986" s="240"/>
      <c r="BC986" s="194"/>
    </row>
    <row r="987" customFormat="false" ht="15.75" hidden="false" customHeight="true" outlineLevel="0" collapsed="false">
      <c r="X987" s="240"/>
      <c r="Z987" s="240"/>
      <c r="AA987" s="241"/>
      <c r="AC987" s="240"/>
      <c r="AE987" s="240"/>
      <c r="AF987" s="241"/>
      <c r="AG987" s="194"/>
      <c r="AH987" s="240"/>
      <c r="AI987" s="194"/>
      <c r="AJ987" s="240"/>
      <c r="AK987" s="241"/>
      <c r="AL987" s="194"/>
      <c r="AM987" s="240"/>
      <c r="AN987" s="194"/>
      <c r="AO987" s="240"/>
      <c r="AP987" s="241"/>
      <c r="AQ987" s="194"/>
      <c r="AR987" s="240"/>
      <c r="AS987" s="194"/>
      <c r="AT987" s="240"/>
      <c r="AU987" s="241"/>
      <c r="AV987" s="194"/>
      <c r="AW987" s="240"/>
      <c r="AX987" s="194"/>
      <c r="AY987" s="240"/>
      <c r="AZ987" s="241"/>
      <c r="BA987" s="194"/>
      <c r="BB987" s="240"/>
      <c r="BC987" s="194"/>
    </row>
    <row r="988" customFormat="false" ht="15.75" hidden="false" customHeight="true" outlineLevel="0" collapsed="false">
      <c r="X988" s="240"/>
      <c r="Z988" s="240"/>
      <c r="AA988" s="241"/>
      <c r="AC988" s="240"/>
      <c r="AE988" s="240"/>
      <c r="AF988" s="241"/>
      <c r="AG988" s="194"/>
      <c r="AH988" s="240"/>
      <c r="AI988" s="194"/>
      <c r="AJ988" s="240"/>
      <c r="AK988" s="241"/>
      <c r="AL988" s="194"/>
      <c r="AM988" s="240"/>
      <c r="AN988" s="194"/>
      <c r="AO988" s="240"/>
      <c r="AP988" s="241"/>
      <c r="AQ988" s="194"/>
      <c r="AR988" s="240"/>
      <c r="AS988" s="194"/>
      <c r="AT988" s="240"/>
      <c r="AU988" s="241"/>
      <c r="AV988" s="194"/>
      <c r="AW988" s="240"/>
      <c r="AX988" s="194"/>
      <c r="AY988" s="240"/>
      <c r="AZ988" s="241"/>
      <c r="BA988" s="194"/>
      <c r="BB988" s="240"/>
      <c r="BC988" s="194"/>
    </row>
    <row r="989" customFormat="false" ht="15.75" hidden="false" customHeight="true" outlineLevel="0" collapsed="false">
      <c r="X989" s="240"/>
      <c r="Z989" s="240"/>
      <c r="AA989" s="241"/>
      <c r="AC989" s="240"/>
      <c r="AE989" s="240"/>
      <c r="AF989" s="241"/>
      <c r="AG989" s="194"/>
      <c r="AH989" s="240"/>
      <c r="AI989" s="194"/>
      <c r="AJ989" s="240"/>
      <c r="AK989" s="241"/>
      <c r="AL989" s="194"/>
      <c r="AM989" s="240"/>
      <c r="AN989" s="194"/>
      <c r="AO989" s="240"/>
      <c r="AP989" s="241"/>
      <c r="AQ989" s="194"/>
      <c r="AR989" s="240"/>
      <c r="AS989" s="194"/>
      <c r="AT989" s="240"/>
      <c r="AU989" s="241"/>
      <c r="AV989" s="194"/>
      <c r="AW989" s="240"/>
      <c r="AX989" s="194"/>
      <c r="AY989" s="240"/>
      <c r="AZ989" s="241"/>
      <c r="BA989" s="194"/>
      <c r="BB989" s="240"/>
      <c r="BC989" s="194"/>
    </row>
    <row r="990" customFormat="false" ht="15.75" hidden="false" customHeight="true" outlineLevel="0" collapsed="false">
      <c r="X990" s="240"/>
      <c r="Z990" s="240"/>
      <c r="AA990" s="241"/>
      <c r="AC990" s="240"/>
      <c r="AE990" s="240"/>
      <c r="AF990" s="241"/>
      <c r="AG990" s="194"/>
      <c r="AH990" s="240"/>
      <c r="AI990" s="194"/>
      <c r="AJ990" s="240"/>
      <c r="AK990" s="241"/>
      <c r="AL990" s="194"/>
      <c r="AM990" s="240"/>
      <c r="AN990" s="194"/>
      <c r="AO990" s="240"/>
      <c r="AP990" s="241"/>
      <c r="AQ990" s="194"/>
      <c r="AR990" s="240"/>
      <c r="AS990" s="194"/>
      <c r="AT990" s="240"/>
      <c r="AU990" s="241"/>
      <c r="AV990" s="194"/>
      <c r="AW990" s="240"/>
      <c r="AX990" s="194"/>
      <c r="AY990" s="240"/>
      <c r="AZ990" s="241"/>
      <c r="BA990" s="194"/>
      <c r="BB990" s="240"/>
      <c r="BC990" s="194"/>
    </row>
    <row r="991" customFormat="false" ht="15.75" hidden="false" customHeight="true" outlineLevel="0" collapsed="false">
      <c r="X991" s="240"/>
      <c r="Z991" s="240"/>
      <c r="AA991" s="241"/>
      <c r="AC991" s="240"/>
      <c r="AE991" s="240"/>
      <c r="AF991" s="241"/>
      <c r="AG991" s="194"/>
      <c r="AH991" s="240"/>
      <c r="AI991" s="194"/>
      <c r="AJ991" s="240"/>
      <c r="AK991" s="241"/>
      <c r="AL991" s="194"/>
      <c r="AM991" s="240"/>
      <c r="AN991" s="194"/>
      <c r="AO991" s="240"/>
      <c r="AP991" s="241"/>
      <c r="AQ991" s="194"/>
      <c r="AR991" s="240"/>
      <c r="AS991" s="194"/>
      <c r="AT991" s="240"/>
      <c r="AU991" s="241"/>
      <c r="AV991" s="194"/>
      <c r="AW991" s="240"/>
      <c r="AX991" s="194"/>
      <c r="AY991" s="240"/>
      <c r="AZ991" s="241"/>
      <c r="BA991" s="194"/>
      <c r="BB991" s="240"/>
      <c r="BC991" s="194"/>
    </row>
    <row r="992" customFormat="false" ht="15.75" hidden="false" customHeight="true" outlineLevel="0" collapsed="false">
      <c r="X992" s="240"/>
      <c r="Z992" s="240"/>
      <c r="AA992" s="241"/>
      <c r="AC992" s="240"/>
      <c r="AE992" s="240"/>
      <c r="AF992" s="241"/>
      <c r="AG992" s="194"/>
      <c r="AH992" s="240"/>
      <c r="AI992" s="194"/>
      <c r="AJ992" s="240"/>
      <c r="AK992" s="241"/>
      <c r="AL992" s="194"/>
      <c r="AM992" s="240"/>
      <c r="AN992" s="194"/>
      <c r="AO992" s="240"/>
      <c r="AP992" s="241"/>
      <c r="AQ992" s="194"/>
      <c r="AR992" s="240"/>
      <c r="AS992" s="194"/>
      <c r="AT992" s="240"/>
      <c r="AU992" s="241"/>
      <c r="AV992" s="194"/>
      <c r="AW992" s="240"/>
      <c r="AX992" s="194"/>
      <c r="AY992" s="240"/>
      <c r="AZ992" s="241"/>
      <c r="BA992" s="194"/>
      <c r="BB992" s="240"/>
      <c r="BC992" s="194"/>
    </row>
    <row r="993" customFormat="false" ht="15.75" hidden="false" customHeight="true" outlineLevel="0" collapsed="false">
      <c r="X993" s="240"/>
      <c r="Z993" s="240"/>
      <c r="AA993" s="241"/>
      <c r="AC993" s="240"/>
      <c r="AE993" s="240"/>
      <c r="AF993" s="241"/>
      <c r="AG993" s="194"/>
      <c r="AH993" s="240"/>
      <c r="AI993" s="194"/>
      <c r="AJ993" s="240"/>
      <c r="AK993" s="241"/>
      <c r="AL993" s="194"/>
      <c r="AM993" s="240"/>
      <c r="AN993" s="194"/>
      <c r="AO993" s="240"/>
      <c r="AP993" s="241"/>
      <c r="AQ993" s="194"/>
      <c r="AR993" s="240"/>
      <c r="AS993" s="194"/>
      <c r="AT993" s="240"/>
      <c r="AU993" s="241"/>
      <c r="AV993" s="194"/>
      <c r="AW993" s="240"/>
      <c r="AX993" s="194"/>
      <c r="AY993" s="240"/>
      <c r="AZ993" s="241"/>
      <c r="BA993" s="194"/>
      <c r="BB993" s="240"/>
      <c r="BC993" s="194"/>
    </row>
    <row r="994" customFormat="false" ht="15.75" hidden="false" customHeight="true" outlineLevel="0" collapsed="false">
      <c r="X994" s="240"/>
      <c r="Z994" s="240"/>
      <c r="AA994" s="241"/>
      <c r="AC994" s="240"/>
      <c r="AE994" s="240"/>
      <c r="AF994" s="241"/>
      <c r="AG994" s="194"/>
      <c r="AH994" s="240"/>
      <c r="AI994" s="194"/>
      <c r="AJ994" s="240"/>
      <c r="AK994" s="241"/>
      <c r="AL994" s="194"/>
      <c r="AM994" s="240"/>
      <c r="AN994" s="194"/>
      <c r="AO994" s="240"/>
      <c r="AP994" s="241"/>
      <c r="AQ994" s="194"/>
      <c r="AR994" s="240"/>
      <c r="AS994" s="194"/>
      <c r="AT994" s="240"/>
      <c r="AU994" s="241"/>
      <c r="AV994" s="194"/>
      <c r="AW994" s="240"/>
      <c r="AX994" s="194"/>
      <c r="AY994" s="240"/>
      <c r="AZ994" s="241"/>
      <c r="BA994" s="194"/>
      <c r="BB994" s="240"/>
      <c r="BC994" s="194"/>
    </row>
    <row r="995" customFormat="false" ht="15.75" hidden="false" customHeight="true" outlineLevel="0" collapsed="false">
      <c r="X995" s="240"/>
      <c r="Z995" s="240"/>
      <c r="AA995" s="241"/>
      <c r="AC995" s="240"/>
      <c r="AE995" s="240"/>
      <c r="AF995" s="241"/>
      <c r="AG995" s="194"/>
      <c r="AH995" s="240"/>
      <c r="AI995" s="194"/>
      <c r="AJ995" s="240"/>
      <c r="AK995" s="241"/>
      <c r="AL995" s="194"/>
      <c r="AM995" s="240"/>
      <c r="AN995" s="194"/>
      <c r="AO995" s="240"/>
      <c r="AP995" s="241"/>
      <c r="AQ995" s="194"/>
      <c r="AR995" s="240"/>
      <c r="AS995" s="194"/>
      <c r="AT995" s="240"/>
      <c r="AU995" s="241"/>
      <c r="AV995" s="194"/>
      <c r="AW995" s="240"/>
      <c r="AX995" s="194"/>
      <c r="AY995" s="240"/>
      <c r="AZ995" s="241"/>
      <c r="BA995" s="194"/>
      <c r="BB995" s="240"/>
      <c r="BC995" s="194"/>
    </row>
    <row r="996" customFormat="false" ht="15.75" hidden="false" customHeight="true" outlineLevel="0" collapsed="false">
      <c r="X996" s="240"/>
      <c r="Z996" s="240"/>
      <c r="AA996" s="241"/>
      <c r="AC996" s="240"/>
      <c r="AE996" s="240"/>
      <c r="AF996" s="241"/>
      <c r="AG996" s="194"/>
      <c r="AH996" s="240"/>
      <c r="AI996" s="194"/>
      <c r="AJ996" s="240"/>
      <c r="AK996" s="241"/>
      <c r="AL996" s="194"/>
      <c r="AM996" s="240"/>
      <c r="AN996" s="194"/>
      <c r="AO996" s="240"/>
      <c r="AP996" s="241"/>
      <c r="AQ996" s="194"/>
      <c r="AR996" s="240"/>
      <c r="AS996" s="194"/>
      <c r="AT996" s="240"/>
      <c r="AU996" s="241"/>
      <c r="AV996" s="194"/>
      <c r="AW996" s="240"/>
      <c r="AX996" s="194"/>
      <c r="AY996" s="240"/>
      <c r="AZ996" s="241"/>
      <c r="BA996" s="194"/>
      <c r="BB996" s="240"/>
      <c r="BC996" s="194"/>
    </row>
    <row r="997" customFormat="false" ht="15.75" hidden="false" customHeight="true" outlineLevel="0" collapsed="false">
      <c r="X997" s="240"/>
      <c r="Z997" s="240"/>
      <c r="AA997" s="241"/>
      <c r="AC997" s="240"/>
      <c r="AE997" s="240"/>
      <c r="AF997" s="241"/>
      <c r="AG997" s="194"/>
      <c r="AH997" s="240"/>
      <c r="AI997" s="194"/>
      <c r="AJ997" s="240"/>
      <c r="AK997" s="241"/>
      <c r="AL997" s="194"/>
      <c r="AM997" s="240"/>
      <c r="AN997" s="194"/>
      <c r="AO997" s="240"/>
      <c r="AP997" s="241"/>
      <c r="AQ997" s="194"/>
      <c r="AR997" s="240"/>
      <c r="AS997" s="194"/>
      <c r="AT997" s="240"/>
      <c r="AU997" s="241"/>
      <c r="AV997" s="194"/>
      <c r="AW997" s="240"/>
      <c r="AX997" s="194"/>
      <c r="AY997" s="240"/>
      <c r="AZ997" s="241"/>
      <c r="BA997" s="194"/>
      <c r="BB997" s="240"/>
      <c r="BC997" s="194"/>
    </row>
    <row r="998" customFormat="false" ht="15.75" hidden="false" customHeight="true" outlineLevel="0" collapsed="false">
      <c r="X998" s="240"/>
      <c r="Z998" s="240"/>
      <c r="AA998" s="241"/>
      <c r="AC998" s="240"/>
      <c r="AE998" s="240"/>
      <c r="AF998" s="241"/>
      <c r="AG998" s="194"/>
      <c r="AH998" s="240"/>
      <c r="AI998" s="194"/>
      <c r="AJ998" s="240"/>
      <c r="AK998" s="241"/>
      <c r="AL998" s="194"/>
      <c r="AM998" s="240"/>
      <c r="AN998" s="194"/>
      <c r="AO998" s="240"/>
      <c r="AP998" s="241"/>
      <c r="AQ998" s="194"/>
      <c r="AR998" s="240"/>
      <c r="AS998" s="194"/>
      <c r="AT998" s="240"/>
      <c r="AU998" s="241"/>
      <c r="AV998" s="194"/>
      <c r="AW998" s="240"/>
      <c r="AX998" s="194"/>
      <c r="AY998" s="240"/>
      <c r="AZ998" s="241"/>
      <c r="BA998" s="194"/>
      <c r="BB998" s="240"/>
      <c r="BC998" s="194"/>
    </row>
    <row r="999" customFormat="false" ht="15.75" hidden="false" customHeight="true" outlineLevel="0" collapsed="false">
      <c r="X999" s="240"/>
      <c r="Z999" s="240"/>
      <c r="AA999" s="241"/>
      <c r="AC999" s="240"/>
      <c r="AE999" s="240"/>
      <c r="AF999" s="241"/>
      <c r="AG999" s="194"/>
      <c r="AH999" s="240"/>
      <c r="AI999" s="194"/>
      <c r="AJ999" s="240"/>
      <c r="AK999" s="241"/>
      <c r="AL999" s="194"/>
      <c r="AM999" s="240"/>
      <c r="AN999" s="194"/>
      <c r="AO999" s="240"/>
      <c r="AP999" s="241"/>
      <c r="AQ999" s="194"/>
      <c r="AR999" s="240"/>
      <c r="AS999" s="194"/>
      <c r="AT999" s="240"/>
      <c r="AU999" s="241"/>
      <c r="AV999" s="194"/>
      <c r="AW999" s="240"/>
      <c r="AX999" s="194"/>
      <c r="AY999" s="240"/>
      <c r="AZ999" s="241"/>
      <c r="BA999" s="194"/>
      <c r="BB999" s="240"/>
      <c r="BC999" s="194"/>
    </row>
    <row r="1000" customFormat="false" ht="15.75" hidden="false" customHeight="true" outlineLevel="0" collapsed="false">
      <c r="X1000" s="240"/>
      <c r="Z1000" s="240"/>
      <c r="AA1000" s="241"/>
      <c r="AC1000" s="240"/>
      <c r="AE1000" s="240"/>
      <c r="AF1000" s="241"/>
      <c r="AG1000" s="194"/>
      <c r="AH1000" s="240"/>
      <c r="AI1000" s="194"/>
      <c r="AJ1000" s="240"/>
      <c r="AK1000" s="241"/>
      <c r="AL1000" s="194"/>
      <c r="AM1000" s="240"/>
      <c r="AN1000" s="194"/>
      <c r="AO1000" s="240"/>
      <c r="AP1000" s="241"/>
      <c r="AQ1000" s="194"/>
      <c r="AR1000" s="240"/>
      <c r="AS1000" s="194"/>
      <c r="AT1000" s="240"/>
      <c r="AU1000" s="241"/>
      <c r="AV1000" s="194"/>
      <c r="AW1000" s="240"/>
      <c r="AX1000" s="194"/>
      <c r="AY1000" s="240"/>
      <c r="AZ1000" s="241"/>
      <c r="BA1000" s="194"/>
      <c r="BB1000" s="240"/>
      <c r="BC1000" s="194"/>
    </row>
  </sheetData>
  <sheetProtection algorithmName="SHA-512" hashValue="H/hzuyWZ4w6/N8kty7Lu+CUUODp82GLR+F4oegWgHayDPvinv8uxKzhzMQQRY6XP40Gp35XQyaNxcuwNM37+nQ==" saltValue="gkL+KokoD4tCJ1AJg5bQDA==" spinCount="100000" sheet="true" objects="true" scenarios="true"/>
  <mergeCells count="28">
    <mergeCell ref="B1:V1"/>
    <mergeCell ref="B2:V2"/>
    <mergeCell ref="B4:S4"/>
    <mergeCell ref="T4:V4"/>
    <mergeCell ref="B5:I5"/>
    <mergeCell ref="B6:I6"/>
    <mergeCell ref="L6:R6"/>
    <mergeCell ref="B7:I7"/>
    <mergeCell ref="L7:M9"/>
    <mergeCell ref="N7:R9"/>
    <mergeCell ref="B8:I8"/>
    <mergeCell ref="B9:I9"/>
    <mergeCell ref="B10:I10"/>
    <mergeCell ref="B11:I11"/>
    <mergeCell ref="B12:I12"/>
    <mergeCell ref="B13:I13"/>
    <mergeCell ref="B18:S19"/>
    <mergeCell ref="B21:C21"/>
    <mergeCell ref="B22:C22"/>
    <mergeCell ref="B23:C23"/>
    <mergeCell ref="B24:C24"/>
    <mergeCell ref="B50:G50"/>
    <mergeCell ref="B51:G51"/>
    <mergeCell ref="B52:G52"/>
    <mergeCell ref="B53:G53"/>
    <mergeCell ref="B54:G54"/>
    <mergeCell ref="B55:G55"/>
    <mergeCell ref="Z68:AA68"/>
  </mergeCells>
  <printOptions headings="false" gridLines="false" gridLinesSet="true" horizontalCentered="true" verticalCentered="false"/>
  <pageMargins left="0.511805555555556" right="0.511805555555556" top="0.747916666666667" bottom="0.747916666666667" header="0.511811023622047" footer="0.511811023622047"/>
  <pageSetup paperSize="1" scale="5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1000"/>
  <sheetViews>
    <sheetView showFormulas="false" showGridLines="false" showRowColHeaders="true" showZeros="true" rightToLeft="false" tabSelected="false" showOutlineSymbols="true" defaultGridColor="true" view="normal" topLeftCell="A1" colorId="64" zoomScale="68" zoomScaleNormal="68" zoomScalePageLayoutView="100" workbookViewId="0">
      <selection pane="topLeft" activeCell="AB23" activeCellId="0" sqref="AB23"/>
    </sheetView>
  </sheetViews>
  <sheetFormatPr defaultColWidth="11.125" defaultRowHeight="15" zeroHeight="false" outlineLevelRow="0" outlineLevelCol="0"/>
  <cols>
    <col collapsed="false" customWidth="true" hidden="false" outlineLevel="0" max="1" min="1" style="1" width="4.37"/>
    <col collapsed="false" customWidth="true" hidden="false" outlineLevel="0" max="2" min="2" style="1" width="23.12"/>
    <col collapsed="false" customWidth="true" hidden="false" outlineLevel="0" max="3" min="3" style="1" width="23.37"/>
    <col collapsed="false" customWidth="true" hidden="false" outlineLevel="0" max="20" min="4" style="1" width="10.63"/>
    <col collapsed="false" customWidth="true" hidden="false" outlineLevel="0" max="21" min="21" style="1" width="23.12"/>
    <col collapsed="false" customWidth="true" hidden="false" outlineLevel="0" max="22" min="22" style="1" width="13.12"/>
    <col collapsed="false" customWidth="true" hidden="false" outlineLevel="0" max="23" min="23" style="1" width="12.63"/>
    <col collapsed="false" customWidth="true" hidden="false" outlineLevel="0" max="25" min="24" style="1" width="10.63"/>
    <col collapsed="false" customWidth="true" hidden="false" outlineLevel="0" max="26" min="26" style="1" width="16.63"/>
    <col collapsed="false" customWidth="true" hidden="false" outlineLevel="0" max="28" min="27" style="1" width="10.63"/>
    <col collapsed="false" customWidth="true" hidden="false" outlineLevel="0" max="29" min="29" style="1" width="7.63"/>
  </cols>
  <sheetData>
    <row r="1" customFormat="false" ht="15.75" hidden="false" customHeight="true" outlineLevel="0" collapsed="false">
      <c r="A1" s="13"/>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2"/>
      <c r="AD1" s="12"/>
    </row>
    <row r="2" customFormat="false" ht="24.75" hidden="false" customHeight="true" outlineLevel="0" collapsed="false">
      <c r="A2" s="58"/>
      <c r="B2" s="356" t="s">
        <v>305</v>
      </c>
      <c r="C2" s="58"/>
      <c r="D2" s="58"/>
      <c r="E2" s="58"/>
      <c r="F2" s="58"/>
      <c r="G2" s="58"/>
      <c r="H2" s="58"/>
      <c r="I2" s="58"/>
      <c r="J2" s="58"/>
      <c r="K2" s="58"/>
      <c r="L2" s="58"/>
      <c r="M2" s="58"/>
      <c r="N2" s="58"/>
      <c r="O2" s="58"/>
      <c r="P2" s="58"/>
      <c r="Q2" s="58"/>
      <c r="R2" s="58"/>
      <c r="S2" s="58"/>
      <c r="T2" s="58"/>
      <c r="U2" s="58"/>
      <c r="V2" s="58"/>
      <c r="W2" s="58"/>
      <c r="X2" s="58"/>
      <c r="Y2" s="58"/>
      <c r="Z2" s="58"/>
      <c r="AA2" s="58"/>
      <c r="AB2" s="58"/>
      <c r="AC2" s="12"/>
      <c r="AD2" s="12"/>
    </row>
    <row r="3" customFormat="false" ht="15.75" hidden="false" customHeight="true" outlineLevel="0" collapsed="false">
      <c r="A3" s="13"/>
      <c r="B3" s="13"/>
      <c r="C3" s="13"/>
      <c r="D3" s="13"/>
      <c r="E3" s="13"/>
      <c r="F3" s="13"/>
      <c r="G3" s="13"/>
      <c r="H3" s="13"/>
      <c r="I3" s="13"/>
      <c r="J3" s="13"/>
      <c r="K3" s="13"/>
      <c r="L3" s="13"/>
      <c r="M3" s="13"/>
      <c r="N3" s="13"/>
      <c r="O3" s="13"/>
      <c r="P3" s="13"/>
      <c r="Q3" s="13"/>
      <c r="R3" s="13"/>
      <c r="S3" s="13"/>
      <c r="T3" s="13"/>
      <c r="U3" s="59" t="s">
        <v>306</v>
      </c>
      <c r="V3" s="59"/>
      <c r="W3" s="59"/>
      <c r="X3" s="59"/>
      <c r="Y3" s="59"/>
      <c r="Z3" s="13"/>
      <c r="AA3" s="13"/>
      <c r="AB3" s="13"/>
      <c r="AC3" s="12"/>
      <c r="AD3" s="12"/>
    </row>
    <row r="4" customFormat="false" ht="15.75" hidden="false" customHeight="true" outlineLevel="0" collapsed="false">
      <c r="A4" s="13"/>
      <c r="B4" s="31" t="s">
        <v>11</v>
      </c>
      <c r="C4" s="60" t="str">
        <f aca="false">'Database (LECTURE-RES-PRAC)'!B3</f>
        <v>SECOND SEMESTER SY 2024-2025</v>
      </c>
      <c r="D4" s="13"/>
      <c r="E4" s="12"/>
      <c r="F4" s="12"/>
      <c r="G4" s="12"/>
      <c r="H4" s="12"/>
      <c r="I4" s="12"/>
      <c r="J4" s="163"/>
      <c r="K4" s="13"/>
      <c r="L4" s="59" t="s">
        <v>77</v>
      </c>
      <c r="M4" s="59"/>
      <c r="N4" s="59"/>
      <c r="O4" s="59"/>
      <c r="P4" s="163"/>
      <c r="Q4" s="163"/>
      <c r="R4" s="163"/>
      <c r="S4" s="163"/>
      <c r="T4" s="13"/>
      <c r="U4" s="64"/>
      <c r="V4" s="64" t="s">
        <v>162</v>
      </c>
      <c r="W4" s="64" t="s">
        <v>163</v>
      </c>
      <c r="X4" s="64" t="s">
        <v>164</v>
      </c>
      <c r="Y4" s="64" t="s">
        <v>165</v>
      </c>
      <c r="Z4" s="13"/>
      <c r="AA4" s="13"/>
      <c r="AB4" s="13"/>
      <c r="AC4" s="12"/>
      <c r="AD4" s="12"/>
    </row>
    <row r="5" customFormat="false" ht="15.75" hidden="false" customHeight="true" outlineLevel="0" collapsed="false">
      <c r="A5" s="13"/>
      <c r="B5" s="31" t="s">
        <v>14</v>
      </c>
      <c r="C5" s="60" t="str">
        <f aca="false">'Database (LECTURE-RES-PRAC)'!B4</f>
        <v>CONLAW1</v>
      </c>
      <c r="D5" s="13"/>
      <c r="E5" s="12"/>
      <c r="F5" s="12"/>
      <c r="G5" s="12"/>
      <c r="H5" s="12"/>
      <c r="I5" s="12"/>
      <c r="J5" s="61"/>
      <c r="K5" s="13"/>
      <c r="L5" s="59"/>
      <c r="M5" s="59"/>
      <c r="N5" s="59"/>
      <c r="O5" s="59"/>
      <c r="P5" s="163"/>
      <c r="Q5" s="163"/>
      <c r="R5" s="163"/>
      <c r="S5" s="163"/>
      <c r="T5" s="13"/>
      <c r="U5" s="64" t="s">
        <v>65</v>
      </c>
      <c r="V5" s="165" t="n">
        <f aca="false">IF(C$7="STUDENT FORMATION", 'Grade computation'!F4+OUTPUT!AL6, IF(C$7="RESEARCH", 'Grade computation'!F4+OUTPUT!AL6, IF(C$7="PRACTICUM", 'Grade computation'!F4+OUTPUT!AL6, IF(C$7="LECTURE",'Grade computation'!F4+'Exam (LECTURE ONLY)'!AL6,""))))</f>
        <v>110</v>
      </c>
      <c r="W5" s="165" t="n">
        <f aca="false">IF(C$7="STUDENT FORMATION", 'Grade computation'!G4+OUTPUT!AM6, IF(C$7="RESEARCH", 'Grade computation'!G4+OUTPUT!AM6, IF(C$7="PRACTICUM", 'Grade computation'!G4+OUTPUT!AM6, IF(C$7="LECTURE",'Grade computation'!G4+'Exam (LECTURE ONLY)'!AM6,""))))</f>
        <v>70</v>
      </c>
      <c r="X5" s="165" t="n">
        <f aca="false">IF(C$7="STUDENT FORMATION", 'Grade computation'!H4+OUTPUT!AN6, IF(C$7="RESEARCH", 'Grade computation'!H4+OUTPUT!AN6, IF(C$7="PRACTICUM", 'Grade computation'!H4+OUTPUT!AN6, IF(C$7="LECTURE",'Grade computation'!H4+'Exam (LECTURE ONLY)'!AN6,""))))</f>
        <v>25</v>
      </c>
      <c r="Y5" s="165" t="n">
        <f aca="false">SUM(V5:X5)</f>
        <v>205</v>
      </c>
      <c r="Z5" s="13"/>
      <c r="AA5" s="13"/>
      <c r="AB5" s="13"/>
      <c r="AC5" s="12"/>
      <c r="AD5" s="12"/>
    </row>
    <row r="6" customFormat="false" ht="15.75" hidden="false" customHeight="true" outlineLevel="0" collapsed="false">
      <c r="A6" s="13"/>
      <c r="B6" s="31" t="s">
        <v>17</v>
      </c>
      <c r="C6" s="60" t="str">
        <f aca="false">'Database (LECTURE-RES-PRAC)'!B5</f>
        <v>Constitutional Law I</v>
      </c>
      <c r="D6" s="13"/>
      <c r="E6" s="12"/>
      <c r="F6" s="12"/>
      <c r="G6" s="12"/>
      <c r="H6" s="12"/>
      <c r="I6" s="12"/>
      <c r="J6" s="72"/>
      <c r="K6" s="13"/>
      <c r="L6" s="63" t="s">
        <v>161</v>
      </c>
      <c r="M6" s="63"/>
      <c r="N6" s="63"/>
      <c r="O6" s="64" t="s">
        <v>81</v>
      </c>
      <c r="P6" s="355"/>
      <c r="Q6" s="355"/>
      <c r="R6" s="355"/>
      <c r="S6" s="13"/>
      <c r="T6" s="21" t="s">
        <v>307</v>
      </c>
      <c r="U6" s="64" t="s">
        <v>66</v>
      </c>
      <c r="V6" s="165" t="n">
        <f aca="false">IF(C$7="STUDENT FORMATION", 'Grade computation'!F5+OUTPUT!AL7, IF(C$7="RESEARCH", 'Grade computation'!F5+OUTPUT!AL7, IF(C$7="PRACTICUM", 'Grade computation'!F5+OUTPUT!AL7, IF(C$7="LECTURE",'Grade computation'!F5+'Exam (LECTURE ONLY)'!AL7,""))))</f>
        <v>0</v>
      </c>
      <c r="W6" s="165" t="n">
        <f aca="false">IF(C$7="STUDENT FORMATION", 'Grade computation'!G5+OUTPUT!AM7, IF(C$7="RESEARCH", 'Grade computation'!G5+OUTPUT!AM7, IF(C$7="PRACTICUM", 'Grade computation'!G5+OUTPUT!AM7, IF(C$7="LECTURE",'Grade computation'!G5+'Exam (LECTURE ONLY)'!AM7,""))))</f>
        <v>210</v>
      </c>
      <c r="X6" s="165" t="n">
        <f aca="false">IF(C$7="STUDENT FORMATION", 'Grade computation'!H5+OUTPUT!AN7, IF(C$7="RESEARCH", 'Grade computation'!H5+OUTPUT!AN7, IF(C$7="PRACTICUM", 'Grade computation'!H5+OUTPUT!AN7, IF(C$7="LECTURE",'Grade computation'!H5+'Exam (LECTURE ONLY)'!AN7,""))))</f>
        <v>35</v>
      </c>
      <c r="Y6" s="165" t="n">
        <f aca="false">SUM(V6:X6)</f>
        <v>245</v>
      </c>
      <c r="Z6" s="13"/>
      <c r="AA6" s="13"/>
      <c r="AB6" s="13"/>
      <c r="AC6" s="12"/>
      <c r="AD6" s="12"/>
    </row>
    <row r="7" customFormat="false" ht="15.75" hidden="false" customHeight="true" outlineLevel="0" collapsed="false">
      <c r="A7" s="13"/>
      <c r="B7" s="31" t="s">
        <v>193</v>
      </c>
      <c r="C7" s="60" t="str">
        <f aca="false">'Database (LECTURE-RES-PRAC)'!B6</f>
        <v>LECTURE</v>
      </c>
      <c r="D7" s="13"/>
      <c r="E7" s="12"/>
      <c r="F7" s="12"/>
      <c r="G7" s="12"/>
      <c r="H7" s="12"/>
      <c r="I7" s="12"/>
      <c r="J7" s="72"/>
      <c r="K7" s="13"/>
      <c r="L7" s="63" t="s">
        <v>84</v>
      </c>
      <c r="M7" s="63"/>
      <c r="N7" s="63"/>
      <c r="O7" s="64" t="s">
        <v>85</v>
      </c>
      <c r="P7" s="355"/>
      <c r="Q7" s="355"/>
      <c r="R7" s="355"/>
      <c r="S7" s="13"/>
      <c r="T7" s="13"/>
      <c r="U7" s="64" t="s">
        <v>67</v>
      </c>
      <c r="V7" s="165" t="n">
        <f aca="false">IF(C$7="STUDENT FORMATION", 'Grade computation'!F6+OUTPUT!AL8, IF(C$7="RESEARCH", 'Grade computation'!F6+OUTPUT!AL8, IF(C$7="PRACTICUM", 'Grade computation'!F6+OUTPUT!AL8, IF(C$7="LECTURE",'Grade computation'!F6+'Exam (LECTURE ONLY)'!AL8,""))))</f>
        <v>5</v>
      </c>
      <c r="W7" s="165" t="n">
        <f aca="false">IF(C$7="STUDENT FORMATION", 'Grade computation'!G6+OUTPUT!AM8, IF(C$7="RESEARCH", 'Grade computation'!G6+OUTPUT!AM8, IF(C$7="PRACTICUM", 'Grade computation'!G6+OUTPUT!AM8, IF(C$7="LECTURE",'Grade computation'!G6+'Exam (LECTURE ONLY)'!AM8,""))))</f>
        <v>0</v>
      </c>
      <c r="X7" s="165" t="n">
        <f aca="false">IF(C$7="STUDENT FORMATION", 'Grade computation'!H6+OUTPUT!AN8, IF(C$7="RESEARCH", 'Grade computation'!H6+OUTPUT!AN8, IF(C$7="PRACTICUM", 'Grade computation'!H6+OUTPUT!AN8, IF(C$7="LECTURE",'Grade computation'!H6+'Exam (LECTURE ONLY)'!AN8,""))))</f>
        <v>195</v>
      </c>
      <c r="Y7" s="165" t="n">
        <f aca="false">SUM(V7:X7)</f>
        <v>200</v>
      </c>
      <c r="Z7" s="13"/>
      <c r="AA7" s="13"/>
      <c r="AB7" s="13"/>
      <c r="AC7" s="12"/>
      <c r="AD7" s="12"/>
    </row>
    <row r="8" customFormat="false" ht="15.75" hidden="false" customHeight="true" outlineLevel="0" collapsed="false">
      <c r="A8" s="13"/>
      <c r="B8" s="31" t="s">
        <v>20</v>
      </c>
      <c r="C8" s="357" t="str">
        <f aca="false">'Database (LECTURE-RES-PRAC)'!B7</f>
        <v/>
      </c>
      <c r="D8" s="13"/>
      <c r="E8" s="12"/>
      <c r="F8" s="12"/>
      <c r="G8" s="12"/>
      <c r="H8" s="12"/>
      <c r="I8" s="12"/>
      <c r="J8" s="72"/>
      <c r="K8" s="13"/>
      <c r="L8" s="13"/>
      <c r="M8" s="13"/>
      <c r="N8" s="13"/>
      <c r="O8" s="13"/>
      <c r="P8" s="13"/>
      <c r="Q8" s="13"/>
      <c r="R8" s="13"/>
      <c r="S8" s="13"/>
      <c r="T8" s="13"/>
      <c r="U8" s="64" t="s">
        <v>68</v>
      </c>
      <c r="V8" s="165" t="n">
        <f aca="false">IF(C$7="STUDENT FORMATION", 'Grade computation'!F7+OUTPUT!AL9, IF(C$7="RESEARCH", 'Grade computation'!F7+OUTPUT!AL9, IF(C$7="PRACTICUM", 'Grade computation'!F7+OUTPUT!AL9, IF(C$7="LECTURE",'Grade computation'!F7+'Exam (LECTURE ONLY)'!AL9,""))))</f>
        <v>100</v>
      </c>
      <c r="W8" s="165" t="n">
        <f aca="false">IF(C$7="STUDENT FORMATION", 'Grade computation'!G7+OUTPUT!AM9, IF(C$7="RESEARCH", 'Grade computation'!G7+OUTPUT!AM9, IF(C$7="PRACTICUM", 'Grade computation'!G7+OUTPUT!AM9, IF(C$7="LECTURE",'Grade computation'!G7+'Exam (LECTURE ONLY)'!AM9,""))))</f>
        <v>0</v>
      </c>
      <c r="X8" s="165" t="n">
        <f aca="false">IF(C$7="STUDENT FORMATION", 'Grade computation'!H7+OUTPUT!AN9, IF(C$7="RESEARCH", 'Grade computation'!H7+OUTPUT!AN9, IF(C$7="PRACTICUM", 'Grade computation'!H7+OUTPUT!AN9, IF(C$7="LECTURE",'Grade computation'!H7+'Exam (LECTURE ONLY)'!AN9,""))))</f>
        <v>50</v>
      </c>
      <c r="Y8" s="165" t="n">
        <f aca="false">SUM(V8:X8)</f>
        <v>150</v>
      </c>
      <c r="Z8" s="13"/>
      <c r="AA8" s="13"/>
      <c r="AB8" s="13"/>
      <c r="AC8" s="12"/>
      <c r="AD8" s="12"/>
    </row>
    <row r="9" customFormat="false" ht="15.75" hidden="false" customHeight="true" outlineLevel="0" collapsed="false">
      <c r="A9" s="13"/>
      <c r="B9" s="31" t="s">
        <v>21</v>
      </c>
      <c r="C9" s="60" t="n">
        <f aca="false">'Database (LECTURE-RES-PRAC)'!B8</f>
        <v>8</v>
      </c>
      <c r="D9" s="13"/>
      <c r="E9" s="12"/>
      <c r="F9" s="12"/>
      <c r="G9" s="12"/>
      <c r="H9" s="12"/>
      <c r="I9" s="12"/>
      <c r="J9" s="72"/>
      <c r="K9" s="13"/>
      <c r="L9" s="30" t="s">
        <v>87</v>
      </c>
      <c r="M9" s="30"/>
      <c r="N9" s="30"/>
      <c r="O9" s="30"/>
      <c r="P9" s="30"/>
      <c r="Q9" s="30"/>
      <c r="R9" s="355"/>
      <c r="S9" s="13"/>
      <c r="T9" s="13"/>
      <c r="U9" s="64" t="s">
        <v>69</v>
      </c>
      <c r="V9" s="165" t="n">
        <f aca="false">IF(C$7="STUDENT FORMATION", 'Grade computation'!F8+OUTPUT!AL10, IF(C$7="RESEARCH", 'Grade computation'!F8+OUTPUT!AL10, IF(C$7="PRACTICUM", 'Grade computation'!F8+OUTPUT!AL10, IF(C$7="LECTURE",'Grade computation'!F8+'Exam (LECTURE ONLY)'!AL10,""))))</f>
        <v>100</v>
      </c>
      <c r="W9" s="165" t="n">
        <f aca="false">IF(C$7="STUDENT FORMATION", 'Grade computation'!G8+OUTPUT!AM10, IF(C$7="RESEARCH", 'Grade computation'!G8+OUTPUT!AM10, IF(C$7="PRACTICUM", 'Grade computation'!G8+OUTPUT!AM10, IF(C$7="LECTURE",'Grade computation'!G8+'Exam (LECTURE ONLY)'!AM10,""))))</f>
        <v>0</v>
      </c>
      <c r="X9" s="165" t="n">
        <f aca="false">IF(C$7="STUDENT FORMATION", 'Grade computation'!H8+OUTPUT!AN10, IF(C$7="RESEARCH", 'Grade computation'!H8+OUTPUT!AN10, IF(C$7="PRACTICUM", 'Grade computation'!H8+OUTPUT!AN10, IF(C$7="LECTURE",'Grade computation'!H8+'Exam (LECTURE ONLY)'!AN10,""))))</f>
        <v>25</v>
      </c>
      <c r="Y9" s="165" t="n">
        <f aca="false">SUM(V9:X9)</f>
        <v>125</v>
      </c>
      <c r="Z9" s="13"/>
      <c r="AA9" s="13"/>
      <c r="AB9" s="13"/>
      <c r="AC9" s="12"/>
      <c r="AD9" s="12"/>
    </row>
    <row r="10" customFormat="false" ht="15.75" hidden="false" customHeight="true" outlineLevel="0" collapsed="false">
      <c r="A10" s="13"/>
      <c r="B10" s="31" t="s">
        <v>194</v>
      </c>
      <c r="C10" s="60" t="str">
        <f aca="false">'Database (LECTURE-RES-PRAC)'!B9</f>
        <v/>
      </c>
      <c r="D10" s="13"/>
      <c r="E10" s="12"/>
      <c r="F10" s="12"/>
      <c r="G10" s="12"/>
      <c r="H10" s="12"/>
      <c r="I10" s="12"/>
      <c r="J10" s="72"/>
      <c r="K10" s="13"/>
      <c r="L10" s="31" t="n">
        <v>1</v>
      </c>
      <c r="M10" s="32" t="s">
        <v>35</v>
      </c>
      <c r="N10" s="74" t="s">
        <v>88</v>
      </c>
      <c r="O10" s="74"/>
      <c r="P10" s="74"/>
      <c r="Q10" s="74"/>
      <c r="R10" s="168"/>
      <c r="S10" s="13"/>
      <c r="T10" s="13"/>
      <c r="U10" s="64" t="s">
        <v>70</v>
      </c>
      <c r="V10" s="165" t="n">
        <f aca="false">IF(C$7="STUDENT FORMATION", 'Grade computation'!F9+OUTPUT!AL11, IF(C$7="RESEARCH", 'Grade computation'!F9+OUTPUT!AL11, IF(C$7="PRACTICUM", 'Grade computation'!F9+OUTPUT!AL11, IF(C$7="LECTURE",'Grade computation'!F9+'Exam (LECTURE ONLY)'!AL11,""))))</f>
        <v>0</v>
      </c>
      <c r="W10" s="165" t="n">
        <f aca="false">IF(C$7="STUDENT FORMATION", 'Grade computation'!G9+OUTPUT!AM11, IF(C$7="RESEARCH", 'Grade computation'!G9+OUTPUT!AM11, IF(C$7="PRACTICUM", 'Grade computation'!G9+OUTPUT!AM11, IF(C$7="LECTURE",'Grade computation'!G9+'Exam (LECTURE ONLY)'!AM11,""))))</f>
        <v>0</v>
      </c>
      <c r="X10" s="165" t="n">
        <f aca="false">IF(C$7="STUDENT FORMATION", 'Grade computation'!H9+OUTPUT!AN11, IF(C$7="RESEARCH", 'Grade computation'!H9+OUTPUT!AN11, IF(C$7="PRACTICUM", 'Grade computation'!H9+OUTPUT!AN11, IF(C$7="LECTURE",'Grade computation'!H9+'Exam (LECTURE ONLY)'!AN11,""))))</f>
        <v>0</v>
      </c>
      <c r="Y10" s="165" t="n">
        <f aca="false">SUM(V10:X10)</f>
        <v>0</v>
      </c>
      <c r="Z10" s="13"/>
      <c r="AA10" s="13"/>
      <c r="AB10" s="13"/>
      <c r="AC10" s="12"/>
      <c r="AD10" s="12"/>
    </row>
    <row r="11" customFormat="false" ht="15.75" hidden="false" customHeight="true" outlineLevel="0" collapsed="false">
      <c r="A11" s="13"/>
      <c r="B11" s="31" t="s">
        <v>90</v>
      </c>
      <c r="C11" s="76" t="n">
        <f aca="false">'Database (LECTURE-RES-PRAC)'!B10</f>
        <v>0.6</v>
      </c>
      <c r="D11" s="13"/>
      <c r="E11" s="12"/>
      <c r="F11" s="12"/>
      <c r="G11" s="12"/>
      <c r="H11" s="12"/>
      <c r="I11" s="12"/>
      <c r="J11" s="72"/>
      <c r="K11" s="13"/>
      <c r="L11" s="31" t="n">
        <v>2</v>
      </c>
      <c r="M11" s="32" t="s">
        <v>39</v>
      </c>
      <c r="N11" s="75" t="s">
        <v>89</v>
      </c>
      <c r="O11" s="75"/>
      <c r="P11" s="75"/>
      <c r="Q11" s="75"/>
      <c r="R11" s="358"/>
      <c r="S11" s="13"/>
      <c r="T11" s="13"/>
      <c r="U11" s="64" t="s">
        <v>71</v>
      </c>
      <c r="V11" s="165" t="n">
        <f aca="false">IF(C$7="STUDENT FORMATION", 'Grade computation'!F10+OUTPUT!AL12, IF(C$7="RESEARCH", 'Grade computation'!F10+OUTPUT!AL12, IF(C$7="PRACTICUM", 'Grade computation'!F10+OUTPUT!AL12, IF(C$7="LECTURE",'Grade computation'!F10+'Exam (LECTURE ONLY)'!AL12,""))))</f>
        <v>0</v>
      </c>
      <c r="W11" s="165" t="n">
        <f aca="false">IF(C$7="STUDENT FORMATION", 'Grade computation'!G10+OUTPUT!AM12, IF(C$7="RESEARCH", 'Grade computation'!G10+OUTPUT!AM12, IF(C$7="PRACTICUM", 'Grade computation'!G10+OUTPUT!AM12, IF(C$7="LECTURE",'Grade computation'!G10+'Exam (LECTURE ONLY)'!AM12,""))))</f>
        <v>0</v>
      </c>
      <c r="X11" s="165" t="n">
        <f aca="false">IF(C$7="STUDENT FORMATION", 'Grade computation'!H10+OUTPUT!AN12, IF(C$7="RESEARCH", 'Grade computation'!H10+OUTPUT!AN12, IF(C$7="PRACTICUM", 'Grade computation'!H10+OUTPUT!AN12, IF(C$7="LECTURE",'Grade computation'!H10+'Exam (LECTURE ONLY)'!AN12,""))))</f>
        <v>0</v>
      </c>
      <c r="Y11" s="165" t="n">
        <f aca="false">SUM(V11:X11)</f>
        <v>0</v>
      </c>
      <c r="Z11" s="13"/>
      <c r="AA11" s="13"/>
      <c r="AB11" s="13"/>
      <c r="AC11" s="12"/>
      <c r="AD11" s="12"/>
    </row>
    <row r="12" customFormat="false" ht="15.75" hidden="false" customHeight="true" outlineLevel="0" collapsed="false">
      <c r="A12" s="13"/>
      <c r="B12" s="13"/>
      <c r="C12" s="13"/>
      <c r="D12" s="13"/>
      <c r="E12" s="13"/>
      <c r="F12" s="13"/>
      <c r="G12" s="13"/>
      <c r="H12" s="13"/>
      <c r="I12" s="13"/>
      <c r="J12" s="13"/>
      <c r="K12" s="13"/>
      <c r="L12" s="31" t="n">
        <v>3</v>
      </c>
      <c r="M12" s="32" t="s">
        <v>42</v>
      </c>
      <c r="N12" s="74" t="s">
        <v>91</v>
      </c>
      <c r="O12" s="74"/>
      <c r="P12" s="74"/>
      <c r="Q12" s="74"/>
      <c r="R12" s="168"/>
      <c r="S12" s="13"/>
      <c r="T12" s="13"/>
      <c r="U12" s="64" t="s">
        <v>72</v>
      </c>
      <c r="V12" s="165" t="n">
        <f aca="false">IF(C$7="STUDENT FORMATION", 'Grade computation'!F11+OUTPUT!AL13, IF(C$7="RESEARCH", 'Grade computation'!F11+OUTPUT!AL13, IF(C$7="PRACTICUM", 'Grade computation'!F11+OUTPUT!AL13, IF(C$7="LECTURE",'Grade computation'!F11+'Exam (LECTURE ONLY)'!AL13,""))))</f>
        <v>0</v>
      </c>
      <c r="W12" s="165" t="n">
        <f aca="false">IF(C$7="STUDENT FORMATION", 'Grade computation'!G11+OUTPUT!AM13, IF(C$7="RESEARCH", 'Grade computation'!G11+OUTPUT!AM13, IF(C$7="PRACTICUM", 'Grade computation'!G11+OUTPUT!AM13, IF(C$7="LECTURE",'Grade computation'!G11+'Exam (LECTURE ONLY)'!AM13,""))))</f>
        <v>0</v>
      </c>
      <c r="X12" s="165" t="n">
        <f aca="false">IF(C$7="STUDENT FORMATION", 'Grade computation'!H11+OUTPUT!AN13, IF(C$7="RESEARCH", 'Grade computation'!H11+OUTPUT!AN13, IF(C$7="PRACTICUM", 'Grade computation'!H11+OUTPUT!AN13, IF(C$7="LECTURE",'Grade computation'!H11+'Exam (LECTURE ONLY)'!AN13,""))))</f>
        <v>0</v>
      </c>
      <c r="Y12" s="165" t="n">
        <f aca="false">SUM(V12:X12)</f>
        <v>0</v>
      </c>
      <c r="Z12" s="13"/>
      <c r="AA12" s="13"/>
      <c r="AB12" s="13"/>
      <c r="AC12" s="12"/>
      <c r="AD12" s="12"/>
    </row>
    <row r="13" customFormat="false" ht="15.75" hidden="false" customHeight="true" outlineLevel="0" collapsed="false">
      <c r="A13" s="13"/>
      <c r="B13" s="13"/>
      <c r="C13" s="13"/>
      <c r="D13" s="13"/>
      <c r="E13" s="13"/>
      <c r="F13" s="13"/>
      <c r="G13" s="13"/>
      <c r="H13" s="13"/>
      <c r="I13" s="13"/>
      <c r="J13" s="13"/>
      <c r="K13" s="13"/>
      <c r="L13" s="13"/>
      <c r="M13" s="13"/>
      <c r="N13" s="13"/>
      <c r="O13" s="13"/>
      <c r="P13" s="13"/>
      <c r="Q13" s="13"/>
      <c r="R13" s="13"/>
      <c r="S13" s="13"/>
      <c r="T13" s="13"/>
      <c r="U13" s="64" t="s">
        <v>73</v>
      </c>
      <c r="V13" s="165" t="n">
        <f aca="false">IF(C$7="STUDENT FORMATION", 'Grade computation'!F12+OUTPUT!AL14, IF(C$7="RESEARCH", 'Grade computation'!F12+OUTPUT!AL14, IF(C$7="PRACTICUM", 'Grade computation'!F12+OUTPUT!AL14, IF(C$7="LECTURE",'Grade computation'!F12+'Exam (LECTURE ONLY)'!AL14,""))))</f>
        <v>0</v>
      </c>
      <c r="W13" s="165" t="n">
        <f aca="false">IF(C$7="STUDENT FORMATION", 'Grade computation'!G12+OUTPUT!AM14, IF(C$7="RESEARCH", 'Grade computation'!G12+OUTPUT!AM14, IF(C$7="PRACTICUM", 'Grade computation'!G12+OUTPUT!AM14, IF(C$7="LECTURE",'Grade computation'!G12+'Exam (LECTURE ONLY)'!AM14,""))))</f>
        <v>0</v>
      </c>
      <c r="X13" s="165" t="n">
        <f aca="false">IF(C$7="STUDENT FORMATION", 'Grade computation'!H12+OUTPUT!AN14, IF(C$7="RESEARCH", 'Grade computation'!H12+OUTPUT!AN14, IF(C$7="PRACTICUM", 'Grade computation'!H12+OUTPUT!AN14, IF(C$7="LECTURE",'Grade computation'!H12+'Exam (LECTURE ONLY)'!AN14,""))))</f>
        <v>0</v>
      </c>
      <c r="Y13" s="165" t="n">
        <f aca="false">SUM(V13:X13)</f>
        <v>0</v>
      </c>
      <c r="Z13" s="13"/>
      <c r="AA13" s="13"/>
      <c r="AB13" s="13"/>
      <c r="AC13" s="12"/>
      <c r="AD13" s="12"/>
    </row>
    <row r="14" customFormat="false" ht="15.75" hidden="false" customHeight="true" outlineLevel="0" collapsed="false">
      <c r="A14" s="13"/>
      <c r="B14" s="214" t="s">
        <v>308</v>
      </c>
      <c r="C14" s="13"/>
      <c r="D14" s="13"/>
      <c r="E14" s="13"/>
      <c r="F14" s="13"/>
      <c r="G14" s="13"/>
      <c r="H14" s="13"/>
      <c r="I14" s="13"/>
      <c r="J14" s="13"/>
      <c r="K14" s="13"/>
      <c r="L14" s="13"/>
      <c r="M14" s="13"/>
      <c r="N14" s="13"/>
      <c r="O14" s="13"/>
      <c r="P14" s="13"/>
      <c r="Q14" s="13"/>
      <c r="R14" s="13"/>
      <c r="S14" s="13"/>
      <c r="T14" s="13"/>
      <c r="U14" s="64" t="s">
        <v>74</v>
      </c>
      <c r="V14" s="165" t="n">
        <f aca="false">IF(C$7="STUDENT FORMATION", 'Grade computation'!F13+OUTPUT!AL15, IF(C$7="RESEARCH", 'Grade computation'!F13+OUTPUT!AL15, IF(C$7="PRACTICUM", 'Grade computation'!F13+OUTPUT!AL15, IF(C$7="LECTURE",'Grade computation'!F13+'Exam (LECTURE ONLY)'!AL15,""))))</f>
        <v>0</v>
      </c>
      <c r="W14" s="165" t="n">
        <f aca="false">IF(C$7="STUDENT FORMATION", 'Grade computation'!G13+OUTPUT!AM15, IF(C$7="RESEARCH", 'Grade computation'!G13+OUTPUT!AM15, IF(C$7="PRACTICUM", 'Grade computation'!G13+OUTPUT!AM15, IF(C$7="LECTURE",'Grade computation'!G13+'Exam (LECTURE ONLY)'!AM15,""))))</f>
        <v>0</v>
      </c>
      <c r="X14" s="165" t="n">
        <f aca="false">IF(C$7="STUDENT FORMATION", 'Grade computation'!H13+OUTPUT!AN15, IF(C$7="RESEARCH", 'Grade computation'!H13+OUTPUT!AN15, IF(C$7="PRACTICUM", 'Grade computation'!H13+OUTPUT!AN15, IF(C$7="LECTURE",'Grade computation'!H13+'Exam (LECTURE ONLY)'!AN15,""))))</f>
        <v>0</v>
      </c>
      <c r="Y14" s="165" t="n">
        <f aca="false">SUM(V14:X14)</f>
        <v>0</v>
      </c>
      <c r="Z14" s="13"/>
      <c r="AA14" s="13"/>
      <c r="AB14" s="13"/>
      <c r="AC14" s="12"/>
      <c r="AD14" s="12"/>
    </row>
    <row r="15" customFormat="false" ht="15.75" hidden="false" customHeight="true" outlineLevel="0" collapsed="false">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2"/>
      <c r="AD15" s="12"/>
    </row>
    <row r="16" customFormat="false" ht="15.75" hidden="false" customHeight="true" outlineLevel="0" collapsed="false">
      <c r="A16" s="13"/>
      <c r="B16" s="359" t="s">
        <v>309</v>
      </c>
      <c r="C16" s="359"/>
      <c r="D16" s="359"/>
      <c r="E16" s="359"/>
      <c r="F16" s="359"/>
      <c r="G16" s="359"/>
      <c r="H16" s="359"/>
      <c r="I16" s="359"/>
      <c r="J16" s="359"/>
      <c r="K16" s="359"/>
      <c r="L16" s="359"/>
      <c r="M16" s="359"/>
      <c r="N16" s="359"/>
      <c r="O16" s="359"/>
      <c r="P16" s="359"/>
      <c r="Q16" s="359"/>
      <c r="R16" s="359"/>
      <c r="S16" s="359"/>
      <c r="T16" s="13"/>
      <c r="U16" s="360" t="s">
        <v>310</v>
      </c>
      <c r="V16" s="360"/>
      <c r="W16" s="360"/>
      <c r="X16" s="360"/>
      <c r="Y16" s="360"/>
      <c r="Z16" s="360"/>
      <c r="AA16" s="360"/>
      <c r="AB16" s="360"/>
      <c r="AC16" s="12"/>
      <c r="AD16" s="12"/>
    </row>
    <row r="17" customFormat="false" ht="15.75" hidden="false" customHeight="true" outlineLevel="0" collapsed="false">
      <c r="A17" s="13"/>
      <c r="B17" s="359"/>
      <c r="C17" s="359"/>
      <c r="D17" s="359"/>
      <c r="E17" s="359"/>
      <c r="F17" s="359"/>
      <c r="G17" s="359"/>
      <c r="H17" s="359"/>
      <c r="I17" s="359"/>
      <c r="J17" s="359"/>
      <c r="K17" s="359"/>
      <c r="L17" s="359"/>
      <c r="M17" s="359"/>
      <c r="N17" s="359"/>
      <c r="O17" s="359"/>
      <c r="P17" s="359"/>
      <c r="Q17" s="359"/>
      <c r="R17" s="359"/>
      <c r="S17" s="359"/>
      <c r="T17" s="13"/>
      <c r="U17" s="360"/>
      <c r="V17" s="360"/>
      <c r="W17" s="360"/>
      <c r="X17" s="360"/>
      <c r="Y17" s="360"/>
      <c r="Z17" s="360"/>
      <c r="AA17" s="360"/>
      <c r="AB17" s="360"/>
      <c r="AC17" s="12"/>
      <c r="AD17" s="12"/>
    </row>
    <row r="18" customFormat="false" ht="12" hidden="false" customHeight="true" outlineLevel="0" collapsed="false">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2"/>
      <c r="AD18" s="12"/>
    </row>
    <row r="19" customFormat="false" ht="30" hidden="false" customHeight="true" outlineLevel="0" collapsed="false">
      <c r="A19" s="13"/>
      <c r="B19" s="64" t="s">
        <v>311</v>
      </c>
      <c r="C19" s="64" t="s">
        <v>312</v>
      </c>
      <c r="D19" s="64" t="s">
        <v>49</v>
      </c>
      <c r="E19" s="64" t="s">
        <v>50</v>
      </c>
      <c r="F19" s="64" t="s">
        <v>51</v>
      </c>
      <c r="G19" s="64" t="s">
        <v>52</v>
      </c>
      <c r="H19" s="64" t="s">
        <v>53</v>
      </c>
      <c r="I19" s="64" t="s">
        <v>54</v>
      </c>
      <c r="J19" s="64" t="s">
        <v>55</v>
      </c>
      <c r="K19" s="64" t="s">
        <v>56</v>
      </c>
      <c r="L19" s="64" t="s">
        <v>57</v>
      </c>
      <c r="M19" s="64" t="s">
        <v>58</v>
      </c>
      <c r="N19" s="64" t="s">
        <v>59</v>
      </c>
      <c r="O19" s="64" t="s">
        <v>60</v>
      </c>
      <c r="P19" s="64" t="s">
        <v>61</v>
      </c>
      <c r="Q19" s="64" t="s">
        <v>62</v>
      </c>
      <c r="R19" s="64" t="s">
        <v>63</v>
      </c>
      <c r="S19" s="64" t="s">
        <v>64</v>
      </c>
      <c r="T19" s="13"/>
      <c r="U19" s="60" t="s">
        <v>313</v>
      </c>
      <c r="V19" s="60" t="s">
        <v>314</v>
      </c>
      <c r="W19" s="60" t="s">
        <v>315</v>
      </c>
      <c r="X19" s="361" t="n">
        <f aca="false">'Database (LECTURE-RES-PRAC)'!D6+'Database (LECTURE-RES-PRAC)'!E6</f>
        <v>0.6</v>
      </c>
      <c r="Y19" s="361" t="n">
        <f aca="false">'Database (LECTURE-RES-PRAC)'!F6</f>
        <v>0.4</v>
      </c>
      <c r="Z19" s="362" t="s">
        <v>316</v>
      </c>
      <c r="AA19" s="363" t="s">
        <v>317</v>
      </c>
      <c r="AB19" s="363"/>
      <c r="AC19" s="13" t="s">
        <v>75</v>
      </c>
      <c r="AD19" s="12"/>
    </row>
    <row r="20" customFormat="false" ht="15.75" hidden="false" customHeight="true" outlineLevel="0" collapsed="false">
      <c r="A20" s="13"/>
      <c r="B20" s="64" t="s">
        <v>65</v>
      </c>
      <c r="C20" s="165" t="str">
        <f aca="false">IF(AC20="","",IF(AC20&gt;=C$11,"Y","N"))</f>
        <v>Y</v>
      </c>
      <c r="D20" s="364" t="n">
        <f aca="false">IF(C39&lt;&gt;"",(AD20*C39)/3,"")</f>
        <v>3</v>
      </c>
      <c r="E20" s="364" t="str">
        <f aca="false">IF(D39&lt;&gt;"",(AD20*D39)/3,"")</f>
        <v/>
      </c>
      <c r="F20" s="364" t="str">
        <f aca="false">IF(E39&lt;&gt;"",(AD20*E39)/3,"")</f>
        <v/>
      </c>
      <c r="G20" s="364" t="n">
        <f aca="false">IF(F39&lt;&gt;"",(AD20*F39)/3,"")</f>
        <v>3</v>
      </c>
      <c r="H20" s="364" t="str">
        <f aca="false">IF(G39&lt;&gt;"",(AD20*G39)/3,"")</f>
        <v/>
      </c>
      <c r="I20" s="364" t="str">
        <f aca="false">IF(H39&lt;&gt;"",(AD20*H39)/3,"")</f>
        <v/>
      </c>
      <c r="J20" s="364" t="str">
        <f aca="false">IF(I39&lt;&gt;"",(AD20*I39)/3,"")</f>
        <v/>
      </c>
      <c r="K20" s="364" t="str">
        <f aca="false">IF(J39&lt;&gt;"",(AD20*J39)/3,"")</f>
        <v/>
      </c>
      <c r="L20" s="364" t="n">
        <f aca="false">IF(K39&lt;&gt;"",(AD20*K39)/3,"")</f>
        <v>3</v>
      </c>
      <c r="M20" s="364" t="n">
        <f aca="false">IF(L39&lt;&gt;"",(AD20*L39)/3,"")</f>
        <v>3</v>
      </c>
      <c r="N20" s="364" t="str">
        <f aca="false">IF(M39&lt;&gt;"",(AD20*M39)/3,"")</f>
        <v/>
      </c>
      <c r="O20" s="364" t="str">
        <f aca="false">IF(N39&lt;&gt;"",(AD20*N39)/3,"")</f>
        <v/>
      </c>
      <c r="P20" s="364" t="str">
        <f aca="false">IF(O39&lt;&gt;"",(AD20*O39)/3,"")</f>
        <v/>
      </c>
      <c r="Q20" s="364" t="str">
        <f aca="false">IF(P39&lt;&gt;"",(AD20*P39)/3,"")</f>
        <v/>
      </c>
      <c r="R20" s="364" t="str">
        <f aca="false">IF(Q39&lt;&gt;"",(AD20*Q39)/3,"")</f>
        <v/>
      </c>
      <c r="S20" s="364" t="str">
        <f aca="false">IF(R39&lt;&gt;"",(AD20*R39)/3,"")</f>
        <v/>
      </c>
      <c r="T20" s="13"/>
      <c r="U20" s="184" t="s">
        <v>65</v>
      </c>
      <c r="V20" s="365" t="n">
        <f aca="false">'Database (LECTURE-RES-PRAC)'!CX319</f>
        <v>2.75</v>
      </c>
      <c r="W20" s="365" t="n">
        <f aca="false">IF(C7="LECTURE",'Exam (LECTURE ONLY)'!AM324, IF(C7="STUDENT FORMATION",OUTPUT!AM324,IF(C7="PRACTICUM",OUTPUT!AM324, IF(C7="RESEARCH",OUTPUT!AM324, ""))))</f>
        <v>2.125</v>
      </c>
      <c r="X20" s="366" t="n">
        <f aca="false">IFERROR(V20*X$19,0)</f>
        <v>1.65</v>
      </c>
      <c r="Y20" s="366" t="n">
        <f aca="false">IFERROR(W20*Y$19,0)</f>
        <v>0.85</v>
      </c>
      <c r="Z20" s="367" t="n">
        <f aca="false">IFERROR(X20+Y20,0)</f>
        <v>2.5</v>
      </c>
      <c r="AA20" s="368" t="n">
        <f aca="false">'Database (LECTURE-RES-PRAC)'!CW319</f>
        <v>0.875</v>
      </c>
      <c r="AB20" s="368" t="n">
        <f aca="false">IF(C7="LECTURE",'Exam (LECTURE ONLY)'!AL324, IF(C7="STUDENT FORMATION",OUTPUT!AL324, IF(C7="PRACTICUM",OUTPUT!AL324, IF(C7="RESEARCH",OUTPUT!AL324, 0))))</f>
        <v>0.5</v>
      </c>
      <c r="AC20" s="369" t="n">
        <f aca="false">IF((AA20*V$31)+(AB20*W$31)=0,"",(AA20*V$31)+(AB20*W$31))</f>
        <v>0.725</v>
      </c>
      <c r="AD20" s="12" t="n">
        <f aca="false">IF(AC20="","",IF(AC20&lt;50%,1,IF(AND(AC20&gt;=50%,AC20&lt;C$11),2,IF(AC20&gt;=C$11,3))))</f>
        <v>3</v>
      </c>
    </row>
    <row r="21" customFormat="false" ht="15.75" hidden="false" customHeight="true" outlineLevel="0" collapsed="false">
      <c r="A21" s="13"/>
      <c r="B21" s="64" t="s">
        <v>66</v>
      </c>
      <c r="C21" s="165" t="str">
        <f aca="false">IF(AC21="","",IF(AC21&gt;=C$11,"Y","N"))</f>
        <v>Y</v>
      </c>
      <c r="D21" s="364" t="n">
        <f aca="false">IF(C40&lt;&gt;"",(AD21*C40)/3,"")</f>
        <v>3</v>
      </c>
      <c r="E21" s="364" t="n">
        <f aca="false">IF(D40&lt;&gt;"",(AD21*D40)/3,"")</f>
        <v>3</v>
      </c>
      <c r="F21" s="364" t="str">
        <f aca="false">IF(E40&lt;&gt;"",(AD21*E40)/3,"")</f>
        <v/>
      </c>
      <c r="G21" s="364" t="n">
        <f aca="false">IF(F40&lt;&gt;"",(AD21*F40)/3,"")</f>
        <v>3</v>
      </c>
      <c r="H21" s="364" t="n">
        <f aca="false">IF(G40&lt;&gt;"",(AD21*G40)/3,"")</f>
        <v>3</v>
      </c>
      <c r="I21" s="364" t="n">
        <f aca="false">IF(H40&lt;&gt;"",(AD21*H40)/3,"")</f>
        <v>3</v>
      </c>
      <c r="J21" s="364" t="n">
        <f aca="false">IF(I40&lt;&gt;"",(AD21*I40)/3,"")</f>
        <v>3</v>
      </c>
      <c r="K21" s="364" t="n">
        <f aca="false">IF(J40&lt;&gt;"",(AD21*J40)/3,"")</f>
        <v>3</v>
      </c>
      <c r="L21" s="364" t="n">
        <f aca="false">IF(K40&lt;&gt;"",(AD21*K40)/3,"")</f>
        <v>3</v>
      </c>
      <c r="M21" s="364" t="n">
        <f aca="false">IF(L40&lt;&gt;"",(AD21*L40)/3,"")</f>
        <v>3</v>
      </c>
      <c r="N21" s="364" t="str">
        <f aca="false">IF(M40&lt;&gt;"",(AD21*M40)/3,"")</f>
        <v/>
      </c>
      <c r="O21" s="364" t="str">
        <f aca="false">IF(N40&lt;&gt;"",(AD21*N40)/3,"")</f>
        <v/>
      </c>
      <c r="P21" s="364" t="str">
        <f aca="false">IF(O40&lt;&gt;"",(AD21*O40)/3,"")</f>
        <v/>
      </c>
      <c r="Q21" s="364" t="str">
        <f aca="false">IF(P40&lt;&gt;"",(AD21*P40)/3,"")</f>
        <v/>
      </c>
      <c r="R21" s="364" t="str">
        <f aca="false">IF(Q40&lt;&gt;"",(AD21*Q40)/3,"")</f>
        <v/>
      </c>
      <c r="S21" s="364" t="str">
        <f aca="false">IF(R40&lt;&gt;"",(AD21*R40)/3,"")</f>
        <v/>
      </c>
      <c r="T21" s="13"/>
      <c r="U21" s="184" t="s">
        <v>66</v>
      </c>
      <c r="V21" s="365" t="n">
        <f aca="false">'Database (LECTURE-RES-PRAC)'!DA319</f>
        <v>3</v>
      </c>
      <c r="W21" s="365" t="n">
        <f aca="false">IF(C7="LECTURE",'Exam (LECTURE ONLY)'!AP324,  IF(C7="STUDENT FORMATION",OUTPUT!AP324, IF(C7="PRACTICUM",OUTPUT!AP324, IF(C7="RESEARCH",OUTPUT!AP324, ""))))</f>
        <v>2.75</v>
      </c>
      <c r="X21" s="366" t="n">
        <f aca="false">IFERROR(V21*X$19,0)</f>
        <v>1.8</v>
      </c>
      <c r="Y21" s="366" t="n">
        <f aca="false">IFERROR(W21*Y$19,0)</f>
        <v>1.1</v>
      </c>
      <c r="Z21" s="367" t="n">
        <f aca="false">IFERROR(X21+Y21,0)</f>
        <v>2.9</v>
      </c>
      <c r="AA21" s="368" t="n">
        <f aca="false">'Database (LECTURE-RES-PRAC)'!CZ319</f>
        <v>1</v>
      </c>
      <c r="AB21" s="368" t="n">
        <f aca="false">IF(C7="LECTURE",'Exam (LECTURE ONLY)'!AO324,IF(C7="STUDENT FORMATION",OUTPUT!AO324,IF(C7="PRACTICUM",OUTPUT!AO324,IF(C7="RESEARCH",OUTPUT!AO324,0))))</f>
        <v>0.875</v>
      </c>
      <c r="AC21" s="369" t="n">
        <f aca="false">IF((AA21*V$31)+(AB21*W$31)=0,"",(AA21*V$31)+(AB21*W$31))</f>
        <v>0.95</v>
      </c>
      <c r="AD21" s="12" t="n">
        <f aca="false">IF(AC21="","",IF(AC21&lt;50%,1,IF(AND(AC21&gt;=50%,AC21&lt;C$11),2,IF(AC21&gt;=C$11,3))))</f>
        <v>3</v>
      </c>
    </row>
    <row r="22" customFormat="false" ht="15.75" hidden="false" customHeight="true" outlineLevel="0" collapsed="false">
      <c r="A22" s="13"/>
      <c r="B22" s="64" t="s">
        <v>67</v>
      </c>
      <c r="C22" s="165" t="str">
        <f aca="false">IF(AC22="","",IF(AC22&gt;=C$11,"Y","N"))</f>
        <v>Y</v>
      </c>
      <c r="D22" s="364" t="n">
        <f aca="false">IF(C41&lt;&gt;"",(AD22*C41)/3,"")</f>
        <v>3</v>
      </c>
      <c r="E22" s="364" t="n">
        <f aca="false">IF(D41&lt;&gt;"",(AD22*D41)/3,"")</f>
        <v>3</v>
      </c>
      <c r="F22" s="364" t="n">
        <f aca="false">IF(E41&lt;&gt;"",(AD22*E41)/3,"")</f>
        <v>3</v>
      </c>
      <c r="G22" s="364" t="n">
        <f aca="false">IF(F41&lt;&gt;"",(AD22*F41)/3,"")</f>
        <v>3</v>
      </c>
      <c r="H22" s="364" t="n">
        <f aca="false">IF(G41&lt;&gt;"",(AD22*G41)/3,"")</f>
        <v>3</v>
      </c>
      <c r="I22" s="364" t="n">
        <f aca="false">IF(H41&lt;&gt;"",(AD22*H41)/3,"")</f>
        <v>3</v>
      </c>
      <c r="J22" s="364" t="n">
        <f aca="false">IF(I41&lt;&gt;"",(AD22*I41)/3,"")</f>
        <v>3</v>
      </c>
      <c r="K22" s="364" t="n">
        <f aca="false">IF(J41&lt;&gt;"",(AD22*J41)/3,"")</f>
        <v>3</v>
      </c>
      <c r="L22" s="364" t="n">
        <f aca="false">IF(K41&lt;&gt;"",(AD22*K41)/3,"")</f>
        <v>3</v>
      </c>
      <c r="M22" s="364" t="n">
        <f aca="false">IF(L41&lt;&gt;"",(AD22*L41)/3,"")</f>
        <v>3</v>
      </c>
      <c r="N22" s="364" t="str">
        <f aca="false">IF(M41&lt;&gt;"",(AD22*M41)/3,"")</f>
        <v/>
      </c>
      <c r="O22" s="364" t="str">
        <f aca="false">IF(N41&lt;&gt;"",(AD22*N41)/3,"")</f>
        <v/>
      </c>
      <c r="P22" s="364" t="str">
        <f aca="false">IF(O41&lt;&gt;"",(AD22*O41)/3,"")</f>
        <v/>
      </c>
      <c r="Q22" s="364" t="str">
        <f aca="false">IF(P41&lt;&gt;"",(AD22*P41)/3,"")</f>
        <v/>
      </c>
      <c r="R22" s="364" t="str">
        <f aca="false">IF(Q41&lt;&gt;"",(AD22*Q41)/3,"")</f>
        <v/>
      </c>
      <c r="S22" s="364" t="str">
        <f aca="false">IF(R41&lt;&gt;"",(AD22*R41)/3,"")</f>
        <v/>
      </c>
      <c r="T22" s="13"/>
      <c r="U22" s="184" t="s">
        <v>67</v>
      </c>
      <c r="V22" s="365" t="n">
        <f aca="false">'Database (LECTURE-RES-PRAC)'!DD319</f>
        <v>3</v>
      </c>
      <c r="W22" s="365" t="n">
        <f aca="false">IF(C7="LECTURE",'Exam (LECTURE ONLY)'!AS324,IF(C7="STUDENT FORMATION",OUTPUT!AS324,IF(C7="PRACTICUM",OUTPUT!AS324,IF(C7="RESEARCH",OUTPUT!AS324,""))))</f>
        <v>3</v>
      </c>
      <c r="X22" s="366" t="n">
        <f aca="false">IFERROR(V22*X$19,0)</f>
        <v>1.8</v>
      </c>
      <c r="Y22" s="366" t="n">
        <f aca="false">IFERROR(W22*Y$19,0)</f>
        <v>1.2</v>
      </c>
      <c r="Z22" s="367" t="n">
        <f aca="false">IFERROR(X22+Y22,0)</f>
        <v>3</v>
      </c>
      <c r="AA22" s="368" t="n">
        <f aca="false">'Database (LECTURE-RES-PRAC)'!DC319</f>
        <v>1</v>
      </c>
      <c r="AB22" s="368" t="n">
        <f aca="false">IF(C7="LECTURE",'Exam (LECTURE ONLY)'!AR324,IF(C7="STUDENT FORMATION",OUTPUT!AR324,IF(C7="PRACTICUM",OUTPUT!AR324,IF(C7="RESEARCH",OUTPUT!AR324,0))))</f>
        <v>1</v>
      </c>
      <c r="AC22" s="369" t="n">
        <f aca="false">IF((AA22*V$31)+(AB22*W$31)=0,"",(AA22*V$31)+(AB22*W$31))</f>
        <v>1</v>
      </c>
      <c r="AD22" s="12" t="n">
        <f aca="false">IF(AC22="","",IF(AC22&lt;50%,1,IF(AND(AC22&gt;=50%,AC22&lt;C$11),2,IF(AC22&gt;=C$11,3))))</f>
        <v>3</v>
      </c>
    </row>
    <row r="23" customFormat="false" ht="15.75" hidden="false" customHeight="true" outlineLevel="0" collapsed="false">
      <c r="A23" s="13"/>
      <c r="B23" s="64" t="s">
        <v>68</v>
      </c>
      <c r="C23" s="165" t="str">
        <f aca="false">IF(AC23="","",IF(AC23&gt;=C$11,"Y","N"))</f>
        <v>N</v>
      </c>
      <c r="D23" s="364" t="n">
        <f aca="false">IF(C42&lt;&gt;"",(AD23*C42)/3,"")</f>
        <v>2</v>
      </c>
      <c r="E23" s="364" t="str">
        <f aca="false">IF(D42&lt;&gt;"",(AD23*D42)/3,"")</f>
        <v/>
      </c>
      <c r="F23" s="364" t="str">
        <f aca="false">IF(E42&lt;&gt;"",(AD23*E42)/3,"")</f>
        <v/>
      </c>
      <c r="G23" s="364" t="str">
        <f aca="false">IF(F42&lt;&gt;"",(AD23*F42)/3,"")</f>
        <v/>
      </c>
      <c r="H23" s="364" t="str">
        <f aca="false">IF(G42&lt;&gt;"",(AD23*G42)/3,"")</f>
        <v/>
      </c>
      <c r="I23" s="364" t="str">
        <f aca="false">IF(H42&lt;&gt;"",(AD23*H42)/3,"")</f>
        <v/>
      </c>
      <c r="J23" s="364" t="str">
        <f aca="false">IF(I42&lt;&gt;"",(AD23*I42)/3,"")</f>
        <v/>
      </c>
      <c r="K23" s="364" t="str">
        <f aca="false">IF(J42&lt;&gt;"",(AD23*J42)/3,"")</f>
        <v/>
      </c>
      <c r="L23" s="364" t="str">
        <f aca="false">IF(K42&lt;&gt;"",(AD23*K42)/3,"")</f>
        <v/>
      </c>
      <c r="M23" s="364" t="str">
        <f aca="false">IF(L42&lt;&gt;"",(AD23*L42)/3,"")</f>
        <v/>
      </c>
      <c r="N23" s="364" t="str">
        <f aca="false">IF(M42&lt;&gt;"",(AD23*M42)/3,"")</f>
        <v/>
      </c>
      <c r="O23" s="364" t="str">
        <f aca="false">IF(N42&lt;&gt;"",(AD23*N42)/3,"")</f>
        <v/>
      </c>
      <c r="P23" s="364" t="str">
        <f aca="false">IF(O42&lt;&gt;"",(AD23*O42)/3,"")</f>
        <v/>
      </c>
      <c r="Q23" s="364" t="str">
        <f aca="false">IF(P42&lt;&gt;"",(AD23*P42)/3,"")</f>
        <v/>
      </c>
      <c r="R23" s="364" t="str">
        <f aca="false">IF(Q42&lt;&gt;"",(AD23*Q42)/3,"")</f>
        <v/>
      </c>
      <c r="S23" s="364" t="str">
        <f aca="false">IF(R42&lt;&gt;"",(AD23*R42)/3,"")</f>
        <v/>
      </c>
      <c r="T23" s="13"/>
      <c r="U23" s="184" t="s">
        <v>68</v>
      </c>
      <c r="V23" s="365" t="n">
        <f aca="false">'Database (LECTURE-RES-PRAC)'!DG319</f>
        <v>2.75</v>
      </c>
      <c r="W23" s="365" t="str">
        <f aca="false">IF(C7="LECTURE",'Exam (LECTURE ONLY)'!AV324,IF(C7="STUDENT FORMATION",OUTPUT!AV324,IF(C7="PRACTICUM",OUTPUT!AV324,IF(C7="RESEARCH",OUTPUT!AV324,""))))</f>
        <v/>
      </c>
      <c r="X23" s="366" t="n">
        <f aca="false">IFERROR(V23*X$19,0)</f>
        <v>1.65</v>
      </c>
      <c r="Y23" s="366" t="n">
        <f aca="false">IFERROR(W23*Y$19,0)</f>
        <v>0</v>
      </c>
      <c r="Z23" s="367" t="n">
        <f aca="false">IFERROR(X23+Y23,0)</f>
        <v>1.65</v>
      </c>
      <c r="AA23" s="368" t="n">
        <f aca="false">'Database (LECTURE-RES-PRAC)'!DF319</f>
        <v>0.875</v>
      </c>
      <c r="AB23" s="368" t="n">
        <f aca="false">IF(C7="LECTURE",'Exam (LECTURE ONLY)'!AU324,IF(C7="STUDENT FORMATION",OUTPUT!AU324,IF(C7="PRACTICUM",OUTPUT!AU324,IF(C7="RESEARCH",OUTPUT!AU324,0))))</f>
        <v>0</v>
      </c>
      <c r="AC23" s="369" t="n">
        <f aca="false">IF((AA23*V$31)+(AB23*W$31)=0,"",(AA23*V$31)+(AB23*W$31))</f>
        <v>0.525</v>
      </c>
      <c r="AD23" s="12" t="n">
        <f aca="false">IF(AC23="","",IF(AC23&lt;50%,1,IF(AND(AC23&gt;=50%,AC23&lt;C$11),2,IF(AC23&gt;=C$11,3))))</f>
        <v>2</v>
      </c>
    </row>
    <row r="24" customFormat="false" ht="15.75" hidden="false" customHeight="true" outlineLevel="0" collapsed="false">
      <c r="A24" s="13"/>
      <c r="B24" s="64" t="s">
        <v>69</v>
      </c>
      <c r="C24" s="165" t="str">
        <f aca="false">IF(AC24="","",IF(AC24&gt;=C$11,"Y","N"))</f>
        <v>Y</v>
      </c>
      <c r="D24" s="364" t="n">
        <f aca="false">IF(C43&lt;&gt;"",(AD24*C43)/3,"")</f>
        <v>3</v>
      </c>
      <c r="E24" s="364" t="str">
        <f aca="false">IF(D43&lt;&gt;"",(AD24*D43)/3,"")</f>
        <v/>
      </c>
      <c r="F24" s="364" t="str">
        <f aca="false">IF(E43&lt;&gt;"",(AD24*E43)/3,"")</f>
        <v/>
      </c>
      <c r="G24" s="364" t="str">
        <f aca="false">IF(F43&lt;&gt;"",(AD24*F43)/3,"")</f>
        <v/>
      </c>
      <c r="H24" s="364" t="str">
        <f aca="false">IF(G43&lt;&gt;"",(AD24*G43)/3,"")</f>
        <v/>
      </c>
      <c r="I24" s="364" t="str">
        <f aca="false">IF(H43&lt;&gt;"",(AD24*H43)/3,"")</f>
        <v/>
      </c>
      <c r="J24" s="364" t="str">
        <f aca="false">IF(I43&lt;&gt;"",(AD24*I43)/3,"")</f>
        <v/>
      </c>
      <c r="K24" s="364" t="str">
        <f aca="false">IF(J43&lt;&gt;"",(AD24*J43)/3,"")</f>
        <v/>
      </c>
      <c r="L24" s="364" t="str">
        <f aca="false">IF(K43&lt;&gt;"",(AD24*K43)/3,"")</f>
        <v/>
      </c>
      <c r="M24" s="364" t="str">
        <f aca="false">IF(L43&lt;&gt;"",(AD24*L43)/3,"")</f>
        <v/>
      </c>
      <c r="N24" s="364" t="str">
        <f aca="false">IF(M43&lt;&gt;"",(AD24*M43)/3,"")</f>
        <v/>
      </c>
      <c r="O24" s="364" t="str">
        <f aca="false">IF(N43&lt;&gt;"",(AD24*N43)/3,"")</f>
        <v/>
      </c>
      <c r="P24" s="364" t="str">
        <f aca="false">IF(O43&lt;&gt;"",(AD24*O43)/3,"")</f>
        <v/>
      </c>
      <c r="Q24" s="364" t="str">
        <f aca="false">IF(P43&lt;&gt;"",(AD24*P43)/3,"")</f>
        <v/>
      </c>
      <c r="R24" s="364" t="str">
        <f aca="false">IF(Q43&lt;&gt;"",(AD24*Q43)/3,"")</f>
        <v/>
      </c>
      <c r="S24" s="364" t="str">
        <f aca="false">IF(R43&lt;&gt;"",(AD24*R43)/3,"")</f>
        <v/>
      </c>
      <c r="T24" s="13"/>
      <c r="U24" s="184" t="s">
        <v>69</v>
      </c>
      <c r="V24" s="365" t="n">
        <f aca="false">'Database (LECTURE-RES-PRAC)'!DJ319</f>
        <v>3</v>
      </c>
      <c r="W24" s="365" t="str">
        <f aca="false">IF(C7="LECTURE",'Exam (LECTURE ONLY)'!AY324,IF(C7="STUDENT FORMATION",OUTPUT!AY324,IF(C7="PRACTICUM",OUTPUT!AY324,IF(C7="RESEARCH",OUTPUT!AY324,""))))</f>
        <v/>
      </c>
      <c r="X24" s="366" t="n">
        <f aca="false">IFERROR(V24*X$19,0)</f>
        <v>1.8</v>
      </c>
      <c r="Y24" s="366" t="n">
        <f aca="false">IFERROR(W24*Y$19,0)</f>
        <v>0</v>
      </c>
      <c r="Z24" s="367" t="n">
        <f aca="false">IFERROR(X24+Y24,0)</f>
        <v>1.8</v>
      </c>
      <c r="AA24" s="368" t="n">
        <f aca="false">'Database (LECTURE-RES-PRAC)'!DI319</f>
        <v>1</v>
      </c>
      <c r="AB24" s="368" t="n">
        <f aca="false">IF(C7="LECTURE",'Exam (LECTURE ONLY)'!AX324,IF(C7="STUDENT FORMATION",OUTPUT!AX324,IF(C7="PRACTICUM",OUTPUT!AX324,IF(C7="RESEARCH",OUTPUT!AX324,0))))</f>
        <v>0</v>
      </c>
      <c r="AC24" s="369" t="n">
        <f aca="false">IF((AA24*V$31)+(AB24*W$31)=0,"",(AA24*V$31)+(AB24*W$31))</f>
        <v>0.6</v>
      </c>
      <c r="AD24" s="12" t="n">
        <f aca="false">IF(AC24="","",IF(AC24&lt;50%,1,IF(AND(AC24&gt;=50%,AC24&lt;C$11),2,IF(AC24&gt;=C$11,3))))</f>
        <v>3</v>
      </c>
    </row>
    <row r="25" customFormat="false" ht="15.75" hidden="false" customHeight="true" outlineLevel="0" collapsed="false">
      <c r="A25" s="13"/>
      <c r="B25" s="64" t="s">
        <v>70</v>
      </c>
      <c r="C25" s="165" t="str">
        <f aca="false">IF(AC25="","",IF(AC25&gt;=C$11,"Y","N"))</f>
        <v/>
      </c>
      <c r="D25" s="364" t="str">
        <f aca="false">IF(C44&lt;&gt;"",(AD25*C44)/3,"")</f>
        <v/>
      </c>
      <c r="E25" s="364" t="str">
        <f aca="false">IF(D44&lt;&gt;"",(AD25*D44)/3,"")</f>
        <v/>
      </c>
      <c r="F25" s="364" t="str">
        <f aca="false">IF(E44&lt;&gt;"",(AD25*E44)/3,"")</f>
        <v/>
      </c>
      <c r="G25" s="364" t="str">
        <f aca="false">IF(F44&lt;&gt;"",(AD25*F44)/3,"")</f>
        <v/>
      </c>
      <c r="H25" s="364" t="str">
        <f aca="false">IF(G44&lt;&gt;"",(AD25*G44)/3,"")</f>
        <v/>
      </c>
      <c r="I25" s="364" t="str">
        <f aca="false">IF(H44&lt;&gt;"",(AD25*H44)/3,"")</f>
        <v/>
      </c>
      <c r="J25" s="364" t="str">
        <f aca="false">IF(I44&lt;&gt;"",(AD25*I44)/3,"")</f>
        <v/>
      </c>
      <c r="K25" s="364" t="str">
        <f aca="false">IF(J44&lt;&gt;"",(AD25*J44)/3,"")</f>
        <v/>
      </c>
      <c r="L25" s="364" t="str">
        <f aca="false">IF(K44&lt;&gt;"",(AD25*K44)/3,"")</f>
        <v/>
      </c>
      <c r="M25" s="364" t="str">
        <f aca="false">IF(L44&lt;&gt;"",(AD25*L44)/3,"")</f>
        <v/>
      </c>
      <c r="N25" s="364" t="str">
        <f aca="false">IF(M44&lt;&gt;"",(AD25*M44)/3,"")</f>
        <v/>
      </c>
      <c r="O25" s="364" t="str">
        <f aca="false">IF(N44&lt;&gt;"",(AD25*N44)/3,"")</f>
        <v/>
      </c>
      <c r="P25" s="364" t="str">
        <f aca="false">IF(O44&lt;&gt;"",(AD25*O44)/3,"")</f>
        <v/>
      </c>
      <c r="Q25" s="364" t="str">
        <f aca="false">IF(P44&lt;&gt;"",(AD25*P44)/3,"")</f>
        <v/>
      </c>
      <c r="R25" s="364" t="str">
        <f aca="false">IF(Q44&lt;&gt;"",(AD25*Q44)/3,"")</f>
        <v/>
      </c>
      <c r="S25" s="364" t="str">
        <f aca="false">IF(R44&lt;&gt;"",(AD25*R44)/3,"")</f>
        <v/>
      </c>
      <c r="T25" s="13"/>
      <c r="U25" s="184" t="s">
        <v>70</v>
      </c>
      <c r="V25" s="365" t="str">
        <f aca="false">'Database (LECTURE-RES-PRAC)'!DM319</f>
        <v/>
      </c>
      <c r="W25" s="365" t="str">
        <f aca="false">IF(C7="LECTURE",'Exam (LECTURE ONLY)'!BB324,  IF(C7="STUDENT FORMATION",OUTPUT!BB324, IF(C7="PRACTICUM",OUTPUT!BB324, IF(C7="RESEARCH",OUTPUT!BB324, ""))))</f>
        <v/>
      </c>
      <c r="X25" s="366" t="n">
        <f aca="false">IFERROR(V25*X$19,0)</f>
        <v>0</v>
      </c>
      <c r="Y25" s="366" t="n">
        <f aca="false">IFERROR(W25*Y$19,0)</f>
        <v>0</v>
      </c>
      <c r="Z25" s="367" t="n">
        <f aca="false">IFERROR(X25+Y25,0)</f>
        <v>0</v>
      </c>
      <c r="AA25" s="368" t="n">
        <f aca="false">'Database (LECTURE-RES-PRAC)'!DL319</f>
        <v>0</v>
      </c>
      <c r="AB25" s="368" t="n">
        <f aca="false">IF(C7="LECTURE",'Exam (LECTURE ONLY)'!BA324,IF(C7="STUDENT FORMATION",OUTPUT!BA324,IF(C7="PRACTICUM",OUTPUT!BA324,IF(C7="RESEARCH",OUTPUT!BA324,0))))</f>
        <v>0</v>
      </c>
      <c r="AC25" s="369" t="str">
        <f aca="false">IF((AA25*V$31)+(AB25*W$31)=0,"",(AA25*V$31)+(AB25*W$31))</f>
        <v/>
      </c>
      <c r="AD25" s="12" t="str">
        <f aca="false">IF(AC25="","",IF(AC25&lt;50%,1,IF(AND(AC25&gt;=50%,AC25&lt;C$11),2,IF(AC25&gt;=C$11,3))))</f>
        <v/>
      </c>
    </row>
    <row r="26" customFormat="false" ht="15.75" hidden="false" customHeight="true" outlineLevel="0" collapsed="false">
      <c r="A26" s="13"/>
      <c r="B26" s="64" t="s">
        <v>71</v>
      </c>
      <c r="C26" s="165" t="str">
        <f aca="false">IF(AC26="","",IF(AC26&gt;=C$11,"Y","N"))</f>
        <v/>
      </c>
      <c r="D26" s="364" t="str">
        <f aca="false">IF(C45&lt;&gt;"",(AD26*C45)/3,"")</f>
        <v/>
      </c>
      <c r="E26" s="364" t="str">
        <f aca="false">IF(D45&lt;&gt;"",(AD26*D45)/3,"")</f>
        <v/>
      </c>
      <c r="F26" s="364" t="str">
        <f aca="false">IF(E45&lt;&gt;"",(AD26*E45)/3,"")</f>
        <v/>
      </c>
      <c r="G26" s="364" t="str">
        <f aca="false">IF(F45&lt;&gt;"",(AD26*F45)/3,"")</f>
        <v/>
      </c>
      <c r="H26" s="364" t="str">
        <f aca="false">IF(G45&lt;&gt;"",(AD26*G45)/3,"")</f>
        <v/>
      </c>
      <c r="I26" s="364" t="str">
        <f aca="false">IF(H45&lt;&gt;"",(AD26*H45)/3,"")</f>
        <v/>
      </c>
      <c r="J26" s="364" t="str">
        <f aca="false">IF(I45&lt;&gt;"",(AD26*I45)/3,"")</f>
        <v/>
      </c>
      <c r="K26" s="364" t="str">
        <f aca="false">IF(J45&lt;&gt;"",(AD26*J45)/3,"")</f>
        <v/>
      </c>
      <c r="L26" s="364" t="str">
        <f aca="false">IF(K45&lt;&gt;"",(AD26*K45)/3,"")</f>
        <v/>
      </c>
      <c r="M26" s="364" t="str">
        <f aca="false">IF(L45&lt;&gt;"",(AD26*L45)/3,"")</f>
        <v/>
      </c>
      <c r="N26" s="364" t="str">
        <f aca="false">IF(M45&lt;&gt;"",(AD26*M45)/3,"")</f>
        <v/>
      </c>
      <c r="O26" s="364" t="str">
        <f aca="false">IF(N45&lt;&gt;"",(AD26*N45)/3,"")</f>
        <v/>
      </c>
      <c r="P26" s="364" t="str">
        <f aca="false">IF(O45&lt;&gt;"",(AD26*O45)/3,"")</f>
        <v/>
      </c>
      <c r="Q26" s="364" t="str">
        <f aca="false">IF(P45&lt;&gt;"",(AD26*P45)/3,"")</f>
        <v/>
      </c>
      <c r="R26" s="364" t="str">
        <f aca="false">IF(Q45&lt;&gt;"",(AD26*Q45)/3,"")</f>
        <v/>
      </c>
      <c r="S26" s="364" t="str">
        <f aca="false">IF(R45&lt;&gt;"",(AD26*R45)/3,"")</f>
        <v/>
      </c>
      <c r="T26" s="13"/>
      <c r="U26" s="184" t="s">
        <v>71</v>
      </c>
      <c r="V26" s="365" t="str">
        <f aca="false">'Database (LECTURE-RES-PRAC)'!DP319</f>
        <v/>
      </c>
      <c r="W26" s="365" t="str">
        <f aca="false">IF(C7="LECTURE",'Exam (LECTURE ONLY)'!BE324,IF(C7="STUDENT FORMATION",OUTPUT!BE324, IF(C7="PRACTICUM",OUTPUT!BE324, IF(C7="RESEARCH",OUTPUT!BE324, ""))))</f>
        <v/>
      </c>
      <c r="X26" s="366" t="n">
        <f aca="false">IFERROR(V26*X$19,0)</f>
        <v>0</v>
      </c>
      <c r="Y26" s="366" t="n">
        <f aca="false">IFERROR(W26*Y$19,0)</f>
        <v>0</v>
      </c>
      <c r="Z26" s="367" t="n">
        <f aca="false">IFERROR(X26+Y26,0)</f>
        <v>0</v>
      </c>
      <c r="AA26" s="368" t="n">
        <f aca="false">'Database (LECTURE-RES-PRAC)'!DO319</f>
        <v>0</v>
      </c>
      <c r="AB26" s="368" t="n">
        <f aca="false">IF(C7="LECTURE",'Exam (LECTURE ONLY)'!BD324,IF(C7="STUDENT FORMATION",OUTPUT!BD324,IF(C7="PRACTICUM",OUTPUT!BD324,IF(C7="RESEARCH",OUTPUT!BD324,0))))</f>
        <v>0</v>
      </c>
      <c r="AC26" s="369" t="str">
        <f aca="false">IF((AA26*V$31)+(AB26*W$31)=0,"",(AA26*V$31)+(AB26*W$31))</f>
        <v/>
      </c>
      <c r="AD26" s="12" t="str">
        <f aca="false">IF(AC26="","",IF(AC26&lt;50%,1,IF(AND(AC26&gt;=50%,AC26&lt;C$11),2,IF(AC26&gt;=C$11,3))))</f>
        <v/>
      </c>
    </row>
    <row r="27" customFormat="false" ht="15.75" hidden="false" customHeight="true" outlineLevel="0" collapsed="false">
      <c r="A27" s="13"/>
      <c r="B27" s="64" t="s">
        <v>72</v>
      </c>
      <c r="C27" s="165" t="str">
        <f aca="false">IF(AC27="","",IF(AC27&gt;=C$11,"Y","N"))</f>
        <v/>
      </c>
      <c r="D27" s="364" t="str">
        <f aca="false">IF(C46&lt;&gt;"",(AD27*C46)/3,"")</f>
        <v/>
      </c>
      <c r="E27" s="364" t="str">
        <f aca="false">IF(D46&lt;&gt;"",(AD27*D46)/3,"")</f>
        <v/>
      </c>
      <c r="F27" s="364" t="str">
        <f aca="false">IF(E46&lt;&gt;"",(AD27*E46)/3,"")</f>
        <v/>
      </c>
      <c r="G27" s="364" t="str">
        <f aca="false">IF(F46&lt;&gt;"",(AD27*F46)/3,"")</f>
        <v/>
      </c>
      <c r="H27" s="364" t="str">
        <f aca="false">IF(G46&lt;&gt;"",(AD27*G46)/3,"")</f>
        <v/>
      </c>
      <c r="I27" s="364" t="str">
        <f aca="false">IF(H46&lt;&gt;"",(AD27*H46)/3,"")</f>
        <v/>
      </c>
      <c r="J27" s="364" t="str">
        <f aca="false">IF(I46&lt;&gt;"",(AD27*I46)/3,"")</f>
        <v/>
      </c>
      <c r="K27" s="364" t="str">
        <f aca="false">IF(J46&lt;&gt;"",(AD27*J46)/3,"")</f>
        <v/>
      </c>
      <c r="L27" s="364" t="str">
        <f aca="false">IF(K46&lt;&gt;"",(AD27*K46)/3,"")</f>
        <v/>
      </c>
      <c r="M27" s="364" t="str">
        <f aca="false">IF(L46&lt;&gt;"",(AD27*L46)/3,"")</f>
        <v/>
      </c>
      <c r="N27" s="364" t="str">
        <f aca="false">IF(M46&lt;&gt;"",(AD27*M46)/3,"")</f>
        <v/>
      </c>
      <c r="O27" s="364" t="str">
        <f aca="false">IF(N46&lt;&gt;"",(AD27*N46)/3,"")</f>
        <v/>
      </c>
      <c r="P27" s="364" t="str">
        <f aca="false">IF(O46&lt;&gt;"",(AD27*O46)/3,"")</f>
        <v/>
      </c>
      <c r="Q27" s="364" t="str">
        <f aca="false">IF(P46&lt;&gt;"",(AD27*P46)/3,"")</f>
        <v/>
      </c>
      <c r="R27" s="364" t="str">
        <f aca="false">IF(Q46&lt;&gt;"",(AD27*Q46)/3,"")</f>
        <v/>
      </c>
      <c r="S27" s="364" t="str">
        <f aca="false">IF(R46&lt;&gt;"",(AD27*R46)/3,"")</f>
        <v/>
      </c>
      <c r="T27" s="13"/>
      <c r="U27" s="184" t="s">
        <v>72</v>
      </c>
      <c r="V27" s="365" t="str">
        <f aca="false">'Database (LECTURE-RES-PRAC)'!DS319</f>
        <v/>
      </c>
      <c r="W27" s="365" t="str">
        <f aca="false">IF(C7="LECTURE",'Exam (LECTURE ONLY)'!BH324,IF(C7="STUDENT FORMATION",OUTPUT!BH324,IF(C7="PRACTICUM",OUTPUT!BH324,IF(C7="RESEARCH",OUTPUT!BH324,""))))</f>
        <v/>
      </c>
      <c r="X27" s="366" t="n">
        <f aca="false">IFERROR(V27*X$19,0)</f>
        <v>0</v>
      </c>
      <c r="Y27" s="366" t="n">
        <f aca="false">IFERROR(W27*Y$19,0)</f>
        <v>0</v>
      </c>
      <c r="Z27" s="367" t="n">
        <f aca="false">IFERROR(X27+Y27,0)</f>
        <v>0</v>
      </c>
      <c r="AA27" s="368" t="n">
        <f aca="false">'Database (LECTURE-RES-PRAC)'!DR319</f>
        <v>0</v>
      </c>
      <c r="AB27" s="368" t="n">
        <f aca="false">IF(C7="LECTURE",'Exam (LECTURE ONLY)'!BG324,IF(C7="STUDENT FORMATION",OUTPUT!BG324,IF(C7="PRACTICUM",OUTPUT!BG324,IF(C7="RESEARCH",OUTPUT!BG324,0))))</f>
        <v>0</v>
      </c>
      <c r="AC27" s="369" t="str">
        <f aca="false">IF((AA27*V$31)+(AB27*W$31)=0,"",(AA27*V$31)+(AB27*W$31))</f>
        <v/>
      </c>
      <c r="AD27" s="12" t="str">
        <f aca="false">IF(AC27="","",IF(AC27&lt;50%,1,IF(AND(AC27&gt;=50%,AC27&lt;C$11),2,IF(AC27&gt;=C$11,3))))</f>
        <v/>
      </c>
    </row>
    <row r="28" customFormat="false" ht="16.5" hidden="false" customHeight="true" outlineLevel="0" collapsed="false">
      <c r="A28" s="13"/>
      <c r="B28" s="64" t="s">
        <v>73</v>
      </c>
      <c r="C28" s="165" t="str">
        <f aca="false">IF(AC28="","",IF(AC28&gt;=C$11,"Y","N"))</f>
        <v/>
      </c>
      <c r="D28" s="364" t="str">
        <f aca="false">IF(C47&lt;&gt;"",(AD28*C47)/3,"")</f>
        <v/>
      </c>
      <c r="E28" s="364" t="str">
        <f aca="false">IF(D47&lt;&gt;"",(AD28*D47)/3,"")</f>
        <v/>
      </c>
      <c r="F28" s="364" t="str">
        <f aca="false">IF(E47&lt;&gt;"",(AD28*E47)/3,"")</f>
        <v/>
      </c>
      <c r="G28" s="364" t="str">
        <f aca="false">IF(F47&lt;&gt;"",(AD28*F47)/3,"")</f>
        <v/>
      </c>
      <c r="H28" s="364" t="str">
        <f aca="false">IF(G47&lt;&gt;"",(AD28*G47)/3,"")</f>
        <v/>
      </c>
      <c r="I28" s="364" t="str">
        <f aca="false">IF(H47&lt;&gt;"",(AD28*H47)/3,"")</f>
        <v/>
      </c>
      <c r="J28" s="364" t="str">
        <f aca="false">IF(I47&lt;&gt;"",(AD28*I47)/3,"")</f>
        <v/>
      </c>
      <c r="K28" s="364" t="str">
        <f aca="false">IF(J47&lt;&gt;"",(AD28*J47)/3,"")</f>
        <v/>
      </c>
      <c r="L28" s="364" t="str">
        <f aca="false">IF(K47&lt;&gt;"",(AD28*K47)/3,"")</f>
        <v/>
      </c>
      <c r="M28" s="364" t="str">
        <f aca="false">IF(L47&lt;&gt;"",(AD28*L47)/3,"")</f>
        <v/>
      </c>
      <c r="N28" s="364" t="str">
        <f aca="false">IF(M47&lt;&gt;"",(AD28*M47)/3,"")</f>
        <v/>
      </c>
      <c r="O28" s="364" t="str">
        <f aca="false">IF(N47&lt;&gt;"",(AD28*N47)/3,"")</f>
        <v/>
      </c>
      <c r="P28" s="364" t="str">
        <f aca="false">IF(O47&lt;&gt;"",(AD28*O47)/3,"")</f>
        <v/>
      </c>
      <c r="Q28" s="364" t="str">
        <f aca="false">IF(P47&lt;&gt;"",(AD28*P47)/3,"")</f>
        <v/>
      </c>
      <c r="R28" s="364" t="str">
        <f aca="false">IF(Q47&lt;&gt;"",(AD28*Q47)/3,"")</f>
        <v/>
      </c>
      <c r="S28" s="364" t="str">
        <f aca="false">IF(R47&lt;&gt;"",(AD28*R47)/3,"")</f>
        <v/>
      </c>
      <c r="T28" s="13"/>
      <c r="U28" s="184" t="s">
        <v>73</v>
      </c>
      <c r="V28" s="365" t="str">
        <f aca="false">'Database (LECTURE-RES-PRAC)'!DV319</f>
        <v/>
      </c>
      <c r="W28" s="365" t="str">
        <f aca="false">IF(C7="LECTURE",'Exam (LECTURE ONLY)'!BK324,  IF(C7="STUDENT FORMATION",OUTPUT!BK324, IF(C7="PRACTICUM",OUTPUT!BK324, IF(C7="RESEARCH",OUTPUT!BK324, ""))))</f>
        <v/>
      </c>
      <c r="X28" s="366" t="n">
        <f aca="false">IFERROR(V28*X$19,0)</f>
        <v>0</v>
      </c>
      <c r="Y28" s="366" t="n">
        <f aca="false">IFERROR(W28*Y$19,0)</f>
        <v>0</v>
      </c>
      <c r="Z28" s="367" t="n">
        <f aca="false">IFERROR(X28+Y28,0)</f>
        <v>0</v>
      </c>
      <c r="AA28" s="368" t="n">
        <f aca="false">'Database (LECTURE-RES-PRAC)'!DU319</f>
        <v>0</v>
      </c>
      <c r="AB28" s="368" t="n">
        <f aca="false">IF(C7="LECTURE",'Exam (LECTURE ONLY)'!BJ324,IF(C7="STUDENT FORMATION",OUTPUT!BJ324,IF(C7="PRACTICUM",OUTPUT!BJ324,IF(C7="RESEARCH",OUTPUT!BJ324,0))))</f>
        <v>0</v>
      </c>
      <c r="AC28" s="369" t="str">
        <f aca="false">IF((AA28*V$31)+(AB28*W$31)=0,"",(AA28*V$31)+(AB28*W$31))</f>
        <v/>
      </c>
      <c r="AD28" s="12" t="str">
        <f aca="false">IF(AC28="","",IF(AC28&lt;50%,1,IF(AND(AC28&gt;=50%,AC28&lt;C$11),2,IF(AC28&gt;=C$11,3))))</f>
        <v/>
      </c>
    </row>
    <row r="29" customFormat="false" ht="15.75" hidden="false" customHeight="true" outlineLevel="0" collapsed="false">
      <c r="A29" s="13"/>
      <c r="B29" s="64" t="s">
        <v>74</v>
      </c>
      <c r="C29" s="165" t="str">
        <f aca="false">IF(AC29="","",IF(AC29&gt;=C$11,"Y","N"))</f>
        <v/>
      </c>
      <c r="D29" s="364" t="str">
        <f aca="false">IF(C48&lt;&gt;"",(AD29*C48)/3,"")</f>
        <v/>
      </c>
      <c r="E29" s="364" t="str">
        <f aca="false">IF(D48&lt;&gt;"",(AD29*D48)/3,"")</f>
        <v/>
      </c>
      <c r="F29" s="364" t="str">
        <f aca="false">IF(E48&lt;&gt;"",(AD29*E48)/3,"")</f>
        <v/>
      </c>
      <c r="G29" s="364" t="str">
        <f aca="false">IF(F48&lt;&gt;"",(AD29*F48)/3,"")</f>
        <v/>
      </c>
      <c r="H29" s="364" t="str">
        <f aca="false">IF(G48&lt;&gt;"",(AD29*G48)/3,"")</f>
        <v/>
      </c>
      <c r="I29" s="364" t="str">
        <f aca="false">IF(H48&lt;&gt;"",(AD29*H48)/3,"")</f>
        <v/>
      </c>
      <c r="J29" s="364" t="str">
        <f aca="false">IF(I48&lt;&gt;"",(AD29*I48)/3,"")</f>
        <v/>
      </c>
      <c r="K29" s="364" t="str">
        <f aca="false">IF(J48&lt;&gt;"",(AD29*J48)/3,"")</f>
        <v/>
      </c>
      <c r="L29" s="364" t="str">
        <f aca="false">IF(K48&lt;&gt;"",(AD29*K48)/3,"")</f>
        <v/>
      </c>
      <c r="M29" s="364" t="str">
        <f aca="false">IF(L48&lt;&gt;"",(AD29*L48)/3,"")</f>
        <v/>
      </c>
      <c r="N29" s="364" t="str">
        <f aca="false">IF(M48&lt;&gt;"",(AD29*M48)/3,"")</f>
        <v/>
      </c>
      <c r="O29" s="364" t="str">
        <f aca="false">IF(N48&lt;&gt;"",(AD29*N48)/3,"")</f>
        <v/>
      </c>
      <c r="P29" s="364" t="str">
        <f aca="false">IF(O48&lt;&gt;"",(AD29*O48)/3,"")</f>
        <v/>
      </c>
      <c r="Q29" s="364" t="str">
        <f aca="false">IF(P48&lt;&gt;"",(AD29*P48)/3,"")</f>
        <v/>
      </c>
      <c r="R29" s="364" t="str">
        <f aca="false">IF(Q48&lt;&gt;"",(AD29*Q48)/3,"")</f>
        <v/>
      </c>
      <c r="S29" s="364" t="str">
        <f aca="false">IF(R48&lt;&gt;"",(AD29*R48)/3,"")</f>
        <v/>
      </c>
      <c r="T29" s="13"/>
      <c r="U29" s="184" t="s">
        <v>74</v>
      </c>
      <c r="V29" s="365" t="str">
        <f aca="false">'Database (LECTURE-RES-PRAC)'!DY319</f>
        <v/>
      </c>
      <c r="W29" s="365" t="str">
        <f aca="false">IF(C7="LECTURE",'Exam (LECTURE ONLY)'!BN324,  IF(C7="STUDENT FORMATION",OUTPUT!BN324, IF(C7="PRACTICUM",OUTPUT!BN324, IF(C7="RESEARCH",OUTPUT!BN324, ""))))</f>
        <v/>
      </c>
      <c r="X29" s="366" t="n">
        <f aca="false">IFERROR(V29*X$19,0)</f>
        <v>0</v>
      </c>
      <c r="Y29" s="366" t="n">
        <f aca="false">IFERROR(W29*Y$19,0)</f>
        <v>0</v>
      </c>
      <c r="Z29" s="367" t="n">
        <f aca="false">IFERROR(X29+Y29,0)</f>
        <v>0</v>
      </c>
      <c r="AA29" s="368" t="n">
        <f aca="false">'Database (LECTURE-RES-PRAC)'!DX319</f>
        <v>0</v>
      </c>
      <c r="AB29" s="368" t="n">
        <f aca="false">IF(C7="LECTURE",'Exam (LECTURE ONLY)'!BM324,IF(C7="STUDENT FORMATION",OUTPUT!BM324,IF(C7="PRACTICUM",OUTPUT!BM324,IF(C7="RESEARCH",OUTPUT!BM324,0))))</f>
        <v>0</v>
      </c>
      <c r="AC29" s="369" t="str">
        <f aca="false">IF((AA29*V$31)+(AB29*W$31)=0,"",(AA29*V$31)+(AB29*W$31))</f>
        <v/>
      </c>
      <c r="AD29" s="12" t="str">
        <f aca="false">IF(AC29="","",IF(AC29&lt;50%,1,IF(AND(AC29&gt;=50%,AC29&lt;C$11),2,IF(AC29&gt;=C$11,3))))</f>
        <v/>
      </c>
    </row>
    <row r="30" customFormat="false" ht="15.75" hidden="false" customHeight="true" outlineLevel="0" collapsed="false">
      <c r="A30" s="13"/>
      <c r="B30" s="370" t="s">
        <v>318</v>
      </c>
      <c r="C30" s="370"/>
      <c r="D30" s="371" t="n">
        <f aca="false">IFERROR(SUMIF(C$20:C$29,"Y",D20:D29)/(SUM(D20:D29)),"")</f>
        <v>0.857142857142857</v>
      </c>
      <c r="E30" s="371" t="n">
        <f aca="false">IFERROR(SUMIF(C$20:C$29,"Y",E20:E29)/(SUM(E20:E29)),"")</f>
        <v>1</v>
      </c>
      <c r="F30" s="371" t="n">
        <f aca="false">IFERROR(SUMIF(C$20:C$29,"Y",F20:F29)/(COUNT(F20:F29)*3),"")</f>
        <v>1</v>
      </c>
      <c r="G30" s="371" t="n">
        <f aca="false">IFERROR(SUMIF(C$20:C$29,"Y",G20:G29)/(COUNT(G20:G29)*3),"")</f>
        <v>1</v>
      </c>
      <c r="H30" s="371" t="n">
        <f aca="false">IFERROR(SUMIF(C$20:C$29,"Y",H20:H29)/(COUNT(H20:H29)*3),"")</f>
        <v>1</v>
      </c>
      <c r="I30" s="371" t="n">
        <f aca="false">IFERROR(SUMIF(C$20:C$29,"Y",I20:I29)/(COUNT(I20:I29)*3),"")</f>
        <v>1</v>
      </c>
      <c r="J30" s="371" t="n">
        <f aca="false">IFERROR(SUMIF(C$20:C$29,"Y",J20:J29)/(COUNT(J20:J29)*3),"")</f>
        <v>1</v>
      </c>
      <c r="K30" s="371" t="n">
        <f aca="false">IFERROR(SUMIF(C$20:C$29,"Y",K20:K29)/(COUNT(K20:K29)*3),"")</f>
        <v>1</v>
      </c>
      <c r="L30" s="371" t="n">
        <f aca="false">IFERROR(SUMIF(C$20:C$29,"Y",L20:L29)/(COUNT(L20:L29)*3),"")</f>
        <v>1</v>
      </c>
      <c r="M30" s="371" t="n">
        <f aca="false">IFERROR(SUMIF(C$20:C$29,"Y",M20:M29)/(COUNT(M20:M29)*3),"")</f>
        <v>1</v>
      </c>
      <c r="N30" s="371" t="str">
        <f aca="false">IFERROR(SUMIF(C$20:C$29,"Y",N20:N29)/(COUNT(N20:N29)*3),"")</f>
        <v/>
      </c>
      <c r="O30" s="371" t="str">
        <f aca="false">IFERROR(SUMIF(C$20:C$29,"Y",O20:O29)/(COUNT(O20:O29)*3),"")</f>
        <v/>
      </c>
      <c r="P30" s="371" t="str">
        <f aca="false">IFERROR(SUMIF(C$20:C$29,"Y",P20:P29)/(COUNT(P20:P29)*3),"")</f>
        <v/>
      </c>
      <c r="Q30" s="371" t="str">
        <f aca="false">IFERROR(SUMIF(C$20:C$29,"Y",Q20:Q29)/(COUNT(Q20:Q29)*3),"")</f>
        <v/>
      </c>
      <c r="R30" s="371" t="str">
        <f aca="false">IFERROR(SUMIF(C$20:C$29,"Y",R20:R29)/(COUNT(R20:R29)*3),"")</f>
        <v/>
      </c>
      <c r="S30" s="371" t="str">
        <f aca="false">IFERROR(SUMIF(C$20:C$29,"Y",S20:S29)/(COUNT(S20:S29)*3),"")</f>
        <v/>
      </c>
      <c r="T30" s="13"/>
      <c r="U30" s="184" t="s">
        <v>75</v>
      </c>
      <c r="V30" s="372" t="n">
        <f aca="false">IFERROR(AVERAGE(V20:V24),"")</f>
        <v>2.9</v>
      </c>
      <c r="W30" s="373" t="n">
        <f aca="false">IFERROR(AVERAGE(W20:W24),"")</f>
        <v>2.625</v>
      </c>
      <c r="X30" s="374"/>
      <c r="Y30" s="374"/>
      <c r="Z30" s="374"/>
      <c r="AA30" s="374"/>
      <c r="AB30" s="374"/>
      <c r="AC30" s="12"/>
      <c r="AD30" s="12"/>
    </row>
    <row r="31" customFormat="false" ht="15.75" hidden="false" customHeight="true" outlineLevel="0" collapsed="false">
      <c r="A31" s="13"/>
      <c r="B31" s="209" t="s">
        <v>319</v>
      </c>
      <c r="C31" s="209"/>
      <c r="D31" s="146" t="str">
        <f aca="false">IF(D30="","",IF(D30&gt;=C11,"Y","N"))</f>
        <v>Y</v>
      </c>
      <c r="E31" s="146" t="str">
        <f aca="false">IF(E30="","",IF(E30&gt;=C11,"Y","N"))</f>
        <v>Y</v>
      </c>
      <c r="F31" s="146" t="str">
        <f aca="false">IF(F30="","",IF(F30&gt;=C11,"Y","N"))</f>
        <v>Y</v>
      </c>
      <c r="G31" s="146" t="str">
        <f aca="false">IF(G30="","",IF(G30&gt;=C11,"Y","N"))</f>
        <v>Y</v>
      </c>
      <c r="H31" s="146" t="str">
        <f aca="false">IF(H30="","",IF(H30&gt;=C11,"Y","N"))</f>
        <v>Y</v>
      </c>
      <c r="I31" s="146" t="str">
        <f aca="false">IF(I30="","",IF(I30&gt;=C11,"Y","N"))</f>
        <v>Y</v>
      </c>
      <c r="J31" s="146" t="str">
        <f aca="false">IF(J30="","",IF(J30&gt;=C11,"Y","N"))</f>
        <v>Y</v>
      </c>
      <c r="K31" s="146" t="str">
        <f aca="false">IF(K30="","",IF(K30&gt;=C11,"Y","N"))</f>
        <v>Y</v>
      </c>
      <c r="L31" s="146" t="str">
        <f aca="false">IF(L30="","",IF(L30&gt;=C11,"Y","N"))</f>
        <v>Y</v>
      </c>
      <c r="M31" s="146" t="str">
        <f aca="false">IF(M30="","",IF(M30&gt;=C11,"Y","N"))</f>
        <v>Y</v>
      </c>
      <c r="N31" s="146" t="str">
        <f aca="false">IF(N30="","",IF(N30&gt;=C11,"Y","N"))</f>
        <v/>
      </c>
      <c r="O31" s="146" t="str">
        <f aca="false">IF(O30="","",IF(O30&gt;=C11,"Y","N"))</f>
        <v/>
      </c>
      <c r="P31" s="146" t="str">
        <f aca="false">IF(P30="","",IF(P30&gt;=C11,"Y","N"))</f>
        <v/>
      </c>
      <c r="Q31" s="146" t="str">
        <f aca="false">IF(Q30="","",IF(Q30&gt;=C11,"Y","N"))</f>
        <v/>
      </c>
      <c r="R31" s="146" t="str">
        <f aca="false">IF(R30="","",IF(R30&gt;=C11,"Y","N"))</f>
        <v/>
      </c>
      <c r="S31" s="146" t="str">
        <f aca="false">IF(S30="","",IF(S30&gt;=C11,"Y","N"))</f>
        <v/>
      </c>
      <c r="T31" s="13"/>
      <c r="U31" s="184" t="s">
        <v>320</v>
      </c>
      <c r="V31" s="375" t="n">
        <f aca="false">IFERROR('Database (LECTURE-RES-PRAC)'!D6+'Database (LECTURE-RES-PRAC)'!E6,"")</f>
        <v>0.6</v>
      </c>
      <c r="W31" s="375" t="n">
        <f aca="false">'Database (LECTURE-RES-PRAC)'!F6</f>
        <v>0.4</v>
      </c>
      <c r="X31" s="374"/>
      <c r="Y31" s="374"/>
      <c r="Z31" s="374"/>
      <c r="AA31" s="374"/>
      <c r="AB31" s="374"/>
      <c r="AC31" s="12"/>
      <c r="AD31" s="12"/>
    </row>
    <row r="32" customFormat="false" ht="15.75" hidden="false" customHeight="true" outlineLevel="0" collapsed="false">
      <c r="A32" s="13"/>
      <c r="B32" s="55" t="s">
        <v>321</v>
      </c>
      <c r="C32" s="55"/>
      <c r="D32" s="376" t="n">
        <f aca="false">IFERROR(((C49*V33)/3),"")</f>
        <v>2.79</v>
      </c>
      <c r="E32" s="376" t="n">
        <f aca="false">IFERROR(((D49*V33)/3),"")</f>
        <v>2.79</v>
      </c>
      <c r="F32" s="376" t="n">
        <f aca="false">IFERROR(((E49*V33)/3),"")</f>
        <v>2.79</v>
      </c>
      <c r="G32" s="376" t="n">
        <f aca="false">IFERROR(((F49*V33)/3),"")</f>
        <v>2.79</v>
      </c>
      <c r="H32" s="376" t="n">
        <f aca="false">IFERROR(((G49*V33)/3),"")</f>
        <v>2.79</v>
      </c>
      <c r="I32" s="376" t="n">
        <f aca="false">IFERROR(((H49*V33)/3),"")</f>
        <v>2.79</v>
      </c>
      <c r="J32" s="376" t="n">
        <f aca="false">IFERROR(((I49*V33)/3),"")</f>
        <v>2.79</v>
      </c>
      <c r="K32" s="376" t="n">
        <f aca="false">IFERROR(((J49*V33)/3),"")</f>
        <v>2.79</v>
      </c>
      <c r="L32" s="376" t="n">
        <f aca="false">IFERROR(((K49*V33)/3),"")</f>
        <v>2.79</v>
      </c>
      <c r="M32" s="376" t="n">
        <f aca="false">IFERROR(((L49*V33)/3),"")</f>
        <v>2.79</v>
      </c>
      <c r="N32" s="376" t="str">
        <f aca="false">IFERROR(((M49*V33)/3),"")</f>
        <v/>
      </c>
      <c r="O32" s="376" t="str">
        <f aca="false">IFERROR(((N49*V33)/3),"")</f>
        <v/>
      </c>
      <c r="P32" s="376" t="str">
        <f aca="false">IFERROR(((O49*V33)/3),"")</f>
        <v/>
      </c>
      <c r="Q32" s="376" t="str">
        <f aca="false">IFERROR(((P49*V33)/3),"")</f>
        <v/>
      </c>
      <c r="R32" s="376" t="str">
        <f aca="false">IFERROR(((Q49*V33)/3),"")</f>
        <v/>
      </c>
      <c r="S32" s="376" t="str">
        <f aca="false">IFERROR(((R49*V33)/3),"")</f>
        <v/>
      </c>
      <c r="T32" s="13"/>
      <c r="U32" s="377" t="s">
        <v>322</v>
      </c>
      <c r="V32" s="365" t="n">
        <f aca="false">IFERROR(V30*V31,"")</f>
        <v>1.74</v>
      </c>
      <c r="W32" s="365" t="n">
        <f aca="false">IFERROR(W30*W31,"")</f>
        <v>1.05</v>
      </c>
      <c r="X32" s="374"/>
      <c r="Y32" s="374"/>
      <c r="Z32" s="374"/>
      <c r="AA32" s="374"/>
      <c r="AB32" s="374"/>
      <c r="AC32" s="12"/>
      <c r="AD32" s="12"/>
    </row>
    <row r="33" customFormat="false" ht="33.75" hidden="false" customHeight="true" outlineLevel="0" collapsed="false">
      <c r="A33" s="13"/>
      <c r="B33" s="13"/>
      <c r="C33" s="13"/>
      <c r="D33" s="13"/>
      <c r="E33" s="13"/>
      <c r="F33" s="13"/>
      <c r="G33" s="13"/>
      <c r="H33" s="13"/>
      <c r="I33" s="13"/>
      <c r="J33" s="13"/>
      <c r="K33" s="13"/>
      <c r="L33" s="13"/>
      <c r="M33" s="13"/>
      <c r="N33" s="13"/>
      <c r="O33" s="13"/>
      <c r="P33" s="13"/>
      <c r="Q33" s="13"/>
      <c r="R33" s="13"/>
      <c r="S33" s="13"/>
      <c r="T33" s="13"/>
      <c r="U33" s="378" t="s">
        <v>323</v>
      </c>
      <c r="V33" s="379" t="n">
        <f aca="false">IFERROR(V32+W32,"")</f>
        <v>2.79</v>
      </c>
      <c r="W33" s="379"/>
      <c r="X33" s="374"/>
      <c r="Y33" s="374"/>
      <c r="Z33" s="374"/>
      <c r="AA33" s="374"/>
      <c r="AB33" s="374"/>
      <c r="AC33" s="12"/>
      <c r="AD33" s="12"/>
    </row>
    <row r="34" customFormat="false" ht="15.75" hidden="false" customHeight="true" outlineLevel="0" collapsed="false">
      <c r="A34" s="13"/>
      <c r="B34" s="41" t="s">
        <v>324</v>
      </c>
      <c r="C34" s="41"/>
      <c r="D34" s="41"/>
      <c r="E34" s="41"/>
      <c r="F34" s="41"/>
      <c r="G34" s="41"/>
      <c r="H34" s="41"/>
      <c r="I34" s="41"/>
      <c r="J34" s="41"/>
      <c r="K34" s="41"/>
      <c r="L34" s="41"/>
      <c r="M34" s="41"/>
      <c r="N34" s="41"/>
      <c r="O34" s="41"/>
      <c r="P34" s="41"/>
      <c r="Q34" s="41"/>
      <c r="R34" s="41"/>
      <c r="S34" s="13"/>
      <c r="T34" s="13"/>
      <c r="U34" s="380" t="s">
        <v>325</v>
      </c>
      <c r="V34" s="381" t="n">
        <f aca="false">IFERROR((V33*S49)/3,"")</f>
        <v>2.79</v>
      </c>
      <c r="W34" s="381"/>
      <c r="X34" s="13"/>
      <c r="Y34" s="13"/>
      <c r="Z34" s="13"/>
      <c r="AA34" s="13"/>
      <c r="AB34" s="13"/>
      <c r="AC34" s="12"/>
      <c r="AD34" s="12"/>
    </row>
    <row r="35" customFormat="false" ht="15.75" hidden="false" customHeight="true" outlineLevel="0" collapsed="false">
      <c r="A35" s="13"/>
      <c r="B35" s="43" t="s">
        <v>326</v>
      </c>
      <c r="C35" s="43"/>
      <c r="D35" s="43"/>
      <c r="E35" s="43"/>
      <c r="F35" s="43"/>
      <c r="G35" s="43"/>
      <c r="H35" s="43"/>
      <c r="I35" s="43"/>
      <c r="J35" s="43"/>
      <c r="K35" s="43"/>
      <c r="L35" s="43"/>
      <c r="M35" s="43"/>
      <c r="N35" s="43"/>
      <c r="O35" s="43"/>
      <c r="P35" s="43"/>
      <c r="Q35" s="43"/>
      <c r="R35" s="43"/>
      <c r="S35" s="13"/>
      <c r="T35" s="13"/>
      <c r="U35" s="380"/>
      <c r="V35" s="381"/>
      <c r="W35" s="381"/>
      <c r="X35" s="13"/>
      <c r="Y35" s="13"/>
      <c r="Z35" s="13"/>
      <c r="AA35" s="13"/>
      <c r="AB35" s="13"/>
      <c r="AC35" s="12"/>
      <c r="AD35" s="12"/>
    </row>
    <row r="36" customFormat="false" ht="15.75" hidden="false" customHeight="true" outlineLevel="0" collapsed="false">
      <c r="A36" s="13"/>
      <c r="B36" s="43"/>
      <c r="C36" s="43"/>
      <c r="D36" s="43"/>
      <c r="E36" s="43"/>
      <c r="F36" s="43"/>
      <c r="G36" s="43"/>
      <c r="H36" s="43"/>
      <c r="I36" s="43"/>
      <c r="J36" s="43"/>
      <c r="K36" s="43"/>
      <c r="L36" s="43"/>
      <c r="M36" s="43"/>
      <c r="N36" s="43"/>
      <c r="O36" s="43"/>
      <c r="P36" s="43"/>
      <c r="Q36" s="43"/>
      <c r="R36" s="43"/>
      <c r="S36" s="13"/>
      <c r="T36" s="13"/>
      <c r="U36" s="13"/>
      <c r="V36" s="13"/>
      <c r="W36" s="13"/>
      <c r="X36" s="13"/>
      <c r="Y36" s="13"/>
      <c r="Z36" s="13"/>
      <c r="AA36" s="13"/>
      <c r="AB36" s="13"/>
      <c r="AC36" s="12"/>
      <c r="AD36" s="12"/>
    </row>
    <row r="37" customFormat="false" ht="15.75" hidden="false" customHeight="true" outlineLevel="0" collapsed="false">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2"/>
      <c r="AD37" s="12"/>
    </row>
    <row r="38" customFormat="false" ht="15.75" hidden="false" customHeight="true" outlineLevel="0" collapsed="false">
      <c r="A38" s="13"/>
      <c r="B38" s="44" t="s">
        <v>48</v>
      </c>
      <c r="C38" s="45" t="s">
        <v>49</v>
      </c>
      <c r="D38" s="46" t="s">
        <v>50</v>
      </c>
      <c r="E38" s="46" t="s">
        <v>51</v>
      </c>
      <c r="F38" s="46" t="s">
        <v>52</v>
      </c>
      <c r="G38" s="46" t="s">
        <v>53</v>
      </c>
      <c r="H38" s="46" t="s">
        <v>54</v>
      </c>
      <c r="I38" s="46" t="s">
        <v>55</v>
      </c>
      <c r="J38" s="46" t="s">
        <v>56</v>
      </c>
      <c r="K38" s="46" t="s">
        <v>57</v>
      </c>
      <c r="L38" s="46" t="s">
        <v>58</v>
      </c>
      <c r="M38" s="46" t="s">
        <v>59</v>
      </c>
      <c r="N38" s="382" t="s">
        <v>60</v>
      </c>
      <c r="O38" s="382" t="s">
        <v>61</v>
      </c>
      <c r="P38" s="382" t="s">
        <v>62</v>
      </c>
      <c r="Q38" s="382" t="s">
        <v>63</v>
      </c>
      <c r="R38" s="382" t="s">
        <v>64</v>
      </c>
      <c r="S38" s="13"/>
      <c r="T38" s="13"/>
      <c r="U38" s="383"/>
      <c r="V38" s="13"/>
      <c r="W38" s="13"/>
      <c r="X38" s="13"/>
      <c r="Y38" s="13"/>
      <c r="Z38" s="13"/>
      <c r="AA38" s="13"/>
      <c r="AB38" s="13"/>
      <c r="AC38" s="12"/>
      <c r="AD38" s="12"/>
    </row>
    <row r="39" customFormat="false" ht="15.75" hidden="false" customHeight="true" outlineLevel="0" collapsed="false">
      <c r="A39" s="13"/>
      <c r="B39" s="47" t="s">
        <v>65</v>
      </c>
      <c r="C39" s="384" t="n">
        <f aca="false">IF(COVERPAGE!B27="","",COVERPAGE!B27)</f>
        <v>3</v>
      </c>
      <c r="D39" s="384" t="str">
        <f aca="false">IF(COVERPAGE!C27="","",COVERPAGE!C27)</f>
        <v/>
      </c>
      <c r="E39" s="384" t="str">
        <f aca="false">IF(COVERPAGE!D27="","",COVERPAGE!D27)</f>
        <v/>
      </c>
      <c r="F39" s="384" t="n">
        <f aca="false">IF(COVERPAGE!E27="","",COVERPAGE!E27)</f>
        <v>3</v>
      </c>
      <c r="G39" s="384" t="str">
        <f aca="false">IF(COVERPAGE!F27="","",COVERPAGE!F27)</f>
        <v/>
      </c>
      <c r="H39" s="384" t="str">
        <f aca="false">IF(COVERPAGE!G27="","",COVERPAGE!G27)</f>
        <v/>
      </c>
      <c r="I39" s="384" t="str">
        <f aca="false">IF(COVERPAGE!H27="","",COVERPAGE!H27)</f>
        <v/>
      </c>
      <c r="J39" s="384" t="str">
        <f aca="false">IF(COVERPAGE!I27="","",COVERPAGE!I27)</f>
        <v/>
      </c>
      <c r="K39" s="384" t="n">
        <f aca="false">IF(COVERPAGE!J27="","",COVERPAGE!J27)</f>
        <v>3</v>
      </c>
      <c r="L39" s="384" t="n">
        <f aca="false">IF(COVERPAGE!K27="","",COVERPAGE!K27)</f>
        <v>3</v>
      </c>
      <c r="M39" s="384" t="str">
        <f aca="false">IF(COVERPAGE!L27="","",COVERPAGE!L27)</f>
        <v/>
      </c>
      <c r="N39" s="384" t="str">
        <f aca="false">IF(COVERPAGE!M27="","",COVERPAGE!M27)</f>
        <v/>
      </c>
      <c r="O39" s="384" t="str">
        <f aca="false">IF(COVERPAGE!N27="","",COVERPAGE!N27)</f>
        <v/>
      </c>
      <c r="P39" s="384" t="str">
        <f aca="false">IF(COVERPAGE!O27="","",COVERPAGE!O27)</f>
        <v/>
      </c>
      <c r="Q39" s="384" t="str">
        <f aca="false">IF(COVERPAGE!P27="","",COVERPAGE!P27)</f>
        <v/>
      </c>
      <c r="R39" s="384" t="str">
        <f aca="false">IF(COVERPAGE!Q27="","",COVERPAGE!Q27)</f>
        <v/>
      </c>
      <c r="S39" s="12"/>
      <c r="T39" s="385" t="s">
        <v>327</v>
      </c>
      <c r="U39" s="385"/>
      <c r="V39" s="13"/>
      <c r="W39" s="13"/>
      <c r="X39" s="13"/>
      <c r="Y39" s="13"/>
      <c r="Z39" s="13"/>
      <c r="AA39" s="13"/>
      <c r="AB39" s="13"/>
      <c r="AC39" s="12"/>
      <c r="AD39" s="12"/>
    </row>
    <row r="40" customFormat="false" ht="15.75" hidden="false" customHeight="true" outlineLevel="0" collapsed="false">
      <c r="A40" s="13"/>
      <c r="B40" s="50" t="s">
        <v>66</v>
      </c>
      <c r="C40" s="384" t="n">
        <f aca="false">IF(COVERPAGE!B28="","",COVERPAGE!B28)</f>
        <v>3</v>
      </c>
      <c r="D40" s="384" t="n">
        <f aca="false">IF(COVERPAGE!C28="","",COVERPAGE!C28)</f>
        <v>3</v>
      </c>
      <c r="E40" s="384" t="str">
        <f aca="false">IF(COVERPAGE!D28="","",COVERPAGE!D28)</f>
        <v/>
      </c>
      <c r="F40" s="384" t="n">
        <f aca="false">IF(COVERPAGE!E28="","",COVERPAGE!E28)</f>
        <v>3</v>
      </c>
      <c r="G40" s="384" t="n">
        <f aca="false">IF(COVERPAGE!F28="","",COVERPAGE!F28)</f>
        <v>3</v>
      </c>
      <c r="H40" s="384" t="n">
        <f aca="false">IF(COVERPAGE!G28="","",COVERPAGE!G28)</f>
        <v>3</v>
      </c>
      <c r="I40" s="384" t="n">
        <f aca="false">IF(COVERPAGE!H28="","",COVERPAGE!H28)</f>
        <v>3</v>
      </c>
      <c r="J40" s="384" t="n">
        <f aca="false">IF(COVERPAGE!I28="","",COVERPAGE!I28)</f>
        <v>3</v>
      </c>
      <c r="K40" s="384" t="n">
        <f aca="false">IF(COVERPAGE!J28="","",COVERPAGE!J28)</f>
        <v>3</v>
      </c>
      <c r="L40" s="384" t="n">
        <f aca="false">IF(COVERPAGE!K28="","",COVERPAGE!K28)</f>
        <v>3</v>
      </c>
      <c r="M40" s="384" t="str">
        <f aca="false">IF(COVERPAGE!L28="","",COVERPAGE!L28)</f>
        <v/>
      </c>
      <c r="N40" s="384" t="str">
        <f aca="false">IF(COVERPAGE!M28="","",COVERPAGE!M28)</f>
        <v/>
      </c>
      <c r="O40" s="384" t="str">
        <f aca="false">IF(COVERPAGE!N28="","",COVERPAGE!N28)</f>
        <v/>
      </c>
      <c r="P40" s="384" t="str">
        <f aca="false">IF(COVERPAGE!O28="","",COVERPAGE!O28)</f>
        <v/>
      </c>
      <c r="Q40" s="384" t="str">
        <f aca="false">IF(COVERPAGE!P28="","",COVERPAGE!P28)</f>
        <v/>
      </c>
      <c r="R40" s="384" t="str">
        <f aca="false">IF(COVERPAGE!Q28="","",COVERPAGE!Q28)</f>
        <v/>
      </c>
      <c r="S40" s="12"/>
      <c r="T40" s="31" t="n">
        <v>1</v>
      </c>
      <c r="U40" s="31" t="s">
        <v>35</v>
      </c>
      <c r="V40" s="13"/>
      <c r="W40" s="13"/>
      <c r="X40" s="13"/>
      <c r="Y40" s="13"/>
      <c r="Z40" s="13"/>
      <c r="AA40" s="13"/>
      <c r="AB40" s="13"/>
      <c r="AC40" s="12"/>
      <c r="AD40" s="12"/>
    </row>
    <row r="41" customFormat="false" ht="15.75" hidden="false" customHeight="true" outlineLevel="0" collapsed="false">
      <c r="A41" s="13"/>
      <c r="B41" s="47" t="s">
        <v>67</v>
      </c>
      <c r="C41" s="384" t="n">
        <f aca="false">IF(COVERPAGE!B29="","",COVERPAGE!B29)</f>
        <v>3</v>
      </c>
      <c r="D41" s="384" t="n">
        <f aca="false">IF(COVERPAGE!C29="","",COVERPAGE!C29)</f>
        <v>3</v>
      </c>
      <c r="E41" s="384" t="n">
        <f aca="false">IF(COVERPAGE!D29="","",COVERPAGE!D29)</f>
        <v>3</v>
      </c>
      <c r="F41" s="384" t="n">
        <f aca="false">IF(COVERPAGE!E29="","",COVERPAGE!E29)</f>
        <v>3</v>
      </c>
      <c r="G41" s="384" t="n">
        <f aca="false">IF(COVERPAGE!F29="","",COVERPAGE!F29)</f>
        <v>3</v>
      </c>
      <c r="H41" s="384" t="n">
        <f aca="false">IF(COVERPAGE!G29="","",COVERPAGE!G29)</f>
        <v>3</v>
      </c>
      <c r="I41" s="384" t="n">
        <f aca="false">IF(COVERPAGE!H29="","",COVERPAGE!H29)</f>
        <v>3</v>
      </c>
      <c r="J41" s="384" t="n">
        <f aca="false">IF(COVERPAGE!I29="","",COVERPAGE!I29)</f>
        <v>3</v>
      </c>
      <c r="K41" s="384" t="n">
        <f aca="false">IF(COVERPAGE!J29="","",COVERPAGE!J29)</f>
        <v>3</v>
      </c>
      <c r="L41" s="384" t="n">
        <f aca="false">IF(COVERPAGE!K29="","",COVERPAGE!K29)</f>
        <v>3</v>
      </c>
      <c r="M41" s="384" t="str">
        <f aca="false">IF(COVERPAGE!L29="","",COVERPAGE!L29)</f>
        <v/>
      </c>
      <c r="N41" s="384" t="str">
        <f aca="false">IF(COVERPAGE!M29="","",COVERPAGE!M29)</f>
        <v/>
      </c>
      <c r="O41" s="384" t="str">
        <f aca="false">IF(COVERPAGE!N29="","",COVERPAGE!N29)</f>
        <v/>
      </c>
      <c r="P41" s="384" t="str">
        <f aca="false">IF(COVERPAGE!O29="","",COVERPAGE!O29)</f>
        <v/>
      </c>
      <c r="Q41" s="384" t="str">
        <f aca="false">IF(COVERPAGE!P29="","",COVERPAGE!P29)</f>
        <v/>
      </c>
      <c r="R41" s="384" t="str">
        <f aca="false">IF(COVERPAGE!Q29="","",COVERPAGE!Q29)</f>
        <v/>
      </c>
      <c r="S41" s="12"/>
      <c r="T41" s="31" t="n">
        <v>2</v>
      </c>
      <c r="U41" s="31" t="s">
        <v>39</v>
      </c>
      <c r="V41" s="13"/>
      <c r="W41" s="13"/>
      <c r="X41" s="13"/>
      <c r="Y41" s="13"/>
      <c r="Z41" s="13"/>
      <c r="AA41" s="13"/>
      <c r="AB41" s="13"/>
      <c r="AC41" s="12"/>
      <c r="AD41" s="12"/>
    </row>
    <row r="42" customFormat="false" ht="15.75" hidden="false" customHeight="true" outlineLevel="0" collapsed="false">
      <c r="A42" s="13"/>
      <c r="B42" s="50" t="s">
        <v>68</v>
      </c>
      <c r="C42" s="384" t="n">
        <f aca="false">IF(COVERPAGE!B30="","",COVERPAGE!B30)</f>
        <v>3</v>
      </c>
      <c r="D42" s="384" t="str">
        <f aca="false">IF(COVERPAGE!C30="","",COVERPAGE!C30)</f>
        <v/>
      </c>
      <c r="E42" s="384" t="str">
        <f aca="false">IF(COVERPAGE!D30="","",COVERPAGE!D30)</f>
        <v/>
      </c>
      <c r="F42" s="384" t="str">
        <f aca="false">IF(COVERPAGE!E30="","",COVERPAGE!E30)</f>
        <v/>
      </c>
      <c r="G42" s="384" t="str">
        <f aca="false">IF(COVERPAGE!F30="","",COVERPAGE!F30)</f>
        <v/>
      </c>
      <c r="H42" s="384" t="str">
        <f aca="false">IF(COVERPAGE!G30="","",COVERPAGE!G30)</f>
        <v/>
      </c>
      <c r="I42" s="384" t="str">
        <f aca="false">IF(COVERPAGE!H30="","",COVERPAGE!H30)</f>
        <v/>
      </c>
      <c r="J42" s="384" t="str">
        <f aca="false">IF(COVERPAGE!I30="","",COVERPAGE!I30)</f>
        <v/>
      </c>
      <c r="K42" s="384" t="str">
        <f aca="false">IF(COVERPAGE!J30="","",COVERPAGE!J30)</f>
        <v/>
      </c>
      <c r="L42" s="384" t="str">
        <f aca="false">IF(COVERPAGE!K30="","",COVERPAGE!K30)</f>
        <v/>
      </c>
      <c r="M42" s="384" t="str">
        <f aca="false">IF(COVERPAGE!L30="","",COVERPAGE!L30)</f>
        <v/>
      </c>
      <c r="N42" s="384" t="str">
        <f aca="false">IF(COVERPAGE!M30="","",COVERPAGE!M30)</f>
        <v/>
      </c>
      <c r="O42" s="384" t="str">
        <f aca="false">IF(COVERPAGE!N30="","",COVERPAGE!N30)</f>
        <v/>
      </c>
      <c r="P42" s="384" t="str">
        <f aca="false">IF(COVERPAGE!O30="","",COVERPAGE!O30)</f>
        <v/>
      </c>
      <c r="Q42" s="384" t="str">
        <f aca="false">IF(COVERPAGE!P30="","",COVERPAGE!P30)</f>
        <v/>
      </c>
      <c r="R42" s="384" t="str">
        <f aca="false">IF(COVERPAGE!Q30="","",COVERPAGE!Q30)</f>
        <v/>
      </c>
      <c r="S42" s="13"/>
      <c r="T42" s="31" t="n">
        <v>3</v>
      </c>
      <c r="U42" s="31" t="s">
        <v>42</v>
      </c>
      <c r="V42" s="13"/>
      <c r="W42" s="13"/>
      <c r="X42" s="13"/>
      <c r="Y42" s="13"/>
      <c r="Z42" s="13"/>
      <c r="AA42" s="13"/>
      <c r="AB42" s="13"/>
      <c r="AC42" s="12"/>
      <c r="AD42" s="12"/>
    </row>
    <row r="43" customFormat="false" ht="15.75" hidden="false" customHeight="true" outlineLevel="0" collapsed="false">
      <c r="A43" s="13"/>
      <c r="B43" s="47" t="s">
        <v>69</v>
      </c>
      <c r="C43" s="384" t="n">
        <f aca="false">IF(COVERPAGE!B31="","",COVERPAGE!B31)</f>
        <v>3</v>
      </c>
      <c r="D43" s="384" t="str">
        <f aca="false">IF(COVERPAGE!C31="","",COVERPAGE!C31)</f>
        <v/>
      </c>
      <c r="E43" s="384" t="str">
        <f aca="false">IF(COVERPAGE!D31="","",COVERPAGE!D31)</f>
        <v/>
      </c>
      <c r="F43" s="384" t="str">
        <f aca="false">IF(COVERPAGE!E31="","",COVERPAGE!E31)</f>
        <v/>
      </c>
      <c r="G43" s="384" t="str">
        <f aca="false">IF(COVERPAGE!F31="","",COVERPAGE!F31)</f>
        <v/>
      </c>
      <c r="H43" s="384" t="str">
        <f aca="false">IF(COVERPAGE!G31="","",COVERPAGE!G31)</f>
        <v/>
      </c>
      <c r="I43" s="384" t="str">
        <f aca="false">IF(COVERPAGE!H31="","",COVERPAGE!H31)</f>
        <v/>
      </c>
      <c r="J43" s="384" t="str">
        <f aca="false">IF(COVERPAGE!I31="","",COVERPAGE!I31)</f>
        <v/>
      </c>
      <c r="K43" s="384" t="str">
        <f aca="false">IF(COVERPAGE!J31="","",COVERPAGE!J31)</f>
        <v/>
      </c>
      <c r="L43" s="384" t="str">
        <f aca="false">IF(COVERPAGE!K31="","",COVERPAGE!K31)</f>
        <v/>
      </c>
      <c r="M43" s="384" t="str">
        <f aca="false">IF(COVERPAGE!L31="","",COVERPAGE!L31)</f>
        <v/>
      </c>
      <c r="N43" s="384" t="str">
        <f aca="false">IF(COVERPAGE!M31="","",COVERPAGE!M31)</f>
        <v/>
      </c>
      <c r="O43" s="384" t="str">
        <f aca="false">IF(COVERPAGE!N31="","",COVERPAGE!N31)</f>
        <v/>
      </c>
      <c r="P43" s="384" t="str">
        <f aca="false">IF(COVERPAGE!O31="","",COVERPAGE!O31)</f>
        <v/>
      </c>
      <c r="Q43" s="384" t="str">
        <f aca="false">IF(COVERPAGE!P31="","",COVERPAGE!P31)</f>
        <v/>
      </c>
      <c r="R43" s="384" t="str">
        <f aca="false">IF(COVERPAGE!Q31="","",COVERPAGE!Q31)</f>
        <v/>
      </c>
      <c r="S43" s="13"/>
      <c r="T43" s="13"/>
      <c r="U43" s="13"/>
      <c r="V43" s="13"/>
      <c r="W43" s="13"/>
      <c r="X43" s="13"/>
      <c r="Y43" s="13"/>
      <c r="Z43" s="13"/>
      <c r="AA43" s="13"/>
      <c r="AB43" s="13"/>
      <c r="AC43" s="12"/>
      <c r="AD43" s="12"/>
    </row>
    <row r="44" customFormat="false" ht="15.75" hidden="false" customHeight="true" outlineLevel="0" collapsed="false">
      <c r="A44" s="13"/>
      <c r="B44" s="50" t="s">
        <v>70</v>
      </c>
      <c r="C44" s="384" t="str">
        <f aca="false">IF(COVERPAGE!B32="","",COVERPAGE!B32)</f>
        <v/>
      </c>
      <c r="D44" s="384" t="str">
        <f aca="false">IF(COVERPAGE!C32="","",COVERPAGE!C32)</f>
        <v/>
      </c>
      <c r="E44" s="384" t="str">
        <f aca="false">IF(COVERPAGE!D32="","",COVERPAGE!D32)</f>
        <v/>
      </c>
      <c r="F44" s="384" t="str">
        <f aca="false">IF(COVERPAGE!E32="","",COVERPAGE!E32)</f>
        <v/>
      </c>
      <c r="G44" s="384" t="str">
        <f aca="false">IF(COVERPAGE!F32="","",COVERPAGE!F32)</f>
        <v/>
      </c>
      <c r="H44" s="384" t="str">
        <f aca="false">IF(COVERPAGE!G32="","",COVERPAGE!G32)</f>
        <v/>
      </c>
      <c r="I44" s="384" t="str">
        <f aca="false">IF(COVERPAGE!H32="","",COVERPAGE!H32)</f>
        <v/>
      </c>
      <c r="J44" s="384" t="str">
        <f aca="false">IF(COVERPAGE!I32="","",COVERPAGE!I32)</f>
        <v/>
      </c>
      <c r="K44" s="384" t="str">
        <f aca="false">IF(COVERPAGE!J32="","",COVERPAGE!J32)</f>
        <v/>
      </c>
      <c r="L44" s="384" t="str">
        <f aca="false">IF(COVERPAGE!K32="","",COVERPAGE!K32)</f>
        <v/>
      </c>
      <c r="M44" s="384" t="str">
        <f aca="false">IF(COVERPAGE!L32="","",COVERPAGE!L32)</f>
        <v/>
      </c>
      <c r="N44" s="384" t="str">
        <f aca="false">IF(COVERPAGE!M32="","",COVERPAGE!M32)</f>
        <v/>
      </c>
      <c r="O44" s="384" t="str">
        <f aca="false">IF(COVERPAGE!N32="","",COVERPAGE!N32)</f>
        <v/>
      </c>
      <c r="P44" s="384" t="str">
        <f aca="false">IF(COVERPAGE!O32="","",COVERPAGE!O32)</f>
        <v/>
      </c>
      <c r="Q44" s="384" t="str">
        <f aca="false">IF(COVERPAGE!P32="","",COVERPAGE!P32)</f>
        <v/>
      </c>
      <c r="R44" s="384" t="str">
        <f aca="false">IF(COVERPAGE!Q32="","",COVERPAGE!Q32)</f>
        <v/>
      </c>
      <c r="S44" s="13"/>
      <c r="T44" s="13"/>
      <c r="U44" s="13"/>
      <c r="V44" s="13"/>
      <c r="W44" s="13"/>
      <c r="X44" s="13"/>
      <c r="Y44" s="13"/>
      <c r="Z44" s="13"/>
      <c r="AA44" s="13"/>
      <c r="AB44" s="13"/>
      <c r="AC44" s="12"/>
      <c r="AD44" s="12"/>
    </row>
    <row r="45" customFormat="false" ht="15.75" hidden="false" customHeight="true" outlineLevel="0" collapsed="false">
      <c r="A45" s="13"/>
      <c r="B45" s="47" t="s">
        <v>71</v>
      </c>
      <c r="C45" s="384" t="str">
        <f aca="false">IF(COVERPAGE!B33="","",COVERPAGE!B33)</f>
        <v/>
      </c>
      <c r="D45" s="384" t="str">
        <f aca="false">IF(COVERPAGE!C33="","",COVERPAGE!C33)</f>
        <v/>
      </c>
      <c r="E45" s="384" t="str">
        <f aca="false">IF(COVERPAGE!D33="","",COVERPAGE!D33)</f>
        <v/>
      </c>
      <c r="F45" s="384" t="str">
        <f aca="false">IF(COVERPAGE!E33="","",COVERPAGE!E33)</f>
        <v/>
      </c>
      <c r="G45" s="384" t="str">
        <f aca="false">IF(COVERPAGE!F33="","",COVERPAGE!F33)</f>
        <v/>
      </c>
      <c r="H45" s="384" t="str">
        <f aca="false">IF(COVERPAGE!G33="","",COVERPAGE!G33)</f>
        <v/>
      </c>
      <c r="I45" s="384" t="str">
        <f aca="false">IF(COVERPAGE!H33="","",COVERPAGE!H33)</f>
        <v/>
      </c>
      <c r="J45" s="384" t="str">
        <f aca="false">IF(COVERPAGE!I33="","",COVERPAGE!I33)</f>
        <v/>
      </c>
      <c r="K45" s="384" t="str">
        <f aca="false">IF(COVERPAGE!J33="","",COVERPAGE!J33)</f>
        <v/>
      </c>
      <c r="L45" s="384" t="str">
        <f aca="false">IF(COVERPAGE!K33="","",COVERPAGE!K33)</f>
        <v/>
      </c>
      <c r="M45" s="384" t="str">
        <f aca="false">IF(COVERPAGE!L33="","",COVERPAGE!L33)</f>
        <v/>
      </c>
      <c r="N45" s="384" t="str">
        <f aca="false">IF(COVERPAGE!M33="","",COVERPAGE!M33)</f>
        <v/>
      </c>
      <c r="O45" s="384" t="str">
        <f aca="false">IF(COVERPAGE!N33="","",COVERPAGE!N33)</f>
        <v/>
      </c>
      <c r="P45" s="384" t="str">
        <f aca="false">IF(COVERPAGE!O33="","",COVERPAGE!O33)</f>
        <v/>
      </c>
      <c r="Q45" s="384" t="str">
        <f aca="false">IF(COVERPAGE!P33="","",COVERPAGE!P33)</f>
        <v/>
      </c>
      <c r="R45" s="384" t="str">
        <f aca="false">IF(COVERPAGE!Q33="","",COVERPAGE!Q33)</f>
        <v/>
      </c>
      <c r="S45" s="13"/>
      <c r="T45" s="13"/>
      <c r="U45" s="13"/>
      <c r="V45" s="13"/>
      <c r="W45" s="13"/>
      <c r="X45" s="13"/>
      <c r="Y45" s="13"/>
      <c r="Z45" s="13"/>
      <c r="AA45" s="13"/>
      <c r="AB45" s="13"/>
      <c r="AC45" s="12"/>
      <c r="AD45" s="12"/>
    </row>
    <row r="46" customFormat="false" ht="15.75" hidden="false" customHeight="true" outlineLevel="0" collapsed="false">
      <c r="A46" s="13"/>
      <c r="B46" s="50" t="s">
        <v>72</v>
      </c>
      <c r="C46" s="384" t="str">
        <f aca="false">IF(COVERPAGE!B34="","",COVERPAGE!B34)</f>
        <v/>
      </c>
      <c r="D46" s="384" t="str">
        <f aca="false">IF(COVERPAGE!C34="","",COVERPAGE!C34)</f>
        <v/>
      </c>
      <c r="E46" s="384" t="str">
        <f aca="false">IF(COVERPAGE!D34="","",COVERPAGE!D34)</f>
        <v/>
      </c>
      <c r="F46" s="384" t="str">
        <f aca="false">IF(COVERPAGE!E34="","",COVERPAGE!E34)</f>
        <v/>
      </c>
      <c r="G46" s="384" t="str">
        <f aca="false">IF(COVERPAGE!F34="","",COVERPAGE!F34)</f>
        <v/>
      </c>
      <c r="H46" s="384" t="str">
        <f aca="false">IF(COVERPAGE!G34="","",COVERPAGE!G34)</f>
        <v/>
      </c>
      <c r="I46" s="384" t="str">
        <f aca="false">IF(COVERPAGE!H34="","",COVERPAGE!H34)</f>
        <v/>
      </c>
      <c r="J46" s="384" t="str">
        <f aca="false">IF(COVERPAGE!I34="","",COVERPAGE!I34)</f>
        <v/>
      </c>
      <c r="K46" s="384" t="str">
        <f aca="false">IF(COVERPAGE!J34="","",COVERPAGE!J34)</f>
        <v/>
      </c>
      <c r="L46" s="384" t="str">
        <f aca="false">IF(COVERPAGE!K34="","",COVERPAGE!K34)</f>
        <v/>
      </c>
      <c r="M46" s="384" t="str">
        <f aca="false">IF(COVERPAGE!L34="","",COVERPAGE!L34)</f>
        <v/>
      </c>
      <c r="N46" s="384" t="str">
        <f aca="false">IF(COVERPAGE!M34="","",COVERPAGE!M34)</f>
        <v/>
      </c>
      <c r="O46" s="384" t="str">
        <f aca="false">IF(COVERPAGE!N34="","",COVERPAGE!N34)</f>
        <v/>
      </c>
      <c r="P46" s="384" t="str">
        <f aca="false">IF(COVERPAGE!O34="","",COVERPAGE!O34)</f>
        <v/>
      </c>
      <c r="Q46" s="384" t="str">
        <f aca="false">IF(COVERPAGE!P34="","",COVERPAGE!P34)</f>
        <v/>
      </c>
      <c r="R46" s="384" t="str">
        <f aca="false">IF(COVERPAGE!Q34="","",COVERPAGE!Q34)</f>
        <v/>
      </c>
      <c r="S46" s="13"/>
      <c r="T46" s="13"/>
      <c r="U46" s="13"/>
      <c r="V46" s="13"/>
      <c r="W46" s="13"/>
      <c r="X46" s="13"/>
      <c r="Y46" s="13"/>
      <c r="Z46" s="13"/>
      <c r="AA46" s="13"/>
      <c r="AB46" s="13"/>
      <c r="AC46" s="12"/>
      <c r="AD46" s="12"/>
    </row>
    <row r="47" customFormat="false" ht="15.75" hidden="false" customHeight="true" outlineLevel="0" collapsed="false">
      <c r="A47" s="13"/>
      <c r="B47" s="47" t="s">
        <v>73</v>
      </c>
      <c r="C47" s="384" t="str">
        <f aca="false">IF(COVERPAGE!B35="","",COVERPAGE!B35)</f>
        <v/>
      </c>
      <c r="D47" s="384" t="str">
        <f aca="false">IF(COVERPAGE!C35="","",COVERPAGE!C35)</f>
        <v/>
      </c>
      <c r="E47" s="384" t="str">
        <f aca="false">IF(COVERPAGE!D35="","",COVERPAGE!D35)</f>
        <v/>
      </c>
      <c r="F47" s="384" t="str">
        <f aca="false">IF(COVERPAGE!E35="","",COVERPAGE!E35)</f>
        <v/>
      </c>
      <c r="G47" s="384" t="str">
        <f aca="false">IF(COVERPAGE!F35="","",COVERPAGE!F35)</f>
        <v/>
      </c>
      <c r="H47" s="384" t="str">
        <f aca="false">IF(COVERPAGE!G35="","",COVERPAGE!G35)</f>
        <v/>
      </c>
      <c r="I47" s="384" t="str">
        <f aca="false">IF(COVERPAGE!H35="","",COVERPAGE!H35)</f>
        <v/>
      </c>
      <c r="J47" s="384" t="str">
        <f aca="false">IF(COVERPAGE!I35="","",COVERPAGE!I35)</f>
        <v/>
      </c>
      <c r="K47" s="384" t="str">
        <f aca="false">IF(COVERPAGE!J35="","",COVERPAGE!J35)</f>
        <v/>
      </c>
      <c r="L47" s="384" t="str">
        <f aca="false">IF(COVERPAGE!K35="","",COVERPAGE!K35)</f>
        <v/>
      </c>
      <c r="M47" s="384" t="str">
        <f aca="false">IF(COVERPAGE!L35="","",COVERPAGE!L35)</f>
        <v/>
      </c>
      <c r="N47" s="384" t="str">
        <f aca="false">IF(COVERPAGE!M35="","",COVERPAGE!M35)</f>
        <v/>
      </c>
      <c r="O47" s="384" t="str">
        <f aca="false">IF(COVERPAGE!N35="","",COVERPAGE!N35)</f>
        <v/>
      </c>
      <c r="P47" s="384" t="str">
        <f aca="false">IF(COVERPAGE!O35="","",COVERPAGE!O35)</f>
        <v/>
      </c>
      <c r="Q47" s="384" t="str">
        <f aca="false">IF(COVERPAGE!P35="","",COVERPAGE!P35)</f>
        <v/>
      </c>
      <c r="R47" s="384" t="str">
        <f aca="false">IF(COVERPAGE!Q35="","",COVERPAGE!Q35)</f>
        <v/>
      </c>
      <c r="S47" s="386" t="s">
        <v>328</v>
      </c>
      <c r="T47" s="13"/>
      <c r="U47" s="13"/>
      <c r="V47" s="13"/>
      <c r="W47" s="13"/>
      <c r="X47" s="13"/>
      <c r="Y47" s="13"/>
      <c r="Z47" s="13"/>
      <c r="AA47" s="13"/>
      <c r="AB47" s="13"/>
      <c r="AC47" s="12"/>
      <c r="AD47" s="12"/>
    </row>
    <row r="48" customFormat="false" ht="15.75" hidden="false" customHeight="true" outlineLevel="0" collapsed="false">
      <c r="A48" s="13"/>
      <c r="B48" s="50" t="s">
        <v>74</v>
      </c>
      <c r="C48" s="384" t="str">
        <f aca="false">IF(COVERPAGE!B36="","",COVERPAGE!B36)</f>
        <v/>
      </c>
      <c r="D48" s="384" t="str">
        <f aca="false">IF(COVERPAGE!C36="","",COVERPAGE!C36)</f>
        <v/>
      </c>
      <c r="E48" s="384" t="str">
        <f aca="false">IF(COVERPAGE!D36="","",COVERPAGE!D36)</f>
        <v/>
      </c>
      <c r="F48" s="384" t="str">
        <f aca="false">IF(COVERPAGE!E36="","",COVERPAGE!E36)</f>
        <v/>
      </c>
      <c r="G48" s="384" t="str">
        <f aca="false">IF(COVERPAGE!F36="","",COVERPAGE!F36)</f>
        <v/>
      </c>
      <c r="H48" s="384" t="str">
        <f aca="false">IF(COVERPAGE!G36="","",COVERPAGE!G36)</f>
        <v/>
      </c>
      <c r="I48" s="384" t="str">
        <f aca="false">IF(COVERPAGE!H36="","",COVERPAGE!H36)</f>
        <v/>
      </c>
      <c r="J48" s="384" t="str">
        <f aca="false">IF(COVERPAGE!I36="","",COVERPAGE!I36)</f>
        <v/>
      </c>
      <c r="K48" s="384" t="str">
        <f aca="false">IF(COVERPAGE!J36="","",COVERPAGE!J36)</f>
        <v/>
      </c>
      <c r="L48" s="384" t="str">
        <f aca="false">IF(COVERPAGE!K36="","",COVERPAGE!K36)</f>
        <v/>
      </c>
      <c r="M48" s="384" t="str">
        <f aca="false">IF(COVERPAGE!L36="","",COVERPAGE!L36)</f>
        <v/>
      </c>
      <c r="N48" s="384" t="str">
        <f aca="false">IF(COVERPAGE!M36="","",COVERPAGE!M36)</f>
        <v/>
      </c>
      <c r="O48" s="384" t="str">
        <f aca="false">IF(COVERPAGE!N36="","",COVERPAGE!N36)</f>
        <v/>
      </c>
      <c r="P48" s="384" t="str">
        <f aca="false">IF(COVERPAGE!O36="","",COVERPAGE!O36)</f>
        <v/>
      </c>
      <c r="Q48" s="384" t="str">
        <f aca="false">IF(COVERPAGE!P36="","",COVERPAGE!P36)</f>
        <v/>
      </c>
      <c r="R48" s="384" t="str">
        <f aca="false">IF(COVERPAGE!Q36="","",COVERPAGE!Q36)</f>
        <v/>
      </c>
      <c r="S48" s="386"/>
      <c r="T48" s="13"/>
      <c r="U48" s="13"/>
      <c r="V48" s="13"/>
      <c r="W48" s="13"/>
      <c r="X48" s="13"/>
      <c r="Y48" s="13"/>
      <c r="Z48" s="13"/>
      <c r="AA48" s="13"/>
      <c r="AB48" s="13"/>
      <c r="AC48" s="12"/>
      <c r="AD48" s="12"/>
    </row>
    <row r="49" customFormat="false" ht="15.75" hidden="false" customHeight="true" outlineLevel="0" collapsed="false">
      <c r="A49" s="13"/>
      <c r="B49" s="55" t="s">
        <v>75</v>
      </c>
      <c r="C49" s="56" t="n">
        <f aca="false">IFERROR(AVERAGE(C39:C48),"")</f>
        <v>3</v>
      </c>
      <c r="D49" s="56" t="n">
        <f aca="false">IFERROR(AVERAGE(D39:D48),"")</f>
        <v>3</v>
      </c>
      <c r="E49" s="56" t="n">
        <f aca="false">IFERROR(AVERAGE(E39:E48),"")</f>
        <v>3</v>
      </c>
      <c r="F49" s="56" t="n">
        <f aca="false">IFERROR(AVERAGE(F39:F48),"")</f>
        <v>3</v>
      </c>
      <c r="G49" s="56" t="n">
        <f aca="false">IFERROR(AVERAGE(G39:G48),"")</f>
        <v>3</v>
      </c>
      <c r="H49" s="56" t="n">
        <f aca="false">IFERROR(AVERAGE(H39:H48),"")</f>
        <v>3</v>
      </c>
      <c r="I49" s="56" t="n">
        <f aca="false">IFERROR(AVERAGE(I39:I48),"")</f>
        <v>3</v>
      </c>
      <c r="J49" s="56" t="n">
        <f aca="false">IFERROR(AVERAGE(J39:J48),"")</f>
        <v>3</v>
      </c>
      <c r="K49" s="56" t="n">
        <f aca="false">IFERROR(AVERAGE(K39:K48),"")</f>
        <v>3</v>
      </c>
      <c r="L49" s="56" t="n">
        <f aca="false">IFERROR(AVERAGE(L39:L48),"")</f>
        <v>3</v>
      </c>
      <c r="M49" s="56" t="str">
        <f aca="false">IFERROR(AVERAGE(M39:M48),"")</f>
        <v/>
      </c>
      <c r="N49" s="56" t="str">
        <f aca="false">IFERROR(AVERAGE(N39:N48),"")</f>
        <v/>
      </c>
      <c r="O49" s="56" t="str">
        <f aca="false">IFERROR(AVERAGE(O39:O48),"")</f>
        <v/>
      </c>
      <c r="P49" s="56" t="str">
        <f aca="false">IFERROR(AVERAGE(P39:P48),"")</f>
        <v/>
      </c>
      <c r="Q49" s="56" t="str">
        <f aca="false">IFERROR(AVERAGE(Q39:Q48),"")</f>
        <v/>
      </c>
      <c r="R49" s="56" t="str">
        <f aca="false">IFERROR(AVERAGE(R39:R48),"")</f>
        <v/>
      </c>
      <c r="S49" s="387" t="n">
        <f aca="false">AVERAGE(C49:R49)</f>
        <v>3</v>
      </c>
      <c r="T49" s="13"/>
      <c r="U49" s="13"/>
      <c r="V49" s="13"/>
      <c r="W49" s="13"/>
      <c r="X49" s="13"/>
      <c r="Y49" s="13"/>
      <c r="Z49" s="13"/>
      <c r="AA49" s="13"/>
      <c r="AB49" s="13"/>
      <c r="AC49" s="12"/>
      <c r="AD49" s="12"/>
    </row>
    <row r="50" customFormat="false" ht="15.75" hidden="false" customHeight="true" outlineLevel="0" collapsed="false">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2"/>
      <c r="AD50" s="12"/>
    </row>
    <row r="51" customFormat="false" ht="15.75" hidden="false" customHeight="true" outlineLevel="0" collapsed="false">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row>
    <row r="52" customFormat="false" ht="15.75" hidden="false" customHeight="true" outlineLevel="0" collapsed="false">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row>
    <row r="53" customFormat="false" ht="15.75" hidden="false" customHeight="true" outlineLevel="0" collapsed="false">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row>
    <row r="54" customFormat="false" ht="15.75" hidden="false" customHeight="true" outlineLevel="0" collapsed="false">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row>
    <row r="55" customFormat="false" ht="15.75" hidden="false" customHeight="true" outlineLevel="0" collapsed="false">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row>
    <row r="56" customFormat="false" ht="15.75" hidden="false" customHeight="true" outlineLevel="0" collapsed="false">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row>
    <row r="57" customFormat="false" ht="15.75" hidden="false" customHeight="true" outlineLevel="0" collapsed="false">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row>
    <row r="58" customFormat="false" ht="15.75" hidden="false" customHeight="true" outlineLevel="0" collapsed="false">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row>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sheetProtection algorithmName="SHA-512" hashValue="bii88BIFMspY06K8Cj7tOfdxqCSD5rTY5SNfL6dCxcDe3/DqMyOeCwA1dv8RK1YbQDzPOgExmhvl82bxPiP6Vw==" saltValue="kIhCf03udZH8rlPFk975+w==" spinCount="100000" sheet="true" objects="true" scenarios="true"/>
  <mergeCells count="22">
    <mergeCell ref="U3:Y3"/>
    <mergeCell ref="L4:O5"/>
    <mergeCell ref="L6:N6"/>
    <mergeCell ref="L7:N7"/>
    <mergeCell ref="L9:Q9"/>
    <mergeCell ref="N10:Q10"/>
    <mergeCell ref="N11:Q11"/>
    <mergeCell ref="N12:Q12"/>
    <mergeCell ref="B16:S17"/>
    <mergeCell ref="U16:AB17"/>
    <mergeCell ref="AA19:AB19"/>
    <mergeCell ref="B30:C30"/>
    <mergeCell ref="X30:AB33"/>
    <mergeCell ref="B31:C31"/>
    <mergeCell ref="B32:C32"/>
    <mergeCell ref="V33:W33"/>
    <mergeCell ref="B34:R34"/>
    <mergeCell ref="U34:U35"/>
    <mergeCell ref="V34:W35"/>
    <mergeCell ref="B35:R36"/>
    <mergeCell ref="T39:U39"/>
    <mergeCell ref="S47:S48"/>
  </mergeCells>
  <conditionalFormatting sqref="D31:S31">
    <cfRule type="cellIs" priority="2" operator="equal" aboveAverage="0" equalAverage="0" bottom="0" percent="0" rank="0" text="" dxfId="3">
      <formula>"N"</formula>
    </cfRule>
    <cfRule type="cellIs" priority="3" operator="equal" aboveAverage="0" equalAverage="0" bottom="0" percent="0" rank="0" text="" dxfId="2">
      <formula>"Y"</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000"/>
  <sheetViews>
    <sheetView showFormulas="false" showGridLines="false" showRowColHeaders="true" showZeros="true" rightToLeft="false" tabSelected="false" showOutlineSymbols="true" defaultGridColor="true" view="normal" topLeftCell="A1" colorId="64" zoomScale="80" zoomScaleNormal="80" zoomScalePageLayoutView="100" workbookViewId="0">
      <selection pane="topLeft" activeCell="I18" activeCellId="0" sqref="I18"/>
    </sheetView>
  </sheetViews>
  <sheetFormatPr defaultColWidth="11.125" defaultRowHeight="15" zeroHeight="false" outlineLevelRow="0" outlineLevelCol="0"/>
  <cols>
    <col collapsed="false" customWidth="true" hidden="false" outlineLevel="0" max="1" min="1" style="1" width="11"/>
    <col collapsed="false" customWidth="true" hidden="false" outlineLevel="0" max="2" min="2" style="1" width="25.63"/>
    <col collapsed="false" customWidth="true" hidden="false" outlineLevel="0" max="3" min="3" style="1" width="29.63"/>
    <col collapsed="false" customWidth="true" hidden="false" outlineLevel="0" max="15" min="4" style="1" width="12.63"/>
    <col collapsed="false" customWidth="false" hidden="false" outlineLevel="0" max="26" min="16" style="1" width="11.12"/>
  </cols>
  <sheetData>
    <row r="1" customFormat="false" ht="22.5" hidden="false" customHeight="true" outlineLevel="0" collapsed="false">
      <c r="A1" s="13"/>
      <c r="B1" s="63" t="s">
        <v>11</v>
      </c>
      <c r="C1" s="63"/>
      <c r="D1" s="64" t="str">
        <f aca="false">COVERPAGE!S3</f>
        <v>SECOND SEMESTER SY 2024-2025</v>
      </c>
      <c r="E1" s="64"/>
      <c r="F1" s="64"/>
      <c r="G1" s="13"/>
      <c r="H1" s="13"/>
      <c r="I1" s="13"/>
      <c r="J1" s="13"/>
      <c r="K1" s="13"/>
      <c r="L1" s="13"/>
      <c r="M1" s="13"/>
      <c r="N1" s="13"/>
      <c r="O1" s="13"/>
      <c r="P1" s="12"/>
    </row>
    <row r="2" customFormat="false" ht="22.5" hidden="false" customHeight="true" outlineLevel="0" collapsed="false">
      <c r="A2" s="13"/>
      <c r="B2" s="63" t="s">
        <v>14</v>
      </c>
      <c r="C2" s="63"/>
      <c r="D2" s="64" t="n">
        <f aca="false">COVERPAGE!S4</f>
        <v>0</v>
      </c>
      <c r="E2" s="64"/>
      <c r="F2" s="64"/>
      <c r="G2" s="13"/>
      <c r="H2" s="13"/>
      <c r="I2" s="13"/>
      <c r="J2" s="13"/>
      <c r="K2" s="13"/>
      <c r="L2" s="13"/>
      <c r="M2" s="13"/>
      <c r="N2" s="13"/>
      <c r="O2" s="13"/>
      <c r="P2" s="12"/>
    </row>
    <row r="3" customFormat="false" ht="15.75" hidden="false" customHeight="true" outlineLevel="0" collapsed="false">
      <c r="A3" s="13"/>
      <c r="B3" s="13"/>
      <c r="C3" s="13"/>
      <c r="D3" s="13"/>
      <c r="E3" s="13"/>
      <c r="F3" s="13"/>
      <c r="G3" s="13"/>
      <c r="H3" s="13"/>
      <c r="I3" s="13"/>
      <c r="J3" s="13"/>
      <c r="K3" s="13"/>
      <c r="L3" s="13"/>
      <c r="M3" s="13"/>
      <c r="N3" s="13"/>
      <c r="O3" s="13"/>
      <c r="P3" s="12"/>
    </row>
    <row r="4" customFormat="false" ht="15.75" hidden="false" customHeight="true" outlineLevel="0" collapsed="false">
      <c r="A4" s="13"/>
      <c r="B4" s="388" t="s">
        <v>329</v>
      </c>
      <c r="C4" s="388"/>
      <c r="D4" s="388"/>
      <c r="E4" s="388"/>
      <c r="F4" s="388"/>
      <c r="G4" s="388"/>
      <c r="H4" s="388"/>
      <c r="I4" s="388"/>
      <c r="J4" s="388"/>
      <c r="K4" s="388"/>
      <c r="L4" s="388"/>
      <c r="M4" s="388"/>
      <c r="N4" s="388"/>
      <c r="O4" s="388"/>
      <c r="P4" s="12"/>
    </row>
    <row r="5" customFormat="false" ht="40.5" hidden="false" customHeight="true" outlineLevel="0" collapsed="false">
      <c r="A5" s="13"/>
      <c r="B5" s="388"/>
      <c r="C5" s="388"/>
      <c r="D5" s="388"/>
      <c r="E5" s="388"/>
      <c r="F5" s="388"/>
      <c r="G5" s="388"/>
      <c r="H5" s="388"/>
      <c r="I5" s="388"/>
      <c r="J5" s="388"/>
      <c r="K5" s="388"/>
      <c r="L5" s="388"/>
      <c r="M5" s="388"/>
      <c r="N5" s="388"/>
      <c r="O5" s="388"/>
      <c r="P5" s="12"/>
    </row>
    <row r="6" customFormat="false" ht="15.75" hidden="false" customHeight="true" outlineLevel="0" collapsed="false">
      <c r="A6" s="13"/>
      <c r="B6" s="13"/>
      <c r="C6" s="13"/>
      <c r="D6" s="13"/>
      <c r="E6" s="13"/>
      <c r="F6" s="13"/>
      <c r="G6" s="13"/>
      <c r="H6" s="13"/>
      <c r="I6" s="13"/>
      <c r="J6" s="13"/>
      <c r="K6" s="13"/>
      <c r="L6" s="13"/>
      <c r="M6" s="13"/>
      <c r="N6" s="13"/>
      <c r="O6" s="13"/>
      <c r="P6" s="12"/>
    </row>
    <row r="7" customFormat="false" ht="15.75" hidden="false" customHeight="true" outlineLevel="0" collapsed="false">
      <c r="A7" s="13"/>
      <c r="B7" s="64" t="s">
        <v>330</v>
      </c>
      <c r="C7" s="64" t="s">
        <v>331</v>
      </c>
      <c r="D7" s="64" t="s">
        <v>287</v>
      </c>
      <c r="E7" s="64" t="s">
        <v>288</v>
      </c>
      <c r="F7" s="64" t="s">
        <v>289</v>
      </c>
      <c r="G7" s="64" t="s">
        <v>290</v>
      </c>
      <c r="H7" s="64" t="s">
        <v>291</v>
      </c>
      <c r="I7" s="64" t="s">
        <v>292</v>
      </c>
      <c r="J7" s="64" t="s">
        <v>293</v>
      </c>
      <c r="K7" s="64" t="s">
        <v>294</v>
      </c>
      <c r="L7" s="64" t="s">
        <v>332</v>
      </c>
      <c r="M7" s="64" t="s">
        <v>333</v>
      </c>
      <c r="N7" s="64" t="s">
        <v>334</v>
      </c>
      <c r="O7" s="64" t="s">
        <v>335</v>
      </c>
      <c r="P7" s="12"/>
    </row>
    <row r="8" customFormat="false" ht="27.75" hidden="false" customHeight="true" outlineLevel="0" collapsed="false">
      <c r="A8" s="13"/>
      <c r="B8" s="64"/>
      <c r="C8" s="165"/>
      <c r="D8" s="389"/>
      <c r="E8" s="389"/>
      <c r="F8" s="389"/>
      <c r="G8" s="389"/>
      <c r="H8" s="389"/>
      <c r="I8" s="389"/>
      <c r="J8" s="389"/>
      <c r="K8" s="389"/>
      <c r="L8" s="389"/>
      <c r="M8" s="389"/>
      <c r="N8" s="389"/>
      <c r="O8" s="389"/>
      <c r="P8" s="12"/>
    </row>
    <row r="9" customFormat="false" ht="27.75" hidden="false" customHeight="true" outlineLevel="0" collapsed="false">
      <c r="A9" s="13"/>
      <c r="B9" s="64"/>
      <c r="C9" s="165"/>
      <c r="D9" s="389"/>
      <c r="E9" s="389"/>
      <c r="F9" s="389"/>
      <c r="G9" s="389"/>
      <c r="H9" s="389"/>
      <c r="I9" s="389"/>
      <c r="J9" s="389"/>
      <c r="K9" s="389"/>
      <c r="L9" s="389"/>
      <c r="M9" s="389"/>
      <c r="N9" s="389"/>
      <c r="O9" s="389"/>
      <c r="P9" s="12"/>
    </row>
    <row r="10" customFormat="false" ht="27.75" hidden="false" customHeight="true" outlineLevel="0" collapsed="false">
      <c r="A10" s="13"/>
      <c r="B10" s="64"/>
      <c r="C10" s="165"/>
      <c r="D10" s="389"/>
      <c r="E10" s="389"/>
      <c r="F10" s="389"/>
      <c r="G10" s="389"/>
      <c r="H10" s="389"/>
      <c r="I10" s="389"/>
      <c r="J10" s="389"/>
      <c r="K10" s="389"/>
      <c r="L10" s="389"/>
      <c r="M10" s="389"/>
      <c r="N10" s="389"/>
      <c r="O10" s="389"/>
      <c r="P10" s="12"/>
    </row>
    <row r="11" customFormat="false" ht="27.75" hidden="false" customHeight="true" outlineLevel="0" collapsed="false">
      <c r="A11" s="13"/>
      <c r="B11" s="64"/>
      <c r="C11" s="165"/>
      <c r="D11" s="389"/>
      <c r="E11" s="389"/>
      <c r="F11" s="389"/>
      <c r="G11" s="389"/>
      <c r="H11" s="389"/>
      <c r="I11" s="389"/>
      <c r="J11" s="389"/>
      <c r="K11" s="389"/>
      <c r="L11" s="389"/>
      <c r="M11" s="389"/>
      <c r="N11" s="389"/>
      <c r="O11" s="389"/>
      <c r="P11" s="12"/>
    </row>
    <row r="12" customFormat="false" ht="27.75" hidden="false" customHeight="true" outlineLevel="0" collapsed="false">
      <c r="A12" s="13"/>
      <c r="B12" s="64"/>
      <c r="C12" s="165"/>
      <c r="D12" s="389"/>
      <c r="E12" s="389"/>
      <c r="F12" s="389"/>
      <c r="G12" s="389"/>
      <c r="H12" s="389"/>
      <c r="I12" s="389"/>
      <c r="J12" s="389"/>
      <c r="K12" s="389"/>
      <c r="L12" s="389"/>
      <c r="M12" s="389"/>
      <c r="N12" s="389"/>
      <c r="O12" s="389"/>
      <c r="P12" s="12"/>
    </row>
    <row r="13" customFormat="false" ht="27.75" hidden="false" customHeight="true" outlineLevel="0" collapsed="false">
      <c r="A13" s="13"/>
      <c r="B13" s="64"/>
      <c r="C13" s="390"/>
      <c r="D13" s="389"/>
      <c r="E13" s="389"/>
      <c r="F13" s="389"/>
      <c r="G13" s="389"/>
      <c r="H13" s="389"/>
      <c r="I13" s="389"/>
      <c r="J13" s="389"/>
      <c r="K13" s="389"/>
      <c r="L13" s="389"/>
      <c r="M13" s="389"/>
      <c r="N13" s="389"/>
      <c r="O13" s="389"/>
      <c r="P13" s="12"/>
    </row>
    <row r="14" customFormat="false" ht="27.75" hidden="false" customHeight="true" outlineLevel="0" collapsed="false">
      <c r="A14" s="13"/>
      <c r="B14" s="64"/>
      <c r="C14" s="390"/>
      <c r="D14" s="389"/>
      <c r="E14" s="389"/>
      <c r="F14" s="389"/>
      <c r="G14" s="389"/>
      <c r="H14" s="389"/>
      <c r="I14" s="389"/>
      <c r="J14" s="389"/>
      <c r="K14" s="389"/>
      <c r="L14" s="389"/>
      <c r="M14" s="389"/>
      <c r="N14" s="389"/>
      <c r="O14" s="389"/>
      <c r="P14" s="12"/>
    </row>
    <row r="15" customFormat="false" ht="27.75" hidden="false" customHeight="true" outlineLevel="0" collapsed="false">
      <c r="A15" s="13"/>
      <c r="B15" s="64"/>
      <c r="C15" s="390"/>
      <c r="D15" s="389"/>
      <c r="E15" s="389"/>
      <c r="F15" s="389"/>
      <c r="G15" s="389"/>
      <c r="H15" s="389"/>
      <c r="I15" s="389"/>
      <c r="J15" s="389"/>
      <c r="K15" s="389"/>
      <c r="L15" s="389"/>
      <c r="M15" s="389"/>
      <c r="N15" s="389"/>
      <c r="O15" s="389"/>
      <c r="P15" s="12"/>
    </row>
    <row r="16" customFormat="false" ht="27.75" hidden="false" customHeight="true" outlineLevel="0" collapsed="false">
      <c r="A16" s="13"/>
      <c r="B16" s="370" t="s">
        <v>336</v>
      </c>
      <c r="C16" s="370"/>
      <c r="D16" s="371" t="str">
        <f aca="false">IFERROR(SUM(D8:D12)/(COUNT(D8:D12)*3),"")</f>
        <v/>
      </c>
      <c r="E16" s="371" t="str">
        <f aca="false">IFERROR(SUM(E8:E12)/(COUNT(E8:E12)*3),"")</f>
        <v/>
      </c>
      <c r="F16" s="371" t="str">
        <f aca="false">IFERROR(SUM(F8:F12)/(COUNT(F8:F12)*3),"")</f>
        <v/>
      </c>
      <c r="G16" s="371" t="str">
        <f aca="false">IFERROR(SUM(G8:G12)/(COUNT(G8:G12)*3),"")</f>
        <v/>
      </c>
      <c r="H16" s="371" t="str">
        <f aca="false">IFERROR(SUM(H8:H12)/(COUNT(H8:H12)*3),"")</f>
        <v/>
      </c>
      <c r="I16" s="371" t="str">
        <f aca="false">IFERROR(SUM(I8:I12)/(COUNT(I8:I12)*3),"")</f>
        <v/>
      </c>
      <c r="J16" s="371" t="str">
        <f aca="false">IFERROR(SUM(J8:J12)/(COUNT(J8:J12)*3),"")</f>
        <v/>
      </c>
      <c r="K16" s="371" t="str">
        <f aca="false">IFERROR(SUM(K8:K12)/(COUNT(K8:K12)*3),"")</f>
        <v/>
      </c>
      <c r="L16" s="371" t="str">
        <f aca="false">IFERROR(SUM(L8:L12)/(COUNT(L8:L12)*3),"")</f>
        <v/>
      </c>
      <c r="M16" s="371" t="str">
        <f aca="false">IFERROR(SUM(M8:M12)/(COUNT(M8:M12)*3),"")</f>
        <v/>
      </c>
      <c r="N16" s="371" t="str">
        <f aca="false">IFERROR(SUM(N8:N12)/(COUNT(N8:N12)*3),"")</f>
        <v/>
      </c>
      <c r="O16" s="371" t="str">
        <f aca="false">IFERROR(SUM(O8:O12)/(COUNT(O8:O12)*3),"")</f>
        <v/>
      </c>
      <c r="P16" s="12"/>
    </row>
    <row r="17" customFormat="false" ht="27.75" hidden="false" customHeight="true" outlineLevel="0" collapsed="false">
      <c r="A17" s="13"/>
      <c r="B17" s="209" t="s">
        <v>337</v>
      </c>
      <c r="C17" s="209"/>
      <c r="D17" s="146" t="str">
        <f aca="false">IF(D16="","",IF(D16&gt;=60%,"Y","N"))</f>
        <v/>
      </c>
      <c r="E17" s="146" t="str">
        <f aca="false">IF(E16="","",IF(E16&gt;=60%,"Y","N"))</f>
        <v/>
      </c>
      <c r="F17" s="146" t="str">
        <f aca="false">IF(F16="","",IF(F16&gt;=60%,"Y","N"))</f>
        <v/>
      </c>
      <c r="G17" s="146" t="str">
        <f aca="false">IF(G16="","",IF(G16&gt;=60%,"Y","N"))</f>
        <v/>
      </c>
      <c r="H17" s="146" t="str">
        <f aca="false">IF(H16="","",IF(H16&gt;=60%,"Y","N"))</f>
        <v/>
      </c>
      <c r="I17" s="146" t="str">
        <f aca="false">IF(I16="","",IF(I16&gt;=60%,"Y","N"))</f>
        <v/>
      </c>
      <c r="J17" s="146" t="str">
        <f aca="false">IF(J16="","",IF(J16&gt;=60%,"Y","N"))</f>
        <v/>
      </c>
      <c r="K17" s="146" t="str">
        <f aca="false">IF(K16="","",IF(K16&gt;=60%,"Y","N"))</f>
        <v/>
      </c>
      <c r="L17" s="146" t="str">
        <f aca="false">IF(L16="","",IF(L16&gt;=60%,"Y","N"))</f>
        <v/>
      </c>
      <c r="M17" s="146" t="str">
        <f aca="false">IF(M16="","",IF(M16&gt;=60%,"Y","N"))</f>
        <v/>
      </c>
      <c r="N17" s="146" t="str">
        <f aca="false">IF(N16="","",IF(N16&gt;=60%,"Y","N"))</f>
        <v/>
      </c>
      <c r="O17" s="146" t="str">
        <f aca="false">IF(O16="","",IF(O16&gt;=60%,"Y","N"))</f>
        <v/>
      </c>
      <c r="P17" s="12"/>
    </row>
    <row r="18" customFormat="false" ht="27.75" hidden="false" customHeight="true" outlineLevel="0" collapsed="false">
      <c r="A18" s="13"/>
      <c r="B18" s="64" t="s">
        <v>338</v>
      </c>
      <c r="C18" s="64"/>
      <c r="D18" s="391" t="str">
        <f aca="false">IFERROR(((AVERAGE(D8:D15))/3)*D31,"")</f>
        <v/>
      </c>
      <c r="E18" s="391" t="str">
        <f aca="false">IFERROR(((AVERAGE(E8:E15))/3)*D31,"")</f>
        <v/>
      </c>
      <c r="F18" s="391" t="str">
        <f aca="false">IFERROR(((AVERAGE(F8:F15))/3)*D31,"")</f>
        <v/>
      </c>
      <c r="G18" s="391" t="str">
        <f aca="false">IFERROR(((AVERAGE(G8:G15))/3)*D31,"")</f>
        <v/>
      </c>
      <c r="H18" s="391" t="str">
        <f aca="false">IFERROR(((AVERAGE(H8:H15))/3)*D31,"")</f>
        <v/>
      </c>
      <c r="I18" s="391" t="str">
        <f aca="false">IFERROR(((AVERAGE(I8:I15))/3)*D31,"")</f>
        <v/>
      </c>
      <c r="J18" s="391" t="str">
        <f aca="false">IFERROR(((AVERAGE(J8:J15))/3)*D31,"")</f>
        <v/>
      </c>
      <c r="K18" s="391" t="str">
        <f aca="false">IFERROR(((AVERAGE(K8:K15))/3)*D31,"")</f>
        <v/>
      </c>
      <c r="L18" s="391" t="str">
        <f aca="false">IFERROR(((AVERAGE(L8:L15))/3)*D31,"")</f>
        <v/>
      </c>
      <c r="M18" s="391" t="str">
        <f aca="false">IFERROR(((AVERAGE(M8:M15))/3)*D31,"")</f>
        <v/>
      </c>
      <c r="N18" s="391" t="str">
        <f aca="false">IFERROR(((AVERAGE(N8:N15))/3)*D31,"")</f>
        <v/>
      </c>
      <c r="O18" s="391" t="str">
        <f aca="false">IFERROR(((AVERAGE(O8:O15))/3)*D31,"")</f>
        <v/>
      </c>
      <c r="P18" s="12"/>
    </row>
    <row r="19" customFormat="false" ht="15.75" hidden="false" customHeight="true" outlineLevel="0" collapsed="false">
      <c r="A19" s="13"/>
      <c r="B19" s="13"/>
      <c r="C19" s="13"/>
      <c r="D19" s="13"/>
      <c r="E19" s="13"/>
      <c r="F19" s="13"/>
      <c r="G19" s="13"/>
      <c r="H19" s="13"/>
      <c r="I19" s="13"/>
      <c r="J19" s="13"/>
      <c r="K19" s="13"/>
      <c r="L19" s="13"/>
      <c r="M19" s="13"/>
      <c r="N19" s="13"/>
      <c r="O19" s="13"/>
      <c r="P19" s="12"/>
    </row>
    <row r="20" customFormat="false" ht="15.75" hidden="false" customHeight="true" outlineLevel="0" collapsed="false">
      <c r="A20" s="13"/>
      <c r="B20" s="70" t="s">
        <v>339</v>
      </c>
      <c r="C20" s="13"/>
      <c r="D20" s="13"/>
      <c r="E20" s="13"/>
      <c r="F20" s="13"/>
      <c r="G20" s="13"/>
      <c r="H20" s="13"/>
      <c r="I20" s="13"/>
      <c r="J20" s="13"/>
      <c r="K20" s="13"/>
      <c r="L20" s="13"/>
      <c r="M20" s="13"/>
      <c r="N20" s="13"/>
      <c r="O20" s="13"/>
      <c r="P20" s="12"/>
    </row>
    <row r="21" customFormat="false" ht="15.75" hidden="false" customHeight="true" outlineLevel="0" collapsed="false">
      <c r="A21" s="13"/>
      <c r="B21" s="13"/>
      <c r="C21" s="13"/>
      <c r="D21" s="13"/>
      <c r="E21" s="13"/>
      <c r="F21" s="13"/>
      <c r="G21" s="13"/>
      <c r="H21" s="13"/>
      <c r="I21" s="13"/>
      <c r="J21" s="13"/>
      <c r="K21" s="13"/>
      <c r="L21" s="13"/>
      <c r="M21" s="13"/>
      <c r="N21" s="13"/>
      <c r="O21" s="13"/>
      <c r="P21" s="12"/>
    </row>
    <row r="22" customFormat="false" ht="15.75" hidden="false" customHeight="true" outlineLevel="0" collapsed="false">
      <c r="A22" s="13"/>
      <c r="B22" s="13"/>
      <c r="C22" s="60" t="s">
        <v>313</v>
      </c>
      <c r="D22" s="60" t="s">
        <v>340</v>
      </c>
      <c r="E22" s="13"/>
      <c r="F22" s="13"/>
      <c r="G22" s="13"/>
      <c r="H22" s="13"/>
      <c r="I22" s="13"/>
      <c r="J22" s="13"/>
      <c r="K22" s="13"/>
      <c r="L22" s="13"/>
      <c r="M22" s="13"/>
      <c r="N22" s="13"/>
      <c r="O22" s="13"/>
      <c r="P22" s="12"/>
    </row>
    <row r="23" customFormat="false" ht="24" hidden="false" customHeight="true" outlineLevel="0" collapsed="false">
      <c r="A23" s="13"/>
      <c r="B23" s="13"/>
      <c r="C23" s="64"/>
      <c r="D23" s="165"/>
      <c r="E23" s="13"/>
      <c r="F23" s="13"/>
      <c r="G23" s="13"/>
      <c r="H23" s="13"/>
      <c r="I23" s="13"/>
      <c r="J23" s="13"/>
      <c r="K23" s="13"/>
      <c r="L23" s="13"/>
      <c r="M23" s="13"/>
      <c r="N23" s="13"/>
      <c r="O23" s="13"/>
      <c r="P23" s="12"/>
    </row>
    <row r="24" customFormat="false" ht="24" hidden="false" customHeight="true" outlineLevel="0" collapsed="false">
      <c r="A24" s="13"/>
      <c r="B24" s="13"/>
      <c r="C24" s="64"/>
      <c r="D24" s="165"/>
      <c r="E24" s="13"/>
      <c r="F24" s="13"/>
      <c r="G24" s="13"/>
      <c r="H24" s="13"/>
      <c r="I24" s="13"/>
      <c r="J24" s="13"/>
      <c r="K24" s="13"/>
      <c r="L24" s="13"/>
      <c r="M24" s="13"/>
      <c r="N24" s="13"/>
      <c r="O24" s="13"/>
      <c r="P24" s="12"/>
    </row>
    <row r="25" customFormat="false" ht="24" hidden="false" customHeight="true" outlineLevel="0" collapsed="false">
      <c r="A25" s="13"/>
      <c r="B25" s="13"/>
      <c r="C25" s="13"/>
      <c r="D25" s="165"/>
      <c r="E25" s="13"/>
      <c r="F25" s="13"/>
      <c r="G25" s="13"/>
      <c r="H25" s="13"/>
      <c r="I25" s="13"/>
      <c r="J25" s="13"/>
      <c r="K25" s="13"/>
      <c r="L25" s="13"/>
      <c r="M25" s="13"/>
      <c r="N25" s="13"/>
      <c r="O25" s="13"/>
      <c r="P25" s="12"/>
    </row>
    <row r="26" customFormat="false" ht="24" hidden="false" customHeight="true" outlineLevel="0" collapsed="false">
      <c r="A26" s="13"/>
      <c r="B26" s="13"/>
      <c r="C26" s="64"/>
      <c r="D26" s="165"/>
      <c r="E26" s="13"/>
      <c r="F26" s="13"/>
      <c r="G26" s="13"/>
      <c r="H26" s="13"/>
      <c r="I26" s="13"/>
      <c r="J26" s="13"/>
      <c r="K26" s="13"/>
      <c r="L26" s="13"/>
      <c r="M26" s="13"/>
      <c r="N26" s="13"/>
      <c r="O26" s="13"/>
      <c r="P26" s="12"/>
    </row>
    <row r="27" customFormat="false" ht="24" hidden="false" customHeight="true" outlineLevel="0" collapsed="false">
      <c r="A27" s="13"/>
      <c r="B27" s="13"/>
      <c r="C27" s="64"/>
      <c r="D27" s="165"/>
      <c r="E27" s="13"/>
      <c r="F27" s="13"/>
      <c r="G27" s="13"/>
      <c r="H27" s="13"/>
      <c r="I27" s="13"/>
      <c r="J27" s="13"/>
      <c r="K27" s="13"/>
      <c r="L27" s="13"/>
      <c r="M27" s="13"/>
      <c r="N27" s="13"/>
      <c r="O27" s="13"/>
      <c r="P27" s="12"/>
    </row>
    <row r="28" customFormat="false" ht="24" hidden="false" customHeight="true" outlineLevel="0" collapsed="false">
      <c r="A28" s="13"/>
      <c r="B28" s="13"/>
      <c r="C28" s="64"/>
      <c r="D28" s="165"/>
      <c r="E28" s="13"/>
      <c r="F28" s="13"/>
      <c r="G28" s="13"/>
      <c r="H28" s="13"/>
      <c r="I28" s="13"/>
      <c r="J28" s="13"/>
      <c r="K28" s="13"/>
      <c r="L28" s="13"/>
      <c r="M28" s="13"/>
      <c r="N28" s="13"/>
      <c r="O28" s="13"/>
      <c r="P28" s="12"/>
    </row>
    <row r="29" customFormat="false" ht="24" hidden="false" customHeight="true" outlineLevel="0" collapsed="false">
      <c r="A29" s="13"/>
      <c r="B29" s="13"/>
      <c r="C29" s="184"/>
      <c r="D29" s="165"/>
      <c r="E29" s="13"/>
      <c r="F29" s="13"/>
      <c r="G29" s="13"/>
      <c r="H29" s="13"/>
      <c r="I29" s="13"/>
      <c r="J29" s="13"/>
      <c r="K29" s="13"/>
      <c r="L29" s="13"/>
      <c r="M29" s="13"/>
      <c r="N29" s="13"/>
      <c r="O29" s="13"/>
      <c r="P29" s="12"/>
    </row>
    <row r="30" customFormat="false" ht="24" hidden="false" customHeight="true" outlineLevel="0" collapsed="false">
      <c r="A30" s="13"/>
      <c r="B30" s="13"/>
      <c r="C30" s="184"/>
      <c r="D30" s="165"/>
      <c r="E30" s="13"/>
      <c r="F30" s="13"/>
      <c r="G30" s="13"/>
      <c r="H30" s="13"/>
      <c r="I30" s="13"/>
      <c r="J30" s="13"/>
      <c r="K30" s="13"/>
      <c r="L30" s="13"/>
      <c r="M30" s="13"/>
      <c r="N30" s="13"/>
      <c r="O30" s="13"/>
      <c r="P30" s="12"/>
    </row>
    <row r="31" customFormat="false" ht="34.5" hidden="false" customHeight="true" outlineLevel="0" collapsed="false">
      <c r="A31" s="13"/>
      <c r="B31" s="13"/>
      <c r="C31" s="68" t="s">
        <v>341</v>
      </c>
      <c r="D31" s="392" t="str">
        <f aca="false">IFERROR(AVERAGE(D23:D30),"")</f>
        <v/>
      </c>
      <c r="E31" s="13"/>
      <c r="F31" s="13"/>
      <c r="G31" s="13"/>
      <c r="H31" s="13"/>
      <c r="I31" s="13"/>
      <c r="J31" s="13"/>
      <c r="K31" s="13"/>
      <c r="L31" s="13"/>
      <c r="M31" s="13"/>
      <c r="N31" s="13"/>
      <c r="O31" s="13"/>
      <c r="P31" s="12"/>
    </row>
    <row r="32" customFormat="false" ht="34.5" hidden="false" customHeight="true" outlineLevel="0" collapsed="false">
      <c r="A32" s="13"/>
      <c r="B32" s="13"/>
      <c r="C32" s="68" t="s">
        <v>342</v>
      </c>
      <c r="D32" s="393" t="str">
        <f aca="false">IFERROR(AVERAGE(D18:O18),"")</f>
        <v/>
      </c>
      <c r="E32" s="13"/>
      <c r="F32" s="13"/>
      <c r="G32" s="13"/>
      <c r="H32" s="13"/>
      <c r="I32" s="13"/>
      <c r="J32" s="13"/>
      <c r="K32" s="13"/>
      <c r="L32" s="13"/>
      <c r="M32" s="13"/>
      <c r="N32" s="13"/>
      <c r="O32" s="13"/>
      <c r="P32" s="12"/>
    </row>
    <row r="33" customFormat="false" ht="15.75" hidden="false" customHeight="true" outlineLevel="0" collapsed="false">
      <c r="A33" s="13"/>
      <c r="B33" s="13"/>
      <c r="C33" s="13"/>
      <c r="D33" s="13"/>
      <c r="E33" s="13"/>
      <c r="F33" s="13"/>
      <c r="G33" s="13"/>
      <c r="H33" s="13"/>
      <c r="I33" s="13"/>
      <c r="J33" s="13"/>
      <c r="K33" s="13"/>
      <c r="L33" s="13"/>
      <c r="M33" s="13"/>
      <c r="N33" s="13"/>
      <c r="O33" s="13"/>
      <c r="P33" s="12"/>
    </row>
    <row r="34" customFormat="false" ht="15.75" hidden="false" customHeight="true" outlineLevel="0" collapsed="false">
      <c r="A34" s="13"/>
      <c r="B34" s="13"/>
      <c r="C34" s="13"/>
      <c r="D34" s="13"/>
      <c r="E34" s="13"/>
      <c r="F34" s="13"/>
      <c r="G34" s="13"/>
      <c r="H34" s="13"/>
      <c r="I34" s="13"/>
      <c r="J34" s="13"/>
      <c r="K34" s="13"/>
      <c r="L34" s="13"/>
      <c r="M34" s="13"/>
      <c r="N34" s="13"/>
      <c r="O34" s="13"/>
      <c r="P34" s="12"/>
    </row>
    <row r="35" customFormat="false" ht="15.75" hidden="false" customHeight="true" outlineLevel="0" collapsed="false">
      <c r="A35" s="12"/>
      <c r="B35" s="12"/>
      <c r="C35" s="12"/>
      <c r="D35" s="12"/>
      <c r="E35" s="12"/>
      <c r="F35" s="12"/>
      <c r="G35" s="12"/>
      <c r="H35" s="12"/>
      <c r="I35" s="12"/>
      <c r="J35" s="12"/>
      <c r="K35" s="12"/>
      <c r="L35" s="12"/>
      <c r="M35" s="12"/>
      <c r="N35" s="12"/>
      <c r="O35" s="12"/>
      <c r="P35" s="12"/>
    </row>
    <row r="36" customFormat="false" ht="15.75" hidden="false" customHeight="true" outlineLevel="0" collapsed="false">
      <c r="A36" s="12"/>
      <c r="B36" s="12"/>
      <c r="C36" s="12"/>
      <c r="D36" s="12"/>
      <c r="E36" s="12"/>
      <c r="F36" s="12"/>
      <c r="G36" s="12"/>
      <c r="H36" s="12"/>
      <c r="I36" s="12"/>
      <c r="J36" s="12"/>
      <c r="K36" s="12"/>
      <c r="L36" s="12"/>
      <c r="M36" s="12"/>
      <c r="N36" s="12"/>
      <c r="O36" s="12"/>
      <c r="P36" s="12"/>
    </row>
    <row r="37" customFormat="false" ht="15.75" hidden="false" customHeight="true" outlineLevel="0" collapsed="false">
      <c r="A37" s="12"/>
      <c r="B37" s="12"/>
      <c r="C37" s="12"/>
      <c r="D37" s="12"/>
      <c r="E37" s="12"/>
      <c r="F37" s="12"/>
      <c r="G37" s="12"/>
      <c r="H37" s="12"/>
      <c r="I37" s="12"/>
      <c r="J37" s="12"/>
      <c r="K37" s="12"/>
      <c r="L37" s="12"/>
      <c r="M37" s="12"/>
      <c r="N37" s="12"/>
      <c r="O37" s="12"/>
      <c r="P37" s="12"/>
    </row>
    <row r="38" customFormat="false" ht="15.75" hidden="false" customHeight="true" outlineLevel="0" collapsed="false">
      <c r="A38" s="12"/>
      <c r="B38" s="12"/>
      <c r="C38" s="12"/>
      <c r="D38" s="12"/>
      <c r="E38" s="12"/>
      <c r="F38" s="12"/>
      <c r="G38" s="12"/>
      <c r="H38" s="12"/>
      <c r="I38" s="12"/>
      <c r="J38" s="12"/>
      <c r="K38" s="12"/>
      <c r="L38" s="12"/>
      <c r="M38" s="12"/>
      <c r="N38" s="12"/>
      <c r="O38" s="12"/>
      <c r="P38" s="12"/>
    </row>
    <row r="39" customFormat="false" ht="15.75" hidden="false" customHeight="true" outlineLevel="0" collapsed="false">
      <c r="A39" s="12"/>
      <c r="B39" s="12"/>
      <c r="C39" s="12"/>
      <c r="D39" s="12"/>
      <c r="E39" s="12"/>
      <c r="F39" s="12"/>
      <c r="G39" s="12"/>
      <c r="H39" s="12"/>
      <c r="I39" s="12"/>
      <c r="J39" s="12"/>
      <c r="K39" s="12"/>
      <c r="L39" s="12"/>
      <c r="M39" s="12"/>
      <c r="N39" s="12"/>
      <c r="O39" s="12"/>
      <c r="P39" s="12"/>
    </row>
    <row r="40" customFormat="false" ht="15.75" hidden="false" customHeight="true" outlineLevel="0" collapsed="false">
      <c r="A40" s="12"/>
      <c r="B40" s="12"/>
      <c r="C40" s="12"/>
      <c r="D40" s="12"/>
      <c r="E40" s="12"/>
      <c r="F40" s="12"/>
      <c r="G40" s="12"/>
      <c r="H40" s="12"/>
      <c r="I40" s="12"/>
      <c r="J40" s="12"/>
      <c r="K40" s="12"/>
      <c r="L40" s="12"/>
      <c r="M40" s="12"/>
      <c r="N40" s="12"/>
      <c r="O40" s="12"/>
      <c r="P40" s="12"/>
    </row>
    <row r="41" customFormat="false" ht="15.75" hidden="false" customHeight="true" outlineLevel="0" collapsed="false">
      <c r="A41" s="12"/>
      <c r="B41" s="12"/>
      <c r="C41" s="12"/>
      <c r="D41" s="12"/>
      <c r="E41" s="12"/>
      <c r="F41" s="12"/>
      <c r="G41" s="12"/>
      <c r="H41" s="12"/>
      <c r="I41" s="12"/>
      <c r="J41" s="12"/>
      <c r="K41" s="12"/>
      <c r="L41" s="12"/>
      <c r="M41" s="12"/>
      <c r="N41" s="12"/>
      <c r="O41" s="12"/>
      <c r="P41" s="12"/>
    </row>
    <row r="42" customFormat="false" ht="15.75" hidden="false" customHeight="true" outlineLevel="0" collapsed="false">
      <c r="A42" s="12"/>
      <c r="B42" s="12"/>
      <c r="C42" s="12"/>
      <c r="D42" s="12"/>
      <c r="E42" s="12"/>
      <c r="F42" s="12"/>
      <c r="G42" s="12"/>
      <c r="H42" s="12"/>
      <c r="I42" s="12"/>
      <c r="J42" s="12"/>
      <c r="K42" s="12"/>
      <c r="L42" s="12"/>
      <c r="M42" s="12"/>
      <c r="N42" s="12"/>
      <c r="O42" s="12"/>
      <c r="P42" s="12"/>
    </row>
    <row r="43" customFormat="false" ht="15.75" hidden="false" customHeight="true" outlineLevel="0" collapsed="false">
      <c r="A43" s="12"/>
      <c r="B43" s="12"/>
      <c r="C43" s="12"/>
      <c r="D43" s="12"/>
      <c r="E43" s="12"/>
      <c r="F43" s="12"/>
      <c r="G43" s="12"/>
      <c r="H43" s="12"/>
      <c r="I43" s="12"/>
      <c r="J43" s="12"/>
      <c r="K43" s="12"/>
      <c r="L43" s="12"/>
      <c r="M43" s="12"/>
      <c r="N43" s="12"/>
      <c r="O43" s="12"/>
      <c r="P43" s="12"/>
    </row>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sheetProtection algorithmName="SHA-512" hashValue="U5WEdvXdmUiEonHdjMMR30H+BOiYZYfDNs55WO6uf/3aPP/6Qrn8pBf60hoxS07TUCgelCMRnJnAGR2eJYkMxQ==" saltValue="T5i2dc7CQ3ZLnRMlMsblaw==" spinCount="100000" sheet="true" objects="true" scenarios="true"/>
  <mergeCells count="8">
    <mergeCell ref="B1:C1"/>
    <mergeCell ref="D1:F1"/>
    <mergeCell ref="B2:C2"/>
    <mergeCell ref="D2:F2"/>
    <mergeCell ref="B4:O5"/>
    <mergeCell ref="B16:C16"/>
    <mergeCell ref="B17:C17"/>
    <mergeCell ref="B18:C18"/>
  </mergeCells>
  <conditionalFormatting sqref="D17:O17">
    <cfRule type="cellIs" priority="2" operator="equal" aboveAverage="0" equalAverage="0" bottom="0" percent="0" rank="0" text="" dxfId="3">
      <formula>"N"</formula>
    </cfRule>
    <cfRule type="cellIs" priority="3" operator="equal" aboveAverage="0" equalAverage="0" bottom="0" percent="0" rank="0" text="" dxfId="2">
      <formula>"Y"</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125" defaultRowHeight="15" zeroHeight="false" outlineLevelRow="0" outlineLevelCol="0"/>
  <cols>
    <col collapsed="false" customWidth="true" hidden="false" outlineLevel="0" max="6" min="1" style="1" width="11"/>
    <col collapsed="false" customWidth="false" hidden="false" outlineLevel="0" max="26" min="7" style="1" width="11.12"/>
  </cols>
  <sheetData>
    <row r="1" customFormat="false" ht="15.75" hidden="false" customHeight="true" outlineLevel="0" collapsed="false"/>
    <row r="2" customFormat="false" ht="15.75" hidden="false" customHeight="true" outlineLevel="0" collapsed="false">
      <c r="A2" s="8" t="s">
        <v>343</v>
      </c>
    </row>
    <row r="3" customFormat="false" ht="15.75" hidden="false" customHeight="true" outlineLevel="0" collapsed="false"/>
    <row r="4" customFormat="false" ht="15.75" hidden="false" customHeight="true" outlineLevel="0" collapsed="false"/>
    <row r="5" customFormat="false" ht="15.75" hidden="false" customHeight="true" outlineLevel="0" collapsed="false">
      <c r="A5" s="8" t="s">
        <v>344</v>
      </c>
    </row>
    <row r="6" customFormat="false" ht="15.75" hidden="false" customHeight="true" outlineLevel="0" collapsed="false"/>
    <row r="7" customFormat="false" ht="15.75" hidden="false" customHeight="true" outlineLevel="0" collapsed="false"/>
    <row r="8" customFormat="false" ht="15.75" hidden="false" customHeight="true" outlineLevel="0" collapsed="false"/>
    <row r="9" customFormat="false" ht="15.75" hidden="false" customHeight="true" outlineLevel="0" collapsed="false"/>
    <row r="10" customFormat="false" ht="15.75" hidden="false" customHeight="true" outlineLevel="0" collapsed="false"/>
    <row r="11" customFormat="false" ht="15.75" hidden="false" customHeight="true" outlineLevel="0" collapsed="false"/>
    <row r="12" customFormat="false" ht="15.75" hidden="false" customHeight="true" outlineLevel="0" collapsed="false"/>
    <row r="13" customFormat="false" ht="15.75" hidden="false" customHeight="true" outlineLevel="0" collapsed="false"/>
    <row r="14" customFormat="false" ht="15.75" hidden="false" customHeight="true" outlineLevel="0" collapsed="false"/>
    <row r="15" customFormat="false" ht="15.75" hidden="false" customHeight="true" outlineLevel="0" collapsed="false"/>
    <row r="16" customFormat="false" ht="15.75" hidden="false" customHeight="true" outlineLevel="0" collapsed="false"/>
    <row r="17" customFormat="false" ht="15.75" hidden="false" customHeight="true" outlineLevel="0" collapsed="false"/>
    <row r="18" customFormat="false" ht="15.75" hidden="false" customHeight="true" outlineLevel="0" collapsed="false"/>
    <row r="19" customFormat="false" ht="15.75" hidden="false" customHeight="true" outlineLevel="0" collapsed="false"/>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2024-03-12T07:11:29Z</dcterms:created>
  <dc:creator>ITO</dc:creator>
  <dc:description/>
  <dc:language>en-US</dc:language>
  <cp:lastModifiedBy/>
  <dcterms:modified xsi:type="dcterms:W3CDTF">2026-07-21T05:24:02Z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